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Panel" sheetId="1" r:id="rId5"/>
    <sheet state="visible" name="I" sheetId="2" r:id="rId6"/>
    <sheet state="visible" name="exportP2L" sheetId="3" r:id="rId7"/>
    <sheet state="visible" name="RackfileUPLOAD" sheetId="4" r:id="rId8"/>
    <sheet state="visible" name="II" sheetId="5" r:id="rId9"/>
    <sheet state="hidden" name="Rack labels | HF" sheetId="6" r:id="rId10"/>
    <sheet state="visible" name="Rack labels | Factor" sheetId="7" r:id="rId11"/>
    <sheet state="visible" name="III" sheetId="8" r:id="rId12"/>
    <sheet state="hidden" name="SKU Changes" sheetId="9" r:id="rId13"/>
    <sheet state="hidden" name="Picklist" sheetId="10" r:id="rId14"/>
    <sheet state="hidden" name="Recipe Import" sheetId="11" r:id="rId15"/>
    <sheet state="visible" name="E-Label" sheetId="12" r:id="rId16"/>
    <sheet state="visible" name="IV" sheetId="13" r:id="rId17"/>
    <sheet state="hidden" name="Errors" sheetId="14" r:id="rId18"/>
    <sheet state="hidden" name="Supermarket" sheetId="15" r:id="rId19"/>
    <sheet state="hidden" name="KitsRequired" sheetId="16" r:id="rId20"/>
    <sheet state="visible" name="Box file template" sheetId="17" r:id="rId21"/>
    <sheet state="visible" name="Test boxfile" sheetId="18" r:id="rId22"/>
    <sheet state="hidden" name="QR Codes" sheetId="19" r:id="rId23"/>
    <sheet state="hidden" name="Berechnung" sheetId="20" r:id="rId24"/>
    <sheet state="hidden" name="Läuferlisten" sheetId="21" r:id="rId25"/>
    <sheet state="hidden" name="Palettenlabels 2P" sheetId="22" r:id="rId26"/>
    <sheet state="hidden" name="Palettenlabels 3P" sheetId="23" r:id="rId27"/>
    <sheet state="hidden" name="Palettenlabels 4P" sheetId="24" r:id="rId28"/>
    <sheet state="hidden" name="V" sheetId="25" r:id="rId29"/>
    <sheet state="hidden" name="Layout_2P" sheetId="26" r:id="rId30"/>
    <sheet state="hidden" name="Layout_3P" sheetId="27" r:id="rId31"/>
    <sheet state="hidden" name="Layout_4P" sheetId="28" r:id="rId32"/>
    <sheet state="hidden" name="VI" sheetId="29" r:id="rId33"/>
    <sheet state="visible" name="Support -&gt;" sheetId="30" r:id="rId34"/>
    <sheet state="visible" name="Dropdowns" sheetId="31" r:id="rId35"/>
    <sheet state="hidden" name="Stockliste" sheetId="32" r:id="rId36"/>
    <sheet state="hidden" name="Bundle SKUs" sheetId="33" r:id="rId37"/>
    <sheet state="visible" name="_label formats" sheetId="34" r:id="rId38"/>
    <sheet state="visible" name="Documentation" sheetId="35" r:id="rId39"/>
  </sheets>
  <definedNames>
    <definedName localSheetId="5" name="_4p_ASL_3">#REF!</definedName>
    <definedName localSheetId="5" name="_3p_ASL_1">#REF!</definedName>
    <definedName name="new_job_id_long">#REF!</definedName>
    <definedName name="new_job_id_staging">#REF!</definedName>
    <definedName localSheetId="5" name="ASL_2">#REF!</definedName>
    <definedName localSheetId="6" name="_2p_ASL_3">#REF!</definedName>
    <definedName name="new_job_staging">#REF!</definedName>
    <definedName localSheetId="5" name="_3p_ASL_3">#REF!</definedName>
    <definedName localSheetId="5" name="ASL_4">#REF!</definedName>
    <definedName localSheetId="6" name="ASL_3">#REF!</definedName>
    <definedName name="timezone_rack_planning">#REF!</definedName>
    <definedName localSheetId="6" name="_4p_ASL_3">#REF!</definedName>
    <definedName localSheetId="5" name="_2p_ASL_3">#REF!</definedName>
    <definedName localSheetId="6" name="ASL_2">#REF!</definedName>
    <definedName name="master_job_staging">#REF!</definedName>
    <definedName localSheetId="6" name="_3p_ASL_1">#REF!</definedName>
    <definedName localSheetId="6" name="ASL_1">#REF!</definedName>
    <definedName localSheetId="6" name="ASL_4">#REF!</definedName>
    <definedName name="master_job_separation">#REF!</definedName>
    <definedName name="master_job">#REF!</definedName>
    <definedName name="master_job_long">#REF!</definedName>
    <definedName name="job_inbox">#REF!</definedName>
    <definedName name="new_job_separation">#REF!</definedName>
    <definedName localSheetId="5" name="_2p_ASL_1">#REF!</definedName>
    <definedName name="new_job_id_separation">#REF!</definedName>
    <definedName name="new_job_status_staging">#REF!</definedName>
    <definedName localSheetId="5" name="_4p_ASL_1">#REF!</definedName>
    <definedName localSheetId="6" name="_3p_ASL_3">#REF!</definedName>
    <definedName name="new_job_status_separation">#REF!</definedName>
    <definedName name="new_job_status">#REF!</definedName>
    <definedName name="new_job_long">#REF!</definedName>
    <definedName localSheetId="6" name="_4p_ASL_1">#REF!</definedName>
    <definedName localSheetId="6" name="_2p_ASL_1">#REF!</definedName>
    <definedName name="new_job_id">#REF!</definedName>
    <definedName localSheetId="5" name="ASL_1">#REF!</definedName>
    <definedName localSheetId="5" name="ASL_3">#REF!</definedName>
    <definedName name="timestamp_rack_planning">#REF!</definedName>
    <definedName hidden="1" localSheetId="19" name="_xlnm._FilterDatabase">Berechnung!$A$1:$N$279</definedName>
    <definedName hidden="1" localSheetId="31" name="_xlnm._FilterDatabase">Stockliste!$A$1:$C$643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tc={f0de0aec-c088-4718-aba6-c09115e749b5}</author>
  </authors>
  <commentList>
    <comment authorId="0" xr:uid="{f0de0aec-c088-4718-aba6-c09115e749b5}" ref="C35">
      <text>
        <t xml:space="preserve">[Threaded comment]
 Your version of Excel allows you to read this threaded comment; however, any edits to it will get removed if the file is opened in a newer version of Excel. Learn more: https://go.microsoft.com/fwlink/?linkid=870924
Comment:
	@niklas.roepke@hellofresh.de , könne wir hier noch test boxfile generation tool, für DE und NO jetzt und für die zukunft NL und co.? als 3. step danke dir
niklas.roepke@hellofresh.de zugewiesen
Reply:
	Done. Sieht unten. 
Die Daten werden aus der Pickliste gezogen da es ja keine festen Rezept gibt wie bei HF
Reply:
	Man, bist du verdammt schnell :D
Reply:
	Danke dir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tc={ec892a5b-bd04-495d-9b57-fd04bead7795}</author>
  </authors>
  <commentList>
    <comment authorId="0" xr:uid="{ec892a5b-bd04-495d-9b57-fd04bead7795}" ref="A1">
      <text>
        <t xml:space="preserve">[Threaded comment]
 Your version of Excel allows you to read this threaded comment; however, any edits to it will get removed if the file is opened in a newer version of Excel. Learn more: https://go.microsoft.com/fwlink/?linkid=870924
Comment:
	@niklas.roepke@hellofresh.de , kann ich hier etwas zuaddieren wenn ich eine neue Flyer oder so habe?
niklas.roepke@hellofresh.de zugewiesen
Reply:
	Ist per Formel also nein. 
Aber er zieht sich alles aus der Picklist was nicht Packaging ist also sollten Flyer auch schon mit drinnen sein oder kommen die separat?
Reply:
	welsche picklist genau? kann er von rackfile ziehen?
Reply:
	alles was wir prüfen wollen ist immer in den rackfile drin
Reply:
	exportP2L
Reply:
	ok cool....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tc={548f38b8-3336-4dc8-9146-a4fe9fba6eda}</author>
  </authors>
  <commentList>
    <comment authorId="0" xr:uid="{548f38b8-3336-4dc8-9146-a4fe9fba6eda}" ref="A1">
      <text>
        <t xml:space="preserve">[Threaded comment]
 Your version of Excel allows you to read this threaded comment; however, any edits to it will get removed if the file is opened in a newer version of Excel. Learn more: https://go.microsoft.com/fwlink/?linkid=870924
Comment:
	hey, wie kommen die inputs heir rein und generiet? ich bekomme test boxfile nur mit ice, mache ich da etwas falsch? @niklas.roepke@hellofresh.de
niklas.roepke@hellofresh.de zugewiesen
Reply:
	Fixed. Ich musste das Script noch kurz an Factor anpassen
Reply:
	Thank you :)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tc={697ac36f-21ea-4e32-bdc0-de75c914ca3f}</author>
  </authors>
  <commentList>
    <comment authorId="0" xr:uid="{697ac36f-21ea-4e32-bdc0-de75c914ca3f}" ref="C2">
      <text>
        <t xml:space="preserve">[Threaded comment]
 Your version of Excel allows you to read this threaded comment; however, any edits to it will get removed if the file is opened in a newer version of Excel. Learn more: https://go.microsoft.com/fwlink/?linkid=870924
Comment:
	@niklas.roepke@hellofresh.de , ich musste hier ein splate Artikel addieren, da wir mit FE nummer am shopfloor mit FE nummer arbeiten aber unsere boxfile aus 300 number basiert ist.... ich weiß das ich blod, aber so ist das gerade...., 
ich hab manuel gerade das zu addiert, kannst du bitte das für nächste woche verscripten und mit kopf in control panal linken, damit wir das auto bekommen? name ändert per markt, sind auch in der rackfilecombined drin, aber muss von den spalte gespilttet werden....
niklas.roepke@hellofresh.de zugewiesen
Reply:
	Ich verstehe nicht so ganz was du damit meinst? 
Also eine Extra Spalte mit dem Namen von der SKU/Pick?
Reply:
	So etwa? Sieht Formel in C3
Reply:
	ja, Genau... perfekt... danke dir
</t>
      </text>
    </comment>
  </commentList>
</comments>
</file>

<file path=xl/sharedStrings.xml><?xml version="1.0" encoding="utf-8"?>
<sst xmlns="http://schemas.openxmlformats.org/spreadsheetml/2006/main" count="27177" uniqueCount="3830">
  <si>
    <t>Action Panel</t>
  </si>
  <si>
    <t>Current HF Week</t>
  </si>
  <si>
    <t>2026-W19</t>
  </si>
  <si>
    <t>Video Anleitungen</t>
  </si>
  <si>
    <t>Für jeden Schritt gibt es auch Video Anleitungen.</t>
  </si>
  <si>
    <t>See documentation for some tabs here:</t>
  </si>
  <si>
    <t>Documentation</t>
  </si>
  <si>
    <t>Anleitung</t>
  </si>
  <si>
    <t>Create RackfileUPLOAD from HALO</t>
  </si>
  <si>
    <t>Market</t>
  </si>
  <si>
    <t>Where to pull from</t>
  </si>
  <si>
    <t>The tab name</t>
  </si>
  <si>
    <r>
      <rPr>
        <rFont val="Arial"/>
        <b/>
        <color theme="1"/>
      </rPr>
      <t>Script settings</t>
    </r>
    <r>
      <rPr>
        <rFont val="Arial"/>
        <b/>
        <i/>
        <color theme="1"/>
      </rPr>
      <t xml:space="preserve"> (don't change)</t>
    </r>
  </si>
  <si>
    <t>Halo Link</t>
  </si>
  <si>
    <t>Tab Name</t>
  </si>
  <si>
    <r>
      <rPr>
        <rFont val="Arial"/>
        <color theme="1"/>
      </rPr>
      <t xml:space="preserve">Halo Link </t>
    </r>
    <r>
      <rPr>
        <rFont val="Arial"/>
        <i/>
        <color theme="1"/>
      </rPr>
      <t xml:space="preserve">(based on the market selected) </t>
    </r>
  </si>
  <si>
    <t>F-DE</t>
  </si>
  <si>
    <t>https://docs.google.com/spreadsheets/d/1VRy_bAGXr4TaGPM2D8dsD6YtY2-RWpgyooUQViQEPQs/edit?gid=1096610893#gid=1096610893</t>
  </si>
  <si>
    <t>[static] exportP2L - DACH</t>
  </si>
  <si>
    <r>
      <rPr>
        <rFont val="Arial"/>
        <color theme="1"/>
      </rPr>
      <t xml:space="preserve">Tab name </t>
    </r>
    <r>
      <rPr>
        <rFont val="Arial"/>
        <i/>
        <color theme="1"/>
      </rPr>
      <t xml:space="preserve">(based on the market selected) </t>
    </r>
  </si>
  <si>
    <t>F-Nordics</t>
  </si>
  <si>
    <t>https://docs.google.com/spreadsheets/d/1VRy_bAGXr4TaGPM2D8dsD6YtY2-RWpgyooUQViQEPQs/edit?gid=549415256#gid=549415256</t>
  </si>
  <si>
    <t>[static] exportP2L - Nordics</t>
  </si>
  <si>
    <r>
      <rPr>
        <rFont val="Arial"/>
        <color theme="1"/>
      </rPr>
      <t xml:space="preserve">Folder Id </t>
    </r>
    <r>
      <rPr>
        <rFont val="Arial"/>
        <i/>
        <color theme="1"/>
      </rPr>
      <t>(based on the market selected)</t>
    </r>
  </si>
  <si>
    <t>Settings</t>
  </si>
  <si>
    <t>Last run for: [F-DE] at [30.04.2026 16:44:38]</t>
  </si>
  <si>
    <t xml:space="preserve">For which ASLs do you want to generate it? </t>
  </si>
  <si>
    <t>3</t>
  </si>
  <si>
    <t>Which market do you want to use?</t>
  </si>
  <si>
    <t>Create rack labels</t>
  </si>
  <si>
    <t>Instructions</t>
  </si>
  <si>
    <t>Labels are generated automatically from the RackfileUPLOAD tab.</t>
  </si>
  <si>
    <t>Check if everything is correct</t>
  </si>
  <si>
    <t xml:space="preserve">[Optional] Press the resize button to adjust the text size to fit cells </t>
  </si>
  <si>
    <t>Export the labels as a PDF so they can be printed. You can adjust print settings in the code</t>
  </si>
  <si>
    <t>Reset format</t>
  </si>
  <si>
    <r>
      <rPr/>
      <t xml:space="preserve">If the format got changed or you want to define a new format for the labels, you can change this in the </t>
    </r>
    <r>
      <rPr>
        <color rgb="FF1155CC"/>
        <u/>
      </rPr>
      <t>_label formats</t>
    </r>
    <r>
      <rPr/>
      <t xml:space="preserve"> tab and then click the button below. It takes a while.</t>
    </r>
  </si>
  <si>
    <t>Create the e-label file</t>
  </si>
  <si>
    <t>Select ASLs in cell D29 (above)</t>
  </si>
  <si>
    <t>Create test box file and QR codes</t>
  </si>
  <si>
    <r>
      <rPr>
        <rFont val="Arial"/>
        <color theme="1"/>
      </rPr>
      <t xml:space="preserve">The tool replaces [FILE_NAME] in the template with the file name defined below. Then downloads this as a CSV and saves it.
It also creates the accompanying QR codes and exports these as a pdf.
Edit the template tab if you want. The script will replace any mention of [FILE_NAME] in any column. 
</t>
    </r>
    <r>
      <rPr>
        <rFont val="Arial"/>
        <i/>
        <color theme="1"/>
      </rPr>
      <t>See hidden tabs for the working sheets; "test boxfile" &amp; "QR codes"</t>
    </r>
  </si>
  <si>
    <t>Replace with:</t>
  </si>
  <si>
    <t>Recipe</t>
  </si>
  <si>
    <t>Line</t>
  </si>
  <si>
    <t>FlowRackPosition</t>
  </si>
  <si>
    <t>Quantity</t>
  </si>
  <si>
    <t>SKU</t>
  </si>
  <si>
    <t>Ingredient</t>
  </si>
  <si>
    <t>ScanRegEx</t>
  </si>
  <si>
    <t>LabelPos</t>
  </si>
  <si>
    <t>UniCode</t>
  </si>
  <si>
    <t>DisplayName</t>
  </si>
  <si>
    <t>Gramage</t>
  </si>
  <si>
    <t>Sort</t>
  </si>
  <si>
    <t>PortionSize</t>
  </si>
  <si>
    <t>Factor Box Large</t>
  </si>
  <si>
    <t>ASL3</t>
  </si>
  <si>
    <t>F02</t>
  </si>
  <si>
    <t>ASL3F02</t>
  </si>
  <si>
    <t>Factor Box Medium</t>
  </si>
  <si>
    <t>F03</t>
  </si>
  <si>
    <t>ASL3F03</t>
  </si>
  <si>
    <t>0p</t>
  </si>
  <si>
    <t>Factor Box Small</t>
  </si>
  <si>
    <t>F05</t>
  </si>
  <si>
    <t>ASL3F05</t>
  </si>
  <si>
    <t>Factor Liner Small1</t>
  </si>
  <si>
    <t>F06</t>
  </si>
  <si>
    <t>ASL3F06</t>
  </si>
  <si>
    <t>Factor Liner Large1</t>
  </si>
  <si>
    <t>F07</t>
  </si>
  <si>
    <t>ASL3F07</t>
  </si>
  <si>
    <t>Factor Liner Medium1</t>
  </si>
  <si>
    <t>F08</t>
  </si>
  <si>
    <t>ASL3F08</t>
  </si>
  <si>
    <t>Factor Liner Small2</t>
  </si>
  <si>
    <t>F10</t>
  </si>
  <si>
    <t>ASL3F10</t>
  </si>
  <si>
    <t>Factor Liner Large2</t>
  </si>
  <si>
    <t>F11</t>
  </si>
  <si>
    <t>ASL3F11</t>
  </si>
  <si>
    <t>Factor Liner Medium2</t>
  </si>
  <si>
    <t>F12</t>
  </si>
  <si>
    <t>ASL3F12</t>
  </si>
  <si>
    <t>304_1p</t>
  </si>
  <si>
    <t>F55</t>
  </si>
  <si>
    <t>CON-00-137745-2</t>
  </si>
  <si>
    <t>565064 - Lachs in Senf-Dill-Sauce</t>
  </si>
  <si>
    <t>ASL3F55</t>
  </si>
  <si>
    <t>ASL3F551p</t>
  </si>
  <si>
    <t>1p</t>
  </si>
  <si>
    <t>318_1p</t>
  </si>
  <si>
    <t>F56</t>
  </si>
  <si>
    <t>CON-00-136696-3</t>
  </si>
  <si>
    <t>565095 - Schweinefilet in würziger Ancho-Chili-Sauce</t>
  </si>
  <si>
    <t>ASL3F56</t>
  </si>
  <si>
    <t>ASL3F561p</t>
  </si>
  <si>
    <t>317_1p</t>
  </si>
  <si>
    <t>F59</t>
  </si>
  <si>
    <t>CON-00-155185-3</t>
  </si>
  <si>
    <t>565252 - Rinderragù mit sonnengetrockneten Tomaten und Pasta</t>
  </si>
  <si>
    <t>ASL3F59</t>
  </si>
  <si>
    <t>ASL3F591p</t>
  </si>
  <si>
    <t>315_1p</t>
  </si>
  <si>
    <t>F62</t>
  </si>
  <si>
    <t>CON-00-136694-3</t>
  </si>
  <si>
    <t>565091 - Scharfes Rinderhack mit Jalapeños</t>
  </si>
  <si>
    <t>ASL3F62</t>
  </si>
  <si>
    <t>ASL3F621p</t>
  </si>
  <si>
    <t>308_1p</t>
  </si>
  <si>
    <t>F65</t>
  </si>
  <si>
    <t>CON-00-136638-3</t>
  </si>
  <si>
    <t>565043 - Würziges Hähnchen mit Jalapeño. Limette und Cheddar</t>
  </si>
  <si>
    <t>ASL3F65</t>
  </si>
  <si>
    <t>ASL3F651p</t>
  </si>
  <si>
    <t>314_1p</t>
  </si>
  <si>
    <t>F85</t>
  </si>
  <si>
    <t>CON-00-152024-2</t>
  </si>
  <si>
    <t>565211 - Gegrilltes Hähnchen in Ingwer-Knoblauch-Marinade</t>
  </si>
  <si>
    <t>ASL3F85</t>
  </si>
  <si>
    <t>ASL3F851p</t>
  </si>
  <si>
    <t>205_1p</t>
  </si>
  <si>
    <t>F86</t>
  </si>
  <si>
    <t>BEV-00-136840-3</t>
  </si>
  <si>
    <t>205 - FACTOR_ Ginger Lemon Apple Wellness Shot</t>
  </si>
  <si>
    <t>ASL3F86</t>
  </si>
  <si>
    <t>ASL3F861p</t>
  </si>
  <si>
    <t>303_1p</t>
  </si>
  <si>
    <t>F88</t>
  </si>
  <si>
    <t>CON-00-136698-3</t>
  </si>
  <si>
    <t>565309 - Geschmortes Rind in Kräuterjus</t>
  </si>
  <si>
    <t>ASL3F88</t>
  </si>
  <si>
    <t>ASL3F881p</t>
  </si>
  <si>
    <t>220_1p</t>
  </si>
  <si>
    <t>F89</t>
  </si>
  <si>
    <t>BEV-00-136840-3a</t>
  </si>
  <si>
    <t>220 - Free4Life_ Ginger Lemon Apple Wellness Shot_Single</t>
  </si>
  <si>
    <t>ASL3F89</t>
  </si>
  <si>
    <t>ASL3F891p</t>
  </si>
  <si>
    <t>307_1p</t>
  </si>
  <si>
    <t>F92</t>
  </si>
  <si>
    <t>CON-00-148220-2</t>
  </si>
  <si>
    <t>565164 - Hähnchen mit karamellisierten Zwiebeln &amp; Emmentaler-Fondue</t>
  </si>
  <si>
    <t>ASL3F92</t>
  </si>
  <si>
    <t>ASL3F921p</t>
  </si>
  <si>
    <t>306_1p</t>
  </si>
  <si>
    <t>F96</t>
  </si>
  <si>
    <t>CON-00-152025-2</t>
  </si>
  <si>
    <t>565189 - Lachs Piccata</t>
  </si>
  <si>
    <t>ASL3F96</t>
  </si>
  <si>
    <t>ASL3F961p</t>
  </si>
  <si>
    <t>301_1p</t>
  </si>
  <si>
    <t>F97</t>
  </si>
  <si>
    <t>CON-00-136674-3</t>
  </si>
  <si>
    <t>565072 - Gegrilltes Hähnchen mit Ratatouille</t>
  </si>
  <si>
    <t>ASL3F97</t>
  </si>
  <si>
    <t>ASL3F971p</t>
  </si>
  <si>
    <t>Ice6</t>
  </si>
  <si>
    <t>F105</t>
  </si>
  <si>
    <t>IcePack</t>
  </si>
  <si>
    <t>IcePack2</t>
  </si>
  <si>
    <t>ASL3F105</t>
  </si>
  <si>
    <t>Ice9</t>
  </si>
  <si>
    <t>Ice12</t>
  </si>
  <si>
    <t>206_1p</t>
  </si>
  <si>
    <t>F106</t>
  </si>
  <si>
    <t>PTN-00-136930-3</t>
  </si>
  <si>
    <t>565119 - Gegrilltes Hähnchen mit Knoblauch-Kräutern</t>
  </si>
  <si>
    <t>ASL3F106</t>
  </si>
  <si>
    <t>ASL3F1061p</t>
  </si>
  <si>
    <t>311_1p</t>
  </si>
  <si>
    <t>F107</t>
  </si>
  <si>
    <t>CON-00-136637-3</t>
  </si>
  <si>
    <t>565143 - Schweinefilet in cremiger Knoblauch-Senf-Sauce</t>
  </si>
  <si>
    <t>ASL3F107</t>
  </si>
  <si>
    <t>ASL3F1071p</t>
  </si>
  <si>
    <t>305_1p</t>
  </si>
  <si>
    <t>F109</t>
  </si>
  <si>
    <t>CON-00-150748-2</t>
  </si>
  <si>
    <t>565178 - Westafrikanisches Hähnchen-Erdnuss-Curry</t>
  </si>
  <si>
    <t>ASL3F109</t>
  </si>
  <si>
    <t>ASL3F1091p</t>
  </si>
  <si>
    <t>209_1p</t>
  </si>
  <si>
    <t>F110</t>
  </si>
  <si>
    <t>BEV-00-137951-2</t>
  </si>
  <si>
    <t>209 - FACTOR_ Spirulina Ginger Lime Ginger Shot</t>
  </si>
  <si>
    <t>ASL3F110</t>
  </si>
  <si>
    <t>ASL3F1101p</t>
  </si>
  <si>
    <t>221_1p</t>
  </si>
  <si>
    <t>F112</t>
  </si>
  <si>
    <t>BEV-00-137951-2a</t>
  </si>
  <si>
    <t>221 - Free4Life_ Spirulina Ginger Lime Ginger Shot_Single</t>
  </si>
  <si>
    <t>ASL3F112</t>
  </si>
  <si>
    <t>ASL3F1121p</t>
  </si>
  <si>
    <t>210_1p</t>
  </si>
  <si>
    <t>F122</t>
  </si>
  <si>
    <t>BEV-00-137952-2</t>
  </si>
  <si>
    <t>210 - FACTOR_ Turmeric Cayenne Pineapple Ginger Shot</t>
  </si>
  <si>
    <t>ASL3F122</t>
  </si>
  <si>
    <t>ASL3F1221p</t>
  </si>
  <si>
    <t>313_1p</t>
  </si>
  <si>
    <t>F123</t>
  </si>
  <si>
    <t>CON-00-138152-2</t>
  </si>
  <si>
    <t>565130 - Pulled Pork mit roter Chilisauce</t>
  </si>
  <si>
    <t>ASL3F123</t>
  </si>
  <si>
    <t>ASL3F1231p</t>
  </si>
  <si>
    <t>222_1p</t>
  </si>
  <si>
    <t>F124</t>
  </si>
  <si>
    <t>BEV-00-137952-2a</t>
  </si>
  <si>
    <t>222 - Free4Life_ Turmeric Cayenne Pineapple Ginger Shot_Single</t>
  </si>
  <si>
    <t>ASL3F124</t>
  </si>
  <si>
    <t>ASL3F1241p</t>
  </si>
  <si>
    <t>312_1p</t>
  </si>
  <si>
    <t>F125</t>
  </si>
  <si>
    <t>CON-00-151278-2</t>
  </si>
  <si>
    <t>565196 - Ají Verde Lachs</t>
  </si>
  <si>
    <t>ASL3F125</t>
  </si>
  <si>
    <t>ASL3F1251p</t>
  </si>
  <si>
    <t>310_1p</t>
  </si>
  <si>
    <t>F126</t>
  </si>
  <si>
    <t>CON-00-136634-3</t>
  </si>
  <si>
    <t>565141 - Zucchini-Paprika-Ratatouille</t>
  </si>
  <si>
    <t>ASL3F126</t>
  </si>
  <si>
    <t>ASL3F1261p</t>
  </si>
  <si>
    <t>F127</t>
  </si>
  <si>
    <t>IcePack3</t>
  </si>
  <si>
    <t>ASL3F127</t>
  </si>
  <si>
    <t>316_1p</t>
  </si>
  <si>
    <t>F131</t>
  </si>
  <si>
    <t>CON-00-154547-2</t>
  </si>
  <si>
    <t>565221 - Lachs-Bowl mit Zitrus-Miso</t>
  </si>
  <si>
    <t>ASL3F131</t>
  </si>
  <si>
    <t>ASL3F1311p</t>
  </si>
  <si>
    <t>302_1p</t>
  </si>
  <si>
    <t>F133</t>
  </si>
  <si>
    <t>CON-00-152205-2</t>
  </si>
  <si>
    <t>565209 - Grünes Chili-Hähnchen mit Quinoa-Salsa</t>
  </si>
  <si>
    <t>ASL3F133</t>
  </si>
  <si>
    <t>ASL3F1331p</t>
  </si>
  <si>
    <t>309_1p</t>
  </si>
  <si>
    <t>F134</t>
  </si>
  <si>
    <t>CON-00-136629-3</t>
  </si>
  <si>
    <t>565244 - Cremiges Tomaten-Risotto</t>
  </si>
  <si>
    <t>ASL3F134</t>
  </si>
  <si>
    <t>ASL3F1341p</t>
  </si>
  <si>
    <t>FLA1</t>
  </si>
  <si>
    <t>F135</t>
  </si>
  <si>
    <t>Loyalties</t>
  </si>
  <si>
    <t>FA-DE Fourth Box - Hydroflask</t>
  </si>
  <si>
    <t>ASL3F135</t>
  </si>
  <si>
    <t>FLY4</t>
  </si>
  <si>
    <t>F136</t>
  </si>
  <si>
    <t>FA-DE Fourth Box - Flyer</t>
  </si>
  <si>
    <t>ASL3F136</t>
  </si>
  <si>
    <t>FLY3</t>
  </si>
  <si>
    <t>F137</t>
  </si>
  <si>
    <t>FA-DE Third Box - Flyer</t>
  </si>
  <si>
    <t>ASL3F137</t>
  </si>
  <si>
    <t>SOC1</t>
  </si>
  <si>
    <t>F138</t>
  </si>
  <si>
    <t>FA-DE Third Box - Socks</t>
  </si>
  <si>
    <t>ASL3F138</t>
  </si>
  <si>
    <t>BAG1</t>
  </si>
  <si>
    <t>F139</t>
  </si>
  <si>
    <t>FA-DE Second Box - Tote Bag</t>
  </si>
  <si>
    <t>ASL3F139</t>
  </si>
  <si>
    <t>FLY2</t>
  </si>
  <si>
    <t>F140</t>
  </si>
  <si>
    <t>FA-DE Second Box - Flyer</t>
  </si>
  <si>
    <t>ASL3F140</t>
  </si>
  <si>
    <t>FLY1</t>
  </si>
  <si>
    <t>F141</t>
  </si>
  <si>
    <t>FA-DE First Box - Flyer about program</t>
  </si>
  <si>
    <t>ASL3F141</t>
  </si>
  <si>
    <t>WB1</t>
  </si>
  <si>
    <t>F142</t>
  </si>
  <si>
    <t>FA-DE Welcome Booklet</t>
  </si>
  <si>
    <t>ASL3F142</t>
  </si>
  <si>
    <t>FR1</t>
  </si>
  <si>
    <t>F143</t>
  </si>
  <si>
    <t>FA-DE Freebies</t>
  </si>
  <si>
    <t>ASL3F143</t>
  </si>
  <si>
    <t>F144</t>
  </si>
  <si>
    <t>IcePack1</t>
  </si>
  <si>
    <t>ASL3F144</t>
  </si>
  <si>
    <t>Set the rack numbers in column A
The ASLs are pulled from the control sheet via a formula</t>
  </si>
  <si>
    <r>
      <rPr>
        <rFont val="Calibri"/>
        <color theme="1"/>
        <sz val="8.0"/>
      </rPr>
      <t xml:space="preserve">Week Number 
</t>
    </r>
    <r>
      <rPr>
        <rFont val="Calibri"/>
        <color theme="1"/>
        <sz val="8.0"/>
      </rPr>
      <t>(pulled from the contol sheet)</t>
    </r>
  </si>
  <si>
    <t>&lt;- 
Addition to the rack number 
-&gt;</t>
  </si>
  <si>
    <r>
      <rPr>
        <rFont val="Calibri"/>
        <color theme="1"/>
        <sz val="8.0"/>
      </rPr>
      <t xml:space="preserve">Week Number 
</t>
    </r>
    <r>
      <rPr>
        <rFont val="Calibri"/>
        <color theme="1"/>
        <sz val="8.0"/>
      </rPr>
      <t>(pulled from the contol sheet)</t>
    </r>
  </si>
  <si>
    <t>hf_week</t>
  </si>
  <si>
    <t>Substitute type</t>
  </si>
  <si>
    <t>Extent</t>
  </si>
  <si>
    <t>id</t>
  </si>
  <si>
    <t>dc</t>
  </si>
  <si>
    <t>From</t>
  </si>
  <si>
    <t>From (day)</t>
  </si>
  <si>
    <t>To</t>
  </si>
  <si>
    <t>To (day)</t>
  </si>
  <si>
    <t>reason</t>
  </si>
  <si>
    <t>Substitution ratio</t>
  </si>
  <si>
    <t>Old SKU</t>
  </si>
  <si>
    <t>New SKU</t>
  </si>
  <si>
    <t>planned_affected_sku_volume</t>
  </si>
  <si>
    <t>recipes_affected</t>
  </si>
  <si>
    <t>Affected volume</t>
  </si>
  <si>
    <t>Approved</t>
  </si>
  <si>
    <t>Old SKU Name</t>
  </si>
  <si>
    <t>New SKU Name</t>
  </si>
  <si>
    <t>Ratio</t>
  </si>
  <si>
    <t>2025-W30</t>
  </si>
  <si>
    <t>planned_and_full</t>
  </si>
  <si>
    <t>no_changed_allergens_or_cooking_instructions</t>
  </si>
  <si>
    <t>VE</t>
  </si>
  <si>
    <t>Fri</t>
  </si>
  <si>
    <t>Thu</t>
  </si>
  <si>
    <t>supplier_quality</t>
  </si>
  <si>
    <t>1:1</t>
  </si>
  <si>
    <t>PHF-11-10276-3 Schalotte (50g)</t>
  </si>
  <si>
    <t>PHF-11-132610-5 Gemüsezwiebel gelb (70g)</t>
  </si>
  <si>
    <t>44r-2p</t>
  </si>
  <si>
    <t>44r-3p</t>
  </si>
  <si>
    <t>PHF-11-10276-3</t>
  </si>
  <si>
    <t>Schalotte (50g)</t>
  </si>
  <si>
    <t>PHF-11-132610-5</t>
  </si>
  <si>
    <t>Gemüsezwiebel gelb (70g)</t>
  </si>
  <si>
    <t>44r-4p</t>
  </si>
  <si>
    <t>supplier_advanced_shortage</t>
  </si>
  <si>
    <t>1:2</t>
  </si>
  <si>
    <t>PRO-00-123229-5 Senf mittelscharf (20ml) [V]</t>
  </si>
  <si>
    <t>PRO-00-10064-5 Senf mittelscharf (10ml) [V]</t>
  </si>
  <si>
    <t>7r-3p</t>
  </si>
  <si>
    <t>PRO-00-123229-5</t>
  </si>
  <si>
    <t>Senf mittelscharf (20ml) [V]</t>
  </si>
  <si>
    <t>PRO-00-10064-5</t>
  </si>
  <si>
    <t>Senf mittelscharf (10ml) [V]</t>
  </si>
  <si>
    <t>7r-4p</t>
  </si>
  <si>
    <t>8r-3p</t>
  </si>
  <si>
    <t>8r-4p</t>
  </si>
  <si>
    <t>10r-2p</t>
  </si>
  <si>
    <t>10r-3p</t>
  </si>
  <si>
    <t>10r-4p</t>
  </si>
  <si>
    <t>11r-2p</t>
  </si>
  <si>
    <t>11r-3p</t>
  </si>
  <si>
    <t>11r-4p</t>
  </si>
  <si>
    <t>13r-3p</t>
  </si>
  <si>
    <t>13r-4p</t>
  </si>
  <si>
    <t>22r-3p</t>
  </si>
  <si>
    <t>22r-4p</t>
  </si>
  <si>
    <t>34r-3p</t>
  </si>
  <si>
    <t>34r-4p</t>
  </si>
  <si>
    <t>41r-2p</t>
  </si>
  <si>
    <t>41r-3p</t>
  </si>
  <si>
    <t>41r-4p</t>
  </si>
  <si>
    <t>45r-3p</t>
  </si>
  <si>
    <t>45r-4p</t>
  </si>
  <si>
    <t>7081r-3p</t>
  </si>
  <si>
    <t>7081r-4p</t>
  </si>
  <si>
    <t>7131r-3p</t>
  </si>
  <si>
    <t>7131r-4p</t>
  </si>
  <si>
    <t>7221r-3p</t>
  </si>
  <si>
    <t>7221r-4p</t>
  </si>
  <si>
    <t>7341r-3p</t>
  </si>
  <si>
    <t>7341r-4p</t>
  </si>
  <si>
    <t>7451r-3p</t>
  </si>
  <si>
    <t>7451r-4p</t>
  </si>
  <si>
    <t>internal_procurement_decision</t>
  </si>
  <si>
    <t>1:3</t>
  </si>
  <si>
    <t>SPI-00-90521-5 Hello Paprika (6g)</t>
  </si>
  <si>
    <t>SPI-00-90519-5 Hello Paprika (2g)</t>
  </si>
  <si>
    <t>3r-3p</t>
  </si>
  <si>
    <t>SPI-00-90521-5</t>
  </si>
  <si>
    <t>Hello Paprika (6g)</t>
  </si>
  <si>
    <t>SPI-00-90519-5</t>
  </si>
  <si>
    <t>Hello Paprika (2g)</t>
  </si>
  <si>
    <t>3r-4p</t>
  </si>
  <si>
    <t>12r-3p</t>
  </si>
  <si>
    <t>12r-4p</t>
  </si>
  <si>
    <t>23r-3p</t>
  </si>
  <si>
    <t>23r-4p</t>
  </si>
  <si>
    <t>48r-3p</t>
  </si>
  <si>
    <t>48r-4p</t>
  </si>
  <si>
    <t>7231r-3p</t>
  </si>
  <si>
    <t>7231r-4p</t>
  </si>
  <si>
    <t>7481r-3p</t>
  </si>
  <si>
    <t>7481r-4p</t>
  </si>
  <si>
    <t>internal_ops_procurement_decision</t>
  </si>
  <si>
    <t>SPI-00-90513-5 Hello Buon Appetito (4g)</t>
  </si>
  <si>
    <t>SPI-00-90512-5 Hello Buon Appetito (2g)</t>
  </si>
  <si>
    <t>30r-2p</t>
  </si>
  <si>
    <t>SPI-00-90513-5</t>
  </si>
  <si>
    <t>Hello Buon Appetito (4g)</t>
  </si>
  <si>
    <t>SPI-00-90512-5</t>
  </si>
  <si>
    <t>Hello Buon Appetito (2g)</t>
  </si>
  <si>
    <t>30r-3p</t>
  </si>
  <si>
    <t>30r-4p</t>
  </si>
  <si>
    <t>42r-2p</t>
  </si>
  <si>
    <t>42r-3p</t>
  </si>
  <si>
    <t>42r-4p</t>
  </si>
  <si>
    <t>43r-2p</t>
  </si>
  <si>
    <t>43r-3p</t>
  </si>
  <si>
    <t>43r-4p</t>
  </si>
  <si>
    <t>PRO-00-10741-5 Rote Beete vorgegart (500g) [V]</t>
  </si>
  <si>
    <t>PRO-00-10740-5 Rote Beete vorgegart (250g) [V]</t>
  </si>
  <si>
    <t>PRO-00-10741-5</t>
  </si>
  <si>
    <t>Rote Beete vorgegart (500g) [V]</t>
  </si>
  <si>
    <t>PRO-00-10740-5</t>
  </si>
  <si>
    <t>Rote Beete vorgegart (250g) [V]</t>
  </si>
  <si>
    <t>PHF-11-10882-3 Feldsalat (100g)</t>
  </si>
  <si>
    <t>PHF-11-10255-3 Rucola (100g)</t>
  </si>
  <si>
    <t>PHF-11-10882-3</t>
  </si>
  <si>
    <t>Feldsalat (100g)</t>
  </si>
  <si>
    <t>PHF-11-10255-3</t>
  </si>
  <si>
    <t>Rucola (100g)</t>
  </si>
  <si>
    <t>22r-2p</t>
  </si>
  <si>
    <t>7221r-2p</t>
  </si>
  <si>
    <t>PHF-11-10060-3 Feldsalat (150g)</t>
  </si>
  <si>
    <t>PHF-11-10256-3 Rucola (150g)</t>
  </si>
  <si>
    <t>PHF-11-10060-3</t>
  </si>
  <si>
    <t>Feldsalat (150g)</t>
  </si>
  <si>
    <t>PHF-11-10256-3</t>
  </si>
  <si>
    <t>Rucola (150g)</t>
  </si>
  <si>
    <t>PHF-11-10058-3 Feldsalat (75g)</t>
  </si>
  <si>
    <t>PHF-11-10254-3 Rucola (75g)</t>
  </si>
  <si>
    <t>PHF-11-10058-3</t>
  </si>
  <si>
    <t>Feldsalat (75g)</t>
  </si>
  <si>
    <t>PHF-11-10254-3</t>
  </si>
  <si>
    <t>Rucola (75g)</t>
  </si>
  <si>
    <t>planned_and_partial</t>
  </si>
  <si>
    <t>internal_forecasting_issue</t>
  </si>
  <si>
    <t>DRY-00-10464-5 Couscous (150g) [V]</t>
  </si>
  <si>
    <t>DRY-00-10465-5 Couscous (200g) [V]</t>
  </si>
  <si>
    <t>DRY-00-10464-5</t>
  </si>
  <si>
    <t>Couscous (150g) [V]</t>
  </si>
  <si>
    <t>DRY-00-10465-5</t>
  </si>
  <si>
    <t>Couscous (200g) [V]</t>
  </si>
  <si>
    <t>Sun</t>
  </si>
  <si>
    <t>DRY-00-10476-5 Risotto (225g) [V]</t>
  </si>
  <si>
    <t>DRY-00-10462-5 Risotto (300g) [V]</t>
  </si>
  <si>
    <t>35r-2p</t>
  </si>
  <si>
    <t>DRY-00-10476-5</t>
  </si>
  <si>
    <t>Risotto (225g) [V]</t>
  </si>
  <si>
    <t>DRY-00-10462-5</t>
  </si>
  <si>
    <t>Risotto (300g) [V]</t>
  </si>
  <si>
    <t>35r-4p</t>
  </si>
  <si>
    <t>7351r-2p</t>
  </si>
  <si>
    <t>7351r-4p</t>
  </si>
  <si>
    <t>only_allergens_changed</t>
  </si>
  <si>
    <t>BAK-00-10100-5 Ciabatta Brot (250g) [V]</t>
  </si>
  <si>
    <t>BAK-00-10011-5 Ciabatta-Brötchen (4x75g) [V]</t>
  </si>
  <si>
    <t>BAK-00-10100-5</t>
  </si>
  <si>
    <t>Ciabatta Brot (250g) [V]</t>
  </si>
  <si>
    <t>BAK-00-10011-5</t>
  </si>
  <si>
    <t>Ciabatta-Brötchen (4x75g) [V]</t>
  </si>
  <si>
    <t>1169r-2p</t>
  </si>
  <si>
    <t>unplanned_and_partial</t>
  </si>
  <si>
    <t>Wed</t>
  </si>
  <si>
    <t>DRY-00-50102-2 Paccheri frisch (250g) [V]</t>
  </si>
  <si>
    <t>DRY-00-50103-2 Paccheri frisch (375g) [V]</t>
  </si>
  <si>
    <t>27r-2p</t>
  </si>
  <si>
    <t>DRY-00-50102-2</t>
  </si>
  <si>
    <t>Paccheri frisch (250g) [V]</t>
  </si>
  <si>
    <t>DRY-00-50103-2</t>
  </si>
  <si>
    <t>Paccheri frisch (375g) [V]</t>
  </si>
  <si>
    <t>7271r-2p</t>
  </si>
  <si>
    <t>Mon</t>
  </si>
  <si>
    <t>internal_ops_tech_issue</t>
  </si>
  <si>
    <t>DRY-00-10474-5 Basmatireis (225g) [V]</t>
  </si>
  <si>
    <t>DRY-00-10478-5 Jasminreis (225g) [V]</t>
  </si>
  <si>
    <t>DRY-00-10474-5</t>
  </si>
  <si>
    <t>Basmatireis (225g) [V]</t>
  </si>
  <si>
    <t>DRY-00-10478-5</t>
  </si>
  <si>
    <t>Jasminreis (225g) [V]</t>
  </si>
  <si>
    <t>17r-3p</t>
  </si>
  <si>
    <t>18r-3p</t>
  </si>
  <si>
    <t>21r-3p</t>
  </si>
  <si>
    <t>7031r-3p</t>
  </si>
  <si>
    <t>7211r-3p</t>
  </si>
  <si>
    <t>Picklist Input</t>
  </si>
  <si>
    <t>Output</t>
  </si>
  <si>
    <t>Packaging info</t>
  </si>
  <si>
    <t>Packing Size</t>
  </si>
  <si>
    <t>Rezept</t>
  </si>
  <si>
    <t>Personen</t>
  </si>
  <si>
    <t>Packaging Info</t>
  </si>
  <si>
    <t>Artikel</t>
  </si>
  <si>
    <t>Anzahl</t>
  </si>
  <si>
    <t>1r-2p</t>
  </si>
  <si>
    <t>03 Meal Kit</t>
  </si>
  <si>
    <t>PRO-00-10757-5</t>
  </si>
  <si>
    <t>Gehackte Tomaten in Tomatensaft (Polpa) (390g) [V]</t>
  </si>
  <si>
    <t>390g</t>
  </si>
  <si>
    <t>2p</t>
  </si>
  <si>
    <t>02 Kühlpflichtig</t>
  </si>
  <si>
    <t>DRY-00-50106-2</t>
  </si>
  <si>
    <t>Strozzapreti frisch (375g) [V]</t>
  </si>
  <si>
    <t>375g</t>
  </si>
  <si>
    <t>PHF-11-10578-3</t>
  </si>
  <si>
    <t>Petersilie/Basilikum (10g)</t>
  </si>
  <si>
    <t>10g</t>
  </si>
  <si>
    <t>SPI-00-90510-5</t>
  </si>
  <si>
    <t>Hello Harissa (4g)</t>
  </si>
  <si>
    <t>4g</t>
  </si>
  <si>
    <t>PRO-00-117125-5</t>
  </si>
  <si>
    <t>Tomatenmark (35g) [V]</t>
  </si>
  <si>
    <t>35g</t>
  </si>
  <si>
    <t>DAI-00-50214-2</t>
  </si>
  <si>
    <t>Hartkäse ital. Art geraspelt (20g) [VEG]</t>
  </si>
  <si>
    <t>20g</t>
  </si>
  <si>
    <t>PHF-11-10164-3</t>
  </si>
  <si>
    <t>Knoblauchzehe (4-5g)</t>
  </si>
  <si>
    <t>0g</t>
  </si>
  <si>
    <t>PHF-11-10298-3</t>
  </si>
  <si>
    <t>Spitzpaprika rot (100g)</t>
  </si>
  <si>
    <t>100g</t>
  </si>
  <si>
    <t>PHF-11-10042-3</t>
  </si>
  <si>
    <t>Chilischote rot (15g)</t>
  </si>
  <si>
    <t>15g</t>
  </si>
  <si>
    <t>PHF-11-132611-5</t>
  </si>
  <si>
    <t>Gemüsezwiebel rot (70g)</t>
  </si>
  <si>
    <t>70g</t>
  </si>
  <si>
    <t>PTN-11-10016-2</t>
  </si>
  <si>
    <t>Chorizo Stück (80g)</t>
  </si>
  <si>
    <t>80g</t>
  </si>
  <si>
    <t>1r-3p</t>
  </si>
  <si>
    <t>DRY-00-50107-2</t>
  </si>
  <si>
    <t>Strozzapreti frisch (500g) [V]</t>
  </si>
  <si>
    <t>500g</t>
  </si>
  <si>
    <t>3p</t>
  </si>
  <si>
    <t>PHF-11-132613-5</t>
  </si>
  <si>
    <t>Gemüsezwiebel rot (100g)</t>
  </si>
  <si>
    <t>DAI-00-50215-2</t>
  </si>
  <si>
    <t>Hartkäse ital. Art geraspelt (40g) [VEG]</t>
  </si>
  <si>
    <t>40g</t>
  </si>
  <si>
    <t>PTN-11-11345-2</t>
  </si>
  <si>
    <t>Chorizo Stück (120g)</t>
  </si>
  <si>
    <t>120g</t>
  </si>
  <si>
    <t>1r-4p</t>
  </si>
  <si>
    <t>4p</t>
  </si>
  <si>
    <t>2r-2p</t>
  </si>
  <si>
    <t>Gochujang (25g) [V]</t>
  </si>
  <si>
    <t>PRO-00-118435-5</t>
  </si>
  <si>
    <t>25g</t>
  </si>
  <si>
    <t>DRY-00-50447-2</t>
  </si>
  <si>
    <t>Dinkel vorgekocht (450g) [V]</t>
  </si>
  <si>
    <t>450g</t>
  </si>
  <si>
    <t>Jasminreis (150g) [V]</t>
  </si>
  <si>
    <t>DRY-00-10468-5</t>
  </si>
  <si>
    <t>150g</t>
  </si>
  <si>
    <t>SPI-00-50341-5</t>
  </si>
  <si>
    <t>Bio Souflaki Gewürzmischung (4g)</t>
  </si>
  <si>
    <t>Bulgogi Sauce (50ml)</t>
  </si>
  <si>
    <t>PRO-00-90562-5</t>
  </si>
  <si>
    <t>50g</t>
  </si>
  <si>
    <t>PHF-11-117329-3</t>
  </si>
  <si>
    <t>Mini-Gurke (150g)</t>
  </si>
  <si>
    <t>Zucchini grün (220g)</t>
  </si>
  <si>
    <t>PHF-11-10322-3</t>
  </si>
  <si>
    <t>220g</t>
  </si>
  <si>
    <t>PHF-11-10299-3</t>
  </si>
  <si>
    <t>Standardtomate (100g)</t>
  </si>
  <si>
    <t>Sesamöl (10ml) [V]</t>
  </si>
  <si>
    <t>PRO-00-115591-5</t>
  </si>
  <si>
    <t>PRO-00-141119-3</t>
  </si>
  <si>
    <t>Knoblauch Dressing (50ml)</t>
  </si>
  <si>
    <t>DAI-00-115401-3</t>
  </si>
  <si>
    <t>Hirtenkäse (100g)</t>
  </si>
  <si>
    <t>Sesam geröstet (10g)</t>
  </si>
  <si>
    <t>SPI-00-131930-5</t>
  </si>
  <si>
    <t>SPI-00-11640-5</t>
  </si>
  <si>
    <t>Oregano gerebelt (2g)</t>
  </si>
  <si>
    <t>2g</t>
  </si>
  <si>
    <t>Rinderhüftsteak-Weiderind (200g) [2 Stück]</t>
  </si>
  <si>
    <t>PTN-11-138333-2</t>
  </si>
  <si>
    <t>200g</t>
  </si>
  <si>
    <t>2r-3p</t>
  </si>
  <si>
    <t>DAI-00-115403-3</t>
  </si>
  <si>
    <t>Hirtenkäse (200g)</t>
  </si>
  <si>
    <t>Gochujang (50g) [V]</t>
  </si>
  <si>
    <t>PRO-00-118436-5</t>
  </si>
  <si>
    <t>DRY-00-50448-2</t>
  </si>
  <si>
    <t>Dinkel vorgekocht (675g) [V]</t>
  </si>
  <si>
    <t>675g</t>
  </si>
  <si>
    <t>SPI-00-50342-5</t>
  </si>
  <si>
    <t>Bio Souflaki Gewürzmischung (6g)</t>
  </si>
  <si>
    <t>6g</t>
  </si>
  <si>
    <t>225g</t>
  </si>
  <si>
    <t>Rinderhüftsteak-Weiderind (300g) [3 Stück]</t>
  </si>
  <si>
    <t>PTN-11-138335-2</t>
  </si>
  <si>
    <t>300g</t>
  </si>
  <si>
    <t>Sesam geröstet (20g)</t>
  </si>
  <si>
    <t>SPI-00-131931-5</t>
  </si>
  <si>
    <t>2r-4p</t>
  </si>
  <si>
    <t>Jasminreis (300g) [V]</t>
  </si>
  <si>
    <t>DRY-00-10470-5</t>
  </si>
  <si>
    <t>DRY-00-50449-2</t>
  </si>
  <si>
    <t>Dinkel vorgekocht (900g) [V]</t>
  </si>
  <si>
    <t>900g</t>
  </si>
  <si>
    <t>Sesamöl (20ml) [V]</t>
  </si>
  <si>
    <t>PRO-00-10080-5</t>
  </si>
  <si>
    <t>SPI-00-50343-5</t>
  </si>
  <si>
    <t>Bio Souflaki Gewürzmischung (8g)</t>
  </si>
  <si>
    <t>8g</t>
  </si>
  <si>
    <t>4r-2p</t>
  </si>
  <si>
    <t>Hello Paprika (4g)</t>
  </si>
  <si>
    <t>SPI-00-90520-5</t>
  </si>
  <si>
    <t>Petersilie glatt/Schnittlauch (10g)</t>
  </si>
  <si>
    <t>PHF-11-10836-3</t>
  </si>
  <si>
    <t>Demi Glace (50ml)</t>
  </si>
  <si>
    <t>PRO-00-90573-5</t>
  </si>
  <si>
    <t>Nürnberger Bratwurst (200g) [10 Stück]</t>
  </si>
  <si>
    <t>PTN-11-90538-2</t>
  </si>
  <si>
    <t>Kartoffeln vorwiegend festkochend (400g)</t>
  </si>
  <si>
    <t>PHF-11-10122-3</t>
  </si>
  <si>
    <t>400g</t>
  </si>
  <si>
    <t>Buschbohnen (150g)</t>
  </si>
  <si>
    <t>PHF-11-11292-3</t>
  </si>
  <si>
    <t>Gemüsezwiebel gelb (100g)</t>
  </si>
  <si>
    <t>PHF-11-10074-3</t>
  </si>
  <si>
    <t>Haselnusskerne geröstet ganz (10g)</t>
  </si>
  <si>
    <t>SPI-00-138739-5</t>
  </si>
  <si>
    <t>4r-3p</t>
  </si>
  <si>
    <t>Karotte ohne Strunk orange (100g)</t>
  </si>
  <si>
    <t>PHF-11-10107-3</t>
  </si>
  <si>
    <t>Haselnusskerne geröstet ganz (20g)</t>
  </si>
  <si>
    <t>SPI-00-138740-5</t>
  </si>
  <si>
    <t>Kartoffeln vorwiegend festkochend (600g)</t>
  </si>
  <si>
    <t>PHF-11-10124-3</t>
  </si>
  <si>
    <t>600g</t>
  </si>
  <si>
    <t>Nürnberger Bratwurst (300g) [15 Stück] [QS]*6112</t>
  </si>
  <si>
    <t>PTN-11-90539-2</t>
  </si>
  <si>
    <t>Buschbohnen (200g)</t>
  </si>
  <si>
    <t>PHF-11-10028-3</t>
  </si>
  <si>
    <t>4r-4p</t>
  </si>
  <si>
    <t>Buschbohnen (300g)</t>
  </si>
  <si>
    <t>PHF-11-11293-3</t>
  </si>
  <si>
    <t>Kartoffeln vorwiegend festkochend (750g)</t>
  </si>
  <si>
    <t>PHF-11-132608-5</t>
  </si>
  <si>
    <t>750g</t>
  </si>
  <si>
    <t>5r-2p</t>
  </si>
  <si>
    <t>Nürnberger Bratwurst (400g) [20 Stück] [QS]*6113</t>
  </si>
  <si>
    <t>PTN-11-90540-2</t>
  </si>
  <si>
    <t>Walnusskerne Stücke (40g)</t>
  </si>
  <si>
    <t>SPI-00-101533-5</t>
  </si>
  <si>
    <t>Babyspinat (75g)</t>
  </si>
  <si>
    <t>PHF-11-11289-3</t>
  </si>
  <si>
    <t>75g</t>
  </si>
  <si>
    <t>Ofenkartoffel groß (175g)</t>
  </si>
  <si>
    <t>PHF-11-10187-3</t>
  </si>
  <si>
    <t>175g</t>
  </si>
  <si>
    <t>Rote Beete frisch roh (150g)</t>
  </si>
  <si>
    <t>PHF-11-10238-3</t>
  </si>
  <si>
    <t>Grillkäse (200g)</t>
  </si>
  <si>
    <t>DAI-00-115523-3</t>
  </si>
  <si>
    <t>5r-3p</t>
  </si>
  <si>
    <t>Bio Sahnejoghurt mild (75g)</t>
  </si>
  <si>
    <t>DAI-11-125530-2</t>
  </si>
  <si>
    <t>Milder Chili-Mix (2g)</t>
  </si>
  <si>
    <t>SPI-00-125402-5</t>
  </si>
  <si>
    <t>Petersilie glatt/Thymian (10g)</t>
  </si>
  <si>
    <t>PHF-11-10839-3</t>
  </si>
  <si>
    <t>Walnusskerne Stücke (20g)</t>
  </si>
  <si>
    <t>SPI-00-101532-5</t>
  </si>
  <si>
    <t>Bio Sahnejoghurt mild (100g)</t>
  </si>
  <si>
    <t>DAI-11-125531-3</t>
  </si>
  <si>
    <t>5r-4p</t>
  </si>
  <si>
    <t>Babyspinat (100g)</t>
  </si>
  <si>
    <t>PHF-11-10013-3</t>
  </si>
  <si>
    <t>Milder Chili Mix (4g)</t>
  </si>
  <si>
    <t>SPI-00-125403-5</t>
  </si>
  <si>
    <t>6r-2p</t>
  </si>
  <si>
    <t>Babyspinat (150g)</t>
  </si>
  <si>
    <t>PHF-11-11290-3</t>
  </si>
  <si>
    <t>Bio Sahnejoghurt mild (150g)</t>
  </si>
  <si>
    <t>DAI-11-125532-3</t>
  </si>
  <si>
    <t>Sojasauce (25ml) [V]</t>
  </si>
  <si>
    <t>PRO-00-121181-5</t>
  </si>
  <si>
    <t>Salatmix (50g)</t>
  </si>
  <si>
    <t>PHF-11-11006-3</t>
  </si>
  <si>
    <t>Champignons braun (200g)</t>
  </si>
  <si>
    <t>PHF-11-10031-3</t>
  </si>
  <si>
    <t>6r-3p</t>
  </si>
  <si>
    <t>Linsen braun (390g) [Lentils] [TETRA] [V]</t>
  </si>
  <si>
    <t>PRO-00-10760-5</t>
  </si>
  <si>
    <t>Pikantes Zwiebel-Chutney (40g)</t>
  </si>
  <si>
    <t>PRO-00-133293-3</t>
  </si>
  <si>
    <t>Kartoffeln mehlig kochend (400g)</t>
  </si>
  <si>
    <t>PHF-11-10134-3</t>
  </si>
  <si>
    <t>Hello Muskat (5g)</t>
  </si>
  <si>
    <t>SPI-00-90518-5</t>
  </si>
  <si>
    <t>5g</t>
  </si>
  <si>
    <t>10ml</t>
  </si>
  <si>
    <t>Pikantes Zwiebel-Chutney (80g)</t>
  </si>
  <si>
    <t>PRO-00-133294-3</t>
  </si>
  <si>
    <t>Champignons braun (300g)</t>
  </si>
  <si>
    <t>PHF-11-10036-3</t>
  </si>
  <si>
    <t>6r-4p</t>
  </si>
  <si>
    <t>Sojasauce (50ml) [V]</t>
  </si>
  <si>
    <t>PRO-00-121182-5</t>
  </si>
  <si>
    <t>Kartoffeln mehlig kochend (600g)</t>
  </si>
  <si>
    <t>PHF-11-10136-3</t>
  </si>
  <si>
    <t>Salatmix (75g)</t>
  </si>
  <si>
    <t>PHF-11-11007-3</t>
  </si>
  <si>
    <t>Kartoffeln mehlig kochend (750g)</t>
  </si>
  <si>
    <t>PHF-11-132609-5</t>
  </si>
  <si>
    <t>7r-2p</t>
  </si>
  <si>
    <t>Salatmix (100g)</t>
  </si>
  <si>
    <t>PHF-11-11008-3</t>
  </si>
  <si>
    <t>Veganes cremiges Sojaprodukt (100g)</t>
  </si>
  <si>
    <t>DAI-00-100365-3</t>
  </si>
  <si>
    <t>Vegane Mayonnaise (25g)</t>
  </si>
  <si>
    <t>PRO-00-90565-5</t>
  </si>
  <si>
    <t>Tofu geräuchert (180g)</t>
  </si>
  <si>
    <t>PTN-00-130357-3</t>
  </si>
  <si>
    <t>180g</t>
  </si>
  <si>
    <t>Gurke (300g)</t>
  </si>
  <si>
    <t>PHF-11-10912-3</t>
  </si>
  <si>
    <t>Kartoffel Drillinge (750g)</t>
  </si>
  <si>
    <t>PHF-11-132607-5</t>
  </si>
  <si>
    <t>Petersilie glatt /Dill (10g)</t>
  </si>
  <si>
    <t>PHF-11-10794-3</t>
  </si>
  <si>
    <t>Kartoffel Drillinge (1000g)</t>
  </si>
  <si>
    <t>PHF-11-10119-3</t>
  </si>
  <si>
    <t>1000g</t>
  </si>
  <si>
    <t>Worcester Sauce (8ml) [V]</t>
  </si>
  <si>
    <t>PRO-00-50340-5</t>
  </si>
  <si>
    <t>Ketjap Manis (18ml) [V]</t>
  </si>
  <si>
    <t>PRO-00-13015-5</t>
  </si>
  <si>
    <t>18g</t>
  </si>
  <si>
    <t>Frühlingszwiebel einzeln (15-35g) [gekürzt]</t>
  </si>
  <si>
    <t>PHF-11-102520-3</t>
  </si>
  <si>
    <t>Sriracha (8ml) [V]</t>
  </si>
  <si>
    <t>PRO-00-50292-5</t>
  </si>
  <si>
    <t>Erdnusskerne gesalzen (20g)</t>
  </si>
  <si>
    <t>SPI-00-131963-5</t>
  </si>
  <si>
    <t>Maisstärke (4g)</t>
  </si>
  <si>
    <t>SPI-00-11498-5</t>
  </si>
  <si>
    <t>Aubergine (225g)</t>
  </si>
  <si>
    <t>PHF-11-00008-3</t>
  </si>
  <si>
    <t>Tofu Neutral (180g)</t>
  </si>
  <si>
    <t>PTN-00-130349-3</t>
  </si>
  <si>
    <t>Maisstärke (6g)</t>
  </si>
  <si>
    <t>SPI-00-13115-5</t>
  </si>
  <si>
    <t>Sriracha (16ml) [V]</t>
  </si>
  <si>
    <t>PRO-00-115524-5</t>
  </si>
  <si>
    <t>16g</t>
  </si>
  <si>
    <t>Frühlingszwiebel (120g) [1 Bund]</t>
  </si>
  <si>
    <t>PHF-11-10068-3</t>
  </si>
  <si>
    <t>9r-2p</t>
  </si>
  <si>
    <t>Maisstärke (8g)</t>
  </si>
  <si>
    <t>SPI-00-11499-5</t>
  </si>
  <si>
    <t>Gemüsebrühe (4g)</t>
  </si>
  <si>
    <t>SPI-00-11573-5</t>
  </si>
  <si>
    <t>Lachsfilet (2x150g) (300g)</t>
  </si>
  <si>
    <t>PTN-11-100591-2</t>
  </si>
  <si>
    <t>Trüffelöl (8ml) [V]</t>
  </si>
  <si>
    <t>PRO-00-50235-5</t>
  </si>
  <si>
    <t>9r-3p</t>
  </si>
  <si>
    <t>Orange Sorte egal (150g)</t>
  </si>
  <si>
    <t>PHF-11-10416-3</t>
  </si>
  <si>
    <t>Semmelbrösel (25g)</t>
  </si>
  <si>
    <t>SPI-00-12104-5</t>
  </si>
  <si>
    <t>Ravigote Sauce (80g)</t>
  </si>
  <si>
    <t>PRO-00-134515-3</t>
  </si>
  <si>
    <t>Zitrone (80-90g)</t>
  </si>
  <si>
    <t>PHF-11-10433-3</t>
  </si>
  <si>
    <t>Gemüsebrühe (6g)</t>
  </si>
  <si>
    <t>SPI-00-11574-5</t>
  </si>
  <si>
    <t>Semmelbrösel (50g)</t>
  </si>
  <si>
    <t>SPI-00-12105-5</t>
  </si>
  <si>
    <t>9r-4p</t>
  </si>
  <si>
    <t>Ravigote Sauce (40g)</t>
  </si>
  <si>
    <t>PRO-00-133292-3</t>
  </si>
  <si>
    <t>104g</t>
  </si>
  <si>
    <t>Lachsfilet (3x150g) (450g)</t>
  </si>
  <si>
    <t>PTN-11-115697-2</t>
  </si>
  <si>
    <t>Petersilie glatt/Schnittlauch (20g)</t>
  </si>
  <si>
    <t>PHF-11-10837-3</t>
  </si>
  <si>
    <t>158g</t>
  </si>
  <si>
    <t>Gemüsebrühe (8g)</t>
  </si>
  <si>
    <t>SPI-00-12021-5</t>
  </si>
  <si>
    <t>Basilikum Paste (15ml) [V]</t>
  </si>
  <si>
    <t>PRO-00-10754-3</t>
  </si>
  <si>
    <t>Mozzarella [Veg] (125g)</t>
  </si>
  <si>
    <t>DAI-11-10039-2</t>
  </si>
  <si>
    <t>125g</t>
  </si>
  <si>
    <t>Kirschtomaten rot (250g)</t>
  </si>
  <si>
    <t>PHF-11-00010-3</t>
  </si>
  <si>
    <t>250g</t>
  </si>
  <si>
    <t>Basilikum (10g)</t>
  </si>
  <si>
    <t>PHF-11-10544-3</t>
  </si>
  <si>
    <t>Kirschtomaten rot (375g)</t>
  </si>
  <si>
    <t>PHF-11-00011-3</t>
  </si>
  <si>
    <t>Basilikum Paste (24ml) [V]</t>
  </si>
  <si>
    <t>PRO-00-10755-3</t>
  </si>
  <si>
    <t>24g</t>
  </si>
  <si>
    <t>12r-2p</t>
  </si>
  <si>
    <t>Hartkäse ital. Art gerieben (20g) [VEG]</t>
  </si>
  <si>
    <t>DAI-00-50213-2</t>
  </si>
  <si>
    <t>Salatherz Romana (170g)</t>
  </si>
  <si>
    <t>PHF-11-10259-3</t>
  </si>
  <si>
    <t>170g</t>
  </si>
  <si>
    <t>Bio Naturjoghurt mild mind. 3.5% Fett (100g)</t>
  </si>
  <si>
    <t>DAI-11-116266-3</t>
  </si>
  <si>
    <t>Kirschtomaten rot (125g)</t>
  </si>
  <si>
    <t>PHF-11-00009-3</t>
  </si>
  <si>
    <t>King Prawns / Garnelen ohne Schale (150g) [51/60s]</t>
  </si>
  <si>
    <t>PTN-11-135436-2</t>
  </si>
  <si>
    <t>Kichererbsen (390g) [V]</t>
  </si>
  <si>
    <t>PRO-00-10734-5</t>
  </si>
  <si>
    <t>Mayonnaise (25g)</t>
  </si>
  <si>
    <t>PRO-00-123235-5</t>
  </si>
  <si>
    <t>Aprikosen Chutney (50g) [V]</t>
  </si>
  <si>
    <t>PRO-00-90458-5</t>
  </si>
  <si>
    <t>Hähnchenbrustfilet in Lake (250g) [2 Stück] [QS]</t>
  </si>
  <si>
    <t>PTN-11-101341-2</t>
  </si>
  <si>
    <t>Paprika multicolor (180g)</t>
  </si>
  <si>
    <t>PHF-11-00005-3</t>
  </si>
  <si>
    <t>Ketchup (25g) [V]</t>
  </si>
  <si>
    <t>PRO-00-123233-5</t>
  </si>
  <si>
    <t>Hähnchenbrustfilet in Lake (375g) [3 Stück] [QS]</t>
  </si>
  <si>
    <t>PTN-11-101342-2</t>
  </si>
  <si>
    <t>Ketchup (50g) [V]</t>
  </si>
  <si>
    <t>PRO-00-123232-5</t>
  </si>
  <si>
    <t>Aprikosen Chutney (25g) [V]</t>
  </si>
  <si>
    <t>PRO-00-90457-5</t>
  </si>
  <si>
    <t>13r-2p</t>
  </si>
  <si>
    <t>Bio Naturjoghurt mild mind. 3,5% Fett (100g)</t>
  </si>
  <si>
    <t>14r-2p</t>
  </si>
  <si>
    <t>Jalapeno Chili (30g)</t>
  </si>
  <si>
    <t>PHF-11-10101-3</t>
  </si>
  <si>
    <t>30g</t>
  </si>
  <si>
    <t>04 Assembly</t>
  </si>
  <si>
    <t>Brioche Buns natur 2er (160g)</t>
  </si>
  <si>
    <t>BAK-00-102713-5</t>
  </si>
  <si>
    <t>160g</t>
  </si>
  <si>
    <t>14r-3p</t>
  </si>
  <si>
    <t>Pankomehl (25g)</t>
  </si>
  <si>
    <t>SPI-00-123898-5</t>
  </si>
  <si>
    <t>Hello Cajun (4g)</t>
  </si>
  <si>
    <t>SPI-00-90492-5</t>
  </si>
  <si>
    <t>Hartkäse ital. Art gerieben (40g) [VEG]</t>
  </si>
  <si>
    <t>DAI-00-10141-2</t>
  </si>
  <si>
    <t>Buttermilch-Zitronen Dressing (50ml)</t>
  </si>
  <si>
    <t>PRO-00-90579-2</t>
  </si>
  <si>
    <t>Aioli (40g)</t>
  </si>
  <si>
    <t>PRO-00-123231-5</t>
  </si>
  <si>
    <t>Coleslaw Mix (200g)</t>
  </si>
  <si>
    <t>PHF-11-132934-3</t>
  </si>
  <si>
    <t>14r-4p</t>
  </si>
  <si>
    <t>Pankomehl (50g)</t>
  </si>
  <si>
    <t>SPI-00-12099-5</t>
  </si>
  <si>
    <t>Coleslaw Mix (300g)</t>
  </si>
  <si>
    <t>PHF-11-132936-3</t>
  </si>
  <si>
    <t>Hello Cajun (6g)</t>
  </si>
  <si>
    <t>SPI-00-90493-5</t>
  </si>
  <si>
    <t>Brioche Buns natur 3er (240g)</t>
  </si>
  <si>
    <t>BAK-00-102712-5</t>
  </si>
  <si>
    <t>240g</t>
  </si>
  <si>
    <t>15r-2p</t>
  </si>
  <si>
    <t>Kartoffeln vorwiegend festkochend (1000g)</t>
  </si>
  <si>
    <t>PHF-11-10126-3</t>
  </si>
  <si>
    <t>PHF-11-10404-3</t>
  </si>
  <si>
    <t>Limette (75g)</t>
  </si>
  <si>
    <t>PTN-11-001570-2</t>
  </si>
  <si>
    <t>Pulled Pork (250g)</t>
  </si>
  <si>
    <t>Coleslaw Mix (400g)</t>
  </si>
  <si>
    <t>PHF-11-132937-3</t>
  </si>
  <si>
    <t>PHF-11-11300-3</t>
  </si>
  <si>
    <t>Avocado Hass (140-144g)</t>
  </si>
  <si>
    <t>144g</t>
  </si>
  <si>
    <t>BAK-00-003852-5</t>
  </si>
  <si>
    <t>Weizentortillas 15cm 8er pack 8 x 25g 200g - (V)</t>
  </si>
  <si>
    <t>PHF-11-10695-3</t>
  </si>
  <si>
    <t>Koriander/Minze (10g)</t>
  </si>
  <si>
    <t>15r-3p</t>
  </si>
  <si>
    <t>Brioche Buns natur 4er (320g)</t>
  </si>
  <si>
    <t>BAK-00-102714-5</t>
  </si>
  <si>
    <t>320g</t>
  </si>
  <si>
    <t>PTN-11-001571-2</t>
  </si>
  <si>
    <t>Pulled Pork (375g)</t>
  </si>
  <si>
    <t>Kokosmilch (250ml) [V]</t>
  </si>
  <si>
    <t>PRO-00-10147-5</t>
  </si>
  <si>
    <t>BAK-00-003853-5</t>
  </si>
  <si>
    <t>Weizentortillas 15cm 12er pack 12 x 25g 300g - (V)</t>
  </si>
  <si>
    <t>15r-4p</t>
  </si>
  <si>
    <t>BAK-00-003854-5</t>
  </si>
  <si>
    <t>Weizentortillas 15cm 16er pack 16 x 25g 400g - (V)</t>
  </si>
  <si>
    <t>Basmatireis (150g) [V]</t>
  </si>
  <si>
    <t>DRY-00-10012-5</t>
  </si>
  <si>
    <t>Curry Paste gelb (25g) [V]</t>
  </si>
  <si>
    <t>PRO-00-90543-5</t>
  </si>
  <si>
    <t>Erdnussbutter (50g) [V]</t>
  </si>
  <si>
    <t>PRO-00-90426-5</t>
  </si>
  <si>
    <t>16r-2p</t>
  </si>
  <si>
    <t>Curry Paste gelb (50g) [V]</t>
  </si>
  <si>
    <t>PRO-00-10011-5</t>
  </si>
  <si>
    <t>Erdnussbutter (25g) [V]</t>
  </si>
  <si>
    <t>PRO-00-90427-5</t>
  </si>
  <si>
    <t>Kokosmilch (180ml) [V]</t>
  </si>
  <si>
    <t>PRO-00-002386-5</t>
  </si>
  <si>
    <t>16r-3p</t>
  </si>
  <si>
    <t>Basmatireis (300g) [V]</t>
  </si>
  <si>
    <t>DRY-00-10277-5</t>
  </si>
  <si>
    <t>Erdnusskerne gesalzen (40g)</t>
  </si>
  <si>
    <t>SPI-00-132265-5</t>
  </si>
  <si>
    <t>Limette vegan (75g)</t>
  </si>
  <si>
    <t>PHF-11-00004-3</t>
  </si>
  <si>
    <t>Buschbohnen (100g)</t>
  </si>
  <si>
    <t>PHF-11-10027-3</t>
  </si>
  <si>
    <t>16r-4p</t>
  </si>
  <si>
    <t>Teriyaki Sauce (50ml) [V]</t>
  </si>
  <si>
    <t>PRO-00-90560-5</t>
  </si>
  <si>
    <t>Sweet Chili Sauce (50g) [V]</t>
  </si>
  <si>
    <t>PRO-00-90576-5</t>
  </si>
  <si>
    <t>17r-2p</t>
  </si>
  <si>
    <t>Sweet Chili Sauce (25g) [V]</t>
  </si>
  <si>
    <t>PRO-00-90541-5</t>
  </si>
  <si>
    <t>Würziger Gouda gerieben (50g)</t>
  </si>
  <si>
    <t>DAI-11-120513-3</t>
  </si>
  <si>
    <t>17r-4p</t>
  </si>
  <si>
    <t>Hello Patatas (4g)</t>
  </si>
  <si>
    <t>SPI-00-90499-5</t>
  </si>
  <si>
    <t>Bio Schmand (100g)</t>
  </si>
  <si>
    <t>DAI-11-125533-3</t>
  </si>
  <si>
    <t>Würziger Gouda gerieben (75g)</t>
  </si>
  <si>
    <t>DAI-11-120514-3</t>
  </si>
  <si>
    <t>18r-2p</t>
  </si>
  <si>
    <t>Hello Patatas (6g)</t>
  </si>
  <si>
    <t>SPI-00-90500-5</t>
  </si>
  <si>
    <t>Salatmix (150g)</t>
  </si>
  <si>
    <t>PHF-11-11009-3</t>
  </si>
  <si>
    <t>Würziger Gouda gerieben (100g)</t>
  </si>
  <si>
    <t>DAI-11-120515-3</t>
  </si>
  <si>
    <t>Hello Fiesta (4g)</t>
  </si>
  <si>
    <t>SPI-00-90516-5</t>
  </si>
  <si>
    <t>Junger Gouda gerieben (100g)</t>
  </si>
  <si>
    <t>DAI-11-120512-3</t>
  </si>
  <si>
    <t>Gemüsemais (140g) [V]</t>
  </si>
  <si>
    <t>PRO-00-10730-5</t>
  </si>
  <si>
    <t>18r-4p</t>
  </si>
  <si>
    <t>Bio Saure Sahne (200g)</t>
  </si>
  <si>
    <t>DAI-11-116336-3</t>
  </si>
  <si>
    <t>Planted veganes pulled BBQ (160g)</t>
  </si>
  <si>
    <t>PTN-11-120368-3</t>
  </si>
  <si>
    <t>Hello Fiesta (6g)</t>
  </si>
  <si>
    <t>SPI-00-90517-5</t>
  </si>
  <si>
    <t>Junger Gouda gerieben (75g)</t>
  </si>
  <si>
    <t>DAI-11-120511-3</t>
  </si>
  <si>
    <t>19r-2p</t>
  </si>
  <si>
    <t>Bio Saure Sahne (100g)</t>
  </si>
  <si>
    <t>DAI-11-116335-3</t>
  </si>
  <si>
    <t>Gemüsemais (285g) [V]</t>
  </si>
  <si>
    <t>PRO-00-10731-5</t>
  </si>
  <si>
    <t>340g</t>
  </si>
  <si>
    <t>19r-3p</t>
  </si>
  <si>
    <t>19r-4p</t>
  </si>
  <si>
    <t>Petersilie glatt/Rosmarin (10g)</t>
  </si>
  <si>
    <t>PHF-11-10818-3</t>
  </si>
  <si>
    <t>Bio Naturjoghurt mild. mind. 3.5% Fett (75g)</t>
  </si>
  <si>
    <t>DAI-11-116264-3</t>
  </si>
  <si>
    <t>Madras Curry Pulver (2g)</t>
  </si>
  <si>
    <t>SPI-00-11790-5</t>
  </si>
  <si>
    <t>Cranberries getrocknet gezuckert (20g) [V]</t>
  </si>
  <si>
    <t>DRY-00-142394-5</t>
  </si>
  <si>
    <t>Madras Curry Pulver (4g)</t>
  </si>
  <si>
    <t>SPI-00-11791-5</t>
  </si>
  <si>
    <t>20r-2p</t>
  </si>
  <si>
    <t>Bio Naturjoghurt mild. mind. 3.5% Fett (150g)</t>
  </si>
  <si>
    <t>DAI-11-116265-3</t>
  </si>
  <si>
    <t>20r-3p</t>
  </si>
  <si>
    <t>Cranberries getrocknet gezuckert (40g) [V]</t>
  </si>
  <si>
    <t>DRY-00-140999-5</t>
  </si>
  <si>
    <t>Pangasius/Basa fillet (240g)</t>
  </si>
  <si>
    <t>PTN-11-129416-1</t>
  </si>
  <si>
    <t>20r-4p</t>
  </si>
  <si>
    <t>Pangasius/Basa fillet (360g)</t>
  </si>
  <si>
    <t>PTN-11-129417-1</t>
  </si>
  <si>
    <t>360g</t>
  </si>
  <si>
    <t>Couscous (300g) [V]</t>
  </si>
  <si>
    <t>DRY-00-10466-5</t>
  </si>
  <si>
    <t>21r-2p</t>
  </si>
  <si>
    <t>Bio Naturjoghurt mild, mind. 3,5% Fett (75g)</t>
  </si>
  <si>
    <t>Getrocknete Tomaten mit Kräutern (50g) [V]</t>
  </si>
  <si>
    <t>PRO-00-122654-5</t>
  </si>
  <si>
    <t>Perlencouscous (225g) [V]</t>
  </si>
  <si>
    <t>DRY-00-90489-5</t>
  </si>
  <si>
    <t>Petersilie glatt/Zitronenthymian (10g)</t>
  </si>
  <si>
    <t>PHF-11-50239-3</t>
  </si>
  <si>
    <t>Tomatenpesto (25g) [V]</t>
  </si>
  <si>
    <t>PRO-00-90448-5</t>
  </si>
  <si>
    <t>21r-4p</t>
  </si>
  <si>
    <t>Bio Naturjoghurt mild, mind. 3,5% Fett (150g)</t>
  </si>
  <si>
    <t>Getrocknete Tomaten mit Kräutern (70g) [V]</t>
  </si>
  <si>
    <t>PRO-00-122655-5</t>
  </si>
  <si>
    <t>Perlencouscous (300g) [V]</t>
  </si>
  <si>
    <t>DRY-00-90490-5</t>
  </si>
  <si>
    <t>King Prawns / Garnelen ohne Schale (200g) [51/60s]</t>
  </si>
  <si>
    <t>PTN-11-135437-2</t>
  </si>
  <si>
    <t>Tomatenpesto (50g) [V]</t>
  </si>
  <si>
    <t>PRO-00-90449-5</t>
  </si>
  <si>
    <t>Getrocknete Tomaten mit Kräutern (100g) [V]</t>
  </si>
  <si>
    <t>PRO-00-122656-5</t>
  </si>
  <si>
    <t>King Prawns / Garnelen ohne Schale (300g) [51/60s]</t>
  </si>
  <si>
    <t>PTN-11-135438-2</t>
  </si>
  <si>
    <t>Porree (200g)</t>
  </si>
  <si>
    <t>PHF-11-50154-3</t>
  </si>
  <si>
    <t>Hello Smoky Paprika (3g)</t>
  </si>
  <si>
    <t>SPI-00-90508-5</t>
  </si>
  <si>
    <t>3g</t>
  </si>
  <si>
    <t>Frischecreme 13% (200g)</t>
  </si>
  <si>
    <t>DAI-00-131996-3</t>
  </si>
  <si>
    <t>Frischecreme 13% (100g)</t>
  </si>
  <si>
    <t>DAI-00-131994-3</t>
  </si>
  <si>
    <t>Paccheri frisch (500g) [V]</t>
  </si>
  <si>
    <t>DRY-00-50104-2</t>
  </si>
  <si>
    <t>Mayonnaise (50g)</t>
  </si>
  <si>
    <t>PRO-00-123234-5</t>
  </si>
  <si>
    <t>24r-2p</t>
  </si>
  <si>
    <t>PHF-11-10791-3</t>
  </si>
  <si>
    <t>Petersilie glatt (10g)</t>
  </si>
  <si>
    <t>PHF-11-10023-3</t>
  </si>
  <si>
    <t>Brokkoli (250g)</t>
  </si>
  <si>
    <t>Senfsoße mit Frühlingszwiebeln (50g)</t>
  </si>
  <si>
    <t>PRO-00-100868-5</t>
  </si>
  <si>
    <t>SPI-00-139093-5</t>
  </si>
  <si>
    <t>Kürbiskerne geröstet ganz (10g)</t>
  </si>
  <si>
    <t>Kartoffel Drillinge (400g)</t>
  </si>
  <si>
    <t>PHF-11-10115-3</t>
  </si>
  <si>
    <t>Blumenkohl (500g)</t>
  </si>
  <si>
    <t>PHF-11-10022-3</t>
  </si>
  <si>
    <t>PHF-11-10304-3</t>
  </si>
  <si>
    <t>Süßkartoffel (450g)</t>
  </si>
  <si>
    <t>24r-3p</t>
  </si>
  <si>
    <t>PHF-11-10024-3</t>
  </si>
  <si>
    <t>Brokkoli (500g)</t>
  </si>
  <si>
    <t>Senfsoße mit Frühlingszwiebeln (25g)</t>
  </si>
  <si>
    <t>PRO-00-100867-5</t>
  </si>
  <si>
    <t>SPI-00-139094-5</t>
  </si>
  <si>
    <t>Kürbiskerne geröstet ganz (20g)</t>
  </si>
  <si>
    <t>PHF-11-00016-3</t>
  </si>
  <si>
    <t>Süßkartoffel (600g)</t>
  </si>
  <si>
    <t>Kartoffel Drillinge (600g)</t>
  </si>
  <si>
    <t>PHF-11-10117-3</t>
  </si>
  <si>
    <t>24r-4p</t>
  </si>
  <si>
    <t>Blumenkohl (750g)</t>
  </si>
  <si>
    <t>PHF-11-10020-3</t>
  </si>
  <si>
    <t>26r-2p</t>
  </si>
  <si>
    <t>26r-3p</t>
  </si>
  <si>
    <t>26r-4p</t>
  </si>
  <si>
    <t>Quinoa Tricolor (100g) [V]</t>
  </si>
  <si>
    <t>DRY-00-003334-5</t>
  </si>
  <si>
    <t>27r-3p</t>
  </si>
  <si>
    <t>Schwarze Bohnen (390g) [V]</t>
  </si>
  <si>
    <t>PRO-00-10735-5</t>
  </si>
  <si>
    <t>Kumin Samen gemahlen (2g)</t>
  </si>
  <si>
    <t>SPI-00-11653-5</t>
  </si>
  <si>
    <t>27r-4p</t>
  </si>
  <si>
    <t>Quinoa Tricolor (150g) [V]</t>
  </si>
  <si>
    <t>DRY-00-003335-5</t>
  </si>
  <si>
    <t>29r-2p</t>
  </si>
  <si>
    <t>29r-3p</t>
  </si>
  <si>
    <t>Quinoa Tricolor (200g) [V]</t>
  </si>
  <si>
    <t>DRY-00-003336-2</t>
  </si>
  <si>
    <t>29r-4p</t>
  </si>
  <si>
    <t>Rinderhackfleischzubereitung Weiderind (200g)</t>
  </si>
  <si>
    <t>PTN-11-138329-2</t>
  </si>
  <si>
    <t>H-Milch 35% (200g)*433035</t>
  </si>
  <si>
    <t>DAI-00-125538-5</t>
  </si>
  <si>
    <t>Wildpreiselbeeren Marmelade (50g) [V]</t>
  </si>
  <si>
    <t>PRO-00-90558-5</t>
  </si>
  <si>
    <t>Rinderbrühe clean (8g)</t>
  </si>
  <si>
    <t>SPI-00-50086-5</t>
  </si>
  <si>
    <t>Wildpreiselbeeren Marmelade (25g) [V]</t>
  </si>
  <si>
    <t>PRO-00-10150-5</t>
  </si>
  <si>
    <t>Rinderhackfleischzubereitung Weiderind (300g)</t>
  </si>
  <si>
    <t>PTN-11-138332-2</t>
  </si>
  <si>
    <t>Rinderbrühe clean (6g)</t>
  </si>
  <si>
    <t>SPI-00-50085-5</t>
  </si>
  <si>
    <t>Rinderhackfleischzubereitung Weiderind (400g)</t>
  </si>
  <si>
    <t>PTN-11-138331-2</t>
  </si>
  <si>
    <t>Kartoffeln mehlig kochend (1000g)</t>
  </si>
  <si>
    <t>PHF-11-10138-3</t>
  </si>
  <si>
    <t>Lachsfilet (2x100g) (200g)</t>
  </si>
  <si>
    <t>PTN-11-137892-2</t>
  </si>
  <si>
    <t>33r-2p</t>
  </si>
  <si>
    <t>Lachsfilet (3x100g) (300g)</t>
  </si>
  <si>
    <t>PTN-11-137893-2</t>
  </si>
  <si>
    <t>33r-3p</t>
  </si>
  <si>
    <t>Thymian gerebelt (1g)</t>
  </si>
  <si>
    <t>SPI-00-11655-5</t>
  </si>
  <si>
    <t>1g</t>
  </si>
  <si>
    <t>Camembert 45% (125g) [VEG]</t>
  </si>
  <si>
    <t>DAI-00-10135-2</t>
  </si>
  <si>
    <t>Apfel (M-Größe) Sorte mild (140g)</t>
  </si>
  <si>
    <t>PHF-11-10359-3</t>
  </si>
  <si>
    <t>140g</t>
  </si>
  <si>
    <t>Balsamico Creme (12g) [V]</t>
  </si>
  <si>
    <t>PRO-00-10716-5</t>
  </si>
  <si>
    <t>12g</t>
  </si>
  <si>
    <t>Kräuterbutter (20g)</t>
  </si>
  <si>
    <t>DAI-00-004414-2</t>
  </si>
  <si>
    <t>33r-4p</t>
  </si>
  <si>
    <t>Mini Fladenbrot (150g) [V]</t>
  </si>
  <si>
    <t>BAK-00-103475-5</t>
  </si>
  <si>
    <t>Mini Fladenbrot (2x150g) [V]</t>
  </si>
  <si>
    <t>BAK-00-103476-5</t>
  </si>
  <si>
    <t>34r-2p</t>
  </si>
  <si>
    <t>Hähnchengeschnetzeltes in Lake (250g) [QS]</t>
  </si>
  <si>
    <t>PTN-11-101343-2</t>
  </si>
  <si>
    <t>Hoisin Sauce (25ml) [V]</t>
  </si>
  <si>
    <t>PRO-00-13026-5</t>
  </si>
  <si>
    <t>Ingwerpaste (10g)</t>
  </si>
  <si>
    <t>PRO-00-132938-3</t>
  </si>
  <si>
    <t>Hähnchengeschnetzeltes in Lake (375g) [QS]</t>
  </si>
  <si>
    <t>PTN-11-101344-2</t>
  </si>
  <si>
    <t>35r-3p</t>
  </si>
  <si>
    <t>Hello Curry (2g)</t>
  </si>
  <si>
    <t>SPI-00-90495-5</t>
  </si>
  <si>
    <t>Koriander (10g)</t>
  </si>
  <si>
    <t>PHF-11-10692-3</t>
  </si>
  <si>
    <t>Würzige Dal Soße (160g) [V]</t>
  </si>
  <si>
    <t>PRO-00-004325-2</t>
  </si>
  <si>
    <t>Kartoffeln mehlig kochend (100g)</t>
  </si>
  <si>
    <t>PHF-11-10114-3</t>
  </si>
  <si>
    <t>Würzige Dal Soße (240g) [V]</t>
  </si>
  <si>
    <t>PRO-00-004326-2</t>
  </si>
  <si>
    <t>Hello Curry (4g)</t>
  </si>
  <si>
    <t>SPI-00-90496-5</t>
  </si>
  <si>
    <t>36r-2p</t>
  </si>
  <si>
    <t>Hello Curry (6g)</t>
  </si>
  <si>
    <t>SPI-00-90497-5</t>
  </si>
  <si>
    <t>Würzige Dal Soße (320g) [V]</t>
  </si>
  <si>
    <t>PRO-00-005812-2</t>
  </si>
  <si>
    <t>36r-3p</t>
  </si>
  <si>
    <t>Grüne Oliven. ohne Stein 70g - (V)</t>
  </si>
  <si>
    <t>PRO-00-000117-5</t>
  </si>
  <si>
    <t>36r-4p</t>
  </si>
  <si>
    <t>37r-2p</t>
  </si>
  <si>
    <t>37r-3p</t>
  </si>
  <si>
    <t>Kapern eingelegt (35g) [V]</t>
  </si>
  <si>
    <t>PRO-00-13017-5</t>
  </si>
  <si>
    <t>37r-4p</t>
  </si>
  <si>
    <t>38r-2p</t>
  </si>
  <si>
    <t>Buschbohnen (400g)</t>
  </si>
  <si>
    <t>PHF-11-10029-3</t>
  </si>
  <si>
    <t>38r-3p</t>
  </si>
  <si>
    <t>Sonnenblumenkerne roh (20g)</t>
  </si>
  <si>
    <t>SPI-00-12084-5</t>
  </si>
  <si>
    <t>Hähnchengeschnetzeltes mariniert (250g) [QS]</t>
  </si>
  <si>
    <t>PTN-11-50463-2</t>
  </si>
  <si>
    <t>Körniger Senf (17g)</t>
  </si>
  <si>
    <t>PRO-00-129170-5</t>
  </si>
  <si>
    <t>17g</t>
  </si>
  <si>
    <t>Süßer Senf (17g)</t>
  </si>
  <si>
    <t>PRO-00-128882-3</t>
  </si>
  <si>
    <t>38r-4p</t>
  </si>
  <si>
    <t>Veltins Sampling 275ml - paired with recipes</t>
  </si>
  <si>
    <t>BEV-00-146861-5</t>
  </si>
  <si>
    <t>Körniger Senf (40g)</t>
  </si>
  <si>
    <t>PRO-00-134065-5</t>
  </si>
  <si>
    <t>40r-2p</t>
  </si>
  <si>
    <t>PRO-00-115891-5</t>
  </si>
  <si>
    <t>Gehackter Knoblauch &amp; Ingwer in Öl (30g) [V]</t>
  </si>
  <si>
    <t>Hähnchengeschnetzeltes mariniert (375g) [QS]</t>
  </si>
  <si>
    <t>PTN-11-50464-2</t>
  </si>
  <si>
    <t>SPI-00-11649-5</t>
  </si>
  <si>
    <t>Kokos Flocken (4g)</t>
  </si>
  <si>
    <t>PTN-11-138334-2</t>
  </si>
  <si>
    <t>Rinderhüftsteak-Weiderind (250g) [2 Stück]</t>
  </si>
  <si>
    <t>40r-3p</t>
  </si>
  <si>
    <t>Sonnenblumenkerne roh (40g)</t>
  </si>
  <si>
    <t>SPI-00-101531-5</t>
  </si>
  <si>
    <t>Rinderbrühe clean (4g)</t>
  </si>
  <si>
    <t>SPI-00-50084-5</t>
  </si>
  <si>
    <t>PTN-11-138336-2</t>
  </si>
  <si>
    <t>Rinderhüftsteak-Weiderind (375g) [3 Stück]</t>
  </si>
  <si>
    <t>SPI-00-11650-5</t>
  </si>
  <si>
    <t>Kokos Flocken (6g)</t>
  </si>
  <si>
    <t>Pak Choi (200g)</t>
  </si>
  <si>
    <t>PHF-11-132590-3</t>
  </si>
  <si>
    <t>PTN-11-90559-2</t>
  </si>
  <si>
    <t>Bacon Scheiben (125g) [6 Scheiben] [QS]</t>
  </si>
  <si>
    <t>PHF-11-10792-3</t>
  </si>
  <si>
    <t>Petersilie glatt (20g)</t>
  </si>
  <si>
    <t>PTN-11-138115-2</t>
  </si>
  <si>
    <t>Bio Rinderhackfleischzubereitung frisch (375g)</t>
  </si>
  <si>
    <t>PTN-11-138114-2</t>
  </si>
  <si>
    <t>Bio Rinderhackfleischzubereitung frisch (250g)</t>
  </si>
  <si>
    <t>Beyond Meat Vegan Burger Patty (180g)</t>
  </si>
  <si>
    <t>PTN-11-134255-2</t>
  </si>
  <si>
    <t>Kartoffelwürfel vorgegart (600g)</t>
  </si>
  <si>
    <t>CON-11-90505-2</t>
  </si>
  <si>
    <t>SPI-00-12106-5</t>
  </si>
  <si>
    <t>Semmelbrösel (100g)</t>
  </si>
  <si>
    <t>Schnittlauch (10g)</t>
  </si>
  <si>
    <t>PHF-11-10864-3</t>
  </si>
  <si>
    <t>Kartoffelwürfel vorgegart (800g)</t>
  </si>
  <si>
    <t>CON-11-90506-2</t>
  </si>
  <si>
    <t>800g</t>
  </si>
  <si>
    <t>Grüne Oliven, ohne Stein 70g - (V)</t>
  </si>
  <si>
    <t>Libanesisches Fladenbrot (2x60g) (120g)</t>
  </si>
  <si>
    <t>BAK-00-127869-3</t>
  </si>
  <si>
    <t>Veganes Schawarma auf Weizenproteinbasis (180g)</t>
  </si>
  <si>
    <t>PTN-11-005866-3</t>
  </si>
  <si>
    <t>Libanesisches Fladenbrot (3x60g) (180g)</t>
  </si>
  <si>
    <t>BAK-00-127872-3</t>
  </si>
  <si>
    <t>Hello Harissa (6g)</t>
  </si>
  <si>
    <t>SPI-00-90511-5</t>
  </si>
  <si>
    <t>Libanesisches Fladenbrot (4x60g) (240g)</t>
  </si>
  <si>
    <t>BAK-00-127873-3</t>
  </si>
  <si>
    <t>Spaghetti (270g) [V]</t>
  </si>
  <si>
    <t>DRY-00-001702-5</t>
  </si>
  <si>
    <t>270g</t>
  </si>
  <si>
    <t>Brokkolini (100g)</t>
  </si>
  <si>
    <t>PHF-11-132589-3</t>
  </si>
  <si>
    <t>Kochsahne 15% (150g)</t>
  </si>
  <si>
    <t>DAI-11-100317-5</t>
  </si>
  <si>
    <t>Bacon Streifen (100g) [QS]</t>
  </si>
  <si>
    <t>PTN-11-10001-2</t>
  </si>
  <si>
    <t>Spaghetti (360g) [V]</t>
  </si>
  <si>
    <t>DRY-00-001705-5</t>
  </si>
  <si>
    <t>Bacon Streifen (80g) [QS]</t>
  </si>
  <si>
    <t>PTN-11-90560-2</t>
  </si>
  <si>
    <t>Kochsahne 15% (300g)</t>
  </si>
  <si>
    <t>DAI-11-100318-5</t>
  </si>
  <si>
    <t>Brokkolini (200g)</t>
  </si>
  <si>
    <t>PHF-11-10025-3</t>
  </si>
  <si>
    <t>Spaghetti (500g) [V]</t>
  </si>
  <si>
    <t>DRY-00-001704-5</t>
  </si>
  <si>
    <t>45r-2p</t>
  </si>
  <si>
    <t>Pinienkerne roh ganz (20g)</t>
  </si>
  <si>
    <t>SPI-00-101536-5</t>
  </si>
  <si>
    <t>Penne (270g) [V]</t>
  </si>
  <si>
    <t>DRY-00-001694-5</t>
  </si>
  <si>
    <t>Penne (360g) [V]</t>
  </si>
  <si>
    <t>DRY-00-001695-5</t>
  </si>
  <si>
    <t>Penne (500g) [V]</t>
  </si>
  <si>
    <t>DRY-00-001696-5</t>
  </si>
  <si>
    <t>46r-2p</t>
  </si>
  <si>
    <t>46r-3p</t>
  </si>
  <si>
    <t>46r-4p</t>
  </si>
  <si>
    <t>48r-2p</t>
  </si>
  <si>
    <t>Schweinelachssteak (250g) [2 Stück] [QS]</t>
  </si>
  <si>
    <t>PTN-11-100663-2</t>
  </si>
  <si>
    <t>255g</t>
  </si>
  <si>
    <t>Ajvar (50g) [V]</t>
  </si>
  <si>
    <t>PRO-00-90452-5</t>
  </si>
  <si>
    <t>DRY-00-002446-5</t>
  </si>
  <si>
    <t>Fusilli (270g) [V]</t>
  </si>
  <si>
    <t>DRY-00-002447-5</t>
  </si>
  <si>
    <t>Fusilli (360g) [V]</t>
  </si>
  <si>
    <t>Schweinelachssteak (375g) [3 Stück] [QS]</t>
  </si>
  <si>
    <t>PTN-11-100664-2</t>
  </si>
  <si>
    <t>380g</t>
  </si>
  <si>
    <t>DRY-00-002448-5</t>
  </si>
  <si>
    <t>Fusilli (500g) [V]</t>
  </si>
  <si>
    <t>7011r-2p</t>
  </si>
  <si>
    <t>7011r-3p</t>
  </si>
  <si>
    <t>Kresse grün (20g)</t>
  </si>
  <si>
    <t>PHF-11-10746-3</t>
  </si>
  <si>
    <t>7011r-4p</t>
  </si>
  <si>
    <t>7031r-2p</t>
  </si>
  <si>
    <t>7031r-4p</t>
  </si>
  <si>
    <t>Mini Klöße (375g) [V]</t>
  </si>
  <si>
    <t>DRY-00-001930-2</t>
  </si>
  <si>
    <t>420g</t>
  </si>
  <si>
    <t>296g</t>
  </si>
  <si>
    <t>7051r-2p</t>
  </si>
  <si>
    <t>51g</t>
  </si>
  <si>
    <t>Pflaumenkonfitüre 45 % Fruchtanteil (20g)</t>
  </si>
  <si>
    <t>PRO-00-124699-5</t>
  </si>
  <si>
    <t>63g</t>
  </si>
  <si>
    <t>PTN-11-129904-2</t>
  </si>
  <si>
    <t>Bio Rinderhüftsteak flüssig gewürzt (250g) [2 Stück] [QS]</t>
  </si>
  <si>
    <t>197g</t>
  </si>
  <si>
    <t>7051r-3p</t>
  </si>
  <si>
    <t>PTN-11-129905-2</t>
  </si>
  <si>
    <t>Bio Rinderhüftsteak flüssig gewürzt (375g) [3 Stück] [QS]</t>
  </si>
  <si>
    <t>152g</t>
  </si>
  <si>
    <t>7051r-4p</t>
  </si>
  <si>
    <t>7081r-2p</t>
  </si>
  <si>
    <t>PTN-11-134467-1</t>
  </si>
  <si>
    <t>Bio Schweinefilet (250g) (4x62,5g)</t>
  </si>
  <si>
    <t>PTN-11-134468-1</t>
  </si>
  <si>
    <t>Bio Schweinefilet (375g) (6x62,5g)</t>
  </si>
  <si>
    <t>7091r-2p</t>
  </si>
  <si>
    <t>7091r-3p</t>
  </si>
  <si>
    <t>7091r-4p</t>
  </si>
  <si>
    <t>7131r-2p</t>
  </si>
  <si>
    <t>7141r-2p</t>
  </si>
  <si>
    <t>7141r-3p</t>
  </si>
  <si>
    <t>7141r-4p</t>
  </si>
  <si>
    <t>7211r-2p</t>
  </si>
  <si>
    <t>PTN-11-50382-2</t>
  </si>
  <si>
    <t>Schweinefilet (250g) [2 Stück] [QS]</t>
  </si>
  <si>
    <t>PTN-11-50431-2</t>
  </si>
  <si>
    <t>Schweinefilet (375g) [3 Stück] [QS]</t>
  </si>
  <si>
    <t>7211r-4p</t>
  </si>
  <si>
    <t>PTN-11-50193-2</t>
  </si>
  <si>
    <t>Schweinefilet (500g) [4 Stück] [QS]</t>
  </si>
  <si>
    <t>7251r-2p</t>
  </si>
  <si>
    <t>7251r-3p</t>
  </si>
  <si>
    <t>7251r-4p</t>
  </si>
  <si>
    <t>7261r-2p</t>
  </si>
  <si>
    <t>7261r-3p</t>
  </si>
  <si>
    <t>7261r-4p</t>
  </si>
  <si>
    <t>7281r-2p</t>
  </si>
  <si>
    <t>7281r-3p</t>
  </si>
  <si>
    <t>7281r-4p</t>
  </si>
  <si>
    <t>7341r-2p</t>
  </si>
  <si>
    <t>7351r-3p</t>
  </si>
  <si>
    <t>7371r-2p</t>
  </si>
  <si>
    <t>7371r-3p</t>
  </si>
  <si>
    <t>7371r-4p</t>
  </si>
  <si>
    <t>7451r-2p</t>
  </si>
  <si>
    <t>7461r-2p</t>
  </si>
  <si>
    <t>7461r-3p</t>
  </si>
  <si>
    <t>7461r-4p</t>
  </si>
  <si>
    <t>7471r-2p</t>
  </si>
  <si>
    <t>7471r-3p</t>
  </si>
  <si>
    <t>303r-2p</t>
  </si>
  <si>
    <t>401r-2p</t>
  </si>
  <si>
    <t>SPI-00-139672-5</t>
  </si>
  <si>
    <t>Pekannusskerne stücke (10g)</t>
  </si>
  <si>
    <t>SPI-00-12130-5</t>
  </si>
  <si>
    <t>Puderzucker (50g)</t>
  </si>
  <si>
    <t>DAI-11-13075-2</t>
  </si>
  <si>
    <t>Butter (20g)</t>
  </si>
  <si>
    <t>SPI-00-137393-5</t>
  </si>
  <si>
    <t>Weizenmehl (250g) [Typ 405]</t>
  </si>
  <si>
    <t>PRO-11-146318-5</t>
  </si>
  <si>
    <t>Weiße Schokoladendrops (100g)</t>
  </si>
  <si>
    <t>SPI-00-12128-5</t>
  </si>
  <si>
    <t>Backpulver (8g)</t>
  </si>
  <si>
    <t>500r-2p</t>
  </si>
  <si>
    <t>800r-2p</t>
  </si>
  <si>
    <t>900r-2p</t>
  </si>
  <si>
    <t>PHF-11-00001-3</t>
  </si>
  <si>
    <t>Radieschen (150g)</t>
  </si>
  <si>
    <t>PHF-11-10405-3</t>
  </si>
  <si>
    <t>Mango (300g)</t>
  </si>
  <si>
    <t>PHF-11-102522-3</t>
  </si>
  <si>
    <t>Passionsfrucht (50g)</t>
  </si>
  <si>
    <t>25r-2p</t>
  </si>
  <si>
    <t>25r-3p</t>
  </si>
  <si>
    <t>25r-4p</t>
  </si>
  <si>
    <t>32r-2p</t>
  </si>
  <si>
    <t>32r-3p</t>
  </si>
  <si>
    <t>32r-4p</t>
  </si>
  <si>
    <t>47r-2p</t>
  </si>
  <si>
    <t>47r-3p</t>
  </si>
  <si>
    <t>47r-4p</t>
  </si>
  <si>
    <t>7481r-2p</t>
  </si>
  <si>
    <t>7041r-2p</t>
  </si>
  <si>
    <t>7041r-3p</t>
  </si>
  <si>
    <t>7041r-4p</t>
  </si>
  <si>
    <t>DAI-11-125283-3</t>
  </si>
  <si>
    <t>Bio Creme Fraiche 30% (100g)</t>
  </si>
  <si>
    <t>PHF-11-135488-3</t>
  </si>
  <si>
    <t>Kräuterseitlinge (150g)</t>
  </si>
  <si>
    <t>40r-4p</t>
  </si>
  <si>
    <t>2060r-2p</t>
  </si>
  <si>
    <t>CON-00-137342-3</t>
  </si>
  <si>
    <t>Blueberry and raspberry overnight oats (160g)</t>
  </si>
  <si>
    <t>2061r-2p</t>
  </si>
  <si>
    <t>CON-00-137343-3</t>
  </si>
  <si>
    <t>Coconut Apple and cinnamon overnight oats with pieces (160g)</t>
  </si>
  <si>
    <t>2008r-2p</t>
  </si>
  <si>
    <t>PTN-11-121078-2</t>
  </si>
  <si>
    <t>Prosciutto (150g)</t>
  </si>
  <si>
    <t>BAK-11-133291-3</t>
  </si>
  <si>
    <t>Focaccia Rosmarin-Knoblauch (220g)</t>
  </si>
  <si>
    <t>PRO-00-000118-5</t>
  </si>
  <si>
    <t>Geschwärzte Oliven ohne Stein (70g) [V]</t>
  </si>
  <si>
    <t>DAI-00-131995-3</t>
  </si>
  <si>
    <t>Frischecreme 13% (150g)</t>
  </si>
  <si>
    <t>2009r-2p</t>
  </si>
  <si>
    <t>BAK-00-132771-5</t>
  </si>
  <si>
    <t>Bao Buns [4 Stück]</t>
  </si>
  <si>
    <t>PRO-00-13029-5</t>
  </si>
  <si>
    <t>BBQ sauce (20ml) [V]</t>
  </si>
  <si>
    <t>PRO-00-123230-5</t>
  </si>
  <si>
    <t>Aioli (20g)</t>
  </si>
  <si>
    <t>2063r-2p</t>
  </si>
  <si>
    <t>CON-00-137344-3</t>
  </si>
  <si>
    <t>Chia pudding with mango and turmeric puree (160g)</t>
  </si>
  <si>
    <t>1147r-2p</t>
  </si>
  <si>
    <t>CON-00-136134-3</t>
  </si>
  <si>
    <t>Thai Coconut Chicken Soup (1000ml)</t>
  </si>
  <si>
    <t>1361r-2p</t>
  </si>
  <si>
    <t>1227r-2p</t>
  </si>
  <si>
    <t>CON-00-136091-3</t>
  </si>
  <si>
    <t>Red Fruits Cheesecake (2x80g)</t>
  </si>
  <si>
    <t>CON-00-136092-3</t>
  </si>
  <si>
    <t>Apple crumble (2x90g)</t>
  </si>
  <si>
    <t>1362r-2p</t>
  </si>
  <si>
    <t>1218r-2p</t>
  </si>
  <si>
    <t>CON-11-130119-3</t>
  </si>
  <si>
    <t>Chocolate Lava Cake (2x90g)</t>
  </si>
  <si>
    <t>CON-11-130120-3</t>
  </si>
  <si>
    <t>Schokoladenmousse (2x90g)</t>
  </si>
  <si>
    <t>1228r-2p</t>
  </si>
  <si>
    <t>CON-00-137392-3</t>
  </si>
  <si>
    <t>Panna Cotta Raspberry (2x120g)</t>
  </si>
  <si>
    <t>1178r-2p</t>
  </si>
  <si>
    <t>PTN-00-131973-3</t>
  </si>
  <si>
    <t>Vegane Falafel (240g)</t>
  </si>
  <si>
    <t>PRO-11-101764-3</t>
  </si>
  <si>
    <t>Hummus (160g) [V]</t>
  </si>
  <si>
    <t>BAK-00-10057-5</t>
  </si>
  <si>
    <t>Weizentortillas 25cm 2er pack 2 x 61,5g 123g - (V)</t>
  </si>
  <si>
    <t>123g</t>
  </si>
  <si>
    <t>1229r-2p</t>
  </si>
  <si>
    <t>CON-00-137384-3</t>
  </si>
  <si>
    <t>Creme Brulee Classic (2x90g)</t>
  </si>
  <si>
    <t>1415r-2p</t>
  </si>
  <si>
    <t>PTN-00-136097-2</t>
  </si>
  <si>
    <t>Vegane Dino Nuggets (180g)</t>
  </si>
  <si>
    <t>1260r-2p</t>
  </si>
  <si>
    <t>PHF-11-124433-5</t>
  </si>
  <si>
    <t>Obsttüte</t>
  </si>
  <si>
    <t>1027r-2p</t>
  </si>
  <si>
    <t>BAK-00-10009-5</t>
  </si>
  <si>
    <t>Ciabatta-Brötchen (2x75g) [V]</t>
  </si>
  <si>
    <t>1129r-2p</t>
  </si>
  <si>
    <t>CON-00-136132-3</t>
  </si>
  <si>
    <t>Mushroom Soup (1000ml)</t>
  </si>
  <si>
    <t>2059r-2p</t>
  </si>
  <si>
    <t>BAK-11-121071-5</t>
  </si>
  <si>
    <t>Bio -Schokomuffins Backmischung (433g)</t>
  </si>
  <si>
    <t>433g</t>
  </si>
  <si>
    <t>1160r-2p</t>
  </si>
  <si>
    <t>CON-11-124137-3</t>
  </si>
  <si>
    <t>Weinblätter gefüllt mit Reis (200g)</t>
  </si>
  <si>
    <t>1012r-2p</t>
  </si>
  <si>
    <t>1013r-2p</t>
  </si>
  <si>
    <t>2026r-2p</t>
  </si>
  <si>
    <t>PTN-11-118527-2</t>
  </si>
  <si>
    <t>Premium Räucherlachs geschnitten (200g)</t>
  </si>
  <si>
    <t>1100r-2p</t>
  </si>
  <si>
    <t>CON-00-121750-3</t>
  </si>
  <si>
    <t>Tomaten-Basilikum-Suppe (1000ml) [V]</t>
  </si>
  <si>
    <t>1101r-2p</t>
  </si>
  <si>
    <t>CON-00-121748-3</t>
  </si>
  <si>
    <t>Rote Linsensuppe (1000ml) [V]</t>
  </si>
  <si>
    <t>1104r-2p</t>
  </si>
  <si>
    <t>CON-00-121753-3</t>
  </si>
  <si>
    <t>Kokos-Karotten-Suppe (1000ml) [V]</t>
  </si>
  <si>
    <t>1263r-2p</t>
  </si>
  <si>
    <t>PRO-11-117359-3</t>
  </si>
  <si>
    <t>Rescued Guacamole Dip (150g) [V]</t>
  </si>
  <si>
    <t>PRO-11-124142-3</t>
  </si>
  <si>
    <t>Bio Olivia Aufstrich (150g)</t>
  </si>
  <si>
    <t>1352r-2p</t>
  </si>
  <si>
    <t>PTN-00-134085-3</t>
  </si>
  <si>
    <t>Vegane Filetstücken Hähnchen-Art (160g)</t>
  </si>
  <si>
    <t>1358r-2p</t>
  </si>
  <si>
    <t>1359r-2p</t>
  </si>
  <si>
    <t>PTN-11-124135-5</t>
  </si>
  <si>
    <t>Grillhaxe (500g)</t>
  </si>
  <si>
    <t>2085r-2p</t>
  </si>
  <si>
    <t>PTN-11-124310-3</t>
  </si>
  <si>
    <t>Spareribs (500g)</t>
  </si>
  <si>
    <t>1405r-2p</t>
  </si>
  <si>
    <t>BAK-11-123351-5</t>
  </si>
  <si>
    <t>Bio Blaubeerkekse Backmischung (245g)</t>
  </si>
  <si>
    <t>245g</t>
  </si>
  <si>
    <t>1413r-2p</t>
  </si>
  <si>
    <t>BAK-11-122786-3</t>
  </si>
  <si>
    <t>Mini-Pancakes (135g)</t>
  </si>
  <si>
    <t>135g</t>
  </si>
  <si>
    <t>BAK-11-123984-5</t>
  </si>
  <si>
    <t>Bio Chocolate Chip Cookies (102g)</t>
  </si>
  <si>
    <t>102g</t>
  </si>
  <si>
    <t>196g</t>
  </si>
  <si>
    <t>1411r-2p</t>
  </si>
  <si>
    <t>1211r-2p</t>
  </si>
  <si>
    <t>1213r-2p</t>
  </si>
  <si>
    <t>CON-11-130115-3</t>
  </si>
  <si>
    <t>Sicilian Lemon Cheesecake (2x80g)</t>
  </si>
  <si>
    <t>1214r-2p</t>
  </si>
  <si>
    <t>1217r-2p</t>
  </si>
  <si>
    <t>CON-00-145373-3</t>
  </si>
  <si>
    <t>Classic Tiramisu (2x85g) [Private Label]</t>
  </si>
  <si>
    <t>1418r-2p</t>
  </si>
  <si>
    <t>BAK-00-90504-5</t>
  </si>
  <si>
    <t>Laugenstangen (180g) (2x90g) [V]</t>
  </si>
  <si>
    <t>PTN-11-123354-3</t>
  </si>
  <si>
    <t>Paprika Lyoner QS (125g)</t>
  </si>
  <si>
    <t>1360r-2p</t>
  </si>
  <si>
    <t>1149r-2p</t>
  </si>
  <si>
    <t>CON-00-131861-3</t>
  </si>
  <si>
    <t>Gazpacho Soup (1000ml)</t>
  </si>
  <si>
    <t>1004r-2p</t>
  </si>
  <si>
    <t>1005r-2p</t>
  </si>
  <si>
    <t>1165r-2p</t>
  </si>
  <si>
    <t>PRO-00-10736-5</t>
  </si>
  <si>
    <t>Rote Bohnen Kidney (380g) [V]</t>
  </si>
  <si>
    <t>PHF-11-10306-3</t>
  </si>
  <si>
    <t>Plum / Roma Tomato (75g)</t>
  </si>
  <si>
    <t>1220r-2p</t>
  </si>
  <si>
    <t>BAK-00-128705-3</t>
  </si>
  <si>
    <t>Schokokuchen Teig flüssige Backmischung (600g)</t>
  </si>
  <si>
    <t>1212r-2p</t>
  </si>
  <si>
    <t>CON-11-130118-3</t>
  </si>
  <si>
    <t>Salted Butter Caramel Cheesecake (2x80g)</t>
  </si>
  <si>
    <t>2016r-2p</t>
  </si>
  <si>
    <t>PRO-00-90450-5</t>
  </si>
  <si>
    <t>Veg. weiße Miso Paste (25g) [V]</t>
  </si>
  <si>
    <t>600r-2p</t>
  </si>
  <si>
    <t>PHF-11-10366-3</t>
  </si>
  <si>
    <t>Birne (200g)</t>
  </si>
  <si>
    <t>PRO-00-124700-5</t>
  </si>
  <si>
    <t>Aprikosenkonfitüre 55 % (25g)</t>
  </si>
  <si>
    <t>1172r-2p</t>
  </si>
  <si>
    <t>CON-00-134944-3</t>
  </si>
  <si>
    <t>Beef Burger With Mushroom Sauce Honey Glazed Carrots and Potatoes (400g)</t>
  </si>
  <si>
    <t>1173r-2p</t>
  </si>
  <si>
    <t>CON-00-134945-3</t>
  </si>
  <si>
    <t>Salmon Penne In Creamy Spinach Sauce (400g)</t>
  </si>
  <si>
    <t>1174r-2p</t>
  </si>
  <si>
    <t>CON-00-134949-3</t>
  </si>
  <si>
    <t>Linguine Carbonara (400g)</t>
  </si>
  <si>
    <t>1222r-2p</t>
  </si>
  <si>
    <t>SPI-00-12129-5</t>
  </si>
  <si>
    <t>Puderzucker (25g)</t>
  </si>
  <si>
    <t>BAK-00-128706-3</t>
  </si>
  <si>
    <t>Pancake-Teig flüssige Backmischung (400g)</t>
  </si>
  <si>
    <t>SPI-00-130416-5</t>
  </si>
  <si>
    <t>Sultaninen (20g)</t>
  </si>
  <si>
    <t>1420r-2p</t>
  </si>
  <si>
    <t>CON-00-137192-3</t>
  </si>
  <si>
    <t>Mac &amp; cheese with bacon bits (400g)</t>
  </si>
  <si>
    <t>2014r-2p</t>
  </si>
  <si>
    <t>1179r-2p</t>
  </si>
  <si>
    <t>1120r-2p</t>
  </si>
  <si>
    <t>1168r-2p</t>
  </si>
  <si>
    <t>BAK-00-50254-5</t>
  </si>
  <si>
    <t>Tortilla Chips Mais (150g) [V]</t>
  </si>
  <si>
    <t>1170r-2p</t>
  </si>
  <si>
    <t>BAK-00-115722-3</t>
  </si>
  <si>
    <t>Frischer Butter-Blätterteig (280g)</t>
  </si>
  <si>
    <t>1270r-2p</t>
  </si>
  <si>
    <t>CON-00-136093-3</t>
  </si>
  <si>
    <t>Pistachio mousse (2x85g)</t>
  </si>
  <si>
    <t>1271r-2p</t>
  </si>
  <si>
    <t>1272r-2p</t>
  </si>
  <si>
    <t>CON-00-145384-3</t>
  </si>
  <si>
    <t>Tiramisu Speculoos (2x100g) [Private Label]</t>
  </si>
  <si>
    <t>1273r-2p</t>
  </si>
  <si>
    <t>1274r-2p</t>
  </si>
  <si>
    <t>CON-00-136095-3</t>
  </si>
  <si>
    <t>Caramel Tartlet (2x80g)</t>
  </si>
  <si>
    <t>1350r-2p</t>
  </si>
  <si>
    <t>CON-00-137190-3</t>
  </si>
  <si>
    <t>Indonesian style chicken with vegetables and basmati rice (450g)</t>
  </si>
  <si>
    <t>1351r-2p</t>
  </si>
  <si>
    <t>CON-00-137189-3</t>
  </si>
  <si>
    <t>Butter chicken with vegetables and basmati rice (450g)</t>
  </si>
  <si>
    <t>1261r-2p</t>
  </si>
  <si>
    <t>PHF-11-138325-3</t>
  </si>
  <si>
    <t>Obsttüte Premium</t>
  </si>
  <si>
    <t>1850g</t>
  </si>
  <si>
    <t>2101r-2p</t>
  </si>
  <si>
    <t>CON-11-135199-5</t>
  </si>
  <si>
    <t>Naturally Pam Clean Bar Peanut Love (45g)</t>
  </si>
  <si>
    <t>45g</t>
  </si>
  <si>
    <t>1028r-2p</t>
  </si>
  <si>
    <t>BEV-00-136050-3</t>
  </si>
  <si>
    <t>Ginger Kick (60ml)</t>
  </si>
  <si>
    <t>60g</t>
  </si>
  <si>
    <t>1224r-2p</t>
  </si>
  <si>
    <t>SPI-00-130413-5</t>
  </si>
  <si>
    <t>Mandeln blanchiert gehobelt (20g)</t>
  </si>
  <si>
    <t>SPI-00-134489-5</t>
  </si>
  <si>
    <t>Chia Samen (100g)</t>
  </si>
  <si>
    <t>PHF-11-10398-3</t>
  </si>
  <si>
    <t>Kiwi grün (80g)</t>
  </si>
  <si>
    <t>1024r-2p</t>
  </si>
  <si>
    <t>PRO-00-128615-3</t>
  </si>
  <si>
    <t>Konfitüren-Duo Mirabelle Himbeere (2x100g)</t>
  </si>
  <si>
    <t>PTN-11-123532-3</t>
  </si>
  <si>
    <t>Antipasto Emiliano (120g)</t>
  </si>
  <si>
    <t>BAK-11-102333-2</t>
  </si>
  <si>
    <t>Herzhaftes Kuchen Käse-Trio (260g)</t>
  </si>
  <si>
    <t>260g</t>
  </si>
  <si>
    <t>PRO-11-117360-3</t>
  </si>
  <si>
    <t>Rescued Bruschetta Dip (150g) [V]</t>
  </si>
  <si>
    <t>DAI-11-121829-3</t>
  </si>
  <si>
    <t>Bio Bauerngarten Käse (180g)</t>
  </si>
  <si>
    <t>39r-2p</t>
  </si>
  <si>
    <t>39r-3p</t>
  </si>
  <si>
    <t>39r-4p</t>
  </si>
  <si>
    <t>7271r-3p</t>
  </si>
  <si>
    <t>7271r-4p</t>
  </si>
  <si>
    <t>3r-2p</t>
  </si>
  <si>
    <t>28r-2p</t>
  </si>
  <si>
    <t>28r-3p</t>
  </si>
  <si>
    <t>28r-4p</t>
  </si>
  <si>
    <t>31r-2p</t>
  </si>
  <si>
    <t>PHF-11-10852-3</t>
  </si>
  <si>
    <t>Rosmarin/Thymian (10g)</t>
  </si>
  <si>
    <t>PHF-11-10229-3</t>
  </si>
  <si>
    <t>Rosenkohl grün (150g)</t>
  </si>
  <si>
    <t>PHF-11-10231-3</t>
  </si>
  <si>
    <t>Rosenkohl grün (300g)</t>
  </si>
  <si>
    <t>PTN-11-90558-2</t>
  </si>
  <si>
    <t>Bacon Scheiben (100g) [5 Scheiben] [QS]</t>
  </si>
  <si>
    <t>PRO-00-135105-5</t>
  </si>
  <si>
    <t>Kräftige Rotwein Paste (28g)</t>
  </si>
  <si>
    <t>29g</t>
  </si>
  <si>
    <t>31r-3p</t>
  </si>
  <si>
    <t>DAI-11-13074-2</t>
  </si>
  <si>
    <t>Butter (10g)</t>
  </si>
  <si>
    <t>31r-4p</t>
  </si>
  <si>
    <t>7471r-4p</t>
  </si>
  <si>
    <t>8r-2p</t>
  </si>
  <si>
    <t>301r-2p</t>
  </si>
  <si>
    <t>755g</t>
  </si>
  <si>
    <t>44g</t>
  </si>
  <si>
    <t>1102r-2p</t>
  </si>
  <si>
    <t>CON-00-135704-3</t>
  </si>
  <si>
    <t>Creamy Tomato Soup (1000ml)</t>
  </si>
  <si>
    <t>228g</t>
  </si>
  <si>
    <t>6000r-2p</t>
  </si>
  <si>
    <t>6006r-2p</t>
  </si>
  <si>
    <t>6010r-2p</t>
  </si>
  <si>
    <t>264g</t>
  </si>
  <si>
    <t>6012r-2p</t>
  </si>
  <si>
    <t>265g</t>
  </si>
  <si>
    <t>6013r-2p</t>
  </si>
  <si>
    <t>184g</t>
  </si>
  <si>
    <t>6019r-2p</t>
  </si>
  <si>
    <t>208g</t>
  </si>
  <si>
    <t>6022r-2p</t>
  </si>
  <si>
    <t>6026r-2p</t>
  </si>
  <si>
    <t>6029r-2p</t>
  </si>
  <si>
    <t>6030r-2p</t>
  </si>
  <si>
    <t>290g</t>
  </si>
  <si>
    <t>6031r-2p</t>
  </si>
  <si>
    <t>206g</t>
  </si>
  <si>
    <t>23r-2p</t>
  </si>
  <si>
    <t>7231r-2p</t>
  </si>
  <si>
    <t>Import from:</t>
  </si>
  <si>
    <t>Integrated Supply Plan</t>
  </si>
  <si>
    <t>DC</t>
  </si>
  <si>
    <t>Import check</t>
  </si>
  <si>
    <t>&lt;- Allow access if #REF error</t>
  </si>
  <si>
    <t>Week</t>
  </si>
  <si>
    <t>ID</t>
  </si>
  <si>
    <t>TagId</t>
  </si>
  <si>
    <t>People</t>
  </si>
  <si>
    <t>Slot</t>
  </si>
  <si>
    <t>Day</t>
  </si>
  <si>
    <t>SKUId</t>
  </si>
  <si>
    <t>SKUDescription</t>
  </si>
  <si>
    <t>Barcode</t>
  </si>
  <si>
    <t>Amount</t>
  </si>
  <si>
    <t>Staging</t>
  </si>
  <si>
    <t>AlternativeStaging1</t>
  </si>
  <si>
    <t>AlternativeStaging2</t>
  </si>
  <si>
    <t>AlternativeStaging3</t>
  </si>
  <si>
    <t>AlternativeStaging4</t>
  </si>
  <si>
    <t>PickAmount</t>
  </si>
  <si>
    <t>KitsToDo</t>
  </si>
  <si>
    <t>KitsCompleted</t>
  </si>
  <si>
    <t>DolliesToDo</t>
  </si>
  <si>
    <t>DolliesCompleted</t>
  </si>
  <si>
    <t>RecipesOnLine</t>
  </si>
  <si>
    <t>Stock</t>
  </si>
  <si>
    <t>AlternativeSKU</t>
  </si>
  <si>
    <t>Extra1</t>
  </si>
  <si>
    <t>Extra2</t>
  </si>
  <si>
    <t>Extra3</t>
  </si>
  <si>
    <t>Extra4</t>
  </si>
  <si>
    <t>Extra5</t>
  </si>
  <si>
    <t>ASL4-1p-00</t>
  </si>
  <si>
    <t>ASL4-1p</t>
  </si>
  <si>
    <t>ASL4</t>
  </si>
  <si>
    <t>00</t>
  </si>
  <si>
    <t>1p ASL</t>
  </si>
  <si>
    <t>ASL4-1p-01</t>
  </si>
  <si>
    <t>01</t>
  </si>
  <si>
    <t>X</t>
  </si>
  <si>
    <t>ASL4-1p-02</t>
  </si>
  <si>
    <t>02</t>
  </si>
  <si>
    <t>ASL4-1p-03</t>
  </si>
  <si>
    <t>03</t>
  </si>
  <si>
    <t>ASL4-1p-04</t>
  </si>
  <si>
    <t>04</t>
  </si>
  <si>
    <t>ASL4-1p-05</t>
  </si>
  <si>
    <t>05</t>
  </si>
  <si>
    <t>ASL4-1p-06</t>
  </si>
  <si>
    <t>06</t>
  </si>
  <si>
    <t>ASL4-1p-07</t>
  </si>
  <si>
    <t>07</t>
  </si>
  <si>
    <t>ASL4-1p-08</t>
  </si>
  <si>
    <t>08</t>
  </si>
  <si>
    <t>ASL4-1p-09</t>
  </si>
  <si>
    <t>09</t>
  </si>
  <si>
    <t>ASL4-1p-10</t>
  </si>
  <si>
    <t>10</t>
  </si>
  <si>
    <t>ASL4-1p-11</t>
  </si>
  <si>
    <t>11</t>
  </si>
  <si>
    <t>ASL4-1p-12</t>
  </si>
  <si>
    <t>12</t>
  </si>
  <si>
    <t>ASL4-1p-13</t>
  </si>
  <si>
    <t>13</t>
  </si>
  <si>
    <t>ASL4-1p-14</t>
  </si>
  <si>
    <t>14</t>
  </si>
  <si>
    <t>ASL4-1p-15</t>
  </si>
  <si>
    <t>15</t>
  </si>
  <si>
    <t>ASL4-1p-16</t>
  </si>
  <si>
    <t>16</t>
  </si>
  <si>
    <t>ASL4-1p-17</t>
  </si>
  <si>
    <t>17</t>
  </si>
  <si>
    <t>ASL4-1p-18</t>
  </si>
  <si>
    <t>18</t>
  </si>
  <si>
    <t>ASL4-1p-19</t>
  </si>
  <si>
    <t>19</t>
  </si>
  <si>
    <t>ASL4-1p-20</t>
  </si>
  <si>
    <t>20</t>
  </si>
  <si>
    <t>ASL4-1p-21</t>
  </si>
  <si>
    <t>21</t>
  </si>
  <si>
    <t>ASL4-1p-22</t>
  </si>
  <si>
    <t>22</t>
  </si>
  <si>
    <t>ASL4-1p-23</t>
  </si>
  <si>
    <t>23</t>
  </si>
  <si>
    <t>ASL4-1p-24</t>
  </si>
  <si>
    <t>24</t>
  </si>
  <si>
    <t>ASL4-1p-25</t>
  </si>
  <si>
    <t>25</t>
  </si>
  <si>
    <t>ASL4-1p-26</t>
  </si>
  <si>
    <t>26</t>
  </si>
  <si>
    <t>ASL4-1p-27</t>
  </si>
  <si>
    <t>27</t>
  </si>
  <si>
    <t>ASL4-1p-28</t>
  </si>
  <si>
    <t>28</t>
  </si>
  <si>
    <t>ASL4-1p-29</t>
  </si>
  <si>
    <t>29</t>
  </si>
  <si>
    <t>ASL4-1p-30</t>
  </si>
  <si>
    <t>30</t>
  </si>
  <si>
    <t>ASL4-1p-31</t>
  </si>
  <si>
    <t>31</t>
  </si>
  <si>
    <t>ASL4-1p-32</t>
  </si>
  <si>
    <t>32</t>
  </si>
  <si>
    <t>ASL4-1p-33</t>
  </si>
  <si>
    <t>33</t>
  </si>
  <si>
    <t>ASL4-1p-34</t>
  </si>
  <si>
    <t>34</t>
  </si>
  <si>
    <t>ASL4-1p-35</t>
  </si>
  <si>
    <t>35</t>
  </si>
  <si>
    <t>ASL4-1p-36</t>
  </si>
  <si>
    <t>36</t>
  </si>
  <si>
    <t>ASL4-1p-37</t>
  </si>
  <si>
    <t>37</t>
  </si>
  <si>
    <t>ASL4-1p-38</t>
  </si>
  <si>
    <t>38</t>
  </si>
  <si>
    <t>ASL4-1p-39</t>
  </si>
  <si>
    <t>39</t>
  </si>
  <si>
    <t>ASL4-1p-40</t>
  </si>
  <si>
    <t>40</t>
  </si>
  <si>
    <t>ASL4-1p-41</t>
  </si>
  <si>
    <t>41</t>
  </si>
  <si>
    <t>ASL4-1p-42</t>
  </si>
  <si>
    <t>42</t>
  </si>
  <si>
    <t>ASL4-1p-43</t>
  </si>
  <si>
    <t>43</t>
  </si>
  <si>
    <t>ASL4-1p-44</t>
  </si>
  <si>
    <t>44</t>
  </si>
  <si>
    <t>ASL4-1p-45</t>
  </si>
  <si>
    <t>45</t>
  </si>
  <si>
    <t>ASL4-1p-46</t>
  </si>
  <si>
    <t>46</t>
  </si>
  <si>
    <t>ASL4-1p-47</t>
  </si>
  <si>
    <t>47</t>
  </si>
  <si>
    <t>ASL4-1p-48</t>
  </si>
  <si>
    <t>48</t>
  </si>
  <si>
    <t>ASL4-1p-49</t>
  </si>
  <si>
    <t>49</t>
  </si>
  <si>
    <t>ASL4-1p-50</t>
  </si>
  <si>
    <t>50</t>
  </si>
  <si>
    <t>ASL4-1p-51</t>
  </si>
  <si>
    <t>51</t>
  </si>
  <si>
    <t>ASL4-1p-52</t>
  </si>
  <si>
    <t>52</t>
  </si>
  <si>
    <t>ASL4-1p-53</t>
  </si>
  <si>
    <t>53</t>
  </si>
  <si>
    <t>ASL4-1p-54</t>
  </si>
  <si>
    <t>54</t>
  </si>
  <si>
    <t>ASL4-1p-55</t>
  </si>
  <si>
    <t>55</t>
  </si>
  <si>
    <t>ASL4-1p-56</t>
  </si>
  <si>
    <t>56</t>
  </si>
  <si>
    <t>ASL4-1p-57</t>
  </si>
  <si>
    <t>57</t>
  </si>
  <si>
    <t>ASL4-1p-58</t>
  </si>
  <si>
    <t>58</t>
  </si>
  <si>
    <t>ASL4-1p-59</t>
  </si>
  <si>
    <t>59</t>
  </si>
  <si>
    <t>ASL4-1p-60</t>
  </si>
  <si>
    <t>60</t>
  </si>
  <si>
    <t>ASL4-1p-61</t>
  </si>
  <si>
    <t>61</t>
  </si>
  <si>
    <t>ASL4-1p-62</t>
  </si>
  <si>
    <t>62</t>
  </si>
  <si>
    <t>ASL4-1p-63</t>
  </si>
  <si>
    <t>63</t>
  </si>
  <si>
    <t>ASL4-1p-64</t>
  </si>
  <si>
    <t>64</t>
  </si>
  <si>
    <t>ASL4-1p-65</t>
  </si>
  <si>
    <t>65</t>
  </si>
  <si>
    <t>ASL4-1p-66</t>
  </si>
  <si>
    <t>66</t>
  </si>
  <si>
    <t>ASL4-1p-67</t>
  </si>
  <si>
    <t>67</t>
  </si>
  <si>
    <t>ASL4-1p-68</t>
  </si>
  <si>
    <t>68</t>
  </si>
  <si>
    <t>ASL4-1p-69</t>
  </si>
  <si>
    <t>69</t>
  </si>
  <si>
    <t>ASL4-1p-70</t>
  </si>
  <si>
    <t>70</t>
  </si>
  <si>
    <t>ASL4-1p-71</t>
  </si>
  <si>
    <t>71</t>
  </si>
  <si>
    <t>ASL4-1p-72</t>
  </si>
  <si>
    <t>72</t>
  </si>
  <si>
    <t>ASL4-1p-73</t>
  </si>
  <si>
    <t>73</t>
  </si>
  <si>
    <t>ASL4-1p-74</t>
  </si>
  <si>
    <t>74</t>
  </si>
  <si>
    <t>ASL4-1p-75</t>
  </si>
  <si>
    <t>75</t>
  </si>
  <si>
    <t>ASL4-1p-76</t>
  </si>
  <si>
    <t>76</t>
  </si>
  <si>
    <t>ASL4-1p-77</t>
  </si>
  <si>
    <t>77</t>
  </si>
  <si>
    <t>ASL4-1p-78</t>
  </si>
  <si>
    <t>78</t>
  </si>
  <si>
    <t>ASL4-1p-79</t>
  </si>
  <si>
    <t>79</t>
  </si>
  <si>
    <t>ASL4-1p-80</t>
  </si>
  <si>
    <t>80</t>
  </si>
  <si>
    <t>ASL4-1p-81</t>
  </si>
  <si>
    <t>81</t>
  </si>
  <si>
    <t>ASL4-1p-82</t>
  </si>
  <si>
    <t>82</t>
  </si>
  <si>
    <t>ASL4-1p-83</t>
  </si>
  <si>
    <t>83</t>
  </si>
  <si>
    <t>ASL4-1p-84</t>
  </si>
  <si>
    <t>84</t>
  </si>
  <si>
    <t>ASL4-1p-85</t>
  </si>
  <si>
    <t>85</t>
  </si>
  <si>
    <t>ASL4-1p-86</t>
  </si>
  <si>
    <t>86</t>
  </si>
  <si>
    <t>ASL4-1p-87</t>
  </si>
  <si>
    <t>87</t>
  </si>
  <si>
    <t>ASL4-1p-88</t>
  </si>
  <si>
    <t>88</t>
  </si>
  <si>
    <t>ASL4-1p-89</t>
  </si>
  <si>
    <t>89</t>
  </si>
  <si>
    <t>ASL4-1p-90</t>
  </si>
  <si>
    <t>90</t>
  </si>
  <si>
    <t>ASL4-1p-91</t>
  </si>
  <si>
    <t>91</t>
  </si>
  <si>
    <t>ASL4-1p-92</t>
  </si>
  <si>
    <t>92</t>
  </si>
  <si>
    <t>ASL4-1p-93</t>
  </si>
  <si>
    <t>93</t>
  </si>
  <si>
    <t>ASL4-1p-94</t>
  </si>
  <si>
    <t>94</t>
  </si>
  <si>
    <t>ASL4-1p-95</t>
  </si>
  <si>
    <t>95</t>
  </si>
  <si>
    <t>ASL4-1p-96</t>
  </si>
  <si>
    <t>96</t>
  </si>
  <si>
    <t>ASL4-1p-97</t>
  </si>
  <si>
    <t>97</t>
  </si>
  <si>
    <t>ASL4-1p-98</t>
  </si>
  <si>
    <t>98</t>
  </si>
  <si>
    <t>ASL4-1p-99</t>
  </si>
  <si>
    <t>99</t>
  </si>
  <si>
    <t>ASL4-1p-100</t>
  </si>
  <si>
    <t>100</t>
  </si>
  <si>
    <t>ASL4-1p-101</t>
  </si>
  <si>
    <t>101</t>
  </si>
  <si>
    <t>ASL4-1p-102</t>
  </si>
  <si>
    <t>102</t>
  </si>
  <si>
    <t>ASL4-1p-103</t>
  </si>
  <si>
    <t>103</t>
  </si>
  <si>
    <t>ASL4-1p-104</t>
  </si>
  <si>
    <t>104</t>
  </si>
  <si>
    <t>ASL4-1p-105</t>
  </si>
  <si>
    <t>105</t>
  </si>
  <si>
    <t>ASL4-1p-106</t>
  </si>
  <si>
    <t>106</t>
  </si>
  <si>
    <t>ASL4-1p-107</t>
  </si>
  <si>
    <t>107</t>
  </si>
  <si>
    <t>ASL4-1p-108</t>
  </si>
  <si>
    <t>108</t>
  </si>
  <si>
    <t>ASL4-1p-109</t>
  </si>
  <si>
    <t>109</t>
  </si>
  <si>
    <t>ASL4-1p-110</t>
  </si>
  <si>
    <t>110</t>
  </si>
  <si>
    <t>ASL4-1p-111</t>
  </si>
  <si>
    <t>111</t>
  </si>
  <si>
    <t>ASL4-1p-112</t>
  </si>
  <si>
    <t>112</t>
  </si>
  <si>
    <t>ASL4-1p-113</t>
  </si>
  <si>
    <t>113</t>
  </si>
  <si>
    <t>ASL4-1p-114</t>
  </si>
  <si>
    <t>114</t>
  </si>
  <si>
    <t>ASL4-1p-115</t>
  </si>
  <si>
    <t>115</t>
  </si>
  <si>
    <t>ASL4-1p-116</t>
  </si>
  <si>
    <t>116</t>
  </si>
  <si>
    <t>ASL4-1p-117</t>
  </si>
  <si>
    <t>117</t>
  </si>
  <si>
    <t>ASL4-1p-118</t>
  </si>
  <si>
    <t>118</t>
  </si>
  <si>
    <t>ASL4-1p-119</t>
  </si>
  <si>
    <t>119</t>
  </si>
  <si>
    <t>ASL4-1p-120</t>
  </si>
  <si>
    <t>120</t>
  </si>
  <si>
    <t>ASL4-1p-121</t>
  </si>
  <si>
    <t>121</t>
  </si>
  <si>
    <t>ASL4-1p-122</t>
  </si>
  <si>
    <t>122</t>
  </si>
  <si>
    <t>ASL4-1p-123</t>
  </si>
  <si>
    <t>123</t>
  </si>
  <si>
    <t>ASL4-1p-124</t>
  </si>
  <si>
    <t>124</t>
  </si>
  <si>
    <t>ASL4-1p-125</t>
  </si>
  <si>
    <t>125</t>
  </si>
  <si>
    <t>ASL4-1p-126</t>
  </si>
  <si>
    <t>126</t>
  </si>
  <si>
    <t>ASL4-1p-127</t>
  </si>
  <si>
    <t>127</t>
  </si>
  <si>
    <t>ASL4-1p-128</t>
  </si>
  <si>
    <t>128</t>
  </si>
  <si>
    <t>ASL4-1p-129</t>
  </si>
  <si>
    <t>129</t>
  </si>
  <si>
    <t>ASL4-1p-130</t>
  </si>
  <si>
    <t>130</t>
  </si>
  <si>
    <t>ASL4-1p-131</t>
  </si>
  <si>
    <t>131</t>
  </si>
  <si>
    <t>ASL4-1p-132</t>
  </si>
  <si>
    <t>132</t>
  </si>
  <si>
    <t>ASL4-1p-133</t>
  </si>
  <si>
    <t>133</t>
  </si>
  <si>
    <t>ASL4-1p-134</t>
  </si>
  <si>
    <t>134</t>
  </si>
  <si>
    <t>ASL4-1p-135</t>
  </si>
  <si>
    <t>135</t>
  </si>
  <si>
    <t>ASL4-1p-136</t>
  </si>
  <si>
    <t>136</t>
  </si>
  <si>
    <t>ASL4-1p-137</t>
  </si>
  <si>
    <t>137</t>
  </si>
  <si>
    <t>ASL4-1p-138</t>
  </si>
  <si>
    <t>138</t>
  </si>
  <si>
    <t>ASL4-1p-139</t>
  </si>
  <si>
    <t>139</t>
  </si>
  <si>
    <t>ASL4-1p-140</t>
  </si>
  <si>
    <t>140</t>
  </si>
  <si>
    <t>ASL4-1p-141</t>
  </si>
  <si>
    <t>141</t>
  </si>
  <si>
    <t>ASL4-1p-142</t>
  </si>
  <si>
    <t>142</t>
  </si>
  <si>
    <t>ASL4-1p-143</t>
  </si>
  <si>
    <t>143</t>
  </si>
  <si>
    <t>ASL4-1p-144</t>
  </si>
  <si>
    <t>144</t>
  </si>
  <si>
    <t>ASL4-1p-145</t>
  </si>
  <si>
    <t>145</t>
  </si>
  <si>
    <t>ASL4-1p-146</t>
  </si>
  <si>
    <t>146</t>
  </si>
  <si>
    <t>ASL4-1p-147</t>
  </si>
  <si>
    <t>147</t>
  </si>
  <si>
    <t>ASL4-1p-148</t>
  </si>
  <si>
    <t>148</t>
  </si>
  <si>
    <t>ASL4-1p-149</t>
  </si>
  <si>
    <t>149</t>
  </si>
  <si>
    <t>ASL4-1p-150</t>
  </si>
  <si>
    <t>150</t>
  </si>
  <si>
    <t>ASL4-1p-151</t>
  </si>
  <si>
    <t>151</t>
  </si>
  <si>
    <t>ASL4-1p-152</t>
  </si>
  <si>
    <t>152</t>
  </si>
  <si>
    <t>ASL4-1p-153</t>
  </si>
  <si>
    <t>153</t>
  </si>
  <si>
    <t>ASL4-1p-154</t>
  </si>
  <si>
    <t>154</t>
  </si>
  <si>
    <t>ASL4-1p-155</t>
  </si>
  <si>
    <t>155</t>
  </si>
  <si>
    <t>ASL4-1p-156</t>
  </si>
  <si>
    <t>156</t>
  </si>
  <si>
    <t>ASL4-1p-157</t>
  </si>
  <si>
    <t>157</t>
  </si>
  <si>
    <t>ASL4-1p-158</t>
  </si>
  <si>
    <t>158</t>
  </si>
  <si>
    <t>ASL4-1p-159</t>
  </si>
  <si>
    <t>159</t>
  </si>
  <si>
    <t>ASL4-1p-160</t>
  </si>
  <si>
    <t>160</t>
  </si>
  <si>
    <t>ASL4-1p-161</t>
  </si>
  <si>
    <t>161</t>
  </si>
  <si>
    <t>ASL4-1p-162</t>
  </si>
  <si>
    <t>162</t>
  </si>
  <si>
    <t>ASL4-1p-163</t>
  </si>
  <si>
    <t>163</t>
  </si>
  <si>
    <t>ASL4-1p-164</t>
  </si>
  <si>
    <t>164</t>
  </si>
  <si>
    <t>ASL4-1p-165</t>
  </si>
  <si>
    <t>165</t>
  </si>
  <si>
    <t>ASL4-1p-166</t>
  </si>
  <si>
    <t>166</t>
  </si>
  <si>
    <t>Errrors / Fehler</t>
  </si>
  <si>
    <t>Errors</t>
  </si>
  <si>
    <t xml:space="preserve">Add here --&gt;    </t>
  </si>
  <si>
    <t>Supermarket Locations / Stellplätze</t>
  </si>
  <si>
    <t>_Stockliste</t>
  </si>
  <si>
    <t>RackfileUPLOAD</t>
  </si>
  <si>
    <t>Missing Supermarket locations</t>
  </si>
  <si>
    <t>Missing Units per Case</t>
  </si>
  <si>
    <t>Missing Flowracks</t>
  </si>
  <si>
    <t xml:space="preserve">For these SKUs no locations in the supermarket could be found. Please check the supermarket import. </t>
  </si>
  <si>
    <t>For these SKUs, no units per case could be found in the _Stockliste tab. Please add them by looking them up in FCMS.</t>
  </si>
  <si>
    <t>For these SKUs no matching Flowracks could be found. Please check the RackfileUPLOAD tab if everything was imported correctly.</t>
  </si>
  <si>
    <t>SKU Code</t>
  </si>
  <si>
    <t>SKU Description</t>
  </si>
  <si>
    <t>Stellplatz</t>
  </si>
  <si>
    <t>A-SM-GE-001</t>
  </si>
  <si>
    <t>A-001</t>
  </si>
  <si>
    <r>
      <rPr/>
      <t xml:space="preserve">Look for the current week </t>
    </r>
    <r>
      <rPr>
        <color rgb="FF1155CC"/>
        <u/>
      </rPr>
      <t>here</t>
    </r>
  </si>
  <si>
    <t>A-SM-GE-002</t>
  </si>
  <si>
    <t>A-002</t>
  </si>
  <si>
    <t>Look for the excel named for the current week "Staging Infos KW 25"</t>
  </si>
  <si>
    <t>P-SM-GE-191</t>
  </si>
  <si>
    <t>P-191</t>
  </si>
  <si>
    <t>Copy columns A:D from the tab "Produktion UG"</t>
  </si>
  <si>
    <t>A-SM-GE-003</t>
  </si>
  <si>
    <t>A-003</t>
  </si>
  <si>
    <t>Click the clear button</t>
  </si>
  <si>
    <t>A-SM-GE-004</t>
  </si>
  <si>
    <t>A-004</t>
  </si>
  <si>
    <t>Paste the output in A1</t>
  </si>
  <si>
    <t>P-SM-GE-192</t>
  </si>
  <si>
    <t>P-192</t>
  </si>
  <si>
    <t>P-SM-GE-193</t>
  </si>
  <si>
    <t>P-193</t>
  </si>
  <si>
    <t>P-SM-GE-194</t>
  </si>
  <si>
    <t>P-194</t>
  </si>
  <si>
    <t>P-SM-GE-195</t>
  </si>
  <si>
    <t>P-195</t>
  </si>
  <si>
    <t>P-SM-GE-196</t>
  </si>
  <si>
    <t>PHF-11-10019-3</t>
  </si>
  <si>
    <t>Babyspinat (50g)</t>
  </si>
  <si>
    <t>P-196</t>
  </si>
  <si>
    <t>P-SM-GE-197</t>
  </si>
  <si>
    <t>P-197</t>
  </si>
  <si>
    <t>P-SM-GE-409</t>
  </si>
  <si>
    <t>P-409</t>
  </si>
  <si>
    <t>P-SM-GE-410</t>
  </si>
  <si>
    <t>P-410</t>
  </si>
  <si>
    <t>A-SM-GE-005</t>
  </si>
  <si>
    <t>A-005</t>
  </si>
  <si>
    <t>P-SM-GE-198</t>
  </si>
  <si>
    <t>P-198</t>
  </si>
  <si>
    <t>A-SM-GE-006</t>
  </si>
  <si>
    <t>A-006</t>
  </si>
  <si>
    <t>A-SM-GE-007</t>
  </si>
  <si>
    <t>A-007</t>
  </si>
  <si>
    <t>A-SM-GE-008</t>
  </si>
  <si>
    <t>A-008</t>
  </si>
  <si>
    <t>A-SM-GE-009</t>
  </si>
  <si>
    <t>A-009</t>
  </si>
  <si>
    <t>A-SM-GE-010</t>
  </si>
  <si>
    <t>A-010</t>
  </si>
  <si>
    <t>M-SM-GE-901</t>
  </si>
  <si>
    <t>M-901</t>
  </si>
  <si>
    <t>P-SM-GE-411</t>
  </si>
  <si>
    <t>P-411</t>
  </si>
  <si>
    <t>P-SM-GE-412</t>
  </si>
  <si>
    <t>P-412</t>
  </si>
  <si>
    <t>P-SM-GE-413</t>
  </si>
  <si>
    <t>P-413</t>
  </si>
  <si>
    <t>P-SM-GE-414</t>
  </si>
  <si>
    <t>P-414</t>
  </si>
  <si>
    <t>P-SM-GE-415</t>
  </si>
  <si>
    <t>P-415</t>
  </si>
  <si>
    <t>P-SM-GE-416</t>
  </si>
  <si>
    <t>P-416</t>
  </si>
  <si>
    <t>P-SM-GE-417</t>
  </si>
  <si>
    <t>P-417</t>
  </si>
  <si>
    <t>P-SM-GE-418</t>
  </si>
  <si>
    <t>P-418</t>
  </si>
  <si>
    <t>P-SM-GE-419</t>
  </si>
  <si>
    <t>P-419</t>
  </si>
  <si>
    <t>A-SM-GE-011</t>
  </si>
  <si>
    <t>A-011</t>
  </si>
  <si>
    <t>A-SM-GE-012</t>
  </si>
  <si>
    <t>A-012</t>
  </si>
  <si>
    <t>P-SM-GE-199</t>
  </si>
  <si>
    <t>P-199</t>
  </si>
  <si>
    <t>P-SM-GE-200</t>
  </si>
  <si>
    <t>P-200</t>
  </si>
  <si>
    <t>A-SM-GE-013</t>
  </si>
  <si>
    <t>A-013</t>
  </si>
  <si>
    <t>A-SM-GE-014</t>
  </si>
  <si>
    <t>A-014</t>
  </si>
  <si>
    <t>A-SM-GE-015</t>
  </si>
  <si>
    <t>A-015</t>
  </si>
  <si>
    <t>P-SM-GE-201</t>
  </si>
  <si>
    <t>P-201</t>
  </si>
  <si>
    <t>P-SM-GE-202</t>
  </si>
  <si>
    <t>P-202</t>
  </si>
  <si>
    <t>A-SM-GE-016</t>
  </si>
  <si>
    <t>A-016</t>
  </si>
  <si>
    <t>P-SM-GE-203</t>
  </si>
  <si>
    <t>P-203</t>
  </si>
  <si>
    <t>P-SM-GE-204</t>
  </si>
  <si>
    <t>P-204</t>
  </si>
  <si>
    <t>P-SM-GE-205</t>
  </si>
  <si>
    <t>P-205</t>
  </si>
  <si>
    <t>P-SM-GE-206</t>
  </si>
  <si>
    <t>P-206</t>
  </si>
  <si>
    <t>P-SM-GE-207</t>
  </si>
  <si>
    <t>P-207</t>
  </si>
  <si>
    <t>P-SM-GE-420</t>
  </si>
  <si>
    <t>P-420</t>
  </si>
  <si>
    <t>P-SM-GE-421</t>
  </si>
  <si>
    <t>P-421</t>
  </si>
  <si>
    <t>P-SM-GE-208</t>
  </si>
  <si>
    <t>P-208</t>
  </si>
  <si>
    <t>P-SM-GE-209</t>
  </si>
  <si>
    <t>P-209</t>
  </si>
  <si>
    <t>P-SM-GE-210</t>
  </si>
  <si>
    <t>P-210</t>
  </si>
  <si>
    <t>P-SM-GE-422</t>
  </si>
  <si>
    <t>P-422</t>
  </si>
  <si>
    <t>P-SM-GE-423</t>
  </si>
  <si>
    <t>P-423</t>
  </si>
  <si>
    <t>A-SM-GE-017</t>
  </si>
  <si>
    <t>A-017</t>
  </si>
  <si>
    <t>P-SM-GE-211</t>
  </si>
  <si>
    <t>P-211</t>
  </si>
  <si>
    <t>P-SM-GE-212</t>
  </si>
  <si>
    <t>P-212</t>
  </si>
  <si>
    <t>P-SM-GE-213</t>
  </si>
  <si>
    <t>P-213</t>
  </si>
  <si>
    <t>A-SM-GE-018</t>
  </si>
  <si>
    <t>A-018</t>
  </si>
  <si>
    <t>A-SM-GE-019</t>
  </si>
  <si>
    <t>A-019</t>
  </si>
  <si>
    <t>A-SM-GE-020</t>
  </si>
  <si>
    <t>A-020</t>
  </si>
  <si>
    <t>A-SM-GE-021</t>
  </si>
  <si>
    <t>A-021</t>
  </si>
  <si>
    <t>A-SM-GE-022</t>
  </si>
  <si>
    <t>A-022</t>
  </si>
  <si>
    <t>A-SM-GE-023</t>
  </si>
  <si>
    <t>A-023</t>
  </si>
  <si>
    <t>A-SM-GE-024</t>
  </si>
  <si>
    <t>A-024</t>
  </si>
  <si>
    <t>A-SM-GE-025</t>
  </si>
  <si>
    <t>PRO-00-128117-5</t>
  </si>
  <si>
    <t>Curry Paste rot (25g)</t>
  </si>
  <si>
    <t>A-025</t>
  </si>
  <si>
    <t>A-SM-GE-026</t>
  </si>
  <si>
    <t>PRO-00-128118-5</t>
  </si>
  <si>
    <t>Curry Paste rot (50g)</t>
  </si>
  <si>
    <t>A-026</t>
  </si>
  <si>
    <t>A-SM-GE-027</t>
  </si>
  <si>
    <t>A-027</t>
  </si>
  <si>
    <t>A-SM-GE-028</t>
  </si>
  <si>
    <t>A-028</t>
  </si>
  <si>
    <t>A-SM-GE-029</t>
  </si>
  <si>
    <t>A-029</t>
  </si>
  <si>
    <t>A-SM-GE-030</t>
  </si>
  <si>
    <t>A-030</t>
  </si>
  <si>
    <t>A-SM-GE-031</t>
  </si>
  <si>
    <t>A-031</t>
  </si>
  <si>
    <t>Factor DE</t>
  </si>
  <si>
    <t>CON-00-138996-2</t>
  </si>
  <si>
    <t>FA-DE Cheddar Pulled Beef (FE4063)</t>
  </si>
  <si>
    <t>Fr DE</t>
  </si>
  <si>
    <t>CON-00-136675-3</t>
  </si>
  <si>
    <t>FA-DE Cremiges Basilikum-Risotto (FE4014)</t>
  </si>
  <si>
    <t>FA-DE Cremiges Tomaten-Risotto (FE0031)</t>
  </si>
  <si>
    <t>FA-DE Gegrilltes Hähnchen mit Knoblauch-Kräutern (FEA006)</t>
  </si>
  <si>
    <t>CON-00-136670-3</t>
  </si>
  <si>
    <t>FA-DE Gegrilltes Schweinefilet mit Tomatenbutter (FE4010)</t>
  </si>
  <si>
    <t>CON-00-136620-3</t>
  </si>
  <si>
    <t>FA-DE Hähnchen à la Florentine (FE0224)</t>
  </si>
  <si>
    <t>CON-00-136619-3</t>
  </si>
  <si>
    <t>FA-DE Hähnchen in Spinat-Creme (FE0207)</t>
  </si>
  <si>
    <t>CON-00-136673-3</t>
  </si>
  <si>
    <t>FA-DE Hähnchen in Tomatencreme (FE0024)</t>
  </si>
  <si>
    <t>CON-00-136695-3</t>
  </si>
  <si>
    <t>FA-DE Hähnchen in Zitronen-Kapern-Sauce (FE0025)</t>
  </si>
  <si>
    <t>CON-00-138294-2</t>
  </si>
  <si>
    <t>FA-DE Hähnchen mit Champignons und Reis (FE0628)</t>
  </si>
  <si>
    <t>CON-00-136714-3</t>
  </si>
  <si>
    <t>FA-DE Hähnchenbrust in cremiger Basilikumsauce (FE4040)</t>
  </si>
  <si>
    <t>CON-00-136623-3</t>
  </si>
  <si>
    <t>FA-DE Indisches Butterhuhn (FE0472)</t>
  </si>
  <si>
    <t>CON-00-137744-2</t>
  </si>
  <si>
    <t>FA-DE Lachs in cremiger Gochugaru-Sauce (FE4039)</t>
  </si>
  <si>
    <t>FA-DE Lachs in Senf-Dill-Sauce (FE4009)</t>
  </si>
  <si>
    <t>CON-00-148525-2</t>
  </si>
  <si>
    <t>FA-DE Pulled chicken cacciatore (FE1077)</t>
  </si>
  <si>
    <t>FA-DE Scharfes Rinderhack mit Jalapeños (FE0746)</t>
  </si>
  <si>
    <t>CON-00-138006-2</t>
  </si>
  <si>
    <t>FA-DE Schweinefilet in Lauchcreme (FE4048)</t>
  </si>
  <si>
    <t>CON-00-139494-2</t>
  </si>
  <si>
    <t>FA-DE Schweinefilet mit Artischocken und Spinat (FE4060)</t>
  </si>
  <si>
    <t>CON-00-136722-3</t>
  </si>
  <si>
    <t>FA-DE Trottole Bolognese (FE0780)</t>
  </si>
  <si>
    <t>Factor Nordics</t>
  </si>
  <si>
    <t>CON-00-147877-2</t>
  </si>
  <si>
    <t>FA-NO Cremet basilikumrisotto med kylling (FE4014)</t>
  </si>
  <si>
    <t>Fdics</t>
  </si>
  <si>
    <t>CON-00-147904-2</t>
  </si>
  <si>
    <t>FA-NO Gochugaru-kylling (FE4053)</t>
  </si>
  <si>
    <t>PTN-00-148223-2</t>
  </si>
  <si>
    <t>FA-NO Grillet kylling med hvidlød og urter (FEA006)</t>
  </si>
  <si>
    <t>CON-00-147878-2</t>
  </si>
  <si>
    <t>FA-NO Grillet kylling og ratatouille (FE4015)</t>
  </si>
  <si>
    <t>CON-00-147840-2</t>
  </si>
  <si>
    <t>FA-NO Grillet kyllingefilet og kartoffel-porremos (FE0426)</t>
  </si>
  <si>
    <t>CON-00-147825-2</t>
  </si>
  <si>
    <t>FA-NO Kylling i cremet spinat (FE0207)</t>
  </si>
  <si>
    <t>CON-00-147813-2</t>
  </si>
  <si>
    <t>FA-NO Laks med pesto (FE0035)</t>
  </si>
  <si>
    <t>CON-00-147898-2</t>
  </si>
  <si>
    <t>FA-NO Laks på tomatrisotto (FE4044)</t>
  </si>
  <si>
    <t>CON-00-147818-2</t>
  </si>
  <si>
    <t>FA-NO Mexicansk majskage (FE0121)</t>
  </si>
  <si>
    <t>CON-00-147888-2</t>
  </si>
  <si>
    <t>FA-NO Oksekød med BBQ sauce (FE4027)</t>
  </si>
  <si>
    <t>CON-00-147819-2</t>
  </si>
  <si>
    <t>FA-NO Peruansk kyllingebryst (FE0129)</t>
  </si>
  <si>
    <t>CON-00-148371-2</t>
  </si>
  <si>
    <t>FA-NO Pulled beef &amp; pasta i ostesauce (FE1345)</t>
  </si>
  <si>
    <t>CON-00-147836-2</t>
  </si>
  <si>
    <t>FA-NO Pulled chicken med cheddar og bacon (FE0401)</t>
  </si>
  <si>
    <t>CON-00-147841-2</t>
  </si>
  <si>
    <t>FA-NO Quinoabowl med sød kartoffel og peanutsauce (FE0425)</t>
  </si>
  <si>
    <t>CON-00-147826-2</t>
  </si>
  <si>
    <t>FA-NO Spicy kylling med jalapeño, lime og cheddar (FE0198)</t>
  </si>
  <si>
    <t>CON-00-147860-2</t>
  </si>
  <si>
    <t>FA-NO Squash-spaghetti bolognese (FE0849)</t>
  </si>
  <si>
    <t>CON-00-147870-2</t>
  </si>
  <si>
    <t>FA-NO Svinemørbrad i soltørret tomatsauce (FE4006)</t>
  </si>
  <si>
    <t>CON-00-147902-2</t>
  </si>
  <si>
    <t>FA-NO Svinemørbrad med cremet porre (FE4048)</t>
  </si>
  <si>
    <t>CON-00-147883-2</t>
  </si>
  <si>
    <t>FA-NO Svinemørbrad med sort peber og salvie (FE4022)</t>
  </si>
  <si>
    <t>FACTOR_ Ginger Lemon Apple Ginger Shot</t>
  </si>
  <si>
    <t>FACTOR_ Spirulina Ginger Lime Ginger Shot</t>
  </si>
  <si>
    <t>FACTOR_ Turmeric Cayenne Pineapple Ginger Shot</t>
  </si>
  <si>
    <t>P-SM-GE-424</t>
  </si>
  <si>
    <t>P-424</t>
  </si>
  <si>
    <t>P-SM-GE-425</t>
  </si>
  <si>
    <t>P-425</t>
  </si>
  <si>
    <t>P-SM-GE-214</t>
  </si>
  <si>
    <t>P-214</t>
  </si>
  <si>
    <t>P-SM-GE-215</t>
  </si>
  <si>
    <t>P-215</t>
  </si>
  <si>
    <t>A-SM-GE-032</t>
  </si>
  <si>
    <t>A-032</t>
  </si>
  <si>
    <t>A-SM-GE-033</t>
  </si>
  <si>
    <t>PRO-00-90555-5</t>
  </si>
  <si>
    <t>Gehackter Knoblauch &amp; Zwiebeln in Rapsöl (35g) [V]</t>
  </si>
  <si>
    <t>A-033</t>
  </si>
  <si>
    <t>A-SM-GE-034</t>
  </si>
  <si>
    <t>A-034</t>
  </si>
  <si>
    <t>A-SM-GE-035</t>
  </si>
  <si>
    <t>A-035</t>
  </si>
  <si>
    <t>A-SM-GE-036</t>
  </si>
  <si>
    <t>A-036</t>
  </si>
  <si>
    <t>A-SM-GE-037</t>
  </si>
  <si>
    <t>A-037</t>
  </si>
  <si>
    <t>A-SM-GE-038</t>
  </si>
  <si>
    <t>A-038</t>
  </si>
  <si>
    <t>P-SM-GE-216</t>
  </si>
  <si>
    <t>P-216</t>
  </si>
  <si>
    <t>P-SM-GE-217</t>
  </si>
  <si>
    <t>P-217</t>
  </si>
  <si>
    <t>P-SM-GE-218</t>
  </si>
  <si>
    <t>P-218</t>
  </si>
  <si>
    <t>P-SM-GE-219</t>
  </si>
  <si>
    <t>P-219</t>
  </si>
  <si>
    <t>A-SM-GE-039</t>
  </si>
  <si>
    <t>A-039</t>
  </si>
  <si>
    <t>A-SM-GE-040</t>
  </si>
  <si>
    <t>A-040</t>
  </si>
  <si>
    <t>A-SM-GE-041</t>
  </si>
  <si>
    <t>A-041</t>
  </si>
  <si>
    <t>A-SM-GE-042</t>
  </si>
  <si>
    <t>DRY-00-10066-5</t>
  </si>
  <si>
    <t>Glasnudeln (100g) [V]</t>
  </si>
  <si>
    <t>A-042</t>
  </si>
  <si>
    <t>P-SM-GE-426</t>
  </si>
  <si>
    <t>P-426</t>
  </si>
  <si>
    <t>P-SM-GE-427</t>
  </si>
  <si>
    <t>P-427</t>
  </si>
  <si>
    <t>P-SM-GE-428</t>
  </si>
  <si>
    <t>P-428</t>
  </si>
  <si>
    <t>A-SM-GE-043</t>
  </si>
  <si>
    <t>A-043</t>
  </si>
  <si>
    <t>P-SM-GE-220</t>
  </si>
  <si>
    <t>P-220</t>
  </si>
  <si>
    <t>A-SM-GE-044</t>
  </si>
  <si>
    <t>A-044</t>
  </si>
  <si>
    <t>M-SM-GE-902</t>
  </si>
  <si>
    <t>M-902</t>
  </si>
  <si>
    <t>M-SM-GE-903</t>
  </si>
  <si>
    <t>M-903</t>
  </si>
  <si>
    <t>M-SM-GE-904</t>
  </si>
  <si>
    <t>M-904</t>
  </si>
  <si>
    <t>M-SM-GE-905</t>
  </si>
  <si>
    <t>M-905</t>
  </si>
  <si>
    <t>M-SM-GE-906</t>
  </si>
  <si>
    <t>M-906</t>
  </si>
  <si>
    <t>M-SM-GE-907</t>
  </si>
  <si>
    <t>M-907</t>
  </si>
  <si>
    <t>P-SM-GE-429</t>
  </si>
  <si>
    <t>P-429</t>
  </si>
  <si>
    <t>P-SM-GE-430</t>
  </si>
  <si>
    <t>P-430</t>
  </si>
  <si>
    <t>P-SM-GE-431</t>
  </si>
  <si>
    <t>P-431</t>
  </si>
  <si>
    <t>P-SM-GE-432</t>
  </si>
  <si>
    <t>P-432</t>
  </si>
  <si>
    <t>A-SM-GE-045</t>
  </si>
  <si>
    <t>A-045</t>
  </si>
  <si>
    <t>A-SM-GE-046</t>
  </si>
  <si>
    <t>A-046</t>
  </si>
  <si>
    <t>A-SM-GE-047</t>
  </si>
  <si>
    <t>A-047</t>
  </si>
  <si>
    <t>A-SM-GE-048</t>
  </si>
  <si>
    <t>A-048</t>
  </si>
  <si>
    <t>A-SM-GE-049</t>
  </si>
  <si>
    <t>A-049</t>
  </si>
  <si>
    <t>A-SM-GE-050</t>
  </si>
  <si>
    <t>A-050</t>
  </si>
  <si>
    <t>A-SM-GE-051</t>
  </si>
  <si>
    <t>A-051</t>
  </si>
  <si>
    <t>A-SM-GE-052</t>
  </si>
  <si>
    <t>A-052</t>
  </si>
  <si>
    <t>A-SM-GE-053</t>
  </si>
  <si>
    <t>A-053</t>
  </si>
  <si>
    <t>A-SM-GE-054</t>
  </si>
  <si>
    <t>A-054</t>
  </si>
  <si>
    <t>A-SM-GE-055</t>
  </si>
  <si>
    <t>A-055</t>
  </si>
  <si>
    <t>A-SM-GE-056</t>
  </si>
  <si>
    <t>A-056</t>
  </si>
  <si>
    <t>A-SM-GE-057</t>
  </si>
  <si>
    <t>A-057</t>
  </si>
  <si>
    <t>A-SM-GE-058</t>
  </si>
  <si>
    <t>A-058</t>
  </si>
  <si>
    <t>A-SM-GE-059</t>
  </si>
  <si>
    <t>A-059</t>
  </si>
  <si>
    <t>A-SM-GE-060</t>
  </si>
  <si>
    <t>A-060</t>
  </si>
  <si>
    <t>A-SM-GE-061</t>
  </si>
  <si>
    <t>A-061</t>
  </si>
  <si>
    <t>A-SM-GE-062</t>
  </si>
  <si>
    <t>A-062</t>
  </si>
  <si>
    <t>A-SM-GE-063</t>
  </si>
  <si>
    <t>A-063</t>
  </si>
  <si>
    <t>P-SM-GE-433</t>
  </si>
  <si>
    <t>P-433</t>
  </si>
  <si>
    <t>P-SM-GE-434</t>
  </si>
  <si>
    <t>P-434</t>
  </si>
  <si>
    <t>A-SM-GE-064</t>
  </si>
  <si>
    <t>A-064</t>
  </si>
  <si>
    <t>P-SM-GE-435</t>
  </si>
  <si>
    <t>P-435</t>
  </si>
  <si>
    <t>P-SM-GE-221</t>
  </si>
  <si>
    <t>P-221</t>
  </si>
  <si>
    <t>A-SM-GE-065</t>
  </si>
  <si>
    <t>A-065</t>
  </si>
  <si>
    <t>A-SM-GE-066</t>
  </si>
  <si>
    <t>A-066</t>
  </si>
  <si>
    <t>A-SM-GE-067</t>
  </si>
  <si>
    <t>A-067</t>
  </si>
  <si>
    <t>P-SM-GE-436</t>
  </si>
  <si>
    <t>P-436</t>
  </si>
  <si>
    <t>P-SM-GE-437</t>
  </si>
  <si>
    <t>P-437</t>
  </si>
  <si>
    <t>A-SM-GE-068</t>
  </si>
  <si>
    <t>A-068</t>
  </si>
  <si>
    <t>P-SM-GE-222</t>
  </si>
  <si>
    <t>P-222</t>
  </si>
  <si>
    <t>P-SM-GE-224</t>
  </si>
  <si>
    <t>P-224</t>
  </si>
  <si>
    <t>P-SM-GE-225</t>
  </si>
  <si>
    <t>P-225</t>
  </si>
  <si>
    <t>P-SM-GE-226</t>
  </si>
  <si>
    <t>P-226</t>
  </si>
  <si>
    <t>P-SM-GE-227</t>
  </si>
  <si>
    <t>P-227</t>
  </si>
  <si>
    <t>P-SM-GE-228</t>
  </si>
  <si>
    <t>P-228</t>
  </si>
  <si>
    <t>P-SM-GE-229</t>
  </si>
  <si>
    <t>P-229</t>
  </si>
  <si>
    <t>P-SM-GE-230</t>
  </si>
  <si>
    <t>P-230</t>
  </si>
  <si>
    <t>P-SM-GE-231</t>
  </si>
  <si>
    <t>P-231</t>
  </si>
  <si>
    <t>P-SM-GE-232</t>
  </si>
  <si>
    <t>P-232</t>
  </si>
  <si>
    <t>P-SM-GE-233</t>
  </si>
  <si>
    <t>P-233</t>
  </si>
  <si>
    <t>P-SM-GE-234</t>
  </si>
  <si>
    <t>P-234</t>
  </si>
  <si>
    <t>P-SM-GE-235</t>
  </si>
  <si>
    <t>P-235</t>
  </si>
  <si>
    <t>P-SM-GE-236</t>
  </si>
  <si>
    <t>P-236</t>
  </si>
  <si>
    <t>P-SM-GE-438</t>
  </si>
  <si>
    <t>P-438</t>
  </si>
  <si>
    <t>P-SM-GE-514</t>
  </si>
  <si>
    <t>P-514</t>
  </si>
  <si>
    <t>A-SM-GE-069</t>
  </si>
  <si>
    <t>A-069</t>
  </si>
  <si>
    <t>A-SM-GE-070</t>
  </si>
  <si>
    <t>A-070</t>
  </si>
  <si>
    <t>A-SM-GE-071</t>
  </si>
  <si>
    <t>A-071</t>
  </si>
  <si>
    <t>A-SM-GE-072</t>
  </si>
  <si>
    <t>A-072</t>
  </si>
  <si>
    <t>M-SM-GE-908</t>
  </si>
  <si>
    <t>M-908</t>
  </si>
  <si>
    <t>M-SM-GE-909</t>
  </si>
  <si>
    <t>M-909</t>
  </si>
  <si>
    <t>M-SM-GE-911</t>
  </si>
  <si>
    <t>M-911</t>
  </si>
  <si>
    <t>P-SM-GE-237</t>
  </si>
  <si>
    <t>P-237</t>
  </si>
  <si>
    <t>P-SM-GE-238</t>
  </si>
  <si>
    <t>P-238</t>
  </si>
  <si>
    <t>P-SM-GE-239</t>
  </si>
  <si>
    <t>P-239</t>
  </si>
  <si>
    <t>P-SM-GE-240</t>
  </si>
  <si>
    <t>P-240</t>
  </si>
  <si>
    <t>A-SM-GE-073</t>
  </si>
  <si>
    <t>A-073</t>
  </si>
  <si>
    <t>A-SM-GE-074</t>
  </si>
  <si>
    <t>A-074</t>
  </si>
  <si>
    <t>A-SM-GE-075</t>
  </si>
  <si>
    <t>A-075</t>
  </si>
  <si>
    <t>A-SM-GE-076</t>
  </si>
  <si>
    <t>A-076</t>
  </si>
  <si>
    <t>P-SM-GE-241</t>
  </si>
  <si>
    <t>P-241</t>
  </si>
  <si>
    <t>A-SM-GE-077</t>
  </si>
  <si>
    <t>A-077</t>
  </si>
  <si>
    <t>A-SM-GE-078</t>
  </si>
  <si>
    <t>A-078</t>
  </si>
  <si>
    <t>P-SM-GE-518</t>
  </si>
  <si>
    <t>P-518</t>
  </si>
  <si>
    <t>P-SM-GE-242</t>
  </si>
  <si>
    <t>P-242</t>
  </si>
  <si>
    <t>A-SM-GE-079</t>
  </si>
  <si>
    <t>A-079</t>
  </si>
  <si>
    <t>A-SM-GE-080</t>
  </si>
  <si>
    <t>A-080</t>
  </si>
  <si>
    <t>A-SM-GE-081</t>
  </si>
  <si>
    <t>A-081</t>
  </si>
  <si>
    <t>M-SM-GE-912</t>
  </si>
  <si>
    <t>M-912</t>
  </si>
  <si>
    <t>M-SM-GE-913</t>
  </si>
  <si>
    <t>M-913</t>
  </si>
  <si>
    <t>M-SM-GE-914</t>
  </si>
  <si>
    <t>M-914</t>
  </si>
  <si>
    <t>M-SM-GE-915</t>
  </si>
  <si>
    <t>M-915</t>
  </si>
  <si>
    <t>A-SM-GE-082</t>
  </si>
  <si>
    <t>A-082</t>
  </si>
  <si>
    <t>A-SM-GE-083</t>
  </si>
  <si>
    <t>A-083</t>
  </si>
  <si>
    <t>A-SM-GE-084</t>
  </si>
  <si>
    <t>A-084</t>
  </si>
  <si>
    <t>P-SM-GE-243</t>
  </si>
  <si>
    <t>P-243</t>
  </si>
  <si>
    <t>P-SM-GE-244</t>
  </si>
  <si>
    <t>P-244</t>
  </si>
  <si>
    <t>A-SM-GE-085</t>
  </si>
  <si>
    <t>A-085</t>
  </si>
  <si>
    <t>A-SM-GE-086</t>
  </si>
  <si>
    <t>A-086</t>
  </si>
  <si>
    <t>A-SM-GE-087</t>
  </si>
  <si>
    <t>A-087</t>
  </si>
  <si>
    <t>A-SM-GE-088</t>
  </si>
  <si>
    <t>A-088</t>
  </si>
  <si>
    <t>A-SM-GE-089</t>
  </si>
  <si>
    <t>A-089</t>
  </si>
  <si>
    <t>A-SM-GE-090</t>
  </si>
  <si>
    <t>A-090</t>
  </si>
  <si>
    <t>A-SM-GE-091</t>
  </si>
  <si>
    <t>A-091</t>
  </si>
  <si>
    <t>A-SM-GE-092</t>
  </si>
  <si>
    <t>A-092</t>
  </si>
  <si>
    <t>A-SM-GE-093</t>
  </si>
  <si>
    <t>A-093</t>
  </si>
  <si>
    <t>A-SM-GE-094</t>
  </si>
  <si>
    <t>A-094</t>
  </si>
  <si>
    <t>A-SM-GE-095</t>
  </si>
  <si>
    <t>A-095</t>
  </si>
  <si>
    <t>A-SM-GE-096</t>
  </si>
  <si>
    <t>A-096</t>
  </si>
  <si>
    <t>P-SM-GE-245</t>
  </si>
  <si>
    <t>P-245</t>
  </si>
  <si>
    <t>P-SM-GE-520</t>
  </si>
  <si>
    <t>P-520</t>
  </si>
  <si>
    <t>P-SM-GE-522</t>
  </si>
  <si>
    <t>P-522</t>
  </si>
  <si>
    <t>P-SM-GE-524</t>
  </si>
  <si>
    <t>P-524</t>
  </si>
  <si>
    <t>P-SM-GE-526</t>
  </si>
  <si>
    <t>P-526</t>
  </si>
  <si>
    <t>P-SM-GE-246</t>
  </si>
  <si>
    <t>P-246</t>
  </si>
  <si>
    <t>P-SM-GE-247</t>
  </si>
  <si>
    <t>P-247</t>
  </si>
  <si>
    <t>P-SM-GE-248</t>
  </si>
  <si>
    <t>P-248</t>
  </si>
  <si>
    <t>P-SM-GE-528</t>
  </si>
  <si>
    <t>P-528</t>
  </si>
  <si>
    <t>P-SM-GE-531</t>
  </si>
  <si>
    <t>P-531</t>
  </si>
  <si>
    <t>P-SM-GE-532</t>
  </si>
  <si>
    <t>P-532</t>
  </si>
  <si>
    <t>P-SM-GE-249</t>
  </si>
  <si>
    <t>P-249</t>
  </si>
  <si>
    <t>M-SM-GE-916</t>
  </si>
  <si>
    <t>M-916</t>
  </si>
  <si>
    <t>M-SM-GE-917</t>
  </si>
  <si>
    <t>M-917</t>
  </si>
  <si>
    <t>A-SM-GE-097</t>
  </si>
  <si>
    <t>A-097</t>
  </si>
  <si>
    <t>A-SM-GE-098</t>
  </si>
  <si>
    <t>A-098</t>
  </si>
  <si>
    <t>P-SM-GE-250</t>
  </si>
  <si>
    <t>P-250</t>
  </si>
  <si>
    <t>A-SM-GE-099</t>
  </si>
  <si>
    <t>A-099</t>
  </si>
  <si>
    <t>A-SM-GE-100</t>
  </si>
  <si>
    <t>A-100</t>
  </si>
  <si>
    <t>A-SM-GE-101</t>
  </si>
  <si>
    <t>A-101</t>
  </si>
  <si>
    <t>A-SM-GE-102</t>
  </si>
  <si>
    <t>A-102</t>
  </si>
  <si>
    <t>A-SM-GE-103</t>
  </si>
  <si>
    <t>A-103</t>
  </si>
  <si>
    <t>P-SM-GE-251</t>
  </si>
  <si>
    <t>P-251</t>
  </si>
  <si>
    <t>P-SM-GE-252</t>
  </si>
  <si>
    <t>P-252</t>
  </si>
  <si>
    <t>P-SM-GE-253</t>
  </si>
  <si>
    <t>P-253</t>
  </si>
  <si>
    <t>P-SM-GE-254</t>
  </si>
  <si>
    <t>P-254</t>
  </si>
  <si>
    <t>P-SM-GE-255</t>
  </si>
  <si>
    <t>P-255</t>
  </si>
  <si>
    <t>P-SM-GE-256</t>
  </si>
  <si>
    <t>P-256</t>
  </si>
  <si>
    <t>P-SM-GE-257</t>
  </si>
  <si>
    <t>P-257</t>
  </si>
  <si>
    <t>P-SM-GE-258</t>
  </si>
  <si>
    <t>P-258</t>
  </si>
  <si>
    <t>P-SM-GE-533</t>
  </si>
  <si>
    <t>P-533</t>
  </si>
  <si>
    <t>P-SM-GE-534</t>
  </si>
  <si>
    <t>P-534</t>
  </si>
  <si>
    <t>A-SM-GE-104</t>
  </si>
  <si>
    <t>A-104</t>
  </si>
  <si>
    <t>M-SM-GE-921</t>
  </si>
  <si>
    <t>M-921</t>
  </si>
  <si>
    <t>P-SM-GE-259</t>
  </si>
  <si>
    <t>P-259</t>
  </si>
  <si>
    <t>A-SM-GE-105</t>
  </si>
  <si>
    <t>A-105</t>
  </si>
  <si>
    <t>A-SM-GE-106</t>
  </si>
  <si>
    <t>A-106</t>
  </si>
  <si>
    <t>A-SM-GE-107</t>
  </si>
  <si>
    <t>A-107</t>
  </si>
  <si>
    <t>P-SM-GE-535</t>
  </si>
  <si>
    <t>P-535</t>
  </si>
  <si>
    <t>P-SM-GE-536</t>
  </si>
  <si>
    <t>P-536</t>
  </si>
  <si>
    <t>A-SM-GE-108</t>
  </si>
  <si>
    <t>A-108</t>
  </si>
  <si>
    <t>A-SM-GE-109</t>
  </si>
  <si>
    <t>A-109</t>
  </si>
  <si>
    <t>A-SM-GE-110</t>
  </si>
  <si>
    <t>A-110</t>
  </si>
  <si>
    <t>M-SM-GE-922</t>
  </si>
  <si>
    <t>M-922</t>
  </si>
  <si>
    <t>M-SM-GE-923</t>
  </si>
  <si>
    <t>M-923</t>
  </si>
  <si>
    <t>M-SM-GE-924</t>
  </si>
  <si>
    <t>M-924</t>
  </si>
  <si>
    <t>M-SM-GE-925</t>
  </si>
  <si>
    <t>M-925</t>
  </si>
  <si>
    <t>M-SM-GE-926</t>
  </si>
  <si>
    <t>M-926</t>
  </si>
  <si>
    <t>A-SM-GE-111</t>
  </si>
  <si>
    <t>A-111</t>
  </si>
  <si>
    <t>A-SM-GE-112</t>
  </si>
  <si>
    <t>A-112</t>
  </si>
  <si>
    <t>P-SM-GE-260</t>
  </si>
  <si>
    <t>P-260</t>
  </si>
  <si>
    <t>P-SM-GE-261</t>
  </si>
  <si>
    <t>P-261</t>
  </si>
  <si>
    <t>P-SM-GE-262</t>
  </si>
  <si>
    <t>P-262</t>
  </si>
  <si>
    <t>P-SM-GE-263</t>
  </si>
  <si>
    <t>P-263</t>
  </si>
  <si>
    <t>P-SM-GE-264</t>
  </si>
  <si>
    <t>P-264</t>
  </si>
  <si>
    <t>P-SM-GE-265</t>
  </si>
  <si>
    <t>P-265</t>
  </si>
  <si>
    <t>P-SM-GE-266</t>
  </si>
  <si>
    <t>P-266</t>
  </si>
  <si>
    <t>P-SM-GE-267</t>
  </si>
  <si>
    <t>P-267</t>
  </si>
  <si>
    <t>P-SM-GE-268</t>
  </si>
  <si>
    <t>P-268</t>
  </si>
  <si>
    <t>P-SM-GE-269</t>
  </si>
  <si>
    <t>P-269</t>
  </si>
  <si>
    <t>P-SM-GE-270</t>
  </si>
  <si>
    <t>P-270</t>
  </si>
  <si>
    <t>A-SM-GE-113</t>
  </si>
  <si>
    <t>A-113</t>
  </si>
  <si>
    <t>M-SM-GE-927</t>
  </si>
  <si>
    <t>M-927</t>
  </si>
  <si>
    <t>M-SM-GE-928</t>
  </si>
  <si>
    <t>M-928</t>
  </si>
  <si>
    <t>A-SM-GE-114</t>
  </si>
  <si>
    <t>A-114</t>
  </si>
  <si>
    <t>A-SM-GE-115</t>
  </si>
  <si>
    <t>A-115</t>
  </si>
  <si>
    <t>A-SM-GE-116</t>
  </si>
  <si>
    <t>A-116</t>
  </si>
  <si>
    <t>A-SM-GE-117</t>
  </si>
  <si>
    <t>A-117</t>
  </si>
  <si>
    <t>A-SM-GE-118</t>
  </si>
  <si>
    <t>A-118</t>
  </si>
  <si>
    <t>A-SM-GE-119</t>
  </si>
  <si>
    <t>A-119</t>
  </si>
  <si>
    <t>A-SM-GE-120</t>
  </si>
  <si>
    <t>A-120</t>
  </si>
  <si>
    <t>A-SM-GE-121</t>
  </si>
  <si>
    <t>A-121</t>
  </si>
  <si>
    <t>A-SM-GE-122</t>
  </si>
  <si>
    <t>A-122</t>
  </si>
  <si>
    <t>A-SM-GE-123</t>
  </si>
  <si>
    <t>A-123</t>
  </si>
  <si>
    <t>A-SM-GE-124</t>
  </si>
  <si>
    <t>A-124</t>
  </si>
  <si>
    <t>A-SM-GE-125</t>
  </si>
  <si>
    <t>A-125</t>
  </si>
  <si>
    <t>A-SM-GE-126</t>
  </si>
  <si>
    <t>A-126</t>
  </si>
  <si>
    <t>A-SM-GE-127</t>
  </si>
  <si>
    <t>A-127</t>
  </si>
  <si>
    <t>A-SM-GE-128</t>
  </si>
  <si>
    <t>A-128</t>
  </si>
  <si>
    <t>A-SM-GE-129</t>
  </si>
  <si>
    <t>A-129</t>
  </si>
  <si>
    <t>A-SM-GE-130</t>
  </si>
  <si>
    <t>A-130</t>
  </si>
  <si>
    <t>P-SM-GE-271</t>
  </si>
  <si>
    <t>P-271</t>
  </si>
  <si>
    <t>A-SM-GE-131</t>
  </si>
  <si>
    <t>A-131</t>
  </si>
  <si>
    <t>A-SM-GE-132</t>
  </si>
  <si>
    <t>A-132</t>
  </si>
  <si>
    <t>P-SM-GE-272</t>
  </si>
  <si>
    <t>P-272</t>
  </si>
  <si>
    <t>P-SM-GE-537</t>
  </si>
  <si>
    <t>P-537</t>
  </si>
  <si>
    <t>P-SM-GE-538</t>
  </si>
  <si>
    <t>P-538</t>
  </si>
  <si>
    <t>A-SM-GE-133</t>
  </si>
  <si>
    <t>A-133</t>
  </si>
  <si>
    <t>A-SM-GE-134</t>
  </si>
  <si>
    <t>A-134</t>
  </si>
  <si>
    <t>A-SM-GE-135</t>
  </si>
  <si>
    <t>A-135</t>
  </si>
  <si>
    <t>A-SM-GE-136</t>
  </si>
  <si>
    <t>A-136</t>
  </si>
  <si>
    <t>A-SM-GE-137</t>
  </si>
  <si>
    <t>A-137</t>
  </si>
  <si>
    <t>P-SM-GE-539</t>
  </si>
  <si>
    <t>P-539</t>
  </si>
  <si>
    <t>P-SM-GE-541</t>
  </si>
  <si>
    <t>P-541</t>
  </si>
  <si>
    <t>A-SM-GE-138</t>
  </si>
  <si>
    <t>A-138</t>
  </si>
  <si>
    <t>A-SM-GE-139</t>
  </si>
  <si>
    <t>A-139</t>
  </si>
  <si>
    <t>A-SM-GE-140</t>
  </si>
  <si>
    <t>A-140</t>
  </si>
  <si>
    <t>A-SM-GE-141</t>
  </si>
  <si>
    <t>A-141</t>
  </si>
  <si>
    <t>A-SM-GE-142</t>
  </si>
  <si>
    <t>A-142</t>
  </si>
  <si>
    <t>P-SM-GE-543</t>
  </si>
  <si>
    <t>P-543</t>
  </si>
  <si>
    <t>M-SM-GE-929</t>
  </si>
  <si>
    <t>M-929</t>
  </si>
  <si>
    <t>A-SM-GE-143</t>
  </si>
  <si>
    <t>A-143</t>
  </si>
  <si>
    <t>A-SM-GE-144</t>
  </si>
  <si>
    <t>A-144</t>
  </si>
  <si>
    <t>A-SM-GE-145</t>
  </si>
  <si>
    <t>A-145</t>
  </si>
  <si>
    <t>A-SM-GE-146</t>
  </si>
  <si>
    <t>A-146</t>
  </si>
  <si>
    <t>A-SM-GE-147</t>
  </si>
  <si>
    <t>A-147</t>
  </si>
  <si>
    <t>A-SM-GE-148</t>
  </si>
  <si>
    <t>A-148</t>
  </si>
  <si>
    <t>A-SM-GE-149</t>
  </si>
  <si>
    <t>A-149</t>
  </si>
  <si>
    <t>A-SM-GE-150</t>
  </si>
  <si>
    <t>A-150</t>
  </si>
  <si>
    <t>A-SM-GE-151</t>
  </si>
  <si>
    <t>A-151</t>
  </si>
  <si>
    <t>P-SM-GE-545</t>
  </si>
  <si>
    <t>P-545</t>
  </si>
  <si>
    <t>P-SM-GE-547</t>
  </si>
  <si>
    <t>P-547</t>
  </si>
  <si>
    <t>P-SM-GE-549</t>
  </si>
  <si>
    <t>P-549</t>
  </si>
  <si>
    <t>P-SM-GE-551</t>
  </si>
  <si>
    <t>P-551</t>
  </si>
  <si>
    <t>P-SM-GE-553</t>
  </si>
  <si>
    <t>P-553</t>
  </si>
  <si>
    <t>P-SM-GE-555</t>
  </si>
  <si>
    <t>P-555</t>
  </si>
  <si>
    <t>P-SM-GE-273</t>
  </si>
  <si>
    <t>P-273</t>
  </si>
  <si>
    <t>P-SM-GE-274</t>
  </si>
  <si>
    <t>P-274</t>
  </si>
  <si>
    <t>RecipeName</t>
  </si>
  <si>
    <t>BagSize</t>
  </si>
  <si>
    <t>TargetKits</t>
  </si>
  <si>
    <t>Recipe Number</t>
  </si>
  <si>
    <t>Mealkit Number</t>
  </si>
  <si>
    <t>Total mealkits</t>
  </si>
  <si>
    <t>11r</t>
  </si>
  <si>
    <r>
      <rPr/>
      <t xml:space="preserve">Look for the current week </t>
    </r>
    <r>
      <rPr>
        <color rgb="FF1155CC"/>
        <u/>
      </rPr>
      <t>here</t>
    </r>
  </si>
  <si>
    <t>11_3p</t>
  </si>
  <si>
    <t>11_MK</t>
  </si>
  <si>
    <t>Week -&gt; CO_1 -&gt; DMP -&gt; file -&gt; Tab "Output Rezepte"</t>
  </si>
  <si>
    <t>11_4p</t>
  </si>
  <si>
    <t>Copy columns A, B, F</t>
  </si>
  <si>
    <t>12r</t>
  </si>
  <si>
    <t>12_2p</t>
  </si>
  <si>
    <t>12_MK</t>
  </si>
  <si>
    <t>12_3p</t>
  </si>
  <si>
    <t>12_4p</t>
  </si>
  <si>
    <t>13r</t>
  </si>
  <si>
    <t>13_2p</t>
  </si>
  <si>
    <t>13_MK</t>
  </si>
  <si>
    <t>13_3p</t>
  </si>
  <si>
    <t>13_4p</t>
  </si>
  <si>
    <t>14r</t>
  </si>
  <si>
    <t>14_2p</t>
  </si>
  <si>
    <t>14_MK</t>
  </si>
  <si>
    <t>DMP for 1 shift (CO1 is actual when planning)</t>
  </si>
  <si>
    <t>14_3p</t>
  </si>
  <si>
    <t>14_4p</t>
  </si>
  <si>
    <t>16r</t>
  </si>
  <si>
    <t>16_2p</t>
  </si>
  <si>
    <t>16_MK</t>
  </si>
  <si>
    <t>Move to forecast base from iuntegrated supply planning for both</t>
  </si>
  <si>
    <t>16_3p</t>
  </si>
  <si>
    <t>Monday = 2 shifts, Friday = 1 shift</t>
  </si>
  <si>
    <t>16_4p</t>
  </si>
  <si>
    <t>Dropdown for the day selected instead of Monday</t>
  </si>
  <si>
    <t>17r</t>
  </si>
  <si>
    <t>17_2p</t>
  </si>
  <si>
    <t>17_MK</t>
  </si>
  <si>
    <t>17_3p</t>
  </si>
  <si>
    <t>I want to be able to select forecast also for the first shift (instead of DMP file)</t>
  </si>
  <si>
    <t>17_4p</t>
  </si>
  <si>
    <t>18r</t>
  </si>
  <si>
    <t>18_2p</t>
  </si>
  <si>
    <t>18_MK</t>
  </si>
  <si>
    <t>18_3p</t>
  </si>
  <si>
    <t>18_4p</t>
  </si>
  <si>
    <t>19r</t>
  </si>
  <si>
    <t>19_2p</t>
  </si>
  <si>
    <t>19_MK</t>
  </si>
  <si>
    <t>19_3p</t>
  </si>
  <si>
    <t>19_4p</t>
  </si>
  <si>
    <t>1r</t>
  </si>
  <si>
    <t>1_2p</t>
  </si>
  <si>
    <t>1_MK</t>
  </si>
  <si>
    <t>1_3p</t>
  </si>
  <si>
    <t>1_4p</t>
  </si>
  <si>
    <t>20r</t>
  </si>
  <si>
    <t>20_2p</t>
  </si>
  <si>
    <t>20_MK</t>
  </si>
  <si>
    <t>20_3p</t>
  </si>
  <si>
    <t>20_4p</t>
  </si>
  <si>
    <t>21r</t>
  </si>
  <si>
    <t>21_2p</t>
  </si>
  <si>
    <t>21_MK</t>
  </si>
  <si>
    <t>21_3p</t>
  </si>
  <si>
    <t>21_4p</t>
  </si>
  <si>
    <t>22r</t>
  </si>
  <si>
    <t>22_2p</t>
  </si>
  <si>
    <t>22_MK</t>
  </si>
  <si>
    <t>22_3p</t>
  </si>
  <si>
    <t>22_4p</t>
  </si>
  <si>
    <t>23r</t>
  </si>
  <si>
    <t>23_2p</t>
  </si>
  <si>
    <t>23_MK</t>
  </si>
  <si>
    <t>23_3p</t>
  </si>
  <si>
    <t>23_4p</t>
  </si>
  <si>
    <t>25r</t>
  </si>
  <si>
    <t>25_2p</t>
  </si>
  <si>
    <t>25_MK</t>
  </si>
  <si>
    <t>25_3p</t>
  </si>
  <si>
    <t>25_4p</t>
  </si>
  <si>
    <t>26r</t>
  </si>
  <si>
    <t>26_2p</t>
  </si>
  <si>
    <t>26_MK</t>
  </si>
  <si>
    <t>26_3p</t>
  </si>
  <si>
    <t>26_4p</t>
  </si>
  <si>
    <t>27r</t>
  </si>
  <si>
    <t>27_2p</t>
  </si>
  <si>
    <t>27_MK</t>
  </si>
  <si>
    <t>27_3p</t>
  </si>
  <si>
    <t>27_4p</t>
  </si>
  <si>
    <t>28r</t>
  </si>
  <si>
    <t>28_2p</t>
  </si>
  <si>
    <t>28_MK</t>
  </si>
  <si>
    <t>28_3p</t>
  </si>
  <si>
    <t>28_4p</t>
  </si>
  <si>
    <t>29r</t>
  </si>
  <si>
    <t>29_2p</t>
  </si>
  <si>
    <t>29_MK</t>
  </si>
  <si>
    <t>29_3p</t>
  </si>
  <si>
    <t>29_4p</t>
  </si>
  <si>
    <t>30r</t>
  </si>
  <si>
    <t>30_2p</t>
  </si>
  <si>
    <t>30_MK</t>
  </si>
  <si>
    <t>30_3p</t>
  </si>
  <si>
    <t>30_4p</t>
  </si>
  <si>
    <t>32r</t>
  </si>
  <si>
    <t>32_2p</t>
  </si>
  <si>
    <t>32_MK</t>
  </si>
  <si>
    <t>32_3p</t>
  </si>
  <si>
    <t>32_4p</t>
  </si>
  <si>
    <t>33r</t>
  </si>
  <si>
    <t>33_2p</t>
  </si>
  <si>
    <t>33_MK</t>
  </si>
  <si>
    <t>33_3p</t>
  </si>
  <si>
    <t>33_4p</t>
  </si>
  <si>
    <t>34r</t>
  </si>
  <si>
    <t>34_2p</t>
  </si>
  <si>
    <t>34_MK</t>
  </si>
  <si>
    <t>34_3p</t>
  </si>
  <si>
    <t>34_4p</t>
  </si>
  <si>
    <t>35r</t>
  </si>
  <si>
    <t>35_2p</t>
  </si>
  <si>
    <t>35_MK</t>
  </si>
  <si>
    <t>35_3p</t>
  </si>
  <si>
    <t>35_4p</t>
  </si>
  <si>
    <t>36r</t>
  </si>
  <si>
    <t>36_2p</t>
  </si>
  <si>
    <t>36_MK</t>
  </si>
  <si>
    <t>36_3p</t>
  </si>
  <si>
    <t>36_4p</t>
  </si>
  <si>
    <t>37r</t>
  </si>
  <si>
    <t>37_2p</t>
  </si>
  <si>
    <t>37_MK</t>
  </si>
  <si>
    <t>37_3p</t>
  </si>
  <si>
    <t>37_4p</t>
  </si>
  <si>
    <t>38r</t>
  </si>
  <si>
    <t>38_2p</t>
  </si>
  <si>
    <t>38_MK</t>
  </si>
  <si>
    <t>38_3p</t>
  </si>
  <si>
    <t>38_4p</t>
  </si>
  <si>
    <t>39r</t>
  </si>
  <si>
    <t>39_2p</t>
  </si>
  <si>
    <t>39_MK</t>
  </si>
  <si>
    <t>39_3p</t>
  </si>
  <si>
    <t>39_4p</t>
  </si>
  <si>
    <t>3r</t>
  </si>
  <si>
    <t>3_2p</t>
  </si>
  <si>
    <t>3_MK</t>
  </si>
  <si>
    <t>3_3p</t>
  </si>
  <si>
    <t>3_4p</t>
  </si>
  <si>
    <t>42r</t>
  </si>
  <si>
    <t>42_2p</t>
  </si>
  <si>
    <t>42_MK</t>
  </si>
  <si>
    <t>42_3p</t>
  </si>
  <si>
    <t>42_4p</t>
  </si>
  <si>
    <t>43r</t>
  </si>
  <si>
    <t>43_2p</t>
  </si>
  <si>
    <t>43_MK</t>
  </si>
  <si>
    <t>43_3p</t>
  </si>
  <si>
    <t>43_4p</t>
  </si>
  <si>
    <t>44r</t>
  </si>
  <si>
    <t>44_2p</t>
  </si>
  <si>
    <t>44_MK</t>
  </si>
  <si>
    <t>44_3p</t>
  </si>
  <si>
    <t>44_4p</t>
  </si>
  <si>
    <t>45r</t>
  </si>
  <si>
    <t>45_2p</t>
  </si>
  <si>
    <t>45_MK</t>
  </si>
  <si>
    <t>45_3p</t>
  </si>
  <si>
    <t>45_4p</t>
  </si>
  <si>
    <t>46r</t>
  </si>
  <si>
    <t>46_2p</t>
  </si>
  <si>
    <t>46_MK</t>
  </si>
  <si>
    <t>46_3p</t>
  </si>
  <si>
    <t>46_4p</t>
  </si>
  <si>
    <t>47r</t>
  </si>
  <si>
    <t>47_2p</t>
  </si>
  <si>
    <t>47_MK</t>
  </si>
  <si>
    <t>47_3p</t>
  </si>
  <si>
    <t>47_4p</t>
  </si>
  <si>
    <t>4r</t>
  </si>
  <si>
    <t>4_2p</t>
  </si>
  <si>
    <t>4_MK</t>
  </si>
  <si>
    <t>4_3p</t>
  </si>
  <si>
    <t>4_4p</t>
  </si>
  <si>
    <t>5r</t>
  </si>
  <si>
    <t>5_2p</t>
  </si>
  <si>
    <t>5_MK</t>
  </si>
  <si>
    <t>5_3p</t>
  </si>
  <si>
    <t>5_4p</t>
  </si>
  <si>
    <t>6r</t>
  </si>
  <si>
    <t>6_2p</t>
  </si>
  <si>
    <t>6_MK</t>
  </si>
  <si>
    <t>6_3p</t>
  </si>
  <si>
    <t>6_4p</t>
  </si>
  <si>
    <t>7r</t>
  </si>
  <si>
    <t>7_2p</t>
  </si>
  <si>
    <t>7_MK</t>
  </si>
  <si>
    <t>7_3p</t>
  </si>
  <si>
    <t>7_4p</t>
  </si>
  <si>
    <t>8r</t>
  </si>
  <si>
    <t>8_2p</t>
  </si>
  <si>
    <t>8_MK</t>
  </si>
  <si>
    <t>8_3p</t>
  </si>
  <si>
    <t>8_4p</t>
  </si>
  <si>
    <t>9r</t>
  </si>
  <si>
    <t>9_2p</t>
  </si>
  <si>
    <t>9_MK</t>
  </si>
  <si>
    <t>9_3p</t>
  </si>
  <si>
    <t>9_4p</t>
  </si>
  <si>
    <t>Box ID</t>
  </si>
  <si>
    <t>Box Type</t>
  </si>
  <si>
    <t>Recipes</t>
  </si>
  <si>
    <t>RecipeCards</t>
  </si>
  <si>
    <t>Add-Ons</t>
  </si>
  <si>
    <t>Add-Ons RecipeCards</t>
  </si>
  <si>
    <t>Gift</t>
  </si>
  <si>
    <t>Ice</t>
  </si>
  <si>
    <t>Coolpouch1</t>
  </si>
  <si>
    <t>BoxSize</t>
  </si>
  <si>
    <t>Service Typ</t>
  </si>
  <si>
    <t>loyalty</t>
  </si>
  <si>
    <t>ProductionDay</t>
  </si>
  <si>
    <t>BoxFamily</t>
  </si>
  <si>
    <t>RezeptArt</t>
  </si>
  <si>
    <t>Delivery Region</t>
  </si>
  <si>
    <t>[FILE_NAME]_Ice1</t>
  </si>
  <si>
    <t>Ice1</t>
  </si>
  <si>
    <t>[FILE_NAME]_Ice2</t>
  </si>
  <si>
    <t>Ice2</t>
  </si>
  <si>
    <t>[FILE_NAME]_Ice3</t>
  </si>
  <si>
    <t>Ice3</t>
  </si>
  <si>
    <t>[FILE_NAME]_Ice4</t>
  </si>
  <si>
    <t>Ice4</t>
  </si>
  <si>
    <t>[FILE_NAME]_Ice5</t>
  </si>
  <si>
    <t>Ice5</t>
  </si>
  <si>
    <t>[FILE_NAME]_Ice6</t>
  </si>
  <si>
    <t>[FILE_NAME]_Ice7</t>
  </si>
  <si>
    <t>Ice7</t>
  </si>
  <si>
    <t>[FILE_NAME]_Ice8</t>
  </si>
  <si>
    <t>Ice8</t>
  </si>
  <si>
    <t>[FILE_NAME]_Ice9</t>
  </si>
  <si>
    <t>[FILE_NAME]_Ice12</t>
  </si>
  <si>
    <t>F-DE_2026-W19_TEST_30_04_2026_Ice1</t>
  </si>
  <si>
    <t>F-DE_2026-W19_TEST_30_04_2026_Ice2</t>
  </si>
  <si>
    <t>F-DE_2026-W19_TEST_30_04_2026_Ice3</t>
  </si>
  <si>
    <t>F-DE_2026-W19_TEST_30_04_2026_Ice4</t>
  </si>
  <si>
    <t>F-DE_2026-W19_TEST_30_04_2026_Ice5</t>
  </si>
  <si>
    <t>F-DE_2026-W19_TEST_30_04_2026_Ice6</t>
  </si>
  <si>
    <t>F-DE_2026-W19_TEST_30_04_2026_Ice7</t>
  </si>
  <si>
    <t>F-DE_2026-W19_TEST_30_04_2026_Ice8</t>
  </si>
  <si>
    <t>F-DE_2026-W19_TEST_30_04_2026_Ice9</t>
  </si>
  <si>
    <t>F-DE_2026-W19_TEST_30_04_2026_Ice12</t>
  </si>
  <si>
    <t>F-DE_2026-W19_TEST_30_04_2026_FR1</t>
  </si>
  <si>
    <t>F-DE_2026-W19_TEST_30_04_2026_WB1</t>
  </si>
  <si>
    <t>F-DE_2026-W19_TEST_30_04_2026_FLY1</t>
  </si>
  <si>
    <t>F-DE_2026-W19_TEST_30_04_2026_BAG1</t>
  </si>
  <si>
    <t>F-DE_2026-W19_TEST_30_04_2026_FLY2</t>
  </si>
  <si>
    <t>F-DE_2026-W19_TEST_30_04_2026_SOC1</t>
  </si>
  <si>
    <t>F-DE_2026-W19_TEST_30_04_2026_FLY3</t>
  </si>
  <si>
    <t>F-DE_2026-W19_TEST_30_04_2026_FLA1</t>
  </si>
  <si>
    <t>F-DE_2026-W19_TEST_30_04_2026_FLY4</t>
  </si>
  <si>
    <t>F-DE_2026-W19_TEST_30_04_2026_220_1p</t>
  </si>
  <si>
    <t>F-DE_2026-W19_TEST_30_04_2026_221_1p</t>
  </si>
  <si>
    <t>F-DE_2026-W19_TEST_30_04_2026_222_1p</t>
  </si>
  <si>
    <t>F-DE_2026-W19_TEST_30_04_2026_301_1p</t>
  </si>
  <si>
    <t>F-DE_2026-W19_TEST_30_04_2026_302_1p</t>
  </si>
  <si>
    <t>F-DE_2026-W19_TEST_30_04_2026_303_1p</t>
  </si>
  <si>
    <t>F-DE_2026-W19_TEST_30_04_2026_304_1p</t>
  </si>
  <si>
    <t>F-DE_2026-W19_TEST_30_04_2026_305_1p</t>
  </si>
  <si>
    <t>F-DE_2026-W19_TEST_30_04_2026_306_1p</t>
  </si>
  <si>
    <t>F-DE_2026-W19_TEST_30_04_2026_307_1p</t>
  </si>
  <si>
    <t>F-DE_2026-W19_TEST_30_04_2026_308_1p</t>
  </si>
  <si>
    <t>F-DE_2026-W19_TEST_30_04_2026_309_1p</t>
  </si>
  <si>
    <t>F-DE_2026-W19_TEST_30_04_2026_310_1p</t>
  </si>
  <si>
    <t>F-DE_2026-W19_TEST_30_04_2026_311_1p</t>
  </si>
  <si>
    <t>F-DE_2026-W19_TEST_30_04_2026_312_1p</t>
  </si>
  <si>
    <t>F-DE_2026-W19_TEST_30_04_2026_313_1p</t>
  </si>
  <si>
    <t>F-DE_2026-W19_TEST_30_04_2026_314_1p</t>
  </si>
  <si>
    <t>F-DE_2026-W19_TEST_30_04_2026_315_1p</t>
  </si>
  <si>
    <t>F-DE_2026-W19_TEST_30_04_2026_316_1p</t>
  </si>
  <si>
    <t>F-DE_2026-W19_TEST_30_04_2026_317_1p</t>
  </si>
  <si>
    <t>F-DE_2026-W19_TEST_30_04_2026_318_1p</t>
  </si>
  <si>
    <t>F-DE_2026-W19_TEST_30_04_2026_206_1p</t>
  </si>
  <si>
    <t>F-DE_2026-W19_TEST_30_04_2026_205_1p</t>
  </si>
  <si>
    <t>F-DE_2026-W19_TEST_30_04_2026_209_1p</t>
  </si>
  <si>
    <t>F-DE_2026-W19_TEST_30_04_2026_210_1p</t>
  </si>
  <si>
    <t>1P</t>
  </si>
  <si>
    <t>565043 - Würziges Hähnchen mit Jalapeño, Limette und Cheddar</t>
  </si>
  <si>
    <t>Recipe ID</t>
  </si>
  <si>
    <t>Total Picks</t>
  </si>
  <si>
    <t>Units per case</t>
  </si>
  <si>
    <t>Picks % of total mealkits</t>
  </si>
  <si>
    <t>Hourly need</t>
  </si>
  <si>
    <t>Cases to pick</t>
  </si>
  <si>
    <t>Supermarket spot</t>
  </si>
  <si>
    <t>Rack</t>
  </si>
  <si>
    <t>Missing rack</t>
  </si>
  <si>
    <t>11_2p</t>
  </si>
  <si>
    <t>Missing SM spot</t>
  </si>
  <si>
    <t>2P</t>
  </si>
  <si>
    <t>Zutaten ASL</t>
  </si>
  <si>
    <t>3P</t>
  </si>
  <si>
    <t>4P</t>
  </si>
  <si>
    <t>Fach</t>
  </si>
  <si>
    <t>Position</t>
  </si>
  <si>
    <t>Kisten für 1h</t>
  </si>
  <si>
    <t>Kisten max.</t>
  </si>
  <si>
    <t>Palettenplatz 2P</t>
  </si>
  <si>
    <t>Wie groß sollen die Schilder werden?</t>
  </si>
  <si>
    <t>Palettenplatz 3P</t>
  </si>
  <si>
    <t>Palettenplatz 4P</t>
  </si>
  <si>
    <t>Boxes</t>
  </si>
  <si>
    <t>Cooling Pouches</t>
  </si>
  <si>
    <t>Chilled ingredients</t>
  </si>
  <si>
    <t>Pouch sealing</t>
  </si>
  <si>
    <t>Mealkit</t>
  </si>
  <si>
    <t>Upper Rack</t>
  </si>
  <si>
    <t>F15</t>
  </si>
  <si>
    <t>F18</t>
  </si>
  <si>
    <t>F21</t>
  </si>
  <si>
    <t>F24</t>
  </si>
  <si>
    <t>F27</t>
  </si>
  <si>
    <t>F30</t>
  </si>
  <si>
    <t>F33</t>
  </si>
  <si>
    <t>F36</t>
  </si>
  <si>
    <t>F39</t>
  </si>
  <si>
    <t>F42</t>
  </si>
  <si>
    <t>F45</t>
  </si>
  <si>
    <t>F48</t>
  </si>
  <si>
    <t>F51</t>
  </si>
  <si>
    <t>F54</t>
  </si>
  <si>
    <t>F57</t>
  </si>
  <si>
    <t>F60</t>
  </si>
  <si>
    <t>F63</t>
  </si>
  <si>
    <t>F66</t>
  </si>
  <si>
    <t>F69</t>
  </si>
  <si>
    <t>F72</t>
  </si>
  <si>
    <t>F75</t>
  </si>
  <si>
    <t>F78</t>
  </si>
  <si>
    <t>F81</t>
  </si>
  <si>
    <t>F84</t>
  </si>
  <si>
    <t>F87</t>
  </si>
  <si>
    <t>F90</t>
  </si>
  <si>
    <t>F93</t>
  </si>
  <si>
    <t>F99</t>
  </si>
  <si>
    <t>F102</t>
  </si>
  <si>
    <t>F149</t>
  </si>
  <si>
    <t>F154</t>
  </si>
  <si>
    <t>F159</t>
  </si>
  <si>
    <t>F164</t>
  </si>
  <si>
    <t>Middle Rack</t>
  </si>
  <si>
    <t>F14</t>
  </si>
  <si>
    <t>F17</t>
  </si>
  <si>
    <t>F20</t>
  </si>
  <si>
    <t>F23</t>
  </si>
  <si>
    <t>F26</t>
  </si>
  <si>
    <t>F29</t>
  </si>
  <si>
    <t>F32</t>
  </si>
  <si>
    <t>F35</t>
  </si>
  <si>
    <t>F38</t>
  </si>
  <si>
    <t>F41</t>
  </si>
  <si>
    <t>F44</t>
  </si>
  <si>
    <t>F47</t>
  </si>
  <si>
    <t>F50</t>
  </si>
  <si>
    <t>F53</t>
  </si>
  <si>
    <t>F68</t>
  </si>
  <si>
    <t>F71</t>
  </si>
  <si>
    <t>F74</t>
  </si>
  <si>
    <t>F77</t>
  </si>
  <si>
    <t>F80</t>
  </si>
  <si>
    <t>F83</t>
  </si>
  <si>
    <t>F95</t>
  </si>
  <si>
    <t>F98</t>
  </si>
  <si>
    <t>F101</t>
  </si>
  <si>
    <t>F104</t>
  </si>
  <si>
    <t>F108</t>
  </si>
  <si>
    <t>F114</t>
  </si>
  <si>
    <t>F116</t>
  </si>
  <si>
    <t>F118</t>
  </si>
  <si>
    <t>F120</t>
  </si>
  <si>
    <t>F128</t>
  </si>
  <si>
    <t>F130</t>
  </si>
  <si>
    <t>F132</t>
  </si>
  <si>
    <t>F148</t>
  </si>
  <si>
    <t>F153</t>
  </si>
  <si>
    <t>F158</t>
  </si>
  <si>
    <t>F163</t>
  </si>
  <si>
    <t>Lower Rack</t>
  </si>
  <si>
    <t>F01</t>
  </si>
  <si>
    <t>F04</t>
  </si>
  <si>
    <t>F09</t>
  </si>
  <si>
    <t>F13</t>
  </si>
  <si>
    <t>F16</t>
  </si>
  <si>
    <t>F19</t>
  </si>
  <si>
    <t>F22</t>
  </si>
  <si>
    <t>F25</t>
  </si>
  <si>
    <t>F28</t>
  </si>
  <si>
    <t>F31</t>
  </si>
  <si>
    <t>F34</t>
  </si>
  <si>
    <t>F37</t>
  </si>
  <si>
    <t>F40</t>
  </si>
  <si>
    <t>F43</t>
  </si>
  <si>
    <t>F46</t>
  </si>
  <si>
    <t>F49</t>
  </si>
  <si>
    <t>F52</t>
  </si>
  <si>
    <t>F58</t>
  </si>
  <si>
    <t>F61</t>
  </si>
  <si>
    <t>F64</t>
  </si>
  <si>
    <t>F67</t>
  </si>
  <si>
    <t>F70</t>
  </si>
  <si>
    <t>F73</t>
  </si>
  <si>
    <t>F76</t>
  </si>
  <si>
    <t>F79</t>
  </si>
  <si>
    <t>F82</t>
  </si>
  <si>
    <t>F91</t>
  </si>
  <si>
    <t>F94</t>
  </si>
  <si>
    <t>F100</t>
  </si>
  <si>
    <t>F103</t>
  </si>
  <si>
    <t>F111</t>
  </si>
  <si>
    <t>F113</t>
  </si>
  <si>
    <t>F115</t>
  </si>
  <si>
    <t>F117</t>
  </si>
  <si>
    <t>F119</t>
  </si>
  <si>
    <t>F121</t>
  </si>
  <si>
    <t>F129</t>
  </si>
  <si>
    <t>F147</t>
  </si>
  <si>
    <t>F152</t>
  </si>
  <si>
    <t>F157</t>
  </si>
  <si>
    <t>F162</t>
  </si>
  <si>
    <t>F146</t>
  </si>
  <si>
    <t>F151</t>
  </si>
  <si>
    <t>F156</t>
  </si>
  <si>
    <t>F161</t>
  </si>
  <si>
    <t>SKUs that still need a pallet assigned.</t>
  </si>
  <si>
    <t>Ice Bundle SKUs</t>
  </si>
  <si>
    <t>F145</t>
  </si>
  <si>
    <t>F150</t>
  </si>
  <si>
    <t>F155</t>
  </si>
  <si>
    <t>F160</t>
  </si>
  <si>
    <t>Pallet spaces</t>
  </si>
  <si>
    <t>Ice Pack</t>
  </si>
  <si>
    <t>Bundle Tisch</t>
  </si>
  <si>
    <t>Kisten pro 1h</t>
  </si>
  <si>
    <t>Used for conditional formatting</t>
  </si>
  <si>
    <t>SKUs that have a pallet:</t>
  </si>
  <si>
    <t>Markets</t>
  </si>
  <si>
    <t>F-NL</t>
  </si>
  <si>
    <t>F-BE</t>
  </si>
  <si>
    <t>F-DK</t>
  </si>
  <si>
    <t>F-SE</t>
  </si>
  <si>
    <t>SKU Name</t>
  </si>
  <si>
    <t>Units Per Case</t>
  </si>
  <si>
    <t>Knoblauch Kräuter Gewürzmischung (4g)</t>
  </si>
  <si>
    <t>SPI-00-127755-5</t>
  </si>
  <si>
    <t>Bratapfel Gewürz (2g)</t>
  </si>
  <si>
    <t>SPI-00-11559-5</t>
  </si>
  <si>
    <t>Ziegenfrischkäse Taler (125g)</t>
  </si>
  <si>
    <t>DAI-00-121996-3</t>
  </si>
  <si>
    <t>Bratapfel Gewürz (4g)</t>
  </si>
  <si>
    <t>SPI-00-11560-5</t>
  </si>
  <si>
    <t>Hello Piri Piri (6g)</t>
  </si>
  <si>
    <t>SPI-00-90523-5</t>
  </si>
  <si>
    <t>Bio Schwarzkümmel, Samen ganz (6g)</t>
  </si>
  <si>
    <t>SPI-00-11646-5</t>
  </si>
  <si>
    <t>Tomatenmark (70g) [V]</t>
  </si>
  <si>
    <t>PRO-00-10700-5</t>
  </si>
  <si>
    <t>Conchiglie vorgekocht (800g) [V]</t>
  </si>
  <si>
    <t>DRY-00-90516-3</t>
  </si>
  <si>
    <t>Blütenhonig (20g)</t>
  </si>
  <si>
    <t>PRO-00-50358-5</t>
  </si>
  <si>
    <t>Tikka Masala Paste (50g) [V]</t>
  </si>
  <si>
    <t>PRO-00-10072-5</t>
  </si>
  <si>
    <t>Gewürzmischung Paprikagewürz 6g</t>
  </si>
  <si>
    <t>SPI-00-90425-5</t>
  </si>
  <si>
    <t>Tahini (50g) [V]</t>
  </si>
  <si>
    <t>PRO-00-005839-5</t>
  </si>
  <si>
    <t>Ajvar (25g) [V]</t>
  </si>
  <si>
    <t>PRO-00-90451-5</t>
  </si>
  <si>
    <t>Butterbohnen (380g) [V]</t>
  </si>
  <si>
    <t>PRO-00-90545-5</t>
  </si>
  <si>
    <t>Pflaumenmus 20g - (V)</t>
  </si>
  <si>
    <t>PRO-00-50230-5</t>
  </si>
  <si>
    <t>Aprikosenwürfel getrocknet (40g)</t>
  </si>
  <si>
    <t>DRY-00-137468-5</t>
  </si>
  <si>
    <t>Cannellini Bohnen (380g) [V]</t>
  </si>
  <si>
    <t>PRO-00-90544-5</t>
  </si>
  <si>
    <t>Pistazienkerne geröstet Bruch (10g)</t>
  </si>
  <si>
    <t>SPI-00-134388-5</t>
  </si>
  <si>
    <t>Champignons weiss (200g)</t>
  </si>
  <si>
    <t>PHF-11-50147-3</t>
  </si>
  <si>
    <t>Apfel-Brandy-Chutney (50g) [V]</t>
  </si>
  <si>
    <t>PRO-00-004068-5</t>
  </si>
  <si>
    <t>Mango Chutney (40g)</t>
  </si>
  <si>
    <t>PRO-00-136300-5</t>
  </si>
  <si>
    <t>Hello Dukkah (2g)</t>
  </si>
  <si>
    <t>SPI-00-90498-5</t>
  </si>
  <si>
    <t>Udon Nudeln (200g)</t>
  </si>
  <si>
    <t>DRY-00-10191-5</t>
  </si>
  <si>
    <t>Cashewkerne geröstet Bruch (40g) [LWP]</t>
  </si>
  <si>
    <t>SPI-00-134386-5</t>
  </si>
  <si>
    <t>Bio Zimt Ceylon, Pulver 2g</t>
  </si>
  <si>
    <t>SPI-00-11901-5</t>
  </si>
  <si>
    <t>Pikante Paprika Soße (240g) [V]</t>
  </si>
  <si>
    <t>PRO-00-004324-2</t>
  </si>
  <si>
    <t>Curry Paste grün (50g) [V]</t>
  </si>
  <si>
    <t>PRO-00-10012-5</t>
  </si>
  <si>
    <t>Rigatoni (360g) [V]</t>
  </si>
  <si>
    <t>DRY-00-002450-5</t>
  </si>
  <si>
    <t>Tomaten Sugo (300g) [V]</t>
  </si>
  <si>
    <t>PRO-00-90459-5</t>
  </si>
  <si>
    <t>Frische Eierspätzle (600g) [mit Vollei aus Freilandhaltung]</t>
  </si>
  <si>
    <t>DRY-00-143905-3</t>
  </si>
  <si>
    <t>Mandeln blanchiert gehobelt (10g)</t>
  </si>
  <si>
    <t>SPI-00-130401-5</t>
  </si>
  <si>
    <t>Skipjack Thunfisch im eigenen Saft (160g)</t>
  </si>
  <si>
    <t>PTN-00-50231-5</t>
  </si>
  <si>
    <t>Hello Buon Appetito (6g)</t>
  </si>
  <si>
    <t>SPI-00-90514-5</t>
  </si>
  <si>
    <t>Kampot Pfeffer fermentiert ganze Beeren (4g)</t>
  </si>
  <si>
    <t>SPI-00-50281-5</t>
  </si>
  <si>
    <t>Hello Mezze (6g)</t>
  </si>
  <si>
    <t>SPI-00-90490-5</t>
  </si>
  <si>
    <t>FA-NO Cremet tomatrisotto (FE0031)</t>
  </si>
  <si>
    <t>CON-00-147816-2</t>
  </si>
  <si>
    <t>Orzo Nudel (180g) [V]</t>
  </si>
  <si>
    <t>DRY-00-002026-5</t>
  </si>
  <si>
    <t>Zucker (150g)</t>
  </si>
  <si>
    <t>SPI-00-13098-5</t>
  </si>
  <si>
    <t>Desserttraum (2g)</t>
  </si>
  <si>
    <t>SPI-00-50089-5</t>
  </si>
  <si>
    <t>Hello Aloha (6g)</t>
  </si>
  <si>
    <t>SPI-00-90507-5</t>
  </si>
  <si>
    <t>Gewürzmischung Paprikagewürz (4g)</t>
  </si>
  <si>
    <t>SPI-00-90424-5</t>
  </si>
  <si>
    <t>FA-NO Kylling i cremet tomatsauce (FE0024)</t>
  </si>
  <si>
    <t>CON-00-147812-2</t>
  </si>
  <si>
    <t>Erdnusskerne geröstet gesalzen (40g)</t>
  </si>
  <si>
    <t>SPI-00-101529-5</t>
  </si>
  <si>
    <t>FA-NO Santa Fe-inspireret pulled kylling med queso-os (FE0899)</t>
  </si>
  <si>
    <t>CON-00-148195-2</t>
  </si>
  <si>
    <t>FA-NO Oksekøds- og pebergryde (FE0047)</t>
  </si>
  <si>
    <t>CON-00-147815-2</t>
  </si>
  <si>
    <t>FA-NO Squash- og peberfrugtsratatouille (FE0090)</t>
  </si>
  <si>
    <t>CON-00-147817-2</t>
  </si>
  <si>
    <t>FA-NO Svinemørbrad med artiskok og spinat (FE4060)</t>
  </si>
  <si>
    <t>CON-00-147907-2</t>
  </si>
  <si>
    <t>FA-NO Kylling i emmental-fondue med karamelliseret løg (FE0970))</t>
  </si>
  <si>
    <t>CON-00-148196-2</t>
  </si>
  <si>
    <t>FA-NO Kylling i svampesauce (FE4038)</t>
  </si>
  <si>
    <t>CON-00-147894-2</t>
  </si>
  <si>
    <t>FA-NO Kylling à la Florentine (FE0224)</t>
  </si>
  <si>
    <t>CON-00-147827-2</t>
  </si>
  <si>
    <t>FA-NO Indisk-inspireret butter chicken (FE0472)</t>
  </si>
  <si>
    <t>CON-00-147844-2</t>
  </si>
  <si>
    <t>FA-NO Grillet svinemørbrad og tomatsmør (FE4010)</t>
  </si>
  <si>
    <t>CON-00-147874-2</t>
  </si>
  <si>
    <t>Geschwärzte Oliven (50g) [ohne Stein] [V]</t>
  </si>
  <si>
    <t>PRO-00-000119-5</t>
  </si>
  <si>
    <t>Tomaten Sugo (200g) [V]</t>
  </si>
  <si>
    <t>PRO-00-90460-5</t>
  </si>
  <si>
    <t>FA-NO Trottole bolognese (FE0780)</t>
  </si>
  <si>
    <t>CON-00-147858-2</t>
  </si>
  <si>
    <t>Kalamata Oliven in Olivenöl (70g) [ohne Stein] [V]</t>
  </si>
  <si>
    <t>PRO-00-003356-5</t>
  </si>
  <si>
    <t>Hühnerbrühe (4g)</t>
  </si>
  <si>
    <t>SPI-00-50271-5</t>
  </si>
  <si>
    <t>FA-NO Kylling i citron-kapers sauce (FE0025)</t>
  </si>
  <si>
    <t>CON-00-147811-2</t>
  </si>
  <si>
    <t>FA-NO Krydret hakkebøf med jalapenos (FE0746)</t>
  </si>
  <si>
    <t>CON-00-147857-2</t>
  </si>
  <si>
    <t>FA-NO Grillet kyllingefilet og pesto (FE4001)</t>
  </si>
  <si>
    <t>CON-00-147866-2</t>
  </si>
  <si>
    <t>Hello Aloha (4g)</t>
  </si>
  <si>
    <t>SPI-00-90506-5</t>
  </si>
  <si>
    <t>Unterlegkeile</t>
  </si>
  <si>
    <t>INT-00-00036-5</t>
  </si>
  <si>
    <t>Aprikosenwürfel getrocknet (20g)</t>
  </si>
  <si>
    <t>DRY-00-137467-5</t>
  </si>
  <si>
    <t>Piment gemahlen (1g)</t>
  </si>
  <si>
    <t>SPI-00-11675-5</t>
  </si>
  <si>
    <t>Cashewkerne geröstet Bruch (20g) [LWP]</t>
  </si>
  <si>
    <t>SPI-00-134385-5</t>
  </si>
  <si>
    <t>Erdnusskerne geröstet gesalzen (20g)</t>
  </si>
  <si>
    <t>SPI-00-101528-5</t>
  </si>
  <si>
    <t>Mildes Sauerkraut 400g - (V)</t>
  </si>
  <si>
    <t>PRO-00-10742-5</t>
  </si>
  <si>
    <t>Tofu-Aufstrich Zwiebel (150g)</t>
  </si>
  <si>
    <t>DAI-00-121056-3</t>
  </si>
  <si>
    <t>Senf süß (15ml) [V]</t>
  </si>
  <si>
    <t>PRO-00-10066-5</t>
  </si>
  <si>
    <t>Conchiglie (250g) [V]</t>
  </si>
  <si>
    <t>DRY-00-90517-5</t>
  </si>
  <si>
    <t>Conchiglie (375g) [V]</t>
  </si>
  <si>
    <t>DRY-00-90518-5</t>
  </si>
  <si>
    <t>Lager Archiv</t>
  </si>
  <si>
    <t>INT-00-00010-5</t>
  </si>
  <si>
    <t>Karotte und Lauch geschnitten (400g)</t>
  </si>
  <si>
    <t>PHF-11-127057-3</t>
  </si>
  <si>
    <t>Karotte und Lauch geschnitten (300g)</t>
  </si>
  <si>
    <t>PHF-11-005339-2</t>
  </si>
  <si>
    <t>Kirschtomaten (400g) [Pomodorini] [V]</t>
  </si>
  <si>
    <t>PRO-00-10759-5</t>
  </si>
  <si>
    <t>Maronen gegart (200g) [V]</t>
  </si>
  <si>
    <t>PRO-00-10726-5</t>
  </si>
  <si>
    <t>Conchiglie vorgekocht (600g) [V]</t>
  </si>
  <si>
    <t>DRY-00-90515-3</t>
  </si>
  <si>
    <t>Hello Fiesta (2g)</t>
  </si>
  <si>
    <t>SPI-00-90515-5</t>
  </si>
  <si>
    <t>Bio Soja Cuisine (250ml)</t>
  </si>
  <si>
    <t>DAI-00-005749-5</t>
  </si>
  <si>
    <t>Sultaninen (40g)</t>
  </si>
  <si>
    <t>SPI-00-130417-5</t>
  </si>
  <si>
    <t>FA-DE Santa Fe Pulled Chicken mit Queso (FE0899)</t>
  </si>
  <si>
    <t>CON-00-148194-2</t>
  </si>
  <si>
    <t>FA-DE Hähnchen mit karamellisierten Zwiebeln &amp; Emmentaler-Fondue (FE0970)</t>
  </si>
  <si>
    <t>FA-DE Hähnchen in Pilzsauce (FE4038)</t>
  </si>
  <si>
    <t>CON-00-136711-3</t>
  </si>
  <si>
    <t>Feigen-Relish (50g) [V]</t>
  </si>
  <si>
    <t>PRO-00-003543-5</t>
  </si>
  <si>
    <t>Bio Schwarzkümmel Samen, ganz (2g)</t>
  </si>
  <si>
    <t>SPI-00-11644-5</t>
  </si>
  <si>
    <t>FA-DE Gegrilltes Hähnchenfilet mit Pesto (FE4001)</t>
  </si>
  <si>
    <t>CON-00-136659-3</t>
  </si>
  <si>
    <t>FA-DE Gegrilltes Hähnchenfilet mit Kartoffel-Lauch-Püree (FE0426)</t>
  </si>
  <si>
    <t>CON-00-136649-3</t>
  </si>
  <si>
    <t>Pepper grinder, 250unit</t>
  </si>
  <si>
    <t>MCD-10-00005-1</t>
  </si>
  <si>
    <t>Hühnerbrühe (8g)</t>
  </si>
  <si>
    <t>SPI-00-50299-5</t>
  </si>
  <si>
    <t>FA-DE Zucchini-Paprika-Ratatouille (FE0090)</t>
  </si>
  <si>
    <t>Orzo Nudel (240g) [V]</t>
  </si>
  <si>
    <t>DRY-00-002027-5</t>
  </si>
  <si>
    <t>Madras Curry Pulver (6g)</t>
  </si>
  <si>
    <t>SPI-00-11654-5</t>
  </si>
  <si>
    <t>FA-DE Lachs auf Blumenkohlreis in Käsecreme (FE0036)</t>
  </si>
  <si>
    <t>CON-00-136617-3</t>
  </si>
  <si>
    <t>FA-NO Laks og ostegratineret blomkålsris (FE0036)</t>
  </si>
  <si>
    <t>CON-00-147814-2</t>
  </si>
  <si>
    <t>FA-NO Laks i cremet gochugaru sauce (FE4039)</t>
  </si>
  <si>
    <t>CON-00-147893-2</t>
  </si>
  <si>
    <t>Pistazienkerne geröstet Bruch (20g)</t>
  </si>
  <si>
    <t>SPI-00-134389-5</t>
  </si>
  <si>
    <t>Steinofenbaguette (250g) [V]</t>
  </si>
  <si>
    <t>BAK-00-10049-5</t>
  </si>
  <si>
    <t>Fettuccine (500g) [V]</t>
  </si>
  <si>
    <t>DRY-00-001700-5</t>
  </si>
  <si>
    <t>Chipotle Paste (20g)</t>
  </si>
  <si>
    <t>PRO-00-136070-5</t>
  </si>
  <si>
    <t>Perlencouscous (150g) [V]</t>
  </si>
  <si>
    <t>DRY-00-90488-5</t>
  </si>
  <si>
    <t>Schwarze Sesam Mayonnaise (50g)</t>
  </si>
  <si>
    <t>PRO-00-124418-5</t>
  </si>
  <si>
    <t>Handtuchpapier</t>
  </si>
  <si>
    <t>INT-00-00031-5</t>
  </si>
  <si>
    <t>FA-DE Rindfleisch-Paprika-Auflauf (FE0047)</t>
  </si>
  <si>
    <t>CON-00-136723-3</t>
  </si>
  <si>
    <t>Fettuccine (270g) [V]</t>
  </si>
  <si>
    <t>DRY-00-001703-5</t>
  </si>
  <si>
    <t>Crates MAO Produktion</t>
  </si>
  <si>
    <t>INT-00-00039-5</t>
  </si>
  <si>
    <t>Crates blau Produktion</t>
  </si>
  <si>
    <t>INT-00-00037-5</t>
  </si>
  <si>
    <t>Kochbuch: HelloFresh vegetarisch und vegan</t>
  </si>
  <si>
    <t>CON-11-134968-5</t>
  </si>
  <si>
    <t>Vollkornreis schnellkochend (300g)</t>
  </si>
  <si>
    <t>DRY-00-125336-5</t>
  </si>
  <si>
    <t>Vegane Spätzle (400g)</t>
  </si>
  <si>
    <t>DRY-00-003419-2</t>
  </si>
  <si>
    <t>Basmatiwildreis 300g - (V)</t>
  </si>
  <si>
    <t>DRY-00-10393-5</t>
  </si>
  <si>
    <t>Pikante Paprika Soße (160g) [V]</t>
  </si>
  <si>
    <t>PRO-00-004323-2</t>
  </si>
  <si>
    <t>Western Dressing (50ml)</t>
  </si>
  <si>
    <t>PRO-00-141116-3</t>
  </si>
  <si>
    <t>Quinoa (200g) [V]</t>
  </si>
  <si>
    <t>DRY-00-10152-5</t>
  </si>
  <si>
    <t>Portobello Pilze (300g) [4er Pack]</t>
  </si>
  <si>
    <t>PHF-11-10209-3</t>
  </si>
  <si>
    <t>Aprikosen, natur, getrocknet, entsteint 40g</t>
  </si>
  <si>
    <t>SPI-00-12112-5</t>
  </si>
  <si>
    <t>Hello Umami (4g)</t>
  </si>
  <si>
    <t>SPI-00-134112-5</t>
  </si>
  <si>
    <t>Pflaumen getrocknet (40g)</t>
  </si>
  <si>
    <t>SPI-00-11275-5</t>
  </si>
  <si>
    <t>Portobello Pilze (225g) [3er Pack]</t>
  </si>
  <si>
    <t>PHF-11-11297-3</t>
  </si>
  <si>
    <t>Portobello Pilze (150g) [2er Pack]</t>
  </si>
  <si>
    <t>PHF-11-10922-3</t>
  </si>
  <si>
    <t>Champignons braun (125g)</t>
  </si>
  <si>
    <t>PHF-11-135489-3</t>
  </si>
  <si>
    <t>Champignons weiss (300g)</t>
  </si>
  <si>
    <t>PHF-11-135491-3</t>
  </si>
  <si>
    <t>Hello Dukkah (4g)</t>
  </si>
  <si>
    <t>SPI-00-90527-5</t>
  </si>
  <si>
    <t>Kirschtomaten Dreifarben Mix (375g)</t>
  </si>
  <si>
    <t>PHF-11-138917-3</t>
  </si>
  <si>
    <t>Kirschtomaten Dreifarben Mix (250g)</t>
  </si>
  <si>
    <t>PHF-11-138916-3</t>
  </si>
  <si>
    <t>Kirschtomaten Dreifarben Mix (125g)</t>
  </si>
  <si>
    <t>PHF-11-138915-3</t>
  </si>
  <si>
    <t>Zatar Gewürz (6g)</t>
  </si>
  <si>
    <t>SPI-00-118438-5</t>
  </si>
  <si>
    <t>Bio Agavendicksaft (20ml) [V]</t>
  </si>
  <si>
    <t>PRO-00-001541-5</t>
  </si>
  <si>
    <t>Radieschen (200g)</t>
  </si>
  <si>
    <t>PHF-11-10217-3</t>
  </si>
  <si>
    <t>Radieschen (100g)</t>
  </si>
  <si>
    <t>PHF-11-10216-3</t>
  </si>
  <si>
    <t>Spitzkohl (600g)</t>
  </si>
  <si>
    <t>PHF-11-11050-3</t>
  </si>
  <si>
    <t>Paprika rot edelsüß Pulver (4g)</t>
  </si>
  <si>
    <t>SPI-00-11814-5</t>
  </si>
  <si>
    <t>Desserttraum (4g)</t>
  </si>
  <si>
    <t>SPI-00-50090-5</t>
  </si>
  <si>
    <t>Spitzkohl (400g)</t>
  </si>
  <si>
    <t>PHF-11-11023-3</t>
  </si>
  <si>
    <t>Chilinudeln (200g) [V]</t>
  </si>
  <si>
    <t>DRY-00-10031-5</t>
  </si>
  <si>
    <t>Vegane Spätzle (600g)</t>
  </si>
  <si>
    <t>DRY-00-003420-2</t>
  </si>
  <si>
    <t>Frische Eierspätzle (800g) [mit Vollei aus Freilandhaltung]</t>
  </si>
  <si>
    <t>DRY-00-143906-3</t>
  </si>
  <si>
    <t>Frische Eierspätzle (400g) [mit Vollei aus Freilandhaltung]</t>
  </si>
  <si>
    <t>DRY-00-143904-3</t>
  </si>
  <si>
    <t>Ricotta (250g)</t>
  </si>
  <si>
    <t>DAI-00-10058-2</t>
  </si>
  <si>
    <t>Ricotta (100g)</t>
  </si>
  <si>
    <t>DAI-00-10057-2</t>
  </si>
  <si>
    <t>Vegane Spätzle (800g)</t>
  </si>
  <si>
    <t>DRY-00-003421-2</t>
  </si>
  <si>
    <t>Gehackte Tomaten mit Knoblauch und Zwiebeln (390g) [V]</t>
  </si>
  <si>
    <t>PRO-00-125672-5</t>
  </si>
  <si>
    <t>Maronen, 100g</t>
  </si>
  <si>
    <t>PRO-11-127780-5</t>
  </si>
  <si>
    <t>Dill (10g)</t>
  </si>
  <si>
    <t>PHF-11-10632-3</t>
  </si>
  <si>
    <t>Schnittlauch/Thymian (10g)</t>
  </si>
  <si>
    <t>PHF-11-10867-3</t>
  </si>
  <si>
    <t>Thai Basilikum (10g)</t>
  </si>
  <si>
    <t>PHF-11-10873-3</t>
  </si>
  <si>
    <t>Thüringer Rostbratwurst (400g) [4 Stück]</t>
  </si>
  <si>
    <t>PTN-11-90566-2</t>
  </si>
  <si>
    <t>Rucola (50g)</t>
  </si>
  <si>
    <t>PHF-11-10253-3</t>
  </si>
  <si>
    <t>Petersilie glatt/ Minze (10g)</t>
  </si>
  <si>
    <t>PHF-11-10767-3</t>
  </si>
  <si>
    <t>Dill/Schnittlauch (10g)</t>
  </si>
  <si>
    <t>PHF-11-10644-3</t>
  </si>
  <si>
    <t>Spitzkohl vorgeschnitten (200g)</t>
  </si>
  <si>
    <t>PHF-11-127050-3</t>
  </si>
  <si>
    <t>Spitzkohl vorgeschnitten (400g)</t>
  </si>
  <si>
    <t>PHF-11-127052-3</t>
  </si>
  <si>
    <t>Spitzkohl vorgeschnitten (300g)</t>
  </si>
  <si>
    <t>PHF-11-127051-3</t>
  </si>
  <si>
    <t>Vegane Brioche Burger Buns (320g) [V]</t>
  </si>
  <si>
    <t>BAK-00-115695-5</t>
  </si>
  <si>
    <t>Frische Linguini (500g) [V]</t>
  </si>
  <si>
    <t>DRY-00-50075-2</t>
  </si>
  <si>
    <t>Frische Linguini (375g) [V]</t>
  </si>
  <si>
    <t>DRY-00-50074-2</t>
  </si>
  <si>
    <t>Frische Linguini (250g) [V]</t>
  </si>
  <si>
    <t>DRY-00-50073-2</t>
  </si>
  <si>
    <t>Veg. weiße Miso Paste (50g) [V]</t>
  </si>
  <si>
    <t>PRO-00-90453-5</t>
  </si>
  <si>
    <t>Fettuccine (360g) [V]</t>
  </si>
  <si>
    <t>DRY-00-001699-5</t>
  </si>
  <si>
    <t>Kampot Pfeffer fermentiert ganze Beeren (2g)</t>
  </si>
  <si>
    <t>SPI-00-50280-5</t>
  </si>
  <si>
    <t>Thüringer Rostbratwurst (300g) [3 Stück]</t>
  </si>
  <si>
    <t>PTN-11-90546-2</t>
  </si>
  <si>
    <t>Pilz Paste (50g)</t>
  </si>
  <si>
    <t>PRO-00-129420-3</t>
  </si>
  <si>
    <t>Pilz Paste (25g)</t>
  </si>
  <si>
    <t>PRO-00-129419-3</t>
  </si>
  <si>
    <t>Hello Umami (8g)</t>
  </si>
  <si>
    <t>SPI-00-134114-5</t>
  </si>
  <si>
    <t>Thüringer Rostbratwurst (200g) [2 Stück]</t>
  </si>
  <si>
    <t>PTN-11-90545-2</t>
  </si>
  <si>
    <t>Quinoa 150g - (V)</t>
  </si>
  <si>
    <t>DRY-00-10272-5</t>
  </si>
  <si>
    <t>Vegane Brioche Burger Buns (240g) [V]</t>
  </si>
  <si>
    <t>BAK-00-115693-5</t>
  </si>
  <si>
    <t>Baby Pak Choi (75g)</t>
  </si>
  <si>
    <t>PHF-11-10966-3</t>
  </si>
  <si>
    <t>Vegane Brioche Burger Buns (160g) [V]</t>
  </si>
  <si>
    <t>BAK-00-115694-5</t>
  </si>
  <si>
    <t>Crates orange Produktion</t>
  </si>
  <si>
    <t>INT-00-00038-5</t>
  </si>
  <si>
    <t>Planted vegane Filetstücken Hähnchen-Art Kräuter-Zitrone (160g)</t>
  </si>
  <si>
    <t>PTN-11-120370-3</t>
  </si>
  <si>
    <t>Trailerstützen Outbound</t>
  </si>
  <si>
    <t>INT-00-00058-5</t>
  </si>
  <si>
    <t>Hello Mezze (2g)</t>
  </si>
  <si>
    <t>SPI-00-90488-5</t>
  </si>
  <si>
    <t>Blütenhonig (8g)</t>
  </si>
  <si>
    <t>PRO-00-10692-5</t>
  </si>
  <si>
    <t>Knoblauch-Ingwer-Zitronengras Paste (22g)</t>
  </si>
  <si>
    <t>PRO-00-135168-5</t>
  </si>
  <si>
    <t>Pfirsichajvar Dressing (35ml) [V]</t>
  </si>
  <si>
    <t>PRO-00-90579-5</t>
  </si>
  <si>
    <t>Kartoffelwürfel vorgegart (400g)</t>
  </si>
  <si>
    <t>CON-11-90504-2</t>
  </si>
  <si>
    <t>Gnocchi frisch vorgekocht (400g) [V]</t>
  </si>
  <si>
    <t>DRY-00-10072-3</t>
  </si>
  <si>
    <t>Vegetarisches Calabrese Pesto (50g)</t>
  </si>
  <si>
    <t>PRO-00-90569-5</t>
  </si>
  <si>
    <t>Hello Mediterraneo (5g)</t>
  </si>
  <si>
    <t>SPI-00-133290-5</t>
  </si>
  <si>
    <t>Gnocchi frisch vorgekocht (600g) [V]</t>
  </si>
  <si>
    <t>DRY-00-10472-3</t>
  </si>
  <si>
    <t>Blaue Dollies defekt</t>
  </si>
  <si>
    <t>INT-00-00060-5</t>
  </si>
  <si>
    <t>Veganes Frucht Balsamico Dressing (35g)</t>
  </si>
  <si>
    <t>PRO-11-132416-5</t>
  </si>
  <si>
    <t>Kartoffel-Schupfnudeln (600g) [V]</t>
  </si>
  <si>
    <t>DRY-00-50137-2</t>
  </si>
  <si>
    <t>Kartoffel-Schupfnudeln (800g) [V]</t>
  </si>
  <si>
    <t>DRY-00-50138-2</t>
  </si>
  <si>
    <t>Tortellini Ricotta frisch (400g)</t>
  </si>
  <si>
    <t>DRY-00-10246-2</t>
  </si>
  <si>
    <t>Bulgur gelb (300g) [V]</t>
  </si>
  <si>
    <t>DRY-00-10276-5</t>
  </si>
  <si>
    <t>Gnocchi frisch vorgekocht (800g) [V]</t>
  </si>
  <si>
    <t>DRY-00-10074-3</t>
  </si>
  <si>
    <t>Tortellini Ricotta frisch (600g)</t>
  </si>
  <si>
    <t>DRY-00-50076-2</t>
  </si>
  <si>
    <t>Tortellini Ricotta frisch (800g)</t>
  </si>
  <si>
    <t>DRY-00-50077-2</t>
  </si>
  <si>
    <t>Pikante Paprika Soße (320g) [V]</t>
  </si>
  <si>
    <t>PRO-00-005816-2</t>
  </si>
  <si>
    <t>Kartoffel-Schupfnudeln (400g) [V]</t>
  </si>
  <si>
    <t>DRY-00-50136-2</t>
  </si>
  <si>
    <t>Kräuter-Croutons (40g) [V] [13x13mm]</t>
  </si>
  <si>
    <t>BAK-00-002995-5</t>
  </si>
  <si>
    <t>MHO Recipe Card Holder Klawe Box</t>
  </si>
  <si>
    <t>CON-00-128632-5</t>
  </si>
  <si>
    <t>Pinienkerne roh ganz (10g)</t>
  </si>
  <si>
    <t>SPI-00-12074-5</t>
  </si>
  <si>
    <t>Mandeln geröstet ganz (20g)</t>
  </si>
  <si>
    <t>SPI-00-139423-5</t>
  </si>
  <si>
    <t>WE Food Archiv</t>
  </si>
  <si>
    <t>INT-00-00013-5</t>
  </si>
  <si>
    <t>Hefeflocken (5g)</t>
  </si>
  <si>
    <t>SPI-00-002728-5</t>
  </si>
  <si>
    <t>Quinoa 100g - (V)</t>
  </si>
  <si>
    <t>DRY-00-10151-5</t>
  </si>
  <si>
    <t>Bio Schwarzkümmel, Samen, ganz (4g)</t>
  </si>
  <si>
    <t>SPI-00-11645-5</t>
  </si>
  <si>
    <t>Ciabatta-Brötchen (3x75g) [V]</t>
  </si>
  <si>
    <t>BAK-00-10010-5</t>
  </si>
  <si>
    <t>Rotkohl (400g)</t>
  </si>
  <si>
    <t>PRO-00-127945-3</t>
  </si>
  <si>
    <t>Frischer Pizzateig rechteckig (400g)</t>
  </si>
  <si>
    <t>BAK-00-123216-3</t>
  </si>
  <si>
    <t>Sambal Badjak (30g)</t>
  </si>
  <si>
    <t>PRO-00-132188-5</t>
  </si>
  <si>
    <t>Kräuter-Croutons (60g) [V] [13x13mm]</t>
  </si>
  <si>
    <t>BAK-00-002996-5</t>
  </si>
  <si>
    <t>Klopapier</t>
  </si>
  <si>
    <t>INT-00-00030-5</t>
  </si>
  <si>
    <t>Kräftige vegane Gemüsebrühe (50g)</t>
  </si>
  <si>
    <t>PRO-00-116338-5</t>
  </si>
  <si>
    <t>Thunfisch in Sonnenblumenöl (160g)</t>
  </si>
  <si>
    <t>PTN-11-132094-5</t>
  </si>
  <si>
    <t>Bulgur gelb (150g) [V]</t>
  </si>
  <si>
    <t>DRY-00-10021-5</t>
  </si>
  <si>
    <t>Naan-Brot (2x130g)</t>
  </si>
  <si>
    <t>BAK-00-128883-3</t>
  </si>
  <si>
    <t>Weizenmehl (75g)</t>
  </si>
  <si>
    <t>SPI-00-12097-5</t>
  </si>
  <si>
    <t>Tahini (25g) [V]</t>
  </si>
  <si>
    <t>PRO-00-005838-5</t>
  </si>
  <si>
    <t>Bio Oatly Cuisine (250ml)</t>
  </si>
  <si>
    <t>DAI-00-136109-5</t>
  </si>
  <si>
    <t>Bio Hello Grünzeug (4g)</t>
  </si>
  <si>
    <t>SPI-00-000706-5</t>
  </si>
  <si>
    <t>Tafelware Paketband Gelb</t>
  </si>
  <si>
    <t>INT-00-00042-5</t>
  </si>
  <si>
    <t>Bio Cayenne Pfeffer Pulver (2g)</t>
  </si>
  <si>
    <t>SPI-00-11718-5</t>
  </si>
  <si>
    <t>Sahne Meerrettich (36g)</t>
  </si>
  <si>
    <t>PRO-00-90577-5</t>
  </si>
  <si>
    <t>Pankomehl (100g)</t>
  </si>
  <si>
    <t>SPI-00-12100-5</t>
  </si>
  <si>
    <t>Rosmarin Nadeln geschnitten (4g) [V]</t>
  </si>
  <si>
    <t>SPI-00-105815-5</t>
  </si>
  <si>
    <t>Junger Gouda gerieben (50g)</t>
  </si>
  <si>
    <t>DAI-11-120510-3</t>
  </si>
  <si>
    <t>Paprika grün (180g)</t>
  </si>
  <si>
    <t>PHF-11-10198-3</t>
  </si>
  <si>
    <t>Muskatnuss Pulver (1g)</t>
  </si>
  <si>
    <t>SPI-00-11607-5</t>
  </si>
  <si>
    <t>Orzo Nudel (360g) [V]</t>
  </si>
  <si>
    <t>DRY-00-002028-5</t>
  </si>
  <si>
    <t>Conchiglie (500g) [V]</t>
  </si>
  <si>
    <t>DRY-00-90519-5</t>
  </si>
  <si>
    <t>Kräftige vegane Gemüsebrühe (25g)</t>
  </si>
  <si>
    <t>PRO-00-116337-5</t>
  </si>
  <si>
    <t>Hello Cajun (2g)</t>
  </si>
  <si>
    <t>SPI-00-90491-5</t>
  </si>
  <si>
    <t>Hello Mezze (4g)</t>
  </si>
  <si>
    <t>SPI-00-90489-5</t>
  </si>
  <si>
    <t>Chilinudeln 250g - (V)</t>
  </si>
  <si>
    <t>DRY-00-000712-5</t>
  </si>
  <si>
    <t>Vollkornreis schnellkochend (225g)</t>
  </si>
  <si>
    <t>DRY-00-125335-5</t>
  </si>
  <si>
    <t>Kürbiskernöl (10ml) [V]</t>
  </si>
  <si>
    <t>PRO-00-10038-5</t>
  </si>
  <si>
    <t>Bohnen Mix (380g) [V]</t>
  </si>
  <si>
    <t>PRO-00-10737-5</t>
  </si>
  <si>
    <t>Vorgekochter weißer Reis (900g) [RTH]</t>
  </si>
  <si>
    <t>DRY-11-132502-3</t>
  </si>
  <si>
    <t>Vorgekochter weißer Reis (675g) [RTH]</t>
  </si>
  <si>
    <t>DRY-11-132501-3</t>
  </si>
  <si>
    <t>Vorgekochter weißer Reis (450g) [RTH]</t>
  </si>
  <si>
    <t>DRY-11-132500-3</t>
  </si>
  <si>
    <t>Frischer Flammkuchen Teig (260g) [V]</t>
  </si>
  <si>
    <t>BAK-00-102699-3</t>
  </si>
  <si>
    <t>Thymian gerebelt (2g)</t>
  </si>
  <si>
    <t>SPI-00-11656-5</t>
  </si>
  <si>
    <t>Burger Sauce (30g)</t>
  </si>
  <si>
    <t>PRO-00-136068-5</t>
  </si>
  <si>
    <t>Burger Sauce (45g)</t>
  </si>
  <si>
    <t>PRO-00-136069-5</t>
  </si>
  <si>
    <t>Grüner Pfeffer eingelegt (20g) [V]</t>
  </si>
  <si>
    <t>PRO-00-90564-5</t>
  </si>
  <si>
    <t>Bulgur gelb (200g) [V]</t>
  </si>
  <si>
    <t>DRY-00-10022-5</t>
  </si>
  <si>
    <t>Rigatoni (270g) [V]</t>
  </si>
  <si>
    <t>DRY-00-002449-5</t>
  </si>
  <si>
    <t>Farfalle (360g) [V]</t>
  </si>
  <si>
    <t>DRY-00-001697-5</t>
  </si>
  <si>
    <t>Hello Kokos Curry (2g)</t>
  </si>
  <si>
    <t>SPI-00-90494-5</t>
  </si>
  <si>
    <t>Rigatoni (500g) [V]</t>
  </si>
  <si>
    <t>DRY-00-002451-5</t>
  </si>
  <si>
    <t>HF Jacken</t>
  </si>
  <si>
    <t>INT-00-00009-5</t>
  </si>
  <si>
    <t>Rosmarin 20cm Zweig (10g)</t>
  </si>
  <si>
    <t>PHF-11-10848-3</t>
  </si>
  <si>
    <t>Zuckermais gekocht (400g) [V]</t>
  </si>
  <si>
    <t>PRO-00-10723-3</t>
  </si>
  <si>
    <t>Hello Piri Piri (4g)</t>
  </si>
  <si>
    <t>SPI-00-90522-5</t>
  </si>
  <si>
    <t>Grill-Tofu süßer Chili (180g)</t>
  </si>
  <si>
    <t>PTN-00-121055-3</t>
  </si>
  <si>
    <t>Weizentortillas 25cm 6er pack 6 x 62,5 g 370g - (V)</t>
  </si>
  <si>
    <t>BAK-00-10059-5</t>
  </si>
  <si>
    <t>Sesamsamen geschält (10g) [V]</t>
  </si>
  <si>
    <t>SPI-00-105604-5</t>
  </si>
  <si>
    <t>Farfalle (270g) [V]</t>
  </si>
  <si>
    <t>DRY-00-001691-5</t>
  </si>
  <si>
    <t>Paprika rot edelsüß Pulver (2g)</t>
  </si>
  <si>
    <t>SPI-00-11813-5</t>
  </si>
  <si>
    <t>Udon Nudeln (220g)</t>
  </si>
  <si>
    <t>DRY-00-129421-3</t>
  </si>
  <si>
    <t>Wiener Würstchen (8x50g) (400g) [QS]</t>
  </si>
  <si>
    <t>PTN-11-90544-2</t>
  </si>
  <si>
    <t>Wiener Würstchen (6x50g) (300g) [QS]</t>
  </si>
  <si>
    <t>PTN-11-005730-2</t>
  </si>
  <si>
    <t>Mandeln blanchiert, gehobelt, 10g</t>
  </si>
  <si>
    <t>SPI-00-140276-5</t>
  </si>
  <si>
    <t>Chorizo Stück (60g)</t>
  </si>
  <si>
    <t>PTN-11-10020-2</t>
  </si>
  <si>
    <t>Kürbiskerne ungeröstet ganz (10g)</t>
  </si>
  <si>
    <t>SPI-00-12050-5</t>
  </si>
  <si>
    <t>Korma-Curry-Paste (50g)</t>
  </si>
  <si>
    <t>PRO-00-50117-5</t>
  </si>
  <si>
    <t>Wiener Würstchen (4x50g) (200g) [QS]</t>
  </si>
  <si>
    <t>PTN-11-005882-2</t>
  </si>
  <si>
    <t>Gulasch Gewürzmischung (6g) [V]</t>
  </si>
  <si>
    <t>SPI-00-125165-3</t>
  </si>
  <si>
    <t>Fenchel (300g)</t>
  </si>
  <si>
    <t>PHF-11-10064-3</t>
  </si>
  <si>
    <t>Gemischte Hackfleischzubereitung (375g) [QS]</t>
  </si>
  <si>
    <t>PTN-11-131793-2</t>
  </si>
  <si>
    <t>Gemischte Hackfleischzubereitung (250g) [QS]</t>
  </si>
  <si>
    <t>PTN-11-131792-2</t>
  </si>
  <si>
    <t>Hähnchenkeule in Kräutermarinade (3x250g) (750g) [QS]</t>
  </si>
  <si>
    <t>PTN-11-005837-3</t>
  </si>
  <si>
    <t>Hähnchenkeule in Kräutermarinade (2x250g) (500g) [QS]</t>
  </si>
  <si>
    <t>PTN-11-005836-3</t>
  </si>
  <si>
    <t>Krustenschinken (160g) [QS]</t>
  </si>
  <si>
    <t>PTN-11-90549-2</t>
  </si>
  <si>
    <t>Krustenschinken (80g) [QS]</t>
  </si>
  <si>
    <t>PTN-11-90547-2</t>
  </si>
  <si>
    <t>Krustenschinken (120g) [QS]</t>
  </si>
  <si>
    <t>PTN-11-90548-2</t>
  </si>
  <si>
    <t>Balsamico Essig (12ml) [V]</t>
  </si>
  <si>
    <t>PRO-00-10719-5</t>
  </si>
  <si>
    <t>Keksausstecher Tiere, 3 Stück</t>
  </si>
  <si>
    <t>BAK-11-123352-5</t>
  </si>
  <si>
    <t>Vorgeschnittene Pommes Frites 11mm (1000g)</t>
  </si>
  <si>
    <t>CON-11-132497-3</t>
  </si>
  <si>
    <t>Vorgeschnittene Pommes Frites 11mm (500g)</t>
  </si>
  <si>
    <t>CON-11-132495-3</t>
  </si>
  <si>
    <t>Vorgeschnittene Pommes Frites 11mm (750g)</t>
  </si>
  <si>
    <t>CON-11-132496-3</t>
  </si>
  <si>
    <t>Hirtenkäse, 150g</t>
  </si>
  <si>
    <t>DAI-00-121077-3</t>
  </si>
  <si>
    <t>Harissa Paste (25g)</t>
  </si>
  <si>
    <t>PRO-00-135269-3</t>
  </si>
  <si>
    <t>A3 Druckerpapier</t>
  </si>
  <si>
    <t>INT-00-00059-5</t>
  </si>
  <si>
    <t>Intralogistik Archiv</t>
  </si>
  <si>
    <t>INT-00-00008-5</t>
  </si>
  <si>
    <t>Weizentortillas 25cm 4er pack 4 x 62,5g 245g - (V)</t>
  </si>
  <si>
    <t>BAK-00-10058-5</t>
  </si>
  <si>
    <t>Scanner Zubehör</t>
  </si>
  <si>
    <t>INT-00-00035-5</t>
  </si>
  <si>
    <t>Schwarze Sesam Mayonnaise (25g)</t>
  </si>
  <si>
    <t>PRO-00-124417-5</t>
  </si>
  <si>
    <t>Hello Provence (4g)</t>
  </si>
  <si>
    <t>SPI-00-134974-5</t>
  </si>
  <si>
    <t>PTN-11-003446-2</t>
  </si>
  <si>
    <t>Kabeljau ohne Haut 360g</t>
  </si>
  <si>
    <t>PTN-11-003447-2</t>
  </si>
  <si>
    <t>Kabeljau ohne Haut 240g</t>
  </si>
  <si>
    <t>Lachsfilet 2x150g, 300g</t>
  </si>
  <si>
    <t>Lachsfilet 3x150g, 450g</t>
  </si>
  <si>
    <t>PTN-11-119657-2</t>
  </si>
  <si>
    <t>Garnelen ohne Schale (behandelt und Sulfit), 150g</t>
  </si>
  <si>
    <t>PTN-11-119658-2</t>
  </si>
  <si>
    <t>Garnelen ohne Schale (behandelt und Sulfit), 200g</t>
  </si>
  <si>
    <t>PTN-11-119659-2</t>
  </si>
  <si>
    <t>Garnelen ohne Schale (behandelt und Sulfit), 300g</t>
  </si>
  <si>
    <t>Pangasius/Basa fillet, 240g</t>
  </si>
  <si>
    <t>Pangasius/Basa fillet, 360g</t>
  </si>
  <si>
    <t>PTN-11-50081-2</t>
  </si>
  <si>
    <t>Seehecht 375g, 3 Stück</t>
  </si>
  <si>
    <t>PTN-11-50092-2</t>
  </si>
  <si>
    <t>Seehecht 250g, 2 Stück</t>
  </si>
  <si>
    <t>PTN-11-50351-2</t>
  </si>
  <si>
    <t>Seelachs 250g, 2 Stück</t>
  </si>
  <si>
    <t>PTN-11-50352-2</t>
  </si>
  <si>
    <t>Seelachs 375g, 3 Stück</t>
  </si>
  <si>
    <t>Dorade</t>
  </si>
  <si>
    <t>Page Setup</t>
  </si>
  <si>
    <t>Each printable page consists of 6 rows of 2 lables each.</t>
  </si>
  <si>
    <t>With racks 13-144, this is 11 pages per ASL.</t>
  </si>
  <si>
    <t>Reihen festlegen</t>
  </si>
  <si>
    <t>Spalten festlegen</t>
  </si>
  <si>
    <t>Page</t>
  </si>
  <si>
    <t>Row number</t>
  </si>
  <si>
    <t>Height (pixels)</t>
  </si>
  <si>
    <t>Page margin</t>
  </si>
  <si>
    <t>Label</t>
  </si>
  <si>
    <t>Spacer</t>
  </si>
  <si>
    <t>Racklabel</t>
  </si>
  <si>
    <t>Label 1</t>
  </si>
  <si>
    <t>Label 2</t>
  </si>
  <si>
    <t>Label 3</t>
  </si>
  <si>
    <t>SKU Label</t>
  </si>
  <si>
    <t>Column number</t>
  </si>
  <si>
    <t>Portion size</t>
  </si>
  <si>
    <t>Width (pixels)</t>
  </si>
  <si>
    <t>Grammature</t>
  </si>
  <si>
    <t>Beispiel Seite</t>
  </si>
  <si>
    <t>Maximum character length</t>
  </si>
  <si>
    <t>Font size</t>
  </si>
  <si>
    <t xml:space="preserve">Select which ASLs and what market you want in cells D5 and D6. </t>
  </si>
  <si>
    <t>Click the green button.</t>
  </si>
  <si>
    <t>The tool cleans the data, replaces commas with dots and creates the correct columns</t>
  </si>
  <si>
    <t>The tool extracts the grammature.</t>
  </si>
  <si>
    <t>Removes all commas and replaces them with dots to avoid issues with csv exports later on</t>
  </si>
  <si>
    <t>It exports the "RackfileUPLOAD" tab into a csv and saves this in a Google Drive folder. The link to the save folder will open.</t>
  </si>
  <si>
    <t>Berechnung 2.0 Tab</t>
  </si>
  <si>
    <t>Aim</t>
  </si>
  <si>
    <t xml:space="preserve">This sheet takes all of the ingredients in the picklist and calculates the estimated usage per hour of production (measured in crates). Then the supermarket locations and the flowracks are added to create lists for the replenishers. The then know: 
- What to replace
- How much to replace it with
- When to replace
- Where to find the SKU
- Where to put the SKU </t>
  </si>
  <si>
    <t>Inputs</t>
  </si>
  <si>
    <t>- Picklist
- Supermarket locations
- KitsRequired
- _Stockliste</t>
  </si>
  <si>
    <t>Calculations</t>
  </si>
  <si>
    <r>
      <rPr>
        <rFont val="Arial"/>
        <color theme="1"/>
        <u/>
      </rPr>
      <t xml:space="preserve">Total Picks: </t>
    </r>
    <r>
      <rPr>
        <rFont val="Arial"/>
        <color theme="1"/>
      </rPr>
      <t xml:space="preserve">How often that recipe is picked on a specific day </t>
    </r>
    <r>
      <rPr>
        <rFont val="Arial"/>
        <color theme="1"/>
        <u/>
      </rPr>
      <t>times</t>
    </r>
    <r>
      <rPr>
        <rFont val="Arial"/>
        <color theme="1"/>
      </rPr>
      <t xml:space="preserve"> the number of picks of that SKU for that recipe.
</t>
    </r>
    <r>
      <rPr>
        <rFont val="Arial"/>
        <color theme="1"/>
        <u/>
      </rPr>
      <t xml:space="preserve">Units per case: </t>
    </r>
    <r>
      <rPr>
        <rFont val="Arial"/>
        <color theme="1"/>
      </rPr>
      <t xml:space="preserve">the number of units there in a specific case (the base unit for replenishment).
</t>
    </r>
    <r>
      <rPr>
        <rFont val="Arial"/>
        <color theme="1"/>
        <u/>
      </rPr>
      <t xml:space="preserve">Picks % of total mealkits: </t>
    </r>
    <r>
      <rPr>
        <rFont val="Arial"/>
        <color theme="1"/>
      </rPr>
      <t xml:space="preserve">Total picks of the SKU / the total number of recipes to be picked for that portion size. Basically avg. number of picks of that SKU for a random recipe.
</t>
    </r>
    <r>
      <rPr>
        <rFont val="Arial"/>
        <color theme="1"/>
        <u/>
      </rPr>
      <t>Hourly need:</t>
    </r>
    <r>
      <rPr>
        <rFont val="Arial"/>
        <color theme="1"/>
      </rPr>
      <t xml:space="preserve"> Previous metric times the boxes per hour (constant 400) and an average of 3.2 recipes per box. Units needed per hour.
</t>
    </r>
    <r>
      <rPr>
        <rFont val="Arial"/>
        <color theme="1"/>
        <u/>
      </rPr>
      <t>Cases to pick:</t>
    </r>
    <r>
      <rPr>
        <rFont val="Arial"/>
        <color theme="1"/>
      </rPr>
      <t xml:space="preserve"> How many cases are needed per hour. Hourly need / units per case
</t>
    </r>
    <r>
      <rPr>
        <rFont val="Arial"/>
        <color theme="1"/>
        <u/>
      </rPr>
      <t>Supermarket spot:</t>
    </r>
    <r>
      <rPr>
        <rFont val="Arial"/>
        <color theme="1"/>
      </rPr>
      <t xml:space="preserve"> Where to find it in the supermarket
</t>
    </r>
    <r>
      <rPr>
        <rFont val="Arial"/>
        <color theme="1"/>
        <u/>
      </rPr>
      <t>Rack:</t>
    </r>
    <r>
      <rPr>
        <rFont val="Arial"/>
        <color theme="1"/>
      </rPr>
      <t xml:space="preserve"> Where to put the SKU in the rack</t>
    </r>
  </si>
  <si>
    <t>Kopie &amp; Druck Läuferlisten</t>
  </si>
  <si>
    <t>E-Label</t>
  </si>
  <si>
    <t>Palettenbestückung</t>
  </si>
  <si>
    <t>Layout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</si>
</sst>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
    <numFmt numFmtId="165" formatCode="0.00000"/>
    <numFmt numFmtId="166" formatCode="0.000"/>
    <numFmt numFmtId="167" formatCode="hh:mm:ss"/>
  </numFmts>
  <fonts count="64">
    <font>
      <sz val="10.0"/>
      <color rgb="FF000000"/>
      <name val="Arial"/>
      <scheme val="minor"/>
    </font>
    <font>
      <color theme="1"/>
      <name val="Arial"/>
      <scheme val="minor"/>
    </font>
    <font>
      <sz val="15.0"/>
      <color theme="1"/>
      <name val="Arial"/>
      <scheme val="minor"/>
    </font>
    <font>
      <b/>
      <sz val="15.0"/>
      <color rgb="FFFFFFFF"/>
      <name val="Arial"/>
      <scheme val="minor"/>
    </font>
    <font>
      <b/>
      <color rgb="FFFFFFFF"/>
      <name val="Arial"/>
      <scheme val="minor"/>
    </font>
    <font>
      <b/>
      <color theme="1"/>
      <name val="Arial"/>
      <scheme val="minor"/>
    </font>
    <font>
      <u/>
      <color rgb="FF0000FF"/>
    </font>
    <font>
      <u/>
      <color theme="1"/>
      <name val="Arial"/>
      <scheme val="minor"/>
    </font>
    <font>
      <i/>
      <sz val="8.0"/>
      <color theme="1"/>
      <name val="Arial"/>
    </font>
    <font>
      <b/>
      <color theme="1"/>
      <name val="Arial"/>
    </font>
    <font>
      <b/>
      <u/>
      <color rgb="FF0000FF"/>
      <name val="Arial"/>
    </font>
    <font>
      <color theme="1"/>
      <name val="Arial"/>
    </font>
    <font>
      <u/>
      <color rgb="FF009646"/>
      <name val="Arial"/>
    </font>
    <font>
      <u/>
      <color rgb="FF009646"/>
      <name val="Arial"/>
    </font>
    <font>
      <u/>
      <color rgb="FF009646"/>
      <name val="Arial"/>
    </font>
    <font>
      <i/>
      <color theme="1"/>
      <name val="Arial"/>
      <scheme val="minor"/>
    </font>
    <font>
      <u/>
      <color rgb="FF0000FF"/>
    </font>
    <font>
      <b/>
      <sz val="15.0"/>
      <color rgb="FFFFFFFF"/>
      <name val="Arial"/>
    </font>
    <font>
      <b/>
      <sz val="11.0"/>
      <color rgb="FF000000"/>
      <name val="Calibri"/>
    </font>
    <font>
      <sz val="11.0"/>
      <color rgb="FF000000"/>
      <name val="Calibri"/>
    </font>
    <font>
      <b/>
      <sz val="11.0"/>
      <color theme="1"/>
      <name val="Calibri"/>
    </font>
    <font>
      <sz val="8.0"/>
      <color theme="1"/>
      <name val="Calibri"/>
    </font>
    <font>
      <sz val="11.0"/>
      <color theme="1"/>
      <name val="Calibri"/>
    </font>
    <font>
      <sz val="13.0"/>
      <color theme="1"/>
      <name val="Calibri"/>
    </font>
    <font>
      <b/>
      <sz val="10.0"/>
      <color theme="1"/>
      <name val="Calibri"/>
    </font>
    <font>
      <sz val="10.0"/>
      <color theme="1"/>
      <name val="Calibri"/>
    </font>
    <font>
      <color theme="1"/>
      <name val="Calibri"/>
    </font>
    <font>
      <sz val="14.0"/>
      <color theme="1"/>
      <name val="Calibri"/>
    </font>
    <font>
      <b/>
      <sz val="24.0"/>
      <color theme="1"/>
      <name val="Calibri"/>
    </font>
    <font/>
    <font>
      <b/>
      <sz val="14.0"/>
      <color rgb="FFFFFFFF"/>
      <name val="Calibri"/>
    </font>
    <font>
      <b/>
      <sz val="26.0"/>
      <color rgb="FF000000"/>
      <name val="Calibri"/>
    </font>
    <font>
      <sz val="24.0"/>
      <color theme="1"/>
      <name val="Calibri"/>
    </font>
    <font>
      <b/>
      <sz val="22.0"/>
      <color theme="1"/>
      <name val="Calibri"/>
    </font>
    <font>
      <i/>
      <sz val="8.0"/>
      <color theme="1"/>
      <name val="Calibri"/>
    </font>
    <font>
      <sz val="12.0"/>
      <color theme="1"/>
      <name val="Calibri"/>
    </font>
    <font>
      <sz val="10.0"/>
      <color theme="1"/>
      <name val="Arial"/>
    </font>
    <font>
      <b/>
      <sz val="18.0"/>
      <color theme="1"/>
      <name val="Calibri"/>
    </font>
    <font>
      <b/>
      <sz val="16.0"/>
      <color theme="1"/>
      <name val="Calibri"/>
    </font>
    <font>
      <b/>
      <sz val="20.0"/>
      <color theme="1"/>
      <name val="Calibri"/>
    </font>
    <font>
      <b/>
      <sz val="15.0"/>
      <color theme="1"/>
      <name val="Calibri"/>
    </font>
    <font>
      <b/>
      <sz val="8.0"/>
      <color rgb="FF000000"/>
      <name val="&quot;Helvetica Neue&quot;"/>
    </font>
    <font>
      <sz val="8.0"/>
      <color rgb="FF000000"/>
      <name val="&quot;Helvetica Neue&quot;"/>
    </font>
    <font>
      <b/>
      <sz val="12.0"/>
      <color theme="1"/>
      <name val="Arial"/>
    </font>
    <font>
      <b/>
      <sz val="12.0"/>
      <color theme="1"/>
      <name val="Arial"/>
      <scheme val="minor"/>
    </font>
    <font>
      <b/>
      <color rgb="FF000000"/>
      <name val="Arial"/>
    </font>
    <font>
      <b/>
      <sz val="15.0"/>
      <color theme="1"/>
      <name val="Arial"/>
      <scheme val="minor"/>
    </font>
    <font>
      <u/>
      <color rgb="FF0000FF"/>
    </font>
    <font>
      <u/>
      <color rgb="FF0000FF"/>
    </font>
    <font>
      <strike/>
      <color theme="1"/>
      <name val="Arial"/>
      <scheme val="minor"/>
    </font>
    <font>
      <b/>
      <sz val="18.0"/>
      <color rgb="FFFFFFFF"/>
      <name val="Arial"/>
      <scheme val="minor"/>
    </font>
    <font>
      <b/>
      <sz val="40.0"/>
      <color rgb="FF000000"/>
      <name val="Calibri"/>
    </font>
    <font>
      <sz val="36.0"/>
      <color theme="1"/>
      <name val="Arial"/>
      <scheme val="minor"/>
    </font>
    <font>
      <sz val="16.0"/>
      <color theme="1"/>
      <name val="Arial"/>
      <scheme val="minor"/>
    </font>
    <font>
      <sz val="40.0"/>
      <color theme="1"/>
      <name val="Arial"/>
      <scheme val="minor"/>
    </font>
    <font>
      <sz val="50.0"/>
      <color theme="1"/>
      <name val="Arial"/>
      <scheme val="minor"/>
    </font>
    <font>
      <b/>
      <sz val="14.0"/>
      <color theme="1"/>
      <name val="Arial"/>
      <scheme val="minor"/>
    </font>
    <font>
      <color rgb="FF000000"/>
      <name val="Arial"/>
    </font>
    <font>
      <b/>
      <sz val="15.0"/>
      <color rgb="FF000000"/>
      <name val="Calibri"/>
    </font>
    <font>
      <b/>
      <sz val="35.0"/>
      <color rgb="FF000000"/>
      <name val="Calibri"/>
    </font>
    <font>
      <sz val="11.0"/>
      <color rgb="FF000000"/>
      <name val="Arial"/>
    </font>
    <font>
      <i/>
      <sz val="11.0"/>
      <color rgb="FF000000"/>
      <name val="Calibri"/>
    </font>
    <font>
      <b/>
      <sz val="14.0"/>
      <color rgb="FFFFFFFF"/>
      <name val="Arial"/>
      <scheme val="minor"/>
    </font>
    <font>
      <b/>
      <u/>
      <sz val="14.0"/>
      <color rgb="FFFFFFFF"/>
    </font>
  </fonts>
  <fills count="39">
    <fill>
      <patternFill patternType="none"/>
    </fill>
    <fill>
      <patternFill patternType="lightGray"/>
    </fill>
    <fill>
      <patternFill patternType="solid">
        <fgColor rgb="FFFFC800"/>
        <bgColor rgb="FFFFC800"/>
      </patternFill>
    </fill>
    <fill>
      <patternFill patternType="solid">
        <fgColor theme="4"/>
        <bgColor theme="4"/>
      </patternFill>
    </fill>
    <fill>
      <patternFill patternType="solid">
        <fgColor theme="8"/>
        <bgColor theme="8"/>
      </patternFill>
    </fill>
    <fill>
      <patternFill patternType="solid">
        <fgColor rgb="FFD9D9D9"/>
        <bgColor rgb="FFD9D9D9"/>
      </patternFill>
    </fill>
    <fill>
      <patternFill patternType="solid">
        <fgColor theme="9"/>
        <bgColor theme="9"/>
      </patternFill>
    </fill>
    <fill>
      <patternFill patternType="solid">
        <fgColor rgb="FFFFC000"/>
        <bgColor rgb="FFFFC000"/>
      </patternFill>
    </fill>
    <fill>
      <patternFill patternType="solid">
        <fgColor rgb="FF009646"/>
        <bgColor rgb="FF009646"/>
      </patternFill>
    </fill>
    <fill>
      <patternFill patternType="solid">
        <fgColor rgb="FFFFF2CC"/>
        <bgColor rgb="FFFFF2CC"/>
      </patternFill>
    </fill>
    <fill>
      <patternFill patternType="solid">
        <fgColor rgb="FF93C47D"/>
        <bgColor rgb="FF93C47D"/>
      </patternFill>
    </fill>
    <fill>
      <patternFill patternType="solid">
        <fgColor rgb="FFFFFFFF"/>
        <bgColor rgb="FFFFFFFF"/>
      </patternFill>
    </fill>
    <fill>
      <patternFill patternType="solid">
        <fgColor rgb="FF4A86E8"/>
        <bgColor rgb="FF4A86E8"/>
      </patternFill>
    </fill>
    <fill>
      <patternFill patternType="solid">
        <fgColor rgb="FFCCCCCC"/>
        <bgColor rgb="FFCCCCCC"/>
      </patternFill>
    </fill>
    <fill>
      <patternFill patternType="solid">
        <fgColor rgb="FFFF9700"/>
        <bgColor rgb="FFFF9700"/>
      </patternFill>
    </fill>
    <fill>
      <patternFill patternType="solid">
        <fgColor rgb="FFFFE599"/>
        <bgColor rgb="FFFFE599"/>
      </patternFill>
    </fill>
    <fill>
      <patternFill patternType="solid">
        <fgColor rgb="FFB0B3B2"/>
        <bgColor rgb="FFB0B3B2"/>
      </patternFill>
    </fill>
    <fill>
      <patternFill patternType="solid">
        <fgColor rgb="FFD4D4D4"/>
        <bgColor rgb="FFD4D4D4"/>
      </patternFill>
    </fill>
    <fill>
      <patternFill patternType="solid">
        <fgColor rgb="FFFFD966"/>
        <bgColor rgb="FFFFD966"/>
      </patternFill>
    </fill>
    <fill>
      <patternFill patternType="solid">
        <fgColor rgb="FFF6B26B"/>
        <bgColor rgb="FFF6B26B"/>
      </patternFill>
    </fill>
    <fill>
      <patternFill patternType="solid">
        <fgColor rgb="FFFFFF00"/>
        <bgColor rgb="FFFFFF00"/>
      </patternFill>
    </fill>
    <fill>
      <patternFill patternType="solid">
        <fgColor rgb="FFFF9900"/>
        <bgColor rgb="FFFF9900"/>
      </patternFill>
    </fill>
    <fill>
      <patternFill patternType="solid">
        <fgColor rgb="FFE2EFDA"/>
        <bgColor rgb="FFE2EFDA"/>
      </patternFill>
    </fill>
    <fill>
      <patternFill patternType="solid">
        <fgColor rgb="FFF1C232"/>
        <bgColor rgb="FFF1C232"/>
      </patternFill>
    </fill>
    <fill>
      <patternFill patternType="solid">
        <fgColor rgb="FFEFEFEF"/>
        <bgColor rgb="FFEFEFEF"/>
      </patternFill>
    </fill>
    <fill>
      <patternFill patternType="solid">
        <fgColor rgb="FFB6D7A8"/>
        <bgColor rgb="FFB6D7A8"/>
      </patternFill>
    </fill>
    <fill>
      <patternFill patternType="solid">
        <fgColor rgb="FF999999"/>
        <bgColor rgb="FF999999"/>
      </patternFill>
    </fill>
    <fill>
      <patternFill patternType="solid">
        <fgColor theme="5"/>
        <bgColor theme="5"/>
      </patternFill>
    </fill>
    <fill>
      <patternFill patternType="solid">
        <fgColor rgb="FFCFEE8A"/>
        <bgColor rgb="FFCFEE8A"/>
      </patternFill>
    </fill>
    <fill>
      <patternFill patternType="solid">
        <fgColor rgb="FF8DD7F2"/>
        <bgColor rgb="FF8DD7F2"/>
      </patternFill>
    </fill>
    <fill>
      <patternFill patternType="solid">
        <fgColor rgb="FF8CABFF"/>
        <bgColor rgb="FF8CABFF"/>
      </patternFill>
    </fill>
    <fill>
      <patternFill patternType="solid">
        <fgColor theme="6"/>
        <bgColor theme="6"/>
      </patternFill>
    </fill>
    <fill>
      <patternFill patternType="solid">
        <fgColor rgb="FFBF9000"/>
        <bgColor rgb="FFBF9000"/>
      </patternFill>
    </fill>
    <fill>
      <patternFill patternType="solid">
        <fgColor rgb="FFA2C4C9"/>
        <bgColor rgb="FFA2C4C9"/>
      </patternFill>
    </fill>
    <fill>
      <patternFill patternType="solid">
        <fgColor rgb="FF9FC5E8"/>
        <bgColor rgb="FF9FC5E8"/>
      </patternFill>
    </fill>
    <fill>
      <patternFill patternType="solid">
        <fgColor rgb="FFC6E0B4"/>
        <bgColor rgb="FFC6E0B4"/>
      </patternFill>
    </fill>
    <fill>
      <patternFill patternType="solid">
        <fgColor rgb="FFFCE4D6"/>
        <bgColor rgb="FFFCE4D6"/>
      </patternFill>
    </fill>
    <fill>
      <patternFill patternType="solid">
        <fgColor rgb="FFC9DAF8"/>
        <bgColor rgb="FFC9DAF8"/>
      </patternFill>
    </fill>
    <fill>
      <patternFill patternType="solid">
        <fgColor rgb="FFD9EAD3"/>
        <bgColor rgb="FFD9EAD3"/>
      </patternFill>
    </fill>
  </fills>
  <borders count="43">
    <border/>
    <border>
      <top style="double">
        <color rgb="FF000000"/>
      </top>
      <bottom style="double">
        <color rgb="FF000000"/>
      </bottom>
    </border>
    <border>
      <left style="double">
        <color rgb="FF000000"/>
      </left>
      <top style="double">
        <color rgb="FF000000"/>
      </top>
      <bottom style="double">
        <color rgb="FF000000"/>
      </bottom>
    </border>
    <border>
      <right style="double">
        <color rgb="FF000000"/>
      </right>
      <top style="double">
        <color rgb="FF000000"/>
      </top>
      <bottom style="double">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thin">
        <color rgb="FF000000"/>
      </right>
      <top style="dotted">
        <color rgb="FF000000"/>
      </top>
      <bottom style="dotted">
        <color rgb="FF000000"/>
      </bottom>
    </border>
    <border>
      <left style="thin">
        <color rgb="FF000000"/>
      </left>
      <top style="dotted">
        <color rgb="FF000000"/>
      </top>
      <bottom style="thin">
        <color rgb="FF000000"/>
      </bottom>
    </border>
    <border>
      <top style="dotted">
        <color rgb="FF000000"/>
      </top>
      <bottom style="thin">
        <color rgb="FF000000"/>
      </bottom>
    </border>
    <border>
      <right style="thin">
        <color rgb="FF000000"/>
      </right>
      <top style="dotted">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dotted">
        <color rgb="FF000000"/>
      </bottom>
    </border>
    <border>
      <right style="thin">
        <color rgb="FF000000"/>
      </right>
      <top style="thin">
        <color rgb="FF000000"/>
      </top>
      <bottom style="dotted">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rder>
    <border>
      <right style="medium">
        <color rgb="FF000000"/>
      </right>
    </border>
    <border>
      <left style="medium">
        <color rgb="FF000000"/>
      </left>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bottom style="medium">
        <color rgb="FF000000"/>
      </bottom>
    </border>
  </borders>
  <cellStyleXfs count="1">
    <xf borderId="0" fillId="0" fontId="0" numFmtId="0" applyAlignment="1" applyFont="1"/>
  </cellStyleXfs>
  <cellXfs count="377">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wrapText="0"/>
    </xf>
    <xf borderId="1" fillId="2" fontId="1" numFmtId="0" xfId="0" applyAlignment="1" applyBorder="1" applyFill="1" applyFont="1">
      <alignment vertical="center"/>
    </xf>
    <xf borderId="1" fillId="2" fontId="2" numFmtId="0" xfId="0" applyAlignment="1" applyBorder="1" applyFont="1">
      <alignment vertical="center"/>
    </xf>
    <xf borderId="1" fillId="2" fontId="3" numFmtId="0" xfId="0" applyAlignment="1" applyBorder="1" applyFont="1">
      <alignment readingOrder="0" vertical="center"/>
    </xf>
    <xf borderId="1" fillId="2" fontId="4" numFmtId="0" xfId="0" applyAlignment="1" applyBorder="1" applyFont="1">
      <alignment readingOrder="0" vertical="center"/>
    </xf>
    <xf borderId="2" fillId="0" fontId="5" numFmtId="0" xfId="0" applyAlignment="1" applyBorder="1" applyFont="1">
      <alignment readingOrder="0"/>
    </xf>
    <xf borderId="3" fillId="0" fontId="1" numFmtId="0" xfId="0" applyAlignment="1" applyBorder="1" applyFont="1">
      <alignment readingOrder="0" shrinkToFit="0" vertical="center" wrapText="0"/>
    </xf>
    <xf borderId="0" fillId="3" fontId="5" numFmtId="0" xfId="0" applyAlignment="1" applyFill="1" applyFont="1">
      <alignment readingOrder="0"/>
    </xf>
    <xf borderId="0" fillId="3" fontId="1" numFmtId="0" xfId="0" applyAlignment="1" applyFont="1">
      <alignment shrinkToFit="0" wrapText="0"/>
    </xf>
    <xf borderId="0" fillId="0" fontId="1" numFmtId="0" xfId="0" applyAlignment="1" applyFont="1">
      <alignment readingOrder="0"/>
    </xf>
    <xf borderId="0" fillId="0" fontId="6" numFmtId="0" xfId="0" applyAlignment="1" applyFont="1">
      <alignment readingOrder="0" shrinkToFit="0" wrapText="0"/>
    </xf>
    <xf borderId="0" fillId="0" fontId="7" numFmtId="0" xfId="0" applyAlignment="1" applyFont="1">
      <alignment readingOrder="0"/>
    </xf>
    <xf borderId="0" fillId="0" fontId="1" numFmtId="0" xfId="0" applyAlignment="1" applyFont="1">
      <alignment horizontal="left" readingOrder="0"/>
    </xf>
    <xf borderId="0" fillId="0" fontId="5" numFmtId="0" xfId="0" applyAlignment="1" applyFont="1">
      <alignment shrinkToFit="0" wrapText="0"/>
    </xf>
    <xf borderId="1" fillId="4" fontId="1" numFmtId="0" xfId="0" applyAlignment="1" applyBorder="1" applyFill="1" applyFont="1">
      <alignment vertical="center"/>
    </xf>
    <xf borderId="1" fillId="4" fontId="3" numFmtId="0" xfId="0" applyAlignment="1" applyBorder="1" applyFont="1">
      <alignment readingOrder="0" vertical="center"/>
    </xf>
    <xf borderId="1" fillId="4" fontId="4" numFmtId="0" xfId="0" applyAlignment="1" applyBorder="1" applyFont="1">
      <alignment readingOrder="0" vertical="center"/>
    </xf>
    <xf borderId="0" fillId="0" fontId="8" numFmtId="0" xfId="0" applyAlignment="1" applyFont="1">
      <alignment vertical="bottom"/>
    </xf>
    <xf borderId="0" fillId="0" fontId="8" numFmtId="0" xfId="0" applyAlignment="1" applyFont="1">
      <alignment vertical="bottom"/>
    </xf>
    <xf borderId="0" fillId="5" fontId="9" numFmtId="0" xfId="0" applyAlignment="1" applyFill="1" applyFont="1">
      <alignment vertical="bottom"/>
    </xf>
    <xf borderId="0" fillId="5" fontId="9" numFmtId="0" xfId="0" applyAlignment="1" applyFont="1">
      <alignment vertical="bottom"/>
    </xf>
    <xf borderId="0" fillId="5" fontId="10" numFmtId="0" xfId="0" applyAlignment="1" applyFont="1">
      <alignment vertical="bottom"/>
    </xf>
    <xf borderId="0" fillId="5" fontId="9" numFmtId="0" xfId="0" applyAlignment="1" applyFont="1">
      <alignment shrinkToFit="0" vertical="bottom" wrapText="0"/>
    </xf>
    <xf borderId="0" fillId="0" fontId="11" numFmtId="0" xfId="0" applyAlignment="1" applyFont="1">
      <alignment vertical="bottom"/>
    </xf>
    <xf borderId="0" fillId="0" fontId="12" numFmtId="0" xfId="0" applyAlignment="1" applyFont="1">
      <alignment shrinkToFit="0" vertical="bottom" wrapText="0"/>
    </xf>
    <xf borderId="4" fillId="0" fontId="11" numFmtId="0" xfId="0" applyAlignment="1" applyBorder="1" applyFont="1">
      <alignment vertical="bottom"/>
    </xf>
    <xf borderId="5" fillId="0" fontId="13" numFmtId="0" xfId="0" applyAlignment="1" applyBorder="1" applyFont="1">
      <alignment readingOrder="0" vertical="bottom"/>
    </xf>
    <xf borderId="6" fillId="0" fontId="11" numFmtId="0" xfId="0" applyAlignment="1" applyBorder="1" applyFont="1">
      <alignment shrinkToFit="0" vertical="bottom" wrapText="0"/>
    </xf>
    <xf borderId="0" fillId="0" fontId="11" numFmtId="0" xfId="0" applyAlignment="1" applyFont="1">
      <alignment shrinkToFit="0" vertical="bottom" wrapText="0"/>
    </xf>
    <xf borderId="5" fillId="0" fontId="14" numFmtId="0" xfId="0" applyAlignment="1" applyBorder="1" applyFont="1">
      <alignment readingOrder="0" vertical="bottom"/>
    </xf>
    <xf borderId="0" fillId="0" fontId="11" numFmtId="0" xfId="0" applyFont="1"/>
    <xf borderId="5" fillId="0" fontId="11" numFmtId="0" xfId="0" applyAlignment="1" applyBorder="1" applyFont="1">
      <alignment vertical="bottom"/>
    </xf>
    <xf borderId="6" fillId="0" fontId="11" numFmtId="0" xfId="0" applyAlignment="1" applyBorder="1" applyFont="1">
      <alignment vertical="bottom"/>
    </xf>
    <xf borderId="4" fillId="0" fontId="1" numFmtId="0" xfId="0" applyAlignment="1" applyBorder="1" applyFont="1">
      <alignment horizontal="left" readingOrder="0"/>
    </xf>
    <xf borderId="5" fillId="0" fontId="5" numFmtId="0" xfId="0" applyAlignment="1" applyBorder="1" applyFont="1">
      <alignment shrinkToFit="0" wrapText="0"/>
    </xf>
    <xf borderId="6" fillId="0" fontId="1" numFmtId="0" xfId="0" applyBorder="1" applyFont="1"/>
    <xf borderId="7" fillId="0" fontId="1" numFmtId="0" xfId="0" applyAlignment="1" applyBorder="1" applyFont="1">
      <alignment horizontal="left" readingOrder="0"/>
    </xf>
    <xf borderId="8" fillId="0" fontId="5" numFmtId="0" xfId="0" applyAlignment="1" applyBorder="1" applyFont="1">
      <alignment shrinkToFit="0" wrapText="0"/>
    </xf>
    <xf borderId="9" fillId="0" fontId="1" numFmtId="0" xfId="0" applyBorder="1" applyFont="1"/>
    <xf borderId="0" fillId="0" fontId="15" numFmtId="0" xfId="0" applyAlignment="1" applyFont="1">
      <alignment horizontal="left" readingOrder="0"/>
    </xf>
    <xf borderId="0" fillId="0" fontId="11" numFmtId="0" xfId="0" applyAlignment="1" applyFont="1">
      <alignment horizontal="left" readingOrder="0" vertical="bottom"/>
    </xf>
    <xf borderId="0" fillId="0" fontId="11" numFmtId="0" xfId="0" applyAlignment="1" applyFont="1">
      <alignment horizontal="center" readingOrder="0" vertical="bottom"/>
    </xf>
    <xf borderId="1" fillId="6" fontId="1" numFmtId="0" xfId="0" applyAlignment="1" applyBorder="1" applyFill="1" applyFont="1">
      <alignment vertical="center"/>
    </xf>
    <xf borderId="1" fillId="6" fontId="3" numFmtId="0" xfId="0" applyAlignment="1" applyBorder="1" applyFont="1">
      <alignment readingOrder="0" vertical="center"/>
    </xf>
    <xf borderId="1" fillId="6" fontId="4" numFmtId="0" xfId="0" applyAlignment="1" applyBorder="1" applyFont="1">
      <alignment readingOrder="0" vertical="center"/>
    </xf>
    <xf borderId="0" fillId="0" fontId="11" numFmtId="0" xfId="0" applyAlignment="1" applyFont="1">
      <alignment vertical="center"/>
    </xf>
    <xf borderId="0" fillId="5" fontId="9" numFmtId="0" xfId="0" applyAlignment="1" applyFont="1">
      <alignment readingOrder="0" vertical="bottom"/>
    </xf>
    <xf borderId="0" fillId="0" fontId="1" numFmtId="0" xfId="0" applyFont="1"/>
    <xf borderId="0" fillId="0" fontId="11" numFmtId="0" xfId="0" applyAlignment="1" applyFont="1">
      <alignment readingOrder="0" vertical="center"/>
    </xf>
    <xf borderId="0" fillId="0" fontId="11" numFmtId="0" xfId="0" applyAlignment="1" applyFont="1">
      <alignment readingOrder="0" vertical="bottom"/>
    </xf>
    <xf borderId="0" fillId="0" fontId="11" numFmtId="0" xfId="0" applyAlignment="1" applyFont="1">
      <alignment horizontal="right" readingOrder="0" vertical="center"/>
    </xf>
    <xf borderId="0" fillId="0" fontId="11" numFmtId="0" xfId="0" applyAlignment="1" applyFont="1">
      <alignment readingOrder="0" shrinkToFit="0" vertical="top" wrapText="1"/>
    </xf>
    <xf borderId="0" fillId="0" fontId="11" numFmtId="0" xfId="0" applyAlignment="1" applyFont="1">
      <alignment readingOrder="0" shrinkToFit="0" vertical="bottom" wrapText="1"/>
    </xf>
    <xf borderId="0" fillId="0" fontId="16" numFmtId="0" xfId="0" applyAlignment="1" applyFont="1">
      <alignment readingOrder="0" shrinkToFit="0" vertical="top" wrapText="1"/>
    </xf>
    <xf borderId="0" fillId="0" fontId="11" numFmtId="0" xfId="0" applyAlignment="1" applyFont="1">
      <alignment horizontal="right" vertical="center"/>
    </xf>
    <xf borderId="1" fillId="7" fontId="11" numFmtId="0" xfId="0" applyBorder="1" applyFill="1" applyFont="1"/>
    <xf borderId="1" fillId="7" fontId="17" numFmtId="0" xfId="0" applyAlignment="1" applyBorder="1" applyFont="1">
      <alignment horizontal="right" readingOrder="0"/>
    </xf>
    <xf borderId="1" fillId="7" fontId="17" numFmtId="0" xfId="0" applyAlignment="1" applyBorder="1" applyFont="1">
      <alignment readingOrder="0"/>
    </xf>
    <xf borderId="1" fillId="7" fontId="11" numFmtId="0" xfId="0" applyBorder="1" applyFont="1"/>
    <xf borderId="0" fillId="0" fontId="15" numFmtId="0" xfId="0" applyAlignment="1" applyFont="1">
      <alignment readingOrder="0"/>
    </xf>
    <xf borderId="1" fillId="8" fontId="11" numFmtId="0" xfId="0" applyBorder="1" applyFill="1" applyFont="1"/>
    <xf borderId="1" fillId="8" fontId="17" numFmtId="0" xfId="0" applyAlignment="1" applyBorder="1" applyFont="1">
      <alignment horizontal="right" readingOrder="0"/>
    </xf>
    <xf borderId="1" fillId="8" fontId="17" numFmtId="0" xfId="0" applyBorder="1" applyFont="1"/>
    <xf borderId="1" fillId="8" fontId="11" numFmtId="0" xfId="0" applyBorder="1" applyFont="1"/>
    <xf borderId="0" fillId="0" fontId="11" numFmtId="0" xfId="0" applyAlignment="1" applyFont="1">
      <alignment readingOrder="0" shrinkToFit="0" vertical="bottom" wrapText="1"/>
    </xf>
    <xf borderId="0" fillId="0" fontId="9" numFmtId="0" xfId="0" applyAlignment="1" applyFont="1">
      <alignment vertical="bottom"/>
    </xf>
    <xf borderId="0" fillId="0" fontId="18" numFmtId="0" xfId="0" applyAlignment="1" applyFont="1">
      <alignment readingOrder="0" shrinkToFit="0" vertical="bottom" wrapText="0"/>
    </xf>
    <xf borderId="0" fillId="0" fontId="5" numFmtId="0" xfId="0" applyFont="1"/>
    <xf borderId="0" fillId="0" fontId="19" numFmtId="0" xfId="0" applyAlignment="1" applyFont="1">
      <alignment readingOrder="0" shrinkToFit="0" vertical="bottom" wrapText="0"/>
    </xf>
    <xf borderId="0" fillId="0" fontId="19" numFmtId="0" xfId="0" applyAlignment="1" applyFont="1">
      <alignment horizontal="right" readingOrder="0" shrinkToFit="0" vertical="bottom" wrapText="0"/>
    </xf>
    <xf borderId="0" fillId="0" fontId="19" numFmtId="0" xfId="0" applyAlignment="1" applyFont="1">
      <alignment shrinkToFit="0" vertical="bottom" wrapText="0"/>
    </xf>
    <xf borderId="0" fillId="0" fontId="19" numFmtId="0" xfId="0" applyAlignment="1" applyFont="1">
      <alignment shrinkToFit="0" vertical="bottom" wrapText="0"/>
    </xf>
    <xf borderId="0" fillId="0" fontId="20" numFmtId="0" xfId="0" applyAlignment="1" applyFont="1">
      <alignment readingOrder="0" vertical="bottom"/>
    </xf>
    <xf borderId="0" fillId="5" fontId="20" numFmtId="0" xfId="0" applyAlignment="1" applyFont="1">
      <alignment readingOrder="0" vertical="bottom"/>
    </xf>
    <xf borderId="0" fillId="5" fontId="11" numFmtId="0" xfId="0" applyAlignment="1" applyFont="1">
      <alignment horizontal="right" readingOrder="0" vertical="bottom"/>
    </xf>
    <xf borderId="0" fillId="0" fontId="1" numFmtId="0" xfId="0" applyAlignment="1" applyFont="1">
      <alignment readingOrder="0"/>
    </xf>
    <xf borderId="0" fillId="0" fontId="1" numFmtId="0" xfId="0" applyFont="1"/>
    <xf borderId="0" fillId="9" fontId="21" numFmtId="0" xfId="0" applyAlignment="1" applyFill="1" applyFont="1">
      <alignment horizontal="center" readingOrder="0" shrinkToFit="0" vertical="center" wrapText="1"/>
    </xf>
    <xf borderId="0" fillId="9" fontId="22" numFmtId="0" xfId="0" applyAlignment="1" applyFont="1">
      <alignment horizontal="center" shrinkToFit="0" vertical="center" wrapText="1"/>
    </xf>
    <xf borderId="0" fillId="9" fontId="23" numFmtId="0" xfId="0" applyAlignment="1" applyFont="1">
      <alignment horizontal="center" shrinkToFit="0" vertical="center" wrapText="1"/>
    </xf>
    <xf borderId="0" fillId="10" fontId="24" numFmtId="0" xfId="0" applyAlignment="1" applyFill="1" applyFont="1">
      <alignment horizontal="left" readingOrder="0" shrinkToFit="0" vertical="center" wrapText="1"/>
    </xf>
    <xf borderId="0" fillId="9" fontId="25" numFmtId="0" xfId="0" applyAlignment="1" applyFont="1">
      <alignment horizontal="center" shrinkToFit="0" vertical="center" wrapText="1"/>
    </xf>
    <xf borderId="0" fillId="9" fontId="25" numFmtId="0" xfId="0" applyAlignment="1" applyFont="1">
      <alignment horizontal="center" readingOrder="0" shrinkToFit="0" vertical="center" wrapText="1"/>
    </xf>
    <xf borderId="0" fillId="9" fontId="26" numFmtId="0" xfId="0" applyAlignment="1" applyFont="1">
      <alignment horizontal="center" readingOrder="0" shrinkToFit="0" vertical="center" wrapText="1"/>
    </xf>
    <xf borderId="0" fillId="9" fontId="21" numFmtId="0" xfId="0" applyAlignment="1" applyFont="1">
      <alignment horizontal="center" shrinkToFit="0" vertical="center" wrapText="1"/>
    </xf>
    <xf borderId="0" fillId="9" fontId="21" numFmtId="0" xfId="0" applyAlignment="1" applyFont="1">
      <alignment horizontal="center" shrinkToFit="0" vertical="center" wrapText="1"/>
    </xf>
    <xf borderId="10" fillId="9" fontId="27" numFmtId="0" xfId="0" applyAlignment="1" applyBorder="1" applyFont="1">
      <alignment horizontal="center" shrinkToFit="0" textRotation="90" vertical="center" wrapText="1"/>
    </xf>
    <xf borderId="0" fillId="0" fontId="27" numFmtId="0" xfId="0" applyAlignment="1" applyFont="1">
      <alignment horizontal="center" shrinkToFit="0" textRotation="90" vertical="center" wrapText="1"/>
    </xf>
    <xf borderId="0" fillId="11" fontId="25" numFmtId="0" xfId="0" applyAlignment="1" applyFill="1" applyFont="1">
      <alignment shrinkToFit="0" vertical="center" wrapText="1"/>
    </xf>
    <xf borderId="0" fillId="11" fontId="23" numFmtId="0" xfId="0" applyAlignment="1" applyFont="1">
      <alignment shrinkToFit="0" vertical="center" wrapText="1"/>
    </xf>
    <xf borderId="0" fillId="11" fontId="25" numFmtId="1" xfId="0" applyAlignment="1" applyFont="1" applyNumberFormat="1">
      <alignment shrinkToFit="0" vertical="center" wrapText="1"/>
    </xf>
    <xf borderId="0" fillId="0" fontId="25" numFmtId="0" xfId="0" applyAlignment="1" applyFont="1">
      <alignment shrinkToFit="0" vertical="center" wrapText="1"/>
    </xf>
    <xf borderId="0" fillId="11" fontId="25" numFmtId="0" xfId="0" applyAlignment="1" applyFont="1">
      <alignment shrinkToFit="0" vertical="center" wrapText="1"/>
    </xf>
    <xf borderId="0" fillId="11" fontId="23" numFmtId="0" xfId="0" applyAlignment="1" applyFont="1">
      <alignment horizontal="center" shrinkToFit="0" vertical="center" wrapText="1"/>
    </xf>
    <xf borderId="0" fillId="11" fontId="26" numFmtId="0" xfId="0" applyAlignment="1" applyFont="1">
      <alignment shrinkToFit="0" vertical="center" wrapText="1"/>
    </xf>
    <xf borderId="11" fillId="9" fontId="27" numFmtId="0" xfId="0" applyAlignment="1" applyBorder="1" applyFont="1">
      <alignment horizontal="center" shrinkToFit="0" textRotation="90" vertical="center" wrapText="1"/>
    </xf>
    <xf borderId="11" fillId="0" fontId="23" numFmtId="0" xfId="0" applyAlignment="1" applyBorder="1" applyFont="1">
      <alignment horizontal="center" shrinkToFit="0" textRotation="90" vertical="center" wrapText="1"/>
    </xf>
    <xf borderId="12" fillId="11" fontId="28" numFmtId="0" xfId="0" applyAlignment="1" applyBorder="1" applyFont="1">
      <alignment horizontal="center" shrinkToFit="0" vertical="center" wrapText="1"/>
    </xf>
    <xf borderId="13" fillId="0" fontId="29" numFmtId="0" xfId="0" applyBorder="1" applyFont="1"/>
    <xf borderId="14" fillId="0" fontId="29" numFmtId="0" xfId="0" applyBorder="1" applyFont="1"/>
    <xf borderId="15" fillId="11" fontId="25" numFmtId="0" xfId="0" applyAlignment="1" applyBorder="1" applyFont="1">
      <alignment shrinkToFit="0" vertical="center" wrapText="1"/>
    </xf>
    <xf borderId="0" fillId="11" fontId="28" numFmtId="0" xfId="0" applyAlignment="1" applyFont="1">
      <alignment horizontal="center" shrinkToFit="0" vertical="center" wrapText="1"/>
    </xf>
    <xf borderId="15" fillId="0" fontId="29" numFmtId="0" xfId="0" applyBorder="1" applyFont="1"/>
    <xf borderId="0" fillId="0" fontId="30" numFmtId="0" xfId="0" applyAlignment="1" applyFont="1">
      <alignment horizontal="center" shrinkToFit="0" textRotation="90" vertical="center" wrapText="1"/>
    </xf>
    <xf borderId="0" fillId="11" fontId="30" numFmtId="0" xfId="0" applyAlignment="1" applyFont="1">
      <alignment horizontal="center" shrinkToFit="0" vertical="center" wrapText="1"/>
    </xf>
    <xf borderId="16" fillId="11" fontId="30" numFmtId="0" xfId="0" applyAlignment="1" applyBorder="1" applyFont="1">
      <alignment horizontal="center" shrinkToFit="0" vertical="center" wrapText="1"/>
    </xf>
    <xf borderId="15" fillId="11" fontId="30" numFmtId="0" xfId="0" applyAlignment="1" applyBorder="1" applyFont="1">
      <alignment horizontal="center" shrinkToFit="0" vertical="center" wrapText="1"/>
    </xf>
    <xf borderId="10" fillId="0" fontId="29" numFmtId="0" xfId="0" applyBorder="1" applyFont="1"/>
    <xf borderId="0" fillId="0" fontId="31" numFmtId="0" xfId="0" applyAlignment="1" applyFont="1">
      <alignment horizontal="center" shrinkToFit="0" textRotation="90" vertical="center" wrapText="1"/>
    </xf>
    <xf borderId="0" fillId="11" fontId="31" numFmtId="0" xfId="0" applyAlignment="1" applyFont="1">
      <alignment horizontal="center" shrinkToFit="0" vertical="center" wrapText="1"/>
    </xf>
    <xf borderId="16" fillId="11" fontId="31" numFmtId="0" xfId="0" applyAlignment="1" applyBorder="1" applyFont="1">
      <alignment horizontal="center" shrinkToFit="0" vertical="center" wrapText="1"/>
    </xf>
    <xf borderId="15" fillId="11" fontId="31" numFmtId="0" xfId="0" applyAlignment="1" applyBorder="1" applyFont="1">
      <alignment horizontal="center" shrinkToFit="0" vertical="center" wrapText="1"/>
    </xf>
    <xf borderId="17" fillId="9" fontId="27" numFmtId="0" xfId="0" applyAlignment="1" applyBorder="1" applyFont="1">
      <alignment horizontal="center" shrinkToFit="0" textRotation="90" vertical="center" wrapText="1"/>
    </xf>
    <xf borderId="0" fillId="11" fontId="26" numFmtId="0" xfId="0" applyAlignment="1" applyFont="1">
      <alignment shrinkToFit="0" vertical="center" wrapText="1"/>
    </xf>
    <xf borderId="16" fillId="12" fontId="30" numFmtId="0" xfId="0" applyAlignment="1" applyBorder="1" applyFill="1" applyFont="1">
      <alignment horizontal="center" shrinkToFit="0" vertical="center" wrapText="1"/>
    </xf>
    <xf borderId="16" fillId="13" fontId="30" numFmtId="0" xfId="0" applyAlignment="1" applyBorder="1" applyFill="1" applyFont="1">
      <alignment horizontal="center" shrinkToFit="0" vertical="center" wrapText="1"/>
    </xf>
    <xf borderId="16" fillId="14" fontId="30" numFmtId="0" xfId="0" applyAlignment="1" applyBorder="1" applyFill="1" applyFont="1">
      <alignment horizontal="center" shrinkToFit="0" vertical="center" wrapText="1"/>
    </xf>
    <xf borderId="12" fillId="0" fontId="28" numFmtId="0" xfId="0" applyAlignment="1" applyBorder="1" applyFont="1">
      <alignment horizontal="center" shrinkToFit="0" vertical="center" wrapText="1"/>
    </xf>
    <xf borderId="0" fillId="0" fontId="28" numFmtId="0" xfId="0" applyAlignment="1" applyFont="1">
      <alignment horizontal="center" shrinkToFit="0" vertical="center" wrapText="1"/>
    </xf>
    <xf borderId="16" fillId="0" fontId="31" numFmtId="0" xfId="0" applyAlignment="1" applyBorder="1" applyFont="1">
      <alignment horizontal="center" shrinkToFit="0" vertical="center" wrapText="1"/>
    </xf>
    <xf borderId="0" fillId="11" fontId="32" numFmtId="0" xfId="0" applyAlignment="1" applyFont="1">
      <alignment shrinkToFit="0" vertical="center" wrapText="1"/>
    </xf>
    <xf borderId="0" fillId="0" fontId="32" numFmtId="0" xfId="0" applyAlignment="1" applyFont="1">
      <alignment horizontal="center" shrinkToFit="0" textRotation="90" vertical="center" wrapText="1"/>
    </xf>
    <xf borderId="12" fillId="11" fontId="33" numFmtId="0" xfId="0" applyAlignment="1" applyBorder="1" applyFont="1">
      <alignment horizontal="center" shrinkToFit="0" vertical="center" wrapText="1"/>
    </xf>
    <xf borderId="12" fillId="0" fontId="33" numFmtId="0" xfId="0" applyAlignment="1" applyBorder="1" applyFont="1">
      <alignment horizontal="center" shrinkToFit="0" vertical="center" wrapText="1"/>
    </xf>
    <xf borderId="0" fillId="9" fontId="22" numFmtId="0" xfId="0" applyAlignment="1" applyFont="1">
      <alignment horizontal="center" readingOrder="0" shrinkToFit="0" vertical="center" wrapText="1"/>
    </xf>
    <xf borderId="0" fillId="9" fontId="34" numFmtId="0" xfId="0" applyAlignment="1" applyFont="1">
      <alignment horizontal="center" readingOrder="0" shrinkToFit="0" vertical="center" wrapText="1"/>
    </xf>
    <xf borderId="0" fillId="15" fontId="21" numFmtId="0" xfId="0" applyAlignment="1" applyFill="1" applyFont="1">
      <alignment horizontal="center" readingOrder="0" shrinkToFit="0" vertical="center" wrapText="1"/>
    </xf>
    <xf borderId="0" fillId="11" fontId="35" numFmtId="0" xfId="0" applyAlignment="1" applyFont="1">
      <alignment shrinkToFit="0" vertical="center" wrapText="1"/>
    </xf>
    <xf borderId="18" fillId="11" fontId="28" numFmtId="0" xfId="0" applyAlignment="1" applyBorder="1" applyFont="1">
      <alignment horizontal="center" shrinkToFit="0" vertical="center" wrapText="1"/>
    </xf>
    <xf borderId="19" fillId="0" fontId="29" numFmtId="0" xfId="0" applyBorder="1" applyFont="1"/>
    <xf borderId="20" fillId="0" fontId="29" numFmtId="0" xfId="0" applyBorder="1" applyFont="1"/>
    <xf borderId="21" fillId="0" fontId="29" numFmtId="0" xfId="0" applyBorder="1" applyFont="1"/>
    <xf borderId="17" fillId="0" fontId="29" numFmtId="0" xfId="0" applyBorder="1" applyFont="1"/>
    <xf borderId="22" fillId="0" fontId="29" numFmtId="0" xfId="0" applyBorder="1" applyFont="1"/>
    <xf borderId="23" fillId="0" fontId="29" numFmtId="0" xfId="0" applyBorder="1" applyFont="1"/>
    <xf borderId="24" fillId="0" fontId="29" numFmtId="0" xfId="0" applyBorder="1" applyFont="1"/>
    <xf borderId="0" fillId="11" fontId="36" numFmtId="0" xfId="0" applyAlignment="1" applyFont="1">
      <alignment horizontal="center" vertical="center"/>
    </xf>
    <xf borderId="0" fillId="11" fontId="33" numFmtId="0" xfId="0" applyAlignment="1" applyFont="1">
      <alignment horizontal="center" shrinkToFit="0" vertical="center" wrapText="1"/>
    </xf>
    <xf borderId="11" fillId="9" fontId="32" numFmtId="0" xfId="0" applyAlignment="1" applyBorder="1" applyFont="1">
      <alignment horizontal="center" shrinkToFit="0" textRotation="90" vertical="center" wrapText="1"/>
    </xf>
    <xf borderId="18" fillId="11" fontId="33" numFmtId="0" xfId="0" applyAlignment="1" applyBorder="1" applyFont="1">
      <alignment horizontal="center" shrinkToFit="0" vertical="center" wrapText="1"/>
    </xf>
    <xf borderId="18" fillId="11" fontId="37" numFmtId="0" xfId="0" applyAlignment="1" applyBorder="1" applyFont="1">
      <alignment horizontal="center" shrinkToFit="0" vertical="center" wrapText="1"/>
    </xf>
    <xf borderId="18" fillId="11" fontId="38" numFmtId="0" xfId="0" applyAlignment="1" applyBorder="1" applyFont="1">
      <alignment horizontal="center" shrinkToFit="0" vertical="center" wrapText="1"/>
    </xf>
    <xf borderId="18" fillId="11" fontId="39" numFmtId="0" xfId="0" applyAlignment="1" applyBorder="1" applyFont="1">
      <alignment horizontal="center" shrinkToFit="0" vertical="center" wrapText="1"/>
    </xf>
    <xf borderId="18" fillId="11" fontId="40" numFmtId="0" xfId="0" applyAlignment="1" applyBorder="1" applyFont="1">
      <alignment horizontal="center" shrinkToFit="0" vertical="center" wrapText="1"/>
    </xf>
    <xf borderId="0" fillId="11" fontId="26" numFmtId="1" xfId="0" applyAlignment="1" applyFont="1" applyNumberFormat="1">
      <alignment shrinkToFit="0" vertical="center" wrapText="1"/>
    </xf>
    <xf borderId="0" fillId="0" fontId="26" numFmtId="0" xfId="0" applyAlignment="1" applyFont="1">
      <alignment shrinkToFit="0" vertical="center" wrapText="1"/>
    </xf>
    <xf borderId="16" fillId="16" fontId="41" numFmtId="0" xfId="0" applyAlignment="1" applyBorder="1" applyFill="1" applyFont="1">
      <alignment readingOrder="0" vertical="top"/>
    </xf>
    <xf borderId="16" fillId="7" fontId="41" numFmtId="0" xfId="0" applyAlignment="1" applyBorder="1" applyFont="1">
      <alignment readingOrder="0" vertical="top"/>
    </xf>
    <xf borderId="0" fillId="7" fontId="41" numFmtId="0" xfId="0" applyAlignment="1" applyFont="1">
      <alignment readingOrder="0" vertical="top"/>
    </xf>
    <xf borderId="16" fillId="17" fontId="41" numFmtId="0" xfId="0" applyAlignment="1" applyBorder="1" applyFill="1" applyFont="1">
      <alignment readingOrder="0" vertical="top"/>
    </xf>
    <xf borderId="16" fillId="0" fontId="42" numFmtId="0" xfId="0" applyAlignment="1" applyBorder="1" applyFont="1">
      <alignment readingOrder="0" vertical="top"/>
    </xf>
    <xf borderId="16" fillId="0" fontId="42" numFmtId="164" xfId="0" applyAlignment="1" applyBorder="1" applyFont="1" applyNumberFormat="1">
      <alignment readingOrder="0" vertical="top"/>
    </xf>
    <xf borderId="16" fillId="0" fontId="42" numFmtId="3" xfId="0" applyAlignment="1" applyBorder="1" applyFont="1" applyNumberFormat="1">
      <alignment readingOrder="0" vertical="top"/>
    </xf>
    <xf borderId="16" fillId="0" fontId="1" numFmtId="0" xfId="0" applyAlignment="1" applyBorder="1" applyFont="1">
      <alignment vertical="top"/>
    </xf>
    <xf borderId="16" fillId="11" fontId="1" numFmtId="0" xfId="0" applyAlignment="1" applyBorder="1" applyFont="1">
      <alignment readingOrder="0"/>
    </xf>
    <xf borderId="0" fillId="11" fontId="1" numFmtId="0" xfId="0" applyAlignment="1" applyFont="1">
      <alignment readingOrder="0"/>
    </xf>
    <xf borderId="0" fillId="11" fontId="1" numFmtId="0" xfId="0" applyFont="1"/>
    <xf borderId="16" fillId="11" fontId="1" numFmtId="0" xfId="0" applyBorder="1" applyFont="1"/>
    <xf borderId="16" fillId="11" fontId="41" numFmtId="0" xfId="0" applyAlignment="1" applyBorder="1" applyFont="1">
      <alignment readingOrder="0" vertical="top"/>
    </xf>
    <xf borderId="16" fillId="11" fontId="42" numFmtId="0" xfId="0" applyAlignment="1" applyBorder="1" applyFont="1">
      <alignment readingOrder="0" vertical="top"/>
    </xf>
    <xf borderId="16" fillId="11" fontId="42" numFmtId="164" xfId="0" applyAlignment="1" applyBorder="1" applyFont="1" applyNumberFormat="1">
      <alignment readingOrder="0" vertical="top"/>
    </xf>
    <xf borderId="16" fillId="11" fontId="1" numFmtId="0" xfId="0" applyAlignment="1" applyBorder="1" applyFont="1">
      <alignment vertical="top"/>
    </xf>
    <xf borderId="0" fillId="11" fontId="11" numFmtId="0" xfId="0" applyAlignment="1" applyFont="1">
      <alignment vertical="bottom"/>
    </xf>
    <xf borderId="0" fillId="0" fontId="1" numFmtId="0" xfId="0" applyAlignment="1" applyFont="1">
      <alignment horizontal="center" readingOrder="0"/>
    </xf>
    <xf borderId="0" fillId="0" fontId="1" numFmtId="0" xfId="0" applyAlignment="1" applyFont="1">
      <alignment horizontal="left"/>
    </xf>
    <xf borderId="0" fillId="18" fontId="43" numFmtId="0" xfId="0" applyAlignment="1" applyFill="1" applyFont="1">
      <alignment horizontal="center" vertical="bottom"/>
    </xf>
    <xf borderId="0" fillId="19" fontId="44" numFmtId="0" xfId="0" applyAlignment="1" applyFill="1" applyFont="1">
      <alignment horizontal="center" readingOrder="0"/>
    </xf>
    <xf borderId="0" fillId="18" fontId="9" numFmtId="0" xfId="0" applyAlignment="1" applyFont="1">
      <alignment vertical="bottom"/>
    </xf>
    <xf borderId="0" fillId="19" fontId="18" numFmtId="0" xfId="0" applyAlignment="1" applyFont="1">
      <alignment readingOrder="0" vertical="bottom"/>
    </xf>
    <xf borderId="0" fillId="19" fontId="18" numFmtId="0" xfId="0" applyAlignment="1" applyFont="1">
      <alignment horizontal="left" readingOrder="0" vertical="bottom"/>
    </xf>
    <xf borderId="0" fillId="11" fontId="11" numFmtId="0" xfId="0" applyAlignment="1" applyFont="1">
      <alignment vertical="bottom"/>
    </xf>
    <xf borderId="0" fillId="11" fontId="11" numFmtId="0" xfId="0" applyAlignment="1" applyFont="1">
      <alignment horizontal="right" vertical="bottom"/>
    </xf>
    <xf borderId="0" fillId="11" fontId="1" numFmtId="0" xfId="0" applyAlignment="1" applyFont="1">
      <alignment horizontal="center" readingOrder="0"/>
    </xf>
    <xf borderId="0" fillId="11" fontId="1" numFmtId="0" xfId="0" applyAlignment="1" applyFont="1">
      <alignment horizontal="left" readingOrder="0"/>
    </xf>
    <xf borderId="0" fillId="11" fontId="1" numFmtId="0" xfId="0" applyAlignment="1" applyFont="1">
      <alignment horizontal="center"/>
    </xf>
    <xf borderId="0" fillId="20" fontId="1" numFmtId="0" xfId="0" applyAlignment="1" applyFill="1" applyFont="1">
      <alignment readingOrder="0"/>
    </xf>
    <xf borderId="0" fillId="21" fontId="1" numFmtId="0" xfId="0" applyAlignment="1" applyFill="1" applyFont="1">
      <alignment readingOrder="0"/>
    </xf>
    <xf borderId="0" fillId="11" fontId="22" numFmtId="0" xfId="0" applyAlignment="1" applyFont="1">
      <alignment vertical="bottom"/>
    </xf>
    <xf borderId="0" fillId="11" fontId="22" numFmtId="0" xfId="0" applyAlignment="1" applyFont="1">
      <alignment horizontal="right" vertical="bottom"/>
    </xf>
    <xf borderId="0" fillId="11" fontId="19"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left"/>
    </xf>
    <xf borderId="0" fillId="0" fontId="5" numFmtId="0" xfId="0" applyAlignment="1" applyFont="1">
      <alignment readingOrder="0"/>
    </xf>
    <xf borderId="0" fillId="0" fontId="45" numFmtId="49" xfId="0" applyAlignment="1" applyFont="1" applyNumberFormat="1">
      <alignment readingOrder="0" vertical="bottom"/>
    </xf>
    <xf borderId="0" fillId="22" fontId="18" numFmtId="49" xfId="0" applyAlignment="1" applyFill="1" applyFont="1" applyNumberFormat="1">
      <alignment readingOrder="0" shrinkToFit="0" vertical="bottom" wrapText="0"/>
    </xf>
    <xf borderId="0" fillId="0" fontId="1" numFmtId="49" xfId="0" applyAlignment="1" applyFont="1" applyNumberFormat="1">
      <alignment readingOrder="0"/>
    </xf>
    <xf borderId="0" fillId="0" fontId="1" numFmtId="49" xfId="0" applyFont="1" applyNumberFormat="1"/>
    <xf borderId="0" fillId="0" fontId="11" numFmtId="49" xfId="0" applyAlignment="1" applyFont="1" applyNumberFormat="1">
      <alignment vertical="bottom"/>
    </xf>
    <xf borderId="0" fillId="0" fontId="11" numFmtId="49" xfId="0" applyAlignment="1" applyFont="1" applyNumberFormat="1">
      <alignment horizontal="right" vertical="bottom"/>
    </xf>
    <xf borderId="0" fillId="22" fontId="1" numFmtId="0" xfId="0" applyFont="1"/>
    <xf borderId="0" fillId="7" fontId="1" numFmtId="0" xfId="0" applyFont="1"/>
    <xf borderId="0" fillId="7" fontId="46" numFmtId="0" xfId="0" applyAlignment="1" applyFont="1">
      <alignment readingOrder="0"/>
    </xf>
    <xf borderId="0" fillId="7" fontId="1" numFmtId="0" xfId="0" applyAlignment="1" applyFont="1">
      <alignment horizontal="left" readingOrder="0"/>
    </xf>
    <xf borderId="0" fillId="7" fontId="2" numFmtId="0" xfId="0" applyAlignment="1" applyFont="1">
      <alignment shrinkToFit="0" wrapText="0"/>
    </xf>
    <xf borderId="0" fillId="7" fontId="15" numFmtId="0" xfId="0" applyAlignment="1" applyFont="1">
      <alignment horizontal="left" readingOrder="0" vertical="center"/>
    </xf>
    <xf borderId="0" fillId="7" fontId="5" numFmtId="0" xfId="0" applyAlignment="1" applyFont="1">
      <alignment shrinkToFit="0" wrapText="0"/>
    </xf>
    <xf borderId="0" fillId="0" fontId="15" numFmtId="0" xfId="0" applyAlignment="1" applyFont="1">
      <alignment horizontal="right" readingOrder="0"/>
    </xf>
    <xf borderId="0" fillId="0" fontId="47" numFmtId="0" xfId="0" applyAlignment="1" applyFont="1">
      <alignment shrinkToFit="0" wrapText="0"/>
    </xf>
    <xf borderId="0" fillId="0" fontId="5" numFmtId="0" xfId="0" applyAlignment="1" applyFont="1">
      <alignment shrinkToFit="0" wrapText="1"/>
    </xf>
    <xf borderId="0" fillId="23" fontId="5" numFmtId="0" xfId="0" applyAlignment="1" applyFill="1" applyFont="1">
      <alignment readingOrder="0" shrinkToFit="0" wrapText="1"/>
    </xf>
    <xf borderId="0" fillId="23" fontId="5" numFmtId="0" xfId="0" applyAlignment="1" applyFont="1">
      <alignment shrinkToFit="0" wrapText="1"/>
    </xf>
    <xf borderId="0" fillId="0" fontId="1" numFmtId="0" xfId="0" applyAlignment="1" applyFont="1">
      <alignment shrinkToFit="0" vertical="center" wrapText="1"/>
    </xf>
    <xf borderId="0" fillId="24" fontId="15" numFmtId="0" xfId="0" applyAlignment="1" applyFill="1" applyFont="1">
      <alignment readingOrder="0" shrinkToFit="0" vertical="center" wrapText="1"/>
    </xf>
    <xf borderId="25" fillId="0" fontId="1" numFmtId="0" xfId="0" applyBorder="1" applyFont="1"/>
    <xf borderId="26" fillId="0" fontId="1" numFmtId="0" xfId="0" applyAlignment="1" applyBorder="1" applyFont="1">
      <alignment shrinkToFit="0" wrapText="0"/>
    </xf>
    <xf borderId="4" fillId="0" fontId="1" numFmtId="0" xfId="0" applyBorder="1" applyFont="1"/>
    <xf borderId="6" fillId="0" fontId="1" numFmtId="0" xfId="0" applyAlignment="1" applyBorder="1" applyFont="1">
      <alignment shrinkToFit="0" wrapText="0"/>
    </xf>
    <xf borderId="7" fillId="0" fontId="1" numFmtId="0" xfId="0" applyBorder="1" applyFont="1"/>
    <xf borderId="9" fillId="0" fontId="1" numFmtId="0" xfId="0" applyAlignment="1" applyBorder="1" applyFont="1">
      <alignment shrinkToFit="0" wrapText="0"/>
    </xf>
    <xf borderId="0" fillId="0" fontId="9" numFmtId="0" xfId="0" applyAlignment="1" applyFont="1">
      <alignment vertical="bottom"/>
    </xf>
    <xf borderId="0" fillId="7" fontId="5" numFmtId="0" xfId="0" applyAlignment="1" applyFont="1">
      <alignment readingOrder="0"/>
    </xf>
    <xf borderId="0" fillId="0" fontId="48" numFmtId="0" xfId="0" applyAlignment="1" applyFont="1">
      <alignment readingOrder="0"/>
    </xf>
    <xf borderId="0" fillId="0" fontId="9" numFmtId="0" xfId="0" applyAlignment="1" applyFont="1">
      <alignment readingOrder="0" vertical="bottom"/>
    </xf>
    <xf borderId="0" fillId="24" fontId="9" numFmtId="0" xfId="0" applyAlignment="1" applyFont="1">
      <alignment horizontal="center" vertical="bottom"/>
    </xf>
    <xf borderId="0" fillId="24" fontId="5" numFmtId="0" xfId="0" applyAlignment="1" applyFont="1">
      <alignment horizontal="center" readingOrder="0"/>
    </xf>
    <xf borderId="0" fillId="24" fontId="1" numFmtId="0" xfId="0" applyFont="1"/>
    <xf borderId="0" fillId="24" fontId="1" numFmtId="0" xfId="0" applyAlignment="1" applyFont="1">
      <alignment horizontal="center" readingOrder="0"/>
    </xf>
    <xf borderId="0" fillId="25" fontId="1" numFmtId="0" xfId="0" applyAlignment="1" applyFill="1" applyFont="1">
      <alignment readingOrder="0"/>
    </xf>
    <xf borderId="0" fillId="0" fontId="1" numFmtId="0" xfId="0" applyAlignment="1" applyFont="1">
      <alignment readingOrder="0"/>
    </xf>
    <xf borderId="0" fillId="0" fontId="49" numFmtId="0" xfId="0" applyAlignment="1" applyFont="1">
      <alignment readingOrder="0"/>
    </xf>
    <xf borderId="0" fillId="0" fontId="1" numFmtId="0" xfId="0" applyAlignment="1" applyFont="1">
      <alignment readingOrder="0"/>
    </xf>
    <xf borderId="0" fillId="24" fontId="1" numFmtId="0" xfId="0" applyFont="1"/>
    <xf borderId="0" fillId="24" fontId="1" numFmtId="0" xfId="0" applyAlignment="1" applyFont="1">
      <alignment horizontal="center"/>
    </xf>
    <xf borderId="0" fillId="9" fontId="1" numFmtId="0" xfId="0" applyFont="1"/>
    <xf borderId="0" fillId="26" fontId="50" numFmtId="0" xfId="0" applyAlignment="1" applyFill="1" applyFont="1">
      <alignment horizontal="center" readingOrder="0" shrinkToFit="0" vertical="center" wrapText="1"/>
    </xf>
    <xf borderId="0" fillId="27" fontId="4" numFmtId="0" xfId="0" applyAlignment="1" applyFill="1" applyFont="1">
      <alignment horizontal="center" readingOrder="0" shrinkToFit="0" wrapText="1"/>
    </xf>
    <xf borderId="0" fillId="4" fontId="5" numFmtId="0" xfId="0" applyAlignment="1" applyFont="1">
      <alignment horizontal="center" readingOrder="0" shrinkToFit="0" wrapText="1"/>
    </xf>
    <xf borderId="0" fillId="11" fontId="1" numFmtId="0" xfId="0" applyAlignment="1" applyFont="1">
      <alignment horizontal="center" readingOrder="0" shrinkToFit="0" vertical="center" wrapText="1"/>
    </xf>
    <xf borderId="0" fillId="11" fontId="1" numFmtId="0" xfId="0" applyAlignment="1" applyFont="1">
      <alignment horizontal="center" vertical="center"/>
    </xf>
    <xf borderId="0" fillId="0" fontId="1" numFmtId="0" xfId="0" applyAlignment="1" applyFont="1">
      <alignment horizontal="center" readingOrder="0" shrinkToFit="0" vertical="center" wrapText="1"/>
    </xf>
    <xf borderId="0" fillId="27" fontId="4" numFmtId="0" xfId="0" applyAlignment="1" applyFont="1">
      <alignment shrinkToFit="0" vertical="center" wrapText="1"/>
    </xf>
    <xf borderId="0" fillId="27" fontId="4" numFmtId="0" xfId="0" applyAlignment="1" applyFont="1">
      <alignment readingOrder="0" shrinkToFit="0" vertical="center" wrapText="1"/>
    </xf>
    <xf borderId="0" fillId="27" fontId="4" numFmtId="1" xfId="0" applyAlignment="1" applyFont="1" applyNumberFormat="1">
      <alignment readingOrder="0" shrinkToFit="0" vertical="center" wrapText="1"/>
    </xf>
    <xf borderId="0" fillId="0" fontId="1" numFmtId="1" xfId="0" applyFont="1" applyNumberFormat="1"/>
    <xf borderId="0" fillId="0" fontId="1" numFmtId="165" xfId="0" applyFont="1" applyNumberFormat="1"/>
    <xf borderId="0" fillId="0" fontId="1" numFmtId="166" xfId="0" applyFont="1" applyNumberFormat="1"/>
    <xf borderId="0" fillId="0" fontId="1" numFmtId="2" xfId="0" applyFont="1" applyNumberFormat="1"/>
    <xf borderId="0" fillId="28" fontId="5" numFmtId="0" xfId="0" applyAlignment="1" applyFill="1" applyFont="1">
      <alignment horizontal="center" readingOrder="0" vertical="center"/>
    </xf>
    <xf borderId="0" fillId="28" fontId="5" numFmtId="0" xfId="0" applyAlignment="1" applyFont="1">
      <alignment horizontal="center" readingOrder="0" shrinkToFit="0" vertical="center" wrapText="1"/>
    </xf>
    <xf borderId="0" fillId="29" fontId="5" numFmtId="0" xfId="0" applyAlignment="1" applyFill="1" applyFont="1">
      <alignment horizontal="center" readingOrder="0" vertical="center"/>
    </xf>
    <xf borderId="0" fillId="29" fontId="5" numFmtId="0" xfId="0" applyAlignment="1" applyFont="1">
      <alignment horizontal="center" readingOrder="0" shrinkToFit="0" vertical="center" wrapText="1"/>
    </xf>
    <xf borderId="0" fillId="30" fontId="5" numFmtId="0" xfId="0" applyAlignment="1" applyFill="1" applyFont="1">
      <alignment horizontal="center" readingOrder="0" vertical="center"/>
    </xf>
    <xf borderId="0" fillId="3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2" xfId="0" applyAlignment="1" applyFont="1" applyNumberFormat="1">
      <alignment horizontal="center" readingOrder="0" shrinkToFit="0" vertical="center" wrapText="1"/>
    </xf>
    <xf borderId="0" fillId="0" fontId="5" numFmtId="1" xfId="0" applyAlignment="1" applyFont="1" applyNumberFormat="1">
      <alignment horizontal="center" readingOrder="0" shrinkToFit="0" vertical="center" wrapText="1"/>
    </xf>
    <xf borderId="0" fillId="30" fontId="5" numFmtId="2" xfId="0" applyAlignment="1" applyFont="1" applyNumberFormat="1">
      <alignment horizontal="center" readingOrder="0" shrinkToFit="0" vertical="center" wrapText="1"/>
    </xf>
    <xf borderId="0" fillId="30" fontId="5" numFmtId="1" xfId="0" applyAlignment="1" applyFont="1" applyNumberFormat="1">
      <alignment horizontal="center" readingOrder="0" shrinkToFit="0" vertical="center" wrapText="1"/>
    </xf>
    <xf borderId="0" fillId="28" fontId="1" numFmtId="0" xfId="0" applyAlignment="1" applyFont="1">
      <alignment horizontal="left" vertical="center"/>
    </xf>
    <xf borderId="0" fillId="0" fontId="1" numFmtId="1" xfId="0" applyAlignment="1" applyFont="1" applyNumberFormat="1">
      <alignment vertical="center"/>
    </xf>
    <xf borderId="0" fillId="29" fontId="1" numFmtId="0" xfId="0" applyAlignment="1" applyFont="1">
      <alignment horizontal="left" vertical="center"/>
    </xf>
    <xf borderId="0" fillId="30" fontId="1" numFmtId="0" xfId="0" applyAlignment="1" applyFont="1">
      <alignment horizontal="left" vertical="center"/>
    </xf>
    <xf borderId="0" fillId="0" fontId="51" numFmtId="0" xfId="0" applyAlignment="1" applyFont="1">
      <alignment horizontal="center" readingOrder="0" textRotation="0" vertical="center"/>
    </xf>
    <xf borderId="0" fillId="0" fontId="52" numFmtId="0" xfId="0" applyFont="1"/>
    <xf borderId="0" fillId="0" fontId="53" numFmtId="0" xfId="0" applyFont="1"/>
    <xf borderId="0" fillId="0" fontId="54" numFmtId="0" xfId="0" applyAlignment="1" applyFont="1">
      <alignment horizontal="center" textRotation="90" vertical="center"/>
    </xf>
    <xf borderId="0" fillId="0" fontId="55" numFmtId="0" xfId="0" applyAlignment="1" applyFont="1">
      <alignment horizontal="left" shrinkToFit="0" vertical="center" wrapText="1"/>
    </xf>
    <xf borderId="0" fillId="0" fontId="54" numFmtId="0" xfId="0" applyAlignment="1" applyFont="1">
      <alignment horizontal="left" shrinkToFit="0" vertical="center" wrapText="1"/>
    </xf>
    <xf borderId="0" fillId="0" fontId="52" numFmtId="0" xfId="0" applyAlignment="1" applyFont="1">
      <alignment shrinkToFit="0" textRotation="90" vertical="center" wrapText="1"/>
    </xf>
    <xf borderId="0" fillId="31" fontId="53" numFmtId="0" xfId="0" applyAlignment="1" applyFill="1" applyFont="1">
      <alignment readingOrder="0" shrinkToFit="0" textRotation="0" vertical="center" wrapText="1"/>
    </xf>
    <xf borderId="0" fillId="0" fontId="53" numFmtId="0" xfId="0" applyAlignment="1" applyFont="1">
      <alignment shrinkToFit="0" textRotation="90" vertical="center" wrapText="1"/>
    </xf>
    <xf borderId="0" fillId="0" fontId="54" numFmtId="0" xfId="0" applyFont="1"/>
    <xf borderId="0" fillId="0" fontId="54" numFmtId="0" xfId="0" applyAlignment="1" applyFont="1">
      <alignment horizontal="center" shrinkToFit="0" vertical="center" wrapText="1"/>
    </xf>
    <xf borderId="0" fillId="0" fontId="56" numFmtId="0" xfId="0" applyAlignment="1" applyFont="1">
      <alignment horizontal="center" readingOrder="0" vertical="center"/>
    </xf>
    <xf borderId="0" fillId="0" fontId="19" numFmtId="0" xfId="0" applyAlignment="1" applyFont="1">
      <alignment horizontal="center" shrinkToFit="0" vertical="center" wrapText="0"/>
    </xf>
    <xf borderId="0" fillId="0" fontId="5" numFmtId="0" xfId="0" applyAlignment="1" applyFont="1">
      <alignment horizontal="center" vertical="center"/>
    </xf>
    <xf borderId="0" fillId="32" fontId="45" numFmtId="0" xfId="0" applyAlignment="1" applyFill="1" applyFont="1">
      <alignment horizontal="center" readingOrder="0" vertical="center"/>
    </xf>
    <xf borderId="0" fillId="33" fontId="45" numFmtId="0" xfId="0" applyAlignment="1" applyFill="1" applyFont="1">
      <alignment horizontal="center" readingOrder="0" vertical="center"/>
    </xf>
    <xf borderId="0" fillId="34" fontId="45" numFmtId="0" xfId="0" applyAlignment="1" applyFill="1" applyFont="1">
      <alignment horizontal="center" readingOrder="0" vertical="center"/>
    </xf>
    <xf borderId="0" fillId="0" fontId="18" numFmtId="0" xfId="0" applyAlignment="1" applyFont="1">
      <alignment horizontal="center" readingOrder="0" shrinkToFit="0" vertical="center" wrapText="0"/>
    </xf>
    <xf borderId="0" fillId="35" fontId="18" numFmtId="0" xfId="0" applyAlignment="1" applyFill="1" applyFont="1">
      <alignment horizontal="center" readingOrder="0" shrinkToFit="0" vertical="center" wrapText="0"/>
    </xf>
    <xf borderId="0" fillId="36" fontId="18" numFmtId="0" xfId="0" applyAlignment="1" applyFill="1" applyFont="1">
      <alignment horizontal="center" readingOrder="0" shrinkToFit="0" vertical="center" wrapText="0"/>
    </xf>
    <xf borderId="0" fillId="0" fontId="18" numFmtId="0" xfId="0" applyAlignment="1" applyFont="1">
      <alignment horizontal="center" shrinkToFit="0" vertical="center" wrapText="0"/>
    </xf>
    <xf borderId="0" fillId="0" fontId="5" numFmtId="0" xfId="0" applyAlignment="1" applyFont="1">
      <alignment horizontal="center" readingOrder="0" vertical="center"/>
    </xf>
    <xf borderId="27" fillId="0" fontId="19" numFmtId="0" xfId="0" applyAlignment="1" applyBorder="1" applyFont="1">
      <alignment horizontal="center" readingOrder="0" shrinkToFit="0" vertical="center" wrapText="0"/>
    </xf>
    <xf borderId="27" fillId="0" fontId="19" numFmtId="0" xfId="0" applyAlignment="1" applyBorder="1" applyFont="1">
      <alignment horizontal="center" shrinkToFit="0" vertical="center" wrapText="0"/>
    </xf>
    <xf borderId="28" fillId="0" fontId="19" numFmtId="0" xfId="0" applyAlignment="1" applyBorder="1" applyFont="1">
      <alignment horizontal="center" shrinkToFit="0" vertical="center" wrapText="0"/>
    </xf>
    <xf borderId="28" fillId="0" fontId="1" numFmtId="0" xfId="0" applyAlignment="1" applyBorder="1" applyFont="1">
      <alignment horizontal="center" readingOrder="0" vertical="center"/>
    </xf>
    <xf borderId="29" fillId="0" fontId="1" numFmtId="0" xfId="0" applyAlignment="1" applyBorder="1" applyFont="1">
      <alignment horizontal="center" readingOrder="0" vertical="center"/>
    </xf>
    <xf borderId="30" fillId="0" fontId="1" numFmtId="0" xfId="0" applyAlignment="1" applyBorder="1" applyFont="1">
      <alignment horizontal="center" readingOrder="0" vertical="center"/>
    </xf>
    <xf borderId="31" fillId="0" fontId="19" numFmtId="0" xfId="0" applyAlignment="1" applyBorder="1" applyFont="1">
      <alignment horizontal="center" shrinkToFit="0" vertical="center" wrapText="1"/>
    </xf>
    <xf borderId="32" fillId="0" fontId="1" numFmtId="0" xfId="0" applyBorder="1" applyFont="1"/>
    <xf borderId="33" fillId="0" fontId="1" numFmtId="0" xfId="0" applyBorder="1" applyFont="1"/>
    <xf borderId="0" fillId="0" fontId="19" numFmtId="0" xfId="0" applyAlignment="1" applyFont="1">
      <alignment horizontal="center" shrinkToFit="0" vertical="center" wrapText="1"/>
    </xf>
    <xf borderId="34" fillId="0" fontId="19" numFmtId="0" xfId="0" applyAlignment="1" applyBorder="1" applyFont="1">
      <alignment horizontal="center" shrinkToFit="0" vertical="center" wrapText="0"/>
    </xf>
    <xf borderId="27" fillId="0" fontId="57" numFmtId="0" xfId="0" applyAlignment="1" applyBorder="1" applyFont="1">
      <alignment horizontal="center" vertical="center"/>
    </xf>
    <xf borderId="28" fillId="0" fontId="57" numFmtId="0" xfId="0" applyAlignment="1" applyBorder="1" applyFont="1">
      <alignment horizontal="center" vertical="center"/>
    </xf>
    <xf borderId="28" fillId="0" fontId="19" numFmtId="0" xfId="0" applyAlignment="1" applyBorder="1" applyFont="1">
      <alignment horizontal="center" readingOrder="0" shrinkToFit="0" vertical="center" wrapText="0"/>
    </xf>
    <xf borderId="29" fillId="0" fontId="19" numFmtId="0" xfId="0" applyAlignment="1" applyBorder="1" applyFont="1">
      <alignment horizontal="center" shrinkToFit="0" vertical="center" wrapText="0"/>
    </xf>
    <xf borderId="30" fillId="0" fontId="19" numFmtId="0" xfId="0" applyAlignment="1" applyBorder="1" applyFont="1">
      <alignment horizontal="center" shrinkToFit="0" vertical="center" wrapText="0"/>
    </xf>
    <xf borderId="32" fillId="0" fontId="19" numFmtId="0" xfId="0" applyAlignment="1" applyBorder="1" applyFont="1">
      <alignment horizontal="center" shrinkToFit="0" vertical="center" wrapText="1"/>
    </xf>
    <xf borderId="33" fillId="0" fontId="19" numFmtId="0" xfId="0" applyAlignment="1" applyBorder="1" applyFont="1">
      <alignment horizontal="center" shrinkToFit="0" vertical="center" wrapText="1"/>
    </xf>
    <xf borderId="0" fillId="0" fontId="1" numFmtId="0" xfId="0" applyAlignment="1" applyFont="1">
      <alignment horizontal="center" vertical="center"/>
    </xf>
    <xf borderId="0" fillId="0" fontId="19" numFmtId="0" xfId="0" applyAlignment="1" applyFont="1">
      <alignment horizontal="center" vertical="center"/>
    </xf>
    <xf borderId="29" fillId="0" fontId="57" numFmtId="0" xfId="0" applyAlignment="1" applyBorder="1" applyFont="1">
      <alignment horizontal="center" vertical="center"/>
    </xf>
    <xf borderId="30" fillId="0" fontId="57" numFmtId="0" xfId="0" applyAlignment="1" applyBorder="1" applyFont="1">
      <alignment horizontal="center" vertical="center"/>
    </xf>
    <xf borderId="0" fillId="31" fontId="19" numFmtId="0" xfId="0" applyAlignment="1" applyFont="1">
      <alignment horizontal="center" readingOrder="0" shrinkToFit="0" vertical="center" wrapText="0"/>
    </xf>
    <xf borderId="28" fillId="0" fontId="58" numFmtId="0" xfId="0" applyAlignment="1" applyBorder="1" applyFont="1">
      <alignment horizontal="center" readingOrder="0" vertical="center"/>
    </xf>
    <xf borderId="30" fillId="0" fontId="29" numFmtId="0" xfId="0" applyBorder="1" applyFont="1"/>
    <xf borderId="35" fillId="0" fontId="19" numFmtId="0" xfId="0" applyAlignment="1" applyBorder="1" applyFont="1">
      <alignment horizontal="center" readingOrder="0" shrinkToFit="0" vertical="center" wrapText="0"/>
    </xf>
    <xf borderId="36" fillId="0" fontId="19" numFmtId="0" xfId="0" applyAlignment="1" applyBorder="1" applyFont="1">
      <alignment horizontal="center" readingOrder="0" shrinkToFit="0" vertical="center" wrapText="0"/>
    </xf>
    <xf borderId="37" fillId="0" fontId="19" numFmtId="0" xfId="0" applyAlignment="1" applyBorder="1" applyFont="1">
      <alignment horizontal="center" readingOrder="0" shrinkToFit="0" vertical="center" wrapText="0"/>
    </xf>
    <xf borderId="0" fillId="7" fontId="1" numFmtId="0" xfId="0" applyAlignment="1" applyFont="1">
      <alignment horizontal="center" readingOrder="0" vertical="center"/>
    </xf>
    <xf borderId="38" fillId="0" fontId="29" numFmtId="0" xfId="0" applyBorder="1" applyFont="1"/>
    <xf borderId="39" fillId="0" fontId="29" numFmtId="0" xfId="0" applyBorder="1" applyFont="1"/>
    <xf borderId="0" fillId="0" fontId="1" numFmtId="0" xfId="0" applyAlignment="1" applyFont="1">
      <alignment horizontal="center" shrinkToFit="0" vertical="center" wrapText="1"/>
    </xf>
    <xf borderId="0" fillId="0" fontId="1" numFmtId="0" xfId="0" applyAlignment="1" applyFont="1">
      <alignment horizontal="center" shrinkToFit="0" vertical="center" wrapText="1"/>
    </xf>
    <xf borderId="28" fillId="0" fontId="59" numFmtId="0" xfId="0" applyAlignment="1" applyBorder="1" applyFont="1">
      <alignment horizontal="center" readingOrder="0" shrinkToFit="0" vertical="center" wrapText="1"/>
    </xf>
    <xf borderId="28" fillId="0" fontId="58" numFmtId="0" xfId="0" applyAlignment="1" applyBorder="1" applyFont="1">
      <alignment horizontal="center" readingOrder="0" shrinkToFit="0" vertical="center" wrapText="1"/>
    </xf>
    <xf borderId="0" fillId="0" fontId="19" numFmtId="0" xfId="0" applyAlignment="1" applyFont="1">
      <alignment horizontal="center" readingOrder="0" shrinkToFit="0" vertical="center" wrapText="1"/>
    </xf>
    <xf borderId="40" fillId="7" fontId="60" numFmtId="0" xfId="0" applyAlignment="1" applyBorder="1" applyFont="1">
      <alignment horizontal="center" shrinkToFit="0" vertical="center" wrapText="1"/>
    </xf>
    <xf borderId="0" fillId="0" fontId="60" numFmtId="0" xfId="0" applyAlignment="1" applyFont="1">
      <alignment horizontal="center" shrinkToFit="0" vertical="center" wrapText="1"/>
    </xf>
    <xf borderId="41" fillId="7" fontId="60" numFmtId="0" xfId="0" applyAlignment="1" applyBorder="1" applyFont="1">
      <alignment horizontal="center" shrinkToFit="0" vertical="center" wrapText="1"/>
    </xf>
    <xf borderId="41" fillId="7" fontId="11" numFmtId="0" xfId="0" applyAlignment="1" applyBorder="1" applyFont="1">
      <alignment shrinkToFit="0" vertical="center" wrapText="1"/>
    </xf>
    <xf borderId="0" fillId="0" fontId="1" numFmtId="0" xfId="0" applyAlignment="1" applyFont="1">
      <alignment horizontal="center" vertical="center"/>
    </xf>
    <xf borderId="32" fillId="0" fontId="29" numFmtId="0" xfId="0" applyBorder="1" applyFont="1"/>
    <xf borderId="33" fillId="0" fontId="29" numFmtId="0" xfId="0" applyBorder="1" applyFont="1"/>
    <xf borderId="0" fillId="0" fontId="61" numFmtId="0" xfId="0" applyAlignment="1" applyFont="1">
      <alignment horizontal="right" readingOrder="0" vertical="center"/>
    </xf>
    <xf borderId="34" fillId="11" fontId="60" numFmtId="0" xfId="0" applyAlignment="1" applyBorder="1" applyFont="1">
      <alignment horizontal="center" readingOrder="0" vertical="center"/>
    </xf>
    <xf borderId="34" fillId="11" fontId="60" numFmtId="0" xfId="0" applyAlignment="1" applyBorder="1" applyFont="1">
      <alignment horizontal="center" readingOrder="0" shrinkToFit="0" vertical="center" wrapText="1"/>
    </xf>
    <xf borderId="0" fillId="0" fontId="61" numFmtId="0" xfId="0" applyAlignment="1" applyFont="1">
      <alignment horizontal="right" readingOrder="0" shrinkToFit="0" vertical="center" wrapText="1"/>
    </xf>
    <xf borderId="0" fillId="0" fontId="19" numFmtId="0" xfId="0" applyAlignment="1" applyFont="1">
      <alignment horizontal="right" readingOrder="0" shrinkToFit="0" vertical="center" wrapText="1"/>
    </xf>
    <xf borderId="41" fillId="7" fontId="11" numFmtId="0" xfId="0" applyAlignment="1" applyBorder="1" applyFont="1">
      <alignment shrinkToFit="0" vertical="center" wrapText="1"/>
    </xf>
    <xf borderId="41" fillId="7" fontId="60" numFmtId="0" xfId="0" applyAlignment="1" applyBorder="1" applyFont="1">
      <alignment horizontal="center" readingOrder="0" shrinkToFit="0" vertical="center" wrapText="1"/>
    </xf>
    <xf borderId="0" fillId="0" fontId="19" numFmtId="0" xfId="0" applyAlignment="1" applyFont="1">
      <alignment horizontal="left" shrinkToFit="0" vertical="center" wrapText="1"/>
    </xf>
    <xf borderId="0" fillId="0" fontId="19" numFmtId="0" xfId="0" applyAlignment="1" applyFont="1">
      <alignment horizontal="right" shrinkToFit="0" vertical="center" wrapText="1"/>
    </xf>
    <xf borderId="0" fillId="0" fontId="61" numFmtId="0" xfId="0" applyAlignment="1" applyFont="1">
      <alignment horizontal="left" readingOrder="0" vertical="center"/>
    </xf>
    <xf borderId="18" fillId="0" fontId="18" numFmtId="0" xfId="0" applyAlignment="1" applyBorder="1" applyFont="1">
      <alignment horizontal="left" readingOrder="0" shrinkToFit="0" vertical="center" wrapText="0"/>
    </xf>
    <xf borderId="21" fillId="0" fontId="19" numFmtId="0" xfId="0" applyAlignment="1" applyBorder="1" applyFont="1">
      <alignment horizontal="left" shrinkToFit="0" vertical="center" wrapText="0"/>
    </xf>
    <xf borderId="21" fillId="0" fontId="1" numFmtId="0" xfId="0" applyAlignment="1" applyBorder="1" applyFont="1">
      <alignment horizontal="left" shrinkToFit="0" wrapText="0"/>
    </xf>
    <xf borderId="21" fillId="0" fontId="1" numFmtId="0" xfId="0" applyAlignment="1" applyBorder="1" applyFont="1">
      <alignment horizontal="left" shrinkToFit="0" wrapText="0"/>
    </xf>
    <xf borderId="21" fillId="0" fontId="1" numFmtId="0" xfId="0" applyAlignment="1" applyBorder="1" applyFont="1">
      <alignment horizontal="left" shrinkToFit="0" vertical="center" wrapText="0"/>
    </xf>
    <xf borderId="22" fillId="0" fontId="1" numFmtId="0" xfId="0" applyAlignment="1" applyBorder="1" applyFont="1">
      <alignment horizontal="left" shrinkToFit="0" vertical="center" wrapText="0"/>
    </xf>
    <xf borderId="41" fillId="7" fontId="11" numFmtId="0" xfId="0" applyAlignment="1" applyBorder="1" applyFont="1">
      <alignment readingOrder="0" shrinkToFit="0" vertical="center" wrapText="1"/>
    </xf>
    <xf borderId="32" fillId="0" fontId="1" numFmtId="0" xfId="0" applyAlignment="1" applyBorder="1" applyFont="1">
      <alignment horizontal="center"/>
    </xf>
    <xf borderId="33" fillId="0" fontId="1" numFmtId="0" xfId="0" applyAlignment="1" applyBorder="1" applyFont="1">
      <alignment horizontal="center"/>
    </xf>
    <xf borderId="0" fillId="24" fontId="5" numFmtId="3" xfId="0" applyAlignment="1" applyFont="1" applyNumberFormat="1">
      <alignment readingOrder="0"/>
    </xf>
    <xf borderId="0" fillId="24" fontId="1" numFmtId="3" xfId="0" applyAlignment="1" applyFont="1" applyNumberFormat="1">
      <alignment readingOrder="0"/>
    </xf>
    <xf borderId="0" fillId="27" fontId="4" numFmtId="0" xfId="0" applyAlignment="1" applyFont="1">
      <alignment readingOrder="0"/>
    </xf>
    <xf borderId="0" fillId="26" fontId="4" numFmtId="0" xfId="0" applyAlignment="1" applyFont="1">
      <alignment readingOrder="0"/>
    </xf>
    <xf borderId="28" fillId="37" fontId="1" numFmtId="0" xfId="0" applyAlignment="1" applyBorder="1" applyFill="1" applyFont="1">
      <alignment readingOrder="0"/>
    </xf>
    <xf borderId="29" fillId="37" fontId="1" numFmtId="0" xfId="0" applyAlignment="1" applyBorder="1" applyFont="1">
      <alignment readingOrder="0"/>
    </xf>
    <xf borderId="30" fillId="37" fontId="1" numFmtId="0" xfId="0" applyAlignment="1" applyBorder="1" applyFont="1">
      <alignment readingOrder="0"/>
    </xf>
    <xf borderId="28" fillId="37" fontId="1" numFmtId="0" xfId="0" applyAlignment="1" applyBorder="1" applyFont="1">
      <alignment horizontal="center" readingOrder="0"/>
    </xf>
    <xf borderId="29" fillId="38" fontId="1" numFmtId="0" xfId="0" applyAlignment="1" applyBorder="1" applyFill="1" applyFont="1">
      <alignment horizontal="center" readingOrder="0"/>
    </xf>
    <xf borderId="29" fillId="9" fontId="1" numFmtId="0" xfId="0" applyAlignment="1" applyBorder="1" applyFont="1">
      <alignment horizontal="center" readingOrder="0"/>
    </xf>
    <xf borderId="30" fillId="37" fontId="1" numFmtId="0" xfId="0" applyAlignment="1" applyBorder="1" applyFont="1">
      <alignment horizontal="center" readingOrder="0"/>
    </xf>
    <xf borderId="32" fillId="38" fontId="1" numFmtId="0" xfId="0" applyAlignment="1" applyBorder="1" applyFont="1">
      <alignment readingOrder="0"/>
    </xf>
    <xf borderId="0" fillId="38" fontId="1" numFmtId="0" xfId="0" applyAlignment="1" applyFont="1">
      <alignment readingOrder="0"/>
    </xf>
    <xf borderId="33" fillId="38" fontId="1" numFmtId="0" xfId="0" applyAlignment="1" applyBorder="1" applyFont="1">
      <alignment readingOrder="0"/>
    </xf>
    <xf borderId="32" fillId="37" fontId="1" numFmtId="0" xfId="0" applyAlignment="1" applyBorder="1" applyFont="1">
      <alignment horizontal="center" readingOrder="0"/>
    </xf>
    <xf borderId="0" fillId="38" fontId="1" numFmtId="0" xfId="0" applyAlignment="1" applyFont="1">
      <alignment horizontal="center" readingOrder="0"/>
    </xf>
    <xf borderId="0" fillId="9" fontId="1" numFmtId="0" xfId="0" applyAlignment="1" applyFont="1">
      <alignment horizontal="center" readingOrder="0"/>
    </xf>
    <xf borderId="33" fillId="37" fontId="1" numFmtId="0" xfId="0" applyAlignment="1" applyBorder="1" applyFont="1">
      <alignment horizontal="center" readingOrder="0"/>
    </xf>
    <xf borderId="38" fillId="37" fontId="1" numFmtId="0" xfId="0" applyAlignment="1" applyBorder="1" applyFont="1">
      <alignment horizontal="center" readingOrder="0"/>
    </xf>
    <xf borderId="42" fillId="38" fontId="1" numFmtId="0" xfId="0" applyAlignment="1" applyBorder="1" applyFont="1">
      <alignment horizontal="center" readingOrder="0"/>
    </xf>
    <xf borderId="42" fillId="9" fontId="1" numFmtId="0" xfId="0" applyAlignment="1" applyBorder="1" applyFont="1">
      <alignment horizontal="center" readingOrder="0"/>
    </xf>
    <xf borderId="39" fillId="37" fontId="1" numFmtId="0" xfId="0" applyAlignment="1" applyBorder="1" applyFont="1">
      <alignment horizontal="center" readingOrder="0"/>
    </xf>
    <xf borderId="0" fillId="0" fontId="1" numFmtId="167" xfId="0" applyFont="1" applyNumberFormat="1"/>
    <xf borderId="32" fillId="9" fontId="1" numFmtId="0" xfId="0" applyAlignment="1" applyBorder="1" applyFont="1">
      <alignment readingOrder="0"/>
    </xf>
    <xf borderId="0" fillId="9" fontId="1" numFmtId="0" xfId="0" applyAlignment="1" applyFont="1">
      <alignment readingOrder="0"/>
    </xf>
    <xf borderId="33" fillId="9" fontId="1" numFmtId="0" xfId="0" applyAlignment="1" applyBorder="1" applyFont="1">
      <alignment readingOrder="0"/>
    </xf>
    <xf borderId="38" fillId="37" fontId="1" numFmtId="0" xfId="0" applyAlignment="1" applyBorder="1" applyFont="1">
      <alignment readingOrder="0"/>
    </xf>
    <xf borderId="42" fillId="37" fontId="1" numFmtId="0" xfId="0" applyAlignment="1" applyBorder="1" applyFont="1">
      <alignment readingOrder="0"/>
    </xf>
    <xf borderId="39" fillId="37" fontId="1" numFmtId="0" xfId="0" applyAlignment="1" applyBorder="1" applyFont="1">
      <alignment readingOrder="0"/>
    </xf>
    <xf borderId="0" fillId="27" fontId="62" numFmtId="0" xfId="0" applyAlignment="1" applyFont="1">
      <alignment readingOrder="0" vertical="center"/>
    </xf>
    <xf borderId="0" fillId="27" fontId="1" numFmtId="0" xfId="0" applyFont="1"/>
    <xf borderId="0" fillId="0" fontId="11" numFmtId="0" xfId="0" applyAlignment="1" applyFont="1">
      <alignment horizontal="right" vertical="top"/>
    </xf>
    <xf borderId="0" fillId="0" fontId="11" numFmtId="0" xfId="0" applyAlignment="1" applyFont="1">
      <alignment shrinkToFit="0" vertical="top" wrapText="1"/>
    </xf>
    <xf borderId="0" fillId="0" fontId="26" numFmtId="0" xfId="0" applyAlignment="1" applyFont="1">
      <alignment horizontal="right" vertical="top"/>
    </xf>
    <xf borderId="0" fillId="27" fontId="63" numFmtId="0" xfId="0" applyAlignment="1" applyFont="1">
      <alignment readingOrder="0" vertical="center"/>
    </xf>
    <xf borderId="11" fillId="0" fontId="5" numFmtId="0" xfId="0" applyAlignment="1" applyBorder="1" applyFont="1">
      <alignment readingOrder="0"/>
    </xf>
    <xf borderId="10" fillId="0" fontId="1" numFmtId="0" xfId="0" applyAlignment="1" applyBorder="1" applyFont="1">
      <alignment readingOrder="0" shrinkToFit="0" wrapText="1"/>
    </xf>
    <xf borderId="10" fillId="0" fontId="1" numFmtId="0" xfId="0" applyAlignment="1" applyBorder="1" applyFont="1">
      <alignment readingOrder="0"/>
    </xf>
    <xf borderId="0" fillId="0" fontId="1" numFmtId="0" xfId="0" applyAlignment="1" applyFont="1">
      <alignment readingOrder="0"/>
    </xf>
  </cellXfs>
  <cellStyles count="1">
    <cellStyle xfId="0" name="Normal" builtinId="0"/>
  </cellStyles>
  <dxfs count="10">
    <dxf>
      <font/>
      <fill>
        <patternFill patternType="solid">
          <fgColor rgb="FFFFFFFF"/>
          <bgColor rgb="FFFFFFFF"/>
        </patternFill>
      </fill>
      <border/>
    </dxf>
    <dxf>
      <font/>
      <fill>
        <patternFill patternType="solid">
          <fgColor rgb="FF4A86E8"/>
          <bgColor rgb="FF4A86E8"/>
        </patternFill>
      </fill>
      <border/>
    </dxf>
    <dxf>
      <font/>
      <fill>
        <patternFill patternType="solid">
          <fgColor rgb="FFCCCCCC"/>
          <bgColor rgb="FFCCCCCC"/>
        </patternFill>
      </fill>
      <border/>
    </dxf>
    <dxf>
      <font/>
      <fill>
        <patternFill patternType="solid">
          <fgColor rgb="FFFF9700"/>
          <bgColor rgb="FFFF9700"/>
        </patternFill>
      </fill>
      <border/>
    </dxf>
    <dxf>
      <font/>
      <fill>
        <patternFill patternType="solid">
          <fgColor rgb="FFE06666"/>
          <bgColor rgb="FFE06666"/>
        </patternFill>
      </fill>
      <border/>
    </dxf>
    <dxf>
      <font/>
      <fill>
        <patternFill patternType="solid">
          <fgColor rgb="FFFFE599"/>
          <bgColor rgb="FFFFE599"/>
        </patternFill>
      </fill>
      <border/>
    </dxf>
    <dxf>
      <font/>
      <fill>
        <patternFill patternType="solid">
          <fgColor rgb="FFD9D9D9"/>
          <bgColor rgb="FFD9D9D9"/>
        </patternFill>
      </fill>
      <border/>
    </dxf>
    <dxf>
      <font/>
      <fill>
        <patternFill patternType="solid">
          <fgColor rgb="FFFF5F64"/>
          <bgColor rgb="FFFF5F64"/>
        </patternFill>
      </fill>
      <border/>
    </dxf>
    <dxf>
      <font/>
      <fill>
        <patternFill patternType="solid">
          <fgColor theme="6"/>
          <bgColor theme="6"/>
        </patternFill>
      </fill>
      <border/>
    </dxf>
    <dxf>
      <font/>
      <fill>
        <patternFill patternType="solid">
          <fgColor rgb="FFF1C232"/>
          <bgColor rgb="FFF1C232"/>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76db5746-c40b-49df-8f16-6abbfcdd3243}">
    <Anchor>
      <Comment id="{f0de0aec-c088-4718-aba6-c09115e749b5}"/>
    </Anchor>
    <History>
      <Event time="2025-08-05T08:09:51.00" id="{ae4e9bad-7e3b-40e8-a949-e7c76ff87420}">
        <Attribution userId="placeholder@email.com" userName="Shaurya Jadhav" userProvider="google-sheets"/>
        <Anchor>
          <Comment id="{f0de0aec-c088-4718-aba6-c09115e749b5}"/>
        </Anchor>
        <Create/>
      </Event>
      <Event time="2025-08-05T08:09:51.00" id="{a1082b29-dc54-429f-b1b8-a905dc627219}">
        <Attribution userId="placeholder@email.com" userName="Shaurya Jadhav" userProvider="google-sheets"/>
        <Anchor>
          <Comment id="{f0de0aec-c088-4718-aba6-c09115e749b5}"/>
        </Anchor>
        <Assign userId="niklas.roepke@hellofresh.de" userName="niklas.roepke@hellofresh.de" userProvider="google-sheets"/>
      </Event>
    </History>
  </Task>
</Tasks>
</file>

<file path=xl/documenttasks/documenttask2.xml><?xml version="1.0" encoding="utf-8"?>
<Tasks xmlns="http://schemas.microsoft.com/office/tasks/2019/documenttasks">
  <Task id="{ea86d6ca-67ef-4dd4-87fa-cccd37e6ef7e}">
    <Anchor>
      <Comment id="{ec892a5b-bd04-495d-9b57-fd04bead7795}"/>
    </Anchor>
    <History>
      <Event time="2025-08-05T11:52:13.00" id="{a00eccce-0e29-48af-87ef-7eed7283417d}">
        <Attribution userId="placeholder@email.com" userName="Shaurya Jadhav" userProvider="google-sheets"/>
        <Anchor>
          <Comment id="{ec892a5b-bd04-495d-9b57-fd04bead7795}"/>
        </Anchor>
        <Create/>
      </Event>
      <Event time="2025-08-05T11:52:13.00" id="{3a4b241a-e9fd-4965-a9d4-954199c06c3d}">
        <Attribution userId="placeholder@email.com" userName="Shaurya Jadhav" userProvider="google-sheets"/>
        <Anchor>
          <Comment id="{ec892a5b-bd04-495d-9b57-fd04bead7795}"/>
        </Anchor>
        <Assign userId="niklas.roepke@hellofresh.de" userName="niklas.roepke@hellofresh.de" userProvider="google-sheets"/>
      </Event>
    </History>
  </Task>
</Tasks>
</file>

<file path=xl/documenttasks/documenttask3.xml><?xml version="1.0" encoding="utf-8"?>
<Tasks xmlns="http://schemas.microsoft.com/office/tasks/2019/documenttasks">
  <Task id="{2c88de2e-d22a-4ff2-9f06-42501bd54c85}">
    <Anchor>
      <Comment id="{548f38b8-3336-4dc8-9146-a4fe9fba6eda}"/>
    </Anchor>
    <History>
      <Event time="2025-08-05T14:16:16.00" id="{7fee5eb8-0112-484d-ad8c-dcb3f6b015f6}">
        <Attribution userId="placeholder@email.com" userName="Shaurya Jadhav" userProvider="google-sheets"/>
        <Anchor>
          <Comment id="{548f38b8-3336-4dc8-9146-a4fe9fba6eda}"/>
        </Anchor>
        <Create/>
      </Event>
      <Event time="2025-08-05T14:16:16.00" id="{e9a227a6-cc79-4ff5-b282-5edbd5b5499b}">
        <Attribution userId="placeholder@email.com" userName="Shaurya Jadhav" userProvider="google-sheets"/>
        <Anchor>
          <Comment id="{548f38b8-3336-4dc8-9146-a4fe9fba6eda}"/>
        </Anchor>
        <Assign userId="niklas.roepke@hellofresh.de" userName="niklas.roepke@hellofresh.de" userProvider="google-sheets"/>
      </Event>
    </History>
  </Task>
</Tasks>
</file>

<file path=xl/documenttasks/documenttask4.xml><?xml version="1.0" encoding="utf-8"?>
<Tasks xmlns="http://schemas.microsoft.com/office/tasks/2019/documenttasks">
  <Task id="{718b3357-bcbd-4561-858e-54f944c002ef}">
    <Anchor>
      <Comment id="{697ac36f-21ea-4e32-bdc0-de75c914ca3f}"/>
    </Anchor>
    <History>
      <Event time="2025-08-07T09:03:24.00" id="{a5bfe398-a0de-4d2e-ac61-5c33070cdc95}">
        <Attribution userId="placeholder@email.com" userName="Shaurya Jadhav" userProvider="google-sheets"/>
        <Anchor>
          <Comment id="{697ac36f-21ea-4e32-bdc0-de75c914ca3f}"/>
        </Anchor>
        <Create/>
      </Event>
      <Event time="2025-08-07T09:03:24.00" id="{4d5afe33-59f3-4c4f-b562-4205c00ad20f}">
        <Attribution userId="placeholder@email.com" userName="Shaurya Jadhav" userProvider="google-sheets"/>
        <Anchor>
          <Comment id="{697ac36f-21ea-4e32-bdc0-de75c914ca3f}"/>
        </Anchor>
        <Assign userId="niklas.roepke@hellofresh.de" userName="niklas.roepke@hellofresh.de"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8.png"/><Relationship Id="rId3" Type="http://schemas.openxmlformats.org/officeDocument/2006/relationships/image" Target="../media/image6.png"/><Relationship Id="rId4" Type="http://schemas.openxmlformats.org/officeDocument/2006/relationships/image" Target="../media/image7.png"/><Relationship Id="rId9" Type="http://schemas.openxmlformats.org/officeDocument/2006/relationships/image" Target="../media/image1.png"/><Relationship Id="rId5" Type="http://schemas.openxmlformats.org/officeDocument/2006/relationships/image" Target="../media/image4.png"/><Relationship Id="rId6" Type="http://schemas.openxmlformats.org/officeDocument/2006/relationships/image" Target="../media/image10.png"/><Relationship Id="rId7" Type="http://schemas.openxmlformats.org/officeDocument/2006/relationships/image" Target="../media/image5.png"/><Relationship Id="rId8"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12.png"/><Relationship Id="rId4"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333375</xdr:colOff>
      <xdr:row>6</xdr:row>
      <xdr:rowOff>200025</xdr:rowOff>
    </xdr:from>
    <xdr:ext cx="1638300" cy="561975"/>
    <xdr:grpSp>
      <xdr:nvGrpSpPr>
        <xdr:cNvPr id="2" name="Shape 2" title="Drawing"/>
        <xdr:cNvGrpSpPr/>
      </xdr:nvGrpSpPr>
      <xdr:grpSpPr>
        <a:xfrm>
          <a:off x="76200" y="76200"/>
          <a:ext cx="1616400" cy="541800"/>
          <a:chOff x="76200" y="76200"/>
          <a:chExt cx="1616400" cy="541800"/>
        </a:xfrm>
      </xdr:grpSpPr>
      <xdr:sp>
        <xdr:nvSpPr>
          <xdr:cNvPr id="3" name="Shape 3"/>
          <xdr:cNvSpPr/>
        </xdr:nvSpPr>
        <xdr:spPr>
          <a:xfrm>
            <a:off x="76200" y="76200"/>
            <a:ext cx="1616400" cy="5418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pic>
        <xdr:nvPicPr>
          <xdr:cNvPr id="4" name="Shape 4" title="customer-support.png"/>
          <xdr:cNvPicPr preferRelativeResize="0"/>
        </xdr:nvPicPr>
        <xdr:blipFill>
          <a:blip r:embed="rId1">
            <a:alphaModFix/>
          </a:blip>
          <a:stretch>
            <a:fillRect/>
          </a:stretch>
        </xdr:blipFill>
        <xdr:spPr>
          <a:xfrm>
            <a:off x="168900" y="169488"/>
            <a:ext cx="355225" cy="355225"/>
          </a:xfrm>
          <a:prstGeom prst="rect">
            <a:avLst/>
          </a:prstGeom>
          <a:noFill/>
          <a:ln>
            <a:noFill/>
          </a:ln>
        </xdr:spPr>
      </xdr:pic>
      <xdr:sp>
        <xdr:nvSpPr>
          <xdr:cNvPr id="5" name="Shape 5"/>
          <xdr:cNvSpPr txBox="1"/>
        </xdr:nvSpPr>
        <xdr:spPr>
          <a:xfrm>
            <a:off x="618000" y="76200"/>
            <a:ext cx="1074600" cy="541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t>Help in Slack</a:t>
            </a:r>
            <a:endParaRPr sz="1200"/>
          </a:p>
        </xdr:txBody>
      </xdr:sp>
    </xdr:grpSp>
    <xdr:clientData fLocksWithSheet="0"/>
  </xdr:oneCellAnchor>
  <xdr:oneCellAnchor>
    <xdr:from>
      <xdr:col>1</xdr:col>
      <xdr:colOff>333375</xdr:colOff>
      <xdr:row>30</xdr:row>
      <xdr:rowOff>95250</xdr:rowOff>
    </xdr:from>
    <xdr:ext cx="2000250" cy="561975"/>
    <xdr:grpSp>
      <xdr:nvGrpSpPr>
        <xdr:cNvPr id="2" name="Shape 2" title="Drawing"/>
        <xdr:cNvGrpSpPr/>
      </xdr:nvGrpSpPr>
      <xdr:grpSpPr>
        <a:xfrm>
          <a:off x="76200" y="76200"/>
          <a:ext cx="1982600" cy="542700"/>
          <a:chOff x="76200" y="76200"/>
          <a:chExt cx="1982600" cy="542700"/>
        </a:xfrm>
      </xdr:grpSpPr>
      <xdr:sp>
        <xdr:nvSpPr>
          <xdr:cNvPr id="6" name="Shape 6"/>
          <xdr:cNvSpPr/>
        </xdr:nvSpPr>
        <xdr:spPr>
          <a:xfrm>
            <a:off x="76200" y="76200"/>
            <a:ext cx="1982400" cy="5427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7" name="Shape 7"/>
          <xdr:cNvSpPr txBox="1"/>
        </xdr:nvSpPr>
        <xdr:spPr>
          <a:xfrm>
            <a:off x="620600" y="76200"/>
            <a:ext cx="1438200" cy="542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t>Create RackfileUpload</a:t>
            </a:r>
            <a:endParaRPr sz="1200"/>
          </a:p>
        </xdr:txBody>
      </xdr:sp>
      <xdr:pic>
        <xdr:nvPicPr>
          <xdr:cNvPr id="8" name="Shape 8" title="import-export (3).png"/>
          <xdr:cNvPicPr preferRelativeResize="0"/>
        </xdr:nvPicPr>
        <xdr:blipFill rotWithShape="1">
          <a:blip r:embed="rId2">
            <a:alphaModFix/>
          </a:blip>
          <a:srcRect b="0" l="0" r="0" t="0"/>
          <a:stretch/>
        </xdr:blipFill>
        <xdr:spPr>
          <a:xfrm>
            <a:off x="169075" y="166425"/>
            <a:ext cx="362250" cy="362250"/>
          </a:xfrm>
          <a:prstGeom prst="rect">
            <a:avLst/>
          </a:prstGeom>
          <a:noFill/>
          <a:ln>
            <a:noFill/>
          </a:ln>
        </xdr:spPr>
      </xdr:pic>
    </xdr:grpSp>
    <xdr:clientData fLocksWithSheet="0"/>
  </xdr:oneCellAnchor>
  <xdr:oneCellAnchor>
    <xdr:from>
      <xdr:col>1</xdr:col>
      <xdr:colOff>323850</xdr:colOff>
      <xdr:row>48</xdr:row>
      <xdr:rowOff>190500</xdr:rowOff>
    </xdr:from>
    <xdr:ext cx="2000250" cy="552450"/>
    <xdr:grpSp>
      <xdr:nvGrpSpPr>
        <xdr:cNvPr id="2" name="Shape 2" title="Drawing"/>
        <xdr:cNvGrpSpPr/>
      </xdr:nvGrpSpPr>
      <xdr:grpSpPr>
        <a:xfrm>
          <a:off x="76200" y="76200"/>
          <a:ext cx="1982400" cy="532800"/>
          <a:chOff x="76200" y="76200"/>
          <a:chExt cx="1982400" cy="532800"/>
        </a:xfrm>
      </xdr:grpSpPr>
      <xdr:sp>
        <xdr:nvSpPr>
          <xdr:cNvPr id="9" name="Shape 9"/>
          <xdr:cNvSpPr/>
        </xdr:nvSpPr>
        <xdr:spPr>
          <a:xfrm>
            <a:off x="76200" y="76200"/>
            <a:ext cx="1982400" cy="5328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610675" y="76200"/>
            <a:ext cx="1447800" cy="532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t>Resize text</a:t>
            </a:r>
            <a:endParaRPr sz="1200"/>
          </a:p>
        </xdr:txBody>
      </xdr:sp>
      <xdr:pic>
        <xdr:nvPicPr>
          <xdr:cNvPr id="11" name="Shape 11" title="resize.png"/>
          <xdr:cNvPicPr preferRelativeResize="0"/>
        </xdr:nvPicPr>
        <xdr:blipFill rotWithShape="1">
          <a:blip r:embed="rId3">
            <a:alphaModFix/>
          </a:blip>
          <a:srcRect b="0" l="0" r="0" t="0"/>
          <a:stretch/>
        </xdr:blipFill>
        <xdr:spPr>
          <a:xfrm>
            <a:off x="180375" y="196450"/>
            <a:ext cx="292300" cy="292300"/>
          </a:xfrm>
          <a:prstGeom prst="rect">
            <a:avLst/>
          </a:prstGeom>
          <a:noFill/>
          <a:ln>
            <a:noFill/>
          </a:ln>
        </xdr:spPr>
      </xdr:pic>
    </xdr:grpSp>
    <xdr:clientData fLocksWithSheet="0"/>
  </xdr:oneCellAnchor>
  <xdr:oneCellAnchor>
    <xdr:from>
      <xdr:col>5</xdr:col>
      <xdr:colOff>609600</xdr:colOff>
      <xdr:row>48</xdr:row>
      <xdr:rowOff>190500</xdr:rowOff>
    </xdr:from>
    <xdr:ext cx="2000250" cy="552450"/>
    <xdr:grpSp>
      <xdr:nvGrpSpPr>
        <xdr:cNvPr id="2" name="Shape 2" title="Drawing"/>
        <xdr:cNvGrpSpPr/>
      </xdr:nvGrpSpPr>
      <xdr:grpSpPr>
        <a:xfrm>
          <a:off x="76200" y="76200"/>
          <a:ext cx="1982400" cy="532800"/>
          <a:chOff x="76200" y="76200"/>
          <a:chExt cx="1982400" cy="532800"/>
        </a:xfrm>
      </xdr:grpSpPr>
      <xdr:sp>
        <xdr:nvSpPr>
          <xdr:cNvPr id="12" name="Shape 12"/>
          <xdr:cNvSpPr/>
        </xdr:nvSpPr>
        <xdr:spPr>
          <a:xfrm>
            <a:off x="76200" y="76200"/>
            <a:ext cx="1982400" cy="5328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pic>
        <xdr:nvPicPr>
          <xdr:cNvPr id="13" name="Shape 13" title="eco (3).png"/>
          <xdr:cNvPicPr preferRelativeResize="0"/>
        </xdr:nvPicPr>
        <xdr:blipFill>
          <a:blip r:embed="rId4">
            <a:alphaModFix/>
          </a:blip>
          <a:stretch>
            <a:fillRect/>
          </a:stretch>
        </xdr:blipFill>
        <xdr:spPr>
          <a:xfrm>
            <a:off x="169075" y="161425"/>
            <a:ext cx="362350" cy="362350"/>
          </a:xfrm>
          <a:prstGeom prst="rect">
            <a:avLst/>
          </a:prstGeom>
          <a:noFill/>
          <a:ln>
            <a:noFill/>
          </a:ln>
        </xdr:spPr>
      </xdr:pic>
      <xdr:sp>
        <xdr:nvSpPr>
          <xdr:cNvPr id="14" name="Shape 14"/>
          <xdr:cNvSpPr txBox="1"/>
        </xdr:nvSpPr>
        <xdr:spPr>
          <a:xfrm>
            <a:off x="620700" y="76200"/>
            <a:ext cx="1437900" cy="532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t>Reset columns and rows</a:t>
            </a:r>
            <a:endParaRPr sz="1200"/>
          </a:p>
        </xdr:txBody>
      </xdr:sp>
    </xdr:grpSp>
    <xdr:clientData fLocksWithSheet="0"/>
  </xdr:oneCellAnchor>
  <xdr:oneCellAnchor>
    <xdr:from>
      <xdr:col>3</xdr:col>
      <xdr:colOff>200025</xdr:colOff>
      <xdr:row>48</xdr:row>
      <xdr:rowOff>180975</xdr:rowOff>
    </xdr:from>
    <xdr:ext cx="2000250" cy="561975"/>
    <xdr:grpSp>
      <xdr:nvGrpSpPr>
        <xdr:cNvPr id="2" name="Shape 2" title="Drawing"/>
        <xdr:cNvGrpSpPr/>
      </xdr:nvGrpSpPr>
      <xdr:grpSpPr>
        <a:xfrm>
          <a:off x="76200" y="76200"/>
          <a:ext cx="1982400" cy="542700"/>
          <a:chOff x="76200" y="76200"/>
          <a:chExt cx="1982400" cy="542700"/>
        </a:xfrm>
      </xdr:grpSpPr>
      <xdr:sp>
        <xdr:nvSpPr>
          <xdr:cNvPr id="15" name="Shape 15"/>
          <xdr:cNvSpPr/>
        </xdr:nvSpPr>
        <xdr:spPr>
          <a:xfrm>
            <a:off x="76200" y="76200"/>
            <a:ext cx="1982400" cy="5427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pic>
        <xdr:nvPicPr>
          <xdr:cNvPr id="16" name="Shape 16" title="import-export (2).png"/>
          <xdr:cNvPicPr preferRelativeResize="0"/>
        </xdr:nvPicPr>
        <xdr:blipFill>
          <a:blip r:embed="rId5">
            <a:alphaModFix/>
          </a:blip>
          <a:stretch>
            <a:fillRect/>
          </a:stretch>
        </xdr:blipFill>
        <xdr:spPr>
          <a:xfrm>
            <a:off x="169075" y="165938"/>
            <a:ext cx="363225" cy="363225"/>
          </a:xfrm>
          <a:prstGeom prst="rect">
            <a:avLst/>
          </a:prstGeom>
          <a:noFill/>
          <a:ln>
            <a:noFill/>
          </a:ln>
        </xdr:spPr>
      </xdr:pic>
      <xdr:sp>
        <xdr:nvSpPr>
          <xdr:cNvPr id="17" name="Shape 17"/>
          <xdr:cNvSpPr txBox="1"/>
        </xdr:nvSpPr>
        <xdr:spPr>
          <a:xfrm>
            <a:off x="620600" y="76200"/>
            <a:ext cx="1437900" cy="542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t>Export labels as PDF</a:t>
            </a:r>
            <a:endParaRPr sz="1200"/>
          </a:p>
        </xdr:txBody>
      </xdr:sp>
    </xdr:grpSp>
    <xdr:clientData fLocksWithSheet="0"/>
  </xdr:oneCellAnchor>
  <xdr:oneCellAnchor>
    <xdr:from>
      <xdr:col>2</xdr:col>
      <xdr:colOff>38100</xdr:colOff>
      <xdr:row>69</xdr:row>
      <xdr:rowOff>180975</xdr:rowOff>
    </xdr:from>
    <xdr:ext cx="1990725" cy="561975"/>
    <xdr:grpSp>
      <xdr:nvGrpSpPr>
        <xdr:cNvPr id="2" name="Shape 2" title="Drawing"/>
        <xdr:cNvGrpSpPr/>
      </xdr:nvGrpSpPr>
      <xdr:grpSpPr>
        <a:xfrm>
          <a:off x="76200" y="76200"/>
          <a:ext cx="1975200" cy="538800"/>
          <a:chOff x="76200" y="76200"/>
          <a:chExt cx="1975200" cy="538800"/>
        </a:xfrm>
      </xdr:grpSpPr>
      <xdr:sp>
        <xdr:nvSpPr>
          <xdr:cNvPr id="18" name="Shape 18"/>
          <xdr:cNvSpPr/>
        </xdr:nvSpPr>
        <xdr:spPr>
          <a:xfrm>
            <a:off x="76200" y="76200"/>
            <a:ext cx="1975200" cy="5388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9" name="Shape 19"/>
          <xdr:cNvSpPr txBox="1"/>
        </xdr:nvSpPr>
        <xdr:spPr>
          <a:xfrm>
            <a:off x="614925" y="76200"/>
            <a:ext cx="1436400" cy="538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Create test boxfile and QR codes</a:t>
            </a:r>
            <a:endParaRPr sz="1200"/>
          </a:p>
        </xdr:txBody>
      </xdr:sp>
      <xdr:pic>
        <xdr:nvPicPr>
          <xdr:cNvPr id="20" name="Shape 20" title="qr-code (3).png"/>
          <xdr:cNvPicPr preferRelativeResize="0"/>
        </xdr:nvPicPr>
        <xdr:blipFill>
          <a:blip r:embed="rId6">
            <a:alphaModFix/>
          </a:blip>
          <a:stretch>
            <a:fillRect/>
          </a:stretch>
        </xdr:blipFill>
        <xdr:spPr>
          <a:xfrm>
            <a:off x="169175" y="169175"/>
            <a:ext cx="352850" cy="352850"/>
          </a:xfrm>
          <a:prstGeom prst="rect">
            <a:avLst/>
          </a:prstGeom>
          <a:noFill/>
          <a:ln>
            <a:noFill/>
          </a:ln>
        </xdr:spPr>
      </xdr:pic>
    </xdr:grpSp>
    <xdr:clientData fLocksWithSheet="0"/>
  </xdr:oneCellAnchor>
  <xdr:oneCellAnchor>
    <xdr:from>
      <xdr:col>4</xdr:col>
      <xdr:colOff>247650</xdr:colOff>
      <xdr:row>54</xdr:row>
      <xdr:rowOff>180975</xdr:rowOff>
    </xdr:from>
    <xdr:ext cx="1990725" cy="561975"/>
    <xdr:grpSp>
      <xdr:nvGrpSpPr>
        <xdr:cNvPr id="2" name="Shape 2" title="Drawing"/>
        <xdr:cNvGrpSpPr/>
      </xdr:nvGrpSpPr>
      <xdr:grpSpPr>
        <a:xfrm>
          <a:off x="76200" y="76200"/>
          <a:ext cx="1974900" cy="541800"/>
          <a:chOff x="76200" y="76200"/>
          <a:chExt cx="1974900" cy="541800"/>
        </a:xfrm>
      </xdr:grpSpPr>
      <xdr:sp>
        <xdr:nvSpPr>
          <xdr:cNvPr id="21" name="Shape 21"/>
          <xdr:cNvSpPr/>
        </xdr:nvSpPr>
        <xdr:spPr>
          <a:xfrm>
            <a:off x="76200" y="76200"/>
            <a:ext cx="1974900" cy="5418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pic>
        <xdr:nvPicPr>
          <xdr:cNvPr id="22" name="Shape 22" title="more.png"/>
          <xdr:cNvPicPr preferRelativeResize="0"/>
        </xdr:nvPicPr>
        <xdr:blipFill>
          <a:blip r:embed="rId7">
            <a:alphaModFix/>
          </a:blip>
          <a:stretch>
            <a:fillRect/>
          </a:stretch>
        </xdr:blipFill>
        <xdr:spPr>
          <a:xfrm>
            <a:off x="132498" y="132500"/>
            <a:ext cx="429201" cy="429201"/>
          </a:xfrm>
          <a:prstGeom prst="rect">
            <a:avLst/>
          </a:prstGeom>
          <a:noFill/>
          <a:ln>
            <a:noFill/>
          </a:ln>
        </xdr:spPr>
      </xdr:pic>
      <xdr:sp>
        <xdr:nvSpPr>
          <xdr:cNvPr id="23" name="Shape 23"/>
          <xdr:cNvSpPr txBox="1"/>
        </xdr:nvSpPr>
        <xdr:spPr>
          <a:xfrm>
            <a:off x="628200" y="76200"/>
            <a:ext cx="1422900" cy="541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100"/>
              <a:t>Create E-label and export as CSV</a:t>
            </a:r>
            <a:endParaRPr sz="1100"/>
          </a:p>
        </xdr:txBody>
      </xdr:sp>
    </xdr:grpSp>
    <xdr:clientData fLocksWithSheet="0"/>
  </xdr:oneCellAnchor>
  <xdr:oneCellAnchor>
    <xdr:from>
      <xdr:col>1</xdr:col>
      <xdr:colOff>19050</xdr:colOff>
      <xdr:row>0</xdr:row>
      <xdr:rowOff>76200</xdr:rowOff>
    </xdr:from>
    <xdr:ext cx="3733800" cy="619125"/>
    <xdr:pic>
      <xdr:nvPicPr>
        <xdr:cNvPr id="0" name="image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36</xdr:row>
      <xdr:rowOff>0</xdr:rowOff>
    </xdr:from>
    <xdr:ext cx="200025" cy="200025"/>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4</xdr:row>
      <xdr:rowOff>38100</xdr:rowOff>
    </xdr:from>
    <xdr:ext cx="1990725" cy="552450"/>
    <xdr:grpSp>
      <xdr:nvGrpSpPr>
        <xdr:cNvPr id="2" name="Shape 2" title="Drawing"/>
        <xdr:cNvGrpSpPr/>
      </xdr:nvGrpSpPr>
      <xdr:grpSpPr>
        <a:xfrm>
          <a:off x="76200" y="76200"/>
          <a:ext cx="1972500" cy="532800"/>
          <a:chOff x="76200" y="76200"/>
          <a:chExt cx="1972500" cy="532800"/>
        </a:xfrm>
      </xdr:grpSpPr>
      <xdr:sp>
        <xdr:nvSpPr>
          <xdr:cNvPr id="24" name="Shape 24"/>
          <xdr:cNvSpPr/>
        </xdr:nvSpPr>
        <xdr:spPr>
          <a:xfrm>
            <a:off x="76200" y="76200"/>
            <a:ext cx="1972500" cy="5328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pic>
        <xdr:nvPicPr>
          <xdr:cNvPr id="25" name="Shape 25" title="bin (8).png"/>
          <xdr:cNvPicPr preferRelativeResize="0"/>
        </xdr:nvPicPr>
        <xdr:blipFill>
          <a:blip r:embed="rId1">
            <a:alphaModFix/>
          </a:blip>
          <a:stretch>
            <a:fillRect/>
          </a:stretch>
        </xdr:blipFill>
        <xdr:spPr>
          <a:xfrm>
            <a:off x="169125" y="161000"/>
            <a:ext cx="363200" cy="363200"/>
          </a:xfrm>
          <a:prstGeom prst="rect">
            <a:avLst/>
          </a:prstGeom>
          <a:noFill/>
          <a:ln>
            <a:noFill/>
          </a:ln>
        </xdr:spPr>
      </xdr:pic>
      <xdr:sp>
        <xdr:nvSpPr>
          <xdr:cNvPr id="26" name="Shape 26"/>
          <xdr:cNvSpPr txBox="1"/>
        </xdr:nvSpPr>
        <xdr:spPr>
          <a:xfrm>
            <a:off x="620600" y="76200"/>
            <a:ext cx="1428000" cy="532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t>Remove previous SKU changes</a:t>
            </a:r>
            <a:endParaRPr sz="1200"/>
          </a:p>
        </xdr:txBody>
      </xdr: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704850</xdr:colOff>
      <xdr:row>0</xdr:row>
      <xdr:rowOff>114300</xdr:rowOff>
    </xdr:from>
    <xdr:ext cx="1990725" cy="561975"/>
    <xdr:grpSp>
      <xdr:nvGrpSpPr>
        <xdr:cNvPr id="2" name="Shape 2" title="Drawing"/>
        <xdr:cNvGrpSpPr/>
      </xdr:nvGrpSpPr>
      <xdr:grpSpPr>
        <a:xfrm>
          <a:off x="76200" y="76200"/>
          <a:ext cx="1974900" cy="541800"/>
          <a:chOff x="76200" y="76200"/>
          <a:chExt cx="1974900" cy="541800"/>
        </a:xfrm>
      </xdr:grpSpPr>
      <xdr:sp>
        <xdr:nvSpPr>
          <xdr:cNvPr id="27" name="Shape 27"/>
          <xdr:cNvSpPr/>
        </xdr:nvSpPr>
        <xdr:spPr>
          <a:xfrm>
            <a:off x="76200" y="76200"/>
            <a:ext cx="1974900" cy="5418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pic>
        <xdr:nvPicPr>
          <xdr:cNvPr id="28" name="Shape 28" title="import-export.png"/>
          <xdr:cNvPicPr preferRelativeResize="0"/>
        </xdr:nvPicPr>
        <xdr:blipFill>
          <a:blip r:embed="rId1">
            <a:alphaModFix/>
          </a:blip>
          <a:stretch>
            <a:fillRect/>
          </a:stretch>
        </xdr:blipFill>
        <xdr:spPr>
          <a:xfrm>
            <a:off x="168900" y="167325"/>
            <a:ext cx="359550" cy="359550"/>
          </a:xfrm>
          <a:prstGeom prst="rect">
            <a:avLst/>
          </a:prstGeom>
          <a:noFill/>
          <a:ln>
            <a:noFill/>
          </a:ln>
        </xdr:spPr>
      </xdr:pic>
      <xdr:sp>
        <xdr:nvSpPr>
          <xdr:cNvPr id="29" name="Shape 29"/>
          <xdr:cNvSpPr txBox="1"/>
        </xdr:nvSpPr>
        <xdr:spPr>
          <a:xfrm>
            <a:off x="618000" y="76200"/>
            <a:ext cx="1433100" cy="541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Export as Excel</a:t>
            </a:r>
            <a:endParaRPr sz="1000"/>
          </a:p>
        </xdr:txBody>
      </xdr:sp>
    </xdr:grpSp>
    <xdr:clientData fLocksWithSheet="0"/>
  </xdr:oneCellAnchor>
  <xdr:oneCellAnchor>
    <xdr:from>
      <xdr:col>3</xdr:col>
      <xdr:colOff>2343150</xdr:colOff>
      <xdr:row>0</xdr:row>
      <xdr:rowOff>114300</xdr:rowOff>
    </xdr:from>
    <xdr:ext cx="2000250" cy="561975"/>
    <xdr:grpSp>
      <xdr:nvGrpSpPr>
        <xdr:cNvPr id="2" name="Shape 2" title="Drawing"/>
        <xdr:cNvGrpSpPr/>
      </xdr:nvGrpSpPr>
      <xdr:grpSpPr>
        <a:xfrm>
          <a:off x="364875" y="409100"/>
          <a:ext cx="1984200" cy="542700"/>
          <a:chOff x="364875" y="409100"/>
          <a:chExt cx="1984200" cy="542700"/>
        </a:xfrm>
      </xdr:grpSpPr>
      <xdr:sp>
        <xdr:nvSpPr>
          <xdr:cNvPr id="30" name="Shape 30"/>
          <xdr:cNvSpPr/>
        </xdr:nvSpPr>
        <xdr:spPr>
          <a:xfrm>
            <a:off x="364875" y="409100"/>
            <a:ext cx="1984200" cy="5427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31" name="Shape 31"/>
          <xdr:cNvSpPr txBox="1"/>
        </xdr:nvSpPr>
        <xdr:spPr>
          <a:xfrm>
            <a:off x="900525" y="409100"/>
            <a:ext cx="1448400" cy="542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C</a:t>
            </a:r>
            <a:r>
              <a:rPr lang="en-US" sz="1000"/>
              <a:t>lean grammature</a:t>
            </a:r>
            <a:endParaRPr sz="1000"/>
          </a:p>
        </xdr:txBody>
      </xdr:sp>
      <xdr:pic>
        <xdr:nvPicPr>
          <xdr:cNvPr id="32" name="Shape 32" title="eco (3).png"/>
          <xdr:cNvPicPr preferRelativeResize="0"/>
        </xdr:nvPicPr>
        <xdr:blipFill rotWithShape="1">
          <a:blip r:embed="rId2">
            <a:alphaModFix/>
          </a:blip>
          <a:srcRect b="0" l="0" r="0" t="0"/>
          <a:stretch/>
        </xdr:blipFill>
        <xdr:spPr>
          <a:xfrm>
            <a:off x="473175" y="493813"/>
            <a:ext cx="373275" cy="373275"/>
          </a:xfrm>
          <a:prstGeom prst="rect">
            <a:avLst/>
          </a:prstGeom>
          <a:noFill/>
          <a:ln>
            <a:noFill/>
          </a:ln>
        </xdr:spPr>
      </xdr:pic>
    </xdr:grpSp>
    <xdr:clientData fLocksWithSheet="0"/>
  </xdr:oneCellAnchor>
  <xdr:oneCellAnchor>
    <xdr:from>
      <xdr:col>0</xdr:col>
      <xdr:colOff>571500</xdr:colOff>
      <xdr:row>0</xdr:row>
      <xdr:rowOff>123825</xdr:rowOff>
    </xdr:from>
    <xdr:ext cx="2000250" cy="552450"/>
    <xdr:grpSp>
      <xdr:nvGrpSpPr>
        <xdr:cNvPr id="2" name="Shape 2" title="Drawing"/>
        <xdr:cNvGrpSpPr/>
      </xdr:nvGrpSpPr>
      <xdr:grpSpPr>
        <a:xfrm>
          <a:off x="76200" y="76200"/>
          <a:ext cx="1984200" cy="535800"/>
          <a:chOff x="76200" y="76200"/>
          <a:chExt cx="1984200" cy="535800"/>
        </a:xfrm>
      </xdr:grpSpPr>
      <xdr:sp>
        <xdr:nvSpPr>
          <xdr:cNvPr id="33" name="Shape 33"/>
          <xdr:cNvSpPr/>
        </xdr:nvSpPr>
        <xdr:spPr>
          <a:xfrm>
            <a:off x="76200" y="76200"/>
            <a:ext cx="1984200" cy="5358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34" name="Shape 34"/>
          <xdr:cNvSpPr txBox="1"/>
        </xdr:nvSpPr>
        <xdr:spPr>
          <a:xfrm>
            <a:off x="610675" y="197850"/>
            <a:ext cx="1378500" cy="292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Remove</a:t>
            </a:r>
            <a:r>
              <a:rPr lang="en-US" sz="1000"/>
              <a:t> previous input</a:t>
            </a:r>
            <a:endParaRPr sz="1000"/>
          </a:p>
        </xdr:txBody>
      </xdr:sp>
      <xdr:pic>
        <xdr:nvPicPr>
          <xdr:cNvPr id="35" name="Shape 35" title="bin (8).png"/>
          <xdr:cNvPicPr preferRelativeResize="0"/>
        </xdr:nvPicPr>
        <xdr:blipFill>
          <a:blip r:embed="rId3">
            <a:alphaModFix/>
          </a:blip>
          <a:stretch>
            <a:fillRect/>
          </a:stretch>
        </xdr:blipFill>
        <xdr:spPr>
          <a:xfrm>
            <a:off x="156000" y="160400"/>
            <a:ext cx="367400" cy="367400"/>
          </a:xfrm>
          <a:prstGeom prst="rect">
            <a:avLst/>
          </a:prstGeom>
          <a:noFill/>
          <a:ln>
            <a:noFill/>
          </a:ln>
        </xdr:spPr>
      </xdr:pic>
    </xdr:grpSp>
    <xdr:clientData fLocksWithSheet="0"/>
  </xdr:oneCellAnchor>
  <xdr:oneCellAnchor>
    <xdr:from>
      <xdr:col>3</xdr:col>
      <xdr:colOff>76200</xdr:colOff>
      <xdr:row>0</xdr:row>
      <xdr:rowOff>123825</xdr:rowOff>
    </xdr:from>
    <xdr:ext cx="2000250" cy="552450"/>
    <xdr:grpSp>
      <xdr:nvGrpSpPr>
        <xdr:cNvPr id="2" name="Shape 2" title="Drawing"/>
        <xdr:cNvGrpSpPr/>
      </xdr:nvGrpSpPr>
      <xdr:grpSpPr>
        <a:xfrm>
          <a:off x="76200" y="76200"/>
          <a:ext cx="1982400" cy="532800"/>
          <a:chOff x="76200" y="76200"/>
          <a:chExt cx="1982400" cy="532800"/>
        </a:xfrm>
      </xdr:grpSpPr>
      <xdr:sp>
        <xdr:nvSpPr>
          <xdr:cNvPr id="36" name="Shape 36"/>
          <xdr:cNvSpPr/>
        </xdr:nvSpPr>
        <xdr:spPr>
          <a:xfrm>
            <a:off x="76200" y="76200"/>
            <a:ext cx="1982400" cy="5328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37" name="Shape 37"/>
          <xdr:cNvSpPr txBox="1"/>
        </xdr:nvSpPr>
        <xdr:spPr>
          <a:xfrm>
            <a:off x="620600" y="76200"/>
            <a:ext cx="1437900" cy="532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SKU changes &amp; filter recipes</a:t>
            </a:r>
            <a:endParaRPr sz="1000"/>
          </a:p>
        </xdr:txBody>
      </xdr:sp>
      <xdr:pic>
        <xdr:nvPicPr>
          <xdr:cNvPr id="38" name="Shape 38" title="right (2).png"/>
          <xdr:cNvPicPr preferRelativeResize="0"/>
        </xdr:nvPicPr>
        <xdr:blipFill>
          <a:blip r:embed="rId4">
            <a:alphaModFix/>
          </a:blip>
          <a:stretch>
            <a:fillRect/>
          </a:stretch>
        </xdr:blipFill>
        <xdr:spPr>
          <a:xfrm>
            <a:off x="169100" y="160925"/>
            <a:ext cx="363350" cy="363350"/>
          </a:xfrm>
          <a:prstGeom prst="rect">
            <a:avLst/>
          </a:prstGeom>
          <a:noFill/>
          <a:ln>
            <a:noFill/>
          </a:ln>
        </xdr:spPr>
      </xdr:pic>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6</xdr:row>
      <xdr:rowOff>200025</xdr:rowOff>
    </xdr:from>
    <xdr:ext cx="2000250" cy="552450"/>
    <xdr:grpSp>
      <xdr:nvGrpSpPr>
        <xdr:cNvPr id="2" name="Shape 2" title="Drawing"/>
        <xdr:cNvGrpSpPr/>
      </xdr:nvGrpSpPr>
      <xdr:grpSpPr>
        <a:xfrm>
          <a:off x="76200" y="76200"/>
          <a:ext cx="1982400" cy="532800"/>
          <a:chOff x="76200" y="76200"/>
          <a:chExt cx="1982400" cy="532800"/>
        </a:xfrm>
      </xdr:grpSpPr>
      <xdr:sp>
        <xdr:nvSpPr>
          <xdr:cNvPr id="39" name="Shape 39"/>
          <xdr:cNvSpPr/>
        </xdr:nvSpPr>
        <xdr:spPr>
          <a:xfrm>
            <a:off x="76200" y="76200"/>
            <a:ext cx="1982400" cy="5328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pic>
        <xdr:nvPicPr>
          <xdr:cNvPr id="40" name="Shape 40" title="bin (8).png"/>
          <xdr:cNvPicPr preferRelativeResize="0"/>
        </xdr:nvPicPr>
        <xdr:blipFill>
          <a:blip r:embed="rId1">
            <a:alphaModFix/>
          </a:blip>
          <a:stretch>
            <a:fillRect/>
          </a:stretch>
        </xdr:blipFill>
        <xdr:spPr>
          <a:xfrm>
            <a:off x="169100" y="161488"/>
            <a:ext cx="362225" cy="362225"/>
          </a:xfrm>
          <a:prstGeom prst="rect">
            <a:avLst/>
          </a:prstGeom>
          <a:noFill/>
          <a:ln>
            <a:noFill/>
          </a:ln>
        </xdr:spPr>
      </xdr:pic>
      <xdr:sp>
        <xdr:nvSpPr>
          <xdr:cNvPr id="41" name="Shape 41"/>
          <xdr:cNvSpPr txBox="1"/>
        </xdr:nvSpPr>
        <xdr:spPr>
          <a:xfrm>
            <a:off x="630525" y="76200"/>
            <a:ext cx="1428000" cy="532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1200"/>
              <a:t>Clear previous input</a:t>
            </a:r>
            <a:endParaRPr sz="1200"/>
          </a:p>
        </xdr:txBody>
      </xdr:sp>
    </xdr:grp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66675</xdr:colOff>
      <xdr:row>6</xdr:row>
      <xdr:rowOff>161925</xdr:rowOff>
    </xdr:from>
    <xdr:ext cx="2000250" cy="552450"/>
    <xdr:grpSp>
      <xdr:nvGrpSpPr>
        <xdr:cNvPr id="2" name="Shape 2" title="Drawing"/>
        <xdr:cNvGrpSpPr/>
      </xdr:nvGrpSpPr>
      <xdr:grpSpPr>
        <a:xfrm>
          <a:off x="76200" y="76200"/>
          <a:ext cx="1982550" cy="532800"/>
          <a:chOff x="76200" y="76200"/>
          <a:chExt cx="1982550" cy="532800"/>
        </a:xfrm>
      </xdr:grpSpPr>
      <xdr:sp>
        <xdr:nvSpPr>
          <xdr:cNvPr id="42" name="Shape 42"/>
          <xdr:cNvSpPr/>
        </xdr:nvSpPr>
        <xdr:spPr>
          <a:xfrm>
            <a:off x="76200" y="76200"/>
            <a:ext cx="1982400" cy="532800"/>
          </a:xfrm>
          <a:prstGeom prst="roundRect">
            <a:avLst>
              <a:gd fmla="val 16667" name="adj"/>
            </a:avLst>
          </a:prstGeom>
          <a:solidFill>
            <a:srgbClr val="FFFFFF"/>
          </a:solidFill>
          <a:ln cap="flat" cmpd="sng" w="28575">
            <a:solidFill>
              <a:srgbClr val="B7B7B7"/>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pic>
        <xdr:nvPicPr>
          <xdr:cNvPr id="43" name="Shape 43" title="bin (8).png"/>
          <xdr:cNvPicPr preferRelativeResize="0"/>
        </xdr:nvPicPr>
        <xdr:blipFill>
          <a:blip r:embed="rId1">
            <a:alphaModFix/>
          </a:blip>
          <a:stretch>
            <a:fillRect/>
          </a:stretch>
        </xdr:blipFill>
        <xdr:spPr>
          <a:xfrm>
            <a:off x="169100" y="160988"/>
            <a:ext cx="363225" cy="363225"/>
          </a:xfrm>
          <a:prstGeom prst="rect">
            <a:avLst/>
          </a:prstGeom>
          <a:noFill/>
          <a:ln>
            <a:noFill/>
          </a:ln>
        </xdr:spPr>
      </xdr:pic>
      <xdr:sp>
        <xdr:nvSpPr>
          <xdr:cNvPr id="44" name="Shape 44"/>
          <xdr:cNvSpPr txBox="1"/>
        </xdr:nvSpPr>
        <xdr:spPr>
          <a:xfrm>
            <a:off x="621150" y="76200"/>
            <a:ext cx="1437600" cy="5328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Clear previous input</a:t>
            </a:r>
            <a:endParaRPr sz="1200"/>
          </a:p>
        </xdr:txBody>
      </xdr:sp>
    </xdr:grp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942975</xdr:colOff>
      <xdr:row>16</xdr:row>
      <xdr:rowOff>142875</xdr:rowOff>
    </xdr:from>
    <xdr:ext cx="4876800" cy="6343650"/>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aurya Jadhav" id="{ccf4358f-2248-4934-abf4-f9a07981737a}" providerId="google-sheets"/>
  <x18tc:person displayName="Niklas Röpke" id="{61308929-842a-4b19-aec3-140a9ee0855b}" providerId="google-sheets"/>
  <x18tc:person displayName="niklas.roepke@hellofresh.de" id="{42bcffe8-ae07-40f5-a1c5-952c22bc0fec}" userId="niklas.roepke@hellofresh.d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96DC14"/>
      </a:accent1>
      <a:accent2>
        <a:srgbClr val="009646"/>
      </a:accent2>
      <a:accent3>
        <a:srgbClr val="FF5F64"/>
      </a:accent3>
      <a:accent4>
        <a:srgbClr val="D9D9D9"/>
      </a:accent4>
      <a:accent5>
        <a:srgbClr val="00A0E6"/>
      </a:accent5>
      <a:accent6>
        <a:srgbClr val="1464FF"/>
      </a:accent6>
      <a:hlink>
        <a:srgbClr val="009646"/>
      </a:hlink>
      <a:folHlink>
        <a:srgbClr val="00964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5" dT="2025-08-05T08:09:51.00" personId="{ccf4358f-2248-4934-abf4-f9a07981737a}" id="{f0de0aec-c088-4718-aba6-c09115e749b5}" done="1">
    <x18tc:text xml:space="preserve">@niklas.roepke@hellofresh.de , könne wir hier noch test boxfile generation tool, für DE und NO jetzt und für die zukunft NL und co.? als 3. step danke dir
niklas.roepke@hellofresh.de zugewiesen</x18tc:text>
    <x18tc:mentions>
      <x18tc:mention mentionpersonId="{42bcffe8-ae07-40f5-a1c5-952c22bc0fec}" mentionId="{4de463df-c594-4dda-91a0-20772341f31d}" startIndex="0" length="28"/>
    </x18tc:mentions>
  </x18tc:threadedComment>
  <x18tc:threadedComment ref="C35" dT="2025-08-05T11:36:05.00" personId="{61308929-842a-4b19-aec3-140a9ee0855b}" id="{e00547eb-e9c5-4e43-accb-1ea62b9affa9}" parentId="{f0de0aec-c088-4718-aba6-c09115e749b5}">
    <x18tc:text xml:space="preserve">Done. Sieht unten. 
Die Daten werden aus der Pickliste gezogen da es ja keine festen Rezept gibt wie bei HF</x18tc:text>
  </x18tc:threadedComment>
  <x18tc:threadedComment ref="C35" dT="2025-08-05T11:51:00.00" personId="{ccf4358f-2248-4934-abf4-f9a07981737a}" id="{eaf159cc-bda6-49ee-99ff-eea4600dd404}" parentId="{f0de0aec-c088-4718-aba6-c09115e749b5}">
    <x18tc:text xml:space="preserve">Man, bist du verdammt schnell :D</x18tc:text>
  </x18tc:threadedComment>
  <x18tc:threadedComment ref="C35" dT="2025-08-05T11:51:05.00" personId="{ccf4358f-2248-4934-abf4-f9a07981737a}" id="{58956edd-c4d9-442d-8d88-fca262275c06}" parentId="{f0de0aec-c088-4718-aba6-c09115e749b5}">
    <x18tc:text xml:space="preserve">Danke dir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05T11:52:13.00" personId="{ccf4358f-2248-4934-abf4-f9a07981737a}" id="{ec892a5b-bd04-495d-9b57-fd04bead7795}" done="1">
    <x18tc:text xml:space="preserve">@niklas.roepke@hellofresh.de , kann ich hier etwas zuaddieren wenn ich eine neue Flyer oder so habe?
niklas.roepke@hellofresh.de zugewiesen</x18tc:text>
    <x18tc:mentions>
      <x18tc:mention mentionpersonId="{42bcffe8-ae07-40f5-a1c5-952c22bc0fec}" mentionId="{4b8a767f-221e-447c-b132-2e41be612191}" startIndex="0" length="28"/>
    </x18tc:mentions>
  </x18tc:threadedComment>
  <x18tc:threadedComment ref="A1" dT="2025-08-05T13:23:28.00" personId="{61308929-842a-4b19-aec3-140a9ee0855b}" id="{2d67b066-7da6-4903-a0e6-f61898df442a}" parentId="{ec892a5b-bd04-495d-9b57-fd04bead7795}">
    <x18tc:text xml:space="preserve">Ist per Formel also nein. 
Aber er zieht sich alles aus der Picklist was nicht Packaging ist also sollten Flyer auch schon mit drinnen sein oder kommen die separat?</x18tc:text>
  </x18tc:threadedComment>
  <x18tc:threadedComment ref="A1" dT="2025-08-05T13:35:11.00" personId="{ccf4358f-2248-4934-abf4-f9a07981737a}" id="{35ddad4f-823e-4bb6-a04b-29f8aa05ae6d}" parentId="{ec892a5b-bd04-495d-9b57-fd04bead7795}">
    <x18tc:text xml:space="preserve">welsche picklist genau? kann er von rackfile ziehen?</x18tc:text>
  </x18tc:threadedComment>
  <x18tc:threadedComment ref="A1" dT="2025-08-05T13:35:30.00" personId="{ccf4358f-2248-4934-abf4-f9a07981737a}" id="{25f55d99-60b7-4788-9f13-f2773f76cae5}" parentId="{ec892a5b-bd04-495d-9b57-fd04bead7795}">
    <x18tc:text xml:space="preserve">alles was wir prüfen wollen ist immer in den rackfile drin</x18tc:text>
  </x18tc:threadedComment>
  <x18tc:threadedComment ref="A1" dT="2025-08-05T13:51:37.00" personId="{61308929-842a-4b19-aec3-140a9ee0855b}" id="{0571e287-1a8e-4af9-ae24-2429d1d94aca}" parentId="{ec892a5b-bd04-495d-9b57-fd04bead7795}">
    <x18tc:text xml:space="preserve">exportP2L</x18tc:text>
  </x18tc:threadedComment>
  <x18tc:threadedComment ref="A1" dT="2025-08-05T14:01:24.00" personId="{ccf4358f-2248-4934-abf4-f9a07981737a}" id="{02757d4f-5f95-49bc-841d-5ef283456378}" parentId="{ec892a5b-bd04-495d-9b57-fd04bead7795}">
    <x18tc:text xml:space="preserve">ok cool....</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05T14:16:16.00" personId="{ccf4358f-2248-4934-abf4-f9a07981737a}" id="{548f38b8-3336-4dc8-9146-a4fe9fba6eda}" done="1">
    <x18tc:text xml:space="preserve">hey, wie kommen die inputs heir rein und generiet? ich bekomme test boxfile nur mit ice, mache ich da etwas falsch? @niklas.roepke@hellofresh.de
niklas.roepke@hellofresh.de zugewiesen</x18tc:text>
    <x18tc:mentions>
      <x18tc:mention mentionpersonId="{42bcffe8-ae07-40f5-a1c5-952c22bc0fec}" mentionId="{aea2d8ff-9d4a-4323-ba81-1f944a916400}" startIndex="116" length="28"/>
    </x18tc:mentions>
  </x18tc:threadedComment>
  <x18tc:threadedComment ref="A1" dT="2025-08-06T08:25:55.00" personId="{61308929-842a-4b19-aec3-140a9ee0855b}" id="{7b25896f-8f16-4de1-ad23-49b28e4f31be}" parentId="{548f38b8-3336-4dc8-9146-a4fe9fba6eda}">
    <x18tc:text xml:space="preserve">Fixed. Ich musste das Script noch kurz an Factor anpassen</x18tc:text>
  </x18tc:threadedComment>
  <x18tc:threadedComment ref="A1" dT="2025-08-06T08:39:30.00" personId="{ccf4358f-2248-4934-abf4-f9a07981737a}" id="{40f032c8-6d00-464b-857f-02b2f852d356}" parentId="{548f38b8-3336-4dc8-9146-a4fe9fba6eda}">
    <x18tc:text xml:space="preserve">Thank you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5-08-07T09:03:24.00" personId="{ccf4358f-2248-4934-abf4-f9a07981737a}" id="{697ac36f-21ea-4e32-bdc0-de75c914ca3f}" done="1">
    <x18tc:text xml:space="preserve">@niklas.roepke@hellofresh.de , ich musste hier ein splate Artikel addieren, da wir mit FE nummer am shopfloor mit FE nummer arbeiten aber unsere boxfile aus 300 number basiert ist.... ich weiß das ich blod, aber so ist das gerade...., 
ich hab manuel gerade das zu addiert, kannst du bitte das für nächste woche verscripten und mit kopf in control panal linken, damit wir das auto bekommen? name ändert per markt, sind auch in der rackfilecombined drin, aber muss von den spalte gespilttet werden....
niklas.roepke@hellofresh.de zugewiesen</x18tc:text>
    <x18tc:mentions>
      <x18tc:mention mentionpersonId="{42bcffe8-ae07-40f5-a1c5-952c22bc0fec}" mentionId="{893b05c0-1239-4c3c-be5d-c792db110c16}" startIndex="0" length="28"/>
    </x18tc:mentions>
  </x18tc:threadedComment>
  <x18tc:threadedComment ref="C2" dT="2025-08-07T11:18:13.00" personId="{61308929-842a-4b19-aec3-140a9ee0855b}" id="{939f4114-1493-479d-8c6b-48068853e810}" parentId="{697ac36f-21ea-4e32-bdc0-de75c914ca3f}">
    <x18tc:text xml:space="preserve">Ich verstehe nicht so ganz was du damit meinst? 
Also eine Extra Spalte mit dem Namen von der SKU/Pick?</x18tc:text>
  </x18tc:threadedComment>
  <x18tc:threadedComment ref="C2" dT="2025-08-07T11:21:29.00" personId="{61308929-842a-4b19-aec3-140a9ee0855b}" id="{29ea1b3a-acee-4b56-9d4d-bb69d62a4c29}" parentId="{697ac36f-21ea-4e32-bdc0-de75c914ca3f}">
    <x18tc:text xml:space="preserve">So etwa? Sieht Formel in C3</x18tc:text>
  </x18tc:threadedComment>
  <x18tc:threadedComment ref="C2" dT="2025-08-07T14:41:07.00" personId="{ccf4358f-2248-4934-abf4-f9a07981737a}" id="{bf194bd8-e912-47b1-818b-53d10740ee56}" parentId="{697ac36f-21ea-4e32-bdc0-de75c914ca3f}">
    <x18tc:text xml:space="preserve">ja, Genau... perfekt... danke dir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1KnhiuSnK77g-_H-dsSyqnSDEwjbf4hY" TargetMode="External"/><Relationship Id="rId9" Type="http://schemas.openxmlformats.org/officeDocument/2006/relationships/vmlDrawing" Target="../drawings/vmlDrawing1.vml"/><Relationship Id="rId5" Type="http://schemas.openxmlformats.org/officeDocument/2006/relationships/hyperlink" Target="https://docs.google.com/spreadsheets/d/1-mL92FB0Bzf7WO8a3_rpbVlpNg0Csmg9eqdFEuLOFyE/edit?gid=1374299583" TargetMode="External"/><Relationship Id="rId6" Type="http://schemas.openxmlformats.org/officeDocument/2006/relationships/hyperlink" Target="https://docs.google.com/spreadsheets/d/1VRy_bAGXr4TaGPM2D8dsD6YtY2-RWpgyooUQViQEPQs/edit?gid=1096610893" TargetMode="External"/><Relationship Id="rId7" Type="http://schemas.openxmlformats.org/officeDocument/2006/relationships/hyperlink" Target="https://docs.google.com/spreadsheets/d/1VRy_bAGXr4TaGPM2D8dsD6YtY2-RWpgyooUQViQEPQs/edit?gid=549415256"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wIKsTZxY3mtN_nalJWCoFYCpNlIg_Fslp2Akc0T5oA/edit?gid=1868588283"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drive/u/0/folders/1q6TsHCYE2SEdXwIukL3wG6Lzbe6Dig9q"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drive/u/0/folders/1eCsBqOA6dwfxG3KWAhOpLYnGJpYRLX0G"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7.xml"/><Relationship Id="rId5"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8.xml"/><Relationship Id="rId5"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9.xml"/><Relationship Id="rId5"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75" outlineLevelRow="1"/>
  <cols>
    <col customWidth="1" min="1" max="1" width="5.38"/>
    <col customWidth="1" min="2" max="2" width="4.88"/>
    <col customWidth="1" min="3" max="3" width="29.88"/>
    <col customWidth="1" min="4" max="4" width="15.13"/>
    <col customWidth="1" min="6" max="6" width="29.88"/>
    <col customWidth="1" min="7" max="7" width="15.13"/>
    <col customWidth="1" min="8" max="8" width="21.38"/>
    <col customWidth="1" min="9" max="10" width="15.0"/>
  </cols>
  <sheetData>
    <row r="1" ht="61.5" customHeight="1">
      <c r="B1" s="1"/>
      <c r="G1" s="2"/>
    </row>
    <row r="2" ht="30.0" customHeight="1">
      <c r="A2" s="3"/>
      <c r="B2" s="4"/>
      <c r="C2" s="5" t="s">
        <v>0</v>
      </c>
      <c r="D2" s="6"/>
      <c r="E2" s="3"/>
      <c r="F2" s="3"/>
      <c r="G2" s="3"/>
      <c r="H2" s="3"/>
      <c r="I2" s="3"/>
      <c r="J2" s="6"/>
      <c r="K2" s="3"/>
      <c r="L2" s="3"/>
      <c r="M2" s="3"/>
      <c r="N2" s="3"/>
      <c r="O2" s="3"/>
    </row>
    <row r="3">
      <c r="B3" s="1"/>
      <c r="D3" s="2"/>
      <c r="G3" s="2"/>
    </row>
    <row r="4">
      <c r="B4" s="1"/>
      <c r="C4" s="7" t="s">
        <v>1</v>
      </c>
      <c r="D4" s="8" t="s">
        <v>2</v>
      </c>
      <c r="F4" s="9" t="s">
        <v>3</v>
      </c>
      <c r="G4" s="10"/>
    </row>
    <row r="5">
      <c r="B5" s="1"/>
      <c r="D5" s="2"/>
      <c r="F5" s="11" t="s">
        <v>4</v>
      </c>
    </row>
    <row r="6">
      <c r="B6" s="1"/>
      <c r="C6" s="11" t="s">
        <v>5</v>
      </c>
      <c r="D6" s="12" t="s">
        <v>6</v>
      </c>
      <c r="F6" s="13" t="s">
        <v>7</v>
      </c>
    </row>
    <row r="7">
      <c r="B7" s="1"/>
      <c r="D7" s="2"/>
      <c r="G7" s="2"/>
    </row>
    <row r="8">
      <c r="B8" s="1"/>
      <c r="D8" s="2"/>
    </row>
    <row r="9">
      <c r="B9" s="1"/>
      <c r="D9" s="2"/>
      <c r="G9" s="2"/>
    </row>
    <row r="10">
      <c r="B10" s="1"/>
      <c r="D10" s="2"/>
      <c r="G10" s="2"/>
    </row>
    <row r="11">
      <c r="B11" s="1"/>
      <c r="D11" s="2"/>
      <c r="F11" s="14"/>
      <c r="G11" s="15"/>
    </row>
    <row r="12" ht="30.0" customHeight="1" collapsed="1">
      <c r="A12" s="16"/>
      <c r="B12" s="17">
        <v>1.0</v>
      </c>
      <c r="C12" s="17" t="s">
        <v>8</v>
      </c>
      <c r="D12" s="18"/>
      <c r="E12" s="16"/>
      <c r="F12" s="16"/>
      <c r="G12" s="16"/>
      <c r="H12" s="16"/>
      <c r="I12" s="16"/>
      <c r="J12" s="18"/>
      <c r="K12" s="16"/>
      <c r="L12" s="16"/>
      <c r="M12" s="16"/>
      <c r="N12" s="16"/>
      <c r="O12" s="16"/>
    </row>
    <row r="13" hidden="1" outlineLevel="1">
      <c r="B13" s="1"/>
      <c r="D13" s="2"/>
      <c r="F13" s="14"/>
      <c r="G13" s="15"/>
    </row>
    <row r="14" hidden="1" outlineLevel="1">
      <c r="B14" s="1"/>
      <c r="F14" s="19" t="s">
        <v>9</v>
      </c>
      <c r="G14" s="19" t="s">
        <v>10</v>
      </c>
      <c r="H14" s="20" t="s">
        <v>11</v>
      </c>
    </row>
    <row r="15" hidden="1" outlineLevel="1">
      <c r="B15" s="1"/>
      <c r="C15" s="21" t="s">
        <v>12</v>
      </c>
      <c r="F15" s="22" t="s">
        <v>9</v>
      </c>
      <c r="G15" s="23" t="s">
        <v>13</v>
      </c>
      <c r="H15" s="24" t="s">
        <v>14</v>
      </c>
    </row>
    <row r="16" hidden="1" outlineLevel="1">
      <c r="B16" s="1"/>
      <c r="C16" s="25" t="s">
        <v>15</v>
      </c>
      <c r="D16" s="26" t="str">
        <f t="array" ref="D16">XLOOKUP(D30,F16:F24,G16:G24,,0)</f>
        <v>https://docs.google.com/spreadsheets/d/1VRy_bAGXr4TaGPM2D8dsD6YtY2-RWpgyooUQViQEPQs/edit?gid=1096610893#gid=1096610893</v>
      </c>
      <c r="F16" s="27" t="s">
        <v>16</v>
      </c>
      <c r="G16" s="28" t="s">
        <v>17</v>
      </c>
      <c r="H16" s="29" t="s">
        <v>18</v>
      </c>
    </row>
    <row r="17" hidden="1" outlineLevel="1">
      <c r="B17" s="1"/>
      <c r="C17" s="25" t="s">
        <v>19</v>
      </c>
      <c r="D17" s="30" t="str">
        <f t="array" ref="D17">XLOOKUP(D30,F16:F24,H16:H24,,0)</f>
        <v>[static] exportP2L - DACH</v>
      </c>
      <c r="F17" s="27" t="s">
        <v>20</v>
      </c>
      <c r="G17" s="31" t="s">
        <v>21</v>
      </c>
      <c r="H17" s="29" t="s">
        <v>22</v>
      </c>
    </row>
    <row r="18" hidden="1" outlineLevel="1">
      <c r="B18" s="1"/>
      <c r="C18" s="25" t="s">
        <v>23</v>
      </c>
      <c r="D18" s="30" t="str">
        <f t="array" ref="D18">XLOOKUP(D30,F16:F24,I16:I24,,0)</f>
        <v/>
      </c>
      <c r="F18" s="27"/>
      <c r="G18" s="28"/>
      <c r="H18" s="29"/>
    </row>
    <row r="19" hidden="1" outlineLevel="1">
      <c r="B19" s="1"/>
      <c r="C19" s="32"/>
      <c r="D19" s="25"/>
      <c r="F19" s="27"/>
      <c r="G19" s="33"/>
      <c r="H19" s="34"/>
    </row>
    <row r="20" hidden="1" outlineLevel="1">
      <c r="B20" s="1"/>
      <c r="F20" s="27"/>
      <c r="G20" s="33"/>
      <c r="H20" s="34"/>
    </row>
    <row r="21" hidden="1" outlineLevel="1">
      <c r="B21" s="1"/>
      <c r="F21" s="27"/>
      <c r="G21" s="33"/>
      <c r="H21" s="34"/>
    </row>
    <row r="22" hidden="1" outlineLevel="1">
      <c r="B22" s="1"/>
      <c r="F22" s="27"/>
      <c r="G22" s="33"/>
      <c r="H22" s="34"/>
    </row>
    <row r="23" hidden="1" outlineLevel="1">
      <c r="B23" s="1"/>
      <c r="F23" s="35"/>
      <c r="G23" s="36"/>
      <c r="H23" s="37"/>
    </row>
    <row r="24" hidden="1" outlineLevel="1">
      <c r="B24" s="1"/>
      <c r="F24" s="35"/>
      <c r="G24" s="36"/>
      <c r="H24" s="37"/>
    </row>
    <row r="25" hidden="1" outlineLevel="1">
      <c r="B25" s="1"/>
      <c r="D25" s="2"/>
      <c r="F25" s="38"/>
      <c r="G25" s="39"/>
      <c r="H25" s="40"/>
    </row>
    <row r="26" hidden="1" outlineLevel="1">
      <c r="B26" s="1"/>
      <c r="D26" s="2"/>
      <c r="F26" s="14"/>
      <c r="G26" s="15"/>
    </row>
    <row r="27">
      <c r="B27" s="1"/>
      <c r="G27" s="15"/>
    </row>
    <row r="28">
      <c r="B28" s="1"/>
      <c r="C28" s="21" t="s">
        <v>24</v>
      </c>
      <c r="F28" s="41" t="s">
        <v>25</v>
      </c>
      <c r="G28" s="15"/>
    </row>
    <row r="29">
      <c r="B29" s="1"/>
      <c r="C29" s="25" t="s">
        <v>26</v>
      </c>
      <c r="D29" s="42" t="s">
        <v>27</v>
      </c>
      <c r="F29" s="14"/>
      <c r="G29" s="15"/>
    </row>
    <row r="30">
      <c r="B30" s="1"/>
      <c r="C30" s="25" t="s">
        <v>28</v>
      </c>
      <c r="D30" s="43" t="s">
        <v>16</v>
      </c>
      <c r="F30" s="14"/>
      <c r="G30" s="15"/>
    </row>
    <row r="31">
      <c r="B31" s="1"/>
      <c r="D31" s="2"/>
      <c r="F31" s="14"/>
      <c r="G31" s="15"/>
    </row>
    <row r="32">
      <c r="B32" s="1"/>
      <c r="D32" s="2"/>
      <c r="F32" s="14"/>
      <c r="G32" s="15"/>
    </row>
    <row r="33">
      <c r="B33" s="1"/>
      <c r="D33" s="2"/>
      <c r="F33" s="14"/>
      <c r="G33" s="15"/>
    </row>
    <row r="34">
      <c r="B34" s="1"/>
      <c r="D34" s="2"/>
      <c r="F34" s="14"/>
      <c r="G34" s="15"/>
    </row>
    <row r="35" ht="30.0" customHeight="1" collapsed="1">
      <c r="A35" s="44"/>
      <c r="B35" s="45">
        <v>2.0</v>
      </c>
      <c r="C35" s="45" t="s">
        <v>29</v>
      </c>
      <c r="D35" s="46"/>
      <c r="E35" s="44"/>
      <c r="F35" s="44"/>
      <c r="G35" s="44"/>
      <c r="H35" s="44"/>
      <c r="I35" s="44"/>
      <c r="J35" s="46"/>
      <c r="K35" s="44"/>
      <c r="L35" s="44"/>
      <c r="M35" s="44"/>
      <c r="N35" s="44"/>
      <c r="O35" s="44"/>
    </row>
    <row r="36" hidden="1" outlineLevel="1">
      <c r="B36" s="1"/>
      <c r="D36" s="2"/>
      <c r="F36" s="14"/>
      <c r="G36" s="15"/>
    </row>
    <row r="37" hidden="1" outlineLevel="1">
      <c r="B37" s="47"/>
      <c r="C37" s="48" t="s">
        <v>30</v>
      </c>
      <c r="F37" s="14"/>
      <c r="G37" s="15"/>
      <c r="H37" s="49"/>
    </row>
    <row r="38" hidden="1" outlineLevel="1">
      <c r="B38" s="50">
        <v>1.0</v>
      </c>
      <c r="C38" s="51" t="s">
        <v>31</v>
      </c>
      <c r="D38" s="25"/>
      <c r="E38" s="25"/>
      <c r="F38" s="14"/>
      <c r="G38" s="15"/>
    </row>
    <row r="39" hidden="1" outlineLevel="1">
      <c r="B39" s="52">
        <v>2.0</v>
      </c>
      <c r="C39" s="53" t="s">
        <v>32</v>
      </c>
      <c r="F39" s="14"/>
      <c r="G39" s="15"/>
    </row>
    <row r="40" hidden="1" outlineLevel="1">
      <c r="B40" s="52">
        <v>3.0</v>
      </c>
      <c r="C40" s="53" t="s">
        <v>33</v>
      </c>
      <c r="F40" s="14"/>
      <c r="G40" s="15"/>
    </row>
    <row r="41" hidden="1" outlineLevel="1">
      <c r="B41" s="1"/>
      <c r="F41" s="14"/>
      <c r="G41" s="15"/>
    </row>
    <row r="42" hidden="1" outlineLevel="1">
      <c r="B42" s="52">
        <v>4.0</v>
      </c>
      <c r="C42" s="54" t="s">
        <v>34</v>
      </c>
      <c r="F42" s="14"/>
      <c r="G42" s="15"/>
    </row>
    <row r="43" hidden="1" outlineLevel="1">
      <c r="B43" s="47"/>
      <c r="C43" s="25"/>
      <c r="D43" s="25"/>
      <c r="E43" s="25"/>
      <c r="F43" s="14"/>
      <c r="G43" s="15"/>
    </row>
    <row r="44" hidden="1" outlineLevel="1">
      <c r="B44" s="47"/>
      <c r="C44" s="48" t="s">
        <v>35</v>
      </c>
      <c r="E44" s="25"/>
      <c r="F44" s="14"/>
      <c r="G44" s="15"/>
    </row>
    <row r="45" hidden="1" outlineLevel="1">
      <c r="B45" s="1"/>
      <c r="C45" s="55" t="s">
        <v>36</v>
      </c>
      <c r="F45" s="14"/>
      <c r="G45" s="15"/>
    </row>
    <row r="46" hidden="1" outlineLevel="1">
      <c r="B46" s="56"/>
      <c r="F46" s="14"/>
      <c r="G46" s="15"/>
    </row>
    <row r="47" hidden="1" outlineLevel="1">
      <c r="B47" s="1"/>
      <c r="F47" s="14"/>
      <c r="G47" s="15"/>
    </row>
    <row r="48" hidden="1" outlineLevel="1">
      <c r="B48" s="1"/>
      <c r="F48" s="14"/>
      <c r="G48" s="15"/>
    </row>
    <row r="49">
      <c r="B49" s="1"/>
      <c r="D49" s="2"/>
      <c r="F49" s="14"/>
      <c r="G49" s="15"/>
    </row>
    <row r="50">
      <c r="B50" s="1"/>
      <c r="D50" s="2"/>
      <c r="F50" s="14"/>
      <c r="G50" s="15"/>
    </row>
    <row r="51">
      <c r="B51" s="1"/>
      <c r="D51" s="2"/>
      <c r="F51" s="14"/>
      <c r="G51" s="15"/>
    </row>
    <row r="52">
      <c r="B52" s="1"/>
      <c r="F52" s="14"/>
      <c r="G52" s="15"/>
    </row>
    <row r="53">
      <c r="B53" s="1"/>
      <c r="D53" s="2"/>
      <c r="F53" s="14"/>
      <c r="G53" s="15"/>
    </row>
    <row r="54">
      <c r="A54" s="57"/>
      <c r="B54" s="58">
        <v>3.0</v>
      </c>
      <c r="C54" s="59" t="s">
        <v>37</v>
      </c>
      <c r="D54" s="57"/>
      <c r="E54" s="57"/>
      <c r="F54" s="60"/>
      <c r="G54" s="60"/>
      <c r="H54" s="57"/>
      <c r="I54" s="57"/>
      <c r="J54" s="57"/>
      <c r="K54" s="57"/>
    </row>
    <row r="55">
      <c r="B55" s="1"/>
      <c r="D55" s="2"/>
      <c r="F55" s="14"/>
      <c r="G55" s="15"/>
    </row>
    <row r="56">
      <c r="B56" s="1"/>
      <c r="C56" s="21" t="s">
        <v>24</v>
      </c>
      <c r="F56" s="14"/>
      <c r="G56" s="15"/>
    </row>
    <row r="57">
      <c r="B57" s="1"/>
      <c r="C57" s="61" t="s">
        <v>38</v>
      </c>
      <c r="D57" s="2"/>
      <c r="F57" s="14"/>
      <c r="G57" s="15"/>
    </row>
    <row r="58">
      <c r="B58" s="1"/>
      <c r="D58" s="2"/>
      <c r="F58" s="14"/>
      <c r="G58" s="15"/>
    </row>
    <row r="59">
      <c r="B59" s="1"/>
      <c r="D59" s="2"/>
      <c r="F59" s="14"/>
      <c r="G59" s="15"/>
    </row>
    <row r="60">
      <c r="A60" s="62"/>
      <c r="B60" s="63">
        <v>4.0</v>
      </c>
      <c r="C60" s="64" t="s">
        <v>39</v>
      </c>
      <c r="D60" s="62"/>
      <c r="E60" s="62"/>
      <c r="F60" s="65"/>
      <c r="G60" s="65"/>
      <c r="H60" s="62"/>
      <c r="I60" s="62"/>
      <c r="J60" s="62"/>
      <c r="K60" s="62"/>
    </row>
    <row r="61">
      <c r="B61" s="1"/>
      <c r="D61" s="2"/>
      <c r="F61" s="14"/>
      <c r="G61" s="15"/>
    </row>
    <row r="62">
      <c r="B62" s="1"/>
      <c r="C62" s="21" t="s">
        <v>30</v>
      </c>
      <c r="F62" s="14"/>
      <c r="G62" s="15"/>
    </row>
    <row r="63">
      <c r="B63" s="1"/>
      <c r="C63" s="66" t="s">
        <v>40</v>
      </c>
      <c r="F63" s="14"/>
      <c r="G63" s="15"/>
    </row>
    <row r="64">
      <c r="B64" s="1"/>
      <c r="C64" s="25"/>
      <c r="F64" s="14"/>
      <c r="G64" s="15"/>
    </row>
    <row r="65">
      <c r="B65" s="1"/>
      <c r="C65" s="67" t="s">
        <v>41</v>
      </c>
      <c r="F65" s="14"/>
      <c r="G65" s="15"/>
    </row>
    <row r="66">
      <c r="B66" s="1"/>
      <c r="C66" s="25" t="str">
        <f>D69&amp;"_"&amp;D4&amp;"_TEST_"&amp;TEXT(NOW(),"dd_mm_yyyy")</f>
        <v>F-DE_2026-W19_TEST_01_05_2026</v>
      </c>
      <c r="F66" s="14"/>
      <c r="G66" s="15"/>
    </row>
    <row r="67">
      <c r="B67" s="1"/>
      <c r="F67" s="14"/>
      <c r="G67" s="15"/>
    </row>
    <row r="68">
      <c r="B68" s="1"/>
      <c r="C68" s="21" t="s">
        <v>24</v>
      </c>
      <c r="F68" s="14"/>
      <c r="G68" s="15"/>
    </row>
    <row r="69">
      <c r="B69" s="1"/>
      <c r="C69" s="25" t="s">
        <v>28</v>
      </c>
      <c r="D69" s="43" t="s">
        <v>16</v>
      </c>
      <c r="F69" s="14"/>
      <c r="G69" s="15"/>
    </row>
    <row r="70">
      <c r="B70" s="1"/>
      <c r="C70" s="25"/>
      <c r="D70" s="25"/>
      <c r="F70" s="14"/>
      <c r="G70" s="15"/>
    </row>
    <row r="71">
      <c r="B71" s="1"/>
      <c r="D71" s="25"/>
      <c r="F71" s="14"/>
      <c r="G71" s="15"/>
    </row>
    <row r="72">
      <c r="B72" s="1"/>
      <c r="C72" s="25"/>
      <c r="D72" s="25"/>
      <c r="F72" s="14"/>
      <c r="G72" s="15"/>
    </row>
    <row r="73">
      <c r="B73" s="1"/>
      <c r="D73" s="2"/>
      <c r="F73" s="14"/>
      <c r="G73" s="15"/>
    </row>
    <row r="74">
      <c r="B74" s="1"/>
      <c r="D74" s="2"/>
      <c r="F74" s="14"/>
      <c r="G74" s="15"/>
    </row>
    <row r="75">
      <c r="B75" s="1"/>
      <c r="D75" s="2"/>
      <c r="F75" s="14"/>
      <c r="G75" s="15"/>
    </row>
    <row r="76">
      <c r="B76" s="1"/>
      <c r="D76" s="2"/>
      <c r="F76" s="14"/>
      <c r="G76" s="15"/>
    </row>
    <row r="77">
      <c r="B77" s="1"/>
      <c r="D77" s="2"/>
      <c r="F77" s="14"/>
      <c r="G77" s="15"/>
    </row>
  </sheetData>
  <mergeCells count="16">
    <mergeCell ref="C15:D15"/>
    <mergeCell ref="C28:D28"/>
    <mergeCell ref="C37:D37"/>
    <mergeCell ref="H37:J48"/>
    <mergeCell ref="C39:E39"/>
    <mergeCell ref="C40:E40"/>
    <mergeCell ref="C42:E42"/>
    <mergeCell ref="C66:D66"/>
    <mergeCell ref="C68:D68"/>
    <mergeCell ref="C44:D44"/>
    <mergeCell ref="C45:D47"/>
    <mergeCell ref="C56:D56"/>
    <mergeCell ref="C62:D62"/>
    <mergeCell ref="C63:D63"/>
    <mergeCell ref="C64:D64"/>
    <mergeCell ref="C65:D65"/>
  </mergeCells>
  <dataValidations>
    <dataValidation type="list" allowBlank="1" showErrorMessage="1" sqref="D4">
      <formula1>Dropdowns!$A$2:$A77</formula1>
    </dataValidation>
    <dataValidation type="list" allowBlank="1" showErrorMessage="1" sqref="D29">
      <formula1>"1,2,3,4,5,6,7"</formula1>
    </dataValidation>
    <dataValidation type="list" allowBlank="1" showErrorMessage="1" sqref="D30 D69">
      <formula1>Dropdowns!$B$2:$B77</formula1>
    </dataValidation>
  </dataValidations>
  <hyperlinks>
    <hyperlink display="Documentation" location="Documentation!A1" ref="D6"/>
    <hyperlink r:id="rId4" ref="F6"/>
    <hyperlink r:id="rId5" location="gid=1374299583" ref="G15"/>
    <hyperlink r:id="rId6" location="gid=1096610893" ref="G16"/>
    <hyperlink r:id="rId7" location="gid=549415256" ref="G17"/>
    <hyperlink display="If the format got changed or you want to define a new format for the labels, you can change this in the _label formats tab and then click the button below. It takes a while." location="'_label formats'!A1" ref="C45"/>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0E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42.63"/>
    <col customWidth="1" min="3" max="3" width="16.13"/>
  </cols>
  <sheetData>
    <row r="1">
      <c r="A1" s="68" t="str">
        <f>IFERROR(__xludf.DUMMYFUNCTION("IMPORTRANGE('Control Panel'!D16,'Control Panel'!D17&amp;""!A:Z"")"),"Recipe")</f>
        <v>Recipe</v>
      </c>
      <c r="B1" s="68" t="str">
        <f>IFERROR(__xludf.DUMMYFUNCTION("""COMPUTED_VALUE"""),"Ingredient")</f>
        <v>Ingredient</v>
      </c>
      <c r="C1" s="68" t="str">
        <f>IFERROR(__xludf.DUMMYFUNCTION("""COMPUTED_VALUE"""),"SKU")</f>
        <v>SKU</v>
      </c>
      <c r="D1" s="68" t="str">
        <f>IFERROR(__xludf.DUMMYFUNCTION("""COMPUTED_VALUE"""),"Line")</f>
        <v>Line</v>
      </c>
      <c r="E1" s="68" t="str">
        <f>IFERROR(__xludf.DUMMYFUNCTION("""COMPUTED_VALUE"""),"FlowRackPosition")</f>
        <v>FlowRackPosition</v>
      </c>
      <c r="F1" s="68" t="str">
        <f>IFERROR(__xludf.DUMMYFUNCTION("""COMPUTED_VALUE"""),"Quantity")</f>
        <v>Quantity</v>
      </c>
      <c r="G1" s="68" t="str">
        <f>IFERROR(__xludf.DUMMYFUNCTION("""COMPUTED_VALUE"""),"ScanRegEx")</f>
        <v>ScanRegEx</v>
      </c>
      <c r="H1" s="69" t="str">
        <f>IFERROR(__xludf.DUMMYFUNCTION("""COMPUTED_VALUE"""),"StorageConditions")</f>
        <v>StorageConditions</v>
      </c>
      <c r="I1" s="49"/>
    </row>
    <row r="2">
      <c r="A2" s="70" t="str">
        <f>IFERROR(__xludf.DUMMYFUNCTION("""COMPUTED_VALUE"""),"Factor Box Small")</f>
        <v>Factor Box Small</v>
      </c>
      <c r="B2" s="70" t="str">
        <f>IFERROR(__xludf.DUMMYFUNCTION("""COMPUTED_VALUE"""),"Factor Box Small")</f>
        <v>Factor Box Small</v>
      </c>
      <c r="C2" s="70" t="str">
        <f>IFERROR(__xludf.DUMMYFUNCTION("""COMPUTED_VALUE"""),"Factor Box Small")</f>
        <v>Factor Box Small</v>
      </c>
      <c r="D2" s="70" t="str">
        <f>IFERROR(__xludf.DUMMYFUNCTION("""COMPUTED_VALUE"""),"ASL1")</f>
        <v>ASL1</v>
      </c>
      <c r="E2" s="70" t="str">
        <f>IFERROR(__xludf.DUMMYFUNCTION("""COMPUTED_VALUE"""),"F05")</f>
        <v>F05</v>
      </c>
      <c r="F2" s="71">
        <f>IFERROR(__xludf.DUMMYFUNCTION("""COMPUTED_VALUE"""),1.0)</f>
        <v>1</v>
      </c>
      <c r="G2" s="72"/>
      <c r="H2" s="49" t="str">
        <f>IFERROR(__xludf.DUMMYFUNCTION("""COMPUTED_VALUE"""),"Packaging")</f>
        <v>Packaging</v>
      </c>
      <c r="I2" s="49"/>
    </row>
    <row r="3">
      <c r="A3" s="70" t="str">
        <f>IFERROR(__xludf.DUMMYFUNCTION("""COMPUTED_VALUE"""),"Factor Box Medium")</f>
        <v>Factor Box Medium</v>
      </c>
      <c r="B3" s="70" t="str">
        <f>IFERROR(__xludf.DUMMYFUNCTION("""COMPUTED_VALUE"""),"Factor Box Medium")</f>
        <v>Factor Box Medium</v>
      </c>
      <c r="C3" s="70" t="str">
        <f>IFERROR(__xludf.DUMMYFUNCTION("""COMPUTED_VALUE"""),"Factor Box Medium")</f>
        <v>Factor Box Medium</v>
      </c>
      <c r="D3" s="70" t="str">
        <f>IFERROR(__xludf.DUMMYFUNCTION("""COMPUTED_VALUE"""),"ASL1")</f>
        <v>ASL1</v>
      </c>
      <c r="E3" s="70" t="str">
        <f>IFERROR(__xludf.DUMMYFUNCTION("""COMPUTED_VALUE"""),"F03")</f>
        <v>F03</v>
      </c>
      <c r="F3" s="71">
        <f>IFERROR(__xludf.DUMMYFUNCTION("""COMPUTED_VALUE"""),1.0)</f>
        <v>1</v>
      </c>
      <c r="G3" s="72"/>
      <c r="H3" s="49" t="str">
        <f>IFERROR(__xludf.DUMMYFUNCTION("""COMPUTED_VALUE"""),"Packaging")</f>
        <v>Packaging</v>
      </c>
      <c r="I3" s="49"/>
    </row>
    <row r="4">
      <c r="A4" s="70" t="str">
        <f>IFERROR(__xludf.DUMMYFUNCTION("""COMPUTED_VALUE"""),"Factor Box Large")</f>
        <v>Factor Box Large</v>
      </c>
      <c r="B4" s="70" t="str">
        <f>IFERROR(__xludf.DUMMYFUNCTION("""COMPUTED_VALUE"""),"Factor Box Large")</f>
        <v>Factor Box Large</v>
      </c>
      <c r="C4" s="70" t="str">
        <f>IFERROR(__xludf.DUMMYFUNCTION("""COMPUTED_VALUE"""),"Factor Box Large")</f>
        <v>Factor Box Large</v>
      </c>
      <c r="D4" s="70" t="str">
        <f>IFERROR(__xludf.DUMMYFUNCTION("""COMPUTED_VALUE"""),"ASL1")</f>
        <v>ASL1</v>
      </c>
      <c r="E4" s="70" t="str">
        <f>IFERROR(__xludf.DUMMYFUNCTION("""COMPUTED_VALUE"""),"F02")</f>
        <v>F02</v>
      </c>
      <c r="F4" s="71">
        <f>IFERROR(__xludf.DUMMYFUNCTION("""COMPUTED_VALUE"""),1.0)</f>
        <v>1</v>
      </c>
      <c r="G4" s="72"/>
      <c r="H4" s="49" t="str">
        <f>IFERROR(__xludf.DUMMYFUNCTION("""COMPUTED_VALUE"""),"Packaging")</f>
        <v>Packaging</v>
      </c>
      <c r="I4" s="49"/>
    </row>
    <row r="5">
      <c r="A5" s="70" t="str">
        <f>IFERROR(__xludf.DUMMYFUNCTION("""COMPUTED_VALUE"""),"Factor Liner Medium1")</f>
        <v>Factor Liner Medium1</v>
      </c>
      <c r="B5" s="70" t="str">
        <f>IFERROR(__xludf.DUMMYFUNCTION("""COMPUTED_VALUE"""),"Factor Liner Medium1")</f>
        <v>Factor Liner Medium1</v>
      </c>
      <c r="C5" s="70" t="str">
        <f>IFERROR(__xludf.DUMMYFUNCTION("""COMPUTED_VALUE"""),"Factor Liner Medium1")</f>
        <v>Factor Liner Medium1</v>
      </c>
      <c r="D5" s="70" t="str">
        <f>IFERROR(__xludf.DUMMYFUNCTION("""COMPUTED_VALUE"""),"ASL1")</f>
        <v>ASL1</v>
      </c>
      <c r="E5" s="70" t="str">
        <f>IFERROR(__xludf.DUMMYFUNCTION("""COMPUTED_VALUE"""),"F08")</f>
        <v>F08</v>
      </c>
      <c r="F5" s="71">
        <f>IFERROR(__xludf.DUMMYFUNCTION("""COMPUTED_VALUE"""),1.0)</f>
        <v>1</v>
      </c>
      <c r="G5" s="72"/>
      <c r="H5" s="49" t="str">
        <f>IFERROR(__xludf.DUMMYFUNCTION("""COMPUTED_VALUE"""),"Packaging")</f>
        <v>Packaging</v>
      </c>
      <c r="I5" s="49"/>
    </row>
    <row r="6">
      <c r="A6" s="70" t="str">
        <f>IFERROR(__xludf.DUMMYFUNCTION("""COMPUTED_VALUE"""),"Factor Liner Medium2")</f>
        <v>Factor Liner Medium2</v>
      </c>
      <c r="B6" s="70" t="str">
        <f>IFERROR(__xludf.DUMMYFUNCTION("""COMPUTED_VALUE"""),"Factor Liner Medium2")</f>
        <v>Factor Liner Medium2</v>
      </c>
      <c r="C6" s="70" t="str">
        <f>IFERROR(__xludf.DUMMYFUNCTION("""COMPUTED_VALUE"""),"Factor Liner Medium2")</f>
        <v>Factor Liner Medium2</v>
      </c>
      <c r="D6" s="70" t="str">
        <f>IFERROR(__xludf.DUMMYFUNCTION("""COMPUTED_VALUE"""),"ASL1")</f>
        <v>ASL1</v>
      </c>
      <c r="E6" s="70" t="str">
        <f>IFERROR(__xludf.DUMMYFUNCTION("""COMPUTED_VALUE"""),"F12")</f>
        <v>F12</v>
      </c>
      <c r="F6" s="71">
        <f>IFERROR(__xludf.DUMMYFUNCTION("""COMPUTED_VALUE"""),1.0)</f>
        <v>1</v>
      </c>
      <c r="G6" s="72"/>
      <c r="H6" s="49" t="str">
        <f>IFERROR(__xludf.DUMMYFUNCTION("""COMPUTED_VALUE"""),"Packaging")</f>
        <v>Packaging</v>
      </c>
      <c r="I6" s="49"/>
    </row>
    <row r="7">
      <c r="A7" s="70" t="str">
        <f>IFERROR(__xludf.DUMMYFUNCTION("""COMPUTED_VALUE"""),"Factor Liner Large1")</f>
        <v>Factor Liner Large1</v>
      </c>
      <c r="B7" s="70" t="str">
        <f>IFERROR(__xludf.DUMMYFUNCTION("""COMPUTED_VALUE"""),"Factor Liner Large1")</f>
        <v>Factor Liner Large1</v>
      </c>
      <c r="C7" s="70" t="str">
        <f>IFERROR(__xludf.DUMMYFUNCTION("""COMPUTED_VALUE"""),"Factor Liner Large1")</f>
        <v>Factor Liner Large1</v>
      </c>
      <c r="D7" s="70" t="str">
        <f>IFERROR(__xludf.DUMMYFUNCTION("""COMPUTED_VALUE"""),"ASL1")</f>
        <v>ASL1</v>
      </c>
      <c r="E7" s="70" t="str">
        <f>IFERROR(__xludf.DUMMYFUNCTION("""COMPUTED_VALUE"""),"F07")</f>
        <v>F07</v>
      </c>
      <c r="F7" s="71">
        <f>IFERROR(__xludf.DUMMYFUNCTION("""COMPUTED_VALUE"""),1.0)</f>
        <v>1</v>
      </c>
      <c r="G7" s="72"/>
      <c r="H7" s="49" t="str">
        <f>IFERROR(__xludf.DUMMYFUNCTION("""COMPUTED_VALUE"""),"Packaging")</f>
        <v>Packaging</v>
      </c>
      <c r="I7" s="49"/>
    </row>
    <row r="8">
      <c r="A8" s="70" t="str">
        <f>IFERROR(__xludf.DUMMYFUNCTION("""COMPUTED_VALUE"""),"Factor Liner Large2")</f>
        <v>Factor Liner Large2</v>
      </c>
      <c r="B8" s="70" t="str">
        <f>IFERROR(__xludf.DUMMYFUNCTION("""COMPUTED_VALUE"""),"Factor Liner Large2")</f>
        <v>Factor Liner Large2</v>
      </c>
      <c r="C8" s="70" t="str">
        <f>IFERROR(__xludf.DUMMYFUNCTION("""COMPUTED_VALUE"""),"Factor Liner Large2")</f>
        <v>Factor Liner Large2</v>
      </c>
      <c r="D8" s="70" t="str">
        <f>IFERROR(__xludf.DUMMYFUNCTION("""COMPUTED_VALUE"""),"ASL1")</f>
        <v>ASL1</v>
      </c>
      <c r="E8" s="70" t="str">
        <f>IFERROR(__xludf.DUMMYFUNCTION("""COMPUTED_VALUE"""),"F11")</f>
        <v>F11</v>
      </c>
      <c r="F8" s="71">
        <f>IFERROR(__xludf.DUMMYFUNCTION("""COMPUTED_VALUE"""),1.0)</f>
        <v>1</v>
      </c>
      <c r="G8" s="72"/>
      <c r="H8" s="49" t="str">
        <f>IFERROR(__xludf.DUMMYFUNCTION("""COMPUTED_VALUE"""),"Packaging")</f>
        <v>Packaging</v>
      </c>
      <c r="I8" s="49"/>
    </row>
    <row r="9">
      <c r="A9" s="70" t="str">
        <f>IFERROR(__xludf.DUMMYFUNCTION("""COMPUTED_VALUE"""),"Factor Liner Small1")</f>
        <v>Factor Liner Small1</v>
      </c>
      <c r="B9" s="70" t="str">
        <f>IFERROR(__xludf.DUMMYFUNCTION("""COMPUTED_VALUE"""),"Factor Liner Small1")</f>
        <v>Factor Liner Small1</v>
      </c>
      <c r="C9" s="70" t="str">
        <f>IFERROR(__xludf.DUMMYFUNCTION("""COMPUTED_VALUE"""),"Factor Liner Small1")</f>
        <v>Factor Liner Small1</v>
      </c>
      <c r="D9" s="70" t="str">
        <f>IFERROR(__xludf.DUMMYFUNCTION("""COMPUTED_VALUE"""),"ASL1")</f>
        <v>ASL1</v>
      </c>
      <c r="E9" s="70" t="str">
        <f>IFERROR(__xludf.DUMMYFUNCTION("""COMPUTED_VALUE"""),"F06")</f>
        <v>F06</v>
      </c>
      <c r="F9" s="71">
        <f>IFERROR(__xludf.DUMMYFUNCTION("""COMPUTED_VALUE"""),1.0)</f>
        <v>1</v>
      </c>
      <c r="G9" s="72"/>
      <c r="H9" s="49" t="str">
        <f>IFERROR(__xludf.DUMMYFUNCTION("""COMPUTED_VALUE"""),"Packaging")</f>
        <v>Packaging</v>
      </c>
      <c r="I9" s="49"/>
    </row>
    <row r="10">
      <c r="A10" s="70" t="str">
        <f>IFERROR(__xludf.DUMMYFUNCTION("""COMPUTED_VALUE"""),"Factor Liner Small2")</f>
        <v>Factor Liner Small2</v>
      </c>
      <c r="B10" s="70" t="str">
        <f>IFERROR(__xludf.DUMMYFUNCTION("""COMPUTED_VALUE"""),"Factor Liner Small2")</f>
        <v>Factor Liner Small2</v>
      </c>
      <c r="C10" s="70" t="str">
        <f>IFERROR(__xludf.DUMMYFUNCTION("""COMPUTED_VALUE"""),"Factor Liner Small2")</f>
        <v>Factor Liner Small2</v>
      </c>
      <c r="D10" s="70" t="str">
        <f>IFERROR(__xludf.DUMMYFUNCTION("""COMPUTED_VALUE"""),"ASL1")</f>
        <v>ASL1</v>
      </c>
      <c r="E10" s="70" t="str">
        <f>IFERROR(__xludf.DUMMYFUNCTION("""COMPUTED_VALUE"""),"F10")</f>
        <v>F10</v>
      </c>
      <c r="F10" s="71">
        <f>IFERROR(__xludf.DUMMYFUNCTION("""COMPUTED_VALUE"""),1.0)</f>
        <v>1</v>
      </c>
      <c r="G10" s="72"/>
      <c r="H10" s="49" t="str">
        <f>IFERROR(__xludf.DUMMYFUNCTION("""COMPUTED_VALUE"""),"Packaging")</f>
        <v>Packaging</v>
      </c>
      <c r="I10" s="49"/>
    </row>
    <row r="11">
      <c r="A11" s="70" t="str">
        <f>IFERROR(__xludf.DUMMYFUNCTION("""COMPUTED_VALUE"""),"FR1")</f>
        <v>FR1</v>
      </c>
      <c r="B11" s="70" t="str">
        <f>IFERROR(__xludf.DUMMYFUNCTION("""COMPUTED_VALUE"""),"FA-DE Freebies")</f>
        <v>FA-DE Freebies</v>
      </c>
      <c r="C11" s="70" t="str">
        <f>IFERROR(__xludf.DUMMYFUNCTION("""COMPUTED_VALUE"""),"Loyalties")</f>
        <v>Loyalties</v>
      </c>
      <c r="D11" s="70" t="str">
        <f>IFERROR(__xludf.DUMMYFUNCTION("""COMPUTED_VALUE"""),"ASL1")</f>
        <v>ASL1</v>
      </c>
      <c r="E11" s="70" t="str">
        <f>IFERROR(__xludf.DUMMYFUNCTION("""COMPUTED_VALUE"""),"F143")</f>
        <v>F143</v>
      </c>
      <c r="F11" s="71">
        <f>IFERROR(__xludf.DUMMYFUNCTION("""COMPUTED_VALUE"""),1.0)</f>
        <v>1</v>
      </c>
      <c r="G11" s="72"/>
      <c r="H11" s="49" t="str">
        <f>IFERROR(__xludf.DUMMYFUNCTION("""COMPUTED_VALUE"""),"Chilled")</f>
        <v>Chilled</v>
      </c>
      <c r="I11" s="49"/>
    </row>
    <row r="12">
      <c r="A12" s="70" t="str">
        <f>IFERROR(__xludf.DUMMYFUNCTION("""COMPUTED_VALUE"""),"WB1")</f>
        <v>WB1</v>
      </c>
      <c r="B12" s="70" t="str">
        <f>IFERROR(__xludf.DUMMYFUNCTION("""COMPUTED_VALUE"""),"FA-DE Welcome Booklet")</f>
        <v>FA-DE Welcome Booklet</v>
      </c>
      <c r="C12" s="70" t="str">
        <f>IFERROR(__xludf.DUMMYFUNCTION("""COMPUTED_VALUE"""),"Loyalties")</f>
        <v>Loyalties</v>
      </c>
      <c r="D12" s="70" t="str">
        <f>IFERROR(__xludf.DUMMYFUNCTION("""COMPUTED_VALUE"""),"ASL1")</f>
        <v>ASL1</v>
      </c>
      <c r="E12" s="70" t="str">
        <f>IFERROR(__xludf.DUMMYFUNCTION("""COMPUTED_VALUE"""),"F142")</f>
        <v>F142</v>
      </c>
      <c r="F12" s="71">
        <f>IFERROR(__xludf.DUMMYFUNCTION("""COMPUTED_VALUE"""),1.0)</f>
        <v>1</v>
      </c>
      <c r="G12" s="70"/>
      <c r="H12" s="49" t="str">
        <f>IFERROR(__xludf.DUMMYFUNCTION("""COMPUTED_VALUE"""),"Chilled")</f>
        <v>Chilled</v>
      </c>
      <c r="I12" s="49"/>
    </row>
    <row r="13">
      <c r="A13" s="70" t="str">
        <f>IFERROR(__xludf.DUMMYFUNCTION("""COMPUTED_VALUE"""),"FLY1")</f>
        <v>FLY1</v>
      </c>
      <c r="B13" s="70" t="str">
        <f>IFERROR(__xludf.DUMMYFUNCTION("""COMPUTED_VALUE"""),"FA-DE First Box - Flyer about program")</f>
        <v>FA-DE First Box - Flyer about program</v>
      </c>
      <c r="C13" s="70" t="str">
        <f>IFERROR(__xludf.DUMMYFUNCTION("""COMPUTED_VALUE"""),"Loyalties")</f>
        <v>Loyalties</v>
      </c>
      <c r="D13" s="70" t="str">
        <f>IFERROR(__xludf.DUMMYFUNCTION("""COMPUTED_VALUE"""),"ASL1")</f>
        <v>ASL1</v>
      </c>
      <c r="E13" s="70" t="str">
        <f>IFERROR(__xludf.DUMMYFUNCTION("""COMPUTED_VALUE"""),"F141")</f>
        <v>F141</v>
      </c>
      <c r="F13" s="71">
        <f>IFERROR(__xludf.DUMMYFUNCTION("""COMPUTED_VALUE"""),1.0)</f>
        <v>1</v>
      </c>
      <c r="G13" s="70"/>
      <c r="H13" s="49" t="str">
        <f>IFERROR(__xludf.DUMMYFUNCTION("""COMPUTED_VALUE"""),"Chilled")</f>
        <v>Chilled</v>
      </c>
      <c r="I13" s="49"/>
    </row>
    <row r="14">
      <c r="A14" s="70" t="str">
        <f>IFERROR(__xludf.DUMMYFUNCTION("""COMPUTED_VALUE"""),"BAG1")</f>
        <v>BAG1</v>
      </c>
      <c r="B14" s="70" t="str">
        <f>IFERROR(__xludf.DUMMYFUNCTION("""COMPUTED_VALUE"""),"FA-DE Second Box - Tote Bag")</f>
        <v>FA-DE Second Box - Tote Bag</v>
      </c>
      <c r="C14" s="70" t="str">
        <f>IFERROR(__xludf.DUMMYFUNCTION("""COMPUTED_VALUE"""),"Loyalties")</f>
        <v>Loyalties</v>
      </c>
      <c r="D14" s="70" t="str">
        <f>IFERROR(__xludf.DUMMYFUNCTION("""COMPUTED_VALUE"""),"ASL1")</f>
        <v>ASL1</v>
      </c>
      <c r="E14" s="70" t="str">
        <f>IFERROR(__xludf.DUMMYFUNCTION("""COMPUTED_VALUE"""),"F139")</f>
        <v>F139</v>
      </c>
      <c r="F14" s="71">
        <f>IFERROR(__xludf.DUMMYFUNCTION("""COMPUTED_VALUE"""),1.0)</f>
        <v>1</v>
      </c>
      <c r="G14" s="70"/>
      <c r="H14" s="49" t="str">
        <f>IFERROR(__xludf.DUMMYFUNCTION("""COMPUTED_VALUE"""),"Chilled")</f>
        <v>Chilled</v>
      </c>
      <c r="I14" s="49"/>
    </row>
    <row r="15">
      <c r="A15" s="70" t="str">
        <f>IFERROR(__xludf.DUMMYFUNCTION("""COMPUTED_VALUE"""),"FLY2")</f>
        <v>FLY2</v>
      </c>
      <c r="B15" s="70" t="str">
        <f>IFERROR(__xludf.DUMMYFUNCTION("""COMPUTED_VALUE"""),"FA-DE Second Box - Flyer")</f>
        <v>FA-DE Second Box - Flyer</v>
      </c>
      <c r="C15" s="70" t="str">
        <f>IFERROR(__xludf.DUMMYFUNCTION("""COMPUTED_VALUE"""),"Loyalties")</f>
        <v>Loyalties</v>
      </c>
      <c r="D15" s="70" t="str">
        <f>IFERROR(__xludf.DUMMYFUNCTION("""COMPUTED_VALUE"""),"ASL1")</f>
        <v>ASL1</v>
      </c>
      <c r="E15" s="70" t="str">
        <f>IFERROR(__xludf.DUMMYFUNCTION("""COMPUTED_VALUE"""),"F140")</f>
        <v>F140</v>
      </c>
      <c r="F15" s="71">
        <f>IFERROR(__xludf.DUMMYFUNCTION("""COMPUTED_VALUE"""),1.0)</f>
        <v>1</v>
      </c>
      <c r="G15" s="70"/>
      <c r="H15" s="49" t="str">
        <f>IFERROR(__xludf.DUMMYFUNCTION("""COMPUTED_VALUE"""),"Chilled")</f>
        <v>Chilled</v>
      </c>
      <c r="I15" s="49"/>
    </row>
    <row r="16">
      <c r="A16" s="70" t="str">
        <f>IFERROR(__xludf.DUMMYFUNCTION("""COMPUTED_VALUE"""),"SOC1")</f>
        <v>SOC1</v>
      </c>
      <c r="B16" s="70" t="str">
        <f>IFERROR(__xludf.DUMMYFUNCTION("""COMPUTED_VALUE"""),"FA-DE Third Box - Socks")</f>
        <v>FA-DE Third Box - Socks</v>
      </c>
      <c r="C16" s="70" t="str">
        <f>IFERROR(__xludf.DUMMYFUNCTION("""COMPUTED_VALUE"""),"Loyalties")</f>
        <v>Loyalties</v>
      </c>
      <c r="D16" s="70" t="str">
        <f>IFERROR(__xludf.DUMMYFUNCTION("""COMPUTED_VALUE"""),"ASL1")</f>
        <v>ASL1</v>
      </c>
      <c r="E16" s="70" t="str">
        <f>IFERROR(__xludf.DUMMYFUNCTION("""COMPUTED_VALUE"""),"F138")</f>
        <v>F138</v>
      </c>
      <c r="F16" s="71">
        <f>IFERROR(__xludf.DUMMYFUNCTION("""COMPUTED_VALUE"""),1.0)</f>
        <v>1</v>
      </c>
      <c r="G16" s="70"/>
      <c r="H16" s="49" t="str">
        <f>IFERROR(__xludf.DUMMYFUNCTION("""COMPUTED_VALUE"""),"Chilled")</f>
        <v>Chilled</v>
      </c>
      <c r="I16" s="49"/>
    </row>
    <row r="17">
      <c r="A17" s="70" t="str">
        <f>IFERROR(__xludf.DUMMYFUNCTION("""COMPUTED_VALUE"""),"FLY3")</f>
        <v>FLY3</v>
      </c>
      <c r="B17" s="70" t="str">
        <f>IFERROR(__xludf.DUMMYFUNCTION("""COMPUTED_VALUE"""),"FA-DE Third Box - Flyer")</f>
        <v>FA-DE Third Box - Flyer</v>
      </c>
      <c r="C17" s="70" t="str">
        <f>IFERROR(__xludf.DUMMYFUNCTION("""COMPUTED_VALUE"""),"Loyalties")</f>
        <v>Loyalties</v>
      </c>
      <c r="D17" s="70" t="str">
        <f>IFERROR(__xludf.DUMMYFUNCTION("""COMPUTED_VALUE"""),"ASL1")</f>
        <v>ASL1</v>
      </c>
      <c r="E17" s="70" t="str">
        <f>IFERROR(__xludf.DUMMYFUNCTION("""COMPUTED_VALUE"""),"F137")</f>
        <v>F137</v>
      </c>
      <c r="F17" s="71">
        <f>IFERROR(__xludf.DUMMYFUNCTION("""COMPUTED_VALUE"""),1.0)</f>
        <v>1</v>
      </c>
      <c r="G17" s="70"/>
      <c r="H17" s="49" t="str">
        <f>IFERROR(__xludf.DUMMYFUNCTION("""COMPUTED_VALUE"""),"Chilled")</f>
        <v>Chilled</v>
      </c>
      <c r="I17" s="49"/>
    </row>
    <row r="18">
      <c r="A18" s="70" t="str">
        <f>IFERROR(__xludf.DUMMYFUNCTION("""COMPUTED_VALUE"""),"FLA1")</f>
        <v>FLA1</v>
      </c>
      <c r="B18" s="70" t="str">
        <f>IFERROR(__xludf.DUMMYFUNCTION("""COMPUTED_VALUE"""),"FA-DE Fourth Box - Hydroflask")</f>
        <v>FA-DE Fourth Box - Hydroflask</v>
      </c>
      <c r="C18" s="70" t="str">
        <f>IFERROR(__xludf.DUMMYFUNCTION("""COMPUTED_VALUE"""),"Loyalties")</f>
        <v>Loyalties</v>
      </c>
      <c r="D18" s="70" t="str">
        <f>IFERROR(__xludf.DUMMYFUNCTION("""COMPUTED_VALUE"""),"ASL1")</f>
        <v>ASL1</v>
      </c>
      <c r="E18" s="70" t="str">
        <f>IFERROR(__xludf.DUMMYFUNCTION("""COMPUTED_VALUE"""),"F135")</f>
        <v>F135</v>
      </c>
      <c r="F18" s="71">
        <f>IFERROR(__xludf.DUMMYFUNCTION("""COMPUTED_VALUE"""),1.0)</f>
        <v>1</v>
      </c>
      <c r="G18" s="70"/>
      <c r="H18" s="49" t="str">
        <f>IFERROR(__xludf.DUMMYFUNCTION("""COMPUTED_VALUE"""),"Chilled")</f>
        <v>Chilled</v>
      </c>
      <c r="I18" s="49"/>
    </row>
    <row r="19">
      <c r="A19" s="70" t="str">
        <f>IFERROR(__xludf.DUMMYFUNCTION("""COMPUTED_VALUE"""),"FLY4")</f>
        <v>FLY4</v>
      </c>
      <c r="B19" s="70" t="str">
        <f>IFERROR(__xludf.DUMMYFUNCTION("""COMPUTED_VALUE"""),"FA-DE Fourth Box - Flyer")</f>
        <v>FA-DE Fourth Box - Flyer</v>
      </c>
      <c r="C19" s="70" t="str">
        <f>IFERROR(__xludf.DUMMYFUNCTION("""COMPUTED_VALUE"""),"Loyalties")</f>
        <v>Loyalties</v>
      </c>
      <c r="D19" s="70" t="str">
        <f>IFERROR(__xludf.DUMMYFUNCTION("""COMPUTED_VALUE"""),"ASL1")</f>
        <v>ASL1</v>
      </c>
      <c r="E19" s="70" t="str">
        <f>IFERROR(__xludf.DUMMYFUNCTION("""COMPUTED_VALUE"""),"F136")</f>
        <v>F136</v>
      </c>
      <c r="F19" s="71">
        <f>IFERROR(__xludf.DUMMYFUNCTION("""COMPUTED_VALUE"""),1.0)</f>
        <v>1</v>
      </c>
      <c r="G19" s="70"/>
      <c r="H19" s="49" t="str">
        <f>IFERROR(__xludf.DUMMYFUNCTION("""COMPUTED_VALUE"""),"Chilled")</f>
        <v>Chilled</v>
      </c>
      <c r="I19" s="49"/>
    </row>
    <row r="20">
      <c r="A20" s="70" t="str">
        <f>IFERROR(__xludf.DUMMYFUNCTION("""COMPUTED_VALUE"""),"Ice6")</f>
        <v>Ice6</v>
      </c>
      <c r="B20" s="70" t="str">
        <f>IFERROR(__xludf.DUMMYFUNCTION("""COMPUTED_VALUE"""),"IcePack1")</f>
        <v>IcePack1</v>
      </c>
      <c r="C20" s="70" t="str">
        <f>IFERROR(__xludf.DUMMYFUNCTION("""COMPUTED_VALUE"""),"IcePack")</f>
        <v>IcePack</v>
      </c>
      <c r="D20" s="70" t="str">
        <f>IFERROR(__xludf.DUMMYFUNCTION("""COMPUTED_VALUE"""),"ASL1")</f>
        <v>ASL1</v>
      </c>
      <c r="E20" s="70" t="str">
        <f>IFERROR(__xludf.DUMMYFUNCTION("""COMPUTED_VALUE"""),"F144")</f>
        <v>F144</v>
      </c>
      <c r="F20" s="71">
        <f>IFERROR(__xludf.DUMMYFUNCTION("""COMPUTED_VALUE"""),1.0)</f>
        <v>1</v>
      </c>
      <c r="G20" s="70"/>
      <c r="H20" s="49" t="str">
        <f>IFERROR(__xludf.DUMMYFUNCTION("""COMPUTED_VALUE"""),"Chilled")</f>
        <v>Chilled</v>
      </c>
      <c r="I20" s="49"/>
    </row>
    <row r="21">
      <c r="A21" s="70" t="str">
        <f>IFERROR(__xludf.DUMMYFUNCTION("""COMPUTED_VALUE"""),"Ice9")</f>
        <v>Ice9</v>
      </c>
      <c r="B21" s="70" t="str">
        <f>IFERROR(__xludf.DUMMYFUNCTION("""COMPUTED_VALUE"""),"IcePack1")</f>
        <v>IcePack1</v>
      </c>
      <c r="C21" s="70" t="str">
        <f>IFERROR(__xludf.DUMMYFUNCTION("""COMPUTED_VALUE"""),"IcePack")</f>
        <v>IcePack</v>
      </c>
      <c r="D21" s="70" t="str">
        <f>IFERROR(__xludf.DUMMYFUNCTION("""COMPUTED_VALUE"""),"ASL1")</f>
        <v>ASL1</v>
      </c>
      <c r="E21" s="70" t="str">
        <f>IFERROR(__xludf.DUMMYFUNCTION("""COMPUTED_VALUE"""),"F144")</f>
        <v>F144</v>
      </c>
      <c r="F21" s="71">
        <f>IFERROR(__xludf.DUMMYFUNCTION("""COMPUTED_VALUE"""),1.0)</f>
        <v>1</v>
      </c>
      <c r="G21" s="70"/>
      <c r="H21" s="49" t="str">
        <f>IFERROR(__xludf.DUMMYFUNCTION("""COMPUTED_VALUE"""),"Chilled")</f>
        <v>Chilled</v>
      </c>
      <c r="I21" s="49"/>
    </row>
    <row r="22">
      <c r="A22" s="70" t="str">
        <f>IFERROR(__xludf.DUMMYFUNCTION("""COMPUTED_VALUE"""),"Ice12")</f>
        <v>Ice12</v>
      </c>
      <c r="B22" s="70" t="str">
        <f>IFERROR(__xludf.DUMMYFUNCTION("""COMPUTED_VALUE"""),"IcePack1")</f>
        <v>IcePack1</v>
      </c>
      <c r="C22" s="70" t="str">
        <f>IFERROR(__xludf.DUMMYFUNCTION("""COMPUTED_VALUE"""),"IcePack")</f>
        <v>IcePack</v>
      </c>
      <c r="D22" s="70" t="str">
        <f>IFERROR(__xludf.DUMMYFUNCTION("""COMPUTED_VALUE"""),"ASL1")</f>
        <v>ASL1</v>
      </c>
      <c r="E22" s="70" t="str">
        <f>IFERROR(__xludf.DUMMYFUNCTION("""COMPUTED_VALUE"""),"F144")</f>
        <v>F144</v>
      </c>
      <c r="F22" s="71">
        <f>IFERROR(__xludf.DUMMYFUNCTION("""COMPUTED_VALUE"""),2.0)</f>
        <v>2</v>
      </c>
      <c r="G22" s="70"/>
      <c r="H22" s="49" t="str">
        <f>IFERROR(__xludf.DUMMYFUNCTION("""COMPUTED_VALUE"""),"Chilled")</f>
        <v>Chilled</v>
      </c>
      <c r="I22" s="49"/>
    </row>
    <row r="23">
      <c r="A23" s="70" t="str">
        <f>IFERROR(__xludf.DUMMYFUNCTION("""COMPUTED_VALUE"""),"Ice6")</f>
        <v>Ice6</v>
      </c>
      <c r="B23" s="70" t="str">
        <f>IFERROR(__xludf.DUMMYFUNCTION("""COMPUTED_VALUE"""),"IcePack2")</f>
        <v>IcePack2</v>
      </c>
      <c r="C23" s="70" t="str">
        <f>IFERROR(__xludf.DUMMYFUNCTION("""COMPUTED_VALUE"""),"IcePack")</f>
        <v>IcePack</v>
      </c>
      <c r="D23" s="70" t="str">
        <f>IFERROR(__xludf.DUMMYFUNCTION("""COMPUTED_VALUE"""),"ASL1")</f>
        <v>ASL1</v>
      </c>
      <c r="E23" s="70" t="str">
        <f>IFERROR(__xludf.DUMMYFUNCTION("""COMPUTED_VALUE"""),"F105")</f>
        <v>F105</v>
      </c>
      <c r="F23" s="71">
        <f>IFERROR(__xludf.DUMMYFUNCTION("""COMPUTED_VALUE"""),0.0)</f>
        <v>0</v>
      </c>
      <c r="G23" s="70"/>
      <c r="H23" s="49" t="str">
        <f>IFERROR(__xludf.DUMMYFUNCTION("""COMPUTED_VALUE"""),"Chilled")</f>
        <v>Chilled</v>
      </c>
      <c r="I23" s="49"/>
    </row>
    <row r="24">
      <c r="A24" s="70" t="str">
        <f>IFERROR(__xludf.DUMMYFUNCTION("""COMPUTED_VALUE"""),"Ice9")</f>
        <v>Ice9</v>
      </c>
      <c r="B24" s="70" t="str">
        <f>IFERROR(__xludf.DUMMYFUNCTION("""COMPUTED_VALUE"""),"IcePack2")</f>
        <v>IcePack2</v>
      </c>
      <c r="C24" s="70" t="str">
        <f>IFERROR(__xludf.DUMMYFUNCTION("""COMPUTED_VALUE"""),"IcePack")</f>
        <v>IcePack</v>
      </c>
      <c r="D24" s="70" t="str">
        <f>IFERROR(__xludf.DUMMYFUNCTION("""COMPUTED_VALUE"""),"ASL1")</f>
        <v>ASL1</v>
      </c>
      <c r="E24" s="70" t="str">
        <f>IFERROR(__xludf.DUMMYFUNCTION("""COMPUTED_VALUE"""),"F105")</f>
        <v>F105</v>
      </c>
      <c r="F24" s="71">
        <f>IFERROR(__xludf.DUMMYFUNCTION("""COMPUTED_VALUE"""),1.0)</f>
        <v>1</v>
      </c>
      <c r="G24" s="70"/>
      <c r="H24" s="49" t="str">
        <f>IFERROR(__xludf.DUMMYFUNCTION("""COMPUTED_VALUE"""),"Chilled")</f>
        <v>Chilled</v>
      </c>
      <c r="I24" s="49"/>
    </row>
    <row r="25">
      <c r="A25" s="70" t="str">
        <f>IFERROR(__xludf.DUMMYFUNCTION("""COMPUTED_VALUE"""),"Ice12")</f>
        <v>Ice12</v>
      </c>
      <c r="B25" s="70" t="str">
        <f>IFERROR(__xludf.DUMMYFUNCTION("""COMPUTED_VALUE"""),"IcePack2")</f>
        <v>IcePack2</v>
      </c>
      <c r="C25" s="70" t="str">
        <f>IFERROR(__xludf.DUMMYFUNCTION("""COMPUTED_VALUE"""),"IcePack")</f>
        <v>IcePack</v>
      </c>
      <c r="D25" s="70" t="str">
        <f>IFERROR(__xludf.DUMMYFUNCTION("""COMPUTED_VALUE"""),"ASL1")</f>
        <v>ASL1</v>
      </c>
      <c r="E25" s="70" t="str">
        <f>IFERROR(__xludf.DUMMYFUNCTION("""COMPUTED_VALUE"""),"F105")</f>
        <v>F105</v>
      </c>
      <c r="F25" s="71">
        <f>IFERROR(__xludf.DUMMYFUNCTION("""COMPUTED_VALUE"""),0.0)</f>
        <v>0</v>
      </c>
      <c r="G25" s="70"/>
      <c r="H25" s="49" t="str">
        <f>IFERROR(__xludf.DUMMYFUNCTION("""COMPUTED_VALUE"""),"Chilled")</f>
        <v>Chilled</v>
      </c>
      <c r="I25" s="49"/>
    </row>
    <row r="26">
      <c r="A26" s="70" t="str">
        <f>IFERROR(__xludf.DUMMYFUNCTION("""COMPUTED_VALUE"""),"Ice6")</f>
        <v>Ice6</v>
      </c>
      <c r="B26" s="70" t="str">
        <f>IFERROR(__xludf.DUMMYFUNCTION("""COMPUTED_VALUE"""),"IcePack3")</f>
        <v>IcePack3</v>
      </c>
      <c r="C26" s="70" t="str">
        <f>IFERROR(__xludf.DUMMYFUNCTION("""COMPUTED_VALUE"""),"IcePack")</f>
        <v>IcePack</v>
      </c>
      <c r="D26" s="70" t="str">
        <f>IFERROR(__xludf.DUMMYFUNCTION("""COMPUTED_VALUE"""),"ASL1")</f>
        <v>ASL1</v>
      </c>
      <c r="E26" s="70" t="str">
        <f>IFERROR(__xludf.DUMMYFUNCTION("""COMPUTED_VALUE"""),"F127")</f>
        <v>F127</v>
      </c>
      <c r="F26" s="71">
        <f>IFERROR(__xludf.DUMMYFUNCTION("""COMPUTED_VALUE"""),1.0)</f>
        <v>1</v>
      </c>
      <c r="G26" s="70"/>
      <c r="H26" s="49" t="str">
        <f>IFERROR(__xludf.DUMMYFUNCTION("""COMPUTED_VALUE"""),"Chilled")</f>
        <v>Chilled</v>
      </c>
      <c r="I26" s="49"/>
    </row>
    <row r="27">
      <c r="A27" s="70" t="str">
        <f>IFERROR(__xludf.DUMMYFUNCTION("""COMPUTED_VALUE"""),"Ice9")</f>
        <v>Ice9</v>
      </c>
      <c r="B27" s="70" t="str">
        <f>IFERROR(__xludf.DUMMYFUNCTION("""COMPUTED_VALUE"""),"IcePack3")</f>
        <v>IcePack3</v>
      </c>
      <c r="C27" s="70" t="str">
        <f>IFERROR(__xludf.DUMMYFUNCTION("""COMPUTED_VALUE"""),"IcePack")</f>
        <v>IcePack</v>
      </c>
      <c r="D27" s="70" t="str">
        <f>IFERROR(__xludf.DUMMYFUNCTION("""COMPUTED_VALUE"""),"ASL1")</f>
        <v>ASL1</v>
      </c>
      <c r="E27" s="70" t="str">
        <f>IFERROR(__xludf.DUMMYFUNCTION("""COMPUTED_VALUE"""),"F127")</f>
        <v>F127</v>
      </c>
      <c r="F27" s="71">
        <f>IFERROR(__xludf.DUMMYFUNCTION("""COMPUTED_VALUE"""),1.0)</f>
        <v>1</v>
      </c>
      <c r="G27" s="70"/>
      <c r="H27" s="49" t="str">
        <f>IFERROR(__xludf.DUMMYFUNCTION("""COMPUTED_VALUE"""),"Chilled")</f>
        <v>Chilled</v>
      </c>
      <c r="I27" s="49"/>
    </row>
    <row r="28">
      <c r="A28" s="70" t="str">
        <f>IFERROR(__xludf.DUMMYFUNCTION("""COMPUTED_VALUE"""),"Ice12")</f>
        <v>Ice12</v>
      </c>
      <c r="B28" s="70" t="str">
        <f>IFERROR(__xludf.DUMMYFUNCTION("""COMPUTED_VALUE"""),"IcePack3")</f>
        <v>IcePack3</v>
      </c>
      <c r="C28" s="70" t="str">
        <f>IFERROR(__xludf.DUMMYFUNCTION("""COMPUTED_VALUE"""),"IcePack")</f>
        <v>IcePack</v>
      </c>
      <c r="D28" s="70" t="str">
        <f>IFERROR(__xludf.DUMMYFUNCTION("""COMPUTED_VALUE"""),"ASL1")</f>
        <v>ASL1</v>
      </c>
      <c r="E28" s="70" t="str">
        <f>IFERROR(__xludf.DUMMYFUNCTION("""COMPUTED_VALUE"""),"F127")</f>
        <v>F127</v>
      </c>
      <c r="F28" s="71">
        <f>IFERROR(__xludf.DUMMYFUNCTION("""COMPUTED_VALUE"""),2.0)</f>
        <v>2</v>
      </c>
      <c r="G28" s="70"/>
      <c r="H28" s="49" t="str">
        <f>IFERROR(__xludf.DUMMYFUNCTION("""COMPUTED_VALUE"""),"Chilled")</f>
        <v>Chilled</v>
      </c>
      <c r="I28" s="49"/>
    </row>
    <row r="29">
      <c r="A29" s="70" t="str">
        <f>IFERROR(__xludf.DUMMYFUNCTION("""COMPUTED_VALUE"""),"220_1p")</f>
        <v>220_1p</v>
      </c>
      <c r="B29" s="70" t="str">
        <f>IFERROR(__xludf.DUMMYFUNCTION("""COMPUTED_VALUE"""),"220 - Free4Life_ Ginger Lemon Apple Wellness Shot_Single")</f>
        <v>220 - Free4Life_ Ginger Lemon Apple Wellness Shot_Single</v>
      </c>
      <c r="C29" s="70" t="str">
        <f>IFERROR(__xludf.DUMMYFUNCTION("""COMPUTED_VALUE"""),"BEV-00-136840-3a")</f>
        <v>BEV-00-136840-3a</v>
      </c>
      <c r="D29" s="70" t="str">
        <f>IFERROR(__xludf.DUMMYFUNCTION("""COMPUTED_VALUE"""),"ASL1")</f>
        <v>ASL1</v>
      </c>
      <c r="E29" s="70" t="str">
        <f>IFERROR(__xludf.DUMMYFUNCTION("""COMPUTED_VALUE"""),"F89")</f>
        <v>F89</v>
      </c>
      <c r="F29" s="71">
        <f>IFERROR(__xludf.DUMMYFUNCTION("""COMPUTED_VALUE"""),1.0)</f>
        <v>1</v>
      </c>
      <c r="G29" s="70"/>
      <c r="H29" s="49" t="str">
        <f>IFERROR(__xludf.DUMMYFUNCTION("""COMPUTED_VALUE"""),"Chilled")</f>
        <v>Chilled</v>
      </c>
      <c r="I29" s="49"/>
    </row>
    <row r="30">
      <c r="A30" s="70" t="str">
        <f>IFERROR(__xludf.DUMMYFUNCTION("""COMPUTED_VALUE"""),"221_1p")</f>
        <v>221_1p</v>
      </c>
      <c r="B30" s="70" t="str">
        <f>IFERROR(__xludf.DUMMYFUNCTION("""COMPUTED_VALUE"""),"221 - Free4Life_ Spirulina Ginger Lime Ginger Shot_Single")</f>
        <v>221 - Free4Life_ Spirulina Ginger Lime Ginger Shot_Single</v>
      </c>
      <c r="C30" s="70" t="str">
        <f>IFERROR(__xludf.DUMMYFUNCTION("""COMPUTED_VALUE"""),"BEV-00-137951-2a")</f>
        <v>BEV-00-137951-2a</v>
      </c>
      <c r="D30" s="70" t="str">
        <f>IFERROR(__xludf.DUMMYFUNCTION("""COMPUTED_VALUE"""),"ASL1")</f>
        <v>ASL1</v>
      </c>
      <c r="E30" s="70" t="str">
        <f>IFERROR(__xludf.DUMMYFUNCTION("""COMPUTED_VALUE"""),"F112")</f>
        <v>F112</v>
      </c>
      <c r="F30" s="71">
        <f>IFERROR(__xludf.DUMMYFUNCTION("""COMPUTED_VALUE"""),1.0)</f>
        <v>1</v>
      </c>
      <c r="G30" s="70"/>
      <c r="H30" s="49" t="str">
        <f>IFERROR(__xludf.DUMMYFUNCTION("""COMPUTED_VALUE"""),"Chilled")</f>
        <v>Chilled</v>
      </c>
      <c r="I30" s="49"/>
    </row>
    <row r="31">
      <c r="A31" s="70" t="str">
        <f>IFERROR(__xludf.DUMMYFUNCTION("""COMPUTED_VALUE"""),"222_1p")</f>
        <v>222_1p</v>
      </c>
      <c r="B31" s="70" t="str">
        <f>IFERROR(__xludf.DUMMYFUNCTION("""COMPUTED_VALUE"""),"222 - Free4Life_ Turmeric Cayenne Pineapple Ginger Shot_Single")</f>
        <v>222 - Free4Life_ Turmeric Cayenne Pineapple Ginger Shot_Single</v>
      </c>
      <c r="C31" s="70" t="str">
        <f>IFERROR(__xludf.DUMMYFUNCTION("""COMPUTED_VALUE"""),"BEV-00-137952-2a")</f>
        <v>BEV-00-137952-2a</v>
      </c>
      <c r="D31" s="70" t="str">
        <f>IFERROR(__xludf.DUMMYFUNCTION("""COMPUTED_VALUE"""),"ASL1")</f>
        <v>ASL1</v>
      </c>
      <c r="E31" s="70" t="str">
        <f>IFERROR(__xludf.DUMMYFUNCTION("""COMPUTED_VALUE"""),"F124")</f>
        <v>F124</v>
      </c>
      <c r="F31" s="71">
        <f>IFERROR(__xludf.DUMMYFUNCTION("""COMPUTED_VALUE"""),1.0)</f>
        <v>1</v>
      </c>
      <c r="G31" s="70"/>
      <c r="H31" s="49" t="str">
        <f>IFERROR(__xludf.DUMMYFUNCTION("""COMPUTED_VALUE"""),"Chilled")</f>
        <v>Chilled</v>
      </c>
      <c r="I31" s="49"/>
    </row>
    <row r="32">
      <c r="A32" s="70" t="str">
        <f>IFERROR(__xludf.DUMMYFUNCTION("""COMPUTED_VALUE"""),"301_1p")</f>
        <v>301_1p</v>
      </c>
      <c r="B32" s="70" t="str">
        <f>IFERROR(__xludf.DUMMYFUNCTION("""COMPUTED_VALUE"""),"565072 - Gegrilltes Hähnchen mit Ratatouille")</f>
        <v>565072 - Gegrilltes Hähnchen mit Ratatouille</v>
      </c>
      <c r="C32" s="70" t="str">
        <f>IFERROR(__xludf.DUMMYFUNCTION("""COMPUTED_VALUE"""),"CON-00-136674-3")</f>
        <v>CON-00-136674-3</v>
      </c>
      <c r="D32" s="70" t="str">
        <f>IFERROR(__xludf.DUMMYFUNCTION("""COMPUTED_VALUE"""),"ASL1")</f>
        <v>ASL1</v>
      </c>
      <c r="E32" s="70" t="str">
        <f>IFERROR(__xludf.DUMMYFUNCTION("""COMPUTED_VALUE"""),"F97")</f>
        <v>F97</v>
      </c>
      <c r="F32" s="71">
        <f>IFERROR(__xludf.DUMMYFUNCTION("""COMPUTED_VALUE"""),1.0)</f>
        <v>1</v>
      </c>
      <c r="G32" s="70"/>
      <c r="H32" s="49" t="str">
        <f>IFERROR(__xludf.DUMMYFUNCTION("""COMPUTED_VALUE"""),"Chilled")</f>
        <v>Chilled</v>
      </c>
      <c r="I32" s="49"/>
    </row>
    <row r="33">
      <c r="A33" s="70" t="str">
        <f>IFERROR(__xludf.DUMMYFUNCTION("""COMPUTED_VALUE"""),"302_1p")</f>
        <v>302_1p</v>
      </c>
      <c r="B33" s="70" t="str">
        <f>IFERROR(__xludf.DUMMYFUNCTION("""COMPUTED_VALUE"""),"565209 - Grünes Chili-Hähnchen mit Quinoa-Salsa")</f>
        <v>565209 - Grünes Chili-Hähnchen mit Quinoa-Salsa</v>
      </c>
      <c r="C33" s="70" t="str">
        <f>IFERROR(__xludf.DUMMYFUNCTION("""COMPUTED_VALUE"""),"CON-00-152205-2")</f>
        <v>CON-00-152205-2</v>
      </c>
      <c r="D33" s="70" t="str">
        <f>IFERROR(__xludf.DUMMYFUNCTION("""COMPUTED_VALUE"""),"ASL1")</f>
        <v>ASL1</v>
      </c>
      <c r="E33" s="70" t="str">
        <f>IFERROR(__xludf.DUMMYFUNCTION("""COMPUTED_VALUE"""),"F133")</f>
        <v>F133</v>
      </c>
      <c r="F33" s="71">
        <f>IFERROR(__xludf.DUMMYFUNCTION("""COMPUTED_VALUE"""),1.0)</f>
        <v>1</v>
      </c>
      <c r="G33" s="70"/>
      <c r="H33" s="49" t="str">
        <f>IFERROR(__xludf.DUMMYFUNCTION("""COMPUTED_VALUE"""),"Chilled")</f>
        <v>Chilled</v>
      </c>
      <c r="I33" s="49"/>
    </row>
    <row r="34">
      <c r="A34" s="70" t="str">
        <f>IFERROR(__xludf.DUMMYFUNCTION("""COMPUTED_VALUE"""),"303_1p")</f>
        <v>303_1p</v>
      </c>
      <c r="B34" s="70" t="str">
        <f>IFERROR(__xludf.DUMMYFUNCTION("""COMPUTED_VALUE"""),"565309 - Geschmortes Rind in Kräuterjus")</f>
        <v>565309 - Geschmortes Rind in Kräuterjus</v>
      </c>
      <c r="C34" s="70" t="str">
        <f>IFERROR(__xludf.DUMMYFUNCTION("""COMPUTED_VALUE"""),"CON-00-136698-3")</f>
        <v>CON-00-136698-3</v>
      </c>
      <c r="D34" s="70" t="str">
        <f>IFERROR(__xludf.DUMMYFUNCTION("""COMPUTED_VALUE"""),"ASL1")</f>
        <v>ASL1</v>
      </c>
      <c r="E34" s="70" t="str">
        <f>IFERROR(__xludf.DUMMYFUNCTION("""COMPUTED_VALUE"""),"F88")</f>
        <v>F88</v>
      </c>
      <c r="F34" s="71">
        <f>IFERROR(__xludf.DUMMYFUNCTION("""COMPUTED_VALUE"""),1.0)</f>
        <v>1</v>
      </c>
      <c r="G34" s="70"/>
      <c r="H34" s="49" t="str">
        <f>IFERROR(__xludf.DUMMYFUNCTION("""COMPUTED_VALUE"""),"Chilled")</f>
        <v>Chilled</v>
      </c>
      <c r="I34" s="49"/>
    </row>
    <row r="35">
      <c r="A35" s="70" t="str">
        <f>IFERROR(__xludf.DUMMYFUNCTION("""COMPUTED_VALUE"""),"304_1p")</f>
        <v>304_1p</v>
      </c>
      <c r="B35" s="70" t="str">
        <f>IFERROR(__xludf.DUMMYFUNCTION("""COMPUTED_VALUE"""),"565064 - Lachs in Senf-Dill-Sauce")</f>
        <v>565064 - Lachs in Senf-Dill-Sauce</v>
      </c>
      <c r="C35" s="70" t="str">
        <f>IFERROR(__xludf.DUMMYFUNCTION("""COMPUTED_VALUE"""),"CON-00-137745-2")</f>
        <v>CON-00-137745-2</v>
      </c>
      <c r="D35" s="70" t="str">
        <f>IFERROR(__xludf.DUMMYFUNCTION("""COMPUTED_VALUE"""),"ASL1")</f>
        <v>ASL1</v>
      </c>
      <c r="E35" s="70" t="str">
        <f>IFERROR(__xludf.DUMMYFUNCTION("""COMPUTED_VALUE"""),"F55")</f>
        <v>F55</v>
      </c>
      <c r="F35" s="71">
        <f>IFERROR(__xludf.DUMMYFUNCTION("""COMPUTED_VALUE"""),1.0)</f>
        <v>1</v>
      </c>
      <c r="G35" s="70"/>
      <c r="H35" s="49" t="str">
        <f>IFERROR(__xludf.DUMMYFUNCTION("""COMPUTED_VALUE"""),"Chilled")</f>
        <v>Chilled</v>
      </c>
      <c r="I35" s="49"/>
    </row>
    <row r="36">
      <c r="A36" s="70" t="str">
        <f>IFERROR(__xludf.DUMMYFUNCTION("""COMPUTED_VALUE"""),"305_1p")</f>
        <v>305_1p</v>
      </c>
      <c r="B36" s="70" t="str">
        <f>IFERROR(__xludf.DUMMYFUNCTION("""COMPUTED_VALUE"""),"565178 - Westafrikanisches Hähnchen-Erdnuss-Curry")</f>
        <v>565178 - Westafrikanisches Hähnchen-Erdnuss-Curry</v>
      </c>
      <c r="C36" s="70" t="str">
        <f>IFERROR(__xludf.DUMMYFUNCTION("""COMPUTED_VALUE"""),"CON-00-150748-2")</f>
        <v>CON-00-150748-2</v>
      </c>
      <c r="D36" s="70" t="str">
        <f>IFERROR(__xludf.DUMMYFUNCTION("""COMPUTED_VALUE"""),"ASL1")</f>
        <v>ASL1</v>
      </c>
      <c r="E36" s="70" t="str">
        <f>IFERROR(__xludf.DUMMYFUNCTION("""COMPUTED_VALUE"""),"F109")</f>
        <v>F109</v>
      </c>
      <c r="F36" s="71">
        <f>IFERROR(__xludf.DUMMYFUNCTION("""COMPUTED_VALUE"""),1.0)</f>
        <v>1</v>
      </c>
      <c r="G36" s="70"/>
      <c r="H36" s="49" t="str">
        <f>IFERROR(__xludf.DUMMYFUNCTION("""COMPUTED_VALUE"""),"Chilled")</f>
        <v>Chilled</v>
      </c>
      <c r="I36" s="49"/>
    </row>
    <row r="37">
      <c r="A37" s="70" t="str">
        <f>IFERROR(__xludf.DUMMYFUNCTION("""COMPUTED_VALUE"""),"306_1p")</f>
        <v>306_1p</v>
      </c>
      <c r="B37" s="70" t="str">
        <f>IFERROR(__xludf.DUMMYFUNCTION("""COMPUTED_VALUE"""),"565189 - Lachs Piccata")</f>
        <v>565189 - Lachs Piccata</v>
      </c>
      <c r="C37" s="70" t="str">
        <f>IFERROR(__xludf.DUMMYFUNCTION("""COMPUTED_VALUE"""),"CON-00-152025-2")</f>
        <v>CON-00-152025-2</v>
      </c>
      <c r="D37" s="70" t="str">
        <f>IFERROR(__xludf.DUMMYFUNCTION("""COMPUTED_VALUE"""),"ASL1")</f>
        <v>ASL1</v>
      </c>
      <c r="E37" s="70" t="str">
        <f>IFERROR(__xludf.DUMMYFUNCTION("""COMPUTED_VALUE"""),"F96")</f>
        <v>F96</v>
      </c>
      <c r="F37" s="71">
        <f>IFERROR(__xludf.DUMMYFUNCTION("""COMPUTED_VALUE"""),1.0)</f>
        <v>1</v>
      </c>
      <c r="G37" s="70"/>
      <c r="H37" s="49" t="str">
        <f>IFERROR(__xludf.DUMMYFUNCTION("""COMPUTED_VALUE"""),"Chilled")</f>
        <v>Chilled</v>
      </c>
      <c r="I37" s="49"/>
    </row>
    <row r="38">
      <c r="A38" s="70" t="str">
        <f>IFERROR(__xludf.DUMMYFUNCTION("""COMPUTED_VALUE"""),"307_1p")</f>
        <v>307_1p</v>
      </c>
      <c r="B38" s="70" t="str">
        <f>IFERROR(__xludf.DUMMYFUNCTION("""COMPUTED_VALUE"""),"565164 - Hähnchen mit karamellisierten Zwiebeln &amp; Emmentaler-Fondue")</f>
        <v>565164 - Hähnchen mit karamellisierten Zwiebeln &amp; Emmentaler-Fondue</v>
      </c>
      <c r="C38" s="70" t="str">
        <f>IFERROR(__xludf.DUMMYFUNCTION("""COMPUTED_VALUE"""),"CON-00-148220-2")</f>
        <v>CON-00-148220-2</v>
      </c>
      <c r="D38" s="70" t="str">
        <f>IFERROR(__xludf.DUMMYFUNCTION("""COMPUTED_VALUE"""),"ASL1")</f>
        <v>ASL1</v>
      </c>
      <c r="E38" s="70" t="str">
        <f>IFERROR(__xludf.DUMMYFUNCTION("""COMPUTED_VALUE"""),"F92")</f>
        <v>F92</v>
      </c>
      <c r="F38" s="71">
        <f>IFERROR(__xludf.DUMMYFUNCTION("""COMPUTED_VALUE"""),1.0)</f>
        <v>1</v>
      </c>
      <c r="G38" s="70"/>
      <c r="H38" s="49" t="str">
        <f>IFERROR(__xludf.DUMMYFUNCTION("""COMPUTED_VALUE"""),"Chilled")</f>
        <v>Chilled</v>
      </c>
      <c r="I38" s="49"/>
    </row>
    <row r="39">
      <c r="A39" s="70" t="str">
        <f>IFERROR(__xludf.DUMMYFUNCTION("""COMPUTED_VALUE"""),"308_1p")</f>
        <v>308_1p</v>
      </c>
      <c r="B39" s="70" t="str">
        <f>IFERROR(__xludf.DUMMYFUNCTION("""COMPUTED_VALUE"""),"565043 - Würziges Hähnchen mit Jalapeño, Limette und Cheddar")</f>
        <v>565043 - Würziges Hähnchen mit Jalapeño, Limette und Cheddar</v>
      </c>
      <c r="C39" s="70" t="str">
        <f>IFERROR(__xludf.DUMMYFUNCTION("""COMPUTED_VALUE"""),"CON-00-136638-3")</f>
        <v>CON-00-136638-3</v>
      </c>
      <c r="D39" s="70" t="str">
        <f>IFERROR(__xludf.DUMMYFUNCTION("""COMPUTED_VALUE"""),"ASL1")</f>
        <v>ASL1</v>
      </c>
      <c r="E39" s="70" t="str">
        <f>IFERROR(__xludf.DUMMYFUNCTION("""COMPUTED_VALUE"""),"F65")</f>
        <v>F65</v>
      </c>
      <c r="F39" s="71">
        <f>IFERROR(__xludf.DUMMYFUNCTION("""COMPUTED_VALUE"""),1.0)</f>
        <v>1</v>
      </c>
      <c r="G39" s="70"/>
      <c r="H39" s="49" t="str">
        <f>IFERROR(__xludf.DUMMYFUNCTION("""COMPUTED_VALUE"""),"Chilled")</f>
        <v>Chilled</v>
      </c>
      <c r="I39" s="49"/>
    </row>
    <row r="40">
      <c r="A40" s="70" t="str">
        <f>IFERROR(__xludf.DUMMYFUNCTION("""COMPUTED_VALUE"""),"309_1p")</f>
        <v>309_1p</v>
      </c>
      <c r="B40" s="70" t="str">
        <f>IFERROR(__xludf.DUMMYFUNCTION("""COMPUTED_VALUE"""),"565244 - Cremiges Tomaten-Risotto")</f>
        <v>565244 - Cremiges Tomaten-Risotto</v>
      </c>
      <c r="C40" s="70" t="str">
        <f>IFERROR(__xludf.DUMMYFUNCTION("""COMPUTED_VALUE"""),"CON-00-136629-3")</f>
        <v>CON-00-136629-3</v>
      </c>
      <c r="D40" s="70" t="str">
        <f>IFERROR(__xludf.DUMMYFUNCTION("""COMPUTED_VALUE"""),"ASL1")</f>
        <v>ASL1</v>
      </c>
      <c r="E40" s="70" t="str">
        <f>IFERROR(__xludf.DUMMYFUNCTION("""COMPUTED_VALUE"""),"F134")</f>
        <v>F134</v>
      </c>
      <c r="F40" s="71">
        <f>IFERROR(__xludf.DUMMYFUNCTION("""COMPUTED_VALUE"""),1.0)</f>
        <v>1</v>
      </c>
      <c r="G40" s="70"/>
      <c r="H40" s="49" t="str">
        <f>IFERROR(__xludf.DUMMYFUNCTION("""COMPUTED_VALUE"""),"Chilled")</f>
        <v>Chilled</v>
      </c>
      <c r="I40" s="49"/>
    </row>
    <row r="41">
      <c r="A41" s="70" t="str">
        <f>IFERROR(__xludf.DUMMYFUNCTION("""COMPUTED_VALUE"""),"310_1p")</f>
        <v>310_1p</v>
      </c>
      <c r="B41" s="70" t="str">
        <f>IFERROR(__xludf.DUMMYFUNCTION("""COMPUTED_VALUE"""),"565141 - Zucchini-Paprika-Ratatouille")</f>
        <v>565141 - Zucchini-Paprika-Ratatouille</v>
      </c>
      <c r="C41" s="70" t="str">
        <f>IFERROR(__xludf.DUMMYFUNCTION("""COMPUTED_VALUE"""),"CON-00-136634-3")</f>
        <v>CON-00-136634-3</v>
      </c>
      <c r="D41" s="70" t="str">
        <f>IFERROR(__xludf.DUMMYFUNCTION("""COMPUTED_VALUE"""),"ASL1")</f>
        <v>ASL1</v>
      </c>
      <c r="E41" s="70" t="str">
        <f>IFERROR(__xludf.DUMMYFUNCTION("""COMPUTED_VALUE"""),"F126")</f>
        <v>F126</v>
      </c>
      <c r="F41" s="71">
        <f>IFERROR(__xludf.DUMMYFUNCTION("""COMPUTED_VALUE"""),1.0)</f>
        <v>1</v>
      </c>
      <c r="G41" s="70"/>
      <c r="H41" s="49" t="str">
        <f>IFERROR(__xludf.DUMMYFUNCTION("""COMPUTED_VALUE"""),"Chilled")</f>
        <v>Chilled</v>
      </c>
      <c r="I41" s="49"/>
    </row>
    <row r="42">
      <c r="A42" s="70" t="str">
        <f>IFERROR(__xludf.DUMMYFUNCTION("""COMPUTED_VALUE"""),"311_1p")</f>
        <v>311_1p</v>
      </c>
      <c r="B42" s="70" t="str">
        <f>IFERROR(__xludf.DUMMYFUNCTION("""COMPUTED_VALUE"""),"565143 - Schweinefilet in cremiger Knoblauch-Senf-Sauce")</f>
        <v>565143 - Schweinefilet in cremiger Knoblauch-Senf-Sauce</v>
      </c>
      <c r="C42" s="70" t="str">
        <f>IFERROR(__xludf.DUMMYFUNCTION("""COMPUTED_VALUE"""),"CON-00-136637-3")</f>
        <v>CON-00-136637-3</v>
      </c>
      <c r="D42" s="70" t="str">
        <f>IFERROR(__xludf.DUMMYFUNCTION("""COMPUTED_VALUE"""),"ASL1")</f>
        <v>ASL1</v>
      </c>
      <c r="E42" s="70" t="str">
        <f>IFERROR(__xludf.DUMMYFUNCTION("""COMPUTED_VALUE"""),"F107")</f>
        <v>F107</v>
      </c>
      <c r="F42" s="71">
        <f>IFERROR(__xludf.DUMMYFUNCTION("""COMPUTED_VALUE"""),1.0)</f>
        <v>1</v>
      </c>
      <c r="G42" s="70"/>
      <c r="H42" s="49" t="str">
        <f>IFERROR(__xludf.DUMMYFUNCTION("""COMPUTED_VALUE"""),"Chilled")</f>
        <v>Chilled</v>
      </c>
      <c r="I42" s="49"/>
    </row>
    <row r="43">
      <c r="A43" s="70" t="str">
        <f>IFERROR(__xludf.DUMMYFUNCTION("""COMPUTED_VALUE"""),"312_1p")</f>
        <v>312_1p</v>
      </c>
      <c r="B43" s="70" t="str">
        <f>IFERROR(__xludf.DUMMYFUNCTION("""COMPUTED_VALUE"""),"565196 - Ají Verde Lachs")</f>
        <v>565196 - Ají Verde Lachs</v>
      </c>
      <c r="C43" s="70" t="str">
        <f>IFERROR(__xludf.DUMMYFUNCTION("""COMPUTED_VALUE"""),"CON-00-151278-2")</f>
        <v>CON-00-151278-2</v>
      </c>
      <c r="D43" s="70" t="str">
        <f>IFERROR(__xludf.DUMMYFUNCTION("""COMPUTED_VALUE"""),"ASL1")</f>
        <v>ASL1</v>
      </c>
      <c r="E43" s="70" t="str">
        <f>IFERROR(__xludf.DUMMYFUNCTION("""COMPUTED_VALUE"""),"F125")</f>
        <v>F125</v>
      </c>
      <c r="F43" s="71">
        <f>IFERROR(__xludf.DUMMYFUNCTION("""COMPUTED_VALUE"""),1.0)</f>
        <v>1</v>
      </c>
      <c r="G43" s="70"/>
      <c r="H43" s="49" t="str">
        <f>IFERROR(__xludf.DUMMYFUNCTION("""COMPUTED_VALUE"""),"Chilled")</f>
        <v>Chilled</v>
      </c>
      <c r="I43" s="49"/>
    </row>
    <row r="44">
      <c r="A44" s="70" t="str">
        <f>IFERROR(__xludf.DUMMYFUNCTION("""COMPUTED_VALUE"""),"313_1p")</f>
        <v>313_1p</v>
      </c>
      <c r="B44" s="70" t="str">
        <f>IFERROR(__xludf.DUMMYFUNCTION("""COMPUTED_VALUE"""),"565130 - Pulled Pork mit roter Chilisauce")</f>
        <v>565130 - Pulled Pork mit roter Chilisauce</v>
      </c>
      <c r="C44" s="70" t="str">
        <f>IFERROR(__xludf.DUMMYFUNCTION("""COMPUTED_VALUE"""),"CON-00-138152-2")</f>
        <v>CON-00-138152-2</v>
      </c>
      <c r="D44" s="70" t="str">
        <f>IFERROR(__xludf.DUMMYFUNCTION("""COMPUTED_VALUE"""),"ASL1")</f>
        <v>ASL1</v>
      </c>
      <c r="E44" s="70" t="str">
        <f>IFERROR(__xludf.DUMMYFUNCTION("""COMPUTED_VALUE"""),"F123")</f>
        <v>F123</v>
      </c>
      <c r="F44" s="71">
        <f>IFERROR(__xludf.DUMMYFUNCTION("""COMPUTED_VALUE"""),1.0)</f>
        <v>1</v>
      </c>
      <c r="G44" s="70"/>
      <c r="H44" s="49" t="str">
        <f>IFERROR(__xludf.DUMMYFUNCTION("""COMPUTED_VALUE"""),"Chilled")</f>
        <v>Chilled</v>
      </c>
      <c r="I44" s="49"/>
    </row>
    <row r="45">
      <c r="A45" s="70" t="str">
        <f>IFERROR(__xludf.DUMMYFUNCTION("""COMPUTED_VALUE"""),"314_1p")</f>
        <v>314_1p</v>
      </c>
      <c r="B45" s="70" t="str">
        <f>IFERROR(__xludf.DUMMYFUNCTION("""COMPUTED_VALUE"""),"565211 - Gegrilltes Hähnchen in Ingwer-Knoblauch-Marinade")</f>
        <v>565211 - Gegrilltes Hähnchen in Ingwer-Knoblauch-Marinade</v>
      </c>
      <c r="C45" s="70" t="str">
        <f>IFERROR(__xludf.DUMMYFUNCTION("""COMPUTED_VALUE"""),"CON-00-152024-2")</f>
        <v>CON-00-152024-2</v>
      </c>
      <c r="D45" s="70" t="str">
        <f>IFERROR(__xludf.DUMMYFUNCTION("""COMPUTED_VALUE"""),"ASL1")</f>
        <v>ASL1</v>
      </c>
      <c r="E45" s="70" t="str">
        <f>IFERROR(__xludf.DUMMYFUNCTION("""COMPUTED_VALUE"""),"F85")</f>
        <v>F85</v>
      </c>
      <c r="F45" s="71">
        <f>IFERROR(__xludf.DUMMYFUNCTION("""COMPUTED_VALUE"""),1.0)</f>
        <v>1</v>
      </c>
      <c r="G45" s="70"/>
      <c r="H45" s="49" t="str">
        <f>IFERROR(__xludf.DUMMYFUNCTION("""COMPUTED_VALUE"""),"Chilled")</f>
        <v>Chilled</v>
      </c>
      <c r="I45" s="49"/>
    </row>
    <row r="46">
      <c r="A46" s="70" t="str">
        <f>IFERROR(__xludf.DUMMYFUNCTION("""COMPUTED_VALUE"""),"315_1p")</f>
        <v>315_1p</v>
      </c>
      <c r="B46" s="70" t="str">
        <f>IFERROR(__xludf.DUMMYFUNCTION("""COMPUTED_VALUE"""),"565091 - Scharfes Rinderhack mit Jalapeños")</f>
        <v>565091 - Scharfes Rinderhack mit Jalapeños</v>
      </c>
      <c r="C46" s="70" t="str">
        <f>IFERROR(__xludf.DUMMYFUNCTION("""COMPUTED_VALUE"""),"CON-00-136694-3")</f>
        <v>CON-00-136694-3</v>
      </c>
      <c r="D46" s="70" t="str">
        <f>IFERROR(__xludf.DUMMYFUNCTION("""COMPUTED_VALUE"""),"ASL1")</f>
        <v>ASL1</v>
      </c>
      <c r="E46" s="70" t="str">
        <f>IFERROR(__xludf.DUMMYFUNCTION("""COMPUTED_VALUE"""),"F62")</f>
        <v>F62</v>
      </c>
      <c r="F46" s="71">
        <f>IFERROR(__xludf.DUMMYFUNCTION("""COMPUTED_VALUE"""),1.0)</f>
        <v>1</v>
      </c>
      <c r="G46" s="70"/>
      <c r="H46" s="49" t="str">
        <f>IFERROR(__xludf.DUMMYFUNCTION("""COMPUTED_VALUE"""),"Chilled")</f>
        <v>Chilled</v>
      </c>
      <c r="I46" s="49"/>
    </row>
    <row r="47">
      <c r="A47" s="70" t="str">
        <f>IFERROR(__xludf.DUMMYFUNCTION("""COMPUTED_VALUE"""),"316_1p")</f>
        <v>316_1p</v>
      </c>
      <c r="B47" s="70" t="str">
        <f>IFERROR(__xludf.DUMMYFUNCTION("""COMPUTED_VALUE"""),"565221 - Lachs-Bowl mit Zitrus-Miso")</f>
        <v>565221 - Lachs-Bowl mit Zitrus-Miso</v>
      </c>
      <c r="C47" s="70" t="str">
        <f>IFERROR(__xludf.DUMMYFUNCTION("""COMPUTED_VALUE"""),"CON-00-154547-2")</f>
        <v>CON-00-154547-2</v>
      </c>
      <c r="D47" s="70" t="str">
        <f>IFERROR(__xludf.DUMMYFUNCTION("""COMPUTED_VALUE"""),"ASL1")</f>
        <v>ASL1</v>
      </c>
      <c r="E47" s="70" t="str">
        <f>IFERROR(__xludf.DUMMYFUNCTION("""COMPUTED_VALUE"""),"F131")</f>
        <v>F131</v>
      </c>
      <c r="F47" s="71">
        <f>IFERROR(__xludf.DUMMYFUNCTION("""COMPUTED_VALUE"""),1.0)</f>
        <v>1</v>
      </c>
      <c r="G47" s="70"/>
      <c r="H47" s="49" t="str">
        <f>IFERROR(__xludf.DUMMYFUNCTION("""COMPUTED_VALUE"""),"Chilled")</f>
        <v>Chilled</v>
      </c>
      <c r="I47" s="49"/>
    </row>
    <row r="48">
      <c r="A48" s="70" t="str">
        <f>IFERROR(__xludf.DUMMYFUNCTION("""COMPUTED_VALUE"""),"317_1p")</f>
        <v>317_1p</v>
      </c>
      <c r="B48" s="70" t="str">
        <f>IFERROR(__xludf.DUMMYFUNCTION("""COMPUTED_VALUE"""),"565252 - Rinderragù mit sonnengetrockneten Tomaten und Pasta")</f>
        <v>565252 - Rinderragù mit sonnengetrockneten Tomaten und Pasta</v>
      </c>
      <c r="C48" s="70" t="str">
        <f>IFERROR(__xludf.DUMMYFUNCTION("""COMPUTED_VALUE"""),"CON-00-155185-3")</f>
        <v>CON-00-155185-3</v>
      </c>
      <c r="D48" s="70" t="str">
        <f>IFERROR(__xludf.DUMMYFUNCTION("""COMPUTED_VALUE"""),"ASL1")</f>
        <v>ASL1</v>
      </c>
      <c r="E48" s="70" t="str">
        <f>IFERROR(__xludf.DUMMYFUNCTION("""COMPUTED_VALUE"""),"F59")</f>
        <v>F59</v>
      </c>
      <c r="F48" s="71">
        <f>IFERROR(__xludf.DUMMYFUNCTION("""COMPUTED_VALUE"""),1.0)</f>
        <v>1</v>
      </c>
      <c r="G48" s="73"/>
      <c r="H48" s="49" t="str">
        <f>IFERROR(__xludf.DUMMYFUNCTION("""COMPUTED_VALUE"""),"Chilled")</f>
        <v>Chilled</v>
      </c>
      <c r="I48" s="49"/>
    </row>
    <row r="49">
      <c r="A49" s="70" t="str">
        <f>IFERROR(__xludf.DUMMYFUNCTION("""COMPUTED_VALUE"""),"318_1p")</f>
        <v>318_1p</v>
      </c>
      <c r="B49" s="70" t="str">
        <f>IFERROR(__xludf.DUMMYFUNCTION("""COMPUTED_VALUE"""),"565095 - Schweinefilet in würziger Ancho-Chili-Sauce")</f>
        <v>565095 - Schweinefilet in würziger Ancho-Chili-Sauce</v>
      </c>
      <c r="C49" s="70" t="str">
        <f>IFERROR(__xludf.DUMMYFUNCTION("""COMPUTED_VALUE"""),"CON-00-136696-3")</f>
        <v>CON-00-136696-3</v>
      </c>
      <c r="D49" s="70" t="str">
        <f>IFERROR(__xludf.DUMMYFUNCTION("""COMPUTED_VALUE"""),"ASL1")</f>
        <v>ASL1</v>
      </c>
      <c r="E49" s="70" t="str">
        <f>IFERROR(__xludf.DUMMYFUNCTION("""COMPUTED_VALUE"""),"F56")</f>
        <v>F56</v>
      </c>
      <c r="F49" s="71">
        <f>IFERROR(__xludf.DUMMYFUNCTION("""COMPUTED_VALUE"""),1.0)</f>
        <v>1</v>
      </c>
      <c r="G49" s="70"/>
      <c r="H49" s="49" t="str">
        <f>IFERROR(__xludf.DUMMYFUNCTION("""COMPUTED_VALUE"""),"Chilled")</f>
        <v>Chilled</v>
      </c>
      <c r="I49" s="49"/>
    </row>
    <row r="50">
      <c r="A50" s="70" t="str">
        <f>IFERROR(__xludf.DUMMYFUNCTION("""COMPUTED_VALUE"""),"206_1p")</f>
        <v>206_1p</v>
      </c>
      <c r="B50" s="70" t="str">
        <f>IFERROR(__xludf.DUMMYFUNCTION("""COMPUTED_VALUE"""),"565119 - Gegrilltes Hähnchen mit Knoblauch-Kräutern")</f>
        <v>565119 - Gegrilltes Hähnchen mit Knoblauch-Kräutern</v>
      </c>
      <c r="C50" s="70" t="str">
        <f>IFERROR(__xludf.DUMMYFUNCTION("""COMPUTED_VALUE"""),"PTN-00-136930-3")</f>
        <v>PTN-00-136930-3</v>
      </c>
      <c r="D50" s="70" t="str">
        <f>IFERROR(__xludf.DUMMYFUNCTION("""COMPUTED_VALUE"""),"ASL1")</f>
        <v>ASL1</v>
      </c>
      <c r="E50" s="70" t="str">
        <f>IFERROR(__xludf.DUMMYFUNCTION("""COMPUTED_VALUE"""),"F106")</f>
        <v>F106</v>
      </c>
      <c r="F50" s="71">
        <f>IFERROR(__xludf.DUMMYFUNCTION("""COMPUTED_VALUE"""),1.0)</f>
        <v>1</v>
      </c>
      <c r="G50" s="70"/>
      <c r="H50" s="49" t="str">
        <f>IFERROR(__xludf.DUMMYFUNCTION("""COMPUTED_VALUE"""),"Chilled")</f>
        <v>Chilled</v>
      </c>
      <c r="I50" s="49"/>
    </row>
    <row r="51">
      <c r="A51" s="70" t="str">
        <f>IFERROR(__xludf.DUMMYFUNCTION("""COMPUTED_VALUE"""),"205_1p")</f>
        <v>205_1p</v>
      </c>
      <c r="B51" s="70" t="str">
        <f>IFERROR(__xludf.DUMMYFUNCTION("""COMPUTED_VALUE"""),"205 - FACTOR_ Ginger Lemon Apple Wellness Shot")</f>
        <v>205 - FACTOR_ Ginger Lemon Apple Wellness Shot</v>
      </c>
      <c r="C51" s="70" t="str">
        <f>IFERROR(__xludf.DUMMYFUNCTION("""COMPUTED_VALUE"""),"BEV-00-136840-3")</f>
        <v>BEV-00-136840-3</v>
      </c>
      <c r="D51" s="70" t="str">
        <f>IFERROR(__xludf.DUMMYFUNCTION("""COMPUTED_VALUE"""),"ASL1")</f>
        <v>ASL1</v>
      </c>
      <c r="E51" s="70" t="str">
        <f>IFERROR(__xludf.DUMMYFUNCTION("""COMPUTED_VALUE"""),"F86")</f>
        <v>F86</v>
      </c>
      <c r="F51" s="71">
        <f>IFERROR(__xludf.DUMMYFUNCTION("""COMPUTED_VALUE"""),1.0)</f>
        <v>1</v>
      </c>
      <c r="G51" s="70"/>
      <c r="H51" s="49" t="str">
        <f>IFERROR(__xludf.DUMMYFUNCTION("""COMPUTED_VALUE"""),"Chilled")</f>
        <v>Chilled</v>
      </c>
      <c r="I51" s="49"/>
    </row>
    <row r="52">
      <c r="A52" s="70" t="str">
        <f>IFERROR(__xludf.DUMMYFUNCTION("""COMPUTED_VALUE"""),"209_1p")</f>
        <v>209_1p</v>
      </c>
      <c r="B52" s="70" t="str">
        <f>IFERROR(__xludf.DUMMYFUNCTION("""COMPUTED_VALUE"""),"209 - FACTOR_ Spirulina Ginger Lime Ginger Shot")</f>
        <v>209 - FACTOR_ Spirulina Ginger Lime Ginger Shot</v>
      </c>
      <c r="C52" s="70" t="str">
        <f>IFERROR(__xludf.DUMMYFUNCTION("""COMPUTED_VALUE"""),"BEV-00-137951-2")</f>
        <v>BEV-00-137951-2</v>
      </c>
      <c r="D52" s="70" t="str">
        <f>IFERROR(__xludf.DUMMYFUNCTION("""COMPUTED_VALUE"""),"ASL1")</f>
        <v>ASL1</v>
      </c>
      <c r="E52" s="70" t="str">
        <f>IFERROR(__xludf.DUMMYFUNCTION("""COMPUTED_VALUE"""),"F110")</f>
        <v>F110</v>
      </c>
      <c r="F52" s="71">
        <f>IFERROR(__xludf.DUMMYFUNCTION("""COMPUTED_VALUE"""),1.0)</f>
        <v>1</v>
      </c>
      <c r="G52" s="70"/>
      <c r="H52" s="49" t="str">
        <f>IFERROR(__xludf.DUMMYFUNCTION("""COMPUTED_VALUE"""),"Chilled")</f>
        <v>Chilled</v>
      </c>
      <c r="I52" s="49"/>
    </row>
    <row r="53">
      <c r="A53" s="70" t="str">
        <f>IFERROR(__xludf.DUMMYFUNCTION("""COMPUTED_VALUE"""),"210_1p")</f>
        <v>210_1p</v>
      </c>
      <c r="B53" s="70" t="str">
        <f>IFERROR(__xludf.DUMMYFUNCTION("""COMPUTED_VALUE"""),"210 - FACTOR_ Turmeric Cayenne Pineapple Ginger Shot")</f>
        <v>210 - FACTOR_ Turmeric Cayenne Pineapple Ginger Shot</v>
      </c>
      <c r="C53" s="70" t="str">
        <f>IFERROR(__xludf.DUMMYFUNCTION("""COMPUTED_VALUE"""),"BEV-00-137952-2")</f>
        <v>BEV-00-137952-2</v>
      </c>
      <c r="D53" s="70" t="str">
        <f>IFERROR(__xludf.DUMMYFUNCTION("""COMPUTED_VALUE"""),"ASL1")</f>
        <v>ASL1</v>
      </c>
      <c r="E53" s="70" t="str">
        <f>IFERROR(__xludf.DUMMYFUNCTION("""COMPUTED_VALUE"""),"F122")</f>
        <v>F122</v>
      </c>
      <c r="F53" s="71">
        <f>IFERROR(__xludf.DUMMYFUNCTION("""COMPUTED_VALUE"""),1.0)</f>
        <v>1</v>
      </c>
      <c r="G53" s="70"/>
      <c r="H53" s="49" t="str">
        <f>IFERROR(__xludf.DUMMYFUNCTION("""COMPUTED_VALUE"""),"Chilled")</f>
        <v>Chilled</v>
      </c>
      <c r="I53" s="49"/>
    </row>
    <row r="54">
      <c r="A54" s="70"/>
      <c r="B54" s="70"/>
      <c r="C54" s="70"/>
      <c r="D54" s="70"/>
      <c r="E54" s="70"/>
      <c r="F54" s="71"/>
      <c r="G54" s="70"/>
      <c r="H54" s="49"/>
      <c r="I54" s="49"/>
    </row>
    <row r="55">
      <c r="A55" s="70"/>
      <c r="B55" s="70"/>
      <c r="C55" s="70"/>
      <c r="D55" s="70"/>
      <c r="E55" s="70"/>
      <c r="F55" s="71"/>
      <c r="G55" s="70"/>
      <c r="H55" s="49"/>
      <c r="I55" s="49"/>
    </row>
    <row r="56">
      <c r="A56" s="70"/>
      <c r="B56" s="70"/>
      <c r="C56" s="70"/>
      <c r="D56" s="70"/>
      <c r="E56" s="70"/>
      <c r="F56" s="71"/>
      <c r="G56" s="70"/>
      <c r="H56" s="49"/>
      <c r="I56" s="49"/>
    </row>
    <row r="57">
      <c r="A57" s="70"/>
      <c r="B57" s="70"/>
      <c r="C57" s="70"/>
      <c r="D57" s="70"/>
      <c r="E57" s="70"/>
      <c r="F57" s="71"/>
      <c r="G57" s="70"/>
      <c r="H57" s="49"/>
      <c r="I57" s="49"/>
    </row>
    <row r="58">
      <c r="A58" s="70"/>
      <c r="B58" s="70"/>
      <c r="C58" s="70"/>
      <c r="D58" s="70"/>
      <c r="E58" s="70"/>
      <c r="F58" s="71"/>
      <c r="G58" s="70"/>
      <c r="H58" s="49"/>
      <c r="I58" s="49"/>
    </row>
    <row r="59">
      <c r="A59" s="70"/>
      <c r="B59" s="70"/>
      <c r="C59" s="70"/>
      <c r="D59" s="70"/>
      <c r="E59" s="70"/>
      <c r="F59" s="71"/>
      <c r="G59" s="70"/>
      <c r="H59" s="49"/>
      <c r="I59" s="49"/>
    </row>
    <row r="60">
      <c r="A60" s="70"/>
      <c r="B60" s="70"/>
      <c r="C60" s="70"/>
      <c r="D60" s="70"/>
      <c r="E60" s="70"/>
      <c r="F60" s="71"/>
      <c r="G60" s="70"/>
      <c r="H60" s="49"/>
      <c r="I60" s="49"/>
    </row>
    <row r="61">
      <c r="A61" s="70"/>
      <c r="B61" s="70"/>
      <c r="C61" s="70"/>
      <c r="D61" s="70"/>
      <c r="E61" s="70"/>
      <c r="F61" s="71"/>
      <c r="G61" s="70"/>
      <c r="H61" s="49"/>
      <c r="I61" s="49"/>
    </row>
    <row r="62">
      <c r="A62" s="70"/>
      <c r="B62" s="70"/>
      <c r="C62" s="70"/>
      <c r="D62" s="70"/>
      <c r="E62" s="70"/>
      <c r="F62" s="71"/>
      <c r="G62" s="70"/>
      <c r="H62" s="49"/>
      <c r="I62" s="49"/>
    </row>
    <row r="63">
      <c r="A63" s="70"/>
      <c r="B63" s="70"/>
      <c r="C63" s="70"/>
      <c r="D63" s="70"/>
      <c r="E63" s="70"/>
      <c r="F63" s="71"/>
      <c r="G63" s="70"/>
      <c r="H63" s="49"/>
      <c r="I63" s="49"/>
    </row>
    <row r="64">
      <c r="A64" s="70"/>
      <c r="B64" s="70"/>
      <c r="C64" s="70"/>
      <c r="D64" s="70"/>
      <c r="E64" s="70"/>
      <c r="F64" s="71"/>
      <c r="G64" s="70"/>
      <c r="H64" s="49"/>
      <c r="I64" s="49"/>
    </row>
    <row r="65">
      <c r="A65" s="70"/>
      <c r="B65" s="70"/>
      <c r="C65" s="70"/>
      <c r="D65" s="70"/>
      <c r="E65" s="70"/>
      <c r="F65" s="71"/>
      <c r="G65" s="70"/>
      <c r="H65" s="49"/>
      <c r="I65" s="49"/>
    </row>
    <row r="66">
      <c r="A66" s="70"/>
      <c r="B66" s="70"/>
      <c r="C66" s="70"/>
      <c r="D66" s="70"/>
      <c r="E66" s="70"/>
      <c r="F66" s="71"/>
      <c r="G66" s="70"/>
      <c r="H66" s="49"/>
      <c r="I66" s="49"/>
    </row>
    <row r="67">
      <c r="A67" s="70"/>
      <c r="B67" s="70"/>
      <c r="C67" s="70"/>
      <c r="D67" s="70"/>
      <c r="E67" s="70"/>
      <c r="F67" s="71"/>
      <c r="G67" s="70"/>
      <c r="H67" s="49"/>
      <c r="I67" s="49"/>
    </row>
    <row r="68">
      <c r="A68" s="70"/>
      <c r="B68" s="70"/>
      <c r="C68" s="70"/>
      <c r="D68" s="70"/>
      <c r="E68" s="70"/>
      <c r="F68" s="71"/>
      <c r="G68" s="70"/>
      <c r="H68" s="49"/>
      <c r="I68" s="49"/>
    </row>
    <row r="69">
      <c r="A69" s="70"/>
      <c r="B69" s="70"/>
      <c r="C69" s="70"/>
      <c r="D69" s="70"/>
      <c r="E69" s="70"/>
      <c r="F69" s="71"/>
      <c r="G69" s="70"/>
      <c r="H69" s="49"/>
      <c r="I69" s="49"/>
    </row>
    <row r="70">
      <c r="A70" s="70"/>
      <c r="B70" s="70"/>
      <c r="C70" s="70"/>
      <c r="D70" s="70"/>
      <c r="E70" s="70"/>
      <c r="F70" s="71"/>
      <c r="G70" s="70"/>
      <c r="H70" s="49"/>
      <c r="I70" s="49"/>
    </row>
    <row r="71">
      <c r="A71" s="70"/>
      <c r="B71" s="70"/>
      <c r="C71" s="70"/>
      <c r="D71" s="70"/>
      <c r="E71" s="70"/>
      <c r="F71" s="71"/>
      <c r="G71" s="70"/>
      <c r="H71" s="49"/>
      <c r="I71" s="49"/>
    </row>
    <row r="72">
      <c r="A72" s="70"/>
      <c r="B72" s="70"/>
      <c r="C72" s="70"/>
      <c r="D72" s="70"/>
      <c r="E72" s="70"/>
      <c r="F72" s="71"/>
      <c r="G72" s="70"/>
      <c r="H72" s="49"/>
      <c r="I72" s="49"/>
    </row>
    <row r="73">
      <c r="A73" s="70"/>
      <c r="B73" s="70"/>
      <c r="C73" s="70"/>
      <c r="D73" s="70"/>
      <c r="E73" s="70"/>
      <c r="F73" s="71"/>
      <c r="G73" s="70"/>
      <c r="H73" s="49"/>
      <c r="I73" s="49"/>
    </row>
    <row r="74">
      <c r="A74" s="70"/>
      <c r="B74" s="70"/>
      <c r="C74" s="70"/>
      <c r="D74" s="70"/>
      <c r="E74" s="70"/>
      <c r="F74" s="71"/>
      <c r="G74" s="70"/>
      <c r="H74" s="49"/>
      <c r="I74" s="49"/>
    </row>
    <row r="75">
      <c r="A75" s="70"/>
      <c r="B75" s="70"/>
      <c r="C75" s="70"/>
      <c r="D75" s="70"/>
      <c r="E75" s="70"/>
      <c r="F75" s="71"/>
      <c r="G75" s="70"/>
      <c r="H75" s="49"/>
      <c r="I75" s="49"/>
    </row>
    <row r="76">
      <c r="A76" s="70"/>
      <c r="B76" s="70"/>
      <c r="C76" s="70"/>
      <c r="D76" s="70"/>
      <c r="E76" s="70"/>
      <c r="F76" s="71"/>
      <c r="G76" s="70"/>
      <c r="H76" s="49"/>
      <c r="I76" s="49"/>
    </row>
    <row r="77">
      <c r="A77" s="70"/>
      <c r="B77" s="70"/>
      <c r="C77" s="70"/>
      <c r="D77" s="70"/>
      <c r="E77" s="70"/>
      <c r="F77" s="71"/>
      <c r="G77" s="70"/>
      <c r="H77" s="49"/>
      <c r="I77" s="49"/>
    </row>
    <row r="78">
      <c r="A78" s="70"/>
      <c r="B78" s="70"/>
      <c r="C78" s="70"/>
      <c r="D78" s="70"/>
      <c r="E78" s="70"/>
      <c r="F78" s="71"/>
      <c r="G78" s="70"/>
      <c r="H78" s="49"/>
      <c r="I78" s="49"/>
    </row>
    <row r="79">
      <c r="A79" s="70"/>
      <c r="B79" s="70"/>
      <c r="C79" s="70"/>
      <c r="D79" s="70"/>
      <c r="E79" s="70"/>
      <c r="F79" s="71"/>
      <c r="G79" s="70"/>
      <c r="H79" s="49"/>
      <c r="I79" s="49"/>
    </row>
    <row r="80">
      <c r="A80" s="70"/>
      <c r="B80" s="70"/>
      <c r="C80" s="70"/>
      <c r="D80" s="70"/>
      <c r="E80" s="70"/>
      <c r="F80" s="71"/>
      <c r="G80" s="70"/>
      <c r="H80" s="49"/>
      <c r="I80" s="49"/>
    </row>
    <row r="81">
      <c r="A81" s="70"/>
      <c r="B81" s="70"/>
      <c r="C81" s="70"/>
      <c r="D81" s="70"/>
      <c r="E81" s="70"/>
      <c r="F81" s="71"/>
      <c r="G81" s="70"/>
      <c r="H81" s="49"/>
      <c r="I81" s="49"/>
    </row>
    <row r="82">
      <c r="A82" s="70"/>
      <c r="B82" s="70"/>
      <c r="C82" s="70"/>
      <c r="D82" s="70"/>
      <c r="E82" s="70"/>
      <c r="F82" s="71"/>
      <c r="G82" s="70"/>
      <c r="H82" s="49"/>
      <c r="I82" s="49"/>
    </row>
    <row r="83">
      <c r="A83" s="70"/>
      <c r="B83" s="70"/>
      <c r="C83" s="70"/>
      <c r="D83" s="70"/>
      <c r="E83" s="70"/>
      <c r="F83" s="71"/>
      <c r="G83" s="70"/>
      <c r="H83" s="49"/>
      <c r="I83" s="49"/>
    </row>
    <row r="84">
      <c r="A84" s="70"/>
      <c r="B84" s="70"/>
      <c r="C84" s="70"/>
      <c r="D84" s="70"/>
      <c r="E84" s="70"/>
      <c r="F84" s="71"/>
      <c r="G84" s="70"/>
      <c r="H84" s="49"/>
      <c r="I84" s="49"/>
    </row>
    <row r="85">
      <c r="A85" s="70"/>
      <c r="B85" s="70"/>
      <c r="C85" s="70"/>
      <c r="D85" s="70"/>
      <c r="E85" s="70"/>
      <c r="F85" s="71"/>
      <c r="G85" s="70"/>
      <c r="H85" s="49"/>
      <c r="I85" s="49"/>
    </row>
    <row r="86">
      <c r="A86" s="70"/>
      <c r="B86" s="70"/>
      <c r="C86" s="70"/>
      <c r="D86" s="70"/>
      <c r="E86" s="70"/>
      <c r="F86" s="71"/>
      <c r="G86" s="70"/>
      <c r="H86" s="49"/>
      <c r="I86" s="49"/>
    </row>
    <row r="87">
      <c r="A87" s="70"/>
      <c r="B87" s="70"/>
      <c r="C87" s="70"/>
      <c r="D87" s="70"/>
      <c r="E87" s="70"/>
      <c r="F87" s="71"/>
      <c r="G87" s="70"/>
      <c r="H87" s="49"/>
      <c r="I87" s="49"/>
    </row>
    <row r="88">
      <c r="A88" s="70"/>
      <c r="B88" s="70"/>
      <c r="C88" s="70"/>
      <c r="D88" s="70"/>
      <c r="E88" s="70"/>
      <c r="F88" s="71"/>
      <c r="G88" s="70"/>
      <c r="H88" s="49"/>
      <c r="I88" s="49"/>
    </row>
    <row r="89">
      <c r="A89" s="70"/>
      <c r="B89" s="70"/>
      <c r="C89" s="70"/>
      <c r="D89" s="70"/>
      <c r="E89" s="70"/>
      <c r="F89" s="71"/>
      <c r="G89" s="72"/>
      <c r="H89" s="49"/>
      <c r="I89" s="49"/>
    </row>
    <row r="90">
      <c r="A90" s="70"/>
      <c r="B90" s="70"/>
      <c r="C90" s="70"/>
      <c r="D90" s="70"/>
      <c r="E90" s="70"/>
      <c r="F90" s="71"/>
      <c r="G90" s="70"/>
      <c r="H90" s="49"/>
      <c r="I90" s="49"/>
    </row>
    <row r="91">
      <c r="A91" s="70"/>
      <c r="B91" s="70"/>
      <c r="C91" s="70"/>
      <c r="D91" s="70"/>
      <c r="E91" s="70"/>
      <c r="F91" s="71"/>
      <c r="G91" s="70"/>
      <c r="H91" s="49"/>
      <c r="I91" s="49"/>
    </row>
    <row r="92">
      <c r="A92" s="70"/>
      <c r="B92" s="70"/>
      <c r="C92" s="70"/>
      <c r="D92" s="70"/>
      <c r="E92" s="70"/>
      <c r="F92" s="71"/>
      <c r="G92" s="70"/>
      <c r="H92" s="49"/>
      <c r="I92" s="49"/>
    </row>
    <row r="93">
      <c r="A93" s="70"/>
      <c r="B93" s="70"/>
      <c r="C93" s="70"/>
      <c r="D93" s="70"/>
      <c r="E93" s="70"/>
      <c r="F93" s="71"/>
      <c r="G93" s="70"/>
      <c r="H93" s="49"/>
      <c r="I93" s="49"/>
    </row>
    <row r="94">
      <c r="A94" s="70"/>
      <c r="B94" s="70"/>
      <c r="C94" s="70"/>
      <c r="D94" s="70"/>
      <c r="E94" s="70"/>
      <c r="F94" s="71"/>
      <c r="G94" s="70"/>
      <c r="H94" s="49"/>
      <c r="I94" s="49"/>
    </row>
    <row r="95">
      <c r="A95" s="70"/>
      <c r="B95" s="70"/>
      <c r="C95" s="70"/>
      <c r="D95" s="70"/>
      <c r="E95" s="70"/>
      <c r="F95" s="71"/>
      <c r="G95" s="70"/>
      <c r="H95" s="49"/>
      <c r="I95" s="49"/>
    </row>
    <row r="96">
      <c r="A96" s="70"/>
      <c r="B96" s="70"/>
      <c r="C96" s="70"/>
      <c r="D96" s="70"/>
      <c r="E96" s="70"/>
      <c r="F96" s="71"/>
      <c r="G96" s="70"/>
      <c r="H96" s="49"/>
      <c r="I96" s="49"/>
    </row>
    <row r="97">
      <c r="A97" s="70"/>
      <c r="B97" s="70"/>
      <c r="C97" s="70"/>
      <c r="D97" s="70"/>
      <c r="E97" s="70"/>
      <c r="F97" s="71"/>
      <c r="G97" s="70"/>
      <c r="H97" s="49"/>
      <c r="I97" s="49"/>
    </row>
    <row r="98">
      <c r="A98" s="70"/>
      <c r="B98" s="70"/>
      <c r="C98" s="70"/>
      <c r="D98" s="70"/>
      <c r="E98" s="70"/>
      <c r="F98" s="71"/>
      <c r="G98" s="70"/>
      <c r="H98" s="49"/>
      <c r="I98" s="49"/>
    </row>
    <row r="99">
      <c r="A99" s="70"/>
      <c r="B99" s="70"/>
      <c r="C99" s="70"/>
      <c r="D99" s="70"/>
      <c r="E99" s="70"/>
      <c r="F99" s="71"/>
      <c r="G99" s="70"/>
      <c r="H99" s="49"/>
      <c r="I99" s="49"/>
    </row>
    <row r="100">
      <c r="A100" s="70"/>
      <c r="B100" s="70"/>
      <c r="C100" s="70"/>
      <c r="D100" s="70"/>
      <c r="E100" s="70"/>
      <c r="F100" s="71"/>
      <c r="G100" s="70"/>
      <c r="H100" s="49"/>
      <c r="I100" s="49"/>
    </row>
    <row r="101">
      <c r="A101" s="70"/>
      <c r="B101" s="70"/>
      <c r="C101" s="70"/>
      <c r="D101" s="70"/>
      <c r="E101" s="70"/>
      <c r="F101" s="71"/>
      <c r="G101" s="70"/>
      <c r="H101" s="49"/>
      <c r="I101" s="49"/>
    </row>
    <row r="102">
      <c r="A102" s="70"/>
      <c r="B102" s="70"/>
      <c r="C102" s="70"/>
      <c r="D102" s="70"/>
      <c r="E102" s="70"/>
      <c r="F102" s="71"/>
      <c r="G102" s="70"/>
      <c r="H102" s="49"/>
      <c r="I102" s="49"/>
    </row>
    <row r="103">
      <c r="A103" s="70"/>
      <c r="B103" s="70"/>
      <c r="C103" s="70"/>
      <c r="D103" s="70"/>
      <c r="E103" s="70"/>
      <c r="F103" s="71"/>
      <c r="G103" s="70"/>
      <c r="H103" s="49"/>
      <c r="I103" s="49"/>
    </row>
    <row r="104">
      <c r="A104" s="70"/>
      <c r="B104" s="70"/>
      <c r="C104" s="70"/>
      <c r="D104" s="70"/>
      <c r="E104" s="70"/>
      <c r="F104" s="71"/>
      <c r="G104" s="70"/>
      <c r="H104" s="49"/>
      <c r="I104" s="49"/>
    </row>
    <row r="105">
      <c r="A105" s="70"/>
      <c r="B105" s="70"/>
      <c r="C105" s="70"/>
      <c r="D105" s="70"/>
      <c r="E105" s="70"/>
      <c r="F105" s="71"/>
      <c r="G105" s="70"/>
      <c r="H105" s="49"/>
      <c r="I105" s="49"/>
    </row>
    <row r="106">
      <c r="A106" s="70"/>
      <c r="B106" s="70"/>
      <c r="C106" s="70"/>
      <c r="D106" s="70"/>
      <c r="E106" s="70"/>
      <c r="F106" s="71"/>
      <c r="G106" s="70"/>
      <c r="H106" s="49"/>
      <c r="I106" s="49"/>
    </row>
    <row r="107">
      <c r="A107" s="70"/>
      <c r="B107" s="70"/>
      <c r="C107" s="70"/>
      <c r="D107" s="70"/>
      <c r="E107" s="70"/>
      <c r="F107" s="71"/>
      <c r="G107" s="70"/>
      <c r="H107" s="49"/>
      <c r="I107" s="49"/>
    </row>
    <row r="108">
      <c r="A108" s="70"/>
      <c r="B108" s="70"/>
      <c r="C108" s="70"/>
      <c r="D108" s="70"/>
      <c r="E108" s="70"/>
      <c r="F108" s="71"/>
      <c r="G108" s="70"/>
      <c r="H108" s="49"/>
      <c r="I108" s="49"/>
    </row>
    <row r="109">
      <c r="A109" s="70"/>
      <c r="B109" s="70"/>
      <c r="C109" s="70"/>
      <c r="D109" s="70"/>
      <c r="E109" s="70"/>
      <c r="F109" s="71"/>
      <c r="G109" s="70"/>
      <c r="H109" s="49"/>
      <c r="I109" s="49"/>
    </row>
    <row r="110">
      <c r="A110" s="70"/>
      <c r="B110" s="70"/>
      <c r="C110" s="70"/>
      <c r="D110" s="70"/>
      <c r="E110" s="70"/>
      <c r="F110" s="71"/>
      <c r="G110" s="70"/>
      <c r="H110" s="49"/>
      <c r="I110" s="49"/>
    </row>
    <row r="111">
      <c r="A111" s="70"/>
      <c r="B111" s="70"/>
      <c r="C111" s="70"/>
      <c r="D111" s="70"/>
      <c r="E111" s="70"/>
      <c r="F111" s="71"/>
      <c r="G111" s="70"/>
      <c r="H111" s="49"/>
      <c r="I111" s="49"/>
    </row>
    <row r="112">
      <c r="A112" s="70"/>
      <c r="B112" s="70"/>
      <c r="C112" s="70"/>
      <c r="D112" s="70"/>
      <c r="E112" s="70"/>
      <c r="F112" s="71"/>
      <c r="G112" s="70"/>
      <c r="H112" s="49"/>
      <c r="I112" s="49"/>
    </row>
    <row r="113">
      <c r="A113" s="70"/>
      <c r="B113" s="70"/>
      <c r="C113" s="70"/>
      <c r="D113" s="70"/>
      <c r="E113" s="70"/>
      <c r="F113" s="71"/>
      <c r="G113" s="70"/>
      <c r="H113" s="49"/>
      <c r="I113" s="49"/>
    </row>
    <row r="114">
      <c r="A114" s="70"/>
      <c r="B114" s="70"/>
      <c r="C114" s="70"/>
      <c r="D114" s="70"/>
      <c r="E114" s="70"/>
      <c r="F114" s="71"/>
      <c r="G114" s="70"/>
      <c r="H114" s="49"/>
      <c r="I114" s="49"/>
    </row>
    <row r="115">
      <c r="A115" s="70"/>
      <c r="B115" s="70"/>
      <c r="C115" s="70"/>
      <c r="D115" s="70"/>
      <c r="E115" s="70"/>
      <c r="F115" s="71"/>
      <c r="G115" s="70"/>
      <c r="H115" s="49"/>
      <c r="I115" s="49"/>
    </row>
    <row r="116">
      <c r="A116" s="70"/>
      <c r="B116" s="70"/>
      <c r="C116" s="70"/>
      <c r="D116" s="70"/>
      <c r="E116" s="70"/>
      <c r="F116" s="71"/>
      <c r="G116" s="70"/>
      <c r="H116" s="49"/>
      <c r="I116" s="49"/>
    </row>
    <row r="117">
      <c r="A117" s="70"/>
      <c r="B117" s="70"/>
      <c r="C117" s="70"/>
      <c r="D117" s="70"/>
      <c r="E117" s="70"/>
      <c r="F117" s="71"/>
      <c r="G117" s="70"/>
      <c r="H117" s="49"/>
      <c r="I117" s="49"/>
    </row>
    <row r="118">
      <c r="A118" s="70"/>
      <c r="B118" s="70"/>
      <c r="C118" s="70"/>
      <c r="D118" s="70"/>
      <c r="E118" s="70"/>
      <c r="F118" s="71"/>
      <c r="G118" s="70"/>
      <c r="H118" s="49"/>
      <c r="I118" s="49"/>
    </row>
    <row r="119">
      <c r="A119" s="70"/>
      <c r="B119" s="70"/>
      <c r="C119" s="70"/>
      <c r="D119" s="70"/>
      <c r="E119" s="70"/>
      <c r="F119" s="71"/>
      <c r="G119" s="70"/>
      <c r="H119" s="49"/>
      <c r="I119" s="49"/>
    </row>
    <row r="120">
      <c r="A120" s="70"/>
      <c r="B120" s="70"/>
      <c r="C120" s="70"/>
      <c r="D120" s="70"/>
      <c r="E120" s="70"/>
      <c r="F120" s="71"/>
      <c r="G120" s="70"/>
      <c r="H120" s="49"/>
      <c r="I120" s="49"/>
    </row>
    <row r="121">
      <c r="A121" s="70"/>
      <c r="B121" s="70"/>
      <c r="C121" s="70"/>
      <c r="D121" s="70"/>
      <c r="E121" s="70"/>
      <c r="F121" s="71"/>
      <c r="G121" s="70"/>
      <c r="H121" s="49"/>
      <c r="I121" s="49"/>
    </row>
    <row r="122">
      <c r="A122" s="70"/>
      <c r="B122" s="70"/>
      <c r="C122" s="70"/>
      <c r="D122" s="70"/>
      <c r="E122" s="70"/>
      <c r="F122" s="71"/>
      <c r="G122" s="70"/>
      <c r="H122" s="49"/>
      <c r="I122" s="49"/>
    </row>
    <row r="123">
      <c r="A123" s="70"/>
      <c r="B123" s="70"/>
      <c r="C123" s="70"/>
      <c r="D123" s="70"/>
      <c r="E123" s="70"/>
      <c r="F123" s="71"/>
      <c r="G123" s="70"/>
      <c r="H123" s="49"/>
      <c r="I123" s="49"/>
    </row>
    <row r="124">
      <c r="A124" s="70"/>
      <c r="B124" s="70"/>
      <c r="C124" s="70"/>
      <c r="D124" s="70"/>
      <c r="E124" s="70"/>
      <c r="F124" s="71"/>
      <c r="G124" s="70"/>
      <c r="H124" s="49"/>
      <c r="I124" s="49"/>
    </row>
    <row r="125">
      <c r="A125" s="70"/>
      <c r="B125" s="70"/>
      <c r="C125" s="70"/>
      <c r="D125" s="70"/>
      <c r="E125" s="70"/>
      <c r="F125" s="71"/>
      <c r="G125" s="70"/>
      <c r="H125" s="49"/>
      <c r="I125" s="49"/>
    </row>
    <row r="126">
      <c r="A126" s="70"/>
      <c r="B126" s="70"/>
      <c r="C126" s="70"/>
      <c r="D126" s="70"/>
      <c r="E126" s="70"/>
      <c r="F126" s="71"/>
      <c r="G126" s="70"/>
      <c r="H126" s="49"/>
      <c r="I126" s="49"/>
    </row>
    <row r="127">
      <c r="A127" s="70"/>
      <c r="B127" s="70"/>
      <c r="C127" s="70"/>
      <c r="D127" s="70"/>
      <c r="E127" s="70"/>
      <c r="F127" s="71"/>
      <c r="G127" s="70"/>
      <c r="H127" s="49"/>
      <c r="I127" s="49"/>
    </row>
    <row r="128">
      <c r="A128" s="70"/>
      <c r="B128" s="70"/>
      <c r="C128" s="70"/>
      <c r="D128" s="70"/>
      <c r="E128" s="70"/>
      <c r="F128" s="71"/>
      <c r="G128" s="70"/>
      <c r="H128" s="49"/>
      <c r="I128" s="49"/>
    </row>
    <row r="129">
      <c r="A129" s="70"/>
      <c r="B129" s="70"/>
      <c r="C129" s="70"/>
      <c r="D129" s="70"/>
      <c r="E129" s="70"/>
      <c r="F129" s="71"/>
      <c r="G129" s="70"/>
      <c r="H129" s="49"/>
      <c r="I129" s="49"/>
    </row>
    <row r="130">
      <c r="A130" s="70"/>
      <c r="B130" s="70"/>
      <c r="C130" s="70"/>
      <c r="D130" s="70"/>
      <c r="E130" s="70"/>
      <c r="F130" s="71"/>
      <c r="G130" s="72"/>
      <c r="H130" s="49"/>
      <c r="I130" s="49"/>
    </row>
    <row r="131">
      <c r="A131" s="70"/>
      <c r="B131" s="70"/>
      <c r="C131" s="70"/>
      <c r="D131" s="70"/>
      <c r="E131" s="70"/>
      <c r="F131" s="71"/>
      <c r="G131" s="70"/>
      <c r="H131" s="49"/>
      <c r="I131" s="49"/>
    </row>
    <row r="132">
      <c r="A132" s="70"/>
      <c r="B132" s="70"/>
      <c r="C132" s="70"/>
      <c r="D132" s="70"/>
      <c r="E132" s="70"/>
      <c r="F132" s="71"/>
      <c r="G132" s="70"/>
      <c r="H132" s="49"/>
      <c r="I132" s="49"/>
    </row>
    <row r="133">
      <c r="A133" s="70"/>
      <c r="B133" s="70"/>
      <c r="C133" s="70"/>
      <c r="D133" s="70"/>
      <c r="E133" s="70"/>
      <c r="F133" s="71"/>
      <c r="G133" s="70"/>
      <c r="H133" s="49"/>
      <c r="I133" s="49"/>
    </row>
    <row r="134">
      <c r="A134" s="70"/>
      <c r="B134" s="70"/>
      <c r="C134" s="70"/>
      <c r="D134" s="70"/>
      <c r="E134" s="70"/>
      <c r="F134" s="71"/>
      <c r="G134" s="70"/>
      <c r="H134" s="49"/>
      <c r="I134" s="49"/>
    </row>
    <row r="135">
      <c r="A135" s="70"/>
      <c r="B135" s="70"/>
      <c r="C135" s="70"/>
      <c r="D135" s="70"/>
      <c r="E135" s="70"/>
      <c r="F135" s="71"/>
      <c r="G135" s="70"/>
      <c r="H135" s="49"/>
      <c r="I135" s="49"/>
    </row>
    <row r="136">
      <c r="A136" s="70"/>
      <c r="B136" s="70"/>
      <c r="C136" s="70"/>
      <c r="D136" s="70"/>
      <c r="E136" s="70"/>
      <c r="F136" s="71"/>
      <c r="G136" s="70"/>
      <c r="H136" s="49"/>
      <c r="I136" s="49"/>
    </row>
    <row r="137">
      <c r="A137" s="70"/>
      <c r="B137" s="70"/>
      <c r="C137" s="70"/>
      <c r="D137" s="70"/>
      <c r="E137" s="70"/>
      <c r="F137" s="71"/>
      <c r="G137" s="70"/>
      <c r="H137" s="49"/>
      <c r="I137" s="49"/>
    </row>
    <row r="138">
      <c r="A138" s="70"/>
      <c r="B138" s="70"/>
      <c r="C138" s="70"/>
      <c r="D138" s="70"/>
      <c r="E138" s="70"/>
      <c r="F138" s="71"/>
      <c r="G138" s="70"/>
      <c r="H138" s="49"/>
      <c r="I138" s="49"/>
    </row>
    <row r="139">
      <c r="A139" s="70"/>
      <c r="B139" s="70"/>
      <c r="C139" s="70"/>
      <c r="D139" s="70"/>
      <c r="E139" s="70"/>
      <c r="F139" s="71"/>
      <c r="G139" s="70"/>
      <c r="H139" s="49"/>
      <c r="I139" s="49"/>
    </row>
    <row r="140">
      <c r="A140" s="70"/>
      <c r="B140" s="70"/>
      <c r="C140" s="70"/>
      <c r="D140" s="70"/>
      <c r="E140" s="70"/>
      <c r="F140" s="71"/>
      <c r="G140" s="70"/>
      <c r="H140" s="49"/>
      <c r="I140" s="49"/>
    </row>
    <row r="141">
      <c r="A141" s="70"/>
      <c r="B141" s="70"/>
      <c r="C141" s="70"/>
      <c r="D141" s="70"/>
      <c r="E141" s="70"/>
      <c r="F141" s="71"/>
      <c r="G141" s="70"/>
      <c r="H141" s="49"/>
      <c r="I141" s="49"/>
    </row>
    <row r="142">
      <c r="A142" s="70"/>
      <c r="B142" s="70"/>
      <c r="C142" s="70"/>
      <c r="D142" s="70"/>
      <c r="E142" s="70"/>
      <c r="F142" s="71"/>
      <c r="G142" s="70"/>
      <c r="H142" s="49"/>
      <c r="I142" s="49"/>
    </row>
    <row r="143">
      <c r="A143" s="70"/>
      <c r="B143" s="70"/>
      <c r="C143" s="70"/>
      <c r="D143" s="70"/>
      <c r="E143" s="70"/>
      <c r="F143" s="71"/>
      <c r="G143" s="70"/>
      <c r="H143" s="49"/>
      <c r="I143" s="49"/>
    </row>
    <row r="144">
      <c r="A144" s="70"/>
      <c r="B144" s="70"/>
      <c r="C144" s="70"/>
      <c r="D144" s="70"/>
      <c r="E144" s="70"/>
      <c r="F144" s="71"/>
      <c r="G144" s="70"/>
      <c r="H144" s="49"/>
      <c r="I144" s="49"/>
    </row>
    <row r="145">
      <c r="A145" s="70"/>
      <c r="B145" s="70"/>
      <c r="C145" s="70"/>
      <c r="D145" s="70"/>
      <c r="E145" s="70"/>
      <c r="F145" s="71"/>
      <c r="G145" s="70"/>
      <c r="H145" s="49"/>
      <c r="I145" s="49"/>
    </row>
    <row r="146">
      <c r="A146" s="70"/>
      <c r="B146" s="70"/>
      <c r="C146" s="70"/>
      <c r="D146" s="70"/>
      <c r="E146" s="70"/>
      <c r="F146" s="71"/>
      <c r="G146" s="70"/>
      <c r="H146" s="49"/>
      <c r="I146" s="49"/>
    </row>
    <row r="147">
      <c r="A147" s="70"/>
      <c r="B147" s="70"/>
      <c r="C147" s="70"/>
      <c r="D147" s="70"/>
      <c r="E147" s="70"/>
      <c r="F147" s="71"/>
      <c r="G147" s="70"/>
      <c r="H147" s="49"/>
      <c r="I147" s="49"/>
    </row>
    <row r="148">
      <c r="A148" s="70"/>
      <c r="B148" s="70"/>
      <c r="C148" s="70"/>
      <c r="D148" s="70"/>
      <c r="E148" s="70"/>
      <c r="F148" s="71"/>
      <c r="G148" s="70"/>
      <c r="H148" s="49"/>
      <c r="I148" s="49"/>
    </row>
    <row r="149">
      <c r="A149" s="70"/>
      <c r="B149" s="70"/>
      <c r="C149" s="70"/>
      <c r="D149" s="70"/>
      <c r="E149" s="70"/>
      <c r="F149" s="71"/>
      <c r="G149" s="70"/>
      <c r="H149" s="49"/>
      <c r="I149" s="49"/>
    </row>
    <row r="150">
      <c r="A150" s="70"/>
      <c r="B150" s="70"/>
      <c r="C150" s="70"/>
      <c r="D150" s="70"/>
      <c r="E150" s="70"/>
      <c r="F150" s="71"/>
      <c r="G150" s="70"/>
      <c r="H150" s="49"/>
      <c r="I150" s="49"/>
    </row>
    <row r="151">
      <c r="A151" s="70"/>
      <c r="B151" s="70"/>
      <c r="C151" s="70"/>
      <c r="D151" s="70"/>
      <c r="E151" s="70"/>
      <c r="F151" s="71"/>
      <c r="G151" s="70"/>
      <c r="H151" s="49"/>
      <c r="I151" s="49"/>
    </row>
    <row r="152">
      <c r="A152" s="70"/>
      <c r="B152" s="70"/>
      <c r="C152" s="70"/>
      <c r="D152" s="70"/>
      <c r="E152" s="70"/>
      <c r="F152" s="71"/>
      <c r="G152" s="70"/>
      <c r="H152" s="49"/>
      <c r="I152" s="49"/>
    </row>
    <row r="153">
      <c r="A153" s="70"/>
      <c r="B153" s="70"/>
      <c r="C153" s="70"/>
      <c r="D153" s="70"/>
      <c r="E153" s="70"/>
      <c r="F153" s="71"/>
      <c r="G153" s="70"/>
      <c r="H153" s="49"/>
      <c r="I153" s="49"/>
    </row>
    <row r="154">
      <c r="A154" s="70"/>
      <c r="B154" s="70"/>
      <c r="C154" s="70"/>
      <c r="D154" s="70"/>
      <c r="E154" s="70"/>
      <c r="F154" s="71"/>
      <c r="G154" s="70"/>
      <c r="H154" s="49"/>
      <c r="I154" s="49"/>
    </row>
    <row r="155">
      <c r="A155" s="70"/>
      <c r="B155" s="70"/>
      <c r="C155" s="70"/>
      <c r="D155" s="70"/>
      <c r="E155" s="70"/>
      <c r="F155" s="71"/>
      <c r="G155" s="72"/>
      <c r="H155" s="49"/>
      <c r="I155" s="49"/>
    </row>
    <row r="156">
      <c r="A156" s="70"/>
      <c r="B156" s="70"/>
      <c r="C156" s="70"/>
      <c r="D156" s="70"/>
      <c r="E156" s="70"/>
      <c r="F156" s="71"/>
      <c r="G156" s="72"/>
      <c r="H156" s="49"/>
      <c r="I156" s="49"/>
    </row>
    <row r="157">
      <c r="A157" s="70"/>
      <c r="B157" s="70"/>
      <c r="C157" s="70"/>
      <c r="D157" s="70"/>
      <c r="E157" s="70"/>
      <c r="F157" s="71"/>
      <c r="G157" s="72"/>
      <c r="H157" s="49"/>
      <c r="I157" s="49"/>
    </row>
    <row r="158">
      <c r="A158" s="70"/>
      <c r="B158" s="70"/>
      <c r="C158" s="70"/>
      <c r="D158" s="70"/>
      <c r="E158" s="70"/>
      <c r="F158" s="71"/>
      <c r="G158" s="70"/>
      <c r="H158" s="49"/>
      <c r="I158" s="49"/>
    </row>
    <row r="159">
      <c r="A159" s="70"/>
      <c r="B159" s="70"/>
      <c r="C159" s="70"/>
      <c r="D159" s="70"/>
      <c r="E159" s="70"/>
      <c r="F159" s="71"/>
      <c r="G159" s="70"/>
      <c r="H159" s="49"/>
      <c r="I159" s="49"/>
    </row>
    <row r="160">
      <c r="A160" s="70"/>
      <c r="B160" s="70"/>
      <c r="C160" s="70"/>
      <c r="D160" s="70"/>
      <c r="E160" s="70"/>
      <c r="F160" s="71"/>
      <c r="G160" s="70"/>
      <c r="H160" s="49"/>
      <c r="I160" s="49"/>
    </row>
    <row r="161">
      <c r="A161" s="70"/>
      <c r="B161" s="70"/>
      <c r="C161" s="70"/>
      <c r="D161" s="70"/>
      <c r="E161" s="70"/>
      <c r="F161" s="71"/>
      <c r="G161" s="70"/>
      <c r="H161" s="49"/>
      <c r="I161" s="49"/>
    </row>
    <row r="162">
      <c r="A162" s="70"/>
      <c r="B162" s="70"/>
      <c r="C162" s="70"/>
      <c r="D162" s="70"/>
      <c r="E162" s="70"/>
      <c r="F162" s="71"/>
      <c r="G162" s="70"/>
      <c r="H162" s="49"/>
      <c r="I162" s="49"/>
    </row>
    <row r="163">
      <c r="A163" s="70"/>
      <c r="B163" s="70"/>
      <c r="C163" s="70"/>
      <c r="D163" s="70"/>
      <c r="E163" s="70"/>
      <c r="F163" s="71"/>
      <c r="G163" s="70"/>
      <c r="H163" s="49"/>
      <c r="I163" s="49"/>
    </row>
    <row r="164">
      <c r="A164" s="70"/>
      <c r="B164" s="70"/>
      <c r="C164" s="70"/>
      <c r="D164" s="70"/>
      <c r="E164" s="70"/>
      <c r="F164" s="71"/>
      <c r="G164" s="70"/>
      <c r="H164" s="49"/>
      <c r="I164" s="49"/>
    </row>
    <row r="165">
      <c r="A165" s="70"/>
      <c r="B165" s="70"/>
      <c r="C165" s="70"/>
      <c r="D165" s="70"/>
      <c r="E165" s="70"/>
      <c r="F165" s="71"/>
      <c r="G165" s="70"/>
      <c r="H165" s="49"/>
      <c r="I165" s="49"/>
    </row>
    <row r="166">
      <c r="A166" s="70"/>
      <c r="B166" s="70"/>
      <c r="C166" s="70"/>
      <c r="D166" s="70"/>
      <c r="E166" s="70"/>
      <c r="F166" s="71"/>
      <c r="G166" s="70"/>
      <c r="H166" s="49"/>
      <c r="I166" s="49"/>
    </row>
    <row r="167">
      <c r="A167" s="70"/>
      <c r="B167" s="70"/>
      <c r="C167" s="70"/>
      <c r="D167" s="70"/>
      <c r="E167" s="70"/>
      <c r="F167" s="71"/>
      <c r="G167" s="70"/>
      <c r="H167" s="49"/>
      <c r="I167" s="49"/>
    </row>
    <row r="168">
      <c r="A168" s="70"/>
      <c r="B168" s="70"/>
      <c r="C168" s="70"/>
      <c r="D168" s="70"/>
      <c r="E168" s="70"/>
      <c r="F168" s="71"/>
      <c r="G168" s="70"/>
      <c r="H168" s="49"/>
      <c r="I168" s="49"/>
    </row>
    <row r="169">
      <c r="A169" s="70"/>
      <c r="B169" s="70"/>
      <c r="C169" s="70"/>
      <c r="D169" s="70"/>
      <c r="E169" s="70"/>
      <c r="F169" s="71"/>
      <c r="G169" s="70"/>
      <c r="H169" s="49"/>
      <c r="I169" s="49"/>
    </row>
    <row r="170">
      <c r="A170" s="70"/>
      <c r="B170" s="70"/>
      <c r="C170" s="70"/>
      <c r="D170" s="70"/>
      <c r="E170" s="70"/>
      <c r="F170" s="71"/>
      <c r="G170" s="72"/>
      <c r="H170" s="49"/>
      <c r="I170" s="49"/>
    </row>
    <row r="171">
      <c r="A171" s="70"/>
      <c r="B171" s="70"/>
      <c r="C171" s="70"/>
      <c r="D171" s="70"/>
      <c r="E171" s="70"/>
      <c r="F171" s="71"/>
      <c r="G171" s="70"/>
      <c r="H171" s="49"/>
      <c r="I171" s="49"/>
    </row>
    <row r="172">
      <c r="A172" s="70"/>
      <c r="B172" s="70"/>
      <c r="C172" s="70"/>
      <c r="D172" s="70"/>
      <c r="E172" s="70"/>
      <c r="F172" s="71"/>
      <c r="G172" s="70"/>
      <c r="H172" s="49"/>
      <c r="I172" s="49"/>
    </row>
    <row r="173">
      <c r="A173" s="70"/>
      <c r="B173" s="70"/>
      <c r="C173" s="70"/>
      <c r="D173" s="70"/>
      <c r="E173" s="70"/>
      <c r="F173" s="71"/>
      <c r="G173" s="70"/>
      <c r="H173" s="49"/>
      <c r="I173" s="49"/>
    </row>
    <row r="174">
      <c r="A174" s="70"/>
      <c r="B174" s="70"/>
      <c r="C174" s="70"/>
      <c r="D174" s="70"/>
      <c r="E174" s="70"/>
      <c r="F174" s="71"/>
      <c r="G174" s="70"/>
      <c r="H174" s="49"/>
      <c r="I174" s="49"/>
    </row>
    <row r="175">
      <c r="A175" s="70"/>
      <c r="B175" s="70"/>
      <c r="C175" s="70"/>
      <c r="D175" s="70"/>
      <c r="E175" s="70"/>
      <c r="F175" s="71"/>
      <c r="G175" s="70"/>
      <c r="H175" s="49"/>
      <c r="I175" s="49"/>
    </row>
    <row r="176">
      <c r="A176" s="70"/>
      <c r="B176" s="70"/>
      <c r="C176" s="70"/>
      <c r="D176" s="70"/>
      <c r="E176" s="70"/>
      <c r="F176" s="71"/>
      <c r="G176" s="70"/>
      <c r="H176" s="49"/>
      <c r="I176" s="49"/>
    </row>
    <row r="177">
      <c r="A177" s="70"/>
      <c r="B177" s="70"/>
      <c r="C177" s="70"/>
      <c r="D177" s="70"/>
      <c r="E177" s="70"/>
      <c r="F177" s="71"/>
      <c r="G177" s="70"/>
      <c r="H177" s="49"/>
      <c r="I177" s="49"/>
    </row>
    <row r="178">
      <c r="A178" s="70"/>
      <c r="B178" s="70"/>
      <c r="C178" s="70"/>
      <c r="D178" s="70"/>
      <c r="E178" s="70"/>
      <c r="F178" s="71"/>
      <c r="G178" s="70"/>
      <c r="H178" s="49"/>
      <c r="I178" s="49"/>
    </row>
    <row r="179">
      <c r="A179" s="70"/>
      <c r="B179" s="70"/>
      <c r="C179" s="70"/>
      <c r="D179" s="70"/>
      <c r="E179" s="70"/>
      <c r="F179" s="71"/>
      <c r="G179" s="70"/>
      <c r="H179" s="49"/>
      <c r="I179" s="49"/>
    </row>
    <row r="180">
      <c r="A180" s="70"/>
      <c r="B180" s="70"/>
      <c r="C180" s="70"/>
      <c r="D180" s="70"/>
      <c r="E180" s="70"/>
      <c r="F180" s="71"/>
      <c r="G180" s="70"/>
      <c r="H180" s="49"/>
      <c r="I180" s="49"/>
    </row>
    <row r="181">
      <c r="A181" s="70"/>
      <c r="B181" s="70"/>
      <c r="C181" s="70"/>
      <c r="D181" s="70"/>
      <c r="E181" s="70"/>
      <c r="F181" s="71"/>
      <c r="G181" s="70"/>
      <c r="H181" s="49"/>
      <c r="I181" s="49"/>
    </row>
    <row r="182">
      <c r="A182" s="70"/>
      <c r="B182" s="70"/>
      <c r="C182" s="70"/>
      <c r="D182" s="70"/>
      <c r="E182" s="70"/>
      <c r="F182" s="71"/>
      <c r="G182" s="70"/>
      <c r="H182" s="49"/>
      <c r="I182" s="49"/>
    </row>
    <row r="183">
      <c r="A183" s="70"/>
      <c r="B183" s="70"/>
      <c r="C183" s="70"/>
      <c r="D183" s="70"/>
      <c r="E183" s="70"/>
      <c r="F183" s="71"/>
      <c r="G183" s="70"/>
      <c r="H183" s="49"/>
      <c r="I183" s="49"/>
    </row>
    <row r="184">
      <c r="A184" s="70"/>
      <c r="B184" s="70"/>
      <c r="C184" s="70"/>
      <c r="D184" s="70"/>
      <c r="E184" s="70"/>
      <c r="F184" s="71"/>
      <c r="G184" s="70"/>
      <c r="H184" s="49"/>
      <c r="I184" s="49"/>
    </row>
    <row r="185">
      <c r="A185" s="70"/>
      <c r="B185" s="70"/>
      <c r="C185" s="70"/>
      <c r="D185" s="70"/>
      <c r="E185" s="70"/>
      <c r="F185" s="71"/>
      <c r="G185" s="70"/>
      <c r="H185" s="49"/>
      <c r="I185" s="49"/>
    </row>
    <row r="186">
      <c r="A186" s="70"/>
      <c r="B186" s="70"/>
      <c r="C186" s="70"/>
      <c r="D186" s="70"/>
      <c r="E186" s="70"/>
      <c r="F186" s="71"/>
      <c r="G186" s="70"/>
      <c r="H186" s="49"/>
      <c r="I186" s="49"/>
    </row>
    <row r="187">
      <c r="A187" s="70"/>
      <c r="B187" s="70"/>
      <c r="C187" s="70"/>
      <c r="D187" s="70"/>
      <c r="E187" s="70"/>
      <c r="F187" s="71"/>
      <c r="G187" s="72"/>
      <c r="H187" s="49"/>
      <c r="I187" s="49"/>
    </row>
    <row r="188">
      <c r="A188" s="70"/>
      <c r="B188" s="70"/>
      <c r="C188" s="70"/>
      <c r="D188" s="70"/>
      <c r="E188" s="70"/>
      <c r="F188" s="71"/>
      <c r="G188" s="72"/>
      <c r="H188" s="49"/>
      <c r="I188" s="49"/>
    </row>
    <row r="189">
      <c r="A189" s="70"/>
      <c r="B189" s="70"/>
      <c r="C189" s="70"/>
      <c r="D189" s="70"/>
      <c r="E189" s="70"/>
      <c r="F189" s="71"/>
      <c r="G189" s="72"/>
      <c r="H189" s="49"/>
      <c r="I189" s="49"/>
    </row>
    <row r="190">
      <c r="A190" s="70"/>
      <c r="B190" s="70"/>
      <c r="C190" s="70"/>
      <c r="D190" s="70"/>
      <c r="E190" s="70"/>
      <c r="F190" s="71"/>
      <c r="G190" s="72"/>
      <c r="H190" s="49"/>
      <c r="I190" s="49"/>
    </row>
    <row r="191">
      <c r="A191" s="70"/>
      <c r="B191" s="70"/>
      <c r="C191" s="70"/>
      <c r="D191" s="70"/>
      <c r="E191" s="70"/>
      <c r="F191" s="71"/>
      <c r="G191" s="72"/>
      <c r="H191" s="49"/>
      <c r="I191" s="49"/>
    </row>
    <row r="192">
      <c r="A192" s="70"/>
      <c r="B192" s="70"/>
      <c r="C192" s="70"/>
      <c r="D192" s="70"/>
      <c r="E192" s="70"/>
      <c r="F192" s="71"/>
      <c r="G192" s="72"/>
      <c r="H192" s="49"/>
      <c r="I192" s="49"/>
    </row>
    <row r="193">
      <c r="A193" s="70"/>
      <c r="B193" s="70"/>
      <c r="C193" s="70"/>
      <c r="D193" s="70"/>
      <c r="E193" s="70"/>
      <c r="F193" s="71"/>
      <c r="G193" s="72"/>
      <c r="H193" s="49"/>
      <c r="I193" s="49"/>
    </row>
    <row r="194">
      <c r="A194" s="70"/>
      <c r="B194" s="70"/>
      <c r="C194" s="70"/>
      <c r="D194" s="70"/>
      <c r="E194" s="70"/>
      <c r="F194" s="71"/>
      <c r="G194" s="72"/>
      <c r="H194" s="49"/>
      <c r="I194" s="49"/>
    </row>
    <row r="195">
      <c r="A195" s="70"/>
      <c r="B195" s="70"/>
      <c r="C195" s="70"/>
      <c r="D195" s="70"/>
      <c r="E195" s="70"/>
      <c r="F195" s="71"/>
      <c r="G195" s="72"/>
      <c r="H195" s="49"/>
      <c r="I195" s="49"/>
    </row>
    <row r="196">
      <c r="A196" s="70"/>
      <c r="B196" s="70"/>
      <c r="C196" s="70"/>
      <c r="D196" s="70"/>
      <c r="E196" s="70"/>
      <c r="F196" s="71"/>
      <c r="G196" s="72"/>
      <c r="H196" s="49"/>
      <c r="I196" s="49"/>
    </row>
    <row r="197">
      <c r="A197" s="70"/>
      <c r="B197" s="70"/>
      <c r="C197" s="70"/>
      <c r="D197" s="70"/>
      <c r="E197" s="70"/>
      <c r="F197" s="71"/>
      <c r="G197" s="72"/>
      <c r="H197" s="49"/>
      <c r="I197" s="49"/>
    </row>
    <row r="198">
      <c r="A198" s="70"/>
      <c r="B198" s="70"/>
      <c r="C198" s="70"/>
      <c r="D198" s="70"/>
      <c r="E198" s="70"/>
      <c r="F198" s="71"/>
      <c r="G198" s="72"/>
      <c r="H198" s="49"/>
      <c r="I198" s="49"/>
    </row>
    <row r="199">
      <c r="A199" s="70"/>
      <c r="B199" s="70"/>
      <c r="C199" s="70"/>
      <c r="D199" s="70"/>
      <c r="E199" s="70"/>
      <c r="F199" s="71"/>
      <c r="G199" s="72"/>
      <c r="H199" s="49"/>
      <c r="I199" s="49"/>
    </row>
    <row r="200">
      <c r="A200" s="70"/>
      <c r="B200" s="70"/>
      <c r="C200" s="70"/>
      <c r="D200" s="70"/>
      <c r="E200" s="70"/>
      <c r="F200" s="71"/>
      <c r="G200" s="72"/>
      <c r="H200" s="49"/>
      <c r="I200" s="49"/>
    </row>
    <row r="201">
      <c r="A201" s="70"/>
      <c r="B201" s="70"/>
      <c r="C201" s="70"/>
      <c r="D201" s="70"/>
      <c r="E201" s="70"/>
      <c r="F201" s="71"/>
      <c r="G201" s="72"/>
      <c r="H201" s="49"/>
      <c r="I201" s="49"/>
    </row>
    <row r="202">
      <c r="A202" s="70"/>
      <c r="B202" s="70"/>
      <c r="C202" s="70"/>
      <c r="D202" s="70"/>
      <c r="E202" s="70"/>
      <c r="F202" s="71"/>
      <c r="G202" s="72"/>
      <c r="H202" s="49"/>
      <c r="I202" s="49"/>
    </row>
    <row r="203">
      <c r="A203" s="70"/>
      <c r="B203" s="70"/>
      <c r="C203" s="70"/>
      <c r="D203" s="70"/>
      <c r="E203" s="70"/>
      <c r="F203" s="71"/>
      <c r="G203" s="72"/>
      <c r="H203" s="49"/>
      <c r="I203" s="49"/>
    </row>
    <row r="204">
      <c r="A204" s="70"/>
      <c r="B204" s="70"/>
      <c r="C204" s="70"/>
      <c r="D204" s="70"/>
      <c r="E204" s="70"/>
      <c r="F204" s="71"/>
      <c r="G204" s="72"/>
      <c r="H204" s="49"/>
      <c r="I204" s="49"/>
    </row>
    <row r="205">
      <c r="A205" s="70"/>
      <c r="B205" s="70"/>
      <c r="C205" s="70"/>
      <c r="D205" s="70"/>
      <c r="E205" s="70"/>
      <c r="F205" s="71"/>
      <c r="G205" s="72"/>
      <c r="H205" s="49"/>
      <c r="I205" s="49"/>
    </row>
    <row r="206">
      <c r="A206" s="70"/>
      <c r="B206" s="70"/>
      <c r="C206" s="70"/>
      <c r="D206" s="70"/>
      <c r="E206" s="70"/>
      <c r="F206" s="71"/>
      <c r="G206" s="72"/>
      <c r="H206" s="49"/>
      <c r="I206" s="49"/>
    </row>
    <row r="207">
      <c r="A207" s="70"/>
      <c r="B207" s="70"/>
      <c r="C207" s="70"/>
      <c r="D207" s="70"/>
      <c r="E207" s="70"/>
      <c r="F207" s="71"/>
      <c r="G207" s="72"/>
      <c r="H207" s="49"/>
      <c r="I207" s="49"/>
    </row>
    <row r="208">
      <c r="A208" s="70"/>
      <c r="B208" s="70"/>
      <c r="C208" s="70"/>
      <c r="D208" s="70"/>
      <c r="E208" s="70"/>
      <c r="F208" s="71"/>
      <c r="G208" s="72"/>
      <c r="H208" s="49"/>
      <c r="I208" s="49"/>
    </row>
    <row r="209">
      <c r="A209" s="70"/>
      <c r="B209" s="70"/>
      <c r="C209" s="70"/>
      <c r="D209" s="70"/>
      <c r="E209" s="70"/>
      <c r="F209" s="71"/>
      <c r="G209" s="72"/>
      <c r="H209" s="49"/>
      <c r="I209" s="49"/>
    </row>
    <row r="210">
      <c r="A210" s="70"/>
      <c r="B210" s="70"/>
      <c r="C210" s="70"/>
      <c r="D210" s="70"/>
      <c r="E210" s="70"/>
      <c r="F210" s="71"/>
      <c r="G210" s="72"/>
      <c r="H210" s="49"/>
      <c r="I210" s="49"/>
    </row>
    <row r="211">
      <c r="A211" s="70"/>
      <c r="B211" s="70"/>
      <c r="C211" s="70"/>
      <c r="D211" s="70"/>
      <c r="E211" s="70"/>
      <c r="F211" s="71"/>
      <c r="G211" s="72"/>
      <c r="H211" s="49"/>
      <c r="I211" s="49"/>
    </row>
    <row r="212">
      <c r="A212" s="70"/>
      <c r="B212" s="70"/>
      <c r="C212" s="70"/>
      <c r="D212" s="70"/>
      <c r="E212" s="70"/>
      <c r="F212" s="71"/>
      <c r="G212" s="72"/>
      <c r="H212" s="49"/>
      <c r="I212" s="49"/>
    </row>
    <row r="213">
      <c r="A213" s="70"/>
      <c r="B213" s="70"/>
      <c r="C213" s="70"/>
      <c r="D213" s="70"/>
      <c r="E213" s="70"/>
      <c r="F213" s="71"/>
      <c r="G213" s="72"/>
      <c r="H213" s="49"/>
      <c r="I213" s="49"/>
    </row>
    <row r="214">
      <c r="A214" s="70"/>
      <c r="B214" s="70"/>
      <c r="C214" s="70"/>
      <c r="D214" s="70"/>
      <c r="E214" s="70"/>
      <c r="F214" s="71"/>
      <c r="G214" s="72"/>
      <c r="H214" s="49"/>
      <c r="I214" s="49"/>
    </row>
    <row r="215">
      <c r="A215" s="70"/>
      <c r="B215" s="70"/>
      <c r="C215" s="70"/>
      <c r="D215" s="70"/>
      <c r="E215" s="70"/>
      <c r="F215" s="71"/>
      <c r="G215" s="72"/>
      <c r="H215" s="49"/>
      <c r="I215" s="49"/>
    </row>
    <row r="216">
      <c r="A216" s="70"/>
      <c r="B216" s="70"/>
      <c r="C216" s="70"/>
      <c r="D216" s="70"/>
      <c r="E216" s="70"/>
      <c r="F216" s="71"/>
      <c r="G216" s="72"/>
      <c r="H216" s="49"/>
      <c r="I216" s="49"/>
    </row>
    <row r="217">
      <c r="A217" s="70"/>
      <c r="B217" s="70"/>
      <c r="C217" s="70"/>
      <c r="D217" s="70"/>
      <c r="E217" s="70"/>
      <c r="F217" s="71"/>
      <c r="G217" s="72"/>
      <c r="H217" s="49"/>
      <c r="I217" s="49"/>
    </row>
    <row r="218">
      <c r="A218" s="70"/>
      <c r="B218" s="70"/>
      <c r="C218" s="70"/>
      <c r="D218" s="70"/>
      <c r="E218" s="70"/>
      <c r="F218" s="71"/>
      <c r="G218" s="72"/>
      <c r="H218" s="49"/>
      <c r="I218" s="49"/>
    </row>
    <row r="219">
      <c r="A219" s="70"/>
      <c r="B219" s="70"/>
      <c r="C219" s="70"/>
      <c r="D219" s="70"/>
      <c r="E219" s="70"/>
      <c r="F219" s="71"/>
      <c r="G219" s="72"/>
      <c r="H219" s="49"/>
      <c r="I219" s="49"/>
    </row>
    <row r="220">
      <c r="A220" s="70"/>
      <c r="B220" s="70"/>
      <c r="C220" s="70"/>
      <c r="D220" s="70"/>
      <c r="E220" s="70"/>
      <c r="F220" s="71"/>
      <c r="G220" s="72"/>
      <c r="H220" s="49"/>
      <c r="I220" s="49"/>
    </row>
    <row r="221">
      <c r="A221" s="70"/>
      <c r="B221" s="70"/>
      <c r="C221" s="70"/>
      <c r="D221" s="70"/>
      <c r="E221" s="70"/>
      <c r="F221" s="71"/>
      <c r="G221" s="72"/>
      <c r="H221" s="49"/>
      <c r="I221" s="49"/>
    </row>
    <row r="222">
      <c r="A222" s="70"/>
      <c r="B222" s="70"/>
      <c r="C222" s="70"/>
      <c r="D222" s="70"/>
      <c r="E222" s="70"/>
      <c r="F222" s="71"/>
      <c r="G222" s="72"/>
      <c r="H222" s="49"/>
      <c r="I222" s="49"/>
    </row>
    <row r="223">
      <c r="A223" s="70"/>
      <c r="B223" s="70"/>
      <c r="C223" s="70"/>
      <c r="D223" s="70"/>
      <c r="E223" s="70"/>
      <c r="F223" s="71"/>
      <c r="G223" s="72"/>
      <c r="H223" s="49"/>
      <c r="I223" s="49"/>
    </row>
    <row r="224">
      <c r="A224" s="70"/>
      <c r="B224" s="70"/>
      <c r="C224" s="70"/>
      <c r="D224" s="70"/>
      <c r="E224" s="70"/>
      <c r="F224" s="71"/>
      <c r="G224" s="72"/>
      <c r="H224" s="49"/>
      <c r="I224" s="49"/>
    </row>
    <row r="225">
      <c r="A225" s="70"/>
      <c r="B225" s="70"/>
      <c r="C225" s="70"/>
      <c r="D225" s="70"/>
      <c r="E225" s="70"/>
      <c r="F225" s="71"/>
      <c r="G225" s="72"/>
      <c r="H225" s="49"/>
      <c r="I225" s="49"/>
    </row>
    <row r="226">
      <c r="A226" s="70"/>
      <c r="B226" s="70"/>
      <c r="C226" s="70"/>
      <c r="D226" s="70"/>
      <c r="E226" s="70"/>
      <c r="F226" s="71"/>
      <c r="G226" s="72"/>
      <c r="H226" s="49"/>
      <c r="I226" s="49"/>
    </row>
    <row r="227">
      <c r="A227" s="70"/>
      <c r="B227" s="70"/>
      <c r="C227" s="70"/>
      <c r="D227" s="70"/>
      <c r="E227" s="70"/>
      <c r="F227" s="71"/>
      <c r="G227" s="72"/>
      <c r="H227" s="49"/>
      <c r="I227" s="49"/>
    </row>
    <row r="228">
      <c r="A228" s="70"/>
      <c r="B228" s="70"/>
      <c r="C228" s="70"/>
      <c r="D228" s="70"/>
      <c r="E228" s="70"/>
      <c r="F228" s="71"/>
      <c r="G228" s="72"/>
      <c r="H228" s="49"/>
      <c r="I228" s="49"/>
    </row>
    <row r="229">
      <c r="A229" s="70"/>
      <c r="B229" s="70"/>
      <c r="C229" s="70"/>
      <c r="D229" s="70"/>
      <c r="E229" s="70"/>
      <c r="F229" s="71"/>
      <c r="G229" s="72"/>
      <c r="H229" s="49"/>
      <c r="I229" s="49"/>
    </row>
    <row r="230">
      <c r="A230" s="70"/>
      <c r="B230" s="70"/>
      <c r="C230" s="70"/>
      <c r="D230" s="70"/>
      <c r="E230" s="70"/>
      <c r="F230" s="71"/>
      <c r="G230" s="72"/>
      <c r="H230" s="49"/>
      <c r="I230" s="49"/>
    </row>
    <row r="231">
      <c r="A231" s="70"/>
      <c r="B231" s="70"/>
      <c r="C231" s="70"/>
      <c r="D231" s="70"/>
      <c r="E231" s="70"/>
      <c r="F231" s="71"/>
      <c r="G231" s="72"/>
      <c r="H231" s="49"/>
      <c r="I231" s="49"/>
    </row>
    <row r="232">
      <c r="A232" s="70"/>
      <c r="B232" s="70"/>
      <c r="C232" s="70"/>
      <c r="D232" s="70"/>
      <c r="E232" s="70"/>
      <c r="F232" s="71"/>
      <c r="G232" s="72"/>
      <c r="H232" s="49"/>
      <c r="I232" s="49"/>
    </row>
    <row r="233">
      <c r="A233" s="70"/>
      <c r="B233" s="70"/>
      <c r="C233" s="70"/>
      <c r="D233" s="70"/>
      <c r="E233" s="70"/>
      <c r="F233" s="71"/>
      <c r="G233" s="72"/>
      <c r="H233" s="49"/>
      <c r="I233" s="49"/>
    </row>
    <row r="234">
      <c r="A234" s="70"/>
      <c r="B234" s="70"/>
      <c r="C234" s="70"/>
      <c r="D234" s="70"/>
      <c r="E234" s="70"/>
      <c r="F234" s="71"/>
      <c r="G234" s="72"/>
      <c r="H234" s="49"/>
      <c r="I234" s="49"/>
    </row>
    <row r="235">
      <c r="A235" s="70"/>
      <c r="B235" s="70"/>
      <c r="C235" s="70"/>
      <c r="D235" s="70"/>
      <c r="E235" s="70"/>
      <c r="F235" s="71"/>
      <c r="G235" s="72"/>
      <c r="H235" s="49"/>
      <c r="I235" s="49"/>
    </row>
    <row r="236">
      <c r="A236" s="70"/>
      <c r="B236" s="70"/>
      <c r="C236" s="70"/>
      <c r="D236" s="70"/>
      <c r="E236" s="70"/>
      <c r="F236" s="71"/>
      <c r="G236" s="72"/>
      <c r="H236" s="49"/>
      <c r="I236" s="49"/>
    </row>
    <row r="237">
      <c r="A237" s="70"/>
      <c r="B237" s="70"/>
      <c r="C237" s="70"/>
      <c r="D237" s="70"/>
      <c r="E237" s="70"/>
      <c r="F237" s="71"/>
      <c r="G237" s="72"/>
      <c r="H237" s="49"/>
      <c r="I237" s="49"/>
    </row>
    <row r="238">
      <c r="A238" s="70"/>
      <c r="B238" s="70"/>
      <c r="C238" s="70"/>
      <c r="D238" s="70"/>
      <c r="E238" s="70"/>
      <c r="F238" s="71"/>
      <c r="G238" s="72"/>
      <c r="H238" s="49"/>
      <c r="I238" s="49"/>
    </row>
    <row r="239">
      <c r="A239" s="70"/>
      <c r="B239" s="70"/>
      <c r="C239" s="70"/>
      <c r="D239" s="70"/>
      <c r="E239" s="70"/>
      <c r="F239" s="71"/>
      <c r="G239" s="72"/>
      <c r="H239" s="49"/>
      <c r="I239" s="49"/>
    </row>
    <row r="240">
      <c r="A240" s="70"/>
      <c r="B240" s="70"/>
      <c r="C240" s="70"/>
      <c r="D240" s="70"/>
      <c r="E240" s="70"/>
      <c r="F240" s="71"/>
      <c r="G240" s="72"/>
      <c r="H240" s="49"/>
      <c r="I240" s="49"/>
    </row>
    <row r="241">
      <c r="A241" s="70"/>
      <c r="B241" s="70"/>
      <c r="C241" s="70"/>
      <c r="D241" s="70"/>
      <c r="E241" s="70"/>
      <c r="F241" s="71"/>
      <c r="G241" s="72"/>
      <c r="H241" s="49"/>
      <c r="I241" s="49"/>
    </row>
    <row r="242">
      <c r="A242" s="70"/>
      <c r="B242" s="70"/>
      <c r="C242" s="70"/>
      <c r="D242" s="70"/>
      <c r="E242" s="70"/>
      <c r="F242" s="71"/>
      <c r="G242" s="72"/>
      <c r="H242" s="49"/>
      <c r="I242" s="49"/>
    </row>
    <row r="243">
      <c r="A243" s="70"/>
      <c r="B243" s="70"/>
      <c r="C243" s="70"/>
      <c r="D243" s="70"/>
      <c r="E243" s="70"/>
      <c r="F243" s="71"/>
      <c r="G243" s="72"/>
      <c r="H243" s="49"/>
      <c r="I243" s="49"/>
    </row>
    <row r="244">
      <c r="A244" s="70"/>
      <c r="B244" s="70"/>
      <c r="C244" s="70"/>
      <c r="D244" s="70"/>
      <c r="E244" s="70"/>
      <c r="F244" s="71"/>
      <c r="G244" s="72"/>
      <c r="H244" s="49"/>
      <c r="I244" s="49"/>
    </row>
    <row r="245">
      <c r="A245" s="70"/>
      <c r="B245" s="70"/>
      <c r="C245" s="70"/>
      <c r="D245" s="70"/>
      <c r="E245" s="70"/>
      <c r="F245" s="71"/>
      <c r="G245" s="72"/>
      <c r="H245" s="49"/>
      <c r="I245" s="49"/>
    </row>
    <row r="246">
      <c r="A246" s="70"/>
      <c r="B246" s="70"/>
      <c r="C246" s="70"/>
      <c r="D246" s="70"/>
      <c r="E246" s="70"/>
      <c r="F246" s="71"/>
      <c r="G246" s="72"/>
      <c r="H246" s="49"/>
      <c r="I246" s="49"/>
    </row>
    <row r="247">
      <c r="A247" s="70"/>
      <c r="B247" s="70"/>
      <c r="C247" s="70"/>
      <c r="D247" s="70"/>
      <c r="E247" s="70"/>
      <c r="F247" s="71"/>
      <c r="G247" s="72"/>
      <c r="H247" s="49"/>
      <c r="I247" s="49"/>
    </row>
    <row r="248">
      <c r="A248" s="70"/>
      <c r="B248" s="70"/>
      <c r="C248" s="70"/>
      <c r="D248" s="70"/>
      <c r="E248" s="70"/>
      <c r="F248" s="71"/>
      <c r="G248" s="72"/>
      <c r="H248" s="49"/>
      <c r="I248" s="49"/>
    </row>
    <row r="249">
      <c r="A249" s="70"/>
      <c r="B249" s="70"/>
      <c r="C249" s="70"/>
      <c r="D249" s="70"/>
      <c r="E249" s="70"/>
      <c r="F249" s="71"/>
      <c r="G249" s="72"/>
      <c r="H249" s="49"/>
      <c r="I249" s="49"/>
    </row>
    <row r="250">
      <c r="A250" s="70"/>
      <c r="B250" s="70"/>
      <c r="C250" s="70"/>
      <c r="D250" s="70"/>
      <c r="E250" s="70"/>
      <c r="F250" s="71"/>
      <c r="G250" s="72"/>
      <c r="H250" s="49"/>
      <c r="I250" s="49"/>
    </row>
    <row r="251">
      <c r="A251" s="70"/>
      <c r="B251" s="70"/>
      <c r="C251" s="70"/>
      <c r="D251" s="70"/>
      <c r="E251" s="70"/>
      <c r="F251" s="71"/>
      <c r="G251" s="72"/>
      <c r="H251" s="49"/>
      <c r="I251" s="49"/>
    </row>
    <row r="252">
      <c r="A252" s="70"/>
      <c r="B252" s="70"/>
      <c r="C252" s="70"/>
      <c r="D252" s="70"/>
      <c r="E252" s="70"/>
      <c r="F252" s="71"/>
      <c r="G252" s="72"/>
      <c r="H252" s="49"/>
      <c r="I252" s="49"/>
    </row>
    <row r="253">
      <c r="A253" s="70"/>
      <c r="B253" s="70"/>
      <c r="C253" s="70"/>
      <c r="D253" s="70"/>
      <c r="E253" s="70"/>
      <c r="F253" s="71"/>
      <c r="G253" s="72"/>
      <c r="H253" s="49"/>
      <c r="I253" s="49"/>
    </row>
    <row r="254">
      <c r="A254" s="70"/>
      <c r="B254" s="70"/>
      <c r="C254" s="70"/>
      <c r="D254" s="70"/>
      <c r="E254" s="70"/>
      <c r="F254" s="71"/>
      <c r="G254" s="72"/>
      <c r="H254" s="49"/>
      <c r="I254" s="49"/>
    </row>
    <row r="255">
      <c r="A255" s="70"/>
      <c r="B255" s="70"/>
      <c r="C255" s="70"/>
      <c r="D255" s="70"/>
      <c r="E255" s="70"/>
      <c r="F255" s="71"/>
      <c r="G255" s="72"/>
      <c r="H255" s="49"/>
      <c r="I255" s="49"/>
    </row>
    <row r="256">
      <c r="A256" s="70"/>
      <c r="B256" s="70"/>
      <c r="C256" s="70"/>
      <c r="D256" s="70"/>
      <c r="E256" s="70"/>
      <c r="F256" s="71"/>
      <c r="G256" s="72"/>
      <c r="H256" s="49"/>
      <c r="I256" s="49"/>
    </row>
    <row r="257">
      <c r="A257" s="70"/>
      <c r="B257" s="70"/>
      <c r="C257" s="70"/>
      <c r="D257" s="70"/>
      <c r="E257" s="70"/>
      <c r="F257" s="71"/>
      <c r="G257" s="72"/>
      <c r="H257" s="49"/>
      <c r="I257" s="49"/>
    </row>
    <row r="258">
      <c r="A258" s="70"/>
      <c r="B258" s="70"/>
      <c r="C258" s="70"/>
      <c r="D258" s="70"/>
      <c r="E258" s="70"/>
      <c r="F258" s="71"/>
      <c r="G258" s="72"/>
      <c r="H258" s="49"/>
      <c r="I258" s="49"/>
    </row>
    <row r="259">
      <c r="A259" s="70"/>
      <c r="B259" s="70"/>
      <c r="C259" s="70"/>
      <c r="D259" s="70"/>
      <c r="E259" s="70"/>
      <c r="F259" s="71"/>
      <c r="G259" s="72"/>
      <c r="H259" s="49"/>
      <c r="I259" s="49"/>
    </row>
    <row r="260">
      <c r="A260" s="70"/>
      <c r="B260" s="70"/>
      <c r="C260" s="70"/>
      <c r="D260" s="70"/>
      <c r="E260" s="70"/>
      <c r="F260" s="71"/>
      <c r="G260" s="72"/>
      <c r="H260" s="49"/>
      <c r="I260" s="49"/>
    </row>
    <row r="261">
      <c r="A261" s="70"/>
      <c r="B261" s="70"/>
      <c r="C261" s="70"/>
      <c r="D261" s="70"/>
      <c r="E261" s="70"/>
      <c r="F261" s="71"/>
      <c r="G261" s="72"/>
      <c r="H261" s="49"/>
      <c r="I261" s="49"/>
    </row>
    <row r="262">
      <c r="A262" s="70"/>
      <c r="B262" s="70"/>
      <c r="C262" s="70"/>
      <c r="D262" s="70"/>
      <c r="E262" s="70"/>
      <c r="F262" s="71"/>
      <c r="G262" s="72"/>
      <c r="H262" s="49"/>
      <c r="I262" s="49"/>
    </row>
    <row r="263">
      <c r="A263" s="70"/>
      <c r="B263" s="70"/>
      <c r="C263" s="70"/>
      <c r="D263" s="70"/>
      <c r="E263" s="70"/>
      <c r="F263" s="71"/>
      <c r="G263" s="72"/>
      <c r="H263" s="49"/>
      <c r="I263" s="49"/>
    </row>
    <row r="264">
      <c r="A264" s="70"/>
      <c r="B264" s="70"/>
      <c r="C264" s="70"/>
      <c r="D264" s="70"/>
      <c r="E264" s="70"/>
      <c r="F264" s="71"/>
      <c r="G264" s="72"/>
      <c r="H264" s="49"/>
      <c r="I264" s="49"/>
    </row>
    <row r="265">
      <c r="A265" s="70"/>
      <c r="B265" s="70"/>
      <c r="C265" s="70"/>
      <c r="D265" s="70"/>
      <c r="E265" s="70"/>
      <c r="F265" s="71"/>
      <c r="G265" s="72"/>
      <c r="H265" s="49"/>
      <c r="I265" s="49"/>
    </row>
    <row r="266">
      <c r="A266" s="70"/>
      <c r="B266" s="70"/>
      <c r="C266" s="70"/>
      <c r="D266" s="70"/>
      <c r="E266" s="70"/>
      <c r="F266" s="71"/>
      <c r="G266" s="72"/>
      <c r="H266" s="49"/>
      <c r="I266" s="49"/>
    </row>
    <row r="267">
      <c r="A267" s="70"/>
      <c r="B267" s="70"/>
      <c r="C267" s="70"/>
      <c r="D267" s="70"/>
      <c r="E267" s="70"/>
      <c r="F267" s="71"/>
      <c r="G267" s="72"/>
      <c r="H267" s="49"/>
      <c r="I267" s="49"/>
    </row>
    <row r="268">
      <c r="A268" s="70"/>
      <c r="B268" s="70"/>
      <c r="C268" s="70"/>
      <c r="D268" s="70"/>
      <c r="E268" s="70"/>
      <c r="F268" s="71"/>
      <c r="G268" s="72"/>
      <c r="H268" s="49"/>
      <c r="I268" s="49"/>
    </row>
    <row r="269">
      <c r="A269" s="70"/>
      <c r="B269" s="70"/>
      <c r="C269" s="70"/>
      <c r="D269" s="70"/>
      <c r="E269" s="70"/>
      <c r="F269" s="71"/>
      <c r="G269" s="72"/>
      <c r="H269" s="49"/>
      <c r="I269" s="49"/>
    </row>
    <row r="270">
      <c r="A270" s="70"/>
      <c r="B270" s="70"/>
      <c r="C270" s="70"/>
      <c r="D270" s="70"/>
      <c r="E270" s="70"/>
      <c r="F270" s="71"/>
      <c r="G270" s="72"/>
      <c r="H270" s="49"/>
      <c r="I270" s="49"/>
    </row>
    <row r="271">
      <c r="A271" s="70"/>
      <c r="B271" s="70"/>
      <c r="C271" s="70"/>
      <c r="D271" s="70"/>
      <c r="E271" s="70"/>
      <c r="F271" s="71"/>
      <c r="G271" s="72"/>
      <c r="H271" s="49"/>
      <c r="I271" s="49"/>
    </row>
    <row r="272">
      <c r="A272" s="70"/>
      <c r="B272" s="70"/>
      <c r="C272" s="70"/>
      <c r="D272" s="70"/>
      <c r="E272" s="70"/>
      <c r="F272" s="71"/>
      <c r="G272" s="72"/>
      <c r="H272" s="49"/>
      <c r="I272" s="49"/>
    </row>
    <row r="273">
      <c r="A273" s="70"/>
      <c r="B273" s="70"/>
      <c r="C273" s="70"/>
      <c r="D273" s="70"/>
      <c r="E273" s="70"/>
      <c r="F273" s="71"/>
      <c r="G273" s="72"/>
      <c r="H273" s="49"/>
      <c r="I273" s="49"/>
    </row>
    <row r="274">
      <c r="A274" s="70"/>
      <c r="B274" s="70"/>
      <c r="C274" s="70"/>
      <c r="D274" s="70"/>
      <c r="E274" s="70"/>
      <c r="F274" s="71"/>
      <c r="G274" s="72"/>
      <c r="H274" s="49"/>
      <c r="I274" s="49"/>
    </row>
    <row r="275">
      <c r="A275" s="70"/>
      <c r="B275" s="70"/>
      <c r="C275" s="70"/>
      <c r="D275" s="70"/>
      <c r="E275" s="70"/>
      <c r="F275" s="71"/>
      <c r="G275" s="72"/>
      <c r="H275" s="49"/>
      <c r="I275" s="49"/>
    </row>
    <row r="276">
      <c r="A276" s="70"/>
      <c r="B276" s="70"/>
      <c r="C276" s="70"/>
      <c r="D276" s="70"/>
      <c r="E276" s="70"/>
      <c r="F276" s="71"/>
      <c r="G276" s="72"/>
      <c r="H276" s="49"/>
      <c r="I276" s="49"/>
    </row>
    <row r="277">
      <c r="A277" s="70"/>
      <c r="B277" s="70"/>
      <c r="C277" s="70"/>
      <c r="D277" s="70"/>
      <c r="E277" s="70"/>
      <c r="F277" s="71"/>
      <c r="G277" s="72"/>
      <c r="H277" s="49"/>
      <c r="I277" s="49"/>
    </row>
    <row r="278">
      <c r="A278" s="70"/>
      <c r="B278" s="70"/>
      <c r="C278" s="70"/>
      <c r="D278" s="70"/>
      <c r="E278" s="70"/>
      <c r="F278" s="71"/>
      <c r="G278" s="72"/>
      <c r="H278" s="49"/>
      <c r="I278" s="49"/>
    </row>
    <row r="279">
      <c r="A279" s="70"/>
      <c r="B279" s="70"/>
      <c r="C279" s="70"/>
      <c r="D279" s="70"/>
      <c r="E279" s="70"/>
      <c r="F279" s="71"/>
      <c r="G279" s="72"/>
      <c r="H279" s="49"/>
      <c r="I279" s="49"/>
    </row>
    <row r="280">
      <c r="A280" s="70"/>
      <c r="B280" s="70"/>
      <c r="C280" s="70"/>
      <c r="D280" s="70"/>
      <c r="E280" s="70"/>
      <c r="F280" s="71"/>
      <c r="G280" s="72"/>
      <c r="H280" s="49"/>
      <c r="I280" s="49"/>
    </row>
    <row r="281">
      <c r="A281" s="70"/>
      <c r="B281" s="70"/>
      <c r="C281" s="70"/>
      <c r="D281" s="70"/>
      <c r="E281" s="70"/>
      <c r="F281" s="71"/>
      <c r="G281" s="72"/>
      <c r="H281" s="49"/>
      <c r="I281" s="49"/>
    </row>
    <row r="282">
      <c r="A282" s="70"/>
      <c r="B282" s="70"/>
      <c r="C282" s="70"/>
      <c r="D282" s="70"/>
      <c r="E282" s="70"/>
      <c r="F282" s="71"/>
      <c r="G282" s="72"/>
      <c r="H282" s="49"/>
      <c r="I282" s="49"/>
    </row>
    <row r="283">
      <c r="A283" s="70"/>
      <c r="B283" s="70"/>
      <c r="C283" s="70"/>
      <c r="D283" s="70"/>
      <c r="E283" s="70"/>
      <c r="F283" s="71"/>
      <c r="G283" s="72"/>
      <c r="H283" s="49"/>
      <c r="I283" s="49"/>
    </row>
    <row r="284">
      <c r="A284" s="70"/>
      <c r="B284" s="70"/>
      <c r="C284" s="70"/>
      <c r="D284" s="70"/>
      <c r="E284" s="70"/>
      <c r="F284" s="71"/>
      <c r="G284" s="72"/>
      <c r="H284" s="49"/>
      <c r="I284" s="49"/>
    </row>
    <row r="285">
      <c r="A285" s="70"/>
      <c r="B285" s="70"/>
      <c r="C285" s="70"/>
      <c r="D285" s="70"/>
      <c r="E285" s="70"/>
      <c r="F285" s="71"/>
      <c r="G285" s="72"/>
      <c r="H285" s="49"/>
      <c r="I285" s="49"/>
    </row>
    <row r="286">
      <c r="A286" s="70"/>
      <c r="B286" s="70"/>
      <c r="C286" s="70"/>
      <c r="D286" s="70"/>
      <c r="E286" s="70"/>
      <c r="F286" s="71"/>
      <c r="G286" s="72"/>
      <c r="H286" s="49"/>
      <c r="I286" s="49"/>
    </row>
    <row r="287">
      <c r="A287" s="70"/>
      <c r="B287" s="70"/>
      <c r="C287" s="70"/>
      <c r="D287" s="70"/>
      <c r="E287" s="70"/>
      <c r="F287" s="71"/>
      <c r="G287" s="72"/>
      <c r="H287" s="49"/>
      <c r="I287" s="49"/>
    </row>
    <row r="288">
      <c r="A288" s="70"/>
      <c r="B288" s="70"/>
      <c r="C288" s="70"/>
      <c r="D288" s="70"/>
      <c r="E288" s="70"/>
      <c r="F288" s="71"/>
      <c r="G288" s="72"/>
      <c r="H288" s="49"/>
      <c r="I288" s="49"/>
    </row>
    <row r="289">
      <c r="A289" s="70"/>
      <c r="B289" s="70"/>
      <c r="C289" s="70"/>
      <c r="D289" s="70"/>
      <c r="E289" s="70"/>
      <c r="F289" s="71"/>
      <c r="G289" s="72"/>
      <c r="H289" s="49"/>
      <c r="I289" s="49"/>
    </row>
    <row r="290">
      <c r="A290" s="70"/>
      <c r="B290" s="70"/>
      <c r="C290" s="70"/>
      <c r="D290" s="70"/>
      <c r="E290" s="70"/>
      <c r="F290" s="71"/>
      <c r="G290" s="72"/>
      <c r="H290" s="49"/>
      <c r="I290" s="49"/>
    </row>
    <row r="291">
      <c r="A291" s="70"/>
      <c r="B291" s="70"/>
      <c r="C291" s="70"/>
      <c r="D291" s="70"/>
      <c r="E291" s="70"/>
      <c r="F291" s="71"/>
      <c r="G291" s="72"/>
      <c r="H291" s="49"/>
      <c r="I291" s="49"/>
    </row>
    <row r="292">
      <c r="A292" s="70"/>
      <c r="B292" s="70"/>
      <c r="C292" s="70"/>
      <c r="D292" s="70"/>
      <c r="E292" s="70"/>
      <c r="F292" s="71"/>
      <c r="G292" s="72"/>
      <c r="H292" s="49"/>
      <c r="I292" s="49"/>
    </row>
    <row r="293">
      <c r="A293" s="70"/>
      <c r="B293" s="70"/>
      <c r="C293" s="70"/>
      <c r="D293" s="70"/>
      <c r="E293" s="70"/>
      <c r="F293" s="71"/>
      <c r="G293" s="72"/>
      <c r="H293" s="49"/>
      <c r="I293" s="49"/>
    </row>
    <row r="294">
      <c r="A294" s="70"/>
      <c r="B294" s="70"/>
      <c r="C294" s="70"/>
      <c r="D294" s="70"/>
      <c r="E294" s="70"/>
      <c r="F294" s="71"/>
      <c r="G294" s="72"/>
      <c r="H294" s="49"/>
      <c r="I294" s="49"/>
    </row>
    <row r="295">
      <c r="A295" s="70"/>
      <c r="B295" s="70"/>
      <c r="C295" s="70"/>
      <c r="D295" s="70"/>
      <c r="E295" s="70"/>
      <c r="F295" s="71"/>
      <c r="G295" s="72"/>
      <c r="H295" s="49"/>
      <c r="I295" s="49"/>
    </row>
    <row r="296">
      <c r="A296" s="70"/>
      <c r="B296" s="70"/>
      <c r="C296" s="70"/>
      <c r="D296" s="70"/>
      <c r="E296" s="70"/>
      <c r="F296" s="71"/>
      <c r="G296" s="72"/>
      <c r="H296" s="49"/>
      <c r="I296" s="49"/>
    </row>
    <row r="297">
      <c r="A297" s="70"/>
      <c r="B297" s="70"/>
      <c r="C297" s="70"/>
      <c r="D297" s="70"/>
      <c r="E297" s="70"/>
      <c r="F297" s="71"/>
      <c r="G297" s="72"/>
      <c r="H297" s="49"/>
      <c r="I297" s="49"/>
    </row>
    <row r="298">
      <c r="A298" s="70"/>
      <c r="B298" s="70"/>
      <c r="C298" s="70"/>
      <c r="D298" s="70"/>
      <c r="E298" s="70"/>
      <c r="F298" s="71"/>
      <c r="G298" s="72"/>
      <c r="H298" s="49"/>
      <c r="I298" s="49"/>
    </row>
    <row r="299">
      <c r="A299" s="70"/>
      <c r="B299" s="70"/>
      <c r="C299" s="70"/>
      <c r="D299" s="70"/>
      <c r="E299" s="70"/>
      <c r="F299" s="71"/>
      <c r="G299" s="72"/>
      <c r="H299" s="49"/>
      <c r="I299" s="49"/>
    </row>
    <row r="300">
      <c r="A300" s="70"/>
      <c r="B300" s="70"/>
      <c r="C300" s="70"/>
      <c r="D300" s="70"/>
      <c r="E300" s="70"/>
      <c r="F300" s="71"/>
      <c r="G300" s="72"/>
      <c r="H300" s="49"/>
      <c r="I300" s="49"/>
    </row>
    <row r="301">
      <c r="A301" s="70"/>
      <c r="B301" s="70"/>
      <c r="C301" s="70"/>
      <c r="D301" s="70"/>
      <c r="E301" s="70"/>
      <c r="F301" s="71"/>
      <c r="G301" s="72"/>
      <c r="H301" s="49"/>
      <c r="I301" s="49"/>
    </row>
    <row r="302">
      <c r="A302" s="70"/>
      <c r="B302" s="70"/>
      <c r="C302" s="70"/>
      <c r="D302" s="70"/>
      <c r="E302" s="70"/>
      <c r="F302" s="71"/>
      <c r="G302" s="72"/>
      <c r="H302" s="49"/>
      <c r="I302" s="49"/>
    </row>
    <row r="303">
      <c r="A303" s="70"/>
      <c r="B303" s="70"/>
      <c r="C303" s="70"/>
      <c r="D303" s="70"/>
      <c r="E303" s="70"/>
      <c r="F303" s="71"/>
      <c r="G303" s="72"/>
      <c r="H303" s="49"/>
      <c r="I303" s="49"/>
    </row>
    <row r="304">
      <c r="A304" s="70"/>
      <c r="B304" s="70"/>
      <c r="C304" s="70"/>
      <c r="D304" s="70"/>
      <c r="E304" s="70"/>
      <c r="F304" s="71"/>
      <c r="G304" s="72"/>
      <c r="H304" s="49"/>
      <c r="I304" s="49"/>
    </row>
    <row r="305">
      <c r="A305" s="70"/>
      <c r="B305" s="70"/>
      <c r="C305" s="70"/>
      <c r="D305" s="70"/>
      <c r="E305" s="70"/>
      <c r="F305" s="71"/>
      <c r="G305" s="72"/>
      <c r="H305" s="49"/>
      <c r="I305" s="49"/>
    </row>
    <row r="306">
      <c r="A306" s="70"/>
      <c r="B306" s="70"/>
      <c r="C306" s="70"/>
      <c r="D306" s="70"/>
      <c r="E306" s="70"/>
      <c r="F306" s="71"/>
      <c r="G306" s="72"/>
      <c r="H306" s="49"/>
      <c r="I306" s="49"/>
    </row>
    <row r="307">
      <c r="A307" s="70"/>
      <c r="B307" s="70"/>
      <c r="C307" s="70"/>
      <c r="D307" s="70"/>
      <c r="E307" s="70"/>
      <c r="F307" s="71"/>
      <c r="G307" s="72"/>
      <c r="H307" s="49"/>
      <c r="I307" s="49"/>
    </row>
    <row r="308">
      <c r="A308" s="70"/>
      <c r="B308" s="70"/>
      <c r="C308" s="70"/>
      <c r="D308" s="70"/>
      <c r="E308" s="70"/>
      <c r="F308" s="71"/>
      <c r="G308" s="72"/>
      <c r="H308" s="49"/>
      <c r="I308" s="49"/>
    </row>
    <row r="309">
      <c r="A309" s="70"/>
      <c r="B309" s="70"/>
      <c r="C309" s="70"/>
      <c r="D309" s="70"/>
      <c r="E309" s="70"/>
      <c r="F309" s="71"/>
      <c r="G309" s="72"/>
      <c r="H309" s="49"/>
      <c r="I309" s="49"/>
    </row>
    <row r="310">
      <c r="A310" s="70"/>
      <c r="B310" s="70"/>
      <c r="C310" s="70"/>
      <c r="D310" s="70"/>
      <c r="E310" s="70"/>
      <c r="F310" s="71"/>
      <c r="G310" s="72"/>
      <c r="H310" s="49"/>
      <c r="I310" s="49"/>
    </row>
    <row r="311">
      <c r="A311" s="70"/>
      <c r="B311" s="70"/>
      <c r="C311" s="70"/>
      <c r="D311" s="70"/>
      <c r="E311" s="70"/>
      <c r="F311" s="71"/>
      <c r="G311" s="72"/>
      <c r="H311" s="49"/>
      <c r="I311" s="49"/>
    </row>
    <row r="312">
      <c r="A312" s="70"/>
      <c r="B312" s="70"/>
      <c r="C312" s="70"/>
      <c r="D312" s="70"/>
      <c r="E312" s="70"/>
      <c r="F312" s="71"/>
      <c r="G312" s="72"/>
      <c r="H312" s="49"/>
      <c r="I312" s="49"/>
    </row>
    <row r="313">
      <c r="A313" s="70"/>
      <c r="B313" s="70"/>
      <c r="C313" s="70"/>
      <c r="D313" s="70"/>
      <c r="E313" s="70"/>
      <c r="F313" s="71"/>
      <c r="G313" s="72"/>
      <c r="H313" s="49"/>
      <c r="I313" s="49"/>
    </row>
    <row r="314">
      <c r="A314" s="70"/>
      <c r="B314" s="70"/>
      <c r="C314" s="70"/>
      <c r="D314" s="70"/>
      <c r="E314" s="70"/>
      <c r="F314" s="71"/>
      <c r="G314" s="72"/>
      <c r="H314" s="49"/>
      <c r="I314" s="49"/>
    </row>
    <row r="315">
      <c r="A315" s="70"/>
      <c r="B315" s="70"/>
      <c r="C315" s="70"/>
      <c r="D315" s="70"/>
      <c r="E315" s="70"/>
      <c r="F315" s="71"/>
      <c r="G315" s="72"/>
      <c r="H315" s="49"/>
      <c r="I315" s="49"/>
    </row>
    <row r="316">
      <c r="A316" s="70"/>
      <c r="B316" s="70"/>
      <c r="C316" s="70"/>
      <c r="D316" s="70"/>
      <c r="E316" s="70"/>
      <c r="F316" s="71"/>
      <c r="G316" s="72"/>
      <c r="H316" s="49"/>
      <c r="I316" s="49"/>
    </row>
    <row r="317">
      <c r="A317" s="70"/>
      <c r="B317" s="70"/>
      <c r="C317" s="70"/>
      <c r="D317" s="70"/>
      <c r="E317" s="70"/>
      <c r="F317" s="71"/>
      <c r="G317" s="72"/>
      <c r="H317" s="49"/>
      <c r="I317" s="49"/>
    </row>
    <row r="318">
      <c r="A318" s="70"/>
      <c r="B318" s="70"/>
      <c r="C318" s="70"/>
      <c r="D318" s="70"/>
      <c r="E318" s="70"/>
      <c r="F318" s="71"/>
      <c r="G318" s="72"/>
      <c r="H318" s="49"/>
      <c r="I318" s="49"/>
    </row>
    <row r="319">
      <c r="A319" s="70"/>
      <c r="B319" s="70"/>
      <c r="C319" s="70"/>
      <c r="D319" s="70"/>
      <c r="E319" s="70"/>
      <c r="F319" s="71"/>
      <c r="G319" s="72"/>
      <c r="H319" s="49"/>
      <c r="I319" s="49"/>
    </row>
    <row r="320">
      <c r="A320" s="70"/>
      <c r="B320" s="70"/>
      <c r="C320" s="70"/>
      <c r="D320" s="70"/>
      <c r="E320" s="70"/>
      <c r="F320" s="71"/>
      <c r="G320" s="72"/>
      <c r="H320" s="49"/>
      <c r="I320" s="49"/>
    </row>
    <row r="321">
      <c r="A321" s="70"/>
      <c r="B321" s="70"/>
      <c r="C321" s="70"/>
      <c r="D321" s="70"/>
      <c r="E321" s="70"/>
      <c r="F321" s="71"/>
      <c r="G321" s="72"/>
      <c r="H321" s="49"/>
      <c r="I321" s="49"/>
    </row>
    <row r="322">
      <c r="A322" s="70"/>
      <c r="B322" s="70"/>
      <c r="C322" s="70"/>
      <c r="D322" s="70"/>
      <c r="E322" s="70"/>
      <c r="F322" s="71"/>
      <c r="G322" s="72"/>
      <c r="H322" s="49"/>
      <c r="I322" s="49"/>
    </row>
    <row r="323">
      <c r="A323" s="70"/>
      <c r="B323" s="70"/>
      <c r="C323" s="70"/>
      <c r="D323" s="70"/>
      <c r="E323" s="70"/>
      <c r="F323" s="71"/>
      <c r="G323" s="72"/>
      <c r="H323" s="49"/>
      <c r="I323" s="49"/>
    </row>
    <row r="324">
      <c r="A324" s="70"/>
      <c r="B324" s="70"/>
      <c r="C324" s="70"/>
      <c r="D324" s="70"/>
      <c r="E324" s="70"/>
      <c r="F324" s="71"/>
      <c r="G324" s="72"/>
      <c r="H324" s="49"/>
      <c r="I324" s="49"/>
    </row>
    <row r="325">
      <c r="A325" s="70"/>
      <c r="B325" s="70"/>
      <c r="C325" s="70"/>
      <c r="D325" s="70"/>
      <c r="E325" s="70"/>
      <c r="F325" s="71"/>
      <c r="G325" s="72"/>
      <c r="H325" s="49"/>
      <c r="I325" s="49"/>
    </row>
    <row r="326">
      <c r="A326" s="70"/>
      <c r="B326" s="70"/>
      <c r="C326" s="70"/>
      <c r="D326" s="70"/>
      <c r="E326" s="70"/>
      <c r="F326" s="71"/>
      <c r="G326" s="72"/>
      <c r="H326" s="49"/>
      <c r="I326" s="49"/>
    </row>
    <row r="327">
      <c r="A327" s="70"/>
      <c r="B327" s="70"/>
      <c r="C327" s="70"/>
      <c r="D327" s="70"/>
      <c r="E327" s="70"/>
      <c r="F327" s="71"/>
      <c r="G327" s="72"/>
      <c r="H327" s="49"/>
      <c r="I327" s="49"/>
    </row>
    <row r="328">
      <c r="A328" s="70"/>
      <c r="B328" s="70"/>
      <c r="C328" s="70"/>
      <c r="D328" s="70"/>
      <c r="E328" s="70"/>
      <c r="F328" s="71"/>
      <c r="G328" s="72"/>
      <c r="H328" s="49"/>
      <c r="I328" s="49"/>
    </row>
    <row r="329">
      <c r="A329" s="70"/>
      <c r="B329" s="70"/>
      <c r="C329" s="70"/>
      <c r="D329" s="70"/>
      <c r="E329" s="70"/>
      <c r="F329" s="71"/>
      <c r="G329" s="72"/>
      <c r="H329" s="49"/>
      <c r="I329" s="49"/>
    </row>
    <row r="330">
      <c r="A330" s="70"/>
      <c r="B330" s="70"/>
      <c r="C330" s="70"/>
      <c r="D330" s="70"/>
      <c r="E330" s="70"/>
      <c r="F330" s="71"/>
      <c r="G330" s="72"/>
      <c r="H330" s="49"/>
      <c r="I330" s="49"/>
    </row>
    <row r="331">
      <c r="A331" s="70"/>
      <c r="B331" s="70"/>
      <c r="C331" s="70"/>
      <c r="D331" s="70"/>
      <c r="E331" s="70"/>
      <c r="F331" s="71"/>
      <c r="G331" s="72"/>
      <c r="H331" s="49"/>
      <c r="I331" s="49"/>
    </row>
    <row r="332">
      <c r="A332" s="70"/>
      <c r="B332" s="70"/>
      <c r="C332" s="70"/>
      <c r="D332" s="70"/>
      <c r="E332" s="70"/>
      <c r="F332" s="71"/>
      <c r="G332" s="72"/>
      <c r="H332" s="49"/>
      <c r="I332" s="49"/>
    </row>
    <row r="333">
      <c r="A333" s="70"/>
      <c r="B333" s="70"/>
      <c r="C333" s="70"/>
      <c r="D333" s="70"/>
      <c r="E333" s="70"/>
      <c r="F333" s="71"/>
      <c r="G333" s="72"/>
      <c r="H333" s="49"/>
      <c r="I333" s="49"/>
    </row>
    <row r="334">
      <c r="A334" s="70"/>
      <c r="B334" s="70"/>
      <c r="C334" s="70"/>
      <c r="D334" s="70"/>
      <c r="E334" s="70"/>
      <c r="F334" s="71"/>
      <c r="G334" s="72"/>
      <c r="H334" s="49"/>
      <c r="I334" s="49"/>
    </row>
    <row r="335">
      <c r="A335" s="70"/>
      <c r="B335" s="70"/>
      <c r="C335" s="70"/>
      <c r="D335" s="70"/>
      <c r="E335" s="70"/>
      <c r="F335" s="71"/>
      <c r="G335" s="72"/>
      <c r="H335" s="49"/>
      <c r="I335" s="49"/>
    </row>
    <row r="336">
      <c r="A336" s="70"/>
      <c r="B336" s="70"/>
      <c r="C336" s="70"/>
      <c r="D336" s="70"/>
      <c r="E336" s="70"/>
      <c r="F336" s="71"/>
      <c r="G336" s="72"/>
      <c r="H336" s="49"/>
      <c r="I336" s="49"/>
    </row>
    <row r="337">
      <c r="A337" s="70"/>
      <c r="B337" s="70"/>
      <c r="C337" s="70"/>
      <c r="D337" s="70"/>
      <c r="E337" s="70"/>
      <c r="F337" s="71"/>
      <c r="G337" s="72"/>
      <c r="H337" s="49"/>
      <c r="I337" s="49"/>
    </row>
    <row r="338">
      <c r="A338" s="70"/>
      <c r="B338" s="70"/>
      <c r="C338" s="70"/>
      <c r="D338" s="70"/>
      <c r="E338" s="70"/>
      <c r="F338" s="71"/>
      <c r="G338" s="72"/>
      <c r="H338" s="49"/>
      <c r="I338" s="49"/>
    </row>
    <row r="339">
      <c r="A339" s="70"/>
      <c r="B339" s="70"/>
      <c r="C339" s="70"/>
      <c r="D339" s="70"/>
      <c r="E339" s="70"/>
      <c r="F339" s="71"/>
      <c r="G339" s="72"/>
      <c r="H339" s="49"/>
      <c r="I339" s="49"/>
    </row>
    <row r="340">
      <c r="A340" s="70"/>
      <c r="B340" s="70"/>
      <c r="C340" s="70"/>
      <c r="D340" s="70"/>
      <c r="E340" s="70"/>
      <c r="F340" s="71"/>
      <c r="G340" s="72"/>
      <c r="H340" s="49"/>
      <c r="I340" s="49"/>
    </row>
    <row r="341">
      <c r="A341" s="70"/>
      <c r="B341" s="70"/>
      <c r="C341" s="70"/>
      <c r="D341" s="70"/>
      <c r="E341" s="70"/>
      <c r="F341" s="71"/>
      <c r="G341" s="72"/>
      <c r="H341" s="49"/>
      <c r="I341" s="49"/>
    </row>
    <row r="342">
      <c r="A342" s="70"/>
      <c r="B342" s="70"/>
      <c r="C342" s="70"/>
      <c r="D342" s="70"/>
      <c r="E342" s="70"/>
      <c r="F342" s="71"/>
      <c r="G342" s="72"/>
      <c r="H342" s="49"/>
      <c r="I342" s="49"/>
    </row>
    <row r="343">
      <c r="A343" s="70"/>
      <c r="B343" s="70"/>
      <c r="C343" s="70"/>
      <c r="D343" s="70"/>
      <c r="E343" s="70"/>
      <c r="F343" s="71"/>
      <c r="G343" s="72"/>
      <c r="H343" s="49"/>
      <c r="I343" s="49"/>
    </row>
    <row r="344">
      <c r="A344" s="70"/>
      <c r="B344" s="70"/>
      <c r="C344" s="70"/>
      <c r="D344" s="70"/>
      <c r="E344" s="70"/>
      <c r="F344" s="71"/>
      <c r="G344" s="72"/>
      <c r="H344" s="49"/>
      <c r="I344" s="49"/>
    </row>
    <row r="345">
      <c r="A345" s="70"/>
      <c r="B345" s="70"/>
      <c r="C345" s="70"/>
      <c r="D345" s="70"/>
      <c r="E345" s="70"/>
      <c r="F345" s="71"/>
      <c r="G345" s="72"/>
      <c r="H345" s="49"/>
      <c r="I345" s="49"/>
    </row>
    <row r="346">
      <c r="A346" s="70"/>
      <c r="B346" s="70"/>
      <c r="C346" s="70"/>
      <c r="D346" s="70"/>
      <c r="E346" s="70"/>
      <c r="F346" s="71"/>
      <c r="G346" s="72"/>
      <c r="H346" s="49"/>
      <c r="I346" s="49"/>
    </row>
    <row r="347">
      <c r="A347" s="70"/>
      <c r="B347" s="70"/>
      <c r="C347" s="70"/>
      <c r="D347" s="70"/>
      <c r="E347" s="70"/>
      <c r="F347" s="71"/>
      <c r="G347" s="72"/>
      <c r="H347" s="49"/>
      <c r="I347" s="49"/>
    </row>
    <row r="348">
      <c r="A348" s="70"/>
      <c r="B348" s="70"/>
      <c r="C348" s="70"/>
      <c r="D348" s="70"/>
      <c r="E348" s="70"/>
      <c r="F348" s="71"/>
      <c r="G348" s="72"/>
      <c r="H348" s="49"/>
      <c r="I348" s="49"/>
    </row>
    <row r="349">
      <c r="A349" s="70"/>
      <c r="B349" s="70"/>
      <c r="C349" s="70"/>
      <c r="D349" s="70"/>
      <c r="E349" s="70"/>
      <c r="F349" s="71"/>
      <c r="G349" s="72"/>
      <c r="H349" s="49"/>
      <c r="I349" s="49"/>
    </row>
    <row r="350">
      <c r="A350" s="70"/>
      <c r="B350" s="70"/>
      <c r="C350" s="70"/>
      <c r="D350" s="70"/>
      <c r="E350" s="70"/>
      <c r="F350" s="71"/>
      <c r="G350" s="72"/>
      <c r="H350" s="49"/>
      <c r="I350" s="49"/>
    </row>
    <row r="351">
      <c r="A351" s="70"/>
      <c r="B351" s="70"/>
      <c r="C351" s="70"/>
      <c r="D351" s="70"/>
      <c r="E351" s="70"/>
      <c r="F351" s="71"/>
      <c r="G351" s="72"/>
      <c r="H351" s="49"/>
      <c r="I351" s="49"/>
    </row>
    <row r="352">
      <c r="A352" s="70"/>
      <c r="B352" s="70"/>
      <c r="C352" s="70"/>
      <c r="D352" s="70"/>
      <c r="E352" s="70"/>
      <c r="F352" s="71"/>
      <c r="G352" s="72"/>
      <c r="H352" s="49"/>
      <c r="I352" s="49"/>
    </row>
    <row r="353">
      <c r="A353" s="70"/>
      <c r="B353" s="70"/>
      <c r="C353" s="70"/>
      <c r="D353" s="70"/>
      <c r="E353" s="70"/>
      <c r="F353" s="71"/>
      <c r="G353" s="72"/>
      <c r="H353" s="49"/>
      <c r="I353" s="49"/>
    </row>
    <row r="354">
      <c r="A354" s="70"/>
      <c r="B354" s="70"/>
      <c r="C354" s="70"/>
      <c r="D354" s="70"/>
      <c r="E354" s="70"/>
      <c r="F354" s="71"/>
      <c r="G354" s="72"/>
      <c r="H354" s="49"/>
      <c r="I354" s="49"/>
    </row>
    <row r="355">
      <c r="A355" s="70"/>
      <c r="B355" s="70"/>
      <c r="C355" s="70"/>
      <c r="D355" s="70"/>
      <c r="E355" s="70"/>
      <c r="F355" s="71"/>
      <c r="G355" s="72"/>
      <c r="H355" s="49"/>
      <c r="I355" s="49"/>
    </row>
    <row r="356">
      <c r="A356" s="70"/>
      <c r="B356" s="70"/>
      <c r="C356" s="70"/>
      <c r="D356" s="70"/>
      <c r="E356" s="70"/>
      <c r="F356" s="71"/>
      <c r="G356" s="72"/>
      <c r="H356" s="49"/>
      <c r="I356" s="49"/>
    </row>
    <row r="357">
      <c r="A357" s="70"/>
      <c r="B357" s="70"/>
      <c r="C357" s="70"/>
      <c r="D357" s="70"/>
      <c r="E357" s="70"/>
      <c r="F357" s="71"/>
      <c r="G357" s="72"/>
      <c r="H357" s="49"/>
      <c r="I357" s="49"/>
    </row>
    <row r="358">
      <c r="A358" s="70"/>
      <c r="B358" s="70"/>
      <c r="C358" s="70"/>
      <c r="D358" s="70"/>
      <c r="E358" s="70"/>
      <c r="F358" s="71"/>
      <c r="G358" s="72"/>
      <c r="H358" s="49"/>
      <c r="I358" s="49"/>
    </row>
    <row r="359">
      <c r="A359" s="70"/>
      <c r="B359" s="70"/>
      <c r="C359" s="70"/>
      <c r="D359" s="70"/>
      <c r="E359" s="70"/>
      <c r="F359" s="71"/>
      <c r="G359" s="72"/>
      <c r="H359" s="49"/>
      <c r="I359" s="49"/>
    </row>
    <row r="360">
      <c r="A360" s="70"/>
      <c r="B360" s="70"/>
      <c r="C360" s="70"/>
      <c r="D360" s="70"/>
      <c r="E360" s="70"/>
      <c r="F360" s="71"/>
      <c r="G360" s="72"/>
      <c r="H360" s="49"/>
      <c r="I360" s="49"/>
    </row>
    <row r="361">
      <c r="A361" s="70"/>
      <c r="B361" s="70"/>
      <c r="C361" s="70"/>
      <c r="D361" s="70"/>
      <c r="E361" s="70"/>
      <c r="F361" s="71"/>
      <c r="G361" s="72"/>
      <c r="H361" s="49"/>
      <c r="I361" s="49"/>
    </row>
    <row r="362">
      <c r="A362" s="70"/>
      <c r="B362" s="70"/>
      <c r="C362" s="70"/>
      <c r="D362" s="70"/>
      <c r="E362" s="70"/>
      <c r="F362" s="71"/>
      <c r="G362" s="72"/>
      <c r="H362" s="49"/>
      <c r="I362" s="49"/>
    </row>
    <row r="363">
      <c r="A363" s="70"/>
      <c r="B363" s="70"/>
      <c r="C363" s="70"/>
      <c r="D363" s="70"/>
      <c r="E363" s="70"/>
      <c r="F363" s="71"/>
      <c r="G363" s="72"/>
      <c r="H363" s="49"/>
      <c r="I363" s="49"/>
    </row>
    <row r="364">
      <c r="A364" s="70"/>
      <c r="B364" s="70"/>
      <c r="C364" s="70"/>
      <c r="D364" s="70"/>
      <c r="E364" s="70"/>
      <c r="F364" s="71"/>
      <c r="G364" s="72"/>
      <c r="H364" s="49"/>
      <c r="I364" s="49"/>
    </row>
    <row r="365">
      <c r="A365" s="70"/>
      <c r="B365" s="70"/>
      <c r="C365" s="70"/>
      <c r="D365" s="70"/>
      <c r="E365" s="70"/>
      <c r="F365" s="71"/>
      <c r="G365" s="72"/>
      <c r="H365" s="49"/>
      <c r="I365" s="49"/>
    </row>
    <row r="366">
      <c r="A366" s="70"/>
      <c r="B366" s="70"/>
      <c r="C366" s="70"/>
      <c r="D366" s="70"/>
      <c r="E366" s="70"/>
      <c r="F366" s="71"/>
      <c r="G366" s="72"/>
      <c r="H366" s="49"/>
      <c r="I366" s="49"/>
    </row>
    <row r="367">
      <c r="A367" s="70"/>
      <c r="B367" s="70"/>
      <c r="C367" s="70"/>
      <c r="D367" s="70"/>
      <c r="E367" s="70"/>
      <c r="F367" s="71"/>
      <c r="G367" s="72"/>
      <c r="H367" s="49"/>
      <c r="I367" s="49"/>
    </row>
    <row r="368">
      <c r="A368" s="70"/>
      <c r="B368" s="70"/>
      <c r="C368" s="70"/>
      <c r="D368" s="70"/>
      <c r="E368" s="70"/>
      <c r="F368" s="71"/>
      <c r="G368" s="72"/>
      <c r="H368" s="49"/>
      <c r="I368" s="49"/>
    </row>
    <row r="369">
      <c r="A369" s="70"/>
      <c r="B369" s="70"/>
      <c r="C369" s="70"/>
      <c r="D369" s="70"/>
      <c r="E369" s="70"/>
      <c r="F369" s="71"/>
      <c r="G369" s="72"/>
      <c r="H369" s="49"/>
      <c r="I369" s="49"/>
    </row>
    <row r="370">
      <c r="A370" s="70"/>
      <c r="B370" s="70"/>
      <c r="C370" s="70"/>
      <c r="D370" s="70"/>
      <c r="E370" s="70"/>
      <c r="F370" s="71"/>
      <c r="G370" s="72"/>
      <c r="H370" s="49"/>
      <c r="I370" s="49"/>
    </row>
    <row r="371">
      <c r="A371" s="70"/>
      <c r="B371" s="70"/>
      <c r="C371" s="70"/>
      <c r="D371" s="70"/>
      <c r="E371" s="70"/>
      <c r="F371" s="71"/>
      <c r="G371" s="72"/>
      <c r="H371" s="49"/>
      <c r="I371" s="49"/>
    </row>
    <row r="372">
      <c r="A372" s="70"/>
      <c r="B372" s="70"/>
      <c r="C372" s="70"/>
      <c r="D372" s="70"/>
      <c r="E372" s="70"/>
      <c r="F372" s="71"/>
      <c r="G372" s="72"/>
      <c r="H372" s="49"/>
      <c r="I372" s="49"/>
    </row>
    <row r="373">
      <c r="A373" s="70"/>
      <c r="B373" s="70"/>
      <c r="C373" s="70"/>
      <c r="D373" s="70"/>
      <c r="E373" s="70"/>
      <c r="F373" s="71"/>
      <c r="G373" s="72"/>
      <c r="H373" s="49"/>
      <c r="I373" s="49"/>
    </row>
    <row r="374">
      <c r="A374" s="70"/>
      <c r="B374" s="70"/>
      <c r="C374" s="70"/>
      <c r="D374" s="70"/>
      <c r="E374" s="70"/>
      <c r="F374" s="71"/>
      <c r="G374" s="72"/>
      <c r="H374" s="49"/>
      <c r="I374" s="49"/>
    </row>
    <row r="375">
      <c r="A375" s="70"/>
      <c r="B375" s="70"/>
      <c r="C375" s="70"/>
      <c r="D375" s="70"/>
      <c r="E375" s="70"/>
      <c r="F375" s="71"/>
      <c r="G375" s="72"/>
      <c r="H375" s="49"/>
      <c r="I375" s="49"/>
    </row>
    <row r="376">
      <c r="A376" s="70"/>
      <c r="B376" s="70"/>
      <c r="C376" s="70"/>
      <c r="D376" s="70"/>
      <c r="E376" s="70"/>
      <c r="F376" s="71"/>
      <c r="G376" s="72"/>
      <c r="H376" s="49"/>
      <c r="I376" s="49"/>
    </row>
    <row r="377">
      <c r="A377" s="70"/>
      <c r="B377" s="70"/>
      <c r="C377" s="70"/>
      <c r="D377" s="70"/>
      <c r="E377" s="70"/>
      <c r="F377" s="71"/>
      <c r="G377" s="72"/>
      <c r="H377" s="49"/>
      <c r="I377" s="49"/>
    </row>
    <row r="378">
      <c r="A378" s="70"/>
      <c r="B378" s="70"/>
      <c r="C378" s="70"/>
      <c r="D378" s="70"/>
      <c r="E378" s="70"/>
      <c r="F378" s="71"/>
      <c r="G378" s="72"/>
      <c r="H378" s="49"/>
      <c r="I378" s="49"/>
    </row>
    <row r="379">
      <c r="A379" s="70"/>
      <c r="B379" s="70"/>
      <c r="C379" s="70"/>
      <c r="D379" s="70"/>
      <c r="E379" s="70"/>
      <c r="F379" s="71"/>
      <c r="G379" s="72"/>
      <c r="H379" s="49"/>
      <c r="I379" s="49"/>
    </row>
    <row r="380">
      <c r="A380" s="70"/>
      <c r="B380" s="70"/>
      <c r="C380" s="70"/>
      <c r="D380" s="70"/>
      <c r="E380" s="70"/>
      <c r="F380" s="71"/>
      <c r="G380" s="72"/>
      <c r="H380" s="49"/>
      <c r="I380" s="49"/>
    </row>
    <row r="381">
      <c r="A381" s="70"/>
      <c r="B381" s="70"/>
      <c r="C381" s="70"/>
      <c r="D381" s="70"/>
      <c r="E381" s="70"/>
      <c r="F381" s="71"/>
      <c r="G381" s="72"/>
      <c r="H381" s="49"/>
      <c r="I381" s="49"/>
    </row>
    <row r="382">
      <c r="A382" s="70"/>
      <c r="B382" s="70"/>
      <c r="C382" s="70"/>
      <c r="D382" s="70"/>
      <c r="E382" s="70"/>
      <c r="F382" s="71"/>
      <c r="G382" s="72"/>
      <c r="H382" s="49"/>
      <c r="I382" s="49"/>
    </row>
    <row r="383">
      <c r="A383" s="70"/>
      <c r="B383" s="70"/>
      <c r="C383" s="70"/>
      <c r="D383" s="70"/>
      <c r="E383" s="70"/>
      <c r="F383" s="71"/>
      <c r="G383" s="73"/>
      <c r="H383" s="49"/>
      <c r="I383" s="49"/>
    </row>
    <row r="384">
      <c r="A384" s="70"/>
      <c r="B384" s="70"/>
      <c r="C384" s="70"/>
      <c r="D384" s="70"/>
      <c r="E384" s="70"/>
      <c r="F384" s="71"/>
      <c r="G384" s="73"/>
      <c r="H384" s="49"/>
      <c r="I384" s="49"/>
    </row>
    <row r="385">
      <c r="A385" s="70"/>
      <c r="B385" s="70"/>
      <c r="C385" s="70"/>
      <c r="D385" s="70"/>
      <c r="E385" s="70"/>
      <c r="F385" s="71"/>
      <c r="G385" s="73"/>
      <c r="H385" s="49"/>
      <c r="I385" s="49"/>
    </row>
    <row r="386">
      <c r="A386" s="70"/>
      <c r="B386" s="70"/>
      <c r="C386" s="70"/>
      <c r="D386" s="70"/>
      <c r="E386" s="70"/>
      <c r="F386" s="71"/>
      <c r="G386" s="73"/>
      <c r="H386" s="49"/>
      <c r="I386" s="49"/>
    </row>
    <row r="387">
      <c r="A387" s="70"/>
      <c r="B387" s="70"/>
      <c r="C387" s="70"/>
      <c r="D387" s="70"/>
      <c r="E387" s="70"/>
      <c r="F387" s="71"/>
      <c r="G387" s="73"/>
      <c r="H387" s="49"/>
      <c r="I387" s="49"/>
    </row>
    <row r="388">
      <c r="A388" s="70"/>
      <c r="B388" s="70"/>
      <c r="C388" s="70"/>
      <c r="D388" s="70"/>
      <c r="E388" s="70"/>
      <c r="F388" s="71"/>
      <c r="G388" s="73"/>
      <c r="H388" s="49"/>
      <c r="I388" s="49"/>
    </row>
    <row r="389">
      <c r="A389" s="70"/>
      <c r="B389" s="70"/>
      <c r="C389" s="70"/>
      <c r="D389" s="70"/>
      <c r="E389" s="70"/>
      <c r="F389" s="71"/>
      <c r="G389" s="73"/>
      <c r="H389" s="49"/>
      <c r="I389" s="49"/>
    </row>
    <row r="390">
      <c r="A390" s="70"/>
      <c r="B390" s="70"/>
      <c r="C390" s="70"/>
      <c r="D390" s="70"/>
      <c r="E390" s="70"/>
      <c r="F390" s="71"/>
      <c r="G390" s="73"/>
      <c r="H390" s="49"/>
      <c r="I390" s="49"/>
    </row>
    <row r="391">
      <c r="A391" s="70"/>
      <c r="B391" s="70"/>
      <c r="C391" s="70"/>
      <c r="D391" s="70"/>
      <c r="E391" s="70"/>
      <c r="F391" s="71"/>
      <c r="G391" s="73"/>
      <c r="H391" s="49"/>
      <c r="I391" s="49"/>
    </row>
    <row r="392">
      <c r="A392" s="70"/>
      <c r="B392" s="70"/>
      <c r="C392" s="70"/>
      <c r="D392" s="70"/>
      <c r="E392" s="70"/>
      <c r="F392" s="71"/>
      <c r="G392" s="73"/>
      <c r="H392" s="49"/>
      <c r="I392" s="49"/>
    </row>
    <row r="393">
      <c r="A393" s="70"/>
      <c r="B393" s="70"/>
      <c r="C393" s="70"/>
      <c r="D393" s="70"/>
      <c r="E393" s="70"/>
      <c r="F393" s="71"/>
      <c r="G393" s="73"/>
      <c r="H393" s="49"/>
      <c r="I393" s="49"/>
    </row>
    <row r="394">
      <c r="A394" s="70"/>
      <c r="B394" s="70"/>
      <c r="C394" s="70"/>
      <c r="D394" s="70"/>
      <c r="E394" s="70"/>
      <c r="F394" s="71"/>
      <c r="G394" s="73"/>
      <c r="H394" s="49"/>
      <c r="I394" s="49"/>
    </row>
    <row r="395">
      <c r="A395" s="70"/>
      <c r="B395" s="70"/>
      <c r="C395" s="70"/>
      <c r="D395" s="70"/>
      <c r="E395" s="70"/>
      <c r="F395" s="71"/>
      <c r="G395" s="73"/>
      <c r="H395" s="49"/>
      <c r="I395" s="49"/>
    </row>
    <row r="396">
      <c r="A396" s="70"/>
      <c r="B396" s="70"/>
      <c r="C396" s="70"/>
      <c r="D396" s="70"/>
      <c r="E396" s="70"/>
      <c r="F396" s="71"/>
      <c r="G396" s="73"/>
      <c r="H396" s="49"/>
      <c r="I396" s="49"/>
    </row>
    <row r="397">
      <c r="A397" s="70"/>
      <c r="B397" s="70"/>
      <c r="C397" s="70"/>
      <c r="D397" s="70"/>
      <c r="E397" s="70"/>
      <c r="F397" s="71"/>
      <c r="G397" s="73"/>
      <c r="H397" s="49"/>
      <c r="I397" s="49"/>
    </row>
    <row r="398">
      <c r="A398" s="70"/>
      <c r="B398" s="70"/>
      <c r="C398" s="70"/>
      <c r="D398" s="70"/>
      <c r="E398" s="70"/>
      <c r="F398" s="71"/>
      <c r="G398" s="73"/>
      <c r="H398" s="49"/>
      <c r="I398" s="49"/>
    </row>
    <row r="399">
      <c r="A399" s="70"/>
      <c r="B399" s="70"/>
      <c r="C399" s="70"/>
      <c r="D399" s="70"/>
      <c r="E399" s="70"/>
      <c r="F399" s="71"/>
      <c r="G399" s="73"/>
      <c r="H399" s="49"/>
      <c r="I399" s="49"/>
    </row>
    <row r="400">
      <c r="A400" s="70"/>
      <c r="B400" s="70"/>
      <c r="C400" s="70"/>
      <c r="D400" s="70"/>
      <c r="E400" s="70"/>
      <c r="F400" s="71"/>
      <c r="G400" s="73"/>
      <c r="H400" s="49"/>
      <c r="I400" s="49"/>
    </row>
    <row r="401">
      <c r="A401" s="70"/>
      <c r="B401" s="70"/>
      <c r="C401" s="70"/>
      <c r="D401" s="70"/>
      <c r="E401" s="70"/>
      <c r="F401" s="71"/>
      <c r="G401" s="73"/>
      <c r="H401" s="49"/>
      <c r="I401" s="49"/>
    </row>
    <row r="402">
      <c r="A402" s="70"/>
      <c r="B402" s="70"/>
      <c r="C402" s="70"/>
      <c r="D402" s="70"/>
      <c r="E402" s="70"/>
      <c r="F402" s="71"/>
      <c r="G402" s="73"/>
      <c r="H402" s="49"/>
      <c r="I402" s="49"/>
    </row>
    <row r="403">
      <c r="A403" s="70"/>
      <c r="B403" s="70"/>
      <c r="C403" s="70"/>
      <c r="D403" s="70"/>
      <c r="E403" s="70"/>
      <c r="F403" s="71"/>
      <c r="G403" s="73"/>
      <c r="H403" s="49"/>
      <c r="I403" s="49"/>
    </row>
    <row r="404">
      <c r="A404" s="70"/>
      <c r="B404" s="70"/>
      <c r="C404" s="70"/>
      <c r="D404" s="70"/>
      <c r="E404" s="70"/>
      <c r="F404" s="71"/>
      <c r="G404" s="73"/>
      <c r="H404" s="49"/>
      <c r="I404" s="49"/>
    </row>
    <row r="405">
      <c r="A405" s="70"/>
      <c r="B405" s="70"/>
      <c r="C405" s="70"/>
      <c r="D405" s="70"/>
      <c r="E405" s="70"/>
      <c r="F405" s="71"/>
      <c r="G405" s="73"/>
      <c r="H405" s="49"/>
      <c r="I405" s="49"/>
    </row>
    <row r="406">
      <c r="A406" s="70"/>
      <c r="B406" s="70"/>
      <c r="C406" s="70"/>
      <c r="D406" s="70"/>
      <c r="E406" s="70"/>
      <c r="F406" s="71"/>
      <c r="G406" s="73"/>
      <c r="H406" s="49"/>
      <c r="I406" s="49"/>
    </row>
    <row r="407">
      <c r="A407" s="70"/>
      <c r="B407" s="70"/>
      <c r="C407" s="70"/>
      <c r="D407" s="70"/>
      <c r="E407" s="70"/>
      <c r="F407" s="71"/>
      <c r="G407" s="73"/>
      <c r="H407" s="49"/>
      <c r="I407" s="49"/>
    </row>
    <row r="408">
      <c r="A408" s="70"/>
      <c r="B408" s="70"/>
      <c r="C408" s="70"/>
      <c r="D408" s="70"/>
      <c r="E408" s="70"/>
      <c r="F408" s="71"/>
      <c r="G408" s="73"/>
      <c r="H408" s="49"/>
      <c r="I408" s="49"/>
    </row>
    <row r="409">
      <c r="A409" s="70"/>
      <c r="B409" s="70"/>
      <c r="C409" s="70"/>
      <c r="D409" s="70"/>
      <c r="E409" s="70"/>
      <c r="F409" s="71"/>
      <c r="G409" s="73"/>
      <c r="H409" s="49"/>
      <c r="I409" s="49"/>
    </row>
    <row r="410">
      <c r="A410" s="70"/>
      <c r="B410" s="70"/>
      <c r="C410" s="70"/>
      <c r="D410" s="70"/>
      <c r="E410" s="70"/>
      <c r="F410" s="71"/>
      <c r="G410" s="73"/>
      <c r="H410" s="49"/>
      <c r="I410" s="49"/>
    </row>
    <row r="411">
      <c r="A411" s="70"/>
      <c r="B411" s="70"/>
      <c r="C411" s="70"/>
      <c r="D411" s="70"/>
      <c r="E411" s="70"/>
      <c r="F411" s="71"/>
      <c r="G411" s="73"/>
      <c r="H411" s="49"/>
      <c r="I411" s="49"/>
    </row>
    <row r="412">
      <c r="A412" s="70"/>
      <c r="B412" s="70"/>
      <c r="C412" s="70"/>
      <c r="D412" s="70"/>
      <c r="E412" s="70"/>
      <c r="F412" s="71"/>
      <c r="G412" s="73"/>
      <c r="H412" s="49"/>
      <c r="I412" s="49"/>
    </row>
    <row r="413">
      <c r="A413" s="70"/>
      <c r="B413" s="70"/>
      <c r="C413" s="70"/>
      <c r="D413" s="70"/>
      <c r="E413" s="70"/>
      <c r="F413" s="71"/>
      <c r="G413" s="73"/>
      <c r="H413" s="49"/>
      <c r="I413" s="49"/>
    </row>
    <row r="414">
      <c r="A414" s="70"/>
      <c r="B414" s="70"/>
      <c r="C414" s="70"/>
      <c r="D414" s="70"/>
      <c r="E414" s="70"/>
      <c r="F414" s="71"/>
      <c r="G414" s="73"/>
      <c r="H414" s="49"/>
      <c r="I414" s="49"/>
    </row>
    <row r="415">
      <c r="A415" s="70"/>
      <c r="B415" s="70"/>
      <c r="C415" s="70"/>
      <c r="D415" s="70"/>
      <c r="E415" s="70"/>
      <c r="F415" s="71"/>
      <c r="G415" s="73"/>
      <c r="H415" s="49"/>
      <c r="I415" s="49"/>
    </row>
    <row r="416">
      <c r="A416" s="70"/>
      <c r="B416" s="70"/>
      <c r="C416" s="70"/>
      <c r="D416" s="70"/>
      <c r="E416" s="70"/>
      <c r="F416" s="71"/>
      <c r="G416" s="73"/>
      <c r="H416" s="49"/>
      <c r="I416" s="49"/>
    </row>
    <row r="417">
      <c r="A417" s="70"/>
      <c r="B417" s="70"/>
      <c r="C417" s="70"/>
      <c r="D417" s="70"/>
      <c r="E417" s="70"/>
      <c r="F417" s="71"/>
      <c r="G417" s="73"/>
      <c r="H417" s="49"/>
      <c r="I417" s="49"/>
    </row>
    <row r="418">
      <c r="A418" s="70"/>
      <c r="B418" s="70"/>
      <c r="C418" s="70"/>
      <c r="D418" s="70"/>
      <c r="E418" s="70"/>
      <c r="F418" s="71"/>
      <c r="G418" s="73"/>
      <c r="H418" s="49"/>
      <c r="I418" s="49"/>
    </row>
    <row r="419">
      <c r="A419" s="70"/>
      <c r="B419" s="70"/>
      <c r="C419" s="70"/>
      <c r="D419" s="70"/>
      <c r="E419" s="70"/>
      <c r="F419" s="71"/>
      <c r="G419" s="73"/>
      <c r="H419" s="49"/>
      <c r="I419" s="49"/>
    </row>
    <row r="420">
      <c r="A420" s="70"/>
      <c r="B420" s="70"/>
      <c r="C420" s="70"/>
      <c r="D420" s="70"/>
      <c r="E420" s="70"/>
      <c r="F420" s="71"/>
      <c r="G420" s="73"/>
      <c r="H420" s="49"/>
      <c r="I420" s="49"/>
    </row>
    <row r="421">
      <c r="A421" s="70"/>
      <c r="B421" s="70"/>
      <c r="C421" s="70"/>
      <c r="D421" s="70"/>
      <c r="E421" s="70"/>
      <c r="F421" s="71"/>
      <c r="G421" s="73"/>
      <c r="H421" s="49"/>
      <c r="I421" s="49"/>
    </row>
    <row r="422">
      <c r="A422" s="70"/>
      <c r="B422" s="70"/>
      <c r="C422" s="70"/>
      <c r="D422" s="70"/>
      <c r="E422" s="70"/>
      <c r="F422" s="71"/>
      <c r="G422" s="73"/>
      <c r="H422" s="49"/>
      <c r="I422" s="49"/>
    </row>
    <row r="423">
      <c r="A423" s="70"/>
      <c r="B423" s="70"/>
      <c r="C423" s="70"/>
      <c r="D423" s="70"/>
      <c r="E423" s="70"/>
      <c r="F423" s="71"/>
      <c r="G423" s="73"/>
      <c r="H423" s="49"/>
      <c r="I423" s="49"/>
    </row>
    <row r="424">
      <c r="A424" s="70"/>
      <c r="B424" s="70"/>
      <c r="C424" s="70"/>
      <c r="D424" s="70"/>
      <c r="E424" s="70"/>
      <c r="F424" s="71"/>
      <c r="G424" s="73"/>
      <c r="H424" s="49"/>
      <c r="I424" s="49"/>
    </row>
    <row r="425">
      <c r="A425" s="70"/>
      <c r="B425" s="70"/>
      <c r="C425" s="70"/>
      <c r="D425" s="70"/>
      <c r="E425" s="70"/>
      <c r="F425" s="71"/>
      <c r="G425" s="73"/>
      <c r="H425" s="49"/>
      <c r="I425" s="49"/>
    </row>
    <row r="426">
      <c r="A426" s="70"/>
      <c r="B426" s="70"/>
      <c r="C426" s="70"/>
      <c r="D426" s="70"/>
      <c r="E426" s="70"/>
      <c r="F426" s="71"/>
      <c r="G426" s="73"/>
      <c r="H426" s="49"/>
      <c r="I426" s="49"/>
    </row>
    <row r="427">
      <c r="A427" s="70"/>
      <c r="B427" s="70"/>
      <c r="C427" s="70"/>
      <c r="D427" s="70"/>
      <c r="E427" s="70"/>
      <c r="F427" s="71"/>
      <c r="G427" s="73"/>
      <c r="H427" s="49"/>
      <c r="I427" s="49"/>
    </row>
    <row r="428">
      <c r="A428" s="70"/>
      <c r="B428" s="70"/>
      <c r="C428" s="70"/>
      <c r="D428" s="70"/>
      <c r="E428" s="70"/>
      <c r="F428" s="71"/>
      <c r="G428" s="73"/>
      <c r="H428" s="49"/>
      <c r="I428" s="49"/>
    </row>
    <row r="429">
      <c r="A429" s="70"/>
      <c r="B429" s="70"/>
      <c r="C429" s="70"/>
      <c r="D429" s="70"/>
      <c r="E429" s="70"/>
      <c r="F429" s="71"/>
      <c r="G429" s="73"/>
      <c r="H429" s="49"/>
      <c r="I429" s="49"/>
    </row>
    <row r="430">
      <c r="A430" s="70"/>
      <c r="B430" s="70"/>
      <c r="C430" s="70"/>
      <c r="D430" s="70"/>
      <c r="E430" s="70"/>
      <c r="F430" s="71"/>
      <c r="G430" s="73"/>
      <c r="H430" s="49"/>
      <c r="I430" s="49"/>
    </row>
    <row r="431">
      <c r="A431" s="70"/>
      <c r="B431" s="70"/>
      <c r="C431" s="70"/>
      <c r="D431" s="70"/>
      <c r="E431" s="70"/>
      <c r="F431" s="71"/>
      <c r="G431" s="73"/>
      <c r="H431" s="49"/>
      <c r="I431" s="49"/>
    </row>
    <row r="432">
      <c r="A432" s="70"/>
      <c r="B432" s="70"/>
      <c r="C432" s="70"/>
      <c r="D432" s="70"/>
      <c r="E432" s="70"/>
      <c r="F432" s="71"/>
      <c r="G432" s="73"/>
      <c r="H432" s="49"/>
      <c r="I432" s="49"/>
    </row>
    <row r="433">
      <c r="A433" s="70"/>
      <c r="B433" s="70"/>
      <c r="C433" s="70"/>
      <c r="D433" s="70"/>
      <c r="E433" s="70"/>
      <c r="F433" s="71"/>
      <c r="G433" s="73"/>
      <c r="H433" s="49"/>
      <c r="I433" s="49"/>
    </row>
    <row r="434">
      <c r="A434" s="70"/>
      <c r="B434" s="70"/>
      <c r="C434" s="70"/>
      <c r="D434" s="70"/>
      <c r="E434" s="70"/>
      <c r="F434" s="71"/>
      <c r="G434" s="73"/>
      <c r="H434" s="49"/>
      <c r="I434" s="49"/>
    </row>
    <row r="435">
      <c r="A435" s="70"/>
      <c r="B435" s="70"/>
      <c r="C435" s="70"/>
      <c r="D435" s="70"/>
      <c r="E435" s="70"/>
      <c r="F435" s="71"/>
      <c r="G435" s="73"/>
      <c r="H435" s="49"/>
      <c r="I435" s="49"/>
    </row>
    <row r="436">
      <c r="A436" s="70"/>
      <c r="B436" s="70"/>
      <c r="C436" s="70"/>
      <c r="D436" s="70"/>
      <c r="E436" s="70"/>
      <c r="F436" s="71"/>
      <c r="G436" s="73"/>
      <c r="H436" s="49"/>
      <c r="I436" s="49"/>
    </row>
    <row r="437">
      <c r="A437" s="70"/>
      <c r="B437" s="70"/>
      <c r="C437" s="70"/>
      <c r="D437" s="70"/>
      <c r="E437" s="70"/>
      <c r="F437" s="71"/>
      <c r="G437" s="73"/>
      <c r="H437" s="49"/>
      <c r="I437" s="49"/>
    </row>
    <row r="438">
      <c r="A438" s="70"/>
      <c r="B438" s="70"/>
      <c r="C438" s="70"/>
      <c r="D438" s="70"/>
      <c r="E438" s="70"/>
      <c r="F438" s="71"/>
      <c r="G438" s="73"/>
      <c r="H438" s="49"/>
      <c r="I438" s="49"/>
    </row>
    <row r="439">
      <c r="A439" s="70"/>
      <c r="B439" s="70"/>
      <c r="C439" s="70"/>
      <c r="D439" s="70"/>
      <c r="E439" s="70"/>
      <c r="F439" s="71"/>
      <c r="G439" s="73"/>
      <c r="H439" s="49"/>
      <c r="I439" s="49"/>
    </row>
    <row r="440">
      <c r="A440" s="70"/>
      <c r="B440" s="70"/>
      <c r="C440" s="70"/>
      <c r="D440" s="70"/>
      <c r="E440" s="70"/>
      <c r="F440" s="71"/>
      <c r="G440" s="73"/>
      <c r="H440" s="49"/>
      <c r="I440" s="49"/>
    </row>
    <row r="441">
      <c r="A441" s="70"/>
      <c r="B441" s="70"/>
      <c r="C441" s="70"/>
      <c r="D441" s="70"/>
      <c r="E441" s="70"/>
      <c r="F441" s="71"/>
      <c r="G441" s="73"/>
      <c r="H441" s="49"/>
      <c r="I441" s="49"/>
    </row>
    <row r="442">
      <c r="A442" s="70"/>
      <c r="B442" s="70"/>
      <c r="C442" s="70"/>
      <c r="D442" s="70"/>
      <c r="E442" s="70"/>
      <c r="F442" s="71"/>
      <c r="G442" s="73"/>
      <c r="H442" s="49"/>
      <c r="I442" s="49"/>
    </row>
    <row r="443">
      <c r="A443" s="70"/>
      <c r="B443" s="70"/>
      <c r="C443" s="70"/>
      <c r="D443" s="70"/>
      <c r="E443" s="70"/>
      <c r="F443" s="71"/>
      <c r="G443" s="73"/>
      <c r="H443" s="49"/>
      <c r="I443" s="49"/>
    </row>
    <row r="444">
      <c r="A444" s="70"/>
      <c r="B444" s="70"/>
      <c r="C444" s="70"/>
      <c r="D444" s="70"/>
      <c r="E444" s="70"/>
      <c r="F444" s="71"/>
      <c r="G444" s="73"/>
      <c r="H444" s="49"/>
      <c r="I444" s="49"/>
    </row>
    <row r="445">
      <c r="A445" s="70"/>
      <c r="B445" s="70"/>
      <c r="C445" s="70"/>
      <c r="D445" s="70"/>
      <c r="E445" s="70"/>
      <c r="F445" s="71"/>
      <c r="G445" s="73"/>
      <c r="H445" s="49"/>
      <c r="I445" s="49"/>
    </row>
    <row r="446">
      <c r="A446" s="70"/>
      <c r="B446" s="70"/>
      <c r="C446" s="70"/>
      <c r="D446" s="70"/>
      <c r="E446" s="70"/>
      <c r="F446" s="71"/>
      <c r="G446" s="73"/>
      <c r="H446" s="49"/>
      <c r="I446" s="49"/>
    </row>
    <row r="447">
      <c r="A447" s="70"/>
      <c r="B447" s="70"/>
      <c r="C447" s="70"/>
      <c r="D447" s="70"/>
      <c r="E447" s="70"/>
      <c r="F447" s="71"/>
      <c r="G447" s="73"/>
      <c r="H447" s="49"/>
      <c r="I447" s="49"/>
    </row>
    <row r="448">
      <c r="A448" s="70"/>
      <c r="B448" s="70"/>
      <c r="C448" s="70"/>
      <c r="D448" s="70"/>
      <c r="E448" s="70"/>
      <c r="F448" s="71"/>
      <c r="G448" s="73"/>
      <c r="H448" s="49"/>
      <c r="I448" s="49"/>
    </row>
    <row r="449">
      <c r="A449" s="70"/>
      <c r="B449" s="70"/>
      <c r="C449" s="70"/>
      <c r="D449" s="70"/>
      <c r="E449" s="70"/>
      <c r="F449" s="71"/>
      <c r="G449" s="73"/>
      <c r="H449" s="49"/>
      <c r="I449" s="49"/>
    </row>
    <row r="450">
      <c r="A450" s="70"/>
      <c r="B450" s="70"/>
      <c r="C450" s="70"/>
      <c r="D450" s="70"/>
      <c r="E450" s="70"/>
      <c r="F450" s="71"/>
      <c r="G450" s="73"/>
      <c r="H450" s="49"/>
      <c r="I450" s="49"/>
    </row>
    <row r="451">
      <c r="A451" s="70"/>
      <c r="B451" s="70"/>
      <c r="C451" s="70"/>
      <c r="D451" s="70"/>
      <c r="E451" s="70"/>
      <c r="F451" s="71"/>
      <c r="G451" s="73"/>
      <c r="H451" s="49"/>
      <c r="I451" s="49"/>
    </row>
    <row r="452">
      <c r="A452" s="70"/>
      <c r="B452" s="70"/>
      <c r="C452" s="70"/>
      <c r="D452" s="70"/>
      <c r="E452" s="70"/>
      <c r="F452" s="71"/>
      <c r="G452" s="73"/>
      <c r="H452" s="49"/>
      <c r="I452" s="49"/>
    </row>
    <row r="453">
      <c r="A453" s="70"/>
      <c r="B453" s="70"/>
      <c r="C453" s="70"/>
      <c r="D453" s="70"/>
      <c r="E453" s="70"/>
      <c r="F453" s="71"/>
      <c r="G453" s="73"/>
      <c r="H453" s="49"/>
      <c r="I453" s="49"/>
    </row>
    <row r="454">
      <c r="A454" s="70"/>
      <c r="B454" s="70"/>
      <c r="C454" s="70"/>
      <c r="D454" s="70"/>
      <c r="E454" s="70"/>
      <c r="F454" s="71"/>
      <c r="G454" s="73"/>
      <c r="H454" s="49"/>
      <c r="I454" s="49"/>
    </row>
    <row r="455">
      <c r="A455" s="70"/>
      <c r="B455" s="70"/>
      <c r="C455" s="70"/>
      <c r="D455" s="70"/>
      <c r="E455" s="70"/>
      <c r="F455" s="71"/>
      <c r="G455" s="73"/>
      <c r="H455" s="49"/>
      <c r="I455" s="49"/>
    </row>
    <row r="456">
      <c r="A456" s="70"/>
      <c r="B456" s="70"/>
      <c r="C456" s="70"/>
      <c r="D456" s="70"/>
      <c r="E456" s="70"/>
      <c r="F456" s="71"/>
      <c r="G456" s="73"/>
      <c r="H456" s="49"/>
      <c r="I456" s="49"/>
    </row>
    <row r="457">
      <c r="A457" s="70"/>
      <c r="B457" s="70"/>
      <c r="C457" s="70"/>
      <c r="D457" s="70"/>
      <c r="E457" s="70"/>
      <c r="F457" s="71"/>
      <c r="G457" s="73"/>
      <c r="H457" s="49"/>
      <c r="I457" s="49"/>
    </row>
    <row r="458">
      <c r="A458" s="70"/>
      <c r="B458" s="70"/>
      <c r="C458" s="70"/>
      <c r="D458" s="70"/>
      <c r="E458" s="70"/>
      <c r="F458" s="71"/>
      <c r="G458" s="73"/>
      <c r="H458" s="49"/>
      <c r="I458" s="49"/>
    </row>
    <row r="459">
      <c r="A459" s="70"/>
      <c r="B459" s="70"/>
      <c r="C459" s="70"/>
      <c r="D459" s="70"/>
      <c r="E459" s="70"/>
      <c r="F459" s="71"/>
      <c r="G459" s="73"/>
      <c r="H459" s="49"/>
      <c r="I459" s="49"/>
    </row>
    <row r="460">
      <c r="A460" s="70"/>
      <c r="B460" s="70"/>
      <c r="C460" s="70"/>
      <c r="D460" s="70"/>
      <c r="E460" s="70"/>
      <c r="F460" s="71"/>
      <c r="G460" s="73"/>
      <c r="H460" s="49"/>
      <c r="I460" s="49"/>
    </row>
    <row r="461">
      <c r="A461" s="70"/>
      <c r="B461" s="70"/>
      <c r="C461" s="70"/>
      <c r="D461" s="70"/>
      <c r="E461" s="70"/>
      <c r="F461" s="71"/>
      <c r="G461" s="73"/>
      <c r="H461" s="49"/>
      <c r="I461" s="49"/>
    </row>
    <row r="462">
      <c r="A462" s="70"/>
      <c r="B462" s="70"/>
      <c r="C462" s="70"/>
      <c r="D462" s="70"/>
      <c r="E462" s="70"/>
      <c r="F462" s="71"/>
      <c r="G462" s="73"/>
      <c r="H462" s="49"/>
      <c r="I462" s="49"/>
    </row>
    <row r="463">
      <c r="A463" s="70"/>
      <c r="B463" s="70"/>
      <c r="C463" s="70"/>
      <c r="D463" s="70"/>
      <c r="E463" s="70"/>
      <c r="F463" s="71"/>
      <c r="G463" s="73"/>
      <c r="H463" s="49"/>
      <c r="I463" s="49"/>
    </row>
    <row r="464">
      <c r="A464" s="70"/>
      <c r="B464" s="70"/>
      <c r="C464" s="70"/>
      <c r="D464" s="70"/>
      <c r="E464" s="70"/>
      <c r="F464" s="71"/>
      <c r="G464" s="73"/>
      <c r="H464" s="49"/>
      <c r="I464" s="49"/>
    </row>
    <row r="465">
      <c r="A465" s="70"/>
      <c r="B465" s="70"/>
      <c r="C465" s="70"/>
      <c r="D465" s="70"/>
      <c r="E465" s="70"/>
      <c r="F465" s="71"/>
      <c r="G465" s="73"/>
      <c r="H465" s="49"/>
      <c r="I465" s="49"/>
    </row>
    <row r="466">
      <c r="A466" s="70"/>
      <c r="B466" s="70"/>
      <c r="C466" s="70"/>
      <c r="D466" s="70"/>
      <c r="E466" s="70"/>
      <c r="F466" s="71"/>
      <c r="G466" s="73"/>
      <c r="H466" s="49"/>
      <c r="I466" s="49"/>
    </row>
    <row r="467">
      <c r="A467" s="70"/>
      <c r="B467" s="70"/>
      <c r="C467" s="70"/>
      <c r="D467" s="70"/>
      <c r="E467" s="70"/>
      <c r="F467" s="71"/>
      <c r="G467" s="73"/>
      <c r="H467" s="49"/>
      <c r="I467" s="49"/>
    </row>
    <row r="468">
      <c r="A468" s="70"/>
      <c r="B468" s="70"/>
      <c r="C468" s="70"/>
      <c r="D468" s="70"/>
      <c r="E468" s="70"/>
      <c r="F468" s="71"/>
      <c r="G468" s="73"/>
      <c r="H468" s="49"/>
      <c r="I468" s="49"/>
    </row>
    <row r="469">
      <c r="A469" s="70"/>
      <c r="B469" s="70"/>
      <c r="C469" s="70"/>
      <c r="D469" s="70"/>
      <c r="E469" s="70"/>
      <c r="F469" s="71"/>
      <c r="G469" s="73"/>
      <c r="H469" s="49"/>
      <c r="I469" s="49"/>
    </row>
    <row r="470">
      <c r="A470" s="70"/>
      <c r="B470" s="70"/>
      <c r="C470" s="70"/>
      <c r="D470" s="70"/>
      <c r="E470" s="70"/>
      <c r="F470" s="71"/>
      <c r="G470" s="73"/>
      <c r="H470" s="49"/>
      <c r="I470" s="49"/>
    </row>
    <row r="471">
      <c r="A471" s="70"/>
      <c r="B471" s="70"/>
      <c r="C471" s="70"/>
      <c r="D471" s="70"/>
      <c r="E471" s="70"/>
      <c r="F471" s="71"/>
      <c r="G471" s="73"/>
      <c r="H471" s="49"/>
      <c r="I471" s="49"/>
    </row>
    <row r="472">
      <c r="A472" s="70"/>
      <c r="B472" s="70"/>
      <c r="C472" s="70"/>
      <c r="D472" s="70"/>
      <c r="E472" s="70"/>
      <c r="F472" s="71"/>
      <c r="G472" s="73"/>
      <c r="H472" s="49"/>
      <c r="I472" s="49"/>
    </row>
    <row r="473">
      <c r="A473" s="70"/>
      <c r="B473" s="70"/>
      <c r="C473" s="70"/>
      <c r="D473" s="70"/>
      <c r="E473" s="70"/>
      <c r="F473" s="71"/>
      <c r="G473" s="73"/>
      <c r="H473" s="49"/>
      <c r="I473" s="49"/>
    </row>
    <row r="474">
      <c r="A474" s="70"/>
      <c r="B474" s="70"/>
      <c r="C474" s="70"/>
      <c r="D474" s="70"/>
      <c r="E474" s="70"/>
      <c r="F474" s="71"/>
      <c r="G474" s="73"/>
      <c r="H474" s="49"/>
      <c r="I474" s="49"/>
    </row>
    <row r="475">
      <c r="A475" s="70"/>
      <c r="B475" s="70"/>
      <c r="C475" s="70"/>
      <c r="D475" s="70"/>
      <c r="E475" s="70"/>
      <c r="F475" s="71"/>
      <c r="G475" s="73"/>
      <c r="H475" s="49"/>
      <c r="I475" s="49"/>
    </row>
    <row r="476">
      <c r="A476" s="70"/>
      <c r="B476" s="70"/>
      <c r="C476" s="70"/>
      <c r="D476" s="70"/>
      <c r="E476" s="70"/>
      <c r="F476" s="71"/>
      <c r="G476" s="73"/>
      <c r="H476" s="49"/>
      <c r="I476" s="49"/>
    </row>
    <row r="477">
      <c r="A477" s="70"/>
      <c r="B477" s="70"/>
      <c r="C477" s="70"/>
      <c r="D477" s="70"/>
      <c r="E477" s="70"/>
      <c r="F477" s="71"/>
      <c r="G477" s="73"/>
      <c r="H477" s="49"/>
      <c r="I477" s="49"/>
    </row>
    <row r="478">
      <c r="A478" s="70"/>
      <c r="B478" s="70"/>
      <c r="C478" s="70"/>
      <c r="D478" s="70"/>
      <c r="E478" s="70"/>
      <c r="F478" s="71"/>
      <c r="G478" s="73"/>
      <c r="H478" s="49"/>
      <c r="I478" s="49"/>
    </row>
    <row r="479">
      <c r="A479" s="70"/>
      <c r="B479" s="70"/>
      <c r="C479" s="70"/>
      <c r="D479" s="70"/>
      <c r="E479" s="70"/>
      <c r="F479" s="71"/>
      <c r="G479" s="73"/>
      <c r="H479" s="49"/>
      <c r="I479" s="49"/>
    </row>
    <row r="480">
      <c r="A480" s="70"/>
      <c r="B480" s="70"/>
      <c r="C480" s="70"/>
      <c r="D480" s="70"/>
      <c r="E480" s="70"/>
      <c r="F480" s="71"/>
      <c r="G480" s="73"/>
      <c r="H480" s="49"/>
      <c r="I480" s="49"/>
    </row>
    <row r="481">
      <c r="A481" s="70"/>
      <c r="B481" s="70"/>
      <c r="C481" s="70"/>
      <c r="D481" s="70"/>
      <c r="E481" s="70"/>
      <c r="F481" s="71"/>
      <c r="G481" s="73"/>
      <c r="H481" s="49"/>
      <c r="I481" s="49"/>
    </row>
    <row r="482">
      <c r="A482" s="70"/>
      <c r="B482" s="70"/>
      <c r="C482" s="70"/>
      <c r="D482" s="70"/>
      <c r="E482" s="70"/>
      <c r="F482" s="71"/>
      <c r="G482" s="73"/>
      <c r="H482" s="49"/>
      <c r="I482" s="49"/>
    </row>
    <row r="483">
      <c r="A483" s="70"/>
      <c r="B483" s="70"/>
      <c r="C483" s="70"/>
      <c r="D483" s="70"/>
      <c r="E483" s="70"/>
      <c r="F483" s="71"/>
      <c r="G483" s="73"/>
      <c r="H483" s="49"/>
      <c r="I483" s="49"/>
    </row>
    <row r="484">
      <c r="A484" s="70"/>
      <c r="B484" s="70"/>
      <c r="C484" s="70"/>
      <c r="D484" s="70"/>
      <c r="E484" s="70"/>
      <c r="F484" s="71"/>
      <c r="G484" s="73"/>
      <c r="H484" s="49"/>
      <c r="I484" s="49"/>
    </row>
    <row r="485">
      <c r="A485" s="70"/>
      <c r="B485" s="70"/>
      <c r="C485" s="70"/>
      <c r="D485" s="70"/>
      <c r="E485" s="70"/>
      <c r="F485" s="71"/>
      <c r="G485" s="73"/>
      <c r="H485" s="49"/>
      <c r="I485" s="49"/>
    </row>
    <row r="486">
      <c r="A486" s="70"/>
      <c r="B486" s="70"/>
      <c r="C486" s="70"/>
      <c r="D486" s="70"/>
      <c r="E486" s="70"/>
      <c r="F486" s="71"/>
      <c r="G486" s="73"/>
      <c r="H486" s="49"/>
      <c r="I486" s="49"/>
    </row>
    <row r="487">
      <c r="A487" s="70"/>
      <c r="B487" s="70"/>
      <c r="C487" s="70"/>
      <c r="D487" s="70"/>
      <c r="E487" s="70"/>
      <c r="F487" s="71"/>
      <c r="G487" s="73"/>
      <c r="H487" s="49"/>
      <c r="I487" s="49"/>
    </row>
    <row r="488">
      <c r="A488" s="70"/>
      <c r="B488" s="70"/>
      <c r="C488" s="70"/>
      <c r="D488" s="70"/>
      <c r="E488" s="70"/>
      <c r="F488" s="71"/>
      <c r="G488" s="73"/>
      <c r="H488" s="49"/>
      <c r="I488" s="49"/>
    </row>
    <row r="489">
      <c r="A489" s="70"/>
      <c r="B489" s="70"/>
      <c r="C489" s="70"/>
      <c r="D489" s="70"/>
      <c r="E489" s="70"/>
      <c r="F489" s="71"/>
      <c r="G489" s="73"/>
      <c r="H489" s="49"/>
      <c r="I489" s="49"/>
    </row>
    <row r="490">
      <c r="A490" s="70"/>
      <c r="B490" s="70"/>
      <c r="C490" s="70"/>
      <c r="D490" s="70"/>
      <c r="E490" s="70"/>
      <c r="F490" s="71"/>
      <c r="G490" s="73"/>
      <c r="H490" s="49"/>
      <c r="I490" s="49"/>
    </row>
    <row r="491">
      <c r="A491" s="70"/>
      <c r="B491" s="70"/>
      <c r="C491" s="70"/>
      <c r="D491" s="70"/>
      <c r="E491" s="70"/>
      <c r="F491" s="71"/>
      <c r="G491" s="73"/>
      <c r="H491" s="49"/>
      <c r="I491" s="49"/>
    </row>
    <row r="492">
      <c r="A492" s="70"/>
      <c r="B492" s="70"/>
      <c r="C492" s="70"/>
      <c r="D492" s="70"/>
      <c r="E492" s="70"/>
      <c r="F492" s="71"/>
      <c r="G492" s="73"/>
      <c r="H492" s="49"/>
      <c r="I492" s="49"/>
    </row>
    <row r="493">
      <c r="A493" s="70"/>
      <c r="B493" s="70"/>
      <c r="C493" s="70"/>
      <c r="D493" s="70"/>
      <c r="E493" s="70"/>
      <c r="F493" s="71"/>
      <c r="G493" s="73"/>
      <c r="H493" s="49"/>
      <c r="I493" s="49"/>
    </row>
    <row r="494">
      <c r="A494" s="70"/>
      <c r="B494" s="70"/>
      <c r="C494" s="70"/>
      <c r="D494" s="70"/>
      <c r="E494" s="70"/>
      <c r="F494" s="71"/>
      <c r="G494" s="73"/>
      <c r="H494" s="49"/>
      <c r="I494" s="49"/>
    </row>
    <row r="495">
      <c r="A495" s="70"/>
      <c r="B495" s="70"/>
      <c r="C495" s="70"/>
      <c r="D495" s="70"/>
      <c r="E495" s="70"/>
      <c r="F495" s="71"/>
      <c r="G495" s="73"/>
      <c r="H495" s="49"/>
      <c r="I495" s="49"/>
    </row>
    <row r="496">
      <c r="A496" s="70"/>
      <c r="B496" s="70"/>
      <c r="C496" s="70"/>
      <c r="D496" s="70"/>
      <c r="E496" s="70"/>
      <c r="F496" s="71"/>
      <c r="G496" s="73"/>
      <c r="H496" s="49"/>
      <c r="I496" s="49"/>
    </row>
    <row r="497">
      <c r="A497" s="70"/>
      <c r="B497" s="70"/>
      <c r="C497" s="70"/>
      <c r="D497" s="70"/>
      <c r="E497" s="70"/>
      <c r="F497" s="71"/>
      <c r="G497" s="73"/>
      <c r="H497" s="49"/>
      <c r="I497" s="49"/>
    </row>
    <row r="498">
      <c r="A498" s="70"/>
      <c r="B498" s="70"/>
      <c r="C498" s="70"/>
      <c r="D498" s="70"/>
      <c r="E498" s="70"/>
      <c r="F498" s="71"/>
      <c r="G498" s="73"/>
      <c r="H498" s="49"/>
      <c r="I498" s="49"/>
    </row>
    <row r="499">
      <c r="A499" s="70"/>
      <c r="B499" s="70"/>
      <c r="C499" s="70"/>
      <c r="D499" s="70"/>
      <c r="E499" s="70"/>
      <c r="F499" s="71"/>
      <c r="G499" s="73"/>
      <c r="H499" s="49"/>
      <c r="I499" s="49"/>
    </row>
    <row r="500">
      <c r="A500" s="70"/>
      <c r="B500" s="70"/>
      <c r="C500" s="70"/>
      <c r="D500" s="70"/>
      <c r="E500" s="70"/>
      <c r="F500" s="71"/>
      <c r="G500" s="73"/>
      <c r="H500" s="49"/>
      <c r="I500" s="49"/>
    </row>
    <row r="501">
      <c r="A501" s="70"/>
      <c r="B501" s="70"/>
      <c r="C501" s="70"/>
      <c r="D501" s="70"/>
      <c r="E501" s="70"/>
      <c r="F501" s="71"/>
      <c r="G501" s="73"/>
      <c r="H501" s="49"/>
      <c r="I501" s="49"/>
    </row>
    <row r="502">
      <c r="A502" s="70"/>
      <c r="B502" s="70"/>
      <c r="C502" s="70"/>
      <c r="D502" s="70"/>
      <c r="E502" s="70"/>
      <c r="F502" s="71"/>
      <c r="G502" s="73"/>
      <c r="H502" s="49"/>
      <c r="I502" s="49"/>
    </row>
    <row r="503">
      <c r="A503" s="70"/>
      <c r="B503" s="70"/>
      <c r="C503" s="70"/>
      <c r="D503" s="70"/>
      <c r="E503" s="70"/>
      <c r="F503" s="71"/>
      <c r="G503" s="73"/>
      <c r="H503" s="49"/>
      <c r="I503" s="49"/>
    </row>
    <row r="504">
      <c r="A504" s="70"/>
      <c r="B504" s="70"/>
      <c r="C504" s="70"/>
      <c r="D504" s="70"/>
      <c r="E504" s="70"/>
      <c r="F504" s="71"/>
      <c r="G504" s="73"/>
      <c r="H504" s="49"/>
      <c r="I504" s="49"/>
    </row>
    <row r="505">
      <c r="A505" s="70"/>
      <c r="B505" s="70"/>
      <c r="C505" s="70"/>
      <c r="D505" s="70"/>
      <c r="E505" s="70"/>
      <c r="F505" s="71"/>
      <c r="G505" s="73"/>
      <c r="H505" s="49"/>
      <c r="I505" s="49"/>
    </row>
    <row r="506">
      <c r="A506" s="70"/>
      <c r="B506" s="70"/>
      <c r="C506" s="70"/>
      <c r="D506" s="70"/>
      <c r="E506" s="70"/>
      <c r="F506" s="71"/>
      <c r="G506" s="73"/>
      <c r="H506" s="49"/>
      <c r="I506" s="49"/>
    </row>
    <row r="507">
      <c r="A507" s="70"/>
      <c r="B507" s="70"/>
      <c r="C507" s="70"/>
      <c r="D507" s="70"/>
      <c r="E507" s="70"/>
      <c r="F507" s="71"/>
      <c r="G507" s="73"/>
      <c r="H507" s="49"/>
      <c r="I507" s="49"/>
    </row>
    <row r="508">
      <c r="A508" s="70"/>
      <c r="B508" s="70"/>
      <c r="C508" s="70"/>
      <c r="D508" s="70"/>
      <c r="E508" s="70"/>
      <c r="F508" s="71"/>
      <c r="G508" s="73"/>
      <c r="H508" s="49"/>
      <c r="I508" s="49"/>
    </row>
    <row r="509">
      <c r="A509" s="70"/>
      <c r="B509" s="70"/>
      <c r="C509" s="70"/>
      <c r="D509" s="70"/>
      <c r="E509" s="70"/>
      <c r="F509" s="71"/>
      <c r="G509" s="70"/>
      <c r="H509" s="49"/>
      <c r="I509" s="49"/>
    </row>
    <row r="510">
      <c r="A510" s="70"/>
      <c r="B510" s="70"/>
      <c r="C510" s="70"/>
      <c r="D510" s="70"/>
      <c r="E510" s="70"/>
      <c r="F510" s="71"/>
      <c r="G510" s="70"/>
      <c r="H510" s="49"/>
      <c r="I510" s="49"/>
    </row>
    <row r="511">
      <c r="A511" s="70"/>
      <c r="B511" s="70"/>
      <c r="C511" s="70"/>
      <c r="D511" s="70"/>
      <c r="E511" s="70"/>
      <c r="F511" s="71"/>
      <c r="G511" s="70"/>
      <c r="H511" s="49"/>
      <c r="I511" s="49"/>
    </row>
    <row r="512">
      <c r="A512" s="70"/>
      <c r="B512" s="70"/>
      <c r="C512" s="70"/>
      <c r="D512" s="70"/>
      <c r="E512" s="70"/>
      <c r="F512" s="71"/>
      <c r="G512" s="70"/>
      <c r="H512" s="49"/>
      <c r="I512" s="49"/>
    </row>
    <row r="513">
      <c r="A513" s="70"/>
      <c r="B513" s="70"/>
      <c r="C513" s="70"/>
      <c r="D513" s="70"/>
      <c r="E513" s="70"/>
      <c r="F513" s="71"/>
      <c r="G513" s="70"/>
      <c r="H513" s="49"/>
      <c r="I513" s="49"/>
    </row>
    <row r="514">
      <c r="A514" s="70"/>
      <c r="B514" s="70"/>
      <c r="C514" s="70"/>
      <c r="D514" s="70"/>
      <c r="E514" s="70"/>
      <c r="F514" s="71"/>
      <c r="G514" s="70"/>
      <c r="H514" s="49"/>
      <c r="I514" s="49"/>
    </row>
    <row r="515">
      <c r="A515" s="70"/>
      <c r="B515" s="70"/>
      <c r="C515" s="70"/>
      <c r="D515" s="70"/>
      <c r="E515" s="70"/>
      <c r="F515" s="71"/>
      <c r="G515" s="70"/>
      <c r="H515" s="49"/>
      <c r="I515" s="49"/>
    </row>
    <row r="516">
      <c r="A516" s="70"/>
      <c r="B516" s="70"/>
      <c r="C516" s="70"/>
      <c r="D516" s="70"/>
      <c r="E516" s="70"/>
      <c r="F516" s="71"/>
      <c r="G516" s="70"/>
      <c r="H516" s="49"/>
      <c r="I516" s="49"/>
    </row>
    <row r="517">
      <c r="A517" s="70"/>
      <c r="B517" s="70"/>
      <c r="C517" s="70"/>
      <c r="D517" s="70"/>
      <c r="E517" s="70"/>
      <c r="F517" s="71"/>
      <c r="G517" s="70"/>
      <c r="H517" s="49"/>
      <c r="I517" s="49"/>
    </row>
    <row r="518">
      <c r="A518" s="70"/>
      <c r="B518" s="70"/>
      <c r="C518" s="70"/>
      <c r="D518" s="70"/>
      <c r="E518" s="70"/>
      <c r="F518" s="71"/>
      <c r="G518" s="70"/>
      <c r="H518" s="49"/>
      <c r="I518" s="49"/>
    </row>
    <row r="519">
      <c r="A519" s="70"/>
      <c r="B519" s="70"/>
      <c r="C519" s="70"/>
      <c r="D519" s="70"/>
      <c r="E519" s="70"/>
      <c r="F519" s="71"/>
      <c r="G519" s="70"/>
      <c r="H519" s="49"/>
      <c r="I519" s="49"/>
    </row>
    <row r="520">
      <c r="A520" s="70"/>
      <c r="B520" s="70"/>
      <c r="C520" s="70"/>
      <c r="D520" s="70"/>
      <c r="E520" s="70"/>
      <c r="F520" s="71"/>
      <c r="G520" s="70"/>
      <c r="H520" s="49"/>
      <c r="I520" s="49"/>
    </row>
    <row r="521">
      <c r="A521" s="70"/>
      <c r="B521" s="70"/>
      <c r="C521" s="70"/>
      <c r="D521" s="70"/>
      <c r="E521" s="70"/>
      <c r="F521" s="71"/>
      <c r="G521" s="70"/>
      <c r="H521" s="49"/>
      <c r="I521" s="49"/>
    </row>
    <row r="522">
      <c r="A522" s="70"/>
      <c r="B522" s="70"/>
      <c r="C522" s="70"/>
      <c r="D522" s="70"/>
      <c r="E522" s="70"/>
      <c r="F522" s="71"/>
      <c r="G522" s="70"/>
      <c r="H522" s="49"/>
      <c r="I522" s="49"/>
    </row>
    <row r="523">
      <c r="A523" s="70"/>
      <c r="B523" s="70"/>
      <c r="C523" s="70"/>
      <c r="D523" s="70"/>
      <c r="E523" s="70"/>
      <c r="F523" s="71"/>
      <c r="G523" s="70"/>
      <c r="H523" s="49"/>
      <c r="I523" s="49"/>
    </row>
    <row r="524">
      <c r="A524" s="70"/>
      <c r="B524" s="70"/>
      <c r="C524" s="70"/>
      <c r="D524" s="70"/>
      <c r="E524" s="70"/>
      <c r="F524" s="71"/>
      <c r="G524" s="70"/>
      <c r="H524" s="49"/>
      <c r="I524" s="49"/>
    </row>
    <row r="525">
      <c r="A525" s="70"/>
      <c r="B525" s="70"/>
      <c r="C525" s="70"/>
      <c r="D525" s="70"/>
      <c r="E525" s="70"/>
      <c r="F525" s="71"/>
      <c r="G525" s="70"/>
      <c r="H525" s="49"/>
      <c r="I525" s="49"/>
    </row>
    <row r="526">
      <c r="A526" s="70"/>
      <c r="B526" s="70"/>
      <c r="C526" s="70"/>
      <c r="D526" s="70"/>
      <c r="E526" s="70"/>
      <c r="F526" s="71"/>
      <c r="G526" s="70"/>
      <c r="H526" s="49"/>
      <c r="I526" s="49"/>
    </row>
    <row r="527">
      <c r="A527" s="70"/>
      <c r="B527" s="70"/>
      <c r="C527" s="70"/>
      <c r="D527" s="70"/>
      <c r="E527" s="70"/>
      <c r="F527" s="71"/>
      <c r="G527" s="70"/>
      <c r="H527" s="49"/>
      <c r="I527" s="49"/>
    </row>
    <row r="528">
      <c r="A528" s="70"/>
      <c r="B528" s="70"/>
      <c r="C528" s="70"/>
      <c r="D528" s="70"/>
      <c r="E528" s="70"/>
      <c r="F528" s="71"/>
      <c r="G528" s="70"/>
      <c r="H528" s="49"/>
      <c r="I528" s="49"/>
    </row>
    <row r="529">
      <c r="A529" s="70"/>
      <c r="B529" s="70"/>
      <c r="C529" s="70"/>
      <c r="D529" s="70"/>
      <c r="E529" s="70"/>
      <c r="F529" s="71"/>
      <c r="G529" s="70"/>
      <c r="H529" s="49"/>
      <c r="I529" s="49"/>
    </row>
    <row r="530">
      <c r="A530" s="70"/>
      <c r="B530" s="70"/>
      <c r="C530" s="70"/>
      <c r="D530" s="70"/>
      <c r="E530" s="70"/>
      <c r="F530" s="71"/>
      <c r="G530" s="70"/>
      <c r="H530" s="49"/>
      <c r="I530" s="49"/>
    </row>
    <row r="531">
      <c r="A531" s="70"/>
      <c r="B531" s="70"/>
      <c r="C531" s="70"/>
      <c r="D531" s="70"/>
      <c r="E531" s="70"/>
      <c r="F531" s="71"/>
      <c r="G531" s="70"/>
      <c r="H531" s="49"/>
      <c r="I531" s="49"/>
    </row>
    <row r="532">
      <c r="A532" s="70"/>
      <c r="B532" s="70"/>
      <c r="C532" s="70"/>
      <c r="D532" s="70"/>
      <c r="E532" s="70"/>
      <c r="F532" s="71"/>
      <c r="G532" s="70"/>
      <c r="H532" s="49"/>
      <c r="I532" s="49"/>
    </row>
    <row r="533">
      <c r="A533" s="70"/>
      <c r="B533" s="70"/>
      <c r="C533" s="70"/>
      <c r="D533" s="70"/>
      <c r="E533" s="70"/>
      <c r="F533" s="71"/>
      <c r="G533" s="73"/>
      <c r="H533" s="49"/>
      <c r="I533" s="49"/>
    </row>
    <row r="534">
      <c r="A534" s="70"/>
      <c r="B534" s="70"/>
      <c r="C534" s="70"/>
      <c r="D534" s="70"/>
      <c r="E534" s="70"/>
      <c r="F534" s="71"/>
      <c r="G534" s="73"/>
      <c r="H534" s="49"/>
      <c r="I534" s="49"/>
    </row>
    <row r="535">
      <c r="A535" s="70"/>
      <c r="B535" s="70"/>
      <c r="C535" s="70"/>
      <c r="D535" s="70"/>
      <c r="E535" s="70"/>
      <c r="F535" s="71"/>
      <c r="G535" s="73"/>
      <c r="H535" s="49"/>
      <c r="I535" s="49"/>
    </row>
    <row r="536">
      <c r="A536" s="70"/>
      <c r="B536" s="70"/>
      <c r="C536" s="70"/>
      <c r="D536" s="70"/>
      <c r="E536" s="70"/>
      <c r="F536" s="71"/>
      <c r="G536" s="73"/>
      <c r="H536" s="49"/>
      <c r="I536" s="49"/>
    </row>
    <row r="537">
      <c r="A537" s="70"/>
      <c r="B537" s="70"/>
      <c r="C537" s="70"/>
      <c r="D537" s="70"/>
      <c r="E537" s="70"/>
      <c r="F537" s="71"/>
      <c r="G537" s="73"/>
      <c r="H537" s="49"/>
      <c r="I537" s="49"/>
    </row>
    <row r="538">
      <c r="A538" s="70"/>
      <c r="B538" s="70"/>
      <c r="C538" s="70"/>
      <c r="D538" s="70"/>
      <c r="E538" s="70"/>
      <c r="F538" s="71"/>
      <c r="G538" s="73"/>
      <c r="H538" s="49"/>
      <c r="I538" s="49"/>
    </row>
    <row r="539">
      <c r="A539" s="70"/>
      <c r="B539" s="70"/>
      <c r="C539" s="70"/>
      <c r="D539" s="70"/>
      <c r="E539" s="70"/>
      <c r="F539" s="71"/>
      <c r="G539" s="73"/>
      <c r="H539" s="49"/>
      <c r="I539" s="49"/>
    </row>
    <row r="540">
      <c r="A540" s="70"/>
      <c r="B540" s="70"/>
      <c r="C540" s="70"/>
      <c r="D540" s="70"/>
      <c r="E540" s="70"/>
      <c r="F540" s="71"/>
      <c r="G540" s="73"/>
      <c r="H540" s="49"/>
      <c r="I540" s="49"/>
    </row>
    <row r="541">
      <c r="A541" s="70"/>
      <c r="B541" s="70"/>
      <c r="C541" s="70"/>
      <c r="D541" s="70"/>
      <c r="E541" s="70"/>
      <c r="F541" s="71"/>
      <c r="G541" s="73"/>
      <c r="H541" s="49"/>
      <c r="I541" s="49"/>
    </row>
    <row r="542">
      <c r="A542" s="70"/>
      <c r="B542" s="70"/>
      <c r="C542" s="70"/>
      <c r="D542" s="70"/>
      <c r="E542" s="70"/>
      <c r="F542" s="71"/>
      <c r="G542" s="73"/>
      <c r="H542" s="49"/>
      <c r="I542" s="49"/>
    </row>
    <row r="543">
      <c r="A543" s="70"/>
      <c r="B543" s="70"/>
      <c r="C543" s="70"/>
      <c r="D543" s="70"/>
      <c r="E543" s="70"/>
      <c r="F543" s="71"/>
      <c r="G543" s="70"/>
      <c r="H543" s="49"/>
      <c r="I543" s="49"/>
    </row>
    <row r="544">
      <c r="A544" s="70"/>
      <c r="B544" s="70"/>
      <c r="C544" s="70"/>
      <c r="D544" s="70"/>
      <c r="E544" s="70"/>
      <c r="F544" s="71"/>
      <c r="G544" s="70"/>
      <c r="H544" s="49"/>
      <c r="I544" s="49"/>
    </row>
    <row r="545">
      <c r="A545" s="70"/>
      <c r="B545" s="70"/>
      <c r="C545" s="70"/>
      <c r="D545" s="70"/>
      <c r="E545" s="70"/>
      <c r="F545" s="71"/>
      <c r="G545" s="70"/>
      <c r="H545" s="49"/>
      <c r="I545" s="49"/>
    </row>
    <row r="546">
      <c r="A546" s="70"/>
      <c r="B546" s="70"/>
      <c r="C546" s="70"/>
      <c r="D546" s="70"/>
      <c r="E546" s="70"/>
      <c r="F546" s="71"/>
      <c r="G546" s="70"/>
      <c r="H546" s="49"/>
      <c r="I546" s="49"/>
    </row>
    <row r="547">
      <c r="A547" s="70"/>
      <c r="B547" s="70"/>
      <c r="C547" s="70"/>
      <c r="D547" s="70"/>
      <c r="E547" s="70"/>
      <c r="F547" s="71"/>
      <c r="G547" s="70"/>
      <c r="H547" s="49"/>
      <c r="I547" s="49"/>
    </row>
    <row r="548">
      <c r="A548" s="70"/>
      <c r="B548" s="70"/>
      <c r="C548" s="70"/>
      <c r="D548" s="70"/>
      <c r="E548" s="70"/>
      <c r="F548" s="71"/>
      <c r="G548" s="70"/>
      <c r="H548" s="49"/>
      <c r="I548" s="49"/>
    </row>
    <row r="549">
      <c r="A549" s="70"/>
      <c r="B549" s="70"/>
      <c r="C549" s="70"/>
      <c r="D549" s="70"/>
      <c r="E549" s="70"/>
      <c r="F549" s="71"/>
      <c r="G549" s="70"/>
      <c r="H549" s="49"/>
      <c r="I549" s="49"/>
    </row>
    <row r="550">
      <c r="A550" s="70"/>
      <c r="B550" s="70"/>
      <c r="C550" s="70"/>
      <c r="D550" s="70"/>
      <c r="E550" s="70"/>
      <c r="F550" s="71"/>
      <c r="G550" s="70"/>
      <c r="H550" s="49"/>
      <c r="I550" s="49"/>
    </row>
    <row r="551">
      <c r="A551" s="70"/>
      <c r="B551" s="70"/>
      <c r="C551" s="70"/>
      <c r="D551" s="70"/>
      <c r="E551" s="70"/>
      <c r="F551" s="71"/>
      <c r="G551" s="70"/>
      <c r="H551" s="49"/>
      <c r="I551" s="49"/>
    </row>
    <row r="552">
      <c r="A552" s="70"/>
      <c r="B552" s="70"/>
      <c r="C552" s="70"/>
      <c r="D552" s="70"/>
      <c r="E552" s="70"/>
      <c r="F552" s="71"/>
      <c r="G552" s="70"/>
      <c r="H552" s="49"/>
      <c r="I552" s="49"/>
    </row>
    <row r="553">
      <c r="A553" s="70"/>
      <c r="B553" s="70"/>
      <c r="C553" s="70"/>
      <c r="D553" s="70"/>
      <c r="E553" s="70"/>
      <c r="F553" s="71"/>
      <c r="G553" s="70"/>
      <c r="H553" s="49"/>
      <c r="I553" s="49"/>
    </row>
    <row r="554">
      <c r="A554" s="70"/>
      <c r="B554" s="70"/>
      <c r="C554" s="70"/>
      <c r="D554" s="70"/>
      <c r="E554" s="70"/>
      <c r="F554" s="71"/>
      <c r="G554" s="70"/>
      <c r="H554" s="49"/>
      <c r="I554" s="49"/>
    </row>
    <row r="555">
      <c r="A555" s="70"/>
      <c r="B555" s="70"/>
      <c r="C555" s="70"/>
      <c r="D555" s="70"/>
      <c r="E555" s="70"/>
      <c r="F555" s="71"/>
      <c r="G555" s="70"/>
      <c r="H555" s="49"/>
      <c r="I555" s="49"/>
    </row>
    <row r="556">
      <c r="A556" s="70"/>
      <c r="B556" s="70"/>
      <c r="C556" s="70"/>
      <c r="D556" s="70"/>
      <c r="E556" s="70"/>
      <c r="F556" s="71"/>
      <c r="G556" s="70"/>
      <c r="H556" s="49"/>
      <c r="I556" s="49"/>
    </row>
    <row r="557">
      <c r="A557" s="70"/>
      <c r="B557" s="70"/>
      <c r="C557" s="70"/>
      <c r="D557" s="70"/>
      <c r="E557" s="70"/>
      <c r="F557" s="71"/>
      <c r="G557" s="70"/>
      <c r="H557" s="49"/>
      <c r="I557" s="49"/>
    </row>
    <row r="558">
      <c r="A558" s="70"/>
      <c r="B558" s="70"/>
      <c r="C558" s="70"/>
      <c r="D558" s="70"/>
      <c r="E558" s="70"/>
      <c r="F558" s="71"/>
      <c r="G558" s="70"/>
      <c r="H558" s="49"/>
      <c r="I558" s="49"/>
    </row>
    <row r="559">
      <c r="A559" s="70"/>
      <c r="B559" s="70"/>
      <c r="C559" s="70"/>
      <c r="D559" s="70"/>
      <c r="E559" s="70"/>
      <c r="F559" s="71"/>
      <c r="G559" s="70"/>
      <c r="H559" s="49"/>
      <c r="I559" s="49"/>
    </row>
    <row r="560">
      <c r="A560" s="70"/>
      <c r="B560" s="70"/>
      <c r="C560" s="70"/>
      <c r="D560" s="70"/>
      <c r="E560" s="70"/>
      <c r="F560" s="71"/>
      <c r="G560" s="70"/>
      <c r="H560" s="49"/>
      <c r="I560" s="49"/>
    </row>
    <row r="561">
      <c r="A561" s="70"/>
      <c r="B561" s="70"/>
      <c r="C561" s="70"/>
      <c r="D561" s="70"/>
      <c r="E561" s="70"/>
      <c r="F561" s="71"/>
      <c r="G561" s="70"/>
      <c r="H561" s="49"/>
      <c r="I561" s="49"/>
    </row>
    <row r="562">
      <c r="A562" s="70"/>
      <c r="B562" s="70"/>
      <c r="C562" s="70"/>
      <c r="D562" s="70"/>
      <c r="E562" s="70"/>
      <c r="F562" s="71"/>
      <c r="G562" s="70"/>
      <c r="H562" s="49"/>
      <c r="I562" s="49"/>
    </row>
    <row r="563">
      <c r="A563" s="70"/>
      <c r="B563" s="70"/>
      <c r="C563" s="70"/>
      <c r="D563" s="70"/>
      <c r="E563" s="70"/>
      <c r="F563" s="71"/>
      <c r="G563" s="70"/>
      <c r="H563" s="49"/>
      <c r="I563" s="49"/>
    </row>
    <row r="564">
      <c r="A564" s="70"/>
      <c r="B564" s="70"/>
      <c r="C564" s="70"/>
      <c r="D564" s="70"/>
      <c r="E564" s="70"/>
      <c r="F564" s="71"/>
      <c r="G564" s="70"/>
      <c r="H564" s="49"/>
      <c r="I564" s="49"/>
    </row>
    <row r="565">
      <c r="A565" s="70"/>
      <c r="B565" s="70"/>
      <c r="C565" s="70"/>
      <c r="D565" s="70"/>
      <c r="E565" s="70"/>
      <c r="F565" s="71"/>
      <c r="G565" s="70"/>
      <c r="H565" s="49"/>
      <c r="I565" s="49"/>
    </row>
    <row r="566">
      <c r="A566" s="70"/>
      <c r="B566" s="70"/>
      <c r="C566" s="70"/>
      <c r="D566" s="70"/>
      <c r="E566" s="70"/>
      <c r="F566" s="71"/>
      <c r="G566" s="70"/>
      <c r="H566" s="49"/>
      <c r="I566" s="49"/>
    </row>
    <row r="567">
      <c r="A567" s="70"/>
      <c r="B567" s="70"/>
      <c r="C567" s="70"/>
      <c r="D567" s="70"/>
      <c r="E567" s="70"/>
      <c r="F567" s="71"/>
      <c r="G567" s="70"/>
      <c r="H567" s="49"/>
      <c r="I567" s="49"/>
    </row>
    <row r="568">
      <c r="A568" s="70"/>
      <c r="B568" s="70"/>
      <c r="C568" s="70"/>
      <c r="D568" s="70"/>
      <c r="E568" s="70"/>
      <c r="F568" s="71"/>
      <c r="G568" s="70"/>
      <c r="H568" s="49"/>
      <c r="I568" s="49"/>
    </row>
    <row r="569">
      <c r="A569" s="70"/>
      <c r="B569" s="70"/>
      <c r="C569" s="70"/>
      <c r="D569" s="70"/>
      <c r="E569" s="70"/>
      <c r="F569" s="71"/>
      <c r="G569" s="70"/>
      <c r="H569" s="49"/>
      <c r="I569" s="49"/>
    </row>
    <row r="570">
      <c r="A570" s="70"/>
      <c r="B570" s="70"/>
      <c r="C570" s="70"/>
      <c r="D570" s="70"/>
      <c r="E570" s="70"/>
      <c r="F570" s="71"/>
      <c r="G570" s="70"/>
      <c r="H570" s="49"/>
      <c r="I570" s="49"/>
    </row>
    <row r="571">
      <c r="A571" s="70"/>
      <c r="B571" s="70"/>
      <c r="C571" s="70"/>
      <c r="D571" s="70"/>
      <c r="E571" s="70"/>
      <c r="F571" s="71"/>
      <c r="G571" s="70"/>
      <c r="H571" s="49"/>
      <c r="I571" s="49"/>
    </row>
    <row r="572">
      <c r="A572" s="70"/>
      <c r="B572" s="70"/>
      <c r="C572" s="70"/>
      <c r="D572" s="70"/>
      <c r="E572" s="70"/>
      <c r="F572" s="71"/>
      <c r="G572" s="70"/>
      <c r="H572" s="49"/>
      <c r="I572" s="49"/>
    </row>
    <row r="573">
      <c r="A573" s="70"/>
      <c r="B573" s="70"/>
      <c r="C573" s="70"/>
      <c r="D573" s="70"/>
      <c r="E573" s="70"/>
      <c r="F573" s="71"/>
      <c r="G573" s="70"/>
      <c r="H573" s="49"/>
      <c r="I573" s="49"/>
    </row>
    <row r="574">
      <c r="A574" s="70"/>
      <c r="B574" s="70"/>
      <c r="C574" s="70"/>
      <c r="D574" s="70"/>
      <c r="E574" s="70"/>
      <c r="F574" s="71"/>
      <c r="G574" s="70"/>
      <c r="H574" s="49"/>
      <c r="I574" s="49"/>
    </row>
    <row r="575">
      <c r="A575" s="70"/>
      <c r="B575" s="70"/>
      <c r="C575" s="70"/>
      <c r="D575" s="70"/>
      <c r="E575" s="70"/>
      <c r="F575" s="71"/>
      <c r="G575" s="70"/>
      <c r="H575" s="49"/>
      <c r="I575" s="49"/>
    </row>
    <row r="576">
      <c r="A576" s="70"/>
      <c r="B576" s="70"/>
      <c r="C576" s="70"/>
      <c r="D576" s="70"/>
      <c r="E576" s="70"/>
      <c r="F576" s="71"/>
      <c r="G576" s="70"/>
      <c r="H576" s="49"/>
      <c r="I576" s="49"/>
    </row>
    <row r="577">
      <c r="A577" s="70"/>
      <c r="B577" s="70"/>
      <c r="C577" s="70"/>
      <c r="D577" s="70"/>
      <c r="E577" s="70"/>
      <c r="F577" s="71"/>
      <c r="G577" s="70"/>
      <c r="H577" s="49"/>
      <c r="I577" s="49"/>
    </row>
    <row r="578">
      <c r="A578" s="70"/>
      <c r="B578" s="70"/>
      <c r="C578" s="70"/>
      <c r="D578" s="70"/>
      <c r="E578" s="70"/>
      <c r="F578" s="71"/>
      <c r="G578" s="70"/>
      <c r="H578" s="49"/>
      <c r="I578" s="49"/>
    </row>
    <row r="579">
      <c r="A579" s="70"/>
      <c r="B579" s="70"/>
      <c r="C579" s="70"/>
      <c r="D579" s="70"/>
      <c r="E579" s="70"/>
      <c r="F579" s="71"/>
      <c r="G579" s="73"/>
      <c r="H579" s="49"/>
      <c r="I579" s="49"/>
    </row>
    <row r="580">
      <c r="A580" s="70"/>
      <c r="B580" s="70"/>
      <c r="C580" s="70"/>
      <c r="D580" s="70"/>
      <c r="E580" s="70"/>
      <c r="F580" s="71"/>
      <c r="G580" s="70"/>
      <c r="H580" s="49"/>
      <c r="I580" s="49"/>
    </row>
    <row r="581">
      <c r="A581" s="70"/>
      <c r="B581" s="70"/>
      <c r="C581" s="70"/>
      <c r="D581" s="70"/>
      <c r="E581" s="70"/>
      <c r="F581" s="71"/>
      <c r="G581" s="70"/>
      <c r="H581" s="49"/>
      <c r="I581" s="49"/>
    </row>
    <row r="582">
      <c r="A582" s="70"/>
      <c r="B582" s="70"/>
      <c r="C582" s="70"/>
      <c r="D582" s="70"/>
      <c r="E582" s="70"/>
      <c r="F582" s="71"/>
      <c r="G582" s="70"/>
      <c r="H582" s="49"/>
      <c r="I582" s="49"/>
    </row>
    <row r="583">
      <c r="A583" s="70"/>
      <c r="B583" s="70"/>
      <c r="C583" s="70"/>
      <c r="D583" s="70"/>
      <c r="E583" s="70"/>
      <c r="F583" s="71"/>
      <c r="G583" s="70"/>
      <c r="H583" s="49"/>
      <c r="I583" s="49"/>
    </row>
    <row r="584">
      <c r="A584" s="70"/>
      <c r="B584" s="70"/>
      <c r="C584" s="70"/>
      <c r="D584" s="70"/>
      <c r="E584" s="70"/>
      <c r="F584" s="71"/>
      <c r="G584" s="70"/>
      <c r="H584" s="49"/>
      <c r="I584" s="49"/>
    </row>
    <row r="585">
      <c r="A585" s="70"/>
      <c r="B585" s="70"/>
      <c r="C585" s="70"/>
      <c r="D585" s="70"/>
      <c r="E585" s="70"/>
      <c r="F585" s="71"/>
      <c r="G585" s="70"/>
      <c r="H585" s="49"/>
      <c r="I585" s="49"/>
    </row>
    <row r="586">
      <c r="A586" s="70"/>
      <c r="B586" s="70"/>
      <c r="C586" s="70"/>
      <c r="D586" s="70"/>
      <c r="E586" s="70"/>
      <c r="F586" s="71"/>
      <c r="G586" s="70"/>
      <c r="H586" s="49"/>
      <c r="I586" s="49"/>
    </row>
    <row r="587">
      <c r="A587" s="70"/>
      <c r="B587" s="70"/>
      <c r="C587" s="70"/>
      <c r="D587" s="70"/>
      <c r="E587" s="70"/>
      <c r="F587" s="71"/>
      <c r="G587" s="70"/>
      <c r="H587" s="49"/>
      <c r="I587" s="49"/>
    </row>
    <row r="588">
      <c r="A588" s="70"/>
      <c r="B588" s="70"/>
      <c r="C588" s="70"/>
      <c r="D588" s="70"/>
      <c r="E588" s="70"/>
      <c r="F588" s="71"/>
      <c r="G588" s="70"/>
      <c r="H588" s="49"/>
      <c r="I588" s="49"/>
    </row>
    <row r="589">
      <c r="A589" s="70"/>
      <c r="B589" s="70"/>
      <c r="C589" s="70"/>
      <c r="D589" s="70"/>
      <c r="E589" s="70"/>
      <c r="F589" s="71"/>
      <c r="G589" s="70"/>
      <c r="H589" s="49"/>
      <c r="I589" s="49"/>
    </row>
    <row r="590">
      <c r="A590" s="70"/>
      <c r="B590" s="70"/>
      <c r="C590" s="70"/>
      <c r="D590" s="70"/>
      <c r="E590" s="70"/>
      <c r="F590" s="71"/>
      <c r="G590" s="70"/>
      <c r="H590" s="49"/>
      <c r="I590" s="49"/>
    </row>
    <row r="591">
      <c r="A591" s="70"/>
      <c r="B591" s="70"/>
      <c r="C591" s="70"/>
      <c r="D591" s="70"/>
      <c r="E591" s="70"/>
      <c r="F591" s="71"/>
      <c r="G591" s="70"/>
      <c r="H591" s="49"/>
      <c r="I591" s="49"/>
    </row>
    <row r="592">
      <c r="A592" s="70"/>
      <c r="B592" s="70"/>
      <c r="C592" s="70"/>
      <c r="D592" s="70"/>
      <c r="E592" s="70"/>
      <c r="F592" s="71"/>
      <c r="G592" s="70"/>
      <c r="H592" s="49"/>
      <c r="I592" s="49"/>
    </row>
    <row r="593">
      <c r="A593" s="70"/>
      <c r="B593" s="70"/>
      <c r="C593" s="70"/>
      <c r="D593" s="70"/>
      <c r="E593" s="70"/>
      <c r="F593" s="71"/>
      <c r="G593" s="70"/>
      <c r="H593" s="49"/>
      <c r="I593" s="49"/>
    </row>
    <row r="594">
      <c r="A594" s="70"/>
      <c r="B594" s="70"/>
      <c r="C594" s="70"/>
      <c r="D594" s="70"/>
      <c r="E594" s="70"/>
      <c r="F594" s="71"/>
      <c r="G594" s="70"/>
      <c r="H594" s="49"/>
      <c r="I594" s="49"/>
    </row>
    <row r="595">
      <c r="A595" s="70"/>
      <c r="B595" s="70"/>
      <c r="C595" s="70"/>
      <c r="D595" s="70"/>
      <c r="E595" s="70"/>
      <c r="F595" s="71"/>
      <c r="G595" s="70"/>
      <c r="H595" s="49"/>
      <c r="I595" s="49"/>
    </row>
    <row r="596">
      <c r="A596" s="70"/>
      <c r="B596" s="70"/>
      <c r="C596" s="70"/>
      <c r="D596" s="70"/>
      <c r="E596" s="70"/>
      <c r="F596" s="71"/>
      <c r="G596" s="70"/>
      <c r="H596" s="49"/>
      <c r="I596" s="49"/>
    </row>
    <row r="597">
      <c r="A597" s="70"/>
      <c r="B597" s="70"/>
      <c r="C597" s="70"/>
      <c r="D597" s="70"/>
      <c r="E597" s="70"/>
      <c r="F597" s="71"/>
      <c r="G597" s="70"/>
      <c r="H597" s="49"/>
      <c r="I597" s="49"/>
    </row>
    <row r="598">
      <c r="A598" s="70"/>
      <c r="B598" s="70"/>
      <c r="C598" s="70"/>
      <c r="D598" s="70"/>
      <c r="E598" s="70"/>
      <c r="F598" s="71"/>
      <c r="G598" s="70"/>
      <c r="H598" s="49"/>
      <c r="I598" s="49"/>
    </row>
    <row r="599">
      <c r="A599" s="70"/>
      <c r="B599" s="70"/>
      <c r="C599" s="70"/>
      <c r="D599" s="70"/>
      <c r="E599" s="70"/>
      <c r="F599" s="71"/>
      <c r="G599" s="70"/>
      <c r="H599" s="49"/>
      <c r="I599" s="49"/>
    </row>
    <row r="600">
      <c r="A600" s="70"/>
      <c r="B600" s="70"/>
      <c r="C600" s="70"/>
      <c r="D600" s="70"/>
      <c r="E600" s="70"/>
      <c r="F600" s="71"/>
      <c r="G600" s="70"/>
      <c r="H600" s="49"/>
      <c r="I600" s="49"/>
    </row>
    <row r="601">
      <c r="A601" s="70"/>
      <c r="B601" s="70"/>
      <c r="C601" s="70"/>
      <c r="D601" s="70"/>
      <c r="E601" s="70"/>
      <c r="F601" s="71"/>
      <c r="G601" s="70"/>
      <c r="H601" s="49"/>
      <c r="I601" s="49"/>
    </row>
    <row r="602">
      <c r="A602" s="70"/>
      <c r="B602" s="70"/>
      <c r="C602" s="70"/>
      <c r="D602" s="70"/>
      <c r="E602" s="70"/>
      <c r="F602" s="71"/>
      <c r="G602" s="70"/>
      <c r="H602" s="49"/>
      <c r="I602" s="49"/>
    </row>
    <row r="603">
      <c r="A603" s="70"/>
      <c r="B603" s="70"/>
      <c r="C603" s="70"/>
      <c r="D603" s="70"/>
      <c r="E603" s="70"/>
      <c r="F603" s="71"/>
      <c r="G603" s="70"/>
      <c r="H603" s="49"/>
      <c r="I603" s="49"/>
    </row>
    <row r="604">
      <c r="A604" s="70"/>
      <c r="B604" s="70"/>
      <c r="C604" s="70"/>
      <c r="D604" s="70"/>
      <c r="E604" s="70"/>
      <c r="F604" s="71"/>
      <c r="G604" s="70"/>
      <c r="H604" s="49"/>
      <c r="I604" s="49"/>
    </row>
    <row r="605">
      <c r="A605" s="70"/>
      <c r="B605" s="70"/>
      <c r="C605" s="70"/>
      <c r="D605" s="70"/>
      <c r="E605" s="70"/>
      <c r="F605" s="71"/>
      <c r="G605" s="70"/>
      <c r="H605" s="49"/>
      <c r="I605" s="49"/>
    </row>
    <row r="606">
      <c r="A606" s="70"/>
      <c r="B606" s="70"/>
      <c r="C606" s="70"/>
      <c r="D606" s="70"/>
      <c r="E606" s="70"/>
      <c r="F606" s="71"/>
      <c r="G606" s="70"/>
      <c r="H606" s="49"/>
      <c r="I606" s="49"/>
    </row>
    <row r="607">
      <c r="A607" s="70"/>
      <c r="B607" s="70"/>
      <c r="C607" s="70"/>
      <c r="D607" s="70"/>
      <c r="E607" s="70"/>
      <c r="F607" s="71"/>
      <c r="G607" s="70"/>
      <c r="H607" s="49"/>
      <c r="I607" s="49"/>
    </row>
    <row r="608">
      <c r="A608" s="70"/>
      <c r="B608" s="70"/>
      <c r="C608" s="70"/>
      <c r="D608" s="70"/>
      <c r="E608" s="70"/>
      <c r="F608" s="71"/>
      <c r="G608" s="70"/>
      <c r="H608" s="49"/>
      <c r="I608" s="49"/>
    </row>
    <row r="609">
      <c r="A609" s="70"/>
      <c r="B609" s="70"/>
      <c r="C609" s="70"/>
      <c r="D609" s="70"/>
      <c r="E609" s="70"/>
      <c r="F609" s="71"/>
      <c r="G609" s="70"/>
      <c r="H609" s="49"/>
      <c r="I609" s="49"/>
    </row>
    <row r="610">
      <c r="A610" s="70"/>
      <c r="B610" s="70"/>
      <c r="C610" s="70"/>
      <c r="D610" s="70"/>
      <c r="E610" s="70"/>
      <c r="F610" s="71"/>
      <c r="G610" s="70"/>
      <c r="H610" s="49"/>
      <c r="I610" s="49"/>
    </row>
    <row r="611">
      <c r="A611" s="70"/>
      <c r="B611" s="70"/>
      <c r="C611" s="70"/>
      <c r="D611" s="70"/>
      <c r="E611" s="70"/>
      <c r="F611" s="71"/>
      <c r="G611" s="70"/>
      <c r="H611" s="49"/>
      <c r="I611" s="49"/>
    </row>
    <row r="612">
      <c r="A612" s="70"/>
      <c r="B612" s="70"/>
      <c r="C612" s="70"/>
      <c r="D612" s="70"/>
      <c r="E612" s="70"/>
      <c r="F612" s="71"/>
      <c r="G612" s="70"/>
      <c r="H612" s="49"/>
      <c r="I612" s="49"/>
    </row>
    <row r="613">
      <c r="A613" s="70"/>
      <c r="B613" s="70"/>
      <c r="C613" s="70"/>
      <c r="D613" s="70"/>
      <c r="E613" s="70"/>
      <c r="F613" s="71"/>
      <c r="G613" s="70"/>
      <c r="H613" s="49"/>
      <c r="I613" s="49"/>
    </row>
    <row r="614">
      <c r="A614" s="70"/>
      <c r="B614" s="70"/>
      <c r="C614" s="70"/>
      <c r="D614" s="70"/>
      <c r="E614" s="70"/>
      <c r="F614" s="71"/>
      <c r="G614" s="70"/>
      <c r="H614" s="49"/>
      <c r="I614" s="49"/>
    </row>
    <row r="615">
      <c r="A615" s="70"/>
      <c r="B615" s="70"/>
      <c r="C615" s="70"/>
      <c r="D615" s="70"/>
      <c r="E615" s="70"/>
      <c r="F615" s="71"/>
      <c r="G615" s="70"/>
      <c r="H615" s="49"/>
      <c r="I615" s="49"/>
    </row>
    <row r="616">
      <c r="A616" s="70"/>
      <c r="B616" s="70"/>
      <c r="C616" s="70"/>
      <c r="D616" s="70"/>
      <c r="E616" s="70"/>
      <c r="F616" s="71"/>
      <c r="G616" s="70"/>
      <c r="H616" s="49"/>
      <c r="I616" s="49"/>
    </row>
    <row r="617">
      <c r="A617" s="70"/>
      <c r="B617" s="70"/>
      <c r="C617" s="70"/>
      <c r="D617" s="70"/>
      <c r="E617" s="70"/>
      <c r="F617" s="71"/>
      <c r="G617" s="70"/>
      <c r="H617" s="49"/>
      <c r="I617" s="49"/>
    </row>
    <row r="618">
      <c r="A618" s="70"/>
      <c r="B618" s="70"/>
      <c r="C618" s="70"/>
      <c r="D618" s="70"/>
      <c r="E618" s="70"/>
      <c r="F618" s="71"/>
      <c r="G618" s="70"/>
      <c r="H618" s="49"/>
      <c r="I618" s="49"/>
    </row>
    <row r="619">
      <c r="A619" s="70"/>
      <c r="B619" s="70"/>
      <c r="C619" s="70"/>
      <c r="D619" s="70"/>
      <c r="E619" s="70"/>
      <c r="F619" s="71"/>
      <c r="G619" s="70"/>
      <c r="H619" s="49"/>
      <c r="I619" s="49"/>
    </row>
    <row r="620">
      <c r="A620" s="70"/>
      <c r="B620" s="70"/>
      <c r="C620" s="70"/>
      <c r="D620" s="70"/>
      <c r="E620" s="70"/>
      <c r="F620" s="71"/>
      <c r="G620" s="73"/>
      <c r="H620" s="49"/>
      <c r="I620" s="49"/>
    </row>
    <row r="621">
      <c r="A621" s="70"/>
      <c r="B621" s="70"/>
      <c r="C621" s="70"/>
      <c r="D621" s="70"/>
      <c r="E621" s="70"/>
      <c r="F621" s="71"/>
      <c r="G621" s="70"/>
      <c r="H621" s="49"/>
      <c r="I621" s="49"/>
    </row>
    <row r="622">
      <c r="A622" s="70"/>
      <c r="B622" s="70"/>
      <c r="C622" s="70"/>
      <c r="D622" s="70"/>
      <c r="E622" s="70"/>
      <c r="F622" s="71"/>
      <c r="G622" s="70"/>
      <c r="H622" s="49"/>
      <c r="I622" s="49"/>
    </row>
    <row r="623">
      <c r="A623" s="70"/>
      <c r="B623" s="70"/>
      <c r="C623" s="70"/>
      <c r="D623" s="70"/>
      <c r="E623" s="70"/>
      <c r="F623" s="71"/>
      <c r="G623" s="70"/>
      <c r="H623" s="49"/>
      <c r="I623" s="49"/>
    </row>
    <row r="624">
      <c r="A624" s="70"/>
      <c r="B624" s="70"/>
      <c r="C624" s="70"/>
      <c r="D624" s="70"/>
      <c r="E624" s="70"/>
      <c r="F624" s="71"/>
      <c r="G624" s="70"/>
      <c r="H624" s="49"/>
      <c r="I624" s="49"/>
    </row>
    <row r="625">
      <c r="A625" s="70"/>
      <c r="B625" s="70"/>
      <c r="C625" s="70"/>
      <c r="D625" s="70"/>
      <c r="E625" s="70"/>
      <c r="F625" s="71"/>
      <c r="G625" s="70"/>
      <c r="H625" s="49"/>
      <c r="I625" s="49"/>
    </row>
    <row r="626">
      <c r="A626" s="70"/>
      <c r="B626" s="70"/>
      <c r="C626" s="70"/>
      <c r="D626" s="70"/>
      <c r="E626" s="70"/>
      <c r="F626" s="71"/>
      <c r="G626" s="70"/>
      <c r="H626" s="49"/>
      <c r="I626" s="49"/>
    </row>
    <row r="627">
      <c r="A627" s="70"/>
      <c r="B627" s="70"/>
      <c r="C627" s="70"/>
      <c r="D627" s="70"/>
      <c r="E627" s="70"/>
      <c r="F627" s="71"/>
      <c r="G627" s="70"/>
      <c r="H627" s="49"/>
      <c r="I627" s="49"/>
    </row>
    <row r="628">
      <c r="A628" s="70"/>
      <c r="B628" s="70"/>
      <c r="C628" s="70"/>
      <c r="D628" s="70"/>
      <c r="E628" s="70"/>
      <c r="F628" s="71"/>
      <c r="G628" s="70"/>
      <c r="H628" s="49"/>
      <c r="I628" s="49"/>
    </row>
    <row r="629">
      <c r="A629" s="70"/>
      <c r="B629" s="70"/>
      <c r="C629" s="70"/>
      <c r="D629" s="70"/>
      <c r="E629" s="70"/>
      <c r="F629" s="71"/>
      <c r="G629" s="70"/>
      <c r="H629" s="49"/>
      <c r="I629" s="49"/>
    </row>
    <row r="630">
      <c r="A630" s="70"/>
      <c r="B630" s="70"/>
      <c r="C630" s="70"/>
      <c r="D630" s="70"/>
      <c r="E630" s="70"/>
      <c r="F630" s="71"/>
      <c r="G630" s="70"/>
      <c r="H630" s="49"/>
      <c r="I630" s="49"/>
    </row>
    <row r="631">
      <c r="A631" s="70"/>
      <c r="B631" s="70"/>
      <c r="C631" s="70"/>
      <c r="D631" s="70"/>
      <c r="E631" s="70"/>
      <c r="F631" s="71"/>
      <c r="G631" s="70"/>
      <c r="H631" s="49"/>
      <c r="I631" s="49"/>
    </row>
    <row r="632">
      <c r="A632" s="70"/>
      <c r="B632" s="70"/>
      <c r="C632" s="70"/>
      <c r="D632" s="70"/>
      <c r="E632" s="70"/>
      <c r="F632" s="71"/>
      <c r="G632" s="70"/>
      <c r="H632" s="49"/>
      <c r="I632" s="49"/>
    </row>
    <row r="633">
      <c r="A633" s="70"/>
      <c r="B633" s="70"/>
      <c r="C633" s="70"/>
      <c r="D633" s="70"/>
      <c r="E633" s="70"/>
      <c r="F633" s="71"/>
      <c r="G633" s="70"/>
      <c r="H633" s="49"/>
      <c r="I633" s="49"/>
    </row>
    <row r="634">
      <c r="A634" s="70"/>
      <c r="B634" s="70"/>
      <c r="C634" s="70"/>
      <c r="D634" s="70"/>
      <c r="E634" s="70"/>
      <c r="F634" s="71"/>
      <c r="G634" s="70"/>
      <c r="H634" s="49"/>
      <c r="I634" s="49"/>
    </row>
    <row r="635">
      <c r="A635" s="70"/>
      <c r="B635" s="70"/>
      <c r="C635" s="70"/>
      <c r="D635" s="70"/>
      <c r="E635" s="70"/>
      <c r="F635" s="71"/>
      <c r="G635" s="70"/>
      <c r="H635" s="49"/>
      <c r="I635" s="49"/>
    </row>
    <row r="636">
      <c r="A636" s="70"/>
      <c r="B636" s="70"/>
      <c r="C636" s="70"/>
      <c r="D636" s="70"/>
      <c r="E636" s="70"/>
      <c r="F636" s="71"/>
      <c r="G636" s="70"/>
      <c r="H636" s="49"/>
      <c r="I636" s="49"/>
    </row>
    <row r="637">
      <c r="A637" s="70"/>
      <c r="B637" s="70"/>
      <c r="C637" s="70"/>
      <c r="D637" s="70"/>
      <c r="E637" s="70"/>
      <c r="F637" s="71"/>
      <c r="G637" s="70"/>
      <c r="H637" s="49"/>
      <c r="I637" s="49"/>
    </row>
    <row r="638">
      <c r="A638" s="70"/>
      <c r="B638" s="70"/>
      <c r="C638" s="70"/>
      <c r="D638" s="70"/>
      <c r="E638" s="70"/>
      <c r="F638" s="71"/>
      <c r="G638" s="70"/>
      <c r="H638" s="49"/>
      <c r="I638" s="49"/>
    </row>
    <row r="639">
      <c r="A639" s="70"/>
      <c r="B639" s="70"/>
      <c r="C639" s="70"/>
      <c r="D639" s="70"/>
      <c r="E639" s="70"/>
      <c r="F639" s="71"/>
      <c r="G639" s="70"/>
      <c r="H639" s="49"/>
      <c r="I639" s="49"/>
    </row>
    <row r="640">
      <c r="A640" s="70"/>
      <c r="B640" s="70"/>
      <c r="C640" s="70"/>
      <c r="D640" s="70"/>
      <c r="E640" s="70"/>
      <c r="F640" s="71"/>
      <c r="G640" s="70"/>
      <c r="H640" s="49"/>
      <c r="I640" s="49"/>
    </row>
    <row r="641">
      <c r="A641" s="70"/>
      <c r="B641" s="70"/>
      <c r="C641" s="70"/>
      <c r="D641" s="70"/>
      <c r="E641" s="70"/>
      <c r="F641" s="71"/>
      <c r="G641" s="70"/>
      <c r="H641" s="49"/>
      <c r="I641" s="49"/>
    </row>
    <row r="642">
      <c r="A642" s="70"/>
      <c r="B642" s="70"/>
      <c r="C642" s="70"/>
      <c r="D642" s="70"/>
      <c r="E642" s="70"/>
      <c r="F642" s="71"/>
      <c r="G642" s="70"/>
      <c r="H642" s="49"/>
      <c r="I642" s="49"/>
    </row>
    <row r="643">
      <c r="A643" s="70"/>
      <c r="B643" s="70"/>
      <c r="C643" s="70"/>
      <c r="D643" s="70"/>
      <c r="E643" s="70"/>
      <c r="F643" s="71"/>
      <c r="G643" s="70"/>
      <c r="H643" s="49"/>
      <c r="I643" s="49"/>
    </row>
    <row r="644">
      <c r="A644" s="70"/>
      <c r="B644" s="70"/>
      <c r="C644" s="70"/>
      <c r="D644" s="70"/>
      <c r="E644" s="70"/>
      <c r="F644" s="71"/>
      <c r="G644" s="70"/>
      <c r="H644" s="49"/>
      <c r="I644" s="49"/>
    </row>
    <row r="645">
      <c r="A645" s="70"/>
      <c r="B645" s="70"/>
      <c r="C645" s="70"/>
      <c r="D645" s="70"/>
      <c r="E645" s="70"/>
      <c r="F645" s="71"/>
      <c r="G645" s="70"/>
      <c r="H645" s="49"/>
      <c r="I645" s="49"/>
    </row>
    <row r="646">
      <c r="A646" s="70"/>
      <c r="B646" s="70"/>
      <c r="C646" s="70"/>
      <c r="D646" s="70"/>
      <c r="E646" s="70"/>
      <c r="F646" s="71"/>
      <c r="G646" s="70"/>
      <c r="H646" s="49"/>
      <c r="I646" s="49"/>
    </row>
    <row r="647">
      <c r="A647" s="70"/>
      <c r="B647" s="70"/>
      <c r="C647" s="70"/>
      <c r="D647" s="70"/>
      <c r="E647" s="70"/>
      <c r="F647" s="71"/>
      <c r="G647" s="70"/>
      <c r="H647" s="49"/>
      <c r="I647" s="49"/>
    </row>
    <row r="648">
      <c r="A648" s="70"/>
      <c r="B648" s="70"/>
      <c r="C648" s="70"/>
      <c r="D648" s="70"/>
      <c r="E648" s="70"/>
      <c r="F648" s="71"/>
      <c r="G648" s="70"/>
      <c r="H648" s="49"/>
      <c r="I648" s="49"/>
    </row>
    <row r="649">
      <c r="A649" s="70"/>
      <c r="B649" s="70"/>
      <c r="C649" s="70"/>
      <c r="D649" s="70"/>
      <c r="E649" s="70"/>
      <c r="F649" s="71"/>
      <c r="G649" s="70"/>
      <c r="H649" s="49"/>
      <c r="I649" s="49"/>
    </row>
    <row r="650">
      <c r="A650" s="70"/>
      <c r="B650" s="70"/>
      <c r="C650" s="70"/>
      <c r="D650" s="70"/>
      <c r="E650" s="70"/>
      <c r="F650" s="71"/>
      <c r="G650" s="70"/>
      <c r="H650" s="49"/>
      <c r="I650" s="49"/>
    </row>
    <row r="651">
      <c r="A651" s="70"/>
      <c r="B651" s="70"/>
      <c r="C651" s="70"/>
      <c r="D651" s="70"/>
      <c r="E651" s="70"/>
      <c r="F651" s="71"/>
      <c r="G651" s="70"/>
      <c r="H651" s="49"/>
      <c r="I651" s="49"/>
    </row>
    <row r="652">
      <c r="A652" s="70"/>
      <c r="B652" s="70"/>
      <c r="C652" s="70"/>
      <c r="D652" s="70"/>
      <c r="E652" s="70"/>
      <c r="F652" s="71"/>
      <c r="G652" s="70"/>
      <c r="H652" s="49"/>
      <c r="I652" s="49"/>
    </row>
    <row r="653">
      <c r="A653" s="70"/>
      <c r="B653" s="70"/>
      <c r="C653" s="70"/>
      <c r="D653" s="70"/>
      <c r="E653" s="70"/>
      <c r="F653" s="71"/>
      <c r="G653" s="70"/>
      <c r="H653" s="49"/>
      <c r="I653" s="49"/>
    </row>
    <row r="654">
      <c r="A654" s="70"/>
      <c r="B654" s="70"/>
      <c r="C654" s="70"/>
      <c r="D654" s="70"/>
      <c r="E654" s="70"/>
      <c r="F654" s="71"/>
      <c r="G654" s="70"/>
      <c r="H654" s="49"/>
      <c r="I654" s="49"/>
    </row>
    <row r="655">
      <c r="A655" s="70"/>
      <c r="B655" s="70"/>
      <c r="C655" s="70"/>
      <c r="D655" s="70"/>
      <c r="E655" s="70"/>
      <c r="F655" s="71"/>
      <c r="G655" s="70"/>
      <c r="H655" s="49"/>
      <c r="I655" s="49"/>
    </row>
    <row r="656">
      <c r="A656" s="70"/>
      <c r="B656" s="70"/>
      <c r="C656" s="70"/>
      <c r="D656" s="70"/>
      <c r="E656" s="70"/>
      <c r="F656" s="71"/>
      <c r="G656" s="70"/>
      <c r="H656" s="49"/>
      <c r="I656" s="49"/>
    </row>
    <row r="657">
      <c r="A657" s="70"/>
      <c r="B657" s="70"/>
      <c r="C657" s="70"/>
      <c r="D657" s="70"/>
      <c r="E657" s="70"/>
      <c r="F657" s="71"/>
      <c r="G657" s="70"/>
      <c r="H657" s="49"/>
      <c r="I657" s="49"/>
    </row>
    <row r="658">
      <c r="A658" s="70"/>
      <c r="B658" s="70"/>
      <c r="C658" s="70"/>
      <c r="D658" s="70"/>
      <c r="E658" s="70"/>
      <c r="F658" s="71"/>
      <c r="G658" s="70"/>
      <c r="H658" s="49"/>
      <c r="I658" s="49"/>
    </row>
    <row r="659">
      <c r="A659" s="70"/>
      <c r="B659" s="70"/>
      <c r="C659" s="70"/>
      <c r="D659" s="70"/>
      <c r="E659" s="70"/>
      <c r="F659" s="71"/>
      <c r="G659" s="70"/>
      <c r="H659" s="49"/>
      <c r="I659" s="49"/>
    </row>
    <row r="660">
      <c r="A660" s="70"/>
      <c r="B660" s="70"/>
      <c r="C660" s="70"/>
      <c r="D660" s="70"/>
      <c r="E660" s="70"/>
      <c r="F660" s="71"/>
      <c r="G660" s="70"/>
      <c r="H660" s="49"/>
      <c r="I660" s="49"/>
    </row>
    <row r="661">
      <c r="A661" s="70"/>
      <c r="B661" s="70"/>
      <c r="C661" s="70"/>
      <c r="D661" s="70"/>
      <c r="E661" s="70"/>
      <c r="F661" s="71"/>
      <c r="G661" s="73"/>
      <c r="H661" s="49"/>
      <c r="I661" s="49"/>
    </row>
    <row r="662">
      <c r="A662" s="70"/>
      <c r="B662" s="70"/>
      <c r="C662" s="70"/>
      <c r="D662" s="70"/>
      <c r="E662" s="70"/>
      <c r="F662" s="71"/>
      <c r="G662" s="70"/>
      <c r="H662" s="49"/>
      <c r="I662" s="49"/>
    </row>
    <row r="663">
      <c r="A663" s="70"/>
      <c r="B663" s="70"/>
      <c r="C663" s="70"/>
      <c r="D663" s="70"/>
      <c r="E663" s="70"/>
      <c r="F663" s="71"/>
      <c r="G663" s="70"/>
      <c r="H663" s="49"/>
      <c r="I663" s="49"/>
    </row>
    <row r="664">
      <c r="A664" s="70"/>
      <c r="B664" s="70"/>
      <c r="C664" s="70"/>
      <c r="D664" s="70"/>
      <c r="E664" s="70"/>
      <c r="F664" s="71"/>
      <c r="G664" s="70"/>
      <c r="H664" s="49"/>
      <c r="I664" s="49"/>
    </row>
    <row r="665">
      <c r="A665" s="70"/>
      <c r="B665" s="70"/>
      <c r="C665" s="70"/>
      <c r="D665" s="70"/>
      <c r="E665" s="70"/>
      <c r="F665" s="71"/>
      <c r="G665" s="70"/>
      <c r="H665" s="49"/>
      <c r="I665" s="49"/>
    </row>
    <row r="666">
      <c r="A666" s="70"/>
      <c r="B666" s="70"/>
      <c r="C666" s="70"/>
      <c r="D666" s="70"/>
      <c r="E666" s="70"/>
      <c r="F666" s="71"/>
      <c r="G666" s="70"/>
      <c r="H666" s="49"/>
      <c r="I666" s="49"/>
    </row>
    <row r="667">
      <c r="A667" s="70"/>
      <c r="B667" s="70"/>
      <c r="C667" s="70"/>
      <c r="D667" s="70"/>
      <c r="E667" s="70"/>
      <c r="F667" s="71"/>
      <c r="G667" s="70"/>
      <c r="H667" s="49"/>
      <c r="I667" s="49"/>
    </row>
    <row r="668">
      <c r="A668" s="70"/>
      <c r="B668" s="70"/>
      <c r="C668" s="70"/>
      <c r="D668" s="70"/>
      <c r="E668" s="70"/>
      <c r="F668" s="71"/>
      <c r="G668" s="70"/>
      <c r="H668" s="49"/>
      <c r="I668" s="49"/>
    </row>
    <row r="669">
      <c r="A669" s="70"/>
      <c r="B669" s="70"/>
      <c r="C669" s="70"/>
      <c r="D669" s="70"/>
      <c r="E669" s="70"/>
      <c r="F669" s="71"/>
      <c r="G669" s="70"/>
      <c r="H669" s="49"/>
      <c r="I669" s="49"/>
    </row>
    <row r="670">
      <c r="A670" s="70"/>
      <c r="B670" s="70"/>
      <c r="C670" s="70"/>
      <c r="D670" s="70"/>
      <c r="E670" s="70"/>
      <c r="F670" s="71"/>
      <c r="G670" s="70"/>
      <c r="H670" s="49"/>
      <c r="I670" s="49"/>
    </row>
    <row r="671">
      <c r="A671" s="70"/>
      <c r="B671" s="70"/>
      <c r="C671" s="70"/>
      <c r="D671" s="70"/>
      <c r="E671" s="70"/>
      <c r="F671" s="71"/>
      <c r="G671" s="70"/>
      <c r="H671" s="49"/>
      <c r="I671" s="49"/>
    </row>
    <row r="672">
      <c r="A672" s="70"/>
      <c r="B672" s="70"/>
      <c r="C672" s="70"/>
      <c r="D672" s="70"/>
      <c r="E672" s="70"/>
      <c r="F672" s="71"/>
      <c r="G672" s="70"/>
      <c r="H672" s="49"/>
      <c r="I672" s="49"/>
    </row>
    <row r="673">
      <c r="A673" s="70"/>
      <c r="B673" s="70"/>
      <c r="C673" s="70"/>
      <c r="D673" s="70"/>
      <c r="E673" s="70"/>
      <c r="F673" s="71"/>
      <c r="G673" s="70"/>
      <c r="H673" s="49"/>
      <c r="I673" s="49"/>
    </row>
    <row r="674">
      <c r="A674" s="70"/>
      <c r="B674" s="70"/>
      <c r="C674" s="70"/>
      <c r="D674" s="70"/>
      <c r="E674" s="70"/>
      <c r="F674" s="71"/>
      <c r="G674" s="70"/>
      <c r="H674" s="49"/>
      <c r="I674" s="49"/>
    </row>
    <row r="675">
      <c r="A675" s="70"/>
      <c r="B675" s="70"/>
      <c r="C675" s="70"/>
      <c r="D675" s="70"/>
      <c r="E675" s="70"/>
      <c r="F675" s="71"/>
      <c r="G675" s="70"/>
      <c r="H675" s="49"/>
      <c r="I675" s="49"/>
    </row>
    <row r="676">
      <c r="A676" s="70"/>
      <c r="B676" s="70"/>
      <c r="C676" s="70"/>
      <c r="D676" s="70"/>
      <c r="E676" s="70"/>
      <c r="F676" s="71"/>
      <c r="G676" s="70"/>
      <c r="H676" s="49"/>
      <c r="I676" s="49"/>
    </row>
    <row r="677">
      <c r="A677" s="70"/>
      <c r="B677" s="70"/>
      <c r="C677" s="70"/>
      <c r="D677" s="70"/>
      <c r="E677" s="70"/>
      <c r="F677" s="71"/>
      <c r="G677" s="70"/>
      <c r="H677" s="49"/>
      <c r="I677" s="49"/>
    </row>
    <row r="678">
      <c r="A678" s="70"/>
      <c r="B678" s="70"/>
      <c r="C678" s="70"/>
      <c r="D678" s="70"/>
      <c r="E678" s="70"/>
      <c r="F678" s="71"/>
      <c r="G678" s="70"/>
      <c r="H678" s="49"/>
      <c r="I678" s="49"/>
    </row>
    <row r="679">
      <c r="A679" s="70"/>
      <c r="B679" s="70"/>
      <c r="C679" s="70"/>
      <c r="D679" s="70"/>
      <c r="E679" s="70"/>
      <c r="F679" s="71"/>
      <c r="G679" s="70"/>
      <c r="H679" s="49"/>
      <c r="I679" s="49"/>
    </row>
    <row r="680">
      <c r="A680" s="70"/>
      <c r="B680" s="70"/>
      <c r="C680" s="70"/>
      <c r="D680" s="70"/>
      <c r="E680" s="70"/>
      <c r="F680" s="71"/>
      <c r="G680" s="70"/>
      <c r="H680" s="49"/>
      <c r="I680" s="49"/>
    </row>
    <row r="681">
      <c r="A681" s="70"/>
      <c r="B681" s="70"/>
      <c r="C681" s="70"/>
      <c r="D681" s="70"/>
      <c r="E681" s="70"/>
      <c r="F681" s="71"/>
      <c r="G681" s="70"/>
      <c r="H681" s="49"/>
      <c r="I681" s="49"/>
    </row>
    <row r="682">
      <c r="A682" s="70"/>
      <c r="B682" s="70"/>
      <c r="C682" s="70"/>
      <c r="D682" s="70"/>
      <c r="E682" s="70"/>
      <c r="F682" s="71"/>
      <c r="G682" s="70"/>
      <c r="H682" s="49"/>
      <c r="I682" s="49"/>
    </row>
    <row r="683">
      <c r="A683" s="70"/>
      <c r="B683" s="70"/>
      <c r="C683" s="70"/>
      <c r="D683" s="70"/>
      <c r="E683" s="70"/>
      <c r="F683" s="71"/>
      <c r="G683" s="70"/>
      <c r="H683" s="49"/>
      <c r="I683" s="49"/>
    </row>
    <row r="684">
      <c r="A684" s="70"/>
      <c r="B684" s="70"/>
      <c r="C684" s="70"/>
      <c r="D684" s="70"/>
      <c r="E684" s="70"/>
      <c r="F684" s="71"/>
      <c r="G684" s="70"/>
      <c r="H684" s="49"/>
      <c r="I684" s="49"/>
    </row>
    <row r="685">
      <c r="A685" s="70"/>
      <c r="B685" s="70"/>
      <c r="C685" s="70"/>
      <c r="D685" s="70"/>
      <c r="E685" s="70"/>
      <c r="F685" s="71"/>
      <c r="G685" s="70"/>
      <c r="H685" s="49"/>
      <c r="I685" s="49"/>
    </row>
    <row r="686">
      <c r="A686" s="70"/>
      <c r="B686" s="70"/>
      <c r="C686" s="70"/>
      <c r="D686" s="70"/>
      <c r="E686" s="70"/>
      <c r="F686" s="71"/>
      <c r="G686" s="73"/>
      <c r="H686" s="49"/>
      <c r="I686" s="49"/>
    </row>
    <row r="687">
      <c r="A687" s="70"/>
      <c r="B687" s="70"/>
      <c r="C687" s="70"/>
      <c r="D687" s="70"/>
      <c r="E687" s="70"/>
      <c r="F687" s="71"/>
      <c r="G687" s="73"/>
      <c r="H687" s="49"/>
      <c r="I687" s="49"/>
    </row>
    <row r="688">
      <c r="A688" s="70"/>
      <c r="B688" s="70"/>
      <c r="C688" s="70"/>
      <c r="D688" s="70"/>
      <c r="E688" s="70"/>
      <c r="F688" s="71"/>
      <c r="G688" s="73"/>
      <c r="H688" s="49"/>
      <c r="I688" s="49"/>
    </row>
    <row r="689">
      <c r="A689" s="70"/>
      <c r="B689" s="70"/>
      <c r="C689" s="70"/>
      <c r="D689" s="70"/>
      <c r="E689" s="70"/>
      <c r="F689" s="71"/>
      <c r="G689" s="70"/>
      <c r="H689" s="49"/>
      <c r="I689" s="49"/>
    </row>
    <row r="690">
      <c r="A690" s="70"/>
      <c r="B690" s="70"/>
      <c r="C690" s="70"/>
      <c r="D690" s="70"/>
      <c r="E690" s="70"/>
      <c r="F690" s="71"/>
      <c r="G690" s="70"/>
      <c r="H690" s="49"/>
      <c r="I690" s="49"/>
    </row>
    <row r="691">
      <c r="A691" s="70"/>
      <c r="B691" s="70"/>
      <c r="C691" s="70"/>
      <c r="D691" s="70"/>
      <c r="E691" s="70"/>
      <c r="F691" s="71"/>
      <c r="G691" s="70"/>
      <c r="H691" s="49"/>
      <c r="I691" s="49"/>
    </row>
    <row r="692">
      <c r="A692" s="70"/>
      <c r="B692" s="70"/>
      <c r="C692" s="70"/>
      <c r="D692" s="70"/>
      <c r="E692" s="70"/>
      <c r="F692" s="71"/>
      <c r="G692" s="70"/>
      <c r="H692" s="49"/>
      <c r="I692" s="49"/>
    </row>
    <row r="693">
      <c r="A693" s="70"/>
      <c r="B693" s="70"/>
      <c r="C693" s="70"/>
      <c r="D693" s="70"/>
      <c r="E693" s="70"/>
      <c r="F693" s="71"/>
      <c r="G693" s="70"/>
      <c r="H693" s="49"/>
      <c r="I693" s="49"/>
    </row>
    <row r="694">
      <c r="A694" s="70"/>
      <c r="B694" s="70"/>
      <c r="C694" s="70"/>
      <c r="D694" s="70"/>
      <c r="E694" s="70"/>
      <c r="F694" s="71"/>
      <c r="G694" s="70"/>
      <c r="H694" s="49"/>
      <c r="I694" s="49"/>
    </row>
    <row r="695">
      <c r="A695" s="70"/>
      <c r="B695" s="70"/>
      <c r="C695" s="70"/>
      <c r="D695" s="70"/>
      <c r="E695" s="70"/>
      <c r="F695" s="71"/>
      <c r="G695" s="70"/>
      <c r="H695" s="49"/>
      <c r="I695" s="49"/>
    </row>
    <row r="696">
      <c r="A696" s="70"/>
      <c r="B696" s="70"/>
      <c r="C696" s="70"/>
      <c r="D696" s="70"/>
      <c r="E696" s="70"/>
      <c r="F696" s="71"/>
      <c r="G696" s="70"/>
      <c r="H696" s="49"/>
      <c r="I696" s="49"/>
    </row>
    <row r="697">
      <c r="A697" s="70"/>
      <c r="B697" s="70"/>
      <c r="C697" s="70"/>
      <c r="D697" s="70"/>
      <c r="E697" s="70"/>
      <c r="F697" s="71"/>
      <c r="G697" s="70"/>
      <c r="H697" s="49"/>
      <c r="I697" s="49"/>
    </row>
    <row r="698">
      <c r="A698" s="70"/>
      <c r="B698" s="70"/>
      <c r="C698" s="70"/>
      <c r="D698" s="70"/>
      <c r="E698" s="70"/>
      <c r="F698" s="71"/>
      <c r="G698" s="70"/>
      <c r="H698" s="49"/>
      <c r="I698" s="49"/>
    </row>
    <row r="699">
      <c r="A699" s="70"/>
      <c r="B699" s="70"/>
      <c r="C699" s="70"/>
      <c r="D699" s="70"/>
      <c r="E699" s="70"/>
      <c r="F699" s="71"/>
      <c r="G699" s="70"/>
      <c r="H699" s="49"/>
      <c r="I699" s="49"/>
    </row>
    <row r="700">
      <c r="A700" s="70"/>
      <c r="B700" s="70"/>
      <c r="C700" s="70"/>
      <c r="D700" s="70"/>
      <c r="E700" s="70"/>
      <c r="F700" s="71"/>
      <c r="G700" s="70"/>
      <c r="H700" s="49"/>
      <c r="I700" s="49"/>
    </row>
    <row r="701">
      <c r="A701" s="70"/>
      <c r="B701" s="70"/>
      <c r="C701" s="70"/>
      <c r="D701" s="70"/>
      <c r="E701" s="70"/>
      <c r="F701" s="71"/>
      <c r="G701" s="73"/>
      <c r="H701" s="49"/>
      <c r="I701" s="49"/>
    </row>
    <row r="702">
      <c r="A702" s="70"/>
      <c r="B702" s="70"/>
      <c r="C702" s="70"/>
      <c r="D702" s="70"/>
      <c r="E702" s="70"/>
      <c r="F702" s="71"/>
      <c r="G702" s="70"/>
      <c r="H702" s="49"/>
      <c r="I702" s="49"/>
    </row>
    <row r="703">
      <c r="A703" s="70"/>
      <c r="B703" s="70"/>
      <c r="C703" s="70"/>
      <c r="D703" s="70"/>
      <c r="E703" s="70"/>
      <c r="F703" s="71"/>
      <c r="G703" s="70"/>
      <c r="H703" s="49"/>
      <c r="I703" s="49"/>
    </row>
    <row r="704">
      <c r="A704" s="70"/>
      <c r="B704" s="70"/>
      <c r="C704" s="70"/>
      <c r="D704" s="70"/>
      <c r="E704" s="70"/>
      <c r="F704" s="71"/>
      <c r="G704" s="70"/>
      <c r="H704" s="49"/>
      <c r="I704" s="49"/>
    </row>
    <row r="705">
      <c r="A705" s="70"/>
      <c r="B705" s="70"/>
      <c r="C705" s="70"/>
      <c r="D705" s="70"/>
      <c r="E705" s="70"/>
      <c r="F705" s="71"/>
      <c r="G705" s="70"/>
      <c r="H705" s="49"/>
      <c r="I705" s="49"/>
    </row>
    <row r="706">
      <c r="A706" s="70"/>
      <c r="B706" s="70"/>
      <c r="C706" s="70"/>
      <c r="D706" s="70"/>
      <c r="E706" s="70"/>
      <c r="F706" s="71"/>
      <c r="G706" s="70"/>
      <c r="H706" s="49"/>
      <c r="I706" s="49"/>
    </row>
    <row r="707">
      <c r="A707" s="70"/>
      <c r="B707" s="70"/>
      <c r="C707" s="70"/>
      <c r="D707" s="70"/>
      <c r="E707" s="70"/>
      <c r="F707" s="71"/>
      <c r="G707" s="70"/>
      <c r="H707" s="49"/>
      <c r="I707" s="49"/>
    </row>
    <row r="708">
      <c r="A708" s="70"/>
      <c r="B708" s="70"/>
      <c r="C708" s="70"/>
      <c r="D708" s="70"/>
      <c r="E708" s="70"/>
      <c r="F708" s="71"/>
      <c r="G708" s="70"/>
      <c r="H708" s="49"/>
      <c r="I708" s="49"/>
    </row>
    <row r="709">
      <c r="A709" s="70"/>
      <c r="B709" s="70"/>
      <c r="C709" s="70"/>
      <c r="D709" s="70"/>
      <c r="E709" s="70"/>
      <c r="F709" s="71"/>
      <c r="G709" s="70"/>
      <c r="H709" s="49"/>
      <c r="I709" s="49"/>
    </row>
    <row r="710">
      <c r="A710" s="70"/>
      <c r="B710" s="70"/>
      <c r="C710" s="70"/>
      <c r="D710" s="70"/>
      <c r="E710" s="70"/>
      <c r="F710" s="71"/>
      <c r="G710" s="70"/>
      <c r="H710" s="49"/>
      <c r="I710" s="49"/>
    </row>
    <row r="711">
      <c r="A711" s="70"/>
      <c r="B711" s="70"/>
      <c r="C711" s="70"/>
      <c r="D711" s="70"/>
      <c r="E711" s="70"/>
      <c r="F711" s="71"/>
      <c r="G711" s="70"/>
      <c r="H711" s="49"/>
      <c r="I711" s="49"/>
    </row>
    <row r="712">
      <c r="A712" s="70"/>
      <c r="B712" s="70"/>
      <c r="C712" s="70"/>
      <c r="D712" s="70"/>
      <c r="E712" s="70"/>
      <c r="F712" s="71"/>
      <c r="G712" s="70"/>
      <c r="H712" s="49"/>
      <c r="I712" s="49"/>
    </row>
    <row r="713">
      <c r="A713" s="70"/>
      <c r="B713" s="70"/>
      <c r="C713" s="70"/>
      <c r="D713" s="70"/>
      <c r="E713" s="70"/>
      <c r="F713" s="71"/>
      <c r="G713" s="70"/>
      <c r="H713" s="49"/>
      <c r="I713" s="49"/>
    </row>
    <row r="714">
      <c r="A714" s="70"/>
      <c r="B714" s="70"/>
      <c r="C714" s="70"/>
      <c r="D714" s="70"/>
      <c r="E714" s="70"/>
      <c r="F714" s="71"/>
      <c r="G714" s="70"/>
      <c r="H714" s="49"/>
      <c r="I714" s="49"/>
    </row>
    <row r="715">
      <c r="A715" s="70"/>
      <c r="B715" s="70"/>
      <c r="C715" s="70"/>
      <c r="D715" s="70"/>
      <c r="E715" s="70"/>
      <c r="F715" s="71"/>
      <c r="G715" s="70"/>
      <c r="H715" s="49"/>
      <c r="I715" s="49"/>
    </row>
    <row r="716">
      <c r="A716" s="70"/>
      <c r="B716" s="70"/>
      <c r="C716" s="70"/>
      <c r="D716" s="70"/>
      <c r="E716" s="70"/>
      <c r="F716" s="71"/>
      <c r="G716" s="70"/>
      <c r="H716" s="49"/>
      <c r="I716" s="49"/>
    </row>
    <row r="717">
      <c r="A717" s="70"/>
      <c r="B717" s="70"/>
      <c r="C717" s="70"/>
      <c r="D717" s="70"/>
      <c r="E717" s="70"/>
      <c r="F717" s="71"/>
      <c r="G717" s="70"/>
      <c r="H717" s="49"/>
      <c r="I717" s="49"/>
    </row>
    <row r="718">
      <c r="A718" s="70"/>
      <c r="B718" s="70"/>
      <c r="C718" s="70"/>
      <c r="D718" s="70"/>
      <c r="E718" s="70"/>
      <c r="F718" s="71"/>
      <c r="G718" s="73"/>
      <c r="H718" s="49"/>
      <c r="I718" s="49"/>
    </row>
    <row r="719">
      <c r="A719" s="70"/>
      <c r="B719" s="70"/>
      <c r="C719" s="70"/>
      <c r="D719" s="70"/>
      <c r="E719" s="70"/>
      <c r="F719" s="71"/>
      <c r="G719" s="73"/>
      <c r="H719" s="49"/>
      <c r="I719" s="49"/>
    </row>
    <row r="720">
      <c r="A720" s="70"/>
      <c r="B720" s="70"/>
      <c r="C720" s="70"/>
      <c r="D720" s="70"/>
      <c r="E720" s="70"/>
      <c r="F720" s="71"/>
      <c r="G720" s="73"/>
      <c r="H720" s="49"/>
      <c r="I720" s="49"/>
    </row>
    <row r="721">
      <c r="A721" s="70"/>
      <c r="B721" s="70"/>
      <c r="C721" s="70"/>
      <c r="D721" s="70"/>
      <c r="E721" s="70"/>
      <c r="F721" s="71"/>
      <c r="G721" s="73"/>
      <c r="H721" s="49"/>
      <c r="I721" s="49"/>
    </row>
    <row r="722">
      <c r="A722" s="70"/>
      <c r="B722" s="70"/>
      <c r="C722" s="70"/>
      <c r="D722" s="70"/>
      <c r="E722" s="70"/>
      <c r="F722" s="71"/>
      <c r="G722" s="73"/>
      <c r="H722" s="49"/>
      <c r="I722" s="49"/>
    </row>
    <row r="723">
      <c r="A723" s="70"/>
      <c r="B723" s="70"/>
      <c r="C723" s="70"/>
      <c r="D723" s="70"/>
      <c r="E723" s="70"/>
      <c r="F723" s="71"/>
      <c r="G723" s="73"/>
      <c r="H723" s="49"/>
      <c r="I723" s="49"/>
    </row>
    <row r="724">
      <c r="A724" s="70"/>
      <c r="B724" s="70"/>
      <c r="C724" s="70"/>
      <c r="D724" s="70"/>
      <c r="E724" s="70"/>
      <c r="F724" s="71"/>
      <c r="G724" s="73"/>
      <c r="H724" s="49"/>
      <c r="I724" s="49"/>
    </row>
    <row r="725">
      <c r="A725" s="70"/>
      <c r="B725" s="70"/>
      <c r="C725" s="70"/>
      <c r="D725" s="70"/>
      <c r="E725" s="70"/>
      <c r="F725" s="71"/>
      <c r="G725" s="73"/>
      <c r="H725" s="49"/>
      <c r="I725" s="49"/>
    </row>
    <row r="726">
      <c r="A726" s="70"/>
      <c r="B726" s="70"/>
      <c r="C726" s="70"/>
      <c r="D726" s="70"/>
      <c r="E726" s="70"/>
      <c r="F726" s="71"/>
      <c r="G726" s="73"/>
      <c r="H726" s="49"/>
      <c r="I726" s="49"/>
    </row>
    <row r="727">
      <c r="A727" s="70"/>
      <c r="B727" s="70"/>
      <c r="C727" s="70"/>
      <c r="D727" s="70"/>
      <c r="E727" s="70"/>
      <c r="F727" s="71"/>
      <c r="G727" s="73"/>
      <c r="H727" s="49"/>
      <c r="I727" s="49"/>
    </row>
    <row r="728">
      <c r="A728" s="70"/>
      <c r="B728" s="70"/>
      <c r="C728" s="70"/>
      <c r="D728" s="70"/>
      <c r="E728" s="70"/>
      <c r="F728" s="71"/>
      <c r="G728" s="73"/>
      <c r="H728" s="49"/>
      <c r="I728" s="49"/>
    </row>
    <row r="729">
      <c r="A729" s="70"/>
      <c r="B729" s="70"/>
      <c r="C729" s="70"/>
      <c r="D729" s="70"/>
      <c r="E729" s="70"/>
      <c r="F729" s="71"/>
      <c r="G729" s="73"/>
      <c r="H729" s="49"/>
      <c r="I729" s="49"/>
    </row>
    <row r="730">
      <c r="A730" s="70"/>
      <c r="B730" s="70"/>
      <c r="C730" s="70"/>
      <c r="D730" s="70"/>
      <c r="E730" s="70"/>
      <c r="F730" s="71"/>
      <c r="G730" s="73"/>
      <c r="H730" s="49"/>
      <c r="I730" s="49"/>
    </row>
    <row r="731">
      <c r="A731" s="70"/>
      <c r="B731" s="70"/>
      <c r="C731" s="70"/>
      <c r="D731" s="70"/>
      <c r="E731" s="70"/>
      <c r="F731" s="71"/>
      <c r="G731" s="73"/>
      <c r="H731" s="49"/>
      <c r="I731" s="49"/>
    </row>
    <row r="732">
      <c r="A732" s="70"/>
      <c r="B732" s="70"/>
      <c r="C732" s="70"/>
      <c r="D732" s="70"/>
      <c r="E732" s="70"/>
      <c r="F732" s="71"/>
      <c r="G732" s="73"/>
      <c r="H732" s="49"/>
      <c r="I732" s="49"/>
    </row>
    <row r="733">
      <c r="A733" s="70"/>
      <c r="B733" s="70"/>
      <c r="C733" s="70"/>
      <c r="D733" s="70"/>
      <c r="E733" s="70"/>
      <c r="F733" s="71"/>
      <c r="G733" s="73"/>
      <c r="H733" s="49"/>
      <c r="I733" s="49"/>
    </row>
    <row r="734">
      <c r="A734" s="70"/>
      <c r="B734" s="70"/>
      <c r="C734" s="70"/>
      <c r="D734" s="70"/>
      <c r="E734" s="70"/>
      <c r="F734" s="71"/>
      <c r="G734" s="73"/>
      <c r="H734" s="49"/>
      <c r="I734" s="49"/>
    </row>
    <row r="735">
      <c r="A735" s="70"/>
      <c r="B735" s="70"/>
      <c r="C735" s="70"/>
      <c r="D735" s="70"/>
      <c r="E735" s="70"/>
      <c r="F735" s="71"/>
      <c r="G735" s="73"/>
      <c r="H735" s="49"/>
      <c r="I735" s="49"/>
    </row>
    <row r="736">
      <c r="A736" s="70"/>
      <c r="B736" s="70"/>
      <c r="C736" s="70"/>
      <c r="D736" s="70"/>
      <c r="E736" s="70"/>
      <c r="F736" s="71"/>
      <c r="G736" s="73"/>
      <c r="H736" s="49"/>
      <c r="I736" s="49"/>
    </row>
    <row r="737">
      <c r="A737" s="70"/>
      <c r="B737" s="70"/>
      <c r="C737" s="70"/>
      <c r="D737" s="70"/>
      <c r="E737" s="70"/>
      <c r="F737" s="71"/>
      <c r="G737" s="73"/>
      <c r="H737" s="49"/>
      <c r="I737" s="49"/>
    </row>
    <row r="738">
      <c r="A738" s="70"/>
      <c r="B738" s="70"/>
      <c r="C738" s="70"/>
      <c r="D738" s="70"/>
      <c r="E738" s="70"/>
      <c r="F738" s="71"/>
      <c r="G738" s="73"/>
      <c r="H738" s="49"/>
      <c r="I738" s="49"/>
    </row>
    <row r="739">
      <c r="A739" s="70"/>
      <c r="B739" s="70"/>
      <c r="C739" s="70"/>
      <c r="D739" s="70"/>
      <c r="E739" s="70"/>
      <c r="F739" s="71"/>
      <c r="G739" s="73"/>
      <c r="H739" s="49"/>
      <c r="I739" s="49"/>
    </row>
    <row r="740">
      <c r="A740" s="70"/>
      <c r="B740" s="70"/>
      <c r="C740" s="70"/>
      <c r="D740" s="70"/>
      <c r="E740" s="70"/>
      <c r="F740" s="71"/>
      <c r="G740" s="73"/>
      <c r="H740" s="49"/>
      <c r="I740" s="49"/>
    </row>
    <row r="741">
      <c r="A741" s="70"/>
      <c r="B741" s="70"/>
      <c r="C741" s="70"/>
      <c r="D741" s="70"/>
      <c r="E741" s="70"/>
      <c r="F741" s="71"/>
      <c r="G741" s="73"/>
      <c r="H741" s="49"/>
      <c r="I741" s="49"/>
    </row>
    <row r="742">
      <c r="A742" s="70"/>
      <c r="B742" s="70"/>
      <c r="C742" s="70"/>
      <c r="D742" s="70"/>
      <c r="E742" s="70"/>
      <c r="F742" s="71"/>
      <c r="G742" s="73"/>
      <c r="H742" s="49"/>
      <c r="I742" s="49"/>
    </row>
    <row r="743">
      <c r="A743" s="70"/>
      <c r="B743" s="70"/>
      <c r="C743" s="70"/>
      <c r="D743" s="70"/>
      <c r="E743" s="70"/>
      <c r="F743" s="71"/>
      <c r="G743" s="73"/>
      <c r="H743" s="49"/>
      <c r="I743" s="49"/>
    </row>
    <row r="744">
      <c r="A744" s="70"/>
      <c r="B744" s="70"/>
      <c r="C744" s="70"/>
      <c r="D744" s="70"/>
      <c r="E744" s="70"/>
      <c r="F744" s="71"/>
      <c r="G744" s="73"/>
      <c r="H744" s="49"/>
      <c r="I744" s="49"/>
    </row>
    <row r="745">
      <c r="A745" s="70"/>
      <c r="B745" s="70"/>
      <c r="C745" s="70"/>
      <c r="D745" s="70"/>
      <c r="E745" s="70"/>
      <c r="F745" s="71"/>
      <c r="G745" s="73"/>
      <c r="H745" s="49"/>
      <c r="I745" s="49"/>
    </row>
    <row r="746">
      <c r="A746" s="70"/>
      <c r="B746" s="70"/>
      <c r="C746" s="70"/>
      <c r="D746" s="70"/>
      <c r="E746" s="70"/>
      <c r="F746" s="71"/>
      <c r="G746" s="73"/>
      <c r="H746" s="49"/>
      <c r="I746" s="49"/>
    </row>
    <row r="747">
      <c r="A747" s="70"/>
      <c r="B747" s="70"/>
      <c r="C747" s="70"/>
      <c r="D747" s="70"/>
      <c r="E747" s="70"/>
      <c r="F747" s="71"/>
      <c r="G747" s="73"/>
      <c r="H747" s="49"/>
      <c r="I747" s="49"/>
    </row>
    <row r="748">
      <c r="A748" s="70"/>
      <c r="B748" s="70"/>
      <c r="C748" s="70"/>
      <c r="D748" s="70"/>
      <c r="E748" s="70"/>
      <c r="F748" s="71"/>
      <c r="G748" s="73"/>
      <c r="H748" s="49"/>
      <c r="I748" s="49"/>
    </row>
    <row r="749">
      <c r="A749" s="70"/>
      <c r="B749" s="70"/>
      <c r="C749" s="70"/>
      <c r="D749" s="70"/>
      <c r="E749" s="70"/>
      <c r="F749" s="71"/>
      <c r="G749" s="73"/>
      <c r="H749" s="49"/>
      <c r="I749" s="49"/>
    </row>
    <row r="750">
      <c r="A750" s="70"/>
      <c r="B750" s="70"/>
      <c r="C750" s="70"/>
      <c r="D750" s="70"/>
      <c r="E750" s="70"/>
      <c r="F750" s="71"/>
      <c r="G750" s="73"/>
      <c r="H750" s="49"/>
      <c r="I750" s="49"/>
    </row>
    <row r="751">
      <c r="A751" s="70"/>
      <c r="B751" s="70"/>
      <c r="C751" s="70"/>
      <c r="D751" s="70"/>
      <c r="E751" s="70"/>
      <c r="F751" s="71"/>
      <c r="G751" s="73"/>
      <c r="H751" s="49"/>
      <c r="I751" s="49"/>
    </row>
    <row r="752">
      <c r="A752" s="70"/>
      <c r="B752" s="70"/>
      <c r="C752" s="70"/>
      <c r="D752" s="70"/>
      <c r="E752" s="70"/>
      <c r="F752" s="71"/>
      <c r="G752" s="73"/>
      <c r="H752" s="49"/>
      <c r="I752" s="49"/>
    </row>
    <row r="753">
      <c r="A753" s="70"/>
      <c r="B753" s="70"/>
      <c r="C753" s="70"/>
      <c r="D753" s="70"/>
      <c r="E753" s="70"/>
      <c r="F753" s="71"/>
      <c r="G753" s="73"/>
      <c r="H753" s="49"/>
      <c r="I753" s="49"/>
    </row>
    <row r="754">
      <c r="A754" s="70"/>
      <c r="B754" s="70"/>
      <c r="C754" s="70"/>
      <c r="D754" s="70"/>
      <c r="E754" s="70"/>
      <c r="F754" s="71"/>
      <c r="G754" s="73"/>
      <c r="H754" s="49"/>
      <c r="I754" s="49"/>
    </row>
    <row r="755">
      <c r="A755" s="70"/>
      <c r="B755" s="70"/>
      <c r="C755" s="70"/>
      <c r="D755" s="70"/>
      <c r="E755" s="70"/>
      <c r="F755" s="71"/>
      <c r="G755" s="73"/>
      <c r="H755" s="49"/>
      <c r="I755" s="49"/>
    </row>
    <row r="756">
      <c r="A756" s="70"/>
      <c r="B756" s="70"/>
      <c r="C756" s="70"/>
      <c r="D756" s="70"/>
      <c r="E756" s="70"/>
      <c r="F756" s="71"/>
      <c r="G756" s="73"/>
      <c r="H756" s="49"/>
      <c r="I756" s="49"/>
    </row>
    <row r="757">
      <c r="A757" s="70"/>
      <c r="B757" s="70"/>
      <c r="C757" s="70"/>
      <c r="D757" s="70"/>
      <c r="E757" s="70"/>
      <c r="F757" s="71"/>
      <c r="G757" s="73"/>
      <c r="H757" s="49"/>
      <c r="I757" s="49"/>
    </row>
    <row r="758">
      <c r="A758" s="70"/>
      <c r="B758" s="70"/>
      <c r="C758" s="70"/>
      <c r="D758" s="70"/>
      <c r="E758" s="70"/>
      <c r="F758" s="71"/>
      <c r="G758" s="73"/>
      <c r="H758" s="49"/>
      <c r="I758" s="49"/>
    </row>
    <row r="759">
      <c r="A759" s="70"/>
      <c r="B759" s="70"/>
      <c r="C759" s="70"/>
      <c r="D759" s="70"/>
      <c r="E759" s="70"/>
      <c r="F759" s="71"/>
      <c r="G759" s="73"/>
      <c r="H759" s="49"/>
      <c r="I759" s="49"/>
    </row>
    <row r="760">
      <c r="A760" s="70"/>
      <c r="B760" s="70"/>
      <c r="C760" s="70"/>
      <c r="D760" s="70"/>
      <c r="E760" s="70"/>
      <c r="F760" s="71"/>
      <c r="G760" s="73"/>
      <c r="H760" s="49"/>
      <c r="I760" s="49"/>
    </row>
    <row r="761">
      <c r="A761" s="70"/>
      <c r="B761" s="70"/>
      <c r="C761" s="70"/>
      <c r="D761" s="70"/>
      <c r="E761" s="70"/>
      <c r="F761" s="71"/>
      <c r="G761" s="73"/>
      <c r="H761" s="49"/>
      <c r="I761" s="49"/>
    </row>
    <row r="762">
      <c r="A762" s="70"/>
      <c r="B762" s="70"/>
      <c r="C762" s="70"/>
      <c r="D762" s="70"/>
      <c r="E762" s="70"/>
      <c r="F762" s="71"/>
      <c r="G762" s="73"/>
      <c r="H762" s="49"/>
      <c r="I762" s="49"/>
    </row>
    <row r="763">
      <c r="A763" s="70"/>
      <c r="B763" s="70"/>
      <c r="C763" s="70"/>
      <c r="D763" s="70"/>
      <c r="E763" s="70"/>
      <c r="F763" s="71"/>
      <c r="G763" s="73"/>
      <c r="H763" s="49"/>
      <c r="I763" s="49"/>
    </row>
    <row r="764">
      <c r="A764" s="70"/>
      <c r="B764" s="70"/>
      <c r="C764" s="70"/>
      <c r="D764" s="70"/>
      <c r="E764" s="70"/>
      <c r="F764" s="71"/>
      <c r="G764" s="73"/>
      <c r="H764" s="49"/>
      <c r="I764" s="49"/>
    </row>
    <row r="765">
      <c r="A765" s="70"/>
      <c r="B765" s="70"/>
      <c r="C765" s="70"/>
      <c r="D765" s="70"/>
      <c r="E765" s="70"/>
      <c r="F765" s="71"/>
      <c r="G765" s="73"/>
      <c r="H765" s="49"/>
      <c r="I765" s="49"/>
    </row>
    <row r="766">
      <c r="A766" s="70"/>
      <c r="B766" s="70"/>
      <c r="C766" s="70"/>
      <c r="D766" s="70"/>
      <c r="E766" s="70"/>
      <c r="F766" s="71"/>
      <c r="G766" s="73"/>
      <c r="H766" s="49"/>
      <c r="I766" s="49"/>
    </row>
    <row r="767">
      <c r="A767" s="70"/>
      <c r="B767" s="70"/>
      <c r="C767" s="70"/>
      <c r="D767" s="70"/>
      <c r="E767" s="70"/>
      <c r="F767" s="71"/>
      <c r="G767" s="73"/>
      <c r="H767" s="49"/>
      <c r="I767" s="49"/>
    </row>
    <row r="768">
      <c r="A768" s="70"/>
      <c r="B768" s="70"/>
      <c r="C768" s="70"/>
      <c r="D768" s="70"/>
      <c r="E768" s="70"/>
      <c r="F768" s="71"/>
      <c r="G768" s="73"/>
      <c r="H768" s="49"/>
      <c r="I768" s="49"/>
    </row>
    <row r="769">
      <c r="A769" s="70"/>
      <c r="B769" s="70"/>
      <c r="C769" s="70"/>
      <c r="D769" s="70"/>
      <c r="E769" s="70"/>
      <c r="F769" s="71"/>
      <c r="G769" s="73"/>
      <c r="H769" s="49"/>
      <c r="I769" s="49"/>
    </row>
    <row r="770">
      <c r="A770" s="70"/>
      <c r="B770" s="70"/>
      <c r="C770" s="70"/>
      <c r="D770" s="70"/>
      <c r="E770" s="70"/>
      <c r="F770" s="71"/>
      <c r="G770" s="73"/>
      <c r="H770" s="49"/>
      <c r="I770" s="49"/>
    </row>
    <row r="771">
      <c r="A771" s="70"/>
      <c r="B771" s="70"/>
      <c r="C771" s="70"/>
      <c r="D771" s="70"/>
      <c r="E771" s="70"/>
      <c r="F771" s="71"/>
      <c r="G771" s="73"/>
      <c r="H771" s="49"/>
      <c r="I771" s="49"/>
    </row>
    <row r="772">
      <c r="A772" s="70"/>
      <c r="B772" s="70"/>
      <c r="C772" s="70"/>
      <c r="D772" s="70"/>
      <c r="E772" s="70"/>
      <c r="F772" s="71"/>
      <c r="G772" s="73"/>
      <c r="H772" s="49"/>
      <c r="I772" s="49"/>
    </row>
    <row r="773">
      <c r="A773" s="70"/>
      <c r="B773" s="70"/>
      <c r="C773" s="70"/>
      <c r="D773" s="70"/>
      <c r="E773" s="70"/>
      <c r="F773" s="71"/>
      <c r="G773" s="73"/>
      <c r="H773" s="49"/>
      <c r="I773" s="49"/>
    </row>
    <row r="774">
      <c r="A774" s="70"/>
      <c r="B774" s="70"/>
      <c r="C774" s="70"/>
      <c r="D774" s="70"/>
      <c r="E774" s="70"/>
      <c r="F774" s="71"/>
      <c r="G774" s="73"/>
      <c r="H774" s="49"/>
      <c r="I774" s="49"/>
    </row>
    <row r="775">
      <c r="A775" s="70"/>
      <c r="B775" s="70"/>
      <c r="C775" s="70"/>
      <c r="D775" s="70"/>
      <c r="E775" s="70"/>
      <c r="F775" s="71"/>
      <c r="G775" s="73"/>
      <c r="H775" s="49"/>
      <c r="I775" s="49"/>
    </row>
    <row r="776">
      <c r="A776" s="70"/>
      <c r="B776" s="70"/>
      <c r="C776" s="70"/>
      <c r="D776" s="70"/>
      <c r="E776" s="70"/>
      <c r="F776" s="71"/>
      <c r="G776" s="73"/>
      <c r="H776" s="49"/>
      <c r="I776" s="49"/>
    </row>
    <row r="777">
      <c r="A777" s="70"/>
      <c r="B777" s="70"/>
      <c r="C777" s="70"/>
      <c r="D777" s="70"/>
      <c r="E777" s="70"/>
      <c r="F777" s="71"/>
      <c r="G777" s="73"/>
      <c r="H777" s="49"/>
      <c r="I777" s="49"/>
    </row>
    <row r="778">
      <c r="A778" s="70"/>
      <c r="B778" s="70"/>
      <c r="C778" s="70"/>
      <c r="D778" s="70"/>
      <c r="E778" s="70"/>
      <c r="F778" s="71"/>
      <c r="G778" s="73"/>
      <c r="H778" s="49"/>
      <c r="I778" s="49"/>
    </row>
    <row r="779">
      <c r="A779" s="70"/>
      <c r="B779" s="70"/>
      <c r="C779" s="70"/>
      <c r="D779" s="70"/>
      <c r="E779" s="70"/>
      <c r="F779" s="71"/>
      <c r="G779" s="73"/>
      <c r="H779" s="49"/>
      <c r="I779" s="49"/>
    </row>
    <row r="780">
      <c r="A780" s="70"/>
      <c r="B780" s="70"/>
      <c r="C780" s="70"/>
      <c r="D780" s="70"/>
      <c r="E780" s="70"/>
      <c r="F780" s="71"/>
      <c r="G780" s="73"/>
      <c r="H780" s="49"/>
      <c r="I780" s="49"/>
    </row>
    <row r="781">
      <c r="A781" s="70"/>
      <c r="B781" s="70"/>
      <c r="C781" s="70"/>
      <c r="D781" s="70"/>
      <c r="E781" s="70"/>
      <c r="F781" s="71"/>
      <c r="G781" s="73"/>
      <c r="H781" s="49"/>
      <c r="I781" s="49"/>
    </row>
    <row r="782">
      <c r="A782" s="70"/>
      <c r="B782" s="70"/>
      <c r="C782" s="70"/>
      <c r="D782" s="70"/>
      <c r="E782" s="70"/>
      <c r="F782" s="71"/>
      <c r="G782" s="73"/>
      <c r="H782" s="49"/>
      <c r="I782" s="49"/>
    </row>
    <row r="783">
      <c r="A783" s="70"/>
      <c r="B783" s="70"/>
      <c r="C783" s="70"/>
      <c r="D783" s="70"/>
      <c r="E783" s="70"/>
      <c r="F783" s="71"/>
      <c r="G783" s="73"/>
      <c r="H783" s="49"/>
      <c r="I783" s="49"/>
    </row>
    <row r="784">
      <c r="A784" s="70"/>
      <c r="B784" s="70"/>
      <c r="C784" s="70"/>
      <c r="D784" s="70"/>
      <c r="E784" s="70"/>
      <c r="F784" s="71"/>
      <c r="G784" s="73"/>
      <c r="H784" s="49"/>
      <c r="I784" s="49"/>
    </row>
    <row r="785">
      <c r="A785" s="70"/>
      <c r="B785" s="70"/>
      <c r="C785" s="70"/>
      <c r="D785" s="70"/>
      <c r="E785" s="70"/>
      <c r="F785" s="71"/>
      <c r="G785" s="73"/>
      <c r="H785" s="49"/>
      <c r="I785" s="49"/>
    </row>
    <row r="786">
      <c r="A786" s="70"/>
      <c r="B786" s="70"/>
      <c r="C786" s="70"/>
      <c r="D786" s="70"/>
      <c r="E786" s="70"/>
      <c r="F786" s="71"/>
      <c r="G786" s="73"/>
      <c r="H786" s="49"/>
      <c r="I786" s="49"/>
    </row>
    <row r="787">
      <c r="A787" s="70"/>
      <c r="B787" s="70"/>
      <c r="C787" s="70"/>
      <c r="D787" s="70"/>
      <c r="E787" s="70"/>
      <c r="F787" s="71"/>
      <c r="G787" s="73"/>
      <c r="H787" s="49"/>
      <c r="I787" s="49"/>
    </row>
    <row r="788">
      <c r="A788" s="70"/>
      <c r="B788" s="70"/>
      <c r="C788" s="70"/>
      <c r="D788" s="70"/>
      <c r="E788" s="70"/>
      <c r="F788" s="71"/>
      <c r="G788" s="73"/>
      <c r="H788" s="49"/>
      <c r="I788" s="49"/>
    </row>
    <row r="789">
      <c r="A789" s="70"/>
      <c r="B789" s="70"/>
      <c r="C789" s="70"/>
      <c r="D789" s="70"/>
      <c r="E789" s="70"/>
      <c r="F789" s="71"/>
      <c r="G789" s="73"/>
      <c r="H789" s="49"/>
      <c r="I789" s="49"/>
    </row>
    <row r="790">
      <c r="A790" s="70"/>
      <c r="B790" s="70"/>
      <c r="C790" s="70"/>
      <c r="D790" s="70"/>
      <c r="E790" s="70"/>
      <c r="F790" s="71"/>
      <c r="G790" s="73"/>
      <c r="H790" s="49"/>
      <c r="I790" s="49"/>
    </row>
    <row r="791">
      <c r="A791" s="70"/>
      <c r="B791" s="70"/>
      <c r="C791" s="70"/>
      <c r="D791" s="70"/>
      <c r="E791" s="70"/>
      <c r="F791" s="71"/>
      <c r="G791" s="73"/>
      <c r="H791" s="49"/>
      <c r="I791" s="49"/>
    </row>
    <row r="792">
      <c r="A792" s="70"/>
      <c r="B792" s="70"/>
      <c r="C792" s="70"/>
      <c r="D792" s="70"/>
      <c r="E792" s="70"/>
      <c r="F792" s="71"/>
      <c r="G792" s="73"/>
      <c r="H792" s="49"/>
      <c r="I792" s="49"/>
    </row>
    <row r="793">
      <c r="A793" s="70"/>
      <c r="B793" s="70"/>
      <c r="C793" s="70"/>
      <c r="D793" s="70"/>
      <c r="E793" s="70"/>
      <c r="F793" s="71"/>
      <c r="G793" s="73"/>
      <c r="H793" s="49"/>
      <c r="I793" s="49"/>
    </row>
    <row r="794">
      <c r="A794" s="70"/>
      <c r="B794" s="70"/>
      <c r="C794" s="70"/>
      <c r="D794" s="70"/>
      <c r="E794" s="70"/>
      <c r="F794" s="71"/>
      <c r="G794" s="73"/>
      <c r="H794" s="49"/>
      <c r="I794" s="49"/>
    </row>
    <row r="795">
      <c r="A795" s="70"/>
      <c r="B795" s="70"/>
      <c r="C795" s="70"/>
      <c r="D795" s="70"/>
      <c r="E795" s="70"/>
      <c r="F795" s="71"/>
      <c r="G795" s="73"/>
      <c r="H795" s="49"/>
      <c r="I795" s="49"/>
    </row>
    <row r="796">
      <c r="A796" s="70"/>
      <c r="B796" s="70"/>
      <c r="C796" s="70"/>
      <c r="D796" s="70"/>
      <c r="E796" s="70"/>
      <c r="F796" s="71"/>
      <c r="G796" s="73"/>
      <c r="H796" s="49"/>
      <c r="I796" s="49"/>
    </row>
    <row r="797">
      <c r="A797" s="70"/>
      <c r="B797" s="70"/>
      <c r="C797" s="70"/>
      <c r="D797" s="70"/>
      <c r="E797" s="70"/>
      <c r="F797" s="71"/>
      <c r="G797" s="73"/>
      <c r="H797" s="49"/>
      <c r="I797" s="49"/>
    </row>
    <row r="798">
      <c r="A798" s="70"/>
      <c r="B798" s="70"/>
      <c r="C798" s="70"/>
      <c r="D798" s="70"/>
      <c r="E798" s="70"/>
      <c r="F798" s="71"/>
      <c r="G798" s="73"/>
      <c r="H798" s="49"/>
      <c r="I798" s="49"/>
    </row>
    <row r="799">
      <c r="A799" s="70"/>
      <c r="B799" s="70"/>
      <c r="C799" s="70"/>
      <c r="D799" s="70"/>
      <c r="E799" s="70"/>
      <c r="F799" s="71"/>
      <c r="G799" s="73"/>
      <c r="H799" s="49"/>
      <c r="I799" s="49"/>
    </row>
    <row r="800">
      <c r="A800" s="70"/>
      <c r="B800" s="70"/>
      <c r="C800" s="70"/>
      <c r="D800" s="70"/>
      <c r="E800" s="70"/>
      <c r="F800" s="71"/>
      <c r="G800" s="73"/>
      <c r="H800" s="49"/>
      <c r="I800" s="49"/>
    </row>
    <row r="801">
      <c r="A801" s="70"/>
      <c r="B801" s="70"/>
      <c r="C801" s="70"/>
      <c r="D801" s="70"/>
      <c r="E801" s="70"/>
      <c r="F801" s="71"/>
      <c r="G801" s="73"/>
      <c r="H801" s="49"/>
      <c r="I801" s="49"/>
    </row>
    <row r="802">
      <c r="A802" s="70"/>
      <c r="B802" s="70"/>
      <c r="C802" s="70"/>
      <c r="D802" s="70"/>
      <c r="E802" s="70"/>
      <c r="F802" s="71"/>
      <c r="G802" s="73"/>
      <c r="H802" s="49"/>
      <c r="I802" s="49"/>
    </row>
    <row r="803">
      <c r="A803" s="70"/>
      <c r="B803" s="70"/>
      <c r="C803" s="70"/>
      <c r="D803" s="70"/>
      <c r="E803" s="70"/>
      <c r="F803" s="71"/>
      <c r="G803" s="73"/>
      <c r="H803" s="49"/>
      <c r="I803" s="49"/>
    </row>
    <row r="804">
      <c r="A804" s="70"/>
      <c r="B804" s="70"/>
      <c r="C804" s="70"/>
      <c r="D804" s="70"/>
      <c r="E804" s="70"/>
      <c r="F804" s="71"/>
      <c r="G804" s="73"/>
      <c r="H804" s="49"/>
      <c r="I804" s="49"/>
    </row>
    <row r="805">
      <c r="A805" s="70"/>
      <c r="B805" s="70"/>
      <c r="C805" s="70"/>
      <c r="D805" s="70"/>
      <c r="E805" s="70"/>
      <c r="F805" s="71"/>
      <c r="G805" s="73"/>
      <c r="H805" s="49"/>
      <c r="I805" s="49"/>
    </row>
    <row r="806">
      <c r="A806" s="70"/>
      <c r="B806" s="70"/>
      <c r="C806" s="70"/>
      <c r="D806" s="70"/>
      <c r="E806" s="70"/>
      <c r="F806" s="71"/>
      <c r="G806" s="73"/>
      <c r="H806" s="49"/>
      <c r="I806" s="49"/>
    </row>
    <row r="807">
      <c r="A807" s="70"/>
      <c r="B807" s="70"/>
      <c r="C807" s="70"/>
      <c r="D807" s="70"/>
      <c r="E807" s="70"/>
      <c r="F807" s="71"/>
      <c r="G807" s="73"/>
      <c r="H807" s="49"/>
      <c r="I807" s="49"/>
    </row>
    <row r="808">
      <c r="A808" s="70"/>
      <c r="B808" s="70"/>
      <c r="C808" s="70"/>
      <c r="D808" s="70"/>
      <c r="E808" s="70"/>
      <c r="F808" s="71"/>
      <c r="G808" s="73"/>
      <c r="H808" s="49"/>
      <c r="I808" s="49"/>
    </row>
    <row r="809">
      <c r="A809" s="70"/>
      <c r="B809" s="70"/>
      <c r="C809" s="70"/>
      <c r="D809" s="70"/>
      <c r="E809" s="70"/>
      <c r="F809" s="71"/>
      <c r="G809" s="73"/>
      <c r="H809" s="49"/>
      <c r="I809" s="49"/>
    </row>
    <row r="810">
      <c r="A810" s="70"/>
      <c r="B810" s="70"/>
      <c r="C810" s="70"/>
      <c r="D810" s="70"/>
      <c r="E810" s="70"/>
      <c r="F810" s="71"/>
      <c r="G810" s="73"/>
      <c r="H810" s="49"/>
      <c r="I810" s="49"/>
    </row>
    <row r="811">
      <c r="A811" s="70"/>
      <c r="B811" s="70"/>
      <c r="C811" s="70"/>
      <c r="D811" s="70"/>
      <c r="E811" s="70"/>
      <c r="F811" s="71"/>
      <c r="G811" s="73"/>
      <c r="H811" s="49"/>
      <c r="I811" s="49"/>
    </row>
    <row r="812">
      <c r="A812" s="70"/>
      <c r="B812" s="70"/>
      <c r="C812" s="70"/>
      <c r="D812" s="70"/>
      <c r="E812" s="70"/>
      <c r="F812" s="71"/>
      <c r="G812" s="73"/>
      <c r="H812" s="49"/>
      <c r="I812" s="49"/>
    </row>
    <row r="813">
      <c r="A813" s="70"/>
      <c r="B813" s="70"/>
      <c r="C813" s="70"/>
      <c r="D813" s="70"/>
      <c r="E813" s="70"/>
      <c r="F813" s="71"/>
      <c r="G813" s="73"/>
      <c r="H813" s="49"/>
      <c r="I813" s="49"/>
    </row>
    <row r="814">
      <c r="A814" s="70"/>
      <c r="B814" s="70"/>
      <c r="C814" s="70"/>
      <c r="D814" s="70"/>
      <c r="E814" s="70"/>
      <c r="F814" s="71"/>
      <c r="G814" s="73"/>
      <c r="H814" s="49"/>
      <c r="I814" s="49"/>
    </row>
    <row r="815">
      <c r="A815" s="70"/>
      <c r="B815" s="70"/>
      <c r="C815" s="70"/>
      <c r="D815" s="70"/>
      <c r="E815" s="70"/>
      <c r="F815" s="71"/>
      <c r="G815" s="73"/>
      <c r="H815" s="49"/>
      <c r="I815" s="49"/>
    </row>
    <row r="816">
      <c r="A816" s="70"/>
      <c r="B816" s="70"/>
      <c r="C816" s="70"/>
      <c r="D816" s="70"/>
      <c r="E816" s="70"/>
      <c r="F816" s="71"/>
      <c r="G816" s="73"/>
      <c r="H816" s="49"/>
      <c r="I816" s="49"/>
    </row>
    <row r="817">
      <c r="A817" s="70"/>
      <c r="B817" s="70"/>
      <c r="C817" s="70"/>
      <c r="D817" s="70"/>
      <c r="E817" s="70"/>
      <c r="F817" s="71"/>
      <c r="G817" s="73"/>
      <c r="H817" s="49"/>
      <c r="I817" s="49"/>
    </row>
    <row r="818">
      <c r="A818" s="70"/>
      <c r="B818" s="70"/>
      <c r="C818" s="70"/>
      <c r="D818" s="70"/>
      <c r="E818" s="70"/>
      <c r="F818" s="71"/>
      <c r="G818" s="73"/>
      <c r="H818" s="49"/>
      <c r="I818" s="49"/>
    </row>
    <row r="819">
      <c r="A819" s="70"/>
      <c r="B819" s="70"/>
      <c r="C819" s="70"/>
      <c r="D819" s="70"/>
      <c r="E819" s="70"/>
      <c r="F819" s="71"/>
      <c r="G819" s="73"/>
      <c r="H819" s="49"/>
      <c r="I819" s="49"/>
    </row>
    <row r="820">
      <c r="A820" s="70"/>
      <c r="B820" s="70"/>
      <c r="C820" s="70"/>
      <c r="D820" s="70"/>
      <c r="E820" s="70"/>
      <c r="F820" s="71"/>
      <c r="G820" s="73"/>
      <c r="H820" s="49"/>
      <c r="I820" s="49"/>
    </row>
    <row r="821">
      <c r="A821" s="70"/>
      <c r="B821" s="70"/>
      <c r="C821" s="70"/>
      <c r="D821" s="70"/>
      <c r="E821" s="70"/>
      <c r="F821" s="71"/>
      <c r="G821" s="73"/>
      <c r="H821" s="49"/>
      <c r="I821" s="49"/>
    </row>
    <row r="822">
      <c r="A822" s="70"/>
      <c r="B822" s="70"/>
      <c r="C822" s="70"/>
      <c r="D822" s="70"/>
      <c r="E822" s="70"/>
      <c r="F822" s="71"/>
      <c r="G822" s="73"/>
      <c r="H822" s="49"/>
      <c r="I822" s="49"/>
    </row>
    <row r="823">
      <c r="A823" s="70"/>
      <c r="B823" s="70"/>
      <c r="C823" s="70"/>
      <c r="D823" s="70"/>
      <c r="E823" s="70"/>
      <c r="F823" s="71"/>
      <c r="G823" s="73"/>
      <c r="H823" s="49"/>
      <c r="I823" s="49"/>
    </row>
    <row r="824">
      <c r="A824" s="70"/>
      <c r="B824" s="70"/>
      <c r="C824" s="70"/>
      <c r="D824" s="70"/>
      <c r="E824" s="70"/>
      <c r="F824" s="71"/>
      <c r="G824" s="73"/>
      <c r="H824" s="49"/>
      <c r="I824" s="49"/>
    </row>
    <row r="825">
      <c r="A825" s="70"/>
      <c r="B825" s="70"/>
      <c r="C825" s="70"/>
      <c r="D825" s="70"/>
      <c r="E825" s="70"/>
      <c r="F825" s="71"/>
      <c r="G825" s="73"/>
      <c r="H825" s="49"/>
      <c r="I825" s="49"/>
    </row>
    <row r="826">
      <c r="A826" s="70"/>
      <c r="B826" s="70"/>
      <c r="C826" s="70"/>
      <c r="D826" s="70"/>
      <c r="E826" s="70"/>
      <c r="F826" s="71"/>
      <c r="G826" s="73"/>
      <c r="H826" s="49"/>
      <c r="I826" s="49"/>
    </row>
    <row r="827">
      <c r="A827" s="70"/>
      <c r="B827" s="70"/>
      <c r="C827" s="70"/>
      <c r="D827" s="70"/>
      <c r="E827" s="70"/>
      <c r="F827" s="71"/>
      <c r="G827" s="73"/>
      <c r="H827" s="49"/>
      <c r="I827" s="49"/>
    </row>
    <row r="828">
      <c r="A828" s="70"/>
      <c r="B828" s="70"/>
      <c r="C828" s="70"/>
      <c r="D828" s="70"/>
      <c r="E828" s="70"/>
      <c r="F828" s="71"/>
      <c r="G828" s="73"/>
      <c r="H828" s="49"/>
      <c r="I828" s="49"/>
    </row>
    <row r="829">
      <c r="A829" s="70"/>
      <c r="B829" s="70"/>
      <c r="C829" s="70"/>
      <c r="D829" s="70"/>
      <c r="E829" s="70"/>
      <c r="F829" s="71"/>
      <c r="G829" s="73"/>
      <c r="H829" s="49"/>
      <c r="I829" s="49"/>
    </row>
    <row r="830">
      <c r="A830" s="70"/>
      <c r="B830" s="70"/>
      <c r="C830" s="70"/>
      <c r="D830" s="70"/>
      <c r="E830" s="70"/>
      <c r="F830" s="71"/>
      <c r="G830" s="73"/>
      <c r="H830" s="49"/>
      <c r="I830" s="49"/>
    </row>
    <row r="831">
      <c r="A831" s="70"/>
      <c r="B831" s="70"/>
      <c r="C831" s="70"/>
      <c r="D831" s="70"/>
      <c r="E831" s="70"/>
      <c r="F831" s="71"/>
      <c r="G831" s="73"/>
      <c r="H831" s="49"/>
      <c r="I831" s="49"/>
    </row>
    <row r="832">
      <c r="A832" s="70"/>
      <c r="B832" s="70"/>
      <c r="C832" s="70"/>
      <c r="D832" s="70"/>
      <c r="E832" s="70"/>
      <c r="F832" s="71"/>
      <c r="G832" s="73"/>
      <c r="H832" s="49"/>
      <c r="I832" s="49"/>
    </row>
    <row r="833">
      <c r="A833" s="70"/>
      <c r="B833" s="70"/>
      <c r="C833" s="70"/>
      <c r="D833" s="70"/>
      <c r="E833" s="70"/>
      <c r="F833" s="71"/>
      <c r="G833" s="73"/>
      <c r="H833" s="49"/>
      <c r="I833" s="49"/>
    </row>
    <row r="834">
      <c r="A834" s="70"/>
      <c r="B834" s="70"/>
      <c r="C834" s="70"/>
      <c r="D834" s="70"/>
      <c r="E834" s="70"/>
      <c r="F834" s="71"/>
      <c r="G834" s="73"/>
      <c r="H834" s="49"/>
      <c r="I834" s="49"/>
    </row>
    <row r="835">
      <c r="A835" s="70"/>
      <c r="B835" s="70"/>
      <c r="C835" s="70"/>
      <c r="D835" s="70"/>
      <c r="E835" s="70"/>
      <c r="F835" s="71"/>
      <c r="G835" s="73"/>
      <c r="H835" s="49"/>
      <c r="I835" s="49"/>
    </row>
    <row r="836">
      <c r="A836" s="70"/>
      <c r="B836" s="70"/>
      <c r="C836" s="70"/>
      <c r="D836" s="70"/>
      <c r="E836" s="70"/>
      <c r="F836" s="71"/>
      <c r="G836" s="73"/>
      <c r="H836" s="49"/>
      <c r="I836" s="49"/>
    </row>
    <row r="837">
      <c r="A837" s="70"/>
      <c r="B837" s="70"/>
      <c r="C837" s="70"/>
      <c r="D837" s="70"/>
      <c r="E837" s="70"/>
      <c r="F837" s="71"/>
      <c r="G837" s="73"/>
      <c r="H837" s="49"/>
      <c r="I837" s="49"/>
    </row>
    <row r="838">
      <c r="A838" s="70"/>
      <c r="B838" s="70"/>
      <c r="C838" s="70"/>
      <c r="D838" s="70"/>
      <c r="E838" s="70"/>
      <c r="F838" s="71"/>
      <c r="G838" s="73"/>
      <c r="H838" s="49"/>
      <c r="I838" s="49"/>
    </row>
    <row r="839">
      <c r="A839" s="70"/>
      <c r="B839" s="70"/>
      <c r="C839" s="70"/>
      <c r="D839" s="70"/>
      <c r="E839" s="70"/>
      <c r="F839" s="71"/>
      <c r="G839" s="73"/>
      <c r="H839" s="49"/>
      <c r="I839" s="49"/>
    </row>
    <row r="840">
      <c r="A840" s="70"/>
      <c r="B840" s="70"/>
      <c r="C840" s="70"/>
      <c r="D840" s="70"/>
      <c r="E840" s="70"/>
      <c r="F840" s="71"/>
      <c r="G840" s="73"/>
      <c r="H840" s="49"/>
      <c r="I840" s="49"/>
    </row>
    <row r="841">
      <c r="A841" s="70"/>
      <c r="B841" s="70"/>
      <c r="C841" s="70"/>
      <c r="D841" s="70"/>
      <c r="E841" s="70"/>
      <c r="F841" s="71"/>
      <c r="G841" s="73"/>
      <c r="H841" s="49"/>
      <c r="I841" s="49"/>
    </row>
    <row r="842">
      <c r="A842" s="70"/>
      <c r="B842" s="70"/>
      <c r="C842" s="70"/>
      <c r="D842" s="70"/>
      <c r="E842" s="70"/>
      <c r="F842" s="71"/>
      <c r="G842" s="73"/>
      <c r="H842" s="49"/>
      <c r="I842" s="49"/>
    </row>
    <row r="843">
      <c r="A843" s="70"/>
      <c r="B843" s="70"/>
      <c r="C843" s="70"/>
      <c r="D843" s="70"/>
      <c r="E843" s="70"/>
      <c r="F843" s="71"/>
      <c r="G843" s="73"/>
      <c r="H843" s="49"/>
      <c r="I843" s="49"/>
    </row>
    <row r="844">
      <c r="A844" s="70"/>
      <c r="B844" s="70"/>
      <c r="C844" s="70"/>
      <c r="D844" s="70"/>
      <c r="E844" s="70"/>
      <c r="F844" s="71"/>
      <c r="G844" s="73"/>
      <c r="H844" s="49"/>
      <c r="I844" s="49"/>
    </row>
    <row r="845">
      <c r="A845" s="70"/>
      <c r="B845" s="70"/>
      <c r="C845" s="70"/>
      <c r="D845" s="70"/>
      <c r="E845" s="70"/>
      <c r="F845" s="71"/>
      <c r="G845" s="73"/>
      <c r="H845" s="49"/>
      <c r="I845" s="49"/>
    </row>
    <row r="846">
      <c r="A846" s="70"/>
      <c r="B846" s="70"/>
      <c r="C846" s="70"/>
      <c r="D846" s="70"/>
      <c r="E846" s="70"/>
      <c r="F846" s="71"/>
      <c r="G846" s="73"/>
      <c r="H846" s="49"/>
      <c r="I846" s="49"/>
    </row>
    <row r="847">
      <c r="A847" s="70"/>
      <c r="B847" s="70"/>
      <c r="C847" s="70"/>
      <c r="D847" s="70"/>
      <c r="E847" s="70"/>
      <c r="F847" s="71"/>
      <c r="G847" s="73"/>
      <c r="H847" s="49"/>
      <c r="I847" s="49"/>
    </row>
    <row r="848">
      <c r="A848" s="70"/>
      <c r="B848" s="70"/>
      <c r="C848" s="70"/>
      <c r="D848" s="70"/>
      <c r="E848" s="70"/>
      <c r="F848" s="71"/>
      <c r="G848" s="73"/>
      <c r="H848" s="49"/>
      <c r="I848" s="49"/>
    </row>
    <row r="849">
      <c r="A849" s="70"/>
      <c r="B849" s="70"/>
      <c r="C849" s="70"/>
      <c r="D849" s="70"/>
      <c r="E849" s="70"/>
      <c r="F849" s="71"/>
      <c r="G849" s="73"/>
      <c r="H849" s="49"/>
      <c r="I849" s="49"/>
    </row>
    <row r="850">
      <c r="A850" s="70"/>
      <c r="B850" s="70"/>
      <c r="C850" s="70"/>
      <c r="D850" s="70"/>
      <c r="E850" s="70"/>
      <c r="F850" s="71"/>
      <c r="G850" s="73"/>
      <c r="H850" s="49"/>
      <c r="I850" s="49"/>
    </row>
    <row r="851">
      <c r="A851" s="70"/>
      <c r="B851" s="70"/>
      <c r="C851" s="70"/>
      <c r="D851" s="70"/>
      <c r="E851" s="70"/>
      <c r="F851" s="71"/>
      <c r="G851" s="73"/>
      <c r="H851" s="49"/>
      <c r="I851" s="49"/>
    </row>
    <row r="852">
      <c r="A852" s="70"/>
      <c r="B852" s="70"/>
      <c r="C852" s="70"/>
      <c r="D852" s="70"/>
      <c r="E852" s="70"/>
      <c r="F852" s="71"/>
      <c r="G852" s="73"/>
      <c r="H852" s="49"/>
      <c r="I852" s="49"/>
    </row>
    <row r="853">
      <c r="A853" s="70"/>
      <c r="B853" s="70"/>
      <c r="C853" s="70"/>
      <c r="D853" s="70"/>
      <c r="E853" s="70"/>
      <c r="F853" s="71"/>
      <c r="G853" s="73"/>
      <c r="H853" s="49"/>
      <c r="I853" s="49"/>
    </row>
    <row r="854">
      <c r="A854" s="70"/>
      <c r="B854" s="70"/>
      <c r="C854" s="70"/>
      <c r="D854" s="70"/>
      <c r="E854" s="70"/>
      <c r="F854" s="71"/>
      <c r="G854" s="73"/>
      <c r="H854" s="49"/>
      <c r="I854" s="49"/>
    </row>
    <row r="855">
      <c r="A855" s="70"/>
      <c r="B855" s="70"/>
      <c r="C855" s="70"/>
      <c r="D855" s="70"/>
      <c r="E855" s="70"/>
      <c r="F855" s="71"/>
      <c r="G855" s="73"/>
      <c r="H855" s="49"/>
      <c r="I855" s="49"/>
    </row>
    <row r="856">
      <c r="A856" s="70"/>
      <c r="B856" s="70"/>
      <c r="C856" s="70"/>
      <c r="D856" s="70"/>
      <c r="E856" s="70"/>
      <c r="F856" s="71"/>
      <c r="G856" s="73"/>
      <c r="H856" s="49"/>
      <c r="I856" s="49"/>
    </row>
    <row r="857">
      <c r="A857" s="70"/>
      <c r="B857" s="70"/>
      <c r="C857" s="70"/>
      <c r="D857" s="70"/>
      <c r="E857" s="70"/>
      <c r="F857" s="71"/>
      <c r="G857" s="73"/>
      <c r="H857" s="49"/>
      <c r="I857" s="49"/>
    </row>
    <row r="858">
      <c r="A858" s="70"/>
      <c r="B858" s="70"/>
      <c r="C858" s="70"/>
      <c r="D858" s="70"/>
      <c r="E858" s="70"/>
      <c r="F858" s="71"/>
      <c r="G858" s="73"/>
      <c r="H858" s="49"/>
      <c r="I858" s="49"/>
    </row>
    <row r="859">
      <c r="A859" s="70"/>
      <c r="B859" s="70"/>
      <c r="C859" s="70"/>
      <c r="D859" s="70"/>
      <c r="E859" s="70"/>
      <c r="F859" s="71"/>
      <c r="G859" s="73"/>
      <c r="H859" s="49"/>
      <c r="I859" s="49"/>
    </row>
    <row r="860">
      <c r="A860" s="70"/>
      <c r="B860" s="70"/>
      <c r="C860" s="70"/>
      <c r="D860" s="70"/>
      <c r="E860" s="70"/>
      <c r="F860" s="71"/>
      <c r="G860" s="73"/>
      <c r="H860" s="49"/>
      <c r="I860" s="49"/>
    </row>
    <row r="861">
      <c r="A861" s="70"/>
      <c r="B861" s="70"/>
      <c r="C861" s="70"/>
      <c r="D861" s="70"/>
      <c r="E861" s="70"/>
      <c r="F861" s="71"/>
      <c r="G861" s="73"/>
      <c r="H861" s="49"/>
      <c r="I861" s="49"/>
    </row>
    <row r="862">
      <c r="A862" s="70"/>
      <c r="B862" s="70"/>
      <c r="C862" s="70"/>
      <c r="D862" s="70"/>
      <c r="E862" s="70"/>
      <c r="F862" s="71"/>
      <c r="G862" s="73"/>
      <c r="H862" s="49"/>
      <c r="I862" s="49"/>
    </row>
    <row r="863">
      <c r="A863" s="70"/>
      <c r="B863" s="70"/>
      <c r="C863" s="70"/>
      <c r="D863" s="70"/>
      <c r="E863" s="70"/>
      <c r="F863" s="71"/>
      <c r="G863" s="73"/>
      <c r="H863" s="49"/>
      <c r="I863" s="49"/>
    </row>
    <row r="864">
      <c r="A864" s="70"/>
      <c r="B864" s="70"/>
      <c r="C864" s="70"/>
      <c r="D864" s="70"/>
      <c r="E864" s="70"/>
      <c r="F864" s="71"/>
      <c r="G864" s="73"/>
      <c r="H864" s="49"/>
      <c r="I864" s="49"/>
    </row>
    <row r="865">
      <c r="A865" s="70"/>
      <c r="B865" s="70"/>
      <c r="C865" s="70"/>
      <c r="D865" s="70"/>
      <c r="E865" s="70"/>
      <c r="F865" s="71"/>
      <c r="G865" s="73"/>
      <c r="H865" s="49"/>
      <c r="I865" s="49"/>
    </row>
    <row r="866">
      <c r="A866" s="70"/>
      <c r="B866" s="70"/>
      <c r="C866" s="70"/>
      <c r="D866" s="70"/>
      <c r="E866" s="70"/>
      <c r="F866" s="71"/>
      <c r="G866" s="73"/>
      <c r="H866" s="49"/>
      <c r="I866" s="49"/>
    </row>
    <row r="867">
      <c r="A867" s="70"/>
      <c r="B867" s="70"/>
      <c r="C867" s="70"/>
      <c r="D867" s="70"/>
      <c r="E867" s="70"/>
      <c r="F867" s="71"/>
      <c r="G867" s="73"/>
      <c r="H867" s="49"/>
      <c r="I867" s="49"/>
    </row>
    <row r="868">
      <c r="A868" s="70"/>
      <c r="B868" s="70"/>
      <c r="C868" s="70"/>
      <c r="D868" s="70"/>
      <c r="E868" s="70"/>
      <c r="F868" s="71"/>
      <c r="G868" s="73"/>
      <c r="H868" s="49"/>
      <c r="I868" s="49"/>
    </row>
    <row r="869">
      <c r="A869" s="70"/>
      <c r="B869" s="70"/>
      <c r="C869" s="70"/>
      <c r="D869" s="70"/>
      <c r="E869" s="70"/>
      <c r="F869" s="71"/>
      <c r="G869" s="73"/>
      <c r="H869" s="49"/>
      <c r="I869" s="49"/>
    </row>
    <row r="870">
      <c r="A870" s="70"/>
      <c r="B870" s="70"/>
      <c r="C870" s="70"/>
      <c r="D870" s="70"/>
      <c r="E870" s="70"/>
      <c r="F870" s="71"/>
      <c r="G870" s="73"/>
      <c r="H870" s="49"/>
      <c r="I870" s="49"/>
    </row>
    <row r="871">
      <c r="A871" s="70"/>
      <c r="B871" s="70"/>
      <c r="C871" s="70"/>
      <c r="D871" s="70"/>
      <c r="E871" s="70"/>
      <c r="F871" s="71"/>
      <c r="G871" s="73"/>
      <c r="H871" s="49"/>
      <c r="I871" s="49"/>
    </row>
    <row r="872">
      <c r="A872" s="70"/>
      <c r="B872" s="70"/>
      <c r="C872" s="70"/>
      <c r="D872" s="70"/>
      <c r="E872" s="70"/>
      <c r="F872" s="71"/>
      <c r="G872" s="73"/>
      <c r="H872" s="49"/>
      <c r="I872" s="49"/>
    </row>
    <row r="873">
      <c r="A873" s="70"/>
      <c r="B873" s="70"/>
      <c r="C873" s="70"/>
      <c r="D873" s="70"/>
      <c r="E873" s="70"/>
      <c r="F873" s="71"/>
      <c r="G873" s="73"/>
      <c r="H873" s="49"/>
      <c r="I873" s="49"/>
    </row>
    <row r="874">
      <c r="A874" s="70"/>
      <c r="B874" s="70"/>
      <c r="C874" s="70"/>
      <c r="D874" s="70"/>
      <c r="E874" s="70"/>
      <c r="F874" s="71"/>
      <c r="G874" s="73"/>
      <c r="H874" s="49"/>
      <c r="I874" s="49"/>
    </row>
    <row r="875">
      <c r="A875" s="70"/>
      <c r="B875" s="70"/>
      <c r="C875" s="70"/>
      <c r="D875" s="70"/>
      <c r="E875" s="70"/>
      <c r="F875" s="71"/>
      <c r="G875" s="73"/>
      <c r="H875" s="49"/>
      <c r="I875" s="49"/>
    </row>
    <row r="876">
      <c r="A876" s="70"/>
      <c r="B876" s="70"/>
      <c r="C876" s="70"/>
      <c r="D876" s="70"/>
      <c r="E876" s="70"/>
      <c r="F876" s="71"/>
      <c r="G876" s="73"/>
      <c r="H876" s="49"/>
      <c r="I876" s="49"/>
    </row>
    <row r="877">
      <c r="A877" s="70"/>
      <c r="B877" s="70"/>
      <c r="C877" s="70"/>
      <c r="D877" s="70"/>
      <c r="E877" s="70"/>
      <c r="F877" s="71"/>
      <c r="G877" s="73"/>
      <c r="H877" s="49"/>
      <c r="I877" s="49"/>
    </row>
    <row r="878">
      <c r="A878" s="70"/>
      <c r="B878" s="70"/>
      <c r="C878" s="70"/>
      <c r="D878" s="70"/>
      <c r="E878" s="70"/>
      <c r="F878" s="71"/>
      <c r="G878" s="73"/>
      <c r="H878" s="49"/>
      <c r="I878" s="49"/>
    </row>
    <row r="879">
      <c r="A879" s="70"/>
      <c r="B879" s="70"/>
      <c r="C879" s="70"/>
      <c r="D879" s="70"/>
      <c r="E879" s="70"/>
      <c r="F879" s="71"/>
      <c r="G879" s="73"/>
      <c r="H879" s="49"/>
      <c r="I879" s="49"/>
    </row>
    <row r="880">
      <c r="A880" s="70"/>
      <c r="B880" s="70"/>
      <c r="C880" s="70"/>
      <c r="D880" s="70"/>
      <c r="E880" s="70"/>
      <c r="F880" s="71"/>
      <c r="G880" s="73"/>
      <c r="H880" s="49"/>
      <c r="I880" s="49"/>
    </row>
    <row r="881">
      <c r="A881" s="70"/>
      <c r="B881" s="70"/>
      <c r="C881" s="70"/>
      <c r="D881" s="70"/>
      <c r="E881" s="70"/>
      <c r="F881" s="71"/>
      <c r="G881" s="73"/>
      <c r="H881" s="49"/>
      <c r="I881" s="49"/>
    </row>
    <row r="882">
      <c r="A882" s="70"/>
      <c r="B882" s="70"/>
      <c r="C882" s="70"/>
      <c r="D882" s="70"/>
      <c r="E882" s="70"/>
      <c r="F882" s="71"/>
      <c r="G882" s="73"/>
      <c r="H882" s="49"/>
      <c r="I882" s="49"/>
    </row>
    <row r="883">
      <c r="A883" s="70"/>
      <c r="B883" s="70"/>
      <c r="C883" s="70"/>
      <c r="D883" s="70"/>
      <c r="E883" s="70"/>
      <c r="F883" s="71"/>
      <c r="G883" s="73"/>
      <c r="H883" s="49"/>
      <c r="I883" s="49"/>
    </row>
    <row r="884">
      <c r="A884" s="70"/>
      <c r="B884" s="70"/>
      <c r="C884" s="70"/>
      <c r="D884" s="70"/>
      <c r="E884" s="70"/>
      <c r="F884" s="71"/>
      <c r="G884" s="73"/>
      <c r="H884" s="49"/>
      <c r="I884" s="49"/>
    </row>
    <row r="885">
      <c r="A885" s="70"/>
      <c r="B885" s="70"/>
      <c r="C885" s="70"/>
      <c r="D885" s="70"/>
      <c r="E885" s="70"/>
      <c r="F885" s="71"/>
      <c r="G885" s="73"/>
      <c r="H885" s="49"/>
      <c r="I885" s="49"/>
    </row>
    <row r="886">
      <c r="A886" s="70"/>
      <c r="B886" s="70"/>
      <c r="C886" s="70"/>
      <c r="D886" s="70"/>
      <c r="E886" s="70"/>
      <c r="F886" s="71"/>
      <c r="G886" s="73"/>
      <c r="H886" s="49"/>
      <c r="I886" s="49"/>
    </row>
    <row r="887">
      <c r="A887" s="70"/>
      <c r="B887" s="70"/>
      <c r="C887" s="70"/>
      <c r="D887" s="70"/>
      <c r="E887" s="70"/>
      <c r="F887" s="71"/>
      <c r="G887" s="73"/>
      <c r="H887" s="49"/>
      <c r="I887" s="49"/>
    </row>
    <row r="888">
      <c r="A888" s="70"/>
      <c r="B888" s="70"/>
      <c r="C888" s="70"/>
      <c r="D888" s="70"/>
      <c r="E888" s="70"/>
      <c r="F888" s="71"/>
      <c r="G888" s="73"/>
      <c r="H888" s="49"/>
      <c r="I888" s="49"/>
    </row>
    <row r="889">
      <c r="A889" s="70"/>
      <c r="B889" s="70"/>
      <c r="C889" s="70"/>
      <c r="D889" s="70"/>
      <c r="E889" s="70"/>
      <c r="F889" s="71"/>
      <c r="G889" s="73"/>
      <c r="H889" s="49"/>
      <c r="I889" s="49"/>
    </row>
    <row r="890">
      <c r="A890" s="70"/>
      <c r="B890" s="70"/>
      <c r="C890" s="70"/>
      <c r="D890" s="70"/>
      <c r="E890" s="70"/>
      <c r="F890" s="71"/>
      <c r="G890" s="73"/>
      <c r="H890" s="49"/>
      <c r="I890" s="49"/>
    </row>
    <row r="891">
      <c r="A891" s="70"/>
      <c r="B891" s="70"/>
      <c r="C891" s="70"/>
      <c r="D891" s="70"/>
      <c r="E891" s="70"/>
      <c r="F891" s="71"/>
      <c r="G891" s="73"/>
      <c r="H891" s="49"/>
      <c r="I891" s="49"/>
    </row>
    <row r="892">
      <c r="A892" s="70"/>
      <c r="B892" s="70"/>
      <c r="C892" s="70"/>
      <c r="D892" s="70"/>
      <c r="E892" s="70"/>
      <c r="F892" s="71"/>
      <c r="G892" s="73"/>
      <c r="H892" s="49"/>
      <c r="I892" s="49"/>
    </row>
    <row r="893">
      <c r="A893" s="70"/>
      <c r="B893" s="70"/>
      <c r="C893" s="70"/>
      <c r="D893" s="70"/>
      <c r="E893" s="70"/>
      <c r="F893" s="71"/>
      <c r="G893" s="73"/>
      <c r="H893" s="49"/>
      <c r="I893" s="49"/>
    </row>
    <row r="894">
      <c r="A894" s="70"/>
      <c r="B894" s="70"/>
      <c r="C894" s="70"/>
      <c r="D894" s="70"/>
      <c r="E894" s="70"/>
      <c r="F894" s="71"/>
      <c r="G894" s="73"/>
      <c r="H894" s="49"/>
      <c r="I894" s="49"/>
    </row>
    <row r="895">
      <c r="A895" s="70"/>
      <c r="B895" s="70"/>
      <c r="C895" s="70"/>
      <c r="D895" s="70"/>
      <c r="E895" s="70"/>
      <c r="F895" s="71"/>
      <c r="G895" s="73"/>
      <c r="H895" s="49"/>
      <c r="I895" s="49"/>
    </row>
    <row r="896">
      <c r="A896" s="70"/>
      <c r="B896" s="70"/>
      <c r="C896" s="70"/>
      <c r="D896" s="70"/>
      <c r="E896" s="70"/>
      <c r="F896" s="71"/>
      <c r="G896" s="73"/>
      <c r="H896" s="49"/>
      <c r="I896" s="49"/>
    </row>
    <row r="897">
      <c r="A897" s="70"/>
      <c r="B897" s="70"/>
      <c r="C897" s="70"/>
      <c r="D897" s="70"/>
      <c r="E897" s="70"/>
      <c r="F897" s="71"/>
      <c r="G897" s="73"/>
      <c r="H897" s="49"/>
      <c r="I897" s="49"/>
    </row>
    <row r="898">
      <c r="A898" s="70"/>
      <c r="B898" s="70"/>
      <c r="C898" s="70"/>
      <c r="D898" s="70"/>
      <c r="E898" s="70"/>
      <c r="F898" s="71"/>
      <c r="G898" s="73"/>
      <c r="H898" s="49"/>
      <c r="I898" s="49"/>
    </row>
    <row r="899">
      <c r="A899" s="70"/>
      <c r="B899" s="70"/>
      <c r="C899" s="70"/>
      <c r="D899" s="70"/>
      <c r="E899" s="70"/>
      <c r="F899" s="71"/>
      <c r="G899" s="73"/>
      <c r="H899" s="49"/>
      <c r="I899" s="49"/>
    </row>
    <row r="900">
      <c r="A900" s="70"/>
      <c r="B900" s="70"/>
      <c r="C900" s="70"/>
      <c r="D900" s="70"/>
      <c r="E900" s="70"/>
      <c r="F900" s="71"/>
      <c r="G900" s="73"/>
      <c r="H900" s="49"/>
      <c r="I900" s="49"/>
    </row>
    <row r="901">
      <c r="A901" s="70"/>
      <c r="B901" s="70"/>
      <c r="C901" s="70"/>
      <c r="D901" s="70"/>
      <c r="E901" s="70"/>
      <c r="F901" s="71"/>
      <c r="G901" s="73"/>
      <c r="H901" s="49"/>
      <c r="I901" s="49"/>
    </row>
    <row r="902">
      <c r="A902" s="70"/>
      <c r="B902" s="70"/>
      <c r="C902" s="70"/>
      <c r="D902" s="70"/>
      <c r="E902" s="70"/>
      <c r="F902" s="71"/>
      <c r="G902" s="73"/>
      <c r="H902" s="49"/>
      <c r="I902" s="49"/>
    </row>
    <row r="903">
      <c r="A903" s="70"/>
      <c r="B903" s="70"/>
      <c r="C903" s="70"/>
      <c r="D903" s="70"/>
      <c r="E903" s="70"/>
      <c r="F903" s="71"/>
      <c r="G903" s="73"/>
      <c r="H903" s="49"/>
      <c r="I903" s="49"/>
    </row>
    <row r="904">
      <c r="A904" s="70"/>
      <c r="B904" s="70"/>
      <c r="C904" s="70"/>
      <c r="D904" s="70"/>
      <c r="E904" s="70"/>
      <c r="F904" s="71"/>
      <c r="G904" s="73"/>
      <c r="H904" s="49"/>
      <c r="I904" s="49"/>
    </row>
    <row r="905">
      <c r="A905" s="70"/>
      <c r="B905" s="70"/>
      <c r="C905" s="70"/>
      <c r="D905" s="70"/>
      <c r="E905" s="70"/>
      <c r="F905" s="71"/>
      <c r="G905" s="73"/>
      <c r="H905" s="49"/>
      <c r="I905" s="49"/>
    </row>
    <row r="906">
      <c r="A906" s="70"/>
      <c r="B906" s="70"/>
      <c r="C906" s="70"/>
      <c r="D906" s="70"/>
      <c r="E906" s="70"/>
      <c r="F906" s="71"/>
      <c r="G906" s="73"/>
      <c r="H906" s="49"/>
      <c r="I906" s="49"/>
    </row>
    <row r="907">
      <c r="A907" s="70"/>
      <c r="B907" s="70"/>
      <c r="C907" s="70"/>
      <c r="D907" s="70"/>
      <c r="E907" s="70"/>
      <c r="F907" s="71"/>
      <c r="G907" s="73"/>
      <c r="H907" s="49"/>
      <c r="I907" s="49"/>
    </row>
    <row r="908">
      <c r="A908" s="70"/>
      <c r="B908" s="70"/>
      <c r="C908" s="70"/>
      <c r="D908" s="70"/>
      <c r="E908" s="70"/>
      <c r="F908" s="71"/>
      <c r="G908" s="73"/>
      <c r="H908" s="49"/>
      <c r="I908" s="49"/>
    </row>
    <row r="909">
      <c r="A909" s="70"/>
      <c r="B909" s="70"/>
      <c r="C909" s="70"/>
      <c r="D909" s="70"/>
      <c r="E909" s="70"/>
      <c r="F909" s="71"/>
      <c r="G909" s="73"/>
      <c r="H909" s="49"/>
      <c r="I909" s="49"/>
    </row>
    <row r="910">
      <c r="A910" s="70"/>
      <c r="B910" s="70"/>
      <c r="C910" s="70"/>
      <c r="D910" s="70"/>
      <c r="E910" s="70"/>
      <c r="F910" s="71"/>
      <c r="G910" s="73"/>
      <c r="H910" s="49"/>
      <c r="I910" s="49"/>
    </row>
    <row r="911">
      <c r="A911" s="70"/>
      <c r="B911" s="70"/>
      <c r="C911" s="70"/>
      <c r="D911" s="70"/>
      <c r="E911" s="70"/>
      <c r="F911" s="71"/>
      <c r="G911" s="73"/>
      <c r="H911" s="49"/>
      <c r="I911" s="49"/>
    </row>
    <row r="912">
      <c r="A912" s="70"/>
      <c r="B912" s="70"/>
      <c r="C912" s="70"/>
      <c r="D912" s="70"/>
      <c r="E912" s="70"/>
      <c r="F912" s="71"/>
      <c r="G912" s="73"/>
      <c r="H912" s="49"/>
      <c r="I912" s="49"/>
    </row>
    <row r="913">
      <c r="A913" s="70"/>
      <c r="B913" s="70"/>
      <c r="C913" s="70"/>
      <c r="D913" s="70"/>
      <c r="E913" s="70"/>
      <c r="F913" s="71"/>
      <c r="G913" s="73"/>
      <c r="H913" s="49"/>
      <c r="I913" s="49"/>
    </row>
    <row r="914">
      <c r="A914" s="70"/>
      <c r="B914" s="70"/>
      <c r="C914" s="70"/>
      <c r="D914" s="70"/>
      <c r="E914" s="70"/>
      <c r="F914" s="71"/>
      <c r="G914" s="73"/>
      <c r="H914" s="49"/>
      <c r="I914" s="49"/>
    </row>
    <row r="915">
      <c r="A915" s="70"/>
      <c r="B915" s="70"/>
      <c r="C915" s="70"/>
      <c r="D915" s="70"/>
      <c r="E915" s="70"/>
      <c r="F915" s="71"/>
      <c r="G915" s="73"/>
      <c r="H915" s="49"/>
      <c r="I915" s="49"/>
    </row>
    <row r="916">
      <c r="A916" s="70"/>
      <c r="B916" s="70"/>
      <c r="C916" s="70"/>
      <c r="D916" s="70"/>
      <c r="E916" s="70"/>
      <c r="F916" s="71"/>
      <c r="G916" s="73"/>
      <c r="H916" s="49"/>
      <c r="I916" s="49"/>
    </row>
    <row r="917">
      <c r="A917" s="70"/>
      <c r="B917" s="70"/>
      <c r="C917" s="70"/>
      <c r="D917" s="70"/>
      <c r="E917" s="70"/>
      <c r="F917" s="71"/>
      <c r="G917" s="73"/>
      <c r="H917" s="49"/>
      <c r="I917" s="49"/>
    </row>
    <row r="918">
      <c r="A918" s="70"/>
      <c r="B918" s="70"/>
      <c r="C918" s="70"/>
      <c r="D918" s="70"/>
      <c r="E918" s="70"/>
      <c r="F918" s="71"/>
      <c r="G918" s="73"/>
      <c r="H918" s="49"/>
      <c r="I918" s="49"/>
    </row>
    <row r="919">
      <c r="A919" s="70"/>
      <c r="B919" s="70"/>
      <c r="C919" s="70"/>
      <c r="D919" s="70"/>
      <c r="E919" s="70"/>
      <c r="F919" s="71"/>
      <c r="G919" s="73"/>
      <c r="H919" s="49"/>
      <c r="I919" s="49"/>
    </row>
    <row r="920">
      <c r="A920" s="70"/>
      <c r="B920" s="70"/>
      <c r="C920" s="70"/>
      <c r="D920" s="70"/>
      <c r="E920" s="70"/>
      <c r="F920" s="71"/>
      <c r="G920" s="73"/>
      <c r="H920" s="49"/>
      <c r="I920" s="49"/>
    </row>
    <row r="921">
      <c r="A921" s="70"/>
      <c r="B921" s="70"/>
      <c r="C921" s="70"/>
      <c r="D921" s="70"/>
      <c r="E921" s="70"/>
      <c r="F921" s="71"/>
      <c r="G921" s="73"/>
      <c r="H921" s="49"/>
      <c r="I921" s="49"/>
    </row>
    <row r="922">
      <c r="A922" s="70"/>
      <c r="B922" s="70"/>
      <c r="C922" s="70"/>
      <c r="D922" s="70"/>
      <c r="E922" s="70"/>
      <c r="F922" s="71"/>
      <c r="G922" s="73"/>
      <c r="H922" s="49"/>
      <c r="I922" s="49"/>
    </row>
    <row r="923">
      <c r="A923" s="70"/>
      <c r="B923" s="70"/>
      <c r="C923" s="70"/>
      <c r="D923" s="70"/>
      <c r="E923" s="70"/>
      <c r="F923" s="71"/>
      <c r="G923" s="73"/>
      <c r="H923" s="49"/>
      <c r="I923" s="49"/>
    </row>
    <row r="924">
      <c r="A924" s="70"/>
      <c r="B924" s="70"/>
      <c r="C924" s="70"/>
      <c r="D924" s="70"/>
      <c r="E924" s="70"/>
      <c r="F924" s="71"/>
      <c r="G924" s="73"/>
      <c r="H924" s="49"/>
      <c r="I924" s="49"/>
    </row>
    <row r="925">
      <c r="A925" s="70"/>
      <c r="B925" s="70"/>
      <c r="C925" s="70"/>
      <c r="D925" s="70"/>
      <c r="E925" s="70"/>
      <c r="F925" s="71"/>
      <c r="G925" s="73"/>
      <c r="H925" s="49"/>
      <c r="I925" s="49"/>
    </row>
    <row r="926">
      <c r="A926" s="70"/>
      <c r="B926" s="70"/>
      <c r="C926" s="70"/>
      <c r="D926" s="70"/>
      <c r="E926" s="70"/>
      <c r="F926" s="71"/>
      <c r="G926" s="73"/>
      <c r="H926" s="49"/>
      <c r="I926" s="49"/>
    </row>
    <row r="927">
      <c r="A927" s="70"/>
      <c r="B927" s="70"/>
      <c r="C927" s="70"/>
      <c r="D927" s="70"/>
      <c r="E927" s="70"/>
      <c r="F927" s="71"/>
      <c r="G927" s="73"/>
      <c r="H927" s="49"/>
      <c r="I927" s="49"/>
    </row>
    <row r="928">
      <c r="A928" s="70"/>
      <c r="B928" s="70"/>
      <c r="C928" s="70"/>
      <c r="D928" s="70"/>
      <c r="E928" s="70"/>
      <c r="F928" s="71"/>
      <c r="G928" s="73"/>
      <c r="H928" s="49"/>
      <c r="I928" s="49"/>
    </row>
    <row r="929">
      <c r="A929" s="70"/>
      <c r="B929" s="70"/>
      <c r="C929" s="70"/>
      <c r="D929" s="70"/>
      <c r="E929" s="70"/>
      <c r="F929" s="71"/>
      <c r="G929" s="73"/>
      <c r="H929" s="49"/>
      <c r="I929" s="49"/>
    </row>
    <row r="930">
      <c r="A930" s="70"/>
      <c r="B930" s="70"/>
      <c r="C930" s="70"/>
      <c r="D930" s="70"/>
      <c r="E930" s="70"/>
      <c r="F930" s="71"/>
      <c r="G930" s="73"/>
      <c r="H930" s="49"/>
      <c r="I930" s="49"/>
    </row>
    <row r="931">
      <c r="A931" s="70"/>
      <c r="B931" s="70"/>
      <c r="C931" s="70"/>
      <c r="D931" s="70"/>
      <c r="E931" s="70"/>
      <c r="F931" s="71"/>
      <c r="G931" s="73"/>
      <c r="H931" s="49"/>
      <c r="I931" s="49"/>
    </row>
    <row r="932">
      <c r="A932" s="70"/>
      <c r="B932" s="70"/>
      <c r="C932" s="70"/>
      <c r="D932" s="70"/>
      <c r="E932" s="70"/>
      <c r="F932" s="71"/>
      <c r="G932" s="73"/>
      <c r="H932" s="49"/>
      <c r="I932" s="49"/>
    </row>
    <row r="933">
      <c r="A933" s="70"/>
      <c r="B933" s="70"/>
      <c r="C933" s="70"/>
      <c r="D933" s="70"/>
      <c r="E933" s="70"/>
      <c r="F933" s="71"/>
      <c r="G933" s="73"/>
      <c r="H933" s="49"/>
      <c r="I933" s="49"/>
    </row>
    <row r="934">
      <c r="A934" s="70"/>
      <c r="B934" s="70"/>
      <c r="C934" s="70"/>
      <c r="D934" s="70"/>
      <c r="E934" s="70"/>
      <c r="F934" s="71"/>
      <c r="G934" s="73"/>
      <c r="H934" s="49"/>
      <c r="I934" s="49"/>
    </row>
    <row r="935">
      <c r="A935" s="70"/>
      <c r="B935" s="70"/>
      <c r="C935" s="70"/>
      <c r="D935" s="70"/>
      <c r="E935" s="70"/>
      <c r="F935" s="71"/>
      <c r="G935" s="73"/>
      <c r="H935" s="49"/>
      <c r="I935" s="49"/>
    </row>
    <row r="936">
      <c r="A936" s="70"/>
      <c r="B936" s="70"/>
      <c r="C936" s="70"/>
      <c r="D936" s="70"/>
      <c r="E936" s="70"/>
      <c r="F936" s="71"/>
      <c r="G936" s="73"/>
      <c r="H936" s="49"/>
      <c r="I936" s="49"/>
    </row>
    <row r="937">
      <c r="A937" s="70"/>
      <c r="B937" s="70"/>
      <c r="C937" s="70"/>
      <c r="D937" s="70"/>
      <c r="E937" s="70"/>
      <c r="F937" s="71"/>
      <c r="G937" s="73"/>
      <c r="H937" s="49"/>
      <c r="I937" s="49"/>
    </row>
    <row r="938">
      <c r="A938" s="70"/>
      <c r="B938" s="70"/>
      <c r="C938" s="70"/>
      <c r="D938" s="70"/>
      <c r="E938" s="70"/>
      <c r="F938" s="71"/>
      <c r="G938" s="73"/>
      <c r="H938" s="49"/>
      <c r="I938" s="49"/>
    </row>
    <row r="939">
      <c r="A939" s="70"/>
      <c r="B939" s="70"/>
      <c r="C939" s="70"/>
      <c r="D939" s="70"/>
      <c r="E939" s="70"/>
      <c r="F939" s="71"/>
      <c r="G939" s="73"/>
      <c r="H939" s="49"/>
      <c r="I939" s="49"/>
    </row>
    <row r="940">
      <c r="A940" s="70"/>
      <c r="B940" s="70"/>
      <c r="C940" s="70"/>
      <c r="D940" s="70"/>
      <c r="E940" s="70"/>
      <c r="F940" s="71"/>
      <c r="G940" s="73"/>
      <c r="H940" s="49"/>
      <c r="I940" s="49"/>
    </row>
    <row r="941">
      <c r="A941" s="70"/>
      <c r="B941" s="70"/>
      <c r="C941" s="70"/>
      <c r="D941" s="70"/>
      <c r="E941" s="70"/>
      <c r="F941" s="71"/>
      <c r="G941" s="73"/>
      <c r="H941" s="49"/>
      <c r="I941" s="49"/>
    </row>
    <row r="942">
      <c r="A942" s="70"/>
      <c r="B942" s="70"/>
      <c r="C942" s="70"/>
      <c r="D942" s="70"/>
      <c r="E942" s="70"/>
      <c r="F942" s="71"/>
      <c r="G942" s="73"/>
      <c r="H942" s="49"/>
      <c r="I942" s="49"/>
    </row>
    <row r="943">
      <c r="A943" s="70"/>
      <c r="B943" s="70"/>
      <c r="C943" s="70"/>
      <c r="D943" s="70"/>
      <c r="E943" s="70"/>
      <c r="F943" s="71"/>
      <c r="G943" s="73"/>
      <c r="H943" s="49"/>
      <c r="I943" s="49"/>
    </row>
    <row r="944">
      <c r="A944" s="70"/>
      <c r="B944" s="70"/>
      <c r="C944" s="70"/>
      <c r="D944" s="70"/>
      <c r="E944" s="70"/>
      <c r="F944" s="71"/>
      <c r="G944" s="73"/>
      <c r="H944" s="49"/>
      <c r="I944" s="49"/>
    </row>
    <row r="945">
      <c r="A945" s="70"/>
      <c r="B945" s="70"/>
      <c r="C945" s="70"/>
      <c r="D945" s="70"/>
      <c r="E945" s="70"/>
      <c r="F945" s="71"/>
      <c r="G945" s="73"/>
      <c r="H945" s="49"/>
      <c r="I945" s="49"/>
    </row>
    <row r="946">
      <c r="A946" s="70"/>
      <c r="B946" s="70"/>
      <c r="C946" s="70"/>
      <c r="D946" s="70"/>
      <c r="E946" s="70"/>
      <c r="F946" s="71"/>
      <c r="G946" s="73"/>
      <c r="H946" s="49"/>
      <c r="I946" s="49"/>
    </row>
    <row r="947">
      <c r="A947" s="70"/>
      <c r="B947" s="70"/>
      <c r="C947" s="70"/>
      <c r="D947" s="70"/>
      <c r="E947" s="70"/>
      <c r="F947" s="71"/>
      <c r="G947" s="73"/>
      <c r="H947" s="49"/>
      <c r="I947" s="49"/>
    </row>
    <row r="948">
      <c r="A948" s="70"/>
      <c r="B948" s="70"/>
      <c r="C948" s="70"/>
      <c r="D948" s="70"/>
      <c r="E948" s="70"/>
      <c r="F948" s="71"/>
      <c r="G948" s="73"/>
      <c r="H948" s="49"/>
      <c r="I948" s="49"/>
    </row>
    <row r="949">
      <c r="A949" s="70"/>
      <c r="B949" s="70"/>
      <c r="C949" s="70"/>
      <c r="D949" s="70"/>
      <c r="E949" s="70"/>
      <c r="F949" s="71"/>
      <c r="G949" s="73"/>
      <c r="H949" s="49"/>
      <c r="I949" s="49"/>
    </row>
    <row r="950">
      <c r="A950" s="70"/>
      <c r="B950" s="70"/>
      <c r="C950" s="70"/>
      <c r="D950" s="70"/>
      <c r="E950" s="70"/>
      <c r="F950" s="71"/>
      <c r="G950" s="73"/>
      <c r="H950" s="49"/>
      <c r="I950" s="49"/>
    </row>
    <row r="951">
      <c r="A951" s="70"/>
      <c r="B951" s="70"/>
      <c r="C951" s="70"/>
      <c r="D951" s="70"/>
      <c r="E951" s="70"/>
      <c r="F951" s="71"/>
      <c r="G951" s="73"/>
      <c r="H951" s="49"/>
      <c r="I951" s="49"/>
    </row>
    <row r="952">
      <c r="A952" s="70"/>
      <c r="B952" s="70"/>
      <c r="C952" s="70"/>
      <c r="D952" s="70"/>
      <c r="E952" s="70"/>
      <c r="F952" s="71"/>
      <c r="G952" s="73"/>
      <c r="H952" s="49"/>
      <c r="I952" s="49"/>
    </row>
    <row r="953">
      <c r="A953" s="70"/>
      <c r="B953" s="70"/>
      <c r="C953" s="70"/>
      <c r="D953" s="70"/>
      <c r="E953" s="70"/>
      <c r="F953" s="71"/>
      <c r="G953" s="73"/>
      <c r="H953" s="49"/>
      <c r="I953" s="49"/>
    </row>
    <row r="954">
      <c r="A954" s="70"/>
      <c r="B954" s="70"/>
      <c r="C954" s="70"/>
      <c r="D954" s="70"/>
      <c r="E954" s="70"/>
      <c r="F954" s="71"/>
      <c r="G954" s="73"/>
      <c r="H954" s="49"/>
      <c r="I954" s="49"/>
    </row>
    <row r="955">
      <c r="A955" s="70"/>
      <c r="B955" s="70"/>
      <c r="C955" s="70"/>
      <c r="D955" s="70"/>
      <c r="E955" s="70"/>
      <c r="F955" s="71"/>
      <c r="G955" s="73"/>
      <c r="H955" s="49"/>
      <c r="I955" s="49"/>
    </row>
    <row r="956">
      <c r="A956" s="70"/>
      <c r="B956" s="70"/>
      <c r="C956" s="70"/>
      <c r="D956" s="70"/>
      <c r="E956" s="70"/>
      <c r="F956" s="71"/>
      <c r="G956" s="73"/>
      <c r="H956" s="49"/>
      <c r="I956" s="49"/>
    </row>
    <row r="957">
      <c r="A957" s="70"/>
      <c r="B957" s="70"/>
      <c r="C957" s="70"/>
      <c r="D957" s="70"/>
      <c r="E957" s="70"/>
      <c r="F957" s="71"/>
      <c r="G957" s="73"/>
      <c r="H957" s="49"/>
      <c r="I957" s="49"/>
    </row>
    <row r="958">
      <c r="A958" s="70"/>
      <c r="B958" s="70"/>
      <c r="C958" s="70"/>
      <c r="D958" s="70"/>
      <c r="E958" s="70"/>
      <c r="F958" s="71"/>
      <c r="G958" s="73"/>
      <c r="H958" s="49"/>
      <c r="I958" s="49"/>
    </row>
    <row r="959">
      <c r="A959" s="70"/>
      <c r="B959" s="70"/>
      <c r="C959" s="70"/>
      <c r="D959" s="70"/>
      <c r="E959" s="70"/>
      <c r="F959" s="71"/>
      <c r="G959" s="73"/>
      <c r="H959" s="49"/>
      <c r="I959" s="49"/>
    </row>
    <row r="960">
      <c r="A960" s="70"/>
      <c r="B960" s="70"/>
      <c r="C960" s="70"/>
      <c r="D960" s="70"/>
      <c r="E960" s="70"/>
      <c r="F960" s="71"/>
      <c r="G960" s="73"/>
      <c r="H960" s="49"/>
      <c r="I960" s="49"/>
    </row>
    <row r="961">
      <c r="A961" s="70"/>
      <c r="B961" s="70"/>
      <c r="C961" s="70"/>
      <c r="D961" s="70"/>
      <c r="E961" s="70"/>
      <c r="F961" s="71"/>
      <c r="G961" s="73"/>
      <c r="H961" s="49"/>
      <c r="I961" s="49"/>
    </row>
    <row r="962">
      <c r="A962" s="70"/>
      <c r="B962" s="70"/>
      <c r="C962" s="70"/>
      <c r="D962" s="70"/>
      <c r="E962" s="70"/>
      <c r="F962" s="71"/>
      <c r="G962" s="73"/>
      <c r="H962" s="49"/>
      <c r="I962" s="49"/>
    </row>
    <row r="963">
      <c r="A963" s="70"/>
      <c r="B963" s="70"/>
      <c r="C963" s="70"/>
      <c r="D963" s="70"/>
      <c r="E963" s="70"/>
      <c r="F963" s="71"/>
      <c r="G963" s="73"/>
      <c r="H963" s="49"/>
      <c r="I963" s="49"/>
    </row>
    <row r="964">
      <c r="A964" s="70"/>
      <c r="B964" s="70"/>
      <c r="C964" s="70"/>
      <c r="D964" s="70"/>
      <c r="E964" s="70"/>
      <c r="F964" s="71"/>
      <c r="G964" s="73"/>
      <c r="H964" s="49"/>
      <c r="I964" s="49"/>
    </row>
    <row r="965">
      <c r="A965" s="70"/>
      <c r="B965" s="70"/>
      <c r="C965" s="70"/>
      <c r="D965" s="70"/>
      <c r="E965" s="70"/>
      <c r="F965" s="71"/>
      <c r="G965" s="73"/>
      <c r="H965" s="49"/>
      <c r="I965" s="49"/>
    </row>
    <row r="966">
      <c r="A966" s="70"/>
      <c r="B966" s="70"/>
      <c r="C966" s="70"/>
      <c r="D966" s="70"/>
      <c r="E966" s="70"/>
      <c r="F966" s="71"/>
      <c r="G966" s="73"/>
      <c r="H966" s="49"/>
      <c r="I966" s="49"/>
    </row>
    <row r="967">
      <c r="A967" s="70"/>
      <c r="B967" s="70"/>
      <c r="C967" s="70"/>
      <c r="D967" s="70"/>
      <c r="E967" s="70"/>
      <c r="F967" s="71"/>
      <c r="G967" s="73"/>
      <c r="H967" s="49"/>
      <c r="I967" s="49"/>
    </row>
    <row r="968">
      <c r="A968" s="70"/>
      <c r="B968" s="70"/>
      <c r="C968" s="70"/>
      <c r="D968" s="70"/>
      <c r="E968" s="70"/>
      <c r="F968" s="71"/>
      <c r="G968" s="73"/>
      <c r="H968" s="49"/>
      <c r="I968" s="49"/>
    </row>
    <row r="969">
      <c r="A969" s="70"/>
      <c r="B969" s="70"/>
      <c r="C969" s="70"/>
      <c r="D969" s="70"/>
      <c r="E969" s="70"/>
      <c r="F969" s="71"/>
      <c r="G969" s="73"/>
      <c r="H969" s="49"/>
      <c r="I969" s="49"/>
    </row>
    <row r="970">
      <c r="A970" s="70"/>
      <c r="B970" s="70"/>
      <c r="C970" s="70"/>
      <c r="D970" s="70"/>
      <c r="E970" s="70"/>
      <c r="F970" s="71"/>
      <c r="G970" s="73"/>
      <c r="H970" s="49"/>
      <c r="I970" s="49"/>
    </row>
    <row r="971">
      <c r="A971" s="70"/>
      <c r="B971" s="70"/>
      <c r="C971" s="70"/>
      <c r="D971" s="70"/>
      <c r="E971" s="70"/>
      <c r="F971" s="71"/>
      <c r="G971" s="73"/>
      <c r="H971" s="49"/>
      <c r="I971" s="49"/>
    </row>
    <row r="972">
      <c r="A972" s="70"/>
      <c r="B972" s="70"/>
      <c r="C972" s="70"/>
      <c r="D972" s="70"/>
      <c r="E972" s="70"/>
      <c r="F972" s="71"/>
      <c r="G972" s="73"/>
      <c r="H972" s="49"/>
      <c r="I972" s="49"/>
    </row>
    <row r="973">
      <c r="A973" s="70"/>
      <c r="B973" s="70"/>
      <c r="C973" s="70"/>
      <c r="D973" s="70"/>
      <c r="E973" s="70"/>
      <c r="F973" s="71"/>
      <c r="G973" s="73"/>
      <c r="H973" s="49"/>
      <c r="I973" s="49"/>
    </row>
    <row r="974">
      <c r="A974" s="70"/>
      <c r="B974" s="70"/>
      <c r="C974" s="70"/>
      <c r="D974" s="70"/>
      <c r="E974" s="70"/>
      <c r="F974" s="71"/>
      <c r="G974" s="73"/>
      <c r="H974" s="49"/>
      <c r="I974" s="49"/>
    </row>
    <row r="975">
      <c r="A975" s="70"/>
      <c r="B975" s="70"/>
      <c r="C975" s="70"/>
      <c r="D975" s="70"/>
      <c r="E975" s="70"/>
      <c r="F975" s="71"/>
      <c r="G975" s="73"/>
    </row>
    <row r="976">
      <c r="A976" s="70"/>
      <c r="B976" s="70"/>
      <c r="C976" s="70"/>
      <c r="D976" s="70"/>
      <c r="E976" s="70"/>
      <c r="F976" s="71"/>
      <c r="G976" s="73"/>
    </row>
    <row r="977">
      <c r="A977" s="70"/>
      <c r="B977" s="70"/>
      <c r="C977" s="70"/>
      <c r="D977" s="70"/>
      <c r="E977" s="70"/>
      <c r="F977" s="71"/>
      <c r="G977" s="73"/>
    </row>
    <row r="978">
      <c r="A978" s="70"/>
      <c r="B978" s="70"/>
      <c r="C978" s="70"/>
      <c r="D978" s="70"/>
      <c r="E978" s="70"/>
      <c r="F978" s="71"/>
      <c r="G978" s="73"/>
    </row>
    <row r="979">
      <c r="A979" s="70"/>
      <c r="B979" s="70"/>
      <c r="C979" s="70"/>
      <c r="D979" s="70"/>
      <c r="E979" s="70"/>
      <c r="F979" s="71"/>
      <c r="G979" s="73"/>
    </row>
    <row r="980">
      <c r="A980" s="70"/>
      <c r="B980" s="70"/>
      <c r="C980" s="70"/>
      <c r="D980" s="70"/>
      <c r="E980" s="70"/>
      <c r="F980" s="71"/>
      <c r="G980" s="73"/>
    </row>
    <row r="981">
      <c r="A981" s="70"/>
      <c r="B981" s="70"/>
      <c r="C981" s="70"/>
      <c r="D981" s="70"/>
      <c r="E981" s="70"/>
      <c r="F981" s="71"/>
      <c r="G981" s="73"/>
    </row>
    <row r="982">
      <c r="A982" s="70"/>
      <c r="B982" s="70"/>
      <c r="C982" s="70"/>
      <c r="D982" s="70"/>
      <c r="E982" s="70"/>
      <c r="F982" s="71"/>
      <c r="G982" s="73"/>
    </row>
    <row r="983">
      <c r="A983" s="70"/>
      <c r="B983" s="70"/>
      <c r="C983" s="70"/>
      <c r="D983" s="70"/>
      <c r="E983" s="70"/>
      <c r="F983" s="71"/>
      <c r="G983" s="73"/>
    </row>
    <row r="984">
      <c r="A984" s="70"/>
      <c r="B984" s="70"/>
      <c r="C984" s="70"/>
      <c r="D984" s="70"/>
      <c r="E984" s="70"/>
      <c r="F984" s="71"/>
      <c r="G984" s="73"/>
    </row>
    <row r="985">
      <c r="A985" s="70"/>
      <c r="B985" s="70"/>
      <c r="C985" s="70"/>
      <c r="D985" s="70"/>
      <c r="E985" s="70"/>
      <c r="F985" s="71"/>
      <c r="G985" s="73"/>
    </row>
    <row r="986">
      <c r="A986" s="70"/>
      <c r="B986" s="70"/>
      <c r="C986" s="70"/>
      <c r="D986" s="70"/>
      <c r="E986" s="70"/>
      <c r="F986" s="71"/>
      <c r="G986" s="73"/>
    </row>
    <row r="987">
      <c r="A987" s="70"/>
      <c r="B987" s="70"/>
      <c r="C987" s="70"/>
      <c r="D987" s="70"/>
      <c r="E987" s="70"/>
      <c r="F987" s="71"/>
      <c r="G987" s="73"/>
    </row>
    <row r="988">
      <c r="A988" s="70"/>
      <c r="B988" s="70"/>
      <c r="C988" s="70"/>
      <c r="D988" s="70"/>
      <c r="E988" s="70"/>
      <c r="F988" s="71"/>
      <c r="G988" s="73"/>
    </row>
    <row r="989">
      <c r="A989" s="70"/>
      <c r="B989" s="70"/>
      <c r="C989" s="70"/>
      <c r="D989" s="70"/>
      <c r="E989" s="70"/>
      <c r="F989" s="71"/>
      <c r="G989" s="73"/>
    </row>
    <row r="990">
      <c r="A990" s="70"/>
      <c r="B990" s="70"/>
      <c r="C990" s="70"/>
      <c r="D990" s="70"/>
      <c r="E990" s="70"/>
      <c r="F990" s="71"/>
      <c r="G990" s="73"/>
    </row>
    <row r="991">
      <c r="A991" s="70"/>
      <c r="B991" s="70"/>
      <c r="C991" s="70"/>
      <c r="D991" s="70"/>
      <c r="E991" s="70"/>
      <c r="F991" s="71"/>
      <c r="G991" s="73"/>
    </row>
    <row r="992">
      <c r="A992" s="70"/>
      <c r="B992" s="70"/>
      <c r="C992" s="70"/>
      <c r="D992" s="70"/>
      <c r="E992" s="70"/>
      <c r="F992" s="71"/>
      <c r="G992" s="73"/>
    </row>
    <row r="993">
      <c r="A993" s="70"/>
      <c r="B993" s="70"/>
      <c r="C993" s="70"/>
      <c r="D993" s="70"/>
      <c r="E993" s="70"/>
      <c r="F993" s="71"/>
      <c r="G993" s="73"/>
    </row>
    <row r="994">
      <c r="A994" s="70"/>
      <c r="B994" s="70"/>
      <c r="C994" s="70"/>
      <c r="D994" s="70"/>
      <c r="E994" s="70"/>
      <c r="F994" s="71"/>
      <c r="G994" s="73"/>
    </row>
    <row r="995">
      <c r="A995" s="70"/>
      <c r="B995" s="70"/>
      <c r="C995" s="70"/>
      <c r="D995" s="70"/>
      <c r="E995" s="70"/>
      <c r="F995" s="71"/>
      <c r="G995" s="73"/>
    </row>
    <row r="996">
      <c r="A996" s="70"/>
      <c r="B996" s="70"/>
      <c r="C996" s="70"/>
      <c r="D996" s="70"/>
      <c r="E996" s="70"/>
      <c r="F996" s="71"/>
      <c r="G996" s="73"/>
    </row>
    <row r="997">
      <c r="A997" s="70"/>
      <c r="B997" s="70"/>
      <c r="C997" s="70"/>
      <c r="D997" s="70"/>
      <c r="E997" s="70"/>
      <c r="F997" s="71"/>
      <c r="G997" s="73"/>
    </row>
    <row r="998">
      <c r="A998" s="70"/>
      <c r="B998" s="70"/>
      <c r="C998" s="70"/>
      <c r="D998" s="70"/>
      <c r="E998" s="70"/>
      <c r="F998" s="71"/>
      <c r="G998" s="73"/>
    </row>
    <row r="999">
      <c r="A999" s="70"/>
      <c r="B999" s="70"/>
      <c r="C999" s="70"/>
      <c r="D999" s="70"/>
      <c r="E999" s="70"/>
      <c r="F999" s="71"/>
      <c r="G999" s="73"/>
    </row>
    <row r="1000">
      <c r="A1000" s="70"/>
      <c r="B1000" s="70"/>
      <c r="C1000" s="70"/>
      <c r="D1000" s="70"/>
      <c r="E1000" s="70"/>
      <c r="F1000" s="71"/>
      <c r="G1000" s="73"/>
    </row>
    <row r="1001">
      <c r="A1001" s="70"/>
      <c r="B1001" s="70"/>
      <c r="C1001" s="70"/>
      <c r="D1001" s="70"/>
      <c r="E1001" s="70"/>
      <c r="F1001" s="71"/>
      <c r="G1001" s="73"/>
    </row>
    <row r="1002">
      <c r="A1002" s="70"/>
      <c r="B1002" s="70"/>
      <c r="C1002" s="70"/>
      <c r="D1002" s="70"/>
      <c r="E1002" s="70"/>
      <c r="F1002" s="71"/>
      <c r="G1002" s="73"/>
    </row>
    <row r="1003">
      <c r="A1003" s="70"/>
      <c r="B1003" s="70"/>
      <c r="C1003" s="70"/>
      <c r="D1003" s="70"/>
      <c r="E1003" s="70"/>
      <c r="F1003" s="71"/>
      <c r="G1003" s="73"/>
    </row>
    <row r="1004">
      <c r="A1004" s="70"/>
      <c r="B1004" s="70"/>
      <c r="C1004" s="70"/>
      <c r="D1004" s="70"/>
      <c r="E1004" s="70"/>
      <c r="F1004" s="71"/>
      <c r="G1004" s="73"/>
    </row>
    <row r="1005">
      <c r="A1005" s="70"/>
      <c r="B1005" s="70"/>
      <c r="C1005" s="70"/>
      <c r="D1005" s="70"/>
      <c r="E1005" s="70"/>
      <c r="F1005" s="71"/>
      <c r="G1005" s="73"/>
    </row>
    <row r="1006">
      <c r="A1006" s="70"/>
      <c r="B1006" s="70"/>
      <c r="C1006" s="70"/>
      <c r="D1006" s="70"/>
      <c r="E1006" s="70"/>
      <c r="F1006" s="71"/>
      <c r="G1006" s="73"/>
    </row>
    <row r="1007">
      <c r="A1007" s="70"/>
      <c r="B1007" s="70"/>
      <c r="C1007" s="70"/>
      <c r="D1007" s="70"/>
      <c r="E1007" s="70"/>
      <c r="F1007" s="71"/>
      <c r="G1007" s="73"/>
    </row>
    <row r="1008">
      <c r="A1008" s="70"/>
      <c r="B1008" s="70"/>
      <c r="C1008" s="70"/>
      <c r="D1008" s="70"/>
      <c r="E1008" s="70"/>
      <c r="F1008" s="71"/>
      <c r="G1008" s="73"/>
    </row>
    <row r="1009">
      <c r="A1009" s="70"/>
      <c r="B1009" s="70"/>
      <c r="C1009" s="70"/>
      <c r="D1009" s="70"/>
      <c r="E1009" s="70"/>
      <c r="F1009" s="71"/>
      <c r="G1009" s="73"/>
    </row>
    <row r="1010">
      <c r="A1010" s="70"/>
      <c r="B1010" s="70"/>
      <c r="C1010" s="70"/>
      <c r="D1010" s="70"/>
      <c r="E1010" s="70"/>
      <c r="F1010" s="71"/>
      <c r="G1010" s="73"/>
    </row>
    <row r="1011">
      <c r="A1011" s="70"/>
      <c r="B1011" s="70"/>
      <c r="C1011" s="70"/>
      <c r="D1011" s="70"/>
      <c r="E1011" s="70"/>
      <c r="F1011" s="71"/>
      <c r="G1011" s="73"/>
    </row>
    <row r="1012">
      <c r="A1012" s="70"/>
      <c r="B1012" s="70"/>
      <c r="C1012" s="70"/>
      <c r="D1012" s="70"/>
      <c r="E1012" s="70"/>
      <c r="F1012" s="71"/>
      <c r="G1012" s="73"/>
    </row>
    <row r="1013">
      <c r="A1013" s="70"/>
      <c r="B1013" s="70"/>
      <c r="C1013" s="70"/>
      <c r="D1013" s="70"/>
      <c r="E1013" s="70"/>
      <c r="F1013" s="71"/>
      <c r="G1013" s="73"/>
    </row>
    <row r="1014">
      <c r="A1014" s="70"/>
      <c r="B1014" s="70"/>
      <c r="C1014" s="70"/>
      <c r="D1014" s="70"/>
      <c r="E1014" s="70"/>
      <c r="F1014" s="71"/>
      <c r="G1014" s="73"/>
    </row>
    <row r="1015">
      <c r="A1015" s="70"/>
      <c r="B1015" s="70"/>
      <c r="C1015" s="70"/>
      <c r="D1015" s="70"/>
      <c r="E1015" s="70"/>
      <c r="F1015" s="71"/>
      <c r="G1015" s="73"/>
    </row>
    <row r="1016">
      <c r="A1016" s="70"/>
      <c r="B1016" s="70"/>
      <c r="C1016" s="70"/>
      <c r="D1016" s="70"/>
      <c r="E1016" s="70"/>
      <c r="F1016" s="71"/>
      <c r="G1016" s="73"/>
    </row>
    <row r="1017">
      <c r="A1017" s="70"/>
      <c r="B1017" s="70"/>
      <c r="C1017" s="70"/>
      <c r="D1017" s="70"/>
      <c r="E1017" s="70"/>
      <c r="F1017" s="71"/>
      <c r="G1017" s="73"/>
    </row>
    <row r="1018">
      <c r="A1018" s="70"/>
      <c r="B1018" s="70"/>
      <c r="C1018" s="70"/>
      <c r="D1018" s="70"/>
      <c r="E1018" s="70"/>
      <c r="F1018" s="71"/>
      <c r="G1018" s="73"/>
    </row>
    <row r="1019">
      <c r="A1019" s="70"/>
      <c r="B1019" s="70"/>
      <c r="C1019" s="70"/>
      <c r="D1019" s="70"/>
      <c r="E1019" s="70"/>
      <c r="F1019" s="71"/>
      <c r="G1019" s="73"/>
    </row>
    <row r="1020">
      <c r="A1020" s="70"/>
      <c r="B1020" s="70"/>
      <c r="C1020" s="70"/>
      <c r="D1020" s="70"/>
      <c r="E1020" s="70"/>
      <c r="F1020" s="71"/>
      <c r="G1020" s="73"/>
    </row>
    <row r="1021">
      <c r="A1021" s="70"/>
      <c r="B1021" s="70"/>
      <c r="C1021" s="70"/>
      <c r="D1021" s="70"/>
      <c r="E1021" s="70"/>
      <c r="F1021" s="71"/>
      <c r="G1021" s="73"/>
    </row>
    <row r="1022">
      <c r="A1022" s="70"/>
      <c r="B1022" s="70"/>
      <c r="C1022" s="70"/>
      <c r="D1022" s="70"/>
      <c r="E1022" s="70"/>
      <c r="F1022" s="71"/>
      <c r="G1022" s="73"/>
    </row>
    <row r="1023">
      <c r="A1023" s="70"/>
      <c r="B1023" s="70"/>
      <c r="C1023" s="70"/>
      <c r="D1023" s="70"/>
      <c r="E1023" s="70"/>
      <c r="F1023" s="71"/>
      <c r="G1023" s="73"/>
    </row>
    <row r="1024">
      <c r="A1024" s="70"/>
      <c r="B1024" s="70"/>
      <c r="C1024" s="70"/>
      <c r="D1024" s="70"/>
      <c r="E1024" s="70"/>
      <c r="F1024" s="71"/>
      <c r="G1024" s="73"/>
    </row>
    <row r="1025">
      <c r="A1025" s="70"/>
      <c r="B1025" s="70"/>
      <c r="C1025" s="70"/>
      <c r="D1025" s="70"/>
      <c r="E1025" s="70"/>
      <c r="F1025" s="71"/>
      <c r="G1025" s="73"/>
    </row>
    <row r="1026">
      <c r="A1026" s="70"/>
      <c r="B1026" s="70"/>
      <c r="C1026" s="70"/>
      <c r="D1026" s="70"/>
      <c r="E1026" s="70"/>
      <c r="F1026" s="71"/>
      <c r="G1026" s="73"/>
    </row>
    <row r="1027">
      <c r="A1027" s="70"/>
      <c r="B1027" s="70"/>
      <c r="C1027" s="70"/>
      <c r="D1027" s="70"/>
      <c r="E1027" s="70"/>
      <c r="F1027" s="71"/>
      <c r="G1027" s="73"/>
    </row>
    <row r="1028">
      <c r="A1028" s="70"/>
      <c r="B1028" s="70"/>
      <c r="C1028" s="70"/>
      <c r="D1028" s="70"/>
      <c r="E1028" s="70"/>
      <c r="F1028" s="71"/>
      <c r="G1028" s="73"/>
    </row>
    <row r="1029">
      <c r="A1029" s="70"/>
      <c r="B1029" s="70"/>
      <c r="C1029" s="70"/>
      <c r="D1029" s="70"/>
      <c r="E1029" s="70"/>
      <c r="F1029" s="71"/>
      <c r="G1029" s="73"/>
    </row>
    <row r="1030">
      <c r="A1030" s="70"/>
      <c r="B1030" s="70"/>
      <c r="C1030" s="70"/>
      <c r="D1030" s="70"/>
      <c r="E1030" s="70"/>
      <c r="F1030" s="71"/>
      <c r="G1030" s="73"/>
    </row>
    <row r="1031">
      <c r="A1031" s="70"/>
      <c r="B1031" s="70"/>
      <c r="C1031" s="70"/>
      <c r="D1031" s="70"/>
      <c r="E1031" s="70"/>
      <c r="F1031" s="71"/>
      <c r="G1031" s="73"/>
    </row>
    <row r="1032">
      <c r="A1032" s="70"/>
      <c r="B1032" s="70"/>
      <c r="C1032" s="70"/>
      <c r="D1032" s="70"/>
      <c r="E1032" s="70"/>
      <c r="F1032" s="71"/>
      <c r="G1032" s="73"/>
    </row>
    <row r="1033">
      <c r="A1033" s="70"/>
      <c r="B1033" s="70"/>
      <c r="C1033" s="70"/>
      <c r="D1033" s="70"/>
      <c r="E1033" s="70"/>
      <c r="F1033" s="71"/>
      <c r="G1033" s="73"/>
    </row>
    <row r="1034">
      <c r="A1034" s="70"/>
      <c r="B1034" s="70"/>
      <c r="C1034" s="70"/>
      <c r="D1034" s="70"/>
      <c r="E1034" s="70"/>
      <c r="F1034" s="71"/>
      <c r="G1034" s="73"/>
    </row>
    <row r="1035">
      <c r="A1035" s="70"/>
      <c r="B1035" s="70"/>
      <c r="C1035" s="70"/>
      <c r="D1035" s="70"/>
      <c r="E1035" s="70"/>
      <c r="F1035" s="71"/>
      <c r="G1035" s="73"/>
    </row>
    <row r="1036">
      <c r="A1036" s="70"/>
      <c r="B1036" s="70"/>
      <c r="C1036" s="70"/>
      <c r="D1036" s="70"/>
      <c r="E1036" s="70"/>
      <c r="F1036" s="71"/>
      <c r="G1036" s="73"/>
    </row>
    <row r="1037">
      <c r="A1037" s="70"/>
      <c r="B1037" s="70"/>
      <c r="C1037" s="70"/>
      <c r="D1037" s="70"/>
      <c r="E1037" s="70"/>
      <c r="F1037" s="71"/>
      <c r="G1037" s="73"/>
    </row>
    <row r="1038">
      <c r="A1038" s="70"/>
      <c r="B1038" s="70"/>
      <c r="C1038" s="70"/>
      <c r="D1038" s="70"/>
      <c r="E1038" s="70"/>
      <c r="F1038" s="71"/>
      <c r="G1038" s="73"/>
    </row>
    <row r="1039">
      <c r="A1039" s="70"/>
      <c r="B1039" s="70"/>
      <c r="C1039" s="70"/>
      <c r="D1039" s="70"/>
      <c r="E1039" s="70"/>
      <c r="F1039" s="71"/>
      <c r="G1039" s="73"/>
    </row>
    <row r="1040">
      <c r="A1040" s="70"/>
      <c r="B1040" s="70"/>
      <c r="C1040" s="70"/>
      <c r="D1040" s="70"/>
      <c r="E1040" s="70"/>
      <c r="F1040" s="71"/>
      <c r="G1040" s="70"/>
    </row>
    <row r="1041">
      <c r="A1041" s="70"/>
      <c r="B1041" s="70"/>
      <c r="C1041" s="70"/>
      <c r="D1041" s="70"/>
      <c r="E1041" s="70"/>
      <c r="F1041" s="71"/>
      <c r="G1041" s="70"/>
    </row>
    <row r="1042">
      <c r="A1042" s="70"/>
      <c r="B1042" s="70"/>
      <c r="C1042" s="70"/>
      <c r="D1042" s="70"/>
      <c r="E1042" s="70"/>
      <c r="F1042" s="71"/>
      <c r="G1042" s="70"/>
    </row>
    <row r="1043">
      <c r="A1043" s="70"/>
      <c r="B1043" s="70"/>
      <c r="C1043" s="70"/>
      <c r="D1043" s="70"/>
      <c r="E1043" s="70"/>
      <c r="F1043" s="71"/>
      <c r="G1043" s="70"/>
    </row>
    <row r="1044">
      <c r="A1044" s="70"/>
      <c r="B1044" s="70"/>
      <c r="C1044" s="70"/>
      <c r="D1044" s="70"/>
      <c r="E1044" s="70"/>
      <c r="F1044" s="71"/>
      <c r="G1044" s="70"/>
    </row>
    <row r="1045">
      <c r="A1045" s="70"/>
      <c r="B1045" s="70"/>
      <c r="C1045" s="70"/>
      <c r="D1045" s="70"/>
      <c r="E1045" s="70"/>
      <c r="F1045" s="71"/>
      <c r="G1045" s="70"/>
    </row>
    <row r="1046">
      <c r="A1046" s="70"/>
      <c r="B1046" s="70"/>
      <c r="C1046" s="70"/>
      <c r="D1046" s="70"/>
      <c r="E1046" s="70"/>
      <c r="F1046" s="71"/>
      <c r="G1046" s="70"/>
    </row>
    <row r="1047">
      <c r="A1047" s="70"/>
      <c r="B1047" s="70"/>
      <c r="C1047" s="70"/>
      <c r="D1047" s="70"/>
      <c r="E1047" s="70"/>
      <c r="F1047" s="71"/>
      <c r="G1047" s="70"/>
    </row>
    <row r="1048">
      <c r="A1048" s="70"/>
      <c r="B1048" s="70"/>
      <c r="C1048" s="70"/>
      <c r="D1048" s="70"/>
      <c r="E1048" s="70"/>
      <c r="F1048" s="71"/>
      <c r="G1048" s="70"/>
    </row>
    <row r="1049">
      <c r="A1049" s="70"/>
      <c r="B1049" s="70"/>
      <c r="C1049" s="70"/>
      <c r="D1049" s="70"/>
      <c r="E1049" s="70"/>
      <c r="F1049" s="71"/>
      <c r="G1049" s="70"/>
    </row>
    <row r="1050">
      <c r="A1050" s="70"/>
      <c r="B1050" s="70"/>
      <c r="C1050" s="70"/>
      <c r="D1050" s="70"/>
      <c r="E1050" s="70"/>
      <c r="F1050" s="71"/>
      <c r="G1050" s="70"/>
    </row>
    <row r="1051">
      <c r="A1051" s="70"/>
      <c r="B1051" s="70"/>
      <c r="C1051" s="70"/>
      <c r="D1051" s="70"/>
      <c r="E1051" s="70"/>
      <c r="F1051" s="71"/>
      <c r="G1051" s="70"/>
    </row>
    <row r="1052">
      <c r="A1052" s="70"/>
      <c r="B1052" s="70"/>
      <c r="C1052" s="70"/>
      <c r="D1052" s="70"/>
      <c r="E1052" s="70"/>
      <c r="F1052" s="71"/>
      <c r="G1052" s="70"/>
    </row>
    <row r="1053">
      <c r="A1053" s="70"/>
      <c r="B1053" s="70"/>
      <c r="C1053" s="70"/>
      <c r="D1053" s="70"/>
      <c r="E1053" s="70"/>
      <c r="F1053" s="71"/>
      <c r="G1053" s="70"/>
    </row>
    <row r="1054">
      <c r="A1054" s="70"/>
      <c r="B1054" s="70"/>
      <c r="C1054" s="70"/>
      <c r="D1054" s="70"/>
      <c r="E1054" s="70"/>
      <c r="F1054" s="71"/>
      <c r="G1054" s="70"/>
    </row>
    <row r="1055">
      <c r="A1055" s="70"/>
      <c r="B1055" s="70"/>
      <c r="C1055" s="70"/>
      <c r="D1055" s="70"/>
      <c r="E1055" s="70"/>
      <c r="F1055" s="71"/>
      <c r="G1055" s="70"/>
    </row>
    <row r="1056">
      <c r="A1056" s="70"/>
      <c r="B1056" s="70"/>
      <c r="C1056" s="70"/>
      <c r="D1056" s="70"/>
      <c r="E1056" s="70"/>
      <c r="F1056" s="71"/>
      <c r="G1056" s="70"/>
    </row>
    <row r="1057">
      <c r="A1057" s="70"/>
      <c r="B1057" s="70"/>
      <c r="C1057" s="70"/>
      <c r="D1057" s="70"/>
      <c r="E1057" s="70"/>
      <c r="F1057" s="71"/>
      <c r="G1057" s="70"/>
    </row>
    <row r="1058">
      <c r="A1058" s="70"/>
      <c r="B1058" s="70"/>
      <c r="C1058" s="70"/>
      <c r="D1058" s="70"/>
      <c r="E1058" s="70"/>
      <c r="F1058" s="71"/>
      <c r="G1058" s="70"/>
    </row>
    <row r="1059">
      <c r="A1059" s="70"/>
      <c r="B1059" s="70"/>
      <c r="C1059" s="70"/>
      <c r="D1059" s="70"/>
      <c r="E1059" s="70"/>
      <c r="F1059" s="71"/>
      <c r="G1059" s="70"/>
    </row>
    <row r="1060">
      <c r="A1060" s="70"/>
      <c r="B1060" s="70"/>
      <c r="C1060" s="70"/>
      <c r="D1060" s="70"/>
      <c r="E1060" s="70"/>
      <c r="F1060" s="71"/>
      <c r="G1060" s="70"/>
    </row>
    <row r="1061">
      <c r="A1061" s="70"/>
      <c r="B1061" s="70"/>
      <c r="C1061" s="70"/>
      <c r="D1061" s="70"/>
      <c r="E1061" s="70"/>
      <c r="F1061" s="71"/>
      <c r="G1061" s="70"/>
    </row>
    <row r="1062">
      <c r="A1062" s="70"/>
      <c r="B1062" s="70"/>
      <c r="C1062" s="70"/>
      <c r="D1062" s="70"/>
      <c r="E1062" s="70"/>
      <c r="F1062" s="71"/>
      <c r="G1062" s="70"/>
    </row>
    <row r="1063">
      <c r="A1063" s="70"/>
      <c r="B1063" s="70"/>
      <c r="C1063" s="70"/>
      <c r="D1063" s="70"/>
      <c r="E1063" s="70"/>
      <c r="F1063" s="71"/>
      <c r="G1063" s="70"/>
    </row>
    <row r="1064">
      <c r="A1064" s="70"/>
      <c r="B1064" s="70"/>
      <c r="C1064" s="70"/>
      <c r="D1064" s="70"/>
      <c r="E1064" s="70"/>
      <c r="F1064" s="71"/>
      <c r="G1064" s="73"/>
    </row>
    <row r="1065">
      <c r="A1065" s="70"/>
      <c r="B1065" s="70"/>
      <c r="C1065" s="70"/>
      <c r="D1065" s="70"/>
      <c r="E1065" s="70"/>
      <c r="F1065" s="71"/>
      <c r="G1065" s="73"/>
    </row>
    <row r="1066">
      <c r="A1066" s="70"/>
      <c r="B1066" s="70"/>
      <c r="C1066" s="70"/>
      <c r="D1066" s="70"/>
      <c r="E1066" s="70"/>
      <c r="F1066" s="71"/>
      <c r="G1066" s="73"/>
    </row>
    <row r="1067">
      <c r="A1067" s="70"/>
      <c r="B1067" s="70"/>
      <c r="C1067" s="70"/>
      <c r="D1067" s="70"/>
      <c r="E1067" s="70"/>
      <c r="F1067" s="71"/>
      <c r="G1067" s="73"/>
    </row>
    <row r="1068">
      <c r="A1068" s="70"/>
      <c r="B1068" s="70"/>
      <c r="C1068" s="70"/>
      <c r="D1068" s="70"/>
      <c r="E1068" s="70"/>
      <c r="F1068" s="71"/>
      <c r="G1068" s="73"/>
    </row>
    <row r="1069">
      <c r="A1069" s="70"/>
      <c r="B1069" s="70"/>
      <c r="C1069" s="70"/>
      <c r="D1069" s="70"/>
      <c r="E1069" s="70"/>
      <c r="F1069" s="71"/>
      <c r="G1069" s="73"/>
    </row>
    <row r="1070">
      <c r="A1070" s="70"/>
      <c r="B1070" s="70"/>
      <c r="C1070" s="70"/>
      <c r="D1070" s="70"/>
      <c r="E1070" s="70"/>
      <c r="F1070" s="71"/>
      <c r="G1070" s="73"/>
    </row>
    <row r="1071">
      <c r="A1071" s="70"/>
      <c r="B1071" s="70"/>
      <c r="C1071" s="70"/>
      <c r="D1071" s="70"/>
      <c r="E1071" s="70"/>
      <c r="F1071" s="71"/>
      <c r="G1071" s="73"/>
    </row>
    <row r="1072">
      <c r="A1072" s="70"/>
      <c r="B1072" s="70"/>
      <c r="C1072" s="70"/>
      <c r="D1072" s="70"/>
      <c r="E1072" s="70"/>
      <c r="F1072" s="71"/>
      <c r="G1072" s="73"/>
    </row>
    <row r="1073">
      <c r="A1073" s="70"/>
      <c r="B1073" s="70"/>
      <c r="C1073" s="70"/>
      <c r="D1073" s="70"/>
      <c r="E1073" s="70"/>
      <c r="F1073" s="71"/>
      <c r="G1073" s="73"/>
    </row>
    <row r="1074">
      <c r="A1074" s="70"/>
      <c r="B1074" s="70"/>
      <c r="C1074" s="70"/>
      <c r="D1074" s="70"/>
      <c r="E1074" s="70"/>
      <c r="F1074" s="71"/>
      <c r="G1074" s="70"/>
    </row>
    <row r="1075">
      <c r="A1075" s="70"/>
      <c r="B1075" s="70"/>
      <c r="C1075" s="70"/>
      <c r="D1075" s="70"/>
      <c r="E1075" s="70"/>
      <c r="F1075" s="71"/>
      <c r="G1075" s="70"/>
    </row>
    <row r="1076">
      <c r="A1076" s="70"/>
      <c r="B1076" s="70"/>
      <c r="C1076" s="70"/>
      <c r="D1076" s="70"/>
      <c r="E1076" s="70"/>
      <c r="F1076" s="71"/>
      <c r="G1076" s="70"/>
    </row>
    <row r="1077">
      <c r="A1077" s="70"/>
      <c r="B1077" s="70"/>
      <c r="C1077" s="70"/>
      <c r="D1077" s="70"/>
      <c r="E1077" s="70"/>
      <c r="F1077" s="71"/>
      <c r="G1077" s="70"/>
    </row>
    <row r="1078">
      <c r="A1078" s="70"/>
      <c r="B1078" s="70"/>
      <c r="C1078" s="70"/>
      <c r="D1078" s="70"/>
      <c r="E1078" s="70"/>
      <c r="F1078" s="71"/>
      <c r="G1078" s="70"/>
    </row>
    <row r="1079">
      <c r="A1079" s="70"/>
      <c r="B1079" s="70"/>
      <c r="C1079" s="70"/>
      <c r="D1079" s="70"/>
      <c r="E1079" s="70"/>
      <c r="F1079" s="71"/>
      <c r="G1079" s="70"/>
    </row>
    <row r="1080">
      <c r="A1080" s="70"/>
      <c r="B1080" s="70"/>
      <c r="C1080" s="70"/>
      <c r="D1080" s="70"/>
      <c r="E1080" s="70"/>
      <c r="F1080" s="71"/>
      <c r="G1080" s="70"/>
    </row>
    <row r="1081">
      <c r="A1081" s="70"/>
      <c r="B1081" s="70"/>
      <c r="C1081" s="70"/>
      <c r="D1081" s="70"/>
      <c r="E1081" s="70"/>
      <c r="F1081" s="71"/>
      <c r="G1081" s="70"/>
    </row>
    <row r="1082">
      <c r="A1082" s="70"/>
      <c r="B1082" s="70"/>
      <c r="C1082" s="70"/>
      <c r="D1082" s="70"/>
      <c r="E1082" s="70"/>
      <c r="F1082" s="71"/>
      <c r="G1082" s="70"/>
    </row>
    <row r="1083">
      <c r="A1083" s="70"/>
      <c r="B1083" s="70"/>
      <c r="C1083" s="70"/>
      <c r="D1083" s="70"/>
      <c r="E1083" s="70"/>
      <c r="F1083" s="71"/>
      <c r="G1083" s="70"/>
    </row>
    <row r="1084">
      <c r="A1084" s="70"/>
      <c r="B1084" s="70"/>
      <c r="C1084" s="70"/>
      <c r="D1084" s="70"/>
      <c r="E1084" s="70"/>
      <c r="F1084" s="71"/>
      <c r="G1084" s="70"/>
    </row>
    <row r="1085">
      <c r="A1085" s="70"/>
      <c r="B1085" s="70"/>
      <c r="C1085" s="70"/>
      <c r="D1085" s="70"/>
      <c r="E1085" s="70"/>
      <c r="F1085" s="71"/>
      <c r="G1085" s="70"/>
    </row>
    <row r="1086">
      <c r="A1086" s="70"/>
      <c r="B1086" s="70"/>
      <c r="C1086" s="70"/>
      <c r="D1086" s="70"/>
      <c r="E1086" s="70"/>
      <c r="F1086" s="71"/>
      <c r="G1086" s="70"/>
    </row>
    <row r="1087">
      <c r="A1087" s="70"/>
      <c r="B1087" s="70"/>
      <c r="C1087" s="70"/>
      <c r="D1087" s="70"/>
      <c r="E1087" s="70"/>
      <c r="F1087" s="71"/>
      <c r="G1087" s="70"/>
    </row>
    <row r="1088">
      <c r="A1088" s="70"/>
      <c r="B1088" s="70"/>
      <c r="C1088" s="70"/>
      <c r="D1088" s="70"/>
      <c r="E1088" s="70"/>
      <c r="F1088" s="71"/>
      <c r="G1088" s="70"/>
    </row>
    <row r="1089">
      <c r="A1089" s="70"/>
      <c r="B1089" s="70"/>
      <c r="C1089" s="70"/>
      <c r="D1089" s="70"/>
      <c r="E1089" s="70"/>
      <c r="F1089" s="71"/>
      <c r="G1089" s="70"/>
    </row>
    <row r="1090">
      <c r="A1090" s="70"/>
      <c r="B1090" s="70"/>
      <c r="C1090" s="70"/>
      <c r="D1090" s="70"/>
      <c r="E1090" s="70"/>
      <c r="F1090" s="71"/>
      <c r="G1090" s="70"/>
    </row>
    <row r="1091">
      <c r="A1091" s="70"/>
      <c r="B1091" s="70"/>
      <c r="C1091" s="70"/>
      <c r="D1091" s="70"/>
      <c r="E1091" s="70"/>
      <c r="F1091" s="71"/>
      <c r="G1091" s="70"/>
    </row>
    <row r="1092">
      <c r="A1092" s="70"/>
      <c r="B1092" s="70"/>
      <c r="C1092" s="70"/>
      <c r="D1092" s="70"/>
      <c r="E1092" s="70"/>
      <c r="F1092" s="71"/>
      <c r="G1092" s="70"/>
    </row>
    <row r="1093">
      <c r="A1093" s="70"/>
      <c r="B1093" s="70"/>
      <c r="C1093" s="70"/>
      <c r="D1093" s="70"/>
      <c r="E1093" s="70"/>
      <c r="F1093" s="71"/>
      <c r="G1093" s="70"/>
    </row>
    <row r="1094">
      <c r="A1094" s="70"/>
      <c r="B1094" s="70"/>
      <c r="C1094" s="70"/>
      <c r="D1094" s="70"/>
      <c r="E1094" s="70"/>
      <c r="F1094" s="71"/>
      <c r="G1094" s="70"/>
    </row>
    <row r="1095">
      <c r="A1095" s="70"/>
      <c r="B1095" s="70"/>
      <c r="C1095" s="70"/>
      <c r="D1095" s="70"/>
      <c r="E1095" s="70"/>
      <c r="F1095" s="71"/>
      <c r="G1095" s="70"/>
    </row>
    <row r="1096">
      <c r="A1096" s="70"/>
      <c r="B1096" s="70"/>
      <c r="C1096" s="70"/>
      <c r="D1096" s="70"/>
      <c r="E1096" s="70"/>
      <c r="F1096" s="71"/>
      <c r="G1096" s="70"/>
    </row>
    <row r="1097">
      <c r="A1097" s="70"/>
      <c r="B1097" s="70"/>
      <c r="C1097" s="70"/>
      <c r="D1097" s="70"/>
      <c r="E1097" s="70"/>
      <c r="F1097" s="71"/>
      <c r="G1097" s="70"/>
    </row>
    <row r="1098">
      <c r="A1098" s="70"/>
      <c r="B1098" s="70"/>
      <c r="C1098" s="70"/>
      <c r="D1098" s="70"/>
      <c r="E1098" s="70"/>
      <c r="F1098" s="71"/>
      <c r="G1098" s="70"/>
    </row>
    <row r="1099">
      <c r="A1099" s="70"/>
      <c r="B1099" s="70"/>
      <c r="C1099" s="70"/>
      <c r="D1099" s="70"/>
      <c r="E1099" s="70"/>
      <c r="F1099" s="71"/>
      <c r="G1099" s="70"/>
    </row>
    <row r="1100">
      <c r="A1100" s="70"/>
      <c r="B1100" s="70"/>
      <c r="C1100" s="70"/>
      <c r="D1100" s="70"/>
      <c r="E1100" s="70"/>
      <c r="F1100" s="71"/>
      <c r="G1100" s="70"/>
    </row>
    <row r="1101">
      <c r="A1101" s="70"/>
      <c r="B1101" s="70"/>
      <c r="C1101" s="70"/>
      <c r="D1101" s="70"/>
      <c r="E1101" s="70"/>
      <c r="F1101" s="71"/>
      <c r="G1101" s="70"/>
    </row>
    <row r="1102">
      <c r="A1102" s="70"/>
      <c r="B1102" s="70"/>
      <c r="C1102" s="70"/>
      <c r="D1102" s="70"/>
      <c r="E1102" s="70"/>
      <c r="F1102" s="71"/>
      <c r="G1102" s="70"/>
    </row>
    <row r="1103">
      <c r="A1103" s="70"/>
      <c r="B1103" s="70"/>
      <c r="C1103" s="70"/>
      <c r="D1103" s="70"/>
      <c r="E1103" s="70"/>
      <c r="F1103" s="71"/>
      <c r="G1103" s="70"/>
    </row>
    <row r="1104">
      <c r="A1104" s="70"/>
      <c r="B1104" s="70"/>
      <c r="C1104" s="70"/>
      <c r="D1104" s="70"/>
      <c r="E1104" s="70"/>
      <c r="F1104" s="71"/>
      <c r="G1104" s="70"/>
    </row>
    <row r="1105">
      <c r="A1105" s="70"/>
      <c r="B1105" s="70"/>
      <c r="C1105" s="70"/>
      <c r="D1105" s="70"/>
      <c r="E1105" s="70"/>
      <c r="F1105" s="71"/>
      <c r="G1105" s="70"/>
    </row>
    <row r="1106">
      <c r="A1106" s="70"/>
      <c r="B1106" s="70"/>
      <c r="C1106" s="70"/>
      <c r="D1106" s="70"/>
      <c r="E1106" s="70"/>
      <c r="F1106" s="71"/>
      <c r="G1106" s="70"/>
    </row>
    <row r="1107">
      <c r="A1107" s="70"/>
      <c r="B1107" s="70"/>
      <c r="C1107" s="70"/>
      <c r="D1107" s="70"/>
      <c r="E1107" s="70"/>
      <c r="F1107" s="71"/>
      <c r="G1107" s="70"/>
    </row>
    <row r="1108">
      <c r="A1108" s="70"/>
      <c r="B1108" s="70"/>
      <c r="C1108" s="70"/>
      <c r="D1108" s="70"/>
      <c r="E1108" s="70"/>
      <c r="F1108" s="71"/>
      <c r="G1108" s="70"/>
    </row>
    <row r="1109">
      <c r="A1109" s="70"/>
      <c r="B1109" s="70"/>
      <c r="C1109" s="70"/>
      <c r="D1109" s="70"/>
      <c r="E1109" s="70"/>
      <c r="F1109" s="71"/>
      <c r="G1109" s="70"/>
    </row>
    <row r="1110">
      <c r="A1110" s="70"/>
      <c r="B1110" s="70"/>
      <c r="C1110" s="70"/>
      <c r="D1110" s="70"/>
      <c r="E1110" s="70"/>
      <c r="F1110" s="71"/>
      <c r="G1110" s="73"/>
    </row>
    <row r="1111">
      <c r="A1111" s="70"/>
      <c r="B1111" s="70"/>
      <c r="C1111" s="70"/>
      <c r="D1111" s="70"/>
      <c r="E1111" s="70"/>
      <c r="F1111" s="71"/>
      <c r="G1111" s="70"/>
    </row>
    <row r="1112">
      <c r="A1112" s="70"/>
      <c r="B1112" s="70"/>
      <c r="C1112" s="70"/>
      <c r="D1112" s="70"/>
      <c r="E1112" s="70"/>
      <c r="F1112" s="71"/>
      <c r="G1112" s="70"/>
    </row>
    <row r="1113">
      <c r="A1113" s="70"/>
      <c r="B1113" s="70"/>
      <c r="C1113" s="70"/>
      <c r="D1113" s="70"/>
      <c r="E1113" s="70"/>
      <c r="F1113" s="71"/>
      <c r="G1113" s="70"/>
    </row>
    <row r="1114">
      <c r="A1114" s="70"/>
      <c r="B1114" s="70"/>
      <c r="C1114" s="70"/>
      <c r="D1114" s="70"/>
      <c r="E1114" s="70"/>
      <c r="F1114" s="71"/>
      <c r="G1114" s="70"/>
    </row>
    <row r="1115">
      <c r="A1115" s="70"/>
      <c r="B1115" s="70"/>
      <c r="C1115" s="70"/>
      <c r="D1115" s="70"/>
      <c r="E1115" s="70"/>
      <c r="F1115" s="71"/>
      <c r="G1115" s="70"/>
    </row>
    <row r="1116">
      <c r="A1116" s="70"/>
      <c r="B1116" s="70"/>
      <c r="C1116" s="70"/>
      <c r="D1116" s="70"/>
      <c r="E1116" s="70"/>
      <c r="F1116" s="71"/>
      <c r="G1116" s="70"/>
    </row>
    <row r="1117">
      <c r="A1117" s="70"/>
      <c r="B1117" s="70"/>
      <c r="C1117" s="70"/>
      <c r="D1117" s="70"/>
      <c r="E1117" s="70"/>
      <c r="F1117" s="71"/>
      <c r="G1117" s="70"/>
    </row>
    <row r="1118">
      <c r="A1118" s="70"/>
      <c r="B1118" s="70"/>
      <c r="C1118" s="70"/>
      <c r="D1118" s="70"/>
      <c r="E1118" s="70"/>
      <c r="F1118" s="71"/>
      <c r="G1118" s="70"/>
    </row>
    <row r="1119">
      <c r="A1119" s="70"/>
      <c r="B1119" s="70"/>
      <c r="C1119" s="70"/>
      <c r="D1119" s="70"/>
      <c r="E1119" s="70"/>
      <c r="F1119" s="71"/>
      <c r="G1119" s="70"/>
    </row>
    <row r="1120">
      <c r="A1120" s="70"/>
      <c r="B1120" s="70"/>
      <c r="C1120" s="70"/>
      <c r="D1120" s="70"/>
      <c r="E1120" s="70"/>
      <c r="F1120" s="71"/>
      <c r="G1120" s="70"/>
    </row>
    <row r="1121">
      <c r="A1121" s="70"/>
      <c r="B1121" s="70"/>
      <c r="C1121" s="70"/>
      <c r="D1121" s="70"/>
      <c r="E1121" s="70"/>
      <c r="F1121" s="71"/>
      <c r="G1121" s="70"/>
    </row>
    <row r="1122">
      <c r="A1122" s="70"/>
      <c r="B1122" s="70"/>
      <c r="C1122" s="70"/>
      <c r="D1122" s="70"/>
      <c r="E1122" s="70"/>
      <c r="F1122" s="71"/>
      <c r="G1122" s="70"/>
    </row>
    <row r="1123">
      <c r="A1123" s="70"/>
      <c r="B1123" s="70"/>
      <c r="C1123" s="70"/>
      <c r="D1123" s="70"/>
      <c r="E1123" s="70"/>
      <c r="F1123" s="71"/>
      <c r="G1123" s="70"/>
    </row>
    <row r="1124">
      <c r="A1124" s="70"/>
      <c r="B1124" s="70"/>
      <c r="C1124" s="70"/>
      <c r="D1124" s="70"/>
      <c r="E1124" s="70"/>
      <c r="F1124" s="71"/>
      <c r="G1124" s="70"/>
    </row>
    <row r="1125">
      <c r="A1125" s="70"/>
      <c r="B1125" s="70"/>
      <c r="C1125" s="70"/>
      <c r="D1125" s="70"/>
      <c r="E1125" s="70"/>
      <c r="F1125" s="71"/>
      <c r="G1125" s="70"/>
    </row>
    <row r="1126">
      <c r="A1126" s="70"/>
      <c r="B1126" s="70"/>
      <c r="C1126" s="70"/>
      <c r="D1126" s="70"/>
      <c r="E1126" s="70"/>
      <c r="F1126" s="71"/>
      <c r="G1126" s="70"/>
    </row>
    <row r="1127">
      <c r="A1127" s="70"/>
      <c r="B1127" s="70"/>
      <c r="C1127" s="70"/>
      <c r="D1127" s="70"/>
      <c r="E1127" s="70"/>
      <c r="F1127" s="71"/>
      <c r="G1127" s="70"/>
    </row>
    <row r="1128">
      <c r="A1128" s="70"/>
      <c r="B1128" s="70"/>
      <c r="C1128" s="70"/>
      <c r="D1128" s="70"/>
      <c r="E1128" s="70"/>
      <c r="F1128" s="71"/>
      <c r="G1128" s="70"/>
    </row>
    <row r="1129">
      <c r="A1129" s="70"/>
      <c r="B1129" s="70"/>
      <c r="C1129" s="70"/>
      <c r="D1129" s="70"/>
      <c r="E1129" s="70"/>
      <c r="F1129" s="71"/>
      <c r="G1129" s="70"/>
    </row>
    <row r="1130">
      <c r="A1130" s="70"/>
      <c r="B1130" s="70"/>
      <c r="C1130" s="70"/>
      <c r="D1130" s="70"/>
      <c r="E1130" s="70"/>
      <c r="F1130" s="71"/>
      <c r="G1130" s="70"/>
    </row>
    <row r="1131">
      <c r="A1131" s="70"/>
      <c r="B1131" s="70"/>
      <c r="C1131" s="70"/>
      <c r="D1131" s="70"/>
      <c r="E1131" s="70"/>
      <c r="F1131" s="71"/>
      <c r="G1131" s="70"/>
    </row>
    <row r="1132">
      <c r="A1132" s="70"/>
      <c r="B1132" s="70"/>
      <c r="C1132" s="70"/>
      <c r="D1132" s="70"/>
      <c r="E1132" s="70"/>
      <c r="F1132" s="71"/>
      <c r="G1132" s="70"/>
    </row>
    <row r="1133">
      <c r="A1133" s="70"/>
      <c r="B1133" s="70"/>
      <c r="C1133" s="70"/>
      <c r="D1133" s="70"/>
      <c r="E1133" s="70"/>
      <c r="F1133" s="71"/>
      <c r="G1133" s="70"/>
    </row>
    <row r="1134">
      <c r="A1134" s="70"/>
      <c r="B1134" s="70"/>
      <c r="C1134" s="70"/>
      <c r="D1134" s="70"/>
      <c r="E1134" s="70"/>
      <c r="F1134" s="71"/>
      <c r="G1134" s="70"/>
    </row>
    <row r="1135">
      <c r="A1135" s="70"/>
      <c r="B1135" s="70"/>
      <c r="C1135" s="70"/>
      <c r="D1135" s="70"/>
      <c r="E1135" s="70"/>
      <c r="F1135" s="71"/>
      <c r="G1135" s="70"/>
    </row>
    <row r="1136">
      <c r="A1136" s="70"/>
      <c r="B1136" s="70"/>
      <c r="C1136" s="70"/>
      <c r="D1136" s="70"/>
      <c r="E1136" s="70"/>
      <c r="F1136" s="71"/>
      <c r="G1136" s="70"/>
    </row>
    <row r="1137">
      <c r="A1137" s="70"/>
      <c r="B1137" s="70"/>
      <c r="C1137" s="70"/>
      <c r="D1137" s="70"/>
      <c r="E1137" s="70"/>
      <c r="F1137" s="71"/>
      <c r="G1137" s="70"/>
    </row>
    <row r="1138">
      <c r="A1138" s="70"/>
      <c r="B1138" s="70"/>
      <c r="C1138" s="70"/>
      <c r="D1138" s="70"/>
      <c r="E1138" s="70"/>
      <c r="F1138" s="71"/>
      <c r="G1138" s="70"/>
    </row>
    <row r="1139">
      <c r="A1139" s="70"/>
      <c r="B1139" s="70"/>
      <c r="C1139" s="70"/>
      <c r="D1139" s="70"/>
      <c r="E1139" s="70"/>
      <c r="F1139" s="71"/>
      <c r="G1139" s="70"/>
    </row>
    <row r="1140">
      <c r="A1140" s="70"/>
      <c r="B1140" s="70"/>
      <c r="C1140" s="70"/>
      <c r="D1140" s="70"/>
      <c r="E1140" s="70"/>
      <c r="F1140" s="71"/>
      <c r="G1140" s="70"/>
    </row>
    <row r="1141">
      <c r="A1141" s="70"/>
      <c r="B1141" s="70"/>
      <c r="C1141" s="70"/>
      <c r="D1141" s="70"/>
      <c r="E1141" s="70"/>
      <c r="F1141" s="71"/>
      <c r="G1141" s="70"/>
    </row>
    <row r="1142">
      <c r="A1142" s="70"/>
      <c r="B1142" s="70"/>
      <c r="C1142" s="70"/>
      <c r="D1142" s="70"/>
      <c r="E1142" s="70"/>
      <c r="F1142" s="71"/>
      <c r="G1142" s="70"/>
    </row>
    <row r="1143">
      <c r="A1143" s="70"/>
      <c r="B1143" s="70"/>
      <c r="C1143" s="70"/>
      <c r="D1143" s="70"/>
      <c r="E1143" s="70"/>
      <c r="F1143" s="71"/>
      <c r="G1143" s="70"/>
    </row>
    <row r="1144">
      <c r="A1144" s="70"/>
      <c r="B1144" s="70"/>
      <c r="C1144" s="70"/>
      <c r="D1144" s="70"/>
      <c r="E1144" s="70"/>
      <c r="F1144" s="71"/>
      <c r="G1144" s="70"/>
    </row>
    <row r="1145">
      <c r="A1145" s="70"/>
      <c r="B1145" s="70"/>
      <c r="C1145" s="70"/>
      <c r="D1145" s="70"/>
      <c r="E1145" s="70"/>
      <c r="F1145" s="71"/>
      <c r="G1145" s="70"/>
    </row>
    <row r="1146">
      <c r="A1146" s="70"/>
      <c r="B1146" s="70"/>
      <c r="C1146" s="70"/>
      <c r="D1146" s="70"/>
      <c r="E1146" s="70"/>
      <c r="F1146" s="71"/>
      <c r="G1146" s="70"/>
    </row>
    <row r="1147">
      <c r="A1147" s="70"/>
      <c r="B1147" s="70"/>
      <c r="C1147" s="70"/>
      <c r="D1147" s="70"/>
      <c r="E1147" s="70"/>
      <c r="F1147" s="71"/>
      <c r="G1147" s="70"/>
    </row>
    <row r="1148">
      <c r="A1148" s="70"/>
      <c r="B1148" s="70"/>
      <c r="C1148" s="70"/>
      <c r="D1148" s="70"/>
      <c r="E1148" s="70"/>
      <c r="F1148" s="71"/>
      <c r="G1148" s="70"/>
    </row>
    <row r="1149">
      <c r="A1149" s="70"/>
      <c r="B1149" s="70"/>
      <c r="C1149" s="70"/>
      <c r="D1149" s="70"/>
      <c r="E1149" s="70"/>
      <c r="F1149" s="71"/>
      <c r="G1149" s="70"/>
    </row>
    <row r="1150">
      <c r="A1150" s="70"/>
      <c r="B1150" s="70"/>
      <c r="C1150" s="70"/>
      <c r="D1150" s="70"/>
      <c r="E1150" s="70"/>
      <c r="F1150" s="71"/>
      <c r="G1150" s="70"/>
    </row>
    <row r="1151">
      <c r="A1151" s="70"/>
      <c r="B1151" s="70"/>
      <c r="C1151" s="70"/>
      <c r="D1151" s="70"/>
      <c r="E1151" s="70"/>
      <c r="F1151" s="71"/>
      <c r="G1151" s="73"/>
    </row>
    <row r="1152">
      <c r="A1152" s="70"/>
      <c r="B1152" s="70"/>
      <c r="C1152" s="70"/>
      <c r="D1152" s="70"/>
      <c r="E1152" s="70"/>
      <c r="F1152" s="71"/>
      <c r="G1152" s="70"/>
    </row>
    <row r="1153">
      <c r="A1153" s="70"/>
      <c r="B1153" s="70"/>
      <c r="C1153" s="70"/>
      <c r="D1153" s="70"/>
      <c r="E1153" s="70"/>
      <c r="F1153" s="71"/>
      <c r="G1153" s="70"/>
    </row>
    <row r="1154">
      <c r="A1154" s="70"/>
      <c r="B1154" s="70"/>
      <c r="C1154" s="70"/>
      <c r="D1154" s="70"/>
      <c r="E1154" s="70"/>
      <c r="F1154" s="71"/>
      <c r="G1154" s="70"/>
    </row>
    <row r="1155">
      <c r="A1155" s="70"/>
      <c r="B1155" s="70"/>
      <c r="C1155" s="70"/>
      <c r="D1155" s="70"/>
      <c r="E1155" s="70"/>
      <c r="F1155" s="71"/>
      <c r="G1155" s="70"/>
    </row>
    <row r="1156">
      <c r="A1156" s="70"/>
      <c r="B1156" s="70"/>
      <c r="C1156" s="70"/>
      <c r="D1156" s="70"/>
      <c r="E1156" s="70"/>
      <c r="F1156" s="71"/>
      <c r="G1156" s="70"/>
    </row>
    <row r="1157">
      <c r="A1157" s="70"/>
      <c r="B1157" s="70"/>
      <c r="C1157" s="70"/>
      <c r="D1157" s="70"/>
      <c r="E1157" s="70"/>
      <c r="F1157" s="71"/>
      <c r="G1157" s="70"/>
    </row>
    <row r="1158">
      <c r="A1158" s="70"/>
      <c r="B1158" s="70"/>
      <c r="C1158" s="70"/>
      <c r="D1158" s="70"/>
      <c r="E1158" s="70"/>
      <c r="F1158" s="71"/>
      <c r="G1158" s="70"/>
    </row>
    <row r="1159">
      <c r="A1159" s="70"/>
      <c r="B1159" s="70"/>
      <c r="C1159" s="70"/>
      <c r="D1159" s="70"/>
      <c r="E1159" s="70"/>
      <c r="F1159" s="71"/>
      <c r="G1159" s="70"/>
    </row>
    <row r="1160">
      <c r="A1160" s="70"/>
      <c r="B1160" s="70"/>
      <c r="C1160" s="70"/>
      <c r="D1160" s="70"/>
      <c r="E1160" s="70"/>
      <c r="F1160" s="71"/>
      <c r="G1160" s="70"/>
    </row>
    <row r="1161">
      <c r="A1161" s="70"/>
      <c r="B1161" s="70"/>
      <c r="C1161" s="70"/>
      <c r="D1161" s="70"/>
      <c r="E1161" s="70"/>
      <c r="F1161" s="71"/>
      <c r="G1161" s="70"/>
    </row>
    <row r="1162">
      <c r="A1162" s="70"/>
      <c r="B1162" s="70"/>
      <c r="C1162" s="70"/>
      <c r="D1162" s="70"/>
      <c r="E1162" s="70"/>
      <c r="F1162" s="71"/>
      <c r="G1162" s="70"/>
    </row>
    <row r="1163">
      <c r="A1163" s="70"/>
      <c r="B1163" s="70"/>
      <c r="C1163" s="70"/>
      <c r="D1163" s="70"/>
      <c r="E1163" s="70"/>
      <c r="F1163" s="71"/>
      <c r="G1163" s="70"/>
    </row>
    <row r="1164">
      <c r="A1164" s="70"/>
      <c r="B1164" s="70"/>
      <c r="C1164" s="70"/>
      <c r="D1164" s="70"/>
      <c r="E1164" s="70"/>
      <c r="F1164" s="71"/>
      <c r="G1164" s="70"/>
    </row>
    <row r="1165">
      <c r="A1165" s="70"/>
      <c r="B1165" s="70"/>
      <c r="C1165" s="70"/>
      <c r="D1165" s="70"/>
      <c r="E1165" s="70"/>
      <c r="F1165" s="71"/>
      <c r="G1165" s="70"/>
    </row>
    <row r="1166">
      <c r="A1166" s="70"/>
      <c r="B1166" s="70"/>
      <c r="C1166" s="70"/>
      <c r="D1166" s="70"/>
      <c r="E1166" s="70"/>
      <c r="F1166" s="71"/>
      <c r="G1166" s="70"/>
    </row>
    <row r="1167">
      <c r="A1167" s="70"/>
      <c r="B1167" s="70"/>
      <c r="C1167" s="70"/>
      <c r="D1167" s="70"/>
      <c r="E1167" s="70"/>
      <c r="F1167" s="71"/>
      <c r="G1167" s="70"/>
    </row>
    <row r="1168">
      <c r="A1168" s="70"/>
      <c r="B1168" s="70"/>
      <c r="C1168" s="70"/>
      <c r="D1168" s="70"/>
      <c r="E1168" s="70"/>
      <c r="F1168" s="71"/>
      <c r="G1168" s="70"/>
    </row>
    <row r="1169">
      <c r="A1169" s="70"/>
      <c r="B1169" s="70"/>
      <c r="C1169" s="70"/>
      <c r="D1169" s="70"/>
      <c r="E1169" s="70"/>
      <c r="F1169" s="71"/>
      <c r="G1169" s="70"/>
    </row>
    <row r="1170">
      <c r="A1170" s="70"/>
      <c r="B1170" s="70"/>
      <c r="C1170" s="70"/>
      <c r="D1170" s="70"/>
      <c r="E1170" s="70"/>
      <c r="F1170" s="71"/>
      <c r="G1170" s="70"/>
    </row>
    <row r="1171">
      <c r="A1171" s="70"/>
      <c r="B1171" s="70"/>
      <c r="C1171" s="70"/>
      <c r="D1171" s="70"/>
      <c r="E1171" s="70"/>
      <c r="F1171" s="71"/>
      <c r="G1171" s="70"/>
    </row>
    <row r="1172">
      <c r="A1172" s="70"/>
      <c r="B1172" s="70"/>
      <c r="C1172" s="70"/>
      <c r="D1172" s="70"/>
      <c r="E1172" s="70"/>
      <c r="F1172" s="71"/>
      <c r="G1172" s="70"/>
    </row>
    <row r="1173">
      <c r="A1173" s="70"/>
      <c r="B1173" s="70"/>
      <c r="C1173" s="70"/>
      <c r="D1173" s="70"/>
      <c r="E1173" s="70"/>
      <c r="F1173" s="71"/>
      <c r="G1173" s="70"/>
    </row>
    <row r="1174">
      <c r="A1174" s="70"/>
      <c r="B1174" s="70"/>
      <c r="C1174" s="70"/>
      <c r="D1174" s="70"/>
      <c r="E1174" s="70"/>
      <c r="F1174" s="71"/>
      <c r="G1174" s="70"/>
    </row>
    <row r="1175">
      <c r="A1175" s="70"/>
      <c r="B1175" s="70"/>
      <c r="C1175" s="70"/>
      <c r="D1175" s="70"/>
      <c r="E1175" s="70"/>
      <c r="F1175" s="71"/>
      <c r="G1175" s="70"/>
    </row>
    <row r="1176">
      <c r="A1176" s="70"/>
      <c r="B1176" s="70"/>
      <c r="C1176" s="70"/>
      <c r="D1176" s="70"/>
      <c r="E1176" s="70"/>
      <c r="F1176" s="71"/>
      <c r="G1176" s="70"/>
    </row>
    <row r="1177">
      <c r="A1177" s="70"/>
      <c r="B1177" s="70"/>
      <c r="C1177" s="70"/>
      <c r="D1177" s="70"/>
      <c r="E1177" s="70"/>
      <c r="F1177" s="71"/>
      <c r="G1177" s="70"/>
    </row>
    <row r="1178">
      <c r="A1178" s="70"/>
      <c r="B1178" s="70"/>
      <c r="C1178" s="70"/>
      <c r="D1178" s="70"/>
      <c r="E1178" s="70"/>
      <c r="F1178" s="71"/>
      <c r="G1178" s="70"/>
    </row>
    <row r="1179">
      <c r="A1179" s="70"/>
      <c r="B1179" s="70"/>
      <c r="C1179" s="70"/>
      <c r="D1179" s="70"/>
      <c r="E1179" s="70"/>
      <c r="F1179" s="71"/>
      <c r="G1179" s="70"/>
    </row>
    <row r="1180">
      <c r="A1180" s="70"/>
      <c r="B1180" s="70"/>
      <c r="C1180" s="70"/>
      <c r="D1180" s="70"/>
      <c r="E1180" s="70"/>
      <c r="F1180" s="71"/>
      <c r="G1180" s="70"/>
    </row>
    <row r="1181">
      <c r="A1181" s="70"/>
      <c r="B1181" s="70"/>
      <c r="C1181" s="70"/>
      <c r="D1181" s="70"/>
      <c r="E1181" s="70"/>
      <c r="F1181" s="71"/>
      <c r="G1181" s="70"/>
    </row>
    <row r="1182">
      <c r="A1182" s="70"/>
      <c r="B1182" s="70"/>
      <c r="C1182" s="70"/>
      <c r="D1182" s="70"/>
      <c r="E1182" s="70"/>
      <c r="F1182" s="71"/>
      <c r="G1182" s="70"/>
    </row>
    <row r="1183">
      <c r="A1183" s="70"/>
      <c r="B1183" s="70"/>
      <c r="C1183" s="70"/>
      <c r="D1183" s="70"/>
      <c r="E1183" s="70"/>
      <c r="F1183" s="71"/>
      <c r="G1183" s="70"/>
    </row>
    <row r="1184">
      <c r="A1184" s="70"/>
      <c r="B1184" s="70"/>
      <c r="C1184" s="70"/>
      <c r="D1184" s="70"/>
      <c r="E1184" s="70"/>
      <c r="F1184" s="71"/>
      <c r="G1184" s="70"/>
    </row>
    <row r="1185">
      <c r="A1185" s="70"/>
      <c r="B1185" s="70"/>
      <c r="C1185" s="70"/>
      <c r="D1185" s="70"/>
      <c r="E1185" s="70"/>
      <c r="F1185" s="71"/>
      <c r="G1185" s="70"/>
    </row>
    <row r="1186">
      <c r="A1186" s="70"/>
      <c r="B1186" s="70"/>
      <c r="C1186" s="70"/>
      <c r="D1186" s="70"/>
      <c r="E1186" s="70"/>
      <c r="F1186" s="71"/>
      <c r="G1186" s="70"/>
    </row>
    <row r="1187">
      <c r="A1187" s="70"/>
      <c r="B1187" s="70"/>
      <c r="C1187" s="70"/>
      <c r="D1187" s="70"/>
      <c r="E1187" s="70"/>
      <c r="F1187" s="71"/>
      <c r="G1187" s="70"/>
    </row>
    <row r="1188">
      <c r="A1188" s="70"/>
      <c r="B1188" s="70"/>
      <c r="C1188" s="70"/>
      <c r="D1188" s="70"/>
      <c r="E1188" s="70"/>
      <c r="F1188" s="71"/>
      <c r="G1188" s="70"/>
    </row>
    <row r="1189">
      <c r="A1189" s="70"/>
      <c r="B1189" s="70"/>
      <c r="C1189" s="70"/>
      <c r="D1189" s="70"/>
      <c r="E1189" s="70"/>
      <c r="F1189" s="71"/>
      <c r="G1189" s="70"/>
    </row>
    <row r="1190">
      <c r="A1190" s="70"/>
      <c r="B1190" s="70"/>
      <c r="C1190" s="70"/>
      <c r="D1190" s="70"/>
      <c r="E1190" s="70"/>
      <c r="F1190" s="71"/>
      <c r="G1190" s="70"/>
    </row>
    <row r="1191">
      <c r="A1191" s="70"/>
      <c r="B1191" s="70"/>
      <c r="C1191" s="70"/>
      <c r="D1191" s="70"/>
      <c r="E1191" s="70"/>
      <c r="F1191" s="71"/>
      <c r="G1191" s="70"/>
    </row>
    <row r="1192">
      <c r="A1192" s="70"/>
      <c r="B1192" s="70"/>
      <c r="C1192" s="70"/>
      <c r="D1192" s="70"/>
      <c r="E1192" s="70"/>
      <c r="F1192" s="71"/>
      <c r="G1192" s="73"/>
    </row>
    <row r="1193">
      <c r="A1193" s="70"/>
      <c r="B1193" s="70"/>
      <c r="C1193" s="70"/>
      <c r="D1193" s="70"/>
      <c r="E1193" s="70"/>
      <c r="F1193" s="71"/>
      <c r="G1193" s="70"/>
    </row>
    <row r="1194">
      <c r="A1194" s="70"/>
      <c r="B1194" s="70"/>
      <c r="C1194" s="70"/>
      <c r="D1194" s="70"/>
      <c r="E1194" s="70"/>
      <c r="F1194" s="71"/>
      <c r="G1194" s="70"/>
    </row>
    <row r="1195">
      <c r="A1195" s="70"/>
      <c r="B1195" s="70"/>
      <c r="C1195" s="70"/>
      <c r="D1195" s="70"/>
      <c r="E1195" s="70"/>
      <c r="F1195" s="71"/>
      <c r="G1195" s="70"/>
    </row>
    <row r="1196">
      <c r="A1196" s="70"/>
      <c r="B1196" s="70"/>
      <c r="C1196" s="70"/>
      <c r="D1196" s="70"/>
      <c r="E1196" s="70"/>
      <c r="F1196" s="71"/>
      <c r="G1196" s="70"/>
    </row>
    <row r="1197">
      <c r="A1197" s="70"/>
      <c r="B1197" s="70"/>
      <c r="C1197" s="70"/>
      <c r="D1197" s="70"/>
      <c r="E1197" s="70"/>
      <c r="F1197" s="71"/>
      <c r="G1197" s="70"/>
    </row>
    <row r="1198">
      <c r="A1198" s="70"/>
      <c r="B1198" s="70"/>
      <c r="C1198" s="70"/>
      <c r="D1198" s="70"/>
      <c r="E1198" s="70"/>
      <c r="F1198" s="71"/>
      <c r="G1198" s="70"/>
    </row>
    <row r="1199">
      <c r="A1199" s="70"/>
      <c r="B1199" s="70"/>
      <c r="C1199" s="70"/>
      <c r="D1199" s="70"/>
      <c r="E1199" s="70"/>
      <c r="F1199" s="71"/>
      <c r="G1199" s="70"/>
    </row>
    <row r="1200">
      <c r="A1200" s="70"/>
      <c r="B1200" s="70"/>
      <c r="C1200" s="70"/>
      <c r="D1200" s="70"/>
      <c r="E1200" s="70"/>
      <c r="F1200" s="71"/>
      <c r="G1200" s="70"/>
    </row>
    <row r="1201">
      <c r="A1201" s="70"/>
      <c r="B1201" s="70"/>
      <c r="C1201" s="70"/>
      <c r="D1201" s="70"/>
      <c r="E1201" s="70"/>
      <c r="F1201" s="71"/>
      <c r="G1201" s="70"/>
    </row>
    <row r="1202">
      <c r="A1202" s="70"/>
      <c r="B1202" s="70"/>
      <c r="C1202" s="70"/>
      <c r="D1202" s="70"/>
      <c r="E1202" s="70"/>
      <c r="F1202" s="71"/>
      <c r="G1202" s="70"/>
    </row>
    <row r="1203">
      <c r="A1203" s="70"/>
      <c r="B1203" s="70"/>
      <c r="C1203" s="70"/>
      <c r="D1203" s="70"/>
      <c r="E1203" s="70"/>
      <c r="F1203" s="71"/>
      <c r="G1203" s="70"/>
    </row>
    <row r="1204">
      <c r="A1204" s="70"/>
      <c r="B1204" s="70"/>
      <c r="C1204" s="70"/>
      <c r="D1204" s="70"/>
      <c r="E1204" s="70"/>
      <c r="F1204" s="71"/>
      <c r="G1204" s="70"/>
    </row>
    <row r="1205">
      <c r="A1205" s="70"/>
      <c r="B1205" s="70"/>
      <c r="C1205" s="70"/>
      <c r="D1205" s="70"/>
      <c r="E1205" s="70"/>
      <c r="F1205" s="71"/>
      <c r="G1205" s="70"/>
    </row>
    <row r="1206">
      <c r="A1206" s="70"/>
      <c r="B1206" s="70"/>
      <c r="C1206" s="70"/>
      <c r="D1206" s="70"/>
      <c r="E1206" s="70"/>
      <c r="F1206" s="71"/>
      <c r="G1206" s="70"/>
    </row>
    <row r="1207">
      <c r="A1207" s="70"/>
      <c r="B1207" s="70"/>
      <c r="C1207" s="70"/>
      <c r="D1207" s="70"/>
      <c r="E1207" s="70"/>
      <c r="F1207" s="71"/>
      <c r="G1207" s="70"/>
    </row>
    <row r="1208">
      <c r="A1208" s="70"/>
      <c r="B1208" s="70"/>
      <c r="C1208" s="70"/>
      <c r="D1208" s="70"/>
      <c r="E1208" s="70"/>
      <c r="F1208" s="71"/>
      <c r="G1208" s="70"/>
    </row>
    <row r="1209">
      <c r="A1209" s="70"/>
      <c r="B1209" s="70"/>
      <c r="C1209" s="70"/>
      <c r="D1209" s="70"/>
      <c r="E1209" s="70"/>
      <c r="F1209" s="71"/>
      <c r="G1209" s="70"/>
    </row>
    <row r="1210">
      <c r="A1210" s="70"/>
      <c r="B1210" s="70"/>
      <c r="C1210" s="70"/>
      <c r="D1210" s="70"/>
      <c r="E1210" s="70"/>
      <c r="F1210" s="71"/>
      <c r="G1210" s="70"/>
    </row>
    <row r="1211">
      <c r="A1211" s="70"/>
      <c r="B1211" s="70"/>
      <c r="C1211" s="70"/>
      <c r="D1211" s="70"/>
      <c r="E1211" s="70"/>
      <c r="F1211" s="71"/>
      <c r="G1211" s="70"/>
    </row>
    <row r="1212">
      <c r="A1212" s="70"/>
      <c r="B1212" s="70"/>
      <c r="C1212" s="70"/>
      <c r="D1212" s="70"/>
      <c r="E1212" s="70"/>
      <c r="F1212" s="71"/>
      <c r="G1212" s="70"/>
    </row>
    <row r="1213">
      <c r="A1213" s="70"/>
      <c r="B1213" s="70"/>
      <c r="C1213" s="70"/>
      <c r="D1213" s="70"/>
      <c r="E1213" s="70"/>
      <c r="F1213" s="71"/>
      <c r="G1213" s="70"/>
    </row>
    <row r="1214">
      <c r="A1214" s="70"/>
      <c r="B1214" s="70"/>
      <c r="C1214" s="70"/>
      <c r="D1214" s="70"/>
      <c r="E1214" s="70"/>
      <c r="F1214" s="71"/>
      <c r="G1214" s="70"/>
    </row>
    <row r="1215">
      <c r="A1215" s="70"/>
      <c r="B1215" s="70"/>
      <c r="C1215" s="70"/>
      <c r="D1215" s="70"/>
      <c r="E1215" s="70"/>
      <c r="F1215" s="71"/>
      <c r="G1215" s="70"/>
    </row>
    <row r="1216">
      <c r="A1216" s="70"/>
      <c r="B1216" s="70"/>
      <c r="C1216" s="70"/>
      <c r="D1216" s="70"/>
      <c r="E1216" s="70"/>
      <c r="F1216" s="71"/>
      <c r="G1216" s="70"/>
    </row>
    <row r="1217">
      <c r="A1217" s="70"/>
      <c r="B1217" s="70"/>
      <c r="C1217" s="70"/>
      <c r="D1217" s="70"/>
      <c r="E1217" s="70"/>
      <c r="F1217" s="71"/>
      <c r="G1217" s="73"/>
    </row>
    <row r="1218">
      <c r="A1218" s="70"/>
      <c r="B1218" s="70"/>
      <c r="C1218" s="70"/>
      <c r="D1218" s="70"/>
      <c r="E1218" s="70"/>
      <c r="F1218" s="71"/>
      <c r="G1218" s="73"/>
    </row>
    <row r="1219">
      <c r="A1219" s="70"/>
      <c r="B1219" s="70"/>
      <c r="C1219" s="70"/>
      <c r="D1219" s="70"/>
      <c r="E1219" s="70"/>
      <c r="F1219" s="71"/>
      <c r="G1219" s="73"/>
    </row>
    <row r="1220">
      <c r="A1220" s="70"/>
      <c r="B1220" s="70"/>
      <c r="C1220" s="70"/>
      <c r="D1220" s="70"/>
      <c r="E1220" s="70"/>
      <c r="F1220" s="71"/>
      <c r="G1220" s="70"/>
    </row>
    <row r="1221">
      <c r="A1221" s="70"/>
      <c r="B1221" s="70"/>
      <c r="C1221" s="70"/>
      <c r="D1221" s="70"/>
      <c r="E1221" s="70"/>
      <c r="F1221" s="71"/>
      <c r="G1221" s="70"/>
    </row>
    <row r="1222">
      <c r="A1222" s="70"/>
      <c r="B1222" s="70"/>
      <c r="C1222" s="70"/>
      <c r="D1222" s="70"/>
      <c r="E1222" s="70"/>
      <c r="F1222" s="71"/>
      <c r="G1222" s="70"/>
    </row>
    <row r="1223">
      <c r="A1223" s="70"/>
      <c r="B1223" s="70"/>
      <c r="C1223" s="70"/>
      <c r="D1223" s="70"/>
      <c r="E1223" s="70"/>
      <c r="F1223" s="71"/>
      <c r="G1223" s="70"/>
    </row>
    <row r="1224">
      <c r="A1224" s="70"/>
      <c r="B1224" s="70"/>
      <c r="C1224" s="70"/>
      <c r="D1224" s="70"/>
      <c r="E1224" s="70"/>
      <c r="F1224" s="71"/>
      <c r="G1224" s="70"/>
    </row>
    <row r="1225">
      <c r="A1225" s="70"/>
      <c r="B1225" s="70"/>
      <c r="C1225" s="70"/>
      <c r="D1225" s="70"/>
      <c r="E1225" s="70"/>
      <c r="F1225" s="71"/>
      <c r="G1225" s="70"/>
    </row>
    <row r="1226">
      <c r="A1226" s="70"/>
      <c r="B1226" s="70"/>
      <c r="C1226" s="70"/>
      <c r="D1226" s="70"/>
      <c r="E1226" s="70"/>
      <c r="F1226" s="71"/>
      <c r="G1226" s="70"/>
    </row>
    <row r="1227">
      <c r="A1227" s="70"/>
      <c r="B1227" s="70"/>
      <c r="C1227" s="70"/>
      <c r="D1227" s="70"/>
      <c r="E1227" s="70"/>
      <c r="F1227" s="71"/>
      <c r="G1227" s="70"/>
    </row>
    <row r="1228">
      <c r="A1228" s="70"/>
      <c r="B1228" s="70"/>
      <c r="C1228" s="70"/>
      <c r="D1228" s="70"/>
      <c r="E1228" s="70"/>
      <c r="F1228" s="71"/>
      <c r="G1228" s="70"/>
    </row>
    <row r="1229">
      <c r="A1229" s="70"/>
      <c r="B1229" s="70"/>
      <c r="C1229" s="70"/>
      <c r="D1229" s="70"/>
      <c r="E1229" s="70"/>
      <c r="F1229" s="71"/>
      <c r="G1229" s="70"/>
    </row>
    <row r="1230">
      <c r="A1230" s="70"/>
      <c r="B1230" s="70"/>
      <c r="C1230" s="70"/>
      <c r="D1230" s="70"/>
      <c r="E1230" s="70"/>
      <c r="F1230" s="71"/>
      <c r="G1230" s="70"/>
    </row>
    <row r="1231">
      <c r="A1231" s="70"/>
      <c r="B1231" s="70"/>
      <c r="C1231" s="70"/>
      <c r="D1231" s="70"/>
      <c r="E1231" s="70"/>
      <c r="F1231" s="71"/>
      <c r="G1231" s="70"/>
    </row>
    <row r="1232">
      <c r="A1232" s="70"/>
      <c r="B1232" s="70"/>
      <c r="C1232" s="70"/>
      <c r="D1232" s="70"/>
      <c r="E1232" s="70"/>
      <c r="F1232" s="71"/>
      <c r="G1232" s="73"/>
    </row>
    <row r="1233">
      <c r="A1233" s="70"/>
      <c r="B1233" s="70"/>
      <c r="C1233" s="70"/>
      <c r="D1233" s="70"/>
      <c r="E1233" s="70"/>
      <c r="F1233" s="71"/>
      <c r="G1233" s="70"/>
    </row>
    <row r="1234">
      <c r="A1234" s="70"/>
      <c r="B1234" s="70"/>
      <c r="C1234" s="70"/>
      <c r="D1234" s="70"/>
      <c r="E1234" s="70"/>
      <c r="F1234" s="71"/>
      <c r="G1234" s="70"/>
    </row>
    <row r="1235">
      <c r="A1235" s="70"/>
      <c r="B1235" s="70"/>
      <c r="C1235" s="70"/>
      <c r="D1235" s="70"/>
      <c r="E1235" s="70"/>
      <c r="F1235" s="71"/>
      <c r="G1235" s="70"/>
    </row>
    <row r="1236">
      <c r="A1236" s="70"/>
      <c r="B1236" s="70"/>
      <c r="C1236" s="70"/>
      <c r="D1236" s="70"/>
      <c r="E1236" s="70"/>
      <c r="F1236" s="71"/>
      <c r="G1236" s="70"/>
    </row>
    <row r="1237">
      <c r="A1237" s="70"/>
      <c r="B1237" s="70"/>
      <c r="C1237" s="70"/>
      <c r="D1237" s="70"/>
      <c r="E1237" s="70"/>
      <c r="F1237" s="71"/>
      <c r="G1237" s="70"/>
    </row>
    <row r="1238">
      <c r="A1238" s="70"/>
      <c r="B1238" s="70"/>
      <c r="C1238" s="70"/>
      <c r="D1238" s="70"/>
      <c r="E1238" s="70"/>
      <c r="F1238" s="71"/>
      <c r="G1238" s="70"/>
    </row>
    <row r="1239">
      <c r="A1239" s="70"/>
      <c r="B1239" s="70"/>
      <c r="C1239" s="70"/>
      <c r="D1239" s="70"/>
      <c r="E1239" s="70"/>
      <c r="F1239" s="71"/>
      <c r="G1239" s="70"/>
    </row>
    <row r="1240">
      <c r="A1240" s="70"/>
      <c r="B1240" s="70"/>
      <c r="C1240" s="70"/>
      <c r="D1240" s="70"/>
      <c r="E1240" s="70"/>
      <c r="F1240" s="71"/>
      <c r="G1240" s="70"/>
    </row>
    <row r="1241">
      <c r="A1241" s="70"/>
      <c r="B1241" s="70"/>
      <c r="C1241" s="70"/>
      <c r="D1241" s="70"/>
      <c r="E1241" s="70"/>
      <c r="F1241" s="71"/>
      <c r="G1241" s="70"/>
    </row>
    <row r="1242">
      <c r="A1242" s="70"/>
      <c r="B1242" s="70"/>
      <c r="C1242" s="70"/>
      <c r="D1242" s="70"/>
      <c r="E1242" s="70"/>
      <c r="F1242" s="71"/>
      <c r="G1242" s="70"/>
    </row>
    <row r="1243">
      <c r="A1243" s="70"/>
      <c r="B1243" s="70"/>
      <c r="C1243" s="70"/>
      <c r="D1243" s="70"/>
      <c r="E1243" s="70"/>
      <c r="F1243" s="71"/>
      <c r="G1243" s="70"/>
    </row>
    <row r="1244">
      <c r="A1244" s="70"/>
      <c r="B1244" s="70"/>
      <c r="C1244" s="70"/>
      <c r="D1244" s="70"/>
      <c r="E1244" s="70"/>
      <c r="F1244" s="71"/>
      <c r="G1244" s="70"/>
    </row>
    <row r="1245">
      <c r="A1245" s="70"/>
      <c r="B1245" s="70"/>
      <c r="C1245" s="70"/>
      <c r="D1245" s="70"/>
      <c r="E1245" s="70"/>
      <c r="F1245" s="71"/>
      <c r="G1245" s="70"/>
    </row>
    <row r="1246">
      <c r="A1246" s="70"/>
      <c r="B1246" s="70"/>
      <c r="C1246" s="70"/>
      <c r="D1246" s="70"/>
      <c r="E1246" s="70"/>
      <c r="F1246" s="71"/>
      <c r="G1246" s="70"/>
    </row>
    <row r="1247">
      <c r="A1247" s="70"/>
      <c r="B1247" s="70"/>
      <c r="C1247" s="70"/>
      <c r="D1247" s="70"/>
      <c r="E1247" s="70"/>
      <c r="F1247" s="71"/>
      <c r="G1247" s="70"/>
    </row>
    <row r="1248">
      <c r="A1248" s="70"/>
      <c r="B1248" s="70"/>
      <c r="C1248" s="70"/>
      <c r="D1248" s="70"/>
      <c r="E1248" s="70"/>
      <c r="F1248" s="71"/>
      <c r="G1248" s="70"/>
    </row>
    <row r="1249">
      <c r="A1249" s="70"/>
      <c r="B1249" s="70"/>
      <c r="C1249" s="70"/>
      <c r="D1249" s="70"/>
      <c r="E1249" s="70"/>
      <c r="F1249" s="71"/>
      <c r="G1249" s="73"/>
    </row>
    <row r="1250">
      <c r="A1250" s="70"/>
      <c r="B1250" s="70"/>
      <c r="C1250" s="70"/>
      <c r="D1250" s="70"/>
      <c r="E1250" s="70"/>
      <c r="F1250" s="71"/>
      <c r="G1250" s="73"/>
    </row>
    <row r="1251">
      <c r="A1251" s="70"/>
      <c r="B1251" s="70"/>
      <c r="C1251" s="70"/>
      <c r="D1251" s="70"/>
      <c r="E1251" s="70"/>
      <c r="F1251" s="71"/>
      <c r="G1251" s="73"/>
    </row>
    <row r="1252">
      <c r="A1252" s="70"/>
      <c r="B1252" s="70"/>
      <c r="C1252" s="70"/>
      <c r="D1252" s="70"/>
      <c r="E1252" s="70"/>
      <c r="F1252" s="71"/>
      <c r="G1252" s="73"/>
    </row>
    <row r="1253">
      <c r="A1253" s="70"/>
      <c r="B1253" s="70"/>
      <c r="C1253" s="70"/>
      <c r="D1253" s="70"/>
      <c r="E1253" s="70"/>
      <c r="F1253" s="71"/>
      <c r="G1253" s="73"/>
    </row>
    <row r="1254">
      <c r="A1254" s="70"/>
      <c r="B1254" s="70"/>
      <c r="C1254" s="70"/>
      <c r="D1254" s="70"/>
      <c r="E1254" s="70"/>
      <c r="F1254" s="71"/>
      <c r="G1254" s="73"/>
    </row>
    <row r="1255">
      <c r="A1255" s="70"/>
      <c r="B1255" s="70"/>
      <c r="C1255" s="70"/>
      <c r="D1255" s="70"/>
      <c r="E1255" s="70"/>
      <c r="F1255" s="71"/>
      <c r="G1255" s="73"/>
    </row>
    <row r="1256">
      <c r="A1256" s="70"/>
      <c r="B1256" s="70"/>
      <c r="C1256" s="70"/>
      <c r="D1256" s="70"/>
      <c r="E1256" s="70"/>
      <c r="F1256" s="71"/>
      <c r="G1256" s="73"/>
    </row>
    <row r="1257">
      <c r="A1257" s="70"/>
      <c r="B1257" s="70"/>
      <c r="C1257" s="70"/>
      <c r="D1257" s="70"/>
      <c r="E1257" s="70"/>
      <c r="F1257" s="71"/>
      <c r="G1257" s="73"/>
    </row>
    <row r="1258">
      <c r="A1258" s="70"/>
      <c r="B1258" s="70"/>
      <c r="C1258" s="70"/>
      <c r="D1258" s="70"/>
      <c r="E1258" s="70"/>
      <c r="F1258" s="71"/>
      <c r="G1258" s="73"/>
    </row>
    <row r="1259">
      <c r="A1259" s="70"/>
      <c r="B1259" s="70"/>
      <c r="C1259" s="70"/>
      <c r="D1259" s="70"/>
      <c r="E1259" s="70"/>
      <c r="F1259" s="71"/>
      <c r="G1259" s="73"/>
    </row>
    <row r="1260">
      <c r="A1260" s="70"/>
      <c r="B1260" s="70"/>
      <c r="C1260" s="70"/>
      <c r="D1260" s="70"/>
      <c r="E1260" s="70"/>
      <c r="F1260" s="71"/>
      <c r="G1260" s="73"/>
    </row>
    <row r="1261">
      <c r="A1261" s="70"/>
      <c r="B1261" s="70"/>
      <c r="C1261" s="70"/>
      <c r="D1261" s="70"/>
      <c r="E1261" s="70"/>
      <c r="F1261" s="71"/>
      <c r="G1261" s="73"/>
    </row>
    <row r="1262">
      <c r="A1262" s="70"/>
      <c r="B1262" s="70"/>
      <c r="C1262" s="70"/>
      <c r="D1262" s="70"/>
      <c r="E1262" s="70"/>
      <c r="F1262" s="71"/>
      <c r="G1262" s="73"/>
    </row>
    <row r="1263">
      <c r="A1263" s="70"/>
      <c r="B1263" s="70"/>
      <c r="C1263" s="70"/>
      <c r="D1263" s="70"/>
      <c r="E1263" s="70"/>
      <c r="F1263" s="71"/>
      <c r="G1263" s="73"/>
    </row>
    <row r="1264">
      <c r="A1264" s="70"/>
      <c r="B1264" s="70"/>
      <c r="C1264" s="70"/>
      <c r="D1264" s="70"/>
      <c r="E1264" s="70"/>
      <c r="F1264" s="71"/>
      <c r="G1264" s="73"/>
    </row>
    <row r="1265">
      <c r="A1265" s="70"/>
      <c r="B1265" s="70"/>
      <c r="C1265" s="70"/>
      <c r="D1265" s="70"/>
      <c r="E1265" s="70"/>
      <c r="F1265" s="71"/>
      <c r="G1265" s="73"/>
    </row>
    <row r="1266">
      <c r="A1266" s="70"/>
      <c r="B1266" s="70"/>
      <c r="C1266" s="70"/>
      <c r="D1266" s="70"/>
      <c r="E1266" s="70"/>
      <c r="F1266" s="71"/>
      <c r="G1266" s="73"/>
    </row>
    <row r="1267">
      <c r="A1267" s="70"/>
      <c r="B1267" s="70"/>
      <c r="C1267" s="70"/>
      <c r="D1267" s="70"/>
      <c r="E1267" s="70"/>
      <c r="F1267" s="71"/>
      <c r="G1267" s="73"/>
    </row>
    <row r="1268">
      <c r="A1268" s="70"/>
      <c r="B1268" s="70"/>
      <c r="C1268" s="70"/>
      <c r="D1268" s="70"/>
      <c r="E1268" s="70"/>
      <c r="F1268" s="71"/>
      <c r="G1268" s="73"/>
    </row>
    <row r="1269">
      <c r="A1269" s="70"/>
      <c r="B1269" s="70"/>
      <c r="C1269" s="70"/>
      <c r="D1269" s="70"/>
      <c r="E1269" s="70"/>
      <c r="F1269" s="71"/>
      <c r="G1269" s="73"/>
    </row>
    <row r="1270">
      <c r="A1270" s="70"/>
      <c r="B1270" s="70"/>
      <c r="C1270" s="70"/>
      <c r="D1270" s="70"/>
      <c r="E1270" s="70"/>
      <c r="F1270" s="71"/>
      <c r="G1270" s="73"/>
    </row>
    <row r="1271">
      <c r="A1271" s="70"/>
      <c r="B1271" s="70"/>
      <c r="C1271" s="70"/>
      <c r="D1271" s="70"/>
      <c r="E1271" s="70"/>
      <c r="F1271" s="71"/>
      <c r="G1271" s="73"/>
    </row>
    <row r="1272">
      <c r="A1272" s="70"/>
      <c r="B1272" s="70"/>
      <c r="C1272" s="70"/>
      <c r="D1272" s="70"/>
      <c r="E1272" s="70"/>
      <c r="F1272" s="71"/>
      <c r="G1272" s="73"/>
    </row>
    <row r="1273">
      <c r="A1273" s="70"/>
      <c r="B1273" s="70"/>
      <c r="C1273" s="70"/>
      <c r="D1273" s="70"/>
      <c r="E1273" s="70"/>
      <c r="F1273" s="71"/>
      <c r="G1273" s="73"/>
    </row>
    <row r="1274">
      <c r="A1274" s="70"/>
      <c r="B1274" s="70"/>
      <c r="C1274" s="70"/>
      <c r="D1274" s="70"/>
      <c r="E1274" s="70"/>
      <c r="F1274" s="71"/>
      <c r="G1274" s="73"/>
    </row>
    <row r="1275">
      <c r="A1275" s="70"/>
      <c r="B1275" s="70"/>
      <c r="C1275" s="70"/>
      <c r="D1275" s="70"/>
      <c r="E1275" s="70"/>
      <c r="F1275" s="71"/>
      <c r="G1275" s="73"/>
    </row>
    <row r="1276">
      <c r="A1276" s="70"/>
      <c r="B1276" s="70"/>
      <c r="C1276" s="70"/>
      <c r="D1276" s="70"/>
      <c r="E1276" s="70"/>
      <c r="F1276" s="71"/>
      <c r="G1276" s="73"/>
    </row>
    <row r="1277">
      <c r="A1277" s="70"/>
      <c r="B1277" s="70"/>
      <c r="C1277" s="70"/>
      <c r="D1277" s="70"/>
      <c r="E1277" s="70"/>
      <c r="F1277" s="71"/>
      <c r="G1277" s="73"/>
    </row>
    <row r="1278">
      <c r="A1278" s="70"/>
      <c r="B1278" s="70"/>
      <c r="C1278" s="70"/>
      <c r="D1278" s="70"/>
      <c r="E1278" s="70"/>
      <c r="F1278" s="71"/>
      <c r="G1278" s="73"/>
    </row>
    <row r="1279">
      <c r="A1279" s="70"/>
      <c r="B1279" s="70"/>
      <c r="C1279" s="70"/>
      <c r="D1279" s="70"/>
      <c r="E1279" s="70"/>
      <c r="F1279" s="71"/>
      <c r="G1279" s="73"/>
    </row>
    <row r="1280">
      <c r="A1280" s="70"/>
      <c r="B1280" s="70"/>
      <c r="C1280" s="70"/>
      <c r="D1280" s="70"/>
      <c r="E1280" s="70"/>
      <c r="F1280" s="71"/>
      <c r="G1280" s="73"/>
    </row>
    <row r="1281">
      <c r="A1281" s="70"/>
      <c r="B1281" s="70"/>
      <c r="C1281" s="70"/>
      <c r="D1281" s="70"/>
      <c r="E1281" s="70"/>
      <c r="F1281" s="71"/>
      <c r="G1281" s="73"/>
    </row>
    <row r="1282">
      <c r="A1282" s="70"/>
      <c r="B1282" s="70"/>
      <c r="C1282" s="70"/>
      <c r="D1282" s="70"/>
      <c r="E1282" s="70"/>
      <c r="F1282" s="71"/>
      <c r="G1282" s="73"/>
    </row>
    <row r="1283">
      <c r="A1283" s="70"/>
      <c r="B1283" s="70"/>
      <c r="C1283" s="70"/>
      <c r="D1283" s="70"/>
      <c r="E1283" s="70"/>
      <c r="F1283" s="71"/>
      <c r="G1283" s="73"/>
    </row>
    <row r="1284">
      <c r="A1284" s="70"/>
      <c r="B1284" s="70"/>
      <c r="C1284" s="70"/>
      <c r="D1284" s="70"/>
      <c r="E1284" s="70"/>
      <c r="F1284" s="71"/>
      <c r="G1284" s="73"/>
    </row>
    <row r="1285">
      <c r="A1285" s="70"/>
      <c r="B1285" s="70"/>
      <c r="C1285" s="70"/>
      <c r="D1285" s="70"/>
      <c r="E1285" s="70"/>
      <c r="F1285" s="71"/>
      <c r="G1285" s="73"/>
    </row>
    <row r="1286">
      <c r="A1286" s="70"/>
      <c r="B1286" s="70"/>
      <c r="C1286" s="70"/>
      <c r="D1286" s="70"/>
      <c r="E1286" s="70"/>
      <c r="F1286" s="71"/>
      <c r="G1286" s="73"/>
    </row>
    <row r="1287">
      <c r="A1287" s="70"/>
      <c r="B1287" s="70"/>
      <c r="C1287" s="70"/>
      <c r="D1287" s="70"/>
      <c r="E1287" s="70"/>
      <c r="F1287" s="71"/>
      <c r="G1287" s="73"/>
    </row>
    <row r="1288">
      <c r="A1288" s="70"/>
      <c r="B1288" s="70"/>
      <c r="C1288" s="70"/>
      <c r="D1288" s="70"/>
      <c r="E1288" s="70"/>
      <c r="F1288" s="71"/>
      <c r="G1288" s="73"/>
    </row>
    <row r="1289">
      <c r="A1289" s="70"/>
      <c r="B1289" s="70"/>
      <c r="C1289" s="70"/>
      <c r="D1289" s="70"/>
      <c r="E1289" s="70"/>
      <c r="F1289" s="71"/>
      <c r="G1289" s="73"/>
    </row>
    <row r="1290">
      <c r="A1290" s="70"/>
      <c r="B1290" s="70"/>
      <c r="C1290" s="70"/>
      <c r="D1290" s="70"/>
      <c r="E1290" s="70"/>
      <c r="F1290" s="71"/>
      <c r="G1290" s="73"/>
    </row>
    <row r="1291">
      <c r="A1291" s="70"/>
      <c r="B1291" s="70"/>
      <c r="C1291" s="70"/>
      <c r="D1291" s="70"/>
      <c r="E1291" s="70"/>
      <c r="F1291" s="71"/>
      <c r="G1291" s="73"/>
    </row>
    <row r="1292">
      <c r="A1292" s="70"/>
      <c r="B1292" s="70"/>
      <c r="C1292" s="70"/>
      <c r="D1292" s="70"/>
      <c r="E1292" s="70"/>
      <c r="F1292" s="71"/>
      <c r="G1292" s="73"/>
    </row>
    <row r="1293">
      <c r="A1293" s="70"/>
      <c r="B1293" s="70"/>
      <c r="C1293" s="70"/>
      <c r="D1293" s="70"/>
      <c r="E1293" s="70"/>
      <c r="F1293" s="71"/>
      <c r="G1293" s="73"/>
    </row>
    <row r="1294">
      <c r="A1294" s="70"/>
      <c r="B1294" s="70"/>
      <c r="C1294" s="70"/>
      <c r="D1294" s="70"/>
      <c r="E1294" s="70"/>
      <c r="F1294" s="71"/>
      <c r="G1294" s="73"/>
    </row>
    <row r="1295">
      <c r="A1295" s="70"/>
      <c r="B1295" s="70"/>
      <c r="C1295" s="70"/>
      <c r="D1295" s="70"/>
      <c r="E1295" s="70"/>
      <c r="F1295" s="71"/>
      <c r="G1295" s="73"/>
    </row>
    <row r="1296">
      <c r="A1296" s="70"/>
      <c r="B1296" s="70"/>
      <c r="C1296" s="70"/>
      <c r="D1296" s="70"/>
      <c r="E1296" s="70"/>
      <c r="F1296" s="71"/>
      <c r="G1296" s="73"/>
    </row>
    <row r="1297">
      <c r="A1297" s="70"/>
      <c r="B1297" s="70"/>
      <c r="C1297" s="70"/>
      <c r="D1297" s="70"/>
      <c r="E1297" s="70"/>
      <c r="F1297" s="71"/>
      <c r="G1297" s="73"/>
    </row>
    <row r="1298">
      <c r="A1298" s="70"/>
      <c r="B1298" s="70"/>
      <c r="C1298" s="70"/>
      <c r="D1298" s="70"/>
      <c r="E1298" s="70"/>
      <c r="F1298" s="71"/>
      <c r="G1298" s="73"/>
    </row>
    <row r="1299">
      <c r="A1299" s="70"/>
      <c r="B1299" s="70"/>
      <c r="C1299" s="70"/>
      <c r="D1299" s="70"/>
      <c r="E1299" s="70"/>
      <c r="F1299" s="71"/>
      <c r="G1299" s="73"/>
    </row>
    <row r="1300">
      <c r="A1300" s="70"/>
      <c r="B1300" s="70"/>
      <c r="C1300" s="70"/>
      <c r="D1300" s="70"/>
      <c r="E1300" s="70"/>
      <c r="F1300" s="71"/>
      <c r="G1300" s="73"/>
    </row>
    <row r="1301">
      <c r="A1301" s="70"/>
      <c r="B1301" s="70"/>
      <c r="C1301" s="70"/>
      <c r="D1301" s="70"/>
      <c r="E1301" s="70"/>
      <c r="F1301" s="71"/>
      <c r="G1301" s="73"/>
    </row>
    <row r="1302">
      <c r="A1302" s="70"/>
      <c r="B1302" s="70"/>
      <c r="C1302" s="70"/>
      <c r="D1302" s="70"/>
      <c r="E1302" s="70"/>
      <c r="F1302" s="71"/>
      <c r="G1302" s="73"/>
    </row>
    <row r="1303">
      <c r="A1303" s="70"/>
      <c r="B1303" s="70"/>
      <c r="C1303" s="70"/>
      <c r="D1303" s="70"/>
      <c r="E1303" s="70"/>
      <c r="F1303" s="71"/>
      <c r="G1303" s="73"/>
    </row>
    <row r="1304">
      <c r="A1304" s="70"/>
      <c r="B1304" s="70"/>
      <c r="C1304" s="70"/>
      <c r="D1304" s="70"/>
      <c r="E1304" s="70"/>
      <c r="F1304" s="71"/>
      <c r="G1304" s="73"/>
    </row>
    <row r="1305">
      <c r="A1305" s="70"/>
      <c r="B1305" s="70"/>
      <c r="C1305" s="70"/>
      <c r="D1305" s="70"/>
      <c r="E1305" s="70"/>
      <c r="F1305" s="71"/>
      <c r="G1305" s="73"/>
    </row>
    <row r="1306">
      <c r="A1306" s="70"/>
      <c r="B1306" s="70"/>
      <c r="C1306" s="70"/>
      <c r="D1306" s="70"/>
      <c r="E1306" s="70"/>
      <c r="F1306" s="71"/>
      <c r="G1306" s="73"/>
    </row>
    <row r="1307">
      <c r="A1307" s="70"/>
      <c r="B1307" s="70"/>
      <c r="C1307" s="70"/>
      <c r="D1307" s="70"/>
      <c r="E1307" s="70"/>
      <c r="F1307" s="71"/>
      <c r="G1307" s="73"/>
    </row>
    <row r="1308">
      <c r="A1308" s="70"/>
      <c r="B1308" s="70"/>
      <c r="C1308" s="70"/>
      <c r="D1308" s="70"/>
      <c r="E1308" s="70"/>
      <c r="F1308" s="71"/>
      <c r="G1308" s="73"/>
    </row>
    <row r="1309">
      <c r="A1309" s="70"/>
      <c r="B1309" s="70"/>
      <c r="C1309" s="70"/>
      <c r="D1309" s="70"/>
      <c r="E1309" s="70"/>
      <c r="F1309" s="71"/>
      <c r="G1309" s="73"/>
    </row>
    <row r="1310">
      <c r="A1310" s="70"/>
      <c r="B1310" s="70"/>
      <c r="C1310" s="70"/>
      <c r="D1310" s="70"/>
      <c r="E1310" s="70"/>
      <c r="F1310" s="71"/>
      <c r="G1310" s="73"/>
    </row>
    <row r="1311">
      <c r="A1311" s="70"/>
      <c r="B1311" s="70"/>
      <c r="C1311" s="70"/>
      <c r="D1311" s="70"/>
      <c r="E1311" s="70"/>
      <c r="F1311" s="71"/>
      <c r="G1311" s="73"/>
    </row>
    <row r="1312">
      <c r="A1312" s="70"/>
      <c r="B1312" s="70"/>
      <c r="C1312" s="70"/>
      <c r="D1312" s="70"/>
      <c r="E1312" s="70"/>
      <c r="F1312" s="71"/>
      <c r="G1312" s="73"/>
    </row>
    <row r="1313">
      <c r="A1313" s="70"/>
      <c r="B1313" s="70"/>
      <c r="C1313" s="70"/>
      <c r="D1313" s="70"/>
      <c r="E1313" s="70"/>
      <c r="F1313" s="71"/>
      <c r="G1313" s="73"/>
    </row>
    <row r="1314">
      <c r="A1314" s="70"/>
      <c r="B1314" s="70"/>
      <c r="C1314" s="70"/>
      <c r="D1314" s="70"/>
      <c r="E1314" s="70"/>
      <c r="F1314" s="71"/>
      <c r="G1314" s="73"/>
    </row>
    <row r="1315">
      <c r="A1315" s="70"/>
      <c r="B1315" s="70"/>
      <c r="C1315" s="70"/>
      <c r="D1315" s="70"/>
      <c r="E1315" s="70"/>
      <c r="F1315" s="71"/>
      <c r="G1315" s="73"/>
    </row>
    <row r="1316">
      <c r="A1316" s="70"/>
      <c r="B1316" s="70"/>
      <c r="C1316" s="70"/>
      <c r="D1316" s="70"/>
      <c r="E1316" s="70"/>
      <c r="F1316" s="71"/>
      <c r="G1316" s="73"/>
    </row>
    <row r="1317">
      <c r="A1317" s="70"/>
      <c r="B1317" s="70"/>
      <c r="C1317" s="70"/>
      <c r="D1317" s="70"/>
      <c r="E1317" s="70"/>
      <c r="F1317" s="71"/>
      <c r="G1317" s="73"/>
    </row>
    <row r="1318">
      <c r="A1318" s="70"/>
      <c r="B1318" s="70"/>
      <c r="C1318" s="70"/>
      <c r="D1318" s="70"/>
      <c r="E1318" s="70"/>
      <c r="F1318" s="71"/>
      <c r="G1318" s="73"/>
    </row>
    <row r="1319">
      <c r="A1319" s="70"/>
      <c r="B1319" s="70"/>
      <c r="C1319" s="70"/>
      <c r="D1319" s="70"/>
      <c r="E1319" s="70"/>
      <c r="F1319" s="71"/>
      <c r="G1319" s="73"/>
    </row>
    <row r="1320">
      <c r="A1320" s="70"/>
      <c r="B1320" s="70"/>
      <c r="C1320" s="70"/>
      <c r="D1320" s="70"/>
      <c r="E1320" s="70"/>
      <c r="F1320" s="71"/>
      <c r="G1320" s="73"/>
    </row>
    <row r="1321">
      <c r="A1321" s="70"/>
      <c r="B1321" s="70"/>
      <c r="C1321" s="70"/>
      <c r="D1321" s="70"/>
      <c r="E1321" s="70"/>
      <c r="F1321" s="71"/>
      <c r="G1321" s="73"/>
    </row>
    <row r="1322">
      <c r="A1322" s="70"/>
      <c r="B1322" s="70"/>
      <c r="C1322" s="70"/>
      <c r="D1322" s="70"/>
      <c r="E1322" s="70"/>
      <c r="F1322" s="71"/>
      <c r="G1322" s="73"/>
    </row>
    <row r="1323">
      <c r="A1323" s="70"/>
      <c r="B1323" s="70"/>
      <c r="C1323" s="70"/>
      <c r="D1323" s="70"/>
      <c r="E1323" s="70"/>
      <c r="F1323" s="71"/>
      <c r="G1323" s="73"/>
    </row>
    <row r="1324">
      <c r="A1324" s="70"/>
      <c r="B1324" s="70"/>
      <c r="C1324" s="70"/>
      <c r="D1324" s="70"/>
      <c r="E1324" s="70"/>
      <c r="F1324" s="71"/>
      <c r="G1324" s="73"/>
    </row>
    <row r="1325">
      <c r="A1325" s="70"/>
      <c r="B1325" s="70"/>
      <c r="C1325" s="70"/>
      <c r="D1325" s="70"/>
      <c r="E1325" s="70"/>
      <c r="F1325" s="71"/>
      <c r="G1325" s="73"/>
    </row>
    <row r="1326">
      <c r="A1326" s="70"/>
      <c r="B1326" s="70"/>
      <c r="C1326" s="70"/>
      <c r="D1326" s="70"/>
      <c r="E1326" s="70"/>
      <c r="F1326" s="71"/>
      <c r="G1326" s="73"/>
    </row>
    <row r="1327">
      <c r="A1327" s="70"/>
      <c r="B1327" s="70"/>
      <c r="C1327" s="70"/>
      <c r="D1327" s="70"/>
      <c r="E1327" s="70"/>
      <c r="F1327" s="71"/>
      <c r="G1327" s="73"/>
    </row>
    <row r="1328">
      <c r="A1328" s="70"/>
      <c r="B1328" s="70"/>
      <c r="C1328" s="70"/>
      <c r="D1328" s="70"/>
      <c r="E1328" s="70"/>
      <c r="F1328" s="71"/>
      <c r="G1328" s="73"/>
    </row>
    <row r="1329">
      <c r="A1329" s="70"/>
      <c r="B1329" s="70"/>
      <c r="C1329" s="70"/>
      <c r="D1329" s="70"/>
      <c r="E1329" s="70"/>
      <c r="F1329" s="71"/>
      <c r="G1329" s="73"/>
    </row>
    <row r="1330">
      <c r="A1330" s="70"/>
      <c r="B1330" s="70"/>
      <c r="C1330" s="70"/>
      <c r="D1330" s="70"/>
      <c r="E1330" s="70"/>
      <c r="F1330" s="71"/>
      <c r="G1330" s="73"/>
    </row>
    <row r="1331">
      <c r="A1331" s="70"/>
      <c r="B1331" s="70"/>
      <c r="C1331" s="70"/>
      <c r="D1331" s="70"/>
      <c r="E1331" s="70"/>
      <c r="F1331" s="71"/>
      <c r="G1331" s="73"/>
    </row>
    <row r="1332">
      <c r="A1332" s="70"/>
      <c r="B1332" s="70"/>
      <c r="C1332" s="70"/>
      <c r="D1332" s="70"/>
      <c r="E1332" s="70"/>
      <c r="F1332" s="71"/>
      <c r="G1332" s="73"/>
    </row>
    <row r="1333">
      <c r="A1333" s="70"/>
      <c r="B1333" s="70"/>
      <c r="C1333" s="70"/>
      <c r="D1333" s="70"/>
      <c r="E1333" s="70"/>
      <c r="F1333" s="71"/>
      <c r="G1333" s="73"/>
    </row>
    <row r="1334">
      <c r="A1334" s="70"/>
      <c r="B1334" s="70"/>
      <c r="C1334" s="70"/>
      <c r="D1334" s="70"/>
      <c r="E1334" s="70"/>
      <c r="F1334" s="71"/>
      <c r="G1334" s="73"/>
    </row>
    <row r="1335">
      <c r="A1335" s="70"/>
      <c r="B1335" s="70"/>
      <c r="C1335" s="70"/>
      <c r="D1335" s="70"/>
      <c r="E1335" s="70"/>
      <c r="F1335" s="71"/>
      <c r="G1335" s="73"/>
    </row>
    <row r="1336">
      <c r="A1336" s="70"/>
      <c r="B1336" s="70"/>
      <c r="C1336" s="70"/>
      <c r="D1336" s="70"/>
      <c r="E1336" s="70"/>
      <c r="F1336" s="71"/>
      <c r="G1336" s="73"/>
    </row>
    <row r="1337">
      <c r="A1337" s="70"/>
      <c r="B1337" s="70"/>
      <c r="C1337" s="70"/>
      <c r="D1337" s="70"/>
      <c r="E1337" s="70"/>
      <c r="F1337" s="71"/>
      <c r="G1337" s="73"/>
    </row>
    <row r="1338">
      <c r="A1338" s="70"/>
      <c r="B1338" s="70"/>
      <c r="C1338" s="70"/>
      <c r="D1338" s="70"/>
      <c r="E1338" s="70"/>
      <c r="F1338" s="71"/>
      <c r="G1338" s="73"/>
    </row>
    <row r="1339">
      <c r="A1339" s="70"/>
      <c r="B1339" s="70"/>
      <c r="C1339" s="70"/>
      <c r="D1339" s="70"/>
      <c r="E1339" s="70"/>
      <c r="F1339" s="71"/>
      <c r="G1339" s="73"/>
    </row>
    <row r="1340">
      <c r="A1340" s="70"/>
      <c r="B1340" s="70"/>
      <c r="C1340" s="70"/>
      <c r="D1340" s="70"/>
      <c r="E1340" s="70"/>
      <c r="F1340" s="71"/>
      <c r="G1340" s="73"/>
    </row>
    <row r="1341">
      <c r="A1341" s="70"/>
      <c r="B1341" s="70"/>
      <c r="C1341" s="70"/>
      <c r="D1341" s="70"/>
      <c r="E1341" s="70"/>
      <c r="F1341" s="71"/>
      <c r="G1341" s="73"/>
    </row>
    <row r="1342">
      <c r="A1342" s="70"/>
      <c r="B1342" s="70"/>
      <c r="C1342" s="70"/>
      <c r="D1342" s="70"/>
      <c r="E1342" s="70"/>
      <c r="F1342" s="71"/>
      <c r="G1342" s="73"/>
    </row>
    <row r="1343">
      <c r="A1343" s="70"/>
      <c r="B1343" s="70"/>
      <c r="C1343" s="70"/>
      <c r="D1343" s="70"/>
      <c r="E1343" s="70"/>
      <c r="F1343" s="71"/>
      <c r="G1343" s="73"/>
    </row>
    <row r="1344">
      <c r="A1344" s="70"/>
      <c r="B1344" s="70"/>
      <c r="C1344" s="70"/>
      <c r="D1344" s="70"/>
      <c r="E1344" s="70"/>
      <c r="F1344" s="71"/>
      <c r="G1344" s="73"/>
    </row>
    <row r="1345">
      <c r="A1345" s="70"/>
      <c r="B1345" s="70"/>
      <c r="C1345" s="70"/>
      <c r="D1345" s="70"/>
      <c r="E1345" s="70"/>
      <c r="F1345" s="71"/>
      <c r="G1345" s="73"/>
    </row>
    <row r="1346">
      <c r="A1346" s="70"/>
      <c r="B1346" s="70"/>
      <c r="C1346" s="70"/>
      <c r="D1346" s="70"/>
      <c r="E1346" s="70"/>
      <c r="F1346" s="71"/>
      <c r="G1346" s="73"/>
    </row>
    <row r="1347">
      <c r="A1347" s="70"/>
      <c r="B1347" s="70"/>
      <c r="C1347" s="70"/>
      <c r="D1347" s="70"/>
      <c r="E1347" s="70"/>
      <c r="F1347" s="71"/>
      <c r="G1347" s="73"/>
    </row>
    <row r="1348">
      <c r="A1348" s="70"/>
      <c r="B1348" s="70"/>
      <c r="C1348" s="70"/>
      <c r="D1348" s="70"/>
      <c r="E1348" s="70"/>
      <c r="F1348" s="71"/>
      <c r="G1348" s="73"/>
    </row>
    <row r="1349">
      <c r="A1349" s="70"/>
      <c r="B1349" s="70"/>
      <c r="C1349" s="70"/>
      <c r="D1349" s="70"/>
      <c r="E1349" s="70"/>
      <c r="F1349" s="71"/>
      <c r="G1349" s="73"/>
    </row>
    <row r="1350">
      <c r="A1350" s="70"/>
      <c r="B1350" s="70"/>
      <c r="C1350" s="70"/>
      <c r="D1350" s="70"/>
      <c r="E1350" s="70"/>
      <c r="F1350" s="71"/>
      <c r="G1350" s="73"/>
    </row>
    <row r="1351">
      <c r="A1351" s="70"/>
      <c r="B1351" s="70"/>
      <c r="C1351" s="70"/>
      <c r="D1351" s="70"/>
      <c r="E1351" s="70"/>
      <c r="F1351" s="71"/>
      <c r="G1351" s="73"/>
    </row>
    <row r="1352">
      <c r="A1352" s="70"/>
      <c r="B1352" s="70"/>
      <c r="C1352" s="70"/>
      <c r="D1352" s="70"/>
      <c r="E1352" s="70"/>
      <c r="F1352" s="71"/>
      <c r="G1352" s="73"/>
    </row>
    <row r="1353">
      <c r="A1353" s="70"/>
      <c r="B1353" s="70"/>
      <c r="C1353" s="70"/>
      <c r="D1353" s="70"/>
      <c r="E1353" s="70"/>
      <c r="F1353" s="71"/>
      <c r="G1353" s="73"/>
    </row>
    <row r="1354">
      <c r="A1354" s="70"/>
      <c r="B1354" s="70"/>
      <c r="C1354" s="70"/>
      <c r="D1354" s="70"/>
      <c r="E1354" s="70"/>
      <c r="F1354" s="71"/>
      <c r="G1354" s="73"/>
    </row>
    <row r="1355">
      <c r="A1355" s="70"/>
      <c r="B1355" s="70"/>
      <c r="C1355" s="70"/>
      <c r="D1355" s="70"/>
      <c r="E1355" s="70"/>
      <c r="F1355" s="71"/>
      <c r="G1355" s="73"/>
    </row>
    <row r="1356">
      <c r="A1356" s="70"/>
      <c r="B1356" s="70"/>
      <c r="C1356" s="70"/>
      <c r="D1356" s="70"/>
      <c r="E1356" s="70"/>
      <c r="F1356" s="71"/>
      <c r="G1356" s="73"/>
    </row>
    <row r="1357">
      <c r="A1357" s="70"/>
      <c r="B1357" s="70"/>
      <c r="C1357" s="70"/>
      <c r="D1357" s="70"/>
      <c r="E1357" s="70"/>
      <c r="F1357" s="71"/>
      <c r="G1357" s="73"/>
    </row>
    <row r="1358">
      <c r="A1358" s="70"/>
      <c r="B1358" s="70"/>
      <c r="C1358" s="70"/>
      <c r="D1358" s="70"/>
      <c r="E1358" s="70"/>
      <c r="F1358" s="71"/>
      <c r="G1358" s="73"/>
    </row>
    <row r="1359">
      <c r="A1359" s="70"/>
      <c r="B1359" s="70"/>
      <c r="C1359" s="70"/>
      <c r="D1359" s="70"/>
      <c r="E1359" s="70"/>
      <c r="F1359" s="71"/>
      <c r="G1359" s="73"/>
    </row>
    <row r="1360">
      <c r="A1360" s="70"/>
      <c r="B1360" s="70"/>
      <c r="C1360" s="70"/>
      <c r="D1360" s="70"/>
      <c r="E1360" s="70"/>
      <c r="F1360" s="71"/>
      <c r="G1360" s="73"/>
    </row>
    <row r="1361">
      <c r="A1361" s="70"/>
      <c r="B1361" s="70"/>
      <c r="C1361" s="70"/>
      <c r="D1361" s="70"/>
      <c r="E1361" s="70"/>
      <c r="F1361" s="71"/>
      <c r="G1361" s="73"/>
    </row>
    <row r="1362">
      <c r="A1362" s="70"/>
      <c r="B1362" s="70"/>
      <c r="C1362" s="70"/>
      <c r="D1362" s="70"/>
      <c r="E1362" s="70"/>
      <c r="F1362" s="71"/>
      <c r="G1362" s="73"/>
    </row>
    <row r="1363">
      <c r="A1363" s="70"/>
      <c r="B1363" s="70"/>
      <c r="C1363" s="70"/>
      <c r="D1363" s="70"/>
      <c r="E1363" s="70"/>
      <c r="F1363" s="71"/>
      <c r="G1363" s="73"/>
    </row>
    <row r="1364">
      <c r="A1364" s="70"/>
      <c r="B1364" s="70"/>
      <c r="C1364" s="70"/>
      <c r="D1364" s="70"/>
      <c r="E1364" s="70"/>
      <c r="F1364" s="71"/>
      <c r="G1364" s="73"/>
    </row>
    <row r="1365">
      <c r="A1365" s="70"/>
      <c r="B1365" s="70"/>
      <c r="C1365" s="70"/>
      <c r="D1365" s="70"/>
      <c r="E1365" s="70"/>
      <c r="F1365" s="71"/>
      <c r="G1365" s="73"/>
    </row>
    <row r="1366">
      <c r="A1366" s="70"/>
      <c r="B1366" s="70"/>
      <c r="C1366" s="70"/>
      <c r="D1366" s="70"/>
      <c r="E1366" s="70"/>
      <c r="F1366" s="71"/>
      <c r="G1366" s="73"/>
    </row>
    <row r="1367">
      <c r="A1367" s="70"/>
      <c r="B1367" s="70"/>
      <c r="C1367" s="70"/>
      <c r="D1367" s="70"/>
      <c r="E1367" s="70"/>
      <c r="F1367" s="71"/>
      <c r="G1367" s="73"/>
    </row>
    <row r="1368">
      <c r="A1368" s="70"/>
      <c r="B1368" s="70"/>
      <c r="C1368" s="70"/>
      <c r="D1368" s="70"/>
      <c r="E1368" s="70"/>
      <c r="F1368" s="71"/>
      <c r="G1368" s="73"/>
    </row>
    <row r="1369">
      <c r="A1369" s="70"/>
      <c r="B1369" s="70"/>
      <c r="C1369" s="70"/>
      <c r="D1369" s="70"/>
      <c r="E1369" s="70"/>
      <c r="F1369" s="71"/>
      <c r="G1369" s="73"/>
    </row>
    <row r="1370">
      <c r="A1370" s="70"/>
      <c r="B1370" s="70"/>
      <c r="C1370" s="70"/>
      <c r="D1370" s="70"/>
      <c r="E1370" s="70"/>
      <c r="F1370" s="71"/>
      <c r="G1370" s="73"/>
    </row>
    <row r="1371">
      <c r="A1371" s="70"/>
      <c r="B1371" s="70"/>
      <c r="C1371" s="70"/>
      <c r="D1371" s="70"/>
      <c r="E1371" s="70"/>
      <c r="F1371" s="71"/>
      <c r="G1371" s="73"/>
    </row>
    <row r="1372">
      <c r="A1372" s="70"/>
      <c r="B1372" s="70"/>
      <c r="C1372" s="70"/>
      <c r="D1372" s="70"/>
      <c r="E1372" s="70"/>
      <c r="F1372" s="71"/>
      <c r="G1372" s="73"/>
    </row>
    <row r="1373">
      <c r="A1373" s="70"/>
      <c r="B1373" s="70"/>
      <c r="C1373" s="70"/>
      <c r="D1373" s="70"/>
      <c r="E1373" s="70"/>
      <c r="F1373" s="71"/>
      <c r="G1373" s="73"/>
    </row>
    <row r="1374">
      <c r="A1374" s="70"/>
      <c r="B1374" s="70"/>
      <c r="C1374" s="70"/>
      <c r="D1374" s="70"/>
      <c r="E1374" s="70"/>
      <c r="F1374" s="71"/>
      <c r="G1374" s="73"/>
    </row>
    <row r="1375">
      <c r="A1375" s="70"/>
      <c r="B1375" s="70"/>
      <c r="C1375" s="70"/>
      <c r="D1375" s="70"/>
      <c r="E1375" s="70"/>
      <c r="F1375" s="71"/>
      <c r="G1375" s="73"/>
    </row>
    <row r="1376">
      <c r="A1376" s="70"/>
      <c r="B1376" s="70"/>
      <c r="C1376" s="70"/>
      <c r="D1376" s="70"/>
      <c r="E1376" s="70"/>
      <c r="F1376" s="71"/>
      <c r="G1376" s="73"/>
    </row>
    <row r="1377">
      <c r="A1377" s="70"/>
      <c r="B1377" s="70"/>
      <c r="C1377" s="70"/>
      <c r="D1377" s="70"/>
      <c r="E1377" s="70"/>
      <c r="F1377" s="71"/>
      <c r="G1377" s="73"/>
    </row>
    <row r="1378">
      <c r="A1378" s="70"/>
      <c r="B1378" s="70"/>
      <c r="C1378" s="70"/>
      <c r="D1378" s="70"/>
      <c r="E1378" s="70"/>
      <c r="F1378" s="71"/>
      <c r="G1378" s="73"/>
    </row>
    <row r="1379">
      <c r="A1379" s="70"/>
      <c r="B1379" s="70"/>
      <c r="C1379" s="70"/>
      <c r="D1379" s="70"/>
      <c r="E1379" s="70"/>
      <c r="F1379" s="71"/>
      <c r="G1379" s="73"/>
    </row>
    <row r="1380">
      <c r="A1380" s="70"/>
      <c r="B1380" s="70"/>
      <c r="C1380" s="70"/>
      <c r="D1380" s="70"/>
      <c r="E1380" s="70"/>
      <c r="F1380" s="71"/>
      <c r="G1380" s="73"/>
    </row>
    <row r="1381">
      <c r="A1381" s="70"/>
      <c r="B1381" s="70"/>
      <c r="C1381" s="70"/>
      <c r="D1381" s="70"/>
      <c r="E1381" s="70"/>
      <c r="F1381" s="71"/>
      <c r="G1381" s="73"/>
    </row>
    <row r="1382">
      <c r="A1382" s="70"/>
      <c r="B1382" s="70"/>
      <c r="C1382" s="70"/>
      <c r="D1382" s="70"/>
      <c r="E1382" s="70"/>
      <c r="F1382" s="71"/>
      <c r="G1382" s="73"/>
    </row>
    <row r="1383">
      <c r="A1383" s="70"/>
      <c r="B1383" s="70"/>
      <c r="C1383" s="70"/>
      <c r="D1383" s="70"/>
      <c r="E1383" s="70"/>
      <c r="F1383" s="71"/>
      <c r="G1383" s="73"/>
    </row>
    <row r="1384">
      <c r="A1384" s="70"/>
      <c r="B1384" s="70"/>
      <c r="C1384" s="70"/>
      <c r="D1384" s="70"/>
      <c r="E1384" s="70"/>
      <c r="F1384" s="71"/>
      <c r="G1384" s="73"/>
    </row>
    <row r="1385">
      <c r="A1385" s="70"/>
      <c r="B1385" s="70"/>
      <c r="C1385" s="70"/>
      <c r="D1385" s="70"/>
      <c r="E1385" s="70"/>
      <c r="F1385" s="71"/>
      <c r="G1385" s="73"/>
    </row>
    <row r="1386">
      <c r="A1386" s="70"/>
      <c r="B1386" s="70"/>
      <c r="C1386" s="70"/>
      <c r="D1386" s="70"/>
      <c r="E1386" s="70"/>
      <c r="F1386" s="71"/>
      <c r="G1386" s="73"/>
    </row>
    <row r="1387">
      <c r="A1387" s="70"/>
      <c r="B1387" s="70"/>
      <c r="C1387" s="70"/>
      <c r="D1387" s="70"/>
      <c r="E1387" s="70"/>
      <c r="F1387" s="71"/>
      <c r="G1387" s="73"/>
    </row>
    <row r="1388">
      <c r="A1388" s="70"/>
      <c r="B1388" s="70"/>
      <c r="C1388" s="70"/>
      <c r="D1388" s="70"/>
      <c r="E1388" s="70"/>
      <c r="F1388" s="71"/>
      <c r="G1388" s="73"/>
    </row>
    <row r="1389">
      <c r="A1389" s="70"/>
      <c r="B1389" s="70"/>
      <c r="C1389" s="70"/>
      <c r="D1389" s="70"/>
      <c r="E1389" s="70"/>
      <c r="F1389" s="71"/>
      <c r="G1389" s="73"/>
    </row>
    <row r="1390">
      <c r="A1390" s="70"/>
      <c r="B1390" s="70"/>
      <c r="C1390" s="70"/>
      <c r="D1390" s="70"/>
      <c r="E1390" s="70"/>
      <c r="F1390" s="71"/>
      <c r="G1390" s="73"/>
    </row>
    <row r="1391">
      <c r="A1391" s="70"/>
      <c r="B1391" s="70"/>
      <c r="C1391" s="70"/>
      <c r="D1391" s="70"/>
      <c r="E1391" s="70"/>
      <c r="F1391" s="71"/>
      <c r="G1391" s="73"/>
    </row>
    <row r="1392">
      <c r="A1392" s="70"/>
      <c r="B1392" s="70"/>
      <c r="C1392" s="70"/>
      <c r="D1392" s="70"/>
      <c r="E1392" s="70"/>
      <c r="F1392" s="71"/>
      <c r="G1392" s="73"/>
    </row>
    <row r="1393">
      <c r="A1393" s="70"/>
      <c r="B1393" s="70"/>
      <c r="C1393" s="70"/>
      <c r="D1393" s="70"/>
      <c r="E1393" s="70"/>
      <c r="F1393" s="71"/>
      <c r="G1393" s="73"/>
    </row>
    <row r="1394">
      <c r="A1394" s="70"/>
      <c r="B1394" s="70"/>
      <c r="C1394" s="70"/>
      <c r="D1394" s="70"/>
      <c r="E1394" s="70"/>
      <c r="F1394" s="71"/>
      <c r="G1394" s="73"/>
    </row>
    <row r="1395">
      <c r="A1395" s="70"/>
      <c r="B1395" s="70"/>
      <c r="C1395" s="70"/>
      <c r="D1395" s="70"/>
      <c r="E1395" s="70"/>
      <c r="F1395" s="71"/>
      <c r="G1395" s="73"/>
    </row>
    <row r="1396">
      <c r="A1396" s="70"/>
      <c r="B1396" s="70"/>
      <c r="C1396" s="70"/>
      <c r="D1396" s="70"/>
      <c r="E1396" s="70"/>
      <c r="F1396" s="71"/>
      <c r="G1396" s="73"/>
    </row>
    <row r="1397">
      <c r="A1397" s="70"/>
      <c r="B1397" s="70"/>
      <c r="C1397" s="70"/>
      <c r="D1397" s="70"/>
      <c r="E1397" s="70"/>
      <c r="F1397" s="71"/>
      <c r="G1397" s="73"/>
    </row>
    <row r="1398">
      <c r="A1398" s="70"/>
      <c r="B1398" s="70"/>
      <c r="C1398" s="70"/>
      <c r="D1398" s="70"/>
      <c r="E1398" s="70"/>
      <c r="F1398" s="71"/>
      <c r="G1398" s="73"/>
    </row>
    <row r="1399">
      <c r="A1399" s="70"/>
      <c r="B1399" s="70"/>
      <c r="C1399" s="70"/>
      <c r="D1399" s="70"/>
      <c r="E1399" s="70"/>
      <c r="F1399" s="71"/>
      <c r="G1399" s="73"/>
    </row>
    <row r="1400">
      <c r="A1400" s="70"/>
      <c r="B1400" s="70"/>
      <c r="C1400" s="70"/>
      <c r="D1400" s="70"/>
      <c r="E1400" s="70"/>
      <c r="F1400" s="71"/>
      <c r="G1400" s="73"/>
    </row>
    <row r="1401">
      <c r="A1401" s="70"/>
      <c r="B1401" s="70"/>
      <c r="C1401" s="70"/>
      <c r="D1401" s="70"/>
      <c r="E1401" s="70"/>
      <c r="F1401" s="71"/>
      <c r="G1401" s="73"/>
    </row>
    <row r="1402">
      <c r="A1402" s="70"/>
      <c r="B1402" s="70"/>
      <c r="C1402" s="70"/>
      <c r="D1402" s="70"/>
      <c r="E1402" s="70"/>
      <c r="F1402" s="71"/>
      <c r="G1402" s="73"/>
    </row>
    <row r="1403">
      <c r="A1403" s="70"/>
      <c r="B1403" s="70"/>
      <c r="C1403" s="70"/>
      <c r="D1403" s="70"/>
      <c r="E1403" s="70"/>
      <c r="F1403" s="71"/>
      <c r="G1403" s="73"/>
    </row>
    <row r="1404">
      <c r="A1404" s="70"/>
      <c r="B1404" s="70"/>
      <c r="C1404" s="70"/>
      <c r="D1404" s="70"/>
      <c r="E1404" s="70"/>
      <c r="F1404" s="71"/>
      <c r="G1404" s="73"/>
    </row>
    <row r="1405">
      <c r="A1405" s="70"/>
      <c r="B1405" s="70"/>
      <c r="C1405" s="70"/>
      <c r="D1405" s="70"/>
      <c r="E1405" s="70"/>
      <c r="F1405" s="71"/>
      <c r="G1405" s="73"/>
    </row>
    <row r="1406">
      <c r="A1406" s="70"/>
      <c r="B1406" s="70"/>
      <c r="C1406" s="70"/>
      <c r="D1406" s="70"/>
      <c r="E1406" s="70"/>
      <c r="F1406" s="71"/>
      <c r="G1406" s="73"/>
    </row>
    <row r="1407">
      <c r="A1407" s="70"/>
      <c r="B1407" s="70"/>
      <c r="C1407" s="70"/>
      <c r="D1407" s="70"/>
      <c r="E1407" s="70"/>
      <c r="F1407" s="71"/>
      <c r="G1407" s="73"/>
    </row>
    <row r="1408">
      <c r="A1408" s="70"/>
      <c r="B1408" s="70"/>
      <c r="C1408" s="70"/>
      <c r="D1408" s="70"/>
      <c r="E1408" s="70"/>
      <c r="F1408" s="71"/>
      <c r="G1408" s="73"/>
    </row>
    <row r="1409">
      <c r="A1409" s="70"/>
      <c r="B1409" s="70"/>
      <c r="C1409" s="70"/>
      <c r="D1409" s="70"/>
      <c r="E1409" s="70"/>
      <c r="F1409" s="71"/>
      <c r="G1409" s="73"/>
    </row>
    <row r="1410">
      <c r="A1410" s="70"/>
      <c r="B1410" s="70"/>
      <c r="C1410" s="70"/>
      <c r="D1410" s="70"/>
      <c r="E1410" s="70"/>
      <c r="F1410" s="71"/>
      <c r="G1410" s="73"/>
    </row>
    <row r="1411">
      <c r="A1411" s="70"/>
      <c r="B1411" s="70"/>
      <c r="C1411" s="70"/>
      <c r="D1411" s="70"/>
      <c r="E1411" s="70"/>
      <c r="F1411" s="71"/>
      <c r="G1411" s="73"/>
    </row>
    <row r="1412">
      <c r="A1412" s="70"/>
      <c r="B1412" s="70"/>
      <c r="C1412" s="70"/>
      <c r="D1412" s="70"/>
      <c r="E1412" s="70"/>
      <c r="F1412" s="71"/>
      <c r="G1412" s="73"/>
    </row>
    <row r="1413">
      <c r="A1413" s="70"/>
      <c r="B1413" s="70"/>
      <c r="C1413" s="70"/>
      <c r="D1413" s="70"/>
      <c r="E1413" s="70"/>
      <c r="F1413" s="71"/>
      <c r="G1413" s="73"/>
    </row>
    <row r="1414">
      <c r="A1414" s="70"/>
      <c r="B1414" s="70"/>
      <c r="C1414" s="70"/>
      <c r="D1414" s="70"/>
      <c r="E1414" s="70"/>
      <c r="F1414" s="71"/>
      <c r="G1414" s="73"/>
    </row>
    <row r="1415">
      <c r="A1415" s="70"/>
      <c r="B1415" s="70"/>
      <c r="C1415" s="70"/>
      <c r="D1415" s="70"/>
      <c r="E1415" s="70"/>
      <c r="F1415" s="71"/>
      <c r="G1415" s="73"/>
    </row>
    <row r="1416">
      <c r="A1416" s="70"/>
      <c r="B1416" s="70"/>
      <c r="C1416" s="70"/>
      <c r="D1416" s="70"/>
      <c r="E1416" s="70"/>
      <c r="F1416" s="71"/>
      <c r="G1416" s="73"/>
    </row>
    <row r="1417">
      <c r="A1417" s="70"/>
      <c r="B1417" s="70"/>
      <c r="C1417" s="70"/>
      <c r="D1417" s="70"/>
      <c r="E1417" s="70"/>
      <c r="F1417" s="71"/>
      <c r="G1417" s="73"/>
    </row>
    <row r="1418">
      <c r="A1418" s="70"/>
      <c r="B1418" s="70"/>
      <c r="C1418" s="70"/>
      <c r="D1418" s="70"/>
      <c r="E1418" s="70"/>
      <c r="F1418" s="71"/>
      <c r="G1418" s="73"/>
    </row>
    <row r="1419">
      <c r="A1419" s="70"/>
      <c r="B1419" s="70"/>
      <c r="C1419" s="70"/>
      <c r="D1419" s="70"/>
      <c r="E1419" s="70"/>
      <c r="F1419" s="71"/>
      <c r="G1419" s="73"/>
    </row>
    <row r="1420">
      <c r="A1420" s="70"/>
      <c r="B1420" s="70"/>
      <c r="C1420" s="70"/>
      <c r="D1420" s="70"/>
      <c r="E1420" s="70"/>
      <c r="F1420" s="71"/>
      <c r="G1420" s="73"/>
    </row>
    <row r="1421">
      <c r="A1421" s="70"/>
      <c r="B1421" s="70"/>
      <c r="C1421" s="70"/>
      <c r="D1421" s="70"/>
      <c r="E1421" s="70"/>
      <c r="F1421" s="71"/>
      <c r="G1421" s="73"/>
    </row>
    <row r="1422">
      <c r="A1422" s="70"/>
      <c r="B1422" s="70"/>
      <c r="C1422" s="70"/>
      <c r="D1422" s="70"/>
      <c r="E1422" s="70"/>
      <c r="F1422" s="71"/>
      <c r="G1422" s="73"/>
    </row>
    <row r="1423">
      <c r="A1423" s="70"/>
      <c r="B1423" s="70"/>
      <c r="C1423" s="70"/>
      <c r="D1423" s="70"/>
      <c r="E1423" s="70"/>
      <c r="F1423" s="71"/>
      <c r="G1423" s="73"/>
    </row>
    <row r="1424">
      <c r="A1424" s="70"/>
      <c r="B1424" s="70"/>
      <c r="C1424" s="70"/>
      <c r="D1424" s="70"/>
      <c r="E1424" s="70"/>
      <c r="F1424" s="71"/>
      <c r="G1424" s="73"/>
    </row>
    <row r="1425">
      <c r="A1425" s="70"/>
      <c r="B1425" s="70"/>
      <c r="C1425" s="70"/>
      <c r="D1425" s="70"/>
      <c r="E1425" s="70"/>
      <c r="F1425" s="71"/>
      <c r="G1425" s="73"/>
    </row>
    <row r="1426">
      <c r="A1426" s="70"/>
      <c r="B1426" s="70"/>
      <c r="C1426" s="70"/>
      <c r="D1426" s="70"/>
      <c r="E1426" s="70"/>
      <c r="F1426" s="71"/>
      <c r="G1426" s="73"/>
    </row>
    <row r="1427">
      <c r="A1427" s="70"/>
      <c r="B1427" s="70"/>
      <c r="C1427" s="70"/>
      <c r="D1427" s="70"/>
      <c r="E1427" s="70"/>
      <c r="F1427" s="71"/>
      <c r="G1427" s="73"/>
    </row>
    <row r="1428">
      <c r="A1428" s="70"/>
      <c r="B1428" s="70"/>
      <c r="C1428" s="70"/>
      <c r="D1428" s="70"/>
      <c r="E1428" s="70"/>
      <c r="F1428" s="71"/>
      <c r="G1428" s="73"/>
    </row>
    <row r="1429">
      <c r="A1429" s="70"/>
      <c r="B1429" s="70"/>
      <c r="C1429" s="70"/>
      <c r="D1429" s="70"/>
      <c r="E1429" s="70"/>
      <c r="F1429" s="71"/>
      <c r="G1429" s="73"/>
    </row>
    <row r="1430">
      <c r="A1430" s="70"/>
      <c r="B1430" s="70"/>
      <c r="C1430" s="70"/>
      <c r="D1430" s="70"/>
      <c r="E1430" s="70"/>
      <c r="F1430" s="71"/>
      <c r="G1430" s="73"/>
    </row>
    <row r="1431">
      <c r="A1431" s="70"/>
      <c r="B1431" s="70"/>
      <c r="C1431" s="70"/>
      <c r="D1431" s="70"/>
      <c r="E1431" s="70"/>
      <c r="F1431" s="71"/>
      <c r="G1431" s="73"/>
    </row>
    <row r="1432">
      <c r="A1432" s="70"/>
      <c r="B1432" s="70"/>
      <c r="C1432" s="70"/>
      <c r="D1432" s="70"/>
      <c r="E1432" s="70"/>
      <c r="F1432" s="71"/>
      <c r="G1432" s="73"/>
    </row>
    <row r="1433">
      <c r="A1433" s="70"/>
      <c r="B1433" s="70"/>
      <c r="C1433" s="70"/>
      <c r="D1433" s="70"/>
      <c r="E1433" s="70"/>
      <c r="F1433" s="71"/>
      <c r="G1433" s="73"/>
    </row>
    <row r="1434">
      <c r="A1434" s="70"/>
      <c r="B1434" s="70"/>
      <c r="C1434" s="70"/>
      <c r="D1434" s="70"/>
      <c r="E1434" s="70"/>
      <c r="F1434" s="71"/>
      <c r="G1434" s="73"/>
    </row>
    <row r="1435">
      <c r="A1435" s="70"/>
      <c r="B1435" s="70"/>
      <c r="C1435" s="70"/>
      <c r="D1435" s="70"/>
      <c r="E1435" s="70"/>
      <c r="F1435" s="71"/>
      <c r="G1435" s="73"/>
    </row>
    <row r="1436">
      <c r="A1436" s="70"/>
      <c r="B1436" s="70"/>
      <c r="C1436" s="70"/>
      <c r="D1436" s="70"/>
      <c r="E1436" s="70"/>
      <c r="F1436" s="71"/>
      <c r="G1436" s="73"/>
    </row>
    <row r="1437">
      <c r="A1437" s="70"/>
      <c r="B1437" s="70"/>
      <c r="C1437" s="70"/>
      <c r="D1437" s="70"/>
      <c r="E1437" s="70"/>
      <c r="F1437" s="71"/>
      <c r="G1437" s="73"/>
    </row>
    <row r="1438">
      <c r="A1438" s="70"/>
      <c r="B1438" s="70"/>
      <c r="C1438" s="70"/>
      <c r="D1438" s="70"/>
      <c r="E1438" s="70"/>
      <c r="F1438" s="71"/>
      <c r="G1438" s="73"/>
    </row>
    <row r="1439">
      <c r="A1439" s="70"/>
      <c r="B1439" s="70"/>
      <c r="C1439" s="70"/>
      <c r="D1439" s="70"/>
      <c r="E1439" s="70"/>
      <c r="F1439" s="71"/>
      <c r="G1439" s="73"/>
    </row>
    <row r="1440">
      <c r="A1440" s="70"/>
      <c r="B1440" s="70"/>
      <c r="C1440" s="70"/>
      <c r="D1440" s="70"/>
      <c r="E1440" s="70"/>
      <c r="F1440" s="71"/>
      <c r="G1440" s="73"/>
    </row>
    <row r="1441">
      <c r="A1441" s="70"/>
      <c r="B1441" s="70"/>
      <c r="C1441" s="70"/>
      <c r="D1441" s="70"/>
      <c r="E1441" s="70"/>
      <c r="F1441" s="71"/>
      <c r="G1441" s="73"/>
    </row>
    <row r="1442">
      <c r="A1442" s="70"/>
      <c r="B1442" s="70"/>
      <c r="C1442" s="70"/>
      <c r="D1442" s="70"/>
      <c r="E1442" s="70"/>
      <c r="F1442" s="71"/>
      <c r="G1442" s="73"/>
    </row>
    <row r="1443">
      <c r="A1443" s="70"/>
      <c r="B1443" s="70"/>
      <c r="C1443" s="70"/>
      <c r="D1443" s="70"/>
      <c r="E1443" s="70"/>
      <c r="F1443" s="71"/>
      <c r="G1443" s="73"/>
    </row>
    <row r="1444">
      <c r="A1444" s="70"/>
      <c r="B1444" s="70"/>
      <c r="C1444" s="70"/>
      <c r="D1444" s="70"/>
      <c r="E1444" s="70"/>
      <c r="F1444" s="71"/>
      <c r="G1444" s="73"/>
    </row>
    <row r="1445">
      <c r="A1445" s="70"/>
      <c r="B1445" s="70"/>
      <c r="C1445" s="70"/>
      <c r="D1445" s="70"/>
      <c r="E1445" s="70"/>
      <c r="F1445" s="71"/>
      <c r="G1445" s="73"/>
    </row>
    <row r="1446">
      <c r="A1446" s="70"/>
      <c r="B1446" s="70"/>
      <c r="C1446" s="70"/>
      <c r="D1446" s="70"/>
      <c r="E1446" s="70"/>
      <c r="F1446" s="71"/>
      <c r="G1446" s="73"/>
    </row>
    <row r="1447">
      <c r="A1447" s="70"/>
      <c r="B1447" s="70"/>
      <c r="C1447" s="70"/>
      <c r="D1447" s="70"/>
      <c r="E1447" s="70"/>
      <c r="F1447" s="71"/>
      <c r="G1447" s="73"/>
    </row>
    <row r="1448">
      <c r="A1448" s="70"/>
      <c r="B1448" s="70"/>
      <c r="C1448" s="70"/>
      <c r="D1448" s="70"/>
      <c r="E1448" s="70"/>
      <c r="F1448" s="71"/>
      <c r="G1448" s="73"/>
    </row>
    <row r="1449">
      <c r="A1449" s="70"/>
      <c r="B1449" s="70"/>
      <c r="C1449" s="70"/>
      <c r="D1449" s="70"/>
      <c r="E1449" s="70"/>
      <c r="F1449" s="71"/>
      <c r="G1449" s="73"/>
    </row>
    <row r="1450">
      <c r="A1450" s="70"/>
      <c r="B1450" s="70"/>
      <c r="C1450" s="70"/>
      <c r="D1450" s="70"/>
      <c r="E1450" s="70"/>
      <c r="F1450" s="71"/>
      <c r="G1450" s="73"/>
    </row>
    <row r="1451">
      <c r="A1451" s="70"/>
      <c r="B1451" s="70"/>
      <c r="C1451" s="70"/>
      <c r="D1451" s="70"/>
      <c r="E1451" s="70"/>
      <c r="F1451" s="71"/>
      <c r="G1451" s="73"/>
    </row>
    <row r="1452">
      <c r="A1452" s="70"/>
      <c r="B1452" s="70"/>
      <c r="C1452" s="70"/>
      <c r="D1452" s="70"/>
      <c r="E1452" s="70"/>
      <c r="F1452" s="71"/>
      <c r="G1452" s="73"/>
    </row>
    <row r="1453">
      <c r="A1453" s="70"/>
      <c r="B1453" s="70"/>
      <c r="C1453" s="70"/>
      <c r="D1453" s="70"/>
      <c r="E1453" s="70"/>
      <c r="F1453" s="71"/>
      <c r="G1453" s="73"/>
    </row>
    <row r="1454">
      <c r="A1454" s="70"/>
      <c r="B1454" s="70"/>
      <c r="C1454" s="70"/>
      <c r="D1454" s="70"/>
      <c r="E1454" s="70"/>
      <c r="F1454" s="71"/>
      <c r="G1454" s="73"/>
    </row>
    <row r="1455">
      <c r="A1455" s="70"/>
      <c r="B1455" s="70"/>
      <c r="C1455" s="70"/>
      <c r="D1455" s="70"/>
      <c r="E1455" s="70"/>
      <c r="F1455" s="71"/>
      <c r="G1455" s="73"/>
    </row>
    <row r="1456">
      <c r="A1456" s="70"/>
      <c r="B1456" s="70"/>
      <c r="C1456" s="70"/>
      <c r="D1456" s="70"/>
      <c r="E1456" s="70"/>
      <c r="F1456" s="71"/>
      <c r="G1456" s="73"/>
    </row>
    <row r="1457">
      <c r="A1457" s="70"/>
      <c r="B1457" s="70"/>
      <c r="C1457" s="70"/>
      <c r="D1457" s="70"/>
      <c r="E1457" s="70"/>
      <c r="F1457" s="71"/>
      <c r="G1457" s="73"/>
    </row>
    <row r="1458">
      <c r="A1458" s="70"/>
      <c r="B1458" s="70"/>
      <c r="C1458" s="70"/>
      <c r="D1458" s="70"/>
      <c r="E1458" s="70"/>
      <c r="F1458" s="71"/>
      <c r="G1458" s="73"/>
    </row>
    <row r="1459">
      <c r="A1459" s="70"/>
      <c r="B1459" s="70"/>
      <c r="C1459" s="70"/>
      <c r="D1459" s="70"/>
      <c r="E1459" s="70"/>
      <c r="F1459" s="71"/>
      <c r="G1459" s="73"/>
    </row>
    <row r="1460">
      <c r="A1460" s="70"/>
      <c r="B1460" s="70"/>
      <c r="C1460" s="70"/>
      <c r="D1460" s="70"/>
      <c r="E1460" s="70"/>
      <c r="F1460" s="71"/>
      <c r="G1460" s="73"/>
    </row>
    <row r="1461">
      <c r="A1461" s="70"/>
      <c r="B1461" s="70"/>
      <c r="C1461" s="70"/>
      <c r="D1461" s="70"/>
      <c r="E1461" s="70"/>
      <c r="F1461" s="71"/>
      <c r="G1461" s="73"/>
    </row>
    <row r="1462">
      <c r="A1462" s="70"/>
      <c r="B1462" s="70"/>
      <c r="C1462" s="70"/>
      <c r="D1462" s="70"/>
      <c r="E1462" s="70"/>
      <c r="F1462" s="71"/>
      <c r="G1462" s="73"/>
    </row>
    <row r="1463">
      <c r="A1463" s="70"/>
      <c r="B1463" s="70"/>
      <c r="C1463" s="70"/>
      <c r="D1463" s="70"/>
      <c r="E1463" s="70"/>
      <c r="F1463" s="71"/>
      <c r="G1463" s="73"/>
    </row>
    <row r="1464">
      <c r="A1464" s="70"/>
      <c r="B1464" s="70"/>
      <c r="C1464" s="70"/>
      <c r="D1464" s="70"/>
      <c r="E1464" s="70"/>
      <c r="F1464" s="71"/>
      <c r="G1464" s="73"/>
    </row>
    <row r="1465">
      <c r="A1465" s="70"/>
      <c r="B1465" s="70"/>
      <c r="C1465" s="70"/>
      <c r="D1465" s="70"/>
      <c r="E1465" s="70"/>
      <c r="F1465" s="71"/>
      <c r="G1465" s="73"/>
    </row>
    <row r="1466">
      <c r="A1466" s="70"/>
      <c r="B1466" s="70"/>
      <c r="C1466" s="70"/>
      <c r="D1466" s="70"/>
      <c r="E1466" s="70"/>
      <c r="F1466" s="71"/>
      <c r="G1466" s="73"/>
    </row>
    <row r="1467">
      <c r="A1467" s="70"/>
      <c r="B1467" s="70"/>
      <c r="C1467" s="70"/>
      <c r="D1467" s="70"/>
      <c r="E1467" s="70"/>
      <c r="F1467" s="71"/>
      <c r="G1467" s="73"/>
    </row>
    <row r="1468">
      <c r="A1468" s="70"/>
      <c r="B1468" s="70"/>
      <c r="C1468" s="70"/>
      <c r="D1468" s="70"/>
      <c r="E1468" s="70"/>
      <c r="F1468" s="71"/>
      <c r="G1468" s="73"/>
    </row>
    <row r="1469">
      <c r="A1469" s="70"/>
      <c r="B1469" s="70"/>
      <c r="C1469" s="70"/>
      <c r="D1469" s="70"/>
      <c r="E1469" s="70"/>
      <c r="F1469" s="71"/>
      <c r="G1469" s="73"/>
    </row>
    <row r="1470">
      <c r="A1470" s="70"/>
      <c r="B1470" s="70"/>
      <c r="C1470" s="70"/>
      <c r="D1470" s="70"/>
      <c r="E1470" s="70"/>
      <c r="F1470" s="71"/>
      <c r="G1470" s="73"/>
    </row>
    <row r="1471">
      <c r="A1471" s="70"/>
      <c r="B1471" s="70"/>
      <c r="C1471" s="70"/>
      <c r="D1471" s="70"/>
      <c r="E1471" s="70"/>
      <c r="F1471" s="71"/>
      <c r="G1471" s="73"/>
    </row>
    <row r="1472">
      <c r="A1472" s="70"/>
      <c r="B1472" s="70"/>
      <c r="C1472" s="70"/>
      <c r="D1472" s="70"/>
      <c r="E1472" s="70"/>
      <c r="F1472" s="71"/>
      <c r="G1472" s="73"/>
    </row>
    <row r="1473">
      <c r="A1473" s="70"/>
      <c r="B1473" s="70"/>
      <c r="C1473" s="70"/>
      <c r="D1473" s="70"/>
      <c r="E1473" s="70"/>
      <c r="F1473" s="71"/>
      <c r="G1473" s="73"/>
    </row>
    <row r="1474">
      <c r="A1474" s="70"/>
      <c r="B1474" s="70"/>
      <c r="C1474" s="70"/>
      <c r="D1474" s="70"/>
      <c r="E1474" s="70"/>
      <c r="F1474" s="71"/>
      <c r="G1474" s="73"/>
    </row>
    <row r="1475">
      <c r="A1475" s="70"/>
      <c r="B1475" s="70"/>
      <c r="C1475" s="70"/>
      <c r="D1475" s="70"/>
      <c r="E1475" s="70"/>
      <c r="F1475" s="71"/>
      <c r="G1475" s="73"/>
    </row>
    <row r="1476">
      <c r="A1476" s="70"/>
      <c r="B1476" s="70"/>
      <c r="C1476" s="70"/>
      <c r="D1476" s="70"/>
      <c r="E1476" s="70"/>
      <c r="F1476" s="71"/>
      <c r="G1476" s="73"/>
    </row>
    <row r="1477">
      <c r="A1477" s="70"/>
      <c r="B1477" s="70"/>
      <c r="C1477" s="70"/>
      <c r="D1477" s="70"/>
      <c r="E1477" s="70"/>
      <c r="F1477" s="71"/>
      <c r="G1477" s="73"/>
    </row>
    <row r="1478">
      <c r="A1478" s="70"/>
      <c r="B1478" s="70"/>
      <c r="C1478" s="70"/>
      <c r="D1478" s="70"/>
      <c r="E1478" s="70"/>
      <c r="F1478" s="71"/>
      <c r="G1478" s="73"/>
    </row>
    <row r="1479">
      <c r="A1479" s="70"/>
      <c r="B1479" s="70"/>
      <c r="C1479" s="70"/>
      <c r="D1479" s="70"/>
      <c r="E1479" s="70"/>
      <c r="F1479" s="71"/>
      <c r="G1479" s="73"/>
    </row>
    <row r="1480">
      <c r="A1480" s="70"/>
      <c r="B1480" s="70"/>
      <c r="C1480" s="70"/>
      <c r="D1480" s="70"/>
      <c r="E1480" s="70"/>
      <c r="F1480" s="71"/>
      <c r="G1480" s="73"/>
    </row>
    <row r="1481">
      <c r="A1481" s="70"/>
      <c r="B1481" s="70"/>
      <c r="C1481" s="70"/>
      <c r="D1481" s="70"/>
      <c r="E1481" s="70"/>
      <c r="F1481" s="71"/>
      <c r="G1481" s="73"/>
    </row>
    <row r="1482">
      <c r="A1482" s="70"/>
      <c r="B1482" s="70"/>
      <c r="C1482" s="70"/>
      <c r="D1482" s="70"/>
      <c r="E1482" s="70"/>
      <c r="F1482" s="71"/>
      <c r="G1482" s="73"/>
    </row>
    <row r="1483">
      <c r="A1483" s="70"/>
      <c r="B1483" s="70"/>
      <c r="C1483" s="70"/>
      <c r="D1483" s="70"/>
      <c r="E1483" s="70"/>
      <c r="F1483" s="71"/>
      <c r="G1483" s="73"/>
    </row>
    <row r="1484">
      <c r="A1484" s="70"/>
      <c r="B1484" s="70"/>
      <c r="C1484" s="70"/>
      <c r="D1484" s="70"/>
      <c r="E1484" s="70"/>
      <c r="F1484" s="71"/>
      <c r="G1484" s="73"/>
    </row>
    <row r="1485">
      <c r="A1485" s="70"/>
      <c r="B1485" s="70"/>
      <c r="C1485" s="70"/>
      <c r="D1485" s="70"/>
      <c r="E1485" s="70"/>
      <c r="F1485" s="71"/>
      <c r="G1485" s="73"/>
    </row>
    <row r="1486">
      <c r="A1486" s="70"/>
      <c r="B1486" s="70"/>
      <c r="C1486" s="70"/>
      <c r="D1486" s="70"/>
      <c r="E1486" s="70"/>
      <c r="F1486" s="71"/>
      <c r="G1486" s="73"/>
    </row>
    <row r="1487">
      <c r="A1487" s="70"/>
      <c r="B1487" s="70"/>
      <c r="C1487" s="70"/>
      <c r="D1487" s="70"/>
      <c r="E1487" s="70"/>
      <c r="F1487" s="71"/>
      <c r="G1487" s="73"/>
    </row>
    <row r="1488">
      <c r="A1488" s="70"/>
      <c r="B1488" s="70"/>
      <c r="C1488" s="70"/>
      <c r="D1488" s="70"/>
      <c r="E1488" s="70"/>
      <c r="F1488" s="71"/>
      <c r="G1488" s="73"/>
    </row>
    <row r="1489">
      <c r="A1489" s="70"/>
      <c r="B1489" s="70"/>
      <c r="C1489" s="70"/>
      <c r="D1489" s="70"/>
      <c r="E1489" s="70"/>
      <c r="F1489" s="71"/>
      <c r="G1489" s="73"/>
    </row>
    <row r="1490">
      <c r="A1490" s="70"/>
      <c r="B1490" s="70"/>
      <c r="C1490" s="70"/>
      <c r="D1490" s="70"/>
      <c r="E1490" s="70"/>
      <c r="F1490" s="71"/>
      <c r="G1490" s="73"/>
    </row>
    <row r="1491">
      <c r="A1491" s="70"/>
      <c r="B1491" s="70"/>
      <c r="C1491" s="70"/>
      <c r="D1491" s="70"/>
      <c r="E1491" s="70"/>
      <c r="F1491" s="71"/>
      <c r="G1491" s="73"/>
    </row>
    <row r="1492">
      <c r="A1492" s="70"/>
      <c r="B1492" s="70"/>
      <c r="C1492" s="70"/>
      <c r="D1492" s="70"/>
      <c r="E1492" s="70"/>
      <c r="F1492" s="71"/>
      <c r="G1492" s="73"/>
    </row>
    <row r="1493">
      <c r="A1493" s="70"/>
      <c r="B1493" s="70"/>
      <c r="C1493" s="70"/>
      <c r="D1493" s="70"/>
      <c r="E1493" s="70"/>
      <c r="F1493" s="71"/>
      <c r="G1493" s="73"/>
    </row>
    <row r="1494">
      <c r="A1494" s="70"/>
      <c r="B1494" s="70"/>
      <c r="C1494" s="70"/>
      <c r="D1494" s="70"/>
      <c r="E1494" s="70"/>
      <c r="F1494" s="71"/>
      <c r="G1494" s="73"/>
    </row>
    <row r="1495">
      <c r="A1495" s="70"/>
      <c r="B1495" s="70"/>
      <c r="C1495" s="70"/>
      <c r="D1495" s="70"/>
      <c r="E1495" s="70"/>
      <c r="F1495" s="71"/>
      <c r="G1495" s="73"/>
    </row>
    <row r="1496">
      <c r="A1496" s="70"/>
      <c r="B1496" s="70"/>
      <c r="C1496" s="70"/>
      <c r="D1496" s="70"/>
      <c r="E1496" s="70"/>
      <c r="F1496" s="71"/>
      <c r="G1496" s="73"/>
    </row>
    <row r="1497">
      <c r="A1497" s="70"/>
      <c r="B1497" s="70"/>
      <c r="C1497" s="70"/>
      <c r="D1497" s="70"/>
      <c r="E1497" s="70"/>
      <c r="F1497" s="71"/>
      <c r="G1497" s="73"/>
    </row>
    <row r="1498">
      <c r="A1498" s="70"/>
      <c r="B1498" s="70"/>
      <c r="C1498" s="70"/>
      <c r="D1498" s="70"/>
      <c r="E1498" s="70"/>
      <c r="F1498" s="71"/>
      <c r="G1498" s="73"/>
    </row>
    <row r="1499">
      <c r="A1499" s="70"/>
      <c r="B1499" s="70"/>
      <c r="C1499" s="70"/>
      <c r="D1499" s="70"/>
      <c r="E1499" s="70"/>
      <c r="F1499" s="71"/>
      <c r="G1499" s="73"/>
    </row>
    <row r="1500">
      <c r="A1500" s="70"/>
      <c r="B1500" s="70"/>
      <c r="C1500" s="70"/>
      <c r="D1500" s="70"/>
      <c r="E1500" s="70"/>
      <c r="F1500" s="71"/>
      <c r="G1500" s="73"/>
    </row>
    <row r="1501">
      <c r="A1501" s="70"/>
      <c r="B1501" s="70"/>
      <c r="C1501" s="70"/>
      <c r="D1501" s="70"/>
      <c r="E1501" s="70"/>
      <c r="F1501" s="71"/>
      <c r="G1501" s="73"/>
    </row>
    <row r="1502">
      <c r="A1502" s="70"/>
      <c r="B1502" s="70"/>
      <c r="C1502" s="70"/>
      <c r="D1502" s="70"/>
      <c r="E1502" s="70"/>
      <c r="F1502" s="71"/>
      <c r="G1502" s="73"/>
    </row>
    <row r="1503">
      <c r="A1503" s="70"/>
      <c r="B1503" s="70"/>
      <c r="C1503" s="70"/>
      <c r="D1503" s="70"/>
      <c r="E1503" s="70"/>
      <c r="F1503" s="71"/>
      <c r="G1503" s="73"/>
    </row>
    <row r="1504">
      <c r="A1504" s="70"/>
      <c r="B1504" s="70"/>
      <c r="C1504" s="70"/>
      <c r="D1504" s="70"/>
      <c r="E1504" s="70"/>
      <c r="F1504" s="71"/>
      <c r="G1504" s="73"/>
    </row>
    <row r="1505">
      <c r="A1505" s="70"/>
      <c r="B1505" s="70"/>
      <c r="C1505" s="70"/>
      <c r="D1505" s="70"/>
      <c r="E1505" s="70"/>
      <c r="F1505" s="71"/>
      <c r="G1505" s="73"/>
    </row>
    <row r="1506">
      <c r="A1506" s="70"/>
      <c r="B1506" s="70"/>
      <c r="C1506" s="70"/>
      <c r="D1506" s="70"/>
      <c r="E1506" s="70"/>
      <c r="F1506" s="71"/>
      <c r="G1506" s="73"/>
    </row>
    <row r="1507">
      <c r="A1507" s="70"/>
      <c r="B1507" s="70"/>
      <c r="C1507" s="70"/>
      <c r="D1507" s="70"/>
      <c r="E1507" s="70"/>
      <c r="F1507" s="71"/>
      <c r="G1507" s="73"/>
    </row>
    <row r="1508">
      <c r="A1508" s="70"/>
      <c r="B1508" s="70"/>
      <c r="C1508" s="70"/>
      <c r="D1508" s="70"/>
      <c r="E1508" s="70"/>
      <c r="F1508" s="71"/>
      <c r="G1508" s="73"/>
    </row>
    <row r="1509">
      <c r="A1509" s="70"/>
      <c r="B1509" s="70"/>
      <c r="C1509" s="70"/>
      <c r="D1509" s="70"/>
      <c r="E1509" s="70"/>
      <c r="F1509" s="71"/>
      <c r="G1509" s="73"/>
    </row>
    <row r="1510">
      <c r="A1510" s="70"/>
      <c r="B1510" s="70"/>
      <c r="C1510" s="70"/>
      <c r="D1510" s="70"/>
      <c r="E1510" s="70"/>
      <c r="F1510" s="71"/>
      <c r="G1510" s="73"/>
    </row>
    <row r="1511">
      <c r="A1511" s="70"/>
      <c r="B1511" s="70"/>
      <c r="C1511" s="70"/>
      <c r="D1511" s="70"/>
      <c r="E1511" s="70"/>
      <c r="F1511" s="71"/>
      <c r="G1511" s="73"/>
    </row>
    <row r="1512">
      <c r="A1512" s="70"/>
      <c r="B1512" s="70"/>
      <c r="C1512" s="70"/>
      <c r="D1512" s="70"/>
      <c r="E1512" s="70"/>
      <c r="F1512" s="71"/>
      <c r="G1512" s="73"/>
    </row>
    <row r="1513">
      <c r="A1513" s="70"/>
      <c r="B1513" s="70"/>
      <c r="C1513" s="70"/>
      <c r="D1513" s="70"/>
      <c r="E1513" s="70"/>
      <c r="F1513" s="71"/>
      <c r="G1513" s="73"/>
    </row>
    <row r="1514">
      <c r="A1514" s="70"/>
      <c r="B1514" s="70"/>
      <c r="C1514" s="70"/>
      <c r="D1514" s="70"/>
      <c r="E1514" s="70"/>
      <c r="F1514" s="71"/>
      <c r="G1514" s="73"/>
    </row>
    <row r="1515">
      <c r="A1515" s="70"/>
      <c r="B1515" s="70"/>
      <c r="C1515" s="70"/>
      <c r="D1515" s="70"/>
      <c r="E1515" s="70"/>
      <c r="F1515" s="71"/>
      <c r="G1515" s="73"/>
    </row>
    <row r="1516">
      <c r="A1516" s="70"/>
      <c r="B1516" s="70"/>
      <c r="C1516" s="70"/>
      <c r="D1516" s="70"/>
      <c r="E1516" s="70"/>
      <c r="F1516" s="71"/>
      <c r="G1516" s="73"/>
    </row>
    <row r="1517">
      <c r="A1517" s="70"/>
      <c r="B1517" s="70"/>
      <c r="C1517" s="70"/>
      <c r="D1517" s="70"/>
      <c r="E1517" s="70"/>
      <c r="F1517" s="71"/>
      <c r="G1517" s="73"/>
    </row>
    <row r="1518">
      <c r="A1518" s="70"/>
      <c r="B1518" s="70"/>
      <c r="C1518" s="70"/>
      <c r="D1518" s="70"/>
      <c r="E1518" s="70"/>
      <c r="F1518" s="71"/>
      <c r="G1518" s="73"/>
    </row>
    <row r="1519">
      <c r="A1519" s="70"/>
      <c r="B1519" s="70"/>
      <c r="C1519" s="70"/>
      <c r="D1519" s="70"/>
      <c r="E1519" s="70"/>
      <c r="F1519" s="71"/>
      <c r="G1519" s="73"/>
    </row>
    <row r="1520">
      <c r="A1520" s="70"/>
      <c r="B1520" s="70"/>
      <c r="C1520" s="70"/>
      <c r="D1520" s="70"/>
      <c r="E1520" s="70"/>
      <c r="F1520" s="71"/>
      <c r="G1520" s="73"/>
    </row>
    <row r="1521">
      <c r="A1521" s="70"/>
      <c r="B1521" s="70"/>
      <c r="C1521" s="70"/>
      <c r="D1521" s="70"/>
      <c r="E1521" s="70"/>
      <c r="F1521" s="71"/>
      <c r="G1521" s="73"/>
    </row>
    <row r="1522">
      <c r="A1522" s="70"/>
      <c r="B1522" s="70"/>
      <c r="C1522" s="70"/>
      <c r="D1522" s="70"/>
      <c r="E1522" s="70"/>
      <c r="F1522" s="71"/>
      <c r="G1522" s="73"/>
    </row>
    <row r="1523">
      <c r="A1523" s="70"/>
      <c r="B1523" s="70"/>
      <c r="C1523" s="70"/>
      <c r="D1523" s="70"/>
      <c r="E1523" s="70"/>
      <c r="F1523" s="71"/>
      <c r="G1523" s="73"/>
    </row>
    <row r="1524">
      <c r="A1524" s="70"/>
      <c r="B1524" s="70"/>
      <c r="C1524" s="70"/>
      <c r="D1524" s="70"/>
      <c r="E1524" s="70"/>
      <c r="F1524" s="71"/>
      <c r="G1524" s="73"/>
    </row>
    <row r="1525">
      <c r="A1525" s="70"/>
      <c r="B1525" s="70"/>
      <c r="C1525" s="70"/>
      <c r="D1525" s="70"/>
      <c r="E1525" s="70"/>
      <c r="F1525" s="71"/>
      <c r="G1525" s="73"/>
    </row>
    <row r="1526">
      <c r="A1526" s="70"/>
      <c r="B1526" s="70"/>
      <c r="C1526" s="70"/>
      <c r="D1526" s="70"/>
      <c r="E1526" s="70"/>
      <c r="F1526" s="71"/>
      <c r="G1526" s="73"/>
    </row>
    <row r="1527">
      <c r="A1527" s="70"/>
      <c r="B1527" s="70"/>
      <c r="C1527" s="70"/>
      <c r="D1527" s="70"/>
      <c r="E1527" s="70"/>
      <c r="F1527" s="71"/>
      <c r="G1527" s="73"/>
    </row>
    <row r="1528">
      <c r="A1528" s="70"/>
      <c r="B1528" s="70"/>
      <c r="C1528" s="70"/>
      <c r="D1528" s="70"/>
      <c r="E1528" s="70"/>
      <c r="F1528" s="71"/>
      <c r="G1528" s="73"/>
    </row>
    <row r="1529">
      <c r="A1529" s="70"/>
      <c r="B1529" s="70"/>
      <c r="C1529" s="70"/>
      <c r="D1529" s="70"/>
      <c r="E1529" s="70"/>
      <c r="F1529" s="71"/>
      <c r="G1529" s="73"/>
    </row>
    <row r="1530">
      <c r="A1530" s="70"/>
      <c r="B1530" s="70"/>
      <c r="C1530" s="70"/>
      <c r="D1530" s="70"/>
      <c r="E1530" s="70"/>
      <c r="F1530" s="71"/>
      <c r="G1530" s="73"/>
    </row>
    <row r="1531">
      <c r="A1531" s="70"/>
      <c r="B1531" s="70"/>
      <c r="C1531" s="70"/>
      <c r="D1531" s="70"/>
      <c r="E1531" s="70"/>
      <c r="F1531" s="71"/>
      <c r="G1531" s="73"/>
    </row>
    <row r="1532">
      <c r="A1532" s="70"/>
      <c r="B1532" s="70"/>
      <c r="C1532" s="70"/>
      <c r="D1532" s="70"/>
      <c r="E1532" s="70"/>
      <c r="F1532" s="71"/>
      <c r="G1532" s="73"/>
    </row>
    <row r="1533">
      <c r="A1533" s="70"/>
      <c r="B1533" s="70"/>
      <c r="C1533" s="70"/>
      <c r="D1533" s="70"/>
      <c r="E1533" s="70"/>
      <c r="F1533" s="71"/>
      <c r="G1533" s="73"/>
    </row>
    <row r="1534">
      <c r="A1534" s="70"/>
      <c r="B1534" s="70"/>
      <c r="C1534" s="70"/>
      <c r="D1534" s="70"/>
      <c r="E1534" s="70"/>
      <c r="F1534" s="71"/>
      <c r="G1534" s="73"/>
    </row>
    <row r="1535">
      <c r="A1535" s="70"/>
      <c r="B1535" s="70"/>
      <c r="C1535" s="70"/>
      <c r="D1535" s="70"/>
      <c r="E1535" s="70"/>
      <c r="F1535" s="71"/>
      <c r="G1535" s="73"/>
    </row>
    <row r="1536">
      <c r="A1536" s="70"/>
      <c r="B1536" s="70"/>
      <c r="C1536" s="70"/>
      <c r="D1536" s="70"/>
      <c r="E1536" s="70"/>
      <c r="F1536" s="71"/>
      <c r="G1536" s="73"/>
    </row>
    <row r="1537">
      <c r="A1537" s="70"/>
      <c r="B1537" s="70"/>
      <c r="C1537" s="70"/>
      <c r="D1537" s="70"/>
      <c r="E1537" s="70"/>
      <c r="F1537" s="71"/>
      <c r="G1537" s="73"/>
    </row>
    <row r="1538">
      <c r="A1538" s="70"/>
      <c r="B1538" s="70"/>
      <c r="C1538" s="70"/>
      <c r="D1538" s="70"/>
      <c r="E1538" s="70"/>
      <c r="F1538" s="71"/>
      <c r="G1538" s="73"/>
    </row>
    <row r="1539">
      <c r="A1539" s="70"/>
      <c r="B1539" s="70"/>
      <c r="C1539" s="70"/>
      <c r="D1539" s="70"/>
      <c r="E1539" s="70"/>
      <c r="F1539" s="71"/>
      <c r="G1539" s="73"/>
    </row>
    <row r="1540">
      <c r="A1540" s="70"/>
      <c r="B1540" s="70"/>
      <c r="C1540" s="70"/>
      <c r="D1540" s="70"/>
      <c r="E1540" s="70"/>
      <c r="F1540" s="71"/>
      <c r="G1540" s="73"/>
    </row>
    <row r="1541">
      <c r="A1541" s="70"/>
      <c r="B1541" s="70"/>
      <c r="C1541" s="70"/>
      <c r="D1541" s="70"/>
      <c r="E1541" s="70"/>
      <c r="F1541" s="71"/>
      <c r="G1541" s="73"/>
    </row>
    <row r="1542">
      <c r="A1542" s="70"/>
      <c r="B1542" s="70"/>
      <c r="C1542" s="70"/>
      <c r="D1542" s="70"/>
      <c r="E1542" s="70"/>
      <c r="F1542" s="71"/>
      <c r="G1542" s="73"/>
    </row>
    <row r="1543">
      <c r="A1543" s="70"/>
      <c r="B1543" s="70"/>
      <c r="C1543" s="70"/>
      <c r="D1543" s="70"/>
      <c r="E1543" s="70"/>
      <c r="F1543" s="71"/>
      <c r="G1543" s="73"/>
    </row>
    <row r="1544">
      <c r="A1544" s="70"/>
      <c r="B1544" s="70"/>
      <c r="C1544" s="70"/>
      <c r="D1544" s="70"/>
      <c r="E1544" s="70"/>
      <c r="F1544" s="71"/>
      <c r="G1544" s="73"/>
    </row>
    <row r="1545">
      <c r="A1545" s="70"/>
      <c r="B1545" s="70"/>
      <c r="C1545" s="70"/>
      <c r="D1545" s="70"/>
      <c r="E1545" s="70"/>
      <c r="F1545" s="71"/>
      <c r="G1545" s="73"/>
    </row>
    <row r="1546">
      <c r="A1546" s="70"/>
      <c r="B1546" s="70"/>
      <c r="C1546" s="70"/>
      <c r="D1546" s="70"/>
      <c r="E1546" s="70"/>
      <c r="F1546" s="71"/>
      <c r="G1546" s="73"/>
    </row>
    <row r="1547">
      <c r="A1547" s="70"/>
      <c r="B1547" s="70"/>
      <c r="C1547" s="70"/>
      <c r="D1547" s="70"/>
      <c r="E1547" s="70"/>
      <c r="F1547" s="71"/>
      <c r="G1547" s="73"/>
    </row>
    <row r="1548">
      <c r="A1548" s="70"/>
      <c r="B1548" s="70"/>
      <c r="C1548" s="70"/>
      <c r="D1548" s="70"/>
      <c r="E1548" s="70"/>
      <c r="F1548" s="71"/>
      <c r="G1548" s="73"/>
    </row>
    <row r="1549">
      <c r="A1549" s="70"/>
      <c r="B1549" s="70"/>
      <c r="C1549" s="70"/>
      <c r="D1549" s="70"/>
      <c r="E1549" s="70"/>
      <c r="F1549" s="71"/>
      <c r="G1549" s="73"/>
    </row>
    <row r="1550">
      <c r="A1550" s="70"/>
      <c r="B1550" s="70"/>
      <c r="C1550" s="70"/>
      <c r="D1550" s="70"/>
      <c r="E1550" s="70"/>
      <c r="F1550" s="71"/>
      <c r="G1550" s="73"/>
    </row>
    <row r="1551">
      <c r="A1551" s="70"/>
      <c r="B1551" s="70"/>
      <c r="C1551" s="70"/>
      <c r="D1551" s="70"/>
      <c r="E1551" s="70"/>
      <c r="F1551" s="71"/>
      <c r="G1551" s="73"/>
    </row>
    <row r="1552">
      <c r="A1552" s="70"/>
      <c r="B1552" s="70"/>
      <c r="C1552" s="70"/>
      <c r="D1552" s="70"/>
      <c r="E1552" s="70"/>
      <c r="F1552" s="71"/>
      <c r="G1552" s="73"/>
    </row>
    <row r="1553">
      <c r="A1553" s="70"/>
      <c r="B1553" s="70"/>
      <c r="C1553" s="70"/>
      <c r="D1553" s="70"/>
      <c r="E1553" s="70"/>
      <c r="F1553" s="71"/>
      <c r="G1553" s="73"/>
    </row>
    <row r="1554">
      <c r="A1554" s="70"/>
      <c r="B1554" s="70"/>
      <c r="C1554" s="70"/>
      <c r="D1554" s="70"/>
      <c r="E1554" s="70"/>
      <c r="F1554" s="71"/>
      <c r="G1554" s="73"/>
    </row>
    <row r="1555">
      <c r="A1555" s="70"/>
      <c r="B1555" s="70"/>
      <c r="C1555" s="70"/>
      <c r="D1555" s="70"/>
      <c r="E1555" s="70"/>
      <c r="F1555" s="71"/>
      <c r="G1555" s="73"/>
    </row>
    <row r="1556">
      <c r="A1556" s="70"/>
      <c r="B1556" s="70"/>
      <c r="C1556" s="70"/>
      <c r="D1556" s="70"/>
      <c r="E1556" s="70"/>
      <c r="F1556" s="71"/>
      <c r="G1556" s="73"/>
    </row>
    <row r="1557">
      <c r="A1557" s="70"/>
      <c r="B1557" s="70"/>
      <c r="C1557" s="70"/>
      <c r="D1557" s="70"/>
      <c r="E1557" s="70"/>
      <c r="F1557" s="71"/>
      <c r="G1557" s="73"/>
    </row>
    <row r="1558">
      <c r="A1558" s="70"/>
      <c r="B1558" s="70"/>
      <c r="C1558" s="70"/>
      <c r="D1558" s="70"/>
      <c r="E1558" s="70"/>
      <c r="F1558" s="71"/>
      <c r="G1558" s="73"/>
    </row>
    <row r="1559">
      <c r="A1559" s="70"/>
      <c r="B1559" s="70"/>
      <c r="C1559" s="70"/>
      <c r="D1559" s="70"/>
      <c r="E1559" s="70"/>
      <c r="F1559" s="71"/>
      <c r="G1559" s="73"/>
    </row>
    <row r="1560">
      <c r="A1560" s="70"/>
      <c r="B1560" s="70"/>
      <c r="C1560" s="70"/>
      <c r="D1560" s="70"/>
      <c r="E1560" s="70"/>
      <c r="F1560" s="71"/>
      <c r="G1560" s="73"/>
    </row>
    <row r="1561">
      <c r="A1561" s="70"/>
      <c r="B1561" s="70"/>
      <c r="C1561" s="70"/>
      <c r="D1561" s="70"/>
      <c r="E1561" s="70"/>
      <c r="F1561" s="71"/>
      <c r="G1561" s="73"/>
    </row>
    <row r="1562">
      <c r="A1562" s="70"/>
      <c r="B1562" s="70"/>
      <c r="C1562" s="70"/>
      <c r="D1562" s="70"/>
      <c r="E1562" s="70"/>
      <c r="F1562" s="71"/>
      <c r="G1562" s="73"/>
    </row>
    <row r="1563">
      <c r="A1563" s="70"/>
      <c r="B1563" s="70"/>
      <c r="C1563" s="70"/>
      <c r="D1563" s="70"/>
      <c r="E1563" s="70"/>
      <c r="F1563" s="71"/>
      <c r="G1563" s="73"/>
    </row>
    <row r="1564">
      <c r="A1564" s="70"/>
      <c r="B1564" s="70"/>
      <c r="C1564" s="70"/>
      <c r="D1564" s="70"/>
      <c r="E1564" s="70"/>
      <c r="F1564" s="71"/>
      <c r="G1564" s="73"/>
    </row>
    <row r="1565">
      <c r="A1565" s="70"/>
      <c r="B1565" s="70"/>
      <c r="C1565" s="70"/>
      <c r="D1565" s="70"/>
      <c r="E1565" s="70"/>
      <c r="F1565" s="71"/>
      <c r="G1565" s="73"/>
    </row>
    <row r="1566">
      <c r="A1566" s="70"/>
      <c r="B1566" s="70"/>
      <c r="C1566" s="70"/>
      <c r="D1566" s="70"/>
      <c r="E1566" s="70"/>
      <c r="F1566" s="71"/>
      <c r="G1566" s="73"/>
    </row>
    <row r="1567">
      <c r="A1567" s="70"/>
      <c r="B1567" s="70"/>
      <c r="C1567" s="70"/>
      <c r="D1567" s="70"/>
      <c r="E1567" s="70"/>
      <c r="F1567" s="71"/>
      <c r="G1567" s="73"/>
    </row>
    <row r="1568">
      <c r="A1568" s="70"/>
      <c r="B1568" s="70"/>
      <c r="C1568" s="70"/>
      <c r="D1568" s="70"/>
      <c r="E1568" s="70"/>
      <c r="F1568" s="71"/>
      <c r="G1568" s="73"/>
    </row>
    <row r="1569">
      <c r="A1569" s="70"/>
      <c r="B1569" s="70"/>
      <c r="C1569" s="70"/>
      <c r="D1569" s="70"/>
      <c r="E1569" s="70"/>
      <c r="F1569" s="71"/>
      <c r="G1569" s="73"/>
    </row>
    <row r="1570">
      <c r="A1570" s="70"/>
      <c r="B1570" s="70"/>
      <c r="C1570" s="70"/>
      <c r="D1570" s="70"/>
      <c r="E1570" s="70"/>
      <c r="F1570" s="71"/>
      <c r="G1570" s="73"/>
    </row>
    <row r="1571">
      <c r="A1571" s="70"/>
      <c r="B1571" s="70"/>
      <c r="C1571" s="70"/>
      <c r="D1571" s="70"/>
      <c r="E1571" s="70"/>
      <c r="F1571" s="71"/>
      <c r="G1571" s="70"/>
    </row>
    <row r="1572">
      <c r="A1572" s="70"/>
      <c r="B1572" s="70"/>
      <c r="C1572" s="70"/>
      <c r="D1572" s="70"/>
      <c r="E1572" s="70"/>
      <c r="F1572" s="71"/>
      <c r="G1572" s="70"/>
    </row>
    <row r="1573">
      <c r="A1573" s="70"/>
      <c r="B1573" s="70"/>
      <c r="C1573" s="70"/>
      <c r="D1573" s="70"/>
      <c r="E1573" s="70"/>
      <c r="F1573" s="71"/>
      <c r="G1573" s="70"/>
    </row>
    <row r="1574">
      <c r="A1574" s="70"/>
      <c r="B1574" s="70"/>
      <c r="C1574" s="70"/>
      <c r="D1574" s="70"/>
      <c r="E1574" s="70"/>
      <c r="F1574" s="71"/>
      <c r="G1574" s="70"/>
    </row>
    <row r="1575">
      <c r="A1575" s="70"/>
      <c r="B1575" s="70"/>
      <c r="C1575" s="70"/>
      <c r="D1575" s="70"/>
      <c r="E1575" s="70"/>
      <c r="F1575" s="71"/>
      <c r="G1575" s="70"/>
    </row>
    <row r="1576">
      <c r="A1576" s="70"/>
      <c r="B1576" s="70"/>
      <c r="C1576" s="70"/>
      <c r="D1576" s="70"/>
      <c r="E1576" s="70"/>
      <c r="F1576" s="71"/>
      <c r="G1576" s="70"/>
    </row>
    <row r="1577">
      <c r="A1577" s="70"/>
      <c r="B1577" s="70"/>
      <c r="C1577" s="70"/>
      <c r="D1577" s="70"/>
      <c r="E1577" s="70"/>
      <c r="F1577" s="71"/>
      <c r="G1577" s="70"/>
    </row>
    <row r="1578">
      <c r="A1578" s="70"/>
      <c r="B1578" s="70"/>
      <c r="C1578" s="70"/>
      <c r="D1578" s="70"/>
      <c r="E1578" s="70"/>
      <c r="F1578" s="71"/>
      <c r="G1578" s="70"/>
    </row>
    <row r="1579">
      <c r="A1579" s="70"/>
      <c r="B1579" s="70"/>
      <c r="C1579" s="70"/>
      <c r="D1579" s="70"/>
      <c r="E1579" s="70"/>
      <c r="F1579" s="71"/>
      <c r="G1579" s="70"/>
    </row>
    <row r="1580">
      <c r="A1580" s="70"/>
      <c r="B1580" s="70"/>
      <c r="C1580" s="70"/>
      <c r="D1580" s="70"/>
      <c r="E1580" s="70"/>
      <c r="F1580" s="71"/>
      <c r="G1580" s="70"/>
    </row>
    <row r="1581">
      <c r="A1581" s="70"/>
      <c r="B1581" s="70"/>
      <c r="C1581" s="70"/>
      <c r="D1581" s="70"/>
      <c r="E1581" s="70"/>
      <c r="F1581" s="71"/>
      <c r="G1581" s="70"/>
    </row>
    <row r="1582">
      <c r="A1582" s="70"/>
      <c r="B1582" s="70"/>
      <c r="C1582" s="70"/>
      <c r="D1582" s="70"/>
      <c r="E1582" s="70"/>
      <c r="F1582" s="71"/>
      <c r="G1582" s="70"/>
    </row>
    <row r="1583">
      <c r="A1583" s="70"/>
      <c r="B1583" s="70"/>
      <c r="C1583" s="70"/>
      <c r="D1583" s="70"/>
      <c r="E1583" s="70"/>
      <c r="F1583" s="71"/>
      <c r="G1583" s="70"/>
    </row>
    <row r="1584">
      <c r="A1584" s="70"/>
      <c r="B1584" s="70"/>
      <c r="C1584" s="70"/>
      <c r="D1584" s="70"/>
      <c r="E1584" s="70"/>
      <c r="F1584" s="71"/>
      <c r="G1584" s="70"/>
    </row>
    <row r="1585">
      <c r="A1585" s="70"/>
      <c r="B1585" s="70"/>
      <c r="C1585" s="70"/>
      <c r="D1585" s="70"/>
      <c r="E1585" s="70"/>
      <c r="F1585" s="71"/>
      <c r="G1585" s="70"/>
    </row>
    <row r="1586">
      <c r="A1586" s="70"/>
      <c r="B1586" s="70"/>
      <c r="C1586" s="70"/>
      <c r="D1586" s="70"/>
      <c r="E1586" s="70"/>
      <c r="F1586" s="71"/>
      <c r="G1586" s="70"/>
    </row>
    <row r="1587">
      <c r="A1587" s="70"/>
      <c r="B1587" s="70"/>
      <c r="C1587" s="70"/>
      <c r="D1587" s="70"/>
      <c r="E1587" s="70"/>
      <c r="F1587" s="71"/>
      <c r="G1587" s="70"/>
    </row>
    <row r="1588">
      <c r="A1588" s="70"/>
      <c r="B1588" s="70"/>
      <c r="C1588" s="70"/>
      <c r="D1588" s="70"/>
      <c r="E1588" s="70"/>
      <c r="F1588" s="71"/>
      <c r="G1588" s="70"/>
    </row>
    <row r="1589">
      <c r="A1589" s="70"/>
      <c r="B1589" s="70"/>
      <c r="C1589" s="70"/>
      <c r="D1589" s="70"/>
      <c r="E1589" s="70"/>
      <c r="F1589" s="71"/>
      <c r="G1589" s="70"/>
    </row>
    <row r="1590">
      <c r="A1590" s="70"/>
      <c r="B1590" s="70"/>
      <c r="C1590" s="70"/>
      <c r="D1590" s="70"/>
      <c r="E1590" s="70"/>
      <c r="F1590" s="71"/>
      <c r="G1590" s="70"/>
    </row>
    <row r="1591">
      <c r="A1591" s="70"/>
      <c r="B1591" s="70"/>
      <c r="C1591" s="70"/>
      <c r="D1591" s="70"/>
      <c r="E1591" s="70"/>
      <c r="F1591" s="71"/>
      <c r="G1591" s="70"/>
    </row>
    <row r="1592">
      <c r="A1592" s="70"/>
      <c r="B1592" s="70"/>
      <c r="C1592" s="70"/>
      <c r="D1592" s="70"/>
      <c r="E1592" s="70"/>
      <c r="F1592" s="71"/>
      <c r="G1592" s="70"/>
    </row>
    <row r="1593">
      <c r="A1593" s="70"/>
      <c r="B1593" s="70"/>
      <c r="C1593" s="70"/>
      <c r="D1593" s="70"/>
      <c r="E1593" s="70"/>
      <c r="F1593" s="71"/>
      <c r="G1593" s="70"/>
    </row>
    <row r="1594">
      <c r="A1594" s="70"/>
      <c r="B1594" s="70"/>
      <c r="C1594" s="70"/>
      <c r="D1594" s="70"/>
      <c r="E1594" s="70"/>
      <c r="F1594" s="71"/>
      <c r="G1594" s="70"/>
    </row>
    <row r="1595">
      <c r="A1595" s="70"/>
      <c r="B1595" s="70"/>
      <c r="C1595" s="70"/>
      <c r="D1595" s="70"/>
      <c r="E1595" s="70"/>
      <c r="F1595" s="71"/>
      <c r="G1595" s="73"/>
    </row>
    <row r="1596">
      <c r="A1596" s="70"/>
      <c r="B1596" s="70"/>
      <c r="C1596" s="70"/>
      <c r="D1596" s="70"/>
      <c r="E1596" s="70"/>
      <c r="F1596" s="71"/>
      <c r="G1596" s="73"/>
    </row>
    <row r="1597">
      <c r="A1597" s="70"/>
      <c r="B1597" s="70"/>
      <c r="C1597" s="70"/>
      <c r="D1597" s="70"/>
      <c r="E1597" s="70"/>
      <c r="F1597" s="71"/>
      <c r="G1597" s="73"/>
    </row>
    <row r="1598">
      <c r="A1598" s="70"/>
      <c r="B1598" s="70"/>
      <c r="C1598" s="70"/>
      <c r="D1598" s="70"/>
      <c r="E1598" s="70"/>
      <c r="F1598" s="71"/>
      <c r="G1598" s="73"/>
    </row>
    <row r="1599">
      <c r="A1599" s="70"/>
      <c r="B1599" s="70"/>
      <c r="C1599" s="70"/>
      <c r="D1599" s="70"/>
      <c r="E1599" s="70"/>
      <c r="F1599" s="71"/>
      <c r="G1599" s="73"/>
    </row>
    <row r="1600">
      <c r="A1600" s="70"/>
      <c r="B1600" s="70"/>
      <c r="C1600" s="70"/>
      <c r="D1600" s="70"/>
      <c r="E1600" s="70"/>
      <c r="F1600" s="71"/>
      <c r="G1600" s="73"/>
    </row>
    <row r="1601">
      <c r="A1601" s="70"/>
      <c r="B1601" s="70"/>
      <c r="C1601" s="70"/>
      <c r="D1601" s="70"/>
      <c r="E1601" s="70"/>
      <c r="F1601" s="71"/>
      <c r="G1601" s="73"/>
    </row>
    <row r="1602">
      <c r="A1602" s="70"/>
      <c r="B1602" s="70"/>
      <c r="C1602" s="70"/>
      <c r="D1602" s="70"/>
      <c r="E1602" s="70"/>
      <c r="F1602" s="71"/>
      <c r="G1602" s="73"/>
    </row>
    <row r="1603">
      <c r="A1603" s="70"/>
      <c r="B1603" s="70"/>
      <c r="C1603" s="70"/>
      <c r="D1603" s="70"/>
      <c r="E1603" s="70"/>
      <c r="F1603" s="71"/>
      <c r="G1603" s="73"/>
    </row>
    <row r="1604">
      <c r="A1604" s="70"/>
      <c r="B1604" s="70"/>
      <c r="C1604" s="70"/>
      <c r="D1604" s="70"/>
      <c r="E1604" s="70"/>
      <c r="F1604" s="71"/>
      <c r="G1604" s="73"/>
    </row>
    <row r="1605">
      <c r="A1605" s="70"/>
      <c r="B1605" s="70"/>
      <c r="C1605" s="70"/>
      <c r="D1605" s="70"/>
      <c r="E1605" s="70"/>
      <c r="F1605" s="71"/>
      <c r="G1605" s="70"/>
    </row>
    <row r="1606">
      <c r="A1606" s="70"/>
      <c r="B1606" s="70"/>
      <c r="C1606" s="70"/>
      <c r="D1606" s="70"/>
      <c r="E1606" s="70"/>
      <c r="F1606" s="71"/>
      <c r="G1606" s="70"/>
    </row>
    <row r="1607">
      <c r="A1607" s="70"/>
      <c r="B1607" s="70"/>
      <c r="C1607" s="70"/>
      <c r="D1607" s="70"/>
      <c r="E1607" s="70"/>
      <c r="F1607" s="71"/>
      <c r="G1607" s="70"/>
    </row>
    <row r="1608">
      <c r="A1608" s="70"/>
      <c r="B1608" s="70"/>
      <c r="C1608" s="70"/>
      <c r="D1608" s="70"/>
      <c r="E1608" s="70"/>
      <c r="F1608" s="71"/>
      <c r="G1608" s="70"/>
    </row>
    <row r="1609">
      <c r="A1609" s="70"/>
      <c r="B1609" s="70"/>
      <c r="C1609" s="70"/>
      <c r="D1609" s="70"/>
      <c r="E1609" s="70"/>
      <c r="F1609" s="71"/>
      <c r="G1609" s="70"/>
    </row>
    <row r="1610">
      <c r="A1610" s="70"/>
      <c r="B1610" s="70"/>
      <c r="C1610" s="70"/>
      <c r="D1610" s="70"/>
      <c r="E1610" s="70"/>
      <c r="F1610" s="71"/>
      <c r="G1610" s="70"/>
    </row>
    <row r="1611">
      <c r="A1611" s="70"/>
      <c r="B1611" s="70"/>
      <c r="C1611" s="70"/>
      <c r="D1611" s="70"/>
      <c r="E1611" s="70"/>
      <c r="F1611" s="71"/>
      <c r="G1611" s="70"/>
    </row>
    <row r="1612">
      <c r="A1612" s="70"/>
      <c r="B1612" s="70"/>
      <c r="C1612" s="70"/>
      <c r="D1612" s="70"/>
      <c r="E1612" s="70"/>
      <c r="F1612" s="71"/>
      <c r="G1612" s="70"/>
    </row>
    <row r="1613">
      <c r="A1613" s="70"/>
      <c r="B1613" s="70"/>
      <c r="C1613" s="70"/>
      <c r="D1613" s="70"/>
      <c r="E1613" s="70"/>
      <c r="F1613" s="71"/>
      <c r="G1613" s="70"/>
    </row>
    <row r="1614">
      <c r="A1614" s="70"/>
      <c r="B1614" s="70"/>
      <c r="C1614" s="70"/>
      <c r="D1614" s="70"/>
      <c r="E1614" s="70"/>
      <c r="F1614" s="71"/>
      <c r="G1614" s="70"/>
    </row>
    <row r="1615">
      <c r="A1615" s="70"/>
      <c r="B1615" s="70"/>
      <c r="C1615" s="70"/>
      <c r="D1615" s="70"/>
      <c r="E1615" s="70"/>
      <c r="F1615" s="71"/>
      <c r="G1615" s="70"/>
    </row>
    <row r="1616">
      <c r="A1616" s="70"/>
      <c r="B1616" s="70"/>
      <c r="C1616" s="70"/>
      <c r="D1616" s="70"/>
      <c r="E1616" s="70"/>
      <c r="F1616" s="71"/>
      <c r="G1616" s="70"/>
    </row>
    <row r="1617">
      <c r="A1617" s="70"/>
      <c r="B1617" s="70"/>
      <c r="C1617" s="70"/>
      <c r="D1617" s="70"/>
      <c r="E1617" s="70"/>
      <c r="F1617" s="71"/>
      <c r="G1617" s="70"/>
    </row>
    <row r="1618">
      <c r="A1618" s="70"/>
      <c r="B1618" s="70"/>
      <c r="C1618" s="70"/>
      <c r="D1618" s="70"/>
      <c r="E1618" s="70"/>
      <c r="F1618" s="71"/>
      <c r="G1618" s="70"/>
    </row>
    <row r="1619">
      <c r="A1619" s="70"/>
      <c r="B1619" s="70"/>
      <c r="C1619" s="70"/>
      <c r="D1619" s="70"/>
      <c r="E1619" s="70"/>
      <c r="F1619" s="71"/>
      <c r="G1619" s="70"/>
    </row>
    <row r="1620">
      <c r="A1620" s="70"/>
      <c r="B1620" s="70"/>
      <c r="C1620" s="70"/>
      <c r="D1620" s="70"/>
      <c r="E1620" s="70"/>
      <c r="F1620" s="71"/>
      <c r="G1620" s="70"/>
    </row>
    <row r="1621">
      <c r="A1621" s="70"/>
      <c r="B1621" s="70"/>
      <c r="C1621" s="70"/>
      <c r="D1621" s="70"/>
      <c r="E1621" s="70"/>
      <c r="F1621" s="71"/>
      <c r="G1621" s="70"/>
    </row>
    <row r="1622">
      <c r="A1622" s="70"/>
      <c r="B1622" s="70"/>
      <c r="C1622" s="70"/>
      <c r="D1622" s="70"/>
      <c r="E1622" s="70"/>
      <c r="F1622" s="71"/>
      <c r="G1622" s="70"/>
    </row>
    <row r="1623">
      <c r="A1623" s="70"/>
      <c r="B1623" s="70"/>
      <c r="C1623" s="70"/>
      <c r="D1623" s="70"/>
      <c r="E1623" s="70"/>
      <c r="F1623" s="71"/>
      <c r="G1623" s="70"/>
    </row>
    <row r="1624">
      <c r="A1624" s="70"/>
      <c r="B1624" s="70"/>
      <c r="C1624" s="70"/>
      <c r="D1624" s="70"/>
      <c r="E1624" s="70"/>
      <c r="F1624" s="71"/>
      <c r="G1624" s="70"/>
    </row>
    <row r="1625">
      <c r="A1625" s="70"/>
      <c r="B1625" s="70"/>
      <c r="C1625" s="70"/>
      <c r="D1625" s="70"/>
      <c r="E1625" s="70"/>
      <c r="F1625" s="71"/>
      <c r="G1625" s="70"/>
    </row>
    <row r="1626">
      <c r="A1626" s="70"/>
      <c r="B1626" s="70"/>
      <c r="C1626" s="70"/>
      <c r="D1626" s="70"/>
      <c r="E1626" s="70"/>
      <c r="F1626" s="71"/>
      <c r="G1626" s="70"/>
    </row>
    <row r="1627">
      <c r="A1627" s="70"/>
      <c r="B1627" s="70"/>
      <c r="C1627" s="70"/>
      <c r="D1627" s="70"/>
      <c r="E1627" s="70"/>
      <c r="F1627" s="71"/>
      <c r="G1627" s="70"/>
    </row>
    <row r="1628">
      <c r="A1628" s="70"/>
      <c r="B1628" s="70"/>
      <c r="C1628" s="70"/>
      <c r="D1628" s="70"/>
      <c r="E1628" s="70"/>
      <c r="F1628" s="71"/>
      <c r="G1628" s="70"/>
    </row>
    <row r="1629">
      <c r="A1629" s="70"/>
      <c r="B1629" s="70"/>
      <c r="C1629" s="70"/>
      <c r="D1629" s="70"/>
      <c r="E1629" s="70"/>
      <c r="F1629" s="71"/>
      <c r="G1629" s="70"/>
    </row>
    <row r="1630">
      <c r="A1630" s="70"/>
      <c r="B1630" s="70"/>
      <c r="C1630" s="70"/>
      <c r="D1630" s="70"/>
      <c r="E1630" s="70"/>
      <c r="F1630" s="71"/>
      <c r="G1630" s="70"/>
    </row>
    <row r="1631">
      <c r="A1631" s="70"/>
      <c r="B1631" s="70"/>
      <c r="C1631" s="70"/>
      <c r="D1631" s="70"/>
      <c r="E1631" s="70"/>
      <c r="F1631" s="71"/>
      <c r="G1631" s="70"/>
    </row>
    <row r="1632">
      <c r="A1632" s="70"/>
      <c r="B1632" s="70"/>
      <c r="C1632" s="70"/>
      <c r="D1632" s="70"/>
      <c r="E1632" s="70"/>
      <c r="F1632" s="71"/>
      <c r="G1632" s="70"/>
    </row>
    <row r="1633">
      <c r="A1633" s="70"/>
      <c r="B1633" s="70"/>
      <c r="C1633" s="70"/>
      <c r="D1633" s="70"/>
      <c r="E1633" s="70"/>
      <c r="F1633" s="71"/>
      <c r="G1633" s="70"/>
    </row>
    <row r="1634">
      <c r="A1634" s="70"/>
      <c r="B1634" s="70"/>
      <c r="C1634" s="70"/>
      <c r="D1634" s="70"/>
      <c r="E1634" s="70"/>
      <c r="F1634" s="71"/>
      <c r="G1634" s="70"/>
    </row>
    <row r="1635">
      <c r="A1635" s="70"/>
      <c r="B1635" s="70"/>
      <c r="C1635" s="70"/>
      <c r="D1635" s="70"/>
      <c r="E1635" s="70"/>
      <c r="F1635" s="71"/>
      <c r="G1635" s="70"/>
    </row>
    <row r="1636">
      <c r="A1636" s="70"/>
      <c r="B1636" s="70"/>
      <c r="C1636" s="70"/>
      <c r="D1636" s="70"/>
      <c r="E1636" s="70"/>
      <c r="F1636" s="71"/>
      <c r="G1636" s="70"/>
    </row>
    <row r="1637">
      <c r="A1637" s="70"/>
      <c r="B1637" s="70"/>
      <c r="C1637" s="70"/>
      <c r="D1637" s="70"/>
      <c r="E1637" s="70"/>
      <c r="F1637" s="71"/>
      <c r="G1637" s="70"/>
    </row>
    <row r="1638">
      <c r="A1638" s="70"/>
      <c r="B1638" s="70"/>
      <c r="C1638" s="70"/>
      <c r="D1638" s="70"/>
      <c r="E1638" s="70"/>
      <c r="F1638" s="71"/>
      <c r="G1638" s="70"/>
    </row>
    <row r="1639">
      <c r="A1639" s="70"/>
      <c r="B1639" s="70"/>
      <c r="C1639" s="70"/>
      <c r="D1639" s="70"/>
      <c r="E1639" s="70"/>
      <c r="F1639" s="71"/>
      <c r="G1639" s="70"/>
    </row>
    <row r="1640">
      <c r="A1640" s="70"/>
      <c r="B1640" s="70"/>
      <c r="C1640" s="70"/>
      <c r="D1640" s="70"/>
      <c r="E1640" s="70"/>
      <c r="F1640" s="71"/>
      <c r="G1640" s="70"/>
    </row>
    <row r="1641">
      <c r="A1641" s="70"/>
      <c r="B1641" s="70"/>
      <c r="C1641" s="70"/>
      <c r="D1641" s="70"/>
      <c r="E1641" s="70"/>
      <c r="F1641" s="71"/>
      <c r="G1641" s="73"/>
    </row>
    <row r="1642">
      <c r="A1642" s="70"/>
      <c r="B1642" s="70"/>
      <c r="C1642" s="70"/>
      <c r="D1642" s="70"/>
      <c r="E1642" s="70"/>
      <c r="F1642" s="71"/>
      <c r="G1642" s="70"/>
    </row>
    <row r="1643">
      <c r="A1643" s="70"/>
      <c r="B1643" s="70"/>
      <c r="C1643" s="70"/>
      <c r="D1643" s="70"/>
      <c r="E1643" s="70"/>
      <c r="F1643" s="71"/>
      <c r="G1643" s="70"/>
    </row>
    <row r="1644">
      <c r="A1644" s="70"/>
      <c r="B1644" s="70"/>
      <c r="C1644" s="70"/>
      <c r="D1644" s="70"/>
      <c r="E1644" s="70"/>
      <c r="F1644" s="71"/>
      <c r="G1644" s="70"/>
    </row>
    <row r="1645">
      <c r="A1645" s="70"/>
      <c r="B1645" s="70"/>
      <c r="C1645" s="70"/>
      <c r="D1645" s="70"/>
      <c r="E1645" s="70"/>
      <c r="F1645" s="71"/>
      <c r="G1645" s="70"/>
    </row>
    <row r="1646">
      <c r="A1646" s="70"/>
      <c r="B1646" s="70"/>
      <c r="C1646" s="70"/>
      <c r="D1646" s="70"/>
      <c r="E1646" s="70"/>
      <c r="F1646" s="71"/>
      <c r="G1646" s="70"/>
    </row>
    <row r="1647">
      <c r="A1647" s="70"/>
      <c r="B1647" s="70"/>
      <c r="C1647" s="70"/>
      <c r="D1647" s="70"/>
      <c r="E1647" s="70"/>
      <c r="F1647" s="71"/>
      <c r="G1647" s="70"/>
    </row>
    <row r="1648">
      <c r="A1648" s="70"/>
      <c r="B1648" s="70"/>
      <c r="C1648" s="70"/>
      <c r="D1648" s="70"/>
      <c r="E1648" s="70"/>
      <c r="F1648" s="71"/>
      <c r="G1648" s="70"/>
    </row>
    <row r="1649">
      <c r="A1649" s="70"/>
      <c r="B1649" s="70"/>
      <c r="C1649" s="70"/>
      <c r="D1649" s="70"/>
      <c r="E1649" s="70"/>
      <c r="F1649" s="71"/>
      <c r="G1649" s="70"/>
    </row>
    <row r="1650">
      <c r="A1650" s="70"/>
      <c r="B1650" s="70"/>
      <c r="C1650" s="70"/>
      <c r="D1650" s="70"/>
      <c r="E1650" s="70"/>
      <c r="F1650" s="71"/>
      <c r="G1650" s="70"/>
    </row>
    <row r="1651">
      <c r="A1651" s="70"/>
      <c r="B1651" s="70"/>
      <c r="C1651" s="70"/>
      <c r="D1651" s="70"/>
      <c r="E1651" s="70"/>
      <c r="F1651" s="71"/>
      <c r="G1651" s="70"/>
    </row>
    <row r="1652">
      <c r="A1652" s="70"/>
      <c r="B1652" s="70"/>
      <c r="C1652" s="70"/>
      <c r="D1652" s="70"/>
      <c r="E1652" s="70"/>
      <c r="F1652" s="71"/>
      <c r="G1652" s="70"/>
    </row>
    <row r="1653">
      <c r="A1653" s="70"/>
      <c r="B1653" s="70"/>
      <c r="C1653" s="70"/>
      <c r="D1653" s="70"/>
      <c r="E1653" s="70"/>
      <c r="F1653" s="71"/>
      <c r="G1653" s="70"/>
    </row>
    <row r="1654">
      <c r="A1654" s="70"/>
      <c r="B1654" s="70"/>
      <c r="C1654" s="70"/>
      <c r="D1654" s="70"/>
      <c r="E1654" s="70"/>
      <c r="F1654" s="71"/>
      <c r="G1654" s="70"/>
    </row>
    <row r="1655">
      <c r="A1655" s="70"/>
      <c r="B1655" s="70"/>
      <c r="C1655" s="70"/>
      <c r="D1655" s="70"/>
      <c r="E1655" s="70"/>
      <c r="F1655" s="71"/>
      <c r="G1655" s="70"/>
    </row>
    <row r="1656">
      <c r="A1656" s="70"/>
      <c r="B1656" s="70"/>
      <c r="C1656" s="70"/>
      <c r="D1656" s="70"/>
      <c r="E1656" s="70"/>
      <c r="F1656" s="71"/>
      <c r="G1656" s="70"/>
    </row>
    <row r="1657">
      <c r="A1657" s="70"/>
      <c r="B1657" s="70"/>
      <c r="C1657" s="70"/>
      <c r="D1657" s="70"/>
      <c r="E1657" s="70"/>
      <c r="F1657" s="71"/>
      <c r="G1657" s="70"/>
    </row>
    <row r="1658">
      <c r="A1658" s="70"/>
      <c r="B1658" s="70"/>
      <c r="C1658" s="70"/>
      <c r="D1658" s="70"/>
      <c r="E1658" s="70"/>
      <c r="F1658" s="71"/>
      <c r="G1658" s="70"/>
    </row>
    <row r="1659">
      <c r="A1659" s="70"/>
      <c r="B1659" s="70"/>
      <c r="C1659" s="70"/>
      <c r="D1659" s="70"/>
      <c r="E1659" s="70"/>
      <c r="F1659" s="71"/>
      <c r="G1659" s="70"/>
    </row>
    <row r="1660">
      <c r="A1660" s="70"/>
      <c r="B1660" s="70"/>
      <c r="C1660" s="70"/>
      <c r="D1660" s="70"/>
      <c r="E1660" s="70"/>
      <c r="F1660" s="71"/>
      <c r="G1660" s="70"/>
    </row>
    <row r="1661">
      <c r="A1661" s="70"/>
      <c r="B1661" s="70"/>
      <c r="C1661" s="70"/>
      <c r="D1661" s="70"/>
      <c r="E1661" s="70"/>
      <c r="F1661" s="71"/>
      <c r="G1661" s="70"/>
    </row>
    <row r="1662">
      <c r="A1662" s="70"/>
      <c r="B1662" s="70"/>
      <c r="C1662" s="70"/>
      <c r="D1662" s="70"/>
      <c r="E1662" s="70"/>
      <c r="F1662" s="71"/>
      <c r="G1662" s="70"/>
    </row>
    <row r="1663">
      <c r="A1663" s="70"/>
      <c r="B1663" s="70"/>
      <c r="C1663" s="70"/>
      <c r="D1663" s="70"/>
      <c r="E1663" s="70"/>
      <c r="F1663" s="71"/>
      <c r="G1663" s="70"/>
    </row>
    <row r="1664">
      <c r="A1664" s="70"/>
      <c r="B1664" s="70"/>
      <c r="C1664" s="70"/>
      <c r="D1664" s="70"/>
      <c r="E1664" s="70"/>
      <c r="F1664" s="71"/>
      <c r="G1664" s="70"/>
    </row>
    <row r="1665">
      <c r="A1665" s="70"/>
      <c r="B1665" s="70"/>
      <c r="C1665" s="70"/>
      <c r="D1665" s="70"/>
      <c r="E1665" s="70"/>
      <c r="F1665" s="71"/>
      <c r="G1665" s="70"/>
    </row>
    <row r="1666">
      <c r="A1666" s="70"/>
      <c r="B1666" s="70"/>
      <c r="C1666" s="70"/>
      <c r="D1666" s="70"/>
      <c r="E1666" s="70"/>
      <c r="F1666" s="71"/>
      <c r="G1666" s="70"/>
    </row>
    <row r="1667">
      <c r="A1667" s="70"/>
      <c r="B1667" s="70"/>
      <c r="C1667" s="70"/>
      <c r="D1667" s="70"/>
      <c r="E1667" s="70"/>
      <c r="F1667" s="71"/>
      <c r="G1667" s="70"/>
    </row>
    <row r="1668">
      <c r="A1668" s="70"/>
      <c r="B1668" s="70"/>
      <c r="C1668" s="70"/>
      <c r="D1668" s="70"/>
      <c r="E1668" s="70"/>
      <c r="F1668" s="71"/>
      <c r="G1668" s="70"/>
    </row>
    <row r="1669">
      <c r="A1669" s="70"/>
      <c r="B1669" s="70"/>
      <c r="C1669" s="70"/>
      <c r="D1669" s="70"/>
      <c r="E1669" s="70"/>
      <c r="F1669" s="71"/>
      <c r="G1669" s="70"/>
    </row>
    <row r="1670">
      <c r="A1670" s="70"/>
      <c r="B1670" s="70"/>
      <c r="C1670" s="70"/>
      <c r="D1670" s="70"/>
      <c r="E1670" s="70"/>
      <c r="F1670" s="71"/>
      <c r="G1670" s="70"/>
    </row>
    <row r="1671">
      <c r="A1671" s="70"/>
      <c r="B1671" s="70"/>
      <c r="C1671" s="70"/>
      <c r="D1671" s="70"/>
      <c r="E1671" s="70"/>
      <c r="F1671" s="71"/>
      <c r="G1671" s="70"/>
    </row>
    <row r="1672">
      <c r="A1672" s="70"/>
      <c r="B1672" s="70"/>
      <c r="C1672" s="70"/>
      <c r="D1672" s="70"/>
      <c r="E1672" s="70"/>
      <c r="F1672" s="71"/>
      <c r="G1672" s="70"/>
    </row>
    <row r="1673">
      <c r="A1673" s="70"/>
      <c r="B1673" s="70"/>
      <c r="C1673" s="70"/>
      <c r="D1673" s="70"/>
      <c r="E1673" s="70"/>
      <c r="F1673" s="71"/>
      <c r="G1673" s="70"/>
    </row>
    <row r="1674">
      <c r="A1674" s="70"/>
      <c r="B1674" s="70"/>
      <c r="C1674" s="70"/>
      <c r="D1674" s="70"/>
      <c r="E1674" s="70"/>
      <c r="F1674" s="71"/>
      <c r="G1674" s="70"/>
    </row>
    <row r="1675">
      <c r="A1675" s="70"/>
      <c r="B1675" s="70"/>
      <c r="C1675" s="70"/>
      <c r="D1675" s="70"/>
      <c r="E1675" s="70"/>
      <c r="F1675" s="71"/>
      <c r="G1675" s="70"/>
    </row>
    <row r="1676">
      <c r="A1676" s="70"/>
      <c r="B1676" s="70"/>
      <c r="C1676" s="70"/>
      <c r="D1676" s="70"/>
      <c r="E1676" s="70"/>
      <c r="F1676" s="71"/>
      <c r="G1676" s="70"/>
    </row>
    <row r="1677">
      <c r="A1677" s="70"/>
      <c r="B1677" s="70"/>
      <c r="C1677" s="70"/>
      <c r="D1677" s="70"/>
      <c r="E1677" s="70"/>
      <c r="F1677" s="71"/>
      <c r="G1677" s="70"/>
    </row>
    <row r="1678">
      <c r="A1678" s="70"/>
      <c r="B1678" s="70"/>
      <c r="C1678" s="70"/>
      <c r="D1678" s="70"/>
      <c r="E1678" s="70"/>
      <c r="F1678" s="71"/>
      <c r="G1678" s="70"/>
    </row>
    <row r="1679">
      <c r="A1679" s="70"/>
      <c r="B1679" s="70"/>
      <c r="C1679" s="70"/>
      <c r="D1679" s="70"/>
      <c r="E1679" s="70"/>
      <c r="F1679" s="71"/>
      <c r="G1679" s="70"/>
    </row>
    <row r="1680">
      <c r="A1680" s="70"/>
      <c r="B1680" s="70"/>
      <c r="C1680" s="70"/>
      <c r="D1680" s="70"/>
      <c r="E1680" s="70"/>
      <c r="F1680" s="71"/>
      <c r="G1680" s="70"/>
    </row>
    <row r="1681">
      <c r="A1681" s="70"/>
      <c r="B1681" s="70"/>
      <c r="C1681" s="70"/>
      <c r="D1681" s="70"/>
      <c r="E1681" s="70"/>
      <c r="F1681" s="71"/>
      <c r="G1681" s="70"/>
    </row>
    <row r="1682">
      <c r="A1682" s="70"/>
      <c r="B1682" s="70"/>
      <c r="C1682" s="70"/>
      <c r="D1682" s="70"/>
      <c r="E1682" s="70"/>
      <c r="F1682" s="71"/>
      <c r="G1682" s="73"/>
    </row>
    <row r="1683">
      <c r="A1683" s="70"/>
      <c r="B1683" s="70"/>
      <c r="C1683" s="70"/>
      <c r="D1683" s="70"/>
      <c r="E1683" s="70"/>
      <c r="F1683" s="71"/>
      <c r="G1683" s="70"/>
    </row>
    <row r="1684">
      <c r="A1684" s="70"/>
      <c r="B1684" s="70"/>
      <c r="C1684" s="70"/>
      <c r="D1684" s="70"/>
      <c r="E1684" s="70"/>
      <c r="F1684" s="71"/>
      <c r="G1684" s="70"/>
    </row>
    <row r="1685">
      <c r="A1685" s="70"/>
      <c r="B1685" s="70"/>
      <c r="C1685" s="70"/>
      <c r="D1685" s="70"/>
      <c r="E1685" s="70"/>
      <c r="F1685" s="71"/>
      <c r="G1685" s="70"/>
    </row>
    <row r="1686">
      <c r="A1686" s="70"/>
      <c r="B1686" s="70"/>
      <c r="C1686" s="70"/>
      <c r="D1686" s="70"/>
      <c r="E1686" s="70"/>
      <c r="F1686" s="71"/>
      <c r="G1686" s="70"/>
    </row>
    <row r="1687">
      <c r="A1687" s="70"/>
      <c r="B1687" s="70"/>
      <c r="C1687" s="70"/>
      <c r="D1687" s="70"/>
      <c r="E1687" s="70"/>
      <c r="F1687" s="71"/>
      <c r="G1687" s="70"/>
    </row>
    <row r="1688">
      <c r="A1688" s="70"/>
      <c r="B1688" s="70"/>
      <c r="C1688" s="70"/>
      <c r="D1688" s="70"/>
      <c r="E1688" s="70"/>
      <c r="F1688" s="71"/>
      <c r="G1688" s="70"/>
    </row>
    <row r="1689">
      <c r="A1689" s="70"/>
      <c r="B1689" s="70"/>
      <c r="C1689" s="70"/>
      <c r="D1689" s="70"/>
      <c r="E1689" s="70"/>
      <c r="F1689" s="71"/>
      <c r="G1689" s="70"/>
    </row>
    <row r="1690">
      <c r="A1690" s="70"/>
      <c r="B1690" s="70"/>
      <c r="C1690" s="70"/>
      <c r="D1690" s="70"/>
      <c r="E1690" s="70"/>
      <c r="F1690" s="71"/>
      <c r="G1690" s="70"/>
    </row>
    <row r="1691">
      <c r="A1691" s="70"/>
      <c r="B1691" s="70"/>
      <c r="C1691" s="70"/>
      <c r="D1691" s="70"/>
      <c r="E1691" s="70"/>
      <c r="F1691" s="71"/>
      <c r="G1691" s="70"/>
    </row>
    <row r="1692">
      <c r="A1692" s="70"/>
      <c r="B1692" s="70"/>
      <c r="C1692" s="70"/>
      <c r="D1692" s="70"/>
      <c r="E1692" s="70"/>
      <c r="F1692" s="71"/>
      <c r="G1692" s="70"/>
    </row>
    <row r="1693">
      <c r="A1693" s="70"/>
      <c r="B1693" s="70"/>
      <c r="C1693" s="70"/>
      <c r="D1693" s="70"/>
      <c r="E1693" s="70"/>
      <c r="F1693" s="71"/>
      <c r="G1693" s="70"/>
    </row>
    <row r="1694">
      <c r="A1694" s="70"/>
      <c r="B1694" s="70"/>
      <c r="C1694" s="70"/>
      <c r="D1694" s="70"/>
      <c r="E1694" s="70"/>
      <c r="F1694" s="71"/>
      <c r="G1694" s="70"/>
    </row>
    <row r="1695">
      <c r="A1695" s="70"/>
      <c r="B1695" s="70"/>
      <c r="C1695" s="70"/>
      <c r="D1695" s="70"/>
      <c r="E1695" s="70"/>
      <c r="F1695" s="71"/>
      <c r="G1695" s="70"/>
    </row>
    <row r="1696">
      <c r="A1696" s="70"/>
      <c r="B1696" s="70"/>
      <c r="C1696" s="70"/>
      <c r="D1696" s="70"/>
      <c r="E1696" s="70"/>
      <c r="F1696" s="71"/>
      <c r="G1696" s="70"/>
    </row>
    <row r="1697">
      <c r="A1697" s="70"/>
      <c r="B1697" s="70"/>
      <c r="C1697" s="70"/>
      <c r="D1697" s="70"/>
      <c r="E1697" s="70"/>
      <c r="F1697" s="71"/>
      <c r="G1697" s="70"/>
    </row>
    <row r="1698">
      <c r="A1698" s="70"/>
      <c r="B1698" s="70"/>
      <c r="C1698" s="70"/>
      <c r="D1698" s="70"/>
      <c r="E1698" s="70"/>
      <c r="F1698" s="71"/>
      <c r="G1698" s="70"/>
    </row>
    <row r="1699">
      <c r="A1699" s="70"/>
      <c r="B1699" s="70"/>
      <c r="C1699" s="70"/>
      <c r="D1699" s="70"/>
      <c r="E1699" s="70"/>
      <c r="F1699" s="71"/>
      <c r="G1699" s="70"/>
    </row>
    <row r="1700">
      <c r="A1700" s="70"/>
      <c r="B1700" s="70"/>
      <c r="C1700" s="70"/>
      <c r="D1700" s="70"/>
      <c r="E1700" s="70"/>
      <c r="F1700" s="71"/>
      <c r="G1700" s="70"/>
    </row>
    <row r="1701">
      <c r="A1701" s="70"/>
      <c r="B1701" s="70"/>
      <c r="C1701" s="70"/>
      <c r="D1701" s="70"/>
      <c r="E1701" s="70"/>
      <c r="F1701" s="71"/>
      <c r="G1701" s="70"/>
    </row>
    <row r="1702">
      <c r="A1702" s="70"/>
      <c r="B1702" s="70"/>
      <c r="C1702" s="70"/>
      <c r="D1702" s="70"/>
      <c r="E1702" s="70"/>
      <c r="F1702" s="71"/>
      <c r="G1702" s="70"/>
    </row>
    <row r="1703">
      <c r="A1703" s="70"/>
      <c r="B1703" s="70"/>
      <c r="C1703" s="70"/>
      <c r="D1703" s="70"/>
      <c r="E1703" s="70"/>
      <c r="F1703" s="71"/>
      <c r="G1703" s="70"/>
    </row>
    <row r="1704">
      <c r="A1704" s="70"/>
      <c r="B1704" s="70"/>
      <c r="C1704" s="70"/>
      <c r="D1704" s="70"/>
      <c r="E1704" s="70"/>
      <c r="F1704" s="71"/>
      <c r="G1704" s="70"/>
    </row>
    <row r="1705">
      <c r="A1705" s="70"/>
      <c r="B1705" s="70"/>
      <c r="C1705" s="70"/>
      <c r="D1705" s="70"/>
      <c r="E1705" s="70"/>
      <c r="F1705" s="71"/>
      <c r="G1705" s="70"/>
    </row>
    <row r="1706">
      <c r="A1706" s="70"/>
      <c r="B1706" s="70"/>
      <c r="C1706" s="70"/>
      <c r="D1706" s="70"/>
      <c r="E1706" s="70"/>
      <c r="F1706" s="71"/>
      <c r="G1706" s="70"/>
    </row>
    <row r="1707">
      <c r="A1707" s="70"/>
      <c r="B1707" s="70"/>
      <c r="C1707" s="70"/>
      <c r="D1707" s="70"/>
      <c r="E1707" s="70"/>
      <c r="F1707" s="71"/>
      <c r="G1707" s="70"/>
    </row>
    <row r="1708">
      <c r="A1708" s="70"/>
      <c r="B1708" s="70"/>
      <c r="C1708" s="70"/>
      <c r="D1708" s="70"/>
      <c r="E1708" s="70"/>
      <c r="F1708" s="71"/>
      <c r="G1708" s="70"/>
    </row>
    <row r="1709">
      <c r="A1709" s="70"/>
      <c r="B1709" s="70"/>
      <c r="C1709" s="70"/>
      <c r="D1709" s="70"/>
      <c r="E1709" s="70"/>
      <c r="F1709" s="71"/>
      <c r="G1709" s="70"/>
    </row>
    <row r="1710">
      <c r="A1710" s="70"/>
      <c r="B1710" s="70"/>
      <c r="C1710" s="70"/>
      <c r="D1710" s="70"/>
      <c r="E1710" s="70"/>
      <c r="F1710" s="71"/>
      <c r="G1710" s="70"/>
    </row>
    <row r="1711">
      <c r="A1711" s="70"/>
      <c r="B1711" s="70"/>
      <c r="C1711" s="70"/>
      <c r="D1711" s="70"/>
      <c r="E1711" s="70"/>
      <c r="F1711" s="71"/>
      <c r="G1711" s="70"/>
    </row>
    <row r="1712">
      <c r="A1712" s="70"/>
      <c r="B1712" s="70"/>
      <c r="C1712" s="70"/>
      <c r="D1712" s="70"/>
      <c r="E1712" s="70"/>
      <c r="F1712" s="71"/>
      <c r="G1712" s="70"/>
    </row>
    <row r="1713">
      <c r="A1713" s="70"/>
      <c r="B1713" s="70"/>
      <c r="C1713" s="70"/>
      <c r="D1713" s="70"/>
      <c r="E1713" s="70"/>
      <c r="F1713" s="71"/>
      <c r="G1713" s="70"/>
    </row>
    <row r="1714">
      <c r="A1714" s="70"/>
      <c r="B1714" s="70"/>
      <c r="C1714" s="70"/>
      <c r="D1714" s="70"/>
      <c r="E1714" s="70"/>
      <c r="F1714" s="71"/>
      <c r="G1714" s="70"/>
    </row>
    <row r="1715">
      <c r="A1715" s="70"/>
      <c r="B1715" s="70"/>
      <c r="C1715" s="70"/>
      <c r="D1715" s="70"/>
      <c r="E1715" s="70"/>
      <c r="F1715" s="71"/>
      <c r="G1715" s="70"/>
    </row>
    <row r="1716">
      <c r="A1716" s="70"/>
      <c r="B1716" s="70"/>
      <c r="C1716" s="70"/>
      <c r="D1716" s="70"/>
      <c r="E1716" s="70"/>
      <c r="F1716" s="71"/>
      <c r="G1716" s="70"/>
    </row>
    <row r="1717">
      <c r="A1717" s="70"/>
      <c r="B1717" s="70"/>
      <c r="C1717" s="70"/>
      <c r="D1717" s="70"/>
      <c r="E1717" s="70"/>
      <c r="F1717" s="71"/>
      <c r="G1717" s="70"/>
    </row>
    <row r="1718">
      <c r="A1718" s="70"/>
      <c r="B1718" s="70"/>
      <c r="C1718" s="70"/>
      <c r="D1718" s="70"/>
      <c r="E1718" s="70"/>
      <c r="F1718" s="71"/>
      <c r="G1718" s="70"/>
    </row>
    <row r="1719">
      <c r="A1719" s="70"/>
      <c r="B1719" s="70"/>
      <c r="C1719" s="70"/>
      <c r="D1719" s="70"/>
      <c r="E1719" s="70"/>
      <c r="F1719" s="71"/>
      <c r="G1719" s="70"/>
    </row>
    <row r="1720">
      <c r="A1720" s="70"/>
      <c r="B1720" s="70"/>
      <c r="C1720" s="70"/>
      <c r="D1720" s="70"/>
      <c r="E1720" s="70"/>
      <c r="F1720" s="71"/>
      <c r="G1720" s="70"/>
    </row>
    <row r="1721">
      <c r="A1721" s="70"/>
      <c r="B1721" s="70"/>
      <c r="C1721" s="70"/>
      <c r="D1721" s="70"/>
      <c r="E1721" s="70"/>
      <c r="F1721" s="71"/>
      <c r="G1721" s="70"/>
    </row>
    <row r="1722">
      <c r="A1722" s="70"/>
      <c r="B1722" s="70"/>
      <c r="C1722" s="70"/>
      <c r="D1722" s="70"/>
      <c r="E1722" s="70"/>
      <c r="F1722" s="71"/>
      <c r="G1722" s="70"/>
    </row>
    <row r="1723">
      <c r="A1723" s="70"/>
      <c r="B1723" s="70"/>
      <c r="C1723" s="70"/>
      <c r="D1723" s="70"/>
      <c r="E1723" s="70"/>
      <c r="F1723" s="71"/>
      <c r="G1723" s="73"/>
    </row>
    <row r="1724">
      <c r="A1724" s="70"/>
      <c r="B1724" s="70"/>
      <c r="C1724" s="70"/>
      <c r="D1724" s="70"/>
      <c r="E1724" s="70"/>
      <c r="F1724" s="71"/>
      <c r="G1724" s="70"/>
    </row>
    <row r="1725">
      <c r="A1725" s="70"/>
      <c r="B1725" s="70"/>
      <c r="C1725" s="70"/>
      <c r="D1725" s="70"/>
      <c r="E1725" s="70"/>
      <c r="F1725" s="71"/>
      <c r="G1725" s="70"/>
    </row>
    <row r="1726">
      <c r="A1726" s="70"/>
      <c r="B1726" s="70"/>
      <c r="C1726" s="70"/>
      <c r="D1726" s="70"/>
      <c r="E1726" s="70"/>
      <c r="F1726" s="71"/>
      <c r="G1726" s="70"/>
    </row>
    <row r="1727">
      <c r="A1727" s="70"/>
      <c r="B1727" s="70"/>
      <c r="C1727" s="70"/>
      <c r="D1727" s="70"/>
      <c r="E1727" s="70"/>
      <c r="F1727" s="71"/>
      <c r="G1727" s="70"/>
    </row>
    <row r="1728">
      <c r="A1728" s="70"/>
      <c r="B1728" s="70"/>
      <c r="C1728" s="70"/>
      <c r="D1728" s="70"/>
      <c r="E1728" s="70"/>
      <c r="F1728" s="71"/>
      <c r="G1728" s="70"/>
    </row>
    <row r="1729">
      <c r="A1729" s="70"/>
      <c r="B1729" s="70"/>
      <c r="C1729" s="70"/>
      <c r="D1729" s="70"/>
      <c r="E1729" s="70"/>
      <c r="F1729" s="71"/>
      <c r="G1729" s="70"/>
    </row>
    <row r="1730">
      <c r="A1730" s="70"/>
      <c r="B1730" s="70"/>
      <c r="C1730" s="70"/>
      <c r="D1730" s="70"/>
      <c r="E1730" s="70"/>
      <c r="F1730" s="71"/>
      <c r="G1730" s="70"/>
    </row>
    <row r="1731">
      <c r="A1731" s="70"/>
      <c r="B1731" s="70"/>
      <c r="C1731" s="70"/>
      <c r="D1731" s="70"/>
      <c r="E1731" s="70"/>
      <c r="F1731" s="71"/>
      <c r="G1731" s="70"/>
    </row>
    <row r="1732">
      <c r="A1732" s="70"/>
      <c r="B1732" s="70"/>
      <c r="C1732" s="70"/>
      <c r="D1732" s="70"/>
      <c r="E1732" s="70"/>
      <c r="F1732" s="71"/>
      <c r="G1732" s="70"/>
    </row>
    <row r="1733">
      <c r="A1733" s="70"/>
      <c r="B1733" s="70"/>
      <c r="C1733" s="70"/>
      <c r="D1733" s="70"/>
      <c r="E1733" s="70"/>
      <c r="F1733" s="71"/>
      <c r="G1733" s="70"/>
    </row>
    <row r="1734">
      <c r="A1734" s="70"/>
      <c r="B1734" s="70"/>
      <c r="C1734" s="70"/>
      <c r="D1734" s="70"/>
      <c r="E1734" s="70"/>
      <c r="F1734" s="71"/>
      <c r="G1734" s="70"/>
    </row>
    <row r="1735">
      <c r="A1735" s="70"/>
      <c r="B1735" s="70"/>
      <c r="C1735" s="70"/>
      <c r="D1735" s="70"/>
      <c r="E1735" s="70"/>
      <c r="F1735" s="71"/>
      <c r="G1735" s="70"/>
    </row>
    <row r="1736">
      <c r="A1736" s="70"/>
      <c r="B1736" s="70"/>
      <c r="C1736" s="70"/>
      <c r="D1736" s="70"/>
      <c r="E1736" s="70"/>
      <c r="F1736" s="71"/>
      <c r="G1736" s="70"/>
    </row>
    <row r="1737">
      <c r="A1737" s="70"/>
      <c r="B1737" s="70"/>
      <c r="C1737" s="70"/>
      <c r="D1737" s="70"/>
      <c r="E1737" s="70"/>
      <c r="F1737" s="71"/>
      <c r="G1737" s="70"/>
    </row>
    <row r="1738">
      <c r="A1738" s="70"/>
      <c r="B1738" s="70"/>
      <c r="C1738" s="70"/>
      <c r="D1738" s="70"/>
      <c r="E1738" s="70"/>
      <c r="F1738" s="71"/>
      <c r="G1738" s="70"/>
    </row>
    <row r="1739">
      <c r="A1739" s="70"/>
      <c r="B1739" s="70"/>
      <c r="C1739" s="70"/>
      <c r="D1739" s="70"/>
      <c r="E1739" s="70"/>
      <c r="F1739" s="71"/>
      <c r="G1739" s="70"/>
    </row>
    <row r="1740">
      <c r="A1740" s="70"/>
      <c r="B1740" s="70"/>
      <c r="C1740" s="70"/>
      <c r="D1740" s="70"/>
      <c r="E1740" s="70"/>
      <c r="F1740" s="71"/>
      <c r="G1740" s="70"/>
    </row>
    <row r="1741">
      <c r="A1741" s="70"/>
      <c r="B1741" s="70"/>
      <c r="C1741" s="70"/>
      <c r="D1741" s="70"/>
      <c r="E1741" s="70"/>
      <c r="F1741" s="71"/>
      <c r="G1741" s="70"/>
    </row>
    <row r="1742">
      <c r="A1742" s="70"/>
      <c r="B1742" s="70"/>
      <c r="C1742" s="70"/>
      <c r="D1742" s="70"/>
      <c r="E1742" s="70"/>
      <c r="F1742" s="71"/>
      <c r="G1742" s="70"/>
    </row>
    <row r="1743">
      <c r="A1743" s="70"/>
      <c r="B1743" s="70"/>
      <c r="C1743" s="70"/>
      <c r="D1743" s="70"/>
      <c r="E1743" s="70"/>
      <c r="F1743" s="71"/>
      <c r="G1743" s="70"/>
    </row>
    <row r="1744">
      <c r="A1744" s="70"/>
      <c r="B1744" s="70"/>
      <c r="C1744" s="70"/>
      <c r="D1744" s="70"/>
      <c r="E1744" s="70"/>
      <c r="F1744" s="71"/>
      <c r="G1744" s="70"/>
    </row>
    <row r="1745">
      <c r="A1745" s="70"/>
      <c r="B1745" s="70"/>
      <c r="C1745" s="70"/>
      <c r="D1745" s="70"/>
      <c r="E1745" s="70"/>
      <c r="F1745" s="71"/>
      <c r="G1745" s="70"/>
    </row>
    <row r="1746">
      <c r="A1746" s="70"/>
      <c r="B1746" s="70"/>
      <c r="C1746" s="70"/>
      <c r="D1746" s="70"/>
      <c r="E1746" s="70"/>
      <c r="F1746" s="71"/>
      <c r="G1746" s="70"/>
    </row>
    <row r="1747">
      <c r="A1747" s="70"/>
      <c r="B1747" s="70"/>
      <c r="C1747" s="70"/>
      <c r="D1747" s="70"/>
      <c r="E1747" s="70"/>
      <c r="F1747" s="71"/>
      <c r="G1747" s="70"/>
    </row>
    <row r="1748">
      <c r="A1748" s="70"/>
      <c r="B1748" s="70"/>
      <c r="C1748" s="70"/>
      <c r="D1748" s="70"/>
      <c r="E1748" s="70"/>
      <c r="F1748" s="71"/>
      <c r="G1748" s="73"/>
    </row>
    <row r="1749">
      <c r="A1749" s="70"/>
      <c r="B1749" s="70"/>
      <c r="C1749" s="70"/>
      <c r="D1749" s="70"/>
      <c r="E1749" s="70"/>
      <c r="F1749" s="71"/>
      <c r="G1749" s="73"/>
    </row>
    <row r="1750">
      <c r="A1750" s="70"/>
      <c r="B1750" s="70"/>
      <c r="C1750" s="70"/>
      <c r="D1750" s="70"/>
      <c r="E1750" s="70"/>
      <c r="F1750" s="71"/>
      <c r="G1750" s="73"/>
    </row>
    <row r="1751">
      <c r="A1751" s="70"/>
      <c r="B1751" s="70"/>
      <c r="C1751" s="70"/>
      <c r="D1751" s="70"/>
      <c r="E1751" s="70"/>
      <c r="F1751" s="71"/>
      <c r="G1751" s="70"/>
    </row>
    <row r="1752">
      <c r="A1752" s="70"/>
      <c r="B1752" s="70"/>
      <c r="C1752" s="70"/>
      <c r="D1752" s="70"/>
      <c r="E1752" s="70"/>
      <c r="F1752" s="71"/>
      <c r="G1752" s="70"/>
    </row>
    <row r="1753">
      <c r="A1753" s="70"/>
      <c r="B1753" s="70"/>
      <c r="C1753" s="70"/>
      <c r="D1753" s="70"/>
      <c r="E1753" s="70"/>
      <c r="F1753" s="71"/>
      <c r="G1753" s="70"/>
    </row>
    <row r="1754">
      <c r="A1754" s="70"/>
      <c r="B1754" s="70"/>
      <c r="C1754" s="70"/>
      <c r="D1754" s="70"/>
      <c r="E1754" s="70"/>
      <c r="F1754" s="71"/>
      <c r="G1754" s="70"/>
    </row>
    <row r="1755">
      <c r="A1755" s="70"/>
      <c r="B1755" s="70"/>
      <c r="C1755" s="70"/>
      <c r="D1755" s="70"/>
      <c r="E1755" s="70"/>
      <c r="F1755" s="71"/>
      <c r="G1755" s="70"/>
    </row>
    <row r="1756">
      <c r="A1756" s="70"/>
      <c r="B1756" s="70"/>
      <c r="C1756" s="70"/>
      <c r="D1756" s="70"/>
      <c r="E1756" s="70"/>
      <c r="F1756" s="71"/>
      <c r="G1756" s="70"/>
    </row>
    <row r="1757">
      <c r="A1757" s="70"/>
      <c r="B1757" s="70"/>
      <c r="C1757" s="70"/>
      <c r="D1757" s="70"/>
      <c r="E1757" s="70"/>
      <c r="F1757" s="71"/>
      <c r="G1757" s="70"/>
    </row>
    <row r="1758">
      <c r="A1758" s="70"/>
      <c r="B1758" s="70"/>
      <c r="C1758" s="70"/>
      <c r="D1758" s="70"/>
      <c r="E1758" s="70"/>
      <c r="F1758" s="71"/>
      <c r="G1758" s="70"/>
    </row>
    <row r="1759">
      <c r="A1759" s="70"/>
      <c r="B1759" s="70"/>
      <c r="C1759" s="70"/>
      <c r="D1759" s="70"/>
      <c r="E1759" s="70"/>
      <c r="F1759" s="71"/>
      <c r="G1759" s="70"/>
    </row>
    <row r="1760">
      <c r="A1760" s="70"/>
      <c r="B1760" s="70"/>
      <c r="C1760" s="70"/>
      <c r="D1760" s="70"/>
      <c r="E1760" s="70"/>
      <c r="F1760" s="71"/>
      <c r="G1760" s="70"/>
    </row>
    <row r="1761">
      <c r="A1761" s="70"/>
      <c r="B1761" s="70"/>
      <c r="C1761" s="70"/>
      <c r="D1761" s="70"/>
      <c r="E1761" s="70"/>
      <c r="F1761" s="71"/>
      <c r="G1761" s="70"/>
    </row>
    <row r="1762">
      <c r="A1762" s="70"/>
      <c r="B1762" s="70"/>
      <c r="C1762" s="70"/>
      <c r="D1762" s="70"/>
      <c r="E1762" s="70"/>
      <c r="F1762" s="71"/>
      <c r="G1762" s="70"/>
    </row>
    <row r="1763">
      <c r="A1763" s="70"/>
      <c r="B1763" s="70"/>
      <c r="C1763" s="70"/>
      <c r="D1763" s="70"/>
      <c r="E1763" s="70"/>
      <c r="F1763" s="71"/>
      <c r="G1763" s="73"/>
    </row>
    <row r="1764">
      <c r="A1764" s="70"/>
      <c r="B1764" s="70"/>
      <c r="C1764" s="70"/>
      <c r="D1764" s="70"/>
      <c r="E1764" s="70"/>
      <c r="F1764" s="71"/>
      <c r="G1764" s="70"/>
    </row>
    <row r="1765">
      <c r="A1765" s="70"/>
      <c r="B1765" s="70"/>
      <c r="C1765" s="70"/>
      <c r="D1765" s="70"/>
      <c r="E1765" s="70"/>
      <c r="F1765" s="71"/>
      <c r="G1765" s="70"/>
    </row>
    <row r="1766">
      <c r="A1766" s="70"/>
      <c r="B1766" s="70"/>
      <c r="C1766" s="70"/>
      <c r="D1766" s="70"/>
      <c r="E1766" s="70"/>
      <c r="F1766" s="71"/>
      <c r="G1766" s="70"/>
    </row>
    <row r="1767">
      <c r="A1767" s="70"/>
      <c r="B1767" s="70"/>
      <c r="C1767" s="70"/>
      <c r="D1767" s="70"/>
      <c r="E1767" s="70"/>
      <c r="F1767" s="71"/>
      <c r="G1767" s="70"/>
    </row>
    <row r="1768">
      <c r="A1768" s="70"/>
      <c r="B1768" s="70"/>
      <c r="C1768" s="70"/>
      <c r="D1768" s="70"/>
      <c r="E1768" s="70"/>
      <c r="F1768" s="71"/>
      <c r="G1768" s="70"/>
    </row>
    <row r="1769">
      <c r="A1769" s="70"/>
      <c r="B1769" s="70"/>
      <c r="C1769" s="70"/>
      <c r="D1769" s="70"/>
      <c r="E1769" s="70"/>
      <c r="F1769" s="71"/>
      <c r="G1769" s="70"/>
    </row>
    <row r="1770">
      <c r="A1770" s="70"/>
      <c r="B1770" s="70"/>
      <c r="C1770" s="70"/>
      <c r="D1770" s="70"/>
      <c r="E1770" s="70"/>
      <c r="F1770" s="71"/>
      <c r="G1770" s="70"/>
    </row>
    <row r="1771">
      <c r="A1771" s="70"/>
      <c r="B1771" s="70"/>
      <c r="C1771" s="70"/>
      <c r="D1771" s="70"/>
      <c r="E1771" s="70"/>
      <c r="F1771" s="71"/>
      <c r="G1771" s="70"/>
    </row>
    <row r="1772">
      <c r="A1772" s="70"/>
      <c r="B1772" s="70"/>
      <c r="C1772" s="70"/>
      <c r="D1772" s="70"/>
      <c r="E1772" s="70"/>
      <c r="F1772" s="71"/>
      <c r="G1772" s="70"/>
    </row>
    <row r="1773">
      <c r="A1773" s="70"/>
      <c r="B1773" s="70"/>
      <c r="C1773" s="70"/>
      <c r="D1773" s="70"/>
      <c r="E1773" s="70"/>
      <c r="F1773" s="71"/>
      <c r="G1773" s="70"/>
    </row>
    <row r="1774">
      <c r="A1774" s="70"/>
      <c r="B1774" s="70"/>
      <c r="C1774" s="70"/>
      <c r="D1774" s="70"/>
      <c r="E1774" s="70"/>
      <c r="F1774" s="71"/>
      <c r="G1774" s="70"/>
    </row>
    <row r="1775">
      <c r="A1775" s="70"/>
      <c r="B1775" s="70"/>
      <c r="C1775" s="70"/>
      <c r="D1775" s="70"/>
      <c r="E1775" s="70"/>
      <c r="F1775" s="71"/>
      <c r="G1775" s="70"/>
    </row>
    <row r="1776">
      <c r="A1776" s="70"/>
      <c r="B1776" s="70"/>
      <c r="C1776" s="70"/>
      <c r="D1776" s="70"/>
      <c r="E1776" s="70"/>
      <c r="F1776" s="71"/>
      <c r="G1776" s="70"/>
    </row>
    <row r="1777">
      <c r="A1777" s="70"/>
      <c r="B1777" s="70"/>
      <c r="C1777" s="70"/>
      <c r="D1777" s="70"/>
      <c r="E1777" s="70"/>
      <c r="F1777" s="71"/>
      <c r="G1777" s="70"/>
    </row>
    <row r="1778">
      <c r="A1778" s="70"/>
      <c r="B1778" s="70"/>
      <c r="C1778" s="70"/>
      <c r="D1778" s="70"/>
      <c r="E1778" s="70"/>
      <c r="F1778" s="71"/>
      <c r="G1778" s="70"/>
    </row>
    <row r="1779">
      <c r="A1779" s="70"/>
      <c r="B1779" s="70"/>
      <c r="C1779" s="70"/>
      <c r="D1779" s="70"/>
      <c r="E1779" s="70"/>
      <c r="F1779" s="71"/>
      <c r="G1779" s="70"/>
    </row>
    <row r="1780">
      <c r="A1780" s="70"/>
      <c r="B1780" s="70"/>
      <c r="C1780" s="70"/>
      <c r="D1780" s="70"/>
      <c r="E1780" s="70"/>
      <c r="F1780" s="71"/>
      <c r="G1780" s="73"/>
    </row>
    <row r="1781">
      <c r="A1781" s="70"/>
      <c r="B1781" s="70"/>
      <c r="C1781" s="70"/>
      <c r="D1781" s="70"/>
      <c r="E1781" s="70"/>
      <c r="F1781" s="71"/>
      <c r="G1781" s="73"/>
    </row>
    <row r="1782">
      <c r="A1782" s="70"/>
      <c r="B1782" s="70"/>
      <c r="C1782" s="70"/>
      <c r="D1782" s="70"/>
      <c r="E1782" s="70"/>
      <c r="F1782" s="71"/>
      <c r="G1782" s="73"/>
    </row>
    <row r="1783">
      <c r="A1783" s="70"/>
      <c r="B1783" s="70"/>
      <c r="C1783" s="70"/>
      <c r="D1783" s="70"/>
      <c r="E1783" s="70"/>
      <c r="F1783" s="71"/>
      <c r="G1783" s="73"/>
    </row>
    <row r="1784">
      <c r="A1784" s="70"/>
      <c r="B1784" s="70"/>
      <c r="C1784" s="70"/>
      <c r="D1784" s="70"/>
      <c r="E1784" s="70"/>
      <c r="F1784" s="71"/>
      <c r="G1784" s="73"/>
    </row>
    <row r="1785">
      <c r="A1785" s="70"/>
      <c r="B1785" s="70"/>
      <c r="C1785" s="70"/>
      <c r="D1785" s="70"/>
      <c r="E1785" s="70"/>
      <c r="F1785" s="71"/>
      <c r="G1785" s="73"/>
    </row>
    <row r="1786">
      <c r="A1786" s="70"/>
      <c r="B1786" s="70"/>
      <c r="C1786" s="70"/>
      <c r="D1786" s="70"/>
      <c r="E1786" s="70"/>
      <c r="F1786" s="71"/>
      <c r="G1786" s="73"/>
    </row>
    <row r="1787">
      <c r="A1787" s="70"/>
      <c r="B1787" s="70"/>
      <c r="C1787" s="70"/>
      <c r="D1787" s="70"/>
      <c r="E1787" s="70"/>
      <c r="F1787" s="71"/>
      <c r="G1787" s="73"/>
    </row>
    <row r="1788">
      <c r="A1788" s="70"/>
      <c r="B1788" s="70"/>
      <c r="C1788" s="70"/>
      <c r="D1788" s="70"/>
      <c r="E1788" s="70"/>
      <c r="F1788" s="71"/>
      <c r="G1788" s="73"/>
    </row>
    <row r="1789">
      <c r="A1789" s="70"/>
      <c r="B1789" s="70"/>
      <c r="C1789" s="70"/>
      <c r="D1789" s="70"/>
      <c r="E1789" s="70"/>
      <c r="F1789" s="71"/>
      <c r="G1789" s="73"/>
    </row>
    <row r="1790">
      <c r="A1790" s="70"/>
      <c r="B1790" s="70"/>
      <c r="C1790" s="70"/>
      <c r="D1790" s="70"/>
      <c r="E1790" s="70"/>
      <c r="F1790" s="71"/>
      <c r="G1790" s="73"/>
    </row>
    <row r="1791">
      <c r="A1791" s="70"/>
      <c r="B1791" s="70"/>
      <c r="C1791" s="70"/>
      <c r="D1791" s="70"/>
      <c r="E1791" s="70"/>
      <c r="F1791" s="71"/>
      <c r="G1791" s="73"/>
    </row>
    <row r="1792">
      <c r="A1792" s="70"/>
      <c r="B1792" s="70"/>
      <c r="C1792" s="70"/>
      <c r="D1792" s="70"/>
      <c r="E1792" s="70"/>
      <c r="F1792" s="71"/>
      <c r="G1792" s="73"/>
    </row>
    <row r="1793">
      <c r="A1793" s="70"/>
      <c r="B1793" s="70"/>
      <c r="C1793" s="70"/>
      <c r="D1793" s="70"/>
      <c r="E1793" s="70"/>
      <c r="F1793" s="71"/>
      <c r="G1793" s="73"/>
    </row>
    <row r="1794">
      <c r="A1794" s="70"/>
      <c r="B1794" s="70"/>
      <c r="C1794" s="70"/>
      <c r="D1794" s="70"/>
      <c r="E1794" s="70"/>
      <c r="F1794" s="71"/>
      <c r="G1794" s="73"/>
    </row>
    <row r="1795">
      <c r="A1795" s="70"/>
      <c r="B1795" s="70"/>
      <c r="C1795" s="70"/>
      <c r="D1795" s="70"/>
      <c r="E1795" s="70"/>
      <c r="F1795" s="71"/>
      <c r="G1795" s="73"/>
    </row>
    <row r="1796">
      <c r="A1796" s="70"/>
      <c r="B1796" s="70"/>
      <c r="C1796" s="70"/>
      <c r="D1796" s="70"/>
      <c r="E1796" s="70"/>
      <c r="F1796" s="71"/>
      <c r="G1796" s="73"/>
    </row>
    <row r="1797">
      <c r="A1797" s="70"/>
      <c r="B1797" s="70"/>
      <c r="C1797" s="70"/>
      <c r="D1797" s="70"/>
      <c r="E1797" s="70"/>
      <c r="F1797" s="71"/>
      <c r="G1797" s="73"/>
    </row>
    <row r="1798">
      <c r="A1798" s="70"/>
      <c r="B1798" s="70"/>
      <c r="C1798" s="70"/>
      <c r="D1798" s="70"/>
      <c r="E1798" s="70"/>
      <c r="F1798" s="71"/>
      <c r="G1798" s="73"/>
    </row>
    <row r="1799">
      <c r="A1799" s="70"/>
      <c r="B1799" s="70"/>
      <c r="C1799" s="70"/>
      <c r="D1799" s="70"/>
      <c r="E1799" s="70"/>
      <c r="F1799" s="71"/>
      <c r="G1799" s="73"/>
    </row>
    <row r="1800">
      <c r="A1800" s="70"/>
      <c r="B1800" s="70"/>
      <c r="C1800" s="70"/>
      <c r="D1800" s="70"/>
      <c r="E1800" s="70"/>
      <c r="F1800" s="71"/>
      <c r="G1800" s="73"/>
    </row>
    <row r="1801">
      <c r="A1801" s="70"/>
      <c r="B1801" s="70"/>
      <c r="C1801" s="70"/>
      <c r="D1801" s="70"/>
      <c r="E1801" s="70"/>
      <c r="F1801" s="71"/>
      <c r="G1801" s="73"/>
    </row>
    <row r="1802">
      <c r="A1802" s="70"/>
      <c r="B1802" s="70"/>
      <c r="C1802" s="70"/>
      <c r="D1802" s="70"/>
      <c r="E1802" s="70"/>
      <c r="F1802" s="71"/>
      <c r="G1802" s="73"/>
    </row>
    <row r="1803">
      <c r="A1803" s="70"/>
      <c r="B1803" s="70"/>
      <c r="C1803" s="70"/>
      <c r="D1803" s="70"/>
      <c r="E1803" s="70"/>
      <c r="F1803" s="71"/>
      <c r="G1803" s="73"/>
    </row>
    <row r="1804">
      <c r="A1804" s="70"/>
      <c r="B1804" s="70"/>
      <c r="C1804" s="70"/>
      <c r="D1804" s="70"/>
      <c r="E1804" s="70"/>
      <c r="F1804" s="71"/>
      <c r="G1804" s="73"/>
    </row>
    <row r="1805">
      <c r="A1805" s="70"/>
      <c r="B1805" s="70"/>
      <c r="C1805" s="70"/>
      <c r="D1805" s="70"/>
      <c r="E1805" s="70"/>
      <c r="F1805" s="71"/>
      <c r="G1805" s="73"/>
    </row>
    <row r="1806">
      <c r="A1806" s="70"/>
      <c r="B1806" s="70"/>
      <c r="C1806" s="70"/>
      <c r="D1806" s="70"/>
      <c r="E1806" s="70"/>
      <c r="F1806" s="71"/>
      <c r="G1806" s="73"/>
    </row>
    <row r="1807">
      <c r="A1807" s="70"/>
      <c r="B1807" s="70"/>
      <c r="C1807" s="70"/>
      <c r="D1807" s="70"/>
      <c r="E1807" s="70"/>
      <c r="F1807" s="71"/>
      <c r="G1807" s="73"/>
    </row>
    <row r="1808">
      <c r="A1808" s="70"/>
      <c r="B1808" s="70"/>
      <c r="C1808" s="70"/>
      <c r="D1808" s="70"/>
      <c r="E1808" s="70"/>
      <c r="F1808" s="71"/>
      <c r="G1808" s="73"/>
    </row>
    <row r="1809">
      <c r="A1809" s="70"/>
      <c r="B1809" s="70"/>
      <c r="C1809" s="70"/>
      <c r="D1809" s="70"/>
      <c r="E1809" s="70"/>
      <c r="F1809" s="71"/>
      <c r="G1809" s="73"/>
    </row>
    <row r="1810">
      <c r="A1810" s="70"/>
      <c r="B1810" s="70"/>
      <c r="C1810" s="70"/>
      <c r="D1810" s="70"/>
      <c r="E1810" s="70"/>
      <c r="F1810" s="71"/>
      <c r="G1810" s="73"/>
    </row>
    <row r="1811">
      <c r="A1811" s="70"/>
      <c r="B1811" s="70"/>
      <c r="C1811" s="70"/>
      <c r="D1811" s="70"/>
      <c r="E1811" s="70"/>
      <c r="F1811" s="71"/>
      <c r="G1811" s="73"/>
    </row>
    <row r="1812">
      <c r="A1812" s="70"/>
      <c r="B1812" s="70"/>
      <c r="C1812" s="70"/>
      <c r="D1812" s="70"/>
      <c r="E1812" s="70"/>
      <c r="F1812" s="71"/>
      <c r="G1812" s="73"/>
    </row>
    <row r="1813">
      <c r="A1813" s="70"/>
      <c r="B1813" s="70"/>
      <c r="C1813" s="70"/>
      <c r="D1813" s="70"/>
      <c r="E1813" s="70"/>
      <c r="F1813" s="71"/>
      <c r="G1813" s="73"/>
    </row>
    <row r="1814">
      <c r="A1814" s="70"/>
      <c r="B1814" s="70"/>
      <c r="C1814" s="70"/>
      <c r="D1814" s="70"/>
      <c r="E1814" s="70"/>
      <c r="F1814" s="71"/>
      <c r="G1814" s="73"/>
    </row>
    <row r="1815">
      <c r="A1815" s="70"/>
      <c r="B1815" s="70"/>
      <c r="C1815" s="70"/>
      <c r="D1815" s="70"/>
      <c r="E1815" s="70"/>
      <c r="F1815" s="71"/>
      <c r="G1815" s="73"/>
    </row>
    <row r="1816">
      <c r="A1816" s="70"/>
      <c r="B1816" s="70"/>
      <c r="C1816" s="70"/>
      <c r="D1816" s="70"/>
      <c r="E1816" s="70"/>
      <c r="F1816" s="71"/>
      <c r="G1816" s="73"/>
    </row>
    <row r="1817">
      <c r="A1817" s="70"/>
      <c r="B1817" s="70"/>
      <c r="C1817" s="70"/>
      <c r="D1817" s="70"/>
      <c r="E1817" s="70"/>
      <c r="F1817" s="71"/>
      <c r="G1817" s="73"/>
    </row>
    <row r="1818">
      <c r="A1818" s="70"/>
      <c r="B1818" s="70"/>
      <c r="C1818" s="70"/>
      <c r="D1818" s="70"/>
      <c r="E1818" s="70"/>
      <c r="F1818" s="71"/>
      <c r="G1818" s="73"/>
    </row>
    <row r="1819">
      <c r="A1819" s="70"/>
      <c r="B1819" s="70"/>
      <c r="C1819" s="70"/>
      <c r="D1819" s="70"/>
      <c r="E1819" s="70"/>
      <c r="F1819" s="71"/>
      <c r="G1819" s="73"/>
    </row>
    <row r="1820">
      <c r="A1820" s="70"/>
      <c r="B1820" s="70"/>
      <c r="C1820" s="70"/>
      <c r="D1820" s="70"/>
      <c r="E1820" s="70"/>
      <c r="F1820" s="71"/>
      <c r="G1820" s="73"/>
    </row>
    <row r="1821">
      <c r="A1821" s="70"/>
      <c r="B1821" s="70"/>
      <c r="C1821" s="70"/>
      <c r="D1821" s="70"/>
      <c r="E1821" s="70"/>
      <c r="F1821" s="71"/>
      <c r="G1821" s="73"/>
    </row>
    <row r="1822">
      <c r="A1822" s="70"/>
      <c r="B1822" s="70"/>
      <c r="C1822" s="70"/>
      <c r="D1822" s="70"/>
      <c r="E1822" s="70"/>
      <c r="F1822" s="71"/>
      <c r="G1822" s="73"/>
    </row>
    <row r="1823">
      <c r="A1823" s="70"/>
      <c r="B1823" s="70"/>
      <c r="C1823" s="70"/>
      <c r="D1823" s="70"/>
      <c r="E1823" s="70"/>
      <c r="F1823" s="71"/>
      <c r="G1823" s="73"/>
    </row>
    <row r="1824">
      <c r="A1824" s="70"/>
      <c r="B1824" s="70"/>
      <c r="C1824" s="70"/>
      <c r="D1824" s="70"/>
      <c r="E1824" s="70"/>
      <c r="F1824" s="71"/>
      <c r="G1824" s="73"/>
    </row>
    <row r="1825">
      <c r="A1825" s="70"/>
      <c r="B1825" s="70"/>
      <c r="C1825" s="70"/>
      <c r="D1825" s="70"/>
      <c r="E1825" s="70"/>
      <c r="F1825" s="71"/>
      <c r="G1825" s="73"/>
    </row>
    <row r="1826">
      <c r="A1826" s="70"/>
      <c r="B1826" s="70"/>
      <c r="C1826" s="70"/>
      <c r="D1826" s="70"/>
      <c r="E1826" s="70"/>
      <c r="F1826" s="71"/>
      <c r="G1826" s="73"/>
    </row>
    <row r="1827">
      <c r="A1827" s="70"/>
      <c r="B1827" s="70"/>
      <c r="C1827" s="70"/>
      <c r="D1827" s="70"/>
      <c r="E1827" s="70"/>
      <c r="F1827" s="71"/>
      <c r="G1827" s="73"/>
    </row>
    <row r="1828">
      <c r="A1828" s="70"/>
      <c r="B1828" s="70"/>
      <c r="C1828" s="70"/>
      <c r="D1828" s="70"/>
      <c r="E1828" s="70"/>
      <c r="F1828" s="71"/>
      <c r="G1828" s="73"/>
    </row>
    <row r="1829">
      <c r="A1829" s="70"/>
      <c r="B1829" s="70"/>
      <c r="C1829" s="70"/>
      <c r="D1829" s="70"/>
      <c r="E1829" s="70"/>
      <c r="F1829" s="71"/>
      <c r="G1829" s="73"/>
    </row>
    <row r="1830">
      <c r="A1830" s="70"/>
      <c r="B1830" s="70"/>
      <c r="C1830" s="70"/>
      <c r="D1830" s="70"/>
      <c r="E1830" s="70"/>
      <c r="F1830" s="71"/>
      <c r="G1830" s="73"/>
    </row>
    <row r="1831">
      <c r="A1831" s="70"/>
      <c r="B1831" s="70"/>
      <c r="C1831" s="70"/>
      <c r="D1831" s="70"/>
      <c r="E1831" s="70"/>
      <c r="F1831" s="71"/>
      <c r="G1831" s="73"/>
    </row>
    <row r="1832">
      <c r="A1832" s="70"/>
      <c r="B1832" s="70"/>
      <c r="C1832" s="70"/>
      <c r="D1832" s="70"/>
      <c r="E1832" s="70"/>
      <c r="F1832" s="71"/>
      <c r="G1832" s="73"/>
    </row>
    <row r="1833">
      <c r="A1833" s="70"/>
      <c r="B1833" s="70"/>
      <c r="C1833" s="70"/>
      <c r="D1833" s="70"/>
      <c r="E1833" s="70"/>
      <c r="F1833" s="71"/>
      <c r="G1833" s="73"/>
    </row>
    <row r="1834">
      <c r="A1834" s="70"/>
      <c r="B1834" s="70"/>
      <c r="C1834" s="70"/>
      <c r="D1834" s="70"/>
      <c r="E1834" s="70"/>
      <c r="F1834" s="71"/>
      <c r="G1834" s="73"/>
    </row>
    <row r="1835">
      <c r="A1835" s="70"/>
      <c r="B1835" s="70"/>
      <c r="C1835" s="70"/>
      <c r="D1835" s="70"/>
      <c r="E1835" s="70"/>
      <c r="F1835" s="71"/>
      <c r="G1835" s="73"/>
    </row>
    <row r="1836">
      <c r="A1836" s="70"/>
      <c r="B1836" s="70"/>
      <c r="C1836" s="70"/>
      <c r="D1836" s="70"/>
      <c r="E1836" s="70"/>
      <c r="F1836" s="71"/>
      <c r="G1836" s="73"/>
    </row>
    <row r="1837">
      <c r="A1837" s="70"/>
      <c r="B1837" s="70"/>
      <c r="C1837" s="70"/>
      <c r="D1837" s="70"/>
      <c r="E1837" s="70"/>
      <c r="F1837" s="71"/>
      <c r="G1837" s="73"/>
    </row>
    <row r="1838">
      <c r="A1838" s="70"/>
      <c r="B1838" s="70"/>
      <c r="C1838" s="70"/>
      <c r="D1838" s="70"/>
      <c r="E1838" s="70"/>
      <c r="F1838" s="71"/>
      <c r="G1838" s="73"/>
    </row>
    <row r="1839">
      <c r="A1839" s="70"/>
      <c r="B1839" s="70"/>
      <c r="C1839" s="70"/>
      <c r="D1839" s="70"/>
      <c r="E1839" s="70"/>
      <c r="F1839" s="71"/>
      <c r="G1839" s="73"/>
    </row>
    <row r="1840">
      <c r="A1840" s="70"/>
      <c r="B1840" s="70"/>
      <c r="C1840" s="70"/>
      <c r="D1840" s="70"/>
      <c r="E1840" s="70"/>
      <c r="F1840" s="71"/>
      <c r="G1840" s="73"/>
    </row>
    <row r="1841">
      <c r="A1841" s="70"/>
      <c r="B1841" s="70"/>
      <c r="C1841" s="70"/>
      <c r="D1841" s="70"/>
      <c r="E1841" s="70"/>
      <c r="F1841" s="71"/>
      <c r="G1841" s="73"/>
    </row>
    <row r="1842">
      <c r="A1842" s="70"/>
      <c r="B1842" s="70"/>
      <c r="C1842" s="70"/>
      <c r="D1842" s="70"/>
      <c r="E1842" s="70"/>
      <c r="F1842" s="71"/>
      <c r="G1842" s="73"/>
    </row>
    <row r="1843">
      <c r="A1843" s="70"/>
      <c r="B1843" s="70"/>
      <c r="C1843" s="70"/>
      <c r="D1843" s="70"/>
      <c r="E1843" s="70"/>
      <c r="F1843" s="71"/>
      <c r="G1843" s="73"/>
    </row>
    <row r="1844">
      <c r="A1844" s="70"/>
      <c r="B1844" s="70"/>
      <c r="C1844" s="70"/>
      <c r="D1844" s="70"/>
      <c r="E1844" s="70"/>
      <c r="F1844" s="71"/>
      <c r="G1844" s="73"/>
    </row>
    <row r="1845">
      <c r="A1845" s="70"/>
      <c r="B1845" s="70"/>
      <c r="C1845" s="70"/>
      <c r="D1845" s="70"/>
      <c r="E1845" s="70"/>
      <c r="F1845" s="71"/>
      <c r="G1845" s="73"/>
    </row>
    <row r="1846">
      <c r="A1846" s="70"/>
      <c r="B1846" s="70"/>
      <c r="C1846" s="70"/>
      <c r="D1846" s="70"/>
      <c r="E1846" s="70"/>
      <c r="F1846" s="71"/>
      <c r="G1846" s="73"/>
    </row>
    <row r="1847">
      <c r="A1847" s="70"/>
      <c r="B1847" s="70"/>
      <c r="C1847" s="70"/>
      <c r="D1847" s="70"/>
      <c r="E1847" s="70"/>
      <c r="F1847" s="71"/>
      <c r="G1847" s="73"/>
    </row>
    <row r="1848">
      <c r="A1848" s="70"/>
      <c r="B1848" s="70"/>
      <c r="C1848" s="70"/>
      <c r="D1848" s="70"/>
      <c r="E1848" s="70"/>
      <c r="F1848" s="71"/>
      <c r="G1848" s="73"/>
    </row>
    <row r="1849">
      <c r="A1849" s="70"/>
      <c r="B1849" s="70"/>
      <c r="C1849" s="70"/>
      <c r="D1849" s="70"/>
      <c r="E1849" s="70"/>
      <c r="F1849" s="71"/>
      <c r="G1849" s="73"/>
    </row>
    <row r="1850">
      <c r="A1850" s="70"/>
      <c r="B1850" s="70"/>
      <c r="C1850" s="70"/>
      <c r="D1850" s="70"/>
      <c r="E1850" s="70"/>
      <c r="F1850" s="71"/>
      <c r="G1850" s="73"/>
    </row>
    <row r="1851">
      <c r="A1851" s="70"/>
      <c r="B1851" s="70"/>
      <c r="C1851" s="70"/>
      <c r="D1851" s="70"/>
      <c r="E1851" s="70"/>
      <c r="F1851" s="71"/>
      <c r="G1851" s="73"/>
    </row>
    <row r="1852">
      <c r="A1852" s="70"/>
      <c r="B1852" s="70"/>
      <c r="C1852" s="70"/>
      <c r="D1852" s="70"/>
      <c r="E1852" s="70"/>
      <c r="F1852" s="71"/>
      <c r="G1852" s="73"/>
    </row>
    <row r="1853">
      <c r="A1853" s="70"/>
      <c r="B1853" s="70"/>
      <c r="C1853" s="70"/>
      <c r="D1853" s="70"/>
      <c r="E1853" s="70"/>
      <c r="F1853" s="71"/>
      <c r="G1853" s="73"/>
    </row>
    <row r="1854">
      <c r="A1854" s="70"/>
      <c r="B1854" s="70"/>
      <c r="C1854" s="70"/>
      <c r="D1854" s="70"/>
      <c r="E1854" s="70"/>
      <c r="F1854" s="71"/>
      <c r="G1854" s="73"/>
    </row>
    <row r="1855">
      <c r="A1855" s="70"/>
      <c r="B1855" s="70"/>
      <c r="C1855" s="70"/>
      <c r="D1855" s="70"/>
      <c r="E1855" s="70"/>
      <c r="F1855" s="71"/>
      <c r="G1855" s="73"/>
    </row>
    <row r="1856">
      <c r="A1856" s="70"/>
      <c r="B1856" s="70"/>
      <c r="C1856" s="70"/>
      <c r="D1856" s="70"/>
      <c r="E1856" s="70"/>
      <c r="F1856" s="71"/>
      <c r="G1856" s="73"/>
    </row>
    <row r="1857">
      <c r="A1857" s="70"/>
      <c r="B1857" s="70"/>
      <c r="C1857" s="70"/>
      <c r="D1857" s="70"/>
      <c r="E1857" s="70"/>
      <c r="F1857" s="71"/>
      <c r="G1857" s="73"/>
    </row>
    <row r="1858">
      <c r="A1858" s="70"/>
      <c r="B1858" s="70"/>
      <c r="C1858" s="70"/>
      <c r="D1858" s="70"/>
      <c r="E1858" s="70"/>
      <c r="F1858" s="71"/>
      <c r="G1858" s="73"/>
    </row>
    <row r="1859">
      <c r="A1859" s="70"/>
      <c r="B1859" s="70"/>
      <c r="C1859" s="70"/>
      <c r="D1859" s="70"/>
      <c r="E1859" s="70"/>
      <c r="F1859" s="71"/>
      <c r="G1859" s="73"/>
    </row>
    <row r="1860">
      <c r="A1860" s="70"/>
      <c r="B1860" s="70"/>
      <c r="C1860" s="70"/>
      <c r="D1860" s="70"/>
      <c r="E1860" s="70"/>
      <c r="F1860" s="71"/>
      <c r="G1860" s="73"/>
    </row>
    <row r="1861">
      <c r="A1861" s="70"/>
      <c r="B1861" s="70"/>
      <c r="C1861" s="70"/>
      <c r="D1861" s="70"/>
      <c r="E1861" s="70"/>
      <c r="F1861" s="71"/>
      <c r="G1861" s="73"/>
    </row>
    <row r="1862">
      <c r="A1862" s="70"/>
      <c r="B1862" s="70"/>
      <c r="C1862" s="70"/>
      <c r="D1862" s="70"/>
      <c r="E1862" s="70"/>
      <c r="F1862" s="71"/>
      <c r="G1862" s="73"/>
    </row>
    <row r="1863">
      <c r="A1863" s="70"/>
      <c r="B1863" s="70"/>
      <c r="C1863" s="70"/>
      <c r="D1863" s="70"/>
      <c r="E1863" s="70"/>
      <c r="F1863" s="71"/>
      <c r="G1863" s="73"/>
    </row>
    <row r="1864">
      <c r="A1864" s="70"/>
      <c r="B1864" s="70"/>
      <c r="C1864" s="70"/>
      <c r="D1864" s="70"/>
      <c r="E1864" s="70"/>
      <c r="F1864" s="71"/>
      <c r="G1864" s="73"/>
    </row>
    <row r="1865">
      <c r="A1865" s="70"/>
      <c r="B1865" s="70"/>
      <c r="C1865" s="70"/>
      <c r="D1865" s="70"/>
      <c r="E1865" s="70"/>
      <c r="F1865" s="71"/>
      <c r="G1865" s="73"/>
    </row>
    <row r="1866">
      <c r="A1866" s="70"/>
      <c r="B1866" s="70"/>
      <c r="C1866" s="70"/>
      <c r="D1866" s="70"/>
      <c r="E1866" s="70"/>
      <c r="F1866" s="71"/>
      <c r="G1866" s="73"/>
    </row>
    <row r="1867">
      <c r="A1867" s="70"/>
      <c r="B1867" s="70"/>
      <c r="C1867" s="70"/>
      <c r="D1867" s="70"/>
      <c r="E1867" s="70"/>
      <c r="F1867" s="71"/>
      <c r="G1867" s="73"/>
    </row>
    <row r="1868">
      <c r="A1868" s="70"/>
      <c r="B1868" s="70"/>
      <c r="C1868" s="70"/>
      <c r="D1868" s="70"/>
      <c r="E1868" s="70"/>
      <c r="F1868" s="71"/>
      <c r="G1868" s="73"/>
    </row>
    <row r="1869">
      <c r="A1869" s="70"/>
      <c r="B1869" s="70"/>
      <c r="C1869" s="70"/>
      <c r="D1869" s="70"/>
      <c r="E1869" s="70"/>
      <c r="F1869" s="71"/>
      <c r="G1869" s="73"/>
    </row>
    <row r="1870">
      <c r="A1870" s="70"/>
      <c r="B1870" s="70"/>
      <c r="C1870" s="70"/>
      <c r="D1870" s="70"/>
      <c r="E1870" s="70"/>
      <c r="F1870" s="71"/>
      <c r="G1870" s="73"/>
    </row>
    <row r="1871">
      <c r="A1871" s="70"/>
      <c r="B1871" s="70"/>
      <c r="C1871" s="70"/>
      <c r="D1871" s="70"/>
      <c r="E1871" s="70"/>
      <c r="F1871" s="71"/>
      <c r="G1871" s="73"/>
    </row>
    <row r="1872">
      <c r="A1872" s="70"/>
      <c r="B1872" s="70"/>
      <c r="C1872" s="70"/>
      <c r="D1872" s="70"/>
      <c r="E1872" s="70"/>
      <c r="F1872" s="71"/>
      <c r="G1872" s="73"/>
    </row>
    <row r="1873">
      <c r="A1873" s="70"/>
      <c r="B1873" s="70"/>
      <c r="C1873" s="70"/>
      <c r="D1873" s="70"/>
      <c r="E1873" s="70"/>
      <c r="F1873" s="71"/>
      <c r="G1873" s="73"/>
    </row>
    <row r="1874">
      <c r="A1874" s="70"/>
      <c r="B1874" s="70"/>
      <c r="C1874" s="70"/>
      <c r="D1874" s="70"/>
      <c r="E1874" s="70"/>
      <c r="F1874" s="71"/>
      <c r="G1874" s="73"/>
    </row>
    <row r="1875">
      <c r="A1875" s="70"/>
      <c r="B1875" s="70"/>
      <c r="C1875" s="70"/>
      <c r="D1875" s="70"/>
      <c r="E1875" s="70"/>
      <c r="F1875" s="71"/>
      <c r="G1875" s="73"/>
    </row>
    <row r="1876">
      <c r="A1876" s="70"/>
      <c r="B1876" s="70"/>
      <c r="C1876" s="70"/>
      <c r="D1876" s="70"/>
      <c r="E1876" s="70"/>
      <c r="F1876" s="71"/>
      <c r="G1876" s="73"/>
    </row>
    <row r="1877">
      <c r="A1877" s="70"/>
      <c r="B1877" s="70"/>
      <c r="C1877" s="70"/>
      <c r="D1877" s="70"/>
      <c r="E1877" s="70"/>
      <c r="F1877" s="71"/>
      <c r="G1877" s="73"/>
    </row>
    <row r="1878">
      <c r="A1878" s="70"/>
      <c r="B1878" s="70"/>
      <c r="C1878" s="70"/>
      <c r="D1878" s="70"/>
      <c r="E1878" s="70"/>
      <c r="F1878" s="71"/>
      <c r="G1878" s="73"/>
    </row>
    <row r="1879">
      <c r="A1879" s="70"/>
      <c r="B1879" s="70"/>
      <c r="C1879" s="70"/>
      <c r="D1879" s="70"/>
      <c r="E1879" s="70"/>
      <c r="F1879" s="71"/>
      <c r="G1879" s="73"/>
    </row>
    <row r="1880">
      <c r="A1880" s="70"/>
      <c r="B1880" s="70"/>
      <c r="C1880" s="70"/>
      <c r="D1880" s="70"/>
      <c r="E1880" s="70"/>
      <c r="F1880" s="71"/>
      <c r="G1880" s="73"/>
    </row>
    <row r="1881">
      <c r="A1881" s="70"/>
      <c r="B1881" s="70"/>
      <c r="C1881" s="70"/>
      <c r="D1881" s="70"/>
      <c r="E1881" s="70"/>
      <c r="F1881" s="71"/>
      <c r="G1881" s="73"/>
    </row>
    <row r="1882">
      <c r="A1882" s="70"/>
      <c r="B1882" s="70"/>
      <c r="C1882" s="70"/>
      <c r="D1882" s="70"/>
      <c r="E1882" s="70"/>
      <c r="F1882" s="71"/>
      <c r="G1882" s="73"/>
    </row>
    <row r="1883">
      <c r="A1883" s="70"/>
      <c r="B1883" s="70"/>
      <c r="C1883" s="70"/>
      <c r="D1883" s="70"/>
      <c r="E1883" s="70"/>
      <c r="F1883" s="71"/>
      <c r="G1883" s="73"/>
    </row>
    <row r="1884">
      <c r="A1884" s="70"/>
      <c r="B1884" s="70"/>
      <c r="C1884" s="70"/>
      <c r="D1884" s="70"/>
      <c r="E1884" s="70"/>
      <c r="F1884" s="71"/>
      <c r="G1884" s="73"/>
    </row>
    <row r="1885">
      <c r="A1885" s="70"/>
      <c r="B1885" s="70"/>
      <c r="C1885" s="70"/>
      <c r="D1885" s="70"/>
      <c r="E1885" s="70"/>
      <c r="F1885" s="71"/>
      <c r="G1885" s="73"/>
    </row>
    <row r="1886">
      <c r="A1886" s="70"/>
      <c r="B1886" s="70"/>
      <c r="C1886" s="70"/>
      <c r="D1886" s="70"/>
      <c r="E1886" s="70"/>
      <c r="F1886" s="71"/>
      <c r="G1886" s="73"/>
    </row>
    <row r="1887">
      <c r="A1887" s="70"/>
      <c r="B1887" s="70"/>
      <c r="C1887" s="70"/>
      <c r="D1887" s="70"/>
      <c r="E1887" s="70"/>
      <c r="F1887" s="71"/>
      <c r="G1887" s="73"/>
    </row>
    <row r="1888">
      <c r="A1888" s="70"/>
      <c r="B1888" s="70"/>
      <c r="C1888" s="70"/>
      <c r="D1888" s="70"/>
      <c r="E1888" s="70"/>
      <c r="F1888" s="71"/>
      <c r="G1888" s="73"/>
    </row>
    <row r="1889">
      <c r="A1889" s="70"/>
      <c r="B1889" s="70"/>
      <c r="C1889" s="70"/>
      <c r="D1889" s="70"/>
      <c r="E1889" s="70"/>
      <c r="F1889" s="71"/>
      <c r="G1889" s="73"/>
    </row>
    <row r="1890">
      <c r="A1890" s="70"/>
      <c r="B1890" s="70"/>
      <c r="C1890" s="70"/>
      <c r="D1890" s="70"/>
      <c r="E1890" s="70"/>
      <c r="F1890" s="71"/>
      <c r="G1890" s="73"/>
    </row>
    <row r="1891">
      <c r="A1891" s="70"/>
      <c r="B1891" s="70"/>
      <c r="C1891" s="70"/>
      <c r="D1891" s="70"/>
      <c r="E1891" s="70"/>
      <c r="F1891" s="71"/>
      <c r="G1891" s="73"/>
    </row>
    <row r="1892">
      <c r="A1892" s="70"/>
      <c r="B1892" s="70"/>
      <c r="C1892" s="70"/>
      <c r="D1892" s="70"/>
      <c r="E1892" s="70"/>
      <c r="F1892" s="71"/>
      <c r="G1892" s="73"/>
    </row>
    <row r="1893">
      <c r="A1893" s="70"/>
      <c r="B1893" s="70"/>
      <c r="C1893" s="70"/>
      <c r="D1893" s="70"/>
      <c r="E1893" s="70"/>
      <c r="F1893" s="71"/>
      <c r="G1893" s="73"/>
    </row>
    <row r="1894">
      <c r="A1894" s="70"/>
      <c r="B1894" s="70"/>
      <c r="C1894" s="70"/>
      <c r="D1894" s="70"/>
      <c r="E1894" s="70"/>
      <c r="F1894" s="71"/>
      <c r="G1894" s="73"/>
    </row>
    <row r="1895">
      <c r="A1895" s="70"/>
      <c r="B1895" s="70"/>
      <c r="C1895" s="70"/>
      <c r="D1895" s="70"/>
      <c r="E1895" s="70"/>
      <c r="F1895" s="71"/>
      <c r="G1895" s="73"/>
    </row>
    <row r="1896">
      <c r="A1896" s="70"/>
      <c r="B1896" s="70"/>
      <c r="C1896" s="70"/>
      <c r="D1896" s="70"/>
      <c r="E1896" s="70"/>
      <c r="F1896" s="71"/>
      <c r="G1896" s="73"/>
    </row>
    <row r="1897">
      <c r="A1897" s="70"/>
      <c r="B1897" s="70"/>
      <c r="C1897" s="70"/>
      <c r="D1897" s="70"/>
      <c r="E1897" s="70"/>
      <c r="F1897" s="71"/>
      <c r="G1897" s="73"/>
    </row>
    <row r="1898">
      <c r="A1898" s="70"/>
      <c r="B1898" s="70"/>
      <c r="C1898" s="70"/>
      <c r="D1898" s="70"/>
      <c r="E1898" s="70"/>
      <c r="F1898" s="71"/>
      <c r="G1898" s="73"/>
    </row>
    <row r="1899">
      <c r="A1899" s="70"/>
      <c r="B1899" s="70"/>
      <c r="C1899" s="70"/>
      <c r="D1899" s="70"/>
      <c r="E1899" s="70"/>
      <c r="F1899" s="71"/>
      <c r="G1899" s="73"/>
    </row>
    <row r="1900">
      <c r="A1900" s="70"/>
      <c r="B1900" s="70"/>
      <c r="C1900" s="70"/>
      <c r="D1900" s="70"/>
      <c r="E1900" s="70"/>
      <c r="F1900" s="71"/>
      <c r="G1900" s="73"/>
    </row>
    <row r="1901">
      <c r="A1901" s="70"/>
      <c r="B1901" s="70"/>
      <c r="C1901" s="70"/>
      <c r="D1901" s="70"/>
      <c r="E1901" s="70"/>
      <c r="F1901" s="71"/>
      <c r="G1901" s="73"/>
    </row>
    <row r="1902">
      <c r="A1902" s="70"/>
      <c r="B1902" s="70"/>
      <c r="C1902" s="70"/>
      <c r="D1902" s="70"/>
      <c r="E1902" s="70"/>
      <c r="F1902" s="71"/>
      <c r="G1902" s="73"/>
    </row>
    <row r="1903">
      <c r="A1903" s="70"/>
      <c r="B1903" s="70"/>
      <c r="C1903" s="70"/>
      <c r="D1903" s="70"/>
      <c r="E1903" s="70"/>
      <c r="F1903" s="71"/>
      <c r="G1903" s="73"/>
    </row>
    <row r="1904">
      <c r="A1904" s="70"/>
      <c r="B1904" s="70"/>
      <c r="C1904" s="70"/>
      <c r="D1904" s="70"/>
      <c r="E1904" s="70"/>
      <c r="F1904" s="71"/>
      <c r="G1904" s="73"/>
    </row>
    <row r="1905">
      <c r="A1905" s="70"/>
      <c r="B1905" s="70"/>
      <c r="C1905" s="70"/>
      <c r="D1905" s="70"/>
      <c r="E1905" s="70"/>
      <c r="F1905" s="71"/>
      <c r="G1905" s="73"/>
    </row>
    <row r="1906">
      <c r="A1906" s="70"/>
      <c r="B1906" s="70"/>
      <c r="C1906" s="70"/>
      <c r="D1906" s="70"/>
      <c r="E1906" s="70"/>
      <c r="F1906" s="71"/>
      <c r="G1906" s="73"/>
    </row>
    <row r="1907">
      <c r="A1907" s="70"/>
      <c r="B1907" s="70"/>
      <c r="C1907" s="70"/>
      <c r="D1907" s="70"/>
      <c r="E1907" s="70"/>
      <c r="F1907" s="71"/>
      <c r="G1907" s="73"/>
    </row>
    <row r="1908">
      <c r="A1908" s="70"/>
      <c r="B1908" s="70"/>
      <c r="C1908" s="70"/>
      <c r="D1908" s="70"/>
      <c r="E1908" s="70"/>
      <c r="F1908" s="71"/>
      <c r="G1908" s="73"/>
    </row>
    <row r="1909">
      <c r="A1909" s="70"/>
      <c r="B1909" s="70"/>
      <c r="C1909" s="70"/>
      <c r="D1909" s="70"/>
      <c r="E1909" s="70"/>
      <c r="F1909" s="71"/>
      <c r="G1909" s="73"/>
    </row>
    <row r="1910">
      <c r="A1910" s="70"/>
      <c r="B1910" s="70"/>
      <c r="C1910" s="70"/>
      <c r="D1910" s="70"/>
      <c r="E1910" s="70"/>
      <c r="F1910" s="71"/>
      <c r="G1910" s="73"/>
    </row>
    <row r="1911">
      <c r="A1911" s="70"/>
      <c r="B1911" s="70"/>
      <c r="C1911" s="70"/>
      <c r="D1911" s="70"/>
      <c r="E1911" s="70"/>
      <c r="F1911" s="71"/>
      <c r="G1911" s="73"/>
    </row>
    <row r="1912">
      <c r="A1912" s="70"/>
      <c r="B1912" s="70"/>
      <c r="C1912" s="70"/>
      <c r="D1912" s="70"/>
      <c r="E1912" s="70"/>
      <c r="F1912" s="71"/>
      <c r="G1912" s="73"/>
    </row>
    <row r="1913">
      <c r="A1913" s="70"/>
      <c r="B1913" s="70"/>
      <c r="C1913" s="70"/>
      <c r="D1913" s="70"/>
      <c r="E1913" s="70"/>
      <c r="F1913" s="71"/>
      <c r="G1913" s="73"/>
    </row>
    <row r="1914">
      <c r="A1914" s="70"/>
      <c r="B1914" s="70"/>
      <c r="C1914" s="70"/>
      <c r="D1914" s="70"/>
      <c r="E1914" s="70"/>
      <c r="F1914" s="71"/>
      <c r="G1914" s="73"/>
    </row>
    <row r="1915">
      <c r="A1915" s="70"/>
      <c r="B1915" s="70"/>
      <c r="C1915" s="70"/>
      <c r="D1915" s="70"/>
      <c r="E1915" s="70"/>
      <c r="F1915" s="71"/>
      <c r="G1915" s="73"/>
    </row>
    <row r="1916">
      <c r="A1916" s="70"/>
      <c r="B1916" s="70"/>
      <c r="C1916" s="70"/>
      <c r="D1916" s="70"/>
      <c r="E1916" s="70"/>
      <c r="F1916" s="71"/>
      <c r="G1916" s="73"/>
    </row>
    <row r="1917">
      <c r="A1917" s="70"/>
      <c r="B1917" s="70"/>
      <c r="C1917" s="70"/>
      <c r="D1917" s="70"/>
      <c r="E1917" s="70"/>
      <c r="F1917" s="71"/>
      <c r="G1917" s="73"/>
    </row>
    <row r="1918">
      <c r="A1918" s="70"/>
      <c r="B1918" s="70"/>
      <c r="C1918" s="70"/>
      <c r="D1918" s="70"/>
      <c r="E1918" s="70"/>
      <c r="F1918" s="71"/>
      <c r="G1918" s="73"/>
    </row>
    <row r="1919">
      <c r="A1919" s="70"/>
      <c r="B1919" s="70"/>
      <c r="C1919" s="70"/>
      <c r="D1919" s="70"/>
      <c r="E1919" s="70"/>
      <c r="F1919" s="71"/>
      <c r="G1919" s="73"/>
    </row>
    <row r="1920">
      <c r="A1920" s="70"/>
      <c r="B1920" s="70"/>
      <c r="C1920" s="70"/>
      <c r="D1920" s="70"/>
      <c r="E1920" s="70"/>
      <c r="F1920" s="71"/>
      <c r="G1920" s="73"/>
    </row>
    <row r="1921">
      <c r="A1921" s="70"/>
      <c r="B1921" s="70"/>
      <c r="C1921" s="70"/>
      <c r="D1921" s="70"/>
      <c r="E1921" s="70"/>
      <c r="F1921" s="71"/>
      <c r="G1921" s="73"/>
    </row>
    <row r="1922">
      <c r="A1922" s="70"/>
      <c r="B1922" s="70"/>
      <c r="C1922" s="70"/>
      <c r="D1922" s="70"/>
      <c r="E1922" s="70"/>
      <c r="F1922" s="71"/>
      <c r="G1922" s="73"/>
    </row>
    <row r="1923">
      <c r="A1923" s="70"/>
      <c r="B1923" s="70"/>
      <c r="C1923" s="70"/>
      <c r="D1923" s="70"/>
      <c r="E1923" s="70"/>
      <c r="F1923" s="71"/>
      <c r="G1923" s="73"/>
    </row>
    <row r="1924">
      <c r="A1924" s="70"/>
      <c r="B1924" s="70"/>
      <c r="C1924" s="70"/>
      <c r="D1924" s="70"/>
      <c r="E1924" s="70"/>
      <c r="F1924" s="71"/>
      <c r="G1924" s="73"/>
    </row>
    <row r="1925">
      <c r="A1925" s="70"/>
      <c r="B1925" s="70"/>
      <c r="C1925" s="70"/>
      <c r="D1925" s="70"/>
      <c r="E1925" s="70"/>
      <c r="F1925" s="71"/>
      <c r="G1925" s="73"/>
    </row>
    <row r="1926">
      <c r="A1926" s="70"/>
      <c r="B1926" s="70"/>
      <c r="C1926" s="70"/>
      <c r="D1926" s="70"/>
      <c r="E1926" s="70"/>
      <c r="F1926" s="71"/>
      <c r="G1926" s="73"/>
    </row>
    <row r="1927">
      <c r="A1927" s="70"/>
      <c r="B1927" s="70"/>
      <c r="C1927" s="70"/>
      <c r="D1927" s="70"/>
      <c r="E1927" s="70"/>
      <c r="F1927" s="71"/>
      <c r="G1927" s="73"/>
    </row>
    <row r="1928">
      <c r="A1928" s="70"/>
      <c r="B1928" s="70"/>
      <c r="C1928" s="70"/>
      <c r="D1928" s="70"/>
      <c r="E1928" s="70"/>
      <c r="F1928" s="71"/>
      <c r="G1928" s="73"/>
    </row>
    <row r="1929">
      <c r="A1929" s="70"/>
      <c r="B1929" s="70"/>
      <c r="C1929" s="70"/>
      <c r="D1929" s="70"/>
      <c r="E1929" s="70"/>
      <c r="F1929" s="71"/>
      <c r="G1929" s="73"/>
    </row>
    <row r="1930">
      <c r="A1930" s="70"/>
      <c r="B1930" s="70"/>
      <c r="C1930" s="70"/>
      <c r="D1930" s="70"/>
      <c r="E1930" s="70"/>
      <c r="F1930" s="71"/>
      <c r="G1930" s="73"/>
    </row>
    <row r="1931">
      <c r="A1931" s="70"/>
      <c r="B1931" s="70"/>
      <c r="C1931" s="70"/>
      <c r="D1931" s="70"/>
      <c r="E1931" s="70"/>
      <c r="F1931" s="71"/>
      <c r="G1931" s="73"/>
    </row>
    <row r="1932">
      <c r="A1932" s="70"/>
      <c r="B1932" s="70"/>
      <c r="C1932" s="70"/>
      <c r="D1932" s="70"/>
      <c r="E1932" s="70"/>
      <c r="F1932" s="71"/>
      <c r="G1932" s="73"/>
    </row>
    <row r="1933">
      <c r="A1933" s="70"/>
      <c r="B1933" s="70"/>
      <c r="C1933" s="70"/>
      <c r="D1933" s="70"/>
      <c r="E1933" s="70"/>
      <c r="F1933" s="71"/>
      <c r="G1933" s="73"/>
    </row>
    <row r="1934">
      <c r="A1934" s="70"/>
      <c r="B1934" s="70"/>
      <c r="C1934" s="70"/>
      <c r="D1934" s="70"/>
      <c r="E1934" s="70"/>
      <c r="F1934" s="71"/>
      <c r="G1934" s="73"/>
    </row>
    <row r="1935">
      <c r="A1935" s="70"/>
      <c r="B1935" s="70"/>
      <c r="C1935" s="70"/>
      <c r="D1935" s="70"/>
      <c r="E1935" s="70"/>
      <c r="F1935" s="71"/>
      <c r="G1935" s="73"/>
    </row>
    <row r="1936">
      <c r="A1936" s="70"/>
      <c r="B1936" s="70"/>
      <c r="C1936" s="70"/>
      <c r="D1936" s="70"/>
      <c r="E1936" s="70"/>
      <c r="F1936" s="71"/>
      <c r="G1936" s="73"/>
    </row>
    <row r="1937">
      <c r="A1937" s="70"/>
      <c r="B1937" s="70"/>
      <c r="C1937" s="70"/>
      <c r="D1937" s="70"/>
      <c r="E1937" s="70"/>
      <c r="F1937" s="71"/>
      <c r="G1937" s="73"/>
    </row>
    <row r="1938">
      <c r="A1938" s="70"/>
      <c r="B1938" s="70"/>
      <c r="C1938" s="70"/>
      <c r="D1938" s="70"/>
      <c r="E1938" s="70"/>
      <c r="F1938" s="71"/>
      <c r="G1938" s="73"/>
    </row>
    <row r="1939">
      <c r="A1939" s="70"/>
      <c r="B1939" s="70"/>
      <c r="C1939" s="70"/>
      <c r="D1939" s="70"/>
      <c r="E1939" s="70"/>
      <c r="F1939" s="71"/>
      <c r="G1939" s="73"/>
    </row>
    <row r="1940">
      <c r="A1940" s="70"/>
      <c r="B1940" s="70"/>
      <c r="C1940" s="70"/>
      <c r="D1940" s="70"/>
      <c r="E1940" s="70"/>
      <c r="F1940" s="71"/>
      <c r="G1940" s="73"/>
    </row>
    <row r="1941">
      <c r="A1941" s="70"/>
      <c r="B1941" s="70"/>
      <c r="C1941" s="70"/>
      <c r="D1941" s="70"/>
      <c r="E1941" s="70"/>
      <c r="F1941" s="71"/>
      <c r="G1941" s="73"/>
    </row>
    <row r="1942">
      <c r="A1942" s="70"/>
      <c r="B1942" s="70"/>
      <c r="C1942" s="70"/>
      <c r="D1942" s="70"/>
      <c r="E1942" s="70"/>
      <c r="F1942" s="71"/>
      <c r="G1942" s="73"/>
    </row>
    <row r="1943">
      <c r="A1943" s="70"/>
      <c r="B1943" s="70"/>
      <c r="C1943" s="70"/>
      <c r="D1943" s="70"/>
      <c r="E1943" s="70"/>
      <c r="F1943" s="71"/>
      <c r="G1943" s="73"/>
    </row>
    <row r="1944">
      <c r="A1944" s="70"/>
      <c r="B1944" s="70"/>
      <c r="C1944" s="70"/>
      <c r="D1944" s="70"/>
      <c r="E1944" s="70"/>
      <c r="F1944" s="71"/>
      <c r="G1944" s="73"/>
    </row>
    <row r="1945">
      <c r="A1945" s="70"/>
      <c r="B1945" s="70"/>
      <c r="C1945" s="70"/>
      <c r="D1945" s="70"/>
      <c r="E1945" s="70"/>
      <c r="F1945" s="71"/>
      <c r="G1945" s="73"/>
    </row>
    <row r="1946">
      <c r="A1946" s="70"/>
      <c r="B1946" s="70"/>
      <c r="C1946" s="70"/>
      <c r="D1946" s="70"/>
      <c r="E1946" s="70"/>
      <c r="F1946" s="71"/>
      <c r="G1946" s="73"/>
    </row>
    <row r="1947">
      <c r="A1947" s="70"/>
      <c r="B1947" s="70"/>
      <c r="C1947" s="70"/>
      <c r="D1947" s="70"/>
      <c r="E1947" s="70"/>
      <c r="F1947" s="71"/>
      <c r="G1947" s="73"/>
    </row>
    <row r="1948">
      <c r="A1948" s="70"/>
      <c r="B1948" s="70"/>
      <c r="C1948" s="70"/>
      <c r="D1948" s="70"/>
      <c r="E1948" s="70"/>
      <c r="F1948" s="71"/>
      <c r="G1948" s="73"/>
    </row>
    <row r="1949">
      <c r="A1949" s="70"/>
      <c r="B1949" s="70"/>
      <c r="C1949" s="70"/>
      <c r="D1949" s="70"/>
      <c r="E1949" s="70"/>
      <c r="F1949" s="71"/>
      <c r="G1949" s="73"/>
    </row>
    <row r="1950">
      <c r="A1950" s="70"/>
      <c r="B1950" s="70"/>
      <c r="C1950" s="70"/>
      <c r="D1950" s="70"/>
      <c r="E1950" s="70"/>
      <c r="F1950" s="71"/>
      <c r="G1950" s="73"/>
    </row>
    <row r="1951">
      <c r="A1951" s="70"/>
      <c r="B1951" s="70"/>
      <c r="C1951" s="70"/>
      <c r="D1951" s="70"/>
      <c r="E1951" s="70"/>
      <c r="F1951" s="71"/>
      <c r="G1951" s="73"/>
    </row>
    <row r="1952">
      <c r="A1952" s="70"/>
      <c r="B1952" s="70"/>
      <c r="C1952" s="70"/>
      <c r="D1952" s="70"/>
      <c r="E1952" s="70"/>
      <c r="F1952" s="71"/>
      <c r="G1952" s="73"/>
    </row>
    <row r="1953">
      <c r="A1953" s="70"/>
      <c r="B1953" s="70"/>
      <c r="C1953" s="70"/>
      <c r="D1953" s="70"/>
      <c r="E1953" s="70"/>
      <c r="F1953" s="71"/>
      <c r="G1953" s="73"/>
    </row>
    <row r="1954">
      <c r="A1954" s="70"/>
      <c r="B1954" s="70"/>
      <c r="C1954" s="70"/>
      <c r="D1954" s="70"/>
      <c r="E1954" s="70"/>
      <c r="F1954" s="71"/>
      <c r="G1954" s="73"/>
    </row>
    <row r="1955">
      <c r="A1955" s="70"/>
      <c r="B1955" s="70"/>
      <c r="C1955" s="70"/>
      <c r="D1955" s="70"/>
      <c r="E1955" s="70"/>
      <c r="F1955" s="71"/>
      <c r="G1955" s="73"/>
    </row>
    <row r="1956">
      <c r="A1956" s="70"/>
      <c r="B1956" s="70"/>
      <c r="C1956" s="70"/>
      <c r="D1956" s="70"/>
      <c r="E1956" s="70"/>
      <c r="F1956" s="71"/>
      <c r="G1956" s="73"/>
    </row>
    <row r="1957">
      <c r="A1957" s="70"/>
      <c r="B1957" s="70"/>
      <c r="C1957" s="70"/>
      <c r="D1957" s="70"/>
      <c r="E1957" s="70"/>
      <c r="F1957" s="71"/>
      <c r="G1957" s="73"/>
    </row>
    <row r="1958">
      <c r="A1958" s="70"/>
      <c r="B1958" s="70"/>
      <c r="C1958" s="70"/>
      <c r="D1958" s="70"/>
      <c r="E1958" s="70"/>
      <c r="F1958" s="71"/>
      <c r="G1958" s="73"/>
    </row>
    <row r="1959">
      <c r="A1959" s="70"/>
      <c r="B1959" s="70"/>
      <c r="C1959" s="70"/>
      <c r="D1959" s="70"/>
      <c r="E1959" s="70"/>
      <c r="F1959" s="71"/>
      <c r="G1959" s="73"/>
    </row>
    <row r="1960">
      <c r="A1960" s="70"/>
      <c r="B1960" s="70"/>
      <c r="C1960" s="70"/>
      <c r="D1960" s="70"/>
      <c r="E1960" s="70"/>
      <c r="F1960" s="71"/>
      <c r="G1960" s="73"/>
    </row>
    <row r="1961">
      <c r="A1961" s="70"/>
      <c r="B1961" s="70"/>
      <c r="C1961" s="70"/>
      <c r="D1961" s="70"/>
      <c r="E1961" s="70"/>
      <c r="F1961" s="71"/>
      <c r="G1961" s="73"/>
    </row>
    <row r="1962">
      <c r="A1962" s="70"/>
      <c r="B1962" s="70"/>
      <c r="C1962" s="70"/>
      <c r="D1962" s="70"/>
      <c r="E1962" s="70"/>
      <c r="F1962" s="71"/>
      <c r="G1962" s="73"/>
    </row>
    <row r="1963">
      <c r="A1963" s="70"/>
      <c r="B1963" s="70"/>
      <c r="C1963" s="70"/>
      <c r="D1963" s="70"/>
      <c r="E1963" s="70"/>
      <c r="F1963" s="71"/>
      <c r="G1963" s="73"/>
    </row>
    <row r="1964">
      <c r="A1964" s="70"/>
      <c r="B1964" s="70"/>
      <c r="C1964" s="70"/>
      <c r="D1964" s="70"/>
      <c r="E1964" s="70"/>
      <c r="F1964" s="71"/>
      <c r="G1964" s="73"/>
    </row>
    <row r="1965">
      <c r="A1965" s="70"/>
      <c r="B1965" s="70"/>
      <c r="C1965" s="70"/>
      <c r="D1965" s="70"/>
      <c r="E1965" s="70"/>
      <c r="F1965" s="71"/>
      <c r="G1965" s="73"/>
    </row>
    <row r="1966">
      <c r="A1966" s="70"/>
      <c r="B1966" s="70"/>
      <c r="C1966" s="70"/>
      <c r="D1966" s="70"/>
      <c r="E1966" s="70"/>
      <c r="F1966" s="71"/>
      <c r="G1966" s="73"/>
    </row>
    <row r="1967">
      <c r="A1967" s="70"/>
      <c r="B1967" s="70"/>
      <c r="C1967" s="70"/>
      <c r="D1967" s="70"/>
      <c r="E1967" s="70"/>
      <c r="F1967" s="71"/>
      <c r="G1967" s="73"/>
    </row>
    <row r="1968">
      <c r="A1968" s="70"/>
      <c r="B1968" s="70"/>
      <c r="C1968" s="70"/>
      <c r="D1968" s="70"/>
      <c r="E1968" s="70"/>
      <c r="F1968" s="71"/>
      <c r="G1968" s="73"/>
    </row>
    <row r="1969">
      <c r="A1969" s="70"/>
      <c r="B1969" s="70"/>
      <c r="C1969" s="70"/>
      <c r="D1969" s="70"/>
      <c r="E1969" s="70"/>
      <c r="F1969" s="71"/>
      <c r="G1969" s="73"/>
    </row>
    <row r="1970">
      <c r="A1970" s="70"/>
      <c r="B1970" s="70"/>
      <c r="C1970" s="70"/>
      <c r="D1970" s="70"/>
      <c r="E1970" s="70"/>
      <c r="F1970" s="71"/>
      <c r="G1970" s="73"/>
    </row>
    <row r="1971">
      <c r="A1971" s="70"/>
      <c r="B1971" s="70"/>
      <c r="C1971" s="70"/>
      <c r="D1971" s="70"/>
      <c r="E1971" s="70"/>
      <c r="F1971" s="71"/>
      <c r="G1971" s="73"/>
    </row>
    <row r="1972">
      <c r="A1972" s="70"/>
      <c r="B1972" s="70"/>
      <c r="C1972" s="70"/>
      <c r="D1972" s="70"/>
      <c r="E1972" s="70"/>
      <c r="F1972" s="71"/>
      <c r="G1972" s="73"/>
    </row>
    <row r="1973">
      <c r="A1973" s="70"/>
      <c r="B1973" s="70"/>
      <c r="C1973" s="70"/>
      <c r="D1973" s="70"/>
      <c r="E1973" s="70"/>
      <c r="F1973" s="71"/>
      <c r="G1973" s="73"/>
    </row>
    <row r="1974">
      <c r="A1974" s="70"/>
      <c r="B1974" s="70"/>
      <c r="C1974" s="70"/>
      <c r="D1974" s="70"/>
      <c r="E1974" s="70"/>
      <c r="F1974" s="71"/>
      <c r="G1974" s="73"/>
    </row>
    <row r="1975">
      <c r="A1975" s="70"/>
      <c r="B1975" s="70"/>
      <c r="C1975" s="70"/>
      <c r="D1975" s="70"/>
      <c r="E1975" s="70"/>
      <c r="F1975" s="71"/>
      <c r="G1975" s="73"/>
    </row>
    <row r="1976">
      <c r="A1976" s="70"/>
      <c r="B1976" s="70"/>
      <c r="C1976" s="70"/>
      <c r="D1976" s="70"/>
      <c r="E1976" s="70"/>
      <c r="F1976" s="71"/>
      <c r="G1976" s="73"/>
    </row>
    <row r="1977">
      <c r="A1977" s="70"/>
      <c r="B1977" s="70"/>
      <c r="C1977" s="70"/>
      <c r="D1977" s="70"/>
      <c r="E1977" s="70"/>
      <c r="F1977" s="71"/>
      <c r="G1977" s="73"/>
    </row>
    <row r="1978">
      <c r="A1978" s="70"/>
      <c r="B1978" s="70"/>
      <c r="C1978" s="70"/>
      <c r="D1978" s="70"/>
      <c r="E1978" s="70"/>
      <c r="F1978" s="71"/>
      <c r="G1978" s="73"/>
    </row>
    <row r="1979">
      <c r="A1979" s="70"/>
      <c r="B1979" s="70"/>
      <c r="C1979" s="70"/>
      <c r="D1979" s="70"/>
      <c r="E1979" s="70"/>
      <c r="F1979" s="71"/>
      <c r="G1979" s="73"/>
    </row>
    <row r="1980">
      <c r="A1980" s="70"/>
      <c r="B1980" s="70"/>
      <c r="C1980" s="70"/>
      <c r="D1980" s="70"/>
      <c r="E1980" s="70"/>
      <c r="F1980" s="71"/>
      <c r="G1980" s="73"/>
    </row>
    <row r="1981">
      <c r="A1981" s="70"/>
      <c r="B1981" s="70"/>
      <c r="C1981" s="70"/>
      <c r="D1981" s="70"/>
      <c r="E1981" s="70"/>
      <c r="F1981" s="71"/>
      <c r="G1981" s="73"/>
    </row>
    <row r="1982">
      <c r="A1982" s="70"/>
      <c r="B1982" s="70"/>
      <c r="C1982" s="70"/>
      <c r="D1982" s="70"/>
      <c r="E1982" s="70"/>
      <c r="F1982" s="71"/>
      <c r="G1982" s="73"/>
    </row>
    <row r="1983">
      <c r="A1983" s="70"/>
      <c r="B1983" s="70"/>
      <c r="C1983" s="70"/>
      <c r="D1983" s="70"/>
      <c r="E1983" s="70"/>
      <c r="F1983" s="71"/>
      <c r="G1983" s="73"/>
    </row>
    <row r="1984">
      <c r="A1984" s="70"/>
      <c r="B1984" s="70"/>
      <c r="C1984" s="70"/>
      <c r="D1984" s="70"/>
      <c r="E1984" s="70"/>
      <c r="F1984" s="71"/>
      <c r="G1984" s="73"/>
    </row>
    <row r="1985">
      <c r="A1985" s="70"/>
      <c r="B1985" s="70"/>
      <c r="C1985" s="70"/>
      <c r="D1985" s="70"/>
      <c r="E1985" s="70"/>
      <c r="F1985" s="71"/>
      <c r="G1985" s="73"/>
    </row>
    <row r="1986">
      <c r="A1986" s="70"/>
      <c r="B1986" s="70"/>
      <c r="C1986" s="70"/>
      <c r="D1986" s="70"/>
      <c r="E1986" s="70"/>
      <c r="F1986" s="71"/>
      <c r="G1986" s="73"/>
    </row>
    <row r="1987">
      <c r="A1987" s="70"/>
      <c r="B1987" s="70"/>
      <c r="C1987" s="70"/>
      <c r="D1987" s="70"/>
      <c r="E1987" s="70"/>
      <c r="F1987" s="71"/>
      <c r="G1987" s="73"/>
    </row>
    <row r="1988">
      <c r="A1988" s="70"/>
      <c r="B1988" s="70"/>
      <c r="C1988" s="70"/>
      <c r="D1988" s="70"/>
      <c r="E1988" s="70"/>
      <c r="F1988" s="71"/>
      <c r="G1988" s="73"/>
    </row>
    <row r="1989">
      <c r="A1989" s="70"/>
      <c r="B1989" s="70"/>
      <c r="C1989" s="70"/>
      <c r="D1989" s="70"/>
      <c r="E1989" s="70"/>
      <c r="F1989" s="71"/>
      <c r="G1989" s="73"/>
    </row>
    <row r="1990">
      <c r="A1990" s="70"/>
      <c r="B1990" s="70"/>
      <c r="C1990" s="70"/>
      <c r="D1990" s="70"/>
      <c r="E1990" s="70"/>
      <c r="F1990" s="71"/>
      <c r="G1990" s="73"/>
    </row>
    <row r="1991">
      <c r="A1991" s="70"/>
      <c r="B1991" s="70"/>
      <c r="C1991" s="70"/>
      <c r="D1991" s="70"/>
      <c r="E1991" s="70"/>
      <c r="F1991" s="71"/>
      <c r="G1991" s="73"/>
    </row>
    <row r="1992">
      <c r="A1992" s="70"/>
      <c r="B1992" s="70"/>
      <c r="C1992" s="70"/>
      <c r="D1992" s="70"/>
      <c r="E1992" s="70"/>
      <c r="F1992" s="71"/>
      <c r="G1992" s="73"/>
    </row>
    <row r="1993">
      <c r="A1993" s="70"/>
      <c r="B1993" s="70"/>
      <c r="C1993" s="70"/>
      <c r="D1993" s="70"/>
      <c r="E1993" s="70"/>
      <c r="F1993" s="71"/>
      <c r="G1993" s="73"/>
    </row>
    <row r="1994">
      <c r="A1994" s="70"/>
      <c r="B1994" s="70"/>
      <c r="C1994" s="70"/>
      <c r="D1994" s="70"/>
      <c r="E1994" s="70"/>
      <c r="F1994" s="71"/>
      <c r="G1994" s="73"/>
    </row>
    <row r="1995">
      <c r="A1995" s="70"/>
      <c r="B1995" s="70"/>
      <c r="C1995" s="70"/>
      <c r="D1995" s="70"/>
      <c r="E1995" s="70"/>
      <c r="F1995" s="71"/>
      <c r="G1995" s="73"/>
    </row>
    <row r="1996">
      <c r="A1996" s="70"/>
      <c r="B1996" s="70"/>
      <c r="C1996" s="70"/>
      <c r="D1996" s="70"/>
      <c r="E1996" s="70"/>
      <c r="F1996" s="71"/>
      <c r="G1996" s="73"/>
    </row>
    <row r="1997">
      <c r="A1997" s="70"/>
      <c r="B1997" s="70"/>
      <c r="C1997" s="70"/>
      <c r="D1997" s="70"/>
      <c r="E1997" s="70"/>
      <c r="F1997" s="71"/>
      <c r="G1997" s="73"/>
    </row>
    <row r="1998">
      <c r="A1998" s="70"/>
      <c r="B1998" s="70"/>
      <c r="C1998" s="70"/>
      <c r="D1998" s="70"/>
      <c r="E1998" s="70"/>
      <c r="F1998" s="71"/>
      <c r="G1998" s="73"/>
    </row>
    <row r="1999">
      <c r="A1999" s="70"/>
      <c r="B1999" s="70"/>
      <c r="C1999" s="70"/>
      <c r="D1999" s="70"/>
      <c r="E1999" s="70"/>
      <c r="F1999" s="71"/>
      <c r="G1999" s="73"/>
    </row>
    <row r="2000">
      <c r="A2000" s="70"/>
      <c r="B2000" s="70"/>
      <c r="C2000" s="70"/>
      <c r="D2000" s="70"/>
      <c r="E2000" s="70"/>
      <c r="F2000" s="71"/>
      <c r="G2000" s="73"/>
    </row>
    <row r="2001">
      <c r="A2001" s="70"/>
      <c r="B2001" s="70"/>
      <c r="C2001" s="70"/>
      <c r="D2001" s="70"/>
      <c r="E2001" s="70"/>
      <c r="F2001" s="71"/>
      <c r="G2001" s="73"/>
    </row>
    <row r="2002">
      <c r="A2002" s="70"/>
      <c r="B2002" s="70"/>
      <c r="C2002" s="70"/>
      <c r="D2002" s="70"/>
      <c r="E2002" s="70"/>
      <c r="F2002" s="71"/>
      <c r="G2002" s="73"/>
    </row>
    <row r="2003">
      <c r="A2003" s="70"/>
      <c r="B2003" s="70"/>
      <c r="C2003" s="70"/>
      <c r="D2003" s="70"/>
      <c r="E2003" s="70"/>
      <c r="F2003" s="71"/>
      <c r="G2003" s="73"/>
    </row>
    <row r="2004">
      <c r="A2004" s="70"/>
      <c r="B2004" s="70"/>
      <c r="C2004" s="70"/>
      <c r="D2004" s="70"/>
      <c r="E2004" s="70"/>
      <c r="F2004" s="71"/>
      <c r="G2004" s="73"/>
    </row>
    <row r="2005">
      <c r="A2005" s="70"/>
      <c r="B2005" s="70"/>
      <c r="C2005" s="70"/>
      <c r="D2005" s="70"/>
      <c r="E2005" s="70"/>
      <c r="F2005" s="71"/>
      <c r="G2005" s="73"/>
    </row>
    <row r="2006">
      <c r="A2006" s="70"/>
      <c r="B2006" s="70"/>
      <c r="C2006" s="70"/>
      <c r="D2006" s="70"/>
      <c r="E2006" s="70"/>
      <c r="F2006" s="71"/>
      <c r="G2006" s="73"/>
    </row>
    <row r="2007">
      <c r="A2007" s="70"/>
      <c r="B2007" s="70"/>
      <c r="C2007" s="70"/>
      <c r="D2007" s="70"/>
      <c r="E2007" s="70"/>
      <c r="F2007" s="71"/>
      <c r="G2007" s="73"/>
    </row>
    <row r="2008">
      <c r="A2008" s="70"/>
      <c r="B2008" s="70"/>
      <c r="C2008" s="70"/>
      <c r="D2008" s="70"/>
      <c r="E2008" s="70"/>
      <c r="F2008" s="71"/>
      <c r="G2008" s="73"/>
    </row>
    <row r="2009">
      <c r="A2009" s="70"/>
      <c r="B2009" s="70"/>
      <c r="C2009" s="70"/>
      <c r="D2009" s="70"/>
      <c r="E2009" s="70"/>
      <c r="F2009" s="71"/>
      <c r="G2009" s="73"/>
    </row>
    <row r="2010">
      <c r="A2010" s="70"/>
      <c r="B2010" s="70"/>
      <c r="C2010" s="70"/>
      <c r="D2010" s="70"/>
      <c r="E2010" s="70"/>
      <c r="F2010" s="71"/>
      <c r="G2010" s="73"/>
    </row>
    <row r="2011">
      <c r="A2011" s="70"/>
      <c r="B2011" s="70"/>
      <c r="C2011" s="70"/>
      <c r="D2011" s="70"/>
      <c r="E2011" s="70"/>
      <c r="F2011" s="71"/>
      <c r="G2011" s="73"/>
    </row>
    <row r="2012">
      <c r="A2012" s="70"/>
      <c r="B2012" s="70"/>
      <c r="C2012" s="70"/>
      <c r="D2012" s="70"/>
      <c r="E2012" s="70"/>
      <c r="F2012" s="71"/>
      <c r="G2012" s="73"/>
    </row>
    <row r="2013">
      <c r="A2013" s="70"/>
      <c r="B2013" s="70"/>
      <c r="C2013" s="70"/>
      <c r="D2013" s="70"/>
      <c r="E2013" s="70"/>
      <c r="F2013" s="71"/>
      <c r="G2013" s="73"/>
    </row>
    <row r="2014">
      <c r="A2014" s="70"/>
      <c r="B2014" s="70"/>
      <c r="C2014" s="70"/>
      <c r="D2014" s="70"/>
      <c r="E2014" s="70"/>
      <c r="F2014" s="71"/>
      <c r="G2014" s="73"/>
    </row>
    <row r="2015">
      <c r="A2015" s="70"/>
      <c r="B2015" s="70"/>
      <c r="C2015" s="70"/>
      <c r="D2015" s="70"/>
      <c r="E2015" s="70"/>
      <c r="F2015" s="71"/>
      <c r="G2015" s="73"/>
    </row>
    <row r="2016">
      <c r="A2016" s="70"/>
      <c r="B2016" s="70"/>
      <c r="C2016" s="70"/>
      <c r="D2016" s="70"/>
      <c r="E2016" s="70"/>
      <c r="F2016" s="71"/>
      <c r="G2016" s="73"/>
    </row>
    <row r="2017">
      <c r="A2017" s="70"/>
      <c r="B2017" s="70"/>
      <c r="C2017" s="70"/>
      <c r="D2017" s="70"/>
      <c r="E2017" s="70"/>
      <c r="F2017" s="71"/>
      <c r="G2017" s="73"/>
    </row>
    <row r="2018">
      <c r="A2018" s="70"/>
      <c r="B2018" s="70"/>
      <c r="C2018" s="70"/>
      <c r="D2018" s="70"/>
      <c r="E2018" s="70"/>
      <c r="F2018" s="71"/>
      <c r="G2018" s="73"/>
    </row>
    <row r="2019">
      <c r="A2019" s="70"/>
      <c r="B2019" s="70"/>
      <c r="C2019" s="70"/>
      <c r="D2019" s="70"/>
      <c r="E2019" s="70"/>
      <c r="F2019" s="71"/>
      <c r="G2019" s="73"/>
    </row>
    <row r="2020">
      <c r="A2020" s="70"/>
      <c r="B2020" s="70"/>
      <c r="C2020" s="70"/>
      <c r="D2020" s="70"/>
      <c r="E2020" s="70"/>
      <c r="F2020" s="71"/>
      <c r="G2020" s="73"/>
    </row>
    <row r="2021">
      <c r="A2021" s="70"/>
      <c r="B2021" s="70"/>
      <c r="C2021" s="70"/>
      <c r="D2021" s="70"/>
      <c r="E2021" s="70"/>
      <c r="F2021" s="71"/>
      <c r="G2021" s="73"/>
    </row>
    <row r="2022">
      <c r="A2022" s="70"/>
      <c r="B2022" s="70"/>
      <c r="C2022" s="70"/>
      <c r="D2022" s="70"/>
      <c r="E2022" s="70"/>
      <c r="F2022" s="71"/>
      <c r="G2022" s="73"/>
    </row>
    <row r="2023">
      <c r="A2023" s="70"/>
      <c r="B2023" s="70"/>
      <c r="C2023" s="70"/>
      <c r="D2023" s="70"/>
      <c r="E2023" s="70"/>
      <c r="F2023" s="71"/>
      <c r="G2023" s="73"/>
    </row>
    <row r="2024">
      <c r="A2024" s="70"/>
      <c r="B2024" s="70"/>
      <c r="C2024" s="70"/>
      <c r="D2024" s="70"/>
      <c r="E2024" s="70"/>
      <c r="F2024" s="71"/>
      <c r="G2024" s="73"/>
    </row>
    <row r="2025">
      <c r="A2025" s="70"/>
      <c r="B2025" s="70"/>
      <c r="C2025" s="70"/>
      <c r="D2025" s="70"/>
      <c r="E2025" s="70"/>
      <c r="F2025" s="71"/>
      <c r="G2025" s="73"/>
    </row>
    <row r="2026">
      <c r="A2026" s="70"/>
      <c r="B2026" s="70"/>
      <c r="C2026" s="70"/>
      <c r="D2026" s="70"/>
      <c r="E2026" s="70"/>
      <c r="F2026" s="71"/>
      <c r="G2026" s="73"/>
    </row>
    <row r="2027">
      <c r="A2027" s="70"/>
      <c r="B2027" s="70"/>
      <c r="C2027" s="70"/>
      <c r="D2027" s="70"/>
      <c r="E2027" s="70"/>
      <c r="F2027" s="71"/>
      <c r="G2027" s="73"/>
    </row>
    <row r="2028">
      <c r="A2028" s="70"/>
      <c r="B2028" s="70"/>
      <c r="C2028" s="70"/>
      <c r="D2028" s="70"/>
      <c r="E2028" s="70"/>
      <c r="F2028" s="71"/>
      <c r="G2028" s="73"/>
    </row>
    <row r="2029">
      <c r="A2029" s="70"/>
      <c r="B2029" s="70"/>
      <c r="C2029" s="70"/>
      <c r="D2029" s="70"/>
      <c r="E2029" s="70"/>
      <c r="F2029" s="71"/>
      <c r="G2029" s="73"/>
    </row>
    <row r="2030">
      <c r="A2030" s="70"/>
      <c r="B2030" s="70"/>
      <c r="C2030" s="70"/>
      <c r="D2030" s="70"/>
      <c r="E2030" s="70"/>
      <c r="F2030" s="71"/>
      <c r="G2030" s="73"/>
    </row>
    <row r="2031">
      <c r="A2031" s="70"/>
      <c r="B2031" s="70"/>
      <c r="C2031" s="70"/>
      <c r="D2031" s="70"/>
      <c r="E2031" s="70"/>
      <c r="F2031" s="71"/>
      <c r="G2031" s="73"/>
    </row>
    <row r="2032">
      <c r="A2032" s="70"/>
      <c r="B2032" s="70"/>
      <c r="C2032" s="70"/>
      <c r="D2032" s="70"/>
      <c r="E2032" s="70"/>
      <c r="F2032" s="71"/>
      <c r="G2032" s="73"/>
    </row>
    <row r="2033">
      <c r="A2033" s="70"/>
      <c r="B2033" s="70"/>
      <c r="C2033" s="70"/>
      <c r="D2033" s="70"/>
      <c r="E2033" s="70"/>
      <c r="F2033" s="71"/>
      <c r="G2033" s="73"/>
    </row>
    <row r="2034">
      <c r="A2034" s="70"/>
      <c r="B2034" s="70"/>
      <c r="C2034" s="70"/>
      <c r="D2034" s="70"/>
      <c r="E2034" s="70"/>
      <c r="F2034" s="71"/>
      <c r="G2034" s="73"/>
    </row>
    <row r="2035">
      <c r="A2035" s="70"/>
      <c r="B2035" s="70"/>
      <c r="C2035" s="70"/>
      <c r="D2035" s="70"/>
      <c r="E2035" s="70"/>
      <c r="F2035" s="71"/>
      <c r="G2035" s="73"/>
    </row>
    <row r="2036">
      <c r="A2036" s="70"/>
      <c r="B2036" s="70"/>
      <c r="C2036" s="70"/>
      <c r="D2036" s="70"/>
      <c r="E2036" s="70"/>
      <c r="F2036" s="71"/>
      <c r="G2036" s="73"/>
    </row>
    <row r="2037">
      <c r="A2037" s="70"/>
      <c r="B2037" s="70"/>
      <c r="C2037" s="70"/>
      <c r="D2037" s="70"/>
      <c r="E2037" s="70"/>
      <c r="F2037" s="71"/>
      <c r="G2037" s="73"/>
    </row>
    <row r="2038">
      <c r="A2038" s="70"/>
      <c r="B2038" s="70"/>
      <c r="C2038" s="70"/>
      <c r="D2038" s="70"/>
      <c r="E2038" s="70"/>
      <c r="F2038" s="71"/>
      <c r="G2038" s="73"/>
    </row>
    <row r="2039">
      <c r="A2039" s="70"/>
      <c r="B2039" s="70"/>
      <c r="C2039" s="70"/>
      <c r="D2039" s="70"/>
      <c r="E2039" s="70"/>
      <c r="F2039" s="71"/>
      <c r="G2039" s="73"/>
    </row>
    <row r="2040">
      <c r="A2040" s="70"/>
      <c r="B2040" s="70"/>
      <c r="C2040" s="70"/>
      <c r="D2040" s="70"/>
      <c r="E2040" s="70"/>
      <c r="F2040" s="71"/>
      <c r="G2040" s="73"/>
    </row>
    <row r="2041">
      <c r="A2041" s="70"/>
      <c r="B2041" s="70"/>
      <c r="C2041" s="70"/>
      <c r="D2041" s="70"/>
      <c r="E2041" s="70"/>
      <c r="F2041" s="71"/>
      <c r="G2041" s="73"/>
    </row>
    <row r="2042">
      <c r="A2042" s="70"/>
      <c r="B2042" s="70"/>
      <c r="C2042" s="70"/>
      <c r="D2042" s="70"/>
      <c r="E2042" s="70"/>
      <c r="F2042" s="71"/>
      <c r="G2042" s="73"/>
    </row>
    <row r="2043">
      <c r="A2043" s="70"/>
      <c r="B2043" s="70"/>
      <c r="C2043" s="70"/>
      <c r="D2043" s="70"/>
      <c r="E2043" s="70"/>
      <c r="F2043" s="71"/>
      <c r="G2043" s="73"/>
    </row>
    <row r="2044">
      <c r="A2044" s="70"/>
      <c r="B2044" s="70"/>
      <c r="C2044" s="70"/>
      <c r="D2044" s="70"/>
      <c r="E2044" s="70"/>
      <c r="F2044" s="71"/>
      <c r="G2044" s="73"/>
    </row>
    <row r="2045">
      <c r="A2045" s="70"/>
      <c r="B2045" s="70"/>
      <c r="C2045" s="70"/>
      <c r="D2045" s="70"/>
      <c r="E2045" s="70"/>
      <c r="F2045" s="71"/>
      <c r="G2045" s="73"/>
    </row>
    <row r="2046">
      <c r="A2046" s="70"/>
      <c r="B2046" s="70"/>
      <c r="C2046" s="70"/>
      <c r="D2046" s="70"/>
      <c r="E2046" s="70"/>
      <c r="F2046" s="71"/>
      <c r="G2046" s="73"/>
    </row>
    <row r="2047">
      <c r="A2047" s="70"/>
      <c r="B2047" s="70"/>
      <c r="C2047" s="70"/>
      <c r="D2047" s="70"/>
      <c r="E2047" s="70"/>
      <c r="F2047" s="71"/>
      <c r="G2047" s="73"/>
    </row>
    <row r="2048">
      <c r="A2048" s="70"/>
      <c r="B2048" s="70"/>
      <c r="C2048" s="70"/>
      <c r="D2048" s="70"/>
      <c r="E2048" s="70"/>
      <c r="F2048" s="71"/>
      <c r="G2048" s="73"/>
    </row>
    <row r="2049">
      <c r="A2049" s="70"/>
      <c r="B2049" s="70"/>
      <c r="C2049" s="70"/>
      <c r="D2049" s="70"/>
      <c r="E2049" s="70"/>
      <c r="F2049" s="71"/>
      <c r="G2049" s="73"/>
    </row>
    <row r="2050">
      <c r="A2050" s="70"/>
      <c r="B2050" s="70"/>
      <c r="C2050" s="70"/>
      <c r="D2050" s="70"/>
      <c r="E2050" s="70"/>
      <c r="F2050" s="71"/>
      <c r="G2050" s="73"/>
    </row>
    <row r="2051">
      <c r="A2051" s="70"/>
      <c r="B2051" s="70"/>
      <c r="C2051" s="70"/>
      <c r="D2051" s="70"/>
      <c r="E2051" s="70"/>
      <c r="F2051" s="71"/>
      <c r="G2051" s="73"/>
    </row>
    <row r="2052">
      <c r="A2052" s="70"/>
      <c r="B2052" s="70"/>
      <c r="C2052" s="70"/>
      <c r="D2052" s="70"/>
      <c r="E2052" s="70"/>
      <c r="F2052" s="71"/>
      <c r="G2052" s="73"/>
    </row>
    <row r="2053">
      <c r="A2053" s="70"/>
      <c r="B2053" s="70"/>
      <c r="C2053" s="70"/>
      <c r="D2053" s="70"/>
      <c r="E2053" s="70"/>
      <c r="F2053" s="71"/>
      <c r="G2053" s="73"/>
    </row>
    <row r="2054">
      <c r="A2054" s="70"/>
      <c r="B2054" s="70"/>
      <c r="C2054" s="70"/>
      <c r="D2054" s="70"/>
      <c r="E2054" s="70"/>
      <c r="F2054" s="71"/>
      <c r="G2054" s="73"/>
    </row>
    <row r="2055">
      <c r="A2055" s="70"/>
      <c r="B2055" s="70"/>
      <c r="C2055" s="70"/>
      <c r="D2055" s="70"/>
      <c r="E2055" s="70"/>
      <c r="F2055" s="71"/>
      <c r="G2055" s="73"/>
    </row>
    <row r="2056">
      <c r="A2056" s="70"/>
      <c r="B2056" s="70"/>
      <c r="C2056" s="70"/>
      <c r="D2056" s="70"/>
      <c r="E2056" s="70"/>
      <c r="F2056" s="71"/>
      <c r="G2056" s="73"/>
    </row>
    <row r="2057">
      <c r="A2057" s="70"/>
      <c r="B2057" s="70"/>
      <c r="C2057" s="70"/>
      <c r="D2057" s="70"/>
      <c r="E2057" s="70"/>
      <c r="F2057" s="71"/>
      <c r="G2057" s="73"/>
    </row>
    <row r="2058">
      <c r="A2058" s="70"/>
      <c r="B2058" s="70"/>
      <c r="C2058" s="70"/>
      <c r="D2058" s="70"/>
      <c r="E2058" s="70"/>
      <c r="F2058" s="71"/>
      <c r="G2058" s="73"/>
    </row>
    <row r="2059">
      <c r="A2059" s="70"/>
      <c r="B2059" s="70"/>
      <c r="C2059" s="70"/>
      <c r="D2059" s="70"/>
      <c r="E2059" s="70"/>
      <c r="F2059" s="71"/>
      <c r="G2059" s="73"/>
    </row>
    <row r="2060">
      <c r="A2060" s="70"/>
      <c r="B2060" s="70"/>
      <c r="C2060" s="70"/>
      <c r="D2060" s="70"/>
      <c r="E2060" s="70"/>
      <c r="F2060" s="71"/>
      <c r="G2060" s="73"/>
    </row>
    <row r="2061">
      <c r="A2061" s="70"/>
      <c r="B2061" s="70"/>
      <c r="C2061" s="70"/>
      <c r="D2061" s="70"/>
      <c r="E2061" s="70"/>
      <c r="F2061" s="71"/>
      <c r="G2061" s="73"/>
    </row>
    <row r="2062">
      <c r="A2062" s="70"/>
      <c r="B2062" s="70"/>
      <c r="C2062" s="70"/>
      <c r="D2062" s="70"/>
      <c r="E2062" s="70"/>
      <c r="F2062" s="71"/>
      <c r="G2062" s="73"/>
    </row>
    <row r="2063">
      <c r="A2063" s="70"/>
      <c r="B2063" s="70"/>
      <c r="C2063" s="70"/>
      <c r="D2063" s="70"/>
      <c r="E2063" s="70"/>
      <c r="F2063" s="71"/>
      <c r="G2063" s="73"/>
    </row>
    <row r="2064">
      <c r="A2064" s="70"/>
      <c r="B2064" s="70"/>
      <c r="C2064" s="70"/>
      <c r="D2064" s="70"/>
      <c r="E2064" s="70"/>
      <c r="F2064" s="71"/>
      <c r="G2064" s="73"/>
    </row>
    <row r="2065">
      <c r="A2065" s="70"/>
      <c r="B2065" s="70"/>
      <c r="C2065" s="70"/>
      <c r="D2065" s="70"/>
      <c r="E2065" s="70"/>
      <c r="F2065" s="71"/>
      <c r="G2065" s="73"/>
    </row>
    <row r="2066">
      <c r="A2066" s="70"/>
      <c r="B2066" s="70"/>
      <c r="C2066" s="70"/>
      <c r="D2066" s="70"/>
      <c r="E2066" s="70"/>
      <c r="F2066" s="71"/>
      <c r="G2066" s="73"/>
    </row>
    <row r="2067">
      <c r="A2067" s="70"/>
      <c r="B2067" s="70"/>
      <c r="C2067" s="70"/>
      <c r="D2067" s="70"/>
      <c r="E2067" s="70"/>
      <c r="F2067" s="71"/>
      <c r="G2067" s="73"/>
    </row>
    <row r="2068">
      <c r="A2068" s="70"/>
      <c r="B2068" s="70"/>
      <c r="C2068" s="70"/>
      <c r="D2068" s="70"/>
      <c r="E2068" s="70"/>
      <c r="F2068" s="71"/>
      <c r="G2068" s="73"/>
    </row>
    <row r="2069">
      <c r="A2069" s="70"/>
      <c r="B2069" s="70"/>
      <c r="C2069" s="70"/>
      <c r="D2069" s="70"/>
      <c r="E2069" s="70"/>
      <c r="F2069" s="71"/>
      <c r="G2069" s="73"/>
    </row>
    <row r="2070">
      <c r="A2070" s="70"/>
      <c r="B2070" s="70"/>
      <c r="C2070" s="70"/>
      <c r="D2070" s="70"/>
      <c r="E2070" s="70"/>
      <c r="F2070" s="71"/>
      <c r="G2070" s="73"/>
    </row>
    <row r="2071">
      <c r="A2071" s="70"/>
      <c r="B2071" s="70"/>
      <c r="C2071" s="70"/>
      <c r="D2071" s="70"/>
      <c r="E2071" s="70"/>
      <c r="F2071" s="71"/>
      <c r="G2071" s="73"/>
    </row>
    <row r="2072">
      <c r="A2072" s="70"/>
      <c r="B2072" s="70"/>
      <c r="C2072" s="70"/>
      <c r="D2072" s="70"/>
      <c r="E2072" s="70"/>
      <c r="F2072" s="71"/>
      <c r="G2072" s="73"/>
    </row>
    <row r="2073">
      <c r="A2073" s="70"/>
      <c r="B2073" s="70"/>
      <c r="C2073" s="70"/>
      <c r="D2073" s="70"/>
      <c r="E2073" s="70"/>
      <c r="F2073" s="71"/>
      <c r="G2073" s="73"/>
    </row>
    <row r="2074">
      <c r="A2074" s="70"/>
      <c r="B2074" s="70"/>
      <c r="C2074" s="70"/>
      <c r="D2074" s="70"/>
      <c r="E2074" s="70"/>
      <c r="F2074" s="71"/>
      <c r="G2074" s="73"/>
    </row>
    <row r="2075">
      <c r="A2075" s="70"/>
      <c r="B2075" s="70"/>
      <c r="C2075" s="70"/>
      <c r="D2075" s="70"/>
      <c r="E2075" s="70"/>
      <c r="F2075" s="71"/>
      <c r="G2075" s="73"/>
    </row>
    <row r="2076">
      <c r="A2076" s="70"/>
      <c r="B2076" s="70"/>
      <c r="C2076" s="70"/>
      <c r="D2076" s="70"/>
      <c r="E2076" s="70"/>
      <c r="F2076" s="71"/>
      <c r="G2076" s="73"/>
    </row>
    <row r="2077">
      <c r="A2077" s="70"/>
      <c r="B2077" s="70"/>
      <c r="C2077" s="70"/>
      <c r="D2077" s="70"/>
      <c r="E2077" s="70"/>
      <c r="F2077" s="71"/>
      <c r="G2077" s="73"/>
    </row>
    <row r="2078">
      <c r="A2078" s="70"/>
      <c r="B2078" s="70"/>
      <c r="C2078" s="70"/>
      <c r="D2078" s="70"/>
      <c r="E2078" s="70"/>
      <c r="F2078" s="71"/>
      <c r="G2078" s="73"/>
    </row>
    <row r="2079">
      <c r="A2079" s="70"/>
      <c r="B2079" s="70"/>
      <c r="C2079" s="70"/>
      <c r="D2079" s="70"/>
      <c r="E2079" s="70"/>
      <c r="F2079" s="71"/>
      <c r="G2079" s="73"/>
    </row>
    <row r="2080">
      <c r="A2080" s="70"/>
      <c r="B2080" s="70"/>
      <c r="C2080" s="70"/>
      <c r="D2080" s="70"/>
      <c r="E2080" s="70"/>
      <c r="F2080" s="71"/>
      <c r="G2080" s="73"/>
    </row>
    <row r="2081">
      <c r="A2081" s="70"/>
      <c r="B2081" s="70"/>
      <c r="C2081" s="70"/>
      <c r="D2081" s="70"/>
      <c r="E2081" s="70"/>
      <c r="F2081" s="71"/>
      <c r="G2081" s="73"/>
    </row>
    <row r="2082">
      <c r="A2082" s="70"/>
      <c r="B2082" s="70"/>
      <c r="C2082" s="70"/>
      <c r="D2082" s="70"/>
      <c r="E2082" s="70"/>
      <c r="F2082" s="71"/>
      <c r="G2082" s="73"/>
    </row>
    <row r="2083">
      <c r="A2083" s="70"/>
      <c r="B2083" s="70"/>
      <c r="C2083" s="70"/>
      <c r="D2083" s="70"/>
      <c r="E2083" s="70"/>
      <c r="F2083" s="71"/>
      <c r="G2083" s="73"/>
    </row>
    <row r="2084">
      <c r="A2084" s="70"/>
      <c r="B2084" s="70"/>
      <c r="C2084" s="70"/>
      <c r="D2084" s="70"/>
      <c r="E2084" s="70"/>
      <c r="F2084" s="71"/>
      <c r="G2084" s="73"/>
    </row>
    <row r="2085">
      <c r="A2085" s="70"/>
      <c r="B2085" s="70"/>
      <c r="C2085" s="70"/>
      <c r="D2085" s="70"/>
      <c r="E2085" s="70"/>
      <c r="F2085" s="71"/>
      <c r="G2085" s="73"/>
    </row>
    <row r="2086">
      <c r="A2086" s="70"/>
      <c r="B2086" s="70"/>
      <c r="C2086" s="70"/>
      <c r="D2086" s="70"/>
      <c r="E2086" s="70"/>
      <c r="F2086" s="71"/>
      <c r="G2086" s="73"/>
    </row>
    <row r="2087">
      <c r="A2087" s="70"/>
      <c r="B2087" s="70"/>
      <c r="C2087" s="70"/>
      <c r="D2087" s="70"/>
      <c r="E2087" s="70"/>
      <c r="F2087" s="71"/>
      <c r="G2087" s="73"/>
    </row>
    <row r="2088">
      <c r="A2088" s="70"/>
      <c r="B2088" s="70"/>
      <c r="C2088" s="70"/>
      <c r="D2088" s="70"/>
      <c r="E2088" s="70"/>
      <c r="F2088" s="71"/>
      <c r="G2088" s="73"/>
    </row>
    <row r="2089">
      <c r="A2089" s="70"/>
      <c r="B2089" s="70"/>
      <c r="C2089" s="70"/>
      <c r="D2089" s="70"/>
      <c r="E2089" s="70"/>
      <c r="F2089" s="71"/>
      <c r="G2089" s="73"/>
    </row>
    <row r="2090">
      <c r="A2090" s="70"/>
      <c r="B2090" s="70"/>
      <c r="C2090" s="70"/>
      <c r="D2090" s="70"/>
      <c r="E2090" s="70"/>
      <c r="F2090" s="71"/>
      <c r="G2090" s="73"/>
    </row>
    <row r="2091">
      <c r="A2091" s="70"/>
      <c r="B2091" s="70"/>
      <c r="C2091" s="70"/>
      <c r="D2091" s="70"/>
      <c r="E2091" s="70"/>
      <c r="F2091" s="71"/>
      <c r="G2091" s="73"/>
    </row>
    <row r="2092">
      <c r="A2092" s="70"/>
      <c r="B2092" s="70"/>
      <c r="C2092" s="70"/>
      <c r="D2092" s="70"/>
      <c r="E2092" s="70"/>
      <c r="F2092" s="71"/>
      <c r="G2092" s="73"/>
    </row>
    <row r="2093">
      <c r="A2093" s="70"/>
      <c r="B2093" s="70"/>
      <c r="C2093" s="70"/>
      <c r="D2093" s="70"/>
      <c r="E2093" s="70"/>
      <c r="F2093" s="71"/>
      <c r="G2093" s="73"/>
    </row>
    <row r="2094">
      <c r="A2094" s="70"/>
      <c r="B2094" s="70"/>
      <c r="C2094" s="70"/>
      <c r="D2094" s="70"/>
      <c r="E2094" s="70"/>
      <c r="F2094" s="71"/>
      <c r="G2094" s="73"/>
    </row>
    <row r="2095">
      <c r="A2095" s="70"/>
      <c r="B2095" s="70"/>
      <c r="C2095" s="70"/>
      <c r="D2095" s="70"/>
      <c r="E2095" s="70"/>
      <c r="F2095" s="71"/>
      <c r="G2095" s="73"/>
    </row>
    <row r="2096">
      <c r="A2096" s="70"/>
      <c r="B2096" s="70"/>
      <c r="C2096" s="70"/>
      <c r="D2096" s="70"/>
      <c r="E2096" s="70"/>
      <c r="F2096" s="71"/>
      <c r="G2096" s="73"/>
    </row>
    <row r="2097">
      <c r="A2097" s="70"/>
      <c r="B2097" s="70"/>
      <c r="C2097" s="70"/>
      <c r="D2097" s="70"/>
      <c r="E2097" s="70"/>
      <c r="F2097" s="71"/>
      <c r="G2097" s="73"/>
    </row>
    <row r="2098">
      <c r="A2098" s="70"/>
      <c r="B2098" s="70"/>
      <c r="C2098" s="70"/>
      <c r="D2098" s="70"/>
      <c r="E2098" s="70"/>
      <c r="F2098" s="71"/>
      <c r="G2098" s="73"/>
    </row>
    <row r="2099">
      <c r="A2099" s="70"/>
      <c r="B2099" s="70"/>
      <c r="C2099" s="70"/>
      <c r="D2099" s="70"/>
      <c r="E2099" s="70"/>
      <c r="F2099" s="71"/>
      <c r="G2099" s="73"/>
    </row>
    <row r="2100">
      <c r="A2100" s="70"/>
      <c r="B2100" s="70"/>
      <c r="C2100" s="70"/>
      <c r="D2100" s="70"/>
      <c r="E2100" s="70"/>
      <c r="F2100" s="71"/>
      <c r="G2100" s="73"/>
    </row>
    <row r="2101">
      <c r="A2101" s="70"/>
      <c r="B2101" s="70"/>
      <c r="C2101" s="70"/>
      <c r="D2101" s="70"/>
      <c r="E2101" s="70"/>
      <c r="F2101" s="71"/>
      <c r="G2101" s="73"/>
    </row>
    <row r="2102">
      <c r="A2102" s="70"/>
      <c r="B2102" s="70"/>
      <c r="C2102" s="70"/>
      <c r="D2102" s="70"/>
      <c r="E2102" s="70"/>
      <c r="F2102" s="71"/>
      <c r="G2102" s="70"/>
    </row>
    <row r="2103">
      <c r="A2103" s="70"/>
      <c r="B2103" s="70"/>
      <c r="C2103" s="70"/>
      <c r="D2103" s="70"/>
      <c r="E2103" s="70"/>
      <c r="F2103" s="71"/>
      <c r="G2103" s="70"/>
    </row>
    <row r="2104">
      <c r="A2104" s="70"/>
      <c r="B2104" s="70"/>
      <c r="C2104" s="70"/>
      <c r="D2104" s="70"/>
      <c r="E2104" s="70"/>
      <c r="F2104" s="71"/>
      <c r="G2104" s="70"/>
    </row>
    <row r="2105">
      <c r="A2105" s="70"/>
      <c r="B2105" s="70"/>
      <c r="C2105" s="70"/>
      <c r="D2105" s="70"/>
      <c r="E2105" s="70"/>
      <c r="F2105" s="71"/>
      <c r="G2105" s="70"/>
    </row>
    <row r="2106">
      <c r="A2106" s="70"/>
      <c r="B2106" s="70"/>
      <c r="C2106" s="70"/>
      <c r="D2106" s="70"/>
      <c r="E2106" s="70"/>
      <c r="F2106" s="71"/>
      <c r="G2106" s="70"/>
    </row>
    <row r="2107">
      <c r="A2107" s="70"/>
      <c r="B2107" s="70"/>
      <c r="C2107" s="70"/>
      <c r="D2107" s="70"/>
      <c r="E2107" s="70"/>
      <c r="F2107" s="71"/>
      <c r="G2107" s="70"/>
    </row>
    <row r="2108">
      <c r="A2108" s="70"/>
      <c r="B2108" s="70"/>
      <c r="C2108" s="70"/>
      <c r="D2108" s="70"/>
      <c r="E2108" s="70"/>
      <c r="F2108" s="71"/>
      <c r="G2108" s="70"/>
    </row>
    <row r="2109">
      <c r="A2109" s="70"/>
      <c r="B2109" s="70"/>
      <c r="C2109" s="70"/>
      <c r="D2109" s="70"/>
      <c r="E2109" s="70"/>
      <c r="F2109" s="71"/>
      <c r="G2109" s="70"/>
    </row>
    <row r="2110">
      <c r="A2110" s="70"/>
      <c r="B2110" s="70"/>
      <c r="C2110" s="70"/>
      <c r="D2110" s="70"/>
      <c r="E2110" s="70"/>
      <c r="F2110" s="71"/>
      <c r="G2110" s="70"/>
    </row>
    <row r="2111">
      <c r="A2111" s="70"/>
      <c r="B2111" s="70"/>
      <c r="C2111" s="70"/>
      <c r="D2111" s="70"/>
      <c r="E2111" s="70"/>
      <c r="F2111" s="71"/>
      <c r="G2111" s="70"/>
    </row>
    <row r="2112">
      <c r="A2112" s="70"/>
      <c r="B2112" s="70"/>
      <c r="C2112" s="70"/>
      <c r="D2112" s="70"/>
      <c r="E2112" s="70"/>
      <c r="F2112" s="71"/>
      <c r="G2112" s="70"/>
    </row>
    <row r="2113">
      <c r="A2113" s="70"/>
      <c r="B2113" s="70"/>
      <c r="C2113" s="70"/>
      <c r="D2113" s="70"/>
      <c r="E2113" s="70"/>
      <c r="F2113" s="71"/>
      <c r="G2113" s="70"/>
    </row>
    <row r="2114">
      <c r="A2114" s="70"/>
      <c r="B2114" s="70"/>
      <c r="C2114" s="70"/>
      <c r="D2114" s="70"/>
      <c r="E2114" s="70"/>
      <c r="F2114" s="71"/>
      <c r="G2114" s="70"/>
    </row>
    <row r="2115">
      <c r="A2115" s="70"/>
      <c r="B2115" s="70"/>
      <c r="C2115" s="70"/>
      <c r="D2115" s="70"/>
      <c r="E2115" s="70"/>
      <c r="F2115" s="71"/>
      <c r="G2115" s="70"/>
    </row>
    <row r="2116">
      <c r="A2116" s="70"/>
      <c r="B2116" s="70"/>
      <c r="C2116" s="70"/>
      <c r="D2116" s="70"/>
      <c r="E2116" s="70"/>
      <c r="F2116" s="71"/>
      <c r="G2116" s="70"/>
    </row>
    <row r="2117">
      <c r="A2117" s="70"/>
      <c r="B2117" s="70"/>
      <c r="C2117" s="70"/>
      <c r="D2117" s="70"/>
      <c r="E2117" s="70"/>
      <c r="F2117" s="71"/>
      <c r="G2117" s="70"/>
    </row>
    <row r="2118">
      <c r="A2118" s="70"/>
      <c r="B2118" s="70"/>
      <c r="C2118" s="70"/>
      <c r="D2118" s="70"/>
      <c r="E2118" s="70"/>
      <c r="F2118" s="71"/>
      <c r="G2118" s="70"/>
    </row>
    <row r="2119">
      <c r="A2119" s="70"/>
      <c r="B2119" s="70"/>
      <c r="C2119" s="70"/>
      <c r="D2119" s="70"/>
      <c r="E2119" s="70"/>
      <c r="F2119" s="71"/>
      <c r="G2119" s="70"/>
    </row>
    <row r="2120">
      <c r="A2120" s="70"/>
      <c r="B2120" s="70"/>
      <c r="C2120" s="70"/>
      <c r="D2120" s="70"/>
      <c r="E2120" s="70"/>
      <c r="F2120" s="71"/>
      <c r="G2120" s="70"/>
    </row>
    <row r="2121">
      <c r="A2121" s="70"/>
      <c r="B2121" s="70"/>
      <c r="C2121" s="70"/>
      <c r="D2121" s="70"/>
      <c r="E2121" s="70"/>
      <c r="F2121" s="71"/>
      <c r="G2121" s="70"/>
    </row>
    <row r="2122">
      <c r="A2122" s="70"/>
      <c r="B2122" s="70"/>
      <c r="C2122" s="70"/>
      <c r="D2122" s="70"/>
      <c r="E2122" s="70"/>
      <c r="F2122" s="71"/>
      <c r="G2122" s="70"/>
    </row>
    <row r="2123">
      <c r="A2123" s="70"/>
      <c r="B2123" s="70"/>
      <c r="C2123" s="70"/>
      <c r="D2123" s="70"/>
      <c r="E2123" s="70"/>
      <c r="F2123" s="71"/>
      <c r="G2123" s="70"/>
    </row>
    <row r="2124">
      <c r="A2124" s="70"/>
      <c r="B2124" s="70"/>
      <c r="C2124" s="70"/>
      <c r="D2124" s="70"/>
      <c r="E2124" s="70"/>
      <c r="F2124" s="71"/>
      <c r="G2124" s="70"/>
    </row>
    <row r="2125">
      <c r="A2125" s="70"/>
      <c r="B2125" s="70"/>
      <c r="C2125" s="70"/>
      <c r="D2125" s="70"/>
      <c r="E2125" s="70"/>
      <c r="F2125" s="71"/>
      <c r="G2125" s="70"/>
    </row>
    <row r="2126">
      <c r="A2126" s="70"/>
      <c r="B2126" s="70"/>
      <c r="C2126" s="70"/>
      <c r="D2126" s="70"/>
      <c r="E2126" s="70"/>
      <c r="F2126" s="71"/>
      <c r="G2126" s="73"/>
    </row>
    <row r="2127">
      <c r="A2127" s="70"/>
      <c r="B2127" s="70"/>
      <c r="C2127" s="70"/>
      <c r="D2127" s="70"/>
      <c r="E2127" s="70"/>
      <c r="F2127" s="71"/>
      <c r="G2127" s="73"/>
    </row>
    <row r="2128">
      <c r="A2128" s="70"/>
      <c r="B2128" s="70"/>
      <c r="C2128" s="70"/>
      <c r="D2128" s="70"/>
      <c r="E2128" s="70"/>
      <c r="F2128" s="71"/>
      <c r="G2128" s="73"/>
    </row>
    <row r="2129">
      <c r="A2129" s="70"/>
      <c r="B2129" s="70"/>
      <c r="C2129" s="70"/>
      <c r="D2129" s="70"/>
      <c r="E2129" s="70"/>
      <c r="F2129" s="71"/>
      <c r="G2129" s="73"/>
    </row>
    <row r="2130">
      <c r="A2130" s="70"/>
      <c r="B2130" s="70"/>
      <c r="C2130" s="70"/>
      <c r="D2130" s="70"/>
      <c r="E2130" s="70"/>
      <c r="F2130" s="71"/>
      <c r="G2130" s="73"/>
    </row>
    <row r="2131">
      <c r="A2131" s="70"/>
      <c r="B2131" s="70"/>
      <c r="C2131" s="70"/>
      <c r="D2131" s="70"/>
      <c r="E2131" s="70"/>
      <c r="F2131" s="71"/>
      <c r="G2131" s="73"/>
    </row>
    <row r="2132">
      <c r="A2132" s="70"/>
      <c r="B2132" s="70"/>
      <c r="C2132" s="70"/>
      <c r="D2132" s="70"/>
      <c r="E2132" s="70"/>
      <c r="F2132" s="71"/>
      <c r="G2132" s="73"/>
    </row>
    <row r="2133">
      <c r="A2133" s="70"/>
      <c r="B2133" s="70"/>
      <c r="C2133" s="70"/>
      <c r="D2133" s="70"/>
      <c r="E2133" s="70"/>
      <c r="F2133" s="71"/>
      <c r="G2133" s="73"/>
    </row>
    <row r="2134">
      <c r="A2134" s="70"/>
      <c r="B2134" s="70"/>
      <c r="C2134" s="70"/>
      <c r="D2134" s="70"/>
      <c r="E2134" s="70"/>
      <c r="F2134" s="71"/>
      <c r="G2134" s="73"/>
    </row>
    <row r="2135">
      <c r="A2135" s="70"/>
      <c r="B2135" s="70"/>
      <c r="C2135" s="70"/>
      <c r="D2135" s="70"/>
      <c r="E2135" s="70"/>
      <c r="F2135" s="71"/>
      <c r="G2135" s="73"/>
    </row>
    <row r="2136">
      <c r="A2136" s="70"/>
      <c r="B2136" s="70"/>
      <c r="C2136" s="70"/>
      <c r="D2136" s="70"/>
      <c r="E2136" s="70"/>
      <c r="F2136" s="71"/>
      <c r="G2136" s="70"/>
    </row>
    <row r="2137">
      <c r="A2137" s="70"/>
      <c r="B2137" s="70"/>
      <c r="C2137" s="70"/>
      <c r="D2137" s="70"/>
      <c r="E2137" s="70"/>
      <c r="F2137" s="71"/>
      <c r="G2137" s="70"/>
    </row>
    <row r="2138">
      <c r="A2138" s="70"/>
      <c r="B2138" s="70"/>
      <c r="C2138" s="70"/>
      <c r="D2138" s="70"/>
      <c r="E2138" s="70"/>
      <c r="F2138" s="71"/>
      <c r="G2138" s="70"/>
    </row>
    <row r="2139">
      <c r="A2139" s="70"/>
      <c r="B2139" s="70"/>
      <c r="C2139" s="70"/>
      <c r="D2139" s="70"/>
      <c r="E2139" s="70"/>
      <c r="F2139" s="71"/>
      <c r="G2139" s="70"/>
    </row>
    <row r="2140">
      <c r="A2140" s="70"/>
      <c r="B2140" s="70"/>
      <c r="C2140" s="70"/>
      <c r="D2140" s="70"/>
      <c r="E2140" s="70"/>
      <c r="F2140" s="71"/>
      <c r="G2140" s="70"/>
    </row>
    <row r="2141">
      <c r="A2141" s="70"/>
      <c r="B2141" s="70"/>
      <c r="C2141" s="70"/>
      <c r="D2141" s="70"/>
      <c r="E2141" s="70"/>
      <c r="F2141" s="71"/>
      <c r="G2141" s="70"/>
    </row>
    <row r="2142">
      <c r="A2142" s="70"/>
      <c r="B2142" s="70"/>
      <c r="C2142" s="70"/>
      <c r="D2142" s="70"/>
      <c r="E2142" s="70"/>
      <c r="F2142" s="71"/>
      <c r="G2142" s="70"/>
    </row>
    <row r="2143">
      <c r="A2143" s="70"/>
      <c r="B2143" s="70"/>
      <c r="C2143" s="70"/>
      <c r="D2143" s="70"/>
      <c r="E2143" s="70"/>
      <c r="F2143" s="71"/>
      <c r="G2143" s="70"/>
    </row>
    <row r="2144">
      <c r="A2144" s="70"/>
      <c r="B2144" s="70"/>
      <c r="C2144" s="70"/>
      <c r="D2144" s="70"/>
      <c r="E2144" s="70"/>
      <c r="F2144" s="71"/>
      <c r="G2144" s="70"/>
    </row>
    <row r="2145">
      <c r="A2145" s="70"/>
      <c r="B2145" s="70"/>
      <c r="C2145" s="70"/>
      <c r="D2145" s="70"/>
      <c r="E2145" s="70"/>
      <c r="F2145" s="71"/>
      <c r="G2145" s="70"/>
    </row>
    <row r="2146">
      <c r="A2146" s="70"/>
      <c r="B2146" s="70"/>
      <c r="C2146" s="70"/>
      <c r="D2146" s="70"/>
      <c r="E2146" s="70"/>
      <c r="F2146" s="71"/>
      <c r="G2146" s="70"/>
    </row>
    <row r="2147">
      <c r="A2147" s="70"/>
      <c r="B2147" s="70"/>
      <c r="C2147" s="70"/>
      <c r="D2147" s="70"/>
      <c r="E2147" s="70"/>
      <c r="F2147" s="71"/>
      <c r="G2147" s="70"/>
    </row>
    <row r="2148">
      <c r="A2148" s="70"/>
      <c r="B2148" s="70"/>
      <c r="C2148" s="70"/>
      <c r="D2148" s="70"/>
      <c r="E2148" s="70"/>
      <c r="F2148" s="71"/>
      <c r="G2148" s="70"/>
    </row>
    <row r="2149">
      <c r="A2149" s="70"/>
      <c r="B2149" s="70"/>
      <c r="C2149" s="70"/>
      <c r="D2149" s="70"/>
      <c r="E2149" s="70"/>
      <c r="F2149" s="71"/>
      <c r="G2149" s="70"/>
    </row>
    <row r="2150">
      <c r="A2150" s="70"/>
      <c r="B2150" s="70"/>
      <c r="C2150" s="70"/>
      <c r="D2150" s="70"/>
      <c r="E2150" s="70"/>
      <c r="F2150" s="71"/>
      <c r="G2150" s="70"/>
    </row>
    <row r="2151">
      <c r="A2151" s="70"/>
      <c r="B2151" s="70"/>
      <c r="C2151" s="70"/>
      <c r="D2151" s="70"/>
      <c r="E2151" s="70"/>
      <c r="F2151" s="71"/>
      <c r="G2151" s="70"/>
    </row>
    <row r="2152">
      <c r="A2152" s="70"/>
      <c r="B2152" s="70"/>
      <c r="C2152" s="70"/>
      <c r="D2152" s="70"/>
      <c r="E2152" s="70"/>
      <c r="F2152" s="71"/>
      <c r="G2152" s="70"/>
    </row>
    <row r="2153">
      <c r="A2153" s="70"/>
      <c r="B2153" s="70"/>
      <c r="C2153" s="70"/>
      <c r="D2153" s="70"/>
      <c r="E2153" s="70"/>
      <c r="F2153" s="71"/>
      <c r="G2153" s="70"/>
    </row>
    <row r="2154">
      <c r="A2154" s="70"/>
      <c r="B2154" s="70"/>
      <c r="C2154" s="70"/>
      <c r="D2154" s="70"/>
      <c r="E2154" s="70"/>
      <c r="F2154" s="71"/>
      <c r="G2154" s="70"/>
    </row>
    <row r="2155">
      <c r="A2155" s="70"/>
      <c r="B2155" s="70"/>
      <c r="C2155" s="70"/>
      <c r="D2155" s="70"/>
      <c r="E2155" s="70"/>
      <c r="F2155" s="71"/>
      <c r="G2155" s="70"/>
    </row>
    <row r="2156">
      <c r="A2156" s="70"/>
      <c r="B2156" s="70"/>
      <c r="C2156" s="70"/>
      <c r="D2156" s="70"/>
      <c r="E2156" s="70"/>
      <c r="F2156" s="71"/>
      <c r="G2156" s="70"/>
    </row>
    <row r="2157">
      <c r="A2157" s="70"/>
      <c r="B2157" s="70"/>
      <c r="C2157" s="70"/>
      <c r="D2157" s="70"/>
      <c r="E2157" s="70"/>
      <c r="F2157" s="71"/>
      <c r="G2157" s="70"/>
    </row>
    <row r="2158">
      <c r="A2158" s="70"/>
      <c r="B2158" s="70"/>
      <c r="C2158" s="70"/>
      <c r="D2158" s="70"/>
      <c r="E2158" s="70"/>
      <c r="F2158" s="71"/>
      <c r="G2158" s="70"/>
    </row>
    <row r="2159">
      <c r="A2159" s="70"/>
      <c r="B2159" s="70"/>
      <c r="C2159" s="70"/>
      <c r="D2159" s="70"/>
      <c r="E2159" s="70"/>
      <c r="F2159" s="71"/>
      <c r="G2159" s="70"/>
    </row>
    <row r="2160">
      <c r="A2160" s="70"/>
      <c r="B2160" s="70"/>
      <c r="C2160" s="70"/>
      <c r="D2160" s="70"/>
      <c r="E2160" s="70"/>
      <c r="F2160" s="71"/>
      <c r="G2160" s="70"/>
    </row>
    <row r="2161">
      <c r="A2161" s="70"/>
      <c r="B2161" s="70"/>
      <c r="C2161" s="70"/>
      <c r="D2161" s="70"/>
      <c r="E2161" s="70"/>
      <c r="F2161" s="71"/>
      <c r="G2161" s="70"/>
    </row>
    <row r="2162">
      <c r="A2162" s="70"/>
      <c r="B2162" s="70"/>
      <c r="C2162" s="70"/>
      <c r="D2162" s="70"/>
      <c r="E2162" s="70"/>
      <c r="F2162" s="71"/>
      <c r="G2162" s="70"/>
    </row>
    <row r="2163">
      <c r="A2163" s="70"/>
      <c r="B2163" s="70"/>
      <c r="C2163" s="70"/>
      <c r="D2163" s="70"/>
      <c r="E2163" s="70"/>
      <c r="F2163" s="71"/>
      <c r="G2163" s="70"/>
    </row>
    <row r="2164">
      <c r="A2164" s="70"/>
      <c r="B2164" s="70"/>
      <c r="C2164" s="70"/>
      <c r="D2164" s="70"/>
      <c r="E2164" s="70"/>
      <c r="F2164" s="71"/>
      <c r="G2164" s="70"/>
    </row>
    <row r="2165">
      <c r="A2165" s="70"/>
      <c r="B2165" s="70"/>
      <c r="C2165" s="70"/>
      <c r="D2165" s="70"/>
      <c r="E2165" s="70"/>
      <c r="F2165" s="71"/>
      <c r="G2165" s="70"/>
    </row>
    <row r="2166">
      <c r="A2166" s="70"/>
      <c r="B2166" s="70"/>
      <c r="C2166" s="70"/>
      <c r="D2166" s="70"/>
      <c r="E2166" s="70"/>
      <c r="F2166" s="71"/>
      <c r="G2166" s="70"/>
    </row>
    <row r="2167">
      <c r="A2167" s="70"/>
      <c r="B2167" s="70"/>
      <c r="C2167" s="70"/>
      <c r="D2167" s="70"/>
      <c r="E2167" s="70"/>
      <c r="F2167" s="71"/>
      <c r="G2167" s="70"/>
    </row>
    <row r="2168">
      <c r="A2168" s="70"/>
      <c r="B2168" s="70"/>
      <c r="C2168" s="70"/>
      <c r="D2168" s="70"/>
      <c r="E2168" s="70"/>
      <c r="F2168" s="71"/>
      <c r="G2168" s="70"/>
    </row>
    <row r="2169">
      <c r="A2169" s="70"/>
      <c r="B2169" s="70"/>
      <c r="C2169" s="70"/>
      <c r="D2169" s="70"/>
      <c r="E2169" s="70"/>
      <c r="F2169" s="71"/>
      <c r="G2169" s="70"/>
    </row>
    <row r="2170">
      <c r="A2170" s="70"/>
      <c r="B2170" s="70"/>
      <c r="C2170" s="70"/>
      <c r="D2170" s="70"/>
      <c r="E2170" s="70"/>
      <c r="F2170" s="71"/>
      <c r="G2170" s="70"/>
    </row>
    <row r="2171">
      <c r="A2171" s="70"/>
      <c r="B2171" s="70"/>
      <c r="C2171" s="70"/>
      <c r="D2171" s="70"/>
      <c r="E2171" s="70"/>
      <c r="F2171" s="71"/>
      <c r="G2171" s="70"/>
    </row>
    <row r="2172">
      <c r="A2172" s="70"/>
      <c r="B2172" s="70"/>
      <c r="C2172" s="70"/>
      <c r="D2172" s="70"/>
      <c r="E2172" s="70"/>
      <c r="F2172" s="71"/>
      <c r="G2172" s="73"/>
    </row>
    <row r="2173">
      <c r="A2173" s="70"/>
      <c r="B2173" s="70"/>
      <c r="C2173" s="70"/>
      <c r="D2173" s="70"/>
      <c r="E2173" s="70"/>
      <c r="F2173" s="71"/>
      <c r="G2173" s="70"/>
    </row>
    <row r="2174">
      <c r="A2174" s="70"/>
      <c r="B2174" s="70"/>
      <c r="C2174" s="70"/>
      <c r="D2174" s="70"/>
      <c r="E2174" s="70"/>
      <c r="F2174" s="71"/>
      <c r="G2174" s="70"/>
    </row>
    <row r="2175">
      <c r="A2175" s="70"/>
      <c r="B2175" s="70"/>
      <c r="C2175" s="70"/>
      <c r="D2175" s="70"/>
      <c r="E2175" s="70"/>
      <c r="F2175" s="71"/>
      <c r="G2175" s="70"/>
    </row>
    <row r="2176">
      <c r="A2176" s="70"/>
      <c r="B2176" s="70"/>
      <c r="C2176" s="70"/>
      <c r="D2176" s="70"/>
      <c r="E2176" s="70"/>
      <c r="F2176" s="71"/>
      <c r="G2176" s="70"/>
    </row>
    <row r="2177">
      <c r="A2177" s="70"/>
      <c r="B2177" s="70"/>
      <c r="C2177" s="70"/>
      <c r="D2177" s="70"/>
      <c r="E2177" s="70"/>
      <c r="F2177" s="71"/>
      <c r="G2177" s="70"/>
    </row>
    <row r="2178">
      <c r="A2178" s="70"/>
      <c r="B2178" s="70"/>
      <c r="C2178" s="70"/>
      <c r="D2178" s="70"/>
      <c r="E2178" s="70"/>
      <c r="F2178" s="71"/>
      <c r="G2178" s="70"/>
    </row>
    <row r="2179">
      <c r="A2179" s="70"/>
      <c r="B2179" s="70"/>
      <c r="C2179" s="70"/>
      <c r="D2179" s="70"/>
      <c r="E2179" s="70"/>
      <c r="F2179" s="71"/>
      <c r="G2179" s="70"/>
    </row>
    <row r="2180">
      <c r="A2180" s="70"/>
      <c r="B2180" s="70"/>
      <c r="C2180" s="70"/>
      <c r="D2180" s="70"/>
      <c r="E2180" s="70"/>
      <c r="F2180" s="71"/>
      <c r="G2180" s="70"/>
    </row>
    <row r="2181">
      <c r="A2181" s="70"/>
      <c r="B2181" s="70"/>
      <c r="C2181" s="70"/>
      <c r="D2181" s="70"/>
      <c r="E2181" s="70"/>
      <c r="F2181" s="71"/>
      <c r="G2181" s="70"/>
    </row>
    <row r="2182">
      <c r="A2182" s="70"/>
      <c r="B2182" s="70"/>
      <c r="C2182" s="70"/>
      <c r="D2182" s="70"/>
      <c r="E2182" s="70"/>
      <c r="F2182" s="71"/>
      <c r="G2182" s="70"/>
    </row>
    <row r="2183">
      <c r="A2183" s="70"/>
      <c r="B2183" s="70"/>
      <c r="C2183" s="70"/>
      <c r="D2183" s="70"/>
      <c r="E2183" s="70"/>
      <c r="F2183" s="71"/>
      <c r="G2183" s="70"/>
    </row>
    <row r="2184">
      <c r="A2184" s="70"/>
      <c r="B2184" s="70"/>
      <c r="C2184" s="70"/>
      <c r="D2184" s="70"/>
      <c r="E2184" s="70"/>
      <c r="F2184" s="71"/>
      <c r="G2184" s="70"/>
    </row>
    <row r="2185">
      <c r="A2185" s="70"/>
      <c r="B2185" s="70"/>
      <c r="C2185" s="70"/>
      <c r="D2185" s="70"/>
      <c r="E2185" s="70"/>
      <c r="F2185" s="71"/>
      <c r="G2185" s="70"/>
    </row>
    <row r="2186">
      <c r="A2186" s="70"/>
      <c r="B2186" s="70"/>
      <c r="C2186" s="70"/>
      <c r="D2186" s="70"/>
      <c r="E2186" s="70"/>
      <c r="F2186" s="71"/>
      <c r="G2186" s="70"/>
    </row>
    <row r="2187">
      <c r="A2187" s="70"/>
      <c r="B2187" s="70"/>
      <c r="C2187" s="70"/>
      <c r="D2187" s="70"/>
      <c r="E2187" s="70"/>
      <c r="F2187" s="71"/>
      <c r="G2187" s="70"/>
    </row>
    <row r="2188">
      <c r="A2188" s="70"/>
      <c r="B2188" s="70"/>
      <c r="C2188" s="70"/>
      <c r="D2188" s="70"/>
      <c r="E2188" s="70"/>
      <c r="F2188" s="71"/>
      <c r="G2188" s="70"/>
    </row>
    <row r="2189">
      <c r="A2189" s="70"/>
      <c r="B2189" s="70"/>
      <c r="C2189" s="70"/>
      <c r="D2189" s="70"/>
      <c r="E2189" s="70"/>
      <c r="F2189" s="71"/>
      <c r="G2189" s="70"/>
    </row>
    <row r="2190">
      <c r="A2190" s="70"/>
      <c r="B2190" s="70"/>
      <c r="C2190" s="70"/>
      <c r="D2190" s="70"/>
      <c r="E2190" s="70"/>
      <c r="F2190" s="71"/>
      <c r="G2190" s="70"/>
    </row>
    <row r="2191">
      <c r="A2191" s="70"/>
      <c r="B2191" s="70"/>
      <c r="C2191" s="70"/>
      <c r="D2191" s="70"/>
      <c r="E2191" s="70"/>
      <c r="F2191" s="71"/>
      <c r="G2191" s="70"/>
    </row>
    <row r="2192">
      <c r="A2192" s="70"/>
      <c r="B2192" s="70"/>
      <c r="C2192" s="70"/>
      <c r="D2192" s="70"/>
      <c r="E2192" s="70"/>
      <c r="F2192" s="71"/>
      <c r="G2192" s="70"/>
    </row>
    <row r="2193">
      <c r="A2193" s="70"/>
      <c r="B2193" s="70"/>
      <c r="C2193" s="70"/>
      <c r="D2193" s="70"/>
      <c r="E2193" s="70"/>
      <c r="F2193" s="71"/>
      <c r="G2193" s="70"/>
    </row>
    <row r="2194">
      <c r="A2194" s="70"/>
      <c r="B2194" s="70"/>
      <c r="C2194" s="70"/>
      <c r="D2194" s="70"/>
      <c r="E2194" s="70"/>
      <c r="F2194" s="71"/>
      <c r="G2194" s="70"/>
    </row>
    <row r="2195">
      <c r="A2195" s="70"/>
      <c r="B2195" s="70"/>
      <c r="C2195" s="70"/>
      <c r="D2195" s="70"/>
      <c r="E2195" s="70"/>
      <c r="F2195" s="71"/>
      <c r="G2195" s="70"/>
    </row>
    <row r="2196">
      <c r="A2196" s="70"/>
      <c r="B2196" s="70"/>
      <c r="C2196" s="70"/>
      <c r="D2196" s="70"/>
      <c r="E2196" s="70"/>
      <c r="F2196" s="71"/>
      <c r="G2196" s="70"/>
    </row>
    <row r="2197">
      <c r="A2197" s="70"/>
      <c r="B2197" s="70"/>
      <c r="C2197" s="70"/>
      <c r="D2197" s="70"/>
      <c r="E2197" s="70"/>
      <c r="F2197" s="71"/>
      <c r="G2197" s="70"/>
    </row>
    <row r="2198">
      <c r="A2198" s="70"/>
      <c r="B2198" s="70"/>
      <c r="C2198" s="70"/>
      <c r="D2198" s="70"/>
      <c r="E2198" s="70"/>
      <c r="F2198" s="71"/>
      <c r="G2198" s="70"/>
    </row>
    <row r="2199">
      <c r="A2199" s="70"/>
      <c r="B2199" s="70"/>
      <c r="C2199" s="70"/>
      <c r="D2199" s="70"/>
      <c r="E2199" s="70"/>
      <c r="F2199" s="71"/>
      <c r="G2199" s="70"/>
    </row>
    <row r="2200">
      <c r="A2200" s="70"/>
      <c r="B2200" s="70"/>
      <c r="C2200" s="70"/>
      <c r="D2200" s="70"/>
      <c r="E2200" s="70"/>
      <c r="F2200" s="71"/>
      <c r="G2200" s="70"/>
    </row>
    <row r="2201">
      <c r="A2201" s="70"/>
      <c r="B2201" s="70"/>
      <c r="C2201" s="70"/>
      <c r="D2201" s="70"/>
      <c r="E2201" s="70"/>
      <c r="F2201" s="71"/>
      <c r="G2201" s="70"/>
    </row>
    <row r="2202">
      <c r="A2202" s="70"/>
      <c r="B2202" s="70"/>
      <c r="C2202" s="70"/>
      <c r="D2202" s="70"/>
      <c r="E2202" s="70"/>
      <c r="F2202" s="71"/>
      <c r="G2202" s="70"/>
    </row>
    <row r="2203">
      <c r="A2203" s="70"/>
      <c r="B2203" s="70"/>
      <c r="C2203" s="70"/>
      <c r="D2203" s="70"/>
      <c r="E2203" s="70"/>
      <c r="F2203" s="71"/>
      <c r="G2203" s="70"/>
    </row>
    <row r="2204">
      <c r="A2204" s="70"/>
      <c r="B2204" s="70"/>
      <c r="C2204" s="70"/>
      <c r="D2204" s="70"/>
      <c r="E2204" s="70"/>
      <c r="F2204" s="71"/>
      <c r="G2204" s="70"/>
    </row>
    <row r="2205">
      <c r="A2205" s="70"/>
      <c r="B2205" s="70"/>
      <c r="C2205" s="70"/>
      <c r="D2205" s="70"/>
      <c r="E2205" s="70"/>
      <c r="F2205" s="71"/>
      <c r="G2205" s="70"/>
    </row>
    <row r="2206">
      <c r="A2206" s="70"/>
      <c r="B2206" s="70"/>
      <c r="C2206" s="70"/>
      <c r="D2206" s="70"/>
      <c r="E2206" s="70"/>
      <c r="F2206" s="71"/>
      <c r="G2206" s="70"/>
    </row>
    <row r="2207">
      <c r="A2207" s="70"/>
      <c r="B2207" s="70"/>
      <c r="C2207" s="70"/>
      <c r="D2207" s="70"/>
      <c r="E2207" s="70"/>
      <c r="F2207" s="71"/>
      <c r="G2207" s="70"/>
    </row>
    <row r="2208">
      <c r="A2208" s="70"/>
      <c r="B2208" s="70"/>
      <c r="C2208" s="70"/>
      <c r="D2208" s="70"/>
      <c r="E2208" s="70"/>
      <c r="F2208" s="71"/>
      <c r="G2208" s="70"/>
    </row>
    <row r="2209">
      <c r="A2209" s="70"/>
      <c r="B2209" s="70"/>
      <c r="C2209" s="70"/>
      <c r="D2209" s="70"/>
      <c r="E2209" s="70"/>
      <c r="F2209" s="71"/>
      <c r="G2209" s="70"/>
    </row>
    <row r="2210">
      <c r="A2210" s="70"/>
      <c r="B2210" s="70"/>
      <c r="C2210" s="70"/>
      <c r="D2210" s="70"/>
      <c r="E2210" s="70"/>
      <c r="F2210" s="71"/>
      <c r="G2210" s="70"/>
    </row>
    <row r="2211">
      <c r="A2211" s="70"/>
      <c r="B2211" s="70"/>
      <c r="C2211" s="70"/>
      <c r="D2211" s="70"/>
      <c r="E2211" s="70"/>
      <c r="F2211" s="71"/>
      <c r="G2211" s="70"/>
    </row>
    <row r="2212">
      <c r="A2212" s="70"/>
      <c r="B2212" s="70"/>
      <c r="C2212" s="70"/>
      <c r="D2212" s="70"/>
      <c r="E2212" s="70"/>
      <c r="F2212" s="71"/>
      <c r="G2212" s="70"/>
    </row>
    <row r="2213">
      <c r="A2213" s="70"/>
      <c r="B2213" s="70"/>
      <c r="C2213" s="70"/>
      <c r="D2213" s="70"/>
      <c r="E2213" s="70"/>
      <c r="F2213" s="71"/>
      <c r="G2213" s="73"/>
    </row>
    <row r="2214">
      <c r="A2214" s="70"/>
      <c r="B2214" s="70"/>
      <c r="C2214" s="70"/>
      <c r="D2214" s="70"/>
      <c r="E2214" s="70"/>
      <c r="F2214" s="71"/>
      <c r="G2214" s="70"/>
    </row>
    <row r="2215">
      <c r="A2215" s="70"/>
      <c r="B2215" s="70"/>
      <c r="C2215" s="70"/>
      <c r="D2215" s="70"/>
      <c r="E2215" s="70"/>
      <c r="F2215" s="71"/>
      <c r="G2215" s="70"/>
    </row>
    <row r="2216">
      <c r="A2216" s="70"/>
      <c r="B2216" s="70"/>
      <c r="C2216" s="70"/>
      <c r="D2216" s="70"/>
      <c r="E2216" s="70"/>
      <c r="F2216" s="71"/>
      <c r="G2216" s="70"/>
    </row>
    <row r="2217">
      <c r="A2217" s="70"/>
      <c r="B2217" s="70"/>
      <c r="C2217" s="70"/>
      <c r="D2217" s="70"/>
      <c r="E2217" s="70"/>
      <c r="F2217" s="71"/>
      <c r="G2217" s="70"/>
    </row>
    <row r="2218">
      <c r="A2218" s="70"/>
      <c r="B2218" s="70"/>
      <c r="C2218" s="70"/>
      <c r="D2218" s="70"/>
      <c r="E2218" s="70"/>
      <c r="F2218" s="71"/>
      <c r="G2218" s="70"/>
    </row>
    <row r="2219">
      <c r="A2219" s="70"/>
      <c r="B2219" s="70"/>
      <c r="C2219" s="70"/>
      <c r="D2219" s="70"/>
      <c r="E2219" s="70"/>
      <c r="F2219" s="71"/>
      <c r="G2219" s="70"/>
    </row>
    <row r="2220">
      <c r="A2220" s="70"/>
      <c r="B2220" s="70"/>
      <c r="C2220" s="70"/>
      <c r="D2220" s="70"/>
      <c r="E2220" s="70"/>
      <c r="F2220" s="71"/>
      <c r="G2220" s="70"/>
    </row>
    <row r="2221">
      <c r="A2221" s="70"/>
      <c r="B2221" s="70"/>
      <c r="C2221" s="70"/>
      <c r="D2221" s="70"/>
      <c r="E2221" s="70"/>
      <c r="F2221" s="71"/>
      <c r="G2221" s="70"/>
    </row>
    <row r="2222">
      <c r="A2222" s="70"/>
      <c r="B2222" s="70"/>
      <c r="C2222" s="70"/>
      <c r="D2222" s="70"/>
      <c r="E2222" s="70"/>
      <c r="F2222" s="71"/>
      <c r="G2222" s="70"/>
    </row>
    <row r="2223">
      <c r="A2223" s="70"/>
      <c r="B2223" s="70"/>
      <c r="C2223" s="70"/>
      <c r="D2223" s="70"/>
      <c r="E2223" s="70"/>
      <c r="F2223" s="71"/>
      <c r="G2223" s="70"/>
    </row>
    <row r="2224">
      <c r="A2224" s="70"/>
      <c r="B2224" s="70"/>
      <c r="C2224" s="70"/>
      <c r="D2224" s="70"/>
      <c r="E2224" s="70"/>
      <c r="F2224" s="71"/>
      <c r="G2224" s="70"/>
    </row>
    <row r="2225">
      <c r="A2225" s="70"/>
      <c r="B2225" s="70"/>
      <c r="C2225" s="70"/>
      <c r="D2225" s="70"/>
      <c r="E2225" s="70"/>
      <c r="F2225" s="71"/>
      <c r="G2225" s="70"/>
    </row>
    <row r="2226">
      <c r="A2226" s="70"/>
      <c r="B2226" s="70"/>
      <c r="C2226" s="70"/>
      <c r="D2226" s="70"/>
      <c r="E2226" s="70"/>
      <c r="F2226" s="71"/>
      <c r="G2226" s="70"/>
    </row>
    <row r="2227">
      <c r="A2227" s="70"/>
      <c r="B2227" s="70"/>
      <c r="C2227" s="70"/>
      <c r="D2227" s="70"/>
      <c r="E2227" s="70"/>
      <c r="F2227" s="71"/>
      <c r="G2227" s="70"/>
    </row>
    <row r="2228">
      <c r="A2228" s="70"/>
      <c r="B2228" s="70"/>
      <c r="C2228" s="70"/>
      <c r="D2228" s="70"/>
      <c r="E2228" s="70"/>
      <c r="F2228" s="71"/>
      <c r="G2228" s="70"/>
    </row>
    <row r="2229">
      <c r="A2229" s="70"/>
      <c r="B2229" s="70"/>
      <c r="C2229" s="70"/>
      <c r="D2229" s="70"/>
      <c r="E2229" s="70"/>
      <c r="F2229" s="71"/>
      <c r="G2229" s="70"/>
    </row>
    <row r="2230">
      <c r="A2230" s="70"/>
      <c r="B2230" s="70"/>
      <c r="C2230" s="70"/>
      <c r="D2230" s="70"/>
      <c r="E2230" s="70"/>
      <c r="F2230" s="71"/>
      <c r="G2230" s="70"/>
    </row>
    <row r="2231">
      <c r="A2231" s="70"/>
      <c r="B2231" s="70"/>
      <c r="C2231" s="70"/>
      <c r="D2231" s="70"/>
      <c r="E2231" s="70"/>
      <c r="F2231" s="71"/>
      <c r="G2231" s="70"/>
    </row>
    <row r="2232">
      <c r="A2232" s="70"/>
      <c r="B2232" s="70"/>
      <c r="C2232" s="70"/>
      <c r="D2232" s="70"/>
      <c r="E2232" s="70"/>
      <c r="F2232" s="71"/>
      <c r="G2232" s="70"/>
    </row>
    <row r="2233">
      <c r="A2233" s="70"/>
      <c r="B2233" s="70"/>
      <c r="C2233" s="70"/>
      <c r="D2233" s="70"/>
      <c r="E2233" s="70"/>
      <c r="F2233" s="71"/>
      <c r="G2233" s="70"/>
    </row>
    <row r="2234">
      <c r="A2234" s="70"/>
      <c r="B2234" s="70"/>
      <c r="C2234" s="70"/>
      <c r="D2234" s="70"/>
      <c r="E2234" s="70"/>
      <c r="F2234" s="71"/>
      <c r="G2234" s="70"/>
    </row>
    <row r="2235">
      <c r="A2235" s="70"/>
      <c r="B2235" s="70"/>
      <c r="C2235" s="70"/>
      <c r="D2235" s="70"/>
      <c r="E2235" s="70"/>
      <c r="F2235" s="71"/>
      <c r="G2235" s="70"/>
    </row>
    <row r="2236">
      <c r="A2236" s="70"/>
      <c r="B2236" s="70"/>
      <c r="C2236" s="70"/>
      <c r="D2236" s="70"/>
      <c r="E2236" s="70"/>
      <c r="F2236" s="71"/>
      <c r="G2236" s="70"/>
    </row>
    <row r="2237">
      <c r="A2237" s="70"/>
      <c r="B2237" s="70"/>
      <c r="C2237" s="70"/>
      <c r="D2237" s="70"/>
      <c r="E2237" s="70"/>
      <c r="F2237" s="71"/>
      <c r="G2237" s="70"/>
    </row>
    <row r="2238">
      <c r="A2238" s="70"/>
      <c r="B2238" s="70"/>
      <c r="C2238" s="70"/>
      <c r="D2238" s="70"/>
      <c r="E2238" s="70"/>
      <c r="F2238" s="71"/>
      <c r="G2238" s="70"/>
    </row>
    <row r="2239">
      <c r="A2239" s="70"/>
      <c r="B2239" s="70"/>
      <c r="C2239" s="70"/>
      <c r="D2239" s="70"/>
      <c r="E2239" s="70"/>
      <c r="F2239" s="71"/>
      <c r="G2239" s="70"/>
    </row>
    <row r="2240">
      <c r="A2240" s="70"/>
      <c r="B2240" s="70"/>
      <c r="C2240" s="70"/>
      <c r="D2240" s="70"/>
      <c r="E2240" s="70"/>
      <c r="F2240" s="71"/>
      <c r="G2240" s="70"/>
    </row>
    <row r="2241">
      <c r="A2241" s="70"/>
      <c r="B2241" s="70"/>
      <c r="C2241" s="70"/>
      <c r="D2241" s="70"/>
      <c r="E2241" s="70"/>
      <c r="F2241" s="71"/>
      <c r="G2241" s="70"/>
    </row>
    <row r="2242">
      <c r="A2242" s="70"/>
      <c r="B2242" s="70"/>
      <c r="C2242" s="70"/>
      <c r="D2242" s="70"/>
      <c r="E2242" s="70"/>
      <c r="F2242" s="71"/>
      <c r="G2242" s="70"/>
    </row>
    <row r="2243">
      <c r="A2243" s="70"/>
      <c r="B2243" s="70"/>
      <c r="C2243" s="70"/>
      <c r="D2243" s="70"/>
      <c r="E2243" s="70"/>
      <c r="F2243" s="71"/>
      <c r="G2243" s="70"/>
    </row>
    <row r="2244">
      <c r="A2244" s="70"/>
      <c r="B2244" s="70"/>
      <c r="C2244" s="70"/>
      <c r="D2244" s="70"/>
      <c r="E2244" s="70"/>
      <c r="F2244" s="71"/>
      <c r="G2244" s="70"/>
    </row>
    <row r="2245">
      <c r="A2245" s="70"/>
      <c r="B2245" s="70"/>
      <c r="C2245" s="70"/>
      <c r="D2245" s="70"/>
      <c r="E2245" s="70"/>
      <c r="F2245" s="71"/>
      <c r="G2245" s="70"/>
    </row>
    <row r="2246">
      <c r="A2246" s="70"/>
      <c r="B2246" s="70"/>
      <c r="C2246" s="70"/>
      <c r="D2246" s="70"/>
      <c r="E2246" s="70"/>
      <c r="F2246" s="71"/>
      <c r="G2246" s="70"/>
    </row>
    <row r="2247">
      <c r="A2247" s="70"/>
      <c r="B2247" s="70"/>
      <c r="C2247" s="70"/>
      <c r="D2247" s="70"/>
      <c r="E2247" s="70"/>
      <c r="F2247" s="71"/>
      <c r="G2247" s="70"/>
    </row>
    <row r="2248">
      <c r="A2248" s="70"/>
      <c r="B2248" s="70"/>
      <c r="C2248" s="70"/>
      <c r="D2248" s="70"/>
      <c r="E2248" s="70"/>
      <c r="F2248" s="71"/>
      <c r="G2248" s="70"/>
    </row>
    <row r="2249">
      <c r="A2249" s="70"/>
      <c r="B2249" s="70"/>
      <c r="C2249" s="70"/>
      <c r="D2249" s="70"/>
      <c r="E2249" s="70"/>
      <c r="F2249" s="71"/>
      <c r="G2249" s="70"/>
    </row>
    <row r="2250">
      <c r="A2250" s="70"/>
      <c r="B2250" s="70"/>
      <c r="C2250" s="70"/>
      <c r="D2250" s="70"/>
      <c r="E2250" s="70"/>
      <c r="F2250" s="71"/>
      <c r="G2250" s="70"/>
    </row>
    <row r="2251">
      <c r="A2251" s="70"/>
      <c r="B2251" s="70"/>
      <c r="C2251" s="70"/>
      <c r="D2251" s="70"/>
      <c r="E2251" s="70"/>
      <c r="F2251" s="71"/>
      <c r="G2251" s="70"/>
    </row>
    <row r="2252">
      <c r="A2252" s="70"/>
      <c r="B2252" s="70"/>
      <c r="C2252" s="70"/>
      <c r="D2252" s="70"/>
      <c r="E2252" s="70"/>
      <c r="F2252" s="71"/>
      <c r="G2252" s="70"/>
    </row>
    <row r="2253">
      <c r="A2253" s="70"/>
      <c r="B2253" s="70"/>
      <c r="C2253" s="70"/>
      <c r="D2253" s="70"/>
      <c r="E2253" s="70"/>
      <c r="F2253" s="71"/>
      <c r="G2253" s="70"/>
    </row>
    <row r="2254">
      <c r="A2254" s="70"/>
      <c r="B2254" s="70"/>
      <c r="C2254" s="70"/>
      <c r="D2254" s="70"/>
      <c r="E2254" s="70"/>
      <c r="F2254" s="71"/>
      <c r="G2254" s="73"/>
    </row>
    <row r="2255">
      <c r="A2255" s="70"/>
      <c r="B2255" s="70"/>
      <c r="C2255" s="70"/>
      <c r="D2255" s="70"/>
      <c r="E2255" s="70"/>
      <c r="F2255" s="71"/>
      <c r="G2255" s="70"/>
    </row>
    <row r="2256">
      <c r="A2256" s="70"/>
      <c r="B2256" s="70"/>
      <c r="C2256" s="70"/>
      <c r="D2256" s="70"/>
      <c r="E2256" s="70"/>
      <c r="F2256" s="71"/>
      <c r="G2256" s="70"/>
    </row>
    <row r="2257">
      <c r="A2257" s="70"/>
      <c r="B2257" s="70"/>
      <c r="C2257" s="70"/>
      <c r="D2257" s="70"/>
      <c r="E2257" s="70"/>
      <c r="F2257" s="71"/>
      <c r="G2257" s="70"/>
    </row>
    <row r="2258">
      <c r="A2258" s="70"/>
      <c r="B2258" s="70"/>
      <c r="C2258" s="70"/>
      <c r="D2258" s="70"/>
      <c r="E2258" s="70"/>
      <c r="F2258" s="71"/>
      <c r="G2258" s="70"/>
    </row>
    <row r="2259">
      <c r="A2259" s="70"/>
      <c r="B2259" s="70"/>
      <c r="C2259" s="70"/>
      <c r="D2259" s="70"/>
      <c r="E2259" s="70"/>
      <c r="F2259" s="71"/>
      <c r="G2259" s="70"/>
    </row>
    <row r="2260">
      <c r="A2260" s="70"/>
      <c r="B2260" s="70"/>
      <c r="C2260" s="70"/>
      <c r="D2260" s="70"/>
      <c r="E2260" s="70"/>
      <c r="F2260" s="71"/>
      <c r="G2260" s="70"/>
    </row>
    <row r="2261">
      <c r="A2261" s="70"/>
      <c r="B2261" s="70"/>
      <c r="C2261" s="70"/>
      <c r="D2261" s="70"/>
      <c r="E2261" s="70"/>
      <c r="F2261" s="71"/>
      <c r="G2261" s="70"/>
    </row>
    <row r="2262">
      <c r="A2262" s="70"/>
      <c r="B2262" s="70"/>
      <c r="C2262" s="70"/>
      <c r="D2262" s="70"/>
      <c r="E2262" s="70"/>
      <c r="F2262" s="71"/>
      <c r="G2262" s="70"/>
    </row>
    <row r="2263">
      <c r="A2263" s="70"/>
      <c r="B2263" s="70"/>
      <c r="C2263" s="70"/>
      <c r="D2263" s="70"/>
      <c r="E2263" s="70"/>
      <c r="F2263" s="71"/>
      <c r="G2263" s="70"/>
    </row>
    <row r="2264">
      <c r="A2264" s="70"/>
      <c r="B2264" s="70"/>
      <c r="C2264" s="70"/>
      <c r="D2264" s="70"/>
      <c r="E2264" s="70"/>
      <c r="F2264" s="71"/>
      <c r="G2264" s="70"/>
    </row>
    <row r="2265">
      <c r="A2265" s="70"/>
      <c r="B2265" s="70"/>
      <c r="C2265" s="70"/>
      <c r="D2265" s="70"/>
      <c r="E2265" s="70"/>
      <c r="F2265" s="71"/>
      <c r="G2265" s="70"/>
    </row>
    <row r="2266">
      <c r="A2266" s="70"/>
      <c r="B2266" s="70"/>
      <c r="C2266" s="70"/>
      <c r="D2266" s="70"/>
      <c r="E2266" s="70"/>
      <c r="F2266" s="71"/>
      <c r="G2266" s="70"/>
    </row>
    <row r="2267">
      <c r="A2267" s="70"/>
      <c r="B2267" s="70"/>
      <c r="C2267" s="70"/>
      <c r="D2267" s="70"/>
      <c r="E2267" s="70"/>
      <c r="F2267" s="71"/>
      <c r="G2267" s="70"/>
    </row>
    <row r="2268">
      <c r="A2268" s="70"/>
      <c r="B2268" s="70"/>
      <c r="C2268" s="70"/>
      <c r="D2268" s="70"/>
      <c r="E2268" s="70"/>
      <c r="F2268" s="71"/>
      <c r="G2268" s="70"/>
    </row>
    <row r="2269">
      <c r="A2269" s="70"/>
      <c r="B2269" s="70"/>
      <c r="C2269" s="70"/>
      <c r="D2269" s="70"/>
      <c r="E2269" s="70"/>
      <c r="F2269" s="71"/>
      <c r="G2269" s="70"/>
    </row>
    <row r="2270">
      <c r="A2270" s="70"/>
      <c r="B2270" s="70"/>
      <c r="C2270" s="70"/>
      <c r="D2270" s="70"/>
      <c r="E2270" s="70"/>
      <c r="F2270" s="71"/>
      <c r="G2270" s="70"/>
    </row>
    <row r="2271">
      <c r="A2271" s="70"/>
      <c r="B2271" s="70"/>
      <c r="C2271" s="70"/>
      <c r="D2271" s="70"/>
      <c r="E2271" s="70"/>
      <c r="F2271" s="71"/>
      <c r="G2271" s="70"/>
    </row>
    <row r="2272">
      <c r="A2272" s="70"/>
      <c r="B2272" s="70"/>
      <c r="C2272" s="70"/>
      <c r="D2272" s="70"/>
      <c r="E2272" s="70"/>
      <c r="F2272" s="71"/>
      <c r="G2272" s="70"/>
    </row>
    <row r="2273">
      <c r="A2273" s="70"/>
      <c r="B2273" s="70"/>
      <c r="C2273" s="70"/>
      <c r="D2273" s="70"/>
      <c r="E2273" s="70"/>
      <c r="F2273" s="71"/>
      <c r="G2273" s="70"/>
    </row>
    <row r="2274">
      <c r="A2274" s="70"/>
      <c r="B2274" s="70"/>
      <c r="C2274" s="70"/>
      <c r="D2274" s="70"/>
      <c r="E2274" s="70"/>
      <c r="F2274" s="71"/>
      <c r="G2274" s="70"/>
    </row>
    <row r="2275">
      <c r="A2275" s="70"/>
      <c r="B2275" s="70"/>
      <c r="C2275" s="70"/>
      <c r="D2275" s="70"/>
      <c r="E2275" s="70"/>
      <c r="F2275" s="71"/>
      <c r="G2275" s="70"/>
    </row>
    <row r="2276">
      <c r="A2276" s="70"/>
      <c r="B2276" s="70"/>
      <c r="C2276" s="70"/>
      <c r="D2276" s="70"/>
      <c r="E2276" s="70"/>
      <c r="F2276" s="71"/>
      <c r="G2276" s="70"/>
    </row>
    <row r="2277">
      <c r="A2277" s="70"/>
      <c r="B2277" s="70"/>
      <c r="C2277" s="70"/>
      <c r="D2277" s="70"/>
      <c r="E2277" s="70"/>
      <c r="F2277" s="71"/>
      <c r="G2277" s="70"/>
    </row>
    <row r="2278">
      <c r="A2278" s="70"/>
      <c r="B2278" s="70"/>
      <c r="C2278" s="70"/>
      <c r="D2278" s="70"/>
      <c r="E2278" s="70"/>
      <c r="F2278" s="71"/>
      <c r="G2278" s="70"/>
    </row>
    <row r="2279">
      <c r="A2279" s="70"/>
      <c r="B2279" s="70"/>
      <c r="C2279" s="70"/>
      <c r="D2279" s="70"/>
      <c r="E2279" s="70"/>
      <c r="F2279" s="71"/>
      <c r="G2279" s="73"/>
    </row>
    <row r="2280">
      <c r="A2280" s="70"/>
      <c r="B2280" s="70"/>
      <c r="C2280" s="70"/>
      <c r="D2280" s="70"/>
      <c r="E2280" s="70"/>
      <c r="F2280" s="71"/>
      <c r="G2280" s="73"/>
    </row>
    <row r="2281">
      <c r="A2281" s="70"/>
      <c r="B2281" s="70"/>
      <c r="C2281" s="70"/>
      <c r="D2281" s="70"/>
      <c r="E2281" s="70"/>
      <c r="F2281" s="71"/>
      <c r="G2281" s="73"/>
    </row>
    <row r="2282">
      <c r="A2282" s="70"/>
      <c r="B2282" s="70"/>
      <c r="C2282" s="70"/>
      <c r="D2282" s="70"/>
      <c r="E2282" s="70"/>
      <c r="F2282" s="71"/>
      <c r="G2282" s="70"/>
    </row>
    <row r="2283">
      <c r="A2283" s="70"/>
      <c r="B2283" s="70"/>
      <c r="C2283" s="70"/>
      <c r="D2283" s="70"/>
      <c r="E2283" s="70"/>
      <c r="F2283" s="71"/>
      <c r="G2283" s="70"/>
    </row>
    <row r="2284">
      <c r="A2284" s="70"/>
      <c r="B2284" s="70"/>
      <c r="C2284" s="70"/>
      <c r="D2284" s="70"/>
      <c r="E2284" s="70"/>
      <c r="F2284" s="71"/>
      <c r="G2284" s="70"/>
    </row>
    <row r="2285">
      <c r="A2285" s="70"/>
      <c r="B2285" s="70"/>
      <c r="C2285" s="70"/>
      <c r="D2285" s="70"/>
      <c r="E2285" s="70"/>
      <c r="F2285" s="71"/>
      <c r="G2285" s="70"/>
    </row>
    <row r="2286">
      <c r="A2286" s="70"/>
      <c r="B2286" s="70"/>
      <c r="C2286" s="70"/>
      <c r="D2286" s="70"/>
      <c r="E2286" s="70"/>
      <c r="F2286" s="71"/>
      <c r="G2286" s="70"/>
    </row>
    <row r="2287">
      <c r="A2287" s="70"/>
      <c r="B2287" s="70"/>
      <c r="C2287" s="70"/>
      <c r="D2287" s="70"/>
      <c r="E2287" s="70"/>
      <c r="F2287" s="71"/>
      <c r="G2287" s="70"/>
    </row>
    <row r="2288">
      <c r="A2288" s="70"/>
      <c r="B2288" s="70"/>
      <c r="C2288" s="70"/>
      <c r="D2288" s="70"/>
      <c r="E2288" s="70"/>
      <c r="F2288" s="71"/>
      <c r="G2288" s="70"/>
    </row>
    <row r="2289">
      <c r="A2289" s="70"/>
      <c r="B2289" s="70"/>
      <c r="C2289" s="70"/>
      <c r="D2289" s="70"/>
      <c r="E2289" s="70"/>
      <c r="F2289" s="71"/>
      <c r="G2289" s="70"/>
    </row>
    <row r="2290">
      <c r="A2290" s="70"/>
      <c r="B2290" s="70"/>
      <c r="C2290" s="70"/>
      <c r="D2290" s="70"/>
      <c r="E2290" s="70"/>
      <c r="F2290" s="71"/>
      <c r="G2290" s="70"/>
    </row>
    <row r="2291">
      <c r="A2291" s="70"/>
      <c r="B2291" s="70"/>
      <c r="C2291" s="70"/>
      <c r="D2291" s="70"/>
      <c r="E2291" s="70"/>
      <c r="F2291" s="71"/>
      <c r="G2291" s="70"/>
    </row>
    <row r="2292">
      <c r="A2292" s="70"/>
      <c r="B2292" s="70"/>
      <c r="C2292" s="70"/>
      <c r="D2292" s="70"/>
      <c r="E2292" s="70"/>
      <c r="F2292" s="71"/>
      <c r="G2292" s="70"/>
    </row>
    <row r="2293">
      <c r="A2293" s="70"/>
      <c r="B2293" s="70"/>
      <c r="C2293" s="70"/>
      <c r="D2293" s="70"/>
      <c r="E2293" s="70"/>
      <c r="F2293" s="71"/>
      <c r="G2293" s="70"/>
    </row>
    <row r="2294">
      <c r="A2294" s="70"/>
      <c r="B2294" s="70"/>
      <c r="C2294" s="70"/>
      <c r="D2294" s="70"/>
      <c r="E2294" s="70"/>
      <c r="F2294" s="71"/>
      <c r="G2294" s="73"/>
    </row>
    <row r="2295">
      <c r="A2295" s="70"/>
      <c r="B2295" s="70"/>
      <c r="C2295" s="70"/>
      <c r="D2295" s="70"/>
      <c r="E2295" s="70"/>
      <c r="F2295" s="71"/>
      <c r="G2295" s="70"/>
    </row>
    <row r="2296">
      <c r="A2296" s="70"/>
      <c r="B2296" s="70"/>
      <c r="C2296" s="70"/>
      <c r="D2296" s="70"/>
      <c r="E2296" s="70"/>
      <c r="F2296" s="71"/>
      <c r="G2296" s="70"/>
    </row>
    <row r="2297">
      <c r="A2297" s="70"/>
      <c r="B2297" s="70"/>
      <c r="C2297" s="70"/>
      <c r="D2297" s="70"/>
      <c r="E2297" s="70"/>
      <c r="F2297" s="71"/>
      <c r="G2297" s="70"/>
    </row>
    <row r="2298">
      <c r="A2298" s="70"/>
      <c r="B2298" s="70"/>
      <c r="C2298" s="70"/>
      <c r="D2298" s="70"/>
      <c r="E2298" s="70"/>
      <c r="F2298" s="71"/>
      <c r="G2298" s="70"/>
    </row>
    <row r="2299">
      <c r="A2299" s="70"/>
      <c r="B2299" s="70"/>
      <c r="C2299" s="70"/>
      <c r="D2299" s="70"/>
      <c r="E2299" s="70"/>
      <c r="F2299" s="71"/>
      <c r="G2299" s="70"/>
    </row>
    <row r="2300">
      <c r="A2300" s="70"/>
      <c r="B2300" s="70"/>
      <c r="C2300" s="70"/>
      <c r="D2300" s="70"/>
      <c r="E2300" s="70"/>
      <c r="F2300" s="71"/>
      <c r="G2300" s="70"/>
    </row>
    <row r="2301">
      <c r="A2301" s="70"/>
      <c r="B2301" s="70"/>
      <c r="C2301" s="70"/>
      <c r="D2301" s="70"/>
      <c r="E2301" s="70"/>
      <c r="F2301" s="71"/>
      <c r="G2301" s="70"/>
    </row>
    <row r="2302">
      <c r="A2302" s="70"/>
      <c r="B2302" s="70"/>
      <c r="C2302" s="70"/>
      <c r="D2302" s="70"/>
      <c r="E2302" s="70"/>
      <c r="F2302" s="71"/>
      <c r="G2302" s="70"/>
    </row>
    <row r="2303">
      <c r="A2303" s="70"/>
      <c r="B2303" s="70"/>
      <c r="C2303" s="70"/>
      <c r="D2303" s="70"/>
      <c r="E2303" s="70"/>
      <c r="F2303" s="71"/>
      <c r="G2303" s="70"/>
    </row>
    <row r="2304">
      <c r="A2304" s="70"/>
      <c r="B2304" s="70"/>
      <c r="C2304" s="70"/>
      <c r="D2304" s="70"/>
      <c r="E2304" s="70"/>
      <c r="F2304" s="71"/>
      <c r="G2304" s="70"/>
    </row>
    <row r="2305">
      <c r="A2305" s="70"/>
      <c r="B2305" s="70"/>
      <c r="C2305" s="70"/>
      <c r="D2305" s="70"/>
      <c r="E2305" s="70"/>
      <c r="F2305" s="71"/>
      <c r="G2305" s="70"/>
    </row>
    <row r="2306">
      <c r="A2306" s="70"/>
      <c r="B2306" s="70"/>
      <c r="C2306" s="70"/>
      <c r="D2306" s="70"/>
      <c r="E2306" s="70"/>
      <c r="F2306" s="71"/>
      <c r="G2306" s="70"/>
    </row>
    <row r="2307">
      <c r="A2307" s="70"/>
      <c r="B2307" s="70"/>
      <c r="C2307" s="70"/>
      <c r="D2307" s="70"/>
      <c r="E2307" s="70"/>
      <c r="F2307" s="71"/>
      <c r="G2307" s="70"/>
    </row>
    <row r="2308">
      <c r="A2308" s="70"/>
      <c r="B2308" s="70"/>
      <c r="C2308" s="70"/>
      <c r="D2308" s="70"/>
      <c r="E2308" s="70"/>
      <c r="F2308" s="71"/>
      <c r="G2308" s="70"/>
    </row>
    <row r="2309">
      <c r="A2309" s="70"/>
      <c r="B2309" s="70"/>
      <c r="C2309" s="70"/>
      <c r="D2309" s="70"/>
      <c r="E2309" s="70"/>
      <c r="F2309" s="71"/>
      <c r="G2309" s="70"/>
    </row>
    <row r="2310">
      <c r="A2310" s="70"/>
      <c r="B2310" s="70"/>
      <c r="C2310" s="70"/>
      <c r="D2310" s="70"/>
      <c r="E2310" s="70"/>
      <c r="F2310" s="71"/>
      <c r="G2310" s="70"/>
    </row>
    <row r="2311">
      <c r="A2311" s="70"/>
      <c r="B2311" s="70"/>
      <c r="C2311" s="70"/>
      <c r="D2311" s="70"/>
      <c r="E2311" s="70"/>
      <c r="F2311" s="71"/>
      <c r="G2311" s="73"/>
    </row>
    <row r="2312">
      <c r="A2312" s="70"/>
      <c r="B2312" s="70"/>
      <c r="C2312" s="70"/>
      <c r="D2312" s="70"/>
      <c r="E2312" s="70"/>
      <c r="F2312" s="71"/>
      <c r="G2312" s="73"/>
    </row>
    <row r="2313">
      <c r="A2313" s="70"/>
      <c r="B2313" s="70"/>
      <c r="C2313" s="70"/>
      <c r="D2313" s="70"/>
      <c r="E2313" s="70"/>
      <c r="F2313" s="71"/>
      <c r="G2313" s="73"/>
    </row>
    <row r="2314">
      <c r="A2314" s="70"/>
      <c r="B2314" s="70"/>
      <c r="C2314" s="70"/>
      <c r="D2314" s="70"/>
      <c r="E2314" s="70"/>
      <c r="F2314" s="71"/>
      <c r="G2314" s="73"/>
    </row>
    <row r="2315">
      <c r="A2315" s="70"/>
      <c r="B2315" s="70"/>
      <c r="C2315" s="70"/>
      <c r="D2315" s="70"/>
      <c r="E2315" s="70"/>
      <c r="F2315" s="71"/>
      <c r="G2315" s="73"/>
    </row>
    <row r="2316">
      <c r="A2316" s="70"/>
      <c r="B2316" s="70"/>
      <c r="C2316" s="70"/>
      <c r="D2316" s="70"/>
      <c r="E2316" s="70"/>
      <c r="F2316" s="71"/>
      <c r="G2316" s="73"/>
    </row>
    <row r="2317">
      <c r="A2317" s="70"/>
      <c r="B2317" s="70"/>
      <c r="C2317" s="70"/>
      <c r="D2317" s="70"/>
      <c r="E2317" s="70"/>
      <c r="F2317" s="71"/>
      <c r="G2317" s="73"/>
    </row>
    <row r="2318">
      <c r="A2318" s="70"/>
      <c r="B2318" s="70"/>
      <c r="C2318" s="70"/>
      <c r="D2318" s="70"/>
      <c r="E2318" s="70"/>
      <c r="F2318" s="71"/>
      <c r="G2318" s="73"/>
    </row>
    <row r="2319">
      <c r="A2319" s="70"/>
      <c r="B2319" s="70"/>
      <c r="C2319" s="70"/>
      <c r="D2319" s="70"/>
      <c r="E2319" s="70"/>
      <c r="F2319" s="71"/>
      <c r="G2319" s="73"/>
    </row>
    <row r="2320">
      <c r="A2320" s="70"/>
      <c r="B2320" s="70"/>
      <c r="C2320" s="70"/>
      <c r="D2320" s="70"/>
      <c r="E2320" s="70"/>
      <c r="F2320" s="71"/>
      <c r="G2320" s="73"/>
    </row>
    <row r="2321">
      <c r="A2321" s="70"/>
      <c r="B2321" s="70"/>
      <c r="C2321" s="70"/>
      <c r="D2321" s="70"/>
      <c r="E2321" s="70"/>
      <c r="F2321" s="71"/>
      <c r="G2321" s="73"/>
    </row>
    <row r="2322">
      <c r="A2322" s="70"/>
      <c r="B2322" s="70"/>
      <c r="C2322" s="70"/>
      <c r="D2322" s="70"/>
      <c r="E2322" s="70"/>
      <c r="F2322" s="71"/>
      <c r="G2322" s="73"/>
    </row>
    <row r="2323">
      <c r="A2323" s="70"/>
      <c r="B2323" s="70"/>
      <c r="C2323" s="70"/>
      <c r="D2323" s="70"/>
      <c r="E2323" s="70"/>
      <c r="F2323" s="71"/>
      <c r="G2323" s="73"/>
    </row>
    <row r="2324">
      <c r="A2324" s="70"/>
      <c r="B2324" s="70"/>
      <c r="C2324" s="70"/>
      <c r="D2324" s="70"/>
      <c r="E2324" s="70"/>
      <c r="F2324" s="71"/>
      <c r="G2324" s="73"/>
    </row>
    <row r="2325">
      <c r="A2325" s="70"/>
      <c r="B2325" s="70"/>
      <c r="C2325" s="70"/>
      <c r="D2325" s="70"/>
      <c r="E2325" s="70"/>
      <c r="F2325" s="71"/>
      <c r="G2325" s="73"/>
    </row>
    <row r="2326">
      <c r="A2326" s="70"/>
      <c r="B2326" s="70"/>
      <c r="C2326" s="70"/>
      <c r="D2326" s="70"/>
      <c r="E2326" s="70"/>
      <c r="F2326" s="71"/>
      <c r="G2326" s="73"/>
    </row>
    <row r="2327">
      <c r="A2327" s="70"/>
      <c r="B2327" s="70"/>
      <c r="C2327" s="70"/>
      <c r="D2327" s="70"/>
      <c r="E2327" s="70"/>
      <c r="F2327" s="71"/>
      <c r="G2327" s="73"/>
    </row>
    <row r="2328">
      <c r="A2328" s="70"/>
      <c r="B2328" s="70"/>
      <c r="C2328" s="70"/>
      <c r="D2328" s="70"/>
      <c r="E2328" s="70"/>
      <c r="F2328" s="71"/>
      <c r="G2328" s="73"/>
    </row>
    <row r="2329">
      <c r="A2329" s="70"/>
      <c r="B2329" s="70"/>
      <c r="C2329" s="70"/>
      <c r="D2329" s="70"/>
      <c r="E2329" s="70"/>
      <c r="F2329" s="71"/>
      <c r="G2329" s="73"/>
    </row>
    <row r="2330">
      <c r="A2330" s="70"/>
      <c r="B2330" s="70"/>
      <c r="C2330" s="70"/>
      <c r="D2330" s="70"/>
      <c r="E2330" s="70"/>
      <c r="F2330" s="71"/>
      <c r="G2330" s="73"/>
    </row>
    <row r="2331">
      <c r="A2331" s="70"/>
      <c r="B2331" s="70"/>
      <c r="C2331" s="70"/>
      <c r="D2331" s="70"/>
      <c r="E2331" s="70"/>
      <c r="F2331" s="71"/>
      <c r="G2331" s="73"/>
    </row>
    <row r="2332">
      <c r="A2332" s="70"/>
      <c r="B2332" s="70"/>
      <c r="C2332" s="70"/>
      <c r="D2332" s="70"/>
      <c r="E2332" s="70"/>
      <c r="F2332" s="71"/>
      <c r="G2332" s="73"/>
    </row>
    <row r="2333">
      <c r="A2333" s="70"/>
      <c r="B2333" s="70"/>
      <c r="C2333" s="70"/>
      <c r="D2333" s="70"/>
      <c r="E2333" s="70"/>
      <c r="F2333" s="71"/>
      <c r="G2333" s="73"/>
    </row>
    <row r="2334">
      <c r="A2334" s="70"/>
      <c r="B2334" s="70"/>
      <c r="C2334" s="70"/>
      <c r="D2334" s="70"/>
      <c r="E2334" s="70"/>
      <c r="F2334" s="71"/>
      <c r="G2334" s="73"/>
    </row>
    <row r="2335">
      <c r="A2335" s="70"/>
      <c r="B2335" s="70"/>
      <c r="C2335" s="70"/>
      <c r="D2335" s="70"/>
      <c r="E2335" s="70"/>
      <c r="F2335" s="71"/>
      <c r="G2335" s="73"/>
    </row>
    <row r="2336">
      <c r="A2336" s="70"/>
      <c r="B2336" s="70"/>
      <c r="C2336" s="70"/>
      <c r="D2336" s="70"/>
      <c r="E2336" s="70"/>
      <c r="F2336" s="71"/>
      <c r="G2336" s="73"/>
    </row>
    <row r="2337">
      <c r="A2337" s="70"/>
      <c r="B2337" s="70"/>
      <c r="C2337" s="70"/>
      <c r="D2337" s="70"/>
      <c r="E2337" s="70"/>
      <c r="F2337" s="71"/>
      <c r="G2337" s="73"/>
    </row>
    <row r="2338">
      <c r="A2338" s="70"/>
      <c r="B2338" s="70"/>
      <c r="C2338" s="70"/>
      <c r="D2338" s="70"/>
      <c r="E2338" s="70"/>
      <c r="F2338" s="71"/>
      <c r="G2338" s="73"/>
    </row>
    <row r="2339">
      <c r="A2339" s="70"/>
      <c r="B2339" s="70"/>
      <c r="C2339" s="70"/>
      <c r="D2339" s="70"/>
      <c r="E2339" s="70"/>
      <c r="F2339" s="71"/>
      <c r="G2339" s="73"/>
    </row>
    <row r="2340">
      <c r="A2340" s="70"/>
      <c r="B2340" s="70"/>
      <c r="C2340" s="70"/>
      <c r="D2340" s="70"/>
      <c r="E2340" s="70"/>
      <c r="F2340" s="71"/>
      <c r="G2340" s="73"/>
    </row>
    <row r="2341">
      <c r="A2341" s="70"/>
      <c r="B2341" s="70"/>
      <c r="C2341" s="70"/>
      <c r="D2341" s="70"/>
      <c r="E2341" s="70"/>
      <c r="F2341" s="71"/>
      <c r="G2341" s="73"/>
    </row>
    <row r="2342">
      <c r="A2342" s="70"/>
      <c r="B2342" s="70"/>
      <c r="C2342" s="70"/>
      <c r="D2342" s="70"/>
      <c r="E2342" s="70"/>
      <c r="F2342" s="71"/>
      <c r="G2342" s="73"/>
    </row>
    <row r="2343">
      <c r="A2343" s="70"/>
      <c r="B2343" s="70"/>
      <c r="C2343" s="70"/>
      <c r="D2343" s="70"/>
      <c r="E2343" s="70"/>
      <c r="F2343" s="71"/>
      <c r="G2343" s="73"/>
    </row>
    <row r="2344">
      <c r="A2344" s="70"/>
      <c r="B2344" s="70"/>
      <c r="C2344" s="70"/>
      <c r="D2344" s="70"/>
      <c r="E2344" s="70"/>
      <c r="F2344" s="71"/>
      <c r="G2344" s="73"/>
    </row>
    <row r="2345">
      <c r="A2345" s="70"/>
      <c r="B2345" s="70"/>
      <c r="C2345" s="70"/>
      <c r="D2345" s="70"/>
      <c r="E2345" s="70"/>
      <c r="F2345" s="71"/>
      <c r="G2345" s="73"/>
    </row>
    <row r="2346">
      <c r="A2346" s="70"/>
      <c r="B2346" s="70"/>
      <c r="C2346" s="70"/>
      <c r="D2346" s="70"/>
      <c r="E2346" s="70"/>
      <c r="F2346" s="71"/>
      <c r="G2346" s="73"/>
    </row>
    <row r="2347">
      <c r="A2347" s="70"/>
      <c r="B2347" s="70"/>
      <c r="C2347" s="70"/>
      <c r="D2347" s="70"/>
      <c r="E2347" s="70"/>
      <c r="F2347" s="71"/>
      <c r="G2347" s="73"/>
    </row>
    <row r="2348">
      <c r="A2348" s="70"/>
      <c r="B2348" s="70"/>
      <c r="C2348" s="70"/>
      <c r="D2348" s="70"/>
      <c r="E2348" s="70"/>
      <c r="F2348" s="71"/>
      <c r="G2348" s="73"/>
    </row>
    <row r="2349">
      <c r="A2349" s="70"/>
      <c r="B2349" s="70"/>
      <c r="C2349" s="70"/>
      <c r="D2349" s="70"/>
      <c r="E2349" s="70"/>
      <c r="F2349" s="71"/>
      <c r="G2349" s="73"/>
    </row>
    <row r="2350">
      <c r="A2350" s="70"/>
      <c r="B2350" s="70"/>
      <c r="C2350" s="70"/>
      <c r="D2350" s="70"/>
      <c r="E2350" s="70"/>
      <c r="F2350" s="71"/>
      <c r="G2350" s="73"/>
    </row>
    <row r="2351">
      <c r="A2351" s="70"/>
      <c r="B2351" s="70"/>
      <c r="C2351" s="70"/>
      <c r="D2351" s="70"/>
      <c r="E2351" s="70"/>
      <c r="F2351" s="71"/>
      <c r="G2351" s="73"/>
    </row>
    <row r="2352">
      <c r="A2352" s="70"/>
      <c r="B2352" s="70"/>
      <c r="C2352" s="70"/>
      <c r="D2352" s="70"/>
      <c r="E2352" s="70"/>
      <c r="F2352" s="71"/>
      <c r="G2352" s="73"/>
    </row>
    <row r="2353">
      <c r="A2353" s="70"/>
      <c r="B2353" s="70"/>
      <c r="C2353" s="70"/>
      <c r="D2353" s="70"/>
      <c r="E2353" s="70"/>
      <c r="F2353" s="71"/>
      <c r="G2353" s="73"/>
    </row>
    <row r="2354">
      <c r="A2354" s="70"/>
      <c r="B2354" s="70"/>
      <c r="C2354" s="70"/>
      <c r="D2354" s="70"/>
      <c r="E2354" s="70"/>
      <c r="F2354" s="71"/>
      <c r="G2354" s="73"/>
    </row>
    <row r="2355">
      <c r="A2355" s="70"/>
      <c r="B2355" s="70"/>
      <c r="C2355" s="70"/>
      <c r="D2355" s="70"/>
      <c r="E2355" s="70"/>
      <c r="F2355" s="71"/>
      <c r="G2355" s="73"/>
    </row>
    <row r="2356">
      <c r="A2356" s="70"/>
      <c r="B2356" s="70"/>
      <c r="C2356" s="70"/>
      <c r="D2356" s="70"/>
      <c r="E2356" s="70"/>
      <c r="F2356" s="71"/>
      <c r="G2356" s="73"/>
    </row>
    <row r="2357">
      <c r="A2357" s="70"/>
      <c r="B2357" s="70"/>
      <c r="C2357" s="70"/>
      <c r="D2357" s="70"/>
      <c r="E2357" s="70"/>
      <c r="F2357" s="71"/>
      <c r="G2357" s="73"/>
    </row>
    <row r="2358">
      <c r="A2358" s="70"/>
      <c r="B2358" s="70"/>
      <c r="C2358" s="70"/>
      <c r="D2358" s="70"/>
      <c r="E2358" s="70"/>
      <c r="F2358" s="71"/>
      <c r="G2358" s="73"/>
    </row>
    <row r="2359">
      <c r="A2359" s="70"/>
      <c r="B2359" s="70"/>
      <c r="C2359" s="70"/>
      <c r="D2359" s="70"/>
      <c r="E2359" s="70"/>
      <c r="F2359" s="71"/>
      <c r="G2359" s="73"/>
    </row>
    <row r="2360">
      <c r="A2360" s="70"/>
      <c r="B2360" s="70"/>
      <c r="C2360" s="70"/>
      <c r="D2360" s="70"/>
      <c r="E2360" s="70"/>
      <c r="F2360" s="71"/>
      <c r="G2360" s="73"/>
    </row>
    <row r="2361">
      <c r="A2361" s="70"/>
      <c r="B2361" s="70"/>
      <c r="C2361" s="70"/>
      <c r="D2361" s="70"/>
      <c r="E2361" s="70"/>
      <c r="F2361" s="71"/>
      <c r="G2361" s="73"/>
    </row>
    <row r="2362">
      <c r="A2362" s="70"/>
      <c r="B2362" s="70"/>
      <c r="C2362" s="70"/>
      <c r="D2362" s="70"/>
      <c r="E2362" s="70"/>
      <c r="F2362" s="71"/>
      <c r="G2362" s="73"/>
    </row>
    <row r="2363">
      <c r="A2363" s="70"/>
      <c r="B2363" s="70"/>
      <c r="C2363" s="70"/>
      <c r="D2363" s="70"/>
      <c r="E2363" s="70"/>
      <c r="F2363" s="71"/>
      <c r="G2363" s="73"/>
    </row>
    <row r="2364">
      <c r="A2364" s="70"/>
      <c r="B2364" s="70"/>
      <c r="C2364" s="70"/>
      <c r="D2364" s="70"/>
      <c r="E2364" s="70"/>
      <c r="F2364" s="71"/>
      <c r="G2364" s="73"/>
    </row>
    <row r="2365">
      <c r="A2365" s="70"/>
      <c r="B2365" s="70"/>
      <c r="C2365" s="70"/>
      <c r="D2365" s="70"/>
      <c r="E2365" s="70"/>
      <c r="F2365" s="71"/>
      <c r="G2365" s="73"/>
    </row>
    <row r="2366">
      <c r="A2366" s="70"/>
      <c r="B2366" s="70"/>
      <c r="C2366" s="70"/>
      <c r="D2366" s="70"/>
      <c r="E2366" s="70"/>
      <c r="F2366" s="71"/>
      <c r="G2366" s="73"/>
    </row>
    <row r="2367">
      <c r="A2367" s="70"/>
      <c r="B2367" s="70"/>
      <c r="C2367" s="70"/>
      <c r="D2367" s="70"/>
      <c r="E2367" s="70"/>
      <c r="F2367" s="71"/>
      <c r="G2367" s="73"/>
    </row>
    <row r="2368">
      <c r="A2368" s="70"/>
      <c r="B2368" s="70"/>
      <c r="C2368" s="70"/>
      <c r="D2368" s="70"/>
      <c r="E2368" s="70"/>
      <c r="F2368" s="71"/>
      <c r="G2368" s="73"/>
    </row>
    <row r="2369">
      <c r="A2369" s="70"/>
      <c r="B2369" s="70"/>
      <c r="C2369" s="70"/>
      <c r="D2369" s="70"/>
      <c r="E2369" s="70"/>
      <c r="F2369" s="71"/>
      <c r="G2369" s="73"/>
    </row>
    <row r="2370">
      <c r="A2370" s="70"/>
      <c r="B2370" s="70"/>
      <c r="C2370" s="70"/>
      <c r="D2370" s="70"/>
      <c r="E2370" s="70"/>
      <c r="F2370" s="71"/>
      <c r="G2370" s="73"/>
    </row>
    <row r="2371">
      <c r="A2371" s="70"/>
      <c r="B2371" s="70"/>
      <c r="C2371" s="70"/>
      <c r="D2371" s="70"/>
      <c r="E2371" s="70"/>
      <c r="F2371" s="71"/>
      <c r="G2371" s="73"/>
    </row>
    <row r="2372">
      <c r="A2372" s="70"/>
      <c r="B2372" s="70"/>
      <c r="C2372" s="70"/>
      <c r="D2372" s="70"/>
      <c r="E2372" s="70"/>
      <c r="F2372" s="71"/>
      <c r="G2372" s="73"/>
    </row>
    <row r="2373">
      <c r="A2373" s="70"/>
      <c r="B2373" s="70"/>
      <c r="C2373" s="70"/>
      <c r="D2373" s="70"/>
      <c r="E2373" s="70"/>
      <c r="F2373" s="71"/>
      <c r="G2373" s="73"/>
    </row>
    <row r="2374">
      <c r="A2374" s="70"/>
      <c r="B2374" s="70"/>
      <c r="C2374" s="70"/>
      <c r="D2374" s="70"/>
      <c r="E2374" s="70"/>
      <c r="F2374" s="71"/>
      <c r="G2374" s="73"/>
    </row>
    <row r="2375">
      <c r="A2375" s="70"/>
      <c r="B2375" s="70"/>
      <c r="C2375" s="70"/>
      <c r="D2375" s="70"/>
      <c r="E2375" s="70"/>
      <c r="F2375" s="71"/>
      <c r="G2375" s="73"/>
    </row>
    <row r="2376">
      <c r="A2376" s="70"/>
      <c r="B2376" s="70"/>
      <c r="C2376" s="70"/>
      <c r="D2376" s="70"/>
      <c r="E2376" s="70"/>
      <c r="F2376" s="71"/>
      <c r="G2376" s="73"/>
    </row>
    <row r="2377">
      <c r="A2377" s="70"/>
      <c r="B2377" s="70"/>
      <c r="C2377" s="70"/>
      <c r="D2377" s="70"/>
      <c r="E2377" s="70"/>
      <c r="F2377" s="71"/>
      <c r="G2377" s="73"/>
    </row>
    <row r="2378">
      <c r="A2378" s="70"/>
      <c r="B2378" s="70"/>
      <c r="C2378" s="70"/>
      <c r="D2378" s="70"/>
      <c r="E2378" s="70"/>
      <c r="F2378" s="71"/>
      <c r="G2378" s="73"/>
    </row>
    <row r="2379">
      <c r="A2379" s="70"/>
      <c r="B2379" s="70"/>
      <c r="C2379" s="70"/>
      <c r="D2379" s="70"/>
      <c r="E2379" s="70"/>
      <c r="F2379" s="71"/>
      <c r="G2379" s="73"/>
    </row>
    <row r="2380">
      <c r="A2380" s="70"/>
      <c r="B2380" s="70"/>
      <c r="C2380" s="70"/>
      <c r="D2380" s="70"/>
      <c r="E2380" s="70"/>
      <c r="F2380" s="71"/>
      <c r="G2380" s="73"/>
    </row>
    <row r="2381">
      <c r="A2381" s="70"/>
      <c r="B2381" s="70"/>
      <c r="C2381" s="70"/>
      <c r="D2381" s="70"/>
      <c r="E2381" s="70"/>
      <c r="F2381" s="71"/>
      <c r="G2381" s="73"/>
    </row>
    <row r="2382">
      <c r="A2382" s="70"/>
      <c r="B2382" s="70"/>
      <c r="C2382" s="70"/>
      <c r="D2382" s="70"/>
      <c r="E2382" s="70"/>
      <c r="F2382" s="71"/>
      <c r="G2382" s="73"/>
    </row>
    <row r="2383">
      <c r="A2383" s="70"/>
      <c r="B2383" s="70"/>
      <c r="C2383" s="70"/>
      <c r="D2383" s="70"/>
      <c r="E2383" s="70"/>
      <c r="F2383" s="71"/>
      <c r="G2383" s="73"/>
    </row>
    <row r="2384">
      <c r="A2384" s="70"/>
      <c r="B2384" s="70"/>
      <c r="C2384" s="70"/>
      <c r="D2384" s="70"/>
      <c r="E2384" s="70"/>
      <c r="F2384" s="71"/>
      <c r="G2384" s="73"/>
    </row>
    <row r="2385">
      <c r="A2385" s="70"/>
      <c r="B2385" s="70"/>
      <c r="C2385" s="70"/>
      <c r="D2385" s="70"/>
      <c r="E2385" s="70"/>
      <c r="F2385" s="71"/>
      <c r="G2385" s="73"/>
    </row>
    <row r="2386">
      <c r="A2386" s="70"/>
      <c r="B2386" s="70"/>
      <c r="C2386" s="70"/>
      <c r="D2386" s="70"/>
      <c r="E2386" s="70"/>
      <c r="F2386" s="71"/>
      <c r="G2386" s="73"/>
    </row>
    <row r="2387">
      <c r="A2387" s="70"/>
      <c r="B2387" s="70"/>
      <c r="C2387" s="70"/>
      <c r="D2387" s="70"/>
      <c r="E2387" s="70"/>
      <c r="F2387" s="71"/>
      <c r="G2387" s="73"/>
    </row>
    <row r="2388">
      <c r="A2388" s="70"/>
      <c r="B2388" s="70"/>
      <c r="C2388" s="70"/>
      <c r="D2388" s="70"/>
      <c r="E2388" s="70"/>
      <c r="F2388" s="71"/>
      <c r="G2388" s="73"/>
    </row>
    <row r="2389">
      <c r="A2389" s="70"/>
      <c r="B2389" s="70"/>
      <c r="C2389" s="70"/>
      <c r="D2389" s="70"/>
      <c r="E2389" s="70"/>
      <c r="F2389" s="71"/>
      <c r="G2389" s="73"/>
    </row>
    <row r="2390">
      <c r="A2390" s="70"/>
      <c r="B2390" s="70"/>
      <c r="C2390" s="70"/>
      <c r="D2390" s="70"/>
      <c r="E2390" s="70"/>
      <c r="F2390" s="71"/>
      <c r="G2390" s="73"/>
    </row>
    <row r="2391">
      <c r="A2391" s="70"/>
      <c r="B2391" s="70"/>
      <c r="C2391" s="70"/>
      <c r="D2391" s="70"/>
      <c r="E2391" s="70"/>
      <c r="F2391" s="71"/>
      <c r="G2391" s="73"/>
    </row>
    <row r="2392">
      <c r="A2392" s="70"/>
      <c r="B2392" s="70"/>
      <c r="C2392" s="70"/>
      <c r="D2392" s="70"/>
      <c r="E2392" s="70"/>
      <c r="F2392" s="71"/>
      <c r="G2392" s="73"/>
    </row>
    <row r="2393">
      <c r="A2393" s="70"/>
      <c r="B2393" s="70"/>
      <c r="C2393" s="70"/>
      <c r="D2393" s="70"/>
      <c r="E2393" s="70"/>
      <c r="F2393" s="71"/>
      <c r="G2393" s="73"/>
    </row>
    <row r="2394">
      <c r="A2394" s="70"/>
      <c r="B2394" s="70"/>
      <c r="C2394" s="70"/>
      <c r="D2394" s="70"/>
      <c r="E2394" s="70"/>
      <c r="F2394" s="71"/>
      <c r="G2394" s="73"/>
    </row>
    <row r="2395">
      <c r="A2395" s="70"/>
      <c r="B2395" s="70"/>
      <c r="C2395" s="70"/>
      <c r="D2395" s="70"/>
      <c r="E2395" s="70"/>
      <c r="F2395" s="71"/>
      <c r="G2395" s="73"/>
    </row>
    <row r="2396">
      <c r="A2396" s="70"/>
      <c r="B2396" s="70"/>
      <c r="C2396" s="70"/>
      <c r="D2396" s="70"/>
      <c r="E2396" s="70"/>
      <c r="F2396" s="71"/>
      <c r="G2396" s="73"/>
    </row>
    <row r="2397">
      <c r="A2397" s="70"/>
      <c r="B2397" s="70"/>
      <c r="C2397" s="70"/>
      <c r="D2397" s="70"/>
      <c r="E2397" s="70"/>
      <c r="F2397" s="71"/>
      <c r="G2397" s="73"/>
    </row>
    <row r="2398">
      <c r="A2398" s="70"/>
      <c r="B2398" s="70"/>
      <c r="C2398" s="70"/>
      <c r="D2398" s="70"/>
      <c r="E2398" s="70"/>
      <c r="F2398" s="71"/>
      <c r="G2398" s="73"/>
    </row>
    <row r="2399">
      <c r="A2399" s="70"/>
      <c r="B2399" s="70"/>
      <c r="C2399" s="70"/>
      <c r="D2399" s="70"/>
      <c r="E2399" s="70"/>
      <c r="F2399" s="71"/>
      <c r="G2399" s="73"/>
    </row>
    <row r="2400">
      <c r="A2400" s="70"/>
      <c r="B2400" s="70"/>
      <c r="C2400" s="70"/>
      <c r="D2400" s="70"/>
      <c r="E2400" s="70"/>
      <c r="F2400" s="71"/>
      <c r="G2400" s="73"/>
    </row>
    <row r="2401">
      <c r="A2401" s="70"/>
      <c r="B2401" s="70"/>
      <c r="C2401" s="70"/>
      <c r="D2401" s="70"/>
      <c r="E2401" s="70"/>
      <c r="F2401" s="71"/>
      <c r="G2401" s="73"/>
    </row>
    <row r="2402">
      <c r="A2402" s="70"/>
      <c r="B2402" s="70"/>
      <c r="C2402" s="70"/>
      <c r="D2402" s="70"/>
      <c r="E2402" s="70"/>
      <c r="F2402" s="71"/>
      <c r="G2402" s="73"/>
    </row>
    <row r="2403">
      <c r="A2403" s="70"/>
      <c r="B2403" s="70"/>
      <c r="C2403" s="70"/>
      <c r="D2403" s="70"/>
      <c r="E2403" s="70"/>
      <c r="F2403" s="71"/>
      <c r="G2403" s="73"/>
    </row>
    <row r="2404">
      <c r="A2404" s="70"/>
      <c r="B2404" s="70"/>
      <c r="C2404" s="70"/>
      <c r="D2404" s="70"/>
      <c r="E2404" s="70"/>
      <c r="F2404" s="71"/>
      <c r="G2404" s="73"/>
    </row>
    <row r="2405">
      <c r="A2405" s="70"/>
      <c r="B2405" s="70"/>
      <c r="C2405" s="70"/>
      <c r="D2405" s="70"/>
      <c r="E2405" s="70"/>
      <c r="F2405" s="71"/>
      <c r="G2405" s="73"/>
    </row>
    <row r="2406">
      <c r="A2406" s="70"/>
      <c r="B2406" s="70"/>
      <c r="C2406" s="70"/>
      <c r="D2406" s="70"/>
      <c r="E2406" s="70"/>
      <c r="F2406" s="71"/>
      <c r="G2406" s="73"/>
    </row>
    <row r="2407">
      <c r="A2407" s="70"/>
      <c r="B2407" s="70"/>
      <c r="C2407" s="70"/>
      <c r="D2407" s="70"/>
      <c r="E2407" s="70"/>
      <c r="F2407" s="71"/>
      <c r="G2407" s="73"/>
    </row>
    <row r="2408">
      <c r="A2408" s="70"/>
      <c r="B2408" s="70"/>
      <c r="C2408" s="70"/>
      <c r="D2408" s="70"/>
      <c r="E2408" s="70"/>
      <c r="F2408" s="71"/>
      <c r="G2408" s="73"/>
    </row>
    <row r="2409">
      <c r="A2409" s="70"/>
      <c r="B2409" s="70"/>
      <c r="C2409" s="70"/>
      <c r="D2409" s="70"/>
      <c r="E2409" s="70"/>
      <c r="F2409" s="71"/>
      <c r="G2409" s="73"/>
    </row>
    <row r="2410">
      <c r="A2410" s="70"/>
      <c r="B2410" s="70"/>
      <c r="C2410" s="70"/>
      <c r="D2410" s="70"/>
      <c r="E2410" s="70"/>
      <c r="F2410" s="71"/>
      <c r="G2410" s="73"/>
    </row>
    <row r="2411">
      <c r="A2411" s="70"/>
      <c r="B2411" s="70"/>
      <c r="C2411" s="70"/>
      <c r="D2411" s="70"/>
      <c r="E2411" s="70"/>
      <c r="F2411" s="71"/>
      <c r="G2411" s="73"/>
    </row>
    <row r="2412">
      <c r="A2412" s="70"/>
      <c r="B2412" s="70"/>
      <c r="C2412" s="70"/>
      <c r="D2412" s="70"/>
      <c r="E2412" s="70"/>
      <c r="F2412" s="71"/>
      <c r="G2412" s="73"/>
    </row>
    <row r="2413">
      <c r="A2413" s="70"/>
      <c r="B2413" s="70"/>
      <c r="C2413" s="70"/>
      <c r="D2413" s="70"/>
      <c r="E2413" s="70"/>
      <c r="F2413" s="71"/>
      <c r="G2413" s="73"/>
    </row>
    <row r="2414">
      <c r="A2414" s="70"/>
      <c r="B2414" s="70"/>
      <c r="C2414" s="70"/>
      <c r="D2414" s="70"/>
      <c r="E2414" s="70"/>
      <c r="F2414" s="71"/>
      <c r="G2414" s="73"/>
    </row>
    <row r="2415">
      <c r="A2415" s="70"/>
      <c r="B2415" s="70"/>
      <c r="C2415" s="70"/>
      <c r="D2415" s="70"/>
      <c r="E2415" s="70"/>
      <c r="F2415" s="71"/>
      <c r="G2415" s="73"/>
    </row>
    <row r="2416">
      <c r="A2416" s="70"/>
      <c r="B2416" s="70"/>
      <c r="C2416" s="70"/>
      <c r="D2416" s="70"/>
      <c r="E2416" s="70"/>
      <c r="F2416" s="71"/>
      <c r="G2416" s="73"/>
    </row>
    <row r="2417">
      <c r="A2417" s="70"/>
      <c r="B2417" s="70"/>
      <c r="C2417" s="70"/>
      <c r="D2417" s="70"/>
      <c r="E2417" s="70"/>
      <c r="F2417" s="71"/>
      <c r="G2417" s="73"/>
    </row>
    <row r="2418">
      <c r="A2418" s="70"/>
      <c r="B2418" s="70"/>
      <c r="C2418" s="70"/>
      <c r="D2418" s="70"/>
      <c r="E2418" s="70"/>
      <c r="F2418" s="71"/>
      <c r="G2418" s="73"/>
    </row>
    <row r="2419">
      <c r="A2419" s="70"/>
      <c r="B2419" s="70"/>
      <c r="C2419" s="70"/>
      <c r="D2419" s="70"/>
      <c r="E2419" s="70"/>
      <c r="F2419" s="71"/>
      <c r="G2419" s="73"/>
    </row>
    <row r="2420">
      <c r="A2420" s="70"/>
      <c r="B2420" s="70"/>
      <c r="C2420" s="70"/>
      <c r="D2420" s="70"/>
      <c r="E2420" s="70"/>
      <c r="F2420" s="71"/>
      <c r="G2420" s="73"/>
    </row>
    <row r="2421">
      <c r="A2421" s="70"/>
      <c r="B2421" s="70"/>
      <c r="C2421" s="70"/>
      <c r="D2421" s="70"/>
      <c r="E2421" s="70"/>
      <c r="F2421" s="71"/>
      <c r="G2421" s="73"/>
    </row>
    <row r="2422">
      <c r="A2422" s="70"/>
      <c r="B2422" s="70"/>
      <c r="C2422" s="70"/>
      <c r="D2422" s="70"/>
      <c r="E2422" s="70"/>
      <c r="F2422" s="71"/>
      <c r="G2422" s="73"/>
    </row>
    <row r="2423">
      <c r="A2423" s="70"/>
      <c r="B2423" s="70"/>
      <c r="C2423" s="70"/>
      <c r="D2423" s="70"/>
      <c r="E2423" s="70"/>
      <c r="F2423" s="71"/>
      <c r="G2423" s="73"/>
    </row>
    <row r="2424">
      <c r="A2424" s="70"/>
      <c r="B2424" s="70"/>
      <c r="C2424" s="70"/>
      <c r="D2424" s="70"/>
      <c r="E2424" s="70"/>
      <c r="F2424" s="71"/>
      <c r="G2424" s="73"/>
    </row>
    <row r="2425">
      <c r="A2425" s="70"/>
      <c r="B2425" s="70"/>
      <c r="C2425" s="70"/>
      <c r="D2425" s="70"/>
      <c r="E2425" s="70"/>
      <c r="F2425" s="71"/>
      <c r="G2425" s="73"/>
    </row>
    <row r="2426">
      <c r="A2426" s="70"/>
      <c r="B2426" s="70"/>
      <c r="C2426" s="70"/>
      <c r="D2426" s="70"/>
      <c r="E2426" s="70"/>
      <c r="F2426" s="71"/>
      <c r="G2426" s="73"/>
    </row>
    <row r="2427">
      <c r="A2427" s="70"/>
      <c r="B2427" s="70"/>
      <c r="C2427" s="70"/>
      <c r="D2427" s="70"/>
      <c r="E2427" s="70"/>
      <c r="F2427" s="71"/>
      <c r="G2427" s="73"/>
    </row>
    <row r="2428">
      <c r="A2428" s="70"/>
      <c r="B2428" s="70"/>
      <c r="C2428" s="70"/>
      <c r="D2428" s="70"/>
      <c r="E2428" s="70"/>
      <c r="F2428" s="71"/>
      <c r="G2428" s="73"/>
    </row>
    <row r="2429">
      <c r="A2429" s="70"/>
      <c r="B2429" s="70"/>
      <c r="C2429" s="70"/>
      <c r="D2429" s="70"/>
      <c r="E2429" s="70"/>
      <c r="F2429" s="71"/>
      <c r="G2429" s="73"/>
    </row>
    <row r="2430">
      <c r="A2430" s="70"/>
      <c r="B2430" s="70"/>
      <c r="C2430" s="70"/>
      <c r="D2430" s="70"/>
      <c r="E2430" s="70"/>
      <c r="F2430" s="71"/>
      <c r="G2430" s="73"/>
    </row>
    <row r="2431">
      <c r="A2431" s="70"/>
      <c r="B2431" s="70"/>
      <c r="C2431" s="70"/>
      <c r="D2431" s="70"/>
      <c r="E2431" s="70"/>
      <c r="F2431" s="71"/>
      <c r="G2431" s="73"/>
    </row>
    <row r="2432">
      <c r="A2432" s="70"/>
      <c r="B2432" s="70"/>
      <c r="C2432" s="70"/>
      <c r="D2432" s="70"/>
      <c r="E2432" s="70"/>
      <c r="F2432" s="71"/>
      <c r="G2432" s="73"/>
    </row>
    <row r="2433">
      <c r="A2433" s="70"/>
      <c r="B2433" s="70"/>
      <c r="C2433" s="70"/>
      <c r="D2433" s="70"/>
      <c r="E2433" s="70"/>
      <c r="F2433" s="71"/>
      <c r="G2433" s="73"/>
    </row>
    <row r="2434">
      <c r="A2434" s="70"/>
      <c r="B2434" s="70"/>
      <c r="C2434" s="70"/>
      <c r="D2434" s="70"/>
      <c r="E2434" s="70"/>
      <c r="F2434" s="71"/>
      <c r="G2434" s="73"/>
    </row>
    <row r="2435">
      <c r="A2435" s="70"/>
      <c r="B2435" s="70"/>
      <c r="C2435" s="70"/>
      <c r="D2435" s="70"/>
      <c r="E2435" s="70"/>
      <c r="F2435" s="71"/>
      <c r="G2435" s="73"/>
    </row>
    <row r="2436">
      <c r="A2436" s="70"/>
      <c r="B2436" s="70"/>
      <c r="C2436" s="70"/>
      <c r="D2436" s="70"/>
      <c r="E2436" s="70"/>
      <c r="F2436" s="71"/>
      <c r="G2436" s="73"/>
    </row>
    <row r="2437">
      <c r="A2437" s="70"/>
      <c r="B2437" s="70"/>
      <c r="C2437" s="70"/>
      <c r="D2437" s="70"/>
      <c r="E2437" s="70"/>
      <c r="F2437" s="71"/>
      <c r="G2437" s="73"/>
    </row>
    <row r="2438">
      <c r="A2438" s="70"/>
      <c r="B2438" s="70"/>
      <c r="C2438" s="70"/>
      <c r="D2438" s="70"/>
      <c r="E2438" s="70"/>
      <c r="F2438" s="71"/>
      <c r="G2438" s="73"/>
    </row>
    <row r="2439">
      <c r="A2439" s="70"/>
      <c r="B2439" s="70"/>
      <c r="C2439" s="70"/>
      <c r="D2439" s="70"/>
      <c r="E2439" s="70"/>
      <c r="F2439" s="71"/>
      <c r="G2439" s="73"/>
    </row>
    <row r="2440">
      <c r="A2440" s="70"/>
      <c r="B2440" s="70"/>
      <c r="C2440" s="70"/>
      <c r="D2440" s="70"/>
      <c r="E2440" s="70"/>
      <c r="F2440" s="71"/>
      <c r="G2440" s="73"/>
    </row>
    <row r="2441">
      <c r="A2441" s="70"/>
      <c r="B2441" s="70"/>
      <c r="C2441" s="70"/>
      <c r="D2441" s="70"/>
      <c r="E2441" s="70"/>
      <c r="F2441" s="71"/>
      <c r="G2441" s="73"/>
    </row>
    <row r="2442">
      <c r="A2442" s="70"/>
      <c r="B2442" s="70"/>
      <c r="C2442" s="70"/>
      <c r="D2442" s="70"/>
      <c r="E2442" s="70"/>
      <c r="F2442" s="71"/>
      <c r="G2442" s="73"/>
    </row>
    <row r="2443">
      <c r="A2443" s="70"/>
      <c r="B2443" s="70"/>
      <c r="C2443" s="70"/>
      <c r="D2443" s="70"/>
      <c r="E2443" s="70"/>
      <c r="F2443" s="71"/>
      <c r="G2443" s="73"/>
    </row>
    <row r="2444">
      <c r="A2444" s="70"/>
      <c r="B2444" s="70"/>
      <c r="C2444" s="70"/>
      <c r="D2444" s="70"/>
      <c r="E2444" s="70"/>
      <c r="F2444" s="71"/>
      <c r="G2444" s="73"/>
    </row>
    <row r="2445">
      <c r="A2445" s="70"/>
      <c r="B2445" s="70"/>
      <c r="C2445" s="70"/>
      <c r="D2445" s="70"/>
      <c r="E2445" s="70"/>
      <c r="F2445" s="71"/>
      <c r="G2445" s="73"/>
    </row>
    <row r="2446">
      <c r="A2446" s="70"/>
      <c r="B2446" s="70"/>
      <c r="C2446" s="70"/>
      <c r="D2446" s="70"/>
      <c r="E2446" s="70"/>
      <c r="F2446" s="71"/>
      <c r="G2446" s="73"/>
    </row>
    <row r="2447">
      <c r="A2447" s="70"/>
      <c r="B2447" s="70"/>
      <c r="C2447" s="70"/>
      <c r="D2447" s="70"/>
      <c r="E2447" s="70"/>
      <c r="F2447" s="71"/>
      <c r="G2447" s="73"/>
    </row>
    <row r="2448">
      <c r="A2448" s="70"/>
      <c r="B2448" s="70"/>
      <c r="C2448" s="70"/>
      <c r="D2448" s="70"/>
      <c r="E2448" s="70"/>
      <c r="F2448" s="71"/>
      <c r="G2448" s="73"/>
    </row>
    <row r="2449">
      <c r="A2449" s="70"/>
      <c r="B2449" s="70"/>
      <c r="C2449" s="70"/>
      <c r="D2449" s="70"/>
      <c r="E2449" s="70"/>
      <c r="F2449" s="71"/>
      <c r="G2449" s="73"/>
    </row>
    <row r="2450">
      <c r="A2450" s="70"/>
      <c r="B2450" s="70"/>
      <c r="C2450" s="70"/>
      <c r="D2450" s="70"/>
      <c r="E2450" s="70"/>
      <c r="F2450" s="71"/>
      <c r="G2450" s="73"/>
    </row>
    <row r="2451">
      <c r="A2451" s="70"/>
      <c r="B2451" s="70"/>
      <c r="C2451" s="70"/>
      <c r="D2451" s="70"/>
      <c r="E2451" s="70"/>
      <c r="F2451" s="71"/>
      <c r="G2451" s="73"/>
    </row>
    <row r="2452">
      <c r="A2452" s="70"/>
      <c r="B2452" s="70"/>
      <c r="C2452" s="70"/>
      <c r="D2452" s="70"/>
      <c r="E2452" s="70"/>
      <c r="F2452" s="71"/>
      <c r="G2452" s="73"/>
    </row>
    <row r="2453">
      <c r="A2453" s="70"/>
      <c r="B2453" s="70"/>
      <c r="C2453" s="70"/>
      <c r="D2453" s="70"/>
      <c r="E2453" s="70"/>
      <c r="F2453" s="71"/>
      <c r="G2453" s="73"/>
    </row>
    <row r="2454">
      <c r="A2454" s="70"/>
      <c r="B2454" s="70"/>
      <c r="C2454" s="70"/>
      <c r="D2454" s="70"/>
      <c r="E2454" s="70"/>
      <c r="F2454" s="71"/>
      <c r="G2454" s="73"/>
    </row>
    <row r="2455">
      <c r="A2455" s="70"/>
      <c r="B2455" s="70"/>
      <c r="C2455" s="70"/>
      <c r="D2455" s="70"/>
      <c r="E2455" s="70"/>
      <c r="F2455" s="71"/>
      <c r="G2455" s="73"/>
    </row>
    <row r="2456">
      <c r="A2456" s="70"/>
      <c r="B2456" s="70"/>
      <c r="C2456" s="70"/>
      <c r="D2456" s="70"/>
      <c r="E2456" s="70"/>
      <c r="F2456" s="71"/>
      <c r="G2456" s="73"/>
    </row>
    <row r="2457">
      <c r="A2457" s="70"/>
      <c r="B2457" s="70"/>
      <c r="C2457" s="70"/>
      <c r="D2457" s="70"/>
      <c r="E2457" s="70"/>
      <c r="F2457" s="71"/>
      <c r="G2457" s="73"/>
    </row>
    <row r="2458">
      <c r="A2458" s="70"/>
      <c r="B2458" s="70"/>
      <c r="C2458" s="70"/>
      <c r="D2458" s="70"/>
      <c r="E2458" s="70"/>
      <c r="F2458" s="71"/>
      <c r="G2458" s="73"/>
    </row>
    <row r="2459">
      <c r="A2459" s="70"/>
      <c r="B2459" s="70"/>
      <c r="C2459" s="70"/>
      <c r="D2459" s="70"/>
      <c r="E2459" s="70"/>
      <c r="F2459" s="71"/>
      <c r="G2459" s="73"/>
    </row>
    <row r="2460">
      <c r="A2460" s="70"/>
      <c r="B2460" s="70"/>
      <c r="C2460" s="70"/>
      <c r="D2460" s="70"/>
      <c r="E2460" s="70"/>
      <c r="F2460" s="71"/>
      <c r="G2460" s="73"/>
    </row>
    <row r="2461">
      <c r="A2461" s="70"/>
      <c r="B2461" s="70"/>
      <c r="C2461" s="70"/>
      <c r="D2461" s="70"/>
      <c r="E2461" s="70"/>
      <c r="F2461" s="71"/>
      <c r="G2461" s="73"/>
    </row>
    <row r="2462">
      <c r="A2462" s="70"/>
      <c r="B2462" s="70"/>
      <c r="C2462" s="70"/>
      <c r="D2462" s="70"/>
      <c r="E2462" s="70"/>
      <c r="F2462" s="71"/>
      <c r="G2462" s="73"/>
    </row>
    <row r="2463">
      <c r="A2463" s="70"/>
      <c r="B2463" s="70"/>
      <c r="C2463" s="70"/>
      <c r="D2463" s="70"/>
      <c r="E2463" s="70"/>
      <c r="F2463" s="71"/>
      <c r="G2463" s="73"/>
    </row>
    <row r="2464">
      <c r="A2464" s="70"/>
      <c r="B2464" s="70"/>
      <c r="C2464" s="70"/>
      <c r="D2464" s="70"/>
      <c r="E2464" s="70"/>
      <c r="F2464" s="71"/>
      <c r="G2464" s="73"/>
    </row>
    <row r="2465">
      <c r="A2465" s="70"/>
      <c r="B2465" s="70"/>
      <c r="C2465" s="70"/>
      <c r="D2465" s="70"/>
      <c r="E2465" s="70"/>
      <c r="F2465" s="71"/>
      <c r="G2465" s="73"/>
    </row>
    <row r="2466">
      <c r="A2466" s="70"/>
      <c r="B2466" s="70"/>
      <c r="C2466" s="70"/>
      <c r="D2466" s="70"/>
      <c r="E2466" s="70"/>
      <c r="F2466" s="71"/>
      <c r="G2466" s="73"/>
    </row>
    <row r="2467">
      <c r="A2467" s="70"/>
      <c r="B2467" s="70"/>
      <c r="C2467" s="70"/>
      <c r="D2467" s="70"/>
      <c r="E2467" s="70"/>
      <c r="F2467" s="71"/>
      <c r="G2467" s="73"/>
    </row>
    <row r="2468">
      <c r="A2468" s="70"/>
      <c r="B2468" s="70"/>
      <c r="C2468" s="70"/>
      <c r="D2468" s="70"/>
      <c r="E2468" s="70"/>
      <c r="F2468" s="71"/>
      <c r="G2468" s="73"/>
    </row>
    <row r="2469">
      <c r="A2469" s="70"/>
      <c r="B2469" s="70"/>
      <c r="C2469" s="70"/>
      <c r="D2469" s="70"/>
      <c r="E2469" s="70"/>
      <c r="F2469" s="71"/>
      <c r="G2469" s="73"/>
    </row>
    <row r="2470">
      <c r="A2470" s="70"/>
      <c r="B2470" s="70"/>
      <c r="C2470" s="70"/>
      <c r="D2470" s="70"/>
      <c r="E2470" s="70"/>
      <c r="F2470" s="71"/>
      <c r="G2470" s="73"/>
    </row>
    <row r="2471">
      <c r="A2471" s="70"/>
      <c r="B2471" s="70"/>
      <c r="C2471" s="70"/>
      <c r="D2471" s="70"/>
      <c r="E2471" s="70"/>
      <c r="F2471" s="71"/>
      <c r="G2471" s="73"/>
    </row>
    <row r="2472">
      <c r="A2472" s="70"/>
      <c r="B2472" s="70"/>
      <c r="C2472" s="70"/>
      <c r="D2472" s="70"/>
      <c r="E2472" s="70"/>
      <c r="F2472" s="71"/>
      <c r="G2472" s="73"/>
    </row>
    <row r="2473">
      <c r="A2473" s="70"/>
      <c r="B2473" s="70"/>
      <c r="C2473" s="70"/>
      <c r="D2473" s="70"/>
      <c r="E2473" s="70"/>
      <c r="F2473" s="71"/>
      <c r="G2473" s="73"/>
    </row>
    <row r="2474">
      <c r="A2474" s="70"/>
      <c r="B2474" s="70"/>
      <c r="C2474" s="70"/>
      <c r="D2474" s="70"/>
      <c r="E2474" s="70"/>
      <c r="F2474" s="71"/>
      <c r="G2474" s="73"/>
    </row>
    <row r="2475">
      <c r="A2475" s="70"/>
      <c r="B2475" s="70"/>
      <c r="C2475" s="70"/>
      <c r="D2475" s="70"/>
      <c r="E2475" s="70"/>
      <c r="F2475" s="71"/>
      <c r="G2475" s="73"/>
    </row>
    <row r="2476">
      <c r="A2476" s="70"/>
      <c r="B2476" s="70"/>
      <c r="C2476" s="70"/>
      <c r="D2476" s="70"/>
      <c r="E2476" s="70"/>
      <c r="F2476" s="71"/>
      <c r="G2476" s="73"/>
    </row>
    <row r="2477">
      <c r="A2477" s="70"/>
      <c r="B2477" s="70"/>
      <c r="C2477" s="70"/>
      <c r="D2477" s="70"/>
      <c r="E2477" s="70"/>
      <c r="F2477" s="71"/>
      <c r="G2477" s="73"/>
    </row>
    <row r="2478">
      <c r="A2478" s="70"/>
      <c r="B2478" s="70"/>
      <c r="C2478" s="70"/>
      <c r="D2478" s="70"/>
      <c r="E2478" s="70"/>
      <c r="F2478" s="71"/>
      <c r="G2478" s="73"/>
    </row>
    <row r="2479">
      <c r="A2479" s="70"/>
      <c r="B2479" s="70"/>
      <c r="C2479" s="70"/>
      <c r="D2479" s="70"/>
      <c r="E2479" s="70"/>
      <c r="F2479" s="71"/>
      <c r="G2479" s="73"/>
    </row>
    <row r="2480">
      <c r="A2480" s="70"/>
      <c r="B2480" s="70"/>
      <c r="C2480" s="70"/>
      <c r="D2480" s="70"/>
      <c r="E2480" s="70"/>
      <c r="F2480" s="71"/>
      <c r="G2480" s="73"/>
    </row>
    <row r="2481">
      <c r="A2481" s="70"/>
      <c r="B2481" s="70"/>
      <c r="C2481" s="70"/>
      <c r="D2481" s="70"/>
      <c r="E2481" s="70"/>
      <c r="F2481" s="71"/>
      <c r="G2481" s="73"/>
    </row>
    <row r="2482">
      <c r="A2482" s="70"/>
      <c r="B2482" s="70"/>
      <c r="C2482" s="70"/>
      <c r="D2482" s="70"/>
      <c r="E2482" s="70"/>
      <c r="F2482" s="71"/>
      <c r="G2482" s="73"/>
    </row>
    <row r="2483">
      <c r="A2483" s="70"/>
      <c r="B2483" s="70"/>
      <c r="C2483" s="70"/>
      <c r="D2483" s="70"/>
      <c r="E2483" s="70"/>
      <c r="F2483" s="71"/>
      <c r="G2483" s="73"/>
    </row>
    <row r="2484">
      <c r="A2484" s="70"/>
      <c r="B2484" s="70"/>
      <c r="C2484" s="70"/>
      <c r="D2484" s="70"/>
      <c r="E2484" s="70"/>
      <c r="F2484" s="71"/>
      <c r="G2484" s="73"/>
    </row>
    <row r="2485">
      <c r="A2485" s="70"/>
      <c r="B2485" s="70"/>
      <c r="C2485" s="70"/>
      <c r="D2485" s="70"/>
      <c r="E2485" s="70"/>
      <c r="F2485" s="71"/>
      <c r="G2485" s="73"/>
    </row>
    <row r="2486">
      <c r="A2486" s="70"/>
      <c r="B2486" s="70"/>
      <c r="C2486" s="70"/>
      <c r="D2486" s="70"/>
      <c r="E2486" s="70"/>
      <c r="F2486" s="71"/>
      <c r="G2486" s="73"/>
    </row>
    <row r="2487">
      <c r="A2487" s="70"/>
      <c r="B2487" s="70"/>
      <c r="C2487" s="70"/>
      <c r="D2487" s="70"/>
      <c r="E2487" s="70"/>
      <c r="F2487" s="71"/>
      <c r="G2487" s="73"/>
    </row>
    <row r="2488">
      <c r="A2488" s="70"/>
      <c r="B2488" s="70"/>
      <c r="C2488" s="70"/>
      <c r="D2488" s="70"/>
      <c r="E2488" s="70"/>
      <c r="F2488" s="71"/>
      <c r="G2488" s="73"/>
    </row>
    <row r="2489">
      <c r="A2489" s="70"/>
      <c r="B2489" s="70"/>
      <c r="C2489" s="70"/>
      <c r="D2489" s="70"/>
      <c r="E2489" s="70"/>
      <c r="F2489" s="71"/>
      <c r="G2489" s="73"/>
    </row>
    <row r="2490">
      <c r="A2490" s="70"/>
      <c r="B2490" s="70"/>
      <c r="C2490" s="70"/>
      <c r="D2490" s="70"/>
      <c r="E2490" s="70"/>
      <c r="F2490" s="71"/>
      <c r="G2490" s="73"/>
    </row>
    <row r="2491">
      <c r="A2491" s="70"/>
      <c r="B2491" s="70"/>
      <c r="C2491" s="70"/>
      <c r="D2491" s="70"/>
      <c r="E2491" s="70"/>
      <c r="F2491" s="71"/>
      <c r="G2491" s="73"/>
    </row>
    <row r="2492">
      <c r="A2492" s="70"/>
      <c r="B2492" s="70"/>
      <c r="C2492" s="70"/>
      <c r="D2492" s="70"/>
      <c r="E2492" s="70"/>
      <c r="F2492" s="71"/>
      <c r="G2492" s="73"/>
    </row>
    <row r="2493">
      <c r="A2493" s="70"/>
      <c r="B2493" s="70"/>
      <c r="C2493" s="70"/>
      <c r="D2493" s="70"/>
      <c r="E2493" s="70"/>
      <c r="F2493" s="71"/>
      <c r="G2493" s="73"/>
    </row>
    <row r="2494">
      <c r="A2494" s="70"/>
      <c r="B2494" s="70"/>
      <c r="C2494" s="70"/>
      <c r="D2494" s="70"/>
      <c r="E2494" s="70"/>
      <c r="F2494" s="71"/>
      <c r="G2494" s="73"/>
    </row>
    <row r="2495">
      <c r="A2495" s="70"/>
      <c r="B2495" s="70"/>
      <c r="C2495" s="70"/>
      <c r="D2495" s="70"/>
      <c r="E2495" s="70"/>
      <c r="F2495" s="71"/>
      <c r="G2495" s="73"/>
    </row>
    <row r="2496">
      <c r="A2496" s="70"/>
      <c r="B2496" s="70"/>
      <c r="C2496" s="70"/>
      <c r="D2496" s="70"/>
      <c r="E2496" s="70"/>
      <c r="F2496" s="71"/>
      <c r="G2496" s="73"/>
    </row>
    <row r="2497">
      <c r="A2497" s="70"/>
      <c r="B2497" s="70"/>
      <c r="C2497" s="70"/>
      <c r="D2497" s="70"/>
      <c r="E2497" s="70"/>
      <c r="F2497" s="71"/>
      <c r="G2497" s="73"/>
    </row>
    <row r="2498">
      <c r="A2498" s="70"/>
      <c r="B2498" s="70"/>
      <c r="C2498" s="70"/>
      <c r="D2498" s="70"/>
      <c r="E2498" s="70"/>
      <c r="F2498" s="71"/>
      <c r="G2498" s="73"/>
    </row>
    <row r="2499">
      <c r="A2499" s="70"/>
      <c r="B2499" s="70"/>
      <c r="C2499" s="70"/>
      <c r="D2499" s="70"/>
      <c r="E2499" s="70"/>
      <c r="F2499" s="71"/>
      <c r="G2499" s="73"/>
    </row>
    <row r="2500">
      <c r="A2500" s="70"/>
      <c r="B2500" s="70"/>
      <c r="C2500" s="70"/>
      <c r="D2500" s="70"/>
      <c r="E2500" s="70"/>
      <c r="F2500" s="71"/>
      <c r="G2500" s="73"/>
    </row>
    <row r="2501">
      <c r="A2501" s="70"/>
      <c r="B2501" s="70"/>
      <c r="C2501" s="70"/>
      <c r="D2501" s="70"/>
      <c r="E2501" s="70"/>
      <c r="F2501" s="71"/>
      <c r="G2501" s="73"/>
    </row>
    <row r="2502">
      <c r="A2502" s="70"/>
      <c r="B2502" s="70"/>
      <c r="C2502" s="70"/>
      <c r="D2502" s="70"/>
      <c r="E2502" s="70"/>
      <c r="F2502" s="71"/>
      <c r="G2502" s="73"/>
    </row>
    <row r="2503">
      <c r="A2503" s="70"/>
      <c r="B2503" s="70"/>
      <c r="C2503" s="70"/>
      <c r="D2503" s="70"/>
      <c r="E2503" s="70"/>
      <c r="F2503" s="71"/>
      <c r="G2503" s="73"/>
    </row>
    <row r="2504">
      <c r="A2504" s="70"/>
      <c r="B2504" s="70"/>
      <c r="C2504" s="70"/>
      <c r="D2504" s="70"/>
      <c r="E2504" s="70"/>
      <c r="F2504" s="71"/>
      <c r="G2504" s="73"/>
    </row>
    <row r="2505">
      <c r="A2505" s="70"/>
      <c r="B2505" s="70"/>
      <c r="C2505" s="70"/>
      <c r="D2505" s="70"/>
      <c r="E2505" s="70"/>
      <c r="F2505" s="71"/>
      <c r="G2505" s="73"/>
    </row>
    <row r="2506">
      <c r="A2506" s="70"/>
      <c r="B2506" s="70"/>
      <c r="C2506" s="70"/>
      <c r="D2506" s="70"/>
      <c r="E2506" s="70"/>
      <c r="F2506" s="71"/>
      <c r="G2506" s="73"/>
    </row>
    <row r="2507">
      <c r="A2507" s="70"/>
      <c r="B2507" s="70"/>
      <c r="C2507" s="70"/>
      <c r="D2507" s="70"/>
      <c r="E2507" s="70"/>
      <c r="F2507" s="71"/>
      <c r="G2507" s="73"/>
    </row>
    <row r="2508">
      <c r="A2508" s="70"/>
      <c r="B2508" s="70"/>
      <c r="C2508" s="70"/>
      <c r="D2508" s="70"/>
      <c r="E2508" s="70"/>
      <c r="F2508" s="71"/>
      <c r="G2508" s="73"/>
    </row>
    <row r="2509">
      <c r="A2509" s="70"/>
      <c r="B2509" s="70"/>
      <c r="C2509" s="70"/>
      <c r="D2509" s="70"/>
      <c r="E2509" s="70"/>
      <c r="F2509" s="71"/>
      <c r="G2509" s="73"/>
    </row>
    <row r="2510">
      <c r="A2510" s="70"/>
      <c r="B2510" s="70"/>
      <c r="C2510" s="70"/>
      <c r="D2510" s="70"/>
      <c r="E2510" s="70"/>
      <c r="F2510" s="71"/>
      <c r="G2510" s="73"/>
    </row>
    <row r="2511">
      <c r="A2511" s="70"/>
      <c r="B2511" s="70"/>
      <c r="C2511" s="70"/>
      <c r="D2511" s="70"/>
      <c r="E2511" s="70"/>
      <c r="F2511" s="71"/>
      <c r="G2511" s="73"/>
    </row>
    <row r="2512">
      <c r="A2512" s="70"/>
      <c r="B2512" s="70"/>
      <c r="C2512" s="70"/>
      <c r="D2512" s="70"/>
      <c r="E2512" s="70"/>
      <c r="F2512" s="71"/>
      <c r="G2512" s="73"/>
    </row>
    <row r="2513">
      <c r="A2513" s="70"/>
      <c r="B2513" s="70"/>
      <c r="C2513" s="70"/>
      <c r="D2513" s="70"/>
      <c r="E2513" s="70"/>
      <c r="F2513" s="71"/>
      <c r="G2513" s="73"/>
    </row>
    <row r="2514">
      <c r="A2514" s="70"/>
      <c r="B2514" s="70"/>
      <c r="C2514" s="70"/>
      <c r="D2514" s="70"/>
      <c r="E2514" s="70"/>
      <c r="F2514" s="71"/>
      <c r="G2514" s="73"/>
    </row>
    <row r="2515">
      <c r="A2515" s="70"/>
      <c r="B2515" s="70"/>
      <c r="C2515" s="70"/>
      <c r="D2515" s="70"/>
      <c r="E2515" s="70"/>
      <c r="F2515" s="71"/>
      <c r="G2515" s="73"/>
    </row>
    <row r="2516">
      <c r="A2516" s="70"/>
      <c r="B2516" s="70"/>
      <c r="C2516" s="70"/>
      <c r="D2516" s="70"/>
      <c r="E2516" s="70"/>
      <c r="F2516" s="71"/>
      <c r="G2516" s="73"/>
    </row>
    <row r="2517">
      <c r="A2517" s="70"/>
      <c r="B2517" s="70"/>
      <c r="C2517" s="70"/>
      <c r="D2517" s="70"/>
      <c r="E2517" s="70"/>
      <c r="F2517" s="71"/>
      <c r="G2517" s="73"/>
    </row>
    <row r="2518">
      <c r="A2518" s="70"/>
      <c r="B2518" s="70"/>
      <c r="C2518" s="70"/>
      <c r="D2518" s="70"/>
      <c r="E2518" s="70"/>
      <c r="F2518" s="71"/>
      <c r="G2518" s="73"/>
    </row>
    <row r="2519">
      <c r="A2519" s="70"/>
      <c r="B2519" s="70"/>
      <c r="C2519" s="70"/>
      <c r="D2519" s="70"/>
      <c r="E2519" s="70"/>
      <c r="F2519" s="71"/>
      <c r="G2519" s="73"/>
    </row>
    <row r="2520">
      <c r="A2520" s="70"/>
      <c r="B2520" s="70"/>
      <c r="C2520" s="70"/>
      <c r="D2520" s="70"/>
      <c r="E2520" s="70"/>
      <c r="F2520" s="71"/>
      <c r="G2520" s="73"/>
    </row>
    <row r="2521">
      <c r="A2521" s="70"/>
      <c r="B2521" s="70"/>
      <c r="C2521" s="70"/>
      <c r="D2521" s="70"/>
      <c r="E2521" s="70"/>
      <c r="F2521" s="71"/>
      <c r="G2521" s="73"/>
    </row>
    <row r="2522">
      <c r="A2522" s="70"/>
      <c r="B2522" s="70"/>
      <c r="C2522" s="70"/>
      <c r="D2522" s="70"/>
      <c r="E2522" s="70"/>
      <c r="F2522" s="71"/>
      <c r="G2522" s="73"/>
    </row>
    <row r="2523">
      <c r="A2523" s="70"/>
      <c r="B2523" s="70"/>
      <c r="C2523" s="70"/>
      <c r="D2523" s="70"/>
      <c r="E2523" s="70"/>
      <c r="F2523" s="71"/>
      <c r="G2523" s="73"/>
    </row>
    <row r="2524">
      <c r="A2524" s="70"/>
      <c r="B2524" s="70"/>
      <c r="C2524" s="70"/>
      <c r="D2524" s="70"/>
      <c r="E2524" s="70"/>
      <c r="F2524" s="71"/>
      <c r="G2524" s="73"/>
    </row>
    <row r="2525">
      <c r="A2525" s="70"/>
      <c r="B2525" s="70"/>
      <c r="C2525" s="70"/>
      <c r="D2525" s="70"/>
      <c r="E2525" s="70"/>
      <c r="F2525" s="71"/>
      <c r="G2525" s="73"/>
    </row>
    <row r="2526">
      <c r="A2526" s="70"/>
      <c r="B2526" s="70"/>
      <c r="C2526" s="70"/>
      <c r="D2526" s="70"/>
      <c r="E2526" s="70"/>
      <c r="F2526" s="71"/>
      <c r="G2526" s="73"/>
    </row>
    <row r="2527">
      <c r="A2527" s="70"/>
      <c r="B2527" s="70"/>
      <c r="C2527" s="70"/>
      <c r="D2527" s="70"/>
      <c r="E2527" s="70"/>
      <c r="F2527" s="71"/>
      <c r="G2527" s="73"/>
    </row>
    <row r="2528">
      <c r="A2528" s="70"/>
      <c r="B2528" s="70"/>
      <c r="C2528" s="70"/>
      <c r="D2528" s="70"/>
      <c r="E2528" s="70"/>
      <c r="F2528" s="71"/>
      <c r="G2528" s="73"/>
    </row>
    <row r="2529">
      <c r="A2529" s="70"/>
      <c r="B2529" s="70"/>
      <c r="C2529" s="70"/>
      <c r="D2529" s="70"/>
      <c r="E2529" s="70"/>
      <c r="F2529" s="71"/>
      <c r="G2529" s="73"/>
    </row>
    <row r="2530">
      <c r="A2530" s="70"/>
      <c r="B2530" s="70"/>
      <c r="C2530" s="70"/>
      <c r="D2530" s="70"/>
      <c r="E2530" s="70"/>
      <c r="F2530" s="71"/>
      <c r="G2530" s="73"/>
    </row>
    <row r="2531">
      <c r="A2531" s="70"/>
      <c r="B2531" s="70"/>
      <c r="C2531" s="70"/>
      <c r="D2531" s="70"/>
      <c r="E2531" s="70"/>
      <c r="F2531" s="71"/>
      <c r="G2531" s="73"/>
    </row>
    <row r="2532">
      <c r="A2532" s="70"/>
      <c r="B2532" s="70"/>
      <c r="C2532" s="70"/>
      <c r="D2532" s="70"/>
      <c r="E2532" s="70"/>
      <c r="F2532" s="71"/>
      <c r="G2532" s="73"/>
    </row>
    <row r="2533">
      <c r="A2533" s="70"/>
      <c r="B2533" s="70"/>
      <c r="C2533" s="70"/>
      <c r="D2533" s="70"/>
      <c r="E2533" s="70"/>
      <c r="F2533" s="71"/>
      <c r="G2533" s="73"/>
    </row>
    <row r="2534">
      <c r="A2534" s="70"/>
      <c r="B2534" s="70"/>
      <c r="C2534" s="70"/>
      <c r="D2534" s="70"/>
      <c r="E2534" s="70"/>
      <c r="F2534" s="71"/>
      <c r="G2534" s="73"/>
    </row>
    <row r="2535">
      <c r="A2535" s="70"/>
      <c r="B2535" s="70"/>
      <c r="C2535" s="70"/>
      <c r="D2535" s="70"/>
      <c r="E2535" s="70"/>
      <c r="F2535" s="71"/>
      <c r="G2535" s="73"/>
    </row>
    <row r="2536">
      <c r="A2536" s="70"/>
      <c r="B2536" s="70"/>
      <c r="C2536" s="70"/>
      <c r="D2536" s="70"/>
      <c r="E2536" s="70"/>
      <c r="F2536" s="71"/>
      <c r="G2536" s="73"/>
    </row>
    <row r="2537">
      <c r="A2537" s="70"/>
      <c r="B2537" s="70"/>
      <c r="C2537" s="70"/>
      <c r="D2537" s="70"/>
      <c r="E2537" s="70"/>
      <c r="F2537" s="71"/>
      <c r="G2537" s="73"/>
    </row>
    <row r="2538">
      <c r="A2538" s="70"/>
      <c r="B2538" s="70"/>
      <c r="C2538" s="70"/>
      <c r="D2538" s="70"/>
      <c r="E2538" s="70"/>
      <c r="F2538" s="71"/>
      <c r="G2538" s="73"/>
    </row>
    <row r="2539">
      <c r="A2539" s="70"/>
      <c r="B2539" s="70"/>
      <c r="C2539" s="70"/>
      <c r="D2539" s="70"/>
      <c r="E2539" s="70"/>
      <c r="F2539" s="71"/>
      <c r="G2539" s="73"/>
    </row>
    <row r="2540">
      <c r="A2540" s="70"/>
      <c r="B2540" s="70"/>
      <c r="C2540" s="70"/>
      <c r="D2540" s="70"/>
      <c r="E2540" s="70"/>
      <c r="F2540" s="71"/>
      <c r="G2540" s="73"/>
    </row>
    <row r="2541">
      <c r="A2541" s="70"/>
      <c r="B2541" s="70"/>
      <c r="C2541" s="70"/>
      <c r="D2541" s="70"/>
      <c r="E2541" s="70"/>
      <c r="F2541" s="71"/>
      <c r="G2541" s="73"/>
    </row>
    <row r="2542">
      <c r="A2542" s="70"/>
      <c r="B2542" s="70"/>
      <c r="C2542" s="70"/>
      <c r="D2542" s="70"/>
      <c r="E2542" s="70"/>
      <c r="F2542" s="71"/>
      <c r="G2542" s="73"/>
    </row>
    <row r="2543">
      <c r="A2543" s="70"/>
      <c r="B2543" s="70"/>
      <c r="C2543" s="70"/>
      <c r="D2543" s="70"/>
      <c r="E2543" s="70"/>
      <c r="F2543" s="71"/>
      <c r="G2543" s="73"/>
    </row>
    <row r="2544">
      <c r="A2544" s="70"/>
      <c r="B2544" s="70"/>
      <c r="C2544" s="70"/>
      <c r="D2544" s="70"/>
      <c r="E2544" s="70"/>
      <c r="F2544" s="71"/>
      <c r="G2544" s="73"/>
    </row>
    <row r="2545">
      <c r="A2545" s="70"/>
      <c r="B2545" s="70"/>
      <c r="C2545" s="70"/>
      <c r="D2545" s="70"/>
      <c r="E2545" s="70"/>
      <c r="F2545" s="71"/>
      <c r="G2545" s="73"/>
    </row>
    <row r="2546">
      <c r="A2546" s="70"/>
      <c r="B2546" s="70"/>
      <c r="C2546" s="70"/>
      <c r="D2546" s="70"/>
      <c r="E2546" s="70"/>
      <c r="F2546" s="71"/>
      <c r="G2546" s="73"/>
    </row>
    <row r="2547">
      <c r="A2547" s="70"/>
      <c r="B2547" s="70"/>
      <c r="C2547" s="70"/>
      <c r="D2547" s="70"/>
      <c r="E2547" s="70"/>
      <c r="F2547" s="71"/>
      <c r="G2547" s="73"/>
    </row>
    <row r="2548">
      <c r="A2548" s="70"/>
      <c r="B2548" s="70"/>
      <c r="C2548" s="70"/>
      <c r="D2548" s="70"/>
      <c r="E2548" s="70"/>
      <c r="F2548" s="71"/>
      <c r="G2548" s="73"/>
    </row>
    <row r="2549">
      <c r="A2549" s="70"/>
      <c r="B2549" s="70"/>
      <c r="C2549" s="70"/>
      <c r="D2549" s="70"/>
      <c r="E2549" s="70"/>
      <c r="F2549" s="71"/>
      <c r="G2549" s="73"/>
    </row>
    <row r="2550">
      <c r="A2550" s="70"/>
      <c r="B2550" s="70"/>
      <c r="C2550" s="70"/>
      <c r="D2550" s="70"/>
      <c r="E2550" s="70"/>
      <c r="F2550" s="71"/>
      <c r="G2550" s="73"/>
    </row>
    <row r="2551">
      <c r="A2551" s="70"/>
      <c r="B2551" s="70"/>
      <c r="C2551" s="70"/>
      <c r="D2551" s="70"/>
      <c r="E2551" s="70"/>
      <c r="F2551" s="71"/>
      <c r="G2551" s="73"/>
    </row>
    <row r="2552">
      <c r="A2552" s="70"/>
      <c r="B2552" s="70"/>
      <c r="C2552" s="70"/>
      <c r="D2552" s="70"/>
      <c r="E2552" s="70"/>
      <c r="F2552" s="71"/>
      <c r="G2552" s="73"/>
    </row>
    <row r="2553">
      <c r="A2553" s="70"/>
      <c r="B2553" s="70"/>
      <c r="C2553" s="70"/>
      <c r="D2553" s="70"/>
      <c r="E2553" s="70"/>
      <c r="F2553" s="71"/>
      <c r="G2553" s="73"/>
    </row>
    <row r="2554">
      <c r="A2554" s="70"/>
      <c r="B2554" s="70"/>
      <c r="C2554" s="70"/>
      <c r="D2554" s="70"/>
      <c r="E2554" s="70"/>
      <c r="F2554" s="71"/>
      <c r="G2554" s="73"/>
    </row>
    <row r="2555">
      <c r="A2555" s="70"/>
      <c r="B2555" s="70"/>
      <c r="C2555" s="70"/>
      <c r="D2555" s="70"/>
      <c r="E2555" s="70"/>
      <c r="F2555" s="71"/>
      <c r="G2555" s="73"/>
    </row>
    <row r="2556">
      <c r="A2556" s="70"/>
      <c r="B2556" s="70"/>
      <c r="C2556" s="70"/>
      <c r="D2556" s="70"/>
      <c r="E2556" s="70"/>
      <c r="F2556" s="71"/>
      <c r="G2556" s="73"/>
    </row>
    <row r="2557">
      <c r="A2557" s="70"/>
      <c r="B2557" s="70"/>
      <c r="C2557" s="70"/>
      <c r="D2557" s="70"/>
      <c r="E2557" s="70"/>
      <c r="F2557" s="71"/>
      <c r="G2557" s="73"/>
    </row>
    <row r="2558">
      <c r="A2558" s="70"/>
      <c r="B2558" s="70"/>
      <c r="C2558" s="70"/>
      <c r="D2558" s="70"/>
      <c r="E2558" s="70"/>
      <c r="F2558" s="71"/>
      <c r="G2558" s="73"/>
    </row>
    <row r="2559">
      <c r="A2559" s="70"/>
      <c r="B2559" s="70"/>
      <c r="C2559" s="70"/>
      <c r="D2559" s="70"/>
      <c r="E2559" s="70"/>
      <c r="F2559" s="71"/>
      <c r="G2559" s="73"/>
    </row>
    <row r="2560">
      <c r="A2560" s="70"/>
      <c r="B2560" s="70"/>
      <c r="C2560" s="70"/>
      <c r="D2560" s="70"/>
      <c r="E2560" s="70"/>
      <c r="F2560" s="71"/>
      <c r="G2560" s="73"/>
    </row>
    <row r="2561">
      <c r="A2561" s="70"/>
      <c r="B2561" s="70"/>
      <c r="C2561" s="70"/>
      <c r="D2561" s="70"/>
      <c r="E2561" s="70"/>
      <c r="F2561" s="71"/>
      <c r="G2561" s="73"/>
    </row>
    <row r="2562">
      <c r="A2562" s="70"/>
      <c r="B2562" s="70"/>
      <c r="C2562" s="70"/>
      <c r="D2562" s="70"/>
      <c r="E2562" s="70"/>
      <c r="F2562" s="71"/>
      <c r="G2562" s="73"/>
    </row>
    <row r="2563">
      <c r="A2563" s="70"/>
      <c r="B2563" s="70"/>
      <c r="C2563" s="70"/>
      <c r="D2563" s="70"/>
      <c r="E2563" s="70"/>
      <c r="F2563" s="71"/>
      <c r="G2563" s="73"/>
    </row>
    <row r="2564">
      <c r="A2564" s="70"/>
      <c r="B2564" s="70"/>
      <c r="C2564" s="70"/>
      <c r="D2564" s="70"/>
      <c r="E2564" s="70"/>
      <c r="F2564" s="71"/>
      <c r="G2564" s="73"/>
    </row>
    <row r="2565">
      <c r="A2565" s="70"/>
      <c r="B2565" s="70"/>
      <c r="C2565" s="70"/>
      <c r="D2565" s="70"/>
      <c r="E2565" s="70"/>
      <c r="F2565" s="71"/>
      <c r="G2565" s="73"/>
    </row>
    <row r="2566">
      <c r="A2566" s="70"/>
      <c r="B2566" s="70"/>
      <c r="C2566" s="70"/>
      <c r="D2566" s="70"/>
      <c r="E2566" s="70"/>
      <c r="F2566" s="71"/>
      <c r="G2566" s="73"/>
    </row>
    <row r="2567">
      <c r="A2567" s="70"/>
      <c r="B2567" s="70"/>
      <c r="C2567" s="70"/>
      <c r="D2567" s="70"/>
      <c r="E2567" s="70"/>
      <c r="F2567" s="71"/>
      <c r="G2567" s="73"/>
    </row>
    <row r="2568">
      <c r="A2568" s="70"/>
      <c r="B2568" s="70"/>
      <c r="C2568" s="70"/>
      <c r="D2568" s="70"/>
      <c r="E2568" s="70"/>
      <c r="F2568" s="71"/>
      <c r="G2568" s="73"/>
    </row>
    <row r="2569">
      <c r="A2569" s="70"/>
      <c r="B2569" s="70"/>
      <c r="C2569" s="70"/>
      <c r="D2569" s="70"/>
      <c r="E2569" s="70"/>
      <c r="F2569" s="71"/>
      <c r="G2569" s="73"/>
    </row>
    <row r="2570">
      <c r="A2570" s="70"/>
      <c r="B2570" s="70"/>
      <c r="C2570" s="70"/>
      <c r="D2570" s="70"/>
      <c r="E2570" s="70"/>
      <c r="F2570" s="71"/>
      <c r="G2570" s="73"/>
    </row>
    <row r="2571">
      <c r="A2571" s="70"/>
      <c r="B2571" s="70"/>
      <c r="C2571" s="70"/>
      <c r="D2571" s="70"/>
      <c r="E2571" s="70"/>
      <c r="F2571" s="71"/>
      <c r="G2571" s="73"/>
    </row>
    <row r="2572">
      <c r="A2572" s="70"/>
      <c r="B2572" s="70"/>
      <c r="C2572" s="70"/>
      <c r="D2572" s="70"/>
      <c r="E2572" s="70"/>
      <c r="F2572" s="71"/>
      <c r="G2572" s="73"/>
    </row>
    <row r="2573">
      <c r="A2573" s="70"/>
      <c r="B2573" s="70"/>
      <c r="C2573" s="70"/>
      <c r="D2573" s="70"/>
      <c r="E2573" s="70"/>
      <c r="F2573" s="71"/>
      <c r="G2573" s="73"/>
    </row>
    <row r="2574">
      <c r="A2574" s="70"/>
      <c r="B2574" s="70"/>
      <c r="C2574" s="70"/>
      <c r="D2574" s="70"/>
      <c r="E2574" s="70"/>
      <c r="F2574" s="71"/>
      <c r="G2574" s="73"/>
    </row>
    <row r="2575">
      <c r="A2575" s="70"/>
      <c r="B2575" s="70"/>
      <c r="C2575" s="70"/>
      <c r="D2575" s="70"/>
      <c r="E2575" s="70"/>
      <c r="F2575" s="71"/>
      <c r="G2575" s="73"/>
    </row>
    <row r="2576">
      <c r="A2576" s="70"/>
      <c r="B2576" s="70"/>
      <c r="C2576" s="70"/>
      <c r="D2576" s="70"/>
      <c r="E2576" s="70"/>
      <c r="F2576" s="71"/>
      <c r="G2576" s="73"/>
    </row>
    <row r="2577">
      <c r="A2577" s="70"/>
      <c r="B2577" s="70"/>
      <c r="C2577" s="70"/>
      <c r="D2577" s="70"/>
      <c r="E2577" s="70"/>
      <c r="F2577" s="71"/>
      <c r="G2577" s="73"/>
    </row>
    <row r="2578">
      <c r="A2578" s="70"/>
      <c r="B2578" s="70"/>
      <c r="C2578" s="70"/>
      <c r="D2578" s="70"/>
      <c r="E2578" s="70"/>
      <c r="F2578" s="71"/>
      <c r="G2578" s="73"/>
    </row>
    <row r="2579">
      <c r="A2579" s="70"/>
      <c r="B2579" s="70"/>
      <c r="C2579" s="70"/>
      <c r="D2579" s="70"/>
      <c r="E2579" s="70"/>
      <c r="F2579" s="71"/>
      <c r="G2579" s="73"/>
    </row>
    <row r="2580">
      <c r="A2580" s="70"/>
      <c r="B2580" s="70"/>
      <c r="C2580" s="70"/>
      <c r="D2580" s="70"/>
      <c r="E2580" s="70"/>
      <c r="F2580" s="71"/>
      <c r="G2580" s="73"/>
    </row>
    <row r="2581">
      <c r="A2581" s="70"/>
      <c r="B2581" s="70"/>
      <c r="C2581" s="70"/>
      <c r="D2581" s="70"/>
      <c r="E2581" s="70"/>
      <c r="F2581" s="71"/>
      <c r="G2581" s="73"/>
    </row>
    <row r="2582">
      <c r="A2582" s="70"/>
      <c r="B2582" s="70"/>
      <c r="C2582" s="70"/>
      <c r="D2582" s="70"/>
      <c r="E2582" s="70"/>
      <c r="F2582" s="71"/>
      <c r="G2582" s="73"/>
    </row>
    <row r="2583">
      <c r="A2583" s="70"/>
      <c r="B2583" s="70"/>
      <c r="C2583" s="70"/>
      <c r="D2583" s="70"/>
      <c r="E2583" s="70"/>
      <c r="F2583" s="71"/>
      <c r="G2583" s="73"/>
    </row>
    <row r="2584">
      <c r="A2584" s="70"/>
      <c r="B2584" s="70"/>
      <c r="C2584" s="70"/>
      <c r="D2584" s="70"/>
      <c r="E2584" s="70"/>
      <c r="F2584" s="71"/>
      <c r="G2584" s="73"/>
    </row>
    <row r="2585">
      <c r="A2585" s="70"/>
      <c r="B2585" s="70"/>
      <c r="C2585" s="70"/>
      <c r="D2585" s="70"/>
      <c r="E2585" s="70"/>
      <c r="F2585" s="71"/>
      <c r="G2585" s="73"/>
    </row>
    <row r="2586">
      <c r="A2586" s="70"/>
      <c r="B2586" s="70"/>
      <c r="C2586" s="70"/>
      <c r="D2586" s="70"/>
      <c r="E2586" s="70"/>
      <c r="F2586" s="71"/>
      <c r="G2586" s="73"/>
    </row>
    <row r="2587">
      <c r="A2587" s="70"/>
      <c r="B2587" s="70"/>
      <c r="C2587" s="70"/>
      <c r="D2587" s="70"/>
      <c r="E2587" s="70"/>
      <c r="F2587" s="71"/>
      <c r="G2587" s="73"/>
    </row>
    <row r="2588">
      <c r="A2588" s="70"/>
      <c r="B2588" s="70"/>
      <c r="C2588" s="70"/>
      <c r="D2588" s="70"/>
      <c r="E2588" s="70"/>
      <c r="F2588" s="71"/>
      <c r="G2588" s="73"/>
    </row>
    <row r="2589">
      <c r="A2589" s="70"/>
      <c r="B2589" s="70"/>
      <c r="C2589" s="70"/>
      <c r="D2589" s="70"/>
      <c r="E2589" s="70"/>
      <c r="F2589" s="71"/>
      <c r="G2589" s="73"/>
    </row>
    <row r="2590">
      <c r="A2590" s="70"/>
      <c r="B2590" s="70"/>
      <c r="C2590" s="70"/>
      <c r="D2590" s="70"/>
      <c r="E2590" s="70"/>
      <c r="F2590" s="71"/>
      <c r="G2590" s="73"/>
    </row>
    <row r="2591">
      <c r="A2591" s="70"/>
      <c r="B2591" s="70"/>
      <c r="C2591" s="70"/>
      <c r="D2591" s="70"/>
      <c r="E2591" s="70"/>
      <c r="F2591" s="71"/>
      <c r="G2591" s="73"/>
    </row>
    <row r="2592">
      <c r="A2592" s="70"/>
      <c r="B2592" s="70"/>
      <c r="C2592" s="70"/>
      <c r="D2592" s="70"/>
      <c r="E2592" s="70"/>
      <c r="F2592" s="71"/>
      <c r="G2592" s="73"/>
    </row>
    <row r="2593">
      <c r="A2593" s="70"/>
      <c r="B2593" s="70"/>
      <c r="C2593" s="70"/>
      <c r="D2593" s="70"/>
      <c r="E2593" s="70"/>
      <c r="F2593" s="71"/>
      <c r="G2593" s="73"/>
    </row>
    <row r="2594">
      <c r="A2594" s="70"/>
      <c r="B2594" s="70"/>
      <c r="C2594" s="70"/>
      <c r="D2594" s="70"/>
      <c r="E2594" s="70"/>
      <c r="F2594" s="71"/>
      <c r="G2594" s="73"/>
    </row>
    <row r="2595">
      <c r="A2595" s="70"/>
      <c r="B2595" s="70"/>
      <c r="C2595" s="70"/>
      <c r="D2595" s="70"/>
      <c r="E2595" s="70"/>
      <c r="F2595" s="71"/>
      <c r="G2595" s="73"/>
    </row>
    <row r="2596">
      <c r="A2596" s="70"/>
      <c r="B2596" s="70"/>
      <c r="C2596" s="70"/>
      <c r="D2596" s="70"/>
      <c r="E2596" s="70"/>
      <c r="F2596" s="71"/>
      <c r="G2596" s="73"/>
    </row>
    <row r="2597">
      <c r="A2597" s="70"/>
      <c r="B2597" s="70"/>
      <c r="C2597" s="70"/>
      <c r="D2597" s="70"/>
      <c r="E2597" s="70"/>
      <c r="F2597" s="71"/>
      <c r="G2597" s="73"/>
    </row>
    <row r="2598">
      <c r="A2598" s="70"/>
      <c r="B2598" s="70"/>
      <c r="C2598" s="70"/>
      <c r="D2598" s="70"/>
      <c r="E2598" s="70"/>
      <c r="F2598" s="71"/>
      <c r="G2598" s="73"/>
    </row>
    <row r="2599">
      <c r="A2599" s="70"/>
      <c r="B2599" s="70"/>
      <c r="C2599" s="70"/>
      <c r="D2599" s="70"/>
      <c r="E2599" s="70"/>
      <c r="F2599" s="71"/>
      <c r="G2599" s="73"/>
    </row>
    <row r="2600">
      <c r="A2600" s="70"/>
      <c r="B2600" s="70"/>
      <c r="C2600" s="70"/>
      <c r="D2600" s="70"/>
      <c r="E2600" s="70"/>
      <c r="F2600" s="71"/>
      <c r="G2600" s="73"/>
    </row>
    <row r="2601">
      <c r="A2601" s="70"/>
      <c r="B2601" s="70"/>
      <c r="C2601" s="70"/>
      <c r="D2601" s="70"/>
      <c r="E2601" s="70"/>
      <c r="F2601" s="71"/>
      <c r="G2601" s="73"/>
    </row>
    <row r="2602">
      <c r="A2602" s="70"/>
      <c r="B2602" s="70"/>
      <c r="C2602" s="70"/>
      <c r="D2602" s="70"/>
      <c r="E2602" s="70"/>
      <c r="F2602" s="71"/>
      <c r="G2602" s="73"/>
    </row>
    <row r="2603">
      <c r="A2603" s="70"/>
      <c r="B2603" s="70"/>
      <c r="C2603" s="70"/>
      <c r="D2603" s="70"/>
      <c r="E2603" s="70"/>
      <c r="F2603" s="71"/>
      <c r="G2603" s="73"/>
    </row>
    <row r="2604">
      <c r="A2604" s="70"/>
      <c r="B2604" s="70"/>
      <c r="C2604" s="70"/>
      <c r="D2604" s="70"/>
      <c r="E2604" s="70"/>
      <c r="F2604" s="71"/>
      <c r="G2604" s="73"/>
    </row>
    <row r="2605">
      <c r="A2605" s="70"/>
      <c r="B2605" s="70"/>
      <c r="C2605" s="70"/>
      <c r="D2605" s="70"/>
      <c r="E2605" s="70"/>
      <c r="F2605" s="71"/>
      <c r="G2605" s="73"/>
    </row>
    <row r="2606">
      <c r="A2606" s="70"/>
      <c r="B2606" s="70"/>
      <c r="C2606" s="70"/>
      <c r="D2606" s="70"/>
      <c r="E2606" s="70"/>
      <c r="F2606" s="71"/>
      <c r="G2606" s="73"/>
    </row>
    <row r="2607">
      <c r="A2607" s="70"/>
      <c r="B2607" s="70"/>
      <c r="C2607" s="70"/>
      <c r="D2607" s="70"/>
      <c r="E2607" s="70"/>
      <c r="F2607" s="71"/>
      <c r="G2607" s="73"/>
    </row>
    <row r="2608">
      <c r="A2608" s="70"/>
      <c r="B2608" s="70"/>
      <c r="C2608" s="70"/>
      <c r="D2608" s="70"/>
      <c r="E2608" s="70"/>
      <c r="F2608" s="71"/>
      <c r="G2608" s="73"/>
    </row>
    <row r="2609">
      <c r="A2609" s="70"/>
      <c r="B2609" s="70"/>
      <c r="C2609" s="70"/>
      <c r="D2609" s="70"/>
      <c r="E2609" s="70"/>
      <c r="F2609" s="71"/>
      <c r="G2609" s="73"/>
    </row>
    <row r="2610">
      <c r="A2610" s="70"/>
      <c r="B2610" s="70"/>
      <c r="C2610" s="70"/>
      <c r="D2610" s="70"/>
      <c r="E2610" s="70"/>
      <c r="F2610" s="71"/>
      <c r="G2610" s="73"/>
    </row>
    <row r="2611">
      <c r="A2611" s="70"/>
      <c r="B2611" s="70"/>
      <c r="C2611" s="70"/>
      <c r="D2611" s="70"/>
      <c r="E2611" s="70"/>
      <c r="F2611" s="71"/>
      <c r="G2611" s="73"/>
    </row>
    <row r="2612">
      <c r="A2612" s="70"/>
      <c r="B2612" s="70"/>
      <c r="C2612" s="70"/>
      <c r="D2612" s="70"/>
      <c r="E2612" s="70"/>
      <c r="F2612" s="71"/>
      <c r="G2612" s="73"/>
    </row>
    <row r="2613">
      <c r="A2613" s="70"/>
      <c r="B2613" s="70"/>
      <c r="C2613" s="70"/>
      <c r="D2613" s="70"/>
      <c r="E2613" s="70"/>
      <c r="F2613" s="71"/>
      <c r="G2613" s="73"/>
    </row>
    <row r="2614">
      <c r="A2614" s="70"/>
      <c r="B2614" s="70"/>
      <c r="C2614" s="70"/>
      <c r="D2614" s="70"/>
      <c r="E2614" s="70"/>
      <c r="F2614" s="71"/>
      <c r="G2614" s="73"/>
    </row>
    <row r="2615">
      <c r="A2615" s="70"/>
      <c r="B2615" s="70"/>
      <c r="C2615" s="70"/>
      <c r="D2615" s="70"/>
      <c r="E2615" s="70"/>
      <c r="F2615" s="71"/>
      <c r="G2615" s="73"/>
    </row>
    <row r="2616">
      <c r="A2616" s="70"/>
      <c r="B2616" s="70"/>
      <c r="C2616" s="70"/>
      <c r="D2616" s="70"/>
      <c r="E2616" s="70"/>
      <c r="F2616" s="71"/>
      <c r="G2616" s="73"/>
    </row>
    <row r="2617">
      <c r="A2617" s="70"/>
      <c r="B2617" s="70"/>
      <c r="C2617" s="70"/>
      <c r="D2617" s="70"/>
      <c r="E2617" s="70"/>
      <c r="F2617" s="71"/>
      <c r="G2617" s="73"/>
    </row>
    <row r="2618">
      <c r="A2618" s="70"/>
      <c r="B2618" s="70"/>
      <c r="C2618" s="70"/>
      <c r="D2618" s="70"/>
      <c r="E2618" s="70"/>
      <c r="F2618" s="71"/>
      <c r="G2618" s="73"/>
    </row>
    <row r="2619">
      <c r="A2619" s="70"/>
      <c r="B2619" s="70"/>
      <c r="C2619" s="70"/>
      <c r="D2619" s="70"/>
      <c r="E2619" s="70"/>
      <c r="F2619" s="71"/>
      <c r="G2619" s="73"/>
    </row>
    <row r="2620">
      <c r="A2620" s="70"/>
      <c r="B2620" s="70"/>
      <c r="C2620" s="70"/>
      <c r="D2620" s="70"/>
      <c r="E2620" s="70"/>
      <c r="F2620" s="71"/>
      <c r="G2620" s="73"/>
    </row>
    <row r="2621">
      <c r="A2621" s="70"/>
      <c r="B2621" s="70"/>
      <c r="C2621" s="70"/>
      <c r="D2621" s="70"/>
      <c r="E2621" s="70"/>
      <c r="F2621" s="71"/>
      <c r="G2621" s="73"/>
    </row>
    <row r="2622">
      <c r="A2622" s="70"/>
      <c r="B2622" s="70"/>
      <c r="C2622" s="70"/>
      <c r="D2622" s="70"/>
      <c r="E2622" s="70"/>
      <c r="F2622" s="71"/>
      <c r="G2622" s="73"/>
    </row>
    <row r="2623">
      <c r="A2623" s="70"/>
      <c r="B2623" s="70"/>
      <c r="C2623" s="70"/>
      <c r="D2623" s="70"/>
      <c r="E2623" s="70"/>
      <c r="F2623" s="71"/>
      <c r="G2623" s="73"/>
    </row>
    <row r="2624">
      <c r="A2624" s="70"/>
      <c r="B2624" s="70"/>
      <c r="C2624" s="70"/>
      <c r="D2624" s="70"/>
      <c r="E2624" s="70"/>
      <c r="F2624" s="71"/>
      <c r="G2624" s="73"/>
    </row>
    <row r="2625">
      <c r="A2625" s="70"/>
      <c r="B2625" s="70"/>
      <c r="C2625" s="70"/>
      <c r="D2625" s="70"/>
      <c r="E2625" s="70"/>
      <c r="F2625" s="71"/>
      <c r="G2625" s="73"/>
    </row>
    <row r="2626">
      <c r="A2626" s="70"/>
      <c r="B2626" s="70"/>
      <c r="C2626" s="70"/>
      <c r="D2626" s="70"/>
      <c r="E2626" s="70"/>
      <c r="F2626" s="71"/>
      <c r="G2626" s="73"/>
    </row>
    <row r="2627">
      <c r="A2627" s="70"/>
      <c r="B2627" s="70"/>
      <c r="C2627" s="70"/>
      <c r="D2627" s="70"/>
      <c r="E2627" s="70"/>
      <c r="F2627" s="71"/>
      <c r="G2627" s="73"/>
    </row>
    <row r="2628">
      <c r="A2628" s="70"/>
      <c r="B2628" s="70"/>
      <c r="C2628" s="70"/>
      <c r="D2628" s="70"/>
      <c r="E2628" s="70"/>
      <c r="F2628" s="71"/>
      <c r="G2628" s="73"/>
    </row>
    <row r="2629">
      <c r="A2629" s="70"/>
      <c r="B2629" s="70"/>
      <c r="C2629" s="70"/>
      <c r="D2629" s="70"/>
      <c r="E2629" s="70"/>
      <c r="F2629" s="71"/>
      <c r="G2629" s="73"/>
    </row>
    <row r="2630">
      <c r="A2630" s="70"/>
      <c r="B2630" s="70"/>
      <c r="C2630" s="70"/>
      <c r="D2630" s="70"/>
      <c r="E2630" s="70"/>
      <c r="F2630" s="71"/>
      <c r="G2630" s="73"/>
    </row>
    <row r="2631">
      <c r="A2631" s="70"/>
      <c r="B2631" s="70"/>
      <c r="C2631" s="70"/>
      <c r="D2631" s="70"/>
      <c r="E2631" s="70"/>
      <c r="F2631" s="71"/>
      <c r="G2631" s="73"/>
    </row>
    <row r="2632">
      <c r="A2632" s="70"/>
      <c r="B2632" s="70"/>
      <c r="C2632" s="70"/>
      <c r="D2632" s="70"/>
      <c r="E2632" s="70"/>
      <c r="F2632" s="71"/>
      <c r="G2632" s="73"/>
    </row>
    <row r="2633">
      <c r="A2633" s="70"/>
      <c r="B2633" s="70"/>
      <c r="C2633" s="70"/>
      <c r="D2633" s="70"/>
      <c r="E2633" s="70"/>
      <c r="F2633" s="71"/>
      <c r="G2633" s="70"/>
    </row>
    <row r="2634">
      <c r="A2634" s="70"/>
      <c r="B2634" s="70"/>
      <c r="C2634" s="70"/>
      <c r="D2634" s="70"/>
      <c r="E2634" s="70"/>
      <c r="F2634" s="71"/>
      <c r="G2634" s="70"/>
    </row>
    <row r="2635">
      <c r="A2635" s="70"/>
      <c r="B2635" s="70"/>
      <c r="C2635" s="70"/>
      <c r="D2635" s="70"/>
      <c r="E2635" s="70"/>
      <c r="F2635" s="71"/>
      <c r="G2635" s="70"/>
    </row>
    <row r="2636">
      <c r="A2636" s="70"/>
      <c r="B2636" s="70"/>
      <c r="C2636" s="70"/>
      <c r="D2636" s="70"/>
      <c r="E2636" s="70"/>
      <c r="F2636" s="71"/>
      <c r="G2636" s="70"/>
    </row>
    <row r="2637">
      <c r="A2637" s="70"/>
      <c r="B2637" s="70"/>
      <c r="C2637" s="70"/>
      <c r="D2637" s="70"/>
      <c r="E2637" s="70"/>
      <c r="F2637" s="71"/>
      <c r="G2637" s="70"/>
    </row>
    <row r="2638">
      <c r="A2638" s="70"/>
      <c r="B2638" s="70"/>
      <c r="C2638" s="70"/>
      <c r="D2638" s="70"/>
      <c r="E2638" s="70"/>
      <c r="F2638" s="71"/>
      <c r="G2638" s="70"/>
    </row>
    <row r="2639">
      <c r="A2639" s="70"/>
      <c r="B2639" s="70"/>
      <c r="C2639" s="70"/>
      <c r="D2639" s="70"/>
      <c r="E2639" s="70"/>
      <c r="F2639" s="71"/>
      <c r="G2639" s="70"/>
    </row>
    <row r="2640">
      <c r="A2640" s="70"/>
      <c r="B2640" s="70"/>
      <c r="C2640" s="70"/>
      <c r="D2640" s="70"/>
      <c r="E2640" s="70"/>
      <c r="F2640" s="71"/>
      <c r="G2640" s="70"/>
    </row>
    <row r="2641">
      <c r="A2641" s="70"/>
      <c r="B2641" s="70"/>
      <c r="C2641" s="70"/>
      <c r="D2641" s="70"/>
      <c r="E2641" s="70"/>
      <c r="F2641" s="71"/>
      <c r="G2641" s="70"/>
    </row>
    <row r="2642">
      <c r="A2642" s="70"/>
      <c r="B2642" s="70"/>
      <c r="C2642" s="70"/>
      <c r="D2642" s="70"/>
      <c r="E2642" s="70"/>
      <c r="F2642" s="71"/>
      <c r="G2642" s="70"/>
    </row>
    <row r="2643">
      <c r="A2643" s="70"/>
      <c r="B2643" s="70"/>
      <c r="C2643" s="70"/>
      <c r="D2643" s="70"/>
      <c r="E2643" s="70"/>
      <c r="F2643" s="71"/>
      <c r="G2643" s="70"/>
    </row>
    <row r="2644">
      <c r="A2644" s="70"/>
      <c r="B2644" s="70"/>
      <c r="C2644" s="70"/>
      <c r="D2644" s="70"/>
      <c r="E2644" s="70"/>
      <c r="F2644" s="71"/>
      <c r="G2644" s="70"/>
    </row>
    <row r="2645">
      <c r="A2645" s="70"/>
      <c r="B2645" s="70"/>
      <c r="C2645" s="70"/>
      <c r="D2645" s="70"/>
      <c r="E2645" s="70"/>
      <c r="F2645" s="71"/>
      <c r="G2645" s="70"/>
    </row>
    <row r="2646">
      <c r="A2646" s="70"/>
      <c r="B2646" s="70"/>
      <c r="C2646" s="70"/>
      <c r="D2646" s="70"/>
      <c r="E2646" s="70"/>
      <c r="F2646" s="71"/>
      <c r="G2646" s="70"/>
    </row>
    <row r="2647">
      <c r="A2647" s="70"/>
      <c r="B2647" s="70"/>
      <c r="C2647" s="70"/>
      <c r="D2647" s="70"/>
      <c r="E2647" s="70"/>
      <c r="F2647" s="71"/>
      <c r="G2647" s="70"/>
    </row>
    <row r="2648">
      <c r="A2648" s="70"/>
      <c r="B2648" s="70"/>
      <c r="C2648" s="70"/>
      <c r="D2648" s="70"/>
      <c r="E2648" s="70"/>
      <c r="F2648" s="71"/>
      <c r="G2648" s="70"/>
    </row>
    <row r="2649">
      <c r="A2649" s="70"/>
      <c r="B2649" s="70"/>
      <c r="C2649" s="70"/>
      <c r="D2649" s="70"/>
      <c r="E2649" s="70"/>
      <c r="F2649" s="71"/>
      <c r="G2649" s="70"/>
    </row>
    <row r="2650">
      <c r="A2650" s="70"/>
      <c r="B2650" s="70"/>
      <c r="C2650" s="70"/>
      <c r="D2650" s="70"/>
      <c r="E2650" s="70"/>
      <c r="F2650" s="71"/>
      <c r="G2650" s="70"/>
    </row>
    <row r="2651">
      <c r="A2651" s="70"/>
      <c r="B2651" s="70"/>
      <c r="C2651" s="70"/>
      <c r="D2651" s="70"/>
      <c r="E2651" s="70"/>
      <c r="F2651" s="71"/>
      <c r="G2651" s="70"/>
    </row>
    <row r="2652">
      <c r="A2652" s="70"/>
      <c r="B2652" s="70"/>
      <c r="C2652" s="70"/>
      <c r="D2652" s="70"/>
      <c r="E2652" s="70"/>
      <c r="F2652" s="71"/>
      <c r="G2652" s="70"/>
    </row>
    <row r="2653">
      <c r="A2653" s="70"/>
      <c r="B2653" s="70"/>
      <c r="C2653" s="70"/>
      <c r="D2653" s="70"/>
      <c r="E2653" s="70"/>
      <c r="F2653" s="71"/>
      <c r="G2653" s="70"/>
    </row>
    <row r="2654">
      <c r="A2654" s="70"/>
      <c r="B2654" s="70"/>
      <c r="C2654" s="70"/>
      <c r="D2654" s="70"/>
      <c r="E2654" s="70"/>
      <c r="F2654" s="71"/>
      <c r="G2654" s="70"/>
    </row>
    <row r="2655">
      <c r="A2655" s="70"/>
      <c r="B2655" s="70"/>
      <c r="C2655" s="70"/>
      <c r="D2655" s="70"/>
      <c r="E2655" s="70"/>
      <c r="F2655" s="71"/>
      <c r="G2655" s="70"/>
    </row>
    <row r="2656">
      <c r="A2656" s="70"/>
      <c r="B2656" s="70"/>
      <c r="C2656" s="70"/>
      <c r="D2656" s="70"/>
      <c r="E2656" s="70"/>
      <c r="F2656" s="71"/>
      <c r="G2656" s="70"/>
    </row>
    <row r="2657">
      <c r="A2657" s="70"/>
      <c r="B2657" s="70"/>
      <c r="C2657" s="70"/>
      <c r="D2657" s="70"/>
      <c r="E2657" s="70"/>
      <c r="F2657" s="71"/>
      <c r="G2657" s="73"/>
    </row>
    <row r="2658">
      <c r="A2658" s="70"/>
      <c r="B2658" s="70"/>
      <c r="C2658" s="70"/>
      <c r="D2658" s="70"/>
      <c r="E2658" s="70"/>
      <c r="F2658" s="71"/>
      <c r="G2658" s="73"/>
    </row>
    <row r="2659">
      <c r="A2659" s="70"/>
      <c r="B2659" s="70"/>
      <c r="C2659" s="70"/>
      <c r="D2659" s="70"/>
      <c r="E2659" s="70"/>
      <c r="F2659" s="71"/>
      <c r="G2659" s="73"/>
    </row>
    <row r="2660">
      <c r="A2660" s="70"/>
      <c r="B2660" s="70"/>
      <c r="C2660" s="70"/>
      <c r="D2660" s="70"/>
      <c r="E2660" s="70"/>
      <c r="F2660" s="71"/>
      <c r="G2660" s="73"/>
    </row>
    <row r="2661">
      <c r="A2661" s="70"/>
      <c r="B2661" s="70"/>
      <c r="C2661" s="70"/>
      <c r="D2661" s="70"/>
      <c r="E2661" s="70"/>
      <c r="F2661" s="71"/>
      <c r="G2661" s="73"/>
    </row>
    <row r="2662">
      <c r="A2662" s="70"/>
      <c r="B2662" s="70"/>
      <c r="C2662" s="70"/>
      <c r="D2662" s="70"/>
      <c r="E2662" s="70"/>
      <c r="F2662" s="71"/>
      <c r="G2662" s="73"/>
    </row>
    <row r="2663">
      <c r="A2663" s="70"/>
      <c r="B2663" s="70"/>
      <c r="C2663" s="70"/>
      <c r="D2663" s="70"/>
      <c r="E2663" s="70"/>
      <c r="F2663" s="71"/>
      <c r="G2663" s="73"/>
    </row>
    <row r="2664">
      <c r="A2664" s="70"/>
      <c r="B2664" s="70"/>
      <c r="C2664" s="70"/>
      <c r="D2664" s="70"/>
      <c r="E2664" s="70"/>
      <c r="F2664" s="71"/>
      <c r="G2664" s="73"/>
    </row>
    <row r="2665">
      <c r="A2665" s="70"/>
      <c r="B2665" s="70"/>
      <c r="C2665" s="70"/>
      <c r="D2665" s="70"/>
      <c r="E2665" s="70"/>
      <c r="F2665" s="71"/>
      <c r="G2665" s="73"/>
    </row>
    <row r="2666">
      <c r="A2666" s="70"/>
      <c r="B2666" s="70"/>
      <c r="C2666" s="70"/>
      <c r="D2666" s="70"/>
      <c r="E2666" s="70"/>
      <c r="F2666" s="71"/>
      <c r="G2666" s="73"/>
    </row>
    <row r="2667">
      <c r="A2667" s="70"/>
      <c r="B2667" s="70"/>
      <c r="C2667" s="70"/>
      <c r="D2667" s="70"/>
      <c r="E2667" s="70"/>
      <c r="F2667" s="71"/>
      <c r="G2667" s="70"/>
    </row>
    <row r="2668">
      <c r="A2668" s="70"/>
      <c r="B2668" s="70"/>
      <c r="C2668" s="70"/>
      <c r="D2668" s="70"/>
      <c r="E2668" s="70"/>
      <c r="F2668" s="71"/>
      <c r="G2668" s="70"/>
    </row>
    <row r="2669">
      <c r="A2669" s="70"/>
      <c r="B2669" s="70"/>
      <c r="C2669" s="70"/>
      <c r="D2669" s="70"/>
      <c r="E2669" s="70"/>
      <c r="F2669" s="71"/>
      <c r="G2669" s="70"/>
    </row>
    <row r="2670">
      <c r="A2670" s="70"/>
      <c r="B2670" s="70"/>
      <c r="C2670" s="70"/>
      <c r="D2670" s="70"/>
      <c r="E2670" s="70"/>
      <c r="F2670" s="71"/>
      <c r="G2670" s="70"/>
    </row>
    <row r="2671">
      <c r="A2671" s="70"/>
      <c r="B2671" s="70"/>
      <c r="C2671" s="70"/>
      <c r="D2671" s="70"/>
      <c r="E2671" s="70"/>
      <c r="F2671" s="71"/>
      <c r="G2671" s="70"/>
    </row>
    <row r="2672">
      <c r="A2672" s="70"/>
      <c r="B2672" s="70"/>
      <c r="C2672" s="70"/>
      <c r="D2672" s="70"/>
      <c r="E2672" s="70"/>
      <c r="F2672" s="71"/>
      <c r="G2672" s="70"/>
    </row>
    <row r="2673">
      <c r="A2673" s="70"/>
      <c r="B2673" s="70"/>
      <c r="C2673" s="70"/>
      <c r="D2673" s="70"/>
      <c r="E2673" s="70"/>
      <c r="F2673" s="71"/>
      <c r="G2673" s="70"/>
    </row>
    <row r="2674">
      <c r="A2674" s="70"/>
      <c r="B2674" s="70"/>
      <c r="C2674" s="70"/>
      <c r="D2674" s="70"/>
      <c r="E2674" s="70"/>
      <c r="F2674" s="71"/>
      <c r="G2674" s="70"/>
    </row>
    <row r="2675">
      <c r="A2675" s="70"/>
      <c r="B2675" s="70"/>
      <c r="C2675" s="70"/>
      <c r="D2675" s="70"/>
      <c r="E2675" s="70"/>
      <c r="F2675" s="71"/>
      <c r="G2675" s="70"/>
    </row>
    <row r="2676">
      <c r="A2676" s="70"/>
      <c r="B2676" s="70"/>
      <c r="C2676" s="70"/>
      <c r="D2676" s="70"/>
      <c r="E2676" s="70"/>
      <c r="F2676" s="71"/>
      <c r="G2676" s="70"/>
    </row>
    <row r="2677">
      <c r="A2677" s="70"/>
      <c r="B2677" s="70"/>
      <c r="C2677" s="70"/>
      <c r="D2677" s="70"/>
      <c r="E2677" s="70"/>
      <c r="F2677" s="71"/>
      <c r="G2677" s="70"/>
    </row>
    <row r="2678">
      <c r="A2678" s="70"/>
      <c r="B2678" s="70"/>
      <c r="C2678" s="70"/>
      <c r="D2678" s="70"/>
      <c r="E2678" s="70"/>
      <c r="F2678" s="71"/>
      <c r="G2678" s="70"/>
    </row>
    <row r="2679">
      <c r="A2679" s="70"/>
      <c r="B2679" s="70"/>
      <c r="C2679" s="70"/>
      <c r="D2679" s="70"/>
      <c r="E2679" s="70"/>
      <c r="F2679" s="71"/>
      <c r="G2679" s="70"/>
    </row>
    <row r="2680">
      <c r="A2680" s="70"/>
      <c r="B2680" s="70"/>
      <c r="C2680" s="70"/>
      <c r="D2680" s="70"/>
      <c r="E2680" s="70"/>
      <c r="F2680" s="71"/>
      <c r="G2680" s="70"/>
    </row>
    <row r="2681">
      <c r="A2681" s="70"/>
      <c r="B2681" s="70"/>
      <c r="C2681" s="70"/>
      <c r="D2681" s="70"/>
      <c r="E2681" s="70"/>
      <c r="F2681" s="71"/>
      <c r="G2681" s="70"/>
    </row>
    <row r="2682">
      <c r="A2682" s="70"/>
      <c r="B2682" s="70"/>
      <c r="C2682" s="70"/>
      <c r="D2682" s="70"/>
      <c r="E2682" s="70"/>
      <c r="F2682" s="71"/>
      <c r="G2682" s="70"/>
    </row>
    <row r="2683">
      <c r="A2683" s="70"/>
      <c r="B2683" s="70"/>
      <c r="C2683" s="70"/>
      <c r="D2683" s="70"/>
      <c r="E2683" s="70"/>
      <c r="F2683" s="71"/>
      <c r="G2683" s="70"/>
    </row>
    <row r="2684">
      <c r="A2684" s="70"/>
      <c r="B2684" s="70"/>
      <c r="C2684" s="70"/>
      <c r="D2684" s="70"/>
      <c r="E2684" s="70"/>
      <c r="F2684" s="71"/>
      <c r="G2684" s="70"/>
    </row>
    <row r="2685">
      <c r="A2685" s="70"/>
      <c r="B2685" s="70"/>
      <c r="C2685" s="70"/>
      <c r="D2685" s="70"/>
      <c r="E2685" s="70"/>
      <c r="F2685" s="71"/>
      <c r="G2685" s="70"/>
    </row>
    <row r="2686">
      <c r="A2686" s="70"/>
      <c r="B2686" s="70"/>
      <c r="C2686" s="70"/>
      <c r="D2686" s="70"/>
      <c r="E2686" s="70"/>
      <c r="F2686" s="71"/>
      <c r="G2686" s="70"/>
    </row>
    <row r="2687">
      <c r="A2687" s="70"/>
      <c r="B2687" s="70"/>
      <c r="C2687" s="70"/>
      <c r="D2687" s="70"/>
      <c r="E2687" s="70"/>
      <c r="F2687" s="71"/>
      <c r="G2687" s="70"/>
    </row>
    <row r="2688">
      <c r="A2688" s="70"/>
      <c r="B2688" s="70"/>
      <c r="C2688" s="70"/>
      <c r="D2688" s="70"/>
      <c r="E2688" s="70"/>
      <c r="F2688" s="71"/>
      <c r="G2688" s="70"/>
    </row>
    <row r="2689">
      <c r="A2689" s="70"/>
      <c r="B2689" s="70"/>
      <c r="C2689" s="70"/>
      <c r="D2689" s="70"/>
      <c r="E2689" s="70"/>
      <c r="F2689" s="71"/>
      <c r="G2689" s="70"/>
    </row>
    <row r="2690">
      <c r="A2690" s="70"/>
      <c r="B2690" s="70"/>
      <c r="C2690" s="70"/>
      <c r="D2690" s="70"/>
      <c r="E2690" s="70"/>
      <c r="F2690" s="71"/>
      <c r="G2690" s="70"/>
    </row>
    <row r="2691">
      <c r="A2691" s="70"/>
      <c r="B2691" s="70"/>
      <c r="C2691" s="70"/>
      <c r="D2691" s="70"/>
      <c r="E2691" s="70"/>
      <c r="F2691" s="71"/>
      <c r="G2691" s="70"/>
    </row>
    <row r="2692">
      <c r="A2692" s="70"/>
      <c r="B2692" s="70"/>
      <c r="C2692" s="70"/>
      <c r="D2692" s="70"/>
      <c r="E2692" s="70"/>
      <c r="F2692" s="71"/>
      <c r="G2692" s="70"/>
    </row>
    <row r="2693">
      <c r="A2693" s="70"/>
      <c r="B2693" s="70"/>
      <c r="C2693" s="70"/>
      <c r="D2693" s="70"/>
      <c r="E2693" s="70"/>
      <c r="F2693" s="71"/>
      <c r="G2693" s="70"/>
    </row>
    <row r="2694">
      <c r="A2694" s="70"/>
      <c r="B2694" s="70"/>
      <c r="C2694" s="70"/>
      <c r="D2694" s="70"/>
      <c r="E2694" s="70"/>
      <c r="F2694" s="71"/>
      <c r="G2694" s="70"/>
    </row>
    <row r="2695">
      <c r="A2695" s="70"/>
      <c r="B2695" s="70"/>
      <c r="C2695" s="70"/>
      <c r="D2695" s="70"/>
      <c r="E2695" s="70"/>
      <c r="F2695" s="71"/>
      <c r="G2695" s="70"/>
    </row>
    <row r="2696">
      <c r="A2696" s="70"/>
      <c r="B2696" s="70"/>
      <c r="C2696" s="70"/>
      <c r="D2696" s="70"/>
      <c r="E2696" s="70"/>
      <c r="F2696" s="71"/>
      <c r="G2696" s="70"/>
    </row>
    <row r="2697">
      <c r="A2697" s="70"/>
      <c r="B2697" s="70"/>
      <c r="C2697" s="70"/>
      <c r="D2697" s="70"/>
      <c r="E2697" s="70"/>
      <c r="F2697" s="71"/>
      <c r="G2697" s="70"/>
    </row>
    <row r="2698">
      <c r="A2698" s="70"/>
      <c r="B2698" s="70"/>
      <c r="C2698" s="70"/>
      <c r="D2698" s="70"/>
      <c r="E2698" s="70"/>
      <c r="F2698" s="71"/>
      <c r="G2698" s="70"/>
    </row>
    <row r="2699">
      <c r="A2699" s="70"/>
      <c r="B2699" s="70"/>
      <c r="C2699" s="70"/>
      <c r="D2699" s="70"/>
      <c r="E2699" s="70"/>
      <c r="F2699" s="71"/>
      <c r="G2699" s="70"/>
    </row>
    <row r="2700">
      <c r="A2700" s="70"/>
      <c r="B2700" s="70"/>
      <c r="C2700" s="70"/>
      <c r="D2700" s="70"/>
      <c r="E2700" s="70"/>
      <c r="F2700" s="71"/>
      <c r="G2700" s="70"/>
    </row>
    <row r="2701">
      <c r="A2701" s="70"/>
      <c r="B2701" s="70"/>
      <c r="C2701" s="70"/>
      <c r="D2701" s="70"/>
      <c r="E2701" s="70"/>
      <c r="F2701" s="71"/>
      <c r="G2701" s="70"/>
    </row>
    <row r="2702">
      <c r="A2702" s="70"/>
      <c r="B2702" s="70"/>
      <c r="C2702" s="70"/>
      <c r="D2702" s="70"/>
      <c r="E2702" s="70"/>
      <c r="F2702" s="71"/>
      <c r="G2702" s="70"/>
    </row>
    <row r="2703">
      <c r="A2703" s="70"/>
      <c r="B2703" s="70"/>
      <c r="C2703" s="70"/>
      <c r="D2703" s="70"/>
      <c r="E2703" s="70"/>
      <c r="F2703" s="71"/>
      <c r="G2703" s="73"/>
    </row>
    <row r="2704">
      <c r="A2704" s="70"/>
      <c r="B2704" s="70"/>
      <c r="C2704" s="70"/>
      <c r="D2704" s="70"/>
      <c r="E2704" s="70"/>
      <c r="F2704" s="71"/>
      <c r="G2704" s="70"/>
    </row>
    <row r="2705">
      <c r="A2705" s="70"/>
      <c r="B2705" s="70"/>
      <c r="C2705" s="70"/>
      <c r="D2705" s="70"/>
      <c r="E2705" s="70"/>
      <c r="F2705" s="71"/>
      <c r="G2705" s="70"/>
    </row>
    <row r="2706">
      <c r="A2706" s="70"/>
      <c r="B2706" s="70"/>
      <c r="C2706" s="70"/>
      <c r="D2706" s="70"/>
      <c r="E2706" s="70"/>
      <c r="F2706" s="71"/>
      <c r="G2706" s="70"/>
    </row>
    <row r="2707">
      <c r="A2707" s="70"/>
      <c r="B2707" s="70"/>
      <c r="C2707" s="70"/>
      <c r="D2707" s="70"/>
      <c r="E2707" s="70"/>
      <c r="F2707" s="71"/>
      <c r="G2707" s="70"/>
    </row>
    <row r="2708">
      <c r="A2708" s="70"/>
      <c r="B2708" s="70"/>
      <c r="C2708" s="70"/>
      <c r="D2708" s="70"/>
      <c r="E2708" s="70"/>
      <c r="F2708" s="71"/>
      <c r="G2708" s="70"/>
    </row>
    <row r="2709">
      <c r="A2709" s="70"/>
      <c r="B2709" s="70"/>
      <c r="C2709" s="70"/>
      <c r="D2709" s="70"/>
      <c r="E2709" s="70"/>
      <c r="F2709" s="71"/>
      <c r="G2709" s="70"/>
    </row>
    <row r="2710">
      <c r="A2710" s="70"/>
      <c r="B2710" s="70"/>
      <c r="C2710" s="70"/>
      <c r="D2710" s="70"/>
      <c r="E2710" s="70"/>
      <c r="F2710" s="71"/>
      <c r="G2710" s="70"/>
    </row>
    <row r="2711">
      <c r="A2711" s="70"/>
      <c r="B2711" s="70"/>
      <c r="C2711" s="70"/>
      <c r="D2711" s="70"/>
      <c r="E2711" s="70"/>
      <c r="F2711" s="71"/>
      <c r="G2711" s="70"/>
    </row>
    <row r="2712">
      <c r="A2712" s="70"/>
      <c r="B2712" s="70"/>
      <c r="C2712" s="70"/>
      <c r="D2712" s="70"/>
      <c r="E2712" s="70"/>
      <c r="F2712" s="71"/>
      <c r="G2712" s="70"/>
    </row>
    <row r="2713">
      <c r="A2713" s="70"/>
      <c r="B2713" s="70"/>
      <c r="C2713" s="70"/>
      <c r="D2713" s="70"/>
      <c r="E2713" s="70"/>
      <c r="F2713" s="71"/>
      <c r="G2713" s="70"/>
    </row>
    <row r="2714">
      <c r="A2714" s="70"/>
      <c r="B2714" s="70"/>
      <c r="C2714" s="70"/>
      <c r="D2714" s="70"/>
      <c r="E2714" s="70"/>
      <c r="F2714" s="71"/>
      <c r="G2714" s="70"/>
    </row>
    <row r="2715">
      <c r="A2715" s="70"/>
      <c r="B2715" s="70"/>
      <c r="C2715" s="70"/>
      <c r="D2715" s="70"/>
      <c r="E2715" s="70"/>
      <c r="F2715" s="71"/>
      <c r="G2715" s="70"/>
    </row>
    <row r="2716">
      <c r="A2716" s="70"/>
      <c r="B2716" s="70"/>
      <c r="C2716" s="70"/>
      <c r="D2716" s="70"/>
      <c r="E2716" s="70"/>
      <c r="F2716" s="71"/>
      <c r="G2716" s="70"/>
    </row>
    <row r="2717">
      <c r="A2717" s="70"/>
      <c r="B2717" s="70"/>
      <c r="C2717" s="70"/>
      <c r="D2717" s="70"/>
      <c r="E2717" s="70"/>
      <c r="F2717" s="71"/>
      <c r="G2717" s="70"/>
    </row>
    <row r="2718">
      <c r="A2718" s="70"/>
      <c r="B2718" s="70"/>
      <c r="C2718" s="70"/>
      <c r="D2718" s="70"/>
      <c r="E2718" s="70"/>
      <c r="F2718" s="71"/>
      <c r="G2718" s="70"/>
    </row>
    <row r="2719">
      <c r="A2719" s="70"/>
      <c r="B2719" s="70"/>
      <c r="C2719" s="70"/>
      <c r="D2719" s="70"/>
      <c r="E2719" s="70"/>
      <c r="F2719" s="71"/>
      <c r="G2719" s="70"/>
    </row>
    <row r="2720">
      <c r="A2720" s="70"/>
      <c r="B2720" s="70"/>
      <c r="C2720" s="70"/>
      <c r="D2720" s="70"/>
      <c r="E2720" s="70"/>
      <c r="F2720" s="71"/>
      <c r="G2720" s="70"/>
    </row>
    <row r="2721">
      <c r="A2721" s="70"/>
      <c r="B2721" s="70"/>
      <c r="C2721" s="70"/>
      <c r="D2721" s="70"/>
      <c r="E2721" s="70"/>
      <c r="F2721" s="71"/>
      <c r="G2721" s="70"/>
    </row>
    <row r="2722">
      <c r="A2722" s="70"/>
      <c r="B2722" s="70"/>
      <c r="C2722" s="70"/>
      <c r="D2722" s="70"/>
      <c r="E2722" s="70"/>
      <c r="F2722" s="71"/>
      <c r="G2722" s="70"/>
    </row>
    <row r="2723">
      <c r="A2723" s="70"/>
      <c r="B2723" s="70"/>
      <c r="C2723" s="70"/>
      <c r="D2723" s="70"/>
      <c r="E2723" s="70"/>
      <c r="F2723" s="71"/>
      <c r="G2723" s="70"/>
    </row>
    <row r="2724">
      <c r="A2724" s="70"/>
      <c r="B2724" s="70"/>
      <c r="C2724" s="70"/>
      <c r="D2724" s="70"/>
      <c r="E2724" s="70"/>
      <c r="F2724" s="71"/>
      <c r="G2724" s="70"/>
    </row>
    <row r="2725">
      <c r="A2725" s="70"/>
      <c r="B2725" s="70"/>
      <c r="C2725" s="70"/>
      <c r="D2725" s="70"/>
      <c r="E2725" s="70"/>
      <c r="F2725" s="71"/>
      <c r="G2725" s="70"/>
    </row>
    <row r="2726">
      <c r="A2726" s="70"/>
      <c r="B2726" s="70"/>
      <c r="C2726" s="70"/>
      <c r="D2726" s="70"/>
      <c r="E2726" s="70"/>
      <c r="F2726" s="71"/>
      <c r="G2726" s="70"/>
    </row>
    <row r="2727">
      <c r="A2727" s="70"/>
      <c r="B2727" s="70"/>
      <c r="C2727" s="70"/>
      <c r="D2727" s="70"/>
      <c r="E2727" s="70"/>
      <c r="F2727" s="71"/>
      <c r="G2727" s="70"/>
    </row>
    <row r="2728">
      <c r="A2728" s="70"/>
      <c r="B2728" s="70"/>
      <c r="C2728" s="70"/>
      <c r="D2728" s="70"/>
      <c r="E2728" s="70"/>
      <c r="F2728" s="71"/>
      <c r="G2728" s="70"/>
    </row>
    <row r="2729">
      <c r="A2729" s="70"/>
      <c r="B2729" s="70"/>
      <c r="C2729" s="70"/>
      <c r="D2729" s="70"/>
      <c r="E2729" s="70"/>
      <c r="F2729" s="71"/>
      <c r="G2729" s="70"/>
    </row>
    <row r="2730">
      <c r="A2730" s="70"/>
      <c r="B2730" s="70"/>
      <c r="C2730" s="70"/>
      <c r="D2730" s="70"/>
      <c r="E2730" s="70"/>
      <c r="F2730" s="71"/>
      <c r="G2730" s="70"/>
    </row>
    <row r="2731">
      <c r="A2731" s="70"/>
      <c r="B2731" s="70"/>
      <c r="C2731" s="70"/>
      <c r="D2731" s="70"/>
      <c r="E2731" s="70"/>
      <c r="F2731" s="71"/>
      <c r="G2731" s="70"/>
    </row>
    <row r="2732">
      <c r="A2732" s="70"/>
      <c r="B2732" s="70"/>
      <c r="C2732" s="70"/>
      <c r="D2732" s="70"/>
      <c r="E2732" s="70"/>
      <c r="F2732" s="71"/>
      <c r="G2732" s="70"/>
    </row>
    <row r="2733">
      <c r="A2733" s="70"/>
      <c r="B2733" s="70"/>
      <c r="C2733" s="70"/>
      <c r="D2733" s="70"/>
      <c r="E2733" s="70"/>
      <c r="F2733" s="71"/>
      <c r="G2733" s="70"/>
    </row>
    <row r="2734">
      <c r="A2734" s="70"/>
      <c r="B2734" s="70"/>
      <c r="C2734" s="70"/>
      <c r="D2734" s="70"/>
      <c r="E2734" s="70"/>
      <c r="F2734" s="71"/>
      <c r="G2734" s="70"/>
    </row>
    <row r="2735">
      <c r="A2735" s="70"/>
      <c r="B2735" s="70"/>
      <c r="C2735" s="70"/>
      <c r="D2735" s="70"/>
      <c r="E2735" s="70"/>
      <c r="F2735" s="71"/>
      <c r="G2735" s="70"/>
    </row>
    <row r="2736">
      <c r="A2736" s="70"/>
      <c r="B2736" s="70"/>
      <c r="C2736" s="70"/>
      <c r="D2736" s="70"/>
      <c r="E2736" s="70"/>
      <c r="F2736" s="71"/>
      <c r="G2736" s="70"/>
    </row>
    <row r="2737">
      <c r="A2737" s="70"/>
      <c r="B2737" s="70"/>
      <c r="C2737" s="70"/>
      <c r="D2737" s="70"/>
      <c r="E2737" s="70"/>
      <c r="F2737" s="71"/>
      <c r="G2737" s="70"/>
    </row>
    <row r="2738">
      <c r="A2738" s="70"/>
      <c r="B2738" s="70"/>
      <c r="C2738" s="70"/>
      <c r="D2738" s="70"/>
      <c r="E2738" s="70"/>
      <c r="F2738" s="71"/>
      <c r="G2738" s="70"/>
    </row>
    <row r="2739">
      <c r="A2739" s="70"/>
      <c r="B2739" s="70"/>
      <c r="C2739" s="70"/>
      <c r="D2739" s="70"/>
      <c r="E2739" s="70"/>
      <c r="F2739" s="71"/>
      <c r="G2739" s="70"/>
    </row>
    <row r="2740">
      <c r="A2740" s="70"/>
      <c r="B2740" s="70"/>
      <c r="C2740" s="70"/>
      <c r="D2740" s="70"/>
      <c r="E2740" s="70"/>
      <c r="F2740" s="71"/>
      <c r="G2740" s="70"/>
    </row>
    <row r="2741">
      <c r="A2741" s="70"/>
      <c r="B2741" s="70"/>
      <c r="C2741" s="70"/>
      <c r="D2741" s="70"/>
      <c r="E2741" s="70"/>
      <c r="F2741" s="71"/>
      <c r="G2741" s="70"/>
    </row>
    <row r="2742">
      <c r="A2742" s="70"/>
      <c r="B2742" s="70"/>
      <c r="C2742" s="70"/>
      <c r="D2742" s="70"/>
      <c r="E2742" s="70"/>
      <c r="F2742" s="71"/>
      <c r="G2742" s="70"/>
    </row>
    <row r="2743">
      <c r="A2743" s="70"/>
      <c r="B2743" s="70"/>
      <c r="C2743" s="70"/>
      <c r="D2743" s="70"/>
      <c r="E2743" s="70"/>
      <c r="F2743" s="71"/>
      <c r="G2743" s="70"/>
    </row>
    <row r="2744">
      <c r="A2744" s="70"/>
      <c r="B2744" s="70"/>
      <c r="C2744" s="70"/>
      <c r="D2744" s="70"/>
      <c r="E2744" s="70"/>
      <c r="F2744" s="71"/>
      <c r="G2744" s="73"/>
    </row>
    <row r="2745">
      <c r="A2745" s="70"/>
      <c r="B2745" s="70"/>
      <c r="C2745" s="70"/>
      <c r="D2745" s="70"/>
      <c r="E2745" s="70"/>
      <c r="F2745" s="71"/>
      <c r="G2745" s="70"/>
    </row>
    <row r="2746">
      <c r="A2746" s="70"/>
      <c r="B2746" s="70"/>
      <c r="C2746" s="70"/>
      <c r="D2746" s="70"/>
      <c r="E2746" s="70"/>
      <c r="F2746" s="71"/>
      <c r="G2746" s="70"/>
    </row>
    <row r="2747">
      <c r="A2747" s="70"/>
      <c r="B2747" s="70"/>
      <c r="C2747" s="70"/>
      <c r="D2747" s="70"/>
      <c r="E2747" s="70"/>
      <c r="F2747" s="71"/>
      <c r="G2747" s="70"/>
    </row>
    <row r="2748">
      <c r="A2748" s="70"/>
      <c r="B2748" s="70"/>
      <c r="C2748" s="70"/>
      <c r="D2748" s="70"/>
      <c r="E2748" s="70"/>
      <c r="F2748" s="71"/>
      <c r="G2748" s="70"/>
    </row>
    <row r="2749">
      <c r="A2749" s="70"/>
      <c r="B2749" s="70"/>
      <c r="C2749" s="70"/>
      <c r="D2749" s="70"/>
      <c r="E2749" s="70"/>
      <c r="F2749" s="71"/>
      <c r="G2749" s="70"/>
    </row>
    <row r="2750">
      <c r="A2750" s="70"/>
      <c r="B2750" s="70"/>
      <c r="C2750" s="70"/>
      <c r="D2750" s="70"/>
      <c r="E2750" s="70"/>
      <c r="F2750" s="71"/>
      <c r="G2750" s="70"/>
    </row>
    <row r="2751">
      <c r="A2751" s="70"/>
      <c r="B2751" s="70"/>
      <c r="C2751" s="70"/>
      <c r="D2751" s="70"/>
      <c r="E2751" s="70"/>
      <c r="F2751" s="71"/>
      <c r="G2751" s="70"/>
    </row>
    <row r="2752">
      <c r="A2752" s="70"/>
      <c r="B2752" s="70"/>
      <c r="C2752" s="70"/>
      <c r="D2752" s="70"/>
      <c r="E2752" s="70"/>
      <c r="F2752" s="71"/>
      <c r="G2752" s="70"/>
    </row>
    <row r="2753">
      <c r="A2753" s="70"/>
      <c r="B2753" s="70"/>
      <c r="C2753" s="70"/>
      <c r="D2753" s="70"/>
      <c r="E2753" s="70"/>
      <c r="F2753" s="71"/>
      <c r="G2753" s="70"/>
    </row>
    <row r="2754">
      <c r="A2754" s="70"/>
      <c r="B2754" s="70"/>
      <c r="C2754" s="70"/>
      <c r="D2754" s="70"/>
      <c r="E2754" s="70"/>
      <c r="F2754" s="71"/>
      <c r="G2754" s="70"/>
    </row>
    <row r="2755">
      <c r="A2755" s="70"/>
      <c r="B2755" s="70"/>
      <c r="C2755" s="70"/>
      <c r="D2755" s="70"/>
      <c r="E2755" s="70"/>
      <c r="F2755" s="71"/>
      <c r="G2755" s="70"/>
    </row>
    <row r="2756">
      <c r="A2756" s="70"/>
      <c r="B2756" s="70"/>
      <c r="C2756" s="70"/>
      <c r="D2756" s="70"/>
      <c r="E2756" s="70"/>
      <c r="F2756" s="71"/>
      <c r="G2756" s="70"/>
    </row>
    <row r="2757">
      <c r="A2757" s="70"/>
      <c r="B2757" s="70"/>
      <c r="C2757" s="70"/>
      <c r="D2757" s="70"/>
      <c r="E2757" s="70"/>
      <c r="F2757" s="71"/>
      <c r="G2757" s="70"/>
    </row>
    <row r="2758">
      <c r="A2758" s="70"/>
      <c r="B2758" s="70"/>
      <c r="C2758" s="70"/>
      <c r="D2758" s="70"/>
      <c r="E2758" s="70"/>
      <c r="F2758" s="71"/>
      <c r="G2758" s="70"/>
    </row>
    <row r="2759">
      <c r="A2759" s="70"/>
      <c r="B2759" s="70"/>
      <c r="C2759" s="70"/>
      <c r="D2759" s="70"/>
      <c r="E2759" s="70"/>
      <c r="F2759" s="71"/>
      <c r="G2759" s="70"/>
    </row>
    <row r="2760">
      <c r="A2760" s="70"/>
      <c r="B2760" s="70"/>
      <c r="C2760" s="70"/>
      <c r="D2760" s="70"/>
      <c r="E2760" s="70"/>
      <c r="F2760" s="71"/>
      <c r="G2760" s="70"/>
    </row>
    <row r="2761">
      <c r="A2761" s="70"/>
      <c r="B2761" s="70"/>
      <c r="C2761" s="70"/>
      <c r="D2761" s="70"/>
      <c r="E2761" s="70"/>
      <c r="F2761" s="71"/>
      <c r="G2761" s="70"/>
    </row>
    <row r="2762">
      <c r="A2762" s="70"/>
      <c r="B2762" s="70"/>
      <c r="C2762" s="70"/>
      <c r="D2762" s="70"/>
      <c r="E2762" s="70"/>
      <c r="F2762" s="71"/>
      <c r="G2762" s="70"/>
    </row>
    <row r="2763">
      <c r="A2763" s="70"/>
      <c r="B2763" s="70"/>
      <c r="C2763" s="70"/>
      <c r="D2763" s="70"/>
      <c r="E2763" s="70"/>
      <c r="F2763" s="71"/>
      <c r="G2763" s="70"/>
    </row>
    <row r="2764">
      <c r="A2764" s="70"/>
      <c r="B2764" s="70"/>
      <c r="C2764" s="70"/>
      <c r="D2764" s="70"/>
      <c r="E2764" s="70"/>
      <c r="F2764" s="71"/>
      <c r="G2764" s="70"/>
    </row>
    <row r="2765">
      <c r="A2765" s="70"/>
      <c r="B2765" s="70"/>
      <c r="C2765" s="70"/>
      <c r="D2765" s="70"/>
      <c r="E2765" s="70"/>
      <c r="F2765" s="71"/>
      <c r="G2765" s="70"/>
    </row>
    <row r="2766">
      <c r="A2766" s="70"/>
      <c r="B2766" s="70"/>
      <c r="C2766" s="70"/>
      <c r="D2766" s="70"/>
      <c r="E2766" s="70"/>
      <c r="F2766" s="71"/>
      <c r="G2766" s="70"/>
    </row>
    <row r="2767">
      <c r="A2767" s="70"/>
      <c r="B2767" s="70"/>
      <c r="C2767" s="70"/>
      <c r="D2767" s="70"/>
      <c r="E2767" s="70"/>
      <c r="F2767" s="71"/>
      <c r="G2767" s="70"/>
    </row>
    <row r="2768">
      <c r="A2768" s="70"/>
      <c r="B2768" s="70"/>
      <c r="C2768" s="70"/>
      <c r="D2768" s="70"/>
      <c r="E2768" s="70"/>
      <c r="F2768" s="71"/>
      <c r="G2768" s="70"/>
    </row>
    <row r="2769">
      <c r="A2769" s="70"/>
      <c r="B2769" s="70"/>
      <c r="C2769" s="70"/>
      <c r="D2769" s="70"/>
      <c r="E2769" s="70"/>
      <c r="F2769" s="71"/>
      <c r="G2769" s="70"/>
    </row>
    <row r="2770">
      <c r="A2770" s="70"/>
      <c r="B2770" s="70"/>
      <c r="C2770" s="70"/>
      <c r="D2770" s="70"/>
      <c r="E2770" s="70"/>
      <c r="F2770" s="71"/>
      <c r="G2770" s="70"/>
    </row>
    <row r="2771">
      <c r="A2771" s="70"/>
      <c r="B2771" s="70"/>
      <c r="C2771" s="70"/>
      <c r="D2771" s="70"/>
      <c r="E2771" s="70"/>
      <c r="F2771" s="71"/>
      <c r="G2771" s="70"/>
    </row>
    <row r="2772">
      <c r="A2772" s="70"/>
      <c r="B2772" s="70"/>
      <c r="C2772" s="70"/>
      <c r="D2772" s="70"/>
      <c r="E2772" s="70"/>
      <c r="F2772" s="71"/>
      <c r="G2772" s="70"/>
    </row>
    <row r="2773">
      <c r="A2773" s="70"/>
      <c r="B2773" s="70"/>
      <c r="C2773" s="70"/>
      <c r="D2773" s="70"/>
      <c r="E2773" s="70"/>
      <c r="F2773" s="71"/>
      <c r="G2773" s="70"/>
    </row>
    <row r="2774">
      <c r="A2774" s="70"/>
      <c r="B2774" s="70"/>
      <c r="C2774" s="70"/>
      <c r="D2774" s="70"/>
      <c r="E2774" s="70"/>
      <c r="F2774" s="71"/>
      <c r="G2774" s="70"/>
    </row>
    <row r="2775">
      <c r="A2775" s="70"/>
      <c r="B2775" s="70"/>
      <c r="C2775" s="70"/>
      <c r="D2775" s="70"/>
      <c r="E2775" s="70"/>
      <c r="F2775" s="71"/>
      <c r="G2775" s="70"/>
    </row>
    <row r="2776">
      <c r="A2776" s="70"/>
      <c r="B2776" s="70"/>
      <c r="C2776" s="70"/>
      <c r="D2776" s="70"/>
      <c r="E2776" s="70"/>
      <c r="F2776" s="71"/>
      <c r="G2776" s="70"/>
    </row>
    <row r="2777">
      <c r="A2777" s="70"/>
      <c r="B2777" s="70"/>
      <c r="C2777" s="70"/>
      <c r="D2777" s="70"/>
      <c r="E2777" s="70"/>
      <c r="F2777" s="71"/>
      <c r="G2777" s="70"/>
    </row>
    <row r="2778">
      <c r="A2778" s="70"/>
      <c r="B2778" s="70"/>
      <c r="C2778" s="70"/>
      <c r="D2778" s="70"/>
      <c r="E2778" s="70"/>
      <c r="F2778" s="71"/>
      <c r="G2778" s="70"/>
    </row>
    <row r="2779">
      <c r="A2779" s="70"/>
      <c r="B2779" s="70"/>
      <c r="C2779" s="70"/>
      <c r="D2779" s="70"/>
      <c r="E2779" s="70"/>
      <c r="F2779" s="71"/>
      <c r="G2779" s="70"/>
    </row>
    <row r="2780">
      <c r="A2780" s="70"/>
      <c r="B2780" s="70"/>
      <c r="C2780" s="70"/>
      <c r="D2780" s="70"/>
      <c r="E2780" s="70"/>
      <c r="F2780" s="71"/>
      <c r="G2780" s="70"/>
    </row>
    <row r="2781">
      <c r="A2781" s="70"/>
      <c r="B2781" s="70"/>
      <c r="C2781" s="70"/>
      <c r="D2781" s="70"/>
      <c r="E2781" s="70"/>
      <c r="F2781" s="71"/>
      <c r="G2781" s="70"/>
    </row>
    <row r="2782">
      <c r="A2782" s="70"/>
      <c r="B2782" s="70"/>
      <c r="C2782" s="70"/>
      <c r="D2782" s="70"/>
      <c r="E2782" s="70"/>
      <c r="F2782" s="71"/>
      <c r="G2782" s="70"/>
    </row>
    <row r="2783">
      <c r="A2783" s="70"/>
      <c r="B2783" s="70"/>
      <c r="C2783" s="70"/>
      <c r="D2783" s="70"/>
      <c r="E2783" s="70"/>
      <c r="F2783" s="71"/>
      <c r="G2783" s="70"/>
    </row>
    <row r="2784">
      <c r="A2784" s="70"/>
      <c r="B2784" s="70"/>
      <c r="C2784" s="70"/>
      <c r="D2784" s="70"/>
      <c r="E2784" s="70"/>
      <c r="F2784" s="71"/>
      <c r="G2784" s="70"/>
    </row>
    <row r="2785">
      <c r="A2785" s="70"/>
      <c r="B2785" s="70"/>
      <c r="C2785" s="70"/>
      <c r="D2785" s="70"/>
      <c r="E2785" s="70"/>
      <c r="F2785" s="71"/>
      <c r="G2785" s="73"/>
    </row>
    <row r="2786">
      <c r="A2786" s="70"/>
      <c r="B2786" s="70"/>
      <c r="C2786" s="70"/>
      <c r="D2786" s="70"/>
      <c r="E2786" s="70"/>
      <c r="F2786" s="71"/>
      <c r="G2786" s="70"/>
    </row>
    <row r="2787">
      <c r="A2787" s="70"/>
      <c r="B2787" s="70"/>
      <c r="C2787" s="70"/>
      <c r="D2787" s="70"/>
      <c r="E2787" s="70"/>
      <c r="F2787" s="71"/>
      <c r="G2787" s="70"/>
    </row>
    <row r="2788">
      <c r="A2788" s="70"/>
      <c r="B2788" s="70"/>
      <c r="C2788" s="70"/>
      <c r="D2788" s="70"/>
      <c r="E2788" s="70"/>
      <c r="F2788" s="71"/>
      <c r="G2788" s="70"/>
    </row>
    <row r="2789">
      <c r="A2789" s="70"/>
      <c r="B2789" s="70"/>
      <c r="C2789" s="70"/>
      <c r="D2789" s="70"/>
      <c r="E2789" s="70"/>
      <c r="F2789" s="71"/>
      <c r="G2789" s="70"/>
    </row>
    <row r="2790">
      <c r="A2790" s="70"/>
      <c r="B2790" s="70"/>
      <c r="C2790" s="70"/>
      <c r="D2790" s="70"/>
      <c r="E2790" s="70"/>
      <c r="F2790" s="71"/>
      <c r="G2790" s="70"/>
    </row>
    <row r="2791">
      <c r="A2791" s="70"/>
      <c r="B2791" s="70"/>
      <c r="C2791" s="70"/>
      <c r="D2791" s="70"/>
      <c r="E2791" s="70"/>
      <c r="F2791" s="71"/>
      <c r="G2791" s="70"/>
    </row>
    <row r="2792">
      <c r="A2792" s="70"/>
      <c r="B2792" s="70"/>
      <c r="C2792" s="70"/>
      <c r="D2792" s="70"/>
      <c r="E2792" s="70"/>
      <c r="F2792" s="71"/>
      <c r="G2792" s="70"/>
    </row>
    <row r="2793">
      <c r="A2793" s="70"/>
      <c r="B2793" s="70"/>
      <c r="C2793" s="70"/>
      <c r="D2793" s="70"/>
      <c r="E2793" s="70"/>
      <c r="F2793" s="71"/>
      <c r="G2793" s="70"/>
    </row>
    <row r="2794">
      <c r="A2794" s="70"/>
      <c r="B2794" s="70"/>
      <c r="C2794" s="70"/>
      <c r="D2794" s="70"/>
      <c r="E2794" s="70"/>
      <c r="F2794" s="71"/>
      <c r="G2794" s="70"/>
    </row>
    <row r="2795">
      <c r="A2795" s="70"/>
      <c r="B2795" s="70"/>
      <c r="C2795" s="70"/>
      <c r="D2795" s="70"/>
      <c r="E2795" s="70"/>
      <c r="F2795" s="71"/>
      <c r="G2795" s="70"/>
    </row>
    <row r="2796">
      <c r="A2796" s="70"/>
      <c r="B2796" s="70"/>
      <c r="C2796" s="70"/>
      <c r="D2796" s="70"/>
      <c r="E2796" s="70"/>
      <c r="F2796" s="71"/>
      <c r="G2796" s="70"/>
    </row>
    <row r="2797">
      <c r="A2797" s="70"/>
      <c r="B2797" s="70"/>
      <c r="C2797" s="70"/>
      <c r="D2797" s="70"/>
      <c r="E2797" s="70"/>
      <c r="F2797" s="71"/>
      <c r="G2797" s="70"/>
    </row>
    <row r="2798">
      <c r="A2798" s="70"/>
      <c r="B2798" s="70"/>
      <c r="C2798" s="70"/>
      <c r="D2798" s="70"/>
      <c r="E2798" s="70"/>
      <c r="F2798" s="71"/>
      <c r="G2798" s="70"/>
    </row>
    <row r="2799">
      <c r="A2799" s="70"/>
      <c r="B2799" s="70"/>
      <c r="C2799" s="70"/>
      <c r="D2799" s="70"/>
      <c r="E2799" s="70"/>
      <c r="F2799" s="71"/>
      <c r="G2799" s="70"/>
    </row>
    <row r="2800">
      <c r="A2800" s="70"/>
      <c r="B2800" s="70"/>
      <c r="C2800" s="70"/>
      <c r="D2800" s="70"/>
      <c r="E2800" s="70"/>
      <c r="F2800" s="71"/>
      <c r="G2800" s="70"/>
    </row>
    <row r="2801">
      <c r="A2801" s="70"/>
      <c r="B2801" s="70"/>
      <c r="C2801" s="70"/>
      <c r="D2801" s="70"/>
      <c r="E2801" s="70"/>
      <c r="F2801" s="71"/>
      <c r="G2801" s="70"/>
    </row>
    <row r="2802">
      <c r="A2802" s="70"/>
      <c r="B2802" s="70"/>
      <c r="C2802" s="70"/>
      <c r="D2802" s="70"/>
      <c r="E2802" s="70"/>
      <c r="F2802" s="71"/>
      <c r="G2802" s="70"/>
    </row>
    <row r="2803">
      <c r="A2803" s="70"/>
      <c r="B2803" s="70"/>
      <c r="C2803" s="70"/>
      <c r="D2803" s="70"/>
      <c r="E2803" s="70"/>
      <c r="F2803" s="71"/>
      <c r="G2803" s="70"/>
    </row>
    <row r="2804">
      <c r="A2804" s="70"/>
      <c r="B2804" s="70"/>
      <c r="C2804" s="70"/>
      <c r="D2804" s="70"/>
      <c r="E2804" s="70"/>
      <c r="F2804" s="71"/>
      <c r="G2804" s="70"/>
    </row>
    <row r="2805">
      <c r="A2805" s="70"/>
      <c r="B2805" s="70"/>
      <c r="C2805" s="70"/>
      <c r="D2805" s="70"/>
      <c r="E2805" s="70"/>
      <c r="F2805" s="71"/>
      <c r="G2805" s="70"/>
    </row>
    <row r="2806">
      <c r="A2806" s="70"/>
      <c r="B2806" s="70"/>
      <c r="C2806" s="70"/>
      <c r="D2806" s="70"/>
      <c r="E2806" s="70"/>
      <c r="F2806" s="71"/>
      <c r="G2806" s="70"/>
    </row>
    <row r="2807">
      <c r="A2807" s="70"/>
      <c r="B2807" s="70"/>
      <c r="C2807" s="70"/>
      <c r="D2807" s="70"/>
      <c r="E2807" s="70"/>
      <c r="F2807" s="71"/>
      <c r="G2807" s="70"/>
    </row>
    <row r="2808">
      <c r="A2808" s="70"/>
      <c r="B2808" s="70"/>
      <c r="C2808" s="70"/>
      <c r="D2808" s="70"/>
      <c r="E2808" s="70"/>
      <c r="F2808" s="71"/>
      <c r="G2808" s="70"/>
    </row>
    <row r="2809">
      <c r="A2809" s="70"/>
      <c r="B2809" s="70"/>
      <c r="C2809" s="70"/>
      <c r="D2809" s="70"/>
      <c r="E2809" s="70"/>
      <c r="F2809" s="71"/>
      <c r="G2809" s="70"/>
    </row>
    <row r="2810">
      <c r="A2810" s="70"/>
      <c r="B2810" s="70"/>
      <c r="C2810" s="70"/>
      <c r="D2810" s="70"/>
      <c r="E2810" s="70"/>
      <c r="F2810" s="71"/>
      <c r="G2810" s="73"/>
    </row>
    <row r="2811">
      <c r="A2811" s="70"/>
      <c r="B2811" s="70"/>
      <c r="C2811" s="70"/>
      <c r="D2811" s="70"/>
      <c r="E2811" s="70"/>
      <c r="F2811" s="71"/>
      <c r="G2811" s="73"/>
    </row>
    <row r="2812">
      <c r="A2812" s="70"/>
      <c r="B2812" s="70"/>
      <c r="C2812" s="70"/>
      <c r="D2812" s="70"/>
      <c r="E2812" s="70"/>
      <c r="F2812" s="71"/>
      <c r="G2812" s="73"/>
    </row>
    <row r="2813">
      <c r="A2813" s="70"/>
      <c r="B2813" s="70"/>
      <c r="C2813" s="70"/>
      <c r="D2813" s="70"/>
      <c r="E2813" s="70"/>
      <c r="F2813" s="71"/>
      <c r="G2813" s="70"/>
    </row>
    <row r="2814">
      <c r="A2814" s="70"/>
      <c r="B2814" s="70"/>
      <c r="C2814" s="70"/>
      <c r="D2814" s="70"/>
      <c r="E2814" s="70"/>
      <c r="F2814" s="71"/>
      <c r="G2814" s="70"/>
    </row>
    <row r="2815">
      <c r="A2815" s="70"/>
      <c r="B2815" s="70"/>
      <c r="C2815" s="70"/>
      <c r="D2815" s="70"/>
      <c r="E2815" s="70"/>
      <c r="F2815" s="71"/>
      <c r="G2815" s="70"/>
    </row>
    <row r="2816">
      <c r="A2816" s="70"/>
      <c r="B2816" s="70"/>
      <c r="C2816" s="70"/>
      <c r="D2816" s="70"/>
      <c r="E2816" s="70"/>
      <c r="F2816" s="71"/>
      <c r="G2816" s="70"/>
    </row>
    <row r="2817">
      <c r="A2817" s="70"/>
      <c r="B2817" s="70"/>
      <c r="C2817" s="70"/>
      <c r="D2817" s="70"/>
      <c r="E2817" s="70"/>
      <c r="F2817" s="71"/>
      <c r="G2817" s="70"/>
    </row>
    <row r="2818">
      <c r="A2818" s="70"/>
      <c r="B2818" s="70"/>
      <c r="C2818" s="70"/>
      <c r="D2818" s="70"/>
      <c r="E2818" s="70"/>
      <c r="F2818" s="71"/>
      <c r="G2818" s="70"/>
    </row>
    <row r="2819">
      <c r="A2819" s="70"/>
      <c r="B2819" s="70"/>
      <c r="C2819" s="70"/>
      <c r="D2819" s="70"/>
      <c r="E2819" s="70"/>
      <c r="F2819" s="71"/>
      <c r="G2819" s="70"/>
    </row>
    <row r="2820">
      <c r="A2820" s="70"/>
      <c r="B2820" s="70"/>
      <c r="C2820" s="70"/>
      <c r="D2820" s="70"/>
      <c r="E2820" s="70"/>
      <c r="F2820" s="71"/>
      <c r="G2820" s="70"/>
    </row>
    <row r="2821">
      <c r="A2821" s="70"/>
      <c r="B2821" s="70"/>
      <c r="C2821" s="70"/>
      <c r="D2821" s="70"/>
      <c r="E2821" s="70"/>
      <c r="F2821" s="71"/>
      <c r="G2821" s="70"/>
    </row>
    <row r="2822">
      <c r="A2822" s="70"/>
      <c r="B2822" s="70"/>
      <c r="C2822" s="70"/>
      <c r="D2822" s="70"/>
      <c r="E2822" s="70"/>
      <c r="F2822" s="71"/>
      <c r="G2822" s="70"/>
    </row>
    <row r="2823">
      <c r="A2823" s="70"/>
      <c r="B2823" s="70"/>
      <c r="C2823" s="70"/>
      <c r="D2823" s="70"/>
      <c r="E2823" s="70"/>
      <c r="F2823" s="71"/>
      <c r="G2823" s="70"/>
    </row>
    <row r="2824">
      <c r="A2824" s="70"/>
      <c r="B2824" s="70"/>
      <c r="C2824" s="70"/>
      <c r="D2824" s="70"/>
      <c r="E2824" s="70"/>
      <c r="F2824" s="71"/>
      <c r="G2824" s="70"/>
    </row>
    <row r="2825">
      <c r="A2825" s="70"/>
      <c r="B2825" s="70"/>
      <c r="C2825" s="70"/>
      <c r="D2825" s="70"/>
      <c r="E2825" s="70"/>
      <c r="F2825" s="71"/>
      <c r="G2825" s="73"/>
    </row>
    <row r="2826">
      <c r="A2826" s="70"/>
      <c r="B2826" s="70"/>
      <c r="C2826" s="70"/>
      <c r="D2826" s="70"/>
      <c r="E2826" s="70"/>
      <c r="F2826" s="71"/>
      <c r="G2826" s="70"/>
    </row>
    <row r="2827">
      <c r="A2827" s="70"/>
      <c r="B2827" s="70"/>
      <c r="C2827" s="70"/>
      <c r="D2827" s="70"/>
      <c r="E2827" s="70"/>
      <c r="F2827" s="71"/>
      <c r="G2827" s="70"/>
    </row>
    <row r="2828">
      <c r="A2828" s="70"/>
      <c r="B2828" s="70"/>
      <c r="C2828" s="70"/>
      <c r="D2828" s="70"/>
      <c r="E2828" s="70"/>
      <c r="F2828" s="71"/>
      <c r="G2828" s="70"/>
    </row>
    <row r="2829">
      <c r="A2829" s="70"/>
      <c r="B2829" s="70"/>
      <c r="C2829" s="70"/>
      <c r="D2829" s="70"/>
      <c r="E2829" s="70"/>
      <c r="F2829" s="71"/>
      <c r="G2829" s="70"/>
    </row>
    <row r="2830">
      <c r="A2830" s="70"/>
      <c r="B2830" s="70"/>
      <c r="C2830" s="70"/>
      <c r="D2830" s="70"/>
      <c r="E2830" s="70"/>
      <c r="F2830" s="71"/>
      <c r="G2830" s="70"/>
    </row>
    <row r="2831">
      <c r="A2831" s="70"/>
      <c r="B2831" s="70"/>
      <c r="C2831" s="70"/>
      <c r="D2831" s="70"/>
      <c r="E2831" s="70"/>
      <c r="F2831" s="71"/>
      <c r="G2831" s="70"/>
    </row>
    <row r="2832">
      <c r="A2832" s="70"/>
      <c r="B2832" s="70"/>
      <c r="C2832" s="70"/>
      <c r="D2832" s="70"/>
      <c r="E2832" s="70"/>
      <c r="F2832" s="71"/>
      <c r="G2832" s="70"/>
    </row>
    <row r="2833">
      <c r="A2833" s="70"/>
      <c r="B2833" s="70"/>
      <c r="C2833" s="70"/>
      <c r="D2833" s="70"/>
      <c r="E2833" s="70"/>
      <c r="F2833" s="71"/>
      <c r="G2833" s="70"/>
    </row>
    <row r="2834">
      <c r="A2834" s="70"/>
      <c r="B2834" s="70"/>
      <c r="C2834" s="70"/>
      <c r="D2834" s="70"/>
      <c r="E2834" s="70"/>
      <c r="F2834" s="71"/>
      <c r="G2834" s="70"/>
    </row>
    <row r="2835">
      <c r="A2835" s="70"/>
      <c r="B2835" s="70"/>
      <c r="C2835" s="70"/>
      <c r="D2835" s="70"/>
      <c r="E2835" s="70"/>
      <c r="F2835" s="71"/>
      <c r="G2835" s="70"/>
    </row>
    <row r="2836">
      <c r="A2836" s="70"/>
      <c r="B2836" s="70"/>
      <c r="C2836" s="70"/>
      <c r="D2836" s="70"/>
      <c r="E2836" s="70"/>
      <c r="F2836" s="71"/>
      <c r="G2836" s="70"/>
    </row>
    <row r="2837">
      <c r="A2837" s="70"/>
      <c r="B2837" s="70"/>
      <c r="C2837" s="70"/>
      <c r="D2837" s="70"/>
      <c r="E2837" s="70"/>
      <c r="F2837" s="71"/>
      <c r="G2837" s="70"/>
    </row>
    <row r="2838">
      <c r="A2838" s="70"/>
      <c r="B2838" s="70"/>
      <c r="C2838" s="70"/>
      <c r="D2838" s="70"/>
      <c r="E2838" s="70"/>
      <c r="F2838" s="71"/>
      <c r="G2838" s="70"/>
    </row>
    <row r="2839">
      <c r="A2839" s="70"/>
      <c r="B2839" s="70"/>
      <c r="C2839" s="70"/>
      <c r="D2839" s="70"/>
      <c r="E2839" s="70"/>
      <c r="F2839" s="71"/>
      <c r="G2839" s="70"/>
    </row>
    <row r="2840">
      <c r="A2840" s="70"/>
      <c r="B2840" s="70"/>
      <c r="C2840" s="70"/>
      <c r="D2840" s="70"/>
      <c r="E2840" s="70"/>
      <c r="F2840" s="71"/>
      <c r="G2840" s="70"/>
    </row>
    <row r="2841">
      <c r="A2841" s="70"/>
      <c r="B2841" s="70"/>
      <c r="C2841" s="70"/>
      <c r="D2841" s="70"/>
      <c r="E2841" s="70"/>
      <c r="F2841" s="71"/>
      <c r="G2841" s="70"/>
    </row>
    <row r="2842">
      <c r="A2842" s="70"/>
      <c r="B2842" s="70"/>
      <c r="C2842" s="70"/>
      <c r="D2842" s="70"/>
      <c r="E2842" s="70"/>
      <c r="F2842" s="71"/>
      <c r="G2842" s="73"/>
    </row>
    <row r="2843">
      <c r="A2843" s="70"/>
      <c r="B2843" s="70"/>
      <c r="C2843" s="70"/>
      <c r="D2843" s="70"/>
      <c r="E2843" s="70"/>
      <c r="F2843" s="71"/>
      <c r="G2843" s="73"/>
    </row>
    <row r="2844">
      <c r="A2844" s="70"/>
      <c r="B2844" s="70"/>
      <c r="C2844" s="70"/>
      <c r="D2844" s="70"/>
      <c r="E2844" s="70"/>
      <c r="F2844" s="71"/>
      <c r="G2844" s="73"/>
    </row>
    <row r="2845">
      <c r="A2845" s="70"/>
      <c r="B2845" s="70"/>
      <c r="C2845" s="70"/>
      <c r="D2845" s="70"/>
      <c r="E2845" s="70"/>
      <c r="F2845" s="71"/>
      <c r="G2845" s="73"/>
    </row>
    <row r="2846">
      <c r="A2846" s="70"/>
      <c r="B2846" s="70"/>
      <c r="C2846" s="70"/>
      <c r="D2846" s="70"/>
      <c r="E2846" s="70"/>
      <c r="F2846" s="71"/>
      <c r="G2846" s="73"/>
    </row>
    <row r="2847">
      <c r="A2847" s="70"/>
      <c r="B2847" s="70"/>
      <c r="C2847" s="70"/>
      <c r="D2847" s="70"/>
      <c r="E2847" s="70"/>
      <c r="F2847" s="71"/>
      <c r="G2847" s="73"/>
    </row>
    <row r="2848">
      <c r="A2848" s="70"/>
      <c r="B2848" s="70"/>
      <c r="C2848" s="70"/>
      <c r="D2848" s="70"/>
      <c r="E2848" s="70"/>
      <c r="F2848" s="71"/>
      <c r="G2848" s="73"/>
    </row>
    <row r="2849">
      <c r="A2849" s="70"/>
      <c r="B2849" s="70"/>
      <c r="C2849" s="70"/>
      <c r="D2849" s="70"/>
      <c r="E2849" s="70"/>
      <c r="F2849" s="71"/>
      <c r="G2849" s="73"/>
    </row>
    <row r="2850">
      <c r="A2850" s="70"/>
      <c r="B2850" s="70"/>
      <c r="C2850" s="70"/>
      <c r="D2850" s="70"/>
      <c r="E2850" s="70"/>
      <c r="F2850" s="71"/>
      <c r="G2850" s="73"/>
    </row>
    <row r="2851">
      <c r="A2851" s="70"/>
      <c r="B2851" s="70"/>
      <c r="C2851" s="70"/>
      <c r="D2851" s="70"/>
      <c r="E2851" s="70"/>
      <c r="F2851" s="71"/>
      <c r="G2851" s="73"/>
    </row>
    <row r="2852">
      <c r="A2852" s="70"/>
      <c r="B2852" s="70"/>
      <c r="C2852" s="70"/>
      <c r="D2852" s="70"/>
      <c r="E2852" s="70"/>
      <c r="F2852" s="71"/>
      <c r="G2852" s="73"/>
    </row>
    <row r="2853">
      <c r="A2853" s="70"/>
      <c r="B2853" s="70"/>
      <c r="C2853" s="70"/>
      <c r="D2853" s="70"/>
      <c r="E2853" s="70"/>
      <c r="F2853" s="71"/>
      <c r="G2853" s="73"/>
    </row>
    <row r="2854">
      <c r="A2854" s="70"/>
      <c r="B2854" s="70"/>
      <c r="C2854" s="70"/>
      <c r="D2854" s="70"/>
      <c r="E2854" s="70"/>
      <c r="F2854" s="71"/>
      <c r="G2854" s="73"/>
    </row>
    <row r="2855">
      <c r="A2855" s="70"/>
      <c r="B2855" s="70"/>
      <c r="C2855" s="70"/>
      <c r="D2855" s="70"/>
      <c r="E2855" s="70"/>
      <c r="F2855" s="71"/>
      <c r="G2855" s="73"/>
    </row>
    <row r="2856">
      <c r="A2856" s="70"/>
      <c r="B2856" s="70"/>
      <c r="C2856" s="70"/>
      <c r="D2856" s="70"/>
      <c r="E2856" s="70"/>
      <c r="F2856" s="71"/>
      <c r="G2856" s="73"/>
    </row>
    <row r="2857">
      <c r="A2857" s="70"/>
      <c r="B2857" s="70"/>
      <c r="C2857" s="70"/>
      <c r="D2857" s="70"/>
      <c r="E2857" s="70"/>
      <c r="F2857" s="71"/>
      <c r="G2857" s="73"/>
    </row>
    <row r="2858">
      <c r="A2858" s="70"/>
      <c r="B2858" s="70"/>
      <c r="C2858" s="70"/>
      <c r="D2858" s="70"/>
      <c r="E2858" s="70"/>
      <c r="F2858" s="71"/>
      <c r="G2858" s="73"/>
    </row>
    <row r="2859">
      <c r="A2859" s="70"/>
      <c r="B2859" s="70"/>
      <c r="C2859" s="70"/>
      <c r="D2859" s="70"/>
      <c r="E2859" s="70"/>
      <c r="F2859" s="71"/>
      <c r="G2859" s="73"/>
    </row>
    <row r="2860">
      <c r="A2860" s="70"/>
      <c r="B2860" s="70"/>
      <c r="C2860" s="70"/>
      <c r="D2860" s="70"/>
      <c r="E2860" s="70"/>
      <c r="F2860" s="71"/>
      <c r="G2860" s="73"/>
    </row>
    <row r="2861">
      <c r="A2861" s="70"/>
      <c r="B2861" s="70"/>
      <c r="C2861" s="70"/>
      <c r="D2861" s="70"/>
      <c r="E2861" s="70"/>
      <c r="F2861" s="71"/>
      <c r="G2861" s="73"/>
    </row>
    <row r="2862">
      <c r="A2862" s="70"/>
      <c r="B2862" s="70"/>
      <c r="C2862" s="70"/>
      <c r="D2862" s="70"/>
      <c r="E2862" s="70"/>
      <c r="F2862" s="71"/>
      <c r="G2862" s="73"/>
    </row>
    <row r="2863">
      <c r="A2863" s="70"/>
      <c r="B2863" s="70"/>
      <c r="C2863" s="70"/>
      <c r="D2863" s="70"/>
      <c r="E2863" s="70"/>
      <c r="F2863" s="71"/>
      <c r="G2863" s="73"/>
    </row>
    <row r="2864">
      <c r="A2864" s="70"/>
      <c r="B2864" s="70"/>
      <c r="C2864" s="70"/>
      <c r="D2864" s="70"/>
      <c r="E2864" s="70"/>
      <c r="F2864" s="71"/>
      <c r="G2864" s="73"/>
    </row>
    <row r="2865">
      <c r="A2865" s="70"/>
      <c r="B2865" s="70"/>
      <c r="C2865" s="70"/>
      <c r="D2865" s="70"/>
      <c r="E2865" s="70"/>
      <c r="F2865" s="71"/>
      <c r="G2865" s="73"/>
    </row>
    <row r="2866">
      <c r="A2866" s="70"/>
      <c r="B2866" s="70"/>
      <c r="C2866" s="70"/>
      <c r="D2866" s="70"/>
      <c r="E2866" s="70"/>
      <c r="F2866" s="71"/>
      <c r="G2866" s="73"/>
    </row>
    <row r="2867">
      <c r="A2867" s="70"/>
      <c r="B2867" s="70"/>
      <c r="C2867" s="70"/>
      <c r="D2867" s="70"/>
      <c r="E2867" s="70"/>
      <c r="F2867" s="71"/>
      <c r="G2867" s="73"/>
    </row>
    <row r="2868">
      <c r="A2868" s="70"/>
      <c r="B2868" s="70"/>
      <c r="C2868" s="70"/>
      <c r="D2868" s="70"/>
      <c r="E2868" s="70"/>
      <c r="F2868" s="71"/>
      <c r="G2868" s="73"/>
    </row>
    <row r="2869">
      <c r="A2869" s="70"/>
      <c r="B2869" s="70"/>
      <c r="C2869" s="70"/>
      <c r="D2869" s="70"/>
      <c r="E2869" s="70"/>
      <c r="F2869" s="71"/>
      <c r="G2869" s="73"/>
    </row>
    <row r="2870">
      <c r="A2870" s="70"/>
      <c r="B2870" s="70"/>
      <c r="C2870" s="70"/>
      <c r="D2870" s="70"/>
      <c r="E2870" s="70"/>
      <c r="F2870" s="71"/>
      <c r="G2870" s="73"/>
    </row>
    <row r="2871">
      <c r="A2871" s="70"/>
      <c r="B2871" s="70"/>
      <c r="C2871" s="70"/>
      <c r="D2871" s="70"/>
      <c r="E2871" s="70"/>
      <c r="F2871" s="71"/>
      <c r="G2871" s="73"/>
    </row>
    <row r="2872">
      <c r="A2872" s="70"/>
      <c r="B2872" s="70"/>
      <c r="C2872" s="70"/>
      <c r="D2872" s="70"/>
      <c r="E2872" s="70"/>
      <c r="F2872" s="71"/>
      <c r="G2872" s="73"/>
    </row>
    <row r="2873">
      <c r="A2873" s="70"/>
      <c r="B2873" s="70"/>
      <c r="C2873" s="70"/>
      <c r="D2873" s="70"/>
      <c r="E2873" s="70"/>
      <c r="F2873" s="71"/>
      <c r="G2873" s="73"/>
    </row>
    <row r="2874">
      <c r="A2874" s="70"/>
      <c r="B2874" s="70"/>
      <c r="C2874" s="70"/>
      <c r="D2874" s="70"/>
      <c r="E2874" s="70"/>
      <c r="F2874" s="71"/>
      <c r="G2874" s="73"/>
    </row>
    <row r="2875">
      <c r="A2875" s="70"/>
      <c r="B2875" s="70"/>
      <c r="C2875" s="70"/>
      <c r="D2875" s="70"/>
      <c r="E2875" s="70"/>
      <c r="F2875" s="71"/>
      <c r="G2875" s="73"/>
    </row>
    <row r="2876">
      <c r="A2876" s="70"/>
      <c r="B2876" s="70"/>
      <c r="C2876" s="70"/>
      <c r="D2876" s="70"/>
      <c r="E2876" s="70"/>
      <c r="F2876" s="71"/>
      <c r="G2876" s="73"/>
    </row>
    <row r="2877">
      <c r="A2877" s="70"/>
      <c r="B2877" s="70"/>
      <c r="C2877" s="70"/>
      <c r="D2877" s="70"/>
      <c r="E2877" s="70"/>
      <c r="F2877" s="71"/>
      <c r="G2877" s="73"/>
    </row>
    <row r="2878">
      <c r="A2878" s="70"/>
      <c r="B2878" s="70"/>
      <c r="C2878" s="70"/>
      <c r="D2878" s="70"/>
      <c r="E2878" s="70"/>
      <c r="F2878" s="71"/>
      <c r="G2878" s="73"/>
    </row>
    <row r="2879">
      <c r="A2879" s="70"/>
      <c r="B2879" s="70"/>
      <c r="C2879" s="70"/>
      <c r="D2879" s="70"/>
      <c r="E2879" s="70"/>
      <c r="F2879" s="71"/>
      <c r="G2879" s="73"/>
    </row>
    <row r="2880">
      <c r="A2880" s="70"/>
      <c r="B2880" s="70"/>
      <c r="C2880" s="70"/>
      <c r="D2880" s="70"/>
      <c r="E2880" s="70"/>
      <c r="F2880" s="71"/>
      <c r="G2880" s="73"/>
    </row>
    <row r="2881">
      <c r="A2881" s="70"/>
      <c r="B2881" s="70"/>
      <c r="C2881" s="70"/>
      <c r="D2881" s="70"/>
      <c r="E2881" s="70"/>
      <c r="F2881" s="71"/>
      <c r="G2881" s="73"/>
    </row>
    <row r="2882">
      <c r="A2882" s="70"/>
      <c r="B2882" s="70"/>
      <c r="C2882" s="70"/>
      <c r="D2882" s="70"/>
      <c r="E2882" s="70"/>
      <c r="F2882" s="71"/>
      <c r="G2882" s="73"/>
    </row>
    <row r="2883">
      <c r="A2883" s="70"/>
      <c r="B2883" s="70"/>
      <c r="C2883" s="70"/>
      <c r="D2883" s="70"/>
      <c r="E2883" s="70"/>
      <c r="F2883" s="71"/>
      <c r="G2883" s="73"/>
    </row>
    <row r="2884">
      <c r="A2884" s="70"/>
      <c r="B2884" s="70"/>
      <c r="C2884" s="70"/>
      <c r="D2884" s="70"/>
      <c r="E2884" s="70"/>
      <c r="F2884" s="71"/>
      <c r="G2884" s="73"/>
    </row>
    <row r="2885">
      <c r="A2885" s="70"/>
      <c r="B2885" s="70"/>
      <c r="C2885" s="70"/>
      <c r="D2885" s="70"/>
      <c r="E2885" s="70"/>
      <c r="F2885" s="71"/>
      <c r="G2885" s="73"/>
    </row>
    <row r="2886">
      <c r="A2886" s="70"/>
      <c r="B2886" s="70"/>
      <c r="C2886" s="70"/>
      <c r="D2886" s="70"/>
      <c r="E2886" s="70"/>
      <c r="F2886" s="71"/>
      <c r="G2886" s="73"/>
    </row>
    <row r="2887">
      <c r="A2887" s="70"/>
      <c r="B2887" s="70"/>
      <c r="C2887" s="70"/>
      <c r="D2887" s="70"/>
      <c r="E2887" s="70"/>
      <c r="F2887" s="71"/>
      <c r="G2887" s="73"/>
    </row>
    <row r="2888">
      <c r="A2888" s="70"/>
      <c r="B2888" s="70"/>
      <c r="C2888" s="70"/>
      <c r="D2888" s="70"/>
      <c r="E2888" s="70"/>
      <c r="F2888" s="71"/>
      <c r="G2888" s="73"/>
    </row>
    <row r="2889">
      <c r="A2889" s="70"/>
      <c r="B2889" s="70"/>
      <c r="C2889" s="70"/>
      <c r="D2889" s="70"/>
      <c r="E2889" s="70"/>
      <c r="F2889" s="71"/>
      <c r="G2889" s="73"/>
    </row>
    <row r="2890">
      <c r="A2890" s="70"/>
      <c r="B2890" s="70"/>
      <c r="C2890" s="70"/>
      <c r="D2890" s="70"/>
      <c r="E2890" s="70"/>
      <c r="F2890" s="71"/>
      <c r="G2890" s="73"/>
    </row>
    <row r="2891">
      <c r="A2891" s="70"/>
      <c r="B2891" s="70"/>
      <c r="C2891" s="70"/>
      <c r="D2891" s="70"/>
      <c r="E2891" s="70"/>
      <c r="F2891" s="71"/>
      <c r="G2891" s="73"/>
    </row>
    <row r="2892">
      <c r="A2892" s="70"/>
      <c r="B2892" s="70"/>
      <c r="C2892" s="70"/>
      <c r="D2892" s="70"/>
      <c r="E2892" s="70"/>
      <c r="F2892" s="71"/>
      <c r="G2892" s="73"/>
    </row>
    <row r="2893">
      <c r="A2893" s="70"/>
      <c r="B2893" s="70"/>
      <c r="C2893" s="70"/>
      <c r="D2893" s="70"/>
      <c r="E2893" s="70"/>
      <c r="F2893" s="71"/>
      <c r="G2893" s="73"/>
    </row>
    <row r="2894">
      <c r="A2894" s="70"/>
      <c r="B2894" s="70"/>
      <c r="C2894" s="70"/>
      <c r="D2894" s="70"/>
      <c r="E2894" s="70"/>
      <c r="F2894" s="71"/>
      <c r="G2894" s="73"/>
    </row>
    <row r="2895">
      <c r="A2895" s="70"/>
      <c r="B2895" s="70"/>
      <c r="C2895" s="70"/>
      <c r="D2895" s="70"/>
      <c r="E2895" s="70"/>
      <c r="F2895" s="71"/>
      <c r="G2895" s="73"/>
    </row>
    <row r="2896">
      <c r="A2896" s="70"/>
      <c r="B2896" s="70"/>
      <c r="C2896" s="70"/>
      <c r="D2896" s="70"/>
      <c r="E2896" s="70"/>
      <c r="F2896" s="71"/>
      <c r="G2896" s="73"/>
    </row>
    <row r="2897">
      <c r="A2897" s="70"/>
      <c r="B2897" s="70"/>
      <c r="C2897" s="70"/>
      <c r="D2897" s="70"/>
      <c r="E2897" s="70"/>
      <c r="F2897" s="71"/>
      <c r="G2897" s="73"/>
    </row>
    <row r="2898">
      <c r="A2898" s="70"/>
      <c r="B2898" s="70"/>
      <c r="C2898" s="70"/>
      <c r="D2898" s="70"/>
      <c r="E2898" s="70"/>
      <c r="F2898" s="71"/>
      <c r="G2898" s="73"/>
    </row>
    <row r="2899">
      <c r="A2899" s="70"/>
      <c r="B2899" s="70"/>
      <c r="C2899" s="70"/>
      <c r="D2899" s="70"/>
      <c r="E2899" s="70"/>
      <c r="F2899" s="71"/>
      <c r="G2899" s="73"/>
    </row>
    <row r="2900">
      <c r="A2900" s="70"/>
      <c r="B2900" s="70"/>
      <c r="C2900" s="70"/>
      <c r="D2900" s="70"/>
      <c r="E2900" s="70"/>
      <c r="F2900" s="71"/>
      <c r="G2900" s="73"/>
    </row>
    <row r="2901">
      <c r="A2901" s="70"/>
      <c r="B2901" s="70"/>
      <c r="C2901" s="70"/>
      <c r="D2901" s="70"/>
      <c r="E2901" s="70"/>
      <c r="F2901" s="71"/>
      <c r="G2901" s="73"/>
    </row>
    <row r="2902">
      <c r="A2902" s="70"/>
      <c r="B2902" s="70"/>
      <c r="C2902" s="70"/>
      <c r="D2902" s="70"/>
      <c r="E2902" s="70"/>
      <c r="F2902" s="71"/>
      <c r="G2902" s="73"/>
    </row>
    <row r="2903">
      <c r="A2903" s="70"/>
      <c r="B2903" s="70"/>
      <c r="C2903" s="70"/>
      <c r="D2903" s="70"/>
      <c r="E2903" s="70"/>
      <c r="F2903" s="71"/>
      <c r="G2903" s="73"/>
    </row>
    <row r="2904">
      <c r="A2904" s="70"/>
      <c r="B2904" s="70"/>
      <c r="C2904" s="70"/>
      <c r="D2904" s="70"/>
      <c r="E2904" s="70"/>
      <c r="F2904" s="71"/>
      <c r="G2904" s="73"/>
    </row>
    <row r="2905">
      <c r="A2905" s="70"/>
      <c r="B2905" s="70"/>
      <c r="C2905" s="70"/>
      <c r="D2905" s="70"/>
      <c r="E2905" s="70"/>
      <c r="F2905" s="71"/>
      <c r="G2905" s="73"/>
    </row>
    <row r="2906">
      <c r="A2906" s="70"/>
      <c r="B2906" s="70"/>
      <c r="C2906" s="70"/>
      <c r="D2906" s="70"/>
      <c r="E2906" s="70"/>
      <c r="F2906" s="71"/>
      <c r="G2906" s="73"/>
    </row>
    <row r="2907">
      <c r="A2907" s="70"/>
      <c r="B2907" s="70"/>
      <c r="C2907" s="70"/>
      <c r="D2907" s="70"/>
      <c r="E2907" s="70"/>
      <c r="F2907" s="71"/>
      <c r="G2907" s="73"/>
    </row>
    <row r="2908">
      <c r="A2908" s="70"/>
      <c r="B2908" s="70"/>
      <c r="C2908" s="70"/>
      <c r="D2908" s="70"/>
      <c r="E2908" s="70"/>
      <c r="F2908" s="71"/>
      <c r="G2908" s="73"/>
    </row>
    <row r="2909">
      <c r="A2909" s="70"/>
      <c r="B2909" s="70"/>
      <c r="C2909" s="70"/>
      <c r="D2909" s="70"/>
      <c r="E2909" s="70"/>
      <c r="F2909" s="71"/>
      <c r="G2909" s="73"/>
    </row>
    <row r="2910">
      <c r="A2910" s="70"/>
      <c r="B2910" s="70"/>
      <c r="C2910" s="70"/>
      <c r="D2910" s="70"/>
      <c r="E2910" s="70"/>
      <c r="F2910" s="71"/>
      <c r="G2910" s="73"/>
    </row>
    <row r="2911">
      <c r="A2911" s="70"/>
      <c r="B2911" s="70"/>
      <c r="C2911" s="70"/>
      <c r="D2911" s="70"/>
      <c r="E2911" s="70"/>
      <c r="F2911" s="71"/>
      <c r="G2911" s="73"/>
    </row>
    <row r="2912">
      <c r="A2912" s="70"/>
      <c r="B2912" s="70"/>
      <c r="C2912" s="70"/>
      <c r="D2912" s="70"/>
      <c r="E2912" s="70"/>
      <c r="F2912" s="71"/>
      <c r="G2912" s="73"/>
    </row>
    <row r="2913">
      <c r="A2913" s="70"/>
      <c r="B2913" s="70"/>
      <c r="C2913" s="70"/>
      <c r="D2913" s="70"/>
      <c r="E2913" s="70"/>
      <c r="F2913" s="71"/>
      <c r="G2913" s="73"/>
    </row>
    <row r="2914">
      <c r="A2914" s="70"/>
      <c r="B2914" s="70"/>
      <c r="C2914" s="70"/>
      <c r="D2914" s="70"/>
      <c r="E2914" s="70"/>
      <c r="F2914" s="71"/>
      <c r="G2914" s="73"/>
    </row>
    <row r="2915">
      <c r="A2915" s="70"/>
      <c r="B2915" s="70"/>
      <c r="C2915" s="70"/>
      <c r="D2915" s="70"/>
      <c r="E2915" s="70"/>
      <c r="F2915" s="71"/>
      <c r="G2915" s="73"/>
    </row>
    <row r="2916">
      <c r="A2916" s="70"/>
      <c r="B2916" s="70"/>
      <c r="C2916" s="70"/>
      <c r="D2916" s="70"/>
      <c r="E2916" s="70"/>
      <c r="F2916" s="71"/>
      <c r="G2916" s="73"/>
    </row>
    <row r="2917">
      <c r="A2917" s="70"/>
      <c r="B2917" s="70"/>
      <c r="C2917" s="70"/>
      <c r="D2917" s="70"/>
      <c r="E2917" s="70"/>
      <c r="F2917" s="71"/>
      <c r="G2917" s="73"/>
    </row>
    <row r="2918">
      <c r="A2918" s="70"/>
      <c r="B2918" s="70"/>
      <c r="C2918" s="70"/>
      <c r="D2918" s="70"/>
      <c r="E2918" s="70"/>
      <c r="F2918" s="71"/>
      <c r="G2918" s="73"/>
    </row>
    <row r="2919">
      <c r="A2919" s="70"/>
      <c r="B2919" s="70"/>
      <c r="C2919" s="70"/>
      <c r="D2919" s="70"/>
      <c r="E2919" s="70"/>
      <c r="F2919" s="71"/>
      <c r="G2919" s="73"/>
    </row>
    <row r="2920">
      <c r="A2920" s="70"/>
      <c r="B2920" s="70"/>
      <c r="C2920" s="70"/>
      <c r="D2920" s="70"/>
      <c r="E2920" s="70"/>
      <c r="F2920" s="71"/>
      <c r="G2920" s="73"/>
    </row>
    <row r="2921">
      <c r="A2921" s="70"/>
      <c r="B2921" s="70"/>
      <c r="C2921" s="70"/>
      <c r="D2921" s="70"/>
      <c r="E2921" s="70"/>
      <c r="F2921" s="71"/>
      <c r="G2921" s="73"/>
    </row>
    <row r="2922">
      <c r="A2922" s="70"/>
      <c r="B2922" s="70"/>
      <c r="C2922" s="70"/>
      <c r="D2922" s="70"/>
      <c r="E2922" s="70"/>
      <c r="F2922" s="71"/>
      <c r="G2922" s="73"/>
    </row>
    <row r="2923">
      <c r="A2923" s="70"/>
      <c r="B2923" s="70"/>
      <c r="C2923" s="70"/>
      <c r="D2923" s="70"/>
      <c r="E2923" s="70"/>
      <c r="F2923" s="71"/>
      <c r="G2923" s="73"/>
    </row>
    <row r="2924">
      <c r="A2924" s="70"/>
      <c r="B2924" s="70"/>
      <c r="C2924" s="70"/>
      <c r="D2924" s="70"/>
      <c r="E2924" s="70"/>
      <c r="F2924" s="71"/>
      <c r="G2924" s="73"/>
    </row>
    <row r="2925">
      <c r="A2925" s="70"/>
      <c r="B2925" s="70"/>
      <c r="C2925" s="70"/>
      <c r="D2925" s="70"/>
      <c r="E2925" s="70"/>
      <c r="F2925" s="71"/>
      <c r="G2925" s="73"/>
    </row>
    <row r="2926">
      <c r="A2926" s="70"/>
      <c r="B2926" s="70"/>
      <c r="C2926" s="70"/>
      <c r="D2926" s="70"/>
      <c r="E2926" s="70"/>
      <c r="F2926" s="71"/>
      <c r="G2926" s="73"/>
    </row>
    <row r="2927">
      <c r="A2927" s="70"/>
      <c r="B2927" s="70"/>
      <c r="C2927" s="70"/>
      <c r="D2927" s="70"/>
      <c r="E2927" s="70"/>
      <c r="F2927" s="71"/>
      <c r="G2927" s="73"/>
    </row>
    <row r="2928">
      <c r="A2928" s="70"/>
      <c r="B2928" s="70"/>
      <c r="C2928" s="70"/>
      <c r="D2928" s="70"/>
      <c r="E2928" s="70"/>
      <c r="F2928" s="71"/>
      <c r="G2928" s="73"/>
    </row>
    <row r="2929">
      <c r="A2929" s="70"/>
      <c r="B2929" s="70"/>
      <c r="C2929" s="70"/>
      <c r="D2929" s="70"/>
      <c r="E2929" s="70"/>
      <c r="F2929" s="71"/>
      <c r="G2929" s="73"/>
    </row>
    <row r="2930">
      <c r="A2930" s="70"/>
      <c r="B2930" s="70"/>
      <c r="C2930" s="70"/>
      <c r="D2930" s="70"/>
      <c r="E2930" s="70"/>
      <c r="F2930" s="71"/>
      <c r="G2930" s="73"/>
    </row>
    <row r="2931">
      <c r="A2931" s="70"/>
      <c r="B2931" s="70"/>
      <c r="C2931" s="70"/>
      <c r="D2931" s="70"/>
      <c r="E2931" s="70"/>
      <c r="F2931" s="71"/>
      <c r="G2931" s="73"/>
    </row>
    <row r="2932">
      <c r="A2932" s="70"/>
      <c r="B2932" s="70"/>
      <c r="C2932" s="70"/>
      <c r="D2932" s="70"/>
      <c r="E2932" s="70"/>
      <c r="F2932" s="71"/>
      <c r="G2932" s="73"/>
    </row>
    <row r="2933">
      <c r="A2933" s="70"/>
      <c r="B2933" s="70"/>
      <c r="C2933" s="70"/>
      <c r="D2933" s="70"/>
      <c r="E2933" s="70"/>
      <c r="F2933" s="71"/>
      <c r="G2933" s="73"/>
    </row>
    <row r="2934">
      <c r="A2934" s="70"/>
      <c r="B2934" s="70"/>
      <c r="C2934" s="70"/>
      <c r="D2934" s="70"/>
      <c r="E2934" s="70"/>
      <c r="F2934" s="71"/>
      <c r="G2934" s="73"/>
    </row>
    <row r="2935">
      <c r="A2935" s="70"/>
      <c r="B2935" s="70"/>
      <c r="C2935" s="70"/>
      <c r="D2935" s="70"/>
      <c r="E2935" s="70"/>
      <c r="F2935" s="71"/>
      <c r="G2935" s="73"/>
    </row>
    <row r="2936">
      <c r="A2936" s="70"/>
      <c r="B2936" s="70"/>
      <c r="C2936" s="70"/>
      <c r="D2936" s="70"/>
      <c r="E2936" s="70"/>
      <c r="F2936" s="71"/>
      <c r="G2936" s="73"/>
    </row>
    <row r="2937">
      <c r="A2937" s="70"/>
      <c r="B2937" s="70"/>
      <c r="C2937" s="70"/>
      <c r="D2937" s="70"/>
      <c r="E2937" s="70"/>
      <c r="F2937" s="71"/>
      <c r="G2937" s="73"/>
    </row>
    <row r="2938">
      <c r="A2938" s="70"/>
      <c r="B2938" s="70"/>
      <c r="C2938" s="70"/>
      <c r="D2938" s="70"/>
      <c r="E2938" s="70"/>
      <c r="F2938" s="71"/>
      <c r="G2938" s="73"/>
    </row>
    <row r="2939">
      <c r="A2939" s="70"/>
      <c r="B2939" s="70"/>
      <c r="C2939" s="70"/>
      <c r="D2939" s="70"/>
      <c r="E2939" s="70"/>
      <c r="F2939" s="71"/>
      <c r="G2939" s="73"/>
    </row>
    <row r="2940">
      <c r="A2940" s="70"/>
      <c r="B2940" s="70"/>
      <c r="C2940" s="70"/>
      <c r="D2940" s="70"/>
      <c r="E2940" s="70"/>
      <c r="F2940" s="71"/>
      <c r="G2940" s="73"/>
    </row>
    <row r="2941">
      <c r="A2941" s="70"/>
      <c r="B2941" s="70"/>
      <c r="C2941" s="70"/>
      <c r="D2941" s="70"/>
      <c r="E2941" s="70"/>
      <c r="F2941" s="71"/>
      <c r="G2941" s="73"/>
    </row>
    <row r="2942">
      <c r="A2942" s="70"/>
      <c r="B2942" s="70"/>
      <c r="C2942" s="70"/>
      <c r="D2942" s="70"/>
      <c r="E2942" s="70"/>
      <c r="F2942" s="71"/>
      <c r="G2942" s="73"/>
    </row>
    <row r="2943">
      <c r="A2943" s="70"/>
      <c r="B2943" s="70"/>
      <c r="C2943" s="70"/>
      <c r="D2943" s="70"/>
      <c r="E2943" s="70"/>
      <c r="F2943" s="71"/>
      <c r="G2943" s="73"/>
    </row>
    <row r="2944">
      <c r="A2944" s="70"/>
      <c r="B2944" s="70"/>
      <c r="C2944" s="70"/>
      <c r="D2944" s="70"/>
      <c r="E2944" s="70"/>
      <c r="F2944" s="71"/>
      <c r="G2944" s="73"/>
    </row>
    <row r="2945">
      <c r="A2945" s="70"/>
      <c r="B2945" s="70"/>
      <c r="C2945" s="70"/>
      <c r="D2945" s="70"/>
      <c r="E2945" s="70"/>
      <c r="F2945" s="71"/>
      <c r="G2945" s="73"/>
    </row>
    <row r="2946">
      <c r="A2946" s="70"/>
      <c r="B2946" s="70"/>
      <c r="C2946" s="70"/>
      <c r="D2946" s="70"/>
      <c r="E2946" s="70"/>
      <c r="F2946" s="71"/>
      <c r="G2946" s="73"/>
    </row>
    <row r="2947">
      <c r="A2947" s="70"/>
      <c r="B2947" s="70"/>
      <c r="C2947" s="70"/>
      <c r="D2947" s="70"/>
      <c r="E2947" s="70"/>
      <c r="F2947" s="71"/>
      <c r="G2947" s="73"/>
    </row>
    <row r="2948">
      <c r="A2948" s="70"/>
      <c r="B2948" s="70"/>
      <c r="C2948" s="70"/>
      <c r="D2948" s="70"/>
      <c r="E2948" s="70"/>
      <c r="F2948" s="71"/>
      <c r="G2948" s="73"/>
    </row>
    <row r="2949">
      <c r="A2949" s="70"/>
      <c r="B2949" s="70"/>
      <c r="C2949" s="70"/>
      <c r="D2949" s="70"/>
      <c r="E2949" s="70"/>
      <c r="F2949" s="71"/>
      <c r="G2949" s="73"/>
    </row>
    <row r="2950">
      <c r="A2950" s="70"/>
      <c r="B2950" s="70"/>
      <c r="C2950" s="70"/>
      <c r="D2950" s="70"/>
      <c r="E2950" s="70"/>
      <c r="F2950" s="71"/>
      <c r="G2950" s="73"/>
    </row>
    <row r="2951">
      <c r="A2951" s="70"/>
      <c r="B2951" s="70"/>
      <c r="C2951" s="70"/>
      <c r="D2951" s="70"/>
      <c r="E2951" s="70"/>
      <c r="F2951" s="71"/>
      <c r="G2951" s="73"/>
    </row>
    <row r="2952">
      <c r="A2952" s="70"/>
      <c r="B2952" s="70"/>
      <c r="C2952" s="70"/>
      <c r="D2952" s="70"/>
      <c r="E2952" s="70"/>
      <c r="F2952" s="71"/>
      <c r="G2952" s="73"/>
    </row>
    <row r="2953">
      <c r="A2953" s="70"/>
      <c r="B2953" s="70"/>
      <c r="C2953" s="70"/>
      <c r="D2953" s="70"/>
      <c r="E2953" s="70"/>
      <c r="F2953" s="71"/>
      <c r="G2953" s="73"/>
    </row>
    <row r="2954">
      <c r="A2954" s="70"/>
      <c r="B2954" s="70"/>
      <c r="C2954" s="70"/>
      <c r="D2954" s="70"/>
      <c r="E2954" s="70"/>
      <c r="F2954" s="71"/>
      <c r="G2954" s="73"/>
    </row>
    <row r="2955">
      <c r="A2955" s="70"/>
      <c r="B2955" s="70"/>
      <c r="C2955" s="70"/>
      <c r="D2955" s="70"/>
      <c r="E2955" s="70"/>
      <c r="F2955" s="71"/>
      <c r="G2955" s="73"/>
    </row>
    <row r="2956">
      <c r="A2956" s="70"/>
      <c r="B2956" s="70"/>
      <c r="C2956" s="70"/>
      <c r="D2956" s="70"/>
      <c r="E2956" s="70"/>
      <c r="F2956" s="71"/>
      <c r="G2956" s="73"/>
    </row>
    <row r="2957">
      <c r="A2957" s="70"/>
      <c r="B2957" s="70"/>
      <c r="C2957" s="70"/>
      <c r="D2957" s="70"/>
      <c r="E2957" s="70"/>
      <c r="F2957" s="71"/>
      <c r="G2957" s="73"/>
    </row>
    <row r="2958">
      <c r="A2958" s="70"/>
      <c r="B2958" s="70"/>
      <c r="C2958" s="70"/>
      <c r="D2958" s="70"/>
      <c r="E2958" s="70"/>
      <c r="F2958" s="71"/>
      <c r="G2958" s="73"/>
    </row>
    <row r="2959">
      <c r="A2959" s="70"/>
      <c r="B2959" s="70"/>
      <c r="C2959" s="70"/>
      <c r="D2959" s="70"/>
      <c r="E2959" s="70"/>
      <c r="F2959" s="71"/>
      <c r="G2959" s="73"/>
    </row>
    <row r="2960">
      <c r="A2960" s="70"/>
      <c r="B2960" s="70"/>
      <c r="C2960" s="70"/>
      <c r="D2960" s="70"/>
      <c r="E2960" s="70"/>
      <c r="F2960" s="71"/>
      <c r="G2960" s="73"/>
    </row>
    <row r="2961">
      <c r="A2961" s="70"/>
      <c r="B2961" s="70"/>
      <c r="C2961" s="70"/>
      <c r="D2961" s="70"/>
      <c r="E2961" s="70"/>
      <c r="F2961" s="71"/>
      <c r="G2961" s="73"/>
    </row>
    <row r="2962">
      <c r="A2962" s="70"/>
      <c r="B2962" s="70"/>
      <c r="C2962" s="70"/>
      <c r="D2962" s="70"/>
      <c r="E2962" s="70"/>
      <c r="F2962" s="71"/>
      <c r="G2962" s="73"/>
    </row>
    <row r="2963">
      <c r="A2963" s="70"/>
      <c r="B2963" s="70"/>
      <c r="C2963" s="70"/>
      <c r="D2963" s="70"/>
      <c r="E2963" s="70"/>
      <c r="F2963" s="71"/>
      <c r="G2963" s="73"/>
    </row>
    <row r="2964">
      <c r="A2964" s="70"/>
      <c r="B2964" s="70"/>
      <c r="C2964" s="70"/>
      <c r="D2964" s="70"/>
      <c r="E2964" s="70"/>
      <c r="F2964" s="71"/>
      <c r="G2964" s="73"/>
    </row>
    <row r="2965">
      <c r="A2965" s="70"/>
      <c r="B2965" s="70"/>
      <c r="C2965" s="70"/>
      <c r="D2965" s="70"/>
      <c r="E2965" s="70"/>
      <c r="F2965" s="71"/>
      <c r="G2965" s="73"/>
    </row>
    <row r="2966">
      <c r="A2966" s="70"/>
      <c r="B2966" s="70"/>
      <c r="C2966" s="70"/>
      <c r="D2966" s="70"/>
      <c r="E2966" s="70"/>
      <c r="F2966" s="71"/>
      <c r="G2966" s="73"/>
    </row>
    <row r="2967">
      <c r="A2967" s="70"/>
      <c r="B2967" s="70"/>
      <c r="C2967" s="70"/>
      <c r="D2967" s="70"/>
      <c r="E2967" s="70"/>
      <c r="F2967" s="71"/>
      <c r="G2967" s="73"/>
    </row>
    <row r="2968">
      <c r="A2968" s="70"/>
      <c r="B2968" s="70"/>
      <c r="C2968" s="70"/>
      <c r="D2968" s="70"/>
      <c r="E2968" s="70"/>
      <c r="F2968" s="71"/>
      <c r="G2968" s="73"/>
    </row>
    <row r="2969">
      <c r="A2969" s="70"/>
      <c r="B2969" s="70"/>
      <c r="C2969" s="70"/>
      <c r="D2969" s="70"/>
      <c r="E2969" s="70"/>
      <c r="F2969" s="71"/>
      <c r="G2969" s="73"/>
    </row>
    <row r="2970">
      <c r="A2970" s="70"/>
      <c r="B2970" s="70"/>
      <c r="C2970" s="70"/>
      <c r="D2970" s="70"/>
      <c r="E2970" s="70"/>
      <c r="F2970" s="71"/>
      <c r="G2970" s="73"/>
    </row>
    <row r="2971">
      <c r="A2971" s="70"/>
      <c r="B2971" s="70"/>
      <c r="C2971" s="70"/>
      <c r="D2971" s="70"/>
      <c r="E2971" s="70"/>
      <c r="F2971" s="71"/>
      <c r="G2971" s="73"/>
    </row>
    <row r="2972">
      <c r="A2972" s="70"/>
      <c r="B2972" s="70"/>
      <c r="C2972" s="70"/>
      <c r="D2972" s="70"/>
      <c r="E2972" s="70"/>
      <c r="F2972" s="71"/>
      <c r="G2972" s="73"/>
    </row>
    <row r="2973">
      <c r="A2973" s="70"/>
      <c r="B2973" s="70"/>
      <c r="C2973" s="70"/>
      <c r="D2973" s="70"/>
      <c r="E2973" s="70"/>
      <c r="F2973" s="71"/>
      <c r="G2973" s="73"/>
    </row>
    <row r="2974">
      <c r="A2974" s="70"/>
      <c r="B2974" s="70"/>
      <c r="C2974" s="70"/>
      <c r="D2974" s="70"/>
      <c r="E2974" s="70"/>
      <c r="F2974" s="71"/>
      <c r="G2974" s="73"/>
    </row>
    <row r="2975">
      <c r="A2975" s="70"/>
      <c r="B2975" s="70"/>
      <c r="C2975" s="70"/>
      <c r="D2975" s="70"/>
      <c r="E2975" s="70"/>
      <c r="F2975" s="71"/>
      <c r="G2975" s="73"/>
    </row>
    <row r="2976">
      <c r="A2976" s="70"/>
      <c r="B2976" s="70"/>
      <c r="C2976" s="70"/>
      <c r="D2976" s="70"/>
      <c r="E2976" s="70"/>
      <c r="F2976" s="71"/>
      <c r="G2976" s="73"/>
    </row>
    <row r="2977">
      <c r="A2977" s="70"/>
      <c r="B2977" s="70"/>
      <c r="C2977" s="70"/>
      <c r="D2977" s="70"/>
      <c r="E2977" s="70"/>
      <c r="F2977" s="71"/>
      <c r="G2977" s="73"/>
    </row>
    <row r="2978">
      <c r="A2978" s="70"/>
      <c r="B2978" s="70"/>
      <c r="C2978" s="70"/>
      <c r="D2978" s="70"/>
      <c r="E2978" s="70"/>
      <c r="F2978" s="71"/>
      <c r="G2978" s="73"/>
    </row>
    <row r="2979">
      <c r="A2979" s="70"/>
      <c r="B2979" s="70"/>
      <c r="C2979" s="70"/>
      <c r="D2979" s="70"/>
      <c r="E2979" s="70"/>
      <c r="F2979" s="71"/>
      <c r="G2979" s="73"/>
    </row>
    <row r="2980">
      <c r="A2980" s="70"/>
      <c r="B2980" s="70"/>
      <c r="C2980" s="70"/>
      <c r="D2980" s="70"/>
      <c r="E2980" s="70"/>
      <c r="F2980" s="71"/>
      <c r="G2980" s="73"/>
    </row>
    <row r="2981">
      <c r="A2981" s="70"/>
      <c r="B2981" s="70"/>
      <c r="C2981" s="70"/>
      <c r="D2981" s="70"/>
      <c r="E2981" s="70"/>
      <c r="F2981" s="71"/>
      <c r="G2981" s="73"/>
    </row>
    <row r="2982">
      <c r="A2982" s="70"/>
      <c r="B2982" s="70"/>
      <c r="C2982" s="70"/>
      <c r="D2982" s="70"/>
      <c r="E2982" s="70"/>
      <c r="F2982" s="71"/>
      <c r="G2982" s="73"/>
    </row>
    <row r="2983">
      <c r="A2983" s="70"/>
      <c r="B2983" s="70"/>
      <c r="C2983" s="70"/>
      <c r="D2983" s="70"/>
      <c r="E2983" s="70"/>
      <c r="F2983" s="71"/>
      <c r="G2983" s="73"/>
    </row>
    <row r="2984">
      <c r="A2984" s="70"/>
      <c r="B2984" s="70"/>
      <c r="C2984" s="70"/>
      <c r="D2984" s="70"/>
      <c r="E2984" s="70"/>
      <c r="F2984" s="71"/>
      <c r="G2984" s="73"/>
    </row>
    <row r="2985">
      <c r="A2985" s="70"/>
      <c r="B2985" s="70"/>
      <c r="C2985" s="70"/>
      <c r="D2985" s="70"/>
      <c r="E2985" s="70"/>
      <c r="F2985" s="71"/>
      <c r="G2985" s="73"/>
    </row>
    <row r="2986">
      <c r="A2986" s="70"/>
      <c r="B2986" s="70"/>
      <c r="C2986" s="70"/>
      <c r="D2986" s="70"/>
      <c r="E2986" s="70"/>
      <c r="F2986" s="71"/>
      <c r="G2986" s="73"/>
    </row>
    <row r="2987">
      <c r="A2987" s="70"/>
      <c r="B2987" s="70"/>
      <c r="C2987" s="70"/>
      <c r="D2987" s="70"/>
      <c r="E2987" s="70"/>
      <c r="F2987" s="71"/>
      <c r="G2987" s="73"/>
    </row>
    <row r="2988">
      <c r="A2988" s="70"/>
      <c r="B2988" s="70"/>
      <c r="C2988" s="70"/>
      <c r="D2988" s="70"/>
      <c r="E2988" s="70"/>
      <c r="F2988" s="71"/>
      <c r="G2988" s="73"/>
    </row>
    <row r="2989">
      <c r="A2989" s="70"/>
      <c r="B2989" s="70"/>
      <c r="C2989" s="70"/>
      <c r="D2989" s="70"/>
      <c r="E2989" s="70"/>
      <c r="F2989" s="71"/>
      <c r="G2989" s="73"/>
    </row>
    <row r="2990">
      <c r="A2990" s="70"/>
      <c r="B2990" s="70"/>
      <c r="C2990" s="70"/>
      <c r="D2990" s="70"/>
      <c r="E2990" s="70"/>
      <c r="F2990" s="71"/>
      <c r="G2990" s="73"/>
    </row>
    <row r="2991">
      <c r="A2991" s="70"/>
      <c r="B2991" s="70"/>
      <c r="C2991" s="70"/>
      <c r="D2991" s="70"/>
      <c r="E2991" s="70"/>
      <c r="F2991" s="71"/>
      <c r="G2991" s="73"/>
    </row>
    <row r="2992">
      <c r="A2992" s="70"/>
      <c r="B2992" s="70"/>
      <c r="C2992" s="70"/>
      <c r="D2992" s="70"/>
      <c r="E2992" s="70"/>
      <c r="F2992" s="71"/>
      <c r="G2992" s="73"/>
    </row>
    <row r="2993">
      <c r="A2993" s="70"/>
      <c r="B2993" s="70"/>
      <c r="C2993" s="70"/>
      <c r="D2993" s="70"/>
      <c r="E2993" s="70"/>
      <c r="F2993" s="71"/>
      <c r="G2993" s="73"/>
    </row>
    <row r="2994">
      <c r="A2994" s="70"/>
      <c r="B2994" s="70"/>
      <c r="C2994" s="70"/>
      <c r="D2994" s="70"/>
      <c r="E2994" s="70"/>
      <c r="F2994" s="71"/>
      <c r="G2994" s="73"/>
    </row>
    <row r="2995">
      <c r="A2995" s="70"/>
      <c r="B2995" s="70"/>
      <c r="C2995" s="70"/>
      <c r="D2995" s="70"/>
      <c r="E2995" s="70"/>
      <c r="F2995" s="71"/>
      <c r="G2995" s="73"/>
    </row>
    <row r="2996">
      <c r="A2996" s="70"/>
      <c r="B2996" s="70"/>
      <c r="C2996" s="70"/>
      <c r="D2996" s="70"/>
      <c r="E2996" s="70"/>
      <c r="F2996" s="71"/>
      <c r="G2996" s="73"/>
    </row>
    <row r="2997">
      <c r="A2997" s="70"/>
      <c r="B2997" s="70"/>
      <c r="C2997" s="70"/>
      <c r="D2997" s="70"/>
      <c r="E2997" s="70"/>
      <c r="F2997" s="71"/>
      <c r="G2997" s="73"/>
    </row>
    <row r="2998">
      <c r="A2998" s="70"/>
      <c r="B2998" s="70"/>
      <c r="C2998" s="70"/>
      <c r="D2998" s="70"/>
      <c r="E2998" s="70"/>
      <c r="F2998" s="71"/>
      <c r="G2998" s="73"/>
    </row>
    <row r="2999">
      <c r="A2999" s="70"/>
      <c r="B2999" s="70"/>
      <c r="C2999" s="70"/>
      <c r="D2999" s="70"/>
      <c r="E2999" s="70"/>
      <c r="F2999" s="71"/>
      <c r="G2999" s="73"/>
    </row>
    <row r="3000">
      <c r="A3000" s="70"/>
      <c r="B3000" s="70"/>
      <c r="C3000" s="70"/>
      <c r="D3000" s="70"/>
      <c r="E3000" s="70"/>
      <c r="F3000" s="71"/>
      <c r="G3000" s="73"/>
    </row>
    <row r="3001">
      <c r="A3001" s="70"/>
      <c r="B3001" s="70"/>
      <c r="C3001" s="70"/>
      <c r="D3001" s="70"/>
      <c r="E3001" s="70"/>
      <c r="F3001" s="71"/>
      <c r="G3001" s="73"/>
    </row>
    <row r="3002">
      <c r="A3002" s="70"/>
      <c r="B3002" s="70"/>
      <c r="C3002" s="70"/>
      <c r="D3002" s="70"/>
      <c r="E3002" s="70"/>
      <c r="F3002" s="71"/>
      <c r="G3002" s="73"/>
    </row>
    <row r="3003">
      <c r="A3003" s="70"/>
      <c r="B3003" s="70"/>
      <c r="C3003" s="70"/>
      <c r="D3003" s="70"/>
      <c r="E3003" s="70"/>
      <c r="F3003" s="71"/>
      <c r="G3003" s="73"/>
    </row>
    <row r="3004">
      <c r="A3004" s="70"/>
      <c r="B3004" s="70"/>
      <c r="C3004" s="70"/>
      <c r="D3004" s="70"/>
      <c r="E3004" s="70"/>
      <c r="F3004" s="71"/>
      <c r="G3004" s="73"/>
    </row>
    <row r="3005">
      <c r="A3005" s="70"/>
      <c r="B3005" s="70"/>
      <c r="C3005" s="70"/>
      <c r="D3005" s="70"/>
      <c r="E3005" s="70"/>
      <c r="F3005" s="71"/>
      <c r="G3005" s="73"/>
    </row>
    <row r="3006">
      <c r="A3006" s="70"/>
      <c r="B3006" s="70"/>
      <c r="C3006" s="70"/>
      <c r="D3006" s="70"/>
      <c r="E3006" s="70"/>
      <c r="F3006" s="71"/>
      <c r="G3006" s="73"/>
    </row>
    <row r="3007">
      <c r="A3007" s="70"/>
      <c r="B3007" s="70"/>
      <c r="C3007" s="70"/>
      <c r="D3007" s="70"/>
      <c r="E3007" s="70"/>
      <c r="F3007" s="71"/>
      <c r="G3007" s="73"/>
    </row>
    <row r="3008">
      <c r="A3008" s="70"/>
      <c r="B3008" s="70"/>
      <c r="C3008" s="70"/>
      <c r="D3008" s="70"/>
      <c r="E3008" s="70"/>
      <c r="F3008" s="71"/>
      <c r="G3008" s="73"/>
    </row>
    <row r="3009">
      <c r="A3009" s="70"/>
      <c r="B3009" s="70"/>
      <c r="C3009" s="70"/>
      <c r="D3009" s="70"/>
      <c r="E3009" s="70"/>
      <c r="F3009" s="71"/>
      <c r="G3009" s="73"/>
    </row>
    <row r="3010">
      <c r="A3010" s="70"/>
      <c r="B3010" s="70"/>
      <c r="C3010" s="70"/>
      <c r="D3010" s="70"/>
      <c r="E3010" s="70"/>
      <c r="F3010" s="71"/>
      <c r="G3010" s="73"/>
    </row>
    <row r="3011">
      <c r="A3011" s="70"/>
      <c r="B3011" s="70"/>
      <c r="C3011" s="70"/>
      <c r="D3011" s="70"/>
      <c r="E3011" s="70"/>
      <c r="F3011" s="71"/>
      <c r="G3011" s="73"/>
    </row>
    <row r="3012">
      <c r="A3012" s="70"/>
      <c r="B3012" s="70"/>
      <c r="C3012" s="70"/>
      <c r="D3012" s="70"/>
      <c r="E3012" s="70"/>
      <c r="F3012" s="71"/>
      <c r="G3012" s="73"/>
    </row>
    <row r="3013">
      <c r="A3013" s="70"/>
      <c r="B3013" s="70"/>
      <c r="C3013" s="70"/>
      <c r="D3013" s="70"/>
      <c r="E3013" s="70"/>
      <c r="F3013" s="71"/>
      <c r="G3013" s="73"/>
    </row>
    <row r="3014">
      <c r="A3014" s="70"/>
      <c r="B3014" s="70"/>
      <c r="C3014" s="70"/>
      <c r="D3014" s="70"/>
      <c r="E3014" s="70"/>
      <c r="F3014" s="71"/>
      <c r="G3014" s="73"/>
    </row>
    <row r="3015">
      <c r="A3015" s="70"/>
      <c r="B3015" s="70"/>
      <c r="C3015" s="70"/>
      <c r="D3015" s="70"/>
      <c r="E3015" s="70"/>
      <c r="F3015" s="71"/>
      <c r="G3015" s="73"/>
    </row>
    <row r="3016">
      <c r="A3016" s="70"/>
      <c r="B3016" s="70"/>
      <c r="C3016" s="70"/>
      <c r="D3016" s="70"/>
      <c r="E3016" s="70"/>
      <c r="F3016" s="71"/>
      <c r="G3016" s="73"/>
    </row>
    <row r="3017">
      <c r="A3017" s="70"/>
      <c r="B3017" s="70"/>
      <c r="C3017" s="70"/>
      <c r="D3017" s="70"/>
      <c r="E3017" s="70"/>
      <c r="F3017" s="71"/>
      <c r="G3017" s="73"/>
    </row>
    <row r="3018">
      <c r="A3018" s="70"/>
      <c r="B3018" s="70"/>
      <c r="C3018" s="70"/>
      <c r="D3018" s="70"/>
      <c r="E3018" s="70"/>
      <c r="F3018" s="71"/>
      <c r="G3018" s="73"/>
    </row>
    <row r="3019">
      <c r="A3019" s="70"/>
      <c r="B3019" s="70"/>
      <c r="C3019" s="70"/>
      <c r="D3019" s="70"/>
      <c r="E3019" s="70"/>
      <c r="F3019" s="71"/>
      <c r="G3019" s="73"/>
    </row>
    <row r="3020">
      <c r="A3020" s="70"/>
      <c r="B3020" s="70"/>
      <c r="C3020" s="70"/>
      <c r="D3020" s="70"/>
      <c r="E3020" s="70"/>
      <c r="F3020" s="71"/>
      <c r="G3020" s="73"/>
    </row>
    <row r="3021">
      <c r="A3021" s="70"/>
      <c r="B3021" s="70"/>
      <c r="C3021" s="70"/>
      <c r="D3021" s="70"/>
      <c r="E3021" s="70"/>
      <c r="F3021" s="71"/>
      <c r="G3021" s="73"/>
    </row>
    <row r="3022">
      <c r="A3022" s="70"/>
      <c r="B3022" s="70"/>
      <c r="C3022" s="70"/>
      <c r="D3022" s="70"/>
      <c r="E3022" s="70"/>
      <c r="F3022" s="71"/>
      <c r="G3022" s="73"/>
    </row>
    <row r="3023">
      <c r="A3023" s="70"/>
      <c r="B3023" s="70"/>
      <c r="C3023" s="70"/>
      <c r="D3023" s="70"/>
      <c r="E3023" s="70"/>
      <c r="F3023" s="71"/>
      <c r="G3023" s="73"/>
    </row>
    <row r="3024">
      <c r="A3024" s="70"/>
      <c r="B3024" s="70"/>
      <c r="C3024" s="70"/>
      <c r="D3024" s="70"/>
      <c r="E3024" s="70"/>
      <c r="F3024" s="71"/>
      <c r="G3024" s="73"/>
    </row>
    <row r="3025">
      <c r="A3025" s="70"/>
      <c r="B3025" s="70"/>
      <c r="C3025" s="70"/>
      <c r="D3025" s="70"/>
      <c r="E3025" s="70"/>
      <c r="F3025" s="71"/>
      <c r="G3025" s="73"/>
    </row>
    <row r="3026">
      <c r="A3026" s="70"/>
      <c r="B3026" s="70"/>
      <c r="C3026" s="70"/>
      <c r="D3026" s="70"/>
      <c r="E3026" s="70"/>
      <c r="F3026" s="71"/>
      <c r="G3026" s="73"/>
    </row>
    <row r="3027">
      <c r="A3027" s="70"/>
      <c r="B3027" s="70"/>
      <c r="C3027" s="70"/>
      <c r="D3027" s="70"/>
      <c r="E3027" s="70"/>
      <c r="F3027" s="71"/>
      <c r="G3027" s="73"/>
    </row>
    <row r="3028">
      <c r="A3028" s="70"/>
      <c r="B3028" s="70"/>
      <c r="C3028" s="70"/>
      <c r="D3028" s="70"/>
      <c r="E3028" s="70"/>
      <c r="F3028" s="71"/>
      <c r="G3028" s="73"/>
    </row>
    <row r="3029">
      <c r="A3029" s="70"/>
      <c r="B3029" s="70"/>
      <c r="C3029" s="70"/>
      <c r="D3029" s="70"/>
      <c r="E3029" s="70"/>
      <c r="F3029" s="71"/>
      <c r="G3029" s="73"/>
    </row>
    <row r="3030">
      <c r="A3030" s="70"/>
      <c r="B3030" s="70"/>
      <c r="C3030" s="70"/>
      <c r="D3030" s="70"/>
      <c r="E3030" s="70"/>
      <c r="F3030" s="71"/>
      <c r="G3030" s="73"/>
    </row>
    <row r="3031">
      <c r="A3031" s="70"/>
      <c r="B3031" s="70"/>
      <c r="C3031" s="70"/>
      <c r="D3031" s="70"/>
      <c r="E3031" s="70"/>
      <c r="F3031" s="71"/>
      <c r="G3031" s="73"/>
    </row>
    <row r="3032">
      <c r="A3032" s="70"/>
      <c r="B3032" s="70"/>
      <c r="C3032" s="70"/>
      <c r="D3032" s="70"/>
      <c r="E3032" s="70"/>
      <c r="F3032" s="71"/>
      <c r="G3032" s="73"/>
    </row>
    <row r="3033">
      <c r="A3033" s="70"/>
      <c r="B3033" s="70"/>
      <c r="C3033" s="70"/>
      <c r="D3033" s="70"/>
      <c r="E3033" s="70"/>
      <c r="F3033" s="71"/>
      <c r="G3033" s="73"/>
    </row>
    <row r="3034">
      <c r="A3034" s="70"/>
      <c r="B3034" s="70"/>
      <c r="C3034" s="70"/>
      <c r="D3034" s="70"/>
      <c r="E3034" s="70"/>
      <c r="F3034" s="71"/>
      <c r="G3034" s="73"/>
    </row>
    <row r="3035">
      <c r="A3035" s="70"/>
      <c r="B3035" s="70"/>
      <c r="C3035" s="70"/>
      <c r="D3035" s="70"/>
      <c r="E3035" s="70"/>
      <c r="F3035" s="71"/>
      <c r="G3035" s="73"/>
    </row>
    <row r="3036">
      <c r="A3036" s="70"/>
      <c r="B3036" s="70"/>
      <c r="C3036" s="70"/>
      <c r="D3036" s="70"/>
      <c r="E3036" s="70"/>
      <c r="F3036" s="71"/>
      <c r="G3036" s="73"/>
    </row>
    <row r="3037">
      <c r="A3037" s="70"/>
      <c r="B3037" s="70"/>
      <c r="C3037" s="70"/>
      <c r="D3037" s="70"/>
      <c r="E3037" s="70"/>
      <c r="F3037" s="71"/>
      <c r="G3037" s="73"/>
    </row>
    <row r="3038">
      <c r="A3038" s="70"/>
      <c r="B3038" s="70"/>
      <c r="C3038" s="70"/>
      <c r="D3038" s="70"/>
      <c r="E3038" s="70"/>
      <c r="F3038" s="71"/>
      <c r="G3038" s="73"/>
    </row>
    <row r="3039">
      <c r="A3039" s="70"/>
      <c r="B3039" s="70"/>
      <c r="C3039" s="70"/>
      <c r="D3039" s="70"/>
      <c r="E3039" s="70"/>
      <c r="F3039" s="71"/>
      <c r="G3039" s="73"/>
    </row>
    <row r="3040">
      <c r="A3040" s="70"/>
      <c r="B3040" s="70"/>
      <c r="C3040" s="70"/>
      <c r="D3040" s="70"/>
      <c r="E3040" s="70"/>
      <c r="F3040" s="71"/>
      <c r="G3040" s="73"/>
    </row>
    <row r="3041">
      <c r="A3041" s="70"/>
      <c r="B3041" s="70"/>
      <c r="C3041" s="70"/>
      <c r="D3041" s="70"/>
      <c r="E3041" s="70"/>
      <c r="F3041" s="71"/>
      <c r="G3041" s="73"/>
    </row>
    <row r="3042">
      <c r="A3042" s="70"/>
      <c r="B3042" s="70"/>
      <c r="C3042" s="70"/>
      <c r="D3042" s="70"/>
      <c r="E3042" s="70"/>
      <c r="F3042" s="71"/>
      <c r="G3042" s="73"/>
    </row>
    <row r="3043">
      <c r="A3043" s="70"/>
      <c r="B3043" s="70"/>
      <c r="C3043" s="70"/>
      <c r="D3043" s="70"/>
      <c r="E3043" s="70"/>
      <c r="F3043" s="71"/>
      <c r="G3043" s="73"/>
    </row>
    <row r="3044">
      <c r="A3044" s="70"/>
      <c r="B3044" s="70"/>
      <c r="C3044" s="70"/>
      <c r="D3044" s="70"/>
      <c r="E3044" s="70"/>
      <c r="F3044" s="71"/>
      <c r="G3044" s="73"/>
    </row>
    <row r="3045">
      <c r="A3045" s="70"/>
      <c r="B3045" s="70"/>
      <c r="C3045" s="70"/>
      <c r="D3045" s="70"/>
      <c r="E3045" s="70"/>
      <c r="F3045" s="71"/>
      <c r="G3045" s="73"/>
    </row>
    <row r="3046">
      <c r="A3046" s="70"/>
      <c r="B3046" s="70"/>
      <c r="C3046" s="70"/>
      <c r="D3046" s="70"/>
      <c r="E3046" s="70"/>
      <c r="F3046" s="71"/>
      <c r="G3046" s="73"/>
    </row>
    <row r="3047">
      <c r="A3047" s="70"/>
      <c r="B3047" s="70"/>
      <c r="C3047" s="70"/>
      <c r="D3047" s="70"/>
      <c r="E3047" s="70"/>
      <c r="F3047" s="71"/>
      <c r="G3047" s="73"/>
    </row>
    <row r="3048">
      <c r="A3048" s="70"/>
      <c r="B3048" s="70"/>
      <c r="C3048" s="70"/>
      <c r="D3048" s="70"/>
      <c r="E3048" s="70"/>
      <c r="F3048" s="71"/>
      <c r="G3048" s="73"/>
    </row>
    <row r="3049">
      <c r="A3049" s="70"/>
      <c r="B3049" s="70"/>
      <c r="C3049" s="70"/>
      <c r="D3049" s="70"/>
      <c r="E3049" s="70"/>
      <c r="F3049" s="71"/>
      <c r="G3049" s="73"/>
    </row>
    <row r="3050">
      <c r="A3050" s="70"/>
      <c r="B3050" s="70"/>
      <c r="C3050" s="70"/>
      <c r="D3050" s="70"/>
      <c r="E3050" s="70"/>
      <c r="F3050" s="71"/>
      <c r="G3050" s="73"/>
    </row>
    <row r="3051">
      <c r="A3051" s="70"/>
      <c r="B3051" s="70"/>
      <c r="C3051" s="70"/>
      <c r="D3051" s="70"/>
      <c r="E3051" s="70"/>
      <c r="F3051" s="71"/>
      <c r="G3051" s="73"/>
    </row>
    <row r="3052">
      <c r="A3052" s="70"/>
      <c r="B3052" s="70"/>
      <c r="C3052" s="70"/>
      <c r="D3052" s="70"/>
      <c r="E3052" s="70"/>
      <c r="F3052" s="71"/>
      <c r="G3052" s="73"/>
    </row>
    <row r="3053">
      <c r="A3053" s="70"/>
      <c r="B3053" s="70"/>
      <c r="C3053" s="70"/>
      <c r="D3053" s="70"/>
      <c r="E3053" s="70"/>
      <c r="F3053" s="71"/>
      <c r="G3053" s="73"/>
    </row>
    <row r="3054">
      <c r="A3054" s="70"/>
      <c r="B3054" s="70"/>
      <c r="C3054" s="70"/>
      <c r="D3054" s="70"/>
      <c r="E3054" s="70"/>
      <c r="F3054" s="71"/>
      <c r="G3054" s="73"/>
    </row>
    <row r="3055">
      <c r="A3055" s="70"/>
      <c r="B3055" s="70"/>
      <c r="C3055" s="70"/>
      <c r="D3055" s="70"/>
      <c r="E3055" s="70"/>
      <c r="F3055" s="71"/>
      <c r="G3055" s="73"/>
    </row>
    <row r="3056">
      <c r="A3056" s="70"/>
      <c r="B3056" s="70"/>
      <c r="C3056" s="70"/>
      <c r="D3056" s="70"/>
      <c r="E3056" s="70"/>
      <c r="F3056" s="71"/>
      <c r="G3056" s="73"/>
    </row>
    <row r="3057">
      <c r="A3057" s="70"/>
      <c r="B3057" s="70"/>
      <c r="C3057" s="70"/>
      <c r="D3057" s="70"/>
      <c r="E3057" s="70"/>
      <c r="F3057" s="71"/>
      <c r="G3057" s="73"/>
    </row>
    <row r="3058">
      <c r="A3058" s="70"/>
      <c r="B3058" s="70"/>
      <c r="C3058" s="70"/>
      <c r="D3058" s="70"/>
      <c r="E3058" s="70"/>
      <c r="F3058" s="71"/>
      <c r="G3058" s="73"/>
    </row>
    <row r="3059">
      <c r="A3059" s="70"/>
      <c r="B3059" s="70"/>
      <c r="C3059" s="70"/>
      <c r="D3059" s="70"/>
      <c r="E3059" s="70"/>
      <c r="F3059" s="71"/>
      <c r="G3059" s="73"/>
    </row>
    <row r="3060">
      <c r="A3060" s="70"/>
      <c r="B3060" s="70"/>
      <c r="C3060" s="70"/>
      <c r="D3060" s="70"/>
      <c r="E3060" s="70"/>
      <c r="F3060" s="71"/>
      <c r="G3060" s="73"/>
    </row>
    <row r="3061">
      <c r="A3061" s="70"/>
      <c r="B3061" s="70"/>
      <c r="C3061" s="70"/>
      <c r="D3061" s="70"/>
      <c r="E3061" s="70"/>
      <c r="F3061" s="71"/>
      <c r="G3061" s="73"/>
    </row>
    <row r="3062">
      <c r="A3062" s="70"/>
      <c r="B3062" s="70"/>
      <c r="C3062" s="70"/>
      <c r="D3062" s="70"/>
      <c r="E3062" s="70"/>
      <c r="F3062" s="71"/>
      <c r="G3062" s="73"/>
    </row>
    <row r="3063">
      <c r="A3063" s="70"/>
      <c r="B3063" s="70"/>
      <c r="C3063" s="70"/>
      <c r="D3063" s="70"/>
      <c r="E3063" s="70"/>
      <c r="F3063" s="71"/>
      <c r="G3063" s="73"/>
    </row>
    <row r="3064">
      <c r="A3064" s="70"/>
      <c r="B3064" s="70"/>
      <c r="C3064" s="70"/>
      <c r="D3064" s="70"/>
      <c r="E3064" s="70"/>
      <c r="F3064" s="71"/>
      <c r="G3064" s="73"/>
    </row>
    <row r="3065">
      <c r="A3065" s="70"/>
      <c r="B3065" s="70"/>
      <c r="C3065" s="70"/>
      <c r="D3065" s="70"/>
      <c r="E3065" s="70"/>
      <c r="F3065" s="71"/>
      <c r="G3065" s="73"/>
    </row>
    <row r="3066">
      <c r="A3066" s="70"/>
      <c r="B3066" s="70"/>
      <c r="C3066" s="70"/>
      <c r="D3066" s="70"/>
      <c r="E3066" s="70"/>
      <c r="F3066" s="71"/>
      <c r="G3066" s="73"/>
    </row>
    <row r="3067">
      <c r="A3067" s="70"/>
      <c r="B3067" s="70"/>
      <c r="C3067" s="70"/>
      <c r="D3067" s="70"/>
      <c r="E3067" s="70"/>
      <c r="F3067" s="71"/>
      <c r="G3067" s="73"/>
    </row>
    <row r="3068">
      <c r="A3068" s="70"/>
      <c r="B3068" s="70"/>
      <c r="C3068" s="70"/>
      <c r="D3068" s="70"/>
      <c r="E3068" s="70"/>
      <c r="F3068" s="71"/>
      <c r="G3068" s="73"/>
    </row>
    <row r="3069">
      <c r="A3069" s="70"/>
      <c r="B3069" s="70"/>
      <c r="C3069" s="70"/>
      <c r="D3069" s="70"/>
      <c r="E3069" s="70"/>
      <c r="F3069" s="71"/>
      <c r="G3069" s="73"/>
    </row>
    <row r="3070">
      <c r="A3070" s="70"/>
      <c r="B3070" s="70"/>
      <c r="C3070" s="70"/>
      <c r="D3070" s="70"/>
      <c r="E3070" s="70"/>
      <c r="F3070" s="71"/>
      <c r="G3070" s="73"/>
    </row>
    <row r="3071">
      <c r="A3071" s="70"/>
      <c r="B3071" s="70"/>
      <c r="C3071" s="70"/>
      <c r="D3071" s="70"/>
      <c r="E3071" s="70"/>
      <c r="F3071" s="71"/>
      <c r="G3071" s="73"/>
    </row>
    <row r="3072">
      <c r="A3072" s="70"/>
      <c r="B3072" s="70"/>
      <c r="C3072" s="70"/>
      <c r="D3072" s="70"/>
      <c r="E3072" s="70"/>
      <c r="F3072" s="71"/>
      <c r="G3072" s="73"/>
    </row>
    <row r="3073">
      <c r="A3073" s="70"/>
      <c r="B3073" s="70"/>
      <c r="C3073" s="70"/>
      <c r="D3073" s="70"/>
      <c r="E3073" s="70"/>
      <c r="F3073" s="71"/>
      <c r="G3073" s="73"/>
    </row>
    <row r="3074">
      <c r="A3074" s="70"/>
      <c r="B3074" s="70"/>
      <c r="C3074" s="70"/>
      <c r="D3074" s="70"/>
      <c r="E3074" s="70"/>
      <c r="F3074" s="71"/>
      <c r="G3074" s="73"/>
    </row>
    <row r="3075">
      <c r="A3075" s="70"/>
      <c r="B3075" s="70"/>
      <c r="C3075" s="70"/>
      <c r="D3075" s="70"/>
      <c r="E3075" s="70"/>
      <c r="F3075" s="71"/>
      <c r="G3075" s="73"/>
    </row>
    <row r="3076">
      <c r="A3076" s="70"/>
      <c r="B3076" s="70"/>
      <c r="C3076" s="70"/>
      <c r="D3076" s="70"/>
      <c r="E3076" s="70"/>
      <c r="F3076" s="71"/>
      <c r="G3076" s="73"/>
    </row>
    <row r="3077">
      <c r="A3077" s="70"/>
      <c r="B3077" s="70"/>
      <c r="C3077" s="70"/>
      <c r="D3077" s="70"/>
      <c r="E3077" s="70"/>
      <c r="F3077" s="71"/>
      <c r="G3077" s="73"/>
    </row>
    <row r="3078">
      <c r="A3078" s="70"/>
      <c r="B3078" s="70"/>
      <c r="C3078" s="70"/>
      <c r="D3078" s="70"/>
      <c r="E3078" s="70"/>
      <c r="F3078" s="71"/>
      <c r="G3078" s="73"/>
    </row>
    <row r="3079">
      <c r="A3079" s="70"/>
      <c r="B3079" s="70"/>
      <c r="C3079" s="70"/>
      <c r="D3079" s="70"/>
      <c r="E3079" s="70"/>
      <c r="F3079" s="71"/>
      <c r="G3079" s="73"/>
    </row>
    <row r="3080">
      <c r="A3080" s="70"/>
      <c r="B3080" s="70"/>
      <c r="C3080" s="70"/>
      <c r="D3080" s="70"/>
      <c r="E3080" s="70"/>
      <c r="F3080" s="71"/>
      <c r="G3080" s="73"/>
    </row>
    <row r="3081">
      <c r="A3081" s="70"/>
      <c r="B3081" s="70"/>
      <c r="C3081" s="70"/>
      <c r="D3081" s="70"/>
      <c r="E3081" s="70"/>
      <c r="F3081" s="71"/>
      <c r="G3081" s="73"/>
    </row>
    <row r="3082">
      <c r="A3082" s="70"/>
      <c r="B3082" s="70"/>
      <c r="C3082" s="70"/>
      <c r="D3082" s="70"/>
      <c r="E3082" s="70"/>
      <c r="F3082" s="71"/>
      <c r="G3082" s="73"/>
    </row>
    <row r="3083">
      <c r="A3083" s="70"/>
      <c r="B3083" s="70"/>
      <c r="C3083" s="70"/>
      <c r="D3083" s="70"/>
      <c r="E3083" s="70"/>
      <c r="F3083" s="71"/>
      <c r="G3083" s="73"/>
    </row>
    <row r="3084">
      <c r="A3084" s="70"/>
      <c r="B3084" s="70"/>
      <c r="C3084" s="70"/>
      <c r="D3084" s="70"/>
      <c r="E3084" s="70"/>
      <c r="F3084" s="71"/>
      <c r="G3084" s="73"/>
    </row>
    <row r="3085">
      <c r="A3085" s="70"/>
      <c r="B3085" s="70"/>
      <c r="C3085" s="70"/>
      <c r="D3085" s="70"/>
      <c r="E3085" s="70"/>
      <c r="F3085" s="71"/>
      <c r="G3085" s="73"/>
    </row>
    <row r="3086">
      <c r="A3086" s="70"/>
      <c r="B3086" s="70"/>
      <c r="C3086" s="70"/>
      <c r="D3086" s="70"/>
      <c r="E3086" s="70"/>
      <c r="F3086" s="71"/>
      <c r="G3086" s="73"/>
    </row>
    <row r="3087">
      <c r="A3087" s="70"/>
      <c r="B3087" s="70"/>
      <c r="C3087" s="70"/>
      <c r="D3087" s="70"/>
      <c r="E3087" s="70"/>
      <c r="F3087" s="71"/>
      <c r="G3087" s="73"/>
    </row>
    <row r="3088">
      <c r="A3088" s="70"/>
      <c r="B3088" s="70"/>
      <c r="C3088" s="70"/>
      <c r="D3088" s="70"/>
      <c r="E3088" s="70"/>
      <c r="F3088" s="71"/>
      <c r="G3088" s="73"/>
    </row>
    <row r="3089">
      <c r="A3089" s="70"/>
      <c r="B3089" s="70"/>
      <c r="C3089" s="70"/>
      <c r="D3089" s="70"/>
      <c r="E3089" s="70"/>
      <c r="F3089" s="71"/>
      <c r="G3089" s="73"/>
    </row>
    <row r="3090">
      <c r="A3090" s="70"/>
      <c r="B3090" s="70"/>
      <c r="C3090" s="70"/>
      <c r="D3090" s="70"/>
      <c r="E3090" s="70"/>
      <c r="F3090" s="71"/>
      <c r="G3090" s="73"/>
    </row>
    <row r="3091">
      <c r="A3091" s="70"/>
      <c r="B3091" s="70"/>
      <c r="C3091" s="70"/>
      <c r="D3091" s="70"/>
      <c r="E3091" s="70"/>
      <c r="F3091" s="71"/>
      <c r="G3091" s="73"/>
    </row>
    <row r="3092">
      <c r="A3092" s="70"/>
      <c r="B3092" s="70"/>
      <c r="C3092" s="70"/>
      <c r="D3092" s="70"/>
      <c r="E3092" s="70"/>
      <c r="F3092" s="71"/>
      <c r="G3092" s="73"/>
    </row>
    <row r="3093">
      <c r="A3093" s="70"/>
      <c r="B3093" s="70"/>
      <c r="C3093" s="70"/>
      <c r="D3093" s="70"/>
      <c r="E3093" s="70"/>
      <c r="F3093" s="71"/>
      <c r="G3093" s="73"/>
    </row>
    <row r="3094">
      <c r="A3094" s="70"/>
      <c r="B3094" s="70"/>
      <c r="C3094" s="70"/>
      <c r="D3094" s="70"/>
      <c r="E3094" s="70"/>
      <c r="F3094" s="71"/>
      <c r="G3094" s="73"/>
    </row>
    <row r="3095">
      <c r="A3095" s="70"/>
      <c r="B3095" s="70"/>
      <c r="C3095" s="70"/>
      <c r="D3095" s="70"/>
      <c r="E3095" s="70"/>
      <c r="F3095" s="71"/>
      <c r="G3095" s="73"/>
    </row>
    <row r="3096">
      <c r="A3096" s="70"/>
      <c r="B3096" s="70"/>
      <c r="C3096" s="70"/>
      <c r="D3096" s="70"/>
      <c r="E3096" s="70"/>
      <c r="F3096" s="71"/>
      <c r="G3096" s="73"/>
    </row>
    <row r="3097">
      <c r="A3097" s="70"/>
      <c r="B3097" s="70"/>
      <c r="C3097" s="70"/>
      <c r="D3097" s="70"/>
      <c r="E3097" s="70"/>
      <c r="F3097" s="71"/>
      <c r="G3097" s="73"/>
    </row>
    <row r="3098">
      <c r="A3098" s="70"/>
      <c r="B3098" s="70"/>
      <c r="C3098" s="70"/>
      <c r="D3098" s="70"/>
      <c r="E3098" s="70"/>
      <c r="F3098" s="71"/>
      <c r="G3098" s="73"/>
    </row>
    <row r="3099">
      <c r="A3099" s="70"/>
      <c r="B3099" s="70"/>
      <c r="C3099" s="70"/>
      <c r="D3099" s="70"/>
      <c r="E3099" s="70"/>
      <c r="F3099" s="71"/>
      <c r="G3099" s="73"/>
    </row>
    <row r="3100">
      <c r="A3100" s="70"/>
      <c r="B3100" s="70"/>
      <c r="C3100" s="70"/>
      <c r="D3100" s="70"/>
      <c r="E3100" s="70"/>
      <c r="F3100" s="71"/>
      <c r="G3100" s="73"/>
    </row>
    <row r="3101">
      <c r="A3101" s="70"/>
      <c r="B3101" s="70"/>
      <c r="C3101" s="70"/>
      <c r="D3101" s="70"/>
      <c r="E3101" s="70"/>
      <c r="F3101" s="71"/>
      <c r="G3101" s="73"/>
    </row>
    <row r="3102">
      <c r="A3102" s="70"/>
      <c r="B3102" s="70"/>
      <c r="C3102" s="70"/>
      <c r="D3102" s="70"/>
      <c r="E3102" s="70"/>
      <c r="F3102" s="71"/>
      <c r="G3102" s="73"/>
    </row>
    <row r="3103">
      <c r="A3103" s="70"/>
      <c r="B3103" s="70"/>
      <c r="C3103" s="70"/>
      <c r="D3103" s="70"/>
      <c r="E3103" s="70"/>
      <c r="F3103" s="71"/>
      <c r="G3103" s="73"/>
    </row>
    <row r="3104">
      <c r="A3104" s="70"/>
      <c r="B3104" s="70"/>
      <c r="C3104" s="70"/>
      <c r="D3104" s="70"/>
      <c r="E3104" s="70"/>
      <c r="F3104" s="71"/>
      <c r="G3104" s="73"/>
    </row>
    <row r="3105">
      <c r="A3105" s="70"/>
      <c r="B3105" s="70"/>
      <c r="C3105" s="70"/>
      <c r="D3105" s="70"/>
      <c r="E3105" s="70"/>
      <c r="F3105" s="71"/>
      <c r="G3105" s="73"/>
    </row>
    <row r="3106">
      <c r="A3106" s="70"/>
      <c r="B3106" s="70"/>
      <c r="C3106" s="70"/>
      <c r="D3106" s="70"/>
      <c r="E3106" s="70"/>
      <c r="F3106" s="71"/>
      <c r="G3106" s="73"/>
    </row>
    <row r="3107">
      <c r="A3107" s="70"/>
      <c r="B3107" s="70"/>
      <c r="C3107" s="70"/>
      <c r="D3107" s="70"/>
      <c r="E3107" s="70"/>
      <c r="F3107" s="71"/>
      <c r="G3107" s="73"/>
    </row>
    <row r="3108">
      <c r="A3108" s="70"/>
      <c r="B3108" s="70"/>
      <c r="C3108" s="70"/>
      <c r="D3108" s="70"/>
      <c r="E3108" s="70"/>
      <c r="F3108" s="71"/>
      <c r="G3108" s="73"/>
    </row>
    <row r="3109">
      <c r="A3109" s="70"/>
      <c r="B3109" s="70"/>
      <c r="C3109" s="70"/>
      <c r="D3109" s="70"/>
      <c r="E3109" s="70"/>
      <c r="F3109" s="71"/>
      <c r="G3109" s="73"/>
    </row>
    <row r="3110">
      <c r="A3110" s="70"/>
      <c r="B3110" s="70"/>
      <c r="C3110" s="70"/>
      <c r="D3110" s="70"/>
      <c r="E3110" s="70"/>
      <c r="F3110" s="71"/>
      <c r="G3110" s="73"/>
    </row>
    <row r="3111">
      <c r="A3111" s="70"/>
      <c r="B3111" s="70"/>
      <c r="C3111" s="70"/>
      <c r="D3111" s="70"/>
      <c r="E3111" s="70"/>
      <c r="F3111" s="71"/>
      <c r="G3111" s="73"/>
    </row>
    <row r="3112">
      <c r="A3112" s="70"/>
      <c r="B3112" s="70"/>
      <c r="C3112" s="70"/>
      <c r="D3112" s="70"/>
      <c r="E3112" s="70"/>
      <c r="F3112" s="71"/>
      <c r="G3112" s="73"/>
    </row>
    <row r="3113">
      <c r="A3113" s="70"/>
      <c r="B3113" s="70"/>
      <c r="C3113" s="70"/>
      <c r="D3113" s="70"/>
      <c r="E3113" s="70"/>
      <c r="F3113" s="71"/>
      <c r="G3113" s="73"/>
    </row>
    <row r="3114">
      <c r="A3114" s="70"/>
      <c r="B3114" s="70"/>
      <c r="C3114" s="70"/>
      <c r="D3114" s="70"/>
      <c r="E3114" s="70"/>
      <c r="F3114" s="71"/>
      <c r="G3114" s="73"/>
    </row>
    <row r="3115">
      <c r="A3115" s="70"/>
      <c r="B3115" s="70"/>
      <c r="C3115" s="70"/>
      <c r="D3115" s="70"/>
      <c r="E3115" s="70"/>
      <c r="F3115" s="71"/>
      <c r="G3115" s="73"/>
    </row>
    <row r="3116">
      <c r="A3116" s="70"/>
      <c r="B3116" s="70"/>
      <c r="C3116" s="70"/>
      <c r="D3116" s="70"/>
      <c r="E3116" s="70"/>
      <c r="F3116" s="71"/>
      <c r="G3116" s="73"/>
    </row>
    <row r="3117">
      <c r="A3117" s="70"/>
      <c r="B3117" s="70"/>
      <c r="C3117" s="70"/>
      <c r="D3117" s="70"/>
      <c r="E3117" s="70"/>
      <c r="F3117" s="71"/>
      <c r="G3117" s="73"/>
    </row>
    <row r="3118">
      <c r="A3118" s="70"/>
      <c r="B3118" s="70"/>
      <c r="C3118" s="70"/>
      <c r="D3118" s="70"/>
      <c r="E3118" s="70"/>
      <c r="F3118" s="71"/>
      <c r="G3118" s="73"/>
    </row>
    <row r="3119">
      <c r="A3119" s="70"/>
      <c r="B3119" s="70"/>
      <c r="C3119" s="70"/>
      <c r="D3119" s="70"/>
      <c r="E3119" s="70"/>
      <c r="F3119" s="71"/>
      <c r="G3119" s="73"/>
    </row>
    <row r="3120">
      <c r="A3120" s="70"/>
      <c r="B3120" s="70"/>
      <c r="C3120" s="70"/>
      <c r="D3120" s="70"/>
      <c r="E3120" s="70"/>
      <c r="F3120" s="71"/>
      <c r="G3120" s="73"/>
    </row>
    <row r="3121">
      <c r="A3121" s="70"/>
      <c r="B3121" s="70"/>
      <c r="C3121" s="70"/>
      <c r="D3121" s="70"/>
      <c r="E3121" s="70"/>
      <c r="F3121" s="71"/>
      <c r="G3121" s="73"/>
    </row>
    <row r="3122">
      <c r="A3122" s="70"/>
      <c r="B3122" s="70"/>
      <c r="C3122" s="70"/>
      <c r="D3122" s="70"/>
      <c r="E3122" s="70"/>
      <c r="F3122" s="71"/>
      <c r="G3122" s="73"/>
    </row>
    <row r="3123">
      <c r="A3123" s="70"/>
      <c r="B3123" s="70"/>
      <c r="C3123" s="70"/>
      <c r="D3123" s="70"/>
      <c r="E3123" s="70"/>
      <c r="F3123" s="71"/>
      <c r="G3123" s="73"/>
    </row>
    <row r="3124">
      <c r="A3124" s="70"/>
      <c r="B3124" s="70"/>
      <c r="C3124" s="70"/>
      <c r="D3124" s="70"/>
      <c r="E3124" s="70"/>
      <c r="F3124" s="71"/>
      <c r="G3124" s="73"/>
    </row>
    <row r="3125">
      <c r="A3125" s="70"/>
      <c r="B3125" s="70"/>
      <c r="C3125" s="70"/>
      <c r="D3125" s="70"/>
      <c r="E3125" s="70"/>
      <c r="F3125" s="71"/>
      <c r="G3125" s="73"/>
    </row>
    <row r="3126">
      <c r="A3126" s="70"/>
      <c r="B3126" s="70"/>
      <c r="C3126" s="70"/>
      <c r="D3126" s="70"/>
      <c r="E3126" s="70"/>
      <c r="F3126" s="71"/>
      <c r="G3126" s="73"/>
    </row>
    <row r="3127">
      <c r="A3127" s="70"/>
      <c r="B3127" s="70"/>
      <c r="C3127" s="70"/>
      <c r="D3127" s="70"/>
      <c r="E3127" s="70"/>
      <c r="F3127" s="71"/>
      <c r="G3127" s="73"/>
    </row>
    <row r="3128">
      <c r="A3128" s="70"/>
      <c r="B3128" s="70"/>
      <c r="C3128" s="70"/>
      <c r="D3128" s="70"/>
      <c r="E3128" s="70"/>
      <c r="F3128" s="71"/>
      <c r="G3128" s="73"/>
    </row>
    <row r="3129">
      <c r="A3129" s="70"/>
      <c r="B3129" s="70"/>
      <c r="C3129" s="70"/>
      <c r="D3129" s="70"/>
      <c r="E3129" s="70"/>
      <c r="F3129" s="71"/>
      <c r="G3129" s="73"/>
    </row>
    <row r="3130">
      <c r="A3130" s="70"/>
      <c r="B3130" s="70"/>
      <c r="C3130" s="70"/>
      <c r="D3130" s="70"/>
      <c r="E3130" s="70"/>
      <c r="F3130" s="71"/>
      <c r="G3130" s="73"/>
    </row>
    <row r="3131">
      <c r="A3131" s="70"/>
      <c r="B3131" s="70"/>
      <c r="C3131" s="70"/>
      <c r="D3131" s="70"/>
      <c r="E3131" s="70"/>
      <c r="F3131" s="71"/>
      <c r="G3131" s="73"/>
    </row>
    <row r="3132">
      <c r="A3132" s="70"/>
      <c r="B3132" s="70"/>
      <c r="C3132" s="70"/>
      <c r="D3132" s="70"/>
      <c r="E3132" s="70"/>
      <c r="F3132" s="71"/>
      <c r="G3132" s="73"/>
    </row>
    <row r="3133">
      <c r="A3133" s="70"/>
      <c r="B3133" s="70"/>
      <c r="C3133" s="70"/>
      <c r="D3133" s="70"/>
      <c r="E3133" s="70"/>
      <c r="F3133" s="71"/>
      <c r="G3133" s="73"/>
    </row>
    <row r="3134">
      <c r="A3134" s="70"/>
      <c r="B3134" s="70"/>
      <c r="C3134" s="70"/>
      <c r="D3134" s="70"/>
      <c r="E3134" s="70"/>
      <c r="F3134" s="71"/>
      <c r="G3134" s="73"/>
    </row>
    <row r="3135">
      <c r="A3135" s="70"/>
      <c r="B3135" s="70"/>
      <c r="C3135" s="70"/>
      <c r="D3135" s="70"/>
      <c r="E3135" s="70"/>
      <c r="F3135" s="71"/>
      <c r="G3135" s="73"/>
    </row>
    <row r="3136">
      <c r="A3136" s="70"/>
      <c r="B3136" s="70"/>
      <c r="C3136" s="70"/>
      <c r="D3136" s="70"/>
      <c r="E3136" s="70"/>
      <c r="F3136" s="71"/>
      <c r="G3136" s="73"/>
    </row>
    <row r="3137">
      <c r="A3137" s="70"/>
      <c r="B3137" s="70"/>
      <c r="C3137" s="70"/>
      <c r="D3137" s="70"/>
      <c r="E3137" s="70"/>
      <c r="F3137" s="71"/>
      <c r="G3137" s="73"/>
    </row>
    <row r="3138">
      <c r="A3138" s="70"/>
      <c r="B3138" s="70"/>
      <c r="C3138" s="70"/>
      <c r="D3138" s="70"/>
      <c r="E3138" s="70"/>
      <c r="F3138" s="71"/>
      <c r="G3138" s="73"/>
    </row>
    <row r="3139">
      <c r="A3139" s="70"/>
      <c r="B3139" s="70"/>
      <c r="C3139" s="70"/>
      <c r="D3139" s="70"/>
      <c r="E3139" s="70"/>
      <c r="F3139" s="71"/>
      <c r="G3139" s="73"/>
    </row>
    <row r="3140">
      <c r="A3140" s="70"/>
      <c r="B3140" s="70"/>
      <c r="C3140" s="70"/>
      <c r="D3140" s="70"/>
      <c r="E3140" s="70"/>
      <c r="F3140" s="71"/>
      <c r="G3140" s="73"/>
    </row>
    <row r="3141">
      <c r="A3141" s="70"/>
      <c r="B3141" s="70"/>
      <c r="C3141" s="70"/>
      <c r="D3141" s="70"/>
      <c r="E3141" s="70"/>
      <c r="F3141" s="71"/>
      <c r="G3141" s="73"/>
    </row>
    <row r="3142">
      <c r="A3142" s="70"/>
      <c r="B3142" s="70"/>
      <c r="C3142" s="70"/>
      <c r="D3142" s="70"/>
      <c r="E3142" s="70"/>
      <c r="F3142" s="71"/>
      <c r="G3142" s="73"/>
    </row>
    <row r="3143">
      <c r="A3143" s="70"/>
      <c r="B3143" s="70"/>
      <c r="C3143" s="70"/>
      <c r="D3143" s="70"/>
      <c r="E3143" s="70"/>
      <c r="F3143" s="71"/>
      <c r="G3143" s="73"/>
    </row>
    <row r="3144">
      <c r="A3144" s="70"/>
      <c r="B3144" s="70"/>
      <c r="C3144" s="70"/>
      <c r="D3144" s="70"/>
      <c r="E3144" s="70"/>
      <c r="F3144" s="71"/>
      <c r="G3144" s="73"/>
    </row>
    <row r="3145">
      <c r="A3145" s="70"/>
      <c r="B3145" s="70"/>
      <c r="C3145" s="70"/>
      <c r="D3145" s="70"/>
      <c r="E3145" s="70"/>
      <c r="F3145" s="71"/>
      <c r="G3145" s="73"/>
    </row>
    <row r="3146">
      <c r="A3146" s="70"/>
      <c r="B3146" s="70"/>
      <c r="C3146" s="70"/>
      <c r="D3146" s="70"/>
      <c r="E3146" s="70"/>
      <c r="F3146" s="71"/>
      <c r="G3146" s="73"/>
    </row>
    <row r="3147">
      <c r="A3147" s="70"/>
      <c r="B3147" s="70"/>
      <c r="C3147" s="70"/>
      <c r="D3147" s="70"/>
      <c r="E3147" s="70"/>
      <c r="F3147" s="71"/>
      <c r="G3147" s="73"/>
    </row>
    <row r="3148">
      <c r="A3148" s="70"/>
      <c r="B3148" s="70"/>
      <c r="C3148" s="70"/>
      <c r="D3148" s="70"/>
      <c r="E3148" s="70"/>
      <c r="F3148" s="71"/>
      <c r="G3148" s="73"/>
    </row>
    <row r="3149">
      <c r="A3149" s="70"/>
      <c r="B3149" s="70"/>
      <c r="C3149" s="70"/>
      <c r="D3149" s="70"/>
      <c r="E3149" s="70"/>
      <c r="F3149" s="71"/>
      <c r="G3149" s="73"/>
    </row>
    <row r="3150">
      <c r="A3150" s="70"/>
      <c r="B3150" s="70"/>
      <c r="C3150" s="70"/>
      <c r="D3150" s="70"/>
      <c r="E3150" s="70"/>
      <c r="F3150" s="71"/>
      <c r="G3150" s="73"/>
    </row>
    <row r="3151">
      <c r="A3151" s="70"/>
      <c r="B3151" s="70"/>
      <c r="C3151" s="70"/>
      <c r="D3151" s="70"/>
      <c r="E3151" s="70"/>
      <c r="F3151" s="71"/>
      <c r="G3151" s="73"/>
    </row>
    <row r="3152">
      <c r="A3152" s="70"/>
      <c r="B3152" s="70"/>
      <c r="C3152" s="70"/>
      <c r="D3152" s="70"/>
      <c r="E3152" s="70"/>
      <c r="F3152" s="71"/>
      <c r="G3152" s="73"/>
    </row>
    <row r="3153">
      <c r="A3153" s="70"/>
      <c r="B3153" s="70"/>
      <c r="C3153" s="70"/>
      <c r="D3153" s="70"/>
      <c r="E3153" s="70"/>
      <c r="F3153" s="71"/>
      <c r="G3153" s="73"/>
    </row>
    <row r="3154">
      <c r="A3154" s="70"/>
      <c r="B3154" s="70"/>
      <c r="C3154" s="70"/>
      <c r="D3154" s="70"/>
      <c r="E3154" s="70"/>
      <c r="F3154" s="71"/>
      <c r="G3154" s="73"/>
    </row>
    <row r="3155">
      <c r="A3155" s="70"/>
      <c r="B3155" s="70"/>
      <c r="C3155" s="70"/>
      <c r="D3155" s="70"/>
      <c r="E3155" s="70"/>
      <c r="F3155" s="71"/>
      <c r="G3155" s="73"/>
    </row>
    <row r="3156">
      <c r="A3156" s="70"/>
      <c r="B3156" s="70"/>
      <c r="C3156" s="70"/>
      <c r="D3156" s="70"/>
      <c r="E3156" s="70"/>
      <c r="F3156" s="71"/>
      <c r="G3156" s="73"/>
    </row>
    <row r="3157">
      <c r="A3157" s="70"/>
      <c r="B3157" s="70"/>
      <c r="C3157" s="70"/>
      <c r="D3157" s="70"/>
      <c r="E3157" s="70"/>
      <c r="F3157" s="71"/>
      <c r="G3157" s="73"/>
    </row>
    <row r="3158">
      <c r="A3158" s="70"/>
      <c r="B3158" s="70"/>
      <c r="C3158" s="70"/>
      <c r="D3158" s="70"/>
      <c r="E3158" s="70"/>
      <c r="F3158" s="71"/>
      <c r="G3158" s="73"/>
    </row>
    <row r="3159">
      <c r="A3159" s="70"/>
      <c r="B3159" s="70"/>
      <c r="C3159" s="70"/>
      <c r="D3159" s="70"/>
      <c r="E3159" s="70"/>
      <c r="F3159" s="71"/>
      <c r="G3159" s="73"/>
    </row>
    <row r="3160">
      <c r="A3160" s="70"/>
      <c r="B3160" s="70"/>
      <c r="C3160" s="70"/>
      <c r="D3160" s="70"/>
      <c r="E3160" s="70"/>
      <c r="F3160" s="71"/>
      <c r="G3160" s="73"/>
    </row>
    <row r="3161">
      <c r="A3161" s="70"/>
      <c r="B3161" s="70"/>
      <c r="C3161" s="70"/>
      <c r="D3161" s="70"/>
      <c r="E3161" s="70"/>
      <c r="F3161" s="71"/>
      <c r="G3161" s="73"/>
    </row>
    <row r="3162">
      <c r="A3162" s="70"/>
      <c r="B3162" s="70"/>
      <c r="C3162" s="70"/>
      <c r="D3162" s="70"/>
      <c r="E3162" s="70"/>
      <c r="F3162" s="71"/>
      <c r="G3162" s="73"/>
    </row>
    <row r="3163">
      <c r="A3163" s="70"/>
      <c r="B3163" s="70"/>
      <c r="C3163" s="70"/>
      <c r="D3163" s="70"/>
      <c r="E3163" s="70"/>
      <c r="F3163" s="71"/>
      <c r="G3163" s="73"/>
    </row>
    <row r="3164">
      <c r="A3164" s="70"/>
      <c r="B3164" s="70"/>
      <c r="C3164" s="70"/>
      <c r="D3164" s="70"/>
      <c r="E3164" s="70"/>
      <c r="F3164" s="71"/>
      <c r="G3164" s="70"/>
    </row>
    <row r="3165">
      <c r="A3165" s="70"/>
      <c r="B3165" s="70"/>
      <c r="C3165" s="70"/>
      <c r="D3165" s="70"/>
      <c r="E3165" s="70"/>
      <c r="F3165" s="71"/>
      <c r="G3165" s="70"/>
    </row>
    <row r="3166">
      <c r="A3166" s="70"/>
      <c r="B3166" s="70"/>
      <c r="C3166" s="70"/>
      <c r="D3166" s="70"/>
      <c r="E3166" s="70"/>
      <c r="F3166" s="71"/>
      <c r="G3166" s="70"/>
    </row>
    <row r="3167">
      <c r="A3167" s="70"/>
      <c r="B3167" s="70"/>
      <c r="C3167" s="70"/>
      <c r="D3167" s="70"/>
      <c r="E3167" s="70"/>
      <c r="F3167" s="71"/>
      <c r="G3167" s="70"/>
    </row>
    <row r="3168">
      <c r="A3168" s="70"/>
      <c r="B3168" s="70"/>
      <c r="C3168" s="70"/>
      <c r="D3168" s="70"/>
      <c r="E3168" s="70"/>
      <c r="F3168" s="71"/>
      <c r="G3168" s="70"/>
    </row>
    <row r="3169">
      <c r="A3169" s="70"/>
      <c r="B3169" s="70"/>
      <c r="C3169" s="70"/>
      <c r="D3169" s="70"/>
      <c r="E3169" s="70"/>
      <c r="F3169" s="71"/>
      <c r="G3169" s="70"/>
    </row>
    <row r="3170">
      <c r="A3170" s="70"/>
      <c r="B3170" s="70"/>
      <c r="C3170" s="70"/>
      <c r="D3170" s="70"/>
      <c r="E3170" s="70"/>
      <c r="F3170" s="71"/>
      <c r="G3170" s="70"/>
    </row>
    <row r="3171">
      <c r="A3171" s="70"/>
      <c r="B3171" s="70"/>
      <c r="C3171" s="70"/>
      <c r="D3171" s="70"/>
      <c r="E3171" s="70"/>
      <c r="F3171" s="71"/>
      <c r="G3171" s="70"/>
    </row>
    <row r="3172">
      <c r="A3172" s="70"/>
      <c r="B3172" s="70"/>
      <c r="C3172" s="70"/>
      <c r="D3172" s="70"/>
      <c r="E3172" s="70"/>
      <c r="F3172" s="71"/>
      <c r="G3172" s="70"/>
    </row>
    <row r="3173">
      <c r="A3173" s="70"/>
      <c r="B3173" s="70"/>
      <c r="C3173" s="70"/>
      <c r="D3173" s="70"/>
      <c r="E3173" s="70"/>
      <c r="F3173" s="71"/>
      <c r="G3173" s="70"/>
    </row>
    <row r="3174">
      <c r="A3174" s="70"/>
      <c r="B3174" s="70"/>
      <c r="C3174" s="70"/>
      <c r="D3174" s="70"/>
      <c r="E3174" s="70"/>
      <c r="F3174" s="71"/>
      <c r="G3174" s="70"/>
    </row>
    <row r="3175">
      <c r="A3175" s="70"/>
      <c r="B3175" s="70"/>
      <c r="C3175" s="70"/>
      <c r="D3175" s="70"/>
      <c r="E3175" s="70"/>
      <c r="F3175" s="71"/>
      <c r="G3175" s="70"/>
    </row>
    <row r="3176">
      <c r="A3176" s="70"/>
      <c r="B3176" s="70"/>
      <c r="C3176" s="70"/>
      <c r="D3176" s="70"/>
      <c r="E3176" s="70"/>
      <c r="F3176" s="71"/>
      <c r="G3176" s="70"/>
    </row>
    <row r="3177">
      <c r="A3177" s="70"/>
      <c r="B3177" s="70"/>
      <c r="C3177" s="70"/>
      <c r="D3177" s="70"/>
      <c r="E3177" s="70"/>
      <c r="F3177" s="71"/>
      <c r="G3177" s="70"/>
    </row>
    <row r="3178">
      <c r="A3178" s="70"/>
      <c r="B3178" s="70"/>
      <c r="C3178" s="70"/>
      <c r="D3178" s="70"/>
      <c r="E3178" s="70"/>
      <c r="F3178" s="71"/>
      <c r="G3178" s="70"/>
    </row>
    <row r="3179">
      <c r="A3179" s="70"/>
      <c r="B3179" s="70"/>
      <c r="C3179" s="70"/>
      <c r="D3179" s="70"/>
      <c r="E3179" s="70"/>
      <c r="F3179" s="71"/>
      <c r="G3179" s="70"/>
    </row>
    <row r="3180">
      <c r="A3180" s="70"/>
      <c r="B3180" s="70"/>
      <c r="C3180" s="70"/>
      <c r="D3180" s="70"/>
      <c r="E3180" s="70"/>
      <c r="F3180" s="71"/>
      <c r="G3180" s="70"/>
    </row>
    <row r="3181">
      <c r="A3181" s="70"/>
      <c r="B3181" s="70"/>
      <c r="C3181" s="70"/>
      <c r="D3181" s="70"/>
      <c r="E3181" s="70"/>
      <c r="F3181" s="71"/>
      <c r="G3181" s="70"/>
    </row>
    <row r="3182">
      <c r="A3182" s="70"/>
      <c r="B3182" s="70"/>
      <c r="C3182" s="70"/>
      <c r="D3182" s="70"/>
      <c r="E3182" s="70"/>
      <c r="F3182" s="71"/>
      <c r="G3182" s="70"/>
    </row>
    <row r="3183">
      <c r="A3183" s="70"/>
      <c r="B3183" s="70"/>
      <c r="C3183" s="70"/>
      <c r="D3183" s="70"/>
      <c r="E3183" s="70"/>
      <c r="F3183" s="71"/>
      <c r="G3183" s="70"/>
    </row>
    <row r="3184">
      <c r="A3184" s="70"/>
      <c r="B3184" s="70"/>
      <c r="C3184" s="70"/>
      <c r="D3184" s="70"/>
      <c r="E3184" s="70"/>
      <c r="F3184" s="71"/>
      <c r="G3184" s="70"/>
    </row>
    <row r="3185">
      <c r="A3185" s="70"/>
      <c r="B3185" s="70"/>
      <c r="C3185" s="70"/>
      <c r="D3185" s="70"/>
      <c r="E3185" s="70"/>
      <c r="F3185" s="71"/>
      <c r="G3185" s="70"/>
    </row>
    <row r="3186">
      <c r="A3186" s="70"/>
      <c r="B3186" s="70"/>
      <c r="C3186" s="70"/>
      <c r="D3186" s="70"/>
      <c r="E3186" s="70"/>
      <c r="F3186" s="71"/>
      <c r="G3186" s="70"/>
    </row>
    <row r="3187">
      <c r="A3187" s="70"/>
      <c r="B3187" s="70"/>
      <c r="C3187" s="70"/>
      <c r="D3187" s="70"/>
      <c r="E3187" s="70"/>
      <c r="F3187" s="71"/>
      <c r="G3187" s="70"/>
    </row>
    <row r="3188">
      <c r="A3188" s="70"/>
      <c r="B3188" s="70"/>
      <c r="C3188" s="70"/>
      <c r="D3188" s="70"/>
      <c r="E3188" s="70"/>
      <c r="F3188" s="71"/>
      <c r="G3188" s="73"/>
    </row>
    <row r="3189">
      <c r="A3189" s="70"/>
      <c r="B3189" s="70"/>
      <c r="C3189" s="70"/>
      <c r="D3189" s="70"/>
      <c r="E3189" s="70"/>
      <c r="F3189" s="71"/>
      <c r="G3189" s="73"/>
    </row>
    <row r="3190">
      <c r="A3190" s="70"/>
      <c r="B3190" s="70"/>
      <c r="C3190" s="70"/>
      <c r="D3190" s="70"/>
      <c r="E3190" s="70"/>
      <c r="F3190" s="71"/>
      <c r="G3190" s="73"/>
    </row>
    <row r="3191">
      <c r="A3191" s="70"/>
      <c r="B3191" s="70"/>
      <c r="C3191" s="70"/>
      <c r="D3191" s="70"/>
      <c r="E3191" s="70"/>
      <c r="F3191" s="71"/>
      <c r="G3191" s="73"/>
    </row>
    <row r="3192">
      <c r="A3192" s="70"/>
      <c r="B3192" s="70"/>
      <c r="C3192" s="70"/>
      <c r="D3192" s="70"/>
      <c r="E3192" s="70"/>
      <c r="F3192" s="71"/>
      <c r="G3192" s="73"/>
    </row>
    <row r="3193">
      <c r="A3193" s="70"/>
      <c r="B3193" s="70"/>
      <c r="C3193" s="70"/>
      <c r="D3193" s="70"/>
      <c r="E3193" s="70"/>
      <c r="F3193" s="71"/>
      <c r="G3193" s="73"/>
    </row>
    <row r="3194">
      <c r="A3194" s="70"/>
      <c r="B3194" s="70"/>
      <c r="C3194" s="70"/>
      <c r="D3194" s="70"/>
      <c r="E3194" s="70"/>
      <c r="F3194" s="71"/>
      <c r="G3194" s="73"/>
    </row>
    <row r="3195">
      <c r="A3195" s="70"/>
      <c r="B3195" s="70"/>
      <c r="C3195" s="70"/>
      <c r="D3195" s="70"/>
      <c r="E3195" s="70"/>
      <c r="F3195" s="71"/>
      <c r="G3195" s="73"/>
    </row>
    <row r="3196">
      <c r="A3196" s="70"/>
      <c r="B3196" s="70"/>
      <c r="C3196" s="70"/>
      <c r="D3196" s="70"/>
      <c r="E3196" s="70"/>
      <c r="F3196" s="71"/>
      <c r="G3196" s="73"/>
    </row>
    <row r="3197">
      <c r="A3197" s="70"/>
      <c r="B3197" s="70"/>
      <c r="C3197" s="70"/>
      <c r="D3197" s="70"/>
      <c r="E3197" s="70"/>
      <c r="F3197" s="71"/>
      <c r="G3197" s="73"/>
    </row>
    <row r="3198">
      <c r="A3198" s="70"/>
      <c r="B3198" s="70"/>
      <c r="C3198" s="70"/>
      <c r="D3198" s="70"/>
      <c r="E3198" s="70"/>
      <c r="F3198" s="71"/>
      <c r="G3198" s="70"/>
    </row>
    <row r="3199">
      <c r="A3199" s="70"/>
      <c r="B3199" s="70"/>
      <c r="C3199" s="70"/>
      <c r="D3199" s="70"/>
      <c r="E3199" s="70"/>
      <c r="F3199" s="71"/>
      <c r="G3199" s="70"/>
    </row>
    <row r="3200">
      <c r="A3200" s="70"/>
      <c r="B3200" s="70"/>
      <c r="C3200" s="70"/>
      <c r="D3200" s="70"/>
      <c r="E3200" s="70"/>
      <c r="F3200" s="71"/>
      <c r="G3200" s="70"/>
    </row>
    <row r="3201">
      <c r="A3201" s="70"/>
      <c r="B3201" s="70"/>
      <c r="C3201" s="70"/>
      <c r="D3201" s="70"/>
      <c r="E3201" s="70"/>
      <c r="F3201" s="71"/>
      <c r="G3201" s="70"/>
    </row>
    <row r="3202">
      <c r="A3202" s="70"/>
      <c r="B3202" s="70"/>
      <c r="C3202" s="70"/>
      <c r="D3202" s="70"/>
      <c r="E3202" s="70"/>
      <c r="F3202" s="71"/>
      <c r="G3202" s="70"/>
    </row>
    <row r="3203">
      <c r="A3203" s="70"/>
      <c r="B3203" s="70"/>
      <c r="C3203" s="70"/>
      <c r="D3203" s="70"/>
      <c r="E3203" s="70"/>
      <c r="F3203" s="71"/>
      <c r="G3203" s="70"/>
    </row>
    <row r="3204">
      <c r="A3204" s="70"/>
      <c r="B3204" s="70"/>
      <c r="C3204" s="70"/>
      <c r="D3204" s="70"/>
      <c r="E3204" s="70"/>
      <c r="F3204" s="71"/>
      <c r="G3204" s="70"/>
    </row>
    <row r="3205">
      <c r="A3205" s="70"/>
      <c r="B3205" s="70"/>
      <c r="C3205" s="70"/>
      <c r="D3205" s="70"/>
      <c r="E3205" s="70"/>
      <c r="F3205" s="71"/>
      <c r="G3205" s="70"/>
    </row>
    <row r="3206">
      <c r="A3206" s="70"/>
      <c r="B3206" s="70"/>
      <c r="C3206" s="70"/>
      <c r="D3206" s="70"/>
      <c r="E3206" s="70"/>
      <c r="F3206" s="71"/>
      <c r="G3206" s="70"/>
    </row>
    <row r="3207">
      <c r="A3207" s="70"/>
      <c r="B3207" s="70"/>
      <c r="C3207" s="70"/>
      <c r="D3207" s="70"/>
      <c r="E3207" s="70"/>
      <c r="F3207" s="71"/>
      <c r="G3207" s="70"/>
    </row>
    <row r="3208">
      <c r="A3208" s="70"/>
      <c r="B3208" s="70"/>
      <c r="C3208" s="70"/>
      <c r="D3208" s="70"/>
      <c r="E3208" s="70"/>
      <c r="F3208" s="71"/>
      <c r="G3208" s="70"/>
    </row>
    <row r="3209">
      <c r="A3209" s="70"/>
      <c r="B3209" s="70"/>
      <c r="C3209" s="70"/>
      <c r="D3209" s="70"/>
      <c r="E3209" s="70"/>
      <c r="F3209" s="71"/>
      <c r="G3209" s="70"/>
    </row>
    <row r="3210">
      <c r="A3210" s="70"/>
      <c r="B3210" s="70"/>
      <c r="C3210" s="70"/>
      <c r="D3210" s="70"/>
      <c r="E3210" s="70"/>
      <c r="F3210" s="71"/>
      <c r="G3210" s="70"/>
    </row>
    <row r="3211">
      <c r="A3211" s="70"/>
      <c r="B3211" s="70"/>
      <c r="C3211" s="70"/>
      <c r="D3211" s="70"/>
      <c r="E3211" s="70"/>
      <c r="F3211" s="71"/>
      <c r="G3211" s="70"/>
    </row>
    <row r="3212">
      <c r="A3212" s="70"/>
      <c r="B3212" s="70"/>
      <c r="C3212" s="70"/>
      <c r="D3212" s="70"/>
      <c r="E3212" s="70"/>
      <c r="F3212" s="71"/>
      <c r="G3212" s="70"/>
    </row>
    <row r="3213">
      <c r="A3213" s="70"/>
      <c r="B3213" s="70"/>
      <c r="C3213" s="70"/>
      <c r="D3213" s="70"/>
      <c r="E3213" s="70"/>
      <c r="F3213" s="71"/>
      <c r="G3213" s="70"/>
    </row>
    <row r="3214">
      <c r="A3214" s="70"/>
      <c r="B3214" s="70"/>
      <c r="C3214" s="70"/>
      <c r="D3214" s="70"/>
      <c r="E3214" s="70"/>
      <c r="F3214" s="71"/>
      <c r="G3214" s="70"/>
    </row>
    <row r="3215">
      <c r="A3215" s="70"/>
      <c r="B3215" s="70"/>
      <c r="C3215" s="70"/>
      <c r="D3215" s="70"/>
      <c r="E3215" s="70"/>
      <c r="F3215" s="71"/>
      <c r="G3215" s="70"/>
    </row>
    <row r="3216">
      <c r="A3216" s="70"/>
      <c r="B3216" s="70"/>
      <c r="C3216" s="70"/>
      <c r="D3216" s="70"/>
      <c r="E3216" s="70"/>
      <c r="F3216" s="71"/>
      <c r="G3216" s="70"/>
    </row>
    <row r="3217">
      <c r="A3217" s="70"/>
      <c r="B3217" s="70"/>
      <c r="C3217" s="70"/>
      <c r="D3217" s="70"/>
      <c r="E3217" s="70"/>
      <c r="F3217" s="71"/>
      <c r="G3217" s="70"/>
    </row>
    <row r="3218">
      <c r="A3218" s="70"/>
      <c r="B3218" s="70"/>
      <c r="C3218" s="70"/>
      <c r="D3218" s="70"/>
      <c r="E3218" s="70"/>
      <c r="F3218" s="71"/>
      <c r="G3218" s="70"/>
    </row>
    <row r="3219">
      <c r="A3219" s="70"/>
      <c r="B3219" s="70"/>
      <c r="C3219" s="70"/>
      <c r="D3219" s="70"/>
      <c r="E3219" s="70"/>
      <c r="F3219" s="71"/>
      <c r="G3219" s="70"/>
    </row>
    <row r="3220">
      <c r="A3220" s="70"/>
      <c r="B3220" s="70"/>
      <c r="C3220" s="70"/>
      <c r="D3220" s="70"/>
      <c r="E3220" s="70"/>
      <c r="F3220" s="71"/>
      <c r="G3220" s="70"/>
    </row>
    <row r="3221">
      <c r="A3221" s="70"/>
      <c r="B3221" s="70"/>
      <c r="C3221" s="70"/>
      <c r="D3221" s="70"/>
      <c r="E3221" s="70"/>
      <c r="F3221" s="71"/>
      <c r="G3221" s="70"/>
    </row>
    <row r="3222">
      <c r="A3222" s="70"/>
      <c r="B3222" s="70"/>
      <c r="C3222" s="70"/>
      <c r="D3222" s="70"/>
      <c r="E3222" s="70"/>
      <c r="F3222" s="71"/>
      <c r="G3222" s="70"/>
    </row>
    <row r="3223">
      <c r="A3223" s="70"/>
      <c r="B3223" s="70"/>
      <c r="C3223" s="70"/>
      <c r="D3223" s="70"/>
      <c r="E3223" s="70"/>
      <c r="F3223" s="71"/>
      <c r="G3223" s="70"/>
    </row>
    <row r="3224">
      <c r="A3224" s="70"/>
      <c r="B3224" s="70"/>
      <c r="C3224" s="70"/>
      <c r="D3224" s="70"/>
      <c r="E3224" s="70"/>
      <c r="F3224" s="71"/>
      <c r="G3224" s="70"/>
    </row>
    <row r="3225">
      <c r="A3225" s="70"/>
      <c r="B3225" s="70"/>
      <c r="C3225" s="70"/>
      <c r="D3225" s="70"/>
      <c r="E3225" s="70"/>
      <c r="F3225" s="71"/>
      <c r="G3225" s="70"/>
    </row>
    <row r="3226">
      <c r="A3226" s="70"/>
      <c r="B3226" s="70"/>
      <c r="C3226" s="70"/>
      <c r="D3226" s="70"/>
      <c r="E3226" s="70"/>
      <c r="F3226" s="71"/>
      <c r="G3226" s="70"/>
    </row>
    <row r="3227">
      <c r="A3227" s="70"/>
      <c r="B3227" s="70"/>
      <c r="C3227" s="70"/>
      <c r="D3227" s="70"/>
      <c r="E3227" s="70"/>
      <c r="F3227" s="71"/>
      <c r="G3227" s="70"/>
    </row>
    <row r="3228">
      <c r="A3228" s="70"/>
      <c r="B3228" s="70"/>
      <c r="C3228" s="70"/>
      <c r="D3228" s="70"/>
      <c r="E3228" s="70"/>
      <c r="F3228" s="71"/>
      <c r="G3228" s="70"/>
    </row>
    <row r="3229">
      <c r="A3229" s="70"/>
      <c r="B3229" s="70"/>
      <c r="C3229" s="70"/>
      <c r="D3229" s="70"/>
      <c r="E3229" s="70"/>
      <c r="F3229" s="71"/>
      <c r="G3229" s="70"/>
    </row>
    <row r="3230">
      <c r="A3230" s="70"/>
      <c r="B3230" s="70"/>
      <c r="C3230" s="70"/>
      <c r="D3230" s="70"/>
      <c r="E3230" s="70"/>
      <c r="F3230" s="71"/>
      <c r="G3230" s="70"/>
    </row>
    <row r="3231">
      <c r="A3231" s="70"/>
      <c r="B3231" s="70"/>
      <c r="C3231" s="70"/>
      <c r="D3231" s="70"/>
      <c r="E3231" s="70"/>
      <c r="F3231" s="71"/>
      <c r="G3231" s="70"/>
    </row>
    <row r="3232">
      <c r="A3232" s="70"/>
      <c r="B3232" s="70"/>
      <c r="C3232" s="70"/>
      <c r="D3232" s="70"/>
      <c r="E3232" s="70"/>
      <c r="F3232" s="71"/>
      <c r="G3232" s="70"/>
    </row>
    <row r="3233">
      <c r="A3233" s="70"/>
      <c r="B3233" s="70"/>
      <c r="C3233" s="70"/>
      <c r="D3233" s="70"/>
      <c r="E3233" s="70"/>
      <c r="F3233" s="71"/>
      <c r="G3233" s="70"/>
    </row>
    <row r="3234">
      <c r="A3234" s="70"/>
      <c r="B3234" s="70"/>
      <c r="C3234" s="70"/>
      <c r="D3234" s="70"/>
      <c r="E3234" s="70"/>
      <c r="F3234" s="71"/>
      <c r="G3234" s="73"/>
    </row>
    <row r="3235">
      <c r="A3235" s="70"/>
      <c r="B3235" s="70"/>
      <c r="C3235" s="70"/>
      <c r="D3235" s="70"/>
      <c r="E3235" s="70"/>
      <c r="F3235" s="71"/>
      <c r="G3235" s="70"/>
    </row>
    <row r="3236">
      <c r="A3236" s="70"/>
      <c r="B3236" s="70"/>
      <c r="C3236" s="70"/>
      <c r="D3236" s="70"/>
      <c r="E3236" s="70"/>
      <c r="F3236" s="71"/>
      <c r="G3236" s="70"/>
    </row>
    <row r="3237">
      <c r="A3237" s="70"/>
      <c r="B3237" s="70"/>
      <c r="C3237" s="70"/>
      <c r="D3237" s="70"/>
      <c r="E3237" s="70"/>
      <c r="F3237" s="71"/>
      <c r="G3237" s="70"/>
    </row>
    <row r="3238">
      <c r="A3238" s="70"/>
      <c r="B3238" s="70"/>
      <c r="C3238" s="70"/>
      <c r="D3238" s="70"/>
      <c r="E3238" s="70"/>
      <c r="F3238" s="71"/>
      <c r="G3238" s="70"/>
    </row>
    <row r="3239">
      <c r="A3239" s="70"/>
      <c r="B3239" s="70"/>
      <c r="C3239" s="70"/>
      <c r="D3239" s="70"/>
      <c r="E3239" s="70"/>
      <c r="F3239" s="71"/>
      <c r="G3239" s="70"/>
    </row>
    <row r="3240">
      <c r="A3240" s="70"/>
      <c r="B3240" s="70"/>
      <c r="C3240" s="70"/>
      <c r="D3240" s="70"/>
      <c r="E3240" s="70"/>
      <c r="F3240" s="71"/>
      <c r="G3240" s="70"/>
    </row>
    <row r="3241">
      <c r="A3241" s="70"/>
      <c r="B3241" s="70"/>
      <c r="C3241" s="70"/>
      <c r="D3241" s="70"/>
      <c r="E3241" s="70"/>
      <c r="F3241" s="71"/>
      <c r="G3241" s="70"/>
    </row>
    <row r="3242">
      <c r="A3242" s="70"/>
      <c r="B3242" s="70"/>
      <c r="C3242" s="70"/>
      <c r="D3242" s="70"/>
      <c r="E3242" s="70"/>
      <c r="F3242" s="71"/>
      <c r="G3242" s="70"/>
    </row>
    <row r="3243">
      <c r="A3243" s="70"/>
      <c r="B3243" s="70"/>
      <c r="C3243" s="70"/>
      <c r="D3243" s="70"/>
      <c r="E3243" s="70"/>
      <c r="F3243" s="71"/>
      <c r="G3243" s="70"/>
    </row>
    <row r="3244">
      <c r="A3244" s="70"/>
      <c r="B3244" s="70"/>
      <c r="C3244" s="70"/>
      <c r="D3244" s="70"/>
      <c r="E3244" s="70"/>
      <c r="F3244" s="71"/>
      <c r="G3244" s="70"/>
    </row>
    <row r="3245">
      <c r="A3245" s="70"/>
      <c r="B3245" s="70"/>
      <c r="C3245" s="70"/>
      <c r="D3245" s="70"/>
      <c r="E3245" s="70"/>
      <c r="F3245" s="71"/>
      <c r="G3245" s="70"/>
    </row>
    <row r="3246">
      <c r="A3246" s="70"/>
      <c r="B3246" s="70"/>
      <c r="C3246" s="70"/>
      <c r="D3246" s="70"/>
      <c r="E3246" s="70"/>
      <c r="F3246" s="71"/>
      <c r="G3246" s="70"/>
    </row>
    <row r="3247">
      <c r="A3247" s="70"/>
      <c r="B3247" s="70"/>
      <c r="C3247" s="70"/>
      <c r="D3247" s="70"/>
      <c r="E3247" s="70"/>
      <c r="F3247" s="71"/>
      <c r="G3247" s="70"/>
    </row>
    <row r="3248">
      <c r="A3248" s="70"/>
      <c r="B3248" s="70"/>
      <c r="C3248" s="70"/>
      <c r="D3248" s="70"/>
      <c r="E3248" s="70"/>
      <c r="F3248" s="71"/>
      <c r="G3248" s="70"/>
    </row>
    <row r="3249">
      <c r="A3249" s="70"/>
      <c r="B3249" s="70"/>
      <c r="C3249" s="70"/>
      <c r="D3249" s="70"/>
      <c r="E3249" s="70"/>
      <c r="F3249" s="71"/>
      <c r="G3249" s="70"/>
    </row>
    <row r="3250">
      <c r="A3250" s="70"/>
      <c r="B3250" s="70"/>
      <c r="C3250" s="70"/>
      <c r="D3250" s="70"/>
      <c r="E3250" s="70"/>
      <c r="F3250" s="71"/>
      <c r="G3250" s="70"/>
    </row>
    <row r="3251">
      <c r="A3251" s="70"/>
      <c r="B3251" s="70"/>
      <c r="C3251" s="70"/>
      <c r="D3251" s="70"/>
      <c r="E3251" s="70"/>
      <c r="F3251" s="71"/>
      <c r="G3251" s="70"/>
    </row>
    <row r="3252">
      <c r="A3252" s="70"/>
      <c r="B3252" s="70"/>
      <c r="C3252" s="70"/>
      <c r="D3252" s="70"/>
      <c r="E3252" s="70"/>
      <c r="F3252" s="71"/>
      <c r="G3252" s="70"/>
    </row>
    <row r="3253">
      <c r="A3253" s="70"/>
      <c r="B3253" s="70"/>
      <c r="C3253" s="70"/>
      <c r="D3253" s="70"/>
      <c r="E3253" s="70"/>
      <c r="F3253" s="71"/>
      <c r="G3253" s="70"/>
    </row>
    <row r="3254">
      <c r="A3254" s="70"/>
      <c r="B3254" s="70"/>
      <c r="C3254" s="70"/>
      <c r="D3254" s="70"/>
      <c r="E3254" s="70"/>
      <c r="F3254" s="71"/>
      <c r="G3254" s="70"/>
    </row>
    <row r="3255">
      <c r="A3255" s="70"/>
      <c r="B3255" s="70"/>
      <c r="C3255" s="70"/>
      <c r="D3255" s="70"/>
      <c r="E3255" s="70"/>
      <c r="F3255" s="71"/>
      <c r="G3255" s="70"/>
    </row>
    <row r="3256">
      <c r="A3256" s="70"/>
      <c r="B3256" s="70"/>
      <c r="C3256" s="70"/>
      <c r="D3256" s="70"/>
      <c r="E3256" s="70"/>
      <c r="F3256" s="71"/>
      <c r="G3256" s="70"/>
    </row>
    <row r="3257">
      <c r="A3257" s="70"/>
      <c r="B3257" s="70"/>
      <c r="C3257" s="70"/>
      <c r="D3257" s="70"/>
      <c r="E3257" s="70"/>
      <c r="F3257" s="71"/>
      <c r="G3257" s="70"/>
    </row>
    <row r="3258">
      <c r="A3258" s="70"/>
      <c r="B3258" s="70"/>
      <c r="C3258" s="70"/>
      <c r="D3258" s="70"/>
      <c r="E3258" s="70"/>
      <c r="F3258" s="71"/>
      <c r="G3258" s="70"/>
    </row>
    <row r="3259">
      <c r="A3259" s="70"/>
      <c r="B3259" s="70"/>
      <c r="C3259" s="70"/>
      <c r="D3259" s="70"/>
      <c r="E3259" s="70"/>
      <c r="F3259" s="71"/>
      <c r="G3259" s="70"/>
    </row>
    <row r="3260">
      <c r="A3260" s="70"/>
      <c r="B3260" s="70"/>
      <c r="C3260" s="70"/>
      <c r="D3260" s="70"/>
      <c r="E3260" s="70"/>
      <c r="F3260" s="71"/>
      <c r="G3260" s="70"/>
    </row>
    <row r="3261">
      <c r="A3261" s="70"/>
      <c r="B3261" s="70"/>
      <c r="C3261" s="70"/>
      <c r="D3261" s="70"/>
      <c r="E3261" s="70"/>
      <c r="F3261" s="71"/>
      <c r="G3261" s="70"/>
    </row>
    <row r="3262">
      <c r="A3262" s="70"/>
      <c r="B3262" s="70"/>
      <c r="C3262" s="70"/>
      <c r="D3262" s="70"/>
      <c r="E3262" s="70"/>
      <c r="F3262" s="71"/>
      <c r="G3262" s="70"/>
    </row>
    <row r="3263">
      <c r="A3263" s="70"/>
      <c r="B3263" s="70"/>
      <c r="C3263" s="70"/>
      <c r="D3263" s="70"/>
      <c r="E3263" s="70"/>
      <c r="F3263" s="71"/>
      <c r="G3263" s="70"/>
    </row>
    <row r="3264">
      <c r="A3264" s="70"/>
      <c r="B3264" s="70"/>
      <c r="C3264" s="70"/>
      <c r="D3264" s="70"/>
      <c r="E3264" s="70"/>
      <c r="F3264" s="71"/>
      <c r="G3264" s="70"/>
    </row>
    <row r="3265">
      <c r="A3265" s="70"/>
      <c r="B3265" s="70"/>
      <c r="C3265" s="70"/>
      <c r="D3265" s="70"/>
      <c r="E3265" s="70"/>
      <c r="F3265" s="71"/>
      <c r="G3265" s="70"/>
    </row>
    <row r="3266">
      <c r="A3266" s="70"/>
      <c r="B3266" s="70"/>
      <c r="C3266" s="70"/>
      <c r="D3266" s="70"/>
      <c r="E3266" s="70"/>
      <c r="F3266" s="71"/>
      <c r="G3266" s="70"/>
    </row>
    <row r="3267">
      <c r="A3267" s="70"/>
      <c r="B3267" s="70"/>
      <c r="C3267" s="70"/>
      <c r="D3267" s="70"/>
      <c r="E3267" s="70"/>
      <c r="F3267" s="71"/>
      <c r="G3267" s="70"/>
    </row>
    <row r="3268">
      <c r="A3268" s="70"/>
      <c r="B3268" s="70"/>
      <c r="C3268" s="70"/>
      <c r="D3268" s="70"/>
      <c r="E3268" s="70"/>
      <c r="F3268" s="71"/>
      <c r="G3268" s="70"/>
    </row>
    <row r="3269">
      <c r="A3269" s="70"/>
      <c r="B3269" s="70"/>
      <c r="C3269" s="70"/>
      <c r="D3269" s="70"/>
      <c r="E3269" s="70"/>
      <c r="F3269" s="71"/>
      <c r="G3269" s="70"/>
    </row>
    <row r="3270">
      <c r="A3270" s="70"/>
      <c r="B3270" s="70"/>
      <c r="C3270" s="70"/>
      <c r="D3270" s="70"/>
      <c r="E3270" s="70"/>
      <c r="F3270" s="71"/>
      <c r="G3270" s="70"/>
    </row>
    <row r="3271">
      <c r="A3271" s="70"/>
      <c r="B3271" s="70"/>
      <c r="C3271" s="70"/>
      <c r="D3271" s="70"/>
      <c r="E3271" s="70"/>
      <c r="F3271" s="71"/>
      <c r="G3271" s="70"/>
    </row>
    <row r="3272">
      <c r="A3272" s="70"/>
      <c r="B3272" s="70"/>
      <c r="C3272" s="70"/>
      <c r="D3272" s="70"/>
      <c r="E3272" s="70"/>
      <c r="F3272" s="71"/>
      <c r="G3272" s="70"/>
    </row>
    <row r="3273">
      <c r="A3273" s="70"/>
      <c r="B3273" s="70"/>
      <c r="C3273" s="70"/>
      <c r="D3273" s="70"/>
      <c r="E3273" s="70"/>
      <c r="F3273" s="71"/>
      <c r="G3273" s="70"/>
    </row>
    <row r="3274">
      <c r="A3274" s="70"/>
      <c r="B3274" s="70"/>
      <c r="C3274" s="70"/>
      <c r="D3274" s="70"/>
      <c r="E3274" s="70"/>
      <c r="F3274" s="71"/>
      <c r="G3274" s="70"/>
    </row>
    <row r="3275">
      <c r="A3275" s="70"/>
      <c r="B3275" s="70"/>
      <c r="C3275" s="70"/>
      <c r="D3275" s="70"/>
      <c r="E3275" s="70"/>
      <c r="F3275" s="71"/>
      <c r="G3275" s="73"/>
    </row>
    <row r="3276">
      <c r="A3276" s="70"/>
      <c r="B3276" s="70"/>
      <c r="C3276" s="70"/>
      <c r="D3276" s="70"/>
      <c r="E3276" s="70"/>
      <c r="F3276" s="71"/>
      <c r="G3276" s="70"/>
    </row>
    <row r="3277">
      <c r="A3277" s="70"/>
      <c r="B3277" s="70"/>
      <c r="C3277" s="70"/>
      <c r="D3277" s="70"/>
      <c r="E3277" s="70"/>
      <c r="F3277" s="71"/>
      <c r="G3277" s="70"/>
    </row>
    <row r="3278">
      <c r="A3278" s="70"/>
      <c r="B3278" s="70"/>
      <c r="C3278" s="70"/>
      <c r="D3278" s="70"/>
      <c r="E3278" s="70"/>
      <c r="F3278" s="71"/>
      <c r="G3278" s="70"/>
    </row>
    <row r="3279">
      <c r="A3279" s="70"/>
      <c r="B3279" s="70"/>
      <c r="C3279" s="70"/>
      <c r="D3279" s="70"/>
      <c r="E3279" s="70"/>
      <c r="F3279" s="71"/>
      <c r="G3279" s="70"/>
    </row>
    <row r="3280">
      <c r="A3280" s="70"/>
      <c r="B3280" s="70"/>
      <c r="C3280" s="70"/>
      <c r="D3280" s="70"/>
      <c r="E3280" s="70"/>
      <c r="F3280" s="71"/>
      <c r="G3280" s="70"/>
    </row>
    <row r="3281">
      <c r="A3281" s="70"/>
      <c r="B3281" s="70"/>
      <c r="C3281" s="70"/>
      <c r="D3281" s="70"/>
      <c r="E3281" s="70"/>
      <c r="F3281" s="71"/>
      <c r="G3281" s="70"/>
    </row>
    <row r="3282">
      <c r="A3282" s="70"/>
      <c r="B3282" s="70"/>
      <c r="C3282" s="70"/>
      <c r="D3282" s="70"/>
      <c r="E3282" s="70"/>
      <c r="F3282" s="71"/>
      <c r="G3282" s="70"/>
    </row>
    <row r="3283">
      <c r="A3283" s="70"/>
      <c r="B3283" s="70"/>
      <c r="C3283" s="70"/>
      <c r="D3283" s="70"/>
      <c r="E3283" s="70"/>
      <c r="F3283" s="71"/>
      <c r="G3283" s="70"/>
    </row>
    <row r="3284">
      <c r="A3284" s="70"/>
      <c r="B3284" s="70"/>
      <c r="C3284" s="70"/>
      <c r="D3284" s="70"/>
      <c r="E3284" s="70"/>
      <c r="F3284" s="71"/>
      <c r="G3284" s="70"/>
    </row>
    <row r="3285">
      <c r="A3285" s="70"/>
      <c r="B3285" s="70"/>
      <c r="C3285" s="70"/>
      <c r="D3285" s="70"/>
      <c r="E3285" s="70"/>
      <c r="F3285" s="71"/>
      <c r="G3285" s="70"/>
    </row>
    <row r="3286">
      <c r="A3286" s="70"/>
      <c r="B3286" s="70"/>
      <c r="C3286" s="70"/>
      <c r="D3286" s="70"/>
      <c r="E3286" s="70"/>
      <c r="F3286" s="71"/>
      <c r="G3286" s="70"/>
    </row>
    <row r="3287">
      <c r="A3287" s="70"/>
      <c r="B3287" s="70"/>
      <c r="C3287" s="70"/>
      <c r="D3287" s="70"/>
      <c r="E3287" s="70"/>
      <c r="F3287" s="71"/>
      <c r="G3287" s="70"/>
    </row>
    <row r="3288">
      <c r="A3288" s="70"/>
      <c r="B3288" s="70"/>
      <c r="C3288" s="70"/>
      <c r="D3288" s="70"/>
      <c r="E3288" s="70"/>
      <c r="F3288" s="71"/>
      <c r="G3288" s="70"/>
    </row>
    <row r="3289">
      <c r="A3289" s="70"/>
      <c r="B3289" s="70"/>
      <c r="C3289" s="70"/>
      <c r="D3289" s="70"/>
      <c r="E3289" s="70"/>
      <c r="F3289" s="71"/>
      <c r="G3289" s="70"/>
    </row>
    <row r="3290">
      <c r="A3290" s="70"/>
      <c r="B3290" s="70"/>
      <c r="C3290" s="70"/>
      <c r="D3290" s="70"/>
      <c r="E3290" s="70"/>
      <c r="F3290" s="71"/>
      <c r="G3290" s="70"/>
    </row>
    <row r="3291">
      <c r="A3291" s="70"/>
      <c r="B3291" s="70"/>
      <c r="C3291" s="70"/>
      <c r="D3291" s="70"/>
      <c r="E3291" s="70"/>
      <c r="F3291" s="71"/>
      <c r="G3291" s="70"/>
    </row>
    <row r="3292">
      <c r="A3292" s="70"/>
      <c r="B3292" s="70"/>
      <c r="C3292" s="70"/>
      <c r="D3292" s="70"/>
      <c r="E3292" s="70"/>
      <c r="F3292" s="71"/>
      <c r="G3292" s="70"/>
    </row>
    <row r="3293">
      <c r="A3293" s="70"/>
      <c r="B3293" s="70"/>
      <c r="C3293" s="70"/>
      <c r="D3293" s="70"/>
      <c r="E3293" s="70"/>
      <c r="F3293" s="71"/>
      <c r="G3293" s="70"/>
    </row>
    <row r="3294">
      <c r="A3294" s="70"/>
      <c r="B3294" s="70"/>
      <c r="C3294" s="70"/>
      <c r="D3294" s="70"/>
      <c r="E3294" s="70"/>
      <c r="F3294" s="71"/>
      <c r="G3294" s="70"/>
    </row>
    <row r="3295">
      <c r="A3295" s="70"/>
      <c r="B3295" s="70"/>
      <c r="C3295" s="70"/>
      <c r="D3295" s="70"/>
      <c r="E3295" s="70"/>
      <c r="F3295" s="71"/>
      <c r="G3295" s="70"/>
    </row>
    <row r="3296">
      <c r="A3296" s="70"/>
      <c r="B3296" s="70"/>
      <c r="C3296" s="70"/>
      <c r="D3296" s="70"/>
      <c r="E3296" s="70"/>
      <c r="F3296" s="71"/>
      <c r="G3296" s="70"/>
    </row>
    <row r="3297">
      <c r="A3297" s="70"/>
      <c r="B3297" s="70"/>
      <c r="C3297" s="70"/>
      <c r="D3297" s="70"/>
      <c r="E3297" s="70"/>
      <c r="F3297" s="71"/>
      <c r="G3297" s="70"/>
    </row>
    <row r="3298">
      <c r="A3298" s="70"/>
      <c r="B3298" s="70"/>
      <c r="C3298" s="70"/>
      <c r="D3298" s="70"/>
      <c r="E3298" s="70"/>
      <c r="F3298" s="71"/>
      <c r="G3298" s="70"/>
    </row>
    <row r="3299">
      <c r="A3299" s="70"/>
      <c r="B3299" s="70"/>
      <c r="C3299" s="70"/>
      <c r="D3299" s="70"/>
      <c r="E3299" s="70"/>
      <c r="F3299" s="71"/>
      <c r="G3299" s="70"/>
    </row>
    <row r="3300">
      <c r="A3300" s="70"/>
      <c r="B3300" s="70"/>
      <c r="C3300" s="70"/>
      <c r="D3300" s="70"/>
      <c r="E3300" s="70"/>
      <c r="F3300" s="71"/>
      <c r="G3300" s="70"/>
    </row>
    <row r="3301">
      <c r="A3301" s="70"/>
      <c r="B3301" s="70"/>
      <c r="C3301" s="70"/>
      <c r="D3301" s="70"/>
      <c r="E3301" s="70"/>
      <c r="F3301" s="71"/>
      <c r="G3301" s="70"/>
    </row>
    <row r="3302">
      <c r="A3302" s="70"/>
      <c r="B3302" s="70"/>
      <c r="C3302" s="70"/>
      <c r="D3302" s="70"/>
      <c r="E3302" s="70"/>
      <c r="F3302" s="71"/>
      <c r="G3302" s="70"/>
    </row>
    <row r="3303">
      <c r="A3303" s="70"/>
      <c r="B3303" s="70"/>
      <c r="C3303" s="70"/>
      <c r="D3303" s="70"/>
      <c r="E3303" s="70"/>
      <c r="F3303" s="71"/>
      <c r="G3303" s="70"/>
    </row>
    <row r="3304">
      <c r="A3304" s="70"/>
      <c r="B3304" s="70"/>
      <c r="C3304" s="70"/>
      <c r="D3304" s="70"/>
      <c r="E3304" s="70"/>
      <c r="F3304" s="71"/>
      <c r="G3304" s="70"/>
    </row>
    <row r="3305">
      <c r="A3305" s="70"/>
      <c r="B3305" s="70"/>
      <c r="C3305" s="70"/>
      <c r="D3305" s="70"/>
      <c r="E3305" s="70"/>
      <c r="F3305" s="71"/>
      <c r="G3305" s="70"/>
    </row>
    <row r="3306">
      <c r="A3306" s="70"/>
      <c r="B3306" s="70"/>
      <c r="C3306" s="70"/>
      <c r="D3306" s="70"/>
      <c r="E3306" s="70"/>
      <c r="F3306" s="71"/>
      <c r="G3306" s="70"/>
    </row>
    <row r="3307">
      <c r="A3307" s="70"/>
      <c r="B3307" s="70"/>
      <c r="C3307" s="70"/>
      <c r="D3307" s="70"/>
      <c r="E3307" s="70"/>
      <c r="F3307" s="71"/>
      <c r="G3307" s="70"/>
    </row>
    <row r="3308">
      <c r="A3308" s="70"/>
      <c r="B3308" s="70"/>
      <c r="C3308" s="70"/>
      <c r="D3308" s="70"/>
      <c r="E3308" s="70"/>
      <c r="F3308" s="71"/>
      <c r="G3308" s="70"/>
    </row>
    <row r="3309">
      <c r="A3309" s="70"/>
      <c r="B3309" s="70"/>
      <c r="C3309" s="70"/>
      <c r="D3309" s="70"/>
      <c r="E3309" s="70"/>
      <c r="F3309" s="71"/>
      <c r="G3309" s="70"/>
    </row>
    <row r="3310">
      <c r="A3310" s="70"/>
      <c r="B3310" s="70"/>
      <c r="C3310" s="70"/>
      <c r="D3310" s="70"/>
      <c r="E3310" s="70"/>
      <c r="F3310" s="71"/>
      <c r="G3310" s="70"/>
    </row>
    <row r="3311">
      <c r="A3311" s="70"/>
      <c r="B3311" s="70"/>
      <c r="C3311" s="70"/>
      <c r="D3311" s="70"/>
      <c r="E3311" s="70"/>
      <c r="F3311" s="71"/>
      <c r="G3311" s="70"/>
    </row>
    <row r="3312">
      <c r="A3312" s="70"/>
      <c r="B3312" s="70"/>
      <c r="C3312" s="70"/>
      <c r="D3312" s="70"/>
      <c r="E3312" s="70"/>
      <c r="F3312" s="71"/>
      <c r="G3312" s="70"/>
    </row>
    <row r="3313">
      <c r="A3313" s="70"/>
      <c r="B3313" s="70"/>
      <c r="C3313" s="70"/>
      <c r="D3313" s="70"/>
      <c r="E3313" s="70"/>
      <c r="F3313" s="71"/>
      <c r="G3313" s="70"/>
    </row>
    <row r="3314">
      <c r="A3314" s="70"/>
      <c r="B3314" s="70"/>
      <c r="C3314" s="70"/>
      <c r="D3314" s="70"/>
      <c r="E3314" s="70"/>
      <c r="F3314" s="71"/>
      <c r="G3314" s="70"/>
    </row>
    <row r="3315">
      <c r="A3315" s="70"/>
      <c r="B3315" s="70"/>
      <c r="C3315" s="70"/>
      <c r="D3315" s="70"/>
      <c r="E3315" s="70"/>
      <c r="F3315" s="71"/>
      <c r="G3315" s="70"/>
    </row>
    <row r="3316">
      <c r="A3316" s="70"/>
      <c r="B3316" s="70"/>
      <c r="C3316" s="70"/>
      <c r="D3316" s="70"/>
      <c r="E3316" s="70"/>
      <c r="F3316" s="71"/>
      <c r="G3316" s="73"/>
    </row>
    <row r="3317">
      <c r="A3317" s="70"/>
      <c r="B3317" s="70"/>
      <c r="C3317" s="70"/>
      <c r="D3317" s="70"/>
      <c r="E3317" s="70"/>
      <c r="F3317" s="71"/>
      <c r="G3317" s="70"/>
    </row>
    <row r="3318">
      <c r="A3318" s="70"/>
      <c r="B3318" s="70"/>
      <c r="C3318" s="70"/>
      <c r="D3318" s="70"/>
      <c r="E3318" s="70"/>
      <c r="F3318" s="71"/>
      <c r="G3318" s="70"/>
    </row>
    <row r="3319">
      <c r="A3319" s="70"/>
      <c r="B3319" s="70"/>
      <c r="C3319" s="70"/>
      <c r="D3319" s="70"/>
      <c r="E3319" s="70"/>
      <c r="F3319" s="71"/>
      <c r="G3319" s="70"/>
    </row>
    <row r="3320">
      <c r="A3320" s="70"/>
      <c r="B3320" s="70"/>
      <c r="C3320" s="70"/>
      <c r="D3320" s="70"/>
      <c r="E3320" s="70"/>
      <c r="F3320" s="71"/>
      <c r="G3320" s="70"/>
    </row>
    <row r="3321">
      <c r="A3321" s="70"/>
      <c r="B3321" s="70"/>
      <c r="C3321" s="70"/>
      <c r="D3321" s="70"/>
      <c r="E3321" s="70"/>
      <c r="F3321" s="71"/>
      <c r="G3321" s="70"/>
    </row>
    <row r="3322">
      <c r="A3322" s="70"/>
      <c r="B3322" s="70"/>
      <c r="C3322" s="70"/>
      <c r="D3322" s="70"/>
      <c r="E3322" s="70"/>
      <c r="F3322" s="71"/>
      <c r="G3322" s="70"/>
    </row>
    <row r="3323">
      <c r="A3323" s="70"/>
      <c r="B3323" s="70"/>
      <c r="C3323" s="70"/>
      <c r="D3323" s="70"/>
      <c r="E3323" s="70"/>
      <c r="F3323" s="71"/>
      <c r="G3323" s="70"/>
    </row>
    <row r="3324">
      <c r="A3324" s="70"/>
      <c r="B3324" s="70"/>
      <c r="C3324" s="70"/>
      <c r="D3324" s="70"/>
      <c r="E3324" s="70"/>
      <c r="F3324" s="71"/>
      <c r="G3324" s="70"/>
    </row>
    <row r="3325">
      <c r="A3325" s="70"/>
      <c r="B3325" s="70"/>
      <c r="C3325" s="70"/>
      <c r="D3325" s="70"/>
      <c r="E3325" s="70"/>
      <c r="F3325" s="71"/>
      <c r="G3325" s="70"/>
    </row>
    <row r="3326">
      <c r="A3326" s="70"/>
      <c r="B3326" s="70"/>
      <c r="C3326" s="70"/>
      <c r="D3326" s="70"/>
      <c r="E3326" s="70"/>
      <c r="F3326" s="71"/>
      <c r="G3326" s="70"/>
    </row>
    <row r="3327">
      <c r="A3327" s="70"/>
      <c r="B3327" s="70"/>
      <c r="C3327" s="70"/>
      <c r="D3327" s="70"/>
      <c r="E3327" s="70"/>
      <c r="F3327" s="71"/>
      <c r="G3327" s="70"/>
    </row>
    <row r="3328">
      <c r="A3328" s="70"/>
      <c r="B3328" s="70"/>
      <c r="C3328" s="70"/>
      <c r="D3328" s="70"/>
      <c r="E3328" s="70"/>
      <c r="F3328" s="71"/>
      <c r="G3328" s="70"/>
    </row>
    <row r="3329">
      <c r="A3329" s="70"/>
      <c r="B3329" s="70"/>
      <c r="C3329" s="70"/>
      <c r="D3329" s="70"/>
      <c r="E3329" s="70"/>
      <c r="F3329" s="71"/>
      <c r="G3329" s="70"/>
    </row>
    <row r="3330">
      <c r="A3330" s="70"/>
      <c r="B3330" s="70"/>
      <c r="C3330" s="70"/>
      <c r="D3330" s="70"/>
      <c r="E3330" s="70"/>
      <c r="F3330" s="71"/>
      <c r="G3330" s="70"/>
    </row>
    <row r="3331">
      <c r="A3331" s="70"/>
      <c r="B3331" s="70"/>
      <c r="C3331" s="70"/>
      <c r="D3331" s="70"/>
      <c r="E3331" s="70"/>
      <c r="F3331" s="71"/>
      <c r="G3331" s="70"/>
    </row>
    <row r="3332">
      <c r="A3332" s="70"/>
      <c r="B3332" s="70"/>
      <c r="C3332" s="70"/>
      <c r="D3332" s="70"/>
      <c r="E3332" s="70"/>
      <c r="F3332" s="71"/>
      <c r="G3332" s="70"/>
    </row>
    <row r="3333">
      <c r="A3333" s="70"/>
      <c r="B3333" s="70"/>
      <c r="C3333" s="70"/>
      <c r="D3333" s="70"/>
      <c r="E3333" s="70"/>
      <c r="F3333" s="71"/>
      <c r="G3333" s="70"/>
    </row>
    <row r="3334">
      <c r="A3334" s="70"/>
      <c r="B3334" s="70"/>
      <c r="C3334" s="70"/>
      <c r="D3334" s="70"/>
      <c r="E3334" s="70"/>
      <c r="F3334" s="71"/>
      <c r="G3334" s="70"/>
    </row>
    <row r="3335">
      <c r="A3335" s="70"/>
      <c r="B3335" s="70"/>
      <c r="C3335" s="70"/>
      <c r="D3335" s="70"/>
      <c r="E3335" s="70"/>
      <c r="F3335" s="71"/>
      <c r="G3335" s="70"/>
    </row>
    <row r="3336">
      <c r="A3336" s="70"/>
      <c r="B3336" s="70"/>
      <c r="C3336" s="70"/>
      <c r="D3336" s="70"/>
      <c r="E3336" s="70"/>
      <c r="F3336" s="71"/>
      <c r="G3336" s="70"/>
    </row>
    <row r="3337">
      <c r="A3337" s="70"/>
      <c r="B3337" s="70"/>
      <c r="C3337" s="70"/>
      <c r="D3337" s="70"/>
      <c r="E3337" s="70"/>
      <c r="F3337" s="71"/>
      <c r="G3337" s="70"/>
    </row>
    <row r="3338">
      <c r="A3338" s="70"/>
      <c r="B3338" s="70"/>
      <c r="C3338" s="70"/>
      <c r="D3338" s="70"/>
      <c r="E3338" s="70"/>
      <c r="F3338" s="71"/>
      <c r="G3338" s="70"/>
    </row>
    <row r="3339">
      <c r="A3339" s="70"/>
      <c r="B3339" s="70"/>
      <c r="C3339" s="70"/>
      <c r="D3339" s="70"/>
      <c r="E3339" s="70"/>
      <c r="F3339" s="71"/>
      <c r="G3339" s="70"/>
    </row>
    <row r="3340">
      <c r="A3340" s="70"/>
      <c r="B3340" s="70"/>
      <c r="C3340" s="70"/>
      <c r="D3340" s="70"/>
      <c r="E3340" s="70"/>
      <c r="F3340" s="71"/>
      <c r="G3340" s="70"/>
    </row>
    <row r="3341">
      <c r="A3341" s="70"/>
      <c r="B3341" s="70"/>
      <c r="C3341" s="70"/>
      <c r="D3341" s="70"/>
      <c r="E3341" s="70"/>
      <c r="F3341" s="71"/>
      <c r="G3341" s="73"/>
    </row>
    <row r="3342">
      <c r="A3342" s="70"/>
      <c r="B3342" s="70"/>
      <c r="C3342" s="70"/>
      <c r="D3342" s="70"/>
      <c r="E3342" s="70"/>
      <c r="F3342" s="71"/>
      <c r="G3342" s="73"/>
    </row>
    <row r="3343">
      <c r="A3343" s="70"/>
      <c r="B3343" s="70"/>
      <c r="C3343" s="70"/>
      <c r="D3343" s="70"/>
      <c r="E3343" s="70"/>
      <c r="F3343" s="71"/>
      <c r="G3343" s="73"/>
    </row>
    <row r="3344">
      <c r="A3344" s="70"/>
      <c r="B3344" s="70"/>
      <c r="C3344" s="70"/>
      <c r="D3344" s="70"/>
      <c r="E3344" s="70"/>
      <c r="F3344" s="71"/>
      <c r="G3344" s="70"/>
    </row>
    <row r="3345">
      <c r="A3345" s="70"/>
      <c r="B3345" s="70"/>
      <c r="C3345" s="70"/>
      <c r="D3345" s="70"/>
      <c r="E3345" s="70"/>
      <c r="F3345" s="71"/>
      <c r="G3345" s="70"/>
    </row>
    <row r="3346">
      <c r="A3346" s="70"/>
      <c r="B3346" s="70"/>
      <c r="C3346" s="70"/>
      <c r="D3346" s="70"/>
      <c r="E3346" s="70"/>
      <c r="F3346" s="71"/>
      <c r="G3346" s="70"/>
    </row>
    <row r="3347">
      <c r="A3347" s="70"/>
      <c r="B3347" s="70"/>
      <c r="C3347" s="70"/>
      <c r="D3347" s="70"/>
      <c r="E3347" s="70"/>
      <c r="F3347" s="71"/>
      <c r="G3347" s="70"/>
    </row>
    <row r="3348">
      <c r="A3348" s="70"/>
      <c r="B3348" s="70"/>
      <c r="C3348" s="70"/>
      <c r="D3348" s="70"/>
      <c r="E3348" s="70"/>
      <c r="F3348" s="71"/>
      <c r="G3348" s="70"/>
    </row>
    <row r="3349">
      <c r="A3349" s="70"/>
      <c r="B3349" s="70"/>
      <c r="C3349" s="70"/>
      <c r="D3349" s="70"/>
      <c r="E3349" s="70"/>
      <c r="F3349" s="71"/>
      <c r="G3349" s="70"/>
    </row>
    <row r="3350">
      <c r="A3350" s="70"/>
      <c r="B3350" s="70"/>
      <c r="C3350" s="70"/>
      <c r="D3350" s="70"/>
      <c r="E3350" s="70"/>
      <c r="F3350" s="71"/>
      <c r="G3350" s="70"/>
    </row>
    <row r="3351">
      <c r="A3351" s="70"/>
      <c r="B3351" s="70"/>
      <c r="C3351" s="70"/>
      <c r="D3351" s="70"/>
      <c r="E3351" s="70"/>
      <c r="F3351" s="71"/>
      <c r="G3351" s="70"/>
    </row>
    <row r="3352">
      <c r="A3352" s="70"/>
      <c r="B3352" s="70"/>
      <c r="C3352" s="70"/>
      <c r="D3352" s="70"/>
      <c r="E3352" s="70"/>
      <c r="F3352" s="71"/>
      <c r="G3352" s="70"/>
    </row>
    <row r="3353">
      <c r="A3353" s="70"/>
      <c r="B3353" s="70"/>
      <c r="C3353" s="70"/>
      <c r="D3353" s="70"/>
      <c r="E3353" s="70"/>
      <c r="F3353" s="71"/>
      <c r="G3353" s="70"/>
    </row>
    <row r="3354">
      <c r="A3354" s="70"/>
      <c r="B3354" s="70"/>
      <c r="C3354" s="70"/>
      <c r="D3354" s="70"/>
      <c r="E3354" s="70"/>
      <c r="F3354" s="71"/>
      <c r="G3354" s="70"/>
    </row>
    <row r="3355">
      <c r="A3355" s="70"/>
      <c r="B3355" s="70"/>
      <c r="C3355" s="70"/>
      <c r="D3355" s="70"/>
      <c r="E3355" s="70"/>
      <c r="F3355" s="71"/>
      <c r="G3355" s="70"/>
    </row>
    <row r="3356">
      <c r="A3356" s="70"/>
      <c r="B3356" s="70"/>
      <c r="C3356" s="70"/>
      <c r="D3356" s="70"/>
      <c r="E3356" s="70"/>
      <c r="F3356" s="71"/>
      <c r="G3356" s="73"/>
    </row>
    <row r="3357">
      <c r="A3357" s="70"/>
      <c r="B3357" s="70"/>
      <c r="C3357" s="70"/>
      <c r="D3357" s="70"/>
      <c r="E3357" s="70"/>
      <c r="F3357" s="71"/>
      <c r="G3357" s="70"/>
    </row>
    <row r="3358">
      <c r="A3358" s="70"/>
      <c r="B3358" s="70"/>
      <c r="C3358" s="70"/>
      <c r="D3358" s="70"/>
      <c r="E3358" s="70"/>
      <c r="F3358" s="71"/>
      <c r="G3358" s="70"/>
    </row>
    <row r="3359">
      <c r="A3359" s="70"/>
      <c r="B3359" s="70"/>
      <c r="C3359" s="70"/>
      <c r="D3359" s="70"/>
      <c r="E3359" s="70"/>
      <c r="F3359" s="71"/>
      <c r="G3359" s="70"/>
    </row>
    <row r="3360">
      <c r="A3360" s="70"/>
      <c r="B3360" s="70"/>
      <c r="C3360" s="70"/>
      <c r="D3360" s="70"/>
      <c r="E3360" s="70"/>
      <c r="F3360" s="71"/>
      <c r="G3360" s="70"/>
    </row>
    <row r="3361">
      <c r="A3361" s="70"/>
      <c r="B3361" s="70"/>
      <c r="C3361" s="70"/>
      <c r="D3361" s="70"/>
      <c r="E3361" s="70"/>
      <c r="F3361" s="71"/>
      <c r="G3361" s="70"/>
    </row>
    <row r="3362">
      <c r="A3362" s="70"/>
      <c r="B3362" s="70"/>
      <c r="C3362" s="70"/>
      <c r="D3362" s="70"/>
      <c r="E3362" s="70"/>
      <c r="F3362" s="71"/>
      <c r="G3362" s="70"/>
    </row>
    <row r="3363">
      <c r="A3363" s="70"/>
      <c r="B3363" s="70"/>
      <c r="C3363" s="70"/>
      <c r="D3363" s="70"/>
      <c r="E3363" s="70"/>
      <c r="F3363" s="71"/>
      <c r="G3363" s="70"/>
    </row>
    <row r="3364">
      <c r="A3364" s="70"/>
      <c r="B3364" s="70"/>
      <c r="C3364" s="70"/>
      <c r="D3364" s="70"/>
      <c r="E3364" s="70"/>
      <c r="F3364" s="71"/>
      <c r="G3364" s="70"/>
    </row>
    <row r="3365">
      <c r="A3365" s="70"/>
      <c r="B3365" s="70"/>
      <c r="C3365" s="70"/>
      <c r="D3365" s="70"/>
      <c r="E3365" s="70"/>
      <c r="F3365" s="71"/>
      <c r="G3365" s="70"/>
    </row>
    <row r="3366">
      <c r="A3366" s="70"/>
      <c r="B3366" s="70"/>
      <c r="C3366" s="70"/>
      <c r="D3366" s="70"/>
      <c r="E3366" s="70"/>
      <c r="F3366" s="71"/>
      <c r="G3366" s="70"/>
    </row>
    <row r="3367">
      <c r="A3367" s="70"/>
      <c r="B3367" s="70"/>
      <c r="C3367" s="70"/>
      <c r="D3367" s="70"/>
      <c r="E3367" s="70"/>
      <c r="F3367" s="71"/>
      <c r="G3367" s="70"/>
    </row>
    <row r="3368">
      <c r="A3368" s="70"/>
      <c r="B3368" s="70"/>
      <c r="C3368" s="70"/>
      <c r="D3368" s="70"/>
      <c r="E3368" s="70"/>
      <c r="F3368" s="71"/>
      <c r="G3368" s="70"/>
    </row>
    <row r="3369">
      <c r="A3369" s="70"/>
      <c r="B3369" s="70"/>
      <c r="C3369" s="70"/>
      <c r="D3369" s="70"/>
      <c r="E3369" s="70"/>
      <c r="F3369" s="71"/>
      <c r="G3369" s="70"/>
    </row>
    <row r="3370">
      <c r="A3370" s="70"/>
      <c r="B3370" s="70"/>
      <c r="C3370" s="70"/>
      <c r="D3370" s="70"/>
      <c r="E3370" s="70"/>
      <c r="F3370" s="71"/>
      <c r="G3370" s="70"/>
    </row>
    <row r="3371">
      <c r="A3371" s="70"/>
      <c r="B3371" s="70"/>
      <c r="C3371" s="70"/>
      <c r="D3371" s="70"/>
      <c r="E3371" s="70"/>
      <c r="F3371" s="71"/>
      <c r="G3371" s="70"/>
    </row>
    <row r="3372">
      <c r="A3372" s="70"/>
      <c r="B3372" s="70"/>
      <c r="C3372" s="70"/>
      <c r="D3372" s="70"/>
      <c r="E3372" s="70"/>
      <c r="F3372" s="71"/>
      <c r="G3372" s="70"/>
    </row>
    <row r="3373">
      <c r="A3373" s="70"/>
      <c r="B3373" s="70"/>
      <c r="C3373" s="70"/>
      <c r="D3373" s="70"/>
      <c r="E3373" s="70"/>
      <c r="F3373" s="71"/>
      <c r="G3373" s="73"/>
    </row>
    <row r="3374">
      <c r="A3374" s="70"/>
      <c r="B3374" s="70"/>
      <c r="C3374" s="70"/>
      <c r="D3374" s="70"/>
      <c r="E3374" s="70"/>
      <c r="F3374" s="71"/>
      <c r="G3374" s="73"/>
    </row>
    <row r="3375">
      <c r="A3375" s="70"/>
      <c r="B3375" s="70"/>
      <c r="C3375" s="70"/>
      <c r="D3375" s="70"/>
      <c r="E3375" s="70"/>
      <c r="F3375" s="71"/>
      <c r="G3375" s="73"/>
    </row>
    <row r="3376">
      <c r="A3376" s="70"/>
      <c r="B3376" s="70"/>
      <c r="C3376" s="70"/>
      <c r="D3376" s="70"/>
      <c r="E3376" s="70"/>
      <c r="F3376" s="71"/>
      <c r="G3376" s="73"/>
    </row>
    <row r="3377">
      <c r="A3377" s="70"/>
      <c r="B3377" s="70"/>
      <c r="C3377" s="70"/>
      <c r="D3377" s="70"/>
      <c r="E3377" s="70"/>
      <c r="F3377" s="71"/>
      <c r="G3377" s="73"/>
    </row>
    <row r="3378">
      <c r="A3378" s="70"/>
      <c r="B3378" s="70"/>
      <c r="C3378" s="70"/>
      <c r="D3378" s="70"/>
      <c r="E3378" s="70"/>
      <c r="F3378" s="71"/>
      <c r="G3378" s="73"/>
    </row>
    <row r="3379">
      <c r="A3379" s="70"/>
      <c r="B3379" s="70"/>
      <c r="C3379" s="70"/>
      <c r="D3379" s="70"/>
      <c r="E3379" s="70"/>
      <c r="F3379" s="71"/>
      <c r="G3379" s="73"/>
    </row>
    <row r="3380">
      <c r="A3380" s="70"/>
      <c r="B3380" s="70"/>
      <c r="C3380" s="70"/>
      <c r="D3380" s="70"/>
      <c r="E3380" s="70"/>
      <c r="F3380" s="71"/>
      <c r="G3380" s="73"/>
    </row>
    <row r="3381">
      <c r="A3381" s="70"/>
      <c r="B3381" s="70"/>
      <c r="C3381" s="70"/>
      <c r="D3381" s="70"/>
      <c r="E3381" s="70"/>
      <c r="F3381" s="71"/>
      <c r="G3381" s="73"/>
    </row>
    <row r="3382">
      <c r="A3382" s="70"/>
      <c r="B3382" s="70"/>
      <c r="C3382" s="70"/>
      <c r="D3382" s="70"/>
      <c r="E3382" s="70"/>
      <c r="F3382" s="71"/>
      <c r="G3382" s="73"/>
    </row>
    <row r="3383">
      <c r="A3383" s="70"/>
      <c r="B3383" s="70"/>
      <c r="C3383" s="70"/>
      <c r="D3383" s="70"/>
      <c r="E3383" s="70"/>
      <c r="F3383" s="71"/>
      <c r="G3383" s="73"/>
    </row>
    <row r="3384">
      <c r="A3384" s="70"/>
      <c r="B3384" s="70"/>
      <c r="C3384" s="70"/>
      <c r="D3384" s="70"/>
      <c r="E3384" s="70"/>
      <c r="F3384" s="71"/>
      <c r="G3384" s="73"/>
    </row>
    <row r="3385">
      <c r="A3385" s="70"/>
      <c r="B3385" s="70"/>
      <c r="C3385" s="70"/>
      <c r="D3385" s="70"/>
      <c r="E3385" s="70"/>
      <c r="F3385" s="71"/>
      <c r="G3385" s="73"/>
    </row>
    <row r="3386">
      <c r="A3386" s="70"/>
      <c r="B3386" s="70"/>
      <c r="C3386" s="70"/>
      <c r="D3386" s="70"/>
      <c r="E3386" s="70"/>
      <c r="F3386" s="71"/>
      <c r="G3386" s="73"/>
    </row>
    <row r="3387">
      <c r="A3387" s="70"/>
      <c r="B3387" s="70"/>
      <c r="C3387" s="70"/>
      <c r="D3387" s="70"/>
      <c r="E3387" s="70"/>
      <c r="F3387" s="71"/>
      <c r="G3387" s="73"/>
    </row>
    <row r="3388">
      <c r="A3388" s="70"/>
      <c r="B3388" s="70"/>
      <c r="C3388" s="70"/>
      <c r="D3388" s="70"/>
      <c r="E3388" s="70"/>
      <c r="F3388" s="71"/>
      <c r="G3388" s="73"/>
    </row>
    <row r="3389">
      <c r="A3389" s="70"/>
      <c r="B3389" s="70"/>
      <c r="C3389" s="70"/>
      <c r="D3389" s="70"/>
      <c r="E3389" s="70"/>
      <c r="F3389" s="71"/>
      <c r="G3389" s="73"/>
    </row>
    <row r="3390">
      <c r="A3390" s="70"/>
      <c r="B3390" s="70"/>
      <c r="C3390" s="70"/>
      <c r="D3390" s="70"/>
      <c r="E3390" s="70"/>
      <c r="F3390" s="71"/>
      <c r="G3390" s="73"/>
    </row>
    <row r="3391">
      <c r="A3391" s="70"/>
      <c r="B3391" s="70"/>
      <c r="C3391" s="70"/>
      <c r="D3391" s="70"/>
      <c r="E3391" s="70"/>
      <c r="F3391" s="71"/>
      <c r="G3391" s="73"/>
    </row>
    <row r="3392">
      <c r="A3392" s="70"/>
      <c r="B3392" s="70"/>
      <c r="C3392" s="70"/>
      <c r="D3392" s="70"/>
      <c r="E3392" s="70"/>
      <c r="F3392" s="71"/>
      <c r="G3392" s="73"/>
    </row>
    <row r="3393">
      <c r="A3393" s="70"/>
      <c r="B3393" s="70"/>
      <c r="C3393" s="70"/>
      <c r="D3393" s="70"/>
      <c r="E3393" s="70"/>
      <c r="F3393" s="71"/>
      <c r="G3393" s="73"/>
    </row>
    <row r="3394">
      <c r="A3394" s="70"/>
      <c r="B3394" s="70"/>
      <c r="C3394" s="70"/>
      <c r="D3394" s="70"/>
      <c r="E3394" s="70"/>
      <c r="F3394" s="71"/>
      <c r="G3394" s="73"/>
    </row>
    <row r="3395">
      <c r="A3395" s="70"/>
      <c r="B3395" s="70"/>
      <c r="C3395" s="70"/>
      <c r="D3395" s="70"/>
      <c r="E3395" s="70"/>
      <c r="F3395" s="71"/>
      <c r="G3395" s="73"/>
    </row>
    <row r="3396">
      <c r="A3396" s="70"/>
      <c r="B3396" s="70"/>
      <c r="C3396" s="70"/>
      <c r="D3396" s="70"/>
      <c r="E3396" s="70"/>
      <c r="F3396" s="71"/>
      <c r="G3396" s="73"/>
    </row>
    <row r="3397">
      <c r="A3397" s="70"/>
      <c r="B3397" s="70"/>
      <c r="C3397" s="70"/>
      <c r="D3397" s="70"/>
      <c r="E3397" s="70"/>
      <c r="F3397" s="71"/>
      <c r="G3397" s="73"/>
    </row>
    <row r="3398">
      <c r="A3398" s="70"/>
      <c r="B3398" s="70"/>
      <c r="C3398" s="70"/>
      <c r="D3398" s="70"/>
      <c r="E3398" s="70"/>
      <c r="F3398" s="71"/>
      <c r="G3398" s="73"/>
    </row>
    <row r="3399">
      <c r="A3399" s="70"/>
      <c r="B3399" s="70"/>
      <c r="C3399" s="70"/>
      <c r="D3399" s="70"/>
      <c r="E3399" s="70"/>
      <c r="F3399" s="71"/>
      <c r="G3399" s="73"/>
    </row>
    <row r="3400">
      <c r="A3400" s="70"/>
      <c r="B3400" s="70"/>
      <c r="C3400" s="70"/>
      <c r="D3400" s="70"/>
      <c r="E3400" s="70"/>
      <c r="F3400" s="71"/>
      <c r="G3400" s="73"/>
    </row>
    <row r="3401">
      <c r="A3401" s="70"/>
      <c r="B3401" s="70"/>
      <c r="C3401" s="70"/>
      <c r="D3401" s="70"/>
      <c r="E3401" s="70"/>
      <c r="F3401" s="71"/>
      <c r="G3401" s="73"/>
    </row>
    <row r="3402">
      <c r="A3402" s="70"/>
      <c r="B3402" s="70"/>
      <c r="C3402" s="70"/>
      <c r="D3402" s="70"/>
      <c r="E3402" s="70"/>
      <c r="F3402" s="71"/>
      <c r="G3402" s="73"/>
    </row>
    <row r="3403">
      <c r="A3403" s="70"/>
      <c r="B3403" s="70"/>
      <c r="C3403" s="70"/>
      <c r="D3403" s="70"/>
      <c r="E3403" s="70"/>
      <c r="F3403" s="71"/>
      <c r="G3403" s="73"/>
    </row>
    <row r="3404">
      <c r="A3404" s="70"/>
      <c r="B3404" s="70"/>
      <c r="C3404" s="70"/>
      <c r="D3404" s="70"/>
      <c r="E3404" s="70"/>
      <c r="F3404" s="71"/>
      <c r="G3404" s="73"/>
    </row>
    <row r="3405">
      <c r="A3405" s="70"/>
      <c r="B3405" s="70"/>
      <c r="C3405" s="70"/>
      <c r="D3405" s="70"/>
      <c r="E3405" s="70"/>
      <c r="F3405" s="71"/>
      <c r="G3405" s="73"/>
    </row>
    <row r="3406">
      <c r="A3406" s="70"/>
      <c r="B3406" s="70"/>
      <c r="C3406" s="70"/>
      <c r="D3406" s="70"/>
      <c r="E3406" s="70"/>
      <c r="F3406" s="71"/>
      <c r="G3406" s="73"/>
    </row>
    <row r="3407">
      <c r="A3407" s="70"/>
      <c r="B3407" s="70"/>
      <c r="C3407" s="70"/>
      <c r="D3407" s="70"/>
      <c r="E3407" s="70"/>
      <c r="F3407" s="71"/>
      <c r="G3407" s="73"/>
    </row>
    <row r="3408">
      <c r="A3408" s="70"/>
      <c r="B3408" s="70"/>
      <c r="C3408" s="70"/>
      <c r="D3408" s="70"/>
      <c r="E3408" s="70"/>
      <c r="F3408" s="71"/>
      <c r="G3408" s="73"/>
    </row>
    <row r="3409">
      <c r="A3409" s="70"/>
      <c r="B3409" s="70"/>
      <c r="C3409" s="70"/>
      <c r="D3409" s="70"/>
      <c r="E3409" s="70"/>
      <c r="F3409" s="71"/>
      <c r="G3409" s="73"/>
    </row>
    <row r="3410">
      <c r="A3410" s="70"/>
      <c r="B3410" s="70"/>
      <c r="C3410" s="70"/>
      <c r="D3410" s="70"/>
      <c r="E3410" s="70"/>
      <c r="F3410" s="71"/>
      <c r="G3410" s="73"/>
    </row>
    <row r="3411">
      <c r="A3411" s="70"/>
      <c r="B3411" s="70"/>
      <c r="C3411" s="70"/>
      <c r="D3411" s="70"/>
      <c r="E3411" s="70"/>
      <c r="F3411" s="71"/>
      <c r="G3411" s="73"/>
    </row>
    <row r="3412">
      <c r="A3412" s="70"/>
      <c r="B3412" s="70"/>
      <c r="C3412" s="70"/>
      <c r="D3412" s="70"/>
      <c r="E3412" s="70"/>
      <c r="F3412" s="71"/>
      <c r="G3412" s="73"/>
    </row>
    <row r="3413">
      <c r="A3413" s="70"/>
      <c r="B3413" s="70"/>
      <c r="C3413" s="70"/>
      <c r="D3413" s="70"/>
      <c r="E3413" s="70"/>
      <c r="F3413" s="71"/>
      <c r="G3413" s="73"/>
    </row>
    <row r="3414">
      <c r="A3414" s="70"/>
      <c r="B3414" s="70"/>
      <c r="C3414" s="70"/>
      <c r="D3414" s="70"/>
      <c r="E3414" s="70"/>
      <c r="F3414" s="71"/>
      <c r="G3414" s="73"/>
    </row>
    <row r="3415">
      <c r="A3415" s="70"/>
      <c r="B3415" s="70"/>
      <c r="C3415" s="70"/>
      <c r="D3415" s="70"/>
      <c r="E3415" s="70"/>
      <c r="F3415" s="71"/>
      <c r="G3415" s="73"/>
    </row>
    <row r="3416">
      <c r="A3416" s="70"/>
      <c r="B3416" s="70"/>
      <c r="C3416" s="70"/>
      <c r="D3416" s="70"/>
      <c r="E3416" s="70"/>
      <c r="F3416" s="71"/>
      <c r="G3416" s="73"/>
    </row>
    <row r="3417">
      <c r="A3417" s="70"/>
      <c r="B3417" s="70"/>
      <c r="C3417" s="70"/>
      <c r="D3417" s="70"/>
      <c r="E3417" s="70"/>
      <c r="F3417" s="71"/>
      <c r="G3417" s="73"/>
    </row>
    <row r="3418">
      <c r="A3418" s="70"/>
      <c r="B3418" s="70"/>
      <c r="C3418" s="70"/>
      <c r="D3418" s="70"/>
      <c r="E3418" s="70"/>
      <c r="F3418" s="71"/>
      <c r="G3418" s="73"/>
    </row>
    <row r="3419">
      <c r="A3419" s="70"/>
      <c r="B3419" s="70"/>
      <c r="C3419" s="70"/>
      <c r="D3419" s="70"/>
      <c r="E3419" s="70"/>
      <c r="F3419" s="71"/>
      <c r="G3419" s="73"/>
    </row>
    <row r="3420">
      <c r="A3420" s="70"/>
      <c r="B3420" s="70"/>
      <c r="C3420" s="70"/>
      <c r="D3420" s="70"/>
      <c r="E3420" s="70"/>
      <c r="F3420" s="71"/>
      <c r="G3420" s="73"/>
    </row>
    <row r="3421">
      <c r="A3421" s="70"/>
      <c r="B3421" s="70"/>
      <c r="C3421" s="70"/>
      <c r="D3421" s="70"/>
      <c r="E3421" s="70"/>
      <c r="F3421" s="71"/>
      <c r="G3421" s="73"/>
    </row>
    <row r="3422">
      <c r="A3422" s="70"/>
      <c r="B3422" s="70"/>
      <c r="C3422" s="70"/>
      <c r="D3422" s="70"/>
      <c r="E3422" s="70"/>
      <c r="F3422" s="71"/>
      <c r="G3422" s="73"/>
    </row>
    <row r="3423">
      <c r="A3423" s="70"/>
      <c r="B3423" s="70"/>
      <c r="C3423" s="70"/>
      <c r="D3423" s="70"/>
      <c r="E3423" s="70"/>
      <c r="F3423" s="71"/>
      <c r="G3423" s="73"/>
    </row>
    <row r="3424">
      <c r="A3424" s="70"/>
      <c r="B3424" s="70"/>
      <c r="C3424" s="70"/>
      <c r="D3424" s="70"/>
      <c r="E3424" s="70"/>
      <c r="F3424" s="71"/>
      <c r="G3424" s="73"/>
    </row>
    <row r="3425">
      <c r="A3425" s="70"/>
      <c r="B3425" s="70"/>
      <c r="C3425" s="70"/>
      <c r="D3425" s="70"/>
      <c r="E3425" s="70"/>
      <c r="F3425" s="71"/>
      <c r="G3425" s="73"/>
    </row>
    <row r="3426">
      <c r="A3426" s="70"/>
      <c r="B3426" s="70"/>
      <c r="C3426" s="70"/>
      <c r="D3426" s="70"/>
      <c r="E3426" s="70"/>
      <c r="F3426" s="71"/>
      <c r="G3426" s="73"/>
    </row>
    <row r="3427">
      <c r="A3427" s="70"/>
      <c r="B3427" s="70"/>
      <c r="C3427" s="70"/>
      <c r="D3427" s="70"/>
      <c r="E3427" s="70"/>
      <c r="F3427" s="71"/>
      <c r="G3427" s="73"/>
    </row>
    <row r="3428">
      <c r="A3428" s="70"/>
      <c r="B3428" s="70"/>
      <c r="C3428" s="70"/>
      <c r="D3428" s="70"/>
      <c r="E3428" s="70"/>
      <c r="F3428" s="71"/>
      <c r="G3428" s="73"/>
    </row>
    <row r="3429">
      <c r="A3429" s="70"/>
      <c r="B3429" s="70"/>
      <c r="C3429" s="70"/>
      <c r="D3429" s="70"/>
      <c r="E3429" s="70"/>
      <c r="F3429" s="71"/>
      <c r="G3429" s="73"/>
    </row>
    <row r="3430">
      <c r="A3430" s="70"/>
      <c r="B3430" s="70"/>
      <c r="C3430" s="70"/>
      <c r="D3430" s="70"/>
      <c r="E3430" s="70"/>
      <c r="F3430" s="71"/>
      <c r="G3430" s="73"/>
    </row>
    <row r="3431">
      <c r="A3431" s="70"/>
      <c r="B3431" s="70"/>
      <c r="C3431" s="70"/>
      <c r="D3431" s="70"/>
      <c r="E3431" s="70"/>
      <c r="F3431" s="71"/>
      <c r="G3431" s="73"/>
    </row>
    <row r="3432">
      <c r="A3432" s="70"/>
      <c r="B3432" s="70"/>
      <c r="C3432" s="70"/>
      <c r="D3432" s="70"/>
      <c r="E3432" s="70"/>
      <c r="F3432" s="71"/>
      <c r="G3432" s="73"/>
    </row>
    <row r="3433">
      <c r="A3433" s="70"/>
      <c r="B3433" s="70"/>
      <c r="C3433" s="70"/>
      <c r="D3433" s="70"/>
      <c r="E3433" s="70"/>
      <c r="F3433" s="71"/>
      <c r="G3433" s="73"/>
    </row>
    <row r="3434">
      <c r="A3434" s="70"/>
      <c r="B3434" s="70"/>
      <c r="C3434" s="70"/>
      <c r="D3434" s="70"/>
      <c r="E3434" s="70"/>
      <c r="F3434" s="71"/>
      <c r="G3434" s="73"/>
    </row>
    <row r="3435">
      <c r="A3435" s="70"/>
      <c r="B3435" s="70"/>
      <c r="C3435" s="70"/>
      <c r="D3435" s="70"/>
      <c r="E3435" s="70"/>
      <c r="F3435" s="71"/>
      <c r="G3435" s="73"/>
    </row>
    <row r="3436">
      <c r="A3436" s="70"/>
      <c r="B3436" s="70"/>
      <c r="C3436" s="70"/>
      <c r="D3436" s="70"/>
      <c r="E3436" s="70"/>
      <c r="F3436" s="71"/>
      <c r="G3436" s="73"/>
    </row>
    <row r="3437">
      <c r="A3437" s="70"/>
      <c r="B3437" s="70"/>
      <c r="C3437" s="70"/>
      <c r="D3437" s="70"/>
      <c r="E3437" s="70"/>
      <c r="F3437" s="71"/>
      <c r="G3437" s="73"/>
    </row>
    <row r="3438">
      <c r="A3438" s="70"/>
      <c r="B3438" s="70"/>
      <c r="C3438" s="70"/>
      <c r="D3438" s="70"/>
      <c r="E3438" s="70"/>
      <c r="F3438" s="71"/>
      <c r="G3438" s="73"/>
    </row>
    <row r="3439">
      <c r="A3439" s="70"/>
      <c r="B3439" s="70"/>
      <c r="C3439" s="70"/>
      <c r="D3439" s="70"/>
      <c r="E3439" s="70"/>
      <c r="F3439" s="71"/>
      <c r="G3439" s="73"/>
    </row>
    <row r="3440">
      <c r="A3440" s="70"/>
      <c r="B3440" s="70"/>
      <c r="C3440" s="70"/>
      <c r="D3440" s="70"/>
      <c r="E3440" s="70"/>
      <c r="F3440" s="71"/>
      <c r="G3440" s="73"/>
    </row>
    <row r="3441">
      <c r="A3441" s="70"/>
      <c r="B3441" s="70"/>
      <c r="C3441" s="70"/>
      <c r="D3441" s="70"/>
      <c r="E3441" s="70"/>
      <c r="F3441" s="71"/>
      <c r="G3441" s="73"/>
    </row>
    <row r="3442">
      <c r="A3442" s="70"/>
      <c r="B3442" s="70"/>
      <c r="C3442" s="70"/>
      <c r="D3442" s="70"/>
      <c r="E3442" s="70"/>
      <c r="F3442" s="71"/>
      <c r="G3442" s="73"/>
    </row>
    <row r="3443">
      <c r="A3443" s="70"/>
      <c r="B3443" s="70"/>
      <c r="C3443" s="70"/>
      <c r="D3443" s="70"/>
      <c r="E3443" s="70"/>
      <c r="F3443" s="71"/>
      <c r="G3443" s="73"/>
    </row>
    <row r="3444">
      <c r="A3444" s="70"/>
      <c r="B3444" s="70"/>
      <c r="C3444" s="70"/>
      <c r="D3444" s="70"/>
      <c r="E3444" s="70"/>
      <c r="F3444" s="71"/>
      <c r="G3444" s="73"/>
    </row>
    <row r="3445">
      <c r="A3445" s="70"/>
      <c r="B3445" s="70"/>
      <c r="C3445" s="70"/>
      <c r="D3445" s="70"/>
      <c r="E3445" s="70"/>
      <c r="F3445" s="71"/>
      <c r="G3445" s="73"/>
    </row>
    <row r="3446">
      <c r="A3446" s="70"/>
      <c r="B3446" s="70"/>
      <c r="C3446" s="70"/>
      <c r="D3446" s="70"/>
      <c r="E3446" s="70"/>
      <c r="F3446" s="71"/>
      <c r="G3446" s="73"/>
    </row>
    <row r="3447">
      <c r="A3447" s="70"/>
      <c r="B3447" s="70"/>
      <c r="C3447" s="70"/>
      <c r="D3447" s="70"/>
      <c r="E3447" s="70"/>
      <c r="F3447" s="71"/>
      <c r="G3447" s="73"/>
    </row>
    <row r="3448">
      <c r="A3448" s="70"/>
      <c r="B3448" s="70"/>
      <c r="C3448" s="70"/>
      <c r="D3448" s="70"/>
      <c r="E3448" s="70"/>
      <c r="F3448" s="71"/>
      <c r="G3448" s="73"/>
    </row>
    <row r="3449">
      <c r="A3449" s="70"/>
      <c r="B3449" s="70"/>
      <c r="C3449" s="70"/>
      <c r="D3449" s="70"/>
      <c r="E3449" s="70"/>
      <c r="F3449" s="71"/>
      <c r="G3449" s="73"/>
    </row>
    <row r="3450">
      <c r="A3450" s="70"/>
      <c r="B3450" s="70"/>
      <c r="C3450" s="70"/>
      <c r="D3450" s="70"/>
      <c r="E3450" s="70"/>
      <c r="F3450" s="71"/>
      <c r="G3450" s="73"/>
    </row>
    <row r="3451">
      <c r="A3451" s="70"/>
      <c r="B3451" s="70"/>
      <c r="C3451" s="70"/>
      <c r="D3451" s="70"/>
      <c r="E3451" s="70"/>
      <c r="F3451" s="71"/>
      <c r="G3451" s="73"/>
    </row>
    <row r="3452">
      <c r="A3452" s="70"/>
      <c r="B3452" s="70"/>
      <c r="C3452" s="70"/>
      <c r="D3452" s="70"/>
      <c r="E3452" s="70"/>
      <c r="F3452" s="71"/>
      <c r="G3452" s="73"/>
    </row>
    <row r="3453">
      <c r="A3453" s="70"/>
      <c r="B3453" s="70"/>
      <c r="C3453" s="70"/>
      <c r="D3453" s="70"/>
      <c r="E3453" s="70"/>
      <c r="F3453" s="71"/>
      <c r="G3453" s="73"/>
    </row>
    <row r="3454">
      <c r="A3454" s="70"/>
      <c r="B3454" s="70"/>
      <c r="C3454" s="70"/>
      <c r="D3454" s="70"/>
      <c r="E3454" s="70"/>
      <c r="F3454" s="71"/>
      <c r="G3454" s="73"/>
    </row>
    <row r="3455">
      <c r="A3455" s="70"/>
      <c r="B3455" s="70"/>
      <c r="C3455" s="70"/>
      <c r="D3455" s="70"/>
      <c r="E3455" s="70"/>
      <c r="F3455" s="71"/>
      <c r="G3455" s="73"/>
    </row>
    <row r="3456">
      <c r="A3456" s="70"/>
      <c r="B3456" s="70"/>
      <c r="C3456" s="70"/>
      <c r="D3456" s="70"/>
      <c r="E3456" s="70"/>
      <c r="F3456" s="71"/>
      <c r="G3456" s="73"/>
    </row>
    <row r="3457">
      <c r="A3457" s="70"/>
      <c r="B3457" s="70"/>
      <c r="C3457" s="70"/>
      <c r="D3457" s="70"/>
      <c r="E3457" s="70"/>
      <c r="F3457" s="71"/>
      <c r="G3457" s="73"/>
    </row>
    <row r="3458">
      <c r="A3458" s="70"/>
      <c r="B3458" s="70"/>
      <c r="C3458" s="70"/>
      <c r="D3458" s="70"/>
      <c r="E3458" s="70"/>
      <c r="F3458" s="71"/>
      <c r="G3458" s="73"/>
    </row>
    <row r="3459">
      <c r="A3459" s="70"/>
      <c r="B3459" s="70"/>
      <c r="C3459" s="70"/>
      <c r="D3459" s="70"/>
      <c r="E3459" s="70"/>
      <c r="F3459" s="71"/>
      <c r="G3459" s="73"/>
    </row>
    <row r="3460">
      <c r="A3460" s="70"/>
      <c r="B3460" s="70"/>
      <c r="C3460" s="70"/>
      <c r="D3460" s="70"/>
      <c r="E3460" s="70"/>
      <c r="F3460" s="71"/>
      <c r="G3460" s="73"/>
    </row>
    <row r="3461">
      <c r="A3461" s="70"/>
      <c r="B3461" s="70"/>
      <c r="C3461" s="70"/>
      <c r="D3461" s="70"/>
      <c r="E3461" s="70"/>
      <c r="F3461" s="71"/>
      <c r="G3461" s="73"/>
    </row>
    <row r="3462">
      <c r="A3462" s="70"/>
      <c r="B3462" s="70"/>
      <c r="C3462" s="70"/>
      <c r="D3462" s="70"/>
      <c r="E3462" s="70"/>
      <c r="F3462" s="71"/>
      <c r="G3462" s="73"/>
    </row>
    <row r="3463">
      <c r="A3463" s="70"/>
      <c r="B3463" s="70"/>
      <c r="C3463" s="70"/>
      <c r="D3463" s="70"/>
      <c r="E3463" s="70"/>
      <c r="F3463" s="71"/>
      <c r="G3463" s="73"/>
    </row>
    <row r="3464">
      <c r="A3464" s="70"/>
      <c r="B3464" s="70"/>
      <c r="C3464" s="70"/>
      <c r="D3464" s="70"/>
      <c r="E3464" s="70"/>
      <c r="F3464" s="71"/>
      <c r="G3464" s="73"/>
    </row>
    <row r="3465">
      <c r="A3465" s="70"/>
      <c r="B3465" s="70"/>
      <c r="C3465" s="70"/>
      <c r="D3465" s="70"/>
      <c r="E3465" s="70"/>
      <c r="F3465" s="71"/>
      <c r="G3465" s="73"/>
    </row>
    <row r="3466">
      <c r="A3466" s="70"/>
      <c r="B3466" s="70"/>
      <c r="C3466" s="70"/>
      <c r="D3466" s="70"/>
      <c r="E3466" s="70"/>
      <c r="F3466" s="71"/>
      <c r="G3466" s="73"/>
    </row>
    <row r="3467">
      <c r="A3467" s="70"/>
      <c r="B3467" s="70"/>
      <c r="C3467" s="70"/>
      <c r="D3467" s="70"/>
      <c r="E3467" s="70"/>
      <c r="F3467" s="71"/>
      <c r="G3467" s="73"/>
    </row>
    <row r="3468">
      <c r="A3468" s="70"/>
      <c r="B3468" s="70"/>
      <c r="C3468" s="70"/>
      <c r="D3468" s="70"/>
      <c r="E3468" s="70"/>
      <c r="F3468" s="71"/>
      <c r="G3468" s="73"/>
    </row>
    <row r="3469">
      <c r="A3469" s="70"/>
      <c r="B3469" s="70"/>
      <c r="C3469" s="70"/>
      <c r="D3469" s="70"/>
      <c r="E3469" s="70"/>
      <c r="F3469" s="71"/>
      <c r="G3469" s="73"/>
    </row>
    <row r="3470">
      <c r="A3470" s="70"/>
      <c r="B3470" s="70"/>
      <c r="C3470" s="70"/>
      <c r="D3470" s="70"/>
      <c r="E3470" s="70"/>
      <c r="F3470" s="71"/>
      <c r="G3470" s="73"/>
    </row>
    <row r="3471">
      <c r="A3471" s="70"/>
      <c r="B3471" s="70"/>
      <c r="C3471" s="70"/>
      <c r="D3471" s="70"/>
      <c r="E3471" s="70"/>
      <c r="F3471" s="71"/>
      <c r="G3471" s="73"/>
    </row>
    <row r="3472">
      <c r="A3472" s="70"/>
      <c r="B3472" s="70"/>
      <c r="C3472" s="70"/>
      <c r="D3472" s="70"/>
      <c r="E3472" s="70"/>
      <c r="F3472" s="71"/>
      <c r="G3472" s="73"/>
    </row>
    <row r="3473">
      <c r="A3473" s="70"/>
      <c r="B3473" s="70"/>
      <c r="C3473" s="70"/>
      <c r="D3473" s="70"/>
      <c r="E3473" s="70"/>
      <c r="F3473" s="71"/>
      <c r="G3473" s="73"/>
    </row>
    <row r="3474">
      <c r="A3474" s="70"/>
      <c r="B3474" s="70"/>
      <c r="C3474" s="70"/>
      <c r="D3474" s="70"/>
      <c r="E3474" s="70"/>
      <c r="F3474" s="71"/>
      <c r="G3474" s="73"/>
    </row>
    <row r="3475">
      <c r="A3475" s="70"/>
      <c r="B3475" s="70"/>
      <c r="C3475" s="70"/>
      <c r="D3475" s="70"/>
      <c r="E3475" s="70"/>
      <c r="F3475" s="71"/>
      <c r="G3475" s="73"/>
    </row>
    <row r="3476">
      <c r="A3476" s="70"/>
      <c r="B3476" s="70"/>
      <c r="C3476" s="70"/>
      <c r="D3476" s="70"/>
      <c r="E3476" s="70"/>
      <c r="F3476" s="71"/>
      <c r="G3476" s="73"/>
    </row>
    <row r="3477">
      <c r="A3477" s="70"/>
      <c r="B3477" s="70"/>
      <c r="C3477" s="70"/>
      <c r="D3477" s="70"/>
      <c r="E3477" s="70"/>
      <c r="F3477" s="71"/>
      <c r="G3477" s="73"/>
    </row>
    <row r="3478">
      <c r="A3478" s="70"/>
      <c r="B3478" s="70"/>
      <c r="C3478" s="70"/>
      <c r="D3478" s="70"/>
      <c r="E3478" s="70"/>
      <c r="F3478" s="71"/>
      <c r="G3478" s="73"/>
    </row>
    <row r="3479">
      <c r="A3479" s="70"/>
      <c r="B3479" s="70"/>
      <c r="C3479" s="70"/>
      <c r="D3479" s="70"/>
      <c r="E3479" s="70"/>
      <c r="F3479" s="71"/>
      <c r="G3479" s="73"/>
    </row>
    <row r="3480">
      <c r="A3480" s="70"/>
      <c r="B3480" s="70"/>
      <c r="C3480" s="70"/>
      <c r="D3480" s="70"/>
      <c r="E3480" s="70"/>
      <c r="F3480" s="71"/>
      <c r="G3480" s="73"/>
    </row>
    <row r="3481">
      <c r="A3481" s="70"/>
      <c r="B3481" s="70"/>
      <c r="C3481" s="70"/>
      <c r="D3481" s="70"/>
      <c r="E3481" s="70"/>
      <c r="F3481" s="71"/>
      <c r="G3481" s="73"/>
    </row>
    <row r="3482">
      <c r="A3482" s="70"/>
      <c r="B3482" s="70"/>
      <c r="C3482" s="70"/>
      <c r="D3482" s="70"/>
      <c r="E3482" s="70"/>
      <c r="F3482" s="71"/>
      <c r="G3482" s="73"/>
    </row>
    <row r="3483">
      <c r="A3483" s="70"/>
      <c r="B3483" s="70"/>
      <c r="C3483" s="70"/>
      <c r="D3483" s="70"/>
      <c r="E3483" s="70"/>
      <c r="F3483" s="71"/>
      <c r="G3483" s="73"/>
    </row>
    <row r="3484">
      <c r="A3484" s="70"/>
      <c r="B3484" s="70"/>
      <c r="C3484" s="70"/>
      <c r="D3484" s="70"/>
      <c r="E3484" s="70"/>
      <c r="F3484" s="71"/>
      <c r="G3484" s="73"/>
    </row>
    <row r="3485">
      <c r="A3485" s="70"/>
      <c r="B3485" s="70"/>
      <c r="C3485" s="70"/>
      <c r="D3485" s="70"/>
      <c r="E3485" s="70"/>
      <c r="F3485" s="71"/>
      <c r="G3485" s="73"/>
    </row>
    <row r="3486">
      <c r="A3486" s="70"/>
      <c r="B3486" s="70"/>
      <c r="C3486" s="70"/>
      <c r="D3486" s="70"/>
      <c r="E3486" s="70"/>
      <c r="F3486" s="71"/>
      <c r="G3486" s="73"/>
    </row>
    <row r="3487">
      <c r="A3487" s="70"/>
      <c r="B3487" s="70"/>
      <c r="C3487" s="70"/>
      <c r="D3487" s="70"/>
      <c r="E3487" s="70"/>
      <c r="F3487" s="71"/>
      <c r="G3487" s="73"/>
    </row>
    <row r="3488">
      <c r="A3488" s="70"/>
      <c r="B3488" s="70"/>
      <c r="C3488" s="70"/>
      <c r="D3488" s="70"/>
      <c r="E3488" s="70"/>
      <c r="F3488" s="71"/>
      <c r="G3488" s="73"/>
    </row>
    <row r="3489">
      <c r="A3489" s="70"/>
      <c r="B3489" s="70"/>
      <c r="C3489" s="70"/>
      <c r="D3489" s="70"/>
      <c r="E3489" s="70"/>
      <c r="F3489" s="71"/>
      <c r="G3489" s="73"/>
    </row>
    <row r="3490">
      <c r="A3490" s="70"/>
      <c r="B3490" s="70"/>
      <c r="C3490" s="70"/>
      <c r="D3490" s="70"/>
      <c r="E3490" s="70"/>
      <c r="F3490" s="71"/>
      <c r="G3490" s="73"/>
    </row>
    <row r="3491">
      <c r="A3491" s="70"/>
      <c r="B3491" s="70"/>
      <c r="C3491" s="70"/>
      <c r="D3491" s="70"/>
      <c r="E3491" s="70"/>
      <c r="F3491" s="71"/>
      <c r="G3491" s="73"/>
    </row>
    <row r="3492">
      <c r="A3492" s="70"/>
      <c r="B3492" s="70"/>
      <c r="C3492" s="70"/>
      <c r="D3492" s="70"/>
      <c r="E3492" s="70"/>
      <c r="F3492" s="71"/>
      <c r="G3492" s="73"/>
    </row>
    <row r="3493">
      <c r="A3493" s="70"/>
      <c r="B3493" s="70"/>
      <c r="C3493" s="70"/>
      <c r="D3493" s="70"/>
      <c r="E3493" s="70"/>
      <c r="F3493" s="71"/>
      <c r="G3493" s="73"/>
    </row>
    <row r="3494">
      <c r="A3494" s="70"/>
      <c r="B3494" s="70"/>
      <c r="C3494" s="70"/>
      <c r="D3494" s="70"/>
      <c r="E3494" s="70"/>
      <c r="F3494" s="71"/>
      <c r="G3494" s="73"/>
    </row>
    <row r="3495">
      <c r="A3495" s="70"/>
      <c r="B3495" s="70"/>
      <c r="C3495" s="70"/>
      <c r="D3495" s="70"/>
      <c r="E3495" s="70"/>
      <c r="F3495" s="71"/>
      <c r="G3495" s="73"/>
    </row>
    <row r="3496">
      <c r="A3496" s="70"/>
      <c r="B3496" s="70"/>
      <c r="C3496" s="70"/>
      <c r="D3496" s="70"/>
      <c r="E3496" s="70"/>
      <c r="F3496" s="71"/>
      <c r="G3496" s="73"/>
    </row>
    <row r="3497">
      <c r="A3497" s="70"/>
      <c r="B3497" s="70"/>
      <c r="C3497" s="70"/>
      <c r="D3497" s="70"/>
      <c r="E3497" s="70"/>
      <c r="F3497" s="71"/>
      <c r="G3497" s="73"/>
    </row>
    <row r="3498">
      <c r="A3498" s="70"/>
      <c r="B3498" s="70"/>
      <c r="C3498" s="70"/>
      <c r="D3498" s="70"/>
      <c r="E3498" s="70"/>
      <c r="F3498" s="71"/>
      <c r="G3498" s="73"/>
    </row>
    <row r="3499">
      <c r="A3499" s="70"/>
      <c r="B3499" s="70"/>
      <c r="C3499" s="70"/>
      <c r="D3499" s="70"/>
      <c r="E3499" s="70"/>
      <c r="F3499" s="71"/>
      <c r="G3499" s="73"/>
    </row>
    <row r="3500">
      <c r="A3500" s="70"/>
      <c r="B3500" s="70"/>
      <c r="C3500" s="70"/>
      <c r="D3500" s="70"/>
      <c r="E3500" s="70"/>
      <c r="F3500" s="71"/>
      <c r="G3500" s="73"/>
    </row>
    <row r="3501">
      <c r="A3501" s="70"/>
      <c r="B3501" s="70"/>
      <c r="C3501" s="70"/>
      <c r="D3501" s="70"/>
      <c r="E3501" s="70"/>
      <c r="F3501" s="71"/>
      <c r="G3501" s="73"/>
    </row>
    <row r="3502">
      <c r="A3502" s="70"/>
      <c r="B3502" s="70"/>
      <c r="C3502" s="70"/>
      <c r="D3502" s="70"/>
      <c r="E3502" s="70"/>
      <c r="F3502" s="71"/>
      <c r="G3502" s="73"/>
    </row>
    <row r="3503">
      <c r="A3503" s="70"/>
      <c r="B3503" s="70"/>
      <c r="C3503" s="70"/>
      <c r="D3503" s="70"/>
      <c r="E3503" s="70"/>
      <c r="F3503" s="71"/>
      <c r="G3503" s="73"/>
    </row>
    <row r="3504">
      <c r="A3504" s="70"/>
      <c r="B3504" s="70"/>
      <c r="C3504" s="70"/>
      <c r="D3504" s="70"/>
      <c r="E3504" s="70"/>
      <c r="F3504" s="71"/>
      <c r="G3504" s="73"/>
    </row>
    <row r="3505">
      <c r="A3505" s="70"/>
      <c r="B3505" s="70"/>
      <c r="C3505" s="70"/>
      <c r="D3505" s="70"/>
      <c r="E3505" s="70"/>
      <c r="F3505" s="71"/>
      <c r="G3505" s="73"/>
    </row>
    <row r="3506">
      <c r="A3506" s="70"/>
      <c r="B3506" s="70"/>
      <c r="C3506" s="70"/>
      <c r="D3506" s="70"/>
      <c r="E3506" s="70"/>
      <c r="F3506" s="71"/>
      <c r="G3506" s="73"/>
    </row>
    <row r="3507">
      <c r="A3507" s="70"/>
      <c r="B3507" s="70"/>
      <c r="C3507" s="70"/>
      <c r="D3507" s="70"/>
      <c r="E3507" s="70"/>
      <c r="F3507" s="71"/>
      <c r="G3507" s="73"/>
    </row>
    <row r="3508">
      <c r="A3508" s="70"/>
      <c r="B3508" s="70"/>
      <c r="C3508" s="70"/>
      <c r="D3508" s="70"/>
      <c r="E3508" s="70"/>
      <c r="F3508" s="71"/>
      <c r="G3508" s="73"/>
    </row>
    <row r="3509">
      <c r="A3509" s="70"/>
      <c r="B3509" s="70"/>
      <c r="C3509" s="70"/>
      <c r="D3509" s="70"/>
      <c r="E3509" s="70"/>
      <c r="F3509" s="71"/>
      <c r="G3509" s="73"/>
    </row>
    <row r="3510">
      <c r="A3510" s="70"/>
      <c r="B3510" s="70"/>
      <c r="C3510" s="70"/>
      <c r="D3510" s="70"/>
      <c r="E3510" s="70"/>
      <c r="F3510" s="71"/>
      <c r="G3510" s="73"/>
    </row>
    <row r="3511">
      <c r="A3511" s="70"/>
      <c r="B3511" s="70"/>
      <c r="C3511" s="70"/>
      <c r="D3511" s="70"/>
      <c r="E3511" s="70"/>
      <c r="F3511" s="71"/>
      <c r="G3511" s="73"/>
    </row>
    <row r="3512">
      <c r="A3512" s="70"/>
      <c r="B3512" s="70"/>
      <c r="C3512" s="70"/>
      <c r="D3512" s="70"/>
      <c r="E3512" s="70"/>
      <c r="F3512" s="71"/>
      <c r="G3512" s="73"/>
    </row>
    <row r="3513">
      <c r="A3513" s="70"/>
      <c r="B3513" s="70"/>
      <c r="C3513" s="70"/>
      <c r="D3513" s="70"/>
      <c r="E3513" s="70"/>
      <c r="F3513" s="71"/>
      <c r="G3513" s="73"/>
    </row>
    <row r="3514">
      <c r="A3514" s="70"/>
      <c r="B3514" s="70"/>
      <c r="C3514" s="70"/>
      <c r="D3514" s="70"/>
      <c r="E3514" s="70"/>
      <c r="F3514" s="71"/>
      <c r="G3514" s="73"/>
    </row>
    <row r="3515">
      <c r="A3515" s="70"/>
      <c r="B3515" s="70"/>
      <c r="C3515" s="70"/>
      <c r="D3515" s="70"/>
      <c r="E3515" s="70"/>
      <c r="F3515" s="71"/>
      <c r="G3515" s="73"/>
    </row>
    <row r="3516">
      <c r="A3516" s="70"/>
      <c r="B3516" s="70"/>
      <c r="C3516" s="70"/>
      <c r="D3516" s="70"/>
      <c r="E3516" s="70"/>
      <c r="F3516" s="71"/>
      <c r="G3516" s="73"/>
    </row>
    <row r="3517">
      <c r="A3517" s="70"/>
      <c r="B3517" s="70"/>
      <c r="C3517" s="70"/>
      <c r="D3517" s="70"/>
      <c r="E3517" s="70"/>
      <c r="F3517" s="71"/>
      <c r="G3517" s="73"/>
    </row>
    <row r="3518">
      <c r="A3518" s="70"/>
      <c r="B3518" s="70"/>
      <c r="C3518" s="70"/>
      <c r="D3518" s="70"/>
      <c r="E3518" s="70"/>
      <c r="F3518" s="71"/>
      <c r="G3518" s="73"/>
    </row>
    <row r="3519">
      <c r="A3519" s="70"/>
      <c r="B3519" s="70"/>
      <c r="C3519" s="70"/>
      <c r="D3519" s="70"/>
      <c r="E3519" s="70"/>
      <c r="F3519" s="71"/>
      <c r="G3519" s="73"/>
    </row>
    <row r="3520">
      <c r="A3520" s="70"/>
      <c r="B3520" s="70"/>
      <c r="C3520" s="70"/>
      <c r="D3520" s="70"/>
      <c r="E3520" s="70"/>
      <c r="F3520" s="71"/>
      <c r="G3520" s="73"/>
    </row>
    <row r="3521">
      <c r="A3521" s="70"/>
      <c r="B3521" s="70"/>
      <c r="C3521" s="70"/>
      <c r="D3521" s="70"/>
      <c r="E3521" s="70"/>
      <c r="F3521" s="71"/>
      <c r="G3521" s="73"/>
    </row>
    <row r="3522">
      <c r="A3522" s="70"/>
      <c r="B3522" s="70"/>
      <c r="C3522" s="70"/>
      <c r="D3522" s="70"/>
      <c r="E3522" s="70"/>
      <c r="F3522" s="71"/>
      <c r="G3522" s="73"/>
    </row>
    <row r="3523">
      <c r="A3523" s="70"/>
      <c r="B3523" s="70"/>
      <c r="C3523" s="70"/>
      <c r="D3523" s="70"/>
      <c r="E3523" s="70"/>
      <c r="F3523" s="71"/>
      <c r="G3523" s="73"/>
    </row>
    <row r="3524">
      <c r="A3524" s="70"/>
      <c r="B3524" s="70"/>
      <c r="C3524" s="70"/>
      <c r="D3524" s="70"/>
      <c r="E3524" s="70"/>
      <c r="F3524" s="71"/>
      <c r="G3524" s="73"/>
    </row>
    <row r="3525">
      <c r="A3525" s="70"/>
      <c r="B3525" s="70"/>
      <c r="C3525" s="70"/>
      <c r="D3525" s="70"/>
      <c r="E3525" s="70"/>
      <c r="F3525" s="71"/>
      <c r="G3525" s="73"/>
    </row>
    <row r="3526">
      <c r="A3526" s="70"/>
      <c r="B3526" s="70"/>
      <c r="C3526" s="70"/>
      <c r="D3526" s="70"/>
      <c r="E3526" s="70"/>
      <c r="F3526" s="71"/>
      <c r="G3526" s="73"/>
    </row>
    <row r="3527">
      <c r="A3527" s="70"/>
      <c r="B3527" s="70"/>
      <c r="C3527" s="70"/>
      <c r="D3527" s="70"/>
      <c r="E3527" s="70"/>
      <c r="F3527" s="71"/>
      <c r="G3527" s="73"/>
    </row>
    <row r="3528">
      <c r="A3528" s="70"/>
      <c r="B3528" s="70"/>
      <c r="C3528" s="70"/>
      <c r="D3528" s="70"/>
      <c r="E3528" s="70"/>
      <c r="F3528" s="71"/>
      <c r="G3528" s="73"/>
    </row>
    <row r="3529">
      <c r="A3529" s="70"/>
      <c r="B3529" s="70"/>
      <c r="C3529" s="70"/>
      <c r="D3529" s="70"/>
      <c r="E3529" s="70"/>
      <c r="F3529" s="71"/>
      <c r="G3529" s="73"/>
    </row>
    <row r="3530">
      <c r="A3530" s="70"/>
      <c r="B3530" s="70"/>
      <c r="C3530" s="70"/>
      <c r="D3530" s="70"/>
      <c r="E3530" s="70"/>
      <c r="F3530" s="71"/>
      <c r="G3530" s="73"/>
    </row>
    <row r="3531">
      <c r="A3531" s="70"/>
      <c r="B3531" s="70"/>
      <c r="C3531" s="70"/>
      <c r="D3531" s="70"/>
      <c r="E3531" s="70"/>
      <c r="F3531" s="71"/>
      <c r="G3531" s="73"/>
    </row>
    <row r="3532">
      <c r="A3532" s="70"/>
      <c r="B3532" s="70"/>
      <c r="C3532" s="70"/>
      <c r="D3532" s="70"/>
      <c r="E3532" s="70"/>
      <c r="F3532" s="71"/>
      <c r="G3532" s="73"/>
    </row>
    <row r="3533">
      <c r="A3533" s="70"/>
      <c r="B3533" s="70"/>
      <c r="C3533" s="70"/>
      <c r="D3533" s="70"/>
      <c r="E3533" s="70"/>
      <c r="F3533" s="71"/>
      <c r="G3533" s="73"/>
    </row>
    <row r="3534">
      <c r="A3534" s="70"/>
      <c r="B3534" s="70"/>
      <c r="C3534" s="70"/>
      <c r="D3534" s="70"/>
      <c r="E3534" s="70"/>
      <c r="F3534" s="71"/>
      <c r="G3534" s="73"/>
    </row>
    <row r="3535">
      <c r="A3535" s="70"/>
      <c r="B3535" s="70"/>
      <c r="C3535" s="70"/>
      <c r="D3535" s="70"/>
      <c r="E3535" s="70"/>
      <c r="F3535" s="71"/>
      <c r="G3535" s="73"/>
    </row>
    <row r="3536">
      <c r="A3536" s="70"/>
      <c r="B3536" s="70"/>
      <c r="C3536" s="70"/>
      <c r="D3536" s="70"/>
      <c r="E3536" s="70"/>
      <c r="F3536" s="71"/>
      <c r="G3536" s="73"/>
    </row>
    <row r="3537">
      <c r="A3537" s="70"/>
      <c r="B3537" s="70"/>
      <c r="C3537" s="70"/>
      <c r="D3537" s="70"/>
      <c r="E3537" s="70"/>
      <c r="F3537" s="71"/>
      <c r="G3537" s="73"/>
    </row>
    <row r="3538">
      <c r="A3538" s="70"/>
      <c r="B3538" s="70"/>
      <c r="C3538" s="70"/>
      <c r="D3538" s="70"/>
      <c r="E3538" s="70"/>
      <c r="F3538" s="71"/>
      <c r="G3538" s="73"/>
    </row>
    <row r="3539">
      <c r="A3539" s="70"/>
      <c r="B3539" s="70"/>
      <c r="C3539" s="70"/>
      <c r="D3539" s="70"/>
      <c r="E3539" s="70"/>
      <c r="F3539" s="71"/>
      <c r="G3539" s="73"/>
    </row>
    <row r="3540">
      <c r="A3540" s="70"/>
      <c r="B3540" s="70"/>
      <c r="C3540" s="70"/>
      <c r="D3540" s="70"/>
      <c r="E3540" s="70"/>
      <c r="F3540" s="71"/>
      <c r="G3540" s="73"/>
    </row>
    <row r="3541">
      <c r="A3541" s="70"/>
      <c r="B3541" s="70"/>
      <c r="C3541" s="70"/>
      <c r="D3541" s="70"/>
      <c r="E3541" s="70"/>
      <c r="F3541" s="71"/>
      <c r="G3541" s="73"/>
    </row>
    <row r="3542">
      <c r="A3542" s="70"/>
      <c r="B3542" s="70"/>
      <c r="C3542" s="70"/>
      <c r="D3542" s="70"/>
      <c r="E3542" s="70"/>
      <c r="F3542" s="71"/>
      <c r="G3542" s="73"/>
    </row>
    <row r="3543">
      <c r="A3543" s="70"/>
      <c r="B3543" s="70"/>
      <c r="C3543" s="70"/>
      <c r="D3543" s="70"/>
      <c r="E3543" s="70"/>
      <c r="F3543" s="71"/>
      <c r="G3543" s="73"/>
    </row>
    <row r="3544">
      <c r="A3544" s="70"/>
      <c r="B3544" s="70"/>
      <c r="C3544" s="70"/>
      <c r="D3544" s="70"/>
      <c r="E3544" s="70"/>
      <c r="F3544" s="71"/>
      <c r="G3544" s="73"/>
    </row>
    <row r="3545">
      <c r="A3545" s="70"/>
      <c r="B3545" s="70"/>
      <c r="C3545" s="70"/>
      <c r="D3545" s="70"/>
      <c r="E3545" s="70"/>
      <c r="F3545" s="71"/>
      <c r="G3545" s="73"/>
    </row>
    <row r="3546">
      <c r="A3546" s="70"/>
      <c r="B3546" s="70"/>
      <c r="C3546" s="70"/>
      <c r="D3546" s="70"/>
      <c r="E3546" s="70"/>
      <c r="F3546" s="71"/>
      <c r="G3546" s="73"/>
    </row>
    <row r="3547">
      <c r="A3547" s="70"/>
      <c r="B3547" s="70"/>
      <c r="C3547" s="70"/>
      <c r="D3547" s="70"/>
      <c r="E3547" s="70"/>
      <c r="F3547" s="71"/>
      <c r="G3547" s="73"/>
    </row>
    <row r="3548">
      <c r="A3548" s="70"/>
      <c r="B3548" s="70"/>
      <c r="C3548" s="70"/>
      <c r="D3548" s="70"/>
      <c r="E3548" s="70"/>
      <c r="F3548" s="71"/>
      <c r="G3548" s="73"/>
    </row>
    <row r="3549">
      <c r="A3549" s="70"/>
      <c r="B3549" s="70"/>
      <c r="C3549" s="70"/>
      <c r="D3549" s="70"/>
      <c r="E3549" s="70"/>
      <c r="F3549" s="71"/>
      <c r="G3549" s="73"/>
    </row>
    <row r="3550">
      <c r="A3550" s="70"/>
      <c r="B3550" s="70"/>
      <c r="C3550" s="70"/>
      <c r="D3550" s="70"/>
      <c r="E3550" s="70"/>
      <c r="F3550" s="71"/>
      <c r="G3550" s="73"/>
    </row>
    <row r="3551">
      <c r="A3551" s="70"/>
      <c r="B3551" s="70"/>
      <c r="C3551" s="70"/>
      <c r="D3551" s="70"/>
      <c r="E3551" s="70"/>
      <c r="F3551" s="71"/>
      <c r="G3551" s="73"/>
    </row>
    <row r="3552">
      <c r="A3552" s="70"/>
      <c r="B3552" s="70"/>
      <c r="C3552" s="70"/>
      <c r="D3552" s="70"/>
      <c r="E3552" s="70"/>
      <c r="F3552" s="71"/>
      <c r="G3552" s="73"/>
    </row>
    <row r="3553">
      <c r="A3553" s="70"/>
      <c r="B3553" s="70"/>
      <c r="C3553" s="70"/>
      <c r="D3553" s="70"/>
      <c r="E3553" s="70"/>
      <c r="F3553" s="71"/>
      <c r="G3553" s="73"/>
    </row>
    <row r="3554">
      <c r="A3554" s="70"/>
      <c r="B3554" s="70"/>
      <c r="C3554" s="70"/>
      <c r="D3554" s="70"/>
      <c r="E3554" s="70"/>
      <c r="F3554" s="71"/>
      <c r="G3554" s="73"/>
    </row>
    <row r="3555">
      <c r="A3555" s="70"/>
      <c r="B3555" s="70"/>
      <c r="C3555" s="70"/>
      <c r="D3555" s="70"/>
      <c r="E3555" s="70"/>
      <c r="F3555" s="71"/>
      <c r="G3555" s="73"/>
    </row>
    <row r="3556">
      <c r="A3556" s="70"/>
      <c r="B3556" s="70"/>
      <c r="C3556" s="70"/>
      <c r="D3556" s="70"/>
      <c r="E3556" s="70"/>
      <c r="F3556" s="71"/>
      <c r="G3556" s="73"/>
    </row>
    <row r="3557">
      <c r="A3557" s="70"/>
      <c r="B3557" s="70"/>
      <c r="C3557" s="70"/>
      <c r="D3557" s="70"/>
      <c r="E3557" s="70"/>
      <c r="F3557" s="71"/>
      <c r="G3557" s="73"/>
    </row>
    <row r="3558">
      <c r="A3558" s="70"/>
      <c r="B3558" s="70"/>
      <c r="C3558" s="70"/>
      <c r="D3558" s="70"/>
      <c r="E3558" s="70"/>
      <c r="F3558" s="71"/>
      <c r="G3558" s="73"/>
    </row>
    <row r="3559">
      <c r="A3559" s="70"/>
      <c r="B3559" s="70"/>
      <c r="C3559" s="70"/>
      <c r="D3559" s="70"/>
      <c r="E3559" s="70"/>
      <c r="F3559" s="71"/>
      <c r="G3559" s="73"/>
    </row>
    <row r="3560">
      <c r="A3560" s="70"/>
      <c r="B3560" s="70"/>
      <c r="C3560" s="70"/>
      <c r="D3560" s="70"/>
      <c r="E3560" s="70"/>
      <c r="F3560" s="71"/>
      <c r="G3560" s="73"/>
    </row>
    <row r="3561">
      <c r="A3561" s="70"/>
      <c r="B3561" s="70"/>
      <c r="C3561" s="70"/>
      <c r="D3561" s="70"/>
      <c r="E3561" s="70"/>
      <c r="F3561" s="71"/>
      <c r="G3561" s="73"/>
    </row>
    <row r="3562">
      <c r="A3562" s="70"/>
      <c r="B3562" s="70"/>
      <c r="C3562" s="70"/>
      <c r="D3562" s="70"/>
      <c r="E3562" s="70"/>
      <c r="F3562" s="71"/>
      <c r="G3562" s="73"/>
    </row>
    <row r="3563">
      <c r="A3563" s="70"/>
      <c r="B3563" s="70"/>
      <c r="C3563" s="70"/>
      <c r="D3563" s="70"/>
      <c r="E3563" s="70"/>
      <c r="F3563" s="71"/>
      <c r="G3563" s="73"/>
    </row>
    <row r="3564">
      <c r="A3564" s="70"/>
      <c r="B3564" s="70"/>
      <c r="C3564" s="70"/>
      <c r="D3564" s="70"/>
      <c r="E3564" s="70"/>
      <c r="F3564" s="71"/>
      <c r="G3564" s="73"/>
    </row>
    <row r="3565">
      <c r="A3565" s="70"/>
      <c r="B3565" s="70"/>
      <c r="C3565" s="70"/>
      <c r="D3565" s="70"/>
      <c r="E3565" s="70"/>
      <c r="F3565" s="71"/>
      <c r="G3565" s="73"/>
    </row>
    <row r="3566">
      <c r="A3566" s="70"/>
      <c r="B3566" s="70"/>
      <c r="C3566" s="70"/>
      <c r="D3566" s="70"/>
      <c r="E3566" s="70"/>
      <c r="F3566" s="71"/>
      <c r="G3566" s="73"/>
    </row>
    <row r="3567">
      <c r="A3567" s="70"/>
      <c r="B3567" s="70"/>
      <c r="C3567" s="70"/>
      <c r="D3567" s="70"/>
      <c r="E3567" s="70"/>
      <c r="F3567" s="71"/>
      <c r="G3567" s="73"/>
    </row>
    <row r="3568">
      <c r="A3568" s="70"/>
      <c r="B3568" s="70"/>
      <c r="C3568" s="70"/>
      <c r="D3568" s="70"/>
      <c r="E3568" s="70"/>
      <c r="F3568" s="71"/>
      <c r="G3568" s="73"/>
    </row>
    <row r="3569">
      <c r="A3569" s="70"/>
      <c r="B3569" s="70"/>
      <c r="C3569" s="70"/>
      <c r="D3569" s="70"/>
      <c r="E3569" s="70"/>
      <c r="F3569" s="71"/>
      <c r="G3569" s="73"/>
    </row>
    <row r="3570">
      <c r="A3570" s="70"/>
      <c r="B3570" s="70"/>
      <c r="C3570" s="70"/>
      <c r="D3570" s="70"/>
      <c r="E3570" s="70"/>
      <c r="F3570" s="71"/>
      <c r="G3570" s="73"/>
    </row>
    <row r="3571">
      <c r="A3571" s="70"/>
      <c r="B3571" s="70"/>
      <c r="C3571" s="70"/>
      <c r="D3571" s="70"/>
      <c r="E3571" s="70"/>
      <c r="F3571" s="71"/>
      <c r="G3571" s="73"/>
    </row>
    <row r="3572">
      <c r="A3572" s="70"/>
      <c r="B3572" s="70"/>
      <c r="C3572" s="70"/>
      <c r="D3572" s="70"/>
      <c r="E3572" s="70"/>
      <c r="F3572" s="71"/>
      <c r="G3572" s="73"/>
    </row>
    <row r="3573">
      <c r="A3573" s="70"/>
      <c r="B3573" s="70"/>
      <c r="C3573" s="70"/>
      <c r="D3573" s="70"/>
      <c r="E3573" s="70"/>
      <c r="F3573" s="71"/>
      <c r="G3573" s="73"/>
    </row>
    <row r="3574">
      <c r="A3574" s="70"/>
      <c r="B3574" s="70"/>
      <c r="C3574" s="70"/>
      <c r="D3574" s="70"/>
      <c r="E3574" s="70"/>
      <c r="F3574" s="71"/>
      <c r="G3574" s="73"/>
    </row>
    <row r="3575">
      <c r="A3575" s="70"/>
      <c r="B3575" s="70"/>
      <c r="C3575" s="70"/>
      <c r="D3575" s="70"/>
      <c r="E3575" s="70"/>
      <c r="F3575" s="71"/>
      <c r="G3575" s="73"/>
    </row>
    <row r="3576">
      <c r="A3576" s="70"/>
      <c r="B3576" s="70"/>
      <c r="C3576" s="70"/>
      <c r="D3576" s="70"/>
      <c r="E3576" s="70"/>
      <c r="F3576" s="71"/>
      <c r="G3576" s="73"/>
    </row>
    <row r="3577">
      <c r="A3577" s="70"/>
      <c r="B3577" s="70"/>
      <c r="C3577" s="70"/>
      <c r="D3577" s="70"/>
      <c r="E3577" s="70"/>
      <c r="F3577" s="71"/>
      <c r="G3577" s="73"/>
    </row>
    <row r="3578">
      <c r="A3578" s="70"/>
      <c r="B3578" s="70"/>
      <c r="C3578" s="70"/>
      <c r="D3578" s="70"/>
      <c r="E3578" s="70"/>
      <c r="F3578" s="71"/>
      <c r="G3578" s="73"/>
    </row>
    <row r="3579">
      <c r="A3579" s="70"/>
      <c r="B3579" s="70"/>
      <c r="C3579" s="70"/>
      <c r="D3579" s="70"/>
      <c r="E3579" s="70"/>
      <c r="F3579" s="71"/>
      <c r="G3579" s="73"/>
    </row>
    <row r="3580">
      <c r="A3580" s="70"/>
      <c r="B3580" s="70"/>
      <c r="C3580" s="70"/>
      <c r="D3580" s="70"/>
      <c r="E3580" s="70"/>
      <c r="F3580" s="71"/>
      <c r="G3580" s="73"/>
    </row>
    <row r="3581">
      <c r="A3581" s="70"/>
      <c r="B3581" s="70"/>
      <c r="C3581" s="70"/>
      <c r="D3581" s="70"/>
      <c r="E3581" s="70"/>
      <c r="F3581" s="71"/>
      <c r="G3581" s="73"/>
    </row>
    <row r="3582">
      <c r="A3582" s="70"/>
      <c r="B3582" s="70"/>
      <c r="C3582" s="70"/>
      <c r="D3582" s="70"/>
      <c r="E3582" s="70"/>
      <c r="F3582" s="71"/>
      <c r="G3582" s="73"/>
    </row>
    <row r="3583">
      <c r="A3583" s="70"/>
      <c r="B3583" s="70"/>
      <c r="C3583" s="70"/>
      <c r="D3583" s="70"/>
      <c r="E3583" s="70"/>
      <c r="F3583" s="71"/>
      <c r="G3583" s="73"/>
    </row>
    <row r="3584">
      <c r="A3584" s="70"/>
      <c r="B3584" s="70"/>
      <c r="C3584" s="70"/>
      <c r="D3584" s="70"/>
      <c r="E3584" s="70"/>
      <c r="F3584" s="71"/>
      <c r="G3584" s="73"/>
    </row>
    <row r="3585">
      <c r="A3585" s="70"/>
      <c r="B3585" s="70"/>
      <c r="C3585" s="70"/>
      <c r="D3585" s="70"/>
      <c r="E3585" s="70"/>
      <c r="F3585" s="71"/>
      <c r="G3585" s="73"/>
    </row>
    <row r="3586">
      <c r="A3586" s="70"/>
      <c r="B3586" s="70"/>
      <c r="C3586" s="70"/>
      <c r="D3586" s="70"/>
      <c r="E3586" s="70"/>
      <c r="F3586" s="71"/>
      <c r="G3586" s="73"/>
    </row>
    <row r="3587">
      <c r="A3587" s="70"/>
      <c r="B3587" s="70"/>
      <c r="C3587" s="70"/>
      <c r="D3587" s="70"/>
      <c r="E3587" s="70"/>
      <c r="F3587" s="71"/>
      <c r="G3587" s="73"/>
    </row>
    <row r="3588">
      <c r="A3588" s="70"/>
      <c r="B3588" s="70"/>
      <c r="C3588" s="70"/>
      <c r="D3588" s="70"/>
      <c r="E3588" s="70"/>
      <c r="F3588" s="71"/>
      <c r="G3588" s="73"/>
    </row>
    <row r="3589">
      <c r="A3589" s="70"/>
      <c r="B3589" s="70"/>
      <c r="C3589" s="70"/>
      <c r="D3589" s="70"/>
      <c r="E3589" s="70"/>
      <c r="F3589" s="71"/>
      <c r="G3589" s="73"/>
    </row>
    <row r="3590">
      <c r="A3590" s="70"/>
      <c r="B3590" s="70"/>
      <c r="C3590" s="70"/>
      <c r="D3590" s="70"/>
      <c r="E3590" s="70"/>
      <c r="F3590" s="71"/>
      <c r="G3590" s="73"/>
    </row>
    <row r="3591">
      <c r="A3591" s="70"/>
      <c r="B3591" s="70"/>
      <c r="C3591" s="70"/>
      <c r="D3591" s="70"/>
      <c r="E3591" s="70"/>
      <c r="F3591" s="71"/>
      <c r="G3591" s="73"/>
    </row>
    <row r="3592">
      <c r="A3592" s="70"/>
      <c r="B3592" s="70"/>
      <c r="C3592" s="70"/>
      <c r="D3592" s="70"/>
      <c r="E3592" s="70"/>
      <c r="F3592" s="71"/>
      <c r="G3592" s="73"/>
    </row>
    <row r="3593">
      <c r="A3593" s="70"/>
      <c r="B3593" s="70"/>
      <c r="C3593" s="70"/>
      <c r="D3593" s="70"/>
      <c r="E3593" s="70"/>
      <c r="F3593" s="71"/>
      <c r="G3593" s="73"/>
    </row>
    <row r="3594">
      <c r="A3594" s="70"/>
      <c r="B3594" s="70"/>
      <c r="C3594" s="70"/>
      <c r="D3594" s="70"/>
      <c r="E3594" s="70"/>
      <c r="F3594" s="71"/>
      <c r="G3594" s="73"/>
    </row>
    <row r="3595">
      <c r="A3595" s="70"/>
      <c r="B3595" s="70"/>
      <c r="C3595" s="70"/>
      <c r="D3595" s="70"/>
      <c r="E3595" s="70"/>
      <c r="F3595" s="71"/>
      <c r="G3595" s="73"/>
    </row>
    <row r="3596">
      <c r="A3596" s="70"/>
      <c r="B3596" s="70"/>
      <c r="C3596" s="70"/>
      <c r="D3596" s="70"/>
      <c r="E3596" s="70"/>
      <c r="F3596" s="71"/>
      <c r="G3596" s="73"/>
    </row>
    <row r="3597">
      <c r="A3597" s="70"/>
      <c r="B3597" s="70"/>
      <c r="C3597" s="70"/>
      <c r="D3597" s="70"/>
      <c r="E3597" s="70"/>
      <c r="F3597" s="71"/>
      <c r="G3597" s="73"/>
    </row>
    <row r="3598">
      <c r="A3598" s="70"/>
      <c r="B3598" s="70"/>
      <c r="C3598" s="70"/>
      <c r="D3598" s="70"/>
      <c r="E3598" s="70"/>
      <c r="F3598" s="71"/>
      <c r="G3598" s="73"/>
    </row>
    <row r="3599">
      <c r="A3599" s="70"/>
      <c r="B3599" s="70"/>
      <c r="C3599" s="70"/>
      <c r="D3599" s="70"/>
      <c r="E3599" s="70"/>
      <c r="F3599" s="71"/>
      <c r="G3599" s="73"/>
    </row>
    <row r="3600">
      <c r="A3600" s="70"/>
      <c r="B3600" s="70"/>
      <c r="C3600" s="70"/>
      <c r="D3600" s="70"/>
      <c r="E3600" s="70"/>
      <c r="F3600" s="71"/>
      <c r="G3600" s="73"/>
    </row>
    <row r="3601">
      <c r="A3601" s="70"/>
      <c r="B3601" s="70"/>
      <c r="C3601" s="70"/>
      <c r="D3601" s="70"/>
      <c r="E3601" s="70"/>
      <c r="F3601" s="71"/>
      <c r="G3601" s="73"/>
    </row>
    <row r="3602">
      <c r="A3602" s="70"/>
      <c r="B3602" s="70"/>
      <c r="C3602" s="70"/>
      <c r="D3602" s="70"/>
      <c r="E3602" s="70"/>
      <c r="F3602" s="71"/>
      <c r="G3602" s="73"/>
    </row>
    <row r="3603">
      <c r="A3603" s="70"/>
      <c r="B3603" s="70"/>
      <c r="C3603" s="70"/>
      <c r="D3603" s="70"/>
      <c r="E3603" s="70"/>
      <c r="F3603" s="71"/>
      <c r="G3603" s="73"/>
    </row>
    <row r="3604">
      <c r="A3604" s="70"/>
      <c r="B3604" s="70"/>
      <c r="C3604" s="70"/>
      <c r="D3604" s="70"/>
      <c r="E3604" s="70"/>
      <c r="F3604" s="71"/>
      <c r="G3604" s="73"/>
    </row>
    <row r="3605">
      <c r="A3605" s="70"/>
      <c r="B3605" s="70"/>
      <c r="C3605" s="70"/>
      <c r="D3605" s="70"/>
      <c r="E3605" s="70"/>
      <c r="F3605" s="71"/>
      <c r="G3605" s="73"/>
    </row>
    <row r="3606">
      <c r="A3606" s="70"/>
      <c r="B3606" s="70"/>
      <c r="C3606" s="70"/>
      <c r="D3606" s="70"/>
      <c r="E3606" s="70"/>
      <c r="F3606" s="71"/>
      <c r="G3606" s="73"/>
    </row>
    <row r="3607">
      <c r="A3607" s="70"/>
      <c r="B3607" s="70"/>
      <c r="C3607" s="70"/>
      <c r="D3607" s="70"/>
      <c r="E3607" s="70"/>
      <c r="F3607" s="71"/>
      <c r="G3607" s="73"/>
    </row>
    <row r="3608">
      <c r="A3608" s="70"/>
      <c r="B3608" s="70"/>
      <c r="C3608" s="70"/>
      <c r="D3608" s="70"/>
      <c r="E3608" s="70"/>
      <c r="F3608" s="71"/>
      <c r="G3608" s="73"/>
    </row>
    <row r="3609">
      <c r="A3609" s="70"/>
      <c r="B3609" s="70"/>
      <c r="C3609" s="70"/>
      <c r="D3609" s="70"/>
      <c r="E3609" s="70"/>
      <c r="F3609" s="71"/>
      <c r="G3609" s="73"/>
    </row>
    <row r="3610">
      <c r="A3610" s="70"/>
      <c r="B3610" s="70"/>
      <c r="C3610" s="70"/>
      <c r="D3610" s="70"/>
      <c r="E3610" s="70"/>
      <c r="F3610" s="71"/>
      <c r="G3610" s="73"/>
    </row>
    <row r="3611">
      <c r="A3611" s="70"/>
      <c r="B3611" s="70"/>
      <c r="C3611" s="70"/>
      <c r="D3611" s="70"/>
      <c r="E3611" s="70"/>
      <c r="F3611" s="71"/>
      <c r="G3611" s="73"/>
    </row>
    <row r="3612">
      <c r="A3612" s="70"/>
      <c r="B3612" s="70"/>
      <c r="C3612" s="70"/>
      <c r="D3612" s="70"/>
      <c r="E3612" s="70"/>
      <c r="F3612" s="71"/>
      <c r="G3612" s="73"/>
    </row>
    <row r="3613">
      <c r="A3613" s="70"/>
      <c r="B3613" s="70"/>
      <c r="C3613" s="70"/>
      <c r="D3613" s="70"/>
      <c r="E3613" s="70"/>
      <c r="F3613" s="71"/>
      <c r="G3613" s="73"/>
    </row>
    <row r="3614">
      <c r="A3614" s="70"/>
      <c r="B3614" s="70"/>
      <c r="C3614" s="70"/>
      <c r="D3614" s="70"/>
      <c r="E3614" s="70"/>
      <c r="F3614" s="71"/>
      <c r="G3614" s="73"/>
    </row>
    <row r="3615">
      <c r="A3615" s="70"/>
      <c r="B3615" s="70"/>
      <c r="C3615" s="70"/>
      <c r="D3615" s="70"/>
      <c r="E3615" s="70"/>
      <c r="F3615" s="71"/>
      <c r="G3615" s="73"/>
    </row>
    <row r="3616">
      <c r="A3616" s="70"/>
      <c r="B3616" s="70"/>
      <c r="C3616" s="70"/>
      <c r="D3616" s="70"/>
      <c r="E3616" s="70"/>
      <c r="F3616" s="71"/>
      <c r="G3616" s="73"/>
    </row>
    <row r="3617">
      <c r="A3617" s="70"/>
      <c r="B3617" s="70"/>
      <c r="C3617" s="70"/>
      <c r="D3617" s="70"/>
      <c r="E3617" s="70"/>
      <c r="F3617" s="71"/>
      <c r="G3617" s="73"/>
    </row>
    <row r="3618">
      <c r="A3618" s="70"/>
      <c r="B3618" s="70"/>
      <c r="C3618" s="70"/>
      <c r="D3618" s="70"/>
      <c r="E3618" s="70"/>
      <c r="F3618" s="71"/>
      <c r="G3618" s="73"/>
    </row>
    <row r="3619">
      <c r="A3619" s="70"/>
      <c r="B3619" s="70"/>
      <c r="C3619" s="70"/>
      <c r="D3619" s="70"/>
      <c r="E3619" s="70"/>
      <c r="F3619" s="71"/>
      <c r="G3619" s="73"/>
    </row>
    <row r="3620">
      <c r="A3620" s="70"/>
      <c r="B3620" s="70"/>
      <c r="C3620" s="70"/>
      <c r="D3620" s="70"/>
      <c r="E3620" s="70"/>
      <c r="F3620" s="71"/>
      <c r="G3620" s="73"/>
    </row>
    <row r="3621">
      <c r="A3621" s="70"/>
      <c r="B3621" s="70"/>
      <c r="C3621" s="70"/>
      <c r="D3621" s="70"/>
      <c r="E3621" s="70"/>
      <c r="F3621" s="71"/>
      <c r="G3621" s="73"/>
    </row>
    <row r="3622">
      <c r="A3622" s="70"/>
      <c r="B3622" s="70"/>
      <c r="C3622" s="70"/>
      <c r="D3622" s="70"/>
      <c r="E3622" s="70"/>
      <c r="F3622" s="71"/>
      <c r="G3622" s="73"/>
    </row>
    <row r="3623">
      <c r="A3623" s="70"/>
      <c r="B3623" s="70"/>
      <c r="C3623" s="70"/>
      <c r="D3623" s="70"/>
      <c r="E3623" s="70"/>
      <c r="F3623" s="71"/>
      <c r="G3623" s="73"/>
    </row>
    <row r="3624">
      <c r="A3624" s="70"/>
      <c r="B3624" s="70"/>
      <c r="C3624" s="70"/>
      <c r="D3624" s="70"/>
      <c r="E3624" s="70"/>
      <c r="F3624" s="71"/>
      <c r="G3624" s="73"/>
    </row>
    <row r="3625">
      <c r="A3625" s="70"/>
      <c r="B3625" s="70"/>
      <c r="C3625" s="70"/>
      <c r="D3625" s="70"/>
      <c r="E3625" s="70"/>
      <c r="F3625" s="71"/>
      <c r="G3625" s="73"/>
    </row>
    <row r="3626">
      <c r="A3626" s="70"/>
      <c r="B3626" s="70"/>
      <c r="C3626" s="70"/>
      <c r="D3626" s="70"/>
      <c r="E3626" s="70"/>
      <c r="F3626" s="71"/>
      <c r="G3626" s="73"/>
    </row>
    <row r="3627">
      <c r="A3627" s="70"/>
      <c r="B3627" s="70"/>
      <c r="C3627" s="70"/>
      <c r="D3627" s="70"/>
      <c r="E3627" s="70"/>
      <c r="F3627" s="71"/>
      <c r="G3627" s="73"/>
    </row>
    <row r="3628">
      <c r="A3628" s="70"/>
      <c r="B3628" s="70"/>
      <c r="C3628" s="70"/>
      <c r="D3628" s="70"/>
      <c r="E3628" s="70"/>
      <c r="F3628" s="71"/>
      <c r="G3628" s="73"/>
    </row>
    <row r="3629">
      <c r="A3629" s="70"/>
      <c r="B3629" s="70"/>
      <c r="C3629" s="70"/>
      <c r="D3629" s="70"/>
      <c r="E3629" s="70"/>
      <c r="F3629" s="71"/>
      <c r="G3629" s="73"/>
    </row>
    <row r="3630">
      <c r="A3630" s="70"/>
      <c r="B3630" s="70"/>
      <c r="C3630" s="70"/>
      <c r="D3630" s="70"/>
      <c r="E3630" s="70"/>
      <c r="F3630" s="71"/>
      <c r="G3630" s="73"/>
    </row>
    <row r="3631">
      <c r="A3631" s="70"/>
      <c r="B3631" s="70"/>
      <c r="C3631" s="70"/>
      <c r="D3631" s="70"/>
      <c r="E3631" s="70"/>
      <c r="F3631" s="71"/>
      <c r="G3631" s="73"/>
    </row>
    <row r="3632">
      <c r="A3632" s="70"/>
      <c r="B3632" s="70"/>
      <c r="C3632" s="70"/>
      <c r="D3632" s="70"/>
      <c r="E3632" s="70"/>
      <c r="F3632" s="71"/>
      <c r="G3632" s="73"/>
    </row>
    <row r="3633">
      <c r="A3633" s="70"/>
      <c r="B3633" s="70"/>
      <c r="C3633" s="70"/>
      <c r="D3633" s="70"/>
      <c r="E3633" s="70"/>
      <c r="F3633" s="71"/>
      <c r="G3633" s="73"/>
    </row>
    <row r="3634">
      <c r="A3634" s="70"/>
      <c r="B3634" s="70"/>
      <c r="C3634" s="70"/>
      <c r="D3634" s="70"/>
      <c r="E3634" s="70"/>
      <c r="F3634" s="71"/>
      <c r="G3634" s="73"/>
    </row>
    <row r="3635">
      <c r="A3635" s="70"/>
      <c r="B3635" s="70"/>
      <c r="C3635" s="70"/>
      <c r="D3635" s="70"/>
      <c r="E3635" s="70"/>
      <c r="F3635" s="71"/>
      <c r="G3635" s="73"/>
    </row>
    <row r="3636">
      <c r="A3636" s="70"/>
      <c r="B3636" s="70"/>
      <c r="C3636" s="70"/>
      <c r="D3636" s="70"/>
      <c r="E3636" s="70"/>
      <c r="F3636" s="71"/>
      <c r="G3636" s="73"/>
    </row>
    <row r="3637">
      <c r="A3637" s="70"/>
      <c r="B3637" s="70"/>
      <c r="C3637" s="70"/>
      <c r="D3637" s="70"/>
      <c r="E3637" s="70"/>
      <c r="F3637" s="71"/>
      <c r="G3637" s="73"/>
    </row>
    <row r="3638">
      <c r="A3638" s="70"/>
      <c r="B3638" s="70"/>
      <c r="C3638" s="70"/>
      <c r="D3638" s="70"/>
      <c r="E3638" s="70"/>
      <c r="F3638" s="71"/>
      <c r="G3638" s="73"/>
    </row>
    <row r="3639">
      <c r="A3639" s="70"/>
      <c r="B3639" s="70"/>
      <c r="C3639" s="70"/>
      <c r="D3639" s="70"/>
      <c r="E3639" s="70"/>
      <c r="F3639" s="71"/>
      <c r="G3639" s="73"/>
    </row>
    <row r="3640">
      <c r="A3640" s="70"/>
      <c r="B3640" s="70"/>
      <c r="C3640" s="70"/>
      <c r="D3640" s="70"/>
      <c r="E3640" s="70"/>
      <c r="F3640" s="71"/>
      <c r="G3640" s="73"/>
    </row>
    <row r="3641">
      <c r="A3641" s="70"/>
      <c r="B3641" s="70"/>
      <c r="C3641" s="70"/>
      <c r="D3641" s="70"/>
      <c r="E3641" s="70"/>
      <c r="F3641" s="71"/>
      <c r="G3641" s="73"/>
    </row>
    <row r="3642">
      <c r="A3642" s="70"/>
      <c r="B3642" s="70"/>
      <c r="C3642" s="70"/>
      <c r="D3642" s="70"/>
      <c r="E3642" s="70"/>
      <c r="F3642" s="71"/>
      <c r="G3642" s="73"/>
    </row>
    <row r="3643">
      <c r="A3643" s="70"/>
      <c r="B3643" s="70"/>
      <c r="C3643" s="70"/>
      <c r="D3643" s="70"/>
      <c r="E3643" s="70"/>
      <c r="F3643" s="71"/>
      <c r="G3643" s="73"/>
    </row>
    <row r="3644">
      <c r="A3644" s="70"/>
      <c r="B3644" s="70"/>
      <c r="C3644" s="70"/>
      <c r="D3644" s="70"/>
      <c r="E3644" s="70"/>
      <c r="F3644" s="71"/>
      <c r="G3644" s="73"/>
    </row>
    <row r="3645">
      <c r="A3645" s="70"/>
      <c r="B3645" s="70"/>
      <c r="C3645" s="70"/>
      <c r="D3645" s="70"/>
      <c r="E3645" s="70"/>
      <c r="F3645" s="71"/>
      <c r="G3645" s="73"/>
    </row>
    <row r="3646">
      <c r="A3646" s="70"/>
      <c r="B3646" s="70"/>
      <c r="C3646" s="70"/>
      <c r="D3646" s="70"/>
      <c r="E3646" s="70"/>
      <c r="F3646" s="71"/>
      <c r="G3646" s="73"/>
    </row>
    <row r="3647">
      <c r="A3647" s="70"/>
      <c r="B3647" s="70"/>
      <c r="C3647" s="70"/>
      <c r="D3647" s="70"/>
      <c r="E3647" s="70"/>
      <c r="F3647" s="71"/>
      <c r="G3647" s="73"/>
    </row>
    <row r="3648">
      <c r="A3648" s="70"/>
      <c r="B3648" s="70"/>
      <c r="C3648" s="70"/>
      <c r="D3648" s="70"/>
      <c r="E3648" s="70"/>
      <c r="F3648" s="71"/>
      <c r="G3648" s="73"/>
    </row>
    <row r="3649">
      <c r="A3649" s="70"/>
      <c r="B3649" s="70"/>
      <c r="C3649" s="70"/>
      <c r="D3649" s="70"/>
      <c r="E3649" s="70"/>
      <c r="F3649" s="71"/>
      <c r="G3649" s="73"/>
    </row>
    <row r="3650">
      <c r="A3650" s="70"/>
      <c r="B3650" s="70"/>
      <c r="C3650" s="70"/>
      <c r="D3650" s="70"/>
      <c r="E3650" s="70"/>
      <c r="F3650" s="71"/>
      <c r="G3650" s="73"/>
    </row>
    <row r="3651">
      <c r="A3651" s="70"/>
      <c r="B3651" s="70"/>
      <c r="C3651" s="70"/>
      <c r="D3651" s="70"/>
      <c r="E3651" s="70"/>
      <c r="F3651" s="71"/>
      <c r="G3651" s="73"/>
    </row>
    <row r="3652">
      <c r="A3652" s="70"/>
      <c r="B3652" s="70"/>
      <c r="C3652" s="70"/>
      <c r="D3652" s="70"/>
      <c r="E3652" s="70"/>
      <c r="F3652" s="71"/>
      <c r="G3652" s="73"/>
    </row>
    <row r="3653">
      <c r="A3653" s="70"/>
      <c r="B3653" s="70"/>
      <c r="C3653" s="70"/>
      <c r="D3653" s="70"/>
      <c r="E3653" s="70"/>
      <c r="F3653" s="71"/>
      <c r="G3653" s="73"/>
    </row>
    <row r="3654">
      <c r="A3654" s="70"/>
      <c r="B3654" s="70"/>
      <c r="C3654" s="70"/>
      <c r="D3654" s="70"/>
      <c r="E3654" s="70"/>
      <c r="F3654" s="71"/>
      <c r="G3654" s="73"/>
    </row>
    <row r="3655">
      <c r="A3655" s="70"/>
      <c r="B3655" s="70"/>
      <c r="C3655" s="70"/>
      <c r="D3655" s="70"/>
      <c r="E3655" s="70"/>
      <c r="F3655" s="71"/>
      <c r="G3655" s="73"/>
    </row>
    <row r="3656">
      <c r="A3656" s="70"/>
      <c r="B3656" s="70"/>
      <c r="C3656" s="70"/>
      <c r="D3656" s="70"/>
      <c r="E3656" s="70"/>
      <c r="F3656" s="71"/>
      <c r="G3656" s="73"/>
    </row>
    <row r="3657">
      <c r="A3657" s="70"/>
      <c r="B3657" s="70"/>
      <c r="C3657" s="70"/>
      <c r="D3657" s="70"/>
      <c r="E3657" s="70"/>
      <c r="F3657" s="71"/>
      <c r="G3657" s="73"/>
    </row>
    <row r="3658">
      <c r="A3658" s="70"/>
      <c r="B3658" s="70"/>
      <c r="C3658" s="70"/>
      <c r="D3658" s="70"/>
      <c r="E3658" s="70"/>
      <c r="F3658" s="71"/>
      <c r="G3658" s="73"/>
    </row>
    <row r="3659">
      <c r="A3659" s="70"/>
      <c r="B3659" s="70"/>
      <c r="C3659" s="70"/>
      <c r="D3659" s="70"/>
      <c r="E3659" s="70"/>
      <c r="F3659" s="71"/>
      <c r="G3659" s="73"/>
    </row>
    <row r="3660">
      <c r="A3660" s="70"/>
      <c r="B3660" s="70"/>
      <c r="C3660" s="70"/>
      <c r="D3660" s="70"/>
      <c r="E3660" s="70"/>
      <c r="F3660" s="71"/>
      <c r="G3660" s="73"/>
    </row>
    <row r="3661">
      <c r="A3661" s="70"/>
      <c r="B3661" s="70"/>
      <c r="C3661" s="70"/>
      <c r="D3661" s="70"/>
      <c r="E3661" s="70"/>
      <c r="F3661" s="71"/>
      <c r="G3661" s="73"/>
    </row>
    <row r="3662">
      <c r="A3662" s="70"/>
      <c r="B3662" s="70"/>
      <c r="C3662" s="70"/>
      <c r="D3662" s="70"/>
      <c r="E3662" s="70"/>
      <c r="F3662" s="71"/>
      <c r="G3662" s="73"/>
    </row>
    <row r="3663">
      <c r="A3663" s="70"/>
      <c r="B3663" s="70"/>
      <c r="C3663" s="70"/>
      <c r="D3663" s="70"/>
      <c r="E3663" s="70"/>
      <c r="F3663" s="71"/>
      <c r="G3663" s="73"/>
    </row>
    <row r="3664">
      <c r="A3664" s="70"/>
      <c r="B3664" s="70"/>
      <c r="C3664" s="70"/>
      <c r="D3664" s="70"/>
      <c r="E3664" s="70"/>
      <c r="F3664" s="71"/>
      <c r="G3664" s="73"/>
    </row>
    <row r="3665">
      <c r="A3665" s="70"/>
      <c r="B3665" s="70"/>
      <c r="C3665" s="70"/>
      <c r="D3665" s="70"/>
      <c r="E3665" s="70"/>
      <c r="F3665" s="71"/>
      <c r="G3665" s="73"/>
    </row>
    <row r="3666">
      <c r="A3666" s="70"/>
      <c r="B3666" s="70"/>
      <c r="C3666" s="70"/>
      <c r="D3666" s="70"/>
      <c r="E3666" s="70"/>
      <c r="F3666" s="71"/>
      <c r="G3666" s="73"/>
    </row>
    <row r="3667">
      <c r="A3667" s="70"/>
      <c r="B3667" s="70"/>
      <c r="C3667" s="70"/>
      <c r="D3667" s="70"/>
      <c r="E3667" s="70"/>
      <c r="F3667" s="71"/>
      <c r="G3667" s="73"/>
    </row>
    <row r="3668">
      <c r="A3668" s="70"/>
      <c r="B3668" s="70"/>
      <c r="C3668" s="70"/>
      <c r="D3668" s="70"/>
      <c r="E3668" s="70"/>
      <c r="F3668" s="71"/>
      <c r="G3668" s="73"/>
    </row>
    <row r="3669">
      <c r="A3669" s="70"/>
      <c r="B3669" s="70"/>
      <c r="C3669" s="70"/>
      <c r="D3669" s="70"/>
      <c r="E3669" s="70"/>
      <c r="F3669" s="71"/>
      <c r="G3669" s="73"/>
    </row>
    <row r="3670">
      <c r="A3670" s="70"/>
      <c r="B3670" s="70"/>
      <c r="C3670" s="70"/>
      <c r="D3670" s="70"/>
      <c r="E3670" s="70"/>
      <c r="F3670" s="71"/>
      <c r="G3670" s="73"/>
    </row>
    <row r="3671">
      <c r="A3671" s="70"/>
      <c r="B3671" s="70"/>
      <c r="C3671" s="70"/>
      <c r="D3671" s="70"/>
      <c r="E3671" s="70"/>
      <c r="F3671" s="71"/>
      <c r="G3671" s="73"/>
    </row>
    <row r="3672">
      <c r="A3672" s="70"/>
      <c r="B3672" s="70"/>
      <c r="C3672" s="70"/>
      <c r="D3672" s="70"/>
      <c r="E3672" s="70"/>
      <c r="F3672" s="71"/>
      <c r="G3672" s="73"/>
    </row>
    <row r="3673">
      <c r="A3673" s="70"/>
      <c r="B3673" s="70"/>
      <c r="C3673" s="70"/>
      <c r="D3673" s="70"/>
      <c r="E3673" s="70"/>
      <c r="F3673" s="71"/>
      <c r="G3673" s="73"/>
    </row>
    <row r="3674">
      <c r="A3674" s="70"/>
      <c r="B3674" s="70"/>
      <c r="C3674" s="70"/>
      <c r="D3674" s="70"/>
      <c r="E3674" s="70"/>
      <c r="F3674" s="71"/>
      <c r="G3674" s="73"/>
    </row>
    <row r="3675">
      <c r="A3675" s="70"/>
      <c r="B3675" s="70"/>
      <c r="C3675" s="70"/>
      <c r="D3675" s="70"/>
      <c r="E3675" s="70"/>
      <c r="F3675" s="71"/>
      <c r="G3675" s="73"/>
    </row>
    <row r="3676">
      <c r="A3676" s="70"/>
      <c r="B3676" s="70"/>
      <c r="C3676" s="70"/>
      <c r="D3676" s="70"/>
      <c r="E3676" s="70"/>
      <c r="F3676" s="71"/>
      <c r="G3676" s="73"/>
    </row>
    <row r="3677">
      <c r="A3677" s="70"/>
      <c r="B3677" s="70"/>
      <c r="C3677" s="70"/>
      <c r="D3677" s="70"/>
      <c r="E3677" s="70"/>
      <c r="F3677" s="71"/>
      <c r="G3677" s="73"/>
    </row>
    <row r="3678">
      <c r="A3678" s="70"/>
      <c r="B3678" s="70"/>
      <c r="C3678" s="70"/>
      <c r="D3678" s="70"/>
      <c r="E3678" s="70"/>
      <c r="F3678" s="71"/>
      <c r="G3678" s="73"/>
    </row>
    <row r="3679">
      <c r="A3679" s="70"/>
      <c r="B3679" s="70"/>
      <c r="C3679" s="70"/>
      <c r="D3679" s="70"/>
      <c r="E3679" s="70"/>
      <c r="F3679" s="71"/>
      <c r="G3679" s="73"/>
    </row>
    <row r="3680">
      <c r="A3680" s="70"/>
      <c r="B3680" s="70"/>
      <c r="C3680" s="70"/>
      <c r="D3680" s="70"/>
      <c r="E3680" s="70"/>
      <c r="F3680" s="71"/>
      <c r="G3680" s="73"/>
    </row>
    <row r="3681">
      <c r="A3681" s="70"/>
      <c r="B3681" s="70"/>
      <c r="C3681" s="70"/>
      <c r="D3681" s="70"/>
      <c r="E3681" s="70"/>
      <c r="F3681" s="71"/>
      <c r="G3681" s="73"/>
    </row>
    <row r="3682">
      <c r="A3682" s="70"/>
      <c r="B3682" s="70"/>
      <c r="C3682" s="70"/>
      <c r="D3682" s="70"/>
      <c r="E3682" s="70"/>
      <c r="F3682" s="71"/>
      <c r="G3682" s="73"/>
    </row>
    <row r="3683">
      <c r="A3683" s="70"/>
      <c r="B3683" s="70"/>
      <c r="C3683" s="70"/>
      <c r="D3683" s="70"/>
      <c r="E3683" s="70"/>
      <c r="F3683" s="71"/>
      <c r="G3683" s="73"/>
    </row>
    <row r="3684">
      <c r="A3684" s="70"/>
      <c r="B3684" s="70"/>
      <c r="C3684" s="70"/>
      <c r="D3684" s="70"/>
      <c r="E3684" s="70"/>
      <c r="F3684" s="71"/>
      <c r="G3684" s="73"/>
    </row>
    <row r="3685">
      <c r="A3685" s="70"/>
      <c r="B3685" s="70"/>
      <c r="C3685" s="70"/>
      <c r="D3685" s="70"/>
      <c r="E3685" s="70"/>
      <c r="F3685" s="71"/>
      <c r="G3685" s="73"/>
    </row>
    <row r="3686">
      <c r="A3686" s="70"/>
      <c r="B3686" s="70"/>
      <c r="C3686" s="70"/>
      <c r="D3686" s="70"/>
      <c r="E3686" s="70"/>
      <c r="F3686" s="71"/>
      <c r="G3686" s="73"/>
    </row>
    <row r="3687">
      <c r="A3687" s="70"/>
      <c r="B3687" s="70"/>
      <c r="C3687" s="70"/>
      <c r="D3687" s="70"/>
      <c r="E3687" s="70"/>
      <c r="F3687" s="71"/>
      <c r="G3687" s="73"/>
    </row>
    <row r="3688">
      <c r="A3688" s="70"/>
      <c r="B3688" s="70"/>
      <c r="C3688" s="70"/>
      <c r="D3688" s="70"/>
      <c r="E3688" s="70"/>
      <c r="F3688" s="71"/>
      <c r="G3688" s="73"/>
    </row>
    <row r="3689">
      <c r="A3689" s="70"/>
      <c r="B3689" s="70"/>
      <c r="C3689" s="70"/>
      <c r="D3689" s="70"/>
      <c r="E3689" s="70"/>
      <c r="F3689" s="71"/>
      <c r="G3689" s="73"/>
    </row>
    <row r="3690">
      <c r="A3690" s="70"/>
      <c r="B3690" s="70"/>
      <c r="C3690" s="70"/>
      <c r="D3690" s="70"/>
      <c r="E3690" s="70"/>
      <c r="F3690" s="71"/>
      <c r="G3690" s="73"/>
    </row>
    <row r="3691">
      <c r="A3691" s="70"/>
      <c r="B3691" s="70"/>
      <c r="C3691" s="70"/>
      <c r="D3691" s="70"/>
      <c r="E3691" s="70"/>
      <c r="F3691" s="71"/>
      <c r="G3691" s="73"/>
    </row>
    <row r="3692">
      <c r="A3692" s="70"/>
      <c r="B3692" s="70"/>
      <c r="C3692" s="70"/>
      <c r="D3692" s="70"/>
      <c r="E3692" s="70"/>
      <c r="F3692" s="71"/>
      <c r="G3692" s="73"/>
    </row>
    <row r="3693">
      <c r="A3693" s="70"/>
      <c r="B3693" s="70"/>
      <c r="C3693" s="70"/>
      <c r="D3693" s="70"/>
      <c r="E3693" s="70"/>
      <c r="F3693" s="71"/>
      <c r="G3693" s="73"/>
    </row>
    <row r="3694">
      <c r="A3694" s="70"/>
      <c r="B3694" s="70"/>
      <c r="C3694" s="70"/>
      <c r="D3694" s="70"/>
      <c r="E3694" s="70"/>
      <c r="F3694" s="71"/>
      <c r="G3694" s="73"/>
    </row>
    <row r="3695">
      <c r="A3695" s="70"/>
      <c r="B3695" s="70"/>
      <c r="C3695" s="70"/>
      <c r="D3695" s="70"/>
      <c r="E3695" s="70"/>
      <c r="F3695" s="71"/>
      <c r="G3695" s="70"/>
    </row>
    <row r="3696">
      <c r="A3696" s="70"/>
      <c r="B3696" s="70"/>
      <c r="C3696" s="70"/>
      <c r="D3696" s="70"/>
      <c r="E3696" s="70"/>
      <c r="F3696" s="71"/>
      <c r="G3696" s="70"/>
    </row>
    <row r="3697">
      <c r="A3697" s="70"/>
      <c r="B3697" s="70"/>
      <c r="C3697" s="70"/>
      <c r="D3697" s="70"/>
      <c r="E3697" s="70"/>
      <c r="F3697" s="71"/>
      <c r="G3697" s="70"/>
    </row>
    <row r="3698">
      <c r="A3698" s="70"/>
      <c r="B3698" s="70"/>
      <c r="C3698" s="70"/>
      <c r="D3698" s="70"/>
      <c r="E3698" s="70"/>
      <c r="F3698" s="71"/>
      <c r="G3698" s="70"/>
    </row>
    <row r="3699">
      <c r="A3699" s="70"/>
      <c r="B3699" s="70"/>
      <c r="C3699" s="70"/>
      <c r="D3699" s="70"/>
      <c r="E3699" s="70"/>
      <c r="F3699" s="71"/>
      <c r="G3699" s="70"/>
    </row>
    <row r="3700">
      <c r="A3700" s="70"/>
      <c r="B3700" s="70"/>
      <c r="C3700" s="70"/>
      <c r="D3700" s="70"/>
      <c r="E3700" s="70"/>
      <c r="F3700" s="71"/>
      <c r="G3700" s="70"/>
    </row>
    <row r="3701">
      <c r="A3701" s="70"/>
      <c r="B3701" s="70"/>
      <c r="C3701" s="70"/>
      <c r="D3701" s="70"/>
      <c r="E3701" s="70"/>
      <c r="F3701" s="71"/>
      <c r="G3701" s="70"/>
    </row>
    <row r="3702">
      <c r="A3702" s="70"/>
      <c r="B3702" s="70"/>
      <c r="C3702" s="70"/>
      <c r="D3702" s="70"/>
      <c r="E3702" s="70"/>
      <c r="F3702" s="71"/>
      <c r="G3702" s="70"/>
    </row>
    <row r="3703">
      <c r="A3703" s="70"/>
      <c r="B3703" s="70"/>
      <c r="C3703" s="70"/>
      <c r="D3703" s="70"/>
      <c r="E3703" s="70"/>
      <c r="F3703" s="71"/>
      <c r="G3703" s="70"/>
    </row>
    <row r="3704">
      <c r="A3704" s="70"/>
      <c r="B3704" s="70"/>
      <c r="C3704" s="70"/>
      <c r="D3704" s="70"/>
      <c r="E3704" s="70"/>
      <c r="F3704" s="71"/>
      <c r="G3704" s="70"/>
    </row>
    <row r="3705">
      <c r="A3705" s="70"/>
      <c r="B3705" s="70"/>
      <c r="C3705" s="70"/>
      <c r="D3705" s="70"/>
      <c r="E3705" s="70"/>
      <c r="F3705" s="71"/>
      <c r="G3705" s="70"/>
    </row>
    <row r="3706">
      <c r="A3706" s="70"/>
      <c r="B3706" s="70"/>
      <c r="C3706" s="70"/>
      <c r="D3706" s="70"/>
      <c r="E3706" s="70"/>
      <c r="F3706" s="71"/>
      <c r="G3706" s="70"/>
    </row>
    <row r="3707">
      <c r="A3707" s="70"/>
      <c r="B3707" s="70"/>
      <c r="C3707" s="70"/>
      <c r="D3707" s="70"/>
      <c r="E3707" s="70"/>
      <c r="F3707" s="71"/>
      <c r="G3707" s="70"/>
    </row>
    <row r="3708">
      <c r="A3708" s="70"/>
      <c r="B3708" s="70"/>
      <c r="C3708" s="70"/>
      <c r="D3708" s="70"/>
      <c r="E3708" s="70"/>
      <c r="F3708" s="71"/>
      <c r="G3708" s="70"/>
    </row>
    <row r="3709">
      <c r="A3709" s="70"/>
      <c r="B3709" s="70"/>
      <c r="C3709" s="70"/>
      <c r="D3709" s="70"/>
      <c r="E3709" s="70"/>
      <c r="F3709" s="71"/>
      <c r="G3709" s="70"/>
    </row>
    <row r="3710">
      <c r="A3710" s="70"/>
      <c r="B3710" s="70"/>
      <c r="C3710" s="70"/>
      <c r="D3710" s="70"/>
      <c r="E3710" s="70"/>
      <c r="F3710" s="71"/>
      <c r="G3710" s="70"/>
    </row>
    <row r="3711">
      <c r="A3711" s="70"/>
      <c r="B3711" s="70"/>
      <c r="C3711" s="70"/>
      <c r="D3711" s="70"/>
      <c r="E3711" s="70"/>
      <c r="F3711" s="71"/>
      <c r="G3711" s="70"/>
    </row>
    <row r="3712">
      <c r="A3712" s="70"/>
      <c r="B3712" s="70"/>
      <c r="C3712" s="70"/>
      <c r="D3712" s="70"/>
      <c r="E3712" s="70"/>
      <c r="F3712" s="71"/>
      <c r="G3712" s="70"/>
    </row>
    <row r="3713">
      <c r="A3713" s="70"/>
      <c r="B3713" s="70"/>
      <c r="C3713" s="70"/>
      <c r="D3713" s="70"/>
      <c r="E3713" s="70"/>
      <c r="F3713" s="71"/>
      <c r="G3713" s="70"/>
    </row>
    <row r="3714">
      <c r="A3714" s="70"/>
      <c r="B3714" s="70"/>
      <c r="C3714" s="70"/>
      <c r="D3714" s="70"/>
      <c r="E3714" s="70"/>
      <c r="F3714" s="71"/>
      <c r="G3714" s="70"/>
    </row>
    <row r="3715">
      <c r="A3715" s="70"/>
      <c r="B3715" s="70"/>
      <c r="C3715" s="70"/>
      <c r="D3715" s="70"/>
      <c r="E3715" s="70"/>
      <c r="F3715" s="71"/>
      <c r="G3715" s="70"/>
    </row>
    <row r="3716">
      <c r="A3716" s="70"/>
      <c r="B3716" s="70"/>
      <c r="C3716" s="70"/>
      <c r="D3716" s="70"/>
      <c r="E3716" s="70"/>
      <c r="F3716" s="71"/>
      <c r="G3716" s="70"/>
    </row>
    <row r="3717">
      <c r="A3717" s="70"/>
      <c r="B3717" s="70"/>
      <c r="C3717" s="70"/>
      <c r="D3717" s="70"/>
      <c r="E3717" s="70"/>
      <c r="F3717" s="71"/>
      <c r="G3717" s="70"/>
    </row>
    <row r="3718">
      <c r="A3718" s="70"/>
      <c r="B3718" s="70"/>
      <c r="C3718" s="70"/>
      <c r="D3718" s="70"/>
      <c r="E3718" s="70"/>
      <c r="F3718" s="71"/>
      <c r="G3718" s="70"/>
    </row>
    <row r="3719">
      <c r="A3719" s="73"/>
      <c r="B3719" s="73"/>
      <c r="C3719" s="73"/>
      <c r="D3719" s="73"/>
      <c r="E3719" s="73"/>
      <c r="F3719" s="73"/>
    </row>
    <row r="3720">
      <c r="A3720" s="73"/>
      <c r="B3720" s="73"/>
      <c r="C3720" s="73"/>
      <c r="D3720" s="73"/>
      <c r="E3720" s="73"/>
      <c r="F3720" s="73"/>
    </row>
    <row r="3721">
      <c r="A3721" s="73"/>
      <c r="B3721" s="73"/>
      <c r="C3721" s="73"/>
      <c r="D3721" s="73"/>
      <c r="E3721" s="73"/>
      <c r="F3721" s="73"/>
    </row>
    <row r="3722">
      <c r="A3722" s="73"/>
      <c r="B3722" s="73"/>
      <c r="C3722" s="73"/>
      <c r="D3722" s="73"/>
      <c r="E3722" s="73"/>
      <c r="F3722" s="73"/>
    </row>
    <row r="3723">
      <c r="A3723" s="73"/>
      <c r="B3723" s="73"/>
      <c r="C3723" s="73"/>
      <c r="D3723" s="73"/>
      <c r="E3723" s="73"/>
      <c r="F3723" s="73"/>
    </row>
    <row r="3724">
      <c r="A3724" s="73"/>
      <c r="B3724" s="73"/>
      <c r="C3724" s="73"/>
      <c r="D3724" s="73"/>
      <c r="E3724" s="73"/>
      <c r="F3724" s="73"/>
    </row>
    <row r="3725">
      <c r="A3725" s="73"/>
      <c r="B3725" s="73"/>
      <c r="C3725" s="73"/>
      <c r="D3725" s="73"/>
      <c r="E3725" s="73"/>
      <c r="F3725" s="73"/>
    </row>
    <row r="3726">
      <c r="A3726" s="73"/>
      <c r="B3726" s="73"/>
      <c r="C3726" s="73"/>
      <c r="D3726" s="73"/>
      <c r="E3726" s="73"/>
      <c r="F3726" s="73"/>
    </row>
    <row r="3727">
      <c r="A3727" s="73"/>
      <c r="B3727" s="73"/>
      <c r="C3727" s="73"/>
      <c r="D3727" s="73"/>
      <c r="E3727" s="73"/>
      <c r="F3727" s="73"/>
    </row>
    <row r="3728">
      <c r="A3728" s="73"/>
      <c r="B3728" s="73"/>
      <c r="C3728" s="73"/>
      <c r="D3728" s="73"/>
      <c r="E3728" s="73"/>
      <c r="F3728" s="73"/>
    </row>
    <row r="3729">
      <c r="A3729" s="73"/>
      <c r="B3729" s="73"/>
      <c r="C3729" s="73"/>
      <c r="D3729" s="73"/>
      <c r="E3729" s="73"/>
      <c r="F3729" s="73"/>
    </row>
    <row r="3730">
      <c r="A3730" s="73"/>
      <c r="B3730" s="73"/>
      <c r="C3730" s="73"/>
      <c r="D3730" s="73"/>
      <c r="E3730" s="73"/>
      <c r="F3730" s="73"/>
    </row>
    <row r="3731">
      <c r="A3731" s="73"/>
      <c r="B3731" s="73"/>
      <c r="C3731" s="73"/>
      <c r="D3731" s="73"/>
      <c r="E3731" s="73"/>
      <c r="F3731" s="73"/>
    </row>
    <row r="3732">
      <c r="A3732" s="73"/>
      <c r="B3732" s="73"/>
      <c r="C3732" s="73"/>
      <c r="D3732" s="73"/>
      <c r="E3732" s="73"/>
      <c r="F3732" s="73"/>
    </row>
    <row r="3733">
      <c r="A3733" s="73"/>
      <c r="B3733" s="73"/>
      <c r="C3733" s="73"/>
      <c r="D3733" s="73"/>
      <c r="E3733" s="73"/>
      <c r="F3733" s="73"/>
    </row>
    <row r="3734">
      <c r="A3734" s="73"/>
      <c r="B3734" s="73"/>
      <c r="C3734" s="73"/>
      <c r="D3734" s="73"/>
      <c r="E3734" s="73"/>
      <c r="F3734" s="73"/>
    </row>
    <row r="3735">
      <c r="A3735" s="73"/>
      <c r="B3735" s="73"/>
      <c r="C3735" s="73"/>
      <c r="D3735" s="73"/>
      <c r="E3735" s="73"/>
      <c r="F3735" s="73"/>
    </row>
    <row r="3736">
      <c r="A3736" s="73"/>
      <c r="B3736" s="73"/>
      <c r="C3736" s="73"/>
      <c r="D3736" s="73"/>
      <c r="E3736" s="73"/>
      <c r="F3736" s="73"/>
    </row>
    <row r="3737">
      <c r="A3737" s="73"/>
      <c r="B3737" s="73"/>
      <c r="C3737" s="73"/>
      <c r="D3737" s="73"/>
      <c r="E3737" s="73"/>
      <c r="F3737" s="73"/>
    </row>
    <row r="3738">
      <c r="A3738" s="73"/>
      <c r="B3738" s="73"/>
      <c r="C3738" s="73"/>
      <c r="D3738" s="73"/>
      <c r="E3738" s="73"/>
      <c r="F3738" s="73"/>
    </row>
    <row r="3739">
      <c r="A3739" s="73"/>
      <c r="B3739" s="73"/>
      <c r="C3739" s="73"/>
      <c r="D3739" s="73"/>
      <c r="E3739" s="73"/>
      <c r="F3739" s="73"/>
    </row>
    <row r="3740">
      <c r="A3740" s="73"/>
      <c r="B3740" s="73"/>
      <c r="C3740" s="73"/>
      <c r="D3740" s="73"/>
      <c r="E3740" s="73"/>
      <c r="F3740" s="73"/>
    </row>
    <row r="3741">
      <c r="A3741" s="73"/>
      <c r="B3741" s="73"/>
      <c r="C3741" s="73"/>
      <c r="D3741" s="73"/>
      <c r="E3741" s="73"/>
      <c r="F3741" s="73"/>
    </row>
    <row r="3742">
      <c r="A3742" s="73"/>
      <c r="B3742" s="73"/>
      <c r="C3742" s="73"/>
      <c r="D3742" s="73"/>
      <c r="E3742" s="73"/>
      <c r="F3742" s="73"/>
    </row>
    <row r="3743">
      <c r="A3743" s="73"/>
      <c r="B3743" s="73"/>
      <c r="C3743" s="73"/>
      <c r="D3743" s="73"/>
      <c r="E3743" s="73"/>
      <c r="F3743" s="73"/>
    </row>
    <row r="3744">
      <c r="A3744" s="73"/>
      <c r="B3744" s="73"/>
      <c r="C3744" s="73"/>
      <c r="D3744" s="73"/>
      <c r="E3744" s="73"/>
      <c r="F3744" s="73"/>
    </row>
    <row r="3745">
      <c r="A3745" s="73"/>
      <c r="B3745" s="73"/>
      <c r="C3745" s="73"/>
      <c r="D3745" s="73"/>
      <c r="E3745" s="73"/>
      <c r="F3745" s="73"/>
    </row>
    <row r="3746">
      <c r="A3746" s="73"/>
      <c r="B3746" s="73"/>
      <c r="C3746" s="73"/>
      <c r="D3746" s="73"/>
      <c r="E3746" s="73"/>
      <c r="F3746" s="73"/>
    </row>
    <row r="3747">
      <c r="A3747" s="73"/>
      <c r="B3747" s="73"/>
      <c r="C3747" s="73"/>
      <c r="D3747" s="73"/>
      <c r="E3747" s="73"/>
      <c r="F3747" s="73"/>
    </row>
    <row r="3748">
      <c r="A3748" s="73"/>
      <c r="B3748" s="73"/>
      <c r="C3748" s="73"/>
      <c r="D3748" s="73"/>
      <c r="E3748" s="73"/>
      <c r="F3748" s="73"/>
    </row>
    <row r="3749">
      <c r="A3749" s="73"/>
      <c r="B3749" s="73"/>
      <c r="C3749" s="73"/>
      <c r="D3749" s="73"/>
      <c r="E3749" s="73"/>
      <c r="F3749" s="73"/>
    </row>
    <row r="3750">
      <c r="A3750" s="73"/>
      <c r="B3750" s="73"/>
      <c r="C3750" s="73"/>
      <c r="D3750" s="73"/>
      <c r="E3750" s="73"/>
      <c r="F3750" s="73"/>
    </row>
    <row r="3751">
      <c r="A3751" s="73"/>
      <c r="B3751" s="73"/>
      <c r="C3751" s="73"/>
      <c r="D3751" s="73"/>
      <c r="E3751" s="73"/>
      <c r="F3751" s="73"/>
    </row>
    <row r="3752">
      <c r="A3752" s="73"/>
      <c r="B3752" s="73"/>
      <c r="C3752" s="73"/>
      <c r="D3752" s="73"/>
      <c r="E3752" s="73"/>
      <c r="F3752" s="73"/>
    </row>
    <row r="3753">
      <c r="A3753" s="73"/>
      <c r="B3753" s="73"/>
      <c r="C3753" s="73"/>
      <c r="D3753" s="73"/>
      <c r="E3753" s="73"/>
      <c r="F3753" s="73"/>
    </row>
    <row r="3754">
      <c r="A3754" s="73"/>
      <c r="B3754" s="73"/>
      <c r="C3754" s="73"/>
      <c r="D3754" s="73"/>
      <c r="E3754" s="73"/>
      <c r="F3754" s="73"/>
    </row>
    <row r="3755">
      <c r="A3755" s="73"/>
      <c r="B3755" s="73"/>
      <c r="C3755" s="73"/>
      <c r="D3755" s="73"/>
      <c r="E3755" s="73"/>
      <c r="F3755" s="73"/>
    </row>
    <row r="3756">
      <c r="A3756" s="73"/>
      <c r="B3756" s="73"/>
      <c r="C3756" s="73"/>
      <c r="D3756" s="73"/>
      <c r="E3756" s="73"/>
      <c r="F3756" s="73"/>
    </row>
    <row r="3757">
      <c r="A3757" s="73"/>
      <c r="B3757" s="73"/>
      <c r="C3757" s="73"/>
      <c r="D3757" s="73"/>
      <c r="E3757" s="73"/>
      <c r="F3757" s="73"/>
    </row>
    <row r="3758">
      <c r="A3758" s="73"/>
      <c r="B3758" s="73"/>
      <c r="C3758" s="73"/>
      <c r="D3758" s="73"/>
      <c r="E3758" s="73"/>
      <c r="F3758" s="73"/>
    </row>
    <row r="3759">
      <c r="A3759" s="73"/>
      <c r="B3759" s="73"/>
      <c r="C3759" s="73"/>
      <c r="D3759" s="73"/>
      <c r="E3759" s="73"/>
      <c r="F3759" s="73"/>
    </row>
    <row r="3760">
      <c r="A3760" s="73"/>
      <c r="B3760" s="73"/>
      <c r="C3760" s="73"/>
      <c r="D3760" s="73"/>
      <c r="E3760" s="73"/>
      <c r="F3760" s="73"/>
    </row>
    <row r="3761">
      <c r="A3761" s="73"/>
      <c r="B3761" s="73"/>
      <c r="C3761" s="73"/>
      <c r="D3761" s="73"/>
      <c r="E3761" s="73"/>
      <c r="F3761" s="73"/>
    </row>
    <row r="3762">
      <c r="A3762" s="73"/>
      <c r="B3762" s="73"/>
      <c r="C3762" s="73"/>
      <c r="D3762" s="73"/>
      <c r="E3762" s="73"/>
      <c r="F3762" s="73"/>
    </row>
    <row r="3763">
      <c r="A3763" s="73"/>
      <c r="B3763" s="73"/>
      <c r="C3763" s="73"/>
      <c r="D3763" s="73"/>
      <c r="E3763" s="73"/>
      <c r="F3763" s="73"/>
    </row>
    <row r="3764">
      <c r="A3764" s="73"/>
      <c r="B3764" s="73"/>
      <c r="C3764" s="73"/>
      <c r="D3764" s="73"/>
      <c r="E3764" s="73"/>
      <c r="F3764" s="73"/>
    </row>
    <row r="3765">
      <c r="A3765" s="73"/>
      <c r="B3765" s="73"/>
      <c r="C3765" s="73"/>
      <c r="D3765" s="73"/>
      <c r="E3765" s="73"/>
      <c r="F3765" s="73"/>
    </row>
    <row r="3766">
      <c r="A3766" s="73"/>
      <c r="B3766" s="73"/>
      <c r="C3766" s="73"/>
      <c r="D3766" s="73"/>
      <c r="E3766" s="73"/>
      <c r="F3766" s="73"/>
    </row>
    <row r="3767">
      <c r="A3767" s="73"/>
      <c r="B3767" s="73"/>
      <c r="C3767" s="73"/>
      <c r="D3767" s="73"/>
      <c r="E3767" s="73"/>
      <c r="F3767" s="73"/>
    </row>
    <row r="3768">
      <c r="A3768" s="73"/>
      <c r="B3768" s="73"/>
      <c r="C3768" s="73"/>
      <c r="D3768" s="73"/>
      <c r="E3768" s="73"/>
      <c r="F3768" s="73"/>
    </row>
    <row r="3769">
      <c r="A3769" s="73"/>
      <c r="B3769" s="73"/>
      <c r="C3769" s="73"/>
      <c r="D3769" s="73"/>
      <c r="E3769" s="73"/>
      <c r="F3769" s="73"/>
    </row>
    <row r="3770">
      <c r="A3770" s="73"/>
      <c r="B3770" s="73"/>
      <c r="C3770" s="73"/>
      <c r="D3770" s="73"/>
      <c r="E3770" s="73"/>
      <c r="F3770" s="73"/>
    </row>
    <row r="3771">
      <c r="A3771" s="73"/>
      <c r="B3771" s="73"/>
      <c r="C3771" s="73"/>
      <c r="D3771" s="73"/>
      <c r="E3771" s="73"/>
      <c r="F3771" s="73"/>
    </row>
    <row r="3772">
      <c r="A3772" s="73"/>
      <c r="B3772" s="73"/>
      <c r="C3772" s="73"/>
      <c r="D3772" s="73"/>
      <c r="E3772" s="73"/>
      <c r="F3772" s="73"/>
    </row>
    <row r="3773">
      <c r="A3773" s="73"/>
      <c r="B3773" s="73"/>
      <c r="C3773" s="73"/>
      <c r="D3773" s="73"/>
      <c r="E3773" s="73"/>
      <c r="F3773" s="73"/>
    </row>
    <row r="3774">
      <c r="A3774" s="73"/>
      <c r="B3774" s="73"/>
      <c r="C3774" s="73"/>
      <c r="D3774" s="73"/>
      <c r="E3774" s="73"/>
      <c r="F3774" s="73"/>
    </row>
    <row r="3775">
      <c r="A3775" s="73"/>
      <c r="B3775" s="73"/>
      <c r="C3775" s="73"/>
      <c r="D3775" s="73"/>
      <c r="E3775" s="73"/>
      <c r="F3775" s="73"/>
    </row>
    <row r="3776">
      <c r="A3776" s="73"/>
      <c r="B3776" s="73"/>
      <c r="C3776" s="73"/>
      <c r="D3776" s="73"/>
      <c r="E3776" s="73"/>
      <c r="F3776" s="73"/>
    </row>
    <row r="3777">
      <c r="A3777" s="73"/>
      <c r="B3777" s="73"/>
      <c r="C3777" s="73"/>
      <c r="D3777" s="73"/>
      <c r="E3777" s="73"/>
      <c r="F3777" s="73"/>
    </row>
    <row r="3778">
      <c r="A3778" s="73"/>
      <c r="B3778" s="73"/>
      <c r="C3778" s="73"/>
      <c r="D3778" s="73"/>
      <c r="E3778" s="73"/>
      <c r="F3778" s="73"/>
    </row>
    <row r="3779">
      <c r="A3779" s="73"/>
      <c r="B3779" s="73"/>
      <c r="C3779" s="73"/>
      <c r="D3779" s="73"/>
      <c r="E3779" s="73"/>
      <c r="F3779" s="73"/>
    </row>
    <row r="3780">
      <c r="A3780" s="73"/>
      <c r="B3780" s="73"/>
      <c r="C3780" s="73"/>
      <c r="D3780" s="73"/>
      <c r="E3780" s="73"/>
      <c r="F3780" s="73"/>
    </row>
    <row r="3781">
      <c r="A3781" s="73"/>
      <c r="B3781" s="73"/>
      <c r="C3781" s="73"/>
      <c r="D3781" s="73"/>
      <c r="E3781" s="73"/>
      <c r="F3781" s="73"/>
    </row>
    <row r="3782">
      <c r="A3782" s="73"/>
      <c r="B3782" s="73"/>
      <c r="C3782" s="73"/>
      <c r="D3782" s="73"/>
      <c r="E3782" s="73"/>
      <c r="F3782" s="73"/>
    </row>
    <row r="3783">
      <c r="A3783" s="73"/>
      <c r="B3783" s="73"/>
      <c r="C3783" s="73"/>
      <c r="D3783" s="73"/>
      <c r="E3783" s="73"/>
      <c r="F3783" s="73"/>
    </row>
    <row r="3784">
      <c r="A3784" s="73"/>
      <c r="B3784" s="73"/>
      <c r="C3784" s="73"/>
      <c r="D3784" s="73"/>
      <c r="E3784" s="73"/>
      <c r="F3784" s="73"/>
    </row>
    <row r="3785">
      <c r="A3785" s="73"/>
      <c r="B3785" s="73"/>
      <c r="C3785" s="73"/>
      <c r="D3785" s="73"/>
      <c r="E3785" s="73"/>
      <c r="F3785" s="73"/>
    </row>
    <row r="3786">
      <c r="A3786" s="73"/>
      <c r="B3786" s="73"/>
      <c r="C3786" s="73"/>
      <c r="D3786" s="73"/>
      <c r="E3786" s="73"/>
      <c r="F3786" s="73"/>
    </row>
    <row r="3787">
      <c r="A3787" s="73"/>
      <c r="B3787" s="73"/>
      <c r="C3787" s="73"/>
      <c r="D3787" s="73"/>
      <c r="E3787" s="73"/>
      <c r="F3787" s="73"/>
    </row>
    <row r="3788">
      <c r="A3788" s="73"/>
      <c r="B3788" s="73"/>
      <c r="C3788" s="73"/>
      <c r="D3788" s="73"/>
      <c r="E3788" s="73"/>
      <c r="F3788" s="73"/>
    </row>
    <row r="3789">
      <c r="A3789" s="73"/>
      <c r="B3789" s="73"/>
      <c r="C3789" s="73"/>
      <c r="D3789" s="73"/>
      <c r="E3789" s="73"/>
      <c r="F3789" s="73"/>
    </row>
    <row r="3790">
      <c r="A3790" s="73"/>
      <c r="B3790" s="73"/>
      <c r="C3790" s="73"/>
      <c r="D3790" s="73"/>
      <c r="E3790" s="73"/>
      <c r="F3790" s="73"/>
    </row>
    <row r="3791">
      <c r="A3791" s="73"/>
      <c r="B3791" s="73"/>
      <c r="C3791" s="73"/>
      <c r="D3791" s="73"/>
      <c r="E3791" s="73"/>
      <c r="F3791" s="73"/>
    </row>
    <row r="3792">
      <c r="A3792" s="73"/>
      <c r="B3792" s="73"/>
      <c r="C3792" s="73"/>
      <c r="D3792" s="73"/>
      <c r="E3792" s="73"/>
      <c r="F3792" s="73"/>
    </row>
    <row r="3793">
      <c r="A3793" s="73"/>
      <c r="B3793" s="73"/>
      <c r="C3793" s="73"/>
      <c r="D3793" s="73"/>
      <c r="E3793" s="73"/>
      <c r="F3793" s="73"/>
    </row>
    <row r="3794">
      <c r="A3794" s="73"/>
      <c r="B3794" s="73"/>
      <c r="C3794" s="73"/>
      <c r="D3794" s="73"/>
      <c r="E3794" s="73"/>
      <c r="F3794" s="73"/>
    </row>
    <row r="3795">
      <c r="A3795" s="73"/>
      <c r="B3795" s="73"/>
      <c r="C3795" s="73"/>
      <c r="D3795" s="73"/>
      <c r="E3795" s="73"/>
      <c r="F3795" s="73"/>
    </row>
    <row r="3796">
      <c r="A3796" s="73"/>
      <c r="B3796" s="73"/>
      <c r="C3796" s="73"/>
      <c r="D3796" s="73"/>
      <c r="E3796" s="73"/>
      <c r="F3796" s="73"/>
    </row>
    <row r="3797">
      <c r="A3797" s="73"/>
      <c r="B3797" s="73"/>
      <c r="C3797" s="73"/>
      <c r="D3797" s="73"/>
      <c r="E3797" s="73"/>
      <c r="F3797" s="73"/>
    </row>
    <row r="3798">
      <c r="A3798" s="73"/>
      <c r="B3798" s="73"/>
      <c r="C3798" s="73"/>
      <c r="D3798" s="73"/>
      <c r="E3798" s="73"/>
      <c r="F3798" s="73"/>
    </row>
    <row r="3799">
      <c r="A3799" s="73"/>
      <c r="B3799" s="73"/>
      <c r="C3799" s="73"/>
      <c r="D3799" s="73"/>
      <c r="E3799" s="73"/>
      <c r="F3799" s="73"/>
    </row>
    <row r="3800">
      <c r="A3800" s="73"/>
      <c r="B3800" s="73"/>
      <c r="C3800" s="73"/>
      <c r="D3800" s="73"/>
      <c r="E3800" s="73"/>
      <c r="F3800" s="73"/>
    </row>
    <row r="3801">
      <c r="A3801" s="73"/>
      <c r="B3801" s="73"/>
      <c r="C3801" s="73"/>
      <c r="D3801" s="73"/>
      <c r="E3801" s="73"/>
      <c r="F3801" s="73"/>
    </row>
    <row r="3802">
      <c r="A3802" s="73"/>
      <c r="B3802" s="73"/>
      <c r="C3802" s="73"/>
      <c r="D3802" s="73"/>
      <c r="E3802" s="73"/>
      <c r="F3802" s="73"/>
    </row>
    <row r="3803">
      <c r="A3803" s="73"/>
      <c r="B3803" s="73"/>
      <c r="C3803" s="73"/>
      <c r="D3803" s="73"/>
      <c r="E3803" s="73"/>
      <c r="F3803" s="73"/>
    </row>
    <row r="3804">
      <c r="A3804" s="73"/>
      <c r="B3804" s="73"/>
      <c r="C3804" s="73"/>
      <c r="D3804" s="73"/>
      <c r="E3804" s="73"/>
      <c r="F3804" s="73"/>
    </row>
    <row r="3805">
      <c r="A3805" s="73"/>
      <c r="B3805" s="73"/>
      <c r="C3805" s="73"/>
      <c r="D3805" s="73"/>
      <c r="E3805" s="73"/>
      <c r="F3805" s="73"/>
    </row>
    <row r="3806">
      <c r="A3806" s="73"/>
      <c r="B3806" s="73"/>
      <c r="C3806" s="73"/>
      <c r="D3806" s="73"/>
      <c r="E3806" s="73"/>
      <c r="F3806" s="73"/>
    </row>
    <row r="3807">
      <c r="A3807" s="73"/>
      <c r="B3807" s="73"/>
      <c r="C3807" s="73"/>
      <c r="D3807" s="73"/>
      <c r="E3807" s="73"/>
      <c r="F3807" s="73"/>
    </row>
    <row r="3808">
      <c r="A3808" s="73"/>
      <c r="B3808" s="73"/>
      <c r="C3808" s="73"/>
      <c r="D3808" s="73"/>
      <c r="E3808" s="73"/>
      <c r="F3808" s="73"/>
    </row>
    <row r="3809">
      <c r="A3809" s="73"/>
      <c r="B3809" s="73"/>
      <c r="C3809" s="73"/>
      <c r="D3809" s="73"/>
      <c r="E3809" s="73"/>
      <c r="F3809" s="73"/>
    </row>
    <row r="3810">
      <c r="A3810" s="73"/>
      <c r="B3810" s="73"/>
      <c r="C3810" s="73"/>
      <c r="D3810" s="73"/>
      <c r="E3810" s="73"/>
      <c r="F3810" s="73"/>
    </row>
    <row r="3811">
      <c r="A3811" s="73"/>
      <c r="B3811" s="73"/>
      <c r="C3811" s="73"/>
      <c r="D3811" s="73"/>
      <c r="E3811" s="73"/>
      <c r="F3811" s="73"/>
    </row>
    <row r="3812">
      <c r="A3812" s="73"/>
      <c r="B3812" s="73"/>
      <c r="C3812" s="73"/>
      <c r="D3812" s="73"/>
      <c r="E3812" s="73"/>
      <c r="F3812" s="73"/>
    </row>
    <row r="3813">
      <c r="A3813" s="73"/>
      <c r="B3813" s="73"/>
      <c r="C3813" s="73"/>
      <c r="D3813" s="73"/>
      <c r="E3813" s="73"/>
      <c r="F3813" s="73"/>
    </row>
    <row r="3814">
      <c r="A3814" s="73"/>
      <c r="B3814" s="73"/>
      <c r="C3814" s="73"/>
      <c r="D3814" s="73"/>
      <c r="E3814" s="73"/>
      <c r="F3814" s="73"/>
    </row>
    <row r="3815">
      <c r="A3815" s="73"/>
      <c r="B3815" s="73"/>
      <c r="C3815" s="73"/>
      <c r="D3815" s="73"/>
      <c r="E3815" s="73"/>
      <c r="F3815" s="73"/>
    </row>
    <row r="3816">
      <c r="A3816" s="73"/>
      <c r="B3816" s="73"/>
      <c r="C3816" s="73"/>
      <c r="D3816" s="73"/>
      <c r="E3816" s="73"/>
      <c r="F3816" s="73"/>
    </row>
    <row r="3817">
      <c r="A3817" s="73"/>
      <c r="B3817" s="73"/>
      <c r="C3817" s="73"/>
      <c r="D3817" s="73"/>
      <c r="E3817" s="73"/>
      <c r="F3817" s="73"/>
    </row>
    <row r="3818">
      <c r="A3818" s="73"/>
      <c r="B3818" s="73"/>
      <c r="C3818" s="73"/>
      <c r="D3818" s="73"/>
      <c r="E3818" s="73"/>
      <c r="F3818" s="73"/>
    </row>
    <row r="3819">
      <c r="A3819" s="73"/>
      <c r="B3819" s="73"/>
      <c r="C3819" s="73"/>
      <c r="D3819" s="73"/>
      <c r="E3819" s="73"/>
      <c r="F3819" s="73"/>
    </row>
    <row r="3820">
      <c r="A3820" s="73"/>
      <c r="B3820" s="73"/>
      <c r="C3820" s="73"/>
      <c r="D3820" s="73"/>
      <c r="E3820" s="73"/>
      <c r="F3820" s="73"/>
    </row>
    <row r="3821">
      <c r="A3821" s="73"/>
      <c r="B3821" s="73"/>
      <c r="C3821" s="73"/>
      <c r="D3821" s="73"/>
      <c r="E3821" s="73"/>
      <c r="F3821" s="73"/>
    </row>
    <row r="3822">
      <c r="A3822" s="73"/>
      <c r="B3822" s="73"/>
      <c r="C3822" s="73"/>
      <c r="D3822" s="73"/>
      <c r="E3822" s="73"/>
      <c r="F3822" s="73"/>
    </row>
    <row r="3823">
      <c r="A3823" s="73"/>
      <c r="B3823" s="73"/>
      <c r="C3823" s="73"/>
      <c r="D3823" s="73"/>
      <c r="E3823" s="73"/>
      <c r="F3823" s="73"/>
    </row>
    <row r="3824">
      <c r="A3824" s="73"/>
      <c r="B3824" s="73"/>
      <c r="C3824" s="73"/>
      <c r="D3824" s="73"/>
      <c r="E3824" s="73"/>
      <c r="F3824" s="73"/>
    </row>
    <row r="3825">
      <c r="A3825" s="73"/>
      <c r="B3825" s="73"/>
      <c r="C3825" s="73"/>
      <c r="D3825" s="73"/>
      <c r="E3825" s="73"/>
      <c r="F3825" s="73"/>
    </row>
    <row r="3826">
      <c r="A3826" s="73"/>
      <c r="B3826" s="73"/>
      <c r="C3826" s="73"/>
      <c r="D3826" s="73"/>
      <c r="E3826" s="73"/>
      <c r="F3826" s="73"/>
    </row>
    <row r="3827">
      <c r="A3827" s="73"/>
      <c r="B3827" s="73"/>
      <c r="C3827" s="73"/>
      <c r="D3827" s="73"/>
      <c r="E3827" s="73"/>
      <c r="F3827" s="73"/>
    </row>
    <row r="3828">
      <c r="A3828" s="73"/>
      <c r="B3828" s="73"/>
      <c r="C3828" s="73"/>
      <c r="D3828" s="73"/>
      <c r="E3828" s="73"/>
      <c r="F3828" s="73"/>
    </row>
    <row r="3829">
      <c r="A3829" s="73"/>
      <c r="B3829" s="73"/>
      <c r="C3829" s="73"/>
      <c r="D3829" s="73"/>
      <c r="E3829" s="73"/>
      <c r="F3829" s="73"/>
    </row>
    <row r="3830">
      <c r="A3830" s="73"/>
      <c r="B3830" s="73"/>
      <c r="C3830" s="73"/>
      <c r="D3830" s="73"/>
      <c r="E3830" s="73"/>
      <c r="F3830" s="73"/>
    </row>
    <row r="3831">
      <c r="A3831" s="73"/>
      <c r="B3831" s="73"/>
      <c r="C3831" s="73"/>
      <c r="D3831" s="73"/>
      <c r="E3831" s="73"/>
      <c r="F3831" s="73"/>
    </row>
    <row r="3832">
      <c r="A3832" s="73"/>
      <c r="B3832" s="73"/>
      <c r="C3832" s="73"/>
      <c r="D3832" s="73"/>
      <c r="E3832" s="73"/>
      <c r="F3832" s="73"/>
    </row>
    <row r="3833">
      <c r="A3833" s="73"/>
      <c r="B3833" s="73"/>
      <c r="C3833" s="73"/>
      <c r="D3833" s="73"/>
      <c r="E3833" s="73"/>
      <c r="F3833" s="73"/>
    </row>
    <row r="3834">
      <c r="A3834" s="73"/>
      <c r="B3834" s="73"/>
      <c r="C3834" s="73"/>
      <c r="D3834" s="73"/>
      <c r="E3834" s="73"/>
      <c r="F3834" s="73"/>
    </row>
    <row r="3835">
      <c r="A3835" s="73"/>
      <c r="B3835" s="73"/>
      <c r="C3835" s="73"/>
      <c r="D3835" s="73"/>
      <c r="E3835" s="73"/>
      <c r="F3835" s="73"/>
    </row>
    <row r="3836">
      <c r="A3836" s="73"/>
      <c r="B3836" s="73"/>
      <c r="C3836" s="73"/>
      <c r="D3836" s="73"/>
      <c r="E3836" s="73"/>
      <c r="F3836" s="73"/>
    </row>
    <row r="3837">
      <c r="A3837" s="73"/>
      <c r="B3837" s="73"/>
      <c r="C3837" s="73"/>
      <c r="D3837" s="73"/>
      <c r="E3837" s="73"/>
      <c r="F3837" s="73"/>
    </row>
    <row r="3838">
      <c r="A3838" s="73"/>
      <c r="B3838" s="73"/>
      <c r="C3838" s="73"/>
      <c r="D3838" s="73"/>
      <c r="E3838" s="73"/>
      <c r="F3838" s="73"/>
    </row>
    <row r="3839">
      <c r="A3839" s="73"/>
      <c r="B3839" s="73"/>
      <c r="C3839" s="73"/>
      <c r="D3839" s="73"/>
      <c r="E3839" s="73"/>
      <c r="F3839" s="73"/>
    </row>
    <row r="3840">
      <c r="A3840" s="73"/>
      <c r="B3840" s="73"/>
      <c r="C3840" s="73"/>
      <c r="D3840" s="73"/>
      <c r="E3840" s="73"/>
      <c r="F3840" s="73"/>
    </row>
    <row r="3841">
      <c r="A3841" s="73"/>
      <c r="B3841" s="73"/>
      <c r="C3841" s="73"/>
      <c r="D3841" s="73"/>
      <c r="E3841" s="73"/>
      <c r="F3841" s="73"/>
    </row>
    <row r="3842">
      <c r="A3842" s="73"/>
      <c r="B3842" s="73"/>
      <c r="C3842" s="73"/>
      <c r="D3842" s="73"/>
      <c r="E3842" s="73"/>
      <c r="F3842" s="73"/>
    </row>
    <row r="3843">
      <c r="A3843" s="73"/>
      <c r="B3843" s="73"/>
      <c r="C3843" s="73"/>
      <c r="D3843" s="73"/>
      <c r="E3843" s="73"/>
      <c r="F3843" s="73"/>
    </row>
    <row r="3844">
      <c r="A3844" s="73"/>
      <c r="B3844" s="73"/>
      <c r="C3844" s="73"/>
      <c r="D3844" s="73"/>
      <c r="E3844" s="73"/>
      <c r="F3844" s="73"/>
    </row>
    <row r="3845">
      <c r="A3845" s="73"/>
      <c r="B3845" s="73"/>
      <c r="C3845" s="73"/>
      <c r="D3845" s="73"/>
      <c r="E3845" s="73"/>
      <c r="F3845" s="73"/>
    </row>
    <row r="3846">
      <c r="A3846" s="73"/>
      <c r="B3846" s="73"/>
      <c r="C3846" s="73"/>
      <c r="D3846" s="73"/>
      <c r="E3846" s="73"/>
      <c r="F3846" s="73"/>
    </row>
    <row r="3847">
      <c r="A3847" s="73"/>
      <c r="B3847" s="73"/>
      <c r="C3847" s="73"/>
      <c r="D3847" s="73"/>
      <c r="E3847" s="73"/>
      <c r="F3847" s="73"/>
    </row>
    <row r="3848">
      <c r="A3848" s="73"/>
      <c r="B3848" s="73"/>
      <c r="C3848" s="73"/>
      <c r="D3848" s="73"/>
      <c r="E3848" s="73"/>
      <c r="F3848" s="73"/>
    </row>
    <row r="3849">
      <c r="A3849" s="73"/>
      <c r="B3849" s="73"/>
      <c r="C3849" s="73"/>
      <c r="D3849" s="73"/>
      <c r="E3849" s="73"/>
      <c r="F3849" s="73"/>
    </row>
    <row r="3850">
      <c r="A3850" s="73"/>
      <c r="B3850" s="73"/>
      <c r="C3850" s="73"/>
      <c r="D3850" s="73"/>
      <c r="E3850" s="73"/>
      <c r="F3850" s="73"/>
    </row>
    <row r="3851">
      <c r="A3851" s="73"/>
      <c r="B3851" s="73"/>
      <c r="C3851" s="73"/>
      <c r="D3851" s="73"/>
      <c r="E3851" s="73"/>
      <c r="F3851" s="73"/>
    </row>
    <row r="3852">
      <c r="A3852" s="73"/>
      <c r="B3852" s="73"/>
      <c r="C3852" s="73"/>
      <c r="D3852" s="73"/>
      <c r="E3852" s="73"/>
      <c r="F3852" s="73"/>
    </row>
    <row r="3853">
      <c r="A3853" s="73"/>
      <c r="B3853" s="73"/>
      <c r="C3853" s="73"/>
      <c r="D3853" s="73"/>
      <c r="E3853" s="73"/>
      <c r="F3853" s="73"/>
    </row>
    <row r="3854">
      <c r="A3854" s="73"/>
      <c r="B3854" s="73"/>
      <c r="C3854" s="73"/>
      <c r="D3854" s="73"/>
      <c r="E3854" s="73"/>
      <c r="F3854" s="73"/>
    </row>
    <row r="3855">
      <c r="A3855" s="73"/>
      <c r="B3855" s="73"/>
      <c r="C3855" s="73"/>
      <c r="D3855" s="73"/>
      <c r="E3855" s="73"/>
      <c r="F3855" s="73"/>
    </row>
    <row r="3856">
      <c r="A3856" s="73"/>
      <c r="B3856" s="73"/>
      <c r="C3856" s="73"/>
      <c r="D3856" s="73"/>
      <c r="E3856" s="73"/>
      <c r="F3856" s="73"/>
    </row>
    <row r="3857">
      <c r="A3857" s="73"/>
      <c r="B3857" s="73"/>
      <c r="C3857" s="73"/>
      <c r="D3857" s="73"/>
      <c r="E3857" s="73"/>
      <c r="F3857" s="73"/>
    </row>
    <row r="3858">
      <c r="A3858" s="73"/>
      <c r="B3858" s="73"/>
      <c r="C3858" s="73"/>
      <c r="D3858" s="73"/>
      <c r="E3858" s="73"/>
      <c r="F3858" s="73"/>
    </row>
    <row r="3859">
      <c r="A3859" s="73"/>
      <c r="B3859" s="73"/>
      <c r="C3859" s="73"/>
      <c r="D3859" s="73"/>
      <c r="E3859" s="73"/>
      <c r="F3859" s="73"/>
    </row>
    <row r="3860">
      <c r="A3860" s="73"/>
      <c r="B3860" s="73"/>
      <c r="C3860" s="73"/>
      <c r="D3860" s="73"/>
      <c r="E3860" s="73"/>
      <c r="F3860" s="73"/>
    </row>
    <row r="3861">
      <c r="A3861" s="73"/>
      <c r="B3861" s="73"/>
      <c r="C3861" s="73"/>
      <c r="D3861" s="73"/>
      <c r="E3861" s="73"/>
      <c r="F3861" s="73"/>
    </row>
    <row r="3862">
      <c r="A3862" s="73"/>
      <c r="B3862" s="73"/>
      <c r="C3862" s="73"/>
      <c r="D3862" s="73"/>
      <c r="E3862" s="73"/>
      <c r="F3862" s="73"/>
    </row>
    <row r="3863">
      <c r="A3863" s="73"/>
      <c r="B3863" s="73"/>
      <c r="C3863" s="73"/>
      <c r="D3863" s="73"/>
      <c r="E3863" s="73"/>
      <c r="F3863" s="73"/>
    </row>
    <row r="3864">
      <c r="A3864" s="73"/>
      <c r="B3864" s="73"/>
      <c r="C3864" s="73"/>
      <c r="D3864" s="73"/>
      <c r="E3864" s="73"/>
      <c r="F3864" s="73"/>
    </row>
    <row r="3865">
      <c r="A3865" s="73"/>
      <c r="B3865" s="73"/>
      <c r="C3865" s="73"/>
      <c r="D3865" s="73"/>
      <c r="E3865" s="73"/>
      <c r="F3865" s="73"/>
    </row>
    <row r="3866">
      <c r="A3866" s="73"/>
      <c r="B3866" s="73"/>
      <c r="C3866" s="73"/>
      <c r="D3866" s="73"/>
      <c r="E3866" s="73"/>
      <c r="F3866" s="73"/>
    </row>
    <row r="3867">
      <c r="A3867" s="73"/>
      <c r="B3867" s="73"/>
      <c r="C3867" s="73"/>
      <c r="D3867" s="73"/>
      <c r="E3867" s="73"/>
      <c r="F3867" s="73"/>
    </row>
    <row r="3868">
      <c r="A3868" s="73"/>
      <c r="B3868" s="73"/>
      <c r="C3868" s="73"/>
      <c r="D3868" s="73"/>
      <c r="E3868" s="73"/>
      <c r="F3868" s="73"/>
    </row>
    <row r="3869">
      <c r="A3869" s="73"/>
      <c r="B3869" s="73"/>
      <c r="C3869" s="73"/>
      <c r="D3869" s="73"/>
      <c r="E3869" s="73"/>
      <c r="F3869" s="73"/>
    </row>
    <row r="3870">
      <c r="A3870" s="73"/>
      <c r="B3870" s="73"/>
      <c r="C3870" s="73"/>
      <c r="D3870" s="73"/>
      <c r="E3870" s="73"/>
      <c r="F3870" s="73"/>
    </row>
    <row r="3871">
      <c r="A3871" s="73"/>
      <c r="B3871" s="73"/>
      <c r="C3871" s="73"/>
      <c r="D3871" s="73"/>
      <c r="E3871" s="73"/>
      <c r="F3871" s="73"/>
    </row>
    <row r="3872">
      <c r="A3872" s="73"/>
      <c r="B3872" s="73"/>
      <c r="C3872" s="73"/>
      <c r="D3872" s="73"/>
      <c r="E3872" s="73"/>
      <c r="F3872" s="73"/>
    </row>
    <row r="3873">
      <c r="A3873" s="73"/>
      <c r="B3873" s="73"/>
      <c r="C3873" s="73"/>
      <c r="D3873" s="73"/>
      <c r="E3873" s="73"/>
      <c r="F3873" s="73"/>
    </row>
    <row r="3874">
      <c r="A3874" s="73"/>
      <c r="B3874" s="73"/>
      <c r="C3874" s="73"/>
      <c r="D3874" s="73"/>
      <c r="E3874" s="73"/>
      <c r="F3874" s="73"/>
    </row>
    <row r="3875">
      <c r="A3875" s="73"/>
      <c r="B3875" s="73"/>
      <c r="C3875" s="73"/>
      <c r="D3875" s="73"/>
      <c r="E3875" s="73"/>
      <c r="F3875" s="73"/>
    </row>
    <row r="3876">
      <c r="A3876" s="73"/>
      <c r="B3876" s="73"/>
      <c r="C3876" s="73"/>
      <c r="D3876" s="73"/>
      <c r="E3876" s="73"/>
      <c r="F3876" s="73"/>
    </row>
    <row r="3877">
      <c r="A3877" s="73"/>
      <c r="B3877" s="73"/>
      <c r="C3877" s="73"/>
      <c r="D3877" s="73"/>
      <c r="E3877" s="73"/>
      <c r="F3877" s="73"/>
    </row>
    <row r="3878">
      <c r="A3878" s="73"/>
      <c r="B3878" s="73"/>
      <c r="C3878" s="73"/>
      <c r="D3878" s="73"/>
      <c r="E3878" s="73"/>
      <c r="F3878" s="73"/>
    </row>
    <row r="3879">
      <c r="A3879" s="73"/>
      <c r="B3879" s="73"/>
      <c r="C3879" s="73"/>
      <c r="D3879" s="73"/>
      <c r="E3879" s="73"/>
      <c r="F3879" s="73"/>
    </row>
    <row r="3880">
      <c r="A3880" s="73"/>
      <c r="B3880" s="73"/>
      <c r="C3880" s="73"/>
      <c r="D3880" s="73"/>
      <c r="E3880" s="73"/>
      <c r="F3880" s="73"/>
    </row>
    <row r="3881">
      <c r="A3881" s="73"/>
      <c r="B3881" s="73"/>
      <c r="C3881" s="73"/>
      <c r="D3881" s="73"/>
      <c r="E3881" s="73"/>
      <c r="F3881" s="73"/>
    </row>
    <row r="3882">
      <c r="A3882" s="73"/>
      <c r="B3882" s="73"/>
      <c r="C3882" s="73"/>
      <c r="D3882" s="73"/>
      <c r="E3882" s="73"/>
      <c r="F3882" s="73"/>
    </row>
    <row r="3883">
      <c r="A3883" s="73"/>
      <c r="B3883" s="73"/>
      <c r="C3883" s="73"/>
      <c r="D3883" s="73"/>
      <c r="E3883" s="73"/>
      <c r="F3883" s="73"/>
    </row>
    <row r="3884">
      <c r="A3884" s="73"/>
      <c r="B3884" s="73"/>
      <c r="C3884" s="73"/>
      <c r="D3884" s="73"/>
      <c r="E3884" s="73"/>
      <c r="F3884" s="73"/>
    </row>
    <row r="3885">
      <c r="A3885" s="73"/>
      <c r="B3885" s="73"/>
      <c r="C3885" s="73"/>
      <c r="D3885" s="73"/>
      <c r="E3885" s="73"/>
      <c r="F3885" s="73"/>
    </row>
    <row r="3886">
      <c r="A3886" s="73"/>
      <c r="B3886" s="73"/>
      <c r="C3886" s="73"/>
      <c r="D3886" s="73"/>
      <c r="E3886" s="73"/>
      <c r="F3886" s="73"/>
    </row>
    <row r="3887">
      <c r="A3887" s="73"/>
      <c r="B3887" s="73"/>
      <c r="C3887" s="73"/>
      <c r="D3887" s="73"/>
      <c r="E3887" s="73"/>
      <c r="F3887" s="73"/>
    </row>
    <row r="3888">
      <c r="A3888" s="73"/>
      <c r="B3888" s="73"/>
      <c r="C3888" s="73"/>
      <c r="D3888" s="73"/>
      <c r="E3888" s="73"/>
      <c r="F3888" s="73"/>
    </row>
    <row r="3889">
      <c r="A3889" s="73"/>
      <c r="B3889" s="73"/>
      <c r="C3889" s="73"/>
      <c r="D3889" s="73"/>
      <c r="E3889" s="73"/>
      <c r="F3889" s="73"/>
    </row>
    <row r="3890">
      <c r="A3890" s="73"/>
      <c r="B3890" s="73"/>
      <c r="C3890" s="73"/>
      <c r="D3890" s="73"/>
      <c r="E3890" s="73"/>
      <c r="F3890" s="73"/>
    </row>
    <row r="3891">
      <c r="A3891" s="73"/>
      <c r="B3891" s="73"/>
      <c r="C3891" s="73"/>
      <c r="D3891" s="73"/>
      <c r="E3891" s="73"/>
      <c r="F3891" s="73"/>
    </row>
    <row r="3892">
      <c r="A3892" s="73"/>
      <c r="B3892" s="73"/>
      <c r="C3892" s="73"/>
      <c r="D3892" s="73"/>
      <c r="E3892" s="73"/>
      <c r="F3892" s="73"/>
    </row>
    <row r="3893">
      <c r="A3893" s="73"/>
      <c r="B3893" s="73"/>
      <c r="C3893" s="73"/>
      <c r="D3893" s="73"/>
      <c r="E3893" s="73"/>
      <c r="F3893" s="73"/>
    </row>
    <row r="3894">
      <c r="A3894" s="73"/>
      <c r="B3894" s="73"/>
      <c r="C3894" s="73"/>
      <c r="D3894" s="73"/>
      <c r="E3894" s="73"/>
      <c r="F3894" s="73"/>
    </row>
    <row r="3895">
      <c r="A3895" s="73"/>
      <c r="B3895" s="73"/>
      <c r="C3895" s="73"/>
      <c r="D3895" s="73"/>
      <c r="E3895" s="73"/>
      <c r="F3895" s="73"/>
    </row>
    <row r="3896">
      <c r="A3896" s="73"/>
      <c r="B3896" s="73"/>
      <c r="C3896" s="73"/>
      <c r="D3896" s="73"/>
      <c r="E3896" s="73"/>
      <c r="F3896" s="73"/>
    </row>
    <row r="3897">
      <c r="A3897" s="73"/>
      <c r="B3897" s="73"/>
      <c r="C3897" s="73"/>
      <c r="D3897" s="73"/>
      <c r="E3897" s="73"/>
      <c r="F3897" s="73"/>
    </row>
    <row r="3898">
      <c r="A3898" s="73"/>
      <c r="B3898" s="73"/>
      <c r="C3898" s="73"/>
      <c r="D3898" s="73"/>
      <c r="E3898" s="73"/>
      <c r="F3898" s="73"/>
    </row>
    <row r="3899">
      <c r="A3899" s="73"/>
      <c r="B3899" s="73"/>
      <c r="C3899" s="73"/>
      <c r="D3899" s="73"/>
      <c r="E3899" s="73"/>
      <c r="F3899" s="73"/>
    </row>
    <row r="3900">
      <c r="A3900" s="73"/>
      <c r="B3900" s="73"/>
      <c r="C3900" s="73"/>
      <c r="D3900" s="73"/>
      <c r="E3900" s="73"/>
      <c r="F3900" s="73"/>
    </row>
    <row r="3901">
      <c r="A3901" s="73"/>
      <c r="B3901" s="73"/>
      <c r="C3901" s="73"/>
      <c r="D3901" s="73"/>
      <c r="E3901" s="73"/>
      <c r="F3901" s="73"/>
    </row>
    <row r="3902">
      <c r="A3902" s="73"/>
      <c r="B3902" s="73"/>
      <c r="C3902" s="73"/>
      <c r="D3902" s="73"/>
      <c r="E3902" s="73"/>
      <c r="F3902" s="73"/>
    </row>
    <row r="3903">
      <c r="A3903" s="73"/>
      <c r="B3903" s="73"/>
      <c r="C3903" s="73"/>
      <c r="D3903" s="73"/>
      <c r="E3903" s="73"/>
      <c r="F3903" s="73"/>
    </row>
    <row r="3904">
      <c r="A3904" s="73"/>
      <c r="B3904" s="73"/>
      <c r="C3904" s="73"/>
      <c r="D3904" s="73"/>
      <c r="E3904" s="73"/>
      <c r="F3904" s="73"/>
    </row>
    <row r="3905">
      <c r="A3905" s="73"/>
      <c r="B3905" s="73"/>
      <c r="C3905" s="73"/>
      <c r="D3905" s="73"/>
      <c r="E3905" s="73"/>
      <c r="F3905" s="73"/>
    </row>
    <row r="3906">
      <c r="A3906" s="73"/>
      <c r="B3906" s="73"/>
      <c r="C3906" s="73"/>
      <c r="D3906" s="73"/>
      <c r="E3906" s="73"/>
      <c r="F3906" s="73"/>
    </row>
    <row r="3907">
      <c r="A3907" s="73"/>
      <c r="B3907" s="73"/>
      <c r="C3907" s="73"/>
      <c r="D3907" s="73"/>
      <c r="E3907" s="73"/>
      <c r="F3907" s="73"/>
    </row>
    <row r="3908">
      <c r="A3908" s="73"/>
      <c r="B3908" s="73"/>
      <c r="C3908" s="73"/>
      <c r="D3908" s="73"/>
      <c r="E3908" s="73"/>
      <c r="F3908" s="73"/>
    </row>
    <row r="3909">
      <c r="A3909" s="73"/>
      <c r="B3909" s="73"/>
      <c r="C3909" s="73"/>
      <c r="D3909" s="73"/>
      <c r="E3909" s="73"/>
      <c r="F3909" s="73"/>
    </row>
    <row r="3910">
      <c r="A3910" s="73"/>
      <c r="B3910" s="73"/>
      <c r="C3910" s="73"/>
      <c r="D3910" s="73"/>
      <c r="E3910" s="73"/>
      <c r="F3910" s="73"/>
    </row>
    <row r="3911">
      <c r="A3911" s="73"/>
      <c r="B3911" s="73"/>
      <c r="C3911" s="73"/>
      <c r="D3911" s="73"/>
      <c r="E3911" s="73"/>
      <c r="F3911" s="73"/>
    </row>
    <row r="3912">
      <c r="A3912" s="73"/>
      <c r="B3912" s="73"/>
      <c r="C3912" s="73"/>
      <c r="D3912" s="73"/>
      <c r="E3912" s="73"/>
      <c r="F3912" s="73"/>
    </row>
    <row r="3913">
      <c r="A3913" s="73"/>
      <c r="B3913" s="73"/>
      <c r="C3913" s="73"/>
      <c r="D3913" s="73"/>
      <c r="E3913" s="73"/>
      <c r="F3913" s="73"/>
    </row>
    <row r="3914">
      <c r="A3914" s="73"/>
      <c r="B3914" s="73"/>
      <c r="C3914" s="73"/>
      <c r="D3914" s="73"/>
      <c r="E3914" s="73"/>
      <c r="F3914" s="73"/>
    </row>
    <row r="3915">
      <c r="A3915" s="73"/>
      <c r="B3915" s="73"/>
      <c r="C3915" s="73"/>
      <c r="D3915" s="73"/>
      <c r="E3915" s="73"/>
      <c r="F3915" s="73"/>
    </row>
    <row r="3916">
      <c r="A3916" s="73"/>
      <c r="B3916" s="73"/>
      <c r="C3916" s="73"/>
      <c r="D3916" s="73"/>
      <c r="E3916" s="73"/>
      <c r="F3916" s="73"/>
    </row>
    <row r="3917">
      <c r="A3917" s="73"/>
      <c r="B3917" s="73"/>
      <c r="C3917" s="73"/>
      <c r="D3917" s="73"/>
      <c r="E3917" s="73"/>
      <c r="F3917" s="73"/>
    </row>
    <row r="3918">
      <c r="A3918" s="73"/>
      <c r="B3918" s="73"/>
      <c r="C3918" s="73"/>
      <c r="D3918" s="73"/>
      <c r="E3918" s="73"/>
      <c r="F3918" s="73"/>
    </row>
    <row r="3919">
      <c r="A3919" s="73"/>
      <c r="B3919" s="73"/>
      <c r="C3919" s="73"/>
      <c r="D3919" s="73"/>
      <c r="E3919" s="73"/>
      <c r="F3919" s="73"/>
    </row>
    <row r="3920">
      <c r="A3920" s="73"/>
      <c r="B3920" s="73"/>
      <c r="C3920" s="73"/>
      <c r="D3920" s="73"/>
      <c r="E3920" s="73"/>
      <c r="F3920" s="73"/>
    </row>
    <row r="3921">
      <c r="A3921" s="73"/>
      <c r="B3921" s="73"/>
      <c r="C3921" s="73"/>
      <c r="D3921" s="73"/>
      <c r="E3921" s="73"/>
      <c r="F3921" s="73"/>
    </row>
    <row r="3922">
      <c r="A3922" s="73"/>
      <c r="B3922" s="73"/>
      <c r="C3922" s="73"/>
      <c r="D3922" s="73"/>
      <c r="E3922" s="73"/>
      <c r="F3922" s="73"/>
    </row>
    <row r="3923">
      <c r="A3923" s="73"/>
      <c r="B3923" s="73"/>
      <c r="C3923" s="73"/>
      <c r="D3923" s="73"/>
      <c r="E3923" s="73"/>
      <c r="F3923" s="73"/>
    </row>
    <row r="3924">
      <c r="A3924" s="73"/>
      <c r="B3924" s="73"/>
      <c r="C3924" s="73"/>
      <c r="D3924" s="73"/>
      <c r="E3924" s="73"/>
      <c r="F3924" s="73"/>
    </row>
    <row r="3925">
      <c r="A3925" s="73"/>
      <c r="B3925" s="73"/>
      <c r="C3925" s="73"/>
      <c r="D3925" s="73"/>
      <c r="E3925" s="73"/>
      <c r="F3925" s="73"/>
    </row>
    <row r="3926">
      <c r="A3926" s="73"/>
      <c r="B3926" s="73"/>
      <c r="C3926" s="73"/>
      <c r="D3926" s="73"/>
      <c r="E3926" s="73"/>
      <c r="F3926" s="73"/>
    </row>
    <row r="3927">
      <c r="A3927" s="73"/>
      <c r="B3927" s="73"/>
      <c r="C3927" s="73"/>
      <c r="D3927" s="73"/>
      <c r="E3927" s="73"/>
      <c r="F3927" s="73"/>
    </row>
    <row r="3928">
      <c r="A3928" s="73"/>
      <c r="B3928" s="73"/>
      <c r="C3928" s="73"/>
      <c r="D3928" s="73"/>
      <c r="E3928" s="73"/>
      <c r="F3928" s="73"/>
    </row>
    <row r="3929">
      <c r="A3929" s="73"/>
      <c r="B3929" s="73"/>
      <c r="C3929" s="73"/>
      <c r="D3929" s="73"/>
      <c r="E3929" s="73"/>
      <c r="F3929" s="73"/>
    </row>
    <row r="3930">
      <c r="A3930" s="73"/>
      <c r="B3930" s="73"/>
      <c r="C3930" s="73"/>
      <c r="D3930" s="73"/>
      <c r="E3930" s="73"/>
      <c r="F3930" s="73"/>
    </row>
    <row r="3931">
      <c r="A3931" s="73"/>
      <c r="B3931" s="73"/>
      <c r="C3931" s="73"/>
      <c r="D3931" s="73"/>
      <c r="E3931" s="73"/>
      <c r="F3931" s="73"/>
    </row>
    <row r="3932">
      <c r="A3932" s="73"/>
      <c r="B3932" s="73"/>
      <c r="C3932" s="73"/>
      <c r="D3932" s="73"/>
      <c r="E3932" s="73"/>
      <c r="F3932" s="73"/>
    </row>
    <row r="3933">
      <c r="A3933" s="73"/>
      <c r="B3933" s="73"/>
      <c r="C3933" s="73"/>
      <c r="D3933" s="73"/>
      <c r="E3933" s="73"/>
      <c r="F3933" s="73"/>
    </row>
    <row r="3934">
      <c r="A3934" s="73"/>
      <c r="B3934" s="73"/>
      <c r="C3934" s="73"/>
      <c r="D3934" s="73"/>
      <c r="E3934" s="73"/>
      <c r="F3934" s="73"/>
    </row>
    <row r="3935">
      <c r="A3935" s="73"/>
      <c r="B3935" s="73"/>
      <c r="C3935" s="73"/>
      <c r="D3935" s="73"/>
      <c r="E3935" s="73"/>
      <c r="F3935" s="73"/>
    </row>
    <row r="3936">
      <c r="A3936" s="73"/>
      <c r="B3936" s="73"/>
      <c r="C3936" s="73"/>
      <c r="D3936" s="73"/>
      <c r="E3936" s="73"/>
      <c r="F3936" s="73"/>
    </row>
    <row r="3937">
      <c r="A3937" s="73"/>
      <c r="B3937" s="73"/>
      <c r="C3937" s="73"/>
      <c r="D3937" s="73"/>
      <c r="E3937" s="73"/>
      <c r="F3937" s="73"/>
    </row>
    <row r="3938">
      <c r="A3938" s="73"/>
      <c r="B3938" s="73"/>
      <c r="C3938" s="73"/>
      <c r="D3938" s="73"/>
      <c r="E3938" s="73"/>
      <c r="F3938" s="73"/>
    </row>
    <row r="3939">
      <c r="A3939" s="73"/>
      <c r="B3939" s="73"/>
      <c r="C3939" s="73"/>
      <c r="D3939" s="73"/>
      <c r="E3939" s="73"/>
      <c r="F3939" s="73"/>
    </row>
    <row r="3940">
      <c r="A3940" s="73"/>
      <c r="B3940" s="73"/>
      <c r="C3940" s="73"/>
      <c r="D3940" s="73"/>
      <c r="E3940" s="73"/>
      <c r="F3940" s="73"/>
    </row>
    <row r="3941">
      <c r="A3941" s="73"/>
      <c r="B3941" s="73"/>
      <c r="C3941" s="73"/>
      <c r="D3941" s="73"/>
      <c r="E3941" s="73"/>
      <c r="F3941" s="73"/>
    </row>
    <row r="3942">
      <c r="A3942" s="73"/>
      <c r="B3942" s="73"/>
      <c r="C3942" s="73"/>
      <c r="D3942" s="73"/>
      <c r="E3942" s="73"/>
      <c r="F3942" s="73"/>
    </row>
    <row r="3943">
      <c r="A3943" s="73"/>
      <c r="B3943" s="73"/>
      <c r="C3943" s="73"/>
      <c r="D3943" s="73"/>
      <c r="E3943" s="73"/>
      <c r="F3943" s="73"/>
    </row>
    <row r="3944">
      <c r="A3944" s="73"/>
      <c r="B3944" s="73"/>
      <c r="C3944" s="73"/>
      <c r="D3944" s="73"/>
      <c r="E3944" s="73"/>
      <c r="F3944" s="73"/>
    </row>
    <row r="3945">
      <c r="A3945" s="73"/>
      <c r="B3945" s="73"/>
      <c r="C3945" s="73"/>
      <c r="D3945" s="73"/>
      <c r="E3945" s="73"/>
      <c r="F3945" s="73"/>
    </row>
    <row r="3946">
      <c r="A3946" s="73"/>
      <c r="B3946" s="73"/>
      <c r="C3946" s="73"/>
      <c r="D3946" s="73"/>
      <c r="E3946" s="73"/>
      <c r="F3946" s="73"/>
    </row>
    <row r="3947">
      <c r="A3947" s="73"/>
      <c r="B3947" s="73"/>
      <c r="C3947" s="73"/>
      <c r="D3947" s="73"/>
      <c r="E3947" s="73"/>
      <c r="F3947" s="73"/>
    </row>
    <row r="3948">
      <c r="A3948" s="73"/>
      <c r="B3948" s="73"/>
      <c r="C3948" s="73"/>
      <c r="D3948" s="73"/>
      <c r="E3948" s="73"/>
      <c r="F3948" s="73"/>
    </row>
    <row r="3949">
      <c r="A3949" s="73"/>
      <c r="B3949" s="73"/>
      <c r="C3949" s="73"/>
      <c r="D3949" s="73"/>
      <c r="E3949" s="73"/>
      <c r="F3949" s="73"/>
    </row>
    <row r="3950">
      <c r="A3950" s="73"/>
      <c r="B3950" s="73"/>
      <c r="C3950" s="73"/>
      <c r="D3950" s="73"/>
      <c r="E3950" s="73"/>
      <c r="F3950" s="73"/>
    </row>
    <row r="3951">
      <c r="A3951" s="73"/>
      <c r="B3951" s="73"/>
      <c r="C3951" s="73"/>
      <c r="D3951" s="73"/>
      <c r="E3951" s="73"/>
      <c r="F3951" s="73"/>
    </row>
    <row r="3952">
      <c r="A3952" s="73"/>
      <c r="B3952" s="73"/>
      <c r="C3952" s="73"/>
      <c r="D3952" s="73"/>
      <c r="E3952" s="73"/>
      <c r="F3952" s="73"/>
    </row>
    <row r="3953">
      <c r="A3953" s="73"/>
      <c r="B3953" s="73"/>
      <c r="C3953" s="73"/>
      <c r="D3953" s="73"/>
      <c r="E3953" s="73"/>
      <c r="F3953" s="73"/>
    </row>
    <row r="3954">
      <c r="A3954" s="73"/>
      <c r="B3954" s="73"/>
      <c r="C3954" s="73"/>
      <c r="D3954" s="73"/>
      <c r="E3954" s="73"/>
      <c r="F3954" s="73"/>
    </row>
    <row r="3955">
      <c r="A3955" s="73"/>
      <c r="B3955" s="73"/>
      <c r="C3955" s="73"/>
      <c r="D3955" s="73"/>
      <c r="E3955" s="73"/>
      <c r="F3955" s="73"/>
    </row>
    <row r="3956">
      <c r="A3956" s="73"/>
      <c r="B3956" s="73"/>
      <c r="C3956" s="73"/>
      <c r="D3956" s="73"/>
      <c r="E3956" s="73"/>
      <c r="F3956" s="73"/>
    </row>
    <row r="3957">
      <c r="A3957" s="73"/>
      <c r="B3957" s="73"/>
      <c r="C3957" s="73"/>
      <c r="D3957" s="73"/>
      <c r="E3957" s="73"/>
      <c r="F3957" s="73"/>
    </row>
    <row r="3958">
      <c r="A3958" s="73"/>
      <c r="B3958" s="73"/>
      <c r="C3958" s="73"/>
      <c r="D3958" s="73"/>
      <c r="E3958" s="73"/>
      <c r="F3958" s="73"/>
    </row>
    <row r="3959">
      <c r="A3959" s="73"/>
      <c r="B3959" s="73"/>
      <c r="C3959" s="73"/>
      <c r="D3959" s="73"/>
      <c r="E3959" s="73"/>
      <c r="F3959" s="73"/>
    </row>
    <row r="3960">
      <c r="A3960" s="73"/>
      <c r="B3960" s="73"/>
      <c r="C3960" s="73"/>
      <c r="D3960" s="73"/>
      <c r="E3960" s="73"/>
      <c r="F3960" s="73"/>
    </row>
    <row r="3961">
      <c r="A3961" s="73"/>
      <c r="B3961" s="73"/>
      <c r="C3961" s="73"/>
      <c r="D3961" s="73"/>
      <c r="E3961" s="73"/>
      <c r="F3961" s="73"/>
    </row>
    <row r="3962">
      <c r="A3962" s="73"/>
      <c r="B3962" s="73"/>
      <c r="C3962" s="73"/>
      <c r="D3962" s="73"/>
      <c r="E3962" s="73"/>
      <c r="F3962" s="73"/>
    </row>
    <row r="3963">
      <c r="A3963" s="73"/>
      <c r="B3963" s="73"/>
      <c r="C3963" s="73"/>
      <c r="D3963" s="73"/>
      <c r="E3963" s="73"/>
      <c r="F3963" s="73"/>
    </row>
    <row r="3964">
      <c r="A3964" s="73"/>
      <c r="B3964" s="73"/>
      <c r="C3964" s="73"/>
      <c r="D3964" s="73"/>
      <c r="E3964" s="73"/>
      <c r="F3964" s="73"/>
    </row>
    <row r="3965">
      <c r="A3965" s="73"/>
      <c r="B3965" s="73"/>
      <c r="C3965" s="73"/>
      <c r="D3965" s="73"/>
      <c r="E3965" s="73"/>
      <c r="F3965" s="73"/>
    </row>
    <row r="3966">
      <c r="A3966" s="73"/>
      <c r="B3966" s="73"/>
      <c r="C3966" s="73"/>
      <c r="D3966" s="73"/>
      <c r="E3966" s="73"/>
      <c r="F3966" s="73"/>
    </row>
    <row r="3967">
      <c r="A3967" s="73"/>
      <c r="B3967" s="73"/>
      <c r="C3967" s="73"/>
      <c r="D3967" s="73"/>
      <c r="E3967" s="73"/>
      <c r="F3967" s="73"/>
    </row>
    <row r="3968">
      <c r="A3968" s="73"/>
      <c r="B3968" s="73"/>
      <c r="C3968" s="73"/>
      <c r="D3968" s="73"/>
      <c r="E3968" s="73"/>
      <c r="F3968" s="73"/>
    </row>
    <row r="3969">
      <c r="A3969" s="73"/>
      <c r="B3969" s="73"/>
      <c r="C3969" s="73"/>
      <c r="D3969" s="73"/>
      <c r="E3969" s="73"/>
      <c r="F3969" s="73"/>
    </row>
    <row r="3970">
      <c r="A3970" s="73"/>
      <c r="B3970" s="73"/>
      <c r="C3970" s="73"/>
      <c r="D3970" s="73"/>
      <c r="E3970" s="73"/>
      <c r="F3970" s="73"/>
    </row>
    <row r="3971">
      <c r="A3971" s="73"/>
      <c r="B3971" s="73"/>
      <c r="C3971" s="73"/>
      <c r="D3971" s="73"/>
      <c r="E3971" s="73"/>
      <c r="F3971" s="73"/>
    </row>
    <row r="3972">
      <c r="A3972" s="73"/>
      <c r="B3972" s="73"/>
      <c r="C3972" s="73"/>
      <c r="D3972" s="73"/>
      <c r="E3972" s="73"/>
      <c r="F3972" s="73"/>
    </row>
    <row r="3973">
      <c r="A3973" s="73"/>
      <c r="B3973" s="73"/>
      <c r="C3973" s="73"/>
      <c r="D3973" s="73"/>
      <c r="E3973" s="73"/>
      <c r="F3973" s="73"/>
    </row>
    <row r="3974">
      <c r="A3974" s="73"/>
      <c r="B3974" s="73"/>
      <c r="C3974" s="73"/>
      <c r="D3974" s="73"/>
      <c r="E3974" s="73"/>
      <c r="F3974" s="73"/>
    </row>
    <row r="3975">
      <c r="A3975" s="73"/>
      <c r="B3975" s="73"/>
      <c r="C3975" s="73"/>
      <c r="D3975" s="73"/>
      <c r="E3975" s="73"/>
      <c r="F3975" s="73"/>
    </row>
    <row r="3976">
      <c r="A3976" s="73"/>
      <c r="B3976" s="73"/>
      <c r="C3976" s="73"/>
      <c r="D3976" s="73"/>
      <c r="E3976" s="73"/>
      <c r="F3976" s="73"/>
    </row>
    <row r="3977">
      <c r="A3977" s="73"/>
      <c r="B3977" s="73"/>
      <c r="C3977" s="73"/>
      <c r="D3977" s="73"/>
      <c r="E3977" s="73"/>
      <c r="F3977" s="73"/>
    </row>
    <row r="3978">
      <c r="A3978" s="73"/>
      <c r="B3978" s="73"/>
      <c r="C3978" s="73"/>
      <c r="D3978" s="73"/>
      <c r="E3978" s="73"/>
      <c r="F3978" s="73"/>
    </row>
    <row r="3979">
      <c r="A3979" s="73"/>
      <c r="B3979" s="73"/>
      <c r="C3979" s="73"/>
      <c r="D3979" s="73"/>
      <c r="E3979" s="73"/>
      <c r="F3979" s="73"/>
    </row>
    <row r="3980">
      <c r="A3980" s="73"/>
      <c r="B3980" s="73"/>
      <c r="C3980" s="73"/>
      <c r="D3980" s="73"/>
      <c r="E3980" s="73"/>
      <c r="F3980" s="73"/>
    </row>
    <row r="3981">
      <c r="A3981" s="73"/>
      <c r="B3981" s="73"/>
      <c r="C3981" s="73"/>
      <c r="D3981" s="73"/>
      <c r="E3981" s="73"/>
      <c r="F3981" s="73"/>
    </row>
    <row r="3982">
      <c r="A3982" s="73"/>
      <c r="B3982" s="73"/>
      <c r="C3982" s="73"/>
      <c r="D3982" s="73"/>
      <c r="E3982" s="73"/>
      <c r="F3982" s="73"/>
    </row>
    <row r="3983">
      <c r="A3983" s="73"/>
      <c r="B3983" s="73"/>
      <c r="C3983" s="73"/>
      <c r="D3983" s="73"/>
      <c r="E3983" s="73"/>
      <c r="F3983" s="73"/>
    </row>
    <row r="3984">
      <c r="A3984" s="73"/>
      <c r="B3984" s="73"/>
      <c r="C3984" s="73"/>
      <c r="D3984" s="73"/>
      <c r="E3984" s="73"/>
      <c r="F3984" s="73"/>
    </row>
    <row r="3985">
      <c r="A3985" s="73"/>
      <c r="B3985" s="73"/>
      <c r="C3985" s="73"/>
      <c r="D3985" s="73"/>
      <c r="E3985" s="73"/>
      <c r="F3985" s="73"/>
    </row>
    <row r="3986">
      <c r="A3986" s="73"/>
      <c r="B3986" s="73"/>
      <c r="C3986" s="73"/>
      <c r="D3986" s="73"/>
      <c r="E3986" s="73"/>
      <c r="F3986" s="73"/>
    </row>
    <row r="3987">
      <c r="A3987" s="73"/>
      <c r="B3987" s="73"/>
      <c r="C3987" s="73"/>
      <c r="D3987" s="73"/>
      <c r="E3987" s="73"/>
      <c r="F3987" s="73"/>
    </row>
    <row r="3988">
      <c r="A3988" s="73"/>
      <c r="B3988" s="73"/>
      <c r="C3988" s="73"/>
      <c r="D3988" s="73"/>
      <c r="E3988" s="73"/>
      <c r="F3988" s="73"/>
    </row>
    <row r="3989">
      <c r="A3989" s="73"/>
      <c r="B3989" s="73"/>
      <c r="C3989" s="73"/>
      <c r="D3989" s="73"/>
      <c r="E3989" s="73"/>
      <c r="F3989" s="73"/>
    </row>
    <row r="3990">
      <c r="A3990" s="73"/>
      <c r="B3990" s="73"/>
      <c r="C3990" s="73"/>
      <c r="D3990" s="73"/>
      <c r="E3990" s="73"/>
      <c r="F3990" s="73"/>
    </row>
    <row r="3991">
      <c r="A3991" s="73"/>
      <c r="B3991" s="73"/>
      <c r="C3991" s="73"/>
      <c r="D3991" s="73"/>
      <c r="E3991" s="73"/>
      <c r="F3991" s="73"/>
    </row>
    <row r="3992">
      <c r="A3992" s="73"/>
      <c r="B3992" s="73"/>
      <c r="C3992" s="73"/>
      <c r="D3992" s="73"/>
      <c r="E3992" s="73"/>
      <c r="F3992" s="73"/>
    </row>
    <row r="3993">
      <c r="A3993" s="73"/>
      <c r="B3993" s="73"/>
      <c r="C3993" s="73"/>
      <c r="D3993" s="73"/>
      <c r="E3993" s="73"/>
      <c r="F3993" s="73"/>
    </row>
    <row r="3994">
      <c r="A3994" s="73"/>
      <c r="B3994" s="73"/>
      <c r="C3994" s="73"/>
      <c r="D3994" s="73"/>
      <c r="E3994" s="73"/>
      <c r="F3994" s="73"/>
    </row>
    <row r="3995">
      <c r="A3995" s="73"/>
      <c r="B3995" s="73"/>
      <c r="C3995" s="73"/>
      <c r="D3995" s="73"/>
      <c r="E3995" s="73"/>
      <c r="F3995" s="73"/>
    </row>
    <row r="3996">
      <c r="A3996" s="73"/>
      <c r="B3996" s="73"/>
      <c r="C3996" s="73"/>
      <c r="D3996" s="73"/>
      <c r="E3996" s="73"/>
      <c r="F3996" s="73"/>
    </row>
    <row r="3997">
      <c r="A3997" s="73"/>
      <c r="B3997" s="73"/>
      <c r="C3997" s="73"/>
      <c r="D3997" s="73"/>
      <c r="E3997" s="73"/>
      <c r="F3997" s="73"/>
    </row>
    <row r="3998">
      <c r="A3998" s="73"/>
      <c r="B3998" s="73"/>
      <c r="C3998" s="73"/>
      <c r="D3998" s="73"/>
      <c r="E3998" s="73"/>
      <c r="F3998" s="73"/>
    </row>
    <row r="3999">
      <c r="A3999" s="73"/>
      <c r="B3999" s="73"/>
      <c r="C3999" s="73"/>
      <c r="D3999" s="73"/>
      <c r="E3999" s="73"/>
      <c r="F3999" s="73"/>
    </row>
    <row r="4000">
      <c r="A4000" s="73"/>
      <c r="B4000" s="73"/>
      <c r="C4000" s="73"/>
      <c r="D4000" s="73"/>
      <c r="E4000" s="73"/>
      <c r="F4000" s="73"/>
    </row>
    <row r="4001">
      <c r="A4001" s="73"/>
      <c r="B4001" s="73"/>
      <c r="C4001" s="73"/>
      <c r="D4001" s="73"/>
      <c r="E4001" s="73"/>
      <c r="F4001" s="73"/>
    </row>
    <row r="4002">
      <c r="A4002" s="73"/>
      <c r="B4002" s="73"/>
      <c r="C4002" s="73"/>
      <c r="D4002" s="73"/>
      <c r="E4002" s="73"/>
      <c r="F4002" s="73"/>
    </row>
    <row r="4003">
      <c r="A4003" s="73"/>
      <c r="B4003" s="73"/>
      <c r="C4003" s="73"/>
      <c r="D4003" s="73"/>
      <c r="E4003" s="73"/>
      <c r="F4003" s="73"/>
    </row>
    <row r="4004">
      <c r="A4004" s="73"/>
      <c r="B4004" s="73"/>
      <c r="C4004" s="73"/>
      <c r="D4004" s="73"/>
      <c r="E4004" s="73"/>
      <c r="F4004" s="73"/>
    </row>
    <row r="4005">
      <c r="A4005" s="73"/>
      <c r="B4005" s="73"/>
      <c r="C4005" s="73"/>
      <c r="D4005" s="73"/>
      <c r="E4005" s="73"/>
      <c r="F4005" s="73"/>
    </row>
    <row r="4006">
      <c r="A4006" s="73"/>
      <c r="B4006" s="73"/>
      <c r="C4006" s="73"/>
      <c r="D4006" s="73"/>
      <c r="E4006" s="73"/>
      <c r="F4006" s="73"/>
    </row>
    <row r="4007">
      <c r="A4007" s="73"/>
      <c r="B4007" s="73"/>
      <c r="C4007" s="73"/>
      <c r="D4007" s="73"/>
      <c r="E4007" s="73"/>
      <c r="F4007" s="73"/>
    </row>
    <row r="4008">
      <c r="A4008" s="73"/>
      <c r="B4008" s="73"/>
      <c r="C4008" s="73"/>
      <c r="D4008" s="73"/>
      <c r="E4008" s="73"/>
      <c r="F4008" s="73"/>
    </row>
    <row r="4009">
      <c r="A4009" s="73"/>
      <c r="B4009" s="73"/>
      <c r="C4009" s="73"/>
      <c r="D4009" s="73"/>
      <c r="E4009" s="73"/>
      <c r="F4009" s="73"/>
    </row>
    <row r="4010">
      <c r="A4010" s="73"/>
      <c r="B4010" s="73"/>
      <c r="C4010" s="73"/>
      <c r="D4010" s="73"/>
      <c r="E4010" s="73"/>
      <c r="F4010" s="73"/>
    </row>
    <row r="4011">
      <c r="A4011" s="73"/>
      <c r="B4011" s="73"/>
      <c r="C4011" s="73"/>
      <c r="D4011" s="73"/>
      <c r="E4011" s="73"/>
      <c r="F4011" s="73"/>
    </row>
    <row r="4012">
      <c r="A4012" s="73"/>
      <c r="B4012" s="73"/>
      <c r="C4012" s="73"/>
      <c r="D4012" s="73"/>
      <c r="E4012" s="73"/>
      <c r="F4012" s="73"/>
    </row>
    <row r="4013">
      <c r="A4013" s="73"/>
      <c r="B4013" s="73"/>
      <c r="C4013" s="73"/>
      <c r="D4013" s="73"/>
      <c r="E4013" s="73"/>
      <c r="F4013" s="73"/>
    </row>
    <row r="4014">
      <c r="A4014" s="73"/>
      <c r="B4014" s="73"/>
      <c r="C4014" s="73"/>
      <c r="D4014" s="73"/>
      <c r="E4014" s="73"/>
      <c r="F4014" s="73"/>
    </row>
    <row r="4015">
      <c r="A4015" s="73"/>
      <c r="B4015" s="73"/>
      <c r="C4015" s="73"/>
      <c r="D4015" s="73"/>
      <c r="E4015" s="73"/>
      <c r="F4015" s="73"/>
    </row>
    <row r="4016">
      <c r="A4016" s="73"/>
      <c r="B4016" s="73"/>
      <c r="C4016" s="73"/>
      <c r="D4016" s="73"/>
      <c r="E4016" s="73"/>
      <c r="F4016" s="73"/>
    </row>
    <row r="4017">
      <c r="A4017" s="73"/>
      <c r="B4017" s="73"/>
      <c r="C4017" s="73"/>
      <c r="D4017" s="73"/>
      <c r="E4017" s="73"/>
      <c r="F4017" s="73"/>
    </row>
    <row r="4018">
      <c r="A4018" s="73"/>
      <c r="B4018" s="73"/>
      <c r="C4018" s="73"/>
      <c r="D4018" s="73"/>
      <c r="E4018" s="73"/>
      <c r="F4018" s="73"/>
    </row>
    <row r="4019">
      <c r="A4019" s="73"/>
      <c r="B4019" s="73"/>
      <c r="C4019" s="73"/>
      <c r="D4019" s="73"/>
      <c r="E4019" s="73"/>
      <c r="F4019" s="73"/>
    </row>
    <row r="4020">
      <c r="A4020" s="73"/>
      <c r="B4020" s="73"/>
      <c r="C4020" s="73"/>
      <c r="D4020" s="73"/>
      <c r="E4020" s="73"/>
      <c r="F4020" s="73"/>
    </row>
    <row r="4021">
      <c r="A4021" s="73"/>
      <c r="B4021" s="73"/>
      <c r="C4021" s="73"/>
      <c r="D4021" s="73"/>
      <c r="E4021" s="73"/>
      <c r="F4021" s="73"/>
    </row>
    <row r="4022">
      <c r="A4022" s="73"/>
      <c r="B4022" s="73"/>
      <c r="C4022" s="73"/>
      <c r="D4022" s="73"/>
      <c r="E4022" s="73"/>
      <c r="F4022" s="73"/>
    </row>
    <row r="4023">
      <c r="A4023" s="73"/>
      <c r="B4023" s="73"/>
      <c r="C4023" s="73"/>
      <c r="D4023" s="73"/>
      <c r="E4023" s="73"/>
      <c r="F4023" s="73"/>
    </row>
    <row r="4024">
      <c r="A4024" s="73"/>
      <c r="B4024" s="73"/>
      <c r="C4024" s="73"/>
      <c r="D4024" s="73"/>
      <c r="E4024" s="73"/>
      <c r="F4024" s="73"/>
    </row>
    <row r="4025">
      <c r="A4025" s="73"/>
      <c r="B4025" s="73"/>
      <c r="C4025" s="73"/>
      <c r="D4025" s="73"/>
      <c r="E4025" s="73"/>
      <c r="F4025" s="73"/>
    </row>
    <row r="4026">
      <c r="A4026" s="73"/>
      <c r="B4026" s="73"/>
      <c r="C4026" s="73"/>
      <c r="D4026" s="73"/>
      <c r="E4026" s="73"/>
      <c r="F4026" s="73"/>
    </row>
    <row r="4027">
      <c r="A4027" s="73"/>
      <c r="B4027" s="73"/>
      <c r="C4027" s="73"/>
      <c r="D4027" s="73"/>
      <c r="E4027" s="73"/>
      <c r="F4027" s="73"/>
    </row>
    <row r="4028">
      <c r="A4028" s="73"/>
      <c r="B4028" s="73"/>
      <c r="C4028" s="73"/>
      <c r="D4028" s="73"/>
      <c r="E4028" s="73"/>
      <c r="F4028" s="73"/>
    </row>
    <row r="4029">
      <c r="A4029" s="73"/>
      <c r="B4029" s="73"/>
      <c r="C4029" s="73"/>
      <c r="D4029" s="73"/>
      <c r="E4029" s="73"/>
      <c r="F4029" s="73"/>
    </row>
    <row r="4030">
      <c r="A4030" s="73"/>
      <c r="B4030" s="73"/>
      <c r="C4030" s="73"/>
      <c r="D4030" s="73"/>
      <c r="E4030" s="73"/>
      <c r="F4030" s="73"/>
    </row>
    <row r="4031">
      <c r="A4031" s="73"/>
      <c r="B4031" s="73"/>
      <c r="C4031" s="73"/>
      <c r="D4031" s="73"/>
      <c r="E4031" s="73"/>
      <c r="F4031" s="73"/>
    </row>
    <row r="4032">
      <c r="A4032" s="73"/>
      <c r="B4032" s="73"/>
      <c r="C4032" s="73"/>
      <c r="D4032" s="73"/>
      <c r="E4032" s="73"/>
      <c r="F4032" s="73"/>
    </row>
    <row r="4033">
      <c r="A4033" s="73"/>
      <c r="B4033" s="73"/>
      <c r="C4033" s="73"/>
      <c r="D4033" s="73"/>
      <c r="E4033" s="73"/>
      <c r="F4033" s="73"/>
    </row>
    <row r="4034">
      <c r="A4034" s="73"/>
      <c r="B4034" s="73"/>
      <c r="C4034" s="73"/>
      <c r="D4034" s="73"/>
      <c r="E4034" s="73"/>
      <c r="F4034" s="73"/>
    </row>
    <row r="4035">
      <c r="A4035" s="73"/>
      <c r="B4035" s="73"/>
      <c r="C4035" s="73"/>
      <c r="D4035" s="73"/>
      <c r="E4035" s="73"/>
      <c r="F4035" s="73"/>
    </row>
    <row r="4036">
      <c r="A4036" s="73"/>
      <c r="B4036" s="73"/>
      <c r="C4036" s="73"/>
      <c r="D4036" s="73"/>
      <c r="E4036" s="73"/>
      <c r="F4036" s="73"/>
    </row>
    <row r="4037">
      <c r="A4037" s="73"/>
      <c r="B4037" s="73"/>
      <c r="C4037" s="73"/>
      <c r="D4037" s="73"/>
      <c r="E4037" s="73"/>
      <c r="F4037" s="73"/>
    </row>
    <row r="4038">
      <c r="A4038" s="73"/>
      <c r="B4038" s="73"/>
      <c r="C4038" s="73"/>
      <c r="D4038" s="73"/>
      <c r="E4038" s="73"/>
      <c r="F4038" s="73"/>
    </row>
    <row r="4039">
      <c r="A4039" s="73"/>
      <c r="B4039" s="73"/>
      <c r="C4039" s="73"/>
      <c r="D4039" s="73"/>
      <c r="E4039" s="73"/>
      <c r="F4039" s="73"/>
    </row>
    <row r="4040">
      <c r="A4040" s="73"/>
      <c r="B4040" s="73"/>
      <c r="C4040" s="73"/>
      <c r="D4040" s="73"/>
      <c r="E4040" s="73"/>
      <c r="F4040" s="73"/>
    </row>
    <row r="4041">
      <c r="A4041" s="73"/>
      <c r="B4041" s="73"/>
      <c r="C4041" s="73"/>
      <c r="D4041" s="73"/>
      <c r="E4041" s="73"/>
      <c r="F4041" s="73"/>
    </row>
    <row r="4042">
      <c r="A4042" s="73"/>
      <c r="B4042" s="73"/>
      <c r="C4042" s="73"/>
      <c r="D4042" s="73"/>
      <c r="E4042" s="73"/>
      <c r="F4042" s="73"/>
    </row>
    <row r="4043">
      <c r="A4043" s="73"/>
      <c r="B4043" s="73"/>
      <c r="C4043" s="73"/>
      <c r="D4043" s="73"/>
      <c r="E4043" s="73"/>
      <c r="F4043" s="73"/>
    </row>
    <row r="4044">
      <c r="A4044" s="73"/>
      <c r="B4044" s="73"/>
      <c r="C4044" s="73"/>
      <c r="D4044" s="73"/>
      <c r="E4044" s="73"/>
      <c r="F4044" s="73"/>
    </row>
    <row r="4045">
      <c r="A4045" s="73"/>
      <c r="B4045" s="73"/>
      <c r="C4045" s="73"/>
      <c r="D4045" s="73"/>
      <c r="E4045" s="73"/>
      <c r="F4045" s="73"/>
    </row>
    <row r="4046">
      <c r="A4046" s="73"/>
      <c r="B4046" s="73"/>
      <c r="C4046" s="73"/>
      <c r="D4046" s="73"/>
      <c r="E4046" s="73"/>
      <c r="F4046" s="73"/>
    </row>
    <row r="4047">
      <c r="A4047" s="73"/>
      <c r="B4047" s="73"/>
      <c r="C4047" s="73"/>
      <c r="D4047" s="73"/>
      <c r="E4047" s="73"/>
      <c r="F4047" s="73"/>
    </row>
    <row r="4048">
      <c r="A4048" s="73"/>
      <c r="B4048" s="73"/>
      <c r="C4048" s="73"/>
      <c r="D4048" s="73"/>
      <c r="E4048" s="73"/>
      <c r="F4048" s="73"/>
    </row>
    <row r="4049">
      <c r="A4049" s="73"/>
      <c r="B4049" s="73"/>
      <c r="C4049" s="73"/>
      <c r="D4049" s="73"/>
      <c r="E4049" s="73"/>
      <c r="F4049" s="73"/>
    </row>
    <row r="4050">
      <c r="A4050" s="73"/>
      <c r="B4050" s="73"/>
      <c r="C4050" s="73"/>
      <c r="D4050" s="73"/>
      <c r="E4050" s="73"/>
      <c r="F4050" s="73"/>
    </row>
    <row r="4051">
      <c r="A4051" s="73"/>
      <c r="B4051" s="73"/>
      <c r="C4051" s="73"/>
      <c r="D4051" s="73"/>
      <c r="E4051" s="73"/>
      <c r="F4051" s="73"/>
    </row>
    <row r="4052">
      <c r="A4052" s="73"/>
      <c r="B4052" s="73"/>
      <c r="C4052" s="73"/>
      <c r="D4052" s="73"/>
      <c r="E4052" s="73"/>
      <c r="F4052" s="73"/>
    </row>
    <row r="4053">
      <c r="A4053" s="73"/>
      <c r="B4053" s="73"/>
      <c r="C4053" s="73"/>
      <c r="D4053" s="73"/>
      <c r="E4053" s="73"/>
      <c r="F4053" s="73"/>
    </row>
    <row r="4054">
      <c r="A4054" s="73"/>
      <c r="B4054" s="73"/>
      <c r="C4054" s="73"/>
      <c r="D4054" s="73"/>
      <c r="E4054" s="73"/>
      <c r="F4054" s="73"/>
    </row>
    <row r="4055">
      <c r="A4055" s="73"/>
      <c r="B4055" s="73"/>
      <c r="C4055" s="73"/>
      <c r="D4055" s="73"/>
      <c r="E4055" s="73"/>
      <c r="F4055" s="73"/>
    </row>
    <row r="4056">
      <c r="A4056" s="73"/>
      <c r="B4056" s="73"/>
      <c r="C4056" s="73"/>
      <c r="D4056" s="73"/>
      <c r="E4056" s="73"/>
      <c r="F4056" s="73"/>
    </row>
    <row r="4057">
      <c r="A4057" s="73"/>
      <c r="B4057" s="73"/>
      <c r="C4057" s="73"/>
      <c r="D4057" s="73"/>
      <c r="E4057" s="73"/>
      <c r="F4057" s="73"/>
    </row>
    <row r="4058">
      <c r="A4058" s="73"/>
      <c r="B4058" s="73"/>
      <c r="C4058" s="73"/>
      <c r="D4058" s="73"/>
      <c r="E4058" s="73"/>
      <c r="F4058" s="73"/>
    </row>
    <row r="4059">
      <c r="A4059" s="73"/>
      <c r="B4059" s="73"/>
      <c r="C4059" s="73"/>
      <c r="D4059" s="73"/>
      <c r="E4059" s="73"/>
      <c r="F4059" s="73"/>
    </row>
    <row r="4060">
      <c r="A4060" s="73"/>
      <c r="B4060" s="73"/>
      <c r="C4060" s="73"/>
      <c r="D4060" s="73"/>
      <c r="E4060" s="73"/>
      <c r="F4060" s="73"/>
    </row>
    <row r="4061">
      <c r="A4061" s="73"/>
      <c r="B4061" s="73"/>
      <c r="C4061" s="73"/>
      <c r="D4061" s="73"/>
      <c r="E4061" s="73"/>
      <c r="F4061" s="73"/>
    </row>
    <row r="4062">
      <c r="A4062" s="73"/>
      <c r="B4062" s="73"/>
      <c r="C4062" s="73"/>
      <c r="D4062" s="73"/>
      <c r="E4062" s="73"/>
      <c r="F4062" s="73"/>
    </row>
    <row r="4063">
      <c r="A4063" s="73"/>
      <c r="B4063" s="73"/>
      <c r="C4063" s="73"/>
      <c r="D4063" s="73"/>
      <c r="E4063" s="73"/>
      <c r="F4063" s="73"/>
    </row>
    <row r="4064">
      <c r="A4064" s="73"/>
      <c r="B4064" s="73"/>
      <c r="C4064" s="73"/>
      <c r="D4064" s="73"/>
      <c r="E4064" s="73"/>
      <c r="F4064" s="73"/>
    </row>
    <row r="4065">
      <c r="A4065" s="73"/>
      <c r="B4065" s="73"/>
      <c r="C4065" s="73"/>
      <c r="D4065" s="73"/>
      <c r="E4065" s="73"/>
      <c r="F4065" s="73"/>
    </row>
    <row r="4066">
      <c r="A4066" s="73"/>
      <c r="B4066" s="73"/>
      <c r="C4066" s="73"/>
      <c r="D4066" s="73"/>
      <c r="E4066" s="73"/>
      <c r="F4066" s="73"/>
    </row>
    <row r="4067">
      <c r="A4067" s="73"/>
      <c r="B4067" s="73"/>
      <c r="C4067" s="73"/>
      <c r="D4067" s="73"/>
      <c r="E4067" s="73"/>
      <c r="F4067" s="73"/>
    </row>
    <row r="4068">
      <c r="A4068" s="73"/>
      <c r="B4068" s="73"/>
      <c r="C4068" s="73"/>
      <c r="D4068" s="73"/>
      <c r="E4068" s="73"/>
      <c r="F4068" s="73"/>
    </row>
    <row r="4069">
      <c r="A4069" s="73"/>
      <c r="B4069" s="73"/>
      <c r="C4069" s="73"/>
      <c r="D4069" s="73"/>
      <c r="E4069" s="73"/>
      <c r="F4069" s="73"/>
    </row>
    <row r="4070">
      <c r="A4070" s="73"/>
      <c r="B4070" s="73"/>
      <c r="C4070" s="73"/>
      <c r="D4070" s="73"/>
      <c r="E4070" s="73"/>
      <c r="F4070" s="73"/>
    </row>
    <row r="4071">
      <c r="A4071" s="73"/>
      <c r="B4071" s="73"/>
      <c r="C4071" s="73"/>
      <c r="D4071" s="73"/>
      <c r="E4071" s="73"/>
      <c r="F4071" s="73"/>
    </row>
    <row r="4072">
      <c r="A4072" s="73"/>
      <c r="B4072" s="73"/>
      <c r="C4072" s="73"/>
      <c r="D4072" s="73"/>
      <c r="E4072" s="73"/>
      <c r="F4072" s="73"/>
    </row>
    <row r="4073">
      <c r="A4073" s="73"/>
      <c r="B4073" s="73"/>
      <c r="C4073" s="73"/>
      <c r="D4073" s="73"/>
      <c r="E4073" s="73"/>
      <c r="F4073" s="73"/>
    </row>
    <row r="4074">
      <c r="A4074" s="73"/>
      <c r="B4074" s="73"/>
      <c r="C4074" s="73"/>
      <c r="D4074" s="73"/>
      <c r="E4074" s="73"/>
      <c r="F4074" s="73"/>
    </row>
    <row r="4075">
      <c r="A4075" s="73"/>
      <c r="B4075" s="73"/>
      <c r="C4075" s="73"/>
      <c r="D4075" s="73"/>
      <c r="E4075" s="73"/>
      <c r="F4075" s="73"/>
    </row>
    <row r="4076">
      <c r="A4076" s="73"/>
      <c r="B4076" s="73"/>
      <c r="C4076" s="73"/>
      <c r="D4076" s="73"/>
      <c r="E4076" s="73"/>
      <c r="F4076" s="73"/>
    </row>
    <row r="4077">
      <c r="A4077" s="73"/>
      <c r="B4077" s="73"/>
      <c r="C4077" s="73"/>
      <c r="D4077" s="73"/>
      <c r="E4077" s="73"/>
      <c r="F4077" s="73"/>
    </row>
    <row r="4078">
      <c r="A4078" s="73"/>
      <c r="B4078" s="73"/>
      <c r="C4078" s="73"/>
      <c r="D4078" s="73"/>
      <c r="E4078" s="73"/>
      <c r="F4078" s="73"/>
    </row>
    <row r="4079">
      <c r="A4079" s="73"/>
      <c r="B4079" s="73"/>
      <c r="C4079" s="73"/>
      <c r="D4079" s="73"/>
      <c r="E4079" s="73"/>
      <c r="F4079" s="73"/>
    </row>
    <row r="4080">
      <c r="A4080" s="73"/>
      <c r="B4080" s="73"/>
      <c r="C4080" s="73"/>
      <c r="D4080" s="73"/>
      <c r="E4080" s="73"/>
      <c r="F4080" s="73"/>
    </row>
    <row r="4081">
      <c r="A4081" s="73"/>
      <c r="B4081" s="73"/>
      <c r="C4081" s="73"/>
      <c r="D4081" s="73"/>
      <c r="E4081" s="73"/>
      <c r="F4081" s="73"/>
    </row>
    <row r="4082">
      <c r="A4082" s="73"/>
      <c r="B4082" s="73"/>
      <c r="C4082" s="73"/>
      <c r="D4082" s="73"/>
      <c r="E4082" s="73"/>
      <c r="F4082" s="73"/>
    </row>
    <row r="4083">
      <c r="A4083" s="73"/>
      <c r="B4083" s="73"/>
      <c r="C4083" s="73"/>
      <c r="D4083" s="73"/>
      <c r="E4083" s="73"/>
      <c r="F4083" s="73"/>
    </row>
    <row r="4084">
      <c r="A4084" s="73"/>
      <c r="B4084" s="73"/>
      <c r="C4084" s="73"/>
      <c r="D4084" s="73"/>
      <c r="E4084" s="73"/>
      <c r="F4084" s="73"/>
    </row>
    <row r="4085">
      <c r="A4085" s="73"/>
      <c r="B4085" s="73"/>
      <c r="C4085" s="73"/>
      <c r="D4085" s="73"/>
      <c r="E4085" s="73"/>
      <c r="F4085" s="73"/>
    </row>
    <row r="4086">
      <c r="A4086" s="73"/>
      <c r="B4086" s="73"/>
      <c r="C4086" s="73"/>
      <c r="D4086" s="73"/>
      <c r="E4086" s="73"/>
      <c r="F4086" s="73"/>
    </row>
    <row r="4087">
      <c r="A4087" s="73"/>
      <c r="B4087" s="73"/>
      <c r="C4087" s="73"/>
      <c r="D4087" s="73"/>
      <c r="E4087" s="73"/>
      <c r="F4087" s="73"/>
    </row>
    <row r="4088">
      <c r="A4088" s="73"/>
      <c r="B4088" s="73"/>
      <c r="C4088" s="73"/>
      <c r="D4088" s="73"/>
      <c r="E4088" s="73"/>
      <c r="F4088" s="73"/>
    </row>
    <row r="4089">
      <c r="A4089" s="73"/>
      <c r="B4089" s="73"/>
      <c r="C4089" s="73"/>
      <c r="D4089" s="73"/>
      <c r="E4089" s="73"/>
      <c r="F4089" s="73"/>
    </row>
    <row r="4090">
      <c r="A4090" s="73"/>
      <c r="B4090" s="73"/>
      <c r="C4090" s="73"/>
      <c r="D4090" s="73"/>
      <c r="E4090" s="73"/>
      <c r="F4090" s="73"/>
    </row>
    <row r="4091">
      <c r="A4091" s="73"/>
      <c r="B4091" s="73"/>
      <c r="C4091" s="73"/>
      <c r="D4091" s="73"/>
      <c r="E4091" s="73"/>
      <c r="F4091" s="73"/>
    </row>
    <row r="4092">
      <c r="A4092" s="73"/>
      <c r="B4092" s="73"/>
      <c r="C4092" s="73"/>
      <c r="D4092" s="73"/>
      <c r="E4092" s="73"/>
      <c r="F4092" s="73"/>
    </row>
    <row r="4093">
      <c r="A4093" s="73"/>
      <c r="B4093" s="73"/>
      <c r="C4093" s="73"/>
      <c r="D4093" s="73"/>
      <c r="E4093" s="73"/>
      <c r="F4093" s="73"/>
    </row>
    <row r="4094">
      <c r="A4094" s="73"/>
      <c r="B4094" s="73"/>
      <c r="C4094" s="73"/>
      <c r="D4094" s="73"/>
      <c r="E4094" s="73"/>
      <c r="F4094" s="73"/>
    </row>
    <row r="4095">
      <c r="A4095" s="73"/>
      <c r="B4095" s="73"/>
      <c r="C4095" s="73"/>
      <c r="D4095" s="73"/>
      <c r="E4095" s="73"/>
      <c r="F4095" s="73"/>
    </row>
    <row r="4096">
      <c r="A4096" s="73"/>
      <c r="B4096" s="73"/>
      <c r="C4096" s="73"/>
      <c r="D4096" s="73"/>
      <c r="E4096" s="73"/>
      <c r="F4096" s="73"/>
    </row>
    <row r="4097">
      <c r="A4097" s="73"/>
      <c r="B4097" s="73"/>
      <c r="C4097" s="73"/>
      <c r="D4097" s="73"/>
      <c r="E4097" s="73"/>
      <c r="F4097" s="73"/>
    </row>
    <row r="4098">
      <c r="A4098" s="73"/>
      <c r="B4098" s="73"/>
      <c r="C4098" s="73"/>
      <c r="D4098" s="73"/>
      <c r="E4098" s="73"/>
      <c r="F4098" s="73"/>
    </row>
    <row r="4099">
      <c r="A4099" s="73"/>
      <c r="B4099" s="73"/>
      <c r="C4099" s="73"/>
      <c r="D4099" s="73"/>
      <c r="E4099" s="73"/>
      <c r="F4099" s="73"/>
    </row>
    <row r="4100">
      <c r="A4100" s="73"/>
      <c r="B4100" s="73"/>
      <c r="C4100" s="73"/>
      <c r="D4100" s="73"/>
      <c r="E4100" s="73"/>
      <c r="F4100" s="73"/>
    </row>
    <row r="4101">
      <c r="A4101" s="73"/>
      <c r="B4101" s="73"/>
      <c r="C4101" s="73"/>
      <c r="D4101" s="73"/>
      <c r="E4101" s="73"/>
      <c r="F4101" s="73"/>
    </row>
    <row r="4102">
      <c r="A4102" s="73"/>
      <c r="B4102" s="73"/>
      <c r="C4102" s="73"/>
      <c r="D4102" s="73"/>
      <c r="E4102" s="73"/>
      <c r="F4102" s="73"/>
    </row>
    <row r="4103">
      <c r="A4103" s="73"/>
      <c r="B4103" s="73"/>
      <c r="C4103" s="73"/>
      <c r="D4103" s="73"/>
      <c r="E4103" s="73"/>
      <c r="F4103" s="73"/>
    </row>
    <row r="4104">
      <c r="A4104" s="73"/>
      <c r="B4104" s="73"/>
      <c r="C4104" s="73"/>
      <c r="D4104" s="73"/>
      <c r="E4104" s="73"/>
      <c r="F4104" s="73"/>
    </row>
    <row r="4105">
      <c r="A4105" s="73"/>
      <c r="B4105" s="73"/>
      <c r="C4105" s="73"/>
      <c r="D4105" s="73"/>
      <c r="E4105" s="73"/>
      <c r="F4105" s="73"/>
    </row>
    <row r="4106">
      <c r="A4106" s="73"/>
      <c r="B4106" s="73"/>
      <c r="C4106" s="73"/>
      <c r="D4106" s="73"/>
      <c r="E4106" s="73"/>
      <c r="F4106" s="73"/>
    </row>
    <row r="4107">
      <c r="A4107" s="73"/>
      <c r="B4107" s="73"/>
      <c r="C4107" s="73"/>
      <c r="D4107" s="73"/>
      <c r="E4107" s="73"/>
      <c r="F4107" s="73"/>
    </row>
    <row r="4108">
      <c r="A4108" s="73"/>
      <c r="B4108" s="73"/>
      <c r="C4108" s="73"/>
      <c r="D4108" s="73"/>
      <c r="E4108" s="73"/>
      <c r="F4108" s="73"/>
    </row>
    <row r="4109">
      <c r="A4109" s="73"/>
      <c r="B4109" s="73"/>
      <c r="C4109" s="73"/>
      <c r="D4109" s="73"/>
      <c r="E4109" s="73"/>
      <c r="F4109" s="73"/>
    </row>
    <row r="4110">
      <c r="A4110" s="73"/>
      <c r="B4110" s="73"/>
      <c r="C4110" s="73"/>
      <c r="D4110" s="73"/>
      <c r="E4110" s="73"/>
      <c r="F4110" s="73"/>
    </row>
    <row r="4111">
      <c r="A4111" s="73"/>
      <c r="B4111" s="73"/>
      <c r="C4111" s="73"/>
      <c r="D4111" s="73"/>
      <c r="E4111" s="73"/>
      <c r="F4111" s="73"/>
    </row>
    <row r="4112">
      <c r="A4112" s="73"/>
      <c r="B4112" s="73"/>
      <c r="C4112" s="73"/>
      <c r="D4112" s="73"/>
      <c r="E4112" s="73"/>
      <c r="F4112" s="73"/>
    </row>
    <row r="4113">
      <c r="A4113" s="73"/>
      <c r="B4113" s="73"/>
      <c r="C4113" s="73"/>
      <c r="D4113" s="73"/>
      <c r="E4113" s="73"/>
      <c r="F4113" s="73"/>
    </row>
    <row r="4114">
      <c r="A4114" s="73"/>
      <c r="B4114" s="73"/>
      <c r="C4114" s="73"/>
      <c r="D4114" s="73"/>
      <c r="E4114" s="73"/>
      <c r="F4114" s="73"/>
    </row>
    <row r="4115">
      <c r="A4115" s="73"/>
      <c r="B4115" s="73"/>
      <c r="C4115" s="73"/>
      <c r="D4115" s="73"/>
      <c r="E4115" s="73"/>
      <c r="F4115" s="73"/>
    </row>
    <row r="4116">
      <c r="A4116" s="73"/>
      <c r="B4116" s="73"/>
      <c r="C4116" s="73"/>
      <c r="D4116" s="73"/>
      <c r="E4116" s="73"/>
      <c r="F4116" s="73"/>
    </row>
    <row r="4117">
      <c r="A4117" s="73"/>
      <c r="B4117" s="73"/>
      <c r="C4117" s="73"/>
      <c r="D4117" s="73"/>
      <c r="E4117" s="73"/>
      <c r="F4117" s="73"/>
    </row>
    <row r="4118">
      <c r="A4118" s="73"/>
      <c r="B4118" s="73"/>
      <c r="C4118" s="73"/>
      <c r="D4118" s="73"/>
      <c r="E4118" s="73"/>
      <c r="F4118" s="73"/>
    </row>
    <row r="4119">
      <c r="A4119" s="73"/>
      <c r="B4119" s="73"/>
      <c r="C4119" s="73"/>
      <c r="D4119" s="73"/>
      <c r="E4119" s="73"/>
      <c r="F4119" s="73"/>
    </row>
    <row r="4120">
      <c r="A4120" s="73"/>
      <c r="B4120" s="73"/>
      <c r="C4120" s="73"/>
      <c r="D4120" s="73"/>
      <c r="E4120" s="73"/>
      <c r="F4120" s="73"/>
    </row>
    <row r="4121">
      <c r="A4121" s="73"/>
      <c r="B4121" s="73"/>
      <c r="C4121" s="73"/>
      <c r="D4121" s="73"/>
      <c r="E4121" s="73"/>
      <c r="F4121" s="73"/>
    </row>
    <row r="4122">
      <c r="A4122" s="73"/>
      <c r="B4122" s="73"/>
      <c r="C4122" s="73"/>
      <c r="D4122" s="73"/>
      <c r="E4122" s="73"/>
      <c r="F4122" s="73"/>
    </row>
    <row r="4123">
      <c r="A4123" s="73"/>
      <c r="B4123" s="73"/>
      <c r="C4123" s="73"/>
      <c r="D4123" s="73"/>
      <c r="E4123" s="73"/>
      <c r="F4123" s="73"/>
    </row>
    <row r="4124">
      <c r="A4124" s="73"/>
      <c r="B4124" s="73"/>
      <c r="C4124" s="73"/>
      <c r="D4124" s="73"/>
      <c r="E4124" s="73"/>
      <c r="F4124" s="73"/>
    </row>
    <row r="4125">
      <c r="A4125" s="73"/>
      <c r="B4125" s="73"/>
      <c r="C4125" s="73"/>
      <c r="D4125" s="73"/>
      <c r="E4125" s="73"/>
      <c r="F4125" s="73"/>
    </row>
    <row r="4126">
      <c r="A4126" s="73"/>
      <c r="B4126" s="73"/>
      <c r="C4126" s="73"/>
      <c r="D4126" s="73"/>
      <c r="E4126" s="73"/>
      <c r="F4126" s="73"/>
    </row>
    <row r="4127">
      <c r="A4127" s="73"/>
      <c r="B4127" s="73"/>
      <c r="C4127" s="73"/>
      <c r="D4127" s="73"/>
      <c r="E4127" s="73"/>
      <c r="F4127" s="73"/>
    </row>
    <row r="4128">
      <c r="A4128" s="73"/>
      <c r="B4128" s="73"/>
      <c r="C4128" s="73"/>
      <c r="D4128" s="73"/>
      <c r="E4128" s="73"/>
      <c r="F4128" s="73"/>
    </row>
    <row r="4129">
      <c r="A4129" s="73"/>
      <c r="B4129" s="73"/>
      <c r="C4129" s="73"/>
      <c r="D4129" s="73"/>
      <c r="E4129" s="73"/>
      <c r="F4129" s="73"/>
    </row>
    <row r="4130">
      <c r="A4130" s="73"/>
      <c r="B4130" s="73"/>
      <c r="C4130" s="73"/>
      <c r="D4130" s="73"/>
      <c r="E4130" s="73"/>
      <c r="F4130" s="73"/>
    </row>
    <row r="4131">
      <c r="A4131" s="73"/>
      <c r="B4131" s="73"/>
      <c r="C4131" s="73"/>
      <c r="D4131" s="73"/>
      <c r="E4131" s="73"/>
      <c r="F4131" s="73"/>
    </row>
    <row r="4132">
      <c r="A4132" s="73"/>
      <c r="B4132" s="73"/>
      <c r="C4132" s="73"/>
      <c r="D4132" s="73"/>
      <c r="E4132" s="73"/>
      <c r="F4132" s="73"/>
    </row>
    <row r="4133">
      <c r="A4133" s="73"/>
      <c r="B4133" s="73"/>
      <c r="C4133" s="73"/>
      <c r="D4133" s="73"/>
      <c r="E4133" s="73"/>
      <c r="F4133" s="73"/>
    </row>
    <row r="4134">
      <c r="A4134" s="73"/>
      <c r="B4134" s="73"/>
      <c r="C4134" s="73"/>
      <c r="D4134" s="73"/>
      <c r="E4134" s="73"/>
      <c r="F4134" s="73"/>
    </row>
    <row r="4135">
      <c r="A4135" s="73"/>
      <c r="B4135" s="73"/>
      <c r="C4135" s="73"/>
      <c r="D4135" s="73"/>
      <c r="E4135" s="73"/>
      <c r="F4135" s="73"/>
    </row>
    <row r="4136">
      <c r="A4136" s="73"/>
      <c r="B4136" s="73"/>
      <c r="C4136" s="73"/>
      <c r="D4136" s="73"/>
      <c r="E4136" s="73"/>
      <c r="F4136" s="73"/>
    </row>
    <row r="4137">
      <c r="A4137" s="73"/>
      <c r="B4137" s="73"/>
      <c r="C4137" s="73"/>
      <c r="D4137" s="73"/>
      <c r="E4137" s="73"/>
      <c r="F4137" s="73"/>
    </row>
    <row r="4138">
      <c r="A4138" s="73"/>
      <c r="B4138" s="73"/>
      <c r="C4138" s="73"/>
      <c r="D4138" s="73"/>
      <c r="E4138" s="73"/>
      <c r="F4138" s="73"/>
    </row>
    <row r="4139">
      <c r="A4139" s="73"/>
      <c r="B4139" s="73"/>
      <c r="C4139" s="73"/>
      <c r="D4139" s="73"/>
      <c r="E4139" s="73"/>
      <c r="F4139" s="73"/>
    </row>
    <row r="4140">
      <c r="A4140" s="73"/>
      <c r="B4140" s="73"/>
      <c r="C4140" s="73"/>
      <c r="D4140" s="73"/>
      <c r="E4140" s="73"/>
      <c r="F4140" s="73"/>
    </row>
    <row r="4141">
      <c r="A4141" s="73"/>
      <c r="B4141" s="73"/>
      <c r="C4141" s="73"/>
      <c r="D4141" s="73"/>
      <c r="E4141" s="73"/>
      <c r="F4141" s="73"/>
    </row>
    <row r="4142">
      <c r="A4142" s="73"/>
      <c r="B4142" s="73"/>
      <c r="C4142" s="73"/>
      <c r="D4142" s="73"/>
      <c r="E4142" s="73"/>
      <c r="F4142" s="73"/>
    </row>
    <row r="4143">
      <c r="A4143" s="73"/>
      <c r="B4143" s="73"/>
      <c r="C4143" s="73"/>
      <c r="D4143" s="73"/>
      <c r="E4143" s="73"/>
      <c r="F4143" s="73"/>
    </row>
    <row r="4144">
      <c r="A4144" s="73"/>
      <c r="B4144" s="73"/>
      <c r="C4144" s="73"/>
      <c r="D4144" s="73"/>
      <c r="E4144" s="73"/>
      <c r="F4144" s="73"/>
    </row>
    <row r="4145">
      <c r="A4145" s="73"/>
      <c r="B4145" s="73"/>
      <c r="C4145" s="73"/>
      <c r="D4145" s="73"/>
      <c r="E4145" s="73"/>
      <c r="F4145" s="73"/>
    </row>
    <row r="4146">
      <c r="A4146" s="73"/>
      <c r="B4146" s="73"/>
      <c r="C4146" s="73"/>
      <c r="D4146" s="73"/>
      <c r="E4146" s="73"/>
      <c r="F4146" s="73"/>
    </row>
    <row r="4147">
      <c r="A4147" s="73"/>
      <c r="B4147" s="73"/>
      <c r="C4147" s="73"/>
      <c r="D4147" s="73"/>
      <c r="E4147" s="73"/>
      <c r="F4147" s="73"/>
    </row>
    <row r="4148">
      <c r="A4148" s="73"/>
      <c r="B4148" s="73"/>
      <c r="C4148" s="73"/>
      <c r="D4148" s="73"/>
      <c r="E4148" s="73"/>
      <c r="F4148" s="73"/>
    </row>
    <row r="4149">
      <c r="A4149" s="73"/>
      <c r="B4149" s="73"/>
      <c r="C4149" s="73"/>
      <c r="D4149" s="73"/>
      <c r="E4149" s="73"/>
      <c r="F4149" s="73"/>
    </row>
    <row r="4150">
      <c r="A4150" s="73"/>
      <c r="B4150" s="73"/>
      <c r="C4150" s="73"/>
      <c r="D4150" s="73"/>
      <c r="E4150" s="73"/>
      <c r="F4150" s="73"/>
    </row>
    <row r="4151">
      <c r="A4151" s="73"/>
      <c r="B4151" s="73"/>
      <c r="C4151" s="73"/>
      <c r="D4151" s="73"/>
      <c r="E4151" s="73"/>
      <c r="F4151" s="73"/>
    </row>
    <row r="4152">
      <c r="A4152" s="73"/>
      <c r="B4152" s="73"/>
      <c r="C4152" s="73"/>
      <c r="D4152" s="73"/>
      <c r="E4152" s="73"/>
      <c r="F4152" s="73"/>
    </row>
    <row r="4153">
      <c r="A4153" s="73"/>
      <c r="B4153" s="73"/>
      <c r="C4153" s="73"/>
      <c r="D4153" s="73"/>
      <c r="E4153" s="73"/>
      <c r="F4153" s="73"/>
    </row>
    <row r="4154">
      <c r="A4154" s="73"/>
      <c r="B4154" s="73"/>
      <c r="C4154" s="73"/>
      <c r="D4154" s="73"/>
      <c r="E4154" s="73"/>
      <c r="F4154" s="73"/>
    </row>
    <row r="4155">
      <c r="A4155" s="73"/>
      <c r="B4155" s="73"/>
      <c r="C4155" s="73"/>
      <c r="D4155" s="73"/>
      <c r="E4155" s="73"/>
      <c r="F4155" s="73"/>
    </row>
    <row r="4156">
      <c r="A4156" s="73"/>
      <c r="B4156" s="73"/>
      <c r="C4156" s="73"/>
      <c r="D4156" s="73"/>
      <c r="E4156" s="73"/>
      <c r="F4156" s="73"/>
    </row>
    <row r="4157">
      <c r="A4157" s="73"/>
      <c r="B4157" s="73"/>
      <c r="C4157" s="73"/>
      <c r="D4157" s="73"/>
      <c r="E4157" s="73"/>
      <c r="F4157" s="73"/>
    </row>
    <row r="4158">
      <c r="A4158" s="73"/>
      <c r="B4158" s="73"/>
      <c r="C4158" s="73"/>
      <c r="D4158" s="73"/>
      <c r="E4158" s="73"/>
      <c r="F4158" s="73"/>
    </row>
    <row r="4159">
      <c r="A4159" s="73"/>
      <c r="B4159" s="73"/>
      <c r="C4159" s="73"/>
      <c r="D4159" s="73"/>
      <c r="E4159" s="73"/>
      <c r="F4159" s="73"/>
    </row>
    <row r="4160">
      <c r="A4160" s="73"/>
      <c r="B4160" s="73"/>
      <c r="C4160" s="73"/>
      <c r="D4160" s="73"/>
      <c r="E4160" s="73"/>
      <c r="F4160" s="73"/>
    </row>
    <row r="4161">
      <c r="A4161" s="73"/>
      <c r="B4161" s="73"/>
      <c r="C4161" s="73"/>
      <c r="D4161" s="73"/>
      <c r="E4161" s="73"/>
      <c r="F4161" s="73"/>
    </row>
    <row r="4162">
      <c r="A4162" s="73"/>
      <c r="B4162" s="73"/>
      <c r="C4162" s="73"/>
      <c r="D4162" s="73"/>
      <c r="E4162" s="73"/>
      <c r="F4162" s="73"/>
    </row>
    <row r="4163">
      <c r="A4163" s="73"/>
      <c r="B4163" s="73"/>
      <c r="C4163" s="73"/>
      <c r="D4163" s="73"/>
      <c r="E4163" s="73"/>
      <c r="F4163" s="73"/>
    </row>
    <row r="4164">
      <c r="A4164" s="73"/>
      <c r="B4164" s="73"/>
      <c r="C4164" s="73"/>
      <c r="D4164" s="73"/>
      <c r="E4164" s="73"/>
      <c r="F4164" s="73"/>
    </row>
    <row r="4165">
      <c r="A4165" s="73"/>
      <c r="B4165" s="73"/>
      <c r="C4165" s="73"/>
      <c r="D4165" s="73"/>
      <c r="E4165" s="73"/>
      <c r="F4165" s="73"/>
    </row>
    <row r="4166">
      <c r="A4166" s="73"/>
      <c r="B4166" s="73"/>
      <c r="C4166" s="73"/>
      <c r="D4166" s="73"/>
      <c r="E4166" s="73"/>
      <c r="F4166" s="73"/>
    </row>
    <row r="4167">
      <c r="A4167" s="73"/>
      <c r="B4167" s="73"/>
      <c r="C4167" s="73"/>
      <c r="D4167" s="73"/>
      <c r="E4167" s="73"/>
      <c r="F4167" s="73"/>
    </row>
    <row r="4168">
      <c r="A4168" s="73"/>
      <c r="B4168" s="73"/>
      <c r="C4168" s="73"/>
      <c r="D4168" s="73"/>
      <c r="E4168" s="73"/>
      <c r="F4168" s="73"/>
    </row>
    <row r="4169">
      <c r="A4169" s="73"/>
      <c r="B4169" s="73"/>
      <c r="C4169" s="73"/>
      <c r="D4169" s="73"/>
      <c r="E4169" s="73"/>
      <c r="F4169" s="73"/>
    </row>
    <row r="4170">
      <c r="A4170" s="73"/>
      <c r="B4170" s="73"/>
      <c r="C4170" s="73"/>
      <c r="D4170" s="73"/>
      <c r="E4170" s="73"/>
      <c r="F4170" s="73"/>
    </row>
    <row r="4171">
      <c r="A4171" s="73"/>
      <c r="B4171" s="73"/>
      <c r="C4171" s="73"/>
      <c r="D4171" s="73"/>
      <c r="E4171" s="73"/>
      <c r="F4171" s="73"/>
    </row>
    <row r="4172">
      <c r="A4172" s="73"/>
      <c r="B4172" s="73"/>
      <c r="C4172" s="73"/>
      <c r="D4172" s="73"/>
      <c r="E4172" s="73"/>
      <c r="F4172" s="73"/>
    </row>
    <row r="4173">
      <c r="A4173" s="73"/>
      <c r="B4173" s="73"/>
      <c r="C4173" s="73"/>
      <c r="D4173" s="73"/>
      <c r="E4173" s="73"/>
      <c r="F4173" s="73"/>
    </row>
    <row r="4174">
      <c r="A4174" s="73"/>
      <c r="B4174" s="73"/>
      <c r="C4174" s="73"/>
      <c r="D4174" s="73"/>
      <c r="E4174" s="73"/>
      <c r="F4174" s="73"/>
    </row>
    <row r="4175">
      <c r="A4175" s="73"/>
      <c r="B4175" s="73"/>
      <c r="C4175" s="73"/>
      <c r="D4175" s="73"/>
      <c r="E4175" s="73"/>
      <c r="F4175" s="73"/>
    </row>
    <row r="4176">
      <c r="A4176" s="73"/>
      <c r="B4176" s="73"/>
      <c r="C4176" s="73"/>
      <c r="D4176" s="73"/>
      <c r="E4176" s="73"/>
      <c r="F4176" s="73"/>
    </row>
    <row r="4177">
      <c r="A4177" s="73"/>
      <c r="B4177" s="73"/>
      <c r="C4177" s="73"/>
      <c r="D4177" s="73"/>
      <c r="E4177" s="73"/>
      <c r="F4177" s="73"/>
    </row>
    <row r="4178">
      <c r="A4178" s="73"/>
      <c r="B4178" s="73"/>
      <c r="C4178" s="73"/>
      <c r="D4178" s="73"/>
      <c r="E4178" s="73"/>
      <c r="F4178" s="73"/>
    </row>
    <row r="4179">
      <c r="A4179" s="73"/>
      <c r="B4179" s="73"/>
      <c r="C4179" s="73"/>
      <c r="D4179" s="73"/>
      <c r="E4179" s="73"/>
      <c r="F4179" s="73"/>
    </row>
    <row r="4180">
      <c r="A4180" s="73"/>
      <c r="B4180" s="73"/>
      <c r="C4180" s="73"/>
      <c r="D4180" s="73"/>
      <c r="E4180" s="73"/>
      <c r="F4180" s="73"/>
    </row>
    <row r="4181">
      <c r="A4181" s="73"/>
      <c r="B4181" s="73"/>
      <c r="C4181" s="73"/>
      <c r="D4181" s="73"/>
      <c r="E4181" s="73"/>
      <c r="F4181" s="73"/>
    </row>
    <row r="4182">
      <c r="A4182" s="73"/>
      <c r="B4182" s="73"/>
      <c r="C4182" s="73"/>
      <c r="D4182" s="73"/>
      <c r="E4182" s="73"/>
      <c r="F4182" s="73"/>
    </row>
    <row r="4183">
      <c r="A4183" s="73"/>
      <c r="B4183" s="73"/>
      <c r="C4183" s="73"/>
      <c r="D4183" s="73"/>
      <c r="E4183" s="73"/>
      <c r="F4183" s="73"/>
    </row>
    <row r="4184">
      <c r="A4184" s="73"/>
      <c r="B4184" s="73"/>
      <c r="C4184" s="73"/>
      <c r="D4184" s="73"/>
      <c r="E4184" s="73"/>
      <c r="F4184" s="73"/>
    </row>
    <row r="4185">
      <c r="A4185" s="73"/>
      <c r="B4185" s="73"/>
      <c r="C4185" s="73"/>
      <c r="D4185" s="73"/>
      <c r="E4185" s="73"/>
      <c r="F4185" s="73"/>
    </row>
    <row r="4186">
      <c r="A4186" s="73"/>
      <c r="B4186" s="73"/>
      <c r="C4186" s="73"/>
      <c r="D4186" s="73"/>
      <c r="E4186" s="73"/>
      <c r="F4186" s="73"/>
    </row>
    <row r="4187">
      <c r="A4187" s="73"/>
      <c r="B4187" s="73"/>
      <c r="C4187" s="73"/>
      <c r="D4187" s="73"/>
      <c r="E4187" s="73"/>
      <c r="F4187" s="73"/>
    </row>
    <row r="4188">
      <c r="A4188" s="73"/>
      <c r="B4188" s="73"/>
      <c r="C4188" s="73"/>
      <c r="D4188" s="73"/>
      <c r="E4188" s="73"/>
      <c r="F4188" s="73"/>
    </row>
    <row r="4189">
      <c r="A4189" s="73"/>
      <c r="B4189" s="73"/>
      <c r="C4189" s="73"/>
      <c r="D4189" s="73"/>
      <c r="E4189" s="73"/>
      <c r="F4189" s="73"/>
    </row>
    <row r="4190">
      <c r="A4190" s="73"/>
      <c r="B4190" s="73"/>
      <c r="C4190" s="73"/>
      <c r="D4190" s="73"/>
      <c r="E4190" s="73"/>
      <c r="F4190" s="73"/>
    </row>
    <row r="4191">
      <c r="A4191" s="73"/>
      <c r="B4191" s="73"/>
      <c r="C4191" s="73"/>
      <c r="D4191" s="73"/>
      <c r="E4191" s="73"/>
      <c r="F4191" s="73"/>
    </row>
    <row r="4192">
      <c r="A4192" s="73"/>
      <c r="B4192" s="73"/>
      <c r="C4192" s="73"/>
      <c r="D4192" s="73"/>
      <c r="E4192" s="73"/>
      <c r="F4192" s="73"/>
    </row>
    <row r="4193">
      <c r="A4193" s="73"/>
      <c r="B4193" s="73"/>
      <c r="C4193" s="73"/>
      <c r="D4193" s="73"/>
      <c r="E4193" s="73"/>
      <c r="F4193" s="73"/>
    </row>
    <row r="4194">
      <c r="A4194" s="73"/>
      <c r="B4194" s="73"/>
      <c r="C4194" s="73"/>
      <c r="D4194" s="73"/>
      <c r="E4194" s="73"/>
      <c r="F4194" s="73"/>
    </row>
    <row r="4195">
      <c r="A4195" s="73"/>
      <c r="B4195" s="73"/>
      <c r="C4195" s="73"/>
      <c r="D4195" s="73"/>
      <c r="E4195" s="73"/>
      <c r="F4195" s="73"/>
    </row>
    <row r="4196">
      <c r="A4196" s="73"/>
      <c r="B4196" s="73"/>
      <c r="C4196" s="73"/>
      <c r="D4196" s="73"/>
      <c r="E4196" s="73"/>
      <c r="F4196" s="73"/>
    </row>
    <row r="4197">
      <c r="A4197" s="73"/>
      <c r="B4197" s="73"/>
      <c r="C4197" s="73"/>
      <c r="D4197" s="73"/>
      <c r="E4197" s="73"/>
      <c r="F4197" s="73"/>
    </row>
    <row r="4198">
      <c r="A4198" s="73"/>
      <c r="B4198" s="73"/>
      <c r="C4198" s="73"/>
      <c r="D4198" s="73"/>
      <c r="E4198" s="73"/>
      <c r="F4198" s="73"/>
    </row>
    <row r="4199">
      <c r="A4199" s="73"/>
      <c r="B4199" s="73"/>
      <c r="C4199" s="73"/>
      <c r="D4199" s="73"/>
      <c r="E4199" s="73"/>
      <c r="F4199" s="73"/>
    </row>
    <row r="4200">
      <c r="A4200" s="73"/>
      <c r="B4200" s="73"/>
      <c r="C4200" s="73"/>
      <c r="D4200" s="73"/>
      <c r="E4200" s="73"/>
      <c r="F4200" s="73"/>
    </row>
    <row r="4201">
      <c r="A4201" s="73"/>
      <c r="B4201" s="73"/>
      <c r="C4201" s="73"/>
      <c r="D4201" s="73"/>
      <c r="E4201" s="73"/>
      <c r="F4201" s="73"/>
    </row>
    <row r="4202">
      <c r="A4202" s="73"/>
      <c r="B4202" s="73"/>
      <c r="C4202" s="73"/>
      <c r="D4202" s="73"/>
      <c r="E4202" s="73"/>
      <c r="F4202" s="73"/>
    </row>
    <row r="4203">
      <c r="A4203" s="73"/>
      <c r="B4203" s="73"/>
      <c r="C4203" s="73"/>
      <c r="D4203" s="73"/>
      <c r="E4203" s="73"/>
      <c r="F4203" s="73"/>
    </row>
    <row r="4204">
      <c r="A4204" s="73"/>
      <c r="B4204" s="73"/>
      <c r="C4204" s="73"/>
      <c r="D4204" s="73"/>
      <c r="E4204" s="73"/>
      <c r="F4204" s="73"/>
    </row>
    <row r="4205">
      <c r="A4205" s="73"/>
      <c r="B4205" s="73"/>
      <c r="C4205" s="73"/>
      <c r="D4205" s="73"/>
      <c r="E4205" s="73"/>
      <c r="F4205" s="73"/>
    </row>
    <row r="4206">
      <c r="A4206" s="73"/>
      <c r="B4206" s="73"/>
      <c r="C4206" s="73"/>
      <c r="D4206" s="73"/>
      <c r="E4206" s="73"/>
      <c r="F4206" s="73"/>
    </row>
    <row r="4207">
      <c r="A4207" s="73"/>
      <c r="B4207" s="73"/>
      <c r="C4207" s="73"/>
      <c r="D4207" s="73"/>
      <c r="E4207" s="73"/>
      <c r="F4207" s="73"/>
    </row>
    <row r="4208">
      <c r="A4208" s="73"/>
      <c r="B4208" s="73"/>
      <c r="C4208" s="73"/>
      <c r="D4208" s="73"/>
      <c r="E4208" s="73"/>
      <c r="F4208" s="73"/>
    </row>
    <row r="4209">
      <c r="A4209" s="73"/>
      <c r="B4209" s="73"/>
      <c r="C4209" s="73"/>
      <c r="D4209" s="73"/>
      <c r="E4209" s="73"/>
      <c r="F4209" s="73"/>
    </row>
    <row r="4210">
      <c r="A4210" s="73"/>
      <c r="B4210" s="73"/>
      <c r="C4210" s="73"/>
      <c r="D4210" s="73"/>
      <c r="E4210" s="73"/>
      <c r="F4210" s="73"/>
    </row>
    <row r="4211">
      <c r="A4211" s="73"/>
      <c r="B4211" s="73"/>
      <c r="C4211" s="73"/>
      <c r="D4211" s="73"/>
      <c r="E4211" s="73"/>
      <c r="F4211" s="73"/>
    </row>
    <row r="4212">
      <c r="A4212" s="73"/>
      <c r="B4212" s="73"/>
      <c r="C4212" s="73"/>
      <c r="D4212" s="73"/>
      <c r="E4212" s="73"/>
      <c r="F4212" s="73"/>
    </row>
    <row r="4213">
      <c r="A4213" s="73"/>
      <c r="B4213" s="73"/>
      <c r="C4213" s="73"/>
      <c r="D4213" s="73"/>
      <c r="E4213" s="73"/>
      <c r="F4213" s="73"/>
    </row>
    <row r="4214">
      <c r="A4214" s="73"/>
      <c r="B4214" s="73"/>
      <c r="C4214" s="73"/>
      <c r="D4214" s="73"/>
      <c r="E4214" s="73"/>
      <c r="F4214" s="73"/>
    </row>
    <row r="4215">
      <c r="A4215" s="73"/>
      <c r="B4215" s="73"/>
      <c r="C4215" s="73"/>
      <c r="D4215" s="73"/>
      <c r="E4215" s="73"/>
      <c r="F4215" s="73"/>
    </row>
    <row r="4216">
      <c r="A4216" s="73"/>
      <c r="B4216" s="73"/>
      <c r="C4216" s="73"/>
      <c r="D4216" s="73"/>
      <c r="E4216" s="73"/>
      <c r="F4216" s="73"/>
    </row>
    <row r="4217">
      <c r="A4217" s="73"/>
      <c r="B4217" s="73"/>
      <c r="C4217" s="73"/>
      <c r="D4217" s="73"/>
      <c r="E4217" s="73"/>
      <c r="F4217" s="73"/>
    </row>
    <row r="4218">
      <c r="A4218" s="73"/>
      <c r="B4218" s="73"/>
      <c r="C4218" s="73"/>
      <c r="D4218" s="73"/>
      <c r="E4218" s="73"/>
      <c r="F4218" s="73"/>
    </row>
    <row r="4219">
      <c r="A4219" s="73"/>
      <c r="B4219" s="73"/>
      <c r="C4219" s="73"/>
      <c r="D4219" s="73"/>
      <c r="E4219" s="73"/>
      <c r="F4219" s="73"/>
    </row>
    <row r="4220">
      <c r="A4220" s="73"/>
      <c r="B4220" s="73"/>
      <c r="C4220" s="73"/>
      <c r="D4220" s="73"/>
      <c r="E4220" s="73"/>
      <c r="F4220" s="73"/>
    </row>
    <row r="4221">
      <c r="A4221" s="73"/>
      <c r="B4221" s="73"/>
      <c r="C4221" s="73"/>
      <c r="D4221" s="73"/>
      <c r="E4221" s="73"/>
      <c r="F4221" s="73"/>
    </row>
    <row r="4222">
      <c r="A4222" s="73"/>
      <c r="B4222" s="73"/>
      <c r="C4222" s="73"/>
      <c r="D4222" s="73"/>
      <c r="E4222" s="73"/>
      <c r="F4222" s="73"/>
    </row>
    <row r="4223">
      <c r="A4223" s="73"/>
      <c r="B4223" s="73"/>
      <c r="C4223" s="73"/>
      <c r="D4223" s="73"/>
      <c r="E4223" s="73"/>
      <c r="F4223" s="73"/>
    </row>
    <row r="4224">
      <c r="A4224" s="73"/>
      <c r="B4224" s="73"/>
      <c r="C4224" s="73"/>
      <c r="D4224" s="73"/>
      <c r="E4224" s="73"/>
      <c r="F4224" s="73"/>
    </row>
    <row r="4225">
      <c r="A4225" s="73"/>
      <c r="B4225" s="73"/>
      <c r="C4225" s="73"/>
      <c r="D4225" s="73"/>
      <c r="E4225" s="73"/>
      <c r="F4225" s="73"/>
    </row>
    <row r="4226">
      <c r="A4226" s="73"/>
      <c r="B4226" s="73"/>
      <c r="C4226" s="73"/>
      <c r="D4226" s="73"/>
      <c r="E4226" s="73"/>
      <c r="F4226" s="73"/>
    </row>
    <row r="4227">
      <c r="A4227" s="73"/>
      <c r="B4227" s="73"/>
      <c r="C4227" s="73"/>
      <c r="D4227" s="73"/>
      <c r="E4227" s="73"/>
      <c r="F4227" s="73"/>
    </row>
    <row r="4228">
      <c r="A4228" s="73"/>
      <c r="B4228" s="73"/>
      <c r="C4228" s="73"/>
      <c r="D4228" s="73"/>
      <c r="E4228" s="73"/>
      <c r="F4228" s="73"/>
    </row>
    <row r="4229">
      <c r="A4229" s="73"/>
      <c r="B4229" s="73"/>
      <c r="C4229" s="73"/>
      <c r="D4229" s="73"/>
      <c r="E4229" s="73"/>
      <c r="F4229" s="73"/>
    </row>
    <row r="4230">
      <c r="A4230" s="73"/>
      <c r="B4230" s="73"/>
      <c r="C4230" s="73"/>
      <c r="D4230" s="73"/>
      <c r="E4230" s="73"/>
      <c r="F4230" s="73"/>
    </row>
    <row r="4231">
      <c r="A4231" s="73"/>
      <c r="B4231" s="73"/>
      <c r="C4231" s="73"/>
      <c r="D4231" s="73"/>
      <c r="E4231" s="73"/>
      <c r="F4231" s="73"/>
    </row>
    <row r="4232">
      <c r="A4232" s="73"/>
      <c r="B4232" s="73"/>
      <c r="C4232" s="73"/>
      <c r="D4232" s="73"/>
      <c r="E4232" s="73"/>
      <c r="F4232" s="73"/>
    </row>
    <row r="4233">
      <c r="A4233" s="73"/>
      <c r="B4233" s="73"/>
      <c r="C4233" s="73"/>
      <c r="D4233" s="73"/>
      <c r="E4233" s="73"/>
      <c r="F4233" s="73"/>
    </row>
    <row r="4234">
      <c r="A4234" s="73"/>
      <c r="B4234" s="73"/>
      <c r="C4234" s="73"/>
      <c r="D4234" s="73"/>
      <c r="E4234" s="73"/>
      <c r="F4234" s="73"/>
    </row>
    <row r="4235">
      <c r="A4235" s="73"/>
      <c r="B4235" s="73"/>
      <c r="C4235" s="73"/>
      <c r="D4235" s="73"/>
      <c r="E4235" s="73"/>
      <c r="F4235" s="73"/>
    </row>
    <row r="4236">
      <c r="A4236" s="73"/>
      <c r="B4236" s="73"/>
      <c r="C4236" s="73"/>
      <c r="D4236" s="73"/>
      <c r="E4236" s="73"/>
      <c r="F4236" s="73"/>
    </row>
    <row r="4237">
      <c r="A4237" s="73"/>
      <c r="B4237" s="73"/>
      <c r="C4237" s="73"/>
      <c r="D4237" s="73"/>
      <c r="E4237" s="73"/>
      <c r="F4237" s="73"/>
    </row>
    <row r="4238">
      <c r="A4238" s="73"/>
      <c r="B4238" s="73"/>
      <c r="C4238" s="73"/>
      <c r="D4238" s="73"/>
      <c r="E4238" s="73"/>
      <c r="F4238" s="73"/>
    </row>
    <row r="4239">
      <c r="A4239" s="73"/>
      <c r="B4239" s="73"/>
      <c r="C4239" s="73"/>
      <c r="D4239" s="73"/>
      <c r="E4239" s="73"/>
      <c r="F4239" s="73"/>
    </row>
    <row r="4240">
      <c r="A4240" s="73"/>
      <c r="B4240" s="73"/>
      <c r="C4240" s="73"/>
      <c r="D4240" s="73"/>
      <c r="E4240" s="73"/>
      <c r="F4240" s="73"/>
    </row>
    <row r="4241">
      <c r="A4241" s="73"/>
      <c r="B4241" s="73"/>
      <c r="C4241" s="73"/>
      <c r="D4241" s="73"/>
      <c r="E4241" s="73"/>
      <c r="F4241" s="73"/>
    </row>
    <row r="4242">
      <c r="A4242" s="73"/>
      <c r="B4242" s="73"/>
      <c r="C4242" s="73"/>
      <c r="D4242" s="73"/>
      <c r="E4242" s="73"/>
      <c r="F4242" s="73"/>
    </row>
    <row r="4243">
      <c r="A4243" s="73"/>
      <c r="B4243" s="73"/>
      <c r="C4243" s="73"/>
      <c r="D4243" s="73"/>
      <c r="E4243" s="73"/>
      <c r="F4243" s="73"/>
    </row>
    <row r="4244">
      <c r="A4244" s="73"/>
      <c r="B4244" s="73"/>
      <c r="C4244" s="73"/>
      <c r="D4244" s="73"/>
      <c r="E4244" s="73"/>
      <c r="F4244" s="73"/>
    </row>
    <row r="4245">
      <c r="A4245" s="73"/>
      <c r="B4245" s="73"/>
      <c r="C4245" s="73"/>
      <c r="D4245" s="73"/>
      <c r="E4245" s="73"/>
      <c r="F4245" s="73"/>
    </row>
    <row r="4246">
      <c r="A4246" s="73"/>
      <c r="B4246" s="73"/>
      <c r="C4246" s="73"/>
      <c r="D4246" s="73"/>
      <c r="E4246" s="73"/>
      <c r="F4246" s="73"/>
    </row>
    <row r="4247">
      <c r="A4247" s="73"/>
      <c r="B4247" s="73"/>
      <c r="C4247" s="73"/>
      <c r="D4247" s="73"/>
      <c r="E4247" s="73"/>
      <c r="F4247" s="73"/>
    </row>
    <row r="4248">
      <c r="A4248" s="73"/>
      <c r="B4248" s="73"/>
      <c r="C4248" s="73"/>
      <c r="D4248" s="73"/>
      <c r="E4248" s="73"/>
      <c r="F4248" s="73"/>
    </row>
    <row r="4249">
      <c r="A4249" s="73"/>
      <c r="B4249" s="73"/>
      <c r="C4249" s="73"/>
      <c r="D4249" s="73"/>
      <c r="E4249" s="73"/>
      <c r="F4249" s="73"/>
    </row>
    <row r="4250">
      <c r="A4250" s="73"/>
      <c r="B4250" s="73"/>
      <c r="C4250" s="73"/>
      <c r="D4250" s="73"/>
      <c r="E4250" s="73"/>
      <c r="F4250" s="73"/>
    </row>
    <row r="4251">
      <c r="A4251" s="73"/>
      <c r="B4251" s="73"/>
      <c r="C4251" s="73"/>
      <c r="D4251" s="73"/>
      <c r="E4251" s="73"/>
      <c r="F4251" s="73"/>
    </row>
    <row r="4252">
      <c r="A4252" s="73"/>
      <c r="B4252" s="73"/>
      <c r="C4252" s="73"/>
      <c r="D4252" s="73"/>
      <c r="E4252" s="73"/>
      <c r="F4252" s="73"/>
    </row>
    <row r="4253">
      <c r="A4253" s="73"/>
      <c r="B4253" s="73"/>
      <c r="C4253" s="73"/>
      <c r="D4253" s="73"/>
      <c r="E4253" s="73"/>
      <c r="F4253" s="73"/>
    </row>
    <row r="4254">
      <c r="A4254" s="73"/>
      <c r="B4254" s="73"/>
      <c r="C4254" s="73"/>
      <c r="D4254" s="73"/>
      <c r="E4254" s="73"/>
      <c r="F4254" s="73"/>
    </row>
    <row r="4255">
      <c r="A4255" s="73"/>
      <c r="B4255" s="73"/>
      <c r="C4255" s="73"/>
      <c r="D4255" s="73"/>
      <c r="E4255" s="73"/>
      <c r="F4255" s="73"/>
    </row>
    <row r="4256">
      <c r="A4256" s="73"/>
      <c r="B4256" s="73"/>
      <c r="C4256" s="73"/>
      <c r="D4256" s="73"/>
      <c r="E4256" s="73"/>
      <c r="F4256" s="73"/>
    </row>
    <row r="4257">
      <c r="A4257" s="73"/>
      <c r="B4257" s="73"/>
      <c r="C4257" s="73"/>
      <c r="D4257" s="73"/>
      <c r="E4257" s="73"/>
      <c r="F4257" s="73"/>
    </row>
    <row r="4258">
      <c r="A4258" s="73"/>
      <c r="B4258" s="73"/>
      <c r="C4258" s="73"/>
      <c r="D4258" s="73"/>
      <c r="E4258" s="73"/>
      <c r="F4258" s="73"/>
    </row>
    <row r="4259">
      <c r="A4259" s="73"/>
      <c r="B4259" s="73"/>
      <c r="C4259" s="73"/>
      <c r="D4259" s="73"/>
      <c r="E4259" s="73"/>
      <c r="F4259" s="73"/>
    </row>
    <row r="4260">
      <c r="A4260" s="73"/>
      <c r="B4260" s="73"/>
      <c r="C4260" s="73"/>
      <c r="D4260" s="73"/>
      <c r="E4260" s="73"/>
      <c r="F4260" s="73"/>
    </row>
    <row r="4261">
      <c r="A4261" s="73"/>
      <c r="B4261" s="73"/>
      <c r="C4261" s="73"/>
      <c r="D4261" s="73"/>
      <c r="E4261" s="73"/>
      <c r="F4261" s="73"/>
    </row>
    <row r="4262">
      <c r="A4262" s="73"/>
      <c r="B4262" s="73"/>
      <c r="C4262" s="73"/>
      <c r="D4262" s="73"/>
      <c r="E4262" s="73"/>
      <c r="F4262" s="73"/>
    </row>
    <row r="4263">
      <c r="A4263" s="73"/>
      <c r="B4263" s="73"/>
      <c r="C4263" s="73"/>
      <c r="D4263" s="73"/>
      <c r="E4263" s="73"/>
      <c r="F4263" s="73"/>
    </row>
    <row r="4264">
      <c r="A4264" s="73"/>
      <c r="B4264" s="73"/>
      <c r="C4264" s="73"/>
      <c r="D4264" s="73"/>
      <c r="E4264" s="73"/>
      <c r="F4264" s="73"/>
    </row>
    <row r="4265">
      <c r="A4265" s="73"/>
      <c r="B4265" s="73"/>
      <c r="C4265" s="73"/>
      <c r="D4265" s="73"/>
      <c r="E4265" s="73"/>
      <c r="F4265" s="73"/>
    </row>
    <row r="4266">
      <c r="A4266" s="73"/>
      <c r="B4266" s="73"/>
      <c r="C4266" s="73"/>
      <c r="D4266" s="73"/>
      <c r="E4266" s="73"/>
      <c r="F4266" s="73"/>
    </row>
    <row r="4267">
      <c r="A4267" s="73"/>
      <c r="B4267" s="73"/>
      <c r="C4267" s="73"/>
      <c r="D4267" s="73"/>
      <c r="E4267" s="73"/>
      <c r="F4267" s="73"/>
    </row>
    <row r="4268">
      <c r="A4268" s="73"/>
      <c r="B4268" s="73"/>
      <c r="C4268" s="73"/>
      <c r="D4268" s="73"/>
      <c r="E4268" s="73"/>
      <c r="F4268" s="73"/>
    </row>
    <row r="4269">
      <c r="A4269" s="73"/>
      <c r="B4269" s="73"/>
      <c r="C4269" s="73"/>
      <c r="D4269" s="73"/>
      <c r="E4269" s="73"/>
      <c r="F4269" s="73"/>
    </row>
    <row r="4270">
      <c r="A4270" s="73"/>
      <c r="B4270" s="73"/>
      <c r="C4270" s="73"/>
      <c r="D4270" s="73"/>
      <c r="E4270" s="73"/>
      <c r="F4270" s="73"/>
    </row>
    <row r="4271">
      <c r="A4271" s="73"/>
      <c r="B4271" s="73"/>
      <c r="C4271" s="73"/>
      <c r="D4271" s="73"/>
      <c r="E4271" s="73"/>
      <c r="F4271" s="73"/>
    </row>
    <row r="4272">
      <c r="A4272" s="73"/>
      <c r="B4272" s="73"/>
      <c r="C4272" s="73"/>
      <c r="D4272" s="73"/>
      <c r="E4272" s="73"/>
      <c r="F4272" s="73"/>
    </row>
    <row r="4273">
      <c r="A4273" s="73"/>
      <c r="B4273" s="73"/>
      <c r="C4273" s="73"/>
      <c r="D4273" s="73"/>
      <c r="E4273" s="73"/>
      <c r="F4273" s="73"/>
    </row>
    <row r="4274">
      <c r="A4274" s="73"/>
      <c r="B4274" s="73"/>
      <c r="C4274" s="73"/>
      <c r="D4274" s="73"/>
      <c r="E4274" s="73"/>
      <c r="F4274" s="73"/>
    </row>
    <row r="4275">
      <c r="A4275" s="73"/>
      <c r="B4275" s="73"/>
      <c r="C4275" s="73"/>
      <c r="D4275" s="73"/>
      <c r="E4275" s="73"/>
      <c r="F4275" s="73"/>
    </row>
    <row r="4276">
      <c r="A4276" s="73"/>
      <c r="B4276" s="73"/>
      <c r="C4276" s="73"/>
      <c r="D4276" s="73"/>
      <c r="E4276" s="73"/>
      <c r="F4276" s="73"/>
    </row>
    <row r="4277">
      <c r="A4277" s="73"/>
      <c r="B4277" s="73"/>
      <c r="C4277" s="73"/>
      <c r="D4277" s="73"/>
      <c r="E4277" s="73"/>
      <c r="F4277" s="73"/>
    </row>
    <row r="4278">
      <c r="A4278" s="73"/>
      <c r="B4278" s="73"/>
      <c r="C4278" s="73"/>
      <c r="D4278" s="73"/>
      <c r="E4278" s="73"/>
      <c r="F4278" s="73"/>
    </row>
    <row r="4279">
      <c r="A4279" s="73"/>
      <c r="B4279" s="73"/>
      <c r="C4279" s="73"/>
      <c r="D4279" s="73"/>
      <c r="E4279" s="73"/>
      <c r="F4279" s="73"/>
    </row>
    <row r="4280">
      <c r="A4280" s="73"/>
      <c r="B4280" s="73"/>
      <c r="C4280" s="73"/>
      <c r="D4280" s="73"/>
      <c r="E4280" s="73"/>
      <c r="F4280" s="73"/>
    </row>
    <row r="4281">
      <c r="A4281" s="73"/>
      <c r="B4281" s="73"/>
      <c r="C4281" s="73"/>
      <c r="D4281" s="73"/>
      <c r="E4281" s="73"/>
      <c r="F4281" s="73"/>
    </row>
    <row r="4282">
      <c r="A4282" s="73"/>
      <c r="B4282" s="73"/>
      <c r="C4282" s="73"/>
      <c r="D4282" s="73"/>
      <c r="E4282" s="73"/>
      <c r="F4282" s="73"/>
    </row>
    <row r="4283">
      <c r="A4283" s="73"/>
      <c r="B4283" s="73"/>
      <c r="C4283" s="73"/>
      <c r="D4283" s="73"/>
      <c r="E4283" s="73"/>
      <c r="F4283" s="73"/>
    </row>
    <row r="4284">
      <c r="A4284" s="73"/>
      <c r="B4284" s="73"/>
      <c r="C4284" s="73"/>
      <c r="D4284" s="73"/>
      <c r="E4284" s="73"/>
      <c r="F4284" s="73"/>
    </row>
    <row r="4285">
      <c r="A4285" s="73"/>
      <c r="B4285" s="73"/>
      <c r="C4285" s="73"/>
      <c r="D4285" s="73"/>
      <c r="E4285" s="73"/>
      <c r="F4285" s="73"/>
    </row>
    <row r="4286">
      <c r="A4286" s="73"/>
      <c r="B4286" s="73"/>
      <c r="C4286" s="73"/>
      <c r="D4286" s="73"/>
      <c r="E4286" s="73"/>
      <c r="F4286" s="73"/>
    </row>
    <row r="4287">
      <c r="A4287" s="73"/>
      <c r="B4287" s="73"/>
      <c r="C4287" s="73"/>
      <c r="D4287" s="73"/>
      <c r="E4287" s="73"/>
      <c r="F4287" s="73"/>
    </row>
    <row r="4288">
      <c r="A4288" s="73"/>
      <c r="B4288" s="73"/>
      <c r="C4288" s="73"/>
      <c r="D4288" s="73"/>
      <c r="E4288" s="73"/>
      <c r="F4288" s="73"/>
    </row>
    <row r="4289">
      <c r="A4289" s="73"/>
      <c r="B4289" s="73"/>
      <c r="C4289" s="73"/>
      <c r="D4289" s="73"/>
      <c r="E4289" s="73"/>
      <c r="F4289" s="73"/>
    </row>
    <row r="4290">
      <c r="A4290" s="73"/>
      <c r="B4290" s="73"/>
      <c r="C4290" s="73"/>
      <c r="D4290" s="73"/>
      <c r="E4290" s="73"/>
      <c r="F4290" s="73"/>
    </row>
    <row r="4291">
      <c r="A4291" s="73"/>
      <c r="B4291" s="73"/>
      <c r="C4291" s="73"/>
      <c r="D4291" s="73"/>
      <c r="E4291" s="73"/>
      <c r="F4291" s="73"/>
    </row>
    <row r="4292">
      <c r="A4292" s="73"/>
      <c r="B4292" s="73"/>
      <c r="C4292" s="73"/>
      <c r="D4292" s="73"/>
      <c r="E4292" s="73"/>
      <c r="F4292" s="73"/>
    </row>
    <row r="4293">
      <c r="A4293" s="73"/>
      <c r="B4293" s="73"/>
      <c r="C4293" s="73"/>
      <c r="D4293" s="73"/>
      <c r="E4293" s="73"/>
      <c r="F4293" s="73"/>
    </row>
    <row r="4294">
      <c r="A4294" s="73"/>
      <c r="B4294" s="73"/>
      <c r="C4294" s="73"/>
      <c r="D4294" s="73"/>
      <c r="E4294" s="73"/>
      <c r="F4294" s="73"/>
    </row>
    <row r="4295">
      <c r="A4295" s="73"/>
      <c r="B4295" s="73"/>
      <c r="C4295" s="73"/>
      <c r="D4295" s="73"/>
      <c r="E4295" s="73"/>
      <c r="F4295" s="73"/>
    </row>
    <row r="4296">
      <c r="A4296" s="73"/>
      <c r="B4296" s="73"/>
      <c r="C4296" s="73"/>
      <c r="D4296" s="73"/>
      <c r="E4296" s="73"/>
      <c r="F4296" s="73"/>
    </row>
    <row r="4297">
      <c r="A4297" s="73"/>
      <c r="B4297" s="73"/>
      <c r="C4297" s="73"/>
      <c r="D4297" s="73"/>
      <c r="E4297" s="73"/>
      <c r="F4297" s="73"/>
    </row>
    <row r="4298">
      <c r="A4298" s="73"/>
      <c r="B4298" s="73"/>
      <c r="C4298" s="73"/>
      <c r="D4298" s="73"/>
      <c r="E4298" s="73"/>
      <c r="F4298" s="73"/>
    </row>
    <row r="4299">
      <c r="A4299" s="73"/>
      <c r="B4299" s="73"/>
      <c r="C4299" s="73"/>
      <c r="D4299" s="73"/>
      <c r="E4299" s="73"/>
      <c r="F4299" s="73"/>
    </row>
    <row r="4300">
      <c r="A4300" s="73"/>
      <c r="B4300" s="73"/>
      <c r="C4300" s="73"/>
      <c r="D4300" s="73"/>
      <c r="E4300" s="73"/>
      <c r="F4300" s="73"/>
    </row>
    <row r="4301">
      <c r="A4301" s="73"/>
      <c r="B4301" s="73"/>
      <c r="C4301" s="73"/>
      <c r="D4301" s="73"/>
      <c r="E4301" s="73"/>
      <c r="F4301" s="73"/>
    </row>
    <row r="4302">
      <c r="A4302" s="73"/>
      <c r="B4302" s="73"/>
      <c r="C4302" s="73"/>
      <c r="D4302" s="73"/>
      <c r="E4302" s="73"/>
      <c r="F4302" s="73"/>
    </row>
    <row r="4303">
      <c r="A4303" s="73"/>
      <c r="B4303" s="73"/>
      <c r="C4303" s="73"/>
      <c r="D4303" s="73"/>
      <c r="E4303" s="73"/>
      <c r="F4303" s="73"/>
    </row>
    <row r="4304">
      <c r="A4304" s="73"/>
      <c r="B4304" s="73"/>
      <c r="C4304" s="73"/>
      <c r="D4304" s="73"/>
      <c r="E4304" s="73"/>
      <c r="F4304" s="73"/>
    </row>
    <row r="4305">
      <c r="A4305" s="73"/>
      <c r="B4305" s="73"/>
      <c r="C4305" s="73"/>
      <c r="D4305" s="73"/>
      <c r="E4305" s="73"/>
      <c r="F4305" s="73"/>
    </row>
    <row r="4306">
      <c r="A4306" s="73"/>
      <c r="B4306" s="73"/>
      <c r="C4306" s="73"/>
      <c r="D4306" s="73"/>
      <c r="E4306" s="73"/>
      <c r="F4306" s="73"/>
    </row>
    <row r="4307">
      <c r="A4307" s="73"/>
      <c r="B4307" s="73"/>
      <c r="C4307" s="73"/>
      <c r="D4307" s="73"/>
      <c r="E4307" s="73"/>
      <c r="F4307" s="73"/>
    </row>
    <row r="4308">
      <c r="A4308" s="73"/>
      <c r="B4308" s="73"/>
      <c r="C4308" s="73"/>
      <c r="D4308" s="73"/>
      <c r="E4308" s="73"/>
      <c r="F4308" s="73"/>
    </row>
    <row r="4309">
      <c r="A4309" s="73"/>
      <c r="B4309" s="73"/>
      <c r="C4309" s="73"/>
      <c r="D4309" s="73"/>
      <c r="E4309" s="73"/>
      <c r="F4309" s="73"/>
    </row>
    <row r="4310">
      <c r="A4310" s="73"/>
      <c r="B4310" s="73"/>
      <c r="C4310" s="73"/>
      <c r="D4310" s="73"/>
      <c r="E4310" s="73"/>
      <c r="F4310" s="73"/>
    </row>
    <row r="4311">
      <c r="A4311" s="73"/>
      <c r="B4311" s="73"/>
      <c r="C4311" s="73"/>
      <c r="D4311" s="73"/>
      <c r="E4311" s="73"/>
      <c r="F4311" s="73"/>
    </row>
    <row r="4312">
      <c r="A4312" s="73"/>
      <c r="B4312" s="73"/>
      <c r="C4312" s="73"/>
      <c r="D4312" s="73"/>
      <c r="E4312" s="73"/>
      <c r="F4312" s="73"/>
    </row>
    <row r="4313">
      <c r="A4313" s="73"/>
      <c r="B4313" s="73"/>
      <c r="C4313" s="73"/>
      <c r="D4313" s="73"/>
      <c r="E4313" s="73"/>
      <c r="F4313" s="73"/>
    </row>
    <row r="4314">
      <c r="A4314" s="73"/>
      <c r="B4314" s="73"/>
      <c r="C4314" s="73"/>
      <c r="D4314" s="73"/>
      <c r="E4314" s="73"/>
      <c r="F4314" s="73"/>
    </row>
    <row r="4315">
      <c r="A4315" s="73"/>
      <c r="B4315" s="73"/>
      <c r="C4315" s="73"/>
      <c r="D4315" s="73"/>
      <c r="E4315" s="73"/>
      <c r="F4315" s="73"/>
    </row>
    <row r="4316">
      <c r="A4316" s="73"/>
      <c r="B4316" s="73"/>
      <c r="C4316" s="73"/>
      <c r="D4316" s="73"/>
      <c r="E4316" s="73"/>
      <c r="F4316" s="73"/>
    </row>
    <row r="4317">
      <c r="A4317" s="73"/>
      <c r="B4317" s="73"/>
      <c r="C4317" s="73"/>
      <c r="D4317" s="73"/>
      <c r="E4317" s="73"/>
      <c r="F4317" s="73"/>
    </row>
    <row r="4318">
      <c r="A4318" s="73"/>
      <c r="B4318" s="73"/>
      <c r="C4318" s="73"/>
      <c r="D4318" s="73"/>
      <c r="E4318" s="73"/>
      <c r="F4318" s="73"/>
    </row>
    <row r="4319">
      <c r="A4319" s="73"/>
      <c r="B4319" s="73"/>
      <c r="C4319" s="73"/>
      <c r="D4319" s="73"/>
      <c r="E4319" s="73"/>
      <c r="F4319" s="73"/>
    </row>
    <row r="4320">
      <c r="A4320" s="73"/>
      <c r="B4320" s="73"/>
      <c r="C4320" s="73"/>
      <c r="D4320" s="73"/>
      <c r="E4320" s="73"/>
      <c r="F4320" s="73"/>
    </row>
    <row r="4321">
      <c r="A4321" s="73"/>
      <c r="B4321" s="73"/>
      <c r="C4321" s="73"/>
      <c r="D4321" s="73"/>
      <c r="E4321" s="73"/>
      <c r="F4321" s="73"/>
    </row>
    <row r="4322">
      <c r="A4322" s="73"/>
      <c r="B4322" s="73"/>
      <c r="C4322" s="73"/>
      <c r="D4322" s="73"/>
      <c r="E4322" s="73"/>
      <c r="F4322" s="73"/>
    </row>
    <row r="4323">
      <c r="A4323" s="73"/>
      <c r="B4323" s="73"/>
      <c r="C4323" s="73"/>
      <c r="D4323" s="73"/>
      <c r="E4323" s="73"/>
      <c r="F4323" s="73"/>
    </row>
    <row r="4324">
      <c r="A4324" s="73"/>
      <c r="B4324" s="73"/>
      <c r="C4324" s="73"/>
      <c r="D4324" s="73"/>
      <c r="E4324" s="73"/>
      <c r="F4324" s="73"/>
    </row>
    <row r="4325">
      <c r="A4325" s="73"/>
      <c r="B4325" s="73"/>
      <c r="C4325" s="73"/>
      <c r="D4325" s="73"/>
      <c r="E4325" s="73"/>
      <c r="F4325" s="73"/>
    </row>
    <row r="4326">
      <c r="A4326" s="73"/>
      <c r="B4326" s="73"/>
      <c r="C4326" s="73"/>
      <c r="D4326" s="73"/>
      <c r="E4326" s="73"/>
      <c r="F4326" s="73"/>
    </row>
    <row r="4327">
      <c r="A4327" s="73"/>
      <c r="B4327" s="73"/>
      <c r="C4327" s="73"/>
      <c r="D4327" s="73"/>
      <c r="E4327" s="73"/>
      <c r="F4327" s="73"/>
    </row>
    <row r="4328">
      <c r="A4328" s="73"/>
      <c r="B4328" s="73"/>
      <c r="C4328" s="73"/>
      <c r="D4328" s="73"/>
      <c r="E4328" s="73"/>
      <c r="F4328" s="73"/>
    </row>
    <row r="4329">
      <c r="A4329" s="73"/>
      <c r="B4329" s="73"/>
      <c r="C4329" s="73"/>
      <c r="D4329" s="73"/>
      <c r="E4329" s="73"/>
      <c r="F4329" s="73"/>
    </row>
    <row r="4330">
      <c r="A4330" s="73"/>
      <c r="B4330" s="73"/>
      <c r="C4330" s="73"/>
      <c r="D4330" s="73"/>
      <c r="E4330" s="73"/>
      <c r="F4330" s="73"/>
    </row>
    <row r="4331">
      <c r="A4331" s="73"/>
      <c r="B4331" s="73"/>
      <c r="C4331" s="73"/>
      <c r="D4331" s="73"/>
      <c r="E4331" s="73"/>
      <c r="F4331" s="73"/>
    </row>
    <row r="4332">
      <c r="A4332" s="73"/>
      <c r="B4332" s="73"/>
      <c r="C4332" s="73"/>
      <c r="D4332" s="73"/>
      <c r="E4332" s="73"/>
      <c r="F4332" s="73"/>
    </row>
    <row r="4333">
      <c r="A4333" s="73"/>
      <c r="B4333" s="73"/>
      <c r="C4333" s="73"/>
      <c r="D4333" s="73"/>
      <c r="E4333" s="73"/>
      <c r="F4333" s="73"/>
    </row>
    <row r="4334">
      <c r="A4334" s="73"/>
      <c r="B4334" s="73"/>
      <c r="C4334" s="73"/>
      <c r="D4334" s="73"/>
      <c r="E4334" s="73"/>
      <c r="F4334" s="73"/>
    </row>
    <row r="4335">
      <c r="A4335" s="73"/>
      <c r="B4335" s="73"/>
      <c r="C4335" s="73"/>
      <c r="D4335" s="73"/>
      <c r="E4335" s="73"/>
      <c r="F4335" s="73"/>
    </row>
    <row r="4336">
      <c r="A4336" s="73"/>
      <c r="B4336" s="73"/>
      <c r="C4336" s="73"/>
      <c r="D4336" s="73"/>
      <c r="E4336" s="73"/>
      <c r="F4336" s="73"/>
    </row>
    <row r="4337">
      <c r="A4337" s="73"/>
      <c r="B4337" s="73"/>
      <c r="C4337" s="73"/>
      <c r="D4337" s="73"/>
      <c r="E4337" s="73"/>
      <c r="F4337" s="73"/>
    </row>
    <row r="4338">
      <c r="A4338" s="73"/>
      <c r="B4338" s="73"/>
      <c r="C4338" s="73"/>
      <c r="D4338" s="73"/>
      <c r="E4338" s="73"/>
      <c r="F4338" s="73"/>
    </row>
    <row r="4339">
      <c r="A4339" s="73"/>
      <c r="B4339" s="73"/>
      <c r="C4339" s="73"/>
      <c r="D4339" s="73"/>
      <c r="E4339" s="73"/>
      <c r="F4339" s="73"/>
    </row>
    <row r="4340">
      <c r="A4340" s="73"/>
      <c r="B4340" s="73"/>
      <c r="C4340" s="73"/>
      <c r="D4340" s="73"/>
      <c r="E4340" s="73"/>
      <c r="F4340" s="73"/>
    </row>
    <row r="4341">
      <c r="A4341" s="73"/>
      <c r="B4341" s="73"/>
      <c r="C4341" s="73"/>
      <c r="D4341" s="73"/>
      <c r="E4341" s="73"/>
      <c r="F4341" s="73"/>
    </row>
    <row r="4342">
      <c r="A4342" s="73"/>
      <c r="B4342" s="73"/>
      <c r="C4342" s="73"/>
      <c r="D4342" s="73"/>
      <c r="E4342" s="73"/>
      <c r="F4342" s="73"/>
    </row>
    <row r="4343">
      <c r="A4343" s="73"/>
      <c r="B4343" s="73"/>
      <c r="C4343" s="73"/>
      <c r="D4343" s="73"/>
      <c r="E4343" s="73"/>
      <c r="F4343" s="73"/>
    </row>
    <row r="4344">
      <c r="A4344" s="73"/>
      <c r="B4344" s="73"/>
      <c r="C4344" s="73"/>
      <c r="D4344" s="73"/>
      <c r="E4344" s="73"/>
      <c r="F4344" s="73"/>
    </row>
    <row r="4345">
      <c r="A4345" s="73"/>
      <c r="B4345" s="73"/>
      <c r="C4345" s="73"/>
      <c r="D4345" s="73"/>
      <c r="E4345" s="73"/>
      <c r="F4345" s="73"/>
    </row>
    <row r="4346">
      <c r="A4346" s="73"/>
      <c r="B4346" s="73"/>
      <c r="C4346" s="73"/>
      <c r="D4346" s="73"/>
      <c r="E4346" s="73"/>
      <c r="F4346" s="73"/>
    </row>
    <row r="4347">
      <c r="A4347" s="73"/>
      <c r="B4347" s="73"/>
      <c r="C4347" s="73"/>
      <c r="D4347" s="73"/>
      <c r="E4347" s="73"/>
      <c r="F4347" s="73"/>
    </row>
    <row r="4348">
      <c r="A4348" s="73"/>
      <c r="B4348" s="73"/>
      <c r="C4348" s="73"/>
      <c r="D4348" s="73"/>
      <c r="E4348" s="73"/>
      <c r="F4348" s="73"/>
    </row>
    <row r="4349">
      <c r="A4349" s="73"/>
      <c r="B4349" s="73"/>
      <c r="C4349" s="73"/>
      <c r="D4349" s="73"/>
      <c r="E4349" s="73"/>
      <c r="F4349" s="73"/>
    </row>
    <row r="4350">
      <c r="A4350" s="73"/>
      <c r="B4350" s="73"/>
      <c r="C4350" s="73"/>
      <c r="D4350" s="73"/>
      <c r="E4350" s="73"/>
      <c r="F4350" s="73"/>
    </row>
    <row r="4351">
      <c r="A4351" s="73"/>
      <c r="B4351" s="73"/>
      <c r="C4351" s="73"/>
      <c r="D4351" s="73"/>
      <c r="E4351" s="73"/>
      <c r="F4351" s="73"/>
    </row>
    <row r="4352">
      <c r="A4352" s="73"/>
      <c r="B4352" s="73"/>
      <c r="C4352" s="73"/>
      <c r="D4352" s="73"/>
      <c r="E4352" s="73"/>
      <c r="F4352" s="73"/>
    </row>
    <row r="4353">
      <c r="A4353" s="73"/>
      <c r="B4353" s="73"/>
      <c r="C4353" s="73"/>
      <c r="D4353" s="73"/>
      <c r="E4353" s="73"/>
      <c r="F4353" s="73"/>
    </row>
    <row r="4354">
      <c r="A4354" s="73"/>
      <c r="B4354" s="73"/>
      <c r="C4354" s="73"/>
      <c r="D4354" s="73"/>
      <c r="E4354" s="73"/>
      <c r="F4354" s="73"/>
    </row>
    <row r="4355">
      <c r="A4355" s="73"/>
      <c r="B4355" s="73"/>
      <c r="C4355" s="73"/>
      <c r="D4355" s="73"/>
      <c r="E4355" s="73"/>
      <c r="F4355" s="73"/>
    </row>
    <row r="4356">
      <c r="A4356" s="73"/>
      <c r="B4356" s="73"/>
      <c r="C4356" s="73"/>
      <c r="D4356" s="73"/>
      <c r="E4356" s="73"/>
      <c r="F4356" s="73"/>
    </row>
    <row r="4357">
      <c r="A4357" s="73"/>
      <c r="B4357" s="73"/>
      <c r="C4357" s="73"/>
      <c r="D4357" s="73"/>
      <c r="E4357" s="73"/>
      <c r="F4357" s="73"/>
    </row>
    <row r="4358">
      <c r="A4358" s="73"/>
      <c r="B4358" s="73"/>
      <c r="C4358" s="73"/>
      <c r="D4358" s="73"/>
      <c r="E4358" s="73"/>
      <c r="F4358" s="73"/>
    </row>
    <row r="4359">
      <c r="A4359" s="73"/>
      <c r="B4359" s="73"/>
      <c r="C4359" s="73"/>
      <c r="D4359" s="73"/>
      <c r="E4359" s="73"/>
      <c r="F4359" s="73"/>
    </row>
    <row r="4360">
      <c r="A4360" s="73"/>
      <c r="B4360" s="73"/>
      <c r="C4360" s="73"/>
      <c r="D4360" s="73"/>
      <c r="E4360" s="73"/>
      <c r="F4360" s="73"/>
    </row>
    <row r="4361">
      <c r="A4361" s="73"/>
      <c r="B4361" s="73"/>
      <c r="C4361" s="73"/>
      <c r="D4361" s="73"/>
      <c r="E4361" s="73"/>
      <c r="F4361" s="73"/>
    </row>
    <row r="4362">
      <c r="A4362" s="73"/>
      <c r="B4362" s="73"/>
      <c r="C4362" s="73"/>
      <c r="D4362" s="73"/>
      <c r="E4362" s="73"/>
      <c r="F4362" s="73"/>
    </row>
    <row r="4363">
      <c r="A4363" s="73"/>
      <c r="B4363" s="73"/>
      <c r="C4363" s="73"/>
      <c r="D4363" s="73"/>
      <c r="E4363" s="73"/>
      <c r="F4363" s="73"/>
    </row>
    <row r="4364">
      <c r="A4364" s="73"/>
      <c r="B4364" s="73"/>
      <c r="C4364" s="73"/>
      <c r="D4364" s="73"/>
      <c r="E4364" s="73"/>
      <c r="F4364" s="73"/>
    </row>
    <row r="4365">
      <c r="A4365" s="73"/>
      <c r="B4365" s="73"/>
      <c r="C4365" s="73"/>
      <c r="D4365" s="73"/>
      <c r="E4365" s="73"/>
      <c r="F4365" s="73"/>
    </row>
    <row r="4366">
      <c r="A4366" s="73"/>
      <c r="B4366" s="73"/>
      <c r="C4366" s="73"/>
      <c r="D4366" s="73"/>
      <c r="E4366" s="73"/>
      <c r="F4366" s="73"/>
    </row>
    <row r="4367">
      <c r="A4367" s="73"/>
      <c r="B4367" s="73"/>
      <c r="C4367" s="73"/>
      <c r="D4367" s="73"/>
      <c r="E4367" s="73"/>
      <c r="F4367" s="73"/>
    </row>
    <row r="4368">
      <c r="A4368" s="73"/>
      <c r="B4368" s="73"/>
      <c r="C4368" s="73"/>
      <c r="D4368" s="73"/>
      <c r="E4368" s="73"/>
      <c r="F4368" s="73"/>
    </row>
    <row r="4369">
      <c r="A4369" s="73"/>
      <c r="B4369" s="73"/>
      <c r="C4369" s="73"/>
      <c r="D4369" s="73"/>
      <c r="E4369" s="73"/>
      <c r="F4369" s="73"/>
    </row>
    <row r="4370">
      <c r="A4370" s="73"/>
      <c r="B4370" s="73"/>
      <c r="C4370" s="73"/>
      <c r="D4370" s="73"/>
      <c r="E4370" s="73"/>
      <c r="F4370" s="73"/>
    </row>
    <row r="4371">
      <c r="A4371" s="73"/>
      <c r="B4371" s="73"/>
      <c r="C4371" s="73"/>
      <c r="D4371" s="73"/>
      <c r="E4371" s="73"/>
      <c r="F4371" s="73"/>
    </row>
    <row r="4372">
      <c r="A4372" s="73"/>
      <c r="B4372" s="73"/>
      <c r="C4372" s="73"/>
      <c r="D4372" s="73"/>
      <c r="E4372" s="73"/>
      <c r="F4372" s="73"/>
    </row>
    <row r="4373">
      <c r="A4373" s="73"/>
      <c r="B4373" s="73"/>
      <c r="C4373" s="73"/>
      <c r="D4373" s="73"/>
      <c r="E4373" s="73"/>
      <c r="F4373" s="73"/>
    </row>
    <row r="4374">
      <c r="A4374" s="73"/>
      <c r="B4374" s="73"/>
      <c r="C4374" s="73"/>
      <c r="D4374" s="73"/>
      <c r="E4374" s="73"/>
      <c r="F4374" s="73"/>
    </row>
    <row r="4375">
      <c r="A4375" s="73"/>
      <c r="B4375" s="73"/>
      <c r="C4375" s="73"/>
      <c r="D4375" s="73"/>
      <c r="E4375" s="73"/>
      <c r="F4375" s="73"/>
    </row>
    <row r="4376">
      <c r="A4376" s="73"/>
      <c r="B4376" s="73"/>
      <c r="C4376" s="73"/>
      <c r="D4376" s="73"/>
      <c r="E4376" s="73"/>
      <c r="F4376" s="73"/>
    </row>
    <row r="4377">
      <c r="A4377" s="73"/>
      <c r="B4377" s="73"/>
      <c r="C4377" s="73"/>
      <c r="D4377" s="73"/>
      <c r="E4377" s="73"/>
      <c r="F4377" s="73"/>
    </row>
    <row r="4378">
      <c r="A4378" s="73"/>
      <c r="B4378" s="73"/>
      <c r="C4378" s="73"/>
      <c r="D4378" s="73"/>
      <c r="E4378" s="73"/>
      <c r="F4378" s="73"/>
    </row>
    <row r="4379">
      <c r="A4379" s="73"/>
      <c r="B4379" s="73"/>
      <c r="C4379" s="73"/>
      <c r="D4379" s="73"/>
      <c r="E4379" s="73"/>
      <c r="F4379" s="73"/>
    </row>
    <row r="4380">
      <c r="A4380" s="73"/>
      <c r="B4380" s="73"/>
      <c r="C4380" s="73"/>
      <c r="D4380" s="73"/>
      <c r="E4380" s="73"/>
      <c r="F4380" s="73"/>
    </row>
    <row r="4381">
      <c r="A4381" s="73"/>
      <c r="B4381" s="73"/>
      <c r="C4381" s="73"/>
      <c r="D4381" s="73"/>
      <c r="E4381" s="73"/>
      <c r="F4381" s="73"/>
    </row>
    <row r="4382">
      <c r="A4382" s="73"/>
      <c r="B4382" s="73"/>
      <c r="C4382" s="73"/>
      <c r="D4382" s="73"/>
      <c r="E4382" s="73"/>
      <c r="F4382" s="73"/>
    </row>
    <row r="4383">
      <c r="A4383" s="73"/>
      <c r="B4383" s="73"/>
      <c r="C4383" s="73"/>
      <c r="D4383" s="73"/>
      <c r="E4383" s="73"/>
      <c r="F4383" s="73"/>
    </row>
    <row r="4384">
      <c r="A4384" s="73"/>
      <c r="B4384" s="73"/>
      <c r="C4384" s="73"/>
      <c r="D4384" s="73"/>
      <c r="E4384" s="73"/>
      <c r="F4384" s="73"/>
    </row>
    <row r="4385">
      <c r="A4385" s="73"/>
      <c r="B4385" s="73"/>
      <c r="C4385" s="73"/>
      <c r="D4385" s="73"/>
      <c r="E4385" s="73"/>
      <c r="F4385" s="73"/>
    </row>
    <row r="4386">
      <c r="A4386" s="73"/>
      <c r="B4386" s="73"/>
      <c r="C4386" s="73"/>
      <c r="D4386" s="73"/>
      <c r="E4386" s="73"/>
      <c r="F4386" s="73"/>
    </row>
    <row r="4387">
      <c r="A4387" s="73"/>
      <c r="B4387" s="73"/>
      <c r="C4387" s="73"/>
      <c r="D4387" s="73"/>
      <c r="E4387" s="73"/>
      <c r="F4387" s="73"/>
    </row>
    <row r="4388">
      <c r="A4388" s="73"/>
      <c r="B4388" s="73"/>
      <c r="C4388" s="73"/>
      <c r="D4388" s="73"/>
      <c r="E4388" s="73"/>
      <c r="F4388" s="73"/>
    </row>
    <row r="4389">
      <c r="A4389" s="73"/>
      <c r="B4389" s="73"/>
      <c r="C4389" s="73"/>
      <c r="D4389" s="73"/>
      <c r="E4389" s="73"/>
      <c r="F4389" s="73"/>
    </row>
    <row r="4390">
      <c r="A4390" s="73"/>
      <c r="B4390" s="73"/>
      <c r="C4390" s="73"/>
      <c r="D4390" s="73"/>
      <c r="E4390" s="73"/>
      <c r="F4390" s="73"/>
    </row>
    <row r="4391">
      <c r="A4391" s="73"/>
      <c r="B4391" s="73"/>
      <c r="C4391" s="73"/>
      <c r="D4391" s="73"/>
      <c r="E4391" s="73"/>
      <c r="F4391" s="73"/>
    </row>
    <row r="4392">
      <c r="A4392" s="73"/>
      <c r="B4392" s="73"/>
      <c r="C4392" s="73"/>
      <c r="D4392" s="73"/>
      <c r="E4392" s="73"/>
      <c r="F4392" s="73"/>
    </row>
    <row r="4393">
      <c r="A4393" s="73"/>
      <c r="B4393" s="73"/>
      <c r="C4393" s="73"/>
      <c r="D4393" s="73"/>
      <c r="E4393" s="73"/>
      <c r="F4393" s="73"/>
    </row>
    <row r="4394">
      <c r="A4394" s="73"/>
      <c r="B4394" s="73"/>
      <c r="C4394" s="73"/>
      <c r="D4394" s="73"/>
      <c r="E4394" s="73"/>
      <c r="F4394" s="73"/>
    </row>
    <row r="4395">
      <c r="A4395" s="73"/>
      <c r="B4395" s="73"/>
      <c r="C4395" s="73"/>
      <c r="D4395" s="73"/>
      <c r="E4395" s="73"/>
      <c r="F4395" s="73"/>
    </row>
    <row r="4396">
      <c r="A4396" s="73"/>
      <c r="B4396" s="73"/>
      <c r="C4396" s="73"/>
      <c r="D4396" s="73"/>
      <c r="E4396" s="73"/>
      <c r="F4396" s="73"/>
    </row>
    <row r="4397">
      <c r="A4397" s="73"/>
      <c r="B4397" s="73"/>
      <c r="C4397" s="73"/>
      <c r="D4397" s="73"/>
      <c r="E4397" s="73"/>
      <c r="F4397" s="73"/>
    </row>
    <row r="4398">
      <c r="A4398" s="73"/>
      <c r="B4398" s="73"/>
      <c r="C4398" s="73"/>
      <c r="D4398" s="73"/>
      <c r="E4398" s="73"/>
      <c r="F4398" s="73"/>
    </row>
    <row r="4399">
      <c r="A4399" s="73"/>
      <c r="B4399" s="73"/>
      <c r="C4399" s="73"/>
      <c r="D4399" s="73"/>
      <c r="E4399" s="73"/>
      <c r="F4399" s="73"/>
    </row>
    <row r="4400">
      <c r="A4400" s="73"/>
      <c r="B4400" s="73"/>
      <c r="C4400" s="73"/>
      <c r="D4400" s="73"/>
      <c r="E4400" s="73"/>
      <c r="F4400" s="73"/>
    </row>
    <row r="4401">
      <c r="A4401" s="73"/>
      <c r="B4401" s="73"/>
      <c r="C4401" s="73"/>
      <c r="D4401" s="73"/>
      <c r="E4401" s="73"/>
      <c r="F4401" s="73"/>
    </row>
    <row r="4402">
      <c r="A4402" s="73"/>
      <c r="B4402" s="73"/>
      <c r="C4402" s="73"/>
      <c r="D4402" s="73"/>
      <c r="E4402" s="73"/>
      <c r="F4402" s="73"/>
    </row>
    <row r="4403">
      <c r="A4403" s="73"/>
      <c r="B4403" s="73"/>
      <c r="C4403" s="73"/>
      <c r="D4403" s="73"/>
      <c r="E4403" s="73"/>
      <c r="F4403" s="73"/>
    </row>
    <row r="4404">
      <c r="A4404" s="73"/>
      <c r="B4404" s="73"/>
      <c r="C4404" s="73"/>
      <c r="D4404" s="73"/>
      <c r="E4404" s="73"/>
      <c r="F4404" s="73"/>
    </row>
    <row r="4405">
      <c r="A4405" s="73"/>
      <c r="B4405" s="73"/>
      <c r="C4405" s="73"/>
      <c r="D4405" s="73"/>
      <c r="E4405" s="73"/>
      <c r="F4405" s="73"/>
    </row>
    <row r="4406">
      <c r="A4406" s="73"/>
      <c r="B4406" s="73"/>
      <c r="C4406" s="73"/>
      <c r="D4406" s="73"/>
      <c r="E4406" s="73"/>
      <c r="F4406" s="73"/>
    </row>
    <row r="4407">
      <c r="A4407" s="73"/>
      <c r="B4407" s="73"/>
      <c r="C4407" s="73"/>
      <c r="D4407" s="73"/>
      <c r="E4407" s="73"/>
      <c r="F4407" s="73"/>
    </row>
    <row r="4408">
      <c r="A4408" s="73"/>
      <c r="B4408" s="73"/>
      <c r="C4408" s="73"/>
      <c r="D4408" s="73"/>
      <c r="E4408" s="73"/>
      <c r="F4408" s="73"/>
    </row>
    <row r="4409">
      <c r="A4409" s="73"/>
      <c r="B4409" s="73"/>
      <c r="C4409" s="73"/>
      <c r="D4409" s="73"/>
      <c r="E4409" s="73"/>
      <c r="F4409" s="73"/>
    </row>
    <row r="4410">
      <c r="A4410" s="73"/>
      <c r="B4410" s="73"/>
      <c r="C4410" s="73"/>
      <c r="D4410" s="73"/>
      <c r="E4410" s="73"/>
      <c r="F4410" s="73"/>
    </row>
    <row r="4411">
      <c r="A4411" s="73"/>
      <c r="B4411" s="73"/>
      <c r="C4411" s="73"/>
      <c r="D4411" s="73"/>
      <c r="E4411" s="73"/>
      <c r="F4411" s="73"/>
    </row>
    <row r="4412">
      <c r="A4412" s="73"/>
      <c r="B4412" s="73"/>
      <c r="C4412" s="73"/>
      <c r="D4412" s="73"/>
      <c r="E4412" s="73"/>
      <c r="F4412" s="73"/>
    </row>
    <row r="4413">
      <c r="A4413" s="73"/>
      <c r="B4413" s="73"/>
      <c r="C4413" s="73"/>
      <c r="D4413" s="73"/>
      <c r="E4413" s="73"/>
      <c r="F4413" s="73"/>
    </row>
    <row r="4414">
      <c r="A4414" s="73"/>
      <c r="B4414" s="73"/>
      <c r="C4414" s="73"/>
      <c r="D4414" s="73"/>
      <c r="E4414" s="73"/>
      <c r="F4414" s="73"/>
    </row>
    <row r="4415">
      <c r="A4415" s="73"/>
      <c r="B4415" s="73"/>
      <c r="C4415" s="73"/>
      <c r="D4415" s="73"/>
      <c r="E4415" s="73"/>
      <c r="F4415" s="73"/>
    </row>
    <row r="4416">
      <c r="A4416" s="73"/>
      <c r="B4416" s="73"/>
      <c r="C4416" s="73"/>
      <c r="D4416" s="73"/>
      <c r="E4416" s="73"/>
      <c r="F4416" s="73"/>
    </row>
    <row r="4417">
      <c r="A4417" s="73"/>
      <c r="B4417" s="73"/>
      <c r="C4417" s="73"/>
      <c r="D4417" s="73"/>
      <c r="E4417" s="73"/>
      <c r="F4417" s="73"/>
    </row>
    <row r="4418">
      <c r="A4418" s="73"/>
      <c r="B4418" s="73"/>
      <c r="C4418" s="73"/>
      <c r="D4418" s="73"/>
      <c r="E4418" s="73"/>
      <c r="F4418" s="73"/>
    </row>
    <row r="4419">
      <c r="A4419" s="73"/>
      <c r="B4419" s="73"/>
      <c r="C4419" s="73"/>
      <c r="D4419" s="73"/>
      <c r="E4419" s="73"/>
      <c r="F4419" s="73"/>
    </row>
    <row r="4420">
      <c r="A4420" s="73"/>
      <c r="B4420" s="73"/>
      <c r="C4420" s="73"/>
      <c r="D4420" s="73"/>
      <c r="E4420" s="73"/>
      <c r="F4420" s="73"/>
    </row>
    <row r="4421">
      <c r="A4421" s="73"/>
      <c r="B4421" s="73"/>
      <c r="C4421" s="73"/>
      <c r="D4421" s="73"/>
      <c r="E4421" s="73"/>
      <c r="F4421" s="73"/>
    </row>
    <row r="4422">
      <c r="A4422" s="73"/>
      <c r="B4422" s="73"/>
      <c r="C4422" s="73"/>
      <c r="D4422" s="73"/>
      <c r="E4422" s="73"/>
      <c r="F4422" s="73"/>
    </row>
    <row r="4423">
      <c r="A4423" s="73"/>
      <c r="B4423" s="73"/>
      <c r="C4423" s="73"/>
      <c r="D4423" s="73"/>
      <c r="E4423" s="73"/>
      <c r="F4423" s="73"/>
    </row>
    <row r="4424">
      <c r="A4424" s="73"/>
      <c r="B4424" s="73"/>
      <c r="C4424" s="73"/>
      <c r="D4424" s="73"/>
      <c r="E4424" s="73"/>
      <c r="F4424" s="73"/>
    </row>
    <row r="4425">
      <c r="A4425" s="73"/>
      <c r="B4425" s="73"/>
      <c r="C4425" s="73"/>
      <c r="D4425" s="73"/>
      <c r="E4425" s="73"/>
      <c r="F4425" s="73"/>
    </row>
    <row r="4426">
      <c r="A4426" s="73"/>
      <c r="B4426" s="73"/>
      <c r="C4426" s="73"/>
      <c r="D4426" s="73"/>
      <c r="E4426" s="73"/>
      <c r="F4426" s="73"/>
    </row>
    <row r="4427">
      <c r="A4427" s="73"/>
      <c r="B4427" s="73"/>
      <c r="C4427" s="73"/>
      <c r="D4427" s="73"/>
      <c r="E4427" s="73"/>
      <c r="F4427" s="73"/>
    </row>
    <row r="4428">
      <c r="A4428" s="73"/>
      <c r="B4428" s="73"/>
      <c r="C4428" s="73"/>
      <c r="D4428" s="73"/>
      <c r="E4428" s="73"/>
      <c r="F4428" s="73"/>
    </row>
    <row r="4429">
      <c r="A4429" s="73"/>
      <c r="B4429" s="73"/>
      <c r="C4429" s="73"/>
      <c r="D4429" s="73"/>
      <c r="E4429" s="73"/>
      <c r="F4429" s="73"/>
    </row>
    <row r="4430">
      <c r="A4430" s="73"/>
      <c r="B4430" s="73"/>
      <c r="C4430" s="73"/>
      <c r="D4430" s="73"/>
      <c r="E4430" s="73"/>
      <c r="F4430" s="73"/>
    </row>
    <row r="4431">
      <c r="A4431" s="73"/>
      <c r="B4431" s="73"/>
      <c r="C4431" s="73"/>
      <c r="D4431" s="73"/>
      <c r="E4431" s="73"/>
      <c r="F4431" s="73"/>
    </row>
    <row r="4432">
      <c r="A4432" s="73"/>
      <c r="B4432" s="73"/>
      <c r="C4432" s="73"/>
      <c r="D4432" s="73"/>
      <c r="E4432" s="73"/>
      <c r="F4432" s="73"/>
    </row>
    <row r="4433">
      <c r="A4433" s="73"/>
      <c r="B4433" s="73"/>
      <c r="C4433" s="73"/>
      <c r="D4433" s="73"/>
      <c r="E4433" s="73"/>
      <c r="F4433" s="73"/>
    </row>
    <row r="4434">
      <c r="A4434" s="73"/>
      <c r="B4434" s="73"/>
      <c r="C4434" s="73"/>
      <c r="D4434" s="73"/>
      <c r="E4434" s="73"/>
      <c r="F4434" s="73"/>
    </row>
    <row r="4435">
      <c r="A4435" s="73"/>
      <c r="B4435" s="73"/>
      <c r="C4435" s="73"/>
      <c r="D4435" s="73"/>
      <c r="E4435" s="73"/>
      <c r="F4435" s="73"/>
    </row>
    <row r="4436">
      <c r="A4436" s="73"/>
      <c r="B4436" s="73"/>
      <c r="C4436" s="73"/>
      <c r="D4436" s="73"/>
      <c r="E4436" s="73"/>
      <c r="F4436" s="73"/>
    </row>
    <row r="4437">
      <c r="A4437" s="73"/>
      <c r="B4437" s="73"/>
      <c r="C4437" s="73"/>
      <c r="D4437" s="73"/>
      <c r="E4437" s="73"/>
      <c r="F4437" s="73"/>
    </row>
    <row r="4438">
      <c r="A4438" s="73"/>
      <c r="B4438" s="73"/>
      <c r="C4438" s="73"/>
      <c r="D4438" s="73"/>
      <c r="E4438" s="73"/>
      <c r="F4438" s="73"/>
    </row>
    <row r="4439">
      <c r="A4439" s="73"/>
      <c r="B4439" s="73"/>
      <c r="C4439" s="73"/>
      <c r="D4439" s="73"/>
      <c r="E4439" s="73"/>
      <c r="F4439" s="73"/>
    </row>
    <row r="4440">
      <c r="A4440" s="73"/>
      <c r="B4440" s="73"/>
      <c r="C4440" s="73"/>
      <c r="D4440" s="73"/>
      <c r="E4440" s="73"/>
      <c r="F4440" s="73"/>
    </row>
    <row r="4441">
      <c r="A4441" s="73"/>
      <c r="B4441" s="73"/>
      <c r="C4441" s="73"/>
      <c r="D4441" s="73"/>
      <c r="E4441" s="73"/>
      <c r="F4441" s="73"/>
    </row>
    <row r="4442">
      <c r="A4442" s="73"/>
      <c r="B4442" s="73"/>
      <c r="C4442" s="73"/>
      <c r="D4442" s="73"/>
      <c r="E4442" s="73"/>
      <c r="F4442" s="73"/>
    </row>
    <row r="4443">
      <c r="A4443" s="73"/>
      <c r="B4443" s="73"/>
      <c r="C4443" s="73"/>
      <c r="D4443" s="73"/>
      <c r="E4443" s="73"/>
      <c r="F4443" s="73"/>
    </row>
    <row r="4444">
      <c r="A4444" s="73"/>
      <c r="B4444" s="73"/>
      <c r="C4444" s="73"/>
      <c r="D4444" s="73"/>
      <c r="E4444" s="73"/>
      <c r="F4444" s="73"/>
    </row>
    <row r="4445">
      <c r="A4445" s="73"/>
      <c r="B4445" s="73"/>
      <c r="C4445" s="73"/>
      <c r="D4445" s="73"/>
      <c r="E4445" s="73"/>
      <c r="F4445" s="73"/>
    </row>
    <row r="4446">
      <c r="A4446" s="73"/>
      <c r="B4446" s="73"/>
      <c r="C4446" s="73"/>
      <c r="D4446" s="73"/>
      <c r="E4446" s="73"/>
      <c r="F4446" s="73"/>
    </row>
    <row r="4447">
      <c r="A4447" s="73"/>
      <c r="B4447" s="73"/>
      <c r="C4447" s="73"/>
      <c r="D4447" s="73"/>
      <c r="E4447" s="73"/>
      <c r="F4447" s="73"/>
    </row>
    <row r="4448">
      <c r="A4448" s="73"/>
      <c r="B4448" s="73"/>
      <c r="C4448" s="73"/>
      <c r="D4448" s="73"/>
      <c r="E4448" s="73"/>
      <c r="F4448" s="73"/>
    </row>
    <row r="4449">
      <c r="A4449" s="73"/>
      <c r="B4449" s="73"/>
      <c r="C4449" s="73"/>
      <c r="D4449" s="73"/>
      <c r="E4449" s="73"/>
      <c r="F4449" s="73"/>
    </row>
    <row r="4450">
      <c r="A4450" s="73"/>
      <c r="B4450" s="73"/>
      <c r="C4450" s="73"/>
      <c r="D4450" s="73"/>
      <c r="E4450" s="73"/>
      <c r="F4450" s="73"/>
    </row>
    <row r="4451">
      <c r="A4451" s="73"/>
      <c r="B4451" s="73"/>
      <c r="C4451" s="73"/>
      <c r="D4451" s="73"/>
      <c r="E4451" s="73"/>
      <c r="F4451" s="73"/>
    </row>
    <row r="4452">
      <c r="A4452" s="73"/>
      <c r="B4452" s="73"/>
      <c r="C4452" s="73"/>
      <c r="D4452" s="73"/>
      <c r="E4452" s="73"/>
      <c r="F4452" s="73"/>
    </row>
    <row r="4453">
      <c r="A4453" s="73"/>
      <c r="B4453" s="73"/>
      <c r="C4453" s="73"/>
      <c r="D4453" s="73"/>
      <c r="E4453" s="73"/>
      <c r="F4453" s="73"/>
    </row>
    <row r="4454">
      <c r="A4454" s="73"/>
      <c r="B4454" s="73"/>
      <c r="C4454" s="73"/>
      <c r="D4454" s="73"/>
      <c r="E4454" s="73"/>
      <c r="F4454" s="73"/>
    </row>
    <row r="4455">
      <c r="A4455" s="73"/>
      <c r="B4455" s="73"/>
      <c r="C4455" s="73"/>
      <c r="D4455" s="73"/>
      <c r="E4455" s="73"/>
      <c r="F4455" s="73"/>
    </row>
    <row r="4456">
      <c r="A4456" s="73"/>
      <c r="B4456" s="73"/>
      <c r="C4456" s="73"/>
      <c r="D4456" s="73"/>
      <c r="E4456" s="73"/>
      <c r="F4456" s="73"/>
    </row>
    <row r="4457">
      <c r="A4457" s="73"/>
      <c r="B4457" s="73"/>
      <c r="C4457" s="73"/>
      <c r="D4457" s="73"/>
      <c r="E4457" s="73"/>
      <c r="F4457" s="73"/>
    </row>
    <row r="4458">
      <c r="A4458" s="73"/>
      <c r="B4458" s="73"/>
      <c r="C4458" s="73"/>
      <c r="D4458" s="73"/>
      <c r="E4458" s="73"/>
      <c r="F4458" s="73"/>
    </row>
    <row r="4459">
      <c r="A4459" s="73"/>
      <c r="B4459" s="73"/>
      <c r="C4459" s="73"/>
      <c r="D4459" s="73"/>
      <c r="E4459" s="73"/>
      <c r="F4459" s="73"/>
    </row>
    <row r="4460">
      <c r="A4460" s="73"/>
      <c r="B4460" s="73"/>
      <c r="C4460" s="73"/>
      <c r="D4460" s="73"/>
      <c r="E4460" s="73"/>
      <c r="F4460" s="73"/>
    </row>
    <row r="4461">
      <c r="A4461" s="73"/>
      <c r="B4461" s="73"/>
      <c r="C4461" s="73"/>
      <c r="D4461" s="73"/>
      <c r="E4461" s="73"/>
      <c r="F4461" s="73"/>
    </row>
    <row r="4462">
      <c r="A4462" s="73"/>
      <c r="B4462" s="73"/>
      <c r="C4462" s="73"/>
      <c r="D4462" s="73"/>
      <c r="E4462" s="73"/>
      <c r="F4462" s="73"/>
    </row>
    <row r="4463">
      <c r="A4463" s="73"/>
      <c r="B4463" s="73"/>
      <c r="C4463" s="73"/>
      <c r="D4463" s="73"/>
      <c r="E4463" s="73"/>
      <c r="F4463" s="73"/>
    </row>
    <row r="4464">
      <c r="A4464" s="73"/>
      <c r="B4464" s="73"/>
      <c r="C4464" s="73"/>
      <c r="D4464" s="73"/>
      <c r="E4464" s="73"/>
      <c r="F4464" s="73"/>
    </row>
    <row r="4465">
      <c r="A4465" s="73"/>
      <c r="B4465" s="73"/>
      <c r="C4465" s="73"/>
      <c r="D4465" s="73"/>
      <c r="E4465" s="73"/>
      <c r="F4465" s="73"/>
    </row>
    <row r="4466">
      <c r="A4466" s="73"/>
      <c r="B4466" s="73"/>
      <c r="C4466" s="73"/>
      <c r="D4466" s="73"/>
      <c r="E4466" s="73"/>
      <c r="F4466" s="73"/>
    </row>
    <row r="4467">
      <c r="A4467" s="73"/>
      <c r="B4467" s="73"/>
      <c r="C4467" s="73"/>
      <c r="D4467" s="73"/>
      <c r="E4467" s="73"/>
      <c r="F4467" s="73"/>
    </row>
    <row r="4468">
      <c r="A4468" s="73"/>
      <c r="B4468" s="73"/>
      <c r="C4468" s="73"/>
      <c r="D4468" s="73"/>
      <c r="E4468" s="73"/>
      <c r="F4468" s="73"/>
    </row>
    <row r="4469">
      <c r="A4469" s="73"/>
      <c r="B4469" s="73"/>
      <c r="C4469" s="73"/>
      <c r="D4469" s="73"/>
      <c r="E4469" s="73"/>
      <c r="F4469" s="73"/>
    </row>
    <row r="4470">
      <c r="A4470" s="73"/>
      <c r="B4470" s="73"/>
      <c r="C4470" s="73"/>
      <c r="D4470" s="73"/>
      <c r="E4470" s="73"/>
      <c r="F4470" s="73"/>
    </row>
    <row r="4471">
      <c r="A4471" s="73"/>
      <c r="B4471" s="73"/>
      <c r="C4471" s="73"/>
      <c r="D4471" s="73"/>
      <c r="E4471" s="73"/>
      <c r="F4471" s="73"/>
    </row>
    <row r="4472">
      <c r="A4472" s="73"/>
      <c r="B4472" s="73"/>
      <c r="C4472" s="73"/>
      <c r="D4472" s="73"/>
      <c r="E4472" s="73"/>
      <c r="F4472" s="73"/>
    </row>
    <row r="4473">
      <c r="A4473" s="73"/>
      <c r="B4473" s="73"/>
      <c r="C4473" s="73"/>
      <c r="D4473" s="73"/>
      <c r="E4473" s="73"/>
      <c r="F4473" s="73"/>
    </row>
    <row r="4474">
      <c r="A4474" s="73"/>
      <c r="B4474" s="73"/>
      <c r="C4474" s="73"/>
      <c r="D4474" s="73"/>
      <c r="E4474" s="73"/>
      <c r="F4474" s="73"/>
    </row>
    <row r="4475">
      <c r="A4475" s="73"/>
      <c r="B4475" s="73"/>
      <c r="C4475" s="73"/>
      <c r="D4475" s="73"/>
      <c r="E4475" s="73"/>
      <c r="F4475" s="73"/>
    </row>
    <row r="4476">
      <c r="A4476" s="73"/>
      <c r="B4476" s="73"/>
      <c r="C4476" s="73"/>
      <c r="D4476" s="73"/>
      <c r="E4476" s="73"/>
      <c r="F4476" s="73"/>
    </row>
    <row r="4477">
      <c r="A4477" s="73"/>
      <c r="B4477" s="73"/>
      <c r="C4477" s="73"/>
      <c r="D4477" s="73"/>
      <c r="E4477" s="73"/>
      <c r="F4477" s="73"/>
    </row>
    <row r="4478">
      <c r="A4478" s="73"/>
      <c r="B4478" s="73"/>
      <c r="C4478" s="73"/>
      <c r="D4478" s="73"/>
      <c r="E4478" s="73"/>
      <c r="F4478" s="73"/>
    </row>
    <row r="4479">
      <c r="A4479" s="73"/>
      <c r="B4479" s="73"/>
      <c r="C4479" s="73"/>
      <c r="D4479" s="73"/>
      <c r="E4479" s="73"/>
      <c r="F4479" s="73"/>
    </row>
    <row r="4480">
      <c r="A4480" s="73"/>
      <c r="B4480" s="73"/>
      <c r="C4480" s="73"/>
      <c r="D4480" s="73"/>
      <c r="E4480" s="73"/>
      <c r="F4480" s="73"/>
    </row>
    <row r="4481">
      <c r="A4481" s="73"/>
      <c r="B4481" s="73"/>
      <c r="C4481" s="73"/>
      <c r="D4481" s="73"/>
      <c r="E4481" s="73"/>
      <c r="F4481" s="73"/>
    </row>
    <row r="4482">
      <c r="A4482" s="73"/>
      <c r="B4482" s="73"/>
      <c r="C4482" s="73"/>
      <c r="D4482" s="73"/>
      <c r="E4482" s="73"/>
      <c r="F4482" s="73"/>
    </row>
    <row r="4483">
      <c r="A4483" s="73"/>
      <c r="B4483" s="73"/>
      <c r="C4483" s="73"/>
      <c r="D4483" s="73"/>
      <c r="E4483" s="73"/>
      <c r="F4483" s="73"/>
    </row>
    <row r="4484">
      <c r="A4484" s="73"/>
      <c r="B4484" s="73"/>
      <c r="C4484" s="73"/>
      <c r="D4484" s="73"/>
      <c r="E4484" s="73"/>
      <c r="F4484" s="73"/>
    </row>
    <row r="4485">
      <c r="A4485" s="73"/>
      <c r="B4485" s="73"/>
      <c r="C4485" s="73"/>
      <c r="D4485" s="73"/>
      <c r="E4485" s="73"/>
      <c r="F4485" s="73"/>
    </row>
    <row r="4486">
      <c r="A4486" s="73"/>
      <c r="B4486" s="73"/>
      <c r="C4486" s="73"/>
      <c r="D4486" s="73"/>
      <c r="E4486" s="73"/>
      <c r="F4486" s="73"/>
    </row>
    <row r="4487">
      <c r="A4487" s="73"/>
      <c r="B4487" s="73"/>
      <c r="C4487" s="73"/>
      <c r="D4487" s="73"/>
      <c r="E4487" s="73"/>
      <c r="F4487" s="73"/>
    </row>
    <row r="4488">
      <c r="A4488" s="73"/>
      <c r="B4488" s="73"/>
      <c r="C4488" s="73"/>
      <c r="D4488" s="73"/>
      <c r="E4488" s="73"/>
      <c r="F4488" s="73"/>
    </row>
    <row r="4489">
      <c r="A4489" s="73"/>
      <c r="B4489" s="73"/>
      <c r="C4489" s="73"/>
      <c r="D4489" s="73"/>
      <c r="E4489" s="73"/>
      <c r="F4489" s="73"/>
    </row>
    <row r="4490">
      <c r="A4490" s="73"/>
      <c r="B4490" s="73"/>
      <c r="C4490" s="73"/>
      <c r="D4490" s="73"/>
      <c r="E4490" s="73"/>
      <c r="F4490" s="73"/>
    </row>
    <row r="4491">
      <c r="A4491" s="73"/>
      <c r="B4491" s="73"/>
      <c r="C4491" s="73"/>
      <c r="D4491" s="73"/>
      <c r="E4491" s="73"/>
      <c r="F4491" s="73"/>
    </row>
    <row r="4492">
      <c r="A4492" s="73"/>
      <c r="B4492" s="73"/>
      <c r="C4492" s="73"/>
      <c r="D4492" s="73"/>
      <c r="E4492" s="73"/>
      <c r="F4492" s="73"/>
    </row>
    <row r="4493">
      <c r="A4493" s="73"/>
      <c r="B4493" s="73"/>
      <c r="C4493" s="73"/>
      <c r="D4493" s="73"/>
      <c r="E4493" s="73"/>
      <c r="F4493" s="73"/>
    </row>
    <row r="4494">
      <c r="A4494" s="73"/>
      <c r="B4494" s="73"/>
      <c r="C4494" s="73"/>
      <c r="D4494" s="73"/>
      <c r="E4494" s="73"/>
      <c r="F4494" s="73"/>
    </row>
    <row r="4495">
      <c r="A4495" s="73"/>
      <c r="B4495" s="73"/>
      <c r="C4495" s="73"/>
      <c r="D4495" s="73"/>
      <c r="E4495" s="73"/>
      <c r="F4495" s="73"/>
    </row>
    <row r="4496">
      <c r="A4496" s="73"/>
      <c r="B4496" s="73"/>
      <c r="C4496" s="73"/>
      <c r="D4496" s="73"/>
      <c r="E4496" s="73"/>
      <c r="F4496" s="73"/>
    </row>
    <row r="4497">
      <c r="A4497" s="73"/>
      <c r="B4497" s="73"/>
      <c r="C4497" s="73"/>
      <c r="D4497" s="73"/>
      <c r="E4497" s="73"/>
      <c r="F4497" s="73"/>
    </row>
    <row r="4498">
      <c r="A4498" s="73"/>
      <c r="B4498" s="73"/>
      <c r="C4498" s="73"/>
      <c r="D4498" s="73"/>
      <c r="E4498" s="73"/>
      <c r="F4498" s="73"/>
    </row>
    <row r="4499">
      <c r="A4499" s="73"/>
      <c r="B4499" s="73"/>
      <c r="C4499" s="73"/>
      <c r="D4499" s="73"/>
      <c r="E4499" s="73"/>
      <c r="F4499" s="73"/>
    </row>
    <row r="4500">
      <c r="A4500" s="73"/>
      <c r="B4500" s="73"/>
      <c r="C4500" s="73"/>
      <c r="D4500" s="73"/>
      <c r="E4500" s="73"/>
      <c r="F4500" s="73"/>
    </row>
    <row r="4501">
      <c r="A4501" s="73"/>
      <c r="B4501" s="73"/>
      <c r="C4501" s="73"/>
      <c r="D4501" s="73"/>
      <c r="E4501" s="73"/>
      <c r="F4501" s="73"/>
    </row>
    <row r="4502">
      <c r="A4502" s="73"/>
      <c r="B4502" s="73"/>
      <c r="C4502" s="73"/>
      <c r="D4502" s="73"/>
      <c r="E4502" s="73"/>
      <c r="F4502" s="73"/>
    </row>
    <row r="4503">
      <c r="A4503" s="73"/>
      <c r="B4503" s="73"/>
      <c r="C4503" s="73"/>
      <c r="D4503" s="73"/>
      <c r="E4503" s="73"/>
      <c r="F4503" s="73"/>
    </row>
    <row r="4504">
      <c r="A4504" s="73"/>
      <c r="B4504" s="73"/>
      <c r="C4504" s="73"/>
      <c r="D4504" s="73"/>
      <c r="E4504" s="73"/>
      <c r="F4504" s="73"/>
    </row>
    <row r="4505">
      <c r="A4505" s="73"/>
      <c r="B4505" s="73"/>
      <c r="C4505" s="73"/>
      <c r="D4505" s="73"/>
      <c r="E4505" s="73"/>
      <c r="F4505" s="73"/>
    </row>
    <row r="4506">
      <c r="A4506" s="73"/>
      <c r="B4506" s="73"/>
      <c r="C4506" s="73"/>
      <c r="D4506" s="73"/>
      <c r="E4506" s="73"/>
      <c r="F4506" s="73"/>
    </row>
    <row r="4507">
      <c r="A4507" s="73"/>
      <c r="B4507" s="73"/>
      <c r="C4507" s="73"/>
      <c r="D4507" s="73"/>
      <c r="E4507" s="73"/>
      <c r="F4507" s="73"/>
    </row>
    <row r="4508">
      <c r="A4508" s="73"/>
      <c r="B4508" s="73"/>
      <c r="C4508" s="73"/>
      <c r="D4508" s="73"/>
      <c r="E4508" s="73"/>
      <c r="F4508" s="73"/>
    </row>
    <row r="4509">
      <c r="A4509" s="73"/>
      <c r="B4509" s="73"/>
      <c r="C4509" s="73"/>
      <c r="D4509" s="73"/>
      <c r="E4509" s="73"/>
      <c r="F4509" s="73"/>
    </row>
    <row r="4510">
      <c r="A4510" s="73"/>
      <c r="B4510" s="73"/>
      <c r="C4510" s="73"/>
      <c r="D4510" s="73"/>
      <c r="E4510" s="73"/>
      <c r="F4510" s="73"/>
    </row>
    <row r="4511">
      <c r="A4511" s="73"/>
      <c r="B4511" s="73"/>
      <c r="C4511" s="73"/>
      <c r="D4511" s="73"/>
      <c r="E4511" s="73"/>
      <c r="F4511" s="73"/>
    </row>
    <row r="4512">
      <c r="A4512" s="73"/>
      <c r="B4512" s="73"/>
      <c r="C4512" s="73"/>
      <c r="D4512" s="73"/>
      <c r="E4512" s="73"/>
      <c r="F4512" s="73"/>
    </row>
    <row r="4513">
      <c r="A4513" s="73"/>
      <c r="B4513" s="73"/>
      <c r="C4513" s="73"/>
      <c r="D4513" s="73"/>
      <c r="E4513" s="73"/>
      <c r="F4513" s="73"/>
    </row>
    <row r="4514">
      <c r="A4514" s="73"/>
      <c r="B4514" s="73"/>
      <c r="C4514" s="73"/>
      <c r="D4514" s="73"/>
      <c r="E4514" s="73"/>
      <c r="F4514" s="73"/>
    </row>
    <row r="4515">
      <c r="A4515" s="73"/>
      <c r="B4515" s="73"/>
      <c r="C4515" s="73"/>
      <c r="D4515" s="73"/>
      <c r="E4515" s="73"/>
      <c r="F4515" s="73"/>
    </row>
    <row r="4516">
      <c r="A4516" s="73"/>
      <c r="B4516" s="73"/>
      <c r="C4516" s="73"/>
      <c r="D4516" s="73"/>
      <c r="E4516" s="73"/>
      <c r="F4516" s="73"/>
    </row>
    <row r="4517">
      <c r="A4517" s="73"/>
      <c r="B4517" s="73"/>
      <c r="C4517" s="73"/>
      <c r="D4517" s="73"/>
      <c r="E4517" s="73"/>
      <c r="F4517" s="73"/>
    </row>
    <row r="4518">
      <c r="A4518" s="73"/>
      <c r="B4518" s="73"/>
      <c r="C4518" s="73"/>
      <c r="D4518" s="73"/>
      <c r="E4518" s="73"/>
      <c r="F4518" s="73"/>
    </row>
    <row r="4519">
      <c r="A4519" s="73"/>
      <c r="B4519" s="73"/>
      <c r="C4519" s="73"/>
      <c r="D4519" s="73"/>
      <c r="E4519" s="73"/>
      <c r="F4519" s="73"/>
    </row>
    <row r="4520">
      <c r="A4520" s="73"/>
      <c r="B4520" s="73"/>
      <c r="C4520" s="73"/>
      <c r="D4520" s="73"/>
      <c r="E4520" s="73"/>
      <c r="F4520" s="73"/>
    </row>
    <row r="4521">
      <c r="A4521" s="73"/>
      <c r="B4521" s="73"/>
      <c r="C4521" s="73"/>
      <c r="D4521" s="73"/>
      <c r="E4521" s="73"/>
      <c r="F4521" s="73"/>
    </row>
    <row r="4522">
      <c r="A4522" s="73"/>
      <c r="B4522" s="73"/>
      <c r="C4522" s="73"/>
      <c r="D4522" s="73"/>
      <c r="E4522" s="73"/>
      <c r="F4522" s="73"/>
    </row>
    <row r="4523">
      <c r="A4523" s="73"/>
      <c r="B4523" s="73"/>
      <c r="C4523" s="73"/>
      <c r="D4523" s="73"/>
      <c r="E4523" s="73"/>
      <c r="F4523" s="73"/>
    </row>
    <row r="4524">
      <c r="A4524" s="73"/>
      <c r="B4524" s="73"/>
      <c r="C4524" s="73"/>
      <c r="D4524" s="73"/>
      <c r="E4524" s="73"/>
      <c r="F4524" s="73"/>
    </row>
    <row r="4525">
      <c r="A4525" s="73"/>
      <c r="B4525" s="73"/>
      <c r="C4525" s="73"/>
      <c r="D4525" s="73"/>
      <c r="E4525" s="73"/>
      <c r="F4525" s="73"/>
    </row>
    <row r="4526">
      <c r="A4526" s="73"/>
      <c r="B4526" s="73"/>
      <c r="C4526" s="73"/>
      <c r="D4526" s="73"/>
      <c r="E4526" s="73"/>
      <c r="F4526" s="73"/>
    </row>
    <row r="4527">
      <c r="A4527" s="73"/>
      <c r="B4527" s="73"/>
      <c r="C4527" s="73"/>
      <c r="D4527" s="73"/>
      <c r="E4527" s="73"/>
      <c r="F4527" s="73"/>
    </row>
    <row r="4528">
      <c r="A4528" s="73"/>
      <c r="B4528" s="73"/>
      <c r="C4528" s="73"/>
      <c r="D4528" s="73"/>
      <c r="E4528" s="73"/>
      <c r="F4528" s="73"/>
    </row>
    <row r="4529">
      <c r="A4529" s="73"/>
      <c r="B4529" s="73"/>
      <c r="C4529" s="73"/>
      <c r="D4529" s="73"/>
      <c r="E4529" s="73"/>
      <c r="F4529" s="73"/>
    </row>
    <row r="4530">
      <c r="A4530" s="73"/>
      <c r="B4530" s="73"/>
      <c r="C4530" s="73"/>
      <c r="D4530" s="73"/>
      <c r="E4530" s="73"/>
      <c r="F4530" s="73"/>
    </row>
    <row r="4531">
      <c r="A4531" s="73"/>
      <c r="B4531" s="73"/>
      <c r="C4531" s="73"/>
      <c r="D4531" s="73"/>
      <c r="E4531" s="73"/>
      <c r="F4531" s="73"/>
    </row>
    <row r="4532">
      <c r="A4532" s="73"/>
      <c r="B4532" s="73"/>
      <c r="C4532" s="73"/>
      <c r="D4532" s="73"/>
      <c r="E4532" s="73"/>
      <c r="F4532" s="73"/>
    </row>
    <row r="4533">
      <c r="A4533" s="73"/>
      <c r="B4533" s="73"/>
      <c r="C4533" s="73"/>
      <c r="D4533" s="73"/>
      <c r="E4533" s="73"/>
      <c r="F4533" s="73"/>
    </row>
    <row r="4534">
      <c r="A4534" s="73"/>
      <c r="B4534" s="73"/>
      <c r="C4534" s="73"/>
      <c r="D4534" s="73"/>
      <c r="E4534" s="73"/>
      <c r="F4534" s="73"/>
    </row>
    <row r="4535">
      <c r="A4535" s="73"/>
      <c r="B4535" s="73"/>
      <c r="C4535" s="73"/>
      <c r="D4535" s="73"/>
      <c r="E4535" s="73"/>
      <c r="F4535" s="73"/>
    </row>
    <row r="4536">
      <c r="A4536" s="73"/>
      <c r="B4536" s="73"/>
      <c r="C4536" s="73"/>
      <c r="D4536" s="73"/>
      <c r="E4536" s="73"/>
      <c r="F4536" s="73"/>
    </row>
    <row r="4537">
      <c r="A4537" s="73"/>
      <c r="B4537" s="73"/>
      <c r="C4537" s="73"/>
      <c r="D4537" s="73"/>
      <c r="E4537" s="73"/>
      <c r="F4537" s="73"/>
    </row>
    <row r="4538">
      <c r="A4538" s="73"/>
      <c r="B4538" s="73"/>
      <c r="C4538" s="73"/>
      <c r="D4538" s="73"/>
      <c r="E4538" s="73"/>
      <c r="F4538" s="73"/>
    </row>
    <row r="4539">
      <c r="A4539" s="73"/>
      <c r="B4539" s="73"/>
      <c r="C4539" s="73"/>
      <c r="D4539" s="73"/>
      <c r="E4539" s="73"/>
      <c r="F4539" s="73"/>
    </row>
    <row r="4540">
      <c r="A4540" s="73"/>
      <c r="B4540" s="73"/>
      <c r="C4540" s="73"/>
      <c r="D4540" s="73"/>
      <c r="E4540" s="73"/>
      <c r="F4540" s="73"/>
    </row>
    <row r="4541">
      <c r="A4541" s="73"/>
      <c r="B4541" s="73"/>
      <c r="C4541" s="73"/>
      <c r="D4541" s="73"/>
      <c r="E4541" s="73"/>
      <c r="F4541" s="73"/>
    </row>
    <row r="4542">
      <c r="A4542" s="73"/>
      <c r="B4542" s="73"/>
      <c r="C4542" s="73"/>
      <c r="D4542" s="73"/>
      <c r="E4542" s="73"/>
      <c r="F4542" s="73"/>
    </row>
    <row r="4543">
      <c r="A4543" s="73"/>
      <c r="B4543" s="73"/>
      <c r="C4543" s="73"/>
      <c r="D4543" s="73"/>
      <c r="E4543" s="73"/>
      <c r="F4543" s="73"/>
    </row>
    <row r="4544">
      <c r="A4544" s="73"/>
      <c r="B4544" s="73"/>
      <c r="C4544" s="73"/>
      <c r="D4544" s="73"/>
      <c r="E4544" s="73"/>
      <c r="F4544" s="73"/>
    </row>
    <row r="4545">
      <c r="A4545" s="73"/>
      <c r="B4545" s="73"/>
      <c r="C4545" s="73"/>
      <c r="D4545" s="73"/>
      <c r="E4545" s="73"/>
      <c r="F4545" s="73"/>
    </row>
    <row r="4546">
      <c r="A4546" s="73"/>
      <c r="B4546" s="73"/>
      <c r="C4546" s="73"/>
      <c r="D4546" s="73"/>
      <c r="E4546" s="73"/>
      <c r="F4546" s="73"/>
    </row>
    <row r="4547">
      <c r="A4547" s="73"/>
      <c r="B4547" s="73"/>
      <c r="C4547" s="73"/>
      <c r="D4547" s="73"/>
      <c r="E4547" s="73"/>
      <c r="F4547" s="73"/>
    </row>
    <row r="4548">
      <c r="A4548" s="73"/>
      <c r="B4548" s="73"/>
      <c r="C4548" s="73"/>
      <c r="D4548" s="73"/>
      <c r="E4548" s="73"/>
      <c r="F4548" s="73"/>
    </row>
    <row r="4549">
      <c r="A4549" s="73"/>
      <c r="B4549" s="73"/>
      <c r="C4549" s="73"/>
      <c r="D4549" s="73"/>
      <c r="E4549" s="73"/>
      <c r="F4549" s="73"/>
    </row>
    <row r="4550">
      <c r="A4550" s="73"/>
      <c r="B4550" s="73"/>
      <c r="C4550" s="73"/>
      <c r="D4550" s="73"/>
      <c r="E4550" s="73"/>
      <c r="F4550" s="73"/>
    </row>
    <row r="4551">
      <c r="A4551" s="73"/>
      <c r="B4551" s="73"/>
      <c r="C4551" s="73"/>
      <c r="D4551" s="73"/>
      <c r="E4551" s="73"/>
      <c r="F4551" s="73"/>
    </row>
    <row r="4552">
      <c r="A4552" s="73"/>
      <c r="B4552" s="73"/>
      <c r="C4552" s="73"/>
      <c r="D4552" s="73"/>
      <c r="E4552" s="73"/>
      <c r="F4552" s="73"/>
    </row>
    <row r="4553">
      <c r="A4553" s="73"/>
      <c r="B4553" s="73"/>
      <c r="C4553" s="73"/>
      <c r="D4553" s="73"/>
      <c r="E4553" s="73"/>
      <c r="F4553" s="73"/>
    </row>
    <row r="4554">
      <c r="A4554" s="73"/>
      <c r="B4554" s="73"/>
      <c r="C4554" s="73"/>
      <c r="D4554" s="73"/>
      <c r="E4554" s="73"/>
      <c r="F4554" s="73"/>
    </row>
    <row r="4555">
      <c r="A4555" s="73"/>
      <c r="B4555" s="73"/>
      <c r="C4555" s="73"/>
      <c r="D4555" s="73"/>
      <c r="E4555" s="73"/>
      <c r="F4555" s="73"/>
    </row>
    <row r="4556">
      <c r="A4556" s="73"/>
      <c r="B4556" s="73"/>
      <c r="C4556" s="73"/>
      <c r="D4556" s="73"/>
      <c r="E4556" s="73"/>
      <c r="F4556" s="73"/>
    </row>
    <row r="4557">
      <c r="A4557" s="73"/>
      <c r="B4557" s="73"/>
      <c r="C4557" s="73"/>
      <c r="D4557" s="73"/>
      <c r="E4557" s="73"/>
      <c r="F4557" s="73"/>
    </row>
    <row r="4558">
      <c r="A4558" s="73"/>
      <c r="B4558" s="73"/>
      <c r="C4558" s="73"/>
      <c r="D4558" s="73"/>
      <c r="E4558" s="73"/>
      <c r="F4558" s="73"/>
    </row>
    <row r="4559">
      <c r="A4559" s="73"/>
      <c r="B4559" s="73"/>
      <c r="C4559" s="73"/>
      <c r="D4559" s="73"/>
      <c r="E4559" s="73"/>
      <c r="F4559" s="73"/>
    </row>
    <row r="4560">
      <c r="A4560" s="73"/>
      <c r="B4560" s="73"/>
      <c r="C4560" s="73"/>
      <c r="D4560" s="73"/>
      <c r="E4560" s="73"/>
      <c r="F4560" s="73"/>
    </row>
    <row r="4561">
      <c r="A4561" s="73"/>
      <c r="B4561" s="73"/>
      <c r="C4561" s="73"/>
      <c r="D4561" s="73"/>
      <c r="E4561" s="73"/>
      <c r="F4561" s="73"/>
    </row>
    <row r="4562">
      <c r="A4562" s="73"/>
      <c r="B4562" s="73"/>
      <c r="C4562" s="73"/>
      <c r="D4562" s="73"/>
      <c r="E4562" s="73"/>
      <c r="F4562" s="73"/>
    </row>
    <row r="4563">
      <c r="A4563" s="73"/>
      <c r="B4563" s="73"/>
      <c r="C4563" s="73"/>
      <c r="D4563" s="73"/>
      <c r="E4563" s="73"/>
      <c r="F4563" s="73"/>
    </row>
    <row r="4564">
      <c r="A4564" s="73"/>
      <c r="B4564" s="73"/>
      <c r="C4564" s="73"/>
      <c r="D4564" s="73"/>
      <c r="E4564" s="73"/>
      <c r="F4564" s="73"/>
    </row>
    <row r="4565">
      <c r="A4565" s="73"/>
      <c r="B4565" s="73"/>
      <c r="C4565" s="73"/>
      <c r="D4565" s="73"/>
      <c r="E4565" s="73"/>
      <c r="F4565" s="73"/>
    </row>
    <row r="4566">
      <c r="A4566" s="73"/>
      <c r="B4566" s="73"/>
      <c r="C4566" s="73"/>
      <c r="D4566" s="73"/>
      <c r="E4566" s="73"/>
      <c r="F4566" s="73"/>
    </row>
    <row r="4567">
      <c r="A4567" s="73"/>
      <c r="B4567" s="73"/>
      <c r="C4567" s="73"/>
      <c r="D4567" s="73"/>
      <c r="E4567" s="73"/>
      <c r="F4567" s="73"/>
    </row>
    <row r="4568">
      <c r="A4568" s="73"/>
      <c r="B4568" s="73"/>
      <c r="C4568" s="73"/>
      <c r="D4568" s="73"/>
      <c r="E4568" s="73"/>
      <c r="F4568" s="73"/>
    </row>
    <row r="4569">
      <c r="A4569" s="73"/>
      <c r="B4569" s="73"/>
      <c r="C4569" s="73"/>
      <c r="D4569" s="73"/>
      <c r="E4569" s="73"/>
      <c r="F4569" s="73"/>
    </row>
    <row r="4570">
      <c r="A4570" s="73"/>
      <c r="B4570" s="73"/>
      <c r="C4570" s="73"/>
      <c r="D4570" s="73"/>
      <c r="E4570" s="73"/>
      <c r="F4570" s="73"/>
    </row>
    <row r="4571">
      <c r="A4571" s="73"/>
      <c r="B4571" s="73"/>
      <c r="C4571" s="73"/>
      <c r="D4571" s="73"/>
      <c r="E4571" s="73"/>
      <c r="F4571" s="73"/>
    </row>
    <row r="4572">
      <c r="A4572" s="73"/>
      <c r="B4572" s="73"/>
      <c r="C4572" s="73"/>
      <c r="D4572" s="73"/>
      <c r="E4572" s="73"/>
      <c r="F4572" s="73"/>
    </row>
    <row r="4573">
      <c r="A4573" s="73"/>
      <c r="B4573" s="73"/>
      <c r="C4573" s="73"/>
      <c r="D4573" s="73"/>
      <c r="E4573" s="73"/>
      <c r="F4573" s="73"/>
    </row>
    <row r="4574">
      <c r="A4574" s="73"/>
      <c r="B4574" s="73"/>
      <c r="C4574" s="73"/>
      <c r="D4574" s="73"/>
      <c r="E4574" s="73"/>
      <c r="F4574" s="73"/>
    </row>
    <row r="4575">
      <c r="A4575" s="73"/>
      <c r="B4575" s="73"/>
      <c r="C4575" s="73"/>
      <c r="D4575" s="73"/>
      <c r="E4575" s="73"/>
      <c r="F4575" s="73"/>
    </row>
    <row r="4576">
      <c r="A4576" s="73"/>
      <c r="B4576" s="73"/>
      <c r="C4576" s="73"/>
      <c r="D4576" s="73"/>
      <c r="E4576" s="73"/>
      <c r="F4576" s="73"/>
    </row>
    <row r="4577">
      <c r="A4577" s="73"/>
      <c r="B4577" s="73"/>
      <c r="C4577" s="73"/>
      <c r="D4577" s="73"/>
      <c r="E4577" s="73"/>
      <c r="F4577" s="73"/>
    </row>
    <row r="4578">
      <c r="A4578" s="73"/>
      <c r="B4578" s="73"/>
      <c r="C4578" s="73"/>
      <c r="D4578" s="73"/>
      <c r="E4578" s="73"/>
      <c r="F4578" s="73"/>
    </row>
    <row r="4579">
      <c r="A4579" s="73"/>
      <c r="B4579" s="73"/>
      <c r="C4579" s="73"/>
      <c r="D4579" s="73"/>
      <c r="E4579" s="73"/>
      <c r="F4579" s="73"/>
    </row>
    <row r="4580">
      <c r="A4580" s="73"/>
      <c r="B4580" s="73"/>
      <c r="C4580" s="73"/>
      <c r="D4580" s="73"/>
      <c r="E4580" s="73"/>
      <c r="F4580" s="73"/>
    </row>
    <row r="4581">
      <c r="A4581" s="73"/>
      <c r="B4581" s="73"/>
      <c r="C4581" s="73"/>
      <c r="D4581" s="73"/>
      <c r="E4581" s="73"/>
      <c r="F4581" s="73"/>
    </row>
    <row r="4582">
      <c r="A4582" s="73"/>
      <c r="B4582" s="73"/>
      <c r="C4582" s="73"/>
      <c r="D4582" s="73"/>
      <c r="E4582" s="73"/>
      <c r="F4582" s="73"/>
    </row>
    <row r="4583">
      <c r="A4583" s="73"/>
      <c r="B4583" s="73"/>
      <c r="C4583" s="73"/>
      <c r="D4583" s="73"/>
      <c r="E4583" s="73"/>
      <c r="F4583" s="73"/>
    </row>
    <row r="4584">
      <c r="A4584" s="73"/>
      <c r="B4584" s="73"/>
      <c r="C4584" s="73"/>
      <c r="D4584" s="73"/>
      <c r="E4584" s="73"/>
      <c r="F4584" s="73"/>
    </row>
    <row r="4585">
      <c r="A4585" s="73"/>
      <c r="B4585" s="73"/>
      <c r="C4585" s="73"/>
      <c r="D4585" s="73"/>
      <c r="E4585" s="73"/>
      <c r="F4585" s="73"/>
    </row>
    <row r="4586">
      <c r="A4586" s="73"/>
      <c r="B4586" s="73"/>
      <c r="C4586" s="73"/>
      <c r="D4586" s="73"/>
      <c r="E4586" s="73"/>
      <c r="F4586" s="73"/>
    </row>
    <row r="4587">
      <c r="A4587" s="73"/>
      <c r="B4587" s="73"/>
      <c r="C4587" s="73"/>
      <c r="D4587" s="73"/>
      <c r="E4587" s="73"/>
      <c r="F4587" s="73"/>
    </row>
    <row r="4588">
      <c r="A4588" s="73"/>
      <c r="B4588" s="73"/>
      <c r="C4588" s="73"/>
      <c r="D4588" s="73"/>
      <c r="E4588" s="73"/>
      <c r="F4588" s="73"/>
    </row>
    <row r="4589">
      <c r="A4589" s="73"/>
      <c r="B4589" s="73"/>
      <c r="C4589" s="73"/>
      <c r="D4589" s="73"/>
      <c r="E4589" s="73"/>
      <c r="F4589" s="73"/>
    </row>
    <row r="4590">
      <c r="A4590" s="73"/>
      <c r="B4590" s="73"/>
      <c r="C4590" s="73"/>
      <c r="D4590" s="73"/>
      <c r="E4590" s="73"/>
      <c r="F4590" s="73"/>
    </row>
    <row r="4591">
      <c r="A4591" s="73"/>
      <c r="B4591" s="73"/>
      <c r="C4591" s="73"/>
      <c r="D4591" s="73"/>
      <c r="E4591" s="73"/>
      <c r="F4591" s="73"/>
    </row>
    <row r="4592">
      <c r="A4592" s="73"/>
      <c r="B4592" s="73"/>
      <c r="C4592" s="73"/>
      <c r="D4592" s="73"/>
      <c r="E4592" s="73"/>
      <c r="F4592" s="73"/>
    </row>
    <row r="4593">
      <c r="A4593" s="73"/>
      <c r="B4593" s="73"/>
      <c r="C4593" s="73"/>
      <c r="D4593" s="73"/>
      <c r="E4593" s="73"/>
      <c r="F4593" s="73"/>
    </row>
    <row r="4594">
      <c r="A4594" s="73"/>
      <c r="B4594" s="73"/>
      <c r="C4594" s="73"/>
      <c r="D4594" s="73"/>
      <c r="E4594" s="73"/>
      <c r="F4594" s="73"/>
    </row>
    <row r="4595">
      <c r="A4595" s="73"/>
      <c r="B4595" s="73"/>
      <c r="C4595" s="73"/>
      <c r="D4595" s="73"/>
      <c r="E4595" s="73"/>
      <c r="F4595" s="73"/>
    </row>
    <row r="4596">
      <c r="A4596" s="73"/>
      <c r="B4596" s="73"/>
      <c r="C4596" s="73"/>
      <c r="D4596" s="73"/>
      <c r="E4596" s="73"/>
      <c r="F4596" s="73"/>
    </row>
    <row r="4597">
      <c r="A4597" s="73"/>
      <c r="B4597" s="73"/>
      <c r="C4597" s="73"/>
      <c r="D4597" s="73"/>
      <c r="E4597" s="73"/>
      <c r="F4597" s="73"/>
    </row>
    <row r="4598">
      <c r="A4598" s="73"/>
      <c r="B4598" s="73"/>
      <c r="C4598" s="73"/>
      <c r="D4598" s="73"/>
      <c r="E4598" s="73"/>
      <c r="F4598" s="73"/>
    </row>
    <row r="4599">
      <c r="A4599" s="73"/>
      <c r="B4599" s="73"/>
      <c r="C4599" s="73"/>
      <c r="D4599" s="73"/>
      <c r="E4599" s="73"/>
      <c r="F4599" s="73"/>
    </row>
    <row r="4600">
      <c r="A4600" s="73"/>
      <c r="B4600" s="73"/>
      <c r="C4600" s="73"/>
      <c r="D4600" s="73"/>
      <c r="E4600" s="73"/>
      <c r="F4600" s="73"/>
    </row>
    <row r="4601">
      <c r="A4601" s="73"/>
      <c r="B4601" s="73"/>
      <c r="C4601" s="73"/>
      <c r="D4601" s="73"/>
      <c r="E4601" s="73"/>
      <c r="F4601" s="73"/>
    </row>
    <row r="4602">
      <c r="A4602" s="73"/>
      <c r="B4602" s="73"/>
      <c r="C4602" s="73"/>
      <c r="D4602" s="73"/>
      <c r="E4602" s="73"/>
      <c r="F4602" s="73"/>
    </row>
    <row r="4603">
      <c r="A4603" s="73"/>
      <c r="B4603" s="73"/>
      <c r="C4603" s="73"/>
      <c r="D4603" s="73"/>
      <c r="E4603" s="73"/>
      <c r="F4603" s="73"/>
    </row>
    <row r="4604">
      <c r="A4604" s="73"/>
      <c r="B4604" s="73"/>
      <c r="C4604" s="73"/>
      <c r="D4604" s="73"/>
      <c r="E4604" s="73"/>
      <c r="F4604" s="73"/>
    </row>
    <row r="4605">
      <c r="A4605" s="73"/>
      <c r="B4605" s="73"/>
      <c r="C4605" s="73"/>
      <c r="D4605" s="73"/>
      <c r="E4605" s="73"/>
      <c r="F4605" s="73"/>
    </row>
    <row r="4606">
      <c r="A4606" s="73"/>
      <c r="B4606" s="73"/>
      <c r="C4606" s="73"/>
      <c r="D4606" s="73"/>
      <c r="E4606" s="73"/>
      <c r="F4606" s="73"/>
    </row>
    <row r="4607">
      <c r="A4607" s="73"/>
      <c r="B4607" s="73"/>
      <c r="C4607" s="73"/>
      <c r="D4607" s="73"/>
      <c r="E4607" s="73"/>
      <c r="F4607" s="73"/>
    </row>
    <row r="4608">
      <c r="A4608" s="73"/>
      <c r="B4608" s="73"/>
      <c r="C4608" s="73"/>
      <c r="D4608" s="73"/>
      <c r="E4608" s="73"/>
      <c r="F4608" s="73"/>
    </row>
    <row r="4609">
      <c r="A4609" s="73"/>
      <c r="B4609" s="73"/>
      <c r="C4609" s="73"/>
      <c r="D4609" s="73"/>
      <c r="E4609" s="73"/>
      <c r="F4609" s="73"/>
    </row>
    <row r="4610">
      <c r="A4610" s="73"/>
      <c r="B4610" s="73"/>
      <c r="C4610" s="73"/>
      <c r="D4610" s="73"/>
      <c r="E4610" s="73"/>
      <c r="F4610" s="73"/>
    </row>
    <row r="4611">
      <c r="A4611" s="73"/>
      <c r="B4611" s="73"/>
      <c r="C4611" s="73"/>
      <c r="D4611" s="73"/>
      <c r="E4611" s="73"/>
      <c r="F4611" s="73"/>
    </row>
    <row r="4612">
      <c r="A4612" s="73"/>
      <c r="B4612" s="73"/>
      <c r="C4612" s="73"/>
      <c r="D4612" s="73"/>
      <c r="E4612" s="73"/>
      <c r="F4612" s="73"/>
    </row>
    <row r="4613">
      <c r="A4613" s="73"/>
      <c r="B4613" s="73"/>
      <c r="C4613" s="73"/>
      <c r="D4613" s="73"/>
      <c r="E4613" s="73"/>
      <c r="F4613" s="73"/>
    </row>
    <row r="4614">
      <c r="A4614" s="73"/>
      <c r="B4614" s="73"/>
      <c r="C4614" s="73"/>
      <c r="D4614" s="73"/>
      <c r="E4614" s="73"/>
      <c r="F4614" s="73"/>
    </row>
    <row r="4615">
      <c r="A4615" s="73"/>
      <c r="B4615" s="73"/>
      <c r="C4615" s="73"/>
      <c r="D4615" s="73"/>
      <c r="E4615" s="73"/>
      <c r="F4615" s="73"/>
    </row>
    <row r="4616">
      <c r="A4616" s="73"/>
      <c r="B4616" s="73"/>
      <c r="C4616" s="73"/>
      <c r="D4616" s="73"/>
      <c r="E4616" s="73"/>
      <c r="F4616" s="73"/>
    </row>
    <row r="4617">
      <c r="A4617" s="73"/>
      <c r="B4617" s="73"/>
      <c r="C4617" s="73"/>
      <c r="D4617" s="73"/>
      <c r="E4617" s="73"/>
      <c r="F4617" s="73"/>
    </row>
    <row r="4618">
      <c r="A4618" s="73"/>
      <c r="B4618" s="73"/>
      <c r="C4618" s="73"/>
      <c r="D4618" s="73"/>
      <c r="E4618" s="73"/>
      <c r="F4618" s="73"/>
    </row>
    <row r="4619">
      <c r="A4619" s="73"/>
      <c r="B4619" s="73"/>
      <c r="C4619" s="73"/>
      <c r="D4619" s="73"/>
      <c r="E4619" s="73"/>
      <c r="F4619" s="73"/>
    </row>
    <row r="4620">
      <c r="A4620" s="73"/>
      <c r="B4620" s="73"/>
      <c r="C4620" s="73"/>
      <c r="D4620" s="73"/>
      <c r="E4620" s="73"/>
      <c r="F4620" s="73"/>
    </row>
    <row r="4621">
      <c r="A4621" s="73"/>
      <c r="B4621" s="73"/>
      <c r="C4621" s="73"/>
      <c r="D4621" s="73"/>
      <c r="E4621" s="73"/>
      <c r="F4621" s="73"/>
    </row>
    <row r="4622">
      <c r="A4622" s="73"/>
      <c r="B4622" s="73"/>
      <c r="C4622" s="73"/>
      <c r="D4622" s="73"/>
      <c r="E4622" s="73"/>
      <c r="F4622" s="73"/>
    </row>
    <row r="4623">
      <c r="A4623" s="73"/>
      <c r="B4623" s="73"/>
      <c r="C4623" s="73"/>
      <c r="D4623" s="73"/>
      <c r="E4623" s="73"/>
      <c r="F4623" s="73"/>
    </row>
    <row r="4624">
      <c r="A4624" s="73"/>
      <c r="B4624" s="73"/>
      <c r="C4624" s="73"/>
      <c r="D4624" s="73"/>
      <c r="E4624" s="73"/>
      <c r="F4624" s="73"/>
    </row>
    <row r="4625">
      <c r="A4625" s="73"/>
      <c r="B4625" s="73"/>
      <c r="C4625" s="73"/>
      <c r="D4625" s="73"/>
      <c r="E4625" s="73"/>
      <c r="F4625" s="73"/>
    </row>
    <row r="4626">
      <c r="A4626" s="73"/>
      <c r="B4626" s="73"/>
      <c r="C4626" s="73"/>
      <c r="D4626" s="73"/>
      <c r="E4626" s="73"/>
      <c r="F4626" s="73"/>
    </row>
    <row r="4627">
      <c r="A4627" s="73"/>
      <c r="B4627" s="73"/>
      <c r="C4627" s="73"/>
      <c r="D4627" s="73"/>
      <c r="E4627" s="73"/>
      <c r="F4627" s="73"/>
    </row>
    <row r="4628">
      <c r="A4628" s="73"/>
      <c r="B4628" s="73"/>
      <c r="C4628" s="73"/>
      <c r="D4628" s="73"/>
      <c r="E4628" s="73"/>
      <c r="F4628" s="73"/>
    </row>
    <row r="4629">
      <c r="A4629" s="73"/>
      <c r="B4629" s="73"/>
      <c r="C4629" s="73"/>
      <c r="D4629" s="73"/>
      <c r="E4629" s="73"/>
      <c r="F4629" s="73"/>
    </row>
    <row r="4630">
      <c r="A4630" s="73"/>
      <c r="B4630" s="73"/>
      <c r="C4630" s="73"/>
      <c r="D4630" s="73"/>
      <c r="E4630" s="73"/>
      <c r="F4630" s="73"/>
    </row>
    <row r="4631">
      <c r="A4631" s="73"/>
      <c r="B4631" s="73"/>
      <c r="C4631" s="73"/>
      <c r="D4631" s="73"/>
      <c r="E4631" s="73"/>
      <c r="F4631" s="73"/>
    </row>
    <row r="4632">
      <c r="A4632" s="73"/>
      <c r="B4632" s="73"/>
      <c r="C4632" s="73"/>
      <c r="D4632" s="73"/>
      <c r="E4632" s="73"/>
      <c r="F4632" s="73"/>
    </row>
    <row r="4633">
      <c r="A4633" s="73"/>
      <c r="B4633" s="73"/>
      <c r="C4633" s="73"/>
      <c r="D4633" s="73"/>
      <c r="E4633" s="73"/>
      <c r="F4633" s="73"/>
    </row>
    <row r="4634">
      <c r="A4634" s="73"/>
      <c r="B4634" s="73"/>
      <c r="C4634" s="73"/>
      <c r="D4634" s="73"/>
      <c r="E4634" s="73"/>
      <c r="F4634" s="73"/>
    </row>
    <row r="4635">
      <c r="A4635" s="73"/>
      <c r="B4635" s="73"/>
      <c r="C4635" s="73"/>
      <c r="D4635" s="73"/>
      <c r="E4635" s="73"/>
      <c r="F4635" s="73"/>
    </row>
    <row r="4636">
      <c r="A4636" s="73"/>
      <c r="B4636" s="73"/>
      <c r="C4636" s="73"/>
      <c r="D4636" s="73"/>
      <c r="E4636" s="73"/>
      <c r="F4636" s="73"/>
    </row>
    <row r="4637">
      <c r="A4637" s="73"/>
      <c r="B4637" s="73"/>
      <c r="C4637" s="73"/>
      <c r="D4637" s="73"/>
      <c r="E4637" s="73"/>
      <c r="F4637" s="73"/>
    </row>
    <row r="4638">
      <c r="A4638" s="73"/>
      <c r="B4638" s="73"/>
      <c r="C4638" s="73"/>
      <c r="D4638" s="73"/>
      <c r="E4638" s="73"/>
      <c r="F4638" s="73"/>
    </row>
    <row r="4639">
      <c r="A4639" s="73"/>
      <c r="B4639" s="73"/>
      <c r="C4639" s="73"/>
      <c r="D4639" s="73"/>
      <c r="E4639" s="73"/>
      <c r="F4639" s="73"/>
    </row>
    <row r="4640">
      <c r="A4640" s="73"/>
      <c r="B4640" s="73"/>
      <c r="C4640" s="73"/>
      <c r="D4640" s="73"/>
      <c r="E4640" s="73"/>
      <c r="F4640" s="73"/>
    </row>
    <row r="4641">
      <c r="A4641" s="73"/>
      <c r="B4641" s="73"/>
      <c r="C4641" s="73"/>
      <c r="D4641" s="73"/>
      <c r="E4641" s="73"/>
      <c r="F4641" s="73"/>
    </row>
    <row r="4642">
      <c r="A4642" s="73"/>
      <c r="B4642" s="73"/>
      <c r="C4642" s="73"/>
      <c r="D4642" s="73"/>
      <c r="E4642" s="73"/>
      <c r="F4642" s="73"/>
    </row>
    <row r="4643">
      <c r="A4643" s="73"/>
      <c r="B4643" s="73"/>
      <c r="C4643" s="73"/>
      <c r="D4643" s="73"/>
      <c r="E4643" s="73"/>
      <c r="F4643" s="73"/>
    </row>
    <row r="4644">
      <c r="A4644" s="73"/>
      <c r="B4644" s="73"/>
      <c r="C4644" s="73"/>
      <c r="D4644" s="73"/>
      <c r="E4644" s="73"/>
      <c r="F4644" s="73"/>
    </row>
    <row r="4645">
      <c r="A4645" s="73"/>
      <c r="B4645" s="73"/>
      <c r="C4645" s="73"/>
      <c r="D4645" s="73"/>
      <c r="E4645" s="73"/>
      <c r="F4645" s="73"/>
    </row>
    <row r="4646">
      <c r="A4646" s="73"/>
      <c r="B4646" s="73"/>
      <c r="C4646" s="73"/>
      <c r="D4646" s="73"/>
      <c r="E4646" s="73"/>
      <c r="F4646" s="73"/>
    </row>
    <row r="4647">
      <c r="A4647" s="73"/>
      <c r="B4647" s="73"/>
      <c r="C4647" s="73"/>
      <c r="D4647" s="73"/>
      <c r="E4647" s="73"/>
      <c r="F4647" s="73"/>
    </row>
    <row r="4648">
      <c r="A4648" s="73"/>
      <c r="B4648" s="73"/>
      <c r="C4648" s="73"/>
      <c r="D4648" s="73"/>
      <c r="E4648" s="73"/>
      <c r="F4648" s="73"/>
    </row>
    <row r="4649">
      <c r="A4649" s="73"/>
      <c r="B4649" s="73"/>
      <c r="C4649" s="73"/>
      <c r="D4649" s="73"/>
      <c r="E4649" s="73"/>
      <c r="F4649" s="73"/>
    </row>
    <row r="4650">
      <c r="A4650" s="73"/>
      <c r="B4650" s="73"/>
      <c r="C4650" s="73"/>
      <c r="D4650" s="73"/>
      <c r="E4650" s="73"/>
      <c r="F4650" s="73"/>
    </row>
    <row r="4651">
      <c r="A4651" s="73"/>
      <c r="B4651" s="73"/>
      <c r="C4651" s="73"/>
      <c r="D4651" s="73"/>
      <c r="E4651" s="73"/>
      <c r="F4651" s="73"/>
    </row>
    <row r="4652">
      <c r="A4652" s="73"/>
      <c r="B4652" s="73"/>
      <c r="C4652" s="73"/>
      <c r="D4652" s="73"/>
      <c r="E4652" s="73"/>
      <c r="F4652" s="73"/>
    </row>
    <row r="4653">
      <c r="A4653" s="73"/>
      <c r="B4653" s="73"/>
      <c r="C4653" s="73"/>
      <c r="D4653" s="73"/>
      <c r="E4653" s="73"/>
      <c r="F4653" s="73"/>
    </row>
    <row r="4654">
      <c r="A4654" s="73"/>
      <c r="B4654" s="73"/>
      <c r="C4654" s="73"/>
      <c r="D4654" s="73"/>
      <c r="E4654" s="73"/>
      <c r="F4654" s="73"/>
    </row>
    <row r="4655">
      <c r="A4655" s="73"/>
      <c r="B4655" s="73"/>
      <c r="C4655" s="73"/>
      <c r="D4655" s="73"/>
      <c r="E4655" s="73"/>
      <c r="F4655" s="73"/>
    </row>
    <row r="4656">
      <c r="A4656" s="73"/>
      <c r="B4656" s="73"/>
      <c r="C4656" s="73"/>
      <c r="D4656" s="73"/>
      <c r="E4656" s="73"/>
      <c r="F4656" s="73"/>
    </row>
    <row r="4657">
      <c r="A4657" s="73"/>
      <c r="B4657" s="73"/>
      <c r="C4657" s="73"/>
      <c r="D4657" s="73"/>
      <c r="E4657" s="73"/>
      <c r="F4657" s="73"/>
    </row>
    <row r="4658">
      <c r="A4658" s="73"/>
      <c r="B4658" s="73"/>
      <c r="C4658" s="73"/>
      <c r="D4658" s="73"/>
      <c r="E4658" s="73"/>
      <c r="F4658" s="73"/>
    </row>
    <row r="4659">
      <c r="A4659" s="73"/>
      <c r="B4659" s="73"/>
      <c r="C4659" s="73"/>
      <c r="D4659" s="73"/>
      <c r="E4659" s="73"/>
      <c r="F4659" s="73"/>
    </row>
    <row r="4660">
      <c r="A4660" s="73"/>
      <c r="B4660" s="73"/>
      <c r="C4660" s="73"/>
      <c r="D4660" s="73"/>
      <c r="E4660" s="73"/>
      <c r="F4660" s="73"/>
    </row>
    <row r="4661">
      <c r="A4661" s="73"/>
      <c r="B4661" s="73"/>
      <c r="C4661" s="73"/>
      <c r="D4661" s="73"/>
      <c r="E4661" s="73"/>
      <c r="F4661" s="73"/>
    </row>
    <row r="4662">
      <c r="A4662" s="73"/>
      <c r="B4662" s="73"/>
      <c r="C4662" s="73"/>
      <c r="D4662" s="73"/>
      <c r="E4662" s="73"/>
      <c r="F4662" s="73"/>
    </row>
    <row r="4663">
      <c r="A4663" s="73"/>
      <c r="B4663" s="73"/>
      <c r="C4663" s="73"/>
      <c r="D4663" s="73"/>
      <c r="E4663" s="73"/>
      <c r="F4663" s="73"/>
    </row>
    <row r="4664">
      <c r="A4664" s="73"/>
      <c r="B4664" s="73"/>
      <c r="C4664" s="73"/>
      <c r="D4664" s="73"/>
      <c r="E4664" s="73"/>
      <c r="F4664" s="73"/>
    </row>
    <row r="4665">
      <c r="A4665" s="73"/>
      <c r="B4665" s="73"/>
      <c r="C4665" s="73"/>
      <c r="D4665" s="73"/>
      <c r="E4665" s="73"/>
      <c r="F4665" s="73"/>
    </row>
    <row r="4666">
      <c r="A4666" s="73"/>
      <c r="B4666" s="73"/>
      <c r="C4666" s="73"/>
      <c r="D4666" s="73"/>
      <c r="E4666" s="73"/>
      <c r="F4666" s="73"/>
    </row>
    <row r="4667">
      <c r="A4667" s="73"/>
      <c r="B4667" s="73"/>
      <c r="C4667" s="73"/>
      <c r="D4667" s="73"/>
      <c r="E4667" s="73"/>
      <c r="F4667" s="73"/>
    </row>
    <row r="4668">
      <c r="A4668" s="73"/>
      <c r="B4668" s="73"/>
      <c r="C4668" s="73"/>
      <c r="D4668" s="73"/>
      <c r="E4668" s="73"/>
      <c r="F4668" s="73"/>
    </row>
    <row r="4669">
      <c r="A4669" s="73"/>
      <c r="B4669" s="73"/>
      <c r="C4669" s="73"/>
      <c r="D4669" s="73"/>
      <c r="E4669" s="73"/>
      <c r="F4669" s="73"/>
    </row>
    <row r="4670">
      <c r="A4670" s="73"/>
      <c r="B4670" s="73"/>
      <c r="C4670" s="73"/>
      <c r="D4670" s="73"/>
      <c r="E4670" s="73"/>
      <c r="F4670" s="73"/>
    </row>
    <row r="4671">
      <c r="A4671" s="73"/>
      <c r="B4671" s="73"/>
      <c r="C4671" s="73"/>
      <c r="D4671" s="73"/>
      <c r="E4671" s="73"/>
      <c r="F4671" s="73"/>
    </row>
    <row r="4672">
      <c r="A4672" s="73"/>
      <c r="B4672" s="73"/>
      <c r="C4672" s="73"/>
      <c r="D4672" s="73"/>
      <c r="E4672" s="73"/>
      <c r="F4672" s="73"/>
    </row>
    <row r="4673">
      <c r="A4673" s="73"/>
      <c r="B4673" s="73"/>
      <c r="C4673" s="73"/>
      <c r="D4673" s="73"/>
      <c r="E4673" s="73"/>
      <c r="F4673" s="73"/>
    </row>
    <row r="4674">
      <c r="A4674" s="73"/>
      <c r="B4674" s="73"/>
      <c r="C4674" s="73"/>
      <c r="D4674" s="73"/>
      <c r="E4674" s="73"/>
      <c r="F4674" s="73"/>
    </row>
    <row r="4675">
      <c r="A4675" s="73"/>
      <c r="B4675" s="73"/>
      <c r="C4675" s="73"/>
      <c r="D4675" s="73"/>
      <c r="E4675" s="73"/>
      <c r="F4675" s="73"/>
    </row>
    <row r="4676">
      <c r="A4676" s="73"/>
      <c r="B4676" s="73"/>
      <c r="C4676" s="73"/>
      <c r="D4676" s="73"/>
      <c r="E4676" s="73"/>
      <c r="F4676" s="73"/>
    </row>
    <row r="4677">
      <c r="A4677" s="73"/>
      <c r="B4677" s="73"/>
      <c r="C4677" s="73"/>
      <c r="D4677" s="73"/>
      <c r="E4677" s="73"/>
      <c r="F4677" s="73"/>
    </row>
    <row r="4678">
      <c r="A4678" s="73"/>
      <c r="B4678" s="73"/>
      <c r="C4678" s="73"/>
      <c r="D4678" s="73"/>
      <c r="E4678" s="73"/>
      <c r="F4678" s="73"/>
    </row>
    <row r="4679">
      <c r="A4679" s="73"/>
      <c r="B4679" s="73"/>
      <c r="C4679" s="73"/>
      <c r="D4679" s="73"/>
      <c r="E4679" s="73"/>
      <c r="F4679" s="73"/>
    </row>
    <row r="4680">
      <c r="A4680" s="73"/>
      <c r="B4680" s="73"/>
      <c r="C4680" s="73"/>
      <c r="D4680" s="73"/>
      <c r="E4680" s="73"/>
      <c r="F4680" s="73"/>
    </row>
    <row r="4681">
      <c r="A4681" s="73"/>
      <c r="B4681" s="73"/>
      <c r="C4681" s="73"/>
      <c r="D4681" s="73"/>
      <c r="E4681" s="73"/>
      <c r="F4681" s="73"/>
    </row>
    <row r="4682">
      <c r="A4682" s="73"/>
      <c r="B4682" s="73"/>
      <c r="C4682" s="73"/>
      <c r="D4682" s="73"/>
      <c r="E4682" s="73"/>
      <c r="F4682" s="73"/>
    </row>
    <row r="4683">
      <c r="A4683" s="73"/>
      <c r="B4683" s="73"/>
      <c r="C4683" s="73"/>
      <c r="D4683" s="73"/>
      <c r="E4683" s="73"/>
      <c r="F4683" s="73"/>
    </row>
    <row r="4684">
      <c r="A4684" s="73"/>
      <c r="B4684" s="73"/>
      <c r="C4684" s="73"/>
      <c r="D4684" s="73"/>
      <c r="E4684" s="73"/>
      <c r="F4684" s="73"/>
    </row>
    <row r="4685">
      <c r="A4685" s="73"/>
      <c r="B4685" s="73"/>
      <c r="C4685" s="73"/>
      <c r="D4685" s="73"/>
      <c r="E4685" s="73"/>
      <c r="F4685" s="73"/>
    </row>
    <row r="4686">
      <c r="A4686" s="73"/>
      <c r="B4686" s="73"/>
      <c r="C4686" s="73"/>
      <c r="D4686" s="73"/>
      <c r="E4686" s="73"/>
      <c r="F4686" s="73"/>
    </row>
    <row r="4687">
      <c r="A4687" s="73"/>
      <c r="B4687" s="73"/>
      <c r="C4687" s="73"/>
      <c r="D4687" s="73"/>
      <c r="E4687" s="73"/>
      <c r="F4687" s="73"/>
    </row>
    <row r="4688">
      <c r="A4688" s="73"/>
      <c r="B4688" s="73"/>
      <c r="C4688" s="73"/>
      <c r="D4688" s="73"/>
      <c r="E4688" s="73"/>
      <c r="F4688" s="73"/>
    </row>
    <row r="4689">
      <c r="A4689" s="73"/>
      <c r="B4689" s="73"/>
      <c r="C4689" s="73"/>
      <c r="D4689" s="73"/>
      <c r="E4689" s="73"/>
      <c r="F4689" s="73"/>
    </row>
    <row r="4690">
      <c r="A4690" s="73"/>
      <c r="B4690" s="73"/>
      <c r="C4690" s="73"/>
      <c r="D4690" s="73"/>
      <c r="E4690" s="73"/>
      <c r="F4690" s="73"/>
    </row>
    <row r="4691">
      <c r="A4691" s="73"/>
      <c r="B4691" s="73"/>
      <c r="C4691" s="73"/>
      <c r="D4691" s="73"/>
      <c r="E4691" s="73"/>
      <c r="F4691" s="73"/>
    </row>
    <row r="4692">
      <c r="A4692" s="73"/>
      <c r="B4692" s="73"/>
      <c r="C4692" s="73"/>
      <c r="D4692" s="73"/>
      <c r="E4692" s="73"/>
      <c r="F4692" s="73"/>
    </row>
    <row r="4693">
      <c r="A4693" s="73"/>
      <c r="B4693" s="73"/>
      <c r="C4693" s="73"/>
      <c r="D4693" s="73"/>
      <c r="E4693" s="73"/>
      <c r="F4693" s="73"/>
    </row>
    <row r="4694">
      <c r="A4694" s="73"/>
      <c r="B4694" s="73"/>
      <c r="C4694" s="73"/>
      <c r="D4694" s="73"/>
      <c r="E4694" s="73"/>
      <c r="F4694" s="73"/>
    </row>
    <row r="4695">
      <c r="A4695" s="73"/>
      <c r="B4695" s="73"/>
      <c r="C4695" s="73"/>
      <c r="D4695" s="73"/>
      <c r="E4695" s="73"/>
      <c r="F4695" s="73"/>
    </row>
    <row r="4696">
      <c r="A4696" s="73"/>
      <c r="B4696" s="73"/>
      <c r="C4696" s="73"/>
      <c r="D4696" s="73"/>
      <c r="E4696" s="73"/>
      <c r="F4696" s="73"/>
    </row>
    <row r="4697">
      <c r="A4697" s="73"/>
      <c r="B4697" s="73"/>
      <c r="C4697" s="73"/>
      <c r="D4697" s="73"/>
      <c r="E4697" s="73"/>
      <c r="F4697" s="73"/>
    </row>
    <row r="4698">
      <c r="A4698" s="73"/>
      <c r="B4698" s="73"/>
      <c r="C4698" s="73"/>
      <c r="D4698" s="73"/>
      <c r="E4698" s="73"/>
      <c r="F4698" s="73"/>
    </row>
    <row r="4699">
      <c r="A4699" s="73"/>
      <c r="B4699" s="73"/>
      <c r="C4699" s="73"/>
      <c r="D4699" s="73"/>
      <c r="E4699" s="73"/>
      <c r="F4699" s="73"/>
    </row>
    <row r="4700">
      <c r="A4700" s="73"/>
      <c r="B4700" s="73"/>
      <c r="C4700" s="73"/>
      <c r="D4700" s="73"/>
      <c r="E4700" s="73"/>
      <c r="F4700" s="73"/>
    </row>
    <row r="4701">
      <c r="A4701" s="73"/>
      <c r="B4701" s="73"/>
      <c r="C4701" s="73"/>
      <c r="D4701" s="73"/>
      <c r="E4701" s="73"/>
      <c r="F4701" s="73"/>
    </row>
    <row r="4702">
      <c r="A4702" s="73"/>
      <c r="B4702" s="73"/>
      <c r="C4702" s="73"/>
      <c r="D4702" s="73"/>
      <c r="E4702" s="73"/>
      <c r="F4702" s="73"/>
    </row>
    <row r="4703">
      <c r="A4703" s="73"/>
      <c r="B4703" s="73"/>
      <c r="C4703" s="73"/>
      <c r="D4703" s="73"/>
      <c r="E4703" s="73"/>
      <c r="F4703" s="73"/>
    </row>
    <row r="4704">
      <c r="A4704" s="73"/>
      <c r="B4704" s="73"/>
      <c r="C4704" s="73"/>
      <c r="D4704" s="73"/>
      <c r="E4704" s="73"/>
      <c r="F4704" s="73"/>
    </row>
    <row r="4705">
      <c r="A4705" s="73"/>
      <c r="B4705" s="73"/>
      <c r="C4705" s="73"/>
      <c r="D4705" s="73"/>
      <c r="E4705" s="73"/>
      <c r="F4705" s="73"/>
    </row>
    <row r="4706">
      <c r="A4706" s="73"/>
      <c r="B4706" s="73"/>
      <c r="C4706" s="73"/>
      <c r="D4706" s="73"/>
      <c r="E4706" s="73"/>
      <c r="F4706" s="73"/>
    </row>
    <row r="4707">
      <c r="A4707" s="73"/>
      <c r="B4707" s="73"/>
      <c r="C4707" s="73"/>
      <c r="D4707" s="73"/>
      <c r="E4707" s="73"/>
      <c r="F4707" s="73"/>
    </row>
    <row r="4708">
      <c r="A4708" s="73"/>
      <c r="B4708" s="73"/>
      <c r="C4708" s="73"/>
      <c r="D4708" s="73"/>
      <c r="E4708" s="73"/>
      <c r="F4708" s="73"/>
    </row>
    <row r="4709">
      <c r="A4709" s="73"/>
      <c r="B4709" s="73"/>
      <c r="C4709" s="73"/>
      <c r="D4709" s="73"/>
      <c r="E4709" s="73"/>
      <c r="F4709" s="73"/>
    </row>
    <row r="4710">
      <c r="A4710" s="73"/>
      <c r="B4710" s="73"/>
      <c r="C4710" s="73"/>
      <c r="D4710" s="73"/>
      <c r="E4710" s="73"/>
      <c r="F4710" s="73"/>
    </row>
    <row r="4711">
      <c r="A4711" s="73"/>
      <c r="B4711" s="73"/>
      <c r="C4711" s="73"/>
      <c r="D4711" s="73"/>
      <c r="E4711" s="73"/>
      <c r="F4711" s="73"/>
    </row>
    <row r="4712">
      <c r="A4712" s="73"/>
      <c r="B4712" s="73"/>
      <c r="C4712" s="73"/>
      <c r="D4712" s="73"/>
      <c r="E4712" s="73"/>
      <c r="F4712" s="73"/>
    </row>
    <row r="4713">
      <c r="A4713" s="73"/>
      <c r="B4713" s="73"/>
      <c r="C4713" s="73"/>
      <c r="D4713" s="73"/>
      <c r="E4713" s="73"/>
      <c r="F4713" s="73"/>
    </row>
    <row r="4714">
      <c r="A4714" s="73"/>
      <c r="B4714" s="73"/>
      <c r="C4714" s="73"/>
      <c r="D4714" s="73"/>
      <c r="E4714" s="73"/>
      <c r="F4714" s="73"/>
    </row>
    <row r="4715">
      <c r="A4715" s="73"/>
      <c r="B4715" s="73"/>
      <c r="C4715" s="73"/>
      <c r="D4715" s="73"/>
      <c r="E4715" s="73"/>
      <c r="F4715" s="73"/>
    </row>
    <row r="4716">
      <c r="A4716" s="73"/>
      <c r="B4716" s="73"/>
      <c r="C4716" s="73"/>
      <c r="D4716" s="73"/>
      <c r="E4716" s="73"/>
      <c r="F4716" s="73"/>
    </row>
    <row r="4717">
      <c r="A4717" s="73"/>
      <c r="B4717" s="73"/>
      <c r="C4717" s="73"/>
      <c r="D4717" s="73"/>
      <c r="E4717" s="73"/>
      <c r="F4717" s="73"/>
    </row>
    <row r="4718">
      <c r="A4718" s="73"/>
      <c r="B4718" s="73"/>
      <c r="C4718" s="73"/>
      <c r="D4718" s="73"/>
      <c r="E4718" s="73"/>
      <c r="F4718" s="73"/>
    </row>
    <row r="4719">
      <c r="A4719" s="73"/>
      <c r="B4719" s="73"/>
      <c r="C4719" s="73"/>
      <c r="D4719" s="73"/>
      <c r="E4719" s="73"/>
      <c r="F4719" s="73"/>
    </row>
    <row r="4720">
      <c r="A4720" s="73"/>
      <c r="B4720" s="73"/>
      <c r="C4720" s="73"/>
      <c r="D4720" s="73"/>
      <c r="E4720" s="73"/>
      <c r="F4720" s="73"/>
    </row>
    <row r="4721">
      <c r="A4721" s="73"/>
      <c r="B4721" s="73"/>
      <c r="C4721" s="73"/>
      <c r="D4721" s="73"/>
      <c r="E4721" s="73"/>
      <c r="F4721" s="73"/>
    </row>
    <row r="4722">
      <c r="A4722" s="73"/>
      <c r="B4722" s="73"/>
      <c r="C4722" s="73"/>
      <c r="D4722" s="73"/>
      <c r="E4722" s="73"/>
      <c r="F4722" s="73"/>
    </row>
    <row r="4723">
      <c r="A4723" s="73"/>
      <c r="B4723" s="73"/>
      <c r="C4723" s="73"/>
      <c r="D4723" s="73"/>
      <c r="E4723" s="73"/>
      <c r="F4723" s="73"/>
    </row>
    <row r="4724">
      <c r="A4724" s="73"/>
      <c r="B4724" s="73"/>
      <c r="C4724" s="73"/>
      <c r="D4724" s="73"/>
      <c r="E4724" s="73"/>
      <c r="F4724" s="73"/>
    </row>
    <row r="4725">
      <c r="A4725" s="73"/>
      <c r="B4725" s="73"/>
      <c r="C4725" s="73"/>
      <c r="D4725" s="73"/>
      <c r="E4725" s="73"/>
      <c r="F4725" s="73"/>
    </row>
    <row r="4726">
      <c r="A4726" s="73"/>
      <c r="B4726" s="73"/>
      <c r="C4726" s="73"/>
      <c r="D4726" s="73"/>
      <c r="E4726" s="73"/>
      <c r="F4726" s="73"/>
    </row>
    <row r="4727">
      <c r="A4727" s="73"/>
      <c r="B4727" s="73"/>
      <c r="C4727" s="73"/>
      <c r="D4727" s="73"/>
      <c r="E4727" s="73"/>
      <c r="F4727" s="73"/>
    </row>
    <row r="4728">
      <c r="A4728" s="73"/>
      <c r="B4728" s="73"/>
      <c r="C4728" s="73"/>
      <c r="D4728" s="73"/>
      <c r="E4728" s="73"/>
      <c r="F4728" s="73"/>
    </row>
    <row r="4729">
      <c r="A4729" s="73"/>
      <c r="B4729" s="73"/>
      <c r="C4729" s="73"/>
      <c r="D4729" s="73"/>
      <c r="E4729" s="73"/>
      <c r="F4729" s="73"/>
    </row>
    <row r="4730">
      <c r="A4730" s="73"/>
      <c r="B4730" s="73"/>
      <c r="C4730" s="73"/>
      <c r="D4730" s="73"/>
      <c r="E4730" s="73"/>
      <c r="F4730" s="73"/>
    </row>
    <row r="4731">
      <c r="A4731" s="73"/>
      <c r="B4731" s="73"/>
      <c r="C4731" s="73"/>
      <c r="D4731" s="73"/>
      <c r="E4731" s="73"/>
      <c r="F4731" s="73"/>
    </row>
    <row r="4732">
      <c r="A4732" s="73"/>
      <c r="B4732" s="73"/>
      <c r="C4732" s="73"/>
      <c r="D4732" s="73"/>
      <c r="E4732" s="73"/>
      <c r="F4732" s="73"/>
    </row>
    <row r="4733">
      <c r="A4733" s="73"/>
      <c r="B4733" s="73"/>
      <c r="C4733" s="73"/>
      <c r="D4733" s="73"/>
      <c r="E4733" s="73"/>
      <c r="F4733" s="73"/>
    </row>
    <row r="4734">
      <c r="A4734" s="73"/>
      <c r="B4734" s="73"/>
      <c r="C4734" s="73"/>
      <c r="D4734" s="73"/>
      <c r="E4734" s="73"/>
      <c r="F4734" s="73"/>
    </row>
    <row r="4735">
      <c r="A4735" s="73"/>
      <c r="B4735" s="73"/>
      <c r="C4735" s="73"/>
      <c r="D4735" s="73"/>
      <c r="E4735" s="73"/>
      <c r="F4735" s="73"/>
    </row>
    <row r="4736">
      <c r="A4736" s="73"/>
      <c r="B4736" s="73"/>
      <c r="C4736" s="73"/>
      <c r="D4736" s="73"/>
      <c r="E4736" s="73"/>
      <c r="F4736" s="73"/>
    </row>
    <row r="4737">
      <c r="A4737" s="73"/>
      <c r="B4737" s="73"/>
      <c r="C4737" s="73"/>
      <c r="D4737" s="73"/>
      <c r="E4737" s="73"/>
      <c r="F4737" s="73"/>
    </row>
    <row r="4738">
      <c r="A4738" s="73"/>
      <c r="B4738" s="73"/>
      <c r="C4738" s="73"/>
      <c r="D4738" s="73"/>
      <c r="E4738" s="73"/>
      <c r="F4738" s="73"/>
    </row>
    <row r="4739">
      <c r="A4739" s="73"/>
      <c r="B4739" s="73"/>
      <c r="C4739" s="73"/>
      <c r="D4739" s="73"/>
      <c r="E4739" s="73"/>
      <c r="F4739" s="73"/>
    </row>
    <row r="4740">
      <c r="A4740" s="73"/>
      <c r="B4740" s="73"/>
      <c r="C4740" s="73"/>
      <c r="D4740" s="73"/>
      <c r="E4740" s="73"/>
      <c r="F4740" s="73"/>
    </row>
    <row r="4741">
      <c r="A4741" s="73"/>
      <c r="B4741" s="73"/>
      <c r="C4741" s="73"/>
      <c r="D4741" s="73"/>
      <c r="E4741" s="73"/>
      <c r="F4741" s="73"/>
    </row>
    <row r="4742">
      <c r="A4742" s="73"/>
      <c r="B4742" s="73"/>
      <c r="C4742" s="73"/>
      <c r="D4742" s="73"/>
      <c r="E4742" s="73"/>
      <c r="F4742" s="73"/>
    </row>
    <row r="4743">
      <c r="A4743" s="73"/>
      <c r="B4743" s="73"/>
      <c r="C4743" s="73"/>
      <c r="D4743" s="73"/>
      <c r="E4743" s="73"/>
      <c r="F4743" s="73"/>
    </row>
    <row r="4744">
      <c r="A4744" s="73"/>
      <c r="B4744" s="73"/>
      <c r="C4744" s="73"/>
      <c r="D4744" s="73"/>
      <c r="E4744" s="73"/>
      <c r="F4744" s="73"/>
    </row>
    <row r="4745">
      <c r="A4745" s="73"/>
      <c r="B4745" s="73"/>
      <c r="C4745" s="73"/>
      <c r="D4745" s="73"/>
      <c r="E4745" s="73"/>
      <c r="F4745" s="73"/>
    </row>
    <row r="4746">
      <c r="A4746" s="73"/>
      <c r="B4746" s="73"/>
      <c r="C4746" s="73"/>
      <c r="D4746" s="73"/>
      <c r="E4746" s="73"/>
      <c r="F4746" s="73"/>
    </row>
    <row r="4747">
      <c r="A4747" s="73"/>
      <c r="B4747" s="73"/>
      <c r="C4747" s="73"/>
      <c r="D4747" s="73"/>
      <c r="E4747" s="73"/>
      <c r="F4747" s="73"/>
    </row>
    <row r="4748">
      <c r="A4748" s="73"/>
      <c r="B4748" s="73"/>
      <c r="C4748" s="73"/>
      <c r="D4748" s="73"/>
      <c r="E4748" s="73"/>
      <c r="F4748" s="73"/>
    </row>
    <row r="4749">
      <c r="A4749" s="73"/>
      <c r="B4749" s="73"/>
      <c r="C4749" s="73"/>
      <c r="D4749" s="73"/>
      <c r="E4749" s="73"/>
      <c r="F4749" s="73"/>
    </row>
    <row r="4750">
      <c r="A4750" s="73"/>
      <c r="B4750" s="73"/>
      <c r="C4750" s="73"/>
      <c r="D4750" s="73"/>
      <c r="E4750" s="73"/>
      <c r="F4750" s="73"/>
    </row>
    <row r="4751">
      <c r="A4751" s="73"/>
      <c r="B4751" s="73"/>
      <c r="C4751" s="73"/>
      <c r="D4751" s="73"/>
      <c r="E4751" s="73"/>
      <c r="F4751" s="73"/>
    </row>
    <row r="4752">
      <c r="A4752" s="73"/>
      <c r="B4752" s="73"/>
      <c r="C4752" s="73"/>
      <c r="D4752" s="73"/>
      <c r="E4752" s="73"/>
      <c r="F4752" s="73"/>
    </row>
    <row r="4753">
      <c r="A4753" s="73"/>
      <c r="B4753" s="73"/>
      <c r="C4753" s="73"/>
      <c r="D4753" s="73"/>
      <c r="E4753" s="73"/>
      <c r="F4753" s="73"/>
    </row>
    <row r="4754">
      <c r="A4754" s="73"/>
      <c r="B4754" s="73"/>
      <c r="C4754" s="73"/>
      <c r="D4754" s="73"/>
      <c r="E4754" s="73"/>
      <c r="F4754" s="73"/>
    </row>
    <row r="4755">
      <c r="A4755" s="73"/>
      <c r="B4755" s="73"/>
      <c r="C4755" s="73"/>
      <c r="D4755" s="73"/>
      <c r="E4755" s="73"/>
      <c r="F4755" s="73"/>
    </row>
    <row r="4756">
      <c r="A4756" s="73"/>
      <c r="B4756" s="73"/>
      <c r="C4756" s="73"/>
      <c r="D4756" s="73"/>
      <c r="E4756" s="73"/>
      <c r="F4756" s="73"/>
    </row>
    <row r="4757">
      <c r="A4757" s="73"/>
      <c r="B4757" s="73"/>
      <c r="C4757" s="73"/>
      <c r="D4757" s="73"/>
      <c r="E4757" s="73"/>
      <c r="F4757" s="73"/>
    </row>
    <row r="4758">
      <c r="A4758" s="73"/>
      <c r="B4758" s="73"/>
      <c r="C4758" s="73"/>
      <c r="D4758" s="73"/>
      <c r="E4758" s="73"/>
      <c r="F4758" s="73"/>
    </row>
    <row r="4759">
      <c r="A4759" s="73"/>
      <c r="B4759" s="73"/>
      <c r="C4759" s="73"/>
      <c r="D4759" s="73"/>
      <c r="E4759" s="73"/>
      <c r="F4759" s="73"/>
    </row>
    <row r="4760">
      <c r="A4760" s="73"/>
      <c r="B4760" s="73"/>
      <c r="C4760" s="73"/>
      <c r="D4760" s="73"/>
      <c r="E4760" s="73"/>
      <c r="F4760" s="73"/>
    </row>
    <row r="4761">
      <c r="A4761" s="73"/>
      <c r="B4761" s="73"/>
      <c r="C4761" s="73"/>
      <c r="D4761" s="73"/>
      <c r="E4761" s="73"/>
      <c r="F4761" s="73"/>
    </row>
    <row r="4762">
      <c r="A4762" s="73"/>
      <c r="B4762" s="73"/>
      <c r="C4762" s="73"/>
      <c r="D4762" s="73"/>
      <c r="E4762" s="73"/>
      <c r="F4762" s="73"/>
    </row>
    <row r="4763">
      <c r="A4763" s="73"/>
      <c r="B4763" s="73"/>
      <c r="C4763" s="73"/>
      <c r="D4763" s="73"/>
      <c r="E4763" s="73"/>
      <c r="F4763" s="73"/>
    </row>
    <row r="4764">
      <c r="A4764" s="73"/>
      <c r="B4764" s="73"/>
      <c r="C4764" s="73"/>
      <c r="D4764" s="73"/>
      <c r="E4764" s="73"/>
      <c r="F4764" s="73"/>
    </row>
    <row r="4765">
      <c r="A4765" s="73"/>
      <c r="B4765" s="73"/>
      <c r="C4765" s="73"/>
      <c r="D4765" s="73"/>
      <c r="E4765" s="73"/>
      <c r="F4765" s="73"/>
    </row>
    <row r="4766">
      <c r="A4766" s="73"/>
      <c r="B4766" s="73"/>
      <c r="C4766" s="73"/>
      <c r="D4766" s="73"/>
      <c r="E4766" s="73"/>
      <c r="F4766" s="73"/>
    </row>
    <row r="4767">
      <c r="A4767" s="73"/>
      <c r="B4767" s="73"/>
      <c r="C4767" s="73"/>
      <c r="D4767" s="73"/>
      <c r="E4767" s="73"/>
      <c r="F4767" s="73"/>
    </row>
    <row r="4768">
      <c r="A4768" s="73"/>
      <c r="B4768" s="73"/>
      <c r="C4768" s="73"/>
      <c r="D4768" s="73"/>
      <c r="E4768" s="73"/>
      <c r="F4768" s="73"/>
    </row>
    <row r="4769">
      <c r="A4769" s="73"/>
      <c r="B4769" s="73"/>
      <c r="C4769" s="73"/>
      <c r="D4769" s="73"/>
      <c r="E4769" s="73"/>
      <c r="F4769" s="73"/>
    </row>
    <row r="4770">
      <c r="A4770" s="73"/>
      <c r="B4770" s="73"/>
      <c r="C4770" s="73"/>
      <c r="D4770" s="73"/>
      <c r="E4770" s="73"/>
      <c r="F4770" s="73"/>
    </row>
    <row r="4771">
      <c r="A4771" s="73"/>
      <c r="B4771" s="73"/>
      <c r="C4771" s="73"/>
      <c r="D4771" s="73"/>
      <c r="E4771" s="73"/>
      <c r="F4771" s="73"/>
    </row>
    <row r="4772">
      <c r="A4772" s="73"/>
      <c r="B4772" s="73"/>
      <c r="C4772" s="73"/>
      <c r="D4772" s="73"/>
      <c r="E4772" s="73"/>
      <c r="F4772" s="73"/>
    </row>
    <row r="4773">
      <c r="A4773" s="73"/>
      <c r="B4773" s="73"/>
      <c r="C4773" s="73"/>
      <c r="D4773" s="73"/>
      <c r="E4773" s="73"/>
      <c r="F4773" s="73"/>
    </row>
    <row r="4774">
      <c r="A4774" s="73"/>
      <c r="B4774" s="73"/>
      <c r="C4774" s="73"/>
      <c r="D4774" s="73"/>
      <c r="E4774" s="73"/>
      <c r="F4774" s="73"/>
    </row>
    <row r="4775">
      <c r="A4775" s="73"/>
      <c r="B4775" s="73"/>
      <c r="C4775" s="73"/>
      <c r="D4775" s="73"/>
      <c r="E4775" s="73"/>
      <c r="F4775" s="73"/>
    </row>
    <row r="4776">
      <c r="A4776" s="73"/>
      <c r="B4776" s="73"/>
      <c r="C4776" s="73"/>
      <c r="D4776" s="73"/>
      <c r="E4776" s="73"/>
      <c r="F4776" s="73"/>
    </row>
    <row r="4777">
      <c r="A4777" s="73"/>
      <c r="B4777" s="73"/>
      <c r="C4777" s="73"/>
      <c r="D4777" s="73"/>
      <c r="E4777" s="73"/>
      <c r="F4777" s="73"/>
    </row>
    <row r="4778">
      <c r="A4778" s="73"/>
      <c r="B4778" s="73"/>
      <c r="C4778" s="73"/>
      <c r="D4778" s="73"/>
      <c r="E4778" s="73"/>
      <c r="F4778" s="73"/>
    </row>
    <row r="4779">
      <c r="A4779" s="73"/>
      <c r="B4779" s="73"/>
      <c r="C4779" s="73"/>
      <c r="D4779" s="73"/>
      <c r="E4779" s="73"/>
      <c r="F4779" s="73"/>
    </row>
    <row r="4780">
      <c r="A4780" s="73"/>
      <c r="B4780" s="73"/>
      <c r="C4780" s="73"/>
      <c r="D4780" s="73"/>
      <c r="E4780" s="73"/>
      <c r="F4780" s="73"/>
    </row>
    <row r="4781">
      <c r="A4781" s="73"/>
      <c r="B4781" s="73"/>
      <c r="C4781" s="73"/>
      <c r="D4781" s="73"/>
      <c r="E4781" s="73"/>
      <c r="F4781" s="73"/>
    </row>
    <row r="4782">
      <c r="A4782" s="73"/>
      <c r="B4782" s="73"/>
      <c r="C4782" s="73"/>
      <c r="D4782" s="73"/>
      <c r="E4782" s="73"/>
      <c r="F4782" s="73"/>
    </row>
    <row r="4783">
      <c r="A4783" s="73"/>
      <c r="B4783" s="73"/>
      <c r="C4783" s="73"/>
      <c r="D4783" s="73"/>
      <c r="E4783" s="73"/>
      <c r="F4783" s="73"/>
    </row>
    <row r="4784">
      <c r="A4784" s="73"/>
      <c r="B4784" s="73"/>
      <c r="C4784" s="73"/>
      <c r="D4784" s="73"/>
      <c r="E4784" s="73"/>
      <c r="F4784" s="73"/>
    </row>
    <row r="4785">
      <c r="A4785" s="73"/>
      <c r="B4785" s="73"/>
      <c r="C4785" s="73"/>
      <c r="D4785" s="73"/>
      <c r="E4785" s="73"/>
      <c r="F4785" s="73"/>
    </row>
    <row r="4786">
      <c r="A4786" s="73"/>
      <c r="B4786" s="73"/>
      <c r="C4786" s="73"/>
      <c r="D4786" s="73"/>
      <c r="E4786" s="73"/>
      <c r="F4786" s="73"/>
    </row>
    <row r="4787">
      <c r="A4787" s="73"/>
      <c r="B4787" s="73"/>
      <c r="C4787" s="73"/>
      <c r="D4787" s="73"/>
      <c r="E4787" s="73"/>
      <c r="F4787" s="73"/>
    </row>
    <row r="4788">
      <c r="A4788" s="73"/>
      <c r="B4788" s="73"/>
      <c r="C4788" s="73"/>
      <c r="D4788" s="73"/>
      <c r="E4788" s="73"/>
      <c r="F4788" s="73"/>
    </row>
    <row r="4789">
      <c r="A4789" s="73"/>
      <c r="B4789" s="73"/>
      <c r="C4789" s="73"/>
      <c r="D4789" s="73"/>
      <c r="E4789" s="73"/>
      <c r="F4789" s="73"/>
    </row>
    <row r="4790">
      <c r="A4790" s="73"/>
      <c r="B4790" s="73"/>
      <c r="C4790" s="73"/>
      <c r="D4790" s="73"/>
      <c r="E4790" s="73"/>
      <c r="F4790" s="73"/>
    </row>
    <row r="4791">
      <c r="A4791" s="73"/>
      <c r="B4791" s="73"/>
      <c r="C4791" s="73"/>
      <c r="D4791" s="73"/>
      <c r="E4791" s="73"/>
      <c r="F4791" s="73"/>
    </row>
    <row r="4792">
      <c r="A4792" s="73"/>
      <c r="B4792" s="73"/>
      <c r="C4792" s="73"/>
      <c r="D4792" s="73"/>
      <c r="E4792" s="73"/>
      <c r="F4792" s="73"/>
    </row>
    <row r="4793">
      <c r="A4793" s="73"/>
      <c r="B4793" s="73"/>
      <c r="C4793" s="73"/>
      <c r="D4793" s="73"/>
      <c r="E4793" s="73"/>
      <c r="F4793" s="73"/>
    </row>
    <row r="4794">
      <c r="A4794" s="73"/>
      <c r="B4794" s="73"/>
      <c r="C4794" s="73"/>
      <c r="D4794" s="73"/>
      <c r="E4794" s="73"/>
      <c r="F4794" s="73"/>
    </row>
    <row r="4795">
      <c r="A4795" s="73"/>
      <c r="B4795" s="73"/>
      <c r="C4795" s="73"/>
      <c r="D4795" s="73"/>
      <c r="E4795" s="73"/>
      <c r="F4795" s="73"/>
    </row>
    <row r="4796">
      <c r="A4796" s="73"/>
      <c r="B4796" s="73"/>
      <c r="C4796" s="73"/>
      <c r="D4796" s="73"/>
      <c r="E4796" s="73"/>
      <c r="F4796" s="73"/>
    </row>
    <row r="4797">
      <c r="A4797" s="73"/>
      <c r="B4797" s="73"/>
      <c r="C4797" s="73"/>
      <c r="D4797" s="73"/>
      <c r="E4797" s="73"/>
      <c r="F4797" s="73"/>
    </row>
    <row r="4798">
      <c r="A4798" s="73"/>
      <c r="B4798" s="73"/>
      <c r="C4798" s="73"/>
      <c r="D4798" s="73"/>
      <c r="E4798" s="73"/>
      <c r="F4798" s="73"/>
    </row>
    <row r="4799">
      <c r="A4799" s="73"/>
      <c r="B4799" s="73"/>
      <c r="C4799" s="73"/>
      <c r="D4799" s="73"/>
      <c r="E4799" s="73"/>
      <c r="F4799" s="73"/>
    </row>
    <row r="4800">
      <c r="A4800" s="73"/>
      <c r="B4800" s="73"/>
      <c r="C4800" s="73"/>
      <c r="D4800" s="73"/>
      <c r="E4800" s="73"/>
      <c r="F4800" s="73"/>
    </row>
    <row r="4801">
      <c r="A4801" s="73"/>
      <c r="B4801" s="73"/>
      <c r="C4801" s="73"/>
      <c r="D4801" s="73"/>
      <c r="E4801" s="73"/>
      <c r="F4801" s="73"/>
    </row>
    <row r="4802">
      <c r="A4802" s="73"/>
      <c r="B4802" s="73"/>
      <c r="C4802" s="73"/>
      <c r="D4802" s="73"/>
      <c r="E4802" s="73"/>
      <c r="F4802" s="73"/>
    </row>
    <row r="4803">
      <c r="A4803" s="73"/>
      <c r="B4803" s="73"/>
      <c r="C4803" s="73"/>
      <c r="D4803" s="73"/>
      <c r="E4803" s="73"/>
      <c r="F4803" s="73"/>
    </row>
    <row r="4804">
      <c r="A4804" s="73"/>
      <c r="B4804" s="73"/>
      <c r="C4804" s="73"/>
      <c r="D4804" s="73"/>
      <c r="E4804" s="73"/>
      <c r="F4804" s="73"/>
    </row>
    <row r="4805">
      <c r="A4805" s="73"/>
      <c r="B4805" s="73"/>
      <c r="C4805" s="73"/>
      <c r="D4805" s="73"/>
      <c r="E4805" s="73"/>
      <c r="F4805" s="73"/>
    </row>
    <row r="4806">
      <c r="A4806" s="73"/>
      <c r="B4806" s="73"/>
      <c r="C4806" s="73"/>
      <c r="D4806" s="73"/>
      <c r="E4806" s="73"/>
      <c r="F4806" s="73"/>
    </row>
    <row r="4807">
      <c r="A4807" s="73"/>
      <c r="B4807" s="73"/>
      <c r="C4807" s="73"/>
      <c r="D4807" s="73"/>
      <c r="E4807" s="73"/>
      <c r="F4807" s="73"/>
    </row>
    <row r="4808">
      <c r="A4808" s="73"/>
      <c r="B4808" s="73"/>
      <c r="C4808" s="73"/>
      <c r="D4808" s="73"/>
      <c r="E4808" s="73"/>
      <c r="F4808" s="73"/>
    </row>
    <row r="4809">
      <c r="A4809" s="73"/>
      <c r="B4809" s="73"/>
      <c r="C4809" s="73"/>
      <c r="D4809" s="73"/>
      <c r="E4809" s="73"/>
      <c r="F4809" s="73"/>
    </row>
    <row r="4810">
      <c r="A4810" s="73"/>
      <c r="B4810" s="73"/>
      <c r="C4810" s="73"/>
      <c r="D4810" s="73"/>
      <c r="E4810" s="73"/>
      <c r="F4810" s="73"/>
    </row>
    <row r="4811">
      <c r="A4811" s="73"/>
      <c r="B4811" s="73"/>
      <c r="C4811" s="73"/>
      <c r="D4811" s="73"/>
      <c r="E4811" s="73"/>
      <c r="F4811" s="73"/>
    </row>
    <row r="4812">
      <c r="A4812" s="73"/>
      <c r="B4812" s="73"/>
      <c r="C4812" s="73"/>
      <c r="D4812" s="73"/>
      <c r="E4812" s="73"/>
      <c r="F4812" s="73"/>
    </row>
    <row r="4813">
      <c r="A4813" s="73"/>
      <c r="B4813" s="73"/>
      <c r="C4813" s="73"/>
      <c r="D4813" s="73"/>
      <c r="E4813" s="73"/>
      <c r="F4813" s="73"/>
    </row>
    <row r="4814">
      <c r="A4814" s="73"/>
      <c r="B4814" s="73"/>
      <c r="C4814" s="73"/>
      <c r="D4814" s="73"/>
      <c r="E4814" s="73"/>
      <c r="F4814" s="73"/>
    </row>
    <row r="4815">
      <c r="A4815" s="73"/>
      <c r="B4815" s="73"/>
      <c r="C4815" s="73"/>
      <c r="D4815" s="73"/>
      <c r="E4815" s="73"/>
      <c r="F4815" s="73"/>
    </row>
    <row r="4816">
      <c r="A4816" s="73"/>
      <c r="B4816" s="73"/>
      <c r="C4816" s="73"/>
      <c r="D4816" s="73"/>
      <c r="E4816" s="73"/>
      <c r="F4816" s="73"/>
    </row>
    <row r="4817">
      <c r="A4817" s="73"/>
      <c r="B4817" s="73"/>
      <c r="C4817" s="73"/>
      <c r="D4817" s="73"/>
      <c r="E4817" s="73"/>
      <c r="F4817" s="73"/>
    </row>
    <row r="4818">
      <c r="A4818" s="73"/>
      <c r="B4818" s="73"/>
      <c r="C4818" s="73"/>
      <c r="D4818" s="73"/>
      <c r="E4818" s="73"/>
      <c r="F4818" s="73"/>
    </row>
    <row r="4819">
      <c r="A4819" s="73"/>
      <c r="B4819" s="73"/>
      <c r="C4819" s="73"/>
      <c r="D4819" s="73"/>
      <c r="E4819" s="73"/>
      <c r="F4819" s="73"/>
    </row>
    <row r="4820">
      <c r="A4820" s="73"/>
      <c r="B4820" s="73"/>
      <c r="C4820" s="73"/>
      <c r="D4820" s="73"/>
      <c r="E4820" s="73"/>
      <c r="F4820" s="73"/>
    </row>
    <row r="4821">
      <c r="A4821" s="73"/>
      <c r="B4821" s="73"/>
      <c r="C4821" s="73"/>
      <c r="D4821" s="73"/>
      <c r="E4821" s="73"/>
      <c r="F4821" s="73"/>
    </row>
    <row r="4822">
      <c r="A4822" s="73"/>
      <c r="B4822" s="73"/>
      <c r="C4822" s="73"/>
      <c r="D4822" s="73"/>
      <c r="E4822" s="73"/>
      <c r="F4822" s="73"/>
    </row>
    <row r="4823">
      <c r="A4823" s="73"/>
      <c r="B4823" s="73"/>
      <c r="C4823" s="73"/>
      <c r="D4823" s="73"/>
      <c r="E4823" s="73"/>
      <c r="F4823" s="73"/>
    </row>
    <row r="4824">
      <c r="A4824" s="73"/>
      <c r="B4824" s="73"/>
      <c r="C4824" s="73"/>
      <c r="D4824" s="73"/>
      <c r="E4824" s="73"/>
      <c r="F4824" s="73"/>
    </row>
    <row r="4825">
      <c r="A4825" s="73"/>
      <c r="B4825" s="73"/>
      <c r="C4825" s="73"/>
      <c r="D4825" s="73"/>
      <c r="E4825" s="73"/>
      <c r="F4825" s="73"/>
    </row>
    <row r="4826">
      <c r="A4826" s="73"/>
      <c r="B4826" s="73"/>
      <c r="C4826" s="73"/>
      <c r="D4826" s="73"/>
      <c r="E4826" s="73"/>
      <c r="F4826" s="73"/>
    </row>
    <row r="4827">
      <c r="A4827" s="73"/>
      <c r="B4827" s="73"/>
      <c r="C4827" s="73"/>
      <c r="D4827" s="73"/>
      <c r="E4827" s="73"/>
      <c r="F4827" s="73"/>
    </row>
    <row r="4828">
      <c r="A4828" s="73"/>
      <c r="B4828" s="73"/>
      <c r="C4828" s="73"/>
      <c r="D4828" s="73"/>
      <c r="E4828" s="73"/>
      <c r="F4828" s="73"/>
    </row>
    <row r="4829">
      <c r="A4829" s="73"/>
      <c r="B4829" s="73"/>
      <c r="C4829" s="73"/>
      <c r="D4829" s="73"/>
      <c r="E4829" s="73"/>
      <c r="F4829" s="73"/>
    </row>
    <row r="4830">
      <c r="A4830" s="73"/>
      <c r="B4830" s="73"/>
      <c r="C4830" s="73"/>
      <c r="D4830" s="73"/>
      <c r="E4830" s="73"/>
      <c r="F4830" s="73"/>
    </row>
    <row r="4831">
      <c r="A4831" s="73"/>
      <c r="B4831" s="73"/>
      <c r="C4831" s="73"/>
      <c r="D4831" s="73"/>
      <c r="E4831" s="73"/>
      <c r="F4831" s="73"/>
    </row>
    <row r="4832">
      <c r="A4832" s="73"/>
      <c r="B4832" s="73"/>
      <c r="C4832" s="73"/>
      <c r="D4832" s="73"/>
      <c r="E4832" s="73"/>
      <c r="F4832" s="73"/>
    </row>
    <row r="4833">
      <c r="A4833" s="73"/>
      <c r="B4833" s="73"/>
      <c r="C4833" s="73"/>
      <c r="D4833" s="73"/>
      <c r="E4833" s="73"/>
      <c r="F4833" s="73"/>
    </row>
    <row r="4834">
      <c r="A4834" s="73"/>
      <c r="B4834" s="73"/>
      <c r="C4834" s="73"/>
      <c r="D4834" s="73"/>
      <c r="E4834" s="73"/>
      <c r="F4834" s="73"/>
    </row>
    <row r="4835">
      <c r="A4835" s="73"/>
      <c r="B4835" s="73"/>
      <c r="C4835" s="73"/>
      <c r="D4835" s="73"/>
      <c r="E4835" s="73"/>
      <c r="F4835" s="73"/>
    </row>
    <row r="4836">
      <c r="A4836" s="73"/>
      <c r="B4836" s="73"/>
      <c r="C4836" s="73"/>
      <c r="D4836" s="73"/>
      <c r="E4836" s="73"/>
      <c r="F4836" s="73"/>
    </row>
    <row r="4837">
      <c r="A4837" s="73"/>
      <c r="B4837" s="73"/>
      <c r="C4837" s="73"/>
      <c r="D4837" s="73"/>
      <c r="E4837" s="73"/>
      <c r="F4837" s="73"/>
    </row>
    <row r="4838">
      <c r="A4838" s="73"/>
      <c r="B4838" s="73"/>
      <c r="C4838" s="73"/>
      <c r="D4838" s="73"/>
      <c r="E4838" s="73"/>
      <c r="F4838" s="73"/>
    </row>
    <row r="4839">
      <c r="A4839" s="73"/>
      <c r="B4839" s="73"/>
      <c r="C4839" s="73"/>
      <c r="D4839" s="73"/>
      <c r="E4839" s="73"/>
      <c r="F4839" s="73"/>
    </row>
    <row r="4840">
      <c r="A4840" s="73"/>
      <c r="B4840" s="73"/>
      <c r="C4840" s="73"/>
      <c r="D4840" s="73"/>
      <c r="E4840" s="73"/>
      <c r="F4840" s="73"/>
    </row>
    <row r="4841">
      <c r="A4841" s="73"/>
      <c r="B4841" s="73"/>
      <c r="C4841" s="73"/>
      <c r="D4841" s="73"/>
      <c r="E4841" s="73"/>
      <c r="F4841" s="73"/>
    </row>
    <row r="4842">
      <c r="A4842" s="73"/>
      <c r="B4842" s="73"/>
      <c r="C4842" s="73"/>
      <c r="D4842" s="73"/>
      <c r="E4842" s="73"/>
      <c r="F4842" s="73"/>
    </row>
    <row r="4843">
      <c r="A4843" s="73"/>
      <c r="B4843" s="73"/>
      <c r="C4843" s="73"/>
      <c r="D4843" s="73"/>
      <c r="E4843" s="73"/>
      <c r="F4843" s="73"/>
    </row>
    <row r="4844">
      <c r="A4844" s="73"/>
      <c r="B4844" s="73"/>
      <c r="C4844" s="73"/>
      <c r="D4844" s="73"/>
      <c r="E4844" s="73"/>
      <c r="F4844" s="73"/>
    </row>
    <row r="4845">
      <c r="A4845" s="73"/>
      <c r="B4845" s="73"/>
      <c r="C4845" s="73"/>
      <c r="D4845" s="73"/>
      <c r="E4845" s="73"/>
      <c r="F4845" s="73"/>
    </row>
    <row r="4846">
      <c r="A4846" s="73"/>
      <c r="B4846" s="73"/>
      <c r="C4846" s="73"/>
      <c r="D4846" s="73"/>
      <c r="E4846" s="73"/>
      <c r="F4846" s="73"/>
    </row>
    <row r="4847">
      <c r="A4847" s="73"/>
      <c r="B4847" s="73"/>
      <c r="C4847" s="73"/>
      <c r="D4847" s="73"/>
      <c r="E4847" s="73"/>
      <c r="F4847" s="73"/>
    </row>
    <row r="4848">
      <c r="A4848" s="73"/>
      <c r="B4848" s="73"/>
      <c r="C4848" s="73"/>
      <c r="D4848" s="73"/>
      <c r="E4848" s="73"/>
      <c r="F4848" s="73"/>
    </row>
    <row r="4849">
      <c r="A4849" s="73"/>
      <c r="B4849" s="73"/>
      <c r="C4849" s="73"/>
      <c r="D4849" s="73"/>
      <c r="E4849" s="73"/>
      <c r="F4849" s="73"/>
    </row>
    <row r="4850">
      <c r="A4850" s="73"/>
      <c r="B4850" s="73"/>
      <c r="C4850" s="73"/>
      <c r="D4850" s="73"/>
      <c r="E4850" s="73"/>
      <c r="F4850" s="73"/>
    </row>
    <row r="4851">
      <c r="A4851" s="73"/>
      <c r="B4851" s="73"/>
      <c r="C4851" s="73"/>
      <c r="D4851" s="73"/>
      <c r="E4851" s="73"/>
      <c r="F4851" s="73"/>
    </row>
    <row r="4852">
      <c r="A4852" s="73"/>
      <c r="B4852" s="73"/>
      <c r="C4852" s="73"/>
      <c r="D4852" s="73"/>
      <c r="E4852" s="73"/>
      <c r="F4852" s="73"/>
    </row>
    <row r="4853">
      <c r="A4853" s="73"/>
      <c r="B4853" s="73"/>
      <c r="C4853" s="73"/>
      <c r="D4853" s="73"/>
      <c r="E4853" s="73"/>
      <c r="F4853" s="73"/>
    </row>
    <row r="4854">
      <c r="A4854" s="73"/>
      <c r="B4854" s="73"/>
      <c r="C4854" s="73"/>
      <c r="D4854" s="73"/>
      <c r="E4854" s="73"/>
      <c r="F4854" s="73"/>
    </row>
    <row r="4855">
      <c r="A4855" s="73"/>
      <c r="B4855" s="73"/>
      <c r="C4855" s="73"/>
      <c r="D4855" s="73"/>
      <c r="E4855" s="73"/>
      <c r="F4855" s="73"/>
    </row>
    <row r="4856">
      <c r="A4856" s="73"/>
      <c r="B4856" s="73"/>
      <c r="C4856" s="73"/>
      <c r="D4856" s="73"/>
      <c r="E4856" s="73"/>
      <c r="F4856" s="73"/>
    </row>
    <row r="4857">
      <c r="A4857" s="73"/>
      <c r="B4857" s="73"/>
      <c r="C4857" s="73"/>
      <c r="D4857" s="73"/>
      <c r="E4857" s="73"/>
      <c r="F4857" s="73"/>
    </row>
    <row r="4858">
      <c r="A4858" s="73"/>
      <c r="B4858" s="73"/>
      <c r="C4858" s="73"/>
      <c r="D4858" s="73"/>
      <c r="E4858" s="73"/>
      <c r="F4858" s="73"/>
    </row>
    <row r="4859">
      <c r="A4859" s="73"/>
      <c r="B4859" s="73"/>
      <c r="C4859" s="73"/>
      <c r="D4859" s="73"/>
      <c r="E4859" s="73"/>
      <c r="F4859" s="73"/>
    </row>
    <row r="4860">
      <c r="A4860" s="73"/>
      <c r="B4860" s="73"/>
      <c r="C4860" s="73"/>
      <c r="D4860" s="73"/>
      <c r="E4860" s="73"/>
      <c r="F4860" s="73"/>
    </row>
    <row r="4861">
      <c r="A4861" s="73"/>
      <c r="B4861" s="73"/>
      <c r="C4861" s="73"/>
      <c r="D4861" s="73"/>
      <c r="E4861" s="73"/>
      <c r="F4861" s="73"/>
    </row>
    <row r="4862">
      <c r="A4862" s="73"/>
      <c r="B4862" s="73"/>
      <c r="C4862" s="73"/>
      <c r="D4862" s="73"/>
      <c r="E4862" s="73"/>
      <c r="F4862" s="73"/>
    </row>
    <row r="4863">
      <c r="A4863" s="73"/>
      <c r="B4863" s="73"/>
      <c r="C4863" s="73"/>
      <c r="D4863" s="73"/>
      <c r="E4863" s="73"/>
      <c r="F4863" s="73"/>
    </row>
    <row r="4864">
      <c r="A4864" s="73"/>
      <c r="B4864" s="73"/>
      <c r="C4864" s="73"/>
      <c r="D4864" s="73"/>
      <c r="E4864" s="73"/>
      <c r="F4864" s="73"/>
    </row>
    <row r="4865">
      <c r="A4865" s="73"/>
      <c r="B4865" s="73"/>
      <c r="C4865" s="73"/>
      <c r="D4865" s="73"/>
      <c r="E4865" s="73"/>
      <c r="F4865" s="73"/>
    </row>
    <row r="4866">
      <c r="A4866" s="73"/>
      <c r="B4866" s="73"/>
      <c r="C4866" s="73"/>
      <c r="D4866" s="73"/>
      <c r="E4866" s="73"/>
      <c r="F4866" s="73"/>
    </row>
    <row r="4867">
      <c r="A4867" s="73"/>
      <c r="B4867" s="73"/>
      <c r="C4867" s="73"/>
      <c r="D4867" s="73"/>
      <c r="E4867" s="73"/>
      <c r="F4867" s="73"/>
    </row>
    <row r="4868">
      <c r="A4868" s="73"/>
      <c r="B4868" s="73"/>
      <c r="C4868" s="73"/>
      <c r="D4868" s="73"/>
      <c r="E4868" s="73"/>
      <c r="F4868" s="73"/>
    </row>
    <row r="4869">
      <c r="A4869" s="73"/>
      <c r="B4869" s="73"/>
      <c r="C4869" s="73"/>
      <c r="D4869" s="73"/>
      <c r="E4869" s="73"/>
      <c r="F4869" s="73"/>
    </row>
    <row r="4870">
      <c r="A4870" s="73"/>
      <c r="B4870" s="73"/>
      <c r="C4870" s="73"/>
      <c r="D4870" s="73"/>
      <c r="E4870" s="73"/>
      <c r="F4870" s="73"/>
    </row>
    <row r="4871">
      <c r="A4871" s="73"/>
      <c r="B4871" s="73"/>
      <c r="C4871" s="73"/>
      <c r="D4871" s="73"/>
      <c r="E4871" s="73"/>
      <c r="F4871" s="73"/>
    </row>
    <row r="4872">
      <c r="A4872" s="73"/>
      <c r="B4872" s="73"/>
      <c r="C4872" s="73"/>
      <c r="D4872" s="73"/>
      <c r="E4872" s="73"/>
      <c r="F4872" s="73"/>
    </row>
    <row r="4873">
      <c r="A4873" s="73"/>
      <c r="B4873" s="73"/>
      <c r="C4873" s="73"/>
      <c r="D4873" s="73"/>
      <c r="E4873" s="73"/>
      <c r="F4873" s="73"/>
    </row>
    <row r="4874">
      <c r="A4874" s="73"/>
      <c r="B4874" s="73"/>
      <c r="C4874" s="73"/>
      <c r="D4874" s="73"/>
      <c r="E4874" s="73"/>
      <c r="F4874" s="73"/>
    </row>
    <row r="4875">
      <c r="A4875" s="73"/>
      <c r="B4875" s="73"/>
      <c r="C4875" s="73"/>
      <c r="D4875" s="73"/>
      <c r="E4875" s="73"/>
      <c r="F4875" s="73"/>
    </row>
    <row r="4876">
      <c r="A4876" s="73"/>
      <c r="B4876" s="73"/>
      <c r="C4876" s="73"/>
      <c r="D4876" s="73"/>
      <c r="E4876" s="73"/>
      <c r="F4876" s="73"/>
    </row>
    <row r="4877">
      <c r="A4877" s="73"/>
      <c r="B4877" s="73"/>
      <c r="C4877" s="73"/>
      <c r="D4877" s="73"/>
      <c r="E4877" s="73"/>
      <c r="F4877" s="73"/>
    </row>
    <row r="4878">
      <c r="A4878" s="73"/>
      <c r="B4878" s="73"/>
      <c r="C4878" s="73"/>
      <c r="D4878" s="73"/>
      <c r="E4878" s="73"/>
      <c r="F4878" s="73"/>
    </row>
    <row r="4879">
      <c r="A4879" s="73"/>
      <c r="B4879" s="73"/>
      <c r="C4879" s="73"/>
      <c r="D4879" s="73"/>
      <c r="E4879" s="73"/>
      <c r="F4879" s="73"/>
    </row>
    <row r="4880">
      <c r="A4880" s="73"/>
      <c r="B4880" s="73"/>
      <c r="C4880" s="73"/>
      <c r="D4880" s="73"/>
      <c r="E4880" s="73"/>
      <c r="F4880" s="73"/>
    </row>
    <row r="4881">
      <c r="A4881" s="73"/>
      <c r="B4881" s="73"/>
      <c r="C4881" s="73"/>
      <c r="D4881" s="73"/>
      <c r="E4881" s="73"/>
      <c r="F4881" s="73"/>
    </row>
    <row r="4882">
      <c r="A4882" s="73"/>
      <c r="B4882" s="73"/>
      <c r="C4882" s="73"/>
      <c r="D4882" s="73"/>
      <c r="E4882" s="73"/>
      <c r="F4882" s="73"/>
    </row>
    <row r="4883">
      <c r="A4883" s="73"/>
      <c r="B4883" s="73"/>
      <c r="C4883" s="73"/>
      <c r="D4883" s="73"/>
      <c r="E4883" s="73"/>
      <c r="F4883" s="73"/>
    </row>
    <row r="4884">
      <c r="A4884" s="73"/>
      <c r="B4884" s="73"/>
      <c r="C4884" s="73"/>
      <c r="D4884" s="73"/>
      <c r="E4884" s="73"/>
      <c r="F4884" s="73"/>
    </row>
    <row r="4885">
      <c r="A4885" s="73"/>
      <c r="B4885" s="73"/>
      <c r="C4885" s="73"/>
      <c r="D4885" s="73"/>
      <c r="E4885" s="73"/>
      <c r="F4885" s="73"/>
    </row>
    <row r="4886">
      <c r="A4886" s="73"/>
      <c r="B4886" s="73"/>
      <c r="C4886" s="73"/>
      <c r="D4886" s="73"/>
      <c r="E4886" s="73"/>
      <c r="F4886" s="73"/>
    </row>
    <row r="4887">
      <c r="A4887" s="73"/>
      <c r="B4887" s="73"/>
      <c r="C4887" s="73"/>
      <c r="D4887" s="73"/>
      <c r="E4887" s="73"/>
      <c r="F4887" s="73"/>
    </row>
    <row r="4888">
      <c r="A4888" s="73"/>
      <c r="B4888" s="73"/>
      <c r="C4888" s="73"/>
      <c r="D4888" s="73"/>
      <c r="E4888" s="73"/>
      <c r="F4888" s="73"/>
    </row>
    <row r="4889">
      <c r="A4889" s="73"/>
      <c r="B4889" s="73"/>
      <c r="C4889" s="73"/>
      <c r="D4889" s="73"/>
      <c r="E4889" s="73"/>
      <c r="F4889" s="73"/>
    </row>
    <row r="4890">
      <c r="A4890" s="73"/>
      <c r="B4890" s="73"/>
      <c r="C4890" s="73"/>
      <c r="D4890" s="73"/>
      <c r="E4890" s="73"/>
      <c r="F4890" s="73"/>
    </row>
    <row r="4891">
      <c r="A4891" s="73"/>
      <c r="B4891" s="73"/>
      <c r="C4891" s="73"/>
      <c r="D4891" s="73"/>
      <c r="E4891" s="73"/>
      <c r="F4891" s="73"/>
    </row>
    <row r="4892">
      <c r="A4892" s="73"/>
      <c r="B4892" s="73"/>
      <c r="C4892" s="73"/>
      <c r="D4892" s="73"/>
      <c r="E4892" s="73"/>
      <c r="F4892" s="73"/>
    </row>
    <row r="4893">
      <c r="A4893" s="73"/>
      <c r="B4893" s="73"/>
      <c r="C4893" s="73"/>
      <c r="D4893" s="73"/>
      <c r="E4893" s="73"/>
      <c r="F4893" s="73"/>
    </row>
    <row r="4894">
      <c r="A4894" s="73"/>
      <c r="B4894" s="73"/>
      <c r="C4894" s="73"/>
      <c r="D4894" s="73"/>
      <c r="E4894" s="73"/>
      <c r="F4894" s="73"/>
    </row>
    <row r="4895">
      <c r="A4895" s="73"/>
      <c r="B4895" s="73"/>
      <c r="C4895" s="73"/>
      <c r="D4895" s="73"/>
      <c r="E4895" s="73"/>
      <c r="F4895" s="73"/>
    </row>
    <row r="4896">
      <c r="A4896" s="73"/>
      <c r="B4896" s="73"/>
      <c r="C4896" s="73"/>
      <c r="D4896" s="73"/>
      <c r="E4896" s="73"/>
      <c r="F4896" s="73"/>
    </row>
    <row r="4897">
      <c r="A4897" s="73"/>
      <c r="B4897" s="73"/>
      <c r="C4897" s="73"/>
      <c r="D4897" s="73"/>
      <c r="E4897" s="73"/>
      <c r="F4897" s="73"/>
    </row>
    <row r="4898">
      <c r="A4898" s="73"/>
      <c r="B4898" s="73"/>
      <c r="C4898" s="73"/>
      <c r="D4898" s="73"/>
      <c r="E4898" s="73"/>
      <c r="F4898" s="73"/>
    </row>
    <row r="4899">
      <c r="A4899" s="73"/>
      <c r="B4899" s="73"/>
      <c r="C4899" s="73"/>
      <c r="D4899" s="73"/>
      <c r="E4899" s="73"/>
      <c r="F4899" s="73"/>
    </row>
    <row r="4900">
      <c r="A4900" s="73"/>
      <c r="B4900" s="73"/>
      <c r="C4900" s="73"/>
      <c r="D4900" s="73"/>
      <c r="E4900" s="73"/>
      <c r="F4900" s="73"/>
    </row>
    <row r="4901">
      <c r="A4901" s="73"/>
      <c r="B4901" s="73"/>
      <c r="C4901" s="73"/>
      <c r="D4901" s="73"/>
      <c r="E4901" s="73"/>
      <c r="F4901" s="73"/>
    </row>
    <row r="4902">
      <c r="A4902" s="73"/>
      <c r="B4902" s="73"/>
      <c r="C4902" s="73"/>
      <c r="D4902" s="73"/>
      <c r="E4902" s="73"/>
      <c r="F4902" s="73"/>
    </row>
    <row r="4903">
      <c r="A4903" s="73"/>
      <c r="B4903" s="73"/>
      <c r="C4903" s="73"/>
      <c r="D4903" s="73"/>
      <c r="E4903" s="73"/>
      <c r="F4903" s="73"/>
    </row>
    <row r="4904">
      <c r="A4904" s="73"/>
      <c r="B4904" s="73"/>
      <c r="C4904" s="73"/>
      <c r="D4904" s="73"/>
      <c r="E4904" s="73"/>
      <c r="F4904" s="73"/>
    </row>
    <row r="4905">
      <c r="A4905" s="73"/>
      <c r="B4905" s="73"/>
      <c r="C4905" s="73"/>
      <c r="D4905" s="73"/>
      <c r="E4905" s="73"/>
      <c r="F4905" s="73"/>
    </row>
    <row r="4906">
      <c r="A4906" s="73"/>
      <c r="B4906" s="73"/>
      <c r="C4906" s="73"/>
      <c r="D4906" s="73"/>
      <c r="E4906" s="73"/>
      <c r="F4906" s="73"/>
    </row>
    <row r="4907">
      <c r="A4907" s="73"/>
      <c r="B4907" s="73"/>
      <c r="C4907" s="73"/>
      <c r="D4907" s="73"/>
      <c r="E4907" s="73"/>
      <c r="F4907" s="73"/>
    </row>
    <row r="4908">
      <c r="A4908" s="73"/>
      <c r="B4908" s="73"/>
      <c r="C4908" s="73"/>
      <c r="D4908" s="73"/>
      <c r="E4908" s="73"/>
      <c r="F4908" s="73"/>
    </row>
    <row r="4909">
      <c r="A4909" s="73"/>
      <c r="B4909" s="73"/>
      <c r="C4909" s="73"/>
      <c r="D4909" s="73"/>
      <c r="E4909" s="73"/>
      <c r="F4909" s="73"/>
    </row>
    <row r="4910">
      <c r="A4910" s="73"/>
      <c r="B4910" s="73"/>
      <c r="C4910" s="73"/>
      <c r="D4910" s="73"/>
      <c r="E4910" s="73"/>
      <c r="F4910" s="73"/>
    </row>
    <row r="4911">
      <c r="A4911" s="73"/>
      <c r="B4911" s="73"/>
      <c r="C4911" s="73"/>
      <c r="D4911" s="73"/>
      <c r="E4911" s="73"/>
      <c r="F4911" s="73"/>
    </row>
    <row r="4912">
      <c r="A4912" s="73"/>
      <c r="B4912" s="73"/>
      <c r="C4912" s="73"/>
      <c r="D4912" s="73"/>
      <c r="E4912" s="73"/>
      <c r="F4912" s="73"/>
    </row>
    <row r="4913">
      <c r="A4913" s="73"/>
      <c r="B4913" s="73"/>
      <c r="C4913" s="73"/>
      <c r="D4913" s="73"/>
      <c r="E4913" s="73"/>
      <c r="F4913" s="73"/>
    </row>
    <row r="4914">
      <c r="A4914" s="73"/>
      <c r="B4914" s="73"/>
      <c r="C4914" s="73"/>
      <c r="D4914" s="73"/>
      <c r="E4914" s="73"/>
      <c r="F4914" s="73"/>
    </row>
    <row r="4915">
      <c r="A4915" s="73"/>
      <c r="B4915" s="73"/>
      <c r="C4915" s="73"/>
      <c r="D4915" s="73"/>
      <c r="E4915" s="73"/>
      <c r="F4915" s="73"/>
    </row>
    <row r="4916">
      <c r="A4916" s="73"/>
      <c r="B4916" s="73"/>
      <c r="C4916" s="73"/>
      <c r="D4916" s="73"/>
      <c r="E4916" s="73"/>
      <c r="F4916" s="73"/>
    </row>
    <row r="4917">
      <c r="A4917" s="73"/>
      <c r="B4917" s="73"/>
      <c r="C4917" s="73"/>
      <c r="D4917" s="73"/>
      <c r="E4917" s="73"/>
      <c r="F4917" s="73"/>
    </row>
    <row r="4918">
      <c r="A4918" s="73"/>
      <c r="B4918" s="73"/>
      <c r="C4918" s="73"/>
      <c r="D4918" s="73"/>
      <c r="E4918" s="73"/>
      <c r="F4918" s="73"/>
    </row>
    <row r="4919">
      <c r="A4919" s="73"/>
      <c r="B4919" s="73"/>
      <c r="C4919" s="73"/>
      <c r="D4919" s="73"/>
      <c r="E4919" s="73"/>
      <c r="F4919" s="73"/>
    </row>
    <row r="4920">
      <c r="A4920" s="73"/>
      <c r="B4920" s="73"/>
      <c r="C4920" s="73"/>
      <c r="D4920" s="73"/>
      <c r="E4920" s="73"/>
      <c r="F4920" s="73"/>
    </row>
    <row r="4921">
      <c r="A4921" s="73"/>
      <c r="B4921" s="73"/>
      <c r="C4921" s="73"/>
      <c r="D4921" s="73"/>
      <c r="E4921" s="73"/>
      <c r="F4921" s="73"/>
    </row>
    <row r="4922">
      <c r="A4922" s="73"/>
      <c r="B4922" s="73"/>
      <c r="C4922" s="73"/>
      <c r="D4922" s="73"/>
      <c r="E4922" s="73"/>
      <c r="F4922" s="73"/>
    </row>
    <row r="4923">
      <c r="A4923" s="73"/>
      <c r="B4923" s="73"/>
      <c r="C4923" s="73"/>
      <c r="D4923" s="73"/>
      <c r="E4923" s="73"/>
      <c r="F4923" s="73"/>
    </row>
    <row r="4924">
      <c r="A4924" s="73"/>
      <c r="B4924" s="73"/>
      <c r="C4924" s="73"/>
      <c r="D4924" s="73"/>
      <c r="E4924" s="73"/>
      <c r="F4924" s="73"/>
    </row>
    <row r="4925">
      <c r="A4925" s="73"/>
      <c r="B4925" s="73"/>
      <c r="C4925" s="73"/>
      <c r="D4925" s="73"/>
      <c r="E4925" s="73"/>
      <c r="F4925" s="73"/>
    </row>
    <row r="4926">
      <c r="A4926" s="73"/>
      <c r="B4926" s="73"/>
      <c r="C4926" s="73"/>
      <c r="D4926" s="73"/>
      <c r="E4926" s="73"/>
      <c r="F4926" s="73"/>
    </row>
    <row r="4927">
      <c r="A4927" s="73"/>
      <c r="B4927" s="73"/>
      <c r="C4927" s="73"/>
      <c r="D4927" s="73"/>
      <c r="E4927" s="73"/>
      <c r="F4927" s="73"/>
    </row>
    <row r="4928">
      <c r="A4928" s="73"/>
      <c r="B4928" s="73"/>
      <c r="C4928" s="73"/>
      <c r="D4928" s="73"/>
      <c r="E4928" s="73"/>
      <c r="F4928" s="73"/>
    </row>
    <row r="4929">
      <c r="A4929" s="73"/>
      <c r="B4929" s="73"/>
      <c r="C4929" s="73"/>
      <c r="D4929" s="73"/>
      <c r="E4929" s="73"/>
      <c r="F4929" s="73"/>
    </row>
    <row r="4930">
      <c r="A4930" s="73"/>
      <c r="B4930" s="73"/>
      <c r="C4930" s="73"/>
      <c r="D4930" s="73"/>
      <c r="E4930" s="73"/>
      <c r="F4930" s="73"/>
    </row>
    <row r="4931">
      <c r="A4931" s="73"/>
      <c r="B4931" s="73"/>
      <c r="C4931" s="73"/>
      <c r="D4931" s="73"/>
      <c r="E4931" s="73"/>
      <c r="F4931" s="73"/>
    </row>
    <row r="4932">
      <c r="A4932" s="73"/>
      <c r="B4932" s="73"/>
      <c r="C4932" s="73"/>
      <c r="D4932" s="73"/>
      <c r="E4932" s="73"/>
      <c r="F4932" s="73"/>
    </row>
    <row r="4933">
      <c r="A4933" s="73"/>
      <c r="B4933" s="73"/>
      <c r="C4933" s="73"/>
      <c r="D4933" s="73"/>
      <c r="E4933" s="73"/>
      <c r="F4933" s="73"/>
    </row>
    <row r="4934">
      <c r="A4934" s="73"/>
      <c r="B4934" s="73"/>
      <c r="C4934" s="73"/>
      <c r="D4934" s="73"/>
      <c r="E4934" s="73"/>
      <c r="F4934" s="73"/>
    </row>
    <row r="4935">
      <c r="A4935" s="73"/>
      <c r="B4935" s="73"/>
      <c r="C4935" s="73"/>
      <c r="D4935" s="73"/>
      <c r="E4935" s="73"/>
      <c r="F4935" s="73"/>
    </row>
    <row r="4936">
      <c r="A4936" s="73"/>
      <c r="B4936" s="73"/>
      <c r="C4936" s="73"/>
      <c r="D4936" s="73"/>
      <c r="E4936" s="73"/>
      <c r="F4936" s="73"/>
    </row>
    <row r="4937">
      <c r="A4937" s="73"/>
      <c r="B4937" s="73"/>
      <c r="C4937" s="73"/>
      <c r="D4937" s="73"/>
      <c r="E4937" s="73"/>
      <c r="F4937" s="73"/>
    </row>
    <row r="4938">
      <c r="A4938" s="73"/>
      <c r="B4938" s="73"/>
      <c r="C4938" s="73"/>
      <c r="D4938" s="73"/>
      <c r="E4938" s="73"/>
      <c r="F4938" s="73"/>
    </row>
    <row r="4939">
      <c r="A4939" s="73"/>
      <c r="B4939" s="73"/>
      <c r="C4939" s="73"/>
      <c r="D4939" s="73"/>
      <c r="E4939" s="73"/>
      <c r="F4939" s="73"/>
    </row>
    <row r="4940">
      <c r="A4940" s="73"/>
      <c r="B4940" s="73"/>
      <c r="C4940" s="73"/>
      <c r="D4940" s="73"/>
      <c r="E4940" s="73"/>
      <c r="F4940" s="73"/>
    </row>
    <row r="4941">
      <c r="A4941" s="73"/>
      <c r="B4941" s="73"/>
      <c r="C4941" s="73"/>
      <c r="D4941" s="73"/>
      <c r="E4941" s="73"/>
      <c r="F4941" s="73"/>
    </row>
    <row r="4942">
      <c r="A4942" s="73"/>
      <c r="B4942" s="73"/>
      <c r="C4942" s="73"/>
      <c r="D4942" s="73"/>
      <c r="E4942" s="73"/>
      <c r="F4942" s="73"/>
    </row>
    <row r="4943">
      <c r="A4943" s="73"/>
      <c r="B4943" s="73"/>
      <c r="C4943" s="73"/>
      <c r="D4943" s="73"/>
      <c r="E4943" s="73"/>
      <c r="F4943" s="73"/>
    </row>
    <row r="4944">
      <c r="A4944" s="73"/>
      <c r="B4944" s="73"/>
      <c r="C4944" s="73"/>
      <c r="D4944" s="73"/>
      <c r="E4944" s="73"/>
      <c r="F4944" s="73"/>
    </row>
    <row r="4945">
      <c r="A4945" s="73"/>
      <c r="B4945" s="73"/>
      <c r="C4945" s="73"/>
      <c r="D4945" s="73"/>
      <c r="E4945" s="73"/>
      <c r="F4945" s="73"/>
    </row>
    <row r="4946">
      <c r="A4946" s="73"/>
      <c r="B4946" s="73"/>
      <c r="C4946" s="73"/>
      <c r="D4946" s="73"/>
      <c r="E4946" s="73"/>
      <c r="F4946" s="73"/>
    </row>
    <row r="4947">
      <c r="A4947" s="73"/>
      <c r="B4947" s="73"/>
      <c r="C4947" s="73"/>
      <c r="D4947" s="73"/>
      <c r="E4947" s="73"/>
      <c r="F4947" s="73"/>
    </row>
    <row r="4948">
      <c r="A4948" s="73"/>
      <c r="B4948" s="73"/>
      <c r="C4948" s="73"/>
      <c r="D4948" s="73"/>
      <c r="E4948" s="73"/>
      <c r="F4948" s="73"/>
    </row>
    <row r="4949">
      <c r="A4949" s="73"/>
      <c r="B4949" s="73"/>
      <c r="C4949" s="73"/>
      <c r="D4949" s="73"/>
      <c r="E4949" s="73"/>
      <c r="F4949" s="73"/>
    </row>
    <row r="4950">
      <c r="A4950" s="73"/>
      <c r="B4950" s="73"/>
      <c r="C4950" s="73"/>
      <c r="D4950" s="73"/>
      <c r="E4950" s="73"/>
      <c r="F4950" s="73"/>
    </row>
    <row r="4951">
      <c r="A4951" s="73"/>
      <c r="B4951" s="73"/>
      <c r="C4951" s="73"/>
      <c r="D4951" s="73"/>
      <c r="E4951" s="73"/>
      <c r="F4951" s="73"/>
    </row>
    <row r="4952">
      <c r="A4952" s="73"/>
      <c r="B4952" s="73"/>
      <c r="C4952" s="73"/>
      <c r="D4952" s="73"/>
      <c r="E4952" s="73"/>
      <c r="F4952" s="73"/>
    </row>
    <row r="4953">
      <c r="A4953" s="73"/>
      <c r="B4953" s="73"/>
      <c r="C4953" s="73"/>
      <c r="D4953" s="73"/>
      <c r="E4953" s="73"/>
      <c r="F4953" s="73"/>
    </row>
    <row r="4954">
      <c r="A4954" s="73"/>
      <c r="B4954" s="73"/>
      <c r="C4954" s="73"/>
      <c r="D4954" s="73"/>
      <c r="E4954" s="73"/>
      <c r="F4954" s="73"/>
    </row>
    <row r="4955">
      <c r="A4955" s="73"/>
      <c r="B4955" s="73"/>
      <c r="C4955" s="73"/>
      <c r="D4955" s="73"/>
      <c r="E4955" s="73"/>
      <c r="F4955" s="73"/>
    </row>
    <row r="4956">
      <c r="A4956" s="73"/>
      <c r="B4956" s="73"/>
      <c r="C4956" s="73"/>
      <c r="D4956" s="73"/>
      <c r="E4956" s="73"/>
      <c r="F4956" s="73"/>
    </row>
    <row r="4957">
      <c r="A4957" s="73"/>
      <c r="B4957" s="73"/>
      <c r="C4957" s="73"/>
      <c r="D4957" s="73"/>
      <c r="E4957" s="73"/>
      <c r="F4957" s="73"/>
    </row>
    <row r="4958">
      <c r="A4958" s="73"/>
      <c r="B4958" s="73"/>
      <c r="C4958" s="73"/>
      <c r="D4958" s="73"/>
      <c r="E4958" s="73"/>
      <c r="F4958" s="73"/>
    </row>
    <row r="4959">
      <c r="A4959" s="73"/>
      <c r="B4959" s="73"/>
      <c r="C4959" s="73"/>
      <c r="D4959" s="73"/>
      <c r="E4959" s="73"/>
      <c r="F4959" s="73"/>
    </row>
    <row r="4960">
      <c r="A4960" s="73"/>
      <c r="B4960" s="73"/>
      <c r="C4960" s="73"/>
      <c r="D4960" s="73"/>
      <c r="E4960" s="73"/>
      <c r="F4960" s="73"/>
    </row>
    <row r="4961">
      <c r="A4961" s="73"/>
      <c r="B4961" s="73"/>
      <c r="C4961" s="73"/>
      <c r="D4961" s="73"/>
      <c r="E4961" s="73"/>
      <c r="F4961" s="73"/>
    </row>
    <row r="4962">
      <c r="A4962" s="73"/>
      <c r="B4962" s="73"/>
      <c r="C4962" s="73"/>
      <c r="D4962" s="73"/>
      <c r="E4962" s="73"/>
      <c r="F4962" s="73"/>
    </row>
    <row r="4963">
      <c r="A4963" s="73"/>
      <c r="B4963" s="73"/>
      <c r="C4963" s="73"/>
      <c r="D4963" s="73"/>
      <c r="E4963" s="73"/>
      <c r="F4963" s="73"/>
    </row>
    <row r="4964">
      <c r="A4964" s="73"/>
      <c r="B4964" s="73"/>
      <c r="C4964" s="73"/>
      <c r="D4964" s="73"/>
      <c r="E4964" s="73"/>
      <c r="F4964" s="73"/>
    </row>
    <row r="4965">
      <c r="A4965" s="73"/>
      <c r="B4965" s="73"/>
      <c r="C4965" s="73"/>
      <c r="D4965" s="73"/>
      <c r="E4965" s="73"/>
      <c r="F4965" s="73"/>
    </row>
    <row r="4966">
      <c r="A4966" s="73"/>
      <c r="B4966" s="73"/>
      <c r="C4966" s="73"/>
      <c r="D4966" s="73"/>
      <c r="E4966" s="73"/>
      <c r="F4966" s="73"/>
    </row>
    <row r="4967">
      <c r="A4967" s="73"/>
      <c r="B4967" s="73"/>
      <c r="C4967" s="73"/>
      <c r="D4967" s="73"/>
      <c r="E4967" s="73"/>
      <c r="F4967" s="73"/>
    </row>
    <row r="4968">
      <c r="A4968" s="73"/>
      <c r="B4968" s="73"/>
      <c r="C4968" s="73"/>
      <c r="D4968" s="73"/>
      <c r="E4968" s="73"/>
      <c r="F4968" s="73"/>
    </row>
    <row r="4969">
      <c r="A4969" s="73"/>
      <c r="B4969" s="73"/>
      <c r="C4969" s="73"/>
      <c r="D4969" s="73"/>
      <c r="E4969" s="73"/>
      <c r="F4969" s="73"/>
    </row>
    <row r="4970">
      <c r="A4970" s="73"/>
      <c r="B4970" s="73"/>
      <c r="C4970" s="73"/>
      <c r="D4970" s="73"/>
      <c r="E4970" s="73"/>
      <c r="F4970" s="73"/>
    </row>
    <row r="4971">
      <c r="A4971" s="73"/>
      <c r="B4971" s="73"/>
      <c r="C4971" s="73"/>
      <c r="D4971" s="73"/>
      <c r="E4971" s="73"/>
      <c r="F4971" s="73"/>
    </row>
    <row r="4972">
      <c r="A4972" s="73"/>
      <c r="B4972" s="73"/>
      <c r="C4972" s="73"/>
      <c r="D4972" s="73"/>
      <c r="E4972" s="73"/>
      <c r="F4972" s="73"/>
    </row>
    <row r="4973">
      <c r="A4973" s="73"/>
      <c r="B4973" s="73"/>
      <c r="C4973" s="73"/>
      <c r="D4973" s="73"/>
      <c r="E4973" s="73"/>
      <c r="F4973" s="73"/>
    </row>
    <row r="4974">
      <c r="A4974" s="73"/>
      <c r="B4974" s="73"/>
      <c r="C4974" s="73"/>
      <c r="D4974" s="73"/>
      <c r="E4974" s="73"/>
      <c r="F4974" s="73"/>
    </row>
    <row r="4975">
      <c r="A4975" s="73"/>
      <c r="B4975" s="73"/>
      <c r="C4975" s="73"/>
      <c r="D4975" s="73"/>
      <c r="E4975" s="73"/>
      <c r="F4975" s="73"/>
    </row>
    <row r="4976">
      <c r="A4976" s="73"/>
      <c r="B4976" s="73"/>
      <c r="C4976" s="73"/>
      <c r="D4976" s="73"/>
      <c r="E4976" s="73"/>
      <c r="F4976" s="73"/>
    </row>
    <row r="4977">
      <c r="A4977" s="73"/>
      <c r="B4977" s="73"/>
      <c r="C4977" s="73"/>
      <c r="D4977" s="73"/>
      <c r="E4977" s="73"/>
      <c r="F4977" s="73"/>
    </row>
    <row r="4978">
      <c r="A4978" s="73"/>
      <c r="B4978" s="73"/>
      <c r="C4978" s="73"/>
      <c r="D4978" s="73"/>
      <c r="E4978" s="73"/>
      <c r="F4978" s="73"/>
    </row>
    <row r="4979">
      <c r="A4979" s="73"/>
      <c r="B4979" s="73"/>
      <c r="C4979" s="73"/>
      <c r="D4979" s="73"/>
      <c r="E4979" s="73"/>
      <c r="F4979" s="73"/>
    </row>
    <row r="4980">
      <c r="A4980" s="73"/>
      <c r="B4980" s="73"/>
      <c r="C4980" s="73"/>
      <c r="D4980" s="73"/>
      <c r="E4980" s="73"/>
      <c r="F4980" s="73"/>
    </row>
    <row r="4981">
      <c r="A4981" s="73"/>
      <c r="B4981" s="73"/>
      <c r="C4981" s="73"/>
      <c r="D4981" s="73"/>
      <c r="E4981" s="73"/>
      <c r="F4981" s="73"/>
    </row>
    <row r="4982">
      <c r="A4982" s="73"/>
      <c r="B4982" s="73"/>
      <c r="C4982" s="73"/>
      <c r="D4982" s="73"/>
      <c r="E4982" s="73"/>
      <c r="F4982" s="73"/>
    </row>
    <row r="4983">
      <c r="A4983" s="73"/>
      <c r="B4983" s="73"/>
      <c r="C4983" s="73"/>
      <c r="D4983" s="73"/>
      <c r="E4983" s="73"/>
      <c r="F4983" s="73"/>
    </row>
    <row r="4984">
      <c r="A4984" s="73"/>
      <c r="B4984" s="73"/>
      <c r="C4984" s="73"/>
      <c r="D4984" s="73"/>
      <c r="E4984" s="73"/>
      <c r="F4984" s="73"/>
    </row>
    <row r="4985">
      <c r="A4985" s="73"/>
      <c r="B4985" s="73"/>
      <c r="C4985" s="73"/>
      <c r="D4985" s="73"/>
      <c r="E4985" s="73"/>
      <c r="F4985" s="73"/>
    </row>
    <row r="4986">
      <c r="A4986" s="73"/>
      <c r="B4986" s="73"/>
      <c r="C4986" s="73"/>
      <c r="D4986" s="73"/>
      <c r="E4986" s="73"/>
      <c r="F4986" s="73"/>
    </row>
    <row r="4987">
      <c r="A4987" s="73"/>
      <c r="B4987" s="73"/>
      <c r="C4987" s="73"/>
      <c r="D4987" s="73"/>
      <c r="E4987" s="73"/>
      <c r="F4987" s="73"/>
    </row>
    <row r="4988">
      <c r="A4988" s="73"/>
      <c r="B4988" s="73"/>
      <c r="C4988" s="73"/>
      <c r="D4988" s="73"/>
      <c r="E4988" s="73"/>
      <c r="F4988" s="73"/>
    </row>
    <row r="4989">
      <c r="A4989" s="73"/>
      <c r="B4989" s="73"/>
      <c r="C4989" s="73"/>
      <c r="D4989" s="73"/>
      <c r="E4989" s="73"/>
      <c r="F4989" s="73"/>
    </row>
    <row r="4990">
      <c r="A4990" s="73"/>
      <c r="B4990" s="73"/>
      <c r="C4990" s="73"/>
      <c r="D4990" s="73"/>
      <c r="E4990" s="73"/>
      <c r="F4990" s="73"/>
    </row>
    <row r="4991">
      <c r="A4991" s="73"/>
      <c r="B4991" s="73"/>
      <c r="C4991" s="73"/>
      <c r="D4991" s="73"/>
      <c r="E4991" s="73"/>
      <c r="F4991" s="73"/>
    </row>
    <row r="4992">
      <c r="A4992" s="73"/>
      <c r="B4992" s="73"/>
      <c r="C4992" s="73"/>
      <c r="D4992" s="73"/>
      <c r="E4992" s="73"/>
      <c r="F4992" s="73"/>
    </row>
    <row r="4993">
      <c r="A4993" s="73"/>
      <c r="B4993" s="73"/>
      <c r="C4993" s="73"/>
      <c r="D4993" s="73"/>
      <c r="E4993" s="73"/>
      <c r="F4993" s="73"/>
    </row>
    <row r="4994">
      <c r="A4994" s="73"/>
      <c r="B4994" s="73"/>
      <c r="C4994" s="73"/>
      <c r="D4994" s="73"/>
      <c r="E4994" s="73"/>
      <c r="F4994" s="73"/>
    </row>
    <row r="4995">
      <c r="A4995" s="73"/>
      <c r="B4995" s="73"/>
      <c r="C4995" s="73"/>
      <c r="D4995" s="73"/>
      <c r="E4995" s="73"/>
      <c r="F4995" s="73"/>
    </row>
    <row r="4996">
      <c r="A4996" s="73"/>
      <c r="B4996" s="73"/>
      <c r="C4996" s="73"/>
      <c r="D4996" s="73"/>
      <c r="E4996" s="73"/>
      <c r="F4996" s="73"/>
    </row>
    <row r="4997">
      <c r="A4997" s="73"/>
      <c r="B4997" s="73"/>
      <c r="C4997" s="73"/>
      <c r="D4997" s="73"/>
      <c r="E4997" s="73"/>
      <c r="F4997" s="73"/>
    </row>
    <row r="4998">
      <c r="A4998" s="73"/>
      <c r="B4998" s="73"/>
      <c r="C4998" s="73"/>
      <c r="D4998" s="73"/>
      <c r="E4998" s="73"/>
      <c r="F4998" s="73"/>
    </row>
    <row r="4999">
      <c r="A4999" s="73"/>
      <c r="B4999" s="73"/>
      <c r="C4999" s="73"/>
      <c r="D4999" s="73"/>
      <c r="E4999" s="73"/>
      <c r="F4999" s="73"/>
    </row>
    <row r="5000">
      <c r="A5000" s="73"/>
      <c r="B5000" s="73"/>
      <c r="C5000" s="73"/>
      <c r="D5000" s="73"/>
      <c r="E5000" s="73"/>
      <c r="F5000" s="73"/>
    </row>
    <row r="5001">
      <c r="A5001" s="73"/>
      <c r="B5001" s="73"/>
      <c r="C5001" s="73"/>
      <c r="D5001" s="73"/>
      <c r="E5001" s="73"/>
      <c r="F5001" s="73"/>
    </row>
    <row r="5002">
      <c r="A5002" s="73"/>
      <c r="B5002" s="73"/>
      <c r="C5002" s="73"/>
      <c r="D5002" s="73"/>
      <c r="E5002" s="73"/>
      <c r="F5002" s="73"/>
    </row>
    <row r="5003">
      <c r="A5003" s="73"/>
      <c r="B5003" s="73"/>
      <c r="C5003" s="73"/>
      <c r="D5003" s="73"/>
      <c r="E5003" s="73"/>
      <c r="F5003" s="73"/>
    </row>
    <row r="5004">
      <c r="A5004" s="73"/>
      <c r="B5004" s="73"/>
      <c r="C5004" s="73"/>
      <c r="D5004" s="73"/>
      <c r="E5004" s="73"/>
      <c r="F5004" s="73"/>
    </row>
    <row r="5005">
      <c r="A5005" s="73"/>
      <c r="B5005" s="73"/>
      <c r="C5005" s="73"/>
      <c r="D5005" s="73"/>
      <c r="E5005" s="73"/>
      <c r="F5005" s="73"/>
    </row>
    <row r="5006">
      <c r="A5006" s="73"/>
      <c r="B5006" s="73"/>
      <c r="C5006" s="73"/>
      <c r="D5006" s="73"/>
      <c r="E5006" s="73"/>
      <c r="F5006" s="73"/>
    </row>
    <row r="5007">
      <c r="A5007" s="73"/>
      <c r="B5007" s="73"/>
      <c r="C5007" s="73"/>
      <c r="D5007" s="73"/>
      <c r="E5007" s="73"/>
      <c r="F5007" s="73"/>
    </row>
    <row r="5008">
      <c r="A5008" s="73"/>
      <c r="B5008" s="73"/>
      <c r="C5008" s="73"/>
      <c r="D5008" s="73"/>
      <c r="E5008" s="73"/>
      <c r="F5008" s="73"/>
    </row>
    <row r="5009">
      <c r="A5009" s="73"/>
      <c r="B5009" s="73"/>
      <c r="C5009" s="73"/>
      <c r="D5009" s="73"/>
      <c r="E5009" s="73"/>
      <c r="F5009" s="73"/>
    </row>
    <row r="5010">
      <c r="A5010" s="73"/>
      <c r="B5010" s="73"/>
      <c r="C5010" s="73"/>
      <c r="D5010" s="73"/>
      <c r="E5010" s="73"/>
      <c r="F5010" s="73"/>
    </row>
    <row r="5011">
      <c r="A5011" s="73"/>
      <c r="B5011" s="73"/>
      <c r="C5011" s="73"/>
      <c r="D5011" s="73"/>
      <c r="E5011" s="73"/>
      <c r="F5011" s="73"/>
    </row>
    <row r="5012">
      <c r="A5012" s="73"/>
      <c r="B5012" s="73"/>
      <c r="C5012" s="73"/>
      <c r="D5012" s="73"/>
      <c r="E5012" s="73"/>
      <c r="F5012" s="73"/>
    </row>
    <row r="5013">
      <c r="A5013" s="73"/>
      <c r="B5013" s="73"/>
      <c r="C5013" s="73"/>
      <c r="D5013" s="73"/>
      <c r="E5013" s="73"/>
      <c r="F5013" s="73"/>
    </row>
    <row r="5014">
      <c r="A5014" s="73"/>
      <c r="B5014" s="73"/>
      <c r="C5014" s="73"/>
      <c r="D5014" s="73"/>
      <c r="E5014" s="73"/>
      <c r="F5014" s="73"/>
    </row>
    <row r="5015">
      <c r="A5015" s="73"/>
      <c r="B5015" s="73"/>
      <c r="C5015" s="73"/>
      <c r="D5015" s="73"/>
      <c r="E5015" s="73"/>
      <c r="F5015" s="73"/>
    </row>
    <row r="5016">
      <c r="A5016" s="73"/>
      <c r="B5016" s="73"/>
      <c r="C5016" s="73"/>
      <c r="D5016" s="73"/>
      <c r="E5016" s="73"/>
      <c r="F5016" s="73"/>
    </row>
    <row r="5017">
      <c r="A5017" s="73"/>
      <c r="B5017" s="73"/>
      <c r="C5017" s="73"/>
      <c r="D5017" s="73"/>
      <c r="E5017" s="73"/>
      <c r="F5017" s="73"/>
    </row>
    <row r="5018">
      <c r="A5018" s="73"/>
      <c r="B5018" s="73"/>
      <c r="C5018" s="73"/>
      <c r="D5018" s="73"/>
      <c r="E5018" s="73"/>
      <c r="F5018" s="73"/>
    </row>
    <row r="5019">
      <c r="A5019" s="73"/>
      <c r="B5019" s="73"/>
      <c r="C5019" s="73"/>
      <c r="D5019" s="73"/>
      <c r="E5019" s="73"/>
      <c r="F5019" s="73"/>
    </row>
    <row r="5020">
      <c r="A5020" s="73"/>
      <c r="B5020" s="73"/>
      <c r="C5020" s="73"/>
      <c r="D5020" s="73"/>
      <c r="E5020" s="73"/>
      <c r="F5020" s="73"/>
    </row>
    <row r="5021">
      <c r="A5021" s="73"/>
      <c r="B5021" s="73"/>
      <c r="C5021" s="73"/>
      <c r="D5021" s="73"/>
      <c r="E5021" s="73"/>
      <c r="F5021" s="73"/>
    </row>
    <row r="5022">
      <c r="A5022" s="73"/>
      <c r="B5022" s="73"/>
      <c r="C5022" s="73"/>
      <c r="D5022" s="73"/>
      <c r="E5022" s="73"/>
      <c r="F5022" s="73"/>
    </row>
    <row r="5023">
      <c r="A5023" s="73"/>
      <c r="B5023" s="73"/>
      <c r="C5023" s="73"/>
      <c r="D5023" s="73"/>
      <c r="E5023" s="73"/>
      <c r="F5023" s="73"/>
    </row>
    <row r="5024">
      <c r="A5024" s="73"/>
      <c r="B5024" s="73"/>
      <c r="C5024" s="73"/>
      <c r="D5024" s="73"/>
      <c r="E5024" s="73"/>
      <c r="F5024" s="73"/>
    </row>
    <row r="5025">
      <c r="A5025" s="73"/>
      <c r="B5025" s="73"/>
      <c r="C5025" s="73"/>
      <c r="D5025" s="73"/>
      <c r="E5025" s="73"/>
      <c r="F5025" s="73"/>
    </row>
    <row r="5026">
      <c r="A5026" s="73"/>
      <c r="B5026" s="73"/>
      <c r="C5026" s="73"/>
      <c r="D5026" s="73"/>
      <c r="E5026" s="73"/>
      <c r="F5026" s="73"/>
    </row>
    <row r="5027">
      <c r="A5027" s="73"/>
      <c r="B5027" s="73"/>
      <c r="C5027" s="73"/>
      <c r="D5027" s="73"/>
      <c r="E5027" s="73"/>
      <c r="F5027" s="73"/>
    </row>
    <row r="5028">
      <c r="A5028" s="73"/>
      <c r="B5028" s="73"/>
      <c r="C5028" s="73"/>
      <c r="D5028" s="73"/>
      <c r="E5028" s="73"/>
      <c r="F5028" s="73"/>
    </row>
    <row r="5029">
      <c r="A5029" s="73"/>
      <c r="B5029" s="73"/>
      <c r="C5029" s="73"/>
      <c r="D5029" s="73"/>
      <c r="E5029" s="73"/>
      <c r="F5029" s="73"/>
    </row>
    <row r="5030">
      <c r="A5030" s="73"/>
      <c r="B5030" s="73"/>
      <c r="C5030" s="73"/>
      <c r="D5030" s="73"/>
      <c r="E5030" s="73"/>
      <c r="F5030" s="73"/>
    </row>
    <row r="5031">
      <c r="A5031" s="73"/>
      <c r="B5031" s="73"/>
      <c r="C5031" s="73"/>
      <c r="D5031" s="73"/>
      <c r="E5031" s="73"/>
      <c r="F5031" s="73"/>
    </row>
    <row r="5032">
      <c r="A5032" s="73"/>
      <c r="B5032" s="73"/>
      <c r="C5032" s="73"/>
      <c r="D5032" s="73"/>
      <c r="E5032" s="73"/>
      <c r="F5032" s="73"/>
    </row>
    <row r="5033">
      <c r="A5033" s="73"/>
      <c r="B5033" s="73"/>
      <c r="C5033" s="73"/>
      <c r="D5033" s="73"/>
      <c r="E5033" s="73"/>
      <c r="F5033" s="73"/>
    </row>
    <row r="5034">
      <c r="A5034" s="73"/>
      <c r="B5034" s="73"/>
      <c r="C5034" s="73"/>
      <c r="D5034" s="73"/>
      <c r="E5034" s="73"/>
      <c r="F5034" s="73"/>
    </row>
    <row r="5035">
      <c r="A5035" s="73"/>
      <c r="B5035" s="73"/>
      <c r="C5035" s="73"/>
      <c r="D5035" s="73"/>
      <c r="E5035" s="73"/>
      <c r="F5035" s="73"/>
    </row>
    <row r="5036">
      <c r="A5036" s="73"/>
      <c r="B5036" s="73"/>
      <c r="C5036" s="73"/>
      <c r="D5036" s="73"/>
      <c r="E5036" s="73"/>
      <c r="F5036" s="73"/>
    </row>
    <row r="5037">
      <c r="A5037" s="73"/>
      <c r="B5037" s="73"/>
      <c r="C5037" s="73"/>
      <c r="D5037" s="73"/>
      <c r="E5037" s="73"/>
      <c r="F5037" s="73"/>
    </row>
    <row r="5038">
      <c r="A5038" s="73"/>
      <c r="B5038" s="73"/>
      <c r="C5038" s="73"/>
      <c r="D5038" s="73"/>
      <c r="E5038" s="73"/>
      <c r="F5038" s="73"/>
    </row>
    <row r="5039">
      <c r="A5039" s="73"/>
      <c r="B5039" s="73"/>
      <c r="C5039" s="73"/>
      <c r="D5039" s="73"/>
      <c r="E5039" s="73"/>
      <c r="F5039" s="73"/>
    </row>
    <row r="5040">
      <c r="A5040" s="73"/>
      <c r="B5040" s="73"/>
      <c r="C5040" s="73"/>
      <c r="D5040" s="73"/>
      <c r="E5040" s="73"/>
      <c r="F5040" s="73"/>
    </row>
    <row r="5041">
      <c r="A5041" s="73"/>
      <c r="B5041" s="73"/>
      <c r="C5041" s="73"/>
      <c r="D5041" s="73"/>
      <c r="E5041" s="73"/>
      <c r="F5041" s="73"/>
    </row>
    <row r="5042">
      <c r="A5042" s="73"/>
      <c r="B5042" s="73"/>
      <c r="C5042" s="73"/>
      <c r="D5042" s="73"/>
      <c r="E5042" s="73"/>
      <c r="F5042" s="73"/>
    </row>
    <row r="5043">
      <c r="A5043" s="73"/>
      <c r="B5043" s="73"/>
      <c r="C5043" s="73"/>
      <c r="D5043" s="73"/>
      <c r="E5043" s="73"/>
      <c r="F5043" s="73"/>
    </row>
    <row r="5044">
      <c r="A5044" s="73"/>
      <c r="B5044" s="73"/>
      <c r="C5044" s="73"/>
      <c r="D5044" s="73"/>
      <c r="E5044" s="73"/>
      <c r="F5044" s="73"/>
    </row>
    <row r="5045">
      <c r="A5045" s="73"/>
      <c r="B5045" s="73"/>
      <c r="C5045" s="73"/>
      <c r="D5045" s="73"/>
      <c r="E5045" s="73"/>
      <c r="F5045" s="73"/>
    </row>
    <row r="5046">
      <c r="A5046" s="73"/>
      <c r="B5046" s="73"/>
      <c r="C5046" s="73"/>
      <c r="D5046" s="73"/>
      <c r="E5046" s="73"/>
      <c r="F5046" s="73"/>
    </row>
    <row r="5047">
      <c r="A5047" s="73"/>
      <c r="B5047" s="73"/>
      <c r="C5047" s="73"/>
      <c r="D5047" s="73"/>
      <c r="E5047" s="73"/>
      <c r="F5047" s="73"/>
    </row>
    <row r="5048">
      <c r="A5048" s="73"/>
      <c r="B5048" s="73"/>
      <c r="C5048" s="73"/>
      <c r="D5048" s="73"/>
      <c r="E5048" s="73"/>
      <c r="F5048" s="73"/>
    </row>
    <row r="5049">
      <c r="A5049" s="73"/>
      <c r="B5049" s="73"/>
      <c r="C5049" s="73"/>
      <c r="D5049" s="73"/>
      <c r="E5049" s="73"/>
      <c r="F5049" s="73"/>
    </row>
    <row r="5050">
      <c r="A5050" s="73"/>
      <c r="B5050" s="73"/>
      <c r="C5050" s="73"/>
      <c r="D5050" s="73"/>
      <c r="E5050" s="73"/>
      <c r="F5050" s="73"/>
    </row>
    <row r="5051">
      <c r="A5051" s="73"/>
      <c r="B5051" s="73"/>
      <c r="C5051" s="73"/>
      <c r="D5051" s="73"/>
      <c r="E5051" s="73"/>
      <c r="F5051" s="73"/>
    </row>
    <row r="5052">
      <c r="A5052" s="73"/>
      <c r="B5052" s="73"/>
      <c r="C5052" s="73"/>
      <c r="D5052" s="73"/>
      <c r="E5052" s="73"/>
      <c r="F5052" s="73"/>
    </row>
    <row r="5053">
      <c r="A5053" s="73"/>
      <c r="B5053" s="73"/>
      <c r="C5053" s="73"/>
      <c r="D5053" s="73"/>
      <c r="E5053" s="73"/>
      <c r="F5053" s="73"/>
    </row>
    <row r="5054">
      <c r="A5054" s="73"/>
      <c r="B5054" s="73"/>
      <c r="C5054" s="73"/>
      <c r="D5054" s="73"/>
      <c r="E5054" s="73"/>
      <c r="F5054" s="73"/>
    </row>
    <row r="5055">
      <c r="A5055" s="73"/>
      <c r="B5055" s="73"/>
      <c r="C5055" s="73"/>
      <c r="D5055" s="73"/>
      <c r="E5055" s="73"/>
      <c r="F5055" s="73"/>
    </row>
    <row r="5056">
      <c r="A5056" s="73"/>
      <c r="B5056" s="73"/>
      <c r="C5056" s="73"/>
      <c r="D5056" s="73"/>
      <c r="E5056" s="73"/>
      <c r="F5056" s="73"/>
    </row>
    <row r="5057">
      <c r="A5057" s="73"/>
      <c r="B5057" s="73"/>
      <c r="C5057" s="73"/>
      <c r="D5057" s="73"/>
      <c r="E5057" s="73"/>
      <c r="F5057" s="73"/>
    </row>
    <row r="5058">
      <c r="A5058" s="73"/>
      <c r="B5058" s="73"/>
      <c r="C5058" s="73"/>
      <c r="D5058" s="73"/>
      <c r="E5058" s="73"/>
      <c r="F5058" s="73"/>
    </row>
    <row r="5059">
      <c r="A5059" s="73"/>
      <c r="B5059" s="73"/>
      <c r="C5059" s="73"/>
      <c r="D5059" s="73"/>
      <c r="E5059" s="73"/>
      <c r="F5059" s="73"/>
    </row>
    <row r="5060">
      <c r="A5060" s="73"/>
      <c r="B5060" s="73"/>
      <c r="C5060" s="73"/>
      <c r="D5060" s="73"/>
      <c r="E5060" s="73"/>
      <c r="F5060" s="73"/>
    </row>
    <row r="5061">
      <c r="A5061" s="73"/>
      <c r="B5061" s="73"/>
      <c r="C5061" s="73"/>
      <c r="D5061" s="73"/>
      <c r="E5061" s="73"/>
      <c r="F5061" s="73"/>
    </row>
    <row r="5062">
      <c r="A5062" s="73"/>
      <c r="B5062" s="73"/>
      <c r="C5062" s="73"/>
      <c r="D5062" s="73"/>
      <c r="E5062" s="73"/>
      <c r="F5062" s="73"/>
    </row>
    <row r="5063">
      <c r="A5063" s="73"/>
      <c r="B5063" s="73"/>
      <c r="C5063" s="73"/>
      <c r="D5063" s="73"/>
      <c r="E5063" s="73"/>
      <c r="F5063" s="73"/>
    </row>
    <row r="5064">
      <c r="A5064" s="73"/>
      <c r="B5064" s="73"/>
      <c r="C5064" s="73"/>
      <c r="D5064" s="73"/>
      <c r="E5064" s="73"/>
      <c r="F5064" s="73"/>
    </row>
    <row r="5065">
      <c r="A5065" s="73"/>
      <c r="B5065" s="73"/>
      <c r="C5065" s="73"/>
      <c r="D5065" s="73"/>
      <c r="E5065" s="73"/>
      <c r="F5065" s="73"/>
    </row>
    <row r="5066">
      <c r="A5066" s="73"/>
      <c r="B5066" s="73"/>
      <c r="C5066" s="73"/>
      <c r="D5066" s="73"/>
      <c r="E5066" s="73"/>
      <c r="F5066" s="73"/>
    </row>
    <row r="5067">
      <c r="A5067" s="73"/>
      <c r="B5067" s="73"/>
      <c r="C5067" s="73"/>
      <c r="D5067" s="73"/>
      <c r="E5067" s="73"/>
      <c r="F5067" s="73"/>
    </row>
    <row r="5068">
      <c r="A5068" s="73"/>
      <c r="B5068" s="73"/>
      <c r="C5068" s="73"/>
      <c r="D5068" s="73"/>
      <c r="E5068" s="73"/>
      <c r="F5068" s="73"/>
    </row>
    <row r="5069">
      <c r="A5069" s="73"/>
      <c r="B5069" s="73"/>
      <c r="C5069" s="73"/>
      <c r="D5069" s="73"/>
      <c r="E5069" s="73"/>
      <c r="F5069" s="73"/>
    </row>
    <row r="5070">
      <c r="A5070" s="73"/>
      <c r="B5070" s="73"/>
      <c r="C5070" s="73"/>
      <c r="D5070" s="73"/>
      <c r="E5070" s="73"/>
      <c r="F5070" s="73"/>
    </row>
    <row r="5071">
      <c r="A5071" s="73"/>
      <c r="B5071" s="73"/>
      <c r="C5071" s="73"/>
      <c r="D5071" s="73"/>
      <c r="E5071" s="73"/>
      <c r="F5071" s="73"/>
    </row>
    <row r="5072">
      <c r="A5072" s="73"/>
      <c r="B5072" s="73"/>
      <c r="C5072" s="73"/>
      <c r="D5072" s="73"/>
      <c r="E5072" s="73"/>
      <c r="F5072" s="73"/>
    </row>
    <row r="5073">
      <c r="A5073" s="73"/>
      <c r="B5073" s="73"/>
      <c r="C5073" s="73"/>
      <c r="D5073" s="73"/>
      <c r="E5073" s="73"/>
      <c r="F5073" s="73"/>
    </row>
    <row r="5074">
      <c r="A5074" s="73"/>
      <c r="B5074" s="73"/>
      <c r="C5074" s="73"/>
      <c r="D5074" s="73"/>
      <c r="E5074" s="73"/>
      <c r="F5074" s="73"/>
    </row>
    <row r="5075">
      <c r="A5075" s="73"/>
      <c r="B5075" s="73"/>
      <c r="C5075" s="73"/>
      <c r="D5075" s="73"/>
      <c r="E5075" s="73"/>
      <c r="F5075" s="73"/>
    </row>
    <row r="5076">
      <c r="A5076" s="73"/>
      <c r="B5076" s="73"/>
      <c r="C5076" s="73"/>
      <c r="D5076" s="73"/>
      <c r="E5076" s="73"/>
      <c r="F5076" s="73"/>
    </row>
    <row r="5077">
      <c r="A5077" s="73"/>
      <c r="B5077" s="73"/>
      <c r="C5077" s="73"/>
      <c r="D5077" s="73"/>
      <c r="E5077" s="73"/>
      <c r="F5077" s="73"/>
    </row>
    <row r="5078">
      <c r="A5078" s="73"/>
      <c r="B5078" s="73"/>
      <c r="C5078" s="73"/>
      <c r="D5078" s="73"/>
      <c r="E5078" s="73"/>
      <c r="F5078" s="73"/>
    </row>
    <row r="5079">
      <c r="A5079" s="73"/>
      <c r="B5079" s="73"/>
      <c r="C5079" s="73"/>
      <c r="D5079" s="73"/>
      <c r="E5079" s="73"/>
      <c r="F5079" s="73"/>
    </row>
    <row r="5080">
      <c r="A5080" s="73"/>
      <c r="B5080" s="73"/>
      <c r="C5080" s="73"/>
      <c r="D5080" s="73"/>
      <c r="E5080" s="73"/>
      <c r="F5080" s="73"/>
    </row>
    <row r="5081">
      <c r="A5081" s="73"/>
      <c r="B5081" s="73"/>
      <c r="C5081" s="73"/>
      <c r="D5081" s="73"/>
      <c r="E5081" s="73"/>
      <c r="F5081" s="73"/>
    </row>
    <row r="5082">
      <c r="A5082" s="73"/>
      <c r="B5082" s="73"/>
      <c r="C5082" s="73"/>
      <c r="D5082" s="73"/>
      <c r="E5082" s="73"/>
      <c r="F5082" s="73"/>
    </row>
    <row r="5083">
      <c r="A5083" s="73"/>
      <c r="B5083" s="73"/>
      <c r="C5083" s="73"/>
      <c r="D5083" s="73"/>
      <c r="E5083" s="73"/>
      <c r="F5083" s="73"/>
    </row>
    <row r="5084">
      <c r="A5084" s="73"/>
      <c r="B5084" s="73"/>
      <c r="C5084" s="73"/>
      <c r="D5084" s="73"/>
      <c r="E5084" s="73"/>
      <c r="F5084" s="73"/>
    </row>
    <row r="5085">
      <c r="A5085" s="73"/>
      <c r="B5085" s="73"/>
      <c r="C5085" s="73"/>
      <c r="D5085" s="73"/>
      <c r="E5085" s="73"/>
      <c r="F5085" s="73"/>
    </row>
    <row r="5086">
      <c r="A5086" s="73"/>
      <c r="B5086" s="73"/>
      <c r="C5086" s="73"/>
      <c r="D5086" s="73"/>
      <c r="E5086" s="73"/>
      <c r="F5086" s="73"/>
    </row>
    <row r="5087">
      <c r="A5087" s="73"/>
      <c r="B5087" s="73"/>
      <c r="C5087" s="73"/>
      <c r="D5087" s="73"/>
      <c r="E5087" s="73"/>
      <c r="F5087" s="73"/>
    </row>
    <row r="5088">
      <c r="A5088" s="73"/>
      <c r="B5088" s="73"/>
      <c r="C5088" s="73"/>
      <c r="D5088" s="73"/>
      <c r="E5088" s="73"/>
      <c r="F5088" s="73"/>
    </row>
    <row r="5089">
      <c r="A5089" s="73"/>
      <c r="B5089" s="73"/>
      <c r="C5089" s="73"/>
      <c r="D5089" s="73"/>
      <c r="E5089" s="73"/>
      <c r="F5089" s="73"/>
    </row>
    <row r="5090">
      <c r="A5090" s="73"/>
      <c r="B5090" s="73"/>
      <c r="C5090" s="73"/>
      <c r="D5090" s="73"/>
      <c r="E5090" s="73"/>
      <c r="F5090" s="73"/>
    </row>
    <row r="5091">
      <c r="A5091" s="73"/>
      <c r="B5091" s="73"/>
      <c r="C5091" s="73"/>
      <c r="D5091" s="73"/>
      <c r="E5091" s="73"/>
      <c r="F5091" s="73"/>
    </row>
    <row r="5092">
      <c r="A5092" s="73"/>
      <c r="B5092" s="73"/>
      <c r="C5092" s="73"/>
      <c r="D5092" s="73"/>
      <c r="E5092" s="73"/>
      <c r="F5092" s="73"/>
    </row>
    <row r="5093">
      <c r="A5093" s="73"/>
      <c r="B5093" s="73"/>
      <c r="C5093" s="73"/>
      <c r="D5093" s="73"/>
      <c r="E5093" s="73"/>
      <c r="F5093" s="73"/>
    </row>
    <row r="5094">
      <c r="A5094" s="73"/>
      <c r="B5094" s="73"/>
      <c r="C5094" s="73"/>
      <c r="D5094" s="73"/>
      <c r="E5094" s="73"/>
      <c r="F5094" s="73"/>
    </row>
    <row r="5095">
      <c r="A5095" s="73"/>
      <c r="B5095" s="73"/>
      <c r="C5095" s="73"/>
      <c r="D5095" s="73"/>
      <c r="E5095" s="73"/>
      <c r="F5095" s="73"/>
    </row>
    <row r="5096">
      <c r="A5096" s="73"/>
      <c r="B5096" s="73"/>
      <c r="C5096" s="73"/>
      <c r="D5096" s="73"/>
      <c r="E5096" s="73"/>
      <c r="F5096" s="73"/>
    </row>
    <row r="5097">
      <c r="A5097" s="73"/>
      <c r="B5097" s="73"/>
      <c r="C5097" s="73"/>
      <c r="D5097" s="73"/>
      <c r="E5097" s="73"/>
      <c r="F5097" s="73"/>
    </row>
    <row r="5098">
      <c r="A5098" s="73"/>
      <c r="B5098" s="73"/>
      <c r="C5098" s="73"/>
      <c r="D5098" s="73"/>
      <c r="E5098" s="73"/>
      <c r="F5098" s="73"/>
    </row>
    <row r="5099">
      <c r="A5099" s="73"/>
      <c r="B5099" s="73"/>
      <c r="C5099" s="73"/>
      <c r="D5099" s="73"/>
      <c r="E5099" s="73"/>
      <c r="F5099" s="73"/>
    </row>
    <row r="5100">
      <c r="A5100" s="73"/>
      <c r="B5100" s="73"/>
      <c r="C5100" s="73"/>
      <c r="D5100" s="73"/>
      <c r="E5100" s="73"/>
      <c r="F5100" s="73"/>
    </row>
    <row r="5101">
      <c r="A5101" s="73"/>
      <c r="B5101" s="73"/>
      <c r="C5101" s="73"/>
      <c r="D5101" s="73"/>
      <c r="E5101" s="73"/>
      <c r="F5101" s="73"/>
    </row>
    <row r="5102">
      <c r="A5102" s="73"/>
      <c r="B5102" s="73"/>
      <c r="C5102" s="73"/>
      <c r="D5102" s="73"/>
      <c r="E5102" s="73"/>
      <c r="F5102" s="73"/>
    </row>
    <row r="5103">
      <c r="A5103" s="73"/>
      <c r="B5103" s="73"/>
      <c r="C5103" s="73"/>
      <c r="D5103" s="73"/>
      <c r="E5103" s="73"/>
      <c r="F5103" s="73"/>
    </row>
    <row r="5104">
      <c r="A5104" s="73"/>
      <c r="B5104" s="73"/>
      <c r="C5104" s="73"/>
      <c r="D5104" s="73"/>
      <c r="E5104" s="73"/>
      <c r="F5104" s="73"/>
    </row>
    <row r="5105">
      <c r="A5105" s="73"/>
      <c r="B5105" s="73"/>
      <c r="C5105" s="73"/>
      <c r="D5105" s="73"/>
      <c r="E5105" s="73"/>
      <c r="F5105" s="73"/>
    </row>
    <row r="5106">
      <c r="A5106" s="73"/>
      <c r="B5106" s="73"/>
      <c r="C5106" s="73"/>
      <c r="D5106" s="73"/>
      <c r="E5106" s="73"/>
      <c r="F5106" s="73"/>
    </row>
    <row r="5107">
      <c r="A5107" s="73"/>
      <c r="B5107" s="73"/>
      <c r="C5107" s="73"/>
      <c r="D5107" s="73"/>
      <c r="E5107" s="73"/>
      <c r="F5107" s="73"/>
    </row>
    <row r="5108">
      <c r="A5108" s="73"/>
      <c r="B5108" s="73"/>
      <c r="C5108" s="73"/>
      <c r="D5108" s="73"/>
      <c r="E5108" s="73"/>
      <c r="F5108" s="73"/>
    </row>
    <row r="5109">
      <c r="A5109" s="73"/>
      <c r="B5109" s="73"/>
      <c r="C5109" s="73"/>
      <c r="D5109" s="73"/>
      <c r="E5109" s="73"/>
      <c r="F5109" s="73"/>
    </row>
    <row r="5110">
      <c r="A5110" s="73"/>
      <c r="B5110" s="73"/>
      <c r="C5110" s="73"/>
      <c r="D5110" s="73"/>
      <c r="E5110" s="73"/>
      <c r="F5110" s="73"/>
    </row>
    <row r="5111">
      <c r="A5111" s="73"/>
      <c r="B5111" s="73"/>
      <c r="C5111" s="73"/>
      <c r="D5111" s="73"/>
      <c r="E5111" s="73"/>
      <c r="F5111" s="73"/>
    </row>
    <row r="5112">
      <c r="A5112" s="73"/>
      <c r="B5112" s="73"/>
      <c r="C5112" s="73"/>
      <c r="D5112" s="73"/>
      <c r="E5112" s="73"/>
      <c r="F5112" s="73"/>
    </row>
    <row r="5113">
      <c r="A5113" s="73"/>
      <c r="B5113" s="73"/>
      <c r="C5113" s="73"/>
      <c r="D5113" s="73"/>
      <c r="E5113" s="73"/>
      <c r="F5113" s="73"/>
    </row>
    <row r="5114">
      <c r="A5114" s="73"/>
      <c r="B5114" s="73"/>
      <c r="C5114" s="73"/>
      <c r="D5114" s="73"/>
      <c r="E5114" s="73"/>
      <c r="F5114" s="73"/>
    </row>
    <row r="5115">
      <c r="A5115" s="73"/>
      <c r="B5115" s="73"/>
      <c r="C5115" s="73"/>
      <c r="D5115" s="73"/>
      <c r="E5115" s="73"/>
      <c r="F5115" s="73"/>
    </row>
    <row r="5116">
      <c r="A5116" s="73"/>
      <c r="B5116" s="73"/>
      <c r="C5116" s="73"/>
      <c r="D5116" s="73"/>
      <c r="E5116" s="73"/>
      <c r="F5116" s="73"/>
    </row>
    <row r="5117">
      <c r="A5117" s="73"/>
      <c r="B5117" s="73"/>
      <c r="C5117" s="73"/>
      <c r="D5117" s="73"/>
      <c r="E5117" s="73"/>
      <c r="F5117" s="73"/>
    </row>
    <row r="5118">
      <c r="A5118" s="73"/>
      <c r="B5118" s="73"/>
      <c r="C5118" s="73"/>
      <c r="D5118" s="73"/>
      <c r="E5118" s="73"/>
      <c r="F5118" s="73"/>
    </row>
    <row r="5119">
      <c r="A5119" s="73"/>
      <c r="B5119" s="73"/>
      <c r="C5119" s="73"/>
      <c r="D5119" s="73"/>
      <c r="E5119" s="73"/>
      <c r="F5119" s="73"/>
    </row>
    <row r="5120">
      <c r="A5120" s="73"/>
      <c r="B5120" s="73"/>
      <c r="C5120" s="73"/>
      <c r="D5120" s="73"/>
      <c r="E5120" s="73"/>
      <c r="F5120" s="73"/>
    </row>
    <row r="5121">
      <c r="A5121" s="73"/>
      <c r="B5121" s="73"/>
      <c r="C5121" s="73"/>
      <c r="D5121" s="73"/>
      <c r="E5121" s="73"/>
      <c r="F5121" s="73"/>
    </row>
    <row r="5122">
      <c r="A5122" s="73"/>
      <c r="B5122" s="73"/>
      <c r="C5122" s="73"/>
      <c r="D5122" s="73"/>
      <c r="E5122" s="73"/>
      <c r="F5122" s="73"/>
    </row>
    <row r="5123">
      <c r="A5123" s="73"/>
      <c r="B5123" s="73"/>
      <c r="C5123" s="73"/>
      <c r="D5123" s="73"/>
      <c r="E5123" s="73"/>
      <c r="F5123" s="73"/>
    </row>
    <row r="5124">
      <c r="A5124" s="73"/>
      <c r="B5124" s="73"/>
      <c r="C5124" s="73"/>
      <c r="D5124" s="73"/>
      <c r="E5124" s="73"/>
      <c r="F5124" s="73"/>
    </row>
    <row r="5125">
      <c r="A5125" s="73"/>
      <c r="B5125" s="73"/>
      <c r="C5125" s="73"/>
      <c r="D5125" s="73"/>
      <c r="E5125" s="73"/>
      <c r="F5125" s="73"/>
    </row>
    <row r="5126">
      <c r="A5126" s="73"/>
      <c r="B5126" s="73"/>
      <c r="C5126" s="73"/>
      <c r="D5126" s="73"/>
      <c r="E5126" s="73"/>
      <c r="F5126" s="73"/>
    </row>
    <row r="5127">
      <c r="A5127" s="73"/>
      <c r="B5127" s="73"/>
      <c r="C5127" s="73"/>
      <c r="D5127" s="73"/>
      <c r="E5127" s="73"/>
      <c r="F5127" s="73"/>
    </row>
    <row r="5128">
      <c r="A5128" s="73"/>
      <c r="B5128" s="73"/>
      <c r="C5128" s="73"/>
      <c r="D5128" s="73"/>
      <c r="E5128" s="73"/>
      <c r="F5128" s="73"/>
    </row>
    <row r="5129">
      <c r="A5129" s="73"/>
      <c r="B5129" s="73"/>
      <c r="C5129" s="73"/>
      <c r="D5129" s="73"/>
      <c r="E5129" s="73"/>
      <c r="F5129" s="73"/>
    </row>
    <row r="5130">
      <c r="A5130" s="73"/>
      <c r="B5130" s="73"/>
      <c r="C5130" s="73"/>
      <c r="D5130" s="73"/>
      <c r="E5130" s="73"/>
      <c r="F5130" s="73"/>
    </row>
    <row r="5131">
      <c r="A5131" s="73"/>
      <c r="B5131" s="73"/>
      <c r="C5131" s="73"/>
      <c r="D5131" s="73"/>
      <c r="E5131" s="73"/>
      <c r="F5131" s="73"/>
    </row>
    <row r="5132">
      <c r="A5132" s="73"/>
      <c r="B5132" s="73"/>
      <c r="C5132" s="73"/>
      <c r="D5132" s="73"/>
      <c r="E5132" s="73"/>
      <c r="F5132" s="73"/>
    </row>
    <row r="5133">
      <c r="A5133" s="73"/>
      <c r="B5133" s="73"/>
      <c r="C5133" s="73"/>
      <c r="D5133" s="73"/>
      <c r="E5133" s="73"/>
      <c r="F5133" s="73"/>
    </row>
    <row r="5134">
      <c r="A5134" s="73"/>
      <c r="B5134" s="73"/>
      <c r="C5134" s="73"/>
      <c r="D5134" s="73"/>
      <c r="E5134" s="73"/>
      <c r="F5134" s="73"/>
    </row>
    <row r="5135">
      <c r="A5135" s="73"/>
      <c r="B5135" s="73"/>
      <c r="C5135" s="73"/>
      <c r="D5135" s="73"/>
      <c r="E5135" s="73"/>
      <c r="F5135" s="73"/>
    </row>
    <row r="5136">
      <c r="A5136" s="73"/>
      <c r="B5136" s="73"/>
      <c r="C5136" s="73"/>
      <c r="D5136" s="73"/>
      <c r="E5136" s="73"/>
      <c r="F5136" s="73"/>
    </row>
    <row r="5137">
      <c r="A5137" s="73"/>
      <c r="B5137" s="73"/>
      <c r="C5137" s="73"/>
      <c r="D5137" s="73"/>
      <c r="E5137" s="73"/>
      <c r="F5137" s="73"/>
    </row>
    <row r="5138">
      <c r="A5138" s="73"/>
      <c r="B5138" s="73"/>
      <c r="C5138" s="73"/>
      <c r="D5138" s="73"/>
      <c r="E5138" s="73"/>
      <c r="F5138" s="73"/>
    </row>
    <row r="5139">
      <c r="A5139" s="73"/>
      <c r="B5139" s="73"/>
      <c r="C5139" s="73"/>
      <c r="D5139" s="73"/>
      <c r="E5139" s="73"/>
      <c r="F5139" s="73"/>
    </row>
    <row r="5140">
      <c r="A5140" s="73"/>
      <c r="B5140" s="73"/>
      <c r="C5140" s="73"/>
      <c r="D5140" s="73"/>
      <c r="E5140" s="73"/>
      <c r="F5140" s="73"/>
    </row>
    <row r="5141">
      <c r="A5141" s="73"/>
      <c r="B5141" s="73"/>
      <c r="C5141" s="73"/>
      <c r="D5141" s="73"/>
      <c r="E5141" s="73"/>
      <c r="F5141" s="73"/>
    </row>
    <row r="5142">
      <c r="A5142" s="73"/>
      <c r="B5142" s="73"/>
      <c r="C5142" s="73"/>
      <c r="D5142" s="73"/>
      <c r="E5142" s="73"/>
      <c r="F5142" s="73"/>
    </row>
    <row r="5143">
      <c r="A5143" s="73"/>
      <c r="B5143" s="73"/>
      <c r="C5143" s="73"/>
      <c r="D5143" s="73"/>
      <c r="E5143" s="73"/>
      <c r="F5143" s="73"/>
    </row>
    <row r="5144">
      <c r="A5144" s="73"/>
      <c r="B5144" s="73"/>
      <c r="C5144" s="73"/>
      <c r="D5144" s="73"/>
      <c r="E5144" s="73"/>
      <c r="F5144" s="73"/>
    </row>
    <row r="5145">
      <c r="A5145" s="73"/>
      <c r="B5145" s="73"/>
      <c r="C5145" s="73"/>
      <c r="D5145" s="73"/>
      <c r="E5145" s="73"/>
      <c r="F5145" s="73"/>
    </row>
    <row r="5146">
      <c r="A5146" s="73"/>
      <c r="B5146" s="73"/>
      <c r="C5146" s="73"/>
      <c r="D5146" s="73"/>
      <c r="E5146" s="73"/>
      <c r="F5146" s="73"/>
    </row>
    <row r="5147">
      <c r="A5147" s="73"/>
      <c r="B5147" s="73"/>
      <c r="C5147" s="73"/>
      <c r="D5147" s="73"/>
      <c r="E5147" s="73"/>
      <c r="F5147" s="73"/>
    </row>
    <row r="5148">
      <c r="A5148" s="73"/>
      <c r="B5148" s="73"/>
      <c r="C5148" s="73"/>
      <c r="D5148" s="73"/>
      <c r="E5148" s="73"/>
      <c r="F5148" s="73"/>
    </row>
    <row r="5149">
      <c r="A5149" s="73"/>
      <c r="B5149" s="73"/>
      <c r="C5149" s="73"/>
      <c r="D5149" s="73"/>
      <c r="E5149" s="73"/>
      <c r="F5149" s="73"/>
    </row>
    <row r="5150">
      <c r="A5150" s="73"/>
      <c r="B5150" s="73"/>
      <c r="C5150" s="73"/>
      <c r="D5150" s="73"/>
      <c r="E5150" s="73"/>
      <c r="F5150" s="73"/>
    </row>
    <row r="5151">
      <c r="A5151" s="73"/>
      <c r="B5151" s="73"/>
      <c r="C5151" s="73"/>
      <c r="D5151" s="73"/>
      <c r="E5151" s="73"/>
      <c r="F5151" s="73"/>
    </row>
    <row r="5152">
      <c r="A5152" s="73"/>
      <c r="B5152" s="73"/>
      <c r="C5152" s="73"/>
      <c r="D5152" s="73"/>
      <c r="E5152" s="73"/>
      <c r="F5152" s="73"/>
    </row>
    <row r="5153">
      <c r="A5153" s="73"/>
      <c r="B5153" s="73"/>
      <c r="C5153" s="73"/>
      <c r="D5153" s="73"/>
      <c r="E5153" s="73"/>
      <c r="F5153" s="73"/>
    </row>
    <row r="5154">
      <c r="A5154" s="73"/>
      <c r="B5154" s="73"/>
      <c r="C5154" s="73"/>
      <c r="D5154" s="73"/>
      <c r="E5154" s="73"/>
      <c r="F5154" s="73"/>
    </row>
    <row r="5155">
      <c r="A5155" s="73"/>
      <c r="B5155" s="73"/>
      <c r="C5155" s="73"/>
      <c r="D5155" s="73"/>
      <c r="E5155" s="73"/>
      <c r="F5155" s="73"/>
    </row>
    <row r="5156">
      <c r="A5156" s="73"/>
      <c r="B5156" s="73"/>
      <c r="C5156" s="73"/>
      <c r="D5156" s="73"/>
      <c r="E5156" s="73"/>
      <c r="F5156" s="73"/>
    </row>
    <row r="5157">
      <c r="A5157" s="73"/>
      <c r="B5157" s="73"/>
      <c r="C5157" s="73"/>
      <c r="D5157" s="73"/>
      <c r="E5157" s="73"/>
      <c r="F5157" s="73"/>
    </row>
    <row r="5158">
      <c r="A5158" s="73"/>
      <c r="B5158" s="73"/>
      <c r="C5158" s="73"/>
      <c r="D5158" s="73"/>
      <c r="E5158" s="73"/>
      <c r="F5158" s="73"/>
    </row>
    <row r="5159">
      <c r="A5159" s="73"/>
      <c r="B5159" s="73"/>
      <c r="C5159" s="73"/>
      <c r="D5159" s="73"/>
      <c r="E5159" s="73"/>
      <c r="F5159" s="73"/>
    </row>
    <row r="5160">
      <c r="A5160" s="73"/>
      <c r="B5160" s="73"/>
      <c r="C5160" s="73"/>
      <c r="D5160" s="73"/>
      <c r="E5160" s="73"/>
      <c r="F5160" s="73"/>
    </row>
    <row r="5161">
      <c r="A5161" s="73"/>
      <c r="B5161" s="73"/>
      <c r="C5161" s="73"/>
      <c r="D5161" s="73"/>
      <c r="E5161" s="73"/>
      <c r="F5161" s="73"/>
    </row>
    <row r="5162">
      <c r="A5162" s="73"/>
      <c r="B5162" s="73"/>
      <c r="C5162" s="73"/>
      <c r="D5162" s="73"/>
      <c r="E5162" s="73"/>
      <c r="F5162" s="73"/>
    </row>
    <row r="5163">
      <c r="A5163" s="73"/>
      <c r="B5163" s="73"/>
      <c r="C5163" s="73"/>
      <c r="D5163" s="73"/>
      <c r="E5163" s="73"/>
      <c r="F5163" s="73"/>
    </row>
    <row r="5164">
      <c r="A5164" s="73"/>
      <c r="B5164" s="73"/>
      <c r="C5164" s="73"/>
      <c r="D5164" s="73"/>
      <c r="E5164" s="73"/>
      <c r="F5164" s="73"/>
    </row>
    <row r="5165">
      <c r="A5165" s="73"/>
      <c r="B5165" s="73"/>
      <c r="C5165" s="73"/>
      <c r="D5165" s="73"/>
      <c r="E5165" s="73"/>
      <c r="F5165" s="73"/>
    </row>
    <row r="5166">
      <c r="A5166" s="73"/>
      <c r="B5166" s="73"/>
      <c r="C5166" s="73"/>
      <c r="D5166" s="73"/>
      <c r="E5166" s="73"/>
      <c r="F5166" s="73"/>
    </row>
    <row r="5167">
      <c r="A5167" s="73"/>
      <c r="B5167" s="73"/>
      <c r="C5167" s="73"/>
      <c r="D5167" s="73"/>
      <c r="E5167" s="73"/>
      <c r="F5167" s="73"/>
    </row>
    <row r="5168">
      <c r="A5168" s="73"/>
      <c r="B5168" s="73"/>
      <c r="C5168" s="73"/>
      <c r="D5168" s="73"/>
      <c r="E5168" s="73"/>
      <c r="F5168" s="73"/>
    </row>
    <row r="5169">
      <c r="A5169" s="73"/>
      <c r="B5169" s="73"/>
      <c r="C5169" s="73"/>
      <c r="D5169" s="73"/>
      <c r="E5169" s="73"/>
      <c r="F5169" s="73"/>
    </row>
    <row r="5170">
      <c r="A5170" s="73"/>
      <c r="B5170" s="73"/>
      <c r="C5170" s="73"/>
      <c r="D5170" s="73"/>
      <c r="E5170" s="73"/>
      <c r="F5170" s="73"/>
    </row>
    <row r="5171">
      <c r="A5171" s="73"/>
      <c r="B5171" s="73"/>
      <c r="C5171" s="73"/>
      <c r="D5171" s="73"/>
      <c r="E5171" s="73"/>
      <c r="F5171" s="73"/>
    </row>
    <row r="5172">
      <c r="A5172" s="73"/>
      <c r="B5172" s="73"/>
      <c r="C5172" s="73"/>
      <c r="D5172" s="73"/>
      <c r="E5172" s="73"/>
      <c r="F5172" s="73"/>
    </row>
    <row r="5173">
      <c r="A5173" s="73"/>
      <c r="B5173" s="73"/>
      <c r="C5173" s="73"/>
      <c r="D5173" s="73"/>
      <c r="E5173" s="73"/>
      <c r="F5173" s="73"/>
    </row>
    <row r="5174">
      <c r="A5174" s="73"/>
      <c r="B5174" s="73"/>
      <c r="C5174" s="73"/>
      <c r="D5174" s="73"/>
      <c r="E5174" s="73"/>
      <c r="F5174" s="73"/>
    </row>
    <row r="5175">
      <c r="A5175" s="73"/>
      <c r="B5175" s="73"/>
      <c r="C5175" s="73"/>
      <c r="D5175" s="73"/>
      <c r="E5175" s="73"/>
      <c r="F5175" s="73"/>
    </row>
    <row r="5176">
      <c r="A5176" s="73"/>
      <c r="B5176" s="73"/>
      <c r="C5176" s="73"/>
      <c r="D5176" s="73"/>
      <c r="E5176" s="73"/>
      <c r="F5176" s="73"/>
    </row>
    <row r="5177">
      <c r="A5177" s="73"/>
      <c r="B5177" s="73"/>
      <c r="C5177" s="73"/>
      <c r="D5177" s="73"/>
      <c r="E5177" s="73"/>
      <c r="F5177" s="73"/>
    </row>
    <row r="5178">
      <c r="A5178" s="73"/>
      <c r="B5178" s="73"/>
      <c r="C5178" s="73"/>
      <c r="D5178" s="73"/>
      <c r="E5178" s="73"/>
      <c r="F5178" s="73"/>
    </row>
    <row r="5179">
      <c r="A5179" s="73"/>
      <c r="B5179" s="73"/>
      <c r="C5179" s="73"/>
      <c r="D5179" s="73"/>
      <c r="E5179" s="73"/>
      <c r="F5179" s="73"/>
    </row>
    <row r="5180">
      <c r="A5180" s="73"/>
      <c r="B5180" s="73"/>
      <c r="C5180" s="73"/>
      <c r="D5180" s="73"/>
      <c r="E5180" s="73"/>
      <c r="F5180" s="73"/>
    </row>
    <row r="5181">
      <c r="A5181" s="73"/>
      <c r="B5181" s="73"/>
      <c r="C5181" s="73"/>
      <c r="D5181" s="73"/>
      <c r="E5181" s="73"/>
      <c r="F5181" s="73"/>
    </row>
    <row r="5182">
      <c r="A5182" s="73"/>
      <c r="B5182" s="73"/>
      <c r="C5182" s="73"/>
      <c r="D5182" s="73"/>
      <c r="E5182" s="73"/>
      <c r="F5182" s="73"/>
    </row>
    <row r="5183">
      <c r="A5183" s="73"/>
      <c r="B5183" s="73"/>
      <c r="C5183" s="73"/>
      <c r="D5183" s="73"/>
      <c r="E5183" s="73"/>
      <c r="F5183" s="73"/>
    </row>
    <row r="5184">
      <c r="A5184" s="73"/>
      <c r="B5184" s="73"/>
      <c r="C5184" s="73"/>
      <c r="D5184" s="73"/>
      <c r="E5184" s="73"/>
      <c r="F5184" s="73"/>
    </row>
    <row r="5185">
      <c r="A5185" s="73"/>
      <c r="B5185" s="73"/>
      <c r="C5185" s="73"/>
      <c r="D5185" s="73"/>
      <c r="E5185" s="73"/>
      <c r="F5185" s="73"/>
    </row>
    <row r="5186">
      <c r="A5186" s="73"/>
      <c r="B5186" s="73"/>
      <c r="C5186" s="73"/>
      <c r="D5186" s="73"/>
      <c r="E5186" s="73"/>
      <c r="F5186" s="73"/>
    </row>
    <row r="5187">
      <c r="A5187" s="73"/>
      <c r="B5187" s="73"/>
      <c r="C5187" s="73"/>
      <c r="D5187" s="73"/>
      <c r="E5187" s="73"/>
      <c r="F5187" s="73"/>
    </row>
    <row r="5188">
      <c r="A5188" s="73"/>
      <c r="B5188" s="73"/>
      <c r="C5188" s="73"/>
      <c r="D5188" s="73"/>
      <c r="E5188" s="73"/>
      <c r="F5188" s="73"/>
    </row>
    <row r="5189">
      <c r="A5189" s="73"/>
      <c r="B5189" s="73"/>
      <c r="C5189" s="73"/>
      <c r="D5189" s="73"/>
      <c r="E5189" s="73"/>
      <c r="F5189" s="73"/>
    </row>
    <row r="5190">
      <c r="A5190" s="73"/>
      <c r="B5190" s="73"/>
      <c r="C5190" s="73"/>
      <c r="D5190" s="73"/>
      <c r="E5190" s="73"/>
      <c r="F5190" s="73"/>
    </row>
    <row r="5191">
      <c r="A5191" s="73"/>
      <c r="B5191" s="73"/>
      <c r="C5191" s="73"/>
      <c r="D5191" s="73"/>
      <c r="E5191" s="73"/>
      <c r="F5191" s="73"/>
    </row>
    <row r="5192">
      <c r="A5192" s="73"/>
      <c r="B5192" s="73"/>
      <c r="C5192" s="73"/>
      <c r="D5192" s="73"/>
      <c r="E5192" s="73"/>
      <c r="F5192" s="73"/>
    </row>
    <row r="5193">
      <c r="A5193" s="73"/>
      <c r="B5193" s="73"/>
      <c r="C5193" s="73"/>
      <c r="D5193" s="73"/>
      <c r="E5193" s="73"/>
      <c r="F5193" s="73"/>
    </row>
    <row r="5194">
      <c r="A5194" s="73"/>
      <c r="B5194" s="73"/>
      <c r="C5194" s="73"/>
      <c r="D5194" s="73"/>
      <c r="E5194" s="73"/>
      <c r="F5194" s="73"/>
    </row>
    <row r="5195">
      <c r="A5195" s="73"/>
      <c r="B5195" s="73"/>
      <c r="C5195" s="73"/>
      <c r="D5195" s="73"/>
      <c r="E5195" s="73"/>
      <c r="F5195" s="73"/>
    </row>
    <row r="5196">
      <c r="A5196" s="73"/>
      <c r="B5196" s="73"/>
      <c r="C5196" s="73"/>
      <c r="D5196" s="73"/>
      <c r="E5196" s="73"/>
      <c r="F5196" s="73"/>
    </row>
    <row r="5197">
      <c r="A5197" s="73"/>
      <c r="B5197" s="73"/>
      <c r="C5197" s="73"/>
      <c r="D5197" s="73"/>
      <c r="E5197" s="73"/>
      <c r="F5197" s="73"/>
    </row>
    <row r="5198">
      <c r="A5198" s="73"/>
      <c r="B5198" s="73"/>
      <c r="C5198" s="73"/>
      <c r="D5198" s="73"/>
      <c r="E5198" s="73"/>
      <c r="F5198" s="73"/>
    </row>
    <row r="5199">
      <c r="A5199" s="73"/>
      <c r="B5199" s="73"/>
      <c r="C5199" s="73"/>
      <c r="D5199" s="73"/>
      <c r="E5199" s="73"/>
      <c r="F5199" s="73"/>
    </row>
    <row r="5200">
      <c r="A5200" s="73"/>
      <c r="B5200" s="73"/>
      <c r="C5200" s="73"/>
      <c r="D5200" s="73"/>
      <c r="E5200" s="73"/>
      <c r="F5200" s="73"/>
    </row>
    <row r="5201">
      <c r="A5201" s="73"/>
      <c r="B5201" s="73"/>
      <c r="C5201" s="73"/>
      <c r="D5201" s="73"/>
      <c r="E5201" s="73"/>
      <c r="F5201" s="73"/>
    </row>
    <row r="5202">
      <c r="A5202" s="73"/>
      <c r="B5202" s="73"/>
      <c r="C5202" s="73"/>
      <c r="D5202" s="73"/>
      <c r="E5202" s="73"/>
      <c r="F5202" s="73"/>
    </row>
    <row r="5203">
      <c r="A5203" s="73"/>
      <c r="B5203" s="73"/>
      <c r="C5203" s="73"/>
      <c r="D5203" s="73"/>
      <c r="E5203" s="73"/>
      <c r="F5203" s="73"/>
    </row>
    <row r="5204">
      <c r="A5204" s="73"/>
      <c r="B5204" s="73"/>
      <c r="C5204" s="73"/>
      <c r="D5204" s="73"/>
      <c r="E5204" s="73"/>
      <c r="F5204" s="73"/>
    </row>
    <row r="5205">
      <c r="A5205" s="73"/>
      <c r="B5205" s="73"/>
      <c r="C5205" s="73"/>
      <c r="D5205" s="73"/>
      <c r="E5205" s="73"/>
      <c r="F5205" s="73"/>
    </row>
    <row r="5206">
      <c r="A5206" s="73"/>
      <c r="B5206" s="73"/>
      <c r="C5206" s="73"/>
      <c r="D5206" s="73"/>
      <c r="E5206" s="73"/>
      <c r="F5206" s="73"/>
    </row>
    <row r="5207">
      <c r="A5207" s="73"/>
      <c r="B5207" s="73"/>
      <c r="C5207" s="73"/>
      <c r="D5207" s="73"/>
      <c r="E5207" s="73"/>
      <c r="F5207" s="73"/>
    </row>
    <row r="5208">
      <c r="A5208" s="73"/>
      <c r="B5208" s="73"/>
      <c r="C5208" s="73"/>
      <c r="D5208" s="73"/>
      <c r="E5208" s="73"/>
      <c r="F5208" s="73"/>
    </row>
    <row r="5209">
      <c r="A5209" s="73"/>
      <c r="B5209" s="73"/>
      <c r="C5209" s="73"/>
      <c r="D5209" s="73"/>
      <c r="E5209" s="73"/>
      <c r="F5209" s="73"/>
    </row>
    <row r="5210">
      <c r="A5210" s="73"/>
      <c r="B5210" s="73"/>
      <c r="C5210" s="73"/>
      <c r="D5210" s="73"/>
      <c r="E5210" s="73"/>
      <c r="F5210" s="73"/>
    </row>
    <row r="5211">
      <c r="A5211" s="73"/>
      <c r="B5211" s="73"/>
      <c r="C5211" s="73"/>
      <c r="D5211" s="73"/>
      <c r="E5211" s="73"/>
      <c r="F5211" s="73"/>
    </row>
    <row r="5212">
      <c r="A5212" s="73"/>
      <c r="B5212" s="73"/>
      <c r="C5212" s="73"/>
      <c r="D5212" s="73"/>
      <c r="E5212" s="73"/>
      <c r="F5212" s="73"/>
    </row>
    <row r="5213">
      <c r="A5213" s="73"/>
      <c r="B5213" s="73"/>
      <c r="C5213" s="73"/>
      <c r="D5213" s="73"/>
      <c r="E5213" s="73"/>
      <c r="F5213" s="73"/>
    </row>
    <row r="5214">
      <c r="A5214" s="73"/>
      <c r="B5214" s="73"/>
      <c r="C5214" s="73"/>
      <c r="D5214" s="73"/>
      <c r="E5214" s="73"/>
      <c r="F5214" s="73"/>
    </row>
    <row r="5215">
      <c r="A5215" s="73"/>
      <c r="B5215" s="73"/>
      <c r="C5215" s="73"/>
      <c r="D5215" s="73"/>
      <c r="E5215" s="73"/>
      <c r="F5215" s="73"/>
    </row>
    <row r="5216">
      <c r="A5216" s="73"/>
      <c r="B5216" s="73"/>
      <c r="C5216" s="73"/>
      <c r="D5216" s="73"/>
      <c r="E5216" s="73"/>
      <c r="F5216" s="73"/>
    </row>
    <row r="5217">
      <c r="A5217" s="73"/>
      <c r="B5217" s="73"/>
      <c r="C5217" s="73"/>
      <c r="D5217" s="73"/>
      <c r="E5217" s="73"/>
      <c r="F5217" s="73"/>
    </row>
    <row r="5218">
      <c r="A5218" s="73"/>
      <c r="B5218" s="73"/>
      <c r="C5218" s="73"/>
      <c r="D5218" s="73"/>
      <c r="E5218" s="73"/>
      <c r="F5218" s="73"/>
    </row>
    <row r="5219">
      <c r="A5219" s="73"/>
      <c r="B5219" s="73"/>
      <c r="C5219" s="73"/>
      <c r="D5219" s="73"/>
      <c r="E5219" s="73"/>
      <c r="F5219" s="73"/>
    </row>
    <row r="5220">
      <c r="A5220" s="73"/>
      <c r="B5220" s="73"/>
      <c r="C5220" s="73"/>
      <c r="D5220" s="73"/>
      <c r="E5220" s="73"/>
      <c r="F5220" s="73"/>
    </row>
    <row r="5221">
      <c r="A5221" s="73"/>
      <c r="B5221" s="73"/>
      <c r="C5221" s="73"/>
      <c r="D5221" s="73"/>
      <c r="E5221" s="73"/>
      <c r="F5221" s="73"/>
    </row>
    <row r="5222">
      <c r="A5222" s="73"/>
      <c r="B5222" s="73"/>
      <c r="C5222" s="73"/>
      <c r="D5222" s="73"/>
      <c r="E5222" s="73"/>
      <c r="F5222" s="73"/>
    </row>
    <row r="5223">
      <c r="A5223" s="73"/>
      <c r="B5223" s="73"/>
      <c r="C5223" s="73"/>
      <c r="D5223" s="73"/>
      <c r="E5223" s="73"/>
      <c r="F5223" s="73"/>
    </row>
    <row r="5224">
      <c r="A5224" s="73"/>
      <c r="B5224" s="73"/>
      <c r="C5224" s="73"/>
      <c r="D5224" s="73"/>
      <c r="E5224" s="73"/>
      <c r="F5224" s="73"/>
    </row>
    <row r="5225">
      <c r="A5225" s="73"/>
      <c r="B5225" s="73"/>
      <c r="C5225" s="73"/>
      <c r="D5225" s="73"/>
      <c r="E5225" s="73"/>
      <c r="F5225" s="73"/>
    </row>
    <row r="5226">
      <c r="A5226" s="73"/>
      <c r="B5226" s="73"/>
      <c r="C5226" s="73"/>
      <c r="D5226" s="73"/>
      <c r="E5226" s="73"/>
      <c r="F5226" s="73"/>
    </row>
    <row r="5227">
      <c r="A5227" s="73"/>
      <c r="B5227" s="73"/>
      <c r="C5227" s="73"/>
      <c r="D5227" s="73"/>
      <c r="E5227" s="73"/>
      <c r="F5227" s="73"/>
    </row>
    <row r="5228">
      <c r="A5228" s="73"/>
      <c r="B5228" s="73"/>
      <c r="C5228" s="73"/>
      <c r="D5228" s="73"/>
      <c r="E5228" s="73"/>
      <c r="F5228" s="73"/>
    </row>
    <row r="5229">
      <c r="A5229" s="73"/>
      <c r="B5229" s="73"/>
      <c r="C5229" s="73"/>
      <c r="D5229" s="73"/>
      <c r="E5229" s="73"/>
      <c r="F5229" s="73"/>
    </row>
    <row r="5230">
      <c r="A5230" s="73"/>
      <c r="B5230" s="73"/>
      <c r="C5230" s="73"/>
      <c r="D5230" s="73"/>
      <c r="E5230" s="73"/>
      <c r="F5230" s="73"/>
    </row>
    <row r="5231">
      <c r="A5231" s="73"/>
      <c r="B5231" s="73"/>
      <c r="C5231" s="73"/>
      <c r="D5231" s="73"/>
      <c r="E5231" s="73"/>
      <c r="F5231" s="73"/>
    </row>
    <row r="5232">
      <c r="A5232" s="73"/>
      <c r="B5232" s="73"/>
      <c r="C5232" s="73"/>
      <c r="D5232" s="73"/>
      <c r="E5232" s="73"/>
      <c r="F5232" s="73"/>
    </row>
    <row r="5233">
      <c r="A5233" s="73"/>
      <c r="B5233" s="73"/>
      <c r="C5233" s="73"/>
      <c r="D5233" s="73"/>
      <c r="E5233" s="73"/>
      <c r="F5233" s="73"/>
    </row>
    <row r="5234">
      <c r="A5234" s="73"/>
      <c r="B5234" s="73"/>
      <c r="C5234" s="73"/>
      <c r="D5234" s="73"/>
      <c r="E5234" s="73"/>
      <c r="F5234" s="73"/>
    </row>
    <row r="5235">
      <c r="A5235" s="73"/>
      <c r="B5235" s="73"/>
      <c r="C5235" s="73"/>
      <c r="D5235" s="73"/>
      <c r="E5235" s="73"/>
      <c r="F5235" s="73"/>
    </row>
    <row r="5236">
      <c r="A5236" s="73"/>
      <c r="B5236" s="73"/>
      <c r="C5236" s="73"/>
      <c r="D5236" s="73"/>
      <c r="E5236" s="73"/>
      <c r="F5236" s="73"/>
    </row>
    <row r="5237">
      <c r="A5237" s="73"/>
      <c r="B5237" s="73"/>
      <c r="C5237" s="73"/>
      <c r="D5237" s="73"/>
      <c r="E5237" s="73"/>
      <c r="F5237" s="73"/>
    </row>
    <row r="5238">
      <c r="A5238" s="73"/>
      <c r="B5238" s="73"/>
      <c r="C5238" s="73"/>
      <c r="D5238" s="73"/>
      <c r="E5238" s="73"/>
      <c r="F5238" s="73"/>
    </row>
    <row r="5239">
      <c r="A5239" s="73"/>
      <c r="B5239" s="73"/>
      <c r="C5239" s="73"/>
      <c r="D5239" s="73"/>
      <c r="E5239" s="73"/>
      <c r="F5239" s="73"/>
    </row>
    <row r="5240">
      <c r="A5240" s="73"/>
      <c r="B5240" s="73"/>
      <c r="C5240" s="73"/>
      <c r="D5240" s="73"/>
      <c r="E5240" s="73"/>
      <c r="F5240" s="73"/>
    </row>
    <row r="5241">
      <c r="A5241" s="73"/>
      <c r="B5241" s="73"/>
      <c r="C5241" s="73"/>
      <c r="D5241" s="73"/>
      <c r="E5241" s="73"/>
      <c r="F5241" s="73"/>
    </row>
    <row r="5242">
      <c r="A5242" s="73"/>
      <c r="B5242" s="73"/>
      <c r="C5242" s="73"/>
      <c r="D5242" s="73"/>
      <c r="E5242" s="73"/>
      <c r="F5242" s="73"/>
    </row>
    <row r="5243">
      <c r="A5243" s="73"/>
      <c r="B5243" s="73"/>
      <c r="C5243" s="73"/>
      <c r="D5243" s="73"/>
      <c r="E5243" s="73"/>
      <c r="F5243" s="73"/>
    </row>
    <row r="5244">
      <c r="A5244" s="73"/>
      <c r="B5244" s="73"/>
      <c r="C5244" s="73"/>
      <c r="D5244" s="73"/>
      <c r="E5244" s="73"/>
      <c r="F5244" s="73"/>
    </row>
    <row r="5245">
      <c r="A5245" s="73"/>
      <c r="B5245" s="73"/>
      <c r="C5245" s="73"/>
      <c r="D5245" s="73"/>
      <c r="E5245" s="73"/>
      <c r="F5245" s="73"/>
    </row>
    <row r="5246">
      <c r="A5246" s="73"/>
      <c r="B5246" s="73"/>
      <c r="C5246" s="73"/>
      <c r="D5246" s="73"/>
      <c r="E5246" s="73"/>
      <c r="F5246" s="73"/>
    </row>
    <row r="5247">
      <c r="A5247" s="73"/>
      <c r="B5247" s="73"/>
      <c r="C5247" s="73"/>
      <c r="D5247" s="73"/>
      <c r="E5247" s="73"/>
      <c r="F5247" s="73"/>
    </row>
    <row r="5248">
      <c r="A5248" s="73"/>
      <c r="B5248" s="73"/>
      <c r="C5248" s="73"/>
      <c r="D5248" s="73"/>
      <c r="E5248" s="73"/>
      <c r="F5248" s="73"/>
    </row>
    <row r="5249">
      <c r="A5249" s="73"/>
      <c r="B5249" s="73"/>
      <c r="C5249" s="73"/>
      <c r="D5249" s="73"/>
      <c r="E5249" s="73"/>
      <c r="F5249" s="73"/>
    </row>
    <row r="5250">
      <c r="A5250" s="73"/>
      <c r="B5250" s="73"/>
      <c r="C5250" s="73"/>
      <c r="D5250" s="73"/>
      <c r="E5250" s="73"/>
      <c r="F5250" s="73"/>
    </row>
    <row r="5251">
      <c r="A5251" s="73"/>
      <c r="B5251" s="73"/>
      <c r="C5251" s="73"/>
      <c r="D5251" s="73"/>
      <c r="E5251" s="73"/>
      <c r="F5251" s="73"/>
    </row>
    <row r="5252">
      <c r="A5252" s="73"/>
      <c r="B5252" s="73"/>
      <c r="C5252" s="73"/>
      <c r="D5252" s="73"/>
      <c r="E5252" s="73"/>
      <c r="F5252" s="73"/>
    </row>
    <row r="5253">
      <c r="A5253" s="73"/>
      <c r="B5253" s="73"/>
      <c r="C5253" s="73"/>
      <c r="D5253" s="73"/>
      <c r="E5253" s="73"/>
      <c r="F5253" s="73"/>
    </row>
    <row r="5254">
      <c r="A5254" s="73"/>
      <c r="B5254" s="73"/>
      <c r="C5254" s="73"/>
      <c r="D5254" s="73"/>
      <c r="E5254" s="73"/>
      <c r="F5254" s="73"/>
    </row>
    <row r="5255">
      <c r="A5255" s="73"/>
      <c r="B5255" s="73"/>
      <c r="C5255" s="73"/>
      <c r="D5255" s="73"/>
      <c r="E5255" s="73"/>
      <c r="F5255" s="73"/>
    </row>
    <row r="5256">
      <c r="A5256" s="73"/>
      <c r="B5256" s="73"/>
      <c r="C5256" s="73"/>
      <c r="D5256" s="73"/>
      <c r="E5256" s="73"/>
      <c r="F5256" s="73"/>
    </row>
    <row r="5257">
      <c r="A5257" s="73"/>
      <c r="B5257" s="73"/>
      <c r="C5257" s="73"/>
      <c r="D5257" s="73"/>
      <c r="E5257" s="73"/>
      <c r="F5257" s="73"/>
    </row>
    <row r="5258">
      <c r="A5258" s="73"/>
      <c r="B5258" s="73"/>
      <c r="C5258" s="73"/>
      <c r="D5258" s="73"/>
      <c r="E5258" s="73"/>
      <c r="F5258" s="73"/>
    </row>
    <row r="5259">
      <c r="A5259" s="73"/>
      <c r="B5259" s="73"/>
      <c r="C5259" s="73"/>
      <c r="D5259" s="73"/>
      <c r="E5259" s="73"/>
      <c r="F5259" s="73"/>
    </row>
    <row r="5260">
      <c r="A5260" s="73"/>
      <c r="B5260" s="73"/>
      <c r="C5260" s="73"/>
      <c r="D5260" s="73"/>
      <c r="E5260" s="73"/>
      <c r="F5260" s="73"/>
    </row>
    <row r="5261">
      <c r="A5261" s="73"/>
      <c r="B5261" s="73"/>
      <c r="C5261" s="73"/>
      <c r="D5261" s="73"/>
      <c r="E5261" s="73"/>
      <c r="F5261" s="73"/>
    </row>
    <row r="5262">
      <c r="A5262" s="73"/>
      <c r="B5262" s="73"/>
      <c r="C5262" s="73"/>
      <c r="D5262" s="73"/>
      <c r="E5262" s="73"/>
      <c r="F5262" s="73"/>
    </row>
    <row r="5263">
      <c r="A5263" s="73"/>
      <c r="B5263" s="73"/>
      <c r="C5263" s="73"/>
      <c r="D5263" s="73"/>
      <c r="E5263" s="73"/>
      <c r="F5263" s="73"/>
    </row>
    <row r="5264">
      <c r="A5264" s="73"/>
      <c r="B5264" s="73"/>
      <c r="C5264" s="73"/>
      <c r="D5264" s="73"/>
      <c r="E5264" s="73"/>
      <c r="F5264" s="73"/>
    </row>
    <row r="5265">
      <c r="A5265" s="73"/>
      <c r="B5265" s="73"/>
      <c r="C5265" s="73"/>
      <c r="D5265" s="73"/>
      <c r="E5265" s="73"/>
      <c r="F5265" s="73"/>
    </row>
    <row r="5266">
      <c r="A5266" s="73"/>
      <c r="B5266" s="73"/>
      <c r="C5266" s="73"/>
      <c r="D5266" s="73"/>
      <c r="E5266" s="73"/>
      <c r="F5266" s="73"/>
    </row>
    <row r="5267">
      <c r="A5267" s="73"/>
      <c r="B5267" s="73"/>
      <c r="C5267" s="73"/>
      <c r="D5267" s="73"/>
      <c r="E5267" s="73"/>
      <c r="F5267" s="73"/>
    </row>
    <row r="5268">
      <c r="A5268" s="73"/>
      <c r="B5268" s="73"/>
      <c r="C5268" s="73"/>
      <c r="D5268" s="73"/>
      <c r="E5268" s="73"/>
      <c r="F5268" s="73"/>
    </row>
    <row r="5269">
      <c r="A5269" s="73"/>
      <c r="B5269" s="73"/>
      <c r="C5269" s="73"/>
      <c r="D5269" s="73"/>
      <c r="E5269" s="73"/>
      <c r="F5269" s="73"/>
    </row>
    <row r="5270">
      <c r="A5270" s="73"/>
      <c r="B5270" s="73"/>
      <c r="C5270" s="73"/>
      <c r="D5270" s="73"/>
      <c r="E5270" s="73"/>
      <c r="F5270" s="73"/>
    </row>
    <row r="5271">
      <c r="A5271" s="73"/>
      <c r="B5271" s="73"/>
      <c r="C5271" s="73"/>
      <c r="D5271" s="73"/>
      <c r="E5271" s="73"/>
      <c r="F5271" s="73"/>
    </row>
    <row r="5272">
      <c r="A5272" s="73"/>
      <c r="B5272" s="73"/>
      <c r="C5272" s="73"/>
      <c r="D5272" s="73"/>
      <c r="E5272" s="73"/>
      <c r="F5272" s="73"/>
    </row>
    <row r="5273">
      <c r="A5273" s="73"/>
      <c r="B5273" s="73"/>
      <c r="C5273" s="73"/>
      <c r="D5273" s="73"/>
      <c r="E5273" s="73"/>
      <c r="F5273" s="73"/>
    </row>
    <row r="5274">
      <c r="A5274" s="73"/>
      <c r="B5274" s="73"/>
      <c r="C5274" s="73"/>
      <c r="D5274" s="73"/>
      <c r="E5274" s="73"/>
      <c r="F5274" s="73"/>
    </row>
    <row r="5275">
      <c r="A5275" s="73"/>
      <c r="B5275" s="73"/>
      <c r="C5275" s="73"/>
      <c r="D5275" s="73"/>
      <c r="E5275" s="73"/>
      <c r="F5275" s="73"/>
    </row>
    <row r="5276">
      <c r="A5276" s="73"/>
      <c r="B5276" s="73"/>
      <c r="C5276" s="73"/>
      <c r="D5276" s="73"/>
      <c r="E5276" s="73"/>
      <c r="F5276" s="73"/>
    </row>
    <row r="5277">
      <c r="A5277" s="73"/>
      <c r="B5277" s="73"/>
      <c r="C5277" s="73"/>
      <c r="D5277" s="73"/>
      <c r="E5277" s="73"/>
      <c r="F5277" s="73"/>
    </row>
    <row r="5278">
      <c r="A5278" s="73"/>
      <c r="B5278" s="73"/>
      <c r="C5278" s="73"/>
      <c r="D5278" s="73"/>
      <c r="E5278" s="73"/>
      <c r="F5278" s="73"/>
    </row>
    <row r="5279">
      <c r="A5279" s="73"/>
      <c r="B5279" s="73"/>
      <c r="C5279" s="73"/>
      <c r="D5279" s="73"/>
      <c r="E5279" s="73"/>
      <c r="F5279" s="73"/>
    </row>
    <row r="5280">
      <c r="A5280" s="73"/>
      <c r="B5280" s="73"/>
      <c r="C5280" s="73"/>
      <c r="D5280" s="73"/>
      <c r="E5280" s="73"/>
      <c r="F5280" s="73"/>
    </row>
    <row r="5281">
      <c r="A5281" s="73"/>
      <c r="B5281" s="73"/>
      <c r="C5281" s="73"/>
      <c r="D5281" s="73"/>
      <c r="E5281" s="73"/>
      <c r="F5281" s="73"/>
    </row>
    <row r="5282">
      <c r="A5282" s="73"/>
      <c r="B5282" s="73"/>
      <c r="C5282" s="73"/>
      <c r="D5282" s="73"/>
      <c r="E5282" s="73"/>
      <c r="F5282" s="73"/>
    </row>
    <row r="5283">
      <c r="A5283" s="73"/>
      <c r="B5283" s="73"/>
      <c r="C5283" s="73"/>
      <c r="D5283" s="73"/>
      <c r="E5283" s="73"/>
      <c r="F5283" s="73"/>
    </row>
    <row r="5284">
      <c r="A5284" s="73"/>
      <c r="B5284" s="73"/>
      <c r="C5284" s="73"/>
      <c r="D5284" s="73"/>
      <c r="E5284" s="73"/>
      <c r="F5284" s="73"/>
    </row>
    <row r="5285">
      <c r="A5285" s="73"/>
      <c r="B5285" s="73"/>
      <c r="C5285" s="73"/>
      <c r="D5285" s="73"/>
      <c r="E5285" s="73"/>
      <c r="F5285" s="73"/>
    </row>
    <row r="5286">
      <c r="A5286" s="73"/>
      <c r="B5286" s="73"/>
      <c r="C5286" s="73"/>
      <c r="D5286" s="73"/>
      <c r="E5286" s="73"/>
      <c r="F5286" s="73"/>
    </row>
    <row r="5287">
      <c r="A5287" s="73"/>
      <c r="B5287" s="73"/>
      <c r="C5287" s="73"/>
      <c r="D5287" s="73"/>
      <c r="E5287" s="73"/>
      <c r="F5287" s="73"/>
    </row>
    <row r="5288">
      <c r="A5288" s="73"/>
      <c r="B5288" s="73"/>
      <c r="C5288" s="73"/>
      <c r="D5288" s="73"/>
      <c r="E5288" s="73"/>
      <c r="F5288" s="73"/>
    </row>
    <row r="5289">
      <c r="A5289" s="73"/>
      <c r="B5289" s="73"/>
      <c r="C5289" s="73"/>
      <c r="D5289" s="73"/>
      <c r="E5289" s="73"/>
      <c r="F5289" s="73"/>
    </row>
    <row r="5290">
      <c r="A5290" s="73"/>
      <c r="B5290" s="73"/>
      <c r="C5290" s="73"/>
      <c r="D5290" s="73"/>
      <c r="E5290" s="73"/>
      <c r="F5290" s="73"/>
    </row>
    <row r="5291">
      <c r="A5291" s="73"/>
      <c r="B5291" s="73"/>
      <c r="C5291" s="73"/>
      <c r="D5291" s="73"/>
      <c r="E5291" s="73"/>
      <c r="F5291" s="73"/>
    </row>
    <row r="5292">
      <c r="A5292" s="73"/>
      <c r="B5292" s="73"/>
      <c r="C5292" s="73"/>
      <c r="D5292" s="73"/>
      <c r="E5292" s="73"/>
      <c r="F5292" s="73"/>
    </row>
    <row r="5293">
      <c r="A5293" s="73"/>
      <c r="B5293" s="73"/>
      <c r="C5293" s="73"/>
      <c r="D5293" s="73"/>
      <c r="E5293" s="73"/>
      <c r="F5293" s="73"/>
    </row>
    <row r="5294">
      <c r="A5294" s="73"/>
      <c r="B5294" s="73"/>
      <c r="C5294" s="73"/>
      <c r="D5294" s="73"/>
      <c r="E5294" s="73"/>
      <c r="F5294" s="73"/>
    </row>
    <row r="5295">
      <c r="A5295" s="73"/>
      <c r="B5295" s="73"/>
      <c r="C5295" s="73"/>
      <c r="D5295" s="73"/>
      <c r="E5295" s="73"/>
      <c r="F5295" s="73"/>
    </row>
    <row r="5296">
      <c r="A5296" s="73"/>
      <c r="B5296" s="73"/>
      <c r="C5296" s="73"/>
      <c r="D5296" s="73"/>
      <c r="E5296" s="73"/>
      <c r="F5296" s="73"/>
    </row>
    <row r="5297">
      <c r="A5297" s="73"/>
      <c r="B5297" s="73"/>
      <c r="C5297" s="73"/>
      <c r="D5297" s="73"/>
      <c r="E5297" s="73"/>
      <c r="F5297" s="73"/>
    </row>
    <row r="5298">
      <c r="A5298" s="73"/>
      <c r="B5298" s="73"/>
      <c r="C5298" s="73"/>
      <c r="D5298" s="73"/>
      <c r="E5298" s="73"/>
      <c r="F5298" s="73"/>
    </row>
    <row r="5299">
      <c r="A5299" s="73"/>
      <c r="B5299" s="73"/>
      <c r="C5299" s="73"/>
      <c r="D5299" s="73"/>
      <c r="E5299" s="73"/>
      <c r="F5299" s="73"/>
    </row>
    <row r="5300">
      <c r="A5300" s="73"/>
      <c r="B5300" s="73"/>
      <c r="C5300" s="73"/>
      <c r="D5300" s="73"/>
      <c r="E5300" s="73"/>
      <c r="F5300" s="73"/>
    </row>
    <row r="5301">
      <c r="A5301" s="73"/>
      <c r="B5301" s="73"/>
      <c r="C5301" s="73"/>
      <c r="D5301" s="73"/>
      <c r="E5301" s="73"/>
      <c r="F5301" s="73"/>
    </row>
    <row r="5302">
      <c r="A5302" s="73"/>
      <c r="B5302" s="73"/>
      <c r="C5302" s="73"/>
      <c r="D5302" s="73"/>
      <c r="E5302" s="73"/>
      <c r="F5302" s="73"/>
    </row>
    <row r="5303">
      <c r="A5303" s="73"/>
      <c r="B5303" s="73"/>
      <c r="C5303" s="73"/>
      <c r="D5303" s="73"/>
      <c r="E5303" s="73"/>
      <c r="F5303" s="73"/>
    </row>
    <row r="5304">
      <c r="A5304" s="73"/>
      <c r="B5304" s="73"/>
      <c r="C5304" s="73"/>
      <c r="D5304" s="73"/>
      <c r="E5304" s="73"/>
      <c r="F5304" s="73"/>
    </row>
    <row r="5305">
      <c r="A5305" s="73"/>
      <c r="B5305" s="73"/>
      <c r="C5305" s="73"/>
      <c r="D5305" s="73"/>
      <c r="E5305" s="73"/>
      <c r="F5305" s="73"/>
    </row>
    <row r="5306">
      <c r="A5306" s="73"/>
      <c r="B5306" s="73"/>
      <c r="C5306" s="73"/>
      <c r="D5306" s="73"/>
      <c r="E5306" s="73"/>
      <c r="F5306" s="73"/>
    </row>
    <row r="5307">
      <c r="A5307" s="73"/>
      <c r="B5307" s="73"/>
      <c r="C5307" s="73"/>
      <c r="D5307" s="73"/>
      <c r="E5307" s="73"/>
      <c r="F5307" s="73"/>
    </row>
    <row r="5308">
      <c r="A5308" s="73"/>
      <c r="B5308" s="73"/>
      <c r="C5308" s="73"/>
      <c r="D5308" s="73"/>
      <c r="E5308" s="73"/>
      <c r="F5308" s="73"/>
    </row>
    <row r="5309">
      <c r="A5309" s="73"/>
      <c r="B5309" s="73"/>
      <c r="C5309" s="73"/>
      <c r="D5309" s="73"/>
      <c r="E5309" s="73"/>
      <c r="F5309" s="73"/>
    </row>
    <row r="5310">
      <c r="A5310" s="73"/>
      <c r="B5310" s="73"/>
      <c r="C5310" s="73"/>
      <c r="D5310" s="73"/>
      <c r="E5310" s="73"/>
      <c r="F5310" s="73"/>
    </row>
    <row r="5311">
      <c r="A5311" s="73"/>
      <c r="B5311" s="73"/>
      <c r="C5311" s="73"/>
      <c r="D5311" s="73"/>
      <c r="E5311" s="73"/>
      <c r="F5311" s="73"/>
    </row>
    <row r="5312">
      <c r="A5312" s="73"/>
      <c r="B5312" s="73"/>
      <c r="C5312" s="73"/>
      <c r="D5312" s="73"/>
      <c r="E5312" s="73"/>
      <c r="F5312" s="73"/>
    </row>
    <row r="5313">
      <c r="A5313" s="73"/>
      <c r="B5313" s="73"/>
      <c r="C5313" s="73"/>
      <c r="D5313" s="73"/>
      <c r="E5313" s="73"/>
      <c r="F5313" s="73"/>
    </row>
    <row r="5314">
      <c r="A5314" s="73"/>
      <c r="B5314" s="73"/>
      <c r="C5314" s="73"/>
      <c r="D5314" s="73"/>
      <c r="E5314" s="73"/>
      <c r="F5314" s="73"/>
    </row>
    <row r="5315">
      <c r="A5315" s="73"/>
      <c r="B5315" s="73"/>
      <c r="C5315" s="73"/>
      <c r="D5315" s="73"/>
      <c r="E5315" s="73"/>
      <c r="F5315" s="73"/>
    </row>
    <row r="5316">
      <c r="A5316" s="73"/>
      <c r="B5316" s="73"/>
      <c r="C5316" s="73"/>
      <c r="D5316" s="73"/>
      <c r="E5316" s="73"/>
      <c r="F5316" s="73"/>
    </row>
    <row r="5317">
      <c r="A5317" s="73"/>
      <c r="B5317" s="73"/>
      <c r="C5317" s="73"/>
      <c r="D5317" s="73"/>
      <c r="E5317" s="73"/>
      <c r="F5317" s="73"/>
    </row>
    <row r="5318">
      <c r="A5318" s="73"/>
      <c r="B5318" s="73"/>
      <c r="C5318" s="73"/>
      <c r="D5318" s="73"/>
      <c r="E5318" s="73"/>
      <c r="F5318" s="73"/>
    </row>
    <row r="5319">
      <c r="A5319" s="73"/>
      <c r="B5319" s="73"/>
      <c r="C5319" s="73"/>
      <c r="D5319" s="73"/>
      <c r="E5319" s="73"/>
      <c r="F5319" s="73"/>
    </row>
    <row r="5320">
      <c r="A5320" s="73"/>
      <c r="B5320" s="73"/>
      <c r="C5320" s="73"/>
      <c r="D5320" s="73"/>
      <c r="E5320" s="73"/>
      <c r="F5320" s="73"/>
    </row>
    <row r="5321">
      <c r="A5321" s="73"/>
      <c r="B5321" s="73"/>
      <c r="C5321" s="73"/>
      <c r="D5321" s="73"/>
      <c r="E5321" s="73"/>
      <c r="F5321" s="73"/>
    </row>
    <row r="5322">
      <c r="A5322" s="73"/>
      <c r="B5322" s="73"/>
      <c r="C5322" s="73"/>
      <c r="D5322" s="73"/>
      <c r="E5322" s="73"/>
      <c r="F5322" s="73"/>
    </row>
    <row r="5323">
      <c r="A5323" s="73"/>
      <c r="B5323" s="73"/>
      <c r="C5323" s="73"/>
      <c r="D5323" s="73"/>
      <c r="E5323" s="73"/>
      <c r="F5323" s="73"/>
    </row>
    <row r="5324">
      <c r="A5324" s="73"/>
      <c r="B5324" s="73"/>
      <c r="C5324" s="73"/>
      <c r="D5324" s="73"/>
      <c r="E5324" s="73"/>
      <c r="F5324" s="73"/>
    </row>
    <row r="5325">
      <c r="A5325" s="73"/>
      <c r="B5325" s="73"/>
      <c r="C5325" s="73"/>
      <c r="D5325" s="73"/>
      <c r="E5325" s="73"/>
      <c r="F5325" s="73"/>
    </row>
    <row r="5326">
      <c r="A5326" s="73"/>
      <c r="B5326" s="73"/>
      <c r="C5326" s="73"/>
      <c r="D5326" s="73"/>
      <c r="E5326" s="73"/>
      <c r="F5326" s="73"/>
    </row>
    <row r="5327">
      <c r="A5327" s="73"/>
      <c r="B5327" s="73"/>
      <c r="C5327" s="73"/>
      <c r="D5327" s="73"/>
      <c r="E5327" s="73"/>
      <c r="F5327" s="73"/>
    </row>
    <row r="5328">
      <c r="A5328" s="73"/>
      <c r="B5328" s="73"/>
      <c r="C5328" s="73"/>
      <c r="D5328" s="73"/>
      <c r="E5328" s="73"/>
      <c r="F5328" s="73"/>
    </row>
    <row r="5329">
      <c r="A5329" s="73"/>
      <c r="B5329" s="73"/>
      <c r="C5329" s="73"/>
      <c r="D5329" s="73"/>
      <c r="E5329" s="73"/>
      <c r="F5329" s="73"/>
    </row>
    <row r="5330">
      <c r="A5330" s="73"/>
      <c r="B5330" s="73"/>
      <c r="C5330" s="73"/>
      <c r="D5330" s="73"/>
      <c r="E5330" s="73"/>
      <c r="F5330" s="73"/>
    </row>
    <row r="5331">
      <c r="A5331" s="73"/>
      <c r="B5331" s="73"/>
      <c r="C5331" s="73"/>
      <c r="D5331" s="73"/>
      <c r="E5331" s="73"/>
      <c r="F5331" s="73"/>
    </row>
    <row r="5332">
      <c r="A5332" s="73"/>
      <c r="B5332" s="73"/>
      <c r="C5332" s="73"/>
      <c r="D5332" s="73"/>
      <c r="E5332" s="73"/>
      <c r="F5332" s="73"/>
    </row>
    <row r="5333">
      <c r="A5333" s="73"/>
      <c r="B5333" s="73"/>
      <c r="C5333" s="73"/>
      <c r="D5333" s="73"/>
      <c r="E5333" s="73"/>
      <c r="F5333" s="73"/>
    </row>
    <row r="5334">
      <c r="A5334" s="73"/>
      <c r="B5334" s="73"/>
      <c r="C5334" s="73"/>
      <c r="D5334" s="73"/>
      <c r="E5334" s="73"/>
      <c r="F5334" s="73"/>
    </row>
    <row r="5335">
      <c r="A5335" s="73"/>
      <c r="B5335" s="73"/>
      <c r="C5335" s="73"/>
      <c r="D5335" s="73"/>
      <c r="E5335" s="73"/>
      <c r="F5335" s="73"/>
    </row>
    <row r="5336">
      <c r="A5336" s="73"/>
      <c r="B5336" s="73"/>
      <c r="C5336" s="73"/>
      <c r="D5336" s="73"/>
      <c r="E5336" s="73"/>
      <c r="F5336" s="73"/>
    </row>
    <row r="5337">
      <c r="A5337" s="73"/>
      <c r="B5337" s="73"/>
      <c r="C5337" s="73"/>
      <c r="D5337" s="73"/>
      <c r="E5337" s="73"/>
      <c r="F5337" s="73"/>
    </row>
    <row r="5338">
      <c r="A5338" s="73"/>
      <c r="B5338" s="73"/>
      <c r="C5338" s="73"/>
      <c r="D5338" s="73"/>
      <c r="E5338" s="73"/>
      <c r="F5338" s="73"/>
    </row>
    <row r="5339">
      <c r="A5339" s="73"/>
      <c r="B5339" s="73"/>
      <c r="C5339" s="73"/>
      <c r="D5339" s="73"/>
      <c r="E5339" s="73"/>
      <c r="F5339" s="73"/>
    </row>
    <row r="5340">
      <c r="A5340" s="73"/>
      <c r="B5340" s="73"/>
      <c r="C5340" s="73"/>
      <c r="D5340" s="73"/>
      <c r="E5340" s="73"/>
      <c r="F5340" s="73"/>
    </row>
    <row r="5341">
      <c r="A5341" s="73"/>
      <c r="B5341" s="73"/>
      <c r="C5341" s="73"/>
      <c r="D5341" s="73"/>
      <c r="E5341" s="73"/>
      <c r="F5341" s="73"/>
    </row>
    <row r="5342">
      <c r="A5342" s="73"/>
      <c r="B5342" s="73"/>
      <c r="C5342" s="73"/>
      <c r="D5342" s="73"/>
      <c r="E5342" s="73"/>
      <c r="F5342" s="73"/>
    </row>
    <row r="5343">
      <c r="A5343" s="73"/>
      <c r="B5343" s="73"/>
      <c r="C5343" s="73"/>
      <c r="D5343" s="73"/>
      <c r="E5343" s="73"/>
      <c r="F5343" s="73"/>
    </row>
    <row r="5344">
      <c r="A5344" s="73"/>
      <c r="B5344" s="73"/>
      <c r="C5344" s="73"/>
      <c r="D5344" s="73"/>
      <c r="E5344" s="73"/>
      <c r="F5344" s="73"/>
    </row>
    <row r="5345">
      <c r="A5345" s="73"/>
      <c r="B5345" s="73"/>
      <c r="C5345" s="73"/>
      <c r="D5345" s="73"/>
      <c r="E5345" s="73"/>
      <c r="F5345" s="73"/>
    </row>
    <row r="5346">
      <c r="A5346" s="73"/>
      <c r="B5346" s="73"/>
      <c r="C5346" s="73"/>
      <c r="D5346" s="73"/>
      <c r="E5346" s="73"/>
      <c r="F5346" s="73"/>
    </row>
    <row r="5347">
      <c r="A5347" s="73"/>
      <c r="B5347" s="73"/>
      <c r="C5347" s="73"/>
      <c r="D5347" s="73"/>
      <c r="E5347" s="73"/>
      <c r="F5347" s="73"/>
    </row>
    <row r="5348">
      <c r="A5348" s="73"/>
      <c r="B5348" s="73"/>
      <c r="C5348" s="73"/>
      <c r="D5348" s="73"/>
      <c r="E5348" s="73"/>
      <c r="F5348" s="73"/>
    </row>
    <row r="5349">
      <c r="A5349" s="73"/>
      <c r="B5349" s="73"/>
      <c r="C5349" s="73"/>
      <c r="D5349" s="73"/>
      <c r="E5349" s="73"/>
      <c r="F5349" s="73"/>
    </row>
    <row r="5350">
      <c r="A5350" s="73"/>
      <c r="B5350" s="73"/>
      <c r="C5350" s="73"/>
      <c r="D5350" s="73"/>
      <c r="E5350" s="73"/>
      <c r="F5350" s="73"/>
    </row>
    <row r="5351">
      <c r="A5351" s="73"/>
      <c r="B5351" s="73"/>
      <c r="C5351" s="73"/>
      <c r="D5351" s="73"/>
      <c r="E5351" s="73"/>
      <c r="F5351" s="73"/>
    </row>
    <row r="5352">
      <c r="A5352" s="73"/>
      <c r="B5352" s="73"/>
      <c r="C5352" s="73"/>
      <c r="D5352" s="73"/>
      <c r="E5352" s="73"/>
      <c r="F5352" s="73"/>
    </row>
    <row r="5353">
      <c r="A5353" s="73"/>
      <c r="B5353" s="73"/>
      <c r="C5353" s="73"/>
      <c r="D5353" s="73"/>
      <c r="E5353" s="73"/>
      <c r="F5353" s="73"/>
    </row>
    <row r="5354">
      <c r="A5354" s="73"/>
      <c r="B5354" s="73"/>
      <c r="C5354" s="73"/>
      <c r="D5354" s="73"/>
      <c r="E5354" s="73"/>
      <c r="F5354" s="73"/>
    </row>
    <row r="5355">
      <c r="A5355" s="73"/>
      <c r="B5355" s="73"/>
      <c r="C5355" s="73"/>
      <c r="D5355" s="73"/>
      <c r="E5355" s="73"/>
      <c r="F5355" s="73"/>
    </row>
    <row r="5356">
      <c r="A5356" s="73"/>
      <c r="B5356" s="73"/>
      <c r="C5356" s="73"/>
      <c r="D5356" s="73"/>
      <c r="E5356" s="73"/>
      <c r="F5356" s="73"/>
    </row>
    <row r="5357">
      <c r="A5357" s="73"/>
      <c r="B5357" s="73"/>
      <c r="C5357" s="73"/>
      <c r="D5357" s="73"/>
      <c r="E5357" s="73"/>
      <c r="F5357" s="73"/>
    </row>
    <row r="5358">
      <c r="A5358" s="73"/>
      <c r="B5358" s="73"/>
      <c r="C5358" s="73"/>
      <c r="D5358" s="73"/>
      <c r="E5358" s="73"/>
      <c r="F5358" s="73"/>
    </row>
    <row r="5359">
      <c r="A5359" s="73"/>
      <c r="B5359" s="73"/>
      <c r="C5359" s="73"/>
      <c r="D5359" s="73"/>
      <c r="E5359" s="73"/>
      <c r="F5359" s="73"/>
    </row>
    <row r="5360">
      <c r="A5360" s="73"/>
      <c r="B5360" s="73"/>
      <c r="C5360" s="73"/>
      <c r="D5360" s="73"/>
      <c r="E5360" s="73"/>
      <c r="F5360" s="73"/>
    </row>
    <row r="5361">
      <c r="A5361" s="73"/>
      <c r="B5361" s="73"/>
      <c r="C5361" s="73"/>
      <c r="D5361" s="73"/>
      <c r="E5361" s="73"/>
      <c r="F5361" s="73"/>
    </row>
    <row r="5362">
      <c r="A5362" s="73"/>
      <c r="B5362" s="73"/>
      <c r="C5362" s="73"/>
      <c r="D5362" s="73"/>
      <c r="E5362" s="73"/>
      <c r="F5362" s="73"/>
    </row>
    <row r="5363">
      <c r="A5363" s="73"/>
      <c r="B5363" s="73"/>
      <c r="C5363" s="73"/>
      <c r="D5363" s="73"/>
      <c r="E5363" s="73"/>
      <c r="F5363" s="73"/>
    </row>
    <row r="5364">
      <c r="A5364" s="73"/>
      <c r="B5364" s="73"/>
      <c r="C5364" s="73"/>
      <c r="D5364" s="73"/>
      <c r="E5364" s="73"/>
      <c r="F5364" s="73"/>
    </row>
    <row r="5365">
      <c r="A5365" s="73"/>
      <c r="B5365" s="73"/>
      <c r="C5365" s="73"/>
      <c r="D5365" s="73"/>
      <c r="E5365" s="73"/>
      <c r="F5365" s="73"/>
    </row>
    <row r="5366">
      <c r="A5366" s="73"/>
      <c r="B5366" s="73"/>
      <c r="C5366" s="73"/>
      <c r="D5366" s="73"/>
      <c r="E5366" s="73"/>
      <c r="F5366" s="73"/>
    </row>
    <row r="5367">
      <c r="A5367" s="73"/>
      <c r="B5367" s="73"/>
      <c r="C5367" s="73"/>
      <c r="D5367" s="73"/>
      <c r="E5367" s="73"/>
      <c r="F5367" s="73"/>
    </row>
    <row r="5368">
      <c r="A5368" s="73"/>
      <c r="B5368" s="73"/>
      <c r="C5368" s="73"/>
      <c r="D5368" s="73"/>
      <c r="E5368" s="73"/>
      <c r="F5368" s="73"/>
    </row>
    <row r="5369">
      <c r="A5369" s="73"/>
      <c r="B5369" s="73"/>
      <c r="C5369" s="73"/>
      <c r="D5369" s="73"/>
      <c r="E5369" s="73"/>
      <c r="F5369" s="73"/>
    </row>
    <row r="5370">
      <c r="A5370" s="73"/>
      <c r="B5370" s="73"/>
      <c r="C5370" s="73"/>
      <c r="D5370" s="73"/>
      <c r="E5370" s="73"/>
      <c r="F5370" s="73"/>
    </row>
    <row r="5371">
      <c r="A5371" s="73"/>
      <c r="B5371" s="73"/>
      <c r="C5371" s="73"/>
      <c r="D5371" s="73"/>
      <c r="E5371" s="73"/>
      <c r="F5371" s="73"/>
    </row>
    <row r="5372">
      <c r="A5372" s="73"/>
      <c r="B5372" s="73"/>
      <c r="C5372" s="73"/>
      <c r="D5372" s="73"/>
      <c r="E5372" s="73"/>
      <c r="F5372" s="73"/>
    </row>
    <row r="5373">
      <c r="A5373" s="73"/>
      <c r="B5373" s="73"/>
      <c r="C5373" s="73"/>
      <c r="D5373" s="73"/>
      <c r="E5373" s="73"/>
      <c r="F5373" s="73"/>
    </row>
    <row r="5374">
      <c r="A5374" s="73"/>
      <c r="B5374" s="73"/>
      <c r="C5374" s="73"/>
      <c r="D5374" s="73"/>
      <c r="E5374" s="73"/>
      <c r="F5374" s="73"/>
    </row>
    <row r="5375">
      <c r="A5375" s="73"/>
      <c r="B5375" s="73"/>
      <c r="C5375" s="73"/>
      <c r="D5375" s="73"/>
      <c r="E5375" s="73"/>
      <c r="F5375" s="73"/>
    </row>
    <row r="5376">
      <c r="A5376" s="73"/>
      <c r="B5376" s="73"/>
      <c r="C5376" s="73"/>
      <c r="D5376" s="73"/>
      <c r="E5376" s="73"/>
      <c r="F5376" s="73"/>
    </row>
    <row r="5377">
      <c r="A5377" s="73"/>
      <c r="B5377" s="73"/>
      <c r="C5377" s="73"/>
      <c r="D5377" s="73"/>
      <c r="E5377" s="73"/>
      <c r="F5377" s="73"/>
    </row>
    <row r="5378">
      <c r="A5378" s="73"/>
      <c r="B5378" s="73"/>
      <c r="C5378" s="73"/>
      <c r="D5378" s="73"/>
      <c r="E5378" s="73"/>
      <c r="F5378" s="73"/>
    </row>
    <row r="5379">
      <c r="A5379" s="73"/>
      <c r="B5379" s="73"/>
      <c r="C5379" s="73"/>
      <c r="D5379" s="73"/>
      <c r="E5379" s="73"/>
      <c r="F5379" s="73"/>
    </row>
    <row r="5380">
      <c r="A5380" s="73"/>
      <c r="B5380" s="73"/>
      <c r="C5380" s="73"/>
      <c r="D5380" s="73"/>
      <c r="E5380" s="73"/>
      <c r="F5380" s="73"/>
    </row>
    <row r="5381">
      <c r="A5381" s="73"/>
      <c r="B5381" s="73"/>
      <c r="C5381" s="73"/>
      <c r="D5381" s="73"/>
      <c r="E5381" s="73"/>
      <c r="F5381" s="73"/>
    </row>
    <row r="5382">
      <c r="A5382" s="73"/>
      <c r="B5382" s="73"/>
      <c r="C5382" s="73"/>
      <c r="D5382" s="73"/>
      <c r="E5382" s="73"/>
      <c r="F5382" s="73"/>
    </row>
    <row r="5383">
      <c r="A5383" s="73"/>
      <c r="B5383" s="73"/>
      <c r="C5383" s="73"/>
      <c r="D5383" s="73"/>
      <c r="E5383" s="73"/>
      <c r="F5383" s="73"/>
    </row>
    <row r="5384">
      <c r="A5384" s="73"/>
      <c r="B5384" s="73"/>
      <c r="C5384" s="73"/>
      <c r="D5384" s="73"/>
      <c r="E5384" s="73"/>
      <c r="F5384" s="73"/>
    </row>
    <row r="5385">
      <c r="A5385" s="73"/>
      <c r="B5385" s="73"/>
      <c r="C5385" s="73"/>
      <c r="D5385" s="73"/>
      <c r="E5385" s="73"/>
      <c r="F5385" s="73"/>
    </row>
    <row r="5386">
      <c r="A5386" s="73"/>
      <c r="B5386" s="73"/>
      <c r="C5386" s="73"/>
      <c r="D5386" s="73"/>
      <c r="E5386" s="73"/>
      <c r="F5386" s="73"/>
    </row>
    <row r="5387">
      <c r="A5387" s="73"/>
      <c r="B5387" s="73"/>
      <c r="C5387" s="73"/>
      <c r="D5387" s="73"/>
      <c r="E5387" s="73"/>
      <c r="F5387" s="73"/>
    </row>
    <row r="5388">
      <c r="A5388" s="73"/>
      <c r="B5388" s="73"/>
      <c r="C5388" s="73"/>
      <c r="D5388" s="73"/>
      <c r="E5388" s="73"/>
      <c r="F5388" s="73"/>
    </row>
    <row r="5389">
      <c r="A5389" s="73"/>
      <c r="B5389" s="73"/>
      <c r="C5389" s="73"/>
      <c r="D5389" s="73"/>
      <c r="E5389" s="73"/>
      <c r="F5389" s="73"/>
    </row>
    <row r="5390">
      <c r="A5390" s="73"/>
      <c r="B5390" s="73"/>
      <c r="C5390" s="73"/>
      <c r="D5390" s="73"/>
      <c r="E5390" s="73"/>
      <c r="F5390" s="73"/>
    </row>
    <row r="5391">
      <c r="A5391" s="73"/>
      <c r="B5391" s="73"/>
      <c r="C5391" s="73"/>
      <c r="D5391" s="73"/>
      <c r="E5391" s="73"/>
      <c r="F5391" s="73"/>
    </row>
    <row r="5392">
      <c r="A5392" s="73"/>
      <c r="B5392" s="73"/>
      <c r="C5392" s="73"/>
      <c r="D5392" s="73"/>
      <c r="E5392" s="73"/>
      <c r="F5392" s="73"/>
    </row>
    <row r="5393">
      <c r="A5393" s="73"/>
      <c r="B5393" s="73"/>
      <c r="C5393" s="73"/>
      <c r="D5393" s="73"/>
      <c r="E5393" s="73"/>
      <c r="F5393" s="73"/>
    </row>
    <row r="5394">
      <c r="A5394" s="73"/>
      <c r="B5394" s="73"/>
      <c r="C5394" s="73"/>
      <c r="D5394" s="73"/>
      <c r="E5394" s="73"/>
      <c r="F5394" s="73"/>
    </row>
    <row r="5395">
      <c r="A5395" s="73"/>
      <c r="B5395" s="73"/>
      <c r="C5395" s="73"/>
      <c r="D5395" s="73"/>
      <c r="E5395" s="73"/>
      <c r="F5395" s="73"/>
    </row>
    <row r="5396">
      <c r="A5396" s="73"/>
      <c r="B5396" s="73"/>
      <c r="C5396" s="73"/>
      <c r="D5396" s="73"/>
      <c r="E5396" s="73"/>
      <c r="F5396" s="73"/>
    </row>
    <row r="5397">
      <c r="A5397" s="73"/>
      <c r="B5397" s="73"/>
      <c r="C5397" s="73"/>
      <c r="D5397" s="73"/>
      <c r="E5397" s="73"/>
      <c r="F5397" s="73"/>
    </row>
    <row r="5398">
      <c r="A5398" s="73"/>
      <c r="B5398" s="73"/>
      <c r="C5398" s="73"/>
      <c r="D5398" s="73"/>
      <c r="E5398" s="73"/>
      <c r="F5398" s="73"/>
    </row>
    <row r="5399">
      <c r="A5399" s="73"/>
      <c r="B5399" s="73"/>
      <c r="C5399" s="73"/>
      <c r="D5399" s="73"/>
      <c r="E5399" s="73"/>
      <c r="F5399" s="73"/>
    </row>
    <row r="5400">
      <c r="A5400" s="73"/>
      <c r="B5400" s="73"/>
      <c r="C5400" s="73"/>
      <c r="D5400" s="73"/>
      <c r="E5400" s="73"/>
      <c r="F5400" s="73"/>
    </row>
    <row r="5401">
      <c r="A5401" s="73"/>
      <c r="B5401" s="73"/>
      <c r="C5401" s="73"/>
      <c r="D5401" s="73"/>
      <c r="E5401" s="73"/>
      <c r="F5401" s="73"/>
    </row>
    <row r="5402">
      <c r="A5402" s="73"/>
      <c r="B5402" s="73"/>
      <c r="C5402" s="73"/>
      <c r="D5402" s="73"/>
      <c r="E5402" s="73"/>
      <c r="F5402" s="73"/>
    </row>
    <row r="5403">
      <c r="A5403" s="73"/>
      <c r="B5403" s="73"/>
      <c r="C5403" s="73"/>
      <c r="D5403" s="73"/>
      <c r="E5403" s="73"/>
      <c r="F5403" s="73"/>
    </row>
    <row r="5404">
      <c r="A5404" s="73"/>
      <c r="B5404" s="73"/>
      <c r="C5404" s="73"/>
      <c r="D5404" s="73"/>
      <c r="E5404" s="73"/>
      <c r="F5404" s="73"/>
    </row>
    <row r="5405">
      <c r="A5405" s="73"/>
      <c r="B5405" s="73"/>
      <c r="C5405" s="73"/>
      <c r="D5405" s="73"/>
      <c r="E5405" s="73"/>
      <c r="F5405" s="73"/>
    </row>
    <row r="5406">
      <c r="A5406" s="73"/>
      <c r="B5406" s="73"/>
      <c r="C5406" s="73"/>
      <c r="D5406" s="73"/>
      <c r="E5406" s="73"/>
      <c r="F5406" s="73"/>
    </row>
    <row r="5407">
      <c r="A5407" s="73"/>
      <c r="B5407" s="73"/>
      <c r="C5407" s="73"/>
      <c r="D5407" s="73"/>
      <c r="E5407" s="73"/>
      <c r="F5407" s="73"/>
    </row>
    <row r="5408">
      <c r="A5408" s="73"/>
      <c r="B5408" s="73"/>
      <c r="C5408" s="73"/>
      <c r="D5408" s="73"/>
      <c r="E5408" s="73"/>
      <c r="F5408" s="73"/>
    </row>
    <row r="5409">
      <c r="A5409" s="73"/>
      <c r="B5409" s="73"/>
      <c r="C5409" s="73"/>
      <c r="D5409" s="73"/>
      <c r="E5409" s="73"/>
      <c r="F5409" s="73"/>
    </row>
    <row r="5410">
      <c r="A5410" s="73"/>
      <c r="B5410" s="73"/>
      <c r="C5410" s="73"/>
      <c r="D5410" s="73"/>
      <c r="E5410" s="73"/>
      <c r="F5410" s="73"/>
    </row>
    <row r="5411">
      <c r="A5411" s="73"/>
      <c r="B5411" s="73"/>
      <c r="C5411" s="73"/>
      <c r="D5411" s="73"/>
      <c r="E5411" s="73"/>
      <c r="F5411" s="73"/>
    </row>
    <row r="5412">
      <c r="A5412" s="73"/>
      <c r="B5412" s="73"/>
      <c r="C5412" s="73"/>
      <c r="D5412" s="73"/>
      <c r="E5412" s="73"/>
      <c r="F5412" s="73"/>
    </row>
    <row r="5413">
      <c r="A5413" s="73"/>
      <c r="B5413" s="73"/>
      <c r="C5413" s="73"/>
      <c r="D5413" s="73"/>
      <c r="E5413" s="73"/>
      <c r="F5413" s="73"/>
    </row>
    <row r="5414">
      <c r="A5414" s="73"/>
      <c r="B5414" s="73"/>
      <c r="C5414" s="73"/>
      <c r="D5414" s="73"/>
      <c r="E5414" s="73"/>
      <c r="F5414" s="73"/>
    </row>
    <row r="5415">
      <c r="A5415" s="73"/>
      <c r="B5415" s="73"/>
      <c r="C5415" s="73"/>
      <c r="D5415" s="73"/>
      <c r="E5415" s="73"/>
      <c r="F5415" s="73"/>
    </row>
    <row r="5416">
      <c r="A5416" s="73"/>
      <c r="B5416" s="73"/>
      <c r="C5416" s="73"/>
      <c r="D5416" s="73"/>
      <c r="E5416" s="73"/>
      <c r="F5416" s="73"/>
    </row>
    <row r="5417">
      <c r="A5417" s="73"/>
      <c r="B5417" s="73"/>
      <c r="C5417" s="73"/>
      <c r="D5417" s="73"/>
      <c r="E5417" s="73"/>
      <c r="F5417" s="73"/>
    </row>
    <row r="5418">
      <c r="A5418" s="73"/>
      <c r="B5418" s="73"/>
      <c r="C5418" s="73"/>
      <c r="D5418" s="73"/>
      <c r="E5418" s="73"/>
      <c r="F5418" s="73"/>
    </row>
    <row r="5419">
      <c r="A5419" s="73"/>
      <c r="B5419" s="73"/>
      <c r="C5419" s="73"/>
      <c r="D5419" s="73"/>
      <c r="E5419" s="73"/>
      <c r="F5419" s="7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0E6"/>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5.13"/>
    <col customWidth="1" min="3" max="3" width="14.38"/>
    <col customWidth="1" min="4" max="4" width="7.75"/>
    <col customWidth="1" min="5" max="5" width="17.25"/>
    <col customWidth="1" min="6" max="6" width="50.13"/>
    <col customWidth="1" min="7" max="7" width="9.0"/>
    <col customWidth="1" min="8" max="8" width="8.88"/>
    <col customWidth="1" min="9" max="9" width="10.75"/>
    <col customWidth="1" min="10" max="10" width="44.25"/>
    <col customWidth="1" min="11" max="11" width="7.88"/>
    <col customWidth="1" min="12" max="12" width="4.13"/>
    <col customWidth="1" min="13" max="14" width="9.5"/>
  </cols>
  <sheetData>
    <row r="1">
      <c r="A1" s="74" t="s">
        <v>42</v>
      </c>
      <c r="B1" s="74" t="s">
        <v>43</v>
      </c>
      <c r="C1" s="74" t="s">
        <v>44</v>
      </c>
      <c r="D1" s="74" t="s">
        <v>45</v>
      </c>
      <c r="E1" s="74" t="s">
        <v>46</v>
      </c>
      <c r="F1" s="74" t="s">
        <v>47</v>
      </c>
      <c r="G1" s="74" t="s">
        <v>48</v>
      </c>
      <c r="H1" s="74" t="s">
        <v>49</v>
      </c>
      <c r="I1" s="74" t="s">
        <v>50</v>
      </c>
      <c r="J1" s="74" t="s">
        <v>51</v>
      </c>
      <c r="K1" s="74" t="s">
        <v>52</v>
      </c>
      <c r="L1" s="74" t="s">
        <v>53</v>
      </c>
      <c r="M1" s="75" t="s">
        <v>54</v>
      </c>
      <c r="N1" s="75"/>
    </row>
    <row r="2">
      <c r="A2" s="11" t="s">
        <v>55</v>
      </c>
      <c r="B2" s="11" t="s">
        <v>56</v>
      </c>
      <c r="C2" s="11" t="s">
        <v>57</v>
      </c>
      <c r="D2" s="11">
        <v>1.0</v>
      </c>
      <c r="E2" s="11" t="s">
        <v>55</v>
      </c>
      <c r="F2" s="11" t="s">
        <v>55</v>
      </c>
      <c r="G2" s="11"/>
      <c r="H2" s="11" t="s">
        <v>58</v>
      </c>
      <c r="I2" s="11" t="s">
        <v>58</v>
      </c>
      <c r="J2" s="11" t="s">
        <v>55</v>
      </c>
      <c r="K2" s="11"/>
      <c r="L2" s="11">
        <v>2.0</v>
      </c>
      <c r="M2" s="76" t="str">
        <f t="array" ref="M2:M3367">IF(ISNUMBER(LEFT(A2:A3367)+0)*(RIGHT(A2:A3367)="p"),RIGHT(A2:A3367,2),IF(A2:A3367="",,"0p"))</f>
        <v>0p</v>
      </c>
      <c r="N2" s="76"/>
    </row>
    <row r="3">
      <c r="A3" s="11" t="s">
        <v>59</v>
      </c>
      <c r="B3" s="11" t="s">
        <v>56</v>
      </c>
      <c r="C3" s="11" t="s">
        <v>60</v>
      </c>
      <c r="D3" s="11">
        <v>1.0</v>
      </c>
      <c r="E3" s="11" t="s">
        <v>59</v>
      </c>
      <c r="F3" s="11" t="s">
        <v>59</v>
      </c>
      <c r="G3" s="11"/>
      <c r="H3" s="11" t="s">
        <v>61</v>
      </c>
      <c r="I3" s="11" t="s">
        <v>61</v>
      </c>
      <c r="J3" s="11" t="s">
        <v>59</v>
      </c>
      <c r="K3" s="11"/>
      <c r="L3" s="11">
        <v>3.0</v>
      </c>
      <c r="M3" s="76" t="s">
        <v>62</v>
      </c>
      <c r="N3" s="76"/>
    </row>
    <row r="4">
      <c r="A4" s="11" t="s">
        <v>63</v>
      </c>
      <c r="B4" s="11" t="s">
        <v>56</v>
      </c>
      <c r="C4" s="11" t="s">
        <v>64</v>
      </c>
      <c r="D4" s="11">
        <v>1.0</v>
      </c>
      <c r="E4" s="11" t="s">
        <v>63</v>
      </c>
      <c r="F4" s="11" t="s">
        <v>63</v>
      </c>
      <c r="G4" s="11"/>
      <c r="H4" s="11" t="s">
        <v>65</v>
      </c>
      <c r="I4" s="11" t="s">
        <v>65</v>
      </c>
      <c r="J4" s="11" t="s">
        <v>63</v>
      </c>
      <c r="K4" s="11"/>
      <c r="L4" s="11">
        <v>5.0</v>
      </c>
      <c r="M4" s="76" t="s">
        <v>62</v>
      </c>
      <c r="N4" s="76"/>
    </row>
    <row r="5">
      <c r="A5" s="11" t="s">
        <v>66</v>
      </c>
      <c r="B5" s="11" t="s">
        <v>56</v>
      </c>
      <c r="C5" s="11" t="s">
        <v>67</v>
      </c>
      <c r="D5" s="11">
        <v>1.0</v>
      </c>
      <c r="E5" s="11" t="s">
        <v>66</v>
      </c>
      <c r="F5" s="11" t="s">
        <v>66</v>
      </c>
      <c r="G5" s="11"/>
      <c r="H5" s="11" t="s">
        <v>68</v>
      </c>
      <c r="I5" s="11" t="s">
        <v>68</v>
      </c>
      <c r="J5" s="11" t="s">
        <v>66</v>
      </c>
      <c r="K5" s="11"/>
      <c r="L5" s="11">
        <v>6.0</v>
      </c>
      <c r="M5" s="76" t="s">
        <v>62</v>
      </c>
      <c r="N5" s="76"/>
    </row>
    <row r="6">
      <c r="A6" s="11" t="s">
        <v>69</v>
      </c>
      <c r="B6" s="11" t="s">
        <v>56</v>
      </c>
      <c r="C6" s="11" t="s">
        <v>70</v>
      </c>
      <c r="D6" s="11">
        <v>1.0</v>
      </c>
      <c r="E6" s="11" t="s">
        <v>69</v>
      </c>
      <c r="F6" s="11" t="s">
        <v>69</v>
      </c>
      <c r="G6" s="11"/>
      <c r="H6" s="11" t="s">
        <v>71</v>
      </c>
      <c r="I6" s="11" t="s">
        <v>71</v>
      </c>
      <c r="J6" s="11" t="s">
        <v>69</v>
      </c>
      <c r="K6" s="11"/>
      <c r="L6" s="11">
        <v>7.0</v>
      </c>
      <c r="M6" s="76" t="s">
        <v>62</v>
      </c>
      <c r="N6" s="76"/>
    </row>
    <row r="7">
      <c r="A7" s="11" t="s">
        <v>72</v>
      </c>
      <c r="B7" s="11" t="s">
        <v>56</v>
      </c>
      <c r="C7" s="11" t="s">
        <v>73</v>
      </c>
      <c r="D7" s="11">
        <v>1.0</v>
      </c>
      <c r="E7" s="11" t="s">
        <v>72</v>
      </c>
      <c r="F7" s="11" t="s">
        <v>72</v>
      </c>
      <c r="G7" s="11"/>
      <c r="H7" s="11" t="s">
        <v>74</v>
      </c>
      <c r="I7" s="11" t="s">
        <v>74</v>
      </c>
      <c r="J7" s="11" t="s">
        <v>72</v>
      </c>
      <c r="K7" s="11"/>
      <c r="L7" s="11">
        <v>8.0</v>
      </c>
      <c r="M7" s="76" t="s">
        <v>62</v>
      </c>
      <c r="N7" s="76"/>
    </row>
    <row r="8">
      <c r="A8" s="11" t="s">
        <v>75</v>
      </c>
      <c r="B8" s="11" t="s">
        <v>56</v>
      </c>
      <c r="C8" s="11" t="s">
        <v>76</v>
      </c>
      <c r="D8" s="11">
        <v>1.0</v>
      </c>
      <c r="E8" s="11" t="s">
        <v>75</v>
      </c>
      <c r="F8" s="11" t="s">
        <v>75</v>
      </c>
      <c r="G8" s="11"/>
      <c r="H8" s="11" t="s">
        <v>77</v>
      </c>
      <c r="I8" s="11" t="s">
        <v>77</v>
      </c>
      <c r="J8" s="11" t="s">
        <v>75</v>
      </c>
      <c r="K8" s="11"/>
      <c r="L8" s="11">
        <v>10.0</v>
      </c>
      <c r="M8" s="76" t="s">
        <v>62</v>
      </c>
      <c r="N8" s="76"/>
    </row>
    <row r="9">
      <c r="A9" s="11" t="s">
        <v>78</v>
      </c>
      <c r="B9" s="11" t="s">
        <v>56</v>
      </c>
      <c r="C9" s="11" t="s">
        <v>79</v>
      </c>
      <c r="D9" s="11">
        <v>1.0</v>
      </c>
      <c r="E9" s="11" t="s">
        <v>78</v>
      </c>
      <c r="F9" s="11" t="s">
        <v>78</v>
      </c>
      <c r="G9" s="11"/>
      <c r="H9" s="11" t="s">
        <v>80</v>
      </c>
      <c r="I9" s="11" t="s">
        <v>80</v>
      </c>
      <c r="J9" s="11" t="s">
        <v>78</v>
      </c>
      <c r="K9" s="11"/>
      <c r="L9" s="11">
        <v>11.0</v>
      </c>
      <c r="M9" s="76" t="s">
        <v>62</v>
      </c>
      <c r="N9" s="76"/>
    </row>
    <row r="10">
      <c r="A10" s="11" t="s">
        <v>81</v>
      </c>
      <c r="B10" s="11" t="s">
        <v>56</v>
      </c>
      <c r="C10" s="11" t="s">
        <v>82</v>
      </c>
      <c r="D10" s="11">
        <v>1.0</v>
      </c>
      <c r="E10" s="11" t="s">
        <v>81</v>
      </c>
      <c r="F10" s="11" t="s">
        <v>81</v>
      </c>
      <c r="G10" s="11"/>
      <c r="H10" s="11" t="s">
        <v>83</v>
      </c>
      <c r="I10" s="11" t="s">
        <v>83</v>
      </c>
      <c r="J10" s="11" t="s">
        <v>81</v>
      </c>
      <c r="K10" s="11"/>
      <c r="L10" s="11">
        <v>12.0</v>
      </c>
      <c r="M10" s="76" t="s">
        <v>62</v>
      </c>
      <c r="N10" s="76"/>
    </row>
    <row r="11">
      <c r="A11" s="11" t="s">
        <v>84</v>
      </c>
      <c r="B11" s="11" t="s">
        <v>56</v>
      </c>
      <c r="C11" s="11" t="s">
        <v>85</v>
      </c>
      <c r="D11" s="11">
        <v>1.0</v>
      </c>
      <c r="E11" s="11" t="s">
        <v>86</v>
      </c>
      <c r="F11" s="11" t="s">
        <v>87</v>
      </c>
      <c r="G11" s="11"/>
      <c r="H11" s="11" t="s">
        <v>88</v>
      </c>
      <c r="I11" s="11" t="s">
        <v>89</v>
      </c>
      <c r="J11" s="11" t="s">
        <v>87</v>
      </c>
      <c r="K11" s="11"/>
      <c r="L11" s="11">
        <v>55.0</v>
      </c>
      <c r="M11" s="76" t="s">
        <v>90</v>
      </c>
      <c r="N11" s="76"/>
    </row>
    <row r="12">
      <c r="A12" s="11" t="s">
        <v>91</v>
      </c>
      <c r="B12" s="11" t="s">
        <v>56</v>
      </c>
      <c r="C12" s="11" t="s">
        <v>92</v>
      </c>
      <c r="D12" s="11">
        <v>1.0</v>
      </c>
      <c r="E12" s="11" t="s">
        <v>93</v>
      </c>
      <c r="F12" s="11" t="s">
        <v>94</v>
      </c>
      <c r="G12" s="11"/>
      <c r="H12" s="11" t="s">
        <v>95</v>
      </c>
      <c r="I12" s="11" t="s">
        <v>96</v>
      </c>
      <c r="J12" s="11" t="s">
        <v>94</v>
      </c>
      <c r="K12" s="11"/>
      <c r="L12" s="11">
        <v>56.0</v>
      </c>
      <c r="M12" s="76" t="s">
        <v>90</v>
      </c>
      <c r="N12" s="76"/>
    </row>
    <row r="13">
      <c r="A13" s="11" t="s">
        <v>97</v>
      </c>
      <c r="B13" s="11" t="s">
        <v>56</v>
      </c>
      <c r="C13" s="11" t="s">
        <v>98</v>
      </c>
      <c r="D13" s="11">
        <v>1.0</v>
      </c>
      <c r="E13" s="11" t="s">
        <v>99</v>
      </c>
      <c r="F13" s="11" t="s">
        <v>100</v>
      </c>
      <c r="G13" s="11"/>
      <c r="H13" s="11" t="s">
        <v>101</v>
      </c>
      <c r="I13" s="11" t="s">
        <v>102</v>
      </c>
      <c r="J13" s="11" t="s">
        <v>100</v>
      </c>
      <c r="K13" s="11"/>
      <c r="L13" s="11">
        <v>59.0</v>
      </c>
      <c r="M13" s="76" t="s">
        <v>90</v>
      </c>
      <c r="N13" s="76"/>
    </row>
    <row r="14">
      <c r="A14" s="11" t="s">
        <v>103</v>
      </c>
      <c r="B14" s="11" t="s">
        <v>56</v>
      </c>
      <c r="C14" s="11" t="s">
        <v>104</v>
      </c>
      <c r="D14" s="11">
        <v>1.0</v>
      </c>
      <c r="E14" s="11" t="s">
        <v>105</v>
      </c>
      <c r="F14" s="11" t="s">
        <v>106</v>
      </c>
      <c r="G14" s="11"/>
      <c r="H14" s="11" t="s">
        <v>107</v>
      </c>
      <c r="I14" s="11" t="s">
        <v>108</v>
      </c>
      <c r="J14" s="11" t="s">
        <v>106</v>
      </c>
      <c r="K14" s="11"/>
      <c r="L14" s="11">
        <v>62.0</v>
      </c>
      <c r="M14" s="76" t="s">
        <v>90</v>
      </c>
      <c r="N14" s="76"/>
    </row>
    <row r="15">
      <c r="A15" s="11" t="s">
        <v>109</v>
      </c>
      <c r="B15" s="11" t="s">
        <v>56</v>
      </c>
      <c r="C15" s="11" t="s">
        <v>110</v>
      </c>
      <c r="D15" s="11">
        <v>1.0</v>
      </c>
      <c r="E15" s="11" t="s">
        <v>111</v>
      </c>
      <c r="F15" s="11" t="s">
        <v>112</v>
      </c>
      <c r="G15" s="11"/>
      <c r="H15" s="11" t="s">
        <v>113</v>
      </c>
      <c r="I15" s="11" t="s">
        <v>114</v>
      </c>
      <c r="J15" s="11" t="s">
        <v>112</v>
      </c>
      <c r="K15" s="11"/>
      <c r="L15" s="11">
        <v>65.0</v>
      </c>
      <c r="M15" s="76" t="s">
        <v>90</v>
      </c>
      <c r="N15" s="76"/>
    </row>
    <row r="16">
      <c r="A16" s="11" t="s">
        <v>115</v>
      </c>
      <c r="B16" s="11" t="s">
        <v>56</v>
      </c>
      <c r="C16" s="11" t="s">
        <v>116</v>
      </c>
      <c r="D16" s="11">
        <v>1.0</v>
      </c>
      <c r="E16" s="11" t="s">
        <v>117</v>
      </c>
      <c r="F16" s="11" t="s">
        <v>118</v>
      </c>
      <c r="G16" s="11"/>
      <c r="H16" s="11" t="s">
        <v>119</v>
      </c>
      <c r="I16" s="11" t="s">
        <v>120</v>
      </c>
      <c r="J16" s="11" t="s">
        <v>118</v>
      </c>
      <c r="K16" s="11"/>
      <c r="L16" s="11">
        <v>85.0</v>
      </c>
      <c r="M16" s="76" t="s">
        <v>90</v>
      </c>
      <c r="N16" s="76"/>
    </row>
    <row r="17">
      <c r="A17" s="11" t="s">
        <v>121</v>
      </c>
      <c r="B17" s="11" t="s">
        <v>56</v>
      </c>
      <c r="C17" s="11" t="s">
        <v>122</v>
      </c>
      <c r="D17" s="11">
        <v>1.0</v>
      </c>
      <c r="E17" s="11" t="s">
        <v>123</v>
      </c>
      <c r="F17" s="11" t="s">
        <v>124</v>
      </c>
      <c r="G17" s="11"/>
      <c r="H17" s="11" t="s">
        <v>125</v>
      </c>
      <c r="I17" s="11" t="s">
        <v>126</v>
      </c>
      <c r="J17" s="11" t="s">
        <v>124</v>
      </c>
      <c r="K17" s="11"/>
      <c r="L17" s="11">
        <v>86.0</v>
      </c>
      <c r="M17" s="76" t="s">
        <v>90</v>
      </c>
      <c r="N17" s="76"/>
    </row>
    <row r="18">
      <c r="A18" s="11" t="s">
        <v>127</v>
      </c>
      <c r="B18" s="11" t="s">
        <v>56</v>
      </c>
      <c r="C18" s="11" t="s">
        <v>128</v>
      </c>
      <c r="D18" s="11">
        <v>1.0</v>
      </c>
      <c r="E18" s="11" t="s">
        <v>129</v>
      </c>
      <c r="F18" s="11" t="s">
        <v>130</v>
      </c>
      <c r="G18" s="11"/>
      <c r="H18" s="11" t="s">
        <v>131</v>
      </c>
      <c r="I18" s="11" t="s">
        <v>132</v>
      </c>
      <c r="J18" s="11" t="s">
        <v>130</v>
      </c>
      <c r="K18" s="11"/>
      <c r="L18" s="11">
        <v>88.0</v>
      </c>
      <c r="M18" s="76" t="s">
        <v>90</v>
      </c>
      <c r="N18" s="76"/>
    </row>
    <row r="19">
      <c r="A19" s="11" t="s">
        <v>133</v>
      </c>
      <c r="B19" s="11" t="s">
        <v>56</v>
      </c>
      <c r="C19" s="11" t="s">
        <v>134</v>
      </c>
      <c r="D19" s="11">
        <v>1.0</v>
      </c>
      <c r="E19" s="11" t="s">
        <v>135</v>
      </c>
      <c r="F19" s="11" t="s">
        <v>136</v>
      </c>
      <c r="G19" s="11"/>
      <c r="H19" s="11" t="s">
        <v>137</v>
      </c>
      <c r="I19" s="11" t="s">
        <v>138</v>
      </c>
      <c r="J19" s="11" t="s">
        <v>136</v>
      </c>
      <c r="K19" s="11"/>
      <c r="L19" s="11">
        <v>89.0</v>
      </c>
      <c r="M19" s="76" t="s">
        <v>90</v>
      </c>
      <c r="N19" s="76"/>
    </row>
    <row r="20">
      <c r="A20" s="11" t="s">
        <v>139</v>
      </c>
      <c r="B20" s="11" t="s">
        <v>56</v>
      </c>
      <c r="C20" s="11" t="s">
        <v>140</v>
      </c>
      <c r="D20" s="11">
        <v>1.0</v>
      </c>
      <c r="E20" s="11" t="s">
        <v>141</v>
      </c>
      <c r="F20" s="11" t="s">
        <v>142</v>
      </c>
      <c r="G20" s="11"/>
      <c r="H20" s="11" t="s">
        <v>143</v>
      </c>
      <c r="I20" s="11" t="s">
        <v>144</v>
      </c>
      <c r="J20" s="11" t="s">
        <v>142</v>
      </c>
      <c r="K20" s="11"/>
      <c r="L20" s="11">
        <v>92.0</v>
      </c>
      <c r="M20" s="76" t="s">
        <v>90</v>
      </c>
      <c r="N20" s="76"/>
    </row>
    <row r="21">
      <c r="A21" s="11" t="s">
        <v>145</v>
      </c>
      <c r="B21" s="11" t="s">
        <v>56</v>
      </c>
      <c r="C21" s="11" t="s">
        <v>146</v>
      </c>
      <c r="D21" s="11">
        <v>1.0</v>
      </c>
      <c r="E21" s="11" t="s">
        <v>147</v>
      </c>
      <c r="F21" s="11" t="s">
        <v>148</v>
      </c>
      <c r="G21" s="11"/>
      <c r="H21" s="11" t="s">
        <v>149</v>
      </c>
      <c r="I21" s="11" t="s">
        <v>150</v>
      </c>
      <c r="J21" s="11" t="s">
        <v>148</v>
      </c>
      <c r="K21" s="11"/>
      <c r="L21" s="11">
        <v>96.0</v>
      </c>
      <c r="M21" s="76" t="s">
        <v>90</v>
      </c>
      <c r="N21" s="76"/>
    </row>
    <row r="22">
      <c r="A22" s="11" t="s">
        <v>151</v>
      </c>
      <c r="B22" s="11" t="s">
        <v>56</v>
      </c>
      <c r="C22" s="11" t="s">
        <v>152</v>
      </c>
      <c r="D22" s="77">
        <v>1.0</v>
      </c>
      <c r="E22" s="11" t="s">
        <v>153</v>
      </c>
      <c r="F22" s="11" t="s">
        <v>154</v>
      </c>
      <c r="H22" s="11" t="s">
        <v>155</v>
      </c>
      <c r="I22" s="11" t="s">
        <v>156</v>
      </c>
      <c r="J22" s="11" t="s">
        <v>154</v>
      </c>
      <c r="L22" s="11">
        <v>97.0</v>
      </c>
      <c r="M22" s="76" t="s">
        <v>90</v>
      </c>
      <c r="N22" s="76"/>
    </row>
    <row r="23">
      <c r="A23" s="11" t="s">
        <v>157</v>
      </c>
      <c r="B23" s="11" t="s">
        <v>56</v>
      </c>
      <c r="C23" s="11" t="s">
        <v>158</v>
      </c>
      <c r="D23" s="11">
        <v>0.0</v>
      </c>
      <c r="E23" s="11" t="s">
        <v>159</v>
      </c>
      <c r="F23" s="11" t="s">
        <v>160</v>
      </c>
      <c r="G23" s="11"/>
      <c r="H23" s="11" t="s">
        <v>161</v>
      </c>
      <c r="I23" s="11" t="s">
        <v>161</v>
      </c>
      <c r="J23" s="11" t="s">
        <v>160</v>
      </c>
      <c r="K23" s="11"/>
      <c r="L23" s="11">
        <v>105.0</v>
      </c>
      <c r="M23" s="76" t="s">
        <v>62</v>
      </c>
      <c r="N23" s="76"/>
    </row>
    <row r="24">
      <c r="A24" s="11" t="s">
        <v>162</v>
      </c>
      <c r="B24" s="11" t="s">
        <v>56</v>
      </c>
      <c r="C24" s="11" t="s">
        <v>158</v>
      </c>
      <c r="D24" s="11">
        <v>1.0</v>
      </c>
      <c r="E24" s="11" t="s">
        <v>159</v>
      </c>
      <c r="F24" s="11" t="s">
        <v>160</v>
      </c>
      <c r="G24" s="11"/>
      <c r="H24" s="11" t="s">
        <v>161</v>
      </c>
      <c r="I24" s="11" t="s">
        <v>161</v>
      </c>
      <c r="J24" s="11" t="s">
        <v>160</v>
      </c>
      <c r="K24" s="11"/>
      <c r="L24" s="11">
        <v>105.0</v>
      </c>
      <c r="M24" s="76" t="s">
        <v>62</v>
      </c>
      <c r="N24" s="76"/>
    </row>
    <row r="25">
      <c r="A25" s="11" t="s">
        <v>163</v>
      </c>
      <c r="B25" s="11" t="s">
        <v>56</v>
      </c>
      <c r="C25" s="11" t="s">
        <v>158</v>
      </c>
      <c r="D25" s="11">
        <v>0.0</v>
      </c>
      <c r="E25" s="11" t="s">
        <v>159</v>
      </c>
      <c r="F25" s="11" t="s">
        <v>160</v>
      </c>
      <c r="G25" s="11"/>
      <c r="H25" s="11" t="s">
        <v>161</v>
      </c>
      <c r="I25" s="11" t="s">
        <v>161</v>
      </c>
      <c r="J25" s="11" t="s">
        <v>160</v>
      </c>
      <c r="K25" s="11"/>
      <c r="L25" s="11">
        <v>105.0</v>
      </c>
      <c r="M25" s="76" t="s">
        <v>62</v>
      </c>
      <c r="N25" s="76"/>
    </row>
    <row r="26">
      <c r="A26" s="11" t="s">
        <v>164</v>
      </c>
      <c r="B26" s="11" t="s">
        <v>56</v>
      </c>
      <c r="C26" s="11" t="s">
        <v>165</v>
      </c>
      <c r="D26" s="11">
        <v>1.0</v>
      </c>
      <c r="E26" s="11" t="s">
        <v>166</v>
      </c>
      <c r="F26" s="11" t="s">
        <v>167</v>
      </c>
      <c r="G26" s="11"/>
      <c r="H26" s="11" t="s">
        <v>168</v>
      </c>
      <c r="I26" s="11" t="s">
        <v>169</v>
      </c>
      <c r="J26" s="11" t="s">
        <v>167</v>
      </c>
      <c r="K26" s="11"/>
      <c r="L26" s="11">
        <v>106.0</v>
      </c>
      <c r="M26" s="76" t="s">
        <v>90</v>
      </c>
      <c r="N26" s="76"/>
    </row>
    <row r="27">
      <c r="A27" s="11" t="s">
        <v>170</v>
      </c>
      <c r="B27" s="11" t="s">
        <v>56</v>
      </c>
      <c r="C27" s="11" t="s">
        <v>171</v>
      </c>
      <c r="D27" s="77">
        <v>1.0</v>
      </c>
      <c r="E27" s="11" t="s">
        <v>172</v>
      </c>
      <c r="F27" s="11" t="s">
        <v>173</v>
      </c>
      <c r="H27" s="11" t="s">
        <v>174</v>
      </c>
      <c r="I27" s="11" t="s">
        <v>175</v>
      </c>
      <c r="J27" s="11" t="s">
        <v>173</v>
      </c>
      <c r="L27" s="11">
        <v>107.0</v>
      </c>
      <c r="M27" s="76" t="s">
        <v>90</v>
      </c>
      <c r="N27" s="76"/>
    </row>
    <row r="28">
      <c r="A28" s="11" t="s">
        <v>176</v>
      </c>
      <c r="B28" s="11" t="s">
        <v>56</v>
      </c>
      <c r="C28" s="11" t="s">
        <v>177</v>
      </c>
      <c r="D28" s="11">
        <v>1.0</v>
      </c>
      <c r="E28" s="11" t="s">
        <v>178</v>
      </c>
      <c r="F28" s="11" t="s">
        <v>179</v>
      </c>
      <c r="G28" s="11"/>
      <c r="H28" s="11" t="s">
        <v>180</v>
      </c>
      <c r="I28" s="11" t="s">
        <v>181</v>
      </c>
      <c r="J28" s="11" t="s">
        <v>179</v>
      </c>
      <c r="K28" s="11"/>
      <c r="L28" s="11">
        <v>109.0</v>
      </c>
      <c r="M28" s="76" t="s">
        <v>90</v>
      </c>
      <c r="N28" s="76"/>
    </row>
    <row r="29">
      <c r="A29" s="11" t="s">
        <v>182</v>
      </c>
      <c r="B29" s="11" t="s">
        <v>56</v>
      </c>
      <c r="C29" s="11" t="s">
        <v>183</v>
      </c>
      <c r="D29" s="11">
        <v>1.0</v>
      </c>
      <c r="E29" s="11" t="s">
        <v>184</v>
      </c>
      <c r="F29" s="11" t="s">
        <v>185</v>
      </c>
      <c r="G29" s="11"/>
      <c r="H29" s="11" t="s">
        <v>186</v>
      </c>
      <c r="I29" s="11" t="s">
        <v>187</v>
      </c>
      <c r="J29" s="11" t="s">
        <v>185</v>
      </c>
      <c r="K29" s="11"/>
      <c r="L29" s="11">
        <v>110.0</v>
      </c>
      <c r="M29" s="76" t="s">
        <v>90</v>
      </c>
      <c r="N29" s="76"/>
    </row>
    <row r="30">
      <c r="A30" s="11" t="s">
        <v>188</v>
      </c>
      <c r="B30" s="11" t="s">
        <v>56</v>
      </c>
      <c r="C30" s="11" t="s">
        <v>189</v>
      </c>
      <c r="D30" s="11">
        <v>1.0</v>
      </c>
      <c r="E30" s="11" t="s">
        <v>190</v>
      </c>
      <c r="F30" s="11" t="s">
        <v>191</v>
      </c>
      <c r="G30" s="11"/>
      <c r="H30" s="11" t="s">
        <v>192</v>
      </c>
      <c r="I30" s="11" t="s">
        <v>193</v>
      </c>
      <c r="J30" s="11" t="s">
        <v>191</v>
      </c>
      <c r="K30" s="11"/>
      <c r="L30" s="11">
        <v>112.0</v>
      </c>
      <c r="M30" s="76" t="s">
        <v>90</v>
      </c>
      <c r="N30" s="76"/>
    </row>
    <row r="31">
      <c r="A31" s="11" t="s">
        <v>194</v>
      </c>
      <c r="B31" s="11" t="s">
        <v>56</v>
      </c>
      <c r="C31" s="11" t="s">
        <v>195</v>
      </c>
      <c r="D31" s="11">
        <v>1.0</v>
      </c>
      <c r="E31" s="11" t="s">
        <v>196</v>
      </c>
      <c r="F31" s="11" t="s">
        <v>197</v>
      </c>
      <c r="G31" s="11"/>
      <c r="H31" s="11" t="s">
        <v>198</v>
      </c>
      <c r="I31" s="11" t="s">
        <v>199</v>
      </c>
      <c r="J31" s="11" t="s">
        <v>197</v>
      </c>
      <c r="K31" s="11"/>
      <c r="L31" s="11">
        <v>122.0</v>
      </c>
      <c r="M31" s="76" t="s">
        <v>90</v>
      </c>
      <c r="N31" s="76"/>
    </row>
    <row r="32">
      <c r="A32" s="11" t="s">
        <v>200</v>
      </c>
      <c r="B32" s="11" t="s">
        <v>56</v>
      </c>
      <c r="C32" s="11" t="s">
        <v>201</v>
      </c>
      <c r="D32" s="11">
        <v>1.0</v>
      </c>
      <c r="E32" s="11" t="s">
        <v>202</v>
      </c>
      <c r="F32" s="11" t="s">
        <v>203</v>
      </c>
      <c r="G32" s="11"/>
      <c r="H32" s="11" t="s">
        <v>204</v>
      </c>
      <c r="I32" s="11" t="s">
        <v>205</v>
      </c>
      <c r="J32" s="11" t="s">
        <v>203</v>
      </c>
      <c r="K32" s="11"/>
      <c r="L32" s="11">
        <v>123.0</v>
      </c>
      <c r="M32" s="76" t="s">
        <v>90</v>
      </c>
      <c r="N32" s="76"/>
    </row>
    <row r="33">
      <c r="A33" s="11" t="s">
        <v>206</v>
      </c>
      <c r="B33" s="11" t="s">
        <v>56</v>
      </c>
      <c r="C33" s="11" t="s">
        <v>207</v>
      </c>
      <c r="D33" s="11">
        <v>1.0</v>
      </c>
      <c r="E33" s="11" t="s">
        <v>208</v>
      </c>
      <c r="F33" s="11" t="s">
        <v>209</v>
      </c>
      <c r="G33" s="11"/>
      <c r="H33" s="11" t="s">
        <v>210</v>
      </c>
      <c r="I33" s="11" t="s">
        <v>211</v>
      </c>
      <c r="J33" s="11" t="s">
        <v>209</v>
      </c>
      <c r="K33" s="11"/>
      <c r="L33" s="11">
        <v>124.0</v>
      </c>
      <c r="M33" s="76" t="s">
        <v>90</v>
      </c>
      <c r="N33" s="76"/>
    </row>
    <row r="34">
      <c r="A34" s="11" t="s">
        <v>212</v>
      </c>
      <c r="B34" s="11" t="s">
        <v>56</v>
      </c>
      <c r="C34" s="11" t="s">
        <v>213</v>
      </c>
      <c r="D34" s="11">
        <v>1.0</v>
      </c>
      <c r="E34" s="11" t="s">
        <v>214</v>
      </c>
      <c r="F34" s="11" t="s">
        <v>215</v>
      </c>
      <c r="G34" s="11"/>
      <c r="H34" s="11" t="s">
        <v>216</v>
      </c>
      <c r="I34" s="11" t="s">
        <v>217</v>
      </c>
      <c r="J34" s="11" t="s">
        <v>215</v>
      </c>
      <c r="K34" s="11"/>
      <c r="L34" s="11">
        <v>125.0</v>
      </c>
      <c r="M34" s="76" t="s">
        <v>90</v>
      </c>
      <c r="N34" s="76"/>
    </row>
    <row r="35">
      <c r="A35" s="11" t="s">
        <v>218</v>
      </c>
      <c r="B35" s="11" t="s">
        <v>56</v>
      </c>
      <c r="C35" s="11" t="s">
        <v>219</v>
      </c>
      <c r="D35" s="11">
        <v>1.0</v>
      </c>
      <c r="E35" s="11" t="s">
        <v>220</v>
      </c>
      <c r="F35" s="11" t="s">
        <v>221</v>
      </c>
      <c r="G35" s="11"/>
      <c r="H35" s="11" t="s">
        <v>222</v>
      </c>
      <c r="I35" s="11" t="s">
        <v>223</v>
      </c>
      <c r="J35" s="11" t="s">
        <v>221</v>
      </c>
      <c r="K35" s="11"/>
      <c r="L35" s="11">
        <v>126.0</v>
      </c>
      <c r="M35" s="76" t="s">
        <v>90</v>
      </c>
      <c r="N35" s="76"/>
    </row>
    <row r="36">
      <c r="A36" s="11" t="s">
        <v>157</v>
      </c>
      <c r="B36" s="11" t="s">
        <v>56</v>
      </c>
      <c r="C36" s="11" t="s">
        <v>224</v>
      </c>
      <c r="D36" s="11">
        <v>1.0</v>
      </c>
      <c r="E36" s="11" t="s">
        <v>159</v>
      </c>
      <c r="F36" s="11" t="s">
        <v>225</v>
      </c>
      <c r="G36" s="11"/>
      <c r="H36" s="11" t="s">
        <v>226</v>
      </c>
      <c r="I36" s="11" t="s">
        <v>226</v>
      </c>
      <c r="J36" s="11" t="s">
        <v>225</v>
      </c>
      <c r="K36" s="11"/>
      <c r="L36" s="11">
        <v>127.0</v>
      </c>
      <c r="M36" s="76" t="s">
        <v>62</v>
      </c>
      <c r="N36" s="76"/>
    </row>
    <row r="37">
      <c r="A37" s="11" t="s">
        <v>162</v>
      </c>
      <c r="B37" s="11" t="s">
        <v>56</v>
      </c>
      <c r="C37" s="11" t="s">
        <v>224</v>
      </c>
      <c r="D37" s="11">
        <v>1.0</v>
      </c>
      <c r="E37" s="11" t="s">
        <v>159</v>
      </c>
      <c r="F37" s="11" t="s">
        <v>225</v>
      </c>
      <c r="G37" s="11"/>
      <c r="H37" s="11" t="s">
        <v>226</v>
      </c>
      <c r="I37" s="11" t="s">
        <v>226</v>
      </c>
      <c r="J37" s="11" t="s">
        <v>225</v>
      </c>
      <c r="K37" s="11"/>
      <c r="L37" s="11">
        <v>127.0</v>
      </c>
      <c r="M37" s="76" t="s">
        <v>62</v>
      </c>
      <c r="N37" s="76"/>
    </row>
    <row r="38">
      <c r="A38" s="11" t="s">
        <v>163</v>
      </c>
      <c r="B38" s="11" t="s">
        <v>56</v>
      </c>
      <c r="C38" s="11" t="s">
        <v>224</v>
      </c>
      <c r="D38" s="11">
        <v>2.0</v>
      </c>
      <c r="E38" s="11" t="s">
        <v>159</v>
      </c>
      <c r="F38" s="11" t="s">
        <v>225</v>
      </c>
      <c r="G38" s="11"/>
      <c r="H38" s="11" t="s">
        <v>226</v>
      </c>
      <c r="I38" s="11" t="s">
        <v>226</v>
      </c>
      <c r="J38" s="11" t="s">
        <v>225</v>
      </c>
      <c r="K38" s="11"/>
      <c r="L38" s="11">
        <v>127.0</v>
      </c>
      <c r="M38" s="76" t="s">
        <v>62</v>
      </c>
      <c r="N38" s="76"/>
    </row>
    <row r="39">
      <c r="A39" s="11" t="s">
        <v>227</v>
      </c>
      <c r="B39" s="11" t="s">
        <v>56</v>
      </c>
      <c r="C39" s="11" t="s">
        <v>228</v>
      </c>
      <c r="D39" s="11">
        <v>1.0</v>
      </c>
      <c r="E39" s="11" t="s">
        <v>229</v>
      </c>
      <c r="F39" s="11" t="s">
        <v>230</v>
      </c>
      <c r="G39" s="11"/>
      <c r="H39" s="11" t="s">
        <v>231</v>
      </c>
      <c r="I39" s="11" t="s">
        <v>232</v>
      </c>
      <c r="J39" s="11" t="s">
        <v>230</v>
      </c>
      <c r="K39" s="11"/>
      <c r="L39" s="11">
        <v>131.0</v>
      </c>
      <c r="M39" s="76" t="s">
        <v>90</v>
      </c>
      <c r="N39" s="76"/>
    </row>
    <row r="40">
      <c r="A40" s="11" t="s">
        <v>233</v>
      </c>
      <c r="B40" s="11" t="s">
        <v>56</v>
      </c>
      <c r="C40" s="11" t="s">
        <v>234</v>
      </c>
      <c r="D40" s="11">
        <v>1.0</v>
      </c>
      <c r="E40" s="11" t="s">
        <v>235</v>
      </c>
      <c r="F40" s="11" t="s">
        <v>236</v>
      </c>
      <c r="G40" s="11"/>
      <c r="H40" s="11" t="s">
        <v>237</v>
      </c>
      <c r="I40" s="11" t="s">
        <v>238</v>
      </c>
      <c r="J40" s="11" t="s">
        <v>236</v>
      </c>
      <c r="K40" s="11"/>
      <c r="L40" s="11">
        <v>133.0</v>
      </c>
      <c r="M40" s="76" t="s">
        <v>90</v>
      </c>
      <c r="N40" s="76"/>
    </row>
    <row r="41">
      <c r="A41" s="11" t="s">
        <v>239</v>
      </c>
      <c r="B41" s="11" t="s">
        <v>56</v>
      </c>
      <c r="C41" s="11" t="s">
        <v>240</v>
      </c>
      <c r="D41" s="77">
        <v>1.0</v>
      </c>
      <c r="E41" s="11" t="s">
        <v>241</v>
      </c>
      <c r="F41" s="11" t="s">
        <v>242</v>
      </c>
      <c r="H41" s="11" t="s">
        <v>243</v>
      </c>
      <c r="I41" s="11" t="s">
        <v>244</v>
      </c>
      <c r="J41" s="11" t="s">
        <v>242</v>
      </c>
      <c r="L41" s="11">
        <v>134.0</v>
      </c>
      <c r="M41" s="76" t="s">
        <v>90</v>
      </c>
      <c r="N41" s="76"/>
    </row>
    <row r="42">
      <c r="A42" s="11" t="s">
        <v>245</v>
      </c>
      <c r="B42" s="11" t="s">
        <v>56</v>
      </c>
      <c r="C42" s="11" t="s">
        <v>246</v>
      </c>
      <c r="D42" s="11">
        <v>1.0</v>
      </c>
      <c r="E42" s="11" t="s">
        <v>247</v>
      </c>
      <c r="F42" s="11" t="s">
        <v>248</v>
      </c>
      <c r="G42" s="11"/>
      <c r="H42" s="11" t="s">
        <v>249</v>
      </c>
      <c r="I42" s="11" t="s">
        <v>249</v>
      </c>
      <c r="J42" s="11" t="s">
        <v>248</v>
      </c>
      <c r="K42" s="11"/>
      <c r="L42" s="11">
        <v>135.0</v>
      </c>
      <c r="M42" s="76" t="s">
        <v>62</v>
      </c>
      <c r="N42" s="76"/>
    </row>
    <row r="43">
      <c r="A43" s="11" t="s">
        <v>250</v>
      </c>
      <c r="B43" s="11" t="s">
        <v>56</v>
      </c>
      <c r="C43" s="11" t="s">
        <v>251</v>
      </c>
      <c r="D43" s="11">
        <v>1.0</v>
      </c>
      <c r="E43" s="11" t="s">
        <v>247</v>
      </c>
      <c r="F43" s="11" t="s">
        <v>252</v>
      </c>
      <c r="G43" s="11"/>
      <c r="H43" s="11" t="s">
        <v>253</v>
      </c>
      <c r="I43" s="11" t="s">
        <v>253</v>
      </c>
      <c r="J43" s="11" t="s">
        <v>252</v>
      </c>
      <c r="K43" s="11"/>
      <c r="L43" s="11">
        <v>136.0</v>
      </c>
      <c r="M43" s="76" t="s">
        <v>62</v>
      </c>
      <c r="N43" s="76"/>
    </row>
    <row r="44">
      <c r="A44" s="11" t="s">
        <v>254</v>
      </c>
      <c r="B44" s="11" t="s">
        <v>56</v>
      </c>
      <c r="C44" s="11" t="s">
        <v>255</v>
      </c>
      <c r="D44" s="11">
        <v>1.0</v>
      </c>
      <c r="E44" s="11" t="s">
        <v>247</v>
      </c>
      <c r="F44" s="11" t="s">
        <v>256</v>
      </c>
      <c r="G44" s="11"/>
      <c r="H44" s="11" t="s">
        <v>257</v>
      </c>
      <c r="I44" s="11" t="s">
        <v>257</v>
      </c>
      <c r="J44" s="11" t="s">
        <v>256</v>
      </c>
      <c r="K44" s="11"/>
      <c r="L44" s="11">
        <v>137.0</v>
      </c>
      <c r="M44" s="76" t="s">
        <v>62</v>
      </c>
      <c r="N44" s="76"/>
    </row>
    <row r="45">
      <c r="A45" s="11" t="s">
        <v>258</v>
      </c>
      <c r="B45" s="11" t="s">
        <v>56</v>
      </c>
      <c r="C45" s="11" t="s">
        <v>259</v>
      </c>
      <c r="D45" s="11">
        <v>1.0</v>
      </c>
      <c r="E45" s="11" t="s">
        <v>247</v>
      </c>
      <c r="F45" s="11" t="s">
        <v>260</v>
      </c>
      <c r="G45" s="11"/>
      <c r="H45" s="11" t="s">
        <v>261</v>
      </c>
      <c r="I45" s="11" t="s">
        <v>261</v>
      </c>
      <c r="J45" s="11" t="s">
        <v>260</v>
      </c>
      <c r="K45" s="11"/>
      <c r="L45" s="11">
        <v>138.0</v>
      </c>
      <c r="M45" s="76" t="s">
        <v>62</v>
      </c>
      <c r="N45" s="76"/>
    </row>
    <row r="46">
      <c r="A46" s="11" t="s">
        <v>262</v>
      </c>
      <c r="B46" s="11" t="s">
        <v>56</v>
      </c>
      <c r="C46" s="11" t="s">
        <v>263</v>
      </c>
      <c r="D46" s="11">
        <v>1.0</v>
      </c>
      <c r="E46" s="11" t="s">
        <v>247</v>
      </c>
      <c r="F46" s="11" t="s">
        <v>264</v>
      </c>
      <c r="G46" s="11"/>
      <c r="H46" s="11" t="s">
        <v>265</v>
      </c>
      <c r="I46" s="11" t="s">
        <v>265</v>
      </c>
      <c r="J46" s="11" t="s">
        <v>264</v>
      </c>
      <c r="K46" s="11"/>
      <c r="L46" s="11">
        <v>139.0</v>
      </c>
      <c r="M46" s="76" t="s">
        <v>62</v>
      </c>
      <c r="N46" s="76"/>
    </row>
    <row r="47">
      <c r="A47" s="11" t="s">
        <v>266</v>
      </c>
      <c r="B47" s="11" t="s">
        <v>56</v>
      </c>
      <c r="C47" s="11" t="s">
        <v>267</v>
      </c>
      <c r="D47" s="11">
        <v>1.0</v>
      </c>
      <c r="E47" s="11" t="s">
        <v>247</v>
      </c>
      <c r="F47" s="11" t="s">
        <v>268</v>
      </c>
      <c r="G47" s="11"/>
      <c r="H47" s="11" t="s">
        <v>269</v>
      </c>
      <c r="I47" s="11" t="s">
        <v>269</v>
      </c>
      <c r="J47" s="11" t="s">
        <v>268</v>
      </c>
      <c r="K47" s="11"/>
      <c r="L47" s="11">
        <v>140.0</v>
      </c>
      <c r="M47" s="76" t="s">
        <v>62</v>
      </c>
      <c r="N47" s="76"/>
    </row>
    <row r="48">
      <c r="A48" s="11" t="s">
        <v>270</v>
      </c>
      <c r="B48" s="11" t="s">
        <v>56</v>
      </c>
      <c r="C48" s="11" t="s">
        <v>271</v>
      </c>
      <c r="D48" s="11">
        <v>1.0</v>
      </c>
      <c r="E48" s="11" t="s">
        <v>247</v>
      </c>
      <c r="F48" s="11" t="s">
        <v>272</v>
      </c>
      <c r="G48" s="11"/>
      <c r="H48" s="11" t="s">
        <v>273</v>
      </c>
      <c r="I48" s="11" t="s">
        <v>273</v>
      </c>
      <c r="J48" s="11" t="s">
        <v>272</v>
      </c>
      <c r="K48" s="11"/>
      <c r="L48" s="11">
        <v>141.0</v>
      </c>
      <c r="M48" s="76" t="s">
        <v>62</v>
      </c>
      <c r="N48" s="76"/>
    </row>
    <row r="49">
      <c r="A49" s="11" t="s">
        <v>274</v>
      </c>
      <c r="B49" s="11" t="s">
        <v>56</v>
      </c>
      <c r="C49" s="11" t="s">
        <v>275</v>
      </c>
      <c r="D49" s="11">
        <v>1.0</v>
      </c>
      <c r="E49" s="11" t="s">
        <v>247</v>
      </c>
      <c r="F49" s="11" t="s">
        <v>276</v>
      </c>
      <c r="G49" s="11"/>
      <c r="H49" s="11" t="s">
        <v>277</v>
      </c>
      <c r="I49" s="11" t="s">
        <v>277</v>
      </c>
      <c r="J49" s="11" t="s">
        <v>276</v>
      </c>
      <c r="K49" s="11"/>
      <c r="L49" s="11">
        <v>142.0</v>
      </c>
      <c r="M49" s="76" t="s">
        <v>62</v>
      </c>
      <c r="N49" s="76"/>
    </row>
    <row r="50">
      <c r="A50" s="11" t="s">
        <v>278</v>
      </c>
      <c r="B50" s="11" t="s">
        <v>56</v>
      </c>
      <c r="C50" s="11" t="s">
        <v>279</v>
      </c>
      <c r="D50" s="11">
        <v>1.0</v>
      </c>
      <c r="E50" s="11" t="s">
        <v>247</v>
      </c>
      <c r="F50" s="11" t="s">
        <v>280</v>
      </c>
      <c r="G50" s="11"/>
      <c r="H50" s="11" t="s">
        <v>281</v>
      </c>
      <c r="I50" s="11" t="s">
        <v>281</v>
      </c>
      <c r="J50" s="11" t="s">
        <v>280</v>
      </c>
      <c r="K50" s="11"/>
      <c r="L50" s="11">
        <v>143.0</v>
      </c>
      <c r="M50" s="76" t="s">
        <v>62</v>
      </c>
      <c r="N50" s="76"/>
    </row>
    <row r="51">
      <c r="A51" s="11" t="s">
        <v>157</v>
      </c>
      <c r="B51" s="11" t="s">
        <v>56</v>
      </c>
      <c r="C51" s="11" t="s">
        <v>282</v>
      </c>
      <c r="D51" s="11">
        <v>1.0</v>
      </c>
      <c r="E51" s="11" t="s">
        <v>159</v>
      </c>
      <c r="F51" s="11" t="s">
        <v>283</v>
      </c>
      <c r="G51" s="11"/>
      <c r="H51" s="11" t="s">
        <v>284</v>
      </c>
      <c r="I51" s="11" t="s">
        <v>284</v>
      </c>
      <c r="J51" s="11" t="s">
        <v>283</v>
      </c>
      <c r="K51" s="11"/>
      <c r="L51" s="11">
        <v>144.0</v>
      </c>
      <c r="M51" s="76" t="s">
        <v>62</v>
      </c>
      <c r="N51" s="76"/>
    </row>
    <row r="52">
      <c r="A52" s="11" t="s">
        <v>162</v>
      </c>
      <c r="B52" s="11" t="s">
        <v>56</v>
      </c>
      <c r="C52" s="11" t="s">
        <v>282</v>
      </c>
      <c r="D52" s="11">
        <v>1.0</v>
      </c>
      <c r="E52" s="11" t="s">
        <v>159</v>
      </c>
      <c r="F52" s="11" t="s">
        <v>283</v>
      </c>
      <c r="G52" s="11"/>
      <c r="H52" s="11" t="s">
        <v>284</v>
      </c>
      <c r="I52" s="11" t="s">
        <v>284</v>
      </c>
      <c r="J52" s="11" t="s">
        <v>283</v>
      </c>
      <c r="K52" s="11"/>
      <c r="L52" s="11">
        <v>144.0</v>
      </c>
      <c r="M52" s="76" t="s">
        <v>62</v>
      </c>
      <c r="N52" s="76"/>
    </row>
    <row r="53">
      <c r="A53" s="11" t="s">
        <v>163</v>
      </c>
      <c r="B53" s="11" t="s">
        <v>56</v>
      </c>
      <c r="C53" s="11" t="s">
        <v>282</v>
      </c>
      <c r="D53" s="11">
        <v>2.0</v>
      </c>
      <c r="E53" s="11" t="s">
        <v>159</v>
      </c>
      <c r="F53" s="11" t="s">
        <v>283</v>
      </c>
      <c r="G53" s="11"/>
      <c r="H53" s="11" t="s">
        <v>284</v>
      </c>
      <c r="I53" s="11" t="s">
        <v>284</v>
      </c>
      <c r="J53" s="11" t="s">
        <v>283</v>
      </c>
      <c r="K53" s="11"/>
      <c r="L53" s="11">
        <v>144.0</v>
      </c>
      <c r="M53" s="76" t="s">
        <v>62</v>
      </c>
      <c r="N53" s="76"/>
    </row>
    <row r="54">
      <c r="A54" s="11"/>
      <c r="B54" s="11"/>
      <c r="C54" s="11"/>
      <c r="D54" s="11"/>
      <c r="E54" s="11"/>
      <c r="F54" s="11"/>
      <c r="G54" s="11"/>
      <c r="H54" s="11"/>
      <c r="I54" s="11"/>
      <c r="J54" s="11"/>
      <c r="K54" s="11"/>
      <c r="L54" s="11"/>
      <c r="M54" s="76"/>
      <c r="N54" s="76"/>
    </row>
    <row r="55">
      <c r="A55" s="11"/>
      <c r="B55" s="11"/>
      <c r="C55" s="11"/>
      <c r="D55" s="11"/>
      <c r="E55" s="11"/>
      <c r="F55" s="11"/>
      <c r="G55" s="11"/>
      <c r="H55" s="11"/>
      <c r="I55" s="11"/>
      <c r="J55" s="11"/>
      <c r="K55" s="11"/>
      <c r="L55" s="11"/>
      <c r="M55" s="76"/>
      <c r="N55" s="76"/>
    </row>
    <row r="56">
      <c r="A56" s="11"/>
      <c r="B56" s="11"/>
      <c r="C56" s="11"/>
      <c r="D56" s="11"/>
      <c r="E56" s="11"/>
      <c r="F56" s="11"/>
      <c r="G56" s="11"/>
      <c r="H56" s="11"/>
      <c r="I56" s="11"/>
      <c r="J56" s="11"/>
      <c r="K56" s="11"/>
      <c r="L56" s="11"/>
      <c r="M56" s="76"/>
      <c r="N56" s="76"/>
    </row>
    <row r="57">
      <c r="A57" s="11"/>
      <c r="B57" s="11"/>
      <c r="C57" s="11"/>
      <c r="D57" s="11"/>
      <c r="E57" s="11"/>
      <c r="F57" s="11"/>
      <c r="G57" s="11"/>
      <c r="H57" s="11"/>
      <c r="I57" s="11"/>
      <c r="J57" s="11"/>
      <c r="K57" s="11"/>
      <c r="L57" s="11"/>
      <c r="M57" s="76"/>
      <c r="N57" s="76"/>
    </row>
    <row r="58">
      <c r="A58" s="11"/>
      <c r="B58" s="11"/>
      <c r="C58" s="11"/>
      <c r="D58" s="11"/>
      <c r="E58" s="11"/>
      <c r="F58" s="11"/>
      <c r="G58" s="11"/>
      <c r="H58" s="11"/>
      <c r="I58" s="11"/>
      <c r="J58" s="11"/>
      <c r="K58" s="11"/>
      <c r="L58" s="11"/>
      <c r="M58" s="76"/>
      <c r="N58" s="76"/>
    </row>
    <row r="59">
      <c r="A59" s="11"/>
      <c r="B59" s="11"/>
      <c r="C59" s="11"/>
      <c r="D59" s="11"/>
      <c r="E59" s="11"/>
      <c r="F59" s="11"/>
      <c r="G59" s="11"/>
      <c r="H59" s="11"/>
      <c r="I59" s="11"/>
      <c r="J59" s="11"/>
      <c r="K59" s="11"/>
      <c r="L59" s="11"/>
      <c r="M59" s="76"/>
      <c r="N59" s="76"/>
    </row>
    <row r="60">
      <c r="A60" s="11"/>
      <c r="B60" s="11"/>
      <c r="C60" s="11"/>
      <c r="D60" s="11"/>
      <c r="E60" s="11"/>
      <c r="F60" s="11"/>
      <c r="G60" s="11"/>
      <c r="H60" s="11"/>
      <c r="I60" s="11"/>
      <c r="J60" s="11"/>
      <c r="K60" s="11"/>
      <c r="L60" s="11"/>
      <c r="M60" s="76"/>
      <c r="N60" s="76"/>
    </row>
    <row r="61">
      <c r="A61" s="11"/>
      <c r="B61" s="11"/>
      <c r="C61" s="11"/>
      <c r="D61" s="11"/>
      <c r="E61" s="11"/>
      <c r="F61" s="11"/>
      <c r="G61" s="11"/>
      <c r="H61" s="11"/>
      <c r="I61" s="11"/>
      <c r="J61" s="11"/>
      <c r="K61" s="11"/>
      <c r="L61" s="11"/>
      <c r="M61" s="76"/>
      <c r="N61" s="76"/>
    </row>
    <row r="62">
      <c r="A62" s="11"/>
      <c r="B62" s="11"/>
      <c r="C62" s="11"/>
      <c r="D62" s="11"/>
      <c r="E62" s="11"/>
      <c r="F62" s="11"/>
      <c r="G62" s="11"/>
      <c r="H62" s="11"/>
      <c r="I62" s="11"/>
      <c r="J62" s="11"/>
      <c r="K62" s="11"/>
      <c r="L62" s="11"/>
      <c r="M62" s="76"/>
      <c r="N62" s="76"/>
    </row>
    <row r="63">
      <c r="A63" s="11"/>
      <c r="B63" s="11"/>
      <c r="C63" s="11"/>
      <c r="D63" s="11"/>
      <c r="E63" s="11"/>
      <c r="F63" s="11"/>
      <c r="G63" s="11"/>
      <c r="H63" s="11"/>
      <c r="I63" s="11"/>
      <c r="J63" s="11"/>
      <c r="K63" s="11"/>
      <c r="L63" s="11"/>
      <c r="M63" s="76"/>
      <c r="N63" s="76"/>
    </row>
    <row r="64">
      <c r="A64" s="11"/>
      <c r="B64" s="11"/>
      <c r="C64" s="11"/>
      <c r="D64" s="11"/>
      <c r="E64" s="11"/>
      <c r="F64" s="11"/>
      <c r="G64" s="11"/>
      <c r="H64" s="11"/>
      <c r="I64" s="11"/>
      <c r="J64" s="11"/>
      <c r="K64" s="11"/>
      <c r="L64" s="11"/>
      <c r="M64" s="76"/>
      <c r="N64" s="76"/>
    </row>
    <row r="65">
      <c r="A65" s="11"/>
      <c r="B65" s="11"/>
      <c r="C65" s="11"/>
      <c r="D65" s="11"/>
      <c r="E65" s="11"/>
      <c r="F65" s="11"/>
      <c r="G65" s="11"/>
      <c r="H65" s="11"/>
      <c r="I65" s="11"/>
      <c r="J65" s="11"/>
      <c r="K65" s="11"/>
      <c r="L65" s="11"/>
      <c r="M65" s="76"/>
      <c r="N65" s="76"/>
    </row>
    <row r="66">
      <c r="A66" s="11"/>
      <c r="B66" s="11"/>
      <c r="C66" s="11"/>
      <c r="D66" s="11"/>
      <c r="E66" s="11"/>
      <c r="F66" s="11"/>
      <c r="G66" s="11"/>
      <c r="H66" s="11"/>
      <c r="I66" s="11"/>
      <c r="J66" s="11"/>
      <c r="K66" s="11"/>
      <c r="L66" s="11"/>
      <c r="M66" s="76"/>
      <c r="N66" s="76"/>
    </row>
    <row r="67">
      <c r="A67" s="11"/>
      <c r="B67" s="11"/>
      <c r="C67" s="11"/>
      <c r="D67" s="11"/>
      <c r="E67" s="11"/>
      <c r="F67" s="11"/>
      <c r="G67" s="11"/>
      <c r="H67" s="11"/>
      <c r="I67" s="11"/>
      <c r="J67" s="11"/>
      <c r="K67" s="11"/>
      <c r="L67" s="11"/>
      <c r="M67" s="76"/>
      <c r="N67" s="76"/>
    </row>
    <row r="68">
      <c r="A68" s="11"/>
      <c r="B68" s="11"/>
      <c r="C68" s="11"/>
      <c r="D68" s="11"/>
      <c r="E68" s="11"/>
      <c r="F68" s="11"/>
      <c r="G68" s="11"/>
      <c r="H68" s="11"/>
      <c r="I68" s="11"/>
      <c r="J68" s="11"/>
      <c r="K68" s="11"/>
      <c r="L68" s="11"/>
      <c r="M68" s="76"/>
      <c r="N68" s="76"/>
    </row>
    <row r="69">
      <c r="A69" s="11"/>
      <c r="B69" s="11"/>
      <c r="C69" s="11"/>
      <c r="D69" s="11"/>
      <c r="E69" s="11"/>
      <c r="F69" s="11"/>
      <c r="G69" s="11"/>
      <c r="H69" s="11"/>
      <c r="I69" s="11"/>
      <c r="J69" s="11"/>
      <c r="K69" s="11"/>
      <c r="L69" s="11"/>
      <c r="M69" s="76"/>
      <c r="N69" s="76"/>
    </row>
    <row r="70">
      <c r="A70" s="11"/>
      <c r="B70" s="11"/>
      <c r="C70" s="11"/>
      <c r="D70" s="11"/>
      <c r="E70" s="11"/>
      <c r="F70" s="11"/>
      <c r="G70" s="11"/>
      <c r="H70" s="11"/>
      <c r="I70" s="11"/>
      <c r="J70" s="11"/>
      <c r="K70" s="11"/>
      <c r="L70" s="11"/>
      <c r="M70" s="76"/>
      <c r="N70" s="76"/>
    </row>
    <row r="71">
      <c r="A71" s="11"/>
      <c r="B71" s="11"/>
      <c r="C71" s="11"/>
      <c r="D71" s="11"/>
      <c r="E71" s="11"/>
      <c r="F71" s="11"/>
      <c r="G71" s="11"/>
      <c r="H71" s="11"/>
      <c r="I71" s="11"/>
      <c r="J71" s="11"/>
      <c r="K71" s="11"/>
      <c r="L71" s="11"/>
      <c r="M71" s="76"/>
      <c r="N71" s="76"/>
    </row>
    <row r="72">
      <c r="A72" s="11"/>
      <c r="B72" s="11"/>
      <c r="C72" s="11"/>
      <c r="D72" s="11"/>
      <c r="E72" s="11"/>
      <c r="F72" s="11"/>
      <c r="G72" s="11"/>
      <c r="H72" s="11"/>
      <c r="I72" s="11"/>
      <c r="J72" s="11"/>
      <c r="K72" s="11"/>
      <c r="L72" s="11"/>
      <c r="M72" s="76"/>
      <c r="N72" s="76"/>
    </row>
    <row r="73">
      <c r="A73" s="11"/>
      <c r="B73" s="11"/>
      <c r="C73" s="11"/>
      <c r="D73" s="11"/>
      <c r="E73" s="11"/>
      <c r="F73" s="11"/>
      <c r="G73" s="11"/>
      <c r="H73" s="11"/>
      <c r="I73" s="11"/>
      <c r="J73" s="11"/>
      <c r="K73" s="11"/>
      <c r="L73" s="11"/>
      <c r="M73" s="76"/>
      <c r="N73" s="76"/>
    </row>
    <row r="74">
      <c r="A74" s="11"/>
      <c r="B74" s="11"/>
      <c r="C74" s="11"/>
      <c r="D74" s="11"/>
      <c r="E74" s="11"/>
      <c r="F74" s="11"/>
      <c r="G74" s="11"/>
      <c r="H74" s="11"/>
      <c r="I74" s="11"/>
      <c r="J74" s="11"/>
      <c r="K74" s="11"/>
      <c r="L74" s="11"/>
      <c r="M74" s="76"/>
      <c r="N74" s="76"/>
    </row>
    <row r="75">
      <c r="A75" s="11"/>
      <c r="B75" s="11"/>
      <c r="C75" s="11"/>
      <c r="D75" s="11"/>
      <c r="E75" s="11"/>
      <c r="F75" s="11"/>
      <c r="G75" s="11"/>
      <c r="H75" s="11"/>
      <c r="I75" s="11"/>
      <c r="J75" s="11"/>
      <c r="K75" s="11"/>
      <c r="L75" s="11"/>
      <c r="M75" s="76"/>
      <c r="N75" s="76"/>
    </row>
    <row r="76">
      <c r="A76" s="11"/>
      <c r="B76" s="11"/>
      <c r="C76" s="11"/>
      <c r="D76" s="11"/>
      <c r="E76" s="11"/>
      <c r="F76" s="11"/>
      <c r="G76" s="11"/>
      <c r="H76" s="11"/>
      <c r="I76" s="11"/>
      <c r="J76" s="11"/>
      <c r="K76" s="11"/>
      <c r="L76" s="11"/>
      <c r="M76" s="76"/>
      <c r="N76" s="76"/>
    </row>
    <row r="77">
      <c r="A77" s="11"/>
      <c r="B77" s="11"/>
      <c r="C77" s="11"/>
      <c r="D77" s="11"/>
      <c r="E77" s="11"/>
      <c r="F77" s="11"/>
      <c r="G77" s="11"/>
      <c r="H77" s="11"/>
      <c r="I77" s="11"/>
      <c r="J77" s="11"/>
      <c r="K77" s="11"/>
      <c r="L77" s="11"/>
      <c r="M77" s="76"/>
      <c r="N77" s="76"/>
    </row>
    <row r="78">
      <c r="A78" s="11"/>
      <c r="B78" s="11"/>
      <c r="C78" s="11"/>
      <c r="D78" s="11"/>
      <c r="E78" s="11"/>
      <c r="F78" s="11"/>
      <c r="G78" s="11"/>
      <c r="H78" s="11"/>
      <c r="I78" s="11"/>
      <c r="J78" s="11"/>
      <c r="K78" s="11"/>
      <c r="L78" s="11"/>
      <c r="M78" s="76"/>
      <c r="N78" s="76"/>
    </row>
    <row r="79">
      <c r="A79" s="11"/>
      <c r="B79" s="11"/>
      <c r="C79" s="11"/>
      <c r="D79" s="11"/>
      <c r="E79" s="11"/>
      <c r="F79" s="11"/>
      <c r="G79" s="11"/>
      <c r="H79" s="11"/>
      <c r="I79" s="11"/>
      <c r="J79" s="11"/>
      <c r="K79" s="11"/>
      <c r="L79" s="11"/>
      <c r="M79" s="76"/>
      <c r="N79" s="76"/>
    </row>
    <row r="80">
      <c r="A80" s="11"/>
      <c r="B80" s="11"/>
      <c r="C80" s="11"/>
      <c r="D80" s="11"/>
      <c r="E80" s="11"/>
      <c r="F80" s="11"/>
      <c r="G80" s="11"/>
      <c r="H80" s="11"/>
      <c r="I80" s="11"/>
      <c r="J80" s="11"/>
      <c r="K80" s="11"/>
      <c r="L80" s="11"/>
      <c r="M80" s="76"/>
      <c r="N80" s="76"/>
    </row>
    <row r="81">
      <c r="A81" s="11"/>
      <c r="B81" s="11"/>
      <c r="C81" s="11"/>
      <c r="D81" s="11"/>
      <c r="E81" s="11"/>
      <c r="F81" s="11"/>
      <c r="G81" s="11"/>
      <c r="H81" s="11"/>
      <c r="I81" s="11"/>
      <c r="J81" s="11"/>
      <c r="K81" s="11"/>
      <c r="L81" s="11"/>
      <c r="M81" s="76"/>
      <c r="N81" s="76"/>
    </row>
    <row r="82">
      <c r="A82" s="11"/>
      <c r="B82" s="11"/>
      <c r="C82" s="11"/>
      <c r="D82" s="11"/>
      <c r="E82" s="11"/>
      <c r="F82" s="11"/>
      <c r="G82" s="11"/>
      <c r="H82" s="11"/>
      <c r="I82" s="11"/>
      <c r="J82" s="11"/>
      <c r="K82" s="11"/>
      <c r="L82" s="11"/>
      <c r="M82" s="76"/>
      <c r="N82" s="76"/>
    </row>
    <row r="83">
      <c r="A83" s="11"/>
      <c r="B83" s="11"/>
      <c r="C83" s="11"/>
      <c r="D83" s="11"/>
      <c r="E83" s="11"/>
      <c r="F83" s="11"/>
      <c r="G83" s="11"/>
      <c r="H83" s="11"/>
      <c r="I83" s="11"/>
      <c r="J83" s="11"/>
      <c r="K83" s="11"/>
      <c r="L83" s="11"/>
      <c r="M83" s="76"/>
      <c r="N83" s="76"/>
    </row>
    <row r="84">
      <c r="A84" s="11"/>
      <c r="B84" s="11"/>
      <c r="C84" s="11"/>
      <c r="D84" s="11"/>
      <c r="E84" s="11"/>
      <c r="F84" s="11"/>
      <c r="G84" s="11"/>
      <c r="H84" s="11"/>
      <c r="I84" s="11"/>
      <c r="J84" s="11"/>
      <c r="K84" s="11"/>
      <c r="L84" s="11"/>
      <c r="M84" s="76"/>
      <c r="N84" s="76"/>
    </row>
    <row r="85">
      <c r="A85" s="11"/>
      <c r="B85" s="11"/>
      <c r="C85" s="11"/>
      <c r="D85" s="11"/>
      <c r="E85" s="11"/>
      <c r="F85" s="11"/>
      <c r="G85" s="11"/>
      <c r="H85" s="11"/>
      <c r="I85" s="11"/>
      <c r="J85" s="11"/>
      <c r="K85" s="11"/>
      <c r="L85" s="11"/>
      <c r="M85" s="76"/>
      <c r="N85" s="76"/>
    </row>
    <row r="86">
      <c r="A86" s="11"/>
      <c r="B86" s="11"/>
      <c r="C86" s="11"/>
      <c r="D86" s="11"/>
      <c r="E86" s="11"/>
      <c r="F86" s="11"/>
      <c r="G86" s="11"/>
      <c r="H86" s="11"/>
      <c r="I86" s="11"/>
      <c r="J86" s="11"/>
      <c r="K86" s="11"/>
      <c r="L86" s="11"/>
      <c r="M86" s="76"/>
      <c r="N86" s="76"/>
    </row>
    <row r="87">
      <c r="A87" s="11"/>
      <c r="B87" s="11"/>
      <c r="C87" s="11"/>
      <c r="D87" s="11"/>
      <c r="E87" s="11"/>
      <c r="F87" s="11"/>
      <c r="G87" s="11"/>
      <c r="H87" s="11"/>
      <c r="I87" s="11"/>
      <c r="J87" s="11"/>
      <c r="K87" s="11"/>
      <c r="L87" s="11"/>
      <c r="M87" s="76"/>
      <c r="N87" s="76"/>
    </row>
    <row r="88">
      <c r="A88" s="11"/>
      <c r="B88" s="11"/>
      <c r="C88" s="11"/>
      <c r="D88" s="11"/>
      <c r="E88" s="11"/>
      <c r="F88" s="11"/>
      <c r="G88" s="11"/>
      <c r="H88" s="11"/>
      <c r="I88" s="11"/>
      <c r="J88" s="11"/>
      <c r="K88" s="11"/>
      <c r="L88" s="11"/>
      <c r="M88" s="76"/>
      <c r="N88" s="76"/>
    </row>
    <row r="89">
      <c r="A89" s="11"/>
      <c r="B89" s="11"/>
      <c r="C89" s="11"/>
      <c r="D89" s="11"/>
      <c r="E89" s="11"/>
      <c r="F89" s="11"/>
      <c r="G89" s="11"/>
      <c r="H89" s="11"/>
      <c r="I89" s="11"/>
      <c r="J89" s="11"/>
      <c r="K89" s="11"/>
      <c r="L89" s="11"/>
      <c r="M89" s="76"/>
      <c r="N89" s="76"/>
    </row>
    <row r="90">
      <c r="A90" s="11"/>
      <c r="B90" s="11"/>
      <c r="C90" s="11"/>
      <c r="D90" s="11"/>
      <c r="E90" s="11"/>
      <c r="F90" s="11"/>
      <c r="G90" s="11"/>
      <c r="H90" s="11"/>
      <c r="I90" s="11"/>
      <c r="J90" s="11"/>
      <c r="K90" s="11"/>
      <c r="L90" s="11"/>
      <c r="M90" s="76"/>
      <c r="N90" s="76"/>
    </row>
    <row r="91">
      <c r="A91" s="11"/>
      <c r="B91" s="11"/>
      <c r="C91" s="11"/>
      <c r="D91" s="11"/>
      <c r="E91" s="11"/>
      <c r="F91" s="11"/>
      <c r="G91" s="11"/>
      <c r="H91" s="11"/>
      <c r="I91" s="11"/>
      <c r="J91" s="11"/>
      <c r="K91" s="11"/>
      <c r="L91" s="11"/>
      <c r="M91" s="76"/>
      <c r="N91" s="76"/>
    </row>
    <row r="92">
      <c r="A92" s="11"/>
      <c r="B92" s="11"/>
      <c r="C92" s="11"/>
      <c r="D92" s="11"/>
      <c r="E92" s="11"/>
      <c r="F92" s="11"/>
      <c r="G92" s="11"/>
      <c r="H92" s="11"/>
      <c r="I92" s="11"/>
      <c r="J92" s="11"/>
      <c r="K92" s="11"/>
      <c r="L92" s="11"/>
      <c r="M92" s="76"/>
      <c r="N92" s="76"/>
    </row>
    <row r="93">
      <c r="A93" s="11"/>
      <c r="B93" s="11"/>
      <c r="C93" s="11"/>
      <c r="D93" s="11"/>
      <c r="E93" s="11"/>
      <c r="F93" s="11"/>
      <c r="G93" s="11"/>
      <c r="H93" s="11"/>
      <c r="I93" s="11"/>
      <c r="J93" s="11"/>
      <c r="K93" s="11"/>
      <c r="L93" s="11"/>
      <c r="M93" s="76"/>
      <c r="N93" s="76"/>
    </row>
    <row r="94">
      <c r="A94" s="11"/>
      <c r="B94" s="11"/>
      <c r="C94" s="11"/>
      <c r="D94" s="11"/>
      <c r="E94" s="11"/>
      <c r="F94" s="11"/>
      <c r="G94" s="11"/>
      <c r="H94" s="11"/>
      <c r="I94" s="11"/>
      <c r="J94" s="11"/>
      <c r="K94" s="11"/>
      <c r="L94" s="11"/>
      <c r="M94" s="76"/>
      <c r="N94" s="76"/>
    </row>
    <row r="95">
      <c r="A95" s="11"/>
      <c r="B95" s="11"/>
      <c r="C95" s="11"/>
      <c r="D95" s="11"/>
      <c r="E95" s="11"/>
      <c r="F95" s="11"/>
      <c r="G95" s="11"/>
      <c r="H95" s="11"/>
      <c r="I95" s="11"/>
      <c r="J95" s="11"/>
      <c r="K95" s="11"/>
      <c r="L95" s="11"/>
      <c r="M95" s="76"/>
      <c r="N95" s="76"/>
    </row>
    <row r="96">
      <c r="A96" s="11"/>
      <c r="B96" s="11"/>
      <c r="C96" s="11"/>
      <c r="D96" s="11"/>
      <c r="E96" s="11"/>
      <c r="F96" s="11"/>
      <c r="G96" s="11"/>
      <c r="H96" s="11"/>
      <c r="I96" s="11"/>
      <c r="J96" s="11"/>
      <c r="K96" s="11"/>
      <c r="L96" s="11"/>
      <c r="M96" s="76"/>
      <c r="N96" s="76"/>
    </row>
    <row r="97">
      <c r="A97" s="11"/>
      <c r="B97" s="11"/>
      <c r="C97" s="11"/>
      <c r="D97" s="11"/>
      <c r="E97" s="11"/>
      <c r="F97" s="11"/>
      <c r="G97" s="11"/>
      <c r="H97" s="11"/>
      <c r="I97" s="11"/>
      <c r="J97" s="11"/>
      <c r="K97" s="11"/>
      <c r="L97" s="11"/>
      <c r="M97" s="76"/>
      <c r="N97" s="76"/>
    </row>
    <row r="98">
      <c r="A98" s="11"/>
      <c r="B98" s="11"/>
      <c r="C98" s="11"/>
      <c r="D98" s="11"/>
      <c r="E98" s="11"/>
      <c r="F98" s="11"/>
      <c r="G98" s="11"/>
      <c r="H98" s="11"/>
      <c r="I98" s="11"/>
      <c r="J98" s="11"/>
      <c r="K98" s="11"/>
      <c r="L98" s="11"/>
      <c r="M98" s="76"/>
      <c r="N98" s="76"/>
    </row>
    <row r="99">
      <c r="A99" s="11"/>
      <c r="B99" s="11"/>
      <c r="C99" s="11"/>
      <c r="D99" s="11"/>
      <c r="E99" s="11"/>
      <c r="F99" s="11"/>
      <c r="G99" s="11"/>
      <c r="H99" s="11"/>
      <c r="I99" s="11"/>
      <c r="J99" s="11"/>
      <c r="K99" s="11"/>
      <c r="L99" s="11"/>
      <c r="M99" s="76"/>
      <c r="N99" s="76"/>
    </row>
    <row r="100">
      <c r="A100" s="11"/>
      <c r="B100" s="11"/>
      <c r="C100" s="11"/>
      <c r="D100" s="11"/>
      <c r="E100" s="11"/>
      <c r="F100" s="11"/>
      <c r="G100" s="11"/>
      <c r="H100" s="11"/>
      <c r="I100" s="11"/>
      <c r="J100" s="11"/>
      <c r="K100" s="11"/>
      <c r="L100" s="11"/>
      <c r="M100" s="76"/>
      <c r="N100" s="76"/>
    </row>
    <row r="101">
      <c r="A101" s="11"/>
      <c r="B101" s="11"/>
      <c r="C101" s="11"/>
      <c r="D101" s="11"/>
      <c r="E101" s="11"/>
      <c r="F101" s="11"/>
      <c r="G101" s="11"/>
      <c r="H101" s="11"/>
      <c r="I101" s="11"/>
      <c r="J101" s="11"/>
      <c r="K101" s="11"/>
      <c r="L101" s="11"/>
      <c r="M101" s="76"/>
      <c r="N101" s="76"/>
    </row>
    <row r="102">
      <c r="A102" s="11"/>
      <c r="B102" s="11"/>
      <c r="C102" s="11"/>
      <c r="D102" s="11"/>
      <c r="E102" s="11"/>
      <c r="F102" s="11"/>
      <c r="G102" s="11"/>
      <c r="H102" s="11"/>
      <c r="I102" s="11"/>
      <c r="J102" s="11"/>
      <c r="K102" s="11"/>
      <c r="L102" s="11"/>
      <c r="M102" s="76"/>
      <c r="N102" s="76"/>
    </row>
    <row r="103">
      <c r="A103" s="11"/>
      <c r="B103" s="11"/>
      <c r="C103" s="11"/>
      <c r="D103" s="11"/>
      <c r="E103" s="11"/>
      <c r="F103" s="11"/>
      <c r="G103" s="11"/>
      <c r="H103" s="11"/>
      <c r="I103" s="11"/>
      <c r="J103" s="11"/>
      <c r="K103" s="11"/>
      <c r="L103" s="11"/>
      <c r="M103" s="76"/>
      <c r="N103" s="76"/>
    </row>
    <row r="104">
      <c r="A104" s="11"/>
      <c r="B104" s="11"/>
      <c r="C104" s="11"/>
      <c r="D104" s="11"/>
      <c r="E104" s="11"/>
      <c r="F104" s="11"/>
      <c r="G104" s="11"/>
      <c r="H104" s="11"/>
      <c r="I104" s="11"/>
      <c r="J104" s="11"/>
      <c r="K104" s="11"/>
      <c r="L104" s="11"/>
      <c r="M104" s="76"/>
      <c r="N104" s="76"/>
    </row>
    <row r="105">
      <c r="A105" s="11"/>
      <c r="B105" s="11"/>
      <c r="C105" s="11"/>
      <c r="D105" s="11"/>
      <c r="E105" s="11"/>
      <c r="F105" s="11"/>
      <c r="G105" s="11"/>
      <c r="H105" s="11"/>
      <c r="I105" s="11"/>
      <c r="J105" s="11"/>
      <c r="K105" s="11"/>
      <c r="L105" s="11"/>
      <c r="M105" s="76"/>
      <c r="N105" s="76"/>
    </row>
    <row r="106">
      <c r="A106" s="11"/>
      <c r="B106" s="11"/>
      <c r="C106" s="11"/>
      <c r="D106" s="11"/>
      <c r="E106" s="11"/>
      <c r="F106" s="11"/>
      <c r="G106" s="11"/>
      <c r="H106" s="11"/>
      <c r="I106" s="11"/>
      <c r="J106" s="11"/>
      <c r="K106" s="11"/>
      <c r="L106" s="11"/>
      <c r="M106" s="76"/>
      <c r="N106" s="76"/>
    </row>
    <row r="107">
      <c r="A107" s="11"/>
      <c r="B107" s="11"/>
      <c r="C107" s="11"/>
      <c r="D107" s="11"/>
      <c r="E107" s="11"/>
      <c r="F107" s="11"/>
      <c r="G107" s="11"/>
      <c r="H107" s="11"/>
      <c r="I107" s="11"/>
      <c r="J107" s="11"/>
      <c r="K107" s="11"/>
      <c r="L107" s="11"/>
      <c r="M107" s="76"/>
      <c r="N107" s="76"/>
    </row>
    <row r="108">
      <c r="A108" s="11"/>
      <c r="B108" s="11"/>
      <c r="C108" s="11"/>
      <c r="D108" s="11"/>
      <c r="E108" s="11"/>
      <c r="F108" s="11"/>
      <c r="G108" s="11"/>
      <c r="H108" s="11"/>
      <c r="I108" s="11"/>
      <c r="J108" s="11"/>
      <c r="K108" s="11"/>
      <c r="L108" s="11"/>
      <c r="M108" s="76"/>
      <c r="N108" s="76"/>
    </row>
    <row r="109">
      <c r="A109" s="11"/>
      <c r="B109" s="11"/>
      <c r="C109" s="11"/>
      <c r="D109" s="11"/>
      <c r="E109" s="11"/>
      <c r="F109" s="11"/>
      <c r="G109" s="11"/>
      <c r="H109" s="11"/>
      <c r="I109" s="11"/>
      <c r="J109" s="11"/>
      <c r="K109" s="11"/>
      <c r="L109" s="11"/>
      <c r="M109" s="76"/>
      <c r="N109" s="76"/>
    </row>
    <row r="110">
      <c r="A110" s="11"/>
      <c r="B110" s="11"/>
      <c r="C110" s="11"/>
      <c r="D110" s="11"/>
      <c r="E110" s="11"/>
      <c r="F110" s="11"/>
      <c r="G110" s="11"/>
      <c r="H110" s="11"/>
      <c r="I110" s="11"/>
      <c r="J110" s="11"/>
      <c r="K110" s="11"/>
      <c r="L110" s="11"/>
      <c r="M110" s="76"/>
      <c r="N110" s="76"/>
    </row>
    <row r="111">
      <c r="A111" s="11"/>
      <c r="B111" s="11"/>
      <c r="C111" s="11"/>
      <c r="D111" s="11"/>
      <c r="E111" s="11"/>
      <c r="F111" s="11"/>
      <c r="G111" s="11"/>
      <c r="H111" s="11"/>
      <c r="I111" s="11"/>
      <c r="J111" s="11"/>
      <c r="K111" s="11"/>
      <c r="L111" s="11"/>
      <c r="M111" s="76"/>
      <c r="N111" s="76"/>
    </row>
    <row r="112">
      <c r="A112" s="11"/>
      <c r="B112" s="11"/>
      <c r="C112" s="11"/>
      <c r="D112" s="11"/>
      <c r="E112" s="11"/>
      <c r="F112" s="11"/>
      <c r="G112" s="11"/>
      <c r="H112" s="11"/>
      <c r="I112" s="11"/>
      <c r="J112" s="11"/>
      <c r="K112" s="11"/>
      <c r="L112" s="11"/>
      <c r="M112" s="76"/>
      <c r="N112" s="76"/>
    </row>
    <row r="113">
      <c r="A113" s="11"/>
      <c r="B113" s="11"/>
      <c r="C113" s="11"/>
      <c r="D113" s="11"/>
      <c r="E113" s="11"/>
      <c r="F113" s="11"/>
      <c r="G113" s="11"/>
      <c r="H113" s="11"/>
      <c r="I113" s="11"/>
      <c r="J113" s="11"/>
      <c r="K113" s="11"/>
      <c r="L113" s="11"/>
      <c r="M113" s="76"/>
      <c r="N113" s="76"/>
    </row>
    <row r="114">
      <c r="A114" s="11"/>
      <c r="B114" s="11"/>
      <c r="C114" s="11"/>
      <c r="D114" s="11"/>
      <c r="E114" s="11"/>
      <c r="F114" s="11"/>
      <c r="G114" s="11"/>
      <c r="H114" s="11"/>
      <c r="I114" s="11"/>
      <c r="J114" s="11"/>
      <c r="K114" s="11"/>
      <c r="L114" s="11"/>
      <c r="M114" s="76"/>
      <c r="N114" s="76"/>
    </row>
    <row r="115">
      <c r="A115" s="11"/>
      <c r="B115" s="11"/>
      <c r="C115" s="11"/>
      <c r="D115" s="11"/>
      <c r="E115" s="11"/>
      <c r="F115" s="11"/>
      <c r="G115" s="11"/>
      <c r="H115" s="11"/>
      <c r="I115" s="11"/>
      <c r="J115" s="11"/>
      <c r="K115" s="11"/>
      <c r="L115" s="11"/>
      <c r="M115" s="76"/>
      <c r="N115" s="76"/>
    </row>
    <row r="116">
      <c r="A116" s="11"/>
      <c r="B116" s="11"/>
      <c r="C116" s="11"/>
      <c r="D116" s="11"/>
      <c r="E116" s="11"/>
      <c r="F116" s="11"/>
      <c r="G116" s="11"/>
      <c r="H116" s="11"/>
      <c r="I116" s="11"/>
      <c r="J116" s="11"/>
      <c r="K116" s="11"/>
      <c r="L116" s="11"/>
      <c r="M116" s="76"/>
      <c r="N116" s="76"/>
    </row>
    <row r="117">
      <c r="A117" s="11"/>
      <c r="B117" s="11"/>
      <c r="C117" s="11"/>
      <c r="D117" s="11"/>
      <c r="E117" s="11"/>
      <c r="F117" s="11"/>
      <c r="G117" s="11"/>
      <c r="H117" s="11"/>
      <c r="I117" s="11"/>
      <c r="J117" s="11"/>
      <c r="K117" s="11"/>
      <c r="L117" s="11"/>
      <c r="M117" s="76"/>
      <c r="N117" s="76"/>
    </row>
    <row r="118">
      <c r="A118" s="11"/>
      <c r="B118" s="11"/>
      <c r="C118" s="11"/>
      <c r="D118" s="11"/>
      <c r="E118" s="11"/>
      <c r="F118" s="11"/>
      <c r="G118" s="11"/>
      <c r="H118" s="11"/>
      <c r="I118" s="11"/>
      <c r="J118" s="11"/>
      <c r="K118" s="11"/>
      <c r="L118" s="11"/>
      <c r="M118" s="76"/>
      <c r="N118" s="76"/>
    </row>
    <row r="119">
      <c r="A119" s="11"/>
      <c r="B119" s="11"/>
      <c r="C119" s="11"/>
      <c r="D119" s="11"/>
      <c r="E119" s="11"/>
      <c r="F119" s="11"/>
      <c r="G119" s="11"/>
      <c r="H119" s="11"/>
      <c r="I119" s="11"/>
      <c r="J119" s="11"/>
      <c r="K119" s="11"/>
      <c r="L119" s="11"/>
      <c r="M119" s="76"/>
      <c r="N119" s="76"/>
    </row>
    <row r="120">
      <c r="A120" s="11"/>
      <c r="B120" s="11"/>
      <c r="C120" s="11"/>
      <c r="D120" s="11"/>
      <c r="E120" s="11"/>
      <c r="F120" s="11"/>
      <c r="G120" s="11"/>
      <c r="H120" s="11"/>
      <c r="I120" s="11"/>
      <c r="J120" s="11"/>
      <c r="K120" s="11"/>
      <c r="L120" s="11"/>
      <c r="M120" s="76"/>
      <c r="N120" s="76"/>
    </row>
    <row r="121">
      <c r="A121" s="11"/>
      <c r="B121" s="11"/>
      <c r="C121" s="11"/>
      <c r="D121" s="11"/>
      <c r="E121" s="11"/>
      <c r="F121" s="11"/>
      <c r="G121" s="11"/>
      <c r="H121" s="11"/>
      <c r="I121" s="11"/>
      <c r="J121" s="11"/>
      <c r="K121" s="11"/>
      <c r="L121" s="11"/>
      <c r="M121" s="76"/>
      <c r="N121" s="76"/>
    </row>
    <row r="122">
      <c r="A122" s="11"/>
      <c r="B122" s="11"/>
      <c r="C122" s="11"/>
      <c r="D122" s="11"/>
      <c r="E122" s="11"/>
      <c r="F122" s="11"/>
      <c r="G122" s="11"/>
      <c r="H122" s="11"/>
      <c r="I122" s="11"/>
      <c r="J122" s="11"/>
      <c r="K122" s="11"/>
      <c r="L122" s="11"/>
      <c r="M122" s="76"/>
      <c r="N122" s="76"/>
    </row>
    <row r="123">
      <c r="A123" s="11"/>
      <c r="B123" s="11"/>
      <c r="C123" s="11"/>
      <c r="D123" s="11"/>
      <c r="E123" s="11"/>
      <c r="F123" s="11"/>
      <c r="G123" s="11"/>
      <c r="H123" s="11"/>
      <c r="I123" s="11"/>
      <c r="J123" s="11"/>
      <c r="K123" s="11"/>
      <c r="L123" s="11"/>
      <c r="M123" s="76"/>
      <c r="N123" s="76"/>
    </row>
    <row r="124">
      <c r="A124" s="11"/>
      <c r="B124" s="11"/>
      <c r="C124" s="11"/>
      <c r="D124" s="11"/>
      <c r="E124" s="11"/>
      <c r="F124" s="11"/>
      <c r="G124" s="11"/>
      <c r="H124" s="11"/>
      <c r="I124" s="11"/>
      <c r="J124" s="11"/>
      <c r="K124" s="11"/>
      <c r="L124" s="11"/>
      <c r="M124" s="76"/>
      <c r="N124" s="76"/>
    </row>
    <row r="125">
      <c r="A125" s="11"/>
      <c r="B125" s="11"/>
      <c r="C125" s="11"/>
      <c r="D125" s="11"/>
      <c r="E125" s="11"/>
      <c r="F125" s="11"/>
      <c r="G125" s="11"/>
      <c r="H125" s="11"/>
      <c r="I125" s="11"/>
      <c r="J125" s="11"/>
      <c r="K125" s="11"/>
      <c r="L125" s="11"/>
      <c r="M125" s="76"/>
      <c r="N125" s="76"/>
    </row>
    <row r="126">
      <c r="A126" s="11"/>
      <c r="B126" s="11"/>
      <c r="C126" s="11"/>
      <c r="D126" s="11"/>
      <c r="E126" s="11"/>
      <c r="F126" s="11"/>
      <c r="G126" s="11"/>
      <c r="H126" s="11"/>
      <c r="I126" s="11"/>
      <c r="J126" s="11"/>
      <c r="K126" s="11"/>
      <c r="L126" s="11"/>
      <c r="M126" s="76"/>
      <c r="N126" s="76"/>
    </row>
    <row r="127">
      <c r="A127" s="11"/>
      <c r="B127" s="11"/>
      <c r="C127" s="11"/>
      <c r="D127" s="11"/>
      <c r="E127" s="11"/>
      <c r="F127" s="11"/>
      <c r="G127" s="11"/>
      <c r="H127" s="11"/>
      <c r="I127" s="11"/>
      <c r="J127" s="11"/>
      <c r="K127" s="11"/>
      <c r="L127" s="11"/>
      <c r="M127" s="76"/>
      <c r="N127" s="76"/>
    </row>
    <row r="128">
      <c r="A128" s="11"/>
      <c r="B128" s="11"/>
      <c r="C128" s="11"/>
      <c r="D128" s="11"/>
      <c r="E128" s="11"/>
      <c r="F128" s="11"/>
      <c r="G128" s="11"/>
      <c r="H128" s="11"/>
      <c r="I128" s="11"/>
      <c r="J128" s="11"/>
      <c r="K128" s="11"/>
      <c r="L128" s="11"/>
      <c r="M128" s="76"/>
      <c r="N128" s="76"/>
    </row>
    <row r="129">
      <c r="A129" s="11"/>
      <c r="B129" s="11"/>
      <c r="C129" s="11"/>
      <c r="D129" s="11"/>
      <c r="E129" s="11"/>
      <c r="F129" s="11"/>
      <c r="G129" s="11"/>
      <c r="H129" s="11"/>
      <c r="I129" s="11"/>
      <c r="J129" s="11"/>
      <c r="K129" s="11"/>
      <c r="L129" s="11"/>
      <c r="M129" s="76"/>
      <c r="N129" s="76"/>
    </row>
    <row r="130">
      <c r="A130" s="11"/>
      <c r="B130" s="11"/>
      <c r="C130" s="11"/>
      <c r="D130" s="11"/>
      <c r="E130" s="11"/>
      <c r="F130" s="11"/>
      <c r="G130" s="11"/>
      <c r="H130" s="11"/>
      <c r="I130" s="11"/>
      <c r="J130" s="11"/>
      <c r="K130" s="11"/>
      <c r="L130" s="11"/>
      <c r="M130" s="76"/>
      <c r="N130" s="76"/>
    </row>
    <row r="131">
      <c r="A131" s="11"/>
      <c r="B131" s="11"/>
      <c r="C131" s="11"/>
      <c r="D131" s="11"/>
      <c r="E131" s="11"/>
      <c r="F131" s="11"/>
      <c r="G131" s="11"/>
      <c r="H131" s="11"/>
      <c r="I131" s="11"/>
      <c r="J131" s="11"/>
      <c r="K131" s="11"/>
      <c r="L131" s="11"/>
      <c r="M131" s="76"/>
      <c r="N131" s="76"/>
    </row>
    <row r="132">
      <c r="A132" s="11"/>
      <c r="B132" s="11"/>
      <c r="C132" s="11"/>
      <c r="D132" s="11"/>
      <c r="E132" s="11"/>
      <c r="F132" s="11"/>
      <c r="G132" s="11"/>
      <c r="H132" s="11"/>
      <c r="I132" s="11"/>
      <c r="J132" s="11"/>
      <c r="K132" s="11"/>
      <c r="L132" s="11"/>
      <c r="M132" s="76"/>
      <c r="N132" s="76"/>
    </row>
    <row r="133">
      <c r="A133" s="11"/>
      <c r="B133" s="11"/>
      <c r="C133" s="11"/>
      <c r="D133" s="11"/>
      <c r="E133" s="11"/>
      <c r="F133" s="11"/>
      <c r="G133" s="11"/>
      <c r="H133" s="11"/>
      <c r="I133" s="11"/>
      <c r="J133" s="11"/>
      <c r="K133" s="11"/>
      <c r="L133" s="11"/>
      <c r="M133" s="76"/>
      <c r="N133" s="76"/>
    </row>
    <row r="134">
      <c r="A134" s="11"/>
      <c r="B134" s="11"/>
      <c r="C134" s="11"/>
      <c r="D134" s="11"/>
      <c r="E134" s="11"/>
      <c r="F134" s="11"/>
      <c r="G134" s="11"/>
      <c r="H134" s="11"/>
      <c r="I134" s="11"/>
      <c r="J134" s="11"/>
      <c r="K134" s="11"/>
      <c r="L134" s="11"/>
      <c r="M134" s="76"/>
      <c r="N134" s="76"/>
    </row>
    <row r="135">
      <c r="A135" s="11"/>
      <c r="B135" s="11"/>
      <c r="C135" s="11"/>
      <c r="D135" s="11"/>
      <c r="E135" s="11"/>
      <c r="F135" s="11"/>
      <c r="G135" s="11"/>
      <c r="H135" s="11"/>
      <c r="I135" s="11"/>
      <c r="J135" s="11"/>
      <c r="K135" s="11"/>
      <c r="L135" s="11"/>
      <c r="M135" s="76"/>
      <c r="N135" s="76"/>
    </row>
    <row r="136">
      <c r="A136" s="11"/>
      <c r="B136" s="11"/>
      <c r="C136" s="11"/>
      <c r="D136" s="11"/>
      <c r="E136" s="11"/>
      <c r="F136" s="11"/>
      <c r="G136" s="11"/>
      <c r="H136" s="11"/>
      <c r="I136" s="11"/>
      <c r="J136" s="11"/>
      <c r="K136" s="11"/>
      <c r="L136" s="11"/>
      <c r="M136" s="76"/>
      <c r="N136" s="76"/>
    </row>
    <row r="137">
      <c r="A137" s="11"/>
      <c r="B137" s="11"/>
      <c r="C137" s="11"/>
      <c r="D137" s="11"/>
      <c r="E137" s="11"/>
      <c r="F137" s="11"/>
      <c r="G137" s="11"/>
      <c r="H137" s="11"/>
      <c r="I137" s="11"/>
      <c r="J137" s="11"/>
      <c r="K137" s="11"/>
      <c r="L137" s="11"/>
      <c r="M137" s="76"/>
      <c r="N137" s="76"/>
    </row>
    <row r="138">
      <c r="A138" s="11"/>
      <c r="B138" s="11"/>
      <c r="C138" s="11"/>
      <c r="D138" s="11"/>
      <c r="E138" s="11"/>
      <c r="F138" s="11"/>
      <c r="G138" s="11"/>
      <c r="H138" s="11"/>
      <c r="I138" s="11"/>
      <c r="J138" s="11"/>
      <c r="K138" s="11"/>
      <c r="L138" s="11"/>
      <c r="M138" s="76"/>
      <c r="N138" s="76"/>
    </row>
    <row r="139">
      <c r="A139" s="11"/>
      <c r="B139" s="11"/>
      <c r="C139" s="11"/>
      <c r="D139" s="11"/>
      <c r="E139" s="11"/>
      <c r="F139" s="11"/>
      <c r="G139" s="11"/>
      <c r="H139" s="11"/>
      <c r="I139" s="11"/>
      <c r="J139" s="11"/>
      <c r="K139" s="11"/>
      <c r="L139" s="11"/>
      <c r="M139" s="76"/>
      <c r="N139" s="76"/>
    </row>
    <row r="140">
      <c r="A140" s="11"/>
      <c r="B140" s="11"/>
      <c r="C140" s="11"/>
      <c r="D140" s="11"/>
      <c r="E140" s="11"/>
      <c r="F140" s="11"/>
      <c r="G140" s="11"/>
      <c r="H140" s="11"/>
      <c r="I140" s="11"/>
      <c r="J140" s="11"/>
      <c r="K140" s="11"/>
      <c r="L140" s="11"/>
      <c r="M140" s="76"/>
      <c r="N140" s="76"/>
    </row>
    <row r="141">
      <c r="A141" s="11"/>
      <c r="B141" s="11"/>
      <c r="C141" s="11"/>
      <c r="D141" s="11"/>
      <c r="E141" s="11"/>
      <c r="F141" s="11"/>
      <c r="G141" s="11"/>
      <c r="H141" s="11"/>
      <c r="I141" s="11"/>
      <c r="J141" s="11"/>
      <c r="K141" s="11"/>
      <c r="L141" s="11"/>
      <c r="M141" s="76"/>
      <c r="N141" s="76"/>
    </row>
    <row r="142">
      <c r="A142" s="11"/>
      <c r="B142" s="11"/>
      <c r="C142" s="11"/>
      <c r="D142" s="11"/>
      <c r="E142" s="11"/>
      <c r="F142" s="11"/>
      <c r="G142" s="11"/>
      <c r="H142" s="11"/>
      <c r="I142" s="11"/>
      <c r="J142" s="11"/>
      <c r="K142" s="11"/>
      <c r="L142" s="11"/>
      <c r="M142" s="76"/>
      <c r="N142" s="76"/>
    </row>
    <row r="143">
      <c r="A143" s="11"/>
      <c r="B143" s="11"/>
      <c r="C143" s="11"/>
      <c r="D143" s="11"/>
      <c r="E143" s="11"/>
      <c r="F143" s="11"/>
      <c r="G143" s="11"/>
      <c r="H143" s="11"/>
      <c r="I143" s="11"/>
      <c r="J143" s="11"/>
      <c r="K143" s="11"/>
      <c r="L143" s="11"/>
      <c r="M143" s="76"/>
      <c r="N143" s="76"/>
    </row>
    <row r="144">
      <c r="A144" s="11"/>
      <c r="B144" s="11"/>
      <c r="C144" s="11"/>
      <c r="D144" s="11"/>
      <c r="E144" s="11"/>
      <c r="F144" s="11"/>
      <c r="G144" s="11"/>
      <c r="H144" s="11"/>
      <c r="I144" s="11"/>
      <c r="J144" s="11"/>
      <c r="K144" s="11"/>
      <c r="L144" s="11"/>
      <c r="M144" s="76"/>
      <c r="N144" s="76"/>
    </row>
    <row r="145">
      <c r="A145" s="11"/>
      <c r="B145" s="11"/>
      <c r="C145" s="11"/>
      <c r="D145" s="11"/>
      <c r="E145" s="11"/>
      <c r="F145" s="11"/>
      <c r="G145" s="11"/>
      <c r="H145" s="11"/>
      <c r="I145" s="11"/>
      <c r="J145" s="11"/>
      <c r="K145" s="11"/>
      <c r="L145" s="11"/>
      <c r="M145" s="76"/>
      <c r="N145" s="76"/>
    </row>
    <row r="146">
      <c r="A146" s="11"/>
      <c r="B146" s="11"/>
      <c r="C146" s="11"/>
      <c r="D146" s="11"/>
      <c r="E146" s="11"/>
      <c r="F146" s="11"/>
      <c r="G146" s="11"/>
      <c r="H146" s="11"/>
      <c r="I146" s="11"/>
      <c r="J146" s="11"/>
      <c r="K146" s="11"/>
      <c r="L146" s="11"/>
      <c r="M146" s="76"/>
      <c r="N146" s="76"/>
    </row>
    <row r="147">
      <c r="A147" s="11"/>
      <c r="B147" s="11"/>
      <c r="C147" s="11"/>
      <c r="D147" s="11"/>
      <c r="E147" s="11"/>
      <c r="F147" s="11"/>
      <c r="G147" s="11"/>
      <c r="H147" s="11"/>
      <c r="I147" s="11"/>
      <c r="J147" s="11"/>
      <c r="K147" s="11"/>
      <c r="L147" s="11"/>
      <c r="M147" s="76"/>
      <c r="N147" s="76"/>
    </row>
    <row r="148">
      <c r="A148" s="11"/>
      <c r="B148" s="11"/>
      <c r="C148" s="11"/>
      <c r="D148" s="11"/>
      <c r="E148" s="11"/>
      <c r="F148" s="11"/>
      <c r="G148" s="11"/>
      <c r="H148" s="11"/>
      <c r="I148" s="11"/>
      <c r="J148" s="11"/>
      <c r="K148" s="11"/>
      <c r="L148" s="11"/>
      <c r="M148" s="76"/>
      <c r="N148" s="76"/>
    </row>
    <row r="149">
      <c r="A149" s="11"/>
      <c r="B149" s="11"/>
      <c r="C149" s="11"/>
      <c r="D149" s="11"/>
      <c r="E149" s="11"/>
      <c r="F149" s="11"/>
      <c r="G149" s="11"/>
      <c r="H149" s="11"/>
      <c r="I149" s="11"/>
      <c r="J149" s="11"/>
      <c r="K149" s="11"/>
      <c r="L149" s="11"/>
      <c r="M149" s="76"/>
      <c r="N149" s="76"/>
    </row>
    <row r="150">
      <c r="A150" s="11"/>
      <c r="B150" s="11"/>
      <c r="C150" s="11"/>
      <c r="D150" s="11"/>
      <c r="E150" s="11"/>
      <c r="F150" s="11"/>
      <c r="G150" s="11"/>
      <c r="H150" s="11"/>
      <c r="I150" s="11"/>
      <c r="J150" s="11"/>
      <c r="K150" s="11"/>
      <c r="L150" s="11"/>
      <c r="M150" s="76"/>
      <c r="N150" s="76"/>
    </row>
    <row r="151">
      <c r="A151" s="11"/>
      <c r="B151" s="11"/>
      <c r="C151" s="11"/>
      <c r="D151" s="11"/>
      <c r="E151" s="11"/>
      <c r="F151" s="11"/>
      <c r="G151" s="11"/>
      <c r="H151" s="11"/>
      <c r="I151" s="11"/>
      <c r="J151" s="11"/>
      <c r="K151" s="11"/>
      <c r="L151" s="11"/>
      <c r="M151" s="76"/>
      <c r="N151" s="76"/>
    </row>
    <row r="152">
      <c r="A152" s="11"/>
      <c r="B152" s="11"/>
      <c r="C152" s="11"/>
      <c r="D152" s="11"/>
      <c r="E152" s="11"/>
      <c r="F152" s="11"/>
      <c r="G152" s="11"/>
      <c r="H152" s="11"/>
      <c r="I152" s="11"/>
      <c r="J152" s="11"/>
      <c r="K152" s="11"/>
      <c r="L152" s="11"/>
      <c r="M152" s="76"/>
      <c r="N152" s="76"/>
    </row>
    <row r="153">
      <c r="A153" s="11"/>
      <c r="B153" s="11"/>
      <c r="C153" s="11"/>
      <c r="D153" s="11"/>
      <c r="E153" s="11"/>
      <c r="F153" s="11"/>
      <c r="G153" s="11"/>
      <c r="H153" s="11"/>
      <c r="I153" s="11"/>
      <c r="J153" s="11"/>
      <c r="K153" s="11"/>
      <c r="L153" s="11"/>
      <c r="M153" s="76"/>
      <c r="N153" s="76"/>
    </row>
    <row r="154">
      <c r="A154" s="11"/>
      <c r="B154" s="11"/>
      <c r="C154" s="11"/>
      <c r="D154" s="11"/>
      <c r="E154" s="11"/>
      <c r="F154" s="11"/>
      <c r="G154" s="11"/>
      <c r="H154" s="11"/>
      <c r="I154" s="11"/>
      <c r="J154" s="11"/>
      <c r="K154" s="11"/>
      <c r="L154" s="11"/>
      <c r="M154" s="76"/>
      <c r="N154" s="76"/>
    </row>
    <row r="155">
      <c r="A155" s="11"/>
      <c r="B155" s="11"/>
      <c r="C155" s="11"/>
      <c r="D155" s="11"/>
      <c r="E155" s="11"/>
      <c r="F155" s="11"/>
      <c r="G155" s="11"/>
      <c r="H155" s="11"/>
      <c r="I155" s="11"/>
      <c r="J155" s="11"/>
      <c r="K155" s="11"/>
      <c r="L155" s="11"/>
      <c r="M155" s="76"/>
      <c r="N155" s="76"/>
    </row>
    <row r="156">
      <c r="A156" s="11"/>
      <c r="B156" s="11"/>
      <c r="C156" s="11"/>
      <c r="D156" s="11"/>
      <c r="E156" s="11"/>
      <c r="F156" s="11"/>
      <c r="G156" s="11"/>
      <c r="H156" s="11"/>
      <c r="I156" s="11"/>
      <c r="J156" s="11"/>
      <c r="K156" s="11"/>
      <c r="L156" s="11"/>
      <c r="M156" s="76"/>
      <c r="N156" s="76"/>
    </row>
    <row r="157">
      <c r="A157" s="11"/>
      <c r="B157" s="11"/>
      <c r="C157" s="11"/>
      <c r="D157" s="11"/>
      <c r="E157" s="11"/>
      <c r="F157" s="11"/>
      <c r="G157" s="11"/>
      <c r="H157" s="11"/>
      <c r="I157" s="11"/>
      <c r="J157" s="11"/>
      <c r="K157" s="11"/>
      <c r="L157" s="11"/>
      <c r="M157" s="76"/>
      <c r="N157" s="76"/>
    </row>
    <row r="158">
      <c r="A158" s="11"/>
      <c r="B158" s="11"/>
      <c r="C158" s="11"/>
      <c r="D158" s="11"/>
      <c r="E158" s="11"/>
      <c r="F158" s="11"/>
      <c r="G158" s="11"/>
      <c r="H158" s="11"/>
      <c r="I158" s="11"/>
      <c r="J158" s="11"/>
      <c r="K158" s="11"/>
      <c r="L158" s="11"/>
      <c r="M158" s="76"/>
      <c r="N158" s="76"/>
    </row>
    <row r="159">
      <c r="A159" s="11"/>
      <c r="B159" s="11"/>
      <c r="C159" s="11"/>
      <c r="D159" s="11"/>
      <c r="E159" s="11"/>
      <c r="F159" s="11"/>
      <c r="G159" s="11"/>
      <c r="H159" s="11"/>
      <c r="I159" s="11"/>
      <c r="J159" s="11"/>
      <c r="K159" s="11"/>
      <c r="L159" s="11"/>
      <c r="M159" s="76"/>
      <c r="N159" s="76"/>
    </row>
    <row r="160">
      <c r="A160" s="11"/>
      <c r="B160" s="11"/>
      <c r="C160" s="11"/>
      <c r="D160" s="11"/>
      <c r="E160" s="11"/>
      <c r="F160" s="11"/>
      <c r="G160" s="11"/>
      <c r="H160" s="11"/>
      <c r="I160" s="11"/>
      <c r="J160" s="11"/>
      <c r="K160" s="11"/>
      <c r="L160" s="11"/>
      <c r="M160" s="76"/>
      <c r="N160" s="76"/>
    </row>
    <row r="161">
      <c r="A161" s="11"/>
      <c r="B161" s="11"/>
      <c r="C161" s="11"/>
      <c r="D161" s="11"/>
      <c r="E161" s="11"/>
      <c r="F161" s="11"/>
      <c r="G161" s="11"/>
      <c r="H161" s="11"/>
      <c r="I161" s="11"/>
      <c r="J161" s="11"/>
      <c r="K161" s="11"/>
      <c r="L161" s="11"/>
      <c r="M161" s="76"/>
      <c r="N161" s="76"/>
    </row>
    <row r="162">
      <c r="A162" s="11"/>
      <c r="B162" s="11"/>
      <c r="C162" s="11"/>
      <c r="D162" s="11"/>
      <c r="E162" s="11"/>
      <c r="F162" s="11"/>
      <c r="G162" s="11"/>
      <c r="H162" s="11"/>
      <c r="I162" s="11"/>
      <c r="J162" s="11"/>
      <c r="K162" s="11"/>
      <c r="L162" s="11"/>
      <c r="M162" s="76"/>
      <c r="N162" s="76"/>
    </row>
    <row r="163">
      <c r="A163" s="11"/>
      <c r="B163" s="11"/>
      <c r="C163" s="11"/>
      <c r="D163" s="11"/>
      <c r="E163" s="11"/>
      <c r="F163" s="11"/>
      <c r="G163" s="11"/>
      <c r="H163" s="11"/>
      <c r="I163" s="11"/>
      <c r="J163" s="11"/>
      <c r="K163" s="11"/>
      <c r="L163" s="11"/>
      <c r="M163" s="76"/>
      <c r="N163" s="76"/>
    </row>
    <row r="164">
      <c r="A164" s="11"/>
      <c r="B164" s="11"/>
      <c r="C164" s="11"/>
      <c r="D164" s="11"/>
      <c r="E164" s="11"/>
      <c r="F164" s="11"/>
      <c r="G164" s="11"/>
      <c r="H164" s="11"/>
      <c r="I164" s="11"/>
      <c r="J164" s="11"/>
      <c r="K164" s="11"/>
      <c r="L164" s="11"/>
      <c r="M164" s="76"/>
      <c r="N164" s="76"/>
    </row>
    <row r="165">
      <c r="A165" s="11"/>
      <c r="B165" s="11"/>
      <c r="C165" s="11"/>
      <c r="D165" s="11"/>
      <c r="E165" s="11"/>
      <c r="F165" s="11"/>
      <c r="G165" s="11"/>
      <c r="H165" s="11"/>
      <c r="I165" s="11"/>
      <c r="J165" s="11"/>
      <c r="K165" s="11"/>
      <c r="L165" s="11"/>
      <c r="M165" s="76"/>
      <c r="N165" s="76"/>
    </row>
    <row r="166">
      <c r="A166" s="11"/>
      <c r="B166" s="11"/>
      <c r="C166" s="11"/>
      <c r="D166" s="11"/>
      <c r="E166" s="11"/>
      <c r="F166" s="11"/>
      <c r="G166" s="11"/>
      <c r="H166" s="11"/>
      <c r="I166" s="11"/>
      <c r="J166" s="11"/>
      <c r="K166" s="11"/>
      <c r="L166" s="11"/>
      <c r="M166" s="76"/>
      <c r="N166" s="76"/>
    </row>
    <row r="167">
      <c r="A167" s="11"/>
      <c r="B167" s="11"/>
      <c r="C167" s="11"/>
      <c r="D167" s="11"/>
      <c r="E167" s="11"/>
      <c r="F167" s="11"/>
      <c r="G167" s="11"/>
      <c r="H167" s="11"/>
      <c r="I167" s="11"/>
      <c r="J167" s="11"/>
      <c r="K167" s="11"/>
      <c r="L167" s="11"/>
      <c r="M167" s="76"/>
      <c r="N167" s="76"/>
    </row>
    <row r="168">
      <c r="A168" s="11"/>
      <c r="B168" s="11"/>
      <c r="C168" s="11"/>
      <c r="D168" s="11"/>
      <c r="E168" s="11"/>
      <c r="F168" s="11"/>
      <c r="G168" s="11"/>
      <c r="H168" s="11"/>
      <c r="I168" s="11"/>
      <c r="J168" s="11"/>
      <c r="K168" s="11"/>
      <c r="L168" s="11"/>
      <c r="M168" s="76"/>
      <c r="N168" s="76"/>
    </row>
    <row r="169">
      <c r="A169" s="11"/>
      <c r="B169" s="11"/>
      <c r="C169" s="11"/>
      <c r="D169" s="11"/>
      <c r="E169" s="11"/>
      <c r="F169" s="11"/>
      <c r="G169" s="11"/>
      <c r="H169" s="11"/>
      <c r="I169" s="11"/>
      <c r="J169" s="11"/>
      <c r="K169" s="11"/>
      <c r="L169" s="11"/>
      <c r="M169" s="76"/>
      <c r="N169" s="76"/>
    </row>
    <row r="170">
      <c r="A170" s="11"/>
      <c r="B170" s="11"/>
      <c r="C170" s="11"/>
      <c r="D170" s="11"/>
      <c r="E170" s="11"/>
      <c r="F170" s="11"/>
      <c r="G170" s="11"/>
      <c r="H170" s="11"/>
      <c r="I170" s="11"/>
      <c r="J170" s="11"/>
      <c r="K170" s="11"/>
      <c r="L170" s="11"/>
      <c r="M170" s="76"/>
      <c r="N170" s="76"/>
    </row>
    <row r="171">
      <c r="A171" s="11"/>
      <c r="B171" s="11"/>
      <c r="C171" s="11"/>
      <c r="D171" s="11"/>
      <c r="E171" s="11"/>
      <c r="F171" s="11"/>
      <c r="G171" s="11"/>
      <c r="H171" s="11"/>
      <c r="I171" s="11"/>
      <c r="J171" s="11"/>
      <c r="K171" s="11"/>
      <c r="L171" s="11"/>
      <c r="M171" s="76"/>
      <c r="N171" s="76"/>
    </row>
    <row r="172">
      <c r="A172" s="11"/>
      <c r="B172" s="11"/>
      <c r="C172" s="11"/>
      <c r="D172" s="11"/>
      <c r="E172" s="11"/>
      <c r="F172" s="11"/>
      <c r="G172" s="11"/>
      <c r="H172" s="11"/>
      <c r="I172" s="11"/>
      <c r="J172" s="11"/>
      <c r="K172" s="11"/>
      <c r="L172" s="11"/>
      <c r="M172" s="76"/>
      <c r="N172" s="76"/>
    </row>
    <row r="173">
      <c r="A173" s="11"/>
      <c r="B173" s="11"/>
      <c r="C173" s="11"/>
      <c r="D173" s="11"/>
      <c r="E173" s="11"/>
      <c r="F173" s="11"/>
      <c r="G173" s="11"/>
      <c r="H173" s="11"/>
      <c r="I173" s="11"/>
      <c r="J173" s="11"/>
      <c r="K173" s="11"/>
      <c r="L173" s="11"/>
      <c r="M173" s="76"/>
      <c r="N173" s="76"/>
    </row>
    <row r="174">
      <c r="A174" s="11"/>
      <c r="B174" s="11"/>
      <c r="C174" s="11"/>
      <c r="D174" s="11"/>
      <c r="E174" s="11"/>
      <c r="F174" s="11"/>
      <c r="G174" s="11"/>
      <c r="H174" s="11"/>
      <c r="I174" s="11"/>
      <c r="J174" s="11"/>
      <c r="K174" s="11"/>
      <c r="L174" s="11"/>
      <c r="M174" s="76"/>
      <c r="N174" s="76"/>
    </row>
    <row r="175">
      <c r="A175" s="11"/>
      <c r="B175" s="11"/>
      <c r="C175" s="11"/>
      <c r="D175" s="11"/>
      <c r="E175" s="11"/>
      <c r="F175" s="11"/>
      <c r="G175" s="11"/>
      <c r="H175" s="11"/>
      <c r="I175" s="11"/>
      <c r="J175" s="11"/>
      <c r="K175" s="11"/>
      <c r="L175" s="11"/>
      <c r="M175" s="76"/>
      <c r="N175" s="76"/>
    </row>
    <row r="176">
      <c r="A176" s="11"/>
      <c r="B176" s="11"/>
      <c r="C176" s="11"/>
      <c r="D176" s="11"/>
      <c r="E176" s="11"/>
      <c r="F176" s="11"/>
      <c r="G176" s="11"/>
      <c r="H176" s="11"/>
      <c r="I176" s="11"/>
      <c r="J176" s="11"/>
      <c r="K176" s="11"/>
      <c r="L176" s="11"/>
      <c r="M176" s="76"/>
      <c r="N176" s="76"/>
    </row>
    <row r="177">
      <c r="A177" s="11"/>
      <c r="B177" s="11"/>
      <c r="C177" s="11"/>
      <c r="D177" s="11"/>
      <c r="E177" s="11"/>
      <c r="F177" s="11"/>
      <c r="G177" s="11"/>
      <c r="H177" s="11"/>
      <c r="I177" s="11"/>
      <c r="J177" s="11"/>
      <c r="K177" s="11"/>
      <c r="L177" s="11"/>
      <c r="M177" s="76"/>
      <c r="N177" s="76"/>
    </row>
    <row r="178">
      <c r="A178" s="11"/>
      <c r="B178" s="11"/>
      <c r="C178" s="11"/>
      <c r="D178" s="11"/>
      <c r="E178" s="11"/>
      <c r="F178" s="11"/>
      <c r="G178" s="11"/>
      <c r="H178" s="11"/>
      <c r="I178" s="11"/>
      <c r="J178" s="11"/>
      <c r="K178" s="11"/>
      <c r="L178" s="11"/>
      <c r="M178" s="76"/>
      <c r="N178" s="76"/>
    </row>
    <row r="179">
      <c r="A179" s="11"/>
      <c r="B179" s="11"/>
      <c r="C179" s="11"/>
      <c r="D179" s="11"/>
      <c r="E179" s="11"/>
      <c r="F179" s="11"/>
      <c r="G179" s="11"/>
      <c r="H179" s="11"/>
      <c r="I179" s="11"/>
      <c r="J179" s="11"/>
      <c r="K179" s="11"/>
      <c r="L179" s="11"/>
      <c r="M179" s="76"/>
      <c r="N179" s="76"/>
    </row>
    <row r="180">
      <c r="A180" s="11"/>
      <c r="B180" s="11"/>
      <c r="C180" s="11"/>
      <c r="D180" s="11"/>
      <c r="E180" s="11"/>
      <c r="F180" s="11"/>
      <c r="G180" s="11"/>
      <c r="H180" s="11"/>
      <c r="I180" s="11"/>
      <c r="J180" s="11"/>
      <c r="K180" s="11"/>
      <c r="L180" s="11"/>
      <c r="M180" s="76"/>
      <c r="N180" s="76"/>
    </row>
    <row r="181">
      <c r="A181" s="11"/>
      <c r="B181" s="11"/>
      <c r="C181" s="11"/>
      <c r="D181" s="11"/>
      <c r="E181" s="11"/>
      <c r="F181" s="11"/>
      <c r="G181" s="11"/>
      <c r="H181" s="11"/>
      <c r="I181" s="11"/>
      <c r="J181" s="11"/>
      <c r="K181" s="11"/>
      <c r="L181" s="11"/>
      <c r="M181" s="76"/>
      <c r="N181" s="76"/>
    </row>
    <row r="182">
      <c r="A182" s="11"/>
      <c r="B182" s="11"/>
      <c r="C182" s="11"/>
      <c r="D182" s="11"/>
      <c r="E182" s="11"/>
      <c r="F182" s="11"/>
      <c r="G182" s="11"/>
      <c r="H182" s="11"/>
      <c r="I182" s="11"/>
      <c r="J182" s="11"/>
      <c r="K182" s="11"/>
      <c r="L182" s="11"/>
      <c r="M182" s="76"/>
      <c r="N182" s="76"/>
    </row>
    <row r="183">
      <c r="A183" s="11"/>
      <c r="B183" s="11"/>
      <c r="C183" s="11"/>
      <c r="D183" s="11"/>
      <c r="E183" s="11"/>
      <c r="F183" s="11"/>
      <c r="G183" s="11"/>
      <c r="H183" s="11"/>
      <c r="I183" s="11"/>
      <c r="J183" s="11"/>
      <c r="K183" s="11"/>
      <c r="L183" s="11"/>
      <c r="M183" s="76"/>
      <c r="N183" s="76"/>
    </row>
    <row r="184">
      <c r="A184" s="11"/>
      <c r="B184" s="11"/>
      <c r="C184" s="11"/>
      <c r="D184" s="11"/>
      <c r="E184" s="11"/>
      <c r="F184" s="11"/>
      <c r="G184" s="11"/>
      <c r="H184" s="11"/>
      <c r="I184" s="11"/>
      <c r="J184" s="11"/>
      <c r="K184" s="11"/>
      <c r="L184" s="11"/>
      <c r="M184" s="76"/>
      <c r="N184" s="76"/>
    </row>
    <row r="185">
      <c r="A185" s="11"/>
      <c r="B185" s="11"/>
      <c r="C185" s="11"/>
      <c r="D185" s="11"/>
      <c r="E185" s="11"/>
      <c r="F185" s="11"/>
      <c r="G185" s="11"/>
      <c r="H185" s="11"/>
      <c r="I185" s="11"/>
      <c r="J185" s="11"/>
      <c r="K185" s="11"/>
      <c r="L185" s="11"/>
      <c r="M185" s="76"/>
      <c r="N185" s="76"/>
    </row>
    <row r="186">
      <c r="A186" s="11"/>
      <c r="B186" s="11"/>
      <c r="C186" s="11"/>
      <c r="D186" s="11"/>
      <c r="E186" s="11"/>
      <c r="F186" s="11"/>
      <c r="G186" s="11"/>
      <c r="H186" s="11"/>
      <c r="I186" s="11"/>
      <c r="J186" s="11"/>
      <c r="K186" s="11"/>
      <c r="L186" s="11"/>
      <c r="M186" s="76"/>
      <c r="N186" s="76"/>
    </row>
    <row r="187">
      <c r="A187" s="11"/>
      <c r="B187" s="11"/>
      <c r="C187" s="11"/>
      <c r="D187" s="11"/>
      <c r="E187" s="11"/>
      <c r="F187" s="11"/>
      <c r="G187" s="11"/>
      <c r="H187" s="11"/>
      <c r="I187" s="11"/>
      <c r="J187" s="11"/>
      <c r="K187" s="11"/>
      <c r="L187" s="11"/>
      <c r="M187" s="76"/>
      <c r="N187" s="76"/>
    </row>
    <row r="188">
      <c r="A188" s="11"/>
      <c r="B188" s="11"/>
      <c r="C188" s="11"/>
      <c r="D188" s="11"/>
      <c r="E188" s="11"/>
      <c r="F188" s="11"/>
      <c r="G188" s="11"/>
      <c r="H188" s="11"/>
      <c r="I188" s="11"/>
      <c r="J188" s="11"/>
      <c r="K188" s="11"/>
      <c r="L188" s="11"/>
      <c r="M188" s="76"/>
      <c r="N188" s="76"/>
    </row>
    <row r="189">
      <c r="A189" s="11"/>
      <c r="B189" s="11"/>
      <c r="C189" s="11"/>
      <c r="D189" s="11"/>
      <c r="E189" s="11"/>
      <c r="F189" s="11"/>
      <c r="G189" s="11"/>
      <c r="H189" s="11"/>
      <c r="I189" s="11"/>
      <c r="J189" s="11"/>
      <c r="K189" s="11"/>
      <c r="L189" s="11"/>
      <c r="M189" s="76"/>
      <c r="N189" s="76"/>
    </row>
    <row r="190">
      <c r="A190" s="11"/>
      <c r="B190" s="11"/>
      <c r="C190" s="11"/>
      <c r="D190" s="11"/>
      <c r="E190" s="11"/>
      <c r="F190" s="11"/>
      <c r="G190" s="11"/>
      <c r="H190" s="11"/>
      <c r="I190" s="11"/>
      <c r="J190" s="11"/>
      <c r="K190" s="11"/>
      <c r="L190" s="11"/>
      <c r="M190" s="76"/>
      <c r="N190" s="76"/>
    </row>
    <row r="191">
      <c r="A191" s="11"/>
      <c r="B191" s="11"/>
      <c r="C191" s="11"/>
      <c r="D191" s="11"/>
      <c r="E191" s="11"/>
      <c r="F191" s="11"/>
      <c r="G191" s="11"/>
      <c r="H191" s="11"/>
      <c r="I191" s="11"/>
      <c r="J191" s="11"/>
      <c r="K191" s="11"/>
      <c r="L191" s="11"/>
      <c r="M191" s="76"/>
      <c r="N191" s="76"/>
    </row>
    <row r="192">
      <c r="A192" s="11"/>
      <c r="B192" s="11"/>
      <c r="C192" s="11"/>
      <c r="D192" s="11"/>
      <c r="E192" s="11"/>
      <c r="F192" s="11"/>
      <c r="G192" s="11"/>
      <c r="H192" s="11"/>
      <c r="I192" s="11"/>
      <c r="J192" s="11"/>
      <c r="K192" s="11"/>
      <c r="L192" s="11"/>
      <c r="M192" s="76"/>
      <c r="N192" s="76"/>
    </row>
    <row r="193">
      <c r="A193" s="11"/>
      <c r="B193" s="11"/>
      <c r="C193" s="11"/>
      <c r="D193" s="11"/>
      <c r="E193" s="11"/>
      <c r="F193" s="11"/>
      <c r="G193" s="11"/>
      <c r="H193" s="11"/>
      <c r="I193" s="11"/>
      <c r="J193" s="11"/>
      <c r="K193" s="11"/>
      <c r="L193" s="11"/>
      <c r="M193" s="76"/>
      <c r="N193" s="76"/>
    </row>
    <row r="194">
      <c r="A194" s="11"/>
      <c r="B194" s="11"/>
      <c r="C194" s="11"/>
      <c r="D194" s="11"/>
      <c r="E194" s="11"/>
      <c r="F194" s="11"/>
      <c r="G194" s="11"/>
      <c r="H194" s="11"/>
      <c r="I194" s="11"/>
      <c r="J194" s="11"/>
      <c r="K194" s="11"/>
      <c r="L194" s="11"/>
      <c r="M194" s="76"/>
      <c r="N194" s="76"/>
    </row>
    <row r="195">
      <c r="A195" s="11"/>
      <c r="B195" s="11"/>
      <c r="C195" s="11"/>
      <c r="D195" s="11"/>
      <c r="E195" s="11"/>
      <c r="F195" s="11"/>
      <c r="G195" s="11"/>
      <c r="H195" s="11"/>
      <c r="I195" s="11"/>
      <c r="J195" s="11"/>
      <c r="K195" s="11"/>
      <c r="L195" s="11"/>
      <c r="M195" s="76"/>
      <c r="N195" s="76"/>
    </row>
    <row r="196">
      <c r="A196" s="11"/>
      <c r="B196" s="11"/>
      <c r="C196" s="11"/>
      <c r="D196" s="11"/>
      <c r="E196" s="11"/>
      <c r="F196" s="11"/>
      <c r="G196" s="11"/>
      <c r="H196" s="11"/>
      <c r="I196" s="11"/>
      <c r="J196" s="11"/>
      <c r="K196" s="11"/>
      <c r="L196" s="11"/>
      <c r="M196" s="76"/>
      <c r="N196" s="76"/>
    </row>
    <row r="197">
      <c r="A197" s="11"/>
      <c r="B197" s="11"/>
      <c r="C197" s="11"/>
      <c r="D197" s="11"/>
      <c r="E197" s="11"/>
      <c r="F197" s="11"/>
      <c r="G197" s="11"/>
      <c r="H197" s="11"/>
      <c r="I197" s="11"/>
      <c r="J197" s="11"/>
      <c r="K197" s="11"/>
      <c r="L197" s="11"/>
      <c r="M197" s="76"/>
      <c r="N197" s="76"/>
    </row>
    <row r="198">
      <c r="A198" s="11"/>
      <c r="B198" s="11"/>
      <c r="C198" s="11"/>
      <c r="D198" s="11"/>
      <c r="E198" s="11"/>
      <c r="F198" s="11"/>
      <c r="G198" s="11"/>
      <c r="H198" s="11"/>
      <c r="I198" s="11"/>
      <c r="J198" s="11"/>
      <c r="K198" s="11"/>
      <c r="L198" s="11"/>
      <c r="M198" s="76"/>
      <c r="N198" s="76"/>
    </row>
    <row r="199">
      <c r="A199" s="11"/>
      <c r="B199" s="11"/>
      <c r="C199" s="11"/>
      <c r="D199" s="11"/>
      <c r="E199" s="11"/>
      <c r="F199" s="11"/>
      <c r="G199" s="11"/>
      <c r="H199" s="11"/>
      <c r="I199" s="11"/>
      <c r="J199" s="11"/>
      <c r="K199" s="11"/>
      <c r="L199" s="11"/>
      <c r="M199" s="76"/>
      <c r="N199" s="76"/>
    </row>
    <row r="200">
      <c r="A200" s="11"/>
      <c r="B200" s="11"/>
      <c r="C200" s="11"/>
      <c r="D200" s="11"/>
      <c r="E200" s="11"/>
      <c r="F200" s="11"/>
      <c r="G200" s="11"/>
      <c r="H200" s="11"/>
      <c r="I200" s="11"/>
      <c r="J200" s="11"/>
      <c r="K200" s="11"/>
      <c r="L200" s="11"/>
      <c r="M200" s="76"/>
      <c r="N200" s="76"/>
    </row>
    <row r="201">
      <c r="A201" s="11"/>
      <c r="B201" s="11"/>
      <c r="C201" s="11"/>
      <c r="D201" s="11"/>
      <c r="E201" s="11"/>
      <c r="F201" s="11"/>
      <c r="G201" s="11"/>
      <c r="H201" s="11"/>
      <c r="I201" s="11"/>
      <c r="J201" s="11"/>
      <c r="K201" s="11"/>
      <c r="L201" s="11"/>
      <c r="M201" s="76"/>
      <c r="N201" s="76"/>
    </row>
    <row r="202">
      <c r="A202" s="11"/>
      <c r="B202" s="11"/>
      <c r="C202" s="11"/>
      <c r="D202" s="11"/>
      <c r="E202" s="11"/>
      <c r="F202" s="11"/>
      <c r="G202" s="11"/>
      <c r="H202" s="11"/>
      <c r="I202" s="11"/>
      <c r="J202" s="11"/>
      <c r="K202" s="11"/>
      <c r="L202" s="11"/>
      <c r="M202" s="76"/>
      <c r="N202" s="76"/>
    </row>
    <row r="203">
      <c r="A203" s="11"/>
      <c r="B203" s="11"/>
      <c r="C203" s="11"/>
      <c r="D203" s="11"/>
      <c r="E203" s="11"/>
      <c r="F203" s="11"/>
      <c r="G203" s="11"/>
      <c r="H203" s="11"/>
      <c r="I203" s="11"/>
      <c r="J203" s="11"/>
      <c r="K203" s="11"/>
      <c r="L203" s="11"/>
      <c r="M203" s="76"/>
      <c r="N203" s="76"/>
    </row>
    <row r="204">
      <c r="A204" s="11"/>
      <c r="B204" s="11"/>
      <c r="C204" s="11"/>
      <c r="D204" s="11"/>
      <c r="E204" s="11"/>
      <c r="F204" s="11"/>
      <c r="G204" s="11"/>
      <c r="H204" s="11"/>
      <c r="I204" s="11"/>
      <c r="J204" s="11"/>
      <c r="K204" s="11"/>
      <c r="L204" s="11"/>
      <c r="M204" s="76"/>
      <c r="N204" s="76"/>
    </row>
    <row r="205">
      <c r="A205" s="11"/>
      <c r="B205" s="11"/>
      <c r="C205" s="11"/>
      <c r="D205" s="11"/>
      <c r="E205" s="11"/>
      <c r="F205" s="11"/>
      <c r="G205" s="11"/>
      <c r="H205" s="11"/>
      <c r="I205" s="11"/>
      <c r="J205" s="11"/>
      <c r="K205" s="11"/>
      <c r="L205" s="11"/>
      <c r="M205" s="76"/>
      <c r="N205" s="76"/>
    </row>
    <row r="206">
      <c r="A206" s="11"/>
      <c r="B206" s="11"/>
      <c r="C206" s="11"/>
      <c r="D206" s="11"/>
      <c r="E206" s="11"/>
      <c r="F206" s="11"/>
      <c r="G206" s="11"/>
      <c r="H206" s="11"/>
      <c r="I206" s="11"/>
      <c r="J206" s="11"/>
      <c r="K206" s="11"/>
      <c r="L206" s="11"/>
      <c r="M206" s="76"/>
      <c r="N206" s="76"/>
    </row>
    <row r="207">
      <c r="A207" s="11"/>
      <c r="B207" s="11"/>
      <c r="C207" s="11"/>
      <c r="D207" s="11"/>
      <c r="E207" s="11"/>
      <c r="F207" s="11"/>
      <c r="G207" s="11"/>
      <c r="H207" s="11"/>
      <c r="I207" s="11"/>
      <c r="J207" s="11"/>
      <c r="K207" s="11"/>
      <c r="L207" s="11"/>
      <c r="M207" s="76"/>
      <c r="N207" s="76"/>
    </row>
    <row r="208">
      <c r="A208" s="11"/>
      <c r="B208" s="11"/>
      <c r="C208" s="11"/>
      <c r="D208" s="11"/>
      <c r="E208" s="11"/>
      <c r="F208" s="11"/>
      <c r="G208" s="11"/>
      <c r="H208" s="11"/>
      <c r="I208" s="11"/>
      <c r="J208" s="11"/>
      <c r="K208" s="11"/>
      <c r="L208" s="11"/>
      <c r="M208" s="76"/>
      <c r="N208" s="76"/>
    </row>
    <row r="209">
      <c r="A209" s="11"/>
      <c r="B209" s="11"/>
      <c r="C209" s="11"/>
      <c r="D209" s="11"/>
      <c r="E209" s="11"/>
      <c r="F209" s="11"/>
      <c r="G209" s="11"/>
      <c r="H209" s="11"/>
      <c r="I209" s="11"/>
      <c r="J209" s="11"/>
      <c r="K209" s="11"/>
      <c r="L209" s="11"/>
      <c r="M209" s="76"/>
      <c r="N209" s="76"/>
    </row>
    <row r="210">
      <c r="A210" s="11"/>
      <c r="B210" s="11"/>
      <c r="C210" s="11"/>
      <c r="D210" s="11"/>
      <c r="E210" s="11"/>
      <c r="F210" s="11"/>
      <c r="G210" s="11"/>
      <c r="H210" s="11"/>
      <c r="I210" s="11"/>
      <c r="J210" s="11"/>
      <c r="K210" s="11"/>
      <c r="L210" s="11"/>
      <c r="M210" s="76"/>
      <c r="N210" s="76"/>
    </row>
    <row r="211">
      <c r="A211" s="11"/>
      <c r="B211" s="11"/>
      <c r="C211" s="11"/>
      <c r="D211" s="11"/>
      <c r="E211" s="11"/>
      <c r="F211" s="11"/>
      <c r="G211" s="11"/>
      <c r="H211" s="11"/>
      <c r="I211" s="11"/>
      <c r="J211" s="11"/>
      <c r="K211" s="11"/>
      <c r="L211" s="11"/>
      <c r="M211" s="76"/>
      <c r="N211" s="76"/>
    </row>
    <row r="212">
      <c r="A212" s="11"/>
      <c r="B212" s="11"/>
      <c r="C212" s="11"/>
      <c r="D212" s="11"/>
      <c r="E212" s="11"/>
      <c r="F212" s="11"/>
      <c r="G212" s="11"/>
      <c r="H212" s="11"/>
      <c r="I212" s="11"/>
      <c r="J212" s="11"/>
      <c r="K212" s="11"/>
      <c r="L212" s="11"/>
      <c r="M212" s="76"/>
      <c r="N212" s="76"/>
    </row>
    <row r="213">
      <c r="A213" s="11"/>
      <c r="B213" s="11"/>
      <c r="C213" s="11"/>
      <c r="D213" s="11"/>
      <c r="E213" s="11"/>
      <c r="F213" s="11"/>
      <c r="G213" s="11"/>
      <c r="H213" s="11"/>
      <c r="I213" s="11"/>
      <c r="J213" s="11"/>
      <c r="K213" s="11"/>
      <c r="L213" s="11"/>
      <c r="M213" s="76"/>
      <c r="N213" s="76"/>
    </row>
    <row r="214">
      <c r="A214" s="11"/>
      <c r="B214" s="11"/>
      <c r="C214" s="11"/>
      <c r="D214" s="11"/>
      <c r="E214" s="11"/>
      <c r="F214" s="11"/>
      <c r="G214" s="11"/>
      <c r="H214" s="11"/>
      <c r="I214" s="11"/>
      <c r="J214" s="11"/>
      <c r="K214" s="11"/>
      <c r="L214" s="11"/>
      <c r="M214" s="76"/>
      <c r="N214" s="76"/>
    </row>
    <row r="215">
      <c r="A215" s="11"/>
      <c r="B215" s="11"/>
      <c r="C215" s="11"/>
      <c r="D215" s="11"/>
      <c r="E215" s="11"/>
      <c r="F215" s="11"/>
      <c r="G215" s="11"/>
      <c r="H215" s="11"/>
      <c r="I215" s="11"/>
      <c r="J215" s="11"/>
      <c r="K215" s="11"/>
      <c r="L215" s="11"/>
      <c r="M215" s="76"/>
      <c r="N215" s="76"/>
    </row>
    <row r="216">
      <c r="A216" s="11"/>
      <c r="B216" s="11"/>
      <c r="C216" s="11"/>
      <c r="D216" s="11"/>
      <c r="E216" s="11"/>
      <c r="F216" s="11"/>
      <c r="G216" s="11"/>
      <c r="H216" s="11"/>
      <c r="I216" s="11"/>
      <c r="J216" s="11"/>
      <c r="K216" s="11"/>
      <c r="L216" s="11"/>
      <c r="M216" s="76"/>
      <c r="N216" s="76"/>
    </row>
    <row r="217">
      <c r="A217" s="11"/>
      <c r="B217" s="11"/>
      <c r="C217" s="11"/>
      <c r="D217" s="11"/>
      <c r="E217" s="11"/>
      <c r="F217" s="11"/>
      <c r="G217" s="11"/>
      <c r="H217" s="11"/>
      <c r="I217" s="11"/>
      <c r="J217" s="11"/>
      <c r="K217" s="11"/>
      <c r="L217" s="11"/>
      <c r="M217" s="76"/>
      <c r="N217" s="76"/>
    </row>
    <row r="218">
      <c r="A218" s="11"/>
      <c r="B218" s="11"/>
      <c r="C218" s="11"/>
      <c r="D218" s="11"/>
      <c r="E218" s="11"/>
      <c r="F218" s="11"/>
      <c r="G218" s="11"/>
      <c r="H218" s="11"/>
      <c r="I218" s="11"/>
      <c r="J218" s="11"/>
      <c r="K218" s="11"/>
      <c r="L218" s="11"/>
      <c r="M218" s="76"/>
      <c r="N218" s="76"/>
    </row>
    <row r="219">
      <c r="A219" s="11"/>
      <c r="B219" s="11"/>
      <c r="C219" s="11"/>
      <c r="D219" s="11"/>
      <c r="E219" s="11"/>
      <c r="F219" s="11"/>
      <c r="G219" s="11"/>
      <c r="H219" s="11"/>
      <c r="I219" s="11"/>
      <c r="J219" s="11"/>
      <c r="K219" s="11"/>
      <c r="L219" s="11"/>
      <c r="M219" s="76"/>
      <c r="N219" s="76"/>
    </row>
    <row r="220">
      <c r="A220" s="11"/>
      <c r="B220" s="11"/>
      <c r="C220" s="11"/>
      <c r="D220" s="11"/>
      <c r="E220" s="11"/>
      <c r="F220" s="11"/>
      <c r="G220" s="11"/>
      <c r="H220" s="11"/>
      <c r="I220" s="11"/>
      <c r="J220" s="11"/>
      <c r="K220" s="11"/>
      <c r="L220" s="11"/>
      <c r="M220" s="76"/>
      <c r="N220" s="76"/>
    </row>
    <row r="221">
      <c r="A221" s="11"/>
      <c r="B221" s="11"/>
      <c r="C221" s="11"/>
      <c r="D221" s="11"/>
      <c r="E221" s="11"/>
      <c r="F221" s="11"/>
      <c r="G221" s="11"/>
      <c r="H221" s="11"/>
      <c r="I221" s="11"/>
      <c r="J221" s="11"/>
      <c r="K221" s="11"/>
      <c r="L221" s="11"/>
      <c r="M221" s="76"/>
      <c r="N221" s="76"/>
    </row>
    <row r="222">
      <c r="A222" s="11"/>
      <c r="B222" s="11"/>
      <c r="C222" s="11"/>
      <c r="D222" s="11"/>
      <c r="E222" s="11"/>
      <c r="F222" s="11"/>
      <c r="G222" s="11"/>
      <c r="H222" s="11"/>
      <c r="I222" s="11"/>
      <c r="J222" s="11"/>
      <c r="K222" s="11"/>
      <c r="L222" s="11"/>
      <c r="M222" s="76"/>
      <c r="N222" s="76"/>
    </row>
    <row r="223">
      <c r="A223" s="11"/>
      <c r="B223" s="11"/>
      <c r="C223" s="11"/>
      <c r="D223" s="11"/>
      <c r="E223" s="11"/>
      <c r="F223" s="11"/>
      <c r="G223" s="11"/>
      <c r="H223" s="11"/>
      <c r="I223" s="11"/>
      <c r="J223" s="11"/>
      <c r="K223" s="11"/>
      <c r="L223" s="11"/>
      <c r="M223" s="76"/>
      <c r="N223" s="76"/>
    </row>
    <row r="224">
      <c r="A224" s="11"/>
      <c r="B224" s="11"/>
      <c r="C224" s="11"/>
      <c r="D224" s="11"/>
      <c r="E224" s="11"/>
      <c r="F224" s="11"/>
      <c r="G224" s="11"/>
      <c r="H224" s="11"/>
      <c r="I224" s="11"/>
      <c r="J224" s="11"/>
      <c r="K224" s="11"/>
      <c r="L224" s="11"/>
      <c r="M224" s="76"/>
      <c r="N224" s="76"/>
    </row>
    <row r="225">
      <c r="A225" s="11"/>
      <c r="B225" s="11"/>
      <c r="C225" s="11"/>
      <c r="D225" s="11"/>
      <c r="E225" s="11"/>
      <c r="F225" s="11"/>
      <c r="G225" s="11"/>
      <c r="H225" s="11"/>
      <c r="I225" s="11"/>
      <c r="J225" s="11"/>
      <c r="K225" s="11"/>
      <c r="L225" s="11"/>
      <c r="M225" s="76"/>
      <c r="N225" s="76"/>
    </row>
    <row r="226">
      <c r="A226" s="11"/>
      <c r="B226" s="11"/>
      <c r="C226" s="11"/>
      <c r="D226" s="11"/>
      <c r="E226" s="11"/>
      <c r="F226" s="11"/>
      <c r="G226" s="11"/>
      <c r="H226" s="11"/>
      <c r="I226" s="11"/>
      <c r="J226" s="11"/>
      <c r="K226" s="11"/>
      <c r="L226" s="11"/>
      <c r="M226" s="76"/>
      <c r="N226" s="76"/>
    </row>
    <row r="227">
      <c r="A227" s="11"/>
      <c r="B227" s="11"/>
      <c r="C227" s="11"/>
      <c r="D227" s="11"/>
      <c r="E227" s="11"/>
      <c r="F227" s="11"/>
      <c r="G227" s="11"/>
      <c r="H227" s="11"/>
      <c r="I227" s="11"/>
      <c r="J227" s="11"/>
      <c r="K227" s="11"/>
      <c r="L227" s="11"/>
      <c r="M227" s="76"/>
      <c r="N227" s="76"/>
    </row>
    <row r="228">
      <c r="A228" s="11"/>
      <c r="B228" s="11"/>
      <c r="C228" s="11"/>
      <c r="D228" s="11"/>
      <c r="E228" s="11"/>
      <c r="F228" s="11"/>
      <c r="G228" s="11"/>
      <c r="H228" s="11"/>
      <c r="I228" s="11"/>
      <c r="J228" s="11"/>
      <c r="K228" s="11"/>
      <c r="L228" s="11"/>
      <c r="M228" s="76"/>
      <c r="N228" s="76"/>
    </row>
    <row r="229">
      <c r="A229" s="11"/>
      <c r="B229" s="11"/>
      <c r="C229" s="11"/>
      <c r="D229" s="11"/>
      <c r="E229" s="11"/>
      <c r="F229" s="11"/>
      <c r="G229" s="11"/>
      <c r="H229" s="11"/>
      <c r="I229" s="11"/>
      <c r="J229" s="11"/>
      <c r="K229" s="11"/>
      <c r="L229" s="11"/>
      <c r="M229" s="76"/>
      <c r="N229" s="76"/>
    </row>
    <row r="230">
      <c r="A230" s="11"/>
      <c r="B230" s="11"/>
      <c r="C230" s="11"/>
      <c r="D230" s="11"/>
      <c r="E230" s="11"/>
      <c r="F230" s="11"/>
      <c r="G230" s="11"/>
      <c r="H230" s="11"/>
      <c r="I230" s="11"/>
      <c r="J230" s="11"/>
      <c r="K230" s="11"/>
      <c r="L230" s="11"/>
      <c r="M230" s="76"/>
      <c r="N230" s="76"/>
    </row>
    <row r="231">
      <c r="A231" s="11"/>
      <c r="B231" s="11"/>
      <c r="C231" s="11"/>
      <c r="D231" s="11"/>
      <c r="E231" s="11"/>
      <c r="F231" s="11"/>
      <c r="G231" s="11"/>
      <c r="H231" s="11"/>
      <c r="I231" s="11"/>
      <c r="J231" s="11"/>
      <c r="K231" s="11"/>
      <c r="L231" s="11"/>
      <c r="M231" s="76"/>
      <c r="N231" s="76"/>
    </row>
    <row r="232">
      <c r="A232" s="11"/>
      <c r="B232" s="11"/>
      <c r="C232" s="11"/>
      <c r="D232" s="11"/>
      <c r="E232" s="11"/>
      <c r="F232" s="11"/>
      <c r="G232" s="11"/>
      <c r="H232" s="11"/>
      <c r="I232" s="11"/>
      <c r="J232" s="11"/>
      <c r="K232" s="11"/>
      <c r="L232" s="11"/>
      <c r="M232" s="76"/>
      <c r="N232" s="76"/>
    </row>
    <row r="233">
      <c r="A233" s="11"/>
      <c r="B233" s="11"/>
      <c r="C233" s="11"/>
      <c r="D233" s="11"/>
      <c r="E233" s="11"/>
      <c r="F233" s="11"/>
      <c r="G233" s="11"/>
      <c r="H233" s="11"/>
      <c r="I233" s="11"/>
      <c r="J233" s="11"/>
      <c r="K233" s="11"/>
      <c r="L233" s="11"/>
      <c r="M233" s="76"/>
      <c r="N233" s="76"/>
    </row>
    <row r="234">
      <c r="A234" s="11"/>
      <c r="B234" s="11"/>
      <c r="C234" s="11"/>
      <c r="D234" s="11"/>
      <c r="E234" s="11"/>
      <c r="F234" s="11"/>
      <c r="G234" s="11"/>
      <c r="H234" s="11"/>
      <c r="I234" s="11"/>
      <c r="J234" s="11"/>
      <c r="K234" s="11"/>
      <c r="L234" s="11"/>
      <c r="M234" s="76"/>
      <c r="N234" s="76"/>
    </row>
    <row r="235">
      <c r="A235" s="11"/>
      <c r="B235" s="11"/>
      <c r="C235" s="11"/>
      <c r="D235" s="11"/>
      <c r="E235" s="11"/>
      <c r="F235" s="11"/>
      <c r="G235" s="11"/>
      <c r="H235" s="11"/>
      <c r="I235" s="11"/>
      <c r="J235" s="11"/>
      <c r="K235" s="11"/>
      <c r="L235" s="11"/>
      <c r="M235" s="76"/>
      <c r="N235" s="76"/>
    </row>
    <row r="236">
      <c r="A236" s="11"/>
      <c r="B236" s="11"/>
      <c r="C236" s="11"/>
      <c r="D236" s="11"/>
      <c r="E236" s="11"/>
      <c r="F236" s="11"/>
      <c r="G236" s="11"/>
      <c r="H236" s="11"/>
      <c r="I236" s="11"/>
      <c r="J236" s="11"/>
      <c r="K236" s="11"/>
      <c r="L236" s="11"/>
      <c r="M236" s="76"/>
      <c r="N236" s="76"/>
    </row>
    <row r="237">
      <c r="A237" s="11"/>
      <c r="B237" s="11"/>
      <c r="C237" s="11"/>
      <c r="D237" s="11"/>
      <c r="E237" s="11"/>
      <c r="F237" s="11"/>
      <c r="G237" s="11"/>
      <c r="H237" s="11"/>
      <c r="I237" s="11"/>
      <c r="J237" s="11"/>
      <c r="K237" s="11"/>
      <c r="L237" s="11"/>
      <c r="M237" s="76"/>
      <c r="N237" s="76"/>
    </row>
    <row r="238">
      <c r="A238" s="11"/>
      <c r="B238" s="11"/>
      <c r="C238" s="11"/>
      <c r="D238" s="11"/>
      <c r="E238" s="11"/>
      <c r="F238" s="11"/>
      <c r="G238" s="11"/>
      <c r="H238" s="11"/>
      <c r="I238" s="11"/>
      <c r="J238" s="11"/>
      <c r="K238" s="11"/>
      <c r="L238" s="11"/>
      <c r="M238" s="76"/>
      <c r="N238" s="76"/>
    </row>
    <row r="239">
      <c r="A239" s="11"/>
      <c r="B239" s="11"/>
      <c r="C239" s="11"/>
      <c r="D239" s="11"/>
      <c r="E239" s="11"/>
      <c r="F239" s="11"/>
      <c r="G239" s="11"/>
      <c r="H239" s="11"/>
      <c r="I239" s="11"/>
      <c r="J239" s="11"/>
      <c r="K239" s="11"/>
      <c r="L239" s="11"/>
      <c r="M239" s="76"/>
      <c r="N239" s="76"/>
    </row>
    <row r="240">
      <c r="A240" s="11"/>
      <c r="B240" s="11"/>
      <c r="C240" s="11"/>
      <c r="D240" s="11"/>
      <c r="E240" s="11"/>
      <c r="F240" s="11"/>
      <c r="G240" s="11"/>
      <c r="H240" s="11"/>
      <c r="I240" s="11"/>
      <c r="J240" s="11"/>
      <c r="K240" s="11"/>
      <c r="L240" s="11"/>
      <c r="M240" s="76"/>
      <c r="N240" s="76"/>
    </row>
    <row r="241">
      <c r="A241" s="11"/>
      <c r="B241" s="11"/>
      <c r="C241" s="11"/>
      <c r="D241" s="11"/>
      <c r="E241" s="11"/>
      <c r="F241" s="11"/>
      <c r="G241" s="11"/>
      <c r="H241" s="11"/>
      <c r="I241" s="11"/>
      <c r="J241" s="11"/>
      <c r="K241" s="11"/>
      <c r="L241" s="11"/>
      <c r="M241" s="76"/>
      <c r="N241" s="76"/>
    </row>
    <row r="242">
      <c r="A242" s="11"/>
      <c r="B242" s="11"/>
      <c r="C242" s="11"/>
      <c r="D242" s="11"/>
      <c r="E242" s="11"/>
      <c r="F242" s="11"/>
      <c r="G242" s="11"/>
      <c r="H242" s="11"/>
      <c r="I242" s="11"/>
      <c r="J242" s="11"/>
      <c r="K242" s="11"/>
      <c r="L242" s="11"/>
      <c r="M242" s="76"/>
      <c r="N242" s="76"/>
    </row>
    <row r="243">
      <c r="A243" s="11"/>
      <c r="B243" s="11"/>
      <c r="C243" s="11"/>
      <c r="D243" s="11"/>
      <c r="E243" s="11"/>
      <c r="F243" s="11"/>
      <c r="G243" s="11"/>
      <c r="H243" s="11"/>
      <c r="I243" s="11"/>
      <c r="J243" s="11"/>
      <c r="K243" s="11"/>
      <c r="L243" s="11"/>
      <c r="M243" s="76"/>
      <c r="N243" s="76"/>
    </row>
    <row r="244">
      <c r="A244" s="11"/>
      <c r="B244" s="11"/>
      <c r="C244" s="11"/>
      <c r="D244" s="11"/>
      <c r="E244" s="11"/>
      <c r="F244" s="11"/>
      <c r="G244" s="11"/>
      <c r="H244" s="11"/>
      <c r="I244" s="11"/>
      <c r="J244" s="11"/>
      <c r="K244" s="11"/>
      <c r="L244" s="11"/>
      <c r="M244" s="76"/>
      <c r="N244" s="76"/>
    </row>
    <row r="245">
      <c r="A245" s="11"/>
      <c r="B245" s="11"/>
      <c r="C245" s="11"/>
      <c r="D245" s="11"/>
      <c r="E245" s="11"/>
      <c r="F245" s="11"/>
      <c r="G245" s="11"/>
      <c r="H245" s="11"/>
      <c r="I245" s="11"/>
      <c r="J245" s="11"/>
      <c r="K245" s="11"/>
      <c r="L245" s="11"/>
      <c r="M245" s="76"/>
      <c r="N245" s="76"/>
    </row>
    <row r="246">
      <c r="A246" s="11"/>
      <c r="B246" s="11"/>
      <c r="C246" s="11"/>
      <c r="D246" s="11"/>
      <c r="E246" s="11"/>
      <c r="F246" s="11"/>
      <c r="G246" s="11"/>
      <c r="H246" s="11"/>
      <c r="I246" s="11"/>
      <c r="J246" s="11"/>
      <c r="K246" s="11"/>
      <c r="L246" s="11"/>
      <c r="M246" s="76"/>
      <c r="N246" s="76"/>
    </row>
    <row r="247">
      <c r="A247" s="11"/>
      <c r="B247" s="11"/>
      <c r="C247" s="11"/>
      <c r="D247" s="11"/>
      <c r="E247" s="11"/>
      <c r="F247" s="11"/>
      <c r="G247" s="11"/>
      <c r="H247" s="11"/>
      <c r="I247" s="11"/>
      <c r="J247" s="11"/>
      <c r="K247" s="11"/>
      <c r="L247" s="11"/>
      <c r="M247" s="76"/>
      <c r="N247" s="76"/>
    </row>
    <row r="248">
      <c r="A248" s="11"/>
      <c r="B248" s="11"/>
      <c r="C248" s="11"/>
      <c r="D248" s="11"/>
      <c r="E248" s="11"/>
      <c r="F248" s="11"/>
      <c r="G248" s="11"/>
      <c r="H248" s="11"/>
      <c r="I248" s="11"/>
      <c r="J248" s="11"/>
      <c r="K248" s="11"/>
      <c r="L248" s="11"/>
      <c r="M248" s="76"/>
      <c r="N248" s="76"/>
    </row>
    <row r="249">
      <c r="A249" s="11"/>
      <c r="B249" s="11"/>
      <c r="C249" s="11"/>
      <c r="D249" s="11"/>
      <c r="E249" s="11"/>
      <c r="F249" s="11"/>
      <c r="G249" s="11"/>
      <c r="H249" s="11"/>
      <c r="I249" s="11"/>
      <c r="J249" s="11"/>
      <c r="K249" s="11"/>
      <c r="L249" s="11"/>
      <c r="M249" s="76"/>
      <c r="N249" s="76"/>
    </row>
    <row r="250">
      <c r="A250" s="11"/>
      <c r="B250" s="11"/>
      <c r="C250" s="11"/>
      <c r="D250" s="11"/>
      <c r="E250" s="11"/>
      <c r="F250" s="11"/>
      <c r="G250" s="11"/>
      <c r="H250" s="11"/>
      <c r="I250" s="11"/>
      <c r="J250" s="11"/>
      <c r="K250" s="11"/>
      <c r="L250" s="11"/>
      <c r="M250" s="76"/>
      <c r="N250" s="76"/>
    </row>
    <row r="251">
      <c r="A251" s="11"/>
      <c r="B251" s="11"/>
      <c r="C251" s="11"/>
      <c r="D251" s="11"/>
      <c r="E251" s="11"/>
      <c r="F251" s="11"/>
      <c r="G251" s="11"/>
      <c r="H251" s="11"/>
      <c r="I251" s="11"/>
      <c r="J251" s="11"/>
      <c r="K251" s="11"/>
      <c r="L251" s="11"/>
      <c r="M251" s="76"/>
      <c r="N251" s="76"/>
    </row>
    <row r="252">
      <c r="A252" s="11"/>
      <c r="B252" s="11"/>
      <c r="C252" s="11"/>
      <c r="D252" s="11"/>
      <c r="E252" s="11"/>
      <c r="F252" s="11"/>
      <c r="G252" s="11"/>
      <c r="H252" s="11"/>
      <c r="I252" s="11"/>
      <c r="J252" s="11"/>
      <c r="K252" s="11"/>
      <c r="L252" s="11"/>
      <c r="M252" s="76"/>
      <c r="N252" s="76"/>
    </row>
    <row r="253">
      <c r="A253" s="11"/>
      <c r="B253" s="11"/>
      <c r="C253" s="11"/>
      <c r="D253" s="11"/>
      <c r="E253" s="11"/>
      <c r="F253" s="11"/>
      <c r="G253" s="11"/>
      <c r="H253" s="11"/>
      <c r="I253" s="11"/>
      <c r="J253" s="11"/>
      <c r="K253" s="11"/>
      <c r="L253" s="11"/>
      <c r="M253" s="76"/>
      <c r="N253" s="76"/>
    </row>
    <row r="254">
      <c r="A254" s="11"/>
      <c r="B254" s="11"/>
      <c r="C254" s="11"/>
      <c r="D254" s="11"/>
      <c r="E254" s="11"/>
      <c r="F254" s="11"/>
      <c r="G254" s="11"/>
      <c r="H254" s="11"/>
      <c r="I254" s="11"/>
      <c r="J254" s="11"/>
      <c r="K254" s="11"/>
      <c r="L254" s="11"/>
      <c r="M254" s="76"/>
      <c r="N254" s="76"/>
    </row>
    <row r="255">
      <c r="A255" s="11"/>
      <c r="B255" s="11"/>
      <c r="C255" s="11"/>
      <c r="D255" s="11"/>
      <c r="E255" s="11"/>
      <c r="F255" s="11"/>
      <c r="G255" s="11"/>
      <c r="H255" s="11"/>
      <c r="I255" s="11"/>
      <c r="J255" s="11"/>
      <c r="K255" s="11"/>
      <c r="L255" s="11"/>
      <c r="M255" s="76"/>
      <c r="N255" s="76"/>
    </row>
    <row r="256">
      <c r="A256" s="11"/>
      <c r="B256" s="11"/>
      <c r="C256" s="11"/>
      <c r="D256" s="11"/>
      <c r="E256" s="11"/>
      <c r="F256" s="11"/>
      <c r="G256" s="11"/>
      <c r="H256" s="11"/>
      <c r="I256" s="11"/>
      <c r="J256" s="11"/>
      <c r="K256" s="11"/>
      <c r="L256" s="11"/>
      <c r="M256" s="76"/>
      <c r="N256" s="76"/>
    </row>
    <row r="257">
      <c r="A257" s="11"/>
      <c r="B257" s="11"/>
      <c r="C257" s="11"/>
      <c r="D257" s="11"/>
      <c r="E257" s="11"/>
      <c r="F257" s="11"/>
      <c r="G257" s="11"/>
      <c r="H257" s="11"/>
      <c r="I257" s="11"/>
      <c r="J257" s="11"/>
      <c r="K257" s="11"/>
      <c r="L257" s="11"/>
      <c r="M257" s="76"/>
      <c r="N257" s="76"/>
    </row>
    <row r="258">
      <c r="A258" s="11"/>
      <c r="B258" s="11"/>
      <c r="C258" s="11"/>
      <c r="D258" s="11"/>
      <c r="E258" s="11"/>
      <c r="F258" s="11"/>
      <c r="G258" s="11"/>
      <c r="H258" s="11"/>
      <c r="I258" s="11"/>
      <c r="J258" s="11"/>
      <c r="K258" s="11"/>
      <c r="L258" s="11"/>
      <c r="M258" s="76"/>
      <c r="N258" s="76"/>
    </row>
    <row r="259">
      <c r="A259" s="11"/>
      <c r="B259" s="11"/>
      <c r="C259" s="11"/>
      <c r="D259" s="11"/>
      <c r="E259" s="11"/>
      <c r="F259" s="11"/>
      <c r="G259" s="11"/>
      <c r="H259" s="11"/>
      <c r="I259" s="11"/>
      <c r="J259" s="11"/>
      <c r="K259" s="11"/>
      <c r="L259" s="11"/>
      <c r="M259" s="76"/>
      <c r="N259" s="76"/>
    </row>
    <row r="260">
      <c r="A260" s="11"/>
      <c r="B260" s="11"/>
      <c r="C260" s="11"/>
      <c r="D260" s="11"/>
      <c r="E260" s="11"/>
      <c r="F260" s="11"/>
      <c r="G260" s="11"/>
      <c r="H260" s="11"/>
      <c r="I260" s="11"/>
      <c r="J260" s="11"/>
      <c r="K260" s="11"/>
      <c r="L260" s="11"/>
      <c r="M260" s="76"/>
      <c r="N260" s="76"/>
    </row>
    <row r="261">
      <c r="A261" s="11"/>
      <c r="B261" s="11"/>
      <c r="C261" s="11"/>
      <c r="D261" s="11"/>
      <c r="E261" s="11"/>
      <c r="F261" s="11"/>
      <c r="G261" s="11"/>
      <c r="H261" s="11"/>
      <c r="I261" s="11"/>
      <c r="J261" s="11"/>
      <c r="K261" s="11"/>
      <c r="L261" s="11"/>
      <c r="M261" s="76"/>
      <c r="N261" s="76"/>
    </row>
    <row r="262">
      <c r="A262" s="11"/>
      <c r="B262" s="11"/>
      <c r="C262" s="11"/>
      <c r="D262" s="11"/>
      <c r="E262" s="11"/>
      <c r="F262" s="11"/>
      <c r="G262" s="11"/>
      <c r="H262" s="11"/>
      <c r="I262" s="11"/>
      <c r="J262" s="11"/>
      <c r="K262" s="11"/>
      <c r="L262" s="11"/>
      <c r="M262" s="76"/>
      <c r="N262" s="76"/>
    </row>
    <row r="263">
      <c r="A263" s="11"/>
      <c r="B263" s="11"/>
      <c r="C263" s="11"/>
      <c r="D263" s="11"/>
      <c r="E263" s="11"/>
      <c r="F263" s="11"/>
      <c r="G263" s="11"/>
      <c r="H263" s="11"/>
      <c r="I263" s="11"/>
      <c r="J263" s="11"/>
      <c r="K263" s="11"/>
      <c r="L263" s="11"/>
      <c r="M263" s="76"/>
      <c r="N263" s="76"/>
    </row>
    <row r="264">
      <c r="A264" s="11"/>
      <c r="B264" s="11"/>
      <c r="C264" s="11"/>
      <c r="D264" s="11"/>
      <c r="E264" s="11"/>
      <c r="F264" s="11"/>
      <c r="G264" s="11"/>
      <c r="H264" s="11"/>
      <c r="I264" s="11"/>
      <c r="J264" s="11"/>
      <c r="K264" s="11"/>
      <c r="L264" s="11"/>
      <c r="M264" s="76"/>
      <c r="N264" s="76"/>
    </row>
    <row r="265">
      <c r="A265" s="11"/>
      <c r="B265" s="11"/>
      <c r="C265" s="11"/>
      <c r="D265" s="11"/>
      <c r="E265" s="11"/>
      <c r="F265" s="11"/>
      <c r="G265" s="11"/>
      <c r="H265" s="11"/>
      <c r="I265" s="11"/>
      <c r="J265" s="11"/>
      <c r="K265" s="11"/>
      <c r="L265" s="11"/>
      <c r="M265" s="76"/>
      <c r="N265" s="76"/>
    </row>
    <row r="266">
      <c r="A266" s="11"/>
      <c r="B266" s="11"/>
      <c r="C266" s="11"/>
      <c r="D266" s="11"/>
      <c r="E266" s="11"/>
      <c r="F266" s="11"/>
      <c r="G266" s="11"/>
      <c r="H266" s="11"/>
      <c r="I266" s="11"/>
      <c r="J266" s="11"/>
      <c r="K266" s="11"/>
      <c r="L266" s="11"/>
      <c r="M266" s="76"/>
      <c r="N266" s="76"/>
    </row>
    <row r="267">
      <c r="A267" s="11"/>
      <c r="B267" s="11"/>
      <c r="C267" s="11"/>
      <c r="D267" s="11"/>
      <c r="E267" s="11"/>
      <c r="F267" s="11"/>
      <c r="G267" s="11"/>
      <c r="H267" s="11"/>
      <c r="I267" s="11"/>
      <c r="J267" s="11"/>
      <c r="K267" s="11"/>
      <c r="L267" s="11"/>
      <c r="M267" s="76"/>
      <c r="N267" s="76"/>
    </row>
    <row r="268">
      <c r="A268" s="11"/>
      <c r="B268" s="11"/>
      <c r="C268" s="11"/>
      <c r="D268" s="11"/>
      <c r="E268" s="11"/>
      <c r="F268" s="11"/>
      <c r="G268" s="11"/>
      <c r="H268" s="11"/>
      <c r="I268" s="11"/>
      <c r="J268" s="11"/>
      <c r="K268" s="11"/>
      <c r="L268" s="11"/>
      <c r="M268" s="76"/>
      <c r="N268" s="76"/>
    </row>
    <row r="269">
      <c r="A269" s="11"/>
      <c r="B269" s="11"/>
      <c r="C269" s="11"/>
      <c r="D269" s="11"/>
      <c r="E269" s="11"/>
      <c r="F269" s="11"/>
      <c r="G269" s="11"/>
      <c r="H269" s="11"/>
      <c r="I269" s="11"/>
      <c r="J269" s="11"/>
      <c r="K269" s="11"/>
      <c r="L269" s="11"/>
      <c r="M269" s="76"/>
      <c r="N269" s="76"/>
    </row>
    <row r="270">
      <c r="A270" s="11"/>
      <c r="B270" s="11"/>
      <c r="C270" s="11"/>
      <c r="D270" s="11"/>
      <c r="E270" s="11"/>
      <c r="F270" s="11"/>
      <c r="G270" s="11"/>
      <c r="H270" s="11"/>
      <c r="I270" s="11"/>
      <c r="J270" s="11"/>
      <c r="K270" s="11"/>
      <c r="L270" s="11"/>
      <c r="M270" s="76"/>
      <c r="N270" s="76"/>
    </row>
    <row r="271">
      <c r="A271" s="11"/>
      <c r="B271" s="11"/>
      <c r="C271" s="11"/>
      <c r="D271" s="11"/>
      <c r="E271" s="11"/>
      <c r="F271" s="11"/>
      <c r="G271" s="11"/>
      <c r="H271" s="11"/>
      <c r="I271" s="11"/>
      <c r="J271" s="11"/>
      <c r="K271" s="11"/>
      <c r="L271" s="11"/>
      <c r="M271" s="76"/>
      <c r="N271" s="76"/>
    </row>
    <row r="272">
      <c r="A272" s="11"/>
      <c r="B272" s="11"/>
      <c r="C272" s="11"/>
      <c r="D272" s="11"/>
      <c r="E272" s="11"/>
      <c r="F272" s="11"/>
      <c r="G272" s="11"/>
      <c r="H272" s="11"/>
      <c r="I272" s="11"/>
      <c r="J272" s="11"/>
      <c r="K272" s="11"/>
      <c r="L272" s="11"/>
      <c r="M272" s="76"/>
      <c r="N272" s="76"/>
    </row>
    <row r="273">
      <c r="A273" s="11"/>
      <c r="B273" s="11"/>
      <c r="C273" s="11"/>
      <c r="D273" s="11"/>
      <c r="E273" s="11"/>
      <c r="F273" s="11"/>
      <c r="G273" s="11"/>
      <c r="H273" s="11"/>
      <c r="I273" s="11"/>
      <c r="J273" s="11"/>
      <c r="K273" s="11"/>
      <c r="L273" s="11"/>
      <c r="M273" s="76"/>
      <c r="N273" s="76"/>
    </row>
    <row r="274">
      <c r="A274" s="11"/>
      <c r="B274" s="11"/>
      <c r="C274" s="11"/>
      <c r="D274" s="11"/>
      <c r="E274" s="11"/>
      <c r="F274" s="11"/>
      <c r="G274" s="11"/>
      <c r="H274" s="11"/>
      <c r="I274" s="11"/>
      <c r="J274" s="11"/>
      <c r="K274" s="11"/>
      <c r="L274" s="11"/>
      <c r="M274" s="76"/>
      <c r="N274" s="76"/>
    </row>
    <row r="275">
      <c r="A275" s="11"/>
      <c r="B275" s="11"/>
      <c r="C275" s="11"/>
      <c r="D275" s="11"/>
      <c r="E275" s="11"/>
      <c r="F275" s="11"/>
      <c r="G275" s="11"/>
      <c r="H275" s="11"/>
      <c r="I275" s="11"/>
      <c r="J275" s="11"/>
      <c r="K275" s="11"/>
      <c r="L275" s="11"/>
      <c r="M275" s="76"/>
      <c r="N275" s="76"/>
    </row>
    <row r="276">
      <c r="A276" s="11"/>
      <c r="B276" s="11"/>
      <c r="C276" s="11"/>
      <c r="D276" s="11"/>
      <c r="E276" s="11"/>
      <c r="F276" s="11"/>
      <c r="G276" s="11"/>
      <c r="H276" s="11"/>
      <c r="I276" s="11"/>
      <c r="J276" s="11"/>
      <c r="K276" s="11"/>
      <c r="L276" s="11"/>
      <c r="M276" s="76"/>
      <c r="N276" s="76"/>
    </row>
    <row r="277">
      <c r="A277" s="11"/>
      <c r="B277" s="11"/>
      <c r="C277" s="11"/>
      <c r="D277" s="11"/>
      <c r="E277" s="11"/>
      <c r="F277" s="11"/>
      <c r="G277" s="11"/>
      <c r="H277" s="11"/>
      <c r="I277" s="11"/>
      <c r="J277" s="11"/>
      <c r="K277" s="11"/>
      <c r="L277" s="11"/>
      <c r="M277" s="76"/>
      <c r="N277" s="76"/>
    </row>
    <row r="278">
      <c r="A278" s="11"/>
      <c r="B278" s="11"/>
      <c r="C278" s="11"/>
      <c r="D278" s="11"/>
      <c r="E278" s="11"/>
      <c r="F278" s="11"/>
      <c r="G278" s="11"/>
      <c r="H278" s="11"/>
      <c r="I278" s="11"/>
      <c r="J278" s="11"/>
      <c r="K278" s="11"/>
      <c r="L278" s="11"/>
      <c r="M278" s="76"/>
      <c r="N278" s="76"/>
    </row>
    <row r="279">
      <c r="A279" s="11"/>
      <c r="B279" s="11"/>
      <c r="C279" s="11"/>
      <c r="D279" s="11"/>
      <c r="E279" s="11"/>
      <c r="F279" s="11"/>
      <c r="G279" s="11"/>
      <c r="H279" s="11"/>
      <c r="I279" s="11"/>
      <c r="J279" s="11"/>
      <c r="K279" s="11"/>
      <c r="L279" s="11"/>
      <c r="M279" s="76"/>
      <c r="N279" s="76"/>
    </row>
    <row r="280">
      <c r="A280" s="11"/>
      <c r="B280" s="11"/>
      <c r="C280" s="11"/>
      <c r="D280" s="11"/>
      <c r="E280" s="11"/>
      <c r="F280" s="11"/>
      <c r="G280" s="11"/>
      <c r="H280" s="11"/>
      <c r="I280" s="11"/>
      <c r="J280" s="11"/>
      <c r="K280" s="11"/>
      <c r="L280" s="11"/>
      <c r="M280" s="76"/>
      <c r="N280" s="76"/>
    </row>
    <row r="281">
      <c r="A281" s="11"/>
      <c r="B281" s="11"/>
      <c r="C281" s="11"/>
      <c r="D281" s="11"/>
      <c r="E281" s="11"/>
      <c r="F281" s="11"/>
      <c r="G281" s="11"/>
      <c r="H281" s="11"/>
      <c r="I281" s="11"/>
      <c r="J281" s="11"/>
      <c r="K281" s="11"/>
      <c r="L281" s="11"/>
      <c r="M281" s="76"/>
      <c r="N281" s="76"/>
    </row>
    <row r="282">
      <c r="A282" s="11"/>
      <c r="B282" s="11"/>
      <c r="C282" s="11"/>
      <c r="D282" s="11"/>
      <c r="E282" s="11"/>
      <c r="F282" s="11"/>
      <c r="G282" s="11"/>
      <c r="H282" s="11"/>
      <c r="I282" s="11"/>
      <c r="J282" s="11"/>
      <c r="K282" s="11"/>
      <c r="L282" s="11"/>
      <c r="M282" s="76"/>
      <c r="N282" s="76"/>
    </row>
    <row r="283">
      <c r="A283" s="11"/>
      <c r="B283" s="11"/>
      <c r="C283" s="11"/>
      <c r="D283" s="11"/>
      <c r="E283" s="11"/>
      <c r="F283" s="11"/>
      <c r="G283" s="11"/>
      <c r="H283" s="11"/>
      <c r="I283" s="11"/>
      <c r="J283" s="11"/>
      <c r="K283" s="11"/>
      <c r="L283" s="11"/>
      <c r="M283" s="76"/>
      <c r="N283" s="76"/>
    </row>
    <row r="284">
      <c r="A284" s="11"/>
      <c r="B284" s="11"/>
      <c r="C284" s="11"/>
      <c r="D284" s="11"/>
      <c r="E284" s="11"/>
      <c r="F284" s="11"/>
      <c r="G284" s="11"/>
      <c r="H284" s="11"/>
      <c r="I284" s="11"/>
      <c r="J284" s="11"/>
      <c r="K284" s="11"/>
      <c r="L284" s="11"/>
      <c r="M284" s="76"/>
      <c r="N284" s="76"/>
    </row>
    <row r="285">
      <c r="A285" s="11"/>
      <c r="B285" s="11"/>
      <c r="C285" s="11"/>
      <c r="D285" s="11"/>
      <c r="E285" s="11"/>
      <c r="F285" s="11"/>
      <c r="G285" s="11"/>
      <c r="H285" s="11"/>
      <c r="I285" s="11"/>
      <c r="J285" s="11"/>
      <c r="K285" s="11"/>
      <c r="L285" s="11"/>
      <c r="M285" s="76"/>
      <c r="N285" s="76"/>
    </row>
    <row r="286">
      <c r="A286" s="11"/>
      <c r="B286" s="11"/>
      <c r="C286" s="11"/>
      <c r="D286" s="11"/>
      <c r="E286" s="11"/>
      <c r="F286" s="11"/>
      <c r="G286" s="11"/>
      <c r="H286" s="11"/>
      <c r="I286" s="11"/>
      <c r="J286" s="11"/>
      <c r="K286" s="11"/>
      <c r="L286" s="11"/>
      <c r="M286" s="76"/>
      <c r="N286" s="76"/>
    </row>
    <row r="287">
      <c r="A287" s="11"/>
      <c r="B287" s="11"/>
      <c r="C287" s="11"/>
      <c r="D287" s="11"/>
      <c r="E287" s="11"/>
      <c r="F287" s="11"/>
      <c r="G287" s="11"/>
      <c r="H287" s="11"/>
      <c r="I287" s="11"/>
      <c r="J287" s="11"/>
      <c r="K287" s="11"/>
      <c r="L287" s="11"/>
      <c r="M287" s="76"/>
      <c r="N287" s="76"/>
    </row>
    <row r="288">
      <c r="A288" s="11"/>
      <c r="B288" s="11"/>
      <c r="C288" s="11"/>
      <c r="D288" s="11"/>
      <c r="E288" s="11"/>
      <c r="F288" s="11"/>
      <c r="G288" s="11"/>
      <c r="H288" s="11"/>
      <c r="I288" s="11"/>
      <c r="J288" s="11"/>
      <c r="K288" s="11"/>
      <c r="L288" s="11"/>
      <c r="M288" s="76"/>
      <c r="N288" s="76"/>
    </row>
    <row r="289">
      <c r="A289" s="11"/>
      <c r="B289" s="11"/>
      <c r="C289" s="11"/>
      <c r="D289" s="11"/>
      <c r="E289" s="11"/>
      <c r="F289" s="11"/>
      <c r="G289" s="11"/>
      <c r="H289" s="11"/>
      <c r="I289" s="11"/>
      <c r="J289" s="11"/>
      <c r="K289" s="11"/>
      <c r="L289" s="11"/>
      <c r="M289" s="76"/>
      <c r="N289" s="76"/>
    </row>
    <row r="290">
      <c r="A290" s="11"/>
      <c r="B290" s="11"/>
      <c r="C290" s="11"/>
      <c r="D290" s="11"/>
      <c r="E290" s="11"/>
      <c r="F290" s="11"/>
      <c r="G290" s="11"/>
      <c r="H290" s="11"/>
      <c r="I290" s="11"/>
      <c r="J290" s="11"/>
      <c r="K290" s="11"/>
      <c r="L290" s="11"/>
      <c r="M290" s="76"/>
      <c r="N290" s="76"/>
    </row>
    <row r="291">
      <c r="A291" s="11"/>
      <c r="B291" s="11"/>
      <c r="C291" s="11"/>
      <c r="D291" s="11"/>
      <c r="E291" s="11"/>
      <c r="F291" s="11"/>
      <c r="G291" s="11"/>
      <c r="H291" s="11"/>
      <c r="I291" s="11"/>
      <c r="J291" s="11"/>
      <c r="K291" s="11"/>
      <c r="L291" s="11"/>
      <c r="M291" s="76"/>
      <c r="N291" s="76"/>
    </row>
    <row r="292">
      <c r="A292" s="11"/>
      <c r="B292" s="11"/>
      <c r="C292" s="11"/>
      <c r="D292" s="11"/>
      <c r="E292" s="11"/>
      <c r="F292" s="11"/>
      <c r="G292" s="11"/>
      <c r="H292" s="11"/>
      <c r="I292" s="11"/>
      <c r="J292" s="11"/>
      <c r="K292" s="11"/>
      <c r="L292" s="11"/>
      <c r="M292" s="76"/>
      <c r="N292" s="76"/>
    </row>
    <row r="293">
      <c r="A293" s="11"/>
      <c r="B293" s="11"/>
      <c r="C293" s="11"/>
      <c r="D293" s="11"/>
      <c r="E293" s="11"/>
      <c r="F293" s="11"/>
      <c r="G293" s="11"/>
      <c r="H293" s="11"/>
      <c r="I293" s="11"/>
      <c r="J293" s="11"/>
      <c r="K293" s="11"/>
      <c r="L293" s="11"/>
      <c r="M293" s="76"/>
      <c r="N293" s="76"/>
    </row>
    <row r="294">
      <c r="A294" s="11"/>
      <c r="B294" s="11"/>
      <c r="C294" s="11"/>
      <c r="D294" s="11"/>
      <c r="E294" s="11"/>
      <c r="F294" s="11"/>
      <c r="G294" s="11"/>
      <c r="H294" s="11"/>
      <c r="I294" s="11"/>
      <c r="J294" s="11"/>
      <c r="K294" s="11"/>
      <c r="L294" s="11"/>
      <c r="M294" s="76"/>
      <c r="N294" s="76"/>
    </row>
    <row r="295">
      <c r="A295" s="11"/>
      <c r="B295" s="11"/>
      <c r="C295" s="11"/>
      <c r="D295" s="11"/>
      <c r="E295" s="11"/>
      <c r="F295" s="11"/>
      <c r="G295" s="11"/>
      <c r="H295" s="11"/>
      <c r="I295" s="11"/>
      <c r="J295" s="11"/>
      <c r="K295" s="11"/>
      <c r="L295" s="11"/>
      <c r="M295" s="76"/>
      <c r="N295" s="76"/>
    </row>
    <row r="296">
      <c r="A296" s="11"/>
      <c r="B296" s="11"/>
      <c r="C296" s="11"/>
      <c r="D296" s="11"/>
      <c r="E296" s="11"/>
      <c r="F296" s="11"/>
      <c r="G296" s="11"/>
      <c r="H296" s="11"/>
      <c r="I296" s="11"/>
      <c r="J296" s="11"/>
      <c r="K296" s="11"/>
      <c r="L296" s="11"/>
      <c r="M296" s="76"/>
      <c r="N296" s="76"/>
    </row>
    <row r="297">
      <c r="A297" s="11"/>
      <c r="B297" s="11"/>
      <c r="C297" s="11"/>
      <c r="D297" s="11"/>
      <c r="E297" s="11"/>
      <c r="F297" s="11"/>
      <c r="G297" s="11"/>
      <c r="H297" s="11"/>
      <c r="I297" s="11"/>
      <c r="J297" s="11"/>
      <c r="K297" s="11"/>
      <c r="L297" s="11"/>
      <c r="M297" s="76"/>
      <c r="N297" s="76"/>
    </row>
    <row r="298">
      <c r="A298" s="11"/>
      <c r="B298" s="11"/>
      <c r="C298" s="11"/>
      <c r="D298" s="11"/>
      <c r="E298" s="11"/>
      <c r="F298" s="11"/>
      <c r="G298" s="11"/>
      <c r="H298" s="11"/>
      <c r="I298" s="11"/>
      <c r="J298" s="11"/>
      <c r="K298" s="11"/>
      <c r="L298" s="11"/>
      <c r="M298" s="76"/>
      <c r="N298" s="76"/>
    </row>
    <row r="299">
      <c r="A299" s="11"/>
      <c r="B299" s="11"/>
      <c r="C299" s="11"/>
      <c r="D299" s="11"/>
      <c r="E299" s="11"/>
      <c r="F299" s="11"/>
      <c r="G299" s="11"/>
      <c r="H299" s="11"/>
      <c r="I299" s="11"/>
      <c r="J299" s="11"/>
      <c r="K299" s="11"/>
      <c r="L299" s="11"/>
      <c r="M299" s="76"/>
      <c r="N299" s="76"/>
    </row>
    <row r="300">
      <c r="A300" s="11"/>
      <c r="B300" s="11"/>
      <c r="C300" s="11"/>
      <c r="D300" s="11"/>
      <c r="E300" s="11"/>
      <c r="F300" s="11"/>
      <c r="G300" s="11"/>
      <c r="H300" s="11"/>
      <c r="I300" s="11"/>
      <c r="J300" s="11"/>
      <c r="K300" s="11"/>
      <c r="L300" s="11"/>
      <c r="M300" s="76"/>
      <c r="N300" s="76"/>
    </row>
    <row r="301">
      <c r="A301" s="11"/>
      <c r="B301" s="11"/>
      <c r="C301" s="11"/>
      <c r="D301" s="11"/>
      <c r="E301" s="11"/>
      <c r="F301" s="11"/>
      <c r="G301" s="11"/>
      <c r="H301" s="11"/>
      <c r="I301" s="11"/>
      <c r="J301" s="11"/>
      <c r="K301" s="11"/>
      <c r="L301" s="11"/>
      <c r="M301" s="76"/>
      <c r="N301" s="76"/>
    </row>
    <row r="302">
      <c r="A302" s="11"/>
      <c r="B302" s="11"/>
      <c r="C302" s="11"/>
      <c r="D302" s="11"/>
      <c r="E302" s="11"/>
      <c r="F302" s="11"/>
      <c r="G302" s="11"/>
      <c r="H302" s="11"/>
      <c r="I302" s="11"/>
      <c r="J302" s="11"/>
      <c r="K302" s="11"/>
      <c r="L302" s="11"/>
      <c r="M302" s="76"/>
      <c r="N302" s="76"/>
    </row>
    <row r="303">
      <c r="A303" s="11"/>
      <c r="B303" s="11"/>
      <c r="C303" s="11"/>
      <c r="D303" s="11"/>
      <c r="E303" s="11"/>
      <c r="F303" s="11"/>
      <c r="G303" s="11"/>
      <c r="H303" s="11"/>
      <c r="I303" s="11"/>
      <c r="J303" s="11"/>
      <c r="K303" s="11"/>
      <c r="L303" s="11"/>
      <c r="M303" s="76"/>
      <c r="N303" s="76"/>
    </row>
    <row r="304">
      <c r="A304" s="11"/>
      <c r="B304" s="11"/>
      <c r="C304" s="11"/>
      <c r="D304" s="11"/>
      <c r="E304" s="11"/>
      <c r="F304" s="11"/>
      <c r="G304" s="11"/>
      <c r="H304" s="11"/>
      <c r="I304" s="11"/>
      <c r="J304" s="11"/>
      <c r="K304" s="11"/>
      <c r="L304" s="11"/>
      <c r="M304" s="76"/>
      <c r="N304" s="76"/>
    </row>
    <row r="305">
      <c r="A305" s="11"/>
      <c r="B305" s="11"/>
      <c r="C305" s="11"/>
      <c r="D305" s="11"/>
      <c r="E305" s="11"/>
      <c r="F305" s="11"/>
      <c r="G305" s="11"/>
      <c r="H305" s="11"/>
      <c r="I305" s="11"/>
      <c r="J305" s="11"/>
      <c r="K305" s="11"/>
      <c r="L305" s="11"/>
      <c r="M305" s="76"/>
      <c r="N305" s="76"/>
    </row>
    <row r="306">
      <c r="A306" s="11"/>
      <c r="B306" s="11"/>
      <c r="C306" s="11"/>
      <c r="D306" s="11"/>
      <c r="E306" s="11"/>
      <c r="F306" s="11"/>
      <c r="G306" s="11"/>
      <c r="H306" s="11"/>
      <c r="I306" s="11"/>
      <c r="J306" s="11"/>
      <c r="K306" s="11"/>
      <c r="L306" s="11"/>
      <c r="M306" s="76"/>
      <c r="N306" s="76"/>
    </row>
    <row r="307">
      <c r="A307" s="11"/>
      <c r="B307" s="11"/>
      <c r="C307" s="11"/>
      <c r="D307" s="11"/>
      <c r="E307" s="11"/>
      <c r="F307" s="11"/>
      <c r="G307" s="11"/>
      <c r="H307" s="11"/>
      <c r="I307" s="11"/>
      <c r="J307" s="11"/>
      <c r="K307" s="11"/>
      <c r="L307" s="11"/>
      <c r="M307" s="76"/>
      <c r="N307" s="76"/>
    </row>
    <row r="308">
      <c r="A308" s="11"/>
      <c r="B308" s="11"/>
      <c r="C308" s="11"/>
      <c r="D308" s="11"/>
      <c r="E308" s="11"/>
      <c r="F308" s="11"/>
      <c r="G308" s="11"/>
      <c r="H308" s="11"/>
      <c r="I308" s="11"/>
      <c r="J308" s="11"/>
      <c r="K308" s="11"/>
      <c r="L308" s="11"/>
      <c r="M308" s="76"/>
      <c r="N308" s="76"/>
    </row>
    <row r="309">
      <c r="A309" s="11"/>
      <c r="B309" s="11"/>
      <c r="C309" s="11"/>
      <c r="D309" s="11"/>
      <c r="E309" s="11"/>
      <c r="F309" s="11"/>
      <c r="G309" s="11"/>
      <c r="H309" s="11"/>
      <c r="I309" s="11"/>
      <c r="J309" s="11"/>
      <c r="K309" s="11"/>
      <c r="L309" s="11"/>
      <c r="M309" s="76"/>
      <c r="N309" s="76"/>
    </row>
    <row r="310">
      <c r="A310" s="11"/>
      <c r="B310" s="11"/>
      <c r="C310" s="11"/>
      <c r="D310" s="11"/>
      <c r="E310" s="11"/>
      <c r="F310" s="11"/>
      <c r="G310" s="11"/>
      <c r="H310" s="11"/>
      <c r="I310" s="11"/>
      <c r="J310" s="11"/>
      <c r="K310" s="11"/>
      <c r="L310" s="11"/>
      <c r="M310" s="76"/>
      <c r="N310" s="76"/>
    </row>
    <row r="311">
      <c r="A311" s="11"/>
      <c r="B311" s="11"/>
      <c r="C311" s="11"/>
      <c r="D311" s="11"/>
      <c r="E311" s="11"/>
      <c r="F311" s="11"/>
      <c r="G311" s="11"/>
      <c r="H311" s="11"/>
      <c r="I311" s="11"/>
      <c r="J311" s="11"/>
      <c r="K311" s="11"/>
      <c r="L311" s="11"/>
      <c r="M311" s="76"/>
      <c r="N311" s="76"/>
    </row>
    <row r="312">
      <c r="A312" s="11"/>
      <c r="B312" s="11"/>
      <c r="C312" s="11"/>
      <c r="D312" s="11"/>
      <c r="E312" s="11"/>
      <c r="F312" s="11"/>
      <c r="G312" s="11"/>
      <c r="H312" s="11"/>
      <c r="I312" s="11"/>
      <c r="J312" s="11"/>
      <c r="K312" s="11"/>
      <c r="L312" s="11"/>
      <c r="M312" s="76"/>
      <c r="N312" s="76"/>
    </row>
    <row r="313">
      <c r="A313" s="11"/>
      <c r="B313" s="11"/>
      <c r="C313" s="11"/>
      <c r="D313" s="11"/>
      <c r="E313" s="11"/>
      <c r="F313" s="11"/>
      <c r="G313" s="11"/>
      <c r="H313" s="11"/>
      <c r="I313" s="11"/>
      <c r="J313" s="11"/>
      <c r="K313" s="11"/>
      <c r="L313" s="11"/>
      <c r="M313" s="76"/>
      <c r="N313" s="76"/>
    </row>
    <row r="314">
      <c r="A314" s="11"/>
      <c r="B314" s="11"/>
      <c r="C314" s="11"/>
      <c r="D314" s="11"/>
      <c r="E314" s="11"/>
      <c r="F314" s="11"/>
      <c r="G314" s="11"/>
      <c r="H314" s="11"/>
      <c r="I314" s="11"/>
      <c r="J314" s="11"/>
      <c r="K314" s="11"/>
      <c r="L314" s="11"/>
      <c r="M314" s="76"/>
      <c r="N314" s="76"/>
    </row>
    <row r="315">
      <c r="A315" s="11"/>
      <c r="B315" s="11"/>
      <c r="C315" s="11"/>
      <c r="D315" s="11"/>
      <c r="E315" s="11"/>
      <c r="F315" s="11"/>
      <c r="G315" s="11"/>
      <c r="H315" s="11"/>
      <c r="I315" s="11"/>
      <c r="J315" s="11"/>
      <c r="K315" s="11"/>
      <c r="L315" s="11"/>
      <c r="M315" s="76"/>
      <c r="N315" s="76"/>
    </row>
    <row r="316">
      <c r="A316" s="11"/>
      <c r="B316" s="11"/>
      <c r="C316" s="11"/>
      <c r="D316" s="11"/>
      <c r="E316" s="11"/>
      <c r="F316" s="11"/>
      <c r="G316" s="11"/>
      <c r="H316" s="11"/>
      <c r="I316" s="11"/>
      <c r="J316" s="11"/>
      <c r="K316" s="11"/>
      <c r="L316" s="11"/>
      <c r="M316" s="76"/>
      <c r="N316" s="76"/>
    </row>
    <row r="317">
      <c r="A317" s="11"/>
      <c r="B317" s="11"/>
      <c r="C317" s="11"/>
      <c r="D317" s="11"/>
      <c r="E317" s="11"/>
      <c r="F317" s="11"/>
      <c r="G317" s="11"/>
      <c r="H317" s="11"/>
      <c r="I317" s="11"/>
      <c r="J317" s="11"/>
      <c r="K317" s="11"/>
      <c r="L317" s="11"/>
      <c r="M317" s="76"/>
      <c r="N317" s="76"/>
    </row>
    <row r="318">
      <c r="A318" s="11"/>
      <c r="B318" s="11"/>
      <c r="C318" s="11"/>
      <c r="D318" s="11"/>
      <c r="E318" s="11"/>
      <c r="F318" s="11"/>
      <c r="G318" s="11"/>
      <c r="H318" s="11"/>
      <c r="I318" s="11"/>
      <c r="J318" s="11"/>
      <c r="K318" s="11"/>
      <c r="L318" s="11"/>
      <c r="M318" s="76"/>
      <c r="N318" s="76"/>
    </row>
    <row r="319">
      <c r="A319" s="11"/>
      <c r="B319" s="11"/>
      <c r="C319" s="11"/>
      <c r="D319" s="11"/>
      <c r="E319" s="11"/>
      <c r="F319" s="11"/>
      <c r="G319" s="11"/>
      <c r="H319" s="11"/>
      <c r="I319" s="11"/>
      <c r="J319" s="11"/>
      <c r="K319" s="11"/>
      <c r="L319" s="11"/>
      <c r="M319" s="76"/>
      <c r="N319" s="76"/>
    </row>
    <row r="320">
      <c r="A320" s="11"/>
      <c r="B320" s="11"/>
      <c r="C320" s="11"/>
      <c r="D320" s="11"/>
      <c r="E320" s="11"/>
      <c r="F320" s="11"/>
      <c r="G320" s="11"/>
      <c r="H320" s="11"/>
      <c r="I320" s="11"/>
      <c r="J320" s="11"/>
      <c r="K320" s="11"/>
      <c r="L320" s="11"/>
      <c r="M320" s="76"/>
      <c r="N320" s="76"/>
    </row>
    <row r="321">
      <c r="A321" s="11"/>
      <c r="B321" s="11"/>
      <c r="C321" s="11"/>
      <c r="D321" s="11"/>
      <c r="E321" s="11"/>
      <c r="F321" s="11"/>
      <c r="G321" s="11"/>
      <c r="H321" s="11"/>
      <c r="I321" s="11"/>
      <c r="J321" s="11"/>
      <c r="K321" s="11"/>
      <c r="L321" s="11"/>
      <c r="M321" s="76"/>
      <c r="N321" s="76"/>
    </row>
    <row r="322">
      <c r="A322" s="11"/>
      <c r="B322" s="11"/>
      <c r="C322" s="11"/>
      <c r="D322" s="11"/>
      <c r="E322" s="11"/>
      <c r="F322" s="11"/>
      <c r="G322" s="11"/>
      <c r="H322" s="11"/>
      <c r="I322" s="11"/>
      <c r="J322" s="11"/>
      <c r="K322" s="11"/>
      <c r="L322" s="11"/>
      <c r="M322" s="76"/>
      <c r="N322" s="76"/>
    </row>
    <row r="323">
      <c r="A323" s="11"/>
      <c r="B323" s="11"/>
      <c r="C323" s="11"/>
      <c r="D323" s="11"/>
      <c r="E323" s="11"/>
      <c r="F323" s="11"/>
      <c r="G323" s="11"/>
      <c r="H323" s="11"/>
      <c r="I323" s="11"/>
      <c r="J323" s="11"/>
      <c r="K323" s="11"/>
      <c r="L323" s="11"/>
      <c r="M323" s="76"/>
      <c r="N323" s="76"/>
    </row>
    <row r="324">
      <c r="A324" s="11"/>
      <c r="B324" s="11"/>
      <c r="C324" s="11"/>
      <c r="D324" s="11"/>
      <c r="E324" s="11"/>
      <c r="F324" s="11"/>
      <c r="G324" s="11"/>
      <c r="H324" s="11"/>
      <c r="I324" s="11"/>
      <c r="J324" s="11"/>
      <c r="K324" s="11"/>
      <c r="L324" s="11"/>
      <c r="M324" s="76"/>
      <c r="N324" s="76"/>
    </row>
    <row r="325">
      <c r="A325" s="11"/>
      <c r="B325" s="11"/>
      <c r="C325" s="11"/>
      <c r="D325" s="11"/>
      <c r="E325" s="11"/>
      <c r="F325" s="11"/>
      <c r="G325" s="11"/>
      <c r="H325" s="11"/>
      <c r="I325" s="11"/>
      <c r="J325" s="11"/>
      <c r="K325" s="11"/>
      <c r="L325" s="11"/>
      <c r="M325" s="76"/>
      <c r="N325" s="76"/>
    </row>
    <row r="326">
      <c r="A326" s="11"/>
      <c r="B326" s="11"/>
      <c r="C326" s="11"/>
      <c r="D326" s="11"/>
      <c r="E326" s="11"/>
      <c r="F326" s="11"/>
      <c r="G326" s="11"/>
      <c r="H326" s="11"/>
      <c r="I326" s="11"/>
      <c r="J326" s="11"/>
      <c r="K326" s="11"/>
      <c r="L326" s="11"/>
      <c r="M326" s="76"/>
      <c r="N326" s="76"/>
    </row>
    <row r="327">
      <c r="A327" s="11"/>
      <c r="B327" s="11"/>
      <c r="C327" s="11"/>
      <c r="D327" s="11"/>
      <c r="E327" s="11"/>
      <c r="F327" s="11"/>
      <c r="G327" s="11"/>
      <c r="H327" s="11"/>
      <c r="I327" s="11"/>
      <c r="J327" s="11"/>
      <c r="K327" s="11"/>
      <c r="L327" s="11"/>
      <c r="M327" s="76"/>
      <c r="N327" s="76"/>
    </row>
    <row r="328">
      <c r="A328" s="11"/>
      <c r="B328" s="11"/>
      <c r="C328" s="11"/>
      <c r="D328" s="11"/>
      <c r="E328" s="11"/>
      <c r="F328" s="11"/>
      <c r="G328" s="11"/>
      <c r="H328" s="11"/>
      <c r="I328" s="11"/>
      <c r="J328" s="11"/>
      <c r="K328" s="11"/>
      <c r="L328" s="11"/>
      <c r="M328" s="76"/>
      <c r="N328" s="76"/>
    </row>
    <row r="329">
      <c r="A329" s="11"/>
      <c r="B329" s="11"/>
      <c r="C329" s="11"/>
      <c r="D329" s="11"/>
      <c r="E329" s="11"/>
      <c r="F329" s="11"/>
      <c r="G329" s="11"/>
      <c r="H329" s="11"/>
      <c r="I329" s="11"/>
      <c r="J329" s="11"/>
      <c r="K329" s="11"/>
      <c r="L329" s="11"/>
      <c r="M329" s="76"/>
      <c r="N329" s="76"/>
    </row>
    <row r="330">
      <c r="A330" s="11"/>
      <c r="B330" s="11"/>
      <c r="C330" s="11"/>
      <c r="D330" s="11"/>
      <c r="E330" s="11"/>
      <c r="F330" s="11"/>
      <c r="G330" s="11"/>
      <c r="H330" s="11"/>
      <c r="I330" s="11"/>
      <c r="J330" s="11"/>
      <c r="K330" s="11"/>
      <c r="L330" s="11"/>
      <c r="M330" s="76"/>
      <c r="N330" s="76"/>
    </row>
    <row r="331">
      <c r="A331" s="11"/>
      <c r="B331" s="11"/>
      <c r="C331" s="11"/>
      <c r="D331" s="11"/>
      <c r="E331" s="11"/>
      <c r="F331" s="11"/>
      <c r="G331" s="11"/>
      <c r="H331" s="11"/>
      <c r="I331" s="11"/>
      <c r="J331" s="11"/>
      <c r="K331" s="11"/>
      <c r="L331" s="11"/>
      <c r="M331" s="76"/>
      <c r="N331" s="76"/>
    </row>
    <row r="332">
      <c r="A332" s="11"/>
      <c r="B332" s="11"/>
      <c r="C332" s="11"/>
      <c r="D332" s="11"/>
      <c r="E332" s="11"/>
      <c r="F332" s="11"/>
      <c r="G332" s="11"/>
      <c r="H332" s="11"/>
      <c r="I332" s="11"/>
      <c r="J332" s="11"/>
      <c r="K332" s="11"/>
      <c r="L332" s="11"/>
      <c r="M332" s="76"/>
      <c r="N332" s="76"/>
    </row>
    <row r="333">
      <c r="A333" s="11"/>
      <c r="B333" s="11"/>
      <c r="C333" s="11"/>
      <c r="D333" s="11"/>
      <c r="E333" s="11"/>
      <c r="F333" s="11"/>
      <c r="G333" s="11"/>
      <c r="H333" s="11"/>
      <c r="I333" s="11"/>
      <c r="J333" s="11"/>
      <c r="K333" s="11"/>
      <c r="L333" s="11"/>
      <c r="M333" s="76"/>
      <c r="N333" s="76"/>
    </row>
    <row r="334">
      <c r="A334" s="11"/>
      <c r="B334" s="11"/>
      <c r="C334" s="11"/>
      <c r="D334" s="11"/>
      <c r="E334" s="11"/>
      <c r="F334" s="11"/>
      <c r="G334" s="11"/>
      <c r="H334" s="11"/>
      <c r="I334" s="11"/>
      <c r="J334" s="11"/>
      <c r="K334" s="11"/>
      <c r="L334" s="11"/>
      <c r="M334" s="76"/>
      <c r="N334" s="76"/>
    </row>
    <row r="335">
      <c r="A335" s="11"/>
      <c r="B335" s="11"/>
      <c r="C335" s="11"/>
      <c r="D335" s="11"/>
      <c r="E335" s="11"/>
      <c r="F335" s="11"/>
      <c r="G335" s="11"/>
      <c r="H335" s="11"/>
      <c r="I335" s="11"/>
      <c r="J335" s="11"/>
      <c r="K335" s="11"/>
      <c r="L335" s="11"/>
      <c r="M335" s="76"/>
      <c r="N335" s="76"/>
    </row>
    <row r="336">
      <c r="A336" s="11"/>
      <c r="B336" s="11"/>
      <c r="C336" s="11"/>
      <c r="D336" s="11"/>
      <c r="E336" s="11"/>
      <c r="F336" s="11"/>
      <c r="G336" s="11"/>
      <c r="H336" s="11"/>
      <c r="I336" s="11"/>
      <c r="J336" s="11"/>
      <c r="K336" s="11"/>
      <c r="L336" s="11"/>
      <c r="M336" s="76"/>
      <c r="N336" s="76"/>
    </row>
    <row r="337">
      <c r="A337" s="11"/>
      <c r="B337" s="11"/>
      <c r="C337" s="11"/>
      <c r="D337" s="11"/>
      <c r="E337" s="11"/>
      <c r="F337" s="11"/>
      <c r="G337" s="11"/>
      <c r="H337" s="11"/>
      <c r="I337" s="11"/>
      <c r="J337" s="11"/>
      <c r="K337" s="11"/>
      <c r="L337" s="11"/>
      <c r="M337" s="76"/>
      <c r="N337" s="76"/>
    </row>
    <row r="338">
      <c r="A338" s="11"/>
      <c r="B338" s="11"/>
      <c r="C338" s="11"/>
      <c r="D338" s="11"/>
      <c r="E338" s="11"/>
      <c r="F338" s="11"/>
      <c r="G338" s="11"/>
      <c r="H338" s="11"/>
      <c r="I338" s="11"/>
      <c r="J338" s="11"/>
      <c r="K338" s="11"/>
      <c r="L338" s="11"/>
      <c r="M338" s="76"/>
      <c r="N338" s="76"/>
    </row>
    <row r="339">
      <c r="A339" s="11"/>
      <c r="B339" s="11"/>
      <c r="C339" s="11"/>
      <c r="D339" s="11"/>
      <c r="E339" s="11"/>
      <c r="F339" s="11"/>
      <c r="G339" s="11"/>
      <c r="H339" s="11"/>
      <c r="I339" s="11"/>
      <c r="J339" s="11"/>
      <c r="K339" s="11"/>
      <c r="L339" s="11"/>
      <c r="M339" s="76"/>
      <c r="N339" s="76"/>
    </row>
    <row r="340">
      <c r="A340" s="11"/>
      <c r="B340" s="11"/>
      <c r="C340" s="11"/>
      <c r="D340" s="11"/>
      <c r="E340" s="11"/>
      <c r="F340" s="11"/>
      <c r="G340" s="11"/>
      <c r="H340" s="11"/>
      <c r="I340" s="11"/>
      <c r="J340" s="11"/>
      <c r="K340" s="11"/>
      <c r="L340" s="11"/>
      <c r="M340" s="76"/>
      <c r="N340" s="76"/>
    </row>
    <row r="341">
      <c r="A341" s="11"/>
      <c r="B341" s="11"/>
      <c r="C341" s="11"/>
      <c r="D341" s="11"/>
      <c r="E341" s="11"/>
      <c r="F341" s="11"/>
      <c r="G341" s="11"/>
      <c r="H341" s="11"/>
      <c r="I341" s="11"/>
      <c r="J341" s="11"/>
      <c r="K341" s="11"/>
      <c r="L341" s="11"/>
      <c r="M341" s="76"/>
      <c r="N341" s="76"/>
    </row>
    <row r="342">
      <c r="A342" s="11"/>
      <c r="B342" s="11"/>
      <c r="C342" s="11"/>
      <c r="D342" s="11"/>
      <c r="E342" s="11"/>
      <c r="F342" s="11"/>
      <c r="G342" s="11"/>
      <c r="H342" s="11"/>
      <c r="I342" s="11"/>
      <c r="J342" s="11"/>
      <c r="K342" s="11"/>
      <c r="L342" s="11"/>
      <c r="M342" s="76"/>
      <c r="N342" s="76"/>
    </row>
    <row r="343">
      <c r="A343" s="11"/>
      <c r="B343" s="11"/>
      <c r="C343" s="11"/>
      <c r="D343" s="11"/>
      <c r="E343" s="11"/>
      <c r="F343" s="11"/>
      <c r="G343" s="11"/>
      <c r="H343" s="11"/>
      <c r="I343" s="11"/>
      <c r="J343" s="11"/>
      <c r="K343" s="11"/>
      <c r="L343" s="11"/>
      <c r="M343" s="76"/>
      <c r="N343" s="76"/>
    </row>
    <row r="344">
      <c r="A344" s="11"/>
      <c r="B344" s="11"/>
      <c r="C344" s="11"/>
      <c r="D344" s="11"/>
      <c r="E344" s="11"/>
      <c r="F344" s="11"/>
      <c r="G344" s="11"/>
      <c r="H344" s="11"/>
      <c r="I344" s="11"/>
      <c r="J344" s="11"/>
      <c r="K344" s="11"/>
      <c r="L344" s="11"/>
      <c r="M344" s="76"/>
      <c r="N344" s="76"/>
    </row>
    <row r="345">
      <c r="A345" s="11"/>
      <c r="B345" s="11"/>
      <c r="C345" s="11"/>
      <c r="D345" s="11"/>
      <c r="E345" s="11"/>
      <c r="F345" s="11"/>
      <c r="G345" s="11"/>
      <c r="H345" s="11"/>
      <c r="I345" s="11"/>
      <c r="J345" s="11"/>
      <c r="K345" s="11"/>
      <c r="L345" s="11"/>
      <c r="M345" s="76"/>
      <c r="N345" s="76"/>
    </row>
    <row r="346">
      <c r="A346" s="11"/>
      <c r="B346" s="11"/>
      <c r="C346" s="11"/>
      <c r="D346" s="11"/>
      <c r="E346" s="11"/>
      <c r="F346" s="11"/>
      <c r="G346" s="11"/>
      <c r="H346" s="11"/>
      <c r="I346" s="11"/>
      <c r="J346" s="11"/>
      <c r="K346" s="11"/>
      <c r="L346" s="11"/>
      <c r="M346" s="76"/>
      <c r="N346" s="76"/>
    </row>
    <row r="347">
      <c r="A347" s="11"/>
      <c r="B347" s="11"/>
      <c r="C347" s="11"/>
      <c r="D347" s="11"/>
      <c r="E347" s="11"/>
      <c r="F347" s="11"/>
      <c r="G347" s="11"/>
      <c r="H347" s="11"/>
      <c r="I347" s="11"/>
      <c r="J347" s="11"/>
      <c r="K347" s="11"/>
      <c r="L347" s="11"/>
      <c r="M347" s="76"/>
      <c r="N347" s="76"/>
    </row>
    <row r="348">
      <c r="A348" s="11"/>
      <c r="B348" s="11"/>
      <c r="C348" s="11"/>
      <c r="D348" s="11"/>
      <c r="E348" s="11"/>
      <c r="F348" s="11"/>
      <c r="G348" s="11"/>
      <c r="H348" s="11"/>
      <c r="I348" s="11"/>
      <c r="J348" s="11"/>
      <c r="K348" s="11"/>
      <c r="L348" s="11"/>
      <c r="M348" s="76"/>
      <c r="N348" s="76"/>
    </row>
    <row r="349">
      <c r="A349" s="11"/>
      <c r="B349" s="11"/>
      <c r="C349" s="11"/>
      <c r="D349" s="11"/>
      <c r="E349" s="11"/>
      <c r="F349" s="11"/>
      <c r="G349" s="11"/>
      <c r="H349" s="11"/>
      <c r="I349" s="11"/>
      <c r="J349" s="11"/>
      <c r="K349" s="11"/>
      <c r="L349" s="11"/>
      <c r="M349" s="76"/>
      <c r="N349" s="76"/>
    </row>
    <row r="350">
      <c r="A350" s="11"/>
      <c r="B350" s="11"/>
      <c r="C350" s="11"/>
      <c r="D350" s="11"/>
      <c r="E350" s="11"/>
      <c r="F350" s="11"/>
      <c r="G350" s="11"/>
      <c r="H350" s="11"/>
      <c r="I350" s="11"/>
      <c r="J350" s="11"/>
      <c r="K350" s="11"/>
      <c r="L350" s="11"/>
      <c r="M350" s="76"/>
      <c r="N350" s="76"/>
    </row>
    <row r="351">
      <c r="A351" s="11"/>
      <c r="B351" s="11"/>
      <c r="C351" s="11"/>
      <c r="D351" s="11"/>
      <c r="E351" s="11"/>
      <c r="F351" s="11"/>
      <c r="G351" s="11"/>
      <c r="H351" s="11"/>
      <c r="I351" s="11"/>
      <c r="J351" s="11"/>
      <c r="K351" s="11"/>
      <c r="L351" s="11"/>
      <c r="M351" s="76"/>
      <c r="N351" s="76"/>
    </row>
    <row r="352">
      <c r="A352" s="11"/>
      <c r="B352" s="11"/>
      <c r="C352" s="11"/>
      <c r="D352" s="11"/>
      <c r="E352" s="11"/>
      <c r="F352" s="11"/>
      <c r="G352" s="11"/>
      <c r="H352" s="11"/>
      <c r="I352" s="11"/>
      <c r="J352" s="11"/>
      <c r="K352" s="11"/>
      <c r="L352" s="11"/>
      <c r="M352" s="76"/>
      <c r="N352" s="76"/>
    </row>
    <row r="353">
      <c r="A353" s="11"/>
      <c r="B353" s="11"/>
      <c r="C353" s="11"/>
      <c r="D353" s="11"/>
      <c r="E353" s="11"/>
      <c r="F353" s="11"/>
      <c r="G353" s="11"/>
      <c r="H353" s="11"/>
      <c r="I353" s="11"/>
      <c r="J353" s="11"/>
      <c r="K353" s="11"/>
      <c r="L353" s="11"/>
      <c r="M353" s="76"/>
      <c r="N353" s="76"/>
    </row>
    <row r="354">
      <c r="A354" s="11"/>
      <c r="B354" s="11"/>
      <c r="C354" s="11"/>
      <c r="D354" s="11"/>
      <c r="E354" s="11"/>
      <c r="F354" s="11"/>
      <c r="G354" s="11"/>
      <c r="H354" s="11"/>
      <c r="I354" s="11"/>
      <c r="J354" s="11"/>
      <c r="K354" s="11"/>
      <c r="L354" s="11"/>
      <c r="M354" s="76"/>
      <c r="N354" s="76"/>
    </row>
    <row r="355">
      <c r="A355" s="11"/>
      <c r="B355" s="11"/>
      <c r="C355" s="11"/>
      <c r="D355" s="11"/>
      <c r="E355" s="11"/>
      <c r="F355" s="11"/>
      <c r="G355" s="11"/>
      <c r="H355" s="11"/>
      <c r="I355" s="11"/>
      <c r="J355" s="11"/>
      <c r="K355" s="11"/>
      <c r="L355" s="11"/>
      <c r="M355" s="76"/>
      <c r="N355" s="76"/>
    </row>
    <row r="356">
      <c r="A356" s="11"/>
      <c r="B356" s="11"/>
      <c r="C356" s="11"/>
      <c r="D356" s="11"/>
      <c r="E356" s="11"/>
      <c r="F356" s="11"/>
      <c r="G356" s="11"/>
      <c r="H356" s="11"/>
      <c r="I356" s="11"/>
      <c r="J356" s="11"/>
      <c r="K356" s="11"/>
      <c r="L356" s="11"/>
      <c r="M356" s="76"/>
      <c r="N356" s="76"/>
    </row>
    <row r="357">
      <c r="A357" s="11"/>
      <c r="B357" s="11"/>
      <c r="C357" s="11"/>
      <c r="D357" s="11"/>
      <c r="E357" s="11"/>
      <c r="F357" s="11"/>
      <c r="G357" s="11"/>
      <c r="H357" s="11"/>
      <c r="I357" s="11"/>
      <c r="J357" s="11"/>
      <c r="K357" s="11"/>
      <c r="L357" s="11"/>
      <c r="M357" s="76"/>
      <c r="N357" s="76"/>
    </row>
    <row r="358">
      <c r="A358" s="11"/>
      <c r="B358" s="11"/>
      <c r="C358" s="11"/>
      <c r="D358" s="11"/>
      <c r="E358" s="11"/>
      <c r="F358" s="11"/>
      <c r="G358" s="11"/>
      <c r="H358" s="11"/>
      <c r="I358" s="11"/>
      <c r="J358" s="11"/>
      <c r="K358" s="11"/>
      <c r="L358" s="11"/>
      <c r="M358" s="76"/>
      <c r="N358" s="76"/>
    </row>
    <row r="359">
      <c r="A359" s="11"/>
      <c r="B359" s="11"/>
      <c r="C359" s="11"/>
      <c r="D359" s="11"/>
      <c r="E359" s="11"/>
      <c r="F359" s="11"/>
      <c r="G359" s="11"/>
      <c r="H359" s="11"/>
      <c r="I359" s="11"/>
      <c r="J359" s="11"/>
      <c r="K359" s="11"/>
      <c r="L359" s="11"/>
      <c r="M359" s="76"/>
      <c r="N359" s="76"/>
    </row>
    <row r="360">
      <c r="A360" s="11"/>
      <c r="B360" s="11"/>
      <c r="C360" s="11"/>
      <c r="D360" s="11"/>
      <c r="E360" s="11"/>
      <c r="F360" s="11"/>
      <c r="G360" s="11"/>
      <c r="H360" s="11"/>
      <c r="I360" s="11"/>
      <c r="J360" s="11"/>
      <c r="K360" s="11"/>
      <c r="L360" s="11"/>
      <c r="M360" s="76"/>
      <c r="N360" s="76"/>
    </row>
    <row r="361">
      <c r="A361" s="11"/>
      <c r="B361" s="11"/>
      <c r="C361" s="11"/>
      <c r="D361" s="11"/>
      <c r="E361" s="11"/>
      <c r="F361" s="11"/>
      <c r="G361" s="11"/>
      <c r="H361" s="11"/>
      <c r="I361" s="11"/>
      <c r="J361" s="11"/>
      <c r="K361" s="11"/>
      <c r="L361" s="11"/>
      <c r="M361" s="76"/>
      <c r="N361" s="76"/>
    </row>
    <row r="362">
      <c r="A362" s="11"/>
      <c r="B362" s="11"/>
      <c r="C362" s="11"/>
      <c r="D362" s="11"/>
      <c r="E362" s="11"/>
      <c r="F362" s="11"/>
      <c r="G362" s="11"/>
      <c r="H362" s="11"/>
      <c r="I362" s="11"/>
      <c r="J362" s="11"/>
      <c r="K362" s="11"/>
      <c r="L362" s="11"/>
      <c r="M362" s="76"/>
      <c r="N362" s="76"/>
    </row>
    <row r="363">
      <c r="A363" s="11"/>
      <c r="B363" s="11"/>
      <c r="C363" s="11"/>
      <c r="D363" s="11"/>
      <c r="E363" s="11"/>
      <c r="F363" s="11"/>
      <c r="G363" s="11"/>
      <c r="H363" s="11"/>
      <c r="I363" s="11"/>
      <c r="J363" s="11"/>
      <c r="K363" s="11"/>
      <c r="L363" s="11"/>
      <c r="M363" s="76"/>
      <c r="N363" s="76"/>
    </row>
    <row r="364">
      <c r="A364" s="11"/>
      <c r="B364" s="11"/>
      <c r="C364" s="11"/>
      <c r="D364" s="11"/>
      <c r="E364" s="11"/>
      <c r="F364" s="11"/>
      <c r="G364" s="11"/>
      <c r="H364" s="11"/>
      <c r="I364" s="11"/>
      <c r="J364" s="11"/>
      <c r="K364" s="11"/>
      <c r="L364" s="11"/>
      <c r="M364" s="76"/>
      <c r="N364" s="76"/>
    </row>
    <row r="365">
      <c r="A365" s="11"/>
      <c r="B365" s="11"/>
      <c r="C365" s="11"/>
      <c r="D365" s="11"/>
      <c r="E365" s="11"/>
      <c r="F365" s="11"/>
      <c r="G365" s="11"/>
      <c r="H365" s="11"/>
      <c r="I365" s="11"/>
      <c r="J365" s="11"/>
      <c r="K365" s="11"/>
      <c r="L365" s="11"/>
      <c r="M365" s="76"/>
      <c r="N365" s="76"/>
    </row>
    <row r="366">
      <c r="A366" s="11"/>
      <c r="B366" s="11"/>
      <c r="C366" s="11"/>
      <c r="D366" s="11"/>
      <c r="E366" s="11"/>
      <c r="F366" s="11"/>
      <c r="G366" s="11"/>
      <c r="H366" s="11"/>
      <c r="I366" s="11"/>
      <c r="J366" s="11"/>
      <c r="K366" s="11"/>
      <c r="L366" s="11"/>
      <c r="M366" s="76"/>
      <c r="N366" s="76"/>
    </row>
    <row r="367">
      <c r="A367" s="11"/>
      <c r="B367" s="11"/>
      <c r="C367" s="11"/>
      <c r="D367" s="11"/>
      <c r="E367" s="11"/>
      <c r="F367" s="11"/>
      <c r="G367" s="11"/>
      <c r="H367" s="11"/>
      <c r="I367" s="11"/>
      <c r="J367" s="11"/>
      <c r="K367" s="11"/>
      <c r="L367" s="11"/>
      <c r="M367" s="76"/>
      <c r="N367" s="76"/>
    </row>
    <row r="368">
      <c r="A368" s="11"/>
      <c r="B368" s="11"/>
      <c r="C368" s="11"/>
      <c r="D368" s="11"/>
      <c r="E368" s="11"/>
      <c r="F368" s="11"/>
      <c r="G368" s="11"/>
      <c r="H368" s="11"/>
      <c r="I368" s="11"/>
      <c r="J368" s="11"/>
      <c r="K368" s="11"/>
      <c r="L368" s="11"/>
      <c r="M368" s="76"/>
      <c r="N368" s="76"/>
    </row>
    <row r="369">
      <c r="A369" s="11"/>
      <c r="B369" s="11"/>
      <c r="C369" s="11"/>
      <c r="D369" s="11"/>
      <c r="E369" s="11"/>
      <c r="F369" s="11"/>
      <c r="G369" s="11"/>
      <c r="H369" s="11"/>
      <c r="I369" s="11"/>
      <c r="J369" s="11"/>
      <c r="K369" s="11"/>
      <c r="L369" s="11"/>
      <c r="M369" s="76"/>
      <c r="N369" s="76"/>
    </row>
    <row r="370">
      <c r="A370" s="11"/>
      <c r="B370" s="11"/>
      <c r="C370" s="11"/>
      <c r="D370" s="11"/>
      <c r="E370" s="11"/>
      <c r="F370" s="11"/>
      <c r="G370" s="11"/>
      <c r="H370" s="11"/>
      <c r="I370" s="11"/>
      <c r="J370" s="11"/>
      <c r="K370" s="11"/>
      <c r="L370" s="11"/>
      <c r="M370" s="76"/>
      <c r="N370" s="76"/>
    </row>
    <row r="371">
      <c r="A371" s="11"/>
      <c r="B371" s="11"/>
      <c r="C371" s="11"/>
      <c r="D371" s="11"/>
      <c r="E371" s="11"/>
      <c r="F371" s="11"/>
      <c r="G371" s="11"/>
      <c r="H371" s="11"/>
      <c r="I371" s="11"/>
      <c r="J371" s="11"/>
      <c r="K371" s="11"/>
      <c r="L371" s="11"/>
      <c r="M371" s="76"/>
      <c r="N371" s="76"/>
    </row>
    <row r="372">
      <c r="A372" s="11"/>
      <c r="B372" s="11"/>
      <c r="C372" s="11"/>
      <c r="D372" s="11"/>
      <c r="E372" s="11"/>
      <c r="F372" s="11"/>
      <c r="G372" s="11"/>
      <c r="H372" s="11"/>
      <c r="I372" s="11"/>
      <c r="J372" s="11"/>
      <c r="K372" s="11"/>
      <c r="L372" s="11"/>
      <c r="M372" s="76"/>
      <c r="N372" s="76"/>
    </row>
    <row r="373">
      <c r="A373" s="11"/>
      <c r="B373" s="11"/>
      <c r="C373" s="11"/>
      <c r="D373" s="11"/>
      <c r="E373" s="11"/>
      <c r="F373" s="11"/>
      <c r="G373" s="11"/>
      <c r="H373" s="11"/>
      <c r="I373" s="11"/>
      <c r="J373" s="11"/>
      <c r="K373" s="11"/>
      <c r="L373" s="11"/>
      <c r="M373" s="76"/>
      <c r="N373" s="76"/>
    </row>
    <row r="374">
      <c r="A374" s="11"/>
      <c r="B374" s="11"/>
      <c r="C374" s="11"/>
      <c r="D374" s="11"/>
      <c r="E374" s="11"/>
      <c r="F374" s="11"/>
      <c r="G374" s="11"/>
      <c r="H374" s="11"/>
      <c r="I374" s="11"/>
      <c r="J374" s="11"/>
      <c r="K374" s="11"/>
      <c r="L374" s="11"/>
      <c r="M374" s="76"/>
      <c r="N374" s="76"/>
    </row>
    <row r="375">
      <c r="A375" s="11"/>
      <c r="B375" s="11"/>
      <c r="C375" s="11"/>
      <c r="D375" s="11"/>
      <c r="E375" s="11"/>
      <c r="F375" s="11"/>
      <c r="G375" s="11"/>
      <c r="H375" s="11"/>
      <c r="I375" s="11"/>
      <c r="J375" s="11"/>
      <c r="K375" s="11"/>
      <c r="L375" s="11"/>
      <c r="M375" s="76"/>
      <c r="N375" s="76"/>
    </row>
    <row r="376">
      <c r="A376" s="11"/>
      <c r="B376" s="11"/>
      <c r="C376" s="11"/>
      <c r="D376" s="11"/>
      <c r="E376" s="11"/>
      <c r="F376" s="11"/>
      <c r="G376" s="11"/>
      <c r="H376" s="11"/>
      <c r="I376" s="11"/>
      <c r="J376" s="11"/>
      <c r="K376" s="11"/>
      <c r="L376" s="11"/>
      <c r="M376" s="76"/>
      <c r="N376" s="76"/>
    </row>
    <row r="377">
      <c r="A377" s="11"/>
      <c r="B377" s="11"/>
      <c r="C377" s="11"/>
      <c r="D377" s="11"/>
      <c r="E377" s="11"/>
      <c r="F377" s="11"/>
      <c r="G377" s="11"/>
      <c r="H377" s="11"/>
      <c r="I377" s="11"/>
      <c r="J377" s="11"/>
      <c r="K377" s="11"/>
      <c r="L377" s="11"/>
      <c r="M377" s="76"/>
      <c r="N377" s="76"/>
    </row>
    <row r="378">
      <c r="A378" s="11"/>
      <c r="B378" s="11"/>
      <c r="C378" s="11"/>
      <c r="D378" s="11"/>
      <c r="E378" s="11"/>
      <c r="F378" s="11"/>
      <c r="G378" s="11"/>
      <c r="H378" s="11"/>
      <c r="I378" s="11"/>
      <c r="J378" s="11"/>
      <c r="K378" s="11"/>
      <c r="L378" s="11"/>
      <c r="M378" s="76"/>
      <c r="N378" s="76"/>
    </row>
    <row r="379">
      <c r="A379" s="11"/>
      <c r="B379" s="11"/>
      <c r="C379" s="11"/>
      <c r="D379" s="11"/>
      <c r="E379" s="11"/>
      <c r="F379" s="11"/>
      <c r="G379" s="11"/>
      <c r="H379" s="11"/>
      <c r="I379" s="11"/>
      <c r="J379" s="11"/>
      <c r="K379" s="11"/>
      <c r="L379" s="11"/>
      <c r="M379" s="76"/>
      <c r="N379" s="76"/>
    </row>
    <row r="380">
      <c r="A380" s="11"/>
      <c r="B380" s="11"/>
      <c r="C380" s="11"/>
      <c r="D380" s="11"/>
      <c r="E380" s="11"/>
      <c r="F380" s="11"/>
      <c r="G380" s="11"/>
      <c r="H380" s="11"/>
      <c r="I380" s="11"/>
      <c r="J380" s="11"/>
      <c r="K380" s="11"/>
      <c r="L380" s="11"/>
      <c r="M380" s="76"/>
      <c r="N380" s="76"/>
    </row>
    <row r="381">
      <c r="A381" s="11"/>
      <c r="B381" s="11"/>
      <c r="C381" s="11"/>
      <c r="D381" s="11"/>
      <c r="E381" s="11"/>
      <c r="F381" s="11"/>
      <c r="G381" s="11"/>
      <c r="H381" s="11"/>
      <c r="I381" s="11"/>
      <c r="J381" s="11"/>
      <c r="K381" s="11"/>
      <c r="L381" s="11"/>
      <c r="M381" s="76"/>
      <c r="N381" s="76"/>
    </row>
    <row r="382">
      <c r="A382" s="11"/>
      <c r="B382" s="11"/>
      <c r="C382" s="11"/>
      <c r="D382" s="11"/>
      <c r="E382" s="11"/>
      <c r="F382" s="11"/>
      <c r="G382" s="11"/>
      <c r="H382" s="11"/>
      <c r="I382" s="11"/>
      <c r="J382" s="11"/>
      <c r="K382" s="11"/>
      <c r="L382" s="11"/>
      <c r="M382" s="76"/>
      <c r="N382" s="76"/>
    </row>
    <row r="383">
      <c r="A383" s="11"/>
      <c r="B383" s="11"/>
      <c r="C383" s="11"/>
      <c r="D383" s="11"/>
      <c r="E383" s="11"/>
      <c r="F383" s="11"/>
      <c r="G383" s="11"/>
      <c r="H383" s="11"/>
      <c r="I383" s="11"/>
      <c r="J383" s="11"/>
      <c r="K383" s="11"/>
      <c r="L383" s="11"/>
      <c r="M383" s="76"/>
      <c r="N383" s="76"/>
    </row>
    <row r="384">
      <c r="A384" s="11"/>
      <c r="B384" s="11"/>
      <c r="C384" s="11"/>
      <c r="D384" s="11"/>
      <c r="E384" s="11"/>
      <c r="F384" s="11"/>
      <c r="G384" s="11"/>
      <c r="H384" s="11"/>
      <c r="I384" s="11"/>
      <c r="J384" s="11"/>
      <c r="K384" s="11"/>
      <c r="L384" s="11"/>
      <c r="M384" s="76"/>
      <c r="N384" s="76"/>
    </row>
    <row r="385">
      <c r="A385" s="11"/>
      <c r="B385" s="11"/>
      <c r="C385" s="11"/>
      <c r="D385" s="11"/>
      <c r="E385" s="11"/>
      <c r="F385" s="11"/>
      <c r="G385" s="11"/>
      <c r="H385" s="11"/>
      <c r="I385" s="11"/>
      <c r="J385" s="11"/>
      <c r="K385" s="11"/>
      <c r="L385" s="11"/>
      <c r="M385" s="76"/>
      <c r="N385" s="76"/>
    </row>
    <row r="386">
      <c r="A386" s="11"/>
      <c r="B386" s="11"/>
      <c r="C386" s="11"/>
      <c r="D386" s="11"/>
      <c r="E386" s="11"/>
      <c r="F386" s="11"/>
      <c r="G386" s="11"/>
      <c r="H386" s="11"/>
      <c r="I386" s="11"/>
      <c r="J386" s="11"/>
      <c r="K386" s="11"/>
      <c r="L386" s="11"/>
      <c r="M386" s="76"/>
      <c r="N386" s="76"/>
    </row>
    <row r="387">
      <c r="A387" s="11"/>
      <c r="B387" s="11"/>
      <c r="C387" s="11"/>
      <c r="D387" s="11"/>
      <c r="E387" s="11"/>
      <c r="F387" s="11"/>
      <c r="G387" s="11"/>
      <c r="H387" s="11"/>
      <c r="I387" s="11"/>
      <c r="J387" s="11"/>
      <c r="K387" s="11"/>
      <c r="L387" s="11"/>
      <c r="M387" s="76"/>
      <c r="N387" s="76"/>
    </row>
    <row r="388">
      <c r="A388" s="11"/>
      <c r="B388" s="11"/>
      <c r="C388" s="11"/>
      <c r="D388" s="11"/>
      <c r="E388" s="11"/>
      <c r="F388" s="11"/>
      <c r="G388" s="11"/>
      <c r="H388" s="11"/>
      <c r="I388" s="11"/>
      <c r="J388" s="11"/>
      <c r="K388" s="11"/>
      <c r="L388" s="11"/>
      <c r="M388" s="76"/>
      <c r="N388" s="76"/>
    </row>
    <row r="389">
      <c r="A389" s="11"/>
      <c r="B389" s="11"/>
      <c r="C389" s="11"/>
      <c r="D389" s="11"/>
      <c r="E389" s="11"/>
      <c r="F389" s="11"/>
      <c r="G389" s="11"/>
      <c r="H389" s="11"/>
      <c r="I389" s="11"/>
      <c r="J389" s="11"/>
      <c r="K389" s="11"/>
      <c r="L389" s="11"/>
      <c r="M389" s="76"/>
      <c r="N389" s="76"/>
    </row>
    <row r="390">
      <c r="A390" s="11"/>
      <c r="B390" s="11"/>
      <c r="C390" s="11"/>
      <c r="D390" s="11"/>
      <c r="E390" s="11"/>
      <c r="F390" s="11"/>
      <c r="G390" s="11"/>
      <c r="H390" s="11"/>
      <c r="I390" s="11"/>
      <c r="J390" s="11"/>
      <c r="K390" s="11"/>
      <c r="L390" s="11"/>
      <c r="M390" s="76"/>
      <c r="N390" s="76"/>
    </row>
    <row r="391">
      <c r="A391" s="11"/>
      <c r="B391" s="11"/>
      <c r="C391" s="11"/>
      <c r="D391" s="11"/>
      <c r="E391" s="11"/>
      <c r="F391" s="11"/>
      <c r="G391" s="11"/>
      <c r="H391" s="11"/>
      <c r="I391" s="11"/>
      <c r="J391" s="11"/>
      <c r="K391" s="11"/>
      <c r="L391" s="11"/>
      <c r="M391" s="76"/>
      <c r="N391" s="76"/>
    </row>
    <row r="392">
      <c r="A392" s="11"/>
      <c r="B392" s="11"/>
      <c r="C392" s="11"/>
      <c r="D392" s="11"/>
      <c r="E392" s="11"/>
      <c r="F392" s="11"/>
      <c r="G392" s="11"/>
      <c r="H392" s="11"/>
      <c r="I392" s="11"/>
      <c r="J392" s="11"/>
      <c r="K392" s="11"/>
      <c r="L392" s="11"/>
      <c r="M392" s="76"/>
      <c r="N392" s="76"/>
    </row>
    <row r="393">
      <c r="A393" s="11"/>
      <c r="B393" s="11"/>
      <c r="C393" s="11"/>
      <c r="D393" s="11"/>
      <c r="E393" s="11"/>
      <c r="F393" s="11"/>
      <c r="G393" s="11"/>
      <c r="H393" s="11"/>
      <c r="I393" s="11"/>
      <c r="J393" s="11"/>
      <c r="K393" s="11"/>
      <c r="L393" s="11"/>
      <c r="M393" s="76"/>
      <c r="N393" s="76"/>
    </row>
    <row r="394">
      <c r="A394" s="11"/>
      <c r="B394" s="11"/>
      <c r="C394" s="11"/>
      <c r="D394" s="11"/>
      <c r="E394" s="11"/>
      <c r="F394" s="11"/>
      <c r="G394" s="11"/>
      <c r="H394" s="11"/>
      <c r="I394" s="11"/>
      <c r="J394" s="11"/>
      <c r="K394" s="11"/>
      <c r="L394" s="11"/>
      <c r="M394" s="76"/>
      <c r="N394" s="76"/>
    </row>
    <row r="395">
      <c r="A395" s="11"/>
      <c r="B395" s="11"/>
      <c r="C395" s="11"/>
      <c r="D395" s="11"/>
      <c r="E395" s="11"/>
      <c r="F395" s="11"/>
      <c r="G395" s="11"/>
      <c r="H395" s="11"/>
      <c r="I395" s="11"/>
      <c r="J395" s="11"/>
      <c r="K395" s="11"/>
      <c r="L395" s="11"/>
      <c r="M395" s="76"/>
      <c r="N395" s="76"/>
    </row>
    <row r="396">
      <c r="A396" s="11"/>
      <c r="B396" s="11"/>
      <c r="C396" s="11"/>
      <c r="D396" s="11"/>
      <c r="E396" s="11"/>
      <c r="F396" s="11"/>
      <c r="G396" s="11"/>
      <c r="H396" s="11"/>
      <c r="I396" s="11"/>
      <c r="J396" s="11"/>
      <c r="K396" s="11"/>
      <c r="L396" s="11"/>
      <c r="M396" s="76"/>
      <c r="N396" s="76"/>
    </row>
    <row r="397">
      <c r="A397" s="11"/>
      <c r="B397" s="11"/>
      <c r="C397" s="11"/>
      <c r="D397" s="11"/>
      <c r="E397" s="11"/>
      <c r="F397" s="11"/>
      <c r="G397" s="11"/>
      <c r="H397" s="11"/>
      <c r="I397" s="11"/>
      <c r="J397" s="11"/>
      <c r="K397" s="11"/>
      <c r="L397" s="11"/>
      <c r="M397" s="76"/>
      <c r="N397" s="76"/>
    </row>
    <row r="398">
      <c r="A398" s="11"/>
      <c r="B398" s="11"/>
      <c r="C398" s="11"/>
      <c r="D398" s="11"/>
      <c r="E398" s="11"/>
      <c r="F398" s="11"/>
      <c r="G398" s="11"/>
      <c r="H398" s="11"/>
      <c r="I398" s="11"/>
      <c r="J398" s="11"/>
      <c r="K398" s="11"/>
      <c r="L398" s="11"/>
      <c r="M398" s="76"/>
      <c r="N398" s="76"/>
    </row>
    <row r="399">
      <c r="A399" s="11"/>
      <c r="B399" s="11"/>
      <c r="C399" s="11"/>
      <c r="D399" s="11"/>
      <c r="E399" s="11"/>
      <c r="F399" s="11"/>
      <c r="G399" s="11"/>
      <c r="H399" s="11"/>
      <c r="I399" s="11"/>
      <c r="J399" s="11"/>
      <c r="K399" s="11"/>
      <c r="L399" s="11"/>
      <c r="M399" s="76"/>
      <c r="N399" s="76"/>
    </row>
    <row r="400">
      <c r="A400" s="11"/>
      <c r="B400" s="11"/>
      <c r="C400" s="11"/>
      <c r="D400" s="11"/>
      <c r="E400" s="11"/>
      <c r="F400" s="11"/>
      <c r="G400" s="11"/>
      <c r="H400" s="11"/>
      <c r="I400" s="11"/>
      <c r="J400" s="11"/>
      <c r="K400" s="11"/>
      <c r="L400" s="11"/>
      <c r="M400" s="76"/>
      <c r="N400" s="76"/>
    </row>
    <row r="401">
      <c r="A401" s="11"/>
      <c r="B401" s="11"/>
      <c r="C401" s="11"/>
      <c r="D401" s="11"/>
      <c r="E401" s="11"/>
      <c r="F401" s="11"/>
      <c r="G401" s="11"/>
      <c r="H401" s="11"/>
      <c r="I401" s="11"/>
      <c r="J401" s="11"/>
      <c r="K401" s="11"/>
      <c r="L401" s="11"/>
      <c r="M401" s="76"/>
      <c r="N401" s="76"/>
    </row>
    <row r="402">
      <c r="A402" s="11"/>
      <c r="B402" s="11"/>
      <c r="C402" s="11"/>
      <c r="D402" s="11"/>
      <c r="E402" s="11"/>
      <c r="F402" s="11"/>
      <c r="G402" s="11"/>
      <c r="H402" s="11"/>
      <c r="I402" s="11"/>
      <c r="J402" s="11"/>
      <c r="K402" s="11"/>
      <c r="L402" s="11"/>
      <c r="M402" s="76"/>
      <c r="N402" s="76"/>
    </row>
    <row r="403">
      <c r="A403" s="11"/>
      <c r="B403" s="11"/>
      <c r="C403" s="11"/>
      <c r="D403" s="11"/>
      <c r="E403" s="11"/>
      <c r="F403" s="11"/>
      <c r="G403" s="11"/>
      <c r="H403" s="11"/>
      <c r="I403" s="11"/>
      <c r="J403" s="11"/>
      <c r="K403" s="11"/>
      <c r="L403" s="11"/>
      <c r="M403" s="76"/>
      <c r="N403" s="76"/>
    </row>
    <row r="404">
      <c r="A404" s="11"/>
      <c r="B404" s="11"/>
      <c r="C404" s="11"/>
      <c r="D404" s="11"/>
      <c r="E404" s="11"/>
      <c r="F404" s="11"/>
      <c r="G404" s="11"/>
      <c r="H404" s="11"/>
      <c r="I404" s="11"/>
      <c r="J404" s="11"/>
      <c r="K404" s="11"/>
      <c r="L404" s="11"/>
      <c r="M404" s="76"/>
      <c r="N404" s="76"/>
    </row>
    <row r="405">
      <c r="A405" s="11"/>
      <c r="B405" s="11"/>
      <c r="C405" s="11"/>
      <c r="D405" s="11"/>
      <c r="E405" s="11"/>
      <c r="F405" s="11"/>
      <c r="G405" s="11"/>
      <c r="H405" s="11"/>
      <c r="I405" s="11"/>
      <c r="J405" s="11"/>
      <c r="K405" s="11"/>
      <c r="L405" s="11"/>
      <c r="M405" s="76"/>
      <c r="N405" s="76"/>
    </row>
    <row r="406">
      <c r="A406" s="11"/>
      <c r="B406" s="11"/>
      <c r="C406" s="11"/>
      <c r="D406" s="11"/>
      <c r="E406" s="11"/>
      <c r="F406" s="11"/>
      <c r="G406" s="11"/>
      <c r="H406" s="11"/>
      <c r="I406" s="11"/>
      <c r="J406" s="11"/>
      <c r="K406" s="11"/>
      <c r="L406" s="11"/>
      <c r="M406" s="76"/>
      <c r="N406" s="76"/>
    </row>
    <row r="407">
      <c r="A407" s="11"/>
      <c r="B407" s="11"/>
      <c r="C407" s="11"/>
      <c r="D407" s="11"/>
      <c r="E407" s="11"/>
      <c r="F407" s="11"/>
      <c r="G407" s="11"/>
      <c r="H407" s="11"/>
      <c r="I407" s="11"/>
      <c r="J407" s="11"/>
      <c r="K407" s="11"/>
      <c r="L407" s="11"/>
      <c r="M407" s="76"/>
      <c r="N407" s="76"/>
    </row>
    <row r="408">
      <c r="A408" s="11"/>
      <c r="B408" s="11"/>
      <c r="C408" s="11"/>
      <c r="D408" s="11"/>
      <c r="E408" s="11"/>
      <c r="F408" s="11"/>
      <c r="G408" s="11"/>
      <c r="H408" s="11"/>
      <c r="I408" s="11"/>
      <c r="J408" s="11"/>
      <c r="K408" s="11"/>
      <c r="L408" s="11"/>
      <c r="M408" s="76"/>
      <c r="N408" s="76"/>
    </row>
    <row r="409">
      <c r="A409" s="11"/>
      <c r="B409" s="11"/>
      <c r="C409" s="11"/>
      <c r="D409" s="11"/>
      <c r="E409" s="11"/>
      <c r="F409" s="11"/>
      <c r="G409" s="11"/>
      <c r="H409" s="11"/>
      <c r="I409" s="11"/>
      <c r="J409" s="11"/>
      <c r="K409" s="11"/>
      <c r="L409" s="11"/>
      <c r="M409" s="76"/>
      <c r="N409" s="76"/>
    </row>
    <row r="410">
      <c r="A410" s="11"/>
      <c r="B410" s="11"/>
      <c r="C410" s="11"/>
      <c r="D410" s="11"/>
      <c r="E410" s="11"/>
      <c r="F410" s="11"/>
      <c r="G410" s="11"/>
      <c r="H410" s="11"/>
      <c r="I410" s="11"/>
      <c r="J410" s="11"/>
      <c r="K410" s="11"/>
      <c r="L410" s="11"/>
      <c r="M410" s="76"/>
      <c r="N410" s="76"/>
    </row>
    <row r="411">
      <c r="A411" s="11"/>
      <c r="B411" s="11"/>
      <c r="C411" s="11"/>
      <c r="D411" s="11"/>
      <c r="E411" s="11"/>
      <c r="F411" s="11"/>
      <c r="G411" s="11"/>
      <c r="H411" s="11"/>
      <c r="I411" s="11"/>
      <c r="J411" s="11"/>
      <c r="K411" s="11"/>
      <c r="L411" s="11"/>
      <c r="M411" s="76"/>
      <c r="N411" s="76"/>
    </row>
    <row r="412">
      <c r="A412" s="11"/>
      <c r="B412" s="11"/>
      <c r="C412" s="11"/>
      <c r="D412" s="11"/>
      <c r="E412" s="11"/>
      <c r="F412" s="11"/>
      <c r="G412" s="11"/>
      <c r="H412" s="11"/>
      <c r="I412" s="11"/>
      <c r="J412" s="11"/>
      <c r="K412" s="11"/>
      <c r="L412" s="11"/>
      <c r="M412" s="76"/>
      <c r="N412" s="76"/>
    </row>
    <row r="413">
      <c r="A413" s="11"/>
      <c r="B413" s="11"/>
      <c r="C413" s="11"/>
      <c r="D413" s="11"/>
      <c r="E413" s="11"/>
      <c r="F413" s="11"/>
      <c r="G413" s="11"/>
      <c r="H413" s="11"/>
      <c r="I413" s="11"/>
      <c r="J413" s="11"/>
      <c r="K413" s="11"/>
      <c r="L413" s="11"/>
      <c r="M413" s="76"/>
      <c r="N413" s="76"/>
    </row>
    <row r="414">
      <c r="A414" s="11"/>
      <c r="B414" s="11"/>
      <c r="C414" s="11"/>
      <c r="D414" s="11"/>
      <c r="E414" s="11"/>
      <c r="F414" s="11"/>
      <c r="G414" s="11"/>
      <c r="H414" s="11"/>
      <c r="I414" s="11"/>
      <c r="J414" s="11"/>
      <c r="K414" s="11"/>
      <c r="L414" s="11"/>
      <c r="M414" s="76"/>
      <c r="N414" s="76"/>
    </row>
    <row r="415">
      <c r="A415" s="11"/>
      <c r="B415" s="11"/>
      <c r="C415" s="11"/>
      <c r="D415" s="11"/>
      <c r="E415" s="11"/>
      <c r="F415" s="11"/>
      <c r="G415" s="11"/>
      <c r="H415" s="11"/>
      <c r="I415" s="11"/>
      <c r="J415" s="11"/>
      <c r="K415" s="11"/>
      <c r="L415" s="11"/>
      <c r="M415" s="76"/>
      <c r="N415" s="76"/>
    </row>
    <row r="416">
      <c r="A416" s="11"/>
      <c r="B416" s="11"/>
      <c r="C416" s="11"/>
      <c r="D416" s="11"/>
      <c r="E416" s="11"/>
      <c r="F416" s="11"/>
      <c r="G416" s="11"/>
      <c r="H416" s="11"/>
      <c r="I416" s="11"/>
      <c r="J416" s="11"/>
      <c r="K416" s="11"/>
      <c r="L416" s="11"/>
      <c r="M416" s="76"/>
      <c r="N416" s="76"/>
    </row>
    <row r="417">
      <c r="A417" s="11"/>
      <c r="B417" s="11"/>
      <c r="C417" s="11"/>
      <c r="D417" s="11"/>
      <c r="E417" s="11"/>
      <c r="F417" s="11"/>
      <c r="G417" s="11"/>
      <c r="H417" s="11"/>
      <c r="I417" s="11"/>
      <c r="J417" s="11"/>
      <c r="K417" s="11"/>
      <c r="L417" s="11"/>
      <c r="M417" s="76"/>
      <c r="N417" s="76"/>
    </row>
    <row r="418">
      <c r="A418" s="11"/>
      <c r="B418" s="11"/>
      <c r="C418" s="11"/>
      <c r="D418" s="11"/>
      <c r="E418" s="11"/>
      <c r="F418" s="11"/>
      <c r="G418" s="11"/>
      <c r="H418" s="11"/>
      <c r="I418" s="11"/>
      <c r="J418" s="11"/>
      <c r="K418" s="11"/>
      <c r="L418" s="11"/>
      <c r="M418" s="76"/>
      <c r="N418" s="76"/>
    </row>
    <row r="419">
      <c r="A419" s="11"/>
      <c r="B419" s="11"/>
      <c r="C419" s="11"/>
      <c r="D419" s="11"/>
      <c r="E419" s="11"/>
      <c r="F419" s="11"/>
      <c r="G419" s="11"/>
      <c r="H419" s="11"/>
      <c r="I419" s="11"/>
      <c r="J419" s="11"/>
      <c r="K419" s="11"/>
      <c r="L419" s="11"/>
      <c r="M419" s="76"/>
      <c r="N419" s="76"/>
    </row>
    <row r="420">
      <c r="A420" s="11"/>
      <c r="B420" s="11"/>
      <c r="C420" s="11"/>
      <c r="D420" s="11"/>
      <c r="E420" s="11"/>
      <c r="F420" s="11"/>
      <c r="G420" s="11"/>
      <c r="H420" s="11"/>
      <c r="I420" s="11"/>
      <c r="J420" s="11"/>
      <c r="K420" s="11"/>
      <c r="L420" s="11"/>
      <c r="M420" s="76"/>
      <c r="N420" s="76"/>
    </row>
    <row r="421">
      <c r="A421" s="11"/>
      <c r="B421" s="11"/>
      <c r="C421" s="11"/>
      <c r="D421" s="11"/>
      <c r="E421" s="11"/>
      <c r="F421" s="11"/>
      <c r="G421" s="11"/>
      <c r="H421" s="11"/>
      <c r="I421" s="11"/>
      <c r="J421" s="11"/>
      <c r="K421" s="11"/>
      <c r="L421" s="11"/>
      <c r="M421" s="76"/>
      <c r="N421" s="76"/>
    </row>
    <row r="422">
      <c r="A422" s="11"/>
      <c r="B422" s="11"/>
      <c r="C422" s="11"/>
      <c r="D422" s="11"/>
      <c r="E422" s="11"/>
      <c r="F422" s="11"/>
      <c r="G422" s="11"/>
      <c r="H422" s="11"/>
      <c r="I422" s="11"/>
      <c r="J422" s="11"/>
      <c r="K422" s="11"/>
      <c r="L422" s="11"/>
      <c r="M422" s="76"/>
      <c r="N422" s="76"/>
    </row>
    <row r="423">
      <c r="A423" s="11"/>
      <c r="B423" s="11"/>
      <c r="C423" s="11"/>
      <c r="D423" s="11"/>
      <c r="E423" s="11"/>
      <c r="F423" s="11"/>
      <c r="G423" s="11"/>
      <c r="H423" s="11"/>
      <c r="I423" s="11"/>
      <c r="J423" s="11"/>
      <c r="K423" s="11"/>
      <c r="L423" s="11"/>
      <c r="M423" s="76"/>
      <c r="N423" s="76"/>
    </row>
    <row r="424">
      <c r="A424" s="11"/>
      <c r="B424" s="11"/>
      <c r="C424" s="11"/>
      <c r="D424" s="11"/>
      <c r="E424" s="11"/>
      <c r="F424" s="11"/>
      <c r="G424" s="11"/>
      <c r="H424" s="11"/>
      <c r="I424" s="11"/>
      <c r="J424" s="11"/>
      <c r="K424" s="11"/>
      <c r="L424" s="11"/>
      <c r="M424" s="76"/>
      <c r="N424" s="76"/>
    </row>
    <row r="425">
      <c r="A425" s="11"/>
      <c r="B425" s="11"/>
      <c r="C425" s="11"/>
      <c r="D425" s="11"/>
      <c r="E425" s="11"/>
      <c r="F425" s="11"/>
      <c r="G425" s="11"/>
      <c r="H425" s="11"/>
      <c r="I425" s="11"/>
      <c r="J425" s="11"/>
      <c r="K425" s="11"/>
      <c r="L425" s="11"/>
      <c r="M425" s="76"/>
      <c r="N425" s="76"/>
    </row>
    <row r="426">
      <c r="A426" s="11"/>
      <c r="B426" s="11"/>
      <c r="C426" s="11"/>
      <c r="D426" s="11"/>
      <c r="E426" s="11"/>
      <c r="F426" s="11"/>
      <c r="G426" s="11"/>
      <c r="H426" s="11"/>
      <c r="I426" s="11"/>
      <c r="J426" s="11"/>
      <c r="K426" s="11"/>
      <c r="L426" s="11"/>
      <c r="M426" s="76"/>
      <c r="N426" s="76"/>
    </row>
    <row r="427">
      <c r="A427" s="11"/>
      <c r="B427" s="11"/>
      <c r="C427" s="11"/>
      <c r="D427" s="11"/>
      <c r="E427" s="11"/>
      <c r="F427" s="11"/>
      <c r="G427" s="11"/>
      <c r="H427" s="11"/>
      <c r="I427" s="11"/>
      <c r="J427" s="11"/>
      <c r="K427" s="11"/>
      <c r="L427" s="11"/>
      <c r="M427" s="76"/>
      <c r="N427" s="76"/>
    </row>
    <row r="428">
      <c r="A428" s="11"/>
      <c r="B428" s="11"/>
      <c r="C428" s="11"/>
      <c r="D428" s="11"/>
      <c r="E428" s="11"/>
      <c r="F428" s="11"/>
      <c r="G428" s="11"/>
      <c r="H428" s="11"/>
      <c r="I428" s="11"/>
      <c r="J428" s="11"/>
      <c r="K428" s="11"/>
      <c r="L428" s="11"/>
      <c r="M428" s="76"/>
      <c r="N428" s="76"/>
    </row>
    <row r="429">
      <c r="A429" s="11"/>
      <c r="B429" s="11"/>
      <c r="C429" s="11"/>
      <c r="D429" s="11"/>
      <c r="E429" s="11"/>
      <c r="F429" s="11"/>
      <c r="G429" s="11"/>
      <c r="H429" s="11"/>
      <c r="I429" s="11"/>
      <c r="J429" s="11"/>
      <c r="K429" s="11"/>
      <c r="L429" s="11"/>
      <c r="M429" s="76"/>
      <c r="N429" s="76"/>
    </row>
    <row r="430">
      <c r="A430" s="11"/>
      <c r="B430" s="11"/>
      <c r="C430" s="11"/>
      <c r="D430" s="11"/>
      <c r="E430" s="11"/>
      <c r="F430" s="11"/>
      <c r="G430" s="11"/>
      <c r="H430" s="11"/>
      <c r="I430" s="11"/>
      <c r="J430" s="11"/>
      <c r="K430" s="11"/>
      <c r="L430" s="11"/>
      <c r="M430" s="76"/>
      <c r="N430" s="76"/>
    </row>
    <row r="431">
      <c r="A431" s="11"/>
      <c r="B431" s="11"/>
      <c r="C431" s="11"/>
      <c r="D431" s="11"/>
      <c r="E431" s="11"/>
      <c r="F431" s="11"/>
      <c r="G431" s="11"/>
      <c r="H431" s="11"/>
      <c r="I431" s="11"/>
      <c r="J431" s="11"/>
      <c r="K431" s="11"/>
      <c r="L431" s="11"/>
      <c r="M431" s="76"/>
      <c r="N431" s="76"/>
    </row>
    <row r="432">
      <c r="A432" s="11"/>
      <c r="B432" s="11"/>
      <c r="C432" s="11"/>
      <c r="D432" s="11"/>
      <c r="E432" s="11"/>
      <c r="F432" s="11"/>
      <c r="G432" s="11"/>
      <c r="H432" s="11"/>
      <c r="I432" s="11"/>
      <c r="J432" s="11"/>
      <c r="K432" s="11"/>
      <c r="L432" s="11"/>
      <c r="M432" s="76"/>
      <c r="N432" s="76"/>
    </row>
    <row r="433">
      <c r="A433" s="11"/>
      <c r="B433" s="11"/>
      <c r="C433" s="11"/>
      <c r="D433" s="11"/>
      <c r="E433" s="11"/>
      <c r="F433" s="11"/>
      <c r="G433" s="11"/>
      <c r="H433" s="11"/>
      <c r="I433" s="11"/>
      <c r="J433" s="11"/>
      <c r="K433" s="11"/>
      <c r="L433" s="11"/>
      <c r="M433" s="76"/>
      <c r="N433" s="76"/>
    </row>
    <row r="434">
      <c r="A434" s="11"/>
      <c r="B434" s="11"/>
      <c r="C434" s="11"/>
      <c r="D434" s="11"/>
      <c r="E434" s="11"/>
      <c r="F434" s="11"/>
      <c r="G434" s="11"/>
      <c r="H434" s="11"/>
      <c r="I434" s="11"/>
      <c r="J434" s="11"/>
      <c r="K434" s="11"/>
      <c r="L434" s="11"/>
      <c r="M434" s="76"/>
      <c r="N434" s="76"/>
    </row>
    <row r="435">
      <c r="A435" s="11"/>
      <c r="B435" s="11"/>
      <c r="C435" s="11"/>
      <c r="D435" s="11"/>
      <c r="E435" s="11"/>
      <c r="F435" s="11"/>
      <c r="G435" s="11"/>
      <c r="H435" s="11"/>
      <c r="I435" s="11"/>
      <c r="J435" s="11"/>
      <c r="K435" s="11"/>
      <c r="L435" s="11"/>
      <c r="M435" s="76"/>
      <c r="N435" s="76"/>
    </row>
    <row r="436">
      <c r="A436" s="11"/>
      <c r="B436" s="11"/>
      <c r="C436" s="11"/>
      <c r="D436" s="11"/>
      <c r="E436" s="11"/>
      <c r="F436" s="11"/>
      <c r="G436" s="11"/>
      <c r="H436" s="11"/>
      <c r="I436" s="11"/>
      <c r="J436" s="11"/>
      <c r="K436" s="11"/>
      <c r="L436" s="11"/>
      <c r="M436" s="76"/>
      <c r="N436" s="76"/>
    </row>
    <row r="437">
      <c r="A437" s="11"/>
      <c r="B437" s="11"/>
      <c r="C437" s="11"/>
      <c r="D437" s="11"/>
      <c r="E437" s="11"/>
      <c r="F437" s="11"/>
      <c r="G437" s="11"/>
      <c r="H437" s="11"/>
      <c r="I437" s="11"/>
      <c r="J437" s="11"/>
      <c r="K437" s="11"/>
      <c r="L437" s="11"/>
      <c r="M437" s="76"/>
      <c r="N437" s="76"/>
    </row>
    <row r="438">
      <c r="A438" s="11"/>
      <c r="B438" s="11"/>
      <c r="C438" s="11"/>
      <c r="D438" s="11"/>
      <c r="E438" s="11"/>
      <c r="F438" s="11"/>
      <c r="G438" s="11"/>
      <c r="H438" s="11"/>
      <c r="I438" s="11"/>
      <c r="J438" s="11"/>
      <c r="K438" s="11"/>
      <c r="L438" s="11"/>
      <c r="M438" s="76"/>
      <c r="N438" s="76"/>
    </row>
    <row r="439">
      <c r="A439" s="11"/>
      <c r="B439" s="11"/>
      <c r="C439" s="11"/>
      <c r="D439" s="11"/>
      <c r="E439" s="11"/>
      <c r="F439" s="11"/>
      <c r="G439" s="11"/>
      <c r="H439" s="11"/>
      <c r="I439" s="11"/>
      <c r="J439" s="11"/>
      <c r="K439" s="11"/>
      <c r="L439" s="11"/>
      <c r="M439" s="76"/>
      <c r="N439" s="76"/>
    </row>
    <row r="440">
      <c r="A440" s="11"/>
      <c r="B440" s="11"/>
      <c r="C440" s="11"/>
      <c r="D440" s="11"/>
      <c r="E440" s="11"/>
      <c r="F440" s="11"/>
      <c r="G440" s="11"/>
      <c r="H440" s="11"/>
      <c r="I440" s="11"/>
      <c r="J440" s="11"/>
      <c r="K440" s="11"/>
      <c r="L440" s="11"/>
      <c r="M440" s="76"/>
      <c r="N440" s="76"/>
    </row>
    <row r="441">
      <c r="A441" s="11"/>
      <c r="B441" s="11"/>
      <c r="C441" s="11"/>
      <c r="D441" s="11"/>
      <c r="E441" s="11"/>
      <c r="F441" s="11"/>
      <c r="G441" s="11"/>
      <c r="H441" s="11"/>
      <c r="I441" s="11"/>
      <c r="J441" s="11"/>
      <c r="K441" s="11"/>
      <c r="L441" s="11"/>
      <c r="M441" s="76"/>
      <c r="N441" s="76"/>
    </row>
    <row r="442">
      <c r="A442" s="11"/>
      <c r="B442" s="11"/>
      <c r="C442" s="11"/>
      <c r="D442" s="11"/>
      <c r="E442" s="11"/>
      <c r="F442" s="11"/>
      <c r="G442" s="11"/>
      <c r="H442" s="11"/>
      <c r="I442" s="11"/>
      <c r="J442" s="11"/>
      <c r="K442" s="11"/>
      <c r="L442" s="11"/>
      <c r="M442" s="76"/>
      <c r="N442" s="76"/>
    </row>
    <row r="443">
      <c r="A443" s="11"/>
      <c r="B443" s="11"/>
      <c r="C443" s="11"/>
      <c r="D443" s="11"/>
      <c r="E443" s="11"/>
      <c r="F443" s="11"/>
      <c r="G443" s="11"/>
      <c r="H443" s="11"/>
      <c r="I443" s="11"/>
      <c r="J443" s="11"/>
      <c r="K443" s="11"/>
      <c r="L443" s="11"/>
      <c r="M443" s="76"/>
      <c r="N443" s="76"/>
    </row>
    <row r="444">
      <c r="A444" s="11"/>
      <c r="B444" s="11"/>
      <c r="C444" s="11"/>
      <c r="D444" s="11"/>
      <c r="E444" s="11"/>
      <c r="F444" s="11"/>
      <c r="G444" s="11"/>
      <c r="H444" s="11"/>
      <c r="I444" s="11"/>
      <c r="J444" s="11"/>
      <c r="K444" s="11"/>
      <c r="L444" s="11"/>
      <c r="M444" s="76"/>
      <c r="N444" s="76"/>
    </row>
    <row r="445">
      <c r="A445" s="11"/>
      <c r="B445" s="11"/>
      <c r="C445" s="11"/>
      <c r="D445" s="11"/>
      <c r="E445" s="11"/>
      <c r="F445" s="11"/>
      <c r="G445" s="11"/>
      <c r="H445" s="11"/>
      <c r="I445" s="11"/>
      <c r="J445" s="11"/>
      <c r="K445" s="11"/>
      <c r="L445" s="11"/>
      <c r="M445" s="76"/>
      <c r="N445" s="76"/>
    </row>
    <row r="446">
      <c r="A446" s="11"/>
      <c r="B446" s="11"/>
      <c r="C446" s="11"/>
      <c r="D446" s="11"/>
      <c r="E446" s="11"/>
      <c r="F446" s="11"/>
      <c r="G446" s="11"/>
      <c r="H446" s="11"/>
      <c r="I446" s="11"/>
      <c r="J446" s="11"/>
      <c r="K446" s="11"/>
      <c r="L446" s="11"/>
      <c r="M446" s="76"/>
      <c r="N446" s="76"/>
    </row>
    <row r="447">
      <c r="A447" s="11"/>
      <c r="B447" s="11"/>
      <c r="C447" s="11"/>
      <c r="D447" s="11"/>
      <c r="E447" s="11"/>
      <c r="F447" s="11"/>
      <c r="G447" s="11"/>
      <c r="H447" s="11"/>
      <c r="I447" s="11"/>
      <c r="J447" s="11"/>
      <c r="K447" s="11"/>
      <c r="L447" s="11"/>
      <c r="M447" s="76"/>
      <c r="N447" s="76"/>
    </row>
    <row r="448">
      <c r="A448" s="11"/>
      <c r="B448" s="11"/>
      <c r="C448" s="11"/>
      <c r="D448" s="11"/>
      <c r="E448" s="11"/>
      <c r="F448" s="11"/>
      <c r="G448" s="11"/>
      <c r="H448" s="11"/>
      <c r="I448" s="11"/>
      <c r="J448" s="11"/>
      <c r="K448" s="11"/>
      <c r="L448" s="11"/>
      <c r="M448" s="76"/>
      <c r="N448" s="76"/>
    </row>
    <row r="449">
      <c r="A449" s="11"/>
      <c r="B449" s="11"/>
      <c r="C449" s="11"/>
      <c r="D449" s="11"/>
      <c r="E449" s="11"/>
      <c r="F449" s="11"/>
      <c r="G449" s="11"/>
      <c r="H449" s="11"/>
      <c r="I449" s="11"/>
      <c r="J449" s="11"/>
      <c r="K449" s="11"/>
      <c r="L449" s="11"/>
      <c r="M449" s="76"/>
      <c r="N449" s="76"/>
    </row>
    <row r="450">
      <c r="A450" s="11"/>
      <c r="B450" s="11"/>
      <c r="C450" s="11"/>
      <c r="D450" s="11"/>
      <c r="E450" s="11"/>
      <c r="F450" s="11"/>
      <c r="G450" s="11"/>
      <c r="H450" s="11"/>
      <c r="I450" s="11"/>
      <c r="J450" s="11"/>
      <c r="K450" s="11"/>
      <c r="L450" s="11"/>
      <c r="M450" s="76"/>
      <c r="N450" s="76"/>
    </row>
    <row r="451">
      <c r="A451" s="11"/>
      <c r="B451" s="11"/>
      <c r="C451" s="11"/>
      <c r="D451" s="11"/>
      <c r="E451" s="11"/>
      <c r="F451" s="11"/>
      <c r="G451" s="11"/>
      <c r="H451" s="11"/>
      <c r="I451" s="11"/>
      <c r="J451" s="11"/>
      <c r="K451" s="11"/>
      <c r="L451" s="11"/>
      <c r="M451" s="76"/>
      <c r="N451" s="76"/>
    </row>
    <row r="452">
      <c r="A452" s="11"/>
      <c r="B452" s="11"/>
      <c r="C452" s="11"/>
      <c r="D452" s="11"/>
      <c r="E452" s="11"/>
      <c r="F452" s="11"/>
      <c r="G452" s="11"/>
      <c r="H452" s="11"/>
      <c r="I452" s="11"/>
      <c r="J452" s="11"/>
      <c r="K452" s="11"/>
      <c r="L452" s="11"/>
      <c r="M452" s="76"/>
      <c r="N452" s="76"/>
    </row>
    <row r="453">
      <c r="A453" s="11"/>
      <c r="B453" s="11"/>
      <c r="C453" s="11"/>
      <c r="D453" s="11"/>
      <c r="E453" s="11"/>
      <c r="F453" s="11"/>
      <c r="G453" s="11"/>
      <c r="H453" s="11"/>
      <c r="I453" s="11"/>
      <c r="J453" s="11"/>
      <c r="K453" s="11"/>
      <c r="L453" s="11"/>
      <c r="M453" s="76"/>
      <c r="N453" s="76"/>
    </row>
    <row r="454">
      <c r="A454" s="11"/>
      <c r="B454" s="11"/>
      <c r="C454" s="11"/>
      <c r="D454" s="11"/>
      <c r="E454" s="11"/>
      <c r="F454" s="11"/>
      <c r="G454" s="11"/>
      <c r="H454" s="11"/>
      <c r="I454" s="11"/>
      <c r="J454" s="11"/>
      <c r="K454" s="11"/>
      <c r="L454" s="11"/>
      <c r="M454" s="76"/>
      <c r="N454" s="76"/>
    </row>
    <row r="455">
      <c r="A455" s="11"/>
      <c r="B455" s="11"/>
      <c r="C455" s="11"/>
      <c r="D455" s="11"/>
      <c r="E455" s="11"/>
      <c r="F455" s="11"/>
      <c r="G455" s="11"/>
      <c r="H455" s="11"/>
      <c r="I455" s="11"/>
      <c r="J455" s="11"/>
      <c r="K455" s="11"/>
      <c r="L455" s="11"/>
      <c r="M455" s="76"/>
      <c r="N455" s="76"/>
    </row>
    <row r="456">
      <c r="A456" s="11"/>
      <c r="B456" s="11"/>
      <c r="C456" s="11"/>
      <c r="D456" s="11"/>
      <c r="E456" s="11"/>
      <c r="F456" s="11"/>
      <c r="G456" s="11"/>
      <c r="H456" s="11"/>
      <c r="I456" s="11"/>
      <c r="J456" s="11"/>
      <c r="K456" s="11"/>
      <c r="L456" s="11"/>
      <c r="M456" s="76"/>
      <c r="N456" s="76"/>
    </row>
    <row r="457">
      <c r="A457" s="11"/>
      <c r="B457" s="11"/>
      <c r="C457" s="11"/>
      <c r="D457" s="11"/>
      <c r="E457" s="11"/>
      <c r="F457" s="11"/>
      <c r="G457" s="11"/>
      <c r="H457" s="11"/>
      <c r="I457" s="11"/>
      <c r="J457" s="11"/>
      <c r="K457" s="11"/>
      <c r="L457" s="11"/>
      <c r="M457" s="76"/>
      <c r="N457" s="76"/>
    </row>
    <row r="458">
      <c r="A458" s="11"/>
      <c r="B458" s="11"/>
      <c r="C458" s="11"/>
      <c r="D458" s="11"/>
      <c r="E458" s="11"/>
      <c r="F458" s="11"/>
      <c r="G458" s="11"/>
      <c r="H458" s="11"/>
      <c r="I458" s="11"/>
      <c r="J458" s="11"/>
      <c r="K458" s="11"/>
      <c r="L458" s="11"/>
      <c r="M458" s="76"/>
      <c r="N458" s="76"/>
    </row>
    <row r="459">
      <c r="A459" s="11"/>
      <c r="B459" s="11"/>
      <c r="C459" s="11"/>
      <c r="D459" s="11"/>
      <c r="E459" s="11"/>
      <c r="F459" s="11"/>
      <c r="G459" s="11"/>
      <c r="H459" s="11"/>
      <c r="I459" s="11"/>
      <c r="J459" s="11"/>
      <c r="K459" s="11"/>
      <c r="L459" s="11"/>
      <c r="M459" s="76"/>
      <c r="N459" s="76"/>
    </row>
    <row r="460">
      <c r="A460" s="11"/>
      <c r="B460" s="11"/>
      <c r="C460" s="11"/>
      <c r="D460" s="11"/>
      <c r="E460" s="11"/>
      <c r="F460" s="11"/>
      <c r="G460" s="11"/>
      <c r="H460" s="11"/>
      <c r="I460" s="11"/>
      <c r="J460" s="11"/>
      <c r="K460" s="11"/>
      <c r="L460" s="11"/>
      <c r="M460" s="76"/>
      <c r="N460" s="76"/>
    </row>
    <row r="461">
      <c r="A461" s="11"/>
      <c r="B461" s="11"/>
      <c r="C461" s="11"/>
      <c r="D461" s="11"/>
      <c r="E461" s="11"/>
      <c r="F461" s="11"/>
      <c r="G461" s="11"/>
      <c r="H461" s="11"/>
      <c r="I461" s="11"/>
      <c r="J461" s="11"/>
      <c r="K461" s="11"/>
      <c r="L461" s="11"/>
      <c r="M461" s="76"/>
      <c r="N461" s="76"/>
    </row>
    <row r="462">
      <c r="A462" s="11"/>
      <c r="B462" s="11"/>
      <c r="C462" s="11"/>
      <c r="D462" s="11"/>
      <c r="E462" s="11"/>
      <c r="F462" s="11"/>
      <c r="G462" s="11"/>
      <c r="H462" s="11"/>
      <c r="I462" s="11"/>
      <c r="J462" s="11"/>
      <c r="K462" s="11"/>
      <c r="L462" s="11"/>
      <c r="M462" s="76"/>
      <c r="N462" s="76"/>
    </row>
    <row r="463">
      <c r="A463" s="11"/>
      <c r="B463" s="11"/>
      <c r="C463" s="11"/>
      <c r="D463" s="11"/>
      <c r="E463" s="11"/>
      <c r="F463" s="11"/>
      <c r="G463" s="11"/>
      <c r="H463" s="11"/>
      <c r="I463" s="11"/>
      <c r="J463" s="11"/>
      <c r="K463" s="11"/>
      <c r="L463" s="11"/>
      <c r="M463" s="76"/>
      <c r="N463" s="76"/>
    </row>
    <row r="464">
      <c r="A464" s="11"/>
      <c r="B464" s="11"/>
      <c r="C464" s="11"/>
      <c r="D464" s="11"/>
      <c r="E464" s="11"/>
      <c r="F464" s="11"/>
      <c r="G464" s="11"/>
      <c r="H464" s="11"/>
      <c r="I464" s="11"/>
      <c r="J464" s="11"/>
      <c r="K464" s="11"/>
      <c r="L464" s="11"/>
      <c r="M464" s="76"/>
      <c r="N464" s="76"/>
    </row>
    <row r="465">
      <c r="A465" s="11"/>
      <c r="B465" s="11"/>
      <c r="C465" s="11"/>
      <c r="D465" s="11"/>
      <c r="E465" s="11"/>
      <c r="F465" s="11"/>
      <c r="G465" s="11"/>
      <c r="H465" s="11"/>
      <c r="I465" s="11"/>
      <c r="J465" s="11"/>
      <c r="K465" s="11"/>
      <c r="L465" s="11"/>
      <c r="M465" s="76"/>
      <c r="N465" s="76"/>
    </row>
    <row r="466">
      <c r="A466" s="11"/>
      <c r="B466" s="11"/>
      <c r="C466" s="11"/>
      <c r="D466" s="11"/>
      <c r="E466" s="11"/>
      <c r="F466" s="11"/>
      <c r="G466" s="11"/>
      <c r="H466" s="11"/>
      <c r="I466" s="11"/>
      <c r="J466" s="11"/>
      <c r="K466" s="11"/>
      <c r="L466" s="11"/>
      <c r="M466" s="76"/>
      <c r="N466" s="76"/>
    </row>
    <row r="467">
      <c r="A467" s="11"/>
      <c r="B467" s="11"/>
      <c r="C467" s="11"/>
      <c r="D467" s="11"/>
      <c r="E467" s="11"/>
      <c r="F467" s="11"/>
      <c r="G467" s="11"/>
      <c r="H467" s="11"/>
      <c r="I467" s="11"/>
      <c r="J467" s="11"/>
      <c r="K467" s="11"/>
      <c r="L467" s="11"/>
      <c r="M467" s="76"/>
      <c r="N467" s="76"/>
    </row>
    <row r="468">
      <c r="A468" s="11"/>
      <c r="B468" s="11"/>
      <c r="C468" s="11"/>
      <c r="D468" s="11"/>
      <c r="E468" s="11"/>
      <c r="F468" s="11"/>
      <c r="G468" s="11"/>
      <c r="H468" s="11"/>
      <c r="I468" s="11"/>
      <c r="J468" s="11"/>
      <c r="K468" s="11"/>
      <c r="L468" s="11"/>
      <c r="M468" s="76"/>
      <c r="N468" s="76"/>
    </row>
    <row r="469">
      <c r="A469" s="11"/>
      <c r="B469" s="11"/>
      <c r="C469" s="11"/>
      <c r="D469" s="11"/>
      <c r="E469" s="11"/>
      <c r="F469" s="11"/>
      <c r="G469" s="11"/>
      <c r="H469" s="11"/>
      <c r="I469" s="11"/>
      <c r="J469" s="11"/>
      <c r="K469" s="11"/>
      <c r="L469" s="11"/>
      <c r="M469" s="76"/>
      <c r="N469" s="76"/>
    </row>
    <row r="470">
      <c r="A470" s="11"/>
      <c r="B470" s="11"/>
      <c r="C470" s="11"/>
      <c r="D470" s="11"/>
      <c r="E470" s="11"/>
      <c r="F470" s="11"/>
      <c r="G470" s="11"/>
      <c r="H470" s="11"/>
      <c r="I470" s="11"/>
      <c r="J470" s="11"/>
      <c r="K470" s="11"/>
      <c r="L470" s="11"/>
      <c r="M470" s="76"/>
      <c r="N470" s="76"/>
    </row>
    <row r="471">
      <c r="A471" s="11"/>
      <c r="B471" s="11"/>
      <c r="C471" s="11"/>
      <c r="D471" s="11"/>
      <c r="E471" s="11"/>
      <c r="F471" s="11"/>
      <c r="G471" s="11"/>
      <c r="H471" s="11"/>
      <c r="I471" s="11"/>
      <c r="J471" s="11"/>
      <c r="K471" s="11"/>
      <c r="L471" s="11"/>
      <c r="M471" s="76"/>
      <c r="N471" s="76"/>
    </row>
    <row r="472">
      <c r="A472" s="11"/>
      <c r="B472" s="11"/>
      <c r="C472" s="11"/>
      <c r="D472" s="11"/>
      <c r="E472" s="11"/>
      <c r="F472" s="11"/>
      <c r="G472" s="11"/>
      <c r="H472" s="11"/>
      <c r="I472" s="11"/>
      <c r="J472" s="11"/>
      <c r="K472" s="11"/>
      <c r="L472" s="11"/>
      <c r="M472" s="76"/>
      <c r="N472" s="76"/>
    </row>
    <row r="473">
      <c r="A473" s="11"/>
      <c r="B473" s="11"/>
      <c r="C473" s="11"/>
      <c r="D473" s="11"/>
      <c r="E473" s="11"/>
      <c r="F473" s="11"/>
      <c r="G473" s="11"/>
      <c r="H473" s="11"/>
      <c r="I473" s="11"/>
      <c r="J473" s="11"/>
      <c r="K473" s="11"/>
      <c r="L473" s="11"/>
      <c r="M473" s="76"/>
      <c r="N473" s="76"/>
    </row>
    <row r="474">
      <c r="A474" s="11"/>
      <c r="B474" s="11"/>
      <c r="C474" s="11"/>
      <c r="D474" s="11"/>
      <c r="E474" s="11"/>
      <c r="F474" s="11"/>
      <c r="G474" s="11"/>
      <c r="H474" s="11"/>
      <c r="I474" s="11"/>
      <c r="J474" s="11"/>
      <c r="K474" s="11"/>
      <c r="L474" s="11"/>
      <c r="M474" s="76"/>
      <c r="N474" s="76"/>
    </row>
    <row r="475">
      <c r="A475" s="11"/>
      <c r="B475" s="11"/>
      <c r="C475" s="11"/>
      <c r="D475" s="11"/>
      <c r="E475" s="11"/>
      <c r="F475" s="11"/>
      <c r="G475" s="11"/>
      <c r="H475" s="11"/>
      <c r="I475" s="11"/>
      <c r="J475" s="11"/>
      <c r="K475" s="11"/>
      <c r="L475" s="11"/>
      <c r="M475" s="76"/>
      <c r="N475" s="76"/>
    </row>
    <row r="476">
      <c r="A476" s="11"/>
      <c r="B476" s="11"/>
      <c r="C476" s="11"/>
      <c r="D476" s="11"/>
      <c r="E476" s="11"/>
      <c r="F476" s="11"/>
      <c r="G476" s="11"/>
      <c r="H476" s="11"/>
      <c r="I476" s="11"/>
      <c r="J476" s="11"/>
      <c r="K476" s="11"/>
      <c r="L476" s="11"/>
      <c r="M476" s="76"/>
      <c r="N476" s="76"/>
    </row>
    <row r="477">
      <c r="A477" s="11"/>
      <c r="B477" s="11"/>
      <c r="C477" s="11"/>
      <c r="D477" s="11"/>
      <c r="E477" s="11"/>
      <c r="F477" s="11"/>
      <c r="G477" s="11"/>
      <c r="H477" s="11"/>
      <c r="I477" s="11"/>
      <c r="J477" s="11"/>
      <c r="K477" s="11"/>
      <c r="L477" s="11"/>
      <c r="M477" s="76"/>
      <c r="N477" s="76"/>
    </row>
    <row r="478">
      <c r="A478" s="11"/>
      <c r="B478" s="11"/>
      <c r="C478" s="11"/>
      <c r="D478" s="11"/>
      <c r="E478" s="11"/>
      <c r="F478" s="11"/>
      <c r="G478" s="11"/>
      <c r="H478" s="11"/>
      <c r="I478" s="11"/>
      <c r="J478" s="11"/>
      <c r="K478" s="11"/>
      <c r="L478" s="11"/>
      <c r="M478" s="76"/>
      <c r="N478" s="76"/>
    </row>
    <row r="479">
      <c r="A479" s="11"/>
      <c r="B479" s="11"/>
      <c r="C479" s="11"/>
      <c r="D479" s="11"/>
      <c r="E479" s="11"/>
      <c r="F479" s="11"/>
      <c r="G479" s="11"/>
      <c r="H479" s="11"/>
      <c r="I479" s="11"/>
      <c r="J479" s="11"/>
      <c r="K479" s="11"/>
      <c r="L479" s="11"/>
      <c r="M479" s="76"/>
      <c r="N479" s="76"/>
    </row>
    <row r="480">
      <c r="A480" s="11"/>
      <c r="B480" s="11"/>
      <c r="C480" s="11"/>
      <c r="D480" s="11"/>
      <c r="E480" s="11"/>
      <c r="F480" s="11"/>
      <c r="G480" s="11"/>
      <c r="H480" s="11"/>
      <c r="I480" s="11"/>
      <c r="J480" s="11"/>
      <c r="K480" s="11"/>
      <c r="L480" s="11"/>
      <c r="M480" s="76"/>
      <c r="N480" s="76"/>
    </row>
    <row r="481">
      <c r="A481" s="11"/>
      <c r="B481" s="11"/>
      <c r="C481" s="11"/>
      <c r="D481" s="11"/>
      <c r="E481" s="11"/>
      <c r="F481" s="11"/>
      <c r="G481" s="11"/>
      <c r="H481" s="11"/>
      <c r="I481" s="11"/>
      <c r="J481" s="11"/>
      <c r="K481" s="11"/>
      <c r="L481" s="11"/>
      <c r="M481" s="76"/>
      <c r="N481" s="76"/>
    </row>
    <row r="482">
      <c r="A482" s="11"/>
      <c r="B482" s="11"/>
      <c r="C482" s="11"/>
      <c r="D482" s="11"/>
      <c r="E482" s="11"/>
      <c r="F482" s="11"/>
      <c r="G482" s="11"/>
      <c r="H482" s="11"/>
      <c r="I482" s="11"/>
      <c r="J482" s="11"/>
      <c r="K482" s="11"/>
      <c r="L482" s="11"/>
      <c r="M482" s="76"/>
      <c r="N482" s="76"/>
    </row>
    <row r="483">
      <c r="A483" s="11"/>
      <c r="B483" s="11"/>
      <c r="C483" s="11"/>
      <c r="D483" s="11"/>
      <c r="E483" s="11"/>
      <c r="F483" s="11"/>
      <c r="G483" s="11"/>
      <c r="H483" s="11"/>
      <c r="I483" s="11"/>
      <c r="J483" s="11"/>
      <c r="K483" s="11"/>
      <c r="L483" s="11"/>
      <c r="M483" s="76"/>
      <c r="N483" s="76"/>
    </row>
    <row r="484">
      <c r="A484" s="11"/>
      <c r="B484" s="11"/>
      <c r="C484" s="11"/>
      <c r="D484" s="11"/>
      <c r="E484" s="11"/>
      <c r="F484" s="11"/>
      <c r="G484" s="11"/>
      <c r="H484" s="11"/>
      <c r="I484" s="11"/>
      <c r="J484" s="11"/>
      <c r="K484" s="11"/>
      <c r="L484" s="11"/>
      <c r="M484" s="76"/>
      <c r="N484" s="76"/>
    </row>
    <row r="485">
      <c r="A485" s="11"/>
      <c r="B485" s="11"/>
      <c r="C485" s="11"/>
      <c r="D485" s="11"/>
      <c r="E485" s="11"/>
      <c r="F485" s="11"/>
      <c r="G485" s="11"/>
      <c r="H485" s="11"/>
      <c r="I485" s="11"/>
      <c r="J485" s="11"/>
      <c r="K485" s="11"/>
      <c r="L485" s="11"/>
      <c r="M485" s="76"/>
      <c r="N485" s="76"/>
    </row>
    <row r="486">
      <c r="A486" s="11"/>
      <c r="B486" s="11"/>
      <c r="C486" s="11"/>
      <c r="D486" s="11"/>
      <c r="E486" s="11"/>
      <c r="F486" s="11"/>
      <c r="G486" s="11"/>
      <c r="H486" s="11"/>
      <c r="I486" s="11"/>
      <c r="J486" s="11"/>
      <c r="K486" s="11"/>
      <c r="L486" s="11"/>
      <c r="M486" s="76"/>
      <c r="N486" s="76"/>
    </row>
    <row r="487">
      <c r="A487" s="11"/>
      <c r="B487" s="11"/>
      <c r="C487" s="11"/>
      <c r="D487" s="11"/>
      <c r="E487" s="11"/>
      <c r="F487" s="11"/>
      <c r="G487" s="11"/>
      <c r="H487" s="11"/>
      <c r="I487" s="11"/>
      <c r="J487" s="11"/>
      <c r="K487" s="11"/>
      <c r="L487" s="11"/>
      <c r="M487" s="76"/>
      <c r="N487" s="76"/>
    </row>
    <row r="488">
      <c r="A488" s="11"/>
      <c r="B488" s="11"/>
      <c r="C488" s="11"/>
      <c r="D488" s="11"/>
      <c r="E488" s="11"/>
      <c r="F488" s="11"/>
      <c r="G488" s="11"/>
      <c r="H488" s="11"/>
      <c r="I488" s="11"/>
      <c r="J488" s="11"/>
      <c r="K488" s="11"/>
      <c r="L488" s="11"/>
      <c r="M488" s="76"/>
      <c r="N488" s="76"/>
    </row>
    <row r="489">
      <c r="A489" s="11"/>
      <c r="B489" s="11"/>
      <c r="C489" s="11"/>
      <c r="D489" s="11"/>
      <c r="E489" s="11"/>
      <c r="F489" s="11"/>
      <c r="G489" s="11"/>
      <c r="H489" s="11"/>
      <c r="I489" s="11"/>
      <c r="J489" s="11"/>
      <c r="K489" s="11"/>
      <c r="L489" s="11"/>
      <c r="M489" s="76"/>
      <c r="N489" s="76"/>
    </row>
    <row r="490">
      <c r="A490" s="11"/>
      <c r="B490" s="11"/>
      <c r="C490" s="11"/>
      <c r="D490" s="11"/>
      <c r="E490" s="11"/>
      <c r="F490" s="11"/>
      <c r="G490" s="11"/>
      <c r="H490" s="11"/>
      <c r="I490" s="11"/>
      <c r="J490" s="11"/>
      <c r="K490" s="11"/>
      <c r="L490" s="11"/>
      <c r="M490" s="76"/>
      <c r="N490" s="76"/>
    </row>
    <row r="491">
      <c r="A491" s="11"/>
      <c r="B491" s="11"/>
      <c r="C491" s="11"/>
      <c r="D491" s="11"/>
      <c r="E491" s="11"/>
      <c r="F491" s="11"/>
      <c r="G491" s="11"/>
      <c r="H491" s="11"/>
      <c r="I491" s="11"/>
      <c r="J491" s="11"/>
      <c r="K491" s="11"/>
      <c r="L491" s="11"/>
      <c r="M491" s="76"/>
      <c r="N491" s="76"/>
    </row>
    <row r="492">
      <c r="A492" s="11"/>
      <c r="B492" s="11"/>
      <c r="C492" s="11"/>
      <c r="D492" s="11"/>
      <c r="E492" s="11"/>
      <c r="F492" s="11"/>
      <c r="G492" s="11"/>
      <c r="H492" s="11"/>
      <c r="I492" s="11"/>
      <c r="J492" s="11"/>
      <c r="K492" s="11"/>
      <c r="L492" s="11"/>
      <c r="M492" s="76"/>
      <c r="N492" s="76"/>
    </row>
    <row r="493">
      <c r="A493" s="11"/>
      <c r="B493" s="11"/>
      <c r="C493" s="11"/>
      <c r="D493" s="11"/>
      <c r="E493" s="11"/>
      <c r="F493" s="11"/>
      <c r="G493" s="11"/>
      <c r="H493" s="11"/>
      <c r="I493" s="11"/>
      <c r="J493" s="11"/>
      <c r="K493" s="11"/>
      <c r="L493" s="11"/>
      <c r="M493" s="76"/>
      <c r="N493" s="76"/>
    </row>
    <row r="494">
      <c r="A494" s="11"/>
      <c r="B494" s="11"/>
      <c r="C494" s="11"/>
      <c r="D494" s="11"/>
      <c r="E494" s="11"/>
      <c r="F494" s="11"/>
      <c r="G494" s="11"/>
      <c r="H494" s="11"/>
      <c r="I494" s="11"/>
      <c r="J494" s="11"/>
      <c r="K494" s="11"/>
      <c r="L494" s="11"/>
      <c r="M494" s="76"/>
      <c r="N494" s="76"/>
    </row>
    <row r="495">
      <c r="A495" s="11"/>
      <c r="B495" s="11"/>
      <c r="C495" s="11"/>
      <c r="D495" s="11"/>
      <c r="E495" s="11"/>
      <c r="F495" s="11"/>
      <c r="G495" s="11"/>
      <c r="H495" s="11"/>
      <c r="I495" s="11"/>
      <c r="J495" s="11"/>
      <c r="K495" s="11"/>
      <c r="L495" s="11"/>
      <c r="M495" s="76"/>
      <c r="N495" s="76"/>
    </row>
    <row r="496">
      <c r="A496" s="11"/>
      <c r="B496" s="11"/>
      <c r="C496" s="11"/>
      <c r="D496" s="11"/>
      <c r="E496" s="11"/>
      <c r="F496" s="11"/>
      <c r="G496" s="11"/>
      <c r="H496" s="11"/>
      <c r="I496" s="11"/>
      <c r="J496" s="11"/>
      <c r="K496" s="11"/>
      <c r="L496" s="11"/>
      <c r="M496" s="76"/>
      <c r="N496" s="76"/>
    </row>
    <row r="497">
      <c r="A497" s="11"/>
      <c r="B497" s="11"/>
      <c r="C497" s="11"/>
      <c r="D497" s="11"/>
      <c r="E497" s="11"/>
      <c r="F497" s="11"/>
      <c r="G497" s="11"/>
      <c r="H497" s="11"/>
      <c r="I497" s="11"/>
      <c r="J497" s="11"/>
      <c r="K497" s="11"/>
      <c r="L497" s="11"/>
      <c r="M497" s="76"/>
      <c r="N497" s="76"/>
    </row>
    <row r="498">
      <c r="A498" s="11"/>
      <c r="B498" s="11"/>
      <c r="C498" s="11"/>
      <c r="D498" s="11"/>
      <c r="E498" s="11"/>
      <c r="F498" s="11"/>
      <c r="G498" s="11"/>
      <c r="H498" s="11"/>
      <c r="I498" s="11"/>
      <c r="J498" s="11"/>
      <c r="K498" s="11"/>
      <c r="L498" s="11"/>
      <c r="M498" s="76"/>
      <c r="N498" s="76"/>
    </row>
    <row r="499">
      <c r="A499" s="11"/>
      <c r="B499" s="11"/>
      <c r="C499" s="11"/>
      <c r="D499" s="11"/>
      <c r="E499" s="11"/>
      <c r="F499" s="11"/>
      <c r="G499" s="11"/>
      <c r="H499" s="11"/>
      <c r="I499" s="11"/>
      <c r="J499" s="11"/>
      <c r="K499" s="11"/>
      <c r="L499" s="11"/>
      <c r="M499" s="76"/>
      <c r="N499" s="76"/>
    </row>
    <row r="500">
      <c r="A500" s="11"/>
      <c r="B500" s="11"/>
      <c r="C500" s="11"/>
      <c r="D500" s="11"/>
      <c r="E500" s="11"/>
      <c r="F500" s="11"/>
      <c r="G500" s="11"/>
      <c r="H500" s="11"/>
      <c r="I500" s="11"/>
      <c r="J500" s="11"/>
      <c r="K500" s="11"/>
      <c r="L500" s="11"/>
      <c r="M500" s="76"/>
      <c r="N500" s="76"/>
    </row>
    <row r="501">
      <c r="A501" s="11"/>
      <c r="B501" s="11"/>
      <c r="C501" s="11"/>
      <c r="D501" s="11"/>
      <c r="E501" s="11"/>
      <c r="F501" s="11"/>
      <c r="G501" s="11"/>
      <c r="H501" s="11"/>
      <c r="I501" s="11"/>
      <c r="J501" s="11"/>
      <c r="K501" s="11"/>
      <c r="L501" s="11"/>
      <c r="M501" s="76"/>
      <c r="N501" s="76"/>
    </row>
    <row r="502">
      <c r="A502" s="11"/>
      <c r="B502" s="11"/>
      <c r="C502" s="11"/>
      <c r="D502" s="11"/>
      <c r="E502" s="11"/>
      <c r="F502" s="11"/>
      <c r="G502" s="11"/>
      <c r="H502" s="11"/>
      <c r="I502" s="11"/>
      <c r="J502" s="11"/>
      <c r="K502" s="11"/>
      <c r="L502" s="11"/>
      <c r="M502" s="76"/>
      <c r="N502" s="76"/>
    </row>
    <row r="503">
      <c r="A503" s="11"/>
      <c r="B503" s="11"/>
      <c r="C503" s="11"/>
      <c r="D503" s="11"/>
      <c r="E503" s="11"/>
      <c r="F503" s="11"/>
      <c r="G503" s="11"/>
      <c r="H503" s="11"/>
      <c r="I503" s="11"/>
      <c r="J503" s="11"/>
      <c r="K503" s="11"/>
      <c r="L503" s="11"/>
      <c r="M503" s="76"/>
      <c r="N503" s="76"/>
    </row>
    <row r="504">
      <c r="A504" s="11"/>
      <c r="B504" s="11"/>
      <c r="C504" s="11"/>
      <c r="D504" s="11"/>
      <c r="E504" s="11"/>
      <c r="F504" s="11"/>
      <c r="G504" s="11"/>
      <c r="H504" s="11"/>
      <c r="I504" s="11"/>
      <c r="J504" s="11"/>
      <c r="K504" s="11"/>
      <c r="L504" s="11"/>
      <c r="M504" s="76"/>
      <c r="N504" s="76"/>
    </row>
    <row r="505">
      <c r="A505" s="11"/>
      <c r="B505" s="11"/>
      <c r="C505" s="11"/>
      <c r="D505" s="11"/>
      <c r="E505" s="11"/>
      <c r="F505" s="11"/>
      <c r="G505" s="11"/>
      <c r="H505" s="11"/>
      <c r="I505" s="11"/>
      <c r="J505" s="11"/>
      <c r="K505" s="11"/>
      <c r="L505" s="11"/>
      <c r="M505" s="76"/>
      <c r="N505" s="76"/>
    </row>
    <row r="506">
      <c r="A506" s="11"/>
      <c r="B506" s="11"/>
      <c r="C506" s="11"/>
      <c r="D506" s="11"/>
      <c r="E506" s="11"/>
      <c r="F506" s="11"/>
      <c r="G506" s="11"/>
      <c r="H506" s="11"/>
      <c r="I506" s="11"/>
      <c r="J506" s="11"/>
      <c r="K506" s="11"/>
      <c r="L506" s="11"/>
      <c r="M506" s="76"/>
      <c r="N506" s="76"/>
    </row>
    <row r="507">
      <c r="A507" s="11"/>
      <c r="B507" s="11"/>
      <c r="C507" s="11"/>
      <c r="D507" s="11"/>
      <c r="E507" s="11"/>
      <c r="F507" s="11"/>
      <c r="G507" s="11"/>
      <c r="H507" s="11"/>
      <c r="I507" s="11"/>
      <c r="J507" s="11"/>
      <c r="K507" s="11"/>
      <c r="L507" s="11"/>
      <c r="M507" s="76"/>
      <c r="N507" s="76"/>
    </row>
    <row r="508">
      <c r="A508" s="11"/>
      <c r="B508" s="11"/>
      <c r="C508" s="11"/>
      <c r="D508" s="11"/>
      <c r="E508" s="11"/>
      <c r="F508" s="11"/>
      <c r="G508" s="11"/>
      <c r="H508" s="11"/>
      <c r="I508" s="11"/>
      <c r="J508" s="11"/>
      <c r="K508" s="11"/>
      <c r="L508" s="11"/>
      <c r="M508" s="76"/>
      <c r="N508" s="76"/>
    </row>
    <row r="509">
      <c r="A509" s="11"/>
      <c r="B509" s="11"/>
      <c r="C509" s="11"/>
      <c r="D509" s="11"/>
      <c r="E509" s="11"/>
      <c r="F509" s="11"/>
      <c r="G509" s="11"/>
      <c r="H509" s="11"/>
      <c r="I509" s="11"/>
      <c r="J509" s="11"/>
      <c r="K509" s="11"/>
      <c r="L509" s="11"/>
      <c r="M509" s="76"/>
      <c r="N509" s="76"/>
    </row>
    <row r="510">
      <c r="A510" s="11"/>
      <c r="B510" s="11"/>
      <c r="C510" s="11"/>
      <c r="D510" s="11"/>
      <c r="E510" s="11"/>
      <c r="F510" s="11"/>
      <c r="G510" s="11"/>
      <c r="H510" s="11"/>
      <c r="I510" s="11"/>
      <c r="J510" s="11"/>
      <c r="K510" s="11"/>
      <c r="L510" s="11"/>
      <c r="M510" s="76"/>
      <c r="N510" s="76"/>
    </row>
    <row r="511">
      <c r="A511" s="11"/>
      <c r="B511" s="11"/>
      <c r="C511" s="11"/>
      <c r="D511" s="11"/>
      <c r="E511" s="11"/>
      <c r="F511" s="11"/>
      <c r="G511" s="11"/>
      <c r="H511" s="11"/>
      <c r="I511" s="11"/>
      <c r="J511" s="11"/>
      <c r="K511" s="11"/>
      <c r="L511" s="11"/>
      <c r="M511" s="76"/>
      <c r="N511" s="76"/>
    </row>
    <row r="512">
      <c r="A512" s="11"/>
      <c r="B512" s="11"/>
      <c r="C512" s="11"/>
      <c r="D512" s="11"/>
      <c r="E512" s="11"/>
      <c r="F512" s="11"/>
      <c r="G512" s="11"/>
      <c r="H512" s="11"/>
      <c r="I512" s="11"/>
      <c r="J512" s="11"/>
      <c r="K512" s="11"/>
      <c r="L512" s="11"/>
      <c r="M512" s="76"/>
      <c r="N512" s="76"/>
    </row>
    <row r="513">
      <c r="A513" s="11"/>
      <c r="B513" s="11"/>
      <c r="C513" s="11"/>
      <c r="D513" s="11"/>
      <c r="E513" s="11"/>
      <c r="F513" s="11"/>
      <c r="G513" s="11"/>
      <c r="H513" s="11"/>
      <c r="I513" s="11"/>
      <c r="J513" s="11"/>
      <c r="K513" s="11"/>
      <c r="L513" s="11"/>
      <c r="M513" s="76"/>
      <c r="N513" s="76"/>
    </row>
    <row r="514">
      <c r="A514" s="11"/>
      <c r="B514" s="11"/>
      <c r="C514" s="11"/>
      <c r="D514" s="11"/>
      <c r="E514" s="11"/>
      <c r="F514" s="11"/>
      <c r="G514" s="11"/>
      <c r="H514" s="11"/>
      <c r="I514" s="11"/>
      <c r="J514" s="11"/>
      <c r="K514" s="11"/>
      <c r="L514" s="11"/>
      <c r="M514" s="76"/>
      <c r="N514" s="76"/>
    </row>
    <row r="515">
      <c r="A515" s="11"/>
      <c r="B515" s="11"/>
      <c r="C515" s="11"/>
      <c r="D515" s="11"/>
      <c r="E515" s="11"/>
      <c r="F515" s="11"/>
      <c r="G515" s="11"/>
      <c r="H515" s="11"/>
      <c r="I515" s="11"/>
      <c r="J515" s="11"/>
      <c r="K515" s="11"/>
      <c r="L515" s="11"/>
      <c r="M515" s="76"/>
      <c r="N515" s="76"/>
    </row>
    <row r="516">
      <c r="A516" s="11"/>
      <c r="B516" s="11"/>
      <c r="C516" s="11"/>
      <c r="D516" s="11"/>
      <c r="E516" s="11"/>
      <c r="F516" s="11"/>
      <c r="G516" s="11"/>
      <c r="H516" s="11"/>
      <c r="I516" s="11"/>
      <c r="J516" s="11"/>
      <c r="K516" s="11"/>
      <c r="L516" s="11"/>
      <c r="M516" s="76"/>
      <c r="N516" s="76"/>
    </row>
    <row r="517">
      <c r="A517" s="11"/>
      <c r="B517" s="11"/>
      <c r="C517" s="11"/>
      <c r="D517" s="11"/>
      <c r="E517" s="11"/>
      <c r="F517" s="11"/>
      <c r="G517" s="11"/>
      <c r="H517" s="11"/>
      <c r="I517" s="11"/>
      <c r="J517" s="11"/>
      <c r="K517" s="11"/>
      <c r="L517" s="11"/>
      <c r="M517" s="76"/>
      <c r="N517" s="76"/>
    </row>
    <row r="518">
      <c r="A518" s="11"/>
      <c r="B518" s="11"/>
      <c r="C518" s="11"/>
      <c r="D518" s="11"/>
      <c r="E518" s="11"/>
      <c r="F518" s="11"/>
      <c r="G518" s="11"/>
      <c r="H518" s="11"/>
      <c r="I518" s="11"/>
      <c r="J518" s="11"/>
      <c r="K518" s="11"/>
      <c r="L518" s="11"/>
      <c r="M518" s="76"/>
      <c r="N518" s="76"/>
    </row>
    <row r="519">
      <c r="A519" s="11"/>
      <c r="B519" s="11"/>
      <c r="C519" s="11"/>
      <c r="D519" s="11"/>
      <c r="E519" s="11"/>
      <c r="F519" s="11"/>
      <c r="G519" s="11"/>
      <c r="H519" s="11"/>
      <c r="I519" s="11"/>
      <c r="J519" s="11"/>
      <c r="K519" s="11"/>
      <c r="L519" s="11"/>
      <c r="M519" s="76"/>
      <c r="N519" s="76"/>
    </row>
    <row r="520">
      <c r="A520" s="11"/>
      <c r="B520" s="11"/>
      <c r="C520" s="11"/>
      <c r="D520" s="11"/>
      <c r="E520" s="11"/>
      <c r="F520" s="11"/>
      <c r="G520" s="11"/>
      <c r="H520" s="11"/>
      <c r="I520" s="11"/>
      <c r="J520" s="11"/>
      <c r="K520" s="11"/>
      <c r="L520" s="11"/>
      <c r="M520" s="76"/>
      <c r="N520" s="76"/>
    </row>
    <row r="521">
      <c r="A521" s="11"/>
      <c r="B521" s="11"/>
      <c r="C521" s="11"/>
      <c r="D521" s="11"/>
      <c r="E521" s="11"/>
      <c r="F521" s="11"/>
      <c r="G521" s="11"/>
      <c r="H521" s="11"/>
      <c r="I521" s="11"/>
      <c r="J521" s="11"/>
      <c r="K521" s="11"/>
      <c r="L521" s="11"/>
      <c r="M521" s="76"/>
      <c r="N521" s="76"/>
    </row>
    <row r="522">
      <c r="A522" s="11"/>
      <c r="B522" s="11"/>
      <c r="C522" s="11"/>
      <c r="D522" s="11"/>
      <c r="E522" s="11"/>
      <c r="F522" s="11"/>
      <c r="G522" s="11"/>
      <c r="H522" s="11"/>
      <c r="I522" s="11"/>
      <c r="J522" s="11"/>
      <c r="K522" s="11"/>
      <c r="L522" s="11"/>
      <c r="M522" s="76"/>
      <c r="N522" s="76"/>
    </row>
    <row r="523">
      <c r="A523" s="11"/>
      <c r="B523" s="11"/>
      <c r="C523" s="11"/>
      <c r="D523" s="11"/>
      <c r="E523" s="11"/>
      <c r="F523" s="11"/>
      <c r="G523" s="11"/>
      <c r="H523" s="11"/>
      <c r="I523" s="11"/>
      <c r="J523" s="11"/>
      <c r="K523" s="11"/>
      <c r="L523" s="11"/>
      <c r="M523" s="76"/>
      <c r="N523" s="76"/>
    </row>
    <row r="524">
      <c r="A524" s="11"/>
      <c r="B524" s="11"/>
      <c r="C524" s="11"/>
      <c r="D524" s="11"/>
      <c r="E524" s="11"/>
      <c r="F524" s="11"/>
      <c r="G524" s="11"/>
      <c r="H524" s="11"/>
      <c r="I524" s="11"/>
      <c r="J524" s="11"/>
      <c r="K524" s="11"/>
      <c r="L524" s="11"/>
      <c r="M524" s="76"/>
      <c r="N524" s="76"/>
    </row>
    <row r="525">
      <c r="A525" s="11"/>
      <c r="B525" s="11"/>
      <c r="C525" s="11"/>
      <c r="D525" s="11"/>
      <c r="E525" s="11"/>
      <c r="F525" s="11"/>
      <c r="G525" s="11"/>
      <c r="H525" s="11"/>
      <c r="I525" s="11"/>
      <c r="J525" s="11"/>
      <c r="K525" s="11"/>
      <c r="L525" s="11"/>
      <c r="M525" s="76"/>
      <c r="N525" s="76"/>
    </row>
    <row r="526">
      <c r="A526" s="11"/>
      <c r="B526" s="11"/>
      <c r="C526" s="11"/>
      <c r="D526" s="11"/>
      <c r="E526" s="11"/>
      <c r="F526" s="11"/>
      <c r="G526" s="11"/>
      <c r="H526" s="11"/>
      <c r="I526" s="11"/>
      <c r="J526" s="11"/>
      <c r="K526" s="11"/>
      <c r="L526" s="11"/>
      <c r="M526" s="76"/>
      <c r="N526" s="76"/>
    </row>
    <row r="527">
      <c r="A527" s="11"/>
      <c r="B527" s="11"/>
      <c r="C527" s="11"/>
      <c r="D527" s="11"/>
      <c r="E527" s="11"/>
      <c r="F527" s="11"/>
      <c r="G527" s="11"/>
      <c r="H527" s="11"/>
      <c r="I527" s="11"/>
      <c r="J527" s="11"/>
      <c r="K527" s="11"/>
      <c r="L527" s="11"/>
      <c r="M527" s="76"/>
      <c r="N527" s="76"/>
    </row>
    <row r="528">
      <c r="A528" s="11"/>
      <c r="B528" s="11"/>
      <c r="C528" s="11"/>
      <c r="D528" s="11"/>
      <c r="E528" s="11"/>
      <c r="F528" s="11"/>
      <c r="G528" s="11"/>
      <c r="H528" s="11"/>
      <c r="I528" s="11"/>
      <c r="J528" s="11"/>
      <c r="K528" s="11"/>
      <c r="L528" s="11"/>
      <c r="M528" s="76"/>
      <c r="N528" s="76"/>
    </row>
    <row r="529">
      <c r="A529" s="11"/>
      <c r="B529" s="11"/>
      <c r="C529" s="11"/>
      <c r="D529" s="11"/>
      <c r="E529" s="11"/>
      <c r="F529" s="11"/>
      <c r="G529" s="11"/>
      <c r="H529" s="11"/>
      <c r="I529" s="11"/>
      <c r="J529" s="11"/>
      <c r="K529" s="11"/>
      <c r="L529" s="11"/>
      <c r="M529" s="76"/>
      <c r="N529" s="76"/>
    </row>
    <row r="530">
      <c r="A530" s="11"/>
      <c r="B530" s="11"/>
      <c r="C530" s="11"/>
      <c r="D530" s="11"/>
      <c r="E530" s="11"/>
      <c r="F530" s="11"/>
      <c r="G530" s="11"/>
      <c r="H530" s="11"/>
      <c r="I530" s="11"/>
      <c r="J530" s="11"/>
      <c r="K530" s="11"/>
      <c r="L530" s="11"/>
      <c r="M530" s="76"/>
      <c r="N530" s="76"/>
    </row>
    <row r="531">
      <c r="A531" s="11"/>
      <c r="B531" s="11"/>
      <c r="C531" s="11"/>
      <c r="D531" s="11"/>
      <c r="E531" s="11"/>
      <c r="F531" s="11"/>
      <c r="G531" s="11"/>
      <c r="H531" s="11"/>
      <c r="I531" s="11"/>
      <c r="J531" s="11"/>
      <c r="K531" s="11"/>
      <c r="L531" s="11"/>
      <c r="M531" s="76"/>
      <c r="N531" s="76"/>
    </row>
    <row r="532">
      <c r="A532" s="11"/>
      <c r="B532" s="11"/>
      <c r="C532" s="11"/>
      <c r="D532" s="11"/>
      <c r="E532" s="11"/>
      <c r="F532" s="11"/>
      <c r="G532" s="11"/>
      <c r="H532" s="11"/>
      <c r="I532" s="11"/>
      <c r="J532" s="11"/>
      <c r="K532" s="11"/>
      <c r="L532" s="11"/>
      <c r="M532" s="76"/>
      <c r="N532" s="76"/>
    </row>
    <row r="533">
      <c r="A533" s="11"/>
      <c r="B533" s="11"/>
      <c r="C533" s="11"/>
      <c r="D533" s="11"/>
      <c r="E533" s="11"/>
      <c r="F533" s="11"/>
      <c r="G533" s="11"/>
      <c r="H533" s="11"/>
      <c r="I533" s="11"/>
      <c r="J533" s="11"/>
      <c r="K533" s="11"/>
      <c r="L533" s="11"/>
      <c r="M533" s="76"/>
      <c r="N533" s="76"/>
    </row>
    <row r="534">
      <c r="A534" s="11"/>
      <c r="B534" s="11"/>
      <c r="C534" s="11"/>
      <c r="D534" s="11"/>
      <c r="E534" s="11"/>
      <c r="F534" s="11"/>
      <c r="G534" s="11"/>
      <c r="H534" s="11"/>
      <c r="I534" s="11"/>
      <c r="J534" s="11"/>
      <c r="K534" s="11"/>
      <c r="L534" s="11"/>
      <c r="M534" s="76"/>
      <c r="N534" s="76"/>
    </row>
    <row r="535">
      <c r="A535" s="11"/>
      <c r="B535" s="11"/>
      <c r="C535" s="11"/>
      <c r="D535" s="11"/>
      <c r="E535" s="11"/>
      <c r="F535" s="11"/>
      <c r="G535" s="11"/>
      <c r="H535" s="11"/>
      <c r="I535" s="11"/>
      <c r="J535" s="11"/>
      <c r="K535" s="11"/>
      <c r="L535" s="11"/>
      <c r="M535" s="76"/>
      <c r="N535" s="76"/>
    </row>
    <row r="536">
      <c r="A536" s="11"/>
      <c r="B536" s="11"/>
      <c r="C536" s="11"/>
      <c r="D536" s="11"/>
      <c r="E536" s="11"/>
      <c r="F536" s="11"/>
      <c r="G536" s="11"/>
      <c r="H536" s="11"/>
      <c r="I536" s="11"/>
      <c r="J536" s="11"/>
      <c r="K536" s="11"/>
      <c r="L536" s="11"/>
      <c r="M536" s="76"/>
      <c r="N536" s="76"/>
    </row>
    <row r="537">
      <c r="A537" s="11"/>
      <c r="B537" s="11"/>
      <c r="C537" s="11"/>
      <c r="D537" s="11"/>
      <c r="E537" s="11"/>
      <c r="F537" s="11"/>
      <c r="G537" s="11"/>
      <c r="H537" s="11"/>
      <c r="I537" s="11"/>
      <c r="J537" s="11"/>
      <c r="K537" s="11"/>
      <c r="L537" s="11"/>
      <c r="M537" s="76"/>
      <c r="N537" s="76"/>
    </row>
    <row r="538">
      <c r="A538" s="11"/>
      <c r="B538" s="11"/>
      <c r="C538" s="11"/>
      <c r="D538" s="11"/>
      <c r="E538" s="11"/>
      <c r="F538" s="11"/>
      <c r="G538" s="11"/>
      <c r="H538" s="11"/>
      <c r="I538" s="11"/>
      <c r="J538" s="11"/>
      <c r="K538" s="11"/>
      <c r="L538" s="11"/>
      <c r="M538" s="76"/>
      <c r="N538" s="76"/>
    </row>
    <row r="539">
      <c r="A539" s="11"/>
      <c r="B539" s="11"/>
      <c r="C539" s="11"/>
      <c r="D539" s="11"/>
      <c r="E539" s="11"/>
      <c r="F539" s="11"/>
      <c r="G539" s="11"/>
      <c r="H539" s="11"/>
      <c r="I539" s="11"/>
      <c r="J539" s="11"/>
      <c r="K539" s="11"/>
      <c r="L539" s="11"/>
      <c r="M539" s="76"/>
      <c r="N539" s="76"/>
    </row>
    <row r="540">
      <c r="A540" s="11"/>
      <c r="B540" s="11"/>
      <c r="C540" s="11"/>
      <c r="D540" s="11"/>
      <c r="E540" s="11"/>
      <c r="F540" s="11"/>
      <c r="G540" s="11"/>
      <c r="H540" s="11"/>
      <c r="I540" s="11"/>
      <c r="J540" s="11"/>
      <c r="K540" s="11"/>
      <c r="L540" s="11"/>
      <c r="M540" s="76"/>
      <c r="N540" s="76"/>
    </row>
    <row r="541">
      <c r="A541" s="11"/>
      <c r="B541" s="11"/>
      <c r="C541" s="11"/>
      <c r="D541" s="11"/>
      <c r="E541" s="11"/>
      <c r="F541" s="11"/>
      <c r="G541" s="11"/>
      <c r="H541" s="11"/>
      <c r="I541" s="11"/>
      <c r="J541" s="11"/>
      <c r="K541" s="11"/>
      <c r="L541" s="11"/>
      <c r="M541" s="76"/>
      <c r="N541" s="76"/>
    </row>
    <row r="542">
      <c r="A542" s="11"/>
      <c r="B542" s="11"/>
      <c r="C542" s="11"/>
      <c r="D542" s="11"/>
      <c r="E542" s="11"/>
      <c r="F542" s="11"/>
      <c r="G542" s="11"/>
      <c r="H542" s="11"/>
      <c r="I542" s="11"/>
      <c r="J542" s="11"/>
      <c r="K542" s="11"/>
      <c r="L542" s="11"/>
      <c r="M542" s="76"/>
      <c r="N542" s="76"/>
    </row>
    <row r="543">
      <c r="A543" s="11"/>
      <c r="B543" s="11"/>
      <c r="C543" s="11"/>
      <c r="D543" s="11"/>
      <c r="E543" s="11"/>
      <c r="F543" s="11"/>
      <c r="G543" s="11"/>
      <c r="H543" s="11"/>
      <c r="I543" s="11"/>
      <c r="J543" s="11"/>
      <c r="K543" s="11"/>
      <c r="L543" s="11"/>
      <c r="M543" s="76"/>
      <c r="N543" s="76"/>
    </row>
    <row r="544">
      <c r="A544" s="11"/>
      <c r="B544" s="11"/>
      <c r="C544" s="11"/>
      <c r="D544" s="11"/>
      <c r="E544" s="11"/>
      <c r="F544" s="11"/>
      <c r="G544" s="11"/>
      <c r="H544" s="11"/>
      <c r="I544" s="11"/>
      <c r="J544" s="11"/>
      <c r="K544" s="11"/>
      <c r="L544" s="11"/>
      <c r="M544" s="76"/>
      <c r="N544" s="76"/>
    </row>
    <row r="545">
      <c r="A545" s="11"/>
      <c r="B545" s="11"/>
      <c r="C545" s="11"/>
      <c r="D545" s="11"/>
      <c r="E545" s="11"/>
      <c r="F545" s="11"/>
      <c r="G545" s="11"/>
      <c r="H545" s="11"/>
      <c r="I545" s="11"/>
      <c r="J545" s="11"/>
      <c r="K545" s="11"/>
      <c r="L545" s="11"/>
      <c r="M545" s="76"/>
      <c r="N545" s="76"/>
    </row>
    <row r="546">
      <c r="A546" s="11"/>
      <c r="B546" s="11"/>
      <c r="C546" s="11"/>
      <c r="D546" s="11"/>
      <c r="E546" s="11"/>
      <c r="F546" s="11"/>
      <c r="G546" s="11"/>
      <c r="H546" s="11"/>
      <c r="I546" s="11"/>
      <c r="J546" s="11"/>
      <c r="K546" s="11"/>
      <c r="L546" s="11"/>
      <c r="M546" s="76"/>
      <c r="N546" s="76"/>
    </row>
    <row r="547">
      <c r="A547" s="11"/>
      <c r="B547" s="11"/>
      <c r="C547" s="11"/>
      <c r="D547" s="11"/>
      <c r="E547" s="11"/>
      <c r="F547" s="11"/>
      <c r="G547" s="11"/>
      <c r="H547" s="11"/>
      <c r="I547" s="11"/>
      <c r="J547" s="11"/>
      <c r="K547" s="11"/>
      <c r="L547" s="11"/>
      <c r="M547" s="76"/>
      <c r="N547" s="76"/>
    </row>
    <row r="548">
      <c r="A548" s="11"/>
      <c r="B548" s="11"/>
      <c r="C548" s="11"/>
      <c r="D548" s="11"/>
      <c r="E548" s="11"/>
      <c r="F548" s="11"/>
      <c r="G548" s="11"/>
      <c r="H548" s="11"/>
      <c r="I548" s="11"/>
      <c r="J548" s="11"/>
      <c r="K548" s="11"/>
      <c r="L548" s="11"/>
      <c r="M548" s="76"/>
      <c r="N548" s="76"/>
    </row>
    <row r="549">
      <c r="A549" s="11"/>
      <c r="B549" s="11"/>
      <c r="C549" s="11"/>
      <c r="D549" s="11"/>
      <c r="E549" s="11"/>
      <c r="F549" s="11"/>
      <c r="G549" s="11"/>
      <c r="H549" s="11"/>
      <c r="I549" s="11"/>
      <c r="J549" s="11"/>
      <c r="K549" s="11"/>
      <c r="L549" s="11"/>
      <c r="M549" s="76"/>
      <c r="N549" s="76"/>
    </row>
    <row r="550">
      <c r="A550" s="11"/>
      <c r="B550" s="11"/>
      <c r="C550" s="11"/>
      <c r="D550" s="11"/>
      <c r="E550" s="11"/>
      <c r="F550" s="11"/>
      <c r="G550" s="11"/>
      <c r="H550" s="11"/>
      <c r="I550" s="11"/>
      <c r="J550" s="11"/>
      <c r="K550" s="11"/>
      <c r="L550" s="11"/>
      <c r="M550" s="76"/>
      <c r="N550" s="76"/>
    </row>
    <row r="551">
      <c r="A551" s="11"/>
      <c r="B551" s="11"/>
      <c r="C551" s="11"/>
      <c r="D551" s="11"/>
      <c r="E551" s="11"/>
      <c r="F551" s="11"/>
      <c r="G551" s="11"/>
      <c r="H551" s="11"/>
      <c r="I551" s="11"/>
      <c r="J551" s="11"/>
      <c r="K551" s="11"/>
      <c r="L551" s="11"/>
      <c r="M551" s="76"/>
      <c r="N551" s="76"/>
    </row>
    <row r="552">
      <c r="A552" s="11"/>
      <c r="B552" s="11"/>
      <c r="C552" s="11"/>
      <c r="D552" s="11"/>
      <c r="E552" s="11"/>
      <c r="F552" s="11"/>
      <c r="G552" s="11"/>
      <c r="H552" s="11"/>
      <c r="I552" s="11"/>
      <c r="J552" s="11"/>
      <c r="K552" s="11"/>
      <c r="L552" s="11"/>
      <c r="M552" s="76"/>
      <c r="N552" s="76"/>
    </row>
    <row r="553">
      <c r="A553" s="11"/>
      <c r="B553" s="11"/>
      <c r="C553" s="11"/>
      <c r="D553" s="11"/>
      <c r="E553" s="11"/>
      <c r="F553" s="11"/>
      <c r="G553" s="11"/>
      <c r="H553" s="11"/>
      <c r="I553" s="11"/>
      <c r="J553" s="11"/>
      <c r="K553" s="11"/>
      <c r="L553" s="11"/>
      <c r="M553" s="76"/>
      <c r="N553" s="76"/>
    </row>
    <row r="554">
      <c r="A554" s="11"/>
      <c r="B554" s="11"/>
      <c r="C554" s="11"/>
      <c r="D554" s="11"/>
      <c r="E554" s="11"/>
      <c r="F554" s="11"/>
      <c r="G554" s="11"/>
      <c r="H554" s="11"/>
      <c r="I554" s="11"/>
      <c r="J554" s="11"/>
      <c r="K554" s="11"/>
      <c r="L554" s="11"/>
      <c r="M554" s="76"/>
      <c r="N554" s="76"/>
    </row>
    <row r="555">
      <c r="A555" s="11"/>
      <c r="B555" s="11"/>
      <c r="C555" s="11"/>
      <c r="D555" s="11"/>
      <c r="E555" s="11"/>
      <c r="F555" s="11"/>
      <c r="G555" s="11"/>
      <c r="H555" s="11"/>
      <c r="I555" s="11"/>
      <c r="J555" s="11"/>
      <c r="K555" s="11"/>
      <c r="L555" s="11"/>
      <c r="M555" s="76"/>
      <c r="N555" s="76"/>
    </row>
    <row r="556">
      <c r="A556" s="11"/>
      <c r="B556" s="11"/>
      <c r="C556" s="11"/>
      <c r="D556" s="11"/>
      <c r="E556" s="11"/>
      <c r="F556" s="11"/>
      <c r="G556" s="11"/>
      <c r="H556" s="11"/>
      <c r="I556" s="11"/>
      <c r="J556" s="11"/>
      <c r="K556" s="11"/>
      <c r="L556" s="11"/>
      <c r="M556" s="76"/>
      <c r="N556" s="76"/>
    </row>
    <row r="557">
      <c r="A557" s="11"/>
      <c r="B557" s="11"/>
      <c r="C557" s="11"/>
      <c r="D557" s="11"/>
      <c r="E557" s="11"/>
      <c r="F557" s="11"/>
      <c r="G557" s="11"/>
      <c r="H557" s="11"/>
      <c r="I557" s="11"/>
      <c r="J557" s="11"/>
      <c r="K557" s="11"/>
      <c r="L557" s="11"/>
      <c r="M557" s="76"/>
      <c r="N557" s="76"/>
    </row>
    <row r="558">
      <c r="A558" s="11"/>
      <c r="B558" s="11"/>
      <c r="C558" s="11"/>
      <c r="D558" s="11"/>
      <c r="E558" s="11"/>
      <c r="F558" s="11"/>
      <c r="G558" s="11"/>
      <c r="H558" s="11"/>
      <c r="I558" s="11"/>
      <c r="J558" s="11"/>
      <c r="K558" s="11"/>
      <c r="L558" s="11"/>
      <c r="M558" s="76"/>
      <c r="N558" s="76"/>
    </row>
    <row r="559">
      <c r="A559" s="11"/>
      <c r="B559" s="11"/>
      <c r="C559" s="11"/>
      <c r="D559" s="11"/>
      <c r="E559" s="11"/>
      <c r="F559" s="11"/>
      <c r="G559" s="11"/>
      <c r="H559" s="11"/>
      <c r="I559" s="11"/>
      <c r="J559" s="11"/>
      <c r="K559" s="11"/>
      <c r="L559" s="11"/>
      <c r="M559" s="76"/>
      <c r="N559" s="76"/>
    </row>
    <row r="560">
      <c r="A560" s="11"/>
      <c r="B560" s="11"/>
      <c r="C560" s="11"/>
      <c r="D560" s="11"/>
      <c r="E560" s="11"/>
      <c r="F560" s="11"/>
      <c r="G560" s="11"/>
      <c r="H560" s="11"/>
      <c r="I560" s="11"/>
      <c r="J560" s="11"/>
      <c r="K560" s="11"/>
      <c r="L560" s="11"/>
      <c r="M560" s="76"/>
      <c r="N560" s="76"/>
    </row>
    <row r="561">
      <c r="A561" s="11"/>
      <c r="B561" s="11"/>
      <c r="C561" s="11"/>
      <c r="D561" s="11"/>
      <c r="E561" s="11"/>
      <c r="F561" s="11"/>
      <c r="G561" s="11"/>
      <c r="H561" s="11"/>
      <c r="I561" s="11"/>
      <c r="J561" s="11"/>
      <c r="K561" s="11"/>
      <c r="L561" s="11"/>
      <c r="M561" s="76"/>
      <c r="N561" s="76"/>
    </row>
    <row r="562">
      <c r="A562" s="11"/>
      <c r="B562" s="11"/>
      <c r="C562" s="11"/>
      <c r="D562" s="11"/>
      <c r="E562" s="11"/>
      <c r="F562" s="11"/>
      <c r="G562" s="11"/>
      <c r="H562" s="11"/>
      <c r="I562" s="11"/>
      <c r="J562" s="11"/>
      <c r="K562" s="11"/>
      <c r="L562" s="11"/>
      <c r="M562" s="76"/>
      <c r="N562" s="76"/>
    </row>
    <row r="563">
      <c r="A563" s="11"/>
      <c r="B563" s="11"/>
      <c r="C563" s="11"/>
      <c r="D563" s="11"/>
      <c r="E563" s="11"/>
      <c r="F563" s="11"/>
      <c r="G563" s="11"/>
      <c r="H563" s="11"/>
      <c r="I563" s="11"/>
      <c r="J563" s="11"/>
      <c r="K563" s="11"/>
      <c r="L563" s="11"/>
      <c r="M563" s="76"/>
      <c r="N563" s="76"/>
    </row>
    <row r="564">
      <c r="A564" s="11"/>
      <c r="B564" s="11"/>
      <c r="C564" s="11"/>
      <c r="D564" s="11"/>
      <c r="E564" s="11"/>
      <c r="F564" s="11"/>
      <c r="G564" s="11"/>
      <c r="H564" s="11"/>
      <c r="I564" s="11"/>
      <c r="J564" s="11"/>
      <c r="K564" s="11"/>
      <c r="L564" s="11"/>
      <c r="M564" s="76"/>
      <c r="N564" s="76"/>
    </row>
    <row r="565">
      <c r="A565" s="11"/>
      <c r="B565" s="11"/>
      <c r="C565" s="11"/>
      <c r="D565" s="11"/>
      <c r="E565" s="11"/>
      <c r="F565" s="11"/>
      <c r="G565" s="11"/>
      <c r="H565" s="11"/>
      <c r="I565" s="11"/>
      <c r="J565" s="11"/>
      <c r="K565" s="11"/>
      <c r="L565" s="11"/>
      <c r="M565" s="76"/>
      <c r="N565" s="76"/>
    </row>
    <row r="566">
      <c r="A566" s="11"/>
      <c r="B566" s="11"/>
      <c r="C566" s="11"/>
      <c r="D566" s="11"/>
      <c r="E566" s="11"/>
      <c r="F566" s="11"/>
      <c r="G566" s="11"/>
      <c r="H566" s="11"/>
      <c r="I566" s="11"/>
      <c r="J566" s="11"/>
      <c r="K566" s="11"/>
      <c r="L566" s="11"/>
      <c r="M566" s="76"/>
      <c r="N566" s="76"/>
    </row>
    <row r="567">
      <c r="A567" s="11"/>
      <c r="B567" s="11"/>
      <c r="C567" s="11"/>
      <c r="D567" s="11"/>
      <c r="E567" s="11"/>
      <c r="F567" s="11"/>
      <c r="G567" s="11"/>
      <c r="H567" s="11"/>
      <c r="I567" s="11"/>
      <c r="J567" s="11"/>
      <c r="K567" s="11"/>
      <c r="L567" s="11"/>
      <c r="M567" s="76"/>
      <c r="N567" s="76"/>
    </row>
    <row r="568">
      <c r="A568" s="11"/>
      <c r="B568" s="11"/>
      <c r="C568" s="11"/>
      <c r="D568" s="11"/>
      <c r="E568" s="11"/>
      <c r="F568" s="11"/>
      <c r="G568" s="11"/>
      <c r="H568" s="11"/>
      <c r="I568" s="11"/>
      <c r="J568" s="11"/>
      <c r="K568" s="11"/>
      <c r="L568" s="11"/>
      <c r="M568" s="76"/>
      <c r="N568" s="76"/>
    </row>
    <row r="569">
      <c r="A569" s="11"/>
      <c r="B569" s="11"/>
      <c r="C569" s="11"/>
      <c r="D569" s="11"/>
      <c r="E569" s="11"/>
      <c r="F569" s="11"/>
      <c r="G569" s="11"/>
      <c r="H569" s="11"/>
      <c r="I569" s="11"/>
      <c r="J569" s="11"/>
      <c r="K569" s="11"/>
      <c r="L569" s="11"/>
      <c r="M569" s="76"/>
      <c r="N569" s="76"/>
    </row>
    <row r="570">
      <c r="A570" s="11"/>
      <c r="B570" s="11"/>
      <c r="C570" s="11"/>
      <c r="D570" s="11"/>
      <c r="E570" s="11"/>
      <c r="F570" s="11"/>
      <c r="G570" s="11"/>
      <c r="H570" s="11"/>
      <c r="I570" s="11"/>
      <c r="J570" s="11"/>
      <c r="K570" s="11"/>
      <c r="L570" s="11"/>
      <c r="M570" s="76"/>
      <c r="N570" s="76"/>
    </row>
    <row r="571">
      <c r="A571" s="11"/>
      <c r="B571" s="11"/>
      <c r="C571" s="11"/>
      <c r="D571" s="11"/>
      <c r="E571" s="11"/>
      <c r="F571" s="11"/>
      <c r="G571" s="11"/>
      <c r="H571" s="11"/>
      <c r="I571" s="11"/>
      <c r="J571" s="11"/>
      <c r="K571" s="11"/>
      <c r="L571" s="11"/>
      <c r="M571" s="76"/>
      <c r="N571" s="76"/>
    </row>
    <row r="572">
      <c r="A572" s="11"/>
      <c r="B572" s="11"/>
      <c r="C572" s="11"/>
      <c r="D572" s="11"/>
      <c r="E572" s="11"/>
      <c r="F572" s="11"/>
      <c r="G572" s="11"/>
      <c r="H572" s="11"/>
      <c r="I572" s="11"/>
      <c r="J572" s="11"/>
      <c r="K572" s="11"/>
      <c r="L572" s="11"/>
      <c r="M572" s="76"/>
      <c r="N572" s="76"/>
    </row>
    <row r="573">
      <c r="A573" s="11"/>
      <c r="B573" s="11"/>
      <c r="C573" s="11"/>
      <c r="D573" s="11"/>
      <c r="E573" s="11"/>
      <c r="F573" s="11"/>
      <c r="G573" s="11"/>
      <c r="H573" s="11"/>
      <c r="I573" s="11"/>
      <c r="J573" s="11"/>
      <c r="K573" s="11"/>
      <c r="L573" s="11"/>
      <c r="M573" s="76"/>
      <c r="N573" s="76"/>
    </row>
    <row r="574">
      <c r="A574" s="11"/>
      <c r="B574" s="11"/>
      <c r="C574" s="11"/>
      <c r="D574" s="11"/>
      <c r="E574" s="11"/>
      <c r="F574" s="11"/>
      <c r="G574" s="11"/>
      <c r="H574" s="11"/>
      <c r="I574" s="11"/>
      <c r="J574" s="11"/>
      <c r="K574" s="11"/>
      <c r="L574" s="11"/>
      <c r="M574" s="76"/>
      <c r="N574" s="76"/>
    </row>
    <row r="575">
      <c r="A575" s="11"/>
      <c r="B575" s="11"/>
      <c r="C575" s="11"/>
      <c r="D575" s="11"/>
      <c r="E575" s="11"/>
      <c r="F575" s="11"/>
      <c r="G575" s="11"/>
      <c r="H575" s="11"/>
      <c r="I575" s="11"/>
      <c r="J575" s="11"/>
      <c r="K575" s="11"/>
      <c r="L575" s="11"/>
      <c r="M575" s="76"/>
      <c r="N575" s="76"/>
    </row>
    <row r="576">
      <c r="A576" s="11"/>
      <c r="B576" s="11"/>
      <c r="C576" s="11"/>
      <c r="D576" s="11"/>
      <c r="E576" s="11"/>
      <c r="F576" s="11"/>
      <c r="G576" s="11"/>
      <c r="H576" s="11"/>
      <c r="I576" s="11"/>
      <c r="J576" s="11"/>
      <c r="K576" s="11"/>
      <c r="L576" s="11"/>
      <c r="M576" s="76"/>
      <c r="N576" s="76"/>
    </row>
    <row r="577">
      <c r="A577" s="11"/>
      <c r="B577" s="11"/>
      <c r="C577" s="11"/>
      <c r="D577" s="11"/>
      <c r="E577" s="11"/>
      <c r="F577" s="11"/>
      <c r="G577" s="11"/>
      <c r="H577" s="11"/>
      <c r="I577" s="11"/>
      <c r="J577" s="11"/>
      <c r="K577" s="11"/>
      <c r="L577" s="11"/>
      <c r="M577" s="76"/>
      <c r="N577" s="76"/>
    </row>
    <row r="578">
      <c r="A578" s="11"/>
      <c r="B578" s="11"/>
      <c r="C578" s="11"/>
      <c r="D578" s="11"/>
      <c r="E578" s="11"/>
      <c r="F578" s="11"/>
      <c r="G578" s="11"/>
      <c r="H578" s="11"/>
      <c r="I578" s="11"/>
      <c r="J578" s="11"/>
      <c r="K578" s="11"/>
      <c r="L578" s="11"/>
      <c r="M578" s="76"/>
      <c r="N578" s="76"/>
    </row>
    <row r="579">
      <c r="A579" s="11"/>
      <c r="B579" s="11"/>
      <c r="C579" s="11"/>
      <c r="D579" s="11"/>
      <c r="E579" s="11"/>
      <c r="F579" s="11"/>
      <c r="G579" s="11"/>
      <c r="H579" s="11"/>
      <c r="I579" s="11"/>
      <c r="J579" s="11"/>
      <c r="K579" s="11"/>
      <c r="L579" s="11"/>
      <c r="M579" s="76"/>
      <c r="N579" s="76"/>
    </row>
    <row r="580">
      <c r="A580" s="11"/>
      <c r="B580" s="11"/>
      <c r="C580" s="11"/>
      <c r="D580" s="11"/>
      <c r="E580" s="11"/>
      <c r="F580" s="11"/>
      <c r="G580" s="11"/>
      <c r="H580" s="11"/>
      <c r="I580" s="11"/>
      <c r="J580" s="11"/>
      <c r="K580" s="11"/>
      <c r="L580" s="11"/>
      <c r="M580" s="76"/>
      <c r="N580" s="76"/>
    </row>
    <row r="581">
      <c r="A581" s="11"/>
      <c r="B581" s="11"/>
      <c r="C581" s="11"/>
      <c r="D581" s="11"/>
      <c r="E581" s="11"/>
      <c r="F581" s="11"/>
      <c r="G581" s="11"/>
      <c r="H581" s="11"/>
      <c r="I581" s="11"/>
      <c r="J581" s="11"/>
      <c r="K581" s="11"/>
      <c r="L581" s="11"/>
      <c r="M581" s="76"/>
      <c r="N581" s="76"/>
    </row>
    <row r="582">
      <c r="A582" s="11"/>
      <c r="B582" s="11"/>
      <c r="C582" s="11"/>
      <c r="D582" s="11"/>
      <c r="E582" s="11"/>
      <c r="F582" s="11"/>
      <c r="G582" s="11"/>
      <c r="H582" s="11"/>
      <c r="I582" s="11"/>
      <c r="J582" s="11"/>
      <c r="K582" s="11"/>
      <c r="L582" s="11"/>
      <c r="M582" s="76"/>
      <c r="N582" s="76"/>
    </row>
    <row r="583">
      <c r="A583" s="11"/>
      <c r="B583" s="11"/>
      <c r="C583" s="11"/>
      <c r="D583" s="11"/>
      <c r="E583" s="11"/>
      <c r="F583" s="11"/>
      <c r="G583" s="11"/>
      <c r="H583" s="11"/>
      <c r="I583" s="11"/>
      <c r="J583" s="11"/>
      <c r="K583" s="11"/>
      <c r="L583" s="11"/>
      <c r="M583" s="76"/>
      <c r="N583" s="76"/>
    </row>
    <row r="584">
      <c r="A584" s="11"/>
      <c r="B584" s="11"/>
      <c r="C584" s="11"/>
      <c r="D584" s="11"/>
      <c r="E584" s="11"/>
      <c r="F584" s="11"/>
      <c r="G584" s="11"/>
      <c r="H584" s="11"/>
      <c r="I584" s="11"/>
      <c r="J584" s="11"/>
      <c r="K584" s="11"/>
      <c r="L584" s="11"/>
      <c r="M584" s="76"/>
      <c r="N584" s="76"/>
    </row>
    <row r="585">
      <c r="A585" s="11"/>
      <c r="B585" s="11"/>
      <c r="C585" s="11"/>
      <c r="D585" s="11"/>
      <c r="E585" s="11"/>
      <c r="F585" s="11"/>
      <c r="G585" s="11"/>
      <c r="H585" s="11"/>
      <c r="I585" s="11"/>
      <c r="J585" s="11"/>
      <c r="K585" s="11"/>
      <c r="L585" s="11"/>
      <c r="M585" s="76"/>
      <c r="N585" s="76"/>
    </row>
    <row r="586">
      <c r="A586" s="11"/>
      <c r="B586" s="11"/>
      <c r="C586" s="11"/>
      <c r="D586" s="11"/>
      <c r="E586" s="11"/>
      <c r="F586" s="11"/>
      <c r="G586" s="11"/>
      <c r="H586" s="11"/>
      <c r="I586" s="11"/>
      <c r="J586" s="11"/>
      <c r="K586" s="11"/>
      <c r="L586" s="11"/>
      <c r="M586" s="76"/>
      <c r="N586" s="76"/>
    </row>
    <row r="587">
      <c r="A587" s="11"/>
      <c r="B587" s="11"/>
      <c r="C587" s="11"/>
      <c r="D587" s="11"/>
      <c r="E587" s="11"/>
      <c r="F587" s="11"/>
      <c r="G587" s="11"/>
      <c r="H587" s="11"/>
      <c r="I587" s="11"/>
      <c r="J587" s="11"/>
      <c r="K587" s="11"/>
      <c r="L587" s="11"/>
      <c r="M587" s="76"/>
      <c r="N587" s="76"/>
    </row>
    <row r="588">
      <c r="A588" s="11"/>
      <c r="B588" s="11"/>
      <c r="C588" s="11"/>
      <c r="D588" s="11"/>
      <c r="E588" s="11"/>
      <c r="F588" s="11"/>
      <c r="G588" s="11"/>
      <c r="H588" s="11"/>
      <c r="I588" s="11"/>
      <c r="J588" s="11"/>
      <c r="K588" s="11"/>
      <c r="L588" s="11"/>
      <c r="M588" s="76"/>
      <c r="N588" s="76"/>
    </row>
    <row r="589">
      <c r="A589" s="11"/>
      <c r="B589" s="11"/>
      <c r="C589" s="11"/>
      <c r="D589" s="11"/>
      <c r="E589" s="11"/>
      <c r="F589" s="11"/>
      <c r="G589" s="11"/>
      <c r="H589" s="11"/>
      <c r="I589" s="11"/>
      <c r="J589" s="11"/>
      <c r="K589" s="11"/>
      <c r="L589" s="11"/>
      <c r="M589" s="76"/>
      <c r="N589" s="76"/>
    </row>
    <row r="590">
      <c r="A590" s="11"/>
      <c r="B590" s="11"/>
      <c r="C590" s="11"/>
      <c r="D590" s="11"/>
      <c r="E590" s="11"/>
      <c r="F590" s="11"/>
      <c r="G590" s="11"/>
      <c r="H590" s="11"/>
      <c r="I590" s="11"/>
      <c r="J590" s="11"/>
      <c r="K590" s="11"/>
      <c r="L590" s="11"/>
      <c r="M590" s="76"/>
      <c r="N590" s="76"/>
    </row>
    <row r="591">
      <c r="A591" s="11"/>
      <c r="B591" s="11"/>
      <c r="C591" s="11"/>
      <c r="D591" s="11"/>
      <c r="E591" s="11"/>
      <c r="F591" s="11"/>
      <c r="G591" s="11"/>
      <c r="H591" s="11"/>
      <c r="I591" s="11"/>
      <c r="J591" s="11"/>
      <c r="K591" s="11"/>
      <c r="L591" s="11"/>
      <c r="M591" s="76"/>
      <c r="N591" s="76"/>
    </row>
    <row r="592">
      <c r="A592" s="11"/>
      <c r="B592" s="11"/>
      <c r="C592" s="11"/>
      <c r="D592" s="11"/>
      <c r="E592" s="11"/>
      <c r="F592" s="11"/>
      <c r="G592" s="11"/>
      <c r="H592" s="11"/>
      <c r="I592" s="11"/>
      <c r="J592" s="11"/>
      <c r="K592" s="11"/>
      <c r="L592" s="11"/>
      <c r="M592" s="76"/>
      <c r="N592" s="76"/>
    </row>
    <row r="593">
      <c r="A593" s="11"/>
      <c r="B593" s="11"/>
      <c r="C593" s="11"/>
      <c r="D593" s="11"/>
      <c r="E593" s="11"/>
      <c r="F593" s="11"/>
      <c r="G593" s="11"/>
      <c r="H593" s="11"/>
      <c r="I593" s="11"/>
      <c r="J593" s="11"/>
      <c r="K593" s="11"/>
      <c r="L593" s="11"/>
      <c r="M593" s="76"/>
      <c r="N593" s="76"/>
    </row>
    <row r="594">
      <c r="A594" s="11"/>
      <c r="B594" s="11"/>
      <c r="C594" s="11"/>
      <c r="D594" s="11"/>
      <c r="E594" s="11"/>
      <c r="F594" s="11"/>
      <c r="G594" s="11"/>
      <c r="H594" s="11"/>
      <c r="I594" s="11"/>
      <c r="J594" s="11"/>
      <c r="K594" s="11"/>
      <c r="L594" s="11"/>
      <c r="M594" s="76"/>
      <c r="N594" s="76"/>
    </row>
    <row r="595">
      <c r="A595" s="11"/>
      <c r="B595" s="11"/>
      <c r="C595" s="11"/>
      <c r="D595" s="11"/>
      <c r="E595" s="11"/>
      <c r="F595" s="11"/>
      <c r="G595" s="11"/>
      <c r="H595" s="11"/>
      <c r="I595" s="11"/>
      <c r="J595" s="11"/>
      <c r="K595" s="11"/>
      <c r="L595" s="11"/>
      <c r="M595" s="76"/>
      <c r="N595" s="76"/>
    </row>
    <row r="596">
      <c r="A596" s="11"/>
      <c r="B596" s="11"/>
      <c r="C596" s="11"/>
      <c r="D596" s="11"/>
      <c r="E596" s="11"/>
      <c r="F596" s="11"/>
      <c r="G596" s="11"/>
      <c r="H596" s="11"/>
      <c r="I596" s="11"/>
      <c r="J596" s="11"/>
      <c r="K596" s="11"/>
      <c r="L596" s="11"/>
      <c r="M596" s="76"/>
      <c r="N596" s="76"/>
    </row>
    <row r="597">
      <c r="A597" s="11"/>
      <c r="B597" s="11"/>
      <c r="C597" s="11"/>
      <c r="D597" s="11"/>
      <c r="E597" s="11"/>
      <c r="F597" s="11"/>
      <c r="G597" s="11"/>
      <c r="H597" s="11"/>
      <c r="I597" s="11"/>
      <c r="J597" s="11"/>
      <c r="K597" s="11"/>
      <c r="L597" s="11"/>
      <c r="M597" s="76"/>
      <c r="N597" s="76"/>
    </row>
    <row r="598">
      <c r="A598" s="11"/>
      <c r="B598" s="11"/>
      <c r="C598" s="11"/>
      <c r="D598" s="11"/>
      <c r="E598" s="11"/>
      <c r="F598" s="11"/>
      <c r="G598" s="11"/>
      <c r="H598" s="11"/>
      <c r="I598" s="11"/>
      <c r="J598" s="11"/>
      <c r="K598" s="11"/>
      <c r="L598" s="11"/>
      <c r="M598" s="76"/>
      <c r="N598" s="76"/>
    </row>
    <row r="599">
      <c r="A599" s="11"/>
      <c r="B599" s="11"/>
      <c r="C599" s="11"/>
      <c r="D599" s="11"/>
      <c r="E599" s="11"/>
      <c r="F599" s="11"/>
      <c r="G599" s="11"/>
      <c r="H599" s="11"/>
      <c r="I599" s="11"/>
      <c r="J599" s="11"/>
      <c r="K599" s="11"/>
      <c r="L599" s="11"/>
      <c r="M599" s="76"/>
      <c r="N599" s="76"/>
    </row>
    <row r="600">
      <c r="A600" s="11"/>
      <c r="B600" s="11"/>
      <c r="C600" s="11"/>
      <c r="D600" s="11"/>
      <c r="E600" s="11"/>
      <c r="F600" s="11"/>
      <c r="G600" s="11"/>
      <c r="H600" s="11"/>
      <c r="I600" s="11"/>
      <c r="J600" s="11"/>
      <c r="K600" s="11"/>
      <c r="L600" s="11"/>
      <c r="M600" s="76"/>
      <c r="N600" s="76"/>
    </row>
    <row r="601">
      <c r="A601" s="11"/>
      <c r="B601" s="11"/>
      <c r="C601" s="11"/>
      <c r="D601" s="11"/>
      <c r="E601" s="11"/>
      <c r="F601" s="11"/>
      <c r="G601" s="11"/>
      <c r="H601" s="11"/>
      <c r="I601" s="11"/>
      <c r="J601" s="11"/>
      <c r="K601" s="11"/>
      <c r="L601" s="11"/>
      <c r="M601" s="76"/>
      <c r="N601" s="76"/>
    </row>
    <row r="602">
      <c r="A602" s="11"/>
      <c r="B602" s="11"/>
      <c r="C602" s="11"/>
      <c r="D602" s="11"/>
      <c r="E602" s="11"/>
      <c r="F602" s="11"/>
      <c r="G602" s="11"/>
      <c r="H602" s="11"/>
      <c r="I602" s="11"/>
      <c r="J602" s="11"/>
      <c r="K602" s="11"/>
      <c r="L602" s="11"/>
      <c r="M602" s="76"/>
      <c r="N602" s="76"/>
    </row>
    <row r="603">
      <c r="A603" s="11"/>
      <c r="B603" s="11"/>
      <c r="C603" s="11"/>
      <c r="D603" s="11"/>
      <c r="E603" s="11"/>
      <c r="F603" s="11"/>
      <c r="G603" s="11"/>
      <c r="H603" s="11"/>
      <c r="I603" s="11"/>
      <c r="J603" s="11"/>
      <c r="K603" s="11"/>
      <c r="L603" s="11"/>
      <c r="M603" s="76"/>
      <c r="N603" s="76"/>
    </row>
    <row r="604">
      <c r="A604" s="11"/>
      <c r="B604" s="11"/>
      <c r="C604" s="11"/>
      <c r="D604" s="11"/>
      <c r="E604" s="11"/>
      <c r="F604" s="11"/>
      <c r="G604" s="11"/>
      <c r="H604" s="11"/>
      <c r="I604" s="11"/>
      <c r="J604" s="11"/>
      <c r="K604" s="11"/>
      <c r="L604" s="11"/>
      <c r="M604" s="76"/>
      <c r="N604" s="76"/>
    </row>
    <row r="605">
      <c r="A605" s="11"/>
      <c r="B605" s="11"/>
      <c r="C605" s="11"/>
      <c r="D605" s="11"/>
      <c r="E605" s="11"/>
      <c r="F605" s="11"/>
      <c r="G605" s="11"/>
      <c r="H605" s="11"/>
      <c r="I605" s="11"/>
      <c r="J605" s="11"/>
      <c r="K605" s="11"/>
      <c r="L605" s="11"/>
      <c r="M605" s="76"/>
      <c r="N605" s="76"/>
    </row>
    <row r="606">
      <c r="A606" s="11"/>
      <c r="B606" s="11"/>
      <c r="C606" s="11"/>
      <c r="D606" s="11"/>
      <c r="E606" s="11"/>
      <c r="F606" s="11"/>
      <c r="G606" s="11"/>
      <c r="H606" s="11"/>
      <c r="I606" s="11"/>
      <c r="J606" s="11"/>
      <c r="K606" s="11"/>
      <c r="L606" s="11"/>
      <c r="M606" s="76"/>
      <c r="N606" s="76"/>
    </row>
    <row r="607">
      <c r="A607" s="11"/>
      <c r="B607" s="11"/>
      <c r="C607" s="11"/>
      <c r="D607" s="11"/>
      <c r="E607" s="11"/>
      <c r="F607" s="11"/>
      <c r="G607" s="11"/>
      <c r="H607" s="11"/>
      <c r="I607" s="11"/>
      <c r="J607" s="11"/>
      <c r="K607" s="11"/>
      <c r="L607" s="11"/>
      <c r="M607" s="76"/>
      <c r="N607" s="76"/>
    </row>
    <row r="608">
      <c r="A608" s="11"/>
      <c r="B608" s="11"/>
      <c r="C608" s="11"/>
      <c r="D608" s="11"/>
      <c r="E608" s="11"/>
      <c r="F608" s="11"/>
      <c r="G608" s="11"/>
      <c r="H608" s="11"/>
      <c r="I608" s="11"/>
      <c r="J608" s="11"/>
      <c r="K608" s="11"/>
      <c r="L608" s="11"/>
      <c r="M608" s="76"/>
      <c r="N608" s="76"/>
    </row>
    <row r="609">
      <c r="A609" s="11"/>
      <c r="B609" s="11"/>
      <c r="C609" s="11"/>
      <c r="D609" s="11"/>
      <c r="E609" s="11"/>
      <c r="F609" s="11"/>
      <c r="G609" s="11"/>
      <c r="H609" s="11"/>
      <c r="I609" s="11"/>
      <c r="J609" s="11"/>
      <c r="K609" s="11"/>
      <c r="L609" s="11"/>
      <c r="M609" s="76"/>
      <c r="N609" s="76"/>
    </row>
    <row r="610">
      <c r="A610" s="11"/>
      <c r="B610" s="11"/>
      <c r="C610" s="11"/>
      <c r="D610" s="11"/>
      <c r="E610" s="11"/>
      <c r="F610" s="11"/>
      <c r="G610" s="11"/>
      <c r="H610" s="11"/>
      <c r="I610" s="11"/>
      <c r="J610" s="11"/>
      <c r="K610" s="11"/>
      <c r="L610" s="11"/>
      <c r="M610" s="76"/>
      <c r="N610" s="76"/>
    </row>
    <row r="611">
      <c r="A611" s="11"/>
      <c r="B611" s="11"/>
      <c r="C611" s="11"/>
      <c r="D611" s="11"/>
      <c r="E611" s="11"/>
      <c r="F611" s="11"/>
      <c r="G611" s="11"/>
      <c r="H611" s="11"/>
      <c r="I611" s="11"/>
      <c r="J611" s="11"/>
      <c r="K611" s="11"/>
      <c r="L611" s="11"/>
      <c r="M611" s="76"/>
      <c r="N611" s="76"/>
    </row>
    <row r="612">
      <c r="A612" s="11"/>
      <c r="B612" s="11"/>
      <c r="C612" s="11"/>
      <c r="D612" s="11"/>
      <c r="E612" s="11"/>
      <c r="F612" s="11"/>
      <c r="G612" s="11"/>
      <c r="H612" s="11"/>
      <c r="I612" s="11"/>
      <c r="J612" s="11"/>
      <c r="K612" s="11"/>
      <c r="L612" s="11"/>
      <c r="M612" s="76"/>
      <c r="N612" s="76"/>
    </row>
    <row r="613">
      <c r="A613" s="11"/>
      <c r="B613" s="11"/>
      <c r="C613" s="11"/>
      <c r="D613" s="11"/>
      <c r="E613" s="11"/>
      <c r="F613" s="11"/>
      <c r="G613" s="11"/>
      <c r="H613" s="11"/>
      <c r="I613" s="11"/>
      <c r="J613" s="11"/>
      <c r="K613" s="11"/>
      <c r="L613" s="11"/>
      <c r="M613" s="76"/>
      <c r="N613" s="76"/>
    </row>
    <row r="614">
      <c r="A614" s="11"/>
      <c r="B614" s="11"/>
      <c r="C614" s="11"/>
      <c r="D614" s="11"/>
      <c r="E614" s="11"/>
      <c r="F614" s="11"/>
      <c r="G614" s="11"/>
      <c r="H614" s="11"/>
      <c r="I614" s="11"/>
      <c r="J614" s="11"/>
      <c r="K614" s="11"/>
      <c r="L614" s="11"/>
      <c r="M614" s="76"/>
      <c r="N614" s="76"/>
    </row>
    <row r="615">
      <c r="A615" s="11"/>
      <c r="B615" s="11"/>
      <c r="C615" s="11"/>
      <c r="D615" s="11"/>
      <c r="E615" s="11"/>
      <c r="F615" s="11"/>
      <c r="G615" s="11"/>
      <c r="H615" s="11"/>
      <c r="I615" s="11"/>
      <c r="J615" s="11"/>
      <c r="K615" s="11"/>
      <c r="L615" s="11"/>
      <c r="M615" s="76"/>
      <c r="N615" s="76"/>
    </row>
    <row r="616">
      <c r="A616" s="11"/>
      <c r="B616" s="11"/>
      <c r="C616" s="11"/>
      <c r="D616" s="11"/>
      <c r="E616" s="11"/>
      <c r="F616" s="11"/>
      <c r="G616" s="11"/>
      <c r="H616" s="11"/>
      <c r="I616" s="11"/>
      <c r="J616" s="11"/>
      <c r="K616" s="11"/>
      <c r="L616" s="11"/>
      <c r="M616" s="76"/>
      <c r="N616" s="76"/>
    </row>
    <row r="617">
      <c r="A617" s="11"/>
      <c r="B617" s="11"/>
      <c r="C617" s="11"/>
      <c r="D617" s="11"/>
      <c r="E617" s="11"/>
      <c r="F617" s="11"/>
      <c r="G617" s="11"/>
      <c r="H617" s="11"/>
      <c r="I617" s="11"/>
      <c r="J617" s="11"/>
      <c r="K617" s="11"/>
      <c r="L617" s="11"/>
      <c r="M617" s="76"/>
      <c r="N617" s="76"/>
    </row>
    <row r="618">
      <c r="A618" s="11"/>
      <c r="B618" s="11"/>
      <c r="C618" s="11"/>
      <c r="D618" s="11"/>
      <c r="E618" s="11"/>
      <c r="F618" s="11"/>
      <c r="G618" s="11"/>
      <c r="H618" s="11"/>
      <c r="I618" s="11"/>
      <c r="J618" s="11"/>
      <c r="K618" s="11"/>
      <c r="L618" s="11"/>
      <c r="M618" s="76"/>
      <c r="N618" s="76"/>
    </row>
    <row r="619">
      <c r="A619" s="11"/>
      <c r="B619" s="11"/>
      <c r="C619" s="11"/>
      <c r="D619" s="11"/>
      <c r="E619" s="11"/>
      <c r="F619" s="11"/>
      <c r="G619" s="11"/>
      <c r="H619" s="11"/>
      <c r="I619" s="11"/>
      <c r="J619" s="11"/>
      <c r="K619" s="11"/>
      <c r="L619" s="11"/>
      <c r="M619" s="76"/>
      <c r="N619" s="76"/>
    </row>
    <row r="620">
      <c r="A620" s="11"/>
      <c r="B620" s="11"/>
      <c r="C620" s="11"/>
      <c r="D620" s="11"/>
      <c r="E620" s="11"/>
      <c r="F620" s="11"/>
      <c r="G620" s="11"/>
      <c r="H620" s="11"/>
      <c r="I620" s="11"/>
      <c r="J620" s="11"/>
      <c r="K620" s="11"/>
      <c r="L620" s="11"/>
      <c r="M620" s="76"/>
      <c r="N620" s="76"/>
    </row>
    <row r="621">
      <c r="A621" s="11"/>
      <c r="B621" s="11"/>
      <c r="C621" s="11"/>
      <c r="D621" s="11"/>
      <c r="E621" s="11"/>
      <c r="F621" s="11"/>
      <c r="G621" s="11"/>
      <c r="H621" s="11"/>
      <c r="I621" s="11"/>
      <c r="J621" s="11"/>
      <c r="K621" s="11"/>
      <c r="L621" s="11"/>
      <c r="M621" s="76"/>
      <c r="N621" s="76"/>
    </row>
    <row r="622">
      <c r="A622" s="11"/>
      <c r="B622" s="11"/>
      <c r="C622" s="11"/>
      <c r="D622" s="11"/>
      <c r="E622" s="11"/>
      <c r="F622" s="11"/>
      <c r="G622" s="11"/>
      <c r="H622" s="11"/>
      <c r="I622" s="11"/>
      <c r="J622" s="11"/>
      <c r="K622" s="11"/>
      <c r="L622" s="11"/>
      <c r="M622" s="76"/>
      <c r="N622" s="76"/>
    </row>
    <row r="623">
      <c r="A623" s="11"/>
      <c r="B623" s="11"/>
      <c r="C623" s="11"/>
      <c r="D623" s="11"/>
      <c r="E623" s="11"/>
      <c r="F623" s="11"/>
      <c r="G623" s="11"/>
      <c r="H623" s="11"/>
      <c r="I623" s="11"/>
      <c r="J623" s="11"/>
      <c r="K623" s="11"/>
      <c r="L623" s="11"/>
      <c r="M623" s="76"/>
      <c r="N623" s="76"/>
    </row>
    <row r="624">
      <c r="A624" s="11"/>
      <c r="B624" s="11"/>
      <c r="C624" s="11"/>
      <c r="D624" s="11"/>
      <c r="E624" s="11"/>
      <c r="F624" s="11"/>
      <c r="G624" s="11"/>
      <c r="H624" s="11"/>
      <c r="I624" s="11"/>
      <c r="J624" s="11"/>
      <c r="K624" s="11"/>
      <c r="L624" s="11"/>
      <c r="M624" s="76"/>
      <c r="N624" s="76"/>
    </row>
    <row r="625">
      <c r="A625" s="11"/>
      <c r="B625" s="11"/>
      <c r="C625" s="11"/>
      <c r="D625" s="11"/>
      <c r="E625" s="11"/>
      <c r="F625" s="11"/>
      <c r="G625" s="11"/>
      <c r="H625" s="11"/>
      <c r="I625" s="11"/>
      <c r="J625" s="11"/>
      <c r="K625" s="11"/>
      <c r="L625" s="11"/>
      <c r="M625" s="76"/>
      <c r="N625" s="76"/>
    </row>
    <row r="626">
      <c r="A626" s="11"/>
      <c r="B626" s="11"/>
      <c r="C626" s="11"/>
      <c r="D626" s="11"/>
      <c r="E626" s="11"/>
      <c r="F626" s="11"/>
      <c r="G626" s="11"/>
      <c r="H626" s="11"/>
      <c r="I626" s="11"/>
      <c r="J626" s="11"/>
      <c r="K626" s="11"/>
      <c r="L626" s="11"/>
      <c r="M626" s="76"/>
      <c r="N626" s="76"/>
    </row>
    <row r="627">
      <c r="A627" s="11"/>
      <c r="B627" s="11"/>
      <c r="C627" s="11"/>
      <c r="D627" s="11"/>
      <c r="E627" s="11"/>
      <c r="F627" s="11"/>
      <c r="G627" s="11"/>
      <c r="H627" s="11"/>
      <c r="I627" s="11"/>
      <c r="J627" s="11"/>
      <c r="K627" s="11"/>
      <c r="L627" s="11"/>
      <c r="M627" s="76"/>
      <c r="N627" s="76"/>
    </row>
    <row r="628">
      <c r="A628" s="11"/>
      <c r="B628" s="11"/>
      <c r="C628" s="11"/>
      <c r="D628" s="11"/>
      <c r="E628" s="11"/>
      <c r="F628" s="11"/>
      <c r="G628" s="11"/>
      <c r="H628" s="11"/>
      <c r="I628" s="11"/>
      <c r="J628" s="11"/>
      <c r="K628" s="11"/>
      <c r="L628" s="11"/>
      <c r="M628" s="76"/>
      <c r="N628" s="76"/>
    </row>
    <row r="629">
      <c r="A629" s="11"/>
      <c r="B629" s="11"/>
      <c r="C629" s="11"/>
      <c r="D629" s="11"/>
      <c r="E629" s="11"/>
      <c r="F629" s="11"/>
      <c r="G629" s="11"/>
      <c r="H629" s="11"/>
      <c r="I629" s="11"/>
      <c r="J629" s="11"/>
      <c r="K629" s="11"/>
      <c r="L629" s="11"/>
      <c r="M629" s="76"/>
      <c r="N629" s="76"/>
    </row>
    <row r="630">
      <c r="A630" s="11"/>
      <c r="B630" s="11"/>
      <c r="C630" s="11"/>
      <c r="D630" s="11"/>
      <c r="E630" s="11"/>
      <c r="F630" s="11"/>
      <c r="G630" s="11"/>
      <c r="H630" s="11"/>
      <c r="I630" s="11"/>
      <c r="J630" s="11"/>
      <c r="K630" s="11"/>
      <c r="L630" s="11"/>
      <c r="M630" s="76"/>
      <c r="N630" s="76"/>
    </row>
    <row r="631">
      <c r="A631" s="11"/>
      <c r="B631" s="11"/>
      <c r="C631" s="11"/>
      <c r="D631" s="11"/>
      <c r="E631" s="11"/>
      <c r="F631" s="11"/>
      <c r="G631" s="11"/>
      <c r="H631" s="11"/>
      <c r="I631" s="11"/>
      <c r="J631" s="11"/>
      <c r="K631" s="11"/>
      <c r="L631" s="11"/>
      <c r="M631" s="76"/>
      <c r="N631" s="76"/>
    </row>
    <row r="632">
      <c r="A632" s="11"/>
      <c r="B632" s="11"/>
      <c r="C632" s="11"/>
      <c r="D632" s="11"/>
      <c r="E632" s="11"/>
      <c r="F632" s="11"/>
      <c r="G632" s="11"/>
      <c r="H632" s="11"/>
      <c r="I632" s="11"/>
      <c r="J632" s="11"/>
      <c r="K632" s="11"/>
      <c r="L632" s="11"/>
      <c r="M632" s="76"/>
      <c r="N632" s="76"/>
    </row>
    <row r="633">
      <c r="A633" s="11"/>
      <c r="B633" s="11"/>
      <c r="C633" s="11"/>
      <c r="D633" s="11"/>
      <c r="E633" s="11"/>
      <c r="F633" s="11"/>
      <c r="G633" s="11"/>
      <c r="H633" s="11"/>
      <c r="I633" s="11"/>
      <c r="J633" s="11"/>
      <c r="K633" s="11"/>
      <c r="L633" s="11"/>
      <c r="M633" s="76"/>
      <c r="N633" s="76"/>
    </row>
    <row r="634">
      <c r="A634" s="11"/>
      <c r="B634" s="11"/>
      <c r="C634" s="11"/>
      <c r="D634" s="11"/>
      <c r="E634" s="11"/>
      <c r="F634" s="11"/>
      <c r="G634" s="11"/>
      <c r="H634" s="11"/>
      <c r="I634" s="11"/>
      <c r="J634" s="11"/>
      <c r="K634" s="11"/>
      <c r="L634" s="11"/>
      <c r="M634" s="76"/>
      <c r="N634" s="76"/>
    </row>
    <row r="635">
      <c r="A635" s="11"/>
      <c r="B635" s="11"/>
      <c r="C635" s="11"/>
      <c r="D635" s="11"/>
      <c r="E635" s="11"/>
      <c r="F635" s="11"/>
      <c r="G635" s="11"/>
      <c r="H635" s="11"/>
      <c r="I635" s="11"/>
      <c r="J635" s="11"/>
      <c r="K635" s="11"/>
      <c r="L635" s="11"/>
      <c r="M635" s="76"/>
      <c r="N635" s="76"/>
    </row>
    <row r="636">
      <c r="A636" s="11"/>
      <c r="B636" s="11"/>
      <c r="C636" s="11"/>
      <c r="D636" s="11"/>
      <c r="E636" s="11"/>
      <c r="F636" s="11"/>
      <c r="G636" s="11"/>
      <c r="H636" s="11"/>
      <c r="I636" s="11"/>
      <c r="J636" s="11"/>
      <c r="K636" s="11"/>
      <c r="L636" s="11"/>
      <c r="M636" s="76"/>
      <c r="N636" s="76"/>
    </row>
    <row r="637">
      <c r="A637" s="11"/>
      <c r="B637" s="11"/>
      <c r="C637" s="11"/>
      <c r="D637" s="11"/>
      <c r="E637" s="11"/>
      <c r="F637" s="11"/>
      <c r="G637" s="11"/>
      <c r="H637" s="11"/>
      <c r="I637" s="11"/>
      <c r="J637" s="11"/>
      <c r="K637" s="11"/>
      <c r="L637" s="11"/>
      <c r="M637" s="76"/>
      <c r="N637" s="76"/>
    </row>
    <row r="638">
      <c r="A638" s="11"/>
      <c r="B638" s="11"/>
      <c r="C638" s="11"/>
      <c r="D638" s="11"/>
      <c r="E638" s="11"/>
      <c r="F638" s="11"/>
      <c r="G638" s="11"/>
      <c r="H638" s="11"/>
      <c r="I638" s="11"/>
      <c r="J638" s="11"/>
      <c r="K638" s="11"/>
      <c r="L638" s="11"/>
      <c r="M638" s="76"/>
      <c r="N638" s="76"/>
    </row>
    <row r="639">
      <c r="A639" s="11"/>
      <c r="B639" s="11"/>
      <c r="C639" s="11"/>
      <c r="D639" s="11"/>
      <c r="E639" s="11"/>
      <c r="F639" s="11"/>
      <c r="G639" s="11"/>
      <c r="H639" s="11"/>
      <c r="I639" s="11"/>
      <c r="J639" s="11"/>
      <c r="K639" s="11"/>
      <c r="L639" s="11"/>
      <c r="M639" s="76"/>
      <c r="N639" s="76"/>
    </row>
    <row r="640">
      <c r="A640" s="11"/>
      <c r="B640" s="11"/>
      <c r="C640" s="11"/>
      <c r="D640" s="11"/>
      <c r="E640" s="11"/>
      <c r="F640" s="11"/>
      <c r="G640" s="11"/>
      <c r="H640" s="11"/>
      <c r="I640" s="11"/>
      <c r="J640" s="11"/>
      <c r="K640" s="11"/>
      <c r="L640" s="11"/>
      <c r="M640" s="76"/>
      <c r="N640" s="76"/>
    </row>
    <row r="641">
      <c r="A641" s="11"/>
      <c r="B641" s="11"/>
      <c r="C641" s="11"/>
      <c r="D641" s="11"/>
      <c r="E641" s="11"/>
      <c r="F641" s="11"/>
      <c r="G641" s="11"/>
      <c r="H641" s="11"/>
      <c r="I641" s="11"/>
      <c r="J641" s="11"/>
      <c r="K641" s="11"/>
      <c r="L641" s="11"/>
      <c r="M641" s="76"/>
      <c r="N641" s="76"/>
    </row>
    <row r="642">
      <c r="A642" s="11"/>
      <c r="B642" s="11"/>
      <c r="C642" s="11"/>
      <c r="D642" s="11"/>
      <c r="E642" s="11"/>
      <c r="F642" s="11"/>
      <c r="G642" s="11"/>
      <c r="H642" s="11"/>
      <c r="I642" s="11"/>
      <c r="J642" s="11"/>
      <c r="K642" s="11"/>
      <c r="L642" s="11"/>
      <c r="M642" s="76"/>
      <c r="N642" s="76"/>
    </row>
    <row r="643">
      <c r="A643" s="11"/>
      <c r="B643" s="11"/>
      <c r="C643" s="11"/>
      <c r="D643" s="11"/>
      <c r="E643" s="11"/>
      <c r="F643" s="11"/>
      <c r="G643" s="11"/>
      <c r="H643" s="11"/>
      <c r="I643" s="11"/>
      <c r="J643" s="11"/>
      <c r="K643" s="11"/>
      <c r="L643" s="11"/>
      <c r="M643" s="76"/>
      <c r="N643" s="76"/>
    </row>
    <row r="644">
      <c r="A644" s="11"/>
      <c r="B644" s="11"/>
      <c r="C644" s="11"/>
      <c r="D644" s="11"/>
      <c r="E644" s="11"/>
      <c r="F644" s="11"/>
      <c r="G644" s="11"/>
      <c r="H644" s="11"/>
      <c r="I644" s="11"/>
      <c r="J644" s="11"/>
      <c r="K644" s="11"/>
      <c r="L644" s="11"/>
      <c r="M644" s="76"/>
      <c r="N644" s="76"/>
    </row>
    <row r="645">
      <c r="A645" s="11"/>
      <c r="B645" s="11"/>
      <c r="C645" s="11"/>
      <c r="D645" s="11"/>
      <c r="E645" s="11"/>
      <c r="F645" s="11"/>
      <c r="G645" s="11"/>
      <c r="H645" s="11"/>
      <c r="I645" s="11"/>
      <c r="J645" s="11"/>
      <c r="K645" s="11"/>
      <c r="L645" s="11"/>
      <c r="M645" s="76"/>
      <c r="N645" s="76"/>
    </row>
    <row r="646">
      <c r="A646" s="11"/>
      <c r="B646" s="11"/>
      <c r="C646" s="11"/>
      <c r="D646" s="11"/>
      <c r="E646" s="11"/>
      <c r="F646" s="11"/>
      <c r="G646" s="11"/>
      <c r="H646" s="11"/>
      <c r="I646" s="11"/>
      <c r="J646" s="11"/>
      <c r="K646" s="11"/>
      <c r="L646" s="11"/>
      <c r="M646" s="76"/>
      <c r="N646" s="76"/>
    </row>
    <row r="647">
      <c r="A647" s="11"/>
      <c r="B647" s="11"/>
      <c r="C647" s="11"/>
      <c r="D647" s="11"/>
      <c r="E647" s="11"/>
      <c r="F647" s="11"/>
      <c r="G647" s="11"/>
      <c r="H647" s="11"/>
      <c r="I647" s="11"/>
      <c r="J647" s="11"/>
      <c r="K647" s="11"/>
      <c r="L647" s="11"/>
      <c r="M647" s="76"/>
      <c r="N647" s="76"/>
    </row>
    <row r="648">
      <c r="A648" s="11"/>
      <c r="B648" s="11"/>
      <c r="C648" s="11"/>
      <c r="D648" s="11"/>
      <c r="E648" s="11"/>
      <c r="F648" s="11"/>
      <c r="G648" s="11"/>
      <c r="H648" s="11"/>
      <c r="I648" s="11"/>
      <c r="J648" s="11"/>
      <c r="K648" s="11"/>
      <c r="L648" s="11"/>
      <c r="M648" s="76"/>
      <c r="N648" s="76"/>
    </row>
    <row r="649">
      <c r="A649" s="11"/>
      <c r="B649" s="11"/>
      <c r="C649" s="11"/>
      <c r="D649" s="11"/>
      <c r="E649" s="11"/>
      <c r="F649" s="11"/>
      <c r="G649" s="11"/>
      <c r="H649" s="11"/>
      <c r="I649" s="11"/>
      <c r="J649" s="11"/>
      <c r="K649" s="11"/>
      <c r="L649" s="11"/>
      <c r="M649" s="76"/>
      <c r="N649" s="76"/>
    </row>
    <row r="650">
      <c r="A650" s="11"/>
      <c r="B650" s="11"/>
      <c r="C650" s="11"/>
      <c r="D650" s="11"/>
      <c r="E650" s="11"/>
      <c r="F650" s="11"/>
      <c r="G650" s="11"/>
      <c r="H650" s="11"/>
      <c r="I650" s="11"/>
      <c r="J650" s="11"/>
      <c r="K650" s="11"/>
      <c r="L650" s="11"/>
      <c r="M650" s="76"/>
      <c r="N650" s="76"/>
    </row>
    <row r="651">
      <c r="A651" s="11"/>
      <c r="B651" s="11"/>
      <c r="C651" s="11"/>
      <c r="D651" s="11"/>
      <c r="E651" s="11"/>
      <c r="F651" s="11"/>
      <c r="G651" s="11"/>
      <c r="H651" s="11"/>
      <c r="I651" s="11"/>
      <c r="J651" s="11"/>
      <c r="K651" s="11"/>
      <c r="L651" s="11"/>
      <c r="M651" s="76"/>
      <c r="N651" s="76"/>
    </row>
    <row r="652">
      <c r="A652" s="11"/>
      <c r="B652" s="11"/>
      <c r="C652" s="11"/>
      <c r="D652" s="11"/>
      <c r="E652" s="11"/>
      <c r="F652" s="11"/>
      <c r="G652" s="11"/>
      <c r="H652" s="11"/>
      <c r="I652" s="11"/>
      <c r="J652" s="11"/>
      <c r="K652" s="11"/>
      <c r="L652" s="11"/>
      <c r="M652" s="76"/>
      <c r="N652" s="76"/>
    </row>
    <row r="653">
      <c r="A653" s="11"/>
      <c r="B653" s="11"/>
      <c r="C653" s="11"/>
      <c r="D653" s="11"/>
      <c r="E653" s="11"/>
      <c r="F653" s="11"/>
      <c r="G653" s="11"/>
      <c r="H653" s="11"/>
      <c r="I653" s="11"/>
      <c r="J653" s="11"/>
      <c r="K653" s="11"/>
      <c r="L653" s="11"/>
      <c r="M653" s="76"/>
      <c r="N653" s="76"/>
    </row>
    <row r="654">
      <c r="A654" s="11"/>
      <c r="B654" s="11"/>
      <c r="C654" s="11"/>
      <c r="D654" s="11"/>
      <c r="E654" s="11"/>
      <c r="F654" s="11"/>
      <c r="G654" s="11"/>
      <c r="H654" s="11"/>
      <c r="I654" s="11"/>
      <c r="J654" s="11"/>
      <c r="K654" s="11"/>
      <c r="L654" s="11"/>
      <c r="M654" s="76"/>
      <c r="N654" s="76"/>
    </row>
    <row r="655">
      <c r="A655" s="11"/>
      <c r="B655" s="11"/>
      <c r="C655" s="11"/>
      <c r="D655" s="11"/>
      <c r="E655" s="11"/>
      <c r="F655" s="11"/>
      <c r="G655" s="11"/>
      <c r="H655" s="11"/>
      <c r="I655" s="11"/>
      <c r="J655" s="11"/>
      <c r="K655" s="11"/>
      <c r="L655" s="11"/>
      <c r="M655" s="76"/>
      <c r="N655" s="76"/>
    </row>
    <row r="656">
      <c r="A656" s="11"/>
      <c r="B656" s="11"/>
      <c r="C656" s="11"/>
      <c r="D656" s="11"/>
      <c r="E656" s="11"/>
      <c r="F656" s="11"/>
      <c r="G656" s="11"/>
      <c r="H656" s="11"/>
      <c r="I656" s="11"/>
      <c r="J656" s="11"/>
      <c r="K656" s="11"/>
      <c r="L656" s="11"/>
      <c r="M656" s="76"/>
      <c r="N656" s="76"/>
    </row>
    <row r="657">
      <c r="A657" s="11"/>
      <c r="B657" s="11"/>
      <c r="C657" s="11"/>
      <c r="D657" s="11"/>
      <c r="E657" s="11"/>
      <c r="F657" s="11"/>
      <c r="G657" s="11"/>
      <c r="H657" s="11"/>
      <c r="I657" s="11"/>
      <c r="J657" s="11"/>
      <c r="K657" s="11"/>
      <c r="L657" s="11"/>
      <c r="M657" s="76"/>
      <c r="N657" s="76"/>
    </row>
    <row r="658">
      <c r="A658" s="11"/>
      <c r="B658" s="11"/>
      <c r="C658" s="11"/>
      <c r="D658" s="11"/>
      <c r="E658" s="11"/>
      <c r="F658" s="11"/>
      <c r="G658" s="11"/>
      <c r="H658" s="11"/>
      <c r="I658" s="11"/>
      <c r="J658" s="11"/>
      <c r="K658" s="11"/>
      <c r="L658" s="11"/>
      <c r="M658" s="76"/>
      <c r="N658" s="76"/>
    </row>
    <row r="659">
      <c r="A659" s="11"/>
      <c r="B659" s="11"/>
      <c r="C659" s="11"/>
      <c r="D659" s="11"/>
      <c r="E659" s="11"/>
      <c r="F659" s="11"/>
      <c r="G659" s="11"/>
      <c r="H659" s="11"/>
      <c r="I659" s="11"/>
      <c r="J659" s="11"/>
      <c r="K659" s="11"/>
      <c r="L659" s="11"/>
      <c r="M659" s="76"/>
      <c r="N659" s="76"/>
    </row>
    <row r="660">
      <c r="A660" s="11"/>
      <c r="B660" s="11"/>
      <c r="C660" s="11"/>
      <c r="D660" s="11"/>
      <c r="E660" s="11"/>
      <c r="F660" s="11"/>
      <c r="G660" s="11"/>
      <c r="H660" s="11"/>
      <c r="I660" s="11"/>
      <c r="J660" s="11"/>
      <c r="K660" s="11"/>
      <c r="L660" s="11"/>
      <c r="M660" s="76"/>
      <c r="N660" s="76"/>
    </row>
    <row r="661">
      <c r="A661" s="11"/>
      <c r="B661" s="11"/>
      <c r="C661" s="11"/>
      <c r="D661" s="11"/>
      <c r="E661" s="11"/>
      <c r="F661" s="11"/>
      <c r="G661" s="11"/>
      <c r="H661" s="11"/>
      <c r="I661" s="11"/>
      <c r="J661" s="11"/>
      <c r="K661" s="11"/>
      <c r="L661" s="11"/>
      <c r="M661" s="76"/>
      <c r="N661" s="76"/>
    </row>
    <row r="662">
      <c r="A662" s="11"/>
      <c r="B662" s="11"/>
      <c r="C662" s="11"/>
      <c r="D662" s="11"/>
      <c r="E662" s="11"/>
      <c r="F662" s="11"/>
      <c r="G662" s="11"/>
      <c r="H662" s="11"/>
      <c r="I662" s="11"/>
      <c r="J662" s="11"/>
      <c r="K662" s="11"/>
      <c r="L662" s="11"/>
      <c r="M662" s="76"/>
      <c r="N662" s="76"/>
    </row>
    <row r="663">
      <c r="A663" s="11"/>
      <c r="B663" s="11"/>
      <c r="C663" s="11"/>
      <c r="D663" s="11"/>
      <c r="E663" s="11"/>
      <c r="F663" s="11"/>
      <c r="G663" s="11"/>
      <c r="H663" s="11"/>
      <c r="I663" s="11"/>
      <c r="J663" s="11"/>
      <c r="K663" s="11"/>
      <c r="L663" s="11"/>
      <c r="M663" s="76"/>
      <c r="N663" s="76"/>
    </row>
    <row r="664">
      <c r="A664" s="11"/>
      <c r="B664" s="11"/>
      <c r="C664" s="11"/>
      <c r="D664" s="11"/>
      <c r="E664" s="11"/>
      <c r="F664" s="11"/>
      <c r="G664" s="11"/>
      <c r="H664" s="11"/>
      <c r="I664" s="11"/>
      <c r="J664" s="11"/>
      <c r="K664" s="11"/>
      <c r="L664" s="11"/>
      <c r="M664" s="76"/>
      <c r="N664" s="76"/>
    </row>
    <row r="665">
      <c r="A665" s="11"/>
      <c r="B665" s="11"/>
      <c r="C665" s="11"/>
      <c r="D665" s="11"/>
      <c r="E665" s="11"/>
      <c r="F665" s="11"/>
      <c r="G665" s="11"/>
      <c r="H665" s="11"/>
      <c r="I665" s="11"/>
      <c r="J665" s="11"/>
      <c r="K665" s="11"/>
      <c r="L665" s="11"/>
      <c r="M665" s="76"/>
      <c r="N665" s="76"/>
    </row>
    <row r="666">
      <c r="A666" s="11"/>
      <c r="B666" s="11"/>
      <c r="C666" s="11"/>
      <c r="D666" s="11"/>
      <c r="E666" s="11"/>
      <c r="F666" s="11"/>
      <c r="G666" s="11"/>
      <c r="H666" s="11"/>
      <c r="I666" s="11"/>
      <c r="J666" s="11"/>
      <c r="K666" s="11"/>
      <c r="L666" s="11"/>
      <c r="M666" s="76"/>
      <c r="N666" s="76"/>
    </row>
    <row r="667">
      <c r="A667" s="11"/>
      <c r="B667" s="11"/>
      <c r="C667" s="11"/>
      <c r="D667" s="11"/>
      <c r="E667" s="11"/>
      <c r="F667" s="11"/>
      <c r="G667" s="11"/>
      <c r="H667" s="11"/>
      <c r="I667" s="11"/>
      <c r="J667" s="11"/>
      <c r="K667" s="11"/>
      <c r="L667" s="11"/>
      <c r="M667" s="76"/>
      <c r="N667" s="76"/>
    </row>
    <row r="668">
      <c r="A668" s="11"/>
      <c r="B668" s="11"/>
      <c r="C668" s="11"/>
      <c r="D668" s="11"/>
      <c r="E668" s="11"/>
      <c r="F668" s="11"/>
      <c r="G668" s="11"/>
      <c r="H668" s="11"/>
      <c r="I668" s="11"/>
      <c r="J668" s="11"/>
      <c r="K668" s="11"/>
      <c r="L668" s="11"/>
      <c r="M668" s="76"/>
      <c r="N668" s="76"/>
    </row>
    <row r="669">
      <c r="A669" s="11"/>
      <c r="B669" s="11"/>
      <c r="C669" s="11"/>
      <c r="D669" s="11"/>
      <c r="E669" s="11"/>
      <c r="F669" s="11"/>
      <c r="G669" s="11"/>
      <c r="H669" s="11"/>
      <c r="I669" s="11"/>
      <c r="J669" s="11"/>
      <c r="K669" s="11"/>
      <c r="L669" s="11"/>
      <c r="M669" s="76"/>
      <c r="N669" s="76"/>
    </row>
    <row r="670">
      <c r="A670" s="11"/>
      <c r="B670" s="11"/>
      <c r="C670" s="11"/>
      <c r="D670" s="11"/>
      <c r="E670" s="11"/>
      <c r="F670" s="11"/>
      <c r="G670" s="11"/>
      <c r="H670" s="11"/>
      <c r="I670" s="11"/>
      <c r="J670" s="11"/>
      <c r="K670" s="11"/>
      <c r="L670" s="11"/>
      <c r="M670" s="76"/>
      <c r="N670" s="76"/>
    </row>
    <row r="671">
      <c r="A671" s="11"/>
      <c r="B671" s="11"/>
      <c r="C671" s="11"/>
      <c r="D671" s="11"/>
      <c r="E671" s="11"/>
      <c r="F671" s="11"/>
      <c r="G671" s="11"/>
      <c r="H671" s="11"/>
      <c r="I671" s="11"/>
      <c r="J671" s="11"/>
      <c r="K671" s="11"/>
      <c r="L671" s="11"/>
      <c r="M671" s="76"/>
      <c r="N671" s="76"/>
    </row>
    <row r="672">
      <c r="A672" s="11"/>
      <c r="B672" s="11"/>
      <c r="C672" s="11"/>
      <c r="D672" s="11"/>
      <c r="E672" s="11"/>
      <c r="F672" s="11"/>
      <c r="G672" s="11"/>
      <c r="H672" s="11"/>
      <c r="I672" s="11"/>
      <c r="J672" s="11"/>
      <c r="K672" s="11"/>
      <c r="L672" s="11"/>
      <c r="M672" s="76"/>
      <c r="N672" s="76"/>
    </row>
    <row r="673">
      <c r="A673" s="11"/>
      <c r="B673" s="11"/>
      <c r="C673" s="11"/>
      <c r="D673" s="11"/>
      <c r="E673" s="11"/>
      <c r="F673" s="11"/>
      <c r="G673" s="11"/>
      <c r="H673" s="11"/>
      <c r="I673" s="11"/>
      <c r="J673" s="11"/>
      <c r="K673" s="11"/>
      <c r="L673" s="11"/>
      <c r="M673" s="76"/>
      <c r="N673" s="76"/>
    </row>
    <row r="674">
      <c r="A674" s="11"/>
      <c r="B674" s="11"/>
      <c r="C674" s="11"/>
      <c r="D674" s="11"/>
      <c r="E674" s="11"/>
      <c r="F674" s="11"/>
      <c r="G674" s="11"/>
      <c r="H674" s="11"/>
      <c r="I674" s="11"/>
      <c r="J674" s="11"/>
      <c r="K674" s="11"/>
      <c r="L674" s="11"/>
      <c r="M674" s="76"/>
      <c r="N674" s="76"/>
    </row>
    <row r="675">
      <c r="A675" s="11"/>
      <c r="B675" s="11"/>
      <c r="C675" s="11"/>
      <c r="D675" s="11"/>
      <c r="E675" s="11"/>
      <c r="F675" s="11"/>
      <c r="G675" s="11"/>
      <c r="H675" s="11"/>
      <c r="I675" s="11"/>
      <c r="J675" s="11"/>
      <c r="K675" s="11"/>
      <c r="L675" s="11"/>
      <c r="M675" s="76"/>
      <c r="N675" s="76"/>
    </row>
    <row r="676">
      <c r="A676" s="11"/>
      <c r="B676" s="11"/>
      <c r="C676" s="11"/>
      <c r="D676" s="11"/>
      <c r="E676" s="11"/>
      <c r="F676" s="11"/>
      <c r="G676" s="11"/>
      <c r="H676" s="11"/>
      <c r="I676" s="11"/>
      <c r="J676" s="11"/>
      <c r="K676" s="11"/>
      <c r="L676" s="11"/>
      <c r="M676" s="76"/>
      <c r="N676" s="76"/>
    </row>
    <row r="677">
      <c r="A677" s="11"/>
      <c r="B677" s="11"/>
      <c r="C677" s="11"/>
      <c r="D677" s="11"/>
      <c r="E677" s="11"/>
      <c r="F677" s="11"/>
      <c r="G677" s="11"/>
      <c r="H677" s="11"/>
      <c r="I677" s="11"/>
      <c r="J677" s="11"/>
      <c r="K677" s="11"/>
      <c r="L677" s="11"/>
      <c r="M677" s="76"/>
      <c r="N677" s="76"/>
    </row>
    <row r="678">
      <c r="A678" s="11"/>
      <c r="B678" s="11"/>
      <c r="C678" s="11"/>
      <c r="D678" s="11"/>
      <c r="E678" s="11"/>
      <c r="F678" s="11"/>
      <c r="G678" s="11"/>
      <c r="H678" s="11"/>
      <c r="I678" s="11"/>
      <c r="J678" s="11"/>
      <c r="K678" s="11"/>
      <c r="L678" s="11"/>
      <c r="M678" s="76"/>
      <c r="N678" s="76"/>
    </row>
    <row r="679">
      <c r="A679" s="11"/>
      <c r="B679" s="11"/>
      <c r="C679" s="11"/>
      <c r="D679" s="11"/>
      <c r="E679" s="11"/>
      <c r="F679" s="11"/>
      <c r="G679" s="11"/>
      <c r="H679" s="11"/>
      <c r="I679" s="11"/>
      <c r="J679" s="11"/>
      <c r="K679" s="11"/>
      <c r="L679" s="11"/>
      <c r="M679" s="76"/>
      <c r="N679" s="76"/>
    </row>
    <row r="680">
      <c r="A680" s="11"/>
      <c r="B680" s="11"/>
      <c r="C680" s="11"/>
      <c r="D680" s="11"/>
      <c r="E680" s="11"/>
      <c r="F680" s="11"/>
      <c r="G680" s="11"/>
      <c r="H680" s="11"/>
      <c r="I680" s="11"/>
      <c r="J680" s="11"/>
      <c r="K680" s="11"/>
      <c r="L680" s="11"/>
      <c r="M680" s="76"/>
      <c r="N680" s="76"/>
    </row>
    <row r="681">
      <c r="A681" s="11"/>
      <c r="B681" s="11"/>
      <c r="C681" s="11"/>
      <c r="D681" s="11"/>
      <c r="E681" s="11"/>
      <c r="F681" s="11"/>
      <c r="G681" s="11"/>
      <c r="H681" s="11"/>
      <c r="I681" s="11"/>
      <c r="J681" s="11"/>
      <c r="K681" s="11"/>
      <c r="L681" s="11"/>
      <c r="M681" s="76"/>
      <c r="N681" s="76"/>
    </row>
    <row r="682">
      <c r="A682" s="11"/>
      <c r="B682" s="11"/>
      <c r="C682" s="11"/>
      <c r="D682" s="11"/>
      <c r="E682" s="11"/>
      <c r="F682" s="11"/>
      <c r="G682" s="11"/>
      <c r="H682" s="11"/>
      <c r="I682" s="11"/>
      <c r="J682" s="11"/>
      <c r="K682" s="11"/>
      <c r="L682" s="11"/>
      <c r="M682" s="76"/>
      <c r="N682" s="76"/>
    </row>
    <row r="683">
      <c r="A683" s="11"/>
      <c r="B683" s="11"/>
      <c r="C683" s="11"/>
      <c r="D683" s="11"/>
      <c r="E683" s="11"/>
      <c r="F683" s="11"/>
      <c r="G683" s="11"/>
      <c r="H683" s="11"/>
      <c r="I683" s="11"/>
      <c r="J683" s="11"/>
      <c r="K683" s="11"/>
      <c r="L683" s="11"/>
      <c r="M683" s="76"/>
      <c r="N683" s="76"/>
    </row>
    <row r="684">
      <c r="A684" s="11"/>
      <c r="B684" s="11"/>
      <c r="C684" s="11"/>
      <c r="D684" s="11"/>
      <c r="E684" s="11"/>
      <c r="F684" s="11"/>
      <c r="G684" s="11"/>
      <c r="H684" s="11"/>
      <c r="I684" s="11"/>
      <c r="J684" s="11"/>
      <c r="K684" s="11"/>
      <c r="L684" s="11"/>
      <c r="M684" s="76"/>
      <c r="N684" s="76"/>
    </row>
    <row r="685">
      <c r="A685" s="11"/>
      <c r="B685" s="11"/>
      <c r="C685" s="11"/>
      <c r="D685" s="11"/>
      <c r="E685" s="11"/>
      <c r="F685" s="11"/>
      <c r="G685" s="11"/>
      <c r="H685" s="11"/>
      <c r="I685" s="11"/>
      <c r="J685" s="11"/>
      <c r="K685" s="11"/>
      <c r="L685" s="11"/>
      <c r="M685" s="76"/>
      <c r="N685" s="76"/>
    </row>
    <row r="686">
      <c r="A686" s="11"/>
      <c r="B686" s="11"/>
      <c r="C686" s="11"/>
      <c r="D686" s="11"/>
      <c r="E686" s="11"/>
      <c r="F686" s="11"/>
      <c r="G686" s="11"/>
      <c r="H686" s="11"/>
      <c r="I686" s="11"/>
      <c r="J686" s="11"/>
      <c r="K686" s="11"/>
      <c r="L686" s="11"/>
      <c r="M686" s="76"/>
      <c r="N686" s="76"/>
    </row>
    <row r="687">
      <c r="A687" s="11"/>
      <c r="B687" s="11"/>
      <c r="C687" s="11"/>
      <c r="D687" s="11"/>
      <c r="E687" s="11"/>
      <c r="F687" s="11"/>
      <c r="G687" s="11"/>
      <c r="H687" s="11"/>
      <c r="I687" s="11"/>
      <c r="J687" s="11"/>
      <c r="K687" s="11"/>
      <c r="L687" s="11"/>
      <c r="M687" s="76"/>
      <c r="N687" s="76"/>
    </row>
    <row r="688">
      <c r="A688" s="11"/>
      <c r="B688" s="11"/>
      <c r="C688" s="11"/>
      <c r="D688" s="11"/>
      <c r="E688" s="11"/>
      <c r="F688" s="11"/>
      <c r="G688" s="11"/>
      <c r="H688" s="11"/>
      <c r="I688" s="11"/>
      <c r="J688" s="11"/>
      <c r="K688" s="11"/>
      <c r="L688" s="11"/>
      <c r="M688" s="76"/>
      <c r="N688" s="76"/>
    </row>
    <row r="689">
      <c r="A689" s="11"/>
      <c r="B689" s="11"/>
      <c r="C689" s="11"/>
      <c r="D689" s="11"/>
      <c r="E689" s="11"/>
      <c r="F689" s="11"/>
      <c r="G689" s="11"/>
      <c r="H689" s="11"/>
      <c r="I689" s="11"/>
      <c r="J689" s="11"/>
      <c r="K689" s="11"/>
      <c r="L689" s="11"/>
      <c r="M689" s="76"/>
      <c r="N689" s="76"/>
    </row>
    <row r="690">
      <c r="A690" s="11"/>
      <c r="B690" s="11"/>
      <c r="C690" s="11"/>
      <c r="D690" s="11"/>
      <c r="E690" s="11"/>
      <c r="F690" s="11"/>
      <c r="G690" s="11"/>
      <c r="H690" s="11"/>
      <c r="I690" s="11"/>
      <c r="J690" s="11"/>
      <c r="K690" s="11"/>
      <c r="L690" s="11"/>
      <c r="M690" s="76"/>
      <c r="N690" s="76"/>
    </row>
    <row r="691">
      <c r="A691" s="11"/>
      <c r="B691" s="11"/>
      <c r="C691" s="11"/>
      <c r="D691" s="11"/>
      <c r="E691" s="11"/>
      <c r="F691" s="11"/>
      <c r="G691" s="11"/>
      <c r="H691" s="11"/>
      <c r="I691" s="11"/>
      <c r="J691" s="11"/>
      <c r="K691" s="11"/>
      <c r="L691" s="11"/>
      <c r="M691" s="76"/>
      <c r="N691" s="76"/>
    </row>
    <row r="692">
      <c r="A692" s="11"/>
      <c r="B692" s="11"/>
      <c r="C692" s="11"/>
      <c r="D692" s="11"/>
      <c r="E692" s="11"/>
      <c r="F692" s="11"/>
      <c r="G692" s="11"/>
      <c r="H692" s="11"/>
      <c r="I692" s="11"/>
      <c r="J692" s="11"/>
      <c r="K692" s="11"/>
      <c r="L692" s="11"/>
      <c r="M692" s="76"/>
      <c r="N692" s="76"/>
    </row>
    <row r="693">
      <c r="A693" s="11"/>
      <c r="B693" s="11"/>
      <c r="C693" s="11"/>
      <c r="D693" s="11"/>
      <c r="E693" s="11"/>
      <c r="F693" s="11"/>
      <c r="G693" s="11"/>
      <c r="H693" s="11"/>
      <c r="I693" s="11"/>
      <c r="J693" s="11"/>
      <c r="K693" s="11"/>
      <c r="L693" s="11"/>
      <c r="M693" s="76"/>
      <c r="N693" s="76"/>
    </row>
    <row r="694">
      <c r="A694" s="11"/>
      <c r="B694" s="11"/>
      <c r="C694" s="11"/>
      <c r="D694" s="11"/>
      <c r="E694" s="11"/>
      <c r="F694" s="11"/>
      <c r="G694" s="11"/>
      <c r="H694" s="11"/>
      <c r="I694" s="11"/>
      <c r="J694" s="11"/>
      <c r="K694" s="11"/>
      <c r="L694" s="11"/>
      <c r="M694" s="76"/>
      <c r="N694" s="76"/>
    </row>
    <row r="695">
      <c r="A695" s="11"/>
      <c r="B695" s="11"/>
      <c r="C695" s="11"/>
      <c r="D695" s="11"/>
      <c r="E695" s="11"/>
      <c r="F695" s="11"/>
      <c r="G695" s="11"/>
      <c r="H695" s="11"/>
      <c r="I695" s="11"/>
      <c r="J695" s="11"/>
      <c r="K695" s="11"/>
      <c r="L695" s="11"/>
      <c r="M695" s="76"/>
      <c r="N695" s="76"/>
    </row>
    <row r="696">
      <c r="A696" s="11"/>
      <c r="B696" s="11"/>
      <c r="C696" s="11"/>
      <c r="D696" s="11"/>
      <c r="E696" s="11"/>
      <c r="F696" s="11"/>
      <c r="G696" s="11"/>
      <c r="H696" s="11"/>
      <c r="I696" s="11"/>
      <c r="J696" s="11"/>
      <c r="K696" s="11"/>
      <c r="L696" s="11"/>
      <c r="M696" s="76"/>
      <c r="N696" s="76"/>
    </row>
    <row r="697">
      <c r="A697" s="11"/>
      <c r="B697" s="11"/>
      <c r="C697" s="11"/>
      <c r="D697" s="11"/>
      <c r="E697" s="11"/>
      <c r="F697" s="11"/>
      <c r="G697" s="11"/>
      <c r="H697" s="11"/>
      <c r="I697" s="11"/>
      <c r="J697" s="11"/>
      <c r="K697" s="11"/>
      <c r="L697" s="11"/>
      <c r="M697" s="76"/>
      <c r="N697" s="76"/>
    </row>
    <row r="698">
      <c r="A698" s="11"/>
      <c r="B698" s="11"/>
      <c r="C698" s="11"/>
      <c r="D698" s="11"/>
      <c r="E698" s="11"/>
      <c r="F698" s="11"/>
      <c r="G698" s="11"/>
      <c r="H698" s="11"/>
      <c r="I698" s="11"/>
      <c r="J698" s="11"/>
      <c r="K698" s="11"/>
      <c r="L698" s="11"/>
      <c r="M698" s="76"/>
      <c r="N698" s="76"/>
    </row>
    <row r="699">
      <c r="A699" s="11"/>
      <c r="B699" s="11"/>
      <c r="C699" s="11"/>
      <c r="D699" s="11"/>
      <c r="E699" s="11"/>
      <c r="F699" s="11"/>
      <c r="G699" s="11"/>
      <c r="H699" s="11"/>
      <c r="I699" s="11"/>
      <c r="J699" s="11"/>
      <c r="K699" s="11"/>
      <c r="L699" s="11"/>
      <c r="M699" s="76"/>
      <c r="N699" s="76"/>
    </row>
    <row r="700">
      <c r="A700" s="11"/>
      <c r="B700" s="11"/>
      <c r="C700" s="11"/>
      <c r="D700" s="11"/>
      <c r="E700" s="11"/>
      <c r="F700" s="11"/>
      <c r="G700" s="11"/>
      <c r="H700" s="11"/>
      <c r="I700" s="11"/>
      <c r="J700" s="11"/>
      <c r="K700" s="11"/>
      <c r="L700" s="11"/>
      <c r="M700" s="76"/>
      <c r="N700" s="76"/>
    </row>
    <row r="701">
      <c r="A701" s="11"/>
      <c r="B701" s="11"/>
      <c r="C701" s="11"/>
      <c r="D701" s="11"/>
      <c r="E701" s="11"/>
      <c r="F701" s="11"/>
      <c r="G701" s="11"/>
      <c r="H701" s="11"/>
      <c r="I701" s="11"/>
      <c r="J701" s="11"/>
      <c r="K701" s="11"/>
      <c r="L701" s="11"/>
      <c r="M701" s="76"/>
      <c r="N701" s="76"/>
    </row>
    <row r="702">
      <c r="A702" s="11"/>
      <c r="B702" s="11"/>
      <c r="C702" s="11"/>
      <c r="D702" s="11"/>
      <c r="E702" s="11"/>
      <c r="F702" s="11"/>
      <c r="G702" s="11"/>
      <c r="H702" s="11"/>
      <c r="I702" s="11"/>
      <c r="J702" s="11"/>
      <c r="K702" s="11"/>
      <c r="L702" s="11"/>
      <c r="M702" s="76"/>
      <c r="N702" s="76"/>
    </row>
    <row r="703">
      <c r="A703" s="11"/>
      <c r="B703" s="11"/>
      <c r="C703" s="11"/>
      <c r="D703" s="11"/>
      <c r="E703" s="11"/>
      <c r="F703" s="11"/>
      <c r="G703" s="11"/>
      <c r="H703" s="11"/>
      <c r="I703" s="11"/>
      <c r="J703" s="11"/>
      <c r="K703" s="11"/>
      <c r="L703" s="11"/>
      <c r="M703" s="76"/>
      <c r="N703" s="76"/>
    </row>
    <row r="704">
      <c r="A704" s="11"/>
      <c r="B704" s="11"/>
      <c r="C704" s="11"/>
      <c r="D704" s="11"/>
      <c r="E704" s="11"/>
      <c r="F704" s="11"/>
      <c r="G704" s="11"/>
      <c r="H704" s="11"/>
      <c r="I704" s="11"/>
      <c r="J704" s="11"/>
      <c r="K704" s="11"/>
      <c r="L704" s="11"/>
      <c r="M704" s="76"/>
      <c r="N704" s="76"/>
    </row>
    <row r="705">
      <c r="A705" s="11"/>
      <c r="B705" s="11"/>
      <c r="C705" s="11"/>
      <c r="D705" s="11"/>
      <c r="E705" s="11"/>
      <c r="F705" s="11"/>
      <c r="G705" s="11"/>
      <c r="H705" s="11"/>
      <c r="I705" s="11"/>
      <c r="J705" s="11"/>
      <c r="K705" s="11"/>
      <c r="L705" s="11"/>
      <c r="M705" s="76"/>
      <c r="N705" s="76"/>
    </row>
    <row r="706">
      <c r="A706" s="11"/>
      <c r="B706" s="11"/>
      <c r="C706" s="11"/>
      <c r="D706" s="11"/>
      <c r="E706" s="11"/>
      <c r="F706" s="11"/>
      <c r="G706" s="11"/>
      <c r="H706" s="11"/>
      <c r="I706" s="11"/>
      <c r="J706" s="11"/>
      <c r="K706" s="11"/>
      <c r="L706" s="11"/>
      <c r="M706" s="76"/>
      <c r="N706" s="76"/>
    </row>
    <row r="707">
      <c r="A707" s="11"/>
      <c r="B707" s="11"/>
      <c r="C707" s="11"/>
      <c r="D707" s="11"/>
      <c r="E707" s="11"/>
      <c r="F707" s="11"/>
      <c r="G707" s="11"/>
      <c r="H707" s="11"/>
      <c r="I707" s="11"/>
      <c r="J707" s="11"/>
      <c r="K707" s="11"/>
      <c r="L707" s="11"/>
      <c r="M707" s="76"/>
      <c r="N707" s="76"/>
    </row>
    <row r="708">
      <c r="A708" s="11"/>
      <c r="B708" s="11"/>
      <c r="C708" s="11"/>
      <c r="D708" s="11"/>
      <c r="E708" s="11"/>
      <c r="F708" s="11"/>
      <c r="G708" s="11"/>
      <c r="H708" s="11"/>
      <c r="I708" s="11"/>
      <c r="J708" s="11"/>
      <c r="K708" s="11"/>
      <c r="L708" s="11"/>
      <c r="M708" s="76"/>
      <c r="N708" s="76"/>
    </row>
    <row r="709">
      <c r="A709" s="11"/>
      <c r="B709" s="11"/>
      <c r="C709" s="11"/>
      <c r="D709" s="11"/>
      <c r="E709" s="11"/>
      <c r="F709" s="11"/>
      <c r="G709" s="11"/>
      <c r="H709" s="11"/>
      <c r="I709" s="11"/>
      <c r="J709" s="11"/>
      <c r="K709" s="11"/>
      <c r="L709" s="11"/>
      <c r="M709" s="76"/>
      <c r="N709" s="76"/>
    </row>
    <row r="710">
      <c r="A710" s="11"/>
      <c r="B710" s="11"/>
      <c r="C710" s="11"/>
      <c r="D710" s="11"/>
      <c r="E710" s="11"/>
      <c r="F710" s="11"/>
      <c r="G710" s="11"/>
      <c r="H710" s="11"/>
      <c r="I710" s="11"/>
      <c r="J710" s="11"/>
      <c r="K710" s="11"/>
      <c r="L710" s="11"/>
      <c r="M710" s="76"/>
      <c r="N710" s="76"/>
    </row>
    <row r="711">
      <c r="A711" s="11"/>
      <c r="B711" s="11"/>
      <c r="C711" s="11"/>
      <c r="D711" s="11"/>
      <c r="E711" s="11"/>
      <c r="F711" s="11"/>
      <c r="G711" s="11"/>
      <c r="H711" s="11"/>
      <c r="I711" s="11"/>
      <c r="J711" s="11"/>
      <c r="K711" s="11"/>
      <c r="L711" s="11"/>
      <c r="M711" s="76"/>
      <c r="N711" s="76"/>
    </row>
    <row r="712">
      <c r="A712" s="11"/>
      <c r="B712" s="11"/>
      <c r="C712" s="11"/>
      <c r="D712" s="11"/>
      <c r="E712" s="11"/>
      <c r="F712" s="11"/>
      <c r="G712" s="11"/>
      <c r="H712" s="11"/>
      <c r="I712" s="11"/>
      <c r="J712" s="11"/>
      <c r="K712" s="11"/>
      <c r="L712" s="11"/>
      <c r="M712" s="76"/>
      <c r="N712" s="76"/>
    </row>
    <row r="713">
      <c r="A713" s="11"/>
      <c r="B713" s="11"/>
      <c r="C713" s="11"/>
      <c r="D713" s="11"/>
      <c r="E713" s="11"/>
      <c r="F713" s="11"/>
      <c r="G713" s="11"/>
      <c r="H713" s="11"/>
      <c r="I713" s="11"/>
      <c r="J713" s="11"/>
      <c r="K713" s="11"/>
      <c r="L713" s="11"/>
      <c r="M713" s="76"/>
      <c r="N713" s="76"/>
    </row>
    <row r="714">
      <c r="A714" s="11"/>
      <c r="B714" s="11"/>
      <c r="C714" s="11"/>
      <c r="D714" s="11"/>
      <c r="E714" s="11"/>
      <c r="F714" s="11"/>
      <c r="G714" s="11"/>
      <c r="H714" s="11"/>
      <c r="I714" s="11"/>
      <c r="J714" s="11"/>
      <c r="K714" s="11"/>
      <c r="L714" s="11"/>
      <c r="M714" s="76"/>
      <c r="N714" s="76"/>
    </row>
    <row r="715">
      <c r="A715" s="11"/>
      <c r="B715" s="11"/>
      <c r="C715" s="11"/>
      <c r="D715" s="11"/>
      <c r="E715" s="11"/>
      <c r="F715" s="11"/>
      <c r="G715" s="11"/>
      <c r="H715" s="11"/>
      <c r="I715" s="11"/>
      <c r="J715" s="11"/>
      <c r="K715" s="11"/>
      <c r="L715" s="11"/>
      <c r="M715" s="76"/>
      <c r="N715" s="76"/>
    </row>
    <row r="716">
      <c r="A716" s="11"/>
      <c r="B716" s="11"/>
      <c r="C716" s="11"/>
      <c r="D716" s="11"/>
      <c r="E716" s="11"/>
      <c r="F716" s="11"/>
      <c r="G716" s="11"/>
      <c r="H716" s="11"/>
      <c r="I716" s="11"/>
      <c r="J716" s="11"/>
      <c r="K716" s="11"/>
      <c r="L716" s="11"/>
      <c r="M716" s="76"/>
      <c r="N716" s="76"/>
    </row>
    <row r="717">
      <c r="A717" s="11"/>
      <c r="B717" s="11"/>
      <c r="C717" s="11"/>
      <c r="D717" s="11"/>
      <c r="E717" s="11"/>
      <c r="F717" s="11"/>
      <c r="G717" s="11"/>
      <c r="H717" s="11"/>
      <c r="I717" s="11"/>
      <c r="J717" s="11"/>
      <c r="K717" s="11"/>
      <c r="L717" s="11"/>
      <c r="M717" s="76"/>
      <c r="N717" s="76"/>
    </row>
    <row r="718">
      <c r="A718" s="11"/>
      <c r="B718" s="11"/>
      <c r="C718" s="11"/>
      <c r="D718" s="11"/>
      <c r="E718" s="11"/>
      <c r="F718" s="11"/>
      <c r="G718" s="11"/>
      <c r="H718" s="11"/>
      <c r="I718" s="11"/>
      <c r="J718" s="11"/>
      <c r="K718" s="11"/>
      <c r="L718" s="11"/>
      <c r="M718" s="76"/>
      <c r="N718" s="76"/>
    </row>
    <row r="719">
      <c r="A719" s="11"/>
      <c r="B719" s="11"/>
      <c r="C719" s="11"/>
      <c r="D719" s="11"/>
      <c r="E719" s="11"/>
      <c r="F719" s="11"/>
      <c r="G719" s="11"/>
      <c r="H719" s="11"/>
      <c r="I719" s="11"/>
      <c r="J719" s="11"/>
      <c r="K719" s="11"/>
      <c r="L719" s="11"/>
      <c r="M719" s="76"/>
      <c r="N719" s="76"/>
    </row>
    <row r="720">
      <c r="A720" s="11"/>
      <c r="B720" s="11"/>
      <c r="C720" s="11"/>
      <c r="D720" s="11"/>
      <c r="E720" s="11"/>
      <c r="F720" s="11"/>
      <c r="G720" s="11"/>
      <c r="H720" s="11"/>
      <c r="I720" s="11"/>
      <c r="J720" s="11"/>
      <c r="K720" s="11"/>
      <c r="L720" s="11"/>
      <c r="M720" s="76"/>
      <c r="N720" s="76"/>
    </row>
    <row r="721">
      <c r="A721" s="11"/>
      <c r="B721" s="11"/>
      <c r="C721" s="11"/>
      <c r="D721" s="11"/>
      <c r="E721" s="11"/>
      <c r="F721" s="11"/>
      <c r="G721" s="11"/>
      <c r="H721" s="11"/>
      <c r="I721" s="11"/>
      <c r="J721" s="11"/>
      <c r="K721" s="11"/>
      <c r="L721" s="11"/>
      <c r="M721" s="76"/>
      <c r="N721" s="76"/>
    </row>
    <row r="722">
      <c r="A722" s="11"/>
      <c r="B722" s="11"/>
      <c r="C722" s="11"/>
      <c r="D722" s="11"/>
      <c r="E722" s="11"/>
      <c r="F722" s="11"/>
      <c r="G722" s="11"/>
      <c r="H722" s="11"/>
      <c r="I722" s="11"/>
      <c r="J722" s="11"/>
      <c r="K722" s="11"/>
      <c r="L722" s="11"/>
      <c r="M722" s="76"/>
      <c r="N722" s="76"/>
    </row>
    <row r="723">
      <c r="A723" s="11"/>
      <c r="B723" s="11"/>
      <c r="C723" s="11"/>
      <c r="D723" s="11"/>
      <c r="E723" s="11"/>
      <c r="F723" s="11"/>
      <c r="G723" s="11"/>
      <c r="H723" s="11"/>
      <c r="I723" s="11"/>
      <c r="J723" s="11"/>
      <c r="K723" s="11"/>
      <c r="L723" s="11"/>
      <c r="M723" s="76"/>
      <c r="N723" s="76"/>
    </row>
    <row r="724">
      <c r="A724" s="11"/>
      <c r="B724" s="11"/>
      <c r="C724" s="11"/>
      <c r="D724" s="11"/>
      <c r="E724" s="11"/>
      <c r="F724" s="11"/>
      <c r="G724" s="11"/>
      <c r="H724" s="11"/>
      <c r="I724" s="11"/>
      <c r="J724" s="11"/>
      <c r="K724" s="11"/>
      <c r="L724" s="11"/>
      <c r="M724" s="76"/>
      <c r="N724" s="76"/>
    </row>
    <row r="725">
      <c r="A725" s="11"/>
      <c r="B725" s="11"/>
      <c r="C725" s="11"/>
      <c r="D725" s="11"/>
      <c r="E725" s="11"/>
      <c r="F725" s="11"/>
      <c r="G725" s="11"/>
      <c r="H725" s="11"/>
      <c r="I725" s="11"/>
      <c r="J725" s="11"/>
      <c r="K725" s="11"/>
      <c r="L725" s="11"/>
      <c r="M725" s="76"/>
      <c r="N725" s="76"/>
    </row>
    <row r="726">
      <c r="A726" s="11"/>
      <c r="B726" s="11"/>
      <c r="C726" s="11"/>
      <c r="D726" s="11"/>
      <c r="E726" s="11"/>
      <c r="F726" s="11"/>
      <c r="G726" s="11"/>
      <c r="H726" s="11"/>
      <c r="I726" s="11"/>
      <c r="J726" s="11"/>
      <c r="K726" s="11"/>
      <c r="L726" s="11"/>
      <c r="M726" s="76"/>
      <c r="N726" s="76"/>
    </row>
    <row r="727">
      <c r="A727" s="11"/>
      <c r="B727" s="11"/>
      <c r="C727" s="11"/>
      <c r="D727" s="11"/>
      <c r="E727" s="11"/>
      <c r="F727" s="11"/>
      <c r="G727" s="11"/>
      <c r="H727" s="11"/>
      <c r="I727" s="11"/>
      <c r="J727" s="11"/>
      <c r="K727" s="11"/>
      <c r="L727" s="11"/>
      <c r="M727" s="76"/>
      <c r="N727" s="76"/>
    </row>
    <row r="728">
      <c r="A728" s="11"/>
      <c r="B728" s="11"/>
      <c r="C728" s="11"/>
      <c r="D728" s="11"/>
      <c r="E728" s="11"/>
      <c r="F728" s="11"/>
      <c r="G728" s="11"/>
      <c r="H728" s="11"/>
      <c r="I728" s="11"/>
      <c r="J728" s="11"/>
      <c r="K728" s="11"/>
      <c r="L728" s="11"/>
      <c r="M728" s="76"/>
      <c r="N728" s="76"/>
    </row>
    <row r="729">
      <c r="A729" s="11"/>
      <c r="B729" s="11"/>
      <c r="C729" s="11"/>
      <c r="D729" s="11"/>
      <c r="E729" s="11"/>
      <c r="F729" s="11"/>
      <c r="G729" s="11"/>
      <c r="H729" s="11"/>
      <c r="I729" s="11"/>
      <c r="J729" s="11"/>
      <c r="K729" s="11"/>
      <c r="L729" s="11"/>
      <c r="M729" s="76"/>
      <c r="N729" s="76"/>
    </row>
    <row r="730">
      <c r="A730" s="11"/>
      <c r="B730" s="11"/>
      <c r="C730" s="11"/>
      <c r="D730" s="11"/>
      <c r="E730" s="11"/>
      <c r="F730" s="11"/>
      <c r="G730" s="11"/>
      <c r="H730" s="11"/>
      <c r="I730" s="11"/>
      <c r="J730" s="11"/>
      <c r="K730" s="11"/>
      <c r="L730" s="11"/>
      <c r="M730" s="76"/>
      <c r="N730" s="76"/>
    </row>
    <row r="731">
      <c r="A731" s="11"/>
      <c r="B731" s="11"/>
      <c r="C731" s="11"/>
      <c r="D731" s="11"/>
      <c r="E731" s="11"/>
      <c r="F731" s="11"/>
      <c r="G731" s="11"/>
      <c r="H731" s="11"/>
      <c r="I731" s="11"/>
      <c r="J731" s="11"/>
      <c r="K731" s="11"/>
      <c r="L731" s="11"/>
      <c r="M731" s="76"/>
      <c r="N731" s="76"/>
    </row>
    <row r="732">
      <c r="A732" s="11"/>
      <c r="B732" s="11"/>
      <c r="C732" s="11"/>
      <c r="D732" s="11"/>
      <c r="E732" s="11"/>
      <c r="F732" s="11"/>
      <c r="G732" s="11"/>
      <c r="H732" s="11"/>
      <c r="I732" s="11"/>
      <c r="J732" s="11"/>
      <c r="K732" s="11"/>
      <c r="L732" s="11"/>
      <c r="M732" s="76"/>
      <c r="N732" s="76"/>
    </row>
    <row r="733">
      <c r="A733" s="11"/>
      <c r="B733" s="11"/>
      <c r="C733" s="11"/>
      <c r="D733" s="11"/>
      <c r="E733" s="11"/>
      <c r="F733" s="11"/>
      <c r="G733" s="11"/>
      <c r="H733" s="11"/>
      <c r="I733" s="11"/>
      <c r="J733" s="11"/>
      <c r="K733" s="11"/>
      <c r="L733" s="11"/>
      <c r="M733" s="76"/>
      <c r="N733" s="76"/>
    </row>
    <row r="734">
      <c r="A734" s="11"/>
      <c r="B734" s="11"/>
      <c r="C734" s="11"/>
      <c r="D734" s="11"/>
      <c r="E734" s="11"/>
      <c r="F734" s="11"/>
      <c r="G734" s="11"/>
      <c r="H734" s="11"/>
      <c r="I734" s="11"/>
      <c r="J734" s="11"/>
      <c r="K734" s="11"/>
      <c r="L734" s="11"/>
      <c r="M734" s="76"/>
      <c r="N734" s="76"/>
    </row>
    <row r="735">
      <c r="A735" s="11"/>
      <c r="B735" s="11"/>
      <c r="C735" s="11"/>
      <c r="D735" s="11"/>
      <c r="E735" s="11"/>
      <c r="F735" s="11"/>
      <c r="G735" s="11"/>
      <c r="H735" s="11"/>
      <c r="I735" s="11"/>
      <c r="J735" s="11"/>
      <c r="K735" s="11"/>
      <c r="L735" s="11"/>
      <c r="M735" s="76"/>
      <c r="N735" s="76"/>
    </row>
    <row r="736">
      <c r="A736" s="11"/>
      <c r="B736" s="11"/>
      <c r="C736" s="11"/>
      <c r="D736" s="11"/>
      <c r="E736" s="11"/>
      <c r="F736" s="11"/>
      <c r="G736" s="11"/>
      <c r="H736" s="11"/>
      <c r="I736" s="11"/>
      <c r="J736" s="11"/>
      <c r="K736" s="11"/>
      <c r="L736" s="11"/>
      <c r="M736" s="76"/>
      <c r="N736" s="76"/>
    </row>
    <row r="737">
      <c r="A737" s="11"/>
      <c r="B737" s="11"/>
      <c r="C737" s="11"/>
      <c r="D737" s="11"/>
      <c r="E737" s="11"/>
      <c r="F737" s="11"/>
      <c r="G737" s="11"/>
      <c r="H737" s="11"/>
      <c r="I737" s="11"/>
      <c r="J737" s="11"/>
      <c r="K737" s="11"/>
      <c r="L737" s="11"/>
      <c r="M737" s="76"/>
      <c r="N737" s="76"/>
    </row>
    <row r="738">
      <c r="A738" s="11"/>
      <c r="B738" s="11"/>
      <c r="C738" s="11"/>
      <c r="D738" s="11"/>
      <c r="E738" s="11"/>
      <c r="F738" s="11"/>
      <c r="G738" s="11"/>
      <c r="H738" s="11"/>
      <c r="I738" s="11"/>
      <c r="J738" s="11"/>
      <c r="K738" s="11"/>
      <c r="L738" s="11"/>
      <c r="M738" s="76"/>
      <c r="N738" s="76"/>
    </row>
    <row r="739">
      <c r="A739" s="11"/>
      <c r="B739" s="11"/>
      <c r="C739" s="11"/>
      <c r="D739" s="11"/>
      <c r="E739" s="11"/>
      <c r="F739" s="11"/>
      <c r="G739" s="11"/>
      <c r="H739" s="11"/>
      <c r="I739" s="11"/>
      <c r="J739" s="11"/>
      <c r="K739" s="11"/>
      <c r="L739" s="11"/>
      <c r="M739" s="76"/>
      <c r="N739" s="76"/>
    </row>
    <row r="740">
      <c r="A740" s="11"/>
      <c r="B740" s="11"/>
      <c r="C740" s="11"/>
      <c r="D740" s="11"/>
      <c r="E740" s="11"/>
      <c r="F740" s="11"/>
      <c r="G740" s="11"/>
      <c r="H740" s="11"/>
      <c r="I740" s="11"/>
      <c r="J740" s="11"/>
      <c r="K740" s="11"/>
      <c r="L740" s="11"/>
      <c r="M740" s="76"/>
      <c r="N740" s="76"/>
    </row>
    <row r="741">
      <c r="A741" s="11"/>
      <c r="B741" s="11"/>
      <c r="C741" s="11"/>
      <c r="D741" s="11"/>
      <c r="E741" s="11"/>
      <c r="F741" s="11"/>
      <c r="G741" s="11"/>
      <c r="H741" s="11"/>
      <c r="I741" s="11"/>
      <c r="J741" s="11"/>
      <c r="K741" s="11"/>
      <c r="L741" s="11"/>
      <c r="M741" s="76"/>
      <c r="N741" s="76"/>
    </row>
    <row r="742">
      <c r="A742" s="11"/>
      <c r="B742" s="11"/>
      <c r="C742" s="11"/>
      <c r="D742" s="11"/>
      <c r="E742" s="11"/>
      <c r="F742" s="11"/>
      <c r="G742" s="11"/>
      <c r="H742" s="11"/>
      <c r="I742" s="11"/>
      <c r="J742" s="11"/>
      <c r="K742" s="11"/>
      <c r="L742" s="11"/>
      <c r="M742" s="76"/>
      <c r="N742" s="76"/>
    </row>
    <row r="743">
      <c r="A743" s="11"/>
      <c r="B743" s="11"/>
      <c r="C743" s="11"/>
      <c r="D743" s="11"/>
      <c r="E743" s="11"/>
      <c r="F743" s="11"/>
      <c r="G743" s="11"/>
      <c r="H743" s="11"/>
      <c r="I743" s="11"/>
      <c r="J743" s="11"/>
      <c r="K743" s="11"/>
      <c r="L743" s="11"/>
      <c r="M743" s="76"/>
      <c r="N743" s="76"/>
    </row>
    <row r="744">
      <c r="A744" s="11"/>
      <c r="B744" s="11"/>
      <c r="C744" s="11"/>
      <c r="D744" s="11"/>
      <c r="E744" s="11"/>
      <c r="F744" s="11"/>
      <c r="G744" s="11"/>
      <c r="H744" s="11"/>
      <c r="I744" s="11"/>
      <c r="J744" s="11"/>
      <c r="K744" s="11"/>
      <c r="L744" s="11"/>
      <c r="M744" s="76"/>
      <c r="N744" s="76"/>
    </row>
    <row r="745">
      <c r="A745" s="11"/>
      <c r="B745" s="11"/>
      <c r="C745" s="11"/>
      <c r="D745" s="11"/>
      <c r="E745" s="11"/>
      <c r="F745" s="11"/>
      <c r="G745" s="11"/>
      <c r="H745" s="11"/>
      <c r="I745" s="11"/>
      <c r="J745" s="11"/>
      <c r="K745" s="11"/>
      <c r="L745" s="11"/>
      <c r="M745" s="76"/>
      <c r="N745" s="76"/>
    </row>
    <row r="746">
      <c r="A746" s="11"/>
      <c r="B746" s="11"/>
      <c r="C746" s="11"/>
      <c r="D746" s="11"/>
      <c r="E746" s="11"/>
      <c r="F746" s="11"/>
      <c r="G746" s="11"/>
      <c r="H746" s="11"/>
      <c r="I746" s="11"/>
      <c r="J746" s="11"/>
      <c r="K746" s="11"/>
      <c r="L746" s="11"/>
      <c r="M746" s="76"/>
      <c r="N746" s="76"/>
    </row>
    <row r="747">
      <c r="A747" s="11"/>
      <c r="B747" s="11"/>
      <c r="C747" s="11"/>
      <c r="D747" s="11"/>
      <c r="E747" s="11"/>
      <c r="F747" s="11"/>
      <c r="G747" s="11"/>
      <c r="H747" s="11"/>
      <c r="I747" s="11"/>
      <c r="J747" s="11"/>
      <c r="K747" s="11"/>
      <c r="L747" s="11"/>
      <c r="M747" s="76"/>
      <c r="N747" s="76"/>
    </row>
    <row r="748">
      <c r="A748" s="11"/>
      <c r="B748" s="11"/>
      <c r="C748" s="11"/>
      <c r="D748" s="11"/>
      <c r="E748" s="11"/>
      <c r="F748" s="11"/>
      <c r="G748" s="11"/>
      <c r="H748" s="11"/>
      <c r="I748" s="11"/>
      <c r="J748" s="11"/>
      <c r="K748" s="11"/>
      <c r="L748" s="11"/>
      <c r="M748" s="76"/>
      <c r="N748" s="76"/>
    </row>
    <row r="749">
      <c r="A749" s="11"/>
      <c r="B749" s="11"/>
      <c r="C749" s="11"/>
      <c r="D749" s="11"/>
      <c r="E749" s="11"/>
      <c r="F749" s="11"/>
      <c r="G749" s="11"/>
      <c r="H749" s="11"/>
      <c r="I749" s="11"/>
      <c r="J749" s="11"/>
      <c r="K749" s="11"/>
      <c r="L749" s="11"/>
      <c r="M749" s="76"/>
      <c r="N749" s="76"/>
    </row>
    <row r="750">
      <c r="A750" s="11"/>
      <c r="B750" s="11"/>
      <c r="C750" s="11"/>
      <c r="D750" s="11"/>
      <c r="E750" s="11"/>
      <c r="F750" s="11"/>
      <c r="G750" s="11"/>
      <c r="H750" s="11"/>
      <c r="I750" s="11"/>
      <c r="J750" s="11"/>
      <c r="K750" s="11"/>
      <c r="L750" s="11"/>
      <c r="M750" s="76"/>
      <c r="N750" s="76"/>
    </row>
    <row r="751">
      <c r="A751" s="11"/>
      <c r="B751" s="11"/>
      <c r="C751" s="11"/>
      <c r="D751" s="11"/>
      <c r="E751" s="11"/>
      <c r="F751" s="11"/>
      <c r="G751" s="11"/>
      <c r="H751" s="11"/>
      <c r="I751" s="11"/>
      <c r="J751" s="11"/>
      <c r="K751" s="11"/>
      <c r="L751" s="11"/>
      <c r="M751" s="76"/>
      <c r="N751" s="76"/>
    </row>
    <row r="752">
      <c r="A752" s="11"/>
      <c r="B752" s="11"/>
      <c r="C752" s="11"/>
      <c r="D752" s="11"/>
      <c r="E752" s="11"/>
      <c r="F752" s="11"/>
      <c r="G752" s="11"/>
      <c r="H752" s="11"/>
      <c r="I752" s="11"/>
      <c r="J752" s="11"/>
      <c r="K752" s="11"/>
      <c r="L752" s="11"/>
      <c r="M752" s="76"/>
      <c r="N752" s="76"/>
    </row>
    <row r="753">
      <c r="A753" s="11"/>
      <c r="B753" s="11"/>
      <c r="C753" s="11"/>
      <c r="D753" s="11"/>
      <c r="E753" s="11"/>
      <c r="F753" s="11"/>
      <c r="G753" s="11"/>
      <c r="H753" s="11"/>
      <c r="I753" s="11"/>
      <c r="J753" s="11"/>
      <c r="K753" s="11"/>
      <c r="L753" s="11"/>
      <c r="M753" s="76"/>
      <c r="N753" s="76"/>
    </row>
    <row r="754">
      <c r="A754" s="11"/>
      <c r="B754" s="11"/>
      <c r="C754" s="11"/>
      <c r="D754" s="11"/>
      <c r="E754" s="11"/>
      <c r="F754" s="11"/>
      <c r="G754" s="11"/>
      <c r="H754" s="11"/>
      <c r="I754" s="11"/>
      <c r="J754" s="11"/>
      <c r="K754" s="11"/>
      <c r="L754" s="11"/>
      <c r="M754" s="76"/>
      <c r="N754" s="76"/>
    </row>
    <row r="755">
      <c r="A755" s="11"/>
      <c r="B755" s="11"/>
      <c r="C755" s="11"/>
      <c r="D755" s="11"/>
      <c r="E755" s="11"/>
      <c r="F755" s="11"/>
      <c r="G755" s="11"/>
      <c r="H755" s="11"/>
      <c r="I755" s="11"/>
      <c r="J755" s="11"/>
      <c r="K755" s="11"/>
      <c r="L755" s="11"/>
      <c r="M755" s="76"/>
      <c r="N755" s="76"/>
    </row>
    <row r="756">
      <c r="A756" s="11"/>
      <c r="B756" s="11"/>
      <c r="C756" s="11"/>
      <c r="D756" s="11"/>
      <c r="E756" s="11"/>
      <c r="F756" s="11"/>
      <c r="G756" s="11"/>
      <c r="H756" s="11"/>
      <c r="I756" s="11"/>
      <c r="J756" s="11"/>
      <c r="K756" s="11"/>
      <c r="L756" s="11"/>
      <c r="M756" s="76"/>
      <c r="N756" s="76"/>
    </row>
    <row r="757">
      <c r="A757" s="11"/>
      <c r="B757" s="11"/>
      <c r="C757" s="11"/>
      <c r="D757" s="11"/>
      <c r="E757" s="11"/>
      <c r="F757" s="11"/>
      <c r="G757" s="11"/>
      <c r="H757" s="11"/>
      <c r="I757" s="11"/>
      <c r="J757" s="11"/>
      <c r="K757" s="11"/>
      <c r="L757" s="11"/>
      <c r="M757" s="76"/>
      <c r="N757" s="76"/>
    </row>
    <row r="758">
      <c r="A758" s="11"/>
      <c r="B758" s="11"/>
      <c r="C758" s="11"/>
      <c r="D758" s="11"/>
      <c r="E758" s="11"/>
      <c r="F758" s="11"/>
      <c r="G758" s="11"/>
      <c r="H758" s="11"/>
      <c r="I758" s="11"/>
      <c r="J758" s="11"/>
      <c r="K758" s="11"/>
      <c r="L758" s="11"/>
      <c r="M758" s="76"/>
      <c r="N758" s="76"/>
    </row>
    <row r="759">
      <c r="A759" s="11"/>
      <c r="B759" s="11"/>
      <c r="C759" s="11"/>
      <c r="D759" s="11"/>
      <c r="E759" s="11"/>
      <c r="F759" s="11"/>
      <c r="G759" s="11"/>
      <c r="H759" s="11"/>
      <c r="I759" s="11"/>
      <c r="J759" s="11"/>
      <c r="K759" s="11"/>
      <c r="L759" s="11"/>
      <c r="M759" s="76"/>
      <c r="N759" s="76"/>
    </row>
    <row r="760">
      <c r="A760" s="11"/>
      <c r="B760" s="11"/>
      <c r="C760" s="11"/>
      <c r="D760" s="11"/>
      <c r="E760" s="11"/>
      <c r="F760" s="11"/>
      <c r="G760" s="11"/>
      <c r="H760" s="11"/>
      <c r="I760" s="11"/>
      <c r="J760" s="11"/>
      <c r="K760" s="11"/>
      <c r="L760" s="11"/>
      <c r="M760" s="76"/>
      <c r="N760" s="76"/>
    </row>
    <row r="761">
      <c r="A761" s="11"/>
      <c r="B761" s="11"/>
      <c r="C761" s="11"/>
      <c r="D761" s="11"/>
      <c r="E761" s="11"/>
      <c r="F761" s="11"/>
      <c r="G761" s="11"/>
      <c r="H761" s="11"/>
      <c r="I761" s="11"/>
      <c r="J761" s="11"/>
      <c r="K761" s="11"/>
      <c r="L761" s="11"/>
      <c r="M761" s="76"/>
      <c r="N761" s="76"/>
    </row>
    <row r="762">
      <c r="A762" s="11"/>
      <c r="B762" s="11"/>
      <c r="C762" s="11"/>
      <c r="D762" s="11"/>
      <c r="E762" s="11"/>
      <c r="F762" s="11"/>
      <c r="G762" s="11"/>
      <c r="H762" s="11"/>
      <c r="I762" s="11"/>
      <c r="J762" s="11"/>
      <c r="K762" s="11"/>
      <c r="L762" s="11"/>
      <c r="M762" s="76"/>
      <c r="N762" s="76"/>
    </row>
    <row r="763">
      <c r="A763" s="11"/>
      <c r="B763" s="11"/>
      <c r="C763" s="11"/>
      <c r="D763" s="11"/>
      <c r="E763" s="11"/>
      <c r="F763" s="11"/>
      <c r="G763" s="11"/>
      <c r="H763" s="11"/>
      <c r="I763" s="11"/>
      <c r="J763" s="11"/>
      <c r="K763" s="11"/>
      <c r="L763" s="11"/>
      <c r="M763" s="76"/>
      <c r="N763" s="76"/>
    </row>
    <row r="764">
      <c r="A764" s="11"/>
      <c r="B764" s="11"/>
      <c r="C764" s="11"/>
      <c r="D764" s="11"/>
      <c r="E764" s="11"/>
      <c r="F764" s="11"/>
      <c r="G764" s="11"/>
      <c r="H764" s="11"/>
      <c r="I764" s="11"/>
      <c r="J764" s="11"/>
      <c r="K764" s="11"/>
      <c r="L764" s="11"/>
      <c r="M764" s="76"/>
      <c r="N764" s="76"/>
    </row>
    <row r="765">
      <c r="A765" s="11"/>
      <c r="B765" s="11"/>
      <c r="C765" s="11"/>
      <c r="D765" s="11"/>
      <c r="E765" s="11"/>
      <c r="F765" s="11"/>
      <c r="G765" s="11"/>
      <c r="H765" s="11"/>
      <c r="I765" s="11"/>
      <c r="J765" s="11"/>
      <c r="K765" s="11"/>
      <c r="L765" s="11"/>
      <c r="M765" s="76"/>
      <c r="N765" s="76"/>
    </row>
    <row r="766">
      <c r="A766" s="11"/>
      <c r="B766" s="11"/>
      <c r="C766" s="11"/>
      <c r="D766" s="11"/>
      <c r="E766" s="11"/>
      <c r="F766" s="11"/>
      <c r="G766" s="11"/>
      <c r="H766" s="11"/>
      <c r="I766" s="11"/>
      <c r="J766" s="11"/>
      <c r="K766" s="11"/>
      <c r="L766" s="11"/>
      <c r="M766" s="76"/>
      <c r="N766" s="76"/>
    </row>
    <row r="767">
      <c r="A767" s="11"/>
      <c r="B767" s="11"/>
      <c r="C767" s="11"/>
      <c r="D767" s="11"/>
      <c r="E767" s="11"/>
      <c r="F767" s="11"/>
      <c r="G767" s="11"/>
      <c r="H767" s="11"/>
      <c r="I767" s="11"/>
      <c r="J767" s="11"/>
      <c r="K767" s="11"/>
      <c r="L767" s="11"/>
      <c r="M767" s="76"/>
      <c r="N767" s="76"/>
    </row>
    <row r="768">
      <c r="A768" s="11"/>
      <c r="B768" s="11"/>
      <c r="C768" s="11"/>
      <c r="D768" s="11"/>
      <c r="E768" s="11"/>
      <c r="F768" s="11"/>
      <c r="G768" s="11"/>
      <c r="H768" s="11"/>
      <c r="I768" s="11"/>
      <c r="J768" s="11"/>
      <c r="K768" s="11"/>
      <c r="L768" s="11"/>
      <c r="M768" s="76"/>
      <c r="N768" s="76"/>
    </row>
    <row r="769">
      <c r="A769" s="11"/>
      <c r="B769" s="11"/>
      <c r="C769" s="11"/>
      <c r="D769" s="11"/>
      <c r="E769" s="11"/>
      <c r="F769" s="11"/>
      <c r="G769" s="11"/>
      <c r="H769" s="11"/>
      <c r="I769" s="11"/>
      <c r="J769" s="11"/>
      <c r="K769" s="11"/>
      <c r="L769" s="11"/>
      <c r="M769" s="76"/>
      <c r="N769" s="76"/>
    </row>
    <row r="770">
      <c r="A770" s="11"/>
      <c r="B770" s="11"/>
      <c r="C770" s="11"/>
      <c r="D770" s="11"/>
      <c r="E770" s="11"/>
      <c r="F770" s="11"/>
      <c r="G770" s="11"/>
      <c r="H770" s="11"/>
      <c r="I770" s="11"/>
      <c r="J770" s="11"/>
      <c r="K770" s="11"/>
      <c r="L770" s="11"/>
      <c r="M770" s="76"/>
      <c r="N770" s="76"/>
    </row>
    <row r="771">
      <c r="A771" s="11"/>
      <c r="B771" s="11"/>
      <c r="C771" s="11"/>
      <c r="D771" s="11"/>
      <c r="E771" s="11"/>
      <c r="F771" s="11"/>
      <c r="G771" s="11"/>
      <c r="H771" s="11"/>
      <c r="I771" s="11"/>
      <c r="J771" s="11"/>
      <c r="K771" s="11"/>
      <c r="L771" s="11"/>
      <c r="M771" s="76"/>
      <c r="N771" s="76"/>
    </row>
    <row r="772">
      <c r="A772" s="11"/>
      <c r="B772" s="11"/>
      <c r="C772" s="11"/>
      <c r="D772" s="11"/>
      <c r="E772" s="11"/>
      <c r="F772" s="11"/>
      <c r="G772" s="11"/>
      <c r="H772" s="11"/>
      <c r="I772" s="11"/>
      <c r="J772" s="11"/>
      <c r="K772" s="11"/>
      <c r="L772" s="11"/>
      <c r="M772" s="76"/>
      <c r="N772" s="76"/>
    </row>
    <row r="773">
      <c r="A773" s="11"/>
      <c r="B773" s="11"/>
      <c r="C773" s="11"/>
      <c r="D773" s="11"/>
      <c r="E773" s="11"/>
      <c r="F773" s="11"/>
      <c r="G773" s="11"/>
      <c r="H773" s="11"/>
      <c r="I773" s="11"/>
      <c r="J773" s="11"/>
      <c r="K773" s="11"/>
      <c r="L773" s="11"/>
      <c r="M773" s="76"/>
      <c r="N773" s="76"/>
    </row>
    <row r="774">
      <c r="A774" s="11"/>
      <c r="B774" s="11"/>
      <c r="C774" s="11"/>
      <c r="D774" s="11"/>
      <c r="E774" s="11"/>
      <c r="F774" s="11"/>
      <c r="G774" s="11"/>
      <c r="H774" s="11"/>
      <c r="I774" s="11"/>
      <c r="J774" s="11"/>
      <c r="K774" s="11"/>
      <c r="L774" s="11"/>
      <c r="M774" s="76"/>
      <c r="N774" s="76"/>
    </row>
    <row r="775">
      <c r="A775" s="11"/>
      <c r="B775" s="11"/>
      <c r="C775" s="11"/>
      <c r="D775" s="11"/>
      <c r="E775" s="11"/>
      <c r="F775" s="11"/>
      <c r="G775" s="11"/>
      <c r="H775" s="11"/>
      <c r="I775" s="11"/>
      <c r="J775" s="11"/>
      <c r="K775" s="11"/>
      <c r="L775" s="11"/>
      <c r="M775" s="76"/>
      <c r="N775" s="76"/>
    </row>
    <row r="776">
      <c r="A776" s="11"/>
      <c r="B776" s="11"/>
      <c r="C776" s="11"/>
      <c r="D776" s="11"/>
      <c r="E776" s="11"/>
      <c r="F776" s="11"/>
      <c r="G776" s="11"/>
      <c r="H776" s="11"/>
      <c r="I776" s="11"/>
      <c r="J776" s="11"/>
      <c r="K776" s="11"/>
      <c r="L776" s="11"/>
      <c r="M776" s="76"/>
      <c r="N776" s="76"/>
    </row>
    <row r="777">
      <c r="A777" s="11"/>
      <c r="B777" s="11"/>
      <c r="C777" s="11"/>
      <c r="D777" s="11"/>
      <c r="E777" s="11"/>
      <c r="F777" s="11"/>
      <c r="G777" s="11"/>
      <c r="H777" s="11"/>
      <c r="I777" s="11"/>
      <c r="J777" s="11"/>
      <c r="K777" s="11"/>
      <c r="L777" s="11"/>
      <c r="M777" s="76"/>
      <c r="N777" s="76"/>
    </row>
    <row r="778">
      <c r="A778" s="11"/>
      <c r="B778" s="11"/>
      <c r="C778" s="11"/>
      <c r="D778" s="11"/>
      <c r="E778" s="11"/>
      <c r="F778" s="11"/>
      <c r="G778" s="11"/>
      <c r="H778" s="11"/>
      <c r="I778" s="11"/>
      <c r="J778" s="11"/>
      <c r="K778" s="11"/>
      <c r="L778" s="11"/>
      <c r="M778" s="76"/>
      <c r="N778" s="76"/>
    </row>
    <row r="779">
      <c r="A779" s="11"/>
      <c r="B779" s="11"/>
      <c r="C779" s="11"/>
      <c r="D779" s="11"/>
      <c r="E779" s="11"/>
      <c r="F779" s="11"/>
      <c r="G779" s="11"/>
      <c r="H779" s="11"/>
      <c r="I779" s="11"/>
      <c r="J779" s="11"/>
      <c r="K779" s="11"/>
      <c r="L779" s="11"/>
      <c r="M779" s="76"/>
      <c r="N779" s="76"/>
    </row>
    <row r="780">
      <c r="A780" s="11"/>
      <c r="B780" s="11"/>
      <c r="C780" s="11"/>
      <c r="D780" s="11"/>
      <c r="E780" s="11"/>
      <c r="F780" s="11"/>
      <c r="G780" s="11"/>
      <c r="H780" s="11"/>
      <c r="I780" s="11"/>
      <c r="J780" s="11"/>
      <c r="K780" s="11"/>
      <c r="L780" s="11"/>
      <c r="M780" s="76"/>
      <c r="N780" s="76"/>
    </row>
    <row r="781">
      <c r="A781" s="11"/>
      <c r="B781" s="11"/>
      <c r="C781" s="11"/>
      <c r="D781" s="11"/>
      <c r="E781" s="11"/>
      <c r="F781" s="11"/>
      <c r="G781" s="11"/>
      <c r="H781" s="11"/>
      <c r="I781" s="11"/>
      <c r="J781" s="11"/>
      <c r="K781" s="11"/>
      <c r="L781" s="11"/>
      <c r="M781" s="76"/>
      <c r="N781" s="76"/>
    </row>
    <row r="782">
      <c r="A782" s="11"/>
      <c r="B782" s="11"/>
      <c r="C782" s="11"/>
      <c r="D782" s="11"/>
      <c r="E782" s="11"/>
      <c r="F782" s="11"/>
      <c r="G782" s="11"/>
      <c r="H782" s="11"/>
      <c r="I782" s="11"/>
      <c r="J782" s="11"/>
      <c r="K782" s="11"/>
      <c r="L782" s="11"/>
      <c r="M782" s="76"/>
      <c r="N782" s="76"/>
    </row>
    <row r="783">
      <c r="A783" s="11"/>
      <c r="B783" s="11"/>
      <c r="C783" s="11"/>
      <c r="D783" s="11"/>
      <c r="E783" s="11"/>
      <c r="F783" s="11"/>
      <c r="G783" s="11"/>
      <c r="H783" s="11"/>
      <c r="I783" s="11"/>
      <c r="J783" s="11"/>
      <c r="K783" s="11"/>
      <c r="L783" s="11"/>
      <c r="M783" s="76"/>
      <c r="N783" s="76"/>
    </row>
    <row r="784">
      <c r="A784" s="11"/>
      <c r="B784" s="11"/>
      <c r="C784" s="11"/>
      <c r="D784" s="11"/>
      <c r="E784" s="11"/>
      <c r="F784" s="11"/>
      <c r="G784" s="11"/>
      <c r="H784" s="11"/>
      <c r="I784" s="11"/>
      <c r="J784" s="11"/>
      <c r="K784" s="11"/>
      <c r="L784" s="11"/>
      <c r="M784" s="76"/>
      <c r="N784" s="76"/>
    </row>
    <row r="785">
      <c r="A785" s="11"/>
      <c r="B785" s="11"/>
      <c r="C785" s="11"/>
      <c r="D785" s="11"/>
      <c r="E785" s="11"/>
      <c r="F785" s="11"/>
      <c r="G785" s="11"/>
      <c r="H785" s="11"/>
      <c r="I785" s="11"/>
      <c r="J785" s="11"/>
      <c r="K785" s="11"/>
      <c r="L785" s="11"/>
      <c r="M785" s="76"/>
      <c r="N785" s="76"/>
    </row>
    <row r="786">
      <c r="A786" s="11"/>
      <c r="B786" s="11"/>
      <c r="C786" s="11"/>
      <c r="D786" s="11"/>
      <c r="E786" s="11"/>
      <c r="F786" s="11"/>
      <c r="G786" s="11"/>
      <c r="H786" s="11"/>
      <c r="I786" s="11"/>
      <c r="J786" s="11"/>
      <c r="K786" s="11"/>
      <c r="L786" s="11"/>
      <c r="M786" s="76"/>
      <c r="N786" s="76"/>
    </row>
    <row r="787">
      <c r="A787" s="11"/>
      <c r="B787" s="11"/>
      <c r="C787" s="11"/>
      <c r="D787" s="11"/>
      <c r="E787" s="11"/>
      <c r="F787" s="11"/>
      <c r="G787" s="11"/>
      <c r="H787" s="11"/>
      <c r="I787" s="11"/>
      <c r="J787" s="11"/>
      <c r="K787" s="11"/>
      <c r="L787" s="11"/>
      <c r="M787" s="76"/>
      <c r="N787" s="76"/>
    </row>
    <row r="788">
      <c r="A788" s="11"/>
      <c r="B788" s="11"/>
      <c r="C788" s="11"/>
      <c r="D788" s="11"/>
      <c r="E788" s="11"/>
      <c r="F788" s="11"/>
      <c r="G788" s="11"/>
      <c r="H788" s="11"/>
      <c r="I788" s="11"/>
      <c r="J788" s="11"/>
      <c r="K788" s="11"/>
      <c r="L788" s="11"/>
      <c r="M788" s="76"/>
      <c r="N788" s="76"/>
    </row>
    <row r="789">
      <c r="A789" s="11"/>
      <c r="B789" s="11"/>
      <c r="C789" s="11"/>
      <c r="D789" s="11"/>
      <c r="E789" s="11"/>
      <c r="F789" s="11"/>
      <c r="G789" s="11"/>
      <c r="H789" s="11"/>
      <c r="I789" s="11"/>
      <c r="J789" s="11"/>
      <c r="K789" s="11"/>
      <c r="L789" s="11"/>
      <c r="M789" s="76"/>
      <c r="N789" s="76"/>
    </row>
    <row r="790">
      <c r="A790" s="11"/>
      <c r="B790" s="11"/>
      <c r="C790" s="11"/>
      <c r="D790" s="11"/>
      <c r="E790" s="11"/>
      <c r="F790" s="11"/>
      <c r="G790" s="11"/>
      <c r="H790" s="11"/>
      <c r="I790" s="11"/>
      <c r="J790" s="11"/>
      <c r="K790" s="11"/>
      <c r="L790" s="11"/>
      <c r="M790" s="76"/>
      <c r="N790" s="76"/>
    </row>
    <row r="791">
      <c r="A791" s="11"/>
      <c r="B791" s="11"/>
      <c r="C791" s="11"/>
      <c r="D791" s="11"/>
      <c r="E791" s="11"/>
      <c r="F791" s="11"/>
      <c r="G791" s="11"/>
      <c r="H791" s="11"/>
      <c r="I791" s="11"/>
      <c r="J791" s="11"/>
      <c r="K791" s="11"/>
      <c r="L791" s="11"/>
      <c r="M791" s="76"/>
      <c r="N791" s="76"/>
    </row>
    <row r="792">
      <c r="A792" s="11"/>
      <c r="B792" s="11"/>
      <c r="C792" s="11"/>
      <c r="D792" s="11"/>
      <c r="E792" s="11"/>
      <c r="F792" s="11"/>
      <c r="G792" s="11"/>
      <c r="H792" s="11"/>
      <c r="I792" s="11"/>
      <c r="J792" s="11"/>
      <c r="K792" s="11"/>
      <c r="L792" s="11"/>
      <c r="M792" s="76"/>
      <c r="N792" s="76"/>
    </row>
    <row r="793">
      <c r="A793" s="11"/>
      <c r="B793" s="11"/>
      <c r="C793" s="11"/>
      <c r="D793" s="11"/>
      <c r="E793" s="11"/>
      <c r="F793" s="11"/>
      <c r="G793" s="11"/>
      <c r="H793" s="11"/>
      <c r="I793" s="11"/>
      <c r="J793" s="11"/>
      <c r="K793" s="11"/>
      <c r="L793" s="11"/>
      <c r="M793" s="76"/>
      <c r="N793" s="76"/>
    </row>
    <row r="794">
      <c r="A794" s="11"/>
      <c r="B794" s="11"/>
      <c r="C794" s="11"/>
      <c r="D794" s="11"/>
      <c r="E794" s="11"/>
      <c r="F794" s="11"/>
      <c r="G794" s="11"/>
      <c r="H794" s="11"/>
      <c r="I794" s="11"/>
      <c r="J794" s="11"/>
      <c r="K794" s="11"/>
      <c r="L794" s="11"/>
      <c r="M794" s="76"/>
      <c r="N794" s="76"/>
    </row>
    <row r="795">
      <c r="A795" s="11"/>
      <c r="B795" s="11"/>
      <c r="C795" s="11"/>
      <c r="D795" s="11"/>
      <c r="E795" s="11"/>
      <c r="F795" s="11"/>
      <c r="G795" s="11"/>
      <c r="H795" s="11"/>
      <c r="I795" s="11"/>
      <c r="J795" s="11"/>
      <c r="K795" s="11"/>
      <c r="L795" s="11"/>
      <c r="M795" s="76"/>
      <c r="N795" s="76"/>
    </row>
    <row r="796">
      <c r="A796" s="11"/>
      <c r="B796" s="11"/>
      <c r="C796" s="11"/>
      <c r="D796" s="11"/>
      <c r="E796" s="11"/>
      <c r="F796" s="11"/>
      <c r="G796" s="11"/>
      <c r="H796" s="11"/>
      <c r="I796" s="11"/>
      <c r="J796" s="11"/>
      <c r="K796" s="11"/>
      <c r="L796" s="11"/>
      <c r="M796" s="76"/>
      <c r="N796" s="76"/>
    </row>
    <row r="797">
      <c r="A797" s="11"/>
      <c r="B797" s="11"/>
      <c r="C797" s="11"/>
      <c r="D797" s="11"/>
      <c r="E797" s="11"/>
      <c r="F797" s="11"/>
      <c r="G797" s="11"/>
      <c r="H797" s="11"/>
      <c r="I797" s="11"/>
      <c r="J797" s="11"/>
      <c r="K797" s="11"/>
      <c r="L797" s="11"/>
      <c r="M797" s="76"/>
      <c r="N797" s="76"/>
    </row>
    <row r="798">
      <c r="A798" s="11"/>
      <c r="B798" s="11"/>
      <c r="C798" s="11"/>
      <c r="D798" s="11"/>
      <c r="E798" s="11"/>
      <c r="F798" s="11"/>
      <c r="G798" s="11"/>
      <c r="H798" s="11"/>
      <c r="I798" s="11"/>
      <c r="J798" s="11"/>
      <c r="K798" s="11"/>
      <c r="L798" s="11"/>
      <c r="M798" s="76"/>
      <c r="N798" s="76"/>
    </row>
    <row r="799">
      <c r="A799" s="11"/>
      <c r="B799" s="11"/>
      <c r="C799" s="11"/>
      <c r="D799" s="11"/>
      <c r="E799" s="11"/>
      <c r="F799" s="11"/>
      <c r="G799" s="11"/>
      <c r="H799" s="11"/>
      <c r="I799" s="11"/>
      <c r="J799" s="11"/>
      <c r="K799" s="11"/>
      <c r="L799" s="11"/>
      <c r="M799" s="76"/>
      <c r="N799" s="76"/>
    </row>
    <row r="800">
      <c r="A800" s="11"/>
      <c r="B800" s="11"/>
      <c r="C800" s="11"/>
      <c r="D800" s="11"/>
      <c r="E800" s="11"/>
      <c r="F800" s="11"/>
      <c r="G800" s="11"/>
      <c r="H800" s="11"/>
      <c r="I800" s="11"/>
      <c r="J800" s="11"/>
      <c r="K800" s="11"/>
      <c r="L800" s="11"/>
      <c r="M800" s="76"/>
      <c r="N800" s="76"/>
    </row>
    <row r="801">
      <c r="A801" s="11"/>
      <c r="B801" s="11"/>
      <c r="C801" s="11"/>
      <c r="D801" s="11"/>
      <c r="E801" s="11"/>
      <c r="F801" s="11"/>
      <c r="G801" s="11"/>
      <c r="H801" s="11"/>
      <c r="I801" s="11"/>
      <c r="J801" s="11"/>
      <c r="K801" s="11"/>
      <c r="L801" s="11"/>
      <c r="M801" s="76"/>
      <c r="N801" s="76"/>
    </row>
    <row r="802">
      <c r="A802" s="11"/>
      <c r="B802" s="11"/>
      <c r="C802" s="11"/>
      <c r="D802" s="11"/>
      <c r="E802" s="11"/>
      <c r="F802" s="11"/>
      <c r="G802" s="11"/>
      <c r="H802" s="11"/>
      <c r="I802" s="11"/>
      <c r="J802" s="11"/>
      <c r="K802" s="11"/>
      <c r="L802" s="11"/>
      <c r="M802" s="76"/>
      <c r="N802" s="76"/>
    </row>
    <row r="803">
      <c r="A803" s="11"/>
      <c r="B803" s="11"/>
      <c r="C803" s="11"/>
      <c r="D803" s="11"/>
      <c r="E803" s="11"/>
      <c r="F803" s="11"/>
      <c r="G803" s="11"/>
      <c r="H803" s="11"/>
      <c r="I803" s="11"/>
      <c r="J803" s="11"/>
      <c r="K803" s="11"/>
      <c r="L803" s="11"/>
      <c r="M803" s="76"/>
      <c r="N803" s="76"/>
    </row>
    <row r="804">
      <c r="A804" s="11"/>
      <c r="B804" s="11"/>
      <c r="C804" s="11"/>
      <c r="D804" s="11"/>
      <c r="E804" s="11"/>
      <c r="F804" s="11"/>
      <c r="G804" s="11"/>
      <c r="H804" s="11"/>
      <c r="I804" s="11"/>
      <c r="J804" s="11"/>
      <c r="K804" s="11"/>
      <c r="L804" s="11"/>
      <c r="M804" s="76"/>
      <c r="N804" s="76"/>
    </row>
    <row r="805">
      <c r="A805" s="11"/>
      <c r="B805" s="11"/>
      <c r="C805" s="11"/>
      <c r="D805" s="11"/>
      <c r="E805" s="11"/>
      <c r="F805" s="11"/>
      <c r="G805" s="11"/>
      <c r="H805" s="11"/>
      <c r="I805" s="11"/>
      <c r="J805" s="11"/>
      <c r="K805" s="11"/>
      <c r="L805" s="11"/>
      <c r="M805" s="76"/>
      <c r="N805" s="76"/>
    </row>
    <row r="806">
      <c r="A806" s="11"/>
      <c r="B806" s="11"/>
      <c r="C806" s="11"/>
      <c r="D806" s="11"/>
      <c r="E806" s="11"/>
      <c r="F806" s="11"/>
      <c r="G806" s="11"/>
      <c r="H806" s="11"/>
      <c r="I806" s="11"/>
      <c r="J806" s="11"/>
      <c r="K806" s="11"/>
      <c r="L806" s="11"/>
      <c r="M806" s="76"/>
      <c r="N806" s="76"/>
    </row>
    <row r="807">
      <c r="A807" s="11"/>
      <c r="B807" s="11"/>
      <c r="C807" s="11"/>
      <c r="D807" s="11"/>
      <c r="E807" s="11"/>
      <c r="F807" s="11"/>
      <c r="G807" s="11"/>
      <c r="H807" s="11"/>
      <c r="I807" s="11"/>
      <c r="J807" s="11"/>
      <c r="K807" s="11"/>
      <c r="L807" s="11"/>
      <c r="M807" s="76"/>
      <c r="N807" s="76"/>
    </row>
    <row r="808">
      <c r="A808" s="11"/>
      <c r="B808" s="11"/>
      <c r="C808" s="11"/>
      <c r="D808" s="11"/>
      <c r="E808" s="11"/>
      <c r="F808" s="11"/>
      <c r="G808" s="11"/>
      <c r="H808" s="11"/>
      <c r="I808" s="11"/>
      <c r="J808" s="11"/>
      <c r="K808" s="11"/>
      <c r="L808" s="11"/>
      <c r="M808" s="76"/>
      <c r="N808" s="76"/>
    </row>
    <row r="809">
      <c r="A809" s="11"/>
      <c r="B809" s="11"/>
      <c r="C809" s="11"/>
      <c r="D809" s="11"/>
      <c r="E809" s="11"/>
      <c r="F809" s="11"/>
      <c r="G809" s="11"/>
      <c r="H809" s="11"/>
      <c r="I809" s="11"/>
      <c r="J809" s="11"/>
      <c r="K809" s="11"/>
      <c r="L809" s="11"/>
      <c r="M809" s="76"/>
      <c r="N809" s="76"/>
    </row>
    <row r="810">
      <c r="A810" s="11"/>
      <c r="B810" s="11"/>
      <c r="C810" s="11"/>
      <c r="D810" s="11"/>
      <c r="E810" s="11"/>
      <c r="F810" s="11"/>
      <c r="G810" s="11"/>
      <c r="H810" s="11"/>
      <c r="I810" s="11"/>
      <c r="J810" s="11"/>
      <c r="K810" s="11"/>
      <c r="L810" s="11"/>
      <c r="M810" s="76"/>
      <c r="N810" s="76"/>
    </row>
    <row r="811">
      <c r="A811" s="11"/>
      <c r="B811" s="11"/>
      <c r="C811" s="11"/>
      <c r="D811" s="11"/>
      <c r="E811" s="11"/>
      <c r="F811" s="11"/>
      <c r="G811" s="11"/>
      <c r="H811" s="11"/>
      <c r="I811" s="11"/>
      <c r="J811" s="11"/>
      <c r="K811" s="11"/>
      <c r="L811" s="11"/>
      <c r="M811" s="76"/>
      <c r="N811" s="76"/>
    </row>
    <row r="812">
      <c r="A812" s="11"/>
      <c r="B812" s="11"/>
      <c r="C812" s="11"/>
      <c r="D812" s="11"/>
      <c r="E812" s="11"/>
      <c r="F812" s="11"/>
      <c r="G812" s="11"/>
      <c r="H812" s="11"/>
      <c r="I812" s="11"/>
      <c r="J812" s="11"/>
      <c r="K812" s="11"/>
      <c r="L812" s="11"/>
      <c r="M812" s="76"/>
      <c r="N812" s="76"/>
    </row>
    <row r="813">
      <c r="A813" s="11"/>
      <c r="B813" s="11"/>
      <c r="C813" s="11"/>
      <c r="D813" s="11"/>
      <c r="E813" s="11"/>
      <c r="F813" s="11"/>
      <c r="G813" s="11"/>
      <c r="H813" s="11"/>
      <c r="I813" s="11"/>
      <c r="J813" s="11"/>
      <c r="K813" s="11"/>
      <c r="L813" s="11"/>
      <c r="M813" s="76"/>
      <c r="N813" s="76"/>
    </row>
    <row r="814">
      <c r="A814" s="11"/>
      <c r="B814" s="11"/>
      <c r="C814" s="11"/>
      <c r="D814" s="11"/>
      <c r="E814" s="11"/>
      <c r="F814" s="11"/>
      <c r="G814" s="11"/>
      <c r="H814" s="11"/>
      <c r="I814" s="11"/>
      <c r="J814" s="11"/>
      <c r="K814" s="11"/>
      <c r="L814" s="11"/>
      <c r="M814" s="76"/>
      <c r="N814" s="76"/>
    </row>
    <row r="815">
      <c r="A815" s="11"/>
      <c r="B815" s="11"/>
      <c r="C815" s="11"/>
      <c r="D815" s="11"/>
      <c r="E815" s="11"/>
      <c r="F815" s="11"/>
      <c r="G815" s="11"/>
      <c r="H815" s="11"/>
      <c r="I815" s="11"/>
      <c r="J815" s="11"/>
      <c r="K815" s="11"/>
      <c r="L815" s="11"/>
      <c r="M815" s="76"/>
      <c r="N815" s="76"/>
    </row>
    <row r="816">
      <c r="A816" s="11"/>
      <c r="B816" s="11"/>
      <c r="C816" s="11"/>
      <c r="D816" s="11"/>
      <c r="E816" s="11"/>
      <c r="F816" s="11"/>
      <c r="G816" s="11"/>
      <c r="H816" s="11"/>
      <c r="I816" s="11"/>
      <c r="J816" s="11"/>
      <c r="K816" s="11"/>
      <c r="L816" s="11"/>
      <c r="M816" s="76"/>
      <c r="N816" s="76"/>
    </row>
    <row r="817">
      <c r="A817" s="11"/>
      <c r="B817" s="11"/>
      <c r="C817" s="11"/>
      <c r="D817" s="11"/>
      <c r="E817" s="11"/>
      <c r="F817" s="11"/>
      <c r="G817" s="11"/>
      <c r="H817" s="11"/>
      <c r="I817" s="11"/>
      <c r="J817" s="11"/>
      <c r="K817" s="11"/>
      <c r="L817" s="11"/>
      <c r="M817" s="76"/>
      <c r="N817" s="76"/>
    </row>
    <row r="818">
      <c r="A818" s="11"/>
      <c r="B818" s="11"/>
      <c r="C818" s="11"/>
      <c r="D818" s="11"/>
      <c r="E818" s="11"/>
      <c r="F818" s="11"/>
      <c r="G818" s="11"/>
      <c r="H818" s="11"/>
      <c r="I818" s="11"/>
      <c r="J818" s="11"/>
      <c r="K818" s="11"/>
      <c r="L818" s="11"/>
      <c r="M818" s="76"/>
      <c r="N818" s="76"/>
    </row>
    <row r="819">
      <c r="A819" s="11"/>
      <c r="B819" s="11"/>
      <c r="C819" s="11"/>
      <c r="D819" s="11"/>
      <c r="E819" s="11"/>
      <c r="F819" s="11"/>
      <c r="G819" s="11"/>
      <c r="H819" s="11"/>
      <c r="I819" s="11"/>
      <c r="J819" s="11"/>
      <c r="K819" s="11"/>
      <c r="L819" s="11"/>
      <c r="M819" s="76"/>
      <c r="N819" s="76"/>
    </row>
    <row r="820">
      <c r="A820" s="11"/>
      <c r="B820" s="11"/>
      <c r="C820" s="11"/>
      <c r="D820" s="11"/>
      <c r="E820" s="11"/>
      <c r="F820" s="11"/>
      <c r="G820" s="11"/>
      <c r="H820" s="11"/>
      <c r="I820" s="11"/>
      <c r="J820" s="11"/>
      <c r="K820" s="11"/>
      <c r="L820" s="11"/>
      <c r="M820" s="76"/>
      <c r="N820" s="76"/>
    </row>
    <row r="821">
      <c r="A821" s="11"/>
      <c r="B821" s="11"/>
      <c r="C821" s="11"/>
      <c r="D821" s="11"/>
      <c r="E821" s="11"/>
      <c r="F821" s="11"/>
      <c r="G821" s="11"/>
      <c r="H821" s="11"/>
      <c r="I821" s="11"/>
      <c r="J821" s="11"/>
      <c r="K821" s="11"/>
      <c r="L821" s="11"/>
      <c r="M821" s="76"/>
      <c r="N821" s="76"/>
    </row>
    <row r="822">
      <c r="A822" s="11"/>
      <c r="B822" s="11"/>
      <c r="C822" s="11"/>
      <c r="D822" s="11"/>
      <c r="E822" s="11"/>
      <c r="F822" s="11"/>
      <c r="G822" s="11"/>
      <c r="H822" s="11"/>
      <c r="I822" s="11"/>
      <c r="J822" s="11"/>
      <c r="K822" s="11"/>
      <c r="L822" s="11"/>
      <c r="M822" s="76"/>
      <c r="N822" s="76"/>
    </row>
    <row r="823">
      <c r="A823" s="11"/>
      <c r="B823" s="11"/>
      <c r="C823" s="11"/>
      <c r="D823" s="11"/>
      <c r="E823" s="11"/>
      <c r="F823" s="11"/>
      <c r="G823" s="11"/>
      <c r="H823" s="11"/>
      <c r="I823" s="11"/>
      <c r="J823" s="11"/>
      <c r="K823" s="11"/>
      <c r="L823" s="11"/>
      <c r="M823" s="76"/>
      <c r="N823" s="76"/>
    </row>
    <row r="824">
      <c r="A824" s="11"/>
      <c r="B824" s="11"/>
      <c r="C824" s="11"/>
      <c r="D824" s="11"/>
      <c r="E824" s="11"/>
      <c r="F824" s="11"/>
      <c r="G824" s="11"/>
      <c r="H824" s="11"/>
      <c r="I824" s="11"/>
      <c r="J824" s="11"/>
      <c r="K824" s="11"/>
      <c r="L824" s="11"/>
      <c r="M824" s="76"/>
      <c r="N824" s="76"/>
    </row>
    <row r="825">
      <c r="A825" s="11"/>
      <c r="B825" s="11"/>
      <c r="C825" s="11"/>
      <c r="D825" s="11"/>
      <c r="E825" s="11"/>
      <c r="F825" s="11"/>
      <c r="G825" s="11"/>
      <c r="H825" s="11"/>
      <c r="I825" s="11"/>
      <c r="J825" s="11"/>
      <c r="K825" s="11"/>
      <c r="L825" s="11"/>
      <c r="M825" s="76"/>
      <c r="N825" s="76"/>
    </row>
    <row r="826">
      <c r="A826" s="11"/>
      <c r="B826" s="11"/>
      <c r="C826" s="11"/>
      <c r="D826" s="11"/>
      <c r="E826" s="11"/>
      <c r="F826" s="11"/>
      <c r="G826" s="11"/>
      <c r="H826" s="11"/>
      <c r="I826" s="11"/>
      <c r="J826" s="11"/>
      <c r="K826" s="11"/>
      <c r="L826" s="11"/>
      <c r="M826" s="76"/>
      <c r="N826" s="76"/>
    </row>
    <row r="827">
      <c r="A827" s="11"/>
      <c r="B827" s="11"/>
      <c r="C827" s="11"/>
      <c r="D827" s="11"/>
      <c r="E827" s="11"/>
      <c r="F827" s="11"/>
      <c r="G827" s="11"/>
      <c r="H827" s="11"/>
      <c r="I827" s="11"/>
      <c r="J827" s="11"/>
      <c r="K827" s="11"/>
      <c r="L827" s="11"/>
      <c r="M827" s="76"/>
      <c r="N827" s="76"/>
    </row>
    <row r="828">
      <c r="A828" s="11"/>
      <c r="B828" s="11"/>
      <c r="C828" s="11"/>
      <c r="D828" s="11"/>
      <c r="E828" s="11"/>
      <c r="F828" s="11"/>
      <c r="G828" s="11"/>
      <c r="H828" s="11"/>
      <c r="I828" s="11"/>
      <c r="J828" s="11"/>
      <c r="K828" s="11"/>
      <c r="L828" s="11"/>
      <c r="M828" s="76"/>
      <c r="N828" s="76"/>
    </row>
    <row r="829">
      <c r="A829" s="11"/>
      <c r="B829" s="11"/>
      <c r="C829" s="11"/>
      <c r="D829" s="11"/>
      <c r="E829" s="11"/>
      <c r="F829" s="11"/>
      <c r="G829" s="11"/>
      <c r="H829" s="11"/>
      <c r="I829" s="11"/>
      <c r="J829" s="11"/>
      <c r="K829" s="11"/>
      <c r="L829" s="11"/>
      <c r="M829" s="76"/>
      <c r="N829" s="76"/>
    </row>
    <row r="830">
      <c r="A830" s="11"/>
      <c r="B830" s="11"/>
      <c r="C830" s="11"/>
      <c r="D830" s="11"/>
      <c r="E830" s="11"/>
      <c r="F830" s="11"/>
      <c r="G830" s="11"/>
      <c r="H830" s="11"/>
      <c r="I830" s="11"/>
      <c r="J830" s="11"/>
      <c r="K830" s="11"/>
      <c r="L830" s="11"/>
      <c r="M830" s="76"/>
      <c r="N830" s="76"/>
    </row>
    <row r="831">
      <c r="A831" s="11"/>
      <c r="B831" s="11"/>
      <c r="C831" s="11"/>
      <c r="D831" s="11"/>
      <c r="E831" s="11"/>
      <c r="F831" s="11"/>
      <c r="G831" s="11"/>
      <c r="H831" s="11"/>
      <c r="I831" s="11"/>
      <c r="J831" s="11"/>
      <c r="K831" s="11"/>
      <c r="L831" s="11"/>
      <c r="M831" s="76"/>
      <c r="N831" s="76"/>
    </row>
    <row r="832">
      <c r="A832" s="11"/>
      <c r="B832" s="11"/>
      <c r="C832" s="11"/>
      <c r="D832" s="11"/>
      <c r="E832" s="11"/>
      <c r="F832" s="11"/>
      <c r="G832" s="11"/>
      <c r="H832" s="11"/>
      <c r="I832" s="11"/>
      <c r="J832" s="11"/>
      <c r="K832" s="11"/>
      <c r="L832" s="11"/>
      <c r="M832" s="76"/>
      <c r="N832" s="76"/>
    </row>
    <row r="833">
      <c r="A833" s="11"/>
      <c r="B833" s="11"/>
      <c r="C833" s="11"/>
      <c r="D833" s="11"/>
      <c r="E833" s="11"/>
      <c r="F833" s="11"/>
      <c r="G833" s="11"/>
      <c r="H833" s="11"/>
      <c r="I833" s="11"/>
      <c r="J833" s="11"/>
      <c r="K833" s="11"/>
      <c r="L833" s="11"/>
      <c r="M833" s="76"/>
      <c r="N833" s="76"/>
    </row>
    <row r="834">
      <c r="A834" s="11"/>
      <c r="B834" s="11"/>
      <c r="C834" s="11"/>
      <c r="D834" s="11"/>
      <c r="E834" s="11"/>
      <c r="F834" s="11"/>
      <c r="G834" s="11"/>
      <c r="H834" s="11"/>
      <c r="I834" s="11"/>
      <c r="J834" s="11"/>
      <c r="K834" s="11"/>
      <c r="L834" s="11"/>
      <c r="M834" s="76"/>
      <c r="N834" s="76"/>
    </row>
    <row r="835">
      <c r="A835" s="11"/>
      <c r="B835" s="11"/>
      <c r="C835" s="11"/>
      <c r="D835" s="11"/>
      <c r="E835" s="11"/>
      <c r="F835" s="11"/>
      <c r="G835" s="11"/>
      <c r="H835" s="11"/>
      <c r="I835" s="11"/>
      <c r="J835" s="11"/>
      <c r="K835" s="11"/>
      <c r="L835" s="11"/>
      <c r="M835" s="76"/>
      <c r="N835" s="76"/>
    </row>
    <row r="836">
      <c r="A836" s="11"/>
      <c r="B836" s="11"/>
      <c r="C836" s="11"/>
      <c r="D836" s="11"/>
      <c r="E836" s="11"/>
      <c r="F836" s="11"/>
      <c r="G836" s="11"/>
      <c r="H836" s="11"/>
      <c r="I836" s="11"/>
      <c r="J836" s="11"/>
      <c r="K836" s="11"/>
      <c r="L836" s="11"/>
      <c r="M836" s="76"/>
      <c r="N836" s="76"/>
    </row>
    <row r="837">
      <c r="A837" s="11"/>
      <c r="B837" s="11"/>
      <c r="C837" s="11"/>
      <c r="D837" s="11"/>
      <c r="E837" s="11"/>
      <c r="F837" s="11"/>
      <c r="G837" s="11"/>
      <c r="H837" s="11"/>
      <c r="I837" s="11"/>
      <c r="J837" s="11"/>
      <c r="K837" s="11"/>
      <c r="L837" s="11"/>
      <c r="M837" s="76"/>
      <c r="N837" s="76"/>
    </row>
    <row r="838">
      <c r="A838" s="11"/>
      <c r="B838" s="11"/>
      <c r="C838" s="11"/>
      <c r="D838" s="11"/>
      <c r="E838" s="11"/>
      <c r="F838" s="11"/>
      <c r="G838" s="11"/>
      <c r="H838" s="11"/>
      <c r="I838" s="11"/>
      <c r="J838" s="11"/>
      <c r="K838" s="11"/>
      <c r="L838" s="11"/>
      <c r="M838" s="76"/>
      <c r="N838" s="76"/>
    </row>
    <row r="839">
      <c r="A839" s="11"/>
      <c r="B839" s="11"/>
      <c r="C839" s="11"/>
      <c r="D839" s="11"/>
      <c r="E839" s="11"/>
      <c r="F839" s="11"/>
      <c r="G839" s="11"/>
      <c r="H839" s="11"/>
      <c r="I839" s="11"/>
      <c r="J839" s="11"/>
      <c r="K839" s="11"/>
      <c r="L839" s="11"/>
      <c r="M839" s="76"/>
      <c r="N839" s="76"/>
    </row>
    <row r="840">
      <c r="A840" s="11"/>
      <c r="B840" s="11"/>
      <c r="C840" s="11"/>
      <c r="D840" s="11"/>
      <c r="E840" s="11"/>
      <c r="F840" s="11"/>
      <c r="G840" s="11"/>
      <c r="H840" s="11"/>
      <c r="I840" s="11"/>
      <c r="J840" s="11"/>
      <c r="K840" s="11"/>
      <c r="L840" s="11"/>
      <c r="M840" s="76"/>
      <c r="N840" s="76"/>
    </row>
    <row r="841">
      <c r="A841" s="11"/>
      <c r="B841" s="11"/>
      <c r="C841" s="11"/>
      <c r="D841" s="11"/>
      <c r="E841" s="11"/>
      <c r="F841" s="11"/>
      <c r="G841" s="11"/>
      <c r="H841" s="11"/>
      <c r="I841" s="11"/>
      <c r="J841" s="11"/>
      <c r="K841" s="11"/>
      <c r="L841" s="11"/>
      <c r="M841" s="76"/>
      <c r="N841" s="76"/>
    </row>
    <row r="842">
      <c r="A842" s="11"/>
      <c r="B842" s="11"/>
      <c r="C842" s="11"/>
      <c r="D842" s="11"/>
      <c r="E842" s="11"/>
      <c r="F842" s="11"/>
      <c r="G842" s="11"/>
      <c r="H842" s="11"/>
      <c r="I842" s="11"/>
      <c r="J842" s="11"/>
      <c r="K842" s="11"/>
      <c r="L842" s="11"/>
      <c r="M842" s="76"/>
      <c r="N842" s="76"/>
    </row>
    <row r="843">
      <c r="A843" s="11"/>
      <c r="B843" s="11"/>
      <c r="C843" s="11"/>
      <c r="D843" s="11"/>
      <c r="E843" s="11"/>
      <c r="F843" s="11"/>
      <c r="G843" s="11"/>
      <c r="H843" s="11"/>
      <c r="I843" s="11"/>
      <c r="J843" s="11"/>
      <c r="K843" s="11"/>
      <c r="L843" s="11"/>
      <c r="M843" s="76"/>
      <c r="N843" s="76"/>
    </row>
    <row r="844">
      <c r="A844" s="11"/>
      <c r="B844" s="11"/>
      <c r="C844" s="11"/>
      <c r="D844" s="11"/>
      <c r="E844" s="11"/>
      <c r="F844" s="11"/>
      <c r="G844" s="11"/>
      <c r="H844" s="11"/>
      <c r="I844" s="11"/>
      <c r="J844" s="11"/>
      <c r="K844" s="11"/>
      <c r="L844" s="11"/>
      <c r="M844" s="76"/>
      <c r="N844" s="76"/>
    </row>
    <row r="845">
      <c r="A845" s="11"/>
      <c r="B845" s="11"/>
      <c r="C845" s="11"/>
      <c r="D845" s="11"/>
      <c r="E845" s="11"/>
      <c r="F845" s="11"/>
      <c r="G845" s="11"/>
      <c r="H845" s="11"/>
      <c r="I845" s="11"/>
      <c r="J845" s="11"/>
      <c r="K845" s="11"/>
      <c r="L845" s="11"/>
      <c r="M845" s="76"/>
      <c r="N845" s="76"/>
    </row>
    <row r="846">
      <c r="A846" s="11"/>
      <c r="B846" s="11"/>
      <c r="C846" s="11"/>
      <c r="D846" s="11"/>
      <c r="E846" s="11"/>
      <c r="F846" s="11"/>
      <c r="G846" s="11"/>
      <c r="H846" s="11"/>
      <c r="I846" s="11"/>
      <c r="J846" s="11"/>
      <c r="K846" s="11"/>
      <c r="L846" s="11"/>
      <c r="M846" s="76"/>
      <c r="N846" s="76"/>
    </row>
    <row r="847">
      <c r="A847" s="11"/>
      <c r="B847" s="11"/>
      <c r="C847" s="11"/>
      <c r="D847" s="11"/>
      <c r="E847" s="11"/>
      <c r="F847" s="11"/>
      <c r="G847" s="11"/>
      <c r="H847" s="11"/>
      <c r="I847" s="11"/>
      <c r="J847" s="11"/>
      <c r="K847" s="11"/>
      <c r="L847" s="11"/>
      <c r="M847" s="76"/>
      <c r="N847" s="76"/>
    </row>
    <row r="848">
      <c r="A848" s="11"/>
      <c r="B848" s="11"/>
      <c r="C848" s="11"/>
      <c r="D848" s="11"/>
      <c r="E848" s="11"/>
      <c r="F848" s="11"/>
      <c r="G848" s="11"/>
      <c r="H848" s="11"/>
      <c r="I848" s="11"/>
      <c r="J848" s="11"/>
      <c r="K848" s="11"/>
      <c r="L848" s="11"/>
      <c r="M848" s="76"/>
      <c r="N848" s="76"/>
    </row>
    <row r="849">
      <c r="A849" s="11"/>
      <c r="B849" s="11"/>
      <c r="C849" s="11"/>
      <c r="D849" s="11"/>
      <c r="E849" s="11"/>
      <c r="F849" s="11"/>
      <c r="G849" s="11"/>
      <c r="H849" s="11"/>
      <c r="I849" s="11"/>
      <c r="J849" s="11"/>
      <c r="K849" s="11"/>
      <c r="L849" s="11"/>
      <c r="M849" s="76"/>
      <c r="N849" s="76"/>
    </row>
    <row r="850">
      <c r="A850" s="11"/>
      <c r="B850" s="11"/>
      <c r="C850" s="11"/>
      <c r="D850" s="11"/>
      <c r="E850" s="11"/>
      <c r="F850" s="11"/>
      <c r="G850" s="11"/>
      <c r="H850" s="11"/>
      <c r="I850" s="11"/>
      <c r="J850" s="11"/>
      <c r="K850" s="11"/>
      <c r="L850" s="11"/>
      <c r="M850" s="76"/>
      <c r="N850" s="76"/>
    </row>
    <row r="851">
      <c r="A851" s="11"/>
      <c r="B851" s="11"/>
      <c r="C851" s="11"/>
      <c r="D851" s="11"/>
      <c r="E851" s="11"/>
      <c r="F851" s="11"/>
      <c r="G851" s="11"/>
      <c r="H851" s="11"/>
      <c r="I851" s="11"/>
      <c r="J851" s="11"/>
      <c r="K851" s="11"/>
      <c r="L851" s="11"/>
      <c r="M851" s="76"/>
      <c r="N851" s="76"/>
    </row>
    <row r="852">
      <c r="A852" s="11"/>
      <c r="B852" s="11"/>
      <c r="C852" s="11"/>
      <c r="D852" s="11"/>
      <c r="E852" s="11"/>
      <c r="F852" s="11"/>
      <c r="G852" s="11"/>
      <c r="H852" s="11"/>
      <c r="I852" s="11"/>
      <c r="J852" s="11"/>
      <c r="K852" s="11"/>
      <c r="L852" s="11"/>
      <c r="M852" s="76"/>
      <c r="N852" s="76"/>
    </row>
    <row r="853">
      <c r="A853" s="11"/>
      <c r="B853" s="11"/>
      <c r="C853" s="11"/>
      <c r="D853" s="11"/>
      <c r="E853" s="11"/>
      <c r="F853" s="11"/>
      <c r="G853" s="11"/>
      <c r="H853" s="11"/>
      <c r="I853" s="11"/>
      <c r="J853" s="11"/>
      <c r="K853" s="11"/>
      <c r="L853" s="11"/>
      <c r="M853" s="76"/>
      <c r="N853" s="76"/>
    </row>
    <row r="854">
      <c r="A854" s="11"/>
      <c r="B854" s="11"/>
      <c r="C854" s="11"/>
      <c r="D854" s="11"/>
      <c r="E854" s="11"/>
      <c r="F854" s="11"/>
      <c r="G854" s="11"/>
      <c r="H854" s="11"/>
      <c r="I854" s="11"/>
      <c r="J854" s="11"/>
      <c r="K854" s="11"/>
      <c r="L854" s="11"/>
      <c r="M854" s="76"/>
      <c r="N854" s="76"/>
    </row>
    <row r="855">
      <c r="A855" s="11"/>
      <c r="B855" s="11"/>
      <c r="C855" s="11"/>
      <c r="D855" s="11"/>
      <c r="E855" s="11"/>
      <c r="F855" s="11"/>
      <c r="G855" s="11"/>
      <c r="H855" s="11"/>
      <c r="I855" s="11"/>
      <c r="J855" s="11"/>
      <c r="K855" s="11"/>
      <c r="L855" s="11"/>
      <c r="M855" s="76"/>
      <c r="N855" s="76"/>
    </row>
    <row r="856">
      <c r="A856" s="11"/>
      <c r="B856" s="11"/>
      <c r="C856" s="11"/>
      <c r="D856" s="11"/>
      <c r="E856" s="11"/>
      <c r="F856" s="11"/>
      <c r="G856" s="11"/>
      <c r="H856" s="11"/>
      <c r="I856" s="11"/>
      <c r="J856" s="11"/>
      <c r="K856" s="11"/>
      <c r="L856" s="11"/>
      <c r="M856" s="76"/>
      <c r="N856" s="76"/>
    </row>
    <row r="857">
      <c r="A857" s="11"/>
      <c r="B857" s="11"/>
      <c r="C857" s="11"/>
      <c r="D857" s="11"/>
      <c r="E857" s="11"/>
      <c r="F857" s="11"/>
      <c r="G857" s="11"/>
      <c r="H857" s="11"/>
      <c r="I857" s="11"/>
      <c r="J857" s="11"/>
      <c r="K857" s="11"/>
      <c r="L857" s="11"/>
      <c r="M857" s="76"/>
      <c r="N857" s="76"/>
    </row>
    <row r="858">
      <c r="A858" s="11"/>
      <c r="B858" s="11"/>
      <c r="C858" s="11"/>
      <c r="D858" s="11"/>
      <c r="E858" s="11"/>
      <c r="F858" s="11"/>
      <c r="G858" s="11"/>
      <c r="H858" s="11"/>
      <c r="I858" s="11"/>
      <c r="J858" s="11"/>
      <c r="K858" s="11"/>
      <c r="L858" s="11"/>
      <c r="M858" s="76"/>
      <c r="N858" s="76"/>
    </row>
    <row r="859">
      <c r="A859" s="11"/>
      <c r="B859" s="11"/>
      <c r="C859" s="11"/>
      <c r="D859" s="11"/>
      <c r="E859" s="11"/>
      <c r="F859" s="11"/>
      <c r="G859" s="11"/>
      <c r="H859" s="11"/>
      <c r="I859" s="11"/>
      <c r="J859" s="11"/>
      <c r="K859" s="11"/>
      <c r="L859" s="11"/>
      <c r="M859" s="76"/>
      <c r="N859" s="76"/>
    </row>
    <row r="860">
      <c r="A860" s="11"/>
      <c r="B860" s="11"/>
      <c r="C860" s="11"/>
      <c r="D860" s="11"/>
      <c r="E860" s="11"/>
      <c r="F860" s="11"/>
      <c r="G860" s="11"/>
      <c r="H860" s="11"/>
      <c r="I860" s="11"/>
      <c r="J860" s="11"/>
      <c r="K860" s="11"/>
      <c r="L860" s="11"/>
      <c r="M860" s="76"/>
      <c r="N860" s="76"/>
    </row>
    <row r="861">
      <c r="A861" s="11"/>
      <c r="B861" s="11"/>
      <c r="C861" s="11"/>
      <c r="D861" s="11"/>
      <c r="E861" s="11"/>
      <c r="F861" s="11"/>
      <c r="G861" s="11"/>
      <c r="H861" s="11"/>
      <c r="I861" s="11"/>
      <c r="J861" s="11"/>
      <c r="K861" s="11"/>
      <c r="L861" s="11"/>
      <c r="M861" s="76"/>
      <c r="N861" s="76"/>
    </row>
    <row r="862">
      <c r="A862" s="11"/>
      <c r="B862" s="11"/>
      <c r="C862" s="11"/>
      <c r="D862" s="11"/>
      <c r="E862" s="11"/>
      <c r="F862" s="11"/>
      <c r="G862" s="11"/>
      <c r="H862" s="11"/>
      <c r="I862" s="11"/>
      <c r="J862" s="11"/>
      <c r="K862" s="11"/>
      <c r="L862" s="11"/>
      <c r="M862" s="76"/>
      <c r="N862" s="76"/>
    </row>
    <row r="863">
      <c r="A863" s="11"/>
      <c r="B863" s="11"/>
      <c r="C863" s="11"/>
      <c r="D863" s="11"/>
      <c r="E863" s="11"/>
      <c r="F863" s="11"/>
      <c r="G863" s="11"/>
      <c r="H863" s="11"/>
      <c r="I863" s="11"/>
      <c r="J863" s="11"/>
      <c r="K863" s="11"/>
      <c r="L863" s="11"/>
      <c r="M863" s="76"/>
      <c r="N863" s="76"/>
    </row>
    <row r="864">
      <c r="A864" s="11"/>
      <c r="B864" s="11"/>
      <c r="C864" s="11"/>
      <c r="D864" s="11"/>
      <c r="E864" s="11"/>
      <c r="F864" s="11"/>
      <c r="G864" s="11"/>
      <c r="H864" s="11"/>
      <c r="I864" s="11"/>
      <c r="J864" s="11"/>
      <c r="K864" s="11"/>
      <c r="L864" s="11"/>
      <c r="M864" s="76"/>
      <c r="N864" s="76"/>
    </row>
    <row r="865">
      <c r="A865" s="11"/>
      <c r="B865" s="11"/>
      <c r="C865" s="11"/>
      <c r="D865" s="11"/>
      <c r="E865" s="11"/>
      <c r="F865" s="11"/>
      <c r="G865" s="11"/>
      <c r="H865" s="11"/>
      <c r="I865" s="11"/>
      <c r="J865" s="11"/>
      <c r="K865" s="11"/>
      <c r="L865" s="11"/>
      <c r="M865" s="76"/>
      <c r="N865" s="76"/>
    </row>
    <row r="866">
      <c r="A866" s="11"/>
      <c r="B866" s="11"/>
      <c r="C866" s="11"/>
      <c r="D866" s="11"/>
      <c r="E866" s="11"/>
      <c r="F866" s="11"/>
      <c r="G866" s="11"/>
      <c r="H866" s="11"/>
      <c r="I866" s="11"/>
      <c r="J866" s="11"/>
      <c r="K866" s="11"/>
      <c r="L866" s="11"/>
      <c r="M866" s="76"/>
      <c r="N866" s="76"/>
    </row>
    <row r="867">
      <c r="A867" s="11"/>
      <c r="B867" s="11"/>
      <c r="C867" s="11"/>
      <c r="D867" s="11"/>
      <c r="E867" s="11"/>
      <c r="F867" s="11"/>
      <c r="G867" s="11"/>
      <c r="H867" s="11"/>
      <c r="I867" s="11"/>
      <c r="J867" s="11"/>
      <c r="K867" s="11"/>
      <c r="L867" s="11"/>
      <c r="M867" s="76"/>
      <c r="N867" s="76"/>
    </row>
    <row r="868">
      <c r="A868" s="11"/>
      <c r="B868" s="11"/>
      <c r="C868" s="11"/>
      <c r="D868" s="11"/>
      <c r="E868" s="11"/>
      <c r="F868" s="11"/>
      <c r="G868" s="11"/>
      <c r="H868" s="11"/>
      <c r="I868" s="11"/>
      <c r="J868" s="11"/>
      <c r="K868" s="11"/>
      <c r="L868" s="11"/>
      <c r="M868" s="76"/>
      <c r="N868" s="76"/>
    </row>
    <row r="869">
      <c r="A869" s="11"/>
      <c r="B869" s="11"/>
      <c r="C869" s="11"/>
      <c r="D869" s="11"/>
      <c r="E869" s="11"/>
      <c r="F869" s="11"/>
      <c r="G869" s="11"/>
      <c r="H869" s="11"/>
      <c r="I869" s="11"/>
      <c r="J869" s="11"/>
      <c r="K869" s="11"/>
      <c r="L869" s="11"/>
      <c r="M869" s="76"/>
      <c r="N869" s="76"/>
    </row>
    <row r="870">
      <c r="A870" s="11"/>
      <c r="B870" s="11"/>
      <c r="C870" s="11"/>
      <c r="D870" s="11"/>
      <c r="E870" s="11"/>
      <c r="F870" s="11"/>
      <c r="G870" s="11"/>
      <c r="H870" s="11"/>
      <c r="I870" s="11"/>
      <c r="J870" s="11"/>
      <c r="K870" s="11"/>
      <c r="L870" s="11"/>
      <c r="M870" s="76"/>
      <c r="N870" s="76"/>
    </row>
    <row r="871">
      <c r="A871" s="11"/>
      <c r="B871" s="11"/>
      <c r="C871" s="11"/>
      <c r="D871" s="11"/>
      <c r="E871" s="11"/>
      <c r="F871" s="11"/>
      <c r="G871" s="11"/>
      <c r="H871" s="11"/>
      <c r="I871" s="11"/>
      <c r="J871" s="11"/>
      <c r="K871" s="11"/>
      <c r="L871" s="11"/>
      <c r="M871" s="76"/>
      <c r="N871" s="76"/>
    </row>
    <row r="872">
      <c r="A872" s="11"/>
      <c r="B872" s="11"/>
      <c r="C872" s="11"/>
      <c r="D872" s="11"/>
      <c r="E872" s="11"/>
      <c r="F872" s="11"/>
      <c r="G872" s="11"/>
      <c r="H872" s="11"/>
      <c r="I872" s="11"/>
      <c r="J872" s="11"/>
      <c r="K872" s="11"/>
      <c r="L872" s="11"/>
      <c r="M872" s="76"/>
      <c r="N872" s="76"/>
    </row>
    <row r="873">
      <c r="A873" s="11"/>
      <c r="B873" s="11"/>
      <c r="C873" s="11"/>
      <c r="D873" s="11"/>
      <c r="E873" s="11"/>
      <c r="F873" s="11"/>
      <c r="G873" s="11"/>
      <c r="H873" s="11"/>
      <c r="I873" s="11"/>
      <c r="J873" s="11"/>
      <c r="K873" s="11"/>
      <c r="L873" s="11"/>
      <c r="M873" s="76"/>
      <c r="N873" s="76"/>
    </row>
    <row r="874">
      <c r="A874" s="11"/>
      <c r="B874" s="11"/>
      <c r="C874" s="11"/>
      <c r="D874" s="11"/>
      <c r="E874" s="11"/>
      <c r="F874" s="11"/>
      <c r="G874" s="11"/>
      <c r="H874" s="11"/>
      <c r="I874" s="11"/>
      <c r="J874" s="11"/>
      <c r="K874" s="11"/>
      <c r="L874" s="11"/>
      <c r="M874" s="76"/>
      <c r="N874" s="76"/>
    </row>
    <row r="875">
      <c r="A875" s="11"/>
      <c r="B875" s="11"/>
      <c r="C875" s="11"/>
      <c r="D875" s="11"/>
      <c r="E875" s="11"/>
      <c r="F875" s="11"/>
      <c r="G875" s="11"/>
      <c r="H875" s="11"/>
      <c r="I875" s="11"/>
      <c r="J875" s="11"/>
      <c r="K875" s="11"/>
      <c r="L875" s="11"/>
      <c r="M875" s="76"/>
      <c r="N875" s="76"/>
    </row>
    <row r="876">
      <c r="A876" s="11"/>
      <c r="B876" s="11"/>
      <c r="C876" s="11"/>
      <c r="D876" s="11"/>
      <c r="E876" s="11"/>
      <c r="F876" s="11"/>
      <c r="G876" s="11"/>
      <c r="H876" s="11"/>
      <c r="I876" s="11"/>
      <c r="J876" s="11"/>
      <c r="K876" s="11"/>
      <c r="L876" s="11"/>
      <c r="M876" s="76"/>
      <c r="N876" s="76"/>
    </row>
    <row r="877">
      <c r="A877" s="11"/>
      <c r="B877" s="11"/>
      <c r="C877" s="11"/>
      <c r="D877" s="11"/>
      <c r="E877" s="11"/>
      <c r="F877" s="11"/>
      <c r="G877" s="11"/>
      <c r="H877" s="11"/>
      <c r="I877" s="11"/>
      <c r="J877" s="11"/>
      <c r="K877" s="11"/>
      <c r="L877" s="11"/>
      <c r="M877" s="76"/>
      <c r="N877" s="76"/>
    </row>
    <row r="878">
      <c r="A878" s="11"/>
      <c r="B878" s="11"/>
      <c r="C878" s="11"/>
      <c r="D878" s="11"/>
      <c r="E878" s="11"/>
      <c r="F878" s="11"/>
      <c r="G878" s="11"/>
      <c r="H878" s="11"/>
      <c r="I878" s="11"/>
      <c r="J878" s="11"/>
      <c r="K878" s="11"/>
      <c r="L878" s="11"/>
      <c r="M878" s="76"/>
      <c r="N878" s="76"/>
    </row>
    <row r="879">
      <c r="A879" s="11"/>
      <c r="B879" s="11"/>
      <c r="C879" s="11"/>
      <c r="D879" s="11"/>
      <c r="E879" s="11"/>
      <c r="F879" s="11"/>
      <c r="G879" s="11"/>
      <c r="H879" s="11"/>
      <c r="I879" s="11"/>
      <c r="J879" s="11"/>
      <c r="K879" s="11"/>
      <c r="L879" s="11"/>
      <c r="M879" s="76"/>
      <c r="N879" s="76"/>
    </row>
    <row r="880">
      <c r="A880" s="11"/>
      <c r="B880" s="11"/>
      <c r="C880" s="11"/>
      <c r="D880" s="11"/>
      <c r="E880" s="11"/>
      <c r="F880" s="11"/>
      <c r="G880" s="11"/>
      <c r="H880" s="11"/>
      <c r="I880" s="11"/>
      <c r="J880" s="11"/>
      <c r="K880" s="11"/>
      <c r="L880" s="11"/>
      <c r="M880" s="76"/>
      <c r="N880" s="76"/>
    </row>
    <row r="881">
      <c r="A881" s="11"/>
      <c r="B881" s="11"/>
      <c r="C881" s="11"/>
      <c r="D881" s="11"/>
      <c r="E881" s="11"/>
      <c r="F881" s="11"/>
      <c r="G881" s="11"/>
      <c r="H881" s="11"/>
      <c r="I881" s="11"/>
      <c r="J881" s="11"/>
      <c r="K881" s="11"/>
      <c r="L881" s="11"/>
      <c r="M881" s="76"/>
      <c r="N881" s="76"/>
    </row>
    <row r="882">
      <c r="A882" s="11"/>
      <c r="B882" s="11"/>
      <c r="C882" s="11"/>
      <c r="D882" s="11"/>
      <c r="E882" s="11"/>
      <c r="F882" s="11"/>
      <c r="G882" s="11"/>
      <c r="H882" s="11"/>
      <c r="I882" s="11"/>
      <c r="J882" s="11"/>
      <c r="K882" s="11"/>
      <c r="L882" s="11"/>
      <c r="M882" s="76"/>
      <c r="N882" s="76"/>
    </row>
    <row r="883">
      <c r="A883" s="11"/>
      <c r="B883" s="11"/>
      <c r="C883" s="11"/>
      <c r="D883" s="11"/>
      <c r="E883" s="11"/>
      <c r="F883" s="11"/>
      <c r="G883" s="11"/>
      <c r="H883" s="11"/>
      <c r="I883" s="11"/>
      <c r="J883" s="11"/>
      <c r="K883" s="11"/>
      <c r="L883" s="11"/>
      <c r="M883" s="76"/>
      <c r="N883" s="76"/>
    </row>
    <row r="884">
      <c r="A884" s="11"/>
      <c r="B884" s="11"/>
      <c r="C884" s="11"/>
      <c r="D884" s="11"/>
      <c r="E884" s="11"/>
      <c r="F884" s="11"/>
      <c r="G884" s="11"/>
      <c r="H884" s="11"/>
      <c r="I884" s="11"/>
      <c r="J884" s="11"/>
      <c r="K884" s="11"/>
      <c r="L884" s="11"/>
      <c r="M884" s="76"/>
      <c r="N884" s="76"/>
    </row>
    <row r="885">
      <c r="A885" s="11"/>
      <c r="B885" s="11"/>
      <c r="C885" s="11"/>
      <c r="D885" s="11"/>
      <c r="E885" s="11"/>
      <c r="F885" s="11"/>
      <c r="G885" s="11"/>
      <c r="H885" s="11"/>
      <c r="I885" s="11"/>
      <c r="J885" s="11"/>
      <c r="K885" s="11"/>
      <c r="L885" s="11"/>
      <c r="M885" s="76"/>
      <c r="N885" s="76"/>
    </row>
    <row r="886">
      <c r="A886" s="11"/>
      <c r="B886" s="11"/>
      <c r="C886" s="11"/>
      <c r="D886" s="11"/>
      <c r="E886" s="11"/>
      <c r="F886" s="11"/>
      <c r="G886" s="11"/>
      <c r="H886" s="11"/>
      <c r="I886" s="11"/>
      <c r="J886" s="11"/>
      <c r="K886" s="11"/>
      <c r="L886" s="11"/>
      <c r="M886" s="76"/>
      <c r="N886" s="76"/>
    </row>
    <row r="887">
      <c r="A887" s="11"/>
      <c r="B887" s="11"/>
      <c r="C887" s="11"/>
      <c r="D887" s="11"/>
      <c r="E887" s="11"/>
      <c r="F887" s="11"/>
      <c r="G887" s="11"/>
      <c r="H887" s="11"/>
      <c r="I887" s="11"/>
      <c r="J887" s="11"/>
      <c r="K887" s="11"/>
      <c r="L887" s="11"/>
      <c r="M887" s="76"/>
      <c r="N887" s="76"/>
    </row>
    <row r="888">
      <c r="A888" s="11"/>
      <c r="B888" s="11"/>
      <c r="C888" s="11"/>
      <c r="D888" s="11"/>
      <c r="E888" s="11"/>
      <c r="F888" s="11"/>
      <c r="G888" s="11"/>
      <c r="H888" s="11"/>
      <c r="I888" s="11"/>
      <c r="J888" s="11"/>
      <c r="K888" s="11"/>
      <c r="L888" s="11"/>
      <c r="M888" s="76"/>
      <c r="N888" s="76"/>
    </row>
    <row r="889">
      <c r="A889" s="11"/>
      <c r="B889" s="11"/>
      <c r="C889" s="11"/>
      <c r="D889" s="11"/>
      <c r="E889" s="11"/>
      <c r="F889" s="11"/>
      <c r="G889" s="11"/>
      <c r="H889" s="11"/>
      <c r="I889" s="11"/>
      <c r="J889" s="11"/>
      <c r="K889" s="11"/>
      <c r="L889" s="11"/>
      <c r="M889" s="76"/>
      <c r="N889" s="76"/>
    </row>
    <row r="890">
      <c r="A890" s="11"/>
      <c r="B890" s="11"/>
      <c r="C890" s="11"/>
      <c r="D890" s="11"/>
      <c r="E890" s="11"/>
      <c r="F890" s="11"/>
      <c r="G890" s="11"/>
      <c r="H890" s="11"/>
      <c r="I890" s="11"/>
      <c r="J890" s="11"/>
      <c r="K890" s="11"/>
      <c r="L890" s="11"/>
      <c r="M890" s="76"/>
      <c r="N890" s="76"/>
    </row>
    <row r="891">
      <c r="A891" s="11"/>
      <c r="B891" s="11"/>
      <c r="C891" s="11"/>
      <c r="D891" s="11"/>
      <c r="E891" s="11"/>
      <c r="F891" s="11"/>
      <c r="G891" s="11"/>
      <c r="H891" s="11"/>
      <c r="I891" s="11"/>
      <c r="J891" s="11"/>
      <c r="K891" s="11"/>
      <c r="L891" s="11"/>
      <c r="M891" s="76"/>
      <c r="N891" s="76"/>
    </row>
    <row r="892">
      <c r="A892" s="11"/>
      <c r="B892" s="11"/>
      <c r="C892" s="11"/>
      <c r="D892" s="11"/>
      <c r="E892" s="11"/>
      <c r="F892" s="11"/>
      <c r="G892" s="11"/>
      <c r="H892" s="11"/>
      <c r="I892" s="11"/>
      <c r="J892" s="11"/>
      <c r="K892" s="11"/>
      <c r="L892" s="11"/>
      <c r="M892" s="76"/>
      <c r="N892" s="76"/>
    </row>
    <row r="893">
      <c r="A893" s="11"/>
      <c r="B893" s="11"/>
      <c r="C893" s="11"/>
      <c r="D893" s="11"/>
      <c r="E893" s="11"/>
      <c r="F893" s="11"/>
      <c r="G893" s="11"/>
      <c r="H893" s="11"/>
      <c r="I893" s="11"/>
      <c r="J893" s="11"/>
      <c r="K893" s="11"/>
      <c r="L893" s="11"/>
      <c r="M893" s="76"/>
      <c r="N893" s="76"/>
    </row>
    <row r="894">
      <c r="A894" s="11"/>
      <c r="B894" s="11"/>
      <c r="C894" s="11"/>
      <c r="D894" s="11"/>
      <c r="E894" s="11"/>
      <c r="F894" s="11"/>
      <c r="G894" s="11"/>
      <c r="H894" s="11"/>
      <c r="I894" s="11"/>
      <c r="J894" s="11"/>
      <c r="K894" s="11"/>
      <c r="L894" s="11"/>
      <c r="M894" s="76"/>
      <c r="N894" s="76"/>
    </row>
    <row r="895">
      <c r="A895" s="11"/>
      <c r="B895" s="11"/>
      <c r="C895" s="11"/>
      <c r="D895" s="11"/>
      <c r="E895" s="11"/>
      <c r="F895" s="11"/>
      <c r="G895" s="11"/>
      <c r="H895" s="11"/>
      <c r="I895" s="11"/>
      <c r="J895" s="11"/>
      <c r="K895" s="11"/>
      <c r="L895" s="11"/>
      <c r="M895" s="76"/>
      <c r="N895" s="76"/>
    </row>
    <row r="896">
      <c r="A896" s="11"/>
      <c r="B896" s="11"/>
      <c r="C896" s="11"/>
      <c r="D896" s="11"/>
      <c r="E896" s="11"/>
      <c r="F896" s="11"/>
      <c r="G896" s="11"/>
      <c r="H896" s="11"/>
      <c r="I896" s="11"/>
      <c r="J896" s="11"/>
      <c r="K896" s="11"/>
      <c r="L896" s="11"/>
      <c r="M896" s="76"/>
      <c r="N896" s="76"/>
    </row>
    <row r="897">
      <c r="A897" s="11"/>
      <c r="B897" s="11"/>
      <c r="C897" s="11"/>
      <c r="D897" s="11"/>
      <c r="E897" s="11"/>
      <c r="F897" s="11"/>
      <c r="G897" s="11"/>
      <c r="H897" s="11"/>
      <c r="I897" s="11"/>
      <c r="J897" s="11"/>
      <c r="K897" s="11"/>
      <c r="L897" s="11"/>
      <c r="M897" s="76"/>
      <c r="N897" s="76"/>
    </row>
    <row r="898">
      <c r="A898" s="11"/>
      <c r="B898" s="11"/>
      <c r="C898" s="11"/>
      <c r="D898" s="11"/>
      <c r="E898" s="11"/>
      <c r="F898" s="11"/>
      <c r="G898" s="11"/>
      <c r="H898" s="11"/>
      <c r="I898" s="11"/>
      <c r="J898" s="11"/>
      <c r="K898" s="11"/>
      <c r="L898" s="11"/>
      <c r="M898" s="76"/>
      <c r="N898" s="76"/>
    </row>
    <row r="899">
      <c r="A899" s="11"/>
      <c r="B899" s="11"/>
      <c r="C899" s="11"/>
      <c r="D899" s="11"/>
      <c r="E899" s="11"/>
      <c r="F899" s="11"/>
      <c r="G899" s="11"/>
      <c r="H899" s="11"/>
      <c r="I899" s="11"/>
      <c r="J899" s="11"/>
      <c r="K899" s="11"/>
      <c r="L899" s="11"/>
      <c r="M899" s="76"/>
      <c r="N899" s="76"/>
    </row>
    <row r="900">
      <c r="A900" s="11"/>
      <c r="B900" s="11"/>
      <c r="C900" s="11"/>
      <c r="D900" s="11"/>
      <c r="E900" s="11"/>
      <c r="F900" s="11"/>
      <c r="G900" s="11"/>
      <c r="H900" s="11"/>
      <c r="I900" s="11"/>
      <c r="J900" s="11"/>
      <c r="K900" s="11"/>
      <c r="L900" s="11"/>
      <c r="M900" s="76"/>
      <c r="N900" s="76"/>
    </row>
    <row r="901">
      <c r="A901" s="11"/>
      <c r="B901" s="11"/>
      <c r="C901" s="11"/>
      <c r="D901" s="11"/>
      <c r="E901" s="11"/>
      <c r="F901" s="11"/>
      <c r="G901" s="11"/>
      <c r="H901" s="11"/>
      <c r="I901" s="11"/>
      <c r="J901" s="11"/>
      <c r="K901" s="11"/>
      <c r="L901" s="11"/>
      <c r="M901" s="76"/>
      <c r="N901" s="76"/>
    </row>
    <row r="902">
      <c r="A902" s="11"/>
      <c r="B902" s="11"/>
      <c r="C902" s="11"/>
      <c r="D902" s="11"/>
      <c r="E902" s="11"/>
      <c r="F902" s="11"/>
      <c r="G902" s="11"/>
      <c r="H902" s="11"/>
      <c r="I902" s="11"/>
      <c r="J902" s="11"/>
      <c r="K902" s="11"/>
      <c r="L902" s="11"/>
      <c r="M902" s="76"/>
      <c r="N902" s="76"/>
    </row>
    <row r="903">
      <c r="A903" s="11"/>
      <c r="B903" s="11"/>
      <c r="C903" s="11"/>
      <c r="D903" s="11"/>
      <c r="E903" s="11"/>
      <c r="F903" s="11"/>
      <c r="G903" s="11"/>
      <c r="H903" s="11"/>
      <c r="I903" s="11"/>
      <c r="J903" s="11"/>
      <c r="K903" s="11"/>
      <c r="L903" s="11"/>
      <c r="M903" s="76"/>
      <c r="N903" s="76"/>
    </row>
    <row r="904">
      <c r="A904" s="11"/>
      <c r="B904" s="11"/>
      <c r="C904" s="11"/>
      <c r="D904" s="11"/>
      <c r="E904" s="11"/>
      <c r="F904" s="11"/>
      <c r="G904" s="11"/>
      <c r="H904" s="11"/>
      <c r="I904" s="11"/>
      <c r="J904" s="11"/>
      <c r="K904" s="11"/>
      <c r="L904" s="11"/>
      <c r="M904" s="76"/>
      <c r="N904" s="76"/>
    </row>
    <row r="905">
      <c r="A905" s="11"/>
      <c r="B905" s="11"/>
      <c r="C905" s="11"/>
      <c r="D905" s="11"/>
      <c r="E905" s="11"/>
      <c r="F905" s="11"/>
      <c r="G905" s="11"/>
      <c r="H905" s="11"/>
      <c r="I905" s="11"/>
      <c r="J905" s="11"/>
      <c r="K905" s="11"/>
      <c r="L905" s="11"/>
      <c r="M905" s="76"/>
      <c r="N905" s="76"/>
    </row>
    <row r="906">
      <c r="A906" s="11"/>
      <c r="B906" s="11"/>
      <c r="C906" s="11"/>
      <c r="D906" s="11"/>
      <c r="E906" s="11"/>
      <c r="F906" s="11"/>
      <c r="G906" s="11"/>
      <c r="H906" s="11"/>
      <c r="I906" s="11"/>
      <c r="J906" s="11"/>
      <c r="K906" s="11"/>
      <c r="L906" s="11"/>
      <c r="M906" s="76"/>
      <c r="N906" s="76"/>
    </row>
    <row r="907">
      <c r="A907" s="11"/>
      <c r="B907" s="11"/>
      <c r="C907" s="11"/>
      <c r="D907" s="11"/>
      <c r="E907" s="11"/>
      <c r="F907" s="11"/>
      <c r="G907" s="11"/>
      <c r="H907" s="11"/>
      <c r="I907" s="11"/>
      <c r="J907" s="11"/>
      <c r="K907" s="11"/>
      <c r="L907" s="11"/>
      <c r="M907" s="76"/>
      <c r="N907" s="76"/>
    </row>
    <row r="908">
      <c r="A908" s="11"/>
      <c r="B908" s="11"/>
      <c r="C908" s="11"/>
      <c r="D908" s="11"/>
      <c r="E908" s="11"/>
      <c r="F908" s="11"/>
      <c r="G908" s="11"/>
      <c r="H908" s="11"/>
      <c r="I908" s="11"/>
      <c r="J908" s="11"/>
      <c r="K908" s="11"/>
      <c r="L908" s="11"/>
      <c r="M908" s="76"/>
      <c r="N908" s="76"/>
    </row>
    <row r="909">
      <c r="A909" s="11"/>
      <c r="B909" s="11"/>
      <c r="C909" s="11"/>
      <c r="D909" s="11"/>
      <c r="E909" s="11"/>
      <c r="F909" s="11"/>
      <c r="G909" s="11"/>
      <c r="H909" s="11"/>
      <c r="I909" s="11"/>
      <c r="J909" s="11"/>
      <c r="K909" s="11"/>
      <c r="L909" s="11"/>
      <c r="M909" s="76"/>
      <c r="N909" s="76"/>
    </row>
    <row r="910">
      <c r="A910" s="11"/>
      <c r="B910" s="11"/>
      <c r="C910" s="11"/>
      <c r="D910" s="11"/>
      <c r="E910" s="11"/>
      <c r="F910" s="11"/>
      <c r="G910" s="11"/>
      <c r="H910" s="11"/>
      <c r="I910" s="11"/>
      <c r="J910" s="11"/>
      <c r="K910" s="11"/>
      <c r="L910" s="11"/>
      <c r="M910" s="76"/>
      <c r="N910" s="76"/>
    </row>
    <row r="911">
      <c r="A911" s="11"/>
      <c r="B911" s="11"/>
      <c r="C911" s="11"/>
      <c r="D911" s="11"/>
      <c r="E911" s="11"/>
      <c r="F911" s="11"/>
      <c r="G911" s="11"/>
      <c r="H911" s="11"/>
      <c r="I911" s="11"/>
      <c r="J911" s="11"/>
      <c r="K911" s="11"/>
      <c r="L911" s="11"/>
      <c r="M911" s="76"/>
      <c r="N911" s="76"/>
    </row>
    <row r="912">
      <c r="A912" s="11"/>
      <c r="B912" s="11"/>
      <c r="C912" s="11"/>
      <c r="D912" s="11"/>
      <c r="E912" s="11"/>
      <c r="F912" s="11"/>
      <c r="G912" s="11"/>
      <c r="H912" s="11"/>
      <c r="I912" s="11"/>
      <c r="J912" s="11"/>
      <c r="K912" s="11"/>
      <c r="L912" s="11"/>
      <c r="M912" s="76"/>
      <c r="N912" s="76"/>
    </row>
    <row r="913">
      <c r="A913" s="11"/>
      <c r="B913" s="11"/>
      <c r="C913" s="11"/>
      <c r="D913" s="11"/>
      <c r="E913" s="11"/>
      <c r="F913" s="11"/>
      <c r="G913" s="11"/>
      <c r="H913" s="11"/>
      <c r="I913" s="11"/>
      <c r="J913" s="11"/>
      <c r="K913" s="11"/>
      <c r="L913" s="11"/>
      <c r="M913" s="76"/>
      <c r="N913" s="76"/>
    </row>
    <row r="914">
      <c r="A914" s="11"/>
      <c r="B914" s="11"/>
      <c r="C914" s="11"/>
      <c r="D914" s="11"/>
      <c r="E914" s="11"/>
      <c r="F914" s="11"/>
      <c r="G914" s="11"/>
      <c r="H914" s="11"/>
      <c r="I914" s="11"/>
      <c r="J914" s="11"/>
      <c r="K914" s="11"/>
      <c r="L914" s="11"/>
      <c r="M914" s="76"/>
      <c r="N914" s="76"/>
    </row>
    <row r="915">
      <c r="A915" s="11"/>
      <c r="B915" s="11"/>
      <c r="C915" s="11"/>
      <c r="D915" s="11"/>
      <c r="E915" s="11"/>
      <c r="F915" s="11"/>
      <c r="G915" s="11"/>
      <c r="H915" s="11"/>
      <c r="I915" s="11"/>
      <c r="J915" s="11"/>
      <c r="K915" s="11"/>
      <c r="L915" s="11"/>
      <c r="M915" s="76"/>
      <c r="N915" s="76"/>
    </row>
    <row r="916">
      <c r="A916" s="11"/>
      <c r="B916" s="11"/>
      <c r="C916" s="11"/>
      <c r="D916" s="11"/>
      <c r="E916" s="11"/>
      <c r="F916" s="11"/>
      <c r="G916" s="11"/>
      <c r="H916" s="11"/>
      <c r="I916" s="11"/>
      <c r="J916" s="11"/>
      <c r="K916" s="11"/>
      <c r="L916" s="11"/>
      <c r="M916" s="76"/>
      <c r="N916" s="76"/>
    </row>
    <row r="917">
      <c r="A917" s="11"/>
      <c r="B917" s="11"/>
      <c r="C917" s="11"/>
      <c r="D917" s="11"/>
      <c r="E917" s="11"/>
      <c r="F917" s="11"/>
      <c r="G917" s="11"/>
      <c r="H917" s="11"/>
      <c r="I917" s="11"/>
      <c r="J917" s="11"/>
      <c r="K917" s="11"/>
      <c r="L917" s="11"/>
      <c r="M917" s="76"/>
      <c r="N917" s="76"/>
    </row>
    <row r="918">
      <c r="A918" s="11"/>
      <c r="B918" s="11"/>
      <c r="C918" s="11"/>
      <c r="D918" s="11"/>
      <c r="E918" s="11"/>
      <c r="F918" s="11"/>
      <c r="G918" s="11"/>
      <c r="H918" s="11"/>
      <c r="I918" s="11"/>
      <c r="J918" s="11"/>
      <c r="K918" s="11"/>
      <c r="L918" s="11"/>
      <c r="M918" s="76"/>
      <c r="N918" s="76"/>
    </row>
    <row r="919">
      <c r="A919" s="11"/>
      <c r="B919" s="11"/>
      <c r="C919" s="11"/>
      <c r="D919" s="11"/>
      <c r="E919" s="11"/>
      <c r="F919" s="11"/>
      <c r="G919" s="11"/>
      <c r="H919" s="11"/>
      <c r="I919" s="11"/>
      <c r="J919" s="11"/>
      <c r="K919" s="11"/>
      <c r="L919" s="11"/>
      <c r="M919" s="76"/>
      <c r="N919" s="76"/>
    </row>
    <row r="920">
      <c r="A920" s="11"/>
      <c r="B920" s="11"/>
      <c r="C920" s="11"/>
      <c r="D920" s="11"/>
      <c r="E920" s="11"/>
      <c r="F920" s="11"/>
      <c r="G920" s="11"/>
      <c r="H920" s="11"/>
      <c r="I920" s="11"/>
      <c r="J920" s="11"/>
      <c r="K920" s="11"/>
      <c r="L920" s="11"/>
      <c r="M920" s="76"/>
      <c r="N920" s="76"/>
    </row>
    <row r="921">
      <c r="A921" s="11"/>
      <c r="B921" s="11"/>
      <c r="C921" s="11"/>
      <c r="D921" s="11"/>
      <c r="E921" s="11"/>
      <c r="F921" s="11"/>
      <c r="G921" s="11"/>
      <c r="H921" s="11"/>
      <c r="I921" s="11"/>
      <c r="J921" s="11"/>
      <c r="K921" s="11"/>
      <c r="L921" s="11"/>
      <c r="M921" s="76"/>
      <c r="N921" s="76"/>
    </row>
    <row r="922">
      <c r="A922" s="11"/>
      <c r="B922" s="11"/>
      <c r="C922" s="11"/>
      <c r="D922" s="11"/>
      <c r="E922" s="11"/>
      <c r="F922" s="11"/>
      <c r="G922" s="11"/>
      <c r="H922" s="11"/>
      <c r="I922" s="11"/>
      <c r="J922" s="11"/>
      <c r="K922" s="11"/>
      <c r="L922" s="11"/>
      <c r="M922" s="76"/>
      <c r="N922" s="76"/>
    </row>
    <row r="923">
      <c r="A923" s="11"/>
      <c r="B923" s="11"/>
      <c r="C923" s="11"/>
      <c r="D923" s="11"/>
      <c r="E923" s="11"/>
      <c r="F923" s="11"/>
      <c r="G923" s="11"/>
      <c r="H923" s="11"/>
      <c r="I923" s="11"/>
      <c r="J923" s="11"/>
      <c r="K923" s="11"/>
      <c r="L923" s="11"/>
      <c r="M923" s="76"/>
      <c r="N923" s="76"/>
    </row>
    <row r="924">
      <c r="A924" s="11"/>
      <c r="B924" s="11"/>
      <c r="C924" s="11"/>
      <c r="D924" s="11"/>
      <c r="E924" s="11"/>
      <c r="F924" s="11"/>
      <c r="G924" s="11"/>
      <c r="H924" s="11"/>
      <c r="I924" s="11"/>
      <c r="J924" s="11"/>
      <c r="K924" s="11"/>
      <c r="L924" s="11"/>
      <c r="M924" s="76"/>
      <c r="N924" s="76"/>
    </row>
    <row r="925">
      <c r="A925" s="11"/>
      <c r="B925" s="11"/>
      <c r="C925" s="11"/>
      <c r="D925" s="11"/>
      <c r="E925" s="11"/>
      <c r="F925" s="11"/>
      <c r="G925" s="11"/>
      <c r="H925" s="11"/>
      <c r="I925" s="11"/>
      <c r="J925" s="11"/>
      <c r="K925" s="11"/>
      <c r="L925" s="11"/>
      <c r="M925" s="76"/>
      <c r="N925" s="76"/>
    </row>
    <row r="926">
      <c r="A926" s="11"/>
      <c r="B926" s="11"/>
      <c r="C926" s="11"/>
      <c r="D926" s="11"/>
      <c r="E926" s="11"/>
      <c r="F926" s="11"/>
      <c r="G926" s="11"/>
      <c r="H926" s="11"/>
      <c r="I926" s="11"/>
      <c r="J926" s="11"/>
      <c r="K926" s="11"/>
      <c r="L926" s="11"/>
      <c r="M926" s="76"/>
      <c r="N926" s="76"/>
    </row>
    <row r="927">
      <c r="A927" s="11"/>
      <c r="B927" s="11"/>
      <c r="C927" s="11"/>
      <c r="D927" s="11"/>
      <c r="E927" s="11"/>
      <c r="F927" s="11"/>
      <c r="G927" s="11"/>
      <c r="H927" s="11"/>
      <c r="I927" s="11"/>
      <c r="J927" s="11"/>
      <c r="K927" s="11"/>
      <c r="L927" s="11"/>
      <c r="M927" s="76"/>
      <c r="N927" s="76"/>
    </row>
    <row r="928">
      <c r="A928" s="11"/>
      <c r="B928" s="11"/>
      <c r="C928" s="11"/>
      <c r="D928" s="11"/>
      <c r="E928" s="11"/>
      <c r="F928" s="11"/>
      <c r="G928" s="11"/>
      <c r="H928" s="11"/>
      <c r="I928" s="11"/>
      <c r="J928" s="11"/>
      <c r="K928" s="11"/>
      <c r="L928" s="11"/>
      <c r="M928" s="76"/>
      <c r="N928" s="76"/>
    </row>
    <row r="929">
      <c r="A929" s="11"/>
      <c r="B929" s="11"/>
      <c r="C929" s="11"/>
      <c r="D929" s="11"/>
      <c r="E929" s="11"/>
      <c r="F929" s="11"/>
      <c r="G929" s="11"/>
      <c r="H929" s="11"/>
      <c r="I929" s="11"/>
      <c r="J929" s="11"/>
      <c r="K929" s="11"/>
      <c r="L929" s="11"/>
      <c r="M929" s="76"/>
      <c r="N929" s="76"/>
    </row>
    <row r="930">
      <c r="A930" s="11"/>
      <c r="B930" s="11"/>
      <c r="C930" s="11"/>
      <c r="D930" s="11"/>
      <c r="E930" s="11"/>
      <c r="F930" s="11"/>
      <c r="G930" s="11"/>
      <c r="H930" s="11"/>
      <c r="I930" s="11"/>
      <c r="J930" s="11"/>
      <c r="K930" s="11"/>
      <c r="L930" s="11"/>
      <c r="M930" s="76"/>
      <c r="N930" s="76"/>
    </row>
    <row r="931">
      <c r="A931" s="11"/>
      <c r="B931" s="11"/>
      <c r="C931" s="11"/>
      <c r="D931" s="11"/>
      <c r="E931" s="11"/>
      <c r="F931" s="11"/>
      <c r="G931" s="11"/>
      <c r="H931" s="11"/>
      <c r="I931" s="11"/>
      <c r="J931" s="11"/>
      <c r="K931" s="11"/>
      <c r="L931" s="11"/>
      <c r="M931" s="76"/>
      <c r="N931" s="76"/>
    </row>
    <row r="932">
      <c r="A932" s="11"/>
      <c r="B932" s="11"/>
      <c r="C932" s="11"/>
      <c r="D932" s="11"/>
      <c r="E932" s="11"/>
      <c r="F932" s="11"/>
      <c r="G932" s="11"/>
      <c r="H932" s="11"/>
      <c r="I932" s="11"/>
      <c r="J932" s="11"/>
      <c r="K932" s="11"/>
      <c r="L932" s="11"/>
      <c r="M932" s="76"/>
      <c r="N932" s="76"/>
    </row>
    <row r="933">
      <c r="A933" s="11"/>
      <c r="B933" s="11"/>
      <c r="C933" s="11"/>
      <c r="D933" s="11"/>
      <c r="E933" s="11"/>
      <c r="F933" s="11"/>
      <c r="G933" s="11"/>
      <c r="H933" s="11"/>
      <c r="I933" s="11"/>
      <c r="J933" s="11"/>
      <c r="K933" s="11"/>
      <c r="L933" s="11"/>
      <c r="M933" s="76"/>
      <c r="N933" s="76"/>
    </row>
    <row r="934">
      <c r="A934" s="11"/>
      <c r="B934" s="11"/>
      <c r="C934" s="11"/>
      <c r="D934" s="11"/>
      <c r="E934" s="11"/>
      <c r="F934" s="11"/>
      <c r="G934" s="11"/>
      <c r="H934" s="11"/>
      <c r="I934" s="11"/>
      <c r="J934" s="11"/>
      <c r="K934" s="11"/>
      <c r="L934" s="11"/>
      <c r="M934" s="76"/>
      <c r="N934" s="76"/>
    </row>
    <row r="935">
      <c r="A935" s="11"/>
      <c r="B935" s="11"/>
      <c r="C935" s="11"/>
      <c r="D935" s="11"/>
      <c r="E935" s="11"/>
      <c r="F935" s="11"/>
      <c r="G935" s="11"/>
      <c r="H935" s="11"/>
      <c r="I935" s="11"/>
      <c r="J935" s="11"/>
      <c r="K935" s="11"/>
      <c r="L935" s="11"/>
      <c r="M935" s="76"/>
      <c r="N935" s="76"/>
    </row>
    <row r="936">
      <c r="A936" s="11"/>
      <c r="B936" s="11"/>
      <c r="C936" s="11"/>
      <c r="D936" s="11"/>
      <c r="E936" s="11"/>
      <c r="F936" s="11"/>
      <c r="G936" s="11"/>
      <c r="H936" s="11"/>
      <c r="I936" s="11"/>
      <c r="J936" s="11"/>
      <c r="K936" s="11"/>
      <c r="L936" s="11"/>
      <c r="M936" s="76"/>
      <c r="N936" s="76"/>
    </row>
    <row r="937">
      <c r="A937" s="11"/>
      <c r="B937" s="11"/>
      <c r="C937" s="11"/>
      <c r="D937" s="11"/>
      <c r="E937" s="11"/>
      <c r="F937" s="11"/>
      <c r="G937" s="11"/>
      <c r="H937" s="11"/>
      <c r="I937" s="11"/>
      <c r="J937" s="11"/>
      <c r="K937" s="11"/>
      <c r="L937" s="11"/>
      <c r="M937" s="76"/>
      <c r="N937" s="76"/>
    </row>
    <row r="938">
      <c r="A938" s="11"/>
      <c r="B938" s="11"/>
      <c r="C938" s="11"/>
      <c r="D938" s="11"/>
      <c r="E938" s="11"/>
      <c r="F938" s="11"/>
      <c r="G938" s="11"/>
      <c r="H938" s="11"/>
      <c r="I938" s="11"/>
      <c r="J938" s="11"/>
      <c r="K938" s="11"/>
      <c r="L938" s="11"/>
      <c r="M938" s="76"/>
      <c r="N938" s="76"/>
    </row>
    <row r="939">
      <c r="A939" s="11"/>
      <c r="B939" s="11"/>
      <c r="C939" s="11"/>
      <c r="D939" s="11"/>
      <c r="E939" s="11"/>
      <c r="F939" s="11"/>
      <c r="G939" s="11"/>
      <c r="H939" s="11"/>
      <c r="I939" s="11"/>
      <c r="J939" s="11"/>
      <c r="K939" s="11"/>
      <c r="L939" s="11"/>
      <c r="M939" s="76"/>
      <c r="N939" s="76"/>
    </row>
    <row r="940">
      <c r="A940" s="11"/>
      <c r="B940" s="11"/>
      <c r="C940" s="11"/>
      <c r="D940" s="11"/>
      <c r="E940" s="11"/>
      <c r="F940" s="11"/>
      <c r="G940" s="11"/>
      <c r="H940" s="11"/>
      <c r="I940" s="11"/>
      <c r="J940" s="11"/>
      <c r="K940" s="11"/>
      <c r="L940" s="11"/>
      <c r="M940" s="76"/>
      <c r="N940" s="76"/>
    </row>
    <row r="941">
      <c r="A941" s="11"/>
      <c r="B941" s="11"/>
      <c r="C941" s="11"/>
      <c r="D941" s="11"/>
      <c r="E941" s="11"/>
      <c r="F941" s="11"/>
      <c r="G941" s="11"/>
      <c r="H941" s="11"/>
      <c r="I941" s="11"/>
      <c r="J941" s="11"/>
      <c r="K941" s="11"/>
      <c r="L941" s="11"/>
      <c r="M941" s="76"/>
      <c r="N941" s="76"/>
    </row>
    <row r="942">
      <c r="A942" s="11"/>
      <c r="B942" s="11"/>
      <c r="C942" s="11"/>
      <c r="D942" s="11"/>
      <c r="E942" s="11"/>
      <c r="F942" s="11"/>
      <c r="G942" s="11"/>
      <c r="H942" s="11"/>
      <c r="I942" s="11"/>
      <c r="J942" s="11"/>
      <c r="K942" s="11"/>
      <c r="L942" s="11"/>
      <c r="M942" s="76"/>
      <c r="N942" s="76"/>
    </row>
    <row r="943">
      <c r="A943" s="11"/>
      <c r="B943" s="11"/>
      <c r="C943" s="11"/>
      <c r="D943" s="11"/>
      <c r="E943" s="11"/>
      <c r="F943" s="11"/>
      <c r="G943" s="11"/>
      <c r="H943" s="11"/>
      <c r="I943" s="11"/>
      <c r="J943" s="11"/>
      <c r="K943" s="11"/>
      <c r="L943" s="11"/>
      <c r="M943" s="76"/>
      <c r="N943" s="76"/>
    </row>
    <row r="944">
      <c r="A944" s="11"/>
      <c r="B944" s="11"/>
      <c r="C944" s="11"/>
      <c r="D944" s="11"/>
      <c r="E944" s="11"/>
      <c r="F944" s="11"/>
      <c r="G944" s="11"/>
      <c r="H944" s="11"/>
      <c r="I944" s="11"/>
      <c r="J944" s="11"/>
      <c r="K944" s="11"/>
      <c r="L944" s="11"/>
      <c r="M944" s="76"/>
      <c r="N944" s="76"/>
    </row>
    <row r="945">
      <c r="A945" s="11"/>
      <c r="B945" s="11"/>
      <c r="C945" s="11"/>
      <c r="D945" s="11"/>
      <c r="E945" s="11"/>
      <c r="F945" s="11"/>
      <c r="G945" s="11"/>
      <c r="H945" s="11"/>
      <c r="I945" s="11"/>
      <c r="J945" s="11"/>
      <c r="K945" s="11"/>
      <c r="L945" s="11"/>
      <c r="M945" s="76"/>
      <c r="N945" s="76"/>
    </row>
    <row r="946">
      <c r="A946" s="11"/>
      <c r="B946" s="11"/>
      <c r="C946" s="11"/>
      <c r="D946" s="11"/>
      <c r="E946" s="11"/>
      <c r="F946" s="11"/>
      <c r="G946" s="11"/>
      <c r="H946" s="11"/>
      <c r="I946" s="11"/>
      <c r="J946" s="11"/>
      <c r="K946" s="11"/>
      <c r="L946" s="11"/>
      <c r="M946" s="76"/>
      <c r="N946" s="76"/>
    </row>
    <row r="947">
      <c r="A947" s="11"/>
      <c r="B947" s="11"/>
      <c r="C947" s="11"/>
      <c r="D947" s="11"/>
      <c r="E947" s="11"/>
      <c r="F947" s="11"/>
      <c r="G947" s="11"/>
      <c r="H947" s="11"/>
      <c r="I947" s="11"/>
      <c r="J947" s="11"/>
      <c r="K947" s="11"/>
      <c r="L947" s="11"/>
      <c r="M947" s="76"/>
      <c r="N947" s="76"/>
    </row>
    <row r="948">
      <c r="A948" s="11"/>
      <c r="B948" s="11"/>
      <c r="C948" s="11"/>
      <c r="D948" s="11"/>
      <c r="E948" s="11"/>
      <c r="F948" s="11"/>
      <c r="G948" s="11"/>
      <c r="H948" s="11"/>
      <c r="I948" s="11"/>
      <c r="J948" s="11"/>
      <c r="K948" s="11"/>
      <c r="L948" s="11"/>
      <c r="M948" s="76"/>
      <c r="N948" s="76"/>
    </row>
    <row r="949">
      <c r="A949" s="11"/>
      <c r="B949" s="11"/>
      <c r="C949" s="11"/>
      <c r="D949" s="11"/>
      <c r="E949" s="11"/>
      <c r="F949" s="11"/>
      <c r="G949" s="11"/>
      <c r="H949" s="11"/>
      <c r="I949" s="11"/>
      <c r="J949" s="11"/>
      <c r="K949" s="11"/>
      <c r="L949" s="11"/>
      <c r="M949" s="76"/>
      <c r="N949" s="76"/>
    </row>
    <row r="950">
      <c r="A950" s="11"/>
      <c r="B950" s="11"/>
      <c r="C950" s="11"/>
      <c r="D950" s="11"/>
      <c r="E950" s="11"/>
      <c r="F950" s="11"/>
      <c r="G950" s="11"/>
      <c r="H950" s="11"/>
      <c r="I950" s="11"/>
      <c r="J950" s="11"/>
      <c r="K950" s="11"/>
      <c r="L950" s="11"/>
      <c r="M950" s="76"/>
      <c r="N950" s="76"/>
    </row>
    <row r="951">
      <c r="A951" s="11"/>
      <c r="B951" s="11"/>
      <c r="C951" s="11"/>
      <c r="D951" s="11"/>
      <c r="E951" s="11"/>
      <c r="F951" s="11"/>
      <c r="G951" s="11"/>
      <c r="H951" s="11"/>
      <c r="I951" s="11"/>
      <c r="J951" s="11"/>
      <c r="K951" s="11"/>
      <c r="L951" s="11"/>
      <c r="M951" s="76"/>
      <c r="N951" s="76"/>
    </row>
    <row r="952">
      <c r="A952" s="11"/>
      <c r="B952" s="11"/>
      <c r="C952" s="11"/>
      <c r="D952" s="11"/>
      <c r="E952" s="11"/>
      <c r="F952" s="11"/>
      <c r="G952" s="11"/>
      <c r="H952" s="11"/>
      <c r="I952" s="11"/>
      <c r="J952" s="11"/>
      <c r="K952" s="11"/>
      <c r="L952" s="11"/>
      <c r="M952" s="76"/>
      <c r="N952" s="76"/>
    </row>
    <row r="953">
      <c r="A953" s="11"/>
      <c r="B953" s="11"/>
      <c r="C953" s="11"/>
      <c r="D953" s="11"/>
      <c r="E953" s="11"/>
      <c r="F953" s="11"/>
      <c r="G953" s="11"/>
      <c r="H953" s="11"/>
      <c r="I953" s="11"/>
      <c r="J953" s="11"/>
      <c r="K953" s="11"/>
      <c r="L953" s="11"/>
      <c r="M953" s="76"/>
      <c r="N953" s="76"/>
    </row>
    <row r="954">
      <c r="A954" s="11"/>
      <c r="B954" s="11"/>
      <c r="C954" s="11"/>
      <c r="D954" s="11"/>
      <c r="E954" s="11"/>
      <c r="F954" s="11"/>
      <c r="G954" s="11"/>
      <c r="H954" s="11"/>
      <c r="I954" s="11"/>
      <c r="J954" s="11"/>
      <c r="K954" s="11"/>
      <c r="L954" s="11"/>
      <c r="M954" s="76"/>
      <c r="N954" s="76"/>
    </row>
    <row r="955">
      <c r="A955" s="11"/>
      <c r="B955" s="11"/>
      <c r="C955" s="11"/>
      <c r="D955" s="11"/>
      <c r="E955" s="11"/>
      <c r="F955" s="11"/>
      <c r="G955" s="11"/>
      <c r="H955" s="11"/>
      <c r="I955" s="11"/>
      <c r="J955" s="11"/>
      <c r="K955" s="11"/>
      <c r="L955" s="11"/>
      <c r="M955" s="76"/>
      <c r="N955" s="76"/>
    </row>
    <row r="956">
      <c r="A956" s="11"/>
      <c r="B956" s="11"/>
      <c r="C956" s="11"/>
      <c r="D956" s="11"/>
      <c r="E956" s="11"/>
      <c r="F956" s="11"/>
      <c r="G956" s="11"/>
      <c r="H956" s="11"/>
      <c r="I956" s="11"/>
      <c r="J956" s="11"/>
      <c r="K956" s="11"/>
      <c r="L956" s="11"/>
      <c r="M956" s="76"/>
      <c r="N956" s="76"/>
    </row>
    <row r="957">
      <c r="A957" s="11"/>
      <c r="B957" s="11"/>
      <c r="C957" s="11"/>
      <c r="D957" s="11"/>
      <c r="E957" s="11"/>
      <c r="F957" s="11"/>
      <c r="G957" s="11"/>
      <c r="H957" s="11"/>
      <c r="I957" s="11"/>
      <c r="J957" s="11"/>
      <c r="K957" s="11"/>
      <c r="L957" s="11"/>
      <c r="M957" s="76"/>
      <c r="N957" s="76"/>
    </row>
    <row r="958">
      <c r="A958" s="11"/>
      <c r="B958" s="11"/>
      <c r="C958" s="11"/>
      <c r="D958" s="11"/>
      <c r="E958" s="11"/>
      <c r="F958" s="11"/>
      <c r="G958" s="11"/>
      <c r="H958" s="11"/>
      <c r="I958" s="11"/>
      <c r="J958" s="11"/>
      <c r="K958" s="11"/>
      <c r="L958" s="11"/>
      <c r="M958" s="76"/>
      <c r="N958" s="76"/>
    </row>
    <row r="959">
      <c r="A959" s="11"/>
      <c r="B959" s="11"/>
      <c r="C959" s="11"/>
      <c r="D959" s="11"/>
      <c r="E959" s="11"/>
      <c r="F959" s="11"/>
      <c r="G959" s="11"/>
      <c r="H959" s="11"/>
      <c r="I959" s="11"/>
      <c r="J959" s="11"/>
      <c r="K959" s="11"/>
      <c r="L959" s="11"/>
      <c r="M959" s="76"/>
      <c r="N959" s="76"/>
    </row>
    <row r="960">
      <c r="A960" s="11"/>
      <c r="B960" s="11"/>
      <c r="C960" s="11"/>
      <c r="D960" s="11"/>
      <c r="E960" s="11"/>
      <c r="F960" s="11"/>
      <c r="G960" s="11"/>
      <c r="H960" s="11"/>
      <c r="I960" s="11"/>
      <c r="J960" s="11"/>
      <c r="K960" s="11"/>
      <c r="L960" s="11"/>
      <c r="M960" s="76"/>
      <c r="N960" s="76"/>
    </row>
    <row r="961">
      <c r="A961" s="11"/>
      <c r="B961" s="11"/>
      <c r="C961" s="11"/>
      <c r="D961" s="11"/>
      <c r="E961" s="11"/>
      <c r="F961" s="11"/>
      <c r="G961" s="11"/>
      <c r="H961" s="11"/>
      <c r="I961" s="11"/>
      <c r="J961" s="11"/>
      <c r="K961" s="11"/>
      <c r="L961" s="11"/>
      <c r="M961" s="76"/>
      <c r="N961" s="76"/>
    </row>
    <row r="962">
      <c r="A962" s="11"/>
      <c r="B962" s="11"/>
      <c r="C962" s="11"/>
      <c r="D962" s="11"/>
      <c r="E962" s="11"/>
      <c r="F962" s="11"/>
      <c r="G962" s="11"/>
      <c r="H962" s="11"/>
      <c r="I962" s="11"/>
      <c r="J962" s="11"/>
      <c r="K962" s="11"/>
      <c r="L962" s="11"/>
      <c r="M962" s="76"/>
      <c r="N962" s="76"/>
    </row>
    <row r="963">
      <c r="A963" s="11"/>
      <c r="B963" s="11"/>
      <c r="C963" s="11"/>
      <c r="D963" s="11"/>
      <c r="E963" s="11"/>
      <c r="F963" s="11"/>
      <c r="G963" s="11"/>
      <c r="H963" s="11"/>
      <c r="I963" s="11"/>
      <c r="J963" s="11"/>
      <c r="K963" s="11"/>
      <c r="L963" s="11"/>
      <c r="M963" s="76"/>
      <c r="N963" s="76"/>
    </row>
    <row r="964">
      <c r="A964" s="11"/>
      <c r="B964" s="11"/>
      <c r="C964" s="11"/>
      <c r="D964" s="11"/>
      <c r="E964" s="11"/>
      <c r="F964" s="11"/>
      <c r="G964" s="11"/>
      <c r="H964" s="11"/>
      <c r="I964" s="11"/>
      <c r="J964" s="11"/>
      <c r="K964" s="11"/>
      <c r="L964" s="11"/>
      <c r="M964" s="76"/>
      <c r="N964" s="76"/>
    </row>
    <row r="965">
      <c r="A965" s="11"/>
      <c r="B965" s="11"/>
      <c r="C965" s="11"/>
      <c r="D965" s="11"/>
      <c r="E965" s="11"/>
      <c r="F965" s="11"/>
      <c r="G965" s="11"/>
      <c r="H965" s="11"/>
      <c r="I965" s="11"/>
      <c r="J965" s="11"/>
      <c r="K965" s="11"/>
      <c r="L965" s="11"/>
      <c r="M965" s="76"/>
      <c r="N965" s="76"/>
    </row>
    <row r="966">
      <c r="A966" s="11"/>
      <c r="B966" s="11"/>
      <c r="C966" s="11"/>
      <c r="D966" s="11"/>
      <c r="E966" s="11"/>
      <c r="F966" s="11"/>
      <c r="G966" s="11"/>
      <c r="H966" s="11"/>
      <c r="I966" s="11"/>
      <c r="J966" s="11"/>
      <c r="K966" s="11"/>
      <c r="L966" s="11"/>
      <c r="M966" s="76"/>
      <c r="N966" s="76"/>
    </row>
    <row r="967">
      <c r="A967" s="11"/>
      <c r="B967" s="11"/>
      <c r="C967" s="11"/>
      <c r="D967" s="11"/>
      <c r="E967" s="11"/>
      <c r="F967" s="11"/>
      <c r="G967" s="11"/>
      <c r="H967" s="11"/>
      <c r="I967" s="11"/>
      <c r="J967" s="11"/>
      <c r="K967" s="11"/>
      <c r="L967" s="11"/>
      <c r="M967" s="76"/>
      <c r="N967" s="76"/>
    </row>
    <row r="968">
      <c r="A968" s="11"/>
      <c r="B968" s="11"/>
      <c r="C968" s="11"/>
      <c r="D968" s="11"/>
      <c r="E968" s="11"/>
      <c r="F968" s="11"/>
      <c r="G968" s="11"/>
      <c r="H968" s="11"/>
      <c r="I968" s="11"/>
      <c r="J968" s="11"/>
      <c r="K968" s="11"/>
      <c r="L968" s="11"/>
      <c r="M968" s="76"/>
      <c r="N968" s="76"/>
    </row>
    <row r="969">
      <c r="A969" s="11"/>
      <c r="B969" s="11"/>
      <c r="C969" s="11"/>
      <c r="D969" s="11"/>
      <c r="E969" s="11"/>
      <c r="F969" s="11"/>
      <c r="G969" s="11"/>
      <c r="H969" s="11"/>
      <c r="I969" s="11"/>
      <c r="J969" s="11"/>
      <c r="K969" s="11"/>
      <c r="L969" s="11"/>
      <c r="M969" s="76"/>
      <c r="N969" s="76"/>
    </row>
    <row r="970">
      <c r="A970" s="11"/>
      <c r="B970" s="11"/>
      <c r="C970" s="11"/>
      <c r="D970" s="11"/>
      <c r="E970" s="11"/>
      <c r="F970" s="11"/>
      <c r="G970" s="11"/>
      <c r="H970" s="11"/>
      <c r="I970" s="11"/>
      <c r="J970" s="11"/>
      <c r="K970" s="11"/>
      <c r="L970" s="11"/>
      <c r="M970" s="76"/>
      <c r="N970" s="76"/>
    </row>
    <row r="971">
      <c r="A971" s="11"/>
      <c r="B971" s="11"/>
      <c r="C971" s="11"/>
      <c r="D971" s="11"/>
      <c r="E971" s="11"/>
      <c r="F971" s="11"/>
      <c r="G971" s="11"/>
      <c r="H971" s="11"/>
      <c r="I971" s="11"/>
      <c r="J971" s="11"/>
      <c r="K971" s="11"/>
      <c r="L971" s="11"/>
      <c r="M971" s="76"/>
      <c r="N971" s="76"/>
    </row>
    <row r="972">
      <c r="A972" s="11"/>
      <c r="B972" s="11"/>
      <c r="C972" s="11"/>
      <c r="D972" s="11"/>
      <c r="E972" s="11"/>
      <c r="F972" s="11"/>
      <c r="G972" s="11"/>
      <c r="H972" s="11"/>
      <c r="I972" s="11"/>
      <c r="J972" s="11"/>
      <c r="K972" s="11"/>
      <c r="L972" s="11"/>
      <c r="M972" s="76"/>
      <c r="N972" s="76"/>
    </row>
    <row r="973">
      <c r="A973" s="11"/>
      <c r="B973" s="11"/>
      <c r="C973" s="11"/>
      <c r="D973" s="11"/>
      <c r="E973" s="11"/>
      <c r="F973" s="11"/>
      <c r="G973" s="11"/>
      <c r="H973" s="11"/>
      <c r="I973" s="11"/>
      <c r="J973" s="11"/>
      <c r="K973" s="11"/>
      <c r="L973" s="11"/>
      <c r="M973" s="76"/>
      <c r="N973" s="76"/>
    </row>
    <row r="974">
      <c r="A974" s="11"/>
      <c r="B974" s="11"/>
      <c r="C974" s="11"/>
      <c r="D974" s="11"/>
      <c r="E974" s="11"/>
      <c r="F974" s="11"/>
      <c r="G974" s="11"/>
      <c r="H974" s="11"/>
      <c r="I974" s="11"/>
      <c r="J974" s="11"/>
      <c r="K974" s="11"/>
      <c r="L974" s="11"/>
      <c r="M974" s="76"/>
      <c r="N974" s="76"/>
    </row>
    <row r="975">
      <c r="A975" s="11"/>
      <c r="B975" s="11"/>
      <c r="C975" s="11"/>
      <c r="D975" s="11"/>
      <c r="E975" s="11"/>
      <c r="F975" s="11"/>
      <c r="G975" s="11"/>
      <c r="H975" s="11"/>
      <c r="I975" s="11"/>
      <c r="J975" s="11"/>
      <c r="K975" s="11"/>
      <c r="L975" s="11"/>
      <c r="M975" s="76"/>
      <c r="N975" s="76"/>
    </row>
    <row r="976">
      <c r="A976" s="11"/>
      <c r="B976" s="11"/>
      <c r="C976" s="11"/>
      <c r="D976" s="11"/>
      <c r="E976" s="11"/>
      <c r="F976" s="11"/>
      <c r="G976" s="11"/>
      <c r="H976" s="11"/>
      <c r="I976" s="11"/>
      <c r="J976" s="11"/>
      <c r="K976" s="11"/>
      <c r="L976" s="11"/>
      <c r="M976" s="76"/>
      <c r="N976" s="76"/>
    </row>
    <row r="977">
      <c r="A977" s="11"/>
      <c r="B977" s="11"/>
      <c r="C977" s="11"/>
      <c r="D977" s="11"/>
      <c r="E977" s="11"/>
      <c r="F977" s="11"/>
      <c r="G977" s="11"/>
      <c r="H977" s="11"/>
      <c r="I977" s="11"/>
      <c r="J977" s="11"/>
      <c r="K977" s="11"/>
      <c r="L977" s="11"/>
      <c r="M977" s="76"/>
      <c r="N977" s="76"/>
    </row>
    <row r="978">
      <c r="A978" s="11"/>
      <c r="B978" s="11"/>
      <c r="C978" s="11"/>
      <c r="D978" s="11"/>
      <c r="E978" s="11"/>
      <c r="F978" s="11"/>
      <c r="G978" s="11"/>
      <c r="H978" s="11"/>
      <c r="I978" s="11"/>
      <c r="J978" s="11"/>
      <c r="K978" s="11"/>
      <c r="L978" s="11"/>
      <c r="M978" s="76"/>
      <c r="N978" s="76"/>
    </row>
    <row r="979">
      <c r="A979" s="11"/>
      <c r="B979" s="11"/>
      <c r="C979" s="11"/>
      <c r="D979" s="11"/>
      <c r="E979" s="11"/>
      <c r="F979" s="11"/>
      <c r="G979" s="11"/>
      <c r="H979" s="11"/>
      <c r="I979" s="11"/>
      <c r="J979" s="11"/>
      <c r="K979" s="11"/>
      <c r="L979" s="11"/>
      <c r="M979" s="76"/>
      <c r="N979" s="76"/>
    </row>
    <row r="980">
      <c r="A980" s="11"/>
      <c r="B980" s="11"/>
      <c r="C980" s="11"/>
      <c r="D980" s="11"/>
      <c r="E980" s="11"/>
      <c r="F980" s="11"/>
      <c r="G980" s="11"/>
      <c r="H980" s="11"/>
      <c r="I980" s="11"/>
      <c r="J980" s="11"/>
      <c r="K980" s="11"/>
      <c r="L980" s="11"/>
      <c r="M980" s="76"/>
      <c r="N980" s="76"/>
    </row>
    <row r="981">
      <c r="A981" s="11"/>
      <c r="B981" s="11"/>
      <c r="C981" s="11"/>
      <c r="D981" s="11"/>
      <c r="E981" s="11"/>
      <c r="F981" s="11"/>
      <c r="G981" s="11"/>
      <c r="H981" s="11"/>
      <c r="I981" s="11"/>
      <c r="J981" s="11"/>
      <c r="K981" s="11"/>
      <c r="L981" s="11"/>
      <c r="M981" s="76"/>
      <c r="N981" s="76"/>
    </row>
    <row r="982">
      <c r="A982" s="11"/>
      <c r="B982" s="11"/>
      <c r="C982" s="11"/>
      <c r="D982" s="11"/>
      <c r="E982" s="11"/>
      <c r="F982" s="11"/>
      <c r="G982" s="11"/>
      <c r="H982" s="11"/>
      <c r="I982" s="11"/>
      <c r="J982" s="11"/>
      <c r="K982" s="11"/>
      <c r="L982" s="11"/>
      <c r="M982" s="76"/>
      <c r="N982" s="76"/>
    </row>
    <row r="983">
      <c r="A983" s="11"/>
      <c r="B983" s="11"/>
      <c r="C983" s="11"/>
      <c r="D983" s="11"/>
      <c r="E983" s="11"/>
      <c r="F983" s="11"/>
      <c r="G983" s="11"/>
      <c r="H983" s="11"/>
      <c r="I983" s="11"/>
      <c r="J983" s="11"/>
      <c r="K983" s="11"/>
      <c r="L983" s="11"/>
      <c r="M983" s="76"/>
      <c r="N983" s="76"/>
    </row>
    <row r="984">
      <c r="A984" s="11"/>
      <c r="B984" s="11"/>
      <c r="C984" s="11"/>
      <c r="D984" s="11"/>
      <c r="E984" s="11"/>
      <c r="F984" s="11"/>
      <c r="G984" s="11"/>
      <c r="H984" s="11"/>
      <c r="I984" s="11"/>
      <c r="J984" s="11"/>
      <c r="K984" s="11"/>
      <c r="L984" s="11"/>
      <c r="M984" s="76"/>
      <c r="N984" s="76"/>
    </row>
    <row r="985">
      <c r="A985" s="11"/>
      <c r="B985" s="11"/>
      <c r="C985" s="11"/>
      <c r="D985" s="11"/>
      <c r="E985" s="11"/>
      <c r="F985" s="11"/>
      <c r="G985" s="11"/>
      <c r="H985" s="11"/>
      <c r="I985" s="11"/>
      <c r="J985" s="11"/>
      <c r="K985" s="11"/>
      <c r="L985" s="11"/>
      <c r="M985" s="76"/>
      <c r="N985" s="76"/>
    </row>
    <row r="986">
      <c r="A986" s="11"/>
      <c r="B986" s="11"/>
      <c r="C986" s="11"/>
      <c r="D986" s="11"/>
      <c r="E986" s="11"/>
      <c r="F986" s="11"/>
      <c r="G986" s="11"/>
      <c r="H986" s="11"/>
      <c r="I986" s="11"/>
      <c r="J986" s="11"/>
      <c r="K986" s="11"/>
      <c r="L986" s="11"/>
      <c r="M986" s="76"/>
      <c r="N986" s="76"/>
    </row>
    <row r="987">
      <c r="A987" s="11"/>
      <c r="B987" s="11"/>
      <c r="C987" s="11"/>
      <c r="D987" s="11"/>
      <c r="E987" s="11"/>
      <c r="F987" s="11"/>
      <c r="G987" s="11"/>
      <c r="H987" s="11"/>
      <c r="I987" s="11"/>
      <c r="J987" s="11"/>
      <c r="K987" s="11"/>
      <c r="L987" s="11"/>
      <c r="M987" s="76"/>
      <c r="N987" s="76"/>
    </row>
    <row r="988">
      <c r="A988" s="11"/>
      <c r="B988" s="11"/>
      <c r="C988" s="11"/>
      <c r="D988" s="11"/>
      <c r="E988" s="11"/>
      <c r="F988" s="11"/>
      <c r="G988" s="11"/>
      <c r="H988" s="11"/>
      <c r="I988" s="11"/>
      <c r="J988" s="11"/>
      <c r="K988" s="11"/>
      <c r="L988" s="11"/>
      <c r="M988" s="76"/>
      <c r="N988" s="76"/>
    </row>
    <row r="989">
      <c r="A989" s="11"/>
      <c r="B989" s="11"/>
      <c r="C989" s="11"/>
      <c r="D989" s="11"/>
      <c r="E989" s="11"/>
      <c r="F989" s="11"/>
      <c r="G989" s="11"/>
      <c r="H989" s="11"/>
      <c r="I989" s="11"/>
      <c r="J989" s="11"/>
      <c r="K989" s="11"/>
      <c r="L989" s="11"/>
      <c r="M989" s="76"/>
      <c r="N989" s="76"/>
    </row>
    <row r="990">
      <c r="A990" s="11"/>
      <c r="B990" s="11"/>
      <c r="C990" s="11"/>
      <c r="D990" s="11"/>
      <c r="E990" s="11"/>
      <c r="F990" s="11"/>
      <c r="G990" s="11"/>
      <c r="H990" s="11"/>
      <c r="I990" s="11"/>
      <c r="J990" s="11"/>
      <c r="K990" s="11"/>
      <c r="L990" s="11"/>
      <c r="M990" s="76"/>
      <c r="N990" s="76"/>
    </row>
    <row r="991">
      <c r="A991" s="11"/>
      <c r="B991" s="11"/>
      <c r="C991" s="11"/>
      <c r="D991" s="11"/>
      <c r="E991" s="11"/>
      <c r="F991" s="11"/>
      <c r="G991" s="11"/>
      <c r="H991" s="11"/>
      <c r="I991" s="11"/>
      <c r="J991" s="11"/>
      <c r="K991" s="11"/>
      <c r="L991" s="11"/>
      <c r="M991" s="76"/>
      <c r="N991" s="76"/>
    </row>
    <row r="992">
      <c r="A992" s="11"/>
      <c r="B992" s="11"/>
      <c r="C992" s="11"/>
      <c r="D992" s="11"/>
      <c r="E992" s="11"/>
      <c r="F992" s="11"/>
      <c r="G992" s="11"/>
      <c r="H992" s="11"/>
      <c r="I992" s="11"/>
      <c r="J992" s="11"/>
      <c r="K992" s="11"/>
      <c r="L992" s="11"/>
      <c r="M992" s="76"/>
      <c r="N992" s="76"/>
    </row>
    <row r="993">
      <c r="A993" s="11"/>
      <c r="B993" s="11"/>
      <c r="C993" s="11"/>
      <c r="D993" s="11"/>
      <c r="E993" s="11"/>
      <c r="F993" s="11"/>
      <c r="G993" s="11"/>
      <c r="H993" s="11"/>
      <c r="I993" s="11"/>
      <c r="J993" s="11"/>
      <c r="K993" s="11"/>
      <c r="L993" s="11"/>
      <c r="M993" s="76"/>
      <c r="N993" s="76"/>
    </row>
    <row r="994">
      <c r="A994" s="11"/>
      <c r="B994" s="11"/>
      <c r="C994" s="11"/>
      <c r="D994" s="11"/>
      <c r="E994" s="11"/>
      <c r="F994" s="11"/>
      <c r="G994" s="11"/>
      <c r="H994" s="11"/>
      <c r="I994" s="11"/>
      <c r="J994" s="11"/>
      <c r="K994" s="11"/>
      <c r="L994" s="11"/>
      <c r="M994" s="76"/>
      <c r="N994" s="76"/>
    </row>
    <row r="995">
      <c r="A995" s="11"/>
      <c r="B995" s="11"/>
      <c r="C995" s="11"/>
      <c r="D995" s="11"/>
      <c r="E995" s="11"/>
      <c r="F995" s="11"/>
      <c r="G995" s="11"/>
      <c r="H995" s="11"/>
      <c r="I995" s="11"/>
      <c r="J995" s="11"/>
      <c r="K995" s="11"/>
      <c r="L995" s="11"/>
      <c r="M995" s="76"/>
      <c r="N995" s="76"/>
    </row>
    <row r="996">
      <c r="A996" s="11"/>
      <c r="B996" s="11"/>
      <c r="C996" s="11"/>
      <c r="D996" s="11"/>
      <c r="E996" s="11"/>
      <c r="F996" s="11"/>
      <c r="G996" s="11"/>
      <c r="H996" s="11"/>
      <c r="I996" s="11"/>
      <c r="J996" s="11"/>
      <c r="K996" s="11"/>
      <c r="L996" s="11"/>
      <c r="M996" s="76"/>
      <c r="N996" s="76"/>
    </row>
    <row r="997">
      <c r="A997" s="11"/>
      <c r="B997" s="11"/>
      <c r="C997" s="11"/>
      <c r="D997" s="11"/>
      <c r="E997" s="11"/>
      <c r="F997" s="11"/>
      <c r="G997" s="11"/>
      <c r="H997" s="11"/>
      <c r="I997" s="11"/>
      <c r="J997" s="11"/>
      <c r="K997" s="11"/>
      <c r="L997" s="11"/>
      <c r="M997" s="76"/>
      <c r="N997" s="76"/>
    </row>
    <row r="998">
      <c r="A998" s="11"/>
      <c r="B998" s="11"/>
      <c r="C998" s="11"/>
      <c r="D998" s="11"/>
      <c r="E998" s="11"/>
      <c r="F998" s="11"/>
      <c r="G998" s="11"/>
      <c r="H998" s="11"/>
      <c r="I998" s="11"/>
      <c r="J998" s="11"/>
      <c r="K998" s="11"/>
      <c r="L998" s="11"/>
      <c r="M998" s="76"/>
      <c r="N998" s="76"/>
    </row>
    <row r="999">
      <c r="A999" s="11"/>
      <c r="B999" s="11"/>
      <c r="C999" s="11"/>
      <c r="D999" s="11"/>
      <c r="E999" s="11"/>
      <c r="F999" s="11"/>
      <c r="G999" s="11"/>
      <c r="H999" s="11"/>
      <c r="I999" s="11"/>
      <c r="J999" s="11"/>
      <c r="K999" s="11"/>
      <c r="L999" s="11"/>
      <c r="M999" s="76"/>
      <c r="N999" s="76"/>
    </row>
    <row r="1000">
      <c r="A1000" s="11"/>
      <c r="B1000" s="11"/>
      <c r="C1000" s="11"/>
      <c r="D1000" s="11"/>
      <c r="E1000" s="11"/>
      <c r="F1000" s="11"/>
      <c r="G1000" s="11"/>
      <c r="H1000" s="11"/>
      <c r="I1000" s="11"/>
      <c r="J1000" s="11"/>
      <c r="K1000" s="11"/>
      <c r="L1000" s="11"/>
      <c r="M1000" s="76"/>
      <c r="N1000" s="76"/>
    </row>
    <row r="1001">
      <c r="A1001" s="11"/>
      <c r="B1001" s="11"/>
      <c r="C1001" s="11"/>
      <c r="D1001" s="11"/>
      <c r="E1001" s="11"/>
      <c r="F1001" s="11"/>
      <c r="G1001" s="11"/>
      <c r="H1001" s="11"/>
      <c r="I1001" s="11"/>
      <c r="J1001" s="11"/>
      <c r="K1001" s="11"/>
      <c r="L1001" s="11"/>
      <c r="M1001" s="76"/>
      <c r="N1001" s="76"/>
    </row>
    <row r="1002">
      <c r="A1002" s="11"/>
      <c r="B1002" s="11"/>
      <c r="C1002" s="11"/>
      <c r="D1002" s="11"/>
      <c r="E1002" s="11"/>
      <c r="F1002" s="11"/>
      <c r="G1002" s="11"/>
      <c r="H1002" s="11"/>
      <c r="I1002" s="11"/>
      <c r="J1002" s="11"/>
      <c r="K1002" s="11"/>
      <c r="L1002" s="11"/>
      <c r="M1002" s="76"/>
      <c r="N1002" s="76"/>
    </row>
    <row r="1003">
      <c r="A1003" s="11"/>
      <c r="B1003" s="11"/>
      <c r="C1003" s="11"/>
      <c r="D1003" s="11"/>
      <c r="E1003" s="11"/>
      <c r="F1003" s="11"/>
      <c r="G1003" s="11"/>
      <c r="H1003" s="11"/>
      <c r="I1003" s="11"/>
      <c r="J1003" s="11"/>
      <c r="K1003" s="11"/>
      <c r="L1003" s="11"/>
      <c r="M1003" s="76"/>
      <c r="N1003" s="76"/>
    </row>
    <row r="1004">
      <c r="A1004" s="11"/>
      <c r="B1004" s="11"/>
      <c r="C1004" s="11"/>
      <c r="D1004" s="11"/>
      <c r="E1004" s="11"/>
      <c r="F1004" s="11"/>
      <c r="G1004" s="11"/>
      <c r="H1004" s="11"/>
      <c r="I1004" s="11"/>
      <c r="J1004" s="11"/>
      <c r="K1004" s="11"/>
      <c r="L1004" s="11"/>
      <c r="M1004" s="76"/>
      <c r="N1004" s="76"/>
    </row>
    <row r="1005">
      <c r="A1005" s="11"/>
      <c r="B1005" s="11"/>
      <c r="C1005" s="11"/>
      <c r="D1005" s="11"/>
      <c r="E1005" s="11"/>
      <c r="F1005" s="11"/>
      <c r="G1005" s="11"/>
      <c r="H1005" s="11"/>
      <c r="I1005" s="11"/>
      <c r="J1005" s="11"/>
      <c r="K1005" s="11"/>
      <c r="L1005" s="11"/>
      <c r="M1005" s="76"/>
      <c r="N1005" s="76"/>
    </row>
    <row r="1006">
      <c r="A1006" s="11"/>
      <c r="B1006" s="11"/>
      <c r="C1006" s="11"/>
      <c r="D1006" s="11"/>
      <c r="E1006" s="11"/>
      <c r="F1006" s="11"/>
      <c r="G1006" s="11"/>
      <c r="H1006" s="11"/>
      <c r="I1006" s="11"/>
      <c r="J1006" s="11"/>
      <c r="K1006" s="11"/>
      <c r="L1006" s="11"/>
      <c r="M1006" s="76"/>
      <c r="N1006" s="76"/>
    </row>
    <row r="1007">
      <c r="A1007" s="11"/>
      <c r="B1007" s="11"/>
      <c r="C1007" s="11"/>
      <c r="D1007" s="11"/>
      <c r="E1007" s="11"/>
      <c r="F1007" s="11"/>
      <c r="G1007" s="11"/>
      <c r="H1007" s="11"/>
      <c r="I1007" s="11"/>
      <c r="J1007" s="11"/>
      <c r="K1007" s="11"/>
      <c r="L1007" s="11"/>
      <c r="M1007" s="76"/>
      <c r="N1007" s="76"/>
    </row>
    <row r="1008">
      <c r="A1008" s="11"/>
      <c r="B1008" s="11"/>
      <c r="C1008" s="11"/>
      <c r="D1008" s="11"/>
      <c r="E1008" s="11"/>
      <c r="F1008" s="11"/>
      <c r="G1008" s="11"/>
      <c r="H1008" s="11"/>
      <c r="I1008" s="11"/>
      <c r="J1008" s="11"/>
      <c r="K1008" s="11"/>
      <c r="L1008" s="11"/>
      <c r="M1008" s="76"/>
      <c r="N1008" s="76"/>
    </row>
    <row r="1009">
      <c r="A1009" s="11"/>
      <c r="B1009" s="11"/>
      <c r="C1009" s="11"/>
      <c r="D1009" s="11"/>
      <c r="E1009" s="11"/>
      <c r="F1009" s="11"/>
      <c r="G1009" s="11"/>
      <c r="H1009" s="11"/>
      <c r="I1009" s="11"/>
      <c r="J1009" s="11"/>
      <c r="K1009" s="11"/>
      <c r="L1009" s="11"/>
      <c r="M1009" s="76"/>
      <c r="N1009" s="76"/>
    </row>
    <row r="1010">
      <c r="A1010" s="11"/>
      <c r="B1010" s="11"/>
      <c r="C1010" s="11"/>
      <c r="D1010" s="11"/>
      <c r="E1010" s="11"/>
      <c r="F1010" s="11"/>
      <c r="G1010" s="11"/>
      <c r="H1010" s="11"/>
      <c r="I1010" s="11"/>
      <c r="J1010" s="11"/>
      <c r="K1010" s="11"/>
      <c r="L1010" s="11"/>
      <c r="M1010" s="76"/>
      <c r="N1010" s="76"/>
    </row>
    <row r="1011">
      <c r="A1011" s="11"/>
      <c r="B1011" s="11"/>
      <c r="C1011" s="11"/>
      <c r="D1011" s="11"/>
      <c r="E1011" s="11"/>
      <c r="F1011" s="11"/>
      <c r="G1011" s="11"/>
      <c r="H1011" s="11"/>
      <c r="I1011" s="11"/>
      <c r="J1011" s="11"/>
      <c r="K1011" s="11"/>
      <c r="L1011" s="11"/>
      <c r="M1011" s="76"/>
      <c r="N1011" s="76"/>
    </row>
    <row r="1012">
      <c r="A1012" s="11"/>
      <c r="B1012" s="11"/>
      <c r="C1012" s="11"/>
      <c r="D1012" s="11"/>
      <c r="E1012" s="11"/>
      <c r="F1012" s="11"/>
      <c r="G1012" s="11"/>
      <c r="H1012" s="11"/>
      <c r="I1012" s="11"/>
      <c r="J1012" s="11"/>
      <c r="K1012" s="11"/>
      <c r="L1012" s="11"/>
      <c r="M1012" s="76"/>
      <c r="N1012" s="76"/>
    </row>
    <row r="1013">
      <c r="A1013" s="11"/>
      <c r="B1013" s="11"/>
      <c r="C1013" s="11"/>
      <c r="D1013" s="11"/>
      <c r="E1013" s="11"/>
      <c r="F1013" s="11"/>
      <c r="G1013" s="11"/>
      <c r="H1013" s="11"/>
      <c r="I1013" s="11"/>
      <c r="J1013" s="11"/>
      <c r="K1013" s="11"/>
      <c r="L1013" s="11"/>
      <c r="M1013" s="76"/>
      <c r="N1013" s="76"/>
    </row>
    <row r="1014">
      <c r="A1014" s="11"/>
      <c r="B1014" s="11"/>
      <c r="C1014" s="11"/>
      <c r="D1014" s="11"/>
      <c r="E1014" s="11"/>
      <c r="F1014" s="11"/>
      <c r="G1014" s="11"/>
      <c r="H1014" s="11"/>
      <c r="I1014" s="11"/>
      <c r="J1014" s="11"/>
      <c r="K1014" s="11"/>
      <c r="L1014" s="11"/>
      <c r="M1014" s="76"/>
      <c r="N1014" s="76"/>
    </row>
    <row r="1015">
      <c r="A1015" s="11"/>
      <c r="B1015" s="11"/>
      <c r="C1015" s="11"/>
      <c r="D1015" s="11"/>
      <c r="E1015" s="11"/>
      <c r="F1015" s="11"/>
      <c r="G1015" s="11"/>
      <c r="H1015" s="11"/>
      <c r="I1015" s="11"/>
      <c r="J1015" s="11"/>
      <c r="K1015" s="11"/>
      <c r="L1015" s="11"/>
      <c r="M1015" s="76"/>
      <c r="N1015" s="76"/>
    </row>
    <row r="1016">
      <c r="A1016" s="11"/>
      <c r="B1016" s="11"/>
      <c r="C1016" s="11"/>
      <c r="D1016" s="11"/>
      <c r="E1016" s="11"/>
      <c r="F1016" s="11"/>
      <c r="G1016" s="11"/>
      <c r="H1016" s="11"/>
      <c r="I1016" s="11"/>
      <c r="J1016" s="11"/>
      <c r="K1016" s="11"/>
      <c r="L1016" s="11"/>
      <c r="M1016" s="76"/>
      <c r="N1016" s="76"/>
    </row>
    <row r="1017">
      <c r="A1017" s="11"/>
      <c r="B1017" s="11"/>
      <c r="C1017" s="11"/>
      <c r="D1017" s="11"/>
      <c r="E1017" s="11"/>
      <c r="F1017" s="11"/>
      <c r="G1017" s="11"/>
      <c r="H1017" s="11"/>
      <c r="I1017" s="11"/>
      <c r="J1017" s="11"/>
      <c r="K1017" s="11"/>
      <c r="L1017" s="11"/>
      <c r="M1017" s="76"/>
      <c r="N1017" s="76"/>
    </row>
    <row r="1018">
      <c r="A1018" s="11"/>
      <c r="B1018" s="11"/>
      <c r="C1018" s="11"/>
      <c r="D1018" s="11"/>
      <c r="E1018" s="11"/>
      <c r="F1018" s="11"/>
      <c r="G1018" s="11"/>
      <c r="H1018" s="11"/>
      <c r="I1018" s="11"/>
      <c r="J1018" s="11"/>
      <c r="K1018" s="11"/>
      <c r="L1018" s="11"/>
      <c r="M1018" s="76"/>
      <c r="N1018" s="76"/>
    </row>
    <row r="1019">
      <c r="A1019" s="11"/>
      <c r="B1019" s="11"/>
      <c r="C1019" s="11"/>
      <c r="D1019" s="11"/>
      <c r="E1019" s="11"/>
      <c r="F1019" s="11"/>
      <c r="G1019" s="11"/>
      <c r="H1019" s="11"/>
      <c r="I1019" s="11"/>
      <c r="J1019" s="11"/>
      <c r="K1019" s="11"/>
      <c r="L1019" s="11"/>
      <c r="M1019" s="76"/>
      <c r="N1019" s="76"/>
    </row>
    <row r="1020">
      <c r="A1020" s="11"/>
      <c r="B1020" s="11"/>
      <c r="C1020" s="11"/>
      <c r="D1020" s="11"/>
      <c r="E1020" s="11"/>
      <c r="F1020" s="11"/>
      <c r="G1020" s="11"/>
      <c r="H1020" s="11"/>
      <c r="I1020" s="11"/>
      <c r="J1020" s="11"/>
      <c r="K1020" s="11"/>
      <c r="L1020" s="11"/>
      <c r="M1020" s="76"/>
      <c r="N1020" s="76"/>
    </row>
    <row r="1021">
      <c r="A1021" s="11"/>
      <c r="B1021" s="11"/>
      <c r="C1021" s="11"/>
      <c r="D1021" s="11"/>
      <c r="E1021" s="11"/>
      <c r="F1021" s="11"/>
      <c r="G1021" s="11"/>
      <c r="H1021" s="11"/>
      <c r="I1021" s="11"/>
      <c r="J1021" s="11"/>
      <c r="K1021" s="11"/>
      <c r="L1021" s="11"/>
      <c r="M1021" s="76"/>
      <c r="N1021" s="76"/>
    </row>
    <row r="1022">
      <c r="A1022" s="11"/>
      <c r="B1022" s="11"/>
      <c r="C1022" s="11"/>
      <c r="D1022" s="11"/>
      <c r="E1022" s="11"/>
      <c r="F1022" s="11"/>
      <c r="G1022" s="11"/>
      <c r="H1022" s="11"/>
      <c r="I1022" s="11"/>
      <c r="J1022" s="11"/>
      <c r="K1022" s="11"/>
      <c r="L1022" s="11"/>
      <c r="M1022" s="76"/>
      <c r="N1022" s="76"/>
    </row>
    <row r="1023">
      <c r="A1023" s="11"/>
      <c r="B1023" s="11"/>
      <c r="C1023" s="11"/>
      <c r="D1023" s="11"/>
      <c r="E1023" s="11"/>
      <c r="F1023" s="11"/>
      <c r="G1023" s="11"/>
      <c r="H1023" s="11"/>
      <c r="I1023" s="11"/>
      <c r="J1023" s="11"/>
      <c r="K1023" s="11"/>
      <c r="L1023" s="11"/>
      <c r="M1023" s="76"/>
      <c r="N1023" s="76"/>
    </row>
    <row r="1024">
      <c r="A1024" s="11"/>
      <c r="B1024" s="11"/>
      <c r="C1024" s="11"/>
      <c r="D1024" s="11"/>
      <c r="E1024" s="11"/>
      <c r="F1024" s="11"/>
      <c r="G1024" s="11"/>
      <c r="H1024" s="11"/>
      <c r="I1024" s="11"/>
      <c r="J1024" s="11"/>
      <c r="K1024" s="11"/>
      <c r="L1024" s="11"/>
      <c r="M1024" s="76"/>
      <c r="N1024" s="76"/>
    </row>
    <row r="1025">
      <c r="A1025" s="11"/>
      <c r="B1025" s="11"/>
      <c r="C1025" s="11"/>
      <c r="D1025" s="11"/>
      <c r="E1025" s="11"/>
      <c r="F1025" s="11"/>
      <c r="G1025" s="11"/>
      <c r="H1025" s="11"/>
      <c r="I1025" s="11"/>
      <c r="J1025" s="11"/>
      <c r="K1025" s="11"/>
      <c r="L1025" s="11"/>
      <c r="M1025" s="76"/>
      <c r="N1025" s="76"/>
    </row>
    <row r="1026">
      <c r="A1026" s="11"/>
      <c r="B1026" s="11"/>
      <c r="C1026" s="11"/>
      <c r="D1026" s="11"/>
      <c r="E1026" s="11"/>
      <c r="F1026" s="11"/>
      <c r="G1026" s="11"/>
      <c r="H1026" s="11"/>
      <c r="I1026" s="11"/>
      <c r="J1026" s="11"/>
      <c r="K1026" s="11"/>
      <c r="L1026" s="11"/>
      <c r="M1026" s="76"/>
      <c r="N1026" s="76"/>
    </row>
    <row r="1027">
      <c r="A1027" s="11"/>
      <c r="B1027" s="11"/>
      <c r="C1027" s="11"/>
      <c r="D1027" s="11"/>
      <c r="E1027" s="11"/>
      <c r="F1027" s="11"/>
      <c r="G1027" s="11"/>
      <c r="H1027" s="11"/>
      <c r="I1027" s="11"/>
      <c r="J1027" s="11"/>
      <c r="K1027" s="11"/>
      <c r="L1027" s="11"/>
      <c r="M1027" s="76"/>
      <c r="N1027" s="76"/>
    </row>
    <row r="1028">
      <c r="A1028" s="11"/>
      <c r="B1028" s="11"/>
      <c r="C1028" s="11"/>
      <c r="D1028" s="11"/>
      <c r="E1028" s="11"/>
      <c r="F1028" s="11"/>
      <c r="G1028" s="11"/>
      <c r="H1028" s="11"/>
      <c r="I1028" s="11"/>
      <c r="J1028" s="11"/>
      <c r="K1028" s="11"/>
      <c r="L1028" s="11"/>
      <c r="M1028" s="76"/>
      <c r="N1028" s="76"/>
    </row>
    <row r="1029">
      <c r="A1029" s="11"/>
      <c r="B1029" s="11"/>
      <c r="C1029" s="11"/>
      <c r="D1029" s="11"/>
      <c r="E1029" s="11"/>
      <c r="F1029" s="11"/>
      <c r="G1029" s="11"/>
      <c r="H1029" s="11"/>
      <c r="I1029" s="11"/>
      <c r="J1029" s="11"/>
      <c r="K1029" s="11"/>
      <c r="L1029" s="11"/>
      <c r="M1029" s="76"/>
      <c r="N1029" s="76"/>
    </row>
    <row r="1030">
      <c r="A1030" s="11"/>
      <c r="B1030" s="11"/>
      <c r="C1030" s="11"/>
      <c r="D1030" s="11"/>
      <c r="E1030" s="11"/>
      <c r="F1030" s="11"/>
      <c r="G1030" s="11"/>
      <c r="H1030" s="11"/>
      <c r="I1030" s="11"/>
      <c r="J1030" s="11"/>
      <c r="K1030" s="11"/>
      <c r="L1030" s="11"/>
      <c r="M1030" s="76"/>
      <c r="N1030" s="76"/>
    </row>
    <row r="1031">
      <c r="A1031" s="11"/>
      <c r="B1031" s="11"/>
      <c r="C1031" s="11"/>
      <c r="D1031" s="11"/>
      <c r="E1031" s="11"/>
      <c r="F1031" s="11"/>
      <c r="G1031" s="11"/>
      <c r="H1031" s="11"/>
      <c r="I1031" s="11"/>
      <c r="J1031" s="11"/>
      <c r="K1031" s="11"/>
      <c r="L1031" s="11"/>
      <c r="M1031" s="76"/>
      <c r="N1031" s="76"/>
    </row>
    <row r="1032">
      <c r="A1032" s="11"/>
      <c r="B1032" s="11"/>
      <c r="C1032" s="11"/>
      <c r="D1032" s="11"/>
      <c r="E1032" s="11"/>
      <c r="F1032" s="11"/>
      <c r="G1032" s="11"/>
      <c r="H1032" s="11"/>
      <c r="I1032" s="11"/>
      <c r="J1032" s="11"/>
      <c r="K1032" s="11"/>
      <c r="L1032" s="11"/>
      <c r="M1032" s="76"/>
      <c r="N1032" s="76"/>
    </row>
    <row r="1033">
      <c r="A1033" s="11"/>
      <c r="B1033" s="11"/>
      <c r="C1033" s="11"/>
      <c r="D1033" s="11"/>
      <c r="E1033" s="11"/>
      <c r="F1033" s="11"/>
      <c r="G1033" s="11"/>
      <c r="H1033" s="11"/>
      <c r="I1033" s="11"/>
      <c r="J1033" s="11"/>
      <c r="K1033" s="11"/>
      <c r="L1033" s="11"/>
      <c r="M1033" s="76"/>
      <c r="N1033" s="76"/>
    </row>
    <row r="1034">
      <c r="A1034" s="11"/>
      <c r="B1034" s="11"/>
      <c r="C1034" s="11"/>
      <c r="D1034" s="11"/>
      <c r="E1034" s="11"/>
      <c r="F1034" s="11"/>
      <c r="G1034" s="11"/>
      <c r="H1034" s="11"/>
      <c r="I1034" s="11"/>
      <c r="J1034" s="11"/>
      <c r="K1034" s="11"/>
      <c r="L1034" s="11"/>
      <c r="M1034" s="76"/>
      <c r="N1034" s="76"/>
    </row>
    <row r="1035">
      <c r="A1035" s="11"/>
      <c r="B1035" s="11"/>
      <c r="C1035" s="11"/>
      <c r="D1035" s="11"/>
      <c r="E1035" s="11"/>
      <c r="F1035" s="11"/>
      <c r="G1035" s="11"/>
      <c r="H1035" s="11"/>
      <c r="I1035" s="11"/>
      <c r="J1035" s="11"/>
      <c r="K1035" s="11"/>
      <c r="L1035" s="11"/>
      <c r="M1035" s="76"/>
      <c r="N1035" s="76"/>
    </row>
    <row r="1036">
      <c r="A1036" s="11"/>
      <c r="B1036" s="11"/>
      <c r="C1036" s="11"/>
      <c r="D1036" s="11"/>
      <c r="E1036" s="11"/>
      <c r="F1036" s="11"/>
      <c r="G1036" s="11"/>
      <c r="H1036" s="11"/>
      <c r="I1036" s="11"/>
      <c r="J1036" s="11"/>
      <c r="K1036" s="11"/>
      <c r="L1036" s="11"/>
      <c r="M1036" s="76"/>
      <c r="N1036" s="76"/>
    </row>
    <row r="1037">
      <c r="A1037" s="11"/>
      <c r="B1037" s="11"/>
      <c r="C1037" s="11"/>
      <c r="D1037" s="11"/>
      <c r="E1037" s="11"/>
      <c r="F1037" s="11"/>
      <c r="G1037" s="11"/>
      <c r="H1037" s="11"/>
      <c r="I1037" s="11"/>
      <c r="J1037" s="11"/>
      <c r="K1037" s="11"/>
      <c r="L1037" s="11"/>
      <c r="M1037" s="76"/>
      <c r="N1037" s="76"/>
    </row>
    <row r="1038">
      <c r="A1038" s="11"/>
      <c r="B1038" s="11"/>
      <c r="C1038" s="11"/>
      <c r="D1038" s="11"/>
      <c r="E1038" s="11"/>
      <c r="F1038" s="11"/>
      <c r="G1038" s="11"/>
      <c r="H1038" s="11"/>
      <c r="I1038" s="11"/>
      <c r="J1038" s="11"/>
      <c r="K1038" s="11"/>
      <c r="L1038" s="11"/>
      <c r="M1038" s="76"/>
      <c r="N1038" s="76"/>
    </row>
    <row r="1039">
      <c r="A1039" s="11"/>
      <c r="B1039" s="11"/>
      <c r="C1039" s="11"/>
      <c r="D1039" s="11"/>
      <c r="E1039" s="11"/>
      <c r="F1039" s="11"/>
      <c r="G1039" s="11"/>
      <c r="H1039" s="11"/>
      <c r="I1039" s="11"/>
      <c r="J1039" s="11"/>
      <c r="K1039" s="11"/>
      <c r="L1039" s="11"/>
      <c r="M1039" s="76"/>
      <c r="N1039" s="76"/>
    </row>
    <row r="1040">
      <c r="A1040" s="11"/>
      <c r="B1040" s="11"/>
      <c r="C1040" s="11"/>
      <c r="D1040" s="11"/>
      <c r="E1040" s="11"/>
      <c r="F1040" s="11"/>
      <c r="G1040" s="11"/>
      <c r="H1040" s="11"/>
      <c r="I1040" s="11"/>
      <c r="J1040" s="11"/>
      <c r="K1040" s="11"/>
      <c r="L1040" s="11"/>
      <c r="M1040" s="76"/>
      <c r="N1040" s="76"/>
    </row>
    <row r="1041">
      <c r="A1041" s="11"/>
      <c r="B1041" s="11"/>
      <c r="C1041" s="11"/>
      <c r="D1041" s="11"/>
      <c r="E1041" s="11"/>
      <c r="F1041" s="11"/>
      <c r="G1041" s="11"/>
      <c r="H1041" s="11"/>
      <c r="I1041" s="11"/>
      <c r="J1041" s="11"/>
      <c r="K1041" s="11"/>
      <c r="L1041" s="11"/>
      <c r="M1041" s="76"/>
      <c r="N1041" s="76"/>
    </row>
    <row r="1042">
      <c r="A1042" s="11"/>
      <c r="B1042" s="11"/>
      <c r="C1042" s="11"/>
      <c r="D1042" s="11"/>
      <c r="E1042" s="11"/>
      <c r="F1042" s="11"/>
      <c r="G1042" s="11"/>
      <c r="H1042" s="11"/>
      <c r="I1042" s="11"/>
      <c r="J1042" s="11"/>
      <c r="K1042" s="11"/>
      <c r="L1042" s="11"/>
      <c r="M1042" s="76"/>
      <c r="N1042" s="76"/>
    </row>
    <row r="1043">
      <c r="A1043" s="11"/>
      <c r="B1043" s="11"/>
      <c r="C1043" s="11"/>
      <c r="D1043" s="11"/>
      <c r="E1043" s="11"/>
      <c r="F1043" s="11"/>
      <c r="G1043" s="11"/>
      <c r="H1043" s="11"/>
      <c r="I1043" s="11"/>
      <c r="J1043" s="11"/>
      <c r="K1043" s="11"/>
      <c r="L1043" s="11"/>
      <c r="M1043" s="76"/>
      <c r="N1043" s="76"/>
    </row>
    <row r="1044">
      <c r="A1044" s="11"/>
      <c r="B1044" s="11"/>
      <c r="C1044" s="11"/>
      <c r="D1044" s="11"/>
      <c r="E1044" s="11"/>
      <c r="F1044" s="11"/>
      <c r="G1044" s="11"/>
      <c r="H1044" s="11"/>
      <c r="I1044" s="11"/>
      <c r="J1044" s="11"/>
      <c r="K1044" s="11"/>
      <c r="L1044" s="11"/>
      <c r="M1044" s="76"/>
      <c r="N1044" s="76"/>
    </row>
    <row r="1045">
      <c r="A1045" s="11"/>
      <c r="B1045" s="11"/>
      <c r="C1045" s="11"/>
      <c r="D1045" s="11"/>
      <c r="E1045" s="11"/>
      <c r="F1045" s="11"/>
      <c r="G1045" s="11"/>
      <c r="H1045" s="11"/>
      <c r="I1045" s="11"/>
      <c r="J1045" s="11"/>
      <c r="K1045" s="11"/>
      <c r="L1045" s="11"/>
      <c r="M1045" s="76"/>
      <c r="N1045" s="76"/>
    </row>
    <row r="1046">
      <c r="A1046" s="11"/>
      <c r="B1046" s="11"/>
      <c r="C1046" s="11"/>
      <c r="D1046" s="11"/>
      <c r="E1046" s="11"/>
      <c r="F1046" s="11"/>
      <c r="G1046" s="11"/>
      <c r="H1046" s="11"/>
      <c r="I1046" s="11"/>
      <c r="J1046" s="11"/>
      <c r="K1046" s="11"/>
      <c r="L1046" s="11"/>
      <c r="M1046" s="76"/>
      <c r="N1046" s="76"/>
    </row>
    <row r="1047">
      <c r="A1047" s="11"/>
      <c r="B1047" s="11"/>
      <c r="C1047" s="11"/>
      <c r="D1047" s="11"/>
      <c r="E1047" s="11"/>
      <c r="F1047" s="11"/>
      <c r="G1047" s="11"/>
      <c r="H1047" s="11"/>
      <c r="I1047" s="11"/>
      <c r="J1047" s="11"/>
      <c r="K1047" s="11"/>
      <c r="L1047" s="11"/>
      <c r="M1047" s="76"/>
      <c r="N1047" s="76"/>
    </row>
    <row r="1048">
      <c r="A1048" s="11"/>
      <c r="B1048" s="11"/>
      <c r="C1048" s="11"/>
      <c r="D1048" s="11"/>
      <c r="E1048" s="11"/>
      <c r="F1048" s="11"/>
      <c r="G1048" s="11"/>
      <c r="H1048" s="11"/>
      <c r="I1048" s="11"/>
      <c r="J1048" s="11"/>
      <c r="K1048" s="11"/>
      <c r="L1048" s="11"/>
      <c r="M1048" s="76"/>
      <c r="N1048" s="76"/>
    </row>
    <row r="1049">
      <c r="A1049" s="11"/>
      <c r="B1049" s="11"/>
      <c r="C1049" s="11"/>
      <c r="D1049" s="11"/>
      <c r="E1049" s="11"/>
      <c r="F1049" s="11"/>
      <c r="G1049" s="11"/>
      <c r="H1049" s="11"/>
      <c r="I1049" s="11"/>
      <c r="J1049" s="11"/>
      <c r="K1049" s="11"/>
      <c r="L1049" s="11"/>
      <c r="M1049" s="76"/>
      <c r="N1049" s="76"/>
    </row>
    <row r="1050">
      <c r="A1050" s="11"/>
      <c r="B1050" s="11"/>
      <c r="C1050" s="11"/>
      <c r="D1050" s="11"/>
      <c r="E1050" s="11"/>
      <c r="F1050" s="11"/>
      <c r="G1050" s="11"/>
      <c r="H1050" s="11"/>
      <c r="I1050" s="11"/>
      <c r="J1050" s="11"/>
      <c r="K1050" s="11"/>
      <c r="L1050" s="11"/>
      <c r="M1050" s="76"/>
      <c r="N1050" s="76"/>
    </row>
    <row r="1051">
      <c r="A1051" s="11"/>
      <c r="B1051" s="11"/>
      <c r="C1051" s="11"/>
      <c r="D1051" s="11"/>
      <c r="E1051" s="11"/>
      <c r="F1051" s="11"/>
      <c r="G1051" s="11"/>
      <c r="H1051" s="11"/>
      <c r="I1051" s="11"/>
      <c r="J1051" s="11"/>
      <c r="K1051" s="11"/>
      <c r="L1051" s="11"/>
      <c r="M1051" s="76"/>
      <c r="N1051" s="76"/>
    </row>
    <row r="1052">
      <c r="A1052" s="11"/>
      <c r="B1052" s="11"/>
      <c r="C1052" s="11"/>
      <c r="D1052" s="11"/>
      <c r="E1052" s="11"/>
      <c r="F1052" s="11"/>
      <c r="G1052" s="11"/>
      <c r="H1052" s="11"/>
      <c r="I1052" s="11"/>
      <c r="J1052" s="11"/>
      <c r="K1052" s="11"/>
      <c r="L1052" s="11"/>
      <c r="M1052" s="76"/>
      <c r="N1052" s="76"/>
    </row>
    <row r="1053">
      <c r="A1053" s="11"/>
      <c r="B1053" s="11"/>
      <c r="C1053" s="11"/>
      <c r="D1053" s="11"/>
      <c r="E1053" s="11"/>
      <c r="F1053" s="11"/>
      <c r="G1053" s="11"/>
      <c r="H1053" s="11"/>
      <c r="I1053" s="11"/>
      <c r="J1053" s="11"/>
      <c r="K1053" s="11"/>
      <c r="L1053" s="11"/>
      <c r="M1053" s="76"/>
      <c r="N1053" s="76"/>
    </row>
    <row r="1054">
      <c r="A1054" s="11"/>
      <c r="B1054" s="11"/>
      <c r="C1054" s="11"/>
      <c r="D1054" s="11"/>
      <c r="E1054" s="11"/>
      <c r="F1054" s="11"/>
      <c r="G1054" s="11"/>
      <c r="H1054" s="11"/>
      <c r="I1054" s="11"/>
      <c r="J1054" s="11"/>
      <c r="K1054" s="11"/>
      <c r="L1054" s="11"/>
      <c r="M1054" s="76"/>
      <c r="N1054" s="76"/>
    </row>
    <row r="1055">
      <c r="A1055" s="11"/>
      <c r="B1055" s="11"/>
      <c r="C1055" s="11"/>
      <c r="D1055" s="11"/>
      <c r="E1055" s="11"/>
      <c r="F1055" s="11"/>
      <c r="G1055" s="11"/>
      <c r="H1055" s="11"/>
      <c r="I1055" s="11"/>
      <c r="J1055" s="11"/>
      <c r="K1055" s="11"/>
      <c r="L1055" s="11"/>
      <c r="M1055" s="76"/>
      <c r="N1055" s="76"/>
    </row>
    <row r="1056">
      <c r="A1056" s="11"/>
      <c r="B1056" s="11"/>
      <c r="C1056" s="11"/>
      <c r="D1056" s="11"/>
      <c r="E1056" s="11"/>
      <c r="F1056" s="11"/>
      <c r="G1056" s="11"/>
      <c r="H1056" s="11"/>
      <c r="I1056" s="11"/>
      <c r="J1056" s="11"/>
      <c r="K1056" s="11"/>
      <c r="L1056" s="11"/>
      <c r="M1056" s="76"/>
      <c r="N1056" s="76"/>
    </row>
    <row r="1057">
      <c r="A1057" s="11"/>
      <c r="B1057" s="11"/>
      <c r="C1057" s="11"/>
      <c r="D1057" s="11"/>
      <c r="E1057" s="11"/>
      <c r="F1057" s="11"/>
      <c r="G1057" s="11"/>
      <c r="H1057" s="11"/>
      <c r="I1057" s="11"/>
      <c r="J1057" s="11"/>
      <c r="K1057" s="11"/>
      <c r="L1057" s="11"/>
      <c r="M1057" s="76"/>
      <c r="N1057" s="76"/>
    </row>
    <row r="1058">
      <c r="A1058" s="11"/>
      <c r="B1058" s="11"/>
      <c r="C1058" s="11"/>
      <c r="D1058" s="11"/>
      <c r="E1058" s="11"/>
      <c r="F1058" s="11"/>
      <c r="G1058" s="11"/>
      <c r="H1058" s="11"/>
      <c r="I1058" s="11"/>
      <c r="J1058" s="11"/>
      <c r="K1058" s="11"/>
      <c r="L1058" s="11"/>
      <c r="M1058" s="76"/>
      <c r="N1058" s="76"/>
    </row>
    <row r="1059">
      <c r="A1059" s="11"/>
      <c r="B1059" s="11"/>
      <c r="C1059" s="11"/>
      <c r="D1059" s="11"/>
      <c r="E1059" s="11"/>
      <c r="F1059" s="11"/>
      <c r="G1059" s="11"/>
      <c r="H1059" s="11"/>
      <c r="I1059" s="11"/>
      <c r="J1059" s="11"/>
      <c r="K1059" s="11"/>
      <c r="L1059" s="11"/>
      <c r="M1059" s="76"/>
      <c r="N1059" s="76"/>
    </row>
    <row r="1060">
      <c r="A1060" s="11"/>
      <c r="B1060" s="11"/>
      <c r="C1060" s="11"/>
      <c r="D1060" s="11"/>
      <c r="E1060" s="11"/>
      <c r="F1060" s="11"/>
      <c r="G1060" s="11"/>
      <c r="H1060" s="11"/>
      <c r="I1060" s="11"/>
      <c r="J1060" s="11"/>
      <c r="K1060" s="11"/>
      <c r="L1060" s="11"/>
      <c r="M1060" s="76"/>
      <c r="N1060" s="76"/>
    </row>
    <row r="1061">
      <c r="A1061" s="11"/>
      <c r="B1061" s="11"/>
      <c r="C1061" s="11"/>
      <c r="D1061" s="11"/>
      <c r="E1061" s="11"/>
      <c r="F1061" s="11"/>
      <c r="G1061" s="11"/>
      <c r="H1061" s="11"/>
      <c r="I1061" s="11"/>
      <c r="J1061" s="11"/>
      <c r="K1061" s="11"/>
      <c r="L1061" s="11"/>
      <c r="M1061" s="76"/>
      <c r="N1061" s="76"/>
    </row>
    <row r="1062">
      <c r="A1062" s="11"/>
      <c r="B1062" s="11"/>
      <c r="C1062" s="11"/>
      <c r="D1062" s="11"/>
      <c r="E1062" s="11"/>
      <c r="F1062" s="11"/>
      <c r="G1062" s="11"/>
      <c r="H1062" s="11"/>
      <c r="I1062" s="11"/>
      <c r="J1062" s="11"/>
      <c r="K1062" s="11"/>
      <c r="L1062" s="11"/>
      <c r="M1062" s="76"/>
      <c r="N1062" s="76"/>
    </row>
    <row r="1063">
      <c r="A1063" s="11"/>
      <c r="B1063" s="11"/>
      <c r="C1063" s="11"/>
      <c r="D1063" s="11"/>
      <c r="E1063" s="11"/>
      <c r="F1063" s="11"/>
      <c r="G1063" s="11"/>
      <c r="H1063" s="11"/>
      <c r="I1063" s="11"/>
      <c r="J1063" s="11"/>
      <c r="K1063" s="11"/>
      <c r="L1063" s="11"/>
      <c r="M1063" s="76"/>
      <c r="N1063" s="76"/>
    </row>
    <row r="1064">
      <c r="A1064" s="11"/>
      <c r="B1064" s="11"/>
      <c r="C1064" s="11"/>
      <c r="D1064" s="11"/>
      <c r="E1064" s="11"/>
      <c r="F1064" s="11"/>
      <c r="G1064" s="11"/>
      <c r="H1064" s="11"/>
      <c r="I1064" s="11"/>
      <c r="J1064" s="11"/>
      <c r="K1064" s="11"/>
      <c r="L1064" s="11"/>
      <c r="M1064" s="76"/>
      <c r="N1064" s="76"/>
    </row>
    <row r="1065">
      <c r="A1065" s="11"/>
      <c r="B1065" s="11"/>
      <c r="C1065" s="11"/>
      <c r="D1065" s="11"/>
      <c r="E1065" s="11"/>
      <c r="F1065" s="11"/>
      <c r="G1065" s="11"/>
      <c r="H1065" s="11"/>
      <c r="I1065" s="11"/>
      <c r="J1065" s="11"/>
      <c r="K1065" s="11"/>
      <c r="L1065" s="11"/>
      <c r="M1065" s="76"/>
      <c r="N1065" s="76"/>
    </row>
    <row r="1066">
      <c r="A1066" s="11"/>
      <c r="B1066" s="11"/>
      <c r="C1066" s="11"/>
      <c r="D1066" s="11"/>
      <c r="E1066" s="11"/>
      <c r="F1066" s="11"/>
      <c r="G1066" s="11"/>
      <c r="H1066" s="11"/>
      <c r="I1066" s="11"/>
      <c r="J1066" s="11"/>
      <c r="K1066" s="11"/>
      <c r="L1066" s="11"/>
      <c r="M1066" s="76"/>
      <c r="N1066" s="76"/>
    </row>
    <row r="1067">
      <c r="A1067" s="11"/>
      <c r="B1067" s="11"/>
      <c r="C1067" s="11"/>
      <c r="D1067" s="11"/>
      <c r="E1067" s="11"/>
      <c r="F1067" s="11"/>
      <c r="G1067" s="11"/>
      <c r="H1067" s="11"/>
      <c r="I1067" s="11"/>
      <c r="J1067" s="11"/>
      <c r="K1067" s="11"/>
      <c r="L1067" s="11"/>
      <c r="M1067" s="76"/>
      <c r="N1067" s="76"/>
    </row>
    <row r="1068">
      <c r="A1068" s="11"/>
      <c r="B1068" s="11"/>
      <c r="C1068" s="11"/>
      <c r="D1068" s="11"/>
      <c r="E1068" s="11"/>
      <c r="F1068" s="11"/>
      <c r="G1068" s="11"/>
      <c r="H1068" s="11"/>
      <c r="I1068" s="11"/>
      <c r="J1068" s="11"/>
      <c r="K1068" s="11"/>
      <c r="L1068" s="11"/>
      <c r="M1068" s="76"/>
      <c r="N1068" s="76"/>
    </row>
    <row r="1069">
      <c r="A1069" s="11"/>
      <c r="B1069" s="11"/>
      <c r="C1069" s="11"/>
      <c r="D1069" s="11"/>
      <c r="E1069" s="11"/>
      <c r="F1069" s="11"/>
      <c r="G1069" s="11"/>
      <c r="H1069" s="11"/>
      <c r="I1069" s="11"/>
      <c r="J1069" s="11"/>
      <c r="K1069" s="11"/>
      <c r="L1069" s="11"/>
      <c r="M1069" s="76"/>
      <c r="N1069" s="76"/>
    </row>
    <row r="1070">
      <c r="A1070" s="11"/>
      <c r="B1070" s="11"/>
      <c r="C1070" s="11"/>
      <c r="D1070" s="11"/>
      <c r="E1070" s="11"/>
      <c r="F1070" s="11"/>
      <c r="G1070" s="11"/>
      <c r="H1070" s="11"/>
      <c r="I1070" s="11"/>
      <c r="J1070" s="11"/>
      <c r="K1070" s="11"/>
      <c r="L1070" s="11"/>
      <c r="M1070" s="76"/>
      <c r="N1070" s="76"/>
    </row>
    <row r="1071">
      <c r="A1071" s="11"/>
      <c r="B1071" s="11"/>
      <c r="C1071" s="11"/>
      <c r="D1071" s="11"/>
      <c r="E1071" s="11"/>
      <c r="F1071" s="11"/>
      <c r="G1071" s="11"/>
      <c r="H1071" s="11"/>
      <c r="I1071" s="11"/>
      <c r="J1071" s="11"/>
      <c r="K1071" s="11"/>
      <c r="L1071" s="11"/>
      <c r="M1071" s="76"/>
      <c r="N1071" s="76"/>
    </row>
    <row r="1072">
      <c r="A1072" s="11"/>
      <c r="B1072" s="11"/>
      <c r="C1072" s="11"/>
      <c r="D1072" s="11"/>
      <c r="E1072" s="11"/>
      <c r="F1072" s="11"/>
      <c r="G1072" s="11"/>
      <c r="H1072" s="11"/>
      <c r="I1072" s="11"/>
      <c r="J1072" s="11"/>
      <c r="K1072" s="11"/>
      <c r="L1072" s="11"/>
      <c r="M1072" s="76"/>
      <c r="N1072" s="76"/>
    </row>
    <row r="1073">
      <c r="A1073" s="11"/>
      <c r="B1073" s="11"/>
      <c r="C1073" s="11"/>
      <c r="D1073" s="11"/>
      <c r="E1073" s="11"/>
      <c r="F1073" s="11"/>
      <c r="G1073" s="11"/>
      <c r="H1073" s="11"/>
      <c r="I1073" s="11"/>
      <c r="J1073" s="11"/>
      <c r="K1073" s="11"/>
      <c r="L1073" s="11"/>
      <c r="M1073" s="76"/>
      <c r="N1073" s="76"/>
    </row>
    <row r="1074">
      <c r="A1074" s="11"/>
      <c r="B1074" s="11"/>
      <c r="C1074" s="11"/>
      <c r="D1074" s="11"/>
      <c r="E1074" s="11"/>
      <c r="F1074" s="11"/>
      <c r="G1074" s="11"/>
      <c r="H1074" s="11"/>
      <c r="I1074" s="11"/>
      <c r="J1074" s="11"/>
      <c r="K1074" s="11"/>
      <c r="L1074" s="11"/>
      <c r="M1074" s="76"/>
      <c r="N1074" s="76"/>
    </row>
    <row r="1075">
      <c r="A1075" s="11"/>
      <c r="B1075" s="11"/>
      <c r="C1075" s="11"/>
      <c r="D1075" s="11"/>
      <c r="E1075" s="11"/>
      <c r="F1075" s="11"/>
      <c r="G1075" s="11"/>
      <c r="H1075" s="11"/>
      <c r="I1075" s="11"/>
      <c r="J1075" s="11"/>
      <c r="K1075" s="11"/>
      <c r="L1075" s="11"/>
      <c r="M1075" s="76"/>
      <c r="N1075" s="76"/>
    </row>
    <row r="1076">
      <c r="A1076" s="11"/>
      <c r="B1076" s="11"/>
      <c r="C1076" s="11"/>
      <c r="D1076" s="11"/>
      <c r="E1076" s="11"/>
      <c r="F1076" s="11"/>
      <c r="G1076" s="11"/>
      <c r="H1076" s="11"/>
      <c r="I1076" s="11"/>
      <c r="J1076" s="11"/>
      <c r="K1076" s="11"/>
      <c r="L1076" s="11"/>
      <c r="M1076" s="76"/>
      <c r="N1076" s="76"/>
    </row>
    <row r="1077">
      <c r="A1077" s="11"/>
      <c r="B1077" s="11"/>
      <c r="C1077" s="11"/>
      <c r="D1077" s="11"/>
      <c r="E1077" s="11"/>
      <c r="F1077" s="11"/>
      <c r="G1077" s="11"/>
      <c r="H1077" s="11"/>
      <c r="I1077" s="11"/>
      <c r="J1077" s="11"/>
      <c r="K1077" s="11"/>
      <c r="L1077" s="11"/>
      <c r="M1077" s="76"/>
      <c r="N1077" s="76"/>
    </row>
    <row r="1078">
      <c r="A1078" s="11"/>
      <c r="B1078" s="11"/>
      <c r="C1078" s="11"/>
      <c r="D1078" s="11"/>
      <c r="E1078" s="11"/>
      <c r="F1078" s="11"/>
      <c r="G1078" s="11"/>
      <c r="H1078" s="11"/>
      <c r="I1078" s="11"/>
      <c r="J1078" s="11"/>
      <c r="K1078" s="11"/>
      <c r="L1078" s="11"/>
      <c r="M1078" s="76"/>
      <c r="N1078" s="76"/>
    </row>
    <row r="1079">
      <c r="A1079" s="11"/>
      <c r="B1079" s="11"/>
      <c r="C1079" s="11"/>
      <c r="D1079" s="11"/>
      <c r="E1079" s="11"/>
      <c r="F1079" s="11"/>
      <c r="G1079" s="11"/>
      <c r="H1079" s="11"/>
      <c r="I1079" s="11"/>
      <c r="J1079" s="11"/>
      <c r="K1079" s="11"/>
      <c r="L1079" s="11"/>
      <c r="M1079" s="76"/>
      <c r="N1079" s="76"/>
    </row>
    <row r="1080">
      <c r="A1080" s="11"/>
      <c r="B1080" s="11"/>
      <c r="C1080" s="11"/>
      <c r="D1080" s="11"/>
      <c r="E1080" s="11"/>
      <c r="F1080" s="11"/>
      <c r="G1080" s="11"/>
      <c r="H1080" s="11"/>
      <c r="I1080" s="11"/>
      <c r="J1080" s="11"/>
      <c r="K1080" s="11"/>
      <c r="L1080" s="11"/>
      <c r="M1080" s="76"/>
      <c r="N1080" s="76"/>
    </row>
    <row r="1081">
      <c r="A1081" s="11"/>
      <c r="B1081" s="11"/>
      <c r="C1081" s="11"/>
      <c r="D1081" s="11"/>
      <c r="E1081" s="11"/>
      <c r="F1081" s="11"/>
      <c r="G1081" s="11"/>
      <c r="H1081" s="11"/>
      <c r="I1081" s="11"/>
      <c r="J1081" s="11"/>
      <c r="K1081" s="11"/>
      <c r="L1081" s="11"/>
      <c r="M1081" s="76"/>
      <c r="N1081" s="76"/>
    </row>
    <row r="1082">
      <c r="A1082" s="11"/>
      <c r="B1082" s="11"/>
      <c r="C1082" s="11"/>
      <c r="D1082" s="11"/>
      <c r="E1082" s="11"/>
      <c r="F1082" s="11"/>
      <c r="G1082" s="11"/>
      <c r="H1082" s="11"/>
      <c r="I1082" s="11"/>
      <c r="J1082" s="11"/>
      <c r="K1082" s="11"/>
      <c r="L1082" s="11"/>
      <c r="M1082" s="76"/>
      <c r="N1082" s="76"/>
    </row>
    <row r="1083">
      <c r="A1083" s="11"/>
      <c r="B1083" s="11"/>
      <c r="C1083" s="11"/>
      <c r="D1083" s="11"/>
      <c r="E1083" s="11"/>
      <c r="F1083" s="11"/>
      <c r="G1083" s="11"/>
      <c r="H1083" s="11"/>
      <c r="I1083" s="11"/>
      <c r="J1083" s="11"/>
      <c r="K1083" s="11"/>
      <c r="L1083" s="11"/>
      <c r="M1083" s="76"/>
      <c r="N1083" s="76"/>
    </row>
    <row r="1084">
      <c r="A1084" s="11"/>
      <c r="B1084" s="11"/>
      <c r="C1084" s="11"/>
      <c r="D1084" s="11"/>
      <c r="E1084" s="11"/>
      <c r="F1084" s="11"/>
      <c r="G1084" s="11"/>
      <c r="H1084" s="11"/>
      <c r="I1084" s="11"/>
      <c r="J1084" s="11"/>
      <c r="K1084" s="11"/>
      <c r="L1084" s="11"/>
      <c r="M1084" s="76"/>
      <c r="N1084" s="76"/>
    </row>
    <row r="1085">
      <c r="A1085" s="11"/>
      <c r="B1085" s="11"/>
      <c r="C1085" s="11"/>
      <c r="D1085" s="11"/>
      <c r="E1085" s="11"/>
      <c r="F1085" s="11"/>
      <c r="G1085" s="11"/>
      <c r="H1085" s="11"/>
      <c r="I1085" s="11"/>
      <c r="J1085" s="11"/>
      <c r="K1085" s="11"/>
      <c r="L1085" s="11"/>
      <c r="M1085" s="76"/>
      <c r="N1085" s="76"/>
    </row>
    <row r="1086">
      <c r="A1086" s="11"/>
      <c r="B1086" s="11"/>
      <c r="C1086" s="11"/>
      <c r="D1086" s="11"/>
      <c r="E1086" s="11"/>
      <c r="F1086" s="11"/>
      <c r="G1086" s="11"/>
      <c r="H1086" s="11"/>
      <c r="I1086" s="11"/>
      <c r="J1086" s="11"/>
      <c r="K1086" s="11"/>
      <c r="L1086" s="11"/>
      <c r="M1086" s="76"/>
      <c r="N1086" s="76"/>
    </row>
    <row r="1087">
      <c r="A1087" s="11"/>
      <c r="B1087" s="11"/>
      <c r="C1087" s="11"/>
      <c r="D1087" s="11"/>
      <c r="E1087" s="11"/>
      <c r="F1087" s="11"/>
      <c r="G1087" s="11"/>
      <c r="H1087" s="11"/>
      <c r="I1087" s="11"/>
      <c r="J1087" s="11"/>
      <c r="K1087" s="11"/>
      <c r="L1087" s="11"/>
      <c r="M1087" s="76"/>
      <c r="N1087" s="76"/>
    </row>
    <row r="1088">
      <c r="A1088" s="11"/>
      <c r="B1088" s="11"/>
      <c r="C1088" s="11"/>
      <c r="D1088" s="11"/>
      <c r="E1088" s="11"/>
      <c r="F1088" s="11"/>
      <c r="G1088" s="11"/>
      <c r="H1088" s="11"/>
      <c r="I1088" s="11"/>
      <c r="J1088" s="11"/>
      <c r="K1088" s="11"/>
      <c r="L1088" s="11"/>
      <c r="M1088" s="76"/>
      <c r="N1088" s="76"/>
    </row>
    <row r="1089">
      <c r="A1089" s="11"/>
      <c r="B1089" s="11"/>
      <c r="C1089" s="11"/>
      <c r="D1089" s="11"/>
      <c r="E1089" s="11"/>
      <c r="F1089" s="11"/>
      <c r="G1089" s="11"/>
      <c r="H1089" s="11"/>
      <c r="I1089" s="11"/>
      <c r="J1089" s="11"/>
      <c r="K1089" s="11"/>
      <c r="L1089" s="11"/>
      <c r="M1089" s="76"/>
      <c r="N1089" s="76"/>
    </row>
    <row r="1090">
      <c r="A1090" s="11"/>
      <c r="B1090" s="11"/>
      <c r="C1090" s="11"/>
      <c r="D1090" s="11"/>
      <c r="E1090" s="11"/>
      <c r="F1090" s="11"/>
      <c r="G1090" s="11"/>
      <c r="H1090" s="11"/>
      <c r="I1090" s="11"/>
      <c r="J1090" s="11"/>
      <c r="K1090" s="11"/>
      <c r="L1090" s="11"/>
      <c r="M1090" s="76"/>
      <c r="N1090" s="76"/>
    </row>
    <row r="1091">
      <c r="A1091" s="11"/>
      <c r="B1091" s="11"/>
      <c r="C1091" s="11"/>
      <c r="D1091" s="11"/>
      <c r="E1091" s="11"/>
      <c r="F1091" s="11"/>
      <c r="G1091" s="11"/>
      <c r="H1091" s="11"/>
      <c r="I1091" s="11"/>
      <c r="J1091" s="11"/>
      <c r="K1091" s="11"/>
      <c r="L1091" s="11"/>
      <c r="M1091" s="76"/>
      <c r="N1091" s="76"/>
    </row>
    <row r="1092">
      <c r="A1092" s="11"/>
      <c r="B1092" s="11"/>
      <c r="C1092" s="11"/>
      <c r="D1092" s="11"/>
      <c r="E1092" s="11"/>
      <c r="F1092" s="11"/>
      <c r="G1092" s="11"/>
      <c r="H1092" s="11"/>
      <c r="I1092" s="11"/>
      <c r="J1092" s="11"/>
      <c r="K1092" s="11"/>
      <c r="L1092" s="11"/>
      <c r="M1092" s="76"/>
      <c r="N1092" s="76"/>
    </row>
    <row r="1093">
      <c r="A1093" s="11"/>
      <c r="B1093" s="11"/>
      <c r="C1093" s="11"/>
      <c r="D1093" s="11"/>
      <c r="E1093" s="11"/>
      <c r="F1093" s="11"/>
      <c r="G1093" s="11"/>
      <c r="H1093" s="11"/>
      <c r="I1093" s="11"/>
      <c r="J1093" s="11"/>
      <c r="K1093" s="11"/>
      <c r="L1093" s="11"/>
      <c r="M1093" s="76"/>
      <c r="N1093" s="76"/>
    </row>
    <row r="1094">
      <c r="A1094" s="11"/>
      <c r="B1094" s="11"/>
      <c r="C1094" s="11"/>
      <c r="D1094" s="11"/>
      <c r="E1094" s="11"/>
      <c r="F1094" s="11"/>
      <c r="G1094" s="11"/>
      <c r="H1094" s="11"/>
      <c r="I1094" s="11"/>
      <c r="J1094" s="11"/>
      <c r="K1094" s="11"/>
      <c r="L1094" s="11"/>
      <c r="M1094" s="76"/>
      <c r="N1094" s="76"/>
    </row>
    <row r="1095">
      <c r="A1095" s="11"/>
      <c r="B1095" s="11"/>
      <c r="C1095" s="11"/>
      <c r="D1095" s="11"/>
      <c r="E1095" s="11"/>
      <c r="F1095" s="11"/>
      <c r="G1095" s="11"/>
      <c r="H1095" s="11"/>
      <c r="I1095" s="11"/>
      <c r="J1095" s="11"/>
      <c r="K1095" s="11"/>
      <c r="L1095" s="11"/>
      <c r="M1095" s="76"/>
      <c r="N1095" s="76"/>
    </row>
    <row r="1096">
      <c r="A1096" s="11"/>
      <c r="B1096" s="11"/>
      <c r="C1096" s="11"/>
      <c r="D1096" s="11"/>
      <c r="E1096" s="11"/>
      <c r="F1096" s="11"/>
      <c r="G1096" s="11"/>
      <c r="H1096" s="11"/>
      <c r="I1096" s="11"/>
      <c r="J1096" s="11"/>
      <c r="K1096" s="11"/>
      <c r="L1096" s="11"/>
      <c r="M1096" s="76"/>
      <c r="N1096" s="76"/>
    </row>
    <row r="1097">
      <c r="A1097" s="11"/>
      <c r="B1097" s="11"/>
      <c r="C1097" s="11"/>
      <c r="D1097" s="11"/>
      <c r="E1097" s="11"/>
      <c r="F1097" s="11"/>
      <c r="G1097" s="11"/>
      <c r="H1097" s="11"/>
      <c r="I1097" s="11"/>
      <c r="J1097" s="11"/>
      <c r="K1097" s="11"/>
      <c r="L1097" s="11"/>
      <c r="M1097" s="76"/>
      <c r="N1097" s="76"/>
    </row>
    <row r="1098">
      <c r="A1098" s="11"/>
      <c r="B1098" s="11"/>
      <c r="C1098" s="11"/>
      <c r="D1098" s="11"/>
      <c r="E1098" s="11"/>
      <c r="F1098" s="11"/>
      <c r="G1098" s="11"/>
      <c r="H1098" s="11"/>
      <c r="I1098" s="11"/>
      <c r="J1098" s="11"/>
      <c r="K1098" s="11"/>
      <c r="L1098" s="11"/>
      <c r="M1098" s="76"/>
      <c r="N1098" s="76"/>
    </row>
    <row r="1099">
      <c r="A1099" s="11"/>
      <c r="B1099" s="11"/>
      <c r="C1099" s="11"/>
      <c r="D1099" s="11"/>
      <c r="E1099" s="11"/>
      <c r="F1099" s="11"/>
      <c r="G1099" s="11"/>
      <c r="H1099" s="11"/>
      <c r="I1099" s="11"/>
      <c r="J1099" s="11"/>
      <c r="K1099" s="11"/>
      <c r="L1099" s="11"/>
      <c r="M1099" s="76"/>
      <c r="N1099" s="76"/>
    </row>
    <row r="1100">
      <c r="A1100" s="11"/>
      <c r="B1100" s="11"/>
      <c r="C1100" s="11"/>
      <c r="D1100" s="11"/>
      <c r="E1100" s="11"/>
      <c r="F1100" s="11"/>
      <c r="G1100" s="11"/>
      <c r="H1100" s="11"/>
      <c r="I1100" s="11"/>
      <c r="J1100" s="11"/>
      <c r="K1100" s="11"/>
      <c r="L1100" s="11"/>
      <c r="M1100" s="76"/>
      <c r="N1100" s="76"/>
    </row>
    <row r="1101">
      <c r="A1101" s="11"/>
      <c r="B1101" s="11"/>
      <c r="C1101" s="11"/>
      <c r="D1101" s="11"/>
      <c r="E1101" s="11"/>
      <c r="F1101" s="11"/>
      <c r="G1101" s="11"/>
      <c r="H1101" s="11"/>
      <c r="I1101" s="11"/>
      <c r="J1101" s="11"/>
      <c r="K1101" s="11"/>
      <c r="L1101" s="11"/>
      <c r="M1101" s="76"/>
      <c r="N1101" s="76"/>
    </row>
    <row r="1102">
      <c r="A1102" s="11"/>
      <c r="B1102" s="11"/>
      <c r="C1102" s="11"/>
      <c r="D1102" s="11"/>
      <c r="E1102" s="11"/>
      <c r="F1102" s="11"/>
      <c r="G1102" s="11"/>
      <c r="H1102" s="11"/>
      <c r="I1102" s="11"/>
      <c r="J1102" s="11"/>
      <c r="K1102" s="11"/>
      <c r="L1102" s="11"/>
      <c r="M1102" s="76"/>
      <c r="N1102" s="76"/>
    </row>
    <row r="1103">
      <c r="A1103" s="11"/>
      <c r="B1103" s="11"/>
      <c r="C1103" s="11"/>
      <c r="D1103" s="11"/>
      <c r="E1103" s="11"/>
      <c r="F1103" s="11"/>
      <c r="G1103" s="11"/>
      <c r="H1103" s="11"/>
      <c r="I1103" s="11"/>
      <c r="J1103" s="11"/>
      <c r="K1103" s="11"/>
      <c r="L1103" s="11"/>
      <c r="M1103" s="76"/>
      <c r="N1103" s="76"/>
    </row>
    <row r="1104">
      <c r="A1104" s="11"/>
      <c r="B1104" s="11"/>
      <c r="C1104" s="11"/>
      <c r="D1104" s="11"/>
      <c r="E1104" s="11"/>
      <c r="F1104" s="11"/>
      <c r="G1104" s="11"/>
      <c r="H1104" s="11"/>
      <c r="I1104" s="11"/>
      <c r="J1104" s="11"/>
      <c r="K1104" s="11"/>
      <c r="L1104" s="11"/>
      <c r="M1104" s="76"/>
      <c r="N1104" s="76"/>
    </row>
    <row r="1105">
      <c r="A1105" s="11"/>
      <c r="B1105" s="11"/>
      <c r="C1105" s="11"/>
      <c r="D1105" s="11"/>
      <c r="E1105" s="11"/>
      <c r="F1105" s="11"/>
      <c r="G1105" s="11"/>
      <c r="H1105" s="11"/>
      <c r="I1105" s="11"/>
      <c r="J1105" s="11"/>
      <c r="K1105" s="11"/>
      <c r="L1105" s="11"/>
      <c r="M1105" s="76"/>
      <c r="N1105" s="76"/>
    </row>
    <row r="1106">
      <c r="A1106" s="11"/>
      <c r="B1106" s="11"/>
      <c r="C1106" s="11"/>
      <c r="D1106" s="11"/>
      <c r="E1106" s="11"/>
      <c r="F1106" s="11"/>
      <c r="G1106" s="11"/>
      <c r="H1106" s="11"/>
      <c r="I1106" s="11"/>
      <c r="J1106" s="11"/>
      <c r="K1106" s="11"/>
      <c r="L1106" s="11"/>
      <c r="M1106" s="76"/>
      <c r="N1106" s="76"/>
    </row>
    <row r="1107">
      <c r="A1107" s="11"/>
      <c r="B1107" s="11"/>
      <c r="C1107" s="11"/>
      <c r="D1107" s="11"/>
      <c r="E1107" s="11"/>
      <c r="F1107" s="11"/>
      <c r="G1107" s="11"/>
      <c r="H1107" s="11"/>
      <c r="I1107" s="11"/>
      <c r="J1107" s="11"/>
      <c r="K1107" s="11"/>
      <c r="L1107" s="11"/>
      <c r="M1107" s="76"/>
      <c r="N1107" s="76"/>
    </row>
    <row r="1108">
      <c r="A1108" s="11"/>
      <c r="B1108" s="11"/>
      <c r="C1108" s="11"/>
      <c r="D1108" s="11"/>
      <c r="E1108" s="11"/>
      <c r="F1108" s="11"/>
      <c r="G1108" s="11"/>
      <c r="H1108" s="11"/>
      <c r="I1108" s="11"/>
      <c r="J1108" s="11"/>
      <c r="K1108" s="11"/>
      <c r="L1108" s="11"/>
      <c r="M1108" s="76"/>
      <c r="N1108" s="76"/>
    </row>
    <row r="1109">
      <c r="A1109" s="11"/>
      <c r="B1109" s="11"/>
      <c r="C1109" s="11"/>
      <c r="D1109" s="11"/>
      <c r="E1109" s="11"/>
      <c r="F1109" s="11"/>
      <c r="G1109" s="11"/>
      <c r="H1109" s="11"/>
      <c r="I1109" s="11"/>
      <c r="J1109" s="11"/>
      <c r="K1109" s="11"/>
      <c r="L1109" s="11"/>
      <c r="M1109" s="76"/>
      <c r="N1109" s="76"/>
    </row>
    <row r="1110">
      <c r="A1110" s="11"/>
      <c r="B1110" s="11"/>
      <c r="C1110" s="11"/>
      <c r="D1110" s="11"/>
      <c r="E1110" s="11"/>
      <c r="F1110" s="11"/>
      <c r="G1110" s="11"/>
      <c r="H1110" s="11"/>
      <c r="I1110" s="11"/>
      <c r="J1110" s="11"/>
      <c r="K1110" s="11"/>
      <c r="L1110" s="11"/>
      <c r="M1110" s="76"/>
      <c r="N1110" s="76"/>
    </row>
    <row r="1111">
      <c r="A1111" s="11"/>
      <c r="B1111" s="11"/>
      <c r="C1111" s="11"/>
      <c r="D1111" s="11"/>
      <c r="E1111" s="11"/>
      <c r="F1111" s="11"/>
      <c r="G1111" s="11"/>
      <c r="H1111" s="11"/>
      <c r="I1111" s="11"/>
      <c r="J1111" s="11"/>
      <c r="K1111" s="11"/>
      <c r="L1111" s="11"/>
      <c r="M1111" s="76"/>
      <c r="N1111" s="76"/>
    </row>
    <row r="1112">
      <c r="A1112" s="11"/>
      <c r="B1112" s="11"/>
      <c r="C1112" s="11"/>
      <c r="D1112" s="11"/>
      <c r="E1112" s="11"/>
      <c r="F1112" s="11"/>
      <c r="G1112" s="11"/>
      <c r="H1112" s="11"/>
      <c r="I1112" s="11"/>
      <c r="J1112" s="11"/>
      <c r="K1112" s="11"/>
      <c r="L1112" s="11"/>
      <c r="M1112" s="76"/>
      <c r="N1112" s="76"/>
    </row>
    <row r="1113">
      <c r="A1113" s="11"/>
      <c r="B1113" s="11"/>
      <c r="C1113" s="11"/>
      <c r="D1113" s="11"/>
      <c r="E1113" s="11"/>
      <c r="F1113" s="11"/>
      <c r="G1113" s="11"/>
      <c r="H1113" s="11"/>
      <c r="I1113" s="11"/>
      <c r="J1113" s="11"/>
      <c r="K1113" s="11"/>
      <c r="L1113" s="11"/>
      <c r="M1113" s="76"/>
      <c r="N1113" s="76"/>
    </row>
    <row r="1114">
      <c r="A1114" s="11"/>
      <c r="B1114" s="11"/>
      <c r="C1114" s="11"/>
      <c r="D1114" s="11"/>
      <c r="E1114" s="11"/>
      <c r="F1114" s="11"/>
      <c r="G1114" s="11"/>
      <c r="H1114" s="11"/>
      <c r="I1114" s="11"/>
      <c r="J1114" s="11"/>
      <c r="K1114" s="11"/>
      <c r="L1114" s="11"/>
      <c r="M1114" s="76"/>
      <c r="N1114" s="76"/>
    </row>
    <row r="1115">
      <c r="A1115" s="11"/>
      <c r="B1115" s="11"/>
      <c r="C1115" s="11"/>
      <c r="D1115" s="11"/>
      <c r="E1115" s="11"/>
      <c r="F1115" s="11"/>
      <c r="G1115" s="11"/>
      <c r="H1115" s="11"/>
      <c r="I1115" s="11"/>
      <c r="J1115" s="11"/>
      <c r="K1115" s="11"/>
      <c r="L1115" s="11"/>
      <c r="M1115" s="76"/>
      <c r="N1115" s="76"/>
    </row>
    <row r="1116">
      <c r="A1116" s="11"/>
      <c r="B1116" s="11"/>
      <c r="C1116" s="11"/>
      <c r="D1116" s="11"/>
      <c r="E1116" s="11"/>
      <c r="F1116" s="11"/>
      <c r="G1116" s="11"/>
      <c r="H1116" s="11"/>
      <c r="I1116" s="11"/>
      <c r="J1116" s="11"/>
      <c r="K1116" s="11"/>
      <c r="L1116" s="11"/>
      <c r="M1116" s="76"/>
      <c r="N1116" s="76"/>
    </row>
    <row r="1117">
      <c r="A1117" s="11"/>
      <c r="B1117" s="11"/>
      <c r="C1117" s="11"/>
      <c r="D1117" s="11"/>
      <c r="E1117" s="11"/>
      <c r="F1117" s="11"/>
      <c r="G1117" s="11"/>
      <c r="H1117" s="11"/>
      <c r="I1117" s="11"/>
      <c r="J1117" s="11"/>
      <c r="K1117" s="11"/>
      <c r="L1117" s="11"/>
      <c r="M1117" s="76"/>
      <c r="N1117" s="76"/>
    </row>
    <row r="1118">
      <c r="A1118" s="11"/>
      <c r="B1118" s="11"/>
      <c r="C1118" s="11"/>
      <c r="D1118" s="11"/>
      <c r="E1118" s="11"/>
      <c r="F1118" s="11"/>
      <c r="G1118" s="11"/>
      <c r="H1118" s="11"/>
      <c r="I1118" s="11"/>
      <c r="J1118" s="11"/>
      <c r="K1118" s="11"/>
      <c r="L1118" s="11"/>
      <c r="M1118" s="76"/>
      <c r="N1118" s="76"/>
    </row>
    <row r="1119">
      <c r="A1119" s="11"/>
      <c r="B1119" s="11"/>
      <c r="C1119" s="11"/>
      <c r="D1119" s="11"/>
      <c r="E1119" s="11"/>
      <c r="F1119" s="11"/>
      <c r="G1119" s="11"/>
      <c r="H1119" s="11"/>
      <c r="I1119" s="11"/>
      <c r="J1119" s="11"/>
      <c r="K1119" s="11"/>
      <c r="L1119" s="11"/>
      <c r="M1119" s="76"/>
      <c r="N1119" s="76"/>
    </row>
    <row r="1120">
      <c r="A1120" s="11"/>
      <c r="B1120" s="11"/>
      <c r="C1120" s="11"/>
      <c r="D1120" s="11"/>
      <c r="E1120" s="11"/>
      <c r="F1120" s="11"/>
      <c r="G1120" s="11"/>
      <c r="H1120" s="11"/>
      <c r="I1120" s="11"/>
      <c r="J1120" s="11"/>
      <c r="K1120" s="11"/>
      <c r="L1120" s="11"/>
      <c r="M1120" s="76"/>
      <c r="N1120" s="76"/>
    </row>
    <row r="1121">
      <c r="A1121" s="11"/>
      <c r="B1121" s="11"/>
      <c r="C1121" s="11"/>
      <c r="D1121" s="11"/>
      <c r="E1121" s="11"/>
      <c r="F1121" s="11"/>
      <c r="G1121" s="11"/>
      <c r="H1121" s="11"/>
      <c r="I1121" s="11"/>
      <c r="J1121" s="11"/>
      <c r="K1121" s="11"/>
      <c r="L1121" s="11"/>
      <c r="M1121" s="76"/>
      <c r="N1121" s="76"/>
    </row>
    <row r="1122">
      <c r="A1122" s="11"/>
      <c r="B1122" s="11"/>
      <c r="C1122" s="11"/>
      <c r="D1122" s="11"/>
      <c r="E1122" s="11"/>
      <c r="F1122" s="11"/>
      <c r="G1122" s="11"/>
      <c r="H1122" s="11"/>
      <c r="I1122" s="11"/>
      <c r="J1122" s="11"/>
      <c r="K1122" s="11"/>
      <c r="L1122" s="11"/>
      <c r="M1122" s="76"/>
      <c r="N1122" s="76"/>
    </row>
    <row r="1123">
      <c r="A1123" s="11"/>
      <c r="B1123" s="11"/>
      <c r="C1123" s="11"/>
      <c r="D1123" s="11"/>
      <c r="E1123" s="11"/>
      <c r="F1123" s="11"/>
      <c r="G1123" s="11"/>
      <c r="H1123" s="11"/>
      <c r="I1123" s="11"/>
      <c r="J1123" s="11"/>
      <c r="K1123" s="11"/>
      <c r="L1123" s="11"/>
      <c r="M1123" s="76"/>
      <c r="N1123" s="76"/>
    </row>
    <row r="1124">
      <c r="A1124" s="11"/>
      <c r="B1124" s="11"/>
      <c r="C1124" s="11"/>
      <c r="D1124" s="11"/>
      <c r="E1124" s="11"/>
      <c r="F1124" s="11"/>
      <c r="G1124" s="11"/>
      <c r="H1124" s="11"/>
      <c r="I1124" s="11"/>
      <c r="J1124" s="11"/>
      <c r="K1124" s="11"/>
      <c r="L1124" s="11"/>
      <c r="M1124" s="76"/>
      <c r="N1124" s="76"/>
    </row>
    <row r="1125">
      <c r="A1125" s="11"/>
      <c r="B1125" s="11"/>
      <c r="C1125" s="11"/>
      <c r="D1125" s="11"/>
      <c r="E1125" s="11"/>
      <c r="F1125" s="11"/>
      <c r="G1125" s="11"/>
      <c r="H1125" s="11"/>
      <c r="I1125" s="11"/>
      <c r="J1125" s="11"/>
      <c r="K1125" s="11"/>
      <c r="L1125" s="11"/>
      <c r="M1125" s="76"/>
      <c r="N1125" s="76"/>
    </row>
    <row r="1126">
      <c r="A1126" s="11"/>
      <c r="B1126" s="11"/>
      <c r="C1126" s="11"/>
      <c r="D1126" s="11"/>
      <c r="E1126" s="11"/>
      <c r="F1126" s="11"/>
      <c r="G1126" s="11"/>
      <c r="H1126" s="11"/>
      <c r="I1126" s="11"/>
      <c r="J1126" s="11"/>
      <c r="K1126" s="11"/>
      <c r="L1126" s="11"/>
      <c r="M1126" s="76"/>
      <c r="N1126" s="76"/>
    </row>
    <row r="1127">
      <c r="A1127" s="11"/>
      <c r="B1127" s="11"/>
      <c r="C1127" s="11"/>
      <c r="D1127" s="11"/>
      <c r="E1127" s="11"/>
      <c r="F1127" s="11"/>
      <c r="G1127" s="11"/>
      <c r="H1127" s="11"/>
      <c r="I1127" s="11"/>
      <c r="J1127" s="11"/>
      <c r="K1127" s="11"/>
      <c r="L1127" s="11"/>
      <c r="M1127" s="76"/>
      <c r="N1127" s="76"/>
    </row>
    <row r="1128">
      <c r="A1128" s="11"/>
      <c r="B1128" s="11"/>
      <c r="C1128" s="11"/>
      <c r="D1128" s="11"/>
      <c r="E1128" s="11"/>
      <c r="F1128" s="11"/>
      <c r="G1128" s="11"/>
      <c r="H1128" s="11"/>
      <c r="I1128" s="11"/>
      <c r="J1128" s="11"/>
      <c r="K1128" s="11"/>
      <c r="L1128" s="11"/>
      <c r="M1128" s="76"/>
      <c r="N1128" s="76"/>
    </row>
    <row r="1129">
      <c r="A1129" s="11"/>
      <c r="B1129" s="11"/>
      <c r="C1129" s="11"/>
      <c r="D1129" s="11"/>
      <c r="E1129" s="11"/>
      <c r="F1129" s="11"/>
      <c r="G1129" s="11"/>
      <c r="H1129" s="11"/>
      <c r="I1129" s="11"/>
      <c r="J1129" s="11"/>
      <c r="K1129" s="11"/>
      <c r="L1129" s="11"/>
      <c r="M1129" s="76"/>
      <c r="N1129" s="76"/>
    </row>
    <row r="1130">
      <c r="A1130" s="11"/>
      <c r="B1130" s="11"/>
      <c r="C1130" s="11"/>
      <c r="D1130" s="11"/>
      <c r="E1130" s="11"/>
      <c r="F1130" s="11"/>
      <c r="G1130" s="11"/>
      <c r="H1130" s="11"/>
      <c r="I1130" s="11"/>
      <c r="J1130" s="11"/>
      <c r="K1130" s="11"/>
      <c r="L1130" s="11"/>
      <c r="M1130" s="76"/>
      <c r="N1130" s="76"/>
    </row>
    <row r="1131">
      <c r="A1131" s="11"/>
      <c r="B1131" s="11"/>
      <c r="C1131" s="11"/>
      <c r="D1131" s="11"/>
      <c r="E1131" s="11"/>
      <c r="F1131" s="11"/>
      <c r="G1131" s="11"/>
      <c r="H1131" s="11"/>
      <c r="I1131" s="11"/>
      <c r="J1131" s="11"/>
      <c r="K1131" s="11"/>
      <c r="L1131" s="11"/>
      <c r="M1131" s="76"/>
      <c r="N1131" s="76"/>
    </row>
    <row r="1132">
      <c r="A1132" s="11"/>
      <c r="B1132" s="11"/>
      <c r="C1132" s="11"/>
      <c r="D1132" s="11"/>
      <c r="E1132" s="11"/>
      <c r="F1132" s="11"/>
      <c r="G1132" s="11"/>
      <c r="H1132" s="11"/>
      <c r="I1132" s="11"/>
      <c r="J1132" s="11"/>
      <c r="K1132" s="11"/>
      <c r="L1132" s="11"/>
      <c r="M1132" s="76"/>
      <c r="N1132" s="76"/>
    </row>
    <row r="1133">
      <c r="A1133" s="11"/>
      <c r="B1133" s="11"/>
      <c r="C1133" s="11"/>
      <c r="D1133" s="11"/>
      <c r="E1133" s="11"/>
      <c r="F1133" s="11"/>
      <c r="G1133" s="11"/>
      <c r="H1133" s="11"/>
      <c r="I1133" s="11"/>
      <c r="J1133" s="11"/>
      <c r="K1133" s="11"/>
      <c r="L1133" s="11"/>
      <c r="M1133" s="76"/>
      <c r="N1133" s="76"/>
    </row>
    <row r="1134">
      <c r="A1134" s="11"/>
      <c r="B1134" s="11"/>
      <c r="C1134" s="11"/>
      <c r="D1134" s="11"/>
      <c r="E1134" s="11"/>
      <c r="F1134" s="11"/>
      <c r="G1134" s="11"/>
      <c r="H1134" s="11"/>
      <c r="I1134" s="11"/>
      <c r="J1134" s="11"/>
      <c r="K1134" s="11"/>
      <c r="L1134" s="11"/>
      <c r="M1134" s="76"/>
      <c r="N1134" s="76"/>
    </row>
    <row r="1135">
      <c r="A1135" s="11"/>
      <c r="B1135" s="11"/>
      <c r="C1135" s="11"/>
      <c r="D1135" s="11"/>
      <c r="E1135" s="11"/>
      <c r="F1135" s="11"/>
      <c r="G1135" s="11"/>
      <c r="H1135" s="11"/>
      <c r="I1135" s="11"/>
      <c r="J1135" s="11"/>
      <c r="K1135" s="11"/>
      <c r="L1135" s="11"/>
      <c r="M1135" s="76"/>
      <c r="N1135" s="76"/>
    </row>
    <row r="1136">
      <c r="A1136" s="11"/>
      <c r="B1136" s="11"/>
      <c r="C1136" s="11"/>
      <c r="D1136" s="11"/>
      <c r="E1136" s="11"/>
      <c r="F1136" s="11"/>
      <c r="G1136" s="11"/>
      <c r="H1136" s="11"/>
      <c r="I1136" s="11"/>
      <c r="J1136" s="11"/>
      <c r="K1136" s="11"/>
      <c r="L1136" s="11"/>
      <c r="M1136" s="76"/>
      <c r="N1136" s="76"/>
    </row>
    <row r="1137">
      <c r="A1137" s="11"/>
      <c r="B1137" s="11"/>
      <c r="C1137" s="11"/>
      <c r="D1137" s="11"/>
      <c r="E1137" s="11"/>
      <c r="F1137" s="11"/>
      <c r="G1137" s="11"/>
      <c r="H1137" s="11"/>
      <c r="I1137" s="11"/>
      <c r="J1137" s="11"/>
      <c r="K1137" s="11"/>
      <c r="L1137" s="11"/>
      <c r="M1137" s="76"/>
      <c r="N1137" s="76"/>
    </row>
    <row r="1138">
      <c r="A1138" s="11"/>
      <c r="B1138" s="11"/>
      <c r="C1138" s="11"/>
      <c r="D1138" s="11"/>
      <c r="E1138" s="11"/>
      <c r="F1138" s="11"/>
      <c r="G1138" s="11"/>
      <c r="H1138" s="11"/>
      <c r="I1138" s="11"/>
      <c r="J1138" s="11"/>
      <c r="K1138" s="11"/>
      <c r="L1138" s="11"/>
      <c r="M1138" s="76"/>
      <c r="N1138" s="76"/>
    </row>
    <row r="1139">
      <c r="A1139" s="11"/>
      <c r="B1139" s="11"/>
      <c r="C1139" s="11"/>
      <c r="D1139" s="11"/>
      <c r="E1139" s="11"/>
      <c r="F1139" s="11"/>
      <c r="G1139" s="11"/>
      <c r="H1139" s="11"/>
      <c r="I1139" s="11"/>
      <c r="J1139" s="11"/>
      <c r="K1139" s="11"/>
      <c r="L1139" s="11"/>
      <c r="M1139" s="76"/>
      <c r="N1139" s="76"/>
    </row>
    <row r="1140">
      <c r="A1140" s="11"/>
      <c r="B1140" s="11"/>
      <c r="C1140" s="11"/>
      <c r="D1140" s="11"/>
      <c r="E1140" s="11"/>
      <c r="F1140" s="11"/>
      <c r="G1140" s="11"/>
      <c r="H1140" s="11"/>
      <c r="I1140" s="11"/>
      <c r="J1140" s="11"/>
      <c r="K1140" s="11"/>
      <c r="L1140" s="11"/>
      <c r="M1140" s="76"/>
      <c r="N1140" s="76"/>
    </row>
    <row r="1141">
      <c r="A1141" s="11"/>
      <c r="B1141" s="11"/>
      <c r="C1141" s="11"/>
      <c r="D1141" s="11"/>
      <c r="E1141" s="11"/>
      <c r="F1141" s="11"/>
      <c r="G1141" s="11"/>
      <c r="H1141" s="11"/>
      <c r="I1141" s="11"/>
      <c r="J1141" s="11"/>
      <c r="K1141" s="11"/>
      <c r="L1141" s="11"/>
      <c r="M1141" s="76"/>
      <c r="N1141" s="76"/>
    </row>
    <row r="1142">
      <c r="A1142" s="11"/>
      <c r="B1142" s="11"/>
      <c r="C1142" s="11"/>
      <c r="D1142" s="11"/>
      <c r="E1142" s="11"/>
      <c r="F1142" s="11"/>
      <c r="G1142" s="11"/>
      <c r="H1142" s="11"/>
      <c r="I1142" s="11"/>
      <c r="J1142" s="11"/>
      <c r="K1142" s="11"/>
      <c r="L1142" s="11"/>
      <c r="M1142" s="76"/>
      <c r="N1142" s="76"/>
    </row>
    <row r="1143">
      <c r="A1143" s="11"/>
      <c r="B1143" s="11"/>
      <c r="C1143" s="11"/>
      <c r="D1143" s="11"/>
      <c r="E1143" s="11"/>
      <c r="F1143" s="11"/>
      <c r="G1143" s="11"/>
      <c r="H1143" s="11"/>
      <c r="I1143" s="11"/>
      <c r="J1143" s="11"/>
      <c r="K1143" s="11"/>
      <c r="L1143" s="11"/>
      <c r="M1143" s="76"/>
      <c r="N1143" s="76"/>
    </row>
    <row r="1144">
      <c r="A1144" s="11"/>
      <c r="B1144" s="11"/>
      <c r="C1144" s="11"/>
      <c r="D1144" s="11"/>
      <c r="E1144" s="11"/>
      <c r="F1144" s="11"/>
      <c r="G1144" s="11"/>
      <c r="H1144" s="11"/>
      <c r="I1144" s="11"/>
      <c r="J1144" s="11"/>
      <c r="K1144" s="11"/>
      <c r="L1144" s="11"/>
      <c r="M1144" s="76"/>
      <c r="N1144" s="76"/>
    </row>
    <row r="1145">
      <c r="A1145" s="11"/>
      <c r="B1145" s="11"/>
      <c r="C1145" s="11"/>
      <c r="D1145" s="11"/>
      <c r="E1145" s="11"/>
      <c r="F1145" s="11"/>
      <c r="G1145" s="11"/>
      <c r="H1145" s="11"/>
      <c r="I1145" s="11"/>
      <c r="J1145" s="11"/>
      <c r="K1145" s="11"/>
      <c r="L1145" s="11"/>
      <c r="M1145" s="76"/>
      <c r="N1145" s="76"/>
    </row>
    <row r="1146">
      <c r="A1146" s="11"/>
      <c r="B1146" s="11"/>
      <c r="C1146" s="11"/>
      <c r="D1146" s="11"/>
      <c r="E1146" s="11"/>
      <c r="F1146" s="11"/>
      <c r="G1146" s="11"/>
      <c r="H1146" s="11"/>
      <c r="I1146" s="11"/>
      <c r="J1146" s="11"/>
      <c r="K1146" s="11"/>
      <c r="L1146" s="11"/>
      <c r="M1146" s="76"/>
      <c r="N1146" s="76"/>
    </row>
    <row r="1147">
      <c r="A1147" s="11"/>
      <c r="B1147" s="11"/>
      <c r="C1147" s="11"/>
      <c r="D1147" s="11"/>
      <c r="E1147" s="11"/>
      <c r="F1147" s="11"/>
      <c r="G1147" s="11"/>
      <c r="H1147" s="11"/>
      <c r="I1147" s="11"/>
      <c r="J1147" s="11"/>
      <c r="K1147" s="11"/>
      <c r="L1147" s="11"/>
      <c r="M1147" s="76"/>
      <c r="N1147" s="76"/>
    </row>
    <row r="1148">
      <c r="A1148" s="11"/>
      <c r="B1148" s="11"/>
      <c r="C1148" s="11"/>
      <c r="D1148" s="11"/>
      <c r="E1148" s="11"/>
      <c r="F1148" s="11"/>
      <c r="G1148" s="11"/>
      <c r="H1148" s="11"/>
      <c r="I1148" s="11"/>
      <c r="J1148" s="11"/>
      <c r="K1148" s="11"/>
      <c r="L1148" s="11"/>
      <c r="M1148" s="76"/>
      <c r="N1148" s="76"/>
    </row>
    <row r="1149">
      <c r="A1149" s="11"/>
      <c r="B1149" s="11"/>
      <c r="C1149" s="11"/>
      <c r="D1149" s="11"/>
      <c r="E1149" s="11"/>
      <c r="F1149" s="11"/>
      <c r="G1149" s="11"/>
      <c r="H1149" s="11"/>
      <c r="I1149" s="11"/>
      <c r="J1149" s="11"/>
      <c r="K1149" s="11"/>
      <c r="L1149" s="11"/>
      <c r="M1149" s="76"/>
      <c r="N1149" s="76"/>
    </row>
    <row r="1150">
      <c r="A1150" s="11"/>
      <c r="B1150" s="11"/>
      <c r="C1150" s="11"/>
      <c r="D1150" s="11"/>
      <c r="E1150" s="11"/>
      <c r="F1150" s="11"/>
      <c r="G1150" s="11"/>
      <c r="H1150" s="11"/>
      <c r="I1150" s="11"/>
      <c r="J1150" s="11"/>
      <c r="K1150" s="11"/>
      <c r="L1150" s="11"/>
      <c r="M1150" s="76"/>
      <c r="N1150" s="76"/>
    </row>
    <row r="1151">
      <c r="A1151" s="11"/>
      <c r="B1151" s="11"/>
      <c r="C1151" s="11"/>
      <c r="D1151" s="11"/>
      <c r="E1151" s="11"/>
      <c r="F1151" s="11"/>
      <c r="G1151" s="11"/>
      <c r="H1151" s="11"/>
      <c r="I1151" s="11"/>
      <c r="J1151" s="11"/>
      <c r="K1151" s="11"/>
      <c r="L1151" s="11"/>
      <c r="M1151" s="76"/>
      <c r="N1151" s="76"/>
    </row>
    <row r="1152">
      <c r="A1152" s="11"/>
      <c r="B1152" s="11"/>
      <c r="C1152" s="11"/>
      <c r="D1152" s="11"/>
      <c r="E1152" s="11"/>
      <c r="F1152" s="11"/>
      <c r="G1152" s="11"/>
      <c r="H1152" s="11"/>
      <c r="I1152" s="11"/>
      <c r="J1152" s="11"/>
      <c r="K1152" s="11"/>
      <c r="L1152" s="11"/>
      <c r="M1152" s="76"/>
      <c r="N1152" s="76"/>
    </row>
    <row r="1153">
      <c r="A1153" s="11"/>
      <c r="B1153" s="11"/>
      <c r="C1153" s="11"/>
      <c r="D1153" s="11"/>
      <c r="E1153" s="11"/>
      <c r="F1153" s="11"/>
      <c r="G1153" s="11"/>
      <c r="H1153" s="11"/>
      <c r="I1153" s="11"/>
      <c r="J1153" s="11"/>
      <c r="K1153" s="11"/>
      <c r="L1153" s="11"/>
      <c r="M1153" s="76"/>
      <c r="N1153" s="76"/>
    </row>
    <row r="1154">
      <c r="A1154" s="11"/>
      <c r="B1154" s="11"/>
      <c r="C1154" s="11"/>
      <c r="D1154" s="11"/>
      <c r="E1154" s="11"/>
      <c r="F1154" s="11"/>
      <c r="G1154" s="11"/>
      <c r="H1154" s="11"/>
      <c r="I1154" s="11"/>
      <c r="J1154" s="11"/>
      <c r="K1154" s="11"/>
      <c r="L1154" s="11"/>
      <c r="M1154" s="76"/>
      <c r="N1154" s="76"/>
    </row>
    <row r="1155">
      <c r="A1155" s="11"/>
      <c r="B1155" s="11"/>
      <c r="C1155" s="11"/>
      <c r="D1155" s="11"/>
      <c r="E1155" s="11"/>
      <c r="F1155" s="11"/>
      <c r="G1155" s="11"/>
      <c r="H1155" s="11"/>
      <c r="I1155" s="11"/>
      <c r="J1155" s="11"/>
      <c r="K1155" s="11"/>
      <c r="L1155" s="11"/>
      <c r="M1155" s="76"/>
      <c r="N1155" s="76"/>
    </row>
    <row r="1156">
      <c r="A1156" s="11"/>
      <c r="B1156" s="11"/>
      <c r="C1156" s="11"/>
      <c r="D1156" s="11"/>
      <c r="E1156" s="11"/>
      <c r="F1156" s="11"/>
      <c r="G1156" s="11"/>
      <c r="H1156" s="11"/>
      <c r="I1156" s="11"/>
      <c r="J1156" s="11"/>
      <c r="K1156" s="11"/>
      <c r="L1156" s="11"/>
      <c r="M1156" s="76"/>
      <c r="N1156" s="76"/>
    </row>
    <row r="1157">
      <c r="A1157" s="11"/>
      <c r="B1157" s="11"/>
      <c r="C1157" s="11"/>
      <c r="D1157" s="11"/>
      <c r="E1157" s="11"/>
      <c r="F1157" s="11"/>
      <c r="G1157" s="11"/>
      <c r="H1157" s="11"/>
      <c r="I1157" s="11"/>
      <c r="J1157" s="11"/>
      <c r="K1157" s="11"/>
      <c r="L1157" s="11"/>
      <c r="M1157" s="76"/>
      <c r="N1157" s="76"/>
    </row>
    <row r="1158">
      <c r="A1158" s="11"/>
      <c r="B1158" s="11"/>
      <c r="C1158" s="11"/>
      <c r="D1158" s="11"/>
      <c r="E1158" s="11"/>
      <c r="F1158" s="11"/>
      <c r="G1158" s="11"/>
      <c r="H1158" s="11"/>
      <c r="I1158" s="11"/>
      <c r="J1158" s="11"/>
      <c r="K1158" s="11"/>
      <c r="L1158" s="11"/>
      <c r="M1158" s="76"/>
      <c r="N1158" s="76"/>
    </row>
    <row r="1159">
      <c r="A1159" s="11"/>
      <c r="B1159" s="11"/>
      <c r="C1159" s="11"/>
      <c r="D1159" s="11"/>
      <c r="E1159" s="11"/>
      <c r="F1159" s="11"/>
      <c r="G1159" s="11"/>
      <c r="H1159" s="11"/>
      <c r="I1159" s="11"/>
      <c r="J1159" s="11"/>
      <c r="K1159" s="11"/>
      <c r="L1159" s="11"/>
      <c r="M1159" s="76"/>
      <c r="N1159" s="76"/>
    </row>
    <row r="1160">
      <c r="A1160" s="11"/>
      <c r="B1160" s="11"/>
      <c r="C1160" s="11"/>
      <c r="D1160" s="11"/>
      <c r="E1160" s="11"/>
      <c r="F1160" s="11"/>
      <c r="G1160" s="11"/>
      <c r="H1160" s="11"/>
      <c r="I1160" s="11"/>
      <c r="J1160" s="11"/>
      <c r="K1160" s="11"/>
      <c r="L1160" s="11"/>
      <c r="M1160" s="76"/>
      <c r="N1160" s="76"/>
    </row>
    <row r="1161">
      <c r="A1161" s="11"/>
      <c r="B1161" s="11"/>
      <c r="C1161" s="11"/>
      <c r="D1161" s="11"/>
      <c r="E1161" s="11"/>
      <c r="F1161" s="11"/>
      <c r="G1161" s="11"/>
      <c r="H1161" s="11"/>
      <c r="I1161" s="11"/>
      <c r="J1161" s="11"/>
      <c r="K1161" s="11"/>
      <c r="L1161" s="11"/>
      <c r="M1161" s="76"/>
      <c r="N1161" s="76"/>
    </row>
    <row r="1162">
      <c r="A1162" s="11"/>
      <c r="B1162" s="11"/>
      <c r="C1162" s="11"/>
      <c r="D1162" s="11"/>
      <c r="E1162" s="11"/>
      <c r="F1162" s="11"/>
      <c r="G1162" s="11"/>
      <c r="H1162" s="11"/>
      <c r="I1162" s="11"/>
      <c r="J1162" s="11"/>
      <c r="K1162" s="11"/>
      <c r="L1162" s="11"/>
      <c r="M1162" s="76"/>
      <c r="N1162" s="76"/>
    </row>
    <row r="1163">
      <c r="A1163" s="11"/>
      <c r="B1163" s="11"/>
      <c r="C1163" s="11"/>
      <c r="D1163" s="11"/>
      <c r="E1163" s="11"/>
      <c r="F1163" s="11"/>
      <c r="G1163" s="11"/>
      <c r="H1163" s="11"/>
      <c r="I1163" s="11"/>
      <c r="J1163" s="11"/>
      <c r="K1163" s="11"/>
      <c r="L1163" s="11"/>
      <c r="M1163" s="76"/>
      <c r="N1163" s="76"/>
    </row>
    <row r="1164">
      <c r="A1164" s="11"/>
      <c r="B1164" s="11"/>
      <c r="C1164" s="11"/>
      <c r="D1164" s="11"/>
      <c r="E1164" s="11"/>
      <c r="F1164" s="11"/>
      <c r="G1164" s="11"/>
      <c r="H1164" s="11"/>
      <c r="I1164" s="11"/>
      <c r="J1164" s="11"/>
      <c r="K1164" s="11"/>
      <c r="L1164" s="11"/>
      <c r="M1164" s="76"/>
      <c r="N1164" s="76"/>
    </row>
    <row r="1165">
      <c r="A1165" s="11"/>
      <c r="B1165" s="11"/>
      <c r="C1165" s="11"/>
      <c r="D1165" s="11"/>
      <c r="E1165" s="11"/>
      <c r="F1165" s="11"/>
      <c r="G1165" s="11"/>
      <c r="H1165" s="11"/>
      <c r="I1165" s="11"/>
      <c r="J1165" s="11"/>
      <c r="K1165" s="11"/>
      <c r="L1165" s="11"/>
      <c r="M1165" s="76"/>
      <c r="N1165" s="76"/>
    </row>
    <row r="1166">
      <c r="A1166" s="11"/>
      <c r="B1166" s="11"/>
      <c r="C1166" s="11"/>
      <c r="D1166" s="11"/>
      <c r="E1166" s="11"/>
      <c r="F1166" s="11"/>
      <c r="G1166" s="11"/>
      <c r="H1166" s="11"/>
      <c r="I1166" s="11"/>
      <c r="J1166" s="11"/>
      <c r="K1166" s="11"/>
      <c r="L1166" s="11"/>
      <c r="M1166" s="76"/>
      <c r="N1166" s="76"/>
    </row>
    <row r="1167">
      <c r="A1167" s="11"/>
      <c r="B1167" s="11"/>
      <c r="C1167" s="11"/>
      <c r="D1167" s="11"/>
      <c r="E1167" s="11"/>
      <c r="F1167" s="11"/>
      <c r="G1167" s="11"/>
      <c r="H1167" s="11"/>
      <c r="I1167" s="11"/>
      <c r="J1167" s="11"/>
      <c r="K1167" s="11"/>
      <c r="L1167" s="11"/>
      <c r="M1167" s="76"/>
      <c r="N1167" s="76"/>
    </row>
    <row r="1168">
      <c r="A1168" s="11"/>
      <c r="B1168" s="11"/>
      <c r="C1168" s="11"/>
      <c r="D1168" s="11"/>
      <c r="E1168" s="11"/>
      <c r="F1168" s="11"/>
      <c r="G1168" s="11"/>
      <c r="H1168" s="11"/>
      <c r="I1168" s="11"/>
      <c r="J1168" s="11"/>
      <c r="K1168" s="11"/>
      <c r="L1168" s="11"/>
      <c r="M1168" s="76"/>
      <c r="N1168" s="76"/>
    </row>
    <row r="1169">
      <c r="A1169" s="11"/>
      <c r="B1169" s="11"/>
      <c r="C1169" s="11"/>
      <c r="D1169" s="11"/>
      <c r="E1169" s="11"/>
      <c r="F1169" s="11"/>
      <c r="G1169" s="11"/>
      <c r="H1169" s="11"/>
      <c r="I1169" s="11"/>
      <c r="J1169" s="11"/>
      <c r="K1169" s="11"/>
      <c r="L1169" s="11"/>
      <c r="M1169" s="76"/>
      <c r="N1169" s="76"/>
    </row>
    <row r="1170">
      <c r="A1170" s="11"/>
      <c r="B1170" s="11"/>
      <c r="C1170" s="11"/>
      <c r="D1170" s="11"/>
      <c r="E1170" s="11"/>
      <c r="F1170" s="11"/>
      <c r="G1170" s="11"/>
      <c r="H1170" s="11"/>
      <c r="I1170" s="11"/>
      <c r="J1170" s="11"/>
      <c r="K1170" s="11"/>
      <c r="L1170" s="11"/>
      <c r="M1170" s="76"/>
      <c r="N1170" s="76"/>
    </row>
    <row r="1171">
      <c r="A1171" s="11"/>
      <c r="B1171" s="11"/>
      <c r="C1171" s="11"/>
      <c r="D1171" s="11"/>
      <c r="E1171" s="11"/>
      <c r="F1171" s="11"/>
      <c r="G1171" s="11"/>
      <c r="H1171" s="11"/>
      <c r="I1171" s="11"/>
      <c r="J1171" s="11"/>
      <c r="K1171" s="11"/>
      <c r="L1171" s="11"/>
      <c r="M1171" s="76"/>
      <c r="N1171" s="76"/>
    </row>
    <row r="1172">
      <c r="A1172" s="11"/>
      <c r="B1172" s="11"/>
      <c r="C1172" s="11"/>
      <c r="D1172" s="11"/>
      <c r="E1172" s="11"/>
      <c r="F1172" s="11"/>
      <c r="G1172" s="11"/>
      <c r="H1172" s="11"/>
      <c r="I1172" s="11"/>
      <c r="J1172" s="11"/>
      <c r="K1172" s="11"/>
      <c r="L1172" s="11"/>
      <c r="M1172" s="76"/>
      <c r="N1172" s="76"/>
    </row>
    <row r="1173">
      <c r="A1173" s="11"/>
      <c r="B1173" s="11"/>
      <c r="C1173" s="11"/>
      <c r="D1173" s="11"/>
      <c r="E1173" s="11"/>
      <c r="F1173" s="11"/>
      <c r="G1173" s="11"/>
      <c r="H1173" s="11"/>
      <c r="I1173" s="11"/>
      <c r="J1173" s="11"/>
      <c r="K1173" s="11"/>
      <c r="L1173" s="11"/>
      <c r="M1173" s="76"/>
      <c r="N1173" s="76"/>
    </row>
    <row r="1174">
      <c r="A1174" s="11"/>
      <c r="B1174" s="11"/>
      <c r="C1174" s="11"/>
      <c r="D1174" s="11"/>
      <c r="E1174" s="11"/>
      <c r="F1174" s="11"/>
      <c r="G1174" s="11"/>
      <c r="H1174" s="11"/>
      <c r="I1174" s="11"/>
      <c r="J1174" s="11"/>
      <c r="K1174" s="11"/>
      <c r="L1174" s="11"/>
      <c r="M1174" s="76"/>
      <c r="N1174" s="76"/>
    </row>
    <row r="1175">
      <c r="A1175" s="11"/>
      <c r="B1175" s="11"/>
      <c r="C1175" s="11"/>
      <c r="D1175" s="11"/>
      <c r="E1175" s="11"/>
      <c r="F1175" s="11"/>
      <c r="G1175" s="11"/>
      <c r="H1175" s="11"/>
      <c r="I1175" s="11"/>
      <c r="J1175" s="11"/>
      <c r="K1175" s="11"/>
      <c r="L1175" s="11"/>
      <c r="M1175" s="76"/>
      <c r="N1175" s="76"/>
    </row>
    <row r="1176">
      <c r="A1176" s="11"/>
      <c r="B1176" s="11"/>
      <c r="C1176" s="11"/>
      <c r="D1176" s="11"/>
      <c r="E1176" s="11"/>
      <c r="F1176" s="11"/>
      <c r="G1176" s="11"/>
      <c r="H1176" s="11"/>
      <c r="I1176" s="11"/>
      <c r="J1176" s="11"/>
      <c r="K1176" s="11"/>
      <c r="L1176" s="11"/>
      <c r="M1176" s="76"/>
      <c r="N1176" s="76"/>
    </row>
    <row r="1177">
      <c r="A1177" s="11"/>
      <c r="B1177" s="11"/>
      <c r="C1177" s="11"/>
      <c r="D1177" s="11"/>
      <c r="E1177" s="11"/>
      <c r="F1177" s="11"/>
      <c r="G1177" s="11"/>
      <c r="H1177" s="11"/>
      <c r="I1177" s="11"/>
      <c r="J1177" s="11"/>
      <c r="K1177" s="11"/>
      <c r="L1177" s="11"/>
      <c r="M1177" s="76"/>
      <c r="N1177" s="76"/>
    </row>
    <row r="1178">
      <c r="A1178" s="11"/>
      <c r="B1178" s="11"/>
      <c r="C1178" s="11"/>
      <c r="D1178" s="11"/>
      <c r="E1178" s="11"/>
      <c r="F1178" s="11"/>
      <c r="G1178" s="11"/>
      <c r="H1178" s="11"/>
      <c r="I1178" s="11"/>
      <c r="J1178" s="11"/>
      <c r="K1178" s="11"/>
      <c r="L1178" s="11"/>
      <c r="M1178" s="76"/>
      <c r="N1178" s="76"/>
    </row>
    <row r="1179">
      <c r="A1179" s="11"/>
      <c r="B1179" s="11"/>
      <c r="C1179" s="11"/>
      <c r="D1179" s="11"/>
      <c r="E1179" s="11"/>
      <c r="F1179" s="11"/>
      <c r="G1179" s="11"/>
      <c r="H1179" s="11"/>
      <c r="I1179" s="11"/>
      <c r="J1179" s="11"/>
      <c r="K1179" s="11"/>
      <c r="L1179" s="11"/>
      <c r="M1179" s="76"/>
      <c r="N1179" s="76"/>
    </row>
    <row r="1180">
      <c r="A1180" s="11"/>
      <c r="B1180" s="11"/>
      <c r="C1180" s="11"/>
      <c r="D1180" s="11"/>
      <c r="E1180" s="11"/>
      <c r="F1180" s="11"/>
      <c r="G1180" s="11"/>
      <c r="H1180" s="11"/>
      <c r="I1180" s="11"/>
      <c r="J1180" s="11"/>
      <c r="K1180" s="11"/>
      <c r="L1180" s="11"/>
      <c r="M1180" s="76"/>
      <c r="N1180" s="76"/>
    </row>
    <row r="1181">
      <c r="A1181" s="11"/>
      <c r="B1181" s="11"/>
      <c r="C1181" s="11"/>
      <c r="D1181" s="11"/>
      <c r="E1181" s="11"/>
      <c r="F1181" s="11"/>
      <c r="G1181" s="11"/>
      <c r="H1181" s="11"/>
      <c r="I1181" s="11"/>
      <c r="J1181" s="11"/>
      <c r="K1181" s="11"/>
      <c r="L1181" s="11"/>
      <c r="M1181" s="76"/>
      <c r="N1181" s="76"/>
    </row>
    <row r="1182">
      <c r="A1182" s="11"/>
      <c r="B1182" s="11"/>
      <c r="C1182" s="11"/>
      <c r="D1182" s="11"/>
      <c r="E1182" s="11"/>
      <c r="F1182" s="11"/>
      <c r="G1182" s="11"/>
      <c r="H1182" s="11"/>
      <c r="I1182" s="11"/>
      <c r="J1182" s="11"/>
      <c r="K1182" s="11"/>
      <c r="L1182" s="11"/>
      <c r="M1182" s="76"/>
      <c r="N1182" s="76"/>
    </row>
    <row r="1183">
      <c r="A1183" s="11"/>
      <c r="B1183" s="11"/>
      <c r="C1183" s="11"/>
      <c r="D1183" s="11"/>
      <c r="E1183" s="11"/>
      <c r="F1183" s="11"/>
      <c r="G1183" s="11"/>
      <c r="H1183" s="11"/>
      <c r="I1183" s="11"/>
      <c r="J1183" s="11"/>
      <c r="K1183" s="11"/>
      <c r="L1183" s="11"/>
      <c r="M1183" s="76"/>
      <c r="N1183" s="76"/>
    </row>
    <row r="1184">
      <c r="A1184" s="11"/>
      <c r="B1184" s="11"/>
      <c r="C1184" s="11"/>
      <c r="D1184" s="11"/>
      <c r="E1184" s="11"/>
      <c r="F1184" s="11"/>
      <c r="G1184" s="11"/>
      <c r="H1184" s="11"/>
      <c r="I1184" s="11"/>
      <c r="J1184" s="11"/>
      <c r="K1184" s="11"/>
      <c r="L1184" s="11"/>
      <c r="M1184" s="76"/>
      <c r="N1184" s="76"/>
    </row>
    <row r="1185">
      <c r="A1185" s="11"/>
      <c r="B1185" s="11"/>
      <c r="C1185" s="11"/>
      <c r="D1185" s="11"/>
      <c r="E1185" s="11"/>
      <c r="F1185" s="11"/>
      <c r="G1185" s="11"/>
      <c r="H1185" s="11"/>
      <c r="I1185" s="11"/>
      <c r="J1185" s="11"/>
      <c r="K1185" s="11"/>
      <c r="L1185" s="11"/>
      <c r="M1185" s="76"/>
      <c r="N1185" s="76"/>
    </row>
    <row r="1186">
      <c r="A1186" s="11"/>
      <c r="B1186" s="11"/>
      <c r="C1186" s="11"/>
      <c r="D1186" s="11"/>
      <c r="E1186" s="11"/>
      <c r="F1186" s="11"/>
      <c r="G1186" s="11"/>
      <c r="H1186" s="11"/>
      <c r="I1186" s="11"/>
      <c r="J1186" s="11"/>
      <c r="K1186" s="11"/>
      <c r="L1186" s="11"/>
      <c r="M1186" s="76"/>
      <c r="N1186" s="76"/>
    </row>
    <row r="1187">
      <c r="A1187" s="11"/>
      <c r="B1187" s="11"/>
      <c r="C1187" s="11"/>
      <c r="D1187" s="11"/>
      <c r="E1187" s="11"/>
      <c r="F1187" s="11"/>
      <c r="G1187" s="11"/>
      <c r="H1187" s="11"/>
      <c r="I1187" s="11"/>
      <c r="J1187" s="11"/>
      <c r="K1187" s="11"/>
      <c r="L1187" s="11"/>
      <c r="M1187" s="76"/>
      <c r="N1187" s="76"/>
    </row>
    <row r="1188">
      <c r="A1188" s="11"/>
      <c r="B1188" s="11"/>
      <c r="C1188" s="11"/>
      <c r="D1188" s="11"/>
      <c r="E1188" s="11"/>
      <c r="F1188" s="11"/>
      <c r="G1188" s="11"/>
      <c r="H1188" s="11"/>
      <c r="I1188" s="11"/>
      <c r="J1188" s="11"/>
      <c r="K1188" s="11"/>
      <c r="L1188" s="11"/>
      <c r="M1188" s="76"/>
      <c r="N1188" s="76"/>
    </row>
    <row r="1189">
      <c r="A1189" s="11"/>
      <c r="B1189" s="11"/>
      <c r="C1189" s="11"/>
      <c r="D1189" s="11"/>
      <c r="E1189" s="11"/>
      <c r="F1189" s="11"/>
      <c r="G1189" s="11"/>
      <c r="H1189" s="11"/>
      <c r="I1189" s="11"/>
      <c r="J1189" s="11"/>
      <c r="K1189" s="11"/>
      <c r="L1189" s="11"/>
      <c r="M1189" s="76"/>
      <c r="N1189" s="76"/>
    </row>
    <row r="1190">
      <c r="A1190" s="11"/>
      <c r="B1190" s="11"/>
      <c r="C1190" s="11"/>
      <c r="D1190" s="11"/>
      <c r="E1190" s="11"/>
      <c r="F1190" s="11"/>
      <c r="G1190" s="11"/>
      <c r="H1190" s="11"/>
      <c r="I1190" s="11"/>
      <c r="J1190" s="11"/>
      <c r="K1190" s="11"/>
      <c r="L1190" s="11"/>
      <c r="M1190" s="76"/>
      <c r="N1190" s="76"/>
    </row>
    <row r="1191">
      <c r="A1191" s="11"/>
      <c r="B1191" s="11"/>
      <c r="C1191" s="11"/>
      <c r="D1191" s="11"/>
      <c r="E1191" s="11"/>
      <c r="F1191" s="11"/>
      <c r="G1191" s="11"/>
      <c r="H1191" s="11"/>
      <c r="I1191" s="11"/>
      <c r="J1191" s="11"/>
      <c r="K1191" s="11"/>
      <c r="L1191" s="11"/>
      <c r="M1191" s="76"/>
      <c r="N1191" s="76"/>
    </row>
    <row r="1192">
      <c r="A1192" s="11"/>
      <c r="B1192" s="11"/>
      <c r="C1192" s="11"/>
      <c r="D1192" s="11"/>
      <c r="E1192" s="11"/>
      <c r="F1192" s="11"/>
      <c r="G1192" s="11"/>
      <c r="H1192" s="11"/>
      <c r="I1192" s="11"/>
      <c r="J1192" s="11"/>
      <c r="K1192" s="11"/>
      <c r="L1192" s="11"/>
      <c r="M1192" s="76"/>
      <c r="N1192" s="76"/>
    </row>
    <row r="1193">
      <c r="A1193" s="11"/>
      <c r="B1193" s="11"/>
      <c r="C1193" s="11"/>
      <c r="D1193" s="11"/>
      <c r="E1193" s="11"/>
      <c r="F1193" s="11"/>
      <c r="G1193" s="11"/>
      <c r="H1193" s="11"/>
      <c r="I1193" s="11"/>
      <c r="J1193" s="11"/>
      <c r="K1193" s="11"/>
      <c r="L1193" s="11"/>
      <c r="M1193" s="76"/>
      <c r="N1193" s="76"/>
    </row>
    <row r="1194">
      <c r="A1194" s="11"/>
      <c r="B1194" s="11"/>
      <c r="C1194" s="11"/>
      <c r="D1194" s="11"/>
      <c r="E1194" s="11"/>
      <c r="F1194" s="11"/>
      <c r="G1194" s="11"/>
      <c r="H1194" s="11"/>
      <c r="I1194" s="11"/>
      <c r="J1194" s="11"/>
      <c r="K1194" s="11"/>
      <c r="L1194" s="11"/>
      <c r="M1194" s="76"/>
      <c r="N1194" s="76"/>
    </row>
    <row r="1195">
      <c r="A1195" s="11"/>
      <c r="B1195" s="11"/>
      <c r="C1195" s="11"/>
      <c r="D1195" s="11"/>
      <c r="E1195" s="11"/>
      <c r="F1195" s="11"/>
      <c r="G1195" s="11"/>
      <c r="H1195" s="11"/>
      <c r="I1195" s="11"/>
      <c r="J1195" s="11"/>
      <c r="K1195" s="11"/>
      <c r="L1195" s="11"/>
      <c r="M1195" s="76"/>
      <c r="N1195" s="76"/>
    </row>
    <row r="1196">
      <c r="A1196" s="11"/>
      <c r="B1196" s="11"/>
      <c r="C1196" s="11"/>
      <c r="D1196" s="11"/>
      <c r="E1196" s="11"/>
      <c r="F1196" s="11"/>
      <c r="G1196" s="11"/>
      <c r="H1196" s="11"/>
      <c r="I1196" s="11"/>
      <c r="J1196" s="11"/>
      <c r="K1196" s="11"/>
      <c r="L1196" s="11"/>
      <c r="M1196" s="76"/>
      <c r="N1196" s="76"/>
    </row>
    <row r="1197">
      <c r="A1197" s="11"/>
      <c r="B1197" s="11"/>
      <c r="C1197" s="11"/>
      <c r="D1197" s="11"/>
      <c r="E1197" s="11"/>
      <c r="F1197" s="11"/>
      <c r="G1197" s="11"/>
      <c r="H1197" s="11"/>
      <c r="I1197" s="11"/>
      <c r="J1197" s="11"/>
      <c r="K1197" s="11"/>
      <c r="L1197" s="11"/>
      <c r="M1197" s="76"/>
      <c r="N1197" s="76"/>
    </row>
    <row r="1198">
      <c r="A1198" s="11"/>
      <c r="B1198" s="11"/>
      <c r="C1198" s="11"/>
      <c r="D1198" s="11"/>
      <c r="E1198" s="11"/>
      <c r="F1198" s="11"/>
      <c r="G1198" s="11"/>
      <c r="H1198" s="11"/>
      <c r="I1198" s="11"/>
      <c r="J1198" s="11"/>
      <c r="K1198" s="11"/>
      <c r="L1198" s="11"/>
      <c r="M1198" s="76"/>
      <c r="N1198" s="76"/>
    </row>
    <row r="1199">
      <c r="A1199" s="11"/>
      <c r="B1199" s="11"/>
      <c r="C1199" s="11"/>
      <c r="D1199" s="11"/>
      <c r="E1199" s="11"/>
      <c r="F1199" s="11"/>
      <c r="G1199" s="11"/>
      <c r="H1199" s="11"/>
      <c r="I1199" s="11"/>
      <c r="J1199" s="11"/>
      <c r="K1199" s="11"/>
      <c r="L1199" s="11"/>
      <c r="M1199" s="76"/>
      <c r="N1199" s="76"/>
    </row>
    <row r="1200">
      <c r="A1200" s="11"/>
      <c r="B1200" s="11"/>
      <c r="C1200" s="11"/>
      <c r="D1200" s="11"/>
      <c r="E1200" s="11"/>
      <c r="F1200" s="11"/>
      <c r="G1200" s="11"/>
      <c r="H1200" s="11"/>
      <c r="I1200" s="11"/>
      <c r="J1200" s="11"/>
      <c r="K1200" s="11"/>
      <c r="L1200" s="11"/>
      <c r="M1200" s="76"/>
      <c r="N1200" s="76"/>
    </row>
    <row r="1201">
      <c r="A1201" s="11"/>
      <c r="B1201" s="11"/>
      <c r="C1201" s="11"/>
      <c r="D1201" s="11"/>
      <c r="E1201" s="11"/>
      <c r="F1201" s="11"/>
      <c r="G1201" s="11"/>
      <c r="H1201" s="11"/>
      <c r="I1201" s="11"/>
      <c r="J1201" s="11"/>
      <c r="K1201" s="11"/>
      <c r="L1201" s="11"/>
      <c r="M1201" s="76"/>
      <c r="N1201" s="76"/>
    </row>
    <row r="1202">
      <c r="A1202" s="11"/>
      <c r="B1202" s="11"/>
      <c r="C1202" s="11"/>
      <c r="D1202" s="11"/>
      <c r="E1202" s="11"/>
      <c r="F1202" s="11"/>
      <c r="G1202" s="11"/>
      <c r="H1202" s="11"/>
      <c r="I1202" s="11"/>
      <c r="J1202" s="11"/>
      <c r="K1202" s="11"/>
      <c r="L1202" s="11"/>
      <c r="M1202" s="76"/>
      <c r="N1202" s="76"/>
    </row>
    <row r="1203">
      <c r="A1203" s="11"/>
      <c r="B1203" s="11"/>
      <c r="C1203" s="11"/>
      <c r="D1203" s="11"/>
      <c r="E1203" s="11"/>
      <c r="F1203" s="11"/>
      <c r="G1203" s="11"/>
      <c r="H1203" s="11"/>
      <c r="I1203" s="11"/>
      <c r="J1203" s="11"/>
      <c r="K1203" s="11"/>
      <c r="L1203" s="11"/>
      <c r="M1203" s="76"/>
      <c r="N1203" s="76"/>
    </row>
    <row r="1204">
      <c r="A1204" s="11"/>
      <c r="B1204" s="11"/>
      <c r="C1204" s="11"/>
      <c r="D1204" s="11"/>
      <c r="E1204" s="11"/>
      <c r="F1204" s="11"/>
      <c r="G1204" s="11"/>
      <c r="H1204" s="11"/>
      <c r="I1204" s="11"/>
      <c r="J1204" s="11"/>
      <c r="K1204" s="11"/>
      <c r="L1204" s="11"/>
      <c r="M1204" s="76"/>
      <c r="N1204" s="76"/>
    </row>
    <row r="1205">
      <c r="A1205" s="11"/>
      <c r="B1205" s="11"/>
      <c r="C1205" s="11"/>
      <c r="D1205" s="11"/>
      <c r="E1205" s="11"/>
      <c r="F1205" s="11"/>
      <c r="G1205" s="11"/>
      <c r="H1205" s="11"/>
      <c r="I1205" s="11"/>
      <c r="J1205" s="11"/>
      <c r="K1205" s="11"/>
      <c r="L1205" s="11"/>
      <c r="M1205" s="76"/>
      <c r="N1205" s="76"/>
    </row>
    <row r="1206">
      <c r="A1206" s="11"/>
      <c r="B1206" s="11"/>
      <c r="C1206" s="11"/>
      <c r="D1206" s="11"/>
      <c r="E1206" s="11"/>
      <c r="F1206" s="11"/>
      <c r="G1206" s="11"/>
      <c r="H1206" s="11"/>
      <c r="I1206" s="11"/>
      <c r="J1206" s="11"/>
      <c r="K1206" s="11"/>
      <c r="L1206" s="11"/>
      <c r="M1206" s="76"/>
      <c r="N1206" s="76"/>
    </row>
    <row r="1207">
      <c r="A1207" s="11"/>
      <c r="B1207" s="11"/>
      <c r="C1207" s="11"/>
      <c r="D1207" s="11"/>
      <c r="E1207" s="11"/>
      <c r="F1207" s="11"/>
      <c r="G1207" s="11"/>
      <c r="H1207" s="11"/>
      <c r="I1207" s="11"/>
      <c r="J1207" s="11"/>
      <c r="K1207" s="11"/>
      <c r="L1207" s="11"/>
      <c r="M1207" s="76"/>
      <c r="N1207" s="76"/>
    </row>
    <row r="1208">
      <c r="A1208" s="11"/>
      <c r="B1208" s="11"/>
      <c r="C1208" s="11"/>
      <c r="D1208" s="11"/>
      <c r="E1208" s="11"/>
      <c r="F1208" s="11"/>
      <c r="G1208" s="11"/>
      <c r="H1208" s="11"/>
      <c r="I1208" s="11"/>
      <c r="J1208" s="11"/>
      <c r="K1208" s="11"/>
      <c r="L1208" s="11"/>
      <c r="M1208" s="76"/>
      <c r="N1208" s="76"/>
    </row>
    <row r="1209">
      <c r="A1209" s="11"/>
      <c r="B1209" s="11"/>
      <c r="C1209" s="11"/>
      <c r="D1209" s="11"/>
      <c r="E1209" s="11"/>
      <c r="F1209" s="11"/>
      <c r="G1209" s="11"/>
      <c r="H1209" s="11"/>
      <c r="I1209" s="11"/>
      <c r="J1209" s="11"/>
      <c r="K1209" s="11"/>
      <c r="L1209" s="11"/>
      <c r="M1209" s="76"/>
      <c r="N1209" s="76"/>
    </row>
    <row r="1210">
      <c r="A1210" s="11"/>
      <c r="B1210" s="11"/>
      <c r="C1210" s="11"/>
      <c r="D1210" s="11"/>
      <c r="E1210" s="11"/>
      <c r="F1210" s="11"/>
      <c r="G1210" s="11"/>
      <c r="H1210" s="11"/>
      <c r="I1210" s="11"/>
      <c r="J1210" s="11"/>
      <c r="K1210" s="11"/>
      <c r="L1210" s="11"/>
      <c r="M1210" s="76"/>
      <c r="N1210" s="76"/>
    </row>
    <row r="1211">
      <c r="A1211" s="11"/>
      <c r="B1211" s="11"/>
      <c r="C1211" s="11"/>
      <c r="D1211" s="11"/>
      <c r="E1211" s="11"/>
      <c r="F1211" s="11"/>
      <c r="G1211" s="11"/>
      <c r="H1211" s="11"/>
      <c r="I1211" s="11"/>
      <c r="J1211" s="11"/>
      <c r="K1211" s="11"/>
      <c r="L1211" s="11"/>
      <c r="M1211" s="76"/>
      <c r="N1211" s="76"/>
    </row>
    <row r="1212">
      <c r="A1212" s="11"/>
      <c r="B1212" s="11"/>
      <c r="C1212" s="11"/>
      <c r="D1212" s="11"/>
      <c r="E1212" s="11"/>
      <c r="F1212" s="11"/>
      <c r="G1212" s="11"/>
      <c r="H1212" s="11"/>
      <c r="I1212" s="11"/>
      <c r="J1212" s="11"/>
      <c r="K1212" s="11"/>
      <c r="L1212" s="11"/>
      <c r="M1212" s="76"/>
      <c r="N1212" s="76"/>
    </row>
    <row r="1213">
      <c r="A1213" s="11"/>
      <c r="B1213" s="11"/>
      <c r="C1213" s="11"/>
      <c r="D1213" s="11"/>
      <c r="E1213" s="11"/>
      <c r="F1213" s="11"/>
      <c r="G1213" s="11"/>
      <c r="H1213" s="11"/>
      <c r="I1213" s="11"/>
      <c r="J1213" s="11"/>
      <c r="K1213" s="11"/>
      <c r="L1213" s="11"/>
      <c r="M1213" s="76"/>
      <c r="N1213" s="76"/>
    </row>
    <row r="1214">
      <c r="A1214" s="11"/>
      <c r="B1214" s="11"/>
      <c r="C1214" s="11"/>
      <c r="D1214" s="11"/>
      <c r="E1214" s="11"/>
      <c r="F1214" s="11"/>
      <c r="G1214" s="11"/>
      <c r="H1214" s="11"/>
      <c r="I1214" s="11"/>
      <c r="J1214" s="11"/>
      <c r="K1214" s="11"/>
      <c r="L1214" s="11"/>
      <c r="M1214" s="76"/>
      <c r="N1214" s="76"/>
    </row>
    <row r="1215">
      <c r="A1215" s="11"/>
      <c r="B1215" s="11"/>
      <c r="C1215" s="11"/>
      <c r="D1215" s="11"/>
      <c r="E1215" s="11"/>
      <c r="F1215" s="11"/>
      <c r="G1215" s="11"/>
      <c r="H1215" s="11"/>
      <c r="I1215" s="11"/>
      <c r="J1215" s="11"/>
      <c r="K1215" s="11"/>
      <c r="L1215" s="11"/>
      <c r="M1215" s="76"/>
      <c r="N1215" s="76"/>
    </row>
    <row r="1216">
      <c r="A1216" s="11"/>
      <c r="B1216" s="11"/>
      <c r="C1216" s="11"/>
      <c r="D1216" s="11"/>
      <c r="E1216" s="11"/>
      <c r="F1216" s="11"/>
      <c r="G1216" s="11"/>
      <c r="H1216" s="11"/>
      <c r="I1216" s="11"/>
      <c r="J1216" s="11"/>
      <c r="K1216" s="11"/>
      <c r="L1216" s="11"/>
      <c r="M1216" s="76"/>
      <c r="N1216" s="76"/>
    </row>
    <row r="1217">
      <c r="A1217" s="11"/>
      <c r="B1217" s="11"/>
      <c r="C1217" s="11"/>
      <c r="D1217" s="11"/>
      <c r="E1217" s="11"/>
      <c r="F1217" s="11"/>
      <c r="G1217" s="11"/>
      <c r="H1217" s="11"/>
      <c r="I1217" s="11"/>
      <c r="J1217" s="11"/>
      <c r="K1217" s="11"/>
      <c r="L1217" s="11"/>
      <c r="M1217" s="76"/>
      <c r="N1217" s="76"/>
    </row>
    <row r="1218">
      <c r="A1218" s="11"/>
      <c r="B1218" s="11"/>
      <c r="C1218" s="11"/>
      <c r="D1218" s="11"/>
      <c r="E1218" s="11"/>
      <c r="F1218" s="11"/>
      <c r="G1218" s="11"/>
      <c r="H1218" s="11"/>
      <c r="I1218" s="11"/>
      <c r="J1218" s="11"/>
      <c r="K1218" s="11"/>
      <c r="L1218" s="11"/>
      <c r="M1218" s="76"/>
      <c r="N1218" s="76"/>
    </row>
    <row r="1219">
      <c r="A1219" s="11"/>
      <c r="B1219" s="11"/>
      <c r="C1219" s="11"/>
      <c r="D1219" s="11"/>
      <c r="E1219" s="11"/>
      <c r="F1219" s="11"/>
      <c r="G1219" s="11"/>
      <c r="H1219" s="11"/>
      <c r="I1219" s="11"/>
      <c r="J1219" s="11"/>
      <c r="K1219" s="11"/>
      <c r="L1219" s="11"/>
      <c r="M1219" s="76"/>
      <c r="N1219" s="76"/>
    </row>
    <row r="1220">
      <c r="A1220" s="11"/>
      <c r="B1220" s="11"/>
      <c r="C1220" s="11"/>
      <c r="D1220" s="11"/>
      <c r="E1220" s="11"/>
      <c r="F1220" s="11"/>
      <c r="G1220" s="11"/>
      <c r="H1220" s="11"/>
      <c r="I1220" s="11"/>
      <c r="J1220" s="11"/>
      <c r="K1220" s="11"/>
      <c r="L1220" s="11"/>
      <c r="M1220" s="76"/>
      <c r="N1220" s="76"/>
    </row>
    <row r="1221">
      <c r="A1221" s="11"/>
      <c r="B1221" s="11"/>
      <c r="C1221" s="11"/>
      <c r="D1221" s="11"/>
      <c r="E1221" s="11"/>
      <c r="F1221" s="11"/>
      <c r="G1221" s="11"/>
      <c r="H1221" s="11"/>
      <c r="I1221" s="11"/>
      <c r="J1221" s="11"/>
      <c r="K1221" s="11"/>
      <c r="L1221" s="11"/>
      <c r="M1221" s="76"/>
      <c r="N1221" s="76"/>
    </row>
    <row r="1222">
      <c r="A1222" s="11"/>
      <c r="B1222" s="11"/>
      <c r="C1222" s="11"/>
      <c r="D1222" s="11"/>
      <c r="E1222" s="11"/>
      <c r="F1222" s="11"/>
      <c r="G1222" s="11"/>
      <c r="H1222" s="11"/>
      <c r="I1222" s="11"/>
      <c r="J1222" s="11"/>
      <c r="K1222" s="11"/>
      <c r="L1222" s="11"/>
      <c r="M1222" s="76"/>
      <c r="N1222" s="76"/>
    </row>
    <row r="1223">
      <c r="A1223" s="11"/>
      <c r="B1223" s="11"/>
      <c r="C1223" s="11"/>
      <c r="D1223" s="11"/>
      <c r="E1223" s="11"/>
      <c r="F1223" s="11"/>
      <c r="G1223" s="11"/>
      <c r="H1223" s="11"/>
      <c r="I1223" s="11"/>
      <c r="J1223" s="11"/>
      <c r="K1223" s="11"/>
      <c r="L1223" s="11"/>
      <c r="M1223" s="76"/>
      <c r="N1223" s="76"/>
    </row>
    <row r="1224">
      <c r="A1224" s="11"/>
      <c r="B1224" s="11"/>
      <c r="C1224" s="11"/>
      <c r="D1224" s="11"/>
      <c r="E1224" s="11"/>
      <c r="F1224" s="11"/>
      <c r="G1224" s="11"/>
      <c r="H1224" s="11"/>
      <c r="I1224" s="11"/>
      <c r="J1224" s="11"/>
      <c r="K1224" s="11"/>
      <c r="L1224" s="11"/>
      <c r="M1224" s="76"/>
      <c r="N1224" s="76"/>
    </row>
    <row r="1225">
      <c r="A1225" s="11"/>
      <c r="B1225" s="11"/>
      <c r="C1225" s="11"/>
      <c r="D1225" s="11"/>
      <c r="E1225" s="11"/>
      <c r="F1225" s="11"/>
      <c r="G1225" s="11"/>
      <c r="H1225" s="11"/>
      <c r="I1225" s="11"/>
      <c r="J1225" s="11"/>
      <c r="K1225" s="11"/>
      <c r="L1225" s="11"/>
      <c r="M1225" s="76"/>
      <c r="N1225" s="76"/>
    </row>
    <row r="1226">
      <c r="A1226" s="11"/>
      <c r="B1226" s="11"/>
      <c r="C1226" s="11"/>
      <c r="D1226" s="11"/>
      <c r="E1226" s="11"/>
      <c r="F1226" s="11"/>
      <c r="G1226" s="11"/>
      <c r="H1226" s="11"/>
      <c r="I1226" s="11"/>
      <c r="J1226" s="11"/>
      <c r="K1226" s="11"/>
      <c r="L1226" s="11"/>
      <c r="M1226" s="76"/>
      <c r="N1226" s="76"/>
    </row>
    <row r="1227">
      <c r="A1227" s="11"/>
      <c r="B1227" s="11"/>
      <c r="C1227" s="11"/>
      <c r="D1227" s="11"/>
      <c r="E1227" s="11"/>
      <c r="F1227" s="11"/>
      <c r="G1227" s="11"/>
      <c r="H1227" s="11"/>
      <c r="I1227" s="11"/>
      <c r="J1227" s="11"/>
      <c r="K1227" s="11"/>
      <c r="L1227" s="11"/>
      <c r="M1227" s="76"/>
      <c r="N1227" s="76"/>
    </row>
    <row r="1228">
      <c r="A1228" s="11"/>
      <c r="B1228" s="11"/>
      <c r="C1228" s="11"/>
      <c r="D1228" s="11"/>
      <c r="E1228" s="11"/>
      <c r="F1228" s="11"/>
      <c r="G1228" s="11"/>
      <c r="H1228" s="11"/>
      <c r="I1228" s="11"/>
      <c r="J1228" s="11"/>
      <c r="K1228" s="11"/>
      <c r="L1228" s="11"/>
      <c r="M1228" s="76"/>
      <c r="N1228" s="76"/>
    </row>
    <row r="1229">
      <c r="A1229" s="11"/>
      <c r="B1229" s="11"/>
      <c r="C1229" s="11"/>
      <c r="D1229" s="11"/>
      <c r="E1229" s="11"/>
      <c r="F1229" s="11"/>
      <c r="G1229" s="11"/>
      <c r="H1229" s="11"/>
      <c r="I1229" s="11"/>
      <c r="J1229" s="11"/>
      <c r="K1229" s="11"/>
      <c r="L1229" s="11"/>
      <c r="M1229" s="76"/>
      <c r="N1229" s="76"/>
    </row>
    <row r="1230">
      <c r="A1230" s="11"/>
      <c r="B1230" s="11"/>
      <c r="C1230" s="11"/>
      <c r="D1230" s="11"/>
      <c r="E1230" s="11"/>
      <c r="F1230" s="11"/>
      <c r="G1230" s="11"/>
      <c r="H1230" s="11"/>
      <c r="I1230" s="11"/>
      <c r="J1230" s="11"/>
      <c r="K1230" s="11"/>
      <c r="L1230" s="11"/>
      <c r="M1230" s="76"/>
      <c r="N1230" s="76"/>
    </row>
    <row r="1231">
      <c r="A1231" s="11"/>
      <c r="B1231" s="11"/>
      <c r="C1231" s="11"/>
      <c r="D1231" s="11"/>
      <c r="E1231" s="11"/>
      <c r="F1231" s="11"/>
      <c r="G1231" s="11"/>
      <c r="H1231" s="11"/>
      <c r="I1231" s="11"/>
      <c r="J1231" s="11"/>
      <c r="K1231" s="11"/>
      <c r="L1231" s="11"/>
      <c r="M1231" s="76"/>
      <c r="N1231" s="76"/>
    </row>
    <row r="1232">
      <c r="A1232" s="11"/>
      <c r="B1232" s="11"/>
      <c r="C1232" s="11"/>
      <c r="D1232" s="11"/>
      <c r="E1232" s="11"/>
      <c r="F1232" s="11"/>
      <c r="G1232" s="11"/>
      <c r="H1232" s="11"/>
      <c r="I1232" s="11"/>
      <c r="J1232" s="11"/>
      <c r="K1232" s="11"/>
      <c r="L1232" s="11"/>
      <c r="M1232" s="76"/>
      <c r="N1232" s="76"/>
    </row>
    <row r="1233">
      <c r="A1233" s="11"/>
      <c r="B1233" s="11"/>
      <c r="C1233" s="11"/>
      <c r="D1233" s="11"/>
      <c r="E1233" s="11"/>
      <c r="F1233" s="11"/>
      <c r="G1233" s="11"/>
      <c r="H1233" s="11"/>
      <c r="I1233" s="11"/>
      <c r="J1233" s="11"/>
      <c r="K1233" s="11"/>
      <c r="L1233" s="11"/>
      <c r="M1233" s="76"/>
      <c r="N1233" s="76"/>
    </row>
    <row r="1234">
      <c r="A1234" s="11"/>
      <c r="B1234" s="11"/>
      <c r="C1234" s="11"/>
      <c r="D1234" s="11"/>
      <c r="E1234" s="11"/>
      <c r="F1234" s="11"/>
      <c r="G1234" s="11"/>
      <c r="H1234" s="11"/>
      <c r="I1234" s="11"/>
      <c r="J1234" s="11"/>
      <c r="K1234" s="11"/>
      <c r="L1234" s="11"/>
      <c r="M1234" s="76"/>
      <c r="N1234" s="76"/>
    </row>
    <row r="1235">
      <c r="A1235" s="11"/>
      <c r="B1235" s="11"/>
      <c r="C1235" s="11"/>
      <c r="D1235" s="11"/>
      <c r="E1235" s="11"/>
      <c r="F1235" s="11"/>
      <c r="G1235" s="11"/>
      <c r="H1235" s="11"/>
      <c r="I1235" s="11"/>
      <c r="J1235" s="11"/>
      <c r="K1235" s="11"/>
      <c r="L1235" s="11"/>
      <c r="M1235" s="76"/>
      <c r="N1235" s="76"/>
    </row>
    <row r="1236">
      <c r="A1236" s="11"/>
      <c r="B1236" s="11"/>
      <c r="C1236" s="11"/>
      <c r="D1236" s="11"/>
      <c r="E1236" s="11"/>
      <c r="F1236" s="11"/>
      <c r="G1236" s="11"/>
      <c r="H1236" s="11"/>
      <c r="I1236" s="11"/>
      <c r="J1236" s="11"/>
      <c r="K1236" s="11"/>
      <c r="L1236" s="11"/>
      <c r="M1236" s="76"/>
      <c r="N1236" s="76"/>
    </row>
    <row r="1237">
      <c r="A1237" s="11"/>
      <c r="B1237" s="11"/>
      <c r="C1237" s="11"/>
      <c r="D1237" s="11"/>
      <c r="E1237" s="11"/>
      <c r="F1237" s="11"/>
      <c r="G1237" s="11"/>
      <c r="H1237" s="11"/>
      <c r="I1237" s="11"/>
      <c r="J1237" s="11"/>
      <c r="K1237" s="11"/>
      <c r="L1237" s="11"/>
      <c r="M1237" s="76"/>
      <c r="N1237" s="76"/>
    </row>
    <row r="1238">
      <c r="A1238" s="11"/>
      <c r="B1238" s="11"/>
      <c r="C1238" s="11"/>
      <c r="D1238" s="11"/>
      <c r="E1238" s="11"/>
      <c r="F1238" s="11"/>
      <c r="G1238" s="11"/>
      <c r="H1238" s="11"/>
      <c r="I1238" s="11"/>
      <c r="J1238" s="11"/>
      <c r="K1238" s="11"/>
      <c r="L1238" s="11"/>
      <c r="M1238" s="76"/>
      <c r="N1238" s="76"/>
    </row>
    <row r="1239">
      <c r="A1239" s="11"/>
      <c r="B1239" s="11"/>
      <c r="C1239" s="11"/>
      <c r="D1239" s="11"/>
      <c r="E1239" s="11"/>
      <c r="F1239" s="11"/>
      <c r="G1239" s="11"/>
      <c r="H1239" s="11"/>
      <c r="I1239" s="11"/>
      <c r="J1239" s="11"/>
      <c r="K1239" s="11"/>
      <c r="L1239" s="11"/>
      <c r="M1239" s="76"/>
      <c r="N1239" s="76"/>
    </row>
    <row r="1240">
      <c r="A1240" s="11"/>
      <c r="B1240" s="11"/>
      <c r="C1240" s="11"/>
      <c r="D1240" s="11"/>
      <c r="E1240" s="11"/>
      <c r="F1240" s="11"/>
      <c r="G1240" s="11"/>
      <c r="H1240" s="11"/>
      <c r="I1240" s="11"/>
      <c r="J1240" s="11"/>
      <c r="K1240" s="11"/>
      <c r="L1240" s="11"/>
      <c r="M1240" s="76"/>
      <c r="N1240" s="76"/>
    </row>
    <row r="1241">
      <c r="A1241" s="11"/>
      <c r="B1241" s="11"/>
      <c r="C1241" s="11"/>
      <c r="D1241" s="11"/>
      <c r="E1241" s="11"/>
      <c r="F1241" s="11"/>
      <c r="G1241" s="11"/>
      <c r="H1241" s="11"/>
      <c r="I1241" s="11"/>
      <c r="J1241" s="11"/>
      <c r="K1241" s="11"/>
      <c r="L1241" s="11"/>
      <c r="M1241" s="76"/>
      <c r="N1241" s="76"/>
    </row>
    <row r="1242">
      <c r="A1242" s="11"/>
      <c r="B1242" s="11"/>
      <c r="C1242" s="11"/>
      <c r="D1242" s="11"/>
      <c r="E1242" s="11"/>
      <c r="F1242" s="11"/>
      <c r="G1242" s="11"/>
      <c r="H1242" s="11"/>
      <c r="I1242" s="11"/>
      <c r="J1242" s="11"/>
      <c r="K1242" s="11"/>
      <c r="L1242" s="11"/>
      <c r="M1242" s="76"/>
      <c r="N1242" s="76"/>
    </row>
    <row r="1243">
      <c r="A1243" s="11"/>
      <c r="B1243" s="11"/>
      <c r="C1243" s="11"/>
      <c r="D1243" s="11"/>
      <c r="E1243" s="11"/>
      <c r="F1243" s="11"/>
      <c r="G1243" s="11"/>
      <c r="H1243" s="11"/>
      <c r="I1243" s="11"/>
      <c r="J1243" s="11"/>
      <c r="K1243" s="11"/>
      <c r="L1243" s="11"/>
      <c r="M1243" s="76"/>
      <c r="N1243" s="76"/>
    </row>
    <row r="1244">
      <c r="A1244" s="11"/>
      <c r="B1244" s="11"/>
      <c r="C1244" s="11"/>
      <c r="D1244" s="11"/>
      <c r="E1244" s="11"/>
      <c r="F1244" s="11"/>
      <c r="G1244" s="11"/>
      <c r="H1244" s="11"/>
      <c r="I1244" s="11"/>
      <c r="J1244" s="11"/>
      <c r="K1244" s="11"/>
      <c r="L1244" s="11"/>
      <c r="M1244" s="76"/>
      <c r="N1244" s="76"/>
    </row>
    <row r="1245">
      <c r="A1245" s="11"/>
      <c r="B1245" s="11"/>
      <c r="C1245" s="11"/>
      <c r="D1245" s="11"/>
      <c r="E1245" s="11"/>
      <c r="F1245" s="11"/>
      <c r="G1245" s="11"/>
      <c r="H1245" s="11"/>
      <c r="I1245" s="11"/>
      <c r="J1245" s="11"/>
      <c r="K1245" s="11"/>
      <c r="L1245" s="11"/>
      <c r="M1245" s="76"/>
      <c r="N1245" s="76"/>
    </row>
    <row r="1246">
      <c r="A1246" s="11"/>
      <c r="B1246" s="11"/>
      <c r="C1246" s="11"/>
      <c r="D1246" s="11"/>
      <c r="E1246" s="11"/>
      <c r="F1246" s="11"/>
      <c r="G1246" s="11"/>
      <c r="H1246" s="11"/>
      <c r="I1246" s="11"/>
      <c r="J1246" s="11"/>
      <c r="K1246" s="11"/>
      <c r="L1246" s="11"/>
      <c r="M1246" s="76"/>
      <c r="N1246" s="76"/>
    </row>
    <row r="1247">
      <c r="A1247" s="11"/>
      <c r="B1247" s="11"/>
      <c r="C1247" s="11"/>
      <c r="D1247" s="11"/>
      <c r="E1247" s="11"/>
      <c r="F1247" s="11"/>
      <c r="G1247" s="11"/>
      <c r="H1247" s="11"/>
      <c r="I1247" s="11"/>
      <c r="J1247" s="11"/>
      <c r="K1247" s="11"/>
      <c r="L1247" s="11"/>
      <c r="M1247" s="76"/>
      <c r="N1247" s="76"/>
    </row>
    <row r="1248">
      <c r="A1248" s="11"/>
      <c r="B1248" s="11"/>
      <c r="C1248" s="11"/>
      <c r="D1248" s="11"/>
      <c r="E1248" s="11"/>
      <c r="F1248" s="11"/>
      <c r="G1248" s="11"/>
      <c r="H1248" s="11"/>
      <c r="I1248" s="11"/>
      <c r="J1248" s="11"/>
      <c r="K1248" s="11"/>
      <c r="L1248" s="11"/>
      <c r="M1248" s="76"/>
      <c r="N1248" s="76"/>
    </row>
    <row r="1249">
      <c r="A1249" s="11"/>
      <c r="B1249" s="11"/>
      <c r="C1249" s="11"/>
      <c r="D1249" s="11"/>
      <c r="E1249" s="11"/>
      <c r="F1249" s="11"/>
      <c r="G1249" s="11"/>
      <c r="H1249" s="11"/>
      <c r="I1249" s="11"/>
      <c r="J1249" s="11"/>
      <c r="K1249" s="11"/>
      <c r="L1249" s="11"/>
      <c r="M1249" s="76"/>
      <c r="N1249" s="76"/>
    </row>
    <row r="1250">
      <c r="A1250" s="11"/>
      <c r="B1250" s="11"/>
      <c r="C1250" s="11"/>
      <c r="D1250" s="11"/>
      <c r="E1250" s="11"/>
      <c r="F1250" s="11"/>
      <c r="G1250" s="11"/>
      <c r="H1250" s="11"/>
      <c r="I1250" s="11"/>
      <c r="J1250" s="11"/>
      <c r="K1250" s="11"/>
      <c r="L1250" s="11"/>
      <c r="M1250" s="76"/>
      <c r="N1250" s="76"/>
    </row>
    <row r="1251">
      <c r="A1251" s="11"/>
      <c r="B1251" s="11"/>
      <c r="C1251" s="11"/>
      <c r="D1251" s="11"/>
      <c r="E1251" s="11"/>
      <c r="F1251" s="11"/>
      <c r="G1251" s="11"/>
      <c r="H1251" s="11"/>
      <c r="I1251" s="11"/>
      <c r="J1251" s="11"/>
      <c r="K1251" s="11"/>
      <c r="L1251" s="11"/>
      <c r="M1251" s="76"/>
      <c r="N1251" s="76"/>
    </row>
    <row r="1252">
      <c r="A1252" s="11"/>
      <c r="B1252" s="11"/>
      <c r="C1252" s="11"/>
      <c r="D1252" s="11"/>
      <c r="E1252" s="11"/>
      <c r="F1252" s="11"/>
      <c r="G1252" s="11"/>
      <c r="H1252" s="11"/>
      <c r="I1252" s="11"/>
      <c r="J1252" s="11"/>
      <c r="K1252" s="11"/>
      <c r="L1252" s="11"/>
      <c r="M1252" s="76"/>
      <c r="N1252" s="76"/>
    </row>
    <row r="1253">
      <c r="A1253" s="11"/>
      <c r="B1253" s="11"/>
      <c r="C1253" s="11"/>
      <c r="D1253" s="11"/>
      <c r="E1253" s="11"/>
      <c r="F1253" s="11"/>
      <c r="G1253" s="11"/>
      <c r="H1253" s="11"/>
      <c r="I1253" s="11"/>
      <c r="J1253" s="11"/>
      <c r="K1253" s="11"/>
      <c r="L1253" s="11"/>
      <c r="M1253" s="76"/>
      <c r="N1253" s="76"/>
    </row>
    <row r="1254">
      <c r="A1254" s="11"/>
      <c r="B1254" s="11"/>
      <c r="C1254" s="11"/>
      <c r="D1254" s="11"/>
      <c r="E1254" s="11"/>
      <c r="F1254" s="11"/>
      <c r="G1254" s="11"/>
      <c r="H1254" s="11"/>
      <c r="I1254" s="11"/>
      <c r="J1254" s="11"/>
      <c r="K1254" s="11"/>
      <c r="L1254" s="11"/>
      <c r="M1254" s="76"/>
      <c r="N1254" s="76"/>
    </row>
    <row r="1255">
      <c r="A1255" s="11"/>
      <c r="B1255" s="11"/>
      <c r="C1255" s="11"/>
      <c r="D1255" s="11"/>
      <c r="E1255" s="11"/>
      <c r="F1255" s="11"/>
      <c r="G1255" s="11"/>
      <c r="H1255" s="11"/>
      <c r="I1255" s="11"/>
      <c r="J1255" s="11"/>
      <c r="K1255" s="11"/>
      <c r="L1255" s="11"/>
      <c r="M1255" s="76"/>
      <c r="N1255" s="76"/>
    </row>
    <row r="1256">
      <c r="A1256" s="11"/>
      <c r="B1256" s="11"/>
      <c r="C1256" s="11"/>
      <c r="D1256" s="11"/>
      <c r="E1256" s="11"/>
      <c r="F1256" s="11"/>
      <c r="G1256" s="11"/>
      <c r="H1256" s="11"/>
      <c r="I1256" s="11"/>
      <c r="J1256" s="11"/>
      <c r="K1256" s="11"/>
      <c r="L1256" s="11"/>
      <c r="M1256" s="76"/>
      <c r="N1256" s="76"/>
    </row>
    <row r="1257">
      <c r="A1257" s="11"/>
      <c r="B1257" s="11"/>
      <c r="C1257" s="11"/>
      <c r="D1257" s="11"/>
      <c r="E1257" s="11"/>
      <c r="F1257" s="11"/>
      <c r="G1257" s="11"/>
      <c r="H1257" s="11"/>
      <c r="I1257" s="11"/>
      <c r="J1257" s="11"/>
      <c r="K1257" s="11"/>
      <c r="L1257" s="11"/>
      <c r="M1257" s="76"/>
      <c r="N1257" s="76"/>
    </row>
    <row r="1258">
      <c r="A1258" s="11"/>
      <c r="B1258" s="11"/>
      <c r="C1258" s="11"/>
      <c r="D1258" s="11"/>
      <c r="E1258" s="11"/>
      <c r="F1258" s="11"/>
      <c r="G1258" s="11"/>
      <c r="H1258" s="11"/>
      <c r="I1258" s="11"/>
      <c r="J1258" s="11"/>
      <c r="K1258" s="11"/>
      <c r="L1258" s="11"/>
      <c r="M1258" s="76"/>
      <c r="N1258" s="76"/>
    </row>
    <row r="1259">
      <c r="A1259" s="11"/>
      <c r="B1259" s="11"/>
      <c r="C1259" s="11"/>
      <c r="D1259" s="11"/>
      <c r="E1259" s="11"/>
      <c r="F1259" s="11"/>
      <c r="G1259" s="11"/>
      <c r="H1259" s="11"/>
      <c r="I1259" s="11"/>
      <c r="J1259" s="11"/>
      <c r="K1259" s="11"/>
      <c r="L1259" s="11"/>
      <c r="M1259" s="76"/>
      <c r="N1259" s="76"/>
    </row>
    <row r="1260">
      <c r="A1260" s="11"/>
      <c r="B1260" s="11"/>
      <c r="C1260" s="11"/>
      <c r="D1260" s="11"/>
      <c r="E1260" s="11"/>
      <c r="F1260" s="11"/>
      <c r="G1260" s="11"/>
      <c r="H1260" s="11"/>
      <c r="I1260" s="11"/>
      <c r="J1260" s="11"/>
      <c r="K1260" s="11"/>
      <c r="L1260" s="11"/>
      <c r="M1260" s="76"/>
      <c r="N1260" s="76"/>
    </row>
    <row r="1261">
      <c r="A1261" s="11"/>
      <c r="B1261" s="11"/>
      <c r="C1261" s="11"/>
      <c r="D1261" s="11"/>
      <c r="E1261" s="11"/>
      <c r="F1261" s="11"/>
      <c r="G1261" s="11"/>
      <c r="H1261" s="11"/>
      <c r="I1261" s="11"/>
      <c r="J1261" s="11"/>
      <c r="K1261" s="11"/>
      <c r="L1261" s="11"/>
      <c r="M1261" s="76"/>
      <c r="N1261" s="76"/>
    </row>
    <row r="1262">
      <c r="A1262" s="11"/>
      <c r="B1262" s="11"/>
      <c r="C1262" s="11"/>
      <c r="D1262" s="11"/>
      <c r="E1262" s="11"/>
      <c r="F1262" s="11"/>
      <c r="G1262" s="11"/>
      <c r="H1262" s="11"/>
      <c r="I1262" s="11"/>
      <c r="J1262" s="11"/>
      <c r="K1262" s="11"/>
      <c r="L1262" s="11"/>
      <c r="M1262" s="76"/>
      <c r="N1262" s="76"/>
    </row>
    <row r="1263">
      <c r="A1263" s="11"/>
      <c r="B1263" s="11"/>
      <c r="C1263" s="11"/>
      <c r="D1263" s="11"/>
      <c r="E1263" s="11"/>
      <c r="F1263" s="11"/>
      <c r="G1263" s="11"/>
      <c r="H1263" s="11"/>
      <c r="I1263" s="11"/>
      <c r="J1263" s="11"/>
      <c r="K1263" s="11"/>
      <c r="L1263" s="11"/>
      <c r="M1263" s="76"/>
      <c r="N1263" s="76"/>
    </row>
    <row r="1264">
      <c r="A1264" s="11"/>
      <c r="B1264" s="11"/>
      <c r="C1264" s="11"/>
      <c r="D1264" s="11"/>
      <c r="E1264" s="11"/>
      <c r="F1264" s="11"/>
      <c r="G1264" s="11"/>
      <c r="H1264" s="11"/>
      <c r="I1264" s="11"/>
      <c r="J1264" s="11"/>
      <c r="K1264" s="11"/>
      <c r="L1264" s="11"/>
      <c r="M1264" s="76"/>
      <c r="N1264" s="76"/>
    </row>
    <row r="1265">
      <c r="A1265" s="11"/>
      <c r="B1265" s="11"/>
      <c r="C1265" s="11"/>
      <c r="D1265" s="11"/>
      <c r="E1265" s="11"/>
      <c r="F1265" s="11"/>
      <c r="G1265" s="11"/>
      <c r="H1265" s="11"/>
      <c r="I1265" s="11"/>
      <c r="J1265" s="11"/>
      <c r="K1265" s="11"/>
      <c r="L1265" s="11"/>
      <c r="M1265" s="76"/>
      <c r="N1265" s="76"/>
    </row>
    <row r="1266">
      <c r="A1266" s="11"/>
      <c r="B1266" s="11"/>
      <c r="C1266" s="11"/>
      <c r="D1266" s="11"/>
      <c r="E1266" s="11"/>
      <c r="F1266" s="11"/>
      <c r="G1266" s="11"/>
      <c r="H1266" s="11"/>
      <c r="I1266" s="11"/>
      <c r="J1266" s="11"/>
      <c r="K1266" s="11"/>
      <c r="L1266" s="11"/>
      <c r="M1266" s="76"/>
      <c r="N1266" s="76"/>
    </row>
    <row r="1267">
      <c r="A1267" s="11"/>
      <c r="B1267" s="11"/>
      <c r="C1267" s="11"/>
      <c r="D1267" s="11"/>
      <c r="E1267" s="11"/>
      <c r="F1267" s="11"/>
      <c r="G1267" s="11"/>
      <c r="H1267" s="11"/>
      <c r="I1267" s="11"/>
      <c r="J1267" s="11"/>
      <c r="K1267" s="11"/>
      <c r="L1267" s="11"/>
      <c r="M1267" s="76"/>
      <c r="N1267" s="76"/>
    </row>
    <row r="1268">
      <c r="A1268" s="11"/>
      <c r="B1268" s="11"/>
      <c r="C1268" s="11"/>
      <c r="D1268" s="11"/>
      <c r="E1268" s="11"/>
      <c r="F1268" s="11"/>
      <c r="G1268" s="11"/>
      <c r="H1268" s="11"/>
      <c r="I1268" s="11"/>
      <c r="J1268" s="11"/>
      <c r="K1268" s="11"/>
      <c r="L1268" s="11"/>
      <c r="M1268" s="76"/>
      <c r="N1268" s="76"/>
    </row>
    <row r="1269">
      <c r="A1269" s="11"/>
      <c r="B1269" s="11"/>
      <c r="C1269" s="11"/>
      <c r="D1269" s="11"/>
      <c r="E1269" s="11"/>
      <c r="F1269" s="11"/>
      <c r="G1269" s="11"/>
      <c r="H1269" s="11"/>
      <c r="I1269" s="11"/>
      <c r="J1269" s="11"/>
      <c r="K1269" s="11"/>
      <c r="L1269" s="11"/>
      <c r="M1269" s="76"/>
      <c r="N1269" s="76"/>
    </row>
    <row r="1270">
      <c r="A1270" s="11"/>
      <c r="B1270" s="11"/>
      <c r="C1270" s="11"/>
      <c r="D1270" s="11"/>
      <c r="E1270" s="11"/>
      <c r="F1270" s="11"/>
      <c r="G1270" s="11"/>
      <c r="H1270" s="11"/>
      <c r="I1270" s="11"/>
      <c r="J1270" s="11"/>
      <c r="K1270" s="11"/>
      <c r="L1270" s="11"/>
      <c r="M1270" s="76"/>
      <c r="N1270" s="76"/>
    </row>
    <row r="1271">
      <c r="A1271" s="11"/>
      <c r="B1271" s="11"/>
      <c r="C1271" s="11"/>
      <c r="D1271" s="11"/>
      <c r="E1271" s="11"/>
      <c r="F1271" s="11"/>
      <c r="G1271" s="11"/>
      <c r="H1271" s="11"/>
      <c r="I1271" s="11"/>
      <c r="J1271" s="11"/>
      <c r="K1271" s="11"/>
      <c r="L1271" s="11"/>
      <c r="M1271" s="76"/>
      <c r="N1271" s="76"/>
    </row>
    <row r="1272">
      <c r="A1272" s="11"/>
      <c r="B1272" s="11"/>
      <c r="C1272" s="11"/>
      <c r="D1272" s="11"/>
      <c r="E1272" s="11"/>
      <c r="F1272" s="11"/>
      <c r="G1272" s="11"/>
      <c r="H1272" s="11"/>
      <c r="I1272" s="11"/>
      <c r="J1272" s="11"/>
      <c r="K1272" s="11"/>
      <c r="L1272" s="11"/>
      <c r="M1272" s="76"/>
      <c r="N1272" s="76"/>
    </row>
    <row r="1273">
      <c r="A1273" s="11"/>
      <c r="B1273" s="11"/>
      <c r="C1273" s="11"/>
      <c r="D1273" s="11"/>
      <c r="E1273" s="11"/>
      <c r="F1273" s="11"/>
      <c r="G1273" s="11"/>
      <c r="H1273" s="11"/>
      <c r="I1273" s="11"/>
      <c r="J1273" s="11"/>
      <c r="K1273" s="11"/>
      <c r="L1273" s="11"/>
      <c r="M1273" s="76"/>
      <c r="N1273" s="76"/>
    </row>
    <row r="1274">
      <c r="A1274" s="11"/>
      <c r="B1274" s="11"/>
      <c r="C1274" s="11"/>
      <c r="D1274" s="11"/>
      <c r="E1274" s="11"/>
      <c r="F1274" s="11"/>
      <c r="G1274" s="11"/>
      <c r="H1274" s="11"/>
      <c r="I1274" s="11"/>
      <c r="J1274" s="11"/>
      <c r="K1274" s="11"/>
      <c r="L1274" s="11"/>
      <c r="M1274" s="76"/>
      <c r="N1274" s="76"/>
    </row>
    <row r="1275">
      <c r="A1275" s="11"/>
      <c r="B1275" s="11"/>
      <c r="C1275" s="11"/>
      <c r="D1275" s="11"/>
      <c r="E1275" s="11"/>
      <c r="F1275" s="11"/>
      <c r="G1275" s="11"/>
      <c r="H1275" s="11"/>
      <c r="I1275" s="11"/>
      <c r="J1275" s="11"/>
      <c r="K1275" s="11"/>
      <c r="L1275" s="11"/>
      <c r="M1275" s="76"/>
      <c r="N1275" s="76"/>
    </row>
    <row r="1276">
      <c r="A1276" s="11"/>
      <c r="B1276" s="11"/>
      <c r="C1276" s="11"/>
      <c r="D1276" s="11"/>
      <c r="E1276" s="11"/>
      <c r="F1276" s="11"/>
      <c r="G1276" s="11"/>
      <c r="H1276" s="11"/>
      <c r="I1276" s="11"/>
      <c r="J1276" s="11"/>
      <c r="K1276" s="11"/>
      <c r="L1276" s="11"/>
      <c r="M1276" s="76"/>
      <c r="N1276" s="76"/>
    </row>
    <row r="1277">
      <c r="A1277" s="11"/>
      <c r="B1277" s="11"/>
      <c r="C1277" s="11"/>
      <c r="D1277" s="11"/>
      <c r="E1277" s="11"/>
      <c r="F1277" s="11"/>
      <c r="G1277" s="11"/>
      <c r="H1277" s="11"/>
      <c r="I1277" s="11"/>
      <c r="J1277" s="11"/>
      <c r="K1277" s="11"/>
      <c r="L1277" s="11"/>
      <c r="M1277" s="76"/>
      <c r="N1277" s="76"/>
    </row>
    <row r="1278">
      <c r="A1278" s="11"/>
      <c r="B1278" s="11"/>
      <c r="C1278" s="11"/>
      <c r="D1278" s="11"/>
      <c r="E1278" s="11"/>
      <c r="F1278" s="11"/>
      <c r="G1278" s="11"/>
      <c r="H1278" s="11"/>
      <c r="I1278" s="11"/>
      <c r="J1278" s="11"/>
      <c r="K1278" s="11"/>
      <c r="L1278" s="11"/>
      <c r="M1278" s="76"/>
      <c r="N1278" s="76"/>
    </row>
    <row r="1279">
      <c r="A1279" s="11"/>
      <c r="B1279" s="11"/>
      <c r="C1279" s="11"/>
      <c r="D1279" s="11"/>
      <c r="E1279" s="11"/>
      <c r="F1279" s="11"/>
      <c r="G1279" s="11"/>
      <c r="H1279" s="11"/>
      <c r="I1279" s="11"/>
      <c r="J1279" s="11"/>
      <c r="K1279" s="11"/>
      <c r="L1279" s="11"/>
      <c r="M1279" s="76"/>
      <c r="N1279" s="76"/>
    </row>
    <row r="1280">
      <c r="A1280" s="11"/>
      <c r="B1280" s="11"/>
      <c r="C1280" s="11"/>
      <c r="D1280" s="11"/>
      <c r="E1280" s="11"/>
      <c r="F1280" s="11"/>
      <c r="G1280" s="11"/>
      <c r="H1280" s="11"/>
      <c r="I1280" s="11"/>
      <c r="J1280" s="11"/>
      <c r="K1280" s="11"/>
      <c r="L1280" s="11"/>
      <c r="M1280" s="76"/>
      <c r="N1280" s="76"/>
    </row>
    <row r="1281">
      <c r="A1281" s="11"/>
      <c r="B1281" s="11"/>
      <c r="C1281" s="11"/>
      <c r="D1281" s="11"/>
      <c r="E1281" s="11"/>
      <c r="F1281" s="11"/>
      <c r="G1281" s="11"/>
      <c r="H1281" s="11"/>
      <c r="I1281" s="11"/>
      <c r="J1281" s="11"/>
      <c r="K1281" s="11"/>
      <c r="L1281" s="11"/>
      <c r="M1281" s="76"/>
      <c r="N1281" s="76"/>
    </row>
    <row r="1282">
      <c r="A1282" s="11"/>
      <c r="B1282" s="11"/>
      <c r="C1282" s="11"/>
      <c r="D1282" s="11"/>
      <c r="E1282" s="11"/>
      <c r="F1282" s="11"/>
      <c r="G1282" s="11"/>
      <c r="H1282" s="11"/>
      <c r="I1282" s="11"/>
      <c r="J1282" s="11"/>
      <c r="K1282" s="11"/>
      <c r="L1282" s="11"/>
      <c r="M1282" s="76"/>
      <c r="N1282" s="76"/>
    </row>
    <row r="1283">
      <c r="A1283" s="11"/>
      <c r="B1283" s="11"/>
      <c r="C1283" s="11"/>
      <c r="D1283" s="11"/>
      <c r="E1283" s="11"/>
      <c r="F1283" s="11"/>
      <c r="G1283" s="11"/>
      <c r="H1283" s="11"/>
      <c r="I1283" s="11"/>
      <c r="J1283" s="11"/>
      <c r="K1283" s="11"/>
      <c r="L1283" s="11"/>
      <c r="M1283" s="76"/>
      <c r="N1283" s="76"/>
    </row>
    <row r="1284">
      <c r="A1284" s="11"/>
      <c r="B1284" s="11"/>
      <c r="C1284" s="11"/>
      <c r="D1284" s="11"/>
      <c r="E1284" s="11"/>
      <c r="F1284" s="11"/>
      <c r="G1284" s="11"/>
      <c r="H1284" s="11"/>
      <c r="I1284" s="11"/>
      <c r="J1284" s="11"/>
      <c r="K1284" s="11"/>
      <c r="L1284" s="11"/>
      <c r="M1284" s="76"/>
      <c r="N1284" s="76"/>
    </row>
    <row r="1285">
      <c r="A1285" s="11"/>
      <c r="B1285" s="11"/>
      <c r="C1285" s="11"/>
      <c r="D1285" s="11"/>
      <c r="E1285" s="11"/>
      <c r="F1285" s="11"/>
      <c r="G1285" s="11"/>
      <c r="H1285" s="11"/>
      <c r="I1285" s="11"/>
      <c r="J1285" s="11"/>
      <c r="K1285" s="11"/>
      <c r="L1285" s="11"/>
      <c r="M1285" s="76"/>
      <c r="N1285" s="76"/>
    </row>
    <row r="1286">
      <c r="A1286" s="11"/>
      <c r="B1286" s="11"/>
      <c r="C1286" s="11"/>
      <c r="D1286" s="11"/>
      <c r="E1286" s="11"/>
      <c r="F1286" s="11"/>
      <c r="G1286" s="11"/>
      <c r="H1286" s="11"/>
      <c r="I1286" s="11"/>
      <c r="J1286" s="11"/>
      <c r="K1286" s="11"/>
      <c r="L1286" s="11"/>
      <c r="M1286" s="76"/>
      <c r="N1286" s="76"/>
    </row>
    <row r="1287">
      <c r="A1287" s="11"/>
      <c r="B1287" s="11"/>
      <c r="C1287" s="11"/>
      <c r="D1287" s="11"/>
      <c r="E1287" s="11"/>
      <c r="F1287" s="11"/>
      <c r="G1287" s="11"/>
      <c r="H1287" s="11"/>
      <c r="I1287" s="11"/>
      <c r="J1287" s="11"/>
      <c r="K1287" s="11"/>
      <c r="L1287" s="11"/>
      <c r="M1287" s="76"/>
      <c r="N1287" s="76"/>
    </row>
    <row r="1288">
      <c r="A1288" s="11"/>
      <c r="B1288" s="11"/>
      <c r="C1288" s="11"/>
      <c r="D1288" s="11"/>
      <c r="E1288" s="11"/>
      <c r="F1288" s="11"/>
      <c r="G1288" s="11"/>
      <c r="H1288" s="11"/>
      <c r="I1288" s="11"/>
      <c r="J1288" s="11"/>
      <c r="K1288" s="11"/>
      <c r="L1288" s="11"/>
      <c r="M1288" s="76"/>
      <c r="N1288" s="76"/>
    </row>
    <row r="1289">
      <c r="A1289" s="11"/>
      <c r="B1289" s="11"/>
      <c r="C1289" s="11"/>
      <c r="D1289" s="11"/>
      <c r="E1289" s="11"/>
      <c r="F1289" s="11"/>
      <c r="G1289" s="11"/>
      <c r="H1289" s="11"/>
      <c r="I1289" s="11"/>
      <c r="J1289" s="11"/>
      <c r="K1289" s="11"/>
      <c r="L1289" s="11"/>
      <c r="M1289" s="76"/>
      <c r="N1289" s="76"/>
    </row>
    <row r="1290">
      <c r="A1290" s="11"/>
      <c r="B1290" s="11"/>
      <c r="C1290" s="11"/>
      <c r="D1290" s="11"/>
      <c r="E1290" s="11"/>
      <c r="F1290" s="11"/>
      <c r="G1290" s="11"/>
      <c r="H1290" s="11"/>
      <c r="I1290" s="11"/>
      <c r="J1290" s="11"/>
      <c r="K1290" s="11"/>
      <c r="L1290" s="11"/>
      <c r="M1290" s="76"/>
      <c r="N1290" s="76"/>
    </row>
    <row r="1291">
      <c r="A1291" s="11"/>
      <c r="B1291" s="11"/>
      <c r="C1291" s="11"/>
      <c r="D1291" s="11"/>
      <c r="E1291" s="11"/>
      <c r="F1291" s="11"/>
      <c r="G1291" s="11"/>
      <c r="H1291" s="11"/>
      <c r="I1291" s="11"/>
      <c r="J1291" s="11"/>
      <c r="K1291" s="11"/>
      <c r="L1291" s="11"/>
      <c r="M1291" s="76"/>
      <c r="N1291" s="76"/>
    </row>
    <row r="1292">
      <c r="A1292" s="11"/>
      <c r="B1292" s="11"/>
      <c r="C1292" s="11"/>
      <c r="D1292" s="11"/>
      <c r="E1292" s="11"/>
      <c r="F1292" s="11"/>
      <c r="G1292" s="11"/>
      <c r="H1292" s="11"/>
      <c r="I1292" s="11"/>
      <c r="J1292" s="11"/>
      <c r="K1292" s="11"/>
      <c r="L1292" s="11"/>
      <c r="M1292" s="76"/>
      <c r="N1292" s="76"/>
    </row>
    <row r="1293">
      <c r="A1293" s="11"/>
      <c r="B1293" s="11"/>
      <c r="C1293" s="11"/>
      <c r="D1293" s="11"/>
      <c r="E1293" s="11"/>
      <c r="F1293" s="11"/>
      <c r="G1293" s="11"/>
      <c r="H1293" s="11"/>
      <c r="I1293" s="11"/>
      <c r="J1293" s="11"/>
      <c r="K1293" s="11"/>
      <c r="L1293" s="11"/>
      <c r="M1293" s="76"/>
      <c r="N1293" s="76"/>
    </row>
    <row r="1294">
      <c r="A1294" s="11"/>
      <c r="B1294" s="11"/>
      <c r="C1294" s="11"/>
      <c r="D1294" s="11"/>
      <c r="E1294" s="11"/>
      <c r="F1294" s="11"/>
      <c r="G1294" s="11"/>
      <c r="H1294" s="11"/>
      <c r="I1294" s="11"/>
      <c r="J1294" s="11"/>
      <c r="K1294" s="11"/>
      <c r="L1294" s="11"/>
      <c r="M1294" s="76"/>
      <c r="N1294" s="76"/>
    </row>
    <row r="1295">
      <c r="A1295" s="11"/>
      <c r="B1295" s="11"/>
      <c r="C1295" s="11"/>
      <c r="D1295" s="11"/>
      <c r="E1295" s="11"/>
      <c r="F1295" s="11"/>
      <c r="G1295" s="11"/>
      <c r="H1295" s="11"/>
      <c r="I1295" s="11"/>
      <c r="J1295" s="11"/>
      <c r="K1295" s="11"/>
      <c r="L1295" s="11"/>
      <c r="M1295" s="76"/>
      <c r="N1295" s="76"/>
    </row>
    <row r="1296">
      <c r="A1296" s="11"/>
      <c r="B1296" s="11"/>
      <c r="C1296" s="11"/>
      <c r="D1296" s="11"/>
      <c r="E1296" s="11"/>
      <c r="F1296" s="11"/>
      <c r="G1296" s="11"/>
      <c r="H1296" s="11"/>
      <c r="I1296" s="11"/>
      <c r="J1296" s="11"/>
      <c r="K1296" s="11"/>
      <c r="L1296" s="11"/>
      <c r="M1296" s="76"/>
      <c r="N1296" s="76"/>
    </row>
    <row r="1297">
      <c r="A1297" s="11"/>
      <c r="B1297" s="11"/>
      <c r="C1297" s="11"/>
      <c r="D1297" s="11"/>
      <c r="E1297" s="11"/>
      <c r="F1297" s="11"/>
      <c r="G1297" s="11"/>
      <c r="H1297" s="11"/>
      <c r="I1297" s="11"/>
      <c r="J1297" s="11"/>
      <c r="K1297" s="11"/>
      <c r="L1297" s="11"/>
      <c r="M1297" s="76"/>
      <c r="N1297" s="76"/>
    </row>
    <row r="1298">
      <c r="A1298" s="11"/>
      <c r="B1298" s="11"/>
      <c r="C1298" s="11"/>
      <c r="D1298" s="11"/>
      <c r="E1298" s="11"/>
      <c r="F1298" s="11"/>
      <c r="G1298" s="11"/>
      <c r="H1298" s="11"/>
      <c r="I1298" s="11"/>
      <c r="J1298" s="11"/>
      <c r="K1298" s="11"/>
      <c r="L1298" s="11"/>
      <c r="M1298" s="76"/>
      <c r="N1298" s="76"/>
    </row>
    <row r="1299">
      <c r="A1299" s="11"/>
      <c r="B1299" s="11"/>
      <c r="C1299" s="11"/>
      <c r="D1299" s="11"/>
      <c r="E1299" s="11"/>
      <c r="F1299" s="11"/>
      <c r="G1299" s="11"/>
      <c r="H1299" s="11"/>
      <c r="I1299" s="11"/>
      <c r="J1299" s="11"/>
      <c r="K1299" s="11"/>
      <c r="L1299" s="11"/>
      <c r="M1299" s="76"/>
      <c r="N1299" s="76"/>
    </row>
    <row r="1300">
      <c r="A1300" s="11"/>
      <c r="B1300" s="11"/>
      <c r="C1300" s="11"/>
      <c r="D1300" s="11"/>
      <c r="E1300" s="11"/>
      <c r="F1300" s="11"/>
      <c r="G1300" s="11"/>
      <c r="H1300" s="11"/>
      <c r="I1300" s="11"/>
      <c r="J1300" s="11"/>
      <c r="K1300" s="11"/>
      <c r="L1300" s="11"/>
      <c r="M1300" s="76"/>
      <c r="N1300" s="76"/>
    </row>
    <row r="1301">
      <c r="A1301" s="11"/>
      <c r="B1301" s="11"/>
      <c r="C1301" s="11"/>
      <c r="D1301" s="11"/>
      <c r="E1301" s="11"/>
      <c r="F1301" s="11"/>
      <c r="G1301" s="11"/>
      <c r="H1301" s="11"/>
      <c r="I1301" s="11"/>
      <c r="J1301" s="11"/>
      <c r="K1301" s="11"/>
      <c r="L1301" s="11"/>
      <c r="M1301" s="76"/>
      <c r="N1301" s="76"/>
    </row>
    <row r="1302">
      <c r="A1302" s="11"/>
      <c r="B1302" s="11"/>
      <c r="C1302" s="11"/>
      <c r="D1302" s="11"/>
      <c r="E1302" s="11"/>
      <c r="F1302" s="11"/>
      <c r="G1302" s="11"/>
      <c r="H1302" s="11"/>
      <c r="I1302" s="11"/>
      <c r="J1302" s="11"/>
      <c r="K1302" s="11"/>
      <c r="L1302" s="11"/>
      <c r="M1302" s="76"/>
      <c r="N1302" s="76"/>
    </row>
    <row r="1303">
      <c r="A1303" s="11"/>
      <c r="B1303" s="11"/>
      <c r="C1303" s="11"/>
      <c r="D1303" s="11"/>
      <c r="E1303" s="11"/>
      <c r="F1303" s="11"/>
      <c r="G1303" s="11"/>
      <c r="H1303" s="11"/>
      <c r="I1303" s="11"/>
      <c r="J1303" s="11"/>
      <c r="K1303" s="11"/>
      <c r="L1303" s="11"/>
      <c r="M1303" s="76"/>
      <c r="N1303" s="76"/>
    </row>
    <row r="1304">
      <c r="A1304" s="11"/>
      <c r="B1304" s="11"/>
      <c r="C1304" s="11"/>
      <c r="D1304" s="11"/>
      <c r="E1304" s="11"/>
      <c r="F1304" s="11"/>
      <c r="G1304" s="11"/>
      <c r="H1304" s="11"/>
      <c r="I1304" s="11"/>
      <c r="J1304" s="11"/>
      <c r="K1304" s="11"/>
      <c r="L1304" s="11"/>
      <c r="M1304" s="76"/>
      <c r="N1304" s="76"/>
    </row>
    <row r="1305">
      <c r="A1305" s="11"/>
      <c r="B1305" s="11"/>
      <c r="C1305" s="11"/>
      <c r="D1305" s="11"/>
      <c r="E1305" s="11"/>
      <c r="F1305" s="11"/>
      <c r="G1305" s="11"/>
      <c r="H1305" s="11"/>
      <c r="I1305" s="11"/>
      <c r="J1305" s="11"/>
      <c r="K1305" s="11"/>
      <c r="L1305" s="11"/>
      <c r="M1305" s="76"/>
      <c r="N1305" s="76"/>
    </row>
    <row r="1306">
      <c r="A1306" s="11"/>
      <c r="B1306" s="11"/>
      <c r="C1306" s="11"/>
      <c r="D1306" s="11"/>
      <c r="E1306" s="11"/>
      <c r="F1306" s="11"/>
      <c r="G1306" s="11"/>
      <c r="H1306" s="11"/>
      <c r="I1306" s="11"/>
      <c r="J1306" s="11"/>
      <c r="K1306" s="11"/>
      <c r="L1306" s="11"/>
      <c r="M1306" s="76"/>
      <c r="N1306" s="76"/>
    </row>
    <row r="1307">
      <c r="A1307" s="11"/>
      <c r="B1307" s="11"/>
      <c r="C1307" s="11"/>
      <c r="D1307" s="11"/>
      <c r="E1307" s="11"/>
      <c r="F1307" s="11"/>
      <c r="G1307" s="11"/>
      <c r="H1307" s="11"/>
      <c r="I1307" s="11"/>
      <c r="J1307" s="11"/>
      <c r="K1307" s="11"/>
      <c r="L1307" s="11"/>
      <c r="M1307" s="76"/>
      <c r="N1307" s="76"/>
    </row>
    <row r="1308">
      <c r="A1308" s="11"/>
      <c r="B1308" s="11"/>
      <c r="C1308" s="11"/>
      <c r="D1308" s="11"/>
      <c r="E1308" s="11"/>
      <c r="F1308" s="11"/>
      <c r="G1308" s="11"/>
      <c r="H1308" s="11"/>
      <c r="I1308" s="11"/>
      <c r="J1308" s="11"/>
      <c r="K1308" s="11"/>
      <c r="L1308" s="11"/>
      <c r="M1308" s="76"/>
      <c r="N1308" s="76"/>
    </row>
    <row r="1309">
      <c r="A1309" s="11"/>
      <c r="B1309" s="11"/>
      <c r="C1309" s="11"/>
      <c r="D1309" s="11"/>
      <c r="E1309" s="11"/>
      <c r="F1309" s="11"/>
      <c r="G1309" s="11"/>
      <c r="H1309" s="11"/>
      <c r="I1309" s="11"/>
      <c r="J1309" s="11"/>
      <c r="K1309" s="11"/>
      <c r="L1309" s="11"/>
      <c r="M1309" s="76"/>
      <c r="N1309" s="76"/>
    </row>
    <row r="1310">
      <c r="A1310" s="11"/>
      <c r="B1310" s="11"/>
      <c r="C1310" s="11"/>
      <c r="D1310" s="11"/>
      <c r="E1310" s="11"/>
      <c r="F1310" s="11"/>
      <c r="G1310" s="11"/>
      <c r="H1310" s="11"/>
      <c r="I1310" s="11"/>
      <c r="J1310" s="11"/>
      <c r="K1310" s="11"/>
      <c r="L1310" s="11"/>
      <c r="M1310" s="76"/>
      <c r="N1310" s="76"/>
    </row>
    <row r="1311">
      <c r="A1311" s="11"/>
      <c r="B1311" s="11"/>
      <c r="C1311" s="11"/>
      <c r="D1311" s="11"/>
      <c r="E1311" s="11"/>
      <c r="F1311" s="11"/>
      <c r="G1311" s="11"/>
      <c r="H1311" s="11"/>
      <c r="I1311" s="11"/>
      <c r="J1311" s="11"/>
      <c r="K1311" s="11"/>
      <c r="L1311" s="11"/>
      <c r="M1311" s="76"/>
      <c r="N1311" s="76"/>
    </row>
    <row r="1312">
      <c r="A1312" s="11"/>
      <c r="B1312" s="11"/>
      <c r="C1312" s="11"/>
      <c r="D1312" s="11"/>
      <c r="E1312" s="11"/>
      <c r="F1312" s="11"/>
      <c r="G1312" s="11"/>
      <c r="H1312" s="11"/>
      <c r="I1312" s="11"/>
      <c r="J1312" s="11"/>
      <c r="K1312" s="11"/>
      <c r="L1312" s="11"/>
      <c r="M1312" s="76"/>
      <c r="N1312" s="76"/>
    </row>
    <row r="1313">
      <c r="A1313" s="11"/>
      <c r="B1313" s="11"/>
      <c r="C1313" s="11"/>
      <c r="D1313" s="11"/>
      <c r="E1313" s="11"/>
      <c r="F1313" s="11"/>
      <c r="G1313" s="11"/>
      <c r="H1313" s="11"/>
      <c r="I1313" s="11"/>
      <c r="J1313" s="11"/>
      <c r="K1313" s="11"/>
      <c r="L1313" s="11"/>
      <c r="M1313" s="76"/>
      <c r="N1313" s="76"/>
    </row>
    <row r="1314">
      <c r="A1314" s="11"/>
      <c r="B1314" s="11"/>
      <c r="C1314" s="11"/>
      <c r="D1314" s="11"/>
      <c r="E1314" s="11"/>
      <c r="F1314" s="11"/>
      <c r="G1314" s="11"/>
      <c r="H1314" s="11"/>
      <c r="I1314" s="11"/>
      <c r="J1314" s="11"/>
      <c r="K1314" s="11"/>
      <c r="L1314" s="11"/>
      <c r="M1314" s="76"/>
      <c r="N1314" s="76"/>
    </row>
    <row r="1315">
      <c r="A1315" s="11"/>
      <c r="B1315" s="11"/>
      <c r="C1315" s="11"/>
      <c r="D1315" s="11"/>
      <c r="E1315" s="11"/>
      <c r="F1315" s="11"/>
      <c r="G1315" s="11"/>
      <c r="H1315" s="11"/>
      <c r="I1315" s="11"/>
      <c r="J1315" s="11"/>
      <c r="K1315" s="11"/>
      <c r="L1315" s="11"/>
      <c r="M1315" s="76"/>
      <c r="N1315" s="76"/>
    </row>
    <row r="1316">
      <c r="A1316" s="11"/>
      <c r="B1316" s="11"/>
      <c r="C1316" s="11"/>
      <c r="D1316" s="11"/>
      <c r="E1316" s="11"/>
      <c r="F1316" s="11"/>
      <c r="G1316" s="11"/>
      <c r="H1316" s="11"/>
      <c r="I1316" s="11"/>
      <c r="J1316" s="11"/>
      <c r="K1316" s="11"/>
      <c r="L1316" s="11"/>
      <c r="M1316" s="76"/>
      <c r="N1316" s="76"/>
    </row>
    <row r="1317">
      <c r="A1317" s="11"/>
      <c r="B1317" s="11"/>
      <c r="C1317" s="11"/>
      <c r="D1317" s="11"/>
      <c r="E1317" s="11"/>
      <c r="F1317" s="11"/>
      <c r="G1317" s="11"/>
      <c r="H1317" s="11"/>
      <c r="I1317" s="11"/>
      <c r="J1317" s="11"/>
      <c r="K1317" s="11"/>
      <c r="L1317" s="11"/>
      <c r="M1317" s="76"/>
      <c r="N1317" s="76"/>
    </row>
    <row r="1318">
      <c r="A1318" s="11"/>
      <c r="B1318" s="11"/>
      <c r="C1318" s="11"/>
      <c r="D1318" s="11"/>
      <c r="E1318" s="11"/>
      <c r="F1318" s="11"/>
      <c r="G1318" s="11"/>
      <c r="H1318" s="11"/>
      <c r="I1318" s="11"/>
      <c r="J1318" s="11"/>
      <c r="K1318" s="11"/>
      <c r="L1318" s="11"/>
      <c r="M1318" s="76"/>
      <c r="N1318" s="76"/>
    </row>
    <row r="1319">
      <c r="A1319" s="11"/>
      <c r="B1319" s="11"/>
      <c r="C1319" s="11"/>
      <c r="D1319" s="11"/>
      <c r="E1319" s="11"/>
      <c r="F1319" s="11"/>
      <c r="G1319" s="11"/>
      <c r="H1319" s="11"/>
      <c r="I1319" s="11"/>
      <c r="J1319" s="11"/>
      <c r="K1319" s="11"/>
      <c r="L1319" s="11"/>
      <c r="M1319" s="76"/>
      <c r="N1319" s="76"/>
    </row>
    <row r="1320">
      <c r="A1320" s="11"/>
      <c r="B1320" s="11"/>
      <c r="C1320" s="11"/>
      <c r="D1320" s="11"/>
      <c r="E1320" s="11"/>
      <c r="F1320" s="11"/>
      <c r="G1320" s="11"/>
      <c r="H1320" s="11"/>
      <c r="I1320" s="11"/>
      <c r="J1320" s="11"/>
      <c r="K1320" s="11"/>
      <c r="L1320" s="11"/>
      <c r="M1320" s="76"/>
      <c r="N1320" s="76"/>
    </row>
    <row r="1321">
      <c r="A1321" s="11"/>
      <c r="B1321" s="11"/>
      <c r="C1321" s="11"/>
      <c r="D1321" s="11"/>
      <c r="E1321" s="11"/>
      <c r="F1321" s="11"/>
      <c r="G1321" s="11"/>
      <c r="H1321" s="11"/>
      <c r="I1321" s="11"/>
      <c r="J1321" s="11"/>
      <c r="K1321" s="11"/>
      <c r="L1321" s="11"/>
      <c r="M1321" s="76"/>
      <c r="N1321" s="76"/>
    </row>
    <row r="1322">
      <c r="A1322" s="11"/>
      <c r="B1322" s="11"/>
      <c r="C1322" s="11"/>
      <c r="D1322" s="11"/>
      <c r="E1322" s="11"/>
      <c r="F1322" s="11"/>
      <c r="G1322" s="11"/>
      <c r="H1322" s="11"/>
      <c r="I1322" s="11"/>
      <c r="J1322" s="11"/>
      <c r="K1322" s="11"/>
      <c r="L1322" s="11"/>
      <c r="M1322" s="76"/>
      <c r="N1322" s="76"/>
    </row>
    <row r="1323">
      <c r="A1323" s="11"/>
      <c r="B1323" s="11"/>
      <c r="C1323" s="11"/>
      <c r="D1323" s="11"/>
      <c r="E1323" s="11"/>
      <c r="F1323" s="11"/>
      <c r="G1323" s="11"/>
      <c r="H1323" s="11"/>
      <c r="I1323" s="11"/>
      <c r="J1323" s="11"/>
      <c r="K1323" s="11"/>
      <c r="L1323" s="11"/>
      <c r="M1323" s="76"/>
      <c r="N1323" s="76"/>
    </row>
    <row r="1324">
      <c r="A1324" s="11"/>
      <c r="B1324" s="11"/>
      <c r="C1324" s="11"/>
      <c r="D1324" s="11"/>
      <c r="E1324" s="11"/>
      <c r="F1324" s="11"/>
      <c r="G1324" s="11"/>
      <c r="H1324" s="11"/>
      <c r="I1324" s="11"/>
      <c r="J1324" s="11"/>
      <c r="K1324" s="11"/>
      <c r="L1324" s="11"/>
      <c r="M1324" s="76"/>
      <c r="N1324" s="76"/>
    </row>
    <row r="1325">
      <c r="A1325" s="11"/>
      <c r="B1325" s="11"/>
      <c r="C1325" s="11"/>
      <c r="D1325" s="11"/>
      <c r="E1325" s="11"/>
      <c r="F1325" s="11"/>
      <c r="G1325" s="11"/>
      <c r="H1325" s="11"/>
      <c r="I1325" s="11"/>
      <c r="J1325" s="11"/>
      <c r="K1325" s="11"/>
      <c r="L1325" s="11"/>
      <c r="M1325" s="76"/>
      <c r="N1325" s="76"/>
    </row>
    <row r="1326">
      <c r="A1326" s="11"/>
      <c r="B1326" s="11"/>
      <c r="C1326" s="11"/>
      <c r="D1326" s="11"/>
      <c r="E1326" s="11"/>
      <c r="F1326" s="11"/>
      <c r="G1326" s="11"/>
      <c r="H1326" s="11"/>
      <c r="I1326" s="11"/>
      <c r="J1326" s="11"/>
      <c r="K1326" s="11"/>
      <c r="L1326" s="11"/>
      <c r="M1326" s="76"/>
      <c r="N1326" s="76"/>
    </row>
    <row r="1327">
      <c r="A1327" s="11"/>
      <c r="B1327" s="11"/>
      <c r="C1327" s="11"/>
      <c r="D1327" s="11"/>
      <c r="E1327" s="11"/>
      <c r="F1327" s="11"/>
      <c r="G1327" s="11"/>
      <c r="H1327" s="11"/>
      <c r="I1327" s="11"/>
      <c r="J1327" s="11"/>
      <c r="K1327" s="11"/>
      <c r="L1327" s="11"/>
      <c r="M1327" s="76"/>
      <c r="N1327" s="76"/>
    </row>
    <row r="1328">
      <c r="A1328" s="11"/>
      <c r="B1328" s="11"/>
      <c r="C1328" s="11"/>
      <c r="D1328" s="11"/>
      <c r="E1328" s="11"/>
      <c r="F1328" s="11"/>
      <c r="G1328" s="11"/>
      <c r="H1328" s="11"/>
      <c r="I1328" s="11"/>
      <c r="J1328" s="11"/>
      <c r="K1328" s="11"/>
      <c r="L1328" s="11"/>
      <c r="M1328" s="76"/>
      <c r="N1328" s="76"/>
    </row>
    <row r="1329">
      <c r="A1329" s="11"/>
      <c r="B1329" s="11"/>
      <c r="C1329" s="11"/>
      <c r="D1329" s="11"/>
      <c r="E1329" s="11"/>
      <c r="F1329" s="11"/>
      <c r="G1329" s="11"/>
      <c r="H1329" s="11"/>
      <c r="I1329" s="11"/>
      <c r="J1329" s="11"/>
      <c r="K1329" s="11"/>
      <c r="L1329" s="11"/>
      <c r="M1329" s="76"/>
      <c r="N1329" s="76"/>
    </row>
    <row r="1330">
      <c r="A1330" s="11"/>
      <c r="B1330" s="11"/>
      <c r="C1330" s="11"/>
      <c r="D1330" s="11"/>
      <c r="E1330" s="11"/>
      <c r="F1330" s="11"/>
      <c r="G1330" s="11"/>
      <c r="H1330" s="11"/>
      <c r="I1330" s="11"/>
      <c r="J1330" s="11"/>
      <c r="K1330" s="11"/>
      <c r="L1330" s="11"/>
      <c r="M1330" s="76"/>
      <c r="N1330" s="76"/>
    </row>
    <row r="1331">
      <c r="A1331" s="11"/>
      <c r="B1331" s="11"/>
      <c r="C1331" s="11"/>
      <c r="D1331" s="11"/>
      <c r="E1331" s="11"/>
      <c r="F1331" s="11"/>
      <c r="G1331" s="11"/>
      <c r="H1331" s="11"/>
      <c r="I1331" s="11"/>
      <c r="J1331" s="11"/>
      <c r="K1331" s="11"/>
      <c r="L1331" s="11"/>
      <c r="M1331" s="76"/>
      <c r="N1331" s="76"/>
    </row>
    <row r="1332">
      <c r="A1332" s="11"/>
      <c r="B1332" s="11"/>
      <c r="C1332" s="11"/>
      <c r="D1332" s="11"/>
      <c r="E1332" s="11"/>
      <c r="F1332" s="11"/>
      <c r="G1332" s="11"/>
      <c r="H1332" s="11"/>
      <c r="I1332" s="11"/>
      <c r="J1332" s="11"/>
      <c r="K1332" s="11"/>
      <c r="L1332" s="11"/>
      <c r="M1332" s="76"/>
      <c r="N1332" s="76"/>
    </row>
    <row r="1333">
      <c r="A1333" s="11"/>
      <c r="B1333" s="11"/>
      <c r="C1333" s="11"/>
      <c r="D1333" s="11"/>
      <c r="E1333" s="11"/>
      <c r="F1333" s="11"/>
      <c r="G1333" s="11"/>
      <c r="H1333" s="11"/>
      <c r="I1333" s="11"/>
      <c r="J1333" s="11"/>
      <c r="K1333" s="11"/>
      <c r="L1333" s="11"/>
      <c r="M1333" s="76"/>
      <c r="N1333" s="76"/>
    </row>
    <row r="1334">
      <c r="A1334" s="11"/>
      <c r="B1334" s="11"/>
      <c r="C1334" s="11"/>
      <c r="D1334" s="11"/>
      <c r="E1334" s="11"/>
      <c r="F1334" s="11"/>
      <c r="G1334" s="11"/>
      <c r="H1334" s="11"/>
      <c r="I1334" s="11"/>
      <c r="J1334" s="11"/>
      <c r="K1334" s="11"/>
      <c r="L1334" s="11"/>
      <c r="M1334" s="76"/>
      <c r="N1334" s="76"/>
    </row>
    <row r="1335">
      <c r="A1335" s="11"/>
      <c r="B1335" s="11"/>
      <c r="C1335" s="11"/>
      <c r="D1335" s="11"/>
      <c r="E1335" s="11"/>
      <c r="F1335" s="11"/>
      <c r="G1335" s="11"/>
      <c r="H1335" s="11"/>
      <c r="I1335" s="11"/>
      <c r="J1335" s="11"/>
      <c r="K1335" s="11"/>
      <c r="L1335" s="11"/>
      <c r="M1335" s="76"/>
      <c r="N1335" s="76"/>
    </row>
    <row r="1336">
      <c r="A1336" s="11"/>
      <c r="B1336" s="11"/>
      <c r="C1336" s="11"/>
      <c r="D1336" s="11"/>
      <c r="E1336" s="11"/>
      <c r="F1336" s="11"/>
      <c r="G1336" s="11"/>
      <c r="H1336" s="11"/>
      <c r="I1336" s="11"/>
      <c r="J1336" s="11"/>
      <c r="K1336" s="11"/>
      <c r="L1336" s="11"/>
      <c r="M1336" s="76"/>
      <c r="N1336" s="76"/>
    </row>
    <row r="1337">
      <c r="A1337" s="11"/>
      <c r="B1337" s="11"/>
      <c r="C1337" s="11"/>
      <c r="D1337" s="11"/>
      <c r="E1337" s="11"/>
      <c r="F1337" s="11"/>
      <c r="G1337" s="11"/>
      <c r="H1337" s="11"/>
      <c r="I1337" s="11"/>
      <c r="J1337" s="11"/>
      <c r="K1337" s="11"/>
      <c r="L1337" s="11"/>
      <c r="M1337" s="76"/>
      <c r="N1337" s="76"/>
    </row>
    <row r="1338">
      <c r="A1338" s="11"/>
      <c r="B1338" s="11"/>
      <c r="C1338" s="11"/>
      <c r="D1338" s="11"/>
      <c r="E1338" s="11"/>
      <c r="F1338" s="11"/>
      <c r="G1338" s="11"/>
      <c r="H1338" s="11"/>
      <c r="I1338" s="11"/>
      <c r="J1338" s="11"/>
      <c r="K1338" s="11"/>
      <c r="L1338" s="11"/>
      <c r="M1338" s="76"/>
      <c r="N1338" s="76"/>
    </row>
    <row r="1339">
      <c r="A1339" s="11"/>
      <c r="B1339" s="11"/>
      <c r="C1339" s="11"/>
      <c r="D1339" s="11"/>
      <c r="E1339" s="11"/>
      <c r="F1339" s="11"/>
      <c r="G1339" s="11"/>
      <c r="H1339" s="11"/>
      <c r="I1339" s="11"/>
      <c r="J1339" s="11"/>
      <c r="K1339" s="11"/>
      <c r="L1339" s="11"/>
      <c r="M1339" s="76"/>
      <c r="N1339" s="76"/>
    </row>
    <row r="1340">
      <c r="A1340" s="11"/>
      <c r="B1340" s="11"/>
      <c r="C1340" s="11"/>
      <c r="D1340" s="11"/>
      <c r="E1340" s="11"/>
      <c r="F1340" s="11"/>
      <c r="G1340" s="11"/>
      <c r="H1340" s="11"/>
      <c r="I1340" s="11"/>
      <c r="J1340" s="11"/>
      <c r="K1340" s="11"/>
      <c r="L1340" s="11"/>
      <c r="M1340" s="76"/>
      <c r="N1340" s="76"/>
    </row>
    <row r="1341">
      <c r="A1341" s="11"/>
      <c r="B1341" s="11"/>
      <c r="C1341" s="11"/>
      <c r="D1341" s="11"/>
      <c r="E1341" s="11"/>
      <c r="F1341" s="11"/>
      <c r="G1341" s="11"/>
      <c r="H1341" s="11"/>
      <c r="I1341" s="11"/>
      <c r="J1341" s="11"/>
      <c r="K1341" s="11"/>
      <c r="L1341" s="11"/>
      <c r="M1341" s="76"/>
      <c r="N1341" s="76"/>
    </row>
    <row r="1342">
      <c r="A1342" s="11"/>
      <c r="B1342" s="11"/>
      <c r="C1342" s="11"/>
      <c r="D1342" s="11"/>
      <c r="E1342" s="11"/>
      <c r="F1342" s="11"/>
      <c r="G1342" s="11"/>
      <c r="H1342" s="11"/>
      <c r="I1342" s="11"/>
      <c r="J1342" s="11"/>
      <c r="K1342" s="11"/>
      <c r="L1342" s="11"/>
      <c r="M1342" s="76"/>
      <c r="N1342" s="76"/>
    </row>
    <row r="1343">
      <c r="A1343" s="11"/>
      <c r="B1343" s="11"/>
      <c r="C1343" s="11"/>
      <c r="D1343" s="11"/>
      <c r="E1343" s="11"/>
      <c r="F1343" s="11"/>
      <c r="G1343" s="11"/>
      <c r="H1343" s="11"/>
      <c r="I1343" s="11"/>
      <c r="J1343" s="11"/>
      <c r="K1343" s="11"/>
      <c r="L1343" s="11"/>
      <c r="M1343" s="76"/>
      <c r="N1343" s="76"/>
    </row>
    <row r="1344">
      <c r="A1344" s="11"/>
      <c r="B1344" s="11"/>
      <c r="C1344" s="11"/>
      <c r="D1344" s="11"/>
      <c r="E1344" s="11"/>
      <c r="F1344" s="11"/>
      <c r="G1344" s="11"/>
      <c r="H1344" s="11"/>
      <c r="I1344" s="11"/>
      <c r="J1344" s="11"/>
      <c r="K1344" s="11"/>
      <c r="L1344" s="11"/>
      <c r="M1344" s="76"/>
      <c r="N1344" s="76"/>
    </row>
    <row r="1345">
      <c r="A1345" s="11"/>
      <c r="B1345" s="11"/>
      <c r="C1345" s="11"/>
      <c r="D1345" s="11"/>
      <c r="E1345" s="11"/>
      <c r="F1345" s="11"/>
      <c r="G1345" s="11"/>
      <c r="H1345" s="11"/>
      <c r="I1345" s="11"/>
      <c r="J1345" s="11"/>
      <c r="K1345" s="11"/>
      <c r="L1345" s="11"/>
      <c r="M1345" s="76"/>
      <c r="N1345" s="76"/>
    </row>
    <row r="1346">
      <c r="A1346" s="11"/>
      <c r="B1346" s="11"/>
      <c r="C1346" s="11"/>
      <c r="D1346" s="11"/>
      <c r="E1346" s="11"/>
      <c r="F1346" s="11"/>
      <c r="G1346" s="11"/>
      <c r="H1346" s="11"/>
      <c r="I1346" s="11"/>
      <c r="J1346" s="11"/>
      <c r="K1346" s="11"/>
      <c r="L1346" s="11"/>
      <c r="M1346" s="76"/>
      <c r="N1346" s="76"/>
    </row>
    <row r="1347">
      <c r="A1347" s="11"/>
      <c r="B1347" s="11"/>
      <c r="C1347" s="11"/>
      <c r="D1347" s="11"/>
      <c r="E1347" s="11"/>
      <c r="F1347" s="11"/>
      <c r="G1347" s="11"/>
      <c r="H1347" s="11"/>
      <c r="I1347" s="11"/>
      <c r="J1347" s="11"/>
      <c r="K1347" s="11"/>
      <c r="L1347" s="11"/>
      <c r="M1347" s="76"/>
      <c r="N1347" s="76"/>
    </row>
    <row r="1348">
      <c r="A1348" s="11"/>
      <c r="B1348" s="11"/>
      <c r="C1348" s="11"/>
      <c r="D1348" s="11"/>
      <c r="E1348" s="11"/>
      <c r="F1348" s="11"/>
      <c r="G1348" s="11"/>
      <c r="H1348" s="11"/>
      <c r="I1348" s="11"/>
      <c r="J1348" s="11"/>
      <c r="K1348" s="11"/>
      <c r="L1348" s="11"/>
      <c r="M1348" s="76"/>
      <c r="N1348" s="76"/>
    </row>
    <row r="1349">
      <c r="A1349" s="11"/>
      <c r="B1349" s="11"/>
      <c r="C1349" s="11"/>
      <c r="D1349" s="11"/>
      <c r="E1349" s="11"/>
      <c r="F1349" s="11"/>
      <c r="G1349" s="11"/>
      <c r="H1349" s="11"/>
      <c r="I1349" s="11"/>
      <c r="J1349" s="11"/>
      <c r="K1349" s="11"/>
      <c r="L1349" s="11"/>
      <c r="M1349" s="76"/>
      <c r="N1349" s="76"/>
    </row>
    <row r="1350">
      <c r="A1350" s="11"/>
      <c r="B1350" s="11"/>
      <c r="C1350" s="11"/>
      <c r="D1350" s="11"/>
      <c r="E1350" s="11"/>
      <c r="F1350" s="11"/>
      <c r="G1350" s="11"/>
      <c r="H1350" s="11"/>
      <c r="I1350" s="11"/>
      <c r="J1350" s="11"/>
      <c r="K1350" s="11"/>
      <c r="L1350" s="11"/>
      <c r="M1350" s="76"/>
      <c r="N1350" s="76"/>
    </row>
    <row r="1351">
      <c r="A1351" s="11"/>
      <c r="B1351" s="11"/>
      <c r="C1351" s="11"/>
      <c r="D1351" s="11"/>
      <c r="E1351" s="11"/>
      <c r="F1351" s="11"/>
      <c r="G1351" s="11"/>
      <c r="H1351" s="11"/>
      <c r="I1351" s="11"/>
      <c r="J1351" s="11"/>
      <c r="K1351" s="11"/>
      <c r="L1351" s="11"/>
      <c r="M1351" s="76"/>
      <c r="N1351" s="76"/>
    </row>
    <row r="1352">
      <c r="A1352" s="11"/>
      <c r="B1352" s="11"/>
      <c r="C1352" s="11"/>
      <c r="D1352" s="11"/>
      <c r="E1352" s="11"/>
      <c r="F1352" s="11"/>
      <c r="G1352" s="11"/>
      <c r="H1352" s="11"/>
      <c r="I1352" s="11"/>
      <c r="J1352" s="11"/>
      <c r="K1352" s="11"/>
      <c r="L1352" s="11"/>
      <c r="M1352" s="76"/>
      <c r="N1352" s="76"/>
    </row>
    <row r="1353">
      <c r="A1353" s="11"/>
      <c r="B1353" s="11"/>
      <c r="C1353" s="11"/>
      <c r="D1353" s="11"/>
      <c r="E1353" s="11"/>
      <c r="F1353" s="11"/>
      <c r="G1353" s="11"/>
      <c r="H1353" s="11"/>
      <c r="I1353" s="11"/>
      <c r="J1353" s="11"/>
      <c r="K1353" s="11"/>
      <c r="L1353" s="11"/>
      <c r="M1353" s="76"/>
      <c r="N1353" s="76"/>
    </row>
    <row r="1354">
      <c r="A1354" s="11"/>
      <c r="B1354" s="11"/>
      <c r="C1354" s="11"/>
      <c r="D1354" s="11"/>
      <c r="E1354" s="11"/>
      <c r="F1354" s="11"/>
      <c r="G1354" s="11"/>
      <c r="H1354" s="11"/>
      <c r="I1354" s="11"/>
      <c r="J1354" s="11"/>
      <c r="K1354" s="11"/>
      <c r="L1354" s="11"/>
      <c r="M1354" s="76"/>
      <c r="N1354" s="76"/>
    </row>
    <row r="1355">
      <c r="A1355" s="11"/>
      <c r="B1355" s="11"/>
      <c r="C1355" s="11"/>
      <c r="D1355" s="11"/>
      <c r="E1355" s="11"/>
      <c r="F1355" s="11"/>
      <c r="G1355" s="11"/>
      <c r="H1355" s="11"/>
      <c r="I1355" s="11"/>
      <c r="J1355" s="11"/>
      <c r="K1355" s="11"/>
      <c r="L1355" s="11"/>
      <c r="M1355" s="76"/>
      <c r="N1355" s="76"/>
    </row>
    <row r="1356">
      <c r="A1356" s="11"/>
      <c r="B1356" s="11"/>
      <c r="C1356" s="11"/>
      <c r="D1356" s="11"/>
      <c r="E1356" s="11"/>
      <c r="F1356" s="11"/>
      <c r="G1356" s="11"/>
      <c r="H1356" s="11"/>
      <c r="I1356" s="11"/>
      <c r="J1356" s="11"/>
      <c r="K1356" s="11"/>
      <c r="L1356" s="11"/>
      <c r="M1356" s="76"/>
      <c r="N1356" s="76"/>
    </row>
    <row r="1357">
      <c r="A1357" s="11"/>
      <c r="B1357" s="11"/>
      <c r="C1357" s="11"/>
      <c r="D1357" s="11"/>
      <c r="E1357" s="11"/>
      <c r="F1357" s="11"/>
      <c r="G1357" s="11"/>
      <c r="H1357" s="11"/>
      <c r="I1357" s="11"/>
      <c r="J1357" s="11"/>
      <c r="K1357" s="11"/>
      <c r="L1357" s="11"/>
      <c r="M1357" s="76"/>
      <c r="N1357" s="76"/>
    </row>
    <row r="1358">
      <c r="A1358" s="11"/>
      <c r="B1358" s="11"/>
      <c r="C1358" s="11"/>
      <c r="D1358" s="11"/>
      <c r="E1358" s="11"/>
      <c r="F1358" s="11"/>
      <c r="G1358" s="11"/>
      <c r="H1358" s="11"/>
      <c r="I1358" s="11"/>
      <c r="J1358" s="11"/>
      <c r="K1358" s="11"/>
      <c r="L1358" s="11"/>
      <c r="M1358" s="76"/>
      <c r="N1358" s="76"/>
    </row>
    <row r="1359">
      <c r="A1359" s="11"/>
      <c r="B1359" s="11"/>
      <c r="C1359" s="11"/>
      <c r="D1359" s="11"/>
      <c r="E1359" s="11"/>
      <c r="F1359" s="11"/>
      <c r="G1359" s="11"/>
      <c r="H1359" s="11"/>
      <c r="I1359" s="11"/>
      <c r="J1359" s="11"/>
      <c r="K1359" s="11"/>
      <c r="L1359" s="11"/>
      <c r="M1359" s="76"/>
      <c r="N1359" s="76"/>
    </row>
    <row r="1360">
      <c r="A1360" s="11"/>
      <c r="B1360" s="11"/>
      <c r="C1360" s="11"/>
      <c r="D1360" s="11"/>
      <c r="E1360" s="11"/>
      <c r="F1360" s="11"/>
      <c r="G1360" s="11"/>
      <c r="H1360" s="11"/>
      <c r="I1360" s="11"/>
      <c r="J1360" s="11"/>
      <c r="K1360" s="11"/>
      <c r="L1360" s="11"/>
      <c r="M1360" s="76"/>
      <c r="N1360" s="76"/>
    </row>
    <row r="1361">
      <c r="A1361" s="11"/>
      <c r="B1361" s="11"/>
      <c r="C1361" s="11"/>
      <c r="D1361" s="11"/>
      <c r="E1361" s="11"/>
      <c r="F1361" s="11"/>
      <c r="G1361" s="11"/>
      <c r="H1361" s="11"/>
      <c r="I1361" s="11"/>
      <c r="J1361" s="11"/>
      <c r="K1361" s="11"/>
      <c r="L1361" s="11"/>
      <c r="M1361" s="76"/>
      <c r="N1361" s="76"/>
    </row>
    <row r="1362">
      <c r="A1362" s="11"/>
      <c r="B1362" s="11"/>
      <c r="C1362" s="11"/>
      <c r="D1362" s="11"/>
      <c r="E1362" s="11"/>
      <c r="F1362" s="11"/>
      <c r="G1362" s="11"/>
      <c r="H1362" s="11"/>
      <c r="I1362" s="11"/>
      <c r="J1362" s="11"/>
      <c r="K1362" s="11"/>
      <c r="L1362" s="11"/>
      <c r="M1362" s="76"/>
      <c r="N1362" s="76"/>
    </row>
    <row r="1363">
      <c r="A1363" s="11"/>
      <c r="B1363" s="11"/>
      <c r="C1363" s="11"/>
      <c r="D1363" s="11"/>
      <c r="E1363" s="11"/>
      <c r="F1363" s="11"/>
      <c r="G1363" s="11"/>
      <c r="H1363" s="11"/>
      <c r="I1363" s="11"/>
      <c r="J1363" s="11"/>
      <c r="K1363" s="11"/>
      <c r="L1363" s="11"/>
      <c r="M1363" s="76"/>
      <c r="N1363" s="76"/>
    </row>
    <row r="1364">
      <c r="A1364" s="11"/>
      <c r="B1364" s="11"/>
      <c r="C1364" s="11"/>
      <c r="D1364" s="11"/>
      <c r="E1364" s="11"/>
      <c r="F1364" s="11"/>
      <c r="G1364" s="11"/>
      <c r="H1364" s="11"/>
      <c r="I1364" s="11"/>
      <c r="J1364" s="11"/>
      <c r="K1364" s="11"/>
      <c r="L1364" s="11"/>
      <c r="M1364" s="76"/>
      <c r="N1364" s="76"/>
    </row>
    <row r="1365">
      <c r="A1365" s="11"/>
      <c r="B1365" s="11"/>
      <c r="C1365" s="11"/>
      <c r="D1365" s="11"/>
      <c r="E1365" s="11"/>
      <c r="F1365" s="11"/>
      <c r="G1365" s="11"/>
      <c r="H1365" s="11"/>
      <c r="I1365" s="11"/>
      <c r="J1365" s="11"/>
      <c r="K1365" s="11"/>
      <c r="L1365" s="11"/>
      <c r="M1365" s="76"/>
      <c r="N1365" s="76"/>
    </row>
    <row r="1366">
      <c r="A1366" s="11"/>
      <c r="B1366" s="11"/>
      <c r="C1366" s="11"/>
      <c r="D1366" s="11"/>
      <c r="E1366" s="11"/>
      <c r="F1366" s="11"/>
      <c r="G1366" s="78"/>
      <c r="H1366" s="11"/>
      <c r="I1366" s="11"/>
      <c r="J1366" s="11"/>
      <c r="K1366" s="11"/>
      <c r="L1366" s="11"/>
      <c r="M1366" s="76"/>
      <c r="N1366" s="76"/>
    </row>
    <row r="1367">
      <c r="A1367" s="11"/>
      <c r="B1367" s="11"/>
      <c r="C1367" s="11"/>
      <c r="D1367" s="11"/>
      <c r="E1367" s="11"/>
      <c r="F1367" s="11"/>
      <c r="G1367" s="11"/>
      <c r="H1367" s="11"/>
      <c r="I1367" s="11"/>
      <c r="J1367" s="11"/>
      <c r="K1367" s="11"/>
      <c r="L1367" s="11"/>
      <c r="M1367" s="76"/>
      <c r="N1367" s="76"/>
    </row>
    <row r="1368">
      <c r="A1368" s="11"/>
      <c r="B1368" s="11"/>
      <c r="C1368" s="11"/>
      <c r="D1368" s="11"/>
      <c r="E1368" s="11"/>
      <c r="F1368" s="11"/>
      <c r="G1368" s="11"/>
      <c r="H1368" s="11"/>
      <c r="I1368" s="11"/>
      <c r="J1368" s="11"/>
      <c r="K1368" s="11"/>
      <c r="L1368" s="11"/>
      <c r="M1368" s="76"/>
      <c r="N1368" s="76"/>
    </row>
    <row r="1369">
      <c r="A1369" s="11"/>
      <c r="B1369" s="11"/>
      <c r="C1369" s="11"/>
      <c r="D1369" s="11"/>
      <c r="E1369" s="11"/>
      <c r="F1369" s="11"/>
      <c r="G1369" s="11"/>
      <c r="H1369" s="11"/>
      <c r="I1369" s="11"/>
      <c r="J1369" s="11"/>
      <c r="K1369" s="11"/>
      <c r="L1369" s="11"/>
      <c r="M1369" s="76"/>
      <c r="N1369" s="76"/>
    </row>
    <row r="1370">
      <c r="A1370" s="11"/>
      <c r="B1370" s="11"/>
      <c r="C1370" s="11"/>
      <c r="D1370" s="11"/>
      <c r="E1370" s="11"/>
      <c r="F1370" s="11"/>
      <c r="G1370" s="11"/>
      <c r="H1370" s="11"/>
      <c r="I1370" s="11"/>
      <c r="J1370" s="11"/>
      <c r="K1370" s="11"/>
      <c r="L1370" s="11"/>
      <c r="M1370" s="76"/>
      <c r="N1370" s="76"/>
    </row>
    <row r="1371">
      <c r="A1371" s="11"/>
      <c r="B1371" s="11"/>
      <c r="C1371" s="11"/>
      <c r="D1371" s="11"/>
      <c r="E1371" s="11"/>
      <c r="F1371" s="11"/>
      <c r="G1371" s="11"/>
      <c r="H1371" s="11"/>
      <c r="I1371" s="11"/>
      <c r="J1371" s="11"/>
      <c r="K1371" s="11"/>
      <c r="L1371" s="11"/>
      <c r="M1371" s="76"/>
      <c r="N1371" s="76"/>
    </row>
    <row r="1372">
      <c r="A1372" s="11"/>
      <c r="B1372" s="11"/>
      <c r="C1372" s="11"/>
      <c r="D1372" s="11"/>
      <c r="E1372" s="11"/>
      <c r="F1372" s="11"/>
      <c r="G1372" s="11"/>
      <c r="H1372" s="11"/>
      <c r="I1372" s="11"/>
      <c r="J1372" s="11"/>
      <c r="K1372" s="11"/>
      <c r="L1372" s="11"/>
      <c r="M1372" s="76"/>
      <c r="N1372" s="76"/>
    </row>
    <row r="1373">
      <c r="A1373" s="11"/>
      <c r="B1373" s="11"/>
      <c r="C1373" s="11"/>
      <c r="D1373" s="11"/>
      <c r="E1373" s="11"/>
      <c r="F1373" s="11"/>
      <c r="G1373" s="11"/>
      <c r="H1373" s="11"/>
      <c r="I1373" s="11"/>
      <c r="J1373" s="11"/>
      <c r="K1373" s="11"/>
      <c r="L1373" s="11"/>
      <c r="M1373" s="76"/>
      <c r="N1373" s="76"/>
    </row>
    <row r="1374">
      <c r="A1374" s="11"/>
      <c r="B1374" s="11"/>
      <c r="C1374" s="11"/>
      <c r="D1374" s="11"/>
      <c r="E1374" s="11"/>
      <c r="F1374" s="11"/>
      <c r="G1374" s="11"/>
      <c r="H1374" s="11"/>
      <c r="I1374" s="11"/>
      <c r="J1374" s="11"/>
      <c r="K1374" s="11"/>
      <c r="L1374" s="11"/>
      <c r="M1374" s="76"/>
      <c r="N1374" s="76"/>
    </row>
    <row r="1375">
      <c r="A1375" s="11"/>
      <c r="B1375" s="11"/>
      <c r="C1375" s="11"/>
      <c r="D1375" s="11"/>
      <c r="E1375" s="11"/>
      <c r="F1375" s="11"/>
      <c r="G1375" s="11"/>
      <c r="H1375" s="11"/>
      <c r="I1375" s="11"/>
      <c r="J1375" s="11"/>
      <c r="K1375" s="11"/>
      <c r="L1375" s="11"/>
      <c r="M1375" s="76"/>
      <c r="N1375" s="76"/>
    </row>
    <row r="1376">
      <c r="A1376" s="11"/>
      <c r="B1376" s="11"/>
      <c r="C1376" s="11"/>
      <c r="D1376" s="11"/>
      <c r="E1376" s="11"/>
      <c r="F1376" s="11"/>
      <c r="G1376" s="11"/>
      <c r="H1376" s="11"/>
      <c r="I1376" s="11"/>
      <c r="J1376" s="11"/>
      <c r="K1376" s="11"/>
      <c r="L1376" s="11"/>
      <c r="M1376" s="76"/>
      <c r="N1376" s="76"/>
    </row>
    <row r="1377">
      <c r="A1377" s="11"/>
      <c r="B1377" s="11"/>
      <c r="C1377" s="11"/>
      <c r="D1377" s="11"/>
      <c r="E1377" s="11"/>
      <c r="F1377" s="11"/>
      <c r="G1377" s="11"/>
      <c r="H1377" s="11"/>
      <c r="I1377" s="11"/>
      <c r="J1377" s="11"/>
      <c r="K1377" s="11"/>
      <c r="L1377" s="11"/>
      <c r="M1377" s="76"/>
      <c r="N1377" s="76"/>
    </row>
    <row r="1378">
      <c r="A1378" s="11"/>
      <c r="B1378" s="11"/>
      <c r="C1378" s="11"/>
      <c r="D1378" s="11"/>
      <c r="E1378" s="11"/>
      <c r="F1378" s="11"/>
      <c r="G1378" s="11"/>
      <c r="H1378" s="11"/>
      <c r="I1378" s="11"/>
      <c r="J1378" s="11"/>
      <c r="K1378" s="11"/>
      <c r="L1378" s="11"/>
      <c r="M1378" s="76"/>
      <c r="N1378" s="76"/>
    </row>
    <row r="1379">
      <c r="A1379" s="11"/>
      <c r="B1379" s="11"/>
      <c r="C1379" s="11"/>
      <c r="D1379" s="11"/>
      <c r="E1379" s="11"/>
      <c r="F1379" s="11"/>
      <c r="G1379" s="11"/>
      <c r="H1379" s="11"/>
      <c r="I1379" s="11"/>
      <c r="J1379" s="11"/>
      <c r="K1379" s="11"/>
      <c r="L1379" s="11"/>
      <c r="M1379" s="76"/>
      <c r="N1379" s="76"/>
    </row>
    <row r="1380">
      <c r="A1380" s="11"/>
      <c r="B1380" s="11"/>
      <c r="C1380" s="11"/>
      <c r="D1380" s="11"/>
      <c r="E1380" s="11"/>
      <c r="F1380" s="11"/>
      <c r="G1380" s="11"/>
      <c r="H1380" s="11"/>
      <c r="I1380" s="11"/>
      <c r="J1380" s="11"/>
      <c r="K1380" s="11"/>
      <c r="L1380" s="11"/>
      <c r="M1380" s="76"/>
      <c r="N1380" s="76"/>
    </row>
    <row r="1381">
      <c r="A1381" s="11"/>
      <c r="B1381" s="11"/>
      <c r="C1381" s="11"/>
      <c r="D1381" s="11"/>
      <c r="E1381" s="11"/>
      <c r="F1381" s="11"/>
      <c r="G1381" s="11"/>
      <c r="H1381" s="11"/>
      <c r="I1381" s="11"/>
      <c r="J1381" s="11"/>
      <c r="K1381" s="11"/>
      <c r="L1381" s="11"/>
      <c r="M1381" s="76"/>
      <c r="N1381" s="76"/>
    </row>
    <row r="1382">
      <c r="A1382" s="11"/>
      <c r="B1382" s="11"/>
      <c r="C1382" s="11"/>
      <c r="D1382" s="11"/>
      <c r="E1382" s="11"/>
      <c r="F1382" s="11"/>
      <c r="G1382" s="11"/>
      <c r="H1382" s="11"/>
      <c r="I1382" s="11"/>
      <c r="J1382" s="11"/>
      <c r="K1382" s="11"/>
      <c r="L1382" s="11"/>
      <c r="M1382" s="76"/>
      <c r="N1382" s="76"/>
    </row>
    <row r="1383">
      <c r="A1383" s="11"/>
      <c r="B1383" s="11"/>
      <c r="C1383" s="11"/>
      <c r="D1383" s="11"/>
      <c r="E1383" s="11"/>
      <c r="F1383" s="11"/>
      <c r="G1383" s="11"/>
      <c r="H1383" s="11"/>
      <c r="I1383" s="11"/>
      <c r="J1383" s="11"/>
      <c r="K1383" s="11"/>
      <c r="L1383" s="11"/>
      <c r="M1383" s="76"/>
      <c r="N1383" s="76"/>
    </row>
    <row r="1384">
      <c r="A1384" s="11"/>
      <c r="B1384" s="11"/>
      <c r="C1384" s="11"/>
      <c r="D1384" s="11"/>
      <c r="E1384" s="11"/>
      <c r="F1384" s="11"/>
      <c r="G1384" s="11"/>
      <c r="H1384" s="11"/>
      <c r="I1384" s="11"/>
      <c r="J1384" s="11"/>
      <c r="K1384" s="11"/>
      <c r="L1384" s="11"/>
      <c r="M1384" s="76"/>
      <c r="N1384" s="76"/>
    </row>
    <row r="1385">
      <c r="A1385" s="11"/>
      <c r="B1385" s="11"/>
      <c r="C1385" s="11"/>
      <c r="D1385" s="11"/>
      <c r="E1385" s="11"/>
      <c r="F1385" s="11"/>
      <c r="G1385" s="11"/>
      <c r="H1385" s="11"/>
      <c r="I1385" s="11"/>
      <c r="J1385" s="11"/>
      <c r="K1385" s="11"/>
      <c r="L1385" s="11"/>
      <c r="M1385" s="76"/>
      <c r="N1385" s="76"/>
    </row>
    <row r="1386">
      <c r="A1386" s="11"/>
      <c r="B1386" s="11"/>
      <c r="C1386" s="11"/>
      <c r="D1386" s="11"/>
      <c r="E1386" s="11"/>
      <c r="F1386" s="11"/>
      <c r="G1386" s="11"/>
      <c r="H1386" s="11"/>
      <c r="I1386" s="11"/>
      <c r="J1386" s="11"/>
      <c r="K1386" s="11"/>
      <c r="L1386" s="11"/>
      <c r="M1386" s="76"/>
      <c r="N1386" s="76"/>
    </row>
    <row r="1387">
      <c r="A1387" s="11"/>
      <c r="B1387" s="11"/>
      <c r="C1387" s="11"/>
      <c r="D1387" s="11"/>
      <c r="E1387" s="11"/>
      <c r="F1387" s="11"/>
      <c r="G1387" s="11"/>
      <c r="H1387" s="11"/>
      <c r="I1387" s="11"/>
      <c r="J1387" s="11"/>
      <c r="K1387" s="11"/>
      <c r="L1387" s="11"/>
      <c r="M1387" s="76"/>
      <c r="N1387" s="76"/>
    </row>
    <row r="1388">
      <c r="A1388" s="11"/>
      <c r="B1388" s="11"/>
      <c r="C1388" s="11"/>
      <c r="D1388" s="11"/>
      <c r="E1388" s="11"/>
      <c r="F1388" s="11"/>
      <c r="G1388" s="11"/>
      <c r="H1388" s="11"/>
      <c r="I1388" s="11"/>
      <c r="J1388" s="11"/>
      <c r="K1388" s="11"/>
      <c r="L1388" s="11"/>
      <c r="M1388" s="76"/>
      <c r="N1388" s="76"/>
    </row>
    <row r="1389">
      <c r="A1389" s="11"/>
      <c r="B1389" s="11"/>
      <c r="C1389" s="11"/>
      <c r="D1389" s="11"/>
      <c r="E1389" s="11"/>
      <c r="F1389" s="11"/>
      <c r="G1389" s="11"/>
      <c r="H1389" s="11"/>
      <c r="I1389" s="11"/>
      <c r="J1389" s="11"/>
      <c r="K1389" s="11"/>
      <c r="L1389" s="11"/>
      <c r="M1389" s="76"/>
      <c r="N1389" s="76"/>
    </row>
    <row r="1390">
      <c r="A1390" s="11"/>
      <c r="B1390" s="11"/>
      <c r="C1390" s="11"/>
      <c r="D1390" s="11"/>
      <c r="E1390" s="11"/>
      <c r="F1390" s="11"/>
      <c r="G1390" s="11"/>
      <c r="H1390" s="11"/>
      <c r="I1390" s="11"/>
      <c r="J1390" s="11"/>
      <c r="K1390" s="11"/>
      <c r="L1390" s="11"/>
      <c r="M1390" s="76"/>
      <c r="N1390" s="76"/>
    </row>
    <row r="1391">
      <c r="A1391" s="11"/>
      <c r="B1391" s="11"/>
      <c r="C1391" s="11"/>
      <c r="D1391" s="11"/>
      <c r="E1391" s="11"/>
      <c r="F1391" s="11"/>
      <c r="G1391" s="11"/>
      <c r="H1391" s="11"/>
      <c r="I1391" s="11"/>
      <c r="J1391" s="11"/>
      <c r="K1391" s="11"/>
      <c r="L1391" s="11"/>
      <c r="M1391" s="76"/>
      <c r="N1391" s="76"/>
    </row>
    <row r="1392">
      <c r="A1392" s="11"/>
      <c r="B1392" s="11"/>
      <c r="C1392" s="11"/>
      <c r="D1392" s="11"/>
      <c r="E1392" s="11"/>
      <c r="F1392" s="11"/>
      <c r="G1392" s="11"/>
      <c r="H1392" s="11"/>
      <c r="I1392" s="11"/>
      <c r="J1392" s="11"/>
      <c r="K1392" s="11"/>
      <c r="L1392" s="11"/>
      <c r="M1392" s="76"/>
      <c r="N1392" s="76"/>
    </row>
    <row r="1393">
      <c r="A1393" s="11"/>
      <c r="B1393" s="11"/>
      <c r="C1393" s="11"/>
      <c r="D1393" s="11"/>
      <c r="E1393" s="11"/>
      <c r="F1393" s="11"/>
      <c r="G1393" s="11"/>
      <c r="H1393" s="11"/>
      <c r="I1393" s="11"/>
      <c r="J1393" s="11"/>
      <c r="K1393" s="11"/>
      <c r="L1393" s="11"/>
      <c r="M1393" s="76"/>
      <c r="N1393" s="76"/>
    </row>
    <row r="1394">
      <c r="A1394" s="11"/>
      <c r="B1394" s="11"/>
      <c r="C1394" s="11"/>
      <c r="D1394" s="11"/>
      <c r="E1394" s="11"/>
      <c r="F1394" s="11"/>
      <c r="G1394" s="11"/>
      <c r="H1394" s="11"/>
      <c r="I1394" s="11"/>
      <c r="J1394" s="11"/>
      <c r="K1394" s="11"/>
      <c r="L1394" s="11"/>
      <c r="M1394" s="76"/>
      <c r="N1394" s="76"/>
    </row>
    <row r="1395">
      <c r="A1395" s="11"/>
      <c r="B1395" s="11"/>
      <c r="C1395" s="11"/>
      <c r="D1395" s="11"/>
      <c r="E1395" s="11"/>
      <c r="F1395" s="11"/>
      <c r="G1395" s="11"/>
      <c r="H1395" s="11"/>
      <c r="I1395" s="11"/>
      <c r="J1395" s="11"/>
      <c r="K1395" s="11"/>
      <c r="L1395" s="11"/>
      <c r="M1395" s="76"/>
      <c r="N1395" s="76"/>
    </row>
    <row r="1396">
      <c r="A1396" s="11"/>
      <c r="B1396" s="11"/>
      <c r="C1396" s="11"/>
      <c r="D1396" s="11"/>
      <c r="E1396" s="11"/>
      <c r="F1396" s="11"/>
      <c r="G1396" s="11"/>
      <c r="H1396" s="11"/>
      <c r="I1396" s="11"/>
      <c r="J1396" s="11"/>
      <c r="K1396" s="11"/>
      <c r="L1396" s="11"/>
      <c r="M1396" s="76"/>
      <c r="N1396" s="76"/>
    </row>
    <row r="1397">
      <c r="A1397" s="11"/>
      <c r="B1397" s="11"/>
      <c r="C1397" s="11"/>
      <c r="D1397" s="11"/>
      <c r="E1397" s="11"/>
      <c r="F1397" s="11"/>
      <c r="G1397" s="11"/>
      <c r="H1397" s="11"/>
      <c r="I1397" s="11"/>
      <c r="J1397" s="11"/>
      <c r="K1397" s="11"/>
      <c r="L1397" s="11"/>
      <c r="M1397" s="76"/>
      <c r="N1397" s="76"/>
    </row>
    <row r="1398">
      <c r="A1398" s="11"/>
      <c r="B1398" s="11"/>
      <c r="C1398" s="11"/>
      <c r="D1398" s="11"/>
      <c r="E1398" s="11"/>
      <c r="F1398" s="11"/>
      <c r="G1398" s="11"/>
      <c r="H1398" s="11"/>
      <c r="I1398" s="11"/>
      <c r="J1398" s="11"/>
      <c r="K1398" s="11"/>
      <c r="L1398" s="11"/>
      <c r="M1398" s="76"/>
      <c r="N1398" s="76"/>
    </row>
    <row r="1399">
      <c r="A1399" s="11"/>
      <c r="B1399" s="11"/>
      <c r="C1399" s="11"/>
      <c r="D1399" s="11"/>
      <c r="E1399" s="11"/>
      <c r="F1399" s="11"/>
      <c r="G1399" s="11"/>
      <c r="H1399" s="11"/>
      <c r="I1399" s="11"/>
      <c r="J1399" s="11"/>
      <c r="K1399" s="11"/>
      <c r="L1399" s="11"/>
      <c r="M1399" s="76"/>
      <c r="N1399" s="76"/>
    </row>
    <row r="1400">
      <c r="A1400" s="11"/>
      <c r="B1400" s="11"/>
      <c r="C1400" s="11"/>
      <c r="D1400" s="11"/>
      <c r="E1400" s="11"/>
      <c r="F1400" s="11"/>
      <c r="G1400" s="11"/>
      <c r="H1400" s="11"/>
      <c r="I1400" s="11"/>
      <c r="J1400" s="11"/>
      <c r="K1400" s="11"/>
      <c r="L1400" s="11"/>
      <c r="M1400" s="76"/>
      <c r="N1400" s="76"/>
    </row>
    <row r="1401">
      <c r="A1401" s="11"/>
      <c r="B1401" s="11"/>
      <c r="C1401" s="11"/>
      <c r="D1401" s="11"/>
      <c r="E1401" s="11"/>
      <c r="F1401" s="11"/>
      <c r="G1401" s="11"/>
      <c r="H1401" s="11"/>
      <c r="I1401" s="11"/>
      <c r="J1401" s="11"/>
      <c r="K1401" s="11"/>
      <c r="L1401" s="11"/>
      <c r="M1401" s="76"/>
      <c r="N1401" s="76"/>
    </row>
    <row r="1402">
      <c r="A1402" s="11"/>
      <c r="B1402" s="11"/>
      <c r="C1402" s="11"/>
      <c r="D1402" s="11"/>
      <c r="E1402" s="11"/>
      <c r="F1402" s="11"/>
      <c r="G1402" s="11"/>
      <c r="H1402" s="11"/>
      <c r="I1402" s="11"/>
      <c r="J1402" s="11"/>
      <c r="K1402" s="11"/>
      <c r="L1402" s="11"/>
      <c r="M1402" s="76"/>
      <c r="N1402" s="76"/>
    </row>
    <row r="1403">
      <c r="A1403" s="11"/>
      <c r="B1403" s="11"/>
      <c r="C1403" s="11"/>
      <c r="D1403" s="11"/>
      <c r="E1403" s="11"/>
      <c r="F1403" s="11"/>
      <c r="G1403" s="11"/>
      <c r="H1403" s="11"/>
      <c r="I1403" s="11"/>
      <c r="J1403" s="11"/>
      <c r="K1403" s="11"/>
      <c r="L1403" s="11"/>
      <c r="M1403" s="76"/>
      <c r="N1403" s="76"/>
    </row>
    <row r="1404">
      <c r="A1404" s="11"/>
      <c r="B1404" s="11"/>
      <c r="C1404" s="11"/>
      <c r="D1404" s="11"/>
      <c r="E1404" s="11"/>
      <c r="F1404" s="11"/>
      <c r="G1404" s="11"/>
      <c r="H1404" s="11"/>
      <c r="I1404" s="11"/>
      <c r="J1404" s="11"/>
      <c r="K1404" s="11"/>
      <c r="L1404" s="11"/>
      <c r="M1404" s="76"/>
      <c r="N1404" s="76"/>
    </row>
    <row r="1405">
      <c r="A1405" s="11"/>
      <c r="B1405" s="11"/>
      <c r="C1405" s="11"/>
      <c r="D1405" s="11"/>
      <c r="E1405" s="11"/>
      <c r="F1405" s="11"/>
      <c r="G1405" s="11"/>
      <c r="H1405" s="11"/>
      <c r="I1405" s="11"/>
      <c r="J1405" s="11"/>
      <c r="K1405" s="11"/>
      <c r="L1405" s="11"/>
      <c r="M1405" s="76"/>
      <c r="N1405" s="76"/>
    </row>
    <row r="1406">
      <c r="A1406" s="11"/>
      <c r="B1406" s="11"/>
      <c r="C1406" s="11"/>
      <c r="D1406" s="11"/>
      <c r="E1406" s="11"/>
      <c r="F1406" s="11"/>
      <c r="G1406" s="11"/>
      <c r="H1406" s="11"/>
      <c r="I1406" s="11"/>
      <c r="J1406" s="11"/>
      <c r="K1406" s="11"/>
      <c r="L1406" s="11"/>
      <c r="M1406" s="76"/>
      <c r="N1406" s="76"/>
    </row>
    <row r="1407">
      <c r="A1407" s="11"/>
      <c r="B1407" s="11"/>
      <c r="C1407" s="11"/>
      <c r="D1407" s="11"/>
      <c r="E1407" s="11"/>
      <c r="F1407" s="11"/>
      <c r="G1407" s="11"/>
      <c r="H1407" s="11"/>
      <c r="I1407" s="11"/>
      <c r="J1407" s="11"/>
      <c r="K1407" s="11"/>
      <c r="L1407" s="11"/>
      <c r="M1407" s="76"/>
      <c r="N1407" s="76"/>
    </row>
    <row r="1408">
      <c r="A1408" s="11"/>
      <c r="B1408" s="11"/>
      <c r="C1408" s="11"/>
      <c r="D1408" s="11"/>
      <c r="E1408" s="11"/>
      <c r="F1408" s="11"/>
      <c r="G1408" s="11"/>
      <c r="H1408" s="11"/>
      <c r="I1408" s="11"/>
      <c r="J1408" s="11"/>
      <c r="K1408" s="11"/>
      <c r="L1408" s="11"/>
      <c r="M1408" s="76"/>
      <c r="N1408" s="76"/>
    </row>
    <row r="1409">
      <c r="A1409" s="11"/>
      <c r="B1409" s="11"/>
      <c r="C1409" s="11"/>
      <c r="D1409" s="11"/>
      <c r="E1409" s="11"/>
      <c r="F1409" s="11"/>
      <c r="G1409" s="11"/>
      <c r="H1409" s="11"/>
      <c r="I1409" s="11"/>
      <c r="J1409" s="11"/>
      <c r="K1409" s="11"/>
      <c r="L1409" s="11"/>
      <c r="M1409" s="76"/>
      <c r="N1409" s="76"/>
    </row>
    <row r="1410">
      <c r="A1410" s="11"/>
      <c r="B1410" s="11"/>
      <c r="C1410" s="11"/>
      <c r="D1410" s="11"/>
      <c r="E1410" s="11"/>
      <c r="F1410" s="11"/>
      <c r="G1410" s="11"/>
      <c r="H1410" s="11"/>
      <c r="I1410" s="11"/>
      <c r="J1410" s="11"/>
      <c r="K1410" s="11"/>
      <c r="L1410" s="11"/>
      <c r="M1410" s="76"/>
      <c r="N1410" s="76"/>
    </row>
    <row r="1411">
      <c r="A1411" s="11"/>
      <c r="B1411" s="11"/>
      <c r="C1411" s="11"/>
      <c r="D1411" s="11"/>
      <c r="E1411" s="11"/>
      <c r="F1411" s="11"/>
      <c r="G1411" s="11"/>
      <c r="H1411" s="11"/>
      <c r="I1411" s="11"/>
      <c r="J1411" s="11"/>
      <c r="K1411" s="11"/>
      <c r="L1411" s="11"/>
      <c r="M1411" s="76"/>
      <c r="N1411" s="76"/>
    </row>
    <row r="1412">
      <c r="A1412" s="11"/>
      <c r="B1412" s="11"/>
      <c r="C1412" s="11"/>
      <c r="D1412" s="11"/>
      <c r="E1412" s="11"/>
      <c r="F1412" s="11"/>
      <c r="G1412" s="11"/>
      <c r="H1412" s="11"/>
      <c r="I1412" s="11"/>
      <c r="J1412" s="11"/>
      <c r="K1412" s="11"/>
      <c r="L1412" s="11"/>
      <c r="M1412" s="76"/>
      <c r="N1412" s="76"/>
    </row>
    <row r="1413">
      <c r="A1413" s="11"/>
      <c r="B1413" s="11"/>
      <c r="C1413" s="11"/>
      <c r="D1413" s="11"/>
      <c r="E1413" s="11"/>
      <c r="F1413" s="11"/>
      <c r="G1413" s="11"/>
      <c r="H1413" s="11"/>
      <c r="I1413" s="11"/>
      <c r="J1413" s="11"/>
      <c r="K1413" s="11"/>
      <c r="L1413" s="11"/>
      <c r="M1413" s="76"/>
      <c r="N1413" s="76"/>
    </row>
    <row r="1414">
      <c r="A1414" s="11"/>
      <c r="B1414" s="11"/>
      <c r="C1414" s="11"/>
      <c r="D1414" s="11"/>
      <c r="E1414" s="11"/>
      <c r="F1414" s="11"/>
      <c r="G1414" s="11"/>
      <c r="H1414" s="11"/>
      <c r="I1414" s="11"/>
      <c r="J1414" s="11"/>
      <c r="K1414" s="11"/>
      <c r="L1414" s="11"/>
      <c r="M1414" s="76"/>
      <c r="N1414" s="76"/>
    </row>
    <row r="1415">
      <c r="A1415" s="11"/>
      <c r="B1415" s="11"/>
      <c r="C1415" s="11"/>
      <c r="D1415" s="11"/>
      <c r="E1415" s="11"/>
      <c r="F1415" s="11"/>
      <c r="G1415" s="11"/>
      <c r="H1415" s="11"/>
      <c r="I1415" s="11"/>
      <c r="J1415" s="11"/>
      <c r="K1415" s="11"/>
      <c r="L1415" s="11"/>
      <c r="M1415" s="76"/>
      <c r="N1415" s="76"/>
    </row>
    <row r="1416">
      <c r="A1416" s="11"/>
      <c r="B1416" s="11"/>
      <c r="C1416" s="11"/>
      <c r="D1416" s="11"/>
      <c r="E1416" s="11"/>
      <c r="F1416" s="11"/>
      <c r="G1416" s="11"/>
      <c r="H1416" s="11"/>
      <c r="I1416" s="11"/>
      <c r="J1416" s="11"/>
      <c r="K1416" s="11"/>
      <c r="L1416" s="11"/>
      <c r="M1416" s="76"/>
      <c r="N1416" s="76"/>
    </row>
    <row r="1417">
      <c r="A1417" s="11"/>
      <c r="B1417" s="11"/>
      <c r="C1417" s="11"/>
      <c r="D1417" s="11"/>
      <c r="E1417" s="11"/>
      <c r="F1417" s="11"/>
      <c r="G1417" s="11"/>
      <c r="H1417" s="11"/>
      <c r="I1417" s="11"/>
      <c r="J1417" s="11"/>
      <c r="K1417" s="11"/>
      <c r="L1417" s="11"/>
      <c r="M1417" s="76"/>
      <c r="N1417" s="76"/>
    </row>
    <row r="1418">
      <c r="A1418" s="11"/>
      <c r="B1418" s="11"/>
      <c r="C1418" s="11"/>
      <c r="D1418" s="11"/>
      <c r="E1418" s="11"/>
      <c r="F1418" s="11"/>
      <c r="G1418" s="11"/>
      <c r="H1418" s="11"/>
      <c r="I1418" s="11"/>
      <c r="J1418" s="11"/>
      <c r="K1418" s="11"/>
      <c r="L1418" s="11"/>
      <c r="M1418" s="76"/>
      <c r="N1418" s="76"/>
    </row>
    <row r="1419">
      <c r="A1419" s="11"/>
      <c r="B1419" s="11"/>
      <c r="C1419" s="11"/>
      <c r="D1419" s="11"/>
      <c r="E1419" s="11"/>
      <c r="F1419" s="11"/>
      <c r="G1419" s="11"/>
      <c r="H1419" s="11"/>
      <c r="I1419" s="11"/>
      <c r="J1419" s="11"/>
      <c r="K1419" s="11"/>
      <c r="L1419" s="11"/>
      <c r="M1419" s="76"/>
      <c r="N1419" s="76"/>
    </row>
    <row r="1420">
      <c r="A1420" s="11"/>
      <c r="B1420" s="11"/>
      <c r="C1420" s="11"/>
      <c r="D1420" s="11"/>
      <c r="E1420" s="11"/>
      <c r="F1420" s="11"/>
      <c r="G1420" s="11"/>
      <c r="H1420" s="11"/>
      <c r="I1420" s="11"/>
      <c r="J1420" s="11"/>
      <c r="K1420" s="11"/>
      <c r="L1420" s="11"/>
      <c r="M1420" s="76"/>
      <c r="N1420" s="76"/>
    </row>
    <row r="1421">
      <c r="A1421" s="11"/>
      <c r="B1421" s="11"/>
      <c r="C1421" s="11"/>
      <c r="D1421" s="11"/>
      <c r="E1421" s="11"/>
      <c r="F1421" s="11"/>
      <c r="G1421" s="11"/>
      <c r="H1421" s="11"/>
      <c r="I1421" s="11"/>
      <c r="J1421" s="11"/>
      <c r="K1421" s="11"/>
      <c r="L1421" s="11"/>
      <c r="M1421" s="76"/>
      <c r="N1421" s="76"/>
    </row>
    <row r="1422">
      <c r="A1422" s="11"/>
      <c r="B1422" s="11"/>
      <c r="C1422" s="11"/>
      <c r="D1422" s="11"/>
      <c r="E1422" s="11"/>
      <c r="F1422" s="11"/>
      <c r="G1422" s="11"/>
      <c r="H1422" s="11"/>
      <c r="I1422" s="11"/>
      <c r="J1422" s="11"/>
      <c r="K1422" s="11"/>
      <c r="L1422" s="11"/>
      <c r="M1422" s="76"/>
      <c r="N1422" s="76"/>
    </row>
    <row r="1423">
      <c r="A1423" s="11"/>
      <c r="B1423" s="11"/>
      <c r="C1423" s="11"/>
      <c r="D1423" s="11"/>
      <c r="E1423" s="11"/>
      <c r="F1423" s="11"/>
      <c r="G1423" s="11"/>
      <c r="H1423" s="11"/>
      <c r="I1423" s="11"/>
      <c r="J1423" s="11"/>
      <c r="K1423" s="11"/>
      <c r="L1423" s="11"/>
      <c r="M1423" s="76"/>
      <c r="N1423" s="76"/>
    </row>
    <row r="1424">
      <c r="A1424" s="11"/>
      <c r="B1424" s="11"/>
      <c r="C1424" s="11"/>
      <c r="D1424" s="11"/>
      <c r="E1424" s="11"/>
      <c r="F1424" s="11"/>
      <c r="G1424" s="11"/>
      <c r="H1424" s="11"/>
      <c r="I1424" s="11"/>
      <c r="J1424" s="11"/>
      <c r="K1424" s="11"/>
      <c r="L1424" s="11"/>
      <c r="M1424" s="76"/>
      <c r="N1424" s="76"/>
    </row>
    <row r="1425">
      <c r="A1425" s="11"/>
      <c r="B1425" s="11"/>
      <c r="C1425" s="11"/>
      <c r="D1425" s="11"/>
      <c r="E1425" s="11"/>
      <c r="F1425" s="11"/>
      <c r="G1425" s="11"/>
      <c r="H1425" s="11"/>
      <c r="I1425" s="11"/>
      <c r="J1425" s="11"/>
      <c r="K1425" s="11"/>
      <c r="L1425" s="11"/>
      <c r="M1425" s="76"/>
      <c r="N1425" s="76"/>
    </row>
    <row r="1426">
      <c r="A1426" s="11"/>
      <c r="B1426" s="11"/>
      <c r="C1426" s="11"/>
      <c r="D1426" s="11"/>
      <c r="E1426" s="11"/>
      <c r="F1426" s="11"/>
      <c r="G1426" s="11"/>
      <c r="H1426" s="11"/>
      <c r="I1426" s="11"/>
      <c r="J1426" s="11"/>
      <c r="K1426" s="11"/>
      <c r="L1426" s="11"/>
      <c r="M1426" s="76"/>
      <c r="N1426" s="76"/>
    </row>
    <row r="1427">
      <c r="A1427" s="11"/>
      <c r="B1427" s="11"/>
      <c r="C1427" s="11"/>
      <c r="D1427" s="11"/>
      <c r="E1427" s="11"/>
      <c r="F1427" s="11"/>
      <c r="G1427" s="11"/>
      <c r="H1427" s="11"/>
      <c r="I1427" s="11"/>
      <c r="J1427" s="11"/>
      <c r="K1427" s="11"/>
      <c r="L1427" s="11"/>
      <c r="M1427" s="76"/>
      <c r="N1427" s="76"/>
    </row>
    <row r="1428">
      <c r="A1428" s="11"/>
      <c r="B1428" s="11"/>
      <c r="C1428" s="11"/>
      <c r="D1428" s="11"/>
      <c r="E1428" s="11"/>
      <c r="F1428" s="11"/>
      <c r="G1428" s="11"/>
      <c r="H1428" s="11"/>
      <c r="I1428" s="11"/>
      <c r="J1428" s="11"/>
      <c r="K1428" s="11"/>
      <c r="L1428" s="11"/>
      <c r="M1428" s="76"/>
      <c r="N1428" s="76"/>
    </row>
    <row r="1429">
      <c r="A1429" s="11"/>
      <c r="B1429" s="11"/>
      <c r="C1429" s="11"/>
      <c r="D1429" s="11"/>
      <c r="E1429" s="11"/>
      <c r="F1429" s="11"/>
      <c r="G1429" s="11"/>
      <c r="H1429" s="11"/>
      <c r="I1429" s="11"/>
      <c r="J1429" s="11"/>
      <c r="K1429" s="11"/>
      <c r="L1429" s="11"/>
      <c r="M1429" s="76"/>
      <c r="N1429" s="76"/>
    </row>
    <row r="1430">
      <c r="A1430" s="11"/>
      <c r="B1430" s="11"/>
      <c r="C1430" s="11"/>
      <c r="D1430" s="11"/>
      <c r="E1430" s="11"/>
      <c r="F1430" s="11"/>
      <c r="G1430" s="11"/>
      <c r="H1430" s="11"/>
      <c r="I1430" s="11"/>
      <c r="J1430" s="11"/>
      <c r="K1430" s="11"/>
      <c r="L1430" s="11"/>
      <c r="M1430" s="76"/>
      <c r="N1430" s="76"/>
    </row>
    <row r="1431">
      <c r="A1431" s="11"/>
      <c r="B1431" s="11"/>
      <c r="C1431" s="11"/>
      <c r="D1431" s="11"/>
      <c r="E1431" s="11"/>
      <c r="F1431" s="11"/>
      <c r="G1431" s="11"/>
      <c r="H1431" s="11"/>
      <c r="I1431" s="11"/>
      <c r="J1431" s="11"/>
      <c r="K1431" s="11"/>
      <c r="L1431" s="11"/>
      <c r="M1431" s="76"/>
      <c r="N1431" s="76"/>
    </row>
    <row r="1432">
      <c r="A1432" s="11"/>
      <c r="B1432" s="11"/>
      <c r="C1432" s="11"/>
      <c r="D1432" s="11"/>
      <c r="E1432" s="11"/>
      <c r="F1432" s="11"/>
      <c r="G1432" s="11"/>
      <c r="H1432" s="11"/>
      <c r="I1432" s="11"/>
      <c r="J1432" s="11"/>
      <c r="K1432" s="11"/>
      <c r="L1432" s="11"/>
      <c r="M1432" s="76"/>
      <c r="N1432" s="76"/>
    </row>
    <row r="1433">
      <c r="A1433" s="11"/>
      <c r="B1433" s="11"/>
      <c r="C1433" s="11"/>
      <c r="D1433" s="11"/>
      <c r="E1433" s="11"/>
      <c r="F1433" s="11"/>
      <c r="G1433" s="11"/>
      <c r="H1433" s="11"/>
      <c r="I1433" s="11"/>
      <c r="J1433" s="11"/>
      <c r="K1433" s="11"/>
      <c r="L1433" s="11"/>
      <c r="M1433" s="76"/>
      <c r="N1433" s="76"/>
    </row>
    <row r="1434">
      <c r="A1434" s="11"/>
      <c r="B1434" s="11"/>
      <c r="C1434" s="11"/>
      <c r="D1434" s="11"/>
      <c r="E1434" s="11"/>
      <c r="F1434" s="11"/>
      <c r="G1434" s="11"/>
      <c r="H1434" s="11"/>
      <c r="I1434" s="11"/>
      <c r="J1434" s="11"/>
      <c r="K1434" s="11"/>
      <c r="L1434" s="11"/>
      <c r="M1434" s="76"/>
      <c r="N1434" s="76"/>
    </row>
    <row r="1435">
      <c r="A1435" s="11"/>
      <c r="B1435" s="11"/>
      <c r="C1435" s="11"/>
      <c r="D1435" s="11"/>
      <c r="E1435" s="11"/>
      <c r="F1435" s="11"/>
      <c r="G1435" s="11"/>
      <c r="H1435" s="11"/>
      <c r="I1435" s="11"/>
      <c r="J1435" s="11"/>
      <c r="K1435" s="11"/>
      <c r="L1435" s="11"/>
      <c r="M1435" s="76"/>
      <c r="N1435" s="76"/>
    </row>
    <row r="1436">
      <c r="A1436" s="11"/>
      <c r="B1436" s="11"/>
      <c r="C1436" s="11"/>
      <c r="D1436" s="11"/>
      <c r="E1436" s="11"/>
      <c r="F1436" s="11"/>
      <c r="G1436" s="11"/>
      <c r="H1436" s="11"/>
      <c r="I1436" s="11"/>
      <c r="J1436" s="11"/>
      <c r="K1436" s="11"/>
      <c r="L1436" s="11"/>
      <c r="M1436" s="76"/>
      <c r="N1436" s="76"/>
    </row>
    <row r="1437">
      <c r="A1437" s="11"/>
      <c r="B1437" s="11"/>
      <c r="C1437" s="11"/>
      <c r="D1437" s="11"/>
      <c r="E1437" s="11"/>
      <c r="F1437" s="11"/>
      <c r="G1437" s="11"/>
      <c r="H1437" s="11"/>
      <c r="I1437" s="11"/>
      <c r="J1437" s="11"/>
      <c r="K1437" s="11"/>
      <c r="L1437" s="11"/>
      <c r="M1437" s="76"/>
      <c r="N1437" s="76"/>
    </row>
    <row r="1438">
      <c r="A1438" s="11"/>
      <c r="B1438" s="11"/>
      <c r="C1438" s="11"/>
      <c r="D1438" s="11"/>
      <c r="E1438" s="11"/>
      <c r="F1438" s="11"/>
      <c r="G1438" s="11"/>
      <c r="H1438" s="11"/>
      <c r="I1438" s="11"/>
      <c r="J1438" s="11"/>
      <c r="K1438" s="11"/>
      <c r="L1438" s="11"/>
      <c r="M1438" s="76"/>
      <c r="N1438" s="76"/>
    </row>
    <row r="1439">
      <c r="A1439" s="11"/>
      <c r="B1439" s="11"/>
      <c r="C1439" s="11"/>
      <c r="D1439" s="11"/>
      <c r="E1439" s="11"/>
      <c r="F1439" s="11"/>
      <c r="G1439" s="11"/>
      <c r="H1439" s="11"/>
      <c r="I1439" s="11"/>
      <c r="J1439" s="11"/>
      <c r="K1439" s="11"/>
      <c r="L1439" s="11"/>
      <c r="M1439" s="76"/>
      <c r="N1439" s="76"/>
    </row>
    <row r="1440">
      <c r="A1440" s="11"/>
      <c r="B1440" s="11"/>
      <c r="C1440" s="11"/>
      <c r="D1440" s="11"/>
      <c r="E1440" s="11"/>
      <c r="F1440" s="11"/>
      <c r="G1440" s="11"/>
      <c r="H1440" s="11"/>
      <c r="I1440" s="11"/>
      <c r="J1440" s="11"/>
      <c r="K1440" s="11"/>
      <c r="L1440" s="11"/>
      <c r="M1440" s="76"/>
      <c r="N1440" s="76"/>
    </row>
    <row r="1441">
      <c r="A1441" s="11"/>
      <c r="B1441" s="11"/>
      <c r="C1441" s="11"/>
      <c r="D1441" s="11"/>
      <c r="E1441" s="11"/>
      <c r="F1441" s="11"/>
      <c r="G1441" s="11"/>
      <c r="H1441" s="11"/>
      <c r="I1441" s="11"/>
      <c r="J1441" s="11"/>
      <c r="K1441" s="11"/>
      <c r="L1441" s="11"/>
      <c r="M1441" s="76"/>
      <c r="N1441" s="76"/>
    </row>
    <row r="1442">
      <c r="A1442" s="11"/>
      <c r="B1442" s="11"/>
      <c r="C1442" s="11"/>
      <c r="D1442" s="11"/>
      <c r="E1442" s="11"/>
      <c r="F1442" s="11"/>
      <c r="G1442" s="11"/>
      <c r="H1442" s="11"/>
      <c r="I1442" s="11"/>
      <c r="J1442" s="11"/>
      <c r="K1442" s="11"/>
      <c r="L1442" s="11"/>
      <c r="M1442" s="76"/>
      <c r="N1442" s="76"/>
    </row>
    <row r="1443">
      <c r="A1443" s="11"/>
      <c r="B1443" s="11"/>
      <c r="C1443" s="11"/>
      <c r="D1443" s="11"/>
      <c r="E1443" s="11"/>
      <c r="F1443" s="11"/>
      <c r="G1443" s="11"/>
      <c r="H1443" s="11"/>
      <c r="I1443" s="11"/>
      <c r="J1443" s="11"/>
      <c r="K1443" s="11"/>
      <c r="L1443" s="11"/>
      <c r="M1443" s="76"/>
      <c r="N1443" s="76"/>
    </row>
    <row r="1444">
      <c r="A1444" s="11"/>
      <c r="B1444" s="11"/>
      <c r="C1444" s="11"/>
      <c r="D1444" s="11"/>
      <c r="E1444" s="11"/>
      <c r="F1444" s="11"/>
      <c r="G1444" s="11"/>
      <c r="H1444" s="11"/>
      <c r="I1444" s="11"/>
      <c r="J1444" s="11"/>
      <c r="K1444" s="11"/>
      <c r="L1444" s="11"/>
      <c r="M1444" s="76"/>
      <c r="N1444" s="76"/>
    </row>
    <row r="1445">
      <c r="A1445" s="11"/>
      <c r="B1445" s="11"/>
      <c r="C1445" s="11"/>
      <c r="D1445" s="11"/>
      <c r="E1445" s="11"/>
      <c r="F1445" s="11"/>
      <c r="G1445" s="11"/>
      <c r="H1445" s="11"/>
      <c r="I1445" s="11"/>
      <c r="J1445" s="11"/>
      <c r="K1445" s="11"/>
      <c r="L1445" s="11"/>
      <c r="M1445" s="76"/>
      <c r="N1445" s="76"/>
    </row>
    <row r="1446">
      <c r="A1446" s="11"/>
      <c r="B1446" s="11"/>
      <c r="C1446" s="11"/>
      <c r="D1446" s="11"/>
      <c r="E1446" s="11"/>
      <c r="F1446" s="11"/>
      <c r="G1446" s="11"/>
      <c r="H1446" s="11"/>
      <c r="I1446" s="11"/>
      <c r="J1446" s="11"/>
      <c r="K1446" s="11"/>
      <c r="L1446" s="11"/>
      <c r="M1446" s="76"/>
      <c r="N1446" s="76"/>
    </row>
    <row r="1447">
      <c r="A1447" s="11"/>
      <c r="B1447" s="11"/>
      <c r="C1447" s="11"/>
      <c r="D1447" s="11"/>
      <c r="E1447" s="11"/>
      <c r="F1447" s="11"/>
      <c r="G1447" s="11"/>
      <c r="H1447" s="11"/>
      <c r="I1447" s="11"/>
      <c r="J1447" s="11"/>
      <c r="K1447" s="11"/>
      <c r="L1447" s="11"/>
      <c r="M1447" s="76"/>
      <c r="N1447" s="76"/>
    </row>
    <row r="1448">
      <c r="A1448" s="11"/>
      <c r="B1448" s="11"/>
      <c r="C1448" s="11"/>
      <c r="D1448" s="11"/>
      <c r="E1448" s="11"/>
      <c r="F1448" s="11"/>
      <c r="G1448" s="11"/>
      <c r="H1448" s="11"/>
      <c r="I1448" s="11"/>
      <c r="J1448" s="11"/>
      <c r="K1448" s="11"/>
      <c r="L1448" s="11"/>
      <c r="M1448" s="76"/>
      <c r="N1448" s="76"/>
    </row>
    <row r="1449">
      <c r="A1449" s="11"/>
      <c r="B1449" s="11"/>
      <c r="C1449" s="11"/>
      <c r="D1449" s="11"/>
      <c r="E1449" s="11"/>
      <c r="F1449" s="11"/>
      <c r="G1449" s="11"/>
      <c r="H1449" s="11"/>
      <c r="I1449" s="11"/>
      <c r="J1449" s="11"/>
      <c r="K1449" s="11"/>
      <c r="L1449" s="11"/>
      <c r="M1449" s="76"/>
      <c r="N1449" s="76"/>
    </row>
    <row r="1450">
      <c r="A1450" s="11"/>
      <c r="B1450" s="11"/>
      <c r="C1450" s="11"/>
      <c r="D1450" s="11"/>
      <c r="E1450" s="11"/>
      <c r="F1450" s="11"/>
      <c r="G1450" s="11"/>
      <c r="H1450" s="11"/>
      <c r="I1450" s="11"/>
      <c r="J1450" s="11"/>
      <c r="K1450" s="11"/>
      <c r="L1450" s="11"/>
      <c r="M1450" s="76"/>
      <c r="N1450" s="76"/>
    </row>
    <row r="1451">
      <c r="A1451" s="11"/>
      <c r="B1451" s="11"/>
      <c r="C1451" s="11"/>
      <c r="D1451" s="11"/>
      <c r="E1451" s="11"/>
      <c r="F1451" s="11"/>
      <c r="G1451" s="11"/>
      <c r="H1451" s="11"/>
      <c r="I1451" s="11"/>
      <c r="J1451" s="11"/>
      <c r="K1451" s="11"/>
      <c r="L1451" s="11"/>
      <c r="M1451" s="76"/>
      <c r="N1451" s="76"/>
    </row>
    <row r="1452">
      <c r="A1452" s="11"/>
      <c r="B1452" s="11"/>
      <c r="C1452" s="11"/>
      <c r="D1452" s="11"/>
      <c r="E1452" s="11"/>
      <c r="F1452" s="11"/>
      <c r="G1452" s="11"/>
      <c r="H1452" s="11"/>
      <c r="I1452" s="11"/>
      <c r="J1452" s="11"/>
      <c r="K1452" s="11"/>
      <c r="L1452" s="11"/>
      <c r="M1452" s="76"/>
      <c r="N1452" s="76"/>
    </row>
    <row r="1453">
      <c r="A1453" s="11"/>
      <c r="B1453" s="11"/>
      <c r="C1453" s="11"/>
      <c r="D1453" s="11"/>
      <c r="E1453" s="11"/>
      <c r="F1453" s="11"/>
      <c r="G1453" s="11"/>
      <c r="H1453" s="11"/>
      <c r="I1453" s="11"/>
      <c r="J1453" s="11"/>
      <c r="K1453" s="11"/>
      <c r="L1453" s="11"/>
      <c r="M1453" s="76"/>
      <c r="N1453" s="76"/>
    </row>
    <row r="1454">
      <c r="A1454" s="11"/>
      <c r="B1454" s="11"/>
      <c r="C1454" s="11"/>
      <c r="D1454" s="11"/>
      <c r="E1454" s="11"/>
      <c r="F1454" s="11"/>
      <c r="G1454" s="11"/>
      <c r="H1454" s="11"/>
      <c r="I1454" s="11"/>
      <c r="J1454" s="11"/>
      <c r="K1454" s="11"/>
      <c r="L1454" s="11"/>
      <c r="M1454" s="76"/>
      <c r="N1454" s="76"/>
    </row>
    <row r="1455">
      <c r="A1455" s="11"/>
      <c r="B1455" s="11"/>
      <c r="C1455" s="11"/>
      <c r="D1455" s="11"/>
      <c r="E1455" s="11"/>
      <c r="F1455" s="11"/>
      <c r="G1455" s="11"/>
      <c r="H1455" s="11"/>
      <c r="I1455" s="11"/>
      <c r="J1455" s="11"/>
      <c r="K1455" s="11"/>
      <c r="L1455" s="11"/>
      <c r="M1455" s="76"/>
      <c r="N1455" s="76"/>
    </row>
    <row r="1456">
      <c r="A1456" s="11"/>
      <c r="B1456" s="11"/>
      <c r="C1456" s="11"/>
      <c r="D1456" s="11"/>
      <c r="E1456" s="11"/>
      <c r="F1456" s="11"/>
      <c r="G1456" s="11"/>
      <c r="H1456" s="11"/>
      <c r="I1456" s="11"/>
      <c r="J1456" s="11"/>
      <c r="K1456" s="11"/>
      <c r="L1456" s="11"/>
      <c r="M1456" s="76"/>
      <c r="N1456" s="76"/>
    </row>
    <row r="1457">
      <c r="A1457" s="11"/>
      <c r="B1457" s="11"/>
      <c r="C1457" s="11"/>
      <c r="D1457" s="11"/>
      <c r="E1457" s="11"/>
      <c r="F1457" s="11"/>
      <c r="G1457" s="11"/>
      <c r="H1457" s="11"/>
      <c r="I1457" s="11"/>
      <c r="J1457" s="11"/>
      <c r="K1457" s="11"/>
      <c r="L1457" s="11"/>
      <c r="M1457" s="76"/>
      <c r="N1457" s="76"/>
    </row>
    <row r="1458">
      <c r="A1458" s="11"/>
      <c r="B1458" s="11"/>
      <c r="C1458" s="11"/>
      <c r="D1458" s="11"/>
      <c r="E1458" s="11"/>
      <c r="F1458" s="11"/>
      <c r="G1458" s="11"/>
      <c r="H1458" s="11"/>
      <c r="I1458" s="11"/>
      <c r="J1458" s="11"/>
      <c r="K1458" s="11"/>
      <c r="L1458" s="11"/>
      <c r="M1458" s="76"/>
      <c r="N1458" s="76"/>
    </row>
    <row r="1459">
      <c r="A1459" s="11"/>
      <c r="B1459" s="11"/>
      <c r="C1459" s="11"/>
      <c r="D1459" s="11"/>
      <c r="E1459" s="11"/>
      <c r="F1459" s="11"/>
      <c r="G1459" s="11"/>
      <c r="H1459" s="11"/>
      <c r="I1459" s="11"/>
      <c r="J1459" s="11"/>
      <c r="K1459" s="11"/>
      <c r="L1459" s="11"/>
      <c r="M1459" s="76"/>
      <c r="N1459" s="76"/>
    </row>
    <row r="1460">
      <c r="A1460" s="11"/>
      <c r="B1460" s="11"/>
      <c r="C1460" s="11"/>
      <c r="D1460" s="11"/>
      <c r="E1460" s="11"/>
      <c r="F1460" s="11"/>
      <c r="G1460" s="11"/>
      <c r="H1460" s="11"/>
      <c r="I1460" s="11"/>
      <c r="J1460" s="11"/>
      <c r="K1460" s="11"/>
      <c r="L1460" s="11"/>
      <c r="M1460" s="76"/>
      <c r="N1460" s="76"/>
    </row>
    <row r="1461">
      <c r="A1461" s="11"/>
      <c r="B1461" s="11"/>
      <c r="C1461" s="11"/>
      <c r="D1461" s="11"/>
      <c r="E1461" s="11"/>
      <c r="F1461" s="11"/>
      <c r="G1461" s="11"/>
      <c r="H1461" s="11"/>
      <c r="I1461" s="11"/>
      <c r="J1461" s="11"/>
      <c r="K1461" s="11"/>
      <c r="L1461" s="11"/>
      <c r="M1461" s="76"/>
      <c r="N1461" s="76"/>
    </row>
    <row r="1462">
      <c r="A1462" s="11"/>
      <c r="B1462" s="11"/>
      <c r="C1462" s="11"/>
      <c r="D1462" s="11"/>
      <c r="E1462" s="11"/>
      <c r="F1462" s="11"/>
      <c r="G1462" s="11"/>
      <c r="H1462" s="11"/>
      <c r="I1462" s="11"/>
      <c r="J1462" s="11"/>
      <c r="K1462" s="11"/>
      <c r="L1462" s="11"/>
      <c r="M1462" s="76"/>
      <c r="N1462" s="76"/>
    </row>
    <row r="1463">
      <c r="A1463" s="11"/>
      <c r="B1463" s="11"/>
      <c r="C1463" s="11"/>
      <c r="D1463" s="11"/>
      <c r="E1463" s="11"/>
      <c r="F1463" s="11"/>
      <c r="G1463" s="11"/>
      <c r="H1463" s="11"/>
      <c r="I1463" s="11"/>
      <c r="J1463" s="11"/>
      <c r="K1463" s="11"/>
      <c r="L1463" s="11"/>
      <c r="M1463" s="76"/>
      <c r="N1463" s="76"/>
    </row>
    <row r="1464">
      <c r="A1464" s="11"/>
      <c r="B1464" s="11"/>
      <c r="C1464" s="11"/>
      <c r="D1464" s="11"/>
      <c r="E1464" s="11"/>
      <c r="F1464" s="11"/>
      <c r="G1464" s="11"/>
      <c r="H1464" s="11"/>
      <c r="I1464" s="11"/>
      <c r="J1464" s="11"/>
      <c r="K1464" s="11"/>
      <c r="L1464" s="11"/>
      <c r="M1464" s="76"/>
      <c r="N1464" s="76"/>
    </row>
    <row r="1465">
      <c r="A1465" s="11"/>
      <c r="B1465" s="11"/>
      <c r="C1465" s="11"/>
      <c r="D1465" s="11"/>
      <c r="E1465" s="11"/>
      <c r="F1465" s="11"/>
      <c r="G1465" s="11"/>
      <c r="H1465" s="11"/>
      <c r="I1465" s="11"/>
      <c r="J1465" s="11"/>
      <c r="K1465" s="11"/>
      <c r="L1465" s="11"/>
      <c r="M1465" s="76"/>
      <c r="N1465" s="76"/>
    </row>
    <row r="1466">
      <c r="A1466" s="11"/>
      <c r="B1466" s="11"/>
      <c r="C1466" s="11"/>
      <c r="D1466" s="11"/>
      <c r="E1466" s="11"/>
      <c r="F1466" s="11"/>
      <c r="G1466" s="11"/>
      <c r="H1466" s="11"/>
      <c r="I1466" s="11"/>
      <c r="J1466" s="11"/>
      <c r="K1466" s="11"/>
      <c r="L1466" s="11"/>
      <c r="M1466" s="76"/>
      <c r="N1466" s="76"/>
    </row>
    <row r="1467">
      <c r="A1467" s="11"/>
      <c r="B1467" s="11"/>
      <c r="C1467" s="11"/>
      <c r="D1467" s="11"/>
      <c r="E1467" s="11"/>
      <c r="F1467" s="11"/>
      <c r="G1467" s="11"/>
      <c r="H1467" s="11"/>
      <c r="I1467" s="11"/>
      <c r="J1467" s="11"/>
      <c r="K1467" s="11"/>
      <c r="L1467" s="11"/>
      <c r="M1467" s="76"/>
      <c r="N1467" s="76"/>
    </row>
    <row r="1468">
      <c r="A1468" s="11"/>
      <c r="B1468" s="11"/>
      <c r="C1468" s="11"/>
      <c r="D1468" s="11"/>
      <c r="E1468" s="11"/>
      <c r="F1468" s="11"/>
      <c r="G1468" s="11"/>
      <c r="H1468" s="11"/>
      <c r="I1468" s="11"/>
      <c r="J1468" s="11"/>
      <c r="K1468" s="11"/>
      <c r="L1468" s="11"/>
      <c r="M1468" s="76"/>
      <c r="N1468" s="76"/>
    </row>
    <row r="1469">
      <c r="A1469" s="11"/>
      <c r="B1469" s="11"/>
      <c r="C1469" s="11"/>
      <c r="D1469" s="11"/>
      <c r="E1469" s="11"/>
      <c r="F1469" s="11"/>
      <c r="G1469" s="11"/>
      <c r="H1469" s="11"/>
      <c r="I1469" s="11"/>
      <c r="J1469" s="11"/>
      <c r="K1469" s="11"/>
      <c r="L1469" s="11"/>
      <c r="M1469" s="76"/>
      <c r="N1469" s="76"/>
    </row>
    <row r="1470">
      <c r="A1470" s="11"/>
      <c r="B1470" s="11"/>
      <c r="C1470" s="11"/>
      <c r="D1470" s="11"/>
      <c r="E1470" s="11"/>
      <c r="F1470" s="11"/>
      <c r="G1470" s="11"/>
      <c r="H1470" s="11"/>
      <c r="I1470" s="11"/>
      <c r="J1470" s="11"/>
      <c r="K1470" s="11"/>
      <c r="L1470" s="11"/>
      <c r="M1470" s="76"/>
      <c r="N1470" s="76"/>
    </row>
    <row r="1471">
      <c r="A1471" s="11"/>
      <c r="B1471" s="11"/>
      <c r="C1471" s="11"/>
      <c r="D1471" s="11"/>
      <c r="E1471" s="11"/>
      <c r="F1471" s="11"/>
      <c r="G1471" s="11"/>
      <c r="H1471" s="11"/>
      <c r="I1471" s="11"/>
      <c r="J1471" s="11"/>
      <c r="K1471" s="11"/>
      <c r="L1471" s="11"/>
      <c r="M1471" s="76"/>
      <c r="N1471" s="76"/>
    </row>
    <row r="1472">
      <c r="A1472" s="11"/>
      <c r="B1472" s="11"/>
      <c r="C1472" s="11"/>
      <c r="D1472" s="11"/>
      <c r="E1472" s="11"/>
      <c r="F1472" s="11"/>
      <c r="G1472" s="11"/>
      <c r="H1472" s="11"/>
      <c r="I1472" s="11"/>
      <c r="J1472" s="11"/>
      <c r="K1472" s="11"/>
      <c r="L1472" s="11"/>
      <c r="M1472" s="76"/>
      <c r="N1472" s="76"/>
    </row>
    <row r="1473">
      <c r="A1473" s="11"/>
      <c r="B1473" s="11"/>
      <c r="C1473" s="11"/>
      <c r="D1473" s="11"/>
      <c r="E1473" s="11"/>
      <c r="F1473" s="11"/>
      <c r="G1473" s="11"/>
      <c r="H1473" s="11"/>
      <c r="I1473" s="11"/>
      <c r="J1473" s="11"/>
      <c r="K1473" s="11"/>
      <c r="L1473" s="11"/>
      <c r="M1473" s="76"/>
      <c r="N1473" s="76"/>
    </row>
    <row r="1474">
      <c r="A1474" s="11"/>
      <c r="B1474" s="11"/>
      <c r="C1474" s="11"/>
      <c r="D1474" s="11"/>
      <c r="E1474" s="11"/>
      <c r="F1474" s="11"/>
      <c r="G1474" s="11"/>
      <c r="H1474" s="11"/>
      <c r="I1474" s="11"/>
      <c r="J1474" s="11"/>
      <c r="K1474" s="11"/>
      <c r="L1474" s="11"/>
      <c r="M1474" s="76"/>
      <c r="N1474" s="76"/>
    </row>
    <row r="1475">
      <c r="A1475" s="11"/>
      <c r="B1475" s="11"/>
      <c r="C1475" s="11"/>
      <c r="D1475" s="11"/>
      <c r="E1475" s="11"/>
      <c r="F1475" s="11"/>
      <c r="G1475" s="11"/>
      <c r="H1475" s="11"/>
      <c r="I1475" s="11"/>
      <c r="J1475" s="11"/>
      <c r="K1475" s="11"/>
      <c r="L1475" s="11"/>
      <c r="M1475" s="76"/>
      <c r="N1475" s="76"/>
    </row>
    <row r="1476">
      <c r="A1476" s="11"/>
      <c r="B1476" s="11"/>
      <c r="C1476" s="11"/>
      <c r="D1476" s="11"/>
      <c r="E1476" s="11"/>
      <c r="F1476" s="11"/>
      <c r="G1476" s="11"/>
      <c r="H1476" s="11"/>
      <c r="I1476" s="11"/>
      <c r="J1476" s="11"/>
      <c r="K1476" s="11"/>
      <c r="L1476" s="11"/>
      <c r="M1476" s="76"/>
      <c r="N1476" s="76"/>
    </row>
    <row r="1477">
      <c r="A1477" s="11"/>
      <c r="B1477" s="11"/>
      <c r="C1477" s="11"/>
      <c r="D1477" s="11"/>
      <c r="E1477" s="11"/>
      <c r="F1477" s="11"/>
      <c r="G1477" s="11"/>
      <c r="H1477" s="11"/>
      <c r="I1477" s="11"/>
      <c r="J1477" s="11"/>
      <c r="K1477" s="11"/>
      <c r="L1477" s="11"/>
      <c r="M1477" s="76"/>
      <c r="N1477" s="76"/>
    </row>
    <row r="1478">
      <c r="A1478" s="11"/>
      <c r="B1478" s="11"/>
      <c r="C1478" s="11"/>
      <c r="D1478" s="11"/>
      <c r="E1478" s="11"/>
      <c r="F1478" s="11"/>
      <c r="G1478" s="11"/>
      <c r="H1478" s="11"/>
      <c r="I1478" s="11"/>
      <c r="J1478" s="11"/>
      <c r="K1478" s="11"/>
      <c r="L1478" s="11"/>
      <c r="M1478" s="76"/>
      <c r="N1478" s="76"/>
    </row>
    <row r="1479">
      <c r="A1479" s="11"/>
      <c r="B1479" s="11"/>
      <c r="C1479" s="11"/>
      <c r="D1479" s="11"/>
      <c r="E1479" s="11"/>
      <c r="F1479" s="11"/>
      <c r="G1479" s="11"/>
      <c r="H1479" s="11"/>
      <c r="I1479" s="11"/>
      <c r="J1479" s="11"/>
      <c r="K1479" s="11"/>
      <c r="L1479" s="11"/>
      <c r="M1479" s="76"/>
      <c r="N1479" s="76"/>
    </row>
    <row r="1480">
      <c r="A1480" s="11"/>
      <c r="B1480" s="11"/>
      <c r="C1480" s="11"/>
      <c r="D1480" s="11"/>
      <c r="E1480" s="11"/>
      <c r="F1480" s="11"/>
      <c r="G1480" s="11"/>
      <c r="H1480" s="11"/>
      <c r="I1480" s="11"/>
      <c r="J1480" s="11"/>
      <c r="K1480" s="11"/>
      <c r="L1480" s="11"/>
      <c r="M1480" s="76"/>
      <c r="N1480" s="76"/>
    </row>
    <row r="1481">
      <c r="A1481" s="11"/>
      <c r="B1481" s="11"/>
      <c r="C1481" s="11"/>
      <c r="D1481" s="11"/>
      <c r="E1481" s="11"/>
      <c r="F1481" s="11"/>
      <c r="G1481" s="11"/>
      <c r="H1481" s="11"/>
      <c r="I1481" s="11"/>
      <c r="J1481" s="11"/>
      <c r="K1481" s="11"/>
      <c r="L1481" s="11"/>
      <c r="M1481" s="76"/>
      <c r="N1481" s="76"/>
    </row>
    <row r="1482">
      <c r="A1482" s="11"/>
      <c r="B1482" s="11"/>
      <c r="C1482" s="11"/>
      <c r="D1482" s="11"/>
      <c r="E1482" s="11"/>
      <c r="F1482" s="11"/>
      <c r="G1482" s="11"/>
      <c r="H1482" s="11"/>
      <c r="I1482" s="11"/>
      <c r="J1482" s="11"/>
      <c r="K1482" s="11"/>
      <c r="L1482" s="11"/>
      <c r="M1482" s="76"/>
      <c r="N1482" s="76"/>
    </row>
    <row r="1483">
      <c r="A1483" s="11"/>
      <c r="B1483" s="11"/>
      <c r="C1483" s="11"/>
      <c r="D1483" s="11"/>
      <c r="E1483" s="11"/>
      <c r="F1483" s="11"/>
      <c r="G1483" s="11"/>
      <c r="H1483" s="11"/>
      <c r="I1483" s="11"/>
      <c r="J1483" s="11"/>
      <c r="K1483" s="11"/>
      <c r="L1483" s="11"/>
      <c r="M1483" s="76"/>
      <c r="N1483" s="76"/>
    </row>
    <row r="1484">
      <c r="A1484" s="11"/>
      <c r="B1484" s="11"/>
      <c r="C1484" s="11"/>
      <c r="D1484" s="11"/>
      <c r="E1484" s="11"/>
      <c r="F1484" s="11"/>
      <c r="G1484" s="11"/>
      <c r="H1484" s="11"/>
      <c r="I1484" s="11"/>
      <c r="J1484" s="11"/>
      <c r="K1484" s="11"/>
      <c r="L1484" s="11"/>
      <c r="M1484" s="76"/>
      <c r="N1484" s="76"/>
    </row>
    <row r="1485">
      <c r="A1485" s="11"/>
      <c r="B1485" s="11"/>
      <c r="C1485" s="11"/>
      <c r="D1485" s="11"/>
      <c r="E1485" s="11"/>
      <c r="F1485" s="11"/>
      <c r="G1485" s="11"/>
      <c r="H1485" s="11"/>
      <c r="I1485" s="11"/>
      <c r="J1485" s="11"/>
      <c r="K1485" s="11"/>
      <c r="L1485" s="11"/>
      <c r="M1485" s="76"/>
      <c r="N1485" s="76"/>
    </row>
    <row r="1486">
      <c r="A1486" s="11"/>
      <c r="B1486" s="11"/>
      <c r="C1486" s="11"/>
      <c r="D1486" s="11"/>
      <c r="E1486" s="11"/>
      <c r="F1486" s="11"/>
      <c r="G1486" s="11"/>
      <c r="H1486" s="11"/>
      <c r="I1486" s="11"/>
      <c r="J1486" s="11"/>
      <c r="K1486" s="11"/>
      <c r="L1486" s="11"/>
      <c r="M1486" s="76"/>
      <c r="N1486" s="76"/>
    </row>
    <row r="1487">
      <c r="A1487" s="11"/>
      <c r="B1487" s="11"/>
      <c r="C1487" s="11"/>
      <c r="D1487" s="11"/>
      <c r="E1487" s="11"/>
      <c r="F1487" s="11"/>
      <c r="G1487" s="11"/>
      <c r="H1487" s="11"/>
      <c r="I1487" s="11"/>
      <c r="J1487" s="11"/>
      <c r="K1487" s="11"/>
      <c r="L1487" s="11"/>
      <c r="M1487" s="76"/>
      <c r="N1487" s="76"/>
    </row>
    <row r="1488">
      <c r="A1488" s="11"/>
      <c r="B1488" s="11"/>
      <c r="C1488" s="11"/>
      <c r="D1488" s="11"/>
      <c r="E1488" s="11"/>
      <c r="F1488" s="11"/>
      <c r="G1488" s="11"/>
      <c r="H1488" s="11"/>
      <c r="I1488" s="11"/>
      <c r="J1488" s="11"/>
      <c r="K1488" s="11"/>
      <c r="L1488" s="11"/>
      <c r="M1488" s="76"/>
      <c r="N1488" s="76"/>
    </row>
    <row r="1489">
      <c r="A1489" s="11"/>
      <c r="B1489" s="11"/>
      <c r="C1489" s="11"/>
      <c r="D1489" s="11"/>
      <c r="E1489" s="11"/>
      <c r="F1489" s="11"/>
      <c r="G1489" s="11"/>
      <c r="H1489" s="11"/>
      <c r="I1489" s="11"/>
      <c r="J1489" s="11"/>
      <c r="K1489" s="11"/>
      <c r="L1489" s="11"/>
      <c r="M1489" s="76"/>
      <c r="N1489" s="76"/>
    </row>
    <row r="1490">
      <c r="A1490" s="11"/>
      <c r="B1490" s="11"/>
      <c r="C1490" s="11"/>
      <c r="D1490" s="11"/>
      <c r="E1490" s="11"/>
      <c r="F1490" s="11"/>
      <c r="G1490" s="11"/>
      <c r="H1490" s="11"/>
      <c r="I1490" s="11"/>
      <c r="J1490" s="11"/>
      <c r="K1490" s="11"/>
      <c r="L1490" s="11"/>
      <c r="M1490" s="76"/>
      <c r="N1490" s="76"/>
    </row>
    <row r="1491">
      <c r="A1491" s="11"/>
      <c r="B1491" s="11"/>
      <c r="C1491" s="11"/>
      <c r="D1491" s="11"/>
      <c r="E1491" s="11"/>
      <c r="F1491" s="11"/>
      <c r="G1491" s="11"/>
      <c r="H1491" s="11"/>
      <c r="I1491" s="11"/>
      <c r="J1491" s="11"/>
      <c r="K1491" s="11"/>
      <c r="L1491" s="11"/>
      <c r="M1491" s="76"/>
      <c r="N1491" s="76"/>
    </row>
    <row r="1492">
      <c r="A1492" s="11"/>
      <c r="B1492" s="11"/>
      <c r="C1492" s="11"/>
      <c r="D1492" s="11"/>
      <c r="E1492" s="11"/>
      <c r="F1492" s="11"/>
      <c r="G1492" s="11"/>
      <c r="H1492" s="11"/>
      <c r="I1492" s="11"/>
      <c r="J1492" s="11"/>
      <c r="K1492" s="11"/>
      <c r="L1492" s="11"/>
      <c r="M1492" s="76"/>
      <c r="N1492" s="76"/>
    </row>
    <row r="1493">
      <c r="A1493" s="11"/>
      <c r="B1493" s="11"/>
      <c r="C1493" s="11"/>
      <c r="D1493" s="11"/>
      <c r="E1493" s="11"/>
      <c r="F1493" s="11"/>
      <c r="G1493" s="11"/>
      <c r="H1493" s="11"/>
      <c r="I1493" s="11"/>
      <c r="J1493" s="11"/>
      <c r="K1493" s="11"/>
      <c r="L1493" s="11"/>
      <c r="M1493" s="76"/>
      <c r="N1493" s="76"/>
    </row>
    <row r="1494">
      <c r="A1494" s="11"/>
      <c r="B1494" s="11"/>
      <c r="C1494" s="11"/>
      <c r="D1494" s="11"/>
      <c r="E1494" s="11"/>
      <c r="F1494" s="11"/>
      <c r="G1494" s="11"/>
      <c r="H1494" s="11"/>
      <c r="I1494" s="11"/>
      <c r="J1494" s="11"/>
      <c r="K1494" s="11"/>
      <c r="L1494" s="11"/>
      <c r="M1494" s="76"/>
      <c r="N1494" s="76"/>
    </row>
    <row r="1495">
      <c r="A1495" s="11"/>
      <c r="B1495" s="11"/>
      <c r="C1495" s="11"/>
      <c r="D1495" s="11"/>
      <c r="E1495" s="11"/>
      <c r="F1495" s="11"/>
      <c r="G1495" s="11"/>
      <c r="H1495" s="11"/>
      <c r="I1495" s="11"/>
      <c r="J1495" s="11"/>
      <c r="K1495" s="11"/>
      <c r="L1495" s="11"/>
      <c r="M1495" s="76"/>
      <c r="N1495" s="76"/>
    </row>
    <row r="1496">
      <c r="A1496" s="11"/>
      <c r="B1496" s="11"/>
      <c r="C1496" s="11"/>
      <c r="D1496" s="11"/>
      <c r="E1496" s="11"/>
      <c r="F1496" s="11"/>
      <c r="G1496" s="11"/>
      <c r="H1496" s="11"/>
      <c r="I1496" s="11"/>
      <c r="J1496" s="11"/>
      <c r="K1496" s="11"/>
      <c r="L1496" s="11"/>
      <c r="M1496" s="76"/>
      <c r="N1496" s="76"/>
    </row>
    <row r="1497">
      <c r="A1497" s="11"/>
      <c r="B1497" s="11"/>
      <c r="C1497" s="11"/>
      <c r="D1497" s="11"/>
      <c r="E1497" s="11"/>
      <c r="F1497" s="11"/>
      <c r="G1497" s="11"/>
      <c r="H1497" s="11"/>
      <c r="I1497" s="11"/>
      <c r="J1497" s="11"/>
      <c r="K1497" s="11"/>
      <c r="L1497" s="11"/>
      <c r="M1497" s="76"/>
      <c r="N1497" s="76"/>
    </row>
    <row r="1498">
      <c r="A1498" s="11"/>
      <c r="B1498" s="11"/>
      <c r="C1498" s="11"/>
      <c r="D1498" s="11"/>
      <c r="E1498" s="11"/>
      <c r="F1498" s="11"/>
      <c r="G1498" s="11"/>
      <c r="H1498" s="11"/>
      <c r="I1498" s="11"/>
      <c r="J1498" s="11"/>
      <c r="K1498" s="11"/>
      <c r="L1498" s="11"/>
      <c r="M1498" s="76"/>
      <c r="N1498" s="76"/>
    </row>
    <row r="1499">
      <c r="A1499" s="11"/>
      <c r="B1499" s="11"/>
      <c r="C1499" s="11"/>
      <c r="D1499" s="11"/>
      <c r="E1499" s="11"/>
      <c r="F1499" s="11"/>
      <c r="G1499" s="11"/>
      <c r="H1499" s="11"/>
      <c r="I1499" s="11"/>
      <c r="J1499" s="11"/>
      <c r="K1499" s="11"/>
      <c r="L1499" s="11"/>
      <c r="M1499" s="76"/>
      <c r="N1499" s="76"/>
    </row>
    <row r="1500">
      <c r="A1500" s="11"/>
      <c r="B1500" s="11"/>
      <c r="C1500" s="11"/>
      <c r="D1500" s="11"/>
      <c r="E1500" s="11"/>
      <c r="F1500" s="11"/>
      <c r="G1500" s="11"/>
      <c r="H1500" s="11"/>
      <c r="I1500" s="11"/>
      <c r="J1500" s="11"/>
      <c r="K1500" s="11"/>
      <c r="L1500" s="11"/>
      <c r="M1500" s="76"/>
      <c r="N1500" s="76"/>
    </row>
    <row r="1501">
      <c r="A1501" s="11"/>
      <c r="B1501" s="11"/>
      <c r="C1501" s="11"/>
      <c r="D1501" s="11"/>
      <c r="E1501" s="11"/>
      <c r="F1501" s="11"/>
      <c r="G1501" s="11"/>
      <c r="H1501" s="11"/>
      <c r="I1501" s="11"/>
      <c r="J1501" s="11"/>
      <c r="K1501" s="11"/>
      <c r="L1501" s="11"/>
      <c r="M1501" s="76"/>
      <c r="N1501" s="76"/>
    </row>
    <row r="1502">
      <c r="A1502" s="11"/>
      <c r="B1502" s="11"/>
      <c r="C1502" s="11"/>
      <c r="D1502" s="11"/>
      <c r="E1502" s="11"/>
      <c r="F1502" s="11"/>
      <c r="G1502" s="11"/>
      <c r="H1502" s="11"/>
      <c r="I1502" s="11"/>
      <c r="J1502" s="11"/>
      <c r="K1502" s="11"/>
      <c r="L1502" s="11"/>
      <c r="M1502" s="76"/>
      <c r="N1502" s="76"/>
    </row>
    <row r="1503">
      <c r="A1503" s="11"/>
      <c r="B1503" s="11"/>
      <c r="C1503" s="11"/>
      <c r="D1503" s="11"/>
      <c r="E1503" s="11"/>
      <c r="F1503" s="11"/>
      <c r="G1503" s="11"/>
      <c r="H1503" s="11"/>
      <c r="I1503" s="11"/>
      <c r="J1503" s="11"/>
      <c r="K1503" s="11"/>
      <c r="L1503" s="11"/>
      <c r="M1503" s="76"/>
      <c r="N1503" s="76"/>
    </row>
    <row r="1504">
      <c r="A1504" s="11"/>
      <c r="B1504" s="11"/>
      <c r="C1504" s="11"/>
      <c r="D1504" s="11"/>
      <c r="E1504" s="11"/>
      <c r="F1504" s="11"/>
      <c r="G1504" s="11"/>
      <c r="H1504" s="11"/>
      <c r="I1504" s="11"/>
      <c r="J1504" s="11"/>
      <c r="K1504" s="11"/>
      <c r="L1504" s="11"/>
      <c r="M1504" s="76"/>
      <c r="N1504" s="76"/>
    </row>
    <row r="1505">
      <c r="A1505" s="11"/>
      <c r="B1505" s="11"/>
      <c r="C1505" s="11"/>
      <c r="D1505" s="11"/>
      <c r="E1505" s="11"/>
      <c r="F1505" s="11"/>
      <c r="G1505" s="11"/>
      <c r="H1505" s="11"/>
      <c r="I1505" s="11"/>
      <c r="J1505" s="11"/>
      <c r="K1505" s="11"/>
      <c r="L1505" s="11"/>
      <c r="M1505" s="76"/>
      <c r="N1505" s="76"/>
    </row>
    <row r="1506">
      <c r="A1506" s="11"/>
      <c r="B1506" s="11"/>
      <c r="C1506" s="11"/>
      <c r="D1506" s="11"/>
      <c r="E1506" s="11"/>
      <c r="F1506" s="11"/>
      <c r="G1506" s="11"/>
      <c r="H1506" s="11"/>
      <c r="I1506" s="11"/>
      <c r="J1506" s="11"/>
      <c r="K1506" s="11"/>
      <c r="L1506" s="11"/>
      <c r="M1506" s="76"/>
      <c r="N1506" s="76"/>
    </row>
    <row r="1507">
      <c r="A1507" s="11"/>
      <c r="B1507" s="11"/>
      <c r="C1507" s="11"/>
      <c r="D1507" s="11"/>
      <c r="E1507" s="11"/>
      <c r="F1507" s="11"/>
      <c r="G1507" s="11"/>
      <c r="H1507" s="11"/>
      <c r="I1507" s="11"/>
      <c r="J1507" s="11"/>
      <c r="K1507" s="11"/>
      <c r="L1507" s="11"/>
      <c r="M1507" s="76"/>
      <c r="N1507" s="76"/>
    </row>
    <row r="1508">
      <c r="A1508" s="11"/>
      <c r="B1508" s="11"/>
      <c r="C1508" s="11"/>
      <c r="D1508" s="11"/>
      <c r="E1508" s="11"/>
      <c r="F1508" s="11"/>
      <c r="G1508" s="11"/>
      <c r="H1508" s="11"/>
      <c r="I1508" s="11"/>
      <c r="J1508" s="11"/>
      <c r="K1508" s="11"/>
      <c r="L1508" s="11"/>
      <c r="M1508" s="76"/>
      <c r="N1508" s="76"/>
    </row>
    <row r="1509">
      <c r="A1509" s="11"/>
      <c r="B1509" s="11"/>
      <c r="C1509" s="11"/>
      <c r="D1509" s="11"/>
      <c r="E1509" s="11"/>
      <c r="F1509" s="11"/>
      <c r="G1509" s="11"/>
      <c r="H1509" s="11"/>
      <c r="I1509" s="11"/>
      <c r="J1509" s="11"/>
      <c r="K1509" s="11"/>
      <c r="L1509" s="11"/>
      <c r="M1509" s="76"/>
      <c r="N1509" s="76"/>
    </row>
    <row r="1510">
      <c r="A1510" s="11"/>
      <c r="B1510" s="11"/>
      <c r="C1510" s="11"/>
      <c r="D1510" s="11"/>
      <c r="E1510" s="11"/>
      <c r="F1510" s="11"/>
      <c r="G1510" s="11"/>
      <c r="H1510" s="11"/>
      <c r="I1510" s="11"/>
      <c r="J1510" s="11"/>
      <c r="K1510" s="11"/>
      <c r="L1510" s="11"/>
      <c r="M1510" s="76"/>
      <c r="N1510" s="76"/>
    </row>
    <row r="1511">
      <c r="A1511" s="11"/>
      <c r="B1511" s="11"/>
      <c r="C1511" s="11"/>
      <c r="D1511" s="11"/>
      <c r="E1511" s="11"/>
      <c r="F1511" s="11"/>
      <c r="G1511" s="11"/>
      <c r="H1511" s="11"/>
      <c r="I1511" s="11"/>
      <c r="J1511" s="11"/>
      <c r="K1511" s="11"/>
      <c r="L1511" s="11"/>
      <c r="M1511" s="76"/>
      <c r="N1511" s="76"/>
    </row>
    <row r="1512">
      <c r="A1512" s="11"/>
      <c r="B1512" s="11"/>
      <c r="C1512" s="11"/>
      <c r="D1512" s="11"/>
      <c r="E1512" s="11"/>
      <c r="F1512" s="11"/>
      <c r="G1512" s="11"/>
      <c r="H1512" s="11"/>
      <c r="I1512" s="11"/>
      <c r="J1512" s="11"/>
      <c r="K1512" s="11"/>
      <c r="L1512" s="11"/>
      <c r="M1512" s="76"/>
      <c r="N1512" s="76"/>
    </row>
    <row r="1513">
      <c r="A1513" s="11"/>
      <c r="B1513" s="11"/>
      <c r="C1513" s="11"/>
      <c r="D1513" s="11"/>
      <c r="E1513" s="11"/>
      <c r="F1513" s="11"/>
      <c r="G1513" s="11"/>
      <c r="H1513" s="11"/>
      <c r="I1513" s="11"/>
      <c r="J1513" s="11"/>
      <c r="K1513" s="11"/>
      <c r="L1513" s="11"/>
      <c r="M1513" s="76"/>
      <c r="N1513" s="76"/>
    </row>
    <row r="1514">
      <c r="A1514" s="11"/>
      <c r="B1514" s="11"/>
      <c r="C1514" s="11"/>
      <c r="D1514" s="11"/>
      <c r="E1514" s="11"/>
      <c r="F1514" s="11"/>
      <c r="G1514" s="11"/>
      <c r="H1514" s="11"/>
      <c r="I1514" s="11"/>
      <c r="J1514" s="11"/>
      <c r="K1514" s="11"/>
      <c r="L1514" s="11"/>
      <c r="M1514" s="76"/>
      <c r="N1514" s="76"/>
    </row>
    <row r="1515">
      <c r="A1515" s="11"/>
      <c r="B1515" s="11"/>
      <c r="C1515" s="11"/>
      <c r="D1515" s="11"/>
      <c r="E1515" s="11"/>
      <c r="F1515" s="11"/>
      <c r="G1515" s="11"/>
      <c r="H1515" s="11"/>
      <c r="I1515" s="11"/>
      <c r="J1515" s="11"/>
      <c r="K1515" s="11"/>
      <c r="L1515" s="11"/>
      <c r="M1515" s="76"/>
      <c r="N1515" s="76"/>
    </row>
    <row r="1516">
      <c r="A1516" s="11"/>
      <c r="B1516" s="11"/>
      <c r="C1516" s="11"/>
      <c r="D1516" s="11"/>
      <c r="E1516" s="11"/>
      <c r="F1516" s="11"/>
      <c r="G1516" s="11"/>
      <c r="H1516" s="11"/>
      <c r="I1516" s="11"/>
      <c r="J1516" s="11"/>
      <c r="K1516" s="11"/>
      <c r="L1516" s="11"/>
      <c r="M1516" s="76"/>
      <c r="N1516" s="76"/>
    </row>
    <row r="1517">
      <c r="A1517" s="11"/>
      <c r="B1517" s="11"/>
      <c r="C1517" s="11"/>
      <c r="D1517" s="11"/>
      <c r="E1517" s="11"/>
      <c r="F1517" s="11"/>
      <c r="G1517" s="11"/>
      <c r="H1517" s="11"/>
      <c r="I1517" s="11"/>
      <c r="J1517" s="11"/>
      <c r="K1517" s="11"/>
      <c r="L1517" s="11"/>
      <c r="M1517" s="76"/>
      <c r="N1517" s="76"/>
    </row>
    <row r="1518">
      <c r="A1518" s="11"/>
      <c r="B1518" s="11"/>
      <c r="C1518" s="11"/>
      <c r="D1518" s="11"/>
      <c r="E1518" s="11"/>
      <c r="F1518" s="11"/>
      <c r="G1518" s="11"/>
      <c r="H1518" s="11"/>
      <c r="I1518" s="11"/>
      <c r="J1518" s="11"/>
      <c r="K1518" s="11"/>
      <c r="L1518" s="11"/>
      <c r="M1518" s="76"/>
      <c r="N1518" s="76"/>
    </row>
    <row r="1519">
      <c r="A1519" s="11"/>
      <c r="B1519" s="11"/>
      <c r="C1519" s="11"/>
      <c r="D1519" s="11"/>
      <c r="E1519" s="11"/>
      <c r="F1519" s="11"/>
      <c r="G1519" s="11"/>
      <c r="H1519" s="11"/>
      <c r="I1519" s="11"/>
      <c r="J1519" s="11"/>
      <c r="K1519" s="11"/>
      <c r="L1519" s="11"/>
      <c r="M1519" s="76"/>
      <c r="N1519" s="76"/>
    </row>
    <row r="1520">
      <c r="A1520" s="11"/>
      <c r="B1520" s="11"/>
      <c r="C1520" s="11"/>
      <c r="D1520" s="11"/>
      <c r="E1520" s="11"/>
      <c r="F1520" s="11"/>
      <c r="G1520" s="11"/>
      <c r="H1520" s="11"/>
      <c r="I1520" s="11"/>
      <c r="J1520" s="11"/>
      <c r="K1520" s="11"/>
      <c r="L1520" s="11"/>
      <c r="M1520" s="76"/>
      <c r="N1520" s="76"/>
    </row>
    <row r="1521">
      <c r="A1521" s="11"/>
      <c r="B1521" s="11"/>
      <c r="C1521" s="11"/>
      <c r="D1521" s="11"/>
      <c r="E1521" s="11"/>
      <c r="F1521" s="11"/>
      <c r="G1521" s="11"/>
      <c r="H1521" s="11"/>
      <c r="I1521" s="11"/>
      <c r="J1521" s="11"/>
      <c r="K1521" s="11"/>
      <c r="L1521" s="11"/>
      <c r="M1521" s="76"/>
      <c r="N1521" s="76"/>
    </row>
    <row r="1522">
      <c r="A1522" s="11"/>
      <c r="B1522" s="11"/>
      <c r="C1522" s="11"/>
      <c r="D1522" s="11"/>
      <c r="E1522" s="11"/>
      <c r="F1522" s="11"/>
      <c r="G1522" s="11"/>
      <c r="H1522" s="11"/>
      <c r="I1522" s="11"/>
      <c r="J1522" s="11"/>
      <c r="K1522" s="11"/>
      <c r="L1522" s="11"/>
      <c r="M1522" s="76"/>
      <c r="N1522" s="76"/>
    </row>
    <row r="1523">
      <c r="A1523" s="11"/>
      <c r="B1523" s="11"/>
      <c r="C1523" s="11"/>
      <c r="D1523" s="11"/>
      <c r="E1523" s="11"/>
      <c r="F1523" s="11"/>
      <c r="G1523" s="11"/>
      <c r="H1523" s="11"/>
      <c r="I1523" s="11"/>
      <c r="J1523" s="11"/>
      <c r="K1523" s="11"/>
      <c r="L1523" s="11"/>
      <c r="M1523" s="76"/>
      <c r="N1523" s="76"/>
    </row>
    <row r="1524">
      <c r="A1524" s="11"/>
      <c r="B1524" s="11"/>
      <c r="C1524" s="11"/>
      <c r="D1524" s="11"/>
      <c r="E1524" s="11"/>
      <c r="F1524" s="11"/>
      <c r="G1524" s="11"/>
      <c r="H1524" s="11"/>
      <c r="I1524" s="11"/>
      <c r="J1524" s="11"/>
      <c r="K1524" s="11"/>
      <c r="L1524" s="11"/>
      <c r="M1524" s="76"/>
      <c r="N1524" s="76"/>
    </row>
    <row r="1525">
      <c r="A1525" s="11"/>
      <c r="B1525" s="11"/>
      <c r="C1525" s="11"/>
      <c r="D1525" s="11"/>
      <c r="E1525" s="11"/>
      <c r="F1525" s="11"/>
      <c r="G1525" s="11"/>
      <c r="H1525" s="11"/>
      <c r="I1525" s="11"/>
      <c r="J1525" s="11"/>
      <c r="K1525" s="11"/>
      <c r="L1525" s="11"/>
      <c r="M1525" s="76"/>
      <c r="N1525" s="76"/>
    </row>
    <row r="1526">
      <c r="A1526" s="11"/>
      <c r="B1526" s="11"/>
      <c r="C1526" s="11"/>
      <c r="D1526" s="11"/>
      <c r="E1526" s="11"/>
      <c r="F1526" s="11"/>
      <c r="G1526" s="11"/>
      <c r="H1526" s="11"/>
      <c r="I1526" s="11"/>
      <c r="J1526" s="11"/>
      <c r="K1526" s="11"/>
      <c r="L1526" s="11"/>
      <c r="M1526" s="76"/>
      <c r="N1526" s="76"/>
    </row>
    <row r="1527">
      <c r="A1527" s="11"/>
      <c r="B1527" s="11"/>
      <c r="C1527" s="11"/>
      <c r="D1527" s="11"/>
      <c r="E1527" s="11"/>
      <c r="F1527" s="11"/>
      <c r="G1527" s="11"/>
      <c r="H1527" s="11"/>
      <c r="I1527" s="11"/>
      <c r="J1527" s="11"/>
      <c r="K1527" s="11"/>
      <c r="L1527" s="11"/>
      <c r="M1527" s="76"/>
      <c r="N1527" s="76"/>
    </row>
    <row r="1528">
      <c r="A1528" s="11"/>
      <c r="B1528" s="11"/>
      <c r="C1528" s="11"/>
      <c r="D1528" s="11"/>
      <c r="E1528" s="11"/>
      <c r="F1528" s="11"/>
      <c r="G1528" s="11"/>
      <c r="H1528" s="11"/>
      <c r="I1528" s="11"/>
      <c r="J1528" s="11"/>
      <c r="K1528" s="11"/>
      <c r="L1528" s="11"/>
      <c r="M1528" s="76"/>
      <c r="N1528" s="76"/>
    </row>
    <row r="1529">
      <c r="A1529" s="11"/>
      <c r="B1529" s="11"/>
      <c r="C1529" s="11"/>
      <c r="D1529" s="11"/>
      <c r="E1529" s="11"/>
      <c r="F1529" s="11"/>
      <c r="G1529" s="11"/>
      <c r="H1529" s="11"/>
      <c r="I1529" s="11"/>
      <c r="J1529" s="11"/>
      <c r="K1529" s="11"/>
      <c r="L1529" s="11"/>
      <c r="M1529" s="76"/>
      <c r="N1529" s="76"/>
    </row>
    <row r="1530">
      <c r="A1530" s="11"/>
      <c r="B1530" s="11"/>
      <c r="C1530" s="11"/>
      <c r="D1530" s="11"/>
      <c r="E1530" s="11"/>
      <c r="F1530" s="11"/>
      <c r="G1530" s="11"/>
      <c r="H1530" s="11"/>
      <c r="I1530" s="11"/>
      <c r="J1530" s="11"/>
      <c r="K1530" s="11"/>
      <c r="L1530" s="11"/>
      <c r="M1530" s="76"/>
      <c r="N1530" s="76"/>
    </row>
    <row r="1531">
      <c r="A1531" s="11"/>
      <c r="B1531" s="11"/>
      <c r="C1531" s="11"/>
      <c r="D1531" s="11"/>
      <c r="E1531" s="11"/>
      <c r="F1531" s="11"/>
      <c r="G1531" s="11"/>
      <c r="H1531" s="11"/>
      <c r="I1531" s="11"/>
      <c r="J1531" s="11"/>
      <c r="K1531" s="11"/>
      <c r="L1531" s="11"/>
      <c r="M1531" s="76"/>
      <c r="N1531" s="76"/>
    </row>
    <row r="1532">
      <c r="A1532" s="11"/>
      <c r="B1532" s="11"/>
      <c r="C1532" s="11"/>
      <c r="D1532" s="11"/>
      <c r="E1532" s="11"/>
      <c r="F1532" s="11"/>
      <c r="G1532" s="11"/>
      <c r="H1532" s="11"/>
      <c r="I1532" s="11"/>
      <c r="J1532" s="11"/>
      <c r="K1532" s="11"/>
      <c r="L1532" s="11"/>
      <c r="M1532" s="76"/>
      <c r="N1532" s="76"/>
    </row>
    <row r="1533">
      <c r="A1533" s="11"/>
      <c r="B1533" s="11"/>
      <c r="C1533" s="11"/>
      <c r="D1533" s="11"/>
      <c r="E1533" s="11"/>
      <c r="F1533" s="11"/>
      <c r="G1533" s="11"/>
      <c r="H1533" s="11"/>
      <c r="I1533" s="11"/>
      <c r="J1533" s="11"/>
      <c r="K1533" s="11"/>
      <c r="L1533" s="11"/>
      <c r="M1533" s="76"/>
      <c r="N1533" s="76"/>
    </row>
    <row r="1534">
      <c r="A1534" s="11"/>
      <c r="B1534" s="11"/>
      <c r="C1534" s="11"/>
      <c r="D1534" s="11"/>
      <c r="E1534" s="11"/>
      <c r="F1534" s="11"/>
      <c r="G1534" s="11"/>
      <c r="H1534" s="11"/>
      <c r="I1534" s="11"/>
      <c r="J1534" s="11"/>
      <c r="K1534" s="11"/>
      <c r="L1534" s="11"/>
      <c r="M1534" s="76"/>
      <c r="N1534" s="76"/>
    </row>
    <row r="1535">
      <c r="A1535" s="11"/>
      <c r="B1535" s="11"/>
      <c r="C1535" s="11"/>
      <c r="D1535" s="11"/>
      <c r="E1535" s="11"/>
      <c r="F1535" s="11"/>
      <c r="G1535" s="11"/>
      <c r="H1535" s="11"/>
      <c r="I1535" s="11"/>
      <c r="J1535" s="11"/>
      <c r="K1535" s="11"/>
      <c r="L1535" s="11"/>
      <c r="M1535" s="76"/>
      <c r="N1535" s="76"/>
    </row>
    <row r="1536">
      <c r="A1536" s="11"/>
      <c r="B1536" s="11"/>
      <c r="C1536" s="11"/>
      <c r="D1536" s="11"/>
      <c r="E1536" s="11"/>
      <c r="F1536" s="11"/>
      <c r="G1536" s="11"/>
      <c r="H1536" s="11"/>
      <c r="I1536" s="11"/>
      <c r="J1536" s="11"/>
      <c r="K1536" s="11"/>
      <c r="L1536" s="11"/>
      <c r="M1536" s="76"/>
      <c r="N1536" s="76"/>
    </row>
    <row r="1537">
      <c r="A1537" s="11"/>
      <c r="B1537" s="11"/>
      <c r="C1537" s="11"/>
      <c r="D1537" s="11"/>
      <c r="E1537" s="11"/>
      <c r="F1537" s="11"/>
      <c r="G1537" s="11"/>
      <c r="H1537" s="11"/>
      <c r="I1537" s="11"/>
      <c r="J1537" s="11"/>
      <c r="K1537" s="11"/>
      <c r="L1537" s="11"/>
      <c r="M1537" s="76"/>
      <c r="N1537" s="76"/>
    </row>
    <row r="1538">
      <c r="A1538" s="11"/>
      <c r="B1538" s="11"/>
      <c r="C1538" s="11"/>
      <c r="D1538" s="11"/>
      <c r="E1538" s="11"/>
      <c r="F1538" s="11"/>
      <c r="G1538" s="11"/>
      <c r="H1538" s="11"/>
      <c r="I1538" s="11"/>
      <c r="J1538" s="11"/>
      <c r="K1538" s="11"/>
      <c r="L1538" s="11"/>
      <c r="M1538" s="76"/>
      <c r="N1538" s="76"/>
    </row>
    <row r="1539">
      <c r="A1539" s="11"/>
      <c r="B1539" s="11"/>
      <c r="C1539" s="11"/>
      <c r="D1539" s="11"/>
      <c r="E1539" s="11"/>
      <c r="F1539" s="11"/>
      <c r="G1539" s="11"/>
      <c r="H1539" s="11"/>
      <c r="I1539" s="11"/>
      <c r="J1539" s="11"/>
      <c r="K1539" s="11"/>
      <c r="L1539" s="11"/>
      <c r="M1539" s="76"/>
      <c r="N1539" s="76"/>
    </row>
    <row r="1540">
      <c r="A1540" s="11"/>
      <c r="B1540" s="11"/>
      <c r="C1540" s="11"/>
      <c r="D1540" s="11"/>
      <c r="E1540" s="11"/>
      <c r="F1540" s="11"/>
      <c r="G1540" s="11"/>
      <c r="H1540" s="11"/>
      <c r="I1540" s="11"/>
      <c r="J1540" s="11"/>
      <c r="K1540" s="11"/>
      <c r="L1540" s="11"/>
      <c r="M1540" s="76"/>
      <c r="N1540" s="76"/>
    </row>
    <row r="1541">
      <c r="A1541" s="11"/>
      <c r="B1541" s="11"/>
      <c r="C1541" s="11"/>
      <c r="D1541" s="11"/>
      <c r="E1541" s="11"/>
      <c r="F1541" s="11"/>
      <c r="G1541" s="11"/>
      <c r="H1541" s="11"/>
      <c r="I1541" s="11"/>
      <c r="J1541" s="11"/>
      <c r="K1541" s="11"/>
      <c r="L1541" s="11"/>
      <c r="M1541" s="76"/>
      <c r="N1541" s="76"/>
    </row>
    <row r="1542">
      <c r="A1542" s="11"/>
      <c r="B1542" s="11"/>
      <c r="C1542" s="11"/>
      <c r="D1542" s="11"/>
      <c r="E1542" s="11"/>
      <c r="F1542" s="11"/>
      <c r="G1542" s="11"/>
      <c r="H1542" s="11"/>
      <c r="I1542" s="11"/>
      <c r="J1542" s="11"/>
      <c r="K1542" s="11"/>
      <c r="L1542" s="11"/>
      <c r="M1542" s="76"/>
      <c r="N1542" s="76"/>
    </row>
    <row r="1543">
      <c r="A1543" s="11"/>
      <c r="B1543" s="11"/>
      <c r="C1543" s="11"/>
      <c r="D1543" s="11"/>
      <c r="E1543" s="11"/>
      <c r="F1543" s="11"/>
      <c r="G1543" s="11"/>
      <c r="H1543" s="11"/>
      <c r="I1543" s="11"/>
      <c r="J1543" s="11"/>
      <c r="K1543" s="11"/>
      <c r="L1543" s="11"/>
      <c r="M1543" s="76"/>
      <c r="N1543" s="76"/>
    </row>
    <row r="1544">
      <c r="A1544" s="11"/>
      <c r="B1544" s="11"/>
      <c r="C1544" s="11"/>
      <c r="D1544" s="11"/>
      <c r="E1544" s="11"/>
      <c r="F1544" s="11"/>
      <c r="G1544" s="11"/>
      <c r="H1544" s="11"/>
      <c r="I1544" s="11"/>
      <c r="J1544" s="11"/>
      <c r="K1544" s="11"/>
      <c r="L1544" s="11"/>
      <c r="M1544" s="76"/>
      <c r="N1544" s="76"/>
    </row>
    <row r="1545">
      <c r="A1545" s="11"/>
      <c r="B1545" s="11"/>
      <c r="C1545" s="11"/>
      <c r="D1545" s="11"/>
      <c r="E1545" s="11"/>
      <c r="F1545" s="11"/>
      <c r="G1545" s="11"/>
      <c r="H1545" s="11"/>
      <c r="I1545" s="11"/>
      <c r="J1545" s="11"/>
      <c r="K1545" s="11"/>
      <c r="L1545" s="11"/>
      <c r="M1545" s="76"/>
      <c r="N1545" s="76"/>
    </row>
    <row r="1546">
      <c r="A1546" s="11"/>
      <c r="B1546" s="11"/>
      <c r="C1546" s="11"/>
      <c r="D1546" s="11"/>
      <c r="E1546" s="11"/>
      <c r="F1546" s="11"/>
      <c r="G1546" s="11"/>
      <c r="H1546" s="11"/>
      <c r="I1546" s="11"/>
      <c r="J1546" s="11"/>
      <c r="K1546" s="11"/>
      <c r="L1546" s="11"/>
      <c r="M1546" s="76"/>
      <c r="N1546" s="76"/>
    </row>
    <row r="1547">
      <c r="A1547" s="11"/>
      <c r="B1547" s="11"/>
      <c r="C1547" s="11"/>
      <c r="D1547" s="11"/>
      <c r="E1547" s="11"/>
      <c r="F1547" s="11"/>
      <c r="G1547" s="11"/>
      <c r="H1547" s="11"/>
      <c r="I1547" s="11"/>
      <c r="J1547" s="11"/>
      <c r="K1547" s="11"/>
      <c r="L1547" s="11"/>
      <c r="M1547" s="76"/>
      <c r="N1547" s="76"/>
    </row>
    <row r="1548">
      <c r="A1548" s="11"/>
      <c r="B1548" s="11"/>
      <c r="C1548" s="11"/>
      <c r="D1548" s="11"/>
      <c r="E1548" s="11"/>
      <c r="F1548" s="11"/>
      <c r="G1548" s="11"/>
      <c r="H1548" s="11"/>
      <c r="I1548" s="11"/>
      <c r="J1548" s="11"/>
      <c r="K1548" s="11"/>
      <c r="L1548" s="11"/>
      <c r="M1548" s="76"/>
      <c r="N1548" s="76"/>
    </row>
    <row r="1549">
      <c r="A1549" s="11"/>
      <c r="B1549" s="11"/>
      <c r="C1549" s="11"/>
      <c r="D1549" s="11"/>
      <c r="E1549" s="11"/>
      <c r="F1549" s="11"/>
      <c r="G1549" s="11"/>
      <c r="H1549" s="11"/>
      <c r="I1549" s="11"/>
      <c r="J1549" s="11"/>
      <c r="K1549" s="11"/>
      <c r="L1549" s="11"/>
      <c r="M1549" s="76"/>
      <c r="N1549" s="76"/>
    </row>
    <row r="1550">
      <c r="A1550" s="11"/>
      <c r="B1550" s="11"/>
      <c r="C1550" s="11"/>
      <c r="D1550" s="11"/>
      <c r="E1550" s="11"/>
      <c r="F1550" s="11"/>
      <c r="G1550" s="11"/>
      <c r="H1550" s="11"/>
      <c r="I1550" s="11"/>
      <c r="J1550" s="11"/>
      <c r="K1550" s="11"/>
      <c r="L1550" s="11"/>
      <c r="M1550" s="76"/>
      <c r="N1550" s="76"/>
    </row>
    <row r="1551">
      <c r="A1551" s="11"/>
      <c r="B1551" s="11"/>
      <c r="C1551" s="11"/>
      <c r="D1551" s="11"/>
      <c r="E1551" s="11"/>
      <c r="F1551" s="11"/>
      <c r="G1551" s="11"/>
      <c r="H1551" s="11"/>
      <c r="I1551" s="11"/>
      <c r="J1551" s="11"/>
      <c r="K1551" s="11"/>
      <c r="L1551" s="11"/>
      <c r="M1551" s="76"/>
      <c r="N1551" s="76"/>
    </row>
    <row r="1552">
      <c r="A1552" s="11"/>
      <c r="B1552" s="11"/>
      <c r="C1552" s="11"/>
      <c r="D1552" s="11"/>
      <c r="E1552" s="11"/>
      <c r="F1552" s="11"/>
      <c r="G1552" s="11"/>
      <c r="H1552" s="11"/>
      <c r="I1552" s="11"/>
      <c r="J1552" s="11"/>
      <c r="K1552" s="11"/>
      <c r="L1552" s="11"/>
      <c r="M1552" s="76"/>
      <c r="N1552" s="76"/>
    </row>
    <row r="1553">
      <c r="A1553" s="11"/>
      <c r="B1553" s="11"/>
      <c r="C1553" s="11"/>
      <c r="D1553" s="11"/>
      <c r="E1553" s="11"/>
      <c r="F1553" s="11"/>
      <c r="G1553" s="11"/>
      <c r="H1553" s="11"/>
      <c r="I1553" s="11"/>
      <c r="J1553" s="11"/>
      <c r="K1553" s="11"/>
      <c r="L1553" s="11"/>
      <c r="M1553" s="76"/>
      <c r="N1553" s="76"/>
    </row>
    <row r="1554">
      <c r="A1554" s="11"/>
      <c r="B1554" s="11"/>
      <c r="C1554" s="11"/>
      <c r="D1554" s="11"/>
      <c r="E1554" s="11"/>
      <c r="F1554" s="11"/>
      <c r="G1554" s="11"/>
      <c r="H1554" s="11"/>
      <c r="I1554" s="11"/>
      <c r="J1554" s="11"/>
      <c r="K1554" s="11"/>
      <c r="L1554" s="11"/>
      <c r="M1554" s="76"/>
      <c r="N1554" s="76"/>
    </row>
    <row r="1555">
      <c r="A1555" s="11"/>
      <c r="B1555" s="11"/>
      <c r="C1555" s="11"/>
      <c r="D1555" s="11"/>
      <c r="E1555" s="11"/>
      <c r="F1555" s="11"/>
      <c r="G1555" s="11"/>
      <c r="H1555" s="11"/>
      <c r="I1555" s="11"/>
      <c r="J1555" s="11"/>
      <c r="K1555" s="11"/>
      <c r="L1555" s="11"/>
      <c r="M1555" s="76"/>
      <c r="N1555" s="76"/>
    </row>
    <row r="1556">
      <c r="A1556" s="11"/>
      <c r="B1556" s="11"/>
      <c r="C1556" s="11"/>
      <c r="D1556" s="11"/>
      <c r="E1556" s="11"/>
      <c r="F1556" s="11"/>
      <c r="G1556" s="11"/>
      <c r="H1556" s="11"/>
      <c r="I1556" s="11"/>
      <c r="J1556" s="11"/>
      <c r="K1556" s="11"/>
      <c r="L1556" s="11"/>
      <c r="M1556" s="76"/>
      <c r="N1556" s="76"/>
    </row>
    <row r="1557">
      <c r="A1557" s="11"/>
      <c r="B1557" s="11"/>
      <c r="C1557" s="11"/>
      <c r="D1557" s="11"/>
      <c r="E1557" s="11"/>
      <c r="F1557" s="11"/>
      <c r="G1557" s="11"/>
      <c r="H1557" s="11"/>
      <c r="I1557" s="11"/>
      <c r="J1557" s="11"/>
      <c r="K1557" s="11"/>
      <c r="L1557" s="11"/>
      <c r="M1557" s="76"/>
      <c r="N1557" s="76"/>
    </row>
    <row r="1558">
      <c r="A1558" s="11"/>
      <c r="B1558" s="11"/>
      <c r="C1558" s="11"/>
      <c r="D1558" s="11"/>
      <c r="E1558" s="11"/>
      <c r="F1558" s="11"/>
      <c r="G1558" s="11"/>
      <c r="H1558" s="11"/>
      <c r="I1558" s="11"/>
      <c r="J1558" s="11"/>
      <c r="K1558" s="11"/>
      <c r="L1558" s="11"/>
      <c r="M1558" s="76"/>
      <c r="N1558" s="76"/>
    </row>
    <row r="1559">
      <c r="A1559" s="11"/>
      <c r="B1559" s="11"/>
      <c r="C1559" s="11"/>
      <c r="D1559" s="11"/>
      <c r="E1559" s="11"/>
      <c r="F1559" s="11"/>
      <c r="G1559" s="11"/>
      <c r="H1559" s="11"/>
      <c r="I1559" s="11"/>
      <c r="J1559" s="11"/>
      <c r="K1559" s="11"/>
      <c r="L1559" s="11"/>
      <c r="M1559" s="76"/>
      <c r="N1559" s="76"/>
    </row>
    <row r="1560">
      <c r="A1560" s="11"/>
      <c r="B1560" s="11"/>
      <c r="C1560" s="11"/>
      <c r="D1560" s="11"/>
      <c r="E1560" s="11"/>
      <c r="F1560" s="11"/>
      <c r="G1560" s="11"/>
      <c r="H1560" s="11"/>
      <c r="I1560" s="11"/>
      <c r="J1560" s="11"/>
      <c r="K1560" s="11"/>
      <c r="L1560" s="11"/>
      <c r="M1560" s="76"/>
      <c r="N1560" s="76"/>
    </row>
    <row r="1561">
      <c r="A1561" s="11"/>
      <c r="B1561" s="11"/>
      <c r="C1561" s="11"/>
      <c r="D1561" s="11"/>
      <c r="E1561" s="11"/>
      <c r="F1561" s="11"/>
      <c r="G1561" s="11"/>
      <c r="H1561" s="11"/>
      <c r="I1561" s="11"/>
      <c r="J1561" s="11"/>
      <c r="K1561" s="11"/>
      <c r="L1561" s="11"/>
      <c r="M1561" s="76"/>
      <c r="N1561" s="76"/>
    </row>
    <row r="1562">
      <c r="A1562" s="11"/>
      <c r="B1562" s="11"/>
      <c r="C1562" s="11"/>
      <c r="D1562" s="11"/>
      <c r="E1562" s="11"/>
      <c r="F1562" s="11"/>
      <c r="G1562" s="11"/>
      <c r="H1562" s="11"/>
      <c r="I1562" s="11"/>
      <c r="J1562" s="11"/>
      <c r="K1562" s="11"/>
      <c r="L1562" s="11"/>
      <c r="M1562" s="76"/>
      <c r="N1562" s="76"/>
    </row>
    <row r="1563">
      <c r="A1563" s="11"/>
      <c r="B1563" s="11"/>
      <c r="C1563" s="11"/>
      <c r="D1563" s="11"/>
      <c r="E1563" s="11"/>
      <c r="F1563" s="11"/>
      <c r="G1563" s="11"/>
      <c r="H1563" s="11"/>
      <c r="I1563" s="11"/>
      <c r="J1563" s="11"/>
      <c r="K1563" s="11"/>
      <c r="L1563" s="11"/>
      <c r="M1563" s="76"/>
      <c r="N1563" s="76"/>
    </row>
    <row r="1564">
      <c r="A1564" s="11"/>
      <c r="B1564" s="11"/>
      <c r="C1564" s="11"/>
      <c r="D1564" s="11"/>
      <c r="E1564" s="11"/>
      <c r="F1564" s="11"/>
      <c r="G1564" s="11"/>
      <c r="H1564" s="11"/>
      <c r="I1564" s="11"/>
      <c r="J1564" s="11"/>
      <c r="K1564" s="11"/>
      <c r="L1564" s="11"/>
      <c r="M1564" s="76"/>
      <c r="N1564" s="76"/>
    </row>
    <row r="1565">
      <c r="A1565" s="11"/>
      <c r="B1565" s="11"/>
      <c r="C1565" s="11"/>
      <c r="D1565" s="11"/>
      <c r="E1565" s="11"/>
      <c r="F1565" s="11"/>
      <c r="G1565" s="11"/>
      <c r="H1565" s="11"/>
      <c r="I1565" s="11"/>
      <c r="J1565" s="11"/>
      <c r="K1565" s="11"/>
      <c r="L1565" s="11"/>
      <c r="M1565" s="76"/>
      <c r="N1565" s="76"/>
    </row>
    <row r="1566">
      <c r="A1566" s="11"/>
      <c r="B1566" s="11"/>
      <c r="C1566" s="11"/>
      <c r="D1566" s="11"/>
      <c r="E1566" s="11"/>
      <c r="F1566" s="11"/>
      <c r="G1566" s="11"/>
      <c r="H1566" s="11"/>
      <c r="I1566" s="11"/>
      <c r="J1566" s="11"/>
      <c r="K1566" s="11"/>
      <c r="L1566" s="11"/>
      <c r="M1566" s="76"/>
      <c r="N1566" s="76"/>
    </row>
    <row r="1567">
      <c r="A1567" s="11"/>
      <c r="B1567" s="11"/>
      <c r="C1567" s="11"/>
      <c r="D1567" s="11"/>
      <c r="E1567" s="11"/>
      <c r="F1567" s="11"/>
      <c r="G1567" s="11"/>
      <c r="H1567" s="11"/>
      <c r="I1567" s="11"/>
      <c r="J1567" s="11"/>
      <c r="K1567" s="11"/>
      <c r="L1567" s="11"/>
      <c r="M1567" s="76"/>
      <c r="N1567" s="76"/>
    </row>
    <row r="1568">
      <c r="A1568" s="11"/>
      <c r="B1568" s="11"/>
      <c r="C1568" s="11"/>
      <c r="D1568" s="11"/>
      <c r="E1568" s="11"/>
      <c r="F1568" s="11"/>
      <c r="G1568" s="11"/>
      <c r="H1568" s="11"/>
      <c r="I1568" s="11"/>
      <c r="J1568" s="11"/>
      <c r="K1568" s="11"/>
      <c r="L1568" s="11"/>
      <c r="M1568" s="76"/>
      <c r="N1568" s="76"/>
    </row>
    <row r="1569">
      <c r="A1569" s="11"/>
      <c r="B1569" s="11"/>
      <c r="C1569" s="11"/>
      <c r="D1569" s="11"/>
      <c r="E1569" s="11"/>
      <c r="F1569" s="11"/>
      <c r="G1569" s="11"/>
      <c r="H1569" s="11"/>
      <c r="I1569" s="11"/>
      <c r="J1569" s="11"/>
      <c r="K1569" s="11"/>
      <c r="L1569" s="11"/>
      <c r="M1569" s="76"/>
      <c r="N1569" s="76"/>
    </row>
    <row r="1570">
      <c r="A1570" s="11"/>
      <c r="B1570" s="11"/>
      <c r="C1570" s="11"/>
      <c r="D1570" s="11"/>
      <c r="E1570" s="11"/>
      <c r="F1570" s="11"/>
      <c r="G1570" s="11"/>
      <c r="H1570" s="11"/>
      <c r="I1570" s="11"/>
      <c r="J1570" s="11"/>
      <c r="K1570" s="11"/>
      <c r="L1570" s="11"/>
      <c r="M1570" s="76"/>
      <c r="N1570" s="76"/>
    </row>
    <row r="1571">
      <c r="A1571" s="11"/>
      <c r="B1571" s="11"/>
      <c r="C1571" s="11"/>
      <c r="D1571" s="11"/>
      <c r="E1571" s="11"/>
      <c r="F1571" s="11"/>
      <c r="G1571" s="11"/>
      <c r="H1571" s="11"/>
      <c r="I1571" s="11"/>
      <c r="J1571" s="11"/>
      <c r="K1571" s="11"/>
      <c r="L1571" s="11"/>
      <c r="M1571" s="76"/>
      <c r="N1571" s="76"/>
    </row>
    <row r="1572">
      <c r="A1572" s="11"/>
      <c r="B1572" s="11"/>
      <c r="C1572" s="11"/>
      <c r="D1572" s="11"/>
      <c r="E1572" s="11"/>
      <c r="F1572" s="11"/>
      <c r="G1572" s="11"/>
      <c r="H1572" s="11"/>
      <c r="I1572" s="11"/>
      <c r="J1572" s="11"/>
      <c r="K1572" s="11"/>
      <c r="L1572" s="11"/>
      <c r="M1572" s="76"/>
      <c r="N1572" s="76"/>
    </row>
    <row r="1573">
      <c r="A1573" s="11"/>
      <c r="B1573" s="11"/>
      <c r="C1573" s="11"/>
      <c r="D1573" s="11"/>
      <c r="E1573" s="11"/>
      <c r="F1573" s="11"/>
      <c r="G1573" s="11"/>
      <c r="H1573" s="11"/>
      <c r="I1573" s="11"/>
      <c r="J1573" s="11"/>
      <c r="K1573" s="11"/>
      <c r="L1573" s="11"/>
      <c r="M1573" s="76"/>
      <c r="N1573" s="76"/>
    </row>
    <row r="1574">
      <c r="A1574" s="11"/>
      <c r="B1574" s="11"/>
      <c r="C1574" s="11"/>
      <c r="D1574" s="11"/>
      <c r="E1574" s="11"/>
      <c r="F1574" s="11"/>
      <c r="G1574" s="11"/>
      <c r="H1574" s="11"/>
      <c r="I1574" s="11"/>
      <c r="J1574" s="11"/>
      <c r="K1574" s="11"/>
      <c r="L1574" s="11"/>
      <c r="M1574" s="76"/>
      <c r="N1574" s="76"/>
    </row>
    <row r="1575">
      <c r="A1575" s="11"/>
      <c r="B1575" s="11"/>
      <c r="C1575" s="11"/>
      <c r="D1575" s="11"/>
      <c r="E1575" s="11"/>
      <c r="F1575" s="11"/>
      <c r="G1575" s="11"/>
      <c r="H1575" s="11"/>
      <c r="I1575" s="11"/>
      <c r="J1575" s="11"/>
      <c r="K1575" s="11"/>
      <c r="L1575" s="11"/>
      <c r="M1575" s="76"/>
      <c r="N1575" s="76"/>
    </row>
    <row r="1576">
      <c r="A1576" s="11"/>
      <c r="B1576" s="11"/>
      <c r="C1576" s="11"/>
      <c r="D1576" s="11"/>
      <c r="E1576" s="11"/>
      <c r="F1576" s="11"/>
      <c r="G1576" s="11"/>
      <c r="H1576" s="11"/>
      <c r="I1576" s="11"/>
      <c r="J1576" s="11"/>
      <c r="K1576" s="11"/>
      <c r="L1576" s="11"/>
      <c r="M1576" s="76"/>
      <c r="N1576" s="76"/>
    </row>
    <row r="1577">
      <c r="A1577" s="11"/>
      <c r="B1577" s="11"/>
      <c r="C1577" s="11"/>
      <c r="D1577" s="11"/>
      <c r="E1577" s="11"/>
      <c r="F1577" s="11"/>
      <c r="G1577" s="11"/>
      <c r="H1577" s="11"/>
      <c r="I1577" s="11"/>
      <c r="J1577" s="11"/>
      <c r="K1577" s="11"/>
      <c r="L1577" s="11"/>
      <c r="M1577" s="76"/>
      <c r="N1577" s="76"/>
    </row>
    <row r="1578">
      <c r="A1578" s="11"/>
      <c r="B1578" s="11"/>
      <c r="C1578" s="11"/>
      <c r="D1578" s="11"/>
      <c r="E1578" s="11"/>
      <c r="F1578" s="11"/>
      <c r="G1578" s="11"/>
      <c r="H1578" s="11"/>
      <c r="I1578" s="11"/>
      <c r="J1578" s="11"/>
      <c r="K1578" s="11"/>
      <c r="L1578" s="11"/>
      <c r="M1578" s="76"/>
      <c r="N1578" s="76"/>
    </row>
    <row r="1579">
      <c r="A1579" s="11"/>
      <c r="B1579" s="11"/>
      <c r="C1579" s="11"/>
      <c r="D1579" s="11"/>
      <c r="E1579" s="11"/>
      <c r="F1579" s="11"/>
      <c r="G1579" s="11"/>
      <c r="H1579" s="11"/>
      <c r="I1579" s="11"/>
      <c r="J1579" s="11"/>
      <c r="K1579" s="11"/>
      <c r="L1579" s="11"/>
      <c r="M1579" s="76"/>
      <c r="N1579" s="76"/>
    </row>
    <row r="1580">
      <c r="A1580" s="11"/>
      <c r="B1580" s="11"/>
      <c r="C1580" s="11"/>
      <c r="D1580" s="11"/>
      <c r="E1580" s="11"/>
      <c r="F1580" s="11"/>
      <c r="G1580" s="11"/>
      <c r="H1580" s="11"/>
      <c r="I1580" s="11"/>
      <c r="J1580" s="11"/>
      <c r="K1580" s="11"/>
      <c r="L1580" s="11"/>
      <c r="M1580" s="76"/>
      <c r="N1580" s="76"/>
    </row>
    <row r="1581">
      <c r="A1581" s="11"/>
      <c r="B1581" s="11"/>
      <c r="C1581" s="11"/>
      <c r="D1581" s="11"/>
      <c r="E1581" s="11"/>
      <c r="F1581" s="11"/>
      <c r="G1581" s="11"/>
      <c r="H1581" s="11"/>
      <c r="I1581" s="11"/>
      <c r="J1581" s="11"/>
      <c r="K1581" s="11"/>
      <c r="L1581" s="11"/>
      <c r="M1581" s="76"/>
      <c r="N1581" s="76"/>
    </row>
    <row r="1582">
      <c r="A1582" s="11"/>
      <c r="B1582" s="11"/>
      <c r="C1582" s="11"/>
      <c r="D1582" s="11"/>
      <c r="E1582" s="11"/>
      <c r="F1582" s="11"/>
      <c r="G1582" s="11"/>
      <c r="H1582" s="11"/>
      <c r="I1582" s="11"/>
      <c r="J1582" s="11"/>
      <c r="K1582" s="11"/>
      <c r="L1582" s="11"/>
      <c r="M1582" s="76"/>
      <c r="N1582" s="76"/>
    </row>
    <row r="1583">
      <c r="A1583" s="11"/>
      <c r="B1583" s="11"/>
      <c r="C1583" s="11"/>
      <c r="D1583" s="11"/>
      <c r="E1583" s="11"/>
      <c r="F1583" s="11"/>
      <c r="G1583" s="11"/>
      <c r="H1583" s="11"/>
      <c r="I1583" s="11"/>
      <c r="J1583" s="11"/>
      <c r="K1583" s="11"/>
      <c r="L1583" s="11"/>
      <c r="M1583" s="76"/>
      <c r="N1583" s="76"/>
    </row>
    <row r="1584">
      <c r="A1584" s="11"/>
      <c r="B1584" s="11"/>
      <c r="C1584" s="11"/>
      <c r="D1584" s="11"/>
      <c r="E1584" s="11"/>
      <c r="F1584" s="11"/>
      <c r="G1584" s="11"/>
      <c r="H1584" s="11"/>
      <c r="I1584" s="11"/>
      <c r="J1584" s="11"/>
      <c r="K1584" s="11"/>
      <c r="L1584" s="11"/>
      <c r="M1584" s="76"/>
      <c r="N1584" s="76"/>
    </row>
    <row r="1585">
      <c r="A1585" s="11"/>
      <c r="B1585" s="11"/>
      <c r="C1585" s="11"/>
      <c r="D1585" s="11"/>
      <c r="E1585" s="11"/>
      <c r="F1585" s="11"/>
      <c r="G1585" s="11"/>
      <c r="H1585" s="11"/>
      <c r="I1585" s="11"/>
      <c r="J1585" s="11"/>
      <c r="K1585" s="11"/>
      <c r="L1585" s="11"/>
      <c r="M1585" s="76"/>
      <c r="N1585" s="76"/>
    </row>
    <row r="1586">
      <c r="A1586" s="11"/>
      <c r="B1586" s="11"/>
      <c r="C1586" s="11"/>
      <c r="D1586" s="11"/>
      <c r="E1586" s="11"/>
      <c r="F1586" s="11"/>
      <c r="G1586" s="11"/>
      <c r="H1586" s="11"/>
      <c r="I1586" s="11"/>
      <c r="J1586" s="11"/>
      <c r="K1586" s="11"/>
      <c r="L1586" s="11"/>
      <c r="M1586" s="76"/>
      <c r="N1586" s="76"/>
    </row>
    <row r="1587">
      <c r="A1587" s="11"/>
      <c r="B1587" s="11"/>
      <c r="C1587" s="11"/>
      <c r="D1587" s="11"/>
      <c r="E1587" s="11"/>
      <c r="F1587" s="11"/>
      <c r="G1587" s="11"/>
      <c r="H1587" s="11"/>
      <c r="I1587" s="11"/>
      <c r="J1587" s="11"/>
      <c r="K1587" s="11"/>
      <c r="L1587" s="11"/>
      <c r="M1587" s="76"/>
      <c r="N1587" s="76"/>
    </row>
    <row r="1588">
      <c r="A1588" s="11"/>
      <c r="B1588" s="11"/>
      <c r="C1588" s="11"/>
      <c r="D1588" s="11"/>
      <c r="E1588" s="11"/>
      <c r="F1588" s="11"/>
      <c r="G1588" s="11"/>
      <c r="H1588" s="11"/>
      <c r="I1588" s="11"/>
      <c r="J1588" s="11"/>
      <c r="K1588" s="11"/>
      <c r="L1588" s="11"/>
      <c r="M1588" s="76"/>
      <c r="N1588" s="76"/>
    </row>
    <row r="1589">
      <c r="A1589" s="11"/>
      <c r="B1589" s="11"/>
      <c r="C1589" s="11"/>
      <c r="D1589" s="11"/>
      <c r="E1589" s="11"/>
      <c r="F1589" s="11"/>
      <c r="G1589" s="11"/>
      <c r="H1589" s="11"/>
      <c r="I1589" s="11"/>
      <c r="J1589" s="11"/>
      <c r="K1589" s="11"/>
      <c r="L1589" s="11"/>
      <c r="M1589" s="76"/>
      <c r="N1589" s="76"/>
    </row>
    <row r="1590">
      <c r="A1590" s="11"/>
      <c r="B1590" s="11"/>
      <c r="C1590" s="11"/>
      <c r="D1590" s="11"/>
      <c r="E1590" s="11"/>
      <c r="F1590" s="11"/>
      <c r="G1590" s="11"/>
      <c r="H1590" s="11"/>
      <c r="I1590" s="11"/>
      <c r="J1590" s="11"/>
      <c r="K1590" s="11"/>
      <c r="L1590" s="11"/>
      <c r="M1590" s="76"/>
      <c r="N1590" s="76"/>
    </row>
    <row r="1591">
      <c r="A1591" s="11"/>
      <c r="B1591" s="11"/>
      <c r="C1591" s="11"/>
      <c r="D1591" s="11"/>
      <c r="E1591" s="11"/>
      <c r="F1591" s="11"/>
      <c r="G1591" s="11"/>
      <c r="H1591" s="11"/>
      <c r="I1591" s="11"/>
      <c r="J1591" s="11"/>
      <c r="K1591" s="11"/>
      <c r="L1591" s="11"/>
      <c r="M1591" s="76"/>
      <c r="N1591" s="76"/>
    </row>
    <row r="1592">
      <c r="A1592" s="11"/>
      <c r="B1592" s="11"/>
      <c r="C1592" s="11"/>
      <c r="D1592" s="11"/>
      <c r="E1592" s="11"/>
      <c r="F1592" s="11"/>
      <c r="G1592" s="11"/>
      <c r="H1592" s="11"/>
      <c r="I1592" s="11"/>
      <c r="J1592" s="11"/>
      <c r="K1592" s="11"/>
      <c r="L1592" s="11"/>
      <c r="M1592" s="76"/>
      <c r="N1592" s="76"/>
    </row>
    <row r="1593">
      <c r="A1593" s="11"/>
      <c r="B1593" s="11"/>
      <c r="C1593" s="11"/>
      <c r="D1593" s="11"/>
      <c r="E1593" s="11"/>
      <c r="F1593" s="11"/>
      <c r="G1593" s="11"/>
      <c r="H1593" s="11"/>
      <c r="I1593" s="11"/>
      <c r="J1593" s="11"/>
      <c r="K1593" s="11"/>
      <c r="L1593" s="11"/>
      <c r="M1593" s="76"/>
      <c r="N1593" s="76"/>
    </row>
    <row r="1594">
      <c r="A1594" s="11"/>
      <c r="B1594" s="11"/>
      <c r="C1594" s="11"/>
      <c r="D1594" s="11"/>
      <c r="E1594" s="11"/>
      <c r="F1594" s="11"/>
      <c r="G1594" s="11"/>
      <c r="H1594" s="11"/>
      <c r="I1594" s="11"/>
      <c r="J1594" s="11"/>
      <c r="K1594" s="11"/>
      <c r="L1594" s="11"/>
      <c r="M1594" s="76"/>
      <c r="N1594" s="76"/>
    </row>
    <row r="1595">
      <c r="A1595" s="11"/>
      <c r="B1595" s="11"/>
      <c r="C1595" s="11"/>
      <c r="D1595" s="11"/>
      <c r="E1595" s="11"/>
      <c r="F1595" s="11"/>
      <c r="G1595" s="11"/>
      <c r="H1595" s="11"/>
      <c r="I1595" s="11"/>
      <c r="J1595" s="11"/>
      <c r="K1595" s="11"/>
      <c r="L1595" s="11"/>
      <c r="M1595" s="76"/>
      <c r="N1595" s="76"/>
    </row>
    <row r="1596">
      <c r="A1596" s="11"/>
      <c r="B1596" s="11"/>
      <c r="C1596" s="11"/>
      <c r="D1596" s="11"/>
      <c r="E1596" s="11"/>
      <c r="F1596" s="11"/>
      <c r="G1596" s="11"/>
      <c r="H1596" s="11"/>
      <c r="I1596" s="11"/>
      <c r="J1596" s="11"/>
      <c r="K1596" s="11"/>
      <c r="L1596" s="11"/>
      <c r="M1596" s="76"/>
      <c r="N1596" s="76"/>
    </row>
    <row r="1597">
      <c r="A1597" s="11"/>
      <c r="B1597" s="11"/>
      <c r="C1597" s="11"/>
      <c r="D1597" s="11"/>
      <c r="E1597" s="11"/>
      <c r="F1597" s="11"/>
      <c r="G1597" s="11"/>
      <c r="H1597" s="11"/>
      <c r="I1597" s="11"/>
      <c r="J1597" s="11"/>
      <c r="K1597" s="11"/>
      <c r="L1597" s="11"/>
      <c r="M1597" s="76"/>
      <c r="N1597" s="76"/>
    </row>
    <row r="1598">
      <c r="A1598" s="11"/>
      <c r="B1598" s="11"/>
      <c r="C1598" s="11"/>
      <c r="D1598" s="11"/>
      <c r="E1598" s="11"/>
      <c r="F1598" s="11"/>
      <c r="G1598" s="11"/>
      <c r="H1598" s="11"/>
      <c r="I1598" s="11"/>
      <c r="J1598" s="11"/>
      <c r="K1598" s="11"/>
      <c r="L1598" s="11"/>
      <c r="M1598" s="76"/>
      <c r="N1598" s="76"/>
    </row>
    <row r="1599">
      <c r="A1599" s="11"/>
      <c r="B1599" s="11"/>
      <c r="C1599" s="11"/>
      <c r="D1599" s="11"/>
      <c r="E1599" s="11"/>
      <c r="F1599" s="11"/>
      <c r="G1599" s="11"/>
      <c r="H1599" s="11"/>
      <c r="I1599" s="11"/>
      <c r="J1599" s="11"/>
      <c r="K1599" s="11"/>
      <c r="L1599" s="11"/>
      <c r="M1599" s="76"/>
      <c r="N1599" s="76"/>
    </row>
    <row r="1600">
      <c r="A1600" s="11"/>
      <c r="B1600" s="11"/>
      <c r="C1600" s="11"/>
      <c r="D1600" s="11"/>
      <c r="E1600" s="11"/>
      <c r="F1600" s="11"/>
      <c r="G1600" s="11"/>
      <c r="H1600" s="11"/>
      <c r="I1600" s="11"/>
      <c r="J1600" s="11"/>
      <c r="K1600" s="11"/>
      <c r="L1600" s="11"/>
      <c r="M1600" s="76"/>
      <c r="N1600" s="76"/>
    </row>
    <row r="1601">
      <c r="A1601" s="11"/>
      <c r="B1601" s="11"/>
      <c r="C1601" s="11"/>
      <c r="D1601" s="11"/>
      <c r="E1601" s="11"/>
      <c r="F1601" s="11"/>
      <c r="G1601" s="11"/>
      <c r="H1601" s="11"/>
      <c r="I1601" s="11"/>
      <c r="J1601" s="11"/>
      <c r="K1601" s="11"/>
      <c r="L1601" s="11"/>
      <c r="M1601" s="76"/>
      <c r="N1601" s="76"/>
    </row>
    <row r="1602">
      <c r="A1602" s="11"/>
      <c r="B1602" s="11"/>
      <c r="C1602" s="11"/>
      <c r="D1602" s="11"/>
      <c r="E1602" s="11"/>
      <c r="F1602" s="11"/>
      <c r="G1602" s="11"/>
      <c r="H1602" s="11"/>
      <c r="I1602" s="11"/>
      <c r="J1602" s="11"/>
      <c r="K1602" s="11"/>
      <c r="L1602" s="11"/>
      <c r="M1602" s="76"/>
      <c r="N1602" s="76"/>
    </row>
    <row r="1603">
      <c r="A1603" s="11"/>
      <c r="B1603" s="11"/>
      <c r="C1603" s="11"/>
      <c r="D1603" s="11"/>
      <c r="E1603" s="11"/>
      <c r="F1603" s="11"/>
      <c r="G1603" s="11"/>
      <c r="H1603" s="11"/>
      <c r="I1603" s="11"/>
      <c r="J1603" s="11"/>
      <c r="K1603" s="11"/>
      <c r="L1603" s="11"/>
      <c r="M1603" s="76"/>
      <c r="N1603" s="76"/>
    </row>
    <row r="1604">
      <c r="A1604" s="11"/>
      <c r="B1604" s="11"/>
      <c r="C1604" s="11"/>
      <c r="D1604" s="11"/>
      <c r="E1604" s="11"/>
      <c r="F1604" s="11"/>
      <c r="G1604" s="11"/>
      <c r="H1604" s="11"/>
      <c r="I1604" s="11"/>
      <c r="J1604" s="11"/>
      <c r="K1604" s="11"/>
      <c r="L1604" s="11"/>
      <c r="M1604" s="76"/>
      <c r="N1604" s="76"/>
    </row>
    <row r="1605">
      <c r="A1605" s="11"/>
      <c r="B1605" s="11"/>
      <c r="C1605" s="11"/>
      <c r="D1605" s="11"/>
      <c r="E1605" s="11"/>
      <c r="F1605" s="11"/>
      <c r="G1605" s="11"/>
      <c r="H1605" s="11"/>
      <c r="I1605" s="11"/>
      <c r="J1605" s="11"/>
      <c r="K1605" s="11"/>
      <c r="L1605" s="11"/>
      <c r="M1605" s="76"/>
      <c r="N1605" s="76"/>
    </row>
    <row r="1606">
      <c r="A1606" s="11"/>
      <c r="B1606" s="11"/>
      <c r="C1606" s="11"/>
      <c r="D1606" s="11"/>
      <c r="E1606" s="11"/>
      <c r="F1606" s="11"/>
      <c r="G1606" s="11"/>
      <c r="H1606" s="11"/>
      <c r="I1606" s="11"/>
      <c r="J1606" s="11"/>
      <c r="K1606" s="11"/>
      <c r="L1606" s="11"/>
      <c r="M1606" s="76"/>
      <c r="N1606" s="76"/>
    </row>
    <row r="1607">
      <c r="A1607" s="11"/>
      <c r="B1607" s="11"/>
      <c r="C1607" s="11"/>
      <c r="D1607" s="11"/>
      <c r="E1607" s="11"/>
      <c r="F1607" s="11"/>
      <c r="G1607" s="11"/>
      <c r="H1607" s="11"/>
      <c r="I1607" s="11"/>
      <c r="J1607" s="11"/>
      <c r="K1607" s="11"/>
      <c r="L1607" s="11"/>
      <c r="M1607" s="76"/>
      <c r="N1607" s="76"/>
    </row>
    <row r="1608">
      <c r="A1608" s="11"/>
      <c r="B1608" s="11"/>
      <c r="C1608" s="11"/>
      <c r="D1608" s="11"/>
      <c r="E1608" s="11"/>
      <c r="F1608" s="11"/>
      <c r="G1608" s="11"/>
      <c r="H1608" s="11"/>
      <c r="I1608" s="11"/>
      <c r="J1608" s="11"/>
      <c r="K1608" s="11"/>
      <c r="L1608" s="11"/>
      <c r="M1608" s="76"/>
      <c r="N1608" s="76"/>
    </row>
    <row r="1609">
      <c r="A1609" s="11"/>
      <c r="B1609" s="11"/>
      <c r="C1609" s="11"/>
      <c r="D1609" s="11"/>
      <c r="E1609" s="11"/>
      <c r="F1609" s="11"/>
      <c r="G1609" s="11"/>
      <c r="H1609" s="11"/>
      <c r="I1609" s="11"/>
      <c r="J1609" s="11"/>
      <c r="K1609" s="11"/>
      <c r="L1609" s="11"/>
      <c r="M1609" s="76"/>
      <c r="N1609" s="76"/>
    </row>
    <row r="1610">
      <c r="A1610" s="11"/>
      <c r="B1610" s="11"/>
      <c r="C1610" s="11"/>
      <c r="D1610" s="11"/>
      <c r="E1610" s="11"/>
      <c r="F1610" s="11"/>
      <c r="G1610" s="11"/>
      <c r="H1610" s="11"/>
      <c r="I1610" s="11"/>
      <c r="J1610" s="11"/>
      <c r="K1610" s="11"/>
      <c r="L1610" s="11"/>
      <c r="M1610" s="76"/>
      <c r="N1610" s="76"/>
    </row>
    <row r="1611">
      <c r="A1611" s="11"/>
      <c r="B1611" s="11"/>
      <c r="C1611" s="11"/>
      <c r="D1611" s="11"/>
      <c r="E1611" s="11"/>
      <c r="F1611" s="11"/>
      <c r="G1611" s="11"/>
      <c r="H1611" s="11"/>
      <c r="I1611" s="11"/>
      <c r="J1611" s="11"/>
      <c r="K1611" s="11"/>
      <c r="L1611" s="11"/>
      <c r="M1611" s="76"/>
      <c r="N1611" s="76"/>
    </row>
    <row r="1612">
      <c r="A1612" s="11"/>
      <c r="B1612" s="11"/>
      <c r="C1612" s="11"/>
      <c r="D1612" s="11"/>
      <c r="E1612" s="11"/>
      <c r="F1612" s="11"/>
      <c r="G1612" s="11"/>
      <c r="H1612" s="11"/>
      <c r="I1612" s="11"/>
      <c r="J1612" s="11"/>
      <c r="K1612" s="11"/>
      <c r="L1612" s="11"/>
      <c r="M1612" s="76"/>
      <c r="N1612" s="76"/>
    </row>
    <row r="1613">
      <c r="A1613" s="11"/>
      <c r="B1613" s="11"/>
      <c r="C1613" s="11"/>
      <c r="D1613" s="11"/>
      <c r="E1613" s="11"/>
      <c r="F1613" s="11"/>
      <c r="G1613" s="11"/>
      <c r="H1613" s="11"/>
      <c r="I1613" s="11"/>
      <c r="J1613" s="11"/>
      <c r="K1613" s="11"/>
      <c r="L1613" s="11"/>
      <c r="M1613" s="76"/>
      <c r="N1613" s="76"/>
    </row>
    <row r="1614">
      <c r="A1614" s="11"/>
      <c r="B1614" s="11"/>
      <c r="C1614" s="11"/>
      <c r="D1614" s="11"/>
      <c r="E1614" s="11"/>
      <c r="F1614" s="11"/>
      <c r="G1614" s="78"/>
      <c r="H1614" s="11"/>
      <c r="I1614" s="11"/>
      <c r="J1614" s="11"/>
      <c r="K1614" s="11"/>
      <c r="L1614" s="11"/>
      <c r="M1614" s="76"/>
      <c r="N1614" s="76"/>
    </row>
    <row r="1615">
      <c r="A1615" s="11"/>
      <c r="B1615" s="11"/>
      <c r="C1615" s="11"/>
      <c r="D1615" s="11"/>
      <c r="E1615" s="11"/>
      <c r="F1615" s="11"/>
      <c r="G1615" s="11"/>
      <c r="H1615" s="11"/>
      <c r="I1615" s="11"/>
      <c r="J1615" s="11"/>
      <c r="K1615" s="11"/>
      <c r="L1615" s="11"/>
      <c r="M1615" s="76"/>
      <c r="N1615" s="76"/>
    </row>
    <row r="1616">
      <c r="A1616" s="11"/>
      <c r="B1616" s="11"/>
      <c r="C1616" s="11"/>
      <c r="D1616" s="11"/>
      <c r="E1616" s="11"/>
      <c r="F1616" s="11"/>
      <c r="G1616" s="11"/>
      <c r="H1616" s="11"/>
      <c r="I1616" s="11"/>
      <c r="J1616" s="11"/>
      <c r="K1616" s="11"/>
      <c r="L1616" s="11"/>
      <c r="M1616" s="76"/>
      <c r="N1616" s="76"/>
    </row>
    <row r="1617">
      <c r="A1617" s="11"/>
      <c r="B1617" s="11"/>
      <c r="C1617" s="11"/>
      <c r="D1617" s="11"/>
      <c r="E1617" s="11"/>
      <c r="F1617" s="11"/>
      <c r="G1617" s="11"/>
      <c r="H1617" s="11"/>
      <c r="I1617" s="11"/>
      <c r="J1617" s="11"/>
      <c r="K1617" s="11"/>
      <c r="L1617" s="11"/>
      <c r="M1617" s="76"/>
      <c r="N1617" s="76"/>
    </row>
    <row r="1618">
      <c r="A1618" s="11"/>
      <c r="B1618" s="11"/>
      <c r="C1618" s="11"/>
      <c r="D1618" s="11"/>
      <c r="E1618" s="11"/>
      <c r="F1618" s="11"/>
      <c r="G1618" s="11"/>
      <c r="H1618" s="11"/>
      <c r="I1618" s="11"/>
      <c r="J1618" s="11"/>
      <c r="K1618" s="11"/>
      <c r="L1618" s="11"/>
      <c r="M1618" s="76"/>
      <c r="N1618" s="76"/>
    </row>
    <row r="1619">
      <c r="A1619" s="11"/>
      <c r="B1619" s="11"/>
      <c r="C1619" s="11"/>
      <c r="D1619" s="11"/>
      <c r="E1619" s="11"/>
      <c r="F1619" s="11"/>
      <c r="G1619" s="11"/>
      <c r="H1619" s="11"/>
      <c r="I1619" s="11"/>
      <c r="J1619" s="11"/>
      <c r="K1619" s="11"/>
      <c r="L1619" s="11"/>
      <c r="M1619" s="76"/>
      <c r="N1619" s="76"/>
    </row>
    <row r="1620">
      <c r="A1620" s="11"/>
      <c r="B1620" s="11"/>
      <c r="C1620" s="11"/>
      <c r="D1620" s="11"/>
      <c r="E1620" s="11"/>
      <c r="F1620" s="11"/>
      <c r="G1620" s="11"/>
      <c r="H1620" s="11"/>
      <c r="I1620" s="11"/>
      <c r="J1620" s="11"/>
      <c r="K1620" s="11"/>
      <c r="L1620" s="11"/>
      <c r="M1620" s="76"/>
      <c r="N1620" s="76"/>
    </row>
    <row r="1621">
      <c r="A1621" s="11"/>
      <c r="B1621" s="11"/>
      <c r="C1621" s="11"/>
      <c r="D1621" s="11"/>
      <c r="E1621" s="11"/>
      <c r="F1621" s="11"/>
      <c r="G1621" s="11"/>
      <c r="H1621" s="11"/>
      <c r="I1621" s="11"/>
      <c r="J1621" s="11"/>
      <c r="K1621" s="11"/>
      <c r="L1621" s="11"/>
      <c r="M1621" s="76"/>
      <c r="N1621" s="76"/>
    </row>
    <row r="1622">
      <c r="A1622" s="11"/>
      <c r="B1622" s="11"/>
      <c r="C1622" s="11"/>
      <c r="D1622" s="11"/>
      <c r="E1622" s="11"/>
      <c r="F1622" s="11"/>
      <c r="G1622" s="11"/>
      <c r="H1622" s="11"/>
      <c r="I1622" s="11"/>
      <c r="J1622" s="11"/>
      <c r="K1622" s="11"/>
      <c r="L1622" s="11"/>
      <c r="M1622" s="76"/>
      <c r="N1622" s="76"/>
    </row>
    <row r="1623">
      <c r="A1623" s="11"/>
      <c r="B1623" s="11"/>
      <c r="C1623" s="11"/>
      <c r="D1623" s="11"/>
      <c r="E1623" s="11"/>
      <c r="F1623" s="11"/>
      <c r="G1623" s="11"/>
      <c r="H1623" s="11"/>
      <c r="I1623" s="11"/>
      <c r="J1623" s="11"/>
      <c r="K1623" s="11"/>
      <c r="L1623" s="11"/>
      <c r="M1623" s="76"/>
      <c r="N1623" s="76"/>
    </row>
    <row r="1624">
      <c r="A1624" s="11"/>
      <c r="B1624" s="11"/>
      <c r="C1624" s="11"/>
      <c r="D1624" s="11"/>
      <c r="E1624" s="11"/>
      <c r="F1624" s="11"/>
      <c r="G1624" s="11"/>
      <c r="H1624" s="11"/>
      <c r="I1624" s="11"/>
      <c r="J1624" s="11"/>
      <c r="K1624" s="11"/>
      <c r="L1624" s="11"/>
      <c r="M1624" s="76"/>
      <c r="N1624" s="76"/>
    </row>
    <row r="1625">
      <c r="A1625" s="11"/>
      <c r="B1625" s="11"/>
      <c r="C1625" s="11"/>
      <c r="D1625" s="11"/>
      <c r="E1625" s="11"/>
      <c r="F1625" s="11"/>
      <c r="G1625" s="11"/>
      <c r="H1625" s="11"/>
      <c r="I1625" s="11"/>
      <c r="J1625" s="11"/>
      <c r="K1625" s="11"/>
      <c r="L1625" s="11"/>
      <c r="M1625" s="76"/>
      <c r="N1625" s="76"/>
    </row>
    <row r="1626">
      <c r="A1626" s="11"/>
      <c r="B1626" s="11"/>
      <c r="C1626" s="11"/>
      <c r="D1626" s="11"/>
      <c r="E1626" s="11"/>
      <c r="F1626" s="11"/>
      <c r="G1626" s="11"/>
      <c r="H1626" s="11"/>
      <c r="I1626" s="11"/>
      <c r="J1626" s="11"/>
      <c r="K1626" s="11"/>
      <c r="L1626" s="11"/>
      <c r="M1626" s="76"/>
      <c r="N1626" s="76"/>
    </row>
    <row r="1627">
      <c r="A1627" s="11"/>
      <c r="B1627" s="11"/>
      <c r="C1627" s="11"/>
      <c r="D1627" s="11"/>
      <c r="E1627" s="11"/>
      <c r="F1627" s="11"/>
      <c r="G1627" s="11"/>
      <c r="H1627" s="11"/>
      <c r="I1627" s="11"/>
      <c r="J1627" s="11"/>
      <c r="K1627" s="11"/>
      <c r="L1627" s="11"/>
      <c r="M1627" s="76"/>
      <c r="N1627" s="76"/>
    </row>
    <row r="1628">
      <c r="A1628" s="11"/>
      <c r="B1628" s="11"/>
      <c r="C1628" s="11"/>
      <c r="D1628" s="11"/>
      <c r="E1628" s="11"/>
      <c r="F1628" s="11"/>
      <c r="G1628" s="11"/>
      <c r="H1628" s="11"/>
      <c r="I1628" s="11"/>
      <c r="J1628" s="11"/>
      <c r="K1628" s="11"/>
      <c r="L1628" s="11"/>
      <c r="M1628" s="76"/>
      <c r="N1628" s="76"/>
    </row>
    <row r="1629">
      <c r="A1629" s="11"/>
      <c r="B1629" s="11"/>
      <c r="C1629" s="11"/>
      <c r="D1629" s="11"/>
      <c r="E1629" s="11"/>
      <c r="F1629" s="11"/>
      <c r="G1629" s="11"/>
      <c r="H1629" s="11"/>
      <c r="I1629" s="11"/>
      <c r="J1629" s="11"/>
      <c r="K1629" s="11"/>
      <c r="L1629" s="11"/>
      <c r="M1629" s="76"/>
      <c r="N1629" s="76"/>
    </row>
    <row r="1630">
      <c r="A1630" s="11"/>
      <c r="B1630" s="11"/>
      <c r="C1630" s="11"/>
      <c r="D1630" s="11"/>
      <c r="E1630" s="11"/>
      <c r="F1630" s="11"/>
      <c r="G1630" s="11"/>
      <c r="H1630" s="11"/>
      <c r="I1630" s="11"/>
      <c r="J1630" s="11"/>
      <c r="K1630" s="11"/>
      <c r="L1630" s="11"/>
      <c r="M1630" s="76"/>
      <c r="N1630" s="76"/>
    </row>
    <row r="1631">
      <c r="A1631" s="11"/>
      <c r="B1631" s="11"/>
      <c r="C1631" s="11"/>
      <c r="D1631" s="11"/>
      <c r="E1631" s="11"/>
      <c r="F1631" s="11"/>
      <c r="G1631" s="11"/>
      <c r="H1631" s="11"/>
      <c r="I1631" s="11"/>
      <c r="J1631" s="11"/>
      <c r="K1631" s="11"/>
      <c r="L1631" s="11"/>
      <c r="M1631" s="76"/>
      <c r="N1631" s="76"/>
    </row>
    <row r="1632">
      <c r="A1632" s="11"/>
      <c r="B1632" s="11"/>
      <c r="C1632" s="11"/>
      <c r="D1632" s="11"/>
      <c r="E1632" s="11"/>
      <c r="F1632" s="11"/>
      <c r="G1632" s="78"/>
      <c r="H1632" s="11"/>
      <c r="I1632" s="11"/>
      <c r="J1632" s="11"/>
      <c r="K1632" s="78"/>
      <c r="L1632" s="11"/>
      <c r="M1632" s="76"/>
      <c r="N1632" s="76"/>
    </row>
    <row r="1633">
      <c r="A1633" s="11"/>
      <c r="B1633" s="11"/>
      <c r="C1633" s="11"/>
      <c r="D1633" s="11"/>
      <c r="E1633" s="11"/>
      <c r="F1633" s="11"/>
      <c r="G1633" s="11"/>
      <c r="H1633" s="11"/>
      <c r="I1633" s="11"/>
      <c r="J1633" s="11"/>
      <c r="K1633" s="11"/>
      <c r="L1633" s="11"/>
      <c r="M1633" s="76"/>
      <c r="N1633" s="76"/>
    </row>
    <row r="1634">
      <c r="A1634" s="11"/>
      <c r="B1634" s="11"/>
      <c r="C1634" s="11"/>
      <c r="D1634" s="11"/>
      <c r="E1634" s="11"/>
      <c r="F1634" s="11"/>
      <c r="G1634" s="11"/>
      <c r="H1634" s="11"/>
      <c r="I1634" s="11"/>
      <c r="J1634" s="11"/>
      <c r="K1634" s="11"/>
      <c r="L1634" s="11"/>
      <c r="M1634" s="76"/>
      <c r="N1634" s="76"/>
    </row>
    <row r="1635">
      <c r="A1635" s="11"/>
      <c r="B1635" s="11"/>
      <c r="C1635" s="11"/>
      <c r="D1635" s="11"/>
      <c r="E1635" s="11"/>
      <c r="F1635" s="11"/>
      <c r="G1635" s="11"/>
      <c r="H1635" s="11"/>
      <c r="I1635" s="11"/>
      <c r="J1635" s="11"/>
      <c r="K1635" s="11"/>
      <c r="L1635" s="11"/>
      <c r="M1635" s="76"/>
      <c r="N1635" s="76"/>
    </row>
    <row r="1636">
      <c r="A1636" s="11"/>
      <c r="B1636" s="11"/>
      <c r="C1636" s="11"/>
      <c r="D1636" s="11"/>
      <c r="E1636" s="11"/>
      <c r="F1636" s="11"/>
      <c r="G1636" s="11"/>
      <c r="H1636" s="11"/>
      <c r="I1636" s="11"/>
      <c r="J1636" s="11"/>
      <c r="K1636" s="11"/>
      <c r="L1636" s="11"/>
      <c r="M1636" s="76"/>
      <c r="N1636" s="76"/>
    </row>
    <row r="1637">
      <c r="A1637" s="11"/>
      <c r="B1637" s="11"/>
      <c r="C1637" s="11"/>
      <c r="D1637" s="11"/>
      <c r="E1637" s="11"/>
      <c r="F1637" s="11"/>
      <c r="G1637" s="11"/>
      <c r="H1637" s="11"/>
      <c r="I1637" s="11"/>
      <c r="J1637" s="11"/>
      <c r="K1637" s="11"/>
      <c r="L1637" s="11"/>
      <c r="M1637" s="76"/>
      <c r="N1637" s="76"/>
    </row>
    <row r="1638">
      <c r="A1638" s="11"/>
      <c r="B1638" s="11"/>
      <c r="C1638" s="11"/>
      <c r="D1638" s="11"/>
      <c r="E1638" s="11"/>
      <c r="F1638" s="11"/>
      <c r="G1638" s="11"/>
      <c r="H1638" s="11"/>
      <c r="I1638" s="11"/>
      <c r="J1638" s="11"/>
      <c r="K1638" s="11"/>
      <c r="L1638" s="11"/>
      <c r="M1638" s="76"/>
      <c r="N1638" s="76"/>
    </row>
    <row r="1639">
      <c r="A1639" s="11"/>
      <c r="B1639" s="11"/>
      <c r="C1639" s="11"/>
      <c r="D1639" s="11"/>
      <c r="E1639" s="11"/>
      <c r="F1639" s="11"/>
      <c r="G1639" s="11"/>
      <c r="H1639" s="11"/>
      <c r="I1639" s="11"/>
      <c r="J1639" s="11"/>
      <c r="K1639" s="11"/>
      <c r="L1639" s="11"/>
      <c r="M1639" s="76"/>
      <c r="N1639" s="76"/>
    </row>
    <row r="1640">
      <c r="A1640" s="11"/>
      <c r="B1640" s="11"/>
      <c r="C1640" s="11"/>
      <c r="D1640" s="11"/>
      <c r="E1640" s="11"/>
      <c r="F1640" s="11"/>
      <c r="G1640" s="11"/>
      <c r="H1640" s="11"/>
      <c r="I1640" s="11"/>
      <c r="J1640" s="11"/>
      <c r="K1640" s="11"/>
      <c r="L1640" s="11"/>
      <c r="M1640" s="76"/>
      <c r="N1640" s="76"/>
    </row>
    <row r="1641">
      <c r="A1641" s="11"/>
      <c r="B1641" s="11"/>
      <c r="C1641" s="11"/>
      <c r="D1641" s="11"/>
      <c r="E1641" s="11"/>
      <c r="F1641" s="11"/>
      <c r="G1641" s="11"/>
      <c r="H1641" s="11"/>
      <c r="I1641" s="11"/>
      <c r="J1641" s="11"/>
      <c r="K1641" s="11"/>
      <c r="L1641" s="11"/>
      <c r="M1641" s="76"/>
      <c r="N1641" s="76"/>
    </row>
    <row r="1642">
      <c r="A1642" s="11"/>
      <c r="B1642" s="11"/>
      <c r="C1642" s="11"/>
      <c r="D1642" s="11"/>
      <c r="E1642" s="11"/>
      <c r="F1642" s="11"/>
      <c r="G1642" s="78"/>
      <c r="H1642" s="11"/>
      <c r="I1642" s="11"/>
      <c r="J1642" s="11"/>
      <c r="K1642" s="11"/>
      <c r="L1642" s="11"/>
      <c r="M1642" s="76"/>
      <c r="N1642" s="76"/>
    </row>
    <row r="1643">
      <c r="A1643" s="11"/>
      <c r="B1643" s="11"/>
      <c r="C1643" s="11"/>
      <c r="D1643" s="11"/>
      <c r="E1643" s="11"/>
      <c r="F1643" s="11"/>
      <c r="G1643" s="11"/>
      <c r="H1643" s="11"/>
      <c r="I1643" s="11"/>
      <c r="J1643" s="11"/>
      <c r="K1643" s="11"/>
      <c r="L1643" s="11"/>
      <c r="M1643" s="76"/>
      <c r="N1643" s="76"/>
    </row>
    <row r="1644">
      <c r="A1644" s="11"/>
      <c r="B1644" s="11"/>
      <c r="C1644" s="11"/>
      <c r="D1644" s="11"/>
      <c r="E1644" s="11"/>
      <c r="F1644" s="11"/>
      <c r="G1644" s="78"/>
      <c r="H1644" s="11"/>
      <c r="I1644" s="11"/>
      <c r="J1644" s="11"/>
      <c r="K1644" s="11"/>
      <c r="L1644" s="11"/>
      <c r="M1644" s="76"/>
      <c r="N1644" s="76"/>
    </row>
    <row r="1645">
      <c r="A1645" s="11"/>
      <c r="B1645" s="11"/>
      <c r="C1645" s="11"/>
      <c r="D1645" s="11"/>
      <c r="E1645" s="11"/>
      <c r="F1645" s="11"/>
      <c r="G1645" s="78"/>
      <c r="H1645" s="11"/>
      <c r="I1645" s="11"/>
      <c r="J1645" s="11"/>
      <c r="K1645" s="11"/>
      <c r="L1645" s="11"/>
      <c r="M1645" s="76"/>
      <c r="N1645" s="76"/>
    </row>
    <row r="1646">
      <c r="A1646" s="11"/>
      <c r="B1646" s="11"/>
      <c r="C1646" s="11"/>
      <c r="D1646" s="11"/>
      <c r="E1646" s="11"/>
      <c r="F1646" s="11"/>
      <c r="G1646" s="78"/>
      <c r="H1646" s="11"/>
      <c r="I1646" s="11"/>
      <c r="J1646" s="11"/>
      <c r="K1646" s="11"/>
      <c r="L1646" s="11"/>
      <c r="M1646" s="76"/>
      <c r="N1646" s="76"/>
    </row>
    <row r="1647">
      <c r="A1647" s="11"/>
      <c r="B1647" s="11"/>
      <c r="C1647" s="11"/>
      <c r="D1647" s="11"/>
      <c r="E1647" s="11"/>
      <c r="F1647" s="11"/>
      <c r="G1647" s="11"/>
      <c r="H1647" s="11"/>
      <c r="I1647" s="11"/>
      <c r="J1647" s="11"/>
      <c r="K1647" s="11"/>
      <c r="L1647" s="11"/>
      <c r="M1647" s="76"/>
      <c r="N1647" s="76"/>
    </row>
    <row r="1648">
      <c r="A1648" s="11"/>
      <c r="B1648" s="11"/>
      <c r="C1648" s="11"/>
      <c r="D1648" s="11"/>
      <c r="E1648" s="11"/>
      <c r="F1648" s="11"/>
      <c r="G1648" s="11"/>
      <c r="H1648" s="11"/>
      <c r="I1648" s="11"/>
      <c r="J1648" s="11"/>
      <c r="K1648" s="11"/>
      <c r="L1648" s="11"/>
      <c r="M1648" s="76"/>
      <c r="N1648" s="76"/>
    </row>
    <row r="1649">
      <c r="A1649" s="11"/>
      <c r="B1649" s="11"/>
      <c r="C1649" s="11"/>
      <c r="D1649" s="11"/>
      <c r="E1649" s="11"/>
      <c r="F1649" s="11"/>
      <c r="G1649" s="11"/>
      <c r="H1649" s="11"/>
      <c r="I1649" s="11"/>
      <c r="J1649" s="11"/>
      <c r="K1649" s="11"/>
      <c r="L1649" s="11"/>
      <c r="M1649" s="76"/>
      <c r="N1649" s="76"/>
    </row>
    <row r="1650">
      <c r="A1650" s="11"/>
      <c r="B1650" s="11"/>
      <c r="C1650" s="11"/>
      <c r="D1650" s="11"/>
      <c r="E1650" s="11"/>
      <c r="F1650" s="11"/>
      <c r="G1650" s="11"/>
      <c r="H1650" s="11"/>
      <c r="I1650" s="11"/>
      <c r="J1650" s="11"/>
      <c r="K1650" s="11"/>
      <c r="L1650" s="11"/>
      <c r="M1650" s="76"/>
      <c r="N1650" s="76"/>
    </row>
    <row r="1651">
      <c r="A1651" s="11"/>
      <c r="B1651" s="11"/>
      <c r="C1651" s="11"/>
      <c r="D1651" s="11"/>
      <c r="E1651" s="11"/>
      <c r="F1651" s="11"/>
      <c r="G1651" s="11"/>
      <c r="H1651" s="11"/>
      <c r="I1651" s="11"/>
      <c r="J1651" s="11"/>
      <c r="K1651" s="11"/>
      <c r="L1651" s="11"/>
      <c r="M1651" s="76"/>
      <c r="N1651" s="76"/>
    </row>
    <row r="1652">
      <c r="A1652" s="11"/>
      <c r="B1652" s="11"/>
      <c r="C1652" s="11"/>
      <c r="D1652" s="11"/>
      <c r="E1652" s="11"/>
      <c r="F1652" s="11"/>
      <c r="G1652" s="11"/>
      <c r="H1652" s="11"/>
      <c r="I1652" s="11"/>
      <c r="J1652" s="11"/>
      <c r="K1652" s="11"/>
      <c r="L1652" s="11"/>
      <c r="M1652" s="76"/>
      <c r="N1652" s="76"/>
    </row>
    <row r="1653">
      <c r="A1653" s="11"/>
      <c r="B1653" s="11"/>
      <c r="C1653" s="11"/>
      <c r="D1653" s="11"/>
      <c r="E1653" s="11"/>
      <c r="F1653" s="11"/>
      <c r="G1653" s="11"/>
      <c r="H1653" s="11"/>
      <c r="I1653" s="11"/>
      <c r="J1653" s="11"/>
      <c r="K1653" s="11"/>
      <c r="L1653" s="11"/>
      <c r="M1653" s="76"/>
      <c r="N1653" s="76"/>
    </row>
    <row r="1654">
      <c r="A1654" s="11"/>
      <c r="B1654" s="11"/>
      <c r="C1654" s="11"/>
      <c r="D1654" s="11"/>
      <c r="E1654" s="11"/>
      <c r="F1654" s="11"/>
      <c r="G1654" s="78"/>
      <c r="H1654" s="11"/>
      <c r="I1654" s="11"/>
      <c r="J1654" s="11"/>
      <c r="K1654" s="11"/>
      <c r="L1654" s="11"/>
      <c r="M1654" s="76"/>
      <c r="N1654" s="76"/>
    </row>
    <row r="1655">
      <c r="A1655" s="11"/>
      <c r="B1655" s="11"/>
      <c r="C1655" s="11"/>
      <c r="D1655" s="11"/>
      <c r="E1655" s="11"/>
      <c r="F1655" s="11"/>
      <c r="G1655" s="11"/>
      <c r="H1655" s="11"/>
      <c r="I1655" s="11"/>
      <c r="J1655" s="11"/>
      <c r="K1655" s="11"/>
      <c r="L1655" s="11"/>
      <c r="M1655" s="76"/>
      <c r="N1655" s="76"/>
    </row>
    <row r="1656">
      <c r="A1656" s="11"/>
      <c r="B1656" s="11"/>
      <c r="C1656" s="11"/>
      <c r="D1656" s="11"/>
      <c r="E1656" s="11"/>
      <c r="F1656" s="11"/>
      <c r="G1656" s="11"/>
      <c r="H1656" s="11"/>
      <c r="I1656" s="11"/>
      <c r="J1656" s="11"/>
      <c r="K1656" s="11"/>
      <c r="L1656" s="11"/>
      <c r="M1656" s="76"/>
      <c r="N1656" s="76"/>
    </row>
    <row r="1657">
      <c r="A1657" s="11"/>
      <c r="B1657" s="11"/>
      <c r="C1657" s="11"/>
      <c r="D1657" s="11"/>
      <c r="E1657" s="11"/>
      <c r="F1657" s="11"/>
      <c r="G1657" s="11"/>
      <c r="H1657" s="11"/>
      <c r="I1657" s="11"/>
      <c r="J1657" s="11"/>
      <c r="K1657" s="11"/>
      <c r="L1657" s="11"/>
      <c r="M1657" s="76"/>
      <c r="N1657" s="76"/>
    </row>
    <row r="1658">
      <c r="A1658" s="11"/>
      <c r="B1658" s="11"/>
      <c r="C1658" s="11"/>
      <c r="D1658" s="11"/>
      <c r="E1658" s="11"/>
      <c r="F1658" s="11"/>
      <c r="G1658" s="11"/>
      <c r="H1658" s="11"/>
      <c r="I1658" s="11"/>
      <c r="J1658" s="11"/>
      <c r="K1658" s="11"/>
      <c r="L1658" s="11"/>
      <c r="M1658" s="76"/>
      <c r="N1658" s="76"/>
    </row>
    <row r="1659">
      <c r="A1659" s="11"/>
      <c r="B1659" s="11"/>
      <c r="C1659" s="11"/>
      <c r="D1659" s="11"/>
      <c r="E1659" s="11"/>
      <c r="F1659" s="11"/>
      <c r="G1659" s="11"/>
      <c r="H1659" s="11"/>
      <c r="I1659" s="11"/>
      <c r="J1659" s="11"/>
      <c r="K1659" s="11"/>
      <c r="L1659" s="11"/>
      <c r="M1659" s="76"/>
      <c r="N1659" s="76"/>
    </row>
    <row r="1660">
      <c r="A1660" s="11"/>
      <c r="B1660" s="11"/>
      <c r="C1660" s="11"/>
      <c r="D1660" s="11"/>
      <c r="E1660" s="11"/>
      <c r="F1660" s="11"/>
      <c r="G1660" s="11"/>
      <c r="H1660" s="11"/>
      <c r="I1660" s="11"/>
      <c r="J1660" s="11"/>
      <c r="K1660" s="11"/>
      <c r="L1660" s="11"/>
      <c r="M1660" s="76"/>
      <c r="N1660" s="76"/>
    </row>
    <row r="1661">
      <c r="A1661" s="11"/>
      <c r="B1661" s="11"/>
      <c r="C1661" s="11"/>
      <c r="D1661" s="11"/>
      <c r="E1661" s="11"/>
      <c r="F1661" s="11"/>
      <c r="G1661" s="78"/>
      <c r="H1661" s="11"/>
      <c r="I1661" s="11"/>
      <c r="J1661" s="11"/>
      <c r="K1661" s="11"/>
      <c r="L1661" s="11"/>
      <c r="M1661" s="76"/>
      <c r="N1661" s="76"/>
    </row>
    <row r="1662">
      <c r="A1662" s="11"/>
      <c r="B1662" s="11"/>
      <c r="C1662" s="11"/>
      <c r="D1662" s="11"/>
      <c r="E1662" s="11"/>
      <c r="F1662" s="11"/>
      <c r="G1662" s="11"/>
      <c r="H1662" s="11"/>
      <c r="I1662" s="11"/>
      <c r="J1662" s="11"/>
      <c r="K1662" s="11"/>
      <c r="L1662" s="11"/>
      <c r="M1662" s="76"/>
      <c r="N1662" s="76"/>
    </row>
    <row r="1663">
      <c r="A1663" s="11"/>
      <c r="B1663" s="11"/>
      <c r="C1663" s="11"/>
      <c r="D1663" s="11"/>
      <c r="E1663" s="11"/>
      <c r="F1663" s="11"/>
      <c r="G1663" s="11"/>
      <c r="H1663" s="11"/>
      <c r="I1663" s="11"/>
      <c r="J1663" s="11"/>
      <c r="K1663" s="11"/>
      <c r="L1663" s="11"/>
      <c r="M1663" s="76"/>
      <c r="N1663" s="76"/>
    </row>
    <row r="1664">
      <c r="A1664" s="11"/>
      <c r="B1664" s="11"/>
      <c r="C1664" s="11"/>
      <c r="D1664" s="11"/>
      <c r="E1664" s="11"/>
      <c r="F1664" s="11"/>
      <c r="G1664" s="11"/>
      <c r="H1664" s="11"/>
      <c r="I1664" s="11"/>
      <c r="J1664" s="11"/>
      <c r="K1664" s="11"/>
      <c r="L1664" s="11"/>
      <c r="M1664" s="76"/>
      <c r="N1664" s="76"/>
    </row>
    <row r="1665">
      <c r="A1665" s="11"/>
      <c r="B1665" s="11"/>
      <c r="C1665" s="11"/>
      <c r="D1665" s="11"/>
      <c r="E1665" s="11"/>
      <c r="F1665" s="11"/>
      <c r="G1665" s="11"/>
      <c r="H1665" s="11"/>
      <c r="I1665" s="11"/>
      <c r="J1665" s="11"/>
      <c r="K1665" s="11"/>
      <c r="L1665" s="11"/>
      <c r="M1665" s="76"/>
      <c r="N1665" s="76"/>
    </row>
    <row r="1666">
      <c r="A1666" s="11"/>
      <c r="B1666" s="11"/>
      <c r="C1666" s="11"/>
      <c r="D1666" s="11"/>
      <c r="E1666" s="11"/>
      <c r="F1666" s="11"/>
      <c r="G1666" s="11"/>
      <c r="H1666" s="11"/>
      <c r="I1666" s="11"/>
      <c r="J1666" s="11"/>
      <c r="K1666" s="11"/>
      <c r="L1666" s="11"/>
      <c r="M1666" s="76"/>
      <c r="N1666" s="76"/>
    </row>
    <row r="1667">
      <c r="A1667" s="11"/>
      <c r="B1667" s="11"/>
      <c r="C1667" s="11"/>
      <c r="D1667" s="11"/>
      <c r="E1667" s="11"/>
      <c r="F1667" s="11"/>
      <c r="G1667" s="11"/>
      <c r="H1667" s="11"/>
      <c r="I1667" s="11"/>
      <c r="J1667" s="11"/>
      <c r="K1667" s="11"/>
      <c r="L1667" s="11"/>
      <c r="M1667" s="76"/>
      <c r="N1667" s="76"/>
    </row>
    <row r="1668">
      <c r="A1668" s="11"/>
      <c r="B1668" s="11"/>
      <c r="C1668" s="11"/>
      <c r="D1668" s="11"/>
      <c r="E1668" s="11"/>
      <c r="F1668" s="11"/>
      <c r="G1668" s="11"/>
      <c r="H1668" s="11"/>
      <c r="I1668" s="11"/>
      <c r="J1668" s="11"/>
      <c r="K1668" s="11"/>
      <c r="L1668" s="11"/>
      <c r="M1668" s="76"/>
      <c r="N1668" s="76"/>
    </row>
    <row r="1669">
      <c r="A1669" s="11"/>
      <c r="B1669" s="11"/>
      <c r="C1669" s="11"/>
      <c r="D1669" s="11"/>
      <c r="E1669" s="11"/>
      <c r="F1669" s="11"/>
      <c r="G1669" s="11"/>
      <c r="H1669" s="11"/>
      <c r="I1669" s="11"/>
      <c r="J1669" s="11"/>
      <c r="K1669" s="11"/>
      <c r="L1669" s="11"/>
      <c r="M1669" s="76"/>
      <c r="N1669" s="76"/>
    </row>
    <row r="1670">
      <c r="A1670" s="11"/>
      <c r="B1670" s="11"/>
      <c r="C1670" s="11"/>
      <c r="D1670" s="11"/>
      <c r="E1670" s="11"/>
      <c r="F1670" s="11"/>
      <c r="G1670" s="11"/>
      <c r="H1670" s="11"/>
      <c r="I1670" s="11"/>
      <c r="J1670" s="11"/>
      <c r="K1670" s="11"/>
      <c r="L1670" s="11"/>
      <c r="M1670" s="76"/>
      <c r="N1670" s="76"/>
    </row>
    <row r="1671">
      <c r="A1671" s="11"/>
      <c r="B1671" s="11"/>
      <c r="C1671" s="11"/>
      <c r="D1671" s="11"/>
      <c r="E1671" s="11"/>
      <c r="F1671" s="11"/>
      <c r="G1671" s="11"/>
      <c r="H1671" s="11"/>
      <c r="I1671" s="11"/>
      <c r="J1671" s="11"/>
      <c r="K1671" s="11"/>
      <c r="L1671" s="11"/>
      <c r="M1671" s="76"/>
      <c r="N1671" s="76"/>
    </row>
    <row r="1672">
      <c r="A1672" s="11"/>
      <c r="B1672" s="11"/>
      <c r="C1672" s="11"/>
      <c r="D1672" s="11"/>
      <c r="E1672" s="11"/>
      <c r="F1672" s="11"/>
      <c r="G1672" s="11"/>
      <c r="H1672" s="11"/>
      <c r="I1672" s="11"/>
      <c r="J1672" s="11"/>
      <c r="K1672" s="11"/>
      <c r="L1672" s="11"/>
      <c r="M1672" s="76"/>
      <c r="N1672" s="76"/>
    </row>
    <row r="1673">
      <c r="A1673" s="11"/>
      <c r="B1673" s="11"/>
      <c r="C1673" s="11"/>
      <c r="D1673" s="11"/>
      <c r="E1673" s="11"/>
      <c r="F1673" s="11"/>
      <c r="G1673" s="11"/>
      <c r="H1673" s="11"/>
      <c r="I1673" s="11"/>
      <c r="J1673" s="11"/>
      <c r="K1673" s="11"/>
      <c r="L1673" s="11"/>
      <c r="M1673" s="76"/>
      <c r="N1673" s="76"/>
    </row>
    <row r="1674">
      <c r="A1674" s="11"/>
      <c r="B1674" s="11"/>
      <c r="C1674" s="11"/>
      <c r="D1674" s="11"/>
      <c r="E1674" s="11"/>
      <c r="F1674" s="11"/>
      <c r="G1674" s="11"/>
      <c r="H1674" s="11"/>
      <c r="I1674" s="11"/>
      <c r="J1674" s="11"/>
      <c r="K1674" s="11"/>
      <c r="L1674" s="11"/>
      <c r="M1674" s="76"/>
      <c r="N1674" s="76"/>
    </row>
    <row r="1675">
      <c r="A1675" s="11"/>
      <c r="B1675" s="11"/>
      <c r="C1675" s="11"/>
      <c r="D1675" s="11"/>
      <c r="E1675" s="11"/>
      <c r="F1675" s="11"/>
      <c r="G1675" s="11"/>
      <c r="H1675" s="11"/>
      <c r="I1675" s="11"/>
      <c r="J1675" s="11"/>
      <c r="K1675" s="11"/>
      <c r="L1675" s="11"/>
      <c r="M1675" s="76"/>
      <c r="N1675" s="76"/>
    </row>
    <row r="1676">
      <c r="A1676" s="11"/>
      <c r="B1676" s="11"/>
      <c r="C1676" s="11"/>
      <c r="D1676" s="11"/>
      <c r="E1676" s="11"/>
      <c r="F1676" s="11"/>
      <c r="G1676" s="78"/>
      <c r="H1676" s="11"/>
      <c r="I1676" s="11"/>
      <c r="J1676" s="11"/>
      <c r="K1676" s="11"/>
      <c r="L1676" s="11"/>
      <c r="M1676" s="76"/>
      <c r="N1676" s="76"/>
    </row>
    <row r="1677">
      <c r="A1677" s="11"/>
      <c r="B1677" s="11"/>
      <c r="C1677" s="11"/>
      <c r="D1677" s="11"/>
      <c r="E1677" s="11"/>
      <c r="F1677" s="11"/>
      <c r="G1677" s="11"/>
      <c r="H1677" s="11"/>
      <c r="I1677" s="11"/>
      <c r="J1677" s="11"/>
      <c r="K1677" s="11"/>
      <c r="L1677" s="11"/>
      <c r="M1677" s="76"/>
      <c r="N1677" s="76"/>
    </row>
    <row r="1678">
      <c r="A1678" s="11"/>
      <c r="B1678" s="11"/>
      <c r="C1678" s="11"/>
      <c r="D1678" s="11"/>
      <c r="E1678" s="11"/>
      <c r="F1678" s="11"/>
      <c r="G1678" s="78"/>
      <c r="H1678" s="11"/>
      <c r="I1678" s="11"/>
      <c r="J1678" s="11"/>
      <c r="K1678" s="11"/>
      <c r="L1678" s="11"/>
      <c r="M1678" s="76"/>
      <c r="N1678" s="76"/>
    </row>
    <row r="1679">
      <c r="A1679" s="11"/>
      <c r="B1679" s="11"/>
      <c r="C1679" s="11"/>
      <c r="D1679" s="11"/>
      <c r="E1679" s="11"/>
      <c r="F1679" s="11"/>
      <c r="G1679" s="11"/>
      <c r="H1679" s="11"/>
      <c r="I1679" s="11"/>
      <c r="J1679" s="11"/>
      <c r="K1679" s="11"/>
      <c r="L1679" s="11"/>
      <c r="M1679" s="76"/>
      <c r="N1679" s="76"/>
    </row>
    <row r="1680">
      <c r="A1680" s="11"/>
      <c r="B1680" s="11"/>
      <c r="C1680" s="11"/>
      <c r="D1680" s="11"/>
      <c r="E1680" s="11"/>
      <c r="F1680" s="11"/>
      <c r="G1680" s="11"/>
      <c r="H1680" s="11"/>
      <c r="I1680" s="11"/>
      <c r="J1680" s="11"/>
      <c r="K1680" s="11"/>
      <c r="L1680" s="11"/>
      <c r="M1680" s="76"/>
      <c r="N1680" s="76"/>
    </row>
    <row r="1681">
      <c r="A1681" s="11"/>
      <c r="B1681" s="11"/>
      <c r="C1681" s="11"/>
      <c r="D1681" s="11"/>
      <c r="E1681" s="11"/>
      <c r="F1681" s="11"/>
      <c r="G1681" s="11"/>
      <c r="H1681" s="11"/>
      <c r="I1681" s="11"/>
      <c r="J1681" s="11"/>
      <c r="K1681" s="11"/>
      <c r="L1681" s="11"/>
      <c r="M1681" s="76"/>
      <c r="N1681" s="76"/>
    </row>
    <row r="1682">
      <c r="A1682" s="11"/>
      <c r="B1682" s="11"/>
      <c r="C1682" s="11"/>
      <c r="D1682" s="11"/>
      <c r="E1682" s="11"/>
      <c r="F1682" s="11"/>
      <c r="G1682" s="78"/>
      <c r="H1682" s="11"/>
      <c r="I1682" s="11"/>
      <c r="J1682" s="11"/>
      <c r="K1682" s="11"/>
      <c r="L1682" s="11"/>
      <c r="M1682" s="76"/>
      <c r="N1682" s="76"/>
    </row>
    <row r="1683">
      <c r="A1683" s="11"/>
      <c r="B1683" s="11"/>
      <c r="C1683" s="11"/>
      <c r="D1683" s="11"/>
      <c r="E1683" s="11"/>
      <c r="F1683" s="11"/>
      <c r="G1683" s="78"/>
      <c r="H1683" s="11"/>
      <c r="I1683" s="11"/>
      <c r="J1683" s="11"/>
      <c r="K1683" s="11"/>
      <c r="L1683" s="11"/>
      <c r="M1683" s="76"/>
      <c r="N1683" s="76"/>
    </row>
    <row r="1684">
      <c r="A1684" s="11"/>
      <c r="B1684" s="11"/>
      <c r="C1684" s="11"/>
      <c r="D1684" s="11"/>
      <c r="E1684" s="11"/>
      <c r="F1684" s="11"/>
      <c r="G1684" s="11"/>
      <c r="H1684" s="11"/>
      <c r="I1684" s="11"/>
      <c r="J1684" s="11"/>
      <c r="K1684" s="11"/>
      <c r="L1684" s="11"/>
      <c r="M1684" s="76"/>
      <c r="N1684" s="76"/>
    </row>
    <row r="1685">
      <c r="A1685" s="11"/>
      <c r="B1685" s="11"/>
      <c r="C1685" s="11"/>
      <c r="D1685" s="11"/>
      <c r="E1685" s="11"/>
      <c r="F1685" s="11"/>
      <c r="G1685" s="11"/>
      <c r="H1685" s="11"/>
      <c r="I1685" s="11"/>
      <c r="J1685" s="11"/>
      <c r="K1685" s="11"/>
      <c r="L1685" s="11"/>
      <c r="M1685" s="76"/>
      <c r="N1685" s="76"/>
    </row>
    <row r="1686">
      <c r="A1686" s="11"/>
      <c r="B1686" s="11"/>
      <c r="C1686" s="11"/>
      <c r="D1686" s="11"/>
      <c r="E1686" s="11"/>
      <c r="F1686" s="11"/>
      <c r="G1686" s="11"/>
      <c r="H1686" s="11"/>
      <c r="I1686" s="11"/>
      <c r="J1686" s="11"/>
      <c r="K1686" s="11"/>
      <c r="L1686" s="11"/>
      <c r="M1686" s="76"/>
      <c r="N1686" s="76"/>
    </row>
    <row r="1687">
      <c r="A1687" s="11"/>
      <c r="B1687" s="11"/>
      <c r="C1687" s="11"/>
      <c r="D1687" s="11"/>
      <c r="E1687" s="11"/>
      <c r="F1687" s="11"/>
      <c r="G1687" s="78"/>
      <c r="H1687" s="11"/>
      <c r="I1687" s="11"/>
      <c r="J1687" s="11"/>
      <c r="K1687" s="11"/>
      <c r="L1687" s="11"/>
      <c r="M1687" s="76"/>
      <c r="N1687" s="76"/>
    </row>
    <row r="1688">
      <c r="A1688" s="11"/>
      <c r="B1688" s="11"/>
      <c r="C1688" s="11"/>
      <c r="D1688" s="11"/>
      <c r="E1688" s="11"/>
      <c r="F1688" s="11"/>
      <c r="G1688" s="11"/>
      <c r="H1688" s="11"/>
      <c r="I1688" s="11"/>
      <c r="J1688" s="11"/>
      <c r="K1688" s="11"/>
      <c r="L1688" s="11"/>
      <c r="M1688" s="76"/>
      <c r="N1688" s="76"/>
    </row>
    <row r="1689">
      <c r="A1689" s="11"/>
      <c r="B1689" s="11"/>
      <c r="C1689" s="11"/>
      <c r="D1689" s="11"/>
      <c r="E1689" s="11"/>
      <c r="F1689" s="11"/>
      <c r="G1689" s="11"/>
      <c r="H1689" s="11"/>
      <c r="I1689" s="11"/>
      <c r="J1689" s="11"/>
      <c r="K1689" s="11"/>
      <c r="L1689" s="11"/>
      <c r="M1689" s="76"/>
      <c r="N1689" s="76"/>
    </row>
    <row r="1690">
      <c r="A1690" s="11"/>
      <c r="B1690" s="11"/>
      <c r="C1690" s="11"/>
      <c r="D1690" s="11"/>
      <c r="E1690" s="11"/>
      <c r="F1690" s="11"/>
      <c r="G1690" s="78"/>
      <c r="H1690" s="11"/>
      <c r="I1690" s="11"/>
      <c r="J1690" s="11"/>
      <c r="K1690" s="11"/>
      <c r="L1690" s="11"/>
      <c r="M1690" s="76"/>
      <c r="N1690" s="76"/>
    </row>
    <row r="1691">
      <c r="A1691" s="11"/>
      <c r="B1691" s="11"/>
      <c r="C1691" s="11"/>
      <c r="D1691" s="11"/>
      <c r="E1691" s="11"/>
      <c r="F1691" s="11"/>
      <c r="G1691" s="11"/>
      <c r="H1691" s="11"/>
      <c r="I1691" s="11"/>
      <c r="J1691" s="11"/>
      <c r="K1691" s="11"/>
      <c r="L1691" s="11"/>
      <c r="M1691" s="76"/>
      <c r="N1691" s="76"/>
    </row>
    <row r="1692">
      <c r="A1692" s="11"/>
      <c r="B1692" s="11"/>
      <c r="C1692" s="11"/>
      <c r="D1692" s="11"/>
      <c r="E1692" s="11"/>
      <c r="F1692" s="11"/>
      <c r="G1692" s="11"/>
      <c r="H1692" s="11"/>
      <c r="I1692" s="11"/>
      <c r="J1692" s="11"/>
      <c r="K1692" s="11"/>
      <c r="L1692" s="11"/>
      <c r="M1692" s="76"/>
      <c r="N1692" s="76"/>
    </row>
    <row r="1693">
      <c r="A1693" s="11"/>
      <c r="B1693" s="11"/>
      <c r="C1693" s="11"/>
      <c r="D1693" s="11"/>
      <c r="E1693" s="11"/>
      <c r="F1693" s="11"/>
      <c r="G1693" s="11"/>
      <c r="H1693" s="11"/>
      <c r="I1693" s="11"/>
      <c r="J1693" s="11"/>
      <c r="K1693" s="11"/>
      <c r="L1693" s="11"/>
      <c r="M1693" s="76"/>
      <c r="N1693" s="76"/>
    </row>
    <row r="1694">
      <c r="A1694" s="11"/>
      <c r="B1694" s="11"/>
      <c r="C1694" s="11"/>
      <c r="D1694" s="11"/>
      <c r="E1694" s="11"/>
      <c r="F1694" s="11"/>
      <c r="G1694" s="11"/>
      <c r="H1694" s="11"/>
      <c r="I1694" s="11"/>
      <c r="J1694" s="11"/>
      <c r="K1694" s="11"/>
      <c r="L1694" s="11"/>
      <c r="M1694" s="76"/>
      <c r="N1694" s="76"/>
    </row>
    <row r="1695">
      <c r="A1695" s="11"/>
      <c r="B1695" s="11"/>
      <c r="C1695" s="11"/>
      <c r="D1695" s="11"/>
      <c r="E1695" s="11"/>
      <c r="F1695" s="11"/>
      <c r="G1695" s="11"/>
      <c r="H1695" s="11"/>
      <c r="I1695" s="11"/>
      <c r="J1695" s="11"/>
      <c r="K1695" s="11"/>
      <c r="L1695" s="11"/>
      <c r="M1695" s="76"/>
      <c r="N1695" s="76"/>
    </row>
    <row r="1696">
      <c r="A1696" s="11"/>
      <c r="B1696" s="11"/>
      <c r="C1696" s="11"/>
      <c r="D1696" s="11"/>
      <c r="E1696" s="11"/>
      <c r="F1696" s="11"/>
      <c r="G1696" s="11"/>
      <c r="H1696" s="11"/>
      <c r="I1696" s="11"/>
      <c r="J1696" s="11"/>
      <c r="K1696" s="11"/>
      <c r="L1696" s="11"/>
      <c r="M1696" s="76"/>
      <c r="N1696" s="76"/>
    </row>
    <row r="1697">
      <c r="A1697" s="11"/>
      <c r="B1697" s="11"/>
      <c r="C1697" s="11"/>
      <c r="D1697" s="11"/>
      <c r="E1697" s="11"/>
      <c r="F1697" s="11"/>
      <c r="G1697" s="11"/>
      <c r="H1697" s="11"/>
      <c r="I1697" s="11"/>
      <c r="J1697" s="11"/>
      <c r="K1697" s="11"/>
      <c r="L1697" s="11"/>
      <c r="M1697" s="76"/>
      <c r="N1697" s="76"/>
    </row>
    <row r="1698">
      <c r="A1698" s="11"/>
      <c r="B1698" s="11"/>
      <c r="C1698" s="11"/>
      <c r="D1698" s="11"/>
      <c r="E1698" s="11"/>
      <c r="F1698" s="11"/>
      <c r="G1698" s="11"/>
      <c r="H1698" s="11"/>
      <c r="I1698" s="11"/>
      <c r="J1698" s="11"/>
      <c r="K1698" s="11"/>
      <c r="L1698" s="11"/>
      <c r="M1698" s="76"/>
      <c r="N1698" s="76"/>
    </row>
    <row r="1699">
      <c r="A1699" s="11"/>
      <c r="B1699" s="11"/>
      <c r="C1699" s="11"/>
      <c r="D1699" s="11"/>
      <c r="E1699" s="11"/>
      <c r="F1699" s="11"/>
      <c r="G1699" s="11"/>
      <c r="H1699" s="11"/>
      <c r="I1699" s="11"/>
      <c r="J1699" s="11"/>
      <c r="K1699" s="11"/>
      <c r="L1699" s="11"/>
      <c r="M1699" s="76"/>
      <c r="N1699" s="76"/>
    </row>
    <row r="1700">
      <c r="A1700" s="11"/>
      <c r="B1700" s="11"/>
      <c r="C1700" s="11"/>
      <c r="D1700" s="11"/>
      <c r="E1700" s="11"/>
      <c r="F1700" s="11"/>
      <c r="G1700" s="11"/>
      <c r="H1700" s="11"/>
      <c r="I1700" s="11"/>
      <c r="J1700" s="11"/>
      <c r="K1700" s="11"/>
      <c r="L1700" s="11"/>
      <c r="M1700" s="76"/>
      <c r="N1700" s="76"/>
    </row>
    <row r="1701">
      <c r="A1701" s="11"/>
      <c r="B1701" s="11"/>
      <c r="C1701" s="11"/>
      <c r="D1701" s="11"/>
      <c r="E1701" s="11"/>
      <c r="F1701" s="11"/>
      <c r="G1701" s="11"/>
      <c r="H1701" s="11"/>
      <c r="I1701" s="11"/>
      <c r="J1701" s="11"/>
      <c r="K1701" s="11"/>
      <c r="L1701" s="11"/>
      <c r="M1701" s="76"/>
      <c r="N1701" s="76"/>
    </row>
    <row r="1702">
      <c r="A1702" s="11"/>
      <c r="B1702" s="11"/>
      <c r="C1702" s="11"/>
      <c r="D1702" s="11"/>
      <c r="E1702" s="11"/>
      <c r="F1702" s="11"/>
      <c r="G1702" s="11"/>
      <c r="H1702" s="11"/>
      <c r="I1702" s="11"/>
      <c r="J1702" s="11"/>
      <c r="K1702" s="11"/>
      <c r="L1702" s="11"/>
      <c r="M1702" s="76"/>
      <c r="N1702" s="76"/>
    </row>
    <row r="1703">
      <c r="A1703" s="11"/>
      <c r="B1703" s="11"/>
      <c r="C1703" s="11"/>
      <c r="D1703" s="11"/>
      <c r="E1703" s="11"/>
      <c r="F1703" s="11"/>
      <c r="G1703" s="11"/>
      <c r="H1703" s="11"/>
      <c r="I1703" s="11"/>
      <c r="J1703" s="11"/>
      <c r="K1703" s="11"/>
      <c r="L1703" s="11"/>
      <c r="M1703" s="76"/>
      <c r="N1703" s="76"/>
    </row>
    <row r="1704">
      <c r="A1704" s="11"/>
      <c r="B1704" s="11"/>
      <c r="C1704" s="11"/>
      <c r="D1704" s="11"/>
      <c r="E1704" s="11"/>
      <c r="F1704" s="11"/>
      <c r="G1704" s="11"/>
      <c r="H1704" s="11"/>
      <c r="I1704" s="11"/>
      <c r="J1704" s="11"/>
      <c r="K1704" s="11"/>
      <c r="L1704" s="11"/>
      <c r="M1704" s="76"/>
      <c r="N1704" s="76"/>
    </row>
    <row r="1705">
      <c r="A1705" s="11"/>
      <c r="B1705" s="11"/>
      <c r="C1705" s="11"/>
      <c r="D1705" s="11"/>
      <c r="E1705" s="11"/>
      <c r="F1705" s="11"/>
      <c r="G1705" s="11"/>
      <c r="H1705" s="11"/>
      <c r="I1705" s="11"/>
      <c r="J1705" s="11"/>
      <c r="K1705" s="11"/>
      <c r="L1705" s="11"/>
      <c r="M1705" s="76"/>
      <c r="N1705" s="76"/>
    </row>
    <row r="1706">
      <c r="A1706" s="11"/>
      <c r="B1706" s="11"/>
      <c r="C1706" s="11"/>
      <c r="D1706" s="11"/>
      <c r="E1706" s="11"/>
      <c r="F1706" s="11"/>
      <c r="G1706" s="11"/>
      <c r="H1706" s="11"/>
      <c r="I1706" s="11"/>
      <c r="J1706" s="11"/>
      <c r="K1706" s="11"/>
      <c r="L1706" s="11"/>
      <c r="M1706" s="76"/>
      <c r="N1706" s="76"/>
    </row>
    <row r="1707">
      <c r="A1707" s="11"/>
      <c r="B1707" s="11"/>
      <c r="C1707" s="11"/>
      <c r="D1707" s="11"/>
      <c r="E1707" s="11"/>
      <c r="F1707" s="11"/>
      <c r="G1707" s="11"/>
      <c r="H1707" s="11"/>
      <c r="I1707" s="11"/>
      <c r="J1707" s="11"/>
      <c r="K1707" s="11"/>
      <c r="L1707" s="11"/>
      <c r="M1707" s="76"/>
      <c r="N1707" s="76"/>
    </row>
    <row r="1708">
      <c r="A1708" s="11"/>
      <c r="B1708" s="11"/>
      <c r="C1708" s="11"/>
      <c r="D1708" s="11"/>
      <c r="E1708" s="11"/>
      <c r="F1708" s="11"/>
      <c r="G1708" s="78"/>
      <c r="H1708" s="11"/>
      <c r="I1708" s="11"/>
      <c r="J1708" s="11"/>
      <c r="K1708" s="11"/>
      <c r="L1708" s="11"/>
      <c r="M1708" s="76"/>
      <c r="N1708" s="76"/>
    </row>
    <row r="1709">
      <c r="A1709" s="11"/>
      <c r="B1709" s="11"/>
      <c r="C1709" s="11"/>
      <c r="D1709" s="11"/>
      <c r="E1709" s="11"/>
      <c r="F1709" s="11"/>
      <c r="G1709" s="11"/>
      <c r="H1709" s="11"/>
      <c r="I1709" s="11"/>
      <c r="J1709" s="11"/>
      <c r="K1709" s="11"/>
      <c r="L1709" s="11"/>
      <c r="M1709" s="76"/>
      <c r="N1709" s="76"/>
    </row>
    <row r="1710">
      <c r="A1710" s="11"/>
      <c r="B1710" s="11"/>
      <c r="C1710" s="11"/>
      <c r="D1710" s="11"/>
      <c r="E1710" s="11"/>
      <c r="F1710" s="11"/>
      <c r="G1710" s="11"/>
      <c r="H1710" s="11"/>
      <c r="I1710" s="11"/>
      <c r="J1710" s="11"/>
      <c r="K1710" s="11"/>
      <c r="L1710" s="11"/>
      <c r="M1710" s="76"/>
      <c r="N1710" s="76"/>
    </row>
    <row r="1711">
      <c r="A1711" s="11"/>
      <c r="B1711" s="11"/>
      <c r="C1711" s="11"/>
      <c r="D1711" s="11"/>
      <c r="E1711" s="11"/>
      <c r="F1711" s="11"/>
      <c r="G1711" s="11"/>
      <c r="H1711" s="11"/>
      <c r="I1711" s="11"/>
      <c r="J1711" s="11"/>
      <c r="K1711" s="11"/>
      <c r="L1711" s="11"/>
      <c r="M1711" s="76"/>
      <c r="N1711" s="76"/>
    </row>
    <row r="1712">
      <c r="A1712" s="11"/>
      <c r="B1712" s="11"/>
      <c r="C1712" s="11"/>
      <c r="D1712" s="11"/>
      <c r="E1712" s="11"/>
      <c r="F1712" s="11"/>
      <c r="G1712" s="11"/>
      <c r="H1712" s="11"/>
      <c r="I1712" s="11"/>
      <c r="J1712" s="11"/>
      <c r="K1712" s="11"/>
      <c r="L1712" s="11"/>
      <c r="M1712" s="76"/>
      <c r="N1712" s="76"/>
    </row>
    <row r="1713">
      <c r="A1713" s="11"/>
      <c r="B1713" s="11"/>
      <c r="C1713" s="11"/>
      <c r="D1713" s="11"/>
      <c r="E1713" s="11"/>
      <c r="F1713" s="11"/>
      <c r="G1713" s="11"/>
      <c r="H1713" s="11"/>
      <c r="I1713" s="11"/>
      <c r="J1713" s="11"/>
      <c r="K1713" s="11"/>
      <c r="L1713" s="11"/>
      <c r="M1713" s="76"/>
      <c r="N1713" s="76"/>
    </row>
    <row r="1714">
      <c r="A1714" s="11"/>
      <c r="B1714" s="11"/>
      <c r="C1714" s="11"/>
      <c r="D1714" s="11"/>
      <c r="E1714" s="11"/>
      <c r="F1714" s="11"/>
      <c r="G1714" s="11"/>
      <c r="H1714" s="11"/>
      <c r="I1714" s="11"/>
      <c r="J1714" s="11"/>
      <c r="K1714" s="11"/>
      <c r="L1714" s="11"/>
      <c r="M1714" s="76"/>
      <c r="N1714" s="76"/>
    </row>
    <row r="1715">
      <c r="A1715" s="11"/>
      <c r="B1715" s="11"/>
      <c r="C1715" s="11"/>
      <c r="D1715" s="11"/>
      <c r="E1715" s="11"/>
      <c r="F1715" s="11"/>
      <c r="G1715" s="11"/>
      <c r="H1715" s="11"/>
      <c r="I1715" s="11"/>
      <c r="J1715" s="11"/>
      <c r="K1715" s="11"/>
      <c r="L1715" s="11"/>
      <c r="M1715" s="76"/>
      <c r="N1715" s="76"/>
    </row>
    <row r="1716">
      <c r="A1716" s="11"/>
      <c r="B1716" s="11"/>
      <c r="C1716" s="11"/>
      <c r="D1716" s="11"/>
      <c r="E1716" s="11"/>
      <c r="F1716" s="11"/>
      <c r="G1716" s="11"/>
      <c r="H1716" s="11"/>
      <c r="I1716" s="11"/>
      <c r="J1716" s="11"/>
      <c r="K1716" s="11"/>
      <c r="L1716" s="11"/>
      <c r="M1716" s="76"/>
      <c r="N1716" s="76"/>
    </row>
    <row r="1717">
      <c r="A1717" s="11"/>
      <c r="B1717" s="11"/>
      <c r="C1717" s="11"/>
      <c r="D1717" s="11"/>
      <c r="E1717" s="11"/>
      <c r="F1717" s="11"/>
      <c r="G1717" s="11"/>
      <c r="H1717" s="11"/>
      <c r="I1717" s="11"/>
      <c r="J1717" s="11"/>
      <c r="K1717" s="11"/>
      <c r="L1717" s="11"/>
      <c r="M1717" s="76"/>
      <c r="N1717" s="76"/>
    </row>
    <row r="1718">
      <c r="A1718" s="11"/>
      <c r="B1718" s="11"/>
      <c r="C1718" s="11"/>
      <c r="D1718" s="11"/>
      <c r="E1718" s="11"/>
      <c r="F1718" s="11"/>
      <c r="G1718" s="11"/>
      <c r="H1718" s="11"/>
      <c r="I1718" s="11"/>
      <c r="J1718" s="11"/>
      <c r="K1718" s="11"/>
      <c r="L1718" s="11"/>
      <c r="M1718" s="76"/>
      <c r="N1718" s="76"/>
    </row>
    <row r="1719">
      <c r="A1719" s="11"/>
      <c r="B1719" s="11"/>
      <c r="C1719" s="11"/>
      <c r="D1719" s="11"/>
      <c r="E1719" s="11"/>
      <c r="F1719" s="11"/>
      <c r="G1719" s="78"/>
      <c r="H1719" s="11"/>
      <c r="I1719" s="11"/>
      <c r="J1719" s="11"/>
      <c r="K1719" s="11"/>
      <c r="L1719" s="11"/>
      <c r="M1719" s="76"/>
      <c r="N1719" s="76"/>
    </row>
    <row r="1720">
      <c r="A1720" s="11"/>
      <c r="B1720" s="11"/>
      <c r="C1720" s="11"/>
      <c r="D1720" s="11"/>
      <c r="E1720" s="11"/>
      <c r="F1720" s="11"/>
      <c r="G1720" s="11"/>
      <c r="H1720" s="11"/>
      <c r="I1720" s="11"/>
      <c r="J1720" s="11"/>
      <c r="K1720" s="11"/>
      <c r="L1720" s="11"/>
      <c r="M1720" s="76"/>
      <c r="N1720" s="76"/>
    </row>
    <row r="1721">
      <c r="A1721" s="11"/>
      <c r="B1721" s="11"/>
      <c r="C1721" s="11"/>
      <c r="D1721" s="11"/>
      <c r="E1721" s="11"/>
      <c r="F1721" s="11"/>
      <c r="G1721" s="11"/>
      <c r="H1721" s="11"/>
      <c r="I1721" s="11"/>
      <c r="J1721" s="11"/>
      <c r="K1721" s="11"/>
      <c r="L1721" s="11"/>
      <c r="M1721" s="76"/>
      <c r="N1721" s="76"/>
    </row>
    <row r="1722">
      <c r="A1722" s="11"/>
      <c r="B1722" s="11"/>
      <c r="C1722" s="11"/>
      <c r="D1722" s="11"/>
      <c r="E1722" s="11"/>
      <c r="F1722" s="11"/>
      <c r="G1722" s="78"/>
      <c r="H1722" s="11"/>
      <c r="I1722" s="11"/>
      <c r="J1722" s="11"/>
      <c r="K1722" s="11"/>
      <c r="L1722" s="11"/>
      <c r="M1722" s="76"/>
      <c r="N1722" s="76"/>
    </row>
    <row r="1723">
      <c r="A1723" s="11"/>
      <c r="B1723" s="11"/>
      <c r="C1723" s="11"/>
      <c r="D1723" s="11"/>
      <c r="E1723" s="11"/>
      <c r="F1723" s="11"/>
      <c r="G1723" s="11"/>
      <c r="H1723" s="11"/>
      <c r="I1723" s="11"/>
      <c r="J1723" s="11"/>
      <c r="K1723" s="11"/>
      <c r="L1723" s="11"/>
      <c r="M1723" s="76"/>
      <c r="N1723" s="76"/>
    </row>
    <row r="1724">
      <c r="A1724" s="11"/>
      <c r="B1724" s="11"/>
      <c r="C1724" s="11"/>
      <c r="D1724" s="11"/>
      <c r="E1724" s="11"/>
      <c r="F1724" s="11"/>
      <c r="G1724" s="11"/>
      <c r="H1724" s="11"/>
      <c r="I1724" s="11"/>
      <c r="J1724" s="11"/>
      <c r="K1724" s="11"/>
      <c r="L1724" s="11"/>
      <c r="M1724" s="76"/>
      <c r="N1724" s="76"/>
    </row>
    <row r="1725">
      <c r="A1725" s="11"/>
      <c r="B1725" s="11"/>
      <c r="C1725" s="11"/>
      <c r="D1725" s="11"/>
      <c r="E1725" s="11"/>
      <c r="F1725" s="11"/>
      <c r="G1725" s="11"/>
      <c r="H1725" s="11"/>
      <c r="I1725" s="11"/>
      <c r="J1725" s="11"/>
      <c r="K1725" s="11"/>
      <c r="L1725" s="11"/>
      <c r="M1725" s="76"/>
      <c r="N1725" s="76"/>
    </row>
    <row r="1726">
      <c r="A1726" s="11"/>
      <c r="B1726" s="11"/>
      <c r="C1726" s="11"/>
      <c r="D1726" s="11"/>
      <c r="E1726" s="11"/>
      <c r="F1726" s="11"/>
      <c r="G1726" s="11"/>
      <c r="H1726" s="11"/>
      <c r="I1726" s="11"/>
      <c r="J1726" s="11"/>
      <c r="K1726" s="11"/>
      <c r="L1726" s="11"/>
      <c r="M1726" s="76"/>
      <c r="N1726" s="76"/>
    </row>
    <row r="1727">
      <c r="A1727" s="11"/>
      <c r="B1727" s="11"/>
      <c r="C1727" s="11"/>
      <c r="D1727" s="11"/>
      <c r="E1727" s="11"/>
      <c r="F1727" s="11"/>
      <c r="G1727" s="78"/>
      <c r="H1727" s="11"/>
      <c r="I1727" s="11"/>
      <c r="J1727" s="11"/>
      <c r="K1727" s="11"/>
      <c r="L1727" s="11"/>
      <c r="M1727" s="76"/>
      <c r="N1727" s="76"/>
    </row>
    <row r="1728">
      <c r="A1728" s="11"/>
      <c r="B1728" s="11"/>
      <c r="C1728" s="11"/>
      <c r="D1728" s="11"/>
      <c r="E1728" s="11"/>
      <c r="F1728" s="11"/>
      <c r="G1728" s="11"/>
      <c r="H1728" s="11"/>
      <c r="I1728" s="11"/>
      <c r="J1728" s="11"/>
      <c r="K1728" s="11"/>
      <c r="L1728" s="11"/>
      <c r="M1728" s="76"/>
      <c r="N1728" s="76"/>
    </row>
    <row r="1729">
      <c r="A1729" s="11"/>
      <c r="B1729" s="11"/>
      <c r="C1729" s="11"/>
      <c r="D1729" s="11"/>
      <c r="E1729" s="11"/>
      <c r="F1729" s="11"/>
      <c r="G1729" s="78"/>
      <c r="H1729" s="11"/>
      <c r="I1729" s="11"/>
      <c r="J1729" s="11"/>
      <c r="K1729" s="11"/>
      <c r="L1729" s="11"/>
      <c r="M1729" s="76"/>
      <c r="N1729" s="76"/>
    </row>
    <row r="1730">
      <c r="A1730" s="11"/>
      <c r="B1730" s="11"/>
      <c r="C1730" s="11"/>
      <c r="D1730" s="11"/>
      <c r="E1730" s="11"/>
      <c r="F1730" s="11"/>
      <c r="G1730" s="78"/>
      <c r="H1730" s="11"/>
      <c r="I1730" s="11"/>
      <c r="J1730" s="11"/>
      <c r="K1730" s="11"/>
      <c r="L1730" s="11"/>
      <c r="M1730" s="76"/>
      <c r="N1730" s="76"/>
    </row>
    <row r="1731">
      <c r="A1731" s="11"/>
      <c r="B1731" s="11"/>
      <c r="C1731" s="11"/>
      <c r="D1731" s="11"/>
      <c r="E1731" s="11"/>
      <c r="F1731" s="11"/>
      <c r="G1731" s="11"/>
      <c r="H1731" s="11"/>
      <c r="I1731" s="11"/>
      <c r="J1731" s="11"/>
      <c r="K1731" s="11"/>
      <c r="L1731" s="11"/>
      <c r="M1731" s="76"/>
      <c r="N1731" s="76"/>
    </row>
    <row r="1732">
      <c r="A1732" s="11"/>
      <c r="B1732" s="11"/>
      <c r="C1732" s="11"/>
      <c r="D1732" s="11"/>
      <c r="E1732" s="11"/>
      <c r="F1732" s="11"/>
      <c r="G1732" s="11"/>
      <c r="H1732" s="11"/>
      <c r="I1732" s="11"/>
      <c r="J1732" s="11"/>
      <c r="K1732" s="11"/>
      <c r="L1732" s="11"/>
      <c r="M1732" s="76"/>
      <c r="N1732" s="76"/>
    </row>
    <row r="1733">
      <c r="A1733" s="11"/>
      <c r="B1733" s="11"/>
      <c r="C1733" s="11"/>
      <c r="D1733" s="11"/>
      <c r="E1733" s="11"/>
      <c r="F1733" s="11"/>
      <c r="G1733" s="11"/>
      <c r="H1733" s="11"/>
      <c r="I1733" s="11"/>
      <c r="J1733" s="11"/>
      <c r="K1733" s="11"/>
      <c r="L1733" s="11"/>
      <c r="M1733" s="76"/>
      <c r="N1733" s="76"/>
    </row>
    <row r="1734">
      <c r="A1734" s="11"/>
      <c r="B1734" s="11"/>
      <c r="C1734" s="11"/>
      <c r="D1734" s="11"/>
      <c r="E1734" s="11"/>
      <c r="F1734" s="11"/>
      <c r="G1734" s="11"/>
      <c r="H1734" s="11"/>
      <c r="I1734" s="11"/>
      <c r="J1734" s="11"/>
      <c r="K1734" s="11"/>
      <c r="L1734" s="11"/>
      <c r="M1734" s="76"/>
      <c r="N1734" s="76"/>
    </row>
    <row r="1735">
      <c r="A1735" s="11"/>
      <c r="B1735" s="11"/>
      <c r="C1735" s="11"/>
      <c r="D1735" s="11"/>
      <c r="E1735" s="11"/>
      <c r="F1735" s="11"/>
      <c r="G1735" s="11"/>
      <c r="H1735" s="11"/>
      <c r="I1735" s="11"/>
      <c r="J1735" s="11"/>
      <c r="K1735" s="11"/>
      <c r="L1735" s="11"/>
      <c r="M1735" s="76"/>
      <c r="N1735" s="76"/>
    </row>
    <row r="1736">
      <c r="A1736" s="11"/>
      <c r="B1736" s="11"/>
      <c r="C1736" s="11"/>
      <c r="D1736" s="11"/>
      <c r="E1736" s="11"/>
      <c r="F1736" s="11"/>
      <c r="G1736" s="11"/>
      <c r="H1736" s="11"/>
      <c r="I1736" s="11"/>
      <c r="J1736" s="11"/>
      <c r="K1736" s="11"/>
      <c r="L1736" s="11"/>
      <c r="M1736" s="76"/>
      <c r="N1736" s="76"/>
    </row>
    <row r="1737">
      <c r="A1737" s="11"/>
      <c r="B1737" s="11"/>
      <c r="C1737" s="11"/>
      <c r="D1737" s="11"/>
      <c r="E1737" s="11"/>
      <c r="F1737" s="11"/>
      <c r="G1737" s="11"/>
      <c r="H1737" s="11"/>
      <c r="I1737" s="11"/>
      <c r="J1737" s="11"/>
      <c r="K1737" s="11"/>
      <c r="L1737" s="11"/>
      <c r="M1737" s="76"/>
      <c r="N1737" s="76"/>
    </row>
    <row r="1738">
      <c r="A1738" s="11"/>
      <c r="B1738" s="11"/>
      <c r="C1738" s="11"/>
      <c r="D1738" s="11"/>
      <c r="E1738" s="11"/>
      <c r="F1738" s="11"/>
      <c r="G1738" s="11"/>
      <c r="H1738" s="11"/>
      <c r="I1738" s="11"/>
      <c r="J1738" s="11"/>
      <c r="K1738" s="11"/>
      <c r="L1738" s="11"/>
      <c r="M1738" s="76"/>
      <c r="N1738" s="76"/>
    </row>
    <row r="1739">
      <c r="A1739" s="11"/>
      <c r="B1739" s="11"/>
      <c r="C1739" s="11"/>
      <c r="D1739" s="11"/>
      <c r="E1739" s="11"/>
      <c r="F1739" s="11"/>
      <c r="G1739" s="11"/>
      <c r="H1739" s="11"/>
      <c r="I1739" s="11"/>
      <c r="J1739" s="11"/>
      <c r="K1739" s="11"/>
      <c r="L1739" s="11"/>
      <c r="M1739" s="76"/>
      <c r="N1739" s="76"/>
    </row>
    <row r="1740">
      <c r="A1740" s="11"/>
      <c r="B1740" s="11"/>
      <c r="C1740" s="11"/>
      <c r="D1740" s="11"/>
      <c r="E1740" s="11"/>
      <c r="F1740" s="11"/>
      <c r="G1740" s="78"/>
      <c r="H1740" s="11"/>
      <c r="I1740" s="11"/>
      <c r="J1740" s="11"/>
      <c r="K1740" s="11"/>
      <c r="L1740" s="11"/>
      <c r="M1740" s="76"/>
      <c r="N1740" s="76"/>
    </row>
    <row r="1741">
      <c r="A1741" s="11"/>
      <c r="B1741" s="11"/>
      <c r="C1741" s="11"/>
      <c r="D1741" s="11"/>
      <c r="E1741" s="11"/>
      <c r="F1741" s="11"/>
      <c r="G1741" s="78"/>
      <c r="H1741" s="11"/>
      <c r="I1741" s="11"/>
      <c r="J1741" s="11"/>
      <c r="K1741" s="11"/>
      <c r="L1741" s="11"/>
      <c r="M1741" s="76"/>
      <c r="N1741" s="76"/>
    </row>
    <row r="1742">
      <c r="A1742" s="11"/>
      <c r="B1742" s="11"/>
      <c r="C1742" s="11"/>
      <c r="D1742" s="11"/>
      <c r="E1742" s="11"/>
      <c r="F1742" s="11"/>
      <c r="G1742" s="11"/>
      <c r="H1742" s="11"/>
      <c r="I1742" s="11"/>
      <c r="J1742" s="11"/>
      <c r="K1742" s="11"/>
      <c r="L1742" s="11"/>
      <c r="M1742" s="76"/>
      <c r="N1742" s="76"/>
    </row>
    <row r="1743">
      <c r="A1743" s="11"/>
      <c r="B1743" s="11"/>
      <c r="C1743" s="11"/>
      <c r="D1743" s="11"/>
      <c r="E1743" s="11"/>
      <c r="F1743" s="11"/>
      <c r="G1743" s="11"/>
      <c r="H1743" s="11"/>
      <c r="I1743" s="11"/>
      <c r="J1743" s="11"/>
      <c r="K1743" s="11"/>
      <c r="L1743" s="11"/>
      <c r="M1743" s="76"/>
      <c r="N1743" s="76"/>
    </row>
    <row r="1744">
      <c r="A1744" s="11"/>
      <c r="B1744" s="11"/>
      <c r="C1744" s="11"/>
      <c r="D1744" s="11"/>
      <c r="E1744" s="11"/>
      <c r="F1744" s="11"/>
      <c r="G1744" s="78"/>
      <c r="H1744" s="11"/>
      <c r="I1744" s="11"/>
      <c r="J1744" s="11"/>
      <c r="K1744" s="11"/>
      <c r="L1744" s="11"/>
      <c r="M1744" s="76"/>
      <c r="N1744" s="76"/>
    </row>
    <row r="1745">
      <c r="A1745" s="11"/>
      <c r="B1745" s="11"/>
      <c r="C1745" s="11"/>
      <c r="D1745" s="11"/>
      <c r="E1745" s="11"/>
      <c r="F1745" s="11"/>
      <c r="G1745" s="11"/>
      <c r="H1745" s="11"/>
      <c r="I1745" s="11"/>
      <c r="J1745" s="11"/>
      <c r="K1745" s="11"/>
      <c r="L1745" s="11"/>
      <c r="M1745" s="76"/>
      <c r="N1745" s="76"/>
    </row>
    <row r="1746">
      <c r="A1746" s="11"/>
      <c r="B1746" s="11"/>
      <c r="C1746" s="11"/>
      <c r="D1746" s="11"/>
      <c r="E1746" s="11"/>
      <c r="F1746" s="11"/>
      <c r="G1746" s="11"/>
      <c r="H1746" s="11"/>
      <c r="I1746" s="11"/>
      <c r="J1746" s="11"/>
      <c r="K1746" s="11"/>
      <c r="L1746" s="11"/>
      <c r="M1746" s="76"/>
      <c r="N1746" s="76"/>
    </row>
    <row r="1747">
      <c r="A1747" s="11"/>
      <c r="B1747" s="11"/>
      <c r="C1747" s="11"/>
      <c r="D1747" s="11"/>
      <c r="E1747" s="11"/>
      <c r="F1747" s="11"/>
      <c r="G1747" s="11"/>
      <c r="H1747" s="11"/>
      <c r="I1747" s="11"/>
      <c r="J1747" s="11"/>
      <c r="K1747" s="11"/>
      <c r="L1747" s="11"/>
      <c r="M1747" s="76"/>
      <c r="N1747" s="76"/>
    </row>
    <row r="1748">
      <c r="A1748" s="11"/>
      <c r="B1748" s="11"/>
      <c r="C1748" s="11"/>
      <c r="D1748" s="11"/>
      <c r="E1748" s="11"/>
      <c r="F1748" s="11"/>
      <c r="G1748" s="78"/>
      <c r="H1748" s="11"/>
      <c r="I1748" s="11"/>
      <c r="J1748" s="11"/>
      <c r="K1748" s="11"/>
      <c r="L1748" s="11"/>
      <c r="M1748" s="76"/>
      <c r="N1748" s="76"/>
    </row>
    <row r="1749">
      <c r="A1749" s="11"/>
      <c r="B1749" s="11"/>
      <c r="C1749" s="11"/>
      <c r="D1749" s="11"/>
      <c r="E1749" s="11"/>
      <c r="F1749" s="11"/>
      <c r="G1749" s="11"/>
      <c r="H1749" s="11"/>
      <c r="I1749" s="11"/>
      <c r="J1749" s="11"/>
      <c r="K1749" s="11"/>
      <c r="L1749" s="11"/>
      <c r="M1749" s="76"/>
      <c r="N1749" s="76"/>
    </row>
    <row r="1750">
      <c r="A1750" s="11"/>
      <c r="B1750" s="11"/>
      <c r="C1750" s="11"/>
      <c r="D1750" s="11"/>
      <c r="E1750" s="11"/>
      <c r="F1750" s="11"/>
      <c r="G1750" s="11"/>
      <c r="H1750" s="11"/>
      <c r="I1750" s="11"/>
      <c r="J1750" s="11"/>
      <c r="K1750" s="11"/>
      <c r="L1750" s="11"/>
      <c r="M1750" s="76"/>
      <c r="N1750" s="76"/>
    </row>
    <row r="1751">
      <c r="A1751" s="11"/>
      <c r="B1751" s="11"/>
      <c r="C1751" s="11"/>
      <c r="D1751" s="11"/>
      <c r="E1751" s="11"/>
      <c r="F1751" s="11"/>
      <c r="G1751" s="11"/>
      <c r="H1751" s="11"/>
      <c r="I1751" s="11"/>
      <c r="J1751" s="11"/>
      <c r="K1751" s="11"/>
      <c r="L1751" s="11"/>
      <c r="M1751" s="76"/>
      <c r="N1751" s="76"/>
    </row>
    <row r="1752">
      <c r="A1752" s="11"/>
      <c r="B1752" s="11"/>
      <c r="C1752" s="11"/>
      <c r="D1752" s="11"/>
      <c r="E1752" s="11"/>
      <c r="F1752" s="11"/>
      <c r="G1752" s="11"/>
      <c r="H1752" s="11"/>
      <c r="I1752" s="11"/>
      <c r="J1752" s="11"/>
      <c r="K1752" s="11"/>
      <c r="L1752" s="11"/>
      <c r="M1752" s="76"/>
      <c r="N1752" s="76"/>
    </row>
    <row r="1753">
      <c r="A1753" s="11"/>
      <c r="B1753" s="11"/>
      <c r="C1753" s="11"/>
      <c r="D1753" s="11"/>
      <c r="E1753" s="11"/>
      <c r="F1753" s="11"/>
      <c r="G1753" s="11"/>
      <c r="H1753" s="11"/>
      <c r="I1753" s="11"/>
      <c r="J1753" s="11"/>
      <c r="K1753" s="11"/>
      <c r="L1753" s="11"/>
      <c r="M1753" s="76"/>
      <c r="N1753" s="76"/>
    </row>
    <row r="1754">
      <c r="A1754" s="11"/>
      <c r="B1754" s="11"/>
      <c r="C1754" s="11"/>
      <c r="D1754" s="11"/>
      <c r="E1754" s="11"/>
      <c r="F1754" s="11"/>
      <c r="G1754" s="78"/>
      <c r="H1754" s="11"/>
      <c r="I1754" s="11"/>
      <c r="J1754" s="11"/>
      <c r="K1754" s="11"/>
      <c r="L1754" s="11"/>
      <c r="M1754" s="76"/>
      <c r="N1754" s="76"/>
    </row>
    <row r="1755">
      <c r="A1755" s="11"/>
      <c r="B1755" s="11"/>
      <c r="C1755" s="11"/>
      <c r="D1755" s="11"/>
      <c r="E1755" s="11"/>
      <c r="F1755" s="11"/>
      <c r="G1755" s="11"/>
      <c r="H1755" s="11"/>
      <c r="I1755" s="11"/>
      <c r="J1755" s="11"/>
      <c r="K1755" s="11"/>
      <c r="L1755" s="11"/>
      <c r="M1755" s="76"/>
      <c r="N1755" s="76"/>
    </row>
    <row r="1756">
      <c r="A1756" s="11"/>
      <c r="B1756" s="11"/>
      <c r="C1756" s="11"/>
      <c r="D1756" s="11"/>
      <c r="E1756" s="11"/>
      <c r="F1756" s="11"/>
      <c r="G1756" s="11"/>
      <c r="H1756" s="11"/>
      <c r="I1756" s="11"/>
      <c r="J1756" s="11"/>
      <c r="K1756" s="11"/>
      <c r="L1756" s="11"/>
      <c r="M1756" s="76"/>
      <c r="N1756" s="76"/>
    </row>
    <row r="1757">
      <c r="A1757" s="11"/>
      <c r="B1757" s="11"/>
      <c r="C1757" s="11"/>
      <c r="D1757" s="11"/>
      <c r="E1757" s="11"/>
      <c r="F1757" s="11"/>
      <c r="G1757" s="11"/>
      <c r="H1757" s="11"/>
      <c r="I1757" s="11"/>
      <c r="J1757" s="11"/>
      <c r="K1757" s="11"/>
      <c r="L1757" s="11"/>
      <c r="M1757" s="76"/>
      <c r="N1757" s="76"/>
    </row>
    <row r="1758">
      <c r="A1758" s="11"/>
      <c r="B1758" s="11"/>
      <c r="C1758" s="11"/>
      <c r="D1758" s="11"/>
      <c r="E1758" s="11"/>
      <c r="F1758" s="11"/>
      <c r="G1758" s="11"/>
      <c r="H1758" s="11"/>
      <c r="I1758" s="11"/>
      <c r="J1758" s="11"/>
      <c r="K1758" s="11"/>
      <c r="L1758" s="11"/>
      <c r="M1758" s="76"/>
      <c r="N1758" s="76"/>
    </row>
    <row r="1759">
      <c r="A1759" s="11"/>
      <c r="B1759" s="11"/>
      <c r="C1759" s="11"/>
      <c r="D1759" s="11"/>
      <c r="E1759" s="11"/>
      <c r="F1759" s="11"/>
      <c r="G1759" s="11"/>
      <c r="H1759" s="11"/>
      <c r="I1759" s="11"/>
      <c r="J1759" s="11"/>
      <c r="K1759" s="11"/>
      <c r="L1759" s="11"/>
      <c r="M1759" s="76"/>
      <c r="N1759" s="76"/>
    </row>
    <row r="1760">
      <c r="A1760" s="11"/>
      <c r="B1760" s="11"/>
      <c r="C1760" s="11"/>
      <c r="D1760" s="11"/>
      <c r="E1760" s="11"/>
      <c r="F1760" s="11"/>
      <c r="G1760" s="11"/>
      <c r="H1760" s="11"/>
      <c r="I1760" s="11"/>
      <c r="J1760" s="11"/>
      <c r="K1760" s="11"/>
      <c r="L1760" s="11"/>
      <c r="M1760" s="76"/>
      <c r="N1760" s="76"/>
    </row>
    <row r="1761">
      <c r="A1761" s="11"/>
      <c r="B1761" s="11"/>
      <c r="C1761" s="11"/>
      <c r="D1761" s="11"/>
      <c r="E1761" s="11"/>
      <c r="F1761" s="11"/>
      <c r="G1761" s="78"/>
      <c r="H1761" s="11"/>
      <c r="I1761" s="11"/>
      <c r="J1761" s="11"/>
      <c r="K1761" s="11"/>
      <c r="L1761" s="11"/>
      <c r="M1761" s="76"/>
      <c r="N1761" s="76"/>
    </row>
    <row r="1762">
      <c r="A1762" s="11"/>
      <c r="B1762" s="11"/>
      <c r="C1762" s="11"/>
      <c r="D1762" s="11"/>
      <c r="E1762" s="11"/>
      <c r="F1762" s="11"/>
      <c r="G1762" s="11"/>
      <c r="H1762" s="11"/>
      <c r="I1762" s="11"/>
      <c r="J1762" s="11"/>
      <c r="K1762" s="11"/>
      <c r="L1762" s="11"/>
      <c r="M1762" s="76"/>
      <c r="N1762" s="76"/>
    </row>
    <row r="1763">
      <c r="A1763" s="11"/>
      <c r="B1763" s="11"/>
      <c r="C1763" s="11"/>
      <c r="D1763" s="11"/>
      <c r="E1763" s="11"/>
      <c r="F1763" s="11"/>
      <c r="G1763" s="11"/>
      <c r="H1763" s="11"/>
      <c r="I1763" s="11"/>
      <c r="J1763" s="11"/>
      <c r="K1763" s="11"/>
      <c r="L1763" s="11"/>
      <c r="M1763" s="76"/>
      <c r="N1763" s="76"/>
    </row>
    <row r="1764">
      <c r="A1764" s="11"/>
      <c r="B1764" s="11"/>
      <c r="C1764" s="11"/>
      <c r="D1764" s="11"/>
      <c r="E1764" s="11"/>
      <c r="F1764" s="11"/>
      <c r="G1764" s="11"/>
      <c r="H1764" s="11"/>
      <c r="I1764" s="11"/>
      <c r="J1764" s="11"/>
      <c r="K1764" s="11"/>
      <c r="L1764" s="11"/>
      <c r="M1764" s="76"/>
      <c r="N1764" s="76"/>
    </row>
    <row r="1765">
      <c r="A1765" s="11"/>
      <c r="B1765" s="11"/>
      <c r="C1765" s="11"/>
      <c r="D1765" s="11"/>
      <c r="E1765" s="11"/>
      <c r="F1765" s="11"/>
      <c r="G1765" s="11"/>
      <c r="H1765" s="11"/>
      <c r="I1765" s="11"/>
      <c r="J1765" s="11"/>
      <c r="K1765" s="11"/>
      <c r="L1765" s="11"/>
      <c r="M1765" s="76"/>
      <c r="N1765" s="76"/>
    </row>
    <row r="1766">
      <c r="A1766" s="11"/>
      <c r="B1766" s="11"/>
      <c r="C1766" s="11"/>
      <c r="D1766" s="11"/>
      <c r="E1766" s="11"/>
      <c r="F1766" s="11"/>
      <c r="G1766" s="11"/>
      <c r="H1766" s="11"/>
      <c r="I1766" s="11"/>
      <c r="J1766" s="11"/>
      <c r="K1766" s="11"/>
      <c r="L1766" s="11"/>
      <c r="M1766" s="76"/>
      <c r="N1766" s="76"/>
    </row>
    <row r="1767">
      <c r="A1767" s="11"/>
      <c r="B1767" s="11"/>
      <c r="C1767" s="11"/>
      <c r="D1767" s="11"/>
      <c r="E1767" s="11"/>
      <c r="F1767" s="11"/>
      <c r="G1767" s="11"/>
      <c r="H1767" s="11"/>
      <c r="I1767" s="11"/>
      <c r="J1767" s="11"/>
      <c r="K1767" s="11"/>
      <c r="L1767" s="11"/>
      <c r="M1767" s="76"/>
      <c r="N1767" s="76"/>
    </row>
    <row r="1768">
      <c r="A1768" s="11"/>
      <c r="B1768" s="11"/>
      <c r="C1768" s="11"/>
      <c r="D1768" s="11"/>
      <c r="E1768" s="11"/>
      <c r="F1768" s="11"/>
      <c r="G1768" s="11"/>
      <c r="H1768" s="11"/>
      <c r="I1768" s="11"/>
      <c r="J1768" s="11"/>
      <c r="K1768" s="11"/>
      <c r="L1768" s="11"/>
      <c r="M1768" s="76"/>
      <c r="N1768" s="76"/>
    </row>
    <row r="1769">
      <c r="A1769" s="11"/>
      <c r="B1769" s="11"/>
      <c r="C1769" s="11"/>
      <c r="D1769" s="11"/>
      <c r="E1769" s="11"/>
      <c r="F1769" s="11"/>
      <c r="G1769" s="11"/>
      <c r="H1769" s="11"/>
      <c r="I1769" s="11"/>
      <c r="J1769" s="11"/>
      <c r="K1769" s="11"/>
      <c r="L1769" s="11"/>
      <c r="M1769" s="76"/>
      <c r="N1769" s="76"/>
    </row>
    <row r="1770">
      <c r="A1770" s="11"/>
      <c r="B1770" s="11"/>
      <c r="C1770" s="11"/>
      <c r="D1770" s="11"/>
      <c r="E1770" s="11"/>
      <c r="F1770" s="11"/>
      <c r="G1770" s="11"/>
      <c r="H1770" s="11"/>
      <c r="I1770" s="11"/>
      <c r="J1770" s="11"/>
      <c r="K1770" s="11"/>
      <c r="L1770" s="11"/>
      <c r="M1770" s="76"/>
      <c r="N1770" s="76"/>
    </row>
    <row r="1771">
      <c r="A1771" s="11"/>
      <c r="B1771" s="11"/>
      <c r="C1771" s="11"/>
      <c r="D1771" s="11"/>
      <c r="E1771" s="11"/>
      <c r="F1771" s="11"/>
      <c r="G1771" s="11"/>
      <c r="H1771" s="11"/>
      <c r="I1771" s="11"/>
      <c r="J1771" s="11"/>
      <c r="K1771" s="11"/>
      <c r="L1771" s="11"/>
      <c r="M1771" s="76"/>
      <c r="N1771" s="76"/>
    </row>
    <row r="1772">
      <c r="A1772" s="11"/>
      <c r="B1772" s="11"/>
      <c r="C1772" s="11"/>
      <c r="D1772" s="11"/>
      <c r="E1772" s="11"/>
      <c r="F1772" s="11"/>
      <c r="G1772" s="11"/>
      <c r="H1772" s="11"/>
      <c r="I1772" s="11"/>
      <c r="J1772" s="11"/>
      <c r="K1772" s="11"/>
      <c r="L1772" s="11"/>
      <c r="M1772" s="76"/>
      <c r="N1772" s="76"/>
    </row>
    <row r="1773">
      <c r="A1773" s="11"/>
      <c r="B1773" s="11"/>
      <c r="C1773" s="11"/>
      <c r="D1773" s="11"/>
      <c r="E1773" s="11"/>
      <c r="F1773" s="11"/>
      <c r="G1773" s="11"/>
      <c r="H1773" s="11"/>
      <c r="I1773" s="11"/>
      <c r="J1773" s="11"/>
      <c r="K1773" s="11"/>
      <c r="L1773" s="11"/>
      <c r="M1773" s="76"/>
      <c r="N1773" s="76"/>
    </row>
    <row r="1774">
      <c r="A1774" s="11"/>
      <c r="B1774" s="11"/>
      <c r="C1774" s="11"/>
      <c r="D1774" s="11"/>
      <c r="E1774" s="11"/>
      <c r="F1774" s="11"/>
      <c r="G1774" s="11"/>
      <c r="H1774" s="11"/>
      <c r="I1774" s="11"/>
      <c r="J1774" s="11"/>
      <c r="K1774" s="11"/>
      <c r="L1774" s="11"/>
      <c r="M1774" s="76"/>
      <c r="N1774" s="76"/>
    </row>
    <row r="1775">
      <c r="A1775" s="11"/>
      <c r="B1775" s="11"/>
      <c r="C1775" s="11"/>
      <c r="D1775" s="11"/>
      <c r="E1775" s="11"/>
      <c r="F1775" s="11"/>
      <c r="G1775" s="11"/>
      <c r="H1775" s="11"/>
      <c r="I1775" s="11"/>
      <c r="J1775" s="11"/>
      <c r="K1775" s="11"/>
      <c r="L1775" s="11"/>
      <c r="M1775" s="76"/>
      <c r="N1775" s="76"/>
    </row>
    <row r="1776">
      <c r="A1776" s="11"/>
      <c r="B1776" s="11"/>
      <c r="C1776" s="11"/>
      <c r="D1776" s="11"/>
      <c r="E1776" s="11"/>
      <c r="F1776" s="11"/>
      <c r="G1776" s="11"/>
      <c r="H1776" s="11"/>
      <c r="I1776" s="11"/>
      <c r="J1776" s="11"/>
      <c r="K1776" s="11"/>
      <c r="L1776" s="11"/>
      <c r="M1776" s="76"/>
      <c r="N1776" s="76"/>
    </row>
    <row r="1777">
      <c r="A1777" s="11"/>
      <c r="B1777" s="11"/>
      <c r="C1777" s="11"/>
      <c r="D1777" s="11"/>
      <c r="E1777" s="11"/>
      <c r="F1777" s="11"/>
      <c r="G1777" s="11"/>
      <c r="H1777" s="11"/>
      <c r="I1777" s="11"/>
      <c r="J1777" s="11"/>
      <c r="K1777" s="11"/>
      <c r="L1777" s="11"/>
      <c r="M1777" s="76"/>
      <c r="N1777" s="76"/>
    </row>
    <row r="1778">
      <c r="A1778" s="11"/>
      <c r="B1778" s="11"/>
      <c r="C1778" s="11"/>
      <c r="D1778" s="11"/>
      <c r="E1778" s="11"/>
      <c r="F1778" s="11"/>
      <c r="G1778" s="11"/>
      <c r="H1778" s="11"/>
      <c r="I1778" s="11"/>
      <c r="J1778" s="11"/>
      <c r="K1778" s="11"/>
      <c r="L1778" s="11"/>
      <c r="M1778" s="76"/>
      <c r="N1778" s="76"/>
    </row>
    <row r="1779">
      <c r="A1779" s="11"/>
      <c r="B1779" s="11"/>
      <c r="C1779" s="11"/>
      <c r="D1779" s="11"/>
      <c r="E1779" s="11"/>
      <c r="F1779" s="11"/>
      <c r="G1779" s="78"/>
      <c r="H1779" s="11"/>
      <c r="I1779" s="11"/>
      <c r="J1779" s="11"/>
      <c r="K1779" s="11"/>
      <c r="L1779" s="11"/>
      <c r="M1779" s="76"/>
      <c r="N1779" s="76"/>
    </row>
    <row r="1780">
      <c r="A1780" s="11"/>
      <c r="B1780" s="11"/>
      <c r="C1780" s="11"/>
      <c r="D1780" s="11"/>
      <c r="E1780" s="11"/>
      <c r="F1780" s="11"/>
      <c r="G1780" s="11"/>
      <c r="H1780" s="11"/>
      <c r="I1780" s="11"/>
      <c r="J1780" s="11"/>
      <c r="K1780" s="11"/>
      <c r="L1780" s="11"/>
      <c r="M1780" s="76"/>
      <c r="N1780" s="76"/>
    </row>
    <row r="1781">
      <c r="A1781" s="11"/>
      <c r="B1781" s="11"/>
      <c r="C1781" s="11"/>
      <c r="D1781" s="11"/>
      <c r="E1781" s="11"/>
      <c r="F1781" s="11"/>
      <c r="G1781" s="11"/>
      <c r="H1781" s="11"/>
      <c r="I1781" s="11"/>
      <c r="J1781" s="11"/>
      <c r="K1781" s="11"/>
      <c r="L1781" s="11"/>
      <c r="M1781" s="76"/>
      <c r="N1781" s="76"/>
    </row>
    <row r="1782">
      <c r="A1782" s="11"/>
      <c r="B1782" s="11"/>
      <c r="C1782" s="11"/>
      <c r="D1782" s="11"/>
      <c r="E1782" s="11"/>
      <c r="F1782" s="11"/>
      <c r="G1782" s="11"/>
      <c r="H1782" s="11"/>
      <c r="I1782" s="11"/>
      <c r="J1782" s="11"/>
      <c r="K1782" s="11"/>
      <c r="L1782" s="11"/>
      <c r="M1782" s="76"/>
      <c r="N1782" s="76"/>
    </row>
    <row r="1783">
      <c r="A1783" s="11"/>
      <c r="B1783" s="11"/>
      <c r="C1783" s="11"/>
      <c r="D1783" s="11"/>
      <c r="E1783" s="11"/>
      <c r="F1783" s="11"/>
      <c r="G1783" s="11"/>
      <c r="H1783" s="11"/>
      <c r="I1783" s="11"/>
      <c r="J1783" s="11"/>
      <c r="K1783" s="11"/>
      <c r="L1783" s="11"/>
      <c r="M1783" s="76"/>
      <c r="N1783" s="76"/>
    </row>
    <row r="1784">
      <c r="A1784" s="11"/>
      <c r="B1784" s="11"/>
      <c r="C1784" s="11"/>
      <c r="D1784" s="11"/>
      <c r="E1784" s="11"/>
      <c r="F1784" s="11"/>
      <c r="G1784" s="11"/>
      <c r="H1784" s="11"/>
      <c r="I1784" s="11"/>
      <c r="J1784" s="11"/>
      <c r="K1784" s="11"/>
      <c r="L1784" s="11"/>
      <c r="M1784" s="76"/>
      <c r="N1784" s="76"/>
    </row>
    <row r="1785">
      <c r="A1785" s="11"/>
      <c r="B1785" s="11"/>
      <c r="C1785" s="11"/>
      <c r="D1785" s="11"/>
      <c r="E1785" s="11"/>
      <c r="F1785" s="11"/>
      <c r="G1785" s="11"/>
      <c r="H1785" s="11"/>
      <c r="I1785" s="11"/>
      <c r="J1785" s="11"/>
      <c r="K1785" s="11"/>
      <c r="L1785" s="11"/>
      <c r="M1785" s="76"/>
      <c r="N1785" s="76"/>
    </row>
    <row r="1786">
      <c r="A1786" s="11"/>
      <c r="B1786" s="11"/>
      <c r="C1786" s="11"/>
      <c r="D1786" s="11"/>
      <c r="E1786" s="11"/>
      <c r="F1786" s="11"/>
      <c r="G1786" s="11"/>
      <c r="H1786" s="11"/>
      <c r="I1786" s="11"/>
      <c r="J1786" s="11"/>
      <c r="K1786" s="11"/>
      <c r="L1786" s="11"/>
      <c r="M1786" s="76"/>
      <c r="N1786" s="76"/>
    </row>
    <row r="1787">
      <c r="A1787" s="11"/>
      <c r="B1787" s="11"/>
      <c r="C1787" s="11"/>
      <c r="D1787" s="11"/>
      <c r="E1787" s="11"/>
      <c r="F1787" s="11"/>
      <c r="G1787" s="11"/>
      <c r="H1787" s="11"/>
      <c r="I1787" s="11"/>
      <c r="J1787" s="11"/>
      <c r="K1787" s="11"/>
      <c r="L1787" s="11"/>
      <c r="M1787" s="76"/>
      <c r="N1787" s="76"/>
    </row>
    <row r="1788">
      <c r="A1788" s="11"/>
      <c r="B1788" s="11"/>
      <c r="C1788" s="11"/>
      <c r="D1788" s="11"/>
      <c r="E1788" s="11"/>
      <c r="F1788" s="11"/>
      <c r="G1788" s="11"/>
      <c r="H1788" s="11"/>
      <c r="I1788" s="11"/>
      <c r="J1788" s="11"/>
      <c r="K1788" s="11"/>
      <c r="L1788" s="11"/>
      <c r="M1788" s="76"/>
      <c r="N1788" s="76"/>
    </row>
    <row r="1789">
      <c r="A1789" s="11"/>
      <c r="B1789" s="11"/>
      <c r="C1789" s="11"/>
      <c r="D1789" s="11"/>
      <c r="E1789" s="11"/>
      <c r="F1789" s="11"/>
      <c r="G1789" s="11"/>
      <c r="H1789" s="11"/>
      <c r="I1789" s="11"/>
      <c r="J1789" s="11"/>
      <c r="K1789" s="11"/>
      <c r="L1789" s="11"/>
      <c r="M1789" s="76"/>
      <c r="N1789" s="76"/>
    </row>
    <row r="1790">
      <c r="A1790" s="11"/>
      <c r="B1790" s="11"/>
      <c r="C1790" s="11"/>
      <c r="D1790" s="11"/>
      <c r="E1790" s="11"/>
      <c r="F1790" s="11"/>
      <c r="G1790" s="11"/>
      <c r="H1790" s="11"/>
      <c r="I1790" s="11"/>
      <c r="J1790" s="11"/>
      <c r="K1790" s="11"/>
      <c r="L1790" s="11"/>
      <c r="M1790" s="76"/>
      <c r="N1790" s="76"/>
    </row>
    <row r="1791">
      <c r="A1791" s="11"/>
      <c r="B1791" s="11"/>
      <c r="C1791" s="11"/>
      <c r="D1791" s="11"/>
      <c r="E1791" s="11"/>
      <c r="F1791" s="11"/>
      <c r="G1791" s="11"/>
      <c r="H1791" s="11"/>
      <c r="I1791" s="11"/>
      <c r="J1791" s="11"/>
      <c r="K1791" s="11"/>
      <c r="L1791" s="11"/>
      <c r="M1791" s="76"/>
      <c r="N1791" s="76"/>
    </row>
    <row r="1792">
      <c r="A1792" s="11"/>
      <c r="B1792" s="11"/>
      <c r="C1792" s="11"/>
      <c r="D1792" s="11"/>
      <c r="E1792" s="11"/>
      <c r="F1792" s="11"/>
      <c r="G1792" s="11"/>
      <c r="H1792" s="11"/>
      <c r="I1792" s="11"/>
      <c r="J1792" s="11"/>
      <c r="K1792" s="11"/>
      <c r="L1792" s="11"/>
      <c r="M1792" s="76"/>
      <c r="N1792" s="76"/>
    </row>
    <row r="1793">
      <c r="A1793" s="11"/>
      <c r="B1793" s="11"/>
      <c r="C1793" s="11"/>
      <c r="D1793" s="11"/>
      <c r="E1793" s="11"/>
      <c r="F1793" s="11"/>
      <c r="G1793" s="11"/>
      <c r="H1793" s="11"/>
      <c r="I1793" s="11"/>
      <c r="J1793" s="11"/>
      <c r="K1793" s="11"/>
      <c r="L1793" s="11"/>
      <c r="M1793" s="76"/>
      <c r="N1793" s="76"/>
    </row>
    <row r="1794">
      <c r="A1794" s="11"/>
      <c r="B1794" s="11"/>
      <c r="C1794" s="11"/>
      <c r="D1794" s="11"/>
      <c r="E1794" s="11"/>
      <c r="F1794" s="11"/>
      <c r="G1794" s="11"/>
      <c r="H1794" s="11"/>
      <c r="I1794" s="11"/>
      <c r="J1794" s="11"/>
      <c r="K1794" s="11"/>
      <c r="L1794" s="11"/>
      <c r="M1794" s="76"/>
      <c r="N1794" s="76"/>
    </row>
    <row r="1795">
      <c r="A1795" s="11"/>
      <c r="B1795" s="11"/>
      <c r="C1795" s="11"/>
      <c r="D1795" s="11"/>
      <c r="E1795" s="11"/>
      <c r="F1795" s="11"/>
      <c r="G1795" s="11"/>
      <c r="H1795" s="11"/>
      <c r="I1795" s="11"/>
      <c r="J1795" s="11"/>
      <c r="K1795" s="11"/>
      <c r="L1795" s="11"/>
      <c r="M1795" s="76"/>
      <c r="N1795" s="76"/>
    </row>
    <row r="1796">
      <c r="A1796" s="11"/>
      <c r="B1796" s="11"/>
      <c r="C1796" s="11"/>
      <c r="D1796" s="11"/>
      <c r="E1796" s="11"/>
      <c r="F1796" s="11"/>
      <c r="G1796" s="11"/>
      <c r="H1796" s="11"/>
      <c r="I1796" s="11"/>
      <c r="J1796" s="11"/>
      <c r="K1796" s="11"/>
      <c r="L1796" s="11"/>
      <c r="M1796" s="76"/>
      <c r="N1796" s="76"/>
    </row>
    <row r="1797">
      <c r="A1797" s="11"/>
      <c r="B1797" s="11"/>
      <c r="C1797" s="11"/>
      <c r="D1797" s="11"/>
      <c r="E1797" s="11"/>
      <c r="F1797" s="11"/>
      <c r="G1797" s="11"/>
      <c r="H1797" s="11"/>
      <c r="I1797" s="11"/>
      <c r="J1797" s="11"/>
      <c r="K1797" s="11"/>
      <c r="L1797" s="11"/>
      <c r="M1797" s="76"/>
      <c r="N1797" s="76"/>
    </row>
    <row r="1798">
      <c r="A1798" s="11"/>
      <c r="B1798" s="11"/>
      <c r="C1798" s="11"/>
      <c r="D1798" s="11"/>
      <c r="E1798" s="11"/>
      <c r="F1798" s="11"/>
      <c r="G1798" s="11"/>
      <c r="H1798" s="11"/>
      <c r="I1798" s="11"/>
      <c r="J1798" s="11"/>
      <c r="K1798" s="11"/>
      <c r="L1798" s="11"/>
      <c r="M1798" s="76"/>
      <c r="N1798" s="76"/>
    </row>
    <row r="1799">
      <c r="A1799" s="11"/>
      <c r="B1799" s="11"/>
      <c r="C1799" s="11"/>
      <c r="D1799" s="11"/>
      <c r="E1799" s="11"/>
      <c r="F1799" s="11"/>
      <c r="G1799" s="11"/>
      <c r="H1799" s="11"/>
      <c r="I1799" s="11"/>
      <c r="J1799" s="11"/>
      <c r="K1799" s="11"/>
      <c r="L1799" s="11"/>
      <c r="M1799" s="76"/>
      <c r="N1799" s="76"/>
    </row>
    <row r="1800">
      <c r="A1800" s="11"/>
      <c r="B1800" s="11"/>
      <c r="C1800" s="11"/>
      <c r="D1800" s="11"/>
      <c r="E1800" s="11"/>
      <c r="F1800" s="11"/>
      <c r="G1800" s="11"/>
      <c r="H1800" s="11"/>
      <c r="I1800" s="11"/>
      <c r="J1800" s="11"/>
      <c r="K1800" s="11"/>
      <c r="L1800" s="11"/>
      <c r="M1800" s="76"/>
      <c r="N1800" s="76"/>
    </row>
    <row r="1801">
      <c r="A1801" s="11"/>
      <c r="B1801" s="11"/>
      <c r="C1801" s="11"/>
      <c r="D1801" s="11"/>
      <c r="E1801" s="11"/>
      <c r="F1801" s="11"/>
      <c r="G1801" s="11"/>
      <c r="H1801" s="11"/>
      <c r="I1801" s="11"/>
      <c r="J1801" s="11"/>
      <c r="K1801" s="11"/>
      <c r="L1801" s="11"/>
      <c r="M1801" s="76"/>
      <c r="N1801" s="76"/>
    </row>
    <row r="1802">
      <c r="A1802" s="11"/>
      <c r="B1802" s="11"/>
      <c r="C1802" s="11"/>
      <c r="D1802" s="11"/>
      <c r="E1802" s="11"/>
      <c r="F1802" s="11"/>
      <c r="G1802" s="78"/>
      <c r="H1802" s="11"/>
      <c r="I1802" s="11"/>
      <c r="J1802" s="11"/>
      <c r="K1802" s="11"/>
      <c r="L1802" s="11"/>
      <c r="M1802" s="76"/>
      <c r="N1802" s="76"/>
    </row>
    <row r="1803">
      <c r="A1803" s="11"/>
      <c r="B1803" s="11"/>
      <c r="C1803" s="11"/>
      <c r="D1803" s="11"/>
      <c r="E1803" s="11"/>
      <c r="F1803" s="11"/>
      <c r="G1803" s="11"/>
      <c r="H1803" s="11"/>
      <c r="I1803" s="11"/>
      <c r="J1803" s="11"/>
      <c r="K1803" s="11"/>
      <c r="L1803" s="11"/>
      <c r="M1803" s="76"/>
      <c r="N1803" s="76"/>
    </row>
    <row r="1804">
      <c r="A1804" s="11"/>
      <c r="B1804" s="11"/>
      <c r="C1804" s="11"/>
      <c r="D1804" s="11"/>
      <c r="E1804" s="11"/>
      <c r="F1804" s="11"/>
      <c r="G1804" s="11"/>
      <c r="H1804" s="11"/>
      <c r="I1804" s="11"/>
      <c r="J1804" s="11"/>
      <c r="K1804" s="11"/>
      <c r="L1804" s="11"/>
      <c r="M1804" s="76"/>
      <c r="N1804" s="76"/>
    </row>
    <row r="1805">
      <c r="A1805" s="11"/>
      <c r="B1805" s="11"/>
      <c r="C1805" s="11"/>
      <c r="D1805" s="11"/>
      <c r="E1805" s="11"/>
      <c r="F1805" s="11"/>
      <c r="G1805" s="11"/>
      <c r="H1805" s="11"/>
      <c r="I1805" s="11"/>
      <c r="J1805" s="11"/>
      <c r="K1805" s="11"/>
      <c r="L1805" s="11"/>
      <c r="M1805" s="76"/>
      <c r="N1805" s="76"/>
    </row>
    <row r="1806">
      <c r="A1806" s="11"/>
      <c r="B1806" s="11"/>
      <c r="C1806" s="11"/>
      <c r="D1806" s="11"/>
      <c r="E1806" s="11"/>
      <c r="F1806" s="11"/>
      <c r="G1806" s="11"/>
      <c r="H1806" s="11"/>
      <c r="I1806" s="11"/>
      <c r="J1806" s="11"/>
      <c r="K1806" s="11"/>
      <c r="L1806" s="11"/>
      <c r="M1806" s="76"/>
      <c r="N1806" s="76"/>
    </row>
    <row r="1807">
      <c r="A1807" s="11"/>
      <c r="B1807" s="11"/>
      <c r="C1807" s="11"/>
      <c r="D1807" s="11"/>
      <c r="E1807" s="11"/>
      <c r="F1807" s="11"/>
      <c r="G1807" s="11"/>
      <c r="H1807" s="11"/>
      <c r="I1807" s="11"/>
      <c r="J1807" s="11"/>
      <c r="K1807" s="11"/>
      <c r="L1807" s="11"/>
      <c r="M1807" s="76"/>
      <c r="N1807" s="76"/>
    </row>
    <row r="1808">
      <c r="A1808" s="11"/>
      <c r="B1808" s="11"/>
      <c r="C1808" s="11"/>
      <c r="D1808" s="11"/>
      <c r="E1808" s="11"/>
      <c r="F1808" s="11"/>
      <c r="G1808" s="11"/>
      <c r="H1808" s="11"/>
      <c r="I1808" s="11"/>
      <c r="J1808" s="11"/>
      <c r="K1808" s="11"/>
      <c r="L1808" s="11"/>
      <c r="M1808" s="76"/>
      <c r="N1808" s="76"/>
    </row>
    <row r="1809">
      <c r="A1809" s="11"/>
      <c r="B1809" s="11"/>
      <c r="C1809" s="11"/>
      <c r="D1809" s="11"/>
      <c r="E1809" s="11"/>
      <c r="F1809" s="11"/>
      <c r="G1809" s="78"/>
      <c r="H1809" s="11"/>
      <c r="I1809" s="11"/>
      <c r="J1809" s="11"/>
      <c r="K1809" s="11"/>
      <c r="L1809" s="11"/>
      <c r="M1809" s="76"/>
      <c r="N1809" s="76"/>
    </row>
    <row r="1810">
      <c r="A1810" s="11"/>
      <c r="B1810" s="11"/>
      <c r="C1810" s="11"/>
      <c r="D1810" s="11"/>
      <c r="E1810" s="11"/>
      <c r="F1810" s="11"/>
      <c r="G1810" s="11"/>
      <c r="H1810" s="11"/>
      <c r="I1810" s="11"/>
      <c r="J1810" s="11"/>
      <c r="K1810" s="11"/>
      <c r="L1810" s="11"/>
      <c r="M1810" s="76"/>
      <c r="N1810" s="76"/>
    </row>
    <row r="1811">
      <c r="A1811" s="11"/>
      <c r="B1811" s="11"/>
      <c r="C1811" s="11"/>
      <c r="D1811" s="11"/>
      <c r="E1811" s="11"/>
      <c r="F1811" s="11"/>
      <c r="G1811" s="11"/>
      <c r="H1811" s="11"/>
      <c r="I1811" s="11"/>
      <c r="J1811" s="11"/>
      <c r="K1811" s="11"/>
      <c r="L1811" s="11"/>
      <c r="M1811" s="76"/>
      <c r="N1811" s="76"/>
    </row>
    <row r="1812">
      <c r="A1812" s="11"/>
      <c r="B1812" s="11"/>
      <c r="C1812" s="11"/>
      <c r="D1812" s="11"/>
      <c r="E1812" s="11"/>
      <c r="F1812" s="11"/>
      <c r="G1812" s="11"/>
      <c r="H1812" s="11"/>
      <c r="I1812" s="11"/>
      <c r="J1812" s="11"/>
      <c r="K1812" s="11"/>
      <c r="L1812" s="11"/>
      <c r="M1812" s="76"/>
      <c r="N1812" s="76"/>
    </row>
    <row r="1813">
      <c r="A1813" s="11"/>
      <c r="B1813" s="11"/>
      <c r="C1813" s="11"/>
      <c r="D1813" s="11"/>
      <c r="E1813" s="11"/>
      <c r="F1813" s="11"/>
      <c r="G1813" s="11"/>
      <c r="H1813" s="11"/>
      <c r="I1813" s="11"/>
      <c r="J1813" s="11"/>
      <c r="K1813" s="11"/>
      <c r="L1813" s="11"/>
      <c r="M1813" s="76"/>
      <c r="N1813" s="76"/>
    </row>
    <row r="1814">
      <c r="A1814" s="11"/>
      <c r="B1814" s="11"/>
      <c r="C1814" s="11"/>
      <c r="D1814" s="11"/>
      <c r="E1814" s="11"/>
      <c r="F1814" s="11"/>
      <c r="G1814" s="11"/>
      <c r="H1814" s="11"/>
      <c r="I1814" s="11"/>
      <c r="J1814" s="11"/>
      <c r="K1814" s="11"/>
      <c r="L1814" s="11"/>
      <c r="M1814" s="76"/>
      <c r="N1814" s="76"/>
    </row>
    <row r="1815">
      <c r="A1815" s="11"/>
      <c r="B1815" s="11"/>
      <c r="C1815" s="11"/>
      <c r="D1815" s="11"/>
      <c r="E1815" s="11"/>
      <c r="F1815" s="11"/>
      <c r="G1815" s="11"/>
      <c r="H1815" s="11"/>
      <c r="I1815" s="11"/>
      <c r="J1815" s="11"/>
      <c r="K1815" s="11"/>
      <c r="L1815" s="11"/>
      <c r="M1815" s="76"/>
      <c r="N1815" s="76"/>
    </row>
    <row r="1816">
      <c r="A1816" s="11"/>
      <c r="B1816" s="11"/>
      <c r="C1816" s="11"/>
      <c r="D1816" s="11"/>
      <c r="E1816" s="11"/>
      <c r="F1816" s="11"/>
      <c r="G1816" s="11"/>
      <c r="H1816" s="11"/>
      <c r="I1816" s="11"/>
      <c r="J1816" s="11"/>
      <c r="K1816" s="11"/>
      <c r="L1816" s="11"/>
      <c r="M1816" s="76"/>
      <c r="N1816" s="76"/>
    </row>
    <row r="1817">
      <c r="A1817" s="11"/>
      <c r="B1817" s="11"/>
      <c r="C1817" s="11"/>
      <c r="D1817" s="11"/>
      <c r="E1817" s="11"/>
      <c r="F1817" s="11"/>
      <c r="G1817" s="11"/>
      <c r="H1817" s="11"/>
      <c r="I1817" s="11"/>
      <c r="J1817" s="11"/>
      <c r="K1817" s="11"/>
      <c r="L1817" s="11"/>
      <c r="M1817" s="76"/>
      <c r="N1817" s="76"/>
    </row>
    <row r="1818">
      <c r="A1818" s="11"/>
      <c r="B1818" s="11"/>
      <c r="C1818" s="11"/>
      <c r="D1818" s="11"/>
      <c r="E1818" s="11"/>
      <c r="F1818" s="11"/>
      <c r="G1818" s="11"/>
      <c r="H1818" s="11"/>
      <c r="I1818" s="11"/>
      <c r="J1818" s="11"/>
      <c r="K1818" s="11"/>
      <c r="L1818" s="11"/>
      <c r="M1818" s="76"/>
      <c r="N1818" s="76"/>
    </row>
    <row r="1819">
      <c r="A1819" s="11"/>
      <c r="B1819" s="11"/>
      <c r="C1819" s="11"/>
      <c r="D1819" s="11"/>
      <c r="E1819" s="11"/>
      <c r="F1819" s="11"/>
      <c r="G1819" s="11"/>
      <c r="H1819" s="11"/>
      <c r="I1819" s="11"/>
      <c r="J1819" s="11"/>
      <c r="K1819" s="11"/>
      <c r="L1819" s="11"/>
      <c r="M1819" s="76"/>
      <c r="N1819" s="76"/>
    </row>
    <row r="1820">
      <c r="A1820" s="11"/>
      <c r="B1820" s="11"/>
      <c r="C1820" s="11"/>
      <c r="D1820" s="11"/>
      <c r="E1820" s="11"/>
      <c r="F1820" s="11"/>
      <c r="G1820" s="11"/>
      <c r="H1820" s="11"/>
      <c r="I1820" s="11"/>
      <c r="J1820" s="11"/>
      <c r="K1820" s="11"/>
      <c r="L1820" s="11"/>
      <c r="M1820" s="76"/>
      <c r="N1820" s="76"/>
    </row>
    <row r="1821">
      <c r="A1821" s="11"/>
      <c r="B1821" s="11"/>
      <c r="C1821" s="11"/>
      <c r="D1821" s="11"/>
      <c r="E1821" s="11"/>
      <c r="F1821" s="11"/>
      <c r="G1821" s="11"/>
      <c r="H1821" s="11"/>
      <c r="I1821" s="11"/>
      <c r="J1821" s="11"/>
      <c r="K1821" s="11"/>
      <c r="L1821" s="11"/>
      <c r="M1821" s="76"/>
      <c r="N1821" s="76"/>
    </row>
    <row r="1822">
      <c r="A1822" s="11"/>
      <c r="B1822" s="11"/>
      <c r="C1822" s="11"/>
      <c r="D1822" s="11"/>
      <c r="E1822" s="11"/>
      <c r="F1822" s="11"/>
      <c r="G1822" s="11"/>
      <c r="H1822" s="11"/>
      <c r="I1822" s="11"/>
      <c r="J1822" s="11"/>
      <c r="K1822" s="11"/>
      <c r="L1822" s="11"/>
      <c r="M1822" s="76"/>
      <c r="N1822" s="76"/>
    </row>
    <row r="1823">
      <c r="A1823" s="11"/>
      <c r="B1823" s="11"/>
      <c r="C1823" s="11"/>
      <c r="D1823" s="11"/>
      <c r="E1823" s="11"/>
      <c r="F1823" s="11"/>
      <c r="G1823" s="11"/>
      <c r="H1823" s="11"/>
      <c r="I1823" s="11"/>
      <c r="J1823" s="11"/>
      <c r="K1823" s="11"/>
      <c r="L1823" s="11"/>
      <c r="M1823" s="76"/>
      <c r="N1823" s="76"/>
    </row>
    <row r="1824">
      <c r="A1824" s="11"/>
      <c r="B1824" s="11"/>
      <c r="C1824" s="11"/>
      <c r="D1824" s="11"/>
      <c r="E1824" s="11"/>
      <c r="F1824" s="11"/>
      <c r="G1824" s="11"/>
      <c r="H1824" s="11"/>
      <c r="I1824" s="11"/>
      <c r="J1824" s="11"/>
      <c r="K1824" s="11"/>
      <c r="L1824" s="11"/>
      <c r="M1824" s="76"/>
      <c r="N1824" s="76"/>
    </row>
    <row r="1825">
      <c r="A1825" s="11"/>
      <c r="B1825" s="11"/>
      <c r="C1825" s="11"/>
      <c r="D1825" s="11"/>
      <c r="E1825" s="11"/>
      <c r="F1825" s="11"/>
      <c r="G1825" s="11"/>
      <c r="H1825" s="11"/>
      <c r="I1825" s="11"/>
      <c r="J1825" s="11"/>
      <c r="K1825" s="11"/>
      <c r="L1825" s="11"/>
      <c r="M1825" s="76"/>
      <c r="N1825" s="76"/>
    </row>
    <row r="1826">
      <c r="A1826" s="11"/>
      <c r="B1826" s="11"/>
      <c r="C1826" s="11"/>
      <c r="D1826" s="11"/>
      <c r="E1826" s="11"/>
      <c r="F1826" s="11"/>
      <c r="G1826" s="11"/>
      <c r="H1826" s="11"/>
      <c r="I1826" s="11"/>
      <c r="J1826" s="11"/>
      <c r="K1826" s="11"/>
      <c r="L1826" s="11"/>
      <c r="M1826" s="76"/>
      <c r="N1826" s="76"/>
    </row>
    <row r="1827">
      <c r="A1827" s="11"/>
      <c r="B1827" s="11"/>
      <c r="C1827" s="11"/>
      <c r="D1827" s="11"/>
      <c r="E1827" s="11"/>
      <c r="F1827" s="11"/>
      <c r="G1827" s="11"/>
      <c r="H1827" s="11"/>
      <c r="I1827" s="11"/>
      <c r="J1827" s="11"/>
      <c r="K1827" s="11"/>
      <c r="L1827" s="11"/>
      <c r="M1827" s="76"/>
      <c r="N1827" s="76"/>
    </row>
    <row r="1828">
      <c r="A1828" s="11"/>
      <c r="B1828" s="11"/>
      <c r="C1828" s="11"/>
      <c r="D1828" s="11"/>
      <c r="E1828" s="11"/>
      <c r="F1828" s="11"/>
      <c r="G1828" s="11"/>
      <c r="H1828" s="11"/>
      <c r="I1828" s="11"/>
      <c r="J1828" s="11"/>
      <c r="K1828" s="11"/>
      <c r="L1828" s="11"/>
      <c r="M1828" s="76"/>
      <c r="N1828" s="76"/>
    </row>
    <row r="1829">
      <c r="A1829" s="11"/>
      <c r="B1829" s="11"/>
      <c r="C1829" s="11"/>
      <c r="D1829" s="11"/>
      <c r="E1829" s="11"/>
      <c r="F1829" s="11"/>
      <c r="G1829" s="11"/>
      <c r="H1829" s="11"/>
      <c r="I1829" s="11"/>
      <c r="J1829" s="11"/>
      <c r="K1829" s="11"/>
      <c r="L1829" s="11"/>
      <c r="M1829" s="76"/>
      <c r="N1829" s="76"/>
    </row>
    <row r="1830">
      <c r="A1830" s="11"/>
      <c r="B1830" s="11"/>
      <c r="C1830" s="11"/>
      <c r="D1830" s="11"/>
      <c r="E1830" s="11"/>
      <c r="F1830" s="11"/>
      <c r="G1830" s="11"/>
      <c r="H1830" s="11"/>
      <c r="I1830" s="11"/>
      <c r="J1830" s="11"/>
      <c r="K1830" s="11"/>
      <c r="L1830" s="11"/>
      <c r="M1830" s="76"/>
      <c r="N1830" s="76"/>
    </row>
    <row r="1831">
      <c r="A1831" s="11"/>
      <c r="B1831" s="11"/>
      <c r="C1831" s="11"/>
      <c r="D1831" s="11"/>
      <c r="E1831" s="11"/>
      <c r="F1831" s="11"/>
      <c r="G1831" s="11"/>
      <c r="H1831" s="11"/>
      <c r="I1831" s="11"/>
      <c r="J1831" s="11"/>
      <c r="K1831" s="11"/>
      <c r="L1831" s="11"/>
      <c r="M1831" s="76"/>
      <c r="N1831" s="76"/>
    </row>
    <row r="1832">
      <c r="A1832" s="11"/>
      <c r="B1832" s="11"/>
      <c r="C1832" s="11"/>
      <c r="D1832" s="11"/>
      <c r="E1832" s="11"/>
      <c r="F1832" s="11"/>
      <c r="G1832" s="11"/>
      <c r="H1832" s="11"/>
      <c r="I1832" s="11"/>
      <c r="J1832" s="11"/>
      <c r="K1832" s="11"/>
      <c r="L1832" s="11"/>
      <c r="M1832" s="76"/>
      <c r="N1832" s="76"/>
    </row>
    <row r="1833">
      <c r="A1833" s="11"/>
      <c r="B1833" s="11"/>
      <c r="C1833" s="11"/>
      <c r="D1833" s="11"/>
      <c r="E1833" s="11"/>
      <c r="F1833" s="11"/>
      <c r="G1833" s="78"/>
      <c r="H1833" s="11"/>
      <c r="I1833" s="11"/>
      <c r="J1833" s="11"/>
      <c r="K1833" s="11"/>
      <c r="L1833" s="11"/>
      <c r="M1833" s="76"/>
      <c r="N1833" s="76"/>
    </row>
    <row r="1834">
      <c r="A1834" s="11"/>
      <c r="B1834" s="11"/>
      <c r="C1834" s="11"/>
      <c r="D1834" s="11"/>
      <c r="E1834" s="11"/>
      <c r="F1834" s="11"/>
      <c r="G1834" s="11"/>
      <c r="H1834" s="11"/>
      <c r="I1834" s="11"/>
      <c r="J1834" s="11"/>
      <c r="K1834" s="11"/>
      <c r="L1834" s="11"/>
      <c r="M1834" s="76"/>
      <c r="N1834" s="76"/>
    </row>
    <row r="1835">
      <c r="A1835" s="11"/>
      <c r="B1835" s="11"/>
      <c r="C1835" s="11"/>
      <c r="D1835" s="11"/>
      <c r="E1835" s="11"/>
      <c r="F1835" s="11"/>
      <c r="G1835" s="11"/>
      <c r="H1835" s="11"/>
      <c r="I1835" s="11"/>
      <c r="J1835" s="11"/>
      <c r="K1835" s="11"/>
      <c r="L1835" s="11"/>
      <c r="M1835" s="76"/>
      <c r="N1835" s="76"/>
    </row>
    <row r="1836">
      <c r="A1836" s="11"/>
      <c r="B1836" s="11"/>
      <c r="C1836" s="11"/>
      <c r="D1836" s="11"/>
      <c r="E1836" s="11"/>
      <c r="F1836" s="11"/>
      <c r="G1836" s="11"/>
      <c r="H1836" s="11"/>
      <c r="I1836" s="11"/>
      <c r="J1836" s="11"/>
      <c r="K1836" s="11"/>
      <c r="L1836" s="11"/>
      <c r="M1836" s="76"/>
      <c r="N1836" s="76"/>
    </row>
    <row r="1837">
      <c r="A1837" s="11"/>
      <c r="B1837" s="11"/>
      <c r="C1837" s="11"/>
      <c r="D1837" s="11"/>
      <c r="E1837" s="11"/>
      <c r="F1837" s="11"/>
      <c r="G1837" s="11"/>
      <c r="H1837" s="11"/>
      <c r="I1837" s="11"/>
      <c r="J1837" s="11"/>
      <c r="K1837" s="11"/>
      <c r="L1837" s="11"/>
      <c r="M1837" s="76"/>
      <c r="N1837" s="76"/>
    </row>
    <row r="1838">
      <c r="A1838" s="11"/>
      <c r="B1838" s="11"/>
      <c r="C1838" s="11"/>
      <c r="D1838" s="11"/>
      <c r="E1838" s="11"/>
      <c r="F1838" s="11"/>
      <c r="G1838" s="11"/>
      <c r="H1838" s="11"/>
      <c r="I1838" s="11"/>
      <c r="J1838" s="11"/>
      <c r="K1838" s="11"/>
      <c r="L1838" s="11"/>
      <c r="M1838" s="76"/>
      <c r="N1838" s="76"/>
    </row>
    <row r="1839">
      <c r="A1839" s="11"/>
      <c r="B1839" s="11"/>
      <c r="C1839" s="11"/>
      <c r="D1839" s="11"/>
      <c r="E1839" s="11"/>
      <c r="F1839" s="11"/>
      <c r="G1839" s="11"/>
      <c r="H1839" s="11"/>
      <c r="I1839" s="11"/>
      <c r="J1839" s="11"/>
      <c r="K1839" s="11"/>
      <c r="L1839" s="11"/>
      <c r="M1839" s="76"/>
      <c r="N1839" s="76"/>
    </row>
    <row r="1840">
      <c r="A1840" s="11"/>
      <c r="B1840" s="11"/>
      <c r="C1840" s="11"/>
      <c r="D1840" s="11"/>
      <c r="E1840" s="11"/>
      <c r="F1840" s="11"/>
      <c r="G1840" s="11"/>
      <c r="H1840" s="11"/>
      <c r="I1840" s="11"/>
      <c r="J1840" s="11"/>
      <c r="K1840" s="11"/>
      <c r="L1840" s="11"/>
      <c r="M1840" s="76"/>
      <c r="N1840" s="76"/>
    </row>
    <row r="1841">
      <c r="A1841" s="11"/>
      <c r="B1841" s="11"/>
      <c r="C1841" s="11"/>
      <c r="D1841" s="11"/>
      <c r="E1841" s="11"/>
      <c r="F1841" s="11"/>
      <c r="G1841" s="11"/>
      <c r="H1841" s="11"/>
      <c r="I1841" s="11"/>
      <c r="J1841" s="11"/>
      <c r="K1841" s="11"/>
      <c r="L1841" s="11"/>
      <c r="M1841" s="76"/>
      <c r="N1841" s="76"/>
    </row>
    <row r="1842">
      <c r="A1842" s="11"/>
      <c r="B1842" s="11"/>
      <c r="C1842" s="11"/>
      <c r="D1842" s="11"/>
      <c r="E1842" s="11"/>
      <c r="F1842" s="11"/>
      <c r="G1842" s="11"/>
      <c r="H1842" s="11"/>
      <c r="I1842" s="11"/>
      <c r="J1842" s="11"/>
      <c r="K1842" s="11"/>
      <c r="L1842" s="11"/>
      <c r="M1842" s="76"/>
      <c r="N1842" s="76"/>
    </row>
    <row r="1843">
      <c r="A1843" s="11"/>
      <c r="B1843" s="11"/>
      <c r="C1843" s="11"/>
      <c r="D1843" s="11"/>
      <c r="E1843" s="11"/>
      <c r="F1843" s="11"/>
      <c r="G1843" s="11"/>
      <c r="H1843" s="11"/>
      <c r="I1843" s="11"/>
      <c r="J1843" s="11"/>
      <c r="K1843" s="11"/>
      <c r="L1843" s="11"/>
      <c r="M1843" s="76"/>
      <c r="N1843" s="76"/>
    </row>
    <row r="1844">
      <c r="A1844" s="11"/>
      <c r="B1844" s="11"/>
      <c r="C1844" s="11"/>
      <c r="D1844" s="11"/>
      <c r="E1844" s="11"/>
      <c r="F1844" s="11"/>
      <c r="G1844" s="11"/>
      <c r="H1844" s="11"/>
      <c r="I1844" s="11"/>
      <c r="J1844" s="11"/>
      <c r="K1844" s="11"/>
      <c r="L1844" s="11"/>
      <c r="M1844" s="76"/>
      <c r="N1844" s="76"/>
    </row>
    <row r="1845">
      <c r="A1845" s="11"/>
      <c r="B1845" s="11"/>
      <c r="C1845" s="11"/>
      <c r="D1845" s="11"/>
      <c r="E1845" s="11"/>
      <c r="F1845" s="11"/>
      <c r="G1845" s="11"/>
      <c r="H1845" s="11"/>
      <c r="I1845" s="11"/>
      <c r="J1845" s="11"/>
      <c r="K1845" s="11"/>
      <c r="L1845" s="11"/>
      <c r="M1845" s="76"/>
      <c r="N1845" s="76"/>
    </row>
    <row r="1846">
      <c r="A1846" s="11"/>
      <c r="B1846" s="11"/>
      <c r="C1846" s="11"/>
      <c r="D1846" s="11"/>
      <c r="E1846" s="11"/>
      <c r="F1846" s="11"/>
      <c r="G1846" s="11"/>
      <c r="H1846" s="11"/>
      <c r="I1846" s="11"/>
      <c r="J1846" s="11"/>
      <c r="K1846" s="11"/>
      <c r="L1846" s="11"/>
      <c r="M1846" s="76"/>
      <c r="N1846" s="76"/>
    </row>
    <row r="1847">
      <c r="A1847" s="11"/>
      <c r="B1847" s="11"/>
      <c r="C1847" s="11"/>
      <c r="D1847" s="11"/>
      <c r="E1847" s="11"/>
      <c r="F1847" s="11"/>
      <c r="G1847" s="11"/>
      <c r="H1847" s="11"/>
      <c r="I1847" s="11"/>
      <c r="J1847" s="11"/>
      <c r="K1847" s="11"/>
      <c r="L1847" s="11"/>
      <c r="M1847" s="76"/>
      <c r="N1847" s="76"/>
    </row>
    <row r="1848">
      <c r="A1848" s="11"/>
      <c r="B1848" s="11"/>
      <c r="C1848" s="11"/>
      <c r="D1848" s="11"/>
      <c r="E1848" s="11"/>
      <c r="F1848" s="11"/>
      <c r="G1848" s="11"/>
      <c r="H1848" s="11"/>
      <c r="I1848" s="11"/>
      <c r="J1848" s="11"/>
      <c r="K1848" s="11"/>
      <c r="L1848" s="11"/>
      <c r="M1848" s="76"/>
      <c r="N1848" s="76"/>
    </row>
    <row r="1849">
      <c r="A1849" s="11"/>
      <c r="B1849" s="11"/>
      <c r="C1849" s="11"/>
      <c r="D1849" s="11"/>
      <c r="E1849" s="11"/>
      <c r="F1849" s="11"/>
      <c r="G1849" s="11"/>
      <c r="H1849" s="11"/>
      <c r="I1849" s="11"/>
      <c r="J1849" s="11"/>
      <c r="K1849" s="11"/>
      <c r="L1849" s="11"/>
      <c r="M1849" s="76"/>
      <c r="N1849" s="76"/>
    </row>
    <row r="1850">
      <c r="A1850" s="11"/>
      <c r="B1850" s="11"/>
      <c r="C1850" s="11"/>
      <c r="D1850" s="11"/>
      <c r="E1850" s="11"/>
      <c r="F1850" s="11"/>
      <c r="G1850" s="11"/>
      <c r="H1850" s="11"/>
      <c r="I1850" s="11"/>
      <c r="J1850" s="11"/>
      <c r="K1850" s="11"/>
      <c r="L1850" s="11"/>
      <c r="M1850" s="76"/>
      <c r="N1850" s="76"/>
    </row>
    <row r="1851">
      <c r="A1851" s="11"/>
      <c r="B1851" s="11"/>
      <c r="C1851" s="11"/>
      <c r="D1851" s="11"/>
      <c r="E1851" s="11"/>
      <c r="F1851" s="11"/>
      <c r="G1851" s="11"/>
      <c r="H1851" s="11"/>
      <c r="I1851" s="11"/>
      <c r="J1851" s="11"/>
      <c r="K1851" s="11"/>
      <c r="L1851" s="11"/>
      <c r="M1851" s="76"/>
      <c r="N1851" s="76"/>
    </row>
    <row r="1852">
      <c r="A1852" s="11"/>
      <c r="B1852" s="11"/>
      <c r="C1852" s="11"/>
      <c r="D1852" s="11"/>
      <c r="E1852" s="11"/>
      <c r="F1852" s="11"/>
      <c r="G1852" s="11"/>
      <c r="H1852" s="11"/>
      <c r="I1852" s="11"/>
      <c r="J1852" s="11"/>
      <c r="K1852" s="11"/>
      <c r="L1852" s="11"/>
      <c r="M1852" s="76"/>
      <c r="N1852" s="76"/>
    </row>
    <row r="1853">
      <c r="A1853" s="11"/>
      <c r="B1853" s="11"/>
      <c r="C1853" s="11"/>
      <c r="D1853" s="11"/>
      <c r="E1853" s="11"/>
      <c r="F1853" s="11"/>
      <c r="G1853" s="11"/>
      <c r="H1853" s="11"/>
      <c r="I1853" s="11"/>
      <c r="J1853" s="11"/>
      <c r="K1853" s="11"/>
      <c r="L1853" s="11"/>
      <c r="M1853" s="76"/>
      <c r="N1853" s="76"/>
    </row>
    <row r="1854">
      <c r="A1854" s="11"/>
      <c r="B1854" s="11"/>
      <c r="C1854" s="11"/>
      <c r="D1854" s="11"/>
      <c r="E1854" s="11"/>
      <c r="F1854" s="11"/>
      <c r="G1854" s="11"/>
      <c r="H1854" s="11"/>
      <c r="I1854" s="11"/>
      <c r="J1854" s="11"/>
      <c r="K1854" s="11"/>
      <c r="L1854" s="11"/>
      <c r="M1854" s="76"/>
      <c r="N1854" s="76"/>
    </row>
    <row r="1855">
      <c r="A1855" s="11"/>
      <c r="B1855" s="11"/>
      <c r="C1855" s="11"/>
      <c r="D1855" s="11"/>
      <c r="E1855" s="11"/>
      <c r="F1855" s="11"/>
      <c r="G1855" s="11"/>
      <c r="H1855" s="11"/>
      <c r="I1855" s="11"/>
      <c r="J1855" s="11"/>
      <c r="K1855" s="11"/>
      <c r="L1855" s="11"/>
      <c r="M1855" s="76"/>
      <c r="N1855" s="76"/>
    </row>
    <row r="1856">
      <c r="A1856" s="11"/>
      <c r="B1856" s="11"/>
      <c r="C1856" s="11"/>
      <c r="D1856" s="11"/>
      <c r="E1856" s="11"/>
      <c r="F1856" s="11"/>
      <c r="G1856" s="11"/>
      <c r="H1856" s="11"/>
      <c r="I1856" s="11"/>
      <c r="J1856" s="11"/>
      <c r="K1856" s="11"/>
      <c r="L1856" s="11"/>
      <c r="M1856" s="76"/>
      <c r="N1856" s="76"/>
    </row>
    <row r="1857">
      <c r="A1857" s="11"/>
      <c r="B1857" s="11"/>
      <c r="C1857" s="11"/>
      <c r="D1857" s="11"/>
      <c r="E1857" s="11"/>
      <c r="F1857" s="11"/>
      <c r="G1857" s="11"/>
      <c r="H1857" s="11"/>
      <c r="I1857" s="11"/>
      <c r="J1857" s="11"/>
      <c r="K1857" s="11"/>
      <c r="L1857" s="11"/>
      <c r="M1857" s="76"/>
      <c r="N1857" s="76"/>
    </row>
    <row r="1858">
      <c r="A1858" s="11"/>
      <c r="B1858" s="11"/>
      <c r="C1858" s="11"/>
      <c r="D1858" s="11"/>
      <c r="E1858" s="11"/>
      <c r="F1858" s="11"/>
      <c r="G1858" s="78"/>
      <c r="H1858" s="11"/>
      <c r="I1858" s="11"/>
      <c r="J1858" s="11"/>
      <c r="K1858" s="11"/>
      <c r="L1858" s="11"/>
      <c r="M1858" s="76"/>
      <c r="N1858" s="76"/>
    </row>
    <row r="1859">
      <c r="A1859" s="11"/>
      <c r="B1859" s="11"/>
      <c r="C1859" s="11"/>
      <c r="D1859" s="11"/>
      <c r="E1859" s="11"/>
      <c r="F1859" s="11"/>
      <c r="G1859" s="78"/>
      <c r="H1859" s="11"/>
      <c r="I1859" s="11"/>
      <c r="J1859" s="11"/>
      <c r="K1859" s="11"/>
      <c r="L1859" s="11"/>
      <c r="M1859" s="76"/>
      <c r="N1859" s="76"/>
    </row>
    <row r="1860">
      <c r="A1860" s="11"/>
      <c r="B1860" s="11"/>
      <c r="C1860" s="11"/>
      <c r="D1860" s="11"/>
      <c r="E1860" s="11"/>
      <c r="F1860" s="11"/>
      <c r="G1860" s="11"/>
      <c r="H1860" s="11"/>
      <c r="I1860" s="11"/>
      <c r="J1860" s="11"/>
      <c r="K1860" s="11"/>
      <c r="L1860" s="11"/>
      <c r="M1860" s="76"/>
      <c r="N1860" s="76"/>
    </row>
    <row r="1861">
      <c r="A1861" s="11"/>
      <c r="B1861" s="11"/>
      <c r="C1861" s="11"/>
      <c r="D1861" s="11"/>
      <c r="E1861" s="11"/>
      <c r="F1861" s="11"/>
      <c r="G1861" s="11"/>
      <c r="H1861" s="11"/>
      <c r="I1861" s="11"/>
      <c r="J1861" s="11"/>
      <c r="K1861" s="11"/>
      <c r="L1861" s="11"/>
      <c r="M1861" s="76"/>
      <c r="N1861" s="76"/>
    </row>
    <row r="1862">
      <c r="A1862" s="11"/>
      <c r="B1862" s="11"/>
      <c r="C1862" s="11"/>
      <c r="D1862" s="11"/>
      <c r="E1862" s="11"/>
      <c r="F1862" s="11"/>
      <c r="G1862" s="11"/>
      <c r="H1862" s="11"/>
      <c r="I1862" s="11"/>
      <c r="J1862" s="11"/>
      <c r="K1862" s="11"/>
      <c r="L1862" s="11"/>
      <c r="M1862" s="76"/>
      <c r="N1862" s="76"/>
    </row>
    <row r="1863">
      <c r="A1863" s="11"/>
      <c r="B1863" s="11"/>
      <c r="C1863" s="11"/>
      <c r="D1863" s="11"/>
      <c r="E1863" s="11"/>
      <c r="F1863" s="11"/>
      <c r="G1863" s="11"/>
      <c r="H1863" s="11"/>
      <c r="I1863" s="11"/>
      <c r="J1863" s="11"/>
      <c r="K1863" s="11"/>
      <c r="L1863" s="11"/>
      <c r="M1863" s="76"/>
      <c r="N1863" s="76"/>
    </row>
    <row r="1864">
      <c r="A1864" s="11"/>
      <c r="B1864" s="11"/>
      <c r="C1864" s="11"/>
      <c r="D1864" s="11"/>
      <c r="E1864" s="11"/>
      <c r="F1864" s="11"/>
      <c r="G1864" s="11"/>
      <c r="H1864" s="11"/>
      <c r="I1864" s="11"/>
      <c r="J1864" s="11"/>
      <c r="K1864" s="11"/>
      <c r="L1864" s="11"/>
      <c r="M1864" s="76"/>
      <c r="N1864" s="76"/>
    </row>
    <row r="1865">
      <c r="A1865" s="11"/>
      <c r="B1865" s="11"/>
      <c r="C1865" s="11"/>
      <c r="D1865" s="11"/>
      <c r="E1865" s="11"/>
      <c r="F1865" s="11"/>
      <c r="G1865" s="11"/>
      <c r="H1865" s="11"/>
      <c r="I1865" s="11"/>
      <c r="J1865" s="11"/>
      <c r="K1865" s="11"/>
      <c r="L1865" s="11"/>
      <c r="M1865" s="76"/>
      <c r="N1865" s="76"/>
    </row>
    <row r="1866">
      <c r="A1866" s="11"/>
      <c r="B1866" s="11"/>
      <c r="C1866" s="11"/>
      <c r="D1866" s="11"/>
      <c r="E1866" s="11"/>
      <c r="F1866" s="11"/>
      <c r="G1866" s="78"/>
      <c r="H1866" s="11"/>
      <c r="I1866" s="11"/>
      <c r="J1866" s="11"/>
      <c r="K1866" s="11"/>
      <c r="L1866" s="11"/>
      <c r="M1866" s="76"/>
      <c r="N1866" s="76"/>
    </row>
    <row r="1867">
      <c r="A1867" s="11"/>
      <c r="B1867" s="11"/>
      <c r="C1867" s="11"/>
      <c r="D1867" s="11"/>
      <c r="E1867" s="11"/>
      <c r="F1867" s="11"/>
      <c r="G1867" s="11"/>
      <c r="H1867" s="11"/>
      <c r="I1867" s="11"/>
      <c r="J1867" s="11"/>
      <c r="K1867" s="11"/>
      <c r="L1867" s="11"/>
      <c r="M1867" s="76"/>
      <c r="N1867" s="76"/>
    </row>
    <row r="1868">
      <c r="A1868" s="11"/>
      <c r="B1868" s="11"/>
      <c r="C1868" s="11"/>
      <c r="D1868" s="11"/>
      <c r="E1868" s="11"/>
      <c r="F1868" s="11"/>
      <c r="G1868" s="11"/>
      <c r="H1868" s="11"/>
      <c r="I1868" s="11"/>
      <c r="J1868" s="11"/>
      <c r="K1868" s="11"/>
      <c r="L1868" s="11"/>
      <c r="M1868" s="76"/>
      <c r="N1868" s="76"/>
    </row>
    <row r="1869">
      <c r="A1869" s="11"/>
      <c r="B1869" s="11"/>
      <c r="C1869" s="11"/>
      <c r="D1869" s="11"/>
      <c r="E1869" s="11"/>
      <c r="F1869" s="11"/>
      <c r="G1869" s="11"/>
      <c r="H1869" s="11"/>
      <c r="I1869" s="11"/>
      <c r="J1869" s="11"/>
      <c r="K1869" s="11"/>
      <c r="L1869" s="11"/>
      <c r="M1869" s="76"/>
      <c r="N1869" s="76"/>
    </row>
    <row r="1870">
      <c r="A1870" s="11"/>
      <c r="B1870" s="11"/>
      <c r="C1870" s="11"/>
      <c r="D1870" s="11"/>
      <c r="E1870" s="11"/>
      <c r="F1870" s="11"/>
      <c r="G1870" s="78"/>
      <c r="H1870" s="11"/>
      <c r="I1870" s="11"/>
      <c r="J1870" s="11"/>
      <c r="K1870" s="11"/>
      <c r="L1870" s="11"/>
      <c r="M1870" s="76"/>
      <c r="N1870" s="76"/>
    </row>
    <row r="1871">
      <c r="A1871" s="11"/>
      <c r="B1871" s="11"/>
      <c r="C1871" s="11"/>
      <c r="D1871" s="11"/>
      <c r="E1871" s="11"/>
      <c r="F1871" s="11"/>
      <c r="G1871" s="78"/>
      <c r="H1871" s="11"/>
      <c r="I1871" s="11"/>
      <c r="J1871" s="11"/>
      <c r="K1871" s="11"/>
      <c r="L1871" s="11"/>
      <c r="M1871" s="76"/>
      <c r="N1871" s="76"/>
    </row>
    <row r="1872">
      <c r="A1872" s="11"/>
      <c r="B1872" s="11"/>
      <c r="C1872" s="11"/>
      <c r="D1872" s="11"/>
      <c r="E1872" s="11"/>
      <c r="F1872" s="11"/>
      <c r="G1872" s="78"/>
      <c r="H1872" s="11"/>
      <c r="I1872" s="11"/>
      <c r="J1872" s="11"/>
      <c r="K1872" s="11"/>
      <c r="L1872" s="11"/>
      <c r="M1872" s="76"/>
      <c r="N1872" s="76"/>
    </row>
    <row r="1873">
      <c r="A1873" s="11"/>
      <c r="B1873" s="11"/>
      <c r="C1873" s="11"/>
      <c r="D1873" s="11"/>
      <c r="E1873" s="11"/>
      <c r="F1873" s="11"/>
      <c r="G1873" s="11"/>
      <c r="H1873" s="11"/>
      <c r="I1873" s="11"/>
      <c r="J1873" s="11"/>
      <c r="K1873" s="11"/>
      <c r="L1873" s="11"/>
      <c r="M1873" s="76"/>
      <c r="N1873" s="76"/>
    </row>
    <row r="1874">
      <c r="A1874" s="11"/>
      <c r="B1874" s="11"/>
      <c r="C1874" s="11"/>
      <c r="D1874" s="11"/>
      <c r="E1874" s="11"/>
      <c r="F1874" s="11"/>
      <c r="G1874" s="11"/>
      <c r="H1874" s="11"/>
      <c r="I1874" s="11"/>
      <c r="J1874" s="11"/>
      <c r="K1874" s="11"/>
      <c r="L1874" s="11"/>
      <c r="M1874" s="76"/>
      <c r="N1874" s="76"/>
    </row>
    <row r="1875">
      <c r="A1875" s="11"/>
      <c r="B1875" s="11"/>
      <c r="C1875" s="11"/>
      <c r="D1875" s="11"/>
      <c r="E1875" s="11"/>
      <c r="F1875" s="11"/>
      <c r="G1875" s="11"/>
      <c r="H1875" s="11"/>
      <c r="I1875" s="11"/>
      <c r="J1875" s="11"/>
      <c r="K1875" s="11"/>
      <c r="L1875" s="11"/>
      <c r="M1875" s="76"/>
      <c r="N1875" s="76"/>
    </row>
    <row r="1876">
      <c r="A1876" s="11"/>
      <c r="B1876" s="11"/>
      <c r="C1876" s="11"/>
      <c r="D1876" s="11"/>
      <c r="E1876" s="11"/>
      <c r="F1876" s="11"/>
      <c r="G1876" s="11"/>
      <c r="H1876" s="11"/>
      <c r="I1876" s="11"/>
      <c r="J1876" s="11"/>
      <c r="K1876" s="11"/>
      <c r="L1876" s="11"/>
      <c r="M1876" s="76"/>
      <c r="N1876" s="76"/>
    </row>
    <row r="1877">
      <c r="A1877" s="11"/>
      <c r="B1877" s="11"/>
      <c r="C1877" s="11"/>
      <c r="D1877" s="11"/>
      <c r="E1877" s="11"/>
      <c r="F1877" s="11"/>
      <c r="G1877" s="11"/>
      <c r="H1877" s="11"/>
      <c r="I1877" s="11"/>
      <c r="J1877" s="11"/>
      <c r="K1877" s="11"/>
      <c r="L1877" s="11"/>
      <c r="M1877" s="76"/>
      <c r="N1877" s="76"/>
    </row>
    <row r="1878">
      <c r="A1878" s="11"/>
      <c r="B1878" s="11"/>
      <c r="C1878" s="11"/>
      <c r="D1878" s="11"/>
      <c r="E1878" s="11"/>
      <c r="F1878" s="11"/>
      <c r="G1878" s="11"/>
      <c r="H1878" s="11"/>
      <c r="I1878" s="11"/>
      <c r="J1878" s="11"/>
      <c r="K1878" s="11"/>
      <c r="L1878" s="11"/>
      <c r="M1878" s="76"/>
      <c r="N1878" s="76"/>
    </row>
    <row r="1879">
      <c r="A1879" s="11"/>
      <c r="B1879" s="11"/>
      <c r="C1879" s="11"/>
      <c r="D1879" s="11"/>
      <c r="E1879" s="11"/>
      <c r="F1879" s="11"/>
      <c r="G1879" s="11"/>
      <c r="H1879" s="11"/>
      <c r="I1879" s="11"/>
      <c r="J1879" s="11"/>
      <c r="K1879" s="11"/>
      <c r="L1879" s="11"/>
      <c r="M1879" s="76"/>
      <c r="N1879" s="76"/>
    </row>
    <row r="1880">
      <c r="A1880" s="11"/>
      <c r="B1880" s="11"/>
      <c r="C1880" s="11"/>
      <c r="D1880" s="11"/>
      <c r="E1880" s="11"/>
      <c r="F1880" s="11"/>
      <c r="G1880" s="11"/>
      <c r="H1880" s="11"/>
      <c r="I1880" s="11"/>
      <c r="J1880" s="11"/>
      <c r="K1880" s="11"/>
      <c r="L1880" s="11"/>
      <c r="M1880" s="76"/>
      <c r="N1880" s="76"/>
    </row>
    <row r="1881">
      <c r="A1881" s="11"/>
      <c r="B1881" s="11"/>
      <c r="C1881" s="11"/>
      <c r="D1881" s="11"/>
      <c r="E1881" s="11"/>
      <c r="F1881" s="11"/>
      <c r="G1881" s="11"/>
      <c r="H1881" s="11"/>
      <c r="I1881" s="11"/>
      <c r="J1881" s="11"/>
      <c r="K1881" s="11"/>
      <c r="L1881" s="11"/>
      <c r="M1881" s="76"/>
      <c r="N1881" s="76"/>
    </row>
    <row r="1882">
      <c r="A1882" s="11"/>
      <c r="B1882" s="11"/>
      <c r="C1882" s="11"/>
      <c r="D1882" s="11"/>
      <c r="E1882" s="11"/>
      <c r="F1882" s="11"/>
      <c r="G1882" s="11"/>
      <c r="H1882" s="11"/>
      <c r="I1882" s="11"/>
      <c r="J1882" s="11"/>
      <c r="K1882" s="11"/>
      <c r="L1882" s="11"/>
      <c r="M1882" s="76"/>
      <c r="N1882" s="76"/>
    </row>
    <row r="1883">
      <c r="A1883" s="11"/>
      <c r="B1883" s="11"/>
      <c r="C1883" s="11"/>
      <c r="D1883" s="11"/>
      <c r="E1883" s="11"/>
      <c r="F1883" s="11"/>
      <c r="G1883" s="11"/>
      <c r="H1883" s="11"/>
      <c r="I1883" s="11"/>
      <c r="J1883" s="11"/>
      <c r="K1883" s="11"/>
      <c r="L1883" s="11"/>
      <c r="M1883" s="76"/>
      <c r="N1883" s="76"/>
    </row>
    <row r="1884">
      <c r="A1884" s="11"/>
      <c r="B1884" s="11"/>
      <c r="C1884" s="11"/>
      <c r="D1884" s="11"/>
      <c r="E1884" s="11"/>
      <c r="F1884" s="11"/>
      <c r="G1884" s="11"/>
      <c r="H1884" s="11"/>
      <c r="I1884" s="11"/>
      <c r="J1884" s="11"/>
      <c r="K1884" s="11"/>
      <c r="L1884" s="11"/>
      <c r="M1884" s="76"/>
      <c r="N1884" s="76"/>
    </row>
    <row r="1885">
      <c r="A1885" s="11"/>
      <c r="B1885" s="11"/>
      <c r="C1885" s="11"/>
      <c r="D1885" s="11"/>
      <c r="E1885" s="11"/>
      <c r="F1885" s="11"/>
      <c r="G1885" s="11"/>
      <c r="H1885" s="11"/>
      <c r="I1885" s="11"/>
      <c r="J1885" s="11"/>
      <c r="K1885" s="11"/>
      <c r="L1885" s="11"/>
      <c r="M1885" s="76"/>
      <c r="N1885" s="76"/>
    </row>
    <row r="1886">
      <c r="A1886" s="11"/>
      <c r="B1886" s="11"/>
      <c r="C1886" s="11"/>
      <c r="D1886" s="11"/>
      <c r="E1886" s="11"/>
      <c r="F1886" s="11"/>
      <c r="G1886" s="11"/>
      <c r="H1886" s="11"/>
      <c r="I1886" s="11"/>
      <c r="J1886" s="11"/>
      <c r="K1886" s="11"/>
      <c r="L1886" s="11"/>
      <c r="M1886" s="76"/>
      <c r="N1886" s="76"/>
    </row>
    <row r="1887">
      <c r="A1887" s="11"/>
      <c r="B1887" s="11"/>
      <c r="C1887" s="11"/>
      <c r="D1887" s="11"/>
      <c r="E1887" s="11"/>
      <c r="F1887" s="11"/>
      <c r="G1887" s="11"/>
      <c r="H1887" s="11"/>
      <c r="I1887" s="11"/>
      <c r="J1887" s="11"/>
      <c r="K1887" s="11"/>
      <c r="L1887" s="11"/>
      <c r="M1887" s="76"/>
      <c r="N1887" s="76"/>
    </row>
    <row r="1888">
      <c r="A1888" s="11"/>
      <c r="B1888" s="11"/>
      <c r="C1888" s="11"/>
      <c r="D1888" s="11"/>
      <c r="E1888" s="11"/>
      <c r="F1888" s="11"/>
      <c r="G1888" s="11"/>
      <c r="H1888" s="11"/>
      <c r="I1888" s="11"/>
      <c r="J1888" s="11"/>
      <c r="K1888" s="11"/>
      <c r="L1888" s="11"/>
      <c r="M1888" s="76"/>
      <c r="N1888" s="76"/>
    </row>
    <row r="1889">
      <c r="A1889" s="11"/>
      <c r="B1889" s="11"/>
      <c r="C1889" s="11"/>
      <c r="D1889" s="11"/>
      <c r="E1889" s="11"/>
      <c r="F1889" s="11"/>
      <c r="G1889" s="11"/>
      <c r="H1889" s="11"/>
      <c r="I1889" s="11"/>
      <c r="J1889" s="11"/>
      <c r="K1889" s="11"/>
      <c r="L1889" s="11"/>
      <c r="M1889" s="76"/>
      <c r="N1889" s="76"/>
    </row>
    <row r="1890">
      <c r="A1890" s="11"/>
      <c r="B1890" s="11"/>
      <c r="C1890" s="11"/>
      <c r="D1890" s="11"/>
      <c r="E1890" s="11"/>
      <c r="F1890" s="11"/>
      <c r="G1890" s="11"/>
      <c r="H1890" s="11"/>
      <c r="I1890" s="11"/>
      <c r="J1890" s="11"/>
      <c r="K1890" s="11"/>
      <c r="L1890" s="11"/>
      <c r="M1890" s="76"/>
      <c r="N1890" s="76"/>
    </row>
    <row r="1891">
      <c r="A1891" s="11"/>
      <c r="B1891" s="11"/>
      <c r="C1891" s="11"/>
      <c r="D1891" s="11"/>
      <c r="E1891" s="11"/>
      <c r="F1891" s="11"/>
      <c r="G1891" s="11"/>
      <c r="H1891" s="11"/>
      <c r="I1891" s="11"/>
      <c r="J1891" s="11"/>
      <c r="K1891" s="11"/>
      <c r="L1891" s="11"/>
      <c r="M1891" s="76"/>
      <c r="N1891" s="76"/>
    </row>
    <row r="1892">
      <c r="A1892" s="11"/>
      <c r="B1892" s="11"/>
      <c r="C1892" s="11"/>
      <c r="D1892" s="11"/>
      <c r="E1892" s="11"/>
      <c r="F1892" s="11"/>
      <c r="G1892" s="11"/>
      <c r="H1892" s="11"/>
      <c r="I1892" s="11"/>
      <c r="J1892" s="11"/>
      <c r="K1892" s="11"/>
      <c r="L1892" s="11"/>
      <c r="M1892" s="76"/>
      <c r="N1892" s="76"/>
    </row>
    <row r="1893">
      <c r="A1893" s="11"/>
      <c r="B1893" s="11"/>
      <c r="C1893" s="11"/>
      <c r="D1893" s="11"/>
      <c r="E1893" s="11"/>
      <c r="F1893" s="11"/>
      <c r="G1893" s="11"/>
      <c r="H1893" s="11"/>
      <c r="I1893" s="11"/>
      <c r="J1893" s="11"/>
      <c r="K1893" s="11"/>
      <c r="L1893" s="11"/>
      <c r="M1893" s="76"/>
      <c r="N1893" s="76"/>
    </row>
    <row r="1894">
      <c r="A1894" s="11"/>
      <c r="B1894" s="11"/>
      <c r="C1894" s="11"/>
      <c r="D1894" s="11"/>
      <c r="E1894" s="11"/>
      <c r="F1894" s="11"/>
      <c r="G1894" s="11"/>
      <c r="H1894" s="11"/>
      <c r="I1894" s="11"/>
      <c r="J1894" s="11"/>
      <c r="K1894" s="11"/>
      <c r="L1894" s="11"/>
      <c r="M1894" s="76"/>
      <c r="N1894" s="76"/>
    </row>
    <row r="1895">
      <c r="A1895" s="11"/>
      <c r="B1895" s="11"/>
      <c r="C1895" s="11"/>
      <c r="D1895" s="11"/>
      <c r="E1895" s="11"/>
      <c r="F1895" s="11"/>
      <c r="G1895" s="11"/>
      <c r="H1895" s="11"/>
      <c r="I1895" s="11"/>
      <c r="J1895" s="11"/>
      <c r="K1895" s="11"/>
      <c r="L1895" s="11"/>
      <c r="M1895" s="76"/>
      <c r="N1895" s="76"/>
    </row>
    <row r="1896">
      <c r="A1896" s="11"/>
      <c r="B1896" s="11"/>
      <c r="C1896" s="11"/>
      <c r="D1896" s="11"/>
      <c r="E1896" s="11"/>
      <c r="F1896" s="11"/>
      <c r="G1896" s="11"/>
      <c r="H1896" s="11"/>
      <c r="I1896" s="11"/>
      <c r="J1896" s="11"/>
      <c r="K1896" s="11"/>
      <c r="L1896" s="11"/>
      <c r="M1896" s="76"/>
      <c r="N1896" s="76"/>
    </row>
    <row r="1897">
      <c r="A1897" s="11"/>
      <c r="B1897" s="11"/>
      <c r="C1897" s="11"/>
      <c r="D1897" s="11"/>
      <c r="E1897" s="11"/>
      <c r="F1897" s="11"/>
      <c r="G1897" s="11"/>
      <c r="H1897" s="11"/>
      <c r="I1897" s="11"/>
      <c r="J1897" s="11"/>
      <c r="K1897" s="11"/>
      <c r="L1897" s="11"/>
      <c r="M1897" s="76"/>
      <c r="N1897" s="76"/>
    </row>
    <row r="1898">
      <c r="A1898" s="11"/>
      <c r="B1898" s="11"/>
      <c r="C1898" s="11"/>
      <c r="D1898" s="11"/>
      <c r="E1898" s="11"/>
      <c r="F1898" s="11"/>
      <c r="G1898" s="11"/>
      <c r="H1898" s="11"/>
      <c r="I1898" s="11"/>
      <c r="J1898" s="11"/>
      <c r="K1898" s="11"/>
      <c r="L1898" s="11"/>
      <c r="M1898" s="76"/>
      <c r="N1898" s="76"/>
    </row>
    <row r="1899">
      <c r="A1899" s="11"/>
      <c r="B1899" s="11"/>
      <c r="C1899" s="11"/>
      <c r="D1899" s="11"/>
      <c r="E1899" s="11"/>
      <c r="F1899" s="11"/>
      <c r="G1899" s="11"/>
      <c r="H1899" s="11"/>
      <c r="I1899" s="11"/>
      <c r="J1899" s="11"/>
      <c r="K1899" s="11"/>
      <c r="L1899" s="11"/>
      <c r="M1899" s="76"/>
      <c r="N1899" s="76"/>
    </row>
    <row r="1900">
      <c r="A1900" s="11"/>
      <c r="B1900" s="11"/>
      <c r="C1900" s="11"/>
      <c r="D1900" s="11"/>
      <c r="E1900" s="11"/>
      <c r="F1900" s="11"/>
      <c r="G1900" s="11"/>
      <c r="H1900" s="11"/>
      <c r="I1900" s="11"/>
      <c r="J1900" s="11"/>
      <c r="K1900" s="11"/>
      <c r="L1900" s="11"/>
      <c r="M1900" s="76"/>
      <c r="N1900" s="76"/>
    </row>
    <row r="1901">
      <c r="A1901" s="11"/>
      <c r="B1901" s="11"/>
      <c r="C1901" s="11"/>
      <c r="D1901" s="11"/>
      <c r="E1901" s="11"/>
      <c r="F1901" s="11"/>
      <c r="G1901" s="11"/>
      <c r="H1901" s="11"/>
      <c r="I1901" s="11"/>
      <c r="J1901" s="11"/>
      <c r="K1901" s="11"/>
      <c r="L1901" s="11"/>
      <c r="M1901" s="76"/>
      <c r="N1901" s="76"/>
    </row>
    <row r="1902">
      <c r="A1902" s="11"/>
      <c r="B1902" s="11"/>
      <c r="C1902" s="11"/>
      <c r="D1902" s="11"/>
      <c r="E1902" s="11"/>
      <c r="F1902" s="11"/>
      <c r="G1902" s="11"/>
      <c r="H1902" s="11"/>
      <c r="I1902" s="11"/>
      <c r="J1902" s="11"/>
      <c r="K1902" s="11"/>
      <c r="L1902" s="11"/>
      <c r="M1902" s="76"/>
      <c r="N1902" s="76"/>
    </row>
    <row r="1903">
      <c r="A1903" s="11"/>
      <c r="B1903" s="11"/>
      <c r="C1903" s="11"/>
      <c r="D1903" s="11"/>
      <c r="E1903" s="11"/>
      <c r="F1903" s="11"/>
      <c r="G1903" s="11"/>
      <c r="H1903" s="11"/>
      <c r="I1903" s="11"/>
      <c r="J1903" s="11"/>
      <c r="K1903" s="11"/>
      <c r="L1903" s="11"/>
      <c r="M1903" s="76"/>
      <c r="N1903" s="76"/>
    </row>
    <row r="1904">
      <c r="A1904" s="11"/>
      <c r="B1904" s="11"/>
      <c r="C1904" s="11"/>
      <c r="D1904" s="11"/>
      <c r="E1904" s="11"/>
      <c r="F1904" s="11"/>
      <c r="G1904" s="11"/>
      <c r="H1904" s="11"/>
      <c r="I1904" s="11"/>
      <c r="J1904" s="11"/>
      <c r="K1904" s="11"/>
      <c r="L1904" s="11"/>
      <c r="M1904" s="76"/>
      <c r="N1904" s="76"/>
    </row>
    <row r="1905">
      <c r="A1905" s="11"/>
      <c r="B1905" s="11"/>
      <c r="C1905" s="11"/>
      <c r="D1905" s="11"/>
      <c r="E1905" s="11"/>
      <c r="F1905" s="11"/>
      <c r="G1905" s="11"/>
      <c r="H1905" s="11"/>
      <c r="I1905" s="11"/>
      <c r="J1905" s="11"/>
      <c r="K1905" s="11"/>
      <c r="L1905" s="11"/>
      <c r="M1905" s="76"/>
      <c r="N1905" s="76"/>
    </row>
    <row r="1906">
      <c r="A1906" s="11"/>
      <c r="B1906" s="11"/>
      <c r="C1906" s="11"/>
      <c r="D1906" s="11"/>
      <c r="E1906" s="11"/>
      <c r="F1906" s="11"/>
      <c r="G1906" s="11"/>
      <c r="H1906" s="11"/>
      <c r="I1906" s="11"/>
      <c r="J1906" s="11"/>
      <c r="K1906" s="11"/>
      <c r="L1906" s="11"/>
      <c r="M1906" s="76"/>
      <c r="N1906" s="76"/>
    </row>
    <row r="1907">
      <c r="A1907" s="11"/>
      <c r="B1907" s="11"/>
      <c r="C1907" s="11"/>
      <c r="D1907" s="11"/>
      <c r="E1907" s="11"/>
      <c r="F1907" s="11"/>
      <c r="G1907" s="11"/>
      <c r="H1907" s="11"/>
      <c r="I1907" s="11"/>
      <c r="J1907" s="11"/>
      <c r="K1907" s="11"/>
      <c r="L1907" s="11"/>
      <c r="M1907" s="76"/>
      <c r="N1907" s="76"/>
    </row>
    <row r="1908">
      <c r="A1908" s="11"/>
      <c r="B1908" s="11"/>
      <c r="C1908" s="11"/>
      <c r="D1908" s="11"/>
      <c r="E1908" s="11"/>
      <c r="F1908" s="11"/>
      <c r="G1908" s="11"/>
      <c r="H1908" s="11"/>
      <c r="I1908" s="11"/>
      <c r="J1908" s="11"/>
      <c r="K1908" s="11"/>
      <c r="L1908" s="11"/>
      <c r="M1908" s="76"/>
      <c r="N1908" s="76"/>
    </row>
    <row r="1909">
      <c r="A1909" s="11"/>
      <c r="B1909" s="11"/>
      <c r="C1909" s="11"/>
      <c r="D1909" s="11"/>
      <c r="E1909" s="11"/>
      <c r="F1909" s="11"/>
      <c r="G1909" s="11"/>
      <c r="H1909" s="11"/>
      <c r="I1909" s="11"/>
      <c r="J1909" s="11"/>
      <c r="K1909" s="11"/>
      <c r="L1909" s="11"/>
      <c r="M1909" s="76"/>
      <c r="N1909" s="76"/>
    </row>
    <row r="1910">
      <c r="A1910" s="11"/>
      <c r="B1910" s="11"/>
      <c r="C1910" s="11"/>
      <c r="D1910" s="11"/>
      <c r="E1910" s="11"/>
      <c r="F1910" s="11"/>
      <c r="G1910" s="11"/>
      <c r="H1910" s="11"/>
      <c r="I1910" s="11"/>
      <c r="J1910" s="11"/>
      <c r="K1910" s="11"/>
      <c r="L1910" s="11"/>
      <c r="M1910" s="76"/>
      <c r="N1910" s="76"/>
    </row>
    <row r="1911">
      <c r="A1911" s="11"/>
      <c r="B1911" s="11"/>
      <c r="C1911" s="11"/>
      <c r="D1911" s="11"/>
      <c r="E1911" s="11"/>
      <c r="F1911" s="11"/>
      <c r="G1911" s="11"/>
      <c r="H1911" s="11"/>
      <c r="I1911" s="11"/>
      <c r="J1911" s="11"/>
      <c r="K1911" s="11"/>
      <c r="L1911" s="11"/>
      <c r="M1911" s="76"/>
      <c r="N1911" s="76"/>
    </row>
    <row r="1912">
      <c r="A1912" s="11"/>
      <c r="B1912" s="11"/>
      <c r="C1912" s="11"/>
      <c r="D1912" s="11"/>
      <c r="E1912" s="11"/>
      <c r="F1912" s="11"/>
      <c r="G1912" s="11"/>
      <c r="H1912" s="11"/>
      <c r="I1912" s="11"/>
      <c r="J1912" s="11"/>
      <c r="K1912" s="11"/>
      <c r="L1912" s="11"/>
      <c r="M1912" s="76"/>
      <c r="N1912" s="76"/>
    </row>
    <row r="1913">
      <c r="A1913" s="11"/>
      <c r="B1913" s="11"/>
      <c r="C1913" s="11"/>
      <c r="D1913" s="11"/>
      <c r="E1913" s="11"/>
      <c r="F1913" s="11"/>
      <c r="G1913" s="11"/>
      <c r="H1913" s="11"/>
      <c r="I1913" s="11"/>
      <c r="J1913" s="11"/>
      <c r="K1913" s="11"/>
      <c r="L1913" s="11"/>
      <c r="M1913" s="76"/>
      <c r="N1913" s="76"/>
    </row>
    <row r="1914">
      <c r="A1914" s="11"/>
      <c r="B1914" s="11"/>
      <c r="C1914" s="11"/>
      <c r="D1914" s="11"/>
      <c r="E1914" s="11"/>
      <c r="F1914" s="11"/>
      <c r="G1914" s="11"/>
      <c r="H1914" s="11"/>
      <c r="I1914" s="11"/>
      <c r="J1914" s="11"/>
      <c r="K1914" s="11"/>
      <c r="L1914" s="11"/>
      <c r="M1914" s="76"/>
      <c r="N1914" s="76"/>
    </row>
    <row r="1915">
      <c r="A1915" s="11"/>
      <c r="B1915" s="11"/>
      <c r="C1915" s="11"/>
      <c r="D1915" s="11"/>
      <c r="E1915" s="11"/>
      <c r="F1915" s="11"/>
      <c r="G1915" s="11"/>
      <c r="H1915" s="11"/>
      <c r="I1915" s="11"/>
      <c r="J1915" s="11"/>
      <c r="K1915" s="11"/>
      <c r="L1915" s="11"/>
      <c r="M1915" s="76"/>
      <c r="N1915" s="76"/>
    </row>
    <row r="1916">
      <c r="A1916" s="11"/>
      <c r="B1916" s="11"/>
      <c r="C1916" s="11"/>
      <c r="D1916" s="11"/>
      <c r="E1916" s="11"/>
      <c r="F1916" s="11"/>
      <c r="G1916" s="11"/>
      <c r="H1916" s="11"/>
      <c r="I1916" s="11"/>
      <c r="J1916" s="11"/>
      <c r="K1916" s="11"/>
      <c r="L1916" s="11"/>
      <c r="M1916" s="76"/>
      <c r="N1916" s="76"/>
    </row>
    <row r="1917">
      <c r="A1917" s="11"/>
      <c r="B1917" s="11"/>
      <c r="C1917" s="11"/>
      <c r="D1917" s="11"/>
      <c r="E1917" s="11"/>
      <c r="F1917" s="11"/>
      <c r="G1917" s="11"/>
      <c r="H1917" s="11"/>
      <c r="I1917" s="11"/>
      <c r="J1917" s="11"/>
      <c r="K1917" s="11"/>
      <c r="L1917" s="11"/>
      <c r="M1917" s="76"/>
      <c r="N1917" s="76"/>
    </row>
    <row r="1918">
      <c r="A1918" s="11"/>
      <c r="B1918" s="11"/>
      <c r="C1918" s="11"/>
      <c r="D1918" s="11"/>
      <c r="E1918" s="11"/>
      <c r="F1918" s="11"/>
      <c r="G1918" s="11"/>
      <c r="H1918" s="11"/>
      <c r="I1918" s="11"/>
      <c r="J1918" s="11"/>
      <c r="K1918" s="11"/>
      <c r="L1918" s="11"/>
      <c r="M1918" s="76"/>
      <c r="N1918" s="76"/>
    </row>
    <row r="1919">
      <c r="A1919" s="11"/>
      <c r="B1919" s="11"/>
      <c r="C1919" s="11"/>
      <c r="D1919" s="11"/>
      <c r="E1919" s="11"/>
      <c r="F1919" s="11"/>
      <c r="G1919" s="11"/>
      <c r="H1919" s="11"/>
      <c r="I1919" s="11"/>
      <c r="J1919" s="11"/>
      <c r="K1919" s="11"/>
      <c r="L1919" s="11"/>
      <c r="M1919" s="76"/>
      <c r="N1919" s="76"/>
    </row>
    <row r="1920">
      <c r="A1920" s="11"/>
      <c r="B1920" s="11"/>
      <c r="C1920" s="11"/>
      <c r="D1920" s="11"/>
      <c r="E1920" s="11"/>
      <c r="F1920" s="11"/>
      <c r="G1920" s="11"/>
      <c r="H1920" s="11"/>
      <c r="I1920" s="11"/>
      <c r="J1920" s="11"/>
      <c r="K1920" s="11"/>
      <c r="L1920" s="11"/>
      <c r="M1920" s="76"/>
      <c r="N1920" s="76"/>
    </row>
    <row r="1921">
      <c r="A1921" s="11"/>
      <c r="B1921" s="11"/>
      <c r="C1921" s="11"/>
      <c r="D1921" s="11"/>
      <c r="E1921" s="11"/>
      <c r="F1921" s="11"/>
      <c r="G1921" s="11"/>
      <c r="H1921" s="11"/>
      <c r="I1921" s="11"/>
      <c r="J1921" s="11"/>
      <c r="K1921" s="11"/>
      <c r="L1921" s="11"/>
      <c r="M1921" s="76"/>
      <c r="N1921" s="76"/>
    </row>
    <row r="1922">
      <c r="A1922" s="11"/>
      <c r="B1922" s="11"/>
      <c r="C1922" s="11"/>
      <c r="D1922" s="11"/>
      <c r="E1922" s="11"/>
      <c r="F1922" s="11"/>
      <c r="G1922" s="11"/>
      <c r="H1922" s="11"/>
      <c r="I1922" s="11"/>
      <c r="J1922" s="11"/>
      <c r="K1922" s="11"/>
      <c r="L1922" s="11"/>
      <c r="M1922" s="76"/>
      <c r="N1922" s="76"/>
    </row>
    <row r="1923">
      <c r="A1923" s="11"/>
      <c r="B1923" s="11"/>
      <c r="C1923" s="11"/>
      <c r="D1923" s="11"/>
      <c r="E1923" s="11"/>
      <c r="F1923" s="11"/>
      <c r="G1923" s="11"/>
      <c r="H1923" s="11"/>
      <c r="I1923" s="11"/>
      <c r="J1923" s="11"/>
      <c r="K1923" s="11"/>
      <c r="L1923" s="11"/>
      <c r="M1923" s="76"/>
      <c r="N1923" s="76"/>
    </row>
    <row r="1924">
      <c r="A1924" s="11"/>
      <c r="B1924" s="11"/>
      <c r="C1924" s="11"/>
      <c r="D1924" s="11"/>
      <c r="E1924" s="11"/>
      <c r="F1924" s="11"/>
      <c r="G1924" s="11"/>
      <c r="H1924" s="11"/>
      <c r="I1924" s="11"/>
      <c r="J1924" s="11"/>
      <c r="K1924" s="11"/>
      <c r="L1924" s="11"/>
      <c r="M1924" s="76"/>
      <c r="N1924" s="76"/>
    </row>
    <row r="1925">
      <c r="A1925" s="11"/>
      <c r="B1925" s="11"/>
      <c r="C1925" s="11"/>
      <c r="D1925" s="11"/>
      <c r="E1925" s="11"/>
      <c r="F1925" s="11"/>
      <c r="G1925" s="11"/>
      <c r="H1925" s="11"/>
      <c r="I1925" s="11"/>
      <c r="J1925" s="11"/>
      <c r="K1925" s="11"/>
      <c r="L1925" s="11"/>
      <c r="M1925" s="76"/>
      <c r="N1925" s="76"/>
    </row>
    <row r="1926">
      <c r="A1926" s="11"/>
      <c r="B1926" s="11"/>
      <c r="C1926" s="11"/>
      <c r="D1926" s="11"/>
      <c r="E1926" s="11"/>
      <c r="F1926" s="11"/>
      <c r="G1926" s="11"/>
      <c r="H1926" s="11"/>
      <c r="I1926" s="11"/>
      <c r="J1926" s="11"/>
      <c r="K1926" s="11"/>
      <c r="L1926" s="11"/>
      <c r="M1926" s="76"/>
      <c r="N1926" s="76"/>
    </row>
    <row r="1927">
      <c r="A1927" s="11"/>
      <c r="B1927" s="11"/>
      <c r="C1927" s="11"/>
      <c r="D1927" s="11"/>
      <c r="E1927" s="11"/>
      <c r="F1927" s="11"/>
      <c r="G1927" s="11"/>
      <c r="H1927" s="11"/>
      <c r="I1927" s="11"/>
      <c r="J1927" s="11"/>
      <c r="K1927" s="11"/>
      <c r="L1927" s="11"/>
      <c r="M1927" s="76"/>
      <c r="N1927" s="76"/>
    </row>
    <row r="1928">
      <c r="A1928" s="11"/>
      <c r="B1928" s="11"/>
      <c r="C1928" s="11"/>
      <c r="D1928" s="11"/>
      <c r="E1928" s="11"/>
      <c r="F1928" s="11"/>
      <c r="G1928" s="11"/>
      <c r="H1928" s="11"/>
      <c r="I1928" s="11"/>
      <c r="J1928" s="11"/>
      <c r="K1928" s="11"/>
      <c r="L1928" s="11"/>
      <c r="M1928" s="76"/>
      <c r="N1928" s="76"/>
    </row>
    <row r="1929">
      <c r="A1929" s="11"/>
      <c r="B1929" s="11"/>
      <c r="C1929" s="11"/>
      <c r="D1929" s="11"/>
      <c r="E1929" s="11"/>
      <c r="F1929" s="11"/>
      <c r="G1929" s="11"/>
      <c r="H1929" s="11"/>
      <c r="I1929" s="11"/>
      <c r="J1929" s="11"/>
      <c r="K1929" s="11"/>
      <c r="L1929" s="11"/>
      <c r="M1929" s="76"/>
      <c r="N1929" s="76"/>
    </row>
    <row r="1930">
      <c r="A1930" s="11"/>
      <c r="B1930" s="11"/>
      <c r="C1930" s="11"/>
      <c r="D1930" s="11"/>
      <c r="E1930" s="11"/>
      <c r="F1930" s="11"/>
      <c r="G1930" s="11"/>
      <c r="H1930" s="11"/>
      <c r="I1930" s="11"/>
      <c r="J1930" s="11"/>
      <c r="K1930" s="11"/>
      <c r="L1930" s="11"/>
      <c r="M1930" s="76"/>
      <c r="N1930" s="76"/>
    </row>
    <row r="1931">
      <c r="A1931" s="11"/>
      <c r="B1931" s="11"/>
      <c r="C1931" s="11"/>
      <c r="D1931" s="11"/>
      <c r="E1931" s="11"/>
      <c r="F1931" s="11"/>
      <c r="G1931" s="11"/>
      <c r="H1931" s="11"/>
      <c r="I1931" s="11"/>
      <c r="J1931" s="11"/>
      <c r="K1931" s="11"/>
      <c r="L1931" s="11"/>
      <c r="M1931" s="76"/>
      <c r="N1931" s="76"/>
    </row>
    <row r="1932">
      <c r="A1932" s="11"/>
      <c r="B1932" s="11"/>
      <c r="C1932" s="11"/>
      <c r="D1932" s="11"/>
      <c r="E1932" s="11"/>
      <c r="F1932" s="11"/>
      <c r="G1932" s="11"/>
      <c r="H1932" s="11"/>
      <c r="I1932" s="11"/>
      <c r="J1932" s="11"/>
      <c r="K1932" s="11"/>
      <c r="L1932" s="11"/>
      <c r="M1932" s="76"/>
      <c r="N1932" s="76"/>
    </row>
    <row r="1933">
      <c r="A1933" s="11"/>
      <c r="B1933" s="11"/>
      <c r="C1933" s="11"/>
      <c r="D1933" s="11"/>
      <c r="E1933" s="11"/>
      <c r="F1933" s="11"/>
      <c r="G1933" s="11"/>
      <c r="H1933" s="11"/>
      <c r="I1933" s="11"/>
      <c r="J1933" s="11"/>
      <c r="K1933" s="11"/>
      <c r="L1933" s="11"/>
      <c r="M1933" s="76"/>
      <c r="N1933" s="76"/>
    </row>
    <row r="1934">
      <c r="A1934" s="11"/>
      <c r="B1934" s="11"/>
      <c r="C1934" s="11"/>
      <c r="D1934" s="11"/>
      <c r="E1934" s="11"/>
      <c r="F1934" s="11"/>
      <c r="G1934" s="11"/>
      <c r="H1934" s="11"/>
      <c r="I1934" s="11"/>
      <c r="J1934" s="11"/>
      <c r="K1934" s="11"/>
      <c r="L1934" s="11"/>
      <c r="M1934" s="76"/>
      <c r="N1934" s="76"/>
    </row>
    <row r="1935">
      <c r="A1935" s="11"/>
      <c r="B1935" s="11"/>
      <c r="C1935" s="11"/>
      <c r="D1935" s="11"/>
      <c r="E1935" s="11"/>
      <c r="F1935" s="11"/>
      <c r="G1935" s="11"/>
      <c r="H1935" s="11"/>
      <c r="I1935" s="11"/>
      <c r="J1935" s="11"/>
      <c r="K1935" s="11"/>
      <c r="L1935" s="11"/>
      <c r="M1935" s="76"/>
      <c r="N1935" s="76"/>
    </row>
    <row r="1936">
      <c r="A1936" s="11"/>
      <c r="B1936" s="11"/>
      <c r="C1936" s="11"/>
      <c r="D1936" s="11"/>
      <c r="E1936" s="11"/>
      <c r="F1936" s="11"/>
      <c r="G1936" s="11"/>
      <c r="H1936" s="11"/>
      <c r="I1936" s="11"/>
      <c r="J1936" s="11"/>
      <c r="K1936" s="11"/>
      <c r="L1936" s="11"/>
      <c r="M1936" s="76"/>
      <c r="N1936" s="76"/>
    </row>
    <row r="1937">
      <c r="A1937" s="11"/>
      <c r="B1937" s="11"/>
      <c r="C1937" s="11"/>
      <c r="D1937" s="11"/>
      <c r="E1937" s="11"/>
      <c r="F1937" s="11"/>
      <c r="G1937" s="11"/>
      <c r="H1937" s="11"/>
      <c r="I1937" s="11"/>
      <c r="J1937" s="11"/>
      <c r="K1937" s="11"/>
      <c r="L1937" s="11"/>
      <c r="M1937" s="76"/>
      <c r="N1937" s="76"/>
    </row>
    <row r="1938">
      <c r="A1938" s="11"/>
      <c r="B1938" s="11"/>
      <c r="C1938" s="11"/>
      <c r="D1938" s="11"/>
      <c r="E1938" s="11"/>
      <c r="F1938" s="11"/>
      <c r="G1938" s="11"/>
      <c r="H1938" s="11"/>
      <c r="I1938" s="11"/>
      <c r="J1938" s="11"/>
      <c r="K1938" s="11"/>
      <c r="L1938" s="11"/>
      <c r="M1938" s="76"/>
      <c r="N1938" s="76"/>
    </row>
    <row r="1939">
      <c r="A1939" s="11"/>
      <c r="B1939" s="11"/>
      <c r="C1939" s="11"/>
      <c r="D1939" s="11"/>
      <c r="E1939" s="11"/>
      <c r="F1939" s="11"/>
      <c r="G1939" s="11"/>
      <c r="H1939" s="11"/>
      <c r="I1939" s="11"/>
      <c r="J1939" s="11"/>
      <c r="K1939" s="11"/>
      <c r="L1939" s="11"/>
      <c r="M1939" s="76"/>
      <c r="N1939" s="76"/>
    </row>
    <row r="1940">
      <c r="A1940" s="11"/>
      <c r="B1940" s="11"/>
      <c r="C1940" s="11"/>
      <c r="D1940" s="11"/>
      <c r="E1940" s="11"/>
      <c r="F1940" s="11"/>
      <c r="G1940" s="11"/>
      <c r="H1940" s="11"/>
      <c r="I1940" s="11"/>
      <c r="J1940" s="11"/>
      <c r="K1940" s="11"/>
      <c r="L1940" s="11"/>
      <c r="M1940" s="76"/>
      <c r="N1940" s="76"/>
    </row>
    <row r="1941">
      <c r="A1941" s="11"/>
      <c r="B1941" s="11"/>
      <c r="C1941" s="11"/>
      <c r="D1941" s="11"/>
      <c r="E1941" s="11"/>
      <c r="F1941" s="11"/>
      <c r="G1941" s="11"/>
      <c r="H1941" s="11"/>
      <c r="I1941" s="11"/>
      <c r="J1941" s="11"/>
      <c r="K1941" s="11"/>
      <c r="L1941" s="11"/>
      <c r="M1941" s="76"/>
      <c r="N1941" s="76"/>
    </row>
    <row r="1942">
      <c r="A1942" s="11"/>
      <c r="B1942" s="11"/>
      <c r="C1942" s="11"/>
      <c r="D1942" s="11"/>
      <c r="E1942" s="11"/>
      <c r="F1942" s="11"/>
      <c r="G1942" s="11"/>
      <c r="H1942" s="11"/>
      <c r="I1942" s="11"/>
      <c r="J1942" s="11"/>
      <c r="K1942" s="11"/>
      <c r="L1942" s="11"/>
      <c r="M1942" s="76"/>
      <c r="N1942" s="76"/>
    </row>
    <row r="1943">
      <c r="A1943" s="11"/>
      <c r="B1943" s="11"/>
      <c r="C1943" s="11"/>
      <c r="D1943" s="11"/>
      <c r="E1943" s="11"/>
      <c r="F1943" s="11"/>
      <c r="G1943" s="11"/>
      <c r="H1943" s="11"/>
      <c r="I1943" s="11"/>
      <c r="J1943" s="11"/>
      <c r="K1943" s="11"/>
      <c r="L1943" s="11"/>
      <c r="M1943" s="76"/>
      <c r="N1943" s="76"/>
    </row>
    <row r="1944">
      <c r="A1944" s="11"/>
      <c r="B1944" s="11"/>
      <c r="C1944" s="11"/>
      <c r="D1944" s="11"/>
      <c r="E1944" s="11"/>
      <c r="F1944" s="11"/>
      <c r="G1944" s="11"/>
      <c r="H1944" s="11"/>
      <c r="I1944" s="11"/>
      <c r="J1944" s="11"/>
      <c r="K1944" s="11"/>
      <c r="L1944" s="11"/>
      <c r="M1944" s="76"/>
      <c r="N1944" s="76"/>
    </row>
    <row r="1945">
      <c r="A1945" s="11"/>
      <c r="B1945" s="11"/>
      <c r="C1945" s="11"/>
      <c r="D1945" s="11"/>
      <c r="E1945" s="11"/>
      <c r="F1945" s="11"/>
      <c r="G1945" s="11"/>
      <c r="H1945" s="11"/>
      <c r="I1945" s="11"/>
      <c r="J1945" s="11"/>
      <c r="K1945" s="11"/>
      <c r="L1945" s="11"/>
      <c r="M1945" s="76"/>
      <c r="N1945" s="76"/>
    </row>
    <row r="1946">
      <c r="A1946" s="11"/>
      <c r="B1946" s="11"/>
      <c r="C1946" s="11"/>
      <c r="D1946" s="11"/>
      <c r="E1946" s="11"/>
      <c r="F1946" s="11"/>
      <c r="G1946" s="11"/>
      <c r="H1946" s="11"/>
      <c r="I1946" s="11"/>
      <c r="J1946" s="11"/>
      <c r="K1946" s="11"/>
      <c r="L1946" s="11"/>
      <c r="M1946" s="76"/>
      <c r="N1946" s="76"/>
    </row>
    <row r="1947">
      <c r="A1947" s="11"/>
      <c r="B1947" s="11"/>
      <c r="C1947" s="11"/>
      <c r="D1947" s="11"/>
      <c r="E1947" s="11"/>
      <c r="F1947" s="11"/>
      <c r="G1947" s="11"/>
      <c r="H1947" s="11"/>
      <c r="I1947" s="11"/>
      <c r="J1947" s="11"/>
      <c r="K1947" s="11"/>
      <c r="L1947" s="11"/>
      <c r="M1947" s="76"/>
      <c r="N1947" s="76"/>
    </row>
    <row r="1948">
      <c r="A1948" s="11"/>
      <c r="B1948" s="11"/>
      <c r="C1948" s="11"/>
      <c r="D1948" s="11"/>
      <c r="E1948" s="11"/>
      <c r="F1948" s="11"/>
      <c r="G1948" s="11"/>
      <c r="H1948" s="11"/>
      <c r="I1948" s="11"/>
      <c r="J1948" s="11"/>
      <c r="K1948" s="11"/>
      <c r="L1948" s="11"/>
      <c r="M1948" s="76"/>
      <c r="N1948" s="76"/>
    </row>
    <row r="1949">
      <c r="A1949" s="11"/>
      <c r="B1949" s="11"/>
      <c r="C1949" s="11"/>
      <c r="D1949" s="11"/>
      <c r="E1949" s="11"/>
      <c r="F1949" s="11"/>
      <c r="G1949" s="11"/>
      <c r="H1949" s="11"/>
      <c r="I1949" s="11"/>
      <c r="J1949" s="11"/>
      <c r="K1949" s="11"/>
      <c r="L1949" s="11"/>
      <c r="M1949" s="76"/>
      <c r="N1949" s="76"/>
    </row>
    <row r="1950">
      <c r="A1950" s="11"/>
      <c r="B1950" s="11"/>
      <c r="C1950" s="11"/>
      <c r="D1950" s="11"/>
      <c r="E1950" s="11"/>
      <c r="F1950" s="11"/>
      <c r="G1950" s="11"/>
      <c r="H1950" s="11"/>
      <c r="I1950" s="11"/>
      <c r="J1950" s="11"/>
      <c r="K1950" s="11"/>
      <c r="L1950" s="11"/>
      <c r="M1950" s="76"/>
      <c r="N1950" s="76"/>
    </row>
    <row r="1951">
      <c r="A1951" s="11"/>
      <c r="B1951" s="11"/>
      <c r="C1951" s="11"/>
      <c r="D1951" s="11"/>
      <c r="E1951" s="11"/>
      <c r="F1951" s="11"/>
      <c r="G1951" s="11"/>
      <c r="H1951" s="11"/>
      <c r="I1951" s="11"/>
      <c r="J1951" s="11"/>
      <c r="K1951" s="11"/>
      <c r="L1951" s="11"/>
      <c r="M1951" s="76"/>
      <c r="N1951" s="76"/>
    </row>
    <row r="1952">
      <c r="A1952" s="11"/>
      <c r="B1952" s="11"/>
      <c r="C1952" s="11"/>
      <c r="D1952" s="11"/>
      <c r="E1952" s="11"/>
      <c r="F1952" s="11"/>
      <c r="G1952" s="11"/>
      <c r="H1952" s="11"/>
      <c r="I1952" s="11"/>
      <c r="J1952" s="11"/>
      <c r="K1952" s="11"/>
      <c r="L1952" s="11"/>
      <c r="M1952" s="76"/>
      <c r="N1952" s="76"/>
    </row>
    <row r="1953">
      <c r="A1953" s="11"/>
      <c r="B1953" s="11"/>
      <c r="C1953" s="11"/>
      <c r="D1953" s="11"/>
      <c r="E1953" s="11"/>
      <c r="F1953" s="11"/>
      <c r="G1953" s="11"/>
      <c r="H1953" s="11"/>
      <c r="I1953" s="11"/>
      <c r="J1953" s="11"/>
      <c r="K1953" s="11"/>
      <c r="L1953" s="11"/>
      <c r="M1953" s="76"/>
      <c r="N1953" s="76"/>
    </row>
    <row r="1954">
      <c r="A1954" s="11"/>
      <c r="B1954" s="11"/>
      <c r="C1954" s="11"/>
      <c r="D1954" s="11"/>
      <c r="E1954" s="11"/>
      <c r="F1954" s="11"/>
      <c r="G1954" s="11"/>
      <c r="H1954" s="11"/>
      <c r="I1954" s="11"/>
      <c r="J1954" s="11"/>
      <c r="K1954" s="11"/>
      <c r="L1954" s="11"/>
      <c r="M1954" s="76"/>
      <c r="N1954" s="76"/>
    </row>
    <row r="1955">
      <c r="A1955" s="11"/>
      <c r="B1955" s="11"/>
      <c r="C1955" s="11"/>
      <c r="D1955" s="11"/>
      <c r="E1955" s="11"/>
      <c r="F1955" s="11"/>
      <c r="G1955" s="11"/>
      <c r="H1955" s="11"/>
      <c r="I1955" s="11"/>
      <c r="J1955" s="11"/>
      <c r="K1955" s="11"/>
      <c r="L1955" s="11"/>
      <c r="M1955" s="76"/>
      <c r="N1955" s="76"/>
    </row>
    <row r="1956">
      <c r="A1956" s="11"/>
      <c r="B1956" s="11"/>
      <c r="C1956" s="11"/>
      <c r="D1956" s="11"/>
      <c r="E1956" s="11"/>
      <c r="F1956" s="11"/>
      <c r="G1956" s="11"/>
      <c r="H1956" s="11"/>
      <c r="I1956" s="11"/>
      <c r="J1956" s="11"/>
      <c r="K1956" s="11"/>
      <c r="L1956" s="11"/>
      <c r="M1956" s="76"/>
      <c r="N1956" s="76"/>
    </row>
    <row r="1957">
      <c r="A1957" s="11"/>
      <c r="B1957" s="11"/>
      <c r="C1957" s="11"/>
      <c r="D1957" s="11"/>
      <c r="E1957" s="11"/>
      <c r="F1957" s="11"/>
      <c r="G1957" s="11"/>
      <c r="H1957" s="11"/>
      <c r="I1957" s="11"/>
      <c r="J1957" s="11"/>
      <c r="K1957" s="11"/>
      <c r="L1957" s="11"/>
      <c r="M1957" s="76"/>
      <c r="N1957" s="76"/>
    </row>
    <row r="1958">
      <c r="A1958" s="11"/>
      <c r="B1958" s="11"/>
      <c r="C1958" s="11"/>
      <c r="D1958" s="11"/>
      <c r="E1958" s="11"/>
      <c r="F1958" s="11"/>
      <c r="G1958" s="11"/>
      <c r="H1958" s="11"/>
      <c r="I1958" s="11"/>
      <c r="J1958" s="11"/>
      <c r="K1958" s="11"/>
      <c r="L1958" s="11"/>
      <c r="M1958" s="76"/>
      <c r="N1958" s="76"/>
    </row>
    <row r="1959">
      <c r="A1959" s="11"/>
      <c r="B1959" s="11"/>
      <c r="C1959" s="11"/>
      <c r="D1959" s="11"/>
      <c r="E1959" s="11"/>
      <c r="F1959" s="11"/>
      <c r="G1959" s="11"/>
      <c r="H1959" s="11"/>
      <c r="I1959" s="11"/>
      <c r="J1959" s="11"/>
      <c r="K1959" s="11"/>
      <c r="L1959" s="11"/>
      <c r="M1959" s="76"/>
      <c r="N1959" s="76"/>
    </row>
    <row r="1960">
      <c r="A1960" s="11"/>
      <c r="B1960" s="11"/>
      <c r="C1960" s="11"/>
      <c r="D1960" s="11"/>
      <c r="E1960" s="11"/>
      <c r="F1960" s="11"/>
      <c r="G1960" s="11"/>
      <c r="H1960" s="11"/>
      <c r="I1960" s="11"/>
      <c r="J1960" s="11"/>
      <c r="K1960" s="11"/>
      <c r="L1960" s="11"/>
      <c r="M1960" s="76"/>
      <c r="N1960" s="76"/>
    </row>
    <row r="1961">
      <c r="A1961" s="11"/>
      <c r="B1961" s="11"/>
      <c r="C1961" s="11"/>
      <c r="D1961" s="11"/>
      <c r="E1961" s="11"/>
      <c r="F1961" s="11"/>
      <c r="G1961" s="11"/>
      <c r="H1961" s="11"/>
      <c r="I1961" s="11"/>
      <c r="J1961" s="11"/>
      <c r="K1961" s="11"/>
      <c r="L1961" s="11"/>
      <c r="M1961" s="76"/>
      <c r="N1961" s="76"/>
    </row>
    <row r="1962">
      <c r="A1962" s="11"/>
      <c r="B1962" s="11"/>
      <c r="C1962" s="11"/>
      <c r="D1962" s="11"/>
      <c r="E1962" s="11"/>
      <c r="F1962" s="11"/>
      <c r="G1962" s="11"/>
      <c r="H1962" s="11"/>
      <c r="I1962" s="11"/>
      <c r="J1962" s="11"/>
      <c r="K1962" s="11"/>
      <c r="L1962" s="11"/>
      <c r="M1962" s="76"/>
      <c r="N1962" s="76"/>
    </row>
    <row r="1963">
      <c r="A1963" s="11"/>
      <c r="B1963" s="11"/>
      <c r="C1963" s="11"/>
      <c r="D1963" s="11"/>
      <c r="E1963" s="11"/>
      <c r="F1963" s="11"/>
      <c r="G1963" s="11"/>
      <c r="H1963" s="11"/>
      <c r="I1963" s="11"/>
      <c r="J1963" s="11"/>
      <c r="K1963" s="11"/>
      <c r="L1963" s="11"/>
      <c r="M1963" s="76"/>
      <c r="N1963" s="76"/>
    </row>
    <row r="1964">
      <c r="A1964" s="11"/>
      <c r="B1964" s="11"/>
      <c r="C1964" s="11"/>
      <c r="D1964" s="11"/>
      <c r="E1964" s="11"/>
      <c r="F1964" s="11"/>
      <c r="G1964" s="11"/>
      <c r="H1964" s="11"/>
      <c r="I1964" s="11"/>
      <c r="J1964" s="11"/>
      <c r="K1964" s="11"/>
      <c r="L1964" s="11"/>
      <c r="M1964" s="76"/>
      <c r="N1964" s="76"/>
    </row>
    <row r="1965">
      <c r="A1965" s="11"/>
      <c r="B1965" s="11"/>
      <c r="C1965" s="11"/>
      <c r="D1965" s="11"/>
      <c r="E1965" s="11"/>
      <c r="F1965" s="11"/>
      <c r="G1965" s="11"/>
      <c r="H1965" s="11"/>
      <c r="I1965" s="11"/>
      <c r="J1965" s="11"/>
      <c r="K1965" s="11"/>
      <c r="L1965" s="11"/>
      <c r="M1965" s="76"/>
      <c r="N1965" s="76"/>
    </row>
    <row r="1966">
      <c r="A1966" s="11"/>
      <c r="B1966" s="11"/>
      <c r="C1966" s="11"/>
      <c r="D1966" s="11"/>
      <c r="E1966" s="11"/>
      <c r="F1966" s="11"/>
      <c r="G1966" s="11"/>
      <c r="H1966" s="11"/>
      <c r="I1966" s="11"/>
      <c r="J1966" s="11"/>
      <c r="K1966" s="11"/>
      <c r="L1966" s="11"/>
      <c r="M1966" s="76"/>
      <c r="N1966" s="76"/>
    </row>
    <row r="1967">
      <c r="A1967" s="11"/>
      <c r="B1967" s="11"/>
      <c r="C1967" s="11"/>
      <c r="D1967" s="11"/>
      <c r="E1967" s="11"/>
      <c r="F1967" s="11"/>
      <c r="G1967" s="11"/>
      <c r="H1967" s="11"/>
      <c r="I1967" s="11"/>
      <c r="J1967" s="11"/>
      <c r="K1967" s="11"/>
      <c r="L1967" s="11"/>
      <c r="M1967" s="76"/>
      <c r="N1967" s="76"/>
    </row>
    <row r="1968">
      <c r="A1968" s="11"/>
      <c r="B1968" s="11"/>
      <c r="C1968" s="11"/>
      <c r="D1968" s="11"/>
      <c r="E1968" s="11"/>
      <c r="F1968" s="11"/>
      <c r="G1968" s="11"/>
      <c r="H1968" s="11"/>
      <c r="I1968" s="11"/>
      <c r="J1968" s="11"/>
      <c r="K1968" s="11"/>
      <c r="L1968" s="11"/>
      <c r="M1968" s="76"/>
      <c r="N1968" s="76"/>
    </row>
    <row r="1969">
      <c r="A1969" s="11"/>
      <c r="B1969" s="11"/>
      <c r="C1969" s="11"/>
      <c r="D1969" s="11"/>
      <c r="E1969" s="11"/>
      <c r="F1969" s="11"/>
      <c r="G1969" s="11"/>
      <c r="H1969" s="11"/>
      <c r="I1969" s="11"/>
      <c r="J1969" s="11"/>
      <c r="K1969" s="11"/>
      <c r="L1969" s="11"/>
      <c r="M1969" s="76"/>
      <c r="N1969" s="76"/>
    </row>
    <row r="1970">
      <c r="A1970" s="11"/>
      <c r="B1970" s="11"/>
      <c r="C1970" s="11"/>
      <c r="D1970" s="11"/>
      <c r="E1970" s="11"/>
      <c r="F1970" s="11"/>
      <c r="G1970" s="11"/>
      <c r="H1970" s="11"/>
      <c r="I1970" s="11"/>
      <c r="J1970" s="11"/>
      <c r="K1970" s="11"/>
      <c r="L1970" s="11"/>
      <c r="M1970" s="76"/>
      <c r="N1970" s="76"/>
    </row>
    <row r="1971">
      <c r="A1971" s="11"/>
      <c r="B1971" s="11"/>
      <c r="C1971" s="11"/>
      <c r="D1971" s="11"/>
      <c r="E1971" s="11"/>
      <c r="F1971" s="11"/>
      <c r="G1971" s="11"/>
      <c r="H1971" s="11"/>
      <c r="I1971" s="11"/>
      <c r="J1971" s="11"/>
      <c r="K1971" s="11"/>
      <c r="L1971" s="11"/>
      <c r="M1971" s="76"/>
      <c r="N1971" s="76"/>
    </row>
    <row r="1972">
      <c r="A1972" s="11"/>
      <c r="B1972" s="11"/>
      <c r="C1972" s="11"/>
      <c r="D1972" s="11"/>
      <c r="E1972" s="11"/>
      <c r="F1972" s="11"/>
      <c r="G1972" s="11"/>
      <c r="H1972" s="11"/>
      <c r="I1972" s="11"/>
      <c r="J1972" s="11"/>
      <c r="K1972" s="11"/>
      <c r="L1972" s="11"/>
      <c r="M1972" s="76"/>
      <c r="N1972" s="76"/>
    </row>
    <row r="1973">
      <c r="A1973" s="11"/>
      <c r="B1973" s="11"/>
      <c r="C1973" s="11"/>
      <c r="D1973" s="11"/>
      <c r="E1973" s="11"/>
      <c r="F1973" s="11"/>
      <c r="G1973" s="11"/>
      <c r="H1973" s="11"/>
      <c r="I1973" s="11"/>
      <c r="J1973" s="11"/>
      <c r="K1973" s="11"/>
      <c r="L1973" s="11"/>
      <c r="M1973" s="76"/>
      <c r="N1973" s="76"/>
    </row>
    <row r="1974">
      <c r="A1974" s="11"/>
      <c r="B1974" s="11"/>
      <c r="C1974" s="11"/>
      <c r="D1974" s="11"/>
      <c r="E1974" s="11"/>
      <c r="F1974" s="11"/>
      <c r="G1974" s="11"/>
      <c r="H1974" s="11"/>
      <c r="I1974" s="11"/>
      <c r="J1974" s="11"/>
      <c r="K1974" s="11"/>
      <c r="L1974" s="11"/>
      <c r="M1974" s="76"/>
      <c r="N1974" s="76"/>
    </row>
    <row r="1975">
      <c r="A1975" s="11"/>
      <c r="B1975" s="11"/>
      <c r="C1975" s="11"/>
      <c r="D1975" s="11"/>
      <c r="E1975" s="11"/>
      <c r="F1975" s="11"/>
      <c r="G1975" s="11"/>
      <c r="H1975" s="11"/>
      <c r="I1975" s="11"/>
      <c r="J1975" s="11"/>
      <c r="K1975" s="11"/>
      <c r="L1975" s="11"/>
      <c r="M1975" s="76"/>
      <c r="N1975" s="76"/>
    </row>
    <row r="1976">
      <c r="A1976" s="11"/>
      <c r="B1976" s="11"/>
      <c r="C1976" s="11"/>
      <c r="D1976" s="11"/>
      <c r="E1976" s="11"/>
      <c r="F1976" s="11"/>
      <c r="G1976" s="11"/>
      <c r="H1976" s="11"/>
      <c r="I1976" s="11"/>
      <c r="J1976" s="11"/>
      <c r="K1976" s="11"/>
      <c r="L1976" s="11"/>
      <c r="M1976" s="76"/>
      <c r="N1976" s="76"/>
    </row>
    <row r="1977">
      <c r="A1977" s="11"/>
      <c r="B1977" s="11"/>
      <c r="C1977" s="11"/>
      <c r="D1977" s="11"/>
      <c r="E1977" s="11"/>
      <c r="F1977" s="11"/>
      <c r="G1977" s="11"/>
      <c r="H1977" s="11"/>
      <c r="I1977" s="11"/>
      <c r="J1977" s="11"/>
      <c r="K1977" s="11"/>
      <c r="L1977" s="11"/>
      <c r="M1977" s="76"/>
      <c r="N1977" s="76"/>
    </row>
    <row r="1978">
      <c r="A1978" s="11"/>
      <c r="B1978" s="11"/>
      <c r="C1978" s="11"/>
      <c r="D1978" s="11"/>
      <c r="E1978" s="11"/>
      <c r="F1978" s="11"/>
      <c r="G1978" s="11"/>
      <c r="H1978" s="11"/>
      <c r="I1978" s="11"/>
      <c r="J1978" s="11"/>
      <c r="K1978" s="11"/>
      <c r="L1978" s="11"/>
      <c r="M1978" s="76"/>
      <c r="N1978" s="76"/>
    </row>
    <row r="1979">
      <c r="A1979" s="11"/>
      <c r="B1979" s="11"/>
      <c r="C1979" s="11"/>
      <c r="D1979" s="11"/>
      <c r="E1979" s="11"/>
      <c r="F1979" s="11"/>
      <c r="G1979" s="11"/>
      <c r="H1979" s="11"/>
      <c r="I1979" s="11"/>
      <c r="J1979" s="11"/>
      <c r="K1979" s="11"/>
      <c r="L1979" s="11"/>
      <c r="M1979" s="76"/>
      <c r="N1979" s="76"/>
    </row>
    <row r="1980">
      <c r="A1980" s="11"/>
      <c r="B1980" s="11"/>
      <c r="C1980" s="11"/>
      <c r="D1980" s="11"/>
      <c r="E1980" s="11"/>
      <c r="F1980" s="11"/>
      <c r="G1980" s="11"/>
      <c r="H1980" s="11"/>
      <c r="I1980" s="11"/>
      <c r="J1980" s="11"/>
      <c r="K1980" s="11"/>
      <c r="L1980" s="11"/>
      <c r="M1980" s="76"/>
      <c r="N1980" s="76"/>
    </row>
    <row r="1981">
      <c r="A1981" s="11"/>
      <c r="B1981" s="11"/>
      <c r="C1981" s="11"/>
      <c r="D1981" s="11"/>
      <c r="E1981" s="11"/>
      <c r="F1981" s="11"/>
      <c r="G1981" s="11"/>
      <c r="H1981" s="11"/>
      <c r="I1981" s="11"/>
      <c r="J1981" s="11"/>
      <c r="K1981" s="11"/>
      <c r="L1981" s="11"/>
      <c r="M1981" s="76"/>
      <c r="N1981" s="76"/>
    </row>
    <row r="1982">
      <c r="A1982" s="11"/>
      <c r="B1982" s="11"/>
      <c r="C1982" s="11"/>
      <c r="D1982" s="11"/>
      <c r="E1982" s="11"/>
      <c r="F1982" s="11"/>
      <c r="G1982" s="11"/>
      <c r="H1982" s="11"/>
      <c r="I1982" s="11"/>
      <c r="J1982" s="11"/>
      <c r="K1982" s="78"/>
      <c r="L1982" s="11"/>
      <c r="M1982" s="76"/>
      <c r="N1982" s="76"/>
    </row>
    <row r="1983">
      <c r="A1983" s="11"/>
      <c r="B1983" s="11"/>
      <c r="C1983" s="11"/>
      <c r="D1983" s="11"/>
      <c r="E1983" s="11"/>
      <c r="F1983" s="11"/>
      <c r="G1983" s="11"/>
      <c r="H1983" s="11"/>
      <c r="I1983" s="11"/>
      <c r="J1983" s="11"/>
      <c r="K1983" s="11"/>
      <c r="L1983" s="11"/>
      <c r="M1983" s="76"/>
      <c r="N1983" s="76"/>
    </row>
    <row r="1984">
      <c r="A1984" s="11"/>
      <c r="B1984" s="11"/>
      <c r="C1984" s="11"/>
      <c r="D1984" s="11"/>
      <c r="E1984" s="11"/>
      <c r="F1984" s="11"/>
      <c r="G1984" s="11"/>
      <c r="H1984" s="11"/>
      <c r="I1984" s="11"/>
      <c r="J1984" s="11"/>
      <c r="K1984" s="11"/>
      <c r="L1984" s="11"/>
      <c r="M1984" s="76"/>
      <c r="N1984" s="76"/>
    </row>
    <row r="1985">
      <c r="A1985" s="11"/>
      <c r="B1985" s="11"/>
      <c r="C1985" s="11"/>
      <c r="D1985" s="11"/>
      <c r="E1985" s="11"/>
      <c r="F1985" s="11"/>
      <c r="G1985" s="11"/>
      <c r="H1985" s="11"/>
      <c r="I1985" s="11"/>
      <c r="J1985" s="11"/>
      <c r="K1985" s="11"/>
      <c r="L1985" s="11"/>
      <c r="M1985" s="76"/>
      <c r="N1985" s="76"/>
    </row>
    <row r="1986">
      <c r="A1986" s="11"/>
      <c r="B1986" s="11"/>
      <c r="C1986" s="11"/>
      <c r="D1986" s="11"/>
      <c r="E1986" s="11"/>
      <c r="F1986" s="11"/>
      <c r="G1986" s="11"/>
      <c r="H1986" s="11"/>
      <c r="I1986" s="11"/>
      <c r="J1986" s="11"/>
      <c r="K1986" s="11"/>
      <c r="L1986" s="11"/>
      <c r="M1986" s="76"/>
      <c r="N1986" s="76"/>
    </row>
    <row r="1987">
      <c r="A1987" s="11"/>
      <c r="B1987" s="11"/>
      <c r="C1987" s="11"/>
      <c r="D1987" s="11"/>
      <c r="E1987" s="11"/>
      <c r="F1987" s="11"/>
      <c r="G1987" s="11"/>
      <c r="H1987" s="11"/>
      <c r="I1987" s="11"/>
      <c r="J1987" s="11"/>
      <c r="K1987" s="11"/>
      <c r="L1987" s="11"/>
      <c r="M1987" s="76"/>
      <c r="N1987" s="76"/>
    </row>
    <row r="1988">
      <c r="A1988" s="11"/>
      <c r="B1988" s="11"/>
      <c r="C1988" s="11"/>
      <c r="D1988" s="11"/>
      <c r="E1988" s="11"/>
      <c r="F1988" s="11"/>
      <c r="G1988" s="11"/>
      <c r="H1988" s="11"/>
      <c r="I1988" s="11"/>
      <c r="J1988" s="11"/>
      <c r="K1988" s="11"/>
      <c r="L1988" s="11"/>
      <c r="M1988" s="76"/>
      <c r="N1988" s="76"/>
    </row>
    <row r="1989">
      <c r="A1989" s="11"/>
      <c r="B1989" s="11"/>
      <c r="C1989" s="11"/>
      <c r="D1989" s="11"/>
      <c r="E1989" s="11"/>
      <c r="F1989" s="11"/>
      <c r="G1989" s="11"/>
      <c r="H1989" s="11"/>
      <c r="I1989" s="11"/>
      <c r="J1989" s="11"/>
      <c r="K1989" s="11"/>
      <c r="L1989" s="11"/>
      <c r="M1989" s="76"/>
      <c r="N1989" s="76"/>
    </row>
    <row r="1990">
      <c r="A1990" s="11"/>
      <c r="B1990" s="11"/>
      <c r="C1990" s="11"/>
      <c r="D1990" s="11"/>
      <c r="E1990" s="11"/>
      <c r="F1990" s="11"/>
      <c r="G1990" s="11"/>
      <c r="H1990" s="11"/>
      <c r="I1990" s="11"/>
      <c r="J1990" s="11"/>
      <c r="K1990" s="11"/>
      <c r="L1990" s="11"/>
      <c r="M1990" s="76"/>
      <c r="N1990" s="76"/>
    </row>
    <row r="1991">
      <c r="A1991" s="11"/>
      <c r="B1991" s="11"/>
      <c r="C1991" s="11"/>
      <c r="D1991" s="11"/>
      <c r="E1991" s="11"/>
      <c r="F1991" s="11"/>
      <c r="G1991" s="11"/>
      <c r="H1991" s="11"/>
      <c r="I1991" s="11"/>
      <c r="J1991" s="11"/>
      <c r="K1991" s="11"/>
      <c r="L1991" s="11"/>
      <c r="M1991" s="76"/>
      <c r="N1991" s="76"/>
    </row>
    <row r="1992">
      <c r="A1992" s="11"/>
      <c r="B1992" s="11"/>
      <c r="C1992" s="11"/>
      <c r="D1992" s="11"/>
      <c r="E1992" s="11"/>
      <c r="F1992" s="11"/>
      <c r="G1992" s="11"/>
      <c r="H1992" s="11"/>
      <c r="I1992" s="11"/>
      <c r="J1992" s="11"/>
      <c r="K1992" s="11"/>
      <c r="L1992" s="11"/>
      <c r="M1992" s="76"/>
      <c r="N1992" s="76"/>
    </row>
    <row r="1993">
      <c r="A1993" s="11"/>
      <c r="B1993" s="11"/>
      <c r="C1993" s="11"/>
      <c r="D1993" s="11"/>
      <c r="E1993" s="11"/>
      <c r="F1993" s="11"/>
      <c r="G1993" s="11"/>
      <c r="H1993" s="11"/>
      <c r="I1993" s="11"/>
      <c r="J1993" s="11"/>
      <c r="K1993" s="11"/>
      <c r="L1993" s="11"/>
      <c r="M1993" s="76"/>
      <c r="N1993" s="76"/>
    </row>
    <row r="1994">
      <c r="A1994" s="11"/>
      <c r="B1994" s="11"/>
      <c r="C1994" s="11"/>
      <c r="D1994" s="11"/>
      <c r="E1994" s="11"/>
      <c r="F1994" s="11"/>
      <c r="G1994" s="11"/>
      <c r="H1994" s="11"/>
      <c r="I1994" s="11"/>
      <c r="J1994" s="11"/>
      <c r="K1994" s="11"/>
      <c r="L1994" s="11"/>
      <c r="M1994" s="76"/>
      <c r="N1994" s="76"/>
    </row>
    <row r="1995">
      <c r="A1995" s="11"/>
      <c r="B1995" s="11"/>
      <c r="C1995" s="11"/>
      <c r="D1995" s="11"/>
      <c r="E1995" s="11"/>
      <c r="F1995" s="11"/>
      <c r="G1995" s="11"/>
      <c r="H1995" s="11"/>
      <c r="I1995" s="11"/>
      <c r="J1995" s="11"/>
      <c r="K1995" s="11"/>
      <c r="L1995" s="11"/>
      <c r="M1995" s="76"/>
      <c r="N1995" s="76"/>
    </row>
    <row r="1996">
      <c r="A1996" s="11"/>
      <c r="B1996" s="11"/>
      <c r="C1996" s="11"/>
      <c r="D1996" s="11"/>
      <c r="E1996" s="11"/>
      <c r="F1996" s="11"/>
      <c r="G1996" s="11"/>
      <c r="H1996" s="11"/>
      <c r="I1996" s="11"/>
      <c r="J1996" s="11"/>
      <c r="K1996" s="11"/>
      <c r="L1996" s="11"/>
      <c r="M1996" s="76"/>
      <c r="N1996" s="76"/>
    </row>
    <row r="1997">
      <c r="A1997" s="11"/>
      <c r="B1997" s="11"/>
      <c r="C1997" s="11"/>
      <c r="D1997" s="11"/>
      <c r="E1997" s="11"/>
      <c r="F1997" s="11"/>
      <c r="G1997" s="11"/>
      <c r="H1997" s="11"/>
      <c r="I1997" s="11"/>
      <c r="J1997" s="11"/>
      <c r="K1997" s="11"/>
      <c r="L1997" s="11"/>
      <c r="M1997" s="76"/>
      <c r="N1997" s="76"/>
    </row>
    <row r="1998">
      <c r="A1998" s="11"/>
      <c r="B1998" s="11"/>
      <c r="C1998" s="11"/>
      <c r="D1998" s="11"/>
      <c r="E1998" s="11"/>
      <c r="F1998" s="11"/>
      <c r="G1998" s="11"/>
      <c r="H1998" s="11"/>
      <c r="I1998" s="11"/>
      <c r="J1998" s="11"/>
      <c r="K1998" s="11"/>
      <c r="L1998" s="11"/>
      <c r="M1998" s="76"/>
      <c r="N1998" s="76"/>
    </row>
    <row r="1999">
      <c r="A1999" s="11"/>
      <c r="B1999" s="11"/>
      <c r="C1999" s="11"/>
      <c r="D1999" s="11"/>
      <c r="E1999" s="11"/>
      <c r="F1999" s="11"/>
      <c r="G1999" s="11"/>
      <c r="H1999" s="11"/>
      <c r="I1999" s="11"/>
      <c r="J1999" s="11"/>
      <c r="K1999" s="11"/>
      <c r="L1999" s="11"/>
      <c r="M1999" s="76"/>
      <c r="N1999" s="76"/>
    </row>
    <row r="2000">
      <c r="A2000" s="11"/>
      <c r="B2000" s="11"/>
      <c r="C2000" s="11"/>
      <c r="D2000" s="11"/>
      <c r="E2000" s="11"/>
      <c r="F2000" s="11"/>
      <c r="G2000" s="11"/>
      <c r="H2000" s="11"/>
      <c r="I2000" s="11"/>
      <c r="J2000" s="11"/>
      <c r="K2000" s="11"/>
      <c r="L2000" s="11"/>
      <c r="M2000" s="76"/>
      <c r="N2000" s="76"/>
    </row>
    <row r="2001">
      <c r="A2001" s="11"/>
      <c r="B2001" s="11"/>
      <c r="C2001" s="11"/>
      <c r="D2001" s="11"/>
      <c r="E2001" s="11"/>
      <c r="F2001" s="11"/>
      <c r="G2001" s="11"/>
      <c r="H2001" s="11"/>
      <c r="I2001" s="11"/>
      <c r="J2001" s="11"/>
      <c r="K2001" s="11"/>
      <c r="L2001" s="11"/>
      <c r="M2001" s="76"/>
      <c r="N2001" s="76"/>
    </row>
    <row r="2002">
      <c r="A2002" s="11"/>
      <c r="B2002" s="11"/>
      <c r="C2002" s="11"/>
      <c r="D2002" s="11"/>
      <c r="E2002" s="11"/>
      <c r="F2002" s="11"/>
      <c r="G2002" s="11"/>
      <c r="H2002" s="11"/>
      <c r="I2002" s="11"/>
      <c r="J2002" s="11"/>
      <c r="K2002" s="11"/>
      <c r="L2002" s="11"/>
      <c r="M2002" s="76"/>
      <c r="N2002" s="76"/>
    </row>
    <row r="2003">
      <c r="A2003" s="11"/>
      <c r="B2003" s="11"/>
      <c r="C2003" s="11"/>
      <c r="D2003" s="11"/>
      <c r="E2003" s="11"/>
      <c r="F2003" s="11"/>
      <c r="G2003" s="11"/>
      <c r="H2003" s="11"/>
      <c r="I2003" s="11"/>
      <c r="J2003" s="11"/>
      <c r="K2003" s="11"/>
      <c r="L2003" s="11"/>
      <c r="M2003" s="76"/>
      <c r="N2003" s="76"/>
    </row>
    <row r="2004">
      <c r="A2004" s="11"/>
      <c r="B2004" s="11"/>
      <c r="C2004" s="11"/>
      <c r="D2004" s="11"/>
      <c r="E2004" s="11"/>
      <c r="F2004" s="11"/>
      <c r="G2004" s="11"/>
      <c r="H2004" s="11"/>
      <c r="I2004" s="11"/>
      <c r="J2004" s="11"/>
      <c r="K2004" s="11"/>
      <c r="L2004" s="11"/>
      <c r="M2004" s="76"/>
      <c r="N2004" s="76"/>
    </row>
    <row r="2005">
      <c r="A2005" s="11"/>
      <c r="B2005" s="11"/>
      <c r="C2005" s="11"/>
      <c r="D2005" s="11"/>
      <c r="E2005" s="11"/>
      <c r="F2005" s="11"/>
      <c r="G2005" s="11"/>
      <c r="H2005" s="11"/>
      <c r="I2005" s="11"/>
      <c r="J2005" s="11"/>
      <c r="K2005" s="11"/>
      <c r="L2005" s="11"/>
      <c r="M2005" s="76"/>
      <c r="N2005" s="76"/>
    </row>
    <row r="2006">
      <c r="A2006" s="11"/>
      <c r="B2006" s="11"/>
      <c r="C2006" s="11"/>
      <c r="D2006" s="11"/>
      <c r="E2006" s="11"/>
      <c r="F2006" s="11"/>
      <c r="G2006" s="11"/>
      <c r="H2006" s="11"/>
      <c r="I2006" s="11"/>
      <c r="J2006" s="11"/>
      <c r="K2006" s="11"/>
      <c r="L2006" s="11"/>
      <c r="M2006" s="76"/>
      <c r="N2006" s="76"/>
    </row>
    <row r="2007">
      <c r="A2007" s="11"/>
      <c r="B2007" s="11"/>
      <c r="C2007" s="11"/>
      <c r="D2007" s="11"/>
      <c r="E2007" s="11"/>
      <c r="F2007" s="11"/>
      <c r="G2007" s="11"/>
      <c r="H2007" s="11"/>
      <c r="I2007" s="11"/>
      <c r="J2007" s="11"/>
      <c r="K2007" s="11"/>
      <c r="L2007" s="11"/>
      <c r="M2007" s="76"/>
      <c r="N2007" s="76"/>
    </row>
    <row r="2008">
      <c r="A2008" s="11"/>
      <c r="B2008" s="11"/>
      <c r="C2008" s="11"/>
      <c r="D2008" s="11"/>
      <c r="E2008" s="11"/>
      <c r="F2008" s="11"/>
      <c r="G2008" s="11"/>
      <c r="H2008" s="11"/>
      <c r="I2008" s="11"/>
      <c r="J2008" s="11"/>
      <c r="K2008" s="11"/>
      <c r="L2008" s="11"/>
      <c r="M2008" s="76"/>
      <c r="N2008" s="76"/>
    </row>
    <row r="2009">
      <c r="A2009" s="11"/>
      <c r="B2009" s="11"/>
      <c r="C2009" s="11"/>
      <c r="D2009" s="11"/>
      <c r="E2009" s="11"/>
      <c r="F2009" s="11"/>
      <c r="G2009" s="11"/>
      <c r="H2009" s="11"/>
      <c r="I2009" s="11"/>
      <c r="J2009" s="11"/>
      <c r="K2009" s="11"/>
      <c r="L2009" s="11"/>
      <c r="M2009" s="76"/>
      <c r="N2009" s="76"/>
    </row>
    <row r="2010">
      <c r="A2010" s="11"/>
      <c r="B2010" s="11"/>
      <c r="C2010" s="11"/>
      <c r="D2010" s="11"/>
      <c r="E2010" s="11"/>
      <c r="F2010" s="11"/>
      <c r="G2010" s="11"/>
      <c r="H2010" s="11"/>
      <c r="I2010" s="11"/>
      <c r="J2010" s="11"/>
      <c r="K2010" s="11"/>
      <c r="L2010" s="11"/>
      <c r="M2010" s="76"/>
      <c r="N2010" s="76"/>
    </row>
    <row r="2011">
      <c r="A2011" s="11"/>
      <c r="B2011" s="11"/>
      <c r="C2011" s="11"/>
      <c r="D2011" s="11"/>
      <c r="E2011" s="11"/>
      <c r="F2011" s="11"/>
      <c r="G2011" s="11"/>
      <c r="H2011" s="11"/>
      <c r="I2011" s="11"/>
      <c r="J2011" s="11"/>
      <c r="K2011" s="11"/>
      <c r="L2011" s="11"/>
      <c r="M2011" s="76"/>
      <c r="N2011" s="76"/>
    </row>
    <row r="2012">
      <c r="A2012" s="11"/>
      <c r="B2012" s="11"/>
      <c r="C2012" s="11"/>
      <c r="D2012" s="11"/>
      <c r="E2012" s="11"/>
      <c r="F2012" s="11"/>
      <c r="G2012" s="11"/>
      <c r="H2012" s="11"/>
      <c r="I2012" s="11"/>
      <c r="J2012" s="11"/>
      <c r="K2012" s="11"/>
      <c r="L2012" s="11"/>
      <c r="M2012" s="76"/>
      <c r="N2012" s="76"/>
    </row>
    <row r="2013">
      <c r="A2013" s="11"/>
      <c r="B2013" s="11"/>
      <c r="C2013" s="11"/>
      <c r="D2013" s="11"/>
      <c r="E2013" s="11"/>
      <c r="F2013" s="11"/>
      <c r="G2013" s="11"/>
      <c r="H2013" s="11"/>
      <c r="I2013" s="11"/>
      <c r="J2013" s="11"/>
      <c r="K2013" s="11"/>
      <c r="L2013" s="11"/>
      <c r="M2013" s="76"/>
      <c r="N2013" s="76"/>
    </row>
    <row r="2014">
      <c r="A2014" s="11"/>
      <c r="B2014" s="11"/>
      <c r="C2014" s="11"/>
      <c r="D2014" s="11"/>
      <c r="E2014" s="11"/>
      <c r="F2014" s="11"/>
      <c r="G2014" s="11"/>
      <c r="H2014" s="11"/>
      <c r="I2014" s="11"/>
      <c r="J2014" s="11"/>
      <c r="K2014" s="11"/>
      <c r="L2014" s="11"/>
      <c r="M2014" s="76"/>
      <c r="N2014" s="76"/>
    </row>
    <row r="2015">
      <c r="A2015" s="11"/>
      <c r="B2015" s="11"/>
      <c r="C2015" s="11"/>
      <c r="D2015" s="11"/>
      <c r="E2015" s="11"/>
      <c r="F2015" s="11"/>
      <c r="G2015" s="11"/>
      <c r="H2015" s="11"/>
      <c r="I2015" s="11"/>
      <c r="J2015" s="11"/>
      <c r="K2015" s="11"/>
      <c r="L2015" s="11"/>
      <c r="M2015" s="76"/>
      <c r="N2015" s="76"/>
    </row>
    <row r="2016">
      <c r="A2016" s="11"/>
      <c r="B2016" s="11"/>
      <c r="C2016" s="11"/>
      <c r="D2016" s="11"/>
      <c r="E2016" s="11"/>
      <c r="F2016" s="11"/>
      <c r="G2016" s="11"/>
      <c r="H2016" s="11"/>
      <c r="I2016" s="11"/>
      <c r="J2016" s="11"/>
      <c r="K2016" s="11"/>
      <c r="L2016" s="11"/>
      <c r="M2016" s="76"/>
      <c r="N2016" s="76"/>
    </row>
    <row r="2017">
      <c r="A2017" s="11"/>
      <c r="B2017" s="11"/>
      <c r="C2017" s="11"/>
      <c r="D2017" s="11"/>
      <c r="E2017" s="11"/>
      <c r="F2017" s="11"/>
      <c r="G2017" s="11"/>
      <c r="H2017" s="11"/>
      <c r="I2017" s="11"/>
      <c r="J2017" s="11"/>
      <c r="K2017" s="11"/>
      <c r="L2017" s="11"/>
      <c r="M2017" s="76"/>
      <c r="N2017" s="76"/>
    </row>
    <row r="2018">
      <c r="A2018" s="11"/>
      <c r="B2018" s="11"/>
      <c r="C2018" s="11"/>
      <c r="D2018" s="11"/>
      <c r="E2018" s="11"/>
      <c r="F2018" s="11"/>
      <c r="G2018" s="11"/>
      <c r="H2018" s="11"/>
      <c r="I2018" s="11"/>
      <c r="J2018" s="11"/>
      <c r="K2018" s="11"/>
      <c r="L2018" s="11"/>
      <c r="M2018" s="76"/>
      <c r="N2018" s="76"/>
    </row>
    <row r="2019">
      <c r="A2019" s="11"/>
      <c r="B2019" s="11"/>
      <c r="C2019" s="11"/>
      <c r="D2019" s="11"/>
      <c r="E2019" s="11"/>
      <c r="F2019" s="11"/>
      <c r="G2019" s="11"/>
      <c r="H2019" s="11"/>
      <c r="I2019" s="11"/>
      <c r="J2019" s="11"/>
      <c r="K2019" s="11"/>
      <c r="L2019" s="11"/>
      <c r="M2019" s="76"/>
      <c r="N2019" s="76"/>
    </row>
    <row r="2020">
      <c r="A2020" s="11"/>
      <c r="B2020" s="11"/>
      <c r="C2020" s="11"/>
      <c r="D2020" s="11"/>
      <c r="E2020" s="11"/>
      <c r="F2020" s="11"/>
      <c r="G2020" s="11"/>
      <c r="H2020" s="11"/>
      <c r="I2020" s="11"/>
      <c r="J2020" s="11"/>
      <c r="K2020" s="11"/>
      <c r="L2020" s="11"/>
      <c r="M2020" s="76"/>
      <c r="N2020" s="76"/>
    </row>
    <row r="2021">
      <c r="A2021" s="11"/>
      <c r="B2021" s="11"/>
      <c r="C2021" s="11"/>
      <c r="D2021" s="11"/>
      <c r="E2021" s="11"/>
      <c r="F2021" s="11"/>
      <c r="G2021" s="11"/>
      <c r="H2021" s="11"/>
      <c r="I2021" s="11"/>
      <c r="J2021" s="11"/>
      <c r="K2021" s="11"/>
      <c r="L2021" s="11"/>
      <c r="M2021" s="76"/>
      <c r="N2021" s="76"/>
    </row>
    <row r="2022">
      <c r="A2022" s="11"/>
      <c r="B2022" s="11"/>
      <c r="C2022" s="11"/>
      <c r="D2022" s="11"/>
      <c r="E2022" s="11"/>
      <c r="F2022" s="11"/>
      <c r="G2022" s="11"/>
      <c r="H2022" s="11"/>
      <c r="I2022" s="11"/>
      <c r="J2022" s="11"/>
      <c r="K2022" s="11"/>
      <c r="L2022" s="11"/>
      <c r="M2022" s="76"/>
      <c r="N2022" s="76"/>
    </row>
    <row r="2023">
      <c r="A2023" s="11"/>
      <c r="B2023" s="11"/>
      <c r="C2023" s="11"/>
      <c r="D2023" s="11"/>
      <c r="E2023" s="11"/>
      <c r="F2023" s="11"/>
      <c r="G2023" s="11"/>
      <c r="H2023" s="11"/>
      <c r="I2023" s="11"/>
      <c r="J2023" s="11"/>
      <c r="K2023" s="11"/>
      <c r="L2023" s="11"/>
      <c r="M2023" s="76"/>
      <c r="N2023" s="76"/>
    </row>
    <row r="2024">
      <c r="A2024" s="11"/>
      <c r="B2024" s="11"/>
      <c r="C2024" s="11"/>
      <c r="D2024" s="11"/>
      <c r="E2024" s="11"/>
      <c r="F2024" s="11"/>
      <c r="G2024" s="11"/>
      <c r="H2024" s="11"/>
      <c r="I2024" s="11"/>
      <c r="J2024" s="11"/>
      <c r="K2024" s="11"/>
      <c r="L2024" s="11"/>
      <c r="M2024" s="76"/>
      <c r="N2024" s="76"/>
    </row>
    <row r="2025">
      <c r="A2025" s="11"/>
      <c r="B2025" s="11"/>
      <c r="C2025" s="11"/>
      <c r="D2025" s="11"/>
      <c r="E2025" s="11"/>
      <c r="F2025" s="11"/>
      <c r="G2025" s="11"/>
      <c r="H2025" s="11"/>
      <c r="I2025" s="11"/>
      <c r="J2025" s="11"/>
      <c r="K2025" s="11"/>
      <c r="L2025" s="11"/>
      <c r="M2025" s="76"/>
      <c r="N2025" s="76"/>
    </row>
    <row r="2026">
      <c r="A2026" s="11"/>
      <c r="B2026" s="11"/>
      <c r="C2026" s="11"/>
      <c r="D2026" s="11"/>
      <c r="E2026" s="11"/>
      <c r="F2026" s="11"/>
      <c r="G2026" s="11"/>
      <c r="H2026" s="11"/>
      <c r="I2026" s="11"/>
      <c r="J2026" s="11"/>
      <c r="K2026" s="11"/>
      <c r="L2026" s="11"/>
      <c r="M2026" s="76"/>
      <c r="N2026" s="76"/>
    </row>
    <row r="2027">
      <c r="A2027" s="11"/>
      <c r="B2027" s="11"/>
      <c r="C2027" s="11"/>
      <c r="D2027" s="11"/>
      <c r="E2027" s="11"/>
      <c r="F2027" s="11"/>
      <c r="G2027" s="11"/>
      <c r="H2027" s="11"/>
      <c r="I2027" s="11"/>
      <c r="J2027" s="11"/>
      <c r="K2027" s="11"/>
      <c r="L2027" s="11"/>
      <c r="M2027" s="76"/>
      <c r="N2027" s="76"/>
    </row>
    <row r="2028">
      <c r="A2028" s="11"/>
      <c r="B2028" s="11"/>
      <c r="C2028" s="11"/>
      <c r="D2028" s="11"/>
      <c r="E2028" s="11"/>
      <c r="F2028" s="11"/>
      <c r="G2028" s="11"/>
      <c r="H2028" s="11"/>
      <c r="I2028" s="11"/>
      <c r="J2028" s="11"/>
      <c r="K2028" s="11"/>
      <c r="L2028" s="11"/>
      <c r="M2028" s="76"/>
      <c r="N2028" s="76"/>
    </row>
    <row r="2029">
      <c r="A2029" s="11"/>
      <c r="B2029" s="11"/>
      <c r="C2029" s="11"/>
      <c r="D2029" s="11"/>
      <c r="E2029" s="11"/>
      <c r="F2029" s="11"/>
      <c r="G2029" s="11"/>
      <c r="H2029" s="11"/>
      <c r="I2029" s="11"/>
      <c r="J2029" s="11"/>
      <c r="K2029" s="11"/>
      <c r="L2029" s="11"/>
      <c r="M2029" s="76"/>
      <c r="N2029" s="76"/>
    </row>
    <row r="2030">
      <c r="A2030" s="11"/>
      <c r="B2030" s="11"/>
      <c r="C2030" s="11"/>
      <c r="D2030" s="11"/>
      <c r="E2030" s="11"/>
      <c r="F2030" s="11"/>
      <c r="G2030" s="11"/>
      <c r="H2030" s="11"/>
      <c r="I2030" s="11"/>
      <c r="J2030" s="11"/>
      <c r="K2030" s="11"/>
      <c r="L2030" s="11"/>
      <c r="M2030" s="76"/>
      <c r="N2030" s="76"/>
    </row>
    <row r="2031">
      <c r="A2031" s="11"/>
      <c r="B2031" s="11"/>
      <c r="C2031" s="11"/>
      <c r="D2031" s="11"/>
      <c r="E2031" s="11"/>
      <c r="F2031" s="11"/>
      <c r="G2031" s="11"/>
      <c r="H2031" s="11"/>
      <c r="I2031" s="11"/>
      <c r="J2031" s="11"/>
      <c r="K2031" s="11"/>
      <c r="L2031" s="11"/>
      <c r="M2031" s="76"/>
      <c r="N2031" s="76"/>
    </row>
    <row r="2032">
      <c r="A2032" s="11"/>
      <c r="B2032" s="11"/>
      <c r="C2032" s="11"/>
      <c r="D2032" s="11"/>
      <c r="E2032" s="11"/>
      <c r="F2032" s="11"/>
      <c r="G2032" s="11"/>
      <c r="H2032" s="11"/>
      <c r="I2032" s="11"/>
      <c r="J2032" s="11"/>
      <c r="K2032" s="11"/>
      <c r="L2032" s="11"/>
      <c r="M2032" s="76"/>
      <c r="N2032" s="76"/>
    </row>
    <row r="2033">
      <c r="A2033" s="11"/>
      <c r="B2033" s="11"/>
      <c r="C2033" s="11"/>
      <c r="D2033" s="11"/>
      <c r="E2033" s="11"/>
      <c r="F2033" s="11"/>
      <c r="G2033" s="11"/>
      <c r="H2033" s="11"/>
      <c r="I2033" s="11"/>
      <c r="J2033" s="11"/>
      <c r="K2033" s="11"/>
      <c r="L2033" s="11"/>
      <c r="M2033" s="76"/>
      <c r="N2033" s="76"/>
    </row>
    <row r="2034">
      <c r="A2034" s="11"/>
      <c r="B2034" s="11"/>
      <c r="C2034" s="11"/>
      <c r="D2034" s="11"/>
      <c r="E2034" s="11"/>
      <c r="F2034" s="11"/>
      <c r="G2034" s="11"/>
      <c r="H2034" s="11"/>
      <c r="I2034" s="11"/>
      <c r="J2034" s="11"/>
      <c r="K2034" s="11"/>
      <c r="L2034" s="11"/>
      <c r="M2034" s="76"/>
      <c r="N2034" s="76"/>
    </row>
    <row r="2035">
      <c r="A2035" s="11"/>
      <c r="B2035" s="11"/>
      <c r="C2035" s="11"/>
      <c r="D2035" s="11"/>
      <c r="E2035" s="11"/>
      <c r="F2035" s="11"/>
      <c r="G2035" s="11"/>
      <c r="H2035" s="11"/>
      <c r="I2035" s="11"/>
      <c r="J2035" s="11"/>
      <c r="K2035" s="11"/>
      <c r="L2035" s="11"/>
      <c r="M2035" s="76"/>
      <c r="N2035" s="76"/>
    </row>
    <row r="2036">
      <c r="A2036" s="11"/>
      <c r="B2036" s="11"/>
      <c r="C2036" s="11"/>
      <c r="D2036" s="11"/>
      <c r="E2036" s="11"/>
      <c r="F2036" s="11"/>
      <c r="G2036" s="11"/>
      <c r="H2036" s="11"/>
      <c r="I2036" s="11"/>
      <c r="J2036" s="11"/>
      <c r="K2036" s="11"/>
      <c r="L2036" s="11"/>
      <c r="M2036" s="76"/>
      <c r="N2036" s="76"/>
    </row>
    <row r="2037">
      <c r="A2037" s="11"/>
      <c r="B2037" s="11"/>
      <c r="C2037" s="11"/>
      <c r="D2037" s="11"/>
      <c r="E2037" s="11"/>
      <c r="F2037" s="11"/>
      <c r="G2037" s="11"/>
      <c r="H2037" s="11"/>
      <c r="I2037" s="11"/>
      <c r="J2037" s="11"/>
      <c r="K2037" s="11"/>
      <c r="L2037" s="11"/>
      <c r="M2037" s="76"/>
      <c r="N2037" s="76"/>
    </row>
    <row r="2038">
      <c r="A2038" s="11"/>
      <c r="B2038" s="11"/>
      <c r="C2038" s="11"/>
      <c r="D2038" s="11"/>
      <c r="E2038" s="11"/>
      <c r="F2038" s="11"/>
      <c r="G2038" s="11"/>
      <c r="H2038" s="11"/>
      <c r="I2038" s="11"/>
      <c r="J2038" s="11"/>
      <c r="K2038" s="11"/>
      <c r="L2038" s="11"/>
      <c r="M2038" s="76"/>
      <c r="N2038" s="76"/>
    </row>
    <row r="2039">
      <c r="A2039" s="11"/>
      <c r="B2039" s="11"/>
      <c r="C2039" s="11"/>
      <c r="D2039" s="11"/>
      <c r="E2039" s="11"/>
      <c r="F2039" s="11"/>
      <c r="G2039" s="11"/>
      <c r="H2039" s="11"/>
      <c r="I2039" s="11"/>
      <c r="J2039" s="11"/>
      <c r="K2039" s="11"/>
      <c r="L2039" s="11"/>
      <c r="M2039" s="76"/>
      <c r="N2039" s="76"/>
    </row>
    <row r="2040">
      <c r="A2040" s="11"/>
      <c r="B2040" s="11"/>
      <c r="C2040" s="11"/>
      <c r="D2040" s="11"/>
      <c r="E2040" s="11"/>
      <c r="F2040" s="11"/>
      <c r="G2040" s="11"/>
      <c r="H2040" s="11"/>
      <c r="I2040" s="11"/>
      <c r="J2040" s="11"/>
      <c r="K2040" s="11"/>
      <c r="L2040" s="11"/>
      <c r="M2040" s="76"/>
      <c r="N2040" s="76"/>
    </row>
    <row r="2041">
      <c r="A2041" s="11"/>
      <c r="B2041" s="11"/>
      <c r="C2041" s="11"/>
      <c r="D2041" s="11"/>
      <c r="E2041" s="11"/>
      <c r="F2041" s="11"/>
      <c r="G2041" s="11"/>
      <c r="H2041" s="11"/>
      <c r="I2041" s="11"/>
      <c r="J2041" s="11"/>
      <c r="K2041" s="11"/>
      <c r="L2041" s="11"/>
      <c r="M2041" s="76"/>
      <c r="N2041" s="76"/>
    </row>
    <row r="2042">
      <c r="A2042" s="11"/>
      <c r="B2042" s="11"/>
      <c r="C2042" s="11"/>
      <c r="D2042" s="11"/>
      <c r="E2042" s="11"/>
      <c r="F2042" s="11"/>
      <c r="G2042" s="11"/>
      <c r="H2042" s="11"/>
      <c r="I2042" s="11"/>
      <c r="J2042" s="11"/>
      <c r="K2042" s="11"/>
      <c r="L2042" s="11"/>
      <c r="M2042" s="76"/>
      <c r="N2042" s="76"/>
    </row>
    <row r="2043">
      <c r="A2043" s="11"/>
      <c r="B2043" s="11"/>
      <c r="C2043" s="11"/>
      <c r="D2043" s="11"/>
      <c r="E2043" s="11"/>
      <c r="F2043" s="11"/>
      <c r="G2043" s="11"/>
      <c r="H2043" s="11"/>
      <c r="I2043" s="11"/>
      <c r="J2043" s="11"/>
      <c r="K2043" s="11"/>
      <c r="L2043" s="11"/>
      <c r="M2043" s="76"/>
      <c r="N2043" s="76"/>
    </row>
    <row r="2044">
      <c r="A2044" s="11"/>
      <c r="B2044" s="11"/>
      <c r="C2044" s="11"/>
      <c r="D2044" s="11"/>
      <c r="E2044" s="11"/>
      <c r="F2044" s="11"/>
      <c r="G2044" s="11"/>
      <c r="H2044" s="11"/>
      <c r="I2044" s="11"/>
      <c r="J2044" s="11"/>
      <c r="K2044" s="11"/>
      <c r="L2044" s="11"/>
      <c r="M2044" s="76"/>
      <c r="N2044" s="76"/>
    </row>
    <row r="2045">
      <c r="A2045" s="11"/>
      <c r="B2045" s="11"/>
      <c r="C2045" s="11"/>
      <c r="D2045" s="11"/>
      <c r="E2045" s="11"/>
      <c r="F2045" s="11"/>
      <c r="G2045" s="11"/>
      <c r="H2045" s="11"/>
      <c r="I2045" s="11"/>
      <c r="J2045" s="11"/>
      <c r="K2045" s="11"/>
      <c r="L2045" s="11"/>
      <c r="M2045" s="76"/>
      <c r="N2045" s="76"/>
    </row>
    <row r="2046">
      <c r="A2046" s="11"/>
      <c r="B2046" s="11"/>
      <c r="C2046" s="11"/>
      <c r="D2046" s="11"/>
      <c r="E2046" s="11"/>
      <c r="F2046" s="11"/>
      <c r="G2046" s="78"/>
      <c r="H2046" s="11"/>
      <c r="I2046" s="11"/>
      <c r="J2046" s="11"/>
      <c r="K2046" s="11"/>
      <c r="L2046" s="11"/>
      <c r="M2046" s="76"/>
      <c r="N2046" s="76"/>
    </row>
    <row r="2047">
      <c r="A2047" s="11"/>
      <c r="B2047" s="11"/>
      <c r="C2047" s="11"/>
      <c r="D2047" s="11"/>
      <c r="E2047" s="11"/>
      <c r="F2047" s="11"/>
      <c r="G2047" s="78"/>
      <c r="H2047" s="11"/>
      <c r="I2047" s="11"/>
      <c r="J2047" s="11"/>
      <c r="K2047" s="11"/>
      <c r="L2047" s="11"/>
      <c r="M2047" s="76"/>
      <c r="N2047" s="76"/>
    </row>
    <row r="2048">
      <c r="A2048" s="11"/>
      <c r="B2048" s="11"/>
      <c r="C2048" s="11"/>
      <c r="D2048" s="11"/>
      <c r="E2048" s="11"/>
      <c r="F2048" s="11"/>
      <c r="G2048" s="11"/>
      <c r="H2048" s="11"/>
      <c r="I2048" s="11"/>
      <c r="J2048" s="11"/>
      <c r="K2048" s="11"/>
      <c r="L2048" s="11"/>
      <c r="M2048" s="76"/>
      <c r="N2048" s="76"/>
    </row>
    <row r="2049">
      <c r="A2049" s="11"/>
      <c r="B2049" s="11"/>
      <c r="C2049" s="11"/>
      <c r="D2049" s="11"/>
      <c r="E2049" s="11"/>
      <c r="F2049" s="11"/>
      <c r="G2049" s="11"/>
      <c r="H2049" s="11"/>
      <c r="I2049" s="11"/>
      <c r="J2049" s="11"/>
      <c r="K2049" s="11"/>
      <c r="L2049" s="11"/>
      <c r="M2049" s="76"/>
      <c r="N2049" s="76"/>
    </row>
    <row r="2050">
      <c r="A2050" s="11"/>
      <c r="B2050" s="11"/>
      <c r="C2050" s="11"/>
      <c r="D2050" s="11"/>
      <c r="E2050" s="11"/>
      <c r="F2050" s="11"/>
      <c r="G2050" s="11"/>
      <c r="H2050" s="11"/>
      <c r="I2050" s="11"/>
      <c r="J2050" s="11"/>
      <c r="K2050" s="11"/>
      <c r="L2050" s="11"/>
      <c r="M2050" s="76"/>
      <c r="N2050" s="76"/>
    </row>
    <row r="2051">
      <c r="A2051" s="11"/>
      <c r="B2051" s="11"/>
      <c r="C2051" s="11"/>
      <c r="D2051" s="11"/>
      <c r="E2051" s="11"/>
      <c r="F2051" s="11"/>
      <c r="G2051" s="78"/>
      <c r="H2051" s="11"/>
      <c r="I2051" s="11"/>
      <c r="J2051" s="11"/>
      <c r="K2051" s="11"/>
      <c r="L2051" s="11"/>
      <c r="M2051" s="76"/>
      <c r="N2051" s="76"/>
    </row>
    <row r="2052">
      <c r="A2052" s="11"/>
      <c r="B2052" s="11"/>
      <c r="C2052" s="11"/>
      <c r="D2052" s="11"/>
      <c r="E2052" s="11"/>
      <c r="F2052" s="11"/>
      <c r="G2052" s="11"/>
      <c r="H2052" s="11"/>
      <c r="I2052" s="11"/>
      <c r="J2052" s="11"/>
      <c r="K2052" s="11"/>
      <c r="L2052" s="11"/>
      <c r="M2052" s="76"/>
      <c r="N2052" s="76"/>
    </row>
    <row r="2053">
      <c r="A2053" s="11"/>
      <c r="B2053" s="11"/>
      <c r="C2053" s="11"/>
      <c r="D2053" s="11"/>
      <c r="E2053" s="11"/>
      <c r="F2053" s="11"/>
      <c r="G2053" s="11"/>
      <c r="H2053" s="11"/>
      <c r="I2053" s="11"/>
      <c r="J2053" s="11"/>
      <c r="K2053" s="11"/>
      <c r="L2053" s="11"/>
      <c r="M2053" s="76"/>
      <c r="N2053" s="76"/>
    </row>
    <row r="2054">
      <c r="A2054" s="11"/>
      <c r="B2054" s="11"/>
      <c r="C2054" s="11"/>
      <c r="D2054" s="11"/>
      <c r="E2054" s="11"/>
      <c r="F2054" s="11"/>
      <c r="G2054" s="11"/>
      <c r="H2054" s="11"/>
      <c r="I2054" s="11"/>
      <c r="J2054" s="11"/>
      <c r="K2054" s="11"/>
      <c r="L2054" s="11"/>
      <c r="M2054" s="76"/>
      <c r="N2054" s="76"/>
    </row>
    <row r="2055">
      <c r="A2055" s="11"/>
      <c r="B2055" s="11"/>
      <c r="C2055" s="11"/>
      <c r="D2055" s="11"/>
      <c r="E2055" s="11"/>
      <c r="F2055" s="11"/>
      <c r="G2055" s="11"/>
      <c r="H2055" s="11"/>
      <c r="I2055" s="11"/>
      <c r="J2055" s="11"/>
      <c r="K2055" s="11"/>
      <c r="L2055" s="11"/>
      <c r="M2055" s="76"/>
      <c r="N2055" s="76"/>
    </row>
    <row r="2056">
      <c r="A2056" s="11"/>
      <c r="B2056" s="11"/>
      <c r="C2056" s="11"/>
      <c r="D2056" s="11"/>
      <c r="E2056" s="11"/>
      <c r="F2056" s="11"/>
      <c r="G2056" s="11"/>
      <c r="H2056" s="11"/>
      <c r="I2056" s="11"/>
      <c r="J2056" s="11"/>
      <c r="K2056" s="11"/>
      <c r="L2056" s="11"/>
      <c r="M2056" s="76"/>
      <c r="N2056" s="76"/>
    </row>
    <row r="2057">
      <c r="A2057" s="11"/>
      <c r="B2057" s="11"/>
      <c r="C2057" s="11"/>
      <c r="D2057" s="11"/>
      <c r="E2057" s="11"/>
      <c r="F2057" s="11"/>
      <c r="G2057" s="11"/>
      <c r="H2057" s="11"/>
      <c r="I2057" s="11"/>
      <c r="J2057" s="11"/>
      <c r="K2057" s="11"/>
      <c r="L2057" s="11"/>
      <c r="M2057" s="76"/>
      <c r="N2057" s="76"/>
    </row>
    <row r="2058">
      <c r="A2058" s="11"/>
      <c r="B2058" s="11"/>
      <c r="C2058" s="11"/>
      <c r="D2058" s="11"/>
      <c r="E2058" s="11"/>
      <c r="F2058" s="11"/>
      <c r="G2058" s="11"/>
      <c r="H2058" s="11"/>
      <c r="I2058" s="11"/>
      <c r="J2058" s="11"/>
      <c r="K2058" s="11"/>
      <c r="L2058" s="11"/>
      <c r="M2058" s="76"/>
      <c r="N2058" s="76"/>
    </row>
    <row r="2059">
      <c r="A2059" s="11"/>
      <c r="B2059" s="11"/>
      <c r="C2059" s="11"/>
      <c r="D2059" s="11"/>
      <c r="E2059" s="11"/>
      <c r="F2059" s="11"/>
      <c r="G2059" s="11"/>
      <c r="H2059" s="11"/>
      <c r="I2059" s="11"/>
      <c r="J2059" s="11"/>
      <c r="K2059" s="11"/>
      <c r="L2059" s="11"/>
      <c r="M2059" s="76"/>
      <c r="N2059" s="76"/>
    </row>
    <row r="2060">
      <c r="A2060" s="11"/>
      <c r="B2060" s="11"/>
      <c r="C2060" s="11"/>
      <c r="D2060" s="11"/>
      <c r="E2060" s="11"/>
      <c r="F2060" s="11"/>
      <c r="G2060" s="11"/>
      <c r="H2060" s="11"/>
      <c r="I2060" s="11"/>
      <c r="J2060" s="11"/>
      <c r="K2060" s="11"/>
      <c r="L2060" s="11"/>
      <c r="M2060" s="76"/>
      <c r="N2060" s="76"/>
    </row>
    <row r="2061">
      <c r="A2061" s="11"/>
      <c r="B2061" s="11"/>
      <c r="C2061" s="11"/>
      <c r="D2061" s="11"/>
      <c r="E2061" s="11"/>
      <c r="F2061" s="11"/>
      <c r="G2061" s="11"/>
      <c r="H2061" s="11"/>
      <c r="I2061" s="11"/>
      <c r="J2061" s="11"/>
      <c r="K2061" s="11"/>
      <c r="L2061" s="11"/>
      <c r="M2061" s="76"/>
      <c r="N2061" s="76"/>
    </row>
    <row r="2062">
      <c r="A2062" s="11"/>
      <c r="B2062" s="11"/>
      <c r="C2062" s="11"/>
      <c r="D2062" s="11"/>
      <c r="E2062" s="11"/>
      <c r="F2062" s="11"/>
      <c r="G2062" s="11"/>
      <c r="H2062" s="11"/>
      <c r="I2062" s="11"/>
      <c r="J2062" s="11"/>
      <c r="K2062" s="11"/>
      <c r="L2062" s="11"/>
      <c r="M2062" s="76"/>
      <c r="N2062" s="76"/>
    </row>
    <row r="2063">
      <c r="A2063" s="11"/>
      <c r="B2063" s="11"/>
      <c r="C2063" s="11"/>
      <c r="D2063" s="11"/>
      <c r="E2063" s="11"/>
      <c r="F2063" s="11"/>
      <c r="G2063" s="78"/>
      <c r="H2063" s="11"/>
      <c r="I2063" s="11"/>
      <c r="J2063" s="11"/>
      <c r="K2063" s="11"/>
      <c r="L2063" s="11"/>
      <c r="M2063" s="76"/>
      <c r="N2063" s="76"/>
    </row>
    <row r="2064">
      <c r="A2064" s="11"/>
      <c r="B2064" s="11"/>
      <c r="C2064" s="11"/>
      <c r="D2064" s="11"/>
      <c r="E2064" s="11"/>
      <c r="F2064" s="11"/>
      <c r="G2064" s="11"/>
      <c r="H2064" s="11"/>
      <c r="I2064" s="11"/>
      <c r="J2064" s="11"/>
      <c r="K2064" s="11"/>
      <c r="L2064" s="11"/>
      <c r="M2064" s="76"/>
      <c r="N2064" s="76"/>
    </row>
    <row r="2065">
      <c r="A2065" s="11"/>
      <c r="B2065" s="11"/>
      <c r="C2065" s="11"/>
      <c r="D2065" s="11"/>
      <c r="E2065" s="11"/>
      <c r="F2065" s="11"/>
      <c r="G2065" s="11"/>
      <c r="H2065" s="11"/>
      <c r="I2065" s="11"/>
      <c r="J2065" s="11"/>
      <c r="K2065" s="11"/>
      <c r="L2065" s="11"/>
      <c r="M2065" s="76"/>
      <c r="N2065" s="76"/>
    </row>
    <row r="2066">
      <c r="A2066" s="11"/>
      <c r="B2066" s="11"/>
      <c r="C2066" s="11"/>
      <c r="D2066" s="11"/>
      <c r="E2066" s="11"/>
      <c r="F2066" s="11"/>
      <c r="G2066" s="78"/>
      <c r="H2066" s="11"/>
      <c r="I2066" s="11"/>
      <c r="J2066" s="11"/>
      <c r="K2066" s="11"/>
      <c r="L2066" s="11"/>
      <c r="M2066" s="76"/>
      <c r="N2066" s="76"/>
    </row>
    <row r="2067">
      <c r="A2067" s="11"/>
      <c r="B2067" s="11"/>
      <c r="C2067" s="11"/>
      <c r="D2067" s="11"/>
      <c r="E2067" s="11"/>
      <c r="F2067" s="11"/>
      <c r="G2067" s="11"/>
      <c r="H2067" s="11"/>
      <c r="I2067" s="11"/>
      <c r="J2067" s="11"/>
      <c r="K2067" s="11"/>
      <c r="L2067" s="11"/>
      <c r="M2067" s="76"/>
      <c r="N2067" s="76"/>
    </row>
    <row r="2068">
      <c r="A2068" s="11"/>
      <c r="B2068" s="11"/>
      <c r="C2068" s="11"/>
      <c r="D2068" s="11"/>
      <c r="E2068" s="11"/>
      <c r="F2068" s="11"/>
      <c r="G2068" s="11"/>
      <c r="H2068" s="11"/>
      <c r="I2068" s="11"/>
      <c r="J2068" s="11"/>
      <c r="K2068" s="11"/>
      <c r="L2068" s="11"/>
      <c r="M2068" s="76"/>
      <c r="N2068" s="76"/>
    </row>
    <row r="2069">
      <c r="A2069" s="11"/>
      <c r="B2069" s="11"/>
      <c r="C2069" s="11"/>
      <c r="D2069" s="11"/>
      <c r="E2069" s="11"/>
      <c r="F2069" s="11"/>
      <c r="G2069" s="78"/>
      <c r="H2069" s="11"/>
      <c r="I2069" s="11"/>
      <c r="J2069" s="11"/>
      <c r="K2069" s="11"/>
      <c r="L2069" s="11"/>
      <c r="M2069" s="76"/>
      <c r="N2069" s="76"/>
    </row>
    <row r="2070">
      <c r="A2070" s="11"/>
      <c r="B2070" s="11"/>
      <c r="C2070" s="11"/>
      <c r="D2070" s="11"/>
      <c r="E2070" s="11"/>
      <c r="F2070" s="11"/>
      <c r="G2070" s="11"/>
      <c r="H2070" s="11"/>
      <c r="I2070" s="11"/>
      <c r="J2070" s="11"/>
      <c r="K2070" s="11"/>
      <c r="L2070" s="11"/>
      <c r="M2070" s="76"/>
      <c r="N2070" s="76"/>
    </row>
    <row r="2071">
      <c r="A2071" s="11"/>
      <c r="B2071" s="11"/>
      <c r="C2071" s="11"/>
      <c r="D2071" s="11"/>
      <c r="E2071" s="11"/>
      <c r="F2071" s="11"/>
      <c r="G2071" s="11"/>
      <c r="H2071" s="11"/>
      <c r="I2071" s="11"/>
      <c r="J2071" s="11"/>
      <c r="K2071" s="11"/>
      <c r="L2071" s="11"/>
      <c r="M2071" s="76"/>
      <c r="N2071" s="76"/>
    </row>
    <row r="2072">
      <c r="A2072" s="11"/>
      <c r="B2072" s="11"/>
      <c r="C2072" s="11"/>
      <c r="D2072" s="11"/>
      <c r="E2072" s="11"/>
      <c r="F2072" s="11"/>
      <c r="G2072" s="11"/>
      <c r="H2072" s="11"/>
      <c r="I2072" s="11"/>
      <c r="J2072" s="11"/>
      <c r="K2072" s="11"/>
      <c r="L2072" s="11"/>
      <c r="M2072" s="76"/>
      <c r="N2072" s="76"/>
    </row>
    <row r="2073">
      <c r="A2073" s="78"/>
      <c r="B2073" s="78"/>
      <c r="C2073" s="78"/>
      <c r="D2073" s="78"/>
      <c r="E2073" s="78"/>
      <c r="F2073" s="78"/>
      <c r="G2073" s="78"/>
      <c r="H2073" s="78"/>
      <c r="I2073" s="78"/>
      <c r="J2073" s="78"/>
      <c r="K2073" s="78"/>
      <c r="L2073" s="78"/>
      <c r="M2073" s="76"/>
      <c r="N2073" s="76"/>
    </row>
    <row r="2074">
      <c r="A2074" s="78"/>
      <c r="B2074" s="78"/>
      <c r="C2074" s="78"/>
      <c r="D2074" s="78"/>
      <c r="E2074" s="78"/>
      <c r="F2074" s="78"/>
      <c r="G2074" s="78"/>
      <c r="H2074" s="78"/>
      <c r="I2074" s="78"/>
      <c r="J2074" s="78"/>
      <c r="K2074" s="78"/>
      <c r="L2074" s="78"/>
      <c r="M2074" s="76"/>
      <c r="N2074" s="76"/>
    </row>
    <row r="2075">
      <c r="A2075" s="78"/>
      <c r="B2075" s="78"/>
      <c r="C2075" s="78"/>
      <c r="D2075" s="78"/>
      <c r="E2075" s="78"/>
      <c r="F2075" s="78"/>
      <c r="G2075" s="78"/>
      <c r="H2075" s="78"/>
      <c r="I2075" s="78"/>
      <c r="J2075" s="78"/>
      <c r="K2075" s="78"/>
      <c r="L2075" s="78"/>
      <c r="M2075" s="76"/>
      <c r="N2075" s="76"/>
    </row>
    <row r="2076">
      <c r="A2076" s="78"/>
      <c r="B2076" s="78"/>
      <c r="C2076" s="78"/>
      <c r="D2076" s="78"/>
      <c r="E2076" s="78"/>
      <c r="F2076" s="78"/>
      <c r="G2076" s="78"/>
      <c r="H2076" s="78"/>
      <c r="I2076" s="78"/>
      <c r="J2076" s="78"/>
      <c r="K2076" s="78"/>
      <c r="L2076" s="78"/>
      <c r="M2076" s="76"/>
      <c r="N2076" s="76"/>
    </row>
    <row r="2077">
      <c r="A2077" s="78"/>
      <c r="B2077" s="78"/>
      <c r="C2077" s="78"/>
      <c r="D2077" s="78"/>
      <c r="E2077" s="78"/>
      <c r="F2077" s="78"/>
      <c r="G2077" s="78"/>
      <c r="H2077" s="78"/>
      <c r="I2077" s="78"/>
      <c r="J2077" s="78"/>
      <c r="K2077" s="78"/>
      <c r="L2077" s="78"/>
      <c r="M2077" s="76"/>
      <c r="N2077" s="76"/>
    </row>
    <row r="2078">
      <c r="A2078" s="78"/>
      <c r="B2078" s="78"/>
      <c r="C2078" s="78"/>
      <c r="D2078" s="78"/>
      <c r="E2078" s="78"/>
      <c r="F2078" s="78"/>
      <c r="G2078" s="78"/>
      <c r="H2078" s="78"/>
      <c r="I2078" s="78"/>
      <c r="J2078" s="78"/>
      <c r="K2078" s="78"/>
      <c r="L2078" s="78"/>
      <c r="M2078" s="76"/>
      <c r="N2078" s="76"/>
    </row>
    <row r="2079">
      <c r="A2079" s="78"/>
      <c r="B2079" s="78"/>
      <c r="C2079" s="78"/>
      <c r="D2079" s="78"/>
      <c r="E2079" s="78"/>
      <c r="F2079" s="78"/>
      <c r="G2079" s="78"/>
      <c r="H2079" s="78"/>
      <c r="I2079" s="78"/>
      <c r="J2079" s="78"/>
      <c r="K2079" s="78"/>
      <c r="L2079" s="78"/>
      <c r="M2079" s="76"/>
      <c r="N2079" s="76"/>
    </row>
    <row r="2080">
      <c r="A2080" s="78"/>
      <c r="B2080" s="78"/>
      <c r="C2080" s="78"/>
      <c r="D2080" s="78"/>
      <c r="E2080" s="78"/>
      <c r="F2080" s="78"/>
      <c r="G2080" s="78"/>
      <c r="H2080" s="78"/>
      <c r="I2080" s="78"/>
      <c r="J2080" s="78"/>
      <c r="K2080" s="78"/>
      <c r="L2080" s="78"/>
      <c r="M2080" s="76"/>
      <c r="N2080" s="76"/>
    </row>
    <row r="2081">
      <c r="A2081" s="78"/>
      <c r="B2081" s="78"/>
      <c r="C2081" s="78"/>
      <c r="D2081" s="78"/>
      <c r="E2081" s="78"/>
      <c r="F2081" s="78"/>
      <c r="G2081" s="78"/>
      <c r="H2081" s="78"/>
      <c r="I2081" s="78"/>
      <c r="J2081" s="78"/>
      <c r="K2081" s="78"/>
      <c r="L2081" s="78"/>
      <c r="M2081" s="76"/>
      <c r="N2081" s="76"/>
    </row>
    <row r="2082">
      <c r="A2082" s="78"/>
      <c r="B2082" s="78"/>
      <c r="C2082" s="78"/>
      <c r="D2082" s="78"/>
      <c r="E2082" s="78"/>
      <c r="F2082" s="78"/>
      <c r="G2082" s="78"/>
      <c r="H2082" s="78"/>
      <c r="I2082" s="78"/>
      <c r="J2082" s="78"/>
      <c r="K2082" s="78"/>
      <c r="L2082" s="78"/>
      <c r="M2082" s="76"/>
      <c r="N2082" s="76"/>
    </row>
    <row r="2083">
      <c r="A2083" s="78"/>
      <c r="B2083" s="78"/>
      <c r="C2083" s="78"/>
      <c r="D2083" s="78"/>
      <c r="E2083" s="78"/>
      <c r="F2083" s="78"/>
      <c r="G2083" s="78"/>
      <c r="H2083" s="78"/>
      <c r="I2083" s="78"/>
      <c r="J2083" s="78"/>
      <c r="K2083" s="78"/>
      <c r="L2083" s="78"/>
      <c r="M2083" s="76"/>
      <c r="N2083" s="76"/>
    </row>
    <row r="2084">
      <c r="A2084" s="78"/>
      <c r="B2084" s="78"/>
      <c r="C2084" s="78"/>
      <c r="D2084" s="78"/>
      <c r="E2084" s="78"/>
      <c r="F2084" s="78"/>
      <c r="G2084" s="78"/>
      <c r="H2084" s="78"/>
      <c r="I2084" s="78"/>
      <c r="J2084" s="78"/>
      <c r="K2084" s="78"/>
      <c r="L2084" s="78"/>
      <c r="M2084" s="76"/>
      <c r="N2084" s="76"/>
    </row>
    <row r="2085">
      <c r="A2085" s="78"/>
      <c r="B2085" s="78"/>
      <c r="C2085" s="78"/>
      <c r="D2085" s="78"/>
      <c r="E2085" s="78"/>
      <c r="F2085" s="78"/>
      <c r="G2085" s="78"/>
      <c r="H2085" s="78"/>
      <c r="I2085" s="78"/>
      <c r="J2085" s="78"/>
      <c r="K2085" s="78"/>
      <c r="L2085" s="78"/>
      <c r="M2085" s="76"/>
      <c r="N2085" s="76"/>
    </row>
    <row r="2086">
      <c r="A2086" s="78"/>
      <c r="B2086" s="78"/>
      <c r="C2086" s="78"/>
      <c r="D2086" s="78"/>
      <c r="E2086" s="78"/>
      <c r="F2086" s="78"/>
      <c r="G2086" s="78"/>
      <c r="H2086" s="78"/>
      <c r="I2086" s="78"/>
      <c r="J2086" s="78"/>
      <c r="K2086" s="78"/>
      <c r="L2086" s="78"/>
      <c r="M2086" s="76"/>
      <c r="N2086" s="76"/>
    </row>
    <row r="2087">
      <c r="A2087" s="78"/>
      <c r="B2087" s="78"/>
      <c r="C2087" s="78"/>
      <c r="D2087" s="78"/>
      <c r="E2087" s="78"/>
      <c r="F2087" s="78"/>
      <c r="G2087" s="78"/>
      <c r="H2087" s="78"/>
      <c r="I2087" s="78"/>
      <c r="J2087" s="78"/>
      <c r="K2087" s="78"/>
      <c r="L2087" s="78"/>
      <c r="M2087" s="76"/>
      <c r="N2087" s="76"/>
    </row>
    <row r="2088">
      <c r="A2088" s="78"/>
      <c r="B2088" s="78"/>
      <c r="C2088" s="78"/>
      <c r="D2088" s="78"/>
      <c r="E2088" s="78"/>
      <c r="F2088" s="78"/>
      <c r="G2088" s="78"/>
      <c r="H2088" s="78"/>
      <c r="I2088" s="78"/>
      <c r="J2088" s="78"/>
      <c r="K2088" s="78"/>
      <c r="L2088" s="78"/>
      <c r="M2088" s="76"/>
      <c r="N2088" s="76"/>
    </row>
    <row r="2089">
      <c r="A2089" s="78"/>
      <c r="B2089" s="78"/>
      <c r="C2089" s="78"/>
      <c r="D2089" s="78"/>
      <c r="E2089" s="78"/>
      <c r="F2089" s="78"/>
      <c r="G2089" s="78"/>
      <c r="H2089" s="78"/>
      <c r="I2089" s="78"/>
      <c r="J2089" s="78"/>
      <c r="K2089" s="78"/>
      <c r="L2089" s="78"/>
      <c r="M2089" s="76"/>
      <c r="N2089" s="76"/>
    </row>
    <row r="2090">
      <c r="A2090" s="78"/>
      <c r="B2090" s="78"/>
      <c r="C2090" s="78"/>
      <c r="D2090" s="78"/>
      <c r="E2090" s="78"/>
      <c r="F2090" s="78"/>
      <c r="G2090" s="78"/>
      <c r="H2090" s="78"/>
      <c r="I2090" s="78"/>
      <c r="J2090" s="78"/>
      <c r="K2090" s="78"/>
      <c r="L2090" s="78"/>
      <c r="M2090" s="76"/>
      <c r="N2090" s="76"/>
    </row>
    <row r="2091">
      <c r="A2091" s="78"/>
      <c r="B2091" s="78"/>
      <c r="C2091" s="78"/>
      <c r="D2091" s="78"/>
      <c r="E2091" s="78"/>
      <c r="F2091" s="78"/>
      <c r="G2091" s="78"/>
      <c r="H2091" s="78"/>
      <c r="I2091" s="78"/>
      <c r="J2091" s="78"/>
      <c r="K2091" s="78"/>
      <c r="L2091" s="78"/>
      <c r="M2091" s="76"/>
      <c r="N2091" s="76"/>
    </row>
    <row r="2092">
      <c r="A2092" s="78"/>
      <c r="B2092" s="78"/>
      <c r="C2092" s="78"/>
      <c r="D2092" s="78"/>
      <c r="E2092" s="78"/>
      <c r="F2092" s="78"/>
      <c r="G2092" s="78"/>
      <c r="H2092" s="78"/>
      <c r="I2092" s="78"/>
      <c r="J2092" s="78"/>
      <c r="K2092" s="78"/>
      <c r="L2092" s="78"/>
      <c r="M2092" s="76"/>
      <c r="N2092" s="76"/>
    </row>
    <row r="2093">
      <c r="A2093" s="78"/>
      <c r="B2093" s="78"/>
      <c r="C2093" s="78"/>
      <c r="D2093" s="78"/>
      <c r="E2093" s="78"/>
      <c r="F2093" s="78"/>
      <c r="G2093" s="78"/>
      <c r="H2093" s="78"/>
      <c r="I2093" s="78"/>
      <c r="J2093" s="78"/>
      <c r="K2093" s="78"/>
      <c r="L2093" s="78"/>
      <c r="M2093" s="76"/>
      <c r="N2093" s="76"/>
    </row>
    <row r="2094">
      <c r="A2094" s="78"/>
      <c r="B2094" s="78"/>
      <c r="C2094" s="78"/>
      <c r="D2094" s="78"/>
      <c r="E2094" s="78"/>
      <c r="F2094" s="78"/>
      <c r="G2094" s="78"/>
      <c r="H2094" s="78"/>
      <c r="I2094" s="78"/>
      <c r="J2094" s="78"/>
      <c r="K2094" s="78"/>
      <c r="L2094" s="78"/>
      <c r="M2094" s="76"/>
      <c r="N2094" s="76"/>
    </row>
    <row r="2095">
      <c r="A2095" s="78"/>
      <c r="B2095" s="78"/>
      <c r="C2095" s="78"/>
      <c r="D2095" s="78"/>
      <c r="E2095" s="78"/>
      <c r="F2095" s="78"/>
      <c r="G2095" s="78"/>
      <c r="H2095" s="78"/>
      <c r="I2095" s="78"/>
      <c r="J2095" s="78"/>
      <c r="K2095" s="78"/>
      <c r="L2095" s="78"/>
      <c r="M2095" s="76"/>
      <c r="N2095" s="76"/>
    </row>
    <row r="2096">
      <c r="A2096" s="78"/>
      <c r="B2096" s="78"/>
      <c r="C2096" s="78"/>
      <c r="D2096" s="78"/>
      <c r="E2096" s="78"/>
      <c r="F2096" s="78"/>
      <c r="G2096" s="78"/>
      <c r="H2096" s="78"/>
      <c r="I2096" s="78"/>
      <c r="J2096" s="78"/>
      <c r="K2096" s="78"/>
      <c r="L2096" s="78"/>
      <c r="M2096" s="76"/>
      <c r="N2096" s="76"/>
    </row>
    <row r="2097">
      <c r="A2097" s="78"/>
      <c r="B2097" s="78"/>
      <c r="C2097" s="78"/>
      <c r="D2097" s="78"/>
      <c r="E2097" s="78"/>
      <c r="F2097" s="78"/>
      <c r="G2097" s="78"/>
      <c r="H2097" s="78"/>
      <c r="I2097" s="78"/>
      <c r="J2097" s="78"/>
      <c r="K2097" s="78"/>
      <c r="L2097" s="78"/>
      <c r="M2097" s="76"/>
      <c r="N2097" s="76"/>
    </row>
    <row r="2098">
      <c r="A2098" s="78"/>
      <c r="B2098" s="78"/>
      <c r="C2098" s="78"/>
      <c r="D2098" s="78"/>
      <c r="E2098" s="78"/>
      <c r="F2098" s="78"/>
      <c r="G2098" s="78"/>
      <c r="H2098" s="78"/>
      <c r="I2098" s="78"/>
      <c r="J2098" s="78"/>
      <c r="K2098" s="78"/>
      <c r="L2098" s="78"/>
      <c r="M2098" s="76"/>
      <c r="N2098" s="76"/>
    </row>
    <row r="2099">
      <c r="A2099" s="78"/>
      <c r="B2099" s="78"/>
      <c r="C2099" s="78"/>
      <c r="D2099" s="78"/>
      <c r="E2099" s="78"/>
      <c r="F2099" s="78"/>
      <c r="G2099" s="78"/>
      <c r="H2099" s="78"/>
      <c r="I2099" s="78"/>
      <c r="J2099" s="78"/>
      <c r="K2099" s="78"/>
      <c r="L2099" s="78"/>
      <c r="M2099" s="76"/>
      <c r="N2099" s="76"/>
    </row>
    <row r="2100">
      <c r="A2100" s="78"/>
      <c r="B2100" s="78"/>
      <c r="C2100" s="78"/>
      <c r="D2100" s="78"/>
      <c r="E2100" s="78"/>
      <c r="F2100" s="78"/>
      <c r="G2100" s="78"/>
      <c r="H2100" s="78"/>
      <c r="I2100" s="78"/>
      <c r="J2100" s="78"/>
      <c r="K2100" s="78"/>
      <c r="L2100" s="78"/>
      <c r="M2100" s="76"/>
      <c r="N2100" s="76"/>
    </row>
    <row r="2101">
      <c r="A2101" s="78"/>
      <c r="B2101" s="78"/>
      <c r="C2101" s="78"/>
      <c r="D2101" s="78"/>
      <c r="E2101" s="78"/>
      <c r="F2101" s="78"/>
      <c r="G2101" s="78"/>
      <c r="H2101" s="78"/>
      <c r="I2101" s="78"/>
      <c r="J2101" s="78"/>
      <c r="K2101" s="78"/>
      <c r="L2101" s="78"/>
      <c r="M2101" s="76"/>
      <c r="N2101" s="76"/>
    </row>
    <row r="2102">
      <c r="A2102" s="78"/>
      <c r="B2102" s="78"/>
      <c r="C2102" s="78"/>
      <c r="D2102" s="78"/>
      <c r="E2102" s="78"/>
      <c r="F2102" s="78"/>
      <c r="G2102" s="78"/>
      <c r="H2102" s="78"/>
      <c r="I2102" s="78"/>
      <c r="J2102" s="78"/>
      <c r="K2102" s="78"/>
      <c r="L2102" s="78"/>
      <c r="M2102" s="76"/>
      <c r="N2102" s="76"/>
    </row>
    <row r="2103">
      <c r="A2103" s="78"/>
      <c r="B2103" s="78"/>
      <c r="C2103" s="78"/>
      <c r="D2103" s="78"/>
      <c r="E2103" s="78"/>
      <c r="F2103" s="78"/>
      <c r="G2103" s="78"/>
      <c r="H2103" s="78"/>
      <c r="I2103" s="78"/>
      <c r="J2103" s="78"/>
      <c r="K2103" s="78"/>
      <c r="L2103" s="78"/>
      <c r="M2103" s="76"/>
      <c r="N2103" s="76"/>
    </row>
    <row r="2104">
      <c r="A2104" s="78"/>
      <c r="B2104" s="78"/>
      <c r="C2104" s="78"/>
      <c r="D2104" s="78"/>
      <c r="E2104" s="78"/>
      <c r="F2104" s="78"/>
      <c r="G2104" s="78"/>
      <c r="H2104" s="78"/>
      <c r="I2104" s="78"/>
      <c r="J2104" s="78"/>
      <c r="K2104" s="78"/>
      <c r="L2104" s="78"/>
      <c r="M2104" s="76"/>
      <c r="N2104" s="76"/>
    </row>
    <row r="2105">
      <c r="A2105" s="78"/>
      <c r="B2105" s="78"/>
      <c r="C2105" s="78"/>
      <c r="D2105" s="78"/>
      <c r="E2105" s="78"/>
      <c r="F2105" s="78"/>
      <c r="G2105" s="78"/>
      <c r="H2105" s="78"/>
      <c r="I2105" s="78"/>
      <c r="J2105" s="78"/>
      <c r="K2105" s="78"/>
      <c r="L2105" s="78"/>
      <c r="M2105" s="76"/>
      <c r="N2105" s="76"/>
    </row>
    <row r="2106">
      <c r="A2106" s="78"/>
      <c r="B2106" s="78"/>
      <c r="C2106" s="78"/>
      <c r="D2106" s="78"/>
      <c r="E2106" s="78"/>
      <c r="F2106" s="78"/>
      <c r="G2106" s="78"/>
      <c r="H2106" s="78"/>
      <c r="I2106" s="78"/>
      <c r="J2106" s="78"/>
      <c r="K2106" s="78"/>
      <c r="L2106" s="78"/>
      <c r="M2106" s="76"/>
      <c r="N2106" s="76"/>
    </row>
    <row r="2107">
      <c r="A2107" s="78"/>
      <c r="B2107" s="78"/>
      <c r="C2107" s="78"/>
      <c r="D2107" s="78"/>
      <c r="E2107" s="78"/>
      <c r="F2107" s="78"/>
      <c r="G2107" s="78"/>
      <c r="H2107" s="78"/>
      <c r="I2107" s="78"/>
      <c r="J2107" s="78"/>
      <c r="K2107" s="78"/>
      <c r="L2107" s="78"/>
      <c r="M2107" s="76"/>
      <c r="N2107" s="76"/>
    </row>
    <row r="2108">
      <c r="A2108" s="78"/>
      <c r="B2108" s="78"/>
      <c r="C2108" s="78"/>
      <c r="D2108" s="78"/>
      <c r="E2108" s="78"/>
      <c r="F2108" s="78"/>
      <c r="G2108" s="78"/>
      <c r="H2108" s="78"/>
      <c r="I2108" s="78"/>
      <c r="J2108" s="78"/>
      <c r="K2108" s="78"/>
      <c r="L2108" s="78"/>
      <c r="M2108" s="76"/>
      <c r="N2108" s="76"/>
    </row>
    <row r="2109">
      <c r="A2109" s="78"/>
      <c r="B2109" s="78"/>
      <c r="C2109" s="78"/>
      <c r="D2109" s="78"/>
      <c r="E2109" s="78"/>
      <c r="F2109" s="78"/>
      <c r="G2109" s="78"/>
      <c r="H2109" s="78"/>
      <c r="I2109" s="78"/>
      <c r="J2109" s="78"/>
      <c r="K2109" s="78"/>
      <c r="L2109" s="78"/>
      <c r="M2109" s="76"/>
      <c r="N2109" s="76"/>
    </row>
    <row r="2110">
      <c r="A2110" s="78"/>
      <c r="B2110" s="78"/>
      <c r="C2110" s="78"/>
      <c r="D2110" s="78"/>
      <c r="E2110" s="78"/>
      <c r="F2110" s="78"/>
      <c r="G2110" s="78"/>
      <c r="H2110" s="78"/>
      <c r="I2110" s="78"/>
      <c r="J2110" s="78"/>
      <c r="K2110" s="78"/>
      <c r="L2110" s="78"/>
      <c r="M2110" s="76"/>
      <c r="N2110" s="76"/>
    </row>
    <row r="2111">
      <c r="A2111" s="78"/>
      <c r="B2111" s="78"/>
      <c r="C2111" s="78"/>
      <c r="D2111" s="78"/>
      <c r="E2111" s="78"/>
      <c r="F2111" s="78"/>
      <c r="G2111" s="78"/>
      <c r="H2111" s="78"/>
      <c r="I2111" s="78"/>
      <c r="J2111" s="78"/>
      <c r="K2111" s="78"/>
      <c r="L2111" s="78"/>
      <c r="M2111" s="76"/>
      <c r="N2111" s="76"/>
    </row>
    <row r="2112">
      <c r="A2112" s="78"/>
      <c r="B2112" s="78"/>
      <c r="C2112" s="78"/>
      <c r="D2112" s="78"/>
      <c r="E2112" s="78"/>
      <c r="F2112" s="78"/>
      <c r="G2112" s="78"/>
      <c r="H2112" s="78"/>
      <c r="I2112" s="78"/>
      <c r="J2112" s="78"/>
      <c r="K2112" s="78"/>
      <c r="L2112" s="78"/>
      <c r="M2112" s="76"/>
      <c r="N2112" s="76"/>
    </row>
    <row r="2113">
      <c r="A2113" s="78"/>
      <c r="B2113" s="78"/>
      <c r="C2113" s="78"/>
      <c r="D2113" s="78"/>
      <c r="E2113" s="78"/>
      <c r="F2113" s="78"/>
      <c r="G2113" s="78"/>
      <c r="H2113" s="78"/>
      <c r="I2113" s="78"/>
      <c r="J2113" s="78"/>
      <c r="K2113" s="78"/>
      <c r="L2113" s="78"/>
      <c r="M2113" s="76"/>
      <c r="N2113" s="76"/>
    </row>
    <row r="2114">
      <c r="A2114" s="78"/>
      <c r="B2114" s="78"/>
      <c r="C2114" s="78"/>
      <c r="D2114" s="78"/>
      <c r="E2114" s="78"/>
      <c r="F2114" s="78"/>
      <c r="G2114" s="78"/>
      <c r="H2114" s="78"/>
      <c r="I2114" s="78"/>
      <c r="J2114" s="78"/>
      <c r="K2114" s="78"/>
      <c r="L2114" s="78"/>
      <c r="M2114" s="76"/>
      <c r="N2114" s="76"/>
    </row>
    <row r="2115">
      <c r="A2115" s="78"/>
      <c r="B2115" s="78"/>
      <c r="C2115" s="78"/>
      <c r="D2115" s="78"/>
      <c r="E2115" s="78"/>
      <c r="F2115" s="78"/>
      <c r="G2115" s="78"/>
      <c r="H2115" s="78"/>
      <c r="I2115" s="78"/>
      <c r="J2115" s="78"/>
      <c r="K2115" s="78"/>
      <c r="L2115" s="78"/>
      <c r="M2115" s="76"/>
      <c r="N2115" s="76"/>
    </row>
    <row r="2116">
      <c r="A2116" s="78"/>
      <c r="B2116" s="78"/>
      <c r="C2116" s="78"/>
      <c r="D2116" s="78"/>
      <c r="E2116" s="78"/>
      <c r="F2116" s="78"/>
      <c r="G2116" s="78"/>
      <c r="H2116" s="78"/>
      <c r="I2116" s="78"/>
      <c r="J2116" s="78"/>
      <c r="K2116" s="78"/>
      <c r="L2116" s="78"/>
      <c r="M2116" s="76"/>
      <c r="N2116" s="76"/>
    </row>
    <row r="2117">
      <c r="A2117" s="78"/>
      <c r="B2117" s="78"/>
      <c r="C2117" s="78"/>
      <c r="D2117" s="78"/>
      <c r="E2117" s="78"/>
      <c r="F2117" s="78"/>
      <c r="G2117" s="78"/>
      <c r="H2117" s="78"/>
      <c r="I2117" s="78"/>
      <c r="J2117" s="78"/>
      <c r="K2117" s="78"/>
      <c r="L2117" s="78"/>
      <c r="M2117" s="76"/>
      <c r="N2117" s="76"/>
    </row>
    <row r="2118">
      <c r="A2118" s="78"/>
      <c r="B2118" s="78"/>
      <c r="C2118" s="78"/>
      <c r="D2118" s="78"/>
      <c r="E2118" s="78"/>
      <c r="F2118" s="78"/>
      <c r="G2118" s="78"/>
      <c r="H2118" s="78"/>
      <c r="I2118" s="78"/>
      <c r="J2118" s="78"/>
      <c r="K2118" s="78"/>
      <c r="L2118" s="78"/>
      <c r="M2118" s="76"/>
      <c r="N2118" s="76"/>
    </row>
    <row r="2119">
      <c r="A2119" s="78"/>
      <c r="B2119" s="78"/>
      <c r="C2119" s="78"/>
      <c r="D2119" s="78"/>
      <c r="E2119" s="78"/>
      <c r="F2119" s="78"/>
      <c r="G2119" s="78"/>
      <c r="H2119" s="78"/>
      <c r="I2119" s="78"/>
      <c r="J2119" s="78"/>
      <c r="K2119" s="78"/>
      <c r="L2119" s="78"/>
      <c r="M2119" s="76"/>
      <c r="N2119" s="76"/>
    </row>
    <row r="2120">
      <c r="A2120" s="78"/>
      <c r="B2120" s="78"/>
      <c r="C2120" s="78"/>
      <c r="D2120" s="78"/>
      <c r="E2120" s="78"/>
      <c r="F2120" s="78"/>
      <c r="G2120" s="78"/>
      <c r="H2120" s="78"/>
      <c r="I2120" s="78"/>
      <c r="J2120" s="78"/>
      <c r="K2120" s="78"/>
      <c r="L2120" s="78"/>
      <c r="M2120" s="76"/>
      <c r="N2120" s="76"/>
    </row>
    <row r="2121">
      <c r="A2121" s="78"/>
      <c r="B2121" s="78"/>
      <c r="C2121" s="78"/>
      <c r="D2121" s="78"/>
      <c r="E2121" s="78"/>
      <c r="F2121" s="78"/>
      <c r="G2121" s="78"/>
      <c r="H2121" s="78"/>
      <c r="I2121" s="78"/>
      <c r="J2121" s="78"/>
      <c r="K2121" s="78"/>
      <c r="L2121" s="78"/>
      <c r="M2121" s="76"/>
      <c r="N2121" s="76"/>
    </row>
    <row r="2122">
      <c r="A2122" s="78"/>
      <c r="B2122" s="78"/>
      <c r="C2122" s="78"/>
      <c r="D2122" s="78"/>
      <c r="E2122" s="78"/>
      <c r="F2122" s="78"/>
      <c r="G2122" s="78"/>
      <c r="H2122" s="78"/>
      <c r="I2122" s="78"/>
      <c r="J2122" s="78"/>
      <c r="K2122" s="78"/>
      <c r="L2122" s="78"/>
      <c r="M2122" s="76"/>
      <c r="N2122" s="76"/>
    </row>
    <row r="2123">
      <c r="A2123" s="78"/>
      <c r="B2123" s="78"/>
      <c r="C2123" s="78"/>
      <c r="D2123" s="78"/>
      <c r="E2123" s="78"/>
      <c r="F2123" s="78"/>
      <c r="G2123" s="78"/>
      <c r="H2123" s="78"/>
      <c r="I2123" s="78"/>
      <c r="J2123" s="78"/>
      <c r="K2123" s="78"/>
      <c r="L2123" s="78"/>
      <c r="M2123" s="76"/>
      <c r="N2123" s="76"/>
    </row>
    <row r="2124">
      <c r="A2124" s="78"/>
      <c r="B2124" s="78"/>
      <c r="C2124" s="78"/>
      <c r="D2124" s="78"/>
      <c r="E2124" s="78"/>
      <c r="F2124" s="78"/>
      <c r="G2124" s="78"/>
      <c r="H2124" s="78"/>
      <c r="I2124" s="78"/>
      <c r="J2124" s="78"/>
      <c r="K2124" s="78"/>
      <c r="L2124" s="78"/>
      <c r="M2124" s="76"/>
      <c r="N2124" s="76"/>
    </row>
    <row r="2125">
      <c r="A2125" s="78"/>
      <c r="B2125" s="78"/>
      <c r="C2125" s="78"/>
      <c r="D2125" s="78"/>
      <c r="E2125" s="78"/>
      <c r="F2125" s="78"/>
      <c r="G2125" s="78"/>
      <c r="H2125" s="78"/>
      <c r="I2125" s="78"/>
      <c r="J2125" s="78"/>
      <c r="K2125" s="78"/>
      <c r="L2125" s="78"/>
      <c r="M2125" s="76"/>
      <c r="N2125" s="76"/>
    </row>
    <row r="2126">
      <c r="A2126" s="78"/>
      <c r="B2126" s="78"/>
      <c r="C2126" s="78"/>
      <c r="D2126" s="78"/>
      <c r="E2126" s="78"/>
      <c r="F2126" s="78"/>
      <c r="G2126" s="78"/>
      <c r="H2126" s="78"/>
      <c r="I2126" s="78"/>
      <c r="J2126" s="78"/>
      <c r="K2126" s="78"/>
      <c r="L2126" s="78"/>
      <c r="M2126" s="76"/>
      <c r="N2126" s="76"/>
    </row>
    <row r="2127">
      <c r="A2127" s="78"/>
      <c r="B2127" s="78"/>
      <c r="C2127" s="78"/>
      <c r="D2127" s="78"/>
      <c r="E2127" s="78"/>
      <c r="F2127" s="78"/>
      <c r="G2127" s="78"/>
      <c r="H2127" s="78"/>
      <c r="I2127" s="78"/>
      <c r="J2127" s="78"/>
      <c r="K2127" s="78"/>
      <c r="L2127" s="78"/>
      <c r="M2127" s="76"/>
      <c r="N2127" s="76"/>
    </row>
    <row r="2128">
      <c r="A2128" s="78"/>
      <c r="B2128" s="78"/>
      <c r="C2128" s="78"/>
      <c r="D2128" s="78"/>
      <c r="E2128" s="78"/>
      <c r="F2128" s="78"/>
      <c r="G2128" s="78"/>
      <c r="H2128" s="78"/>
      <c r="I2128" s="78"/>
      <c r="J2128" s="78"/>
      <c r="K2128" s="78"/>
      <c r="L2128" s="78"/>
      <c r="M2128" s="76"/>
      <c r="N2128" s="76"/>
    </row>
    <row r="2129">
      <c r="A2129" s="78"/>
      <c r="B2129" s="78"/>
      <c r="C2129" s="78"/>
      <c r="D2129" s="78"/>
      <c r="E2129" s="78"/>
      <c r="F2129" s="78"/>
      <c r="G2129" s="78"/>
      <c r="H2129" s="78"/>
      <c r="I2129" s="78"/>
      <c r="J2129" s="78"/>
      <c r="K2129" s="78"/>
      <c r="L2129" s="78"/>
      <c r="M2129" s="76"/>
      <c r="N2129" s="76"/>
    </row>
    <row r="2130">
      <c r="A2130" s="78"/>
      <c r="B2130" s="78"/>
      <c r="C2130" s="78"/>
      <c r="D2130" s="78"/>
      <c r="E2130" s="78"/>
      <c r="F2130" s="78"/>
      <c r="G2130" s="78"/>
      <c r="H2130" s="78"/>
      <c r="I2130" s="78"/>
      <c r="J2130" s="78"/>
      <c r="K2130" s="78"/>
      <c r="L2130" s="78"/>
      <c r="M2130" s="76"/>
      <c r="N2130" s="76"/>
    </row>
    <row r="2131">
      <c r="A2131" s="78"/>
      <c r="B2131" s="78"/>
      <c r="C2131" s="78"/>
      <c r="D2131" s="78"/>
      <c r="E2131" s="78"/>
      <c r="F2131" s="78"/>
      <c r="G2131" s="78"/>
      <c r="H2131" s="78"/>
      <c r="I2131" s="78"/>
      <c r="J2131" s="78"/>
      <c r="K2131" s="78"/>
      <c r="L2131" s="78"/>
      <c r="M2131" s="76"/>
      <c r="N2131" s="76"/>
    </row>
    <row r="2132">
      <c r="A2132" s="78"/>
      <c r="B2132" s="78"/>
      <c r="C2132" s="78"/>
      <c r="D2132" s="78"/>
      <c r="E2132" s="78"/>
      <c r="F2132" s="78"/>
      <c r="G2132" s="78"/>
      <c r="H2132" s="78"/>
      <c r="I2132" s="78"/>
      <c r="J2132" s="78"/>
      <c r="K2132" s="78"/>
      <c r="L2132" s="78"/>
      <c r="M2132" s="76"/>
      <c r="N2132" s="76"/>
    </row>
    <row r="2133">
      <c r="A2133" s="78"/>
      <c r="B2133" s="78"/>
      <c r="C2133" s="78"/>
      <c r="D2133" s="78"/>
      <c r="E2133" s="78"/>
      <c r="F2133" s="78"/>
      <c r="G2133" s="78"/>
      <c r="H2133" s="78"/>
      <c r="I2133" s="78"/>
      <c r="J2133" s="78"/>
      <c r="K2133" s="78"/>
      <c r="L2133" s="78"/>
      <c r="M2133" s="76"/>
      <c r="N2133" s="76"/>
    </row>
    <row r="2134">
      <c r="A2134" s="78"/>
      <c r="B2134" s="78"/>
      <c r="C2134" s="78"/>
      <c r="D2134" s="78"/>
      <c r="E2134" s="78"/>
      <c r="F2134" s="78"/>
      <c r="G2134" s="78"/>
      <c r="H2134" s="78"/>
      <c r="I2134" s="78"/>
      <c r="J2134" s="78"/>
      <c r="K2134" s="78"/>
      <c r="L2134" s="78"/>
      <c r="M2134" s="76"/>
      <c r="N2134" s="76"/>
    </row>
    <row r="2135">
      <c r="A2135" s="78"/>
      <c r="B2135" s="78"/>
      <c r="C2135" s="78"/>
      <c r="D2135" s="78"/>
      <c r="E2135" s="78"/>
      <c r="F2135" s="78"/>
      <c r="G2135" s="78"/>
      <c r="H2135" s="78"/>
      <c r="I2135" s="78"/>
      <c r="J2135" s="78"/>
      <c r="K2135" s="78"/>
      <c r="L2135" s="78"/>
      <c r="M2135" s="76"/>
      <c r="N2135" s="76"/>
    </row>
    <row r="2136">
      <c r="A2136" s="78"/>
      <c r="B2136" s="78"/>
      <c r="C2136" s="78"/>
      <c r="D2136" s="78"/>
      <c r="E2136" s="78"/>
      <c r="F2136" s="78"/>
      <c r="G2136" s="78"/>
      <c r="H2136" s="78"/>
      <c r="I2136" s="78"/>
      <c r="J2136" s="78"/>
      <c r="K2136" s="78"/>
      <c r="L2136" s="78"/>
      <c r="M2136" s="76"/>
      <c r="N2136" s="76"/>
    </row>
    <row r="2137">
      <c r="A2137" s="78"/>
      <c r="B2137" s="78"/>
      <c r="C2137" s="78"/>
      <c r="D2137" s="78"/>
      <c r="E2137" s="78"/>
      <c r="F2137" s="78"/>
      <c r="G2137" s="78"/>
      <c r="H2137" s="78"/>
      <c r="I2137" s="78"/>
      <c r="J2137" s="78"/>
      <c r="K2137" s="78"/>
      <c r="L2137" s="78"/>
      <c r="M2137" s="76"/>
      <c r="N2137" s="76"/>
    </row>
    <row r="2138">
      <c r="A2138" s="78"/>
      <c r="B2138" s="78"/>
      <c r="C2138" s="78"/>
      <c r="D2138" s="78"/>
      <c r="E2138" s="78"/>
      <c r="F2138" s="78"/>
      <c r="G2138" s="78"/>
      <c r="H2138" s="78"/>
      <c r="I2138" s="78"/>
      <c r="J2138" s="78"/>
      <c r="K2138" s="78"/>
      <c r="L2138" s="78"/>
      <c r="M2138" s="76"/>
      <c r="N2138" s="76"/>
    </row>
    <row r="2139">
      <c r="A2139" s="78"/>
      <c r="B2139" s="78"/>
      <c r="C2139" s="78"/>
      <c r="D2139" s="78"/>
      <c r="E2139" s="78"/>
      <c r="F2139" s="78"/>
      <c r="G2139" s="78"/>
      <c r="H2139" s="78"/>
      <c r="I2139" s="78"/>
      <c r="J2139" s="78"/>
      <c r="K2139" s="78"/>
      <c r="L2139" s="78"/>
      <c r="M2139" s="76"/>
      <c r="N2139" s="76"/>
    </row>
    <row r="2140">
      <c r="A2140" s="78"/>
      <c r="B2140" s="78"/>
      <c r="C2140" s="78"/>
      <c r="D2140" s="78"/>
      <c r="E2140" s="78"/>
      <c r="F2140" s="78"/>
      <c r="G2140" s="78"/>
      <c r="H2140" s="78"/>
      <c r="I2140" s="78"/>
      <c r="J2140" s="78"/>
      <c r="K2140" s="78"/>
      <c r="L2140" s="78"/>
      <c r="M2140" s="76"/>
      <c r="N2140" s="76"/>
    </row>
    <row r="2141">
      <c r="A2141" s="78"/>
      <c r="B2141" s="78"/>
      <c r="C2141" s="78"/>
      <c r="D2141" s="78"/>
      <c r="E2141" s="78"/>
      <c r="F2141" s="78"/>
      <c r="G2141" s="78"/>
      <c r="H2141" s="78"/>
      <c r="I2141" s="78"/>
      <c r="J2141" s="78"/>
      <c r="K2141" s="78"/>
      <c r="L2141" s="78"/>
      <c r="M2141" s="76"/>
      <c r="N2141" s="76"/>
    </row>
    <row r="2142">
      <c r="A2142" s="78"/>
      <c r="B2142" s="78"/>
      <c r="C2142" s="78"/>
      <c r="D2142" s="78"/>
      <c r="E2142" s="78"/>
      <c r="F2142" s="78"/>
      <c r="G2142" s="78"/>
      <c r="H2142" s="78"/>
      <c r="I2142" s="78"/>
      <c r="J2142" s="78"/>
      <c r="K2142" s="78"/>
      <c r="L2142" s="78"/>
      <c r="M2142" s="76"/>
      <c r="N2142" s="76"/>
    </row>
    <row r="2143">
      <c r="A2143" s="78"/>
      <c r="B2143" s="78"/>
      <c r="C2143" s="78"/>
      <c r="D2143" s="78"/>
      <c r="E2143" s="78"/>
      <c r="F2143" s="78"/>
      <c r="G2143" s="78"/>
      <c r="H2143" s="78"/>
      <c r="I2143" s="78"/>
      <c r="J2143" s="78"/>
      <c r="K2143" s="78"/>
      <c r="L2143" s="78"/>
      <c r="M2143" s="76"/>
      <c r="N2143" s="76"/>
    </row>
    <row r="2144">
      <c r="A2144" s="78"/>
      <c r="B2144" s="78"/>
      <c r="C2144" s="78"/>
      <c r="D2144" s="78"/>
      <c r="E2144" s="78"/>
      <c r="F2144" s="78"/>
      <c r="G2144" s="78"/>
      <c r="H2144" s="78"/>
      <c r="I2144" s="78"/>
      <c r="J2144" s="78"/>
      <c r="K2144" s="78"/>
      <c r="L2144" s="78"/>
      <c r="M2144" s="76"/>
      <c r="N2144" s="76"/>
    </row>
    <row r="2145">
      <c r="A2145" s="78"/>
      <c r="B2145" s="78"/>
      <c r="C2145" s="78"/>
      <c r="D2145" s="78"/>
      <c r="E2145" s="78"/>
      <c r="F2145" s="78"/>
      <c r="G2145" s="78"/>
      <c r="H2145" s="78"/>
      <c r="I2145" s="78"/>
      <c r="J2145" s="78"/>
      <c r="K2145" s="78"/>
      <c r="L2145" s="78"/>
      <c r="M2145" s="76"/>
      <c r="N2145" s="76"/>
    </row>
    <row r="2146">
      <c r="A2146" s="78"/>
      <c r="B2146" s="78"/>
      <c r="C2146" s="78"/>
      <c r="D2146" s="78"/>
      <c r="E2146" s="78"/>
      <c r="F2146" s="78"/>
      <c r="G2146" s="78"/>
      <c r="H2146" s="78"/>
      <c r="I2146" s="78"/>
      <c r="J2146" s="78"/>
      <c r="K2146" s="78"/>
      <c r="L2146" s="78"/>
      <c r="M2146" s="76"/>
      <c r="N2146" s="76"/>
    </row>
    <row r="2147">
      <c r="A2147" s="78"/>
      <c r="B2147" s="78"/>
      <c r="C2147" s="78"/>
      <c r="D2147" s="78"/>
      <c r="E2147" s="78"/>
      <c r="F2147" s="78"/>
      <c r="G2147" s="78"/>
      <c r="H2147" s="78"/>
      <c r="I2147" s="78"/>
      <c r="J2147" s="78"/>
      <c r="K2147" s="78"/>
      <c r="L2147" s="78"/>
      <c r="M2147" s="76"/>
      <c r="N2147" s="76"/>
    </row>
    <row r="2148">
      <c r="A2148" s="78"/>
      <c r="B2148" s="78"/>
      <c r="C2148" s="78"/>
      <c r="D2148" s="78"/>
      <c r="E2148" s="78"/>
      <c r="F2148" s="78"/>
      <c r="G2148" s="78"/>
      <c r="H2148" s="78"/>
      <c r="I2148" s="78"/>
      <c r="J2148" s="78"/>
      <c r="K2148" s="78"/>
      <c r="L2148" s="78"/>
      <c r="M2148" s="76"/>
      <c r="N2148" s="76"/>
    </row>
    <row r="2149">
      <c r="A2149" s="78"/>
      <c r="B2149" s="78"/>
      <c r="C2149" s="78"/>
      <c r="D2149" s="78"/>
      <c r="E2149" s="78"/>
      <c r="F2149" s="78"/>
      <c r="G2149" s="78"/>
      <c r="H2149" s="78"/>
      <c r="I2149" s="78"/>
      <c r="J2149" s="78"/>
      <c r="K2149" s="78"/>
      <c r="L2149" s="78"/>
      <c r="M2149" s="76"/>
      <c r="N2149" s="76"/>
    </row>
    <row r="2150">
      <c r="A2150" s="78"/>
      <c r="B2150" s="78"/>
      <c r="C2150" s="78"/>
      <c r="D2150" s="78"/>
      <c r="E2150" s="78"/>
      <c r="F2150" s="78"/>
      <c r="G2150" s="78"/>
      <c r="H2150" s="78"/>
      <c r="I2150" s="78"/>
      <c r="J2150" s="78"/>
      <c r="K2150" s="78"/>
      <c r="L2150" s="78"/>
      <c r="M2150" s="76"/>
      <c r="N2150" s="76"/>
    </row>
    <row r="2151">
      <c r="A2151" s="78"/>
      <c r="B2151" s="78"/>
      <c r="C2151" s="78"/>
      <c r="D2151" s="78"/>
      <c r="E2151" s="78"/>
      <c r="F2151" s="78"/>
      <c r="G2151" s="78"/>
      <c r="H2151" s="78"/>
      <c r="I2151" s="78"/>
      <c r="J2151" s="78"/>
      <c r="K2151" s="78"/>
      <c r="L2151" s="78"/>
      <c r="M2151" s="76"/>
      <c r="N2151" s="76"/>
    </row>
    <row r="2152">
      <c r="A2152" s="78"/>
      <c r="B2152" s="78"/>
      <c r="C2152" s="78"/>
      <c r="D2152" s="78"/>
      <c r="E2152" s="78"/>
      <c r="F2152" s="78"/>
      <c r="G2152" s="78"/>
      <c r="H2152" s="78"/>
      <c r="I2152" s="78"/>
      <c r="J2152" s="78"/>
      <c r="K2152" s="78"/>
      <c r="L2152" s="78"/>
      <c r="M2152" s="76"/>
      <c r="N2152" s="76"/>
    </row>
    <row r="2153">
      <c r="A2153" s="78"/>
      <c r="B2153" s="78"/>
      <c r="C2153" s="78"/>
      <c r="D2153" s="78"/>
      <c r="E2153" s="78"/>
      <c r="F2153" s="78"/>
      <c r="G2153" s="78"/>
      <c r="H2153" s="78"/>
      <c r="I2153" s="78"/>
      <c r="J2153" s="78"/>
      <c r="K2153" s="78"/>
      <c r="L2153" s="78"/>
      <c r="M2153" s="76"/>
      <c r="N2153" s="76"/>
    </row>
    <row r="2154">
      <c r="A2154" s="78"/>
      <c r="B2154" s="78"/>
      <c r="C2154" s="78"/>
      <c r="D2154" s="78"/>
      <c r="E2154" s="78"/>
      <c r="F2154" s="78"/>
      <c r="G2154" s="78"/>
      <c r="H2154" s="78"/>
      <c r="I2154" s="78"/>
      <c r="J2154" s="78"/>
      <c r="K2154" s="78"/>
      <c r="L2154" s="78"/>
      <c r="M2154" s="76"/>
      <c r="N2154" s="76"/>
    </row>
    <row r="2155">
      <c r="A2155" s="78"/>
      <c r="B2155" s="78"/>
      <c r="C2155" s="78"/>
      <c r="D2155" s="78"/>
      <c r="E2155" s="78"/>
      <c r="F2155" s="78"/>
      <c r="G2155" s="78"/>
      <c r="H2155" s="78"/>
      <c r="I2155" s="78"/>
      <c r="J2155" s="78"/>
      <c r="K2155" s="78"/>
      <c r="L2155" s="78"/>
      <c r="M2155" s="76"/>
      <c r="N2155" s="76"/>
    </row>
    <row r="2156">
      <c r="A2156" s="78"/>
      <c r="B2156" s="78"/>
      <c r="C2156" s="78"/>
      <c r="D2156" s="78"/>
      <c r="E2156" s="78"/>
      <c r="F2156" s="78"/>
      <c r="G2156" s="78"/>
      <c r="H2156" s="78"/>
      <c r="I2156" s="78"/>
      <c r="J2156" s="78"/>
      <c r="K2156" s="78"/>
      <c r="L2156" s="78"/>
      <c r="M2156" s="76"/>
      <c r="N2156" s="76"/>
    </row>
    <row r="2157">
      <c r="A2157" s="78"/>
      <c r="B2157" s="78"/>
      <c r="C2157" s="78"/>
      <c r="D2157" s="78"/>
      <c r="E2157" s="78"/>
      <c r="F2157" s="78"/>
      <c r="G2157" s="78"/>
      <c r="H2157" s="78"/>
      <c r="I2157" s="78"/>
      <c r="J2157" s="78"/>
      <c r="K2157" s="78"/>
      <c r="L2157" s="78"/>
      <c r="M2157" s="76"/>
      <c r="N2157" s="76"/>
    </row>
    <row r="2158">
      <c r="A2158" s="78"/>
      <c r="B2158" s="78"/>
      <c r="C2158" s="78"/>
      <c r="D2158" s="78"/>
      <c r="E2158" s="78"/>
      <c r="F2158" s="78"/>
      <c r="G2158" s="78"/>
      <c r="H2158" s="78"/>
      <c r="I2158" s="78"/>
      <c r="J2158" s="78"/>
      <c r="K2158" s="78"/>
      <c r="L2158" s="78"/>
      <c r="M2158" s="76"/>
      <c r="N2158" s="76"/>
    </row>
    <row r="2159">
      <c r="A2159" s="78"/>
      <c r="B2159" s="78"/>
      <c r="C2159" s="78"/>
      <c r="D2159" s="78"/>
      <c r="E2159" s="78"/>
      <c r="F2159" s="78"/>
      <c r="G2159" s="78"/>
      <c r="H2159" s="78"/>
      <c r="I2159" s="78"/>
      <c r="J2159" s="78"/>
      <c r="K2159" s="78"/>
      <c r="L2159" s="78"/>
      <c r="M2159" s="76"/>
      <c r="N2159" s="76"/>
    </row>
    <row r="2160">
      <c r="A2160" s="78"/>
      <c r="B2160" s="78"/>
      <c r="C2160" s="78"/>
      <c r="D2160" s="78"/>
      <c r="E2160" s="78"/>
      <c r="F2160" s="78"/>
      <c r="G2160" s="78"/>
      <c r="H2160" s="78"/>
      <c r="I2160" s="78"/>
      <c r="J2160" s="78"/>
      <c r="K2160" s="78"/>
      <c r="L2160" s="78"/>
      <c r="M2160" s="76"/>
      <c r="N2160" s="76"/>
    </row>
    <row r="2161">
      <c r="A2161" s="78"/>
      <c r="B2161" s="78"/>
      <c r="C2161" s="78"/>
      <c r="D2161" s="78"/>
      <c r="E2161" s="78"/>
      <c r="F2161" s="78"/>
      <c r="G2161" s="78"/>
      <c r="H2161" s="78"/>
      <c r="I2161" s="78"/>
      <c r="J2161" s="78"/>
      <c r="K2161" s="78"/>
      <c r="L2161" s="78"/>
      <c r="M2161" s="76"/>
      <c r="N2161" s="76"/>
    </row>
    <row r="2162">
      <c r="A2162" s="78"/>
      <c r="B2162" s="78"/>
      <c r="C2162" s="78"/>
      <c r="D2162" s="78"/>
      <c r="E2162" s="78"/>
      <c r="F2162" s="78"/>
      <c r="G2162" s="78"/>
      <c r="H2162" s="78"/>
      <c r="I2162" s="78"/>
      <c r="J2162" s="78"/>
      <c r="K2162" s="78"/>
      <c r="L2162" s="78"/>
      <c r="M2162" s="76"/>
      <c r="N2162" s="76"/>
    </row>
    <row r="2163">
      <c r="A2163" s="78"/>
      <c r="B2163" s="78"/>
      <c r="C2163" s="78"/>
      <c r="D2163" s="78"/>
      <c r="E2163" s="78"/>
      <c r="F2163" s="78"/>
      <c r="G2163" s="78"/>
      <c r="H2163" s="78"/>
      <c r="I2163" s="78"/>
      <c r="J2163" s="78"/>
      <c r="K2163" s="78"/>
      <c r="L2163" s="78"/>
      <c r="M2163" s="76"/>
      <c r="N2163" s="76"/>
    </row>
    <row r="2164">
      <c r="A2164" s="78"/>
      <c r="B2164" s="78"/>
      <c r="C2164" s="78"/>
      <c r="D2164" s="78"/>
      <c r="E2164" s="78"/>
      <c r="F2164" s="78"/>
      <c r="G2164" s="78"/>
      <c r="H2164" s="78"/>
      <c r="I2164" s="78"/>
      <c r="J2164" s="78"/>
      <c r="K2164" s="78"/>
      <c r="L2164" s="78"/>
      <c r="M2164" s="76"/>
      <c r="N2164" s="76"/>
    </row>
    <row r="2165">
      <c r="A2165" s="78"/>
      <c r="B2165" s="78"/>
      <c r="C2165" s="78"/>
      <c r="D2165" s="78"/>
      <c r="E2165" s="78"/>
      <c r="F2165" s="78"/>
      <c r="G2165" s="78"/>
      <c r="H2165" s="78"/>
      <c r="I2165" s="78"/>
      <c r="J2165" s="78"/>
      <c r="K2165" s="78"/>
      <c r="L2165" s="78"/>
      <c r="M2165" s="76"/>
      <c r="N2165" s="76"/>
    </row>
    <row r="2166">
      <c r="A2166" s="78"/>
      <c r="B2166" s="78"/>
      <c r="C2166" s="78"/>
      <c r="D2166" s="78"/>
      <c r="E2166" s="78"/>
      <c r="F2166" s="78"/>
      <c r="G2166" s="78"/>
      <c r="H2166" s="78"/>
      <c r="I2166" s="78"/>
      <c r="J2166" s="78"/>
      <c r="K2166" s="78"/>
      <c r="L2166" s="78"/>
      <c r="M2166" s="76"/>
      <c r="N2166" s="76"/>
    </row>
    <row r="2167">
      <c r="A2167" s="78"/>
      <c r="B2167" s="78"/>
      <c r="C2167" s="78"/>
      <c r="D2167" s="78"/>
      <c r="E2167" s="78"/>
      <c r="F2167" s="78"/>
      <c r="G2167" s="78"/>
      <c r="H2167" s="78"/>
      <c r="I2167" s="78"/>
      <c r="J2167" s="78"/>
      <c r="K2167" s="78"/>
      <c r="L2167" s="78"/>
      <c r="M2167" s="76"/>
      <c r="N2167" s="76"/>
    </row>
    <row r="2168">
      <c r="A2168" s="78"/>
      <c r="B2168" s="78"/>
      <c r="C2168" s="78"/>
      <c r="D2168" s="78"/>
      <c r="E2168" s="78"/>
      <c r="F2168" s="78"/>
      <c r="G2168" s="78"/>
      <c r="H2168" s="78"/>
      <c r="I2168" s="78"/>
      <c r="J2168" s="78"/>
      <c r="K2168" s="78"/>
      <c r="L2168" s="78"/>
      <c r="M2168" s="76"/>
      <c r="N2168" s="76"/>
    </row>
    <row r="2169">
      <c r="A2169" s="78"/>
      <c r="B2169" s="78"/>
      <c r="C2169" s="78"/>
      <c r="D2169" s="78"/>
      <c r="E2169" s="78"/>
      <c r="F2169" s="78"/>
      <c r="G2169" s="78"/>
      <c r="H2169" s="78"/>
      <c r="I2169" s="78"/>
      <c r="J2169" s="78"/>
      <c r="K2169" s="78"/>
      <c r="L2169" s="78"/>
      <c r="M2169" s="76"/>
      <c r="N2169" s="76"/>
    </row>
    <row r="2170">
      <c r="A2170" s="78"/>
      <c r="B2170" s="78"/>
      <c r="C2170" s="78"/>
      <c r="D2170" s="78"/>
      <c r="E2170" s="78"/>
      <c r="F2170" s="78"/>
      <c r="G2170" s="78"/>
      <c r="H2170" s="78"/>
      <c r="I2170" s="78"/>
      <c r="J2170" s="78"/>
      <c r="K2170" s="78"/>
      <c r="L2170" s="78"/>
      <c r="M2170" s="76"/>
      <c r="N2170" s="76"/>
    </row>
    <row r="2171">
      <c r="A2171" s="78"/>
      <c r="B2171" s="78"/>
      <c r="C2171" s="78"/>
      <c r="D2171" s="78"/>
      <c r="E2171" s="78"/>
      <c r="F2171" s="78"/>
      <c r="G2171" s="78"/>
      <c r="H2171" s="78"/>
      <c r="I2171" s="78"/>
      <c r="J2171" s="78"/>
      <c r="K2171" s="78"/>
      <c r="L2171" s="78"/>
      <c r="M2171" s="76"/>
      <c r="N2171" s="76"/>
    </row>
    <row r="2172">
      <c r="A2172" s="78"/>
      <c r="B2172" s="78"/>
      <c r="C2172" s="78"/>
      <c r="D2172" s="78"/>
      <c r="E2172" s="78"/>
      <c r="F2172" s="78"/>
      <c r="G2172" s="78"/>
      <c r="H2172" s="78"/>
      <c r="I2172" s="78"/>
      <c r="J2172" s="78"/>
      <c r="K2172" s="78"/>
      <c r="L2172" s="78"/>
      <c r="M2172" s="76"/>
      <c r="N2172" s="76"/>
    </row>
    <row r="2173">
      <c r="A2173" s="78"/>
      <c r="B2173" s="78"/>
      <c r="C2173" s="78"/>
      <c r="D2173" s="78"/>
      <c r="E2173" s="78"/>
      <c r="F2173" s="78"/>
      <c r="G2173" s="78"/>
      <c r="H2173" s="78"/>
      <c r="I2173" s="78"/>
      <c r="J2173" s="78"/>
      <c r="K2173" s="78"/>
      <c r="L2173" s="78"/>
      <c r="M2173" s="76"/>
      <c r="N2173" s="76"/>
    </row>
    <row r="2174">
      <c r="A2174" s="78"/>
      <c r="B2174" s="78"/>
      <c r="C2174" s="78"/>
      <c r="D2174" s="78"/>
      <c r="E2174" s="78"/>
      <c r="F2174" s="78"/>
      <c r="G2174" s="78"/>
      <c r="H2174" s="78"/>
      <c r="I2174" s="78"/>
      <c r="J2174" s="78"/>
      <c r="K2174" s="78"/>
      <c r="L2174" s="78"/>
      <c r="M2174" s="76"/>
      <c r="N2174" s="76"/>
    </row>
    <row r="2175">
      <c r="A2175" s="78"/>
      <c r="B2175" s="78"/>
      <c r="C2175" s="78"/>
      <c r="D2175" s="78"/>
      <c r="E2175" s="78"/>
      <c r="F2175" s="78"/>
      <c r="G2175" s="78"/>
      <c r="H2175" s="78"/>
      <c r="I2175" s="78"/>
      <c r="J2175" s="78"/>
      <c r="K2175" s="78"/>
      <c r="L2175" s="78"/>
      <c r="M2175" s="76"/>
      <c r="N2175" s="76"/>
    </row>
    <row r="2176">
      <c r="A2176" s="78"/>
      <c r="B2176" s="78"/>
      <c r="C2176" s="78"/>
      <c r="D2176" s="78"/>
      <c r="E2176" s="78"/>
      <c r="F2176" s="78"/>
      <c r="G2176" s="78"/>
      <c r="H2176" s="78"/>
      <c r="I2176" s="78"/>
      <c r="J2176" s="78"/>
      <c r="K2176" s="78"/>
      <c r="L2176" s="78"/>
      <c r="M2176" s="76"/>
      <c r="N2176" s="76"/>
    </row>
    <row r="2177">
      <c r="A2177" s="78"/>
      <c r="B2177" s="78"/>
      <c r="C2177" s="78"/>
      <c r="D2177" s="78"/>
      <c r="E2177" s="78"/>
      <c r="F2177" s="78"/>
      <c r="G2177" s="78"/>
      <c r="H2177" s="78"/>
      <c r="I2177" s="78"/>
      <c r="J2177" s="78"/>
      <c r="K2177" s="78"/>
      <c r="L2177" s="78"/>
      <c r="M2177" s="76"/>
      <c r="N2177" s="76"/>
    </row>
    <row r="2178">
      <c r="A2178" s="78"/>
      <c r="B2178" s="78"/>
      <c r="C2178" s="78"/>
      <c r="D2178" s="78"/>
      <c r="E2178" s="78"/>
      <c r="F2178" s="78"/>
      <c r="G2178" s="78"/>
      <c r="H2178" s="78"/>
      <c r="I2178" s="78"/>
      <c r="J2178" s="78"/>
      <c r="K2178" s="78"/>
      <c r="L2178" s="78"/>
      <c r="M2178" s="76"/>
      <c r="N2178" s="76"/>
    </row>
    <row r="2179">
      <c r="A2179" s="78"/>
      <c r="B2179" s="78"/>
      <c r="C2179" s="78"/>
      <c r="D2179" s="78"/>
      <c r="E2179" s="78"/>
      <c r="F2179" s="78"/>
      <c r="G2179" s="78"/>
      <c r="H2179" s="78"/>
      <c r="I2179" s="78"/>
      <c r="J2179" s="78"/>
      <c r="K2179" s="78"/>
      <c r="L2179" s="78"/>
      <c r="M2179" s="76"/>
      <c r="N2179" s="76"/>
    </row>
    <row r="2180">
      <c r="A2180" s="78"/>
      <c r="B2180" s="78"/>
      <c r="C2180" s="78"/>
      <c r="D2180" s="78"/>
      <c r="E2180" s="78"/>
      <c r="F2180" s="78"/>
      <c r="G2180" s="78"/>
      <c r="H2180" s="78"/>
      <c r="I2180" s="78"/>
      <c r="J2180" s="78"/>
      <c r="K2180" s="78"/>
      <c r="L2180" s="78"/>
      <c r="M2180" s="76"/>
      <c r="N2180" s="76"/>
    </row>
    <row r="2181">
      <c r="A2181" s="78"/>
      <c r="B2181" s="78"/>
      <c r="C2181" s="78"/>
      <c r="D2181" s="78"/>
      <c r="E2181" s="78"/>
      <c r="F2181" s="78"/>
      <c r="G2181" s="78"/>
      <c r="H2181" s="78"/>
      <c r="I2181" s="78"/>
      <c r="J2181" s="78"/>
      <c r="K2181" s="78"/>
      <c r="L2181" s="78"/>
      <c r="M2181" s="76"/>
      <c r="N2181" s="76"/>
    </row>
    <row r="2182">
      <c r="A2182" s="78"/>
      <c r="B2182" s="78"/>
      <c r="C2182" s="78"/>
      <c r="D2182" s="78"/>
      <c r="E2182" s="78"/>
      <c r="F2182" s="78"/>
      <c r="G2182" s="78"/>
      <c r="H2182" s="78"/>
      <c r="I2182" s="78"/>
      <c r="J2182" s="78"/>
      <c r="K2182" s="78"/>
      <c r="L2182" s="78"/>
      <c r="M2182" s="76"/>
      <c r="N2182" s="76"/>
    </row>
    <row r="2183">
      <c r="A2183" s="78"/>
      <c r="B2183" s="78"/>
      <c r="C2183" s="78"/>
      <c r="D2183" s="78"/>
      <c r="E2183" s="78"/>
      <c r="F2183" s="78"/>
      <c r="G2183" s="78"/>
      <c r="H2183" s="78"/>
      <c r="I2183" s="78"/>
      <c r="J2183" s="78"/>
      <c r="K2183" s="78"/>
      <c r="L2183" s="78"/>
      <c r="M2183" s="76"/>
      <c r="N2183" s="76"/>
    </row>
    <row r="2184">
      <c r="A2184" s="78"/>
      <c r="B2184" s="78"/>
      <c r="C2184" s="78"/>
      <c r="D2184" s="78"/>
      <c r="E2184" s="78"/>
      <c r="F2184" s="78"/>
      <c r="G2184" s="78"/>
      <c r="H2184" s="78"/>
      <c r="I2184" s="78"/>
      <c r="J2184" s="78"/>
      <c r="K2184" s="78"/>
      <c r="L2184" s="78"/>
      <c r="M2184" s="76"/>
      <c r="N2184" s="76"/>
    </row>
    <row r="2185">
      <c r="A2185" s="78"/>
      <c r="B2185" s="78"/>
      <c r="C2185" s="78"/>
      <c r="D2185" s="78"/>
      <c r="E2185" s="78"/>
      <c r="F2185" s="78"/>
      <c r="G2185" s="78"/>
      <c r="H2185" s="78"/>
      <c r="I2185" s="78"/>
      <c r="J2185" s="78"/>
      <c r="K2185" s="78"/>
      <c r="L2185" s="78"/>
      <c r="M2185" s="76"/>
      <c r="N2185" s="76"/>
    </row>
    <row r="2186">
      <c r="A2186" s="78"/>
      <c r="B2186" s="78"/>
      <c r="C2186" s="78"/>
      <c r="D2186" s="78"/>
      <c r="E2186" s="78"/>
      <c r="F2186" s="78"/>
      <c r="G2186" s="78"/>
      <c r="H2186" s="78"/>
      <c r="I2186" s="78"/>
      <c r="J2186" s="78"/>
      <c r="K2186" s="78"/>
      <c r="L2186" s="78"/>
      <c r="M2186" s="76"/>
      <c r="N2186" s="76"/>
    </row>
    <row r="2187">
      <c r="A2187" s="78"/>
      <c r="B2187" s="78"/>
      <c r="C2187" s="78"/>
      <c r="D2187" s="78"/>
      <c r="E2187" s="78"/>
      <c r="F2187" s="78"/>
      <c r="G2187" s="78"/>
      <c r="H2187" s="78"/>
      <c r="I2187" s="78"/>
      <c r="J2187" s="78"/>
      <c r="K2187" s="78"/>
      <c r="L2187" s="78"/>
      <c r="M2187" s="76"/>
      <c r="N2187" s="76"/>
    </row>
    <row r="2188">
      <c r="A2188" s="78"/>
      <c r="B2188" s="78"/>
      <c r="C2188" s="78"/>
      <c r="D2188" s="78"/>
      <c r="E2188" s="78"/>
      <c r="F2188" s="78"/>
      <c r="G2188" s="78"/>
      <c r="H2188" s="78"/>
      <c r="I2188" s="78"/>
      <c r="J2188" s="78"/>
      <c r="K2188" s="78"/>
      <c r="L2188" s="78"/>
      <c r="M2188" s="76"/>
      <c r="N2188" s="76"/>
    </row>
    <row r="2189">
      <c r="A2189" s="78"/>
      <c r="B2189" s="78"/>
      <c r="C2189" s="78"/>
      <c r="D2189" s="78"/>
      <c r="E2189" s="78"/>
      <c r="F2189" s="78"/>
      <c r="G2189" s="78"/>
      <c r="H2189" s="78"/>
      <c r="I2189" s="78"/>
      <c r="J2189" s="78"/>
      <c r="K2189" s="78"/>
      <c r="L2189" s="78"/>
      <c r="M2189" s="76"/>
      <c r="N2189" s="76"/>
    </row>
    <row r="2190">
      <c r="A2190" s="78"/>
      <c r="B2190" s="78"/>
      <c r="C2190" s="78"/>
      <c r="D2190" s="78"/>
      <c r="E2190" s="78"/>
      <c r="F2190" s="78"/>
      <c r="G2190" s="78"/>
      <c r="H2190" s="78"/>
      <c r="I2190" s="78"/>
      <c r="J2190" s="78"/>
      <c r="K2190" s="78"/>
      <c r="L2190" s="78"/>
      <c r="M2190" s="76"/>
      <c r="N2190" s="76"/>
    </row>
    <row r="2191">
      <c r="A2191" s="78"/>
      <c r="B2191" s="78"/>
      <c r="C2191" s="78"/>
      <c r="D2191" s="78"/>
      <c r="E2191" s="78"/>
      <c r="F2191" s="78"/>
      <c r="G2191" s="78"/>
      <c r="H2191" s="78"/>
      <c r="I2191" s="78"/>
      <c r="J2191" s="78"/>
      <c r="K2191" s="78"/>
      <c r="L2191" s="78"/>
      <c r="M2191" s="76"/>
      <c r="N2191" s="76"/>
    </row>
    <row r="2192">
      <c r="A2192" s="78"/>
      <c r="B2192" s="78"/>
      <c r="C2192" s="78"/>
      <c r="D2192" s="78"/>
      <c r="E2192" s="78"/>
      <c r="F2192" s="78"/>
      <c r="G2192" s="78"/>
      <c r="H2192" s="78"/>
      <c r="I2192" s="78"/>
      <c r="J2192" s="78"/>
      <c r="K2192" s="78"/>
      <c r="L2192" s="78"/>
      <c r="M2192" s="76"/>
      <c r="N2192" s="76"/>
    </row>
    <row r="2193">
      <c r="A2193" s="78"/>
      <c r="B2193" s="78"/>
      <c r="C2193" s="78"/>
      <c r="D2193" s="78"/>
      <c r="E2193" s="78"/>
      <c r="F2193" s="78"/>
      <c r="G2193" s="78"/>
      <c r="H2193" s="78"/>
      <c r="I2193" s="78"/>
      <c r="J2193" s="78"/>
      <c r="K2193" s="78"/>
      <c r="L2193" s="78"/>
      <c r="M2193" s="76"/>
      <c r="N2193" s="76"/>
    </row>
    <row r="2194">
      <c r="A2194" s="78"/>
      <c r="B2194" s="78"/>
      <c r="C2194" s="78"/>
      <c r="D2194" s="78"/>
      <c r="E2194" s="78"/>
      <c r="F2194" s="78"/>
      <c r="G2194" s="78"/>
      <c r="H2194" s="78"/>
      <c r="I2194" s="78"/>
      <c r="J2194" s="78"/>
      <c r="K2194" s="78"/>
      <c r="L2194" s="78"/>
      <c r="M2194" s="76"/>
      <c r="N2194" s="76"/>
    </row>
    <row r="2195">
      <c r="A2195" s="78"/>
      <c r="B2195" s="78"/>
      <c r="C2195" s="78"/>
      <c r="D2195" s="78"/>
      <c r="E2195" s="78"/>
      <c r="F2195" s="78"/>
      <c r="G2195" s="78"/>
      <c r="H2195" s="78"/>
      <c r="I2195" s="78"/>
      <c r="J2195" s="78"/>
      <c r="K2195" s="78"/>
      <c r="L2195" s="78"/>
      <c r="M2195" s="76"/>
      <c r="N2195" s="76"/>
    </row>
    <row r="2196">
      <c r="A2196" s="78"/>
      <c r="B2196" s="78"/>
      <c r="C2196" s="78"/>
      <c r="D2196" s="78"/>
      <c r="E2196" s="78"/>
      <c r="F2196" s="78"/>
      <c r="G2196" s="78"/>
      <c r="H2196" s="78"/>
      <c r="I2196" s="78"/>
      <c r="J2196" s="78"/>
      <c r="K2196" s="78"/>
      <c r="L2196" s="78"/>
      <c r="M2196" s="76"/>
      <c r="N2196" s="76"/>
    </row>
    <row r="2197">
      <c r="A2197" s="78"/>
      <c r="B2197" s="78"/>
      <c r="C2197" s="78"/>
      <c r="D2197" s="78"/>
      <c r="E2197" s="78"/>
      <c r="F2197" s="78"/>
      <c r="G2197" s="78"/>
      <c r="H2197" s="78"/>
      <c r="I2197" s="78"/>
      <c r="J2197" s="78"/>
      <c r="K2197" s="78"/>
      <c r="L2197" s="78"/>
      <c r="M2197" s="76"/>
      <c r="N2197" s="76"/>
    </row>
    <row r="2198">
      <c r="A2198" s="78"/>
      <c r="B2198" s="78"/>
      <c r="C2198" s="78"/>
      <c r="D2198" s="78"/>
      <c r="E2198" s="78"/>
      <c r="F2198" s="78"/>
      <c r="G2198" s="78"/>
      <c r="H2198" s="78"/>
      <c r="I2198" s="78"/>
      <c r="J2198" s="78"/>
      <c r="K2198" s="78"/>
      <c r="L2198" s="78"/>
      <c r="M2198" s="76"/>
      <c r="N2198" s="76"/>
    </row>
    <row r="2199">
      <c r="A2199" s="78"/>
      <c r="B2199" s="78"/>
      <c r="C2199" s="78"/>
      <c r="D2199" s="78"/>
      <c r="E2199" s="78"/>
      <c r="F2199" s="78"/>
      <c r="G2199" s="78"/>
      <c r="H2199" s="78"/>
      <c r="I2199" s="78"/>
      <c r="J2199" s="78"/>
      <c r="K2199" s="78"/>
      <c r="L2199" s="78"/>
      <c r="M2199" s="76"/>
      <c r="N2199" s="76"/>
    </row>
    <row r="2200">
      <c r="A2200" s="78"/>
      <c r="B2200" s="78"/>
      <c r="C2200" s="78"/>
      <c r="D2200" s="78"/>
      <c r="E2200" s="78"/>
      <c r="F2200" s="78"/>
      <c r="G2200" s="78"/>
      <c r="H2200" s="78"/>
      <c r="I2200" s="78"/>
      <c r="J2200" s="78"/>
      <c r="K2200" s="78"/>
      <c r="L2200" s="78"/>
      <c r="M2200" s="76"/>
      <c r="N2200" s="76"/>
    </row>
    <row r="2201">
      <c r="A2201" s="78"/>
      <c r="B2201" s="78"/>
      <c r="C2201" s="78"/>
      <c r="D2201" s="78"/>
      <c r="E2201" s="78"/>
      <c r="F2201" s="78"/>
      <c r="G2201" s="78"/>
      <c r="H2201" s="78"/>
      <c r="I2201" s="78"/>
      <c r="J2201" s="78"/>
      <c r="K2201" s="78"/>
      <c r="L2201" s="78"/>
      <c r="M2201" s="76"/>
      <c r="N2201" s="76"/>
    </row>
    <row r="2202">
      <c r="A2202" s="78"/>
      <c r="B2202" s="78"/>
      <c r="C2202" s="78"/>
      <c r="D2202" s="78"/>
      <c r="E2202" s="78"/>
      <c r="F2202" s="78"/>
      <c r="G2202" s="78"/>
      <c r="H2202" s="78"/>
      <c r="I2202" s="78"/>
      <c r="J2202" s="78"/>
      <c r="K2202" s="78"/>
      <c r="L2202" s="78"/>
      <c r="M2202" s="76"/>
      <c r="N2202" s="76"/>
    </row>
    <row r="2203">
      <c r="A2203" s="78"/>
      <c r="B2203" s="78"/>
      <c r="C2203" s="78"/>
      <c r="D2203" s="78"/>
      <c r="E2203" s="78"/>
      <c r="F2203" s="78"/>
      <c r="G2203" s="78"/>
      <c r="H2203" s="78"/>
      <c r="I2203" s="78"/>
      <c r="J2203" s="78"/>
      <c r="K2203" s="78"/>
      <c r="L2203" s="78"/>
      <c r="M2203" s="76"/>
      <c r="N2203" s="76"/>
    </row>
    <row r="2204">
      <c r="A2204" s="78"/>
      <c r="B2204" s="78"/>
      <c r="C2204" s="78"/>
      <c r="D2204" s="78"/>
      <c r="E2204" s="78"/>
      <c r="F2204" s="78"/>
      <c r="G2204" s="78"/>
      <c r="H2204" s="78"/>
      <c r="I2204" s="78"/>
      <c r="J2204" s="78"/>
      <c r="K2204" s="78"/>
      <c r="L2204" s="78"/>
      <c r="M2204" s="76"/>
      <c r="N2204" s="76"/>
    </row>
    <row r="2205">
      <c r="A2205" s="78"/>
      <c r="B2205" s="78"/>
      <c r="C2205" s="78"/>
      <c r="D2205" s="78"/>
      <c r="E2205" s="78"/>
      <c r="F2205" s="78"/>
      <c r="G2205" s="78"/>
      <c r="H2205" s="78"/>
      <c r="I2205" s="78"/>
      <c r="J2205" s="78"/>
      <c r="K2205" s="78"/>
      <c r="L2205" s="78"/>
      <c r="M2205" s="76"/>
      <c r="N2205" s="76"/>
    </row>
    <row r="2206">
      <c r="A2206" s="78"/>
      <c r="B2206" s="78"/>
      <c r="C2206" s="78"/>
      <c r="D2206" s="78"/>
      <c r="E2206" s="78"/>
      <c r="F2206" s="78"/>
      <c r="G2206" s="78"/>
      <c r="H2206" s="78"/>
      <c r="I2206" s="78"/>
      <c r="J2206" s="78"/>
      <c r="K2206" s="78"/>
      <c r="L2206" s="78"/>
      <c r="M2206" s="76"/>
      <c r="N2206" s="76"/>
    </row>
    <row r="2207">
      <c r="A2207" s="78"/>
      <c r="B2207" s="78"/>
      <c r="C2207" s="78"/>
      <c r="D2207" s="78"/>
      <c r="E2207" s="78"/>
      <c r="F2207" s="78"/>
      <c r="G2207" s="78"/>
      <c r="H2207" s="78"/>
      <c r="I2207" s="78"/>
      <c r="J2207" s="78"/>
      <c r="K2207" s="78"/>
      <c r="L2207" s="78"/>
      <c r="M2207" s="76"/>
      <c r="N2207" s="76"/>
    </row>
    <row r="2208">
      <c r="A2208" s="78"/>
      <c r="B2208" s="78"/>
      <c r="C2208" s="78"/>
      <c r="D2208" s="78"/>
      <c r="E2208" s="78"/>
      <c r="F2208" s="78"/>
      <c r="G2208" s="78"/>
      <c r="H2208" s="78"/>
      <c r="I2208" s="78"/>
      <c r="J2208" s="78"/>
      <c r="K2208" s="78"/>
      <c r="L2208" s="78"/>
      <c r="M2208" s="76"/>
      <c r="N2208" s="76"/>
    </row>
    <row r="2209">
      <c r="A2209" s="78"/>
      <c r="B2209" s="78"/>
      <c r="C2209" s="78"/>
      <c r="D2209" s="78"/>
      <c r="E2209" s="78"/>
      <c r="F2209" s="78"/>
      <c r="G2209" s="78"/>
      <c r="H2209" s="78"/>
      <c r="I2209" s="78"/>
      <c r="J2209" s="78"/>
      <c r="K2209" s="78"/>
      <c r="L2209" s="78"/>
      <c r="M2209" s="76"/>
      <c r="N2209" s="76"/>
    </row>
    <row r="2210">
      <c r="A2210" s="78"/>
      <c r="B2210" s="78"/>
      <c r="C2210" s="78"/>
      <c r="D2210" s="78"/>
      <c r="E2210" s="78"/>
      <c r="F2210" s="78"/>
      <c r="G2210" s="78"/>
      <c r="H2210" s="78"/>
      <c r="I2210" s="78"/>
      <c r="J2210" s="78"/>
      <c r="K2210" s="78"/>
      <c r="L2210" s="78"/>
      <c r="M2210" s="76"/>
      <c r="N2210" s="76"/>
    </row>
    <row r="2211">
      <c r="A2211" s="78"/>
      <c r="B2211" s="78"/>
      <c r="C2211" s="78"/>
      <c r="D2211" s="78"/>
      <c r="E2211" s="78"/>
      <c r="F2211" s="78"/>
      <c r="G2211" s="78"/>
      <c r="H2211" s="78"/>
      <c r="I2211" s="78"/>
      <c r="J2211" s="78"/>
      <c r="K2211" s="78"/>
      <c r="L2211" s="78"/>
      <c r="M2211" s="76"/>
      <c r="N2211" s="76"/>
    </row>
    <row r="2212">
      <c r="A2212" s="78"/>
      <c r="B2212" s="78"/>
      <c r="C2212" s="78"/>
      <c r="D2212" s="78"/>
      <c r="E2212" s="78"/>
      <c r="F2212" s="78"/>
      <c r="G2212" s="78"/>
      <c r="H2212" s="78"/>
      <c r="I2212" s="78"/>
      <c r="J2212" s="78"/>
      <c r="K2212" s="78"/>
      <c r="L2212" s="78"/>
      <c r="M2212" s="76"/>
      <c r="N2212" s="76"/>
    </row>
    <row r="2213">
      <c r="A2213" s="78"/>
      <c r="B2213" s="78"/>
      <c r="C2213" s="78"/>
      <c r="D2213" s="78"/>
      <c r="E2213" s="78"/>
      <c r="F2213" s="78"/>
      <c r="G2213" s="78"/>
      <c r="H2213" s="78"/>
      <c r="I2213" s="78"/>
      <c r="J2213" s="78"/>
      <c r="K2213" s="78"/>
      <c r="L2213" s="78"/>
      <c r="M2213" s="76"/>
      <c r="N2213" s="76"/>
    </row>
    <row r="2214">
      <c r="A2214" s="78"/>
      <c r="B2214" s="78"/>
      <c r="C2214" s="78"/>
      <c r="D2214" s="78"/>
      <c r="E2214" s="78"/>
      <c r="F2214" s="78"/>
      <c r="G2214" s="78"/>
      <c r="H2214" s="78"/>
      <c r="I2214" s="78"/>
      <c r="J2214" s="78"/>
      <c r="K2214" s="78"/>
      <c r="L2214" s="78"/>
      <c r="M2214" s="76"/>
      <c r="N2214" s="76"/>
    </row>
    <row r="2215">
      <c r="A2215" s="78"/>
      <c r="B2215" s="78"/>
      <c r="C2215" s="78"/>
      <c r="D2215" s="78"/>
      <c r="E2215" s="78"/>
      <c r="F2215" s="78"/>
      <c r="G2215" s="78"/>
      <c r="H2215" s="78"/>
      <c r="I2215" s="78"/>
      <c r="J2215" s="78"/>
      <c r="K2215" s="78"/>
      <c r="L2215" s="78"/>
      <c r="M2215" s="76"/>
      <c r="N2215" s="76"/>
    </row>
    <row r="2216">
      <c r="A2216" s="78"/>
      <c r="B2216" s="78"/>
      <c r="C2216" s="78"/>
      <c r="D2216" s="78"/>
      <c r="E2216" s="78"/>
      <c r="F2216" s="78"/>
      <c r="G2216" s="78"/>
      <c r="H2216" s="78"/>
      <c r="I2216" s="78"/>
      <c r="J2216" s="78"/>
      <c r="K2216" s="78"/>
      <c r="L2216" s="78"/>
      <c r="M2216" s="76"/>
      <c r="N2216" s="76"/>
    </row>
    <row r="2217">
      <c r="A2217" s="78"/>
      <c r="B2217" s="78"/>
      <c r="C2217" s="78"/>
      <c r="D2217" s="78"/>
      <c r="E2217" s="78"/>
      <c r="F2217" s="78"/>
      <c r="G2217" s="78"/>
      <c r="H2217" s="78"/>
      <c r="I2217" s="78"/>
      <c r="J2217" s="78"/>
      <c r="K2217" s="78"/>
      <c r="L2217" s="78"/>
      <c r="M2217" s="76"/>
      <c r="N2217" s="76"/>
    </row>
    <row r="2218">
      <c r="A2218" s="78"/>
      <c r="B2218" s="78"/>
      <c r="C2218" s="78"/>
      <c r="D2218" s="78"/>
      <c r="E2218" s="78"/>
      <c r="F2218" s="78"/>
      <c r="G2218" s="78"/>
      <c r="H2218" s="78"/>
      <c r="I2218" s="78"/>
      <c r="J2218" s="78"/>
      <c r="K2218" s="78"/>
      <c r="L2218" s="78"/>
      <c r="M2218" s="76"/>
      <c r="N2218" s="76"/>
    </row>
    <row r="2219">
      <c r="A2219" s="78"/>
      <c r="B2219" s="78"/>
      <c r="C2219" s="78"/>
      <c r="D2219" s="78"/>
      <c r="E2219" s="78"/>
      <c r="F2219" s="78"/>
      <c r="G2219" s="78"/>
      <c r="H2219" s="78"/>
      <c r="I2219" s="78"/>
      <c r="J2219" s="78"/>
      <c r="K2219" s="78"/>
      <c r="L2219" s="78"/>
      <c r="M2219" s="76"/>
      <c r="N2219" s="76"/>
    </row>
    <row r="2220">
      <c r="A2220" s="78"/>
      <c r="B2220" s="78"/>
      <c r="C2220" s="78"/>
      <c r="D2220" s="78"/>
      <c r="E2220" s="78"/>
      <c r="F2220" s="78"/>
      <c r="G2220" s="78"/>
      <c r="H2220" s="78"/>
      <c r="I2220" s="78"/>
      <c r="J2220" s="78"/>
      <c r="K2220" s="78"/>
      <c r="L2220" s="78"/>
      <c r="M2220" s="76"/>
      <c r="N2220" s="76"/>
    </row>
    <row r="2221">
      <c r="A2221" s="78"/>
      <c r="B2221" s="78"/>
      <c r="C2221" s="78"/>
      <c r="D2221" s="78"/>
      <c r="E2221" s="78"/>
      <c r="F2221" s="78"/>
      <c r="G2221" s="78"/>
      <c r="H2221" s="78"/>
      <c r="I2221" s="78"/>
      <c r="J2221" s="78"/>
      <c r="K2221" s="78"/>
      <c r="L2221" s="78"/>
      <c r="M2221" s="76"/>
      <c r="N2221" s="76"/>
    </row>
    <row r="2222">
      <c r="A2222" s="78"/>
      <c r="B2222" s="78"/>
      <c r="C2222" s="78"/>
      <c r="D2222" s="78"/>
      <c r="E2222" s="78"/>
      <c r="F2222" s="78"/>
      <c r="G2222" s="78"/>
      <c r="H2222" s="78"/>
      <c r="I2222" s="78"/>
      <c r="J2222" s="78"/>
      <c r="K2222" s="78"/>
      <c r="L2222" s="78"/>
      <c r="M2222" s="76"/>
      <c r="N2222" s="76"/>
    </row>
    <row r="2223">
      <c r="A2223" s="78"/>
      <c r="B2223" s="78"/>
      <c r="C2223" s="78"/>
      <c r="D2223" s="78"/>
      <c r="E2223" s="78"/>
      <c r="F2223" s="78"/>
      <c r="G2223" s="78"/>
      <c r="H2223" s="78"/>
      <c r="I2223" s="78"/>
      <c r="J2223" s="78"/>
      <c r="K2223" s="78"/>
      <c r="L2223" s="78"/>
      <c r="M2223" s="76"/>
      <c r="N2223" s="76"/>
    </row>
    <row r="2224">
      <c r="A2224" s="78"/>
      <c r="B2224" s="78"/>
      <c r="C2224" s="78"/>
      <c r="D2224" s="78"/>
      <c r="E2224" s="78"/>
      <c r="F2224" s="78"/>
      <c r="G2224" s="78"/>
      <c r="H2224" s="78"/>
      <c r="I2224" s="78"/>
      <c r="J2224" s="78"/>
      <c r="K2224" s="78"/>
      <c r="L2224" s="78"/>
      <c r="M2224" s="76"/>
      <c r="N2224" s="76"/>
    </row>
    <row r="2225">
      <c r="A2225" s="78"/>
      <c r="B2225" s="78"/>
      <c r="C2225" s="78"/>
      <c r="D2225" s="78"/>
      <c r="E2225" s="78"/>
      <c r="F2225" s="78"/>
      <c r="G2225" s="78"/>
      <c r="H2225" s="78"/>
      <c r="I2225" s="78"/>
      <c r="J2225" s="78"/>
      <c r="K2225" s="78"/>
      <c r="L2225" s="78"/>
      <c r="M2225" s="76"/>
      <c r="N2225" s="76"/>
    </row>
    <row r="2226">
      <c r="A2226" s="78"/>
      <c r="B2226" s="78"/>
      <c r="C2226" s="78"/>
      <c r="D2226" s="78"/>
      <c r="E2226" s="78"/>
      <c r="F2226" s="78"/>
      <c r="G2226" s="78"/>
      <c r="H2226" s="78"/>
      <c r="I2226" s="78"/>
      <c r="J2226" s="78"/>
      <c r="K2226" s="78"/>
      <c r="L2226" s="78"/>
      <c r="M2226" s="76"/>
      <c r="N2226" s="76"/>
    </row>
    <row r="2227">
      <c r="A2227" s="78"/>
      <c r="B2227" s="78"/>
      <c r="C2227" s="78"/>
      <c r="D2227" s="78"/>
      <c r="E2227" s="78"/>
      <c r="F2227" s="78"/>
      <c r="G2227" s="78"/>
      <c r="H2227" s="78"/>
      <c r="I2227" s="78"/>
      <c r="J2227" s="78"/>
      <c r="K2227" s="78"/>
      <c r="L2227" s="78"/>
      <c r="M2227" s="76"/>
      <c r="N2227" s="76"/>
    </row>
    <row r="2228">
      <c r="A2228" s="78"/>
      <c r="B2228" s="78"/>
      <c r="C2228" s="78"/>
      <c r="D2228" s="78"/>
      <c r="E2228" s="78"/>
      <c r="F2228" s="78"/>
      <c r="G2228" s="78"/>
      <c r="H2228" s="78"/>
      <c r="I2228" s="78"/>
      <c r="J2228" s="78"/>
      <c r="K2228" s="78"/>
      <c r="L2228" s="78"/>
      <c r="M2228" s="76"/>
      <c r="N2228" s="76"/>
    </row>
    <row r="2229">
      <c r="A2229" s="78"/>
      <c r="B2229" s="78"/>
      <c r="C2229" s="78"/>
      <c r="D2229" s="78"/>
      <c r="E2229" s="78"/>
      <c r="F2229" s="78"/>
      <c r="G2229" s="78"/>
      <c r="H2229" s="78"/>
      <c r="I2229" s="78"/>
      <c r="J2229" s="78"/>
      <c r="K2229" s="78"/>
      <c r="L2229" s="78"/>
      <c r="M2229" s="76"/>
      <c r="N2229" s="76"/>
    </row>
    <row r="2230">
      <c r="A2230" s="78"/>
      <c r="B2230" s="78"/>
      <c r="C2230" s="78"/>
      <c r="D2230" s="78"/>
      <c r="E2230" s="78"/>
      <c r="F2230" s="78"/>
      <c r="G2230" s="78"/>
      <c r="H2230" s="78"/>
      <c r="I2230" s="78"/>
      <c r="J2230" s="78"/>
      <c r="K2230" s="78"/>
      <c r="L2230" s="78"/>
      <c r="M2230" s="76"/>
      <c r="N2230" s="76"/>
    </row>
    <row r="2231">
      <c r="A2231" s="78"/>
      <c r="B2231" s="78"/>
      <c r="C2231" s="78"/>
      <c r="D2231" s="78"/>
      <c r="E2231" s="78"/>
      <c r="F2231" s="78"/>
      <c r="G2231" s="78"/>
      <c r="H2231" s="78"/>
      <c r="I2231" s="78"/>
      <c r="J2231" s="78"/>
      <c r="K2231" s="78"/>
      <c r="L2231" s="78"/>
      <c r="M2231" s="76"/>
      <c r="N2231" s="76"/>
    </row>
    <row r="2232">
      <c r="A2232" s="78"/>
      <c r="B2232" s="78"/>
      <c r="C2232" s="78"/>
      <c r="D2232" s="78"/>
      <c r="E2232" s="78"/>
      <c r="F2232" s="78"/>
      <c r="G2232" s="78"/>
      <c r="H2232" s="78"/>
      <c r="I2232" s="78"/>
      <c r="J2232" s="78"/>
      <c r="K2232" s="78"/>
      <c r="L2232" s="78"/>
      <c r="M2232" s="76"/>
      <c r="N2232" s="76"/>
    </row>
    <row r="2233">
      <c r="A2233" s="78"/>
      <c r="B2233" s="78"/>
      <c r="C2233" s="78"/>
      <c r="D2233" s="78"/>
      <c r="E2233" s="78"/>
      <c r="F2233" s="78"/>
      <c r="G2233" s="78"/>
      <c r="H2233" s="78"/>
      <c r="I2233" s="78"/>
      <c r="J2233" s="78"/>
      <c r="K2233" s="78"/>
      <c r="L2233" s="78"/>
      <c r="M2233" s="76"/>
      <c r="N2233" s="76"/>
    </row>
    <row r="2234">
      <c r="A2234" s="78"/>
      <c r="B2234" s="78"/>
      <c r="C2234" s="78"/>
      <c r="D2234" s="78"/>
      <c r="E2234" s="78"/>
      <c r="F2234" s="78"/>
      <c r="G2234" s="78"/>
      <c r="H2234" s="78"/>
      <c r="I2234" s="78"/>
      <c r="J2234" s="78"/>
      <c r="K2234" s="78"/>
      <c r="L2234" s="78"/>
      <c r="M2234" s="76"/>
      <c r="N2234" s="76"/>
    </row>
    <row r="2235">
      <c r="A2235" s="78"/>
      <c r="B2235" s="78"/>
      <c r="C2235" s="78"/>
      <c r="D2235" s="78"/>
      <c r="E2235" s="78"/>
      <c r="F2235" s="78"/>
      <c r="G2235" s="78"/>
      <c r="H2235" s="78"/>
      <c r="I2235" s="78"/>
      <c r="J2235" s="78"/>
      <c r="K2235" s="78"/>
      <c r="L2235" s="78"/>
      <c r="M2235" s="76"/>
      <c r="N2235" s="76"/>
    </row>
    <row r="2236">
      <c r="A2236" s="78"/>
      <c r="B2236" s="78"/>
      <c r="C2236" s="78"/>
      <c r="D2236" s="78"/>
      <c r="E2236" s="78"/>
      <c r="F2236" s="78"/>
      <c r="G2236" s="78"/>
      <c r="H2236" s="78"/>
      <c r="I2236" s="78"/>
      <c r="J2236" s="78"/>
      <c r="K2236" s="78"/>
      <c r="L2236" s="78"/>
      <c r="M2236" s="76"/>
      <c r="N2236" s="76"/>
    </row>
    <row r="2237">
      <c r="A2237" s="78"/>
      <c r="B2237" s="78"/>
      <c r="C2237" s="78"/>
      <c r="D2237" s="78"/>
      <c r="E2237" s="78"/>
      <c r="F2237" s="78"/>
      <c r="G2237" s="78"/>
      <c r="H2237" s="78"/>
      <c r="I2237" s="78"/>
      <c r="J2237" s="78"/>
      <c r="K2237" s="78"/>
      <c r="L2237" s="78"/>
      <c r="M2237" s="76"/>
      <c r="N2237" s="76"/>
    </row>
    <row r="2238">
      <c r="A2238" s="78"/>
      <c r="B2238" s="78"/>
      <c r="C2238" s="78"/>
      <c r="D2238" s="78"/>
      <c r="E2238" s="78"/>
      <c r="F2238" s="78"/>
      <c r="G2238" s="78"/>
      <c r="H2238" s="78"/>
      <c r="I2238" s="78"/>
      <c r="J2238" s="78"/>
      <c r="K2238" s="78"/>
      <c r="L2238" s="78"/>
      <c r="M2238" s="76"/>
      <c r="N2238" s="76"/>
    </row>
    <row r="2239">
      <c r="A2239" s="78"/>
      <c r="B2239" s="78"/>
      <c r="C2239" s="78"/>
      <c r="D2239" s="78"/>
      <c r="E2239" s="78"/>
      <c r="F2239" s="78"/>
      <c r="G2239" s="78"/>
      <c r="H2239" s="78"/>
      <c r="I2239" s="78"/>
      <c r="J2239" s="78"/>
      <c r="K2239" s="78"/>
      <c r="L2239" s="78"/>
      <c r="M2239" s="76"/>
      <c r="N2239" s="76"/>
    </row>
    <row r="2240">
      <c r="A2240" s="78"/>
      <c r="B2240" s="78"/>
      <c r="C2240" s="78"/>
      <c r="D2240" s="78"/>
      <c r="E2240" s="78"/>
      <c r="F2240" s="78"/>
      <c r="G2240" s="78"/>
      <c r="H2240" s="78"/>
      <c r="I2240" s="78"/>
      <c r="J2240" s="78"/>
      <c r="K2240" s="78"/>
      <c r="L2240" s="78"/>
      <c r="M2240" s="76"/>
      <c r="N2240" s="76"/>
    </row>
    <row r="2241">
      <c r="A2241" s="78"/>
      <c r="B2241" s="78"/>
      <c r="C2241" s="78"/>
      <c r="D2241" s="78"/>
      <c r="E2241" s="78"/>
      <c r="F2241" s="78"/>
      <c r="G2241" s="78"/>
      <c r="H2241" s="78"/>
      <c r="I2241" s="78"/>
      <c r="J2241" s="78"/>
      <c r="K2241" s="78"/>
      <c r="L2241" s="78"/>
      <c r="M2241" s="76"/>
      <c r="N2241" s="76"/>
    </row>
    <row r="2242">
      <c r="A2242" s="78"/>
      <c r="B2242" s="78"/>
      <c r="C2242" s="78"/>
      <c r="D2242" s="78"/>
      <c r="E2242" s="78"/>
      <c r="F2242" s="78"/>
      <c r="G2242" s="78"/>
      <c r="H2242" s="78"/>
      <c r="I2242" s="78"/>
      <c r="J2242" s="78"/>
      <c r="K2242" s="78"/>
      <c r="L2242" s="78"/>
      <c r="M2242" s="76"/>
      <c r="N2242" s="76"/>
    </row>
    <row r="2243">
      <c r="A2243" s="78"/>
      <c r="B2243" s="78"/>
      <c r="C2243" s="78"/>
      <c r="D2243" s="78"/>
      <c r="E2243" s="78"/>
      <c r="F2243" s="78"/>
      <c r="G2243" s="78"/>
      <c r="H2243" s="78"/>
      <c r="I2243" s="78"/>
      <c r="J2243" s="78"/>
      <c r="K2243" s="78"/>
      <c r="L2243" s="78"/>
      <c r="M2243" s="76"/>
      <c r="N2243" s="76"/>
    </row>
    <row r="2244">
      <c r="A2244" s="78"/>
      <c r="B2244" s="78"/>
      <c r="C2244" s="78"/>
      <c r="D2244" s="78"/>
      <c r="E2244" s="78"/>
      <c r="F2244" s="78"/>
      <c r="G2244" s="78"/>
      <c r="H2244" s="78"/>
      <c r="I2244" s="78"/>
      <c r="J2244" s="78"/>
      <c r="K2244" s="78"/>
      <c r="L2244" s="78"/>
      <c r="M2244" s="76"/>
      <c r="N2244" s="76"/>
    </row>
    <row r="2245">
      <c r="A2245" s="78"/>
      <c r="B2245" s="78"/>
      <c r="C2245" s="78"/>
      <c r="D2245" s="78"/>
      <c r="E2245" s="78"/>
      <c r="F2245" s="78"/>
      <c r="G2245" s="78"/>
      <c r="H2245" s="78"/>
      <c r="I2245" s="78"/>
      <c r="J2245" s="78"/>
      <c r="K2245" s="78"/>
      <c r="L2245" s="78"/>
      <c r="M2245" s="76"/>
      <c r="N2245" s="76"/>
    </row>
    <row r="2246">
      <c r="A2246" s="78"/>
      <c r="B2246" s="78"/>
      <c r="C2246" s="78"/>
      <c r="D2246" s="78"/>
      <c r="E2246" s="78"/>
      <c r="F2246" s="78"/>
      <c r="G2246" s="78"/>
      <c r="H2246" s="78"/>
      <c r="I2246" s="78"/>
      <c r="J2246" s="78"/>
      <c r="K2246" s="78"/>
      <c r="L2246" s="78"/>
      <c r="M2246" s="76"/>
      <c r="N2246" s="76"/>
    </row>
    <row r="2247">
      <c r="A2247" s="78"/>
      <c r="B2247" s="78"/>
      <c r="C2247" s="78"/>
      <c r="D2247" s="78"/>
      <c r="E2247" s="78"/>
      <c r="F2247" s="78"/>
      <c r="G2247" s="78"/>
      <c r="H2247" s="78"/>
      <c r="I2247" s="78"/>
      <c r="J2247" s="78"/>
      <c r="K2247" s="78"/>
      <c r="L2247" s="78"/>
      <c r="M2247" s="76"/>
      <c r="N2247" s="76"/>
    </row>
    <row r="2248">
      <c r="A2248" s="78"/>
      <c r="B2248" s="78"/>
      <c r="C2248" s="78"/>
      <c r="D2248" s="78"/>
      <c r="E2248" s="78"/>
      <c r="F2248" s="78"/>
      <c r="G2248" s="78"/>
      <c r="H2248" s="78"/>
      <c r="I2248" s="78"/>
      <c r="J2248" s="78"/>
      <c r="K2248" s="78"/>
      <c r="L2248" s="78"/>
      <c r="M2248" s="76"/>
      <c r="N2248" s="76"/>
    </row>
    <row r="2249">
      <c r="A2249" s="78"/>
      <c r="B2249" s="78"/>
      <c r="C2249" s="78"/>
      <c r="D2249" s="78"/>
      <c r="E2249" s="78"/>
      <c r="F2249" s="78"/>
      <c r="G2249" s="78"/>
      <c r="H2249" s="78"/>
      <c r="I2249" s="78"/>
      <c r="J2249" s="78"/>
      <c r="K2249" s="78"/>
      <c r="L2249" s="78"/>
      <c r="M2249" s="76"/>
      <c r="N2249" s="76"/>
    </row>
    <row r="2250">
      <c r="A2250" s="78"/>
      <c r="B2250" s="78"/>
      <c r="C2250" s="78"/>
      <c r="D2250" s="78"/>
      <c r="E2250" s="78"/>
      <c r="F2250" s="78"/>
      <c r="G2250" s="78"/>
      <c r="H2250" s="78"/>
      <c r="I2250" s="78"/>
      <c r="J2250" s="78"/>
      <c r="K2250" s="78"/>
      <c r="L2250" s="78"/>
      <c r="M2250" s="76"/>
      <c r="N2250" s="76"/>
    </row>
    <row r="2251">
      <c r="A2251" s="78"/>
      <c r="B2251" s="78"/>
      <c r="C2251" s="78"/>
      <c r="D2251" s="78"/>
      <c r="E2251" s="78"/>
      <c r="F2251" s="78"/>
      <c r="G2251" s="78"/>
      <c r="H2251" s="78"/>
      <c r="I2251" s="78"/>
      <c r="J2251" s="78"/>
      <c r="K2251" s="78"/>
      <c r="L2251" s="78"/>
      <c r="M2251" s="76"/>
      <c r="N2251" s="76"/>
    </row>
    <row r="2252">
      <c r="A2252" s="78"/>
      <c r="B2252" s="78"/>
      <c r="C2252" s="78"/>
      <c r="D2252" s="78"/>
      <c r="E2252" s="78"/>
      <c r="F2252" s="78"/>
      <c r="G2252" s="78"/>
      <c r="H2252" s="78"/>
      <c r="I2252" s="78"/>
      <c r="J2252" s="78"/>
      <c r="K2252" s="78"/>
      <c r="L2252" s="78"/>
      <c r="M2252" s="76"/>
      <c r="N2252" s="76"/>
    </row>
    <row r="2253">
      <c r="A2253" s="78"/>
      <c r="B2253" s="78"/>
      <c r="C2253" s="78"/>
      <c r="D2253" s="78"/>
      <c r="E2253" s="78"/>
      <c r="F2253" s="78"/>
      <c r="G2253" s="78"/>
      <c r="H2253" s="78"/>
      <c r="I2253" s="78"/>
      <c r="J2253" s="78"/>
      <c r="K2253" s="78"/>
      <c r="L2253" s="78"/>
      <c r="M2253" s="76"/>
      <c r="N2253" s="76"/>
    </row>
    <row r="2254">
      <c r="A2254" s="78"/>
      <c r="B2254" s="78"/>
      <c r="C2254" s="78"/>
      <c r="D2254" s="78"/>
      <c r="E2254" s="78"/>
      <c r="F2254" s="78"/>
      <c r="G2254" s="78"/>
      <c r="H2254" s="78"/>
      <c r="I2254" s="78"/>
      <c r="J2254" s="78"/>
      <c r="K2254" s="78"/>
      <c r="L2254" s="78"/>
      <c r="M2254" s="76"/>
      <c r="N2254" s="76"/>
    </row>
    <row r="2255">
      <c r="A2255" s="78"/>
      <c r="B2255" s="78"/>
      <c r="C2255" s="78"/>
      <c r="D2255" s="78"/>
      <c r="E2255" s="78"/>
      <c r="F2255" s="78"/>
      <c r="G2255" s="78"/>
      <c r="H2255" s="78"/>
      <c r="I2255" s="78"/>
      <c r="J2255" s="78"/>
      <c r="K2255" s="78"/>
      <c r="L2255" s="78"/>
      <c r="M2255" s="76"/>
      <c r="N2255" s="76"/>
    </row>
    <row r="2256">
      <c r="A2256" s="78"/>
      <c r="B2256" s="78"/>
      <c r="C2256" s="78"/>
      <c r="D2256" s="78"/>
      <c r="E2256" s="78"/>
      <c r="F2256" s="78"/>
      <c r="G2256" s="78"/>
      <c r="H2256" s="78"/>
      <c r="I2256" s="78"/>
      <c r="J2256" s="78"/>
      <c r="K2256" s="78"/>
      <c r="L2256" s="78"/>
      <c r="M2256" s="76"/>
      <c r="N2256" s="76"/>
    </row>
    <row r="2257">
      <c r="A2257" s="78"/>
      <c r="B2257" s="78"/>
      <c r="C2257" s="78"/>
      <c r="D2257" s="78"/>
      <c r="E2257" s="78"/>
      <c r="F2257" s="78"/>
      <c r="G2257" s="78"/>
      <c r="H2257" s="78"/>
      <c r="I2257" s="78"/>
      <c r="J2257" s="78"/>
      <c r="K2257" s="78"/>
      <c r="L2257" s="78"/>
      <c r="M2257" s="76"/>
      <c r="N2257" s="76"/>
    </row>
    <row r="2258">
      <c r="A2258" s="78"/>
      <c r="B2258" s="78"/>
      <c r="C2258" s="78"/>
      <c r="D2258" s="78"/>
      <c r="E2258" s="78"/>
      <c r="F2258" s="78"/>
      <c r="G2258" s="78"/>
      <c r="H2258" s="78"/>
      <c r="I2258" s="78"/>
      <c r="J2258" s="78"/>
      <c r="K2258" s="78"/>
      <c r="L2258" s="78"/>
      <c r="M2258" s="76"/>
      <c r="N2258" s="76"/>
    </row>
    <row r="2259">
      <c r="A2259" s="78"/>
      <c r="B2259" s="78"/>
      <c r="C2259" s="78"/>
      <c r="D2259" s="78"/>
      <c r="E2259" s="78"/>
      <c r="F2259" s="78"/>
      <c r="G2259" s="78"/>
      <c r="H2259" s="78"/>
      <c r="I2259" s="78"/>
      <c r="J2259" s="78"/>
      <c r="K2259" s="78"/>
      <c r="L2259" s="78"/>
      <c r="M2259" s="76"/>
      <c r="N2259" s="76"/>
    </row>
    <row r="2260">
      <c r="A2260" s="78"/>
      <c r="B2260" s="78"/>
      <c r="C2260" s="78"/>
      <c r="D2260" s="78"/>
      <c r="E2260" s="78"/>
      <c r="F2260" s="78"/>
      <c r="G2260" s="78"/>
      <c r="H2260" s="78"/>
      <c r="I2260" s="78"/>
      <c r="J2260" s="78"/>
      <c r="K2260" s="78"/>
      <c r="L2260" s="78"/>
      <c r="M2260" s="76"/>
      <c r="N2260" s="76"/>
    </row>
    <row r="2261">
      <c r="A2261" s="78"/>
      <c r="B2261" s="78"/>
      <c r="C2261" s="78"/>
      <c r="D2261" s="78"/>
      <c r="E2261" s="78"/>
      <c r="F2261" s="78"/>
      <c r="G2261" s="78"/>
      <c r="H2261" s="78"/>
      <c r="I2261" s="78"/>
      <c r="J2261" s="78"/>
      <c r="K2261" s="78"/>
      <c r="L2261" s="78"/>
      <c r="M2261" s="76"/>
      <c r="N2261" s="76"/>
    </row>
    <row r="2262">
      <c r="A2262" s="78"/>
      <c r="B2262" s="78"/>
      <c r="C2262" s="78"/>
      <c r="D2262" s="78"/>
      <c r="E2262" s="78"/>
      <c r="F2262" s="78"/>
      <c r="G2262" s="78"/>
      <c r="H2262" s="78"/>
      <c r="I2262" s="78"/>
      <c r="J2262" s="78"/>
      <c r="K2262" s="78"/>
      <c r="L2262" s="78"/>
      <c r="M2262" s="76"/>
      <c r="N2262" s="76"/>
    </row>
    <row r="2263">
      <c r="A2263" s="78"/>
      <c r="B2263" s="78"/>
      <c r="C2263" s="78"/>
      <c r="D2263" s="78"/>
      <c r="E2263" s="78"/>
      <c r="F2263" s="78"/>
      <c r="G2263" s="78"/>
      <c r="H2263" s="78"/>
      <c r="I2263" s="78"/>
      <c r="J2263" s="78"/>
      <c r="K2263" s="78"/>
      <c r="L2263" s="78"/>
      <c r="M2263" s="76"/>
      <c r="N2263" s="76"/>
    </row>
    <row r="2264">
      <c r="A2264" s="78"/>
      <c r="B2264" s="78"/>
      <c r="C2264" s="78"/>
      <c r="D2264" s="78"/>
      <c r="E2264" s="78"/>
      <c r="F2264" s="78"/>
      <c r="G2264" s="78"/>
      <c r="H2264" s="78"/>
      <c r="I2264" s="78"/>
      <c r="J2264" s="78"/>
      <c r="K2264" s="78"/>
      <c r="L2264" s="78"/>
      <c r="M2264" s="76"/>
      <c r="N2264" s="76"/>
    </row>
    <row r="2265">
      <c r="A2265" s="78"/>
      <c r="B2265" s="78"/>
      <c r="C2265" s="78"/>
      <c r="D2265" s="78"/>
      <c r="E2265" s="78"/>
      <c r="F2265" s="78"/>
      <c r="G2265" s="78"/>
      <c r="H2265" s="78"/>
      <c r="I2265" s="78"/>
      <c r="J2265" s="78"/>
      <c r="K2265" s="78"/>
      <c r="L2265" s="78"/>
      <c r="M2265" s="76"/>
      <c r="N2265" s="76"/>
    </row>
    <row r="2266">
      <c r="A2266" s="78"/>
      <c r="B2266" s="78"/>
      <c r="C2266" s="78"/>
      <c r="D2266" s="78"/>
      <c r="E2266" s="78"/>
      <c r="F2266" s="78"/>
      <c r="G2266" s="78"/>
      <c r="H2266" s="78"/>
      <c r="I2266" s="78"/>
      <c r="J2266" s="78"/>
      <c r="K2266" s="78"/>
      <c r="L2266" s="78"/>
      <c r="M2266" s="76"/>
      <c r="N2266" s="76"/>
    </row>
    <row r="2267">
      <c r="A2267" s="78"/>
      <c r="B2267" s="78"/>
      <c r="C2267" s="78"/>
      <c r="D2267" s="78"/>
      <c r="E2267" s="78"/>
      <c r="F2267" s="78"/>
      <c r="G2267" s="78"/>
      <c r="H2267" s="78"/>
      <c r="I2267" s="78"/>
      <c r="J2267" s="78"/>
      <c r="K2267" s="78"/>
      <c r="L2267" s="78"/>
      <c r="M2267" s="76"/>
      <c r="N2267" s="76"/>
    </row>
    <row r="2268">
      <c r="A2268" s="78"/>
      <c r="B2268" s="78"/>
      <c r="C2268" s="78"/>
      <c r="D2268" s="78"/>
      <c r="E2268" s="78"/>
      <c r="F2268" s="78"/>
      <c r="G2268" s="78"/>
      <c r="H2268" s="78"/>
      <c r="I2268" s="78"/>
      <c r="J2268" s="78"/>
      <c r="K2268" s="78"/>
      <c r="L2268" s="78"/>
      <c r="M2268" s="76"/>
      <c r="N2268" s="76"/>
    </row>
    <row r="2269">
      <c r="A2269" s="78"/>
      <c r="B2269" s="78"/>
      <c r="C2269" s="78"/>
      <c r="D2269" s="78"/>
      <c r="E2269" s="78"/>
      <c r="F2269" s="78"/>
      <c r="G2269" s="78"/>
      <c r="H2269" s="78"/>
      <c r="I2269" s="78"/>
      <c r="J2269" s="78"/>
      <c r="K2269" s="78"/>
      <c r="L2269" s="78"/>
      <c r="M2269" s="76"/>
      <c r="N2269" s="76"/>
    </row>
    <row r="2270">
      <c r="A2270" s="78"/>
      <c r="B2270" s="78"/>
      <c r="C2270" s="78"/>
      <c r="D2270" s="78"/>
      <c r="E2270" s="78"/>
      <c r="F2270" s="78"/>
      <c r="G2270" s="78"/>
      <c r="H2270" s="78"/>
      <c r="I2270" s="78"/>
      <c r="J2270" s="78"/>
      <c r="K2270" s="78"/>
      <c r="L2270" s="78"/>
      <c r="M2270" s="76"/>
      <c r="N2270" s="76"/>
    </row>
    <row r="2271">
      <c r="A2271" s="78"/>
      <c r="B2271" s="78"/>
      <c r="C2271" s="78"/>
      <c r="D2271" s="78"/>
      <c r="E2271" s="78"/>
      <c r="F2271" s="78"/>
      <c r="G2271" s="78"/>
      <c r="H2271" s="78"/>
      <c r="I2271" s="78"/>
      <c r="J2271" s="78"/>
      <c r="K2271" s="78"/>
      <c r="L2271" s="78"/>
      <c r="M2271" s="76"/>
      <c r="N2271" s="76"/>
    </row>
    <row r="2272">
      <c r="A2272" s="78"/>
      <c r="B2272" s="78"/>
      <c r="C2272" s="78"/>
      <c r="D2272" s="78"/>
      <c r="E2272" s="78"/>
      <c r="F2272" s="78"/>
      <c r="G2272" s="78"/>
      <c r="H2272" s="78"/>
      <c r="I2272" s="78"/>
      <c r="J2272" s="78"/>
      <c r="K2272" s="78"/>
      <c r="L2272" s="78"/>
      <c r="M2272" s="76"/>
      <c r="N2272" s="76"/>
    </row>
    <row r="2273">
      <c r="A2273" s="78"/>
      <c r="B2273" s="78"/>
      <c r="C2273" s="78"/>
      <c r="D2273" s="78"/>
      <c r="E2273" s="78"/>
      <c r="F2273" s="78"/>
      <c r="G2273" s="78"/>
      <c r="H2273" s="78"/>
      <c r="I2273" s="78"/>
      <c r="J2273" s="78"/>
      <c r="K2273" s="78"/>
      <c r="L2273" s="78"/>
      <c r="M2273" s="76"/>
      <c r="N2273" s="76"/>
    </row>
    <row r="2274">
      <c r="A2274" s="78"/>
      <c r="B2274" s="78"/>
      <c r="C2274" s="78"/>
      <c r="D2274" s="78"/>
      <c r="E2274" s="78"/>
      <c r="F2274" s="78"/>
      <c r="G2274" s="78"/>
      <c r="H2274" s="78"/>
      <c r="I2274" s="78"/>
      <c r="J2274" s="78"/>
      <c r="K2274" s="78"/>
      <c r="L2274" s="78"/>
      <c r="M2274" s="76"/>
      <c r="N2274" s="76"/>
    </row>
    <row r="2275">
      <c r="A2275" s="78"/>
      <c r="B2275" s="78"/>
      <c r="C2275" s="78"/>
      <c r="D2275" s="78"/>
      <c r="E2275" s="78"/>
      <c r="F2275" s="78"/>
      <c r="G2275" s="78"/>
      <c r="H2275" s="78"/>
      <c r="I2275" s="78"/>
      <c r="J2275" s="78"/>
      <c r="K2275" s="78"/>
      <c r="L2275" s="78"/>
      <c r="M2275" s="76"/>
      <c r="N2275" s="76"/>
    </row>
    <row r="2276">
      <c r="A2276" s="78"/>
      <c r="B2276" s="78"/>
      <c r="C2276" s="78"/>
      <c r="D2276" s="78"/>
      <c r="E2276" s="78"/>
      <c r="F2276" s="78"/>
      <c r="G2276" s="78"/>
      <c r="H2276" s="78"/>
      <c r="I2276" s="78"/>
      <c r="J2276" s="78"/>
      <c r="K2276" s="78"/>
      <c r="L2276" s="78"/>
      <c r="M2276" s="76"/>
      <c r="N2276" s="76"/>
    </row>
    <row r="2277">
      <c r="A2277" s="78"/>
      <c r="B2277" s="78"/>
      <c r="C2277" s="78"/>
      <c r="D2277" s="78"/>
      <c r="E2277" s="78"/>
      <c r="F2277" s="78"/>
      <c r="G2277" s="78"/>
      <c r="H2277" s="78"/>
      <c r="I2277" s="78"/>
      <c r="J2277" s="78"/>
      <c r="K2277" s="78"/>
      <c r="L2277" s="78"/>
      <c r="M2277" s="76"/>
      <c r="N2277" s="76"/>
    </row>
    <row r="2278">
      <c r="A2278" s="78"/>
      <c r="B2278" s="78"/>
      <c r="C2278" s="78"/>
      <c r="D2278" s="78"/>
      <c r="E2278" s="78"/>
      <c r="F2278" s="78"/>
      <c r="G2278" s="78"/>
      <c r="H2278" s="78"/>
      <c r="I2278" s="78"/>
      <c r="J2278" s="78"/>
      <c r="K2278" s="78"/>
      <c r="L2278" s="78"/>
      <c r="M2278" s="76"/>
      <c r="N2278" s="76"/>
    </row>
    <row r="2279">
      <c r="A2279" s="78"/>
      <c r="B2279" s="78"/>
      <c r="C2279" s="78"/>
      <c r="D2279" s="78"/>
      <c r="E2279" s="78"/>
      <c r="F2279" s="78"/>
      <c r="G2279" s="78"/>
      <c r="H2279" s="78"/>
      <c r="I2279" s="78"/>
      <c r="J2279" s="78"/>
      <c r="K2279" s="78"/>
      <c r="L2279" s="78"/>
      <c r="M2279" s="76"/>
      <c r="N2279" s="76"/>
    </row>
    <row r="2280">
      <c r="A2280" s="78"/>
      <c r="B2280" s="78"/>
      <c r="C2280" s="78"/>
      <c r="D2280" s="78"/>
      <c r="E2280" s="78"/>
      <c r="F2280" s="78"/>
      <c r="G2280" s="78"/>
      <c r="H2280" s="78"/>
      <c r="I2280" s="78"/>
      <c r="J2280" s="78"/>
      <c r="K2280" s="78"/>
      <c r="L2280" s="78"/>
      <c r="M2280" s="76"/>
      <c r="N2280" s="76"/>
    </row>
    <row r="2281">
      <c r="A2281" s="78"/>
      <c r="B2281" s="78"/>
      <c r="C2281" s="78"/>
      <c r="D2281" s="78"/>
      <c r="E2281" s="78"/>
      <c r="F2281" s="78"/>
      <c r="G2281" s="78"/>
      <c r="H2281" s="78"/>
      <c r="I2281" s="78"/>
      <c r="J2281" s="78"/>
      <c r="K2281" s="78"/>
      <c r="L2281" s="78"/>
      <c r="M2281" s="76"/>
      <c r="N2281" s="76"/>
    </row>
    <row r="2282">
      <c r="A2282" s="78"/>
      <c r="B2282" s="78"/>
      <c r="C2282" s="78"/>
      <c r="D2282" s="78"/>
      <c r="E2282" s="78"/>
      <c r="F2282" s="78"/>
      <c r="G2282" s="78"/>
      <c r="H2282" s="78"/>
      <c r="I2282" s="78"/>
      <c r="J2282" s="78"/>
      <c r="K2282" s="78"/>
      <c r="L2282" s="78"/>
      <c r="M2282" s="76"/>
      <c r="N2282" s="76"/>
    </row>
    <row r="2283">
      <c r="A2283" s="78"/>
      <c r="B2283" s="78"/>
      <c r="C2283" s="78"/>
      <c r="D2283" s="78"/>
      <c r="E2283" s="78"/>
      <c r="F2283" s="78"/>
      <c r="G2283" s="78"/>
      <c r="H2283" s="78"/>
      <c r="I2283" s="78"/>
      <c r="J2283" s="78"/>
      <c r="K2283" s="78"/>
      <c r="L2283" s="78"/>
      <c r="M2283" s="76"/>
      <c r="N2283" s="76"/>
    </row>
    <row r="2284">
      <c r="A2284" s="78"/>
      <c r="B2284" s="78"/>
      <c r="C2284" s="78"/>
      <c r="D2284" s="78"/>
      <c r="E2284" s="78"/>
      <c r="F2284" s="78"/>
      <c r="G2284" s="78"/>
      <c r="H2284" s="78"/>
      <c r="I2284" s="78"/>
      <c r="J2284" s="78"/>
      <c r="K2284" s="78"/>
      <c r="L2284" s="78"/>
      <c r="M2284" s="76"/>
      <c r="N2284" s="76"/>
    </row>
    <row r="2285">
      <c r="A2285" s="78"/>
      <c r="B2285" s="78"/>
      <c r="C2285" s="78"/>
      <c r="D2285" s="78"/>
      <c r="E2285" s="78"/>
      <c r="F2285" s="78"/>
      <c r="G2285" s="78"/>
      <c r="H2285" s="78"/>
      <c r="I2285" s="78"/>
      <c r="J2285" s="78"/>
      <c r="K2285" s="78"/>
      <c r="L2285" s="78"/>
      <c r="M2285" s="76"/>
      <c r="N2285" s="76"/>
    </row>
    <row r="2286">
      <c r="A2286" s="78"/>
      <c r="B2286" s="78"/>
      <c r="C2286" s="78"/>
      <c r="D2286" s="78"/>
      <c r="E2286" s="78"/>
      <c r="F2286" s="78"/>
      <c r="G2286" s="78"/>
      <c r="H2286" s="78"/>
      <c r="I2286" s="78"/>
      <c r="J2286" s="78"/>
      <c r="K2286" s="78"/>
      <c r="L2286" s="78"/>
      <c r="M2286" s="76"/>
      <c r="N2286" s="76"/>
    </row>
    <row r="2287">
      <c r="A2287" s="78"/>
      <c r="B2287" s="78"/>
      <c r="C2287" s="78"/>
      <c r="D2287" s="78"/>
      <c r="E2287" s="78"/>
      <c r="F2287" s="78"/>
      <c r="G2287" s="78"/>
      <c r="H2287" s="78"/>
      <c r="I2287" s="78"/>
      <c r="J2287" s="78"/>
      <c r="K2287" s="78"/>
      <c r="L2287" s="78"/>
      <c r="M2287" s="76"/>
      <c r="N2287" s="76"/>
    </row>
    <row r="2288">
      <c r="A2288" s="78"/>
      <c r="B2288" s="78"/>
      <c r="C2288" s="78"/>
      <c r="D2288" s="78"/>
      <c r="E2288" s="78"/>
      <c r="F2288" s="78"/>
      <c r="G2288" s="78"/>
      <c r="H2288" s="78"/>
      <c r="I2288" s="78"/>
      <c r="J2288" s="78"/>
      <c r="K2288" s="78"/>
      <c r="L2288" s="78"/>
      <c r="M2288" s="76"/>
      <c r="N2288" s="76"/>
    </row>
    <row r="2289">
      <c r="A2289" s="78"/>
      <c r="B2289" s="78"/>
      <c r="C2289" s="78"/>
      <c r="D2289" s="78"/>
      <c r="E2289" s="78"/>
      <c r="F2289" s="78"/>
      <c r="G2289" s="78"/>
      <c r="H2289" s="78"/>
      <c r="I2289" s="78"/>
      <c r="J2289" s="78"/>
      <c r="K2289" s="78"/>
      <c r="L2289" s="78"/>
      <c r="M2289" s="76"/>
      <c r="N2289" s="76"/>
    </row>
    <row r="2290">
      <c r="A2290" s="78"/>
      <c r="B2290" s="78"/>
      <c r="C2290" s="78"/>
      <c r="D2290" s="78"/>
      <c r="E2290" s="78"/>
      <c r="F2290" s="78"/>
      <c r="G2290" s="78"/>
      <c r="H2290" s="78"/>
      <c r="I2290" s="78"/>
      <c r="J2290" s="78"/>
      <c r="K2290" s="78"/>
      <c r="L2290" s="78"/>
      <c r="M2290" s="76"/>
      <c r="N2290" s="76"/>
    </row>
    <row r="2291">
      <c r="A2291" s="78"/>
      <c r="B2291" s="78"/>
      <c r="C2291" s="78"/>
      <c r="D2291" s="78"/>
      <c r="E2291" s="78"/>
      <c r="F2291" s="78"/>
      <c r="G2291" s="78"/>
      <c r="H2291" s="78"/>
      <c r="I2291" s="78"/>
      <c r="J2291" s="78"/>
      <c r="K2291" s="78"/>
      <c r="L2291" s="78"/>
      <c r="M2291" s="76"/>
      <c r="N2291" s="76"/>
    </row>
    <row r="2292">
      <c r="A2292" s="78"/>
      <c r="B2292" s="78"/>
      <c r="C2292" s="78"/>
      <c r="D2292" s="78"/>
      <c r="E2292" s="78"/>
      <c r="F2292" s="78"/>
      <c r="G2292" s="78"/>
      <c r="H2292" s="78"/>
      <c r="I2292" s="78"/>
      <c r="J2292" s="78"/>
      <c r="K2292" s="78"/>
      <c r="L2292" s="78"/>
      <c r="M2292" s="76"/>
      <c r="N2292" s="76"/>
    </row>
    <row r="2293">
      <c r="A2293" s="78"/>
      <c r="B2293" s="78"/>
      <c r="C2293" s="78"/>
      <c r="D2293" s="78"/>
      <c r="E2293" s="78"/>
      <c r="F2293" s="78"/>
      <c r="G2293" s="78"/>
      <c r="H2293" s="78"/>
      <c r="I2293" s="78"/>
      <c r="J2293" s="78"/>
      <c r="K2293" s="78"/>
      <c r="L2293" s="78"/>
      <c r="M2293" s="76"/>
      <c r="N2293" s="76"/>
    </row>
    <row r="2294">
      <c r="A2294" s="78"/>
      <c r="B2294" s="78"/>
      <c r="C2294" s="78"/>
      <c r="D2294" s="78"/>
      <c r="E2294" s="78"/>
      <c r="F2294" s="78"/>
      <c r="G2294" s="78"/>
      <c r="H2294" s="78"/>
      <c r="I2294" s="78"/>
      <c r="J2294" s="78"/>
      <c r="K2294" s="78"/>
      <c r="L2294" s="78"/>
      <c r="M2294" s="76"/>
      <c r="N2294" s="76"/>
    </row>
    <row r="2295">
      <c r="A2295" s="78"/>
      <c r="B2295" s="78"/>
      <c r="C2295" s="78"/>
      <c r="D2295" s="78"/>
      <c r="E2295" s="78"/>
      <c r="F2295" s="78"/>
      <c r="G2295" s="78"/>
      <c r="H2295" s="78"/>
      <c r="I2295" s="78"/>
      <c r="J2295" s="78"/>
      <c r="K2295" s="78"/>
      <c r="L2295" s="78"/>
      <c r="M2295" s="76"/>
      <c r="N2295" s="76"/>
    </row>
    <row r="2296">
      <c r="A2296" s="78"/>
      <c r="B2296" s="78"/>
      <c r="C2296" s="78"/>
      <c r="D2296" s="78"/>
      <c r="E2296" s="78"/>
      <c r="F2296" s="78"/>
      <c r="G2296" s="78"/>
      <c r="H2296" s="78"/>
      <c r="I2296" s="78"/>
      <c r="J2296" s="78"/>
      <c r="K2296" s="78"/>
      <c r="L2296" s="78"/>
      <c r="M2296" s="76"/>
      <c r="N2296" s="76"/>
    </row>
    <row r="2297">
      <c r="A2297" s="78"/>
      <c r="B2297" s="78"/>
      <c r="C2297" s="78"/>
      <c r="D2297" s="78"/>
      <c r="E2297" s="78"/>
      <c r="F2297" s="78"/>
      <c r="G2297" s="78"/>
      <c r="H2297" s="78"/>
      <c r="I2297" s="78"/>
      <c r="J2297" s="78"/>
      <c r="K2297" s="78"/>
      <c r="L2297" s="78"/>
      <c r="M2297" s="76"/>
      <c r="N2297" s="76"/>
    </row>
    <row r="2298">
      <c r="A2298" s="78"/>
      <c r="B2298" s="78"/>
      <c r="C2298" s="78"/>
      <c r="D2298" s="78"/>
      <c r="E2298" s="78"/>
      <c r="F2298" s="78"/>
      <c r="G2298" s="78"/>
      <c r="H2298" s="78"/>
      <c r="I2298" s="78"/>
      <c r="J2298" s="78"/>
      <c r="K2298" s="78"/>
      <c r="L2298" s="78"/>
      <c r="M2298" s="76"/>
      <c r="N2298" s="76"/>
    </row>
    <row r="2299">
      <c r="A2299" s="78"/>
      <c r="B2299" s="78"/>
      <c r="C2299" s="78"/>
      <c r="D2299" s="78"/>
      <c r="E2299" s="78"/>
      <c r="F2299" s="78"/>
      <c r="G2299" s="78"/>
      <c r="H2299" s="78"/>
      <c r="I2299" s="78"/>
      <c r="J2299" s="78"/>
      <c r="K2299" s="78"/>
      <c r="L2299" s="78"/>
      <c r="M2299" s="76"/>
      <c r="N2299" s="76"/>
    </row>
    <row r="2300">
      <c r="A2300" s="78"/>
      <c r="B2300" s="78"/>
      <c r="C2300" s="78"/>
      <c r="D2300" s="78"/>
      <c r="E2300" s="78"/>
      <c r="F2300" s="78"/>
      <c r="G2300" s="78"/>
      <c r="H2300" s="78"/>
      <c r="I2300" s="78"/>
      <c r="J2300" s="78"/>
      <c r="K2300" s="78"/>
      <c r="L2300" s="78"/>
      <c r="M2300" s="76"/>
      <c r="N2300" s="76"/>
    </row>
    <row r="2301">
      <c r="A2301" s="78"/>
      <c r="B2301" s="78"/>
      <c r="C2301" s="78"/>
      <c r="D2301" s="78"/>
      <c r="E2301" s="78"/>
      <c r="F2301" s="78"/>
      <c r="G2301" s="78"/>
      <c r="H2301" s="78"/>
      <c r="I2301" s="78"/>
      <c r="J2301" s="78"/>
      <c r="K2301" s="78"/>
      <c r="L2301" s="78"/>
      <c r="M2301" s="76"/>
      <c r="N2301" s="76"/>
    </row>
    <row r="2302">
      <c r="A2302" s="78"/>
      <c r="B2302" s="78"/>
      <c r="C2302" s="78"/>
      <c r="D2302" s="78"/>
      <c r="E2302" s="78"/>
      <c r="F2302" s="78"/>
      <c r="G2302" s="78"/>
      <c r="H2302" s="78"/>
      <c r="I2302" s="78"/>
      <c r="J2302" s="78"/>
      <c r="K2302" s="78"/>
      <c r="L2302" s="78"/>
      <c r="M2302" s="76"/>
      <c r="N2302" s="76"/>
    </row>
    <row r="2303">
      <c r="A2303" s="78"/>
      <c r="B2303" s="78"/>
      <c r="C2303" s="78"/>
      <c r="D2303" s="78"/>
      <c r="E2303" s="78"/>
      <c r="F2303" s="78"/>
      <c r="G2303" s="78"/>
      <c r="H2303" s="78"/>
      <c r="I2303" s="78"/>
      <c r="J2303" s="78"/>
      <c r="K2303" s="78"/>
      <c r="L2303" s="78"/>
      <c r="M2303" s="76"/>
      <c r="N2303" s="76"/>
    </row>
    <row r="2304">
      <c r="A2304" s="78"/>
      <c r="B2304" s="78"/>
      <c r="C2304" s="78"/>
      <c r="D2304" s="78"/>
      <c r="E2304" s="78"/>
      <c r="F2304" s="78"/>
      <c r="G2304" s="78"/>
      <c r="H2304" s="78"/>
      <c r="I2304" s="78"/>
      <c r="J2304" s="78"/>
      <c r="K2304" s="78"/>
      <c r="L2304" s="78"/>
      <c r="M2304" s="76"/>
      <c r="N2304" s="76"/>
    </row>
    <row r="2305">
      <c r="A2305" s="78"/>
      <c r="B2305" s="78"/>
      <c r="C2305" s="78"/>
      <c r="D2305" s="78"/>
      <c r="E2305" s="78"/>
      <c r="F2305" s="78"/>
      <c r="G2305" s="78"/>
      <c r="H2305" s="78"/>
      <c r="I2305" s="78"/>
      <c r="J2305" s="78"/>
      <c r="K2305" s="78"/>
      <c r="L2305" s="78"/>
      <c r="M2305" s="76"/>
      <c r="N2305" s="76"/>
    </row>
    <row r="2306">
      <c r="A2306" s="78"/>
      <c r="B2306" s="78"/>
      <c r="C2306" s="78"/>
      <c r="D2306" s="78"/>
      <c r="E2306" s="78"/>
      <c r="F2306" s="78"/>
      <c r="G2306" s="78"/>
      <c r="H2306" s="78"/>
      <c r="I2306" s="78"/>
      <c r="J2306" s="78"/>
      <c r="K2306" s="78"/>
      <c r="L2306" s="78"/>
      <c r="M2306" s="76"/>
      <c r="N2306" s="76"/>
    </row>
    <row r="2307">
      <c r="A2307" s="78"/>
      <c r="B2307" s="78"/>
      <c r="C2307" s="78"/>
      <c r="D2307" s="78"/>
      <c r="E2307" s="78"/>
      <c r="F2307" s="78"/>
      <c r="G2307" s="78"/>
      <c r="H2307" s="78"/>
      <c r="I2307" s="78"/>
      <c r="J2307" s="78"/>
      <c r="K2307" s="78"/>
      <c r="L2307" s="78"/>
      <c r="M2307" s="76"/>
      <c r="N2307" s="76"/>
    </row>
    <row r="2308">
      <c r="A2308" s="78"/>
      <c r="B2308" s="78"/>
      <c r="C2308" s="78"/>
      <c r="D2308" s="78"/>
      <c r="E2308" s="78"/>
      <c r="F2308" s="78"/>
      <c r="G2308" s="78"/>
      <c r="H2308" s="78"/>
      <c r="I2308" s="78"/>
      <c r="J2308" s="78"/>
      <c r="K2308" s="78"/>
      <c r="L2308" s="78"/>
      <c r="M2308" s="76"/>
      <c r="N2308" s="76"/>
    </row>
    <row r="2309">
      <c r="A2309" s="78"/>
      <c r="B2309" s="78"/>
      <c r="C2309" s="78"/>
      <c r="D2309" s="78"/>
      <c r="E2309" s="78"/>
      <c r="F2309" s="78"/>
      <c r="G2309" s="78"/>
      <c r="H2309" s="78"/>
      <c r="I2309" s="78"/>
      <c r="J2309" s="78"/>
      <c r="K2309" s="78"/>
      <c r="L2309" s="78"/>
      <c r="M2309" s="76"/>
      <c r="N2309" s="76"/>
    </row>
    <row r="2310">
      <c r="A2310" s="78"/>
      <c r="B2310" s="78"/>
      <c r="C2310" s="78"/>
      <c r="D2310" s="78"/>
      <c r="E2310" s="78"/>
      <c r="F2310" s="78"/>
      <c r="G2310" s="78"/>
      <c r="H2310" s="78"/>
      <c r="I2310" s="78"/>
      <c r="J2310" s="78"/>
      <c r="K2310" s="78"/>
      <c r="L2310" s="78"/>
      <c r="M2310" s="76"/>
      <c r="N2310" s="76"/>
    </row>
    <row r="2311">
      <c r="A2311" s="78"/>
      <c r="B2311" s="78"/>
      <c r="C2311" s="78"/>
      <c r="D2311" s="78"/>
      <c r="E2311" s="78"/>
      <c r="F2311" s="78"/>
      <c r="G2311" s="78"/>
      <c r="H2311" s="78"/>
      <c r="I2311" s="78"/>
      <c r="J2311" s="78"/>
      <c r="K2311" s="78"/>
      <c r="L2311" s="78"/>
      <c r="M2311" s="76"/>
      <c r="N2311" s="76"/>
    </row>
    <row r="2312">
      <c r="A2312" s="78"/>
      <c r="B2312" s="78"/>
      <c r="C2312" s="78"/>
      <c r="D2312" s="78"/>
      <c r="E2312" s="78"/>
      <c r="F2312" s="78"/>
      <c r="G2312" s="78"/>
      <c r="H2312" s="78"/>
      <c r="I2312" s="78"/>
      <c r="J2312" s="78"/>
      <c r="K2312" s="78"/>
      <c r="L2312" s="78"/>
      <c r="M2312" s="76"/>
      <c r="N2312" s="76"/>
    </row>
    <row r="2313">
      <c r="A2313" s="78"/>
      <c r="B2313" s="78"/>
      <c r="C2313" s="78"/>
      <c r="D2313" s="78"/>
      <c r="E2313" s="78"/>
      <c r="F2313" s="78"/>
      <c r="G2313" s="78"/>
      <c r="H2313" s="78"/>
      <c r="I2313" s="78"/>
      <c r="J2313" s="78"/>
      <c r="K2313" s="78"/>
      <c r="L2313" s="78"/>
      <c r="M2313" s="76"/>
      <c r="N2313" s="76"/>
    </row>
    <row r="2314">
      <c r="A2314" s="78"/>
      <c r="B2314" s="78"/>
      <c r="C2314" s="78"/>
      <c r="D2314" s="78"/>
      <c r="E2314" s="78"/>
      <c r="F2314" s="78"/>
      <c r="G2314" s="78"/>
      <c r="H2314" s="78"/>
      <c r="I2314" s="78"/>
      <c r="J2314" s="78"/>
      <c r="K2314" s="78"/>
      <c r="L2314" s="78"/>
      <c r="M2314" s="76"/>
      <c r="N2314" s="76"/>
    </row>
    <row r="2315">
      <c r="A2315" s="78"/>
      <c r="B2315" s="78"/>
      <c r="C2315" s="78"/>
      <c r="D2315" s="78"/>
      <c r="E2315" s="78"/>
      <c r="F2315" s="78"/>
      <c r="G2315" s="78"/>
      <c r="H2315" s="78"/>
      <c r="I2315" s="78"/>
      <c r="J2315" s="78"/>
      <c r="K2315" s="78"/>
      <c r="L2315" s="78"/>
      <c r="M2315" s="76"/>
      <c r="N2315" s="76"/>
    </row>
    <row r="2316">
      <c r="A2316" s="78"/>
      <c r="B2316" s="78"/>
      <c r="C2316" s="78"/>
      <c r="D2316" s="78"/>
      <c r="E2316" s="78"/>
      <c r="F2316" s="78"/>
      <c r="G2316" s="78"/>
      <c r="H2316" s="78"/>
      <c r="I2316" s="78"/>
      <c r="J2316" s="78"/>
      <c r="K2316" s="78"/>
      <c r="L2316" s="78"/>
      <c r="M2316" s="76"/>
      <c r="N2316" s="76"/>
    </row>
    <row r="2317">
      <c r="A2317" s="78"/>
      <c r="B2317" s="78"/>
      <c r="C2317" s="78"/>
      <c r="D2317" s="78"/>
      <c r="E2317" s="78"/>
      <c r="F2317" s="78"/>
      <c r="G2317" s="78"/>
      <c r="H2317" s="78"/>
      <c r="I2317" s="78"/>
      <c r="J2317" s="78"/>
      <c r="K2317" s="78"/>
      <c r="L2317" s="78"/>
      <c r="M2317" s="76"/>
      <c r="N2317" s="76"/>
    </row>
    <row r="2318">
      <c r="A2318" s="78"/>
      <c r="B2318" s="78"/>
      <c r="C2318" s="78"/>
      <c r="D2318" s="78"/>
      <c r="E2318" s="78"/>
      <c r="F2318" s="78"/>
      <c r="G2318" s="78"/>
      <c r="H2318" s="78"/>
      <c r="I2318" s="78"/>
      <c r="J2318" s="78"/>
      <c r="K2318" s="78"/>
      <c r="L2318" s="78"/>
      <c r="M2318" s="76"/>
      <c r="N2318" s="76"/>
    </row>
    <row r="2319">
      <c r="A2319" s="78"/>
      <c r="B2319" s="78"/>
      <c r="C2319" s="78"/>
      <c r="D2319" s="78"/>
      <c r="E2319" s="78"/>
      <c r="F2319" s="78"/>
      <c r="G2319" s="78"/>
      <c r="H2319" s="78"/>
      <c r="I2319" s="78"/>
      <c r="J2319" s="78"/>
      <c r="K2319" s="78"/>
      <c r="L2319" s="78"/>
      <c r="M2319" s="76"/>
      <c r="N2319" s="76"/>
    </row>
    <row r="2320">
      <c r="A2320" s="78"/>
      <c r="B2320" s="78"/>
      <c r="C2320" s="78"/>
      <c r="D2320" s="78"/>
      <c r="E2320" s="78"/>
      <c r="F2320" s="78"/>
      <c r="G2320" s="78"/>
      <c r="H2320" s="78"/>
      <c r="I2320" s="78"/>
      <c r="J2320" s="78"/>
      <c r="K2320" s="78"/>
      <c r="L2320" s="78"/>
      <c r="M2320" s="76"/>
      <c r="N2320" s="76"/>
    </row>
    <row r="2321">
      <c r="A2321" s="78"/>
      <c r="B2321" s="78"/>
      <c r="C2321" s="78"/>
      <c r="D2321" s="78"/>
      <c r="E2321" s="78"/>
      <c r="F2321" s="78"/>
      <c r="G2321" s="78"/>
      <c r="H2321" s="78"/>
      <c r="I2321" s="78"/>
      <c r="J2321" s="78"/>
      <c r="K2321" s="78"/>
      <c r="L2321" s="78"/>
      <c r="M2321" s="76"/>
      <c r="N2321" s="76"/>
    </row>
    <row r="2322">
      <c r="A2322" s="78"/>
      <c r="B2322" s="78"/>
      <c r="C2322" s="78"/>
      <c r="D2322" s="78"/>
      <c r="E2322" s="78"/>
      <c r="F2322" s="78"/>
      <c r="G2322" s="78"/>
      <c r="H2322" s="78"/>
      <c r="I2322" s="78"/>
      <c r="J2322" s="78"/>
      <c r="K2322" s="78"/>
      <c r="L2322" s="78"/>
      <c r="M2322" s="76"/>
      <c r="N2322" s="76"/>
    </row>
    <row r="2323">
      <c r="A2323" s="78"/>
      <c r="B2323" s="78"/>
      <c r="C2323" s="78"/>
      <c r="D2323" s="78"/>
      <c r="E2323" s="78"/>
      <c r="F2323" s="78"/>
      <c r="G2323" s="78"/>
      <c r="H2323" s="78"/>
      <c r="I2323" s="78"/>
      <c r="J2323" s="78"/>
      <c r="K2323" s="78"/>
      <c r="L2323" s="78"/>
      <c r="M2323" s="76"/>
      <c r="N2323" s="76"/>
    </row>
    <row r="2324">
      <c r="A2324" s="78"/>
      <c r="B2324" s="78"/>
      <c r="C2324" s="78"/>
      <c r="D2324" s="78"/>
      <c r="E2324" s="78"/>
      <c r="F2324" s="78"/>
      <c r="G2324" s="78"/>
      <c r="H2324" s="78"/>
      <c r="I2324" s="78"/>
      <c r="J2324" s="78"/>
      <c r="K2324" s="78"/>
      <c r="L2324" s="78"/>
      <c r="M2324" s="76"/>
      <c r="N2324" s="76"/>
    </row>
    <row r="2325">
      <c r="A2325" s="78"/>
      <c r="B2325" s="78"/>
      <c r="C2325" s="78"/>
      <c r="D2325" s="78"/>
      <c r="E2325" s="78"/>
      <c r="F2325" s="78"/>
      <c r="G2325" s="78"/>
      <c r="H2325" s="78"/>
      <c r="I2325" s="78"/>
      <c r="J2325" s="78"/>
      <c r="K2325" s="78"/>
      <c r="L2325" s="78"/>
      <c r="M2325" s="76"/>
      <c r="N2325" s="76"/>
    </row>
    <row r="2326">
      <c r="A2326" s="78"/>
      <c r="B2326" s="78"/>
      <c r="C2326" s="78"/>
      <c r="D2326" s="78"/>
      <c r="E2326" s="78"/>
      <c r="F2326" s="78"/>
      <c r="G2326" s="78"/>
      <c r="H2326" s="78"/>
      <c r="I2326" s="78"/>
      <c r="J2326" s="78"/>
      <c r="K2326" s="78"/>
      <c r="L2326" s="78"/>
      <c r="M2326" s="76"/>
      <c r="N2326" s="76"/>
    </row>
    <row r="2327">
      <c r="A2327" s="78"/>
      <c r="B2327" s="78"/>
      <c r="C2327" s="78"/>
      <c r="D2327" s="78"/>
      <c r="E2327" s="78"/>
      <c r="F2327" s="78"/>
      <c r="G2327" s="78"/>
      <c r="H2327" s="78"/>
      <c r="I2327" s="78"/>
      <c r="J2327" s="78"/>
      <c r="K2327" s="78"/>
      <c r="L2327" s="78"/>
      <c r="M2327" s="76"/>
      <c r="N2327" s="76"/>
    </row>
    <row r="2328">
      <c r="A2328" s="78"/>
      <c r="B2328" s="78"/>
      <c r="C2328" s="78"/>
      <c r="D2328" s="78"/>
      <c r="E2328" s="78"/>
      <c r="F2328" s="78"/>
      <c r="G2328" s="78"/>
      <c r="H2328" s="78"/>
      <c r="I2328" s="78"/>
      <c r="J2328" s="78"/>
      <c r="K2328" s="78"/>
      <c r="L2328" s="78"/>
      <c r="M2328" s="76"/>
      <c r="N2328" s="76"/>
    </row>
    <row r="2329">
      <c r="A2329" s="78"/>
      <c r="B2329" s="78"/>
      <c r="C2329" s="78"/>
      <c r="D2329" s="78"/>
      <c r="E2329" s="78"/>
      <c r="F2329" s="78"/>
      <c r="G2329" s="78"/>
      <c r="H2329" s="78"/>
      <c r="I2329" s="78"/>
      <c r="J2329" s="78"/>
      <c r="K2329" s="78"/>
      <c r="L2329" s="78"/>
      <c r="M2329" s="76"/>
      <c r="N2329" s="76"/>
    </row>
    <row r="2330">
      <c r="A2330" s="78"/>
      <c r="B2330" s="78"/>
      <c r="C2330" s="78"/>
      <c r="D2330" s="78"/>
      <c r="E2330" s="78"/>
      <c r="F2330" s="78"/>
      <c r="G2330" s="78"/>
      <c r="H2330" s="78"/>
      <c r="I2330" s="78"/>
      <c r="J2330" s="78"/>
      <c r="K2330" s="78"/>
      <c r="L2330" s="78"/>
      <c r="M2330" s="76"/>
      <c r="N2330" s="76"/>
    </row>
    <row r="2331">
      <c r="A2331" s="78"/>
      <c r="B2331" s="78"/>
      <c r="C2331" s="78"/>
      <c r="D2331" s="78"/>
      <c r="E2331" s="78"/>
      <c r="F2331" s="78"/>
      <c r="G2331" s="78"/>
      <c r="H2331" s="78"/>
      <c r="I2331" s="78"/>
      <c r="J2331" s="78"/>
      <c r="K2331" s="78"/>
      <c r="L2331" s="78"/>
      <c r="M2331" s="76"/>
      <c r="N2331" s="76"/>
    </row>
    <row r="2332">
      <c r="A2332" s="78"/>
      <c r="B2332" s="78"/>
      <c r="C2332" s="78"/>
      <c r="D2332" s="78"/>
      <c r="E2332" s="78"/>
      <c r="F2332" s="78"/>
      <c r="G2332" s="78"/>
      <c r="H2332" s="78"/>
      <c r="I2332" s="78"/>
      <c r="J2332" s="78"/>
      <c r="K2332" s="78"/>
      <c r="L2332" s="78"/>
      <c r="M2332" s="76"/>
      <c r="N2332" s="76"/>
    </row>
    <row r="2333">
      <c r="A2333" s="78"/>
      <c r="B2333" s="78"/>
      <c r="C2333" s="78"/>
      <c r="D2333" s="78"/>
      <c r="E2333" s="78"/>
      <c r="F2333" s="78"/>
      <c r="G2333" s="78"/>
      <c r="H2333" s="78"/>
      <c r="I2333" s="78"/>
      <c r="J2333" s="78"/>
      <c r="K2333" s="78"/>
      <c r="L2333" s="78"/>
      <c r="M2333" s="76"/>
      <c r="N2333" s="76"/>
    </row>
    <row r="2334">
      <c r="A2334" s="78"/>
      <c r="B2334" s="78"/>
      <c r="C2334" s="78"/>
      <c r="D2334" s="78"/>
      <c r="E2334" s="78"/>
      <c r="F2334" s="78"/>
      <c r="G2334" s="78"/>
      <c r="H2334" s="78"/>
      <c r="I2334" s="78"/>
      <c r="J2334" s="78"/>
      <c r="K2334" s="78"/>
      <c r="L2334" s="78"/>
      <c r="M2334" s="76"/>
      <c r="N2334" s="76"/>
    </row>
    <row r="2335">
      <c r="A2335" s="78"/>
      <c r="B2335" s="78"/>
      <c r="C2335" s="78"/>
      <c r="D2335" s="78"/>
      <c r="E2335" s="78"/>
      <c r="F2335" s="78"/>
      <c r="G2335" s="78"/>
      <c r="H2335" s="78"/>
      <c r="I2335" s="78"/>
      <c r="J2335" s="78"/>
      <c r="K2335" s="78"/>
      <c r="L2335" s="78"/>
      <c r="M2335" s="76"/>
      <c r="N2335" s="76"/>
    </row>
    <row r="2336">
      <c r="A2336" s="78"/>
      <c r="B2336" s="78"/>
      <c r="C2336" s="78"/>
      <c r="D2336" s="78"/>
      <c r="E2336" s="78"/>
      <c r="F2336" s="78"/>
      <c r="G2336" s="78"/>
      <c r="H2336" s="78"/>
      <c r="I2336" s="78"/>
      <c r="J2336" s="78"/>
      <c r="K2336" s="78"/>
      <c r="L2336" s="78"/>
      <c r="M2336" s="76"/>
      <c r="N2336" s="76"/>
    </row>
    <row r="2337">
      <c r="A2337" s="78"/>
      <c r="B2337" s="78"/>
      <c r="C2337" s="78"/>
      <c r="D2337" s="78"/>
      <c r="E2337" s="78"/>
      <c r="F2337" s="78"/>
      <c r="G2337" s="78"/>
      <c r="H2337" s="78"/>
      <c r="I2337" s="78"/>
      <c r="J2337" s="78"/>
      <c r="K2337" s="78"/>
      <c r="L2337" s="78"/>
      <c r="M2337" s="76"/>
      <c r="N2337" s="76"/>
    </row>
    <row r="2338">
      <c r="A2338" s="78"/>
      <c r="B2338" s="78"/>
      <c r="C2338" s="78"/>
      <c r="D2338" s="78"/>
      <c r="E2338" s="78"/>
      <c r="F2338" s="78"/>
      <c r="G2338" s="78"/>
      <c r="H2338" s="78"/>
      <c r="I2338" s="78"/>
      <c r="J2338" s="78"/>
      <c r="K2338" s="78"/>
      <c r="L2338" s="78"/>
      <c r="M2338" s="76"/>
      <c r="N2338" s="76"/>
    </row>
    <row r="2339">
      <c r="A2339" s="78"/>
      <c r="B2339" s="78"/>
      <c r="C2339" s="78"/>
      <c r="D2339" s="78"/>
      <c r="E2339" s="78"/>
      <c r="F2339" s="78"/>
      <c r="G2339" s="78"/>
      <c r="H2339" s="78"/>
      <c r="I2339" s="78"/>
      <c r="J2339" s="78"/>
      <c r="K2339" s="78"/>
      <c r="L2339" s="78"/>
      <c r="M2339" s="76"/>
      <c r="N2339" s="76"/>
    </row>
    <row r="2340">
      <c r="A2340" s="78"/>
      <c r="B2340" s="78"/>
      <c r="C2340" s="78"/>
      <c r="D2340" s="78"/>
      <c r="E2340" s="78"/>
      <c r="F2340" s="78"/>
      <c r="G2340" s="78"/>
      <c r="H2340" s="78"/>
      <c r="I2340" s="78"/>
      <c r="J2340" s="78"/>
      <c r="K2340" s="78"/>
      <c r="L2340" s="78"/>
      <c r="M2340" s="76"/>
      <c r="N2340" s="76"/>
    </row>
    <row r="2341">
      <c r="A2341" s="78"/>
      <c r="B2341" s="78"/>
      <c r="C2341" s="78"/>
      <c r="D2341" s="78"/>
      <c r="E2341" s="78"/>
      <c r="F2341" s="78"/>
      <c r="G2341" s="78"/>
      <c r="H2341" s="78"/>
      <c r="I2341" s="78"/>
      <c r="J2341" s="78"/>
      <c r="K2341" s="78"/>
      <c r="L2341" s="78"/>
      <c r="M2341" s="76"/>
      <c r="N2341" s="76"/>
    </row>
    <row r="2342">
      <c r="A2342" s="78"/>
      <c r="B2342" s="78"/>
      <c r="C2342" s="78"/>
      <c r="D2342" s="78"/>
      <c r="E2342" s="78"/>
      <c r="F2342" s="78"/>
      <c r="G2342" s="78"/>
      <c r="H2342" s="78"/>
      <c r="I2342" s="78"/>
      <c r="J2342" s="78"/>
      <c r="K2342" s="78"/>
      <c r="L2342" s="78"/>
      <c r="M2342" s="76"/>
      <c r="N2342" s="76"/>
    </row>
    <row r="2343">
      <c r="A2343" s="78"/>
      <c r="B2343" s="78"/>
      <c r="C2343" s="78"/>
      <c r="D2343" s="78"/>
      <c r="E2343" s="78"/>
      <c r="F2343" s="78"/>
      <c r="G2343" s="78"/>
      <c r="H2343" s="78"/>
      <c r="I2343" s="78"/>
      <c r="J2343" s="78"/>
      <c r="K2343" s="78"/>
      <c r="L2343" s="78"/>
      <c r="M2343" s="76"/>
      <c r="N2343" s="76"/>
    </row>
    <row r="2344">
      <c r="A2344" s="78"/>
      <c r="B2344" s="78"/>
      <c r="C2344" s="78"/>
      <c r="D2344" s="78"/>
      <c r="E2344" s="78"/>
      <c r="F2344" s="78"/>
      <c r="G2344" s="78"/>
      <c r="H2344" s="78"/>
      <c r="I2344" s="78"/>
      <c r="J2344" s="78"/>
      <c r="K2344" s="78"/>
      <c r="L2344" s="78"/>
      <c r="M2344" s="76"/>
      <c r="N2344" s="76"/>
    </row>
    <row r="2345">
      <c r="A2345" s="78"/>
      <c r="B2345" s="78"/>
      <c r="C2345" s="78"/>
      <c r="D2345" s="78"/>
      <c r="E2345" s="78"/>
      <c r="F2345" s="78"/>
      <c r="G2345" s="78"/>
      <c r="H2345" s="78"/>
      <c r="I2345" s="78"/>
      <c r="J2345" s="78"/>
      <c r="K2345" s="78"/>
      <c r="L2345" s="78"/>
      <c r="M2345" s="76"/>
      <c r="N2345" s="76"/>
    </row>
    <row r="2346">
      <c r="A2346" s="78"/>
      <c r="B2346" s="78"/>
      <c r="C2346" s="78"/>
      <c r="D2346" s="78"/>
      <c r="E2346" s="78"/>
      <c r="F2346" s="78"/>
      <c r="G2346" s="78"/>
      <c r="H2346" s="78"/>
      <c r="I2346" s="78"/>
      <c r="J2346" s="78"/>
      <c r="K2346" s="78"/>
      <c r="L2346" s="78"/>
      <c r="M2346" s="76"/>
      <c r="N2346" s="76"/>
    </row>
    <row r="2347">
      <c r="A2347" s="78"/>
      <c r="B2347" s="78"/>
      <c r="C2347" s="78"/>
      <c r="D2347" s="78"/>
      <c r="E2347" s="78"/>
      <c r="F2347" s="78"/>
      <c r="G2347" s="78"/>
      <c r="H2347" s="78"/>
      <c r="I2347" s="78"/>
      <c r="J2347" s="78"/>
      <c r="K2347" s="78"/>
      <c r="L2347" s="78"/>
      <c r="M2347" s="76"/>
      <c r="N2347" s="76"/>
    </row>
    <row r="2348">
      <c r="A2348" s="78"/>
      <c r="B2348" s="78"/>
      <c r="C2348" s="78"/>
      <c r="D2348" s="78"/>
      <c r="E2348" s="78"/>
      <c r="F2348" s="78"/>
      <c r="G2348" s="78"/>
      <c r="H2348" s="78"/>
      <c r="I2348" s="78"/>
      <c r="J2348" s="78"/>
      <c r="K2348" s="78"/>
      <c r="L2348" s="78"/>
      <c r="M2348" s="76"/>
      <c r="N2348" s="76"/>
    </row>
    <row r="2349">
      <c r="A2349" s="78"/>
      <c r="B2349" s="78"/>
      <c r="C2349" s="78"/>
      <c r="D2349" s="78"/>
      <c r="E2349" s="78"/>
      <c r="F2349" s="78"/>
      <c r="G2349" s="78"/>
      <c r="H2349" s="78"/>
      <c r="I2349" s="78"/>
      <c r="J2349" s="78"/>
      <c r="K2349" s="78"/>
      <c r="L2349" s="78"/>
      <c r="M2349" s="76"/>
      <c r="N2349" s="76"/>
    </row>
    <row r="2350">
      <c r="A2350" s="78"/>
      <c r="B2350" s="78"/>
      <c r="C2350" s="78"/>
      <c r="D2350" s="78"/>
      <c r="E2350" s="78"/>
      <c r="F2350" s="78"/>
      <c r="G2350" s="78"/>
      <c r="H2350" s="78"/>
      <c r="I2350" s="78"/>
      <c r="J2350" s="78"/>
      <c r="K2350" s="78"/>
      <c r="L2350" s="78"/>
      <c r="M2350" s="76"/>
      <c r="N2350" s="76"/>
    </row>
    <row r="2351">
      <c r="A2351" s="78"/>
      <c r="B2351" s="78"/>
      <c r="C2351" s="78"/>
      <c r="D2351" s="78"/>
      <c r="E2351" s="78"/>
      <c r="F2351" s="78"/>
      <c r="G2351" s="78"/>
      <c r="H2351" s="78"/>
      <c r="I2351" s="78"/>
      <c r="J2351" s="78"/>
      <c r="K2351" s="78"/>
      <c r="L2351" s="78"/>
      <c r="M2351" s="76"/>
      <c r="N2351" s="76"/>
    </row>
    <row r="2352">
      <c r="A2352" s="78"/>
      <c r="B2352" s="78"/>
      <c r="C2352" s="78"/>
      <c r="D2352" s="78"/>
      <c r="E2352" s="78"/>
      <c r="F2352" s="78"/>
      <c r="G2352" s="78"/>
      <c r="H2352" s="78"/>
      <c r="I2352" s="78"/>
      <c r="J2352" s="78"/>
      <c r="K2352" s="78"/>
      <c r="L2352" s="78"/>
      <c r="M2352" s="76"/>
      <c r="N2352" s="76"/>
    </row>
    <row r="2353">
      <c r="A2353" s="78"/>
      <c r="B2353" s="78"/>
      <c r="C2353" s="78"/>
      <c r="D2353" s="78"/>
      <c r="E2353" s="78"/>
      <c r="F2353" s="78"/>
      <c r="G2353" s="78"/>
      <c r="H2353" s="78"/>
      <c r="I2353" s="78"/>
      <c r="J2353" s="78"/>
      <c r="K2353" s="78"/>
      <c r="L2353" s="78"/>
      <c r="M2353" s="76"/>
      <c r="N2353" s="76"/>
    </row>
    <row r="2354">
      <c r="A2354" s="78"/>
      <c r="B2354" s="78"/>
      <c r="C2354" s="78"/>
      <c r="D2354" s="78"/>
      <c r="E2354" s="78"/>
      <c r="F2354" s="78"/>
      <c r="G2354" s="78"/>
      <c r="H2354" s="78"/>
      <c r="I2354" s="78"/>
      <c r="J2354" s="78"/>
      <c r="K2354" s="78"/>
      <c r="L2354" s="78"/>
      <c r="M2354" s="76"/>
      <c r="N2354" s="76"/>
    </row>
    <row r="2355">
      <c r="A2355" s="78"/>
      <c r="B2355" s="78"/>
      <c r="C2355" s="78"/>
      <c r="D2355" s="78"/>
      <c r="E2355" s="78"/>
      <c r="F2355" s="78"/>
      <c r="G2355" s="78"/>
      <c r="H2355" s="78"/>
      <c r="I2355" s="78"/>
      <c r="J2355" s="78"/>
      <c r="K2355" s="78"/>
      <c r="L2355" s="78"/>
      <c r="M2355" s="76"/>
      <c r="N2355" s="76"/>
    </row>
    <row r="2356">
      <c r="A2356" s="78"/>
      <c r="B2356" s="78"/>
      <c r="C2356" s="78"/>
      <c r="D2356" s="78"/>
      <c r="E2356" s="78"/>
      <c r="F2356" s="78"/>
      <c r="G2356" s="78"/>
      <c r="H2356" s="78"/>
      <c r="I2356" s="78"/>
      <c r="J2356" s="78"/>
      <c r="K2356" s="78"/>
      <c r="L2356" s="78"/>
      <c r="M2356" s="76"/>
      <c r="N2356" s="76"/>
    </row>
    <row r="2357">
      <c r="A2357" s="78"/>
      <c r="B2357" s="78"/>
      <c r="C2357" s="78"/>
      <c r="D2357" s="78"/>
      <c r="E2357" s="78"/>
      <c r="F2357" s="78"/>
      <c r="G2357" s="78"/>
      <c r="H2357" s="78"/>
      <c r="I2357" s="78"/>
      <c r="J2357" s="78"/>
      <c r="K2357" s="78"/>
      <c r="L2357" s="78"/>
      <c r="M2357" s="76"/>
      <c r="N2357" s="76"/>
    </row>
    <row r="2358">
      <c r="A2358" s="78"/>
      <c r="B2358" s="78"/>
      <c r="C2358" s="78"/>
      <c r="D2358" s="78"/>
      <c r="E2358" s="78"/>
      <c r="F2358" s="78"/>
      <c r="G2358" s="78"/>
      <c r="H2358" s="78"/>
      <c r="I2358" s="78"/>
      <c r="J2358" s="78"/>
      <c r="K2358" s="78"/>
      <c r="L2358" s="78"/>
      <c r="M2358" s="76"/>
      <c r="N2358" s="76"/>
    </row>
    <row r="2359">
      <c r="A2359" s="78"/>
      <c r="B2359" s="78"/>
      <c r="C2359" s="78"/>
      <c r="D2359" s="78"/>
      <c r="E2359" s="78"/>
      <c r="F2359" s="78"/>
      <c r="G2359" s="78"/>
      <c r="H2359" s="78"/>
      <c r="I2359" s="78"/>
      <c r="J2359" s="78"/>
      <c r="K2359" s="78"/>
      <c r="L2359" s="78"/>
      <c r="M2359" s="76"/>
      <c r="N2359" s="76"/>
    </row>
    <row r="2360">
      <c r="A2360" s="78"/>
      <c r="B2360" s="78"/>
      <c r="C2360" s="78"/>
      <c r="D2360" s="78"/>
      <c r="E2360" s="78"/>
      <c r="F2360" s="78"/>
      <c r="G2360" s="78"/>
      <c r="H2360" s="78"/>
      <c r="I2360" s="78"/>
      <c r="J2360" s="78"/>
      <c r="K2360" s="78"/>
      <c r="L2360" s="78"/>
      <c r="M2360" s="76"/>
      <c r="N2360" s="76"/>
    </row>
    <row r="2361">
      <c r="A2361" s="78"/>
      <c r="B2361" s="78"/>
      <c r="C2361" s="78"/>
      <c r="D2361" s="78"/>
      <c r="E2361" s="78"/>
      <c r="F2361" s="78"/>
      <c r="G2361" s="78"/>
      <c r="H2361" s="78"/>
      <c r="I2361" s="78"/>
      <c r="J2361" s="78"/>
      <c r="K2361" s="78"/>
      <c r="L2361" s="78"/>
      <c r="M2361" s="76"/>
      <c r="N2361" s="76"/>
    </row>
    <row r="2362">
      <c r="A2362" s="78"/>
      <c r="B2362" s="78"/>
      <c r="C2362" s="78"/>
      <c r="D2362" s="78"/>
      <c r="E2362" s="78"/>
      <c r="F2362" s="78"/>
      <c r="G2362" s="78"/>
      <c r="H2362" s="78"/>
      <c r="I2362" s="78"/>
      <c r="J2362" s="78"/>
      <c r="K2362" s="78"/>
      <c r="L2362" s="78"/>
      <c r="M2362" s="76"/>
      <c r="N2362" s="76"/>
    </row>
    <row r="2363">
      <c r="A2363" s="78"/>
      <c r="B2363" s="78"/>
      <c r="C2363" s="78"/>
      <c r="D2363" s="78"/>
      <c r="E2363" s="78"/>
      <c r="F2363" s="78"/>
      <c r="G2363" s="78"/>
      <c r="H2363" s="78"/>
      <c r="I2363" s="78"/>
      <c r="J2363" s="78"/>
      <c r="K2363" s="78"/>
      <c r="L2363" s="78"/>
      <c r="M2363" s="76"/>
      <c r="N2363" s="76"/>
    </row>
    <row r="2364">
      <c r="A2364" s="78"/>
      <c r="B2364" s="78"/>
      <c r="C2364" s="78"/>
      <c r="D2364" s="78"/>
      <c r="E2364" s="78"/>
      <c r="F2364" s="78"/>
      <c r="G2364" s="78"/>
      <c r="H2364" s="78"/>
      <c r="I2364" s="78"/>
      <c r="J2364" s="78"/>
      <c r="K2364" s="78"/>
      <c r="L2364" s="78"/>
      <c r="M2364" s="76"/>
      <c r="N2364" s="76"/>
    </row>
    <row r="2365">
      <c r="A2365" s="78"/>
      <c r="B2365" s="78"/>
      <c r="C2365" s="78"/>
      <c r="D2365" s="78"/>
      <c r="E2365" s="78"/>
      <c r="F2365" s="78"/>
      <c r="G2365" s="78"/>
      <c r="H2365" s="78"/>
      <c r="I2365" s="78"/>
      <c r="J2365" s="78"/>
      <c r="K2365" s="78"/>
      <c r="L2365" s="78"/>
      <c r="M2365" s="76"/>
      <c r="N2365" s="76"/>
    </row>
    <row r="2366">
      <c r="A2366" s="78"/>
      <c r="B2366" s="78"/>
      <c r="C2366" s="78"/>
      <c r="D2366" s="78"/>
      <c r="E2366" s="78"/>
      <c r="F2366" s="78"/>
      <c r="G2366" s="78"/>
      <c r="H2366" s="78"/>
      <c r="I2366" s="78"/>
      <c r="J2366" s="78"/>
      <c r="K2366" s="78"/>
      <c r="L2366" s="78"/>
      <c r="M2366" s="76"/>
      <c r="N2366" s="76"/>
    </row>
    <row r="2367">
      <c r="A2367" s="78"/>
      <c r="B2367" s="78"/>
      <c r="C2367" s="78"/>
      <c r="D2367" s="78"/>
      <c r="E2367" s="78"/>
      <c r="F2367" s="78"/>
      <c r="G2367" s="78"/>
      <c r="H2367" s="78"/>
      <c r="I2367" s="78"/>
      <c r="J2367" s="78"/>
      <c r="K2367" s="78"/>
      <c r="L2367" s="78"/>
      <c r="M2367" s="76"/>
      <c r="N2367" s="76"/>
    </row>
    <row r="2368">
      <c r="A2368" s="78"/>
      <c r="B2368" s="78"/>
      <c r="C2368" s="78"/>
      <c r="D2368" s="78"/>
      <c r="E2368" s="78"/>
      <c r="F2368" s="78"/>
      <c r="G2368" s="78"/>
      <c r="H2368" s="78"/>
      <c r="I2368" s="78"/>
      <c r="J2368" s="78"/>
      <c r="K2368" s="78"/>
      <c r="L2368" s="78"/>
      <c r="M2368" s="76"/>
      <c r="N2368" s="76"/>
    </row>
    <row r="2369">
      <c r="A2369" s="78"/>
      <c r="B2369" s="78"/>
      <c r="C2369" s="78"/>
      <c r="D2369" s="78"/>
      <c r="E2369" s="78"/>
      <c r="F2369" s="78"/>
      <c r="G2369" s="78"/>
      <c r="H2369" s="78"/>
      <c r="I2369" s="78"/>
      <c r="J2369" s="78"/>
      <c r="K2369" s="78"/>
      <c r="L2369" s="78"/>
      <c r="M2369" s="76"/>
      <c r="N2369" s="76"/>
    </row>
    <row r="2370">
      <c r="A2370" s="78"/>
      <c r="B2370" s="78"/>
      <c r="C2370" s="78"/>
      <c r="D2370" s="78"/>
      <c r="E2370" s="78"/>
      <c r="F2370" s="78"/>
      <c r="G2370" s="78"/>
      <c r="H2370" s="78"/>
      <c r="I2370" s="78"/>
      <c r="J2370" s="78"/>
      <c r="K2370" s="78"/>
      <c r="L2370" s="78"/>
      <c r="M2370" s="76"/>
      <c r="N2370" s="76"/>
    </row>
    <row r="2371">
      <c r="A2371" s="78"/>
      <c r="B2371" s="78"/>
      <c r="C2371" s="78"/>
      <c r="D2371" s="78"/>
      <c r="E2371" s="78"/>
      <c r="F2371" s="78"/>
      <c r="G2371" s="78"/>
      <c r="H2371" s="78"/>
      <c r="I2371" s="78"/>
      <c r="J2371" s="78"/>
      <c r="K2371" s="78"/>
      <c r="L2371" s="78"/>
      <c r="M2371" s="76"/>
      <c r="N2371" s="76"/>
    </row>
    <row r="2372">
      <c r="A2372" s="78"/>
      <c r="B2372" s="78"/>
      <c r="C2372" s="78"/>
      <c r="D2372" s="78"/>
      <c r="E2372" s="78"/>
      <c r="F2372" s="78"/>
      <c r="G2372" s="78"/>
      <c r="H2372" s="78"/>
      <c r="I2372" s="78"/>
      <c r="J2372" s="78"/>
      <c r="K2372" s="78"/>
      <c r="L2372" s="78"/>
      <c r="M2372" s="76"/>
      <c r="N2372" s="76"/>
    </row>
    <row r="2373">
      <c r="A2373" s="78"/>
      <c r="B2373" s="78"/>
      <c r="C2373" s="78"/>
      <c r="D2373" s="78"/>
      <c r="E2373" s="78"/>
      <c r="F2373" s="78"/>
      <c r="G2373" s="78"/>
      <c r="H2373" s="78"/>
      <c r="I2373" s="78"/>
      <c r="J2373" s="78"/>
      <c r="K2373" s="78"/>
      <c r="L2373" s="78"/>
      <c r="M2373" s="76"/>
      <c r="N2373" s="76"/>
    </row>
    <row r="2374">
      <c r="A2374" s="78"/>
      <c r="B2374" s="78"/>
      <c r="C2374" s="78"/>
      <c r="D2374" s="78"/>
      <c r="E2374" s="78"/>
      <c r="F2374" s="78"/>
      <c r="G2374" s="78"/>
      <c r="H2374" s="78"/>
      <c r="I2374" s="78"/>
      <c r="J2374" s="78"/>
      <c r="K2374" s="78"/>
      <c r="L2374" s="78"/>
      <c r="M2374" s="76"/>
      <c r="N2374" s="76"/>
    </row>
    <row r="2375">
      <c r="A2375" s="78"/>
      <c r="B2375" s="78"/>
      <c r="C2375" s="78"/>
      <c r="D2375" s="78"/>
      <c r="E2375" s="78"/>
      <c r="F2375" s="78"/>
      <c r="G2375" s="78"/>
      <c r="H2375" s="78"/>
      <c r="I2375" s="78"/>
      <c r="J2375" s="78"/>
      <c r="K2375" s="78"/>
      <c r="L2375" s="78"/>
      <c r="M2375" s="76"/>
      <c r="N2375" s="76"/>
    </row>
    <row r="2376">
      <c r="A2376" s="78"/>
      <c r="B2376" s="78"/>
      <c r="C2376" s="78"/>
      <c r="D2376" s="78"/>
      <c r="E2376" s="78"/>
      <c r="F2376" s="78"/>
      <c r="G2376" s="78"/>
      <c r="H2376" s="78"/>
      <c r="I2376" s="78"/>
      <c r="J2376" s="78"/>
      <c r="K2376" s="78"/>
      <c r="L2376" s="78"/>
      <c r="M2376" s="76"/>
      <c r="N2376" s="76"/>
    </row>
    <row r="2377">
      <c r="A2377" s="78"/>
      <c r="B2377" s="78"/>
      <c r="C2377" s="78"/>
      <c r="D2377" s="78"/>
      <c r="E2377" s="78"/>
      <c r="F2377" s="78"/>
      <c r="G2377" s="78"/>
      <c r="H2377" s="78"/>
      <c r="I2377" s="78"/>
      <c r="J2377" s="78"/>
      <c r="K2377" s="78"/>
      <c r="L2377" s="78"/>
      <c r="M2377" s="76"/>
      <c r="N2377" s="76"/>
    </row>
    <row r="2378">
      <c r="A2378" s="78"/>
      <c r="B2378" s="78"/>
      <c r="C2378" s="78"/>
      <c r="D2378" s="78"/>
      <c r="E2378" s="78"/>
      <c r="F2378" s="78"/>
      <c r="G2378" s="78"/>
      <c r="H2378" s="78"/>
      <c r="I2378" s="78"/>
      <c r="J2378" s="78"/>
      <c r="K2378" s="78"/>
      <c r="L2378" s="78"/>
      <c r="M2378" s="76"/>
      <c r="N2378" s="76"/>
    </row>
    <row r="2379">
      <c r="A2379" s="78"/>
      <c r="B2379" s="78"/>
      <c r="C2379" s="78"/>
      <c r="D2379" s="78"/>
      <c r="E2379" s="78"/>
      <c r="F2379" s="78"/>
      <c r="G2379" s="78"/>
      <c r="H2379" s="78"/>
      <c r="I2379" s="78"/>
      <c r="J2379" s="78"/>
      <c r="K2379" s="78"/>
      <c r="L2379" s="78"/>
      <c r="M2379" s="76"/>
      <c r="N2379" s="76"/>
    </row>
    <row r="2380">
      <c r="A2380" s="78"/>
      <c r="B2380" s="78"/>
      <c r="C2380" s="78"/>
      <c r="D2380" s="78"/>
      <c r="E2380" s="78"/>
      <c r="F2380" s="78"/>
      <c r="G2380" s="78"/>
      <c r="H2380" s="78"/>
      <c r="I2380" s="78"/>
      <c r="J2380" s="78"/>
      <c r="K2380" s="78"/>
      <c r="L2380" s="78"/>
      <c r="M2380" s="76"/>
      <c r="N2380" s="76"/>
    </row>
    <row r="2381">
      <c r="A2381" s="78"/>
      <c r="B2381" s="78"/>
      <c r="C2381" s="78"/>
      <c r="D2381" s="78"/>
      <c r="E2381" s="78"/>
      <c r="F2381" s="78"/>
      <c r="G2381" s="78"/>
      <c r="H2381" s="78"/>
      <c r="I2381" s="78"/>
      <c r="J2381" s="78"/>
      <c r="K2381" s="78"/>
      <c r="L2381" s="78"/>
      <c r="M2381" s="76"/>
      <c r="N2381" s="76"/>
    </row>
    <row r="2382">
      <c r="A2382" s="78"/>
      <c r="B2382" s="78"/>
      <c r="C2382" s="78"/>
      <c r="D2382" s="78"/>
      <c r="E2382" s="78"/>
      <c r="F2382" s="78"/>
      <c r="G2382" s="78"/>
      <c r="H2382" s="78"/>
      <c r="I2382" s="78"/>
      <c r="J2382" s="78"/>
      <c r="K2382" s="78"/>
      <c r="L2382" s="78"/>
      <c r="M2382" s="76"/>
      <c r="N2382" s="76"/>
    </row>
    <row r="2383">
      <c r="A2383" s="78"/>
      <c r="B2383" s="78"/>
      <c r="C2383" s="78"/>
      <c r="D2383" s="78"/>
      <c r="E2383" s="78"/>
      <c r="F2383" s="78"/>
      <c r="G2383" s="78"/>
      <c r="H2383" s="78"/>
      <c r="I2383" s="78"/>
      <c r="J2383" s="78"/>
      <c r="K2383" s="78"/>
      <c r="L2383" s="78"/>
      <c r="M2383" s="76"/>
      <c r="N2383" s="76"/>
    </row>
    <row r="2384">
      <c r="A2384" s="78"/>
      <c r="B2384" s="78"/>
      <c r="C2384" s="78"/>
      <c r="D2384" s="78"/>
      <c r="E2384" s="78"/>
      <c r="F2384" s="78"/>
      <c r="G2384" s="78"/>
      <c r="H2384" s="78"/>
      <c r="I2384" s="78"/>
      <c r="J2384" s="78"/>
      <c r="K2384" s="78"/>
      <c r="L2384" s="78"/>
      <c r="M2384" s="76"/>
      <c r="N2384" s="76"/>
    </row>
    <row r="2385">
      <c r="A2385" s="78"/>
      <c r="B2385" s="78"/>
      <c r="C2385" s="78"/>
      <c r="D2385" s="78"/>
      <c r="E2385" s="78"/>
      <c r="F2385" s="78"/>
      <c r="G2385" s="78"/>
      <c r="H2385" s="78"/>
      <c r="I2385" s="78"/>
      <c r="J2385" s="78"/>
      <c r="K2385" s="78"/>
      <c r="L2385" s="78"/>
      <c r="M2385" s="76"/>
      <c r="N2385" s="76"/>
    </row>
    <row r="2386">
      <c r="A2386" s="78"/>
      <c r="B2386" s="78"/>
      <c r="C2386" s="78"/>
      <c r="D2386" s="78"/>
      <c r="E2386" s="78"/>
      <c r="F2386" s="78"/>
      <c r="G2386" s="78"/>
      <c r="H2386" s="78"/>
      <c r="I2386" s="78"/>
      <c r="J2386" s="78"/>
      <c r="K2386" s="78"/>
      <c r="L2386" s="78"/>
      <c r="M2386" s="76"/>
      <c r="N2386" s="76"/>
    </row>
    <row r="2387">
      <c r="A2387" s="78"/>
      <c r="B2387" s="78"/>
      <c r="C2387" s="78"/>
      <c r="D2387" s="78"/>
      <c r="E2387" s="78"/>
      <c r="F2387" s="78"/>
      <c r="G2387" s="78"/>
      <c r="H2387" s="78"/>
      <c r="I2387" s="78"/>
      <c r="J2387" s="78"/>
      <c r="K2387" s="78"/>
      <c r="L2387" s="78"/>
      <c r="M2387" s="76"/>
      <c r="N2387" s="76"/>
    </row>
    <row r="2388">
      <c r="A2388" s="78"/>
      <c r="B2388" s="78"/>
      <c r="C2388" s="78"/>
      <c r="D2388" s="78"/>
      <c r="E2388" s="78"/>
      <c r="F2388" s="78"/>
      <c r="G2388" s="78"/>
      <c r="H2388" s="78"/>
      <c r="I2388" s="78"/>
      <c r="J2388" s="78"/>
      <c r="K2388" s="78"/>
      <c r="L2388" s="78"/>
      <c r="M2388" s="76"/>
      <c r="N2388" s="76"/>
    </row>
    <row r="2389">
      <c r="A2389" s="78"/>
      <c r="B2389" s="78"/>
      <c r="C2389" s="78"/>
      <c r="D2389" s="78"/>
      <c r="E2389" s="78"/>
      <c r="F2389" s="78"/>
      <c r="G2389" s="78"/>
      <c r="H2389" s="78"/>
      <c r="I2389" s="78"/>
      <c r="J2389" s="78"/>
      <c r="K2389" s="78"/>
      <c r="L2389" s="78"/>
      <c r="M2389" s="76"/>
      <c r="N2389" s="76"/>
    </row>
    <row r="2390">
      <c r="A2390" s="78"/>
      <c r="B2390" s="78"/>
      <c r="C2390" s="78"/>
      <c r="D2390" s="78"/>
      <c r="E2390" s="78"/>
      <c r="F2390" s="78"/>
      <c r="G2390" s="78"/>
      <c r="H2390" s="78"/>
      <c r="I2390" s="78"/>
      <c r="J2390" s="78"/>
      <c r="K2390" s="78"/>
      <c r="L2390" s="78"/>
      <c r="M2390" s="76"/>
      <c r="N2390" s="76"/>
    </row>
    <row r="2391">
      <c r="A2391" s="78"/>
      <c r="B2391" s="78"/>
      <c r="C2391" s="78"/>
      <c r="D2391" s="78"/>
      <c r="E2391" s="78"/>
      <c r="F2391" s="78"/>
      <c r="G2391" s="78"/>
      <c r="H2391" s="78"/>
      <c r="I2391" s="78"/>
      <c r="J2391" s="78"/>
      <c r="K2391" s="78"/>
      <c r="L2391" s="78"/>
      <c r="M2391" s="76"/>
      <c r="N2391" s="76"/>
    </row>
    <row r="2392">
      <c r="A2392" s="78"/>
      <c r="B2392" s="78"/>
      <c r="C2392" s="78"/>
      <c r="D2392" s="78"/>
      <c r="E2392" s="78"/>
      <c r="F2392" s="78"/>
      <c r="G2392" s="78"/>
      <c r="H2392" s="78"/>
      <c r="I2392" s="78"/>
      <c r="J2392" s="78"/>
      <c r="K2392" s="78"/>
      <c r="L2392" s="78"/>
      <c r="M2392" s="76"/>
      <c r="N2392" s="76"/>
    </row>
    <row r="2393">
      <c r="A2393" s="78"/>
      <c r="B2393" s="78"/>
      <c r="C2393" s="78"/>
      <c r="D2393" s="78"/>
      <c r="E2393" s="78"/>
      <c r="F2393" s="78"/>
      <c r="G2393" s="78"/>
      <c r="H2393" s="78"/>
      <c r="I2393" s="78"/>
      <c r="J2393" s="78"/>
      <c r="K2393" s="78"/>
      <c r="L2393" s="78"/>
      <c r="M2393" s="76"/>
      <c r="N2393" s="76"/>
    </row>
    <row r="2394">
      <c r="A2394" s="78"/>
      <c r="B2394" s="78"/>
      <c r="C2394" s="78"/>
      <c r="D2394" s="78"/>
      <c r="E2394" s="78"/>
      <c r="F2394" s="78"/>
      <c r="G2394" s="78"/>
      <c r="H2394" s="78"/>
      <c r="I2394" s="78"/>
      <c r="J2394" s="78"/>
      <c r="K2394" s="78"/>
      <c r="L2394" s="78"/>
      <c r="M2394" s="76"/>
      <c r="N2394" s="76"/>
    </row>
    <row r="2395">
      <c r="A2395" s="78"/>
      <c r="B2395" s="78"/>
      <c r="C2395" s="78"/>
      <c r="D2395" s="78"/>
      <c r="E2395" s="78"/>
      <c r="F2395" s="78"/>
      <c r="G2395" s="78"/>
      <c r="H2395" s="78"/>
      <c r="I2395" s="78"/>
      <c r="J2395" s="78"/>
      <c r="K2395" s="78"/>
      <c r="L2395" s="78"/>
      <c r="M2395" s="76"/>
      <c r="N2395" s="76"/>
    </row>
    <row r="2396">
      <c r="A2396" s="78"/>
      <c r="B2396" s="78"/>
      <c r="C2396" s="78"/>
      <c r="D2396" s="78"/>
      <c r="E2396" s="78"/>
      <c r="F2396" s="78"/>
      <c r="G2396" s="78"/>
      <c r="H2396" s="78"/>
      <c r="I2396" s="78"/>
      <c r="J2396" s="78"/>
      <c r="K2396" s="78"/>
      <c r="L2396" s="78"/>
      <c r="M2396" s="76"/>
      <c r="N2396" s="76"/>
    </row>
    <row r="2397">
      <c r="A2397" s="78"/>
      <c r="B2397" s="78"/>
      <c r="C2397" s="78"/>
      <c r="D2397" s="78"/>
      <c r="E2397" s="78"/>
      <c r="F2397" s="78"/>
      <c r="G2397" s="78"/>
      <c r="H2397" s="78"/>
      <c r="I2397" s="78"/>
      <c r="J2397" s="78"/>
      <c r="K2397" s="78"/>
      <c r="L2397" s="78"/>
      <c r="M2397" s="76"/>
      <c r="N2397" s="76"/>
    </row>
    <row r="2398">
      <c r="A2398" s="78"/>
      <c r="B2398" s="78"/>
      <c r="C2398" s="78"/>
      <c r="D2398" s="78"/>
      <c r="E2398" s="78"/>
      <c r="F2398" s="78"/>
      <c r="G2398" s="78"/>
      <c r="H2398" s="78"/>
      <c r="I2398" s="78"/>
      <c r="J2398" s="78"/>
      <c r="K2398" s="78"/>
      <c r="L2398" s="78"/>
      <c r="M2398" s="76"/>
      <c r="N2398" s="76"/>
    </row>
    <row r="2399">
      <c r="A2399" s="78"/>
      <c r="B2399" s="78"/>
      <c r="C2399" s="78"/>
      <c r="D2399" s="78"/>
      <c r="E2399" s="78"/>
      <c r="F2399" s="78"/>
      <c r="G2399" s="78"/>
      <c r="H2399" s="78"/>
      <c r="I2399" s="78"/>
      <c r="J2399" s="78"/>
      <c r="K2399" s="78"/>
      <c r="L2399" s="78"/>
      <c r="M2399" s="76"/>
      <c r="N2399" s="76"/>
    </row>
    <row r="2400">
      <c r="A2400" s="78"/>
      <c r="B2400" s="78"/>
      <c r="C2400" s="78"/>
      <c r="D2400" s="78"/>
      <c r="E2400" s="78"/>
      <c r="F2400" s="78"/>
      <c r="G2400" s="78"/>
      <c r="H2400" s="78"/>
      <c r="I2400" s="78"/>
      <c r="J2400" s="78"/>
      <c r="K2400" s="78"/>
      <c r="L2400" s="78"/>
      <c r="M2400" s="76"/>
      <c r="N2400" s="76"/>
    </row>
    <row r="2401">
      <c r="A2401" s="78"/>
      <c r="B2401" s="78"/>
      <c r="C2401" s="78"/>
      <c r="D2401" s="78"/>
      <c r="E2401" s="78"/>
      <c r="F2401" s="78"/>
      <c r="G2401" s="78"/>
      <c r="H2401" s="78"/>
      <c r="I2401" s="78"/>
      <c r="J2401" s="78"/>
      <c r="K2401" s="78"/>
      <c r="L2401" s="78"/>
      <c r="M2401" s="76"/>
      <c r="N2401" s="76"/>
    </row>
    <row r="2402">
      <c r="A2402" s="78"/>
      <c r="B2402" s="78"/>
      <c r="C2402" s="78"/>
      <c r="D2402" s="78"/>
      <c r="E2402" s="78"/>
      <c r="F2402" s="78"/>
      <c r="G2402" s="78"/>
      <c r="H2402" s="78"/>
      <c r="I2402" s="78"/>
      <c r="J2402" s="78"/>
      <c r="K2402" s="78"/>
      <c r="L2402" s="78"/>
      <c r="M2402" s="76"/>
      <c r="N2402" s="76"/>
    </row>
    <row r="2403">
      <c r="A2403" s="78"/>
      <c r="B2403" s="78"/>
      <c r="C2403" s="78"/>
      <c r="D2403" s="78"/>
      <c r="E2403" s="78"/>
      <c r="F2403" s="78"/>
      <c r="G2403" s="78"/>
      <c r="H2403" s="78"/>
      <c r="I2403" s="78"/>
      <c r="J2403" s="78"/>
      <c r="K2403" s="78"/>
      <c r="L2403" s="78"/>
      <c r="M2403" s="76"/>
      <c r="N2403" s="76"/>
    </row>
    <row r="2404">
      <c r="A2404" s="78"/>
      <c r="B2404" s="78"/>
      <c r="C2404" s="78"/>
      <c r="D2404" s="78"/>
      <c r="E2404" s="78"/>
      <c r="F2404" s="78"/>
      <c r="G2404" s="78"/>
      <c r="H2404" s="78"/>
      <c r="I2404" s="78"/>
      <c r="J2404" s="78"/>
      <c r="K2404" s="78"/>
      <c r="L2404" s="78"/>
      <c r="M2404" s="76"/>
      <c r="N2404" s="76"/>
    </row>
    <row r="2405">
      <c r="A2405" s="78"/>
      <c r="B2405" s="78"/>
      <c r="C2405" s="78"/>
      <c r="D2405" s="78"/>
      <c r="E2405" s="78"/>
      <c r="F2405" s="78"/>
      <c r="G2405" s="78"/>
      <c r="H2405" s="78"/>
      <c r="I2405" s="78"/>
      <c r="J2405" s="78"/>
      <c r="K2405" s="78"/>
      <c r="L2405" s="78"/>
      <c r="M2405" s="76"/>
      <c r="N2405" s="76"/>
    </row>
    <row r="2406">
      <c r="A2406" s="78"/>
      <c r="B2406" s="78"/>
      <c r="C2406" s="78"/>
      <c r="D2406" s="78"/>
      <c r="E2406" s="78"/>
      <c r="F2406" s="78"/>
      <c r="G2406" s="78"/>
      <c r="H2406" s="78"/>
      <c r="I2406" s="78"/>
      <c r="J2406" s="78"/>
      <c r="K2406" s="78"/>
      <c r="L2406" s="78"/>
      <c r="M2406" s="76"/>
      <c r="N2406" s="76"/>
    </row>
    <row r="2407">
      <c r="A2407" s="78"/>
      <c r="B2407" s="78"/>
      <c r="C2407" s="78"/>
      <c r="D2407" s="78"/>
      <c r="E2407" s="78"/>
      <c r="F2407" s="78"/>
      <c r="G2407" s="78"/>
      <c r="H2407" s="78"/>
      <c r="I2407" s="78"/>
      <c r="J2407" s="78"/>
      <c r="K2407" s="78"/>
      <c r="L2407" s="78"/>
      <c r="M2407" s="76"/>
      <c r="N2407" s="76"/>
    </row>
    <row r="2408">
      <c r="A2408" s="78"/>
      <c r="B2408" s="78"/>
      <c r="C2408" s="78"/>
      <c r="D2408" s="78"/>
      <c r="E2408" s="78"/>
      <c r="F2408" s="78"/>
      <c r="G2408" s="78"/>
      <c r="H2408" s="78"/>
      <c r="I2408" s="78"/>
      <c r="J2408" s="78"/>
      <c r="K2408" s="78"/>
      <c r="L2408" s="78"/>
      <c r="M2408" s="76"/>
      <c r="N2408" s="76"/>
    </row>
    <row r="2409">
      <c r="A2409" s="78"/>
      <c r="B2409" s="78"/>
      <c r="C2409" s="78"/>
      <c r="D2409" s="78"/>
      <c r="E2409" s="78"/>
      <c r="F2409" s="78"/>
      <c r="G2409" s="78"/>
      <c r="H2409" s="78"/>
      <c r="I2409" s="78"/>
      <c r="J2409" s="78"/>
      <c r="K2409" s="78"/>
      <c r="L2409" s="78"/>
      <c r="M2409" s="76"/>
      <c r="N2409" s="76"/>
    </row>
    <row r="2410">
      <c r="A2410" s="78"/>
      <c r="B2410" s="78"/>
      <c r="C2410" s="78"/>
      <c r="D2410" s="78"/>
      <c r="E2410" s="78"/>
      <c r="F2410" s="78"/>
      <c r="G2410" s="78"/>
      <c r="H2410" s="78"/>
      <c r="I2410" s="78"/>
      <c r="J2410" s="78"/>
      <c r="K2410" s="78"/>
      <c r="L2410" s="78"/>
      <c r="M2410" s="76"/>
      <c r="N2410" s="76"/>
    </row>
    <row r="2411">
      <c r="A2411" s="78"/>
      <c r="B2411" s="78"/>
      <c r="C2411" s="78"/>
      <c r="D2411" s="78"/>
      <c r="E2411" s="78"/>
      <c r="F2411" s="78"/>
      <c r="G2411" s="78"/>
      <c r="H2411" s="78"/>
      <c r="I2411" s="78"/>
      <c r="J2411" s="78"/>
      <c r="K2411" s="78"/>
      <c r="L2411" s="78"/>
      <c r="M2411" s="76"/>
      <c r="N2411" s="76"/>
    </row>
    <row r="2412">
      <c r="A2412" s="78"/>
      <c r="B2412" s="78"/>
      <c r="C2412" s="78"/>
      <c r="D2412" s="78"/>
      <c r="E2412" s="78"/>
      <c r="F2412" s="78"/>
      <c r="G2412" s="78"/>
      <c r="H2412" s="78"/>
      <c r="I2412" s="78"/>
      <c r="J2412" s="78"/>
      <c r="K2412" s="78"/>
      <c r="L2412" s="78"/>
      <c r="M2412" s="76"/>
      <c r="N2412" s="76"/>
    </row>
    <row r="2413">
      <c r="A2413" s="78"/>
      <c r="B2413" s="78"/>
      <c r="C2413" s="78"/>
      <c r="D2413" s="78"/>
      <c r="E2413" s="78"/>
      <c r="F2413" s="78"/>
      <c r="G2413" s="78"/>
      <c r="H2413" s="78"/>
      <c r="I2413" s="78"/>
      <c r="J2413" s="78"/>
      <c r="K2413" s="78"/>
      <c r="L2413" s="78"/>
      <c r="M2413" s="76"/>
      <c r="N2413" s="76"/>
    </row>
    <row r="2414">
      <c r="A2414" s="78"/>
      <c r="B2414" s="78"/>
      <c r="C2414" s="78"/>
      <c r="D2414" s="78"/>
      <c r="E2414" s="78"/>
      <c r="F2414" s="78"/>
      <c r="G2414" s="78"/>
      <c r="H2414" s="78"/>
      <c r="I2414" s="78"/>
      <c r="J2414" s="78"/>
      <c r="K2414" s="78"/>
      <c r="L2414" s="78"/>
      <c r="M2414" s="76"/>
      <c r="N2414" s="76"/>
    </row>
    <row r="2415">
      <c r="A2415" s="78"/>
      <c r="B2415" s="78"/>
      <c r="C2415" s="78"/>
      <c r="D2415" s="78"/>
      <c r="E2415" s="78"/>
      <c r="F2415" s="78"/>
      <c r="G2415" s="78"/>
      <c r="H2415" s="78"/>
      <c r="I2415" s="78"/>
      <c r="J2415" s="78"/>
      <c r="K2415" s="78"/>
      <c r="L2415" s="78"/>
      <c r="M2415" s="76"/>
      <c r="N2415" s="76"/>
    </row>
    <row r="2416">
      <c r="A2416" s="78"/>
      <c r="B2416" s="78"/>
      <c r="C2416" s="78"/>
      <c r="D2416" s="78"/>
      <c r="E2416" s="78"/>
      <c r="F2416" s="78"/>
      <c r="G2416" s="78"/>
      <c r="H2416" s="78"/>
      <c r="I2416" s="78"/>
      <c r="J2416" s="78"/>
      <c r="K2416" s="78"/>
      <c r="L2416" s="78"/>
      <c r="M2416" s="76"/>
      <c r="N2416" s="76"/>
    </row>
    <row r="2417">
      <c r="A2417" s="78"/>
      <c r="B2417" s="78"/>
      <c r="C2417" s="78"/>
      <c r="D2417" s="78"/>
      <c r="E2417" s="78"/>
      <c r="F2417" s="78"/>
      <c r="G2417" s="78"/>
      <c r="H2417" s="78"/>
      <c r="I2417" s="78"/>
      <c r="J2417" s="78"/>
      <c r="K2417" s="78"/>
      <c r="L2417" s="78"/>
      <c r="M2417" s="76"/>
      <c r="N2417" s="76"/>
    </row>
    <row r="2418">
      <c r="A2418" s="78"/>
      <c r="B2418" s="78"/>
      <c r="C2418" s="78"/>
      <c r="D2418" s="78"/>
      <c r="E2418" s="78"/>
      <c r="F2418" s="78"/>
      <c r="G2418" s="78"/>
      <c r="H2418" s="78"/>
      <c r="I2418" s="78"/>
      <c r="J2418" s="78"/>
      <c r="K2418" s="78"/>
      <c r="L2418" s="78"/>
      <c r="M2418" s="76"/>
      <c r="N2418" s="76"/>
    </row>
    <row r="2419">
      <c r="A2419" s="78"/>
      <c r="B2419" s="78"/>
      <c r="C2419" s="78"/>
      <c r="D2419" s="78"/>
      <c r="E2419" s="78"/>
      <c r="F2419" s="78"/>
      <c r="G2419" s="78"/>
      <c r="H2419" s="78"/>
      <c r="I2419" s="78"/>
      <c r="J2419" s="78"/>
      <c r="K2419" s="78"/>
      <c r="L2419" s="78"/>
      <c r="M2419" s="76"/>
      <c r="N2419" s="76"/>
    </row>
    <row r="2420">
      <c r="A2420" s="78"/>
      <c r="B2420" s="78"/>
      <c r="C2420" s="78"/>
      <c r="D2420" s="78"/>
      <c r="E2420" s="78"/>
      <c r="F2420" s="78"/>
      <c r="G2420" s="78"/>
      <c r="H2420" s="78"/>
      <c r="I2420" s="78"/>
      <c r="J2420" s="78"/>
      <c r="K2420" s="78"/>
      <c r="L2420" s="78"/>
      <c r="M2420" s="76"/>
      <c r="N2420" s="76"/>
    </row>
    <row r="2421">
      <c r="A2421" s="78"/>
      <c r="B2421" s="78"/>
      <c r="C2421" s="78"/>
      <c r="D2421" s="78"/>
      <c r="E2421" s="78"/>
      <c r="F2421" s="78"/>
      <c r="G2421" s="78"/>
      <c r="H2421" s="78"/>
      <c r="I2421" s="78"/>
      <c r="J2421" s="78"/>
      <c r="K2421" s="78"/>
      <c r="L2421" s="78"/>
      <c r="M2421" s="76"/>
      <c r="N2421" s="76"/>
    </row>
    <row r="2422">
      <c r="A2422" s="78"/>
      <c r="B2422" s="78"/>
      <c r="C2422" s="78"/>
      <c r="D2422" s="78"/>
      <c r="E2422" s="78"/>
      <c r="F2422" s="78"/>
      <c r="G2422" s="78"/>
      <c r="H2422" s="78"/>
      <c r="I2422" s="78"/>
      <c r="J2422" s="78"/>
      <c r="K2422" s="78"/>
      <c r="L2422" s="78"/>
      <c r="M2422" s="76"/>
      <c r="N2422" s="76"/>
    </row>
    <row r="2423">
      <c r="A2423" s="78"/>
      <c r="B2423" s="78"/>
      <c r="C2423" s="78"/>
      <c r="D2423" s="78"/>
      <c r="E2423" s="78"/>
      <c r="F2423" s="78"/>
      <c r="G2423" s="78"/>
      <c r="H2423" s="78"/>
      <c r="I2423" s="78"/>
      <c r="J2423" s="78"/>
      <c r="K2423" s="78"/>
      <c r="L2423" s="78"/>
      <c r="M2423" s="76"/>
      <c r="N2423" s="76"/>
    </row>
    <row r="2424">
      <c r="A2424" s="78"/>
      <c r="B2424" s="78"/>
      <c r="C2424" s="78"/>
      <c r="D2424" s="78"/>
      <c r="E2424" s="78"/>
      <c r="F2424" s="78"/>
      <c r="G2424" s="78"/>
      <c r="H2424" s="78"/>
      <c r="I2424" s="78"/>
      <c r="J2424" s="78"/>
      <c r="K2424" s="78"/>
      <c r="L2424" s="78"/>
      <c r="M2424" s="76"/>
      <c r="N2424" s="76"/>
    </row>
    <row r="2425">
      <c r="A2425" s="78"/>
      <c r="B2425" s="78"/>
      <c r="C2425" s="78"/>
      <c r="D2425" s="78"/>
      <c r="E2425" s="78"/>
      <c r="F2425" s="78"/>
      <c r="G2425" s="78"/>
      <c r="H2425" s="78"/>
      <c r="I2425" s="78"/>
      <c r="J2425" s="78"/>
      <c r="K2425" s="78"/>
      <c r="L2425" s="78"/>
      <c r="M2425" s="76"/>
      <c r="N2425" s="76"/>
    </row>
    <row r="2426">
      <c r="A2426" s="78"/>
      <c r="B2426" s="78"/>
      <c r="C2426" s="78"/>
      <c r="D2426" s="78"/>
      <c r="E2426" s="78"/>
      <c r="F2426" s="78"/>
      <c r="G2426" s="78"/>
      <c r="H2426" s="78"/>
      <c r="I2426" s="78"/>
      <c r="J2426" s="78"/>
      <c r="K2426" s="78"/>
      <c r="L2426" s="78"/>
      <c r="M2426" s="76"/>
      <c r="N2426" s="76"/>
    </row>
    <row r="2427">
      <c r="A2427" s="78"/>
      <c r="B2427" s="78"/>
      <c r="C2427" s="78"/>
      <c r="D2427" s="78"/>
      <c r="E2427" s="78"/>
      <c r="F2427" s="78"/>
      <c r="G2427" s="78"/>
      <c r="H2427" s="78"/>
      <c r="I2427" s="78"/>
      <c r="J2427" s="78"/>
      <c r="K2427" s="78"/>
      <c r="L2427" s="78"/>
      <c r="M2427" s="76"/>
      <c r="N2427" s="76"/>
    </row>
    <row r="2428">
      <c r="A2428" s="78"/>
      <c r="B2428" s="78"/>
      <c r="C2428" s="78"/>
      <c r="D2428" s="78"/>
      <c r="E2428" s="78"/>
      <c r="F2428" s="78"/>
      <c r="G2428" s="78"/>
      <c r="H2428" s="78"/>
      <c r="I2428" s="78"/>
      <c r="J2428" s="78"/>
      <c r="K2428" s="78"/>
      <c r="L2428" s="78"/>
      <c r="M2428" s="76"/>
      <c r="N2428" s="76"/>
    </row>
    <row r="2429">
      <c r="A2429" s="78"/>
      <c r="B2429" s="78"/>
      <c r="C2429" s="78"/>
      <c r="D2429" s="78"/>
      <c r="E2429" s="78"/>
      <c r="F2429" s="78"/>
      <c r="G2429" s="78"/>
      <c r="H2429" s="78"/>
      <c r="I2429" s="78"/>
      <c r="J2429" s="78"/>
      <c r="K2429" s="78"/>
      <c r="L2429" s="78"/>
      <c r="M2429" s="76"/>
      <c r="N2429" s="76"/>
    </row>
    <row r="2430">
      <c r="A2430" s="78"/>
      <c r="B2430" s="78"/>
      <c r="C2430" s="78"/>
      <c r="D2430" s="78"/>
      <c r="E2430" s="78"/>
      <c r="F2430" s="78"/>
      <c r="G2430" s="78"/>
      <c r="H2430" s="78"/>
      <c r="I2430" s="78"/>
      <c r="J2430" s="78"/>
      <c r="K2430" s="78"/>
      <c r="L2430" s="78"/>
      <c r="M2430" s="76"/>
      <c r="N2430" s="76"/>
    </row>
    <row r="2431">
      <c r="A2431" s="78"/>
      <c r="B2431" s="78"/>
      <c r="C2431" s="78"/>
      <c r="D2431" s="78"/>
      <c r="E2431" s="78"/>
      <c r="F2431" s="78"/>
      <c r="G2431" s="78"/>
      <c r="H2431" s="78"/>
      <c r="I2431" s="78"/>
      <c r="J2431" s="78"/>
      <c r="K2431" s="78"/>
      <c r="L2431" s="78"/>
      <c r="M2431" s="76"/>
      <c r="N2431" s="76"/>
    </row>
    <row r="2432">
      <c r="A2432" s="78"/>
      <c r="B2432" s="78"/>
      <c r="C2432" s="78"/>
      <c r="D2432" s="78"/>
      <c r="E2432" s="78"/>
      <c r="F2432" s="78"/>
      <c r="G2432" s="78"/>
      <c r="H2432" s="78"/>
      <c r="I2432" s="78"/>
      <c r="J2432" s="78"/>
      <c r="K2432" s="78"/>
      <c r="L2432" s="78"/>
      <c r="M2432" s="76"/>
      <c r="N2432" s="76"/>
    </row>
    <row r="2433">
      <c r="A2433" s="78"/>
      <c r="B2433" s="78"/>
      <c r="C2433" s="78"/>
      <c r="D2433" s="78"/>
      <c r="E2433" s="78"/>
      <c r="F2433" s="78"/>
      <c r="G2433" s="78"/>
      <c r="H2433" s="78"/>
      <c r="I2433" s="78"/>
      <c r="J2433" s="78"/>
      <c r="K2433" s="78"/>
      <c r="L2433" s="78"/>
      <c r="M2433" s="76"/>
      <c r="N2433" s="76"/>
    </row>
    <row r="2434">
      <c r="A2434" s="78"/>
      <c r="B2434" s="78"/>
      <c r="C2434" s="78"/>
      <c r="D2434" s="78"/>
      <c r="E2434" s="78"/>
      <c r="F2434" s="78"/>
      <c r="G2434" s="78"/>
      <c r="H2434" s="78"/>
      <c r="I2434" s="78"/>
      <c r="J2434" s="78"/>
      <c r="K2434" s="78"/>
      <c r="L2434" s="78"/>
      <c r="M2434" s="76"/>
      <c r="N2434" s="76"/>
    </row>
    <row r="2435">
      <c r="A2435" s="78"/>
      <c r="B2435" s="78"/>
      <c r="C2435" s="78"/>
      <c r="D2435" s="78"/>
      <c r="E2435" s="78"/>
      <c r="F2435" s="78"/>
      <c r="G2435" s="78"/>
      <c r="H2435" s="78"/>
      <c r="I2435" s="78"/>
      <c r="J2435" s="78"/>
      <c r="K2435" s="78"/>
      <c r="L2435" s="78"/>
      <c r="M2435" s="76"/>
      <c r="N2435" s="76"/>
    </row>
    <row r="2436">
      <c r="A2436" s="78"/>
      <c r="B2436" s="78"/>
      <c r="C2436" s="78"/>
      <c r="D2436" s="78"/>
      <c r="E2436" s="78"/>
      <c r="F2436" s="78"/>
      <c r="G2436" s="78"/>
      <c r="H2436" s="78"/>
      <c r="I2436" s="78"/>
      <c r="J2436" s="78"/>
      <c r="K2436" s="78"/>
      <c r="L2436" s="78"/>
      <c r="M2436" s="76"/>
      <c r="N2436" s="76"/>
    </row>
    <row r="2437">
      <c r="A2437" s="78"/>
      <c r="B2437" s="78"/>
      <c r="C2437" s="78"/>
      <c r="D2437" s="78"/>
      <c r="E2437" s="78"/>
      <c r="F2437" s="78"/>
      <c r="G2437" s="78"/>
      <c r="H2437" s="78"/>
      <c r="I2437" s="78"/>
      <c r="J2437" s="78"/>
      <c r="K2437" s="78"/>
      <c r="L2437" s="78"/>
      <c r="M2437" s="76"/>
      <c r="N2437" s="76"/>
    </row>
    <row r="2438">
      <c r="A2438" s="78"/>
      <c r="B2438" s="78"/>
      <c r="C2438" s="78"/>
      <c r="D2438" s="78"/>
      <c r="E2438" s="78"/>
      <c r="F2438" s="78"/>
      <c r="G2438" s="78"/>
      <c r="H2438" s="78"/>
      <c r="I2438" s="78"/>
      <c r="J2438" s="78"/>
      <c r="K2438" s="78"/>
      <c r="L2438" s="78"/>
      <c r="M2438" s="76"/>
      <c r="N2438" s="76"/>
    </row>
    <row r="2439">
      <c r="A2439" s="78"/>
      <c r="B2439" s="78"/>
      <c r="C2439" s="78"/>
      <c r="D2439" s="78"/>
      <c r="E2439" s="78"/>
      <c r="F2439" s="78"/>
      <c r="G2439" s="78"/>
      <c r="H2439" s="78"/>
      <c r="I2439" s="78"/>
      <c r="J2439" s="78"/>
      <c r="K2439" s="78"/>
      <c r="L2439" s="78"/>
      <c r="M2439" s="76"/>
      <c r="N2439" s="76"/>
    </row>
    <row r="2440">
      <c r="A2440" s="78"/>
      <c r="B2440" s="78"/>
      <c r="C2440" s="78"/>
      <c r="D2440" s="78"/>
      <c r="E2440" s="78"/>
      <c r="F2440" s="78"/>
      <c r="G2440" s="78"/>
      <c r="H2440" s="78"/>
      <c r="I2440" s="78"/>
      <c r="J2440" s="78"/>
      <c r="K2440" s="78"/>
      <c r="L2440" s="78"/>
      <c r="M2440" s="76"/>
      <c r="N2440" s="76"/>
    </row>
    <row r="2441">
      <c r="A2441" s="78"/>
      <c r="B2441" s="78"/>
      <c r="C2441" s="78"/>
      <c r="D2441" s="78"/>
      <c r="E2441" s="78"/>
      <c r="F2441" s="78"/>
      <c r="G2441" s="78"/>
      <c r="H2441" s="78"/>
      <c r="I2441" s="78"/>
      <c r="J2441" s="78"/>
      <c r="K2441" s="78"/>
      <c r="L2441" s="78"/>
      <c r="M2441" s="76"/>
      <c r="N2441" s="76"/>
    </row>
    <row r="2442">
      <c r="A2442" s="78"/>
      <c r="B2442" s="78"/>
      <c r="C2442" s="78"/>
      <c r="D2442" s="78"/>
      <c r="E2442" s="78"/>
      <c r="F2442" s="78"/>
      <c r="G2442" s="78"/>
      <c r="H2442" s="78"/>
      <c r="I2442" s="78"/>
      <c r="J2442" s="78"/>
      <c r="K2442" s="78"/>
      <c r="L2442" s="78"/>
      <c r="M2442" s="76"/>
      <c r="N2442" s="76"/>
    </row>
    <row r="2443">
      <c r="A2443" s="78"/>
      <c r="B2443" s="78"/>
      <c r="C2443" s="78"/>
      <c r="D2443" s="78"/>
      <c r="E2443" s="78"/>
      <c r="F2443" s="78"/>
      <c r="G2443" s="78"/>
      <c r="H2443" s="78"/>
      <c r="I2443" s="78"/>
      <c r="J2443" s="78"/>
      <c r="K2443" s="78"/>
      <c r="L2443" s="78"/>
      <c r="M2443" s="76"/>
      <c r="N2443" s="76"/>
    </row>
    <row r="2444">
      <c r="A2444" s="78"/>
      <c r="B2444" s="78"/>
      <c r="C2444" s="78"/>
      <c r="D2444" s="78"/>
      <c r="E2444" s="78"/>
      <c r="F2444" s="78"/>
      <c r="G2444" s="78"/>
      <c r="H2444" s="78"/>
      <c r="I2444" s="78"/>
      <c r="J2444" s="78"/>
      <c r="K2444" s="78"/>
      <c r="L2444" s="78"/>
      <c r="M2444" s="76"/>
      <c r="N2444" s="76"/>
    </row>
    <row r="2445">
      <c r="A2445" s="78"/>
      <c r="B2445" s="78"/>
      <c r="C2445" s="78"/>
      <c r="D2445" s="78"/>
      <c r="E2445" s="78"/>
      <c r="F2445" s="78"/>
      <c r="G2445" s="78"/>
      <c r="H2445" s="78"/>
      <c r="I2445" s="78"/>
      <c r="J2445" s="78"/>
      <c r="K2445" s="78"/>
      <c r="L2445" s="78"/>
      <c r="M2445" s="76"/>
      <c r="N2445" s="76"/>
    </row>
    <row r="2446">
      <c r="A2446" s="78"/>
      <c r="B2446" s="78"/>
      <c r="C2446" s="78"/>
      <c r="D2446" s="78"/>
      <c r="E2446" s="78"/>
      <c r="F2446" s="78"/>
      <c r="G2446" s="78"/>
      <c r="H2446" s="78"/>
      <c r="I2446" s="78"/>
      <c r="J2446" s="78"/>
      <c r="K2446" s="78"/>
      <c r="L2446" s="78"/>
      <c r="M2446" s="76"/>
      <c r="N2446" s="76"/>
    </row>
    <row r="2447">
      <c r="A2447" s="78"/>
      <c r="B2447" s="78"/>
      <c r="C2447" s="78"/>
      <c r="D2447" s="78"/>
      <c r="E2447" s="78"/>
      <c r="F2447" s="78"/>
      <c r="G2447" s="78"/>
      <c r="H2447" s="78"/>
      <c r="I2447" s="78"/>
      <c r="J2447" s="78"/>
      <c r="K2447" s="78"/>
      <c r="L2447" s="78"/>
      <c r="M2447" s="76"/>
      <c r="N2447" s="76"/>
    </row>
    <row r="2448">
      <c r="A2448" s="78"/>
      <c r="B2448" s="78"/>
      <c r="C2448" s="78"/>
      <c r="D2448" s="78"/>
      <c r="E2448" s="78"/>
      <c r="F2448" s="78"/>
      <c r="G2448" s="78"/>
      <c r="H2448" s="78"/>
      <c r="I2448" s="78"/>
      <c r="J2448" s="78"/>
      <c r="K2448" s="78"/>
      <c r="L2448" s="78"/>
      <c r="M2448" s="76"/>
      <c r="N2448" s="76"/>
    </row>
    <row r="2449">
      <c r="A2449" s="78"/>
      <c r="B2449" s="78"/>
      <c r="C2449" s="78"/>
      <c r="D2449" s="78"/>
      <c r="E2449" s="78"/>
      <c r="F2449" s="78"/>
      <c r="G2449" s="78"/>
      <c r="H2449" s="78"/>
      <c r="I2449" s="78"/>
      <c r="J2449" s="78"/>
      <c r="K2449" s="78"/>
      <c r="L2449" s="78"/>
      <c r="M2449" s="76"/>
      <c r="N2449" s="76"/>
    </row>
    <row r="2450">
      <c r="A2450" s="78"/>
      <c r="B2450" s="78"/>
      <c r="C2450" s="78"/>
      <c r="D2450" s="78"/>
      <c r="E2450" s="78"/>
      <c r="F2450" s="78"/>
      <c r="G2450" s="78"/>
      <c r="H2450" s="78"/>
      <c r="I2450" s="78"/>
      <c r="J2450" s="78"/>
      <c r="K2450" s="78"/>
      <c r="L2450" s="78"/>
      <c r="M2450" s="76"/>
      <c r="N2450" s="76"/>
    </row>
    <row r="2451">
      <c r="A2451" s="78"/>
      <c r="B2451" s="78"/>
      <c r="C2451" s="78"/>
      <c r="D2451" s="78"/>
      <c r="E2451" s="78"/>
      <c r="F2451" s="78"/>
      <c r="G2451" s="78"/>
      <c r="H2451" s="78"/>
      <c r="I2451" s="78"/>
      <c r="J2451" s="78"/>
      <c r="K2451" s="78"/>
      <c r="L2451" s="78"/>
      <c r="M2451" s="76"/>
      <c r="N2451" s="76"/>
    </row>
    <row r="2452">
      <c r="A2452" s="78"/>
      <c r="B2452" s="78"/>
      <c r="C2452" s="78"/>
      <c r="D2452" s="78"/>
      <c r="E2452" s="78"/>
      <c r="F2452" s="78"/>
      <c r="G2452" s="78"/>
      <c r="H2452" s="78"/>
      <c r="I2452" s="78"/>
      <c r="J2452" s="78"/>
      <c r="K2452" s="78"/>
      <c r="L2452" s="78"/>
      <c r="M2452" s="76"/>
      <c r="N2452" s="76"/>
    </row>
    <row r="2453">
      <c r="A2453" s="78"/>
      <c r="B2453" s="78"/>
      <c r="C2453" s="78"/>
      <c r="D2453" s="78"/>
      <c r="E2453" s="78"/>
      <c r="F2453" s="78"/>
      <c r="G2453" s="78"/>
      <c r="H2453" s="78"/>
      <c r="I2453" s="78"/>
      <c r="J2453" s="78"/>
      <c r="K2453" s="78"/>
      <c r="L2453" s="78"/>
      <c r="M2453" s="76"/>
      <c r="N2453" s="76"/>
    </row>
    <row r="2454">
      <c r="A2454" s="78"/>
      <c r="B2454" s="78"/>
      <c r="C2454" s="78"/>
      <c r="D2454" s="78"/>
      <c r="E2454" s="78"/>
      <c r="F2454" s="78"/>
      <c r="G2454" s="78"/>
      <c r="H2454" s="78"/>
      <c r="I2454" s="78"/>
      <c r="J2454" s="78"/>
      <c r="K2454" s="78"/>
      <c r="L2454" s="78"/>
      <c r="M2454" s="76"/>
      <c r="N2454" s="76"/>
    </row>
    <row r="2455">
      <c r="A2455" s="78"/>
      <c r="B2455" s="78"/>
      <c r="C2455" s="78"/>
      <c r="D2455" s="78"/>
      <c r="E2455" s="78"/>
      <c r="F2455" s="78"/>
      <c r="G2455" s="78"/>
      <c r="H2455" s="78"/>
      <c r="I2455" s="78"/>
      <c r="J2455" s="78"/>
      <c r="K2455" s="78"/>
      <c r="L2455" s="78"/>
      <c r="M2455" s="76"/>
      <c r="N2455" s="76"/>
    </row>
    <row r="2456">
      <c r="A2456" s="78"/>
      <c r="B2456" s="78"/>
      <c r="C2456" s="78"/>
      <c r="D2456" s="78"/>
      <c r="E2456" s="78"/>
      <c r="F2456" s="78"/>
      <c r="G2456" s="78"/>
      <c r="H2456" s="78"/>
      <c r="I2456" s="78"/>
      <c r="J2456" s="78"/>
      <c r="K2456" s="78"/>
      <c r="L2456" s="78"/>
      <c r="M2456" s="76"/>
      <c r="N2456" s="76"/>
    </row>
    <row r="2457">
      <c r="A2457" s="78"/>
      <c r="B2457" s="78"/>
      <c r="C2457" s="78"/>
      <c r="D2457" s="78"/>
      <c r="E2457" s="78"/>
      <c r="F2457" s="78"/>
      <c r="G2457" s="78"/>
      <c r="H2457" s="78"/>
      <c r="I2457" s="78"/>
      <c r="J2457" s="78"/>
      <c r="K2457" s="78"/>
      <c r="L2457" s="78"/>
      <c r="M2457" s="76"/>
      <c r="N2457" s="76"/>
    </row>
    <row r="2458">
      <c r="A2458" s="78"/>
      <c r="B2458" s="78"/>
      <c r="C2458" s="78"/>
      <c r="D2458" s="78"/>
      <c r="E2458" s="78"/>
      <c r="F2458" s="78"/>
      <c r="G2458" s="78"/>
      <c r="H2458" s="78"/>
      <c r="I2458" s="78"/>
      <c r="J2458" s="78"/>
      <c r="K2458" s="78"/>
      <c r="L2458" s="78"/>
      <c r="M2458" s="76"/>
      <c r="N2458" s="76"/>
    </row>
    <row r="2459">
      <c r="A2459" s="78"/>
      <c r="B2459" s="78"/>
      <c r="C2459" s="78"/>
      <c r="D2459" s="78"/>
      <c r="E2459" s="78"/>
      <c r="F2459" s="78"/>
      <c r="G2459" s="78"/>
      <c r="H2459" s="78"/>
      <c r="I2459" s="78"/>
      <c r="J2459" s="78"/>
      <c r="K2459" s="78"/>
      <c r="L2459" s="78"/>
      <c r="M2459" s="76"/>
      <c r="N2459" s="76"/>
    </row>
    <row r="2460">
      <c r="A2460" s="78"/>
      <c r="B2460" s="78"/>
      <c r="C2460" s="78"/>
      <c r="D2460" s="78"/>
      <c r="E2460" s="78"/>
      <c r="F2460" s="78"/>
      <c r="G2460" s="78"/>
      <c r="H2460" s="78"/>
      <c r="I2460" s="78"/>
      <c r="J2460" s="78"/>
      <c r="K2460" s="78"/>
      <c r="L2460" s="78"/>
      <c r="M2460" s="76"/>
      <c r="N2460" s="76"/>
    </row>
    <row r="2461">
      <c r="A2461" s="78"/>
      <c r="B2461" s="78"/>
      <c r="C2461" s="78"/>
      <c r="D2461" s="78"/>
      <c r="E2461" s="78"/>
      <c r="F2461" s="78"/>
      <c r="G2461" s="78"/>
      <c r="H2461" s="78"/>
      <c r="I2461" s="78"/>
      <c r="J2461" s="78"/>
      <c r="K2461" s="78"/>
      <c r="L2461" s="78"/>
      <c r="M2461" s="76"/>
      <c r="N2461" s="76"/>
    </row>
    <row r="2462">
      <c r="A2462" s="78"/>
      <c r="B2462" s="78"/>
      <c r="C2462" s="78"/>
      <c r="D2462" s="78"/>
      <c r="E2462" s="78"/>
      <c r="F2462" s="78"/>
      <c r="G2462" s="78"/>
      <c r="H2462" s="78"/>
      <c r="I2462" s="78"/>
      <c r="J2462" s="78"/>
      <c r="K2462" s="78"/>
      <c r="L2462" s="78"/>
      <c r="M2462" s="76"/>
      <c r="N2462" s="76"/>
    </row>
    <row r="2463">
      <c r="A2463" s="78"/>
      <c r="B2463" s="78"/>
      <c r="C2463" s="78"/>
      <c r="D2463" s="78"/>
      <c r="E2463" s="78"/>
      <c r="F2463" s="78"/>
      <c r="G2463" s="78"/>
      <c r="H2463" s="78"/>
      <c r="I2463" s="78"/>
      <c r="J2463" s="78"/>
      <c r="K2463" s="78"/>
      <c r="L2463" s="78"/>
      <c r="M2463" s="76"/>
      <c r="N2463" s="76"/>
    </row>
    <row r="2464">
      <c r="A2464" s="78"/>
      <c r="B2464" s="78"/>
      <c r="C2464" s="78"/>
      <c r="D2464" s="78"/>
      <c r="E2464" s="78"/>
      <c r="F2464" s="78"/>
      <c r="G2464" s="78"/>
      <c r="H2464" s="78"/>
      <c r="I2464" s="78"/>
      <c r="J2464" s="78"/>
      <c r="K2464" s="78"/>
      <c r="L2464" s="78"/>
      <c r="M2464" s="76"/>
      <c r="N2464" s="76"/>
    </row>
    <row r="2465">
      <c r="A2465" s="78"/>
      <c r="B2465" s="78"/>
      <c r="C2465" s="78"/>
      <c r="D2465" s="78"/>
      <c r="E2465" s="78"/>
      <c r="F2465" s="78"/>
      <c r="G2465" s="78"/>
      <c r="H2465" s="78"/>
      <c r="I2465" s="78"/>
      <c r="J2465" s="78"/>
      <c r="K2465" s="78"/>
      <c r="L2465" s="78"/>
      <c r="M2465" s="76"/>
      <c r="N2465" s="76"/>
    </row>
    <row r="2466">
      <c r="A2466" s="78"/>
      <c r="B2466" s="78"/>
      <c r="C2466" s="78"/>
      <c r="D2466" s="78"/>
      <c r="E2466" s="78"/>
      <c r="F2466" s="78"/>
      <c r="G2466" s="78"/>
      <c r="H2466" s="78"/>
      <c r="I2466" s="78"/>
      <c r="J2466" s="78"/>
      <c r="K2466" s="78"/>
      <c r="L2466" s="78"/>
      <c r="M2466" s="76"/>
      <c r="N2466" s="76"/>
    </row>
    <row r="2467">
      <c r="A2467" s="78"/>
      <c r="B2467" s="78"/>
      <c r="C2467" s="78"/>
      <c r="D2467" s="78"/>
      <c r="E2467" s="78"/>
      <c r="F2467" s="78"/>
      <c r="G2467" s="78"/>
      <c r="H2467" s="78"/>
      <c r="I2467" s="78"/>
      <c r="J2467" s="78"/>
      <c r="K2467" s="78"/>
      <c r="L2467" s="78"/>
      <c r="M2467" s="76"/>
      <c r="N2467" s="76"/>
    </row>
    <row r="2468">
      <c r="A2468" s="78"/>
      <c r="B2468" s="78"/>
      <c r="C2468" s="78"/>
      <c r="D2468" s="78"/>
      <c r="E2468" s="78"/>
      <c r="F2468" s="78"/>
      <c r="G2468" s="78"/>
      <c r="H2468" s="78"/>
      <c r="I2468" s="78"/>
      <c r="J2468" s="78"/>
      <c r="K2468" s="78"/>
      <c r="L2468" s="78"/>
      <c r="M2468" s="76"/>
      <c r="N2468" s="76"/>
    </row>
    <row r="2469">
      <c r="A2469" s="78"/>
      <c r="B2469" s="78"/>
      <c r="C2469" s="78"/>
      <c r="D2469" s="78"/>
      <c r="E2469" s="78"/>
      <c r="F2469" s="78"/>
      <c r="G2469" s="78"/>
      <c r="H2469" s="78"/>
      <c r="I2469" s="78"/>
      <c r="J2469" s="78"/>
      <c r="K2469" s="78"/>
      <c r="L2469" s="78"/>
      <c r="M2469" s="76"/>
      <c r="N2469" s="76"/>
    </row>
    <row r="2470">
      <c r="A2470" s="78"/>
      <c r="B2470" s="78"/>
      <c r="C2470" s="78"/>
      <c r="D2470" s="78"/>
      <c r="E2470" s="78"/>
      <c r="F2470" s="78"/>
      <c r="G2470" s="78"/>
      <c r="H2470" s="78"/>
      <c r="I2470" s="78"/>
      <c r="J2470" s="78"/>
      <c r="K2470" s="78"/>
      <c r="L2470" s="78"/>
      <c r="M2470" s="76"/>
      <c r="N2470" s="76"/>
    </row>
    <row r="2471">
      <c r="A2471" s="78"/>
      <c r="B2471" s="78"/>
      <c r="C2471" s="78"/>
      <c r="D2471" s="78"/>
      <c r="E2471" s="78"/>
      <c r="F2471" s="78"/>
      <c r="G2471" s="78"/>
      <c r="H2471" s="78"/>
      <c r="I2471" s="78"/>
      <c r="J2471" s="78"/>
      <c r="K2471" s="78"/>
      <c r="L2471" s="78"/>
      <c r="M2471" s="76"/>
      <c r="N2471" s="76"/>
    </row>
    <row r="2472">
      <c r="A2472" s="78"/>
      <c r="B2472" s="78"/>
      <c r="C2472" s="78"/>
      <c r="D2472" s="78"/>
      <c r="E2472" s="78"/>
      <c r="F2472" s="78"/>
      <c r="G2472" s="78"/>
      <c r="H2472" s="78"/>
      <c r="I2472" s="78"/>
      <c r="J2472" s="78"/>
      <c r="K2472" s="78"/>
      <c r="L2472" s="78"/>
      <c r="M2472" s="76"/>
      <c r="N2472" s="76"/>
    </row>
    <row r="2473">
      <c r="A2473" s="78"/>
      <c r="B2473" s="78"/>
      <c r="C2473" s="78"/>
      <c r="D2473" s="78"/>
      <c r="E2473" s="78"/>
      <c r="F2473" s="78"/>
      <c r="G2473" s="78"/>
      <c r="H2473" s="78"/>
      <c r="I2473" s="78"/>
      <c r="J2473" s="78"/>
      <c r="K2473" s="78"/>
      <c r="L2473" s="78"/>
      <c r="M2473" s="76"/>
      <c r="N2473" s="76"/>
    </row>
    <row r="2474">
      <c r="A2474" s="78"/>
      <c r="B2474" s="78"/>
      <c r="C2474" s="78"/>
      <c r="D2474" s="78"/>
      <c r="E2474" s="78"/>
      <c r="F2474" s="78"/>
      <c r="G2474" s="78"/>
      <c r="H2474" s="78"/>
      <c r="I2474" s="78"/>
      <c r="J2474" s="78"/>
      <c r="K2474" s="78"/>
      <c r="L2474" s="78"/>
      <c r="M2474" s="76"/>
      <c r="N2474" s="76"/>
    </row>
    <row r="2475">
      <c r="A2475" s="78"/>
      <c r="B2475" s="78"/>
      <c r="C2475" s="78"/>
      <c r="D2475" s="78"/>
      <c r="E2475" s="78"/>
      <c r="F2475" s="78"/>
      <c r="G2475" s="78"/>
      <c r="H2475" s="78"/>
      <c r="I2475" s="78"/>
      <c r="J2475" s="78"/>
      <c r="K2475" s="78"/>
      <c r="L2475" s="78"/>
      <c r="M2475" s="76"/>
      <c r="N2475" s="76"/>
    </row>
    <row r="2476">
      <c r="A2476" s="78"/>
      <c r="B2476" s="78"/>
      <c r="C2476" s="78"/>
      <c r="D2476" s="78"/>
      <c r="E2476" s="78"/>
      <c r="F2476" s="78"/>
      <c r="G2476" s="78"/>
      <c r="H2476" s="78"/>
      <c r="I2476" s="78"/>
      <c r="J2476" s="78"/>
      <c r="K2476" s="78"/>
      <c r="L2476" s="78"/>
      <c r="M2476" s="76"/>
      <c r="N2476" s="76"/>
    </row>
    <row r="2477">
      <c r="A2477" s="78"/>
      <c r="B2477" s="78"/>
      <c r="C2477" s="78"/>
      <c r="D2477" s="78"/>
      <c r="E2477" s="78"/>
      <c r="F2477" s="78"/>
      <c r="G2477" s="78"/>
      <c r="H2477" s="78"/>
      <c r="I2477" s="78"/>
      <c r="J2477" s="78"/>
      <c r="K2477" s="78"/>
      <c r="L2477" s="78"/>
      <c r="M2477" s="76"/>
      <c r="N2477" s="76"/>
    </row>
    <row r="2478">
      <c r="A2478" s="78"/>
      <c r="B2478" s="78"/>
      <c r="C2478" s="78"/>
      <c r="D2478" s="78"/>
      <c r="E2478" s="78"/>
      <c r="F2478" s="78"/>
      <c r="G2478" s="78"/>
      <c r="H2478" s="78"/>
      <c r="I2478" s="78"/>
      <c r="J2478" s="78"/>
      <c r="K2478" s="78"/>
      <c r="L2478" s="78"/>
      <c r="M2478" s="76"/>
      <c r="N2478" s="76"/>
    </row>
    <row r="2479">
      <c r="A2479" s="78"/>
      <c r="B2479" s="78"/>
      <c r="C2479" s="78"/>
      <c r="D2479" s="78"/>
      <c r="E2479" s="78"/>
      <c r="F2479" s="78"/>
      <c r="G2479" s="78"/>
      <c r="H2479" s="78"/>
      <c r="I2479" s="78"/>
      <c r="J2479" s="78"/>
      <c r="K2479" s="78"/>
      <c r="L2479" s="78"/>
      <c r="M2479" s="76"/>
      <c r="N2479" s="76"/>
    </row>
    <row r="2480">
      <c r="A2480" s="78"/>
      <c r="B2480" s="78"/>
      <c r="C2480" s="78"/>
      <c r="D2480" s="78"/>
      <c r="E2480" s="78"/>
      <c r="F2480" s="78"/>
      <c r="G2480" s="78"/>
      <c r="H2480" s="78"/>
      <c r="I2480" s="78"/>
      <c r="J2480" s="78"/>
      <c r="K2480" s="78"/>
      <c r="L2480" s="78"/>
      <c r="M2480" s="76"/>
      <c r="N2480" s="76"/>
    </row>
    <row r="2481">
      <c r="A2481" s="78"/>
      <c r="B2481" s="78"/>
      <c r="C2481" s="78"/>
      <c r="D2481" s="78"/>
      <c r="E2481" s="78"/>
      <c r="F2481" s="78"/>
      <c r="G2481" s="78"/>
      <c r="H2481" s="78"/>
      <c r="I2481" s="78"/>
      <c r="J2481" s="78"/>
      <c r="K2481" s="78"/>
      <c r="L2481" s="78"/>
      <c r="M2481" s="76"/>
      <c r="N2481" s="76"/>
    </row>
    <row r="2482">
      <c r="A2482" s="78"/>
      <c r="B2482" s="78"/>
      <c r="C2482" s="78"/>
      <c r="D2482" s="78"/>
      <c r="E2482" s="78"/>
      <c r="F2482" s="78"/>
      <c r="G2482" s="78"/>
      <c r="H2482" s="78"/>
      <c r="I2482" s="78"/>
      <c r="J2482" s="78"/>
      <c r="K2482" s="78"/>
      <c r="L2482" s="78"/>
      <c r="M2482" s="76"/>
      <c r="N2482" s="76"/>
    </row>
    <row r="2483">
      <c r="A2483" s="78"/>
      <c r="B2483" s="78"/>
      <c r="C2483" s="78"/>
      <c r="D2483" s="78"/>
      <c r="E2483" s="78"/>
      <c r="F2483" s="78"/>
      <c r="G2483" s="78"/>
      <c r="H2483" s="78"/>
      <c r="I2483" s="78"/>
      <c r="J2483" s="78"/>
      <c r="K2483" s="78"/>
      <c r="L2483" s="78"/>
      <c r="M2483" s="76"/>
      <c r="N2483" s="76"/>
    </row>
    <row r="2484">
      <c r="A2484" s="78"/>
      <c r="B2484" s="78"/>
      <c r="C2484" s="78"/>
      <c r="D2484" s="78"/>
      <c r="E2484" s="78"/>
      <c r="F2484" s="78"/>
      <c r="G2484" s="78"/>
      <c r="H2484" s="78"/>
      <c r="I2484" s="78"/>
      <c r="J2484" s="78"/>
      <c r="K2484" s="78"/>
      <c r="L2484" s="78"/>
      <c r="M2484" s="76"/>
      <c r="N2484" s="76"/>
    </row>
    <row r="2485">
      <c r="A2485" s="78"/>
      <c r="B2485" s="78"/>
      <c r="C2485" s="78"/>
      <c r="D2485" s="78"/>
      <c r="E2485" s="78"/>
      <c r="F2485" s="78"/>
      <c r="G2485" s="78"/>
      <c r="H2485" s="78"/>
      <c r="I2485" s="78"/>
      <c r="J2485" s="78"/>
      <c r="K2485" s="78"/>
      <c r="L2485" s="78"/>
      <c r="M2485" s="76"/>
      <c r="N2485" s="76"/>
    </row>
    <row r="2486">
      <c r="A2486" s="78"/>
      <c r="B2486" s="78"/>
      <c r="C2486" s="78"/>
      <c r="D2486" s="78"/>
      <c r="E2486" s="78"/>
      <c r="F2486" s="78"/>
      <c r="G2486" s="78"/>
      <c r="H2486" s="78"/>
      <c r="I2486" s="78"/>
      <c r="J2486" s="78"/>
      <c r="K2486" s="78"/>
      <c r="L2486" s="78"/>
      <c r="M2486" s="76"/>
      <c r="N2486" s="76"/>
    </row>
    <row r="2487">
      <c r="A2487" s="78"/>
      <c r="B2487" s="78"/>
      <c r="C2487" s="78"/>
      <c r="D2487" s="78"/>
      <c r="E2487" s="78"/>
      <c r="F2487" s="78"/>
      <c r="G2487" s="78"/>
      <c r="H2487" s="78"/>
      <c r="I2487" s="78"/>
      <c r="J2487" s="78"/>
      <c r="K2487" s="78"/>
      <c r="L2487" s="78"/>
      <c r="M2487" s="76"/>
      <c r="N2487" s="76"/>
    </row>
    <row r="2488">
      <c r="A2488" s="78"/>
      <c r="B2488" s="78"/>
      <c r="C2488" s="78"/>
      <c r="D2488" s="78"/>
      <c r="E2488" s="78"/>
      <c r="F2488" s="78"/>
      <c r="G2488" s="78"/>
      <c r="H2488" s="78"/>
      <c r="I2488" s="78"/>
      <c r="J2488" s="78"/>
      <c r="K2488" s="78"/>
      <c r="L2488" s="78"/>
      <c r="M2488" s="76"/>
      <c r="N2488" s="76"/>
    </row>
    <row r="2489">
      <c r="A2489" s="78"/>
      <c r="B2489" s="78"/>
      <c r="C2489" s="78"/>
      <c r="D2489" s="78"/>
      <c r="E2489" s="78"/>
      <c r="F2489" s="78"/>
      <c r="G2489" s="78"/>
      <c r="H2489" s="78"/>
      <c r="I2489" s="78"/>
      <c r="J2489" s="78"/>
      <c r="K2489" s="78"/>
      <c r="L2489" s="78"/>
      <c r="M2489" s="76"/>
      <c r="N2489" s="76"/>
    </row>
    <row r="2490">
      <c r="A2490" s="78"/>
      <c r="B2490" s="78"/>
      <c r="C2490" s="78"/>
      <c r="D2490" s="78"/>
      <c r="E2490" s="78"/>
      <c r="F2490" s="78"/>
      <c r="G2490" s="78"/>
      <c r="H2490" s="78"/>
      <c r="I2490" s="78"/>
      <c r="J2490" s="78"/>
      <c r="K2490" s="78"/>
      <c r="L2490" s="78"/>
      <c r="M2490" s="76"/>
      <c r="N2490" s="76"/>
    </row>
    <row r="2491">
      <c r="A2491" s="78"/>
      <c r="B2491" s="78"/>
      <c r="C2491" s="78"/>
      <c r="D2491" s="78"/>
      <c r="E2491" s="78"/>
      <c r="F2491" s="78"/>
      <c r="G2491" s="78"/>
      <c r="H2491" s="78"/>
      <c r="I2491" s="78"/>
      <c r="J2491" s="78"/>
      <c r="K2491" s="78"/>
      <c r="L2491" s="78"/>
      <c r="M2491" s="76"/>
      <c r="N2491" s="76"/>
    </row>
    <row r="2492">
      <c r="A2492" s="78"/>
      <c r="B2492" s="78"/>
      <c r="C2492" s="78"/>
      <c r="D2492" s="78"/>
      <c r="E2492" s="78"/>
      <c r="F2492" s="78"/>
      <c r="G2492" s="78"/>
      <c r="H2492" s="78"/>
      <c r="I2492" s="78"/>
      <c r="J2492" s="78"/>
      <c r="K2492" s="78"/>
      <c r="L2492" s="78"/>
      <c r="M2492" s="76"/>
      <c r="N2492" s="76"/>
    </row>
    <row r="2493">
      <c r="A2493" s="78"/>
      <c r="B2493" s="78"/>
      <c r="C2493" s="78"/>
      <c r="D2493" s="78"/>
      <c r="E2493" s="78"/>
      <c r="F2493" s="78"/>
      <c r="G2493" s="78"/>
      <c r="H2493" s="78"/>
      <c r="I2493" s="78"/>
      <c r="J2493" s="78"/>
      <c r="K2493" s="78"/>
      <c r="L2493" s="78"/>
      <c r="M2493" s="76"/>
      <c r="N2493" s="76"/>
    </row>
    <row r="2494">
      <c r="A2494" s="78"/>
      <c r="B2494" s="78"/>
      <c r="C2494" s="78"/>
      <c r="D2494" s="78"/>
      <c r="E2494" s="78"/>
      <c r="F2494" s="78"/>
      <c r="G2494" s="78"/>
      <c r="H2494" s="78"/>
      <c r="I2494" s="78"/>
      <c r="J2494" s="78"/>
      <c r="K2494" s="78"/>
      <c r="L2494" s="78"/>
      <c r="M2494" s="76"/>
      <c r="N2494" s="76"/>
    </row>
    <row r="2495">
      <c r="A2495" s="78"/>
      <c r="B2495" s="78"/>
      <c r="C2495" s="78"/>
      <c r="D2495" s="78"/>
      <c r="E2495" s="78"/>
      <c r="F2495" s="78"/>
      <c r="G2495" s="78"/>
      <c r="H2495" s="78"/>
      <c r="I2495" s="78"/>
      <c r="J2495" s="78"/>
      <c r="K2495" s="78"/>
      <c r="L2495" s="78"/>
      <c r="M2495" s="76"/>
      <c r="N2495" s="76"/>
    </row>
    <row r="2496">
      <c r="A2496" s="78"/>
      <c r="B2496" s="78"/>
      <c r="C2496" s="78"/>
      <c r="D2496" s="78"/>
      <c r="E2496" s="78"/>
      <c r="F2496" s="78"/>
      <c r="G2496" s="78"/>
      <c r="H2496" s="78"/>
      <c r="I2496" s="78"/>
      <c r="J2496" s="78"/>
      <c r="K2496" s="78"/>
      <c r="L2496" s="78"/>
      <c r="M2496" s="76"/>
      <c r="N2496" s="76"/>
    </row>
    <row r="2497">
      <c r="A2497" s="78"/>
      <c r="B2497" s="78"/>
      <c r="C2497" s="78"/>
      <c r="D2497" s="78"/>
      <c r="E2497" s="78"/>
      <c r="F2497" s="78"/>
      <c r="G2497" s="78"/>
      <c r="H2497" s="78"/>
      <c r="I2497" s="78"/>
      <c r="J2497" s="78"/>
      <c r="K2497" s="78"/>
      <c r="L2497" s="78"/>
      <c r="M2497" s="76"/>
      <c r="N2497" s="76"/>
    </row>
    <row r="2498">
      <c r="A2498" s="78"/>
      <c r="B2498" s="78"/>
      <c r="C2498" s="78"/>
      <c r="D2498" s="78"/>
      <c r="E2498" s="78"/>
      <c r="F2498" s="78"/>
      <c r="G2498" s="78"/>
      <c r="H2498" s="78"/>
      <c r="I2498" s="78"/>
      <c r="J2498" s="78"/>
      <c r="K2498" s="78"/>
      <c r="L2498" s="78"/>
      <c r="M2498" s="76"/>
      <c r="N2498" s="76"/>
    </row>
    <row r="2499">
      <c r="A2499" s="78"/>
      <c r="B2499" s="78"/>
      <c r="C2499" s="78"/>
      <c r="D2499" s="78"/>
      <c r="E2499" s="78"/>
      <c r="F2499" s="78"/>
      <c r="G2499" s="78"/>
      <c r="H2499" s="78"/>
      <c r="I2499" s="78"/>
      <c r="J2499" s="78"/>
      <c r="K2499" s="78"/>
      <c r="L2499" s="78"/>
      <c r="M2499" s="76"/>
      <c r="N2499" s="76"/>
    </row>
    <row r="2500">
      <c r="A2500" s="78"/>
      <c r="B2500" s="78"/>
      <c r="C2500" s="78"/>
      <c r="D2500" s="78"/>
      <c r="E2500" s="78"/>
      <c r="F2500" s="78"/>
      <c r="G2500" s="78"/>
      <c r="H2500" s="78"/>
      <c r="I2500" s="78"/>
      <c r="J2500" s="78"/>
      <c r="K2500" s="78"/>
      <c r="L2500" s="78"/>
      <c r="M2500" s="76"/>
      <c r="N2500" s="76"/>
    </row>
    <row r="2501">
      <c r="A2501" s="78"/>
      <c r="B2501" s="78"/>
      <c r="C2501" s="78"/>
      <c r="D2501" s="78"/>
      <c r="E2501" s="78"/>
      <c r="F2501" s="78"/>
      <c r="G2501" s="78"/>
      <c r="H2501" s="78"/>
      <c r="I2501" s="78"/>
      <c r="J2501" s="78"/>
      <c r="K2501" s="78"/>
      <c r="L2501" s="78"/>
      <c r="M2501" s="76"/>
      <c r="N2501" s="76"/>
    </row>
    <row r="2502">
      <c r="A2502" s="78"/>
      <c r="B2502" s="78"/>
      <c r="C2502" s="78"/>
      <c r="D2502" s="78"/>
      <c r="E2502" s="78"/>
      <c r="F2502" s="78"/>
      <c r="G2502" s="78"/>
      <c r="H2502" s="78"/>
      <c r="I2502" s="78"/>
      <c r="J2502" s="78"/>
      <c r="K2502" s="78"/>
      <c r="L2502" s="78"/>
      <c r="M2502" s="76"/>
      <c r="N2502" s="76"/>
    </row>
    <row r="2503">
      <c r="A2503" s="78"/>
      <c r="B2503" s="78"/>
      <c r="C2503" s="78"/>
      <c r="D2503" s="78"/>
      <c r="E2503" s="78"/>
      <c r="F2503" s="78"/>
      <c r="G2503" s="78"/>
      <c r="H2503" s="78"/>
      <c r="I2503" s="78"/>
      <c r="J2503" s="78"/>
      <c r="K2503" s="78"/>
      <c r="L2503" s="78"/>
      <c r="M2503" s="76"/>
      <c r="N2503" s="76"/>
    </row>
    <row r="2504">
      <c r="A2504" s="78"/>
      <c r="B2504" s="78"/>
      <c r="C2504" s="78"/>
      <c r="D2504" s="78"/>
      <c r="E2504" s="78"/>
      <c r="F2504" s="78"/>
      <c r="G2504" s="78"/>
      <c r="H2504" s="78"/>
      <c r="I2504" s="78"/>
      <c r="J2504" s="78"/>
      <c r="K2504" s="78"/>
      <c r="L2504" s="78"/>
      <c r="M2504" s="76"/>
      <c r="N2504" s="76"/>
    </row>
    <row r="2505">
      <c r="A2505" s="78"/>
      <c r="B2505" s="78"/>
      <c r="C2505" s="78"/>
      <c r="D2505" s="78"/>
      <c r="E2505" s="78"/>
      <c r="F2505" s="78"/>
      <c r="G2505" s="78"/>
      <c r="H2505" s="78"/>
      <c r="I2505" s="78"/>
      <c r="J2505" s="78"/>
      <c r="K2505" s="78"/>
      <c r="L2505" s="78"/>
      <c r="M2505" s="76"/>
      <c r="N2505" s="76"/>
    </row>
    <row r="2506">
      <c r="A2506" s="78"/>
      <c r="B2506" s="78"/>
      <c r="C2506" s="78"/>
      <c r="D2506" s="78"/>
      <c r="E2506" s="78"/>
      <c r="F2506" s="78"/>
      <c r="G2506" s="78"/>
      <c r="H2506" s="78"/>
      <c r="I2506" s="78"/>
      <c r="J2506" s="78"/>
      <c r="K2506" s="78"/>
      <c r="L2506" s="78"/>
      <c r="M2506" s="76"/>
      <c r="N2506" s="76"/>
    </row>
    <row r="2507">
      <c r="A2507" s="78"/>
      <c r="B2507" s="78"/>
      <c r="C2507" s="78"/>
      <c r="D2507" s="78"/>
      <c r="E2507" s="78"/>
      <c r="F2507" s="78"/>
      <c r="G2507" s="78"/>
      <c r="H2507" s="78"/>
      <c r="I2507" s="78"/>
      <c r="J2507" s="78"/>
      <c r="K2507" s="78"/>
      <c r="L2507" s="78"/>
      <c r="M2507" s="76"/>
      <c r="N2507" s="76"/>
    </row>
    <row r="2508">
      <c r="A2508" s="78"/>
      <c r="B2508" s="78"/>
      <c r="C2508" s="78"/>
      <c r="D2508" s="78"/>
      <c r="E2508" s="78"/>
      <c r="F2508" s="78"/>
      <c r="G2508" s="78"/>
      <c r="H2508" s="78"/>
      <c r="I2508" s="78"/>
      <c r="J2508" s="78"/>
      <c r="K2508" s="78"/>
      <c r="L2508" s="78"/>
      <c r="M2508" s="76"/>
      <c r="N2508" s="76"/>
    </row>
    <row r="2509">
      <c r="A2509" s="78"/>
      <c r="B2509" s="78"/>
      <c r="C2509" s="78"/>
      <c r="D2509" s="78"/>
      <c r="E2509" s="78"/>
      <c r="F2509" s="78"/>
      <c r="G2509" s="78"/>
      <c r="H2509" s="78"/>
      <c r="I2509" s="78"/>
      <c r="J2509" s="78"/>
      <c r="K2509" s="78"/>
      <c r="L2509" s="78"/>
      <c r="M2509" s="76"/>
      <c r="N2509" s="76"/>
    </row>
    <row r="2510">
      <c r="A2510" s="78"/>
      <c r="B2510" s="78"/>
      <c r="C2510" s="78"/>
      <c r="D2510" s="78"/>
      <c r="E2510" s="78"/>
      <c r="F2510" s="78"/>
      <c r="G2510" s="78"/>
      <c r="H2510" s="78"/>
      <c r="I2510" s="78"/>
      <c r="J2510" s="78"/>
      <c r="K2510" s="78"/>
      <c r="L2510" s="78"/>
      <c r="M2510" s="76"/>
      <c r="N2510" s="76"/>
    </row>
    <row r="2511">
      <c r="A2511" s="78"/>
      <c r="B2511" s="78"/>
      <c r="C2511" s="78"/>
      <c r="D2511" s="78"/>
      <c r="E2511" s="78"/>
      <c r="F2511" s="78"/>
      <c r="G2511" s="78"/>
      <c r="H2511" s="78"/>
      <c r="I2511" s="78"/>
      <c r="J2511" s="78"/>
      <c r="K2511" s="78"/>
      <c r="L2511" s="78"/>
      <c r="M2511" s="76"/>
      <c r="N2511" s="76"/>
    </row>
    <row r="2512">
      <c r="A2512" s="78"/>
      <c r="B2512" s="78"/>
      <c r="C2512" s="78"/>
      <c r="D2512" s="78"/>
      <c r="E2512" s="78"/>
      <c r="F2512" s="78"/>
      <c r="G2512" s="78"/>
      <c r="H2512" s="78"/>
      <c r="I2512" s="78"/>
      <c r="J2512" s="78"/>
      <c r="K2512" s="78"/>
      <c r="L2512" s="78"/>
      <c r="M2512" s="76"/>
      <c r="N2512" s="76"/>
    </row>
    <row r="2513">
      <c r="A2513" s="78"/>
      <c r="B2513" s="78"/>
      <c r="C2513" s="78"/>
      <c r="D2513" s="78"/>
      <c r="E2513" s="78"/>
      <c r="F2513" s="78"/>
      <c r="G2513" s="78"/>
      <c r="H2513" s="78"/>
      <c r="I2513" s="78"/>
      <c r="J2513" s="78"/>
      <c r="K2513" s="78"/>
      <c r="L2513" s="78"/>
      <c r="M2513" s="76"/>
      <c r="N2513" s="76"/>
    </row>
    <row r="2514">
      <c r="A2514" s="78"/>
      <c r="B2514" s="78"/>
      <c r="C2514" s="78"/>
      <c r="D2514" s="78"/>
      <c r="E2514" s="78"/>
      <c r="F2514" s="78"/>
      <c r="G2514" s="78"/>
      <c r="H2514" s="78"/>
      <c r="I2514" s="78"/>
      <c r="J2514" s="78"/>
      <c r="K2514" s="78"/>
      <c r="L2514" s="78"/>
      <c r="M2514" s="76"/>
      <c r="N2514" s="76"/>
    </row>
    <row r="2515">
      <c r="A2515" s="78"/>
      <c r="B2515" s="78"/>
      <c r="C2515" s="78"/>
      <c r="D2515" s="78"/>
      <c r="E2515" s="78"/>
      <c r="F2515" s="78"/>
      <c r="G2515" s="78"/>
      <c r="H2515" s="78"/>
      <c r="I2515" s="78"/>
      <c r="J2515" s="78"/>
      <c r="K2515" s="78"/>
      <c r="L2515" s="78"/>
      <c r="M2515" s="76"/>
      <c r="N2515" s="76"/>
    </row>
    <row r="2516">
      <c r="A2516" s="78"/>
      <c r="B2516" s="78"/>
      <c r="C2516" s="78"/>
      <c r="D2516" s="78"/>
      <c r="E2516" s="78"/>
      <c r="F2516" s="78"/>
      <c r="G2516" s="78"/>
      <c r="H2516" s="78"/>
      <c r="I2516" s="78"/>
      <c r="J2516" s="78"/>
      <c r="K2516" s="78"/>
      <c r="L2516" s="78"/>
      <c r="M2516" s="76"/>
      <c r="N2516" s="76"/>
    </row>
    <row r="2517">
      <c r="A2517" s="78"/>
      <c r="B2517" s="78"/>
      <c r="C2517" s="78"/>
      <c r="D2517" s="78"/>
      <c r="E2517" s="78"/>
      <c r="F2517" s="78"/>
      <c r="G2517" s="78"/>
      <c r="H2517" s="78"/>
      <c r="I2517" s="78"/>
      <c r="J2517" s="78"/>
      <c r="K2517" s="78"/>
      <c r="L2517" s="78"/>
      <c r="M2517" s="76"/>
      <c r="N2517" s="76"/>
    </row>
    <row r="2518">
      <c r="A2518" s="78"/>
      <c r="B2518" s="78"/>
      <c r="C2518" s="78"/>
      <c r="D2518" s="78"/>
      <c r="E2518" s="78"/>
      <c r="F2518" s="78"/>
      <c r="G2518" s="78"/>
      <c r="H2518" s="78"/>
      <c r="I2518" s="78"/>
      <c r="J2518" s="78"/>
      <c r="K2518" s="78"/>
      <c r="L2518" s="78"/>
      <c r="M2518" s="76"/>
      <c r="N2518" s="76"/>
    </row>
    <row r="2519">
      <c r="A2519" s="78"/>
      <c r="B2519" s="78"/>
      <c r="C2519" s="78"/>
      <c r="D2519" s="78"/>
      <c r="E2519" s="78"/>
      <c r="F2519" s="78"/>
      <c r="G2519" s="78"/>
      <c r="H2519" s="78"/>
      <c r="I2519" s="78"/>
      <c r="J2519" s="78"/>
      <c r="K2519" s="78"/>
      <c r="L2519" s="78"/>
      <c r="M2519" s="76"/>
      <c r="N2519" s="76"/>
    </row>
    <row r="2520">
      <c r="A2520" s="78"/>
      <c r="B2520" s="78"/>
      <c r="C2520" s="78"/>
      <c r="D2520" s="78"/>
      <c r="E2520" s="78"/>
      <c r="F2520" s="78"/>
      <c r="G2520" s="78"/>
      <c r="H2520" s="78"/>
      <c r="I2520" s="78"/>
      <c r="J2520" s="78"/>
      <c r="K2520" s="78"/>
      <c r="L2520" s="78"/>
      <c r="M2520" s="76"/>
      <c r="N2520" s="76"/>
    </row>
    <row r="2521">
      <c r="A2521" s="78"/>
      <c r="B2521" s="78"/>
      <c r="C2521" s="78"/>
      <c r="D2521" s="78"/>
      <c r="E2521" s="78"/>
      <c r="F2521" s="78"/>
      <c r="G2521" s="78"/>
      <c r="H2521" s="78"/>
      <c r="I2521" s="78"/>
      <c r="J2521" s="78"/>
      <c r="K2521" s="78"/>
      <c r="L2521" s="78"/>
      <c r="M2521" s="76"/>
      <c r="N2521" s="76"/>
    </row>
    <row r="2522">
      <c r="A2522" s="78"/>
      <c r="B2522" s="78"/>
      <c r="C2522" s="78"/>
      <c r="D2522" s="78"/>
      <c r="E2522" s="78"/>
      <c r="F2522" s="78"/>
      <c r="G2522" s="78"/>
      <c r="H2522" s="78"/>
      <c r="I2522" s="78"/>
      <c r="J2522" s="78"/>
      <c r="K2522" s="78"/>
      <c r="L2522" s="78"/>
      <c r="M2522" s="76"/>
      <c r="N2522" s="76"/>
    </row>
    <row r="2523">
      <c r="A2523" s="78"/>
      <c r="B2523" s="78"/>
      <c r="C2523" s="78"/>
      <c r="D2523" s="78"/>
      <c r="E2523" s="78"/>
      <c r="F2523" s="78"/>
      <c r="G2523" s="78"/>
      <c r="H2523" s="78"/>
      <c r="I2523" s="78"/>
      <c r="J2523" s="78"/>
      <c r="K2523" s="78"/>
      <c r="L2523" s="78"/>
      <c r="M2523" s="76"/>
      <c r="N2523" s="76"/>
    </row>
    <row r="2524">
      <c r="A2524" s="78"/>
      <c r="B2524" s="78"/>
      <c r="C2524" s="78"/>
      <c r="D2524" s="78"/>
      <c r="E2524" s="78"/>
      <c r="F2524" s="78"/>
      <c r="G2524" s="78"/>
      <c r="H2524" s="78"/>
      <c r="I2524" s="78"/>
      <c r="J2524" s="78"/>
      <c r="K2524" s="78"/>
      <c r="L2524" s="78"/>
      <c r="M2524" s="76"/>
      <c r="N2524" s="76"/>
    </row>
    <row r="2525">
      <c r="A2525" s="78"/>
      <c r="B2525" s="78"/>
      <c r="C2525" s="78"/>
      <c r="D2525" s="78"/>
      <c r="E2525" s="78"/>
      <c r="F2525" s="78"/>
      <c r="G2525" s="78"/>
      <c r="H2525" s="78"/>
      <c r="I2525" s="78"/>
      <c r="J2525" s="78"/>
      <c r="K2525" s="78"/>
      <c r="L2525" s="78"/>
      <c r="M2525" s="76"/>
      <c r="N2525" s="76"/>
    </row>
    <row r="2526">
      <c r="A2526" s="78"/>
      <c r="B2526" s="78"/>
      <c r="C2526" s="78"/>
      <c r="D2526" s="78"/>
      <c r="E2526" s="78"/>
      <c r="F2526" s="78"/>
      <c r="G2526" s="78"/>
      <c r="H2526" s="78"/>
      <c r="I2526" s="78"/>
      <c r="J2526" s="78"/>
      <c r="K2526" s="78"/>
      <c r="L2526" s="78"/>
      <c r="M2526" s="76"/>
      <c r="N2526" s="76"/>
    </row>
    <row r="2527">
      <c r="A2527" s="78"/>
      <c r="B2527" s="78"/>
      <c r="C2527" s="78"/>
      <c r="D2527" s="78"/>
      <c r="E2527" s="78"/>
      <c r="F2527" s="78"/>
      <c r="G2527" s="78"/>
      <c r="H2527" s="78"/>
      <c r="I2527" s="78"/>
      <c r="J2527" s="78"/>
      <c r="K2527" s="78"/>
      <c r="L2527" s="78"/>
      <c r="M2527" s="76"/>
      <c r="N2527" s="76"/>
    </row>
    <row r="2528">
      <c r="A2528" s="78"/>
      <c r="B2528" s="78"/>
      <c r="C2528" s="78"/>
      <c r="D2528" s="78"/>
      <c r="E2528" s="78"/>
      <c r="F2528" s="78"/>
      <c r="G2528" s="78"/>
      <c r="H2528" s="78"/>
      <c r="I2528" s="78"/>
      <c r="J2528" s="78"/>
      <c r="K2528" s="78"/>
      <c r="L2528" s="78"/>
      <c r="M2528" s="76"/>
      <c r="N2528" s="76"/>
    </row>
    <row r="2529">
      <c r="A2529" s="78"/>
      <c r="B2529" s="78"/>
      <c r="C2529" s="78"/>
      <c r="D2529" s="78"/>
      <c r="E2529" s="78"/>
      <c r="F2529" s="78"/>
      <c r="G2529" s="78"/>
      <c r="H2529" s="78"/>
      <c r="I2529" s="78"/>
      <c r="J2529" s="78"/>
      <c r="K2529" s="78"/>
      <c r="L2529" s="78"/>
      <c r="M2529" s="76"/>
      <c r="N2529" s="76"/>
    </row>
    <row r="2530">
      <c r="A2530" s="78"/>
      <c r="B2530" s="78"/>
      <c r="C2530" s="78"/>
      <c r="D2530" s="78"/>
      <c r="E2530" s="78"/>
      <c r="F2530" s="78"/>
      <c r="G2530" s="78"/>
      <c r="H2530" s="78"/>
      <c r="I2530" s="78"/>
      <c r="J2530" s="78"/>
      <c r="K2530" s="78"/>
      <c r="L2530" s="78"/>
      <c r="M2530" s="76"/>
      <c r="N2530" s="76"/>
    </row>
    <row r="2531">
      <c r="A2531" s="78"/>
      <c r="B2531" s="78"/>
      <c r="C2531" s="78"/>
      <c r="D2531" s="78"/>
      <c r="E2531" s="78"/>
      <c r="F2531" s="78"/>
      <c r="G2531" s="78"/>
      <c r="H2531" s="78"/>
      <c r="I2531" s="78"/>
      <c r="J2531" s="78"/>
      <c r="K2531" s="78"/>
      <c r="L2531" s="78"/>
      <c r="M2531" s="76"/>
      <c r="N2531" s="76"/>
    </row>
    <row r="2532">
      <c r="A2532" s="78"/>
      <c r="B2532" s="78"/>
      <c r="C2532" s="78"/>
      <c r="D2532" s="78"/>
      <c r="E2532" s="78"/>
      <c r="F2532" s="78"/>
      <c r="G2532" s="78"/>
      <c r="H2532" s="78"/>
      <c r="I2532" s="78"/>
      <c r="J2532" s="78"/>
      <c r="K2532" s="78"/>
      <c r="L2532" s="78"/>
      <c r="M2532" s="76"/>
      <c r="N2532" s="76"/>
    </row>
    <row r="2533">
      <c r="A2533" s="78"/>
      <c r="B2533" s="78"/>
      <c r="C2533" s="78"/>
      <c r="D2533" s="78"/>
      <c r="E2533" s="78"/>
      <c r="F2533" s="78"/>
      <c r="G2533" s="78"/>
      <c r="H2533" s="78"/>
      <c r="I2533" s="78"/>
      <c r="J2533" s="78"/>
      <c r="K2533" s="78"/>
      <c r="L2533" s="78"/>
      <c r="M2533" s="76"/>
      <c r="N2533" s="76"/>
    </row>
    <row r="2534">
      <c r="A2534" s="78"/>
      <c r="B2534" s="78"/>
      <c r="C2534" s="78"/>
      <c r="D2534" s="78"/>
      <c r="E2534" s="78"/>
      <c r="F2534" s="78"/>
      <c r="G2534" s="78"/>
      <c r="H2534" s="78"/>
      <c r="I2534" s="78"/>
      <c r="J2534" s="78"/>
      <c r="K2534" s="78"/>
      <c r="L2534" s="78"/>
      <c r="M2534" s="76"/>
      <c r="N2534" s="76"/>
    </row>
    <row r="2535">
      <c r="A2535" s="78"/>
      <c r="B2535" s="78"/>
      <c r="C2535" s="78"/>
      <c r="D2535" s="78"/>
      <c r="E2535" s="78"/>
      <c r="F2535" s="78"/>
      <c r="G2535" s="78"/>
      <c r="H2535" s="78"/>
      <c r="I2535" s="78"/>
      <c r="J2535" s="78"/>
      <c r="K2535" s="78"/>
      <c r="L2535" s="78"/>
      <c r="M2535" s="76"/>
      <c r="N2535" s="76"/>
    </row>
    <row r="2536">
      <c r="A2536" s="78"/>
      <c r="B2536" s="78"/>
      <c r="C2536" s="78"/>
      <c r="D2536" s="78"/>
      <c r="E2536" s="78"/>
      <c r="F2536" s="78"/>
      <c r="G2536" s="78"/>
      <c r="H2536" s="78"/>
      <c r="I2536" s="78"/>
      <c r="J2536" s="78"/>
      <c r="K2536" s="78"/>
      <c r="L2536" s="78"/>
      <c r="M2536" s="76"/>
      <c r="N2536" s="76"/>
    </row>
    <row r="2537">
      <c r="A2537" s="78"/>
      <c r="B2537" s="78"/>
      <c r="C2537" s="78"/>
      <c r="D2537" s="78"/>
      <c r="E2537" s="78"/>
      <c r="F2537" s="78"/>
      <c r="G2537" s="78"/>
      <c r="H2537" s="78"/>
      <c r="I2537" s="78"/>
      <c r="J2537" s="78"/>
      <c r="K2537" s="78"/>
      <c r="L2537" s="78"/>
      <c r="M2537" s="76"/>
      <c r="N2537" s="76"/>
    </row>
    <row r="2538">
      <c r="A2538" s="78"/>
      <c r="B2538" s="78"/>
      <c r="C2538" s="78"/>
      <c r="D2538" s="78"/>
      <c r="E2538" s="78"/>
      <c r="F2538" s="78"/>
      <c r="G2538" s="78"/>
      <c r="H2538" s="78"/>
      <c r="I2538" s="78"/>
      <c r="J2538" s="78"/>
      <c r="K2538" s="78"/>
      <c r="L2538" s="78"/>
      <c r="M2538" s="76"/>
      <c r="N2538" s="76"/>
    </row>
    <row r="2539">
      <c r="A2539" s="78"/>
      <c r="B2539" s="78"/>
      <c r="C2539" s="78"/>
      <c r="D2539" s="78"/>
      <c r="E2539" s="78"/>
      <c r="F2539" s="78"/>
      <c r="G2539" s="78"/>
      <c r="H2539" s="78"/>
      <c r="I2539" s="78"/>
      <c r="J2539" s="78"/>
      <c r="K2539" s="78"/>
      <c r="L2539" s="78"/>
      <c r="M2539" s="76"/>
      <c r="N2539" s="76"/>
    </row>
    <row r="2540">
      <c r="A2540" s="78"/>
      <c r="B2540" s="78"/>
      <c r="C2540" s="78"/>
      <c r="D2540" s="78"/>
      <c r="E2540" s="78"/>
      <c r="F2540" s="78"/>
      <c r="G2540" s="78"/>
      <c r="H2540" s="78"/>
      <c r="I2540" s="78"/>
      <c r="J2540" s="78"/>
      <c r="K2540" s="78"/>
      <c r="L2540" s="78"/>
      <c r="M2540" s="76"/>
      <c r="N2540" s="76"/>
    </row>
    <row r="2541">
      <c r="A2541" s="78"/>
      <c r="B2541" s="78"/>
      <c r="C2541" s="78"/>
      <c r="D2541" s="78"/>
      <c r="E2541" s="78"/>
      <c r="F2541" s="78"/>
      <c r="G2541" s="78"/>
      <c r="H2541" s="78"/>
      <c r="I2541" s="78"/>
      <c r="J2541" s="78"/>
      <c r="K2541" s="78"/>
      <c r="L2541" s="78"/>
      <c r="M2541" s="76"/>
      <c r="N2541" s="76"/>
    </row>
    <row r="2542">
      <c r="A2542" s="78"/>
      <c r="B2542" s="78"/>
      <c r="C2542" s="78"/>
      <c r="D2542" s="78"/>
      <c r="E2542" s="78"/>
      <c r="F2542" s="78"/>
      <c r="G2542" s="78"/>
      <c r="H2542" s="78"/>
      <c r="I2542" s="78"/>
      <c r="J2542" s="78"/>
      <c r="K2542" s="78"/>
      <c r="L2542" s="78"/>
      <c r="M2542" s="76"/>
      <c r="N2542" s="76"/>
    </row>
    <row r="2543">
      <c r="A2543" s="78"/>
      <c r="B2543" s="78"/>
      <c r="C2543" s="78"/>
      <c r="D2543" s="78"/>
      <c r="E2543" s="78"/>
      <c r="F2543" s="78"/>
      <c r="G2543" s="78"/>
      <c r="H2543" s="78"/>
      <c r="I2543" s="78"/>
      <c r="J2543" s="78"/>
      <c r="K2543" s="78"/>
      <c r="L2543" s="78"/>
      <c r="M2543" s="76"/>
      <c r="N2543" s="76"/>
    </row>
    <row r="2544">
      <c r="A2544" s="78"/>
      <c r="B2544" s="78"/>
      <c r="C2544" s="78"/>
      <c r="D2544" s="78"/>
      <c r="E2544" s="78"/>
      <c r="F2544" s="78"/>
      <c r="G2544" s="78"/>
      <c r="H2544" s="78"/>
      <c r="I2544" s="78"/>
      <c r="J2544" s="78"/>
      <c r="K2544" s="78"/>
      <c r="L2544" s="78"/>
      <c r="M2544" s="76"/>
      <c r="N2544" s="76"/>
    </row>
    <row r="2545">
      <c r="A2545" s="78"/>
      <c r="B2545" s="78"/>
      <c r="C2545" s="78"/>
      <c r="D2545" s="78"/>
      <c r="E2545" s="78"/>
      <c r="F2545" s="78"/>
      <c r="G2545" s="78"/>
      <c r="H2545" s="78"/>
      <c r="I2545" s="78"/>
      <c r="J2545" s="78"/>
      <c r="K2545" s="78"/>
      <c r="L2545" s="78"/>
      <c r="M2545" s="76"/>
      <c r="N2545" s="76"/>
    </row>
    <row r="2546">
      <c r="A2546" s="78"/>
      <c r="B2546" s="78"/>
      <c r="C2546" s="78"/>
      <c r="D2546" s="78"/>
      <c r="E2546" s="78"/>
      <c r="F2546" s="78"/>
      <c r="G2546" s="78"/>
      <c r="H2546" s="78"/>
      <c r="I2546" s="78"/>
      <c r="J2546" s="78"/>
      <c r="K2546" s="78"/>
      <c r="L2546" s="78"/>
      <c r="M2546" s="76"/>
      <c r="N2546" s="76"/>
    </row>
    <row r="2547">
      <c r="A2547" s="78"/>
      <c r="B2547" s="78"/>
      <c r="C2547" s="78"/>
      <c r="D2547" s="78"/>
      <c r="E2547" s="78"/>
      <c r="F2547" s="78"/>
      <c r="G2547" s="78"/>
      <c r="H2547" s="78"/>
      <c r="I2547" s="78"/>
      <c r="J2547" s="78"/>
      <c r="K2547" s="78"/>
      <c r="L2547" s="78"/>
      <c r="M2547" s="76"/>
      <c r="N2547" s="76"/>
    </row>
    <row r="2548">
      <c r="A2548" s="78"/>
      <c r="B2548" s="78"/>
      <c r="C2548" s="78"/>
      <c r="D2548" s="78"/>
      <c r="E2548" s="78"/>
      <c r="F2548" s="78"/>
      <c r="G2548" s="78"/>
      <c r="H2548" s="78"/>
      <c r="I2548" s="78"/>
      <c r="J2548" s="78"/>
      <c r="K2548" s="78"/>
      <c r="L2548" s="78"/>
      <c r="M2548" s="76"/>
      <c r="N2548" s="76"/>
    </row>
    <row r="2549">
      <c r="A2549" s="78"/>
      <c r="B2549" s="78"/>
      <c r="C2549" s="78"/>
      <c r="D2549" s="78"/>
      <c r="E2549" s="78"/>
      <c r="F2549" s="78"/>
      <c r="G2549" s="78"/>
      <c r="H2549" s="78"/>
      <c r="I2549" s="78"/>
      <c r="J2549" s="78"/>
      <c r="K2549" s="78"/>
      <c r="L2549" s="78"/>
      <c r="M2549" s="76"/>
      <c r="N2549" s="76"/>
    </row>
    <row r="2550">
      <c r="A2550" s="78"/>
      <c r="B2550" s="78"/>
      <c r="C2550" s="78"/>
      <c r="D2550" s="78"/>
      <c r="E2550" s="78"/>
      <c r="F2550" s="78"/>
      <c r="G2550" s="78"/>
      <c r="H2550" s="78"/>
      <c r="I2550" s="78"/>
      <c r="J2550" s="78"/>
      <c r="K2550" s="78"/>
      <c r="L2550" s="78"/>
      <c r="M2550" s="76"/>
      <c r="N2550" s="76"/>
    </row>
    <row r="2551">
      <c r="A2551" s="78"/>
      <c r="B2551" s="78"/>
      <c r="C2551" s="78"/>
      <c r="D2551" s="78"/>
      <c r="E2551" s="78"/>
      <c r="F2551" s="78"/>
      <c r="G2551" s="78"/>
      <c r="H2551" s="78"/>
      <c r="I2551" s="78"/>
      <c r="J2551" s="78"/>
      <c r="K2551" s="78"/>
      <c r="L2551" s="78"/>
      <c r="M2551" s="76"/>
      <c r="N2551" s="76"/>
    </row>
    <row r="2552">
      <c r="A2552" s="78"/>
      <c r="B2552" s="78"/>
      <c r="C2552" s="78"/>
      <c r="D2552" s="78"/>
      <c r="E2552" s="78"/>
      <c r="F2552" s="78"/>
      <c r="G2552" s="78"/>
      <c r="H2552" s="78"/>
      <c r="I2552" s="78"/>
      <c r="J2552" s="78"/>
      <c r="K2552" s="78"/>
      <c r="L2552" s="78"/>
      <c r="M2552" s="76"/>
      <c r="N2552" s="76"/>
    </row>
    <row r="2553">
      <c r="A2553" s="78"/>
      <c r="B2553" s="78"/>
      <c r="C2553" s="78"/>
      <c r="D2553" s="78"/>
      <c r="E2553" s="78"/>
      <c r="F2553" s="78"/>
      <c r="G2553" s="78"/>
      <c r="H2553" s="78"/>
      <c r="I2553" s="78"/>
      <c r="J2553" s="78"/>
      <c r="K2553" s="78"/>
      <c r="L2553" s="78"/>
      <c r="M2553" s="76"/>
      <c r="N2553" s="76"/>
    </row>
    <row r="2554">
      <c r="A2554" s="78"/>
      <c r="B2554" s="78"/>
      <c r="C2554" s="78"/>
      <c r="D2554" s="78"/>
      <c r="E2554" s="78"/>
      <c r="F2554" s="78"/>
      <c r="G2554" s="78"/>
      <c r="H2554" s="78"/>
      <c r="I2554" s="78"/>
      <c r="J2554" s="78"/>
      <c r="K2554" s="78"/>
      <c r="L2554" s="78"/>
      <c r="M2554" s="76"/>
      <c r="N2554" s="76"/>
    </row>
    <row r="2555">
      <c r="A2555" s="78"/>
      <c r="B2555" s="78"/>
      <c r="C2555" s="78"/>
      <c r="D2555" s="78"/>
      <c r="E2555" s="78"/>
      <c r="F2555" s="78"/>
      <c r="G2555" s="78"/>
      <c r="H2555" s="78"/>
      <c r="I2555" s="78"/>
      <c r="J2555" s="78"/>
      <c r="K2555" s="78"/>
      <c r="L2555" s="78"/>
      <c r="M2555" s="76"/>
      <c r="N2555" s="76"/>
    </row>
    <row r="2556">
      <c r="A2556" s="78"/>
      <c r="B2556" s="78"/>
      <c r="C2556" s="78"/>
      <c r="D2556" s="78"/>
      <c r="E2556" s="78"/>
      <c r="F2556" s="78"/>
      <c r="G2556" s="78"/>
      <c r="H2556" s="78"/>
      <c r="I2556" s="78"/>
      <c r="J2556" s="78"/>
      <c r="K2556" s="78"/>
      <c r="L2556" s="78"/>
      <c r="M2556" s="76"/>
      <c r="N2556" s="76"/>
    </row>
    <row r="2557">
      <c r="A2557" s="78"/>
      <c r="B2557" s="78"/>
      <c r="C2557" s="78"/>
      <c r="D2557" s="78"/>
      <c r="E2557" s="78"/>
      <c r="F2557" s="78"/>
      <c r="G2557" s="78"/>
      <c r="H2557" s="78"/>
      <c r="I2557" s="78"/>
      <c r="J2557" s="78"/>
      <c r="K2557" s="78"/>
      <c r="L2557" s="78"/>
      <c r="M2557" s="76"/>
      <c r="N2557" s="76"/>
    </row>
    <row r="2558">
      <c r="A2558" s="78"/>
      <c r="B2558" s="78"/>
      <c r="C2558" s="78"/>
      <c r="D2558" s="78"/>
      <c r="E2558" s="78"/>
      <c r="F2558" s="78"/>
      <c r="G2558" s="78"/>
      <c r="H2558" s="78"/>
      <c r="I2558" s="78"/>
      <c r="J2558" s="78"/>
      <c r="K2558" s="78"/>
      <c r="L2558" s="78"/>
      <c r="M2558" s="76"/>
      <c r="N2558" s="76"/>
    </row>
    <row r="2559">
      <c r="A2559" s="78"/>
      <c r="B2559" s="78"/>
      <c r="C2559" s="78"/>
      <c r="D2559" s="78"/>
      <c r="E2559" s="78"/>
      <c r="F2559" s="78"/>
      <c r="G2559" s="78"/>
      <c r="H2559" s="78"/>
      <c r="I2559" s="78"/>
      <c r="J2559" s="78"/>
      <c r="K2559" s="78"/>
      <c r="L2559" s="78"/>
      <c r="M2559" s="76"/>
      <c r="N2559" s="76"/>
    </row>
    <row r="2560">
      <c r="A2560" s="78"/>
      <c r="B2560" s="78"/>
      <c r="C2560" s="78"/>
      <c r="D2560" s="78"/>
      <c r="E2560" s="78"/>
      <c r="F2560" s="78"/>
      <c r="G2560" s="78"/>
      <c r="H2560" s="78"/>
      <c r="I2560" s="78"/>
      <c r="J2560" s="78"/>
      <c r="K2560" s="78"/>
      <c r="L2560" s="78"/>
      <c r="M2560" s="76"/>
      <c r="N2560" s="76"/>
    </row>
    <row r="2561">
      <c r="A2561" s="78"/>
      <c r="B2561" s="78"/>
      <c r="C2561" s="78"/>
      <c r="D2561" s="78"/>
      <c r="E2561" s="78"/>
      <c r="F2561" s="78"/>
      <c r="G2561" s="78"/>
      <c r="H2561" s="78"/>
      <c r="I2561" s="78"/>
      <c r="J2561" s="78"/>
      <c r="K2561" s="78"/>
      <c r="L2561" s="78"/>
      <c r="M2561" s="76"/>
      <c r="N2561" s="76"/>
    </row>
    <row r="2562">
      <c r="A2562" s="78"/>
      <c r="B2562" s="78"/>
      <c r="C2562" s="78"/>
      <c r="D2562" s="78"/>
      <c r="E2562" s="78"/>
      <c r="F2562" s="78"/>
      <c r="G2562" s="78"/>
      <c r="H2562" s="78"/>
      <c r="I2562" s="78"/>
      <c r="J2562" s="78"/>
      <c r="K2562" s="78"/>
      <c r="L2562" s="78"/>
      <c r="M2562" s="76"/>
      <c r="N2562" s="76"/>
    </row>
    <row r="2563">
      <c r="A2563" s="78"/>
      <c r="B2563" s="78"/>
      <c r="C2563" s="78"/>
      <c r="D2563" s="78"/>
      <c r="E2563" s="78"/>
      <c r="F2563" s="78"/>
      <c r="G2563" s="78"/>
      <c r="H2563" s="78"/>
      <c r="I2563" s="78"/>
      <c r="J2563" s="78"/>
      <c r="K2563" s="78"/>
      <c r="L2563" s="78"/>
      <c r="M2563" s="76"/>
      <c r="N2563" s="76"/>
    </row>
    <row r="2564">
      <c r="A2564" s="78"/>
      <c r="B2564" s="78"/>
      <c r="C2564" s="78"/>
      <c r="D2564" s="78"/>
      <c r="E2564" s="78"/>
      <c r="F2564" s="78"/>
      <c r="G2564" s="78"/>
      <c r="H2564" s="78"/>
      <c r="I2564" s="78"/>
      <c r="J2564" s="78"/>
      <c r="K2564" s="78"/>
      <c r="L2564" s="78"/>
      <c r="M2564" s="76"/>
      <c r="N2564" s="76"/>
    </row>
    <row r="2565">
      <c r="A2565" s="78"/>
      <c r="B2565" s="78"/>
      <c r="C2565" s="78"/>
      <c r="D2565" s="78"/>
      <c r="E2565" s="78"/>
      <c r="F2565" s="78"/>
      <c r="G2565" s="78"/>
      <c r="H2565" s="78"/>
      <c r="I2565" s="78"/>
      <c r="J2565" s="78"/>
      <c r="K2565" s="78"/>
      <c r="L2565" s="78"/>
      <c r="M2565" s="76"/>
      <c r="N2565" s="76"/>
    </row>
    <row r="2566">
      <c r="A2566" s="78"/>
      <c r="B2566" s="78"/>
      <c r="C2566" s="78"/>
      <c r="D2566" s="78"/>
      <c r="E2566" s="78"/>
      <c r="F2566" s="78"/>
      <c r="G2566" s="78"/>
      <c r="H2566" s="78"/>
      <c r="I2566" s="78"/>
      <c r="J2566" s="78"/>
      <c r="K2566" s="78"/>
      <c r="L2566" s="78"/>
      <c r="M2566" s="76"/>
      <c r="N2566" s="76"/>
    </row>
    <row r="2567">
      <c r="A2567" s="78"/>
      <c r="B2567" s="78"/>
      <c r="C2567" s="78"/>
      <c r="D2567" s="78"/>
      <c r="E2567" s="78"/>
      <c r="F2567" s="78"/>
      <c r="G2567" s="78"/>
      <c r="H2567" s="78"/>
      <c r="I2567" s="78"/>
      <c r="J2567" s="78"/>
      <c r="K2567" s="78"/>
      <c r="L2567" s="78"/>
      <c r="M2567" s="76"/>
      <c r="N2567" s="76"/>
    </row>
    <row r="2568">
      <c r="A2568" s="78"/>
      <c r="B2568" s="78"/>
      <c r="C2568" s="78"/>
      <c r="D2568" s="78"/>
      <c r="E2568" s="78"/>
      <c r="F2568" s="78"/>
      <c r="G2568" s="78"/>
      <c r="H2568" s="78"/>
      <c r="I2568" s="78"/>
      <c r="J2568" s="78"/>
      <c r="K2568" s="78"/>
      <c r="L2568" s="78"/>
      <c r="M2568" s="76"/>
      <c r="N2568" s="76"/>
    </row>
    <row r="2569">
      <c r="A2569" s="78"/>
      <c r="B2569" s="78"/>
      <c r="C2569" s="78"/>
      <c r="D2569" s="78"/>
      <c r="E2569" s="78"/>
      <c r="F2569" s="78"/>
      <c r="G2569" s="78"/>
      <c r="H2569" s="78"/>
      <c r="I2569" s="78"/>
      <c r="J2569" s="78"/>
      <c r="K2569" s="78"/>
      <c r="L2569" s="78"/>
      <c r="M2569" s="76"/>
      <c r="N2569" s="76"/>
    </row>
    <row r="2570">
      <c r="A2570" s="78"/>
      <c r="B2570" s="78"/>
      <c r="C2570" s="78"/>
      <c r="D2570" s="78"/>
      <c r="E2570" s="78"/>
      <c r="F2570" s="78"/>
      <c r="G2570" s="78"/>
      <c r="H2570" s="78"/>
      <c r="I2570" s="78"/>
      <c r="J2570" s="78"/>
      <c r="K2570" s="78"/>
      <c r="L2570" s="78"/>
      <c r="M2570" s="76"/>
      <c r="N2570" s="76"/>
    </row>
    <row r="2571">
      <c r="A2571" s="78"/>
      <c r="B2571" s="78"/>
      <c r="C2571" s="78"/>
      <c r="D2571" s="78"/>
      <c r="E2571" s="78"/>
      <c r="F2571" s="78"/>
      <c r="G2571" s="78"/>
      <c r="H2571" s="78"/>
      <c r="I2571" s="78"/>
      <c r="J2571" s="78"/>
      <c r="K2571" s="78"/>
      <c r="L2571" s="78"/>
      <c r="M2571" s="76"/>
      <c r="N2571" s="76"/>
    </row>
    <row r="2572">
      <c r="A2572" s="78"/>
      <c r="B2572" s="78"/>
      <c r="C2572" s="78"/>
      <c r="D2572" s="78"/>
      <c r="E2572" s="78"/>
      <c r="F2572" s="78"/>
      <c r="G2572" s="78"/>
      <c r="H2572" s="78"/>
      <c r="I2572" s="78"/>
      <c r="J2572" s="78"/>
      <c r="K2572" s="78"/>
      <c r="L2572" s="78"/>
      <c r="M2572" s="76"/>
      <c r="N2572" s="76"/>
    </row>
    <row r="2573">
      <c r="A2573" s="78"/>
      <c r="B2573" s="78"/>
      <c r="C2573" s="78"/>
      <c r="D2573" s="78"/>
      <c r="E2573" s="78"/>
      <c r="F2573" s="78"/>
      <c r="G2573" s="78"/>
      <c r="H2573" s="78"/>
      <c r="I2573" s="78"/>
      <c r="J2573" s="78"/>
      <c r="K2573" s="78"/>
      <c r="L2573" s="78"/>
      <c r="M2573" s="76"/>
      <c r="N2573" s="76"/>
    </row>
    <row r="2574">
      <c r="A2574" s="78"/>
      <c r="B2574" s="78"/>
      <c r="C2574" s="78"/>
      <c r="D2574" s="78"/>
      <c r="E2574" s="78"/>
      <c r="F2574" s="78"/>
      <c r="G2574" s="78"/>
      <c r="H2574" s="78"/>
      <c r="I2574" s="78"/>
      <c r="J2574" s="78"/>
      <c r="K2574" s="78"/>
      <c r="L2574" s="78"/>
      <c r="M2574" s="76"/>
      <c r="N2574" s="76"/>
    </row>
    <row r="2575">
      <c r="A2575" s="78"/>
      <c r="B2575" s="78"/>
      <c r="C2575" s="78"/>
      <c r="D2575" s="78"/>
      <c r="E2575" s="78"/>
      <c r="F2575" s="78"/>
      <c r="G2575" s="78"/>
      <c r="H2575" s="78"/>
      <c r="I2575" s="78"/>
      <c r="J2575" s="78"/>
      <c r="K2575" s="78"/>
      <c r="L2575" s="78"/>
      <c r="M2575" s="76"/>
      <c r="N2575" s="76"/>
    </row>
    <row r="2576">
      <c r="A2576" s="78"/>
      <c r="B2576" s="78"/>
      <c r="C2576" s="78"/>
      <c r="D2576" s="78"/>
      <c r="E2576" s="78"/>
      <c r="F2576" s="78"/>
      <c r="G2576" s="78"/>
      <c r="H2576" s="78"/>
      <c r="I2576" s="78"/>
      <c r="J2576" s="78"/>
      <c r="K2576" s="78"/>
      <c r="L2576" s="78"/>
      <c r="M2576" s="76"/>
      <c r="N2576" s="76"/>
    </row>
    <row r="2577">
      <c r="A2577" s="78"/>
      <c r="B2577" s="78"/>
      <c r="C2577" s="78"/>
      <c r="D2577" s="78"/>
      <c r="E2577" s="78"/>
      <c r="F2577" s="78"/>
      <c r="G2577" s="78"/>
      <c r="H2577" s="78"/>
      <c r="I2577" s="78"/>
      <c r="J2577" s="78"/>
      <c r="K2577" s="78"/>
      <c r="L2577" s="78"/>
      <c r="M2577" s="76"/>
      <c r="N2577" s="76"/>
    </row>
    <row r="2578">
      <c r="A2578" s="78"/>
      <c r="B2578" s="78"/>
      <c r="C2578" s="78"/>
      <c r="D2578" s="78"/>
      <c r="E2578" s="78"/>
      <c r="F2578" s="78"/>
      <c r="G2578" s="78"/>
      <c r="H2578" s="78"/>
      <c r="I2578" s="78"/>
      <c r="J2578" s="78"/>
      <c r="K2578" s="78"/>
      <c r="L2578" s="78"/>
      <c r="M2578" s="76"/>
      <c r="N2578" s="76"/>
    </row>
    <row r="2579">
      <c r="A2579" s="78"/>
      <c r="B2579" s="78"/>
      <c r="C2579" s="78"/>
      <c r="D2579" s="78"/>
      <c r="E2579" s="78"/>
      <c r="F2579" s="78"/>
      <c r="G2579" s="78"/>
      <c r="H2579" s="78"/>
      <c r="I2579" s="78"/>
      <c r="J2579" s="78"/>
      <c r="K2579" s="78"/>
      <c r="L2579" s="78"/>
      <c r="M2579" s="76"/>
      <c r="N2579" s="76"/>
    </row>
    <row r="2580">
      <c r="A2580" s="78"/>
      <c r="B2580" s="78"/>
      <c r="C2580" s="78"/>
      <c r="D2580" s="78"/>
      <c r="E2580" s="78"/>
      <c r="F2580" s="78"/>
      <c r="G2580" s="78"/>
      <c r="H2580" s="78"/>
      <c r="I2580" s="78"/>
      <c r="J2580" s="78"/>
      <c r="K2580" s="78"/>
      <c r="L2580" s="78"/>
      <c r="M2580" s="76"/>
      <c r="N2580" s="76"/>
    </row>
    <row r="2581">
      <c r="A2581" s="78"/>
      <c r="B2581" s="78"/>
      <c r="C2581" s="78"/>
      <c r="D2581" s="78"/>
      <c r="E2581" s="78"/>
      <c r="F2581" s="78"/>
      <c r="G2581" s="78"/>
      <c r="H2581" s="78"/>
      <c r="I2581" s="78"/>
      <c r="J2581" s="78"/>
      <c r="K2581" s="78"/>
      <c r="L2581" s="78"/>
      <c r="M2581" s="76"/>
      <c r="N2581" s="76"/>
    </row>
    <row r="2582">
      <c r="A2582" s="78"/>
      <c r="B2582" s="78"/>
      <c r="C2582" s="78"/>
      <c r="D2582" s="78"/>
      <c r="E2582" s="78"/>
      <c r="F2582" s="78"/>
      <c r="G2582" s="78"/>
      <c r="H2582" s="78"/>
      <c r="I2582" s="78"/>
      <c r="J2582" s="78"/>
      <c r="K2582" s="78"/>
      <c r="L2582" s="78"/>
      <c r="M2582" s="76"/>
      <c r="N2582" s="76"/>
    </row>
    <row r="2583">
      <c r="A2583" s="78"/>
      <c r="B2583" s="78"/>
      <c r="C2583" s="78"/>
      <c r="D2583" s="78"/>
      <c r="E2583" s="78"/>
      <c r="F2583" s="78"/>
      <c r="G2583" s="78"/>
      <c r="H2583" s="78"/>
      <c r="I2583" s="78"/>
      <c r="J2583" s="78"/>
      <c r="K2583" s="78"/>
      <c r="L2583" s="78"/>
      <c r="M2583" s="76"/>
      <c r="N2583" s="76"/>
    </row>
    <row r="2584">
      <c r="A2584" s="78"/>
      <c r="B2584" s="78"/>
      <c r="C2584" s="78"/>
      <c r="D2584" s="78"/>
      <c r="E2584" s="78"/>
      <c r="F2584" s="78"/>
      <c r="G2584" s="78"/>
      <c r="H2584" s="78"/>
      <c r="I2584" s="78"/>
      <c r="J2584" s="78"/>
      <c r="K2584" s="78"/>
      <c r="L2584" s="78"/>
      <c r="M2584" s="76"/>
      <c r="N2584" s="76"/>
    </row>
    <row r="2585">
      <c r="A2585" s="78"/>
      <c r="B2585" s="78"/>
      <c r="C2585" s="78"/>
      <c r="D2585" s="78"/>
      <c r="E2585" s="78"/>
      <c r="F2585" s="78"/>
      <c r="G2585" s="78"/>
      <c r="H2585" s="78"/>
      <c r="I2585" s="78"/>
      <c r="J2585" s="78"/>
      <c r="K2585" s="78"/>
      <c r="L2585" s="78"/>
      <c r="M2585" s="76"/>
      <c r="N2585" s="76"/>
    </row>
    <row r="2586">
      <c r="A2586" s="78"/>
      <c r="B2586" s="78"/>
      <c r="C2586" s="78"/>
      <c r="D2586" s="78"/>
      <c r="E2586" s="78"/>
      <c r="F2586" s="78"/>
      <c r="G2586" s="78"/>
      <c r="H2586" s="78"/>
      <c r="I2586" s="78"/>
      <c r="J2586" s="78"/>
      <c r="K2586" s="78"/>
      <c r="L2586" s="78"/>
      <c r="M2586" s="76"/>
      <c r="N2586" s="76"/>
    </row>
    <row r="2587">
      <c r="A2587" s="78"/>
      <c r="B2587" s="78"/>
      <c r="C2587" s="78"/>
      <c r="D2587" s="78"/>
      <c r="E2587" s="78"/>
      <c r="F2587" s="78"/>
      <c r="G2587" s="78"/>
      <c r="H2587" s="78"/>
      <c r="I2587" s="78"/>
      <c r="J2587" s="78"/>
      <c r="K2587" s="78"/>
      <c r="L2587" s="78"/>
      <c r="M2587" s="76"/>
      <c r="N2587" s="76"/>
    </row>
    <row r="2588">
      <c r="A2588" s="78"/>
      <c r="B2588" s="78"/>
      <c r="C2588" s="78"/>
      <c r="D2588" s="78"/>
      <c r="E2588" s="78"/>
      <c r="F2588" s="78"/>
      <c r="G2588" s="78"/>
      <c r="H2588" s="78"/>
      <c r="I2588" s="78"/>
      <c r="J2588" s="78"/>
      <c r="K2588" s="78"/>
      <c r="L2588" s="78"/>
      <c r="M2588" s="76"/>
      <c r="N2588" s="76"/>
    </row>
    <row r="2589">
      <c r="A2589" s="78"/>
      <c r="B2589" s="78"/>
      <c r="C2589" s="78"/>
      <c r="D2589" s="78"/>
      <c r="E2589" s="78"/>
      <c r="F2589" s="78"/>
      <c r="G2589" s="78"/>
      <c r="H2589" s="78"/>
      <c r="I2589" s="78"/>
      <c r="J2589" s="78"/>
      <c r="K2589" s="78"/>
      <c r="L2589" s="78"/>
      <c r="M2589" s="76"/>
      <c r="N2589" s="76"/>
    </row>
    <row r="2590">
      <c r="A2590" s="78"/>
      <c r="B2590" s="78"/>
      <c r="C2590" s="78"/>
      <c r="D2590" s="78"/>
      <c r="E2590" s="78"/>
      <c r="F2590" s="78"/>
      <c r="G2590" s="78"/>
      <c r="H2590" s="78"/>
      <c r="I2590" s="78"/>
      <c r="J2590" s="78"/>
      <c r="K2590" s="78"/>
      <c r="L2590" s="78"/>
      <c r="M2590" s="76"/>
      <c r="N2590" s="76"/>
    </row>
    <row r="2591">
      <c r="A2591" s="78"/>
      <c r="B2591" s="78"/>
      <c r="C2591" s="78"/>
      <c r="D2591" s="78"/>
      <c r="E2591" s="78"/>
      <c r="F2591" s="78"/>
      <c r="G2591" s="78"/>
      <c r="H2591" s="78"/>
      <c r="I2591" s="78"/>
      <c r="J2591" s="78"/>
      <c r="K2591" s="78"/>
      <c r="L2591" s="78"/>
      <c r="M2591" s="76"/>
      <c r="N2591" s="76"/>
    </row>
    <row r="2592">
      <c r="A2592" s="78"/>
      <c r="B2592" s="78"/>
      <c r="C2592" s="78"/>
      <c r="D2592" s="78"/>
      <c r="E2592" s="78"/>
      <c r="F2592" s="78"/>
      <c r="G2592" s="78"/>
      <c r="H2592" s="78"/>
      <c r="I2592" s="78"/>
      <c r="J2592" s="78"/>
      <c r="K2592" s="78"/>
      <c r="L2592" s="78"/>
      <c r="M2592" s="76"/>
      <c r="N2592" s="76"/>
    </row>
    <row r="2593">
      <c r="A2593" s="78"/>
      <c r="B2593" s="78"/>
      <c r="C2593" s="78"/>
      <c r="D2593" s="78"/>
      <c r="E2593" s="78"/>
      <c r="F2593" s="78"/>
      <c r="G2593" s="78"/>
      <c r="H2593" s="78"/>
      <c r="I2593" s="78"/>
      <c r="J2593" s="78"/>
      <c r="K2593" s="78"/>
      <c r="L2593" s="78"/>
      <c r="M2593" s="76"/>
      <c r="N2593" s="76"/>
    </row>
    <row r="2594">
      <c r="A2594" s="78"/>
      <c r="B2594" s="78"/>
      <c r="C2594" s="78"/>
      <c r="D2594" s="78"/>
      <c r="E2594" s="78"/>
      <c r="F2594" s="78"/>
      <c r="G2594" s="78"/>
      <c r="H2594" s="78"/>
      <c r="I2594" s="78"/>
      <c r="J2594" s="78"/>
      <c r="K2594" s="78"/>
      <c r="L2594" s="78"/>
      <c r="M2594" s="76"/>
      <c r="N2594" s="76"/>
    </row>
    <row r="2595">
      <c r="A2595" s="78"/>
      <c r="B2595" s="78"/>
      <c r="C2595" s="78"/>
      <c r="D2595" s="78"/>
      <c r="E2595" s="78"/>
      <c r="F2595" s="78"/>
      <c r="G2595" s="78"/>
      <c r="H2595" s="78"/>
      <c r="I2595" s="78"/>
      <c r="J2595" s="78"/>
      <c r="K2595" s="78"/>
      <c r="L2595" s="78"/>
      <c r="M2595" s="76"/>
      <c r="N2595" s="76"/>
    </row>
    <row r="2596">
      <c r="A2596" s="78"/>
      <c r="B2596" s="78"/>
      <c r="C2596" s="78"/>
      <c r="D2596" s="78"/>
      <c r="E2596" s="78"/>
      <c r="F2596" s="78"/>
      <c r="G2596" s="78"/>
      <c r="H2596" s="78"/>
      <c r="I2596" s="78"/>
      <c r="J2596" s="78"/>
      <c r="K2596" s="78"/>
      <c r="L2596" s="78"/>
      <c r="M2596" s="76"/>
      <c r="N2596" s="76"/>
    </row>
    <row r="2597">
      <c r="A2597" s="78"/>
      <c r="B2597" s="78"/>
      <c r="C2597" s="78"/>
      <c r="D2597" s="78"/>
      <c r="E2597" s="78"/>
      <c r="F2597" s="78"/>
      <c r="G2597" s="78"/>
      <c r="H2597" s="78"/>
      <c r="I2597" s="78"/>
      <c r="J2597" s="78"/>
      <c r="K2597" s="78"/>
      <c r="L2597" s="78"/>
      <c r="M2597" s="76"/>
      <c r="N2597" s="76"/>
    </row>
    <row r="2598">
      <c r="A2598" s="78"/>
      <c r="B2598" s="78"/>
      <c r="C2598" s="78"/>
      <c r="D2598" s="78"/>
      <c r="E2598" s="78"/>
      <c r="F2598" s="78"/>
      <c r="G2598" s="78"/>
      <c r="H2598" s="78"/>
      <c r="I2598" s="78"/>
      <c r="J2598" s="78"/>
      <c r="K2598" s="78"/>
      <c r="L2598" s="78"/>
      <c r="M2598" s="76"/>
      <c r="N2598" s="76"/>
    </row>
    <row r="2599">
      <c r="A2599" s="78"/>
      <c r="B2599" s="78"/>
      <c r="C2599" s="78"/>
      <c r="D2599" s="78"/>
      <c r="E2599" s="78"/>
      <c r="F2599" s="78"/>
      <c r="G2599" s="78"/>
      <c r="H2599" s="78"/>
      <c r="I2599" s="78"/>
      <c r="J2599" s="78"/>
      <c r="K2599" s="78"/>
      <c r="L2599" s="78"/>
      <c r="M2599" s="76"/>
      <c r="N2599" s="76"/>
    </row>
    <row r="2600">
      <c r="A2600" s="78"/>
      <c r="B2600" s="78"/>
      <c r="C2600" s="78"/>
      <c r="D2600" s="78"/>
      <c r="E2600" s="78"/>
      <c r="F2600" s="78"/>
      <c r="G2600" s="78"/>
      <c r="H2600" s="78"/>
      <c r="I2600" s="78"/>
      <c r="J2600" s="78"/>
      <c r="K2600" s="78"/>
      <c r="L2600" s="78"/>
      <c r="M2600" s="76"/>
      <c r="N2600" s="76"/>
    </row>
    <row r="2601">
      <c r="A2601" s="78"/>
      <c r="B2601" s="78"/>
      <c r="C2601" s="78"/>
      <c r="D2601" s="78"/>
      <c r="E2601" s="78"/>
      <c r="F2601" s="78"/>
      <c r="G2601" s="78"/>
      <c r="H2601" s="78"/>
      <c r="I2601" s="78"/>
      <c r="J2601" s="78"/>
      <c r="K2601" s="78"/>
      <c r="L2601" s="78"/>
      <c r="M2601" s="76"/>
      <c r="N2601" s="76"/>
    </row>
    <row r="2602">
      <c r="A2602" s="78"/>
      <c r="B2602" s="78"/>
      <c r="C2602" s="78"/>
      <c r="D2602" s="78"/>
      <c r="E2602" s="78"/>
      <c r="F2602" s="78"/>
      <c r="G2602" s="78"/>
      <c r="H2602" s="78"/>
      <c r="I2602" s="78"/>
      <c r="J2602" s="78"/>
      <c r="K2602" s="78"/>
      <c r="L2602" s="78"/>
      <c r="M2602" s="76"/>
      <c r="N2602" s="76"/>
    </row>
    <row r="2603">
      <c r="A2603" s="78"/>
      <c r="B2603" s="78"/>
      <c r="C2603" s="78"/>
      <c r="D2603" s="78"/>
      <c r="E2603" s="78"/>
      <c r="F2603" s="78"/>
      <c r="G2603" s="78"/>
      <c r="H2603" s="78"/>
      <c r="I2603" s="78"/>
      <c r="J2603" s="78"/>
      <c r="K2603" s="78"/>
      <c r="L2603" s="78"/>
      <c r="M2603" s="76"/>
      <c r="N2603" s="76"/>
    </row>
    <row r="2604">
      <c r="A2604" s="78"/>
      <c r="B2604" s="78"/>
      <c r="C2604" s="78"/>
      <c r="D2604" s="78"/>
      <c r="E2604" s="78"/>
      <c r="F2604" s="78"/>
      <c r="G2604" s="78"/>
      <c r="H2604" s="78"/>
      <c r="I2604" s="78"/>
      <c r="J2604" s="78"/>
      <c r="K2604" s="78"/>
      <c r="L2604" s="78"/>
      <c r="M2604" s="76"/>
      <c r="N2604" s="76"/>
    </row>
    <row r="2605">
      <c r="A2605" s="78"/>
      <c r="B2605" s="78"/>
      <c r="C2605" s="78"/>
      <c r="D2605" s="78"/>
      <c r="E2605" s="78"/>
      <c r="F2605" s="78"/>
      <c r="G2605" s="78"/>
      <c r="H2605" s="78"/>
      <c r="I2605" s="78"/>
      <c r="J2605" s="78"/>
      <c r="K2605" s="78"/>
      <c r="L2605" s="78"/>
      <c r="M2605" s="76"/>
      <c r="N2605" s="76"/>
    </row>
    <row r="2606">
      <c r="A2606" s="78"/>
      <c r="B2606" s="78"/>
      <c r="C2606" s="78"/>
      <c r="D2606" s="78"/>
      <c r="E2606" s="78"/>
      <c r="F2606" s="78"/>
      <c r="G2606" s="78"/>
      <c r="H2606" s="78"/>
      <c r="I2606" s="78"/>
      <c r="J2606" s="78"/>
      <c r="K2606" s="78"/>
      <c r="L2606" s="78"/>
      <c r="M2606" s="76"/>
      <c r="N2606" s="76"/>
    </row>
    <row r="2607">
      <c r="A2607" s="78"/>
      <c r="B2607" s="78"/>
      <c r="C2607" s="78"/>
      <c r="D2607" s="78"/>
      <c r="E2607" s="78"/>
      <c r="F2607" s="78"/>
      <c r="G2607" s="78"/>
      <c r="H2607" s="78"/>
      <c r="I2607" s="78"/>
      <c r="J2607" s="78"/>
      <c r="K2607" s="78"/>
      <c r="L2607" s="78"/>
      <c r="M2607" s="76"/>
      <c r="N2607" s="76"/>
    </row>
    <row r="2608">
      <c r="A2608" s="78"/>
      <c r="B2608" s="78"/>
      <c r="C2608" s="78"/>
      <c r="D2608" s="78"/>
      <c r="E2608" s="78"/>
      <c r="F2608" s="78"/>
      <c r="G2608" s="78"/>
      <c r="H2608" s="78"/>
      <c r="I2608" s="78"/>
      <c r="J2608" s="78"/>
      <c r="K2608" s="78"/>
      <c r="L2608" s="78"/>
      <c r="M2608" s="76"/>
      <c r="N2608" s="76"/>
    </row>
    <row r="2609">
      <c r="A2609" s="78"/>
      <c r="B2609" s="78"/>
      <c r="C2609" s="78"/>
      <c r="D2609" s="78"/>
      <c r="E2609" s="78"/>
      <c r="F2609" s="78"/>
      <c r="G2609" s="78"/>
      <c r="H2609" s="78"/>
      <c r="I2609" s="78"/>
      <c r="J2609" s="78"/>
      <c r="K2609" s="78"/>
      <c r="L2609" s="78"/>
      <c r="M2609" s="76"/>
      <c r="N2609" s="76"/>
    </row>
    <row r="2610">
      <c r="A2610" s="78"/>
      <c r="B2610" s="78"/>
      <c r="C2610" s="78"/>
      <c r="D2610" s="78"/>
      <c r="E2610" s="78"/>
      <c r="F2610" s="78"/>
      <c r="G2610" s="78"/>
      <c r="H2610" s="78"/>
      <c r="I2610" s="78"/>
      <c r="J2610" s="78"/>
      <c r="K2610" s="78"/>
      <c r="L2610" s="78"/>
      <c r="M2610" s="76"/>
      <c r="N2610" s="76"/>
    </row>
    <row r="2611">
      <c r="A2611" s="78"/>
      <c r="B2611" s="78"/>
      <c r="C2611" s="78"/>
      <c r="D2611" s="78"/>
      <c r="E2611" s="78"/>
      <c r="F2611" s="78"/>
      <c r="G2611" s="78"/>
      <c r="H2611" s="78"/>
      <c r="I2611" s="78"/>
      <c r="J2611" s="78"/>
      <c r="K2611" s="78"/>
      <c r="L2611" s="78"/>
      <c r="M2611" s="76"/>
      <c r="N2611" s="76"/>
    </row>
    <row r="2612">
      <c r="A2612" s="78"/>
      <c r="B2612" s="78"/>
      <c r="C2612" s="78"/>
      <c r="D2612" s="78"/>
      <c r="E2612" s="78"/>
      <c r="F2612" s="78"/>
      <c r="G2612" s="78"/>
      <c r="H2612" s="78"/>
      <c r="I2612" s="78"/>
      <c r="J2612" s="78"/>
      <c r="K2612" s="78"/>
      <c r="L2612" s="78"/>
      <c r="M2612" s="76"/>
      <c r="N2612" s="76"/>
    </row>
    <row r="2613">
      <c r="A2613" s="78"/>
      <c r="B2613" s="78"/>
      <c r="C2613" s="78"/>
      <c r="D2613" s="78"/>
      <c r="E2613" s="78"/>
      <c r="F2613" s="78"/>
      <c r="G2613" s="78"/>
      <c r="H2613" s="78"/>
      <c r="I2613" s="78"/>
      <c r="J2613" s="78"/>
      <c r="K2613" s="78"/>
      <c r="L2613" s="78"/>
      <c r="M2613" s="76"/>
      <c r="N2613" s="76"/>
    </row>
    <row r="2614">
      <c r="A2614" s="78"/>
      <c r="B2614" s="78"/>
      <c r="C2614" s="78"/>
      <c r="D2614" s="78"/>
      <c r="E2614" s="78"/>
      <c r="F2614" s="78"/>
      <c r="G2614" s="78"/>
      <c r="H2614" s="78"/>
      <c r="I2614" s="78"/>
      <c r="J2614" s="78"/>
      <c r="K2614" s="78"/>
      <c r="L2614" s="78"/>
      <c r="M2614" s="76"/>
      <c r="N2614" s="76"/>
    </row>
    <row r="2615">
      <c r="A2615" s="78"/>
      <c r="B2615" s="78"/>
      <c r="C2615" s="78"/>
      <c r="D2615" s="78"/>
      <c r="E2615" s="78"/>
      <c r="F2615" s="78"/>
      <c r="G2615" s="78"/>
      <c r="H2615" s="78"/>
      <c r="I2615" s="78"/>
      <c r="J2615" s="78"/>
      <c r="K2615" s="78"/>
      <c r="L2615" s="78"/>
      <c r="M2615" s="76"/>
      <c r="N2615" s="76"/>
    </row>
    <row r="2616">
      <c r="A2616" s="78"/>
      <c r="B2616" s="78"/>
      <c r="C2616" s="78"/>
      <c r="D2616" s="78"/>
      <c r="E2616" s="78"/>
      <c r="F2616" s="78"/>
      <c r="G2616" s="78"/>
      <c r="H2616" s="78"/>
      <c r="I2616" s="78"/>
      <c r="J2616" s="78"/>
      <c r="K2616" s="78"/>
      <c r="L2616" s="78"/>
      <c r="M2616" s="76"/>
      <c r="N2616" s="76"/>
    </row>
    <row r="2617">
      <c r="A2617" s="78"/>
      <c r="B2617" s="78"/>
      <c r="C2617" s="78"/>
      <c r="D2617" s="78"/>
      <c r="E2617" s="78"/>
      <c r="F2617" s="78"/>
      <c r="G2617" s="78"/>
      <c r="H2617" s="78"/>
      <c r="I2617" s="78"/>
      <c r="J2617" s="78"/>
      <c r="K2617" s="78"/>
      <c r="L2617" s="78"/>
      <c r="M2617" s="76"/>
      <c r="N2617" s="76"/>
    </row>
    <row r="2618">
      <c r="A2618" s="78"/>
      <c r="B2618" s="78"/>
      <c r="C2618" s="78"/>
      <c r="D2618" s="78"/>
      <c r="E2618" s="78"/>
      <c r="F2618" s="78"/>
      <c r="G2618" s="78"/>
      <c r="H2618" s="78"/>
      <c r="I2618" s="78"/>
      <c r="J2618" s="78"/>
      <c r="K2618" s="78"/>
      <c r="L2618" s="78"/>
      <c r="M2618" s="76"/>
      <c r="N2618" s="76"/>
    </row>
    <row r="2619">
      <c r="A2619" s="78"/>
      <c r="B2619" s="78"/>
      <c r="C2619" s="78"/>
      <c r="D2619" s="78"/>
      <c r="E2619" s="78"/>
      <c r="F2619" s="78"/>
      <c r="G2619" s="78"/>
      <c r="H2619" s="78"/>
      <c r="I2619" s="78"/>
      <c r="J2619" s="78"/>
      <c r="K2619" s="78"/>
      <c r="L2619" s="78"/>
      <c r="M2619" s="76"/>
      <c r="N2619" s="76"/>
    </row>
    <row r="2620">
      <c r="A2620" s="78"/>
      <c r="B2620" s="78"/>
      <c r="C2620" s="78"/>
      <c r="D2620" s="78"/>
      <c r="E2620" s="78"/>
      <c r="F2620" s="78"/>
      <c r="G2620" s="78"/>
      <c r="H2620" s="78"/>
      <c r="I2620" s="78"/>
      <c r="J2620" s="78"/>
      <c r="K2620" s="78"/>
      <c r="L2620" s="78"/>
      <c r="M2620" s="76"/>
      <c r="N2620" s="76"/>
    </row>
    <row r="2621">
      <c r="A2621" s="78"/>
      <c r="B2621" s="78"/>
      <c r="C2621" s="78"/>
      <c r="D2621" s="78"/>
      <c r="E2621" s="78"/>
      <c r="F2621" s="78"/>
      <c r="G2621" s="78"/>
      <c r="H2621" s="78"/>
      <c r="I2621" s="78"/>
      <c r="J2621" s="78"/>
      <c r="K2621" s="78"/>
      <c r="L2621" s="78"/>
      <c r="M2621" s="76"/>
      <c r="N2621" s="76"/>
    </row>
    <row r="2622">
      <c r="A2622" s="78"/>
      <c r="B2622" s="78"/>
      <c r="C2622" s="78"/>
      <c r="D2622" s="78"/>
      <c r="E2622" s="78"/>
      <c r="F2622" s="78"/>
      <c r="G2622" s="78"/>
      <c r="H2622" s="78"/>
      <c r="I2622" s="78"/>
      <c r="J2622" s="78"/>
      <c r="K2622" s="78"/>
      <c r="L2622" s="78"/>
      <c r="M2622" s="76"/>
      <c r="N2622" s="76"/>
    </row>
    <row r="2623">
      <c r="A2623" s="78"/>
      <c r="B2623" s="78"/>
      <c r="C2623" s="78"/>
      <c r="D2623" s="78"/>
      <c r="E2623" s="78"/>
      <c r="F2623" s="78"/>
      <c r="G2623" s="78"/>
      <c r="H2623" s="78"/>
      <c r="I2623" s="78"/>
      <c r="J2623" s="78"/>
      <c r="K2623" s="78"/>
      <c r="L2623" s="78"/>
      <c r="M2623" s="76"/>
      <c r="N2623" s="76"/>
    </row>
    <row r="2624">
      <c r="A2624" s="78"/>
      <c r="B2624" s="78"/>
      <c r="C2624" s="78"/>
      <c r="D2624" s="78"/>
      <c r="E2624" s="78"/>
      <c r="F2624" s="78"/>
      <c r="G2624" s="78"/>
      <c r="H2624" s="78"/>
      <c r="I2624" s="78"/>
      <c r="J2624" s="78"/>
      <c r="K2624" s="78"/>
      <c r="L2624" s="78"/>
      <c r="M2624" s="76"/>
      <c r="N2624" s="76"/>
    </row>
    <row r="2625">
      <c r="A2625" s="78"/>
      <c r="B2625" s="78"/>
      <c r="C2625" s="78"/>
      <c r="D2625" s="78"/>
      <c r="E2625" s="78"/>
      <c r="F2625" s="78"/>
      <c r="G2625" s="78"/>
      <c r="H2625" s="78"/>
      <c r="I2625" s="78"/>
      <c r="J2625" s="78"/>
      <c r="K2625" s="78"/>
      <c r="L2625" s="78"/>
      <c r="M2625" s="76"/>
      <c r="N2625" s="76"/>
    </row>
    <row r="2626">
      <c r="A2626" s="78"/>
      <c r="B2626" s="78"/>
      <c r="C2626" s="78"/>
      <c r="D2626" s="78"/>
      <c r="E2626" s="78"/>
      <c r="F2626" s="78"/>
      <c r="G2626" s="78"/>
      <c r="H2626" s="78"/>
      <c r="I2626" s="78"/>
      <c r="J2626" s="78"/>
      <c r="K2626" s="78"/>
      <c r="L2626" s="78"/>
      <c r="M2626" s="76"/>
      <c r="N2626" s="76"/>
    </row>
    <row r="2627">
      <c r="A2627" s="78"/>
      <c r="B2627" s="78"/>
      <c r="C2627" s="78"/>
      <c r="D2627" s="78"/>
      <c r="E2627" s="78"/>
      <c r="F2627" s="78"/>
      <c r="G2627" s="78"/>
      <c r="H2627" s="78"/>
      <c r="I2627" s="78"/>
      <c r="J2627" s="78"/>
      <c r="K2627" s="78"/>
      <c r="L2627" s="78"/>
      <c r="M2627" s="76"/>
      <c r="N2627" s="76"/>
    </row>
    <row r="2628">
      <c r="A2628" s="78"/>
      <c r="B2628" s="78"/>
      <c r="C2628" s="78"/>
      <c r="D2628" s="78"/>
      <c r="E2628" s="78"/>
      <c r="F2628" s="78"/>
      <c r="G2628" s="78"/>
      <c r="H2628" s="78"/>
      <c r="I2628" s="78"/>
      <c r="J2628" s="78"/>
      <c r="K2628" s="78"/>
      <c r="L2628" s="78"/>
      <c r="M2628" s="76"/>
      <c r="N2628" s="76"/>
    </row>
    <row r="2629">
      <c r="A2629" s="78"/>
      <c r="B2629" s="78"/>
      <c r="C2629" s="78"/>
      <c r="D2629" s="78"/>
      <c r="E2629" s="78"/>
      <c r="F2629" s="78"/>
      <c r="G2629" s="78"/>
      <c r="H2629" s="78"/>
      <c r="I2629" s="78"/>
      <c r="J2629" s="78"/>
      <c r="K2629" s="78"/>
      <c r="L2629" s="78"/>
      <c r="M2629" s="76"/>
      <c r="N2629" s="76"/>
    </row>
    <row r="2630">
      <c r="A2630" s="78"/>
      <c r="B2630" s="78"/>
      <c r="C2630" s="78"/>
      <c r="D2630" s="78"/>
      <c r="E2630" s="78"/>
      <c r="F2630" s="78"/>
      <c r="G2630" s="78"/>
      <c r="H2630" s="78"/>
      <c r="I2630" s="78"/>
      <c r="J2630" s="78"/>
      <c r="K2630" s="78"/>
      <c r="L2630" s="78"/>
      <c r="M2630" s="76"/>
      <c r="N2630" s="76"/>
    </row>
    <row r="2631">
      <c r="A2631" s="78"/>
      <c r="B2631" s="78"/>
      <c r="C2631" s="78"/>
      <c r="D2631" s="78"/>
      <c r="E2631" s="78"/>
      <c r="F2631" s="78"/>
      <c r="G2631" s="78"/>
      <c r="H2631" s="78"/>
      <c r="I2631" s="78"/>
      <c r="J2631" s="78"/>
      <c r="K2631" s="78"/>
      <c r="L2631" s="78"/>
      <c r="M2631" s="76"/>
      <c r="N2631" s="76"/>
    </row>
    <row r="2632">
      <c r="A2632" s="78"/>
      <c r="B2632" s="78"/>
      <c r="C2632" s="78"/>
      <c r="D2632" s="78"/>
      <c r="E2632" s="78"/>
      <c r="F2632" s="78"/>
      <c r="G2632" s="78"/>
      <c r="H2632" s="78"/>
      <c r="I2632" s="78"/>
      <c r="J2632" s="78"/>
      <c r="K2632" s="78"/>
      <c r="L2632" s="78"/>
      <c r="M2632" s="76"/>
      <c r="N2632" s="76"/>
    </row>
    <row r="2633">
      <c r="A2633" s="78"/>
      <c r="B2633" s="78"/>
      <c r="C2633" s="78"/>
      <c r="D2633" s="78"/>
      <c r="E2633" s="78"/>
      <c r="F2633" s="78"/>
      <c r="G2633" s="78"/>
      <c r="H2633" s="78"/>
      <c r="I2633" s="78"/>
      <c r="J2633" s="78"/>
      <c r="K2633" s="78"/>
      <c r="L2633" s="78"/>
      <c r="M2633" s="76"/>
      <c r="N2633" s="76"/>
    </row>
    <row r="2634">
      <c r="A2634" s="78"/>
      <c r="B2634" s="78"/>
      <c r="C2634" s="78"/>
      <c r="D2634" s="78"/>
      <c r="E2634" s="78"/>
      <c r="F2634" s="78"/>
      <c r="G2634" s="78"/>
      <c r="H2634" s="78"/>
      <c r="I2634" s="78"/>
      <c r="J2634" s="78"/>
      <c r="K2634" s="78"/>
      <c r="L2634" s="78"/>
      <c r="M2634" s="76"/>
      <c r="N2634" s="76"/>
    </row>
    <row r="2635">
      <c r="A2635" s="78"/>
      <c r="B2635" s="78"/>
      <c r="C2635" s="78"/>
      <c r="D2635" s="78"/>
      <c r="E2635" s="78"/>
      <c r="F2635" s="78"/>
      <c r="G2635" s="78"/>
      <c r="H2635" s="78"/>
      <c r="I2635" s="78"/>
      <c r="J2635" s="78"/>
      <c r="K2635" s="78"/>
      <c r="L2635" s="78"/>
      <c r="M2635" s="76"/>
      <c r="N2635" s="76"/>
    </row>
    <row r="2636">
      <c r="A2636" s="78"/>
      <c r="B2636" s="78"/>
      <c r="C2636" s="78"/>
      <c r="D2636" s="78"/>
      <c r="E2636" s="78"/>
      <c r="F2636" s="78"/>
      <c r="G2636" s="78"/>
      <c r="H2636" s="78"/>
      <c r="I2636" s="78"/>
      <c r="J2636" s="78"/>
      <c r="K2636" s="78"/>
      <c r="L2636" s="78"/>
      <c r="M2636" s="76"/>
      <c r="N2636" s="76"/>
    </row>
    <row r="2637">
      <c r="A2637" s="78"/>
      <c r="B2637" s="78"/>
      <c r="C2637" s="78"/>
      <c r="D2637" s="78"/>
      <c r="E2637" s="78"/>
      <c r="F2637" s="78"/>
      <c r="G2637" s="78"/>
      <c r="H2637" s="78"/>
      <c r="I2637" s="78"/>
      <c r="J2637" s="78"/>
      <c r="K2637" s="78"/>
      <c r="L2637" s="78"/>
      <c r="M2637" s="76"/>
      <c r="N2637" s="76"/>
    </row>
    <row r="2638">
      <c r="A2638" s="78"/>
      <c r="B2638" s="78"/>
      <c r="C2638" s="78"/>
      <c r="D2638" s="78"/>
      <c r="E2638" s="78"/>
      <c r="F2638" s="78"/>
      <c r="G2638" s="78"/>
      <c r="H2638" s="78"/>
      <c r="I2638" s="78"/>
      <c r="J2638" s="78"/>
      <c r="K2638" s="78"/>
      <c r="L2638" s="78"/>
      <c r="M2638" s="76"/>
      <c r="N2638" s="76"/>
    </row>
    <row r="2639">
      <c r="A2639" s="78"/>
      <c r="B2639" s="78"/>
      <c r="C2639" s="78"/>
      <c r="D2639" s="78"/>
      <c r="E2639" s="78"/>
      <c r="F2639" s="78"/>
      <c r="G2639" s="78"/>
      <c r="H2639" s="78"/>
      <c r="I2639" s="78"/>
      <c r="J2639" s="78"/>
      <c r="K2639" s="78"/>
      <c r="L2639" s="78"/>
      <c r="M2639" s="76"/>
      <c r="N2639" s="76"/>
    </row>
    <row r="2640">
      <c r="A2640" s="78"/>
      <c r="B2640" s="78"/>
      <c r="C2640" s="78"/>
      <c r="D2640" s="78"/>
      <c r="E2640" s="78"/>
      <c r="F2640" s="78"/>
      <c r="G2640" s="78"/>
      <c r="H2640" s="78"/>
      <c r="I2640" s="78"/>
      <c r="J2640" s="78"/>
      <c r="K2640" s="78"/>
      <c r="L2640" s="78"/>
      <c r="M2640" s="76"/>
      <c r="N2640" s="76"/>
    </row>
    <row r="2641">
      <c r="A2641" s="78"/>
      <c r="B2641" s="78"/>
      <c r="C2641" s="78"/>
      <c r="D2641" s="78"/>
      <c r="E2641" s="78"/>
      <c r="F2641" s="78"/>
      <c r="G2641" s="78"/>
      <c r="H2641" s="78"/>
      <c r="I2641" s="78"/>
      <c r="J2641" s="78"/>
      <c r="K2641" s="78"/>
      <c r="L2641" s="78"/>
      <c r="M2641" s="76"/>
      <c r="N2641" s="76"/>
    </row>
    <row r="2642">
      <c r="A2642" s="78"/>
      <c r="B2642" s="78"/>
      <c r="C2642" s="78"/>
      <c r="D2642" s="78"/>
      <c r="E2642" s="78"/>
      <c r="F2642" s="78"/>
      <c r="G2642" s="78"/>
      <c r="H2642" s="78"/>
      <c r="I2642" s="78"/>
      <c r="J2642" s="78"/>
      <c r="K2642" s="78"/>
      <c r="L2642" s="78"/>
      <c r="M2642" s="76"/>
      <c r="N2642" s="76"/>
    </row>
    <row r="2643">
      <c r="A2643" s="78"/>
      <c r="B2643" s="78"/>
      <c r="C2643" s="78"/>
      <c r="D2643" s="78"/>
      <c r="E2643" s="78"/>
      <c r="F2643" s="78"/>
      <c r="G2643" s="78"/>
      <c r="H2643" s="78"/>
      <c r="I2643" s="78"/>
      <c r="J2643" s="78"/>
      <c r="K2643" s="78"/>
      <c r="L2643" s="78"/>
      <c r="M2643" s="76"/>
      <c r="N2643" s="76"/>
    </row>
    <row r="2644">
      <c r="A2644" s="78"/>
      <c r="B2644" s="78"/>
      <c r="C2644" s="78"/>
      <c r="D2644" s="78"/>
      <c r="E2644" s="78"/>
      <c r="F2644" s="78"/>
      <c r="G2644" s="78"/>
      <c r="H2644" s="78"/>
      <c r="I2644" s="78"/>
      <c r="J2644" s="78"/>
      <c r="K2644" s="78"/>
      <c r="L2644" s="78"/>
      <c r="M2644" s="76"/>
      <c r="N2644" s="76"/>
    </row>
    <row r="2645">
      <c r="A2645" s="78"/>
      <c r="B2645" s="78"/>
      <c r="C2645" s="78"/>
      <c r="D2645" s="78"/>
      <c r="E2645" s="78"/>
      <c r="F2645" s="78"/>
      <c r="G2645" s="78"/>
      <c r="H2645" s="78"/>
      <c r="I2645" s="78"/>
      <c r="J2645" s="78"/>
      <c r="K2645" s="78"/>
      <c r="L2645" s="78"/>
      <c r="M2645" s="76"/>
      <c r="N2645" s="76"/>
    </row>
    <row r="2646">
      <c r="A2646" s="78"/>
      <c r="B2646" s="78"/>
      <c r="C2646" s="78"/>
      <c r="D2646" s="78"/>
      <c r="E2646" s="78"/>
      <c r="F2646" s="78"/>
      <c r="G2646" s="78"/>
      <c r="H2646" s="78"/>
      <c r="I2646" s="78"/>
      <c r="J2646" s="78"/>
      <c r="K2646" s="78"/>
      <c r="L2646" s="78"/>
      <c r="M2646" s="76"/>
      <c r="N2646" s="76"/>
    </row>
    <row r="2647">
      <c r="A2647" s="78"/>
      <c r="B2647" s="78"/>
      <c r="C2647" s="78"/>
      <c r="D2647" s="78"/>
      <c r="E2647" s="78"/>
      <c r="F2647" s="78"/>
      <c r="G2647" s="78"/>
      <c r="H2647" s="78"/>
      <c r="I2647" s="78"/>
      <c r="J2647" s="78"/>
      <c r="K2647" s="78"/>
      <c r="L2647" s="78"/>
      <c r="M2647" s="76"/>
      <c r="N2647" s="76"/>
    </row>
    <row r="2648">
      <c r="A2648" s="78"/>
      <c r="B2648" s="78"/>
      <c r="C2648" s="78"/>
      <c r="D2648" s="78"/>
      <c r="E2648" s="78"/>
      <c r="F2648" s="78"/>
      <c r="G2648" s="78"/>
      <c r="H2648" s="78"/>
      <c r="I2648" s="78"/>
      <c r="J2648" s="78"/>
      <c r="K2648" s="78"/>
      <c r="L2648" s="78"/>
      <c r="M2648" s="76"/>
      <c r="N2648" s="76"/>
    </row>
    <row r="2649">
      <c r="A2649" s="78"/>
      <c r="B2649" s="78"/>
      <c r="C2649" s="78"/>
      <c r="D2649" s="78"/>
      <c r="E2649" s="78"/>
      <c r="F2649" s="78"/>
      <c r="G2649" s="78"/>
      <c r="H2649" s="78"/>
      <c r="I2649" s="78"/>
      <c r="J2649" s="78"/>
      <c r="K2649" s="78"/>
      <c r="L2649" s="78"/>
      <c r="M2649" s="76"/>
      <c r="N2649" s="76"/>
    </row>
    <row r="2650">
      <c r="A2650" s="78"/>
      <c r="B2650" s="78"/>
      <c r="C2650" s="78"/>
      <c r="D2650" s="78"/>
      <c r="E2650" s="78"/>
      <c r="F2650" s="78"/>
      <c r="G2650" s="78"/>
      <c r="H2650" s="78"/>
      <c r="I2650" s="78"/>
      <c r="J2650" s="78"/>
      <c r="K2650" s="78"/>
      <c r="L2650" s="78"/>
      <c r="M2650" s="76"/>
      <c r="N2650" s="76"/>
    </row>
    <row r="2651">
      <c r="A2651" s="78"/>
      <c r="B2651" s="78"/>
      <c r="C2651" s="78"/>
      <c r="D2651" s="78"/>
      <c r="E2651" s="78"/>
      <c r="F2651" s="78"/>
      <c r="G2651" s="78"/>
      <c r="H2651" s="78"/>
      <c r="I2651" s="78"/>
      <c r="J2651" s="78"/>
      <c r="K2651" s="78"/>
      <c r="L2651" s="78"/>
      <c r="M2651" s="76"/>
      <c r="N2651" s="76"/>
    </row>
    <row r="2652">
      <c r="A2652" s="78"/>
      <c r="B2652" s="78"/>
      <c r="C2652" s="78"/>
      <c r="D2652" s="78"/>
      <c r="E2652" s="78"/>
      <c r="F2652" s="78"/>
      <c r="G2652" s="78"/>
      <c r="H2652" s="78"/>
      <c r="I2652" s="78"/>
      <c r="J2652" s="78"/>
      <c r="K2652" s="78"/>
      <c r="L2652" s="78"/>
      <c r="M2652" s="76"/>
      <c r="N2652" s="76"/>
    </row>
    <row r="2653">
      <c r="A2653" s="78"/>
      <c r="B2653" s="78"/>
      <c r="C2653" s="78"/>
      <c r="D2653" s="78"/>
      <c r="E2653" s="78"/>
      <c r="F2653" s="78"/>
      <c r="G2653" s="78"/>
      <c r="H2653" s="78"/>
      <c r="I2653" s="78"/>
      <c r="J2653" s="78"/>
      <c r="K2653" s="78"/>
      <c r="L2653" s="78"/>
      <c r="M2653" s="76"/>
      <c r="N2653" s="76"/>
    </row>
    <row r="2654">
      <c r="A2654" s="78"/>
      <c r="B2654" s="78"/>
      <c r="C2654" s="78"/>
      <c r="D2654" s="78"/>
      <c r="E2654" s="78"/>
      <c r="F2654" s="78"/>
      <c r="G2654" s="78"/>
      <c r="H2654" s="78"/>
      <c r="I2654" s="78"/>
      <c r="J2654" s="78"/>
      <c r="K2654" s="78"/>
      <c r="L2654" s="78"/>
      <c r="M2654" s="76"/>
      <c r="N2654" s="76"/>
    </row>
    <row r="2655">
      <c r="A2655" s="78"/>
      <c r="B2655" s="78"/>
      <c r="C2655" s="78"/>
      <c r="D2655" s="78"/>
      <c r="E2655" s="78"/>
      <c r="F2655" s="78"/>
      <c r="G2655" s="78"/>
      <c r="H2655" s="78"/>
      <c r="I2655" s="78"/>
      <c r="J2655" s="78"/>
      <c r="K2655" s="78"/>
      <c r="L2655" s="78"/>
      <c r="M2655" s="76"/>
      <c r="N2655" s="76"/>
    </row>
    <row r="2656">
      <c r="A2656" s="78"/>
      <c r="B2656" s="78"/>
      <c r="C2656" s="78"/>
      <c r="D2656" s="78"/>
      <c r="E2656" s="78"/>
      <c r="F2656" s="78"/>
      <c r="G2656" s="78"/>
      <c r="H2656" s="78"/>
      <c r="I2656" s="78"/>
      <c r="J2656" s="78"/>
      <c r="K2656" s="78"/>
      <c r="L2656" s="78"/>
      <c r="M2656" s="76"/>
      <c r="N2656" s="76"/>
    </row>
    <row r="2657">
      <c r="A2657" s="78"/>
      <c r="B2657" s="78"/>
      <c r="C2657" s="78"/>
      <c r="D2657" s="78"/>
      <c r="E2657" s="78"/>
      <c r="F2657" s="78"/>
      <c r="G2657" s="78"/>
      <c r="H2657" s="78"/>
      <c r="I2657" s="78"/>
      <c r="J2657" s="78"/>
      <c r="K2657" s="78"/>
      <c r="L2657" s="78"/>
      <c r="M2657" s="76"/>
      <c r="N2657" s="76"/>
    </row>
    <row r="2658">
      <c r="A2658" s="78"/>
      <c r="B2658" s="78"/>
      <c r="C2658" s="78"/>
      <c r="D2658" s="78"/>
      <c r="E2658" s="78"/>
      <c r="F2658" s="78"/>
      <c r="G2658" s="78"/>
      <c r="H2658" s="78"/>
      <c r="I2658" s="78"/>
      <c r="J2658" s="78"/>
      <c r="K2658" s="78"/>
      <c r="L2658" s="78"/>
      <c r="M2658" s="76"/>
      <c r="N2658" s="76"/>
    </row>
    <row r="2659">
      <c r="A2659" s="78"/>
      <c r="B2659" s="78"/>
      <c r="C2659" s="78"/>
      <c r="D2659" s="78"/>
      <c r="E2659" s="78"/>
      <c r="F2659" s="78"/>
      <c r="G2659" s="78"/>
      <c r="H2659" s="78"/>
      <c r="I2659" s="78"/>
      <c r="J2659" s="78"/>
      <c r="K2659" s="78"/>
      <c r="L2659" s="78"/>
      <c r="M2659" s="76"/>
      <c r="N2659" s="76"/>
    </row>
    <row r="2660">
      <c r="A2660" s="78"/>
      <c r="B2660" s="78"/>
      <c r="C2660" s="78"/>
      <c r="D2660" s="78"/>
      <c r="E2660" s="78"/>
      <c r="F2660" s="78"/>
      <c r="G2660" s="78"/>
      <c r="H2660" s="78"/>
      <c r="I2660" s="78"/>
      <c r="J2660" s="78"/>
      <c r="K2660" s="78"/>
      <c r="L2660" s="78"/>
      <c r="M2660" s="76"/>
      <c r="N2660" s="76"/>
    </row>
    <row r="2661">
      <c r="A2661" s="78"/>
      <c r="B2661" s="78"/>
      <c r="C2661" s="78"/>
      <c r="D2661" s="78"/>
      <c r="E2661" s="78"/>
      <c r="F2661" s="78"/>
      <c r="G2661" s="78"/>
      <c r="H2661" s="78"/>
      <c r="I2661" s="78"/>
      <c r="J2661" s="78"/>
      <c r="K2661" s="78"/>
      <c r="L2661" s="78"/>
      <c r="M2661" s="76"/>
      <c r="N2661" s="76"/>
    </row>
    <row r="2662">
      <c r="A2662" s="78"/>
      <c r="B2662" s="78"/>
      <c r="C2662" s="78"/>
      <c r="D2662" s="78"/>
      <c r="E2662" s="78"/>
      <c r="F2662" s="78"/>
      <c r="G2662" s="78"/>
      <c r="H2662" s="78"/>
      <c r="I2662" s="78"/>
      <c r="J2662" s="78"/>
      <c r="K2662" s="78"/>
      <c r="L2662" s="78"/>
      <c r="M2662" s="76"/>
      <c r="N2662" s="76"/>
    </row>
    <row r="2663">
      <c r="A2663" s="78"/>
      <c r="B2663" s="78"/>
      <c r="C2663" s="78"/>
      <c r="D2663" s="78"/>
      <c r="E2663" s="78"/>
      <c r="F2663" s="78"/>
      <c r="G2663" s="78"/>
      <c r="H2663" s="78"/>
      <c r="I2663" s="78"/>
      <c r="J2663" s="78"/>
      <c r="K2663" s="78"/>
      <c r="L2663" s="78"/>
      <c r="M2663" s="76"/>
      <c r="N2663" s="76"/>
    </row>
    <row r="2664">
      <c r="A2664" s="78"/>
      <c r="B2664" s="78"/>
      <c r="C2664" s="78"/>
      <c r="D2664" s="78"/>
      <c r="E2664" s="78"/>
      <c r="F2664" s="78"/>
      <c r="G2664" s="78"/>
      <c r="H2664" s="78"/>
      <c r="I2664" s="78"/>
      <c r="J2664" s="78"/>
      <c r="K2664" s="78"/>
      <c r="L2664" s="78"/>
      <c r="M2664" s="76"/>
      <c r="N2664" s="76"/>
    </row>
    <row r="2665">
      <c r="A2665" s="78"/>
      <c r="B2665" s="78"/>
      <c r="C2665" s="78"/>
      <c r="D2665" s="78"/>
      <c r="E2665" s="78"/>
      <c r="F2665" s="78"/>
      <c r="G2665" s="78"/>
      <c r="H2665" s="78"/>
      <c r="I2665" s="78"/>
      <c r="J2665" s="78"/>
      <c r="K2665" s="78"/>
      <c r="L2665" s="78"/>
      <c r="M2665" s="76"/>
      <c r="N2665" s="76"/>
    </row>
    <row r="2666">
      <c r="A2666" s="78"/>
      <c r="B2666" s="78"/>
      <c r="C2666" s="78"/>
      <c r="D2666" s="78"/>
      <c r="E2666" s="78"/>
      <c r="F2666" s="78"/>
      <c r="G2666" s="78"/>
      <c r="H2666" s="78"/>
      <c r="I2666" s="78"/>
      <c r="J2666" s="78"/>
      <c r="K2666" s="78"/>
      <c r="L2666" s="78"/>
      <c r="M2666" s="76"/>
      <c r="N2666" s="76"/>
    </row>
    <row r="2667">
      <c r="A2667" s="78"/>
      <c r="B2667" s="78"/>
      <c r="C2667" s="78"/>
      <c r="D2667" s="78"/>
      <c r="E2667" s="78"/>
      <c r="F2667" s="78"/>
      <c r="G2667" s="78"/>
      <c r="H2667" s="78"/>
      <c r="I2667" s="78"/>
      <c r="J2667" s="78"/>
      <c r="K2667" s="78"/>
      <c r="L2667" s="78"/>
      <c r="M2667" s="76"/>
      <c r="N2667" s="76"/>
    </row>
    <row r="2668">
      <c r="A2668" s="78"/>
      <c r="B2668" s="78"/>
      <c r="C2668" s="78"/>
      <c r="D2668" s="78"/>
      <c r="E2668" s="78"/>
      <c r="F2668" s="78"/>
      <c r="G2668" s="78"/>
      <c r="H2668" s="78"/>
      <c r="I2668" s="78"/>
      <c r="J2668" s="78"/>
      <c r="K2668" s="78"/>
      <c r="L2668" s="78"/>
      <c r="M2668" s="76"/>
      <c r="N2668" s="76"/>
    </row>
    <row r="2669">
      <c r="A2669" s="78"/>
      <c r="B2669" s="78"/>
      <c r="C2669" s="78"/>
      <c r="D2669" s="78"/>
      <c r="E2669" s="78"/>
      <c r="F2669" s="78"/>
      <c r="G2669" s="78"/>
      <c r="H2669" s="78"/>
      <c r="I2669" s="78"/>
      <c r="J2669" s="78"/>
      <c r="K2669" s="78"/>
      <c r="L2669" s="78"/>
      <c r="M2669" s="76"/>
      <c r="N2669" s="76"/>
    </row>
    <row r="2670">
      <c r="A2670" s="78"/>
      <c r="B2670" s="78"/>
      <c r="C2670" s="78"/>
      <c r="D2670" s="78"/>
      <c r="E2670" s="78"/>
      <c r="F2670" s="78"/>
      <c r="G2670" s="78"/>
      <c r="H2670" s="78"/>
      <c r="I2670" s="78"/>
      <c r="J2670" s="78"/>
      <c r="K2670" s="78"/>
      <c r="L2670" s="78"/>
      <c r="M2670" s="76"/>
      <c r="N2670" s="76"/>
    </row>
    <row r="2671">
      <c r="A2671" s="78"/>
      <c r="B2671" s="78"/>
      <c r="C2671" s="78"/>
      <c r="D2671" s="78"/>
      <c r="E2671" s="78"/>
      <c r="F2671" s="78"/>
      <c r="G2671" s="78"/>
      <c r="H2671" s="78"/>
      <c r="I2671" s="78"/>
      <c r="J2671" s="78"/>
      <c r="K2671" s="78"/>
      <c r="L2671" s="78"/>
      <c r="M2671" s="76"/>
      <c r="N2671" s="76"/>
    </row>
    <row r="2672">
      <c r="A2672" s="78"/>
      <c r="B2672" s="78"/>
      <c r="C2672" s="78"/>
      <c r="D2672" s="78"/>
      <c r="E2672" s="78"/>
      <c r="F2672" s="78"/>
      <c r="G2672" s="78"/>
      <c r="H2672" s="78"/>
      <c r="I2672" s="78"/>
      <c r="J2672" s="78"/>
      <c r="K2672" s="78"/>
      <c r="L2672" s="78"/>
      <c r="M2672" s="76"/>
      <c r="N2672" s="76"/>
    </row>
    <row r="2673">
      <c r="A2673" s="78"/>
      <c r="B2673" s="78"/>
      <c r="C2673" s="78"/>
      <c r="D2673" s="78"/>
      <c r="E2673" s="78"/>
      <c r="F2673" s="78"/>
      <c r="G2673" s="78"/>
      <c r="H2673" s="78"/>
      <c r="I2673" s="78"/>
      <c r="J2673" s="78"/>
      <c r="K2673" s="78"/>
      <c r="L2673" s="78"/>
      <c r="M2673" s="76"/>
      <c r="N2673" s="76"/>
    </row>
    <row r="2674">
      <c r="A2674" s="78"/>
      <c r="B2674" s="78"/>
      <c r="C2674" s="78"/>
      <c r="D2674" s="78"/>
      <c r="E2674" s="78"/>
      <c r="F2674" s="78"/>
      <c r="G2674" s="78"/>
      <c r="H2674" s="78"/>
      <c r="I2674" s="78"/>
      <c r="J2674" s="78"/>
      <c r="K2674" s="78"/>
      <c r="L2674" s="78"/>
      <c r="M2674" s="76"/>
      <c r="N2674" s="76"/>
    </row>
    <row r="2675">
      <c r="A2675" s="78"/>
      <c r="B2675" s="78"/>
      <c r="C2675" s="78"/>
      <c r="D2675" s="78"/>
      <c r="E2675" s="78"/>
      <c r="F2675" s="78"/>
      <c r="G2675" s="78"/>
      <c r="H2675" s="78"/>
      <c r="I2675" s="78"/>
      <c r="J2675" s="78"/>
      <c r="K2675" s="78"/>
      <c r="L2675" s="78"/>
      <c r="M2675" s="76"/>
      <c r="N2675" s="76"/>
    </row>
    <row r="2676">
      <c r="A2676" s="78"/>
      <c r="B2676" s="78"/>
      <c r="C2676" s="78"/>
      <c r="D2676" s="78"/>
      <c r="E2676" s="78"/>
      <c r="F2676" s="78"/>
      <c r="G2676" s="78"/>
      <c r="H2676" s="78"/>
      <c r="I2676" s="78"/>
      <c r="J2676" s="78"/>
      <c r="K2676" s="78"/>
      <c r="L2676" s="78"/>
      <c r="M2676" s="76"/>
      <c r="N2676" s="76"/>
    </row>
    <row r="2677">
      <c r="A2677" s="78"/>
      <c r="B2677" s="78"/>
      <c r="C2677" s="78"/>
      <c r="D2677" s="78"/>
      <c r="E2677" s="78"/>
      <c r="F2677" s="78"/>
      <c r="G2677" s="78"/>
      <c r="H2677" s="78"/>
      <c r="I2677" s="78"/>
      <c r="J2677" s="78"/>
      <c r="K2677" s="78"/>
      <c r="L2677" s="78"/>
      <c r="M2677" s="76"/>
      <c r="N2677" s="76"/>
    </row>
    <row r="2678">
      <c r="A2678" s="78"/>
      <c r="B2678" s="78"/>
      <c r="C2678" s="78"/>
      <c r="D2678" s="78"/>
      <c r="E2678" s="78"/>
      <c r="F2678" s="78"/>
      <c r="G2678" s="78"/>
      <c r="H2678" s="78"/>
      <c r="I2678" s="78"/>
      <c r="J2678" s="78"/>
      <c r="K2678" s="78"/>
      <c r="L2678" s="78"/>
      <c r="M2678" s="76"/>
      <c r="N2678" s="76"/>
    </row>
    <row r="2679">
      <c r="A2679" s="78"/>
      <c r="B2679" s="78"/>
      <c r="C2679" s="78"/>
      <c r="D2679" s="78"/>
      <c r="E2679" s="78"/>
      <c r="F2679" s="78"/>
      <c r="G2679" s="78"/>
      <c r="H2679" s="78"/>
      <c r="I2679" s="78"/>
      <c r="J2679" s="78"/>
      <c r="K2679" s="78"/>
      <c r="L2679" s="78"/>
      <c r="M2679" s="76"/>
      <c r="N2679" s="76"/>
    </row>
    <row r="2680">
      <c r="A2680" s="78"/>
      <c r="B2680" s="78"/>
      <c r="C2680" s="78"/>
      <c r="D2680" s="78"/>
      <c r="E2680" s="78"/>
      <c r="F2680" s="78"/>
      <c r="G2680" s="78"/>
      <c r="H2680" s="78"/>
      <c r="I2680" s="78"/>
      <c r="J2680" s="78"/>
      <c r="K2680" s="78"/>
      <c r="L2680" s="78"/>
      <c r="M2680" s="76"/>
      <c r="N2680" s="76"/>
    </row>
    <row r="2681">
      <c r="A2681" s="78"/>
      <c r="B2681" s="78"/>
      <c r="C2681" s="78"/>
      <c r="D2681" s="78"/>
      <c r="E2681" s="78"/>
      <c r="F2681" s="78"/>
      <c r="G2681" s="78"/>
      <c r="H2681" s="78"/>
      <c r="I2681" s="78"/>
      <c r="J2681" s="78"/>
      <c r="K2681" s="78"/>
      <c r="L2681" s="78"/>
      <c r="M2681" s="76"/>
      <c r="N2681" s="76"/>
    </row>
    <row r="2682">
      <c r="A2682" s="78"/>
      <c r="B2682" s="78"/>
      <c r="C2682" s="78"/>
      <c r="D2682" s="78"/>
      <c r="E2682" s="78"/>
      <c r="F2682" s="78"/>
      <c r="G2682" s="78"/>
      <c r="H2682" s="78"/>
      <c r="I2682" s="78"/>
      <c r="J2682" s="78"/>
      <c r="K2682" s="78"/>
      <c r="L2682" s="78"/>
      <c r="M2682" s="76"/>
      <c r="N2682" s="76"/>
    </row>
    <row r="2683">
      <c r="A2683" s="78"/>
      <c r="B2683" s="78"/>
      <c r="C2683" s="78"/>
      <c r="D2683" s="78"/>
      <c r="E2683" s="78"/>
      <c r="F2683" s="78"/>
      <c r="G2683" s="78"/>
      <c r="H2683" s="78"/>
      <c r="I2683" s="78"/>
      <c r="J2683" s="78"/>
      <c r="K2683" s="78"/>
      <c r="L2683" s="78"/>
      <c r="M2683" s="76"/>
      <c r="N2683" s="76"/>
    </row>
    <row r="2684">
      <c r="A2684" s="78"/>
      <c r="B2684" s="78"/>
      <c r="C2684" s="78"/>
      <c r="D2684" s="78"/>
      <c r="E2684" s="78"/>
      <c r="F2684" s="78"/>
      <c r="G2684" s="78"/>
      <c r="H2684" s="78"/>
      <c r="I2684" s="78"/>
      <c r="J2684" s="78"/>
      <c r="K2684" s="78"/>
      <c r="L2684" s="78"/>
      <c r="M2684" s="76"/>
      <c r="N2684" s="76"/>
    </row>
    <row r="2685">
      <c r="A2685" s="78"/>
      <c r="B2685" s="78"/>
      <c r="C2685" s="78"/>
      <c r="D2685" s="78"/>
      <c r="E2685" s="78"/>
      <c r="F2685" s="78"/>
      <c r="G2685" s="78"/>
      <c r="H2685" s="78"/>
      <c r="I2685" s="78"/>
      <c r="J2685" s="78"/>
      <c r="K2685" s="78"/>
      <c r="L2685" s="78"/>
      <c r="M2685" s="76"/>
      <c r="N2685" s="76"/>
    </row>
    <row r="2686">
      <c r="A2686" s="78"/>
      <c r="B2686" s="78"/>
      <c r="C2686" s="78"/>
      <c r="D2686" s="78"/>
      <c r="E2686" s="78"/>
      <c r="F2686" s="78"/>
      <c r="G2686" s="78"/>
      <c r="H2686" s="78"/>
      <c r="I2686" s="78"/>
      <c r="J2686" s="78"/>
      <c r="K2686" s="78"/>
      <c r="L2686" s="78"/>
      <c r="M2686" s="76"/>
      <c r="N2686" s="76"/>
    </row>
    <row r="2687">
      <c r="A2687" s="78"/>
      <c r="B2687" s="78"/>
      <c r="C2687" s="78"/>
      <c r="D2687" s="78"/>
      <c r="E2687" s="78"/>
      <c r="F2687" s="78"/>
      <c r="G2687" s="78"/>
      <c r="H2687" s="78"/>
      <c r="I2687" s="78"/>
      <c r="J2687" s="78"/>
      <c r="K2687" s="78"/>
      <c r="L2687" s="78"/>
      <c r="M2687" s="76"/>
      <c r="N2687" s="76"/>
    </row>
    <row r="2688">
      <c r="A2688" s="78"/>
      <c r="B2688" s="78"/>
      <c r="C2688" s="78"/>
      <c r="D2688" s="78"/>
      <c r="E2688" s="78"/>
      <c r="F2688" s="78"/>
      <c r="G2688" s="78"/>
      <c r="H2688" s="78"/>
      <c r="I2688" s="78"/>
      <c r="J2688" s="78"/>
      <c r="K2688" s="78"/>
      <c r="L2688" s="78"/>
      <c r="M2688" s="76"/>
      <c r="N2688" s="76"/>
    </row>
    <row r="2689">
      <c r="A2689" s="78"/>
      <c r="B2689" s="78"/>
      <c r="C2689" s="78"/>
      <c r="D2689" s="78"/>
      <c r="E2689" s="78"/>
      <c r="F2689" s="78"/>
      <c r="G2689" s="78"/>
      <c r="H2689" s="78"/>
      <c r="I2689" s="78"/>
      <c r="J2689" s="78"/>
      <c r="K2689" s="78"/>
      <c r="L2689" s="78"/>
      <c r="M2689" s="76"/>
      <c r="N2689" s="76"/>
    </row>
    <row r="2690">
      <c r="A2690" s="78"/>
      <c r="B2690" s="78"/>
      <c r="C2690" s="78"/>
      <c r="D2690" s="78"/>
      <c r="E2690" s="78"/>
      <c r="F2690" s="78"/>
      <c r="G2690" s="78"/>
      <c r="H2690" s="78"/>
      <c r="I2690" s="78"/>
      <c r="J2690" s="78"/>
      <c r="K2690" s="78"/>
      <c r="L2690" s="78"/>
      <c r="M2690" s="76"/>
      <c r="N2690" s="76"/>
    </row>
    <row r="2691">
      <c r="A2691" s="78"/>
      <c r="B2691" s="78"/>
      <c r="C2691" s="78"/>
      <c r="D2691" s="78"/>
      <c r="E2691" s="78"/>
      <c r="F2691" s="78"/>
      <c r="G2691" s="78"/>
      <c r="H2691" s="78"/>
      <c r="I2691" s="78"/>
      <c r="J2691" s="78"/>
      <c r="K2691" s="78"/>
      <c r="L2691" s="78"/>
      <c r="M2691" s="76"/>
      <c r="N2691" s="76"/>
    </row>
    <row r="2692">
      <c r="A2692" s="78"/>
      <c r="B2692" s="78"/>
      <c r="C2692" s="78"/>
      <c r="D2692" s="78"/>
      <c r="E2692" s="78"/>
      <c r="F2692" s="78"/>
      <c r="G2692" s="78"/>
      <c r="H2692" s="78"/>
      <c r="I2692" s="78"/>
      <c r="J2692" s="78"/>
      <c r="K2692" s="78"/>
      <c r="L2692" s="78"/>
      <c r="M2692" s="76"/>
      <c r="N2692" s="76"/>
    </row>
    <row r="2693">
      <c r="A2693" s="78"/>
      <c r="B2693" s="78"/>
      <c r="C2693" s="78"/>
      <c r="D2693" s="78"/>
      <c r="E2693" s="78"/>
      <c r="F2693" s="78"/>
      <c r="G2693" s="78"/>
      <c r="H2693" s="78"/>
      <c r="I2693" s="78"/>
      <c r="J2693" s="78"/>
      <c r="K2693" s="78"/>
      <c r="L2693" s="78"/>
      <c r="M2693" s="76"/>
      <c r="N2693" s="76"/>
    </row>
    <row r="2694">
      <c r="A2694" s="78"/>
      <c r="B2694" s="78"/>
      <c r="C2694" s="78"/>
      <c r="D2694" s="78"/>
      <c r="E2694" s="78"/>
      <c r="F2694" s="78"/>
      <c r="G2694" s="78"/>
      <c r="H2694" s="78"/>
      <c r="I2694" s="78"/>
      <c r="J2694" s="78"/>
      <c r="K2694" s="78"/>
      <c r="L2694" s="78"/>
      <c r="M2694" s="76"/>
      <c r="N2694" s="76"/>
    </row>
    <row r="2695">
      <c r="A2695" s="78"/>
      <c r="B2695" s="78"/>
      <c r="C2695" s="78"/>
      <c r="D2695" s="78"/>
      <c r="E2695" s="78"/>
      <c r="F2695" s="78"/>
      <c r="G2695" s="78"/>
      <c r="H2695" s="78"/>
      <c r="I2695" s="78"/>
      <c r="J2695" s="78"/>
      <c r="K2695" s="78"/>
      <c r="L2695" s="78"/>
      <c r="M2695" s="76"/>
      <c r="N2695" s="76"/>
    </row>
    <row r="2696">
      <c r="A2696" s="78"/>
      <c r="B2696" s="78"/>
      <c r="C2696" s="78"/>
      <c r="D2696" s="78"/>
      <c r="E2696" s="78"/>
      <c r="F2696" s="78"/>
      <c r="G2696" s="78"/>
      <c r="H2696" s="78"/>
      <c r="I2696" s="78"/>
      <c r="J2696" s="78"/>
      <c r="K2696" s="78"/>
      <c r="L2696" s="78"/>
      <c r="M2696" s="76"/>
      <c r="N2696" s="76"/>
    </row>
    <row r="2697">
      <c r="A2697" s="78"/>
      <c r="B2697" s="78"/>
      <c r="C2697" s="78"/>
      <c r="D2697" s="78"/>
      <c r="E2697" s="78"/>
      <c r="F2697" s="78"/>
      <c r="G2697" s="78"/>
      <c r="H2697" s="78"/>
      <c r="I2697" s="78"/>
      <c r="J2697" s="78"/>
      <c r="K2697" s="78"/>
      <c r="L2697" s="78"/>
      <c r="M2697" s="76"/>
      <c r="N2697" s="76"/>
    </row>
    <row r="2698">
      <c r="A2698" s="78"/>
      <c r="B2698" s="78"/>
      <c r="C2698" s="78"/>
      <c r="D2698" s="78"/>
      <c r="E2698" s="78"/>
      <c r="F2698" s="78"/>
      <c r="G2698" s="78"/>
      <c r="H2698" s="78"/>
      <c r="I2698" s="78"/>
      <c r="J2698" s="78"/>
      <c r="K2698" s="78"/>
      <c r="L2698" s="78"/>
      <c r="M2698" s="76"/>
      <c r="N2698" s="76"/>
    </row>
    <row r="2699">
      <c r="A2699" s="78"/>
      <c r="B2699" s="78"/>
      <c r="C2699" s="78"/>
      <c r="D2699" s="78"/>
      <c r="E2699" s="78"/>
      <c r="F2699" s="78"/>
      <c r="G2699" s="78"/>
      <c r="H2699" s="78"/>
      <c r="I2699" s="78"/>
      <c r="J2699" s="78"/>
      <c r="K2699" s="78"/>
      <c r="L2699" s="78"/>
      <c r="M2699" s="76"/>
      <c r="N2699" s="76"/>
    </row>
    <row r="2700">
      <c r="A2700" s="78"/>
      <c r="B2700" s="78"/>
      <c r="C2700" s="78"/>
      <c r="D2700" s="78"/>
      <c r="E2700" s="78"/>
      <c r="F2700" s="78"/>
      <c r="G2700" s="78"/>
      <c r="H2700" s="78"/>
      <c r="I2700" s="78"/>
      <c r="J2700" s="78"/>
      <c r="K2700" s="78"/>
      <c r="L2700" s="78"/>
      <c r="M2700" s="76"/>
      <c r="N2700" s="76"/>
    </row>
    <row r="2701">
      <c r="A2701" s="78"/>
      <c r="B2701" s="78"/>
      <c r="C2701" s="78"/>
      <c r="D2701" s="78"/>
      <c r="E2701" s="78"/>
      <c r="F2701" s="78"/>
      <c r="G2701" s="78"/>
      <c r="H2701" s="78"/>
      <c r="I2701" s="78"/>
      <c r="J2701" s="78"/>
      <c r="K2701" s="78"/>
      <c r="L2701" s="78"/>
      <c r="M2701" s="76"/>
      <c r="N2701" s="76"/>
    </row>
    <row r="2702">
      <c r="A2702" s="78"/>
      <c r="B2702" s="78"/>
      <c r="C2702" s="78"/>
      <c r="D2702" s="78"/>
      <c r="E2702" s="78"/>
      <c r="F2702" s="78"/>
      <c r="G2702" s="78"/>
      <c r="H2702" s="78"/>
      <c r="I2702" s="78"/>
      <c r="J2702" s="78"/>
      <c r="K2702" s="78"/>
      <c r="L2702" s="78"/>
      <c r="M2702" s="76"/>
      <c r="N2702" s="76"/>
    </row>
    <row r="2703">
      <c r="A2703" s="78"/>
      <c r="B2703" s="78"/>
      <c r="C2703" s="78"/>
      <c r="D2703" s="78"/>
      <c r="E2703" s="78"/>
      <c r="F2703" s="78"/>
      <c r="G2703" s="78"/>
      <c r="H2703" s="78"/>
      <c r="I2703" s="78"/>
      <c r="J2703" s="78"/>
      <c r="K2703" s="78"/>
      <c r="L2703" s="78"/>
      <c r="M2703" s="76"/>
      <c r="N2703" s="76"/>
    </row>
    <row r="2704">
      <c r="A2704" s="78"/>
      <c r="B2704" s="78"/>
      <c r="C2704" s="78"/>
      <c r="D2704" s="78"/>
      <c r="E2704" s="78"/>
      <c r="F2704" s="78"/>
      <c r="G2704" s="78"/>
      <c r="H2704" s="78"/>
      <c r="I2704" s="78"/>
      <c r="J2704" s="78"/>
      <c r="K2704" s="78"/>
      <c r="L2704" s="78"/>
      <c r="M2704" s="76"/>
      <c r="N2704" s="76"/>
    </row>
    <row r="2705">
      <c r="A2705" s="78"/>
      <c r="B2705" s="78"/>
      <c r="C2705" s="78"/>
      <c r="D2705" s="78"/>
      <c r="E2705" s="78"/>
      <c r="F2705" s="78"/>
      <c r="G2705" s="78"/>
      <c r="H2705" s="78"/>
      <c r="I2705" s="78"/>
      <c r="J2705" s="78"/>
      <c r="K2705" s="78"/>
      <c r="L2705" s="78"/>
      <c r="M2705" s="76"/>
      <c r="N2705" s="76"/>
    </row>
    <row r="2706">
      <c r="A2706" s="78"/>
      <c r="B2706" s="78"/>
      <c r="C2706" s="78"/>
      <c r="D2706" s="78"/>
      <c r="E2706" s="78"/>
      <c r="F2706" s="78"/>
      <c r="G2706" s="78"/>
      <c r="H2706" s="78"/>
      <c r="I2706" s="78"/>
      <c r="J2706" s="78"/>
      <c r="K2706" s="78"/>
      <c r="L2706" s="78"/>
      <c r="M2706" s="76"/>
      <c r="N2706" s="76"/>
    </row>
    <row r="2707">
      <c r="A2707" s="78"/>
      <c r="B2707" s="78"/>
      <c r="C2707" s="78"/>
      <c r="D2707" s="78"/>
      <c r="E2707" s="78"/>
      <c r="F2707" s="78"/>
      <c r="G2707" s="78"/>
      <c r="H2707" s="78"/>
      <c r="I2707" s="78"/>
      <c r="J2707" s="78"/>
      <c r="K2707" s="78"/>
      <c r="L2707" s="78"/>
      <c r="M2707" s="76"/>
      <c r="N2707" s="76"/>
    </row>
    <row r="2708">
      <c r="A2708" s="78"/>
      <c r="B2708" s="78"/>
      <c r="C2708" s="78"/>
      <c r="D2708" s="78"/>
      <c r="E2708" s="78"/>
      <c r="F2708" s="78"/>
      <c r="G2708" s="78"/>
      <c r="H2708" s="78"/>
      <c r="I2708" s="78"/>
      <c r="J2708" s="78"/>
      <c r="K2708" s="78"/>
      <c r="L2708" s="78"/>
      <c r="M2708" s="76"/>
      <c r="N2708" s="76"/>
    </row>
    <row r="2709">
      <c r="A2709" s="78"/>
      <c r="B2709" s="78"/>
      <c r="C2709" s="78"/>
      <c r="D2709" s="78"/>
      <c r="E2709" s="78"/>
      <c r="F2709" s="78"/>
      <c r="G2709" s="78"/>
      <c r="H2709" s="78"/>
      <c r="I2709" s="78"/>
      <c r="J2709" s="78"/>
      <c r="K2709" s="78"/>
      <c r="L2709" s="78"/>
      <c r="M2709" s="76"/>
      <c r="N2709" s="76"/>
    </row>
    <row r="2710">
      <c r="A2710" s="78"/>
      <c r="B2710" s="78"/>
      <c r="C2710" s="78"/>
      <c r="D2710" s="78"/>
      <c r="E2710" s="78"/>
      <c r="F2710" s="78"/>
      <c r="G2710" s="78"/>
      <c r="H2710" s="78"/>
      <c r="I2710" s="78"/>
      <c r="J2710" s="78"/>
      <c r="K2710" s="78"/>
      <c r="L2710" s="78"/>
      <c r="M2710" s="76"/>
      <c r="N2710" s="76"/>
    </row>
    <row r="2711">
      <c r="A2711" s="78"/>
      <c r="B2711" s="78"/>
      <c r="C2711" s="78"/>
      <c r="D2711" s="78"/>
      <c r="E2711" s="78"/>
      <c r="F2711" s="78"/>
      <c r="G2711" s="78"/>
      <c r="H2711" s="78"/>
      <c r="I2711" s="78"/>
      <c r="J2711" s="78"/>
      <c r="K2711" s="78"/>
      <c r="L2711" s="78"/>
      <c r="M2711" s="76"/>
      <c r="N2711" s="76"/>
    </row>
    <row r="2712">
      <c r="A2712" s="78"/>
      <c r="B2712" s="78"/>
      <c r="C2712" s="78"/>
      <c r="D2712" s="78"/>
      <c r="E2712" s="78"/>
      <c r="F2712" s="78"/>
      <c r="G2712" s="78"/>
      <c r="H2712" s="78"/>
      <c r="I2712" s="78"/>
      <c r="J2712" s="78"/>
      <c r="K2712" s="78"/>
      <c r="L2712" s="78"/>
      <c r="M2712" s="76"/>
      <c r="N2712" s="76"/>
    </row>
    <row r="2713">
      <c r="A2713" s="78"/>
      <c r="B2713" s="78"/>
      <c r="C2713" s="78"/>
      <c r="D2713" s="78"/>
      <c r="E2713" s="78"/>
      <c r="F2713" s="78"/>
      <c r="G2713" s="78"/>
      <c r="H2713" s="78"/>
      <c r="I2713" s="78"/>
      <c r="J2713" s="78"/>
      <c r="K2713" s="78"/>
      <c r="L2713" s="78"/>
      <c r="M2713" s="76"/>
      <c r="N2713" s="76"/>
    </row>
    <row r="2714">
      <c r="A2714" s="78"/>
      <c r="B2714" s="78"/>
      <c r="C2714" s="78"/>
      <c r="D2714" s="78"/>
      <c r="E2714" s="78"/>
      <c r="F2714" s="78"/>
      <c r="G2714" s="78"/>
      <c r="H2714" s="78"/>
      <c r="I2714" s="78"/>
      <c r="J2714" s="78"/>
      <c r="K2714" s="78"/>
      <c r="L2714" s="78"/>
      <c r="M2714" s="76"/>
      <c r="N2714" s="76"/>
    </row>
    <row r="2715">
      <c r="A2715" s="78"/>
      <c r="B2715" s="78"/>
      <c r="C2715" s="78"/>
      <c r="D2715" s="78"/>
      <c r="E2715" s="78"/>
      <c r="F2715" s="78"/>
      <c r="G2715" s="78"/>
      <c r="H2715" s="78"/>
      <c r="I2715" s="78"/>
      <c r="J2715" s="78"/>
      <c r="K2715" s="78"/>
      <c r="L2715" s="78"/>
      <c r="M2715" s="76"/>
      <c r="N2715" s="76"/>
    </row>
    <row r="2716">
      <c r="A2716" s="78"/>
      <c r="B2716" s="78"/>
      <c r="C2716" s="78"/>
      <c r="D2716" s="78"/>
      <c r="E2716" s="78"/>
      <c r="F2716" s="78"/>
      <c r="G2716" s="78"/>
      <c r="H2716" s="78"/>
      <c r="I2716" s="78"/>
      <c r="J2716" s="78"/>
      <c r="K2716" s="78"/>
      <c r="L2716" s="78"/>
      <c r="M2716" s="76"/>
      <c r="N2716" s="76"/>
    </row>
    <row r="2717">
      <c r="A2717" s="78"/>
      <c r="B2717" s="78"/>
      <c r="C2717" s="78"/>
      <c r="D2717" s="78"/>
      <c r="E2717" s="78"/>
      <c r="F2717" s="78"/>
      <c r="G2717" s="78"/>
      <c r="H2717" s="78"/>
      <c r="I2717" s="78"/>
      <c r="J2717" s="78"/>
      <c r="K2717" s="78"/>
      <c r="L2717" s="78"/>
      <c r="M2717" s="76"/>
      <c r="N2717" s="76"/>
    </row>
    <row r="2718">
      <c r="A2718" s="78"/>
      <c r="B2718" s="78"/>
      <c r="C2718" s="78"/>
      <c r="D2718" s="78"/>
      <c r="E2718" s="78"/>
      <c r="F2718" s="78"/>
      <c r="G2718" s="78"/>
      <c r="H2718" s="78"/>
      <c r="I2718" s="78"/>
      <c r="J2718" s="78"/>
      <c r="K2718" s="78"/>
      <c r="L2718" s="78"/>
      <c r="M2718" s="76"/>
      <c r="N2718" s="76"/>
    </row>
    <row r="2719">
      <c r="A2719" s="78"/>
      <c r="B2719" s="78"/>
      <c r="C2719" s="78"/>
      <c r="D2719" s="78"/>
      <c r="E2719" s="78"/>
      <c r="F2719" s="78"/>
      <c r="G2719" s="78"/>
      <c r="H2719" s="78"/>
      <c r="I2719" s="78"/>
      <c r="J2719" s="78"/>
      <c r="K2719" s="78"/>
      <c r="L2719" s="78"/>
      <c r="M2719" s="76"/>
      <c r="N2719" s="76"/>
    </row>
    <row r="2720">
      <c r="A2720" s="78"/>
      <c r="B2720" s="78"/>
      <c r="C2720" s="78"/>
      <c r="D2720" s="78"/>
      <c r="E2720" s="78"/>
      <c r="F2720" s="78"/>
      <c r="G2720" s="78"/>
      <c r="H2720" s="78"/>
      <c r="I2720" s="78"/>
      <c r="J2720" s="78"/>
      <c r="K2720" s="78"/>
      <c r="L2720" s="78"/>
      <c r="M2720" s="76"/>
      <c r="N2720" s="76"/>
    </row>
    <row r="2721">
      <c r="A2721" s="78"/>
      <c r="B2721" s="78"/>
      <c r="C2721" s="78"/>
      <c r="D2721" s="78"/>
      <c r="E2721" s="78"/>
      <c r="F2721" s="78"/>
      <c r="G2721" s="78"/>
      <c r="H2721" s="78"/>
      <c r="I2721" s="78"/>
      <c r="J2721" s="78"/>
      <c r="K2721" s="78"/>
      <c r="L2721" s="78"/>
      <c r="M2721" s="76"/>
      <c r="N2721" s="76"/>
    </row>
    <row r="2722">
      <c r="A2722" s="78"/>
      <c r="B2722" s="78"/>
      <c r="C2722" s="78"/>
      <c r="D2722" s="78"/>
      <c r="E2722" s="78"/>
      <c r="F2722" s="78"/>
      <c r="G2722" s="78"/>
      <c r="H2722" s="78"/>
      <c r="I2722" s="78"/>
      <c r="J2722" s="78"/>
      <c r="K2722" s="78"/>
      <c r="L2722" s="78"/>
      <c r="M2722" s="76"/>
      <c r="N2722" s="76"/>
    </row>
    <row r="2723">
      <c r="A2723" s="78"/>
      <c r="B2723" s="78"/>
      <c r="C2723" s="78"/>
      <c r="D2723" s="78"/>
      <c r="E2723" s="78"/>
      <c r="F2723" s="78"/>
      <c r="G2723" s="78"/>
      <c r="H2723" s="78"/>
      <c r="I2723" s="78"/>
      <c r="J2723" s="78"/>
      <c r="K2723" s="78"/>
      <c r="L2723" s="78"/>
      <c r="M2723" s="76"/>
      <c r="N2723" s="76"/>
    </row>
    <row r="2724">
      <c r="A2724" s="78"/>
      <c r="B2724" s="78"/>
      <c r="C2724" s="78"/>
      <c r="D2724" s="78"/>
      <c r="E2724" s="78"/>
      <c r="F2724" s="78"/>
      <c r="G2724" s="78"/>
      <c r="H2724" s="78"/>
      <c r="I2724" s="78"/>
      <c r="J2724" s="78"/>
      <c r="K2724" s="78"/>
      <c r="L2724" s="78"/>
      <c r="M2724" s="76"/>
      <c r="N2724" s="76"/>
    </row>
    <row r="2725">
      <c r="A2725" s="78"/>
      <c r="B2725" s="78"/>
      <c r="C2725" s="78"/>
      <c r="D2725" s="78"/>
      <c r="E2725" s="78"/>
      <c r="F2725" s="78"/>
      <c r="G2725" s="78"/>
      <c r="H2725" s="78"/>
      <c r="I2725" s="78"/>
      <c r="J2725" s="78"/>
      <c r="K2725" s="78"/>
      <c r="L2725" s="78"/>
      <c r="M2725" s="76"/>
      <c r="N2725" s="76"/>
    </row>
    <row r="2726">
      <c r="A2726" s="78"/>
      <c r="B2726" s="78"/>
      <c r="C2726" s="78"/>
      <c r="D2726" s="78"/>
      <c r="E2726" s="78"/>
      <c r="F2726" s="78"/>
      <c r="G2726" s="78"/>
      <c r="H2726" s="78"/>
      <c r="I2726" s="78"/>
      <c r="J2726" s="78"/>
      <c r="K2726" s="78"/>
      <c r="L2726" s="78"/>
      <c r="M2726" s="76"/>
      <c r="N2726" s="76"/>
    </row>
    <row r="2727">
      <c r="A2727" s="78"/>
      <c r="B2727" s="78"/>
      <c r="C2727" s="78"/>
      <c r="D2727" s="78"/>
      <c r="E2727" s="78"/>
      <c r="F2727" s="78"/>
      <c r="G2727" s="78"/>
      <c r="H2727" s="78"/>
      <c r="I2727" s="78"/>
      <c r="J2727" s="78"/>
      <c r="K2727" s="78"/>
      <c r="L2727" s="78"/>
      <c r="M2727" s="76"/>
      <c r="N2727" s="76"/>
    </row>
    <row r="2728">
      <c r="A2728" s="78"/>
      <c r="B2728" s="78"/>
      <c r="C2728" s="78"/>
      <c r="D2728" s="78"/>
      <c r="E2728" s="78"/>
      <c r="F2728" s="78"/>
      <c r="G2728" s="78"/>
      <c r="H2728" s="78"/>
      <c r="I2728" s="78"/>
      <c r="J2728" s="78"/>
      <c r="K2728" s="78"/>
      <c r="L2728" s="78"/>
      <c r="M2728" s="76"/>
      <c r="N2728" s="76"/>
    </row>
    <row r="2729">
      <c r="A2729" s="78"/>
      <c r="B2729" s="78"/>
      <c r="C2729" s="78"/>
      <c r="D2729" s="78"/>
      <c r="E2729" s="78"/>
      <c r="F2729" s="78"/>
      <c r="G2729" s="78"/>
      <c r="H2729" s="78"/>
      <c r="I2729" s="78"/>
      <c r="J2729" s="78"/>
      <c r="K2729" s="78"/>
      <c r="L2729" s="78"/>
      <c r="M2729" s="76"/>
      <c r="N2729" s="76"/>
    </row>
    <row r="2730">
      <c r="A2730" s="78"/>
      <c r="B2730" s="78"/>
      <c r="C2730" s="78"/>
      <c r="D2730" s="78"/>
      <c r="E2730" s="78"/>
      <c r="F2730" s="78"/>
      <c r="G2730" s="78"/>
      <c r="H2730" s="78"/>
      <c r="I2730" s="78"/>
      <c r="J2730" s="78"/>
      <c r="K2730" s="78"/>
      <c r="L2730" s="78"/>
      <c r="M2730" s="76"/>
      <c r="N2730" s="76"/>
    </row>
    <row r="2731">
      <c r="A2731" s="78"/>
      <c r="B2731" s="78"/>
      <c r="C2731" s="78"/>
      <c r="D2731" s="78"/>
      <c r="E2731" s="78"/>
      <c r="F2731" s="78"/>
      <c r="G2731" s="78"/>
      <c r="H2731" s="78"/>
      <c r="I2731" s="78"/>
      <c r="J2731" s="78"/>
      <c r="K2731" s="78"/>
      <c r="L2731" s="78"/>
      <c r="M2731" s="76"/>
      <c r="N2731" s="76"/>
    </row>
    <row r="2732">
      <c r="A2732" s="78"/>
      <c r="B2732" s="78"/>
      <c r="C2732" s="78"/>
      <c r="D2732" s="78"/>
      <c r="E2732" s="78"/>
      <c r="F2732" s="78"/>
      <c r="G2732" s="78"/>
      <c r="H2732" s="78"/>
      <c r="I2732" s="78"/>
      <c r="J2732" s="78"/>
      <c r="K2732" s="78"/>
      <c r="L2732" s="78"/>
      <c r="M2732" s="76"/>
      <c r="N2732" s="76"/>
    </row>
    <row r="2733">
      <c r="A2733" s="78"/>
      <c r="B2733" s="78"/>
      <c r="C2733" s="78"/>
      <c r="D2733" s="78"/>
      <c r="E2733" s="78"/>
      <c r="F2733" s="78"/>
      <c r="G2733" s="78"/>
      <c r="H2733" s="78"/>
      <c r="I2733" s="78"/>
      <c r="J2733" s="78"/>
      <c r="K2733" s="78"/>
      <c r="L2733" s="78"/>
      <c r="M2733" s="76"/>
      <c r="N2733" s="76"/>
    </row>
    <row r="2734">
      <c r="A2734" s="78"/>
      <c r="B2734" s="78"/>
      <c r="C2734" s="78"/>
      <c r="D2734" s="78"/>
      <c r="E2734" s="78"/>
      <c r="F2734" s="78"/>
      <c r="G2734" s="78"/>
      <c r="H2734" s="78"/>
      <c r="I2734" s="78"/>
      <c r="J2734" s="78"/>
      <c r="K2734" s="78"/>
      <c r="L2734" s="78"/>
      <c r="M2734" s="76"/>
      <c r="N2734" s="76"/>
    </row>
    <row r="2735">
      <c r="A2735" s="78"/>
      <c r="B2735" s="78"/>
      <c r="C2735" s="78"/>
      <c r="D2735" s="78"/>
      <c r="E2735" s="78"/>
      <c r="F2735" s="78"/>
      <c r="G2735" s="78"/>
      <c r="H2735" s="78"/>
      <c r="I2735" s="78"/>
      <c r="J2735" s="78"/>
      <c r="K2735" s="78"/>
      <c r="L2735" s="78"/>
      <c r="M2735" s="76"/>
      <c r="N2735" s="76"/>
    </row>
    <row r="2736">
      <c r="A2736" s="78"/>
      <c r="B2736" s="78"/>
      <c r="C2736" s="78"/>
      <c r="D2736" s="78"/>
      <c r="E2736" s="78"/>
      <c r="F2736" s="78"/>
      <c r="G2736" s="78"/>
      <c r="H2736" s="78"/>
      <c r="I2736" s="78"/>
      <c r="J2736" s="78"/>
      <c r="K2736" s="78"/>
      <c r="L2736" s="78"/>
      <c r="M2736" s="76"/>
      <c r="N2736" s="76"/>
    </row>
    <row r="2737">
      <c r="A2737" s="78"/>
      <c r="B2737" s="78"/>
      <c r="C2737" s="78"/>
      <c r="D2737" s="78"/>
      <c r="E2737" s="78"/>
      <c r="F2737" s="78"/>
      <c r="G2737" s="78"/>
      <c r="H2737" s="78"/>
      <c r="I2737" s="78"/>
      <c r="J2737" s="78"/>
      <c r="K2737" s="78"/>
      <c r="L2737" s="78"/>
      <c r="M2737" s="76"/>
      <c r="N2737" s="76"/>
    </row>
    <row r="2738">
      <c r="A2738" s="78"/>
      <c r="B2738" s="78"/>
      <c r="C2738" s="78"/>
      <c r="D2738" s="78"/>
      <c r="E2738" s="78"/>
      <c r="F2738" s="78"/>
      <c r="G2738" s="78"/>
      <c r="H2738" s="78"/>
      <c r="I2738" s="78"/>
      <c r="J2738" s="78"/>
      <c r="K2738" s="78"/>
      <c r="L2738" s="78"/>
      <c r="M2738" s="76"/>
      <c r="N2738" s="76"/>
    </row>
    <row r="2739">
      <c r="A2739" s="78"/>
      <c r="B2739" s="78"/>
      <c r="C2739" s="78"/>
      <c r="D2739" s="78"/>
      <c r="E2739" s="78"/>
      <c r="F2739" s="78"/>
      <c r="G2739" s="78"/>
      <c r="H2739" s="78"/>
      <c r="I2739" s="78"/>
      <c r="J2739" s="78"/>
      <c r="K2739" s="78"/>
      <c r="L2739" s="78"/>
      <c r="M2739" s="76"/>
      <c r="N2739" s="76"/>
    </row>
    <row r="2740">
      <c r="A2740" s="78"/>
      <c r="B2740" s="78"/>
      <c r="C2740" s="78"/>
      <c r="D2740" s="78"/>
      <c r="E2740" s="78"/>
      <c r="F2740" s="78"/>
      <c r="G2740" s="78"/>
      <c r="H2740" s="78"/>
      <c r="I2740" s="78"/>
      <c r="J2740" s="78"/>
      <c r="K2740" s="78"/>
      <c r="L2740" s="78"/>
      <c r="M2740" s="76"/>
      <c r="N2740" s="76"/>
    </row>
    <row r="2741">
      <c r="A2741" s="78"/>
      <c r="B2741" s="78"/>
      <c r="C2741" s="78"/>
      <c r="D2741" s="78"/>
      <c r="E2741" s="78"/>
      <c r="F2741" s="78"/>
      <c r="G2741" s="78"/>
      <c r="H2741" s="78"/>
      <c r="I2741" s="78"/>
      <c r="J2741" s="78"/>
      <c r="K2741" s="78"/>
      <c r="L2741" s="78"/>
      <c r="M2741" s="76"/>
      <c r="N2741" s="76"/>
    </row>
    <row r="2742">
      <c r="A2742" s="78"/>
      <c r="B2742" s="78"/>
      <c r="C2742" s="78"/>
      <c r="D2742" s="78"/>
      <c r="E2742" s="78"/>
      <c r="F2742" s="78"/>
      <c r="G2742" s="78"/>
      <c r="H2742" s="78"/>
      <c r="I2742" s="78"/>
      <c r="J2742" s="78"/>
      <c r="K2742" s="78"/>
      <c r="L2742" s="78"/>
      <c r="M2742" s="76"/>
      <c r="N2742" s="76"/>
    </row>
    <row r="2743">
      <c r="A2743" s="78"/>
      <c r="B2743" s="78"/>
      <c r="C2743" s="78"/>
      <c r="D2743" s="78"/>
      <c r="E2743" s="78"/>
      <c r="F2743" s="78"/>
      <c r="G2743" s="78"/>
      <c r="H2743" s="78"/>
      <c r="I2743" s="78"/>
      <c r="J2743" s="78"/>
      <c r="K2743" s="78"/>
      <c r="L2743" s="78"/>
      <c r="M2743" s="76"/>
      <c r="N2743" s="76"/>
    </row>
    <row r="2744">
      <c r="A2744" s="78"/>
      <c r="B2744" s="78"/>
      <c r="C2744" s="78"/>
      <c r="D2744" s="78"/>
      <c r="E2744" s="78"/>
      <c r="F2744" s="78"/>
      <c r="G2744" s="78"/>
      <c r="H2744" s="78"/>
      <c r="I2744" s="78"/>
      <c r="J2744" s="78"/>
      <c r="K2744" s="78"/>
      <c r="L2744" s="78"/>
      <c r="M2744" s="76"/>
      <c r="N2744" s="76"/>
    </row>
    <row r="2745">
      <c r="A2745" s="78"/>
      <c r="B2745" s="78"/>
      <c r="C2745" s="78"/>
      <c r="D2745" s="78"/>
      <c r="E2745" s="78"/>
      <c r="F2745" s="78"/>
      <c r="G2745" s="78"/>
      <c r="H2745" s="78"/>
      <c r="I2745" s="78"/>
      <c r="J2745" s="78"/>
      <c r="K2745" s="78"/>
      <c r="L2745" s="78"/>
      <c r="M2745" s="76"/>
      <c r="N2745" s="76"/>
    </row>
    <row r="2746">
      <c r="A2746" s="78"/>
      <c r="B2746" s="78"/>
      <c r="C2746" s="78"/>
      <c r="D2746" s="78"/>
      <c r="E2746" s="78"/>
      <c r="F2746" s="78"/>
      <c r="G2746" s="78"/>
      <c r="H2746" s="78"/>
      <c r="I2746" s="78"/>
      <c r="J2746" s="78"/>
      <c r="K2746" s="78"/>
      <c r="L2746" s="78"/>
      <c r="M2746" s="76"/>
      <c r="N2746" s="76"/>
    </row>
    <row r="2747">
      <c r="A2747" s="78"/>
      <c r="B2747" s="78"/>
      <c r="C2747" s="78"/>
      <c r="D2747" s="78"/>
      <c r="E2747" s="78"/>
      <c r="F2747" s="78"/>
      <c r="G2747" s="78"/>
      <c r="H2747" s="78"/>
      <c r="I2747" s="78"/>
      <c r="J2747" s="78"/>
      <c r="K2747" s="78"/>
      <c r="L2747" s="78"/>
      <c r="M2747" s="76"/>
      <c r="N2747" s="76"/>
    </row>
    <row r="2748">
      <c r="A2748" s="78"/>
      <c r="B2748" s="78"/>
      <c r="C2748" s="78"/>
      <c r="D2748" s="78"/>
      <c r="E2748" s="78"/>
      <c r="F2748" s="78"/>
      <c r="G2748" s="78"/>
      <c r="H2748" s="78"/>
      <c r="I2748" s="78"/>
      <c r="J2748" s="78"/>
      <c r="K2748" s="78"/>
      <c r="L2748" s="78"/>
      <c r="M2748" s="76"/>
      <c r="N2748" s="76"/>
    </row>
    <row r="2749">
      <c r="A2749" s="78"/>
      <c r="B2749" s="78"/>
      <c r="C2749" s="78"/>
      <c r="D2749" s="78"/>
      <c r="E2749" s="78"/>
      <c r="F2749" s="78"/>
      <c r="G2749" s="78"/>
      <c r="H2749" s="78"/>
      <c r="I2749" s="78"/>
      <c r="J2749" s="78"/>
      <c r="K2749" s="78"/>
      <c r="L2749" s="78"/>
      <c r="M2749" s="76"/>
      <c r="N2749" s="76"/>
    </row>
    <row r="2750">
      <c r="A2750" s="78"/>
      <c r="B2750" s="78"/>
      <c r="C2750" s="78"/>
      <c r="D2750" s="78"/>
      <c r="E2750" s="78"/>
      <c r="F2750" s="78"/>
      <c r="G2750" s="78"/>
      <c r="H2750" s="78"/>
      <c r="I2750" s="78"/>
      <c r="J2750" s="78"/>
      <c r="K2750" s="78"/>
      <c r="L2750" s="78"/>
      <c r="M2750" s="76"/>
      <c r="N2750" s="76"/>
    </row>
    <row r="2751">
      <c r="A2751" s="78"/>
      <c r="B2751" s="78"/>
      <c r="C2751" s="78"/>
      <c r="D2751" s="78"/>
      <c r="E2751" s="78"/>
      <c r="F2751" s="78"/>
      <c r="G2751" s="78"/>
      <c r="H2751" s="78"/>
      <c r="I2751" s="78"/>
      <c r="J2751" s="78"/>
      <c r="K2751" s="78"/>
      <c r="L2751" s="78"/>
      <c r="M2751" s="76"/>
      <c r="N2751" s="76"/>
    </row>
    <row r="2752">
      <c r="A2752" s="78"/>
      <c r="B2752" s="78"/>
      <c r="C2752" s="78"/>
      <c r="D2752" s="78"/>
      <c r="E2752" s="78"/>
      <c r="F2752" s="78"/>
      <c r="G2752" s="78"/>
      <c r="H2752" s="78"/>
      <c r="I2752" s="78"/>
      <c r="J2752" s="78"/>
      <c r="K2752" s="78"/>
      <c r="L2752" s="78"/>
      <c r="M2752" s="76"/>
      <c r="N2752" s="76"/>
    </row>
    <row r="2753">
      <c r="A2753" s="78"/>
      <c r="B2753" s="78"/>
      <c r="C2753" s="78"/>
      <c r="D2753" s="78"/>
      <c r="E2753" s="78"/>
      <c r="F2753" s="78"/>
      <c r="G2753" s="78"/>
      <c r="H2753" s="78"/>
      <c r="I2753" s="78"/>
      <c r="J2753" s="78"/>
      <c r="K2753" s="78"/>
      <c r="L2753" s="78"/>
      <c r="M2753" s="76"/>
      <c r="N2753" s="76"/>
    </row>
    <row r="2754">
      <c r="A2754" s="78"/>
      <c r="B2754" s="78"/>
      <c r="C2754" s="78"/>
      <c r="D2754" s="78"/>
      <c r="E2754" s="78"/>
      <c r="F2754" s="78"/>
      <c r="G2754" s="78"/>
      <c r="H2754" s="78"/>
      <c r="I2754" s="78"/>
      <c r="J2754" s="78"/>
      <c r="K2754" s="78"/>
      <c r="L2754" s="78"/>
      <c r="M2754" s="76"/>
      <c r="N2754" s="76"/>
    </row>
    <row r="2755">
      <c r="A2755" s="78"/>
      <c r="B2755" s="78"/>
      <c r="C2755" s="78"/>
      <c r="D2755" s="78"/>
      <c r="E2755" s="78"/>
      <c r="F2755" s="78"/>
      <c r="G2755" s="78"/>
      <c r="H2755" s="78"/>
      <c r="I2755" s="78"/>
      <c r="J2755" s="78"/>
      <c r="K2755" s="78"/>
      <c r="L2755" s="78"/>
      <c r="M2755" s="76"/>
      <c r="N2755" s="76"/>
    </row>
    <row r="2756">
      <c r="A2756" s="78"/>
      <c r="B2756" s="78"/>
      <c r="C2756" s="78"/>
      <c r="D2756" s="78"/>
      <c r="E2756" s="78"/>
      <c r="F2756" s="78"/>
      <c r="G2756" s="78"/>
      <c r="H2756" s="78"/>
      <c r="I2756" s="78"/>
      <c r="J2756" s="78"/>
      <c r="K2756" s="78"/>
      <c r="L2756" s="78"/>
      <c r="M2756" s="76"/>
      <c r="N2756" s="76"/>
    </row>
    <row r="2757">
      <c r="A2757" s="78"/>
      <c r="B2757" s="78"/>
      <c r="C2757" s="78"/>
      <c r="D2757" s="78"/>
      <c r="E2757" s="78"/>
      <c r="F2757" s="78"/>
      <c r="G2757" s="78"/>
      <c r="H2757" s="78"/>
      <c r="I2757" s="78"/>
      <c r="J2757" s="78"/>
      <c r="K2757" s="78"/>
      <c r="L2757" s="78"/>
      <c r="M2757" s="76"/>
      <c r="N2757" s="76"/>
    </row>
    <row r="2758">
      <c r="A2758" s="78"/>
      <c r="B2758" s="78"/>
      <c r="C2758" s="78"/>
      <c r="D2758" s="78"/>
      <c r="E2758" s="78"/>
      <c r="F2758" s="78"/>
      <c r="G2758" s="78"/>
      <c r="H2758" s="78"/>
      <c r="I2758" s="78"/>
      <c r="J2758" s="78"/>
      <c r="K2758" s="78"/>
      <c r="L2758" s="78"/>
      <c r="M2758" s="76"/>
      <c r="N2758" s="76"/>
    </row>
    <row r="2759">
      <c r="A2759" s="78"/>
      <c r="B2759" s="78"/>
      <c r="C2759" s="78"/>
      <c r="D2759" s="78"/>
      <c r="E2759" s="78"/>
      <c r="F2759" s="78"/>
      <c r="G2759" s="78"/>
      <c r="H2759" s="78"/>
      <c r="I2759" s="78"/>
      <c r="J2759" s="78"/>
      <c r="K2759" s="78"/>
      <c r="L2759" s="78"/>
      <c r="M2759" s="76"/>
      <c r="N2759" s="76"/>
    </row>
    <row r="2760">
      <c r="A2760" s="78"/>
      <c r="B2760" s="78"/>
      <c r="C2760" s="78"/>
      <c r="D2760" s="78"/>
      <c r="E2760" s="78"/>
      <c r="F2760" s="78"/>
      <c r="G2760" s="78"/>
      <c r="H2760" s="78"/>
      <c r="I2760" s="78"/>
      <c r="J2760" s="78"/>
      <c r="K2760" s="78"/>
      <c r="L2760" s="78"/>
      <c r="M2760" s="76"/>
      <c r="N2760" s="76"/>
    </row>
    <row r="2761">
      <c r="A2761" s="78"/>
      <c r="B2761" s="78"/>
      <c r="C2761" s="78"/>
      <c r="D2761" s="78"/>
      <c r="E2761" s="78"/>
      <c r="F2761" s="78"/>
      <c r="G2761" s="78"/>
      <c r="H2761" s="78"/>
      <c r="I2761" s="78"/>
      <c r="J2761" s="78"/>
      <c r="K2761" s="78"/>
      <c r="L2761" s="78"/>
      <c r="M2761" s="76"/>
      <c r="N2761" s="76"/>
    </row>
    <row r="2762">
      <c r="A2762" s="78"/>
      <c r="B2762" s="78"/>
      <c r="C2762" s="78"/>
      <c r="D2762" s="78"/>
      <c r="E2762" s="78"/>
      <c r="F2762" s="78"/>
      <c r="G2762" s="78"/>
      <c r="H2762" s="78"/>
      <c r="I2762" s="78"/>
      <c r="J2762" s="78"/>
      <c r="K2762" s="78"/>
      <c r="L2762" s="78"/>
      <c r="M2762" s="76"/>
      <c r="N2762" s="76"/>
    </row>
    <row r="2763">
      <c r="A2763" s="78"/>
      <c r="B2763" s="78"/>
      <c r="C2763" s="78"/>
      <c r="D2763" s="78"/>
      <c r="E2763" s="78"/>
      <c r="F2763" s="78"/>
      <c r="G2763" s="78"/>
      <c r="H2763" s="78"/>
      <c r="I2763" s="78"/>
      <c r="J2763" s="78"/>
      <c r="K2763" s="78"/>
      <c r="L2763" s="78"/>
      <c r="M2763" s="76"/>
      <c r="N2763" s="76"/>
    </row>
    <row r="2764">
      <c r="A2764" s="78"/>
      <c r="B2764" s="78"/>
      <c r="C2764" s="78"/>
      <c r="D2764" s="78"/>
      <c r="E2764" s="78"/>
      <c r="F2764" s="78"/>
      <c r="G2764" s="78"/>
      <c r="H2764" s="78"/>
      <c r="I2764" s="78"/>
      <c r="J2764" s="78"/>
      <c r="K2764" s="78"/>
      <c r="L2764" s="78"/>
      <c r="M2764" s="76"/>
      <c r="N2764" s="76"/>
    </row>
    <row r="2765">
      <c r="A2765" s="78"/>
      <c r="B2765" s="78"/>
      <c r="C2765" s="78"/>
      <c r="D2765" s="78"/>
      <c r="E2765" s="78"/>
      <c r="F2765" s="78"/>
      <c r="G2765" s="78"/>
      <c r="H2765" s="78"/>
      <c r="I2765" s="78"/>
      <c r="J2765" s="78"/>
      <c r="K2765" s="78"/>
      <c r="L2765" s="78"/>
      <c r="M2765" s="76"/>
      <c r="N2765" s="76"/>
    </row>
    <row r="2766">
      <c r="A2766" s="78"/>
      <c r="B2766" s="78"/>
      <c r="C2766" s="78"/>
      <c r="D2766" s="78"/>
      <c r="E2766" s="78"/>
      <c r="F2766" s="78"/>
      <c r="G2766" s="78"/>
      <c r="H2766" s="78"/>
      <c r="I2766" s="78"/>
      <c r="J2766" s="78"/>
      <c r="K2766" s="78"/>
      <c r="L2766" s="78"/>
      <c r="M2766" s="76"/>
      <c r="N2766" s="76"/>
    </row>
    <row r="2767">
      <c r="A2767" s="78"/>
      <c r="B2767" s="78"/>
      <c r="C2767" s="78"/>
      <c r="D2767" s="78"/>
      <c r="E2767" s="78"/>
      <c r="F2767" s="78"/>
      <c r="G2767" s="78"/>
      <c r="H2767" s="78"/>
      <c r="I2767" s="78"/>
      <c r="J2767" s="78"/>
      <c r="K2767" s="78"/>
      <c r="L2767" s="78"/>
      <c r="M2767" s="76"/>
      <c r="N2767" s="76"/>
    </row>
    <row r="2768">
      <c r="A2768" s="78"/>
      <c r="B2768" s="78"/>
      <c r="C2768" s="78"/>
      <c r="D2768" s="78"/>
      <c r="E2768" s="78"/>
      <c r="F2768" s="78"/>
      <c r="G2768" s="78"/>
      <c r="H2768" s="78"/>
      <c r="I2768" s="78"/>
      <c r="J2768" s="78"/>
      <c r="K2768" s="78"/>
      <c r="L2768" s="78"/>
      <c r="M2768" s="76"/>
      <c r="N2768" s="76"/>
    </row>
    <row r="2769">
      <c r="A2769" s="78"/>
      <c r="B2769" s="78"/>
      <c r="C2769" s="78"/>
      <c r="D2769" s="78"/>
      <c r="E2769" s="78"/>
      <c r="F2769" s="78"/>
      <c r="G2769" s="78"/>
      <c r="H2769" s="78"/>
      <c r="I2769" s="78"/>
      <c r="J2769" s="78"/>
      <c r="K2769" s="78"/>
      <c r="L2769" s="78"/>
      <c r="M2769" s="76"/>
      <c r="N2769" s="76"/>
    </row>
    <row r="2770">
      <c r="A2770" s="78"/>
      <c r="B2770" s="78"/>
      <c r="C2770" s="78"/>
      <c r="D2770" s="78"/>
      <c r="E2770" s="78"/>
      <c r="F2770" s="78"/>
      <c r="G2770" s="78"/>
      <c r="H2770" s="78"/>
      <c r="I2770" s="78"/>
      <c r="J2770" s="78"/>
      <c r="K2770" s="78"/>
      <c r="L2770" s="78"/>
      <c r="M2770" s="76"/>
      <c r="N2770" s="76"/>
    </row>
    <row r="2771">
      <c r="A2771" s="78"/>
      <c r="B2771" s="78"/>
      <c r="C2771" s="78"/>
      <c r="D2771" s="78"/>
      <c r="E2771" s="78"/>
      <c r="F2771" s="78"/>
      <c r="G2771" s="78"/>
      <c r="H2771" s="78"/>
      <c r="I2771" s="78"/>
      <c r="J2771" s="78"/>
      <c r="K2771" s="78"/>
      <c r="L2771" s="78"/>
      <c r="M2771" s="76"/>
      <c r="N2771" s="76"/>
    </row>
    <row r="2772">
      <c r="A2772" s="78"/>
      <c r="B2772" s="78"/>
      <c r="C2772" s="78"/>
      <c r="D2772" s="78"/>
      <c r="E2772" s="78"/>
      <c r="F2772" s="78"/>
      <c r="G2772" s="78"/>
      <c r="H2772" s="78"/>
      <c r="I2772" s="78"/>
      <c r="J2772" s="78"/>
      <c r="K2772" s="78"/>
      <c r="L2772" s="78"/>
      <c r="M2772" s="76"/>
      <c r="N2772" s="76"/>
    </row>
    <row r="2773">
      <c r="A2773" s="78"/>
      <c r="B2773" s="78"/>
      <c r="C2773" s="78"/>
      <c r="D2773" s="78"/>
      <c r="E2773" s="78"/>
      <c r="F2773" s="78"/>
      <c r="G2773" s="78"/>
      <c r="H2773" s="78"/>
      <c r="I2773" s="78"/>
      <c r="J2773" s="78"/>
      <c r="K2773" s="78"/>
      <c r="L2773" s="78"/>
      <c r="M2773" s="76"/>
      <c r="N2773" s="76"/>
    </row>
    <row r="2774">
      <c r="A2774" s="78"/>
      <c r="B2774" s="78"/>
      <c r="C2774" s="78"/>
      <c r="D2774" s="78"/>
      <c r="E2774" s="78"/>
      <c r="F2774" s="78"/>
      <c r="G2774" s="78"/>
      <c r="H2774" s="78"/>
      <c r="I2774" s="78"/>
      <c r="J2774" s="78"/>
      <c r="K2774" s="78"/>
      <c r="L2774" s="78"/>
      <c r="M2774" s="76"/>
      <c r="N2774" s="76"/>
    </row>
    <row r="2775">
      <c r="A2775" s="78"/>
      <c r="B2775" s="78"/>
      <c r="C2775" s="78"/>
      <c r="D2775" s="78"/>
      <c r="E2775" s="78"/>
      <c r="F2775" s="78"/>
      <c r="G2775" s="78"/>
      <c r="H2775" s="78"/>
      <c r="I2775" s="78"/>
      <c r="J2775" s="78"/>
      <c r="K2775" s="78"/>
      <c r="L2775" s="78"/>
      <c r="M2775" s="76"/>
      <c r="N2775" s="76"/>
    </row>
    <row r="2776">
      <c r="A2776" s="78"/>
      <c r="B2776" s="78"/>
      <c r="C2776" s="78"/>
      <c r="D2776" s="78"/>
      <c r="E2776" s="78"/>
      <c r="F2776" s="78"/>
      <c r="G2776" s="78"/>
      <c r="H2776" s="78"/>
      <c r="I2776" s="78"/>
      <c r="J2776" s="78"/>
      <c r="K2776" s="78"/>
      <c r="L2776" s="78"/>
      <c r="M2776" s="76"/>
      <c r="N2776" s="76"/>
    </row>
    <row r="2777">
      <c r="A2777" s="78"/>
      <c r="B2777" s="78"/>
      <c r="C2777" s="78"/>
      <c r="D2777" s="78"/>
      <c r="E2777" s="78"/>
      <c r="F2777" s="78"/>
      <c r="G2777" s="78"/>
      <c r="H2777" s="78"/>
      <c r="I2777" s="78"/>
      <c r="J2777" s="78"/>
      <c r="K2777" s="78"/>
      <c r="L2777" s="78"/>
      <c r="M2777" s="76"/>
      <c r="N2777" s="76"/>
    </row>
    <row r="2778">
      <c r="A2778" s="78"/>
      <c r="B2778" s="78"/>
      <c r="C2778" s="78"/>
      <c r="D2778" s="78"/>
      <c r="E2778" s="78"/>
      <c r="F2778" s="78"/>
      <c r="G2778" s="78"/>
      <c r="H2778" s="78"/>
      <c r="I2778" s="78"/>
      <c r="J2778" s="78"/>
      <c r="K2778" s="78"/>
      <c r="L2778" s="78"/>
      <c r="M2778" s="76"/>
      <c r="N2778" s="76"/>
    </row>
    <row r="2779">
      <c r="A2779" s="78"/>
      <c r="B2779" s="78"/>
      <c r="C2779" s="78"/>
      <c r="D2779" s="78"/>
      <c r="E2779" s="78"/>
      <c r="F2779" s="78"/>
      <c r="G2779" s="78"/>
      <c r="H2779" s="78"/>
      <c r="I2779" s="78"/>
      <c r="J2779" s="78"/>
      <c r="K2779" s="78"/>
      <c r="L2779" s="78"/>
      <c r="M2779" s="76"/>
      <c r="N2779" s="76"/>
    </row>
    <row r="2780">
      <c r="A2780" s="78"/>
      <c r="B2780" s="78"/>
      <c r="C2780" s="78"/>
      <c r="D2780" s="78"/>
      <c r="E2780" s="78"/>
      <c r="F2780" s="78"/>
      <c r="G2780" s="78"/>
      <c r="H2780" s="78"/>
      <c r="I2780" s="78"/>
      <c r="J2780" s="78"/>
      <c r="K2780" s="78"/>
      <c r="L2780" s="78"/>
      <c r="M2780" s="76"/>
      <c r="N2780" s="76"/>
    </row>
    <row r="2781">
      <c r="A2781" s="78"/>
      <c r="B2781" s="78"/>
      <c r="C2781" s="78"/>
      <c r="D2781" s="78"/>
      <c r="E2781" s="78"/>
      <c r="F2781" s="78"/>
      <c r="G2781" s="78"/>
      <c r="H2781" s="78"/>
      <c r="I2781" s="78"/>
      <c r="J2781" s="78"/>
      <c r="K2781" s="78"/>
      <c r="L2781" s="78"/>
      <c r="M2781" s="76"/>
      <c r="N2781" s="76"/>
    </row>
    <row r="2782">
      <c r="A2782" s="78"/>
      <c r="B2782" s="78"/>
      <c r="C2782" s="78"/>
      <c r="D2782" s="78"/>
      <c r="E2782" s="78"/>
      <c r="F2782" s="78"/>
      <c r="G2782" s="78"/>
      <c r="H2782" s="78"/>
      <c r="I2782" s="78"/>
      <c r="J2782" s="78"/>
      <c r="K2782" s="78"/>
      <c r="L2782" s="78"/>
      <c r="M2782" s="76"/>
      <c r="N2782" s="76"/>
    </row>
    <row r="2783">
      <c r="A2783" s="78"/>
      <c r="B2783" s="78"/>
      <c r="C2783" s="78"/>
      <c r="D2783" s="78"/>
      <c r="E2783" s="78"/>
      <c r="F2783" s="78"/>
      <c r="G2783" s="78"/>
      <c r="H2783" s="78"/>
      <c r="I2783" s="78"/>
      <c r="J2783" s="78"/>
      <c r="K2783" s="78"/>
      <c r="L2783" s="78"/>
      <c r="M2783" s="76"/>
      <c r="N2783" s="76"/>
    </row>
    <row r="2784">
      <c r="A2784" s="78"/>
      <c r="B2784" s="78"/>
      <c r="C2784" s="78"/>
      <c r="D2784" s="78"/>
      <c r="E2784" s="78"/>
      <c r="F2784" s="78"/>
      <c r="G2784" s="78"/>
      <c r="H2784" s="78"/>
      <c r="I2784" s="78"/>
      <c r="J2784" s="78"/>
      <c r="K2784" s="78"/>
      <c r="L2784" s="78"/>
      <c r="M2784" s="76"/>
      <c r="N2784" s="76"/>
    </row>
    <row r="2785">
      <c r="A2785" s="78"/>
      <c r="B2785" s="78"/>
      <c r="C2785" s="78"/>
      <c r="D2785" s="78"/>
      <c r="E2785" s="78"/>
      <c r="F2785" s="78"/>
      <c r="G2785" s="78"/>
      <c r="H2785" s="78"/>
      <c r="I2785" s="78"/>
      <c r="J2785" s="78"/>
      <c r="K2785" s="78"/>
      <c r="L2785" s="78"/>
      <c r="M2785" s="76"/>
      <c r="N2785" s="76"/>
    </row>
    <row r="2786">
      <c r="A2786" s="78"/>
      <c r="B2786" s="78"/>
      <c r="C2786" s="78"/>
      <c r="D2786" s="78"/>
      <c r="E2786" s="78"/>
      <c r="F2786" s="78"/>
      <c r="G2786" s="78"/>
      <c r="H2786" s="78"/>
      <c r="I2786" s="78"/>
      <c r="J2786" s="78"/>
      <c r="K2786" s="78"/>
      <c r="L2786" s="78"/>
      <c r="M2786" s="76"/>
      <c r="N2786" s="76"/>
    </row>
    <row r="2787">
      <c r="A2787" s="78"/>
      <c r="B2787" s="78"/>
      <c r="C2787" s="78"/>
      <c r="D2787" s="78"/>
      <c r="E2787" s="78"/>
      <c r="F2787" s="78"/>
      <c r="G2787" s="78"/>
      <c r="H2787" s="78"/>
      <c r="I2787" s="78"/>
      <c r="J2787" s="78"/>
      <c r="K2787" s="78"/>
      <c r="L2787" s="78"/>
      <c r="M2787" s="76"/>
      <c r="N2787" s="76"/>
    </row>
    <row r="2788">
      <c r="A2788" s="78"/>
      <c r="B2788" s="78"/>
      <c r="C2788" s="78"/>
      <c r="D2788" s="78"/>
      <c r="E2788" s="78"/>
      <c r="F2788" s="78"/>
      <c r="G2788" s="78"/>
      <c r="H2788" s="78"/>
      <c r="I2788" s="78"/>
      <c r="J2788" s="78"/>
      <c r="K2788" s="78"/>
      <c r="L2788" s="78"/>
      <c r="M2788" s="76"/>
      <c r="N2788" s="76"/>
    </row>
    <row r="2789">
      <c r="A2789" s="78"/>
      <c r="B2789" s="78"/>
      <c r="C2789" s="78"/>
      <c r="D2789" s="78"/>
      <c r="E2789" s="78"/>
      <c r="F2789" s="78"/>
      <c r="G2789" s="78"/>
      <c r="H2789" s="78"/>
      <c r="I2789" s="78"/>
      <c r="J2789" s="78"/>
      <c r="K2789" s="78"/>
      <c r="L2789" s="78"/>
      <c r="M2789" s="76"/>
      <c r="N2789" s="76"/>
    </row>
    <row r="2790">
      <c r="A2790" s="78"/>
      <c r="B2790" s="78"/>
      <c r="C2790" s="78"/>
      <c r="D2790" s="78"/>
      <c r="E2790" s="78"/>
      <c r="F2790" s="78"/>
      <c r="G2790" s="78"/>
      <c r="H2790" s="78"/>
      <c r="I2790" s="78"/>
      <c r="J2790" s="78"/>
      <c r="K2790" s="78"/>
      <c r="L2790" s="78"/>
      <c r="M2790" s="76"/>
      <c r="N2790" s="76"/>
    </row>
    <row r="2791">
      <c r="A2791" s="78"/>
      <c r="B2791" s="78"/>
      <c r="C2791" s="78"/>
      <c r="D2791" s="78"/>
      <c r="E2791" s="78"/>
      <c r="F2791" s="78"/>
      <c r="G2791" s="78"/>
      <c r="H2791" s="78"/>
      <c r="I2791" s="78"/>
      <c r="J2791" s="78"/>
      <c r="K2791" s="78"/>
      <c r="L2791" s="78"/>
      <c r="M2791" s="76"/>
      <c r="N2791" s="76"/>
    </row>
    <row r="2792">
      <c r="A2792" s="78"/>
      <c r="B2792" s="78"/>
      <c r="C2792" s="78"/>
      <c r="D2792" s="78"/>
      <c r="E2792" s="78"/>
      <c r="F2792" s="78"/>
      <c r="G2792" s="78"/>
      <c r="H2792" s="78"/>
      <c r="I2792" s="78"/>
      <c r="J2792" s="78"/>
      <c r="K2792" s="78"/>
      <c r="L2792" s="78"/>
      <c r="M2792" s="76"/>
      <c r="N2792" s="76"/>
    </row>
    <row r="2793">
      <c r="A2793" s="78"/>
      <c r="B2793" s="78"/>
      <c r="C2793" s="78"/>
      <c r="D2793" s="78"/>
      <c r="E2793" s="78"/>
      <c r="F2793" s="78"/>
      <c r="G2793" s="78"/>
      <c r="H2793" s="78"/>
      <c r="I2793" s="78"/>
      <c r="J2793" s="78"/>
      <c r="K2793" s="78"/>
      <c r="L2793" s="78"/>
      <c r="M2793" s="76"/>
      <c r="N2793" s="76"/>
    </row>
    <row r="2794">
      <c r="A2794" s="78"/>
      <c r="B2794" s="78"/>
      <c r="C2794" s="78"/>
      <c r="D2794" s="78"/>
      <c r="E2794" s="78"/>
      <c r="F2794" s="78"/>
      <c r="G2794" s="78"/>
      <c r="H2794" s="78"/>
      <c r="I2794" s="78"/>
      <c r="J2794" s="78"/>
      <c r="K2794" s="78"/>
      <c r="L2794" s="78"/>
      <c r="M2794" s="76"/>
      <c r="N2794" s="76"/>
    </row>
    <row r="2795">
      <c r="A2795" s="78"/>
      <c r="B2795" s="78"/>
      <c r="C2795" s="78"/>
      <c r="D2795" s="78"/>
      <c r="E2795" s="78"/>
      <c r="F2795" s="78"/>
      <c r="G2795" s="78"/>
      <c r="H2795" s="78"/>
      <c r="I2795" s="78"/>
      <c r="J2795" s="78"/>
      <c r="K2795" s="78"/>
      <c r="L2795" s="78"/>
      <c r="M2795" s="76"/>
      <c r="N2795" s="76"/>
    </row>
    <row r="2796">
      <c r="A2796" s="78"/>
      <c r="B2796" s="78"/>
      <c r="C2796" s="78"/>
      <c r="D2796" s="78"/>
      <c r="E2796" s="78"/>
      <c r="F2796" s="78"/>
      <c r="G2796" s="78"/>
      <c r="H2796" s="78"/>
      <c r="I2796" s="78"/>
      <c r="J2796" s="78"/>
      <c r="K2796" s="78"/>
      <c r="L2796" s="78"/>
      <c r="M2796" s="76"/>
      <c r="N2796" s="76"/>
    </row>
    <row r="2797">
      <c r="A2797" s="78"/>
      <c r="B2797" s="78"/>
      <c r="C2797" s="78"/>
      <c r="D2797" s="78"/>
      <c r="E2797" s="78"/>
      <c r="F2797" s="78"/>
      <c r="G2797" s="78"/>
      <c r="H2797" s="78"/>
      <c r="I2797" s="78"/>
      <c r="J2797" s="78"/>
      <c r="K2797" s="78"/>
      <c r="L2797" s="78"/>
      <c r="M2797" s="76"/>
      <c r="N2797" s="76"/>
    </row>
    <row r="2798">
      <c r="A2798" s="78"/>
      <c r="B2798" s="78"/>
      <c r="C2798" s="78"/>
      <c r="D2798" s="78"/>
      <c r="E2798" s="78"/>
      <c r="F2798" s="78"/>
      <c r="G2798" s="78"/>
      <c r="H2798" s="78"/>
      <c r="I2798" s="78"/>
      <c r="J2798" s="78"/>
      <c r="K2798" s="78"/>
      <c r="L2798" s="78"/>
      <c r="M2798" s="76"/>
      <c r="N2798" s="76"/>
    </row>
    <row r="2799">
      <c r="A2799" s="78"/>
      <c r="B2799" s="78"/>
      <c r="C2799" s="78"/>
      <c r="D2799" s="78"/>
      <c r="E2799" s="78"/>
      <c r="F2799" s="78"/>
      <c r="G2799" s="78"/>
      <c r="H2799" s="78"/>
      <c r="I2799" s="78"/>
      <c r="J2799" s="78"/>
      <c r="K2799" s="78"/>
      <c r="L2799" s="78"/>
      <c r="M2799" s="76"/>
      <c r="N2799" s="76"/>
    </row>
    <row r="2800">
      <c r="A2800" s="78"/>
      <c r="B2800" s="78"/>
      <c r="C2800" s="78"/>
      <c r="D2800" s="78"/>
      <c r="E2800" s="78"/>
      <c r="F2800" s="78"/>
      <c r="G2800" s="78"/>
      <c r="H2800" s="78"/>
      <c r="I2800" s="78"/>
      <c r="J2800" s="78"/>
      <c r="K2800" s="78"/>
      <c r="L2800" s="78"/>
      <c r="M2800" s="76"/>
      <c r="N2800" s="76"/>
    </row>
    <row r="2801">
      <c r="A2801" s="78"/>
      <c r="B2801" s="78"/>
      <c r="C2801" s="78"/>
      <c r="D2801" s="78"/>
      <c r="E2801" s="78"/>
      <c r="F2801" s="78"/>
      <c r="G2801" s="78"/>
      <c r="H2801" s="78"/>
      <c r="I2801" s="78"/>
      <c r="J2801" s="78"/>
      <c r="K2801" s="78"/>
      <c r="L2801" s="78"/>
      <c r="M2801" s="76"/>
      <c r="N2801" s="76"/>
    </row>
    <row r="2802">
      <c r="A2802" s="78"/>
      <c r="B2802" s="78"/>
      <c r="C2802" s="78"/>
      <c r="D2802" s="78"/>
      <c r="E2802" s="78"/>
      <c r="F2802" s="78"/>
      <c r="G2802" s="78"/>
      <c r="H2802" s="78"/>
      <c r="I2802" s="78"/>
      <c r="J2802" s="78"/>
      <c r="K2802" s="78"/>
      <c r="L2802" s="78"/>
      <c r="M2802" s="76"/>
      <c r="N2802" s="76"/>
    </row>
    <row r="2803">
      <c r="A2803" s="78"/>
      <c r="B2803" s="78"/>
      <c r="C2803" s="78"/>
      <c r="D2803" s="78"/>
      <c r="E2803" s="78"/>
      <c r="F2803" s="78"/>
      <c r="G2803" s="78"/>
      <c r="H2803" s="78"/>
      <c r="I2803" s="78"/>
      <c r="J2803" s="78"/>
      <c r="K2803" s="78"/>
      <c r="L2803" s="78"/>
      <c r="M2803" s="76"/>
      <c r="N2803" s="76"/>
    </row>
    <row r="2804">
      <c r="A2804" s="78"/>
      <c r="B2804" s="78"/>
      <c r="C2804" s="78"/>
      <c r="D2804" s="78"/>
      <c r="E2804" s="78"/>
      <c r="F2804" s="78"/>
      <c r="G2804" s="78"/>
      <c r="H2804" s="78"/>
      <c r="I2804" s="78"/>
      <c r="J2804" s="78"/>
      <c r="K2804" s="78"/>
      <c r="L2804" s="78"/>
      <c r="M2804" s="76"/>
      <c r="N2804" s="76"/>
    </row>
    <row r="2805">
      <c r="A2805" s="78"/>
      <c r="B2805" s="78"/>
      <c r="C2805" s="78"/>
      <c r="D2805" s="78"/>
      <c r="E2805" s="78"/>
      <c r="F2805" s="78"/>
      <c r="G2805" s="78"/>
      <c r="H2805" s="78"/>
      <c r="I2805" s="78"/>
      <c r="J2805" s="78"/>
      <c r="K2805" s="78"/>
      <c r="L2805" s="78"/>
      <c r="M2805" s="76"/>
      <c r="N2805" s="76"/>
    </row>
    <row r="2806">
      <c r="A2806" s="78"/>
      <c r="B2806" s="78"/>
      <c r="C2806" s="78"/>
      <c r="D2806" s="78"/>
      <c r="E2806" s="78"/>
      <c r="F2806" s="78"/>
      <c r="G2806" s="78"/>
      <c r="H2806" s="78"/>
      <c r="I2806" s="78"/>
      <c r="J2806" s="78"/>
      <c r="K2806" s="78"/>
      <c r="L2806" s="78"/>
      <c r="M2806" s="76"/>
      <c r="N2806" s="76"/>
    </row>
    <row r="2807">
      <c r="A2807" s="78"/>
      <c r="B2807" s="78"/>
      <c r="C2807" s="78"/>
      <c r="D2807" s="78"/>
      <c r="E2807" s="78"/>
      <c r="F2807" s="78"/>
      <c r="G2807" s="78"/>
      <c r="H2807" s="78"/>
      <c r="I2807" s="78"/>
      <c r="J2807" s="78"/>
      <c r="K2807" s="78"/>
      <c r="L2807" s="78"/>
      <c r="M2807" s="76"/>
      <c r="N2807" s="76"/>
    </row>
    <row r="2808">
      <c r="A2808" s="78"/>
      <c r="B2808" s="78"/>
      <c r="C2808" s="78"/>
      <c r="D2808" s="78"/>
      <c r="E2808" s="78"/>
      <c r="F2808" s="78"/>
      <c r="G2808" s="78"/>
      <c r="H2808" s="78"/>
      <c r="I2808" s="78"/>
      <c r="J2808" s="78"/>
      <c r="K2808" s="78"/>
      <c r="L2808" s="78"/>
      <c r="M2808" s="76"/>
      <c r="N2808" s="76"/>
    </row>
    <row r="2809">
      <c r="A2809" s="78"/>
      <c r="B2809" s="78"/>
      <c r="C2809" s="78"/>
      <c r="D2809" s="78"/>
      <c r="E2809" s="78"/>
      <c r="F2809" s="78"/>
      <c r="G2809" s="78"/>
      <c r="H2809" s="78"/>
      <c r="I2809" s="78"/>
      <c r="J2809" s="78"/>
      <c r="K2809" s="78"/>
      <c r="L2809" s="78"/>
      <c r="M2809" s="76"/>
      <c r="N2809" s="76"/>
    </row>
    <row r="2810">
      <c r="A2810" s="78"/>
      <c r="B2810" s="78"/>
      <c r="C2810" s="78"/>
      <c r="D2810" s="78"/>
      <c r="E2810" s="78"/>
      <c r="F2810" s="78"/>
      <c r="G2810" s="78"/>
      <c r="H2810" s="78"/>
      <c r="I2810" s="78"/>
      <c r="J2810" s="78"/>
      <c r="K2810" s="78"/>
      <c r="L2810" s="78"/>
      <c r="M2810" s="76"/>
      <c r="N2810" s="76"/>
    </row>
    <row r="2811">
      <c r="A2811" s="78"/>
      <c r="B2811" s="78"/>
      <c r="C2811" s="78"/>
      <c r="D2811" s="78"/>
      <c r="E2811" s="78"/>
      <c r="F2811" s="78"/>
      <c r="G2811" s="78"/>
      <c r="H2811" s="78"/>
      <c r="I2811" s="78"/>
      <c r="J2811" s="78"/>
      <c r="K2811" s="78"/>
      <c r="L2811" s="78"/>
      <c r="M2811" s="76"/>
      <c r="N2811" s="76"/>
    </row>
    <row r="2812">
      <c r="A2812" s="78"/>
      <c r="B2812" s="78"/>
      <c r="C2812" s="78"/>
      <c r="D2812" s="78"/>
      <c r="E2812" s="78"/>
      <c r="F2812" s="78"/>
      <c r="G2812" s="78"/>
      <c r="H2812" s="78"/>
      <c r="I2812" s="78"/>
      <c r="J2812" s="78"/>
      <c r="K2812" s="78"/>
      <c r="L2812" s="78"/>
      <c r="M2812" s="76"/>
      <c r="N2812" s="76"/>
    </row>
    <row r="2813">
      <c r="A2813" s="78"/>
      <c r="B2813" s="78"/>
      <c r="C2813" s="78"/>
      <c r="D2813" s="78"/>
      <c r="E2813" s="78"/>
      <c r="F2813" s="78"/>
      <c r="G2813" s="78"/>
      <c r="H2813" s="78"/>
      <c r="I2813" s="78"/>
      <c r="J2813" s="78"/>
      <c r="K2813" s="78"/>
      <c r="L2813" s="78"/>
      <c r="M2813" s="76"/>
      <c r="N2813" s="76"/>
    </row>
    <row r="2814">
      <c r="A2814" s="78"/>
      <c r="B2814" s="78"/>
      <c r="C2814" s="78"/>
      <c r="D2814" s="78"/>
      <c r="E2814" s="78"/>
      <c r="F2814" s="78"/>
      <c r="G2814" s="78"/>
      <c r="H2814" s="78"/>
      <c r="I2814" s="78"/>
      <c r="J2814" s="78"/>
      <c r="K2814" s="78"/>
      <c r="L2814" s="78"/>
      <c r="M2814" s="76"/>
      <c r="N2814" s="76"/>
    </row>
    <row r="2815">
      <c r="A2815" s="78"/>
      <c r="B2815" s="78"/>
      <c r="C2815" s="78"/>
      <c r="D2815" s="78"/>
      <c r="E2815" s="78"/>
      <c r="F2815" s="78"/>
      <c r="G2815" s="78"/>
      <c r="H2815" s="78"/>
      <c r="I2815" s="78"/>
      <c r="J2815" s="78"/>
      <c r="K2815" s="78"/>
      <c r="L2815" s="78"/>
      <c r="M2815" s="76"/>
      <c r="N2815" s="76"/>
    </row>
    <row r="2816">
      <c r="A2816" s="78"/>
      <c r="B2816" s="78"/>
      <c r="C2816" s="78"/>
      <c r="D2816" s="78"/>
      <c r="E2816" s="78"/>
      <c r="F2816" s="78"/>
      <c r="G2816" s="78"/>
      <c r="H2816" s="78"/>
      <c r="I2816" s="78"/>
      <c r="J2816" s="78"/>
      <c r="K2816" s="78"/>
      <c r="L2816" s="78"/>
      <c r="M2816" s="76"/>
      <c r="N2816" s="76"/>
    </row>
    <row r="2817">
      <c r="A2817" s="78"/>
      <c r="B2817" s="78"/>
      <c r="C2817" s="78"/>
      <c r="D2817" s="78"/>
      <c r="E2817" s="78"/>
      <c r="F2817" s="78"/>
      <c r="G2817" s="78"/>
      <c r="H2817" s="78"/>
      <c r="I2817" s="78"/>
      <c r="J2817" s="78"/>
      <c r="K2817" s="78"/>
      <c r="L2817" s="78"/>
      <c r="M2817" s="76"/>
      <c r="N2817" s="76"/>
    </row>
    <row r="2818">
      <c r="A2818" s="78"/>
      <c r="B2818" s="78"/>
      <c r="C2818" s="78"/>
      <c r="D2818" s="78"/>
      <c r="E2818" s="78"/>
      <c r="F2818" s="78"/>
      <c r="G2818" s="78"/>
      <c r="H2818" s="78"/>
      <c r="I2818" s="78"/>
      <c r="J2818" s="78"/>
      <c r="K2818" s="78"/>
      <c r="L2818" s="78"/>
      <c r="M2818" s="76"/>
      <c r="N2818" s="76"/>
    </row>
    <row r="2819">
      <c r="A2819" s="78"/>
      <c r="B2819" s="78"/>
      <c r="C2819" s="78"/>
      <c r="D2819" s="78"/>
      <c r="E2819" s="78"/>
      <c r="F2819" s="78"/>
      <c r="G2819" s="78"/>
      <c r="H2819" s="78"/>
      <c r="I2819" s="78"/>
      <c r="J2819" s="78"/>
      <c r="K2819" s="78"/>
      <c r="L2819" s="78"/>
      <c r="M2819" s="76"/>
      <c r="N2819" s="76"/>
    </row>
    <row r="2820">
      <c r="A2820" s="78"/>
      <c r="B2820" s="78"/>
      <c r="C2820" s="78"/>
      <c r="D2820" s="78"/>
      <c r="E2820" s="78"/>
      <c r="F2820" s="78"/>
      <c r="G2820" s="78"/>
      <c r="H2820" s="78"/>
      <c r="I2820" s="78"/>
      <c r="J2820" s="78"/>
      <c r="K2820" s="78"/>
      <c r="L2820" s="78"/>
      <c r="M2820" s="76"/>
      <c r="N2820" s="76"/>
    </row>
    <row r="2821">
      <c r="A2821" s="78"/>
      <c r="B2821" s="78"/>
      <c r="C2821" s="78"/>
      <c r="D2821" s="78"/>
      <c r="E2821" s="78"/>
      <c r="F2821" s="78"/>
      <c r="G2821" s="78"/>
      <c r="H2821" s="78"/>
      <c r="I2821" s="78"/>
      <c r="J2821" s="78"/>
      <c r="K2821" s="78"/>
      <c r="L2821" s="78"/>
      <c r="M2821" s="76"/>
      <c r="N2821" s="76"/>
    </row>
    <row r="2822">
      <c r="A2822" s="78"/>
      <c r="B2822" s="78"/>
      <c r="C2822" s="78"/>
      <c r="D2822" s="78"/>
      <c r="E2822" s="78"/>
      <c r="F2822" s="78"/>
      <c r="G2822" s="78"/>
      <c r="H2822" s="78"/>
      <c r="I2822" s="78"/>
      <c r="J2822" s="78"/>
      <c r="K2822" s="78"/>
      <c r="L2822" s="78"/>
      <c r="M2822" s="76"/>
      <c r="N2822" s="76"/>
    </row>
    <row r="2823">
      <c r="A2823" s="78"/>
      <c r="B2823" s="78"/>
      <c r="C2823" s="78"/>
      <c r="D2823" s="78"/>
      <c r="E2823" s="78"/>
      <c r="F2823" s="78"/>
      <c r="G2823" s="78"/>
      <c r="H2823" s="78"/>
      <c r="I2823" s="78"/>
      <c r="J2823" s="78"/>
      <c r="K2823" s="78"/>
      <c r="L2823" s="78"/>
      <c r="M2823" s="76"/>
      <c r="N2823" s="76"/>
    </row>
    <row r="2824">
      <c r="A2824" s="78"/>
      <c r="B2824" s="78"/>
      <c r="C2824" s="78"/>
      <c r="D2824" s="78"/>
      <c r="E2824" s="78"/>
      <c r="F2824" s="78"/>
      <c r="G2824" s="78"/>
      <c r="H2824" s="78"/>
      <c r="I2824" s="78"/>
      <c r="J2824" s="78"/>
      <c r="K2824" s="78"/>
      <c r="L2824" s="78"/>
      <c r="M2824" s="76"/>
      <c r="N2824" s="76"/>
    </row>
    <row r="2825">
      <c r="A2825" s="78"/>
      <c r="B2825" s="78"/>
      <c r="C2825" s="78"/>
      <c r="D2825" s="78"/>
      <c r="E2825" s="78"/>
      <c r="F2825" s="78"/>
      <c r="G2825" s="78"/>
      <c r="H2825" s="78"/>
      <c r="I2825" s="78"/>
      <c r="J2825" s="78"/>
      <c r="K2825" s="78"/>
      <c r="L2825" s="78"/>
      <c r="M2825" s="76"/>
      <c r="N2825" s="76"/>
    </row>
    <row r="2826">
      <c r="A2826" s="78"/>
      <c r="B2826" s="78"/>
      <c r="C2826" s="78"/>
      <c r="D2826" s="78"/>
      <c r="E2826" s="78"/>
      <c r="F2826" s="78"/>
      <c r="G2826" s="78"/>
      <c r="H2826" s="78"/>
      <c r="I2826" s="78"/>
      <c r="J2826" s="78"/>
      <c r="K2826" s="78"/>
      <c r="L2826" s="78"/>
      <c r="M2826" s="76"/>
      <c r="N2826" s="76"/>
    </row>
    <row r="2827">
      <c r="A2827" s="78"/>
      <c r="B2827" s="78"/>
      <c r="C2827" s="78"/>
      <c r="D2827" s="78"/>
      <c r="E2827" s="78"/>
      <c r="F2827" s="78"/>
      <c r="G2827" s="78"/>
      <c r="H2827" s="78"/>
      <c r="I2827" s="78"/>
      <c r="J2827" s="78"/>
      <c r="K2827" s="78"/>
      <c r="L2827" s="78"/>
      <c r="M2827" s="76"/>
      <c r="N2827" s="76"/>
    </row>
    <row r="2828">
      <c r="A2828" s="78"/>
      <c r="B2828" s="78"/>
      <c r="C2828" s="78"/>
      <c r="D2828" s="78"/>
      <c r="E2828" s="78"/>
      <c r="F2828" s="78"/>
      <c r="G2828" s="78"/>
      <c r="H2828" s="78"/>
      <c r="I2828" s="78"/>
      <c r="J2828" s="78"/>
      <c r="K2828" s="78"/>
      <c r="L2828" s="78"/>
      <c r="M2828" s="76"/>
      <c r="N2828" s="76"/>
    </row>
    <row r="2829">
      <c r="A2829" s="78"/>
      <c r="B2829" s="78"/>
      <c r="C2829" s="78"/>
      <c r="D2829" s="78"/>
      <c r="E2829" s="78"/>
      <c r="F2829" s="78"/>
      <c r="G2829" s="78"/>
      <c r="H2829" s="78"/>
      <c r="I2829" s="78"/>
      <c r="J2829" s="78"/>
      <c r="K2829" s="78"/>
      <c r="L2829" s="78"/>
      <c r="M2829" s="76"/>
      <c r="N2829" s="76"/>
    </row>
    <row r="2830">
      <c r="A2830" s="78"/>
      <c r="B2830" s="78"/>
      <c r="C2830" s="78"/>
      <c r="D2830" s="78"/>
      <c r="E2830" s="78"/>
      <c r="F2830" s="78"/>
      <c r="G2830" s="78"/>
      <c r="H2830" s="78"/>
      <c r="I2830" s="78"/>
      <c r="J2830" s="78"/>
      <c r="K2830" s="78"/>
      <c r="L2830" s="78"/>
      <c r="M2830" s="76"/>
      <c r="N2830" s="76"/>
    </row>
    <row r="2831">
      <c r="A2831" s="78"/>
      <c r="B2831" s="78"/>
      <c r="C2831" s="78"/>
      <c r="D2831" s="78"/>
      <c r="E2831" s="78"/>
      <c r="F2831" s="78"/>
      <c r="G2831" s="78"/>
      <c r="H2831" s="78"/>
      <c r="I2831" s="78"/>
      <c r="J2831" s="78"/>
      <c r="K2831" s="78"/>
      <c r="L2831" s="78"/>
      <c r="M2831" s="76"/>
      <c r="N2831" s="76"/>
    </row>
    <row r="2832">
      <c r="A2832" s="78"/>
      <c r="B2832" s="78"/>
      <c r="C2832" s="78"/>
      <c r="D2832" s="78"/>
      <c r="E2832" s="78"/>
      <c r="F2832" s="78"/>
      <c r="G2832" s="78"/>
      <c r="H2832" s="78"/>
      <c r="I2832" s="78"/>
      <c r="J2832" s="78"/>
      <c r="K2832" s="78"/>
      <c r="L2832" s="78"/>
      <c r="M2832" s="76"/>
      <c r="N2832" s="76"/>
    </row>
    <row r="2833">
      <c r="A2833" s="78"/>
      <c r="B2833" s="78"/>
      <c r="C2833" s="78"/>
      <c r="D2833" s="78"/>
      <c r="E2833" s="78"/>
      <c r="F2833" s="78"/>
      <c r="G2833" s="78"/>
      <c r="H2833" s="78"/>
      <c r="I2833" s="78"/>
      <c r="J2833" s="78"/>
      <c r="K2833" s="78"/>
      <c r="L2833" s="78"/>
      <c r="M2833" s="76"/>
      <c r="N2833" s="76"/>
    </row>
    <row r="2834">
      <c r="A2834" s="78"/>
      <c r="B2834" s="78"/>
      <c r="C2834" s="78"/>
      <c r="D2834" s="78"/>
      <c r="E2834" s="78"/>
      <c r="F2834" s="78"/>
      <c r="G2834" s="78"/>
      <c r="H2834" s="78"/>
      <c r="I2834" s="78"/>
      <c r="J2834" s="78"/>
      <c r="K2834" s="78"/>
      <c r="L2834" s="78"/>
      <c r="M2834" s="76"/>
      <c r="N2834" s="76"/>
    </row>
    <row r="2835">
      <c r="A2835" s="78"/>
      <c r="B2835" s="78"/>
      <c r="C2835" s="78"/>
      <c r="D2835" s="78"/>
      <c r="E2835" s="78"/>
      <c r="F2835" s="78"/>
      <c r="G2835" s="78"/>
      <c r="H2835" s="78"/>
      <c r="I2835" s="78"/>
      <c r="J2835" s="78"/>
      <c r="K2835" s="78"/>
      <c r="L2835" s="78"/>
      <c r="M2835" s="76"/>
      <c r="N2835" s="76"/>
    </row>
    <row r="2836">
      <c r="A2836" s="78"/>
      <c r="B2836" s="78"/>
      <c r="C2836" s="78"/>
      <c r="D2836" s="78"/>
      <c r="E2836" s="78"/>
      <c r="F2836" s="78"/>
      <c r="G2836" s="78"/>
      <c r="H2836" s="78"/>
      <c r="I2836" s="78"/>
      <c r="J2836" s="78"/>
      <c r="K2836" s="78"/>
      <c r="L2836" s="78"/>
      <c r="M2836" s="76"/>
      <c r="N2836" s="76"/>
    </row>
    <row r="2837">
      <c r="A2837" s="78"/>
      <c r="B2837" s="78"/>
      <c r="C2837" s="78"/>
      <c r="D2837" s="78"/>
      <c r="E2837" s="78"/>
      <c r="F2837" s="78"/>
      <c r="G2837" s="78"/>
      <c r="H2837" s="78"/>
      <c r="I2837" s="78"/>
      <c r="J2837" s="78"/>
      <c r="K2837" s="78"/>
      <c r="L2837" s="78"/>
      <c r="M2837" s="76"/>
      <c r="N2837" s="76"/>
    </row>
    <row r="2838">
      <c r="A2838" s="78"/>
      <c r="B2838" s="78"/>
      <c r="C2838" s="78"/>
      <c r="D2838" s="78"/>
      <c r="E2838" s="78"/>
      <c r="F2838" s="78"/>
      <c r="G2838" s="78"/>
      <c r="H2838" s="78"/>
      <c r="I2838" s="78"/>
      <c r="J2838" s="78"/>
      <c r="K2838" s="78"/>
      <c r="L2838" s="78"/>
      <c r="M2838" s="76"/>
      <c r="N2838" s="76"/>
    </row>
    <row r="2839">
      <c r="A2839" s="78"/>
      <c r="B2839" s="78"/>
      <c r="C2839" s="78"/>
      <c r="D2839" s="78"/>
      <c r="E2839" s="78"/>
      <c r="F2839" s="78"/>
      <c r="G2839" s="78"/>
      <c r="H2839" s="78"/>
      <c r="I2839" s="78"/>
      <c r="J2839" s="78"/>
      <c r="K2839" s="78"/>
      <c r="L2839" s="78"/>
      <c r="M2839" s="76"/>
      <c r="N2839" s="76"/>
    </row>
    <row r="2840">
      <c r="A2840" s="78"/>
      <c r="B2840" s="78"/>
      <c r="C2840" s="78"/>
      <c r="D2840" s="78"/>
      <c r="E2840" s="78"/>
      <c r="F2840" s="78"/>
      <c r="G2840" s="78"/>
      <c r="H2840" s="78"/>
      <c r="I2840" s="78"/>
      <c r="J2840" s="78"/>
      <c r="K2840" s="78"/>
      <c r="L2840" s="78"/>
      <c r="M2840" s="76"/>
      <c r="N2840" s="76"/>
    </row>
    <row r="2841">
      <c r="A2841" s="78"/>
      <c r="B2841" s="78"/>
      <c r="C2841" s="78"/>
      <c r="D2841" s="78"/>
      <c r="E2841" s="78"/>
      <c r="F2841" s="78"/>
      <c r="G2841" s="78"/>
      <c r="H2841" s="78"/>
      <c r="I2841" s="78"/>
      <c r="J2841" s="78"/>
      <c r="K2841" s="78"/>
      <c r="L2841" s="78"/>
      <c r="M2841" s="76"/>
      <c r="N2841" s="76"/>
    </row>
    <row r="2842">
      <c r="A2842" s="78"/>
      <c r="B2842" s="78"/>
      <c r="C2842" s="78"/>
      <c r="D2842" s="78"/>
      <c r="E2842" s="78"/>
      <c r="F2842" s="78"/>
      <c r="G2842" s="78"/>
      <c r="H2842" s="78"/>
      <c r="I2842" s="78"/>
      <c r="J2842" s="78"/>
      <c r="K2842" s="78"/>
      <c r="L2842" s="78"/>
      <c r="M2842" s="76"/>
      <c r="N2842" s="76"/>
    </row>
    <row r="2843">
      <c r="A2843" s="78"/>
      <c r="B2843" s="78"/>
      <c r="C2843" s="78"/>
      <c r="D2843" s="78"/>
      <c r="E2843" s="78"/>
      <c r="F2843" s="78"/>
      <c r="G2843" s="78"/>
      <c r="H2843" s="78"/>
      <c r="I2843" s="78"/>
      <c r="J2843" s="78"/>
      <c r="K2843" s="78"/>
      <c r="L2843" s="78"/>
      <c r="M2843" s="76"/>
      <c r="N2843" s="76"/>
    </row>
    <row r="2844">
      <c r="A2844" s="78"/>
      <c r="B2844" s="78"/>
      <c r="C2844" s="78"/>
      <c r="D2844" s="78"/>
      <c r="E2844" s="78"/>
      <c r="F2844" s="78"/>
      <c r="G2844" s="78"/>
      <c r="H2844" s="78"/>
      <c r="I2844" s="78"/>
      <c r="J2844" s="78"/>
      <c r="K2844" s="78"/>
      <c r="L2844" s="78"/>
      <c r="M2844" s="76"/>
      <c r="N2844" s="76"/>
    </row>
    <row r="2845">
      <c r="A2845" s="78"/>
      <c r="B2845" s="78"/>
      <c r="C2845" s="78"/>
      <c r="D2845" s="78"/>
      <c r="E2845" s="78"/>
      <c r="F2845" s="78"/>
      <c r="G2845" s="78"/>
      <c r="H2845" s="78"/>
      <c r="I2845" s="78"/>
      <c r="J2845" s="78"/>
      <c r="K2845" s="78"/>
      <c r="L2845" s="78"/>
      <c r="M2845" s="76"/>
      <c r="N2845" s="76"/>
    </row>
    <row r="2846">
      <c r="A2846" s="78"/>
      <c r="B2846" s="78"/>
      <c r="C2846" s="78"/>
      <c r="D2846" s="78"/>
      <c r="E2846" s="78"/>
      <c r="F2846" s="78"/>
      <c r="G2846" s="78"/>
      <c r="H2846" s="78"/>
      <c r="I2846" s="78"/>
      <c r="J2846" s="78"/>
      <c r="K2846" s="78"/>
      <c r="L2846" s="78"/>
      <c r="M2846" s="76"/>
      <c r="N2846" s="76"/>
    </row>
    <row r="2847">
      <c r="A2847" s="78"/>
      <c r="B2847" s="78"/>
      <c r="C2847" s="78"/>
      <c r="D2847" s="78"/>
      <c r="E2847" s="78"/>
      <c r="F2847" s="78"/>
      <c r="G2847" s="78"/>
      <c r="H2847" s="78"/>
      <c r="I2847" s="78"/>
      <c r="J2847" s="78"/>
      <c r="K2847" s="78"/>
      <c r="L2847" s="78"/>
      <c r="M2847" s="76"/>
      <c r="N2847" s="76"/>
    </row>
    <row r="2848">
      <c r="A2848" s="78"/>
      <c r="B2848" s="78"/>
      <c r="C2848" s="78"/>
      <c r="D2848" s="78"/>
      <c r="E2848" s="78"/>
      <c r="F2848" s="78"/>
      <c r="G2848" s="78"/>
      <c r="H2848" s="78"/>
      <c r="I2848" s="78"/>
      <c r="J2848" s="78"/>
      <c r="K2848" s="78"/>
      <c r="L2848" s="78"/>
      <c r="M2848" s="76"/>
      <c r="N2848" s="76"/>
    </row>
    <row r="2849">
      <c r="A2849" s="78"/>
      <c r="B2849" s="78"/>
      <c r="C2849" s="78"/>
      <c r="D2849" s="78"/>
      <c r="E2849" s="78"/>
      <c r="F2849" s="78"/>
      <c r="G2849" s="78"/>
      <c r="H2849" s="78"/>
      <c r="I2849" s="78"/>
      <c r="J2849" s="78"/>
      <c r="K2849" s="78"/>
      <c r="L2849" s="78"/>
      <c r="M2849" s="76"/>
      <c r="N2849" s="76"/>
    </row>
    <row r="2850">
      <c r="A2850" s="78"/>
      <c r="B2850" s="78"/>
      <c r="C2850" s="78"/>
      <c r="D2850" s="78"/>
      <c r="E2850" s="78"/>
      <c r="F2850" s="78"/>
      <c r="G2850" s="78"/>
      <c r="H2850" s="78"/>
      <c r="I2850" s="78"/>
      <c r="J2850" s="78"/>
      <c r="K2850" s="78"/>
      <c r="L2850" s="78"/>
      <c r="M2850" s="76"/>
      <c r="N2850" s="76"/>
    </row>
    <row r="2851">
      <c r="A2851" s="78"/>
      <c r="B2851" s="78"/>
      <c r="C2851" s="78"/>
      <c r="D2851" s="78"/>
      <c r="E2851" s="78"/>
      <c r="F2851" s="78"/>
      <c r="G2851" s="78"/>
      <c r="H2851" s="78"/>
      <c r="I2851" s="78"/>
      <c r="J2851" s="78"/>
      <c r="K2851" s="78"/>
      <c r="L2851" s="78"/>
      <c r="M2851" s="76"/>
      <c r="N2851" s="76"/>
    </row>
    <row r="2852">
      <c r="A2852" s="78"/>
      <c r="B2852" s="78"/>
      <c r="C2852" s="78"/>
      <c r="D2852" s="78"/>
      <c r="E2852" s="78"/>
      <c r="F2852" s="78"/>
      <c r="G2852" s="78"/>
      <c r="H2852" s="78"/>
      <c r="I2852" s="78"/>
      <c r="J2852" s="78"/>
      <c r="K2852" s="78"/>
      <c r="L2852" s="78"/>
      <c r="M2852" s="76"/>
      <c r="N2852" s="76"/>
    </row>
    <row r="2853">
      <c r="A2853" s="78"/>
      <c r="B2853" s="78"/>
      <c r="C2853" s="78"/>
      <c r="D2853" s="78"/>
      <c r="E2853" s="78"/>
      <c r="F2853" s="78"/>
      <c r="G2853" s="78"/>
      <c r="H2853" s="78"/>
      <c r="I2853" s="78"/>
      <c r="J2853" s="78"/>
      <c r="K2853" s="78"/>
      <c r="L2853" s="78"/>
      <c r="M2853" s="76"/>
      <c r="N2853" s="76"/>
    </row>
    <row r="2854">
      <c r="A2854" s="78"/>
      <c r="B2854" s="78"/>
      <c r="C2854" s="78"/>
      <c r="D2854" s="78"/>
      <c r="E2854" s="78"/>
      <c r="F2854" s="78"/>
      <c r="G2854" s="78"/>
      <c r="H2854" s="78"/>
      <c r="I2854" s="78"/>
      <c r="J2854" s="78"/>
      <c r="K2854" s="78"/>
      <c r="L2854" s="78"/>
      <c r="M2854" s="76"/>
      <c r="N2854" s="76"/>
    </row>
    <row r="2855">
      <c r="A2855" s="78"/>
      <c r="B2855" s="78"/>
      <c r="C2855" s="78"/>
      <c r="D2855" s="78"/>
      <c r="E2855" s="78"/>
      <c r="F2855" s="78"/>
      <c r="G2855" s="78"/>
      <c r="H2855" s="78"/>
      <c r="I2855" s="78"/>
      <c r="J2855" s="78"/>
      <c r="K2855" s="78"/>
      <c r="L2855" s="78"/>
      <c r="M2855" s="76"/>
      <c r="N2855" s="76"/>
    </row>
    <row r="2856">
      <c r="A2856" s="78"/>
      <c r="B2856" s="78"/>
      <c r="C2856" s="78"/>
      <c r="D2856" s="78"/>
      <c r="E2856" s="78"/>
      <c r="F2856" s="78"/>
      <c r="G2856" s="78"/>
      <c r="H2856" s="78"/>
      <c r="I2856" s="78"/>
      <c r="J2856" s="78"/>
      <c r="K2856" s="78"/>
      <c r="L2856" s="78"/>
      <c r="M2856" s="76"/>
      <c r="N2856" s="76"/>
    </row>
    <row r="2857">
      <c r="A2857" s="78"/>
      <c r="B2857" s="78"/>
      <c r="C2857" s="78"/>
      <c r="D2857" s="78"/>
      <c r="E2857" s="78"/>
      <c r="F2857" s="78"/>
      <c r="G2857" s="78"/>
      <c r="H2857" s="78"/>
      <c r="I2857" s="78"/>
      <c r="J2857" s="78"/>
      <c r="K2857" s="78"/>
      <c r="L2857" s="78"/>
      <c r="M2857" s="76"/>
      <c r="N2857" s="76"/>
    </row>
    <row r="2858">
      <c r="A2858" s="78"/>
      <c r="B2858" s="78"/>
      <c r="C2858" s="78"/>
      <c r="D2858" s="78"/>
      <c r="E2858" s="78"/>
      <c r="F2858" s="78"/>
      <c r="G2858" s="78"/>
      <c r="H2858" s="78"/>
      <c r="I2858" s="78"/>
      <c r="J2858" s="78"/>
      <c r="K2858" s="78"/>
      <c r="L2858" s="78"/>
      <c r="M2858" s="76"/>
      <c r="N2858" s="76"/>
    </row>
    <row r="2859">
      <c r="A2859" s="78"/>
      <c r="B2859" s="78"/>
      <c r="C2859" s="78"/>
      <c r="D2859" s="78"/>
      <c r="E2859" s="78"/>
      <c r="F2859" s="78"/>
      <c r="G2859" s="78"/>
      <c r="H2859" s="78"/>
      <c r="I2859" s="78"/>
      <c r="J2859" s="78"/>
      <c r="K2859" s="78"/>
      <c r="L2859" s="78"/>
      <c r="M2859" s="76"/>
      <c r="N2859" s="76"/>
    </row>
    <row r="2860">
      <c r="A2860" s="78"/>
      <c r="B2860" s="78"/>
      <c r="C2860" s="78"/>
      <c r="D2860" s="78"/>
      <c r="E2860" s="78"/>
      <c r="F2860" s="78"/>
      <c r="G2860" s="78"/>
      <c r="H2860" s="78"/>
      <c r="I2860" s="78"/>
      <c r="J2860" s="78"/>
      <c r="K2860" s="78"/>
      <c r="L2860" s="78"/>
      <c r="M2860" s="76"/>
      <c r="N2860" s="76"/>
    </row>
    <row r="2861">
      <c r="A2861" s="78"/>
      <c r="B2861" s="78"/>
      <c r="C2861" s="78"/>
      <c r="D2861" s="78"/>
      <c r="E2861" s="78"/>
      <c r="F2861" s="78"/>
      <c r="G2861" s="78"/>
      <c r="H2861" s="78"/>
      <c r="I2861" s="78"/>
      <c r="J2861" s="78"/>
      <c r="K2861" s="78"/>
      <c r="L2861" s="78"/>
      <c r="M2861" s="76"/>
      <c r="N2861" s="76"/>
    </row>
    <row r="2862">
      <c r="A2862" s="78"/>
      <c r="B2862" s="78"/>
      <c r="C2862" s="78"/>
      <c r="D2862" s="78"/>
      <c r="E2862" s="78"/>
      <c r="F2862" s="78"/>
      <c r="G2862" s="78"/>
      <c r="H2862" s="78"/>
      <c r="I2862" s="78"/>
      <c r="J2862" s="78"/>
      <c r="K2862" s="78"/>
      <c r="L2862" s="78"/>
      <c r="M2862" s="76"/>
      <c r="N2862" s="76"/>
    </row>
    <row r="2863">
      <c r="A2863" s="78"/>
      <c r="B2863" s="78"/>
      <c r="C2863" s="78"/>
      <c r="D2863" s="78"/>
      <c r="E2863" s="78"/>
      <c r="F2863" s="78"/>
      <c r="G2863" s="78"/>
      <c r="H2863" s="78"/>
      <c r="I2863" s="78"/>
      <c r="J2863" s="78"/>
      <c r="K2863" s="78"/>
      <c r="L2863" s="78"/>
      <c r="M2863" s="76"/>
      <c r="N2863" s="76"/>
    </row>
    <row r="2864">
      <c r="A2864" s="78"/>
      <c r="B2864" s="78"/>
      <c r="C2864" s="78"/>
      <c r="D2864" s="78"/>
      <c r="E2864" s="78"/>
      <c r="F2864" s="78"/>
      <c r="G2864" s="78"/>
      <c r="H2864" s="78"/>
      <c r="I2864" s="78"/>
      <c r="J2864" s="78"/>
      <c r="K2864" s="78"/>
      <c r="L2864" s="78"/>
      <c r="M2864" s="76"/>
      <c r="N2864" s="76"/>
    </row>
    <row r="2865">
      <c r="A2865" s="78"/>
      <c r="B2865" s="78"/>
      <c r="C2865" s="78"/>
      <c r="D2865" s="78"/>
      <c r="E2865" s="78"/>
      <c r="F2865" s="78"/>
      <c r="G2865" s="78"/>
      <c r="H2865" s="78"/>
      <c r="I2865" s="78"/>
      <c r="J2865" s="78"/>
      <c r="K2865" s="78"/>
      <c r="L2865" s="78"/>
      <c r="M2865" s="76"/>
      <c r="N2865" s="76"/>
    </row>
    <row r="2866">
      <c r="A2866" s="78"/>
      <c r="B2866" s="78"/>
      <c r="C2866" s="78"/>
      <c r="D2866" s="78"/>
      <c r="E2866" s="78"/>
      <c r="F2866" s="78"/>
      <c r="G2866" s="78"/>
      <c r="H2866" s="78"/>
      <c r="I2866" s="78"/>
      <c r="J2866" s="78"/>
      <c r="K2866" s="78"/>
      <c r="L2866" s="78"/>
      <c r="M2866" s="76"/>
      <c r="N2866" s="76"/>
    </row>
    <row r="2867">
      <c r="A2867" s="78"/>
      <c r="B2867" s="78"/>
      <c r="C2867" s="78"/>
      <c r="D2867" s="78"/>
      <c r="E2867" s="78"/>
      <c r="F2867" s="78"/>
      <c r="G2867" s="78"/>
      <c r="H2867" s="78"/>
      <c r="I2867" s="78"/>
      <c r="J2867" s="78"/>
      <c r="K2867" s="78"/>
      <c r="L2867" s="78"/>
      <c r="M2867" s="76"/>
      <c r="N2867" s="76"/>
    </row>
    <row r="2868">
      <c r="A2868" s="78"/>
      <c r="B2868" s="78"/>
      <c r="C2868" s="78"/>
      <c r="D2868" s="78"/>
      <c r="E2868" s="78"/>
      <c r="F2868" s="78"/>
      <c r="G2868" s="78"/>
      <c r="H2868" s="78"/>
      <c r="I2868" s="78"/>
      <c r="J2868" s="78"/>
      <c r="K2868" s="78"/>
      <c r="L2868" s="78"/>
      <c r="M2868" s="76"/>
      <c r="N2868" s="76"/>
    </row>
    <row r="2869">
      <c r="A2869" s="78"/>
      <c r="B2869" s="78"/>
      <c r="C2869" s="78"/>
      <c r="D2869" s="78"/>
      <c r="E2869" s="78"/>
      <c r="F2869" s="78"/>
      <c r="G2869" s="78"/>
      <c r="H2869" s="78"/>
      <c r="I2869" s="78"/>
      <c r="J2869" s="78"/>
      <c r="K2869" s="78"/>
      <c r="L2869" s="78"/>
      <c r="M2869" s="76"/>
      <c r="N2869" s="76"/>
    </row>
    <row r="2870">
      <c r="A2870" s="78"/>
      <c r="B2870" s="78"/>
      <c r="C2870" s="78"/>
      <c r="D2870" s="78"/>
      <c r="E2870" s="78"/>
      <c r="F2870" s="78"/>
      <c r="G2870" s="78"/>
      <c r="H2870" s="78"/>
      <c r="I2870" s="78"/>
      <c r="J2870" s="78"/>
      <c r="K2870" s="78"/>
      <c r="L2870" s="78"/>
      <c r="M2870" s="76"/>
      <c r="N2870" s="76"/>
    </row>
    <row r="2871">
      <c r="A2871" s="78"/>
      <c r="B2871" s="78"/>
      <c r="C2871" s="78"/>
      <c r="D2871" s="78"/>
      <c r="E2871" s="78"/>
      <c r="F2871" s="78"/>
      <c r="G2871" s="78"/>
      <c r="H2871" s="78"/>
      <c r="I2871" s="78"/>
      <c r="J2871" s="78"/>
      <c r="K2871" s="78"/>
      <c r="L2871" s="78"/>
      <c r="M2871" s="76"/>
      <c r="N2871" s="76"/>
    </row>
    <row r="2872">
      <c r="A2872" s="78"/>
      <c r="B2872" s="78"/>
      <c r="C2872" s="78"/>
      <c r="D2872" s="78"/>
      <c r="E2872" s="78"/>
      <c r="F2872" s="78"/>
      <c r="G2872" s="78"/>
      <c r="H2872" s="78"/>
      <c r="I2872" s="78"/>
      <c r="J2872" s="78"/>
      <c r="K2872" s="78"/>
      <c r="L2872" s="78"/>
      <c r="M2872" s="76"/>
      <c r="N2872" s="76"/>
    </row>
    <row r="2873">
      <c r="A2873" s="78"/>
      <c r="B2873" s="78"/>
      <c r="C2873" s="78"/>
      <c r="D2873" s="78"/>
      <c r="E2873" s="78"/>
      <c r="F2873" s="78"/>
      <c r="G2873" s="78"/>
      <c r="H2873" s="78"/>
      <c r="I2873" s="78"/>
      <c r="J2873" s="78"/>
      <c r="K2873" s="78"/>
      <c r="L2873" s="78"/>
      <c r="M2873" s="76"/>
      <c r="N2873" s="76"/>
    </row>
    <row r="2874">
      <c r="A2874" s="78"/>
      <c r="B2874" s="78"/>
      <c r="C2874" s="78"/>
      <c r="D2874" s="78"/>
      <c r="E2874" s="78"/>
      <c r="F2874" s="78"/>
      <c r="G2874" s="78"/>
      <c r="H2874" s="78"/>
      <c r="I2874" s="78"/>
      <c r="J2874" s="78"/>
      <c r="K2874" s="78"/>
      <c r="L2874" s="78"/>
      <c r="M2874" s="76"/>
      <c r="N2874" s="76"/>
    </row>
    <row r="2875">
      <c r="A2875" s="78"/>
      <c r="B2875" s="78"/>
      <c r="C2875" s="78"/>
      <c r="D2875" s="78"/>
      <c r="E2875" s="78"/>
      <c r="F2875" s="78"/>
      <c r="G2875" s="78"/>
      <c r="H2875" s="78"/>
      <c r="I2875" s="78"/>
      <c r="J2875" s="78"/>
      <c r="K2875" s="78"/>
      <c r="L2875" s="78"/>
      <c r="M2875" s="76"/>
      <c r="N2875" s="76"/>
    </row>
    <row r="2876">
      <c r="A2876" s="78"/>
      <c r="B2876" s="78"/>
      <c r="C2876" s="78"/>
      <c r="D2876" s="78"/>
      <c r="E2876" s="78"/>
      <c r="F2876" s="78"/>
      <c r="G2876" s="78"/>
      <c r="H2876" s="78"/>
      <c r="I2876" s="78"/>
      <c r="J2876" s="78"/>
      <c r="K2876" s="78"/>
      <c r="L2876" s="78"/>
      <c r="M2876" s="76"/>
      <c r="N2876" s="76"/>
    </row>
    <row r="2877">
      <c r="A2877" s="78"/>
      <c r="B2877" s="78"/>
      <c r="C2877" s="78"/>
      <c r="D2877" s="78"/>
      <c r="E2877" s="78"/>
      <c r="F2877" s="78"/>
      <c r="G2877" s="78"/>
      <c r="H2877" s="78"/>
      <c r="I2877" s="78"/>
      <c r="J2877" s="78"/>
      <c r="K2877" s="78"/>
      <c r="L2877" s="78"/>
      <c r="M2877" s="76"/>
      <c r="N2877" s="76"/>
    </row>
    <row r="2878">
      <c r="A2878" s="78"/>
      <c r="B2878" s="78"/>
      <c r="C2878" s="78"/>
      <c r="D2878" s="78"/>
      <c r="E2878" s="78"/>
      <c r="F2878" s="78"/>
      <c r="G2878" s="78"/>
      <c r="H2878" s="78"/>
      <c r="I2878" s="78"/>
      <c r="J2878" s="78"/>
      <c r="K2878" s="78"/>
      <c r="L2878" s="78"/>
      <c r="M2878" s="76"/>
      <c r="N2878" s="76"/>
    </row>
    <row r="2879">
      <c r="A2879" s="78"/>
      <c r="B2879" s="78"/>
      <c r="C2879" s="78"/>
      <c r="D2879" s="78"/>
      <c r="E2879" s="78"/>
      <c r="F2879" s="78"/>
      <c r="G2879" s="78"/>
      <c r="H2879" s="78"/>
      <c r="I2879" s="78"/>
      <c r="J2879" s="78"/>
      <c r="K2879" s="78"/>
      <c r="L2879" s="78"/>
      <c r="M2879" s="76"/>
      <c r="N2879" s="76"/>
    </row>
    <row r="2880">
      <c r="A2880" s="78"/>
      <c r="B2880" s="78"/>
      <c r="C2880" s="78"/>
      <c r="D2880" s="78"/>
      <c r="E2880" s="78"/>
      <c r="F2880" s="78"/>
      <c r="G2880" s="78"/>
      <c r="H2880" s="78"/>
      <c r="I2880" s="78"/>
      <c r="J2880" s="78"/>
      <c r="K2880" s="78"/>
      <c r="L2880" s="78"/>
      <c r="M2880" s="76"/>
      <c r="N2880" s="76"/>
    </row>
    <row r="2881">
      <c r="A2881" s="78"/>
      <c r="B2881" s="78"/>
      <c r="C2881" s="78"/>
      <c r="D2881" s="78"/>
      <c r="E2881" s="78"/>
      <c r="F2881" s="78"/>
      <c r="G2881" s="78"/>
      <c r="H2881" s="78"/>
      <c r="I2881" s="78"/>
      <c r="J2881" s="78"/>
      <c r="K2881" s="78"/>
      <c r="L2881" s="78"/>
      <c r="M2881" s="76"/>
      <c r="N2881" s="76"/>
    </row>
    <row r="2882">
      <c r="A2882" s="78"/>
      <c r="B2882" s="78"/>
      <c r="C2882" s="78"/>
      <c r="D2882" s="78"/>
      <c r="E2882" s="78"/>
      <c r="F2882" s="78"/>
      <c r="G2882" s="78"/>
      <c r="H2882" s="78"/>
      <c r="I2882" s="78"/>
      <c r="J2882" s="78"/>
      <c r="K2882" s="78"/>
      <c r="L2882" s="78"/>
      <c r="M2882" s="76"/>
      <c r="N2882" s="76"/>
    </row>
    <row r="2883">
      <c r="A2883" s="78"/>
      <c r="B2883" s="78"/>
      <c r="C2883" s="78"/>
      <c r="D2883" s="78"/>
      <c r="E2883" s="78"/>
      <c r="F2883" s="78"/>
      <c r="G2883" s="78"/>
      <c r="H2883" s="78"/>
      <c r="I2883" s="78"/>
      <c r="J2883" s="78"/>
      <c r="K2883" s="78"/>
      <c r="L2883" s="78"/>
      <c r="M2883" s="76"/>
      <c r="N2883" s="76"/>
    </row>
    <row r="2884">
      <c r="A2884" s="78"/>
      <c r="B2884" s="78"/>
      <c r="C2884" s="78"/>
      <c r="D2884" s="78"/>
      <c r="E2884" s="78"/>
      <c r="F2884" s="78"/>
      <c r="G2884" s="78"/>
      <c r="H2884" s="78"/>
      <c r="I2884" s="78"/>
      <c r="J2884" s="78"/>
      <c r="K2884" s="78"/>
      <c r="L2884" s="78"/>
      <c r="M2884" s="76"/>
      <c r="N2884" s="76"/>
    </row>
    <row r="2885">
      <c r="A2885" s="78"/>
      <c r="B2885" s="78"/>
      <c r="C2885" s="78"/>
      <c r="D2885" s="78"/>
      <c r="E2885" s="78"/>
      <c r="F2885" s="78"/>
      <c r="G2885" s="78"/>
      <c r="H2885" s="78"/>
      <c r="I2885" s="78"/>
      <c r="J2885" s="78"/>
      <c r="K2885" s="78"/>
      <c r="L2885" s="78"/>
      <c r="M2885" s="76"/>
      <c r="N2885" s="76"/>
    </row>
    <row r="2886">
      <c r="A2886" s="78"/>
      <c r="B2886" s="78"/>
      <c r="C2886" s="78"/>
      <c r="D2886" s="78"/>
      <c r="E2886" s="78"/>
      <c r="F2886" s="78"/>
      <c r="G2886" s="78"/>
      <c r="H2886" s="78"/>
      <c r="I2886" s="78"/>
      <c r="J2886" s="78"/>
      <c r="K2886" s="78"/>
      <c r="L2886" s="78"/>
      <c r="M2886" s="76"/>
      <c r="N2886" s="76"/>
    </row>
    <row r="2887">
      <c r="A2887" s="78"/>
      <c r="B2887" s="78"/>
      <c r="C2887" s="78"/>
      <c r="D2887" s="78"/>
      <c r="E2887" s="78"/>
      <c r="F2887" s="78"/>
      <c r="G2887" s="78"/>
      <c r="H2887" s="78"/>
      <c r="I2887" s="78"/>
      <c r="J2887" s="78"/>
      <c r="K2887" s="78"/>
      <c r="L2887" s="78"/>
      <c r="M2887" s="76"/>
      <c r="N2887" s="76"/>
    </row>
    <row r="2888">
      <c r="A2888" s="78"/>
      <c r="B2888" s="78"/>
      <c r="C2888" s="78"/>
      <c r="D2888" s="78"/>
      <c r="E2888" s="78"/>
      <c r="F2888" s="78"/>
      <c r="G2888" s="78"/>
      <c r="H2888" s="78"/>
      <c r="I2888" s="78"/>
      <c r="J2888" s="78"/>
      <c r="K2888" s="78"/>
      <c r="L2888" s="78"/>
      <c r="M2888" s="76"/>
      <c r="N2888" s="76"/>
    </row>
    <row r="2889">
      <c r="A2889" s="78"/>
      <c r="B2889" s="78"/>
      <c r="C2889" s="78"/>
      <c r="D2889" s="78"/>
      <c r="E2889" s="78"/>
      <c r="F2889" s="78"/>
      <c r="G2889" s="78"/>
      <c r="H2889" s="78"/>
      <c r="I2889" s="78"/>
      <c r="J2889" s="78"/>
      <c r="K2889" s="78"/>
      <c r="L2889" s="78"/>
      <c r="M2889" s="76"/>
      <c r="N2889" s="76"/>
    </row>
    <row r="2890">
      <c r="A2890" s="78"/>
      <c r="B2890" s="78"/>
      <c r="C2890" s="78"/>
      <c r="D2890" s="78"/>
      <c r="E2890" s="78"/>
      <c r="F2890" s="78"/>
      <c r="G2890" s="78"/>
      <c r="H2890" s="78"/>
      <c r="I2890" s="78"/>
      <c r="J2890" s="78"/>
      <c r="K2890" s="78"/>
      <c r="L2890" s="78"/>
      <c r="M2890" s="76"/>
      <c r="N2890" s="76"/>
    </row>
    <row r="2891">
      <c r="A2891" s="78"/>
      <c r="B2891" s="78"/>
      <c r="C2891" s="78"/>
      <c r="D2891" s="78"/>
      <c r="E2891" s="78"/>
      <c r="F2891" s="78"/>
      <c r="G2891" s="78"/>
      <c r="H2891" s="78"/>
      <c r="I2891" s="78"/>
      <c r="J2891" s="78"/>
      <c r="K2891" s="78"/>
      <c r="L2891" s="78"/>
      <c r="M2891" s="76"/>
      <c r="N2891" s="76"/>
    </row>
    <row r="2892">
      <c r="A2892" s="78"/>
      <c r="B2892" s="78"/>
      <c r="C2892" s="78"/>
      <c r="D2892" s="78"/>
      <c r="E2892" s="78"/>
      <c r="F2892" s="78"/>
      <c r="G2892" s="78"/>
      <c r="H2892" s="78"/>
      <c r="I2892" s="78"/>
      <c r="J2892" s="78"/>
      <c r="K2892" s="78"/>
      <c r="L2892" s="78"/>
      <c r="M2892" s="76"/>
      <c r="N2892" s="76"/>
    </row>
    <row r="2893">
      <c r="A2893" s="78"/>
      <c r="B2893" s="78"/>
      <c r="C2893" s="78"/>
      <c r="D2893" s="78"/>
      <c r="E2893" s="78"/>
      <c r="F2893" s="78"/>
      <c r="G2893" s="78"/>
      <c r="H2893" s="78"/>
      <c r="I2893" s="78"/>
      <c r="J2893" s="78"/>
      <c r="K2893" s="78"/>
      <c r="L2893" s="78"/>
      <c r="M2893" s="76"/>
      <c r="N2893" s="76"/>
    </row>
    <row r="2894">
      <c r="A2894" s="78"/>
      <c r="B2894" s="78"/>
      <c r="C2894" s="78"/>
      <c r="D2894" s="78"/>
      <c r="E2894" s="78"/>
      <c r="F2894" s="78"/>
      <c r="G2894" s="78"/>
      <c r="H2894" s="78"/>
      <c r="I2894" s="78"/>
      <c r="J2894" s="78"/>
      <c r="K2894" s="78"/>
      <c r="L2894" s="78"/>
      <c r="M2894" s="76"/>
      <c r="N2894" s="76"/>
    </row>
    <row r="2895">
      <c r="A2895" s="78"/>
      <c r="B2895" s="78"/>
      <c r="C2895" s="78"/>
      <c r="D2895" s="78"/>
      <c r="E2895" s="78"/>
      <c r="F2895" s="78"/>
      <c r="G2895" s="78"/>
      <c r="H2895" s="78"/>
      <c r="I2895" s="78"/>
      <c r="J2895" s="78"/>
      <c r="K2895" s="78"/>
      <c r="L2895" s="78"/>
      <c r="M2895" s="76"/>
      <c r="N2895" s="76"/>
    </row>
    <row r="2896">
      <c r="A2896" s="78"/>
      <c r="B2896" s="78"/>
      <c r="C2896" s="78"/>
      <c r="D2896" s="78"/>
      <c r="E2896" s="78"/>
      <c r="F2896" s="78"/>
      <c r="G2896" s="78"/>
      <c r="H2896" s="78"/>
      <c r="I2896" s="78"/>
      <c r="J2896" s="78"/>
      <c r="K2896" s="78"/>
      <c r="L2896" s="78"/>
      <c r="M2896" s="76"/>
      <c r="N2896" s="76"/>
    </row>
    <row r="2897">
      <c r="A2897" s="78"/>
      <c r="B2897" s="78"/>
      <c r="C2897" s="78"/>
      <c r="D2897" s="78"/>
      <c r="E2897" s="78"/>
      <c r="F2897" s="78"/>
      <c r="G2897" s="78"/>
      <c r="H2897" s="78"/>
      <c r="I2897" s="78"/>
      <c r="J2897" s="78"/>
      <c r="K2897" s="78"/>
      <c r="L2897" s="78"/>
      <c r="M2897" s="76"/>
      <c r="N2897" s="76"/>
    </row>
    <row r="2898">
      <c r="A2898" s="78"/>
      <c r="B2898" s="78"/>
      <c r="C2898" s="78"/>
      <c r="D2898" s="78"/>
      <c r="E2898" s="78"/>
      <c r="F2898" s="78"/>
      <c r="G2898" s="78"/>
      <c r="H2898" s="78"/>
      <c r="I2898" s="78"/>
      <c r="J2898" s="78"/>
      <c r="K2898" s="78"/>
      <c r="L2898" s="78"/>
      <c r="M2898" s="76"/>
      <c r="N2898" s="76"/>
    </row>
    <row r="2899">
      <c r="A2899" s="78"/>
      <c r="B2899" s="78"/>
      <c r="C2899" s="78"/>
      <c r="D2899" s="78"/>
      <c r="E2899" s="78"/>
      <c r="F2899" s="78"/>
      <c r="G2899" s="78"/>
      <c r="H2899" s="78"/>
      <c r="I2899" s="78"/>
      <c r="J2899" s="78"/>
      <c r="K2899" s="78"/>
      <c r="L2899" s="78"/>
      <c r="M2899" s="76"/>
      <c r="N2899" s="76"/>
    </row>
    <row r="2900">
      <c r="A2900" s="78"/>
      <c r="B2900" s="78"/>
      <c r="C2900" s="78"/>
      <c r="D2900" s="78"/>
      <c r="E2900" s="78"/>
      <c r="F2900" s="78"/>
      <c r="G2900" s="78"/>
      <c r="H2900" s="78"/>
      <c r="I2900" s="78"/>
      <c r="J2900" s="78"/>
      <c r="K2900" s="78"/>
      <c r="L2900" s="78"/>
      <c r="M2900" s="76"/>
      <c r="N2900" s="76"/>
    </row>
    <row r="2901">
      <c r="A2901" s="78"/>
      <c r="B2901" s="78"/>
      <c r="C2901" s="78"/>
      <c r="D2901" s="78"/>
      <c r="E2901" s="78"/>
      <c r="F2901" s="78"/>
      <c r="G2901" s="78"/>
      <c r="H2901" s="78"/>
      <c r="I2901" s="78"/>
      <c r="J2901" s="78"/>
      <c r="K2901" s="78"/>
      <c r="L2901" s="78"/>
      <c r="M2901" s="76"/>
      <c r="N2901" s="76"/>
    </row>
    <row r="2902">
      <c r="A2902" s="78"/>
      <c r="B2902" s="78"/>
      <c r="C2902" s="78"/>
      <c r="D2902" s="78"/>
      <c r="E2902" s="78"/>
      <c r="F2902" s="78"/>
      <c r="G2902" s="78"/>
      <c r="H2902" s="78"/>
      <c r="I2902" s="78"/>
      <c r="J2902" s="78"/>
      <c r="K2902" s="78"/>
      <c r="L2902" s="78"/>
      <c r="M2902" s="76"/>
      <c r="N2902" s="76"/>
    </row>
    <row r="2903">
      <c r="A2903" s="78"/>
      <c r="B2903" s="78"/>
      <c r="C2903" s="78"/>
      <c r="D2903" s="78"/>
      <c r="E2903" s="78"/>
      <c r="F2903" s="78"/>
      <c r="G2903" s="78"/>
      <c r="H2903" s="78"/>
      <c r="I2903" s="78"/>
      <c r="J2903" s="78"/>
      <c r="K2903" s="78"/>
      <c r="L2903" s="78"/>
      <c r="M2903" s="76"/>
      <c r="N2903" s="76"/>
    </row>
    <row r="2904">
      <c r="A2904" s="78"/>
      <c r="B2904" s="78"/>
      <c r="C2904" s="78"/>
      <c r="D2904" s="78"/>
      <c r="E2904" s="78"/>
      <c r="F2904" s="78"/>
      <c r="G2904" s="78"/>
      <c r="H2904" s="78"/>
      <c r="I2904" s="78"/>
      <c r="J2904" s="78"/>
      <c r="K2904" s="78"/>
      <c r="L2904" s="78"/>
      <c r="M2904" s="76"/>
      <c r="N2904" s="76"/>
    </row>
    <row r="2905">
      <c r="A2905" s="78"/>
      <c r="B2905" s="78"/>
      <c r="C2905" s="78"/>
      <c r="D2905" s="78"/>
      <c r="E2905" s="78"/>
      <c r="F2905" s="78"/>
      <c r="G2905" s="78"/>
      <c r="H2905" s="78"/>
      <c r="I2905" s="78"/>
      <c r="J2905" s="78"/>
      <c r="K2905" s="78"/>
      <c r="L2905" s="78"/>
      <c r="M2905" s="76"/>
      <c r="N2905" s="76"/>
    </row>
    <row r="2906">
      <c r="A2906" s="78"/>
      <c r="B2906" s="78"/>
      <c r="C2906" s="78"/>
      <c r="D2906" s="78"/>
      <c r="E2906" s="78"/>
      <c r="F2906" s="78"/>
      <c r="G2906" s="78"/>
      <c r="H2906" s="78"/>
      <c r="I2906" s="78"/>
      <c r="J2906" s="78"/>
      <c r="K2906" s="78"/>
      <c r="L2906" s="78"/>
      <c r="M2906" s="76"/>
      <c r="N2906" s="76"/>
    </row>
    <row r="2907">
      <c r="A2907" s="78"/>
      <c r="B2907" s="78"/>
      <c r="C2907" s="78"/>
      <c r="D2907" s="78"/>
      <c r="E2907" s="78"/>
      <c r="F2907" s="78"/>
      <c r="G2907" s="78"/>
      <c r="H2907" s="78"/>
      <c r="I2907" s="78"/>
      <c r="J2907" s="78"/>
      <c r="K2907" s="78"/>
      <c r="L2907" s="78"/>
      <c r="M2907" s="76"/>
      <c r="N2907" s="76"/>
    </row>
    <row r="2908">
      <c r="A2908" s="78"/>
      <c r="B2908" s="78"/>
      <c r="C2908" s="78"/>
      <c r="D2908" s="78"/>
      <c r="E2908" s="78"/>
      <c r="F2908" s="78"/>
      <c r="G2908" s="78"/>
      <c r="H2908" s="78"/>
      <c r="I2908" s="78"/>
      <c r="J2908" s="78"/>
      <c r="K2908" s="78"/>
      <c r="L2908" s="78"/>
      <c r="M2908" s="76"/>
      <c r="N2908" s="76"/>
    </row>
    <row r="2909">
      <c r="A2909" s="78"/>
      <c r="B2909" s="78"/>
      <c r="C2909" s="78"/>
      <c r="D2909" s="78"/>
      <c r="E2909" s="78"/>
      <c r="F2909" s="78"/>
      <c r="G2909" s="78"/>
      <c r="H2909" s="78"/>
      <c r="I2909" s="78"/>
      <c r="J2909" s="78"/>
      <c r="K2909" s="78"/>
      <c r="L2909" s="78"/>
      <c r="M2909" s="76"/>
      <c r="N2909" s="76"/>
    </row>
    <row r="2910">
      <c r="A2910" s="78"/>
      <c r="B2910" s="78"/>
      <c r="C2910" s="78"/>
      <c r="D2910" s="78"/>
      <c r="E2910" s="78"/>
      <c r="F2910" s="78"/>
      <c r="G2910" s="78"/>
      <c r="H2910" s="78"/>
      <c r="I2910" s="78"/>
      <c r="J2910" s="78"/>
      <c r="K2910" s="78"/>
      <c r="L2910" s="78"/>
      <c r="M2910" s="76"/>
      <c r="N2910" s="76"/>
    </row>
    <row r="2911">
      <c r="A2911" s="78"/>
      <c r="B2911" s="78"/>
      <c r="C2911" s="78"/>
      <c r="D2911" s="78"/>
      <c r="E2911" s="78"/>
      <c r="F2911" s="78"/>
      <c r="G2911" s="78"/>
      <c r="H2911" s="78"/>
      <c r="I2911" s="78"/>
      <c r="J2911" s="78"/>
      <c r="K2911" s="78"/>
      <c r="L2911" s="78"/>
      <c r="M2911" s="76"/>
      <c r="N2911" s="76"/>
    </row>
    <row r="2912">
      <c r="A2912" s="78"/>
      <c r="B2912" s="78"/>
      <c r="C2912" s="78"/>
      <c r="D2912" s="78"/>
      <c r="E2912" s="78"/>
      <c r="F2912" s="78"/>
      <c r="G2912" s="78"/>
      <c r="H2912" s="78"/>
      <c r="I2912" s="78"/>
      <c r="J2912" s="78"/>
      <c r="K2912" s="78"/>
      <c r="L2912" s="78"/>
      <c r="M2912" s="76"/>
      <c r="N2912" s="76"/>
    </row>
    <row r="2913">
      <c r="A2913" s="78"/>
      <c r="B2913" s="78"/>
      <c r="C2913" s="78"/>
      <c r="D2913" s="78"/>
      <c r="E2913" s="78"/>
      <c r="F2913" s="78"/>
      <c r="G2913" s="78"/>
      <c r="H2913" s="78"/>
      <c r="I2913" s="78"/>
      <c r="J2913" s="78"/>
      <c r="K2913" s="78"/>
      <c r="L2913" s="78"/>
      <c r="M2913" s="76"/>
      <c r="N2913" s="76"/>
    </row>
    <row r="2914">
      <c r="A2914" s="78"/>
      <c r="B2914" s="78"/>
      <c r="C2914" s="78"/>
      <c r="D2914" s="78"/>
      <c r="E2914" s="78"/>
      <c r="F2914" s="78"/>
      <c r="G2914" s="78"/>
      <c r="H2914" s="78"/>
      <c r="I2914" s="78"/>
      <c r="J2914" s="78"/>
      <c r="K2914" s="78"/>
      <c r="L2914" s="78"/>
      <c r="M2914" s="76"/>
      <c r="N2914" s="76"/>
    </row>
    <row r="2915">
      <c r="A2915" s="78"/>
      <c r="B2915" s="78"/>
      <c r="C2915" s="78"/>
      <c r="D2915" s="78"/>
      <c r="E2915" s="78"/>
      <c r="F2915" s="78"/>
      <c r="G2915" s="78"/>
      <c r="H2915" s="78"/>
      <c r="I2915" s="78"/>
      <c r="J2915" s="78"/>
      <c r="K2915" s="78"/>
      <c r="L2915" s="78"/>
      <c r="M2915" s="76"/>
      <c r="N2915" s="76"/>
    </row>
    <row r="2916">
      <c r="A2916" s="78"/>
      <c r="B2916" s="78"/>
      <c r="C2916" s="78"/>
      <c r="D2916" s="78"/>
      <c r="E2916" s="78"/>
      <c r="F2916" s="78"/>
      <c r="G2916" s="78"/>
      <c r="H2916" s="78"/>
      <c r="I2916" s="78"/>
      <c r="J2916" s="78"/>
      <c r="K2916" s="78"/>
      <c r="L2916" s="78"/>
      <c r="M2916" s="76"/>
      <c r="N2916" s="76"/>
    </row>
    <row r="2917">
      <c r="A2917" s="78"/>
      <c r="B2917" s="78"/>
      <c r="C2917" s="78"/>
      <c r="D2917" s="78"/>
      <c r="E2917" s="78"/>
      <c r="F2917" s="78"/>
      <c r="G2917" s="78"/>
      <c r="H2917" s="78"/>
      <c r="I2917" s="78"/>
      <c r="J2917" s="78"/>
      <c r="K2917" s="78"/>
      <c r="L2917" s="78"/>
      <c r="M2917" s="76"/>
      <c r="N2917" s="76"/>
    </row>
    <row r="2918">
      <c r="A2918" s="78"/>
      <c r="B2918" s="78"/>
      <c r="C2918" s="78"/>
      <c r="D2918" s="78"/>
      <c r="E2918" s="78"/>
      <c r="F2918" s="78"/>
      <c r="G2918" s="78"/>
      <c r="H2918" s="78"/>
      <c r="I2918" s="78"/>
      <c r="J2918" s="78"/>
      <c r="K2918" s="78"/>
      <c r="L2918" s="78"/>
      <c r="M2918" s="76"/>
      <c r="N2918" s="76"/>
    </row>
    <row r="2919">
      <c r="A2919" s="78"/>
      <c r="B2919" s="78"/>
      <c r="C2919" s="78"/>
      <c r="D2919" s="78"/>
      <c r="E2919" s="78"/>
      <c r="F2919" s="78"/>
      <c r="G2919" s="78"/>
      <c r="H2919" s="78"/>
      <c r="I2919" s="78"/>
      <c r="J2919" s="78"/>
      <c r="K2919" s="78"/>
      <c r="L2919" s="78"/>
      <c r="M2919" s="76"/>
      <c r="N2919" s="76"/>
    </row>
    <row r="2920">
      <c r="A2920" s="78"/>
      <c r="B2920" s="78"/>
      <c r="C2920" s="78"/>
      <c r="D2920" s="78"/>
      <c r="E2920" s="78"/>
      <c r="F2920" s="78"/>
      <c r="G2920" s="78"/>
      <c r="H2920" s="78"/>
      <c r="I2920" s="78"/>
      <c r="J2920" s="78"/>
      <c r="K2920" s="78"/>
      <c r="L2920" s="78"/>
      <c r="M2920" s="76"/>
      <c r="N2920" s="76"/>
    </row>
    <row r="2921">
      <c r="A2921" s="78"/>
      <c r="B2921" s="78"/>
      <c r="C2921" s="78"/>
      <c r="D2921" s="78"/>
      <c r="E2921" s="78"/>
      <c r="F2921" s="78"/>
      <c r="G2921" s="78"/>
      <c r="H2921" s="78"/>
      <c r="I2921" s="78"/>
      <c r="J2921" s="78"/>
      <c r="K2921" s="78"/>
      <c r="L2921" s="78"/>
      <c r="M2921" s="76"/>
      <c r="N2921" s="76"/>
    </row>
    <row r="2922">
      <c r="A2922" s="78"/>
      <c r="B2922" s="78"/>
      <c r="C2922" s="78"/>
      <c r="D2922" s="78"/>
      <c r="E2922" s="78"/>
      <c r="F2922" s="78"/>
      <c r="G2922" s="78"/>
      <c r="H2922" s="78"/>
      <c r="I2922" s="78"/>
      <c r="J2922" s="78"/>
      <c r="K2922" s="78"/>
      <c r="L2922" s="78"/>
      <c r="M2922" s="76"/>
      <c r="N2922" s="76"/>
    </row>
    <row r="2923">
      <c r="A2923" s="78"/>
      <c r="B2923" s="78"/>
      <c r="C2923" s="78"/>
      <c r="D2923" s="78"/>
      <c r="E2923" s="78"/>
      <c r="F2923" s="78"/>
      <c r="G2923" s="78"/>
      <c r="H2923" s="78"/>
      <c r="I2923" s="78"/>
      <c r="J2923" s="78"/>
      <c r="K2923" s="78"/>
      <c r="L2923" s="78"/>
      <c r="M2923" s="76"/>
      <c r="N2923" s="76"/>
    </row>
    <row r="2924">
      <c r="A2924" s="78"/>
      <c r="B2924" s="78"/>
      <c r="C2924" s="78"/>
      <c r="D2924" s="78"/>
      <c r="E2924" s="78"/>
      <c r="F2924" s="78"/>
      <c r="G2924" s="78"/>
      <c r="H2924" s="78"/>
      <c r="I2924" s="78"/>
      <c r="J2924" s="78"/>
      <c r="K2924" s="78"/>
      <c r="L2924" s="78"/>
      <c r="M2924" s="76"/>
      <c r="N2924" s="76"/>
    </row>
    <row r="2925">
      <c r="A2925" s="78"/>
      <c r="B2925" s="78"/>
      <c r="C2925" s="78"/>
      <c r="D2925" s="78"/>
      <c r="E2925" s="78"/>
      <c r="F2925" s="78"/>
      <c r="G2925" s="78"/>
      <c r="H2925" s="78"/>
      <c r="I2925" s="78"/>
      <c r="J2925" s="78"/>
      <c r="K2925" s="78"/>
      <c r="L2925" s="78"/>
      <c r="M2925" s="76"/>
      <c r="N2925" s="76"/>
    </row>
    <row r="2926">
      <c r="A2926" s="78"/>
      <c r="B2926" s="78"/>
      <c r="C2926" s="78"/>
      <c r="D2926" s="78"/>
      <c r="E2926" s="78"/>
      <c r="F2926" s="78"/>
      <c r="G2926" s="78"/>
      <c r="H2926" s="78"/>
      <c r="I2926" s="78"/>
      <c r="J2926" s="78"/>
      <c r="K2926" s="78"/>
      <c r="L2926" s="78"/>
      <c r="M2926" s="76"/>
      <c r="N2926" s="76"/>
    </row>
    <row r="2927">
      <c r="A2927" s="78"/>
      <c r="B2927" s="78"/>
      <c r="C2927" s="78"/>
      <c r="D2927" s="78"/>
      <c r="E2927" s="78"/>
      <c r="F2927" s="78"/>
      <c r="G2927" s="78"/>
      <c r="H2927" s="78"/>
      <c r="I2927" s="78"/>
      <c r="J2927" s="78"/>
      <c r="K2927" s="78"/>
      <c r="L2927" s="78"/>
      <c r="M2927" s="76"/>
      <c r="N2927" s="76"/>
    </row>
    <row r="2928">
      <c r="A2928" s="78"/>
      <c r="B2928" s="78"/>
      <c r="C2928" s="78"/>
      <c r="D2928" s="78"/>
      <c r="E2928" s="78"/>
      <c r="F2928" s="78"/>
      <c r="G2928" s="78"/>
      <c r="H2928" s="78"/>
      <c r="I2928" s="78"/>
      <c r="J2928" s="78"/>
      <c r="K2928" s="78"/>
      <c r="L2928" s="78"/>
      <c r="M2928" s="76"/>
      <c r="N2928" s="76"/>
    </row>
    <row r="2929">
      <c r="A2929" s="78"/>
      <c r="B2929" s="78"/>
      <c r="C2929" s="78"/>
      <c r="D2929" s="78"/>
      <c r="E2929" s="78"/>
      <c r="F2929" s="78"/>
      <c r="G2929" s="78"/>
      <c r="H2929" s="78"/>
      <c r="I2929" s="78"/>
      <c r="J2929" s="78"/>
      <c r="K2929" s="78"/>
      <c r="L2929" s="78"/>
      <c r="M2929" s="76"/>
      <c r="N2929" s="76"/>
    </row>
    <row r="2930">
      <c r="A2930" s="78"/>
      <c r="B2930" s="78"/>
      <c r="C2930" s="78"/>
      <c r="D2930" s="78"/>
      <c r="E2930" s="78"/>
      <c r="F2930" s="78"/>
      <c r="G2930" s="78"/>
      <c r="H2930" s="78"/>
      <c r="I2930" s="78"/>
      <c r="J2930" s="78"/>
      <c r="K2930" s="78"/>
      <c r="L2930" s="78"/>
      <c r="M2930" s="76"/>
      <c r="N2930" s="76"/>
    </row>
    <row r="2931">
      <c r="A2931" s="78"/>
      <c r="B2931" s="78"/>
      <c r="C2931" s="78"/>
      <c r="D2931" s="78"/>
      <c r="E2931" s="78"/>
      <c r="F2931" s="78"/>
      <c r="G2931" s="78"/>
      <c r="H2931" s="78"/>
      <c r="I2931" s="78"/>
      <c r="J2931" s="78"/>
      <c r="K2931" s="78"/>
      <c r="L2931" s="78"/>
      <c r="M2931" s="76"/>
      <c r="N2931" s="76"/>
    </row>
    <row r="2932">
      <c r="A2932" s="78"/>
      <c r="B2932" s="78"/>
      <c r="C2932" s="78"/>
      <c r="D2932" s="78"/>
      <c r="E2932" s="78"/>
      <c r="F2932" s="78"/>
      <c r="G2932" s="78"/>
      <c r="H2932" s="78"/>
      <c r="I2932" s="78"/>
      <c r="J2932" s="78"/>
      <c r="K2932" s="78"/>
      <c r="L2932" s="78"/>
      <c r="M2932" s="76"/>
      <c r="N2932" s="76"/>
    </row>
    <row r="2933">
      <c r="A2933" s="78"/>
      <c r="B2933" s="78"/>
      <c r="C2933" s="78"/>
      <c r="D2933" s="78"/>
      <c r="E2933" s="78"/>
      <c r="F2933" s="78"/>
      <c r="G2933" s="78"/>
      <c r="H2933" s="78"/>
      <c r="I2933" s="78"/>
      <c r="J2933" s="78"/>
      <c r="K2933" s="78"/>
      <c r="L2933" s="78"/>
      <c r="M2933" s="76"/>
      <c r="N2933" s="76"/>
    </row>
    <row r="2934">
      <c r="A2934" s="78"/>
      <c r="B2934" s="78"/>
      <c r="C2934" s="78"/>
      <c r="D2934" s="78"/>
      <c r="E2934" s="78"/>
      <c r="F2934" s="78"/>
      <c r="G2934" s="78"/>
      <c r="H2934" s="78"/>
      <c r="I2934" s="78"/>
      <c r="J2934" s="78"/>
      <c r="K2934" s="78"/>
      <c r="L2934" s="78"/>
      <c r="M2934" s="76"/>
      <c r="N2934" s="76"/>
    </row>
    <row r="2935">
      <c r="A2935" s="78"/>
      <c r="B2935" s="78"/>
      <c r="C2935" s="78"/>
      <c r="D2935" s="78"/>
      <c r="E2935" s="78"/>
      <c r="F2935" s="78"/>
      <c r="G2935" s="78"/>
      <c r="H2935" s="78"/>
      <c r="I2935" s="78"/>
      <c r="J2935" s="78"/>
      <c r="K2935" s="78"/>
      <c r="L2935" s="78"/>
      <c r="M2935" s="76"/>
      <c r="N2935" s="76"/>
    </row>
    <row r="2936">
      <c r="A2936" s="78"/>
      <c r="B2936" s="78"/>
      <c r="C2936" s="78"/>
      <c r="D2936" s="78"/>
      <c r="E2936" s="78"/>
      <c r="F2936" s="78"/>
      <c r="G2936" s="78"/>
      <c r="H2936" s="78"/>
      <c r="I2936" s="78"/>
      <c r="J2936" s="78"/>
      <c r="K2936" s="78"/>
      <c r="L2936" s="78"/>
      <c r="M2936" s="76"/>
      <c r="N2936" s="76"/>
    </row>
    <row r="2937">
      <c r="A2937" s="78"/>
      <c r="B2937" s="78"/>
      <c r="C2937" s="78"/>
      <c r="D2937" s="78"/>
      <c r="E2937" s="78"/>
      <c r="F2937" s="78"/>
      <c r="G2937" s="78"/>
      <c r="H2937" s="78"/>
      <c r="I2937" s="78"/>
      <c r="J2937" s="78"/>
      <c r="K2937" s="78"/>
      <c r="L2937" s="78"/>
      <c r="M2937" s="76"/>
      <c r="N2937" s="76"/>
    </row>
    <row r="2938">
      <c r="A2938" s="78"/>
      <c r="B2938" s="78"/>
      <c r="C2938" s="78"/>
      <c r="D2938" s="78"/>
      <c r="E2938" s="78"/>
      <c r="F2938" s="78"/>
      <c r="G2938" s="78"/>
      <c r="H2938" s="78"/>
      <c r="I2938" s="78"/>
      <c r="J2938" s="78"/>
      <c r="K2938" s="78"/>
      <c r="L2938" s="78"/>
      <c r="M2938" s="76"/>
      <c r="N2938" s="76"/>
    </row>
    <row r="2939">
      <c r="A2939" s="78"/>
      <c r="B2939" s="78"/>
      <c r="C2939" s="78"/>
      <c r="D2939" s="78"/>
      <c r="E2939" s="78"/>
      <c r="F2939" s="78"/>
      <c r="G2939" s="78"/>
      <c r="H2939" s="78"/>
      <c r="I2939" s="78"/>
      <c r="J2939" s="78"/>
      <c r="K2939" s="78"/>
      <c r="L2939" s="78"/>
      <c r="M2939" s="76"/>
      <c r="N2939" s="76"/>
    </row>
    <row r="2940">
      <c r="A2940" s="78"/>
      <c r="B2940" s="78"/>
      <c r="C2940" s="78"/>
      <c r="D2940" s="78"/>
      <c r="E2940" s="78"/>
      <c r="F2940" s="78"/>
      <c r="G2940" s="78"/>
      <c r="H2940" s="78"/>
      <c r="I2940" s="78"/>
      <c r="J2940" s="78"/>
      <c r="K2940" s="78"/>
      <c r="L2940" s="78"/>
      <c r="M2940" s="76"/>
      <c r="N2940" s="76"/>
    </row>
    <row r="2941">
      <c r="A2941" s="78"/>
      <c r="B2941" s="78"/>
      <c r="C2941" s="78"/>
      <c r="D2941" s="78"/>
      <c r="E2941" s="78"/>
      <c r="F2941" s="78"/>
      <c r="G2941" s="78"/>
      <c r="H2941" s="78"/>
      <c r="I2941" s="78"/>
      <c r="J2941" s="78"/>
      <c r="K2941" s="78"/>
      <c r="L2941" s="78"/>
      <c r="M2941" s="76"/>
      <c r="N2941" s="76"/>
    </row>
    <row r="2942">
      <c r="A2942" s="78"/>
      <c r="B2942" s="78"/>
      <c r="C2942" s="78"/>
      <c r="D2942" s="78"/>
      <c r="E2942" s="78"/>
      <c r="F2942" s="78"/>
      <c r="G2942" s="78"/>
      <c r="H2942" s="78"/>
      <c r="I2942" s="78"/>
      <c r="J2942" s="78"/>
      <c r="K2942" s="78"/>
      <c r="L2942" s="78"/>
      <c r="M2942" s="76"/>
      <c r="N2942" s="76"/>
    </row>
    <row r="2943">
      <c r="A2943" s="78"/>
      <c r="B2943" s="78"/>
      <c r="C2943" s="78"/>
      <c r="D2943" s="78"/>
      <c r="E2943" s="78"/>
      <c r="F2943" s="78"/>
      <c r="G2943" s="78"/>
      <c r="H2943" s="78"/>
      <c r="I2943" s="78"/>
      <c r="J2943" s="78"/>
      <c r="K2943" s="78"/>
      <c r="L2943" s="78"/>
      <c r="M2943" s="76"/>
      <c r="N2943" s="76"/>
    </row>
    <row r="2944">
      <c r="A2944" s="78"/>
      <c r="B2944" s="78"/>
      <c r="C2944" s="78"/>
      <c r="D2944" s="78"/>
      <c r="E2944" s="78"/>
      <c r="F2944" s="78"/>
      <c r="G2944" s="78"/>
      <c r="H2944" s="78"/>
      <c r="I2944" s="78"/>
      <c r="J2944" s="78"/>
      <c r="K2944" s="78"/>
      <c r="L2944" s="78"/>
      <c r="M2944" s="76"/>
      <c r="N2944" s="76"/>
    </row>
    <row r="2945">
      <c r="A2945" s="78"/>
      <c r="B2945" s="78"/>
      <c r="C2945" s="78"/>
      <c r="D2945" s="78"/>
      <c r="E2945" s="78"/>
      <c r="F2945" s="78"/>
      <c r="G2945" s="78"/>
      <c r="H2945" s="78"/>
      <c r="I2945" s="78"/>
      <c r="J2945" s="78"/>
      <c r="K2945" s="78"/>
      <c r="L2945" s="78"/>
      <c r="M2945" s="76"/>
      <c r="N2945" s="76"/>
    </row>
    <row r="2946">
      <c r="A2946" s="78"/>
      <c r="B2946" s="78"/>
      <c r="C2946" s="78"/>
      <c r="D2946" s="78"/>
      <c r="E2946" s="78"/>
      <c r="F2946" s="78"/>
      <c r="G2946" s="78"/>
      <c r="H2946" s="78"/>
      <c r="I2946" s="78"/>
      <c r="J2946" s="78"/>
      <c r="K2946" s="78"/>
      <c r="L2946" s="78"/>
      <c r="M2946" s="76"/>
      <c r="N2946" s="76"/>
    </row>
    <row r="2947">
      <c r="A2947" s="78"/>
      <c r="B2947" s="78"/>
      <c r="C2947" s="78"/>
      <c r="D2947" s="78"/>
      <c r="E2947" s="78"/>
      <c r="F2947" s="78"/>
      <c r="G2947" s="78"/>
      <c r="H2947" s="78"/>
      <c r="I2947" s="78"/>
      <c r="J2947" s="78"/>
      <c r="K2947" s="78"/>
      <c r="L2947" s="78"/>
      <c r="M2947" s="76"/>
      <c r="N2947" s="76"/>
    </row>
    <row r="2948">
      <c r="A2948" s="78"/>
      <c r="B2948" s="78"/>
      <c r="C2948" s="78"/>
      <c r="D2948" s="78"/>
      <c r="E2948" s="78"/>
      <c r="F2948" s="78"/>
      <c r="G2948" s="78"/>
      <c r="H2948" s="78"/>
      <c r="I2948" s="78"/>
      <c r="J2948" s="78"/>
      <c r="K2948" s="78"/>
      <c r="L2948" s="78"/>
      <c r="M2948" s="76"/>
      <c r="N2948" s="76"/>
    </row>
    <row r="2949">
      <c r="A2949" s="78"/>
      <c r="B2949" s="78"/>
      <c r="C2949" s="78"/>
      <c r="D2949" s="78"/>
      <c r="E2949" s="78"/>
      <c r="F2949" s="78"/>
      <c r="G2949" s="78"/>
      <c r="H2949" s="78"/>
      <c r="I2949" s="78"/>
      <c r="J2949" s="78"/>
      <c r="K2949" s="78"/>
      <c r="L2949" s="78"/>
      <c r="M2949" s="76"/>
      <c r="N2949" s="76"/>
    </row>
    <row r="2950">
      <c r="A2950" s="78"/>
      <c r="B2950" s="78"/>
      <c r="C2950" s="78"/>
      <c r="D2950" s="78"/>
      <c r="E2950" s="78"/>
      <c r="F2950" s="78"/>
      <c r="G2950" s="78"/>
      <c r="H2950" s="78"/>
      <c r="I2950" s="78"/>
      <c r="J2950" s="78"/>
      <c r="K2950" s="78"/>
      <c r="L2950" s="78"/>
      <c r="M2950" s="76"/>
      <c r="N2950" s="76"/>
    </row>
    <row r="2951">
      <c r="A2951" s="78"/>
      <c r="B2951" s="78"/>
      <c r="C2951" s="78"/>
      <c r="D2951" s="78"/>
      <c r="E2951" s="78"/>
      <c r="F2951" s="78"/>
      <c r="G2951" s="78"/>
      <c r="H2951" s="78"/>
      <c r="I2951" s="78"/>
      <c r="J2951" s="78"/>
      <c r="K2951" s="78"/>
      <c r="L2951" s="78"/>
      <c r="M2951" s="76"/>
      <c r="N2951" s="76"/>
    </row>
    <row r="2952">
      <c r="A2952" s="78"/>
      <c r="B2952" s="78"/>
      <c r="C2952" s="78"/>
      <c r="D2952" s="78"/>
      <c r="E2952" s="78"/>
      <c r="F2952" s="78"/>
      <c r="G2952" s="78"/>
      <c r="H2952" s="78"/>
      <c r="I2952" s="78"/>
      <c r="J2952" s="78"/>
      <c r="K2952" s="78"/>
      <c r="L2952" s="78"/>
      <c r="M2952" s="76"/>
      <c r="N2952" s="76"/>
    </row>
    <row r="2953">
      <c r="A2953" s="78"/>
      <c r="B2953" s="78"/>
      <c r="C2953" s="78"/>
      <c r="D2953" s="78"/>
      <c r="E2953" s="78"/>
      <c r="F2953" s="78"/>
      <c r="G2953" s="78"/>
      <c r="H2953" s="78"/>
      <c r="I2953" s="78"/>
      <c r="J2953" s="78"/>
      <c r="K2953" s="78"/>
      <c r="L2953" s="78"/>
      <c r="M2953" s="76"/>
      <c r="N2953" s="76"/>
    </row>
    <row r="2954">
      <c r="A2954" s="78"/>
      <c r="B2954" s="78"/>
      <c r="C2954" s="78"/>
      <c r="D2954" s="78"/>
      <c r="E2954" s="78"/>
      <c r="F2954" s="78"/>
      <c r="G2954" s="78"/>
      <c r="H2954" s="78"/>
      <c r="I2954" s="78"/>
      <c r="J2954" s="78"/>
      <c r="K2954" s="78"/>
      <c r="L2954" s="78"/>
      <c r="M2954" s="76"/>
      <c r="N2954" s="76"/>
    </row>
    <row r="2955">
      <c r="A2955" s="78"/>
      <c r="B2955" s="78"/>
      <c r="C2955" s="78"/>
      <c r="D2955" s="78"/>
      <c r="E2955" s="78"/>
      <c r="F2955" s="78"/>
      <c r="G2955" s="78"/>
      <c r="H2955" s="78"/>
      <c r="I2955" s="78"/>
      <c r="J2955" s="78"/>
      <c r="K2955" s="78"/>
      <c r="L2955" s="78"/>
      <c r="M2955" s="76"/>
      <c r="N2955" s="76"/>
    </row>
    <row r="2956">
      <c r="A2956" s="78"/>
      <c r="B2956" s="78"/>
      <c r="C2956" s="78"/>
      <c r="D2956" s="78"/>
      <c r="E2956" s="78"/>
      <c r="F2956" s="78"/>
      <c r="G2956" s="78"/>
      <c r="H2956" s="78"/>
      <c r="I2956" s="78"/>
      <c r="J2956" s="78"/>
      <c r="K2956" s="78"/>
      <c r="L2956" s="78"/>
      <c r="M2956" s="76"/>
      <c r="N2956" s="76"/>
    </row>
    <row r="2957">
      <c r="A2957" s="78"/>
      <c r="B2957" s="78"/>
      <c r="C2957" s="78"/>
      <c r="D2957" s="78"/>
      <c r="E2957" s="78"/>
      <c r="F2957" s="78"/>
      <c r="G2957" s="78"/>
      <c r="H2957" s="78"/>
      <c r="I2957" s="78"/>
      <c r="J2957" s="78"/>
      <c r="K2957" s="78"/>
      <c r="L2957" s="78"/>
      <c r="M2957" s="76"/>
      <c r="N2957" s="76"/>
    </row>
    <row r="2958">
      <c r="A2958" s="78"/>
      <c r="B2958" s="78"/>
      <c r="C2958" s="78"/>
      <c r="D2958" s="78"/>
      <c r="E2958" s="78"/>
      <c r="F2958" s="78"/>
      <c r="G2958" s="78"/>
      <c r="H2958" s="78"/>
      <c r="I2958" s="78"/>
      <c r="J2958" s="78"/>
      <c r="K2958" s="78"/>
      <c r="L2958" s="78"/>
      <c r="M2958" s="76"/>
      <c r="N2958" s="76"/>
    </row>
    <row r="2959">
      <c r="A2959" s="78"/>
      <c r="B2959" s="78"/>
      <c r="C2959" s="78"/>
      <c r="D2959" s="78"/>
      <c r="E2959" s="78"/>
      <c r="F2959" s="78"/>
      <c r="G2959" s="78"/>
      <c r="H2959" s="78"/>
      <c r="I2959" s="78"/>
      <c r="J2959" s="78"/>
      <c r="K2959" s="78"/>
      <c r="L2959" s="78"/>
      <c r="M2959" s="76"/>
      <c r="N2959" s="76"/>
    </row>
    <row r="2960">
      <c r="A2960" s="78"/>
      <c r="B2960" s="78"/>
      <c r="C2960" s="78"/>
      <c r="D2960" s="78"/>
      <c r="E2960" s="78"/>
      <c r="F2960" s="78"/>
      <c r="G2960" s="78"/>
      <c r="H2960" s="78"/>
      <c r="I2960" s="78"/>
      <c r="J2960" s="78"/>
      <c r="K2960" s="78"/>
      <c r="L2960" s="78"/>
      <c r="M2960" s="76"/>
      <c r="N2960" s="76"/>
    </row>
    <row r="2961">
      <c r="A2961" s="78"/>
      <c r="B2961" s="78"/>
      <c r="C2961" s="78"/>
      <c r="D2961" s="78"/>
      <c r="E2961" s="78"/>
      <c r="F2961" s="78"/>
      <c r="G2961" s="78"/>
      <c r="H2961" s="78"/>
      <c r="I2961" s="78"/>
      <c r="J2961" s="78"/>
      <c r="K2961" s="78"/>
      <c r="L2961" s="78"/>
      <c r="M2961" s="76"/>
      <c r="N2961" s="76"/>
    </row>
    <row r="2962">
      <c r="A2962" s="78"/>
      <c r="B2962" s="78"/>
      <c r="C2962" s="78"/>
      <c r="D2962" s="78"/>
      <c r="E2962" s="78"/>
      <c r="F2962" s="78"/>
      <c r="G2962" s="78"/>
      <c r="H2962" s="78"/>
      <c r="I2962" s="78"/>
      <c r="J2962" s="78"/>
      <c r="K2962" s="78"/>
      <c r="L2962" s="78"/>
      <c r="M2962" s="76"/>
      <c r="N2962" s="76"/>
    </row>
    <row r="2963">
      <c r="A2963" s="78"/>
      <c r="B2963" s="78"/>
      <c r="C2963" s="78"/>
      <c r="D2963" s="78"/>
      <c r="E2963" s="78"/>
      <c r="F2963" s="78"/>
      <c r="G2963" s="78"/>
      <c r="H2963" s="78"/>
      <c r="I2963" s="78"/>
      <c r="J2963" s="78"/>
      <c r="K2963" s="78"/>
      <c r="L2963" s="78"/>
      <c r="M2963" s="76"/>
      <c r="N2963" s="76"/>
    </row>
    <row r="2964">
      <c r="A2964" s="78"/>
      <c r="B2964" s="78"/>
      <c r="C2964" s="78"/>
      <c r="D2964" s="78"/>
      <c r="E2964" s="78"/>
      <c r="F2964" s="78"/>
      <c r="G2964" s="78"/>
      <c r="H2964" s="78"/>
      <c r="I2964" s="78"/>
      <c r="J2964" s="78"/>
      <c r="K2964" s="78"/>
      <c r="L2964" s="78"/>
      <c r="M2964" s="76"/>
      <c r="N2964" s="76"/>
    </row>
    <row r="2965">
      <c r="A2965" s="78"/>
      <c r="B2965" s="78"/>
      <c r="C2965" s="78"/>
      <c r="D2965" s="78"/>
      <c r="E2965" s="78"/>
      <c r="F2965" s="78"/>
      <c r="G2965" s="78"/>
      <c r="H2965" s="78"/>
      <c r="I2965" s="78"/>
      <c r="J2965" s="78"/>
      <c r="K2965" s="78"/>
      <c r="L2965" s="78"/>
      <c r="M2965" s="76"/>
      <c r="N2965" s="76"/>
    </row>
    <row r="2966">
      <c r="A2966" s="78"/>
      <c r="B2966" s="78"/>
      <c r="C2966" s="78"/>
      <c r="D2966" s="78"/>
      <c r="E2966" s="78"/>
      <c r="F2966" s="78"/>
      <c r="G2966" s="78"/>
      <c r="H2966" s="78"/>
      <c r="I2966" s="78"/>
      <c r="J2966" s="78"/>
      <c r="K2966" s="78"/>
      <c r="L2966" s="78"/>
      <c r="M2966" s="76"/>
      <c r="N2966" s="76"/>
    </row>
    <row r="2967">
      <c r="A2967" s="78"/>
      <c r="B2967" s="78"/>
      <c r="C2967" s="78"/>
      <c r="D2967" s="78"/>
      <c r="E2967" s="78"/>
      <c r="F2967" s="78"/>
      <c r="G2967" s="78"/>
      <c r="H2967" s="78"/>
      <c r="I2967" s="78"/>
      <c r="J2967" s="78"/>
      <c r="K2967" s="78"/>
      <c r="L2967" s="78"/>
      <c r="M2967" s="76"/>
      <c r="N2967" s="76"/>
    </row>
    <row r="2968">
      <c r="A2968" s="78"/>
      <c r="B2968" s="78"/>
      <c r="C2968" s="78"/>
      <c r="D2968" s="78"/>
      <c r="E2968" s="78"/>
      <c r="F2968" s="78"/>
      <c r="G2968" s="78"/>
      <c r="H2968" s="78"/>
      <c r="I2968" s="78"/>
      <c r="J2968" s="78"/>
      <c r="K2968" s="78"/>
      <c r="L2968" s="78"/>
      <c r="M2968" s="76"/>
      <c r="N2968" s="76"/>
    </row>
    <row r="2969">
      <c r="A2969" s="78"/>
      <c r="B2969" s="78"/>
      <c r="C2969" s="78"/>
      <c r="D2969" s="78"/>
      <c r="E2969" s="78"/>
      <c r="F2969" s="78"/>
      <c r="G2969" s="78"/>
      <c r="H2969" s="78"/>
      <c r="I2969" s="78"/>
      <c r="J2969" s="78"/>
      <c r="K2969" s="78"/>
      <c r="L2969" s="78"/>
      <c r="M2969" s="76"/>
      <c r="N2969" s="76"/>
    </row>
    <row r="2970">
      <c r="A2970" s="78"/>
      <c r="B2970" s="78"/>
      <c r="C2970" s="78"/>
      <c r="D2970" s="78"/>
      <c r="E2970" s="78"/>
      <c r="F2970" s="78"/>
      <c r="G2970" s="78"/>
      <c r="H2970" s="78"/>
      <c r="I2970" s="78"/>
      <c r="J2970" s="78"/>
      <c r="K2970" s="78"/>
      <c r="L2970" s="78"/>
      <c r="M2970" s="76"/>
      <c r="N2970" s="76"/>
    </row>
    <row r="2971">
      <c r="A2971" s="78"/>
      <c r="B2971" s="78"/>
      <c r="C2971" s="78"/>
      <c r="D2971" s="78"/>
      <c r="E2971" s="78"/>
      <c r="F2971" s="78"/>
      <c r="G2971" s="78"/>
      <c r="H2971" s="78"/>
      <c r="I2971" s="78"/>
      <c r="J2971" s="78"/>
      <c r="K2971" s="78"/>
      <c r="L2971" s="78"/>
      <c r="M2971" s="76"/>
      <c r="N2971" s="76"/>
    </row>
    <row r="2972">
      <c r="A2972" s="78"/>
      <c r="B2972" s="78"/>
      <c r="C2972" s="78"/>
      <c r="D2972" s="78"/>
      <c r="E2972" s="78"/>
      <c r="F2972" s="78"/>
      <c r="G2972" s="78"/>
      <c r="H2972" s="78"/>
      <c r="I2972" s="78"/>
      <c r="J2972" s="78"/>
      <c r="K2972" s="78"/>
      <c r="L2972" s="78"/>
      <c r="M2972" s="76"/>
      <c r="N2972" s="76"/>
    </row>
    <row r="2973">
      <c r="A2973" s="78"/>
      <c r="B2973" s="78"/>
      <c r="C2973" s="78"/>
      <c r="D2973" s="78"/>
      <c r="E2973" s="78"/>
      <c r="F2973" s="78"/>
      <c r="G2973" s="78"/>
      <c r="H2973" s="78"/>
      <c r="I2973" s="78"/>
      <c r="J2973" s="78"/>
      <c r="K2973" s="78"/>
      <c r="L2973" s="78"/>
      <c r="M2973" s="76"/>
      <c r="N2973" s="76"/>
    </row>
    <row r="2974">
      <c r="A2974" s="78"/>
      <c r="B2974" s="78"/>
      <c r="C2974" s="78"/>
      <c r="D2974" s="78"/>
      <c r="E2974" s="78"/>
      <c r="F2974" s="78"/>
      <c r="G2974" s="78"/>
      <c r="H2974" s="78"/>
      <c r="I2974" s="78"/>
      <c r="J2974" s="78"/>
      <c r="K2974" s="78"/>
      <c r="L2974" s="78"/>
      <c r="M2974" s="76"/>
      <c r="N2974" s="76"/>
    </row>
    <row r="2975">
      <c r="A2975" s="78"/>
      <c r="B2975" s="78"/>
      <c r="C2975" s="78"/>
      <c r="D2975" s="78"/>
      <c r="E2975" s="78"/>
      <c r="F2975" s="78"/>
      <c r="G2975" s="78"/>
      <c r="H2975" s="78"/>
      <c r="I2975" s="78"/>
      <c r="J2975" s="78"/>
      <c r="K2975" s="78"/>
      <c r="L2975" s="78"/>
      <c r="M2975" s="76"/>
      <c r="N2975" s="76"/>
    </row>
    <row r="2976">
      <c r="A2976" s="78"/>
      <c r="B2976" s="78"/>
      <c r="C2976" s="78"/>
      <c r="D2976" s="78"/>
      <c r="E2976" s="78"/>
      <c r="F2976" s="78"/>
      <c r="G2976" s="78"/>
      <c r="H2976" s="78"/>
      <c r="I2976" s="78"/>
      <c r="J2976" s="78"/>
      <c r="K2976" s="78"/>
      <c r="L2976" s="78"/>
      <c r="M2976" s="76"/>
      <c r="N2976" s="76"/>
    </row>
    <row r="2977">
      <c r="A2977" s="78"/>
      <c r="B2977" s="78"/>
      <c r="C2977" s="78"/>
      <c r="D2977" s="78"/>
      <c r="E2977" s="78"/>
      <c r="F2977" s="78"/>
      <c r="G2977" s="78"/>
      <c r="H2977" s="78"/>
      <c r="I2977" s="78"/>
      <c r="J2977" s="78"/>
      <c r="K2977" s="78"/>
      <c r="L2977" s="78"/>
      <c r="M2977" s="76"/>
      <c r="N2977" s="76"/>
    </row>
    <row r="2978">
      <c r="A2978" s="78"/>
      <c r="B2978" s="78"/>
      <c r="C2978" s="78"/>
      <c r="D2978" s="78"/>
      <c r="E2978" s="78"/>
      <c r="F2978" s="78"/>
      <c r="G2978" s="78"/>
      <c r="H2978" s="78"/>
      <c r="I2978" s="78"/>
      <c r="J2978" s="78"/>
      <c r="K2978" s="78"/>
      <c r="L2978" s="78"/>
      <c r="M2978" s="76"/>
      <c r="N2978" s="76"/>
    </row>
    <row r="2979">
      <c r="A2979" s="78"/>
      <c r="B2979" s="78"/>
      <c r="C2979" s="78"/>
      <c r="D2979" s="78"/>
      <c r="E2979" s="78"/>
      <c r="F2979" s="78"/>
      <c r="G2979" s="78"/>
      <c r="H2979" s="78"/>
      <c r="I2979" s="78"/>
      <c r="J2979" s="78"/>
      <c r="K2979" s="78"/>
      <c r="L2979" s="78"/>
      <c r="M2979" s="76"/>
      <c r="N2979" s="76"/>
    </row>
    <row r="2980">
      <c r="A2980" s="78"/>
      <c r="B2980" s="78"/>
      <c r="C2980" s="78"/>
      <c r="D2980" s="78"/>
      <c r="E2980" s="78"/>
      <c r="F2980" s="78"/>
      <c r="G2980" s="78"/>
      <c r="H2980" s="78"/>
      <c r="I2980" s="78"/>
      <c r="J2980" s="78"/>
      <c r="K2980" s="78"/>
      <c r="L2980" s="78"/>
      <c r="M2980" s="76"/>
      <c r="N2980" s="76"/>
    </row>
    <row r="2981">
      <c r="A2981" s="78"/>
      <c r="B2981" s="78"/>
      <c r="C2981" s="78"/>
      <c r="D2981" s="78"/>
      <c r="E2981" s="78"/>
      <c r="F2981" s="78"/>
      <c r="G2981" s="78"/>
      <c r="H2981" s="78"/>
      <c r="I2981" s="78"/>
      <c r="J2981" s="78"/>
      <c r="K2981" s="78"/>
      <c r="L2981" s="78"/>
      <c r="M2981" s="76"/>
      <c r="N2981" s="76"/>
    </row>
    <row r="2982">
      <c r="A2982" s="78"/>
      <c r="B2982" s="78"/>
      <c r="C2982" s="78"/>
      <c r="D2982" s="78"/>
      <c r="E2982" s="78"/>
      <c r="F2982" s="78"/>
      <c r="G2982" s="78"/>
      <c r="H2982" s="78"/>
      <c r="I2982" s="78"/>
      <c r="J2982" s="78"/>
      <c r="K2982" s="78"/>
      <c r="L2982" s="78"/>
      <c r="M2982" s="76"/>
      <c r="N2982" s="76"/>
    </row>
    <row r="2983">
      <c r="A2983" s="78"/>
      <c r="B2983" s="78"/>
      <c r="C2983" s="78"/>
      <c r="D2983" s="78"/>
      <c r="E2983" s="78"/>
      <c r="F2983" s="78"/>
      <c r="G2983" s="78"/>
      <c r="H2983" s="78"/>
      <c r="I2983" s="78"/>
      <c r="J2983" s="78"/>
      <c r="K2983" s="78"/>
      <c r="L2983" s="78"/>
      <c r="M2983" s="76"/>
      <c r="N2983" s="76"/>
    </row>
    <row r="2984">
      <c r="A2984" s="78"/>
      <c r="B2984" s="78"/>
      <c r="C2984" s="78"/>
      <c r="D2984" s="78"/>
      <c r="E2984" s="78"/>
      <c r="F2984" s="78"/>
      <c r="G2984" s="78"/>
      <c r="H2984" s="78"/>
      <c r="I2984" s="78"/>
      <c r="J2984" s="78"/>
      <c r="K2984" s="78"/>
      <c r="L2984" s="78"/>
      <c r="M2984" s="76"/>
      <c r="N2984" s="76"/>
    </row>
    <row r="2985">
      <c r="A2985" s="78"/>
      <c r="B2985" s="78"/>
      <c r="C2985" s="78"/>
      <c r="D2985" s="78"/>
      <c r="E2985" s="78"/>
      <c r="F2985" s="78"/>
      <c r="G2985" s="78"/>
      <c r="H2985" s="78"/>
      <c r="I2985" s="78"/>
      <c r="J2985" s="78"/>
      <c r="K2985" s="78"/>
      <c r="L2985" s="78"/>
      <c r="M2985" s="76"/>
      <c r="N2985" s="76"/>
    </row>
    <row r="2986">
      <c r="A2986" s="78"/>
      <c r="B2986" s="78"/>
      <c r="C2986" s="78"/>
      <c r="D2986" s="78"/>
      <c r="E2986" s="78"/>
      <c r="F2986" s="78"/>
      <c r="G2986" s="78"/>
      <c r="H2986" s="78"/>
      <c r="I2986" s="78"/>
      <c r="J2986" s="78"/>
      <c r="K2986" s="78"/>
      <c r="L2986" s="78"/>
      <c r="M2986" s="76"/>
      <c r="N2986" s="76"/>
    </row>
    <row r="2987">
      <c r="A2987" s="78"/>
      <c r="B2987" s="78"/>
      <c r="C2987" s="78"/>
      <c r="D2987" s="78"/>
      <c r="E2987" s="78"/>
      <c r="F2987" s="78"/>
      <c r="G2987" s="78"/>
      <c r="H2987" s="78"/>
      <c r="I2987" s="78"/>
      <c r="J2987" s="78"/>
      <c r="K2987" s="78"/>
      <c r="L2987" s="78"/>
      <c r="M2987" s="76"/>
      <c r="N2987" s="76"/>
    </row>
    <row r="2988">
      <c r="A2988" s="78"/>
      <c r="B2988" s="78"/>
      <c r="C2988" s="78"/>
      <c r="D2988" s="78"/>
      <c r="E2988" s="78"/>
      <c r="F2988" s="78"/>
      <c r="G2988" s="78"/>
      <c r="H2988" s="78"/>
      <c r="I2988" s="78"/>
      <c r="J2988" s="78"/>
      <c r="K2988" s="78"/>
      <c r="L2988" s="78"/>
      <c r="M2988" s="76"/>
      <c r="N2988" s="76"/>
    </row>
    <row r="2989">
      <c r="A2989" s="78"/>
      <c r="B2989" s="78"/>
      <c r="C2989" s="78"/>
      <c r="D2989" s="78"/>
      <c r="E2989" s="78"/>
      <c r="F2989" s="78"/>
      <c r="G2989" s="78"/>
      <c r="H2989" s="78"/>
      <c r="I2989" s="78"/>
      <c r="J2989" s="78"/>
      <c r="K2989" s="78"/>
      <c r="L2989" s="78"/>
      <c r="M2989" s="76"/>
      <c r="N2989" s="76"/>
    </row>
    <row r="2990">
      <c r="A2990" s="78"/>
      <c r="B2990" s="78"/>
      <c r="C2990" s="78"/>
      <c r="D2990" s="78"/>
      <c r="E2990" s="78"/>
      <c r="F2990" s="78"/>
      <c r="G2990" s="78"/>
      <c r="H2990" s="78"/>
      <c r="I2990" s="78"/>
      <c r="J2990" s="78"/>
      <c r="K2990" s="78"/>
      <c r="L2990" s="78"/>
      <c r="M2990" s="76"/>
      <c r="N2990" s="76"/>
    </row>
    <row r="2991">
      <c r="A2991" s="78"/>
      <c r="B2991" s="78"/>
      <c r="C2991" s="78"/>
      <c r="D2991" s="78"/>
      <c r="E2991" s="78"/>
      <c r="F2991" s="78"/>
      <c r="G2991" s="78"/>
      <c r="H2991" s="78"/>
      <c r="I2991" s="78"/>
      <c r="J2991" s="78"/>
      <c r="K2991" s="78"/>
      <c r="L2991" s="78"/>
      <c r="M2991" s="76"/>
      <c r="N2991" s="76"/>
    </row>
    <row r="2992">
      <c r="A2992" s="78"/>
      <c r="B2992" s="78"/>
      <c r="C2992" s="78"/>
      <c r="D2992" s="78"/>
      <c r="E2992" s="78"/>
      <c r="F2992" s="78"/>
      <c r="G2992" s="78"/>
      <c r="H2992" s="78"/>
      <c r="I2992" s="78"/>
      <c r="J2992" s="78"/>
      <c r="K2992" s="78"/>
      <c r="L2992" s="78"/>
      <c r="M2992" s="76"/>
      <c r="N2992" s="76"/>
    </row>
    <row r="2993">
      <c r="A2993" s="78"/>
      <c r="B2993" s="78"/>
      <c r="C2993" s="78"/>
      <c r="D2993" s="78"/>
      <c r="E2993" s="78"/>
      <c r="F2993" s="78"/>
      <c r="G2993" s="78"/>
      <c r="H2993" s="78"/>
      <c r="I2993" s="78"/>
      <c r="J2993" s="78"/>
      <c r="K2993" s="78"/>
      <c r="L2993" s="78"/>
      <c r="M2993" s="76"/>
      <c r="N2993" s="76"/>
    </row>
    <row r="2994">
      <c r="A2994" s="78"/>
      <c r="B2994" s="78"/>
      <c r="C2994" s="78"/>
      <c r="D2994" s="78"/>
      <c r="E2994" s="78"/>
      <c r="F2994" s="78"/>
      <c r="G2994" s="78"/>
      <c r="H2994" s="78"/>
      <c r="I2994" s="78"/>
      <c r="J2994" s="78"/>
      <c r="K2994" s="78"/>
      <c r="L2994" s="78"/>
      <c r="M2994" s="76"/>
      <c r="N2994" s="76"/>
    </row>
    <row r="2995">
      <c r="A2995" s="78"/>
      <c r="B2995" s="78"/>
      <c r="C2995" s="78"/>
      <c r="D2995" s="78"/>
      <c r="E2995" s="78"/>
      <c r="F2995" s="78"/>
      <c r="G2995" s="78"/>
      <c r="H2995" s="78"/>
      <c r="I2995" s="78"/>
      <c r="J2995" s="78"/>
      <c r="K2995" s="78"/>
      <c r="L2995" s="78"/>
      <c r="M2995" s="76"/>
      <c r="N2995" s="76"/>
    </row>
    <row r="2996">
      <c r="A2996" s="78"/>
      <c r="B2996" s="78"/>
      <c r="C2996" s="78"/>
      <c r="D2996" s="78"/>
      <c r="E2996" s="78"/>
      <c r="F2996" s="78"/>
      <c r="G2996" s="78"/>
      <c r="H2996" s="78"/>
      <c r="I2996" s="78"/>
      <c r="J2996" s="78"/>
      <c r="K2996" s="78"/>
      <c r="L2996" s="78"/>
      <c r="M2996" s="76"/>
      <c r="N2996" s="76"/>
    </row>
    <row r="2997">
      <c r="A2997" s="78"/>
      <c r="B2997" s="78"/>
      <c r="C2997" s="78"/>
      <c r="D2997" s="78"/>
      <c r="E2997" s="78"/>
      <c r="F2997" s="78"/>
      <c r="G2997" s="78"/>
      <c r="H2997" s="78"/>
      <c r="I2997" s="78"/>
      <c r="J2997" s="78"/>
      <c r="K2997" s="78"/>
      <c r="L2997" s="78"/>
      <c r="M2997" s="76"/>
      <c r="N2997" s="76"/>
    </row>
    <row r="2998">
      <c r="A2998" s="78"/>
      <c r="B2998" s="78"/>
      <c r="C2998" s="78"/>
      <c r="D2998" s="78"/>
      <c r="E2998" s="78"/>
      <c r="F2998" s="78"/>
      <c r="G2998" s="78"/>
      <c r="H2998" s="78"/>
      <c r="I2998" s="78"/>
      <c r="J2998" s="78"/>
      <c r="K2998" s="78"/>
      <c r="L2998" s="78"/>
      <c r="M2998" s="76"/>
      <c r="N2998" s="76"/>
    </row>
    <row r="2999">
      <c r="A2999" s="78"/>
      <c r="B2999" s="78"/>
      <c r="C2999" s="78"/>
      <c r="D2999" s="78"/>
      <c r="E2999" s="78"/>
      <c r="F2999" s="78"/>
      <c r="G2999" s="78"/>
      <c r="H2999" s="78"/>
      <c r="I2999" s="78"/>
      <c r="J2999" s="78"/>
      <c r="K2999" s="78"/>
      <c r="L2999" s="78"/>
      <c r="M2999" s="76"/>
      <c r="N2999" s="76"/>
    </row>
    <row r="3000">
      <c r="A3000" s="78"/>
      <c r="B3000" s="78"/>
      <c r="C3000" s="78"/>
      <c r="D3000" s="78"/>
      <c r="E3000" s="78"/>
      <c r="F3000" s="78"/>
      <c r="G3000" s="78"/>
      <c r="H3000" s="78"/>
      <c r="I3000" s="78"/>
      <c r="J3000" s="78"/>
      <c r="K3000" s="78"/>
      <c r="L3000" s="78"/>
      <c r="M3000" s="76"/>
      <c r="N3000" s="76"/>
    </row>
    <row r="3001">
      <c r="A3001" s="78"/>
      <c r="B3001" s="78"/>
      <c r="C3001" s="78"/>
      <c r="D3001" s="78"/>
      <c r="E3001" s="78"/>
      <c r="F3001" s="78"/>
      <c r="G3001" s="78"/>
      <c r="H3001" s="78"/>
      <c r="I3001" s="78"/>
      <c r="J3001" s="78"/>
      <c r="K3001" s="78"/>
      <c r="L3001" s="78"/>
      <c r="M3001" s="76"/>
      <c r="N3001" s="76"/>
    </row>
    <row r="3002">
      <c r="A3002" s="78"/>
      <c r="B3002" s="78"/>
      <c r="C3002" s="78"/>
      <c r="D3002" s="78"/>
      <c r="E3002" s="78"/>
      <c r="F3002" s="78"/>
      <c r="G3002" s="78"/>
      <c r="H3002" s="78"/>
      <c r="I3002" s="78"/>
      <c r="J3002" s="78"/>
      <c r="K3002" s="78"/>
      <c r="L3002" s="78"/>
      <c r="M3002" s="76"/>
      <c r="N3002" s="76"/>
    </row>
    <row r="3003">
      <c r="A3003" s="78"/>
      <c r="B3003" s="78"/>
      <c r="C3003" s="78"/>
      <c r="D3003" s="78"/>
      <c r="E3003" s="78"/>
      <c r="F3003" s="78"/>
      <c r="G3003" s="78"/>
      <c r="H3003" s="78"/>
      <c r="I3003" s="78"/>
      <c r="J3003" s="78"/>
      <c r="K3003" s="78"/>
      <c r="L3003" s="78"/>
      <c r="M3003" s="76"/>
      <c r="N3003" s="76"/>
    </row>
    <row r="3004">
      <c r="A3004" s="78"/>
      <c r="B3004" s="78"/>
      <c r="C3004" s="78"/>
      <c r="D3004" s="78"/>
      <c r="E3004" s="78"/>
      <c r="F3004" s="78"/>
      <c r="G3004" s="78"/>
      <c r="H3004" s="78"/>
      <c r="I3004" s="78"/>
      <c r="J3004" s="78"/>
      <c r="K3004" s="78"/>
      <c r="L3004" s="78"/>
      <c r="M3004" s="76"/>
      <c r="N3004" s="76"/>
    </row>
    <row r="3005">
      <c r="A3005" s="78"/>
      <c r="B3005" s="78"/>
      <c r="C3005" s="78"/>
      <c r="D3005" s="78"/>
      <c r="E3005" s="78"/>
      <c r="F3005" s="78"/>
      <c r="G3005" s="78"/>
      <c r="H3005" s="78"/>
      <c r="I3005" s="78"/>
      <c r="J3005" s="78"/>
      <c r="K3005" s="78"/>
      <c r="L3005" s="78"/>
      <c r="M3005" s="76"/>
      <c r="N3005" s="76"/>
    </row>
    <row r="3006">
      <c r="A3006" s="78"/>
      <c r="B3006" s="78"/>
      <c r="C3006" s="78"/>
      <c r="D3006" s="78"/>
      <c r="E3006" s="78"/>
      <c r="F3006" s="78"/>
      <c r="G3006" s="78"/>
      <c r="H3006" s="78"/>
      <c r="I3006" s="78"/>
      <c r="J3006" s="78"/>
      <c r="K3006" s="78"/>
      <c r="L3006" s="78"/>
      <c r="M3006" s="76"/>
      <c r="N3006" s="76"/>
    </row>
    <row r="3007">
      <c r="A3007" s="78"/>
      <c r="B3007" s="78"/>
      <c r="C3007" s="78"/>
      <c r="D3007" s="78"/>
      <c r="E3007" s="78"/>
      <c r="F3007" s="78"/>
      <c r="G3007" s="78"/>
      <c r="H3007" s="78"/>
      <c r="I3007" s="78"/>
      <c r="J3007" s="78"/>
      <c r="K3007" s="78"/>
      <c r="L3007" s="78"/>
      <c r="M3007" s="76"/>
      <c r="N3007" s="76"/>
    </row>
    <row r="3008">
      <c r="A3008" s="78"/>
      <c r="B3008" s="78"/>
      <c r="C3008" s="78"/>
      <c r="D3008" s="78"/>
      <c r="E3008" s="78"/>
      <c r="F3008" s="78"/>
      <c r="G3008" s="78"/>
      <c r="H3008" s="78"/>
      <c r="I3008" s="78"/>
      <c r="J3008" s="78"/>
      <c r="K3008" s="78"/>
      <c r="L3008" s="78"/>
      <c r="M3008" s="76"/>
      <c r="N3008" s="76"/>
    </row>
    <row r="3009">
      <c r="A3009" s="78"/>
      <c r="B3009" s="78"/>
      <c r="C3009" s="78"/>
      <c r="D3009" s="78"/>
      <c r="E3009" s="78"/>
      <c r="F3009" s="78"/>
      <c r="G3009" s="78"/>
      <c r="H3009" s="78"/>
      <c r="I3009" s="78"/>
      <c r="J3009" s="78"/>
      <c r="K3009" s="78"/>
      <c r="L3009" s="78"/>
      <c r="M3009" s="76"/>
      <c r="N3009" s="76"/>
    </row>
    <row r="3010">
      <c r="A3010" s="78"/>
      <c r="B3010" s="78"/>
      <c r="C3010" s="78"/>
      <c r="D3010" s="78"/>
      <c r="E3010" s="78"/>
      <c r="F3010" s="78"/>
      <c r="G3010" s="78"/>
      <c r="H3010" s="78"/>
      <c r="I3010" s="78"/>
      <c r="J3010" s="78"/>
      <c r="K3010" s="78"/>
      <c r="L3010" s="78"/>
      <c r="M3010" s="76"/>
      <c r="N3010" s="76"/>
    </row>
    <row r="3011">
      <c r="A3011" s="78"/>
      <c r="B3011" s="78"/>
      <c r="C3011" s="78"/>
      <c r="D3011" s="78"/>
      <c r="E3011" s="78"/>
      <c r="F3011" s="78"/>
      <c r="G3011" s="78"/>
      <c r="H3011" s="78"/>
      <c r="I3011" s="78"/>
      <c r="J3011" s="78"/>
      <c r="K3011" s="78"/>
      <c r="L3011" s="78"/>
      <c r="M3011" s="76"/>
      <c r="N3011" s="76"/>
    </row>
    <row r="3012">
      <c r="A3012" s="78"/>
      <c r="B3012" s="78"/>
      <c r="C3012" s="78"/>
      <c r="D3012" s="78"/>
      <c r="E3012" s="78"/>
      <c r="F3012" s="78"/>
      <c r="G3012" s="78"/>
      <c r="H3012" s="78"/>
      <c r="I3012" s="78"/>
      <c r="J3012" s="78"/>
      <c r="K3012" s="78"/>
      <c r="L3012" s="78"/>
      <c r="M3012" s="76"/>
      <c r="N3012" s="76"/>
    </row>
    <row r="3013">
      <c r="A3013" s="78"/>
      <c r="B3013" s="78"/>
      <c r="C3013" s="78"/>
      <c r="D3013" s="78"/>
      <c r="E3013" s="78"/>
      <c r="F3013" s="78"/>
      <c r="G3013" s="78"/>
      <c r="H3013" s="78"/>
      <c r="I3013" s="78"/>
      <c r="J3013" s="78"/>
      <c r="K3013" s="78"/>
      <c r="L3013" s="78"/>
      <c r="M3013" s="76"/>
      <c r="N3013" s="76"/>
    </row>
    <row r="3014">
      <c r="A3014" s="78"/>
      <c r="B3014" s="78"/>
      <c r="C3014" s="78"/>
      <c r="D3014" s="78"/>
      <c r="E3014" s="78"/>
      <c r="F3014" s="78"/>
      <c r="G3014" s="78"/>
      <c r="H3014" s="78"/>
      <c r="I3014" s="78"/>
      <c r="J3014" s="78"/>
      <c r="K3014" s="78"/>
      <c r="L3014" s="78"/>
      <c r="M3014" s="76"/>
      <c r="N3014" s="76"/>
    </row>
    <row r="3015">
      <c r="A3015" s="78"/>
      <c r="B3015" s="78"/>
      <c r="C3015" s="78"/>
      <c r="D3015" s="78"/>
      <c r="E3015" s="78"/>
      <c r="F3015" s="78"/>
      <c r="G3015" s="78"/>
      <c r="H3015" s="78"/>
      <c r="I3015" s="78"/>
      <c r="J3015" s="78"/>
      <c r="K3015" s="78"/>
      <c r="L3015" s="78"/>
      <c r="M3015" s="76"/>
      <c r="N3015" s="76"/>
    </row>
    <row r="3016">
      <c r="A3016" s="78"/>
      <c r="B3016" s="78"/>
      <c r="C3016" s="78"/>
      <c r="D3016" s="78"/>
      <c r="E3016" s="78"/>
      <c r="F3016" s="78"/>
      <c r="G3016" s="78"/>
      <c r="H3016" s="78"/>
      <c r="I3016" s="78"/>
      <c r="J3016" s="78"/>
      <c r="K3016" s="78"/>
      <c r="L3016" s="78"/>
      <c r="M3016" s="76"/>
      <c r="N3016" s="76"/>
    </row>
    <row r="3017">
      <c r="A3017" s="78"/>
      <c r="B3017" s="78"/>
      <c r="C3017" s="78"/>
      <c r="D3017" s="78"/>
      <c r="E3017" s="78"/>
      <c r="F3017" s="78"/>
      <c r="G3017" s="78"/>
      <c r="H3017" s="78"/>
      <c r="I3017" s="78"/>
      <c r="J3017" s="78"/>
      <c r="K3017" s="78"/>
      <c r="L3017" s="78"/>
      <c r="M3017" s="76"/>
      <c r="N3017" s="76"/>
    </row>
    <row r="3018">
      <c r="A3018" s="78"/>
      <c r="B3018" s="78"/>
      <c r="C3018" s="78"/>
      <c r="D3018" s="78"/>
      <c r="E3018" s="78"/>
      <c r="F3018" s="78"/>
      <c r="G3018" s="78"/>
      <c r="H3018" s="78"/>
      <c r="I3018" s="78"/>
      <c r="J3018" s="78"/>
      <c r="K3018" s="78"/>
      <c r="L3018" s="78"/>
      <c r="M3018" s="76"/>
      <c r="N3018" s="76"/>
    </row>
    <row r="3019">
      <c r="A3019" s="78"/>
      <c r="B3019" s="78"/>
      <c r="C3019" s="78"/>
      <c r="D3019" s="78"/>
      <c r="E3019" s="78"/>
      <c r="F3019" s="78"/>
      <c r="G3019" s="78"/>
      <c r="H3019" s="78"/>
      <c r="I3019" s="78"/>
      <c r="J3019" s="78"/>
      <c r="K3019" s="78"/>
      <c r="L3019" s="78"/>
      <c r="M3019" s="76"/>
      <c r="N3019" s="76"/>
    </row>
    <row r="3020">
      <c r="A3020" s="78"/>
      <c r="B3020" s="78"/>
      <c r="C3020" s="78"/>
      <c r="D3020" s="78"/>
      <c r="E3020" s="78"/>
      <c r="F3020" s="78"/>
      <c r="G3020" s="78"/>
      <c r="H3020" s="78"/>
      <c r="I3020" s="78"/>
      <c r="J3020" s="78"/>
      <c r="K3020" s="78"/>
      <c r="L3020" s="78"/>
      <c r="M3020" s="76"/>
      <c r="N3020" s="76"/>
    </row>
    <row r="3021">
      <c r="A3021" s="78"/>
      <c r="B3021" s="78"/>
      <c r="C3021" s="78"/>
      <c r="D3021" s="78"/>
      <c r="E3021" s="78"/>
      <c r="F3021" s="78"/>
      <c r="G3021" s="78"/>
      <c r="H3021" s="78"/>
      <c r="I3021" s="78"/>
      <c r="J3021" s="78"/>
      <c r="K3021" s="78"/>
      <c r="L3021" s="78"/>
      <c r="M3021" s="76"/>
      <c r="N3021" s="76"/>
    </row>
    <row r="3022">
      <c r="A3022" s="78"/>
      <c r="B3022" s="78"/>
      <c r="C3022" s="78"/>
      <c r="D3022" s="78"/>
      <c r="E3022" s="78"/>
      <c r="F3022" s="78"/>
      <c r="G3022" s="78"/>
      <c r="H3022" s="78"/>
      <c r="I3022" s="78"/>
      <c r="J3022" s="78"/>
      <c r="K3022" s="78"/>
      <c r="L3022" s="78"/>
      <c r="M3022" s="76"/>
      <c r="N3022" s="76"/>
    </row>
    <row r="3023">
      <c r="A3023" s="78"/>
      <c r="B3023" s="78"/>
      <c r="C3023" s="78"/>
      <c r="D3023" s="78"/>
      <c r="E3023" s="78"/>
      <c r="F3023" s="78"/>
      <c r="G3023" s="78"/>
      <c r="H3023" s="78"/>
      <c r="I3023" s="78"/>
      <c r="J3023" s="78"/>
      <c r="K3023" s="78"/>
      <c r="L3023" s="78"/>
      <c r="M3023" s="76"/>
      <c r="N3023" s="76"/>
    </row>
    <row r="3024">
      <c r="A3024" s="78"/>
      <c r="B3024" s="78"/>
      <c r="C3024" s="78"/>
      <c r="D3024" s="78"/>
      <c r="E3024" s="78"/>
      <c r="F3024" s="78"/>
      <c r="G3024" s="78"/>
      <c r="H3024" s="78"/>
      <c r="I3024" s="78"/>
      <c r="J3024" s="78"/>
      <c r="K3024" s="78"/>
      <c r="L3024" s="78"/>
      <c r="M3024" s="76"/>
      <c r="N3024" s="76"/>
    </row>
    <row r="3025">
      <c r="A3025" s="78"/>
      <c r="B3025" s="78"/>
      <c r="C3025" s="78"/>
      <c r="D3025" s="78"/>
      <c r="E3025" s="78"/>
      <c r="F3025" s="78"/>
      <c r="G3025" s="78"/>
      <c r="H3025" s="78"/>
      <c r="I3025" s="78"/>
      <c r="J3025" s="78"/>
      <c r="K3025" s="78"/>
      <c r="L3025" s="78"/>
      <c r="M3025" s="76"/>
      <c r="N3025" s="76"/>
    </row>
    <row r="3026">
      <c r="A3026" s="78"/>
      <c r="B3026" s="78"/>
      <c r="C3026" s="78"/>
      <c r="D3026" s="78"/>
      <c r="E3026" s="78"/>
      <c r="F3026" s="78"/>
      <c r="G3026" s="78"/>
      <c r="H3026" s="78"/>
      <c r="I3026" s="78"/>
      <c r="J3026" s="78"/>
      <c r="K3026" s="78"/>
      <c r="L3026" s="78"/>
      <c r="M3026" s="76"/>
      <c r="N3026" s="76"/>
    </row>
    <row r="3027">
      <c r="A3027" s="78"/>
      <c r="B3027" s="78"/>
      <c r="C3027" s="78"/>
      <c r="D3027" s="78"/>
      <c r="E3027" s="78"/>
      <c r="F3027" s="78"/>
      <c r="G3027" s="78"/>
      <c r="H3027" s="78"/>
      <c r="I3027" s="78"/>
      <c r="J3027" s="78"/>
      <c r="K3027" s="78"/>
      <c r="L3027" s="78"/>
      <c r="M3027" s="76"/>
      <c r="N3027" s="76"/>
    </row>
    <row r="3028">
      <c r="A3028" s="78"/>
      <c r="B3028" s="78"/>
      <c r="C3028" s="78"/>
      <c r="D3028" s="78"/>
      <c r="E3028" s="78"/>
      <c r="F3028" s="78"/>
      <c r="G3028" s="78"/>
      <c r="H3028" s="78"/>
      <c r="I3028" s="78"/>
      <c r="J3028" s="78"/>
      <c r="K3028" s="78"/>
      <c r="L3028" s="78"/>
      <c r="M3028" s="76"/>
      <c r="N3028" s="76"/>
    </row>
    <row r="3029">
      <c r="A3029" s="78"/>
      <c r="B3029" s="78"/>
      <c r="C3029" s="78"/>
      <c r="D3029" s="78"/>
      <c r="E3029" s="78"/>
      <c r="F3029" s="78"/>
      <c r="G3029" s="78"/>
      <c r="H3029" s="78"/>
      <c r="I3029" s="78"/>
      <c r="J3029" s="78"/>
      <c r="K3029" s="78"/>
      <c r="L3029" s="78"/>
      <c r="M3029" s="76"/>
      <c r="N3029" s="76"/>
    </row>
    <row r="3030">
      <c r="A3030" s="78"/>
      <c r="B3030" s="78"/>
      <c r="C3030" s="78"/>
      <c r="D3030" s="78"/>
      <c r="E3030" s="78"/>
      <c r="F3030" s="78"/>
      <c r="G3030" s="78"/>
      <c r="H3030" s="78"/>
      <c r="I3030" s="78"/>
      <c r="J3030" s="78"/>
      <c r="K3030" s="78"/>
      <c r="L3030" s="78"/>
      <c r="M3030" s="76"/>
      <c r="N3030" s="76"/>
    </row>
    <row r="3031">
      <c r="A3031" s="78"/>
      <c r="B3031" s="78"/>
      <c r="C3031" s="78"/>
      <c r="D3031" s="78"/>
      <c r="E3031" s="78"/>
      <c r="F3031" s="78"/>
      <c r="G3031" s="78"/>
      <c r="H3031" s="78"/>
      <c r="I3031" s="78"/>
      <c r="J3031" s="78"/>
      <c r="K3031" s="78"/>
      <c r="L3031" s="78"/>
      <c r="M3031" s="76"/>
      <c r="N3031" s="76"/>
    </row>
    <row r="3032">
      <c r="A3032" s="78"/>
      <c r="B3032" s="78"/>
      <c r="C3032" s="78"/>
      <c r="D3032" s="78"/>
      <c r="E3032" s="78"/>
      <c r="F3032" s="78"/>
      <c r="G3032" s="78"/>
      <c r="H3032" s="78"/>
      <c r="I3032" s="78"/>
      <c r="J3032" s="78"/>
      <c r="K3032" s="78"/>
      <c r="L3032" s="78"/>
      <c r="M3032" s="76"/>
      <c r="N3032" s="76"/>
    </row>
    <row r="3033">
      <c r="A3033" s="78"/>
      <c r="B3033" s="78"/>
      <c r="C3033" s="78"/>
      <c r="D3033" s="78"/>
      <c r="E3033" s="78"/>
      <c r="F3033" s="78"/>
      <c r="G3033" s="78"/>
      <c r="H3033" s="78"/>
      <c r="I3033" s="78"/>
      <c r="J3033" s="78"/>
      <c r="K3033" s="78"/>
      <c r="L3033" s="78"/>
      <c r="M3033" s="76"/>
      <c r="N3033" s="76"/>
    </row>
    <row r="3034">
      <c r="A3034" s="78"/>
      <c r="B3034" s="78"/>
      <c r="C3034" s="78"/>
      <c r="D3034" s="78"/>
      <c r="E3034" s="78"/>
      <c r="F3034" s="78"/>
      <c r="G3034" s="78"/>
      <c r="H3034" s="78"/>
      <c r="I3034" s="78"/>
      <c r="J3034" s="78"/>
      <c r="K3034" s="78"/>
      <c r="L3034" s="78"/>
      <c r="M3034" s="76"/>
      <c r="N3034" s="76"/>
    </row>
    <row r="3035">
      <c r="A3035" s="78"/>
      <c r="B3035" s="78"/>
      <c r="C3035" s="78"/>
      <c r="D3035" s="78"/>
      <c r="E3035" s="78"/>
      <c r="F3035" s="78"/>
      <c r="G3035" s="78"/>
      <c r="H3035" s="78"/>
      <c r="I3035" s="78"/>
      <c r="J3035" s="78"/>
      <c r="K3035" s="78"/>
      <c r="L3035" s="78"/>
      <c r="M3035" s="76"/>
      <c r="N3035" s="76"/>
    </row>
    <row r="3036">
      <c r="A3036" s="78"/>
      <c r="B3036" s="78"/>
      <c r="C3036" s="78"/>
      <c r="D3036" s="78"/>
      <c r="E3036" s="78"/>
      <c r="F3036" s="78"/>
      <c r="G3036" s="78"/>
      <c r="H3036" s="78"/>
      <c r="I3036" s="78"/>
      <c r="J3036" s="78"/>
      <c r="K3036" s="78"/>
      <c r="L3036" s="78"/>
      <c r="M3036" s="76"/>
      <c r="N3036" s="76"/>
    </row>
    <row r="3037">
      <c r="A3037" s="78"/>
      <c r="B3037" s="78"/>
      <c r="C3037" s="78"/>
      <c r="D3037" s="78"/>
      <c r="E3037" s="78"/>
      <c r="F3037" s="78"/>
      <c r="G3037" s="78"/>
      <c r="H3037" s="78"/>
      <c r="I3037" s="78"/>
      <c r="J3037" s="78"/>
      <c r="K3037" s="78"/>
      <c r="L3037" s="78"/>
      <c r="M3037" s="76"/>
      <c r="N3037" s="76"/>
    </row>
    <row r="3038">
      <c r="A3038" s="78"/>
      <c r="B3038" s="78"/>
      <c r="C3038" s="78"/>
      <c r="D3038" s="78"/>
      <c r="E3038" s="78"/>
      <c r="F3038" s="78"/>
      <c r="G3038" s="78"/>
      <c r="H3038" s="78"/>
      <c r="I3038" s="78"/>
      <c r="J3038" s="78"/>
      <c r="K3038" s="78"/>
      <c r="L3038" s="78"/>
      <c r="M3038" s="76"/>
      <c r="N3038" s="76"/>
    </row>
    <row r="3039">
      <c r="A3039" s="78"/>
      <c r="B3039" s="78"/>
      <c r="C3039" s="78"/>
      <c r="D3039" s="78"/>
      <c r="E3039" s="78"/>
      <c r="F3039" s="78"/>
      <c r="G3039" s="78"/>
      <c r="H3039" s="78"/>
      <c r="I3039" s="78"/>
      <c r="J3039" s="78"/>
      <c r="K3039" s="78"/>
      <c r="L3039" s="78"/>
      <c r="M3039" s="76"/>
      <c r="N3039" s="76"/>
    </row>
    <row r="3040">
      <c r="A3040" s="78"/>
      <c r="B3040" s="78"/>
      <c r="C3040" s="78"/>
      <c r="D3040" s="78"/>
      <c r="E3040" s="78"/>
      <c r="F3040" s="78"/>
      <c r="G3040" s="78"/>
      <c r="H3040" s="78"/>
      <c r="I3040" s="78"/>
      <c r="J3040" s="78"/>
      <c r="K3040" s="78"/>
      <c r="L3040" s="78"/>
      <c r="M3040" s="76"/>
      <c r="N3040" s="76"/>
    </row>
    <row r="3041">
      <c r="A3041" s="78"/>
      <c r="B3041" s="78"/>
      <c r="C3041" s="78"/>
      <c r="D3041" s="78"/>
      <c r="E3041" s="78"/>
      <c r="F3041" s="78"/>
      <c r="G3041" s="78"/>
      <c r="H3041" s="78"/>
      <c r="I3041" s="78"/>
      <c r="J3041" s="78"/>
      <c r="K3041" s="78"/>
      <c r="L3041" s="78"/>
      <c r="M3041" s="76"/>
      <c r="N3041" s="76"/>
    </row>
    <row r="3042">
      <c r="A3042" s="78"/>
      <c r="B3042" s="78"/>
      <c r="C3042" s="78"/>
      <c r="D3042" s="78"/>
      <c r="E3042" s="78"/>
      <c r="F3042" s="78"/>
      <c r="G3042" s="78"/>
      <c r="H3042" s="78"/>
      <c r="I3042" s="78"/>
      <c r="J3042" s="78"/>
      <c r="K3042" s="78"/>
      <c r="L3042" s="78"/>
      <c r="M3042" s="76"/>
      <c r="N3042" s="76"/>
    </row>
    <row r="3043">
      <c r="A3043" s="78"/>
      <c r="B3043" s="78"/>
      <c r="C3043" s="78"/>
      <c r="D3043" s="78"/>
      <c r="E3043" s="78"/>
      <c r="F3043" s="78"/>
      <c r="G3043" s="78"/>
      <c r="H3043" s="78"/>
      <c r="I3043" s="78"/>
      <c r="J3043" s="78"/>
      <c r="K3043" s="78"/>
      <c r="L3043" s="78"/>
      <c r="M3043" s="76"/>
      <c r="N3043" s="76"/>
    </row>
    <row r="3044">
      <c r="A3044" s="78"/>
      <c r="B3044" s="78"/>
      <c r="C3044" s="78"/>
      <c r="D3044" s="78"/>
      <c r="E3044" s="78"/>
      <c r="F3044" s="78"/>
      <c r="G3044" s="78"/>
      <c r="H3044" s="78"/>
      <c r="I3044" s="78"/>
      <c r="J3044" s="78"/>
      <c r="K3044" s="78"/>
      <c r="L3044" s="78"/>
      <c r="M3044" s="76"/>
      <c r="N3044" s="76"/>
    </row>
    <row r="3045">
      <c r="A3045" s="78"/>
      <c r="B3045" s="78"/>
      <c r="C3045" s="78"/>
      <c r="D3045" s="78"/>
      <c r="E3045" s="78"/>
      <c r="F3045" s="78"/>
      <c r="G3045" s="78"/>
      <c r="H3045" s="78"/>
      <c r="I3045" s="78"/>
      <c r="J3045" s="78"/>
      <c r="K3045" s="78"/>
      <c r="L3045" s="78"/>
      <c r="M3045" s="76"/>
      <c r="N3045" s="76"/>
    </row>
    <row r="3046">
      <c r="A3046" s="78"/>
      <c r="B3046" s="78"/>
      <c r="C3046" s="78"/>
      <c r="D3046" s="78"/>
      <c r="E3046" s="78"/>
      <c r="F3046" s="78"/>
      <c r="G3046" s="78"/>
      <c r="H3046" s="78"/>
      <c r="I3046" s="78"/>
      <c r="J3046" s="78"/>
      <c r="K3046" s="78"/>
      <c r="L3046" s="78"/>
      <c r="M3046" s="76"/>
      <c r="N3046" s="76"/>
    </row>
    <row r="3047">
      <c r="A3047" s="78"/>
      <c r="B3047" s="78"/>
      <c r="C3047" s="78"/>
      <c r="D3047" s="78"/>
      <c r="E3047" s="78"/>
      <c r="F3047" s="78"/>
      <c r="G3047" s="78"/>
      <c r="H3047" s="78"/>
      <c r="I3047" s="78"/>
      <c r="J3047" s="78"/>
      <c r="K3047" s="78"/>
      <c r="L3047" s="78"/>
      <c r="M3047" s="76"/>
      <c r="N3047" s="76"/>
    </row>
    <row r="3048">
      <c r="A3048" s="78"/>
      <c r="B3048" s="78"/>
      <c r="C3048" s="78"/>
      <c r="D3048" s="78"/>
      <c r="E3048" s="78"/>
      <c r="F3048" s="78"/>
      <c r="G3048" s="78"/>
      <c r="H3048" s="78"/>
      <c r="I3048" s="78"/>
      <c r="J3048" s="78"/>
      <c r="K3048" s="78"/>
      <c r="L3048" s="78"/>
      <c r="M3048" s="76"/>
      <c r="N3048" s="76"/>
    </row>
    <row r="3049">
      <c r="A3049" s="78"/>
      <c r="B3049" s="78"/>
      <c r="C3049" s="78"/>
      <c r="D3049" s="78"/>
      <c r="E3049" s="78"/>
      <c r="F3049" s="78"/>
      <c r="G3049" s="78"/>
      <c r="H3049" s="78"/>
      <c r="I3049" s="78"/>
      <c r="J3049" s="78"/>
      <c r="K3049" s="78"/>
      <c r="L3049" s="78"/>
      <c r="M3049" s="76"/>
      <c r="N3049" s="76"/>
    </row>
    <row r="3050">
      <c r="A3050" s="78"/>
      <c r="B3050" s="78"/>
      <c r="C3050" s="78"/>
      <c r="D3050" s="78"/>
      <c r="E3050" s="78"/>
      <c r="F3050" s="78"/>
      <c r="G3050" s="78"/>
      <c r="H3050" s="78"/>
      <c r="I3050" s="78"/>
      <c r="J3050" s="78"/>
      <c r="K3050" s="78"/>
      <c r="L3050" s="78"/>
      <c r="M3050" s="76"/>
      <c r="N3050" s="76"/>
    </row>
    <row r="3051">
      <c r="A3051" s="78"/>
      <c r="B3051" s="78"/>
      <c r="C3051" s="78"/>
      <c r="D3051" s="78"/>
      <c r="E3051" s="78"/>
      <c r="F3051" s="78"/>
      <c r="G3051" s="78"/>
      <c r="H3051" s="78"/>
      <c r="I3051" s="78"/>
      <c r="J3051" s="78"/>
      <c r="K3051" s="78"/>
      <c r="L3051" s="78"/>
      <c r="M3051" s="76"/>
      <c r="N3051" s="76"/>
    </row>
    <row r="3052">
      <c r="A3052" s="78"/>
      <c r="B3052" s="78"/>
      <c r="C3052" s="78"/>
      <c r="D3052" s="78"/>
      <c r="E3052" s="78"/>
      <c r="F3052" s="78"/>
      <c r="G3052" s="78"/>
      <c r="H3052" s="78"/>
      <c r="I3052" s="78"/>
      <c r="J3052" s="78"/>
      <c r="K3052" s="78"/>
      <c r="L3052" s="78"/>
      <c r="M3052" s="76"/>
      <c r="N3052" s="76"/>
    </row>
    <row r="3053">
      <c r="A3053" s="78"/>
      <c r="B3053" s="78"/>
      <c r="C3053" s="78"/>
      <c r="D3053" s="78"/>
      <c r="E3053" s="78"/>
      <c r="F3053" s="78"/>
      <c r="G3053" s="78"/>
      <c r="H3053" s="78"/>
      <c r="I3053" s="78"/>
      <c r="J3053" s="78"/>
      <c r="K3053" s="78"/>
      <c r="L3053" s="78"/>
      <c r="M3053" s="76"/>
      <c r="N3053" s="76"/>
    </row>
    <row r="3054">
      <c r="A3054" s="78"/>
      <c r="B3054" s="78"/>
      <c r="C3054" s="78"/>
      <c r="D3054" s="78"/>
      <c r="E3054" s="78"/>
      <c r="F3054" s="78"/>
      <c r="G3054" s="78"/>
      <c r="H3054" s="78"/>
      <c r="I3054" s="78"/>
      <c r="J3054" s="78"/>
      <c r="K3054" s="78"/>
      <c r="L3054" s="78"/>
      <c r="M3054" s="76"/>
      <c r="N3054" s="76"/>
    </row>
    <row r="3055">
      <c r="A3055" s="78"/>
      <c r="B3055" s="78"/>
      <c r="C3055" s="78"/>
      <c r="D3055" s="78"/>
      <c r="E3055" s="78"/>
      <c r="F3055" s="78"/>
      <c r="G3055" s="78"/>
      <c r="H3055" s="78"/>
      <c r="I3055" s="78"/>
      <c r="J3055" s="78"/>
      <c r="K3055" s="78"/>
      <c r="L3055" s="78"/>
      <c r="M3055" s="76"/>
      <c r="N3055" s="76"/>
    </row>
    <row r="3056">
      <c r="A3056" s="78"/>
      <c r="B3056" s="78"/>
      <c r="C3056" s="78"/>
      <c r="D3056" s="78"/>
      <c r="E3056" s="78"/>
      <c r="F3056" s="78"/>
      <c r="G3056" s="78"/>
      <c r="H3056" s="78"/>
      <c r="I3056" s="78"/>
      <c r="J3056" s="78"/>
      <c r="K3056" s="78"/>
      <c r="L3056" s="78"/>
      <c r="M3056" s="76"/>
      <c r="N3056" s="76"/>
    </row>
    <row r="3057">
      <c r="A3057" s="78"/>
      <c r="B3057" s="78"/>
      <c r="C3057" s="78"/>
      <c r="D3057" s="78"/>
      <c r="E3057" s="78"/>
      <c r="F3057" s="78"/>
      <c r="G3057" s="78"/>
      <c r="H3057" s="78"/>
      <c r="I3057" s="78"/>
      <c r="J3057" s="78"/>
      <c r="K3057" s="78"/>
      <c r="L3057" s="78"/>
      <c r="M3057" s="76"/>
      <c r="N3057" s="76"/>
    </row>
    <row r="3058">
      <c r="A3058" s="78"/>
      <c r="B3058" s="78"/>
      <c r="C3058" s="78"/>
      <c r="D3058" s="78"/>
      <c r="E3058" s="78"/>
      <c r="F3058" s="78"/>
      <c r="G3058" s="78"/>
      <c r="H3058" s="78"/>
      <c r="I3058" s="78"/>
      <c r="J3058" s="78"/>
      <c r="K3058" s="78"/>
      <c r="L3058" s="78"/>
      <c r="M3058" s="76"/>
      <c r="N3058" s="76"/>
    </row>
    <row r="3059">
      <c r="A3059" s="78"/>
      <c r="B3059" s="78"/>
      <c r="C3059" s="78"/>
      <c r="D3059" s="78"/>
      <c r="E3059" s="78"/>
      <c r="F3059" s="78"/>
      <c r="G3059" s="78"/>
      <c r="H3059" s="78"/>
      <c r="I3059" s="78"/>
      <c r="J3059" s="78"/>
      <c r="K3059" s="78"/>
      <c r="L3059" s="78"/>
      <c r="M3059" s="76"/>
      <c r="N3059" s="76"/>
    </row>
    <row r="3060">
      <c r="A3060" s="78"/>
      <c r="B3060" s="78"/>
      <c r="C3060" s="78"/>
      <c r="D3060" s="78"/>
      <c r="E3060" s="78"/>
      <c r="F3060" s="78"/>
      <c r="G3060" s="78"/>
      <c r="H3060" s="78"/>
      <c r="I3060" s="78"/>
      <c r="J3060" s="78"/>
      <c r="K3060" s="78"/>
      <c r="L3060" s="78"/>
      <c r="M3060" s="76"/>
      <c r="N3060" s="76"/>
    </row>
    <row r="3061">
      <c r="A3061" s="78"/>
      <c r="B3061" s="78"/>
      <c r="C3061" s="78"/>
      <c r="D3061" s="78"/>
      <c r="E3061" s="78"/>
      <c r="F3061" s="78"/>
      <c r="G3061" s="78"/>
      <c r="H3061" s="78"/>
      <c r="I3061" s="78"/>
      <c r="J3061" s="78"/>
      <c r="K3061" s="78"/>
      <c r="L3061" s="78"/>
      <c r="M3061" s="76"/>
      <c r="N3061" s="76"/>
    </row>
    <row r="3062">
      <c r="A3062" s="78"/>
      <c r="B3062" s="78"/>
      <c r="C3062" s="78"/>
      <c r="D3062" s="78"/>
      <c r="E3062" s="78"/>
      <c r="F3062" s="78"/>
      <c r="G3062" s="78"/>
      <c r="H3062" s="78"/>
      <c r="I3062" s="78"/>
      <c r="J3062" s="78"/>
      <c r="K3062" s="78"/>
      <c r="L3062" s="78"/>
      <c r="M3062" s="76"/>
      <c r="N3062" s="76"/>
    </row>
    <row r="3063">
      <c r="A3063" s="78"/>
      <c r="B3063" s="78"/>
      <c r="C3063" s="78"/>
      <c r="D3063" s="78"/>
      <c r="E3063" s="78"/>
      <c r="F3063" s="78"/>
      <c r="G3063" s="78"/>
      <c r="H3063" s="78"/>
      <c r="I3063" s="78"/>
      <c r="J3063" s="78"/>
      <c r="K3063" s="78"/>
      <c r="L3063" s="78"/>
      <c r="M3063" s="76"/>
      <c r="N3063" s="76"/>
    </row>
    <row r="3064">
      <c r="A3064" s="78"/>
      <c r="B3064" s="78"/>
      <c r="C3064" s="78"/>
      <c r="D3064" s="78"/>
      <c r="E3064" s="78"/>
      <c r="F3064" s="78"/>
      <c r="G3064" s="78"/>
      <c r="H3064" s="78"/>
      <c r="I3064" s="78"/>
      <c r="J3064" s="78"/>
      <c r="K3064" s="78"/>
      <c r="L3064" s="78"/>
      <c r="M3064" s="76"/>
      <c r="N3064" s="76"/>
    </row>
    <row r="3065">
      <c r="A3065" s="78"/>
      <c r="B3065" s="78"/>
      <c r="C3065" s="78"/>
      <c r="D3065" s="78"/>
      <c r="E3065" s="78"/>
      <c r="F3065" s="78"/>
      <c r="G3065" s="78"/>
      <c r="H3065" s="78"/>
      <c r="I3065" s="78"/>
      <c r="J3065" s="78"/>
      <c r="K3065" s="78"/>
      <c r="L3065" s="78"/>
      <c r="M3065" s="76"/>
      <c r="N3065" s="76"/>
    </row>
    <row r="3066">
      <c r="A3066" s="78"/>
      <c r="B3066" s="78"/>
      <c r="C3066" s="78"/>
      <c r="D3066" s="78"/>
      <c r="E3066" s="78"/>
      <c r="F3066" s="78"/>
      <c r="G3066" s="78"/>
      <c r="H3066" s="78"/>
      <c r="I3066" s="78"/>
      <c r="J3066" s="78"/>
      <c r="K3066" s="78"/>
      <c r="L3066" s="78"/>
      <c r="M3066" s="76"/>
      <c r="N3066" s="76"/>
    </row>
    <row r="3067">
      <c r="A3067" s="78"/>
      <c r="B3067" s="78"/>
      <c r="C3067" s="78"/>
      <c r="D3067" s="78"/>
      <c r="E3067" s="78"/>
      <c r="F3067" s="78"/>
      <c r="G3067" s="78"/>
      <c r="H3067" s="78"/>
      <c r="I3067" s="78"/>
      <c r="J3067" s="78"/>
      <c r="K3067" s="78"/>
      <c r="L3067" s="78"/>
      <c r="M3067" s="76"/>
      <c r="N3067" s="76"/>
    </row>
    <row r="3068">
      <c r="A3068" s="78"/>
      <c r="B3068" s="78"/>
      <c r="C3068" s="78"/>
      <c r="D3068" s="78"/>
      <c r="E3068" s="78"/>
      <c r="F3068" s="78"/>
      <c r="G3068" s="78"/>
      <c r="H3068" s="78"/>
      <c r="I3068" s="78"/>
      <c r="J3068" s="78"/>
      <c r="K3068" s="78"/>
      <c r="L3068" s="78"/>
      <c r="M3068" s="76"/>
      <c r="N3068" s="76"/>
    </row>
    <row r="3069">
      <c r="A3069" s="78"/>
      <c r="B3069" s="78"/>
      <c r="C3069" s="78"/>
      <c r="D3069" s="78"/>
      <c r="E3069" s="78"/>
      <c r="F3069" s="78"/>
      <c r="G3069" s="78"/>
      <c r="H3069" s="78"/>
      <c r="I3069" s="78"/>
      <c r="J3069" s="78"/>
      <c r="K3069" s="78"/>
      <c r="L3069" s="78"/>
      <c r="M3069" s="76"/>
      <c r="N3069" s="76"/>
    </row>
    <row r="3070">
      <c r="A3070" s="78"/>
      <c r="B3070" s="78"/>
      <c r="C3070" s="78"/>
      <c r="D3070" s="78"/>
      <c r="E3070" s="78"/>
      <c r="F3070" s="78"/>
      <c r="G3070" s="78"/>
      <c r="H3070" s="78"/>
      <c r="I3070" s="78"/>
      <c r="J3070" s="78"/>
      <c r="K3070" s="78"/>
      <c r="L3070" s="78"/>
      <c r="M3070" s="76"/>
      <c r="N3070" s="76"/>
    </row>
    <row r="3071">
      <c r="A3071" s="78"/>
      <c r="B3071" s="78"/>
      <c r="C3071" s="78"/>
      <c r="D3071" s="78"/>
      <c r="E3071" s="78"/>
      <c r="F3071" s="78"/>
      <c r="G3071" s="78"/>
      <c r="H3071" s="78"/>
      <c r="I3071" s="78"/>
      <c r="J3071" s="78"/>
      <c r="K3071" s="78"/>
      <c r="L3071" s="78"/>
      <c r="M3071" s="76"/>
      <c r="N3071" s="76"/>
    </row>
    <row r="3072">
      <c r="A3072" s="78"/>
      <c r="B3072" s="78"/>
      <c r="C3072" s="78"/>
      <c r="D3072" s="78"/>
      <c r="E3072" s="78"/>
      <c r="F3072" s="78"/>
      <c r="G3072" s="78"/>
      <c r="H3072" s="78"/>
      <c r="I3072" s="78"/>
      <c r="J3072" s="78"/>
      <c r="K3072" s="78"/>
      <c r="L3072" s="78"/>
      <c r="M3072" s="76"/>
      <c r="N3072" s="76"/>
    </row>
    <row r="3073">
      <c r="A3073" s="78"/>
      <c r="B3073" s="78"/>
      <c r="C3073" s="78"/>
      <c r="D3073" s="78"/>
      <c r="E3073" s="78"/>
      <c r="F3073" s="78"/>
      <c r="G3073" s="78"/>
      <c r="H3073" s="78"/>
      <c r="I3073" s="78"/>
      <c r="J3073" s="78"/>
      <c r="K3073" s="78"/>
      <c r="L3073" s="78"/>
      <c r="M3073" s="76"/>
      <c r="N3073" s="76"/>
    </row>
    <row r="3074">
      <c r="A3074" s="78"/>
      <c r="B3074" s="78"/>
      <c r="C3074" s="78"/>
      <c r="D3074" s="78"/>
      <c r="E3074" s="78"/>
      <c r="F3074" s="78"/>
      <c r="G3074" s="78"/>
      <c r="H3074" s="78"/>
      <c r="I3074" s="78"/>
      <c r="J3074" s="78"/>
      <c r="K3074" s="78"/>
      <c r="L3074" s="78"/>
      <c r="M3074" s="76"/>
      <c r="N3074" s="76"/>
    </row>
    <row r="3075">
      <c r="A3075" s="78"/>
      <c r="B3075" s="78"/>
      <c r="C3075" s="78"/>
      <c r="D3075" s="78"/>
      <c r="E3075" s="78"/>
      <c r="F3075" s="78"/>
      <c r="G3075" s="78"/>
      <c r="H3075" s="78"/>
      <c r="I3075" s="78"/>
      <c r="J3075" s="78"/>
      <c r="K3075" s="78"/>
      <c r="L3075" s="78"/>
      <c r="M3075" s="76"/>
      <c r="N3075" s="76"/>
    </row>
    <row r="3076">
      <c r="A3076" s="78"/>
      <c r="B3076" s="78"/>
      <c r="C3076" s="78"/>
      <c r="D3076" s="78"/>
      <c r="E3076" s="78"/>
      <c r="F3076" s="78"/>
      <c r="G3076" s="78"/>
      <c r="H3076" s="78"/>
      <c r="I3076" s="78"/>
      <c r="J3076" s="78"/>
      <c r="K3076" s="78"/>
      <c r="L3076" s="78"/>
      <c r="M3076" s="76"/>
      <c r="N3076" s="76"/>
    </row>
    <row r="3077">
      <c r="A3077" s="78"/>
      <c r="B3077" s="78"/>
      <c r="C3077" s="78"/>
      <c r="D3077" s="78"/>
      <c r="E3077" s="78"/>
      <c r="F3077" s="78"/>
      <c r="G3077" s="78"/>
      <c r="H3077" s="78"/>
      <c r="I3077" s="78"/>
      <c r="J3077" s="78"/>
      <c r="K3077" s="78"/>
      <c r="L3077" s="78"/>
      <c r="M3077" s="76"/>
      <c r="N3077" s="76"/>
    </row>
    <row r="3078">
      <c r="A3078" s="78"/>
      <c r="B3078" s="78"/>
      <c r="C3078" s="78"/>
      <c r="D3078" s="78"/>
      <c r="E3078" s="78"/>
      <c r="F3078" s="78"/>
      <c r="G3078" s="78"/>
      <c r="H3078" s="78"/>
      <c r="I3078" s="78"/>
      <c r="J3078" s="78"/>
      <c r="K3078" s="78"/>
      <c r="L3078" s="78"/>
      <c r="M3078" s="76"/>
      <c r="N3078" s="76"/>
    </row>
    <row r="3079">
      <c r="A3079" s="78"/>
      <c r="B3079" s="78"/>
      <c r="C3079" s="78"/>
      <c r="D3079" s="78"/>
      <c r="E3079" s="78"/>
      <c r="F3079" s="78"/>
      <c r="G3079" s="78"/>
      <c r="H3079" s="78"/>
      <c r="I3079" s="78"/>
      <c r="J3079" s="78"/>
      <c r="K3079" s="78"/>
      <c r="L3079" s="78"/>
      <c r="M3079" s="76"/>
      <c r="N3079" s="76"/>
    </row>
    <row r="3080">
      <c r="A3080" s="78"/>
      <c r="B3080" s="78"/>
      <c r="C3080" s="78"/>
      <c r="D3080" s="78"/>
      <c r="E3080" s="78"/>
      <c r="F3080" s="78"/>
      <c r="G3080" s="78"/>
      <c r="H3080" s="78"/>
      <c r="I3080" s="78"/>
      <c r="J3080" s="78"/>
      <c r="K3080" s="78"/>
      <c r="L3080" s="78"/>
      <c r="M3080" s="76"/>
      <c r="N3080" s="76"/>
    </row>
    <row r="3081">
      <c r="A3081" s="78"/>
      <c r="B3081" s="78"/>
      <c r="C3081" s="78"/>
      <c r="D3081" s="78"/>
      <c r="E3081" s="78"/>
      <c r="F3081" s="78"/>
      <c r="G3081" s="78"/>
      <c r="H3081" s="78"/>
      <c r="I3081" s="78"/>
      <c r="J3081" s="78"/>
      <c r="K3081" s="78"/>
      <c r="L3081" s="78"/>
      <c r="M3081" s="76"/>
      <c r="N3081" s="76"/>
    </row>
    <row r="3082">
      <c r="A3082" s="78"/>
      <c r="B3082" s="78"/>
      <c r="C3082" s="78"/>
      <c r="D3082" s="78"/>
      <c r="E3082" s="78"/>
      <c r="F3082" s="78"/>
      <c r="G3082" s="78"/>
      <c r="H3082" s="78"/>
      <c r="I3082" s="78"/>
      <c r="J3082" s="78"/>
      <c r="K3082" s="78"/>
      <c r="L3082" s="78"/>
      <c r="M3082" s="76"/>
      <c r="N3082" s="76"/>
    </row>
    <row r="3083">
      <c r="A3083" s="78"/>
      <c r="B3083" s="78"/>
      <c r="C3083" s="78"/>
      <c r="D3083" s="78"/>
      <c r="E3083" s="78"/>
      <c r="F3083" s="78"/>
      <c r="G3083" s="78"/>
      <c r="H3083" s="78"/>
      <c r="I3083" s="78"/>
      <c r="J3083" s="78"/>
      <c r="K3083" s="78"/>
      <c r="L3083" s="78"/>
      <c r="M3083" s="76"/>
      <c r="N3083" s="76"/>
    </row>
    <row r="3084">
      <c r="A3084" s="78"/>
      <c r="B3084" s="78"/>
      <c r="C3084" s="78"/>
      <c r="D3084" s="78"/>
      <c r="E3084" s="78"/>
      <c r="F3084" s="78"/>
      <c r="G3084" s="78"/>
      <c r="H3084" s="78"/>
      <c r="I3084" s="78"/>
      <c r="J3084" s="78"/>
      <c r="K3084" s="78"/>
      <c r="L3084" s="78"/>
      <c r="M3084" s="76"/>
      <c r="N3084" s="76"/>
    </row>
    <row r="3085">
      <c r="A3085" s="78"/>
      <c r="B3085" s="78"/>
      <c r="C3085" s="78"/>
      <c r="D3085" s="78"/>
      <c r="E3085" s="78"/>
      <c r="F3085" s="78"/>
      <c r="G3085" s="78"/>
      <c r="H3085" s="78"/>
      <c r="I3085" s="78"/>
      <c r="J3085" s="78"/>
      <c r="K3085" s="78"/>
      <c r="L3085" s="78"/>
      <c r="M3085" s="76"/>
      <c r="N3085" s="76"/>
    </row>
    <row r="3086">
      <c r="A3086" s="78"/>
      <c r="B3086" s="78"/>
      <c r="C3086" s="78"/>
      <c r="D3086" s="78"/>
      <c r="E3086" s="78"/>
      <c r="F3086" s="78"/>
      <c r="G3086" s="78"/>
      <c r="H3086" s="78"/>
      <c r="I3086" s="78"/>
      <c r="J3086" s="78"/>
      <c r="K3086" s="78"/>
      <c r="L3086" s="78"/>
      <c r="M3086" s="76"/>
      <c r="N3086" s="76"/>
    </row>
    <row r="3087">
      <c r="A3087" s="78"/>
      <c r="B3087" s="78"/>
      <c r="C3087" s="78"/>
      <c r="D3087" s="78"/>
      <c r="E3087" s="78"/>
      <c r="F3087" s="78"/>
      <c r="G3087" s="78"/>
      <c r="H3087" s="78"/>
      <c r="I3087" s="78"/>
      <c r="J3087" s="78"/>
      <c r="K3087" s="78"/>
      <c r="L3087" s="78"/>
      <c r="M3087" s="76"/>
      <c r="N3087" s="76"/>
    </row>
    <row r="3088">
      <c r="A3088" s="78"/>
      <c r="B3088" s="78"/>
      <c r="C3088" s="78"/>
      <c r="D3088" s="78"/>
      <c r="E3088" s="78"/>
      <c r="F3088" s="78"/>
      <c r="G3088" s="78"/>
      <c r="H3088" s="78"/>
      <c r="I3088" s="78"/>
      <c r="J3088" s="78"/>
      <c r="K3088" s="78"/>
      <c r="L3088" s="78"/>
      <c r="M3088" s="76"/>
      <c r="N3088" s="76"/>
    </row>
    <row r="3089">
      <c r="A3089" s="78"/>
      <c r="B3089" s="78"/>
      <c r="C3089" s="78"/>
      <c r="D3089" s="78"/>
      <c r="E3089" s="78"/>
      <c r="F3089" s="78"/>
      <c r="G3089" s="78"/>
      <c r="H3089" s="78"/>
      <c r="I3089" s="78"/>
      <c r="J3089" s="78"/>
      <c r="K3089" s="78"/>
      <c r="L3089" s="78"/>
      <c r="M3089" s="76"/>
      <c r="N3089" s="76"/>
    </row>
    <row r="3090">
      <c r="A3090" s="78"/>
      <c r="B3090" s="78"/>
      <c r="C3090" s="78"/>
      <c r="D3090" s="78"/>
      <c r="E3090" s="78"/>
      <c r="F3090" s="78"/>
      <c r="G3090" s="78"/>
      <c r="H3090" s="78"/>
      <c r="I3090" s="78"/>
      <c r="J3090" s="78"/>
      <c r="K3090" s="78"/>
      <c r="L3090" s="78"/>
      <c r="M3090" s="76"/>
      <c r="N3090" s="76"/>
    </row>
    <row r="3091">
      <c r="A3091" s="78"/>
      <c r="B3091" s="78"/>
      <c r="C3091" s="78"/>
      <c r="D3091" s="78"/>
      <c r="E3091" s="78"/>
      <c r="F3091" s="78"/>
      <c r="G3091" s="78"/>
      <c r="H3091" s="78"/>
      <c r="I3091" s="78"/>
      <c r="J3091" s="78"/>
      <c r="K3091" s="78"/>
      <c r="L3091" s="78"/>
      <c r="M3091" s="76"/>
      <c r="N3091" s="76"/>
    </row>
    <row r="3092">
      <c r="A3092" s="78"/>
      <c r="B3092" s="78"/>
      <c r="C3092" s="78"/>
      <c r="D3092" s="78"/>
      <c r="E3092" s="78"/>
      <c r="F3092" s="78"/>
      <c r="G3092" s="78"/>
      <c r="H3092" s="78"/>
      <c r="I3092" s="78"/>
      <c r="J3092" s="78"/>
      <c r="K3092" s="78"/>
      <c r="L3092" s="78"/>
      <c r="M3092" s="76"/>
      <c r="N3092" s="76"/>
    </row>
    <row r="3093">
      <c r="A3093" s="78"/>
      <c r="B3093" s="78"/>
      <c r="C3093" s="78"/>
      <c r="D3093" s="78"/>
      <c r="E3093" s="78"/>
      <c r="F3093" s="78"/>
      <c r="G3093" s="78"/>
      <c r="H3093" s="78"/>
      <c r="I3093" s="78"/>
      <c r="J3093" s="78"/>
      <c r="K3093" s="78"/>
      <c r="L3093" s="78"/>
      <c r="M3093" s="76"/>
      <c r="N3093" s="76"/>
    </row>
    <row r="3094">
      <c r="A3094" s="78"/>
      <c r="B3094" s="78"/>
      <c r="C3094" s="78"/>
      <c r="D3094" s="78"/>
      <c r="E3094" s="78"/>
      <c r="F3094" s="78"/>
      <c r="G3094" s="78"/>
      <c r="H3094" s="78"/>
      <c r="I3094" s="78"/>
      <c r="J3094" s="78"/>
      <c r="K3094" s="78"/>
      <c r="L3094" s="78"/>
      <c r="M3094" s="76"/>
      <c r="N3094" s="76"/>
    </row>
    <row r="3095">
      <c r="A3095" s="78"/>
      <c r="B3095" s="78"/>
      <c r="C3095" s="78"/>
      <c r="D3095" s="78"/>
      <c r="E3095" s="78"/>
      <c r="F3095" s="78"/>
      <c r="G3095" s="78"/>
      <c r="H3095" s="78"/>
      <c r="I3095" s="78"/>
      <c r="J3095" s="78"/>
      <c r="K3095" s="78"/>
      <c r="L3095" s="78"/>
      <c r="M3095" s="76"/>
      <c r="N3095" s="76"/>
    </row>
    <row r="3096">
      <c r="A3096" s="78"/>
      <c r="B3096" s="78"/>
      <c r="C3096" s="78"/>
      <c r="D3096" s="78"/>
      <c r="E3096" s="78"/>
      <c r="F3096" s="78"/>
      <c r="G3096" s="78"/>
      <c r="H3096" s="78"/>
      <c r="I3096" s="78"/>
      <c r="J3096" s="78"/>
      <c r="K3096" s="78"/>
      <c r="L3096" s="78"/>
      <c r="M3096" s="76"/>
      <c r="N3096" s="76"/>
    </row>
    <row r="3097">
      <c r="A3097" s="78"/>
      <c r="B3097" s="78"/>
      <c r="C3097" s="78"/>
      <c r="D3097" s="78"/>
      <c r="E3097" s="78"/>
      <c r="F3097" s="78"/>
      <c r="G3097" s="78"/>
      <c r="H3097" s="78"/>
      <c r="I3097" s="78"/>
      <c r="J3097" s="78"/>
      <c r="K3097" s="78"/>
      <c r="L3097" s="78"/>
      <c r="M3097" s="76"/>
      <c r="N3097" s="76"/>
    </row>
    <row r="3098">
      <c r="A3098" s="78"/>
      <c r="B3098" s="78"/>
      <c r="C3098" s="78"/>
      <c r="D3098" s="78"/>
      <c r="E3098" s="78"/>
      <c r="F3098" s="78"/>
      <c r="G3098" s="78"/>
      <c r="H3098" s="78"/>
      <c r="I3098" s="78"/>
      <c r="J3098" s="78"/>
      <c r="K3098" s="78"/>
      <c r="L3098" s="78"/>
      <c r="M3098" s="76"/>
      <c r="N3098" s="76"/>
    </row>
    <row r="3099">
      <c r="A3099" s="78"/>
      <c r="B3099" s="78"/>
      <c r="C3099" s="78"/>
      <c r="D3099" s="78"/>
      <c r="E3099" s="78"/>
      <c r="F3099" s="78"/>
      <c r="G3099" s="78"/>
      <c r="H3099" s="78"/>
      <c r="I3099" s="78"/>
      <c r="J3099" s="78"/>
      <c r="K3099" s="78"/>
      <c r="L3099" s="78"/>
      <c r="M3099" s="76"/>
      <c r="N3099" s="76"/>
    </row>
    <row r="3100">
      <c r="A3100" s="78"/>
      <c r="B3100" s="78"/>
      <c r="C3100" s="78"/>
      <c r="D3100" s="78"/>
      <c r="E3100" s="78"/>
      <c r="F3100" s="78"/>
      <c r="G3100" s="78"/>
      <c r="H3100" s="78"/>
      <c r="I3100" s="78"/>
      <c r="J3100" s="78"/>
      <c r="K3100" s="78"/>
      <c r="L3100" s="78"/>
      <c r="M3100" s="76"/>
      <c r="N3100" s="76"/>
    </row>
    <row r="3101">
      <c r="A3101" s="78"/>
      <c r="B3101" s="78"/>
      <c r="C3101" s="78"/>
      <c r="D3101" s="78"/>
      <c r="E3101" s="78"/>
      <c r="F3101" s="78"/>
      <c r="G3101" s="78"/>
      <c r="H3101" s="78"/>
      <c r="I3101" s="78"/>
      <c r="J3101" s="78"/>
      <c r="K3101" s="78"/>
      <c r="L3101" s="78"/>
      <c r="M3101" s="76"/>
      <c r="N3101" s="76"/>
    </row>
    <row r="3102">
      <c r="A3102" s="78"/>
      <c r="B3102" s="78"/>
      <c r="C3102" s="78"/>
      <c r="D3102" s="78"/>
      <c r="E3102" s="78"/>
      <c r="F3102" s="78"/>
      <c r="G3102" s="78"/>
      <c r="H3102" s="78"/>
      <c r="I3102" s="78"/>
      <c r="J3102" s="78"/>
      <c r="K3102" s="78"/>
      <c r="L3102" s="78"/>
      <c r="M3102" s="76"/>
      <c r="N3102" s="76"/>
    </row>
    <row r="3103">
      <c r="A3103" s="78"/>
      <c r="B3103" s="78"/>
      <c r="C3103" s="78"/>
      <c r="D3103" s="78"/>
      <c r="E3103" s="78"/>
      <c r="F3103" s="78"/>
      <c r="G3103" s="78"/>
      <c r="H3103" s="78"/>
      <c r="I3103" s="78"/>
      <c r="J3103" s="78"/>
      <c r="K3103" s="78"/>
      <c r="L3103" s="78"/>
      <c r="M3103" s="76"/>
      <c r="N3103" s="76"/>
    </row>
    <row r="3104">
      <c r="A3104" s="78"/>
      <c r="B3104" s="78"/>
      <c r="C3104" s="78"/>
      <c r="D3104" s="78"/>
      <c r="E3104" s="78"/>
      <c r="F3104" s="78"/>
      <c r="G3104" s="78"/>
      <c r="H3104" s="78"/>
      <c r="I3104" s="78"/>
      <c r="J3104" s="78"/>
      <c r="K3104" s="78"/>
      <c r="L3104" s="78"/>
      <c r="M3104" s="76"/>
      <c r="N3104" s="76"/>
    </row>
    <row r="3105">
      <c r="A3105" s="78"/>
      <c r="B3105" s="78"/>
      <c r="C3105" s="78"/>
      <c r="D3105" s="78"/>
      <c r="E3105" s="78"/>
      <c r="F3105" s="78"/>
      <c r="G3105" s="78"/>
      <c r="H3105" s="78"/>
      <c r="I3105" s="78"/>
      <c r="J3105" s="78"/>
      <c r="K3105" s="78"/>
      <c r="L3105" s="78"/>
      <c r="M3105" s="76"/>
      <c r="N3105" s="76"/>
    </row>
    <row r="3106">
      <c r="A3106" s="78"/>
      <c r="B3106" s="78"/>
      <c r="C3106" s="78"/>
      <c r="D3106" s="78"/>
      <c r="E3106" s="78"/>
      <c r="F3106" s="78"/>
      <c r="G3106" s="78"/>
      <c r="H3106" s="78"/>
      <c r="I3106" s="78"/>
      <c r="J3106" s="78"/>
      <c r="K3106" s="78"/>
      <c r="L3106" s="78"/>
      <c r="M3106" s="76"/>
      <c r="N3106" s="76"/>
    </row>
    <row r="3107">
      <c r="A3107" s="78"/>
      <c r="B3107" s="78"/>
      <c r="C3107" s="78"/>
      <c r="D3107" s="78"/>
      <c r="E3107" s="78"/>
      <c r="F3107" s="78"/>
      <c r="G3107" s="78"/>
      <c r="H3107" s="78"/>
      <c r="I3107" s="78"/>
      <c r="J3107" s="78"/>
      <c r="K3107" s="78"/>
      <c r="L3107" s="78"/>
      <c r="M3107" s="76"/>
      <c r="N3107" s="76"/>
    </row>
    <row r="3108">
      <c r="A3108" s="78"/>
      <c r="B3108" s="78"/>
      <c r="C3108" s="78"/>
      <c r="D3108" s="78"/>
      <c r="E3108" s="78"/>
      <c r="F3108" s="78"/>
      <c r="G3108" s="78"/>
      <c r="H3108" s="78"/>
      <c r="I3108" s="78"/>
      <c r="J3108" s="78"/>
      <c r="K3108" s="78"/>
      <c r="L3108" s="78"/>
      <c r="M3108" s="76"/>
      <c r="N3108" s="76"/>
    </row>
    <row r="3109">
      <c r="A3109" s="78"/>
      <c r="B3109" s="78"/>
      <c r="C3109" s="78"/>
      <c r="D3109" s="78"/>
      <c r="E3109" s="78"/>
      <c r="F3109" s="78"/>
      <c r="G3109" s="78"/>
      <c r="H3109" s="78"/>
      <c r="I3109" s="78"/>
      <c r="J3109" s="78"/>
      <c r="K3109" s="78"/>
      <c r="L3109" s="78"/>
      <c r="M3109" s="76"/>
      <c r="N3109" s="76"/>
    </row>
    <row r="3110">
      <c r="A3110" s="78"/>
      <c r="B3110" s="78"/>
      <c r="C3110" s="78"/>
      <c r="D3110" s="78"/>
      <c r="E3110" s="78"/>
      <c r="F3110" s="78"/>
      <c r="G3110" s="78"/>
      <c r="H3110" s="78"/>
      <c r="I3110" s="78"/>
      <c r="J3110" s="78"/>
      <c r="K3110" s="78"/>
      <c r="L3110" s="78"/>
      <c r="M3110" s="76"/>
      <c r="N3110" s="76"/>
    </row>
    <row r="3111">
      <c r="A3111" s="78"/>
      <c r="B3111" s="78"/>
      <c r="C3111" s="78"/>
      <c r="D3111" s="78"/>
      <c r="E3111" s="78"/>
      <c r="F3111" s="78"/>
      <c r="G3111" s="78"/>
      <c r="H3111" s="78"/>
      <c r="I3111" s="78"/>
      <c r="J3111" s="78"/>
      <c r="K3111" s="78"/>
      <c r="L3111" s="78"/>
      <c r="M3111" s="76"/>
      <c r="N3111" s="76"/>
    </row>
    <row r="3112">
      <c r="A3112" s="78"/>
      <c r="B3112" s="78"/>
      <c r="C3112" s="78"/>
      <c r="D3112" s="78"/>
      <c r="E3112" s="78"/>
      <c r="F3112" s="78"/>
      <c r="G3112" s="78"/>
      <c r="H3112" s="78"/>
      <c r="I3112" s="78"/>
      <c r="J3112" s="78"/>
      <c r="K3112" s="78"/>
      <c r="L3112" s="78"/>
      <c r="M3112" s="76"/>
      <c r="N3112" s="76"/>
    </row>
    <row r="3113">
      <c r="A3113" s="78"/>
      <c r="B3113" s="78"/>
      <c r="C3113" s="78"/>
      <c r="D3113" s="78"/>
      <c r="E3113" s="78"/>
      <c r="F3113" s="78"/>
      <c r="G3113" s="78"/>
      <c r="H3113" s="78"/>
      <c r="I3113" s="78"/>
      <c r="J3113" s="78"/>
      <c r="K3113" s="78"/>
      <c r="L3113" s="78"/>
      <c r="M3113" s="76"/>
      <c r="N3113" s="76"/>
    </row>
    <row r="3114">
      <c r="A3114" s="78"/>
      <c r="B3114" s="78"/>
      <c r="C3114" s="78"/>
      <c r="D3114" s="78"/>
      <c r="E3114" s="78"/>
      <c r="F3114" s="78"/>
      <c r="G3114" s="78"/>
      <c r="H3114" s="78"/>
      <c r="I3114" s="78"/>
      <c r="J3114" s="78"/>
      <c r="K3114" s="78"/>
      <c r="L3114" s="78"/>
      <c r="M3114" s="76"/>
      <c r="N3114" s="76"/>
    </row>
    <row r="3115">
      <c r="A3115" s="78"/>
      <c r="B3115" s="78"/>
      <c r="C3115" s="78"/>
      <c r="D3115" s="78"/>
      <c r="E3115" s="78"/>
      <c r="F3115" s="78"/>
      <c r="G3115" s="78"/>
      <c r="H3115" s="78"/>
      <c r="I3115" s="78"/>
      <c r="J3115" s="78"/>
      <c r="K3115" s="78"/>
      <c r="L3115" s="78"/>
      <c r="M3115" s="76"/>
      <c r="N3115" s="76"/>
    </row>
    <row r="3116">
      <c r="A3116" s="78"/>
      <c r="B3116" s="78"/>
      <c r="C3116" s="78"/>
      <c r="D3116" s="78"/>
      <c r="E3116" s="78"/>
      <c r="F3116" s="78"/>
      <c r="G3116" s="78"/>
      <c r="H3116" s="78"/>
      <c r="I3116" s="78"/>
      <c r="J3116" s="78"/>
      <c r="K3116" s="78"/>
      <c r="L3116" s="78"/>
      <c r="M3116" s="76"/>
      <c r="N3116" s="76"/>
    </row>
    <row r="3117">
      <c r="A3117" s="78"/>
      <c r="B3117" s="78"/>
      <c r="C3117" s="78"/>
      <c r="D3117" s="78"/>
      <c r="E3117" s="78"/>
      <c r="F3117" s="78"/>
      <c r="G3117" s="78"/>
      <c r="H3117" s="78"/>
      <c r="I3117" s="78"/>
      <c r="J3117" s="78"/>
      <c r="K3117" s="78"/>
      <c r="L3117" s="78"/>
      <c r="M3117" s="76"/>
      <c r="N3117" s="76"/>
    </row>
    <row r="3118">
      <c r="A3118" s="78"/>
      <c r="B3118" s="78"/>
      <c r="C3118" s="78"/>
      <c r="D3118" s="78"/>
      <c r="E3118" s="78"/>
      <c r="F3118" s="78"/>
      <c r="G3118" s="78"/>
      <c r="H3118" s="78"/>
      <c r="I3118" s="78"/>
      <c r="J3118" s="78"/>
      <c r="K3118" s="78"/>
      <c r="L3118" s="78"/>
      <c r="M3118" s="76"/>
      <c r="N3118" s="76"/>
    </row>
    <row r="3119">
      <c r="A3119" s="78"/>
      <c r="B3119" s="78"/>
      <c r="C3119" s="78"/>
      <c r="D3119" s="78"/>
      <c r="E3119" s="78"/>
      <c r="F3119" s="78"/>
      <c r="G3119" s="78"/>
      <c r="H3119" s="78"/>
      <c r="I3119" s="78"/>
      <c r="J3119" s="78"/>
      <c r="K3119" s="78"/>
      <c r="L3119" s="78"/>
      <c r="M3119" s="76"/>
      <c r="N3119" s="76"/>
    </row>
    <row r="3120">
      <c r="A3120" s="78"/>
      <c r="B3120" s="78"/>
      <c r="C3120" s="78"/>
      <c r="D3120" s="78"/>
      <c r="E3120" s="78"/>
      <c r="F3120" s="78"/>
      <c r="G3120" s="78"/>
      <c r="H3120" s="78"/>
      <c r="I3120" s="78"/>
      <c r="J3120" s="78"/>
      <c r="K3120" s="78"/>
      <c r="L3120" s="78"/>
      <c r="M3120" s="76"/>
      <c r="N3120" s="76"/>
    </row>
    <row r="3121">
      <c r="A3121" s="78"/>
      <c r="B3121" s="78"/>
      <c r="C3121" s="78"/>
      <c r="D3121" s="78"/>
      <c r="E3121" s="78"/>
      <c r="F3121" s="78"/>
      <c r="G3121" s="78"/>
      <c r="H3121" s="78"/>
      <c r="I3121" s="78"/>
      <c r="J3121" s="78"/>
      <c r="K3121" s="78"/>
      <c r="L3121" s="78"/>
      <c r="M3121" s="76"/>
      <c r="N3121" s="76"/>
    </row>
    <row r="3122">
      <c r="A3122" s="78"/>
      <c r="B3122" s="78"/>
      <c r="C3122" s="78"/>
      <c r="D3122" s="78"/>
      <c r="E3122" s="78"/>
      <c r="F3122" s="78"/>
      <c r="G3122" s="78"/>
      <c r="H3122" s="78"/>
      <c r="I3122" s="78"/>
      <c r="J3122" s="78"/>
      <c r="K3122" s="78"/>
      <c r="L3122" s="78"/>
      <c r="M3122" s="76"/>
      <c r="N3122" s="76"/>
    </row>
    <row r="3123">
      <c r="A3123" s="78"/>
      <c r="B3123" s="78"/>
      <c r="C3123" s="78"/>
      <c r="D3123" s="78"/>
      <c r="E3123" s="78"/>
      <c r="F3123" s="78"/>
      <c r="G3123" s="78"/>
      <c r="H3123" s="78"/>
      <c r="I3123" s="78"/>
      <c r="J3123" s="78"/>
      <c r="K3123" s="78"/>
      <c r="L3123" s="78"/>
      <c r="M3123" s="76"/>
      <c r="N3123" s="76"/>
    </row>
    <row r="3124">
      <c r="A3124" s="78"/>
      <c r="B3124" s="78"/>
      <c r="C3124" s="78"/>
      <c r="D3124" s="78"/>
      <c r="E3124" s="78"/>
      <c r="F3124" s="78"/>
      <c r="G3124" s="78"/>
      <c r="H3124" s="78"/>
      <c r="I3124" s="78"/>
      <c r="J3124" s="78"/>
      <c r="K3124" s="78"/>
      <c r="L3124" s="78"/>
      <c r="M3124" s="76"/>
      <c r="N3124" s="76"/>
    </row>
    <row r="3125">
      <c r="A3125" s="78"/>
      <c r="B3125" s="78"/>
      <c r="C3125" s="78"/>
      <c r="D3125" s="78"/>
      <c r="E3125" s="78"/>
      <c r="F3125" s="78"/>
      <c r="G3125" s="78"/>
      <c r="H3125" s="78"/>
      <c r="I3125" s="78"/>
      <c r="J3125" s="78"/>
      <c r="K3125" s="78"/>
      <c r="L3125" s="78"/>
      <c r="M3125" s="76"/>
      <c r="N3125" s="76"/>
    </row>
    <row r="3126">
      <c r="A3126" s="78"/>
      <c r="B3126" s="78"/>
      <c r="C3126" s="78"/>
      <c r="D3126" s="78"/>
      <c r="E3126" s="78"/>
      <c r="F3126" s="78"/>
      <c r="G3126" s="78"/>
      <c r="H3126" s="78"/>
      <c r="I3126" s="78"/>
      <c r="J3126" s="78"/>
      <c r="K3126" s="78"/>
      <c r="L3126" s="78"/>
      <c r="M3126" s="76"/>
      <c r="N3126" s="76"/>
    </row>
    <row r="3127">
      <c r="A3127" s="78"/>
      <c r="B3127" s="78"/>
      <c r="C3127" s="78"/>
      <c r="D3127" s="78"/>
      <c r="E3127" s="78"/>
      <c r="F3127" s="78"/>
      <c r="G3127" s="78"/>
      <c r="H3127" s="78"/>
      <c r="I3127" s="78"/>
      <c r="J3127" s="78"/>
      <c r="K3127" s="78"/>
      <c r="L3127" s="78"/>
      <c r="M3127" s="76"/>
      <c r="N3127" s="76"/>
    </row>
    <row r="3128">
      <c r="A3128" s="78"/>
      <c r="B3128" s="78"/>
      <c r="C3128" s="78"/>
      <c r="D3128" s="78"/>
      <c r="E3128" s="78"/>
      <c r="F3128" s="78"/>
      <c r="G3128" s="78"/>
      <c r="H3128" s="78"/>
      <c r="I3128" s="78"/>
      <c r="J3128" s="78"/>
      <c r="K3128" s="78"/>
      <c r="L3128" s="78"/>
      <c r="M3128" s="76"/>
      <c r="N3128" s="76"/>
    </row>
    <row r="3129">
      <c r="A3129" s="78"/>
      <c r="B3129" s="78"/>
      <c r="C3129" s="78"/>
      <c r="D3129" s="78"/>
      <c r="E3129" s="78"/>
      <c r="F3129" s="78"/>
      <c r="G3129" s="78"/>
      <c r="H3129" s="78"/>
      <c r="I3129" s="78"/>
      <c r="J3129" s="78"/>
      <c r="K3129" s="78"/>
      <c r="L3129" s="78"/>
      <c r="M3129" s="76"/>
      <c r="N3129" s="76"/>
    </row>
    <row r="3130">
      <c r="A3130" s="78"/>
      <c r="B3130" s="78"/>
      <c r="C3130" s="78"/>
      <c r="D3130" s="78"/>
      <c r="E3130" s="78"/>
      <c r="F3130" s="78"/>
      <c r="G3130" s="78"/>
      <c r="H3130" s="78"/>
      <c r="I3130" s="78"/>
      <c r="J3130" s="78"/>
      <c r="K3130" s="78"/>
      <c r="L3130" s="78"/>
      <c r="M3130" s="76"/>
      <c r="N3130" s="76"/>
    </row>
    <row r="3131">
      <c r="A3131" s="78"/>
      <c r="B3131" s="78"/>
      <c r="C3131" s="78"/>
      <c r="D3131" s="78"/>
      <c r="E3131" s="78"/>
      <c r="F3131" s="78"/>
      <c r="G3131" s="78"/>
      <c r="H3131" s="78"/>
      <c r="I3131" s="78"/>
      <c r="J3131" s="78"/>
      <c r="K3131" s="78"/>
      <c r="L3131" s="78"/>
      <c r="M3131" s="76"/>
      <c r="N3131" s="76"/>
    </row>
    <row r="3132">
      <c r="A3132" s="78"/>
      <c r="B3132" s="78"/>
      <c r="C3132" s="78"/>
      <c r="D3132" s="78"/>
      <c r="E3132" s="78"/>
      <c r="F3132" s="78"/>
      <c r="G3132" s="78"/>
      <c r="H3132" s="78"/>
      <c r="I3132" s="78"/>
      <c r="J3132" s="78"/>
      <c r="K3132" s="78"/>
      <c r="L3132" s="78"/>
      <c r="M3132" s="76"/>
      <c r="N3132" s="76"/>
    </row>
    <row r="3133">
      <c r="A3133" s="78"/>
      <c r="B3133" s="78"/>
      <c r="C3133" s="78"/>
      <c r="D3133" s="78"/>
      <c r="E3133" s="78"/>
      <c r="F3133" s="78"/>
      <c r="G3133" s="78"/>
      <c r="H3133" s="78"/>
      <c r="I3133" s="78"/>
      <c r="J3133" s="78"/>
      <c r="K3133" s="78"/>
      <c r="L3133" s="78"/>
      <c r="M3133" s="76"/>
      <c r="N3133" s="76"/>
    </row>
    <row r="3134">
      <c r="A3134" s="78"/>
      <c r="B3134" s="78"/>
      <c r="C3134" s="78"/>
      <c r="D3134" s="78"/>
      <c r="E3134" s="78"/>
      <c r="F3134" s="78"/>
      <c r="G3134" s="78"/>
      <c r="H3134" s="78"/>
      <c r="I3134" s="78"/>
      <c r="J3134" s="78"/>
      <c r="K3134" s="78"/>
      <c r="L3134" s="78"/>
      <c r="M3134" s="76"/>
      <c r="N3134" s="76"/>
    </row>
    <row r="3135">
      <c r="A3135" s="78"/>
      <c r="B3135" s="78"/>
      <c r="C3135" s="78"/>
      <c r="D3135" s="78"/>
      <c r="E3135" s="78"/>
      <c r="F3135" s="78"/>
      <c r="G3135" s="78"/>
      <c r="H3135" s="78"/>
      <c r="I3135" s="78"/>
      <c r="J3135" s="78"/>
      <c r="K3135" s="78"/>
      <c r="L3135" s="78"/>
      <c r="M3135" s="76"/>
      <c r="N3135" s="76"/>
    </row>
    <row r="3136">
      <c r="A3136" s="78"/>
      <c r="B3136" s="78"/>
      <c r="C3136" s="78"/>
      <c r="D3136" s="78"/>
      <c r="E3136" s="78"/>
      <c r="F3136" s="78"/>
      <c r="G3136" s="78"/>
      <c r="H3136" s="78"/>
      <c r="I3136" s="78"/>
      <c r="J3136" s="78"/>
      <c r="K3136" s="78"/>
      <c r="L3136" s="78"/>
      <c r="M3136" s="76"/>
      <c r="N3136" s="76"/>
    </row>
    <row r="3137">
      <c r="A3137" s="78"/>
      <c r="B3137" s="78"/>
      <c r="C3137" s="78"/>
      <c r="D3137" s="78"/>
      <c r="E3137" s="78"/>
      <c r="F3137" s="78"/>
      <c r="G3137" s="78"/>
      <c r="H3137" s="78"/>
      <c r="I3137" s="78"/>
      <c r="J3137" s="78"/>
      <c r="K3137" s="78"/>
      <c r="L3137" s="78"/>
      <c r="M3137" s="76"/>
      <c r="N3137" s="76"/>
    </row>
    <row r="3138">
      <c r="A3138" s="78"/>
      <c r="B3138" s="78"/>
      <c r="C3138" s="78"/>
      <c r="D3138" s="78"/>
      <c r="E3138" s="78"/>
      <c r="F3138" s="78"/>
      <c r="G3138" s="78"/>
      <c r="H3138" s="78"/>
      <c r="I3138" s="78"/>
      <c r="J3138" s="78"/>
      <c r="K3138" s="78"/>
      <c r="L3138" s="78"/>
      <c r="M3138" s="76"/>
      <c r="N3138" s="76"/>
    </row>
    <row r="3139">
      <c r="A3139" s="78"/>
      <c r="B3139" s="78"/>
      <c r="C3139" s="78"/>
      <c r="D3139" s="78"/>
      <c r="E3139" s="78"/>
      <c r="F3139" s="78"/>
      <c r="G3139" s="78"/>
      <c r="H3139" s="78"/>
      <c r="I3139" s="78"/>
      <c r="J3139" s="78"/>
      <c r="K3139" s="78"/>
      <c r="L3139" s="78"/>
      <c r="M3139" s="76"/>
      <c r="N3139" s="76"/>
    </row>
    <row r="3140">
      <c r="A3140" s="78"/>
      <c r="B3140" s="78"/>
      <c r="C3140" s="78"/>
      <c r="D3140" s="78"/>
      <c r="E3140" s="78"/>
      <c r="F3140" s="78"/>
      <c r="G3140" s="78"/>
      <c r="H3140" s="78"/>
      <c r="I3140" s="78"/>
      <c r="J3140" s="78"/>
      <c r="K3140" s="78"/>
      <c r="L3140" s="78"/>
      <c r="M3140" s="76"/>
      <c r="N3140" s="76"/>
    </row>
    <row r="3141">
      <c r="A3141" s="78"/>
      <c r="B3141" s="78"/>
      <c r="C3141" s="78"/>
      <c r="D3141" s="78"/>
      <c r="E3141" s="78"/>
      <c r="F3141" s="78"/>
      <c r="G3141" s="78"/>
      <c r="H3141" s="78"/>
      <c r="I3141" s="78"/>
      <c r="J3141" s="78"/>
      <c r="K3141" s="78"/>
      <c r="L3141" s="78"/>
      <c r="M3141" s="76"/>
      <c r="N3141" s="76"/>
    </row>
    <row r="3142">
      <c r="A3142" s="78"/>
      <c r="B3142" s="78"/>
      <c r="C3142" s="78"/>
      <c r="D3142" s="78"/>
      <c r="E3142" s="78"/>
      <c r="F3142" s="78"/>
      <c r="G3142" s="78"/>
      <c r="H3142" s="78"/>
      <c r="I3142" s="78"/>
      <c r="J3142" s="78"/>
      <c r="K3142" s="78"/>
      <c r="L3142" s="78"/>
      <c r="M3142" s="76"/>
      <c r="N3142" s="76"/>
    </row>
    <row r="3143">
      <c r="A3143" s="78"/>
      <c r="B3143" s="78"/>
      <c r="C3143" s="78"/>
      <c r="D3143" s="78"/>
      <c r="E3143" s="78"/>
      <c r="F3143" s="78"/>
      <c r="G3143" s="78"/>
      <c r="H3143" s="78"/>
      <c r="I3143" s="78"/>
      <c r="J3143" s="78"/>
      <c r="K3143" s="78"/>
      <c r="L3143" s="78"/>
      <c r="M3143" s="76"/>
      <c r="N3143" s="76"/>
    </row>
    <row r="3144">
      <c r="A3144" s="78"/>
      <c r="B3144" s="78"/>
      <c r="C3144" s="78"/>
      <c r="D3144" s="78"/>
      <c r="E3144" s="78"/>
      <c r="F3144" s="78"/>
      <c r="G3144" s="78"/>
      <c r="H3144" s="78"/>
      <c r="I3144" s="78"/>
      <c r="J3144" s="78"/>
      <c r="K3144" s="78"/>
      <c r="L3144" s="78"/>
      <c r="M3144" s="76"/>
      <c r="N3144" s="76"/>
    </row>
    <row r="3145">
      <c r="A3145" s="78"/>
      <c r="B3145" s="78"/>
      <c r="C3145" s="78"/>
      <c r="D3145" s="78"/>
      <c r="E3145" s="78"/>
      <c r="F3145" s="78"/>
      <c r="G3145" s="78"/>
      <c r="H3145" s="78"/>
      <c r="I3145" s="78"/>
      <c r="J3145" s="78"/>
      <c r="K3145" s="78"/>
      <c r="L3145" s="78"/>
      <c r="M3145" s="76"/>
      <c r="N3145" s="76"/>
    </row>
    <row r="3146">
      <c r="A3146" s="78"/>
      <c r="B3146" s="78"/>
      <c r="C3146" s="78"/>
      <c r="D3146" s="78"/>
      <c r="E3146" s="78"/>
      <c r="F3146" s="78"/>
      <c r="G3146" s="78"/>
      <c r="H3146" s="78"/>
      <c r="I3146" s="78"/>
      <c r="J3146" s="78"/>
      <c r="K3146" s="78"/>
      <c r="L3146" s="78"/>
      <c r="M3146" s="76"/>
      <c r="N3146" s="76"/>
    </row>
    <row r="3147">
      <c r="A3147" s="78"/>
      <c r="B3147" s="78"/>
      <c r="C3147" s="78"/>
      <c r="D3147" s="78"/>
      <c r="E3147" s="78"/>
      <c r="F3147" s="78"/>
      <c r="G3147" s="78"/>
      <c r="H3147" s="78"/>
      <c r="I3147" s="78"/>
      <c r="J3147" s="78"/>
      <c r="K3147" s="78"/>
      <c r="L3147" s="78"/>
      <c r="M3147" s="76"/>
      <c r="N3147" s="76"/>
    </row>
    <row r="3148">
      <c r="A3148" s="78"/>
      <c r="B3148" s="78"/>
      <c r="C3148" s="78"/>
      <c r="D3148" s="78"/>
      <c r="E3148" s="78"/>
      <c r="F3148" s="78"/>
      <c r="G3148" s="78"/>
      <c r="H3148" s="78"/>
      <c r="I3148" s="78"/>
      <c r="J3148" s="78"/>
      <c r="K3148" s="78"/>
      <c r="L3148" s="78"/>
      <c r="M3148" s="76"/>
      <c r="N3148" s="76"/>
    </row>
    <row r="3149">
      <c r="A3149" s="78"/>
      <c r="B3149" s="78"/>
      <c r="C3149" s="78"/>
      <c r="D3149" s="78"/>
      <c r="E3149" s="78"/>
      <c r="F3149" s="78"/>
      <c r="G3149" s="78"/>
      <c r="H3149" s="78"/>
      <c r="I3149" s="78"/>
      <c r="J3149" s="78"/>
      <c r="K3149" s="78"/>
      <c r="L3149" s="78"/>
      <c r="M3149" s="76"/>
      <c r="N3149" s="76"/>
    </row>
    <row r="3150">
      <c r="A3150" s="78"/>
      <c r="B3150" s="78"/>
      <c r="C3150" s="78"/>
      <c r="D3150" s="78"/>
      <c r="E3150" s="78"/>
      <c r="F3150" s="78"/>
      <c r="G3150" s="78"/>
      <c r="H3150" s="78"/>
      <c r="I3150" s="78"/>
      <c r="J3150" s="78"/>
      <c r="K3150" s="78"/>
      <c r="L3150" s="78"/>
      <c r="M3150" s="76"/>
      <c r="N3150" s="76"/>
    </row>
    <row r="3151">
      <c r="A3151" s="78"/>
      <c r="B3151" s="78"/>
      <c r="C3151" s="78"/>
      <c r="D3151" s="78"/>
      <c r="E3151" s="78"/>
      <c r="F3151" s="78"/>
      <c r="G3151" s="78"/>
      <c r="H3151" s="78"/>
      <c r="I3151" s="78"/>
      <c r="J3151" s="78"/>
      <c r="K3151" s="78"/>
      <c r="L3151" s="78"/>
      <c r="M3151" s="76"/>
      <c r="N3151" s="76"/>
    </row>
    <row r="3152">
      <c r="A3152" s="78"/>
      <c r="B3152" s="78"/>
      <c r="C3152" s="78"/>
      <c r="D3152" s="78"/>
      <c r="E3152" s="78"/>
      <c r="F3152" s="78"/>
      <c r="G3152" s="78"/>
      <c r="H3152" s="78"/>
      <c r="I3152" s="78"/>
      <c r="J3152" s="78"/>
      <c r="K3152" s="78"/>
      <c r="L3152" s="78"/>
      <c r="M3152" s="76"/>
      <c r="N3152" s="76"/>
    </row>
    <row r="3153">
      <c r="A3153" s="78"/>
      <c r="B3153" s="78"/>
      <c r="C3153" s="78"/>
      <c r="D3153" s="78"/>
      <c r="E3153" s="78"/>
      <c r="F3153" s="78"/>
      <c r="G3153" s="78"/>
      <c r="H3153" s="78"/>
      <c r="I3153" s="78"/>
      <c r="J3153" s="78"/>
      <c r="K3153" s="78"/>
      <c r="L3153" s="78"/>
      <c r="M3153" s="76"/>
      <c r="N3153" s="76"/>
    </row>
    <row r="3154">
      <c r="A3154" s="78"/>
      <c r="B3154" s="78"/>
      <c r="C3154" s="78"/>
      <c r="D3154" s="78"/>
      <c r="E3154" s="78"/>
      <c r="F3154" s="78"/>
      <c r="G3154" s="78"/>
      <c r="H3154" s="78"/>
      <c r="I3154" s="78"/>
      <c r="J3154" s="78"/>
      <c r="K3154" s="78"/>
      <c r="L3154" s="78"/>
      <c r="M3154" s="76"/>
      <c r="N3154" s="76"/>
    </row>
    <row r="3155">
      <c r="A3155" s="78"/>
      <c r="B3155" s="78"/>
      <c r="C3155" s="78"/>
      <c r="D3155" s="78"/>
      <c r="E3155" s="78"/>
      <c r="F3155" s="78"/>
      <c r="G3155" s="78"/>
      <c r="H3155" s="78"/>
      <c r="I3155" s="78"/>
      <c r="J3155" s="78"/>
      <c r="K3155" s="78"/>
      <c r="L3155" s="78"/>
      <c r="M3155" s="76"/>
      <c r="N3155" s="76"/>
    </row>
    <row r="3156">
      <c r="A3156" s="78"/>
      <c r="B3156" s="78"/>
      <c r="C3156" s="78"/>
      <c r="D3156" s="78"/>
      <c r="E3156" s="78"/>
      <c r="F3156" s="78"/>
      <c r="G3156" s="78"/>
      <c r="H3156" s="78"/>
      <c r="I3156" s="78"/>
      <c r="J3156" s="78"/>
      <c r="K3156" s="78"/>
      <c r="L3156" s="78"/>
      <c r="M3156" s="76"/>
      <c r="N3156" s="76"/>
    </row>
    <row r="3157">
      <c r="A3157" s="78"/>
      <c r="B3157" s="78"/>
      <c r="C3157" s="78"/>
      <c r="D3157" s="78"/>
      <c r="E3157" s="78"/>
      <c r="F3157" s="78"/>
      <c r="G3157" s="78"/>
      <c r="H3157" s="78"/>
      <c r="I3157" s="78"/>
      <c r="J3157" s="78"/>
      <c r="K3157" s="78"/>
      <c r="L3157" s="78"/>
      <c r="M3157" s="76"/>
      <c r="N3157" s="76"/>
    </row>
    <row r="3158">
      <c r="A3158" s="78"/>
      <c r="B3158" s="78"/>
      <c r="C3158" s="78"/>
      <c r="D3158" s="78"/>
      <c r="E3158" s="78"/>
      <c r="F3158" s="78"/>
      <c r="G3158" s="78"/>
      <c r="H3158" s="78"/>
      <c r="I3158" s="78"/>
      <c r="J3158" s="78"/>
      <c r="K3158" s="78"/>
      <c r="L3158" s="78"/>
      <c r="M3158" s="76"/>
      <c r="N3158" s="76"/>
    </row>
    <row r="3159">
      <c r="A3159" s="78"/>
      <c r="B3159" s="78"/>
      <c r="C3159" s="78"/>
      <c r="D3159" s="78"/>
      <c r="E3159" s="78"/>
      <c r="F3159" s="78"/>
      <c r="G3159" s="78"/>
      <c r="H3159" s="78"/>
      <c r="I3159" s="78"/>
      <c r="J3159" s="78"/>
      <c r="K3159" s="78"/>
      <c r="L3159" s="78"/>
      <c r="M3159" s="76"/>
      <c r="N3159" s="76"/>
    </row>
    <row r="3160">
      <c r="A3160" s="78"/>
      <c r="B3160" s="78"/>
      <c r="C3160" s="78"/>
      <c r="D3160" s="78"/>
      <c r="E3160" s="78"/>
      <c r="F3160" s="78"/>
      <c r="G3160" s="78"/>
      <c r="H3160" s="78"/>
      <c r="I3160" s="78"/>
      <c r="J3160" s="78"/>
      <c r="K3160" s="78"/>
      <c r="L3160" s="78"/>
      <c r="M3160" s="76"/>
      <c r="N3160" s="76"/>
    </row>
    <row r="3161">
      <c r="A3161" s="78"/>
      <c r="B3161" s="78"/>
      <c r="C3161" s="78"/>
      <c r="D3161" s="78"/>
      <c r="E3161" s="78"/>
      <c r="F3161" s="78"/>
      <c r="G3161" s="78"/>
      <c r="H3161" s="78"/>
      <c r="I3161" s="78"/>
      <c r="J3161" s="78"/>
      <c r="K3161" s="78"/>
      <c r="L3161" s="78"/>
      <c r="M3161" s="76"/>
      <c r="N3161" s="76"/>
    </row>
    <row r="3162">
      <c r="A3162" s="78"/>
      <c r="B3162" s="78"/>
      <c r="C3162" s="78"/>
      <c r="D3162" s="78"/>
      <c r="E3162" s="78"/>
      <c r="F3162" s="78"/>
      <c r="G3162" s="78"/>
      <c r="H3162" s="78"/>
      <c r="I3162" s="78"/>
      <c r="J3162" s="78"/>
      <c r="K3162" s="78"/>
      <c r="L3162" s="78"/>
      <c r="M3162" s="76"/>
      <c r="N3162" s="76"/>
    </row>
    <row r="3163">
      <c r="A3163" s="78"/>
      <c r="B3163" s="78"/>
      <c r="C3163" s="78"/>
      <c r="D3163" s="78"/>
      <c r="E3163" s="78"/>
      <c r="F3163" s="78"/>
      <c r="G3163" s="78"/>
      <c r="H3163" s="78"/>
      <c r="I3163" s="78"/>
      <c r="J3163" s="78"/>
      <c r="K3163" s="78"/>
      <c r="L3163" s="78"/>
      <c r="M3163" s="76"/>
      <c r="N3163" s="76"/>
    </row>
    <row r="3164">
      <c r="A3164" s="78"/>
      <c r="B3164" s="78"/>
      <c r="C3164" s="78"/>
      <c r="D3164" s="78"/>
      <c r="E3164" s="78"/>
      <c r="F3164" s="78"/>
      <c r="G3164" s="78"/>
      <c r="H3164" s="78"/>
      <c r="I3164" s="78"/>
      <c r="J3164" s="78"/>
      <c r="K3164" s="78"/>
      <c r="L3164" s="78"/>
      <c r="M3164" s="76"/>
      <c r="N3164" s="76"/>
    </row>
    <row r="3165">
      <c r="A3165" s="78"/>
      <c r="B3165" s="78"/>
      <c r="C3165" s="78"/>
      <c r="D3165" s="78"/>
      <c r="E3165" s="78"/>
      <c r="F3165" s="78"/>
      <c r="G3165" s="78"/>
      <c r="H3165" s="78"/>
      <c r="I3165" s="78"/>
      <c r="J3165" s="78"/>
      <c r="K3165" s="78"/>
      <c r="L3165" s="78"/>
      <c r="M3165" s="76"/>
      <c r="N3165" s="76"/>
    </row>
    <row r="3166">
      <c r="A3166" s="78"/>
      <c r="B3166" s="78"/>
      <c r="C3166" s="78"/>
      <c r="D3166" s="78"/>
      <c r="E3166" s="78"/>
      <c r="F3166" s="78"/>
      <c r="G3166" s="78"/>
      <c r="H3166" s="78"/>
      <c r="I3166" s="78"/>
      <c r="J3166" s="78"/>
      <c r="K3166" s="78"/>
      <c r="L3166" s="78"/>
      <c r="M3166" s="76"/>
      <c r="N3166" s="76"/>
    </row>
    <row r="3167">
      <c r="A3167" s="78"/>
      <c r="B3167" s="78"/>
      <c r="C3167" s="78"/>
      <c r="D3167" s="78"/>
      <c r="E3167" s="78"/>
      <c r="F3167" s="78"/>
      <c r="G3167" s="78"/>
      <c r="H3167" s="78"/>
      <c r="I3167" s="78"/>
      <c r="J3167" s="78"/>
      <c r="K3167" s="78"/>
      <c r="L3167" s="78"/>
      <c r="M3167" s="76"/>
      <c r="N3167" s="76"/>
    </row>
    <row r="3168">
      <c r="A3168" s="78"/>
      <c r="B3168" s="78"/>
      <c r="C3168" s="78"/>
      <c r="D3168" s="78"/>
      <c r="E3168" s="78"/>
      <c r="F3168" s="78"/>
      <c r="G3168" s="78"/>
      <c r="H3168" s="78"/>
      <c r="I3168" s="78"/>
      <c r="J3168" s="78"/>
      <c r="K3168" s="78"/>
      <c r="L3168" s="78"/>
      <c r="M3168" s="76"/>
      <c r="N3168" s="76"/>
    </row>
    <row r="3169">
      <c r="A3169" s="78"/>
      <c r="B3169" s="78"/>
      <c r="C3169" s="78"/>
      <c r="D3169" s="78"/>
      <c r="E3169" s="78"/>
      <c r="F3169" s="78"/>
      <c r="G3169" s="78"/>
      <c r="H3169" s="78"/>
      <c r="I3169" s="78"/>
      <c r="J3169" s="78"/>
      <c r="K3169" s="78"/>
      <c r="L3169" s="78"/>
      <c r="M3169" s="76"/>
      <c r="N3169" s="76"/>
    </row>
    <row r="3170">
      <c r="A3170" s="78"/>
      <c r="B3170" s="78"/>
      <c r="C3170" s="78"/>
      <c r="D3170" s="78"/>
      <c r="E3170" s="78"/>
      <c r="F3170" s="78"/>
      <c r="G3170" s="78"/>
      <c r="H3170" s="78"/>
      <c r="I3170" s="78"/>
      <c r="J3170" s="78"/>
      <c r="K3170" s="78"/>
      <c r="L3170" s="78"/>
      <c r="M3170" s="76"/>
      <c r="N3170" s="76"/>
    </row>
    <row r="3171">
      <c r="A3171" s="78"/>
      <c r="B3171" s="78"/>
      <c r="C3171" s="78"/>
      <c r="D3171" s="78"/>
      <c r="E3171" s="78"/>
      <c r="F3171" s="78"/>
      <c r="G3171" s="78"/>
      <c r="H3171" s="78"/>
      <c r="I3171" s="78"/>
      <c r="J3171" s="78"/>
      <c r="K3171" s="78"/>
      <c r="L3171" s="78"/>
      <c r="M3171" s="76"/>
      <c r="N3171" s="76"/>
    </row>
    <row r="3172">
      <c r="A3172" s="78"/>
      <c r="B3172" s="78"/>
      <c r="C3172" s="78"/>
      <c r="D3172" s="78"/>
      <c r="E3172" s="78"/>
      <c r="F3172" s="78"/>
      <c r="G3172" s="78"/>
      <c r="H3172" s="78"/>
      <c r="I3172" s="78"/>
      <c r="J3172" s="78"/>
      <c r="K3172" s="78"/>
      <c r="L3172" s="78"/>
      <c r="M3172" s="76"/>
      <c r="N3172" s="76"/>
    </row>
    <row r="3173">
      <c r="A3173" s="78"/>
      <c r="B3173" s="78"/>
      <c r="C3173" s="78"/>
      <c r="D3173" s="78"/>
      <c r="E3173" s="78"/>
      <c r="F3173" s="78"/>
      <c r="G3173" s="78"/>
      <c r="H3173" s="78"/>
      <c r="I3173" s="78"/>
      <c r="J3173" s="78"/>
      <c r="K3173" s="78"/>
      <c r="L3173" s="78"/>
      <c r="M3173" s="76"/>
      <c r="N3173" s="76"/>
    </row>
    <row r="3174">
      <c r="A3174" s="78"/>
      <c r="B3174" s="78"/>
      <c r="C3174" s="78"/>
      <c r="D3174" s="78"/>
      <c r="E3174" s="78"/>
      <c r="F3174" s="78"/>
      <c r="G3174" s="78"/>
      <c r="H3174" s="78"/>
      <c r="I3174" s="78"/>
      <c r="J3174" s="78"/>
      <c r="K3174" s="78"/>
      <c r="L3174" s="78"/>
      <c r="M3174" s="76"/>
      <c r="N3174" s="76"/>
    </row>
    <row r="3175">
      <c r="A3175" s="78"/>
      <c r="B3175" s="78"/>
      <c r="C3175" s="78"/>
      <c r="D3175" s="78"/>
      <c r="E3175" s="78"/>
      <c r="F3175" s="78"/>
      <c r="G3175" s="78"/>
      <c r="H3175" s="78"/>
      <c r="I3175" s="78"/>
      <c r="J3175" s="78"/>
      <c r="K3175" s="78"/>
      <c r="L3175" s="78"/>
      <c r="M3175" s="76"/>
      <c r="N3175" s="76"/>
    </row>
    <row r="3176">
      <c r="A3176" s="78"/>
      <c r="B3176" s="78"/>
      <c r="C3176" s="78"/>
      <c r="D3176" s="78"/>
      <c r="E3176" s="78"/>
      <c r="F3176" s="78"/>
      <c r="G3176" s="78"/>
      <c r="H3176" s="78"/>
      <c r="I3176" s="78"/>
      <c r="J3176" s="78"/>
      <c r="K3176" s="78"/>
      <c r="L3176" s="78"/>
      <c r="M3176" s="76"/>
      <c r="N3176" s="76"/>
    </row>
    <row r="3177">
      <c r="A3177" s="78"/>
      <c r="B3177" s="78"/>
      <c r="C3177" s="78"/>
      <c r="D3177" s="78"/>
      <c r="E3177" s="78"/>
      <c r="F3177" s="78"/>
      <c r="G3177" s="78"/>
      <c r="H3177" s="78"/>
      <c r="I3177" s="78"/>
      <c r="J3177" s="78"/>
      <c r="K3177" s="78"/>
      <c r="L3177" s="78"/>
      <c r="M3177" s="76"/>
      <c r="N3177" s="76"/>
    </row>
    <row r="3178">
      <c r="A3178" s="78"/>
      <c r="B3178" s="78"/>
      <c r="C3178" s="78"/>
      <c r="D3178" s="78"/>
      <c r="E3178" s="78"/>
      <c r="F3178" s="78"/>
      <c r="G3178" s="78"/>
      <c r="H3178" s="78"/>
      <c r="I3178" s="78"/>
      <c r="J3178" s="78"/>
      <c r="K3178" s="78"/>
      <c r="L3178" s="78"/>
      <c r="M3178" s="76"/>
      <c r="N3178" s="76"/>
    </row>
    <row r="3179">
      <c r="A3179" s="78"/>
      <c r="B3179" s="78"/>
      <c r="C3179" s="78"/>
      <c r="D3179" s="78"/>
      <c r="E3179" s="78"/>
      <c r="F3179" s="78"/>
      <c r="G3179" s="78"/>
      <c r="H3179" s="78"/>
      <c r="I3179" s="78"/>
      <c r="J3179" s="78"/>
      <c r="K3179" s="78"/>
      <c r="L3179" s="78"/>
      <c r="M3179" s="76"/>
      <c r="N3179" s="76"/>
    </row>
    <row r="3180">
      <c r="A3180" s="78"/>
      <c r="B3180" s="78"/>
      <c r="C3180" s="78"/>
      <c r="D3180" s="78"/>
      <c r="E3180" s="78"/>
      <c r="F3180" s="78"/>
      <c r="G3180" s="78"/>
      <c r="H3180" s="78"/>
      <c r="I3180" s="78"/>
      <c r="J3180" s="78"/>
      <c r="K3180" s="78"/>
      <c r="L3180" s="78"/>
      <c r="M3180" s="76"/>
      <c r="N3180" s="76"/>
    </row>
    <row r="3181">
      <c r="A3181" s="78"/>
      <c r="B3181" s="78"/>
      <c r="C3181" s="78"/>
      <c r="D3181" s="78"/>
      <c r="E3181" s="78"/>
      <c r="F3181" s="78"/>
      <c r="G3181" s="78"/>
      <c r="H3181" s="78"/>
      <c r="I3181" s="78"/>
      <c r="J3181" s="78"/>
      <c r="K3181" s="78"/>
      <c r="L3181" s="78"/>
      <c r="M3181" s="76"/>
      <c r="N3181" s="76"/>
    </row>
    <row r="3182">
      <c r="A3182" s="78"/>
      <c r="B3182" s="78"/>
      <c r="C3182" s="78"/>
      <c r="D3182" s="78"/>
      <c r="E3182" s="78"/>
      <c r="F3182" s="78"/>
      <c r="G3182" s="78"/>
      <c r="H3182" s="78"/>
      <c r="I3182" s="78"/>
      <c r="J3182" s="78"/>
      <c r="K3182" s="78"/>
      <c r="L3182" s="78"/>
      <c r="M3182" s="76"/>
      <c r="N3182" s="76"/>
    </row>
    <row r="3183">
      <c r="A3183" s="78"/>
      <c r="B3183" s="78"/>
      <c r="C3183" s="78"/>
      <c r="D3183" s="78"/>
      <c r="E3183" s="78"/>
      <c r="F3183" s="78"/>
      <c r="G3183" s="78"/>
      <c r="H3183" s="78"/>
      <c r="I3183" s="78"/>
      <c r="J3183" s="78"/>
      <c r="K3183" s="78"/>
      <c r="L3183" s="78"/>
      <c r="M3183" s="76"/>
      <c r="N3183" s="76"/>
    </row>
    <row r="3184">
      <c r="A3184" s="78"/>
      <c r="B3184" s="78"/>
      <c r="C3184" s="78"/>
      <c r="D3184" s="78"/>
      <c r="E3184" s="78"/>
      <c r="F3184" s="78"/>
      <c r="G3184" s="78"/>
      <c r="H3184" s="78"/>
      <c r="I3184" s="78"/>
      <c r="J3184" s="78"/>
      <c r="K3184" s="78"/>
      <c r="L3184" s="78"/>
      <c r="M3184" s="76"/>
      <c r="N3184" s="76"/>
    </row>
    <row r="3185">
      <c r="A3185" s="78"/>
      <c r="B3185" s="78"/>
      <c r="C3185" s="78"/>
      <c r="D3185" s="78"/>
      <c r="E3185" s="78"/>
      <c r="F3185" s="78"/>
      <c r="G3185" s="78"/>
      <c r="H3185" s="78"/>
      <c r="I3185" s="78"/>
      <c r="J3185" s="78"/>
      <c r="K3185" s="78"/>
      <c r="L3185" s="78"/>
      <c r="M3185" s="76"/>
      <c r="N3185" s="76"/>
    </row>
    <row r="3186">
      <c r="A3186" s="78"/>
      <c r="B3186" s="78"/>
      <c r="C3186" s="78"/>
      <c r="D3186" s="78"/>
      <c r="E3186" s="78"/>
      <c r="F3186" s="78"/>
      <c r="G3186" s="78"/>
      <c r="H3186" s="78"/>
      <c r="I3186" s="78"/>
      <c r="J3186" s="78"/>
      <c r="K3186" s="78"/>
      <c r="L3186" s="78"/>
      <c r="M3186" s="76"/>
      <c r="N3186" s="76"/>
    </row>
    <row r="3187">
      <c r="A3187" s="78"/>
      <c r="B3187" s="78"/>
      <c r="C3187" s="78"/>
      <c r="D3187" s="78"/>
      <c r="E3187" s="78"/>
      <c r="F3187" s="78"/>
      <c r="G3187" s="78"/>
      <c r="H3187" s="78"/>
      <c r="I3187" s="78"/>
      <c r="J3187" s="78"/>
      <c r="K3187" s="78"/>
      <c r="L3187" s="78"/>
      <c r="M3187" s="76"/>
      <c r="N3187" s="76"/>
    </row>
    <row r="3188">
      <c r="A3188" s="78"/>
      <c r="B3188" s="78"/>
      <c r="C3188" s="78"/>
      <c r="D3188" s="78"/>
      <c r="E3188" s="78"/>
      <c r="F3188" s="78"/>
      <c r="G3188" s="78"/>
      <c r="H3188" s="78"/>
      <c r="I3188" s="78"/>
      <c r="J3188" s="78"/>
      <c r="K3188" s="78"/>
      <c r="L3188" s="78"/>
      <c r="M3188" s="76"/>
      <c r="N3188" s="76"/>
    </row>
    <row r="3189">
      <c r="A3189" s="78"/>
      <c r="B3189" s="78"/>
      <c r="C3189" s="78"/>
      <c r="D3189" s="78"/>
      <c r="E3189" s="78"/>
      <c r="F3189" s="78"/>
      <c r="G3189" s="78"/>
      <c r="H3189" s="78"/>
      <c r="I3189" s="78"/>
      <c r="J3189" s="78"/>
      <c r="K3189" s="78"/>
      <c r="L3189" s="78"/>
      <c r="M3189" s="76"/>
      <c r="N3189" s="76"/>
    </row>
    <row r="3190">
      <c r="A3190" s="78"/>
      <c r="B3190" s="78"/>
      <c r="C3190" s="78"/>
      <c r="D3190" s="78"/>
      <c r="E3190" s="78"/>
      <c r="F3190" s="78"/>
      <c r="G3190" s="78"/>
      <c r="H3190" s="78"/>
      <c r="I3190" s="78"/>
      <c r="J3190" s="78"/>
      <c r="K3190" s="78"/>
      <c r="L3190" s="78"/>
      <c r="M3190" s="76"/>
      <c r="N3190" s="76"/>
    </row>
    <row r="3191">
      <c r="A3191" s="78"/>
      <c r="B3191" s="78"/>
      <c r="C3191" s="78"/>
      <c r="D3191" s="78"/>
      <c r="E3191" s="78"/>
      <c r="F3191" s="78"/>
      <c r="G3191" s="78"/>
      <c r="H3191" s="78"/>
      <c r="I3191" s="78"/>
      <c r="J3191" s="78"/>
      <c r="K3191" s="78"/>
      <c r="L3191" s="78"/>
      <c r="M3191" s="76"/>
      <c r="N3191" s="76"/>
    </row>
    <row r="3192">
      <c r="A3192" s="78"/>
      <c r="B3192" s="78"/>
      <c r="C3192" s="78"/>
      <c r="D3192" s="78"/>
      <c r="E3192" s="78"/>
      <c r="F3192" s="78"/>
      <c r="G3192" s="78"/>
      <c r="H3192" s="78"/>
      <c r="I3192" s="78"/>
      <c r="J3192" s="78"/>
      <c r="K3192" s="78"/>
      <c r="L3192" s="78"/>
      <c r="M3192" s="76"/>
      <c r="N3192" s="76"/>
    </row>
    <row r="3193">
      <c r="A3193" s="78"/>
      <c r="B3193" s="78"/>
      <c r="C3193" s="78"/>
      <c r="D3193" s="78"/>
      <c r="E3193" s="78"/>
      <c r="F3193" s="78"/>
      <c r="G3193" s="78"/>
      <c r="H3193" s="78"/>
      <c r="I3193" s="78"/>
      <c r="J3193" s="78"/>
      <c r="K3193" s="78"/>
      <c r="L3193" s="78"/>
      <c r="M3193" s="76"/>
      <c r="N3193" s="76"/>
    </row>
    <row r="3194">
      <c r="A3194" s="78"/>
      <c r="B3194" s="78"/>
      <c r="C3194" s="78"/>
      <c r="D3194" s="78"/>
      <c r="E3194" s="78"/>
      <c r="F3194" s="78"/>
      <c r="G3194" s="78"/>
      <c r="H3194" s="78"/>
      <c r="I3194" s="78"/>
      <c r="J3194" s="78"/>
      <c r="K3194" s="78"/>
      <c r="L3194" s="78"/>
      <c r="M3194" s="76"/>
      <c r="N3194" s="76"/>
    </row>
    <row r="3195">
      <c r="A3195" s="78"/>
      <c r="B3195" s="78"/>
      <c r="C3195" s="78"/>
      <c r="D3195" s="78"/>
      <c r="E3195" s="78"/>
      <c r="F3195" s="78"/>
      <c r="G3195" s="78"/>
      <c r="H3195" s="78"/>
      <c r="I3195" s="78"/>
      <c r="J3195" s="78"/>
      <c r="K3195" s="78"/>
      <c r="L3195" s="78"/>
      <c r="M3195" s="76"/>
      <c r="N3195" s="76"/>
    </row>
    <row r="3196">
      <c r="A3196" s="78"/>
      <c r="B3196" s="78"/>
      <c r="C3196" s="78"/>
      <c r="D3196" s="78"/>
      <c r="E3196" s="78"/>
      <c r="F3196" s="78"/>
      <c r="G3196" s="78"/>
      <c r="H3196" s="78"/>
      <c r="I3196" s="78"/>
      <c r="J3196" s="78"/>
      <c r="K3196" s="78"/>
      <c r="L3196" s="78"/>
      <c r="M3196" s="76"/>
      <c r="N3196" s="76"/>
    </row>
    <row r="3197">
      <c r="A3197" s="78"/>
      <c r="B3197" s="78"/>
      <c r="C3197" s="78"/>
      <c r="D3197" s="78"/>
      <c r="E3197" s="78"/>
      <c r="F3197" s="78"/>
      <c r="G3197" s="78"/>
      <c r="H3197" s="78"/>
      <c r="I3197" s="78"/>
      <c r="J3197" s="78"/>
      <c r="K3197" s="78"/>
      <c r="L3197" s="78"/>
      <c r="M3197" s="76"/>
      <c r="N3197" s="76"/>
    </row>
    <row r="3198">
      <c r="A3198" s="78"/>
      <c r="B3198" s="78"/>
      <c r="C3198" s="78"/>
      <c r="D3198" s="78"/>
      <c r="E3198" s="78"/>
      <c r="F3198" s="78"/>
      <c r="G3198" s="78"/>
      <c r="H3198" s="78"/>
      <c r="I3198" s="78"/>
      <c r="J3198" s="78"/>
      <c r="K3198" s="78"/>
      <c r="L3198" s="78"/>
      <c r="M3198" s="76"/>
      <c r="N3198" s="76"/>
    </row>
    <row r="3199">
      <c r="A3199" s="78"/>
      <c r="B3199" s="78"/>
      <c r="C3199" s="78"/>
      <c r="D3199" s="78"/>
      <c r="E3199" s="78"/>
      <c r="F3199" s="78"/>
      <c r="G3199" s="78"/>
      <c r="H3199" s="78"/>
      <c r="I3199" s="78"/>
      <c r="J3199" s="78"/>
      <c r="K3199" s="78"/>
      <c r="L3199" s="78"/>
      <c r="M3199" s="76"/>
      <c r="N3199" s="76"/>
    </row>
    <row r="3200">
      <c r="A3200" s="78"/>
      <c r="B3200" s="78"/>
      <c r="C3200" s="78"/>
      <c r="D3200" s="78"/>
      <c r="E3200" s="78"/>
      <c r="F3200" s="78"/>
      <c r="G3200" s="78"/>
      <c r="H3200" s="78"/>
      <c r="I3200" s="78"/>
      <c r="J3200" s="78"/>
      <c r="K3200" s="78"/>
      <c r="L3200" s="78"/>
      <c r="M3200" s="76"/>
      <c r="N3200" s="76"/>
    </row>
    <row r="3201">
      <c r="A3201" s="78"/>
      <c r="B3201" s="78"/>
      <c r="C3201" s="78"/>
      <c r="D3201" s="78"/>
      <c r="E3201" s="78"/>
      <c r="F3201" s="78"/>
      <c r="G3201" s="78"/>
      <c r="H3201" s="78"/>
      <c r="I3201" s="78"/>
      <c r="J3201" s="78"/>
      <c r="K3201" s="78"/>
      <c r="L3201" s="78"/>
      <c r="M3201" s="76"/>
      <c r="N3201" s="76"/>
    </row>
    <row r="3202">
      <c r="A3202" s="78"/>
      <c r="B3202" s="78"/>
      <c r="C3202" s="78"/>
      <c r="D3202" s="78"/>
      <c r="E3202" s="78"/>
      <c r="F3202" s="78"/>
      <c r="G3202" s="78"/>
      <c r="H3202" s="78"/>
      <c r="I3202" s="78"/>
      <c r="J3202" s="78"/>
      <c r="K3202" s="78"/>
      <c r="L3202" s="78"/>
      <c r="M3202" s="76"/>
      <c r="N3202" s="76"/>
    </row>
    <row r="3203">
      <c r="A3203" s="78"/>
      <c r="B3203" s="78"/>
      <c r="C3203" s="78"/>
      <c r="D3203" s="78"/>
      <c r="E3203" s="78"/>
      <c r="F3203" s="78"/>
      <c r="G3203" s="78"/>
      <c r="H3203" s="78"/>
      <c r="I3203" s="78"/>
      <c r="J3203" s="78"/>
      <c r="K3203" s="78"/>
      <c r="L3203" s="78"/>
      <c r="M3203" s="76"/>
      <c r="N3203" s="76"/>
    </row>
    <row r="3204">
      <c r="A3204" s="78"/>
      <c r="B3204" s="78"/>
      <c r="C3204" s="78"/>
      <c r="D3204" s="78"/>
      <c r="E3204" s="78"/>
      <c r="F3204" s="78"/>
      <c r="G3204" s="78"/>
      <c r="H3204" s="78"/>
      <c r="I3204" s="78"/>
      <c r="J3204" s="78"/>
      <c r="K3204" s="78"/>
      <c r="L3204" s="78"/>
      <c r="M3204" s="76"/>
      <c r="N3204" s="76"/>
    </row>
    <row r="3205">
      <c r="A3205" s="78"/>
      <c r="B3205" s="78"/>
      <c r="C3205" s="78"/>
      <c r="D3205" s="78"/>
      <c r="E3205" s="78"/>
      <c r="F3205" s="78"/>
      <c r="G3205" s="78"/>
      <c r="H3205" s="78"/>
      <c r="I3205" s="78"/>
      <c r="J3205" s="78"/>
      <c r="K3205" s="78"/>
      <c r="L3205" s="78"/>
      <c r="M3205" s="76"/>
      <c r="N3205" s="76"/>
    </row>
    <row r="3206">
      <c r="A3206" s="78"/>
      <c r="B3206" s="78"/>
      <c r="C3206" s="78"/>
      <c r="D3206" s="78"/>
      <c r="E3206" s="78"/>
      <c r="F3206" s="78"/>
      <c r="G3206" s="78"/>
      <c r="H3206" s="78"/>
      <c r="I3206" s="78"/>
      <c r="J3206" s="78"/>
      <c r="K3206" s="78"/>
      <c r="L3206" s="78"/>
      <c r="M3206" s="76"/>
      <c r="N3206" s="76"/>
    </row>
    <row r="3207">
      <c r="A3207" s="78"/>
      <c r="B3207" s="78"/>
      <c r="C3207" s="78"/>
      <c r="D3207" s="78"/>
      <c r="E3207" s="78"/>
      <c r="F3207" s="78"/>
      <c r="G3207" s="78"/>
      <c r="H3207" s="78"/>
      <c r="I3207" s="78"/>
      <c r="J3207" s="78"/>
      <c r="K3207" s="78"/>
      <c r="L3207" s="78"/>
      <c r="M3207" s="76"/>
      <c r="N3207" s="76"/>
    </row>
    <row r="3208">
      <c r="A3208" s="78"/>
      <c r="B3208" s="78"/>
      <c r="C3208" s="78"/>
      <c r="D3208" s="78"/>
      <c r="E3208" s="78"/>
      <c r="F3208" s="78"/>
      <c r="G3208" s="78"/>
      <c r="H3208" s="78"/>
      <c r="I3208" s="78"/>
      <c r="J3208" s="78"/>
      <c r="K3208" s="78"/>
      <c r="L3208" s="78"/>
      <c r="M3208" s="76"/>
      <c r="N3208" s="76"/>
    </row>
    <row r="3209">
      <c r="A3209" s="78"/>
      <c r="B3209" s="78"/>
      <c r="C3209" s="78"/>
      <c r="D3209" s="78"/>
      <c r="E3209" s="78"/>
      <c r="F3209" s="78"/>
      <c r="G3209" s="78"/>
      <c r="H3209" s="78"/>
      <c r="I3209" s="78"/>
      <c r="J3209" s="78"/>
      <c r="K3209" s="78"/>
      <c r="L3209" s="78"/>
      <c r="M3209" s="76"/>
      <c r="N3209" s="76"/>
    </row>
    <row r="3210">
      <c r="A3210" s="78"/>
      <c r="B3210" s="78"/>
      <c r="C3210" s="78"/>
      <c r="D3210" s="78"/>
      <c r="E3210" s="78"/>
      <c r="F3210" s="78"/>
      <c r="G3210" s="78"/>
      <c r="H3210" s="78"/>
      <c r="I3210" s="78"/>
      <c r="J3210" s="78"/>
      <c r="K3210" s="78"/>
      <c r="L3210" s="78"/>
      <c r="M3210" s="76"/>
      <c r="N3210" s="76"/>
    </row>
    <row r="3211">
      <c r="A3211" s="78"/>
      <c r="B3211" s="78"/>
      <c r="C3211" s="78"/>
      <c r="D3211" s="78"/>
      <c r="E3211" s="78"/>
      <c r="F3211" s="78"/>
      <c r="G3211" s="78"/>
      <c r="H3211" s="78"/>
      <c r="I3211" s="78"/>
      <c r="J3211" s="78"/>
      <c r="K3211" s="78"/>
      <c r="L3211" s="78"/>
      <c r="M3211" s="76"/>
      <c r="N3211" s="76"/>
    </row>
    <row r="3212">
      <c r="A3212" s="78"/>
      <c r="B3212" s="78"/>
      <c r="C3212" s="78"/>
      <c r="D3212" s="78"/>
      <c r="E3212" s="78"/>
      <c r="F3212" s="78"/>
      <c r="G3212" s="78"/>
      <c r="H3212" s="78"/>
      <c r="I3212" s="78"/>
      <c r="J3212" s="78"/>
      <c r="K3212" s="78"/>
      <c r="L3212" s="78"/>
      <c r="M3212" s="76"/>
      <c r="N3212" s="76"/>
    </row>
    <row r="3213">
      <c r="A3213" s="78"/>
      <c r="B3213" s="78"/>
      <c r="C3213" s="78"/>
      <c r="D3213" s="78"/>
      <c r="E3213" s="78"/>
      <c r="F3213" s="78"/>
      <c r="G3213" s="78"/>
      <c r="H3213" s="78"/>
      <c r="I3213" s="78"/>
      <c r="J3213" s="78"/>
      <c r="K3213" s="78"/>
      <c r="L3213" s="78"/>
      <c r="M3213" s="76"/>
      <c r="N3213" s="76"/>
    </row>
    <row r="3214">
      <c r="A3214" s="78"/>
      <c r="B3214" s="78"/>
      <c r="C3214" s="78"/>
      <c r="D3214" s="78"/>
      <c r="E3214" s="78"/>
      <c r="F3214" s="78"/>
      <c r="G3214" s="78"/>
      <c r="H3214" s="78"/>
      <c r="I3214" s="78"/>
      <c r="J3214" s="78"/>
      <c r="K3214" s="78"/>
      <c r="L3214" s="78"/>
      <c r="M3214" s="76"/>
      <c r="N3214" s="76"/>
    </row>
    <row r="3215">
      <c r="A3215" s="78"/>
      <c r="B3215" s="78"/>
      <c r="C3215" s="78"/>
      <c r="D3215" s="78"/>
      <c r="E3215" s="78"/>
      <c r="F3215" s="78"/>
      <c r="G3215" s="78"/>
      <c r="H3215" s="78"/>
      <c r="I3215" s="78"/>
      <c r="J3215" s="78"/>
      <c r="K3215" s="78"/>
      <c r="L3215" s="78"/>
      <c r="M3215" s="76"/>
      <c r="N3215" s="76"/>
    </row>
    <row r="3216">
      <c r="A3216" s="78"/>
      <c r="B3216" s="78"/>
      <c r="C3216" s="78"/>
      <c r="D3216" s="78"/>
      <c r="E3216" s="78"/>
      <c r="F3216" s="78"/>
      <c r="G3216" s="78"/>
      <c r="H3216" s="78"/>
      <c r="I3216" s="78"/>
      <c r="J3216" s="78"/>
      <c r="K3216" s="78"/>
      <c r="L3216" s="78"/>
      <c r="M3216" s="76"/>
      <c r="N3216" s="76"/>
    </row>
    <row r="3217">
      <c r="A3217" s="78"/>
      <c r="B3217" s="78"/>
      <c r="C3217" s="78"/>
      <c r="D3217" s="78"/>
      <c r="E3217" s="78"/>
      <c r="F3217" s="78"/>
      <c r="G3217" s="78"/>
      <c r="H3217" s="78"/>
      <c r="I3217" s="78"/>
      <c r="J3217" s="78"/>
      <c r="K3217" s="78"/>
      <c r="L3217" s="78"/>
      <c r="M3217" s="76"/>
      <c r="N3217" s="76"/>
    </row>
    <row r="3218">
      <c r="A3218" s="78"/>
      <c r="B3218" s="78"/>
      <c r="C3218" s="78"/>
      <c r="D3218" s="78"/>
      <c r="E3218" s="78"/>
      <c r="F3218" s="78"/>
      <c r="G3218" s="78"/>
      <c r="H3218" s="78"/>
      <c r="I3218" s="78"/>
      <c r="J3218" s="78"/>
      <c r="K3218" s="78"/>
      <c r="L3218" s="78"/>
      <c r="M3218" s="76"/>
      <c r="N3218" s="76"/>
    </row>
    <row r="3219">
      <c r="A3219" s="78"/>
      <c r="B3219" s="78"/>
      <c r="C3219" s="78"/>
      <c r="D3219" s="78"/>
      <c r="E3219" s="78"/>
      <c r="F3219" s="78"/>
      <c r="G3219" s="78"/>
      <c r="H3219" s="78"/>
      <c r="I3219" s="78"/>
      <c r="J3219" s="78"/>
      <c r="K3219" s="78"/>
      <c r="L3219" s="78"/>
      <c r="M3219" s="76"/>
      <c r="N3219" s="76"/>
    </row>
    <row r="3220">
      <c r="A3220" s="78"/>
      <c r="B3220" s="78"/>
      <c r="C3220" s="78"/>
      <c r="D3220" s="78"/>
      <c r="E3220" s="78"/>
      <c r="F3220" s="78"/>
      <c r="G3220" s="78"/>
      <c r="H3220" s="78"/>
      <c r="I3220" s="78"/>
      <c r="J3220" s="78"/>
      <c r="K3220" s="78"/>
      <c r="L3220" s="78"/>
      <c r="M3220" s="76"/>
      <c r="N3220" s="76"/>
    </row>
    <row r="3221">
      <c r="A3221" s="78"/>
      <c r="B3221" s="78"/>
      <c r="C3221" s="78"/>
      <c r="D3221" s="78"/>
      <c r="E3221" s="78"/>
      <c r="F3221" s="78"/>
      <c r="G3221" s="78"/>
      <c r="H3221" s="78"/>
      <c r="I3221" s="78"/>
      <c r="J3221" s="78"/>
      <c r="K3221" s="78"/>
      <c r="L3221" s="78"/>
      <c r="M3221" s="76"/>
      <c r="N3221" s="76"/>
    </row>
    <row r="3222">
      <c r="A3222" s="78"/>
      <c r="B3222" s="78"/>
      <c r="C3222" s="78"/>
      <c r="D3222" s="78"/>
      <c r="E3222" s="78"/>
      <c r="F3222" s="78"/>
      <c r="G3222" s="78"/>
      <c r="H3222" s="78"/>
      <c r="I3222" s="78"/>
      <c r="J3222" s="78"/>
      <c r="K3222" s="78"/>
      <c r="L3222" s="78"/>
      <c r="M3222" s="76"/>
      <c r="N3222" s="76"/>
    </row>
    <row r="3223">
      <c r="A3223" s="78"/>
      <c r="B3223" s="78"/>
      <c r="C3223" s="78"/>
      <c r="D3223" s="78"/>
      <c r="E3223" s="78"/>
      <c r="F3223" s="78"/>
      <c r="G3223" s="78"/>
      <c r="H3223" s="78"/>
      <c r="I3223" s="78"/>
      <c r="J3223" s="78"/>
      <c r="K3223" s="78"/>
      <c r="L3223" s="78"/>
      <c r="M3223" s="76"/>
      <c r="N3223" s="76"/>
    </row>
    <row r="3224">
      <c r="A3224" s="78"/>
      <c r="B3224" s="78"/>
      <c r="C3224" s="78"/>
      <c r="D3224" s="78"/>
      <c r="E3224" s="78"/>
      <c r="F3224" s="78"/>
      <c r="G3224" s="78"/>
      <c r="H3224" s="78"/>
      <c r="I3224" s="78"/>
      <c r="J3224" s="78"/>
      <c r="K3224" s="78"/>
      <c r="L3224" s="78"/>
      <c r="M3224" s="76"/>
      <c r="N3224" s="76"/>
    </row>
    <row r="3225">
      <c r="A3225" s="78"/>
      <c r="B3225" s="78"/>
      <c r="C3225" s="78"/>
      <c r="D3225" s="78"/>
      <c r="E3225" s="78"/>
      <c r="F3225" s="78"/>
      <c r="G3225" s="78"/>
      <c r="H3225" s="78"/>
      <c r="I3225" s="78"/>
      <c r="J3225" s="78"/>
      <c r="K3225" s="78"/>
      <c r="L3225" s="78"/>
      <c r="M3225" s="76"/>
      <c r="N3225" s="76"/>
    </row>
    <row r="3226">
      <c r="A3226" s="78"/>
      <c r="B3226" s="78"/>
      <c r="C3226" s="78"/>
      <c r="D3226" s="78"/>
      <c r="E3226" s="78"/>
      <c r="F3226" s="78"/>
      <c r="G3226" s="78"/>
      <c r="H3226" s="78"/>
      <c r="I3226" s="78"/>
      <c r="J3226" s="78"/>
      <c r="K3226" s="78"/>
      <c r="L3226" s="78"/>
      <c r="M3226" s="76"/>
      <c r="N3226" s="76"/>
    </row>
    <row r="3227">
      <c r="A3227" s="78"/>
      <c r="B3227" s="78"/>
      <c r="C3227" s="78"/>
      <c r="D3227" s="78"/>
      <c r="E3227" s="78"/>
      <c r="F3227" s="78"/>
      <c r="G3227" s="78"/>
      <c r="H3227" s="78"/>
      <c r="I3227" s="78"/>
      <c r="J3227" s="78"/>
      <c r="K3227" s="78"/>
      <c r="L3227" s="78"/>
      <c r="M3227" s="76"/>
      <c r="N3227" s="76"/>
    </row>
    <row r="3228">
      <c r="A3228" s="78"/>
      <c r="B3228" s="78"/>
      <c r="C3228" s="78"/>
      <c r="D3228" s="78"/>
      <c r="E3228" s="78"/>
      <c r="F3228" s="78"/>
      <c r="G3228" s="78"/>
      <c r="H3228" s="78"/>
      <c r="I3228" s="78"/>
      <c r="J3228" s="78"/>
      <c r="K3228" s="78"/>
      <c r="L3228" s="78"/>
      <c r="M3228" s="76"/>
      <c r="N3228" s="76"/>
    </row>
    <row r="3229">
      <c r="A3229" s="78"/>
      <c r="B3229" s="78"/>
      <c r="C3229" s="78"/>
      <c r="D3229" s="78"/>
      <c r="E3229" s="78"/>
      <c r="F3229" s="78"/>
      <c r="G3229" s="78"/>
      <c r="H3229" s="78"/>
      <c r="I3229" s="78"/>
      <c r="J3229" s="78"/>
      <c r="K3229" s="78"/>
      <c r="L3229" s="78"/>
      <c r="M3229" s="76"/>
      <c r="N3229" s="76"/>
    </row>
    <row r="3230">
      <c r="A3230" s="78"/>
      <c r="B3230" s="78"/>
      <c r="C3230" s="78"/>
      <c r="D3230" s="78"/>
      <c r="E3230" s="78"/>
      <c r="F3230" s="78"/>
      <c r="G3230" s="78"/>
      <c r="H3230" s="78"/>
      <c r="I3230" s="78"/>
      <c r="J3230" s="78"/>
      <c r="K3230" s="78"/>
      <c r="L3230" s="78"/>
      <c r="M3230" s="76"/>
      <c r="N3230" s="76"/>
    </row>
    <row r="3231">
      <c r="A3231" s="78"/>
      <c r="B3231" s="78"/>
      <c r="C3231" s="78"/>
      <c r="D3231" s="78"/>
      <c r="E3231" s="78"/>
      <c r="F3231" s="78"/>
      <c r="G3231" s="78"/>
      <c r="H3231" s="78"/>
      <c r="I3231" s="78"/>
      <c r="J3231" s="78"/>
      <c r="K3231" s="78"/>
      <c r="L3231" s="78"/>
      <c r="M3231" s="76"/>
      <c r="N3231" s="76"/>
    </row>
    <row r="3232">
      <c r="A3232" s="78"/>
      <c r="B3232" s="78"/>
      <c r="C3232" s="78"/>
      <c r="D3232" s="78"/>
      <c r="E3232" s="78"/>
      <c r="F3232" s="78"/>
      <c r="G3232" s="78"/>
      <c r="H3232" s="78"/>
      <c r="I3232" s="78"/>
      <c r="J3232" s="78"/>
      <c r="K3232" s="78"/>
      <c r="L3232" s="78"/>
      <c r="M3232" s="76"/>
      <c r="N3232" s="76"/>
    </row>
    <row r="3233">
      <c r="A3233" s="78"/>
      <c r="B3233" s="78"/>
      <c r="C3233" s="78"/>
      <c r="D3233" s="78"/>
      <c r="E3233" s="78"/>
      <c r="F3233" s="78"/>
      <c r="G3233" s="78"/>
      <c r="H3233" s="78"/>
      <c r="I3233" s="78"/>
      <c r="J3233" s="78"/>
      <c r="K3233" s="78"/>
      <c r="L3233" s="78"/>
      <c r="M3233" s="76"/>
      <c r="N3233" s="76"/>
    </row>
    <row r="3234">
      <c r="A3234" s="78"/>
      <c r="B3234" s="78"/>
      <c r="C3234" s="78"/>
      <c r="D3234" s="78"/>
      <c r="E3234" s="78"/>
      <c r="F3234" s="78"/>
      <c r="G3234" s="78"/>
      <c r="H3234" s="78"/>
      <c r="I3234" s="78"/>
      <c r="J3234" s="78"/>
      <c r="K3234" s="78"/>
      <c r="L3234" s="78"/>
      <c r="M3234" s="76"/>
      <c r="N3234" s="76"/>
    </row>
    <row r="3235">
      <c r="A3235" s="78"/>
      <c r="B3235" s="78"/>
      <c r="C3235" s="78"/>
      <c r="D3235" s="78"/>
      <c r="E3235" s="78"/>
      <c r="F3235" s="78"/>
      <c r="G3235" s="78"/>
      <c r="H3235" s="78"/>
      <c r="I3235" s="78"/>
      <c r="J3235" s="78"/>
      <c r="K3235" s="78"/>
      <c r="L3235" s="78"/>
      <c r="M3235" s="76"/>
      <c r="N3235" s="76"/>
    </row>
    <row r="3236">
      <c r="A3236" s="78"/>
      <c r="B3236" s="78"/>
      <c r="C3236" s="78"/>
      <c r="D3236" s="78"/>
      <c r="E3236" s="78"/>
      <c r="F3236" s="78"/>
      <c r="G3236" s="78"/>
      <c r="H3236" s="78"/>
      <c r="I3236" s="78"/>
      <c r="J3236" s="78"/>
      <c r="K3236" s="78"/>
      <c r="L3236" s="78"/>
      <c r="M3236" s="76"/>
      <c r="N3236" s="76"/>
    </row>
    <row r="3237">
      <c r="A3237" s="78"/>
      <c r="B3237" s="78"/>
      <c r="C3237" s="78"/>
      <c r="D3237" s="78"/>
      <c r="E3237" s="78"/>
      <c r="F3237" s="78"/>
      <c r="G3237" s="78"/>
      <c r="H3237" s="78"/>
      <c r="I3237" s="78"/>
      <c r="J3237" s="78"/>
      <c r="K3237" s="78"/>
      <c r="L3237" s="78"/>
      <c r="M3237" s="76"/>
      <c r="N3237" s="76"/>
    </row>
    <row r="3238">
      <c r="A3238" s="78"/>
      <c r="B3238" s="78"/>
      <c r="C3238" s="78"/>
      <c r="D3238" s="78"/>
      <c r="E3238" s="78"/>
      <c r="F3238" s="78"/>
      <c r="G3238" s="78"/>
      <c r="H3238" s="78"/>
      <c r="I3238" s="78"/>
      <c r="J3238" s="78"/>
      <c r="K3238" s="78"/>
      <c r="L3238" s="78"/>
      <c r="M3238" s="76"/>
      <c r="N3238" s="76"/>
    </row>
    <row r="3239">
      <c r="A3239" s="78"/>
      <c r="B3239" s="78"/>
      <c r="C3239" s="78"/>
      <c r="D3239" s="78"/>
      <c r="E3239" s="78"/>
      <c r="F3239" s="78"/>
      <c r="G3239" s="78"/>
      <c r="H3239" s="78"/>
      <c r="I3239" s="78"/>
      <c r="J3239" s="78"/>
      <c r="K3239" s="78"/>
      <c r="L3239" s="78"/>
      <c r="M3239" s="76"/>
      <c r="N3239" s="76"/>
    </row>
    <row r="3240">
      <c r="A3240" s="78"/>
      <c r="B3240" s="78"/>
      <c r="C3240" s="78"/>
      <c r="D3240" s="78"/>
      <c r="E3240" s="78"/>
      <c r="F3240" s="78"/>
      <c r="G3240" s="78"/>
      <c r="H3240" s="78"/>
      <c r="I3240" s="78"/>
      <c r="J3240" s="78"/>
      <c r="K3240" s="78"/>
      <c r="L3240" s="78"/>
      <c r="M3240" s="76"/>
      <c r="N3240" s="76"/>
    </row>
    <row r="3241">
      <c r="A3241" s="78"/>
      <c r="B3241" s="78"/>
      <c r="C3241" s="78"/>
      <c r="D3241" s="78"/>
      <c r="E3241" s="78"/>
      <c r="F3241" s="78"/>
      <c r="G3241" s="78"/>
      <c r="H3241" s="78"/>
      <c r="I3241" s="78"/>
      <c r="J3241" s="78"/>
      <c r="K3241" s="78"/>
      <c r="L3241" s="78"/>
      <c r="M3241" s="76"/>
      <c r="N3241" s="76"/>
    </row>
    <row r="3242">
      <c r="A3242" s="78"/>
      <c r="B3242" s="78"/>
      <c r="C3242" s="78"/>
      <c r="D3242" s="78"/>
      <c r="E3242" s="78"/>
      <c r="F3242" s="78"/>
      <c r="G3242" s="78"/>
      <c r="H3242" s="78"/>
      <c r="I3242" s="78"/>
      <c r="J3242" s="78"/>
      <c r="K3242" s="78"/>
      <c r="L3242" s="78"/>
      <c r="M3242" s="76"/>
      <c r="N3242" s="76"/>
    </row>
    <row r="3243">
      <c r="A3243" s="78"/>
      <c r="B3243" s="78"/>
      <c r="C3243" s="78"/>
      <c r="D3243" s="78"/>
      <c r="E3243" s="78"/>
      <c r="F3243" s="78"/>
      <c r="G3243" s="78"/>
      <c r="H3243" s="78"/>
      <c r="I3243" s="78"/>
      <c r="J3243" s="78"/>
      <c r="K3243" s="78"/>
      <c r="L3243" s="78"/>
      <c r="M3243" s="76"/>
      <c r="N3243" s="76"/>
    </row>
    <row r="3244">
      <c r="A3244" s="78"/>
      <c r="B3244" s="78"/>
      <c r="C3244" s="78"/>
      <c r="D3244" s="78"/>
      <c r="E3244" s="78"/>
      <c r="F3244" s="78"/>
      <c r="G3244" s="78"/>
      <c r="H3244" s="78"/>
      <c r="I3244" s="78"/>
      <c r="J3244" s="78"/>
      <c r="K3244" s="78"/>
      <c r="L3244" s="78"/>
      <c r="M3244" s="76"/>
      <c r="N3244" s="76"/>
    </row>
    <row r="3245">
      <c r="A3245" s="78"/>
      <c r="B3245" s="78"/>
      <c r="C3245" s="78"/>
      <c r="D3245" s="78"/>
      <c r="E3245" s="78"/>
      <c r="F3245" s="78"/>
      <c r="G3245" s="78"/>
      <c r="H3245" s="78"/>
      <c r="I3245" s="78"/>
      <c r="J3245" s="78"/>
      <c r="K3245" s="78"/>
      <c r="L3245" s="78"/>
      <c r="M3245" s="76"/>
      <c r="N3245" s="76"/>
    </row>
    <row r="3246">
      <c r="A3246" s="78"/>
      <c r="B3246" s="78"/>
      <c r="C3246" s="78"/>
      <c r="D3246" s="78"/>
      <c r="E3246" s="78"/>
      <c r="F3246" s="78"/>
      <c r="G3246" s="78"/>
      <c r="H3246" s="78"/>
      <c r="I3246" s="78"/>
      <c r="J3246" s="78"/>
      <c r="K3246" s="78"/>
      <c r="L3246" s="78"/>
      <c r="M3246" s="76"/>
      <c r="N3246" s="76"/>
    </row>
    <row r="3247">
      <c r="A3247" s="78"/>
      <c r="B3247" s="78"/>
      <c r="C3247" s="78"/>
      <c r="D3247" s="78"/>
      <c r="E3247" s="78"/>
      <c r="F3247" s="78"/>
      <c r="G3247" s="78"/>
      <c r="H3247" s="78"/>
      <c r="I3247" s="78"/>
      <c r="J3247" s="78"/>
      <c r="K3247" s="78"/>
      <c r="L3247" s="78"/>
      <c r="M3247" s="76"/>
      <c r="N3247" s="76"/>
    </row>
    <row r="3248">
      <c r="A3248" s="78"/>
      <c r="B3248" s="78"/>
      <c r="C3248" s="78"/>
      <c r="D3248" s="78"/>
      <c r="E3248" s="78"/>
      <c r="F3248" s="78"/>
      <c r="G3248" s="78"/>
      <c r="H3248" s="78"/>
      <c r="I3248" s="78"/>
      <c r="J3248" s="78"/>
      <c r="K3248" s="78"/>
      <c r="L3248" s="78"/>
      <c r="M3248" s="76"/>
      <c r="N3248" s="76"/>
    </row>
    <row r="3249">
      <c r="A3249" s="78"/>
      <c r="B3249" s="78"/>
      <c r="C3249" s="78"/>
      <c r="D3249" s="78"/>
      <c r="E3249" s="78"/>
      <c r="F3249" s="78"/>
      <c r="G3249" s="78"/>
      <c r="H3249" s="78"/>
      <c r="I3249" s="78"/>
      <c r="J3249" s="78"/>
      <c r="K3249" s="78"/>
      <c r="L3249" s="78"/>
      <c r="M3249" s="76"/>
      <c r="N3249" s="76"/>
    </row>
    <row r="3250">
      <c r="A3250" s="78"/>
      <c r="B3250" s="78"/>
      <c r="C3250" s="78"/>
      <c r="D3250" s="78"/>
      <c r="E3250" s="78"/>
      <c r="F3250" s="78"/>
      <c r="G3250" s="78"/>
      <c r="H3250" s="78"/>
      <c r="I3250" s="78"/>
      <c r="J3250" s="78"/>
      <c r="K3250" s="78"/>
      <c r="L3250" s="78"/>
      <c r="M3250" s="76"/>
      <c r="N3250" s="76"/>
    </row>
    <row r="3251">
      <c r="A3251" s="78"/>
      <c r="B3251" s="78"/>
      <c r="C3251" s="78"/>
      <c r="D3251" s="78"/>
      <c r="E3251" s="78"/>
      <c r="F3251" s="78"/>
      <c r="G3251" s="78"/>
      <c r="H3251" s="78"/>
      <c r="I3251" s="78"/>
      <c r="J3251" s="78"/>
      <c r="K3251" s="78"/>
      <c r="L3251" s="78"/>
      <c r="M3251" s="76"/>
      <c r="N3251" s="76"/>
    </row>
    <row r="3252">
      <c r="A3252" s="78"/>
      <c r="B3252" s="78"/>
      <c r="C3252" s="78"/>
      <c r="D3252" s="78"/>
      <c r="E3252" s="78"/>
      <c r="F3252" s="78"/>
      <c r="G3252" s="78"/>
      <c r="H3252" s="78"/>
      <c r="I3252" s="78"/>
      <c r="J3252" s="78"/>
      <c r="K3252" s="78"/>
      <c r="L3252" s="78"/>
      <c r="M3252" s="76"/>
      <c r="N3252" s="76"/>
    </row>
    <row r="3253">
      <c r="A3253" s="78"/>
      <c r="B3253" s="78"/>
      <c r="C3253" s="78"/>
      <c r="D3253" s="78"/>
      <c r="E3253" s="78"/>
      <c r="F3253" s="78"/>
      <c r="G3253" s="78"/>
      <c r="H3253" s="78"/>
      <c r="I3253" s="78"/>
      <c r="J3253" s="78"/>
      <c r="K3253" s="78"/>
      <c r="L3253" s="78"/>
      <c r="M3253" s="76"/>
      <c r="N3253" s="76"/>
    </row>
    <row r="3254">
      <c r="A3254" s="78"/>
      <c r="B3254" s="78"/>
      <c r="C3254" s="78"/>
      <c r="D3254" s="78"/>
      <c r="E3254" s="78"/>
      <c r="F3254" s="78"/>
      <c r="G3254" s="78"/>
      <c r="H3254" s="78"/>
      <c r="I3254" s="78"/>
      <c r="J3254" s="78"/>
      <c r="K3254" s="78"/>
      <c r="L3254" s="78"/>
      <c r="M3254" s="76"/>
      <c r="N3254" s="76"/>
    </row>
    <row r="3255">
      <c r="A3255" s="78"/>
      <c r="B3255" s="78"/>
      <c r="C3255" s="78"/>
      <c r="D3255" s="78"/>
      <c r="E3255" s="78"/>
      <c r="F3255" s="78"/>
      <c r="G3255" s="78"/>
      <c r="H3255" s="78"/>
      <c r="I3255" s="78"/>
      <c r="J3255" s="78"/>
      <c r="K3255" s="78"/>
      <c r="L3255" s="78"/>
      <c r="M3255" s="76"/>
      <c r="N3255" s="76"/>
    </row>
    <row r="3256">
      <c r="A3256" s="78"/>
      <c r="B3256" s="78"/>
      <c r="C3256" s="78"/>
      <c r="D3256" s="78"/>
      <c r="E3256" s="78"/>
      <c r="F3256" s="78"/>
      <c r="G3256" s="78"/>
      <c r="H3256" s="78"/>
      <c r="I3256" s="78"/>
      <c r="J3256" s="78"/>
      <c r="K3256" s="78"/>
      <c r="L3256" s="78"/>
      <c r="M3256" s="76"/>
      <c r="N3256" s="76"/>
    </row>
    <row r="3257">
      <c r="A3257" s="78"/>
      <c r="B3257" s="78"/>
      <c r="C3257" s="78"/>
      <c r="D3257" s="78"/>
      <c r="E3257" s="78"/>
      <c r="F3257" s="78"/>
      <c r="G3257" s="78"/>
      <c r="H3257" s="78"/>
      <c r="I3257" s="78"/>
      <c r="J3257" s="78"/>
      <c r="K3257" s="78"/>
      <c r="L3257" s="78"/>
      <c r="M3257" s="76"/>
      <c r="N3257" s="76"/>
    </row>
    <row r="3258">
      <c r="A3258" s="78"/>
      <c r="B3258" s="78"/>
      <c r="C3258" s="78"/>
      <c r="D3258" s="78"/>
      <c r="E3258" s="78"/>
      <c r="F3258" s="78"/>
      <c r="G3258" s="78"/>
      <c r="H3258" s="78"/>
      <c r="I3258" s="78"/>
      <c r="J3258" s="78"/>
      <c r="K3258" s="78"/>
      <c r="L3258" s="78"/>
      <c r="M3258" s="76"/>
      <c r="N3258" s="76"/>
    </row>
    <row r="3259">
      <c r="A3259" s="78"/>
      <c r="B3259" s="78"/>
      <c r="C3259" s="78"/>
      <c r="D3259" s="78"/>
      <c r="E3259" s="78"/>
      <c r="F3259" s="78"/>
      <c r="G3259" s="78"/>
      <c r="H3259" s="78"/>
      <c r="I3259" s="78"/>
      <c r="J3259" s="78"/>
      <c r="K3259" s="78"/>
      <c r="L3259" s="78"/>
      <c r="M3259" s="76"/>
      <c r="N3259" s="76"/>
    </row>
    <row r="3260">
      <c r="A3260" s="78"/>
      <c r="B3260" s="78"/>
      <c r="C3260" s="78"/>
      <c r="D3260" s="78"/>
      <c r="E3260" s="78"/>
      <c r="F3260" s="78"/>
      <c r="G3260" s="78"/>
      <c r="H3260" s="78"/>
      <c r="I3260" s="78"/>
      <c r="J3260" s="78"/>
      <c r="K3260" s="78"/>
      <c r="L3260" s="78"/>
      <c r="M3260" s="76"/>
      <c r="N3260" s="76"/>
    </row>
    <row r="3261">
      <c r="A3261" s="78"/>
      <c r="B3261" s="78"/>
      <c r="C3261" s="78"/>
      <c r="D3261" s="78"/>
      <c r="E3261" s="78"/>
      <c r="F3261" s="78"/>
      <c r="G3261" s="78"/>
      <c r="H3261" s="78"/>
      <c r="I3261" s="78"/>
      <c r="J3261" s="78"/>
      <c r="K3261" s="78"/>
      <c r="L3261" s="78"/>
      <c r="M3261" s="76"/>
      <c r="N3261" s="76"/>
    </row>
    <row r="3262">
      <c r="A3262" s="78"/>
      <c r="B3262" s="78"/>
      <c r="C3262" s="78"/>
      <c r="D3262" s="78"/>
      <c r="E3262" s="78"/>
      <c r="F3262" s="78"/>
      <c r="G3262" s="78"/>
      <c r="H3262" s="78"/>
      <c r="I3262" s="78"/>
      <c r="J3262" s="78"/>
      <c r="K3262" s="78"/>
      <c r="L3262" s="78"/>
      <c r="M3262" s="76"/>
      <c r="N3262" s="76"/>
    </row>
    <row r="3263">
      <c r="A3263" s="78"/>
      <c r="B3263" s="78"/>
      <c r="C3263" s="78"/>
      <c r="D3263" s="78"/>
      <c r="E3263" s="78"/>
      <c r="F3263" s="78"/>
      <c r="G3263" s="78"/>
      <c r="H3263" s="78"/>
      <c r="I3263" s="78"/>
      <c r="J3263" s="78"/>
      <c r="K3263" s="78"/>
      <c r="L3263" s="78"/>
      <c r="M3263" s="76"/>
      <c r="N3263" s="76"/>
    </row>
    <row r="3264">
      <c r="A3264" s="78"/>
      <c r="B3264" s="78"/>
      <c r="C3264" s="78"/>
      <c r="D3264" s="78"/>
      <c r="E3264" s="78"/>
      <c r="F3264" s="78"/>
      <c r="G3264" s="78"/>
      <c r="H3264" s="78"/>
      <c r="I3264" s="78"/>
      <c r="J3264" s="78"/>
      <c r="K3264" s="78"/>
      <c r="L3264" s="78"/>
      <c r="M3264" s="76"/>
      <c r="N3264" s="76"/>
    </row>
    <row r="3265">
      <c r="A3265" s="78"/>
      <c r="B3265" s="78"/>
      <c r="C3265" s="78"/>
      <c r="D3265" s="78"/>
      <c r="E3265" s="78"/>
      <c r="F3265" s="78"/>
      <c r="G3265" s="78"/>
      <c r="H3265" s="78"/>
      <c r="I3265" s="78"/>
      <c r="J3265" s="78"/>
      <c r="K3265" s="78"/>
      <c r="L3265" s="78"/>
      <c r="M3265" s="76"/>
      <c r="N3265" s="76"/>
    </row>
    <row r="3266">
      <c r="A3266" s="78"/>
      <c r="B3266" s="78"/>
      <c r="C3266" s="78"/>
      <c r="D3266" s="78"/>
      <c r="E3266" s="78"/>
      <c r="F3266" s="78"/>
      <c r="G3266" s="78"/>
      <c r="H3266" s="78"/>
      <c r="I3266" s="78"/>
      <c r="J3266" s="78"/>
      <c r="K3266" s="78"/>
      <c r="L3266" s="78"/>
      <c r="M3266" s="76"/>
      <c r="N3266" s="76"/>
    </row>
    <row r="3267">
      <c r="A3267" s="78"/>
      <c r="B3267" s="78"/>
      <c r="C3267" s="78"/>
      <c r="D3267" s="78"/>
      <c r="E3267" s="78"/>
      <c r="F3267" s="78"/>
      <c r="G3267" s="78"/>
      <c r="H3267" s="78"/>
      <c r="I3267" s="78"/>
      <c r="J3267" s="78"/>
      <c r="K3267" s="78"/>
      <c r="L3267" s="78"/>
      <c r="M3267" s="76"/>
      <c r="N3267" s="76"/>
    </row>
    <row r="3268">
      <c r="A3268" s="78"/>
      <c r="B3268" s="78"/>
      <c r="C3268" s="78"/>
      <c r="D3268" s="78"/>
      <c r="E3268" s="78"/>
      <c r="F3268" s="78"/>
      <c r="G3268" s="78"/>
      <c r="H3268" s="78"/>
      <c r="I3268" s="78"/>
      <c r="J3268" s="78"/>
      <c r="K3268" s="78"/>
      <c r="L3268" s="78"/>
      <c r="M3268" s="76"/>
      <c r="N3268" s="76"/>
    </row>
    <row r="3269">
      <c r="A3269" s="78"/>
      <c r="B3269" s="78"/>
      <c r="C3269" s="78"/>
      <c r="D3269" s="78"/>
      <c r="E3269" s="78"/>
      <c r="F3269" s="78"/>
      <c r="G3269" s="78"/>
      <c r="H3269" s="78"/>
      <c r="I3269" s="78"/>
      <c r="J3269" s="78"/>
      <c r="K3269" s="78"/>
      <c r="L3269" s="78"/>
      <c r="M3269" s="76"/>
      <c r="N3269" s="76"/>
    </row>
    <row r="3270">
      <c r="A3270" s="78"/>
      <c r="B3270" s="78"/>
      <c r="C3270" s="78"/>
      <c r="D3270" s="78"/>
      <c r="E3270" s="78"/>
      <c r="F3270" s="78"/>
      <c r="G3270" s="78"/>
      <c r="H3270" s="78"/>
      <c r="I3270" s="78"/>
      <c r="J3270" s="78"/>
      <c r="K3270" s="78"/>
      <c r="L3270" s="78"/>
      <c r="M3270" s="76"/>
      <c r="N3270" s="76"/>
    </row>
    <row r="3271">
      <c r="A3271" s="78"/>
      <c r="B3271" s="78"/>
      <c r="C3271" s="78"/>
      <c r="D3271" s="78"/>
      <c r="E3271" s="78"/>
      <c r="F3271" s="78"/>
      <c r="G3271" s="78"/>
      <c r="H3271" s="78"/>
      <c r="I3271" s="78"/>
      <c r="J3271" s="78"/>
      <c r="K3271" s="78"/>
      <c r="L3271" s="78"/>
      <c r="M3271" s="76"/>
      <c r="N3271" s="76"/>
    </row>
    <row r="3272">
      <c r="A3272" s="78"/>
      <c r="B3272" s="78"/>
      <c r="C3272" s="78"/>
      <c r="D3272" s="78"/>
      <c r="E3272" s="78"/>
      <c r="F3272" s="78"/>
      <c r="G3272" s="78"/>
      <c r="H3272" s="78"/>
      <c r="I3272" s="78"/>
      <c r="J3272" s="78"/>
      <c r="K3272" s="78"/>
      <c r="L3272" s="78"/>
      <c r="M3272" s="76"/>
      <c r="N3272" s="76"/>
    </row>
    <row r="3273">
      <c r="A3273" s="78"/>
      <c r="B3273" s="78"/>
      <c r="C3273" s="78"/>
      <c r="D3273" s="78"/>
      <c r="E3273" s="78"/>
      <c r="F3273" s="78"/>
      <c r="G3273" s="78"/>
      <c r="H3273" s="78"/>
      <c r="I3273" s="78"/>
      <c r="J3273" s="78"/>
      <c r="K3273" s="78"/>
      <c r="L3273" s="78"/>
      <c r="M3273" s="76"/>
      <c r="N3273" s="76"/>
    </row>
    <row r="3274">
      <c r="A3274" s="78"/>
      <c r="B3274" s="78"/>
      <c r="C3274" s="78"/>
      <c r="D3274" s="78"/>
      <c r="E3274" s="78"/>
      <c r="F3274" s="78"/>
      <c r="G3274" s="78"/>
      <c r="H3274" s="78"/>
      <c r="I3274" s="78"/>
      <c r="J3274" s="78"/>
      <c r="K3274" s="78"/>
      <c r="L3274" s="78"/>
      <c r="M3274" s="76"/>
      <c r="N3274" s="76"/>
    </row>
    <row r="3275">
      <c r="A3275" s="78"/>
      <c r="B3275" s="78"/>
      <c r="C3275" s="78"/>
      <c r="D3275" s="78"/>
      <c r="E3275" s="78"/>
      <c r="F3275" s="78"/>
      <c r="G3275" s="78"/>
      <c r="H3275" s="78"/>
      <c r="I3275" s="78"/>
      <c r="J3275" s="78"/>
      <c r="K3275" s="78"/>
      <c r="L3275" s="78"/>
      <c r="M3275" s="76"/>
      <c r="N3275" s="76"/>
    </row>
    <row r="3276">
      <c r="A3276" s="78"/>
      <c r="B3276" s="78"/>
      <c r="C3276" s="78"/>
      <c r="D3276" s="78"/>
      <c r="E3276" s="78"/>
      <c r="F3276" s="78"/>
      <c r="G3276" s="78"/>
      <c r="H3276" s="78"/>
      <c r="I3276" s="78"/>
      <c r="J3276" s="78"/>
      <c r="K3276" s="78"/>
      <c r="L3276" s="78"/>
      <c r="M3276" s="76"/>
      <c r="N3276" s="76"/>
    </row>
    <row r="3277">
      <c r="A3277" s="78"/>
      <c r="B3277" s="78"/>
      <c r="C3277" s="78"/>
      <c r="D3277" s="78"/>
      <c r="E3277" s="78"/>
      <c r="F3277" s="78"/>
      <c r="G3277" s="78"/>
      <c r="H3277" s="78"/>
      <c r="I3277" s="78"/>
      <c r="J3277" s="78"/>
      <c r="K3277" s="78"/>
      <c r="L3277" s="78"/>
      <c r="M3277" s="76"/>
      <c r="N3277" s="76"/>
    </row>
    <row r="3278">
      <c r="A3278" s="78"/>
      <c r="B3278" s="78"/>
      <c r="C3278" s="78"/>
      <c r="D3278" s="78"/>
      <c r="E3278" s="78"/>
      <c r="F3278" s="78"/>
      <c r="G3278" s="78"/>
      <c r="H3278" s="78"/>
      <c r="I3278" s="78"/>
      <c r="J3278" s="78"/>
      <c r="K3278" s="78"/>
      <c r="L3278" s="78"/>
      <c r="M3278" s="76"/>
      <c r="N3278" s="76"/>
    </row>
    <row r="3279">
      <c r="A3279" s="78"/>
      <c r="B3279" s="78"/>
      <c r="C3279" s="78"/>
      <c r="D3279" s="78"/>
      <c r="E3279" s="78"/>
      <c r="F3279" s="78"/>
      <c r="G3279" s="78"/>
      <c r="H3279" s="78"/>
      <c r="I3279" s="78"/>
      <c r="J3279" s="78"/>
      <c r="K3279" s="78"/>
      <c r="L3279" s="78"/>
      <c r="M3279" s="76"/>
      <c r="N3279" s="76"/>
    </row>
    <row r="3280">
      <c r="A3280" s="78"/>
      <c r="B3280" s="78"/>
      <c r="C3280" s="78"/>
      <c r="D3280" s="78"/>
      <c r="E3280" s="78"/>
      <c r="F3280" s="78"/>
      <c r="G3280" s="78"/>
      <c r="H3280" s="78"/>
      <c r="I3280" s="78"/>
      <c r="J3280" s="78"/>
      <c r="K3280" s="78"/>
      <c r="L3280" s="78"/>
      <c r="M3280" s="76"/>
      <c r="N3280" s="76"/>
    </row>
    <row r="3281">
      <c r="A3281" s="78"/>
      <c r="B3281" s="78"/>
      <c r="C3281" s="78"/>
      <c r="D3281" s="78"/>
      <c r="E3281" s="78"/>
      <c r="F3281" s="78"/>
      <c r="G3281" s="78"/>
      <c r="H3281" s="78"/>
      <c r="I3281" s="78"/>
      <c r="J3281" s="78"/>
      <c r="K3281" s="78"/>
      <c r="L3281" s="78"/>
      <c r="M3281" s="76"/>
      <c r="N3281" s="76"/>
    </row>
    <row r="3282">
      <c r="A3282" s="78"/>
      <c r="B3282" s="78"/>
      <c r="C3282" s="78"/>
      <c r="D3282" s="78"/>
      <c r="E3282" s="78"/>
      <c r="F3282" s="78"/>
      <c r="G3282" s="78"/>
      <c r="H3282" s="78"/>
      <c r="I3282" s="78"/>
      <c r="J3282" s="78"/>
      <c r="K3282" s="78"/>
      <c r="L3282" s="78"/>
      <c r="M3282" s="76"/>
      <c r="N3282" s="76"/>
    </row>
    <row r="3283">
      <c r="A3283" s="78"/>
      <c r="B3283" s="78"/>
      <c r="C3283" s="78"/>
      <c r="D3283" s="78"/>
      <c r="E3283" s="78"/>
      <c r="F3283" s="78"/>
      <c r="G3283" s="78"/>
      <c r="H3283" s="78"/>
      <c r="I3283" s="78"/>
      <c r="J3283" s="78"/>
      <c r="K3283" s="78"/>
      <c r="L3283" s="78"/>
      <c r="M3283" s="76"/>
      <c r="N3283" s="76"/>
    </row>
    <row r="3284">
      <c r="A3284" s="78"/>
      <c r="B3284" s="78"/>
      <c r="C3284" s="78"/>
      <c r="D3284" s="78"/>
      <c r="E3284" s="78"/>
      <c r="F3284" s="78"/>
      <c r="G3284" s="78"/>
      <c r="H3284" s="78"/>
      <c r="I3284" s="78"/>
      <c r="J3284" s="78"/>
      <c r="K3284" s="78"/>
      <c r="L3284" s="78"/>
      <c r="M3284" s="76"/>
      <c r="N3284" s="76"/>
    </row>
    <row r="3285">
      <c r="A3285" s="78"/>
      <c r="B3285" s="78"/>
      <c r="C3285" s="78"/>
      <c r="D3285" s="78"/>
      <c r="E3285" s="78"/>
      <c r="F3285" s="78"/>
      <c r="G3285" s="78"/>
      <c r="H3285" s="78"/>
      <c r="I3285" s="78"/>
      <c r="J3285" s="78"/>
      <c r="K3285" s="78"/>
      <c r="L3285" s="78"/>
      <c r="M3285" s="76"/>
      <c r="N3285" s="76"/>
    </row>
    <row r="3286">
      <c r="A3286" s="78"/>
      <c r="B3286" s="78"/>
      <c r="C3286" s="78"/>
      <c r="D3286" s="78"/>
      <c r="E3286" s="78"/>
      <c r="F3286" s="78"/>
      <c r="G3286" s="78"/>
      <c r="H3286" s="78"/>
      <c r="I3286" s="78"/>
      <c r="J3286" s="78"/>
      <c r="K3286" s="78"/>
      <c r="L3286" s="78"/>
      <c r="M3286" s="76"/>
      <c r="N3286" s="76"/>
    </row>
    <row r="3287">
      <c r="A3287" s="78"/>
      <c r="B3287" s="78"/>
      <c r="C3287" s="78"/>
      <c r="D3287" s="78"/>
      <c r="E3287" s="78"/>
      <c r="F3287" s="78"/>
      <c r="G3287" s="78"/>
      <c r="H3287" s="78"/>
      <c r="I3287" s="78"/>
      <c r="J3287" s="78"/>
      <c r="K3287" s="78"/>
      <c r="L3287" s="78"/>
      <c r="M3287" s="76"/>
      <c r="N3287" s="76"/>
    </row>
    <row r="3288">
      <c r="A3288" s="78"/>
      <c r="B3288" s="78"/>
      <c r="C3288" s="78"/>
      <c r="D3288" s="78"/>
      <c r="E3288" s="78"/>
      <c r="F3288" s="78"/>
      <c r="G3288" s="78"/>
      <c r="H3288" s="78"/>
      <c r="I3288" s="78"/>
      <c r="J3288" s="78"/>
      <c r="K3288" s="78"/>
      <c r="L3288" s="78"/>
      <c r="M3288" s="76"/>
      <c r="N3288" s="76"/>
    </row>
    <row r="3289">
      <c r="A3289" s="78"/>
      <c r="B3289" s="78"/>
      <c r="C3289" s="78"/>
      <c r="D3289" s="78"/>
      <c r="E3289" s="78"/>
      <c r="F3289" s="78"/>
      <c r="G3289" s="78"/>
      <c r="H3289" s="78"/>
      <c r="I3289" s="78"/>
      <c r="J3289" s="78"/>
      <c r="K3289" s="78"/>
      <c r="L3289" s="78"/>
      <c r="M3289" s="76"/>
      <c r="N3289" s="76"/>
    </row>
    <row r="3290">
      <c r="A3290" s="78"/>
      <c r="B3290" s="78"/>
      <c r="C3290" s="78"/>
      <c r="D3290" s="78"/>
      <c r="E3290" s="78"/>
      <c r="F3290" s="78"/>
      <c r="G3290" s="78"/>
      <c r="H3290" s="78"/>
      <c r="I3290" s="78"/>
      <c r="J3290" s="78"/>
      <c r="K3290" s="78"/>
      <c r="L3290" s="78"/>
      <c r="M3290" s="76"/>
      <c r="N3290" s="76"/>
    </row>
    <row r="3291">
      <c r="A3291" s="78"/>
      <c r="B3291" s="78"/>
      <c r="C3291" s="78"/>
      <c r="D3291" s="78"/>
      <c r="E3291" s="78"/>
      <c r="F3291" s="78"/>
      <c r="G3291" s="78"/>
      <c r="H3291" s="78"/>
      <c r="I3291" s="78"/>
      <c r="J3291" s="78"/>
      <c r="K3291" s="78"/>
      <c r="L3291" s="78"/>
      <c r="M3291" s="76"/>
      <c r="N3291" s="76"/>
    </row>
    <row r="3292">
      <c r="A3292" s="78"/>
      <c r="B3292" s="78"/>
      <c r="C3292" s="78"/>
      <c r="D3292" s="78"/>
      <c r="E3292" s="78"/>
      <c r="F3292" s="78"/>
      <c r="G3292" s="78"/>
      <c r="H3292" s="78"/>
      <c r="I3292" s="78"/>
      <c r="J3292" s="78"/>
      <c r="K3292" s="78"/>
      <c r="L3292" s="78"/>
      <c r="M3292" s="76"/>
      <c r="N3292" s="76"/>
    </row>
    <row r="3293">
      <c r="A3293" s="78"/>
      <c r="B3293" s="78"/>
      <c r="C3293" s="78"/>
      <c r="D3293" s="78"/>
      <c r="E3293" s="78"/>
      <c r="F3293" s="78"/>
      <c r="G3293" s="78"/>
      <c r="H3293" s="78"/>
      <c r="I3293" s="78"/>
      <c r="J3293" s="78"/>
      <c r="K3293" s="78"/>
      <c r="L3293" s="78"/>
      <c r="M3293" s="76"/>
      <c r="N3293" s="76"/>
    </row>
    <row r="3294">
      <c r="A3294" s="78"/>
      <c r="B3294" s="78"/>
      <c r="C3294" s="78"/>
      <c r="D3294" s="78"/>
      <c r="E3294" s="78"/>
      <c r="F3294" s="78"/>
      <c r="G3294" s="78"/>
      <c r="H3294" s="78"/>
      <c r="I3294" s="78"/>
      <c r="J3294" s="78"/>
      <c r="K3294" s="78"/>
      <c r="L3294" s="78"/>
      <c r="M3294" s="76"/>
      <c r="N3294" s="76"/>
    </row>
    <row r="3295">
      <c r="A3295" s="78"/>
      <c r="B3295" s="78"/>
      <c r="C3295" s="78"/>
      <c r="D3295" s="78"/>
      <c r="E3295" s="78"/>
      <c r="F3295" s="78"/>
      <c r="G3295" s="78"/>
      <c r="H3295" s="78"/>
      <c r="I3295" s="78"/>
      <c r="J3295" s="78"/>
      <c r="K3295" s="78"/>
      <c r="L3295" s="78"/>
      <c r="M3295" s="76"/>
      <c r="N3295" s="76"/>
    </row>
    <row r="3296">
      <c r="A3296" s="78"/>
      <c r="B3296" s="78"/>
      <c r="C3296" s="78"/>
      <c r="D3296" s="78"/>
      <c r="E3296" s="78"/>
      <c r="F3296" s="78"/>
      <c r="G3296" s="78"/>
      <c r="H3296" s="78"/>
      <c r="I3296" s="78"/>
      <c r="J3296" s="78"/>
      <c r="K3296" s="78"/>
      <c r="L3296" s="78"/>
      <c r="M3296" s="76"/>
      <c r="N3296" s="76"/>
    </row>
    <row r="3297">
      <c r="A3297" s="78"/>
      <c r="B3297" s="78"/>
      <c r="C3297" s="78"/>
      <c r="D3297" s="78"/>
      <c r="E3297" s="78"/>
      <c r="F3297" s="78"/>
      <c r="G3297" s="78"/>
      <c r="H3297" s="78"/>
      <c r="I3297" s="78"/>
      <c r="J3297" s="78"/>
      <c r="K3297" s="78"/>
      <c r="L3297" s="78"/>
      <c r="M3297" s="76"/>
      <c r="N3297" s="76"/>
    </row>
    <row r="3298">
      <c r="A3298" s="78"/>
      <c r="B3298" s="78"/>
      <c r="C3298" s="78"/>
      <c r="D3298" s="78"/>
      <c r="E3298" s="78"/>
      <c r="F3298" s="78"/>
      <c r="G3298" s="78"/>
      <c r="H3298" s="78"/>
      <c r="I3298" s="78"/>
      <c r="J3298" s="78"/>
      <c r="K3298" s="78"/>
      <c r="L3298" s="78"/>
      <c r="M3298" s="76"/>
      <c r="N3298" s="76"/>
    </row>
    <row r="3299">
      <c r="A3299" s="78"/>
      <c r="B3299" s="78"/>
      <c r="C3299" s="78"/>
      <c r="D3299" s="78"/>
      <c r="E3299" s="78"/>
      <c r="F3299" s="78"/>
      <c r="G3299" s="78"/>
      <c r="H3299" s="78"/>
      <c r="I3299" s="78"/>
      <c r="J3299" s="78"/>
      <c r="K3299" s="78"/>
      <c r="L3299" s="78"/>
      <c r="M3299" s="76"/>
      <c r="N3299" s="76"/>
    </row>
    <row r="3300">
      <c r="A3300" s="78"/>
      <c r="B3300" s="78"/>
      <c r="C3300" s="78"/>
      <c r="D3300" s="78"/>
      <c r="E3300" s="78"/>
      <c r="F3300" s="78"/>
      <c r="G3300" s="78"/>
      <c r="H3300" s="78"/>
      <c r="I3300" s="78"/>
      <c r="J3300" s="78"/>
      <c r="K3300" s="78"/>
      <c r="L3300" s="78"/>
      <c r="M3300" s="76"/>
      <c r="N3300" s="76"/>
    </row>
    <row r="3301">
      <c r="A3301" s="78"/>
      <c r="B3301" s="78"/>
      <c r="C3301" s="78"/>
      <c r="D3301" s="78"/>
      <c r="E3301" s="78"/>
      <c r="F3301" s="78"/>
      <c r="G3301" s="78"/>
      <c r="H3301" s="78"/>
      <c r="I3301" s="78"/>
      <c r="J3301" s="78"/>
      <c r="K3301" s="78"/>
      <c r="L3301" s="78"/>
      <c r="M3301" s="76"/>
      <c r="N3301" s="76"/>
    </row>
    <row r="3302">
      <c r="A3302" s="78"/>
      <c r="B3302" s="78"/>
      <c r="C3302" s="78"/>
      <c r="D3302" s="78"/>
      <c r="E3302" s="78"/>
      <c r="F3302" s="78"/>
      <c r="G3302" s="78"/>
      <c r="H3302" s="78"/>
      <c r="I3302" s="78"/>
      <c r="J3302" s="78"/>
      <c r="K3302" s="78"/>
      <c r="L3302" s="78"/>
      <c r="M3302" s="76"/>
      <c r="N3302" s="76"/>
    </row>
    <row r="3303">
      <c r="A3303" s="78"/>
      <c r="B3303" s="78"/>
      <c r="C3303" s="78"/>
      <c r="D3303" s="78"/>
      <c r="E3303" s="78"/>
      <c r="F3303" s="78"/>
      <c r="G3303" s="78"/>
      <c r="H3303" s="78"/>
      <c r="I3303" s="78"/>
      <c r="J3303" s="78"/>
      <c r="K3303" s="78"/>
      <c r="L3303" s="78"/>
      <c r="M3303" s="76"/>
      <c r="N3303" s="76"/>
    </row>
    <row r="3304">
      <c r="A3304" s="78"/>
      <c r="B3304" s="78"/>
      <c r="C3304" s="78"/>
      <c r="D3304" s="78"/>
      <c r="E3304" s="78"/>
      <c r="F3304" s="78"/>
      <c r="G3304" s="78"/>
      <c r="H3304" s="78"/>
      <c r="I3304" s="78"/>
      <c r="J3304" s="78"/>
      <c r="K3304" s="78"/>
      <c r="L3304" s="78"/>
      <c r="M3304" s="76"/>
      <c r="N3304" s="76"/>
    </row>
    <row r="3305">
      <c r="A3305" s="78"/>
      <c r="B3305" s="78"/>
      <c r="C3305" s="78"/>
      <c r="D3305" s="78"/>
      <c r="E3305" s="78"/>
      <c r="F3305" s="78"/>
      <c r="G3305" s="78"/>
      <c r="H3305" s="78"/>
      <c r="I3305" s="78"/>
      <c r="J3305" s="78"/>
      <c r="K3305" s="78"/>
      <c r="L3305" s="78"/>
      <c r="M3305" s="76"/>
      <c r="N3305" s="76"/>
    </row>
    <row r="3306">
      <c r="A3306" s="78"/>
      <c r="B3306" s="78"/>
      <c r="C3306" s="78"/>
      <c r="D3306" s="78"/>
      <c r="E3306" s="78"/>
      <c r="F3306" s="78"/>
      <c r="G3306" s="78"/>
      <c r="H3306" s="78"/>
      <c r="I3306" s="78"/>
      <c r="J3306" s="78"/>
      <c r="K3306" s="78"/>
      <c r="L3306" s="78"/>
      <c r="M3306" s="76"/>
      <c r="N3306" s="76"/>
    </row>
    <row r="3307">
      <c r="A3307" s="78"/>
      <c r="B3307" s="78"/>
      <c r="C3307" s="78"/>
      <c r="D3307" s="78"/>
      <c r="E3307" s="78"/>
      <c r="F3307" s="78"/>
      <c r="G3307" s="78"/>
      <c r="H3307" s="78"/>
      <c r="I3307" s="78"/>
      <c r="J3307" s="78"/>
      <c r="K3307" s="78"/>
      <c r="L3307" s="78"/>
      <c r="M3307" s="76"/>
      <c r="N3307" s="76"/>
    </row>
    <row r="3308">
      <c r="A3308" s="78"/>
      <c r="B3308" s="78"/>
      <c r="C3308" s="78"/>
      <c r="D3308" s="78"/>
      <c r="E3308" s="78"/>
      <c r="F3308" s="78"/>
      <c r="G3308" s="78"/>
      <c r="H3308" s="78"/>
      <c r="I3308" s="78"/>
      <c r="J3308" s="78"/>
      <c r="K3308" s="78"/>
      <c r="L3308" s="78"/>
      <c r="M3308" s="76"/>
      <c r="N3308" s="76"/>
    </row>
    <row r="3309">
      <c r="A3309" s="78"/>
      <c r="B3309" s="78"/>
      <c r="C3309" s="78"/>
      <c r="D3309" s="78"/>
      <c r="E3309" s="78"/>
      <c r="F3309" s="78"/>
      <c r="G3309" s="78"/>
      <c r="H3309" s="78"/>
      <c r="I3309" s="78"/>
      <c r="J3309" s="78"/>
      <c r="K3309" s="78"/>
      <c r="L3309" s="78"/>
      <c r="M3309" s="76"/>
      <c r="N3309" s="76"/>
    </row>
    <row r="3310">
      <c r="A3310" s="78"/>
      <c r="B3310" s="78"/>
      <c r="C3310" s="78"/>
      <c r="D3310" s="78"/>
      <c r="E3310" s="78"/>
      <c r="F3310" s="78"/>
      <c r="G3310" s="78"/>
      <c r="H3310" s="78"/>
      <c r="I3310" s="78"/>
      <c r="J3310" s="78"/>
      <c r="K3310" s="78"/>
      <c r="L3310" s="78"/>
      <c r="M3310" s="76"/>
      <c r="N3310" s="76"/>
    </row>
    <row r="3311">
      <c r="A3311" s="78"/>
      <c r="B3311" s="78"/>
      <c r="C3311" s="78"/>
      <c r="D3311" s="78"/>
      <c r="E3311" s="78"/>
      <c r="F3311" s="78"/>
      <c r="G3311" s="78"/>
      <c r="H3311" s="78"/>
      <c r="I3311" s="78"/>
      <c r="J3311" s="78"/>
      <c r="K3311" s="78"/>
      <c r="L3311" s="78"/>
      <c r="M3311" s="76"/>
      <c r="N3311" s="76"/>
    </row>
    <row r="3312">
      <c r="A3312" s="78"/>
      <c r="B3312" s="78"/>
      <c r="C3312" s="78"/>
      <c r="D3312" s="78"/>
      <c r="E3312" s="78"/>
      <c r="F3312" s="78"/>
      <c r="G3312" s="78"/>
      <c r="H3312" s="78"/>
      <c r="I3312" s="78"/>
      <c r="J3312" s="78"/>
      <c r="K3312" s="78"/>
      <c r="L3312" s="78"/>
      <c r="M3312" s="76"/>
      <c r="N3312" s="76"/>
    </row>
    <row r="3313">
      <c r="A3313" s="78"/>
      <c r="B3313" s="78"/>
      <c r="C3313" s="78"/>
      <c r="D3313" s="78"/>
      <c r="E3313" s="78"/>
      <c r="F3313" s="78"/>
      <c r="G3313" s="78"/>
      <c r="H3313" s="78"/>
      <c r="I3313" s="78"/>
      <c r="J3313" s="78"/>
      <c r="K3313" s="78"/>
      <c r="L3313" s="78"/>
      <c r="M3313" s="76"/>
      <c r="N3313" s="76"/>
    </row>
    <row r="3314">
      <c r="A3314" s="78"/>
      <c r="B3314" s="78"/>
      <c r="C3314" s="78"/>
      <c r="D3314" s="78"/>
      <c r="E3314" s="78"/>
      <c r="F3314" s="78"/>
      <c r="G3314" s="78"/>
      <c r="H3314" s="78"/>
      <c r="I3314" s="78"/>
      <c r="J3314" s="78"/>
      <c r="K3314" s="78"/>
      <c r="L3314" s="78"/>
      <c r="M3314" s="76"/>
      <c r="N3314" s="76"/>
    </row>
    <row r="3315">
      <c r="A3315" s="78"/>
      <c r="B3315" s="78"/>
      <c r="C3315" s="78"/>
      <c r="D3315" s="78"/>
      <c r="E3315" s="78"/>
      <c r="F3315" s="78"/>
      <c r="G3315" s="78"/>
      <c r="H3315" s="78"/>
      <c r="I3315" s="78"/>
      <c r="J3315" s="78"/>
      <c r="K3315" s="78"/>
      <c r="L3315" s="78"/>
      <c r="M3315" s="76"/>
      <c r="N3315" s="76"/>
    </row>
    <row r="3316">
      <c r="A3316" s="78"/>
      <c r="B3316" s="78"/>
      <c r="C3316" s="78"/>
      <c r="D3316" s="78"/>
      <c r="E3316" s="78"/>
      <c r="F3316" s="78"/>
      <c r="G3316" s="78"/>
      <c r="H3316" s="78"/>
      <c r="I3316" s="78"/>
      <c r="J3316" s="78"/>
      <c r="K3316" s="78"/>
      <c r="L3316" s="78"/>
      <c r="M3316" s="76"/>
      <c r="N3316" s="76"/>
    </row>
    <row r="3317">
      <c r="A3317" s="78"/>
      <c r="B3317" s="78"/>
      <c r="C3317" s="78"/>
      <c r="D3317" s="78"/>
      <c r="E3317" s="78"/>
      <c r="F3317" s="78"/>
      <c r="G3317" s="78"/>
      <c r="H3317" s="78"/>
      <c r="I3317" s="78"/>
      <c r="J3317" s="78"/>
      <c r="K3317" s="78"/>
      <c r="L3317" s="78"/>
      <c r="M3317" s="76"/>
      <c r="N3317" s="76"/>
    </row>
    <row r="3318">
      <c r="A3318" s="78"/>
      <c r="B3318" s="78"/>
      <c r="C3318" s="78"/>
      <c r="D3318" s="78"/>
      <c r="E3318" s="78"/>
      <c r="F3318" s="78"/>
      <c r="G3318" s="78"/>
      <c r="H3318" s="78"/>
      <c r="I3318" s="78"/>
      <c r="J3318" s="78"/>
      <c r="K3318" s="78"/>
      <c r="L3318" s="78"/>
      <c r="M3318" s="76"/>
      <c r="N3318" s="76"/>
    </row>
    <row r="3319">
      <c r="A3319" s="78"/>
      <c r="B3319" s="78"/>
      <c r="C3319" s="78"/>
      <c r="D3319" s="78"/>
      <c r="E3319" s="78"/>
      <c r="F3319" s="78"/>
      <c r="G3319" s="78"/>
      <c r="H3319" s="78"/>
      <c r="I3319" s="78"/>
      <c r="J3319" s="78"/>
      <c r="K3319" s="78"/>
      <c r="L3319" s="78"/>
      <c r="M3319" s="76"/>
      <c r="N3319" s="76"/>
    </row>
    <row r="3320">
      <c r="A3320" s="78"/>
      <c r="B3320" s="78"/>
      <c r="C3320" s="78"/>
      <c r="D3320" s="78"/>
      <c r="E3320" s="78"/>
      <c r="F3320" s="78"/>
      <c r="G3320" s="78"/>
      <c r="H3320" s="78"/>
      <c r="I3320" s="78"/>
      <c r="J3320" s="78"/>
      <c r="K3320" s="78"/>
      <c r="L3320" s="78"/>
      <c r="M3320" s="76"/>
      <c r="N3320" s="76"/>
    </row>
    <row r="3321">
      <c r="A3321" s="78"/>
      <c r="B3321" s="78"/>
      <c r="C3321" s="78"/>
      <c r="D3321" s="78"/>
      <c r="E3321" s="78"/>
      <c r="F3321" s="78"/>
      <c r="G3321" s="78"/>
      <c r="H3321" s="78"/>
      <c r="I3321" s="78"/>
      <c r="J3321" s="78"/>
      <c r="K3321" s="78"/>
      <c r="L3321" s="78"/>
      <c r="M3321" s="76"/>
      <c r="N3321" s="76"/>
    </row>
    <row r="3322">
      <c r="A3322" s="78"/>
      <c r="B3322" s="78"/>
      <c r="C3322" s="78"/>
      <c r="D3322" s="78"/>
      <c r="E3322" s="78"/>
      <c r="F3322" s="78"/>
      <c r="G3322" s="78"/>
      <c r="H3322" s="78"/>
      <c r="I3322" s="78"/>
      <c r="J3322" s="78"/>
      <c r="K3322" s="78"/>
      <c r="L3322" s="78"/>
      <c r="M3322" s="76"/>
      <c r="N3322" s="76"/>
    </row>
    <row r="3323">
      <c r="A3323" s="78"/>
      <c r="B3323" s="78"/>
      <c r="C3323" s="78"/>
      <c r="D3323" s="78"/>
      <c r="E3323" s="78"/>
      <c r="F3323" s="78"/>
      <c r="G3323" s="78"/>
      <c r="H3323" s="78"/>
      <c r="I3323" s="78"/>
      <c r="J3323" s="78"/>
      <c r="K3323" s="78"/>
      <c r="L3323" s="78"/>
      <c r="M3323" s="76"/>
      <c r="N3323" s="76"/>
    </row>
    <row r="3324">
      <c r="A3324" s="78"/>
      <c r="B3324" s="78"/>
      <c r="C3324" s="78"/>
      <c r="D3324" s="78"/>
      <c r="E3324" s="78"/>
      <c r="F3324" s="78"/>
      <c r="G3324" s="78"/>
      <c r="H3324" s="78"/>
      <c r="I3324" s="78"/>
      <c r="J3324" s="78"/>
      <c r="K3324" s="78"/>
      <c r="L3324" s="78"/>
      <c r="M3324" s="76"/>
      <c r="N3324" s="76"/>
    </row>
    <row r="3325">
      <c r="A3325" s="78"/>
      <c r="B3325" s="78"/>
      <c r="C3325" s="78"/>
      <c r="D3325" s="78"/>
      <c r="E3325" s="78"/>
      <c r="F3325" s="78"/>
      <c r="G3325" s="78"/>
      <c r="H3325" s="78"/>
      <c r="I3325" s="78"/>
      <c r="J3325" s="78"/>
      <c r="K3325" s="78"/>
      <c r="L3325" s="78"/>
      <c r="M3325" s="76"/>
      <c r="N3325" s="76"/>
    </row>
    <row r="3326">
      <c r="A3326" s="78"/>
      <c r="B3326" s="78"/>
      <c r="C3326" s="78"/>
      <c r="D3326" s="78"/>
      <c r="E3326" s="78"/>
      <c r="F3326" s="78"/>
      <c r="G3326" s="78"/>
      <c r="H3326" s="78"/>
      <c r="I3326" s="78"/>
      <c r="J3326" s="78"/>
      <c r="K3326" s="78"/>
      <c r="L3326" s="78"/>
      <c r="M3326" s="76"/>
      <c r="N3326" s="76"/>
    </row>
    <row r="3327">
      <c r="A3327" s="78"/>
      <c r="B3327" s="78"/>
      <c r="C3327" s="78"/>
      <c r="D3327" s="78"/>
      <c r="E3327" s="78"/>
      <c r="F3327" s="78"/>
      <c r="G3327" s="78"/>
      <c r="H3327" s="78"/>
      <c r="I3327" s="78"/>
      <c r="J3327" s="78"/>
      <c r="K3327" s="78"/>
      <c r="L3327" s="78"/>
      <c r="M3327" s="76"/>
      <c r="N3327" s="76"/>
    </row>
    <row r="3328">
      <c r="A3328" s="78"/>
      <c r="B3328" s="78"/>
      <c r="C3328" s="78"/>
      <c r="D3328" s="78"/>
      <c r="E3328" s="78"/>
      <c r="F3328" s="78"/>
      <c r="G3328" s="78"/>
      <c r="H3328" s="78"/>
      <c r="I3328" s="78"/>
      <c r="J3328" s="78"/>
      <c r="K3328" s="78"/>
      <c r="L3328" s="78"/>
      <c r="M3328" s="76"/>
      <c r="N3328" s="76"/>
    </row>
    <row r="3329">
      <c r="A3329" s="78"/>
      <c r="B3329" s="78"/>
      <c r="C3329" s="78"/>
      <c r="D3329" s="78"/>
      <c r="E3329" s="78"/>
      <c r="F3329" s="78"/>
      <c r="G3329" s="78"/>
      <c r="H3329" s="78"/>
      <c r="I3329" s="78"/>
      <c r="J3329" s="78"/>
      <c r="K3329" s="78"/>
      <c r="L3329" s="78"/>
      <c r="M3329" s="76"/>
      <c r="N3329" s="76"/>
    </row>
    <row r="3330">
      <c r="A3330" s="78"/>
      <c r="B3330" s="78"/>
      <c r="C3330" s="78"/>
      <c r="D3330" s="78"/>
      <c r="E3330" s="78"/>
      <c r="F3330" s="78"/>
      <c r="G3330" s="78"/>
      <c r="H3330" s="78"/>
      <c r="I3330" s="78"/>
      <c r="J3330" s="78"/>
      <c r="K3330" s="78"/>
      <c r="L3330" s="78"/>
      <c r="M3330" s="76"/>
      <c r="N3330" s="76"/>
    </row>
    <row r="3331">
      <c r="A3331" s="78"/>
      <c r="B3331" s="78"/>
      <c r="C3331" s="78"/>
      <c r="D3331" s="78"/>
      <c r="E3331" s="78"/>
      <c r="F3331" s="78"/>
      <c r="G3331" s="78"/>
      <c r="H3331" s="78"/>
      <c r="I3331" s="78"/>
      <c r="J3331" s="78"/>
      <c r="K3331" s="78"/>
      <c r="L3331" s="78"/>
      <c r="M3331" s="76"/>
      <c r="N3331" s="76"/>
    </row>
    <row r="3332">
      <c r="A3332" s="78"/>
      <c r="B3332" s="78"/>
      <c r="C3332" s="78"/>
      <c r="D3332" s="78"/>
      <c r="E3332" s="78"/>
      <c r="F3332" s="78"/>
      <c r="G3332" s="78"/>
      <c r="H3332" s="78"/>
      <c r="I3332" s="78"/>
      <c r="J3332" s="78"/>
      <c r="K3332" s="78"/>
      <c r="L3332" s="78"/>
      <c r="M3332" s="76"/>
      <c r="N3332" s="76"/>
    </row>
    <row r="3333">
      <c r="A3333" s="78"/>
      <c r="B3333" s="78"/>
      <c r="C3333" s="78"/>
      <c r="D3333" s="78"/>
      <c r="E3333" s="78"/>
      <c r="F3333" s="78"/>
      <c r="G3333" s="78"/>
      <c r="H3333" s="78"/>
      <c r="I3333" s="78"/>
      <c r="J3333" s="78"/>
      <c r="K3333" s="78"/>
      <c r="L3333" s="78"/>
      <c r="M3333" s="76"/>
      <c r="N3333" s="76"/>
    </row>
    <row r="3334">
      <c r="A3334" s="78"/>
      <c r="B3334" s="78"/>
      <c r="C3334" s="78"/>
      <c r="D3334" s="78"/>
      <c r="E3334" s="78"/>
      <c r="F3334" s="78"/>
      <c r="G3334" s="78"/>
      <c r="H3334" s="78"/>
      <c r="I3334" s="78"/>
      <c r="J3334" s="78"/>
      <c r="K3334" s="78"/>
      <c r="L3334" s="78"/>
      <c r="M3334" s="76"/>
      <c r="N3334" s="76"/>
    </row>
    <row r="3335">
      <c r="A3335" s="78"/>
      <c r="B3335" s="78"/>
      <c r="C3335" s="78"/>
      <c r="D3335" s="78"/>
      <c r="E3335" s="78"/>
      <c r="F3335" s="78"/>
      <c r="G3335" s="78"/>
      <c r="H3335" s="78"/>
      <c r="I3335" s="78"/>
      <c r="J3335" s="78"/>
      <c r="K3335" s="78"/>
      <c r="L3335" s="78"/>
      <c r="M3335" s="76"/>
      <c r="N3335" s="76"/>
    </row>
    <row r="3336">
      <c r="A3336" s="78"/>
      <c r="B3336" s="78"/>
      <c r="C3336" s="78"/>
      <c r="D3336" s="78"/>
      <c r="E3336" s="78"/>
      <c r="F3336" s="78"/>
      <c r="G3336" s="78"/>
      <c r="H3336" s="78"/>
      <c r="I3336" s="78"/>
      <c r="J3336" s="78"/>
      <c r="K3336" s="78"/>
      <c r="L3336" s="78"/>
      <c r="M3336" s="76"/>
      <c r="N3336" s="76"/>
    </row>
    <row r="3337">
      <c r="A3337" s="78"/>
      <c r="B3337" s="78"/>
      <c r="C3337" s="78"/>
      <c r="D3337" s="78"/>
      <c r="E3337" s="78"/>
      <c r="F3337" s="78"/>
      <c r="G3337" s="78"/>
      <c r="H3337" s="78"/>
      <c r="I3337" s="78"/>
      <c r="J3337" s="78"/>
      <c r="K3337" s="78"/>
      <c r="L3337" s="78"/>
      <c r="M3337" s="76"/>
      <c r="N3337" s="76"/>
    </row>
    <row r="3338">
      <c r="A3338" s="78"/>
      <c r="B3338" s="78"/>
      <c r="C3338" s="78"/>
      <c r="D3338" s="78"/>
      <c r="E3338" s="78"/>
      <c r="F3338" s="78"/>
      <c r="G3338" s="78"/>
      <c r="H3338" s="78"/>
      <c r="I3338" s="78"/>
      <c r="J3338" s="78"/>
      <c r="K3338" s="78"/>
      <c r="L3338" s="78"/>
      <c r="M3338" s="76"/>
      <c r="N3338" s="76"/>
    </row>
    <row r="3339">
      <c r="A3339" s="78"/>
      <c r="B3339" s="78"/>
      <c r="C3339" s="78"/>
      <c r="D3339" s="78"/>
      <c r="E3339" s="78"/>
      <c r="F3339" s="78"/>
      <c r="G3339" s="78"/>
      <c r="H3339" s="78"/>
      <c r="I3339" s="78"/>
      <c r="J3339" s="78"/>
      <c r="K3339" s="78"/>
      <c r="L3339" s="78"/>
      <c r="M3339" s="76"/>
      <c r="N3339" s="76"/>
    </row>
    <row r="3340">
      <c r="A3340" s="78"/>
      <c r="B3340" s="78"/>
      <c r="C3340" s="78"/>
      <c r="D3340" s="78"/>
      <c r="E3340" s="78"/>
      <c r="F3340" s="78"/>
      <c r="G3340" s="78"/>
      <c r="H3340" s="78"/>
      <c r="I3340" s="78"/>
      <c r="J3340" s="78"/>
      <c r="K3340" s="78"/>
      <c r="L3340" s="78"/>
      <c r="M3340" s="76"/>
      <c r="N3340" s="76"/>
    </row>
    <row r="3341">
      <c r="A3341" s="78"/>
      <c r="B3341" s="78"/>
      <c r="C3341" s="78"/>
      <c r="D3341" s="78"/>
      <c r="E3341" s="78"/>
      <c r="F3341" s="78"/>
      <c r="G3341" s="78"/>
      <c r="H3341" s="78"/>
      <c r="I3341" s="78"/>
      <c r="J3341" s="78"/>
      <c r="K3341" s="78"/>
      <c r="L3341" s="78"/>
      <c r="M3341" s="76"/>
      <c r="N3341" s="76"/>
    </row>
    <row r="3342">
      <c r="A3342" s="78"/>
      <c r="B3342" s="78"/>
      <c r="C3342" s="78"/>
      <c r="D3342" s="78"/>
      <c r="E3342" s="78"/>
      <c r="F3342" s="78"/>
      <c r="G3342" s="78"/>
      <c r="H3342" s="78"/>
      <c r="I3342" s="78"/>
      <c r="J3342" s="78"/>
      <c r="K3342" s="78"/>
      <c r="L3342" s="78"/>
      <c r="M3342" s="76"/>
      <c r="N3342" s="76"/>
    </row>
    <row r="3343">
      <c r="A3343" s="78"/>
      <c r="B3343" s="78"/>
      <c r="C3343" s="78"/>
      <c r="D3343" s="78"/>
      <c r="E3343" s="78"/>
      <c r="F3343" s="78"/>
      <c r="G3343" s="78"/>
      <c r="H3343" s="78"/>
      <c r="I3343" s="78"/>
      <c r="J3343" s="78"/>
      <c r="K3343" s="78"/>
      <c r="L3343" s="78"/>
      <c r="M3343" s="76"/>
      <c r="N3343" s="76"/>
    </row>
    <row r="3344">
      <c r="A3344" s="78"/>
      <c r="B3344" s="78"/>
      <c r="C3344" s="78"/>
      <c r="D3344" s="78"/>
      <c r="E3344" s="78"/>
      <c r="F3344" s="78"/>
      <c r="G3344" s="78"/>
      <c r="H3344" s="78"/>
      <c r="I3344" s="78"/>
      <c r="J3344" s="78"/>
      <c r="K3344" s="78"/>
      <c r="L3344" s="78"/>
      <c r="M3344" s="76"/>
      <c r="N3344" s="76"/>
    </row>
    <row r="3345">
      <c r="A3345" s="78"/>
      <c r="B3345" s="78"/>
      <c r="C3345" s="78"/>
      <c r="D3345" s="78"/>
      <c r="E3345" s="78"/>
      <c r="F3345" s="78"/>
      <c r="G3345" s="78"/>
      <c r="H3345" s="78"/>
      <c r="I3345" s="78"/>
      <c r="J3345" s="78"/>
      <c r="K3345" s="78"/>
      <c r="L3345" s="78"/>
      <c r="M3345" s="76"/>
      <c r="N3345" s="76"/>
    </row>
    <row r="3346">
      <c r="A3346" s="78"/>
      <c r="B3346" s="78"/>
      <c r="C3346" s="78"/>
      <c r="D3346" s="78"/>
      <c r="E3346" s="78"/>
      <c r="F3346" s="78"/>
      <c r="G3346" s="78"/>
      <c r="H3346" s="78"/>
      <c r="I3346" s="78"/>
      <c r="J3346" s="78"/>
      <c r="K3346" s="78"/>
      <c r="L3346" s="78"/>
      <c r="M3346" s="76"/>
      <c r="N3346" s="76"/>
    </row>
    <row r="3347">
      <c r="A3347" s="78"/>
      <c r="B3347" s="78"/>
      <c r="C3347" s="78"/>
      <c r="D3347" s="78"/>
      <c r="E3347" s="78"/>
      <c r="F3347" s="78"/>
      <c r="G3347" s="78"/>
      <c r="H3347" s="78"/>
      <c r="I3347" s="78"/>
      <c r="J3347" s="78"/>
      <c r="K3347" s="78"/>
      <c r="L3347" s="78"/>
      <c r="M3347" s="76"/>
      <c r="N3347" s="76"/>
    </row>
    <row r="3348">
      <c r="A3348" s="78"/>
      <c r="B3348" s="78"/>
      <c r="C3348" s="78"/>
      <c r="D3348" s="78"/>
      <c r="E3348" s="78"/>
      <c r="F3348" s="78"/>
      <c r="G3348" s="78"/>
      <c r="H3348" s="78"/>
      <c r="I3348" s="78"/>
      <c r="J3348" s="78"/>
      <c r="K3348" s="78"/>
      <c r="L3348" s="78"/>
      <c r="M3348" s="76"/>
      <c r="N3348" s="76"/>
    </row>
    <row r="3349">
      <c r="A3349" s="78"/>
      <c r="B3349" s="78"/>
      <c r="C3349" s="78"/>
      <c r="D3349" s="78"/>
      <c r="E3349" s="78"/>
      <c r="F3349" s="78"/>
      <c r="G3349" s="78"/>
      <c r="H3349" s="78"/>
      <c r="I3349" s="78"/>
      <c r="J3349" s="78"/>
      <c r="K3349" s="78"/>
      <c r="L3349" s="78"/>
      <c r="M3349" s="76"/>
      <c r="N3349" s="76"/>
    </row>
    <row r="3350">
      <c r="A3350" s="78"/>
      <c r="B3350" s="78"/>
      <c r="C3350" s="78"/>
      <c r="D3350" s="78"/>
      <c r="E3350" s="78"/>
      <c r="F3350" s="78"/>
      <c r="G3350" s="78"/>
      <c r="H3350" s="78"/>
      <c r="I3350" s="78"/>
      <c r="J3350" s="78"/>
      <c r="K3350" s="78"/>
      <c r="L3350" s="78"/>
      <c r="M3350" s="76"/>
      <c r="N3350" s="76"/>
    </row>
    <row r="3351">
      <c r="A3351" s="78"/>
      <c r="B3351" s="78"/>
      <c r="C3351" s="78"/>
      <c r="D3351" s="78"/>
      <c r="E3351" s="78"/>
      <c r="F3351" s="78"/>
      <c r="G3351" s="78"/>
      <c r="H3351" s="78"/>
      <c r="I3351" s="78"/>
      <c r="J3351" s="78"/>
      <c r="K3351" s="78"/>
      <c r="L3351" s="78"/>
      <c r="M3351" s="76"/>
      <c r="N3351" s="76"/>
    </row>
    <row r="3352">
      <c r="A3352" s="78"/>
      <c r="B3352" s="78"/>
      <c r="C3352" s="78"/>
      <c r="D3352" s="78"/>
      <c r="E3352" s="78"/>
      <c r="F3352" s="78"/>
      <c r="G3352" s="78"/>
      <c r="H3352" s="78"/>
      <c r="I3352" s="78"/>
      <c r="J3352" s="78"/>
      <c r="K3352" s="78"/>
      <c r="L3352" s="78"/>
      <c r="M3352" s="76"/>
      <c r="N3352" s="76"/>
    </row>
    <row r="3353">
      <c r="A3353" s="78"/>
      <c r="B3353" s="78"/>
      <c r="C3353" s="78"/>
      <c r="D3353" s="78"/>
      <c r="E3353" s="78"/>
      <c r="F3353" s="78"/>
      <c r="G3353" s="78"/>
      <c r="H3353" s="78"/>
      <c r="I3353" s="78"/>
      <c r="J3353" s="78"/>
      <c r="K3353" s="78"/>
      <c r="L3353" s="78"/>
      <c r="M3353" s="76"/>
      <c r="N3353" s="76"/>
    </row>
    <row r="3354">
      <c r="A3354" s="78"/>
      <c r="B3354" s="78"/>
      <c r="C3354" s="78"/>
      <c r="D3354" s="78"/>
      <c r="E3354" s="78"/>
      <c r="F3354" s="78"/>
      <c r="G3354" s="78"/>
      <c r="H3354" s="78"/>
      <c r="I3354" s="78"/>
      <c r="J3354" s="78"/>
      <c r="K3354" s="78"/>
      <c r="L3354" s="78"/>
      <c r="M3354" s="76"/>
      <c r="N3354" s="76"/>
    </row>
    <row r="3355">
      <c r="A3355" s="78"/>
      <c r="B3355" s="78"/>
      <c r="C3355" s="78"/>
      <c r="D3355" s="78"/>
      <c r="E3355" s="78"/>
      <c r="F3355" s="78"/>
      <c r="G3355" s="78"/>
      <c r="H3355" s="78"/>
      <c r="I3355" s="78"/>
      <c r="J3355" s="78"/>
      <c r="K3355" s="78"/>
      <c r="L3355" s="78"/>
      <c r="M3355" s="76"/>
      <c r="N3355" s="76"/>
    </row>
    <row r="3356">
      <c r="A3356" s="78"/>
      <c r="B3356" s="78"/>
      <c r="C3356" s="78"/>
      <c r="D3356" s="78"/>
      <c r="E3356" s="78"/>
      <c r="F3356" s="78"/>
      <c r="G3356" s="78"/>
      <c r="H3356" s="78"/>
      <c r="I3356" s="78"/>
      <c r="J3356" s="78"/>
      <c r="K3356" s="78"/>
      <c r="L3356" s="78"/>
      <c r="M3356" s="76"/>
      <c r="N3356" s="76"/>
    </row>
    <row r="3357">
      <c r="A3357" s="78"/>
      <c r="B3357" s="78"/>
      <c r="C3357" s="78"/>
      <c r="D3357" s="78"/>
      <c r="E3357" s="78"/>
      <c r="F3357" s="78"/>
      <c r="G3357" s="78"/>
      <c r="H3357" s="78"/>
      <c r="I3357" s="78"/>
      <c r="J3357" s="78"/>
      <c r="K3357" s="78"/>
      <c r="L3357" s="78"/>
      <c r="M3357" s="76"/>
      <c r="N3357" s="76"/>
    </row>
    <row r="3358">
      <c r="A3358" s="78"/>
      <c r="B3358" s="78"/>
      <c r="C3358" s="78"/>
      <c r="D3358" s="78"/>
      <c r="E3358" s="78"/>
      <c r="F3358" s="78"/>
      <c r="G3358" s="78"/>
      <c r="H3358" s="78"/>
      <c r="I3358" s="78"/>
      <c r="J3358" s="78"/>
      <c r="K3358" s="78"/>
      <c r="L3358" s="78"/>
      <c r="M3358" s="76"/>
      <c r="N3358" s="76"/>
    </row>
    <row r="3359">
      <c r="A3359" s="78"/>
      <c r="B3359" s="78"/>
      <c r="C3359" s="78"/>
      <c r="D3359" s="78"/>
      <c r="E3359" s="78"/>
      <c r="F3359" s="78"/>
      <c r="G3359" s="78"/>
      <c r="H3359" s="78"/>
      <c r="I3359" s="78"/>
      <c r="J3359" s="78"/>
      <c r="K3359" s="78"/>
      <c r="L3359" s="78"/>
      <c r="M3359" s="76"/>
      <c r="N3359" s="76"/>
    </row>
    <row r="3360">
      <c r="A3360" s="78"/>
      <c r="B3360" s="78"/>
      <c r="C3360" s="78"/>
      <c r="D3360" s="78"/>
      <c r="E3360" s="78"/>
      <c r="F3360" s="78"/>
      <c r="G3360" s="78"/>
      <c r="H3360" s="78"/>
      <c r="I3360" s="78"/>
      <c r="J3360" s="78"/>
      <c r="K3360" s="78"/>
      <c r="L3360" s="78"/>
      <c r="M3360" s="76"/>
      <c r="N3360" s="76"/>
    </row>
    <row r="3361">
      <c r="A3361" s="78"/>
      <c r="B3361" s="78"/>
      <c r="C3361" s="78"/>
      <c r="D3361" s="78"/>
      <c r="E3361" s="78"/>
      <c r="F3361" s="78"/>
      <c r="G3361" s="78"/>
      <c r="H3361" s="78"/>
      <c r="I3361" s="78"/>
      <c r="J3361" s="78"/>
      <c r="K3361" s="78"/>
      <c r="L3361" s="78"/>
      <c r="M3361" s="76"/>
      <c r="N3361" s="76"/>
    </row>
    <row r="3362">
      <c r="A3362" s="78"/>
      <c r="B3362" s="78"/>
      <c r="C3362" s="78"/>
      <c r="D3362" s="78"/>
      <c r="E3362" s="78"/>
      <c r="F3362" s="78"/>
      <c r="G3362" s="78"/>
      <c r="H3362" s="78"/>
      <c r="I3362" s="78"/>
      <c r="J3362" s="78"/>
      <c r="K3362" s="78"/>
      <c r="L3362" s="78"/>
      <c r="M3362" s="76"/>
      <c r="N3362" s="76"/>
    </row>
    <row r="3363">
      <c r="A3363" s="78"/>
      <c r="B3363" s="78"/>
      <c r="C3363" s="78"/>
      <c r="D3363" s="78"/>
      <c r="E3363" s="78"/>
      <c r="F3363" s="78"/>
      <c r="G3363" s="78"/>
      <c r="H3363" s="78"/>
      <c r="I3363" s="78"/>
      <c r="J3363" s="78"/>
      <c r="K3363" s="78"/>
      <c r="L3363" s="78"/>
      <c r="M3363" s="76"/>
      <c r="N3363" s="76"/>
    </row>
    <row r="3364">
      <c r="A3364" s="78"/>
      <c r="B3364" s="78"/>
      <c r="C3364" s="78"/>
      <c r="D3364" s="78"/>
      <c r="E3364" s="78"/>
      <c r="F3364" s="78"/>
      <c r="G3364" s="78"/>
      <c r="H3364" s="78"/>
      <c r="I3364" s="78"/>
      <c r="J3364" s="78"/>
      <c r="K3364" s="78"/>
      <c r="L3364" s="78"/>
      <c r="M3364" s="76"/>
      <c r="N3364" s="76"/>
    </row>
    <row r="3365">
      <c r="A3365" s="78"/>
      <c r="B3365" s="78"/>
      <c r="C3365" s="78"/>
      <c r="D3365" s="78"/>
      <c r="E3365" s="78"/>
      <c r="F3365" s="78"/>
      <c r="G3365" s="78"/>
      <c r="H3365" s="78"/>
      <c r="I3365" s="78"/>
      <c r="J3365" s="78"/>
      <c r="K3365" s="78"/>
      <c r="L3365" s="78"/>
      <c r="M3365" s="76"/>
      <c r="N3365" s="76"/>
    </row>
    <row r="3366">
      <c r="A3366" s="78"/>
      <c r="B3366" s="78"/>
      <c r="C3366" s="78"/>
      <c r="D3366" s="78"/>
      <c r="E3366" s="78"/>
      <c r="F3366" s="78"/>
      <c r="G3366" s="78"/>
      <c r="H3366" s="78"/>
      <c r="I3366" s="78"/>
      <c r="J3366" s="78"/>
      <c r="K3366" s="78"/>
      <c r="L3366" s="78"/>
      <c r="M3366" s="76"/>
      <c r="N3366" s="76"/>
    </row>
    <row r="3367">
      <c r="A3367" s="78"/>
      <c r="B3367" s="78"/>
      <c r="C3367" s="78"/>
      <c r="D3367" s="78"/>
      <c r="E3367" s="78"/>
      <c r="F3367" s="78"/>
      <c r="G3367" s="78"/>
      <c r="H3367" s="78"/>
      <c r="I3367" s="78"/>
      <c r="J3367" s="78"/>
      <c r="K3367" s="78"/>
      <c r="L3367" s="78"/>
      <c r="M3367" s="76"/>
      <c r="N3367" s="76"/>
    </row>
  </sheetData>
  <printOptions/>
  <pageMargins bottom="0.75" footer="0.0" header="0.0" left="0.7" right="0.7" top="0.75"/>
  <pageSetup paperSize="8"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64FF"/>
    <pageSetUpPr/>
  </sheetPr>
  <sheetViews>
    <sheetView showGridLines="0" workbookViewId="0"/>
  </sheetViews>
  <sheetFormatPr customHeight="1" defaultColWidth="12.63" defaultRowHeight="15.75" outlineLevelCol="1" outlineLevelRow="1"/>
  <cols>
    <col customWidth="1" hidden="1" min="1" max="1" width="29.88" outlineLevel="1"/>
    <col customWidth="1" hidden="1" min="2" max="2" width="3.13" outlineLevel="1"/>
    <col collapsed="1" customWidth="1" min="3" max="3" width="0.88"/>
    <col customWidth="1" min="4" max="4" width="3.25"/>
    <col customWidth="1" min="5" max="7" width="13.88"/>
    <col customWidth="1" min="8" max="8" width="1.88"/>
    <col customWidth="1" min="9" max="9" width="3.25"/>
    <col customWidth="1" min="10" max="12" width="13.88"/>
    <col customWidth="1" min="13" max="14" width="0.88"/>
    <col customWidth="1" min="15" max="15" width="3.25"/>
    <col customWidth="1" min="16" max="18" width="13.88"/>
    <col customWidth="1" min="19" max="19" width="1.88"/>
    <col customWidth="1" min="20" max="20" width="3.25"/>
    <col customWidth="1" min="21" max="23" width="13.88"/>
    <col customWidth="1" min="24" max="25" width="0.88"/>
    <col customWidth="1" min="26" max="26" width="3.25"/>
    <col customWidth="1" min="27" max="29" width="13.88"/>
    <col customWidth="1" min="30" max="30" width="1.88"/>
    <col customWidth="1" min="31" max="31" width="3.25"/>
    <col customWidth="1" min="32" max="34" width="13.88"/>
    <col customWidth="1" min="35" max="36" width="0.88"/>
    <col customWidth="1" min="37" max="37" width="3.25"/>
    <col customWidth="1" min="38" max="40" width="13.88"/>
    <col customWidth="1" min="41" max="41" width="1.88"/>
    <col customWidth="1" min="42" max="42" width="3.25"/>
    <col customWidth="1" min="43" max="45" width="13.88"/>
    <col customWidth="1" min="46" max="47" width="0.88"/>
    <col customWidth="1" min="48" max="48" width="3.25"/>
    <col customWidth="1" min="49" max="51" width="13.88"/>
    <col customWidth="1" min="52" max="52" width="1.88"/>
    <col customWidth="1" min="53" max="53" width="3.25"/>
    <col customWidth="1" min="54" max="56" width="13.88"/>
    <col customWidth="1" min="57" max="58" width="0.88" outlineLevel="1"/>
    <col customWidth="1" min="59" max="59" width="3.25" outlineLevel="1"/>
    <col customWidth="1" min="60" max="62" width="13.88" outlineLevel="1"/>
    <col customWidth="1" min="63" max="63" width="1.88" outlineLevel="1"/>
    <col customWidth="1" min="64" max="64" width="3.25" outlineLevel="1"/>
    <col customWidth="1" min="65" max="67" width="13.88" outlineLevel="1"/>
    <col customWidth="1" min="68" max="68" width="0.88"/>
  </cols>
  <sheetData>
    <row r="1" ht="57.75" hidden="1" customHeight="1" outlineLevel="1">
      <c r="A1" s="79" t="s">
        <v>285</v>
      </c>
      <c r="B1" s="80"/>
      <c r="C1" s="80"/>
      <c r="D1" s="81"/>
      <c r="E1" s="82"/>
      <c r="F1" s="82"/>
      <c r="G1" s="82"/>
      <c r="H1" s="80"/>
      <c r="I1" s="81"/>
      <c r="J1" s="82"/>
      <c r="K1" s="82"/>
      <c r="L1" s="82"/>
      <c r="M1" s="80"/>
      <c r="N1" s="80"/>
      <c r="O1" s="81"/>
      <c r="P1" s="82"/>
      <c r="Q1" s="82"/>
      <c r="R1" s="82"/>
      <c r="S1" s="83"/>
      <c r="T1" s="81"/>
      <c r="U1" s="82"/>
      <c r="V1" s="82"/>
      <c r="W1" s="82"/>
      <c r="X1" s="80"/>
      <c r="Y1" s="80"/>
      <c r="Z1" s="81"/>
      <c r="AA1" s="82"/>
      <c r="AB1" s="82"/>
      <c r="AC1" s="82"/>
      <c r="AD1" s="83"/>
      <c r="AE1" s="81"/>
      <c r="AF1" s="84"/>
      <c r="AG1" s="84"/>
      <c r="AH1" s="84"/>
      <c r="AI1" s="80"/>
      <c r="AJ1" s="80"/>
      <c r="AK1" s="81"/>
      <c r="AL1" s="84"/>
      <c r="AM1" s="84"/>
      <c r="AN1" s="84"/>
      <c r="AO1" s="83"/>
      <c r="AP1" s="81"/>
      <c r="AQ1" s="84"/>
      <c r="AR1" s="84"/>
      <c r="AS1" s="84"/>
      <c r="AT1" s="83"/>
      <c r="AU1" s="83"/>
      <c r="AV1" s="81"/>
      <c r="AW1" s="84"/>
      <c r="AX1" s="84"/>
      <c r="AY1" s="84"/>
      <c r="AZ1" s="83"/>
      <c r="BA1" s="81"/>
      <c r="BB1" s="84"/>
      <c r="BC1" s="84"/>
      <c r="BD1" s="84"/>
      <c r="BE1" s="83"/>
      <c r="BF1" s="83"/>
      <c r="BG1" s="81"/>
      <c r="BH1" s="84"/>
      <c r="BI1" s="84"/>
      <c r="BJ1" s="84"/>
      <c r="BK1" s="83"/>
      <c r="BL1" s="81"/>
      <c r="BM1" s="84"/>
      <c r="BN1" s="84"/>
      <c r="BO1" s="84"/>
      <c r="BP1" s="85"/>
    </row>
    <row r="2" ht="57.75" hidden="1" customHeight="1" outlineLevel="1">
      <c r="A2" s="79" t="s">
        <v>286</v>
      </c>
      <c r="B2" s="86" t="str">
        <f>RIGHT('Control Panel'!D4,2)</f>
        <v>19</v>
      </c>
      <c r="C2" s="86"/>
      <c r="D2" s="79" t="str">
        <f t="array" ref="D2">IFERROR(INDEX(SORT(UNIQUE(RackfileUPLOAD!$B$2:$B277)),1),"")</f>
        <v>ASL3</v>
      </c>
      <c r="E2" s="79" t="str">
        <f t="array" ref="E2">IFERROR(INDEX(SORT(UNIQUE(RackfileUPLOAD!$B$2:$B277)),1),"")</f>
        <v>ASL3</v>
      </c>
      <c r="F2" s="79" t="str">
        <f t="array" ref="F2">IFERROR(INDEX(SORT(UNIQUE(RackfileUPLOAD!$B$2:$B277)),1),"")</f>
        <v>ASL3</v>
      </c>
      <c r="G2" s="79" t="str">
        <f t="array" ref="G2">IFERROR(INDEX(SORT(UNIQUE(RackfileUPLOAD!$B$2:$B277)),1),"")</f>
        <v>ASL3</v>
      </c>
      <c r="H2" s="86"/>
      <c r="I2" s="79" t="str">
        <f t="array" ref="I2">IFERROR(INDEX(SORT(UNIQUE(RackfileUPLOAD!$B$2:$B277)),1),"")</f>
        <v>ASL3</v>
      </c>
      <c r="J2" s="79" t="str">
        <f t="array" ref="J2">IFERROR(INDEX(SORT(UNIQUE(RackfileUPLOAD!$B$2:$B277)),1),"")</f>
        <v>ASL3</v>
      </c>
      <c r="K2" s="79" t="str">
        <f t="array" ref="K2">IFERROR(INDEX(SORT(UNIQUE(RackfileUPLOAD!$B$2:$B277)),1),"")</f>
        <v>ASL3</v>
      </c>
      <c r="L2" s="79" t="str">
        <f t="array" ref="L2">IFERROR(INDEX(SORT(UNIQUE(RackfileUPLOAD!$B$2:$B277)),1),"")</f>
        <v>ASL3</v>
      </c>
      <c r="M2" s="86"/>
      <c r="N2" s="86"/>
      <c r="O2" s="79" t="str">
        <f t="array" ref="O2">IFERROR(INDEX(SORT(UNIQUE(RackfileUPLOAD!$B$2:$B277)),2),"")</f>
        <v/>
      </c>
      <c r="P2" s="79" t="str">
        <f t="array" ref="P2">IFERROR(INDEX(SORT(UNIQUE(RackfileUPLOAD!$B$2:$B277)),2),"")</f>
        <v/>
      </c>
      <c r="Q2" s="79" t="str">
        <f t="array" ref="Q2">IFERROR(INDEX(SORT(UNIQUE(RackfileUPLOAD!$B$2:$B277)),2),"")</f>
        <v/>
      </c>
      <c r="R2" s="79" t="str">
        <f t="array" ref="R2">IFERROR(INDEX(SORT(UNIQUE(RackfileUPLOAD!$B$2:$B277)),2),"")</f>
        <v/>
      </c>
      <c r="S2" s="87"/>
      <c r="T2" s="79" t="str">
        <f t="array" ref="T2">IFERROR(INDEX(SORT(UNIQUE(RackfileUPLOAD!$B$2:$B277)),2),"")</f>
        <v/>
      </c>
      <c r="U2" s="79" t="str">
        <f t="array" ref="U2">IFERROR(INDEX(SORT(UNIQUE(RackfileUPLOAD!$B$2:$B277)),2),"")</f>
        <v/>
      </c>
      <c r="V2" s="79" t="str">
        <f t="array" ref="V2">IFERROR(INDEX(SORT(UNIQUE(RackfileUPLOAD!$B$2:$B277)),2),"")</f>
        <v/>
      </c>
      <c r="W2" s="79" t="str">
        <f t="array" ref="W2">IFERROR(INDEX(SORT(UNIQUE(RackfileUPLOAD!$B$2:$B277)),2),"")</f>
        <v/>
      </c>
      <c r="X2" s="86"/>
      <c r="Y2" s="86"/>
      <c r="Z2" s="79" t="str">
        <f t="array" ref="Z2">IFERROR(INDEX(SORT(UNIQUE(RackfileUPLOAD!$B$2:$B277)),3),"")</f>
        <v/>
      </c>
      <c r="AA2" s="79" t="str">
        <f t="array" ref="AA2">IFERROR(INDEX(SORT(UNIQUE(RackfileUPLOAD!$B$2:$B277)),3),"")</f>
        <v/>
      </c>
      <c r="AB2" s="79" t="str">
        <f t="array" ref="AB2">IFERROR(INDEX(SORT(UNIQUE(RackfileUPLOAD!$B$2:$B277)),3),"")</f>
        <v/>
      </c>
      <c r="AC2" s="79" t="str">
        <f t="array" ref="AC2">IFERROR(INDEX(SORT(UNIQUE(RackfileUPLOAD!$B$2:$B277)),3),"")</f>
        <v/>
      </c>
      <c r="AD2" s="87"/>
      <c r="AE2" s="79" t="str">
        <f t="array" ref="AE2">IFERROR(INDEX(SORT(UNIQUE(RackfileUPLOAD!$B$2:$B277)),3),"")</f>
        <v/>
      </c>
      <c r="AF2" s="79" t="str">
        <f t="array" ref="AF2">IFERROR(INDEX(SORT(UNIQUE(RackfileUPLOAD!$B$2:$B277)),3),"")</f>
        <v/>
      </c>
      <c r="AG2" s="79" t="str">
        <f t="array" ref="AG2">IFERROR(INDEX(SORT(UNIQUE(RackfileUPLOAD!$B$2:$B277)),3),"")</f>
        <v/>
      </c>
      <c r="AH2" s="79" t="str">
        <f t="array" ref="AH2">IFERROR(INDEX(SORT(UNIQUE(RackfileUPLOAD!$B$2:$B277)),3),"")</f>
        <v/>
      </c>
      <c r="AI2" s="86"/>
      <c r="AJ2" s="86"/>
      <c r="AK2" s="79" t="str">
        <f t="array" ref="AK2">IFERROR(INDEX(SORT(UNIQUE(RackfileUPLOAD!$B$2:$B277)),4),"")</f>
        <v/>
      </c>
      <c r="AL2" s="79" t="str">
        <f t="array" ref="AL2">IFERROR(INDEX(SORT(UNIQUE(RackfileUPLOAD!$B$2:$B277)),4),"")</f>
        <v/>
      </c>
      <c r="AM2" s="79" t="str">
        <f t="array" ref="AM2">IFERROR(INDEX(SORT(UNIQUE(RackfileUPLOAD!$B$2:$B277)),4),"")</f>
        <v/>
      </c>
      <c r="AN2" s="79" t="str">
        <f t="array" ref="AN2">IFERROR(INDEX(SORT(UNIQUE(RackfileUPLOAD!$B$2:$B277)),4),"")</f>
        <v/>
      </c>
      <c r="AO2" s="87"/>
      <c r="AP2" s="79" t="str">
        <f t="array" ref="AP2">IFERROR(INDEX(SORT(UNIQUE(RackfileUPLOAD!$B$2:$B277)),4),"")</f>
        <v/>
      </c>
      <c r="AQ2" s="79" t="str">
        <f t="array" ref="AQ2">IFERROR(INDEX(SORT(UNIQUE(RackfileUPLOAD!$B$2:$B277)),4),"")</f>
        <v/>
      </c>
      <c r="AR2" s="79" t="str">
        <f t="array" ref="AR2">IFERROR(INDEX(SORT(UNIQUE(RackfileUPLOAD!$B$2:$B277)),4),"")</f>
        <v/>
      </c>
      <c r="AS2" s="79" t="str">
        <f t="array" ref="AS2">IFERROR(INDEX(SORT(UNIQUE(RackfileUPLOAD!$B$2:$B277)),4),"")</f>
        <v/>
      </c>
      <c r="AT2" s="87"/>
      <c r="AU2" s="87"/>
      <c r="AV2" s="79" t="str">
        <f t="array" ref="AV2">IFERROR(INDEX(SORT(UNIQUE(RackfileUPLOAD!$B$2:$B277)),5),"")</f>
        <v/>
      </c>
      <c r="AW2" s="79" t="str">
        <f t="array" ref="AW2">IFERROR(INDEX(SORT(UNIQUE(RackfileUPLOAD!$B$2:$B277)),5),"")</f>
        <v/>
      </c>
      <c r="AX2" s="79" t="str">
        <f t="array" ref="AX2">IFERROR(INDEX(SORT(UNIQUE(RackfileUPLOAD!$B$2:$B277)),5),"")</f>
        <v/>
      </c>
      <c r="AY2" s="79" t="str">
        <f t="array" ref="AY2">IFERROR(INDEX(SORT(UNIQUE(RackfileUPLOAD!$B$2:$B277)),5),"")</f>
        <v/>
      </c>
      <c r="AZ2" s="87"/>
      <c r="BA2" s="79" t="str">
        <f t="array" ref="BA2">IFERROR(INDEX(SORT(UNIQUE(RackfileUPLOAD!$B$2:$B277)),5),"")</f>
        <v/>
      </c>
      <c r="BB2" s="79" t="str">
        <f t="array" ref="BB2">IFERROR(INDEX(SORT(UNIQUE(RackfileUPLOAD!$B$2:$B277)),5),"")</f>
        <v/>
      </c>
      <c r="BC2" s="79" t="str">
        <f t="array" ref="BC2">IFERROR(INDEX(SORT(UNIQUE(RackfileUPLOAD!$B$2:$B277)),5),"")</f>
        <v/>
      </c>
      <c r="BD2" s="79" t="str">
        <f t="array" ref="BD2">IFERROR(INDEX(SORT(UNIQUE(RackfileUPLOAD!$B$2:$B277)),5),"")</f>
        <v/>
      </c>
      <c r="BE2" s="87"/>
      <c r="BF2" s="87"/>
      <c r="BG2" s="79" t="str">
        <f t="array" ref="BG2">IFERROR(INDEX(SORT(UNIQUE(RackfileUPLOAD!$B$2:$B277)),6),"")</f>
        <v/>
      </c>
      <c r="BH2" s="79" t="str">
        <f t="array" ref="BH2">IFERROR(INDEX(SORT(UNIQUE(RackfileUPLOAD!$B$2:$B277)),6),"")</f>
        <v/>
      </c>
      <c r="BI2" s="79" t="str">
        <f t="array" ref="BI2">IFERROR(INDEX(SORT(UNIQUE(RackfileUPLOAD!$B$2:$B277)),6),"")</f>
        <v/>
      </c>
      <c r="BJ2" s="79" t="str">
        <f t="array" ref="BJ2">IFERROR(INDEX(SORT(UNIQUE(RackfileUPLOAD!$B$2:$B277)),6),"")</f>
        <v/>
      </c>
      <c r="BK2" s="87"/>
      <c r="BL2" s="79" t="str">
        <f t="array" ref="BL2">IFERROR(INDEX(SORT(UNIQUE(RackfileUPLOAD!$B$2:$B277)),6),"")</f>
        <v/>
      </c>
      <c r="BM2" s="79" t="str">
        <f t="array" ref="BM2">IFERROR(INDEX(SORT(UNIQUE(RackfileUPLOAD!$B$2:$B277)),6),"")</f>
        <v/>
      </c>
      <c r="BN2" s="79" t="str">
        <f t="array" ref="BN2">IFERROR(INDEX(SORT(UNIQUE(RackfileUPLOAD!$B$2:$B277)),6),"")</f>
        <v/>
      </c>
      <c r="BO2" s="79" t="str">
        <f t="array" ref="BO2">IFERROR(INDEX(SORT(UNIQUE(RackfileUPLOAD!$B$2:$B277)),6),"")</f>
        <v/>
      </c>
      <c r="BP2" s="79"/>
    </row>
    <row r="3" ht="4.5" customHeight="1" collapsed="1">
      <c r="A3" s="88"/>
      <c r="B3" s="89"/>
      <c r="C3" s="90"/>
      <c r="D3" s="91"/>
      <c r="E3" s="90"/>
      <c r="F3" s="90"/>
      <c r="G3" s="90"/>
      <c r="H3" s="90"/>
      <c r="I3" s="91"/>
      <c r="J3" s="90"/>
      <c r="K3" s="90"/>
      <c r="L3" s="90"/>
      <c r="M3" s="90"/>
      <c r="N3" s="90"/>
      <c r="O3" s="91"/>
      <c r="P3" s="92"/>
      <c r="Q3" s="92"/>
      <c r="R3" s="90"/>
      <c r="S3" s="90"/>
      <c r="T3" s="91"/>
      <c r="U3" s="93"/>
      <c r="V3" s="90"/>
      <c r="W3" s="90"/>
      <c r="X3" s="93"/>
      <c r="Y3" s="93"/>
      <c r="Z3" s="91"/>
      <c r="AA3" s="93"/>
      <c r="AB3" s="90"/>
      <c r="AC3" s="90"/>
      <c r="AD3" s="90"/>
      <c r="AE3" s="91"/>
      <c r="AF3" s="90"/>
      <c r="AG3" s="90"/>
      <c r="AH3" s="90"/>
      <c r="AI3" s="90"/>
      <c r="AJ3" s="90"/>
      <c r="AK3" s="91"/>
      <c r="AL3" s="93"/>
      <c r="AM3" s="90"/>
      <c r="AN3" s="90"/>
      <c r="AO3" s="90"/>
      <c r="AP3" s="91"/>
      <c r="AQ3" s="90"/>
      <c r="AR3" s="90"/>
      <c r="AS3" s="90"/>
      <c r="AT3" s="94"/>
      <c r="AU3" s="94"/>
      <c r="AV3" s="95"/>
      <c r="AW3" s="93"/>
      <c r="AX3" s="90"/>
      <c r="AY3" s="90"/>
      <c r="AZ3" s="90"/>
      <c r="BA3" s="91"/>
      <c r="BB3" s="90"/>
      <c r="BC3" s="90"/>
      <c r="BD3" s="90"/>
      <c r="BE3" s="94"/>
      <c r="BF3" s="94"/>
      <c r="BG3" s="91"/>
      <c r="BH3" s="93"/>
      <c r="BI3" s="90"/>
      <c r="BJ3" s="90"/>
      <c r="BK3" s="90"/>
      <c r="BL3" s="91"/>
      <c r="BM3" s="90"/>
      <c r="BN3" s="90"/>
      <c r="BO3" s="90"/>
      <c r="BP3" s="96"/>
    </row>
    <row r="4" ht="59.25" customHeight="1">
      <c r="A4" s="97">
        <v>13.0</v>
      </c>
      <c r="B4" s="89"/>
      <c r="C4" s="90"/>
      <c r="D4" s="98" t="str">
        <f>IF(D$2="",,D$2&amp;"_KW "&amp;$B$2&amp;"_F"&amp;$A4)</f>
        <v>ASL3_KW 19_F13</v>
      </c>
      <c r="E4" s="99" t="str">
        <f>IFNA(VLOOKUP(E$2&amp;"F"&amp;$A4,RackfileUPLOAD!$H:$K,3,FALSE),"")</f>
        <v/>
      </c>
      <c r="F4" s="100"/>
      <c r="G4" s="101"/>
      <c r="H4" s="102"/>
      <c r="I4" s="98" t="str">
        <f>IF(I$2="",,I$2&amp;"_KW "&amp;$B$2&amp;"_F"&amp;$A4+1)</f>
        <v>ASL3_KW 19_F14</v>
      </c>
      <c r="J4" s="99" t="str">
        <f>IFNA(VLOOKUP(J$2&amp;"F"&amp;$A4+1,RackfileUPLOAD!$H:$K,3,FALSE),"")</f>
        <v/>
      </c>
      <c r="K4" s="100"/>
      <c r="L4" s="101"/>
      <c r="M4" s="90"/>
      <c r="N4" s="90"/>
      <c r="O4" s="98" t="str">
        <f>IF(O$2="",,O$2&amp;"_KW "&amp;$B$2&amp;"_F"&amp;$A4)</f>
        <v/>
      </c>
      <c r="P4" s="99" t="str">
        <f>IFNA(VLOOKUP(P$2&amp;"F"&amp;$A4,RackfileUPLOAD!$H:$K,3,FALSE),"")</f>
        <v/>
      </c>
      <c r="Q4" s="100"/>
      <c r="R4" s="101"/>
      <c r="S4" s="102"/>
      <c r="T4" s="98" t="str">
        <f>IF(T$2="",,T$2&amp;"_KW "&amp;$B$2&amp;"_F"&amp;$A4+1)</f>
        <v/>
      </c>
      <c r="U4" s="99" t="str">
        <f>IFNA(VLOOKUP(U$2&amp;"F"&amp;$A4+1,RackfileUPLOAD!$H:$K,3,FALSE),"")</f>
        <v/>
      </c>
      <c r="V4" s="100"/>
      <c r="W4" s="101"/>
      <c r="X4" s="90"/>
      <c r="Y4" s="90"/>
      <c r="Z4" s="98" t="str">
        <f>IF(Z$2="",,Z$2&amp;"_KW "&amp;$B$2&amp;"_F"&amp;$A4)</f>
        <v/>
      </c>
      <c r="AA4" s="99" t="str">
        <f>IFNA(VLOOKUP(AA$2&amp;"F"&amp;$A4,RackfileUPLOAD!$H:$K,3,FALSE),"")</f>
        <v/>
      </c>
      <c r="AB4" s="100"/>
      <c r="AC4" s="101"/>
      <c r="AD4" s="102"/>
      <c r="AE4" s="98" t="str">
        <f>IF(AE$2="",,AE$2&amp;"_KW "&amp;$B$2&amp;"_F"&amp;$A4+1)</f>
        <v/>
      </c>
      <c r="AF4" s="99" t="str">
        <f>IFNA(VLOOKUP(AF$2&amp;"F"&amp;$A4+1,RackfileUPLOAD!$H:$K,3,FALSE),"")</f>
        <v/>
      </c>
      <c r="AG4" s="100"/>
      <c r="AH4" s="101"/>
      <c r="AI4" s="90"/>
      <c r="AJ4" s="90"/>
      <c r="AK4" s="98" t="str">
        <f>IF(AK$2="",,AK$2&amp;"_KW "&amp;$B$2&amp;"_F"&amp;$A4)</f>
        <v/>
      </c>
      <c r="AL4" s="99" t="str">
        <f>IFNA(VLOOKUP(AL$2&amp;"F"&amp;$A4,RackfileUPLOAD!$H:$K,3,FALSE),"")</f>
        <v/>
      </c>
      <c r="AM4" s="100"/>
      <c r="AN4" s="101"/>
      <c r="AO4" s="102"/>
      <c r="AP4" s="98" t="str">
        <f>IF(AP$2="",,AP$2&amp;"_KW "&amp;$B$2&amp;"_F"&amp;$A4+1)</f>
        <v/>
      </c>
      <c r="AQ4" s="99" t="str">
        <f>IFNA(VLOOKUP(AQ$2&amp;"F"&amp;$A4+1,RackfileUPLOAD!$H:$K,3,FALSE),"")</f>
        <v/>
      </c>
      <c r="AR4" s="100"/>
      <c r="AS4" s="101"/>
      <c r="AT4" s="90"/>
      <c r="AU4" s="90"/>
      <c r="AV4" s="98" t="str">
        <f>IF(AV$2="",,AV$2&amp;"_KW "&amp;$B$2&amp;"_F"&amp;$A4)</f>
        <v/>
      </c>
      <c r="AW4" s="99" t="str">
        <f>IFNA(VLOOKUP(AW$2&amp;"F"&amp;$A4,RackfileUPLOAD!$H:$K,3,FALSE),"")</f>
        <v/>
      </c>
      <c r="AX4" s="100"/>
      <c r="AY4" s="101"/>
      <c r="AZ4" s="102"/>
      <c r="BA4" s="98" t="str">
        <f>IF(BA$2="",,BA$2&amp;"_KW "&amp;$B$2&amp;"_F"&amp;$A4+1)</f>
        <v/>
      </c>
      <c r="BB4" s="99" t="str">
        <f>IFNA(VLOOKUP(BB$2&amp;"F"&amp;$A4+1,RackfileUPLOAD!$H:$K,3,FALSE),"")</f>
        <v/>
      </c>
      <c r="BC4" s="100"/>
      <c r="BD4" s="101"/>
      <c r="BE4" s="90"/>
      <c r="BF4" s="90"/>
      <c r="BG4" s="98" t="str">
        <f>IF(BG$2="",,BG$2&amp;"_KW "&amp;$B$2&amp;"_F"&amp;$A4)</f>
        <v/>
      </c>
      <c r="BH4" s="99" t="str">
        <f>IFNA(VLOOKUP(BH$2&amp;"F"&amp;$A4,RackfileUPLOAD!$H:$K,3,FALSE),"")</f>
        <v/>
      </c>
      <c r="BI4" s="100"/>
      <c r="BJ4" s="101"/>
      <c r="BK4" s="102"/>
      <c r="BL4" s="98" t="str">
        <f>IF(BL$2="",,BL$2&amp;"_KW "&amp;$B$2&amp;"_F"&amp;$A4+1)</f>
        <v/>
      </c>
      <c r="BM4" s="99" t="str">
        <f>IFNA(VLOOKUP(BM$2&amp;"F"&amp;$A4+1,RackfileUPLOAD!$H:$K,3,FALSE),"")</f>
        <v/>
      </c>
      <c r="BN4" s="100"/>
      <c r="BO4" s="101"/>
      <c r="BP4" s="103"/>
    </row>
    <row r="5" ht="17.25" customHeight="1">
      <c r="A5" s="104"/>
      <c r="B5" s="105"/>
      <c r="C5" s="106"/>
      <c r="D5" s="104"/>
      <c r="E5" s="107" t="str">
        <f>IF(E4="","","2p")</f>
        <v/>
      </c>
      <c r="F5" s="107" t="str">
        <f>IF(E4="","","3p")</f>
        <v/>
      </c>
      <c r="G5" s="107" t="str">
        <f>IF(E4="","","4p")</f>
        <v/>
      </c>
      <c r="H5" s="108"/>
      <c r="I5" s="104"/>
      <c r="J5" s="107" t="str">
        <f>IF(J4="","","2p")</f>
        <v/>
      </c>
      <c r="K5" s="107" t="str">
        <f>IF(J4="","","3p")</f>
        <v/>
      </c>
      <c r="L5" s="107" t="str">
        <f>IF(J4="","","4p")</f>
        <v/>
      </c>
      <c r="M5" s="106"/>
      <c r="N5" s="106"/>
      <c r="O5" s="104"/>
      <c r="P5" s="107" t="str">
        <f>IF(P4="","","2p")</f>
        <v/>
      </c>
      <c r="Q5" s="107" t="str">
        <f>IF(P4="","","3p")</f>
        <v/>
      </c>
      <c r="R5" s="107" t="str">
        <f>IF(P4="","","4p")</f>
        <v/>
      </c>
      <c r="S5" s="108"/>
      <c r="T5" s="104"/>
      <c r="U5" s="107" t="str">
        <f>IF(U4="","","2p")</f>
        <v/>
      </c>
      <c r="V5" s="107" t="str">
        <f>IF(U4="","","3p")</f>
        <v/>
      </c>
      <c r="W5" s="107" t="str">
        <f>IF(U4="","","4p")</f>
        <v/>
      </c>
      <c r="X5" s="106"/>
      <c r="Y5" s="106"/>
      <c r="Z5" s="104"/>
      <c r="AA5" s="107" t="str">
        <f>IF(AA4="","","2p")</f>
        <v/>
      </c>
      <c r="AB5" s="107" t="str">
        <f>IF(AA4="","","3p")</f>
        <v/>
      </c>
      <c r="AC5" s="107" t="str">
        <f>IF(AA4="","","4p")</f>
        <v/>
      </c>
      <c r="AD5" s="108"/>
      <c r="AE5" s="104"/>
      <c r="AF5" s="107" t="str">
        <f>IF(AF4="","","2p")</f>
        <v/>
      </c>
      <c r="AG5" s="107" t="str">
        <f>IF(AF4="","","3p")</f>
        <v/>
      </c>
      <c r="AH5" s="107" t="str">
        <f>IF(AF4="","","4p")</f>
        <v/>
      </c>
      <c r="AI5" s="106"/>
      <c r="AJ5" s="106"/>
      <c r="AK5" s="104"/>
      <c r="AL5" s="107" t="str">
        <f>IF(AL4="","","2p")</f>
        <v/>
      </c>
      <c r="AM5" s="107" t="str">
        <f>IF(AL4="","","3p")</f>
        <v/>
      </c>
      <c r="AN5" s="107" t="str">
        <f>IF(AL4="","","4p")</f>
        <v/>
      </c>
      <c r="AO5" s="108"/>
      <c r="AP5" s="104"/>
      <c r="AQ5" s="107" t="str">
        <f>IF(AQ4="","","2p")</f>
        <v/>
      </c>
      <c r="AR5" s="107" t="str">
        <f>IF(AQ4="","","3p")</f>
        <v/>
      </c>
      <c r="AS5" s="107" t="str">
        <f>IF(AQ4="","","4p")</f>
        <v/>
      </c>
      <c r="AT5" s="106"/>
      <c r="AU5" s="106"/>
      <c r="AV5" s="104"/>
      <c r="AW5" s="107" t="str">
        <f>IF(AW4="","","2p")</f>
        <v/>
      </c>
      <c r="AX5" s="107" t="str">
        <f>IF(AW4="","","3p")</f>
        <v/>
      </c>
      <c r="AY5" s="107" t="str">
        <f>IF(AW4="","","4p")</f>
        <v/>
      </c>
      <c r="AZ5" s="108"/>
      <c r="BA5" s="104"/>
      <c r="BB5" s="107" t="str">
        <f>IF(BB4="","","2p")</f>
        <v/>
      </c>
      <c r="BC5" s="107" t="str">
        <f>IF(BB4="","","3p")</f>
        <v/>
      </c>
      <c r="BD5" s="107" t="str">
        <f>IF(BB4="","","4p")</f>
        <v/>
      </c>
      <c r="BE5" s="106"/>
      <c r="BF5" s="106"/>
      <c r="BG5" s="104"/>
      <c r="BH5" s="107" t="str">
        <f>IF(BH4="","","2p")</f>
        <v/>
      </c>
      <c r="BI5" s="107" t="str">
        <f>IF(BH4="","","3p")</f>
        <v/>
      </c>
      <c r="BJ5" s="107" t="str">
        <f>IF(BH4="","","4p")</f>
        <v/>
      </c>
      <c r="BK5" s="108"/>
      <c r="BL5" s="104"/>
      <c r="BM5" s="107" t="str">
        <f>IF(BM4="","","2p")</f>
        <v/>
      </c>
      <c r="BN5" s="107" t="str">
        <f>IF(BM4="","","3p")</f>
        <v/>
      </c>
      <c r="BO5" s="107" t="str">
        <f>IF(BM4="","","4p")</f>
        <v/>
      </c>
      <c r="BP5" s="106"/>
    </row>
    <row r="6" ht="33.75" customHeight="1">
      <c r="A6" s="109"/>
      <c r="B6" s="110"/>
      <c r="C6" s="111"/>
      <c r="D6" s="109"/>
      <c r="E6" s="112" t="str">
        <f>IF(E4="IcePack","",IFNA(VLOOKUP(E$2&amp;"F"&amp;$A4&amp;E5,RackfileUPLOAD!$I:$K,3,FALSE),IFNA(VLOOKUP(E$2&amp;"F"&amp;$A4,RackfileUPLOAD!$I:$K,3,FALSE),"")))</f>
        <v/>
      </c>
      <c r="F6" s="112" t="str">
        <f>IF(E4="IcePack","",IFNA(VLOOKUP(E$2&amp;"F"&amp;$A4&amp;F5,RackfileUPLOAD!$I:$K,3,FALSE),IFNA(VLOOKUP(E$2&amp;"F"&amp;$A4,RackfileUPLOAD!$I:$K,3,FALSE),"")))</f>
        <v/>
      </c>
      <c r="G6" s="112" t="str">
        <f>IF(E4="IcePack","",IFNA(VLOOKUP(E$2&amp;"F"&amp;$A4&amp;G5,RackfileUPLOAD!$I:$K,3,FALSE),IFNA(VLOOKUP(E$2&amp;"F"&amp;$A4,RackfileUPLOAD!$I:$K,3,FALSE),"")))</f>
        <v/>
      </c>
      <c r="H6" s="113"/>
      <c r="I6" s="109"/>
      <c r="J6" s="112" t="str">
        <f>IF(J4="IcePack","",IFNA(VLOOKUP(J$2&amp;"F"&amp;$A4+1&amp;J5,RackfileUPLOAD!$I:$K,3,FALSE),IFNA(VLOOKUP(J$2&amp;"F"&amp;$A4+1,RackfileUPLOAD!$I:$K,3,FALSE),"")))</f>
        <v/>
      </c>
      <c r="K6" s="112" t="str">
        <f>IF(J4="IcePack","",IFNA(VLOOKUP(J$2&amp;"F"&amp;$A4+1&amp;K5,RackfileUPLOAD!$I:$K,3,FALSE),IFNA(VLOOKUP(J$2&amp;"F"&amp;$A4+1,RackfileUPLOAD!$I:$K,3,FALSE),"")))</f>
        <v/>
      </c>
      <c r="L6" s="112" t="str">
        <f>IF(J4="IcePack","",IFNA(VLOOKUP(J$2&amp;"F"&amp;$A4+1&amp;L5,RackfileUPLOAD!$I:$K,3,FALSE),IFNA(VLOOKUP(J$2&amp;"F"&amp;$A4+1,RackfileUPLOAD!$I:$K,3,FALSE),"")))</f>
        <v/>
      </c>
      <c r="M6" s="111"/>
      <c r="N6" s="111"/>
      <c r="O6" s="109"/>
      <c r="P6" s="112" t="str">
        <f>IF(P4="IcePack","",IFNA(VLOOKUP(P$2&amp;"F"&amp;$A4&amp;P5,RackfileUPLOAD!$I:$K,3,FALSE),IFNA(VLOOKUP(P$2&amp;"F"&amp;$A4,RackfileUPLOAD!$I:$K,3,FALSE),"")))</f>
        <v/>
      </c>
      <c r="Q6" s="112" t="str">
        <f>IF(P4="IcePack","",IFNA(VLOOKUP(P$2&amp;"F"&amp;$A4&amp;Q5,RackfileUPLOAD!$I:$K,3,FALSE),IFNA(VLOOKUP(P$2&amp;"F"&amp;$A4,RackfileUPLOAD!$I:$K,3,FALSE),"")))</f>
        <v/>
      </c>
      <c r="R6" s="112" t="str">
        <f>IF(P4="IcePack","",IFNA(VLOOKUP(P$2&amp;"F"&amp;$A4&amp;R5,RackfileUPLOAD!$I:$K,3,FALSE),IFNA(VLOOKUP(P$2&amp;"F"&amp;$A4,RackfileUPLOAD!$I:$K,3,FALSE),"")))</f>
        <v/>
      </c>
      <c r="S6" s="113"/>
      <c r="T6" s="109"/>
      <c r="U6" s="112" t="str">
        <f>IF(U4="IcePack","",IFNA(VLOOKUP(U$2&amp;"F"&amp;$A4+1&amp;U5,RackfileUPLOAD!$I:$K,3,FALSE),IFNA(VLOOKUP(U$2&amp;"F"&amp;$A4+1,RackfileUPLOAD!$I:$K,3,FALSE),"")))</f>
        <v/>
      </c>
      <c r="V6" s="112" t="str">
        <f>IF(U4="IcePack","",IFNA(VLOOKUP(U$2&amp;"F"&amp;$A4+1&amp;V5,RackfileUPLOAD!$I:$K,3,FALSE),IFNA(VLOOKUP(U$2&amp;"F"&amp;$A4+1,RackfileUPLOAD!$I:$K,3,FALSE),"")))</f>
        <v/>
      </c>
      <c r="W6" s="112" t="str">
        <f>IF(U4="IcePack","",IFNA(VLOOKUP(U$2&amp;"F"&amp;$A4+1&amp;W5,RackfileUPLOAD!$I:$K,3,FALSE),IFNA(VLOOKUP(U$2&amp;"F"&amp;$A4+1,RackfileUPLOAD!$I:$K,3,FALSE),"")))</f>
        <v/>
      </c>
      <c r="X6" s="111"/>
      <c r="Y6" s="111"/>
      <c r="Z6" s="109"/>
      <c r="AA6" s="112" t="str">
        <f>IF(AA4="IcePack","",IFNA(VLOOKUP(AA$2&amp;"F"&amp;$A4&amp;AA5,RackfileUPLOAD!$I:$K,3,FALSE),IFNA(VLOOKUP(AA$2&amp;"F"&amp;$A4,RackfileUPLOAD!$I:$K,3,FALSE),"")))</f>
        <v/>
      </c>
      <c r="AB6" s="112" t="str">
        <f>IF(AA4="IcePack","",IFNA(VLOOKUP(AA$2&amp;"F"&amp;$A4&amp;AB5,RackfileUPLOAD!$I:$K,3,FALSE),IFNA(VLOOKUP(AA$2&amp;"F"&amp;$A4,RackfileUPLOAD!$I:$K,3,FALSE),"")))</f>
        <v/>
      </c>
      <c r="AC6" s="112" t="str">
        <f>IF(AA4="IcePack","",IFNA(VLOOKUP(AA$2&amp;"F"&amp;$A4&amp;AC5,RackfileUPLOAD!$I:$K,3,FALSE),IFNA(VLOOKUP(AA$2&amp;"F"&amp;$A4,RackfileUPLOAD!$I:$K,3,FALSE),"")))</f>
        <v/>
      </c>
      <c r="AD6" s="113"/>
      <c r="AE6" s="109"/>
      <c r="AF6" s="112" t="str">
        <f>IF(AF4="IcePack","",IFNA(VLOOKUP(AF$2&amp;"F"&amp;$A4+1&amp;AF5,RackfileUPLOAD!$I:$K,3,FALSE),IFNA(VLOOKUP(AF$2&amp;"F"&amp;$A4+1,RackfileUPLOAD!$I:$K,3,FALSE),"")))</f>
        <v/>
      </c>
      <c r="AG6" s="112" t="str">
        <f>IF(AF4="IcePack","",IFNA(VLOOKUP(AF$2&amp;"F"&amp;$A4+1&amp;AG5,RackfileUPLOAD!$I:$K,3,FALSE),IFNA(VLOOKUP(AF$2&amp;"F"&amp;$A4+1,RackfileUPLOAD!$I:$K,3,FALSE),"")))</f>
        <v/>
      </c>
      <c r="AH6" s="112" t="str">
        <f>IF(AF4="IcePack","",IFNA(VLOOKUP(AF$2&amp;"F"&amp;$A4+1&amp;AH5,RackfileUPLOAD!$I:$K,3,FALSE),IFNA(VLOOKUP(AF$2&amp;"F"&amp;$A4+1,RackfileUPLOAD!$I:$K,3,FALSE),"")))</f>
        <v/>
      </c>
      <c r="AI6" s="111"/>
      <c r="AJ6" s="111"/>
      <c r="AK6" s="109"/>
      <c r="AL6" s="112" t="str">
        <f>IF(AL4="IcePack","",IFNA(VLOOKUP(AL$2&amp;"F"&amp;$A4&amp;AL5,RackfileUPLOAD!$I:$K,3,FALSE),IFNA(VLOOKUP(AL$2&amp;"F"&amp;$A4,RackfileUPLOAD!$I:$K,3,FALSE),"")))</f>
        <v/>
      </c>
      <c r="AM6" s="112" t="str">
        <f>IF(AL4="IcePack","",IFNA(VLOOKUP(AL$2&amp;"F"&amp;$A4&amp;AM5,RackfileUPLOAD!$I:$K,3,FALSE),IFNA(VLOOKUP(AL$2&amp;"F"&amp;$A4,RackfileUPLOAD!$I:$K,3,FALSE),"")))</f>
        <v/>
      </c>
      <c r="AN6" s="112" t="str">
        <f>IF(AL4="IcePack","",IFNA(VLOOKUP(AL$2&amp;"F"&amp;$A4&amp;AN5,RackfileUPLOAD!$I:$K,3,FALSE),IFNA(VLOOKUP(AL$2&amp;"F"&amp;$A4,RackfileUPLOAD!$I:$K,3,FALSE),"")))</f>
        <v/>
      </c>
      <c r="AO6" s="113"/>
      <c r="AP6" s="109"/>
      <c r="AQ6" s="112" t="str">
        <f>IF(AQ4="IcePack","",IFNA(VLOOKUP(AQ$2&amp;"F"&amp;$A4+1&amp;AQ5,RackfileUPLOAD!$I:$K,3,FALSE),IFNA(VLOOKUP(AQ$2&amp;"F"&amp;$A4+1,RackfileUPLOAD!$I:$K,3,FALSE),"")))</f>
        <v/>
      </c>
      <c r="AR6" s="112" t="str">
        <f>IF(AQ4="IcePack","",IFNA(VLOOKUP(AQ$2&amp;"F"&amp;$A4+1&amp;AR5,RackfileUPLOAD!$I:$K,3,FALSE),IFNA(VLOOKUP(AQ$2&amp;"F"&amp;$A4+1,RackfileUPLOAD!$I:$K,3,FALSE),"")))</f>
        <v/>
      </c>
      <c r="AS6" s="112" t="str">
        <f>IF(AQ4="IcePack","",IFNA(VLOOKUP(AQ$2&amp;"F"&amp;$A4+1&amp;AS5,RackfileUPLOAD!$I:$K,3,FALSE),IFNA(VLOOKUP(AQ$2&amp;"F"&amp;$A4+1,RackfileUPLOAD!$I:$K,3,FALSE),"")))</f>
        <v/>
      </c>
      <c r="AT6" s="111"/>
      <c r="AU6" s="111"/>
      <c r="AV6" s="109"/>
      <c r="AW6" s="112" t="str">
        <f>IF(AW4="IcePack","",IFNA(VLOOKUP(AW$2&amp;"F"&amp;$A4&amp;AW5,RackfileUPLOAD!$I:$K,3,FALSE),IFNA(VLOOKUP(AW$2&amp;"F"&amp;$A4,RackfileUPLOAD!$I:$K,3,FALSE),"")))</f>
        <v/>
      </c>
      <c r="AX6" s="112" t="str">
        <f>IF(AW4="IcePack","",IFNA(VLOOKUP(AW$2&amp;"F"&amp;$A4&amp;AX5,RackfileUPLOAD!$I:$K,3,FALSE),IFNA(VLOOKUP(AW$2&amp;"F"&amp;$A4,RackfileUPLOAD!$I:$K,3,FALSE),"")))</f>
        <v/>
      </c>
      <c r="AY6" s="112" t="str">
        <f>IF(AW4="IcePack","",IFNA(VLOOKUP(AW$2&amp;"F"&amp;$A4&amp;AY5,RackfileUPLOAD!$I:$K,3,FALSE),IFNA(VLOOKUP(AW$2&amp;"F"&amp;$A4,RackfileUPLOAD!$I:$K,3,FALSE),"")))</f>
        <v/>
      </c>
      <c r="AZ6" s="113"/>
      <c r="BA6" s="109"/>
      <c r="BB6" s="112" t="str">
        <f>IF(BB4="IcePack","",IFNA(VLOOKUP(BB$2&amp;"F"&amp;$A4+1&amp;BB5,RackfileUPLOAD!$I:$K,3,FALSE),IFNA(VLOOKUP(BB$2&amp;"F"&amp;$A4+1,RackfileUPLOAD!$I:$K,3,FALSE),"")))</f>
        <v/>
      </c>
      <c r="BC6" s="112" t="str">
        <f>IF(BB4="IcePack","",IFNA(VLOOKUP(BB$2&amp;"F"&amp;$A4+1&amp;BC5,RackfileUPLOAD!$I:$K,3,FALSE),IFNA(VLOOKUP(BB$2&amp;"F"&amp;$A4+1,RackfileUPLOAD!$I:$K,3,FALSE),"")))</f>
        <v/>
      </c>
      <c r="BD6" s="112" t="str">
        <f>IF(BB4="IcePack","",IFNA(VLOOKUP(BB$2&amp;"F"&amp;$A4+1&amp;BD5,RackfileUPLOAD!$I:$K,3,FALSE),IFNA(VLOOKUP(BB$2&amp;"F"&amp;$A4+1,RackfileUPLOAD!$I:$K,3,FALSE),"")))</f>
        <v/>
      </c>
      <c r="BE6" s="111"/>
      <c r="BF6" s="111"/>
      <c r="BG6" s="109"/>
      <c r="BH6" s="112" t="str">
        <f>IF(BH4="IcePack","",IFNA(VLOOKUP(BH$2&amp;"F"&amp;$A4&amp;BH5,RackfileUPLOAD!$I:$K,3,FALSE),IFNA(VLOOKUP(BH$2&amp;"F"&amp;$A4,RackfileUPLOAD!$I:$K,3,FALSE),"")))</f>
        <v/>
      </c>
      <c r="BI6" s="112" t="str">
        <f>IF(BH4="IcePack","",IFNA(VLOOKUP(BH$2&amp;"F"&amp;$A4&amp;BI5,RackfileUPLOAD!$I:$K,3,FALSE),IFNA(VLOOKUP(BH$2&amp;"F"&amp;$A4,RackfileUPLOAD!$I:$K,3,FALSE),"")))</f>
        <v/>
      </c>
      <c r="BJ6" s="112" t="str">
        <f>IF(BH4="IcePack","",IFNA(VLOOKUP(BH$2&amp;"F"&amp;$A4&amp;BJ5,RackfileUPLOAD!$I:$K,3,FALSE),IFNA(VLOOKUP(BH$2&amp;"F"&amp;$A4,RackfileUPLOAD!$I:$K,3,FALSE),"")))</f>
        <v/>
      </c>
      <c r="BK6" s="113"/>
      <c r="BL6" s="109"/>
      <c r="BM6" s="112" t="str">
        <f>IF(BM4="IcePack","",IFNA(VLOOKUP(BM$2&amp;"F"&amp;$A4+1&amp;BM5,RackfileUPLOAD!$I:$K,3,FALSE),IFNA(VLOOKUP(BM$2&amp;"F"&amp;$A4+1,RackfileUPLOAD!$I:$K,3,FALSE),"")))</f>
        <v/>
      </c>
      <c r="BN6" s="112" t="str">
        <f>IF(BM4="IcePack","",IFNA(VLOOKUP(BM$2&amp;"F"&amp;$A4+1&amp;BN5,RackfileUPLOAD!$I:$K,3,FALSE),IFNA(VLOOKUP(BM$2&amp;"F"&amp;$A4+1,RackfileUPLOAD!$I:$K,3,FALSE),"")))</f>
        <v/>
      </c>
      <c r="BO6" s="112" t="str">
        <f>IF(BM4="IcePack","",IFNA(VLOOKUP(BM$2&amp;"F"&amp;$A4+1&amp;BO5,RackfileUPLOAD!$I:$K,3,FALSE),IFNA(VLOOKUP(BM$2&amp;"F"&amp;$A4+1,RackfileUPLOAD!$I:$K,3,FALSE),"")))</f>
        <v/>
      </c>
      <c r="BP6" s="111"/>
    </row>
    <row r="7" ht="9.0" customHeight="1">
      <c r="A7" s="114"/>
      <c r="B7" s="89"/>
      <c r="C7" s="90"/>
      <c r="D7" s="91"/>
      <c r="E7" s="94"/>
      <c r="F7" s="94"/>
      <c r="G7" s="94"/>
      <c r="H7" s="90"/>
      <c r="I7" s="91"/>
      <c r="J7" s="94"/>
      <c r="K7" s="94"/>
      <c r="L7" s="94"/>
      <c r="M7" s="90"/>
      <c r="N7" s="90"/>
      <c r="O7" s="91"/>
      <c r="P7" s="94"/>
      <c r="Q7" s="94"/>
      <c r="R7" s="94"/>
      <c r="S7" s="90"/>
      <c r="T7" s="91"/>
      <c r="U7" s="94"/>
      <c r="V7" s="94"/>
      <c r="W7" s="94"/>
      <c r="X7" s="90"/>
      <c r="Y7" s="90"/>
      <c r="Z7" s="91"/>
      <c r="AA7" s="94"/>
      <c r="AB7" s="94"/>
      <c r="AC7" s="94"/>
      <c r="AD7" s="90"/>
      <c r="AE7" s="91"/>
      <c r="AF7" s="94"/>
      <c r="AG7" s="94"/>
      <c r="AH7" s="94"/>
      <c r="AI7" s="90"/>
      <c r="AJ7" s="90"/>
      <c r="AK7" s="91"/>
      <c r="AL7" s="94"/>
      <c r="AM7" s="94"/>
      <c r="AN7" s="94"/>
      <c r="AO7" s="90"/>
      <c r="AP7" s="91"/>
      <c r="AQ7" s="94"/>
      <c r="AR7" s="94"/>
      <c r="AS7" s="94"/>
      <c r="AT7" s="90"/>
      <c r="AU7" s="90"/>
      <c r="AV7" s="95"/>
      <c r="AW7" s="94"/>
      <c r="AX7" s="94"/>
      <c r="AY7" s="94"/>
      <c r="AZ7" s="90"/>
      <c r="BA7" s="91"/>
      <c r="BB7" s="94"/>
      <c r="BC7" s="94"/>
      <c r="BD7" s="94"/>
      <c r="BE7" s="90"/>
      <c r="BF7" s="90"/>
      <c r="BG7" s="91"/>
      <c r="BH7" s="94"/>
      <c r="BI7" s="94"/>
      <c r="BJ7" s="94"/>
      <c r="BK7" s="90"/>
      <c r="BL7" s="91"/>
      <c r="BM7" s="94"/>
      <c r="BN7" s="94"/>
      <c r="BO7" s="94"/>
      <c r="BP7" s="115"/>
    </row>
    <row r="8" ht="59.25" customHeight="1">
      <c r="A8" s="97">
        <f>A4+2</f>
        <v>15</v>
      </c>
      <c r="B8" s="89"/>
      <c r="C8" s="90"/>
      <c r="D8" s="98" t="str">
        <f>IF(D$2="",,D$2&amp;"_KW "&amp;$B$2&amp;"_F"&amp;$A8)</f>
        <v>ASL3_KW 19_F15</v>
      </c>
      <c r="E8" s="99" t="str">
        <f>IFNA(VLOOKUP(E$2&amp;"F"&amp;$A8,RackfileUPLOAD!$H:$K,3,FALSE),"")</f>
        <v/>
      </c>
      <c r="F8" s="100"/>
      <c r="G8" s="101"/>
      <c r="H8" s="102"/>
      <c r="I8" s="98" t="str">
        <f>IF(I$2="",,I$2&amp;"_KW "&amp;$B$2&amp;"_F"&amp;$A8)</f>
        <v>ASL3_KW 19_F15</v>
      </c>
      <c r="J8" s="99" t="str">
        <f>IFNA(VLOOKUP(J$2&amp;"F"&amp;$A8+1,RackfileUPLOAD!$H:$K,3,FALSE),"")</f>
        <v/>
      </c>
      <c r="K8" s="100"/>
      <c r="L8" s="101"/>
      <c r="M8" s="90"/>
      <c r="N8" s="90"/>
      <c r="O8" s="98" t="str">
        <f>IF(O$2="",,O$2&amp;"_KW "&amp;$B$2&amp;"_F"&amp;$A8)</f>
        <v/>
      </c>
      <c r="P8" s="99" t="str">
        <f>IFNA(VLOOKUP(P$2&amp;"F"&amp;$A8,RackfileUPLOAD!$H:$K,3,FALSE),"")</f>
        <v/>
      </c>
      <c r="Q8" s="100"/>
      <c r="R8" s="101"/>
      <c r="S8" s="102"/>
      <c r="T8" s="98" t="str">
        <f>IF(T$2="",,T$2&amp;"_KW "&amp;$B$2&amp;"_F"&amp;$A8)</f>
        <v/>
      </c>
      <c r="U8" s="99" t="str">
        <f>IFNA(VLOOKUP(U$2&amp;"F"&amp;$A8+1,RackfileUPLOAD!$H:$K,3,FALSE),"")</f>
        <v/>
      </c>
      <c r="V8" s="100"/>
      <c r="W8" s="101"/>
      <c r="X8" s="90"/>
      <c r="Y8" s="90"/>
      <c r="Z8" s="98" t="str">
        <f>IF(Z$2="",,Z$2&amp;"_KW "&amp;$B$2&amp;"_F"&amp;$A8)</f>
        <v/>
      </c>
      <c r="AA8" s="99" t="str">
        <f>IFNA(VLOOKUP(AA$2&amp;"F"&amp;$A8,RackfileUPLOAD!$H:$K,3,FALSE),"")</f>
        <v/>
      </c>
      <c r="AB8" s="100"/>
      <c r="AC8" s="101"/>
      <c r="AD8" s="102"/>
      <c r="AE8" s="98" t="str">
        <f>IF(AE$2="",,AE$2&amp;"_KW "&amp;$B$2&amp;"_F"&amp;$A8)</f>
        <v/>
      </c>
      <c r="AF8" s="99" t="str">
        <f>IFNA(VLOOKUP(AF$2&amp;"F"&amp;$A8+1,RackfileUPLOAD!$H:$K,3,FALSE),"")</f>
        <v/>
      </c>
      <c r="AG8" s="100"/>
      <c r="AH8" s="101"/>
      <c r="AI8" s="90"/>
      <c r="AJ8" s="90"/>
      <c r="AK8" s="98" t="str">
        <f>IF(AK$2="",,AK$2&amp;"_KW "&amp;$B$2&amp;"_F"&amp;$A8)</f>
        <v/>
      </c>
      <c r="AL8" s="99" t="str">
        <f>IFNA(VLOOKUP(AL$2&amp;"F"&amp;$A8,RackfileUPLOAD!$H:$K,3,FALSE),"")</f>
        <v/>
      </c>
      <c r="AM8" s="100"/>
      <c r="AN8" s="101"/>
      <c r="AO8" s="102"/>
      <c r="AP8" s="98" t="str">
        <f>IF(AP$2="",,AP$2&amp;"_KW "&amp;$B$2&amp;"_F"&amp;$A8)</f>
        <v/>
      </c>
      <c r="AQ8" s="99" t="str">
        <f>IFNA(VLOOKUP(AQ$2&amp;"F"&amp;$A8+1,RackfileUPLOAD!$H:$K,3,FALSE),"")</f>
        <v/>
      </c>
      <c r="AR8" s="100"/>
      <c r="AS8" s="101"/>
      <c r="AT8" s="90"/>
      <c r="AU8" s="90"/>
      <c r="AV8" s="98" t="str">
        <f>IF(AV$2="",,AV$2&amp;"_KW "&amp;$B$2&amp;"_F"&amp;$A8)</f>
        <v/>
      </c>
      <c r="AW8" s="99" t="str">
        <f>IFNA(VLOOKUP(AW$2&amp;"F"&amp;$A8,RackfileUPLOAD!$H:$K,3,FALSE),"")</f>
        <v/>
      </c>
      <c r="AX8" s="100"/>
      <c r="AY8" s="101"/>
      <c r="AZ8" s="102"/>
      <c r="BA8" s="98" t="str">
        <f>IF(BA$2="",,BA$2&amp;"_KW "&amp;$B$2&amp;"_F"&amp;$A8)</f>
        <v/>
      </c>
      <c r="BB8" s="99" t="str">
        <f>IFNA(VLOOKUP(BB$2&amp;"F"&amp;$A8+1,RackfileUPLOAD!$H:$K,3,FALSE),"")</f>
        <v/>
      </c>
      <c r="BC8" s="100"/>
      <c r="BD8" s="101"/>
      <c r="BE8" s="90"/>
      <c r="BF8" s="90"/>
      <c r="BG8" s="98" t="str">
        <f>IF(BG$2="",,BG$2&amp;"_KW "&amp;$B$2&amp;"_F"&amp;$A8)</f>
        <v/>
      </c>
      <c r="BH8" s="99" t="str">
        <f>IFNA(VLOOKUP(BH$2&amp;"F"&amp;$A8,RackfileUPLOAD!$H:$K,3,FALSE),"")</f>
        <v/>
      </c>
      <c r="BI8" s="100"/>
      <c r="BJ8" s="101"/>
      <c r="BK8" s="102"/>
      <c r="BL8" s="98" t="str">
        <f>IF(BL$2="",,BL$2&amp;"_KW "&amp;$B$2&amp;"_F"&amp;$A8)</f>
        <v/>
      </c>
      <c r="BM8" s="99" t="str">
        <f>IFNA(VLOOKUP(BM$2&amp;"F"&amp;$A8+1,RackfileUPLOAD!$H:$K,3,FALSE),"")</f>
        <v/>
      </c>
      <c r="BN8" s="100"/>
      <c r="BO8" s="101"/>
      <c r="BP8" s="103"/>
    </row>
    <row r="9" ht="17.25" customHeight="1">
      <c r="A9" s="104"/>
      <c r="B9" s="105"/>
      <c r="C9" s="106"/>
      <c r="D9" s="104"/>
      <c r="E9" s="107" t="str">
        <f>IF(E8="","","2p")</f>
        <v/>
      </c>
      <c r="F9" s="107" t="str">
        <f>IF(E8="","","3p")</f>
        <v/>
      </c>
      <c r="G9" s="107" t="str">
        <f>IF(E8="","","4p")</f>
        <v/>
      </c>
      <c r="H9" s="108"/>
      <c r="I9" s="104"/>
      <c r="J9" s="107" t="str">
        <f>IF(J8="","","2p")</f>
        <v/>
      </c>
      <c r="K9" s="107" t="str">
        <f>IF(J8="","","3p")</f>
        <v/>
      </c>
      <c r="L9" s="107" t="str">
        <f>IF(J8="","","4p")</f>
        <v/>
      </c>
      <c r="M9" s="106"/>
      <c r="N9" s="106"/>
      <c r="O9" s="104"/>
      <c r="P9" s="107" t="str">
        <f>IF(P8="","","2p")</f>
        <v/>
      </c>
      <c r="Q9" s="107" t="str">
        <f>IF(P8="","","3p")</f>
        <v/>
      </c>
      <c r="R9" s="107" t="str">
        <f>IF(P8="","","4p")</f>
        <v/>
      </c>
      <c r="S9" s="108"/>
      <c r="T9" s="104"/>
      <c r="U9" s="107" t="str">
        <f>IF(U8="","","2p")</f>
        <v/>
      </c>
      <c r="V9" s="107" t="str">
        <f>IF(U8="","","3p")</f>
        <v/>
      </c>
      <c r="W9" s="107" t="str">
        <f>IF(U8="","","4p")</f>
        <v/>
      </c>
      <c r="X9" s="106"/>
      <c r="Y9" s="106"/>
      <c r="Z9" s="104"/>
      <c r="AA9" s="107" t="str">
        <f>IF(AA8="","","2p")</f>
        <v/>
      </c>
      <c r="AB9" s="107" t="str">
        <f>IF(AA8="","","3p")</f>
        <v/>
      </c>
      <c r="AC9" s="107" t="str">
        <f>IF(AA8="","","4p")</f>
        <v/>
      </c>
      <c r="AD9" s="108"/>
      <c r="AE9" s="104"/>
      <c r="AF9" s="107" t="str">
        <f>IF(AF8="","","2p")</f>
        <v/>
      </c>
      <c r="AG9" s="107" t="str">
        <f>IF(AF8="","","3p")</f>
        <v/>
      </c>
      <c r="AH9" s="107" t="str">
        <f>IF(AF8="","","4p")</f>
        <v/>
      </c>
      <c r="AI9" s="106"/>
      <c r="AJ9" s="106"/>
      <c r="AK9" s="104"/>
      <c r="AL9" s="107" t="str">
        <f>IF(AL8="","","2p")</f>
        <v/>
      </c>
      <c r="AM9" s="107" t="str">
        <f>IF(AL8="","","3p")</f>
        <v/>
      </c>
      <c r="AN9" s="107" t="str">
        <f>IF(AL8="","","4p")</f>
        <v/>
      </c>
      <c r="AO9" s="108"/>
      <c r="AP9" s="104"/>
      <c r="AQ9" s="107" t="str">
        <f>IF(AQ8="","","2p")</f>
        <v/>
      </c>
      <c r="AR9" s="107" t="str">
        <f>IF(AQ8="","","3p")</f>
        <v/>
      </c>
      <c r="AS9" s="107" t="str">
        <f>IF(AQ8="","","4p")</f>
        <v/>
      </c>
      <c r="AT9" s="106"/>
      <c r="AU9" s="106"/>
      <c r="AV9" s="104"/>
      <c r="AW9" s="107" t="str">
        <f>IF(AW8="","","2p")</f>
        <v/>
      </c>
      <c r="AX9" s="107" t="str">
        <f>IF(AW8="","","3p")</f>
        <v/>
      </c>
      <c r="AY9" s="107" t="str">
        <f>IF(AW8="","","4p")</f>
        <v/>
      </c>
      <c r="AZ9" s="108"/>
      <c r="BA9" s="104"/>
      <c r="BB9" s="107" t="str">
        <f>IF(BB8="","","2p")</f>
        <v/>
      </c>
      <c r="BC9" s="107" t="str">
        <f>IF(BB8="","","3p")</f>
        <v/>
      </c>
      <c r="BD9" s="107" t="str">
        <f>IF(BB8="","","4p")</f>
        <v/>
      </c>
      <c r="BE9" s="106"/>
      <c r="BF9" s="106"/>
      <c r="BG9" s="104"/>
      <c r="BH9" s="107" t="str">
        <f>IF(BH8="","","2p")</f>
        <v/>
      </c>
      <c r="BI9" s="107" t="str">
        <f>IF(BH8="","","3p")</f>
        <v/>
      </c>
      <c r="BJ9" s="107" t="str">
        <f>IF(BH8="","","4p")</f>
        <v/>
      </c>
      <c r="BK9" s="108"/>
      <c r="BL9" s="104"/>
      <c r="BM9" s="107" t="str">
        <f>IF(BM8="","","2p")</f>
        <v/>
      </c>
      <c r="BN9" s="107" t="str">
        <f>IF(BM8="","","3p")</f>
        <v/>
      </c>
      <c r="BO9" s="107" t="str">
        <f>IF(BM8="","","4p")</f>
        <v/>
      </c>
      <c r="BP9" s="106"/>
    </row>
    <row r="10" ht="33.75" customHeight="1">
      <c r="A10" s="109"/>
      <c r="B10" s="110"/>
      <c r="C10" s="111"/>
      <c r="D10" s="109"/>
      <c r="E10" s="112" t="str">
        <f>IF(E8="IcePack","",IFNA(VLOOKUP(E$2&amp;"F"&amp;$A8&amp;E9,RackfileUPLOAD!$I:$K,3,FALSE),IFNA(VLOOKUP(E$2&amp;"F"&amp;$A8,RackfileUPLOAD!$I:$K,3,FALSE),"")))</f>
        <v/>
      </c>
      <c r="F10" s="112" t="str">
        <f>IF(E8="IcePack","",IFNA(VLOOKUP(E$2&amp;"F"&amp;$A8&amp;F9,RackfileUPLOAD!$I:$K,3,FALSE),IFNA(VLOOKUP(E$2&amp;"F"&amp;$A8,RackfileUPLOAD!$I:$K,3,FALSE),"")))</f>
        <v/>
      </c>
      <c r="G10" s="112" t="str">
        <f>IF(E8="IcePack","",IFNA(VLOOKUP(E$2&amp;"F"&amp;$A8&amp;G9,RackfileUPLOAD!$I:$K,3,FALSE),IFNA(VLOOKUP(E$2&amp;"F"&amp;$A8,RackfileUPLOAD!$I:$K,3,FALSE),"")))</f>
        <v/>
      </c>
      <c r="H10" s="113"/>
      <c r="I10" s="109"/>
      <c r="J10" s="112" t="str">
        <f>IF(J8="IcePack","",IFNA(VLOOKUP(J$2&amp;"F"&amp;$A8+1&amp;J9,RackfileUPLOAD!$I:$K,3,FALSE),IFNA(VLOOKUP(J$2&amp;"F"&amp;$A8+1,RackfileUPLOAD!$I:$K,3,FALSE),"")))</f>
        <v/>
      </c>
      <c r="K10" s="112" t="str">
        <f>IF(J8="IcePack","",IFNA(VLOOKUP(J$2&amp;"F"&amp;$A8+1&amp;K9,RackfileUPLOAD!$I:$K,3,FALSE),IFNA(VLOOKUP(J$2&amp;"F"&amp;$A8+1,RackfileUPLOAD!$I:$K,3,FALSE),"")))</f>
        <v/>
      </c>
      <c r="L10" s="112" t="str">
        <f>IF(J8="IcePack","",IFNA(VLOOKUP(J$2&amp;"F"&amp;$A8+1&amp;L9,RackfileUPLOAD!$I:$K,3,FALSE),IFNA(VLOOKUP(J$2&amp;"F"&amp;$A8+1,RackfileUPLOAD!$I:$K,3,FALSE),"")))</f>
        <v/>
      </c>
      <c r="M10" s="111"/>
      <c r="N10" s="111"/>
      <c r="O10" s="109"/>
      <c r="P10" s="112" t="str">
        <f>IF(P8="IcePack","",IFNA(VLOOKUP(P$2&amp;"F"&amp;$A8&amp;P9,RackfileUPLOAD!$I:$K,3,FALSE),IFNA(VLOOKUP(P$2&amp;"F"&amp;$A8,RackfileUPLOAD!$I:$K,3,FALSE),"")))</f>
        <v/>
      </c>
      <c r="Q10" s="112" t="str">
        <f>IF(P8="IcePack","",IFNA(VLOOKUP(P$2&amp;"F"&amp;$A8&amp;Q9,RackfileUPLOAD!$I:$K,3,FALSE),IFNA(VLOOKUP(P$2&amp;"F"&amp;$A8,RackfileUPLOAD!$I:$K,3,FALSE),"")))</f>
        <v/>
      </c>
      <c r="R10" s="112" t="str">
        <f>IF(P8="IcePack","",IFNA(VLOOKUP(P$2&amp;"F"&amp;$A8&amp;R9,RackfileUPLOAD!$I:$K,3,FALSE),IFNA(VLOOKUP(P$2&amp;"F"&amp;$A8,RackfileUPLOAD!$I:$K,3,FALSE),"")))</f>
        <v/>
      </c>
      <c r="S10" s="113"/>
      <c r="T10" s="109"/>
      <c r="U10" s="112" t="str">
        <f>IF(U8="IcePack","",IFNA(VLOOKUP(U$2&amp;"F"&amp;$A8+1&amp;U9,RackfileUPLOAD!$I:$K,3,FALSE),IFNA(VLOOKUP(U$2&amp;"F"&amp;$A8+1,RackfileUPLOAD!$I:$K,3,FALSE),"")))</f>
        <v/>
      </c>
      <c r="V10" s="112" t="str">
        <f>IF(U8="IcePack","",IFNA(VLOOKUP(U$2&amp;"F"&amp;$A8+1&amp;V9,RackfileUPLOAD!$I:$K,3,FALSE),IFNA(VLOOKUP(U$2&amp;"F"&amp;$A8+1,RackfileUPLOAD!$I:$K,3,FALSE),"")))</f>
        <v/>
      </c>
      <c r="W10" s="112" t="str">
        <f>IF(U8="IcePack","",IFNA(VLOOKUP(U$2&amp;"F"&amp;$A8+1&amp;W9,RackfileUPLOAD!$I:$K,3,FALSE),IFNA(VLOOKUP(U$2&amp;"F"&amp;$A8+1,RackfileUPLOAD!$I:$K,3,FALSE),"")))</f>
        <v/>
      </c>
      <c r="X10" s="111"/>
      <c r="Y10" s="111"/>
      <c r="Z10" s="109"/>
      <c r="AA10" s="112" t="str">
        <f>IF(AA8="IcePack","",IFNA(VLOOKUP(AA$2&amp;"F"&amp;$A8&amp;AA9,RackfileUPLOAD!$I:$K,3,FALSE),IFNA(VLOOKUP(AA$2&amp;"F"&amp;$A8,RackfileUPLOAD!$I:$K,3,FALSE),"")))</f>
        <v/>
      </c>
      <c r="AB10" s="112" t="str">
        <f>IF(AA8="IcePack","",IFNA(VLOOKUP(AA$2&amp;"F"&amp;$A8&amp;AB9,RackfileUPLOAD!$I:$K,3,FALSE),IFNA(VLOOKUP(AA$2&amp;"F"&amp;$A8,RackfileUPLOAD!$I:$K,3,FALSE),"")))</f>
        <v/>
      </c>
      <c r="AC10" s="112" t="str">
        <f>IF(AA8="IcePack","",IFNA(VLOOKUP(AA$2&amp;"F"&amp;$A8&amp;AC9,RackfileUPLOAD!$I:$K,3,FALSE),IFNA(VLOOKUP(AA$2&amp;"F"&amp;$A8,RackfileUPLOAD!$I:$K,3,FALSE),"")))</f>
        <v/>
      </c>
      <c r="AD10" s="113"/>
      <c r="AE10" s="109"/>
      <c r="AF10" s="112" t="str">
        <f>IF(AF8="IcePack","",IFNA(VLOOKUP(AF$2&amp;"F"&amp;$A8+1&amp;AF9,RackfileUPLOAD!$I:$K,3,FALSE),IFNA(VLOOKUP(AF$2&amp;"F"&amp;$A8+1,RackfileUPLOAD!$I:$K,3,FALSE),"")))</f>
        <v/>
      </c>
      <c r="AG10" s="112" t="str">
        <f>IF(AF8="IcePack","",IFNA(VLOOKUP(AF$2&amp;"F"&amp;$A8+1&amp;AG9,RackfileUPLOAD!$I:$K,3,FALSE),IFNA(VLOOKUP(AF$2&amp;"F"&amp;$A8+1,RackfileUPLOAD!$I:$K,3,FALSE),"")))</f>
        <v/>
      </c>
      <c r="AH10" s="112" t="str">
        <f>IF(AF8="IcePack","",IFNA(VLOOKUP(AF$2&amp;"F"&amp;$A8+1&amp;AH9,RackfileUPLOAD!$I:$K,3,FALSE),IFNA(VLOOKUP(AF$2&amp;"F"&amp;$A8+1,RackfileUPLOAD!$I:$K,3,FALSE),"")))</f>
        <v/>
      </c>
      <c r="AI10" s="111"/>
      <c r="AJ10" s="111"/>
      <c r="AK10" s="109"/>
      <c r="AL10" s="112" t="str">
        <f>IF(AL8="IcePack","",IFNA(VLOOKUP(AL$2&amp;"F"&amp;$A8&amp;AL9,RackfileUPLOAD!$I:$K,3,FALSE),IFNA(VLOOKUP(AL$2&amp;"F"&amp;$A8,RackfileUPLOAD!$I:$K,3,FALSE),"")))</f>
        <v/>
      </c>
      <c r="AM10" s="112" t="str">
        <f>IF(AL8="IcePack","",IFNA(VLOOKUP(AL$2&amp;"F"&amp;$A8&amp;AM9,RackfileUPLOAD!$I:$K,3,FALSE),IFNA(VLOOKUP(AL$2&amp;"F"&amp;$A8,RackfileUPLOAD!$I:$K,3,FALSE),"")))</f>
        <v/>
      </c>
      <c r="AN10" s="112" t="str">
        <f>IF(AL8="IcePack","",IFNA(VLOOKUP(AL$2&amp;"F"&amp;$A8&amp;AN9,RackfileUPLOAD!$I:$K,3,FALSE),IFNA(VLOOKUP(AL$2&amp;"F"&amp;$A8,RackfileUPLOAD!$I:$K,3,FALSE),"")))</f>
        <v/>
      </c>
      <c r="AO10" s="113"/>
      <c r="AP10" s="109"/>
      <c r="AQ10" s="112" t="str">
        <f>IF(AQ8="IcePack","",IFNA(VLOOKUP(AQ$2&amp;"F"&amp;$A8+1&amp;AQ9,RackfileUPLOAD!$I:$K,3,FALSE),IFNA(VLOOKUP(AQ$2&amp;"F"&amp;$A8+1,RackfileUPLOAD!$I:$K,3,FALSE),"")))</f>
        <v/>
      </c>
      <c r="AR10" s="112" t="str">
        <f>IF(AQ8="IcePack","",IFNA(VLOOKUP(AQ$2&amp;"F"&amp;$A8+1&amp;AR9,RackfileUPLOAD!$I:$K,3,FALSE),IFNA(VLOOKUP(AQ$2&amp;"F"&amp;$A8+1,RackfileUPLOAD!$I:$K,3,FALSE),"")))</f>
        <v/>
      </c>
      <c r="AS10" s="112" t="str">
        <f>IF(AQ8="IcePack","",IFNA(VLOOKUP(AQ$2&amp;"F"&amp;$A8+1&amp;AS9,RackfileUPLOAD!$I:$K,3,FALSE),IFNA(VLOOKUP(AQ$2&amp;"F"&amp;$A8+1,RackfileUPLOAD!$I:$K,3,FALSE),"")))</f>
        <v/>
      </c>
      <c r="AT10" s="111"/>
      <c r="AU10" s="111"/>
      <c r="AV10" s="109"/>
      <c r="AW10" s="112" t="str">
        <f>IF(AW8="IcePack","",IFNA(VLOOKUP(AW$2&amp;"F"&amp;$A8&amp;AW9,RackfileUPLOAD!$I:$K,3,FALSE),IFNA(VLOOKUP(AW$2&amp;"F"&amp;$A8,RackfileUPLOAD!$I:$K,3,FALSE),"")))</f>
        <v/>
      </c>
      <c r="AX10" s="112" t="str">
        <f>IF(AW8="IcePack","",IFNA(VLOOKUP(AW$2&amp;"F"&amp;$A8&amp;AX9,RackfileUPLOAD!$I:$K,3,FALSE),IFNA(VLOOKUP(AW$2&amp;"F"&amp;$A8,RackfileUPLOAD!$I:$K,3,FALSE),"")))</f>
        <v/>
      </c>
      <c r="AY10" s="112" t="str">
        <f>IF(AW8="IcePack","",IFNA(VLOOKUP(AW$2&amp;"F"&amp;$A8&amp;AY9,RackfileUPLOAD!$I:$K,3,FALSE),IFNA(VLOOKUP(AW$2&amp;"F"&amp;$A8,RackfileUPLOAD!$I:$K,3,FALSE),"")))</f>
        <v/>
      </c>
      <c r="AZ10" s="113"/>
      <c r="BA10" s="109"/>
      <c r="BB10" s="112" t="str">
        <f>IF(BB8="IcePack","",IFNA(VLOOKUP(BB$2&amp;"F"&amp;$A8+1&amp;BB9,RackfileUPLOAD!$I:$K,3,FALSE),IFNA(VLOOKUP(BB$2&amp;"F"&amp;$A8+1,RackfileUPLOAD!$I:$K,3,FALSE),"")))</f>
        <v/>
      </c>
      <c r="BC10" s="112" t="str">
        <f>IF(BB8="IcePack","",IFNA(VLOOKUP(BB$2&amp;"F"&amp;$A8+1&amp;BC9,RackfileUPLOAD!$I:$K,3,FALSE),IFNA(VLOOKUP(BB$2&amp;"F"&amp;$A8+1,RackfileUPLOAD!$I:$K,3,FALSE),"")))</f>
        <v/>
      </c>
      <c r="BD10" s="112" t="str">
        <f>IF(BB8="IcePack","",IFNA(VLOOKUP(BB$2&amp;"F"&amp;$A8+1&amp;BD9,RackfileUPLOAD!$I:$K,3,FALSE),IFNA(VLOOKUP(BB$2&amp;"F"&amp;$A8+1,RackfileUPLOAD!$I:$K,3,FALSE),"")))</f>
        <v/>
      </c>
      <c r="BE10" s="111"/>
      <c r="BF10" s="111"/>
      <c r="BG10" s="109"/>
      <c r="BH10" s="112" t="str">
        <f>IF(BH8="IcePack","",IFNA(VLOOKUP(BH$2&amp;"F"&amp;$A8&amp;BH9,RackfileUPLOAD!$I:$K,3,FALSE),IFNA(VLOOKUP(BH$2&amp;"F"&amp;$A8,RackfileUPLOAD!$I:$K,3,FALSE),"")))</f>
        <v/>
      </c>
      <c r="BI10" s="112" t="str">
        <f>IF(BH8="IcePack","",IFNA(VLOOKUP(BH$2&amp;"F"&amp;$A8&amp;BI9,RackfileUPLOAD!$I:$K,3,FALSE),IFNA(VLOOKUP(BH$2&amp;"F"&amp;$A8,RackfileUPLOAD!$I:$K,3,FALSE),"")))</f>
        <v/>
      </c>
      <c r="BJ10" s="112" t="str">
        <f>IF(BH8="IcePack","",IFNA(VLOOKUP(BH$2&amp;"F"&amp;$A8&amp;BJ9,RackfileUPLOAD!$I:$K,3,FALSE),IFNA(VLOOKUP(BH$2&amp;"F"&amp;$A8,RackfileUPLOAD!$I:$K,3,FALSE),"")))</f>
        <v/>
      </c>
      <c r="BK10" s="113"/>
      <c r="BL10" s="109"/>
      <c r="BM10" s="112" t="str">
        <f>IF(BM8="IcePack","",IFNA(VLOOKUP(BM$2&amp;"F"&amp;$A8+1&amp;BM9,RackfileUPLOAD!$I:$K,3,FALSE),IFNA(VLOOKUP(BM$2&amp;"F"&amp;$A8+1,RackfileUPLOAD!$I:$K,3,FALSE),"")))</f>
        <v/>
      </c>
      <c r="BN10" s="112" t="str">
        <f>IF(BM8="IcePack","",IFNA(VLOOKUP(BM$2&amp;"F"&amp;$A8+1&amp;BN9,RackfileUPLOAD!$I:$K,3,FALSE),IFNA(VLOOKUP(BM$2&amp;"F"&amp;$A8+1,RackfileUPLOAD!$I:$K,3,FALSE),"")))</f>
        <v/>
      </c>
      <c r="BO10" s="112" t="str">
        <f>IF(BM8="IcePack","",IFNA(VLOOKUP(BM$2&amp;"F"&amp;$A8+1&amp;BO9,RackfileUPLOAD!$I:$K,3,FALSE),IFNA(VLOOKUP(BM$2&amp;"F"&amp;$A8+1,RackfileUPLOAD!$I:$K,3,FALSE),"")))</f>
        <v/>
      </c>
      <c r="BP10" s="111"/>
    </row>
    <row r="11" ht="9.0" customHeight="1">
      <c r="A11" s="88"/>
      <c r="B11" s="89"/>
      <c r="C11" s="90"/>
      <c r="D11" s="91"/>
      <c r="E11" s="94"/>
      <c r="F11" s="94"/>
      <c r="G11" s="94"/>
      <c r="H11" s="90"/>
      <c r="I11" s="91"/>
      <c r="J11" s="94"/>
      <c r="K11" s="94"/>
      <c r="L11" s="94"/>
      <c r="M11" s="90"/>
      <c r="N11" s="90"/>
      <c r="O11" s="91"/>
      <c r="P11" s="94"/>
      <c r="Q11" s="94"/>
      <c r="R11" s="94"/>
      <c r="S11" s="90"/>
      <c r="T11" s="91"/>
      <c r="U11" s="94"/>
      <c r="V11" s="94"/>
      <c r="W11" s="94"/>
      <c r="X11" s="90"/>
      <c r="Y11" s="90"/>
      <c r="Z11" s="91"/>
      <c r="AA11" s="94"/>
      <c r="AB11" s="94"/>
      <c r="AC11" s="94"/>
      <c r="AD11" s="90"/>
      <c r="AE11" s="91"/>
      <c r="AF11" s="94"/>
      <c r="AG11" s="94"/>
      <c r="AH11" s="94"/>
      <c r="AI11" s="90"/>
      <c r="AJ11" s="90"/>
      <c r="AK11" s="91"/>
      <c r="AL11" s="94"/>
      <c r="AM11" s="94"/>
      <c r="AN11" s="94"/>
      <c r="AO11" s="90"/>
      <c r="AP11" s="91"/>
      <c r="AQ11" s="94"/>
      <c r="AR11" s="94"/>
      <c r="AS11" s="94"/>
      <c r="AT11" s="90"/>
      <c r="AU11" s="90"/>
      <c r="AV11" s="95"/>
      <c r="AW11" s="94"/>
      <c r="AX11" s="94"/>
      <c r="AY11" s="94"/>
      <c r="AZ11" s="90"/>
      <c r="BA11" s="91"/>
      <c r="BB11" s="94"/>
      <c r="BC11" s="94"/>
      <c r="BD11" s="94"/>
      <c r="BE11" s="90"/>
      <c r="BF11" s="90"/>
      <c r="BG11" s="91"/>
      <c r="BH11" s="94"/>
      <c r="BI11" s="94"/>
      <c r="BJ11" s="94"/>
      <c r="BK11" s="90"/>
      <c r="BL11" s="91"/>
      <c r="BM11" s="94"/>
      <c r="BN11" s="94"/>
      <c r="BO11" s="94"/>
      <c r="BP11" s="115"/>
    </row>
    <row r="12" ht="59.25" customHeight="1">
      <c r="A12" s="97">
        <f>A8+2</f>
        <v>17</v>
      </c>
      <c r="B12" s="89"/>
      <c r="C12" s="90"/>
      <c r="D12" s="98" t="str">
        <f>IF(D$2="",,D$2&amp;"_KW "&amp;$B$2&amp;"_F"&amp;$A12)</f>
        <v>ASL3_KW 19_F17</v>
      </c>
      <c r="E12" s="99" t="str">
        <f>IFNA(VLOOKUP(E$2&amp;"F"&amp;$A12,RackfileUPLOAD!$H:$K,3,FALSE),"")</f>
        <v/>
      </c>
      <c r="F12" s="100"/>
      <c r="G12" s="101"/>
      <c r="H12" s="102"/>
      <c r="I12" s="98" t="str">
        <f>IF(I$2="",,I$2&amp;"_KW "&amp;$B$2&amp;"_F"&amp;$A12)</f>
        <v>ASL3_KW 19_F17</v>
      </c>
      <c r="J12" s="99" t="str">
        <f>IFNA(VLOOKUP(J$2&amp;"F"&amp;$A12+1,RackfileUPLOAD!$H:$K,3,FALSE),"")</f>
        <v/>
      </c>
      <c r="K12" s="100"/>
      <c r="L12" s="101"/>
      <c r="M12" s="90"/>
      <c r="N12" s="90"/>
      <c r="O12" s="98" t="str">
        <f>IF(O$2="",,O$2&amp;"_KW "&amp;$B$2&amp;"_F"&amp;$A12)</f>
        <v/>
      </c>
      <c r="P12" s="99" t="str">
        <f>IFNA(VLOOKUP(P$2&amp;"F"&amp;$A12,RackfileUPLOAD!$H:$K,3,FALSE),"")</f>
        <v/>
      </c>
      <c r="Q12" s="100"/>
      <c r="R12" s="101"/>
      <c r="S12" s="102"/>
      <c r="T12" s="98" t="str">
        <f>IF(T$2="",,T$2&amp;"_KW "&amp;$B$2&amp;"_F"&amp;$A12)</f>
        <v/>
      </c>
      <c r="U12" s="99" t="str">
        <f>IFNA(VLOOKUP(U$2&amp;"F"&amp;$A12+1,RackfileUPLOAD!$H:$K,3,FALSE),"")</f>
        <v/>
      </c>
      <c r="V12" s="100"/>
      <c r="W12" s="101"/>
      <c r="X12" s="90"/>
      <c r="Y12" s="90"/>
      <c r="Z12" s="98" t="str">
        <f>IF(Z$2="",,Z$2&amp;"_KW "&amp;$B$2&amp;"_F"&amp;$A12)</f>
        <v/>
      </c>
      <c r="AA12" s="99" t="str">
        <f>IFNA(VLOOKUP(AA$2&amp;"F"&amp;$A12,RackfileUPLOAD!$H:$K,3,FALSE),"")</f>
        <v/>
      </c>
      <c r="AB12" s="100"/>
      <c r="AC12" s="101"/>
      <c r="AD12" s="102"/>
      <c r="AE12" s="98" t="str">
        <f>IF(AE$2="",,AE$2&amp;"_KW "&amp;$B$2&amp;"_F"&amp;$A12)</f>
        <v/>
      </c>
      <c r="AF12" s="99" t="str">
        <f>IFNA(VLOOKUP(AF$2&amp;"F"&amp;$A12+1,RackfileUPLOAD!$H:$K,3,FALSE),"")</f>
        <v/>
      </c>
      <c r="AG12" s="100"/>
      <c r="AH12" s="101"/>
      <c r="AI12" s="90"/>
      <c r="AJ12" s="90"/>
      <c r="AK12" s="98" t="str">
        <f>IF(AK$2="",,AK$2&amp;"_KW "&amp;$B$2&amp;"_F"&amp;$A12)</f>
        <v/>
      </c>
      <c r="AL12" s="99" t="str">
        <f>IFNA(VLOOKUP(AL$2&amp;"F"&amp;$A12,RackfileUPLOAD!$H:$K,3,FALSE),"")</f>
        <v/>
      </c>
      <c r="AM12" s="100"/>
      <c r="AN12" s="101"/>
      <c r="AO12" s="102"/>
      <c r="AP12" s="98" t="str">
        <f>IF(AP$2="",,AP$2&amp;"_KW "&amp;$B$2&amp;"_F"&amp;$A12)</f>
        <v/>
      </c>
      <c r="AQ12" s="99" t="str">
        <f>IFNA(VLOOKUP(AQ$2&amp;"F"&amp;$A12+1,RackfileUPLOAD!$H:$K,3,FALSE),"")</f>
        <v/>
      </c>
      <c r="AR12" s="100"/>
      <c r="AS12" s="101"/>
      <c r="AT12" s="90"/>
      <c r="AU12" s="90"/>
      <c r="AV12" s="98" t="str">
        <f>IF(AV$2="",,AV$2&amp;"_KW "&amp;$B$2&amp;"_F"&amp;$A12)</f>
        <v/>
      </c>
      <c r="AW12" s="99" t="str">
        <f>IFNA(VLOOKUP(AW$2&amp;"F"&amp;$A12,RackfileUPLOAD!$H:$K,3,FALSE),"")</f>
        <v/>
      </c>
      <c r="AX12" s="100"/>
      <c r="AY12" s="101"/>
      <c r="AZ12" s="102"/>
      <c r="BA12" s="98" t="str">
        <f>IF(BA$2="",,BA$2&amp;"_KW "&amp;$B$2&amp;"_F"&amp;$A12)</f>
        <v/>
      </c>
      <c r="BB12" s="99" t="str">
        <f>IFNA(VLOOKUP(BB$2&amp;"F"&amp;$A12+1,RackfileUPLOAD!$H:$K,3,FALSE),"")</f>
        <v/>
      </c>
      <c r="BC12" s="100"/>
      <c r="BD12" s="101"/>
      <c r="BE12" s="90"/>
      <c r="BF12" s="90"/>
      <c r="BG12" s="98" t="str">
        <f>IF(BG$2="",,BG$2&amp;"_KW "&amp;$B$2&amp;"_F"&amp;$A12)</f>
        <v/>
      </c>
      <c r="BH12" s="99" t="str">
        <f>IFNA(VLOOKUP(BH$2&amp;"F"&amp;$A12,RackfileUPLOAD!$H:$K,3,FALSE),"")</f>
        <v/>
      </c>
      <c r="BI12" s="100"/>
      <c r="BJ12" s="101"/>
      <c r="BK12" s="102"/>
      <c r="BL12" s="98" t="str">
        <f>IF(BL$2="",,BL$2&amp;"_KW "&amp;$B$2&amp;"_F"&amp;$A12)</f>
        <v/>
      </c>
      <c r="BM12" s="99" t="str">
        <f>IFNA(VLOOKUP(BM$2&amp;"F"&amp;$A12+1,RackfileUPLOAD!$H:$K,3,FALSE),"")</f>
        <v/>
      </c>
      <c r="BN12" s="100"/>
      <c r="BO12" s="101"/>
      <c r="BP12" s="103"/>
    </row>
    <row r="13" ht="17.25" customHeight="1">
      <c r="A13" s="104"/>
      <c r="B13" s="105"/>
      <c r="C13" s="106"/>
      <c r="D13" s="104"/>
      <c r="E13" s="116" t="str">
        <f>IF(E12="","","2p")</f>
        <v/>
      </c>
      <c r="F13" s="117" t="str">
        <f>IF(E12="","","3p")</f>
        <v/>
      </c>
      <c r="G13" s="118" t="str">
        <f>IF(E12="","","4p")</f>
        <v/>
      </c>
      <c r="H13" s="108"/>
      <c r="I13" s="104"/>
      <c r="J13" s="107" t="str">
        <f>IF(J12="","","2p")</f>
        <v/>
      </c>
      <c r="K13" s="107" t="str">
        <f>IF(J12="","","3p")</f>
        <v/>
      </c>
      <c r="L13" s="107" t="str">
        <f>IF(J12="","","4p")</f>
        <v/>
      </c>
      <c r="M13" s="106"/>
      <c r="N13" s="106"/>
      <c r="O13" s="104"/>
      <c r="P13" s="116" t="str">
        <f>IF(P12="","","2p")</f>
        <v/>
      </c>
      <c r="Q13" s="117" t="str">
        <f>IF(P12="","","3p")</f>
        <v/>
      </c>
      <c r="R13" s="118" t="str">
        <f>IF(P12="","","4p")</f>
        <v/>
      </c>
      <c r="S13" s="108"/>
      <c r="T13" s="104"/>
      <c r="U13" s="107" t="str">
        <f>IF(U12="","","2p")</f>
        <v/>
      </c>
      <c r="V13" s="107" t="str">
        <f>IF(U12="","","3p")</f>
        <v/>
      </c>
      <c r="W13" s="107" t="str">
        <f>IF(U12="","","4p")</f>
        <v/>
      </c>
      <c r="X13" s="106"/>
      <c r="Y13" s="106"/>
      <c r="Z13" s="104"/>
      <c r="AA13" s="116" t="str">
        <f>IF(AA12="","","2p")</f>
        <v/>
      </c>
      <c r="AB13" s="117" t="str">
        <f>IF(AA12="","","3p")</f>
        <v/>
      </c>
      <c r="AC13" s="118" t="str">
        <f>IF(AA12="","","4p")</f>
        <v/>
      </c>
      <c r="AD13" s="108"/>
      <c r="AE13" s="104"/>
      <c r="AF13" s="107" t="str">
        <f>IF(AF12="","","2p")</f>
        <v/>
      </c>
      <c r="AG13" s="107" t="str">
        <f>IF(AF12="","","3p")</f>
        <v/>
      </c>
      <c r="AH13" s="107" t="str">
        <f>IF(AF12="","","4p")</f>
        <v/>
      </c>
      <c r="AI13" s="106"/>
      <c r="AJ13" s="106"/>
      <c r="AK13" s="104"/>
      <c r="AL13" s="116" t="str">
        <f>IF(AL12="","","2p")</f>
        <v/>
      </c>
      <c r="AM13" s="117" t="str">
        <f>IF(AL12="","","3p")</f>
        <v/>
      </c>
      <c r="AN13" s="118" t="str">
        <f>IF(AL12="","","4p")</f>
        <v/>
      </c>
      <c r="AO13" s="108"/>
      <c r="AP13" s="104"/>
      <c r="AQ13" s="107" t="str">
        <f>IF(AQ12="","","2p")</f>
        <v/>
      </c>
      <c r="AR13" s="107" t="str">
        <f>IF(AQ12="","","3p")</f>
        <v/>
      </c>
      <c r="AS13" s="107" t="str">
        <f>IF(AQ12="","","4p")</f>
        <v/>
      </c>
      <c r="AT13" s="106"/>
      <c r="AU13" s="106"/>
      <c r="AV13" s="104"/>
      <c r="AW13" s="116" t="str">
        <f>IF(AW12="","","2p")</f>
        <v/>
      </c>
      <c r="AX13" s="117" t="str">
        <f>IF(AW12="","","3p")</f>
        <v/>
      </c>
      <c r="AY13" s="118" t="str">
        <f>IF(AW12="","","4p")</f>
        <v/>
      </c>
      <c r="AZ13" s="108"/>
      <c r="BA13" s="104"/>
      <c r="BB13" s="107" t="str">
        <f>IF(BB12="","","2p")</f>
        <v/>
      </c>
      <c r="BC13" s="107" t="str">
        <f>IF(BB12="","","3p")</f>
        <v/>
      </c>
      <c r="BD13" s="107" t="str">
        <f>IF(BB12="","","4p")</f>
        <v/>
      </c>
      <c r="BE13" s="106"/>
      <c r="BF13" s="106"/>
      <c r="BG13" s="104"/>
      <c r="BH13" s="116" t="str">
        <f>IF(BH12="","","2p")</f>
        <v/>
      </c>
      <c r="BI13" s="117" t="str">
        <f>IF(BH12="","","3p")</f>
        <v/>
      </c>
      <c r="BJ13" s="118" t="str">
        <f>IF(BH12="","","4p")</f>
        <v/>
      </c>
      <c r="BK13" s="108"/>
      <c r="BL13" s="104"/>
      <c r="BM13" s="107" t="str">
        <f>IF(BM12="","","2p")</f>
        <v/>
      </c>
      <c r="BN13" s="107" t="str">
        <f>IF(BM12="","","3p")</f>
        <v/>
      </c>
      <c r="BO13" s="107" t="str">
        <f>IF(BM12="","","4p")</f>
        <v/>
      </c>
      <c r="BP13" s="106"/>
    </row>
    <row r="14" ht="33.75" customHeight="1">
      <c r="A14" s="109"/>
      <c r="B14" s="110"/>
      <c r="C14" s="111"/>
      <c r="D14" s="109"/>
      <c r="E14" s="112" t="str">
        <f>IF(E12="IcePack","",IFNA(VLOOKUP(E$2&amp;"F"&amp;$A12&amp;E13,RackfileUPLOAD!$I:$K,3,FALSE),IFNA(VLOOKUP(E$2&amp;"F"&amp;$A12,RackfileUPLOAD!$I:$K,3,FALSE),"")))</f>
        <v/>
      </c>
      <c r="F14" s="112" t="str">
        <f>IF(E12="IcePack","",IFNA(VLOOKUP(E$2&amp;"F"&amp;$A12&amp;F13,RackfileUPLOAD!$I:$K,3,FALSE),IFNA(VLOOKUP(E$2&amp;"F"&amp;$A12,RackfileUPLOAD!$I:$K,3,FALSE),"")))</f>
        <v/>
      </c>
      <c r="G14" s="112" t="str">
        <f>IF(E12="IcePack","",IFNA(VLOOKUP(E$2&amp;"F"&amp;$A12&amp;G13,RackfileUPLOAD!$I:$K,3,FALSE),IFNA(VLOOKUP(E$2&amp;"F"&amp;$A12,RackfileUPLOAD!$I:$K,3,FALSE),"")))</f>
        <v/>
      </c>
      <c r="H14" s="113"/>
      <c r="I14" s="109"/>
      <c r="J14" s="112" t="str">
        <f>IF(J12="IcePack","",IFNA(VLOOKUP(J$2&amp;"F"&amp;$A12+1&amp;J13,RackfileUPLOAD!$I:$K,3,FALSE),IFNA(VLOOKUP(J$2&amp;"F"&amp;$A12+1,RackfileUPLOAD!$I:$K,3,FALSE),"")))</f>
        <v/>
      </c>
      <c r="K14" s="112" t="str">
        <f>IF(J12="IcePack","",IFNA(VLOOKUP(J$2&amp;"F"&amp;$A12+1&amp;K13,RackfileUPLOAD!$I:$K,3,FALSE),IFNA(VLOOKUP(J$2&amp;"F"&amp;$A12+1,RackfileUPLOAD!$I:$K,3,FALSE),"")))</f>
        <v/>
      </c>
      <c r="L14" s="112" t="str">
        <f>IF(J12="IcePack","",IFNA(VLOOKUP(J$2&amp;"F"&amp;$A12+1&amp;L13,RackfileUPLOAD!$I:$K,3,FALSE),IFNA(VLOOKUP(J$2&amp;"F"&amp;$A12+1,RackfileUPLOAD!$I:$K,3,FALSE),"")))</f>
        <v/>
      </c>
      <c r="M14" s="111"/>
      <c r="N14" s="111"/>
      <c r="O14" s="109"/>
      <c r="P14" s="112" t="str">
        <f>IF(P12="IcePack","",IFNA(VLOOKUP(P$2&amp;"F"&amp;$A12&amp;P13,RackfileUPLOAD!$I:$K,3,FALSE),IFNA(VLOOKUP(P$2&amp;"F"&amp;$A12,RackfileUPLOAD!$I:$K,3,FALSE),"")))</f>
        <v/>
      </c>
      <c r="Q14" s="112" t="str">
        <f>IF(P12="IcePack","",IFNA(VLOOKUP(P$2&amp;"F"&amp;$A12&amp;Q13,RackfileUPLOAD!$I:$K,3,FALSE),IFNA(VLOOKUP(P$2&amp;"F"&amp;$A12,RackfileUPLOAD!$I:$K,3,FALSE),"")))</f>
        <v/>
      </c>
      <c r="R14" s="112" t="str">
        <f>IF(P12="IcePack","",IFNA(VLOOKUP(P$2&amp;"F"&amp;$A12&amp;R13,RackfileUPLOAD!$I:$K,3,FALSE),IFNA(VLOOKUP(P$2&amp;"F"&amp;$A12,RackfileUPLOAD!$I:$K,3,FALSE),"")))</f>
        <v/>
      </c>
      <c r="S14" s="113"/>
      <c r="T14" s="109"/>
      <c r="U14" s="112" t="str">
        <f>IF(U12="IcePack","",IFNA(VLOOKUP(U$2&amp;"F"&amp;$A12+1&amp;U13,RackfileUPLOAD!$I:$K,3,FALSE),IFNA(VLOOKUP(U$2&amp;"F"&amp;$A12+1,RackfileUPLOAD!$I:$K,3,FALSE),"")))</f>
        <v/>
      </c>
      <c r="V14" s="112" t="str">
        <f>IF(U12="IcePack","",IFNA(VLOOKUP(U$2&amp;"F"&amp;$A12+1&amp;V13,RackfileUPLOAD!$I:$K,3,FALSE),IFNA(VLOOKUP(U$2&amp;"F"&amp;$A12+1,RackfileUPLOAD!$I:$K,3,FALSE),"")))</f>
        <v/>
      </c>
      <c r="W14" s="112" t="str">
        <f>IF(U12="IcePack","",IFNA(VLOOKUP(U$2&amp;"F"&amp;$A12+1&amp;W13,RackfileUPLOAD!$I:$K,3,FALSE),IFNA(VLOOKUP(U$2&amp;"F"&amp;$A12+1,RackfileUPLOAD!$I:$K,3,FALSE),"")))</f>
        <v/>
      </c>
      <c r="X14" s="111"/>
      <c r="Y14" s="111"/>
      <c r="Z14" s="109"/>
      <c r="AA14" s="112" t="str">
        <f>IF(AA12="IcePack","",IFNA(VLOOKUP(AA$2&amp;"F"&amp;$A12&amp;AA13,RackfileUPLOAD!$I:$K,3,FALSE),IFNA(VLOOKUP(AA$2&amp;"F"&amp;$A12,RackfileUPLOAD!$I:$K,3,FALSE),"")))</f>
        <v/>
      </c>
      <c r="AB14" s="112" t="str">
        <f>IF(AA12="IcePack","",IFNA(VLOOKUP(AA$2&amp;"F"&amp;$A12&amp;AB13,RackfileUPLOAD!$I:$K,3,FALSE),IFNA(VLOOKUP(AA$2&amp;"F"&amp;$A12,RackfileUPLOAD!$I:$K,3,FALSE),"")))</f>
        <v/>
      </c>
      <c r="AC14" s="112" t="str">
        <f>IF(AA12="IcePack","",IFNA(VLOOKUP(AA$2&amp;"F"&amp;$A12&amp;AC13,RackfileUPLOAD!$I:$K,3,FALSE),IFNA(VLOOKUP(AA$2&amp;"F"&amp;$A12,RackfileUPLOAD!$I:$K,3,FALSE),"")))</f>
        <v/>
      </c>
      <c r="AD14" s="113"/>
      <c r="AE14" s="109"/>
      <c r="AF14" s="112" t="str">
        <f>IF(AF12="IcePack","",IFNA(VLOOKUP(AF$2&amp;"F"&amp;$A12+1&amp;AF13,RackfileUPLOAD!$I:$K,3,FALSE),IFNA(VLOOKUP(AF$2&amp;"F"&amp;$A12+1,RackfileUPLOAD!$I:$K,3,FALSE),"")))</f>
        <v/>
      </c>
      <c r="AG14" s="112" t="str">
        <f>IF(AF12="IcePack","",IFNA(VLOOKUP(AF$2&amp;"F"&amp;$A12+1&amp;AG13,RackfileUPLOAD!$I:$K,3,FALSE),IFNA(VLOOKUP(AF$2&amp;"F"&amp;$A12+1,RackfileUPLOAD!$I:$K,3,FALSE),"")))</f>
        <v/>
      </c>
      <c r="AH14" s="112" t="str">
        <f>IF(AF12="IcePack","",IFNA(VLOOKUP(AF$2&amp;"F"&amp;$A12+1&amp;AH13,RackfileUPLOAD!$I:$K,3,FALSE),IFNA(VLOOKUP(AF$2&amp;"F"&amp;$A12+1,RackfileUPLOAD!$I:$K,3,FALSE),"")))</f>
        <v/>
      </c>
      <c r="AI14" s="111"/>
      <c r="AJ14" s="111"/>
      <c r="AK14" s="109"/>
      <c r="AL14" s="112" t="str">
        <f>IF(AL12="IcePack","",IFNA(VLOOKUP(AL$2&amp;"F"&amp;$A12&amp;AL13,RackfileUPLOAD!$I:$K,3,FALSE),IFNA(VLOOKUP(AL$2&amp;"F"&amp;$A12,RackfileUPLOAD!$I:$K,3,FALSE),"")))</f>
        <v/>
      </c>
      <c r="AM14" s="112" t="str">
        <f>IF(AL12="IcePack","",IFNA(VLOOKUP(AL$2&amp;"F"&amp;$A12&amp;AM13,RackfileUPLOAD!$I:$K,3,FALSE),IFNA(VLOOKUP(AL$2&amp;"F"&amp;$A12,RackfileUPLOAD!$I:$K,3,FALSE),"")))</f>
        <v/>
      </c>
      <c r="AN14" s="112" t="str">
        <f>IF(AL12="IcePack","",IFNA(VLOOKUP(AL$2&amp;"F"&amp;$A12&amp;AN13,RackfileUPLOAD!$I:$K,3,FALSE),IFNA(VLOOKUP(AL$2&amp;"F"&amp;$A12,RackfileUPLOAD!$I:$K,3,FALSE),"")))</f>
        <v/>
      </c>
      <c r="AO14" s="113"/>
      <c r="AP14" s="109"/>
      <c r="AQ14" s="112" t="str">
        <f>IF(AQ12="IcePack","",IFNA(VLOOKUP(AQ$2&amp;"F"&amp;$A12+1&amp;AQ13,RackfileUPLOAD!$I:$K,3,FALSE),IFNA(VLOOKUP(AQ$2&amp;"F"&amp;$A12+1,RackfileUPLOAD!$I:$K,3,FALSE),"")))</f>
        <v/>
      </c>
      <c r="AR14" s="112" t="str">
        <f>IF(AQ12="IcePack","",IFNA(VLOOKUP(AQ$2&amp;"F"&amp;$A12+1&amp;AR13,RackfileUPLOAD!$I:$K,3,FALSE),IFNA(VLOOKUP(AQ$2&amp;"F"&amp;$A12+1,RackfileUPLOAD!$I:$K,3,FALSE),"")))</f>
        <v/>
      </c>
      <c r="AS14" s="112" t="str">
        <f>IF(AQ12="IcePack","",IFNA(VLOOKUP(AQ$2&amp;"F"&amp;$A12+1&amp;AS13,RackfileUPLOAD!$I:$K,3,FALSE),IFNA(VLOOKUP(AQ$2&amp;"F"&amp;$A12+1,RackfileUPLOAD!$I:$K,3,FALSE),"")))</f>
        <v/>
      </c>
      <c r="AT14" s="111"/>
      <c r="AU14" s="111"/>
      <c r="AV14" s="109"/>
      <c r="AW14" s="112" t="str">
        <f>IF(AW12="IcePack","",IFNA(VLOOKUP(AW$2&amp;"F"&amp;$A12&amp;AW13,RackfileUPLOAD!$I:$K,3,FALSE),IFNA(VLOOKUP(AW$2&amp;"F"&amp;$A12,RackfileUPLOAD!$I:$K,3,FALSE),"")))</f>
        <v/>
      </c>
      <c r="AX14" s="112" t="str">
        <f>IF(AW12="IcePack","",IFNA(VLOOKUP(AW$2&amp;"F"&amp;$A12&amp;AX13,RackfileUPLOAD!$I:$K,3,FALSE),IFNA(VLOOKUP(AW$2&amp;"F"&amp;$A12,RackfileUPLOAD!$I:$K,3,FALSE),"")))</f>
        <v/>
      </c>
      <c r="AY14" s="112" t="str">
        <f>IF(AW12="IcePack","",IFNA(VLOOKUP(AW$2&amp;"F"&amp;$A12&amp;AY13,RackfileUPLOAD!$I:$K,3,FALSE),IFNA(VLOOKUP(AW$2&amp;"F"&amp;$A12,RackfileUPLOAD!$I:$K,3,FALSE),"")))</f>
        <v/>
      </c>
      <c r="AZ14" s="113"/>
      <c r="BA14" s="109"/>
      <c r="BB14" s="112" t="str">
        <f>IF(BB12="IcePack","",IFNA(VLOOKUP(BB$2&amp;"F"&amp;$A12+1&amp;BB13,RackfileUPLOAD!$I:$K,3,FALSE),IFNA(VLOOKUP(BB$2&amp;"F"&amp;$A12+1,RackfileUPLOAD!$I:$K,3,FALSE),"")))</f>
        <v/>
      </c>
      <c r="BC14" s="112" t="str">
        <f>IF(BB12="IcePack","",IFNA(VLOOKUP(BB$2&amp;"F"&amp;$A12+1&amp;BC13,RackfileUPLOAD!$I:$K,3,FALSE),IFNA(VLOOKUP(BB$2&amp;"F"&amp;$A12+1,RackfileUPLOAD!$I:$K,3,FALSE),"")))</f>
        <v/>
      </c>
      <c r="BD14" s="112" t="str">
        <f>IF(BB12="IcePack","",IFNA(VLOOKUP(BB$2&amp;"F"&amp;$A12+1&amp;BD13,RackfileUPLOAD!$I:$K,3,FALSE),IFNA(VLOOKUP(BB$2&amp;"F"&amp;$A12+1,RackfileUPLOAD!$I:$K,3,FALSE),"")))</f>
        <v/>
      </c>
      <c r="BE14" s="111"/>
      <c r="BF14" s="111"/>
      <c r="BG14" s="109"/>
      <c r="BH14" s="112" t="str">
        <f>IF(BH12="IcePack","",IFNA(VLOOKUP(BH$2&amp;"F"&amp;$A12&amp;BH13,RackfileUPLOAD!$I:$K,3,FALSE),IFNA(VLOOKUP(BH$2&amp;"F"&amp;$A12,RackfileUPLOAD!$I:$K,3,FALSE),"")))</f>
        <v/>
      </c>
      <c r="BI14" s="112" t="str">
        <f>IF(BH12="IcePack","",IFNA(VLOOKUP(BH$2&amp;"F"&amp;$A12&amp;BI13,RackfileUPLOAD!$I:$K,3,FALSE),IFNA(VLOOKUP(BH$2&amp;"F"&amp;$A12,RackfileUPLOAD!$I:$K,3,FALSE),"")))</f>
        <v/>
      </c>
      <c r="BJ14" s="112" t="str">
        <f>IF(BH12="IcePack","",IFNA(VLOOKUP(BH$2&amp;"F"&amp;$A12&amp;BJ13,RackfileUPLOAD!$I:$K,3,FALSE),IFNA(VLOOKUP(BH$2&amp;"F"&amp;$A12,RackfileUPLOAD!$I:$K,3,FALSE),"")))</f>
        <v/>
      </c>
      <c r="BK14" s="113"/>
      <c r="BL14" s="109"/>
      <c r="BM14" s="112" t="str">
        <f>IF(BM12="IcePack","",IFNA(VLOOKUP(BM$2&amp;"F"&amp;$A12+1&amp;BM13,RackfileUPLOAD!$I:$K,3,FALSE),IFNA(VLOOKUP(BM$2&amp;"F"&amp;$A12+1,RackfileUPLOAD!$I:$K,3,FALSE),"")))</f>
        <v/>
      </c>
      <c r="BN14" s="112" t="str">
        <f>IF(BM12="IcePack","",IFNA(VLOOKUP(BM$2&amp;"F"&amp;$A12+1&amp;BN13,RackfileUPLOAD!$I:$K,3,FALSE),IFNA(VLOOKUP(BM$2&amp;"F"&amp;$A12+1,RackfileUPLOAD!$I:$K,3,FALSE),"")))</f>
        <v/>
      </c>
      <c r="BO14" s="112" t="str">
        <f>IF(BM12="IcePack","",IFNA(VLOOKUP(BM$2&amp;"F"&amp;$A12+1&amp;BO13,RackfileUPLOAD!$I:$K,3,FALSE),IFNA(VLOOKUP(BM$2&amp;"F"&amp;$A12+1,RackfileUPLOAD!$I:$K,3,FALSE),"")))</f>
        <v/>
      </c>
      <c r="BP14" s="111"/>
    </row>
    <row r="15" ht="9.0" customHeight="1">
      <c r="A15" s="88"/>
      <c r="B15" s="89"/>
      <c r="C15" s="90"/>
      <c r="D15" s="91"/>
      <c r="E15" s="94"/>
      <c r="F15" s="94"/>
      <c r="G15" s="94"/>
      <c r="H15" s="90"/>
      <c r="I15" s="91"/>
      <c r="J15" s="94"/>
      <c r="K15" s="94"/>
      <c r="L15" s="94"/>
      <c r="M15" s="90"/>
      <c r="N15" s="90"/>
      <c r="O15" s="91"/>
      <c r="P15" s="94"/>
      <c r="Q15" s="94"/>
      <c r="R15" s="94"/>
      <c r="S15" s="90"/>
      <c r="T15" s="91"/>
      <c r="U15" s="94"/>
      <c r="V15" s="94"/>
      <c r="W15" s="94"/>
      <c r="X15" s="90"/>
      <c r="Y15" s="90"/>
      <c r="Z15" s="91"/>
      <c r="AA15" s="94"/>
      <c r="AB15" s="94"/>
      <c r="AC15" s="94"/>
      <c r="AD15" s="90"/>
      <c r="AE15" s="91"/>
      <c r="AF15" s="94"/>
      <c r="AG15" s="94"/>
      <c r="AH15" s="94"/>
      <c r="AI15" s="90"/>
      <c r="AJ15" s="90"/>
      <c r="AK15" s="91"/>
      <c r="AL15" s="94"/>
      <c r="AM15" s="94"/>
      <c r="AN15" s="94"/>
      <c r="AO15" s="90"/>
      <c r="AP15" s="91"/>
      <c r="AQ15" s="94"/>
      <c r="AR15" s="94"/>
      <c r="AS15" s="94"/>
      <c r="AT15" s="90"/>
      <c r="AU15" s="90"/>
      <c r="AV15" s="95"/>
      <c r="AW15" s="94"/>
      <c r="AX15" s="94"/>
      <c r="AY15" s="94"/>
      <c r="AZ15" s="90"/>
      <c r="BA15" s="91"/>
      <c r="BB15" s="94"/>
      <c r="BC15" s="94"/>
      <c r="BD15" s="94"/>
      <c r="BE15" s="90"/>
      <c r="BF15" s="90"/>
      <c r="BG15" s="91"/>
      <c r="BH15" s="94"/>
      <c r="BI15" s="94"/>
      <c r="BJ15" s="94"/>
      <c r="BK15" s="90"/>
      <c r="BL15" s="91"/>
      <c r="BM15" s="94"/>
      <c r="BN15" s="94"/>
      <c r="BO15" s="94"/>
      <c r="BP15" s="115"/>
    </row>
    <row r="16" ht="59.25" customHeight="1">
      <c r="A16" s="97">
        <f>A12+2</f>
        <v>19</v>
      </c>
      <c r="B16" s="89"/>
      <c r="C16" s="90"/>
      <c r="D16" s="98" t="str">
        <f>IF(D$2="",,D$2&amp;"_KW "&amp;$B$2&amp;"_F"&amp;$A16)</f>
        <v>ASL3_KW 19_F19</v>
      </c>
      <c r="E16" s="99" t="str">
        <f>IFNA(VLOOKUP(E$2&amp;"F"&amp;$A16,RackfileUPLOAD!$H:$K,3,FALSE),"")</f>
        <v/>
      </c>
      <c r="F16" s="100"/>
      <c r="G16" s="101"/>
      <c r="H16" s="102"/>
      <c r="I16" s="98" t="str">
        <f>IF(I$2="",,I$2&amp;"_KW "&amp;$B$2&amp;"_F"&amp;$A16)</f>
        <v>ASL3_KW 19_F19</v>
      </c>
      <c r="J16" s="119" t="str">
        <f>IFNA(VLOOKUP(J$2&amp;"F"&amp;$A16+1,RackfileUPLOAD!$H:$K,3,FALSE),"")</f>
        <v/>
      </c>
      <c r="K16" s="100"/>
      <c r="L16" s="101"/>
      <c r="M16" s="90"/>
      <c r="N16" s="90"/>
      <c r="O16" s="98" t="str">
        <f>IF(O$2="",,O$2&amp;"_KW "&amp;$B$2&amp;"_F"&amp;$A16)</f>
        <v/>
      </c>
      <c r="P16" s="99" t="str">
        <f>IFNA(VLOOKUP(P$2&amp;"F"&amp;$A16,RackfileUPLOAD!$H:$K,3,FALSE),"")</f>
        <v/>
      </c>
      <c r="Q16" s="100"/>
      <c r="R16" s="101"/>
      <c r="S16" s="102"/>
      <c r="T16" s="98" t="str">
        <f>IF(T$2="",,T$2&amp;"_KW "&amp;$B$2&amp;"_F"&amp;$A16)</f>
        <v/>
      </c>
      <c r="U16" s="119" t="str">
        <f>IFNA(VLOOKUP(U$2&amp;"F"&amp;$A16+1,RackfileUPLOAD!$H:$K,3,FALSE),"")</f>
        <v/>
      </c>
      <c r="V16" s="100"/>
      <c r="W16" s="101"/>
      <c r="X16" s="90"/>
      <c r="Y16" s="90"/>
      <c r="Z16" s="98" t="str">
        <f>IF(Z$2="",,Z$2&amp;"_KW "&amp;$B$2&amp;"_F"&amp;$A16)</f>
        <v/>
      </c>
      <c r="AA16" s="99" t="str">
        <f>IFNA(VLOOKUP(AA$2&amp;"F"&amp;$A16,RackfileUPLOAD!$H:$K,3,FALSE),"")</f>
        <v/>
      </c>
      <c r="AB16" s="100"/>
      <c r="AC16" s="101"/>
      <c r="AD16" s="102"/>
      <c r="AE16" s="98" t="str">
        <f>IF(AE$2="",,AE$2&amp;"_KW "&amp;$B$2&amp;"_F"&amp;$A16)</f>
        <v/>
      </c>
      <c r="AF16" s="119" t="str">
        <f>IFNA(VLOOKUP(AF$2&amp;"F"&amp;$A16+1,RackfileUPLOAD!$H:$K,3,FALSE),"")</f>
        <v/>
      </c>
      <c r="AG16" s="100"/>
      <c r="AH16" s="101"/>
      <c r="AI16" s="90"/>
      <c r="AJ16" s="90"/>
      <c r="AK16" s="98" t="str">
        <f>IF(AK$2="",,AK$2&amp;"_KW "&amp;$B$2&amp;"_F"&amp;$A16)</f>
        <v/>
      </c>
      <c r="AL16" s="99" t="str">
        <f>IFNA(VLOOKUP(AL$2&amp;"F"&amp;$A16,RackfileUPLOAD!$H:$K,3,FALSE),"")</f>
        <v/>
      </c>
      <c r="AM16" s="100"/>
      <c r="AN16" s="101"/>
      <c r="AO16" s="102"/>
      <c r="AP16" s="98" t="str">
        <f>IF(AP$2="",,AP$2&amp;"_KW "&amp;$B$2&amp;"_F"&amp;$A16)</f>
        <v/>
      </c>
      <c r="AQ16" s="119" t="str">
        <f>IFNA(VLOOKUP(AQ$2&amp;"F"&amp;$A16+1,RackfileUPLOAD!$H:$K,3,FALSE),"")</f>
        <v/>
      </c>
      <c r="AR16" s="100"/>
      <c r="AS16" s="101"/>
      <c r="AT16" s="90"/>
      <c r="AU16" s="90"/>
      <c r="AV16" s="98" t="str">
        <f>IF(AV$2="",,AV$2&amp;"_KW "&amp;$B$2&amp;"_F"&amp;$A16)</f>
        <v/>
      </c>
      <c r="AW16" s="99" t="str">
        <f>IFNA(VLOOKUP(AW$2&amp;"F"&amp;$A16,RackfileUPLOAD!$H:$K,3,FALSE),"")</f>
        <v/>
      </c>
      <c r="AX16" s="100"/>
      <c r="AY16" s="101"/>
      <c r="AZ16" s="102"/>
      <c r="BA16" s="98" t="str">
        <f>IF(BA$2="",,BA$2&amp;"_KW "&amp;$B$2&amp;"_F"&amp;$A16)</f>
        <v/>
      </c>
      <c r="BB16" s="119" t="str">
        <f>IFNA(VLOOKUP(BB$2&amp;"F"&amp;$A16+1,RackfileUPLOAD!$H:$K,3,FALSE),"")</f>
        <v/>
      </c>
      <c r="BC16" s="100"/>
      <c r="BD16" s="101"/>
      <c r="BE16" s="90"/>
      <c r="BF16" s="90"/>
      <c r="BG16" s="98" t="str">
        <f>IF(BG$2="",,BG$2&amp;"_KW "&amp;$B$2&amp;"_F"&amp;$A16)</f>
        <v/>
      </c>
      <c r="BH16" s="99" t="str">
        <f>IFNA(VLOOKUP(BH$2&amp;"F"&amp;$A16,RackfileUPLOAD!$H:$K,3,FALSE),"")</f>
        <v/>
      </c>
      <c r="BI16" s="100"/>
      <c r="BJ16" s="101"/>
      <c r="BK16" s="102"/>
      <c r="BL16" s="98" t="str">
        <f>IF(BL$2="",,BL$2&amp;"_KW "&amp;$B$2&amp;"_F"&amp;$A16)</f>
        <v/>
      </c>
      <c r="BM16" s="119" t="str">
        <f>IFNA(VLOOKUP(BM$2&amp;"F"&amp;$A16+1,RackfileUPLOAD!$H:$K,3,FALSE),"")</f>
        <v/>
      </c>
      <c r="BN16" s="100"/>
      <c r="BO16" s="101"/>
      <c r="BP16" s="120"/>
    </row>
    <row r="17" ht="17.25" customHeight="1">
      <c r="A17" s="104"/>
      <c r="B17" s="105"/>
      <c r="C17" s="106"/>
      <c r="D17" s="104"/>
      <c r="E17" s="116" t="str">
        <f>IF(E16="","","2p")</f>
        <v/>
      </c>
      <c r="F17" s="117" t="str">
        <f>IF(E16="","","3p")</f>
        <v/>
      </c>
      <c r="G17" s="118" t="str">
        <f>IF(E16="","","4p")</f>
        <v/>
      </c>
      <c r="H17" s="108"/>
      <c r="I17" s="104"/>
      <c r="J17" s="116" t="str">
        <f>IF(J16="","","2p")</f>
        <v/>
      </c>
      <c r="K17" s="117" t="str">
        <f>IF(J16="","","3p")</f>
        <v/>
      </c>
      <c r="L17" s="118" t="str">
        <f>IF(J16="","","4p")</f>
        <v/>
      </c>
      <c r="M17" s="106"/>
      <c r="N17" s="106"/>
      <c r="O17" s="104"/>
      <c r="P17" s="116" t="str">
        <f>IF(P16="","","2p")</f>
        <v/>
      </c>
      <c r="Q17" s="117" t="str">
        <f>IF(P16="","","3p")</f>
        <v/>
      </c>
      <c r="R17" s="118" t="str">
        <f>IF(P16="","","4p")</f>
        <v/>
      </c>
      <c r="S17" s="108"/>
      <c r="T17" s="104"/>
      <c r="U17" s="116" t="str">
        <f>IF(U16="","","2p")</f>
        <v/>
      </c>
      <c r="V17" s="117" t="str">
        <f>IF(U16="","","3p")</f>
        <v/>
      </c>
      <c r="W17" s="118" t="str">
        <f>IF(U16="","","4p")</f>
        <v/>
      </c>
      <c r="X17" s="106"/>
      <c r="Y17" s="106"/>
      <c r="Z17" s="104"/>
      <c r="AA17" s="116" t="str">
        <f>IF(AA16="","","2p")</f>
        <v/>
      </c>
      <c r="AB17" s="117" t="str">
        <f>IF(AA16="","","3p")</f>
        <v/>
      </c>
      <c r="AC17" s="118" t="str">
        <f>IF(AA16="","","4p")</f>
        <v/>
      </c>
      <c r="AD17" s="108"/>
      <c r="AE17" s="104"/>
      <c r="AF17" s="116" t="str">
        <f>IF(AF16="","","2p")</f>
        <v/>
      </c>
      <c r="AG17" s="117" t="str">
        <f>IF(AF16="","","3p")</f>
        <v/>
      </c>
      <c r="AH17" s="118" t="str">
        <f>IF(AF16="","","4p")</f>
        <v/>
      </c>
      <c r="AI17" s="106"/>
      <c r="AJ17" s="106"/>
      <c r="AK17" s="104"/>
      <c r="AL17" s="116" t="str">
        <f>IF(AL16="","","2p")</f>
        <v/>
      </c>
      <c r="AM17" s="117" t="str">
        <f>IF(AL16="","","3p")</f>
        <v/>
      </c>
      <c r="AN17" s="118" t="str">
        <f>IF(AL16="","","4p")</f>
        <v/>
      </c>
      <c r="AO17" s="108"/>
      <c r="AP17" s="104"/>
      <c r="AQ17" s="116" t="str">
        <f>IF(AQ16="","","2p")</f>
        <v/>
      </c>
      <c r="AR17" s="117" t="str">
        <f>IF(AQ16="","","3p")</f>
        <v/>
      </c>
      <c r="AS17" s="118" t="str">
        <f>IF(AQ16="","","4p")</f>
        <v/>
      </c>
      <c r="AT17" s="106"/>
      <c r="AU17" s="106"/>
      <c r="AV17" s="104"/>
      <c r="AW17" s="116" t="str">
        <f>IF(AW16="","","2p")</f>
        <v/>
      </c>
      <c r="AX17" s="117" t="str">
        <f>IF(AW16="","","3p")</f>
        <v/>
      </c>
      <c r="AY17" s="118" t="str">
        <f>IF(AW16="","","4p")</f>
        <v/>
      </c>
      <c r="AZ17" s="108"/>
      <c r="BA17" s="104"/>
      <c r="BB17" s="116" t="str">
        <f>IF(BB16="","","2p")</f>
        <v/>
      </c>
      <c r="BC17" s="117" t="str">
        <f>IF(BB16="","","3p")</f>
        <v/>
      </c>
      <c r="BD17" s="118" t="str">
        <f>IF(BB16="","","4p")</f>
        <v/>
      </c>
      <c r="BE17" s="106"/>
      <c r="BF17" s="106"/>
      <c r="BG17" s="104"/>
      <c r="BH17" s="116" t="str">
        <f>IF(BH16="","","2p")</f>
        <v/>
      </c>
      <c r="BI17" s="117" t="str">
        <f>IF(BH16="","","3p")</f>
        <v/>
      </c>
      <c r="BJ17" s="118" t="str">
        <f>IF(BH16="","","4p")</f>
        <v/>
      </c>
      <c r="BK17" s="108"/>
      <c r="BL17" s="104"/>
      <c r="BM17" s="116" t="str">
        <f>IF(BM16="","","2p")</f>
        <v/>
      </c>
      <c r="BN17" s="117" t="str">
        <f>IF(BM16="","","3p")</f>
        <v/>
      </c>
      <c r="BO17" s="118" t="str">
        <f>IF(BM16="","","4p")</f>
        <v/>
      </c>
      <c r="BP17" s="106"/>
    </row>
    <row r="18" ht="33.75" customHeight="1">
      <c r="A18" s="109"/>
      <c r="B18" s="110"/>
      <c r="C18" s="111"/>
      <c r="D18" s="109"/>
      <c r="E18" s="121" t="str">
        <f>IF(E16="IcePack","",IFNA(VLOOKUP(E$2&amp;"F"&amp;$A16&amp;E17,RackfileUPLOAD!$I:$K,3,FALSE),IFNA(VLOOKUP(E$2&amp;"F"&amp;$A16,RackfileUPLOAD!$I:$K,3,FALSE),"")))</f>
        <v/>
      </c>
      <c r="F18" s="121" t="str">
        <f>IF(E16="IcePack","",IFNA(VLOOKUP(E$2&amp;"F"&amp;$A16&amp;F17,RackfileUPLOAD!$I:$K,3,FALSE),IFNA(VLOOKUP(E$2&amp;"F"&amp;$A16,RackfileUPLOAD!$I:$K,3,FALSE),"")))</f>
        <v/>
      </c>
      <c r="G18" s="121" t="str">
        <f>IF(E16="IcePack","",IFNA(VLOOKUP(E$2&amp;"F"&amp;$A16&amp;G17,RackfileUPLOAD!$I:$K,3,FALSE),IFNA(VLOOKUP(E$2&amp;"F"&amp;$A16,RackfileUPLOAD!$I:$K,3,FALSE),"")))</f>
        <v/>
      </c>
      <c r="H18" s="113"/>
      <c r="I18" s="109"/>
      <c r="J18" s="121" t="str">
        <f>IF(J16="IcePack","",IFNA(VLOOKUP(J$2&amp;"F"&amp;$A16+1&amp;J17,RackfileUPLOAD!$I:$K,3,FALSE),IFNA(VLOOKUP(J$2&amp;"F"&amp;$A16+1,RackfileUPLOAD!$I:$K,3,FALSE),"")))</f>
        <v/>
      </c>
      <c r="K18" s="121" t="str">
        <f>IF(J16="IcePack","",IFNA(VLOOKUP(J$2&amp;"F"&amp;$A16+1&amp;K17,RackfileUPLOAD!$I:$K,3,FALSE),IFNA(VLOOKUP(J$2&amp;"F"&amp;$A16+1,RackfileUPLOAD!$I:$K,3,FALSE),"")))</f>
        <v/>
      </c>
      <c r="L18" s="121" t="str">
        <f>IF(J16="IcePack","",IFNA(VLOOKUP(J$2&amp;"F"&amp;$A16+1&amp;L17,RackfileUPLOAD!$I:$K,3,FALSE),IFNA(VLOOKUP(J$2&amp;"F"&amp;$A16+1,RackfileUPLOAD!$I:$K,3,FALSE),"")))</f>
        <v/>
      </c>
      <c r="M18" s="111"/>
      <c r="N18" s="111"/>
      <c r="O18" s="109"/>
      <c r="P18" s="121" t="str">
        <f>IF(P16="IcePack","",IFNA(VLOOKUP(P$2&amp;"F"&amp;$A16&amp;P17,RackfileUPLOAD!$I:$K,3,FALSE),IFNA(VLOOKUP(P$2&amp;"F"&amp;$A16,RackfileUPLOAD!$I:$K,3,FALSE),"")))</f>
        <v/>
      </c>
      <c r="Q18" s="121" t="str">
        <f>IF(P16="IcePack","",IFNA(VLOOKUP(P$2&amp;"F"&amp;$A16&amp;Q17,RackfileUPLOAD!$I:$K,3,FALSE),IFNA(VLOOKUP(P$2&amp;"F"&amp;$A16,RackfileUPLOAD!$I:$K,3,FALSE),"")))</f>
        <v/>
      </c>
      <c r="R18" s="121" t="str">
        <f>IF(P16="IcePack","",IFNA(VLOOKUP(P$2&amp;"F"&amp;$A16&amp;R17,RackfileUPLOAD!$I:$K,3,FALSE),IFNA(VLOOKUP(P$2&amp;"F"&amp;$A16,RackfileUPLOAD!$I:$K,3,FALSE),"")))</f>
        <v/>
      </c>
      <c r="S18" s="113"/>
      <c r="T18" s="109"/>
      <c r="U18" s="121" t="str">
        <f>IF(U16="IcePack","",IFNA(VLOOKUP(U$2&amp;"F"&amp;$A16+1&amp;U17,RackfileUPLOAD!$I:$K,3,FALSE),IFNA(VLOOKUP(U$2&amp;"F"&amp;$A16+1,RackfileUPLOAD!$I:$K,3,FALSE),"")))</f>
        <v/>
      </c>
      <c r="V18" s="121" t="str">
        <f>IF(U16="IcePack","",IFNA(VLOOKUP(U$2&amp;"F"&amp;$A16+1&amp;V17,RackfileUPLOAD!$I:$K,3,FALSE),IFNA(VLOOKUP(U$2&amp;"F"&amp;$A16+1,RackfileUPLOAD!$I:$K,3,FALSE),"")))</f>
        <v/>
      </c>
      <c r="W18" s="121" t="str">
        <f>IF(U16="IcePack","",IFNA(VLOOKUP(U$2&amp;"F"&amp;$A16+1&amp;W17,RackfileUPLOAD!$I:$K,3,FALSE),IFNA(VLOOKUP(U$2&amp;"F"&amp;$A16+1,RackfileUPLOAD!$I:$K,3,FALSE),"")))</f>
        <v/>
      </c>
      <c r="X18" s="111"/>
      <c r="Y18" s="111"/>
      <c r="Z18" s="109"/>
      <c r="AA18" s="121" t="str">
        <f>IF(AA16="IcePack","",IFNA(VLOOKUP(AA$2&amp;"F"&amp;$A16&amp;AA17,RackfileUPLOAD!$I:$K,3,FALSE),IFNA(VLOOKUP(AA$2&amp;"F"&amp;$A16,RackfileUPLOAD!$I:$K,3,FALSE),"")))</f>
        <v/>
      </c>
      <c r="AB18" s="121" t="str">
        <f>IF(AA16="IcePack","",IFNA(VLOOKUP(AA$2&amp;"F"&amp;$A16&amp;AB17,RackfileUPLOAD!$I:$K,3,FALSE),IFNA(VLOOKUP(AA$2&amp;"F"&amp;$A16,RackfileUPLOAD!$I:$K,3,FALSE),"")))</f>
        <v/>
      </c>
      <c r="AC18" s="121" t="str">
        <f>IF(AA16="IcePack","",IFNA(VLOOKUP(AA$2&amp;"F"&amp;$A16&amp;AC17,RackfileUPLOAD!$I:$K,3,FALSE),IFNA(VLOOKUP(AA$2&amp;"F"&amp;$A16,RackfileUPLOAD!$I:$K,3,FALSE),"")))</f>
        <v/>
      </c>
      <c r="AD18" s="113"/>
      <c r="AE18" s="109"/>
      <c r="AF18" s="121" t="str">
        <f>IF(AF16="IcePack","",IFNA(VLOOKUP(AF$2&amp;"F"&amp;$A16+1&amp;AF17,RackfileUPLOAD!$I:$K,3,FALSE),IFNA(VLOOKUP(AF$2&amp;"F"&amp;$A16+1,RackfileUPLOAD!$I:$K,3,FALSE),"")))</f>
        <v/>
      </c>
      <c r="AG18" s="121" t="str">
        <f>IF(AF16="IcePack","",IFNA(VLOOKUP(AF$2&amp;"F"&amp;$A16+1&amp;AG17,RackfileUPLOAD!$I:$K,3,FALSE),IFNA(VLOOKUP(AF$2&amp;"F"&amp;$A16+1,RackfileUPLOAD!$I:$K,3,FALSE),"")))</f>
        <v/>
      </c>
      <c r="AH18" s="121" t="str">
        <f>IF(AF16="IcePack","",IFNA(VLOOKUP(AF$2&amp;"F"&amp;$A16+1&amp;AH17,RackfileUPLOAD!$I:$K,3,FALSE),IFNA(VLOOKUP(AF$2&amp;"F"&amp;$A16+1,RackfileUPLOAD!$I:$K,3,FALSE),"")))</f>
        <v/>
      </c>
      <c r="AI18" s="111"/>
      <c r="AJ18" s="111"/>
      <c r="AK18" s="109"/>
      <c r="AL18" s="121" t="str">
        <f>IF(AL16="IcePack","",IFNA(VLOOKUP(AL$2&amp;"F"&amp;$A16&amp;AL17,RackfileUPLOAD!$I:$K,3,FALSE),IFNA(VLOOKUP(AL$2&amp;"F"&amp;$A16,RackfileUPLOAD!$I:$K,3,FALSE),"")))</f>
        <v/>
      </c>
      <c r="AM18" s="121" t="str">
        <f>IF(AL16="IcePack","",IFNA(VLOOKUP(AL$2&amp;"F"&amp;$A16&amp;AM17,RackfileUPLOAD!$I:$K,3,FALSE),IFNA(VLOOKUP(AL$2&amp;"F"&amp;$A16,RackfileUPLOAD!$I:$K,3,FALSE),"")))</f>
        <v/>
      </c>
      <c r="AN18" s="121" t="str">
        <f>IF(AL16="IcePack","",IFNA(VLOOKUP(AL$2&amp;"F"&amp;$A16&amp;AN17,RackfileUPLOAD!$I:$K,3,FALSE),IFNA(VLOOKUP(AL$2&amp;"F"&amp;$A16,RackfileUPLOAD!$I:$K,3,FALSE),"")))</f>
        <v/>
      </c>
      <c r="AO18" s="113"/>
      <c r="AP18" s="109"/>
      <c r="AQ18" s="121" t="str">
        <f>IF(AQ16="IcePack","",IFNA(VLOOKUP(AQ$2&amp;"F"&amp;$A16+1&amp;AQ17,RackfileUPLOAD!$I:$K,3,FALSE),IFNA(VLOOKUP(AQ$2&amp;"F"&amp;$A16+1,RackfileUPLOAD!$I:$K,3,FALSE),"")))</f>
        <v/>
      </c>
      <c r="AR18" s="121" t="str">
        <f>IF(AQ16="IcePack","",IFNA(VLOOKUP(AQ$2&amp;"F"&amp;$A16+1&amp;AR17,RackfileUPLOAD!$I:$K,3,FALSE),IFNA(VLOOKUP(AQ$2&amp;"F"&amp;$A16+1,RackfileUPLOAD!$I:$K,3,FALSE),"")))</f>
        <v/>
      </c>
      <c r="AS18" s="121" t="str">
        <f>IF(AQ16="IcePack","",IFNA(VLOOKUP(AQ$2&amp;"F"&amp;$A16+1&amp;AS17,RackfileUPLOAD!$I:$K,3,FALSE),IFNA(VLOOKUP(AQ$2&amp;"F"&amp;$A16+1,RackfileUPLOAD!$I:$K,3,FALSE),"")))</f>
        <v/>
      </c>
      <c r="AT18" s="111"/>
      <c r="AU18" s="111"/>
      <c r="AV18" s="109"/>
      <c r="AW18" s="121" t="str">
        <f>IF(AW16="IcePack","",IFNA(VLOOKUP(AW$2&amp;"F"&amp;$A16&amp;AW17,RackfileUPLOAD!$I:$K,3,FALSE),IFNA(VLOOKUP(AW$2&amp;"F"&amp;$A16,RackfileUPLOAD!$I:$K,3,FALSE),"")))</f>
        <v/>
      </c>
      <c r="AX18" s="121" t="str">
        <f>IF(AW16="IcePack","",IFNA(VLOOKUP(AW$2&amp;"F"&amp;$A16&amp;AX17,RackfileUPLOAD!$I:$K,3,FALSE),IFNA(VLOOKUP(AW$2&amp;"F"&amp;$A16,RackfileUPLOAD!$I:$K,3,FALSE),"")))</f>
        <v/>
      </c>
      <c r="AY18" s="121" t="str">
        <f>IF(AW16="IcePack","",IFNA(VLOOKUP(AW$2&amp;"F"&amp;$A16&amp;AY17,RackfileUPLOAD!$I:$K,3,FALSE),IFNA(VLOOKUP(AW$2&amp;"F"&amp;$A16,RackfileUPLOAD!$I:$K,3,FALSE),"")))</f>
        <v/>
      </c>
      <c r="AZ18" s="113"/>
      <c r="BA18" s="109"/>
      <c r="BB18" s="121" t="str">
        <f>IF(BB16="IcePack","",IFNA(VLOOKUP(BB$2&amp;"F"&amp;$A16+1&amp;BB17,RackfileUPLOAD!$I:$K,3,FALSE),IFNA(VLOOKUP(BB$2&amp;"F"&amp;$A16+1,RackfileUPLOAD!$I:$K,3,FALSE),"")))</f>
        <v/>
      </c>
      <c r="BC18" s="121" t="str">
        <f>IF(BB16="IcePack","",IFNA(VLOOKUP(BB$2&amp;"F"&amp;$A16+1&amp;BC17,RackfileUPLOAD!$I:$K,3,FALSE),IFNA(VLOOKUP(BB$2&amp;"F"&amp;$A16+1,RackfileUPLOAD!$I:$K,3,FALSE),"")))</f>
        <v/>
      </c>
      <c r="BD18" s="121" t="str">
        <f>IF(BB16="IcePack","",IFNA(VLOOKUP(BB$2&amp;"F"&amp;$A16+1&amp;BD17,RackfileUPLOAD!$I:$K,3,FALSE),IFNA(VLOOKUP(BB$2&amp;"F"&amp;$A16+1,RackfileUPLOAD!$I:$K,3,FALSE),"")))</f>
        <v/>
      </c>
      <c r="BE18" s="111"/>
      <c r="BF18" s="111"/>
      <c r="BG18" s="109"/>
      <c r="BH18" s="121" t="str">
        <f>IF(BH16="IcePack","",IFNA(VLOOKUP(BH$2&amp;"F"&amp;$A16&amp;BH17,RackfileUPLOAD!$I:$K,3,FALSE),IFNA(VLOOKUP(BH$2&amp;"F"&amp;$A16,RackfileUPLOAD!$I:$K,3,FALSE),"")))</f>
        <v/>
      </c>
      <c r="BI18" s="121" t="str">
        <f>IF(BH16="IcePack","",IFNA(VLOOKUP(BH$2&amp;"F"&amp;$A16&amp;BI17,RackfileUPLOAD!$I:$K,3,FALSE),IFNA(VLOOKUP(BH$2&amp;"F"&amp;$A16,RackfileUPLOAD!$I:$K,3,FALSE),"")))</f>
        <v/>
      </c>
      <c r="BJ18" s="121" t="str">
        <f>IF(BH16="IcePack","",IFNA(VLOOKUP(BH$2&amp;"F"&amp;$A16&amp;BJ17,RackfileUPLOAD!$I:$K,3,FALSE),IFNA(VLOOKUP(BH$2&amp;"F"&amp;$A16,RackfileUPLOAD!$I:$K,3,FALSE),"")))</f>
        <v/>
      </c>
      <c r="BK18" s="113"/>
      <c r="BL18" s="109"/>
      <c r="BM18" s="121" t="str">
        <f>IF(BM16="IcePack","",IFNA(VLOOKUP(BM$2&amp;"F"&amp;$A16+1&amp;BM17,RackfileUPLOAD!$I:$K,3,FALSE),IFNA(VLOOKUP(BM$2&amp;"F"&amp;$A16+1,RackfileUPLOAD!$I:$K,3,FALSE),"")))</f>
        <v/>
      </c>
      <c r="BN18" s="121" t="str">
        <f>IF(BM16="IcePack","",IFNA(VLOOKUP(BM$2&amp;"F"&amp;$A16+1&amp;BN17,RackfileUPLOAD!$I:$K,3,FALSE),IFNA(VLOOKUP(BM$2&amp;"F"&amp;$A16+1,RackfileUPLOAD!$I:$K,3,FALSE),"")))</f>
        <v/>
      </c>
      <c r="BO18" s="121" t="str">
        <f>IF(BM16="IcePack","",IFNA(VLOOKUP(BM$2&amp;"F"&amp;$A16+1&amp;BO17,RackfileUPLOAD!$I:$K,3,FALSE),IFNA(VLOOKUP(BM$2&amp;"F"&amp;$A16+1,RackfileUPLOAD!$I:$K,3,FALSE),"")))</f>
        <v/>
      </c>
      <c r="BP18" s="111"/>
    </row>
    <row r="19" ht="9.0" customHeight="1">
      <c r="A19" s="88"/>
      <c r="B19" s="89"/>
      <c r="C19" s="90"/>
      <c r="D19" s="91"/>
      <c r="E19" s="94"/>
      <c r="F19" s="94"/>
      <c r="G19" s="94"/>
      <c r="H19" s="90"/>
      <c r="I19" s="91"/>
      <c r="J19" s="94"/>
      <c r="K19" s="94"/>
      <c r="L19" s="94"/>
      <c r="M19" s="90"/>
      <c r="N19" s="90"/>
      <c r="O19" s="91"/>
      <c r="P19" s="94"/>
      <c r="Q19" s="94"/>
      <c r="R19" s="94"/>
      <c r="S19" s="90"/>
      <c r="T19" s="91"/>
      <c r="U19" s="94"/>
      <c r="V19" s="94"/>
      <c r="W19" s="94"/>
      <c r="X19" s="90"/>
      <c r="Y19" s="90"/>
      <c r="Z19" s="91"/>
      <c r="AA19" s="94"/>
      <c r="AB19" s="94"/>
      <c r="AC19" s="94"/>
      <c r="AD19" s="90"/>
      <c r="AE19" s="91"/>
      <c r="AF19" s="94"/>
      <c r="AG19" s="94"/>
      <c r="AH19" s="94"/>
      <c r="AI19" s="90"/>
      <c r="AJ19" s="90"/>
      <c r="AK19" s="91"/>
      <c r="AL19" s="94"/>
      <c r="AM19" s="94"/>
      <c r="AN19" s="94"/>
      <c r="AO19" s="90"/>
      <c r="AP19" s="91"/>
      <c r="AQ19" s="94"/>
      <c r="AR19" s="94"/>
      <c r="AS19" s="94"/>
      <c r="AT19" s="90"/>
      <c r="AU19" s="90"/>
      <c r="AV19" s="95"/>
      <c r="AW19" s="94"/>
      <c r="AX19" s="94"/>
      <c r="AY19" s="94"/>
      <c r="AZ19" s="90"/>
      <c r="BA19" s="91"/>
      <c r="BB19" s="94"/>
      <c r="BC19" s="94"/>
      <c r="BD19" s="94"/>
      <c r="BE19" s="90"/>
      <c r="BF19" s="90"/>
      <c r="BG19" s="91"/>
      <c r="BH19" s="94"/>
      <c r="BI19" s="94"/>
      <c r="BJ19" s="94"/>
      <c r="BK19" s="90"/>
      <c r="BL19" s="91"/>
      <c r="BM19" s="94"/>
      <c r="BN19" s="94"/>
      <c r="BO19" s="94"/>
      <c r="BP19" s="115"/>
    </row>
    <row r="20" ht="59.25" customHeight="1">
      <c r="A20" s="97">
        <f>A16+2</f>
        <v>21</v>
      </c>
      <c r="B20" s="89"/>
      <c r="C20" s="90"/>
      <c r="D20" s="98" t="str">
        <f>IF(D$2="",,D$2&amp;"_KW "&amp;$B$2&amp;"_F"&amp;$A20)</f>
        <v>ASL3_KW 19_F21</v>
      </c>
      <c r="E20" s="119" t="str">
        <f>IFNA(VLOOKUP(E$2&amp;"F"&amp;$A20,RackfileUPLOAD!$H:$K,3,FALSE),"")</f>
        <v/>
      </c>
      <c r="F20" s="100"/>
      <c r="G20" s="101"/>
      <c r="H20" s="102"/>
      <c r="I20" s="98" t="str">
        <f>IF(I$2="",,I$2&amp;"_KW "&amp;$B$2&amp;"_F"&amp;$A20)</f>
        <v>ASL3_KW 19_F21</v>
      </c>
      <c r="J20" s="119" t="str">
        <f>IFNA(VLOOKUP(J$2&amp;"F"&amp;$A20+1,RackfileUPLOAD!$H:$K,3,FALSE),"")</f>
        <v/>
      </c>
      <c r="K20" s="100"/>
      <c r="L20" s="101"/>
      <c r="M20" s="90"/>
      <c r="N20" s="90"/>
      <c r="O20" s="98" t="str">
        <f>IF(O$2="",,O$2&amp;"_KW "&amp;$B$2&amp;"_F"&amp;$A20)</f>
        <v/>
      </c>
      <c r="P20" s="119" t="str">
        <f>IFNA(VLOOKUP(P$2&amp;"F"&amp;$A20,RackfileUPLOAD!$H:$K,3,FALSE),"")</f>
        <v/>
      </c>
      <c r="Q20" s="100"/>
      <c r="R20" s="101"/>
      <c r="S20" s="102"/>
      <c r="T20" s="98" t="str">
        <f>IF(T$2="",,T$2&amp;"_KW "&amp;$B$2&amp;"_F"&amp;$A20)</f>
        <v/>
      </c>
      <c r="U20" s="119" t="str">
        <f>IFNA(VLOOKUP(U$2&amp;"F"&amp;$A20+1,RackfileUPLOAD!$H:$K,3,FALSE),"")</f>
        <v/>
      </c>
      <c r="V20" s="100"/>
      <c r="W20" s="101"/>
      <c r="X20" s="90"/>
      <c r="Y20" s="90"/>
      <c r="Z20" s="98" t="str">
        <f>IF(Z$2="",,Z$2&amp;"_KW "&amp;$B$2&amp;"_F"&amp;$A20)</f>
        <v/>
      </c>
      <c r="AA20" s="119" t="str">
        <f>IFNA(VLOOKUP(AA$2&amp;"F"&amp;$A20,RackfileUPLOAD!$H:$K,3,FALSE),"")</f>
        <v/>
      </c>
      <c r="AB20" s="100"/>
      <c r="AC20" s="101"/>
      <c r="AD20" s="102"/>
      <c r="AE20" s="98" t="str">
        <f>IF(AE$2="",,AE$2&amp;"_KW "&amp;$B$2&amp;"_F"&amp;$A20)</f>
        <v/>
      </c>
      <c r="AF20" s="119" t="str">
        <f>IFNA(VLOOKUP(AF$2&amp;"F"&amp;$A20+1,RackfileUPLOAD!$H:$K,3,FALSE),"")</f>
        <v/>
      </c>
      <c r="AG20" s="100"/>
      <c r="AH20" s="101"/>
      <c r="AI20" s="90"/>
      <c r="AJ20" s="90"/>
      <c r="AK20" s="98" t="str">
        <f>IF(AK$2="",,AK$2&amp;"_KW "&amp;$B$2&amp;"_F"&amp;$A20)</f>
        <v/>
      </c>
      <c r="AL20" s="119" t="str">
        <f>IFNA(VLOOKUP(AL$2&amp;"F"&amp;$A20,RackfileUPLOAD!$H:$K,3,FALSE),"")</f>
        <v/>
      </c>
      <c r="AM20" s="100"/>
      <c r="AN20" s="101"/>
      <c r="AO20" s="102"/>
      <c r="AP20" s="98" t="str">
        <f>IF(AP$2="",,AP$2&amp;"_KW "&amp;$B$2&amp;"_F"&amp;$A20)</f>
        <v/>
      </c>
      <c r="AQ20" s="119" t="str">
        <f>IFNA(VLOOKUP(AQ$2&amp;"F"&amp;$A20+1,RackfileUPLOAD!$H:$K,3,FALSE),"")</f>
        <v/>
      </c>
      <c r="AR20" s="100"/>
      <c r="AS20" s="101"/>
      <c r="AT20" s="90"/>
      <c r="AU20" s="90"/>
      <c r="AV20" s="98" t="str">
        <f>IF(AV$2="",,AV$2&amp;"_KW "&amp;$B$2&amp;"_F"&amp;$A20)</f>
        <v/>
      </c>
      <c r="AW20" s="119" t="str">
        <f>IFNA(VLOOKUP(AW$2&amp;"F"&amp;$A20,RackfileUPLOAD!$H:$K,3,FALSE),"")</f>
        <v/>
      </c>
      <c r="AX20" s="100"/>
      <c r="AY20" s="101"/>
      <c r="AZ20" s="102"/>
      <c r="BA20" s="98" t="str">
        <f>IF(BA$2="",,BA$2&amp;"_KW "&amp;$B$2&amp;"_F"&amp;$A20)</f>
        <v/>
      </c>
      <c r="BB20" s="119" t="str">
        <f>IFNA(VLOOKUP(BB$2&amp;"F"&amp;$A20+1,RackfileUPLOAD!$H:$K,3,FALSE),"")</f>
        <v/>
      </c>
      <c r="BC20" s="100"/>
      <c r="BD20" s="101"/>
      <c r="BE20" s="90"/>
      <c r="BF20" s="90"/>
      <c r="BG20" s="98" t="str">
        <f>IF(BG$2="",,BG$2&amp;"_KW "&amp;$B$2&amp;"_F"&amp;$A20)</f>
        <v/>
      </c>
      <c r="BH20" s="119" t="str">
        <f>IFNA(VLOOKUP(BH$2&amp;"F"&amp;$A20,RackfileUPLOAD!$H:$K,3,FALSE),"")</f>
        <v/>
      </c>
      <c r="BI20" s="100"/>
      <c r="BJ20" s="101"/>
      <c r="BK20" s="102"/>
      <c r="BL20" s="98" t="str">
        <f>IF(BL$2="",,BL$2&amp;"_KW "&amp;$B$2&amp;"_F"&amp;$A20)</f>
        <v/>
      </c>
      <c r="BM20" s="119" t="str">
        <f>IFNA(VLOOKUP(BM$2&amp;"F"&amp;$A20+1,RackfileUPLOAD!$H:$K,3,FALSE),"")</f>
        <v/>
      </c>
      <c r="BN20" s="100"/>
      <c r="BO20" s="101"/>
      <c r="BP20" s="122"/>
    </row>
    <row r="21" ht="17.25" customHeight="1">
      <c r="A21" s="104"/>
      <c r="B21" s="105"/>
      <c r="C21" s="106"/>
      <c r="D21" s="104"/>
      <c r="E21" s="116" t="str">
        <f>IF(E20="","","2p")</f>
        <v/>
      </c>
      <c r="F21" s="117" t="str">
        <f>IF(E20="","","3p")</f>
        <v/>
      </c>
      <c r="G21" s="118" t="str">
        <f>IF(E20="","","4p")</f>
        <v/>
      </c>
      <c r="H21" s="108"/>
      <c r="I21" s="104"/>
      <c r="J21" s="116" t="str">
        <f>IF(J20="","","2p")</f>
        <v/>
      </c>
      <c r="K21" s="117" t="str">
        <f>IF(J20="","","3p")</f>
        <v/>
      </c>
      <c r="L21" s="118" t="str">
        <f>IF(J20="","","4p")</f>
        <v/>
      </c>
      <c r="M21" s="106"/>
      <c r="N21" s="106"/>
      <c r="O21" s="104"/>
      <c r="P21" s="116" t="str">
        <f>IF(P20="","","2p")</f>
        <v/>
      </c>
      <c r="Q21" s="117" t="str">
        <f>IF(P20="","","3p")</f>
        <v/>
      </c>
      <c r="R21" s="118" t="str">
        <f>IF(P20="","","4p")</f>
        <v/>
      </c>
      <c r="S21" s="108"/>
      <c r="T21" s="104"/>
      <c r="U21" s="116" t="str">
        <f>IF(U20="","","2p")</f>
        <v/>
      </c>
      <c r="V21" s="117" t="str">
        <f>IF(U20="","","3p")</f>
        <v/>
      </c>
      <c r="W21" s="118" t="str">
        <f>IF(U20="","","4p")</f>
        <v/>
      </c>
      <c r="X21" s="106"/>
      <c r="Y21" s="106"/>
      <c r="Z21" s="104"/>
      <c r="AA21" s="116" t="str">
        <f>IF(AA20="","","2p")</f>
        <v/>
      </c>
      <c r="AB21" s="117" t="str">
        <f>IF(AA20="","","3p")</f>
        <v/>
      </c>
      <c r="AC21" s="118" t="str">
        <f>IF(AA20="","","4p")</f>
        <v/>
      </c>
      <c r="AD21" s="108"/>
      <c r="AE21" s="104"/>
      <c r="AF21" s="116" t="str">
        <f>IF(AF20="","","2p")</f>
        <v/>
      </c>
      <c r="AG21" s="117" t="str">
        <f>IF(AF20="","","3p")</f>
        <v/>
      </c>
      <c r="AH21" s="118" t="str">
        <f>IF(AF20="","","4p")</f>
        <v/>
      </c>
      <c r="AI21" s="106"/>
      <c r="AJ21" s="106"/>
      <c r="AK21" s="104"/>
      <c r="AL21" s="116" t="str">
        <f>IF(AL20="","","2p")</f>
        <v/>
      </c>
      <c r="AM21" s="117" t="str">
        <f>IF(AL20="","","3p")</f>
        <v/>
      </c>
      <c r="AN21" s="118" t="str">
        <f>IF(AL20="","","4p")</f>
        <v/>
      </c>
      <c r="AO21" s="108"/>
      <c r="AP21" s="104"/>
      <c r="AQ21" s="116" t="str">
        <f>IF(AQ20="","","2p")</f>
        <v/>
      </c>
      <c r="AR21" s="117" t="str">
        <f>IF(AQ20="","","3p")</f>
        <v/>
      </c>
      <c r="AS21" s="118" t="str">
        <f>IF(AQ20="","","4p")</f>
        <v/>
      </c>
      <c r="AT21" s="106"/>
      <c r="AU21" s="106"/>
      <c r="AV21" s="104"/>
      <c r="AW21" s="116" t="str">
        <f>IF(AW20="","","2p")</f>
        <v/>
      </c>
      <c r="AX21" s="117" t="str">
        <f>IF(AW20="","","3p")</f>
        <v/>
      </c>
      <c r="AY21" s="118" t="str">
        <f>IF(AW20="","","4p")</f>
        <v/>
      </c>
      <c r="AZ21" s="108"/>
      <c r="BA21" s="104"/>
      <c r="BB21" s="116" t="str">
        <f>IF(BB20="","","2p")</f>
        <v/>
      </c>
      <c r="BC21" s="117" t="str">
        <f>IF(BB20="","","3p")</f>
        <v/>
      </c>
      <c r="BD21" s="118" t="str">
        <f>IF(BB20="","","4p")</f>
        <v/>
      </c>
      <c r="BE21" s="106"/>
      <c r="BF21" s="106"/>
      <c r="BG21" s="104"/>
      <c r="BH21" s="116" t="str">
        <f>IF(BH20="","","2p")</f>
        <v/>
      </c>
      <c r="BI21" s="117" t="str">
        <f>IF(BH20="","","3p")</f>
        <v/>
      </c>
      <c r="BJ21" s="118" t="str">
        <f>IF(BH20="","","4p")</f>
        <v/>
      </c>
      <c r="BK21" s="108"/>
      <c r="BL21" s="104"/>
      <c r="BM21" s="116" t="str">
        <f>IF(BM20="","","2p")</f>
        <v/>
      </c>
      <c r="BN21" s="117" t="str">
        <f>IF(BM20="","","3p")</f>
        <v/>
      </c>
      <c r="BO21" s="118" t="str">
        <f>IF(BM20="","","4p")</f>
        <v/>
      </c>
      <c r="BP21" s="106"/>
    </row>
    <row r="22" ht="33.75" customHeight="1">
      <c r="A22" s="109"/>
      <c r="B22" s="110"/>
      <c r="C22" s="111"/>
      <c r="D22" s="109"/>
      <c r="E22" s="121" t="str">
        <f>IF(E20="IcePack","",IFNA(VLOOKUP(E$2&amp;"F"&amp;$A20&amp;E21,RackfileUPLOAD!$I:$K,3,FALSE),IFNA(VLOOKUP(E$2&amp;"F"&amp;$A20,RackfileUPLOAD!$I:$K,3,FALSE),"")))</f>
        <v/>
      </c>
      <c r="F22" s="121" t="str">
        <f>IF(E20="IcePack","",IFNA(VLOOKUP(E$2&amp;"F"&amp;$A20&amp;F21,RackfileUPLOAD!$I:$K,3,FALSE),IFNA(VLOOKUP(E$2&amp;"F"&amp;$A20,RackfileUPLOAD!$I:$K,3,FALSE),"")))</f>
        <v/>
      </c>
      <c r="G22" s="121" t="str">
        <f>IF(E20="IcePack","",IFNA(VLOOKUP(E$2&amp;"F"&amp;$A20&amp;G21,RackfileUPLOAD!$I:$K,3,FALSE),IFNA(VLOOKUP(E$2&amp;"F"&amp;$A20,RackfileUPLOAD!$I:$K,3,FALSE),"")))</f>
        <v/>
      </c>
      <c r="H22" s="113"/>
      <c r="I22" s="109"/>
      <c r="J22" s="121" t="str">
        <f>IF(J20="IcePack","",IFNA(VLOOKUP(J$2&amp;"F"&amp;$A20+1&amp;J21,RackfileUPLOAD!$I:$K,3,FALSE),IFNA(VLOOKUP(J$2&amp;"F"&amp;$A20+1,RackfileUPLOAD!$I:$K,3,FALSE),"")))</f>
        <v/>
      </c>
      <c r="K22" s="121" t="str">
        <f>IF(J20="IcePack","",IFNA(VLOOKUP(J$2&amp;"F"&amp;$A20+1&amp;K21,RackfileUPLOAD!$I:$K,3,FALSE),IFNA(VLOOKUP(J$2&amp;"F"&amp;$A20+1,RackfileUPLOAD!$I:$K,3,FALSE),"")))</f>
        <v/>
      </c>
      <c r="L22" s="121" t="str">
        <f>IF(J20="IcePack","",IFNA(VLOOKUP(J$2&amp;"F"&amp;$A20+1&amp;L21,RackfileUPLOAD!$I:$K,3,FALSE),IFNA(VLOOKUP(J$2&amp;"F"&amp;$A20+1,RackfileUPLOAD!$I:$K,3,FALSE),"")))</f>
        <v/>
      </c>
      <c r="M22" s="111"/>
      <c r="N22" s="111"/>
      <c r="O22" s="109"/>
      <c r="P22" s="121" t="str">
        <f>IF(P20="IcePack","",IFNA(VLOOKUP(P$2&amp;"F"&amp;$A20&amp;P21,RackfileUPLOAD!$I:$K,3,FALSE),IFNA(VLOOKUP(P$2&amp;"F"&amp;$A20,RackfileUPLOAD!$I:$K,3,FALSE),"")))</f>
        <v/>
      </c>
      <c r="Q22" s="121" t="str">
        <f>IF(P20="IcePack","",IFNA(VLOOKUP(P$2&amp;"F"&amp;$A20&amp;Q21,RackfileUPLOAD!$I:$K,3,FALSE),IFNA(VLOOKUP(P$2&amp;"F"&amp;$A20,RackfileUPLOAD!$I:$K,3,FALSE),"")))</f>
        <v/>
      </c>
      <c r="R22" s="121" t="str">
        <f>IF(P20="IcePack","",IFNA(VLOOKUP(P$2&amp;"F"&amp;$A20&amp;R21,RackfileUPLOAD!$I:$K,3,FALSE),IFNA(VLOOKUP(P$2&amp;"F"&amp;$A20,RackfileUPLOAD!$I:$K,3,FALSE),"")))</f>
        <v/>
      </c>
      <c r="S22" s="113"/>
      <c r="T22" s="109"/>
      <c r="U22" s="121" t="str">
        <f>IF(U20="IcePack","",IFNA(VLOOKUP(U$2&amp;"F"&amp;$A20+1&amp;U21,RackfileUPLOAD!$I:$K,3,FALSE),IFNA(VLOOKUP(U$2&amp;"F"&amp;$A20+1,RackfileUPLOAD!$I:$K,3,FALSE),"")))</f>
        <v/>
      </c>
      <c r="V22" s="121" t="str">
        <f>IF(U20="IcePack","",IFNA(VLOOKUP(U$2&amp;"F"&amp;$A20+1&amp;V21,RackfileUPLOAD!$I:$K,3,FALSE),IFNA(VLOOKUP(U$2&amp;"F"&amp;$A20+1,RackfileUPLOAD!$I:$K,3,FALSE),"")))</f>
        <v/>
      </c>
      <c r="W22" s="121" t="str">
        <f>IF(U20="IcePack","",IFNA(VLOOKUP(U$2&amp;"F"&amp;$A20+1&amp;W21,RackfileUPLOAD!$I:$K,3,FALSE),IFNA(VLOOKUP(U$2&amp;"F"&amp;$A20+1,RackfileUPLOAD!$I:$K,3,FALSE),"")))</f>
        <v/>
      </c>
      <c r="X22" s="111"/>
      <c r="Y22" s="111"/>
      <c r="Z22" s="109"/>
      <c r="AA22" s="121" t="str">
        <f>IF(AA20="IcePack","",IFNA(VLOOKUP(AA$2&amp;"F"&amp;$A20&amp;AA21,RackfileUPLOAD!$I:$K,3,FALSE),IFNA(VLOOKUP(AA$2&amp;"F"&amp;$A20,RackfileUPLOAD!$I:$K,3,FALSE),"")))</f>
        <v/>
      </c>
      <c r="AB22" s="121" t="str">
        <f>IF(AA20="IcePack","",IFNA(VLOOKUP(AA$2&amp;"F"&amp;$A20&amp;AB21,RackfileUPLOAD!$I:$K,3,FALSE),IFNA(VLOOKUP(AA$2&amp;"F"&amp;$A20,RackfileUPLOAD!$I:$K,3,FALSE),"")))</f>
        <v/>
      </c>
      <c r="AC22" s="121" t="str">
        <f>IF(AA20="IcePack","",IFNA(VLOOKUP(AA$2&amp;"F"&amp;$A20&amp;AC21,RackfileUPLOAD!$I:$K,3,FALSE),IFNA(VLOOKUP(AA$2&amp;"F"&amp;$A20,RackfileUPLOAD!$I:$K,3,FALSE),"")))</f>
        <v/>
      </c>
      <c r="AD22" s="113"/>
      <c r="AE22" s="109"/>
      <c r="AF22" s="121" t="str">
        <f>IF(AF20="IcePack","",IFNA(VLOOKUP(AF$2&amp;"F"&amp;$A20+1&amp;AF21,RackfileUPLOAD!$I:$K,3,FALSE),IFNA(VLOOKUP(AF$2&amp;"F"&amp;$A20+1,RackfileUPLOAD!$I:$K,3,FALSE),"")))</f>
        <v/>
      </c>
      <c r="AG22" s="121" t="str">
        <f>IF(AF20="IcePack","",IFNA(VLOOKUP(AF$2&amp;"F"&amp;$A20+1&amp;AG21,RackfileUPLOAD!$I:$K,3,FALSE),IFNA(VLOOKUP(AF$2&amp;"F"&amp;$A20+1,RackfileUPLOAD!$I:$K,3,FALSE),"")))</f>
        <v/>
      </c>
      <c r="AH22" s="121" t="str">
        <f>IF(AF20="IcePack","",IFNA(VLOOKUP(AF$2&amp;"F"&amp;$A20+1&amp;AH21,RackfileUPLOAD!$I:$K,3,FALSE),IFNA(VLOOKUP(AF$2&amp;"F"&amp;$A20+1,RackfileUPLOAD!$I:$K,3,FALSE),"")))</f>
        <v/>
      </c>
      <c r="AI22" s="111"/>
      <c r="AJ22" s="111"/>
      <c r="AK22" s="109"/>
      <c r="AL22" s="121" t="str">
        <f>IF(AL20="IcePack","",IFNA(VLOOKUP(AL$2&amp;"F"&amp;$A20&amp;AL21,RackfileUPLOAD!$I:$K,3,FALSE),IFNA(VLOOKUP(AL$2&amp;"F"&amp;$A20,RackfileUPLOAD!$I:$K,3,FALSE),"")))</f>
        <v/>
      </c>
      <c r="AM22" s="121" t="str">
        <f>IF(AL20="IcePack","",IFNA(VLOOKUP(AL$2&amp;"F"&amp;$A20&amp;AM21,RackfileUPLOAD!$I:$K,3,FALSE),IFNA(VLOOKUP(AL$2&amp;"F"&amp;$A20,RackfileUPLOAD!$I:$K,3,FALSE),"")))</f>
        <v/>
      </c>
      <c r="AN22" s="121" t="str">
        <f>IF(AL20="IcePack","",IFNA(VLOOKUP(AL$2&amp;"F"&amp;$A20&amp;AN21,RackfileUPLOAD!$I:$K,3,FALSE),IFNA(VLOOKUP(AL$2&amp;"F"&amp;$A20,RackfileUPLOAD!$I:$K,3,FALSE),"")))</f>
        <v/>
      </c>
      <c r="AO22" s="113"/>
      <c r="AP22" s="109"/>
      <c r="AQ22" s="121" t="str">
        <f>IF(AQ20="IcePack","",IFNA(VLOOKUP(AQ$2&amp;"F"&amp;$A20+1&amp;AQ21,RackfileUPLOAD!$I:$K,3,FALSE),IFNA(VLOOKUP(AQ$2&amp;"F"&amp;$A20+1,RackfileUPLOAD!$I:$K,3,FALSE),"")))</f>
        <v/>
      </c>
      <c r="AR22" s="121" t="str">
        <f>IF(AQ20="IcePack","",IFNA(VLOOKUP(AQ$2&amp;"F"&amp;$A20+1&amp;AR21,RackfileUPLOAD!$I:$K,3,FALSE),IFNA(VLOOKUP(AQ$2&amp;"F"&amp;$A20+1,RackfileUPLOAD!$I:$K,3,FALSE),"")))</f>
        <v/>
      </c>
      <c r="AS22" s="121" t="str">
        <f>IF(AQ20="IcePack","",IFNA(VLOOKUP(AQ$2&amp;"F"&amp;$A20+1&amp;AS21,RackfileUPLOAD!$I:$K,3,FALSE),IFNA(VLOOKUP(AQ$2&amp;"F"&amp;$A20+1,RackfileUPLOAD!$I:$K,3,FALSE),"")))</f>
        <v/>
      </c>
      <c r="AT22" s="111"/>
      <c r="AU22" s="111"/>
      <c r="AV22" s="109"/>
      <c r="AW22" s="121" t="str">
        <f>IF(AW20="IcePack","",IFNA(VLOOKUP(AW$2&amp;"F"&amp;$A20&amp;AW21,RackfileUPLOAD!$I:$K,3,FALSE),IFNA(VLOOKUP(AW$2&amp;"F"&amp;$A20,RackfileUPLOAD!$I:$K,3,FALSE),"")))</f>
        <v/>
      </c>
      <c r="AX22" s="121" t="str">
        <f>IF(AW20="IcePack","",IFNA(VLOOKUP(AW$2&amp;"F"&amp;$A20&amp;AX21,RackfileUPLOAD!$I:$K,3,FALSE),IFNA(VLOOKUP(AW$2&amp;"F"&amp;$A20,RackfileUPLOAD!$I:$K,3,FALSE),"")))</f>
        <v/>
      </c>
      <c r="AY22" s="121" t="str">
        <f>IF(AW20="IcePack","",IFNA(VLOOKUP(AW$2&amp;"F"&amp;$A20&amp;AY21,RackfileUPLOAD!$I:$K,3,FALSE),IFNA(VLOOKUP(AW$2&amp;"F"&amp;$A20,RackfileUPLOAD!$I:$K,3,FALSE),"")))</f>
        <v/>
      </c>
      <c r="AZ22" s="113"/>
      <c r="BA22" s="109"/>
      <c r="BB22" s="121" t="str">
        <f>IF(BB20="IcePack","",IFNA(VLOOKUP(BB$2&amp;"F"&amp;$A20+1&amp;BB21,RackfileUPLOAD!$I:$K,3,FALSE),IFNA(VLOOKUP(BB$2&amp;"F"&amp;$A20+1,RackfileUPLOAD!$I:$K,3,FALSE),"")))</f>
        <v/>
      </c>
      <c r="BC22" s="121" t="str">
        <f>IF(BB20="IcePack","",IFNA(VLOOKUP(BB$2&amp;"F"&amp;$A20+1&amp;BC21,RackfileUPLOAD!$I:$K,3,FALSE),IFNA(VLOOKUP(BB$2&amp;"F"&amp;$A20+1,RackfileUPLOAD!$I:$K,3,FALSE),"")))</f>
        <v/>
      </c>
      <c r="BD22" s="121" t="str">
        <f>IF(BB20="IcePack","",IFNA(VLOOKUP(BB$2&amp;"F"&amp;$A20+1&amp;BD21,RackfileUPLOAD!$I:$K,3,FALSE),IFNA(VLOOKUP(BB$2&amp;"F"&amp;$A20+1,RackfileUPLOAD!$I:$K,3,FALSE),"")))</f>
        <v/>
      </c>
      <c r="BE22" s="111"/>
      <c r="BF22" s="111"/>
      <c r="BG22" s="109"/>
      <c r="BH22" s="121" t="str">
        <f>IF(BH20="IcePack","",IFNA(VLOOKUP(BH$2&amp;"F"&amp;$A20&amp;BH21,RackfileUPLOAD!$I:$K,3,FALSE),IFNA(VLOOKUP(BH$2&amp;"F"&amp;$A20,RackfileUPLOAD!$I:$K,3,FALSE),"")))</f>
        <v/>
      </c>
      <c r="BI22" s="121" t="str">
        <f>IF(BH20="IcePack","",IFNA(VLOOKUP(BH$2&amp;"F"&amp;$A20&amp;BI21,RackfileUPLOAD!$I:$K,3,FALSE),IFNA(VLOOKUP(BH$2&amp;"F"&amp;$A20,RackfileUPLOAD!$I:$K,3,FALSE),"")))</f>
        <v/>
      </c>
      <c r="BJ22" s="121" t="str">
        <f>IF(BH20="IcePack","",IFNA(VLOOKUP(BH$2&amp;"F"&amp;$A20&amp;BJ21,RackfileUPLOAD!$I:$K,3,FALSE),IFNA(VLOOKUP(BH$2&amp;"F"&amp;$A20,RackfileUPLOAD!$I:$K,3,FALSE),"")))</f>
        <v/>
      </c>
      <c r="BK22" s="113"/>
      <c r="BL22" s="109"/>
      <c r="BM22" s="121" t="str">
        <f>IF(BM20="IcePack","",IFNA(VLOOKUP(BM$2&amp;"F"&amp;$A20+1&amp;BM21,RackfileUPLOAD!$I:$K,3,FALSE),IFNA(VLOOKUP(BM$2&amp;"F"&amp;$A20+1,RackfileUPLOAD!$I:$K,3,FALSE),"")))</f>
        <v/>
      </c>
      <c r="BN22" s="121" t="str">
        <f>IF(BM20="IcePack","",IFNA(VLOOKUP(BM$2&amp;"F"&amp;$A20+1&amp;BN21,RackfileUPLOAD!$I:$K,3,FALSE),IFNA(VLOOKUP(BM$2&amp;"F"&amp;$A20+1,RackfileUPLOAD!$I:$K,3,FALSE),"")))</f>
        <v/>
      </c>
      <c r="BO22" s="121" t="str">
        <f>IF(BM20="IcePack","",IFNA(VLOOKUP(BM$2&amp;"F"&amp;$A20+1&amp;BO21,RackfileUPLOAD!$I:$K,3,FALSE),IFNA(VLOOKUP(BM$2&amp;"F"&amp;$A20+1,RackfileUPLOAD!$I:$K,3,FALSE),"")))</f>
        <v/>
      </c>
      <c r="BP22" s="111"/>
    </row>
    <row r="23" ht="9.0" customHeight="1">
      <c r="A23" s="88"/>
      <c r="B23" s="89"/>
      <c r="C23" s="90"/>
      <c r="D23" s="91"/>
      <c r="E23" s="94"/>
      <c r="F23" s="94"/>
      <c r="G23" s="94"/>
      <c r="H23" s="90"/>
      <c r="I23" s="91"/>
      <c r="J23" s="94"/>
      <c r="K23" s="94"/>
      <c r="L23" s="94"/>
      <c r="M23" s="90"/>
      <c r="N23" s="90"/>
      <c r="O23" s="91"/>
      <c r="P23" s="94"/>
      <c r="Q23" s="94"/>
      <c r="R23" s="94"/>
      <c r="S23" s="90"/>
      <c r="T23" s="91"/>
      <c r="U23" s="94"/>
      <c r="V23" s="94"/>
      <c r="W23" s="94"/>
      <c r="X23" s="90"/>
      <c r="Y23" s="90"/>
      <c r="Z23" s="91"/>
      <c r="AA23" s="94"/>
      <c r="AB23" s="94"/>
      <c r="AC23" s="94"/>
      <c r="AD23" s="90"/>
      <c r="AE23" s="91"/>
      <c r="AF23" s="94"/>
      <c r="AG23" s="94"/>
      <c r="AH23" s="94"/>
      <c r="AI23" s="90"/>
      <c r="AJ23" s="90"/>
      <c r="AK23" s="91"/>
      <c r="AL23" s="94"/>
      <c r="AM23" s="94"/>
      <c r="AN23" s="94"/>
      <c r="AO23" s="90"/>
      <c r="AP23" s="91"/>
      <c r="AQ23" s="94"/>
      <c r="AR23" s="94"/>
      <c r="AS23" s="94"/>
      <c r="AT23" s="90"/>
      <c r="AU23" s="90"/>
      <c r="AV23" s="95"/>
      <c r="AW23" s="94"/>
      <c r="AX23" s="94"/>
      <c r="AY23" s="94"/>
      <c r="AZ23" s="90"/>
      <c r="BA23" s="91"/>
      <c r="BB23" s="94"/>
      <c r="BC23" s="94"/>
      <c r="BD23" s="94"/>
      <c r="BE23" s="90"/>
      <c r="BF23" s="90"/>
      <c r="BG23" s="91"/>
      <c r="BH23" s="94"/>
      <c r="BI23" s="94"/>
      <c r="BJ23" s="94"/>
      <c r="BK23" s="90"/>
      <c r="BL23" s="91"/>
      <c r="BM23" s="94"/>
      <c r="BN23" s="94"/>
      <c r="BO23" s="94"/>
      <c r="BP23" s="115"/>
    </row>
    <row r="24" ht="59.25" customHeight="1">
      <c r="A24" s="97">
        <f>A20+2</f>
        <v>23</v>
      </c>
      <c r="B24" s="89"/>
      <c r="C24" s="90"/>
      <c r="D24" s="98" t="str">
        <f>IF(D$2="",,D$2&amp;"_KW "&amp;$B$2&amp;"_F"&amp;$A24)</f>
        <v>ASL3_KW 19_F23</v>
      </c>
      <c r="E24" s="119" t="str">
        <f>IFNA(VLOOKUP(E$2&amp;"F"&amp;$A24,RackfileUPLOAD!$H:$K,3,FALSE),"")</f>
        <v/>
      </c>
      <c r="F24" s="100"/>
      <c r="G24" s="101"/>
      <c r="H24" s="102"/>
      <c r="I24" s="98" t="str">
        <f>IF(I$2="",,I$2&amp;"_KW "&amp;$B$2&amp;"_F"&amp;$A24)</f>
        <v>ASL3_KW 19_F23</v>
      </c>
      <c r="J24" s="119" t="str">
        <f>IFNA(VLOOKUP(J$2&amp;"F"&amp;$A24+1,RackfileUPLOAD!$H:$K,3,FALSE),"")</f>
        <v/>
      </c>
      <c r="K24" s="100"/>
      <c r="L24" s="101"/>
      <c r="M24" s="90"/>
      <c r="N24" s="90"/>
      <c r="O24" s="98" t="str">
        <f>IF(O$2="",,O$2&amp;"_KW "&amp;$B$2&amp;"_F"&amp;$A24)</f>
        <v/>
      </c>
      <c r="P24" s="119" t="str">
        <f>IFNA(VLOOKUP(P$2&amp;"F"&amp;$A24,RackfileUPLOAD!$H:$K,3,FALSE),"")</f>
        <v/>
      </c>
      <c r="Q24" s="100"/>
      <c r="R24" s="101"/>
      <c r="S24" s="102"/>
      <c r="T24" s="98" t="str">
        <f>IF(T$2="",,T$2&amp;"_KW "&amp;$B$2&amp;"_F"&amp;$A24)</f>
        <v/>
      </c>
      <c r="U24" s="119" t="str">
        <f>IFNA(VLOOKUP(U$2&amp;"F"&amp;$A24+1,RackfileUPLOAD!$H:$K,3,FALSE),"")</f>
        <v/>
      </c>
      <c r="V24" s="100"/>
      <c r="W24" s="101"/>
      <c r="X24" s="90"/>
      <c r="Y24" s="90"/>
      <c r="Z24" s="98" t="str">
        <f>IF(Z$2="",,Z$2&amp;"_KW "&amp;$B$2&amp;"_F"&amp;$A24)</f>
        <v/>
      </c>
      <c r="AA24" s="119" t="str">
        <f>IFNA(VLOOKUP(AA$2&amp;"F"&amp;$A24,RackfileUPLOAD!$H:$K,3,FALSE),"")</f>
        <v/>
      </c>
      <c r="AB24" s="100"/>
      <c r="AC24" s="101"/>
      <c r="AD24" s="102"/>
      <c r="AE24" s="98" t="str">
        <f>IF(AE$2="",,AE$2&amp;"_KW "&amp;$B$2&amp;"_F"&amp;$A24)</f>
        <v/>
      </c>
      <c r="AF24" s="119" t="str">
        <f>IFNA(VLOOKUP(AF$2&amp;"F"&amp;$A24+1,RackfileUPLOAD!$H:$K,3,FALSE),"")</f>
        <v/>
      </c>
      <c r="AG24" s="100"/>
      <c r="AH24" s="101"/>
      <c r="AI24" s="90"/>
      <c r="AJ24" s="90"/>
      <c r="AK24" s="98" t="str">
        <f>IF(AK$2="",,AK$2&amp;"_KW "&amp;$B$2&amp;"_F"&amp;$A24)</f>
        <v/>
      </c>
      <c r="AL24" s="119" t="str">
        <f>IFNA(VLOOKUP(AL$2&amp;"F"&amp;$A24,RackfileUPLOAD!$H:$K,3,FALSE),"")</f>
        <v/>
      </c>
      <c r="AM24" s="100"/>
      <c r="AN24" s="101"/>
      <c r="AO24" s="102"/>
      <c r="AP24" s="98" t="str">
        <f>IF(AP$2="",,AP$2&amp;"_KW "&amp;$B$2&amp;"_F"&amp;$A24)</f>
        <v/>
      </c>
      <c r="AQ24" s="119" t="str">
        <f>IFNA(VLOOKUP(AQ$2&amp;"F"&amp;$A24+1,RackfileUPLOAD!$H:$K,3,FALSE),"")</f>
        <v/>
      </c>
      <c r="AR24" s="100"/>
      <c r="AS24" s="101"/>
      <c r="AT24" s="90"/>
      <c r="AU24" s="90"/>
      <c r="AV24" s="98" t="str">
        <f>IF(AV$2="",,AV$2&amp;"_KW "&amp;$B$2&amp;"_F"&amp;$A24)</f>
        <v/>
      </c>
      <c r="AW24" s="119" t="str">
        <f>IFNA(VLOOKUP(AW$2&amp;"F"&amp;$A24,RackfileUPLOAD!$H:$K,3,FALSE),"")</f>
        <v/>
      </c>
      <c r="AX24" s="100"/>
      <c r="AY24" s="101"/>
      <c r="AZ24" s="102"/>
      <c r="BA24" s="98" t="str">
        <f>IF(BA$2="",,BA$2&amp;"_KW "&amp;$B$2&amp;"_F"&amp;$A24)</f>
        <v/>
      </c>
      <c r="BB24" s="119" t="str">
        <f>IFNA(VLOOKUP(BB$2&amp;"F"&amp;$A24+1,RackfileUPLOAD!$H:$K,3,FALSE),"")</f>
        <v/>
      </c>
      <c r="BC24" s="100"/>
      <c r="BD24" s="101"/>
      <c r="BE24" s="90"/>
      <c r="BF24" s="90"/>
      <c r="BG24" s="98" t="str">
        <f>IF(BG$2="",,BG$2&amp;"_KW "&amp;$B$2&amp;"_F"&amp;$A24)</f>
        <v/>
      </c>
      <c r="BH24" s="119" t="str">
        <f>IFNA(VLOOKUP(BH$2&amp;"F"&amp;$A24,RackfileUPLOAD!$H:$K,3,FALSE),"")</f>
        <v/>
      </c>
      <c r="BI24" s="100"/>
      <c r="BJ24" s="101"/>
      <c r="BK24" s="102"/>
      <c r="BL24" s="98" t="str">
        <f>IF(BL$2="",,BL$2&amp;"_KW "&amp;$B$2&amp;"_F"&amp;$A24)</f>
        <v/>
      </c>
      <c r="BM24" s="119" t="str">
        <f>IFNA(VLOOKUP(BM$2&amp;"F"&amp;$A24+1,RackfileUPLOAD!$H:$K,3,FALSE),"")</f>
        <v/>
      </c>
      <c r="BN24" s="100"/>
      <c r="BO24" s="101"/>
      <c r="BP24" s="122"/>
    </row>
    <row r="25" ht="17.25" customHeight="1">
      <c r="A25" s="104"/>
      <c r="B25" s="105"/>
      <c r="C25" s="106"/>
      <c r="D25" s="104"/>
      <c r="E25" s="116" t="str">
        <f>IF(E24="","","2p")</f>
        <v/>
      </c>
      <c r="F25" s="117" t="str">
        <f>IF(E24="","","3p")</f>
        <v/>
      </c>
      <c r="G25" s="118" t="str">
        <f>IF(E24="","","4p")</f>
        <v/>
      </c>
      <c r="H25" s="108"/>
      <c r="I25" s="104"/>
      <c r="J25" s="116" t="str">
        <f>IF(J24="","","2p")</f>
        <v/>
      </c>
      <c r="K25" s="117" t="str">
        <f>IF(J24="","","3p")</f>
        <v/>
      </c>
      <c r="L25" s="118" t="str">
        <f>IF(J24="","","4p")</f>
        <v/>
      </c>
      <c r="M25" s="106"/>
      <c r="N25" s="106"/>
      <c r="O25" s="104"/>
      <c r="P25" s="116" t="str">
        <f>IF(P24="","","2p")</f>
        <v/>
      </c>
      <c r="Q25" s="117" t="str">
        <f>IF(P24="","","3p")</f>
        <v/>
      </c>
      <c r="R25" s="118" t="str">
        <f>IF(P24="","","4p")</f>
        <v/>
      </c>
      <c r="S25" s="108"/>
      <c r="T25" s="104"/>
      <c r="U25" s="116" t="str">
        <f>IF(U24="","","2p")</f>
        <v/>
      </c>
      <c r="V25" s="117" t="str">
        <f>IF(U24="","","3p")</f>
        <v/>
      </c>
      <c r="W25" s="118" t="str">
        <f>IF(U24="","","4p")</f>
        <v/>
      </c>
      <c r="X25" s="106"/>
      <c r="Y25" s="106"/>
      <c r="Z25" s="104"/>
      <c r="AA25" s="116" t="str">
        <f>IF(AA24="","","2p")</f>
        <v/>
      </c>
      <c r="AB25" s="117" t="str">
        <f>IF(AA24="","","3p")</f>
        <v/>
      </c>
      <c r="AC25" s="118" t="str">
        <f>IF(AA24="","","4p")</f>
        <v/>
      </c>
      <c r="AD25" s="108"/>
      <c r="AE25" s="104"/>
      <c r="AF25" s="116" t="str">
        <f>IF(AF24="","","2p")</f>
        <v/>
      </c>
      <c r="AG25" s="117" t="str">
        <f>IF(AF24="","","3p")</f>
        <v/>
      </c>
      <c r="AH25" s="118" t="str">
        <f>IF(AF24="","","4p")</f>
        <v/>
      </c>
      <c r="AI25" s="106"/>
      <c r="AJ25" s="106"/>
      <c r="AK25" s="104"/>
      <c r="AL25" s="116" t="str">
        <f>IF(AL24="","","2p")</f>
        <v/>
      </c>
      <c r="AM25" s="117" t="str">
        <f>IF(AL24="","","3p")</f>
        <v/>
      </c>
      <c r="AN25" s="118" t="str">
        <f>IF(AL24="","","4p")</f>
        <v/>
      </c>
      <c r="AO25" s="108"/>
      <c r="AP25" s="104"/>
      <c r="AQ25" s="116" t="str">
        <f>IF(AQ24="","","2p")</f>
        <v/>
      </c>
      <c r="AR25" s="117" t="str">
        <f>IF(AQ24="","","3p")</f>
        <v/>
      </c>
      <c r="AS25" s="118" t="str">
        <f>IF(AQ24="","","4p")</f>
        <v/>
      </c>
      <c r="AT25" s="106"/>
      <c r="AU25" s="106"/>
      <c r="AV25" s="104"/>
      <c r="AW25" s="116" t="str">
        <f>IF(AW24="","","2p")</f>
        <v/>
      </c>
      <c r="AX25" s="117" t="str">
        <f>IF(AW24="","","3p")</f>
        <v/>
      </c>
      <c r="AY25" s="118" t="str">
        <f>IF(AW24="","","4p")</f>
        <v/>
      </c>
      <c r="AZ25" s="108"/>
      <c r="BA25" s="104"/>
      <c r="BB25" s="116" t="str">
        <f>IF(BB24="","","2p")</f>
        <v/>
      </c>
      <c r="BC25" s="117" t="str">
        <f>IF(BB24="","","3p")</f>
        <v/>
      </c>
      <c r="BD25" s="118" t="str">
        <f>IF(BB24="","","4p")</f>
        <v/>
      </c>
      <c r="BE25" s="106"/>
      <c r="BF25" s="106"/>
      <c r="BG25" s="104"/>
      <c r="BH25" s="116" t="str">
        <f>IF(BH24="","","2p")</f>
        <v/>
      </c>
      <c r="BI25" s="117" t="str">
        <f>IF(BH24="","","3p")</f>
        <v/>
      </c>
      <c r="BJ25" s="118" t="str">
        <f>IF(BH24="","","4p")</f>
        <v/>
      </c>
      <c r="BK25" s="108"/>
      <c r="BL25" s="104"/>
      <c r="BM25" s="116" t="str">
        <f>IF(BM24="","","2p")</f>
        <v/>
      </c>
      <c r="BN25" s="117" t="str">
        <f>IF(BM24="","","3p")</f>
        <v/>
      </c>
      <c r="BO25" s="118" t="str">
        <f>IF(BM24="","","4p")</f>
        <v/>
      </c>
      <c r="BP25" s="106"/>
    </row>
    <row r="26" ht="33.75" customHeight="1">
      <c r="A26" s="109"/>
      <c r="B26" s="110"/>
      <c r="C26" s="111"/>
      <c r="D26" s="109"/>
      <c r="E26" s="121" t="str">
        <f>IF(E24="IcePack","",IFNA(VLOOKUP(E$2&amp;"F"&amp;$A24&amp;E25,RackfileUPLOAD!$I:$K,3,FALSE),IFNA(VLOOKUP(E$2&amp;"F"&amp;$A24,RackfileUPLOAD!$I:$K,3,FALSE),"")))</f>
        <v/>
      </c>
      <c r="F26" s="121" t="str">
        <f>IF(E24="IcePack","",IFNA(VLOOKUP(E$2&amp;"F"&amp;$A24&amp;F25,RackfileUPLOAD!$I:$K,3,FALSE),IFNA(VLOOKUP(E$2&amp;"F"&amp;$A24,RackfileUPLOAD!$I:$K,3,FALSE),"")))</f>
        <v/>
      </c>
      <c r="G26" s="121" t="str">
        <f>IF(E24="IcePack","",IFNA(VLOOKUP(E$2&amp;"F"&amp;$A24&amp;G25,RackfileUPLOAD!$I:$K,3,FALSE),IFNA(VLOOKUP(E$2&amp;"F"&amp;$A24,RackfileUPLOAD!$I:$K,3,FALSE),"")))</f>
        <v/>
      </c>
      <c r="H26" s="113"/>
      <c r="I26" s="109"/>
      <c r="J26" s="121" t="str">
        <f>IF(J24="IcePack","",IFNA(VLOOKUP(J$2&amp;"F"&amp;$A24+1&amp;J25,RackfileUPLOAD!$I:$K,3,FALSE),IFNA(VLOOKUP(J$2&amp;"F"&amp;$A24+1,RackfileUPLOAD!$I:$K,3,FALSE),"")))</f>
        <v/>
      </c>
      <c r="K26" s="121" t="str">
        <f>IF(J24="IcePack","",IFNA(VLOOKUP(J$2&amp;"F"&amp;$A24+1&amp;K25,RackfileUPLOAD!$I:$K,3,FALSE),IFNA(VLOOKUP(J$2&amp;"F"&amp;$A24+1,RackfileUPLOAD!$I:$K,3,FALSE),"")))</f>
        <v/>
      </c>
      <c r="L26" s="121" t="str">
        <f>IF(J24="IcePack","",IFNA(VLOOKUP(J$2&amp;"F"&amp;$A24+1&amp;L25,RackfileUPLOAD!$I:$K,3,FALSE),IFNA(VLOOKUP(J$2&amp;"F"&amp;$A24+1,RackfileUPLOAD!$I:$K,3,FALSE),"")))</f>
        <v/>
      </c>
      <c r="M26" s="111"/>
      <c r="N26" s="111"/>
      <c r="O26" s="109"/>
      <c r="P26" s="121" t="str">
        <f>IF(P24="IcePack","",IFNA(VLOOKUP(P$2&amp;"F"&amp;$A24&amp;P25,RackfileUPLOAD!$I:$K,3,FALSE),IFNA(VLOOKUP(P$2&amp;"F"&amp;$A24,RackfileUPLOAD!$I:$K,3,FALSE),"")))</f>
        <v/>
      </c>
      <c r="Q26" s="121" t="str">
        <f>IF(P24="IcePack","",IFNA(VLOOKUP(P$2&amp;"F"&amp;$A24&amp;Q25,RackfileUPLOAD!$I:$K,3,FALSE),IFNA(VLOOKUP(P$2&amp;"F"&amp;$A24,RackfileUPLOAD!$I:$K,3,FALSE),"")))</f>
        <v/>
      </c>
      <c r="R26" s="121" t="str">
        <f>IF(P24="IcePack","",IFNA(VLOOKUP(P$2&amp;"F"&amp;$A24&amp;R25,RackfileUPLOAD!$I:$K,3,FALSE),IFNA(VLOOKUP(P$2&amp;"F"&amp;$A24,RackfileUPLOAD!$I:$K,3,FALSE),"")))</f>
        <v/>
      </c>
      <c r="S26" s="113"/>
      <c r="T26" s="109"/>
      <c r="U26" s="121" t="str">
        <f>IF(U24="IcePack","",IFNA(VLOOKUP(U$2&amp;"F"&amp;$A24+1&amp;U25,RackfileUPLOAD!$I:$K,3,FALSE),IFNA(VLOOKUP(U$2&amp;"F"&amp;$A24+1,RackfileUPLOAD!$I:$K,3,FALSE),"")))</f>
        <v/>
      </c>
      <c r="V26" s="121" t="str">
        <f>IF(U24="IcePack","",IFNA(VLOOKUP(U$2&amp;"F"&amp;$A24+1&amp;V25,RackfileUPLOAD!$I:$K,3,FALSE),IFNA(VLOOKUP(U$2&amp;"F"&amp;$A24+1,RackfileUPLOAD!$I:$K,3,FALSE),"")))</f>
        <v/>
      </c>
      <c r="W26" s="121" t="str">
        <f>IF(U24="IcePack","",IFNA(VLOOKUP(U$2&amp;"F"&amp;$A24+1&amp;W25,RackfileUPLOAD!$I:$K,3,FALSE),IFNA(VLOOKUP(U$2&amp;"F"&amp;$A24+1,RackfileUPLOAD!$I:$K,3,FALSE),"")))</f>
        <v/>
      </c>
      <c r="X26" s="111"/>
      <c r="Y26" s="111"/>
      <c r="Z26" s="109"/>
      <c r="AA26" s="121" t="str">
        <f>IF(AA24="IcePack","",IFNA(VLOOKUP(AA$2&amp;"F"&amp;$A24&amp;AA25,RackfileUPLOAD!$I:$K,3,FALSE),IFNA(VLOOKUP(AA$2&amp;"F"&amp;$A24,RackfileUPLOAD!$I:$K,3,FALSE),"")))</f>
        <v/>
      </c>
      <c r="AB26" s="121" t="str">
        <f>IF(AA24="IcePack","",IFNA(VLOOKUP(AA$2&amp;"F"&amp;$A24&amp;AB25,RackfileUPLOAD!$I:$K,3,FALSE),IFNA(VLOOKUP(AA$2&amp;"F"&amp;$A24,RackfileUPLOAD!$I:$K,3,FALSE),"")))</f>
        <v/>
      </c>
      <c r="AC26" s="121" t="str">
        <f>IF(AA24="IcePack","",IFNA(VLOOKUP(AA$2&amp;"F"&amp;$A24&amp;AC25,RackfileUPLOAD!$I:$K,3,FALSE),IFNA(VLOOKUP(AA$2&amp;"F"&amp;$A24,RackfileUPLOAD!$I:$K,3,FALSE),"")))</f>
        <v/>
      </c>
      <c r="AD26" s="113"/>
      <c r="AE26" s="109"/>
      <c r="AF26" s="121" t="str">
        <f>IF(AF24="IcePack","",IFNA(VLOOKUP(AF$2&amp;"F"&amp;$A24+1&amp;AF25,RackfileUPLOAD!$I:$K,3,FALSE),IFNA(VLOOKUP(AF$2&amp;"F"&amp;$A24+1,RackfileUPLOAD!$I:$K,3,FALSE),"")))</f>
        <v/>
      </c>
      <c r="AG26" s="121" t="str">
        <f>IF(AF24="IcePack","",IFNA(VLOOKUP(AF$2&amp;"F"&amp;$A24+1&amp;AG25,RackfileUPLOAD!$I:$K,3,FALSE),IFNA(VLOOKUP(AF$2&amp;"F"&amp;$A24+1,RackfileUPLOAD!$I:$K,3,FALSE),"")))</f>
        <v/>
      </c>
      <c r="AH26" s="121" t="str">
        <f>IF(AF24="IcePack","",IFNA(VLOOKUP(AF$2&amp;"F"&amp;$A24+1&amp;AH25,RackfileUPLOAD!$I:$K,3,FALSE),IFNA(VLOOKUP(AF$2&amp;"F"&amp;$A24+1,RackfileUPLOAD!$I:$K,3,FALSE),"")))</f>
        <v/>
      </c>
      <c r="AI26" s="111"/>
      <c r="AJ26" s="111"/>
      <c r="AK26" s="109"/>
      <c r="AL26" s="121" t="str">
        <f>IF(AL24="IcePack","",IFNA(VLOOKUP(AL$2&amp;"F"&amp;$A24&amp;AL25,RackfileUPLOAD!$I:$K,3,FALSE),IFNA(VLOOKUP(AL$2&amp;"F"&amp;$A24,RackfileUPLOAD!$I:$K,3,FALSE),"")))</f>
        <v/>
      </c>
      <c r="AM26" s="121" t="str">
        <f>IF(AL24="IcePack","",IFNA(VLOOKUP(AL$2&amp;"F"&amp;$A24&amp;AM25,RackfileUPLOAD!$I:$K,3,FALSE),IFNA(VLOOKUP(AL$2&amp;"F"&amp;$A24,RackfileUPLOAD!$I:$K,3,FALSE),"")))</f>
        <v/>
      </c>
      <c r="AN26" s="121" t="str">
        <f>IF(AL24="IcePack","",IFNA(VLOOKUP(AL$2&amp;"F"&amp;$A24&amp;AN25,RackfileUPLOAD!$I:$K,3,FALSE),IFNA(VLOOKUP(AL$2&amp;"F"&amp;$A24,RackfileUPLOAD!$I:$K,3,FALSE),"")))</f>
        <v/>
      </c>
      <c r="AO26" s="113"/>
      <c r="AP26" s="109"/>
      <c r="AQ26" s="121" t="str">
        <f>IF(AQ24="IcePack","",IFNA(VLOOKUP(AQ$2&amp;"F"&amp;$A24+1&amp;AQ25,RackfileUPLOAD!$I:$K,3,FALSE),IFNA(VLOOKUP(AQ$2&amp;"F"&amp;$A24+1,RackfileUPLOAD!$I:$K,3,FALSE),"")))</f>
        <v/>
      </c>
      <c r="AR26" s="121" t="str">
        <f>IF(AQ24="IcePack","",IFNA(VLOOKUP(AQ$2&amp;"F"&amp;$A24+1&amp;AR25,RackfileUPLOAD!$I:$K,3,FALSE),IFNA(VLOOKUP(AQ$2&amp;"F"&amp;$A24+1,RackfileUPLOAD!$I:$K,3,FALSE),"")))</f>
        <v/>
      </c>
      <c r="AS26" s="121" t="str">
        <f>IF(AQ24="IcePack","",IFNA(VLOOKUP(AQ$2&amp;"F"&amp;$A24+1&amp;AS25,RackfileUPLOAD!$I:$K,3,FALSE),IFNA(VLOOKUP(AQ$2&amp;"F"&amp;$A24+1,RackfileUPLOAD!$I:$K,3,FALSE),"")))</f>
        <v/>
      </c>
      <c r="AT26" s="111"/>
      <c r="AU26" s="111"/>
      <c r="AV26" s="109"/>
      <c r="AW26" s="121" t="str">
        <f>IF(AW24="IcePack","",IFNA(VLOOKUP(AW$2&amp;"F"&amp;$A24&amp;AW25,RackfileUPLOAD!$I:$K,3,FALSE),IFNA(VLOOKUP(AW$2&amp;"F"&amp;$A24,RackfileUPLOAD!$I:$K,3,FALSE),"")))</f>
        <v/>
      </c>
      <c r="AX26" s="121" t="str">
        <f>IF(AW24="IcePack","",IFNA(VLOOKUP(AW$2&amp;"F"&amp;$A24&amp;AX25,RackfileUPLOAD!$I:$K,3,FALSE),IFNA(VLOOKUP(AW$2&amp;"F"&amp;$A24,RackfileUPLOAD!$I:$K,3,FALSE),"")))</f>
        <v/>
      </c>
      <c r="AY26" s="121" t="str">
        <f>IF(AW24="IcePack","",IFNA(VLOOKUP(AW$2&amp;"F"&amp;$A24&amp;AY25,RackfileUPLOAD!$I:$K,3,FALSE),IFNA(VLOOKUP(AW$2&amp;"F"&amp;$A24,RackfileUPLOAD!$I:$K,3,FALSE),"")))</f>
        <v/>
      </c>
      <c r="AZ26" s="113"/>
      <c r="BA26" s="109"/>
      <c r="BB26" s="121" t="str">
        <f>IF(BB24="IcePack","",IFNA(VLOOKUP(BB$2&amp;"F"&amp;$A24+1&amp;BB25,RackfileUPLOAD!$I:$K,3,FALSE),IFNA(VLOOKUP(BB$2&amp;"F"&amp;$A24+1,RackfileUPLOAD!$I:$K,3,FALSE),"")))</f>
        <v/>
      </c>
      <c r="BC26" s="121" t="str">
        <f>IF(BB24="IcePack","",IFNA(VLOOKUP(BB$2&amp;"F"&amp;$A24+1&amp;BC25,RackfileUPLOAD!$I:$K,3,FALSE),IFNA(VLOOKUP(BB$2&amp;"F"&amp;$A24+1,RackfileUPLOAD!$I:$K,3,FALSE),"")))</f>
        <v/>
      </c>
      <c r="BD26" s="121" t="str">
        <f>IF(BB24="IcePack","",IFNA(VLOOKUP(BB$2&amp;"F"&amp;$A24+1&amp;BD25,RackfileUPLOAD!$I:$K,3,FALSE),IFNA(VLOOKUP(BB$2&amp;"F"&amp;$A24+1,RackfileUPLOAD!$I:$K,3,FALSE),"")))</f>
        <v/>
      </c>
      <c r="BE26" s="111"/>
      <c r="BF26" s="111"/>
      <c r="BG26" s="109"/>
      <c r="BH26" s="121" t="str">
        <f>IF(BH24="IcePack","",IFNA(VLOOKUP(BH$2&amp;"F"&amp;$A24&amp;BH25,RackfileUPLOAD!$I:$K,3,FALSE),IFNA(VLOOKUP(BH$2&amp;"F"&amp;$A24,RackfileUPLOAD!$I:$K,3,FALSE),"")))</f>
        <v/>
      </c>
      <c r="BI26" s="121" t="str">
        <f>IF(BH24="IcePack","",IFNA(VLOOKUP(BH$2&amp;"F"&amp;$A24&amp;BI25,RackfileUPLOAD!$I:$K,3,FALSE),IFNA(VLOOKUP(BH$2&amp;"F"&amp;$A24,RackfileUPLOAD!$I:$K,3,FALSE),"")))</f>
        <v/>
      </c>
      <c r="BJ26" s="121" t="str">
        <f>IF(BH24="IcePack","",IFNA(VLOOKUP(BH$2&amp;"F"&amp;$A24&amp;BJ25,RackfileUPLOAD!$I:$K,3,FALSE),IFNA(VLOOKUP(BH$2&amp;"F"&amp;$A24,RackfileUPLOAD!$I:$K,3,FALSE),"")))</f>
        <v/>
      </c>
      <c r="BK26" s="113"/>
      <c r="BL26" s="109"/>
      <c r="BM26" s="121" t="str">
        <f>IF(BM24="IcePack","",IFNA(VLOOKUP(BM$2&amp;"F"&amp;$A24+1&amp;BM25,RackfileUPLOAD!$I:$K,3,FALSE),IFNA(VLOOKUP(BM$2&amp;"F"&amp;$A24+1,RackfileUPLOAD!$I:$K,3,FALSE),"")))</f>
        <v/>
      </c>
      <c r="BN26" s="121" t="str">
        <f>IF(BM24="IcePack","",IFNA(VLOOKUP(BM$2&amp;"F"&amp;$A24+1&amp;BN25,RackfileUPLOAD!$I:$K,3,FALSE),IFNA(VLOOKUP(BM$2&amp;"F"&amp;$A24+1,RackfileUPLOAD!$I:$K,3,FALSE),"")))</f>
        <v/>
      </c>
      <c r="BO26" s="121" t="str">
        <f>IF(BM24="IcePack","",IFNA(VLOOKUP(BM$2&amp;"F"&amp;$A24+1&amp;BO25,RackfileUPLOAD!$I:$K,3,FALSE),IFNA(VLOOKUP(BM$2&amp;"F"&amp;$A24+1,RackfileUPLOAD!$I:$K,3,FALSE),"")))</f>
        <v/>
      </c>
      <c r="BP26" s="111"/>
    </row>
    <row r="27" ht="4.5" customHeight="1">
      <c r="A27" s="114"/>
      <c r="B27" s="89"/>
      <c r="C27" s="90"/>
      <c r="D27" s="91"/>
      <c r="E27" s="94"/>
      <c r="F27" s="94"/>
      <c r="G27" s="94"/>
      <c r="H27" s="90"/>
      <c r="I27" s="91"/>
      <c r="J27" s="94"/>
      <c r="K27" s="94"/>
      <c r="L27" s="94"/>
      <c r="M27" s="90"/>
      <c r="N27" s="90"/>
      <c r="O27" s="91"/>
      <c r="P27" s="94"/>
      <c r="Q27" s="94"/>
      <c r="R27" s="94"/>
      <c r="S27" s="90"/>
      <c r="T27" s="91"/>
      <c r="U27" s="94"/>
      <c r="V27" s="94"/>
      <c r="W27" s="94"/>
      <c r="X27" s="90"/>
      <c r="Y27" s="90"/>
      <c r="Z27" s="91"/>
      <c r="AA27" s="94"/>
      <c r="AB27" s="94"/>
      <c r="AC27" s="94"/>
      <c r="AD27" s="90"/>
      <c r="AE27" s="91"/>
      <c r="AF27" s="94"/>
      <c r="AG27" s="94"/>
      <c r="AH27" s="94"/>
      <c r="AI27" s="90"/>
      <c r="AJ27" s="90"/>
      <c r="AK27" s="91"/>
      <c r="AL27" s="94"/>
      <c r="AM27" s="94"/>
      <c r="AN27" s="94"/>
      <c r="AO27" s="90"/>
      <c r="AP27" s="91"/>
      <c r="AQ27" s="94"/>
      <c r="AR27" s="94"/>
      <c r="AS27" s="94"/>
      <c r="AT27" s="90"/>
      <c r="AU27" s="90"/>
      <c r="AV27" s="95"/>
      <c r="AW27" s="94"/>
      <c r="AX27" s="94"/>
      <c r="AY27" s="94"/>
      <c r="AZ27" s="90"/>
      <c r="BA27" s="91"/>
      <c r="BB27" s="94"/>
      <c r="BC27" s="94"/>
      <c r="BD27" s="94"/>
      <c r="BE27" s="90"/>
      <c r="BF27" s="90"/>
      <c r="BG27" s="91"/>
      <c r="BH27" s="94"/>
      <c r="BI27" s="94"/>
      <c r="BJ27" s="94"/>
      <c r="BK27" s="90"/>
      <c r="BL27" s="91"/>
      <c r="BM27" s="94"/>
      <c r="BN27" s="94"/>
      <c r="BO27" s="94"/>
      <c r="BP27" s="115"/>
    </row>
    <row r="28" ht="4.5" customHeight="1">
      <c r="A28" s="114"/>
      <c r="B28" s="89"/>
      <c r="C28" s="90"/>
      <c r="D28" s="91"/>
      <c r="E28" s="90"/>
      <c r="F28" s="90"/>
      <c r="G28" s="90"/>
      <c r="H28" s="90"/>
      <c r="I28" s="91"/>
      <c r="J28" s="90"/>
      <c r="K28" s="90"/>
      <c r="L28" s="90"/>
      <c r="M28" s="90"/>
      <c r="N28" s="90"/>
      <c r="O28" s="91"/>
      <c r="P28" s="90"/>
      <c r="Q28" s="90"/>
      <c r="R28" s="90"/>
      <c r="S28" s="90"/>
      <c r="T28" s="91"/>
      <c r="U28" s="90"/>
      <c r="V28" s="90"/>
      <c r="W28" s="90"/>
      <c r="X28" s="93"/>
      <c r="Y28" s="93"/>
      <c r="Z28" s="91"/>
      <c r="AA28" s="90"/>
      <c r="AB28" s="90"/>
      <c r="AC28" s="90"/>
      <c r="AD28" s="90"/>
      <c r="AE28" s="91"/>
      <c r="AF28" s="90"/>
      <c r="AG28" s="90"/>
      <c r="AH28" s="90"/>
      <c r="AI28" s="90"/>
      <c r="AJ28" s="90"/>
      <c r="AK28" s="91"/>
      <c r="AL28" s="90"/>
      <c r="AM28" s="90"/>
      <c r="AN28" s="90"/>
      <c r="AO28" s="90"/>
      <c r="AP28" s="91"/>
      <c r="AQ28" s="90"/>
      <c r="AR28" s="90"/>
      <c r="AS28" s="90"/>
      <c r="AT28" s="94"/>
      <c r="AU28" s="94"/>
      <c r="AV28" s="95"/>
      <c r="AW28" s="90"/>
      <c r="AX28" s="90"/>
      <c r="AY28" s="90"/>
      <c r="AZ28" s="90"/>
      <c r="BA28" s="91"/>
      <c r="BB28" s="90"/>
      <c r="BC28" s="90"/>
      <c r="BD28" s="90"/>
      <c r="BE28" s="94"/>
      <c r="BF28" s="94"/>
      <c r="BG28" s="91"/>
      <c r="BH28" s="90"/>
      <c r="BI28" s="90"/>
      <c r="BJ28" s="90"/>
      <c r="BK28" s="90"/>
      <c r="BL28" s="91"/>
      <c r="BM28" s="90"/>
      <c r="BN28" s="90"/>
      <c r="BO28" s="90"/>
      <c r="BP28" s="96"/>
    </row>
    <row r="29" ht="59.25" customHeight="1">
      <c r="A29" s="97">
        <f>A24+2</f>
        <v>25</v>
      </c>
      <c r="B29" s="89"/>
      <c r="C29" s="90"/>
      <c r="D29" s="98" t="str">
        <f>IF(D$2="",,D$2&amp;"_KW "&amp;$B$2&amp;"_F"&amp;$A29)</f>
        <v>ASL3_KW 19_F25</v>
      </c>
      <c r="E29" s="99" t="str">
        <f>IFNA(VLOOKUP(E$2&amp;"F"&amp;$A29,RackfileUPLOAD!$H:$K,3,FALSE),"")</f>
        <v/>
      </c>
      <c r="F29" s="100"/>
      <c r="G29" s="101"/>
      <c r="H29" s="102"/>
      <c r="I29" s="98" t="str">
        <f>IF(I$2="",,I$2&amp;"_KW "&amp;$B$2&amp;"_F"&amp;$A29)</f>
        <v>ASL3_KW 19_F25</v>
      </c>
      <c r="J29" s="99" t="str">
        <f>IFNA(VLOOKUP(J$2&amp;"F"&amp;$A29+1,RackfileUPLOAD!$H:$K,3,FALSE),"")</f>
        <v/>
      </c>
      <c r="K29" s="100"/>
      <c r="L29" s="101"/>
      <c r="M29" s="90"/>
      <c r="N29" s="90"/>
      <c r="O29" s="98" t="str">
        <f>IF(O$2="",,O$2&amp;"_KW "&amp;$B$2&amp;"_F"&amp;$A29)</f>
        <v/>
      </c>
      <c r="P29" s="99" t="str">
        <f>IFNA(VLOOKUP(P$2&amp;"F"&amp;$A29,RackfileUPLOAD!$H:$K,3,FALSE),"")</f>
        <v/>
      </c>
      <c r="Q29" s="100"/>
      <c r="R29" s="101"/>
      <c r="S29" s="102"/>
      <c r="T29" s="98" t="str">
        <f>IF(T$2="",,T$2&amp;"_KW "&amp;$B$2&amp;"_F"&amp;$A29)</f>
        <v/>
      </c>
      <c r="U29" s="99" t="str">
        <f>IFNA(VLOOKUP(U$2&amp;"F"&amp;$A29+1,RackfileUPLOAD!$H:$K,3,FALSE),"")</f>
        <v/>
      </c>
      <c r="V29" s="100"/>
      <c r="W29" s="101"/>
      <c r="X29" s="90"/>
      <c r="Y29" s="90"/>
      <c r="Z29" s="98" t="str">
        <f>IF(Z$2="",,Z$2&amp;"_KW "&amp;$B$2&amp;"_F"&amp;$A29)</f>
        <v/>
      </c>
      <c r="AA29" s="99" t="str">
        <f>IFNA(VLOOKUP(AA$2&amp;"F"&amp;$A29,RackfileUPLOAD!$H:$K,3,FALSE),"")</f>
        <v/>
      </c>
      <c r="AB29" s="100"/>
      <c r="AC29" s="101"/>
      <c r="AD29" s="102"/>
      <c r="AE29" s="98" t="str">
        <f>IF(AE$2="",,AE$2&amp;"_KW "&amp;$B$2&amp;"_F"&amp;$A29)</f>
        <v/>
      </c>
      <c r="AF29" s="99" t="str">
        <f>IFNA(VLOOKUP(AF$2&amp;"F"&amp;$A29+1,RackfileUPLOAD!$H:$K,3,FALSE),"")</f>
        <v/>
      </c>
      <c r="AG29" s="100"/>
      <c r="AH29" s="101"/>
      <c r="AI29" s="90"/>
      <c r="AJ29" s="90"/>
      <c r="AK29" s="98" t="str">
        <f>IF(AK$2="",,AK$2&amp;"_KW "&amp;$B$2&amp;"_F"&amp;$A29)</f>
        <v/>
      </c>
      <c r="AL29" s="99" t="str">
        <f>IFNA(VLOOKUP(AL$2&amp;"F"&amp;$A29,RackfileUPLOAD!$H:$K,3,FALSE),"")</f>
        <v/>
      </c>
      <c r="AM29" s="100"/>
      <c r="AN29" s="101"/>
      <c r="AO29" s="102"/>
      <c r="AP29" s="98" t="str">
        <f>IF(AP$2="",,AP$2&amp;"_KW "&amp;$B$2&amp;"_F"&amp;$A29)</f>
        <v/>
      </c>
      <c r="AQ29" s="99" t="str">
        <f>IFNA(VLOOKUP(AQ$2&amp;"F"&amp;$A29+1,RackfileUPLOAD!$H:$K,3,FALSE),"")</f>
        <v/>
      </c>
      <c r="AR29" s="100"/>
      <c r="AS29" s="101"/>
      <c r="AT29" s="90"/>
      <c r="AU29" s="90"/>
      <c r="AV29" s="98" t="str">
        <f>IF(AV$2="",,AV$2&amp;"_KW "&amp;$B$2&amp;"_F"&amp;$A29)</f>
        <v/>
      </c>
      <c r="AW29" s="99" t="str">
        <f>IFNA(VLOOKUP(AW$2&amp;"F"&amp;$A29,RackfileUPLOAD!$H:$K,3,FALSE),"")</f>
        <v/>
      </c>
      <c r="AX29" s="100"/>
      <c r="AY29" s="101"/>
      <c r="AZ29" s="102"/>
      <c r="BA29" s="98" t="str">
        <f>IF(BA$2="",,BA$2&amp;"_KW "&amp;$B$2&amp;"_F"&amp;$A29)</f>
        <v/>
      </c>
      <c r="BB29" s="99" t="str">
        <f>IFNA(VLOOKUP(BB$2&amp;"F"&amp;$A29+1,RackfileUPLOAD!$H:$K,3,FALSE),"")</f>
        <v/>
      </c>
      <c r="BC29" s="100"/>
      <c r="BD29" s="101"/>
      <c r="BE29" s="90"/>
      <c r="BF29" s="90"/>
      <c r="BG29" s="98" t="str">
        <f>IF(BG$2="",,BG$2&amp;"_KW "&amp;$B$2&amp;"_F"&amp;$A29)</f>
        <v/>
      </c>
      <c r="BH29" s="99" t="str">
        <f>IFNA(VLOOKUP(BH$2&amp;"F"&amp;$A29,RackfileUPLOAD!$H:$K,3,FALSE),"")</f>
        <v/>
      </c>
      <c r="BI29" s="100"/>
      <c r="BJ29" s="101"/>
      <c r="BK29" s="102"/>
      <c r="BL29" s="98" t="str">
        <f>IF(BL$2="",,BL$2&amp;"_KW "&amp;$B$2&amp;"_F"&amp;$A29)</f>
        <v/>
      </c>
      <c r="BM29" s="99" t="str">
        <f>IFNA(VLOOKUP(BM$2&amp;"F"&amp;$A29+1,RackfileUPLOAD!$H:$K,3,FALSE),"")</f>
        <v/>
      </c>
      <c r="BN29" s="100"/>
      <c r="BO29" s="101"/>
      <c r="BP29" s="103"/>
    </row>
    <row r="30" ht="17.25" customHeight="1">
      <c r="A30" s="104"/>
      <c r="B30" s="89"/>
      <c r="C30" s="106"/>
      <c r="D30" s="104"/>
      <c r="E30" s="107" t="str">
        <f>IF(E29="","","2p")</f>
        <v/>
      </c>
      <c r="F30" s="107" t="str">
        <f>IF(E29="","","3p")</f>
        <v/>
      </c>
      <c r="G30" s="107" t="str">
        <f>IF(E29="","","4p")</f>
        <v/>
      </c>
      <c r="H30" s="108"/>
      <c r="I30" s="104"/>
      <c r="J30" s="107" t="str">
        <f>IF(J29="","","2p")</f>
        <v/>
      </c>
      <c r="K30" s="107" t="str">
        <f>IF(J29="","","3p")</f>
        <v/>
      </c>
      <c r="L30" s="107" t="str">
        <f>IF(J29="","","4p")</f>
        <v/>
      </c>
      <c r="M30" s="106"/>
      <c r="N30" s="106"/>
      <c r="O30" s="104"/>
      <c r="P30" s="107" t="str">
        <f>IF(P29="","","2p")</f>
        <v/>
      </c>
      <c r="Q30" s="107" t="str">
        <f>IF(P29="","","3p")</f>
        <v/>
      </c>
      <c r="R30" s="107" t="str">
        <f>IF(P29="","","4p")</f>
        <v/>
      </c>
      <c r="S30" s="108"/>
      <c r="T30" s="104"/>
      <c r="U30" s="107" t="str">
        <f>IF(U29="","","2p")</f>
        <v/>
      </c>
      <c r="V30" s="107" t="str">
        <f>IF(U29="","","3p")</f>
        <v/>
      </c>
      <c r="W30" s="107" t="str">
        <f>IF(U29="","","4p")</f>
        <v/>
      </c>
      <c r="X30" s="106"/>
      <c r="Y30" s="106"/>
      <c r="Z30" s="104"/>
      <c r="AA30" s="107" t="str">
        <f>IF(AA29="","","2p")</f>
        <v/>
      </c>
      <c r="AB30" s="107" t="str">
        <f>IF(AA29="","","3p")</f>
        <v/>
      </c>
      <c r="AC30" s="107" t="str">
        <f>IF(AA29="","","4p")</f>
        <v/>
      </c>
      <c r="AD30" s="108"/>
      <c r="AE30" s="104"/>
      <c r="AF30" s="107" t="str">
        <f>IF(AF29="","","2p")</f>
        <v/>
      </c>
      <c r="AG30" s="107" t="str">
        <f>IF(AF29="","","3p")</f>
        <v/>
      </c>
      <c r="AH30" s="107" t="str">
        <f>IF(AF29="","","4p")</f>
        <v/>
      </c>
      <c r="AI30" s="106"/>
      <c r="AJ30" s="106"/>
      <c r="AK30" s="104"/>
      <c r="AL30" s="107" t="str">
        <f>IF(AL29="","","2p")</f>
        <v/>
      </c>
      <c r="AM30" s="107" t="str">
        <f>IF(AL29="","","3p")</f>
        <v/>
      </c>
      <c r="AN30" s="107" t="str">
        <f>IF(AL29="","","4p")</f>
        <v/>
      </c>
      <c r="AO30" s="108"/>
      <c r="AP30" s="104"/>
      <c r="AQ30" s="107" t="str">
        <f>IF(AQ29="","","2p")</f>
        <v/>
      </c>
      <c r="AR30" s="107" t="str">
        <f>IF(AQ29="","","3p")</f>
        <v/>
      </c>
      <c r="AS30" s="107" t="str">
        <f>IF(AQ29="","","4p")</f>
        <v/>
      </c>
      <c r="AT30" s="106"/>
      <c r="AU30" s="106"/>
      <c r="AV30" s="104"/>
      <c r="AW30" s="107" t="str">
        <f>IF(AW29="","","2p")</f>
        <v/>
      </c>
      <c r="AX30" s="107" t="str">
        <f>IF(AW29="","","3p")</f>
        <v/>
      </c>
      <c r="AY30" s="107" t="str">
        <f>IF(AW29="","","4p")</f>
        <v/>
      </c>
      <c r="AZ30" s="108"/>
      <c r="BA30" s="104"/>
      <c r="BB30" s="107" t="str">
        <f>IF(BB29="","","2p")</f>
        <v/>
      </c>
      <c r="BC30" s="107" t="str">
        <f>IF(BB29="","","3p")</f>
        <v/>
      </c>
      <c r="BD30" s="107" t="str">
        <f>IF(BB29="","","4p")</f>
        <v/>
      </c>
      <c r="BE30" s="106"/>
      <c r="BF30" s="106"/>
      <c r="BG30" s="104"/>
      <c r="BH30" s="107" t="str">
        <f>IF(BH29="","","2p")</f>
        <v/>
      </c>
      <c r="BI30" s="107" t="str">
        <f>IF(BH29="","","3p")</f>
        <v/>
      </c>
      <c r="BJ30" s="107" t="str">
        <f>IF(BH29="","","4p")</f>
        <v/>
      </c>
      <c r="BK30" s="108"/>
      <c r="BL30" s="104"/>
      <c r="BM30" s="107" t="str">
        <f>IF(BM29="","","2p")</f>
        <v/>
      </c>
      <c r="BN30" s="107" t="str">
        <f>IF(BM29="","","3p")</f>
        <v/>
      </c>
      <c r="BO30" s="107" t="str">
        <f>IF(BM29="","","4p")</f>
        <v/>
      </c>
      <c r="BP30" s="106"/>
    </row>
    <row r="31" ht="33.75" customHeight="1">
      <c r="A31" s="109"/>
      <c r="B31" s="89"/>
      <c r="C31" s="111"/>
      <c r="D31" s="109"/>
      <c r="E31" s="112" t="str">
        <f>IF(E29="IcePack","",IFNA(VLOOKUP(E$2&amp;"F"&amp;$A29&amp;E30,RackfileUPLOAD!$I:$K,3,FALSE),IFNA(VLOOKUP(E$2&amp;"F"&amp;$A29,RackfileUPLOAD!$I:$K,3,FALSE),"")))</f>
        <v/>
      </c>
      <c r="F31" s="112" t="str">
        <f>IF(E29="IcePack","",IFNA(VLOOKUP(E$2&amp;"F"&amp;$A29&amp;F30,RackfileUPLOAD!$I:$K,3,FALSE),IFNA(VLOOKUP(E$2&amp;"F"&amp;$A29,RackfileUPLOAD!$I:$K,3,FALSE),"")))</f>
        <v/>
      </c>
      <c r="G31" s="112" t="str">
        <f>IF(E29="IcePack","",IFNA(VLOOKUP(E$2&amp;"F"&amp;$A29&amp;G30,RackfileUPLOAD!$I:$K,3,FALSE),IFNA(VLOOKUP(E$2&amp;"F"&amp;$A29,RackfileUPLOAD!$I:$K,3,FALSE),"")))</f>
        <v/>
      </c>
      <c r="H31" s="113"/>
      <c r="I31" s="109"/>
      <c r="J31" s="112" t="str">
        <f>IF(J29="IcePack","",IFNA(VLOOKUP(J$2&amp;"F"&amp;$A29+1&amp;J30,RackfileUPLOAD!$I:$K,3,FALSE),IFNA(VLOOKUP(J$2&amp;"F"&amp;$A29+1,RackfileUPLOAD!$I:$K,3,FALSE),"")))</f>
        <v/>
      </c>
      <c r="K31" s="112" t="str">
        <f>IF(J29="IcePack","",IFNA(VLOOKUP(J$2&amp;"F"&amp;$A29+1&amp;K30,RackfileUPLOAD!$I:$K,3,FALSE),IFNA(VLOOKUP(J$2&amp;"F"&amp;$A29+1,RackfileUPLOAD!$I:$K,3,FALSE),"")))</f>
        <v/>
      </c>
      <c r="L31" s="112" t="str">
        <f>IF(J29="IcePack","",IFNA(VLOOKUP(J$2&amp;"F"&amp;$A29+1&amp;L30,RackfileUPLOAD!$I:$K,3,FALSE),IFNA(VLOOKUP(J$2&amp;"F"&amp;$A29+1,RackfileUPLOAD!$I:$K,3,FALSE),"")))</f>
        <v/>
      </c>
      <c r="M31" s="111"/>
      <c r="N31" s="111"/>
      <c r="O31" s="109"/>
      <c r="P31" s="112" t="str">
        <f>IF(P29="IcePack","",IFNA(VLOOKUP(P$2&amp;"F"&amp;$A29&amp;P30,RackfileUPLOAD!$I:$K,3,FALSE),IFNA(VLOOKUP(P$2&amp;"F"&amp;$A29,RackfileUPLOAD!$I:$K,3,FALSE),"")))</f>
        <v/>
      </c>
      <c r="Q31" s="112" t="str">
        <f>IF(P29="IcePack","",IFNA(VLOOKUP(P$2&amp;"F"&amp;$A29&amp;Q30,RackfileUPLOAD!$I:$K,3,FALSE),IFNA(VLOOKUP(P$2&amp;"F"&amp;$A29,RackfileUPLOAD!$I:$K,3,FALSE),"")))</f>
        <v/>
      </c>
      <c r="R31" s="112" t="str">
        <f>IF(P29="IcePack","",IFNA(VLOOKUP(P$2&amp;"F"&amp;$A29&amp;R30,RackfileUPLOAD!$I:$K,3,FALSE),IFNA(VLOOKUP(P$2&amp;"F"&amp;$A29,RackfileUPLOAD!$I:$K,3,FALSE),"")))</f>
        <v/>
      </c>
      <c r="S31" s="113"/>
      <c r="T31" s="109"/>
      <c r="U31" s="112" t="str">
        <f>IF(U29="IcePack","",IFNA(VLOOKUP(U$2&amp;"F"&amp;$A29+1&amp;U30,RackfileUPLOAD!$I:$K,3,FALSE),IFNA(VLOOKUP(U$2&amp;"F"&amp;$A29+1,RackfileUPLOAD!$I:$K,3,FALSE),"")))</f>
        <v/>
      </c>
      <c r="V31" s="112" t="str">
        <f>IF(U29="IcePack","",IFNA(VLOOKUP(U$2&amp;"F"&amp;$A29+1&amp;V30,RackfileUPLOAD!$I:$K,3,FALSE),IFNA(VLOOKUP(U$2&amp;"F"&amp;$A29+1,RackfileUPLOAD!$I:$K,3,FALSE),"")))</f>
        <v/>
      </c>
      <c r="W31" s="112" t="str">
        <f>IF(U29="IcePack","",IFNA(VLOOKUP(U$2&amp;"F"&amp;$A29+1&amp;W30,RackfileUPLOAD!$I:$K,3,FALSE),IFNA(VLOOKUP(U$2&amp;"F"&amp;$A29+1,RackfileUPLOAD!$I:$K,3,FALSE),"")))</f>
        <v/>
      </c>
      <c r="X31" s="111"/>
      <c r="Y31" s="111"/>
      <c r="Z31" s="109"/>
      <c r="AA31" s="112" t="str">
        <f>IF(AA29="IcePack","",IFNA(VLOOKUP(AA$2&amp;"F"&amp;$A29&amp;AA30,RackfileUPLOAD!$I:$K,3,FALSE),IFNA(VLOOKUP(AA$2&amp;"F"&amp;$A29,RackfileUPLOAD!$I:$K,3,FALSE),"")))</f>
        <v/>
      </c>
      <c r="AB31" s="112" t="str">
        <f>IF(AA29="IcePack","",IFNA(VLOOKUP(AA$2&amp;"F"&amp;$A29&amp;AB30,RackfileUPLOAD!$I:$K,3,FALSE),IFNA(VLOOKUP(AA$2&amp;"F"&amp;$A29,RackfileUPLOAD!$I:$K,3,FALSE),"")))</f>
        <v/>
      </c>
      <c r="AC31" s="112" t="str">
        <f>IF(AA29="IcePack","",IFNA(VLOOKUP(AA$2&amp;"F"&amp;$A29&amp;AC30,RackfileUPLOAD!$I:$K,3,FALSE),IFNA(VLOOKUP(AA$2&amp;"F"&amp;$A29,RackfileUPLOAD!$I:$K,3,FALSE),"")))</f>
        <v/>
      </c>
      <c r="AD31" s="113"/>
      <c r="AE31" s="109"/>
      <c r="AF31" s="112" t="str">
        <f>IF(AF29="IcePack","",IFNA(VLOOKUP(AF$2&amp;"F"&amp;$A29+1&amp;AF30,RackfileUPLOAD!$I:$K,3,FALSE),IFNA(VLOOKUP(AF$2&amp;"F"&amp;$A29+1,RackfileUPLOAD!$I:$K,3,FALSE),"")))</f>
        <v/>
      </c>
      <c r="AG31" s="112" t="str">
        <f>IF(AF29="IcePack","",IFNA(VLOOKUP(AF$2&amp;"F"&amp;$A29+1&amp;AG30,RackfileUPLOAD!$I:$K,3,FALSE),IFNA(VLOOKUP(AF$2&amp;"F"&amp;$A29+1,RackfileUPLOAD!$I:$K,3,FALSE),"")))</f>
        <v/>
      </c>
      <c r="AH31" s="112" t="str">
        <f>IF(AF29="IcePack","",IFNA(VLOOKUP(AF$2&amp;"F"&amp;$A29+1&amp;AH30,RackfileUPLOAD!$I:$K,3,FALSE),IFNA(VLOOKUP(AF$2&amp;"F"&amp;$A29+1,RackfileUPLOAD!$I:$K,3,FALSE),"")))</f>
        <v/>
      </c>
      <c r="AI31" s="111"/>
      <c r="AJ31" s="111"/>
      <c r="AK31" s="109"/>
      <c r="AL31" s="112" t="str">
        <f>IF(AL29="IcePack","",IFNA(VLOOKUP(AL$2&amp;"F"&amp;$A29&amp;AL30,RackfileUPLOAD!$I:$K,3,FALSE),IFNA(VLOOKUP(AL$2&amp;"F"&amp;$A29,RackfileUPLOAD!$I:$K,3,FALSE),"")))</f>
        <v/>
      </c>
      <c r="AM31" s="112" t="str">
        <f>IF(AL29="IcePack","",IFNA(VLOOKUP(AL$2&amp;"F"&amp;$A29&amp;AM30,RackfileUPLOAD!$I:$K,3,FALSE),IFNA(VLOOKUP(AL$2&amp;"F"&amp;$A29,RackfileUPLOAD!$I:$K,3,FALSE),"")))</f>
        <v/>
      </c>
      <c r="AN31" s="112" t="str">
        <f>IF(AL29="IcePack","",IFNA(VLOOKUP(AL$2&amp;"F"&amp;$A29&amp;AN30,RackfileUPLOAD!$I:$K,3,FALSE),IFNA(VLOOKUP(AL$2&amp;"F"&amp;$A29,RackfileUPLOAD!$I:$K,3,FALSE),"")))</f>
        <v/>
      </c>
      <c r="AO31" s="113"/>
      <c r="AP31" s="109"/>
      <c r="AQ31" s="112" t="str">
        <f>IF(AQ29="IcePack","",IFNA(VLOOKUP(AQ$2&amp;"F"&amp;$A29+1&amp;AQ30,RackfileUPLOAD!$I:$K,3,FALSE),IFNA(VLOOKUP(AQ$2&amp;"F"&amp;$A29+1,RackfileUPLOAD!$I:$K,3,FALSE),"")))</f>
        <v/>
      </c>
      <c r="AR31" s="112" t="str">
        <f>IF(AQ29="IcePack","",IFNA(VLOOKUP(AQ$2&amp;"F"&amp;$A29+1&amp;AR30,RackfileUPLOAD!$I:$K,3,FALSE),IFNA(VLOOKUP(AQ$2&amp;"F"&amp;$A29+1,RackfileUPLOAD!$I:$K,3,FALSE),"")))</f>
        <v/>
      </c>
      <c r="AS31" s="112" t="str">
        <f>IF(AQ29="IcePack","",IFNA(VLOOKUP(AQ$2&amp;"F"&amp;$A29+1&amp;AS30,RackfileUPLOAD!$I:$K,3,FALSE),IFNA(VLOOKUP(AQ$2&amp;"F"&amp;$A29+1,RackfileUPLOAD!$I:$K,3,FALSE),"")))</f>
        <v/>
      </c>
      <c r="AT31" s="111"/>
      <c r="AU31" s="111"/>
      <c r="AV31" s="109"/>
      <c r="AW31" s="112" t="str">
        <f>IF(AW29="IcePack","",IFNA(VLOOKUP(AW$2&amp;"F"&amp;$A29&amp;AW30,RackfileUPLOAD!$I:$K,3,FALSE),IFNA(VLOOKUP(AW$2&amp;"F"&amp;$A29,RackfileUPLOAD!$I:$K,3,FALSE),"")))</f>
        <v/>
      </c>
      <c r="AX31" s="112" t="str">
        <f>IF(AW29="IcePack","",IFNA(VLOOKUP(AW$2&amp;"F"&amp;$A29&amp;AX30,RackfileUPLOAD!$I:$K,3,FALSE),IFNA(VLOOKUP(AW$2&amp;"F"&amp;$A29,RackfileUPLOAD!$I:$K,3,FALSE),"")))</f>
        <v/>
      </c>
      <c r="AY31" s="112" t="str">
        <f>IF(AW29="IcePack","",IFNA(VLOOKUP(AW$2&amp;"F"&amp;$A29&amp;AY30,RackfileUPLOAD!$I:$K,3,FALSE),IFNA(VLOOKUP(AW$2&amp;"F"&amp;$A29,RackfileUPLOAD!$I:$K,3,FALSE),"")))</f>
        <v/>
      </c>
      <c r="AZ31" s="113"/>
      <c r="BA31" s="109"/>
      <c r="BB31" s="112" t="str">
        <f>IF(BB29="IcePack","",IFNA(VLOOKUP(BB$2&amp;"F"&amp;$A29+1&amp;BB30,RackfileUPLOAD!$I:$K,3,FALSE),IFNA(VLOOKUP(BB$2&amp;"F"&amp;$A29+1,RackfileUPLOAD!$I:$K,3,FALSE),"")))</f>
        <v/>
      </c>
      <c r="BC31" s="112" t="str">
        <f>IF(BB29="IcePack","",IFNA(VLOOKUP(BB$2&amp;"F"&amp;$A29+1&amp;BC30,RackfileUPLOAD!$I:$K,3,FALSE),IFNA(VLOOKUP(BB$2&amp;"F"&amp;$A29+1,RackfileUPLOAD!$I:$K,3,FALSE),"")))</f>
        <v/>
      </c>
      <c r="BD31" s="112" t="str">
        <f>IF(BB29="IcePack","",IFNA(VLOOKUP(BB$2&amp;"F"&amp;$A29+1&amp;BD30,RackfileUPLOAD!$I:$K,3,FALSE),IFNA(VLOOKUP(BB$2&amp;"F"&amp;$A29+1,RackfileUPLOAD!$I:$K,3,FALSE),"")))</f>
        <v/>
      </c>
      <c r="BE31" s="111"/>
      <c r="BF31" s="111"/>
      <c r="BG31" s="109"/>
      <c r="BH31" s="112" t="str">
        <f>IF(BH29="IcePack","",IFNA(VLOOKUP(BH$2&amp;"F"&amp;$A29&amp;BH30,RackfileUPLOAD!$I:$K,3,FALSE),IFNA(VLOOKUP(BH$2&amp;"F"&amp;$A29,RackfileUPLOAD!$I:$K,3,FALSE),"")))</f>
        <v/>
      </c>
      <c r="BI31" s="112" t="str">
        <f>IF(BH29="IcePack","",IFNA(VLOOKUP(BH$2&amp;"F"&amp;$A29&amp;BI30,RackfileUPLOAD!$I:$K,3,FALSE),IFNA(VLOOKUP(BH$2&amp;"F"&amp;$A29,RackfileUPLOAD!$I:$K,3,FALSE),"")))</f>
        <v/>
      </c>
      <c r="BJ31" s="112" t="str">
        <f>IF(BH29="IcePack","",IFNA(VLOOKUP(BH$2&amp;"F"&amp;$A29&amp;BJ30,RackfileUPLOAD!$I:$K,3,FALSE),IFNA(VLOOKUP(BH$2&amp;"F"&amp;$A29,RackfileUPLOAD!$I:$K,3,FALSE),"")))</f>
        <v/>
      </c>
      <c r="BK31" s="113"/>
      <c r="BL31" s="109"/>
      <c r="BM31" s="112" t="str">
        <f>IF(BM29="IcePack","",IFNA(VLOOKUP(BM$2&amp;"F"&amp;$A29+1&amp;BM30,RackfileUPLOAD!$I:$K,3,FALSE),IFNA(VLOOKUP(BM$2&amp;"F"&amp;$A29+1,RackfileUPLOAD!$I:$K,3,FALSE),"")))</f>
        <v/>
      </c>
      <c r="BN31" s="112" t="str">
        <f>IF(BM29="IcePack","",IFNA(VLOOKUP(BM$2&amp;"F"&amp;$A29+1&amp;BN30,RackfileUPLOAD!$I:$K,3,FALSE),IFNA(VLOOKUP(BM$2&amp;"F"&amp;$A29+1,RackfileUPLOAD!$I:$K,3,FALSE),"")))</f>
        <v/>
      </c>
      <c r="BO31" s="112" t="str">
        <f>IF(BM29="IcePack","",IFNA(VLOOKUP(BM$2&amp;"F"&amp;$A29+1&amp;BO30,RackfileUPLOAD!$I:$K,3,FALSE),IFNA(VLOOKUP(BM$2&amp;"F"&amp;$A29+1,RackfileUPLOAD!$I:$K,3,FALSE),"")))</f>
        <v/>
      </c>
      <c r="BP31" s="111"/>
    </row>
    <row r="32" ht="9.0" customHeight="1">
      <c r="A32" s="114"/>
      <c r="B32" s="89"/>
      <c r="C32" s="90"/>
      <c r="D32" s="91"/>
      <c r="E32" s="94"/>
      <c r="F32" s="94"/>
      <c r="G32" s="94"/>
      <c r="H32" s="90"/>
      <c r="I32" s="91"/>
      <c r="J32" s="94"/>
      <c r="K32" s="94"/>
      <c r="L32" s="94"/>
      <c r="M32" s="90"/>
      <c r="N32" s="90"/>
      <c r="O32" s="91"/>
      <c r="P32" s="94"/>
      <c r="Q32" s="94"/>
      <c r="R32" s="94"/>
      <c r="S32" s="90"/>
      <c r="T32" s="91"/>
      <c r="U32" s="94"/>
      <c r="V32" s="94"/>
      <c r="W32" s="94"/>
      <c r="X32" s="90"/>
      <c r="Y32" s="90"/>
      <c r="Z32" s="91"/>
      <c r="AA32" s="94"/>
      <c r="AB32" s="94"/>
      <c r="AC32" s="94"/>
      <c r="AD32" s="90"/>
      <c r="AE32" s="91"/>
      <c r="AF32" s="94"/>
      <c r="AG32" s="94"/>
      <c r="AH32" s="94"/>
      <c r="AI32" s="90"/>
      <c r="AJ32" s="90"/>
      <c r="AK32" s="91"/>
      <c r="AL32" s="94"/>
      <c r="AM32" s="94"/>
      <c r="AN32" s="94"/>
      <c r="AO32" s="90"/>
      <c r="AP32" s="91"/>
      <c r="AQ32" s="94"/>
      <c r="AR32" s="94"/>
      <c r="AS32" s="94"/>
      <c r="AT32" s="90"/>
      <c r="AU32" s="90"/>
      <c r="AV32" s="95"/>
      <c r="AW32" s="94"/>
      <c r="AX32" s="94"/>
      <c r="AY32" s="94"/>
      <c r="AZ32" s="90"/>
      <c r="BA32" s="91"/>
      <c r="BB32" s="94"/>
      <c r="BC32" s="94"/>
      <c r="BD32" s="94"/>
      <c r="BE32" s="90"/>
      <c r="BF32" s="90"/>
      <c r="BG32" s="91"/>
      <c r="BH32" s="94"/>
      <c r="BI32" s="94"/>
      <c r="BJ32" s="94"/>
      <c r="BK32" s="90"/>
      <c r="BL32" s="91"/>
      <c r="BM32" s="94"/>
      <c r="BN32" s="94"/>
      <c r="BO32" s="94"/>
      <c r="BP32" s="115"/>
    </row>
    <row r="33" ht="59.25" customHeight="1">
      <c r="A33" s="97">
        <f>A29+2</f>
        <v>27</v>
      </c>
      <c r="B33" s="89"/>
      <c r="C33" s="90"/>
      <c r="D33" s="98" t="str">
        <f>IF(D$2="",,D$2&amp;"_KW "&amp;$B$2&amp;"_F"&amp;$A33)</f>
        <v>ASL3_KW 19_F27</v>
      </c>
      <c r="E33" s="99" t="str">
        <f>IFNA(VLOOKUP(E$2&amp;"F"&amp;$A33,RackfileUPLOAD!$H:$K,3,FALSE),"")</f>
        <v/>
      </c>
      <c r="F33" s="100"/>
      <c r="G33" s="101"/>
      <c r="H33" s="102"/>
      <c r="I33" s="98" t="str">
        <f>IF(I$2="",,I$2&amp;"_KW "&amp;$B$2&amp;"_F"&amp;$A33)</f>
        <v>ASL3_KW 19_F27</v>
      </c>
      <c r="J33" s="99" t="str">
        <f>IFNA(VLOOKUP(J$2&amp;"F"&amp;$A33+1,RackfileUPLOAD!$H:$K,3,FALSE),"")</f>
        <v/>
      </c>
      <c r="K33" s="100"/>
      <c r="L33" s="101"/>
      <c r="M33" s="90"/>
      <c r="N33" s="90"/>
      <c r="O33" s="98" t="str">
        <f>IF(O$2="",,O$2&amp;"_KW "&amp;$B$2&amp;"_F"&amp;$A33)</f>
        <v/>
      </c>
      <c r="P33" s="99" t="str">
        <f>IFNA(VLOOKUP(P$2&amp;"F"&amp;$A33,RackfileUPLOAD!$H:$K,3,FALSE),"")</f>
        <v/>
      </c>
      <c r="Q33" s="100"/>
      <c r="R33" s="101"/>
      <c r="S33" s="102"/>
      <c r="T33" s="98" t="str">
        <f>IF(T$2="",,T$2&amp;"_KW "&amp;$B$2&amp;"_F"&amp;$A33)</f>
        <v/>
      </c>
      <c r="U33" s="99" t="str">
        <f>IFNA(VLOOKUP(U$2&amp;"F"&amp;$A33+1,RackfileUPLOAD!$H:$K,3,FALSE),"")</f>
        <v/>
      </c>
      <c r="V33" s="100"/>
      <c r="W33" s="101"/>
      <c r="X33" s="90"/>
      <c r="Y33" s="90"/>
      <c r="Z33" s="98" t="str">
        <f>IF(Z$2="",,Z$2&amp;"_KW "&amp;$B$2&amp;"_F"&amp;$A33)</f>
        <v/>
      </c>
      <c r="AA33" s="99" t="str">
        <f>IFNA(VLOOKUP(AA$2&amp;"F"&amp;$A33,RackfileUPLOAD!$H:$K,3,FALSE),"")</f>
        <v/>
      </c>
      <c r="AB33" s="100"/>
      <c r="AC33" s="101"/>
      <c r="AD33" s="102"/>
      <c r="AE33" s="98" t="str">
        <f>IF(AE$2="",,AE$2&amp;"_KW "&amp;$B$2&amp;"_F"&amp;$A33)</f>
        <v/>
      </c>
      <c r="AF33" s="99" t="str">
        <f>IFNA(VLOOKUP(AF$2&amp;"F"&amp;$A33+1,RackfileUPLOAD!$H:$K,3,FALSE),"")</f>
        <v/>
      </c>
      <c r="AG33" s="100"/>
      <c r="AH33" s="101"/>
      <c r="AI33" s="90"/>
      <c r="AJ33" s="90"/>
      <c r="AK33" s="98" t="str">
        <f>IF(AK$2="",,AK$2&amp;"_KW "&amp;$B$2&amp;"_F"&amp;$A33)</f>
        <v/>
      </c>
      <c r="AL33" s="99" t="str">
        <f>IFNA(VLOOKUP(AL$2&amp;"F"&amp;$A33,RackfileUPLOAD!$H:$K,3,FALSE),"")</f>
        <v/>
      </c>
      <c r="AM33" s="100"/>
      <c r="AN33" s="101"/>
      <c r="AO33" s="102"/>
      <c r="AP33" s="98" t="str">
        <f>IF(AP$2="",,AP$2&amp;"_KW "&amp;$B$2&amp;"_F"&amp;$A33)</f>
        <v/>
      </c>
      <c r="AQ33" s="99" t="str">
        <f>IFNA(VLOOKUP(AQ$2&amp;"F"&amp;$A33+1,RackfileUPLOAD!$H:$K,3,FALSE),"")</f>
        <v/>
      </c>
      <c r="AR33" s="100"/>
      <c r="AS33" s="101"/>
      <c r="AT33" s="90"/>
      <c r="AU33" s="90"/>
      <c r="AV33" s="98" t="str">
        <f>IF(AV$2="",,AV$2&amp;"_KW "&amp;$B$2&amp;"_F"&amp;$A33)</f>
        <v/>
      </c>
      <c r="AW33" s="99" t="str">
        <f>IFNA(VLOOKUP(AW$2&amp;"F"&amp;$A33,RackfileUPLOAD!$H:$K,3,FALSE),"")</f>
        <v/>
      </c>
      <c r="AX33" s="100"/>
      <c r="AY33" s="101"/>
      <c r="AZ33" s="102"/>
      <c r="BA33" s="98" t="str">
        <f>IF(BA$2="",,BA$2&amp;"_KW "&amp;$B$2&amp;"_F"&amp;$A33)</f>
        <v/>
      </c>
      <c r="BB33" s="99" t="str">
        <f>IFNA(VLOOKUP(BB$2&amp;"F"&amp;$A33+1,RackfileUPLOAD!$H:$K,3,FALSE),"")</f>
        <v/>
      </c>
      <c r="BC33" s="100"/>
      <c r="BD33" s="101"/>
      <c r="BE33" s="90"/>
      <c r="BF33" s="90"/>
      <c r="BG33" s="98" t="str">
        <f>IF(BG$2="",,BG$2&amp;"_KW "&amp;$B$2&amp;"_F"&amp;$A33)</f>
        <v/>
      </c>
      <c r="BH33" s="99" t="str">
        <f>IFNA(VLOOKUP(BH$2&amp;"F"&amp;$A33,RackfileUPLOAD!$H:$K,3,FALSE),"")</f>
        <v/>
      </c>
      <c r="BI33" s="100"/>
      <c r="BJ33" s="101"/>
      <c r="BK33" s="102"/>
      <c r="BL33" s="98" t="str">
        <f>IF(BL$2="",,BL$2&amp;"_KW "&amp;$B$2&amp;"_F"&amp;$A33)</f>
        <v/>
      </c>
      <c r="BM33" s="99" t="str">
        <f>IFNA(VLOOKUP(BM$2&amp;"F"&amp;$A33+1,RackfileUPLOAD!$H:$K,3,FALSE),"")</f>
        <v/>
      </c>
      <c r="BN33" s="100"/>
      <c r="BO33" s="101"/>
      <c r="BP33" s="103"/>
    </row>
    <row r="34" ht="17.25" customHeight="1">
      <c r="A34" s="104"/>
      <c r="B34" s="89"/>
      <c r="C34" s="106"/>
      <c r="D34" s="104"/>
      <c r="E34" s="107" t="str">
        <f>IF(E33="","","2p")</f>
        <v/>
      </c>
      <c r="F34" s="107" t="str">
        <f>IF(E33="","","3p")</f>
        <v/>
      </c>
      <c r="G34" s="107" t="str">
        <f>IF(E33="","","4p")</f>
        <v/>
      </c>
      <c r="H34" s="108"/>
      <c r="I34" s="104"/>
      <c r="J34" s="107" t="str">
        <f>IF(J33="","","2p")</f>
        <v/>
      </c>
      <c r="K34" s="107" t="str">
        <f>IF(J33="","","3p")</f>
        <v/>
      </c>
      <c r="L34" s="107" t="str">
        <f>IF(J33="","","4p")</f>
        <v/>
      </c>
      <c r="M34" s="106"/>
      <c r="N34" s="106"/>
      <c r="O34" s="104"/>
      <c r="P34" s="107" t="str">
        <f>IF(P33="","","2p")</f>
        <v/>
      </c>
      <c r="Q34" s="107" t="str">
        <f>IF(P33="","","3p")</f>
        <v/>
      </c>
      <c r="R34" s="107" t="str">
        <f>IF(P33="","","4p")</f>
        <v/>
      </c>
      <c r="S34" s="108"/>
      <c r="T34" s="104"/>
      <c r="U34" s="107" t="str">
        <f>IF(U33="","","2p")</f>
        <v/>
      </c>
      <c r="V34" s="107" t="str">
        <f>IF(U33="","","3p")</f>
        <v/>
      </c>
      <c r="W34" s="107" t="str">
        <f>IF(U33="","","4p")</f>
        <v/>
      </c>
      <c r="X34" s="106"/>
      <c r="Y34" s="106"/>
      <c r="Z34" s="104"/>
      <c r="AA34" s="107" t="str">
        <f>IF(AA33="","","2p")</f>
        <v/>
      </c>
      <c r="AB34" s="107" t="str">
        <f>IF(AA33="","","3p")</f>
        <v/>
      </c>
      <c r="AC34" s="107" t="str">
        <f>IF(AA33="","","4p")</f>
        <v/>
      </c>
      <c r="AD34" s="108"/>
      <c r="AE34" s="104"/>
      <c r="AF34" s="107" t="str">
        <f>IF(AF33="","","2p")</f>
        <v/>
      </c>
      <c r="AG34" s="107" t="str">
        <f>IF(AF33="","","3p")</f>
        <v/>
      </c>
      <c r="AH34" s="107" t="str">
        <f>IF(AF33="","","4p")</f>
        <v/>
      </c>
      <c r="AI34" s="106"/>
      <c r="AJ34" s="106"/>
      <c r="AK34" s="104"/>
      <c r="AL34" s="107" t="str">
        <f>IF(AL33="","","2p")</f>
        <v/>
      </c>
      <c r="AM34" s="107" t="str">
        <f>IF(AL33="","","3p")</f>
        <v/>
      </c>
      <c r="AN34" s="107" t="str">
        <f>IF(AL33="","","4p")</f>
        <v/>
      </c>
      <c r="AO34" s="108"/>
      <c r="AP34" s="104"/>
      <c r="AQ34" s="107" t="str">
        <f>IF(AQ33="","","2p")</f>
        <v/>
      </c>
      <c r="AR34" s="107" t="str">
        <f>IF(AQ33="","","3p")</f>
        <v/>
      </c>
      <c r="AS34" s="107" t="str">
        <f>IF(AQ33="","","4p")</f>
        <v/>
      </c>
      <c r="AT34" s="106"/>
      <c r="AU34" s="106"/>
      <c r="AV34" s="104"/>
      <c r="AW34" s="107" t="str">
        <f>IF(AW33="","","2p")</f>
        <v/>
      </c>
      <c r="AX34" s="107" t="str">
        <f>IF(AW33="","","3p")</f>
        <v/>
      </c>
      <c r="AY34" s="107" t="str">
        <f>IF(AW33="","","4p")</f>
        <v/>
      </c>
      <c r="AZ34" s="108"/>
      <c r="BA34" s="104"/>
      <c r="BB34" s="107" t="str">
        <f>IF(BB33="","","2p")</f>
        <v/>
      </c>
      <c r="BC34" s="107" t="str">
        <f>IF(BB33="","","3p")</f>
        <v/>
      </c>
      <c r="BD34" s="107" t="str">
        <f>IF(BB33="","","4p")</f>
        <v/>
      </c>
      <c r="BE34" s="106"/>
      <c r="BF34" s="106"/>
      <c r="BG34" s="104"/>
      <c r="BH34" s="107" t="str">
        <f>IF(BH33="","","2p")</f>
        <v/>
      </c>
      <c r="BI34" s="107" t="str">
        <f>IF(BH33="","","3p")</f>
        <v/>
      </c>
      <c r="BJ34" s="107" t="str">
        <f>IF(BH33="","","4p")</f>
        <v/>
      </c>
      <c r="BK34" s="108"/>
      <c r="BL34" s="104"/>
      <c r="BM34" s="107" t="str">
        <f>IF(BM33="","","2p")</f>
        <v/>
      </c>
      <c r="BN34" s="107" t="str">
        <f>IF(BM33="","","3p")</f>
        <v/>
      </c>
      <c r="BO34" s="107" t="str">
        <f>IF(BM33="","","4p")</f>
        <v/>
      </c>
      <c r="BP34" s="106"/>
    </row>
    <row r="35" ht="33.75" customHeight="1">
      <c r="A35" s="109"/>
      <c r="B35" s="89"/>
      <c r="C35" s="111"/>
      <c r="D35" s="109"/>
      <c r="E35" s="112" t="str">
        <f>IF(E33="IcePack","",IFNA(VLOOKUP(E$2&amp;"F"&amp;$A33&amp;E34,RackfileUPLOAD!$I:$K,3,FALSE),IFNA(VLOOKUP(E$2&amp;"F"&amp;$A33,RackfileUPLOAD!$I:$K,3,FALSE),"")))</f>
        <v/>
      </c>
      <c r="F35" s="112" t="str">
        <f>IF(E33="IcePack","",IFNA(VLOOKUP(E$2&amp;"F"&amp;$A33&amp;F34,RackfileUPLOAD!$I:$K,3,FALSE),IFNA(VLOOKUP(E$2&amp;"F"&amp;$A33,RackfileUPLOAD!$I:$K,3,FALSE),"")))</f>
        <v/>
      </c>
      <c r="G35" s="112" t="str">
        <f>IF(E33="IcePack","",IFNA(VLOOKUP(E$2&amp;"F"&amp;$A33&amp;G34,RackfileUPLOAD!$I:$K,3,FALSE),IFNA(VLOOKUP(E$2&amp;"F"&amp;$A33,RackfileUPLOAD!$I:$K,3,FALSE),"")))</f>
        <v/>
      </c>
      <c r="H35" s="113"/>
      <c r="I35" s="109"/>
      <c r="J35" s="112" t="str">
        <f>IF(J33="IcePack","",IFNA(VLOOKUP(J$2&amp;"F"&amp;$A33+1&amp;J34,RackfileUPLOAD!$I:$K,3,FALSE),IFNA(VLOOKUP(J$2&amp;"F"&amp;$A33+1,RackfileUPLOAD!$I:$K,3,FALSE),"")))</f>
        <v/>
      </c>
      <c r="K35" s="112" t="str">
        <f>IF(J33="IcePack","",IFNA(VLOOKUP(J$2&amp;"F"&amp;$A33+1&amp;K34,RackfileUPLOAD!$I:$K,3,FALSE),IFNA(VLOOKUP(J$2&amp;"F"&amp;$A33+1,RackfileUPLOAD!$I:$K,3,FALSE),"")))</f>
        <v/>
      </c>
      <c r="L35" s="112" t="str">
        <f>IF(J33="IcePack","",IFNA(VLOOKUP(J$2&amp;"F"&amp;$A33+1&amp;L34,RackfileUPLOAD!$I:$K,3,FALSE),IFNA(VLOOKUP(J$2&amp;"F"&amp;$A33+1,RackfileUPLOAD!$I:$K,3,FALSE),"")))</f>
        <v/>
      </c>
      <c r="M35" s="111"/>
      <c r="N35" s="111"/>
      <c r="O35" s="109"/>
      <c r="P35" s="112" t="str">
        <f>IF(P33="IcePack","",IFNA(VLOOKUP(P$2&amp;"F"&amp;$A33&amp;P34,RackfileUPLOAD!$I:$K,3,FALSE),IFNA(VLOOKUP(P$2&amp;"F"&amp;$A33,RackfileUPLOAD!$I:$K,3,FALSE),"")))</f>
        <v/>
      </c>
      <c r="Q35" s="112" t="str">
        <f>IF(P33="IcePack","",IFNA(VLOOKUP(P$2&amp;"F"&amp;$A33&amp;Q34,RackfileUPLOAD!$I:$K,3,FALSE),IFNA(VLOOKUP(P$2&amp;"F"&amp;$A33,RackfileUPLOAD!$I:$K,3,FALSE),"")))</f>
        <v/>
      </c>
      <c r="R35" s="112" t="str">
        <f>IF(P33="IcePack","",IFNA(VLOOKUP(P$2&amp;"F"&amp;$A33&amp;R34,RackfileUPLOAD!$I:$K,3,FALSE),IFNA(VLOOKUP(P$2&amp;"F"&amp;$A33,RackfileUPLOAD!$I:$K,3,FALSE),"")))</f>
        <v/>
      </c>
      <c r="S35" s="113"/>
      <c r="T35" s="109"/>
      <c r="U35" s="112" t="str">
        <f>IF(U33="IcePack","",IFNA(VLOOKUP(U$2&amp;"F"&amp;$A33+1&amp;U34,RackfileUPLOAD!$I:$K,3,FALSE),IFNA(VLOOKUP(U$2&amp;"F"&amp;$A33+1,RackfileUPLOAD!$I:$K,3,FALSE),"")))</f>
        <v/>
      </c>
      <c r="V35" s="112" t="str">
        <f>IF(U33="IcePack","",IFNA(VLOOKUP(U$2&amp;"F"&amp;$A33+1&amp;V34,RackfileUPLOAD!$I:$K,3,FALSE),IFNA(VLOOKUP(U$2&amp;"F"&amp;$A33+1,RackfileUPLOAD!$I:$K,3,FALSE),"")))</f>
        <v/>
      </c>
      <c r="W35" s="112" t="str">
        <f>IF(U33="IcePack","",IFNA(VLOOKUP(U$2&amp;"F"&amp;$A33+1&amp;W34,RackfileUPLOAD!$I:$K,3,FALSE),IFNA(VLOOKUP(U$2&amp;"F"&amp;$A33+1,RackfileUPLOAD!$I:$K,3,FALSE),"")))</f>
        <v/>
      </c>
      <c r="X35" s="111"/>
      <c r="Y35" s="111"/>
      <c r="Z35" s="109"/>
      <c r="AA35" s="112" t="str">
        <f>IF(AA33="IcePack","",IFNA(VLOOKUP(AA$2&amp;"F"&amp;$A33&amp;AA34,RackfileUPLOAD!$I:$K,3,FALSE),IFNA(VLOOKUP(AA$2&amp;"F"&amp;$A33,RackfileUPLOAD!$I:$K,3,FALSE),"")))</f>
        <v/>
      </c>
      <c r="AB35" s="112" t="str">
        <f>IF(AA33="IcePack","",IFNA(VLOOKUP(AA$2&amp;"F"&amp;$A33&amp;AB34,RackfileUPLOAD!$I:$K,3,FALSE),IFNA(VLOOKUP(AA$2&amp;"F"&amp;$A33,RackfileUPLOAD!$I:$K,3,FALSE),"")))</f>
        <v/>
      </c>
      <c r="AC35" s="112" t="str">
        <f>IF(AA33="IcePack","",IFNA(VLOOKUP(AA$2&amp;"F"&amp;$A33&amp;AC34,RackfileUPLOAD!$I:$K,3,FALSE),IFNA(VLOOKUP(AA$2&amp;"F"&amp;$A33,RackfileUPLOAD!$I:$K,3,FALSE),"")))</f>
        <v/>
      </c>
      <c r="AD35" s="113"/>
      <c r="AE35" s="109"/>
      <c r="AF35" s="112" t="str">
        <f>IF(AF33="IcePack","",IFNA(VLOOKUP(AF$2&amp;"F"&amp;$A33+1&amp;AF34,RackfileUPLOAD!$I:$K,3,FALSE),IFNA(VLOOKUP(AF$2&amp;"F"&amp;$A33+1,RackfileUPLOAD!$I:$K,3,FALSE),"")))</f>
        <v/>
      </c>
      <c r="AG35" s="112" t="str">
        <f>IF(AF33="IcePack","",IFNA(VLOOKUP(AF$2&amp;"F"&amp;$A33+1&amp;AG34,RackfileUPLOAD!$I:$K,3,FALSE),IFNA(VLOOKUP(AF$2&amp;"F"&amp;$A33+1,RackfileUPLOAD!$I:$K,3,FALSE),"")))</f>
        <v/>
      </c>
      <c r="AH35" s="112" t="str">
        <f>IF(AF33="IcePack","",IFNA(VLOOKUP(AF$2&amp;"F"&amp;$A33+1&amp;AH34,RackfileUPLOAD!$I:$K,3,FALSE),IFNA(VLOOKUP(AF$2&amp;"F"&amp;$A33+1,RackfileUPLOAD!$I:$K,3,FALSE),"")))</f>
        <v/>
      </c>
      <c r="AI35" s="111"/>
      <c r="AJ35" s="111"/>
      <c r="AK35" s="109"/>
      <c r="AL35" s="112" t="str">
        <f>IF(AL33="IcePack","",IFNA(VLOOKUP(AL$2&amp;"F"&amp;$A33&amp;AL34,RackfileUPLOAD!$I:$K,3,FALSE),IFNA(VLOOKUP(AL$2&amp;"F"&amp;$A33,RackfileUPLOAD!$I:$K,3,FALSE),"")))</f>
        <v/>
      </c>
      <c r="AM35" s="112" t="str">
        <f>IF(AL33="IcePack","",IFNA(VLOOKUP(AL$2&amp;"F"&amp;$A33&amp;AM34,RackfileUPLOAD!$I:$K,3,FALSE),IFNA(VLOOKUP(AL$2&amp;"F"&amp;$A33,RackfileUPLOAD!$I:$K,3,FALSE),"")))</f>
        <v/>
      </c>
      <c r="AN35" s="112" t="str">
        <f>IF(AL33="IcePack","",IFNA(VLOOKUP(AL$2&amp;"F"&amp;$A33&amp;AN34,RackfileUPLOAD!$I:$K,3,FALSE),IFNA(VLOOKUP(AL$2&amp;"F"&amp;$A33,RackfileUPLOAD!$I:$K,3,FALSE),"")))</f>
        <v/>
      </c>
      <c r="AO35" s="113"/>
      <c r="AP35" s="109"/>
      <c r="AQ35" s="112" t="str">
        <f>IF(AQ33="IcePack","",IFNA(VLOOKUP(AQ$2&amp;"F"&amp;$A33+1&amp;AQ34,RackfileUPLOAD!$I:$K,3,FALSE),IFNA(VLOOKUP(AQ$2&amp;"F"&amp;$A33+1,RackfileUPLOAD!$I:$K,3,FALSE),"")))</f>
        <v/>
      </c>
      <c r="AR35" s="112" t="str">
        <f>IF(AQ33="IcePack","",IFNA(VLOOKUP(AQ$2&amp;"F"&amp;$A33+1&amp;AR34,RackfileUPLOAD!$I:$K,3,FALSE),IFNA(VLOOKUP(AQ$2&amp;"F"&amp;$A33+1,RackfileUPLOAD!$I:$K,3,FALSE),"")))</f>
        <v/>
      </c>
      <c r="AS35" s="112" t="str">
        <f>IF(AQ33="IcePack","",IFNA(VLOOKUP(AQ$2&amp;"F"&amp;$A33+1&amp;AS34,RackfileUPLOAD!$I:$K,3,FALSE),IFNA(VLOOKUP(AQ$2&amp;"F"&amp;$A33+1,RackfileUPLOAD!$I:$K,3,FALSE),"")))</f>
        <v/>
      </c>
      <c r="AT35" s="111"/>
      <c r="AU35" s="111"/>
      <c r="AV35" s="109"/>
      <c r="AW35" s="112" t="str">
        <f>IF(AW33="IcePack","",IFNA(VLOOKUP(AW$2&amp;"F"&amp;$A33&amp;AW34,RackfileUPLOAD!$I:$K,3,FALSE),IFNA(VLOOKUP(AW$2&amp;"F"&amp;$A33,RackfileUPLOAD!$I:$K,3,FALSE),"")))</f>
        <v/>
      </c>
      <c r="AX35" s="112" t="str">
        <f>IF(AW33="IcePack","",IFNA(VLOOKUP(AW$2&amp;"F"&amp;$A33&amp;AX34,RackfileUPLOAD!$I:$K,3,FALSE),IFNA(VLOOKUP(AW$2&amp;"F"&amp;$A33,RackfileUPLOAD!$I:$K,3,FALSE),"")))</f>
        <v/>
      </c>
      <c r="AY35" s="112" t="str">
        <f>IF(AW33="IcePack","",IFNA(VLOOKUP(AW$2&amp;"F"&amp;$A33&amp;AY34,RackfileUPLOAD!$I:$K,3,FALSE),IFNA(VLOOKUP(AW$2&amp;"F"&amp;$A33,RackfileUPLOAD!$I:$K,3,FALSE),"")))</f>
        <v/>
      </c>
      <c r="AZ35" s="113"/>
      <c r="BA35" s="109"/>
      <c r="BB35" s="112" t="str">
        <f>IF(BB33="IcePack","",IFNA(VLOOKUP(BB$2&amp;"F"&amp;$A33+1&amp;BB34,RackfileUPLOAD!$I:$K,3,FALSE),IFNA(VLOOKUP(BB$2&amp;"F"&amp;$A33+1,RackfileUPLOAD!$I:$K,3,FALSE),"")))</f>
        <v/>
      </c>
      <c r="BC35" s="112" t="str">
        <f>IF(BB33="IcePack","",IFNA(VLOOKUP(BB$2&amp;"F"&amp;$A33+1&amp;BC34,RackfileUPLOAD!$I:$K,3,FALSE),IFNA(VLOOKUP(BB$2&amp;"F"&amp;$A33+1,RackfileUPLOAD!$I:$K,3,FALSE),"")))</f>
        <v/>
      </c>
      <c r="BD35" s="112" t="str">
        <f>IF(BB33="IcePack","",IFNA(VLOOKUP(BB$2&amp;"F"&amp;$A33+1&amp;BD34,RackfileUPLOAD!$I:$K,3,FALSE),IFNA(VLOOKUP(BB$2&amp;"F"&amp;$A33+1,RackfileUPLOAD!$I:$K,3,FALSE),"")))</f>
        <v/>
      </c>
      <c r="BE35" s="111"/>
      <c r="BF35" s="111"/>
      <c r="BG35" s="109"/>
      <c r="BH35" s="112" t="str">
        <f>IF(BH33="IcePack","",IFNA(VLOOKUP(BH$2&amp;"F"&amp;$A33&amp;BH34,RackfileUPLOAD!$I:$K,3,FALSE),IFNA(VLOOKUP(BH$2&amp;"F"&amp;$A33,RackfileUPLOAD!$I:$K,3,FALSE),"")))</f>
        <v/>
      </c>
      <c r="BI35" s="112" t="str">
        <f>IF(BH33="IcePack","",IFNA(VLOOKUP(BH$2&amp;"F"&amp;$A33&amp;BI34,RackfileUPLOAD!$I:$K,3,FALSE),IFNA(VLOOKUP(BH$2&amp;"F"&amp;$A33,RackfileUPLOAD!$I:$K,3,FALSE),"")))</f>
        <v/>
      </c>
      <c r="BJ35" s="112" t="str">
        <f>IF(BH33="IcePack","",IFNA(VLOOKUP(BH$2&amp;"F"&amp;$A33&amp;BJ34,RackfileUPLOAD!$I:$K,3,FALSE),IFNA(VLOOKUP(BH$2&amp;"F"&amp;$A33,RackfileUPLOAD!$I:$K,3,FALSE),"")))</f>
        <v/>
      </c>
      <c r="BK35" s="113"/>
      <c r="BL35" s="109"/>
      <c r="BM35" s="112" t="str">
        <f>IF(BM33="IcePack","",IFNA(VLOOKUP(BM$2&amp;"F"&amp;$A33+1&amp;BM34,RackfileUPLOAD!$I:$K,3,FALSE),IFNA(VLOOKUP(BM$2&amp;"F"&amp;$A33+1,RackfileUPLOAD!$I:$K,3,FALSE),"")))</f>
        <v/>
      </c>
      <c r="BN35" s="112" t="str">
        <f>IF(BM33="IcePack","",IFNA(VLOOKUP(BM$2&amp;"F"&amp;$A33+1&amp;BN34,RackfileUPLOAD!$I:$K,3,FALSE),IFNA(VLOOKUP(BM$2&amp;"F"&amp;$A33+1,RackfileUPLOAD!$I:$K,3,FALSE),"")))</f>
        <v/>
      </c>
      <c r="BO35" s="112" t="str">
        <f>IF(BM33="IcePack","",IFNA(VLOOKUP(BM$2&amp;"F"&amp;$A33+1&amp;BO34,RackfileUPLOAD!$I:$K,3,FALSE),IFNA(VLOOKUP(BM$2&amp;"F"&amp;$A33+1,RackfileUPLOAD!$I:$K,3,FALSE),"")))</f>
        <v/>
      </c>
      <c r="BP35" s="111"/>
    </row>
    <row r="36" ht="9.0" customHeight="1">
      <c r="A36" s="114"/>
      <c r="B36" s="89"/>
      <c r="C36" s="90"/>
      <c r="D36" s="91"/>
      <c r="E36" s="94"/>
      <c r="F36" s="94"/>
      <c r="G36" s="94"/>
      <c r="H36" s="90"/>
      <c r="I36" s="91"/>
      <c r="J36" s="94"/>
      <c r="K36" s="94"/>
      <c r="L36" s="94"/>
      <c r="M36" s="90"/>
      <c r="N36" s="90"/>
      <c r="O36" s="91"/>
      <c r="P36" s="94"/>
      <c r="Q36" s="94"/>
      <c r="R36" s="94"/>
      <c r="S36" s="90"/>
      <c r="T36" s="91"/>
      <c r="U36" s="94"/>
      <c r="V36" s="94"/>
      <c r="W36" s="94"/>
      <c r="X36" s="90"/>
      <c r="Y36" s="90"/>
      <c r="Z36" s="91"/>
      <c r="AA36" s="94"/>
      <c r="AB36" s="94"/>
      <c r="AC36" s="94"/>
      <c r="AD36" s="90"/>
      <c r="AE36" s="91"/>
      <c r="AF36" s="94"/>
      <c r="AG36" s="94"/>
      <c r="AH36" s="94"/>
      <c r="AI36" s="90"/>
      <c r="AJ36" s="90"/>
      <c r="AK36" s="91"/>
      <c r="AL36" s="94"/>
      <c r="AM36" s="94"/>
      <c r="AN36" s="94"/>
      <c r="AO36" s="90"/>
      <c r="AP36" s="91"/>
      <c r="AQ36" s="94"/>
      <c r="AR36" s="94"/>
      <c r="AS36" s="94"/>
      <c r="AT36" s="90"/>
      <c r="AU36" s="90"/>
      <c r="AV36" s="95"/>
      <c r="AW36" s="94"/>
      <c r="AX36" s="94"/>
      <c r="AY36" s="94"/>
      <c r="AZ36" s="90"/>
      <c r="BA36" s="91"/>
      <c r="BB36" s="94"/>
      <c r="BC36" s="94"/>
      <c r="BD36" s="94"/>
      <c r="BE36" s="90"/>
      <c r="BF36" s="90"/>
      <c r="BG36" s="91"/>
      <c r="BH36" s="94"/>
      <c r="BI36" s="94"/>
      <c r="BJ36" s="94"/>
      <c r="BK36" s="90"/>
      <c r="BL36" s="91"/>
      <c r="BM36" s="94"/>
      <c r="BN36" s="94"/>
      <c r="BO36" s="94"/>
      <c r="BP36" s="115"/>
    </row>
    <row r="37" ht="59.25" customHeight="1">
      <c r="A37" s="97">
        <f>A33+2</f>
        <v>29</v>
      </c>
      <c r="B37" s="89"/>
      <c r="C37" s="90"/>
      <c r="D37" s="98" t="str">
        <f>IF(D$2="",,D$2&amp;"_KW "&amp;$B$2&amp;"_F"&amp;$A37)</f>
        <v>ASL3_KW 19_F29</v>
      </c>
      <c r="E37" s="99" t="str">
        <f>IFNA(VLOOKUP(E$2&amp;"F"&amp;$A37,RackfileUPLOAD!$H:$K,3,FALSE),"")</f>
        <v/>
      </c>
      <c r="F37" s="100"/>
      <c r="G37" s="101"/>
      <c r="H37" s="102"/>
      <c r="I37" s="98" t="str">
        <f>IF(I$2="",,I$2&amp;"_KW "&amp;$B$2&amp;"_F"&amp;$A37)</f>
        <v>ASL3_KW 19_F29</v>
      </c>
      <c r="J37" s="99" t="str">
        <f>IFNA(VLOOKUP(J$2&amp;"F"&amp;$A37+1,RackfileUPLOAD!$H:$K,3,FALSE),"")</f>
        <v/>
      </c>
      <c r="K37" s="100"/>
      <c r="L37" s="101"/>
      <c r="M37" s="90"/>
      <c r="N37" s="90"/>
      <c r="O37" s="98" t="str">
        <f>IF(O$2="",,O$2&amp;"_KW "&amp;$B$2&amp;"_F"&amp;$A37)</f>
        <v/>
      </c>
      <c r="P37" s="99" t="str">
        <f>IFNA(VLOOKUP(P$2&amp;"F"&amp;$A37,RackfileUPLOAD!$H:$K,3,FALSE),"")</f>
        <v/>
      </c>
      <c r="Q37" s="100"/>
      <c r="R37" s="101"/>
      <c r="S37" s="102"/>
      <c r="T37" s="98" t="str">
        <f>IF(T$2="",,T$2&amp;"_KW "&amp;$B$2&amp;"_F"&amp;$A37)</f>
        <v/>
      </c>
      <c r="U37" s="99" t="str">
        <f>IFNA(VLOOKUP(U$2&amp;"F"&amp;$A37+1,RackfileUPLOAD!$H:$K,3,FALSE),"")</f>
        <v/>
      </c>
      <c r="V37" s="100"/>
      <c r="W37" s="101"/>
      <c r="X37" s="90"/>
      <c r="Y37" s="90"/>
      <c r="Z37" s="98" t="str">
        <f>IF(Z$2="",,Z$2&amp;"_KW "&amp;$B$2&amp;"_F"&amp;$A37)</f>
        <v/>
      </c>
      <c r="AA37" s="99" t="str">
        <f>IFNA(VLOOKUP(AA$2&amp;"F"&amp;$A37,RackfileUPLOAD!$H:$K,3,FALSE),"")</f>
        <v/>
      </c>
      <c r="AB37" s="100"/>
      <c r="AC37" s="101"/>
      <c r="AD37" s="102"/>
      <c r="AE37" s="98" t="str">
        <f>IF(AE$2="",,AE$2&amp;"_KW "&amp;$B$2&amp;"_F"&amp;$A37)</f>
        <v/>
      </c>
      <c r="AF37" s="99" t="str">
        <f>IFNA(VLOOKUP(AF$2&amp;"F"&amp;$A37+1,RackfileUPLOAD!$H:$K,3,FALSE),"")</f>
        <v/>
      </c>
      <c r="AG37" s="100"/>
      <c r="AH37" s="101"/>
      <c r="AI37" s="90"/>
      <c r="AJ37" s="90"/>
      <c r="AK37" s="98" t="str">
        <f>IF(AK$2="",,AK$2&amp;"_KW "&amp;$B$2&amp;"_F"&amp;$A37)</f>
        <v/>
      </c>
      <c r="AL37" s="99" t="str">
        <f>IFNA(VLOOKUP(AL$2&amp;"F"&amp;$A37,RackfileUPLOAD!$H:$K,3,FALSE),"")</f>
        <v/>
      </c>
      <c r="AM37" s="100"/>
      <c r="AN37" s="101"/>
      <c r="AO37" s="102"/>
      <c r="AP37" s="98" t="str">
        <f>IF(AP$2="",,AP$2&amp;"_KW "&amp;$B$2&amp;"_F"&amp;$A37)</f>
        <v/>
      </c>
      <c r="AQ37" s="99" t="str">
        <f>IFNA(VLOOKUP(AQ$2&amp;"F"&amp;$A37+1,RackfileUPLOAD!$H:$K,3,FALSE),"")</f>
        <v/>
      </c>
      <c r="AR37" s="100"/>
      <c r="AS37" s="101"/>
      <c r="AT37" s="90"/>
      <c r="AU37" s="90"/>
      <c r="AV37" s="98" t="str">
        <f>IF(AV$2="",,AV$2&amp;"_KW "&amp;$B$2&amp;"_F"&amp;$A37)</f>
        <v/>
      </c>
      <c r="AW37" s="99" t="str">
        <f>IFNA(VLOOKUP(AW$2&amp;"F"&amp;$A37,RackfileUPLOAD!$H:$K,3,FALSE),"")</f>
        <v/>
      </c>
      <c r="AX37" s="100"/>
      <c r="AY37" s="101"/>
      <c r="AZ37" s="102"/>
      <c r="BA37" s="98" t="str">
        <f>IF(BA$2="",,BA$2&amp;"_KW "&amp;$B$2&amp;"_F"&amp;$A37)</f>
        <v/>
      </c>
      <c r="BB37" s="99" t="str">
        <f>IFNA(VLOOKUP(BB$2&amp;"F"&amp;$A37+1,RackfileUPLOAD!$H:$K,3,FALSE),"")</f>
        <v/>
      </c>
      <c r="BC37" s="100"/>
      <c r="BD37" s="101"/>
      <c r="BE37" s="90"/>
      <c r="BF37" s="90"/>
      <c r="BG37" s="98" t="str">
        <f>IF(BG$2="",,BG$2&amp;"_KW "&amp;$B$2&amp;"_F"&amp;$A37)</f>
        <v/>
      </c>
      <c r="BH37" s="99" t="str">
        <f>IFNA(VLOOKUP(BH$2&amp;"F"&amp;$A37,RackfileUPLOAD!$H:$K,3,FALSE),"")</f>
        <v/>
      </c>
      <c r="BI37" s="100"/>
      <c r="BJ37" s="101"/>
      <c r="BK37" s="102"/>
      <c r="BL37" s="98" t="str">
        <f>IF(BL$2="",,BL$2&amp;"_KW "&amp;$B$2&amp;"_F"&amp;$A37)</f>
        <v/>
      </c>
      <c r="BM37" s="99" t="str">
        <f>IFNA(VLOOKUP(BM$2&amp;"F"&amp;$A37+1,RackfileUPLOAD!$H:$K,3,FALSE),"")</f>
        <v/>
      </c>
      <c r="BN37" s="100"/>
      <c r="BO37" s="101"/>
      <c r="BP37" s="103"/>
    </row>
    <row r="38" ht="17.25" customHeight="1">
      <c r="A38" s="104"/>
      <c r="B38" s="89"/>
      <c r="C38" s="106"/>
      <c r="D38" s="104"/>
      <c r="E38" s="116" t="str">
        <f>IF(E37="","","2p")</f>
        <v/>
      </c>
      <c r="F38" s="117" t="str">
        <f>IF(E37="","","3p")</f>
        <v/>
      </c>
      <c r="G38" s="118" t="str">
        <f>IF(E37="","","4p")</f>
        <v/>
      </c>
      <c r="H38" s="108"/>
      <c r="I38" s="104"/>
      <c r="J38" s="107" t="str">
        <f>IF(J37="","","2p")</f>
        <v/>
      </c>
      <c r="K38" s="107" t="str">
        <f>IF(J37="","","3p")</f>
        <v/>
      </c>
      <c r="L38" s="107" t="str">
        <f>IF(J37="","","4p")</f>
        <v/>
      </c>
      <c r="M38" s="106"/>
      <c r="N38" s="106"/>
      <c r="O38" s="104"/>
      <c r="P38" s="116" t="str">
        <f>IF(P37="","","2p")</f>
        <v/>
      </c>
      <c r="Q38" s="117" t="str">
        <f>IF(P37="","","3p")</f>
        <v/>
      </c>
      <c r="R38" s="118" t="str">
        <f>IF(P37="","","4p")</f>
        <v/>
      </c>
      <c r="S38" s="108"/>
      <c r="T38" s="104"/>
      <c r="U38" s="107" t="str">
        <f>IF(U37="","","2p")</f>
        <v/>
      </c>
      <c r="V38" s="107" t="str">
        <f>IF(U37="","","3p")</f>
        <v/>
      </c>
      <c r="W38" s="107" t="str">
        <f>IF(U37="","","4p")</f>
        <v/>
      </c>
      <c r="X38" s="106"/>
      <c r="Y38" s="106"/>
      <c r="Z38" s="104"/>
      <c r="AA38" s="116" t="str">
        <f>IF(AA37="","","2p")</f>
        <v/>
      </c>
      <c r="AB38" s="117" t="str">
        <f>IF(AA37="","","3p")</f>
        <v/>
      </c>
      <c r="AC38" s="118" t="str">
        <f>IF(AA37="","","4p")</f>
        <v/>
      </c>
      <c r="AD38" s="108"/>
      <c r="AE38" s="104"/>
      <c r="AF38" s="107" t="str">
        <f>IF(AF37="","","2p")</f>
        <v/>
      </c>
      <c r="AG38" s="107" t="str">
        <f>IF(AF37="","","3p")</f>
        <v/>
      </c>
      <c r="AH38" s="107" t="str">
        <f>IF(AF37="","","4p")</f>
        <v/>
      </c>
      <c r="AI38" s="106"/>
      <c r="AJ38" s="106"/>
      <c r="AK38" s="104"/>
      <c r="AL38" s="116" t="str">
        <f>IF(AL37="","","2p")</f>
        <v/>
      </c>
      <c r="AM38" s="117" t="str">
        <f>IF(AL37="","","3p")</f>
        <v/>
      </c>
      <c r="AN38" s="118" t="str">
        <f>IF(AL37="","","4p")</f>
        <v/>
      </c>
      <c r="AO38" s="108"/>
      <c r="AP38" s="104"/>
      <c r="AQ38" s="107" t="str">
        <f>IF(AQ37="","","2p")</f>
        <v/>
      </c>
      <c r="AR38" s="107" t="str">
        <f>IF(AQ37="","","3p")</f>
        <v/>
      </c>
      <c r="AS38" s="107" t="str">
        <f>IF(AQ37="","","4p")</f>
        <v/>
      </c>
      <c r="AT38" s="106"/>
      <c r="AU38" s="106"/>
      <c r="AV38" s="104"/>
      <c r="AW38" s="116" t="str">
        <f>IF(AW37="","","2p")</f>
        <v/>
      </c>
      <c r="AX38" s="117" t="str">
        <f>IF(AW37="","","3p")</f>
        <v/>
      </c>
      <c r="AY38" s="118" t="str">
        <f>IF(AW37="","","4p")</f>
        <v/>
      </c>
      <c r="AZ38" s="108"/>
      <c r="BA38" s="104"/>
      <c r="BB38" s="107" t="str">
        <f>IF(BB37="","","2p")</f>
        <v/>
      </c>
      <c r="BC38" s="107" t="str">
        <f>IF(BB37="","","3p")</f>
        <v/>
      </c>
      <c r="BD38" s="107" t="str">
        <f>IF(BB37="","","4p")</f>
        <v/>
      </c>
      <c r="BE38" s="106"/>
      <c r="BF38" s="106"/>
      <c r="BG38" s="104"/>
      <c r="BH38" s="116" t="str">
        <f>IF(BH37="","","2p")</f>
        <v/>
      </c>
      <c r="BI38" s="117" t="str">
        <f>IF(BH37="","","3p")</f>
        <v/>
      </c>
      <c r="BJ38" s="118" t="str">
        <f>IF(BH37="","","4p")</f>
        <v/>
      </c>
      <c r="BK38" s="108"/>
      <c r="BL38" s="104"/>
      <c r="BM38" s="107" t="str">
        <f>IF(BM37="","","2p")</f>
        <v/>
      </c>
      <c r="BN38" s="107" t="str">
        <f>IF(BM37="","","3p")</f>
        <v/>
      </c>
      <c r="BO38" s="107" t="str">
        <f>IF(BM37="","","4p")</f>
        <v/>
      </c>
      <c r="BP38" s="106"/>
    </row>
    <row r="39" ht="33.75" customHeight="1">
      <c r="A39" s="109"/>
      <c r="B39" s="89"/>
      <c r="C39" s="111"/>
      <c r="D39" s="109"/>
      <c r="E39" s="112" t="str">
        <f>IF(E37="IcePack","",IFNA(VLOOKUP(E$2&amp;"F"&amp;$A37&amp;E38,RackfileUPLOAD!$I:$K,3,FALSE),IFNA(VLOOKUP(E$2&amp;"F"&amp;$A37,RackfileUPLOAD!$I:$K,3,FALSE),"")))</f>
        <v/>
      </c>
      <c r="F39" s="112" t="str">
        <f>IF(E37="IcePack","",IFNA(VLOOKUP(E$2&amp;"F"&amp;$A37&amp;F38,RackfileUPLOAD!$I:$K,3,FALSE),IFNA(VLOOKUP(E$2&amp;"F"&amp;$A37,RackfileUPLOAD!$I:$K,3,FALSE),"")))</f>
        <v/>
      </c>
      <c r="G39" s="112" t="str">
        <f>IF(E37="IcePack","",IFNA(VLOOKUP(E$2&amp;"F"&amp;$A37&amp;G38,RackfileUPLOAD!$I:$K,3,FALSE),IFNA(VLOOKUP(E$2&amp;"F"&amp;$A37,RackfileUPLOAD!$I:$K,3,FALSE),"")))</f>
        <v/>
      </c>
      <c r="H39" s="113"/>
      <c r="I39" s="109"/>
      <c r="J39" s="112" t="str">
        <f>IF(J37="IcePack","",IFNA(VLOOKUP(J$2&amp;"F"&amp;$A37+1&amp;J38,RackfileUPLOAD!$I:$K,3,FALSE),IFNA(VLOOKUP(J$2&amp;"F"&amp;$A37+1,RackfileUPLOAD!$I:$K,3,FALSE),"")))</f>
        <v/>
      </c>
      <c r="K39" s="112" t="str">
        <f>IF(J37="IcePack","",IFNA(VLOOKUP(J$2&amp;"F"&amp;$A37+1&amp;K38,RackfileUPLOAD!$I:$K,3,FALSE),IFNA(VLOOKUP(J$2&amp;"F"&amp;$A37+1,RackfileUPLOAD!$I:$K,3,FALSE),"")))</f>
        <v/>
      </c>
      <c r="L39" s="112" t="str">
        <f>IF(J37="IcePack","",IFNA(VLOOKUP(J$2&amp;"F"&amp;$A37+1&amp;L38,RackfileUPLOAD!$I:$K,3,FALSE),IFNA(VLOOKUP(J$2&amp;"F"&amp;$A37+1,RackfileUPLOAD!$I:$K,3,FALSE),"")))</f>
        <v/>
      </c>
      <c r="M39" s="111"/>
      <c r="N39" s="111"/>
      <c r="O39" s="109"/>
      <c r="P39" s="112" t="str">
        <f>IF(P37="IcePack","",IFNA(VLOOKUP(P$2&amp;"F"&amp;$A37&amp;P38,RackfileUPLOAD!$I:$K,3,FALSE),IFNA(VLOOKUP(P$2&amp;"F"&amp;$A37,RackfileUPLOAD!$I:$K,3,FALSE),"")))</f>
        <v/>
      </c>
      <c r="Q39" s="112" t="str">
        <f>IF(P37="IcePack","",IFNA(VLOOKUP(P$2&amp;"F"&amp;$A37&amp;Q38,RackfileUPLOAD!$I:$K,3,FALSE),IFNA(VLOOKUP(P$2&amp;"F"&amp;$A37,RackfileUPLOAD!$I:$K,3,FALSE),"")))</f>
        <v/>
      </c>
      <c r="R39" s="112" t="str">
        <f>IF(P37="IcePack","",IFNA(VLOOKUP(P$2&amp;"F"&amp;$A37&amp;R38,RackfileUPLOAD!$I:$K,3,FALSE),IFNA(VLOOKUP(P$2&amp;"F"&amp;$A37,RackfileUPLOAD!$I:$K,3,FALSE),"")))</f>
        <v/>
      </c>
      <c r="S39" s="113"/>
      <c r="T39" s="109"/>
      <c r="U39" s="112" t="str">
        <f>IF(U37="IcePack","",IFNA(VLOOKUP(U$2&amp;"F"&amp;$A37+1&amp;U38,RackfileUPLOAD!$I:$K,3,FALSE),IFNA(VLOOKUP(U$2&amp;"F"&amp;$A37+1,RackfileUPLOAD!$I:$K,3,FALSE),"")))</f>
        <v/>
      </c>
      <c r="V39" s="112" t="str">
        <f>IF(U37="IcePack","",IFNA(VLOOKUP(U$2&amp;"F"&amp;$A37+1&amp;V38,RackfileUPLOAD!$I:$K,3,FALSE),IFNA(VLOOKUP(U$2&amp;"F"&amp;$A37+1,RackfileUPLOAD!$I:$K,3,FALSE),"")))</f>
        <v/>
      </c>
      <c r="W39" s="112" t="str">
        <f>IF(U37="IcePack","",IFNA(VLOOKUP(U$2&amp;"F"&amp;$A37+1&amp;W38,RackfileUPLOAD!$I:$K,3,FALSE),IFNA(VLOOKUP(U$2&amp;"F"&amp;$A37+1,RackfileUPLOAD!$I:$K,3,FALSE),"")))</f>
        <v/>
      </c>
      <c r="X39" s="111"/>
      <c r="Y39" s="111"/>
      <c r="Z39" s="109"/>
      <c r="AA39" s="112" t="str">
        <f>IF(AA37="IcePack","",IFNA(VLOOKUP(AA$2&amp;"F"&amp;$A37&amp;AA38,RackfileUPLOAD!$I:$K,3,FALSE),IFNA(VLOOKUP(AA$2&amp;"F"&amp;$A37,RackfileUPLOAD!$I:$K,3,FALSE),"")))</f>
        <v/>
      </c>
      <c r="AB39" s="112" t="str">
        <f>IF(AA37="IcePack","",IFNA(VLOOKUP(AA$2&amp;"F"&amp;$A37&amp;AB38,RackfileUPLOAD!$I:$K,3,FALSE),IFNA(VLOOKUP(AA$2&amp;"F"&amp;$A37,RackfileUPLOAD!$I:$K,3,FALSE),"")))</f>
        <v/>
      </c>
      <c r="AC39" s="112" t="str">
        <f>IF(AA37="IcePack","",IFNA(VLOOKUP(AA$2&amp;"F"&amp;$A37&amp;AC38,RackfileUPLOAD!$I:$K,3,FALSE),IFNA(VLOOKUP(AA$2&amp;"F"&amp;$A37,RackfileUPLOAD!$I:$K,3,FALSE),"")))</f>
        <v/>
      </c>
      <c r="AD39" s="113"/>
      <c r="AE39" s="109"/>
      <c r="AF39" s="112" t="str">
        <f>IF(AF37="IcePack","",IFNA(VLOOKUP(AF$2&amp;"F"&amp;$A37+1&amp;AF38,RackfileUPLOAD!$I:$K,3,FALSE),IFNA(VLOOKUP(AF$2&amp;"F"&amp;$A37+1,RackfileUPLOAD!$I:$K,3,FALSE),"")))</f>
        <v/>
      </c>
      <c r="AG39" s="112" t="str">
        <f>IF(AF37="IcePack","",IFNA(VLOOKUP(AF$2&amp;"F"&amp;$A37+1&amp;AG38,RackfileUPLOAD!$I:$K,3,FALSE),IFNA(VLOOKUP(AF$2&amp;"F"&amp;$A37+1,RackfileUPLOAD!$I:$K,3,FALSE),"")))</f>
        <v/>
      </c>
      <c r="AH39" s="112" t="str">
        <f>IF(AF37="IcePack","",IFNA(VLOOKUP(AF$2&amp;"F"&amp;$A37+1&amp;AH38,RackfileUPLOAD!$I:$K,3,FALSE),IFNA(VLOOKUP(AF$2&amp;"F"&amp;$A37+1,RackfileUPLOAD!$I:$K,3,FALSE),"")))</f>
        <v/>
      </c>
      <c r="AI39" s="111"/>
      <c r="AJ39" s="111"/>
      <c r="AK39" s="109"/>
      <c r="AL39" s="112" t="str">
        <f>IF(AL37="IcePack","",IFNA(VLOOKUP(AL$2&amp;"F"&amp;$A37&amp;AL38,RackfileUPLOAD!$I:$K,3,FALSE),IFNA(VLOOKUP(AL$2&amp;"F"&amp;$A37,RackfileUPLOAD!$I:$K,3,FALSE),"")))</f>
        <v/>
      </c>
      <c r="AM39" s="112" t="str">
        <f>IF(AL37="IcePack","",IFNA(VLOOKUP(AL$2&amp;"F"&amp;$A37&amp;AM38,RackfileUPLOAD!$I:$K,3,FALSE),IFNA(VLOOKUP(AL$2&amp;"F"&amp;$A37,RackfileUPLOAD!$I:$K,3,FALSE),"")))</f>
        <v/>
      </c>
      <c r="AN39" s="112" t="str">
        <f>IF(AL37="IcePack","",IFNA(VLOOKUP(AL$2&amp;"F"&amp;$A37&amp;AN38,RackfileUPLOAD!$I:$K,3,FALSE),IFNA(VLOOKUP(AL$2&amp;"F"&amp;$A37,RackfileUPLOAD!$I:$K,3,FALSE),"")))</f>
        <v/>
      </c>
      <c r="AO39" s="113"/>
      <c r="AP39" s="109"/>
      <c r="AQ39" s="112" t="str">
        <f>IF(AQ37="IcePack","",IFNA(VLOOKUP(AQ$2&amp;"F"&amp;$A37+1&amp;AQ38,RackfileUPLOAD!$I:$K,3,FALSE),IFNA(VLOOKUP(AQ$2&amp;"F"&amp;$A37+1,RackfileUPLOAD!$I:$K,3,FALSE),"")))</f>
        <v/>
      </c>
      <c r="AR39" s="112" t="str">
        <f>IF(AQ37="IcePack","",IFNA(VLOOKUP(AQ$2&amp;"F"&amp;$A37+1&amp;AR38,RackfileUPLOAD!$I:$K,3,FALSE),IFNA(VLOOKUP(AQ$2&amp;"F"&amp;$A37+1,RackfileUPLOAD!$I:$K,3,FALSE),"")))</f>
        <v/>
      </c>
      <c r="AS39" s="112" t="str">
        <f>IF(AQ37="IcePack","",IFNA(VLOOKUP(AQ$2&amp;"F"&amp;$A37+1&amp;AS38,RackfileUPLOAD!$I:$K,3,FALSE),IFNA(VLOOKUP(AQ$2&amp;"F"&amp;$A37+1,RackfileUPLOAD!$I:$K,3,FALSE),"")))</f>
        <v/>
      </c>
      <c r="AT39" s="111"/>
      <c r="AU39" s="111"/>
      <c r="AV39" s="109"/>
      <c r="AW39" s="112" t="str">
        <f>IF(AW37="IcePack","",IFNA(VLOOKUP(AW$2&amp;"F"&amp;$A37&amp;AW38,RackfileUPLOAD!$I:$K,3,FALSE),IFNA(VLOOKUP(AW$2&amp;"F"&amp;$A37,RackfileUPLOAD!$I:$K,3,FALSE),"")))</f>
        <v/>
      </c>
      <c r="AX39" s="112" t="str">
        <f>IF(AW37="IcePack","",IFNA(VLOOKUP(AW$2&amp;"F"&amp;$A37&amp;AX38,RackfileUPLOAD!$I:$K,3,FALSE),IFNA(VLOOKUP(AW$2&amp;"F"&amp;$A37,RackfileUPLOAD!$I:$K,3,FALSE),"")))</f>
        <v/>
      </c>
      <c r="AY39" s="112" t="str">
        <f>IF(AW37="IcePack","",IFNA(VLOOKUP(AW$2&amp;"F"&amp;$A37&amp;AY38,RackfileUPLOAD!$I:$K,3,FALSE),IFNA(VLOOKUP(AW$2&amp;"F"&amp;$A37,RackfileUPLOAD!$I:$K,3,FALSE),"")))</f>
        <v/>
      </c>
      <c r="AZ39" s="113"/>
      <c r="BA39" s="109"/>
      <c r="BB39" s="112" t="str">
        <f>IF(BB37="IcePack","",IFNA(VLOOKUP(BB$2&amp;"F"&amp;$A37+1&amp;BB38,RackfileUPLOAD!$I:$K,3,FALSE),IFNA(VLOOKUP(BB$2&amp;"F"&amp;$A37+1,RackfileUPLOAD!$I:$K,3,FALSE),"")))</f>
        <v/>
      </c>
      <c r="BC39" s="112" t="str">
        <f>IF(BB37="IcePack","",IFNA(VLOOKUP(BB$2&amp;"F"&amp;$A37+1&amp;BC38,RackfileUPLOAD!$I:$K,3,FALSE),IFNA(VLOOKUP(BB$2&amp;"F"&amp;$A37+1,RackfileUPLOAD!$I:$K,3,FALSE),"")))</f>
        <v/>
      </c>
      <c r="BD39" s="112" t="str">
        <f>IF(BB37="IcePack","",IFNA(VLOOKUP(BB$2&amp;"F"&amp;$A37+1&amp;BD38,RackfileUPLOAD!$I:$K,3,FALSE),IFNA(VLOOKUP(BB$2&amp;"F"&amp;$A37+1,RackfileUPLOAD!$I:$K,3,FALSE),"")))</f>
        <v/>
      </c>
      <c r="BE39" s="111"/>
      <c r="BF39" s="111"/>
      <c r="BG39" s="109"/>
      <c r="BH39" s="112" t="str">
        <f>IF(BH37="IcePack","",IFNA(VLOOKUP(BH$2&amp;"F"&amp;$A37&amp;BH38,RackfileUPLOAD!$I:$K,3,FALSE),IFNA(VLOOKUP(BH$2&amp;"F"&amp;$A37,RackfileUPLOAD!$I:$K,3,FALSE),"")))</f>
        <v/>
      </c>
      <c r="BI39" s="112" t="str">
        <f>IF(BH37="IcePack","",IFNA(VLOOKUP(BH$2&amp;"F"&amp;$A37&amp;BI38,RackfileUPLOAD!$I:$K,3,FALSE),IFNA(VLOOKUP(BH$2&amp;"F"&amp;$A37,RackfileUPLOAD!$I:$K,3,FALSE),"")))</f>
        <v/>
      </c>
      <c r="BJ39" s="112" t="str">
        <f>IF(BH37="IcePack","",IFNA(VLOOKUP(BH$2&amp;"F"&amp;$A37&amp;BJ38,RackfileUPLOAD!$I:$K,3,FALSE),IFNA(VLOOKUP(BH$2&amp;"F"&amp;$A37,RackfileUPLOAD!$I:$K,3,FALSE),"")))</f>
        <v/>
      </c>
      <c r="BK39" s="113"/>
      <c r="BL39" s="109"/>
      <c r="BM39" s="112" t="str">
        <f>IF(BM37="IcePack","",IFNA(VLOOKUP(BM$2&amp;"F"&amp;$A37+1&amp;BM38,RackfileUPLOAD!$I:$K,3,FALSE),IFNA(VLOOKUP(BM$2&amp;"F"&amp;$A37+1,RackfileUPLOAD!$I:$K,3,FALSE),"")))</f>
        <v/>
      </c>
      <c r="BN39" s="112" t="str">
        <f>IF(BM37="IcePack","",IFNA(VLOOKUP(BM$2&amp;"F"&amp;$A37+1&amp;BN38,RackfileUPLOAD!$I:$K,3,FALSE),IFNA(VLOOKUP(BM$2&amp;"F"&amp;$A37+1,RackfileUPLOAD!$I:$K,3,FALSE),"")))</f>
        <v/>
      </c>
      <c r="BO39" s="112" t="str">
        <f>IF(BM37="IcePack","",IFNA(VLOOKUP(BM$2&amp;"F"&amp;$A37+1&amp;BO38,RackfileUPLOAD!$I:$K,3,FALSE),IFNA(VLOOKUP(BM$2&amp;"F"&amp;$A37+1,RackfileUPLOAD!$I:$K,3,FALSE),"")))</f>
        <v/>
      </c>
      <c r="BP39" s="111"/>
    </row>
    <row r="40" ht="9.0" customHeight="1">
      <c r="A40" s="88"/>
      <c r="B40" s="89"/>
      <c r="C40" s="90"/>
      <c r="D40" s="91"/>
      <c r="E40" s="94"/>
      <c r="F40" s="94"/>
      <c r="G40" s="94"/>
      <c r="H40" s="90"/>
      <c r="I40" s="91"/>
      <c r="J40" s="94"/>
      <c r="K40" s="94"/>
      <c r="L40" s="94"/>
      <c r="M40" s="90"/>
      <c r="N40" s="90"/>
      <c r="O40" s="91"/>
      <c r="P40" s="94"/>
      <c r="Q40" s="94"/>
      <c r="R40" s="94"/>
      <c r="S40" s="90"/>
      <c r="T40" s="91"/>
      <c r="U40" s="94"/>
      <c r="V40" s="94"/>
      <c r="W40" s="94"/>
      <c r="X40" s="90"/>
      <c r="Y40" s="90"/>
      <c r="Z40" s="91"/>
      <c r="AA40" s="94"/>
      <c r="AB40" s="94"/>
      <c r="AC40" s="94"/>
      <c r="AD40" s="90"/>
      <c r="AE40" s="91"/>
      <c r="AF40" s="94"/>
      <c r="AG40" s="94"/>
      <c r="AH40" s="94"/>
      <c r="AI40" s="90"/>
      <c r="AJ40" s="90"/>
      <c r="AK40" s="91"/>
      <c r="AL40" s="94"/>
      <c r="AM40" s="94"/>
      <c r="AN40" s="94"/>
      <c r="AO40" s="90"/>
      <c r="AP40" s="91"/>
      <c r="AQ40" s="94"/>
      <c r="AR40" s="94"/>
      <c r="AS40" s="94"/>
      <c r="AT40" s="90"/>
      <c r="AU40" s="90"/>
      <c r="AV40" s="95"/>
      <c r="AW40" s="94"/>
      <c r="AX40" s="94"/>
      <c r="AY40" s="94"/>
      <c r="AZ40" s="90"/>
      <c r="BA40" s="91"/>
      <c r="BB40" s="94"/>
      <c r="BC40" s="94"/>
      <c r="BD40" s="94"/>
      <c r="BE40" s="90"/>
      <c r="BF40" s="90"/>
      <c r="BG40" s="91"/>
      <c r="BH40" s="94"/>
      <c r="BI40" s="94"/>
      <c r="BJ40" s="94"/>
      <c r="BK40" s="90"/>
      <c r="BL40" s="91"/>
      <c r="BM40" s="94"/>
      <c r="BN40" s="94"/>
      <c r="BO40" s="94"/>
      <c r="BP40" s="115"/>
    </row>
    <row r="41" ht="59.25" customHeight="1">
      <c r="A41" s="97">
        <f>A37+2</f>
        <v>31</v>
      </c>
      <c r="B41" s="89"/>
      <c r="C41" s="90"/>
      <c r="D41" s="98" t="str">
        <f>IF(D$2="",,D$2&amp;"_KW "&amp;$B$2&amp;"_F"&amp;$A41)</f>
        <v>ASL3_KW 19_F31</v>
      </c>
      <c r="E41" s="99" t="str">
        <f>IFNA(VLOOKUP(E$2&amp;"F"&amp;$A41,RackfileUPLOAD!$H:$K,3,FALSE),"")</f>
        <v/>
      </c>
      <c r="F41" s="100"/>
      <c r="G41" s="101"/>
      <c r="H41" s="102"/>
      <c r="I41" s="98" t="str">
        <f>IF(I$2="",,I$2&amp;"_KW "&amp;$B$2&amp;"_F"&amp;$A4+11)</f>
        <v>ASL3_KW 19_F24</v>
      </c>
      <c r="J41" s="119" t="str">
        <f>IFNA(VLOOKUP(J$2&amp;"F"&amp;$A41+1,RackfileUPLOAD!$H:$K,3,FALSE),"")</f>
        <v/>
      </c>
      <c r="K41" s="100"/>
      <c r="L41" s="101"/>
      <c r="M41" s="90"/>
      <c r="N41" s="90"/>
      <c r="O41" s="98" t="str">
        <f>IF(O$2="",,O$2&amp;"_KW "&amp;$B$2&amp;"_F"&amp;$A41)</f>
        <v/>
      </c>
      <c r="P41" s="99" t="str">
        <f>IFNA(VLOOKUP(P$2&amp;"F"&amp;$A41,RackfileUPLOAD!$H:$K,3,FALSE),"")</f>
        <v/>
      </c>
      <c r="Q41" s="100"/>
      <c r="R41" s="101"/>
      <c r="S41" s="102"/>
      <c r="T41" s="98" t="str">
        <f>IF(T$2="",,T$2&amp;"_KW "&amp;$B$2&amp;"_F"&amp;$A4+11)</f>
        <v/>
      </c>
      <c r="U41" s="119" t="str">
        <f>IFNA(VLOOKUP(U$2&amp;"F"&amp;$A41+1,RackfileUPLOAD!$H:$K,3,FALSE),"")</f>
        <v/>
      </c>
      <c r="V41" s="100"/>
      <c r="W41" s="101"/>
      <c r="X41" s="90"/>
      <c r="Y41" s="90"/>
      <c r="Z41" s="98" t="str">
        <f>IF(Z$2="",,Z$2&amp;"_KW "&amp;$B$2&amp;"_F"&amp;$A41)</f>
        <v/>
      </c>
      <c r="AA41" s="99" t="str">
        <f>IFNA(VLOOKUP(AA$2&amp;"F"&amp;$A41,RackfileUPLOAD!$H:$K,3,FALSE),"")</f>
        <v/>
      </c>
      <c r="AB41" s="100"/>
      <c r="AC41" s="101"/>
      <c r="AD41" s="102"/>
      <c r="AE41" s="98" t="str">
        <f>IF(AE$2="",,AE$2&amp;"_KW "&amp;$B$2&amp;"_F"&amp;$A4+11)</f>
        <v/>
      </c>
      <c r="AF41" s="119" t="str">
        <f>IFNA(VLOOKUP(AF$2&amp;"F"&amp;$A41+1,RackfileUPLOAD!$H:$K,3,FALSE),"")</f>
        <v/>
      </c>
      <c r="AG41" s="100"/>
      <c r="AH41" s="101"/>
      <c r="AI41" s="90"/>
      <c r="AJ41" s="90"/>
      <c r="AK41" s="98" t="str">
        <f>IF(AK$2="",,AK$2&amp;"_KW "&amp;$B$2&amp;"_F"&amp;$A41)</f>
        <v/>
      </c>
      <c r="AL41" s="99" t="str">
        <f>IFNA(VLOOKUP(AL$2&amp;"F"&amp;$A41,RackfileUPLOAD!$H:$K,3,FALSE),"")</f>
        <v/>
      </c>
      <c r="AM41" s="100"/>
      <c r="AN41" s="101"/>
      <c r="AO41" s="102"/>
      <c r="AP41" s="98" t="str">
        <f>IF(AP$2="",,AP$2&amp;"_KW "&amp;$B$2&amp;"_F"&amp;$A4+11)</f>
        <v/>
      </c>
      <c r="AQ41" s="119" t="str">
        <f>IFNA(VLOOKUP(AQ$2&amp;"F"&amp;$A41+1,RackfileUPLOAD!$H:$K,3,FALSE),"")</f>
        <v/>
      </c>
      <c r="AR41" s="100"/>
      <c r="AS41" s="101"/>
      <c r="AT41" s="90"/>
      <c r="AU41" s="90"/>
      <c r="AV41" s="98" t="str">
        <f>IF(AV$2="",,AV$2&amp;"_KW "&amp;$B$2&amp;"_F"&amp;$A41)</f>
        <v/>
      </c>
      <c r="AW41" s="99" t="str">
        <f>IFNA(VLOOKUP(AW$2&amp;"F"&amp;$A41,RackfileUPLOAD!$H:$K,3,FALSE),"")</f>
        <v/>
      </c>
      <c r="AX41" s="100"/>
      <c r="AY41" s="101"/>
      <c r="AZ41" s="102"/>
      <c r="BA41" s="98" t="str">
        <f>IF(BA$2="",,BA$2&amp;"_KW "&amp;$B$2&amp;"_F"&amp;$A4+11)</f>
        <v/>
      </c>
      <c r="BB41" s="119" t="str">
        <f>IFNA(VLOOKUP(BB$2&amp;"F"&amp;$A41+1,RackfileUPLOAD!$H:$K,3,FALSE),"")</f>
        <v/>
      </c>
      <c r="BC41" s="100"/>
      <c r="BD41" s="101"/>
      <c r="BE41" s="90"/>
      <c r="BF41" s="90"/>
      <c r="BG41" s="98" t="str">
        <f>IF(BG$2="",,BG$2&amp;"_KW "&amp;$B$2&amp;"_F"&amp;$A41)</f>
        <v/>
      </c>
      <c r="BH41" s="99" t="str">
        <f>IFNA(VLOOKUP(BH$2&amp;"F"&amp;$A41,RackfileUPLOAD!$H:$K,3,FALSE),"")</f>
        <v/>
      </c>
      <c r="BI41" s="100"/>
      <c r="BJ41" s="101"/>
      <c r="BK41" s="102"/>
      <c r="BL41" s="98" t="str">
        <f>IF(BL$2="",,BL$2&amp;"_KW "&amp;$B$2&amp;"_F"&amp;$A4+11)</f>
        <v/>
      </c>
      <c r="BM41" s="119" t="str">
        <f>IFNA(VLOOKUP(BM$2&amp;"F"&amp;$A41+1,RackfileUPLOAD!$H:$K,3,FALSE),"")</f>
        <v/>
      </c>
      <c r="BN41" s="100"/>
      <c r="BO41" s="101"/>
      <c r="BP41" s="120"/>
    </row>
    <row r="42" ht="17.25" customHeight="1">
      <c r="A42" s="104"/>
      <c r="B42" s="89"/>
      <c r="C42" s="106"/>
      <c r="D42" s="104"/>
      <c r="E42" s="116" t="str">
        <f>IF(E41="","","2p")</f>
        <v/>
      </c>
      <c r="F42" s="117" t="str">
        <f>IF(E41="","","3p")</f>
        <v/>
      </c>
      <c r="G42" s="118" t="str">
        <f>IF(E41="","","4p")</f>
        <v/>
      </c>
      <c r="H42" s="108"/>
      <c r="I42" s="104"/>
      <c r="J42" s="116" t="str">
        <f>IF(J41="","","2p")</f>
        <v/>
      </c>
      <c r="K42" s="117" t="str">
        <f>IF(J41="","","3p")</f>
        <v/>
      </c>
      <c r="L42" s="118" t="str">
        <f>IF(J41="","","4p")</f>
        <v/>
      </c>
      <c r="M42" s="106"/>
      <c r="N42" s="106"/>
      <c r="O42" s="104"/>
      <c r="P42" s="116" t="str">
        <f>IF(P41="","","2p")</f>
        <v/>
      </c>
      <c r="Q42" s="117" t="str">
        <f>IF(P41="","","3p")</f>
        <v/>
      </c>
      <c r="R42" s="118" t="str">
        <f>IF(P41="","","4p")</f>
        <v/>
      </c>
      <c r="S42" s="108"/>
      <c r="T42" s="104"/>
      <c r="U42" s="116" t="str">
        <f>IF(U41="","","2p")</f>
        <v/>
      </c>
      <c r="V42" s="117" t="str">
        <f>IF(U41="","","3p")</f>
        <v/>
      </c>
      <c r="W42" s="118" t="str">
        <f>IF(U41="","","4p")</f>
        <v/>
      </c>
      <c r="X42" s="106"/>
      <c r="Y42" s="106"/>
      <c r="Z42" s="104"/>
      <c r="AA42" s="116" t="str">
        <f>IF(AA41="","","2p")</f>
        <v/>
      </c>
      <c r="AB42" s="117" t="str">
        <f>IF(AA41="","","3p")</f>
        <v/>
      </c>
      <c r="AC42" s="118" t="str">
        <f>IF(AA41="","","4p")</f>
        <v/>
      </c>
      <c r="AD42" s="108"/>
      <c r="AE42" s="104"/>
      <c r="AF42" s="116" t="str">
        <f>IF(AF41="","","2p")</f>
        <v/>
      </c>
      <c r="AG42" s="117" t="str">
        <f>IF(AF41="","","3p")</f>
        <v/>
      </c>
      <c r="AH42" s="118" t="str">
        <f>IF(AF41="","","4p")</f>
        <v/>
      </c>
      <c r="AI42" s="106"/>
      <c r="AJ42" s="106"/>
      <c r="AK42" s="104"/>
      <c r="AL42" s="116" t="str">
        <f>IF(AL41="","","2p")</f>
        <v/>
      </c>
      <c r="AM42" s="117" t="str">
        <f>IF(AL41="","","3p")</f>
        <v/>
      </c>
      <c r="AN42" s="118" t="str">
        <f>IF(AL41="","","4p")</f>
        <v/>
      </c>
      <c r="AO42" s="108"/>
      <c r="AP42" s="104"/>
      <c r="AQ42" s="116" t="str">
        <f>IF(AQ41="","","2p")</f>
        <v/>
      </c>
      <c r="AR42" s="117" t="str">
        <f>IF(AQ41="","","3p")</f>
        <v/>
      </c>
      <c r="AS42" s="118" t="str">
        <f>IF(AQ41="","","4p")</f>
        <v/>
      </c>
      <c r="AT42" s="106"/>
      <c r="AU42" s="106"/>
      <c r="AV42" s="104"/>
      <c r="AW42" s="116" t="str">
        <f>IF(AW41="","","2p")</f>
        <v/>
      </c>
      <c r="AX42" s="117" t="str">
        <f>IF(AW41="","","3p")</f>
        <v/>
      </c>
      <c r="AY42" s="118" t="str">
        <f>IF(AW41="","","4p")</f>
        <v/>
      </c>
      <c r="AZ42" s="108"/>
      <c r="BA42" s="104"/>
      <c r="BB42" s="116" t="str">
        <f>IF(BB41="","","2p")</f>
        <v/>
      </c>
      <c r="BC42" s="117" t="str">
        <f>IF(BB41="","","3p")</f>
        <v/>
      </c>
      <c r="BD42" s="118" t="str">
        <f>IF(BB41="","","4p")</f>
        <v/>
      </c>
      <c r="BE42" s="106"/>
      <c r="BF42" s="106"/>
      <c r="BG42" s="104"/>
      <c r="BH42" s="116" t="str">
        <f>IF(BH41="","","2p")</f>
        <v/>
      </c>
      <c r="BI42" s="117" t="str">
        <f>IF(BH41="","","3p")</f>
        <v/>
      </c>
      <c r="BJ42" s="118" t="str">
        <f>IF(BH41="","","4p")</f>
        <v/>
      </c>
      <c r="BK42" s="108"/>
      <c r="BL42" s="104"/>
      <c r="BM42" s="116" t="str">
        <f>IF(BM41="","","2p")</f>
        <v/>
      </c>
      <c r="BN42" s="117" t="str">
        <f>IF(BM41="","","3p")</f>
        <v/>
      </c>
      <c r="BO42" s="118" t="str">
        <f>IF(BM41="","","4p")</f>
        <v/>
      </c>
      <c r="BP42" s="106"/>
    </row>
    <row r="43" ht="33.75" customHeight="1">
      <c r="A43" s="109"/>
      <c r="B43" s="89"/>
      <c r="C43" s="111"/>
      <c r="D43" s="109"/>
      <c r="E43" s="121" t="str">
        <f>IF(E41="IcePack","",IFNA(VLOOKUP(E$2&amp;"F"&amp;$A41&amp;E42,RackfileUPLOAD!$I:$K,3,FALSE),IFNA(VLOOKUP(E$2&amp;"F"&amp;$A41,RackfileUPLOAD!$I:$K,3,FALSE),"")))</f>
        <v/>
      </c>
      <c r="F43" s="121" t="str">
        <f>IF(E41="IcePack","",IFNA(VLOOKUP(E$2&amp;"F"&amp;$A41&amp;F42,RackfileUPLOAD!$I:$K,3,FALSE),IFNA(VLOOKUP(E$2&amp;"F"&amp;$A41,RackfileUPLOAD!$I:$K,3,FALSE),"")))</f>
        <v/>
      </c>
      <c r="G43" s="121" t="str">
        <f>IF(E41="IcePack","",IFNA(VLOOKUP(E$2&amp;"F"&amp;$A41&amp;G42,RackfileUPLOAD!$I:$K,3,FALSE),IFNA(VLOOKUP(E$2&amp;"F"&amp;$A41,RackfileUPLOAD!$I:$K,3,FALSE),"")))</f>
        <v/>
      </c>
      <c r="H43" s="113"/>
      <c r="I43" s="109"/>
      <c r="J43" s="121" t="str">
        <f>IF(J41="IcePack","",IFNA(VLOOKUP(J$2&amp;"F"&amp;$A41+1&amp;J42,RackfileUPLOAD!$I:$K,3,FALSE),IFNA(VLOOKUP(J$2&amp;"F"&amp;$A41+1,RackfileUPLOAD!$I:$K,3,FALSE),"")))</f>
        <v/>
      </c>
      <c r="K43" s="121" t="str">
        <f>IF(J41="IcePack","",IFNA(VLOOKUP(J$2&amp;"F"&amp;$A41+1&amp;K42,RackfileUPLOAD!$I:$K,3,FALSE),IFNA(VLOOKUP(J$2&amp;"F"&amp;$A41+1,RackfileUPLOAD!$I:$K,3,FALSE),"")))</f>
        <v/>
      </c>
      <c r="L43" s="121" t="str">
        <f>IF(J41="IcePack","",IFNA(VLOOKUP(J$2&amp;"F"&amp;$A41+1&amp;L42,RackfileUPLOAD!$I:$K,3,FALSE),IFNA(VLOOKUP(J$2&amp;"F"&amp;$A41+1,RackfileUPLOAD!$I:$K,3,FALSE),"")))</f>
        <v/>
      </c>
      <c r="M43" s="111"/>
      <c r="N43" s="111"/>
      <c r="O43" s="109"/>
      <c r="P43" s="121" t="str">
        <f>IF(P41="IcePack","",IFNA(VLOOKUP(P$2&amp;"F"&amp;$A41&amp;P42,RackfileUPLOAD!$I:$K,3,FALSE),IFNA(VLOOKUP(P$2&amp;"F"&amp;$A41,RackfileUPLOAD!$I:$K,3,FALSE),"")))</f>
        <v/>
      </c>
      <c r="Q43" s="121" t="str">
        <f>IF(P41="IcePack","",IFNA(VLOOKUP(P$2&amp;"F"&amp;$A41&amp;Q42,RackfileUPLOAD!$I:$K,3,FALSE),IFNA(VLOOKUP(P$2&amp;"F"&amp;$A41,RackfileUPLOAD!$I:$K,3,FALSE),"")))</f>
        <v/>
      </c>
      <c r="R43" s="121" t="str">
        <f>IF(P41="IcePack","",IFNA(VLOOKUP(P$2&amp;"F"&amp;$A41&amp;R42,RackfileUPLOAD!$I:$K,3,FALSE),IFNA(VLOOKUP(P$2&amp;"F"&amp;$A41,RackfileUPLOAD!$I:$K,3,FALSE),"")))</f>
        <v/>
      </c>
      <c r="S43" s="113"/>
      <c r="T43" s="109"/>
      <c r="U43" s="121" t="str">
        <f>IF(U41="IcePack","",IFNA(VLOOKUP(U$2&amp;"F"&amp;$A41+1&amp;U42,RackfileUPLOAD!$I:$K,3,FALSE),IFNA(VLOOKUP(U$2&amp;"F"&amp;$A41+1,RackfileUPLOAD!$I:$K,3,FALSE),"")))</f>
        <v/>
      </c>
      <c r="V43" s="121" t="str">
        <f>IF(U41="IcePack","",IFNA(VLOOKUP(U$2&amp;"F"&amp;$A41+1&amp;V42,RackfileUPLOAD!$I:$K,3,FALSE),IFNA(VLOOKUP(U$2&amp;"F"&amp;$A41+1,RackfileUPLOAD!$I:$K,3,FALSE),"")))</f>
        <v/>
      </c>
      <c r="W43" s="121" t="str">
        <f>IF(U41="IcePack","",IFNA(VLOOKUP(U$2&amp;"F"&amp;$A41+1&amp;W42,RackfileUPLOAD!$I:$K,3,FALSE),IFNA(VLOOKUP(U$2&amp;"F"&amp;$A41+1,RackfileUPLOAD!$I:$K,3,FALSE),"")))</f>
        <v/>
      </c>
      <c r="X43" s="111"/>
      <c r="Y43" s="111"/>
      <c r="Z43" s="109"/>
      <c r="AA43" s="121" t="str">
        <f>IF(AA41="IcePack","",IFNA(VLOOKUP(AA$2&amp;"F"&amp;$A41&amp;AA42,RackfileUPLOAD!$I:$K,3,FALSE),IFNA(VLOOKUP(AA$2&amp;"F"&amp;$A41,RackfileUPLOAD!$I:$K,3,FALSE),"")))</f>
        <v/>
      </c>
      <c r="AB43" s="121" t="str">
        <f>IF(AA41="IcePack","",IFNA(VLOOKUP(AA$2&amp;"F"&amp;$A41&amp;AB42,RackfileUPLOAD!$I:$K,3,FALSE),IFNA(VLOOKUP(AA$2&amp;"F"&amp;$A41,RackfileUPLOAD!$I:$K,3,FALSE),"")))</f>
        <v/>
      </c>
      <c r="AC43" s="121" t="str">
        <f>IF(AA41="IcePack","",IFNA(VLOOKUP(AA$2&amp;"F"&amp;$A41&amp;AC42,RackfileUPLOAD!$I:$K,3,FALSE),IFNA(VLOOKUP(AA$2&amp;"F"&amp;$A41,RackfileUPLOAD!$I:$K,3,FALSE),"")))</f>
        <v/>
      </c>
      <c r="AD43" s="113"/>
      <c r="AE43" s="109"/>
      <c r="AF43" s="121" t="str">
        <f>IF(AF41="IcePack","",IFNA(VLOOKUP(AF$2&amp;"F"&amp;$A41+1&amp;AF42,RackfileUPLOAD!$I:$K,3,FALSE),IFNA(VLOOKUP(AF$2&amp;"F"&amp;$A41+1,RackfileUPLOAD!$I:$K,3,FALSE),"")))</f>
        <v/>
      </c>
      <c r="AG43" s="121" t="str">
        <f>IF(AF41="IcePack","",IFNA(VLOOKUP(AF$2&amp;"F"&amp;$A41+1&amp;AG42,RackfileUPLOAD!$I:$K,3,FALSE),IFNA(VLOOKUP(AF$2&amp;"F"&amp;$A41+1,RackfileUPLOAD!$I:$K,3,FALSE),"")))</f>
        <v/>
      </c>
      <c r="AH43" s="121" t="str">
        <f>IF(AF41="IcePack","",IFNA(VLOOKUP(AF$2&amp;"F"&amp;$A41+1&amp;AH42,RackfileUPLOAD!$I:$K,3,FALSE),IFNA(VLOOKUP(AF$2&amp;"F"&amp;$A41+1,RackfileUPLOAD!$I:$K,3,FALSE),"")))</f>
        <v/>
      </c>
      <c r="AI43" s="111"/>
      <c r="AJ43" s="111"/>
      <c r="AK43" s="109"/>
      <c r="AL43" s="121" t="str">
        <f>IF(AL41="IcePack","",IFNA(VLOOKUP(AL$2&amp;"F"&amp;$A41&amp;AL42,RackfileUPLOAD!$I:$K,3,FALSE),IFNA(VLOOKUP(AL$2&amp;"F"&amp;$A41,RackfileUPLOAD!$I:$K,3,FALSE),"")))</f>
        <v/>
      </c>
      <c r="AM43" s="121" t="str">
        <f>IF(AL41="IcePack","",IFNA(VLOOKUP(AL$2&amp;"F"&amp;$A41&amp;AM42,RackfileUPLOAD!$I:$K,3,FALSE),IFNA(VLOOKUP(AL$2&amp;"F"&amp;$A41,RackfileUPLOAD!$I:$K,3,FALSE),"")))</f>
        <v/>
      </c>
      <c r="AN43" s="121" t="str">
        <f>IF(AL41="IcePack","",IFNA(VLOOKUP(AL$2&amp;"F"&amp;$A41&amp;AN42,RackfileUPLOAD!$I:$K,3,FALSE),IFNA(VLOOKUP(AL$2&amp;"F"&amp;$A41,RackfileUPLOAD!$I:$K,3,FALSE),"")))</f>
        <v/>
      </c>
      <c r="AO43" s="113"/>
      <c r="AP43" s="109"/>
      <c r="AQ43" s="121" t="str">
        <f>IF(AQ41="IcePack","",IFNA(VLOOKUP(AQ$2&amp;"F"&amp;$A41+1&amp;AQ42,RackfileUPLOAD!$I:$K,3,FALSE),IFNA(VLOOKUP(AQ$2&amp;"F"&amp;$A41+1,RackfileUPLOAD!$I:$K,3,FALSE),"")))</f>
        <v/>
      </c>
      <c r="AR43" s="121" t="str">
        <f>IF(AQ41="IcePack","",IFNA(VLOOKUP(AQ$2&amp;"F"&amp;$A41+1&amp;AR42,RackfileUPLOAD!$I:$K,3,FALSE),IFNA(VLOOKUP(AQ$2&amp;"F"&amp;$A41+1,RackfileUPLOAD!$I:$K,3,FALSE),"")))</f>
        <v/>
      </c>
      <c r="AS43" s="121" t="str">
        <f>IF(AQ41="IcePack","",IFNA(VLOOKUP(AQ$2&amp;"F"&amp;$A41+1&amp;AS42,RackfileUPLOAD!$I:$K,3,FALSE),IFNA(VLOOKUP(AQ$2&amp;"F"&amp;$A41+1,RackfileUPLOAD!$I:$K,3,FALSE),"")))</f>
        <v/>
      </c>
      <c r="AT43" s="111"/>
      <c r="AU43" s="111"/>
      <c r="AV43" s="109"/>
      <c r="AW43" s="121" t="str">
        <f>IF(AW41="IcePack","",IFNA(VLOOKUP(AW$2&amp;"F"&amp;$A41&amp;AW42,RackfileUPLOAD!$I:$K,3,FALSE),IFNA(VLOOKUP(AW$2&amp;"F"&amp;$A41,RackfileUPLOAD!$I:$K,3,FALSE),"")))</f>
        <v/>
      </c>
      <c r="AX43" s="121" t="str">
        <f>IF(AW41="IcePack","",IFNA(VLOOKUP(AW$2&amp;"F"&amp;$A41&amp;AX42,RackfileUPLOAD!$I:$K,3,FALSE),IFNA(VLOOKUP(AW$2&amp;"F"&amp;$A41,RackfileUPLOAD!$I:$K,3,FALSE),"")))</f>
        <v/>
      </c>
      <c r="AY43" s="121" t="str">
        <f>IF(AW41="IcePack","",IFNA(VLOOKUP(AW$2&amp;"F"&amp;$A41&amp;AY42,RackfileUPLOAD!$I:$K,3,FALSE),IFNA(VLOOKUP(AW$2&amp;"F"&amp;$A41,RackfileUPLOAD!$I:$K,3,FALSE),"")))</f>
        <v/>
      </c>
      <c r="AZ43" s="113"/>
      <c r="BA43" s="109"/>
      <c r="BB43" s="121" t="str">
        <f>IF(BB41="IcePack","",IFNA(VLOOKUP(BB$2&amp;"F"&amp;$A41+1&amp;BB42,RackfileUPLOAD!$I:$K,3,FALSE),IFNA(VLOOKUP(BB$2&amp;"F"&amp;$A41+1,RackfileUPLOAD!$I:$K,3,FALSE),"")))</f>
        <v/>
      </c>
      <c r="BC43" s="121" t="str">
        <f>IF(BB41="IcePack","",IFNA(VLOOKUP(BB$2&amp;"F"&amp;$A41+1&amp;BC42,RackfileUPLOAD!$I:$K,3,FALSE),IFNA(VLOOKUP(BB$2&amp;"F"&amp;$A41+1,RackfileUPLOAD!$I:$K,3,FALSE),"")))</f>
        <v/>
      </c>
      <c r="BD43" s="121" t="str">
        <f>IF(BB41="IcePack","",IFNA(VLOOKUP(BB$2&amp;"F"&amp;$A41+1&amp;BD42,RackfileUPLOAD!$I:$K,3,FALSE),IFNA(VLOOKUP(BB$2&amp;"F"&amp;$A41+1,RackfileUPLOAD!$I:$K,3,FALSE),"")))</f>
        <v/>
      </c>
      <c r="BE43" s="111"/>
      <c r="BF43" s="111"/>
      <c r="BG43" s="109"/>
      <c r="BH43" s="121" t="str">
        <f>IF(BH41="IcePack","",IFNA(VLOOKUP(BH$2&amp;"F"&amp;$A41&amp;BH42,RackfileUPLOAD!$I:$K,3,FALSE),IFNA(VLOOKUP(BH$2&amp;"F"&amp;$A41,RackfileUPLOAD!$I:$K,3,FALSE),"")))</f>
        <v/>
      </c>
      <c r="BI43" s="121" t="str">
        <f>IF(BH41="IcePack","",IFNA(VLOOKUP(BH$2&amp;"F"&amp;$A41&amp;BI42,RackfileUPLOAD!$I:$K,3,FALSE),IFNA(VLOOKUP(BH$2&amp;"F"&amp;$A41,RackfileUPLOAD!$I:$K,3,FALSE),"")))</f>
        <v/>
      </c>
      <c r="BJ43" s="121" t="str">
        <f>IF(BH41="IcePack","",IFNA(VLOOKUP(BH$2&amp;"F"&amp;$A41&amp;BJ42,RackfileUPLOAD!$I:$K,3,FALSE),IFNA(VLOOKUP(BH$2&amp;"F"&amp;$A41,RackfileUPLOAD!$I:$K,3,FALSE),"")))</f>
        <v/>
      </c>
      <c r="BK43" s="113"/>
      <c r="BL43" s="109"/>
      <c r="BM43" s="121" t="str">
        <f>IF(BM41="IcePack","",IFNA(VLOOKUP(BM$2&amp;"F"&amp;$A41+1&amp;BM42,RackfileUPLOAD!$I:$K,3,FALSE),IFNA(VLOOKUP(BM$2&amp;"F"&amp;$A41+1,RackfileUPLOAD!$I:$K,3,FALSE),"")))</f>
        <v/>
      </c>
      <c r="BN43" s="121" t="str">
        <f>IF(BM41="IcePack","",IFNA(VLOOKUP(BM$2&amp;"F"&amp;$A41+1&amp;BN42,RackfileUPLOAD!$I:$K,3,FALSE),IFNA(VLOOKUP(BM$2&amp;"F"&amp;$A41+1,RackfileUPLOAD!$I:$K,3,FALSE),"")))</f>
        <v/>
      </c>
      <c r="BO43" s="121" t="str">
        <f>IF(BM41="IcePack","",IFNA(VLOOKUP(BM$2&amp;"F"&amp;$A41+1&amp;BO42,RackfileUPLOAD!$I:$K,3,FALSE),IFNA(VLOOKUP(BM$2&amp;"F"&amp;$A41+1,RackfileUPLOAD!$I:$K,3,FALSE),"")))</f>
        <v/>
      </c>
      <c r="BP43" s="111"/>
    </row>
    <row r="44" ht="9.0" customHeight="1">
      <c r="A44" s="88"/>
      <c r="B44" s="89"/>
      <c r="C44" s="90"/>
      <c r="D44" s="91"/>
      <c r="E44" s="94"/>
      <c r="F44" s="94"/>
      <c r="G44" s="94"/>
      <c r="H44" s="90"/>
      <c r="I44" s="91"/>
      <c r="J44" s="94"/>
      <c r="K44" s="94"/>
      <c r="L44" s="94"/>
      <c r="M44" s="90"/>
      <c r="N44" s="90"/>
      <c r="O44" s="91"/>
      <c r="P44" s="94"/>
      <c r="Q44" s="94"/>
      <c r="R44" s="94"/>
      <c r="S44" s="90"/>
      <c r="T44" s="91"/>
      <c r="U44" s="94"/>
      <c r="V44" s="94"/>
      <c r="W44" s="94"/>
      <c r="X44" s="90"/>
      <c r="Y44" s="90"/>
      <c r="Z44" s="91"/>
      <c r="AA44" s="94"/>
      <c r="AB44" s="94"/>
      <c r="AC44" s="94"/>
      <c r="AD44" s="90"/>
      <c r="AE44" s="91"/>
      <c r="AF44" s="94"/>
      <c r="AG44" s="94"/>
      <c r="AH44" s="94"/>
      <c r="AI44" s="90"/>
      <c r="AJ44" s="90"/>
      <c r="AK44" s="91"/>
      <c r="AL44" s="94"/>
      <c r="AM44" s="94"/>
      <c r="AN44" s="94"/>
      <c r="AO44" s="90"/>
      <c r="AP44" s="91"/>
      <c r="AQ44" s="94"/>
      <c r="AR44" s="94"/>
      <c r="AS44" s="94"/>
      <c r="AT44" s="90"/>
      <c r="AU44" s="90"/>
      <c r="AV44" s="95"/>
      <c r="AW44" s="94"/>
      <c r="AX44" s="94"/>
      <c r="AY44" s="94"/>
      <c r="AZ44" s="90"/>
      <c r="BA44" s="91"/>
      <c r="BB44" s="94"/>
      <c r="BC44" s="94"/>
      <c r="BD44" s="94"/>
      <c r="BE44" s="90"/>
      <c r="BF44" s="90"/>
      <c r="BG44" s="91"/>
      <c r="BH44" s="94"/>
      <c r="BI44" s="94"/>
      <c r="BJ44" s="94"/>
      <c r="BK44" s="90"/>
      <c r="BL44" s="91"/>
      <c r="BM44" s="94"/>
      <c r="BN44" s="94"/>
      <c r="BO44" s="94"/>
      <c r="BP44" s="115"/>
    </row>
    <row r="45" ht="59.25" customHeight="1">
      <c r="A45" s="97">
        <f>A41+2</f>
        <v>33</v>
      </c>
      <c r="B45" s="89"/>
      <c r="C45" s="90"/>
      <c r="D45" s="98" t="str">
        <f>IF(D$2="",,D$2&amp;"_KW "&amp;$B$2&amp;"_F"&amp;$A45)</f>
        <v>ASL3_KW 19_F33</v>
      </c>
      <c r="E45" s="119" t="str">
        <f>IFNA(VLOOKUP(E$2&amp;"F"&amp;$A45,RackfileUPLOAD!$H:$K,3,FALSE),"")</f>
        <v/>
      </c>
      <c r="F45" s="100"/>
      <c r="G45" s="101"/>
      <c r="H45" s="102"/>
      <c r="I45" s="98" t="str">
        <f>IF(I$2="",,I$2&amp;"_KW "&amp;$B$2&amp;"_F"&amp;$A4+15)</f>
        <v>ASL3_KW 19_F28</v>
      </c>
      <c r="J45" s="119" t="str">
        <f>IFNA(VLOOKUP(J$2&amp;"F"&amp;$A45+1,RackfileUPLOAD!$H:$K,3,FALSE),"")</f>
        <v/>
      </c>
      <c r="K45" s="100"/>
      <c r="L45" s="101"/>
      <c r="M45" s="90"/>
      <c r="N45" s="90"/>
      <c r="O45" s="98" t="str">
        <f>IF(O$2="",,O$2&amp;"_KW "&amp;$B$2&amp;"_F"&amp;$A45)</f>
        <v/>
      </c>
      <c r="P45" s="119" t="str">
        <f>IFNA(VLOOKUP(P$2&amp;"F"&amp;$A45,RackfileUPLOAD!$H:$K,3,FALSE),"")</f>
        <v/>
      </c>
      <c r="Q45" s="100"/>
      <c r="R45" s="101"/>
      <c r="S45" s="102"/>
      <c r="T45" s="98" t="str">
        <f>IF(T$2="",,T$2&amp;"_KW "&amp;$B$2&amp;"_F"&amp;$A4+15)</f>
        <v/>
      </c>
      <c r="U45" s="119" t="str">
        <f>IFNA(VLOOKUP(U$2&amp;"F"&amp;$A45+1,RackfileUPLOAD!$H:$K,3,FALSE),"")</f>
        <v/>
      </c>
      <c r="V45" s="100"/>
      <c r="W45" s="101"/>
      <c r="X45" s="90"/>
      <c r="Y45" s="90"/>
      <c r="Z45" s="98" t="str">
        <f>IF(Z$2="",,Z$2&amp;"_KW "&amp;$B$2&amp;"_F"&amp;$A45)</f>
        <v/>
      </c>
      <c r="AA45" s="119" t="str">
        <f>IFNA(VLOOKUP(AA$2&amp;"F"&amp;$A45,RackfileUPLOAD!$H:$K,3,FALSE),"")</f>
        <v/>
      </c>
      <c r="AB45" s="100"/>
      <c r="AC45" s="101"/>
      <c r="AD45" s="102"/>
      <c r="AE45" s="98" t="str">
        <f>IF(AE$2="",,AE$2&amp;"_KW "&amp;$B$2&amp;"_F"&amp;$A4+15)</f>
        <v/>
      </c>
      <c r="AF45" s="119" t="str">
        <f>IFNA(VLOOKUP(AF$2&amp;"F"&amp;$A45+1,RackfileUPLOAD!$H:$K,3,FALSE),"")</f>
        <v/>
      </c>
      <c r="AG45" s="100"/>
      <c r="AH45" s="101"/>
      <c r="AI45" s="90"/>
      <c r="AJ45" s="90"/>
      <c r="AK45" s="98" t="str">
        <f>IF(AK$2="",,AK$2&amp;"_KW "&amp;$B$2&amp;"_F"&amp;$A45)</f>
        <v/>
      </c>
      <c r="AL45" s="119" t="str">
        <f>IFNA(VLOOKUP(AL$2&amp;"F"&amp;$A45,RackfileUPLOAD!$H:$K,3,FALSE),"")</f>
        <v/>
      </c>
      <c r="AM45" s="100"/>
      <c r="AN45" s="101"/>
      <c r="AO45" s="102"/>
      <c r="AP45" s="98" t="str">
        <f>IF(AP$2="",,AP$2&amp;"_KW "&amp;$B$2&amp;"_F"&amp;$A4+15)</f>
        <v/>
      </c>
      <c r="AQ45" s="119" t="str">
        <f>IFNA(VLOOKUP(AQ$2&amp;"F"&amp;$A45+1,RackfileUPLOAD!$H:$K,3,FALSE),"")</f>
        <v/>
      </c>
      <c r="AR45" s="100"/>
      <c r="AS45" s="101"/>
      <c r="AT45" s="90"/>
      <c r="AU45" s="90"/>
      <c r="AV45" s="98" t="str">
        <f>IF(AV$2="",,AV$2&amp;"_KW "&amp;$B$2&amp;"_F"&amp;$A45)</f>
        <v/>
      </c>
      <c r="AW45" s="119" t="str">
        <f>IFNA(VLOOKUP(AW$2&amp;"F"&amp;$A45,RackfileUPLOAD!$H:$K,3,FALSE),"")</f>
        <v/>
      </c>
      <c r="AX45" s="100"/>
      <c r="AY45" s="101"/>
      <c r="AZ45" s="102"/>
      <c r="BA45" s="98" t="str">
        <f>IF(BA$2="",,BA$2&amp;"_KW "&amp;$B$2&amp;"_F"&amp;$A4+15)</f>
        <v/>
      </c>
      <c r="BB45" s="119" t="str">
        <f>IFNA(VLOOKUP(BB$2&amp;"F"&amp;$A45+1,RackfileUPLOAD!$H:$K,3,FALSE),"")</f>
        <v/>
      </c>
      <c r="BC45" s="100"/>
      <c r="BD45" s="101"/>
      <c r="BE45" s="90"/>
      <c r="BF45" s="90"/>
      <c r="BG45" s="98" t="str">
        <f>IF(BG$2="",,BG$2&amp;"_KW "&amp;$B$2&amp;"_F"&amp;$A45)</f>
        <v/>
      </c>
      <c r="BH45" s="119" t="str">
        <f>IFNA(VLOOKUP(BH$2&amp;"F"&amp;$A45,RackfileUPLOAD!$H:$K,3,FALSE),"")</f>
        <v/>
      </c>
      <c r="BI45" s="100"/>
      <c r="BJ45" s="101"/>
      <c r="BK45" s="102"/>
      <c r="BL45" s="98" t="str">
        <f>IF(BL$2="",,BL$2&amp;"_KW "&amp;$B$2&amp;"_F"&amp;$A4+15)</f>
        <v/>
      </c>
      <c r="BM45" s="119" t="str">
        <f>IFNA(VLOOKUP(BM$2&amp;"F"&amp;$A45+1,RackfileUPLOAD!$H:$K,3,FALSE),"")</f>
        <v/>
      </c>
      <c r="BN45" s="100"/>
      <c r="BO45" s="101"/>
      <c r="BP45" s="122"/>
    </row>
    <row r="46" ht="17.25" customHeight="1">
      <c r="A46" s="104"/>
      <c r="B46" s="89"/>
      <c r="C46" s="106"/>
      <c r="D46" s="104"/>
      <c r="E46" s="116" t="str">
        <f>IF(E45="","","2p")</f>
        <v/>
      </c>
      <c r="F46" s="117" t="str">
        <f>IF(E45="","","3p")</f>
        <v/>
      </c>
      <c r="G46" s="118" t="str">
        <f>IF(E45="","","4p")</f>
        <v/>
      </c>
      <c r="H46" s="108"/>
      <c r="I46" s="104"/>
      <c r="J46" s="116" t="str">
        <f>IF(J45="","","2p")</f>
        <v/>
      </c>
      <c r="K46" s="117" t="str">
        <f>IF(J45="","","3p")</f>
        <v/>
      </c>
      <c r="L46" s="118" t="str">
        <f>IF(J45="","","4p")</f>
        <v/>
      </c>
      <c r="M46" s="106"/>
      <c r="N46" s="106"/>
      <c r="O46" s="104"/>
      <c r="P46" s="116" t="str">
        <f>IF(P45="","","2p")</f>
        <v/>
      </c>
      <c r="Q46" s="117" t="str">
        <f>IF(P45="","","3p")</f>
        <v/>
      </c>
      <c r="R46" s="118" t="str">
        <f>IF(P45="","","4p")</f>
        <v/>
      </c>
      <c r="S46" s="108"/>
      <c r="T46" s="104"/>
      <c r="U46" s="116" t="str">
        <f>IF(U45="","","2p")</f>
        <v/>
      </c>
      <c r="V46" s="117" t="str">
        <f>IF(U45="","","3p")</f>
        <v/>
      </c>
      <c r="W46" s="118" t="str">
        <f>IF(U45="","","4p")</f>
        <v/>
      </c>
      <c r="X46" s="106"/>
      <c r="Y46" s="106"/>
      <c r="Z46" s="104"/>
      <c r="AA46" s="116" t="str">
        <f>IF(AA45="","","2p")</f>
        <v/>
      </c>
      <c r="AB46" s="117" t="str">
        <f>IF(AA45="","","3p")</f>
        <v/>
      </c>
      <c r="AC46" s="118" t="str">
        <f>IF(AA45="","","4p")</f>
        <v/>
      </c>
      <c r="AD46" s="108"/>
      <c r="AE46" s="104"/>
      <c r="AF46" s="116" t="str">
        <f>IF(AF45="","","2p")</f>
        <v/>
      </c>
      <c r="AG46" s="117" t="str">
        <f>IF(AF45="","","3p")</f>
        <v/>
      </c>
      <c r="AH46" s="118" t="str">
        <f>IF(AF45="","","4p")</f>
        <v/>
      </c>
      <c r="AI46" s="106"/>
      <c r="AJ46" s="106"/>
      <c r="AK46" s="104"/>
      <c r="AL46" s="116" t="str">
        <f>IF(AL45="","","2p")</f>
        <v/>
      </c>
      <c r="AM46" s="117" t="str">
        <f>IF(AL45="","","3p")</f>
        <v/>
      </c>
      <c r="AN46" s="118" t="str">
        <f>IF(AL45="","","4p")</f>
        <v/>
      </c>
      <c r="AO46" s="108"/>
      <c r="AP46" s="104"/>
      <c r="AQ46" s="116" t="str">
        <f>IF(AQ45="","","2p")</f>
        <v/>
      </c>
      <c r="AR46" s="117" t="str">
        <f>IF(AQ45="","","3p")</f>
        <v/>
      </c>
      <c r="AS46" s="118" t="str">
        <f>IF(AQ45="","","4p")</f>
        <v/>
      </c>
      <c r="AT46" s="106"/>
      <c r="AU46" s="106"/>
      <c r="AV46" s="104"/>
      <c r="AW46" s="116" t="str">
        <f>IF(AW45="","","2p")</f>
        <v/>
      </c>
      <c r="AX46" s="117" t="str">
        <f>IF(AW45="","","3p")</f>
        <v/>
      </c>
      <c r="AY46" s="118" t="str">
        <f>IF(AW45="","","4p")</f>
        <v/>
      </c>
      <c r="AZ46" s="108"/>
      <c r="BA46" s="104"/>
      <c r="BB46" s="116" t="str">
        <f>IF(BB45="","","2p")</f>
        <v/>
      </c>
      <c r="BC46" s="117" t="str">
        <f>IF(BB45="","","3p")</f>
        <v/>
      </c>
      <c r="BD46" s="118" t="str">
        <f>IF(BB45="","","4p")</f>
        <v/>
      </c>
      <c r="BE46" s="106"/>
      <c r="BF46" s="106"/>
      <c r="BG46" s="104"/>
      <c r="BH46" s="116" t="str">
        <f>IF(BH45="","","2p")</f>
        <v/>
      </c>
      <c r="BI46" s="117" t="str">
        <f>IF(BH45="","","3p")</f>
        <v/>
      </c>
      <c r="BJ46" s="118" t="str">
        <f>IF(BH45="","","4p")</f>
        <v/>
      </c>
      <c r="BK46" s="108"/>
      <c r="BL46" s="104"/>
      <c r="BM46" s="116" t="str">
        <f>IF(BM45="","","2p")</f>
        <v/>
      </c>
      <c r="BN46" s="117" t="str">
        <f>IF(BM45="","","3p")</f>
        <v/>
      </c>
      <c r="BO46" s="118" t="str">
        <f>IF(BM45="","","4p")</f>
        <v/>
      </c>
      <c r="BP46" s="106"/>
    </row>
    <row r="47" ht="33.75" customHeight="1">
      <c r="A47" s="109"/>
      <c r="B47" s="89"/>
      <c r="C47" s="111"/>
      <c r="D47" s="109"/>
      <c r="E47" s="121" t="str">
        <f>IF(E45="IcePack","",IFNA(VLOOKUP(E$2&amp;"F"&amp;$A45&amp;E46,RackfileUPLOAD!$I:$K,3,FALSE),IFNA(VLOOKUP(E$2&amp;"F"&amp;$A45,RackfileUPLOAD!$I:$K,3,FALSE),"")))</f>
        <v/>
      </c>
      <c r="F47" s="121" t="str">
        <f>IF(E45="IcePack","",IFNA(VLOOKUP(E$2&amp;"F"&amp;$A45&amp;F46,RackfileUPLOAD!$I:$K,3,FALSE),IFNA(VLOOKUP(E$2&amp;"F"&amp;$A45,RackfileUPLOAD!$I:$K,3,FALSE),"")))</f>
        <v/>
      </c>
      <c r="G47" s="121" t="str">
        <f>IF(E45="IcePack","",IFNA(VLOOKUP(E$2&amp;"F"&amp;$A45&amp;G46,RackfileUPLOAD!$I:$K,3,FALSE),IFNA(VLOOKUP(E$2&amp;"F"&amp;$A45,RackfileUPLOAD!$I:$K,3,FALSE),"")))</f>
        <v/>
      </c>
      <c r="H47" s="113"/>
      <c r="I47" s="109"/>
      <c r="J47" s="121" t="str">
        <f>IF(J45="IcePack","",IFNA(VLOOKUP(J$2&amp;"F"&amp;$A45+1&amp;J46,RackfileUPLOAD!$I:$K,3,FALSE),IFNA(VLOOKUP(J$2&amp;"F"&amp;$A45+1,RackfileUPLOAD!$I:$K,3,FALSE),"")))</f>
        <v/>
      </c>
      <c r="K47" s="121" t="str">
        <f>IF(J45="IcePack","",IFNA(VLOOKUP(J$2&amp;"F"&amp;$A45+1&amp;K46,RackfileUPLOAD!$I:$K,3,FALSE),IFNA(VLOOKUP(J$2&amp;"F"&amp;$A45+1,RackfileUPLOAD!$I:$K,3,FALSE),"")))</f>
        <v/>
      </c>
      <c r="L47" s="121" t="str">
        <f>IF(J45="IcePack","",IFNA(VLOOKUP(J$2&amp;"F"&amp;$A45+1&amp;L46,RackfileUPLOAD!$I:$K,3,FALSE),IFNA(VLOOKUP(J$2&amp;"F"&amp;$A45+1,RackfileUPLOAD!$I:$K,3,FALSE),"")))</f>
        <v/>
      </c>
      <c r="M47" s="111"/>
      <c r="N47" s="111"/>
      <c r="O47" s="109"/>
      <c r="P47" s="121" t="str">
        <f>IF(P45="IcePack","",IFNA(VLOOKUP(P$2&amp;"F"&amp;$A45&amp;P46,RackfileUPLOAD!$I:$K,3,FALSE),IFNA(VLOOKUP(P$2&amp;"F"&amp;$A45,RackfileUPLOAD!$I:$K,3,FALSE),"")))</f>
        <v/>
      </c>
      <c r="Q47" s="121" t="str">
        <f>IF(P45="IcePack","",IFNA(VLOOKUP(P$2&amp;"F"&amp;$A45&amp;Q46,RackfileUPLOAD!$I:$K,3,FALSE),IFNA(VLOOKUP(P$2&amp;"F"&amp;$A45,RackfileUPLOAD!$I:$K,3,FALSE),"")))</f>
        <v/>
      </c>
      <c r="R47" s="121" t="str">
        <f>IF(P45="IcePack","",IFNA(VLOOKUP(P$2&amp;"F"&amp;$A45&amp;R46,RackfileUPLOAD!$I:$K,3,FALSE),IFNA(VLOOKUP(P$2&amp;"F"&amp;$A45,RackfileUPLOAD!$I:$K,3,FALSE),"")))</f>
        <v/>
      </c>
      <c r="S47" s="113"/>
      <c r="T47" s="109"/>
      <c r="U47" s="121" t="str">
        <f>IF(U45="IcePack","",IFNA(VLOOKUP(U$2&amp;"F"&amp;$A45+1&amp;U46,RackfileUPLOAD!$I:$K,3,FALSE),IFNA(VLOOKUP(U$2&amp;"F"&amp;$A45+1,RackfileUPLOAD!$I:$K,3,FALSE),"")))</f>
        <v/>
      </c>
      <c r="V47" s="121" t="str">
        <f>IF(U45="IcePack","",IFNA(VLOOKUP(U$2&amp;"F"&amp;$A45+1&amp;V46,RackfileUPLOAD!$I:$K,3,FALSE),IFNA(VLOOKUP(U$2&amp;"F"&amp;$A45+1,RackfileUPLOAD!$I:$K,3,FALSE),"")))</f>
        <v/>
      </c>
      <c r="W47" s="121" t="str">
        <f>IF(U45="IcePack","",IFNA(VLOOKUP(U$2&amp;"F"&amp;$A45+1&amp;W46,RackfileUPLOAD!$I:$K,3,FALSE),IFNA(VLOOKUP(U$2&amp;"F"&amp;$A45+1,RackfileUPLOAD!$I:$K,3,FALSE),"")))</f>
        <v/>
      </c>
      <c r="X47" s="111"/>
      <c r="Y47" s="111"/>
      <c r="Z47" s="109"/>
      <c r="AA47" s="121" t="str">
        <f>IF(AA45="IcePack","",IFNA(VLOOKUP(AA$2&amp;"F"&amp;$A45&amp;AA46,RackfileUPLOAD!$I:$K,3,FALSE),IFNA(VLOOKUP(AA$2&amp;"F"&amp;$A45,RackfileUPLOAD!$I:$K,3,FALSE),"")))</f>
        <v/>
      </c>
      <c r="AB47" s="121" t="str">
        <f>IF(AA45="IcePack","",IFNA(VLOOKUP(AA$2&amp;"F"&amp;$A45&amp;AB46,RackfileUPLOAD!$I:$K,3,FALSE),IFNA(VLOOKUP(AA$2&amp;"F"&amp;$A45,RackfileUPLOAD!$I:$K,3,FALSE),"")))</f>
        <v/>
      </c>
      <c r="AC47" s="121" t="str">
        <f>IF(AA45="IcePack","",IFNA(VLOOKUP(AA$2&amp;"F"&amp;$A45&amp;AC46,RackfileUPLOAD!$I:$K,3,FALSE),IFNA(VLOOKUP(AA$2&amp;"F"&amp;$A45,RackfileUPLOAD!$I:$K,3,FALSE),"")))</f>
        <v/>
      </c>
      <c r="AD47" s="113"/>
      <c r="AE47" s="109"/>
      <c r="AF47" s="121" t="str">
        <f>IF(AF45="IcePack","",IFNA(VLOOKUP(AF$2&amp;"F"&amp;$A45+1&amp;AF46,RackfileUPLOAD!$I:$K,3,FALSE),IFNA(VLOOKUP(AF$2&amp;"F"&amp;$A45+1,RackfileUPLOAD!$I:$K,3,FALSE),"")))</f>
        <v/>
      </c>
      <c r="AG47" s="121" t="str">
        <f>IF(AF45="IcePack","",IFNA(VLOOKUP(AF$2&amp;"F"&amp;$A45+1&amp;AG46,RackfileUPLOAD!$I:$K,3,FALSE),IFNA(VLOOKUP(AF$2&amp;"F"&amp;$A45+1,RackfileUPLOAD!$I:$K,3,FALSE),"")))</f>
        <v/>
      </c>
      <c r="AH47" s="121" t="str">
        <f>IF(AF45="IcePack","",IFNA(VLOOKUP(AF$2&amp;"F"&amp;$A45+1&amp;AH46,RackfileUPLOAD!$I:$K,3,FALSE),IFNA(VLOOKUP(AF$2&amp;"F"&amp;$A45+1,RackfileUPLOAD!$I:$K,3,FALSE),"")))</f>
        <v/>
      </c>
      <c r="AI47" s="111"/>
      <c r="AJ47" s="111"/>
      <c r="AK47" s="109"/>
      <c r="AL47" s="121" t="str">
        <f>IF(AL45="IcePack","",IFNA(VLOOKUP(AL$2&amp;"F"&amp;$A45&amp;AL46,RackfileUPLOAD!$I:$K,3,FALSE),IFNA(VLOOKUP(AL$2&amp;"F"&amp;$A45,RackfileUPLOAD!$I:$K,3,FALSE),"")))</f>
        <v/>
      </c>
      <c r="AM47" s="121" t="str">
        <f>IF(AL45="IcePack","",IFNA(VLOOKUP(AL$2&amp;"F"&amp;$A45&amp;AM46,RackfileUPLOAD!$I:$K,3,FALSE),IFNA(VLOOKUP(AL$2&amp;"F"&amp;$A45,RackfileUPLOAD!$I:$K,3,FALSE),"")))</f>
        <v/>
      </c>
      <c r="AN47" s="121" t="str">
        <f>IF(AL45="IcePack","",IFNA(VLOOKUP(AL$2&amp;"F"&amp;$A45&amp;AN46,RackfileUPLOAD!$I:$K,3,FALSE),IFNA(VLOOKUP(AL$2&amp;"F"&amp;$A45,RackfileUPLOAD!$I:$K,3,FALSE),"")))</f>
        <v/>
      </c>
      <c r="AO47" s="113"/>
      <c r="AP47" s="109"/>
      <c r="AQ47" s="121" t="str">
        <f>IF(AQ45="IcePack","",IFNA(VLOOKUP(AQ$2&amp;"F"&amp;$A45+1&amp;AQ46,RackfileUPLOAD!$I:$K,3,FALSE),IFNA(VLOOKUP(AQ$2&amp;"F"&amp;$A45+1,RackfileUPLOAD!$I:$K,3,FALSE),"")))</f>
        <v/>
      </c>
      <c r="AR47" s="121" t="str">
        <f>IF(AQ45="IcePack","",IFNA(VLOOKUP(AQ$2&amp;"F"&amp;$A45+1&amp;AR46,RackfileUPLOAD!$I:$K,3,FALSE),IFNA(VLOOKUP(AQ$2&amp;"F"&amp;$A45+1,RackfileUPLOAD!$I:$K,3,FALSE),"")))</f>
        <v/>
      </c>
      <c r="AS47" s="121" t="str">
        <f>IF(AQ45="IcePack","",IFNA(VLOOKUP(AQ$2&amp;"F"&amp;$A45+1&amp;AS46,RackfileUPLOAD!$I:$K,3,FALSE),IFNA(VLOOKUP(AQ$2&amp;"F"&amp;$A45+1,RackfileUPLOAD!$I:$K,3,FALSE),"")))</f>
        <v/>
      </c>
      <c r="AT47" s="111"/>
      <c r="AU47" s="111"/>
      <c r="AV47" s="109"/>
      <c r="AW47" s="121" t="str">
        <f>IF(AW45="IcePack","",IFNA(VLOOKUP(AW$2&amp;"F"&amp;$A45&amp;AW46,RackfileUPLOAD!$I:$K,3,FALSE),IFNA(VLOOKUP(AW$2&amp;"F"&amp;$A45,RackfileUPLOAD!$I:$K,3,FALSE),"")))</f>
        <v/>
      </c>
      <c r="AX47" s="121" t="str">
        <f>IF(AW45="IcePack","",IFNA(VLOOKUP(AW$2&amp;"F"&amp;$A45&amp;AX46,RackfileUPLOAD!$I:$K,3,FALSE),IFNA(VLOOKUP(AW$2&amp;"F"&amp;$A45,RackfileUPLOAD!$I:$K,3,FALSE),"")))</f>
        <v/>
      </c>
      <c r="AY47" s="121" t="str">
        <f>IF(AW45="IcePack","",IFNA(VLOOKUP(AW$2&amp;"F"&amp;$A45&amp;AY46,RackfileUPLOAD!$I:$K,3,FALSE),IFNA(VLOOKUP(AW$2&amp;"F"&amp;$A45,RackfileUPLOAD!$I:$K,3,FALSE),"")))</f>
        <v/>
      </c>
      <c r="AZ47" s="113"/>
      <c r="BA47" s="109"/>
      <c r="BB47" s="121" t="str">
        <f>IF(BB45="IcePack","",IFNA(VLOOKUP(BB$2&amp;"F"&amp;$A45+1&amp;BB46,RackfileUPLOAD!$I:$K,3,FALSE),IFNA(VLOOKUP(BB$2&amp;"F"&amp;$A45+1,RackfileUPLOAD!$I:$K,3,FALSE),"")))</f>
        <v/>
      </c>
      <c r="BC47" s="121" t="str">
        <f>IF(BB45="IcePack","",IFNA(VLOOKUP(BB$2&amp;"F"&amp;$A45+1&amp;BC46,RackfileUPLOAD!$I:$K,3,FALSE),IFNA(VLOOKUP(BB$2&amp;"F"&amp;$A45+1,RackfileUPLOAD!$I:$K,3,FALSE),"")))</f>
        <v/>
      </c>
      <c r="BD47" s="121" t="str">
        <f>IF(BB45="IcePack","",IFNA(VLOOKUP(BB$2&amp;"F"&amp;$A45+1&amp;BD46,RackfileUPLOAD!$I:$K,3,FALSE),IFNA(VLOOKUP(BB$2&amp;"F"&amp;$A45+1,RackfileUPLOAD!$I:$K,3,FALSE),"")))</f>
        <v/>
      </c>
      <c r="BE47" s="111"/>
      <c r="BF47" s="111"/>
      <c r="BG47" s="109"/>
      <c r="BH47" s="121" t="str">
        <f>IF(BH45="IcePack","",IFNA(VLOOKUP(BH$2&amp;"F"&amp;$A45&amp;BH46,RackfileUPLOAD!$I:$K,3,FALSE),IFNA(VLOOKUP(BH$2&amp;"F"&amp;$A45,RackfileUPLOAD!$I:$K,3,FALSE),"")))</f>
        <v/>
      </c>
      <c r="BI47" s="121" t="str">
        <f>IF(BH45="IcePack","",IFNA(VLOOKUP(BH$2&amp;"F"&amp;$A45&amp;BI46,RackfileUPLOAD!$I:$K,3,FALSE),IFNA(VLOOKUP(BH$2&amp;"F"&amp;$A45,RackfileUPLOAD!$I:$K,3,FALSE),"")))</f>
        <v/>
      </c>
      <c r="BJ47" s="121" t="str">
        <f>IF(BH45="IcePack","",IFNA(VLOOKUP(BH$2&amp;"F"&amp;$A45&amp;BJ46,RackfileUPLOAD!$I:$K,3,FALSE),IFNA(VLOOKUP(BH$2&amp;"F"&amp;$A45,RackfileUPLOAD!$I:$K,3,FALSE),"")))</f>
        <v/>
      </c>
      <c r="BK47" s="113"/>
      <c r="BL47" s="109"/>
      <c r="BM47" s="121" t="str">
        <f>IF(BM45="IcePack","",IFNA(VLOOKUP(BM$2&amp;"F"&amp;$A45+1&amp;BM46,RackfileUPLOAD!$I:$K,3,FALSE),IFNA(VLOOKUP(BM$2&amp;"F"&amp;$A45+1,RackfileUPLOAD!$I:$K,3,FALSE),"")))</f>
        <v/>
      </c>
      <c r="BN47" s="121" t="str">
        <f>IF(BM45="IcePack","",IFNA(VLOOKUP(BM$2&amp;"F"&amp;$A45+1&amp;BN46,RackfileUPLOAD!$I:$K,3,FALSE),IFNA(VLOOKUP(BM$2&amp;"F"&amp;$A45+1,RackfileUPLOAD!$I:$K,3,FALSE),"")))</f>
        <v/>
      </c>
      <c r="BO47" s="121" t="str">
        <f>IF(BM45="IcePack","",IFNA(VLOOKUP(BM$2&amp;"F"&amp;$A45+1&amp;BO46,RackfileUPLOAD!$I:$K,3,FALSE),IFNA(VLOOKUP(BM$2&amp;"F"&amp;$A45+1,RackfileUPLOAD!$I:$K,3,FALSE),"")))</f>
        <v/>
      </c>
      <c r="BP47" s="111"/>
    </row>
    <row r="48" ht="9.0" customHeight="1">
      <c r="A48" s="88"/>
      <c r="B48" s="89"/>
      <c r="C48" s="90"/>
      <c r="D48" s="91"/>
      <c r="E48" s="94"/>
      <c r="F48" s="94"/>
      <c r="G48" s="94"/>
      <c r="H48" s="90"/>
      <c r="I48" s="91"/>
      <c r="J48" s="94"/>
      <c r="K48" s="94"/>
      <c r="L48" s="94"/>
      <c r="M48" s="90"/>
      <c r="N48" s="90"/>
      <c r="O48" s="91"/>
      <c r="P48" s="94"/>
      <c r="Q48" s="94"/>
      <c r="R48" s="94"/>
      <c r="S48" s="90"/>
      <c r="T48" s="91"/>
      <c r="U48" s="94"/>
      <c r="V48" s="94"/>
      <c r="W48" s="94"/>
      <c r="X48" s="90"/>
      <c r="Y48" s="90"/>
      <c r="Z48" s="91"/>
      <c r="AA48" s="94"/>
      <c r="AB48" s="94"/>
      <c r="AC48" s="94"/>
      <c r="AD48" s="90"/>
      <c r="AE48" s="91"/>
      <c r="AF48" s="94"/>
      <c r="AG48" s="94"/>
      <c r="AH48" s="94"/>
      <c r="AI48" s="90"/>
      <c r="AJ48" s="90"/>
      <c r="AK48" s="91"/>
      <c r="AL48" s="94"/>
      <c r="AM48" s="94"/>
      <c r="AN48" s="94"/>
      <c r="AO48" s="90"/>
      <c r="AP48" s="91"/>
      <c r="AQ48" s="94"/>
      <c r="AR48" s="94"/>
      <c r="AS48" s="94"/>
      <c r="AT48" s="90"/>
      <c r="AU48" s="90"/>
      <c r="AV48" s="95"/>
      <c r="AW48" s="94"/>
      <c r="AX48" s="94"/>
      <c r="AY48" s="94"/>
      <c r="AZ48" s="90"/>
      <c r="BA48" s="91"/>
      <c r="BB48" s="94"/>
      <c r="BC48" s="94"/>
      <c r="BD48" s="94"/>
      <c r="BE48" s="90"/>
      <c r="BF48" s="90"/>
      <c r="BG48" s="91"/>
      <c r="BH48" s="94"/>
      <c r="BI48" s="94"/>
      <c r="BJ48" s="94"/>
      <c r="BK48" s="90"/>
      <c r="BL48" s="91"/>
      <c r="BM48" s="94"/>
      <c r="BN48" s="94"/>
      <c r="BO48" s="94"/>
      <c r="BP48" s="115"/>
    </row>
    <row r="49" ht="59.25" customHeight="1">
      <c r="A49" s="97">
        <f>A45+2</f>
        <v>35</v>
      </c>
      <c r="B49" s="89"/>
      <c r="C49" s="90"/>
      <c r="D49" s="98" t="str">
        <f>IF(D$2="",,D$2&amp;"_KW "&amp;$B$2&amp;"_F"&amp;$A49)</f>
        <v>ASL3_KW 19_F35</v>
      </c>
      <c r="E49" s="119" t="str">
        <f>IFNA(VLOOKUP(E$2&amp;"F"&amp;$A49,RackfileUPLOAD!$H:$K,3,FALSE),"")</f>
        <v/>
      </c>
      <c r="F49" s="100"/>
      <c r="G49" s="101"/>
      <c r="H49" s="102"/>
      <c r="I49" s="98" t="str">
        <f>IF(I$2="",,I$2&amp;"_KW "&amp;$B$2&amp;"_F"&amp;$A4+19)</f>
        <v>ASL3_KW 19_F32</v>
      </c>
      <c r="J49" s="119" t="str">
        <f>IFNA(VLOOKUP(J$2&amp;"F"&amp;$A49+1,RackfileUPLOAD!$H:$K,3,FALSE),"")</f>
        <v/>
      </c>
      <c r="K49" s="100"/>
      <c r="L49" s="101"/>
      <c r="M49" s="90"/>
      <c r="N49" s="90"/>
      <c r="O49" s="98" t="str">
        <f>IF(O$2="",,O$2&amp;"_KW "&amp;$B$2&amp;"_F"&amp;$A49)</f>
        <v/>
      </c>
      <c r="P49" s="119" t="str">
        <f>IFNA(VLOOKUP(P$2&amp;"F"&amp;$A49,RackfileUPLOAD!$H:$K,3,FALSE),"")</f>
        <v/>
      </c>
      <c r="Q49" s="100"/>
      <c r="R49" s="101"/>
      <c r="S49" s="102"/>
      <c r="T49" s="98" t="str">
        <f>IF(T$2="",,T$2&amp;"_KW "&amp;$B$2&amp;"_F"&amp;$A4+19)</f>
        <v/>
      </c>
      <c r="U49" s="119" t="str">
        <f>IFNA(VLOOKUP(U$2&amp;"F"&amp;$A49+1,RackfileUPLOAD!$H:$K,3,FALSE),"")</f>
        <v/>
      </c>
      <c r="V49" s="100"/>
      <c r="W49" s="101"/>
      <c r="X49" s="90"/>
      <c r="Y49" s="90"/>
      <c r="Z49" s="98" t="str">
        <f>IF(Z$2="",,Z$2&amp;"_KW "&amp;$B$2&amp;"_F"&amp;$A49)</f>
        <v/>
      </c>
      <c r="AA49" s="119" t="str">
        <f>IFNA(VLOOKUP(AA$2&amp;"F"&amp;$A49,RackfileUPLOAD!$H:$K,3,FALSE),"")</f>
        <v/>
      </c>
      <c r="AB49" s="100"/>
      <c r="AC49" s="101"/>
      <c r="AD49" s="102"/>
      <c r="AE49" s="98" t="str">
        <f>IF(AE$2="",,AE$2&amp;"_KW "&amp;$B$2&amp;"_F"&amp;$A4+19)</f>
        <v/>
      </c>
      <c r="AF49" s="119" t="str">
        <f>IFNA(VLOOKUP(AF$2&amp;"F"&amp;$A49+1,RackfileUPLOAD!$H:$K,3,FALSE),"")</f>
        <v/>
      </c>
      <c r="AG49" s="100"/>
      <c r="AH49" s="101"/>
      <c r="AI49" s="90"/>
      <c r="AJ49" s="90"/>
      <c r="AK49" s="98" t="str">
        <f>IF(AK$2="",,AK$2&amp;"_KW "&amp;$B$2&amp;"_F"&amp;$A49)</f>
        <v/>
      </c>
      <c r="AL49" s="119" t="str">
        <f>IFNA(VLOOKUP(AL$2&amp;"F"&amp;$A49,RackfileUPLOAD!$H:$K,3,FALSE),"")</f>
        <v/>
      </c>
      <c r="AM49" s="100"/>
      <c r="AN49" s="101"/>
      <c r="AO49" s="102"/>
      <c r="AP49" s="98" t="str">
        <f>IF(AP$2="",,AP$2&amp;"_KW "&amp;$B$2&amp;"_F"&amp;$A4+19)</f>
        <v/>
      </c>
      <c r="AQ49" s="119" t="str">
        <f>IFNA(VLOOKUP(AQ$2&amp;"F"&amp;$A49+1,RackfileUPLOAD!$H:$K,3,FALSE),"")</f>
        <v/>
      </c>
      <c r="AR49" s="100"/>
      <c r="AS49" s="101"/>
      <c r="AT49" s="90"/>
      <c r="AU49" s="90"/>
      <c r="AV49" s="98" t="str">
        <f>IF(AV$2="",,AV$2&amp;"_KW "&amp;$B$2&amp;"_F"&amp;$A49)</f>
        <v/>
      </c>
      <c r="AW49" s="119" t="str">
        <f>IFNA(VLOOKUP(AW$2&amp;"F"&amp;$A49,RackfileUPLOAD!$H:$K,3,FALSE),"")</f>
        <v/>
      </c>
      <c r="AX49" s="100"/>
      <c r="AY49" s="101"/>
      <c r="AZ49" s="102"/>
      <c r="BA49" s="98" t="str">
        <f>IF(BA$2="",,BA$2&amp;"_KW "&amp;$B$2&amp;"_F"&amp;$A4+19)</f>
        <v/>
      </c>
      <c r="BB49" s="119" t="str">
        <f>IFNA(VLOOKUP(BB$2&amp;"F"&amp;$A49+1,RackfileUPLOAD!$H:$K,3,FALSE),"")</f>
        <v/>
      </c>
      <c r="BC49" s="100"/>
      <c r="BD49" s="101"/>
      <c r="BE49" s="90"/>
      <c r="BF49" s="90"/>
      <c r="BG49" s="98" t="str">
        <f>IF(BG$2="",,BG$2&amp;"_KW "&amp;$B$2&amp;"_F"&amp;$A49)</f>
        <v/>
      </c>
      <c r="BH49" s="119" t="str">
        <f>IFNA(VLOOKUP(BH$2&amp;"F"&amp;$A49,RackfileUPLOAD!$H:$K,3,FALSE),"")</f>
        <v/>
      </c>
      <c r="BI49" s="100"/>
      <c r="BJ49" s="101"/>
      <c r="BK49" s="102"/>
      <c r="BL49" s="98" t="str">
        <f>IF(BL$2="",,BL$2&amp;"_KW "&amp;$B$2&amp;"_F"&amp;$A4+19)</f>
        <v/>
      </c>
      <c r="BM49" s="119" t="str">
        <f>IFNA(VLOOKUP(BM$2&amp;"F"&amp;$A49+1,RackfileUPLOAD!$H:$K,3,FALSE),"")</f>
        <v/>
      </c>
      <c r="BN49" s="100"/>
      <c r="BO49" s="101"/>
      <c r="BP49" s="122"/>
    </row>
    <row r="50" ht="17.25" customHeight="1">
      <c r="A50" s="104"/>
      <c r="B50" s="89"/>
      <c r="C50" s="106"/>
      <c r="D50" s="104"/>
      <c r="E50" s="116" t="str">
        <f>IF(E49="","","2p")</f>
        <v/>
      </c>
      <c r="F50" s="117" t="str">
        <f>IF(E49="","","3p")</f>
        <v/>
      </c>
      <c r="G50" s="118" t="str">
        <f>IF(E49="","","4p")</f>
        <v/>
      </c>
      <c r="H50" s="108"/>
      <c r="I50" s="104"/>
      <c r="J50" s="116" t="str">
        <f>IF(J49="","","2p")</f>
        <v/>
      </c>
      <c r="K50" s="117" t="str">
        <f>IF(J49="","","3p")</f>
        <v/>
      </c>
      <c r="L50" s="118" t="str">
        <f>IF(J49="","","4p")</f>
        <v/>
      </c>
      <c r="M50" s="106"/>
      <c r="N50" s="106"/>
      <c r="O50" s="104"/>
      <c r="P50" s="116" t="str">
        <f>IF(P49="","","2p")</f>
        <v/>
      </c>
      <c r="Q50" s="117" t="str">
        <f>IF(P49="","","3p")</f>
        <v/>
      </c>
      <c r="R50" s="118" t="str">
        <f>IF(P49="","","4p")</f>
        <v/>
      </c>
      <c r="S50" s="108"/>
      <c r="T50" s="104"/>
      <c r="U50" s="116" t="str">
        <f>IF(U49="","","2p")</f>
        <v/>
      </c>
      <c r="V50" s="117" t="str">
        <f>IF(U49="","","3p")</f>
        <v/>
      </c>
      <c r="W50" s="118" t="str">
        <f>IF(U49="","","4p")</f>
        <v/>
      </c>
      <c r="X50" s="106"/>
      <c r="Y50" s="106"/>
      <c r="Z50" s="104"/>
      <c r="AA50" s="116" t="str">
        <f>IF(AA49="","","2p")</f>
        <v/>
      </c>
      <c r="AB50" s="117" t="str">
        <f>IF(AA49="","","3p")</f>
        <v/>
      </c>
      <c r="AC50" s="118" t="str">
        <f>IF(AA49="","","4p")</f>
        <v/>
      </c>
      <c r="AD50" s="108"/>
      <c r="AE50" s="104"/>
      <c r="AF50" s="116" t="str">
        <f>IF(AF49="","","2p")</f>
        <v/>
      </c>
      <c r="AG50" s="117" t="str">
        <f>IF(AF49="","","3p")</f>
        <v/>
      </c>
      <c r="AH50" s="118" t="str">
        <f>IF(AF49="","","4p")</f>
        <v/>
      </c>
      <c r="AI50" s="106"/>
      <c r="AJ50" s="106"/>
      <c r="AK50" s="104"/>
      <c r="AL50" s="116" t="str">
        <f>IF(AL49="","","2p")</f>
        <v/>
      </c>
      <c r="AM50" s="117" t="str">
        <f>IF(AL49="","","3p")</f>
        <v/>
      </c>
      <c r="AN50" s="118" t="str">
        <f>IF(AL49="","","4p")</f>
        <v/>
      </c>
      <c r="AO50" s="108"/>
      <c r="AP50" s="104"/>
      <c r="AQ50" s="116" t="str">
        <f>IF(AQ49="","","2p")</f>
        <v/>
      </c>
      <c r="AR50" s="117" t="str">
        <f>IF(AQ49="","","3p")</f>
        <v/>
      </c>
      <c r="AS50" s="118" t="str">
        <f>IF(AQ49="","","4p")</f>
        <v/>
      </c>
      <c r="AT50" s="106"/>
      <c r="AU50" s="106"/>
      <c r="AV50" s="104"/>
      <c r="AW50" s="116" t="str">
        <f>IF(AW49="","","2p")</f>
        <v/>
      </c>
      <c r="AX50" s="117" t="str">
        <f>IF(AW49="","","3p")</f>
        <v/>
      </c>
      <c r="AY50" s="118" t="str">
        <f>IF(AW49="","","4p")</f>
        <v/>
      </c>
      <c r="AZ50" s="108"/>
      <c r="BA50" s="104"/>
      <c r="BB50" s="116" t="str">
        <f>IF(BB49="","","2p")</f>
        <v/>
      </c>
      <c r="BC50" s="117" t="str">
        <f>IF(BB49="","","3p")</f>
        <v/>
      </c>
      <c r="BD50" s="118" t="str">
        <f>IF(BB49="","","4p")</f>
        <v/>
      </c>
      <c r="BE50" s="106"/>
      <c r="BF50" s="106"/>
      <c r="BG50" s="104"/>
      <c r="BH50" s="116" t="str">
        <f>IF(BH49="","","2p")</f>
        <v/>
      </c>
      <c r="BI50" s="117" t="str">
        <f>IF(BH49="","","3p")</f>
        <v/>
      </c>
      <c r="BJ50" s="118" t="str">
        <f>IF(BH49="","","4p")</f>
        <v/>
      </c>
      <c r="BK50" s="108"/>
      <c r="BL50" s="104"/>
      <c r="BM50" s="116" t="str">
        <f>IF(BM49="","","2p")</f>
        <v/>
      </c>
      <c r="BN50" s="117" t="str">
        <f>IF(BM49="","","3p")</f>
        <v/>
      </c>
      <c r="BO50" s="118" t="str">
        <f>IF(BM49="","","4p")</f>
        <v/>
      </c>
      <c r="BP50" s="106"/>
    </row>
    <row r="51" ht="33.75" customHeight="1">
      <c r="A51" s="109"/>
      <c r="B51" s="89"/>
      <c r="C51" s="111"/>
      <c r="D51" s="109"/>
      <c r="E51" s="121" t="str">
        <f>IF(E49="IcePack","",IFNA(VLOOKUP(E$2&amp;"F"&amp;$A49&amp;E50,RackfileUPLOAD!$I:$K,3,FALSE),IFNA(VLOOKUP(E$2&amp;"F"&amp;$A49,RackfileUPLOAD!$I:$K,3,FALSE),"")))</f>
        <v/>
      </c>
      <c r="F51" s="121" t="str">
        <f>IF(E49="IcePack","",IFNA(VLOOKUP(E$2&amp;"F"&amp;$A49&amp;F50,RackfileUPLOAD!$I:$K,3,FALSE),IFNA(VLOOKUP(E$2&amp;"F"&amp;$A49,RackfileUPLOAD!$I:$K,3,FALSE),"")))</f>
        <v/>
      </c>
      <c r="G51" s="121" t="str">
        <f>IF(E49="IcePack","",IFNA(VLOOKUP(E$2&amp;"F"&amp;$A49&amp;G50,RackfileUPLOAD!$I:$K,3,FALSE),IFNA(VLOOKUP(E$2&amp;"F"&amp;$A49,RackfileUPLOAD!$I:$K,3,FALSE),"")))</f>
        <v/>
      </c>
      <c r="H51" s="113"/>
      <c r="I51" s="109"/>
      <c r="J51" s="121" t="str">
        <f>IF(J49="IcePack","",IFNA(VLOOKUP(J$2&amp;"F"&amp;$A49+1&amp;J50,RackfileUPLOAD!$I:$K,3,FALSE),IFNA(VLOOKUP(J$2&amp;"F"&amp;$A49+1,RackfileUPLOAD!$I:$K,3,FALSE),"")))</f>
        <v/>
      </c>
      <c r="K51" s="121" t="str">
        <f>IF(J49="IcePack","",IFNA(VLOOKUP(J$2&amp;"F"&amp;$A49+1&amp;K50,RackfileUPLOAD!$I:$K,3,FALSE),IFNA(VLOOKUP(J$2&amp;"F"&amp;$A49+1,RackfileUPLOAD!$I:$K,3,FALSE),"")))</f>
        <v/>
      </c>
      <c r="L51" s="121" t="str">
        <f>IF(J49="IcePack","",IFNA(VLOOKUP(J$2&amp;"F"&amp;$A49+1&amp;L50,RackfileUPLOAD!$I:$K,3,FALSE),IFNA(VLOOKUP(J$2&amp;"F"&amp;$A49+1,RackfileUPLOAD!$I:$K,3,FALSE),"")))</f>
        <v/>
      </c>
      <c r="M51" s="111"/>
      <c r="N51" s="111"/>
      <c r="O51" s="109"/>
      <c r="P51" s="121" t="str">
        <f>IF(P49="IcePack","",IFNA(VLOOKUP(P$2&amp;"F"&amp;$A49&amp;P50,RackfileUPLOAD!$I:$K,3,FALSE),IFNA(VLOOKUP(P$2&amp;"F"&amp;$A49,RackfileUPLOAD!$I:$K,3,FALSE),"")))</f>
        <v/>
      </c>
      <c r="Q51" s="121" t="str">
        <f>IF(P49="IcePack","",IFNA(VLOOKUP(P$2&amp;"F"&amp;$A49&amp;Q50,RackfileUPLOAD!$I:$K,3,FALSE),IFNA(VLOOKUP(P$2&amp;"F"&amp;$A49,RackfileUPLOAD!$I:$K,3,FALSE),"")))</f>
        <v/>
      </c>
      <c r="R51" s="121" t="str">
        <f>IF(P49="IcePack","",IFNA(VLOOKUP(P$2&amp;"F"&amp;$A49&amp;R50,RackfileUPLOAD!$I:$K,3,FALSE),IFNA(VLOOKUP(P$2&amp;"F"&amp;$A49,RackfileUPLOAD!$I:$K,3,FALSE),"")))</f>
        <v/>
      </c>
      <c r="S51" s="113"/>
      <c r="T51" s="109"/>
      <c r="U51" s="121" t="str">
        <f>IF(U49="IcePack","",IFNA(VLOOKUP(U$2&amp;"F"&amp;$A49+1&amp;U50,RackfileUPLOAD!$I:$K,3,FALSE),IFNA(VLOOKUP(U$2&amp;"F"&amp;$A49+1,RackfileUPLOAD!$I:$K,3,FALSE),"")))</f>
        <v/>
      </c>
      <c r="V51" s="121" t="str">
        <f>IF(U49="IcePack","",IFNA(VLOOKUP(U$2&amp;"F"&amp;$A49+1&amp;V50,RackfileUPLOAD!$I:$K,3,FALSE),IFNA(VLOOKUP(U$2&amp;"F"&amp;$A49+1,RackfileUPLOAD!$I:$K,3,FALSE),"")))</f>
        <v/>
      </c>
      <c r="W51" s="121" t="str">
        <f>IF(U49="IcePack","",IFNA(VLOOKUP(U$2&amp;"F"&amp;$A49+1&amp;W50,RackfileUPLOAD!$I:$K,3,FALSE),IFNA(VLOOKUP(U$2&amp;"F"&amp;$A49+1,RackfileUPLOAD!$I:$K,3,FALSE),"")))</f>
        <v/>
      </c>
      <c r="X51" s="111"/>
      <c r="Y51" s="111"/>
      <c r="Z51" s="109"/>
      <c r="AA51" s="121" t="str">
        <f>IF(AA49="IcePack","",IFNA(VLOOKUP(AA$2&amp;"F"&amp;$A49&amp;AA50,RackfileUPLOAD!$I:$K,3,FALSE),IFNA(VLOOKUP(AA$2&amp;"F"&amp;$A49,RackfileUPLOAD!$I:$K,3,FALSE),"")))</f>
        <v/>
      </c>
      <c r="AB51" s="121" t="str">
        <f>IF(AA49="IcePack","",IFNA(VLOOKUP(AA$2&amp;"F"&amp;$A49&amp;AB50,RackfileUPLOAD!$I:$K,3,FALSE),IFNA(VLOOKUP(AA$2&amp;"F"&amp;$A49,RackfileUPLOAD!$I:$K,3,FALSE),"")))</f>
        <v/>
      </c>
      <c r="AC51" s="121" t="str">
        <f>IF(AA49="IcePack","",IFNA(VLOOKUP(AA$2&amp;"F"&amp;$A49&amp;AC50,RackfileUPLOAD!$I:$K,3,FALSE),IFNA(VLOOKUP(AA$2&amp;"F"&amp;$A49,RackfileUPLOAD!$I:$K,3,FALSE),"")))</f>
        <v/>
      </c>
      <c r="AD51" s="113"/>
      <c r="AE51" s="109"/>
      <c r="AF51" s="121" t="str">
        <f>IF(AF49="IcePack","",IFNA(VLOOKUP(AF$2&amp;"F"&amp;$A49+1&amp;AF50,RackfileUPLOAD!$I:$K,3,FALSE),IFNA(VLOOKUP(AF$2&amp;"F"&amp;$A49+1,RackfileUPLOAD!$I:$K,3,FALSE),"")))</f>
        <v/>
      </c>
      <c r="AG51" s="121" t="str">
        <f>IF(AF49="IcePack","",IFNA(VLOOKUP(AF$2&amp;"F"&amp;$A49+1&amp;AG50,RackfileUPLOAD!$I:$K,3,FALSE),IFNA(VLOOKUP(AF$2&amp;"F"&amp;$A49+1,RackfileUPLOAD!$I:$K,3,FALSE),"")))</f>
        <v/>
      </c>
      <c r="AH51" s="121" t="str">
        <f>IF(AF49="IcePack","",IFNA(VLOOKUP(AF$2&amp;"F"&amp;$A49+1&amp;AH50,RackfileUPLOAD!$I:$K,3,FALSE),IFNA(VLOOKUP(AF$2&amp;"F"&amp;$A49+1,RackfileUPLOAD!$I:$K,3,FALSE),"")))</f>
        <v/>
      </c>
      <c r="AI51" s="111"/>
      <c r="AJ51" s="111"/>
      <c r="AK51" s="109"/>
      <c r="AL51" s="121" t="str">
        <f>IF(AL49="IcePack","",IFNA(VLOOKUP(AL$2&amp;"F"&amp;$A49&amp;AL50,RackfileUPLOAD!$I:$K,3,FALSE),IFNA(VLOOKUP(AL$2&amp;"F"&amp;$A49,RackfileUPLOAD!$I:$K,3,FALSE),"")))</f>
        <v/>
      </c>
      <c r="AM51" s="121" t="str">
        <f>IF(AL49="IcePack","",IFNA(VLOOKUP(AL$2&amp;"F"&amp;$A49&amp;AM50,RackfileUPLOAD!$I:$K,3,FALSE),IFNA(VLOOKUP(AL$2&amp;"F"&amp;$A49,RackfileUPLOAD!$I:$K,3,FALSE),"")))</f>
        <v/>
      </c>
      <c r="AN51" s="121" t="str">
        <f>IF(AL49="IcePack","",IFNA(VLOOKUP(AL$2&amp;"F"&amp;$A49&amp;AN50,RackfileUPLOAD!$I:$K,3,FALSE),IFNA(VLOOKUP(AL$2&amp;"F"&amp;$A49,RackfileUPLOAD!$I:$K,3,FALSE),"")))</f>
        <v/>
      </c>
      <c r="AO51" s="113"/>
      <c r="AP51" s="109"/>
      <c r="AQ51" s="121" t="str">
        <f>IF(AQ49="IcePack","",IFNA(VLOOKUP(AQ$2&amp;"F"&amp;$A49+1&amp;AQ50,RackfileUPLOAD!$I:$K,3,FALSE),IFNA(VLOOKUP(AQ$2&amp;"F"&amp;$A49+1,RackfileUPLOAD!$I:$K,3,FALSE),"")))</f>
        <v/>
      </c>
      <c r="AR51" s="121" t="str">
        <f>IF(AQ49="IcePack","",IFNA(VLOOKUP(AQ$2&amp;"F"&amp;$A49+1&amp;AR50,RackfileUPLOAD!$I:$K,3,FALSE),IFNA(VLOOKUP(AQ$2&amp;"F"&amp;$A49+1,RackfileUPLOAD!$I:$K,3,FALSE),"")))</f>
        <v/>
      </c>
      <c r="AS51" s="121" t="str">
        <f>IF(AQ49="IcePack","",IFNA(VLOOKUP(AQ$2&amp;"F"&amp;$A49+1&amp;AS50,RackfileUPLOAD!$I:$K,3,FALSE),IFNA(VLOOKUP(AQ$2&amp;"F"&amp;$A49+1,RackfileUPLOAD!$I:$K,3,FALSE),"")))</f>
        <v/>
      </c>
      <c r="AT51" s="111"/>
      <c r="AU51" s="111"/>
      <c r="AV51" s="109"/>
      <c r="AW51" s="121" t="str">
        <f>IF(AW49="IcePack","",IFNA(VLOOKUP(AW$2&amp;"F"&amp;$A49&amp;AW50,RackfileUPLOAD!$I:$K,3,FALSE),IFNA(VLOOKUP(AW$2&amp;"F"&amp;$A49,RackfileUPLOAD!$I:$K,3,FALSE),"")))</f>
        <v/>
      </c>
      <c r="AX51" s="121" t="str">
        <f>IF(AW49="IcePack","",IFNA(VLOOKUP(AW$2&amp;"F"&amp;$A49&amp;AX50,RackfileUPLOAD!$I:$K,3,FALSE),IFNA(VLOOKUP(AW$2&amp;"F"&amp;$A49,RackfileUPLOAD!$I:$K,3,FALSE),"")))</f>
        <v/>
      </c>
      <c r="AY51" s="121" t="str">
        <f>IF(AW49="IcePack","",IFNA(VLOOKUP(AW$2&amp;"F"&amp;$A49&amp;AY50,RackfileUPLOAD!$I:$K,3,FALSE),IFNA(VLOOKUP(AW$2&amp;"F"&amp;$A49,RackfileUPLOAD!$I:$K,3,FALSE),"")))</f>
        <v/>
      </c>
      <c r="AZ51" s="113"/>
      <c r="BA51" s="109"/>
      <c r="BB51" s="121" t="str">
        <f>IF(BB49="IcePack","",IFNA(VLOOKUP(BB$2&amp;"F"&amp;$A49+1&amp;BB50,RackfileUPLOAD!$I:$K,3,FALSE),IFNA(VLOOKUP(BB$2&amp;"F"&amp;$A49+1,RackfileUPLOAD!$I:$K,3,FALSE),"")))</f>
        <v/>
      </c>
      <c r="BC51" s="121" t="str">
        <f>IF(BB49="IcePack","",IFNA(VLOOKUP(BB$2&amp;"F"&amp;$A49+1&amp;BC50,RackfileUPLOAD!$I:$K,3,FALSE),IFNA(VLOOKUP(BB$2&amp;"F"&amp;$A49+1,RackfileUPLOAD!$I:$K,3,FALSE),"")))</f>
        <v/>
      </c>
      <c r="BD51" s="121" t="str">
        <f>IF(BB49="IcePack","",IFNA(VLOOKUP(BB$2&amp;"F"&amp;$A49+1&amp;BD50,RackfileUPLOAD!$I:$K,3,FALSE),IFNA(VLOOKUP(BB$2&amp;"F"&amp;$A49+1,RackfileUPLOAD!$I:$K,3,FALSE),"")))</f>
        <v/>
      </c>
      <c r="BE51" s="111"/>
      <c r="BF51" s="111"/>
      <c r="BG51" s="109"/>
      <c r="BH51" s="121" t="str">
        <f>IF(BH49="IcePack","",IFNA(VLOOKUP(BH$2&amp;"F"&amp;$A49&amp;BH50,RackfileUPLOAD!$I:$K,3,FALSE),IFNA(VLOOKUP(BH$2&amp;"F"&amp;$A49,RackfileUPLOAD!$I:$K,3,FALSE),"")))</f>
        <v/>
      </c>
      <c r="BI51" s="121" t="str">
        <f>IF(BH49="IcePack","",IFNA(VLOOKUP(BH$2&amp;"F"&amp;$A49&amp;BI50,RackfileUPLOAD!$I:$K,3,FALSE),IFNA(VLOOKUP(BH$2&amp;"F"&amp;$A49,RackfileUPLOAD!$I:$K,3,FALSE),"")))</f>
        <v/>
      </c>
      <c r="BJ51" s="121" t="str">
        <f>IF(BH49="IcePack","",IFNA(VLOOKUP(BH$2&amp;"F"&amp;$A49&amp;BJ50,RackfileUPLOAD!$I:$K,3,FALSE),IFNA(VLOOKUP(BH$2&amp;"F"&amp;$A49,RackfileUPLOAD!$I:$K,3,FALSE),"")))</f>
        <v/>
      </c>
      <c r="BK51" s="113"/>
      <c r="BL51" s="109"/>
      <c r="BM51" s="121" t="str">
        <f>IF(BM49="IcePack","",IFNA(VLOOKUP(BM$2&amp;"F"&amp;$A49+1&amp;BM50,RackfileUPLOAD!$I:$K,3,FALSE),IFNA(VLOOKUP(BM$2&amp;"F"&amp;$A49+1,RackfileUPLOAD!$I:$K,3,FALSE),"")))</f>
        <v/>
      </c>
      <c r="BN51" s="121" t="str">
        <f>IF(BM49="IcePack","",IFNA(VLOOKUP(BM$2&amp;"F"&amp;$A49+1&amp;BN50,RackfileUPLOAD!$I:$K,3,FALSE),IFNA(VLOOKUP(BM$2&amp;"F"&amp;$A49+1,RackfileUPLOAD!$I:$K,3,FALSE),"")))</f>
        <v/>
      </c>
      <c r="BO51" s="121" t="str">
        <f>IF(BM49="IcePack","",IFNA(VLOOKUP(BM$2&amp;"F"&amp;$A49+1&amp;BO50,RackfileUPLOAD!$I:$K,3,FALSE),IFNA(VLOOKUP(BM$2&amp;"F"&amp;$A49+1,RackfileUPLOAD!$I:$K,3,FALSE),"")))</f>
        <v/>
      </c>
      <c r="BP51" s="111"/>
    </row>
    <row r="52" ht="4.5" customHeight="1">
      <c r="A52" s="114"/>
      <c r="B52" s="89"/>
      <c r="C52" s="90"/>
      <c r="D52" s="91"/>
      <c r="E52" s="94"/>
      <c r="F52" s="94"/>
      <c r="G52" s="94"/>
      <c r="H52" s="90"/>
      <c r="I52" s="91"/>
      <c r="J52" s="94"/>
      <c r="K52" s="94"/>
      <c r="L52" s="94"/>
      <c r="M52" s="90"/>
      <c r="N52" s="90"/>
      <c r="O52" s="91"/>
      <c r="P52" s="94"/>
      <c r="Q52" s="94"/>
      <c r="R52" s="94"/>
      <c r="S52" s="90"/>
      <c r="T52" s="91"/>
      <c r="U52" s="94"/>
      <c r="V52" s="94"/>
      <c r="W52" s="94"/>
      <c r="X52" s="90"/>
      <c r="Y52" s="90"/>
      <c r="Z52" s="91"/>
      <c r="AA52" s="94"/>
      <c r="AB52" s="94"/>
      <c r="AC52" s="94"/>
      <c r="AD52" s="90"/>
      <c r="AE52" s="91"/>
      <c r="AF52" s="94"/>
      <c r="AG52" s="94"/>
      <c r="AH52" s="94"/>
      <c r="AI52" s="90"/>
      <c r="AJ52" s="90"/>
      <c r="AK52" s="91"/>
      <c r="AL52" s="94"/>
      <c r="AM52" s="94"/>
      <c r="AN52" s="94"/>
      <c r="AO52" s="90"/>
      <c r="AP52" s="91"/>
      <c r="AQ52" s="94"/>
      <c r="AR52" s="94"/>
      <c r="AS52" s="94"/>
      <c r="AT52" s="90"/>
      <c r="AU52" s="90"/>
      <c r="AV52" s="95"/>
      <c r="AW52" s="94"/>
      <c r="AX52" s="94"/>
      <c r="AY52" s="94"/>
      <c r="AZ52" s="90"/>
      <c r="BA52" s="91"/>
      <c r="BB52" s="94"/>
      <c r="BC52" s="94"/>
      <c r="BD52" s="94"/>
      <c r="BE52" s="90"/>
      <c r="BF52" s="90"/>
      <c r="BG52" s="91"/>
      <c r="BH52" s="94"/>
      <c r="BI52" s="94"/>
      <c r="BJ52" s="94"/>
      <c r="BK52" s="90"/>
      <c r="BL52" s="91"/>
      <c r="BM52" s="94"/>
      <c r="BN52" s="94"/>
      <c r="BO52" s="94"/>
      <c r="BP52" s="115"/>
    </row>
    <row r="53" ht="4.5" customHeight="1">
      <c r="A53" s="114"/>
      <c r="B53" s="89"/>
      <c r="C53" s="90"/>
      <c r="D53" s="91"/>
      <c r="E53" s="90"/>
      <c r="F53" s="90"/>
      <c r="G53" s="90"/>
      <c r="H53" s="90"/>
      <c r="I53" s="91"/>
      <c r="J53" s="90"/>
      <c r="K53" s="90"/>
      <c r="L53" s="90"/>
      <c r="M53" s="90"/>
      <c r="N53" s="90"/>
      <c r="O53" s="91"/>
      <c r="P53" s="90"/>
      <c r="Q53" s="90"/>
      <c r="R53" s="90"/>
      <c r="S53" s="90"/>
      <c r="T53" s="91"/>
      <c r="U53" s="90"/>
      <c r="V53" s="90"/>
      <c r="W53" s="90"/>
      <c r="X53" s="93"/>
      <c r="Y53" s="93"/>
      <c r="Z53" s="91"/>
      <c r="AA53" s="90"/>
      <c r="AB53" s="90"/>
      <c r="AC53" s="90"/>
      <c r="AD53" s="90"/>
      <c r="AE53" s="91"/>
      <c r="AF53" s="90"/>
      <c r="AG53" s="90"/>
      <c r="AH53" s="90"/>
      <c r="AI53" s="90"/>
      <c r="AJ53" s="90"/>
      <c r="AK53" s="91"/>
      <c r="AL53" s="90"/>
      <c r="AM53" s="90"/>
      <c r="AN53" s="90"/>
      <c r="AO53" s="90"/>
      <c r="AP53" s="91"/>
      <c r="AQ53" s="90"/>
      <c r="AR53" s="90"/>
      <c r="AS53" s="90"/>
      <c r="AT53" s="94"/>
      <c r="AU53" s="94"/>
      <c r="AV53" s="95"/>
      <c r="AW53" s="90"/>
      <c r="AX53" s="90"/>
      <c r="AY53" s="90"/>
      <c r="AZ53" s="90"/>
      <c r="BA53" s="91"/>
      <c r="BB53" s="90"/>
      <c r="BC53" s="90"/>
      <c r="BD53" s="90"/>
      <c r="BE53" s="94"/>
      <c r="BF53" s="94"/>
      <c r="BG53" s="91"/>
      <c r="BH53" s="90"/>
      <c r="BI53" s="90"/>
      <c r="BJ53" s="90"/>
      <c r="BK53" s="90"/>
      <c r="BL53" s="91"/>
      <c r="BM53" s="90"/>
      <c r="BN53" s="90"/>
      <c r="BO53" s="90"/>
      <c r="BP53" s="96"/>
    </row>
    <row r="54" ht="59.25" customHeight="1">
      <c r="A54" s="97">
        <f>A49+2</f>
        <v>37</v>
      </c>
      <c r="B54" s="123"/>
      <c r="C54" s="90"/>
      <c r="D54" s="98" t="str">
        <f>IF(D$2="",,D$2&amp;"_KW "&amp;$B$2&amp;"_F"&amp;$A54)</f>
        <v>ASL3_KW 19_F37</v>
      </c>
      <c r="E54" s="99" t="str">
        <f>IFNA(VLOOKUP(E$2&amp;"F"&amp;$A54,RackfileUPLOAD!$H:$K,3,FALSE),"")</f>
        <v/>
      </c>
      <c r="F54" s="100"/>
      <c r="G54" s="101"/>
      <c r="H54" s="102"/>
      <c r="I54" s="98" t="str">
        <f>IF(I$2="",,I$2&amp;"_KW "&amp;$B$2&amp;"_F"&amp;$A54)</f>
        <v>ASL3_KW 19_F37</v>
      </c>
      <c r="J54" s="124" t="str">
        <f>IFNA(VLOOKUP(J$2&amp;"F"&amp;$A54+1,RackfileUPLOAD!$H:$K,3,FALSE),"")</f>
        <v/>
      </c>
      <c r="K54" s="100"/>
      <c r="L54" s="101"/>
      <c r="M54" s="90"/>
      <c r="N54" s="90"/>
      <c r="O54" s="98" t="str">
        <f>IF(O$2="",,O$2&amp;"_KW "&amp;$B$2&amp;"_F"&amp;$A54)</f>
        <v/>
      </c>
      <c r="P54" s="99" t="str">
        <f>IFNA(VLOOKUP(P$2&amp;"F"&amp;$A54,RackfileUPLOAD!$H:$K,3,FALSE),"")</f>
        <v/>
      </c>
      <c r="Q54" s="100"/>
      <c r="R54" s="101"/>
      <c r="S54" s="102"/>
      <c r="T54" s="98" t="str">
        <f>IF(T$2="",,T$2&amp;"_KW "&amp;$B$2&amp;"_F"&amp;$A54)</f>
        <v/>
      </c>
      <c r="U54" s="124" t="str">
        <f>IFNA(VLOOKUP(U$2&amp;"F"&amp;$A54+1,RackfileUPLOAD!$H:$K,3,FALSE),"")</f>
        <v/>
      </c>
      <c r="V54" s="100"/>
      <c r="W54" s="101"/>
      <c r="X54" s="90"/>
      <c r="Y54" s="90"/>
      <c r="Z54" s="98" t="str">
        <f>IF(Z$2="",,Z$2&amp;"_KW "&amp;$B$2&amp;"_F"&amp;$A54)</f>
        <v/>
      </c>
      <c r="AA54" s="99" t="str">
        <f>IFNA(VLOOKUP(AA$2&amp;"F"&amp;$A54,RackfileUPLOAD!$H:$K,3,FALSE),"")</f>
        <v/>
      </c>
      <c r="AB54" s="100"/>
      <c r="AC54" s="101"/>
      <c r="AD54" s="102"/>
      <c r="AE54" s="98" t="str">
        <f>IF(AE$2="",,AE$2&amp;"_KW "&amp;$B$2&amp;"_F"&amp;$A54)</f>
        <v/>
      </c>
      <c r="AF54" s="124" t="str">
        <f>IFNA(VLOOKUP(AF$2&amp;"F"&amp;$A54+1,RackfileUPLOAD!$H:$K,3,FALSE),"")</f>
        <v/>
      </c>
      <c r="AG54" s="100"/>
      <c r="AH54" s="101"/>
      <c r="AI54" s="90"/>
      <c r="AJ54" s="90"/>
      <c r="AK54" s="98" t="str">
        <f>IF(AK$2="",,AK$2&amp;"_KW "&amp;$B$2&amp;"_F"&amp;$A54)</f>
        <v/>
      </c>
      <c r="AL54" s="99" t="str">
        <f>IFNA(VLOOKUP(AL$2&amp;"F"&amp;$A54,RackfileUPLOAD!$H:$K,3,FALSE),"")</f>
        <v/>
      </c>
      <c r="AM54" s="100"/>
      <c r="AN54" s="101"/>
      <c r="AO54" s="102"/>
      <c r="AP54" s="98" t="str">
        <f>IF(AP$2="",,AP$2&amp;"_KW "&amp;$B$2&amp;"_F"&amp;$A54)</f>
        <v/>
      </c>
      <c r="AQ54" s="124" t="str">
        <f>IFNA(VLOOKUP(AQ$2&amp;"F"&amp;$A54+1,RackfileUPLOAD!$H:$K,3,FALSE),"")</f>
        <v/>
      </c>
      <c r="AR54" s="100"/>
      <c r="AS54" s="101"/>
      <c r="AT54" s="90"/>
      <c r="AU54" s="90"/>
      <c r="AV54" s="98" t="str">
        <f>IF(AV$2="",,AV$2&amp;"_KW "&amp;$B$2&amp;"_F"&amp;$A54)</f>
        <v/>
      </c>
      <c r="AW54" s="99" t="str">
        <f>IFNA(VLOOKUP(AW$2&amp;"F"&amp;$A54,RackfileUPLOAD!$H:$K,3,FALSE),"")</f>
        <v/>
      </c>
      <c r="AX54" s="100"/>
      <c r="AY54" s="101"/>
      <c r="AZ54" s="102"/>
      <c r="BA54" s="98" t="str">
        <f>IF(BA$2="",,BA$2&amp;"_KW "&amp;$B$2&amp;"_F"&amp;$A54)</f>
        <v/>
      </c>
      <c r="BB54" s="99" t="str">
        <f>IFNA(VLOOKUP(BB$2&amp;"F"&amp;$A54+1,RackfileUPLOAD!$H:$K,3,FALSE),"")</f>
        <v/>
      </c>
      <c r="BC54" s="100"/>
      <c r="BD54" s="101"/>
      <c r="BE54" s="90"/>
      <c r="BF54" s="90"/>
      <c r="BG54" s="98" t="str">
        <f>IF(BG$2="",,BG$2&amp;"_KW "&amp;$B$2&amp;"_F"&amp;$A54)</f>
        <v/>
      </c>
      <c r="BH54" s="99" t="str">
        <f>IFNA(VLOOKUP(BH$2&amp;"F"&amp;$A54,RackfileUPLOAD!$H:$K,3,FALSE),"")</f>
        <v/>
      </c>
      <c r="BI54" s="100"/>
      <c r="BJ54" s="101"/>
      <c r="BK54" s="102"/>
      <c r="BL54" s="98" t="str">
        <f>IF(BL$2="",,BL$2&amp;"_KW "&amp;$B$2&amp;"_F"&amp;$A54)</f>
        <v/>
      </c>
      <c r="BM54" s="99" t="str">
        <f>IFNA(VLOOKUP(BM$2&amp;"F"&amp;$A54+1,RackfileUPLOAD!$H:$K,3,FALSE),"")</f>
        <v/>
      </c>
      <c r="BN54" s="100"/>
      <c r="BO54" s="101"/>
      <c r="BP54" s="103"/>
    </row>
    <row r="55" ht="17.25" customHeight="1">
      <c r="A55" s="104"/>
      <c r="B55" s="89"/>
      <c r="C55" s="106"/>
      <c r="D55" s="104"/>
      <c r="E55" s="107" t="str">
        <f>IF(E54="","","2p")</f>
        <v/>
      </c>
      <c r="F55" s="107" t="str">
        <f>IF(E54="","","3p")</f>
        <v/>
      </c>
      <c r="G55" s="107" t="str">
        <f>IF(E54="","","4p")</f>
        <v/>
      </c>
      <c r="H55" s="108"/>
      <c r="I55" s="104"/>
      <c r="J55" s="107" t="str">
        <f>IF(J54="","","2p")</f>
        <v/>
      </c>
      <c r="K55" s="107" t="str">
        <f>IF(J54="","","3p")</f>
        <v/>
      </c>
      <c r="L55" s="107" t="str">
        <f>IF(J54="","","4p")</f>
        <v/>
      </c>
      <c r="M55" s="106"/>
      <c r="N55" s="106"/>
      <c r="O55" s="104"/>
      <c r="P55" s="107" t="str">
        <f>IF(P54="","","2p")</f>
        <v/>
      </c>
      <c r="Q55" s="107" t="str">
        <f>IF(P54="","","3p")</f>
        <v/>
      </c>
      <c r="R55" s="107" t="str">
        <f>IF(P54="","","4p")</f>
        <v/>
      </c>
      <c r="S55" s="108"/>
      <c r="T55" s="104"/>
      <c r="U55" s="107" t="str">
        <f>IF(U54="","","2p")</f>
        <v/>
      </c>
      <c r="V55" s="107" t="str">
        <f>IF(U54="","","3p")</f>
        <v/>
      </c>
      <c r="W55" s="107" t="str">
        <f>IF(U54="","","4p")</f>
        <v/>
      </c>
      <c r="X55" s="106"/>
      <c r="Y55" s="106"/>
      <c r="Z55" s="104"/>
      <c r="AA55" s="107" t="str">
        <f>IF(AA54="","","2p")</f>
        <v/>
      </c>
      <c r="AB55" s="107" t="str">
        <f>IF(AA54="","","3p")</f>
        <v/>
      </c>
      <c r="AC55" s="107" t="str">
        <f>IF(AA54="","","4p")</f>
        <v/>
      </c>
      <c r="AD55" s="108"/>
      <c r="AE55" s="104"/>
      <c r="AF55" s="107" t="str">
        <f>IF(AF54="","","2p")</f>
        <v/>
      </c>
      <c r="AG55" s="107" t="str">
        <f>IF(AF54="","","3p")</f>
        <v/>
      </c>
      <c r="AH55" s="107" t="str">
        <f>IF(AF54="","","4p")</f>
        <v/>
      </c>
      <c r="AI55" s="106"/>
      <c r="AJ55" s="106"/>
      <c r="AK55" s="104"/>
      <c r="AL55" s="107" t="str">
        <f>IF(AL54="","","2p")</f>
        <v/>
      </c>
      <c r="AM55" s="107" t="str">
        <f>IF(AL54="","","3p")</f>
        <v/>
      </c>
      <c r="AN55" s="107" t="str">
        <f>IF(AL54="","","4p")</f>
        <v/>
      </c>
      <c r="AO55" s="108"/>
      <c r="AP55" s="104"/>
      <c r="AQ55" s="107" t="str">
        <f>IF(AQ54="","","2p")</f>
        <v/>
      </c>
      <c r="AR55" s="107" t="str">
        <f>IF(AQ54="","","3p")</f>
        <v/>
      </c>
      <c r="AS55" s="107" t="str">
        <f>IF(AQ54="","","4p")</f>
        <v/>
      </c>
      <c r="AT55" s="106"/>
      <c r="AU55" s="106"/>
      <c r="AV55" s="104"/>
      <c r="AW55" s="107" t="str">
        <f>IF(AW54="","","2p")</f>
        <v/>
      </c>
      <c r="AX55" s="107" t="str">
        <f>IF(AW54="","","3p")</f>
        <v/>
      </c>
      <c r="AY55" s="107" t="str">
        <f>IF(AW54="","","4p")</f>
        <v/>
      </c>
      <c r="AZ55" s="108"/>
      <c r="BA55" s="104"/>
      <c r="BB55" s="107" t="str">
        <f>IF(BB54="","","2p")</f>
        <v/>
      </c>
      <c r="BC55" s="107" t="str">
        <f>IF(BB54="","","3p")</f>
        <v/>
      </c>
      <c r="BD55" s="107" t="str">
        <f>IF(BB54="","","4p")</f>
        <v/>
      </c>
      <c r="BE55" s="106"/>
      <c r="BF55" s="106"/>
      <c r="BG55" s="104"/>
      <c r="BH55" s="107" t="str">
        <f>IF(BH54="","","2p")</f>
        <v/>
      </c>
      <c r="BI55" s="107" t="str">
        <f>IF(BH54="","","3p")</f>
        <v/>
      </c>
      <c r="BJ55" s="107" t="str">
        <f>IF(BH54="","","4p")</f>
        <v/>
      </c>
      <c r="BK55" s="108"/>
      <c r="BL55" s="104"/>
      <c r="BM55" s="107" t="str">
        <f>IF(BM54="","","2p")</f>
        <v/>
      </c>
      <c r="BN55" s="107" t="str">
        <f>IF(BM54="","","3p")</f>
        <v/>
      </c>
      <c r="BO55" s="107" t="str">
        <f>IF(BM54="","","4p")</f>
        <v/>
      </c>
      <c r="BP55" s="106"/>
    </row>
    <row r="56" ht="33.75" customHeight="1">
      <c r="A56" s="109"/>
      <c r="B56" s="89"/>
      <c r="C56" s="111"/>
      <c r="D56" s="109"/>
      <c r="E56" s="112" t="str">
        <f>IF(E54="IcePack","",IFNA(VLOOKUP(E$2&amp;"F"&amp;$A54&amp;E55,RackfileUPLOAD!$I:$K,3,FALSE),IFNA(VLOOKUP(E$2&amp;"F"&amp;$A54,RackfileUPLOAD!$I:$K,3,FALSE),"")))</f>
        <v/>
      </c>
      <c r="F56" s="112" t="str">
        <f>IF(E54="IcePack","",IFNA(VLOOKUP(E$2&amp;"F"&amp;$A54&amp;F55,RackfileUPLOAD!$I:$K,3,FALSE),IFNA(VLOOKUP(E$2&amp;"F"&amp;$A54,RackfileUPLOAD!$I:$K,3,FALSE),"")))</f>
        <v/>
      </c>
      <c r="G56" s="112" t="str">
        <f>IF(E54="IcePack","",IFNA(VLOOKUP(E$2&amp;"F"&amp;$A54&amp;G55,RackfileUPLOAD!$I:$K,3,FALSE),IFNA(VLOOKUP(E$2&amp;"F"&amp;$A54,RackfileUPLOAD!$I:$K,3,FALSE),"")))</f>
        <v/>
      </c>
      <c r="H56" s="113"/>
      <c r="I56" s="109"/>
      <c r="J56" s="112" t="str">
        <f>IF(J54="IcePack","",IFNA(VLOOKUP(J$2&amp;"F"&amp;$A54+1&amp;J55,RackfileUPLOAD!$I:$K,3,FALSE),IFNA(VLOOKUP(J$2&amp;"F"&amp;$A54+1,RackfileUPLOAD!$I:$K,3,FALSE),"")))</f>
        <v/>
      </c>
      <c r="K56" s="112" t="str">
        <f>IF(J54="IcePack","",IFNA(VLOOKUP(J$2&amp;"F"&amp;$A54+1&amp;K55,RackfileUPLOAD!$I:$K,3,FALSE),IFNA(VLOOKUP(J$2&amp;"F"&amp;$A54+1,RackfileUPLOAD!$I:$K,3,FALSE),"")))</f>
        <v/>
      </c>
      <c r="L56" s="112" t="str">
        <f>IF(J54="IcePack","",IFNA(VLOOKUP(J$2&amp;"F"&amp;$A54+1&amp;L55,RackfileUPLOAD!$I:$K,3,FALSE),IFNA(VLOOKUP(J$2&amp;"F"&amp;$A54+1,RackfileUPLOAD!$I:$K,3,FALSE),"")))</f>
        <v/>
      </c>
      <c r="M56" s="111"/>
      <c r="N56" s="111"/>
      <c r="O56" s="109"/>
      <c r="P56" s="112" t="str">
        <f>IF(P54="IcePack","",IFNA(VLOOKUP(P$2&amp;"F"&amp;$A54&amp;P55,RackfileUPLOAD!$I:$K,3,FALSE),IFNA(VLOOKUP(P$2&amp;"F"&amp;$A54,RackfileUPLOAD!$I:$K,3,FALSE),"")))</f>
        <v/>
      </c>
      <c r="Q56" s="112" t="str">
        <f>IF(P54="IcePack","",IFNA(VLOOKUP(P$2&amp;"F"&amp;$A54&amp;Q55,RackfileUPLOAD!$I:$K,3,FALSE),IFNA(VLOOKUP(P$2&amp;"F"&amp;$A54,RackfileUPLOAD!$I:$K,3,FALSE),"")))</f>
        <v/>
      </c>
      <c r="R56" s="112" t="str">
        <f>IF(P54="IcePack","",IFNA(VLOOKUP(P$2&amp;"F"&amp;$A54&amp;R55,RackfileUPLOAD!$I:$K,3,FALSE),IFNA(VLOOKUP(P$2&amp;"F"&amp;$A54,RackfileUPLOAD!$I:$K,3,FALSE),"")))</f>
        <v/>
      </c>
      <c r="S56" s="113"/>
      <c r="T56" s="109"/>
      <c r="U56" s="112" t="str">
        <f>IF(U54="IcePack","",IFNA(VLOOKUP(U$2&amp;"F"&amp;$A54+1&amp;U55,RackfileUPLOAD!$I:$K,3,FALSE),IFNA(VLOOKUP(U$2&amp;"F"&amp;$A54+1,RackfileUPLOAD!$I:$K,3,FALSE),"")))</f>
        <v/>
      </c>
      <c r="V56" s="112" t="str">
        <f>IF(U54="IcePack","",IFNA(VLOOKUP(U$2&amp;"F"&amp;$A54+1&amp;V55,RackfileUPLOAD!$I:$K,3,FALSE),IFNA(VLOOKUP(U$2&amp;"F"&amp;$A54+1,RackfileUPLOAD!$I:$K,3,FALSE),"")))</f>
        <v/>
      </c>
      <c r="W56" s="112" t="str">
        <f>IF(U54="IcePack","",IFNA(VLOOKUP(U$2&amp;"F"&amp;$A54+1&amp;W55,RackfileUPLOAD!$I:$K,3,FALSE),IFNA(VLOOKUP(U$2&amp;"F"&amp;$A54+1,RackfileUPLOAD!$I:$K,3,FALSE),"")))</f>
        <v/>
      </c>
      <c r="X56" s="111"/>
      <c r="Y56" s="111"/>
      <c r="Z56" s="109"/>
      <c r="AA56" s="112" t="str">
        <f>IF(AA54="IcePack","",IFNA(VLOOKUP(AA$2&amp;"F"&amp;$A54&amp;AA55,RackfileUPLOAD!$I:$K,3,FALSE),IFNA(VLOOKUP(AA$2&amp;"F"&amp;$A54,RackfileUPLOAD!$I:$K,3,FALSE),"")))</f>
        <v/>
      </c>
      <c r="AB56" s="112" t="str">
        <f>IF(AA54="IcePack","",IFNA(VLOOKUP(AA$2&amp;"F"&amp;$A54&amp;AB55,RackfileUPLOAD!$I:$K,3,FALSE),IFNA(VLOOKUP(AA$2&amp;"F"&amp;$A54,RackfileUPLOAD!$I:$K,3,FALSE),"")))</f>
        <v/>
      </c>
      <c r="AC56" s="112" t="str">
        <f>IF(AA54="IcePack","",IFNA(VLOOKUP(AA$2&amp;"F"&amp;$A54&amp;AC55,RackfileUPLOAD!$I:$K,3,FALSE),IFNA(VLOOKUP(AA$2&amp;"F"&amp;$A54,RackfileUPLOAD!$I:$K,3,FALSE),"")))</f>
        <v/>
      </c>
      <c r="AD56" s="113"/>
      <c r="AE56" s="109"/>
      <c r="AF56" s="112" t="str">
        <f>IF(AF54="IcePack","",IFNA(VLOOKUP(AF$2&amp;"F"&amp;$A54+1&amp;AF55,RackfileUPLOAD!$I:$K,3,FALSE),IFNA(VLOOKUP(AF$2&amp;"F"&amp;$A54+1,RackfileUPLOAD!$I:$K,3,FALSE),"")))</f>
        <v/>
      </c>
      <c r="AG56" s="112" t="str">
        <f>IF(AF54="IcePack","",IFNA(VLOOKUP(AF$2&amp;"F"&amp;$A54+1&amp;AG55,RackfileUPLOAD!$I:$K,3,FALSE),IFNA(VLOOKUP(AF$2&amp;"F"&amp;$A54+1,RackfileUPLOAD!$I:$K,3,FALSE),"")))</f>
        <v/>
      </c>
      <c r="AH56" s="112" t="str">
        <f>IF(AF54="IcePack","",IFNA(VLOOKUP(AF$2&amp;"F"&amp;$A54+1&amp;AH55,RackfileUPLOAD!$I:$K,3,FALSE),IFNA(VLOOKUP(AF$2&amp;"F"&amp;$A54+1,RackfileUPLOAD!$I:$K,3,FALSE),"")))</f>
        <v/>
      </c>
      <c r="AI56" s="111"/>
      <c r="AJ56" s="111"/>
      <c r="AK56" s="109"/>
      <c r="AL56" s="112" t="str">
        <f>IF(AL54="IcePack","",IFNA(VLOOKUP(AL$2&amp;"F"&amp;$A54&amp;AL55,RackfileUPLOAD!$I:$K,3,FALSE),IFNA(VLOOKUP(AL$2&amp;"F"&amp;$A54,RackfileUPLOAD!$I:$K,3,FALSE),"")))</f>
        <v/>
      </c>
      <c r="AM56" s="112" t="str">
        <f>IF(AL54="IcePack","",IFNA(VLOOKUP(AL$2&amp;"F"&amp;$A54&amp;AM55,RackfileUPLOAD!$I:$K,3,FALSE),IFNA(VLOOKUP(AL$2&amp;"F"&amp;$A54,RackfileUPLOAD!$I:$K,3,FALSE),"")))</f>
        <v/>
      </c>
      <c r="AN56" s="112" t="str">
        <f>IF(AL54="IcePack","",IFNA(VLOOKUP(AL$2&amp;"F"&amp;$A54&amp;AN55,RackfileUPLOAD!$I:$K,3,FALSE),IFNA(VLOOKUP(AL$2&amp;"F"&amp;$A54,RackfileUPLOAD!$I:$K,3,FALSE),"")))</f>
        <v/>
      </c>
      <c r="AO56" s="113"/>
      <c r="AP56" s="109"/>
      <c r="AQ56" s="112" t="str">
        <f>IF(AQ54="IcePack","",IFNA(VLOOKUP(AQ$2&amp;"F"&amp;$A54+1&amp;AQ55,RackfileUPLOAD!$I:$K,3,FALSE),IFNA(VLOOKUP(AQ$2&amp;"F"&amp;$A54+1,RackfileUPLOAD!$I:$K,3,FALSE),"")))</f>
        <v/>
      </c>
      <c r="AR56" s="112" t="str">
        <f>IF(AQ54="IcePack","",IFNA(VLOOKUP(AQ$2&amp;"F"&amp;$A54+1&amp;AR55,RackfileUPLOAD!$I:$K,3,FALSE),IFNA(VLOOKUP(AQ$2&amp;"F"&amp;$A54+1,RackfileUPLOAD!$I:$K,3,FALSE),"")))</f>
        <v/>
      </c>
      <c r="AS56" s="112" t="str">
        <f>IF(AQ54="IcePack","",IFNA(VLOOKUP(AQ$2&amp;"F"&amp;$A54+1&amp;AS55,RackfileUPLOAD!$I:$K,3,FALSE),IFNA(VLOOKUP(AQ$2&amp;"F"&amp;$A54+1,RackfileUPLOAD!$I:$K,3,FALSE),"")))</f>
        <v/>
      </c>
      <c r="AT56" s="111"/>
      <c r="AU56" s="111"/>
      <c r="AV56" s="109"/>
      <c r="AW56" s="112" t="str">
        <f>IF(AW54="IcePack","",IFNA(VLOOKUP(AW$2&amp;"F"&amp;$A54&amp;AW55,RackfileUPLOAD!$I:$K,3,FALSE),IFNA(VLOOKUP(AW$2&amp;"F"&amp;$A54,RackfileUPLOAD!$I:$K,3,FALSE),"")))</f>
        <v/>
      </c>
      <c r="AX56" s="112" t="str">
        <f>IF(AW54="IcePack","",IFNA(VLOOKUP(AW$2&amp;"F"&amp;$A54&amp;AX55,RackfileUPLOAD!$I:$K,3,FALSE),IFNA(VLOOKUP(AW$2&amp;"F"&amp;$A54,RackfileUPLOAD!$I:$K,3,FALSE),"")))</f>
        <v/>
      </c>
      <c r="AY56" s="112" t="str">
        <f>IF(AW54="IcePack","",IFNA(VLOOKUP(AW$2&amp;"F"&amp;$A54&amp;AY55,RackfileUPLOAD!$I:$K,3,FALSE),IFNA(VLOOKUP(AW$2&amp;"F"&amp;$A54,RackfileUPLOAD!$I:$K,3,FALSE),"")))</f>
        <v/>
      </c>
      <c r="AZ56" s="113"/>
      <c r="BA56" s="109"/>
      <c r="BB56" s="112" t="str">
        <f>IF(BB54="IcePack","",IFNA(VLOOKUP(BB$2&amp;"F"&amp;$A54+1&amp;BB55,RackfileUPLOAD!$I:$K,3,FALSE),IFNA(VLOOKUP(BB$2&amp;"F"&amp;$A54+1,RackfileUPLOAD!$I:$K,3,FALSE),"")))</f>
        <v/>
      </c>
      <c r="BC56" s="112" t="str">
        <f>IF(BB54="IcePack","",IFNA(VLOOKUP(BB$2&amp;"F"&amp;$A54+1&amp;BC55,RackfileUPLOAD!$I:$K,3,FALSE),IFNA(VLOOKUP(BB$2&amp;"F"&amp;$A54+1,RackfileUPLOAD!$I:$K,3,FALSE),"")))</f>
        <v/>
      </c>
      <c r="BD56" s="112" t="str">
        <f>IF(BB54="IcePack","",IFNA(VLOOKUP(BB$2&amp;"F"&amp;$A54+1&amp;BD55,RackfileUPLOAD!$I:$K,3,FALSE),IFNA(VLOOKUP(BB$2&amp;"F"&amp;$A54+1,RackfileUPLOAD!$I:$K,3,FALSE),"")))</f>
        <v/>
      </c>
      <c r="BE56" s="111"/>
      <c r="BF56" s="111"/>
      <c r="BG56" s="109"/>
      <c r="BH56" s="112" t="str">
        <f>IF(BH54="IcePack","",IFNA(VLOOKUP(BH$2&amp;"F"&amp;$A54&amp;BH55,RackfileUPLOAD!$I:$K,3,FALSE),IFNA(VLOOKUP(BH$2&amp;"F"&amp;$A54,RackfileUPLOAD!$I:$K,3,FALSE),"")))</f>
        <v/>
      </c>
      <c r="BI56" s="112" t="str">
        <f>IF(BH54="IcePack","",IFNA(VLOOKUP(BH$2&amp;"F"&amp;$A54&amp;BI55,RackfileUPLOAD!$I:$K,3,FALSE),IFNA(VLOOKUP(BH$2&amp;"F"&amp;$A54,RackfileUPLOAD!$I:$K,3,FALSE),"")))</f>
        <v/>
      </c>
      <c r="BJ56" s="112" t="str">
        <f>IF(BH54="IcePack","",IFNA(VLOOKUP(BH$2&amp;"F"&amp;$A54&amp;BJ55,RackfileUPLOAD!$I:$K,3,FALSE),IFNA(VLOOKUP(BH$2&amp;"F"&amp;$A54,RackfileUPLOAD!$I:$K,3,FALSE),"")))</f>
        <v/>
      </c>
      <c r="BK56" s="113"/>
      <c r="BL56" s="109"/>
      <c r="BM56" s="112" t="str">
        <f>IF(BM54="IcePack","",IFNA(VLOOKUP(BM$2&amp;"F"&amp;$A54+1&amp;BM55,RackfileUPLOAD!$I:$K,3,FALSE),IFNA(VLOOKUP(BM$2&amp;"F"&amp;$A54+1,RackfileUPLOAD!$I:$K,3,FALSE),"")))</f>
        <v/>
      </c>
      <c r="BN56" s="112" t="str">
        <f>IF(BM54="IcePack","",IFNA(VLOOKUP(BM$2&amp;"F"&amp;$A54+1&amp;BN55,RackfileUPLOAD!$I:$K,3,FALSE),IFNA(VLOOKUP(BM$2&amp;"F"&amp;$A54+1,RackfileUPLOAD!$I:$K,3,FALSE),"")))</f>
        <v/>
      </c>
      <c r="BO56" s="112" t="str">
        <f>IF(BM54="IcePack","",IFNA(VLOOKUP(BM$2&amp;"F"&amp;$A54+1&amp;BO55,RackfileUPLOAD!$I:$K,3,FALSE),IFNA(VLOOKUP(BM$2&amp;"F"&amp;$A54+1,RackfileUPLOAD!$I:$K,3,FALSE),"")))</f>
        <v/>
      </c>
      <c r="BP56" s="111"/>
    </row>
    <row r="57" ht="9.0" customHeight="1">
      <c r="A57" s="114"/>
      <c r="B57" s="89"/>
      <c r="C57" s="90"/>
      <c r="D57" s="91"/>
      <c r="E57" s="94"/>
      <c r="F57" s="94"/>
      <c r="G57" s="94"/>
      <c r="H57" s="90"/>
      <c r="I57" s="91"/>
      <c r="J57" s="94"/>
      <c r="K57" s="94"/>
      <c r="L57" s="94"/>
      <c r="M57" s="90"/>
      <c r="N57" s="90"/>
      <c r="O57" s="91"/>
      <c r="P57" s="94"/>
      <c r="Q57" s="94"/>
      <c r="R57" s="94"/>
      <c r="S57" s="90"/>
      <c r="T57" s="91"/>
      <c r="U57" s="94"/>
      <c r="V57" s="94"/>
      <c r="W57" s="94"/>
      <c r="X57" s="90"/>
      <c r="Y57" s="90"/>
      <c r="Z57" s="91"/>
      <c r="AA57" s="94"/>
      <c r="AB57" s="94"/>
      <c r="AC57" s="94"/>
      <c r="AD57" s="90"/>
      <c r="AE57" s="91"/>
      <c r="AF57" s="94"/>
      <c r="AG57" s="94"/>
      <c r="AH57" s="94"/>
      <c r="AI57" s="90"/>
      <c r="AJ57" s="90"/>
      <c r="AK57" s="91"/>
      <c r="AL57" s="94"/>
      <c r="AM57" s="94"/>
      <c r="AN57" s="94"/>
      <c r="AO57" s="90"/>
      <c r="AP57" s="91"/>
      <c r="AQ57" s="94"/>
      <c r="AR57" s="94"/>
      <c r="AS57" s="94"/>
      <c r="AT57" s="90"/>
      <c r="AU57" s="90"/>
      <c r="AV57" s="95"/>
      <c r="AW57" s="94"/>
      <c r="AX57" s="94"/>
      <c r="AY57" s="94"/>
      <c r="AZ57" s="90"/>
      <c r="BA57" s="91"/>
      <c r="BB57" s="94"/>
      <c r="BC57" s="94"/>
      <c r="BD57" s="94"/>
      <c r="BE57" s="90"/>
      <c r="BF57" s="90"/>
      <c r="BG57" s="91"/>
      <c r="BH57" s="94"/>
      <c r="BI57" s="94"/>
      <c r="BJ57" s="94"/>
      <c r="BK57" s="90"/>
      <c r="BL57" s="91"/>
      <c r="BM57" s="94"/>
      <c r="BN57" s="94"/>
      <c r="BO57" s="94"/>
      <c r="BP57" s="115"/>
    </row>
    <row r="58" ht="59.25" customHeight="1">
      <c r="A58" s="97">
        <f>A54+2</f>
        <v>39</v>
      </c>
      <c r="B58" s="89"/>
      <c r="C58" s="90"/>
      <c r="D58" s="98" t="str">
        <f>IF(D$2="",,D$2&amp;"_KW "&amp;$B$2&amp;"_F"&amp;$A58)</f>
        <v>ASL3_KW 19_F39</v>
      </c>
      <c r="E58" s="99" t="str">
        <f>IFNA(VLOOKUP(E$2&amp;"F"&amp;$A58,RackfileUPLOAD!$H:$K,3,FALSE),"")</f>
        <v/>
      </c>
      <c r="F58" s="100"/>
      <c r="G58" s="101"/>
      <c r="H58" s="102"/>
      <c r="I58" s="98" t="str">
        <f>IF(I$2="",,I$2&amp;"_KW "&amp;$B$2&amp;"_F"&amp;$A58)</f>
        <v>ASL3_KW 19_F39</v>
      </c>
      <c r="J58" s="99" t="str">
        <f>IFNA(VLOOKUP(J$2&amp;"F"&amp;$A58+1,RackfileUPLOAD!$H:$K,3,FALSE),"")</f>
        <v/>
      </c>
      <c r="K58" s="100"/>
      <c r="L58" s="101"/>
      <c r="M58" s="90"/>
      <c r="N58" s="90"/>
      <c r="O58" s="98" t="str">
        <f>IF(O$2="",,O$2&amp;"_KW "&amp;$B$2&amp;"_F"&amp;$A58)</f>
        <v/>
      </c>
      <c r="P58" s="99" t="str">
        <f>IFNA(VLOOKUP(P$2&amp;"F"&amp;$A58,RackfileUPLOAD!$H:$K,3,FALSE),"")</f>
        <v/>
      </c>
      <c r="Q58" s="100"/>
      <c r="R58" s="101"/>
      <c r="S58" s="102"/>
      <c r="T58" s="98" t="str">
        <f>IF(T$2="",,T$2&amp;"_KW "&amp;$B$2&amp;"_F"&amp;$A58)</f>
        <v/>
      </c>
      <c r="U58" s="99" t="str">
        <f>IFNA(VLOOKUP(U$2&amp;"F"&amp;$A58+1,RackfileUPLOAD!$H:$K,3,FALSE),"")</f>
        <v/>
      </c>
      <c r="V58" s="100"/>
      <c r="W58" s="101"/>
      <c r="X58" s="90"/>
      <c r="Y58" s="90"/>
      <c r="Z58" s="98" t="str">
        <f>IF(Z$2="",,Z$2&amp;"_KW "&amp;$B$2&amp;"_F"&amp;$A58)</f>
        <v/>
      </c>
      <c r="AA58" s="99" t="str">
        <f>IFNA(VLOOKUP(AA$2&amp;"F"&amp;$A58,RackfileUPLOAD!$H:$K,3,FALSE),"")</f>
        <v/>
      </c>
      <c r="AB58" s="100"/>
      <c r="AC58" s="101"/>
      <c r="AD58" s="102"/>
      <c r="AE58" s="98" t="str">
        <f>IF(AE$2="",,AE$2&amp;"_KW "&amp;$B$2&amp;"_F"&amp;$A58)</f>
        <v/>
      </c>
      <c r="AF58" s="99" t="str">
        <f>IFNA(VLOOKUP(AF$2&amp;"F"&amp;$A58+1,RackfileUPLOAD!$H:$K,3,FALSE),"")</f>
        <v/>
      </c>
      <c r="AG58" s="100"/>
      <c r="AH58" s="101"/>
      <c r="AI58" s="90"/>
      <c r="AJ58" s="90"/>
      <c r="AK58" s="98" t="str">
        <f>IF(AK$2="",,AK$2&amp;"_KW "&amp;$B$2&amp;"_F"&amp;$A58)</f>
        <v/>
      </c>
      <c r="AL58" s="99" t="str">
        <f>IFNA(VLOOKUP(AL$2&amp;"F"&amp;$A58,RackfileUPLOAD!$H:$K,3,FALSE),"")</f>
        <v/>
      </c>
      <c r="AM58" s="100"/>
      <c r="AN58" s="101"/>
      <c r="AO58" s="102"/>
      <c r="AP58" s="98" t="str">
        <f>IF(AP$2="",,AP$2&amp;"_KW "&amp;$B$2&amp;"_F"&amp;$A58)</f>
        <v/>
      </c>
      <c r="AQ58" s="99" t="str">
        <f>IFNA(VLOOKUP(AQ$2&amp;"F"&amp;$A58+1,RackfileUPLOAD!$H:$K,3,FALSE),"")</f>
        <v/>
      </c>
      <c r="AR58" s="100"/>
      <c r="AS58" s="101"/>
      <c r="AT58" s="90"/>
      <c r="AU58" s="90"/>
      <c r="AV58" s="98" t="str">
        <f>IF(AV$2="",,AV$2&amp;"_KW "&amp;$B$2&amp;"_F"&amp;$A58)</f>
        <v/>
      </c>
      <c r="AW58" s="99" t="str">
        <f>IFNA(VLOOKUP(AW$2&amp;"F"&amp;$A58,RackfileUPLOAD!$H:$K,3,FALSE),"")</f>
        <v/>
      </c>
      <c r="AX58" s="100"/>
      <c r="AY58" s="101"/>
      <c r="AZ58" s="102"/>
      <c r="BA58" s="98" t="str">
        <f>IF(BA$2="",,BA$2&amp;"_KW "&amp;$B$2&amp;"_F"&amp;$A58)</f>
        <v/>
      </c>
      <c r="BB58" s="99" t="str">
        <f>IFNA(VLOOKUP(BB$2&amp;"F"&amp;$A58+1,RackfileUPLOAD!$H:$K,3,FALSE),"")</f>
        <v/>
      </c>
      <c r="BC58" s="100"/>
      <c r="BD58" s="101"/>
      <c r="BE58" s="90"/>
      <c r="BF58" s="90"/>
      <c r="BG58" s="98" t="str">
        <f>IF(BG$2="",,BG$2&amp;"_KW "&amp;$B$2&amp;"_F"&amp;$A58)</f>
        <v/>
      </c>
      <c r="BH58" s="99" t="str">
        <f>IFNA(VLOOKUP(BH$2&amp;"F"&amp;$A58,RackfileUPLOAD!$H:$K,3,FALSE),"")</f>
        <v/>
      </c>
      <c r="BI58" s="100"/>
      <c r="BJ58" s="101"/>
      <c r="BK58" s="102"/>
      <c r="BL58" s="98" t="str">
        <f>IF(BL$2="",,BL$2&amp;"_KW "&amp;$B$2&amp;"_F"&amp;$A58)</f>
        <v/>
      </c>
      <c r="BM58" s="99" t="str">
        <f>IFNA(VLOOKUP(BM$2&amp;"F"&amp;$A58+1,RackfileUPLOAD!$H:$K,3,FALSE),"")</f>
        <v/>
      </c>
      <c r="BN58" s="100"/>
      <c r="BO58" s="101"/>
      <c r="BP58" s="103"/>
    </row>
    <row r="59" ht="17.25" customHeight="1">
      <c r="A59" s="104"/>
      <c r="B59" s="89"/>
      <c r="C59" s="106"/>
      <c r="D59" s="104"/>
      <c r="E59" s="107" t="str">
        <f>IF(E58="","","2p")</f>
        <v/>
      </c>
      <c r="F59" s="107" t="str">
        <f>IF(E58="","","3p")</f>
        <v/>
      </c>
      <c r="G59" s="107" t="str">
        <f>IF(E58="","","4p")</f>
        <v/>
      </c>
      <c r="H59" s="108"/>
      <c r="I59" s="104"/>
      <c r="J59" s="107" t="str">
        <f>IF(J58="","","2p")</f>
        <v/>
      </c>
      <c r="K59" s="107" t="str">
        <f>IF(J58="","","3p")</f>
        <v/>
      </c>
      <c r="L59" s="107" t="str">
        <f>IF(J58="","","4p")</f>
        <v/>
      </c>
      <c r="M59" s="106"/>
      <c r="N59" s="106"/>
      <c r="O59" s="104"/>
      <c r="P59" s="107" t="str">
        <f>IF(P58="","","2p")</f>
        <v/>
      </c>
      <c r="Q59" s="107" t="str">
        <f>IF(P58="","","3p")</f>
        <v/>
      </c>
      <c r="R59" s="107" t="str">
        <f>IF(P58="","","4p")</f>
        <v/>
      </c>
      <c r="S59" s="108"/>
      <c r="T59" s="104"/>
      <c r="U59" s="107" t="str">
        <f>IF(U58="","","2p")</f>
        <v/>
      </c>
      <c r="V59" s="107" t="str">
        <f>IF(U58="","","3p")</f>
        <v/>
      </c>
      <c r="W59" s="107" t="str">
        <f>IF(U58="","","4p")</f>
        <v/>
      </c>
      <c r="X59" s="106"/>
      <c r="Y59" s="106"/>
      <c r="Z59" s="104"/>
      <c r="AA59" s="107" t="str">
        <f>IF(AA58="","","2p")</f>
        <v/>
      </c>
      <c r="AB59" s="107" t="str">
        <f>IF(AA58="","","3p")</f>
        <v/>
      </c>
      <c r="AC59" s="107" t="str">
        <f>IF(AA58="","","4p")</f>
        <v/>
      </c>
      <c r="AD59" s="108"/>
      <c r="AE59" s="104"/>
      <c r="AF59" s="107" t="str">
        <f>IF(AF58="","","2p")</f>
        <v/>
      </c>
      <c r="AG59" s="107" t="str">
        <f>IF(AF58="","","3p")</f>
        <v/>
      </c>
      <c r="AH59" s="107" t="str">
        <f>IF(AF58="","","4p")</f>
        <v/>
      </c>
      <c r="AI59" s="106"/>
      <c r="AJ59" s="106"/>
      <c r="AK59" s="104"/>
      <c r="AL59" s="107" t="str">
        <f>IF(AL58="","","2p")</f>
        <v/>
      </c>
      <c r="AM59" s="107" t="str">
        <f>IF(AL58="","","3p")</f>
        <v/>
      </c>
      <c r="AN59" s="107" t="str">
        <f>IF(AL58="","","4p")</f>
        <v/>
      </c>
      <c r="AO59" s="108"/>
      <c r="AP59" s="104"/>
      <c r="AQ59" s="107" t="str">
        <f>IF(AQ58="","","2p")</f>
        <v/>
      </c>
      <c r="AR59" s="107" t="str">
        <f>IF(AQ58="","","3p")</f>
        <v/>
      </c>
      <c r="AS59" s="107" t="str">
        <f>IF(AQ58="","","4p")</f>
        <v/>
      </c>
      <c r="AT59" s="106"/>
      <c r="AU59" s="106"/>
      <c r="AV59" s="104"/>
      <c r="AW59" s="107" t="str">
        <f>IF(AW58="","","2p")</f>
        <v/>
      </c>
      <c r="AX59" s="107" t="str">
        <f>IF(AW58="","","3p")</f>
        <v/>
      </c>
      <c r="AY59" s="107" t="str">
        <f>IF(AW58="","","4p")</f>
        <v/>
      </c>
      <c r="AZ59" s="108"/>
      <c r="BA59" s="104"/>
      <c r="BB59" s="107" t="str">
        <f>IF(BB58="","","2p")</f>
        <v/>
      </c>
      <c r="BC59" s="107" t="str">
        <f>IF(BB58="","","3p")</f>
        <v/>
      </c>
      <c r="BD59" s="107" t="str">
        <f>IF(BB58="","","4p")</f>
        <v/>
      </c>
      <c r="BE59" s="106"/>
      <c r="BF59" s="106"/>
      <c r="BG59" s="104"/>
      <c r="BH59" s="107" t="str">
        <f>IF(BH58="","","2p")</f>
        <v/>
      </c>
      <c r="BI59" s="107" t="str">
        <f>IF(BH58="","","3p")</f>
        <v/>
      </c>
      <c r="BJ59" s="107" t="str">
        <f>IF(BH58="","","4p")</f>
        <v/>
      </c>
      <c r="BK59" s="108"/>
      <c r="BL59" s="104"/>
      <c r="BM59" s="107" t="str">
        <f>IF(BM58="","","2p")</f>
        <v/>
      </c>
      <c r="BN59" s="107" t="str">
        <f>IF(BM58="","","3p")</f>
        <v/>
      </c>
      <c r="BO59" s="107" t="str">
        <f>IF(BM58="","","4p")</f>
        <v/>
      </c>
      <c r="BP59" s="106"/>
    </row>
    <row r="60" ht="33.75" customHeight="1">
      <c r="A60" s="109"/>
      <c r="B60" s="89"/>
      <c r="C60" s="111"/>
      <c r="D60" s="109"/>
      <c r="E60" s="112" t="str">
        <f>IF(E58="IcePack","",IFNA(VLOOKUP(E$2&amp;"F"&amp;$A58&amp;E59,RackfileUPLOAD!$I:$K,3,FALSE),IFNA(VLOOKUP(E$2&amp;"F"&amp;$A58,RackfileUPLOAD!$I:$K,3,FALSE),"")))</f>
        <v/>
      </c>
      <c r="F60" s="112" t="str">
        <f>IF(E58="IcePack","",IFNA(VLOOKUP(E$2&amp;"F"&amp;$A58&amp;F59,RackfileUPLOAD!$I:$K,3,FALSE),IFNA(VLOOKUP(E$2&amp;"F"&amp;$A58,RackfileUPLOAD!$I:$K,3,FALSE),"")))</f>
        <v/>
      </c>
      <c r="G60" s="112" t="str">
        <f>IF(E58="IcePack","",IFNA(VLOOKUP(E$2&amp;"F"&amp;$A58&amp;G59,RackfileUPLOAD!$I:$K,3,FALSE),IFNA(VLOOKUP(E$2&amp;"F"&amp;$A58,RackfileUPLOAD!$I:$K,3,FALSE),"")))</f>
        <v/>
      </c>
      <c r="H60" s="113"/>
      <c r="I60" s="109"/>
      <c r="J60" s="112" t="str">
        <f>IF(J58="IcePack","",IFNA(VLOOKUP(J$2&amp;"F"&amp;$A58+1&amp;J59,RackfileUPLOAD!$I:$K,3,FALSE),IFNA(VLOOKUP(J$2&amp;"F"&amp;$A58+1,RackfileUPLOAD!$I:$K,3,FALSE),"")))</f>
        <v/>
      </c>
      <c r="K60" s="112" t="str">
        <f>IF(J58="IcePack","",IFNA(VLOOKUP(J$2&amp;"F"&amp;$A58+1&amp;K59,RackfileUPLOAD!$I:$K,3,FALSE),IFNA(VLOOKUP(J$2&amp;"F"&amp;$A58+1,RackfileUPLOAD!$I:$K,3,FALSE),"")))</f>
        <v/>
      </c>
      <c r="L60" s="112" t="str">
        <f>IF(J58="IcePack","",IFNA(VLOOKUP(J$2&amp;"F"&amp;$A58+1&amp;L59,RackfileUPLOAD!$I:$K,3,FALSE),IFNA(VLOOKUP(J$2&amp;"F"&amp;$A58+1,RackfileUPLOAD!$I:$K,3,FALSE),"")))</f>
        <v/>
      </c>
      <c r="M60" s="111"/>
      <c r="N60" s="111"/>
      <c r="O60" s="109"/>
      <c r="P60" s="112" t="str">
        <f>IF(P58="IcePack","",IFNA(VLOOKUP(P$2&amp;"F"&amp;$A58&amp;P59,RackfileUPLOAD!$I:$K,3,FALSE),IFNA(VLOOKUP(P$2&amp;"F"&amp;$A58,RackfileUPLOAD!$I:$K,3,FALSE),"")))</f>
        <v/>
      </c>
      <c r="Q60" s="112" t="str">
        <f>IF(P58="IcePack","",IFNA(VLOOKUP(P$2&amp;"F"&amp;$A58&amp;Q59,RackfileUPLOAD!$I:$K,3,FALSE),IFNA(VLOOKUP(P$2&amp;"F"&amp;$A58,RackfileUPLOAD!$I:$K,3,FALSE),"")))</f>
        <v/>
      </c>
      <c r="R60" s="112" t="str">
        <f>IF(P58="IcePack","",IFNA(VLOOKUP(P$2&amp;"F"&amp;$A58&amp;R59,RackfileUPLOAD!$I:$K,3,FALSE),IFNA(VLOOKUP(P$2&amp;"F"&amp;$A58,RackfileUPLOAD!$I:$K,3,FALSE),"")))</f>
        <v/>
      </c>
      <c r="S60" s="113"/>
      <c r="T60" s="109"/>
      <c r="U60" s="112" t="str">
        <f>IF(U58="IcePack","",IFNA(VLOOKUP(U$2&amp;"F"&amp;$A58+1&amp;U59,RackfileUPLOAD!$I:$K,3,FALSE),IFNA(VLOOKUP(U$2&amp;"F"&amp;$A58+1,RackfileUPLOAD!$I:$K,3,FALSE),"")))</f>
        <v/>
      </c>
      <c r="V60" s="112" t="str">
        <f>IF(U58="IcePack","",IFNA(VLOOKUP(U$2&amp;"F"&amp;$A58+1&amp;V59,RackfileUPLOAD!$I:$K,3,FALSE),IFNA(VLOOKUP(U$2&amp;"F"&amp;$A58+1,RackfileUPLOAD!$I:$K,3,FALSE),"")))</f>
        <v/>
      </c>
      <c r="W60" s="112" t="str">
        <f>IF(U58="IcePack","",IFNA(VLOOKUP(U$2&amp;"F"&amp;$A58+1&amp;W59,RackfileUPLOAD!$I:$K,3,FALSE),IFNA(VLOOKUP(U$2&amp;"F"&amp;$A58+1,RackfileUPLOAD!$I:$K,3,FALSE),"")))</f>
        <v/>
      </c>
      <c r="X60" s="111"/>
      <c r="Y60" s="111"/>
      <c r="Z60" s="109"/>
      <c r="AA60" s="112" t="str">
        <f>IF(AA58="IcePack","",IFNA(VLOOKUP(AA$2&amp;"F"&amp;$A58&amp;AA59,RackfileUPLOAD!$I:$K,3,FALSE),IFNA(VLOOKUP(AA$2&amp;"F"&amp;$A58,RackfileUPLOAD!$I:$K,3,FALSE),"")))</f>
        <v/>
      </c>
      <c r="AB60" s="112" t="str">
        <f>IF(AA58="IcePack","",IFNA(VLOOKUP(AA$2&amp;"F"&amp;$A58&amp;AB59,RackfileUPLOAD!$I:$K,3,FALSE),IFNA(VLOOKUP(AA$2&amp;"F"&amp;$A58,RackfileUPLOAD!$I:$K,3,FALSE),"")))</f>
        <v/>
      </c>
      <c r="AC60" s="112" t="str">
        <f>IF(AA58="IcePack","",IFNA(VLOOKUP(AA$2&amp;"F"&amp;$A58&amp;AC59,RackfileUPLOAD!$I:$K,3,FALSE),IFNA(VLOOKUP(AA$2&amp;"F"&amp;$A58,RackfileUPLOAD!$I:$K,3,FALSE),"")))</f>
        <v/>
      </c>
      <c r="AD60" s="113"/>
      <c r="AE60" s="109"/>
      <c r="AF60" s="112" t="str">
        <f>IF(AF58="IcePack","",IFNA(VLOOKUP(AF$2&amp;"F"&amp;$A58+1&amp;AF59,RackfileUPLOAD!$I:$K,3,FALSE),IFNA(VLOOKUP(AF$2&amp;"F"&amp;$A58+1,RackfileUPLOAD!$I:$K,3,FALSE),"")))</f>
        <v/>
      </c>
      <c r="AG60" s="112" t="str">
        <f>IF(AF58="IcePack","",IFNA(VLOOKUP(AF$2&amp;"F"&amp;$A58+1&amp;AG59,RackfileUPLOAD!$I:$K,3,FALSE),IFNA(VLOOKUP(AF$2&amp;"F"&amp;$A58+1,RackfileUPLOAD!$I:$K,3,FALSE),"")))</f>
        <v/>
      </c>
      <c r="AH60" s="112" t="str">
        <f>IF(AF58="IcePack","",IFNA(VLOOKUP(AF$2&amp;"F"&amp;$A58+1&amp;AH59,RackfileUPLOAD!$I:$K,3,FALSE),IFNA(VLOOKUP(AF$2&amp;"F"&amp;$A58+1,RackfileUPLOAD!$I:$K,3,FALSE),"")))</f>
        <v/>
      </c>
      <c r="AI60" s="111"/>
      <c r="AJ60" s="111"/>
      <c r="AK60" s="109"/>
      <c r="AL60" s="112" t="str">
        <f>IF(AL58="IcePack","",IFNA(VLOOKUP(AL$2&amp;"F"&amp;$A58&amp;AL59,RackfileUPLOAD!$I:$K,3,FALSE),IFNA(VLOOKUP(AL$2&amp;"F"&amp;$A58,RackfileUPLOAD!$I:$K,3,FALSE),"")))</f>
        <v/>
      </c>
      <c r="AM60" s="112" t="str">
        <f>IF(AL58="IcePack","",IFNA(VLOOKUP(AL$2&amp;"F"&amp;$A58&amp;AM59,RackfileUPLOAD!$I:$K,3,FALSE),IFNA(VLOOKUP(AL$2&amp;"F"&amp;$A58,RackfileUPLOAD!$I:$K,3,FALSE),"")))</f>
        <v/>
      </c>
      <c r="AN60" s="112" t="str">
        <f>IF(AL58="IcePack","",IFNA(VLOOKUP(AL$2&amp;"F"&amp;$A58&amp;AN59,RackfileUPLOAD!$I:$K,3,FALSE),IFNA(VLOOKUP(AL$2&amp;"F"&amp;$A58,RackfileUPLOAD!$I:$K,3,FALSE),"")))</f>
        <v/>
      </c>
      <c r="AO60" s="113"/>
      <c r="AP60" s="109"/>
      <c r="AQ60" s="112" t="str">
        <f>IF(AQ58="IcePack","",IFNA(VLOOKUP(AQ$2&amp;"F"&amp;$A58+1&amp;AQ59,RackfileUPLOAD!$I:$K,3,FALSE),IFNA(VLOOKUP(AQ$2&amp;"F"&amp;$A58+1,RackfileUPLOAD!$I:$K,3,FALSE),"")))</f>
        <v/>
      </c>
      <c r="AR60" s="112" t="str">
        <f>IF(AQ58="IcePack","",IFNA(VLOOKUP(AQ$2&amp;"F"&amp;$A58+1&amp;AR59,RackfileUPLOAD!$I:$K,3,FALSE),IFNA(VLOOKUP(AQ$2&amp;"F"&amp;$A58+1,RackfileUPLOAD!$I:$K,3,FALSE),"")))</f>
        <v/>
      </c>
      <c r="AS60" s="112" t="str">
        <f>IF(AQ58="IcePack","",IFNA(VLOOKUP(AQ$2&amp;"F"&amp;$A58+1&amp;AS59,RackfileUPLOAD!$I:$K,3,FALSE),IFNA(VLOOKUP(AQ$2&amp;"F"&amp;$A58+1,RackfileUPLOAD!$I:$K,3,FALSE),"")))</f>
        <v/>
      </c>
      <c r="AT60" s="111"/>
      <c r="AU60" s="111"/>
      <c r="AV60" s="109"/>
      <c r="AW60" s="112" t="str">
        <f>IF(AW58="IcePack","",IFNA(VLOOKUP(AW$2&amp;"F"&amp;$A58&amp;AW59,RackfileUPLOAD!$I:$K,3,FALSE),IFNA(VLOOKUP(AW$2&amp;"F"&amp;$A58,RackfileUPLOAD!$I:$K,3,FALSE),"")))</f>
        <v/>
      </c>
      <c r="AX60" s="112" t="str">
        <f>IF(AW58="IcePack","",IFNA(VLOOKUP(AW$2&amp;"F"&amp;$A58&amp;AX59,RackfileUPLOAD!$I:$K,3,FALSE),IFNA(VLOOKUP(AW$2&amp;"F"&amp;$A58,RackfileUPLOAD!$I:$K,3,FALSE),"")))</f>
        <v/>
      </c>
      <c r="AY60" s="112" t="str">
        <f>IF(AW58="IcePack","",IFNA(VLOOKUP(AW$2&amp;"F"&amp;$A58&amp;AY59,RackfileUPLOAD!$I:$K,3,FALSE),IFNA(VLOOKUP(AW$2&amp;"F"&amp;$A58,RackfileUPLOAD!$I:$K,3,FALSE),"")))</f>
        <v/>
      </c>
      <c r="AZ60" s="113"/>
      <c r="BA60" s="109"/>
      <c r="BB60" s="112" t="str">
        <f>IF(BB58="IcePack","",IFNA(VLOOKUP(BB$2&amp;"F"&amp;$A58+1&amp;BB59,RackfileUPLOAD!$I:$K,3,FALSE),IFNA(VLOOKUP(BB$2&amp;"F"&amp;$A58+1,RackfileUPLOAD!$I:$K,3,FALSE),"")))</f>
        <v/>
      </c>
      <c r="BC60" s="112" t="str">
        <f>IF(BB58="IcePack","",IFNA(VLOOKUP(BB$2&amp;"F"&amp;$A58+1&amp;BC59,RackfileUPLOAD!$I:$K,3,FALSE),IFNA(VLOOKUP(BB$2&amp;"F"&amp;$A58+1,RackfileUPLOAD!$I:$K,3,FALSE),"")))</f>
        <v/>
      </c>
      <c r="BD60" s="112" t="str">
        <f>IF(BB58="IcePack","",IFNA(VLOOKUP(BB$2&amp;"F"&amp;$A58+1&amp;BD59,RackfileUPLOAD!$I:$K,3,FALSE),IFNA(VLOOKUP(BB$2&amp;"F"&amp;$A58+1,RackfileUPLOAD!$I:$K,3,FALSE),"")))</f>
        <v/>
      </c>
      <c r="BE60" s="111"/>
      <c r="BF60" s="111"/>
      <c r="BG60" s="109"/>
      <c r="BH60" s="112" t="str">
        <f>IF(BH58="IcePack","",IFNA(VLOOKUP(BH$2&amp;"F"&amp;$A58&amp;BH59,RackfileUPLOAD!$I:$K,3,FALSE),IFNA(VLOOKUP(BH$2&amp;"F"&amp;$A58,RackfileUPLOAD!$I:$K,3,FALSE),"")))</f>
        <v/>
      </c>
      <c r="BI60" s="112" t="str">
        <f>IF(BH58="IcePack","",IFNA(VLOOKUP(BH$2&amp;"F"&amp;$A58&amp;BI59,RackfileUPLOAD!$I:$K,3,FALSE),IFNA(VLOOKUP(BH$2&amp;"F"&amp;$A58,RackfileUPLOAD!$I:$K,3,FALSE),"")))</f>
        <v/>
      </c>
      <c r="BJ60" s="112" t="str">
        <f>IF(BH58="IcePack","",IFNA(VLOOKUP(BH$2&amp;"F"&amp;$A58&amp;BJ59,RackfileUPLOAD!$I:$K,3,FALSE),IFNA(VLOOKUP(BH$2&amp;"F"&amp;$A58,RackfileUPLOAD!$I:$K,3,FALSE),"")))</f>
        <v/>
      </c>
      <c r="BK60" s="113"/>
      <c r="BL60" s="109"/>
      <c r="BM60" s="112" t="str">
        <f>IF(BM58="IcePack","",IFNA(VLOOKUP(BM$2&amp;"F"&amp;$A58+1&amp;BM59,RackfileUPLOAD!$I:$K,3,FALSE),IFNA(VLOOKUP(BM$2&amp;"F"&amp;$A58+1,RackfileUPLOAD!$I:$K,3,FALSE),"")))</f>
        <v/>
      </c>
      <c r="BN60" s="112" t="str">
        <f>IF(BM58="IcePack","",IFNA(VLOOKUP(BM$2&amp;"F"&amp;$A58+1&amp;BN59,RackfileUPLOAD!$I:$K,3,FALSE),IFNA(VLOOKUP(BM$2&amp;"F"&amp;$A58+1,RackfileUPLOAD!$I:$K,3,FALSE),"")))</f>
        <v/>
      </c>
      <c r="BO60" s="112" t="str">
        <f>IF(BM58="IcePack","",IFNA(VLOOKUP(BM$2&amp;"F"&amp;$A58+1&amp;BO59,RackfileUPLOAD!$I:$K,3,FALSE),IFNA(VLOOKUP(BM$2&amp;"F"&amp;$A58+1,RackfileUPLOAD!$I:$K,3,FALSE),"")))</f>
        <v/>
      </c>
      <c r="BP60" s="111"/>
    </row>
    <row r="61" ht="9.0" customHeight="1">
      <c r="A61" s="88"/>
      <c r="B61" s="89"/>
      <c r="C61" s="90"/>
      <c r="D61" s="91"/>
      <c r="E61" s="94"/>
      <c r="F61" s="94"/>
      <c r="G61" s="94"/>
      <c r="H61" s="90"/>
      <c r="I61" s="91"/>
      <c r="J61" s="94"/>
      <c r="K61" s="94"/>
      <c r="L61" s="94"/>
      <c r="M61" s="90"/>
      <c r="N61" s="90"/>
      <c r="O61" s="91"/>
      <c r="P61" s="94"/>
      <c r="Q61" s="94"/>
      <c r="R61" s="94"/>
      <c r="S61" s="90"/>
      <c r="T61" s="91"/>
      <c r="U61" s="94"/>
      <c r="V61" s="94"/>
      <c r="W61" s="94"/>
      <c r="X61" s="90"/>
      <c r="Y61" s="90"/>
      <c r="Z61" s="91"/>
      <c r="AA61" s="94"/>
      <c r="AB61" s="94"/>
      <c r="AC61" s="94"/>
      <c r="AD61" s="90"/>
      <c r="AE61" s="91"/>
      <c r="AF61" s="94"/>
      <c r="AG61" s="94"/>
      <c r="AH61" s="94"/>
      <c r="AI61" s="90"/>
      <c r="AJ61" s="90"/>
      <c r="AK61" s="91"/>
      <c r="AL61" s="94"/>
      <c r="AM61" s="94"/>
      <c r="AN61" s="94"/>
      <c r="AO61" s="90"/>
      <c r="AP61" s="91"/>
      <c r="AQ61" s="94"/>
      <c r="AR61" s="94"/>
      <c r="AS61" s="94"/>
      <c r="AT61" s="90"/>
      <c r="AU61" s="90"/>
      <c r="AV61" s="95"/>
      <c r="AW61" s="94"/>
      <c r="AX61" s="94"/>
      <c r="AY61" s="94"/>
      <c r="AZ61" s="90"/>
      <c r="BA61" s="91"/>
      <c r="BB61" s="94"/>
      <c r="BC61" s="94"/>
      <c r="BD61" s="94"/>
      <c r="BE61" s="90"/>
      <c r="BF61" s="90"/>
      <c r="BG61" s="91"/>
      <c r="BH61" s="94"/>
      <c r="BI61" s="94"/>
      <c r="BJ61" s="94"/>
      <c r="BK61" s="90"/>
      <c r="BL61" s="91"/>
      <c r="BM61" s="94"/>
      <c r="BN61" s="94"/>
      <c r="BO61" s="94"/>
      <c r="BP61" s="115"/>
    </row>
    <row r="62" ht="59.25" customHeight="1">
      <c r="A62" s="97">
        <f>A58+2</f>
        <v>41</v>
      </c>
      <c r="B62" s="89"/>
      <c r="C62" s="90"/>
      <c r="D62" s="98" t="str">
        <f>IF(D$2="",,D$2&amp;"_KW "&amp;$B$2&amp;"_F"&amp;$A62)</f>
        <v>ASL3_KW 19_F41</v>
      </c>
      <c r="E62" s="99" t="str">
        <f>IFNA(VLOOKUP(E$2&amp;"F"&amp;$A62,RackfileUPLOAD!$H:$K,3,FALSE),"")</f>
        <v/>
      </c>
      <c r="F62" s="100"/>
      <c r="G62" s="101"/>
      <c r="H62" s="102"/>
      <c r="I62" s="98" t="str">
        <f>IF(I$2="",,I$2&amp;"_KW "&amp;$B$2&amp;"_F"&amp;$A62)</f>
        <v>ASL3_KW 19_F41</v>
      </c>
      <c r="J62" s="99" t="str">
        <f>IFNA(VLOOKUP(J$2&amp;"F"&amp;$A62+1,RackfileUPLOAD!$H:$K,3,FALSE),"")</f>
        <v/>
      </c>
      <c r="K62" s="100"/>
      <c r="L62" s="101"/>
      <c r="M62" s="90"/>
      <c r="N62" s="90"/>
      <c r="O62" s="98" t="str">
        <f>IF(O$2="",,O$2&amp;"_KW "&amp;$B$2&amp;"_F"&amp;$A62)</f>
        <v/>
      </c>
      <c r="P62" s="99" t="str">
        <f>IFNA(VLOOKUP(P$2&amp;"F"&amp;$A62,RackfileUPLOAD!$H:$K,3,FALSE),"")</f>
        <v/>
      </c>
      <c r="Q62" s="100"/>
      <c r="R62" s="101"/>
      <c r="S62" s="102"/>
      <c r="T62" s="98" t="str">
        <f>IF(T$2="",,T$2&amp;"_KW "&amp;$B$2&amp;"_F"&amp;$A62)</f>
        <v/>
      </c>
      <c r="U62" s="99" t="str">
        <f>IFNA(VLOOKUP(U$2&amp;"F"&amp;$A62+1,RackfileUPLOAD!$H:$K,3,FALSE),"")</f>
        <v/>
      </c>
      <c r="V62" s="100"/>
      <c r="W62" s="101"/>
      <c r="X62" s="90"/>
      <c r="Y62" s="90"/>
      <c r="Z62" s="98" t="str">
        <f>IF(Z$2="",,Z$2&amp;"_KW "&amp;$B$2&amp;"_F"&amp;$A62)</f>
        <v/>
      </c>
      <c r="AA62" s="99" t="str">
        <f>IFNA(VLOOKUP(AA$2&amp;"F"&amp;$A62,RackfileUPLOAD!$H:$K,3,FALSE),"")</f>
        <v/>
      </c>
      <c r="AB62" s="100"/>
      <c r="AC62" s="101"/>
      <c r="AD62" s="102"/>
      <c r="AE62" s="98" t="str">
        <f>IF(AE$2="",,AE$2&amp;"_KW "&amp;$B$2&amp;"_F"&amp;$A62)</f>
        <v/>
      </c>
      <c r="AF62" s="99" t="str">
        <f>IFNA(VLOOKUP(AF$2&amp;"F"&amp;$A62+1,RackfileUPLOAD!$H:$K,3,FALSE),"")</f>
        <v/>
      </c>
      <c r="AG62" s="100"/>
      <c r="AH62" s="101"/>
      <c r="AI62" s="90"/>
      <c r="AJ62" s="90"/>
      <c r="AK62" s="98" t="str">
        <f>IF(AK$2="",,AK$2&amp;"_KW "&amp;$B$2&amp;"_F"&amp;$A62)</f>
        <v/>
      </c>
      <c r="AL62" s="99" t="str">
        <f>IFNA(VLOOKUP(AL$2&amp;"F"&amp;$A62,RackfileUPLOAD!$H:$K,3,FALSE),"")</f>
        <v/>
      </c>
      <c r="AM62" s="100"/>
      <c r="AN62" s="101"/>
      <c r="AO62" s="102"/>
      <c r="AP62" s="98" t="str">
        <f>IF(AP$2="",,AP$2&amp;"_KW "&amp;$B$2&amp;"_F"&amp;$A62)</f>
        <v/>
      </c>
      <c r="AQ62" s="99" t="str">
        <f>IFNA(VLOOKUP(AQ$2&amp;"F"&amp;$A62+1,RackfileUPLOAD!$H:$K,3,FALSE),"")</f>
        <v/>
      </c>
      <c r="AR62" s="100"/>
      <c r="AS62" s="101"/>
      <c r="AT62" s="90"/>
      <c r="AU62" s="90"/>
      <c r="AV62" s="98" t="str">
        <f>IF(AV$2="",,AV$2&amp;"_KW "&amp;$B$2&amp;"_F"&amp;$A62)</f>
        <v/>
      </c>
      <c r="AW62" s="99" t="str">
        <f>IFNA(VLOOKUP(AW$2&amp;"F"&amp;$A62,RackfileUPLOAD!$H:$K,3,FALSE),"")</f>
        <v/>
      </c>
      <c r="AX62" s="100"/>
      <c r="AY62" s="101"/>
      <c r="AZ62" s="102"/>
      <c r="BA62" s="98" t="str">
        <f>IF(BA$2="",,BA$2&amp;"_KW "&amp;$B$2&amp;"_F"&amp;$A62)</f>
        <v/>
      </c>
      <c r="BB62" s="99" t="str">
        <f>IFNA(VLOOKUP(BB$2&amp;"F"&amp;$A62+1,RackfileUPLOAD!$H:$K,3,FALSE),"")</f>
        <v/>
      </c>
      <c r="BC62" s="100"/>
      <c r="BD62" s="101"/>
      <c r="BE62" s="90"/>
      <c r="BF62" s="90"/>
      <c r="BG62" s="98" t="str">
        <f>IF(BG$2="",,BG$2&amp;"_KW "&amp;$B$2&amp;"_F"&amp;$A62)</f>
        <v/>
      </c>
      <c r="BH62" s="99" t="str">
        <f>IFNA(VLOOKUP(BH$2&amp;"F"&amp;$A62,RackfileUPLOAD!$H:$K,3,FALSE),"")</f>
        <v/>
      </c>
      <c r="BI62" s="100"/>
      <c r="BJ62" s="101"/>
      <c r="BK62" s="102"/>
      <c r="BL62" s="98" t="str">
        <f>IF(BL$2="",,BL$2&amp;"_KW "&amp;$B$2&amp;"_F"&amp;$A62)</f>
        <v/>
      </c>
      <c r="BM62" s="99" t="str">
        <f>IFNA(VLOOKUP(BM$2&amp;"F"&amp;$A62+1,RackfileUPLOAD!$H:$K,3,FALSE),"")</f>
        <v/>
      </c>
      <c r="BN62" s="100"/>
      <c r="BO62" s="101"/>
      <c r="BP62" s="103"/>
    </row>
    <row r="63" ht="17.25" customHeight="1">
      <c r="A63" s="104"/>
      <c r="B63" s="89"/>
      <c r="C63" s="106"/>
      <c r="D63" s="104"/>
      <c r="E63" s="116" t="str">
        <f>IF(E62="","","2p")</f>
        <v/>
      </c>
      <c r="F63" s="117" t="str">
        <f>IF(E62="","","3p")</f>
        <v/>
      </c>
      <c r="G63" s="118" t="str">
        <f>IF(E62="","","4p")</f>
        <v/>
      </c>
      <c r="H63" s="108"/>
      <c r="I63" s="104"/>
      <c r="J63" s="107" t="str">
        <f>IF(J62="","","2p")</f>
        <v/>
      </c>
      <c r="K63" s="107" t="str">
        <f>IF(J62="","","3p")</f>
        <v/>
      </c>
      <c r="L63" s="107" t="str">
        <f>IF(J62="","","4p")</f>
        <v/>
      </c>
      <c r="M63" s="106"/>
      <c r="N63" s="106"/>
      <c r="O63" s="104"/>
      <c r="P63" s="116" t="str">
        <f>IF(P62="","","2p")</f>
        <v/>
      </c>
      <c r="Q63" s="117" t="str">
        <f>IF(P62="","","3p")</f>
        <v/>
      </c>
      <c r="R63" s="118" t="str">
        <f>IF(P62="","","4p")</f>
        <v/>
      </c>
      <c r="S63" s="108"/>
      <c r="T63" s="104"/>
      <c r="U63" s="107" t="str">
        <f>IF(U62="","","2p")</f>
        <v/>
      </c>
      <c r="V63" s="107" t="str">
        <f>IF(U62="","","3p")</f>
        <v/>
      </c>
      <c r="W63" s="107" t="str">
        <f>IF(U62="","","4p")</f>
        <v/>
      </c>
      <c r="X63" s="106"/>
      <c r="Y63" s="106"/>
      <c r="Z63" s="104"/>
      <c r="AA63" s="116" t="str">
        <f>IF(AA62="","","2p")</f>
        <v/>
      </c>
      <c r="AB63" s="117" t="str">
        <f>IF(AA62="","","3p")</f>
        <v/>
      </c>
      <c r="AC63" s="118" t="str">
        <f>IF(AA62="","","4p")</f>
        <v/>
      </c>
      <c r="AD63" s="108"/>
      <c r="AE63" s="104"/>
      <c r="AF63" s="107" t="str">
        <f>IF(AF62="","","2p")</f>
        <v/>
      </c>
      <c r="AG63" s="107" t="str">
        <f>IF(AF62="","","3p")</f>
        <v/>
      </c>
      <c r="AH63" s="107" t="str">
        <f>IF(AF62="","","4p")</f>
        <v/>
      </c>
      <c r="AI63" s="106"/>
      <c r="AJ63" s="106"/>
      <c r="AK63" s="104"/>
      <c r="AL63" s="116" t="str">
        <f>IF(AL62="","","2p")</f>
        <v/>
      </c>
      <c r="AM63" s="117" t="str">
        <f>IF(AL62="","","3p")</f>
        <v/>
      </c>
      <c r="AN63" s="118" t="str">
        <f>IF(AL62="","","4p")</f>
        <v/>
      </c>
      <c r="AO63" s="108"/>
      <c r="AP63" s="104"/>
      <c r="AQ63" s="107" t="str">
        <f>IF(AQ62="","","2p")</f>
        <v/>
      </c>
      <c r="AR63" s="107" t="str">
        <f>IF(AQ62="","","3p")</f>
        <v/>
      </c>
      <c r="AS63" s="107" t="str">
        <f>IF(AQ62="","","4p")</f>
        <v/>
      </c>
      <c r="AT63" s="106"/>
      <c r="AU63" s="106"/>
      <c r="AV63" s="104"/>
      <c r="AW63" s="116" t="str">
        <f>IF(AW62="","","2p")</f>
        <v/>
      </c>
      <c r="AX63" s="117" t="str">
        <f>IF(AW62="","","3p")</f>
        <v/>
      </c>
      <c r="AY63" s="118" t="str">
        <f>IF(AW62="","","4p")</f>
        <v/>
      </c>
      <c r="AZ63" s="108"/>
      <c r="BA63" s="104"/>
      <c r="BB63" s="107" t="str">
        <f>IF(BB62="","","2p")</f>
        <v/>
      </c>
      <c r="BC63" s="107" t="str">
        <f>IF(BB62="","","3p")</f>
        <v/>
      </c>
      <c r="BD63" s="107" t="str">
        <f>IF(BB62="","","4p")</f>
        <v/>
      </c>
      <c r="BE63" s="106"/>
      <c r="BF63" s="106"/>
      <c r="BG63" s="104"/>
      <c r="BH63" s="116" t="str">
        <f>IF(BH62="","","2p")</f>
        <v/>
      </c>
      <c r="BI63" s="117" t="str">
        <f>IF(BH62="","","3p")</f>
        <v/>
      </c>
      <c r="BJ63" s="118" t="str">
        <f>IF(BH62="","","4p")</f>
        <v/>
      </c>
      <c r="BK63" s="108"/>
      <c r="BL63" s="104"/>
      <c r="BM63" s="107" t="str">
        <f>IF(BM62="","","2p")</f>
        <v/>
      </c>
      <c r="BN63" s="107" t="str">
        <f>IF(BM62="","","3p")</f>
        <v/>
      </c>
      <c r="BO63" s="107" t="str">
        <f>IF(BM62="","","4p")</f>
        <v/>
      </c>
      <c r="BP63" s="106"/>
    </row>
    <row r="64" ht="33.75" customHeight="1">
      <c r="A64" s="109"/>
      <c r="B64" s="89"/>
      <c r="C64" s="111"/>
      <c r="D64" s="109"/>
      <c r="E64" s="112" t="str">
        <f>IF(E62="IcePack","",IFNA(VLOOKUP(E$2&amp;"F"&amp;$A62&amp;E63,RackfileUPLOAD!$I:$K,3,FALSE),IFNA(VLOOKUP(E$2&amp;"F"&amp;$A62,RackfileUPLOAD!$I:$K,3,FALSE),"")))</f>
        <v/>
      </c>
      <c r="F64" s="112" t="str">
        <f>IF(E62="IcePack","",IFNA(VLOOKUP(E$2&amp;"F"&amp;$A62&amp;F63,RackfileUPLOAD!$I:$K,3,FALSE),IFNA(VLOOKUP(E$2&amp;"F"&amp;$A62,RackfileUPLOAD!$I:$K,3,FALSE),"")))</f>
        <v/>
      </c>
      <c r="G64" s="112" t="str">
        <f>IF(E62="IcePack","",IFNA(VLOOKUP(E$2&amp;"F"&amp;$A62&amp;G63,RackfileUPLOAD!$I:$K,3,FALSE),IFNA(VLOOKUP(E$2&amp;"F"&amp;$A62,RackfileUPLOAD!$I:$K,3,FALSE),"")))</f>
        <v/>
      </c>
      <c r="H64" s="113"/>
      <c r="I64" s="109"/>
      <c r="J64" s="112" t="str">
        <f>IF(J62="IcePack","",IFNA(VLOOKUP(J$2&amp;"F"&amp;$A62+1&amp;J63,RackfileUPLOAD!$I:$K,3,FALSE),IFNA(VLOOKUP(J$2&amp;"F"&amp;$A62+1,RackfileUPLOAD!$I:$K,3,FALSE),"")))</f>
        <v/>
      </c>
      <c r="K64" s="112" t="str">
        <f>IF(J62="IcePack","",IFNA(VLOOKUP(J$2&amp;"F"&amp;$A62+1&amp;K63,RackfileUPLOAD!$I:$K,3,FALSE),IFNA(VLOOKUP(J$2&amp;"F"&amp;$A62+1,RackfileUPLOAD!$I:$K,3,FALSE),"")))</f>
        <v/>
      </c>
      <c r="L64" s="112" t="str">
        <f>IF(J62="IcePack","",IFNA(VLOOKUP(J$2&amp;"F"&amp;$A62+1&amp;L63,RackfileUPLOAD!$I:$K,3,FALSE),IFNA(VLOOKUP(J$2&amp;"F"&amp;$A62+1,RackfileUPLOAD!$I:$K,3,FALSE),"")))</f>
        <v/>
      </c>
      <c r="M64" s="111"/>
      <c r="N64" s="111"/>
      <c r="O64" s="109"/>
      <c r="P64" s="112" t="str">
        <f>IF(P62="IcePack","",IFNA(VLOOKUP(P$2&amp;"F"&amp;$A62&amp;P63,RackfileUPLOAD!$I:$K,3,FALSE),IFNA(VLOOKUP(P$2&amp;"F"&amp;$A62,RackfileUPLOAD!$I:$K,3,FALSE),"")))</f>
        <v/>
      </c>
      <c r="Q64" s="112" t="str">
        <f>IF(P62="IcePack","",IFNA(VLOOKUP(P$2&amp;"F"&amp;$A62&amp;Q63,RackfileUPLOAD!$I:$K,3,FALSE),IFNA(VLOOKUP(P$2&amp;"F"&amp;$A62,RackfileUPLOAD!$I:$K,3,FALSE),"")))</f>
        <v/>
      </c>
      <c r="R64" s="112" t="str">
        <f>IF(P62="IcePack","",IFNA(VLOOKUP(P$2&amp;"F"&amp;$A62&amp;R63,RackfileUPLOAD!$I:$K,3,FALSE),IFNA(VLOOKUP(P$2&amp;"F"&amp;$A62,RackfileUPLOAD!$I:$K,3,FALSE),"")))</f>
        <v/>
      </c>
      <c r="S64" s="113"/>
      <c r="T64" s="109"/>
      <c r="U64" s="112" t="str">
        <f>IF(U62="IcePack","",IFNA(VLOOKUP(U$2&amp;"F"&amp;$A62+1&amp;U63,RackfileUPLOAD!$I:$K,3,FALSE),IFNA(VLOOKUP(U$2&amp;"F"&amp;$A62+1,RackfileUPLOAD!$I:$K,3,FALSE),"")))</f>
        <v/>
      </c>
      <c r="V64" s="112" t="str">
        <f>IF(U62="IcePack","",IFNA(VLOOKUP(U$2&amp;"F"&amp;$A62+1&amp;V63,RackfileUPLOAD!$I:$K,3,FALSE),IFNA(VLOOKUP(U$2&amp;"F"&amp;$A62+1,RackfileUPLOAD!$I:$K,3,FALSE),"")))</f>
        <v/>
      </c>
      <c r="W64" s="112" t="str">
        <f>IF(U62="IcePack","",IFNA(VLOOKUP(U$2&amp;"F"&amp;$A62+1&amp;W63,RackfileUPLOAD!$I:$K,3,FALSE),IFNA(VLOOKUP(U$2&amp;"F"&amp;$A62+1,RackfileUPLOAD!$I:$K,3,FALSE),"")))</f>
        <v/>
      </c>
      <c r="X64" s="111"/>
      <c r="Y64" s="111"/>
      <c r="Z64" s="109"/>
      <c r="AA64" s="112" t="str">
        <f>IF(AA62="IcePack","",IFNA(VLOOKUP(AA$2&amp;"F"&amp;$A62&amp;AA63,RackfileUPLOAD!$I:$K,3,FALSE),IFNA(VLOOKUP(AA$2&amp;"F"&amp;$A62,RackfileUPLOAD!$I:$K,3,FALSE),"")))</f>
        <v/>
      </c>
      <c r="AB64" s="112" t="str">
        <f>IF(AA62="IcePack","",IFNA(VLOOKUP(AA$2&amp;"F"&amp;$A62&amp;AB63,RackfileUPLOAD!$I:$K,3,FALSE),IFNA(VLOOKUP(AA$2&amp;"F"&amp;$A62,RackfileUPLOAD!$I:$K,3,FALSE),"")))</f>
        <v/>
      </c>
      <c r="AC64" s="112" t="str">
        <f>IF(AA62="IcePack","",IFNA(VLOOKUP(AA$2&amp;"F"&amp;$A62&amp;AC63,RackfileUPLOAD!$I:$K,3,FALSE),IFNA(VLOOKUP(AA$2&amp;"F"&amp;$A62,RackfileUPLOAD!$I:$K,3,FALSE),"")))</f>
        <v/>
      </c>
      <c r="AD64" s="113"/>
      <c r="AE64" s="109"/>
      <c r="AF64" s="112" t="str">
        <f>IF(AF62="IcePack","",IFNA(VLOOKUP(AF$2&amp;"F"&amp;$A62+1&amp;AF63,RackfileUPLOAD!$I:$K,3,FALSE),IFNA(VLOOKUP(AF$2&amp;"F"&amp;$A62+1,RackfileUPLOAD!$I:$K,3,FALSE),"")))</f>
        <v/>
      </c>
      <c r="AG64" s="112" t="str">
        <f>IF(AF62="IcePack","",IFNA(VLOOKUP(AF$2&amp;"F"&amp;$A62+1&amp;AG63,RackfileUPLOAD!$I:$K,3,FALSE),IFNA(VLOOKUP(AF$2&amp;"F"&amp;$A62+1,RackfileUPLOAD!$I:$K,3,FALSE),"")))</f>
        <v/>
      </c>
      <c r="AH64" s="112" t="str">
        <f>IF(AF62="IcePack","",IFNA(VLOOKUP(AF$2&amp;"F"&amp;$A62+1&amp;AH63,RackfileUPLOAD!$I:$K,3,FALSE),IFNA(VLOOKUP(AF$2&amp;"F"&amp;$A62+1,RackfileUPLOAD!$I:$K,3,FALSE),"")))</f>
        <v/>
      </c>
      <c r="AI64" s="111"/>
      <c r="AJ64" s="111"/>
      <c r="AK64" s="109"/>
      <c r="AL64" s="112" t="str">
        <f>IF(AL62="IcePack","",IFNA(VLOOKUP(AL$2&amp;"F"&amp;$A62&amp;AL63,RackfileUPLOAD!$I:$K,3,FALSE),IFNA(VLOOKUP(AL$2&amp;"F"&amp;$A62,RackfileUPLOAD!$I:$K,3,FALSE),"")))</f>
        <v/>
      </c>
      <c r="AM64" s="112" t="str">
        <f>IF(AL62="IcePack","",IFNA(VLOOKUP(AL$2&amp;"F"&amp;$A62&amp;AM63,RackfileUPLOAD!$I:$K,3,FALSE),IFNA(VLOOKUP(AL$2&amp;"F"&amp;$A62,RackfileUPLOAD!$I:$K,3,FALSE),"")))</f>
        <v/>
      </c>
      <c r="AN64" s="112" t="str">
        <f>IF(AL62="IcePack","",IFNA(VLOOKUP(AL$2&amp;"F"&amp;$A62&amp;AN63,RackfileUPLOAD!$I:$K,3,FALSE),IFNA(VLOOKUP(AL$2&amp;"F"&amp;$A62,RackfileUPLOAD!$I:$K,3,FALSE),"")))</f>
        <v/>
      </c>
      <c r="AO64" s="113"/>
      <c r="AP64" s="109"/>
      <c r="AQ64" s="112" t="str">
        <f>IF(AQ62="IcePack","",IFNA(VLOOKUP(AQ$2&amp;"F"&amp;$A62+1&amp;AQ63,RackfileUPLOAD!$I:$K,3,FALSE),IFNA(VLOOKUP(AQ$2&amp;"F"&amp;$A62+1,RackfileUPLOAD!$I:$K,3,FALSE),"")))</f>
        <v/>
      </c>
      <c r="AR64" s="112" t="str">
        <f>IF(AQ62="IcePack","",IFNA(VLOOKUP(AQ$2&amp;"F"&amp;$A62+1&amp;AR63,RackfileUPLOAD!$I:$K,3,FALSE),IFNA(VLOOKUP(AQ$2&amp;"F"&amp;$A62+1,RackfileUPLOAD!$I:$K,3,FALSE),"")))</f>
        <v/>
      </c>
      <c r="AS64" s="112" t="str">
        <f>IF(AQ62="IcePack","",IFNA(VLOOKUP(AQ$2&amp;"F"&amp;$A62+1&amp;AS63,RackfileUPLOAD!$I:$K,3,FALSE),IFNA(VLOOKUP(AQ$2&amp;"F"&amp;$A62+1,RackfileUPLOAD!$I:$K,3,FALSE),"")))</f>
        <v/>
      </c>
      <c r="AT64" s="111"/>
      <c r="AU64" s="111"/>
      <c r="AV64" s="109"/>
      <c r="AW64" s="112" t="str">
        <f>IF(AW62="IcePack","",IFNA(VLOOKUP(AW$2&amp;"F"&amp;$A62&amp;AW63,RackfileUPLOAD!$I:$K,3,FALSE),IFNA(VLOOKUP(AW$2&amp;"F"&amp;$A62,RackfileUPLOAD!$I:$K,3,FALSE),"")))</f>
        <v/>
      </c>
      <c r="AX64" s="112" t="str">
        <f>IF(AW62="IcePack","",IFNA(VLOOKUP(AW$2&amp;"F"&amp;$A62&amp;AX63,RackfileUPLOAD!$I:$K,3,FALSE),IFNA(VLOOKUP(AW$2&amp;"F"&amp;$A62,RackfileUPLOAD!$I:$K,3,FALSE),"")))</f>
        <v/>
      </c>
      <c r="AY64" s="112" t="str">
        <f>IF(AW62="IcePack","",IFNA(VLOOKUP(AW$2&amp;"F"&amp;$A62&amp;AY63,RackfileUPLOAD!$I:$K,3,FALSE),IFNA(VLOOKUP(AW$2&amp;"F"&amp;$A62,RackfileUPLOAD!$I:$K,3,FALSE),"")))</f>
        <v/>
      </c>
      <c r="AZ64" s="113"/>
      <c r="BA64" s="109"/>
      <c r="BB64" s="112" t="str">
        <f>IF(BB62="IcePack","",IFNA(VLOOKUP(BB$2&amp;"F"&amp;$A62+1&amp;BB63,RackfileUPLOAD!$I:$K,3,FALSE),IFNA(VLOOKUP(BB$2&amp;"F"&amp;$A62+1,RackfileUPLOAD!$I:$K,3,FALSE),"")))</f>
        <v/>
      </c>
      <c r="BC64" s="112" t="str">
        <f>IF(BB62="IcePack","",IFNA(VLOOKUP(BB$2&amp;"F"&amp;$A62+1&amp;BC63,RackfileUPLOAD!$I:$K,3,FALSE),IFNA(VLOOKUP(BB$2&amp;"F"&amp;$A62+1,RackfileUPLOAD!$I:$K,3,FALSE),"")))</f>
        <v/>
      </c>
      <c r="BD64" s="112" t="str">
        <f>IF(BB62="IcePack","",IFNA(VLOOKUP(BB$2&amp;"F"&amp;$A62+1&amp;BD63,RackfileUPLOAD!$I:$K,3,FALSE),IFNA(VLOOKUP(BB$2&amp;"F"&amp;$A62+1,RackfileUPLOAD!$I:$K,3,FALSE),"")))</f>
        <v/>
      </c>
      <c r="BE64" s="111"/>
      <c r="BF64" s="111"/>
      <c r="BG64" s="109"/>
      <c r="BH64" s="112" t="str">
        <f>IF(BH62="IcePack","",IFNA(VLOOKUP(BH$2&amp;"F"&amp;$A62&amp;BH63,RackfileUPLOAD!$I:$K,3,FALSE),IFNA(VLOOKUP(BH$2&amp;"F"&amp;$A62,RackfileUPLOAD!$I:$K,3,FALSE),"")))</f>
        <v/>
      </c>
      <c r="BI64" s="112" t="str">
        <f>IF(BH62="IcePack","",IFNA(VLOOKUP(BH$2&amp;"F"&amp;$A62&amp;BI63,RackfileUPLOAD!$I:$K,3,FALSE),IFNA(VLOOKUP(BH$2&amp;"F"&amp;$A62,RackfileUPLOAD!$I:$K,3,FALSE),"")))</f>
        <v/>
      </c>
      <c r="BJ64" s="112" t="str">
        <f>IF(BH62="IcePack","",IFNA(VLOOKUP(BH$2&amp;"F"&amp;$A62&amp;BJ63,RackfileUPLOAD!$I:$K,3,FALSE),IFNA(VLOOKUP(BH$2&amp;"F"&amp;$A62,RackfileUPLOAD!$I:$K,3,FALSE),"")))</f>
        <v/>
      </c>
      <c r="BK64" s="113"/>
      <c r="BL64" s="109"/>
      <c r="BM64" s="112" t="str">
        <f>IF(BM62="IcePack","",IFNA(VLOOKUP(BM$2&amp;"F"&amp;$A62+1&amp;BM63,RackfileUPLOAD!$I:$K,3,FALSE),IFNA(VLOOKUP(BM$2&amp;"F"&amp;$A62+1,RackfileUPLOAD!$I:$K,3,FALSE),"")))</f>
        <v/>
      </c>
      <c r="BN64" s="112" t="str">
        <f>IF(BM62="IcePack","",IFNA(VLOOKUP(BM$2&amp;"F"&amp;$A62+1&amp;BN63,RackfileUPLOAD!$I:$K,3,FALSE),IFNA(VLOOKUP(BM$2&amp;"F"&amp;$A62+1,RackfileUPLOAD!$I:$K,3,FALSE),"")))</f>
        <v/>
      </c>
      <c r="BO64" s="112" t="str">
        <f>IF(BM62="IcePack","",IFNA(VLOOKUP(BM$2&amp;"F"&amp;$A62+1&amp;BO63,RackfileUPLOAD!$I:$K,3,FALSE),IFNA(VLOOKUP(BM$2&amp;"F"&amp;$A62+1,RackfileUPLOAD!$I:$K,3,FALSE),"")))</f>
        <v/>
      </c>
      <c r="BP64" s="111"/>
    </row>
    <row r="65" ht="9.0" customHeight="1">
      <c r="A65" s="88"/>
      <c r="B65" s="89"/>
      <c r="C65" s="90"/>
      <c r="D65" s="91"/>
      <c r="E65" s="94"/>
      <c r="F65" s="94"/>
      <c r="G65" s="94"/>
      <c r="H65" s="90"/>
      <c r="I65" s="91"/>
      <c r="J65" s="94"/>
      <c r="K65" s="94"/>
      <c r="L65" s="94"/>
      <c r="M65" s="90"/>
      <c r="N65" s="90"/>
      <c r="O65" s="91"/>
      <c r="P65" s="94"/>
      <c r="Q65" s="94"/>
      <c r="R65" s="94"/>
      <c r="S65" s="90"/>
      <c r="T65" s="91"/>
      <c r="U65" s="94"/>
      <c r="V65" s="94"/>
      <c r="W65" s="94"/>
      <c r="X65" s="90"/>
      <c r="Y65" s="90"/>
      <c r="Z65" s="91"/>
      <c r="AA65" s="94"/>
      <c r="AB65" s="94"/>
      <c r="AC65" s="94"/>
      <c r="AD65" s="90"/>
      <c r="AE65" s="91"/>
      <c r="AF65" s="94"/>
      <c r="AG65" s="94"/>
      <c r="AH65" s="94"/>
      <c r="AI65" s="90"/>
      <c r="AJ65" s="90"/>
      <c r="AK65" s="91"/>
      <c r="AL65" s="94"/>
      <c r="AM65" s="94"/>
      <c r="AN65" s="94"/>
      <c r="AO65" s="90"/>
      <c r="AP65" s="91"/>
      <c r="AQ65" s="94"/>
      <c r="AR65" s="94"/>
      <c r="AS65" s="94"/>
      <c r="AT65" s="90"/>
      <c r="AU65" s="90"/>
      <c r="AV65" s="95"/>
      <c r="AW65" s="94"/>
      <c r="AX65" s="94"/>
      <c r="AY65" s="94"/>
      <c r="AZ65" s="90"/>
      <c r="BA65" s="91"/>
      <c r="BB65" s="94"/>
      <c r="BC65" s="94"/>
      <c r="BD65" s="94"/>
      <c r="BE65" s="90"/>
      <c r="BF65" s="90"/>
      <c r="BG65" s="91"/>
      <c r="BH65" s="94"/>
      <c r="BI65" s="94"/>
      <c r="BJ65" s="94"/>
      <c r="BK65" s="90"/>
      <c r="BL65" s="91"/>
      <c r="BM65" s="94"/>
      <c r="BN65" s="94"/>
      <c r="BO65" s="94"/>
      <c r="BP65" s="115"/>
    </row>
    <row r="66" ht="59.25" customHeight="1">
      <c r="A66" s="97">
        <f>A62+2</f>
        <v>43</v>
      </c>
      <c r="B66" s="89"/>
      <c r="C66" s="90"/>
      <c r="D66" s="98" t="str">
        <f>IF(D$2="",,D$2&amp;"_KW "&amp;$B$2&amp;"_F"&amp;$A66)</f>
        <v>ASL3_KW 19_F43</v>
      </c>
      <c r="E66" s="99" t="str">
        <f>IFNA(VLOOKUP(E$2&amp;"F"&amp;$A66,RackfileUPLOAD!$H:$K,3,FALSE),"")</f>
        <v/>
      </c>
      <c r="F66" s="100"/>
      <c r="G66" s="101"/>
      <c r="H66" s="102"/>
      <c r="I66" s="98" t="str">
        <f>IF(I$2="",,I$2&amp;"_KW "&amp;$B$2&amp;"_F"&amp;$A66)</f>
        <v>ASL3_KW 19_F43</v>
      </c>
      <c r="J66" s="119" t="str">
        <f>IFNA(VLOOKUP(J$2&amp;"F"&amp;$A66+1,RackfileUPLOAD!$H:$K,3,FALSE),"")</f>
        <v/>
      </c>
      <c r="K66" s="100"/>
      <c r="L66" s="101"/>
      <c r="M66" s="90"/>
      <c r="N66" s="90"/>
      <c r="O66" s="98" t="str">
        <f>IF(O$2="",,O$2&amp;"_KW "&amp;$B$2&amp;"_F"&amp;$A66)</f>
        <v/>
      </c>
      <c r="P66" s="99" t="str">
        <f>IFNA(VLOOKUP(P$2&amp;"F"&amp;$A66,RackfileUPLOAD!$H:$K,3,FALSE),"")</f>
        <v/>
      </c>
      <c r="Q66" s="100"/>
      <c r="R66" s="101"/>
      <c r="S66" s="102"/>
      <c r="T66" s="98" t="str">
        <f>IF(T$2="",,T$2&amp;"_KW "&amp;$B$2&amp;"_F"&amp;$A66)</f>
        <v/>
      </c>
      <c r="U66" s="119" t="str">
        <f>IFNA(VLOOKUP(U$2&amp;"F"&amp;$A66+1,RackfileUPLOAD!$H:$K,3,FALSE),"")</f>
        <v/>
      </c>
      <c r="V66" s="100"/>
      <c r="W66" s="101"/>
      <c r="X66" s="90"/>
      <c r="Y66" s="90"/>
      <c r="Z66" s="98" t="str">
        <f>IF(Z$2="",,Z$2&amp;"_KW "&amp;$B$2&amp;"_F"&amp;$A66)</f>
        <v/>
      </c>
      <c r="AA66" s="99" t="str">
        <f>IFNA(VLOOKUP(AA$2&amp;"F"&amp;$A66,RackfileUPLOAD!$H:$K,3,FALSE),"")</f>
        <v/>
      </c>
      <c r="AB66" s="100"/>
      <c r="AC66" s="101"/>
      <c r="AD66" s="102"/>
      <c r="AE66" s="98" t="str">
        <f>IF(AE$2="",,AE$2&amp;"_KW "&amp;$B$2&amp;"_F"&amp;$A66)</f>
        <v/>
      </c>
      <c r="AF66" s="119" t="str">
        <f>IFNA(VLOOKUP(AF$2&amp;"F"&amp;$A66+1,RackfileUPLOAD!$H:$K,3,FALSE),"")</f>
        <v/>
      </c>
      <c r="AG66" s="100"/>
      <c r="AH66" s="101"/>
      <c r="AI66" s="90"/>
      <c r="AJ66" s="90"/>
      <c r="AK66" s="98" t="str">
        <f>IF(AK$2="",,AK$2&amp;"_KW "&amp;$B$2&amp;"_F"&amp;$A66)</f>
        <v/>
      </c>
      <c r="AL66" s="99" t="str">
        <f>IFNA(VLOOKUP(AL$2&amp;"F"&amp;$A66,RackfileUPLOAD!$H:$K,3,FALSE),"")</f>
        <v/>
      </c>
      <c r="AM66" s="100"/>
      <c r="AN66" s="101"/>
      <c r="AO66" s="102"/>
      <c r="AP66" s="98" t="str">
        <f>IF(AP$2="",,AP$2&amp;"_KW "&amp;$B$2&amp;"_F"&amp;$A66)</f>
        <v/>
      </c>
      <c r="AQ66" s="119" t="str">
        <f>IFNA(VLOOKUP(AQ$2&amp;"F"&amp;$A66+1,RackfileUPLOAD!$H:$K,3,FALSE),"")</f>
        <v/>
      </c>
      <c r="AR66" s="100"/>
      <c r="AS66" s="101"/>
      <c r="AT66" s="90"/>
      <c r="AU66" s="90"/>
      <c r="AV66" s="98" t="str">
        <f>IF(AV$2="",,AV$2&amp;"_KW "&amp;$B$2&amp;"_F"&amp;$A66)</f>
        <v/>
      </c>
      <c r="AW66" s="99" t="str">
        <f>IFNA(VLOOKUP(AW$2&amp;"F"&amp;$A66,RackfileUPLOAD!$H:$K,3,FALSE),"")</f>
        <v/>
      </c>
      <c r="AX66" s="100"/>
      <c r="AY66" s="101"/>
      <c r="AZ66" s="102"/>
      <c r="BA66" s="98" t="str">
        <f>IF(BA$2="",,BA$2&amp;"_KW "&amp;$B$2&amp;"_F"&amp;$A66)</f>
        <v/>
      </c>
      <c r="BB66" s="119" t="str">
        <f>IFNA(VLOOKUP(BB$2&amp;"F"&amp;$A66+1,RackfileUPLOAD!$H:$K,3,FALSE),"")</f>
        <v/>
      </c>
      <c r="BC66" s="100"/>
      <c r="BD66" s="101"/>
      <c r="BE66" s="90"/>
      <c r="BF66" s="90"/>
      <c r="BG66" s="98" t="str">
        <f>IF(BG$2="",,BG$2&amp;"_KW "&amp;$B$2&amp;"_F"&amp;$A66)</f>
        <v/>
      </c>
      <c r="BH66" s="99" t="str">
        <f>IFNA(VLOOKUP(BH$2&amp;"F"&amp;$A66,RackfileUPLOAD!$H:$K,3,FALSE),"")</f>
        <v/>
      </c>
      <c r="BI66" s="100"/>
      <c r="BJ66" s="101"/>
      <c r="BK66" s="102"/>
      <c r="BL66" s="98" t="str">
        <f>IF(BL$2="",,BL$2&amp;"_KW "&amp;$B$2&amp;"_F"&amp;$A66)</f>
        <v/>
      </c>
      <c r="BM66" s="119" t="str">
        <f>IFNA(VLOOKUP(BM$2&amp;"F"&amp;$A66+1,RackfileUPLOAD!$H:$K,3,FALSE),"")</f>
        <v/>
      </c>
      <c r="BN66" s="100"/>
      <c r="BO66" s="101"/>
      <c r="BP66" s="120"/>
    </row>
    <row r="67" ht="17.25" customHeight="1">
      <c r="A67" s="104"/>
      <c r="B67" s="89"/>
      <c r="C67" s="106"/>
      <c r="D67" s="104"/>
      <c r="E67" s="116" t="str">
        <f>IF(E66="","","2p")</f>
        <v/>
      </c>
      <c r="F67" s="117" t="str">
        <f>IF(E66="","","3p")</f>
        <v/>
      </c>
      <c r="G67" s="118" t="str">
        <f>IF(E66="","","4p")</f>
        <v/>
      </c>
      <c r="H67" s="108"/>
      <c r="I67" s="104"/>
      <c r="J67" s="116" t="str">
        <f>IF(J66="","","2p")</f>
        <v/>
      </c>
      <c r="K67" s="117" t="str">
        <f>IF(J66="","","3p")</f>
        <v/>
      </c>
      <c r="L67" s="118" t="str">
        <f>IF(J66="","","4p")</f>
        <v/>
      </c>
      <c r="M67" s="106"/>
      <c r="N67" s="106"/>
      <c r="O67" s="104"/>
      <c r="P67" s="116" t="str">
        <f>IF(P66="","","2p")</f>
        <v/>
      </c>
      <c r="Q67" s="117" t="str">
        <f>IF(P66="","","3p")</f>
        <v/>
      </c>
      <c r="R67" s="118" t="str">
        <f>IF(P66="","","4p")</f>
        <v/>
      </c>
      <c r="S67" s="108"/>
      <c r="T67" s="104"/>
      <c r="U67" s="116" t="str">
        <f>IF(U66="","","2p")</f>
        <v/>
      </c>
      <c r="V67" s="117" t="str">
        <f>IF(U66="","","3p")</f>
        <v/>
      </c>
      <c r="W67" s="118" t="str">
        <f>IF(U66="","","4p")</f>
        <v/>
      </c>
      <c r="X67" s="106"/>
      <c r="Y67" s="106"/>
      <c r="Z67" s="104"/>
      <c r="AA67" s="116" t="str">
        <f>IF(AA66="","","2p")</f>
        <v/>
      </c>
      <c r="AB67" s="117" t="str">
        <f>IF(AA66="","","3p")</f>
        <v/>
      </c>
      <c r="AC67" s="118" t="str">
        <f>IF(AA66="","","4p")</f>
        <v/>
      </c>
      <c r="AD67" s="108"/>
      <c r="AE67" s="104"/>
      <c r="AF67" s="116" t="str">
        <f>IF(AF66="","","2p")</f>
        <v/>
      </c>
      <c r="AG67" s="117" t="str">
        <f>IF(AF66="","","3p")</f>
        <v/>
      </c>
      <c r="AH67" s="118" t="str">
        <f>IF(AF66="","","4p")</f>
        <v/>
      </c>
      <c r="AI67" s="106"/>
      <c r="AJ67" s="106"/>
      <c r="AK67" s="104"/>
      <c r="AL67" s="116" t="str">
        <f>IF(AL66="","","2p")</f>
        <v/>
      </c>
      <c r="AM67" s="117" t="str">
        <f>IF(AL66="","","3p")</f>
        <v/>
      </c>
      <c r="AN67" s="118" t="str">
        <f>IF(AL66="","","4p")</f>
        <v/>
      </c>
      <c r="AO67" s="108"/>
      <c r="AP67" s="104"/>
      <c r="AQ67" s="116" t="str">
        <f>IF(AQ66="","","2p")</f>
        <v/>
      </c>
      <c r="AR67" s="117" t="str">
        <f>IF(AQ66="","","3p")</f>
        <v/>
      </c>
      <c r="AS67" s="118" t="str">
        <f>IF(AQ66="","","4p")</f>
        <v/>
      </c>
      <c r="AT67" s="106"/>
      <c r="AU67" s="106"/>
      <c r="AV67" s="104"/>
      <c r="AW67" s="116" t="str">
        <f>IF(AW66="","","2p")</f>
        <v/>
      </c>
      <c r="AX67" s="117" t="str">
        <f>IF(AW66="","","3p")</f>
        <v/>
      </c>
      <c r="AY67" s="118" t="str">
        <f>IF(AW66="","","4p")</f>
        <v/>
      </c>
      <c r="AZ67" s="108"/>
      <c r="BA67" s="104"/>
      <c r="BB67" s="116" t="str">
        <f>IF(BB66="","","2p")</f>
        <v/>
      </c>
      <c r="BC67" s="117" t="str">
        <f>IF(BB66="","","3p")</f>
        <v/>
      </c>
      <c r="BD67" s="118" t="str">
        <f>IF(BB66="","","4p")</f>
        <v/>
      </c>
      <c r="BE67" s="106"/>
      <c r="BF67" s="106"/>
      <c r="BG67" s="104"/>
      <c r="BH67" s="116" t="str">
        <f>IF(BH66="","","2p")</f>
        <v/>
      </c>
      <c r="BI67" s="117" t="str">
        <f>IF(BH66="","","3p")</f>
        <v/>
      </c>
      <c r="BJ67" s="118" t="str">
        <f>IF(BH66="","","4p")</f>
        <v/>
      </c>
      <c r="BK67" s="108"/>
      <c r="BL67" s="104"/>
      <c r="BM67" s="116" t="str">
        <f>IF(BM66="","","2p")</f>
        <v/>
      </c>
      <c r="BN67" s="117" t="str">
        <f>IF(BM66="","","3p")</f>
        <v/>
      </c>
      <c r="BO67" s="118" t="str">
        <f>IF(BM66="","","4p")</f>
        <v/>
      </c>
      <c r="BP67" s="106"/>
    </row>
    <row r="68" ht="33.75" customHeight="1">
      <c r="A68" s="109"/>
      <c r="B68" s="89"/>
      <c r="C68" s="111"/>
      <c r="D68" s="109"/>
      <c r="E68" s="121" t="str">
        <f>IF(E66="IcePack","",IFNA(VLOOKUP(E$2&amp;"F"&amp;$A66&amp;E67,RackfileUPLOAD!$I:$K,3,FALSE),IFNA(VLOOKUP(E$2&amp;"F"&amp;$A66,RackfileUPLOAD!$I:$K,3,FALSE),"")))</f>
        <v/>
      </c>
      <c r="F68" s="121" t="str">
        <f>IF(E66="IcePack","",IFNA(VLOOKUP(E$2&amp;"F"&amp;$A66&amp;F67,RackfileUPLOAD!$I:$K,3,FALSE),IFNA(VLOOKUP(E$2&amp;"F"&amp;$A66,RackfileUPLOAD!$I:$K,3,FALSE),"")))</f>
        <v/>
      </c>
      <c r="G68" s="121" t="str">
        <f>IF(E66="IcePack","",IFNA(VLOOKUP(E$2&amp;"F"&amp;$A66&amp;G67,RackfileUPLOAD!$I:$K,3,FALSE),IFNA(VLOOKUP(E$2&amp;"F"&amp;$A66,RackfileUPLOAD!$I:$K,3,FALSE),"")))</f>
        <v/>
      </c>
      <c r="H68" s="113"/>
      <c r="I68" s="109"/>
      <c r="J68" s="121" t="str">
        <f>IF(J66="IcePack","",IFNA(VLOOKUP(J$2&amp;"F"&amp;$A66+1&amp;J67,RackfileUPLOAD!$I:$K,3,FALSE),IFNA(VLOOKUP(J$2&amp;"F"&amp;$A66+1,RackfileUPLOAD!$I:$K,3,FALSE),"")))</f>
        <v/>
      </c>
      <c r="K68" s="121" t="str">
        <f>IF(J66="IcePack","",IFNA(VLOOKUP(J$2&amp;"F"&amp;$A66+1&amp;K67,RackfileUPLOAD!$I:$K,3,FALSE),IFNA(VLOOKUP(J$2&amp;"F"&amp;$A66+1,RackfileUPLOAD!$I:$K,3,FALSE),"")))</f>
        <v/>
      </c>
      <c r="L68" s="121" t="str">
        <f>IF(J66="IcePack","",IFNA(VLOOKUP(J$2&amp;"F"&amp;$A66+1&amp;L67,RackfileUPLOAD!$I:$K,3,FALSE),IFNA(VLOOKUP(J$2&amp;"F"&amp;$A66+1,RackfileUPLOAD!$I:$K,3,FALSE),"")))</f>
        <v/>
      </c>
      <c r="M68" s="111"/>
      <c r="N68" s="111"/>
      <c r="O68" s="109"/>
      <c r="P68" s="121" t="str">
        <f>IF(P66="IcePack","",IFNA(VLOOKUP(P$2&amp;"F"&amp;$A66&amp;P67,RackfileUPLOAD!$I:$K,3,FALSE),IFNA(VLOOKUP(P$2&amp;"F"&amp;$A66,RackfileUPLOAD!$I:$K,3,FALSE),"")))</f>
        <v/>
      </c>
      <c r="Q68" s="121" t="str">
        <f>IF(P66="IcePack","",IFNA(VLOOKUP(P$2&amp;"F"&amp;$A66&amp;Q67,RackfileUPLOAD!$I:$K,3,FALSE),IFNA(VLOOKUP(P$2&amp;"F"&amp;$A66,RackfileUPLOAD!$I:$K,3,FALSE),"")))</f>
        <v/>
      </c>
      <c r="R68" s="121" t="str">
        <f>IF(P66="IcePack","",IFNA(VLOOKUP(P$2&amp;"F"&amp;$A66&amp;R67,RackfileUPLOAD!$I:$K,3,FALSE),IFNA(VLOOKUP(P$2&amp;"F"&amp;$A66,RackfileUPLOAD!$I:$K,3,FALSE),"")))</f>
        <v/>
      </c>
      <c r="S68" s="113"/>
      <c r="T68" s="109"/>
      <c r="U68" s="121" t="str">
        <f>IF(U66="IcePack","",IFNA(VLOOKUP(U$2&amp;"F"&amp;$A66+1&amp;U67,RackfileUPLOAD!$I:$K,3,FALSE),IFNA(VLOOKUP(U$2&amp;"F"&amp;$A66+1,RackfileUPLOAD!$I:$K,3,FALSE),"")))</f>
        <v/>
      </c>
      <c r="V68" s="121" t="str">
        <f>IF(U66="IcePack","",IFNA(VLOOKUP(U$2&amp;"F"&amp;$A66+1&amp;V67,RackfileUPLOAD!$I:$K,3,FALSE),IFNA(VLOOKUP(U$2&amp;"F"&amp;$A66+1,RackfileUPLOAD!$I:$K,3,FALSE),"")))</f>
        <v/>
      </c>
      <c r="W68" s="121" t="str">
        <f>IF(U66="IcePack","",IFNA(VLOOKUP(U$2&amp;"F"&amp;$A66+1&amp;W67,RackfileUPLOAD!$I:$K,3,FALSE),IFNA(VLOOKUP(U$2&amp;"F"&amp;$A66+1,RackfileUPLOAD!$I:$K,3,FALSE),"")))</f>
        <v/>
      </c>
      <c r="X68" s="111"/>
      <c r="Y68" s="111"/>
      <c r="Z68" s="109"/>
      <c r="AA68" s="121" t="str">
        <f>IF(AA66="IcePack","",IFNA(VLOOKUP(AA$2&amp;"F"&amp;$A66&amp;AA67,RackfileUPLOAD!$I:$K,3,FALSE),IFNA(VLOOKUP(AA$2&amp;"F"&amp;$A66,RackfileUPLOAD!$I:$K,3,FALSE),"")))</f>
        <v/>
      </c>
      <c r="AB68" s="121" t="str">
        <f>IF(AA66="IcePack","",IFNA(VLOOKUP(AA$2&amp;"F"&amp;$A66&amp;AB67,RackfileUPLOAD!$I:$K,3,FALSE),IFNA(VLOOKUP(AA$2&amp;"F"&amp;$A66,RackfileUPLOAD!$I:$K,3,FALSE),"")))</f>
        <v/>
      </c>
      <c r="AC68" s="121" t="str">
        <f>IF(AA66="IcePack","",IFNA(VLOOKUP(AA$2&amp;"F"&amp;$A66&amp;AC67,RackfileUPLOAD!$I:$K,3,FALSE),IFNA(VLOOKUP(AA$2&amp;"F"&amp;$A66,RackfileUPLOAD!$I:$K,3,FALSE),"")))</f>
        <v/>
      </c>
      <c r="AD68" s="113"/>
      <c r="AE68" s="109"/>
      <c r="AF68" s="121" t="str">
        <f>IF(AF66="IcePack","",IFNA(VLOOKUP(AF$2&amp;"F"&amp;$A66+1&amp;AF67,RackfileUPLOAD!$I:$K,3,FALSE),IFNA(VLOOKUP(AF$2&amp;"F"&amp;$A66+1,RackfileUPLOAD!$I:$K,3,FALSE),"")))</f>
        <v/>
      </c>
      <c r="AG68" s="121" t="str">
        <f>IF(AF66="IcePack","",IFNA(VLOOKUP(AF$2&amp;"F"&amp;$A66+1&amp;AG67,RackfileUPLOAD!$I:$K,3,FALSE),IFNA(VLOOKUP(AF$2&amp;"F"&amp;$A66+1,RackfileUPLOAD!$I:$K,3,FALSE),"")))</f>
        <v/>
      </c>
      <c r="AH68" s="121" t="str">
        <f>IF(AF66="IcePack","",IFNA(VLOOKUP(AF$2&amp;"F"&amp;$A66+1&amp;AH67,RackfileUPLOAD!$I:$K,3,FALSE),IFNA(VLOOKUP(AF$2&amp;"F"&amp;$A66+1,RackfileUPLOAD!$I:$K,3,FALSE),"")))</f>
        <v/>
      </c>
      <c r="AI68" s="111"/>
      <c r="AJ68" s="111"/>
      <c r="AK68" s="109"/>
      <c r="AL68" s="121" t="str">
        <f>IF(AL66="IcePack","",IFNA(VLOOKUP(AL$2&amp;"F"&amp;$A66&amp;AL67,RackfileUPLOAD!$I:$K,3,FALSE),IFNA(VLOOKUP(AL$2&amp;"F"&amp;$A66,RackfileUPLOAD!$I:$K,3,FALSE),"")))</f>
        <v/>
      </c>
      <c r="AM68" s="121" t="str">
        <f>IF(AL66="IcePack","",IFNA(VLOOKUP(AL$2&amp;"F"&amp;$A66&amp;AM67,RackfileUPLOAD!$I:$K,3,FALSE),IFNA(VLOOKUP(AL$2&amp;"F"&amp;$A66,RackfileUPLOAD!$I:$K,3,FALSE),"")))</f>
        <v/>
      </c>
      <c r="AN68" s="121" t="str">
        <f>IF(AL66="IcePack","",IFNA(VLOOKUP(AL$2&amp;"F"&amp;$A66&amp;AN67,RackfileUPLOAD!$I:$K,3,FALSE),IFNA(VLOOKUP(AL$2&amp;"F"&amp;$A66,RackfileUPLOAD!$I:$K,3,FALSE),"")))</f>
        <v/>
      </c>
      <c r="AO68" s="113"/>
      <c r="AP68" s="109"/>
      <c r="AQ68" s="121" t="str">
        <f>IF(AQ66="IcePack","",IFNA(VLOOKUP(AQ$2&amp;"F"&amp;$A66+1&amp;AQ67,RackfileUPLOAD!$I:$K,3,FALSE),IFNA(VLOOKUP(AQ$2&amp;"F"&amp;$A66+1,RackfileUPLOAD!$I:$K,3,FALSE),"")))</f>
        <v/>
      </c>
      <c r="AR68" s="121" t="str">
        <f>IF(AQ66="IcePack","",IFNA(VLOOKUP(AQ$2&amp;"F"&amp;$A66+1&amp;AR67,RackfileUPLOAD!$I:$K,3,FALSE),IFNA(VLOOKUP(AQ$2&amp;"F"&amp;$A66+1,RackfileUPLOAD!$I:$K,3,FALSE),"")))</f>
        <v/>
      </c>
      <c r="AS68" s="121" t="str">
        <f>IF(AQ66="IcePack","",IFNA(VLOOKUP(AQ$2&amp;"F"&amp;$A66+1&amp;AS67,RackfileUPLOAD!$I:$K,3,FALSE),IFNA(VLOOKUP(AQ$2&amp;"F"&amp;$A66+1,RackfileUPLOAD!$I:$K,3,FALSE),"")))</f>
        <v/>
      </c>
      <c r="AT68" s="111"/>
      <c r="AU68" s="111"/>
      <c r="AV68" s="109"/>
      <c r="AW68" s="121" t="str">
        <f>IF(AW66="IcePack","",IFNA(VLOOKUP(AW$2&amp;"F"&amp;$A66&amp;AW67,RackfileUPLOAD!$I:$K,3,FALSE),IFNA(VLOOKUP(AW$2&amp;"F"&amp;$A66,RackfileUPLOAD!$I:$K,3,FALSE),"")))</f>
        <v/>
      </c>
      <c r="AX68" s="121" t="str">
        <f>IF(AW66="IcePack","",IFNA(VLOOKUP(AW$2&amp;"F"&amp;$A66&amp;AX67,RackfileUPLOAD!$I:$K,3,FALSE),IFNA(VLOOKUP(AW$2&amp;"F"&amp;$A66,RackfileUPLOAD!$I:$K,3,FALSE),"")))</f>
        <v/>
      </c>
      <c r="AY68" s="121" t="str">
        <f>IF(AW66="IcePack","",IFNA(VLOOKUP(AW$2&amp;"F"&amp;$A66&amp;AY67,RackfileUPLOAD!$I:$K,3,FALSE),IFNA(VLOOKUP(AW$2&amp;"F"&amp;$A66,RackfileUPLOAD!$I:$K,3,FALSE),"")))</f>
        <v/>
      </c>
      <c r="AZ68" s="113"/>
      <c r="BA68" s="109"/>
      <c r="BB68" s="121" t="str">
        <f>IF(BB66="IcePack","",IFNA(VLOOKUP(BB$2&amp;"F"&amp;$A66+1&amp;BB67,RackfileUPLOAD!$I:$K,3,FALSE),IFNA(VLOOKUP(BB$2&amp;"F"&amp;$A66+1,RackfileUPLOAD!$I:$K,3,FALSE),"")))</f>
        <v/>
      </c>
      <c r="BC68" s="121" t="str">
        <f>IF(BB66="IcePack","",IFNA(VLOOKUP(BB$2&amp;"F"&amp;$A66+1&amp;BC67,RackfileUPLOAD!$I:$K,3,FALSE),IFNA(VLOOKUP(BB$2&amp;"F"&amp;$A66+1,RackfileUPLOAD!$I:$K,3,FALSE),"")))</f>
        <v/>
      </c>
      <c r="BD68" s="121" t="str">
        <f>IF(BB66="IcePack","",IFNA(VLOOKUP(BB$2&amp;"F"&amp;$A66+1&amp;BD67,RackfileUPLOAD!$I:$K,3,FALSE),IFNA(VLOOKUP(BB$2&amp;"F"&amp;$A66+1,RackfileUPLOAD!$I:$K,3,FALSE),"")))</f>
        <v/>
      </c>
      <c r="BE68" s="111"/>
      <c r="BF68" s="111"/>
      <c r="BG68" s="109"/>
      <c r="BH68" s="121" t="str">
        <f>IF(BH66="IcePack","",IFNA(VLOOKUP(BH$2&amp;"F"&amp;$A66&amp;BH67,RackfileUPLOAD!$I:$K,3,FALSE),IFNA(VLOOKUP(BH$2&amp;"F"&amp;$A66,RackfileUPLOAD!$I:$K,3,FALSE),"")))</f>
        <v/>
      </c>
      <c r="BI68" s="121" t="str">
        <f>IF(BH66="IcePack","",IFNA(VLOOKUP(BH$2&amp;"F"&amp;$A66&amp;BI67,RackfileUPLOAD!$I:$K,3,FALSE),IFNA(VLOOKUP(BH$2&amp;"F"&amp;$A66,RackfileUPLOAD!$I:$K,3,FALSE),"")))</f>
        <v/>
      </c>
      <c r="BJ68" s="121" t="str">
        <f>IF(BH66="IcePack","",IFNA(VLOOKUP(BH$2&amp;"F"&amp;$A66&amp;BJ67,RackfileUPLOAD!$I:$K,3,FALSE),IFNA(VLOOKUP(BH$2&amp;"F"&amp;$A66,RackfileUPLOAD!$I:$K,3,FALSE),"")))</f>
        <v/>
      </c>
      <c r="BK68" s="113"/>
      <c r="BL68" s="109"/>
      <c r="BM68" s="121" t="str">
        <f>IF(BM66="IcePack","",IFNA(VLOOKUP(BM$2&amp;"F"&amp;$A66+1&amp;BM67,RackfileUPLOAD!$I:$K,3,FALSE),IFNA(VLOOKUP(BM$2&amp;"F"&amp;$A66+1,RackfileUPLOAD!$I:$K,3,FALSE),"")))</f>
        <v/>
      </c>
      <c r="BN68" s="121" t="str">
        <f>IF(BM66="IcePack","",IFNA(VLOOKUP(BM$2&amp;"F"&amp;$A66+1&amp;BN67,RackfileUPLOAD!$I:$K,3,FALSE),IFNA(VLOOKUP(BM$2&amp;"F"&amp;$A66+1,RackfileUPLOAD!$I:$K,3,FALSE),"")))</f>
        <v/>
      </c>
      <c r="BO68" s="121" t="str">
        <f>IF(BM66="IcePack","",IFNA(VLOOKUP(BM$2&amp;"F"&amp;$A66+1&amp;BO67,RackfileUPLOAD!$I:$K,3,FALSE),IFNA(VLOOKUP(BM$2&amp;"F"&amp;$A66+1,RackfileUPLOAD!$I:$K,3,FALSE),"")))</f>
        <v/>
      </c>
      <c r="BP68" s="111"/>
    </row>
    <row r="69" ht="9.0" customHeight="1">
      <c r="A69" s="88"/>
      <c r="B69" s="89"/>
      <c r="C69" s="90"/>
      <c r="D69" s="91"/>
      <c r="E69" s="94"/>
      <c r="F69" s="94"/>
      <c r="G69" s="94"/>
      <c r="H69" s="90"/>
      <c r="I69" s="91"/>
      <c r="J69" s="94"/>
      <c r="K69" s="94"/>
      <c r="L69" s="94"/>
      <c r="M69" s="90"/>
      <c r="N69" s="90"/>
      <c r="O69" s="91"/>
      <c r="P69" s="94"/>
      <c r="Q69" s="94"/>
      <c r="R69" s="94"/>
      <c r="S69" s="90"/>
      <c r="T69" s="91"/>
      <c r="U69" s="94"/>
      <c r="V69" s="94"/>
      <c r="W69" s="94"/>
      <c r="X69" s="90"/>
      <c r="Y69" s="90"/>
      <c r="Z69" s="91"/>
      <c r="AA69" s="94"/>
      <c r="AB69" s="94"/>
      <c r="AC69" s="94"/>
      <c r="AD69" s="90"/>
      <c r="AE69" s="91"/>
      <c r="AF69" s="94"/>
      <c r="AG69" s="94"/>
      <c r="AH69" s="94"/>
      <c r="AI69" s="90"/>
      <c r="AJ69" s="90"/>
      <c r="AK69" s="91"/>
      <c r="AL69" s="94"/>
      <c r="AM69" s="94"/>
      <c r="AN69" s="94"/>
      <c r="AO69" s="90"/>
      <c r="AP69" s="91"/>
      <c r="AQ69" s="94"/>
      <c r="AR69" s="94"/>
      <c r="AS69" s="94"/>
      <c r="AT69" s="90"/>
      <c r="AU69" s="90"/>
      <c r="AV69" s="95"/>
      <c r="AW69" s="94"/>
      <c r="AX69" s="94"/>
      <c r="AY69" s="94"/>
      <c r="AZ69" s="90"/>
      <c r="BA69" s="91"/>
      <c r="BB69" s="94"/>
      <c r="BC69" s="94"/>
      <c r="BD69" s="94"/>
      <c r="BE69" s="90"/>
      <c r="BF69" s="90"/>
      <c r="BG69" s="91"/>
      <c r="BH69" s="94"/>
      <c r="BI69" s="94"/>
      <c r="BJ69" s="94"/>
      <c r="BK69" s="90"/>
      <c r="BL69" s="91"/>
      <c r="BM69" s="94"/>
      <c r="BN69" s="94"/>
      <c r="BO69" s="94"/>
      <c r="BP69" s="115"/>
    </row>
    <row r="70" ht="59.25" customHeight="1">
      <c r="A70" s="97">
        <f>A66+2</f>
        <v>45</v>
      </c>
      <c r="B70" s="89"/>
      <c r="C70" s="90"/>
      <c r="D70" s="98" t="str">
        <f>IF(D$2="",,D$2&amp;"_KW "&amp;$B$2&amp;"_F"&amp;$A70)</f>
        <v>ASL3_KW 19_F45</v>
      </c>
      <c r="E70" s="119" t="str">
        <f>IFNA(VLOOKUP(E$2&amp;"F"&amp;$A70,RackfileUPLOAD!$H:$K,3,FALSE),"")</f>
        <v/>
      </c>
      <c r="F70" s="100"/>
      <c r="G70" s="101"/>
      <c r="H70" s="102"/>
      <c r="I70" s="98" t="str">
        <f>IF(I$2="",,I$2&amp;"_KW "&amp;$B$2&amp;"_F"&amp;$A70)</f>
        <v>ASL3_KW 19_F45</v>
      </c>
      <c r="J70" s="119" t="str">
        <f>IFNA(VLOOKUP(J$2&amp;"F"&amp;$A70+1,RackfileUPLOAD!$H:$K,3,FALSE),"")</f>
        <v/>
      </c>
      <c r="K70" s="100"/>
      <c r="L70" s="101"/>
      <c r="M70" s="90"/>
      <c r="N70" s="90"/>
      <c r="O70" s="98" t="str">
        <f>IF(O$2="",,O$2&amp;"_KW "&amp;$B$2&amp;"_F"&amp;$A70)</f>
        <v/>
      </c>
      <c r="P70" s="119" t="str">
        <f>IFNA(VLOOKUP(P$2&amp;"F"&amp;$A70,RackfileUPLOAD!$H:$K,3,FALSE),"")</f>
        <v/>
      </c>
      <c r="Q70" s="100"/>
      <c r="R70" s="101"/>
      <c r="S70" s="102"/>
      <c r="T70" s="98" t="str">
        <f>IF(T$2="",,T$2&amp;"_KW "&amp;$B$2&amp;"_F"&amp;$A70)</f>
        <v/>
      </c>
      <c r="U70" s="119" t="str">
        <f>IFNA(VLOOKUP(U$2&amp;"F"&amp;$A70+1,RackfileUPLOAD!$H:$K,3,FALSE),"")</f>
        <v/>
      </c>
      <c r="V70" s="100"/>
      <c r="W70" s="101"/>
      <c r="X70" s="90"/>
      <c r="Y70" s="90"/>
      <c r="Z70" s="98" t="str">
        <f>IF(Z$2="",,Z$2&amp;"_KW "&amp;$B$2&amp;"_F"&amp;$A70)</f>
        <v/>
      </c>
      <c r="AA70" s="119" t="str">
        <f>IFNA(VLOOKUP(AA$2&amp;"F"&amp;$A70,RackfileUPLOAD!$H:$K,3,FALSE),"")</f>
        <v/>
      </c>
      <c r="AB70" s="100"/>
      <c r="AC70" s="101"/>
      <c r="AD70" s="102"/>
      <c r="AE70" s="98" t="str">
        <f>IF(AE$2="",,AE$2&amp;"_KW "&amp;$B$2&amp;"_F"&amp;$A70)</f>
        <v/>
      </c>
      <c r="AF70" s="119" t="str">
        <f>IFNA(VLOOKUP(AF$2&amp;"F"&amp;$A70+1,RackfileUPLOAD!$H:$K,3,FALSE),"")</f>
        <v/>
      </c>
      <c r="AG70" s="100"/>
      <c r="AH70" s="101"/>
      <c r="AI70" s="90"/>
      <c r="AJ70" s="90"/>
      <c r="AK70" s="98" t="str">
        <f>IF(AK$2="",,AK$2&amp;"_KW "&amp;$B$2&amp;"_F"&amp;$A70)</f>
        <v/>
      </c>
      <c r="AL70" s="119" t="str">
        <f>IFNA(VLOOKUP(AL$2&amp;"F"&amp;$A70,RackfileUPLOAD!$H:$K,3,FALSE),"")</f>
        <v/>
      </c>
      <c r="AM70" s="100"/>
      <c r="AN70" s="101"/>
      <c r="AO70" s="102"/>
      <c r="AP70" s="98" t="str">
        <f>IF(AP$2="",,AP$2&amp;"_KW "&amp;$B$2&amp;"_F"&amp;$A70)</f>
        <v/>
      </c>
      <c r="AQ70" s="119" t="str">
        <f>IFNA(VLOOKUP(AQ$2&amp;"F"&amp;$A70+1,RackfileUPLOAD!$H:$K,3,FALSE),"")</f>
        <v/>
      </c>
      <c r="AR70" s="100"/>
      <c r="AS70" s="101"/>
      <c r="AT70" s="90"/>
      <c r="AU70" s="90"/>
      <c r="AV70" s="98" t="str">
        <f>IF(AV$2="",,AV$2&amp;"_KW "&amp;$B$2&amp;"_F"&amp;$A70)</f>
        <v/>
      </c>
      <c r="AW70" s="119" t="str">
        <f>IFNA(VLOOKUP(AW$2&amp;"F"&amp;$A70,RackfileUPLOAD!$H:$K,3,FALSE),"")</f>
        <v/>
      </c>
      <c r="AX70" s="100"/>
      <c r="AY70" s="101"/>
      <c r="AZ70" s="102"/>
      <c r="BA70" s="98" t="str">
        <f>IF(BA$2="",,BA$2&amp;"_KW "&amp;$B$2&amp;"_F"&amp;$A70)</f>
        <v/>
      </c>
      <c r="BB70" s="119" t="str">
        <f>IFNA(VLOOKUP(BB$2&amp;"F"&amp;$A70+1,RackfileUPLOAD!$H:$K,3,FALSE),"")</f>
        <v/>
      </c>
      <c r="BC70" s="100"/>
      <c r="BD70" s="101"/>
      <c r="BE70" s="90"/>
      <c r="BF70" s="90"/>
      <c r="BG70" s="98" t="str">
        <f>IF(BG$2="",,BG$2&amp;"_KW "&amp;$B$2&amp;"_F"&amp;$A70)</f>
        <v/>
      </c>
      <c r="BH70" s="119" t="str">
        <f>IFNA(VLOOKUP(BH$2&amp;"F"&amp;$A70,RackfileUPLOAD!$H:$K,3,FALSE),"")</f>
        <v/>
      </c>
      <c r="BI70" s="100"/>
      <c r="BJ70" s="101"/>
      <c r="BK70" s="102"/>
      <c r="BL70" s="98" t="str">
        <f>IF(BL$2="",,BL$2&amp;"_KW "&amp;$B$2&amp;"_F"&amp;$A70)</f>
        <v/>
      </c>
      <c r="BM70" s="119" t="str">
        <f>IFNA(VLOOKUP(BM$2&amp;"F"&amp;$A70+1,RackfileUPLOAD!$H:$K,3,FALSE),"")</f>
        <v/>
      </c>
      <c r="BN70" s="100"/>
      <c r="BO70" s="101"/>
      <c r="BP70" s="122"/>
    </row>
    <row r="71" ht="17.25" customHeight="1">
      <c r="A71" s="104"/>
      <c r="B71" s="89"/>
      <c r="C71" s="106"/>
      <c r="D71" s="104"/>
      <c r="E71" s="116" t="str">
        <f>IF(E70="","","2p")</f>
        <v/>
      </c>
      <c r="F71" s="117" t="str">
        <f>IF(E70="","","3p")</f>
        <v/>
      </c>
      <c r="G71" s="118" t="str">
        <f>IF(E70="","","4p")</f>
        <v/>
      </c>
      <c r="H71" s="108"/>
      <c r="I71" s="104"/>
      <c r="J71" s="116" t="str">
        <f>IF(J70="","","2p")</f>
        <v/>
      </c>
      <c r="K71" s="117" t="str">
        <f>IF(J70="","","3p")</f>
        <v/>
      </c>
      <c r="L71" s="118" t="str">
        <f>IF(J70="","","4p")</f>
        <v/>
      </c>
      <c r="M71" s="106"/>
      <c r="N71" s="106"/>
      <c r="O71" s="104"/>
      <c r="P71" s="116" t="str">
        <f>IF(P70="","","2p")</f>
        <v/>
      </c>
      <c r="Q71" s="117" t="str">
        <f>IF(P70="","","3p")</f>
        <v/>
      </c>
      <c r="R71" s="118" t="str">
        <f>IF(P70="","","4p")</f>
        <v/>
      </c>
      <c r="S71" s="108"/>
      <c r="T71" s="104"/>
      <c r="U71" s="116" t="str">
        <f>IF(U70="","","2p")</f>
        <v/>
      </c>
      <c r="V71" s="117" t="str">
        <f>IF(U70="","","3p")</f>
        <v/>
      </c>
      <c r="W71" s="118" t="str">
        <f>IF(U70="","","4p")</f>
        <v/>
      </c>
      <c r="X71" s="106"/>
      <c r="Y71" s="106"/>
      <c r="Z71" s="104"/>
      <c r="AA71" s="116" t="str">
        <f>IF(AA70="","","2p")</f>
        <v/>
      </c>
      <c r="AB71" s="117" t="str">
        <f>IF(AA70="","","3p")</f>
        <v/>
      </c>
      <c r="AC71" s="118" t="str">
        <f>IF(AA70="","","4p")</f>
        <v/>
      </c>
      <c r="AD71" s="108"/>
      <c r="AE71" s="104"/>
      <c r="AF71" s="116" t="str">
        <f>IF(AF70="","","2p")</f>
        <v/>
      </c>
      <c r="AG71" s="117" t="str">
        <f>IF(AF70="","","3p")</f>
        <v/>
      </c>
      <c r="AH71" s="118" t="str">
        <f>IF(AF70="","","4p")</f>
        <v/>
      </c>
      <c r="AI71" s="106"/>
      <c r="AJ71" s="106"/>
      <c r="AK71" s="104"/>
      <c r="AL71" s="116" t="str">
        <f>IF(AL70="","","2p")</f>
        <v/>
      </c>
      <c r="AM71" s="117" t="str">
        <f>IF(AL70="","","3p")</f>
        <v/>
      </c>
      <c r="AN71" s="118" t="str">
        <f>IF(AL70="","","4p")</f>
        <v/>
      </c>
      <c r="AO71" s="108"/>
      <c r="AP71" s="104"/>
      <c r="AQ71" s="116" t="str">
        <f>IF(AQ70="","","2p")</f>
        <v/>
      </c>
      <c r="AR71" s="117" t="str">
        <f>IF(AQ70="","","3p")</f>
        <v/>
      </c>
      <c r="AS71" s="118" t="str">
        <f>IF(AQ70="","","4p")</f>
        <v/>
      </c>
      <c r="AT71" s="106"/>
      <c r="AU71" s="106"/>
      <c r="AV71" s="104"/>
      <c r="AW71" s="116" t="str">
        <f>IF(AW70="","","2p")</f>
        <v/>
      </c>
      <c r="AX71" s="117" t="str">
        <f>IF(AW70="","","3p")</f>
        <v/>
      </c>
      <c r="AY71" s="118" t="str">
        <f>IF(AW70="","","4p")</f>
        <v/>
      </c>
      <c r="AZ71" s="108"/>
      <c r="BA71" s="104"/>
      <c r="BB71" s="116" t="str">
        <f>IF(BB70="","","2p")</f>
        <v/>
      </c>
      <c r="BC71" s="117" t="str">
        <f>IF(BB70="","","3p")</f>
        <v/>
      </c>
      <c r="BD71" s="118" t="str">
        <f>IF(BB70="","","4p")</f>
        <v/>
      </c>
      <c r="BE71" s="106"/>
      <c r="BF71" s="106"/>
      <c r="BG71" s="104"/>
      <c r="BH71" s="116" t="str">
        <f>IF(BH70="","","2p")</f>
        <v/>
      </c>
      <c r="BI71" s="117" t="str">
        <f>IF(BH70="","","3p")</f>
        <v/>
      </c>
      <c r="BJ71" s="118" t="str">
        <f>IF(BH70="","","4p")</f>
        <v/>
      </c>
      <c r="BK71" s="108"/>
      <c r="BL71" s="104"/>
      <c r="BM71" s="116" t="str">
        <f>IF(BM70="","","2p")</f>
        <v/>
      </c>
      <c r="BN71" s="117" t="str">
        <f>IF(BM70="","","3p")</f>
        <v/>
      </c>
      <c r="BO71" s="118" t="str">
        <f>IF(BM70="","","4p")</f>
        <v/>
      </c>
      <c r="BP71" s="106"/>
    </row>
    <row r="72" ht="33.75" customHeight="1">
      <c r="A72" s="109"/>
      <c r="B72" s="89"/>
      <c r="C72" s="111"/>
      <c r="D72" s="109"/>
      <c r="E72" s="121" t="str">
        <f>IF(E70="IcePack","",IFNA(VLOOKUP(E$2&amp;"F"&amp;$A70&amp;E71,RackfileUPLOAD!$I:$K,3,FALSE),IFNA(VLOOKUP(E$2&amp;"F"&amp;$A70,RackfileUPLOAD!$I:$K,3,FALSE),"")))</f>
        <v/>
      </c>
      <c r="F72" s="121" t="str">
        <f>IF(E70="IcePack","",IFNA(VLOOKUP(E$2&amp;"F"&amp;$A70&amp;F71,RackfileUPLOAD!$I:$K,3,FALSE),IFNA(VLOOKUP(E$2&amp;"F"&amp;$A70,RackfileUPLOAD!$I:$K,3,FALSE),"")))</f>
        <v/>
      </c>
      <c r="G72" s="121" t="str">
        <f>IF(E70="IcePack","",IFNA(VLOOKUP(E$2&amp;"F"&amp;$A70&amp;G71,RackfileUPLOAD!$I:$K,3,FALSE),IFNA(VLOOKUP(E$2&amp;"F"&amp;$A70,RackfileUPLOAD!$I:$K,3,FALSE),"")))</f>
        <v/>
      </c>
      <c r="H72" s="113"/>
      <c r="I72" s="109"/>
      <c r="J72" s="121" t="str">
        <f>IF(J70="IcePack","",IFNA(VLOOKUP(J$2&amp;"F"&amp;$A70+1&amp;J71,RackfileUPLOAD!$I:$K,3,FALSE),IFNA(VLOOKUP(J$2&amp;"F"&amp;$A70+1,RackfileUPLOAD!$I:$K,3,FALSE),"")))</f>
        <v/>
      </c>
      <c r="K72" s="121" t="str">
        <f>IF(J70="IcePack","",IFNA(VLOOKUP(J$2&amp;"F"&amp;$A70+1&amp;K71,RackfileUPLOAD!$I:$K,3,FALSE),IFNA(VLOOKUP(J$2&amp;"F"&amp;$A70+1,RackfileUPLOAD!$I:$K,3,FALSE),"")))</f>
        <v/>
      </c>
      <c r="L72" s="121" t="str">
        <f>IF(J70="IcePack","",IFNA(VLOOKUP(J$2&amp;"F"&amp;$A70+1&amp;L71,RackfileUPLOAD!$I:$K,3,FALSE),IFNA(VLOOKUP(J$2&amp;"F"&amp;$A70+1,RackfileUPLOAD!$I:$K,3,FALSE),"")))</f>
        <v/>
      </c>
      <c r="M72" s="111"/>
      <c r="N72" s="111"/>
      <c r="O72" s="109"/>
      <c r="P72" s="121" t="str">
        <f>IF(P70="IcePack","",IFNA(VLOOKUP(P$2&amp;"F"&amp;$A70&amp;P71,RackfileUPLOAD!$I:$K,3,FALSE),IFNA(VLOOKUP(P$2&amp;"F"&amp;$A70,RackfileUPLOAD!$I:$K,3,FALSE),"")))</f>
        <v/>
      </c>
      <c r="Q72" s="121" t="str">
        <f>IF(P70="IcePack","",IFNA(VLOOKUP(P$2&amp;"F"&amp;$A70&amp;Q71,RackfileUPLOAD!$I:$K,3,FALSE),IFNA(VLOOKUP(P$2&amp;"F"&amp;$A70,RackfileUPLOAD!$I:$K,3,FALSE),"")))</f>
        <v/>
      </c>
      <c r="R72" s="121" t="str">
        <f>IF(P70="IcePack","",IFNA(VLOOKUP(P$2&amp;"F"&amp;$A70&amp;R71,RackfileUPLOAD!$I:$K,3,FALSE),IFNA(VLOOKUP(P$2&amp;"F"&amp;$A70,RackfileUPLOAD!$I:$K,3,FALSE),"")))</f>
        <v/>
      </c>
      <c r="S72" s="113"/>
      <c r="T72" s="109"/>
      <c r="U72" s="121" t="str">
        <f>IF(U70="IcePack","",IFNA(VLOOKUP(U$2&amp;"F"&amp;$A70+1&amp;U71,RackfileUPLOAD!$I:$K,3,FALSE),IFNA(VLOOKUP(U$2&amp;"F"&amp;$A70+1,RackfileUPLOAD!$I:$K,3,FALSE),"")))</f>
        <v/>
      </c>
      <c r="V72" s="121" t="str">
        <f>IF(U70="IcePack","",IFNA(VLOOKUP(U$2&amp;"F"&amp;$A70+1&amp;V71,RackfileUPLOAD!$I:$K,3,FALSE),IFNA(VLOOKUP(U$2&amp;"F"&amp;$A70+1,RackfileUPLOAD!$I:$K,3,FALSE),"")))</f>
        <v/>
      </c>
      <c r="W72" s="121" t="str">
        <f>IF(U70="IcePack","",IFNA(VLOOKUP(U$2&amp;"F"&amp;$A70+1&amp;W71,RackfileUPLOAD!$I:$K,3,FALSE),IFNA(VLOOKUP(U$2&amp;"F"&amp;$A70+1,RackfileUPLOAD!$I:$K,3,FALSE),"")))</f>
        <v/>
      </c>
      <c r="X72" s="111"/>
      <c r="Y72" s="111"/>
      <c r="Z72" s="109"/>
      <c r="AA72" s="121" t="str">
        <f>IF(AA70="IcePack","",IFNA(VLOOKUP(AA$2&amp;"F"&amp;$A70&amp;AA71,RackfileUPLOAD!$I:$K,3,FALSE),IFNA(VLOOKUP(AA$2&amp;"F"&amp;$A70,RackfileUPLOAD!$I:$K,3,FALSE),"")))</f>
        <v/>
      </c>
      <c r="AB72" s="121" t="str">
        <f>IF(AA70="IcePack","",IFNA(VLOOKUP(AA$2&amp;"F"&amp;$A70&amp;AB71,RackfileUPLOAD!$I:$K,3,FALSE),IFNA(VLOOKUP(AA$2&amp;"F"&amp;$A70,RackfileUPLOAD!$I:$K,3,FALSE),"")))</f>
        <v/>
      </c>
      <c r="AC72" s="121" t="str">
        <f>IF(AA70="IcePack","",IFNA(VLOOKUP(AA$2&amp;"F"&amp;$A70&amp;AC71,RackfileUPLOAD!$I:$K,3,FALSE),IFNA(VLOOKUP(AA$2&amp;"F"&amp;$A70,RackfileUPLOAD!$I:$K,3,FALSE),"")))</f>
        <v/>
      </c>
      <c r="AD72" s="113"/>
      <c r="AE72" s="109"/>
      <c r="AF72" s="121" t="str">
        <f>IF(AF70="IcePack","",IFNA(VLOOKUP(AF$2&amp;"F"&amp;$A70+1&amp;AF71,RackfileUPLOAD!$I:$K,3,FALSE),IFNA(VLOOKUP(AF$2&amp;"F"&amp;$A70+1,RackfileUPLOAD!$I:$K,3,FALSE),"")))</f>
        <v/>
      </c>
      <c r="AG72" s="121" t="str">
        <f>IF(AF70="IcePack","",IFNA(VLOOKUP(AF$2&amp;"F"&amp;$A70+1&amp;AG71,RackfileUPLOAD!$I:$K,3,FALSE),IFNA(VLOOKUP(AF$2&amp;"F"&amp;$A70+1,RackfileUPLOAD!$I:$K,3,FALSE),"")))</f>
        <v/>
      </c>
      <c r="AH72" s="121" t="str">
        <f>IF(AF70="IcePack","",IFNA(VLOOKUP(AF$2&amp;"F"&amp;$A70+1&amp;AH71,RackfileUPLOAD!$I:$K,3,FALSE),IFNA(VLOOKUP(AF$2&amp;"F"&amp;$A70+1,RackfileUPLOAD!$I:$K,3,FALSE),"")))</f>
        <v/>
      </c>
      <c r="AI72" s="111"/>
      <c r="AJ72" s="111"/>
      <c r="AK72" s="109"/>
      <c r="AL72" s="121" t="str">
        <f>IF(AL70="IcePack","",IFNA(VLOOKUP(AL$2&amp;"F"&amp;$A70&amp;AL71,RackfileUPLOAD!$I:$K,3,FALSE),IFNA(VLOOKUP(AL$2&amp;"F"&amp;$A70,RackfileUPLOAD!$I:$K,3,FALSE),"")))</f>
        <v/>
      </c>
      <c r="AM72" s="121" t="str">
        <f>IF(AL70="IcePack","",IFNA(VLOOKUP(AL$2&amp;"F"&amp;$A70&amp;AM71,RackfileUPLOAD!$I:$K,3,FALSE),IFNA(VLOOKUP(AL$2&amp;"F"&amp;$A70,RackfileUPLOAD!$I:$K,3,FALSE),"")))</f>
        <v/>
      </c>
      <c r="AN72" s="121" t="str">
        <f>IF(AL70="IcePack","",IFNA(VLOOKUP(AL$2&amp;"F"&amp;$A70&amp;AN71,RackfileUPLOAD!$I:$K,3,FALSE),IFNA(VLOOKUP(AL$2&amp;"F"&amp;$A70,RackfileUPLOAD!$I:$K,3,FALSE),"")))</f>
        <v/>
      </c>
      <c r="AO72" s="113"/>
      <c r="AP72" s="109"/>
      <c r="AQ72" s="121" t="str">
        <f>IF(AQ70="IcePack","",IFNA(VLOOKUP(AQ$2&amp;"F"&amp;$A70+1&amp;AQ71,RackfileUPLOAD!$I:$K,3,FALSE),IFNA(VLOOKUP(AQ$2&amp;"F"&amp;$A70+1,RackfileUPLOAD!$I:$K,3,FALSE),"")))</f>
        <v/>
      </c>
      <c r="AR72" s="121" t="str">
        <f>IF(AQ70="IcePack","",IFNA(VLOOKUP(AQ$2&amp;"F"&amp;$A70+1&amp;AR71,RackfileUPLOAD!$I:$K,3,FALSE),IFNA(VLOOKUP(AQ$2&amp;"F"&amp;$A70+1,RackfileUPLOAD!$I:$K,3,FALSE),"")))</f>
        <v/>
      </c>
      <c r="AS72" s="121" t="str">
        <f>IF(AQ70="IcePack","",IFNA(VLOOKUP(AQ$2&amp;"F"&amp;$A70+1&amp;AS71,RackfileUPLOAD!$I:$K,3,FALSE),IFNA(VLOOKUP(AQ$2&amp;"F"&amp;$A70+1,RackfileUPLOAD!$I:$K,3,FALSE),"")))</f>
        <v/>
      </c>
      <c r="AT72" s="111"/>
      <c r="AU72" s="111"/>
      <c r="AV72" s="109"/>
      <c r="AW72" s="121" t="str">
        <f>IF(AW70="IcePack","",IFNA(VLOOKUP(AW$2&amp;"F"&amp;$A70&amp;AW71,RackfileUPLOAD!$I:$K,3,FALSE),IFNA(VLOOKUP(AW$2&amp;"F"&amp;$A70,RackfileUPLOAD!$I:$K,3,FALSE),"")))</f>
        <v/>
      </c>
      <c r="AX72" s="121" t="str">
        <f>IF(AW70="IcePack","",IFNA(VLOOKUP(AW$2&amp;"F"&amp;$A70&amp;AX71,RackfileUPLOAD!$I:$K,3,FALSE),IFNA(VLOOKUP(AW$2&amp;"F"&amp;$A70,RackfileUPLOAD!$I:$K,3,FALSE),"")))</f>
        <v/>
      </c>
      <c r="AY72" s="121" t="str">
        <f>IF(AW70="IcePack","",IFNA(VLOOKUP(AW$2&amp;"F"&amp;$A70&amp;AY71,RackfileUPLOAD!$I:$K,3,FALSE),IFNA(VLOOKUP(AW$2&amp;"F"&amp;$A70,RackfileUPLOAD!$I:$K,3,FALSE),"")))</f>
        <v/>
      </c>
      <c r="AZ72" s="113"/>
      <c r="BA72" s="109"/>
      <c r="BB72" s="121" t="str">
        <f>IF(BB70="IcePack","",IFNA(VLOOKUP(BB$2&amp;"F"&amp;$A70+1&amp;BB71,RackfileUPLOAD!$I:$K,3,FALSE),IFNA(VLOOKUP(BB$2&amp;"F"&amp;$A70+1,RackfileUPLOAD!$I:$K,3,FALSE),"")))</f>
        <v/>
      </c>
      <c r="BC72" s="121" t="str">
        <f>IF(BB70="IcePack","",IFNA(VLOOKUP(BB$2&amp;"F"&amp;$A70+1&amp;BC71,RackfileUPLOAD!$I:$K,3,FALSE),IFNA(VLOOKUP(BB$2&amp;"F"&amp;$A70+1,RackfileUPLOAD!$I:$K,3,FALSE),"")))</f>
        <v/>
      </c>
      <c r="BD72" s="121" t="str">
        <f>IF(BB70="IcePack","",IFNA(VLOOKUP(BB$2&amp;"F"&amp;$A70+1&amp;BD71,RackfileUPLOAD!$I:$K,3,FALSE),IFNA(VLOOKUP(BB$2&amp;"F"&amp;$A70+1,RackfileUPLOAD!$I:$K,3,FALSE),"")))</f>
        <v/>
      </c>
      <c r="BE72" s="111"/>
      <c r="BF72" s="111"/>
      <c r="BG72" s="109"/>
      <c r="BH72" s="121" t="str">
        <f>IF(BH70="IcePack","",IFNA(VLOOKUP(BH$2&amp;"F"&amp;$A70&amp;BH71,RackfileUPLOAD!$I:$K,3,FALSE),IFNA(VLOOKUP(BH$2&amp;"F"&amp;$A70,RackfileUPLOAD!$I:$K,3,FALSE),"")))</f>
        <v/>
      </c>
      <c r="BI72" s="121" t="str">
        <f>IF(BH70="IcePack","",IFNA(VLOOKUP(BH$2&amp;"F"&amp;$A70&amp;BI71,RackfileUPLOAD!$I:$K,3,FALSE),IFNA(VLOOKUP(BH$2&amp;"F"&amp;$A70,RackfileUPLOAD!$I:$K,3,FALSE),"")))</f>
        <v/>
      </c>
      <c r="BJ72" s="121" t="str">
        <f>IF(BH70="IcePack","",IFNA(VLOOKUP(BH$2&amp;"F"&amp;$A70&amp;BJ71,RackfileUPLOAD!$I:$K,3,FALSE),IFNA(VLOOKUP(BH$2&amp;"F"&amp;$A70,RackfileUPLOAD!$I:$K,3,FALSE),"")))</f>
        <v/>
      </c>
      <c r="BK72" s="113"/>
      <c r="BL72" s="109"/>
      <c r="BM72" s="121" t="str">
        <f>IF(BM70="IcePack","",IFNA(VLOOKUP(BM$2&amp;"F"&amp;$A70+1&amp;BM71,RackfileUPLOAD!$I:$K,3,FALSE),IFNA(VLOOKUP(BM$2&amp;"F"&amp;$A70+1,RackfileUPLOAD!$I:$K,3,FALSE),"")))</f>
        <v/>
      </c>
      <c r="BN72" s="121" t="str">
        <f>IF(BM70="IcePack","",IFNA(VLOOKUP(BM$2&amp;"F"&amp;$A70+1&amp;BN71,RackfileUPLOAD!$I:$K,3,FALSE),IFNA(VLOOKUP(BM$2&amp;"F"&amp;$A70+1,RackfileUPLOAD!$I:$K,3,FALSE),"")))</f>
        <v/>
      </c>
      <c r="BO72" s="121" t="str">
        <f>IF(BM70="IcePack","",IFNA(VLOOKUP(BM$2&amp;"F"&amp;$A70+1&amp;BO71,RackfileUPLOAD!$I:$K,3,FALSE),IFNA(VLOOKUP(BM$2&amp;"F"&amp;$A70+1,RackfileUPLOAD!$I:$K,3,FALSE),"")))</f>
        <v/>
      </c>
      <c r="BP72" s="111"/>
    </row>
    <row r="73" ht="9.0" customHeight="1">
      <c r="A73" s="88"/>
      <c r="B73" s="89"/>
      <c r="C73" s="90"/>
      <c r="D73" s="91"/>
      <c r="E73" s="94"/>
      <c r="F73" s="94"/>
      <c r="G73" s="94"/>
      <c r="H73" s="90"/>
      <c r="I73" s="91"/>
      <c r="J73" s="94"/>
      <c r="K73" s="94"/>
      <c r="L73" s="94"/>
      <c r="M73" s="90"/>
      <c r="N73" s="90"/>
      <c r="O73" s="91"/>
      <c r="P73" s="94"/>
      <c r="Q73" s="94"/>
      <c r="R73" s="94"/>
      <c r="S73" s="90"/>
      <c r="T73" s="91"/>
      <c r="U73" s="94"/>
      <c r="V73" s="94"/>
      <c r="W73" s="94"/>
      <c r="X73" s="90"/>
      <c r="Y73" s="90"/>
      <c r="Z73" s="91"/>
      <c r="AA73" s="94"/>
      <c r="AB73" s="94"/>
      <c r="AC73" s="94"/>
      <c r="AD73" s="90"/>
      <c r="AE73" s="91"/>
      <c r="AF73" s="94"/>
      <c r="AG73" s="94"/>
      <c r="AH73" s="94"/>
      <c r="AI73" s="90"/>
      <c r="AJ73" s="90"/>
      <c r="AK73" s="91"/>
      <c r="AL73" s="94"/>
      <c r="AM73" s="94"/>
      <c r="AN73" s="94"/>
      <c r="AO73" s="90"/>
      <c r="AP73" s="91"/>
      <c r="AQ73" s="94"/>
      <c r="AR73" s="94"/>
      <c r="AS73" s="94"/>
      <c r="AT73" s="90"/>
      <c r="AU73" s="90"/>
      <c r="AV73" s="95"/>
      <c r="AW73" s="94"/>
      <c r="AX73" s="94"/>
      <c r="AY73" s="94"/>
      <c r="AZ73" s="90"/>
      <c r="BA73" s="91"/>
      <c r="BB73" s="94"/>
      <c r="BC73" s="94"/>
      <c r="BD73" s="94"/>
      <c r="BE73" s="90"/>
      <c r="BF73" s="90"/>
      <c r="BG73" s="91"/>
      <c r="BH73" s="94"/>
      <c r="BI73" s="94"/>
      <c r="BJ73" s="94"/>
      <c r="BK73" s="90"/>
      <c r="BL73" s="91"/>
      <c r="BM73" s="94"/>
      <c r="BN73" s="94"/>
      <c r="BO73" s="94"/>
      <c r="BP73" s="115"/>
    </row>
    <row r="74" ht="59.25" customHeight="1">
      <c r="A74" s="97">
        <f>A70+2</f>
        <v>47</v>
      </c>
      <c r="B74" s="89"/>
      <c r="C74" s="90"/>
      <c r="D74" s="98" t="str">
        <f>IF(D$2="",,D$2&amp;"_KW "&amp;$B$2&amp;"_F"&amp;$A74)</f>
        <v>ASL3_KW 19_F47</v>
      </c>
      <c r="E74" s="119" t="str">
        <f>IFNA(VLOOKUP(E$2&amp;"F"&amp;$A74,RackfileUPLOAD!$H:$K,3,FALSE),"")</f>
        <v/>
      </c>
      <c r="F74" s="100"/>
      <c r="G74" s="101"/>
      <c r="H74" s="102"/>
      <c r="I74" s="98" t="str">
        <f>IF(I$2="",,I$2&amp;"_KW "&amp;$B$2&amp;"_F"&amp;$A74)</f>
        <v>ASL3_KW 19_F47</v>
      </c>
      <c r="J74" s="119" t="str">
        <f>IFNA(VLOOKUP(J$2&amp;"F"&amp;$A74+1,RackfileUPLOAD!$H:$K,3,FALSE),"")</f>
        <v/>
      </c>
      <c r="K74" s="100"/>
      <c r="L74" s="101"/>
      <c r="M74" s="90"/>
      <c r="N74" s="90"/>
      <c r="O74" s="98" t="str">
        <f>IF(O$2="",,O$2&amp;"_KW "&amp;$B$2&amp;"_F"&amp;$A74)</f>
        <v/>
      </c>
      <c r="P74" s="119" t="str">
        <f>IFNA(VLOOKUP(P$2&amp;"F"&amp;$A74,RackfileUPLOAD!$H:$K,3,FALSE),"")</f>
        <v/>
      </c>
      <c r="Q74" s="100"/>
      <c r="R74" s="101"/>
      <c r="S74" s="102"/>
      <c r="T74" s="98" t="str">
        <f>IF(T$2="",,T$2&amp;"_KW "&amp;$B$2&amp;"_F"&amp;$A74)</f>
        <v/>
      </c>
      <c r="U74" s="119" t="str">
        <f>IFNA(VLOOKUP(U$2&amp;"F"&amp;$A74+1,RackfileUPLOAD!$H:$K,3,FALSE),"")</f>
        <v/>
      </c>
      <c r="V74" s="100"/>
      <c r="W74" s="101"/>
      <c r="X74" s="90"/>
      <c r="Y74" s="90"/>
      <c r="Z74" s="98" t="str">
        <f>IF(Z$2="",,Z$2&amp;"_KW "&amp;$B$2&amp;"_F"&amp;$A74)</f>
        <v/>
      </c>
      <c r="AA74" s="119" t="str">
        <f>IFNA(VLOOKUP(AA$2&amp;"F"&amp;$A74,RackfileUPLOAD!$H:$K,3,FALSE),"")</f>
        <v/>
      </c>
      <c r="AB74" s="100"/>
      <c r="AC74" s="101"/>
      <c r="AD74" s="102"/>
      <c r="AE74" s="98" t="str">
        <f>IF(AE$2="",,AE$2&amp;"_KW "&amp;$B$2&amp;"_F"&amp;$A74)</f>
        <v/>
      </c>
      <c r="AF74" s="119" t="str">
        <f>IFNA(VLOOKUP(AF$2&amp;"F"&amp;$A74+1,RackfileUPLOAD!$H:$K,3,FALSE),"")</f>
        <v/>
      </c>
      <c r="AG74" s="100"/>
      <c r="AH74" s="101"/>
      <c r="AI74" s="90"/>
      <c r="AJ74" s="90"/>
      <c r="AK74" s="98" t="str">
        <f>IF(AK$2="",,AK$2&amp;"_KW "&amp;$B$2&amp;"_F"&amp;$A74)</f>
        <v/>
      </c>
      <c r="AL74" s="119" t="str">
        <f>IFNA(VLOOKUP(AL$2&amp;"F"&amp;$A74,RackfileUPLOAD!$H:$K,3,FALSE),"")</f>
        <v/>
      </c>
      <c r="AM74" s="100"/>
      <c r="AN74" s="101"/>
      <c r="AO74" s="102"/>
      <c r="AP74" s="98" t="str">
        <f>IF(AP$2="",,AP$2&amp;"_KW "&amp;$B$2&amp;"_F"&amp;$A74)</f>
        <v/>
      </c>
      <c r="AQ74" s="119" t="str">
        <f>IFNA(VLOOKUP(AQ$2&amp;"F"&amp;$A74+1,RackfileUPLOAD!$H:$K,3,FALSE),"")</f>
        <v/>
      </c>
      <c r="AR74" s="100"/>
      <c r="AS74" s="101"/>
      <c r="AT74" s="90"/>
      <c r="AU74" s="90"/>
      <c r="AV74" s="98" t="str">
        <f>IF(AV$2="",,AV$2&amp;"_KW "&amp;$B$2&amp;"_F"&amp;$A74)</f>
        <v/>
      </c>
      <c r="AW74" s="119" t="str">
        <f>IFNA(VLOOKUP(AW$2&amp;"F"&amp;$A74,RackfileUPLOAD!$H:$K,3,FALSE),"")</f>
        <v/>
      </c>
      <c r="AX74" s="100"/>
      <c r="AY74" s="101"/>
      <c r="AZ74" s="102"/>
      <c r="BA74" s="98" t="str">
        <f>IF(BA$2="",,BA$2&amp;"_KW "&amp;$B$2&amp;"_F"&amp;$A74)</f>
        <v/>
      </c>
      <c r="BB74" s="119" t="str">
        <f>IFNA(VLOOKUP(BB$2&amp;"F"&amp;$A74+1,RackfileUPLOAD!$H:$K,3,FALSE),"")</f>
        <v/>
      </c>
      <c r="BC74" s="100"/>
      <c r="BD74" s="101"/>
      <c r="BE74" s="90"/>
      <c r="BF74" s="90"/>
      <c r="BG74" s="98" t="str">
        <f>IF(BG$2="",,BG$2&amp;"_KW "&amp;$B$2&amp;"_F"&amp;$A74)</f>
        <v/>
      </c>
      <c r="BH74" s="119" t="str">
        <f>IFNA(VLOOKUP(BH$2&amp;"F"&amp;$A74,RackfileUPLOAD!$H:$K,3,FALSE),"")</f>
        <v/>
      </c>
      <c r="BI74" s="100"/>
      <c r="BJ74" s="101"/>
      <c r="BK74" s="102"/>
      <c r="BL74" s="98" t="str">
        <f>IF(BL$2="",,BL$2&amp;"_KW "&amp;$B$2&amp;"_F"&amp;$A74)</f>
        <v/>
      </c>
      <c r="BM74" s="119" t="str">
        <f>IFNA(VLOOKUP(BM$2&amp;"F"&amp;$A74+1,RackfileUPLOAD!$H:$K,3,FALSE),"")</f>
        <v/>
      </c>
      <c r="BN74" s="100"/>
      <c r="BO74" s="101"/>
      <c r="BP74" s="122"/>
    </row>
    <row r="75" ht="17.25" customHeight="1">
      <c r="A75" s="104"/>
      <c r="B75" s="89"/>
      <c r="C75" s="106"/>
      <c r="D75" s="104"/>
      <c r="E75" s="116" t="str">
        <f>IF(E74="","","2p")</f>
        <v/>
      </c>
      <c r="F75" s="117" t="str">
        <f>IF(E74="","","3p")</f>
        <v/>
      </c>
      <c r="G75" s="118" t="str">
        <f>IF(E74="","","4p")</f>
        <v/>
      </c>
      <c r="H75" s="108"/>
      <c r="I75" s="104"/>
      <c r="J75" s="116" t="str">
        <f>IF(J74="","","2p")</f>
        <v/>
      </c>
      <c r="K75" s="117" t="str">
        <f>IF(J74="","","3p")</f>
        <v/>
      </c>
      <c r="L75" s="118" t="str">
        <f>IF(J74="","","4p")</f>
        <v/>
      </c>
      <c r="M75" s="106"/>
      <c r="N75" s="106"/>
      <c r="O75" s="104"/>
      <c r="P75" s="116" t="str">
        <f>IF(P74="","","2p")</f>
        <v/>
      </c>
      <c r="Q75" s="117" t="str">
        <f>IF(P74="","","3p")</f>
        <v/>
      </c>
      <c r="R75" s="118" t="str">
        <f>IF(P74="","","4p")</f>
        <v/>
      </c>
      <c r="S75" s="108"/>
      <c r="T75" s="104"/>
      <c r="U75" s="116" t="str">
        <f>IF(U74="","","2p")</f>
        <v/>
      </c>
      <c r="V75" s="117" t="str">
        <f>IF(U74="","","3p")</f>
        <v/>
      </c>
      <c r="W75" s="118" t="str">
        <f>IF(U74="","","4p")</f>
        <v/>
      </c>
      <c r="X75" s="106"/>
      <c r="Y75" s="106"/>
      <c r="Z75" s="104"/>
      <c r="AA75" s="116" t="str">
        <f>IF(AA74="","","2p")</f>
        <v/>
      </c>
      <c r="AB75" s="117" t="str">
        <f>IF(AA74="","","3p")</f>
        <v/>
      </c>
      <c r="AC75" s="118" t="str">
        <f>IF(AA74="","","4p")</f>
        <v/>
      </c>
      <c r="AD75" s="108"/>
      <c r="AE75" s="104"/>
      <c r="AF75" s="116" t="str">
        <f>IF(AF74="","","2p")</f>
        <v/>
      </c>
      <c r="AG75" s="117" t="str">
        <f>IF(AF74="","","3p")</f>
        <v/>
      </c>
      <c r="AH75" s="118" t="str">
        <f>IF(AF74="","","4p")</f>
        <v/>
      </c>
      <c r="AI75" s="106"/>
      <c r="AJ75" s="106"/>
      <c r="AK75" s="104"/>
      <c r="AL75" s="116" t="str">
        <f>IF(AL74="","","2p")</f>
        <v/>
      </c>
      <c r="AM75" s="117" t="str">
        <f>IF(AL74="","","3p")</f>
        <v/>
      </c>
      <c r="AN75" s="118" t="str">
        <f>IF(AL74="","","4p")</f>
        <v/>
      </c>
      <c r="AO75" s="108"/>
      <c r="AP75" s="104"/>
      <c r="AQ75" s="116" t="str">
        <f>IF(AQ74="","","2p")</f>
        <v/>
      </c>
      <c r="AR75" s="117" t="str">
        <f>IF(AQ74="","","3p")</f>
        <v/>
      </c>
      <c r="AS75" s="118" t="str">
        <f>IF(AQ74="","","4p")</f>
        <v/>
      </c>
      <c r="AT75" s="106"/>
      <c r="AU75" s="106"/>
      <c r="AV75" s="104"/>
      <c r="AW75" s="116" t="str">
        <f>IF(AW74="","","2p")</f>
        <v/>
      </c>
      <c r="AX75" s="117" t="str">
        <f>IF(AW74="","","3p")</f>
        <v/>
      </c>
      <c r="AY75" s="118" t="str">
        <f>IF(AW74="","","4p")</f>
        <v/>
      </c>
      <c r="AZ75" s="108"/>
      <c r="BA75" s="104"/>
      <c r="BB75" s="116" t="str">
        <f>IF(BB74="","","2p")</f>
        <v/>
      </c>
      <c r="BC75" s="117" t="str">
        <f>IF(BB74="","","3p")</f>
        <v/>
      </c>
      <c r="BD75" s="118" t="str">
        <f>IF(BB74="","","4p")</f>
        <v/>
      </c>
      <c r="BE75" s="106"/>
      <c r="BF75" s="106"/>
      <c r="BG75" s="104"/>
      <c r="BH75" s="116" t="str">
        <f>IF(BH74="","","2p")</f>
        <v/>
      </c>
      <c r="BI75" s="117" t="str">
        <f>IF(BH74="","","3p")</f>
        <v/>
      </c>
      <c r="BJ75" s="118" t="str">
        <f>IF(BH74="","","4p")</f>
        <v/>
      </c>
      <c r="BK75" s="108"/>
      <c r="BL75" s="104"/>
      <c r="BM75" s="116" t="str">
        <f>IF(BM74="","","2p")</f>
        <v/>
      </c>
      <c r="BN75" s="117" t="str">
        <f>IF(BM74="","","3p")</f>
        <v/>
      </c>
      <c r="BO75" s="118" t="str">
        <f>IF(BM74="","","4p")</f>
        <v/>
      </c>
      <c r="BP75" s="106"/>
    </row>
    <row r="76" ht="33.75" customHeight="1">
      <c r="A76" s="109"/>
      <c r="B76" s="89"/>
      <c r="C76" s="111"/>
      <c r="D76" s="109"/>
      <c r="E76" s="121" t="str">
        <f>IF(E74="IcePack","",IFNA(VLOOKUP(E$2&amp;"F"&amp;$A74&amp;E75,RackfileUPLOAD!$I:$K,3,FALSE),IFNA(VLOOKUP(E$2&amp;"F"&amp;$A74,RackfileUPLOAD!$I:$K,3,FALSE),"")))</f>
        <v/>
      </c>
      <c r="F76" s="121" t="str">
        <f>IF(E74="IcePack","",IFNA(VLOOKUP(E$2&amp;"F"&amp;$A74&amp;F75,RackfileUPLOAD!$I:$K,3,FALSE),IFNA(VLOOKUP(E$2&amp;"F"&amp;$A74,RackfileUPLOAD!$I:$K,3,FALSE),"")))</f>
        <v/>
      </c>
      <c r="G76" s="121" t="str">
        <f>IF(E74="IcePack","",IFNA(VLOOKUP(E$2&amp;"F"&amp;$A74&amp;G75,RackfileUPLOAD!$I:$K,3,FALSE),IFNA(VLOOKUP(E$2&amp;"F"&amp;$A74,RackfileUPLOAD!$I:$K,3,FALSE),"")))</f>
        <v/>
      </c>
      <c r="H76" s="113"/>
      <c r="I76" s="109"/>
      <c r="J76" s="121" t="str">
        <f>IF(J74="IcePack","",IFNA(VLOOKUP(J$2&amp;"F"&amp;$A74+1&amp;J75,RackfileUPLOAD!$I:$K,3,FALSE),IFNA(VLOOKUP(J$2&amp;"F"&amp;$A74+1,RackfileUPLOAD!$I:$K,3,FALSE),"")))</f>
        <v/>
      </c>
      <c r="K76" s="121" t="str">
        <f>IF(J74="IcePack","",IFNA(VLOOKUP(J$2&amp;"F"&amp;$A74+1&amp;K75,RackfileUPLOAD!$I:$K,3,FALSE),IFNA(VLOOKUP(J$2&amp;"F"&amp;$A74+1,RackfileUPLOAD!$I:$K,3,FALSE),"")))</f>
        <v/>
      </c>
      <c r="L76" s="121" t="str">
        <f>IF(J74="IcePack","",IFNA(VLOOKUP(J$2&amp;"F"&amp;$A74+1&amp;L75,RackfileUPLOAD!$I:$K,3,FALSE),IFNA(VLOOKUP(J$2&amp;"F"&amp;$A74+1,RackfileUPLOAD!$I:$K,3,FALSE),"")))</f>
        <v/>
      </c>
      <c r="M76" s="111"/>
      <c r="N76" s="111"/>
      <c r="O76" s="109"/>
      <c r="P76" s="121" t="str">
        <f>IF(P74="IcePack","",IFNA(VLOOKUP(P$2&amp;"F"&amp;$A74&amp;P75,RackfileUPLOAD!$I:$K,3,FALSE),IFNA(VLOOKUP(P$2&amp;"F"&amp;$A74,RackfileUPLOAD!$I:$K,3,FALSE),"")))</f>
        <v/>
      </c>
      <c r="Q76" s="121" t="str">
        <f>IF(P74="IcePack","",IFNA(VLOOKUP(P$2&amp;"F"&amp;$A74&amp;Q75,RackfileUPLOAD!$I:$K,3,FALSE),IFNA(VLOOKUP(P$2&amp;"F"&amp;$A74,RackfileUPLOAD!$I:$K,3,FALSE),"")))</f>
        <v/>
      </c>
      <c r="R76" s="121" t="str">
        <f>IF(P74="IcePack","",IFNA(VLOOKUP(P$2&amp;"F"&amp;$A74&amp;R75,RackfileUPLOAD!$I:$K,3,FALSE),IFNA(VLOOKUP(P$2&amp;"F"&amp;$A74,RackfileUPLOAD!$I:$K,3,FALSE),"")))</f>
        <v/>
      </c>
      <c r="S76" s="113"/>
      <c r="T76" s="109"/>
      <c r="U76" s="121" t="str">
        <f>IF(U74="IcePack","",IFNA(VLOOKUP(U$2&amp;"F"&amp;$A74+1&amp;U75,RackfileUPLOAD!$I:$K,3,FALSE),IFNA(VLOOKUP(U$2&amp;"F"&amp;$A74+1,RackfileUPLOAD!$I:$K,3,FALSE),"")))</f>
        <v/>
      </c>
      <c r="V76" s="121" t="str">
        <f>IF(U74="IcePack","",IFNA(VLOOKUP(U$2&amp;"F"&amp;$A74+1&amp;V75,RackfileUPLOAD!$I:$K,3,FALSE),IFNA(VLOOKUP(U$2&amp;"F"&amp;$A74+1,RackfileUPLOAD!$I:$K,3,FALSE),"")))</f>
        <v/>
      </c>
      <c r="W76" s="121" t="str">
        <f>IF(U74="IcePack","",IFNA(VLOOKUP(U$2&amp;"F"&amp;$A74+1&amp;W75,RackfileUPLOAD!$I:$K,3,FALSE),IFNA(VLOOKUP(U$2&amp;"F"&amp;$A74+1,RackfileUPLOAD!$I:$K,3,FALSE),"")))</f>
        <v/>
      </c>
      <c r="X76" s="111"/>
      <c r="Y76" s="111"/>
      <c r="Z76" s="109"/>
      <c r="AA76" s="121" t="str">
        <f>IF(AA74="IcePack","",IFNA(VLOOKUP(AA$2&amp;"F"&amp;$A74&amp;AA75,RackfileUPLOAD!$I:$K,3,FALSE),IFNA(VLOOKUP(AA$2&amp;"F"&amp;$A74,RackfileUPLOAD!$I:$K,3,FALSE),"")))</f>
        <v/>
      </c>
      <c r="AB76" s="121" t="str">
        <f>IF(AA74="IcePack","",IFNA(VLOOKUP(AA$2&amp;"F"&amp;$A74&amp;AB75,RackfileUPLOAD!$I:$K,3,FALSE),IFNA(VLOOKUP(AA$2&amp;"F"&amp;$A74,RackfileUPLOAD!$I:$K,3,FALSE),"")))</f>
        <v/>
      </c>
      <c r="AC76" s="121" t="str">
        <f>IF(AA74="IcePack","",IFNA(VLOOKUP(AA$2&amp;"F"&amp;$A74&amp;AC75,RackfileUPLOAD!$I:$K,3,FALSE),IFNA(VLOOKUP(AA$2&amp;"F"&amp;$A74,RackfileUPLOAD!$I:$K,3,FALSE),"")))</f>
        <v/>
      </c>
      <c r="AD76" s="113"/>
      <c r="AE76" s="109"/>
      <c r="AF76" s="121" t="str">
        <f>IF(AF74="IcePack","",IFNA(VLOOKUP(AF$2&amp;"F"&amp;$A74+1&amp;AF75,RackfileUPLOAD!$I:$K,3,FALSE),IFNA(VLOOKUP(AF$2&amp;"F"&amp;$A74+1,RackfileUPLOAD!$I:$K,3,FALSE),"")))</f>
        <v/>
      </c>
      <c r="AG76" s="121" t="str">
        <f>IF(AF74="IcePack","",IFNA(VLOOKUP(AF$2&amp;"F"&amp;$A74+1&amp;AG75,RackfileUPLOAD!$I:$K,3,FALSE),IFNA(VLOOKUP(AF$2&amp;"F"&amp;$A74+1,RackfileUPLOAD!$I:$K,3,FALSE),"")))</f>
        <v/>
      </c>
      <c r="AH76" s="121" t="str">
        <f>IF(AF74="IcePack","",IFNA(VLOOKUP(AF$2&amp;"F"&amp;$A74+1&amp;AH75,RackfileUPLOAD!$I:$K,3,FALSE),IFNA(VLOOKUP(AF$2&amp;"F"&amp;$A74+1,RackfileUPLOAD!$I:$K,3,FALSE),"")))</f>
        <v/>
      </c>
      <c r="AI76" s="111"/>
      <c r="AJ76" s="111"/>
      <c r="AK76" s="109"/>
      <c r="AL76" s="121" t="str">
        <f>IF(AL74="IcePack","",IFNA(VLOOKUP(AL$2&amp;"F"&amp;$A74&amp;AL75,RackfileUPLOAD!$I:$K,3,FALSE),IFNA(VLOOKUP(AL$2&amp;"F"&amp;$A74,RackfileUPLOAD!$I:$K,3,FALSE),"")))</f>
        <v/>
      </c>
      <c r="AM76" s="121" t="str">
        <f>IF(AL74="IcePack","",IFNA(VLOOKUP(AL$2&amp;"F"&amp;$A74&amp;AM75,RackfileUPLOAD!$I:$K,3,FALSE),IFNA(VLOOKUP(AL$2&amp;"F"&amp;$A74,RackfileUPLOAD!$I:$K,3,FALSE),"")))</f>
        <v/>
      </c>
      <c r="AN76" s="121" t="str">
        <f>IF(AL74="IcePack","",IFNA(VLOOKUP(AL$2&amp;"F"&amp;$A74&amp;AN75,RackfileUPLOAD!$I:$K,3,FALSE),IFNA(VLOOKUP(AL$2&amp;"F"&amp;$A74,RackfileUPLOAD!$I:$K,3,FALSE),"")))</f>
        <v/>
      </c>
      <c r="AO76" s="113"/>
      <c r="AP76" s="109"/>
      <c r="AQ76" s="121" t="str">
        <f>IF(AQ74="IcePack","",IFNA(VLOOKUP(AQ$2&amp;"F"&amp;$A74+1&amp;AQ75,RackfileUPLOAD!$I:$K,3,FALSE),IFNA(VLOOKUP(AQ$2&amp;"F"&amp;$A74+1,RackfileUPLOAD!$I:$K,3,FALSE),"")))</f>
        <v/>
      </c>
      <c r="AR76" s="121" t="str">
        <f>IF(AQ74="IcePack","",IFNA(VLOOKUP(AQ$2&amp;"F"&amp;$A74+1&amp;AR75,RackfileUPLOAD!$I:$K,3,FALSE),IFNA(VLOOKUP(AQ$2&amp;"F"&amp;$A74+1,RackfileUPLOAD!$I:$K,3,FALSE),"")))</f>
        <v/>
      </c>
      <c r="AS76" s="121" t="str">
        <f>IF(AQ74="IcePack","",IFNA(VLOOKUP(AQ$2&amp;"F"&amp;$A74+1&amp;AS75,RackfileUPLOAD!$I:$K,3,FALSE),IFNA(VLOOKUP(AQ$2&amp;"F"&amp;$A74+1,RackfileUPLOAD!$I:$K,3,FALSE),"")))</f>
        <v/>
      </c>
      <c r="AT76" s="111"/>
      <c r="AU76" s="111"/>
      <c r="AV76" s="109"/>
      <c r="AW76" s="121" t="str">
        <f>IF(AW74="IcePack","",IFNA(VLOOKUP(AW$2&amp;"F"&amp;$A74&amp;AW75,RackfileUPLOAD!$I:$K,3,FALSE),IFNA(VLOOKUP(AW$2&amp;"F"&amp;$A74,RackfileUPLOAD!$I:$K,3,FALSE),"")))</f>
        <v/>
      </c>
      <c r="AX76" s="121" t="str">
        <f>IF(AW74="IcePack","",IFNA(VLOOKUP(AW$2&amp;"F"&amp;$A74&amp;AX75,RackfileUPLOAD!$I:$K,3,FALSE),IFNA(VLOOKUP(AW$2&amp;"F"&amp;$A74,RackfileUPLOAD!$I:$K,3,FALSE),"")))</f>
        <v/>
      </c>
      <c r="AY76" s="121" t="str">
        <f>IF(AW74="IcePack","",IFNA(VLOOKUP(AW$2&amp;"F"&amp;$A74&amp;AY75,RackfileUPLOAD!$I:$K,3,FALSE),IFNA(VLOOKUP(AW$2&amp;"F"&amp;$A74,RackfileUPLOAD!$I:$K,3,FALSE),"")))</f>
        <v/>
      </c>
      <c r="AZ76" s="113"/>
      <c r="BA76" s="109"/>
      <c r="BB76" s="121" t="str">
        <f>IF(BB74="IcePack","",IFNA(VLOOKUP(BB$2&amp;"F"&amp;$A74+1&amp;BB75,RackfileUPLOAD!$I:$K,3,FALSE),IFNA(VLOOKUP(BB$2&amp;"F"&amp;$A74+1,RackfileUPLOAD!$I:$K,3,FALSE),"")))</f>
        <v/>
      </c>
      <c r="BC76" s="121" t="str">
        <f>IF(BB74="IcePack","",IFNA(VLOOKUP(BB$2&amp;"F"&amp;$A74+1&amp;BC75,RackfileUPLOAD!$I:$K,3,FALSE),IFNA(VLOOKUP(BB$2&amp;"F"&amp;$A74+1,RackfileUPLOAD!$I:$K,3,FALSE),"")))</f>
        <v/>
      </c>
      <c r="BD76" s="121" t="str">
        <f>IF(BB74="IcePack","",IFNA(VLOOKUP(BB$2&amp;"F"&amp;$A74+1&amp;BD75,RackfileUPLOAD!$I:$K,3,FALSE),IFNA(VLOOKUP(BB$2&amp;"F"&amp;$A74+1,RackfileUPLOAD!$I:$K,3,FALSE),"")))</f>
        <v/>
      </c>
      <c r="BE76" s="111"/>
      <c r="BF76" s="111"/>
      <c r="BG76" s="109"/>
      <c r="BH76" s="121" t="str">
        <f>IF(BH74="IcePack","",IFNA(VLOOKUP(BH$2&amp;"F"&amp;$A74&amp;BH75,RackfileUPLOAD!$I:$K,3,FALSE),IFNA(VLOOKUP(BH$2&amp;"F"&amp;$A74,RackfileUPLOAD!$I:$K,3,FALSE),"")))</f>
        <v/>
      </c>
      <c r="BI76" s="121" t="str">
        <f>IF(BH74="IcePack","",IFNA(VLOOKUP(BH$2&amp;"F"&amp;$A74&amp;BI75,RackfileUPLOAD!$I:$K,3,FALSE),IFNA(VLOOKUP(BH$2&amp;"F"&amp;$A74,RackfileUPLOAD!$I:$K,3,FALSE),"")))</f>
        <v/>
      </c>
      <c r="BJ76" s="121" t="str">
        <f>IF(BH74="IcePack","",IFNA(VLOOKUP(BH$2&amp;"F"&amp;$A74&amp;BJ75,RackfileUPLOAD!$I:$K,3,FALSE),IFNA(VLOOKUP(BH$2&amp;"F"&amp;$A74,RackfileUPLOAD!$I:$K,3,FALSE),"")))</f>
        <v/>
      </c>
      <c r="BK76" s="113"/>
      <c r="BL76" s="109"/>
      <c r="BM76" s="121" t="str">
        <f>IF(BM74="IcePack","",IFNA(VLOOKUP(BM$2&amp;"F"&amp;$A74+1&amp;BM75,RackfileUPLOAD!$I:$K,3,FALSE),IFNA(VLOOKUP(BM$2&amp;"F"&amp;$A74+1,RackfileUPLOAD!$I:$K,3,FALSE),"")))</f>
        <v/>
      </c>
      <c r="BN76" s="121" t="str">
        <f>IF(BM74="IcePack","",IFNA(VLOOKUP(BM$2&amp;"F"&amp;$A74+1&amp;BN75,RackfileUPLOAD!$I:$K,3,FALSE),IFNA(VLOOKUP(BM$2&amp;"F"&amp;$A74+1,RackfileUPLOAD!$I:$K,3,FALSE),"")))</f>
        <v/>
      </c>
      <c r="BO76" s="121" t="str">
        <f>IF(BM74="IcePack","",IFNA(VLOOKUP(BM$2&amp;"F"&amp;$A74+1&amp;BO75,RackfileUPLOAD!$I:$K,3,FALSE),IFNA(VLOOKUP(BM$2&amp;"F"&amp;$A74+1,RackfileUPLOAD!$I:$K,3,FALSE),"")))</f>
        <v/>
      </c>
      <c r="BP76" s="111"/>
    </row>
    <row r="77" ht="4.5" customHeight="1">
      <c r="A77" s="114"/>
      <c r="B77" s="89"/>
      <c r="C77" s="90"/>
      <c r="D77" s="91"/>
      <c r="E77" s="94"/>
      <c r="F77" s="94"/>
      <c r="G77" s="94"/>
      <c r="H77" s="90"/>
      <c r="I77" s="91"/>
      <c r="J77" s="94"/>
      <c r="K77" s="94"/>
      <c r="L77" s="94"/>
      <c r="M77" s="90"/>
      <c r="N77" s="90"/>
      <c r="O77" s="91"/>
      <c r="P77" s="94"/>
      <c r="Q77" s="94"/>
      <c r="R77" s="94"/>
      <c r="S77" s="90"/>
      <c r="T77" s="91"/>
      <c r="U77" s="94"/>
      <c r="V77" s="94"/>
      <c r="W77" s="94"/>
      <c r="X77" s="90"/>
      <c r="Y77" s="90"/>
      <c r="Z77" s="91"/>
      <c r="AA77" s="94"/>
      <c r="AB77" s="94"/>
      <c r="AC77" s="94"/>
      <c r="AD77" s="90"/>
      <c r="AE77" s="91"/>
      <c r="AF77" s="94"/>
      <c r="AG77" s="94"/>
      <c r="AH77" s="94"/>
      <c r="AI77" s="90"/>
      <c r="AJ77" s="90"/>
      <c r="AK77" s="91"/>
      <c r="AL77" s="94"/>
      <c r="AM77" s="94"/>
      <c r="AN77" s="94"/>
      <c r="AO77" s="90"/>
      <c r="AP77" s="91"/>
      <c r="AQ77" s="94"/>
      <c r="AR77" s="94"/>
      <c r="AS77" s="94"/>
      <c r="AT77" s="90"/>
      <c r="AU77" s="90"/>
      <c r="AV77" s="95"/>
      <c r="AW77" s="94"/>
      <c r="AX77" s="94"/>
      <c r="AY77" s="94"/>
      <c r="AZ77" s="90"/>
      <c r="BA77" s="91"/>
      <c r="BB77" s="94"/>
      <c r="BC77" s="94"/>
      <c r="BD77" s="94"/>
      <c r="BE77" s="90"/>
      <c r="BF77" s="90"/>
      <c r="BG77" s="91"/>
      <c r="BH77" s="94"/>
      <c r="BI77" s="94"/>
      <c r="BJ77" s="94"/>
      <c r="BK77" s="90"/>
      <c r="BL77" s="91"/>
      <c r="BM77" s="94"/>
      <c r="BN77" s="94"/>
      <c r="BO77" s="94"/>
      <c r="BP77" s="115"/>
    </row>
    <row r="78" ht="4.5" customHeight="1">
      <c r="A78" s="114"/>
      <c r="B78" s="89"/>
      <c r="C78" s="90"/>
      <c r="D78" s="91"/>
      <c r="E78" s="90"/>
      <c r="F78" s="90"/>
      <c r="G78" s="90"/>
      <c r="H78" s="90"/>
      <c r="I78" s="91"/>
      <c r="J78" s="90"/>
      <c r="K78" s="90"/>
      <c r="L78" s="90"/>
      <c r="M78" s="90"/>
      <c r="N78" s="90"/>
      <c r="O78" s="91"/>
      <c r="P78" s="90"/>
      <c r="Q78" s="90"/>
      <c r="R78" s="90"/>
      <c r="S78" s="90"/>
      <c r="T78" s="91"/>
      <c r="U78" s="90"/>
      <c r="V78" s="90"/>
      <c r="W78" s="90"/>
      <c r="X78" s="93"/>
      <c r="Y78" s="93"/>
      <c r="Z78" s="91"/>
      <c r="AA78" s="90"/>
      <c r="AB78" s="90"/>
      <c r="AC78" s="90"/>
      <c r="AD78" s="90"/>
      <c r="AE78" s="91"/>
      <c r="AF78" s="90"/>
      <c r="AG78" s="90"/>
      <c r="AH78" s="90"/>
      <c r="AI78" s="90"/>
      <c r="AJ78" s="90"/>
      <c r="AK78" s="91"/>
      <c r="AL78" s="90"/>
      <c r="AM78" s="90"/>
      <c r="AN78" s="90"/>
      <c r="AO78" s="90"/>
      <c r="AP78" s="91"/>
      <c r="AQ78" s="90"/>
      <c r="AR78" s="90"/>
      <c r="AS78" s="90"/>
      <c r="AT78" s="94"/>
      <c r="AU78" s="94"/>
      <c r="AV78" s="95"/>
      <c r="AW78" s="90"/>
      <c r="AX78" s="90"/>
      <c r="AY78" s="90"/>
      <c r="AZ78" s="90"/>
      <c r="BA78" s="91"/>
      <c r="BB78" s="90"/>
      <c r="BC78" s="90"/>
      <c r="BD78" s="90"/>
      <c r="BE78" s="94"/>
      <c r="BF78" s="94"/>
      <c r="BG78" s="91"/>
      <c r="BH78" s="90"/>
      <c r="BI78" s="90"/>
      <c r="BJ78" s="90"/>
      <c r="BK78" s="90"/>
      <c r="BL78" s="91"/>
      <c r="BM78" s="90"/>
      <c r="BN78" s="90"/>
      <c r="BO78" s="90"/>
      <c r="BP78" s="96"/>
    </row>
    <row r="79" ht="59.25" customHeight="1">
      <c r="A79" s="97">
        <f>A74+2</f>
        <v>49</v>
      </c>
      <c r="B79" s="89"/>
      <c r="C79" s="90"/>
      <c r="D79" s="98" t="str">
        <f>IF(D$2="",,D$2&amp;"_KW "&amp;$B$2&amp;"_F"&amp;$A79)</f>
        <v>ASL3_KW 19_F49</v>
      </c>
      <c r="E79" s="99" t="str">
        <f>IFNA(VLOOKUP(E$2&amp;"F"&amp;$A79,RackfileUPLOAD!$H:$K,3,FALSE),"")</f>
        <v/>
      </c>
      <c r="F79" s="100"/>
      <c r="G79" s="101"/>
      <c r="H79" s="102"/>
      <c r="I79" s="98" t="str">
        <f>IF(I$2="",,I$2&amp;"_KW "&amp;$B$2&amp;"_F"&amp;$A79)</f>
        <v>ASL3_KW 19_F49</v>
      </c>
      <c r="J79" s="124" t="str">
        <f>IFNA(VLOOKUP(J$2&amp;"F"&amp;$A79+1,RackfileUPLOAD!$H:$K,3,FALSE),"")</f>
        <v/>
      </c>
      <c r="K79" s="100"/>
      <c r="L79" s="101"/>
      <c r="M79" s="90"/>
      <c r="N79" s="90"/>
      <c r="O79" s="98" t="str">
        <f>IF(O$2="",,O$2&amp;"_KW "&amp;$B$2&amp;"_F"&amp;$A79)</f>
        <v/>
      </c>
      <c r="P79" s="99" t="str">
        <f>IFNA(VLOOKUP(P$2&amp;"F"&amp;$A79,RackfileUPLOAD!$H:$K,3,FALSE),"")</f>
        <v/>
      </c>
      <c r="Q79" s="100"/>
      <c r="R79" s="101"/>
      <c r="S79" s="102"/>
      <c r="T79" s="98" t="str">
        <f>IF(T$2="",,T$2&amp;"_KW "&amp;$B$2&amp;"_F"&amp;$A79)</f>
        <v/>
      </c>
      <c r="U79" s="124" t="str">
        <f>IFNA(VLOOKUP(U$2&amp;"F"&amp;$A79+1,RackfileUPLOAD!$H:$K,3,FALSE),"")</f>
        <v/>
      </c>
      <c r="V79" s="100"/>
      <c r="W79" s="101"/>
      <c r="X79" s="90"/>
      <c r="Y79" s="90"/>
      <c r="Z79" s="98" t="str">
        <f>IF(Z$2="",,Z$2&amp;"_KW "&amp;$B$2&amp;"_F"&amp;$A79)</f>
        <v/>
      </c>
      <c r="AA79" s="99" t="str">
        <f>IFNA(VLOOKUP(AA$2&amp;"F"&amp;$A79,RackfileUPLOAD!$H:$K,3,FALSE),"")</f>
        <v/>
      </c>
      <c r="AB79" s="100"/>
      <c r="AC79" s="101"/>
      <c r="AD79" s="102"/>
      <c r="AE79" s="98" t="str">
        <f>IF(AE$2="",,AE$2&amp;"_KW "&amp;$B$2&amp;"_F"&amp;$A79)</f>
        <v/>
      </c>
      <c r="AF79" s="124" t="str">
        <f>IFNA(VLOOKUP(AF$2&amp;"F"&amp;$A79+1,RackfileUPLOAD!$H:$K,3,FALSE),"")</f>
        <v/>
      </c>
      <c r="AG79" s="100"/>
      <c r="AH79" s="101"/>
      <c r="AI79" s="90"/>
      <c r="AJ79" s="90"/>
      <c r="AK79" s="98" t="str">
        <f>IF(AK$2="",,AK$2&amp;"_KW "&amp;$B$2&amp;"_F"&amp;$A79)</f>
        <v/>
      </c>
      <c r="AL79" s="99" t="str">
        <f>IFNA(VLOOKUP(AL$2&amp;"F"&amp;$A79,RackfileUPLOAD!$H:$K,3,FALSE),"")</f>
        <v/>
      </c>
      <c r="AM79" s="100"/>
      <c r="AN79" s="101"/>
      <c r="AO79" s="102"/>
      <c r="AP79" s="98" t="str">
        <f>IF(AP$2="",,AP$2&amp;"_KW "&amp;$B$2&amp;"_F"&amp;$A79)</f>
        <v/>
      </c>
      <c r="AQ79" s="124" t="str">
        <f>IFNA(VLOOKUP(AQ$2&amp;"F"&amp;$A79+1,RackfileUPLOAD!$H:$K,3,FALSE),"")</f>
        <v/>
      </c>
      <c r="AR79" s="100"/>
      <c r="AS79" s="101"/>
      <c r="AT79" s="90"/>
      <c r="AU79" s="90"/>
      <c r="AV79" s="98" t="str">
        <f>IF(AV$2="",,AV$2&amp;"_KW "&amp;$B$2&amp;"_F"&amp;$A79)</f>
        <v/>
      </c>
      <c r="AW79" s="99" t="str">
        <f>IFNA(VLOOKUP(AW$2&amp;"F"&amp;$A79,RackfileUPLOAD!$H:$K,3,FALSE),"")</f>
        <v/>
      </c>
      <c r="AX79" s="100"/>
      <c r="AY79" s="101"/>
      <c r="AZ79" s="102"/>
      <c r="BA79" s="98" t="str">
        <f>IF(BA$2="",,BA$2&amp;"_KW "&amp;$B$2&amp;"_F"&amp;$A79)</f>
        <v/>
      </c>
      <c r="BB79" s="99" t="str">
        <f>IFNA(VLOOKUP(BB$2&amp;"F"&amp;$A79+1,RackfileUPLOAD!$H:$K,3,FALSE),"")</f>
        <v/>
      </c>
      <c r="BC79" s="100"/>
      <c r="BD79" s="101"/>
      <c r="BE79" s="90"/>
      <c r="BF79" s="90"/>
      <c r="BG79" s="98" t="str">
        <f>IF(BG$2="",,BG$2&amp;"_KW "&amp;$B$2&amp;"_F"&amp;$A79)</f>
        <v/>
      </c>
      <c r="BH79" s="99" t="str">
        <f>IFNA(VLOOKUP(BH$2&amp;"F"&amp;$A79,RackfileUPLOAD!$H:$K,3,FALSE),"")</f>
        <v/>
      </c>
      <c r="BI79" s="100"/>
      <c r="BJ79" s="101"/>
      <c r="BK79" s="102"/>
      <c r="BL79" s="98" t="str">
        <f>IF(BL$2="",,BL$2&amp;"_KW "&amp;$B$2&amp;"_F"&amp;$A79)</f>
        <v/>
      </c>
      <c r="BM79" s="99" t="str">
        <f>IFNA(VLOOKUP(BM$2&amp;"F"&amp;$A79+1,RackfileUPLOAD!$H:$K,3,FALSE),"")</f>
        <v/>
      </c>
      <c r="BN79" s="100"/>
      <c r="BO79" s="101"/>
      <c r="BP79" s="103"/>
    </row>
    <row r="80" ht="17.25" customHeight="1">
      <c r="A80" s="104"/>
      <c r="B80" s="89"/>
      <c r="C80" s="106"/>
      <c r="D80" s="104"/>
      <c r="E80" s="107" t="str">
        <f>IF(E79="","","2p")</f>
        <v/>
      </c>
      <c r="F80" s="107" t="str">
        <f>IF(E79="","","3p")</f>
        <v/>
      </c>
      <c r="G80" s="107" t="str">
        <f>IF(E79="","","4p")</f>
        <v/>
      </c>
      <c r="H80" s="108"/>
      <c r="I80" s="104"/>
      <c r="J80" s="107" t="str">
        <f>IF(J79="","","2p")</f>
        <v/>
      </c>
      <c r="K80" s="107" t="str">
        <f>IF(J79="","","3p")</f>
        <v/>
      </c>
      <c r="L80" s="107" t="str">
        <f>IF(J79="","","4p")</f>
        <v/>
      </c>
      <c r="M80" s="106"/>
      <c r="N80" s="106"/>
      <c r="O80" s="104"/>
      <c r="P80" s="107" t="str">
        <f>IF(P79="","","2p")</f>
        <v/>
      </c>
      <c r="Q80" s="107" t="str">
        <f>IF(P79="","","3p")</f>
        <v/>
      </c>
      <c r="R80" s="107" t="str">
        <f>IF(P79="","","4p")</f>
        <v/>
      </c>
      <c r="S80" s="108"/>
      <c r="T80" s="104"/>
      <c r="U80" s="107" t="str">
        <f>IF(U79="","","2p")</f>
        <v/>
      </c>
      <c r="V80" s="107" t="str">
        <f>IF(U79="","","3p")</f>
        <v/>
      </c>
      <c r="W80" s="107" t="str">
        <f>IF(U79="","","4p")</f>
        <v/>
      </c>
      <c r="X80" s="106"/>
      <c r="Y80" s="106"/>
      <c r="Z80" s="104"/>
      <c r="AA80" s="107" t="str">
        <f>IF(AA79="","","2p")</f>
        <v/>
      </c>
      <c r="AB80" s="107" t="str">
        <f>IF(AA79="","","3p")</f>
        <v/>
      </c>
      <c r="AC80" s="107" t="str">
        <f>IF(AA79="","","4p")</f>
        <v/>
      </c>
      <c r="AD80" s="108"/>
      <c r="AE80" s="104"/>
      <c r="AF80" s="107" t="str">
        <f>IF(AF79="","","2p")</f>
        <v/>
      </c>
      <c r="AG80" s="107" t="str">
        <f>IF(AF79="","","3p")</f>
        <v/>
      </c>
      <c r="AH80" s="107" t="str">
        <f>IF(AF79="","","4p")</f>
        <v/>
      </c>
      <c r="AI80" s="106"/>
      <c r="AJ80" s="106"/>
      <c r="AK80" s="104"/>
      <c r="AL80" s="107" t="str">
        <f>IF(AL79="","","2p")</f>
        <v/>
      </c>
      <c r="AM80" s="107" t="str">
        <f>IF(AL79="","","3p")</f>
        <v/>
      </c>
      <c r="AN80" s="107" t="str">
        <f>IF(AL79="","","4p")</f>
        <v/>
      </c>
      <c r="AO80" s="108"/>
      <c r="AP80" s="104"/>
      <c r="AQ80" s="107" t="str">
        <f>IF(AQ79="","","2p")</f>
        <v/>
      </c>
      <c r="AR80" s="107" t="str">
        <f>IF(AQ79="","","3p")</f>
        <v/>
      </c>
      <c r="AS80" s="107" t="str">
        <f>IF(AQ79="","","4p")</f>
        <v/>
      </c>
      <c r="AT80" s="106"/>
      <c r="AU80" s="106"/>
      <c r="AV80" s="104"/>
      <c r="AW80" s="107" t="str">
        <f>IF(AW79="","","2p")</f>
        <v/>
      </c>
      <c r="AX80" s="107" t="str">
        <f>IF(AW79="","","3p")</f>
        <v/>
      </c>
      <c r="AY80" s="107" t="str">
        <f>IF(AW79="","","4p")</f>
        <v/>
      </c>
      <c r="AZ80" s="108"/>
      <c r="BA80" s="104"/>
      <c r="BB80" s="107" t="str">
        <f>IF(BB79="","","2p")</f>
        <v/>
      </c>
      <c r="BC80" s="107" t="str">
        <f>IF(BB79="","","3p")</f>
        <v/>
      </c>
      <c r="BD80" s="107" t="str">
        <f>IF(BB79="","","4p")</f>
        <v/>
      </c>
      <c r="BE80" s="106"/>
      <c r="BF80" s="106"/>
      <c r="BG80" s="104"/>
      <c r="BH80" s="107" t="str">
        <f>IF(BH79="","","2p")</f>
        <v/>
      </c>
      <c r="BI80" s="107" t="str">
        <f>IF(BH79="","","3p")</f>
        <v/>
      </c>
      <c r="BJ80" s="107" t="str">
        <f>IF(BH79="","","4p")</f>
        <v/>
      </c>
      <c r="BK80" s="108"/>
      <c r="BL80" s="104"/>
      <c r="BM80" s="107" t="str">
        <f>IF(BM79="","","2p")</f>
        <v/>
      </c>
      <c r="BN80" s="107" t="str">
        <f>IF(BM79="","","3p")</f>
        <v/>
      </c>
      <c r="BO80" s="107" t="str">
        <f>IF(BM79="","","4p")</f>
        <v/>
      </c>
      <c r="BP80" s="106"/>
    </row>
    <row r="81" ht="33.75" customHeight="1">
      <c r="A81" s="109"/>
      <c r="B81" s="89"/>
      <c r="C81" s="111"/>
      <c r="D81" s="109"/>
      <c r="E81" s="112" t="str">
        <f>IF(E79="IcePack","",IFNA(VLOOKUP(E$2&amp;"F"&amp;$A79&amp;E80,RackfileUPLOAD!$I:$K,3,FALSE),IFNA(VLOOKUP(E$2&amp;"F"&amp;$A79,RackfileUPLOAD!$I:$K,3,FALSE),"")))</f>
        <v/>
      </c>
      <c r="F81" s="112" t="str">
        <f>IF(E79="IcePack","",IFNA(VLOOKUP(E$2&amp;"F"&amp;$A79&amp;F80,RackfileUPLOAD!$I:$K,3,FALSE),IFNA(VLOOKUP(E$2&amp;"F"&amp;$A79,RackfileUPLOAD!$I:$K,3,FALSE),"")))</f>
        <v/>
      </c>
      <c r="G81" s="112" t="str">
        <f>IF(E79="IcePack","",IFNA(VLOOKUP(E$2&amp;"F"&amp;$A79&amp;G80,RackfileUPLOAD!$I:$K,3,FALSE),IFNA(VLOOKUP(E$2&amp;"F"&amp;$A79,RackfileUPLOAD!$I:$K,3,FALSE),"")))</f>
        <v/>
      </c>
      <c r="H81" s="113"/>
      <c r="I81" s="109"/>
      <c r="J81" s="112" t="str">
        <f>IF(J79="IcePack","",IFNA(VLOOKUP(J$2&amp;"F"&amp;$A79+1&amp;J80,RackfileUPLOAD!$I:$K,3,FALSE),IFNA(VLOOKUP(J$2&amp;"F"&amp;$A79+1,RackfileUPLOAD!$I:$K,3,FALSE),"")))</f>
        <v/>
      </c>
      <c r="K81" s="112" t="str">
        <f>IF(J79="IcePack","",IFNA(VLOOKUP(J$2&amp;"F"&amp;$A79+1&amp;K80,RackfileUPLOAD!$I:$K,3,FALSE),IFNA(VLOOKUP(J$2&amp;"F"&amp;$A79+1,RackfileUPLOAD!$I:$K,3,FALSE),"")))</f>
        <v/>
      </c>
      <c r="L81" s="112" t="str">
        <f>IF(J79="IcePack","",IFNA(VLOOKUP(J$2&amp;"F"&amp;$A79+1&amp;L80,RackfileUPLOAD!$I:$K,3,FALSE),IFNA(VLOOKUP(J$2&amp;"F"&amp;$A79+1,RackfileUPLOAD!$I:$K,3,FALSE),"")))</f>
        <v/>
      </c>
      <c r="M81" s="111"/>
      <c r="N81" s="111"/>
      <c r="O81" s="109"/>
      <c r="P81" s="112" t="str">
        <f>IF(P79="IcePack","",IFNA(VLOOKUP(P$2&amp;"F"&amp;$A79&amp;P80,RackfileUPLOAD!$I:$K,3,FALSE),IFNA(VLOOKUP(P$2&amp;"F"&amp;$A79,RackfileUPLOAD!$I:$K,3,FALSE),"")))</f>
        <v/>
      </c>
      <c r="Q81" s="112" t="str">
        <f>IF(P79="IcePack","",IFNA(VLOOKUP(P$2&amp;"F"&amp;$A79&amp;Q80,RackfileUPLOAD!$I:$K,3,FALSE),IFNA(VLOOKUP(P$2&amp;"F"&amp;$A79,RackfileUPLOAD!$I:$K,3,FALSE),"")))</f>
        <v/>
      </c>
      <c r="R81" s="112" t="str">
        <f>IF(P79="IcePack","",IFNA(VLOOKUP(P$2&amp;"F"&amp;$A79&amp;R80,RackfileUPLOAD!$I:$K,3,FALSE),IFNA(VLOOKUP(P$2&amp;"F"&amp;$A79,RackfileUPLOAD!$I:$K,3,FALSE),"")))</f>
        <v/>
      </c>
      <c r="S81" s="113"/>
      <c r="T81" s="109"/>
      <c r="U81" s="112" t="str">
        <f>IF(U79="IcePack","",IFNA(VLOOKUP(U$2&amp;"F"&amp;$A79+1&amp;U80,RackfileUPLOAD!$I:$K,3,FALSE),IFNA(VLOOKUP(U$2&amp;"F"&amp;$A79+1,RackfileUPLOAD!$I:$K,3,FALSE),"")))</f>
        <v/>
      </c>
      <c r="V81" s="112" t="str">
        <f>IF(U79="IcePack","",IFNA(VLOOKUP(U$2&amp;"F"&amp;$A79+1&amp;V80,RackfileUPLOAD!$I:$K,3,FALSE),IFNA(VLOOKUP(U$2&amp;"F"&amp;$A79+1,RackfileUPLOAD!$I:$K,3,FALSE),"")))</f>
        <v/>
      </c>
      <c r="W81" s="112" t="str">
        <f>IF(U79="IcePack","",IFNA(VLOOKUP(U$2&amp;"F"&amp;$A79+1&amp;W80,RackfileUPLOAD!$I:$K,3,FALSE),IFNA(VLOOKUP(U$2&amp;"F"&amp;$A79+1,RackfileUPLOAD!$I:$K,3,FALSE),"")))</f>
        <v/>
      </c>
      <c r="X81" s="111"/>
      <c r="Y81" s="111"/>
      <c r="Z81" s="109"/>
      <c r="AA81" s="112" t="str">
        <f>IF(AA79="IcePack","",IFNA(VLOOKUP(AA$2&amp;"F"&amp;$A79&amp;AA80,RackfileUPLOAD!$I:$K,3,FALSE),IFNA(VLOOKUP(AA$2&amp;"F"&amp;$A79,RackfileUPLOAD!$I:$K,3,FALSE),"")))</f>
        <v/>
      </c>
      <c r="AB81" s="112" t="str">
        <f>IF(AA79="IcePack","",IFNA(VLOOKUP(AA$2&amp;"F"&amp;$A79&amp;AB80,RackfileUPLOAD!$I:$K,3,FALSE),IFNA(VLOOKUP(AA$2&amp;"F"&amp;$A79,RackfileUPLOAD!$I:$K,3,FALSE),"")))</f>
        <v/>
      </c>
      <c r="AC81" s="112" t="str">
        <f>IF(AA79="IcePack","",IFNA(VLOOKUP(AA$2&amp;"F"&amp;$A79&amp;AC80,RackfileUPLOAD!$I:$K,3,FALSE),IFNA(VLOOKUP(AA$2&amp;"F"&amp;$A79,RackfileUPLOAD!$I:$K,3,FALSE),"")))</f>
        <v/>
      </c>
      <c r="AD81" s="113"/>
      <c r="AE81" s="109"/>
      <c r="AF81" s="112" t="str">
        <f>IF(AF79="IcePack","",IFNA(VLOOKUP(AF$2&amp;"F"&amp;$A79+1&amp;AF80,RackfileUPLOAD!$I:$K,3,FALSE),IFNA(VLOOKUP(AF$2&amp;"F"&amp;$A79+1,RackfileUPLOAD!$I:$K,3,FALSE),"")))</f>
        <v/>
      </c>
      <c r="AG81" s="112" t="str">
        <f>IF(AF79="IcePack","",IFNA(VLOOKUP(AF$2&amp;"F"&amp;$A79+1&amp;AG80,RackfileUPLOAD!$I:$K,3,FALSE),IFNA(VLOOKUP(AF$2&amp;"F"&amp;$A79+1,RackfileUPLOAD!$I:$K,3,FALSE),"")))</f>
        <v/>
      </c>
      <c r="AH81" s="112" t="str">
        <f>IF(AF79="IcePack","",IFNA(VLOOKUP(AF$2&amp;"F"&amp;$A79+1&amp;AH80,RackfileUPLOAD!$I:$K,3,FALSE),IFNA(VLOOKUP(AF$2&amp;"F"&amp;$A79+1,RackfileUPLOAD!$I:$K,3,FALSE),"")))</f>
        <v/>
      </c>
      <c r="AI81" s="111"/>
      <c r="AJ81" s="111"/>
      <c r="AK81" s="109"/>
      <c r="AL81" s="112" t="str">
        <f>IF(AL79="IcePack","",IFNA(VLOOKUP(AL$2&amp;"F"&amp;$A79&amp;AL80,RackfileUPLOAD!$I:$K,3,FALSE),IFNA(VLOOKUP(AL$2&amp;"F"&amp;$A79,RackfileUPLOAD!$I:$K,3,FALSE),"")))</f>
        <v/>
      </c>
      <c r="AM81" s="112" t="str">
        <f>IF(AL79="IcePack","",IFNA(VLOOKUP(AL$2&amp;"F"&amp;$A79&amp;AM80,RackfileUPLOAD!$I:$K,3,FALSE),IFNA(VLOOKUP(AL$2&amp;"F"&amp;$A79,RackfileUPLOAD!$I:$K,3,FALSE),"")))</f>
        <v/>
      </c>
      <c r="AN81" s="112" t="str">
        <f>IF(AL79="IcePack","",IFNA(VLOOKUP(AL$2&amp;"F"&amp;$A79&amp;AN80,RackfileUPLOAD!$I:$K,3,FALSE),IFNA(VLOOKUP(AL$2&amp;"F"&amp;$A79,RackfileUPLOAD!$I:$K,3,FALSE),"")))</f>
        <v/>
      </c>
      <c r="AO81" s="113"/>
      <c r="AP81" s="109"/>
      <c r="AQ81" s="112" t="str">
        <f>IF(AQ79="IcePack","",IFNA(VLOOKUP(AQ$2&amp;"F"&amp;$A79+1&amp;AQ80,RackfileUPLOAD!$I:$K,3,FALSE),IFNA(VLOOKUP(AQ$2&amp;"F"&amp;$A79+1,RackfileUPLOAD!$I:$K,3,FALSE),"")))</f>
        <v/>
      </c>
      <c r="AR81" s="112" t="str">
        <f>IF(AQ79="IcePack","",IFNA(VLOOKUP(AQ$2&amp;"F"&amp;$A79+1&amp;AR80,RackfileUPLOAD!$I:$K,3,FALSE),IFNA(VLOOKUP(AQ$2&amp;"F"&amp;$A79+1,RackfileUPLOAD!$I:$K,3,FALSE),"")))</f>
        <v/>
      </c>
      <c r="AS81" s="112" t="str">
        <f>IF(AQ79="IcePack","",IFNA(VLOOKUP(AQ$2&amp;"F"&amp;$A79+1&amp;AS80,RackfileUPLOAD!$I:$K,3,FALSE),IFNA(VLOOKUP(AQ$2&amp;"F"&amp;$A79+1,RackfileUPLOAD!$I:$K,3,FALSE),"")))</f>
        <v/>
      </c>
      <c r="AT81" s="111"/>
      <c r="AU81" s="111"/>
      <c r="AV81" s="109"/>
      <c r="AW81" s="112" t="str">
        <f>IF(AW79="IcePack","",IFNA(VLOOKUP(AW$2&amp;"F"&amp;$A79&amp;AW80,RackfileUPLOAD!$I:$K,3,FALSE),IFNA(VLOOKUP(AW$2&amp;"F"&amp;$A79,RackfileUPLOAD!$I:$K,3,FALSE),"")))</f>
        <v/>
      </c>
      <c r="AX81" s="112" t="str">
        <f>IF(AW79="IcePack","",IFNA(VLOOKUP(AW$2&amp;"F"&amp;$A79&amp;AX80,RackfileUPLOAD!$I:$K,3,FALSE),IFNA(VLOOKUP(AW$2&amp;"F"&amp;$A79,RackfileUPLOAD!$I:$K,3,FALSE),"")))</f>
        <v/>
      </c>
      <c r="AY81" s="112" t="str">
        <f>IF(AW79="IcePack","",IFNA(VLOOKUP(AW$2&amp;"F"&amp;$A79&amp;AY80,RackfileUPLOAD!$I:$K,3,FALSE),IFNA(VLOOKUP(AW$2&amp;"F"&amp;$A79,RackfileUPLOAD!$I:$K,3,FALSE),"")))</f>
        <v/>
      </c>
      <c r="AZ81" s="113"/>
      <c r="BA81" s="109"/>
      <c r="BB81" s="112" t="str">
        <f>IF(BB79="IcePack","",IFNA(VLOOKUP(BB$2&amp;"F"&amp;$A79+1&amp;BB80,RackfileUPLOAD!$I:$K,3,FALSE),IFNA(VLOOKUP(BB$2&amp;"F"&amp;$A79+1,RackfileUPLOAD!$I:$K,3,FALSE),"")))</f>
        <v/>
      </c>
      <c r="BC81" s="112" t="str">
        <f>IF(BB79="IcePack","",IFNA(VLOOKUP(BB$2&amp;"F"&amp;$A79+1&amp;BC80,RackfileUPLOAD!$I:$K,3,FALSE),IFNA(VLOOKUP(BB$2&amp;"F"&amp;$A79+1,RackfileUPLOAD!$I:$K,3,FALSE),"")))</f>
        <v/>
      </c>
      <c r="BD81" s="112" t="str">
        <f>IF(BB79="IcePack","",IFNA(VLOOKUP(BB$2&amp;"F"&amp;$A79+1&amp;BD80,RackfileUPLOAD!$I:$K,3,FALSE),IFNA(VLOOKUP(BB$2&amp;"F"&amp;$A79+1,RackfileUPLOAD!$I:$K,3,FALSE),"")))</f>
        <v/>
      </c>
      <c r="BE81" s="111"/>
      <c r="BF81" s="111"/>
      <c r="BG81" s="109"/>
      <c r="BH81" s="112" t="str">
        <f>IF(BH79="IcePack","",IFNA(VLOOKUP(BH$2&amp;"F"&amp;$A79&amp;BH80,RackfileUPLOAD!$I:$K,3,FALSE),IFNA(VLOOKUP(BH$2&amp;"F"&amp;$A79,RackfileUPLOAD!$I:$K,3,FALSE),"")))</f>
        <v/>
      </c>
      <c r="BI81" s="112" t="str">
        <f>IF(BH79="IcePack","",IFNA(VLOOKUP(BH$2&amp;"F"&amp;$A79&amp;BI80,RackfileUPLOAD!$I:$K,3,FALSE),IFNA(VLOOKUP(BH$2&amp;"F"&amp;$A79,RackfileUPLOAD!$I:$K,3,FALSE),"")))</f>
        <v/>
      </c>
      <c r="BJ81" s="112" t="str">
        <f>IF(BH79="IcePack","",IFNA(VLOOKUP(BH$2&amp;"F"&amp;$A79&amp;BJ80,RackfileUPLOAD!$I:$K,3,FALSE),IFNA(VLOOKUP(BH$2&amp;"F"&amp;$A79,RackfileUPLOAD!$I:$K,3,FALSE),"")))</f>
        <v/>
      </c>
      <c r="BK81" s="113"/>
      <c r="BL81" s="109"/>
      <c r="BM81" s="112" t="str">
        <f>IF(BM79="IcePack","",IFNA(VLOOKUP(BM$2&amp;"F"&amp;$A79+1&amp;BM80,RackfileUPLOAD!$I:$K,3,FALSE),IFNA(VLOOKUP(BM$2&amp;"F"&amp;$A79+1,RackfileUPLOAD!$I:$K,3,FALSE),"")))</f>
        <v/>
      </c>
      <c r="BN81" s="112" t="str">
        <f>IF(BM79="IcePack","",IFNA(VLOOKUP(BM$2&amp;"F"&amp;$A79+1&amp;BN80,RackfileUPLOAD!$I:$K,3,FALSE),IFNA(VLOOKUP(BM$2&amp;"F"&amp;$A79+1,RackfileUPLOAD!$I:$K,3,FALSE),"")))</f>
        <v/>
      </c>
      <c r="BO81" s="112" t="str">
        <f>IF(BM79="IcePack","",IFNA(VLOOKUP(BM$2&amp;"F"&amp;$A79+1&amp;BO80,RackfileUPLOAD!$I:$K,3,FALSE),IFNA(VLOOKUP(BM$2&amp;"F"&amp;$A79+1,RackfileUPLOAD!$I:$K,3,FALSE),"")))</f>
        <v/>
      </c>
      <c r="BP81" s="111"/>
    </row>
    <row r="82" ht="9.0" customHeight="1">
      <c r="A82" s="114"/>
      <c r="B82" s="89"/>
      <c r="C82" s="90"/>
      <c r="D82" s="91"/>
      <c r="E82" s="94"/>
      <c r="F82" s="94"/>
      <c r="G82" s="94"/>
      <c r="H82" s="90"/>
      <c r="I82" s="91"/>
      <c r="J82" s="94"/>
      <c r="K82" s="94"/>
      <c r="L82" s="94"/>
      <c r="M82" s="90"/>
      <c r="N82" s="90"/>
      <c r="O82" s="91"/>
      <c r="P82" s="94"/>
      <c r="Q82" s="94"/>
      <c r="R82" s="94"/>
      <c r="S82" s="90"/>
      <c r="T82" s="91"/>
      <c r="U82" s="94"/>
      <c r="V82" s="94"/>
      <c r="W82" s="94"/>
      <c r="X82" s="90"/>
      <c r="Y82" s="90"/>
      <c r="Z82" s="91"/>
      <c r="AA82" s="94"/>
      <c r="AB82" s="94"/>
      <c r="AC82" s="94"/>
      <c r="AD82" s="90"/>
      <c r="AE82" s="91"/>
      <c r="AF82" s="94"/>
      <c r="AG82" s="94"/>
      <c r="AH82" s="94"/>
      <c r="AI82" s="90"/>
      <c r="AJ82" s="90"/>
      <c r="AK82" s="91"/>
      <c r="AL82" s="94"/>
      <c r="AM82" s="94"/>
      <c r="AN82" s="94"/>
      <c r="AO82" s="90"/>
      <c r="AP82" s="91"/>
      <c r="AQ82" s="94"/>
      <c r="AR82" s="94"/>
      <c r="AS82" s="94"/>
      <c r="AT82" s="90"/>
      <c r="AU82" s="90"/>
      <c r="AV82" s="95"/>
      <c r="AW82" s="94"/>
      <c r="AX82" s="94"/>
      <c r="AY82" s="94"/>
      <c r="AZ82" s="90"/>
      <c r="BA82" s="91"/>
      <c r="BB82" s="94"/>
      <c r="BC82" s="94"/>
      <c r="BD82" s="94"/>
      <c r="BE82" s="90"/>
      <c r="BF82" s="90"/>
      <c r="BG82" s="91"/>
      <c r="BH82" s="94"/>
      <c r="BI82" s="94"/>
      <c r="BJ82" s="94"/>
      <c r="BK82" s="90"/>
      <c r="BL82" s="91"/>
      <c r="BM82" s="94"/>
      <c r="BN82" s="94"/>
      <c r="BO82" s="94"/>
      <c r="BP82" s="115"/>
    </row>
    <row r="83" ht="59.25" customHeight="1">
      <c r="A83" s="97">
        <f>A79+2</f>
        <v>51</v>
      </c>
      <c r="B83" s="89"/>
      <c r="C83" s="90"/>
      <c r="D83" s="98" t="str">
        <f>IF(D$2="",,D$2&amp;"_KW "&amp;$B$2&amp;"_F"&amp;$A83)</f>
        <v>ASL3_KW 19_F51</v>
      </c>
      <c r="E83" s="99" t="str">
        <f>IFNA(VLOOKUP(E$2&amp;"F"&amp;$A83,RackfileUPLOAD!$H:$K,3,FALSE),"")</f>
        <v/>
      </c>
      <c r="F83" s="100"/>
      <c r="G83" s="101"/>
      <c r="H83" s="102"/>
      <c r="I83" s="98" t="str">
        <f>IF(I$2="",,I$2&amp;"_KW "&amp;$B$2&amp;"_F"&amp;$A83)</f>
        <v>ASL3_KW 19_F51</v>
      </c>
      <c r="J83" s="99" t="str">
        <f>IFNA(VLOOKUP(J$2&amp;"F"&amp;$A83+1,RackfileUPLOAD!$H:$K,3,FALSE),"")</f>
        <v/>
      </c>
      <c r="K83" s="100"/>
      <c r="L83" s="101"/>
      <c r="M83" s="90"/>
      <c r="N83" s="90"/>
      <c r="O83" s="98" t="str">
        <f>IF(O$2="",,O$2&amp;"_KW "&amp;$B$2&amp;"_F"&amp;$A83)</f>
        <v/>
      </c>
      <c r="P83" s="99" t="str">
        <f>IFNA(VLOOKUP(P$2&amp;"F"&amp;$A83,RackfileUPLOAD!$H:$K,3,FALSE),"")</f>
        <v/>
      </c>
      <c r="Q83" s="100"/>
      <c r="R83" s="101"/>
      <c r="S83" s="102"/>
      <c r="T83" s="98" t="str">
        <f>IF(T$2="",,T$2&amp;"_KW "&amp;$B$2&amp;"_F"&amp;$A83)</f>
        <v/>
      </c>
      <c r="U83" s="99" t="str">
        <f>IFNA(VLOOKUP(U$2&amp;"F"&amp;$A83+1,RackfileUPLOAD!$H:$K,3,FALSE),"")</f>
        <v/>
      </c>
      <c r="V83" s="100"/>
      <c r="W83" s="101"/>
      <c r="X83" s="90"/>
      <c r="Y83" s="90"/>
      <c r="Z83" s="98" t="str">
        <f>IF(Z$2="",,Z$2&amp;"_KW "&amp;$B$2&amp;"_F"&amp;$A83)</f>
        <v/>
      </c>
      <c r="AA83" s="99" t="str">
        <f>IFNA(VLOOKUP(AA$2&amp;"F"&amp;$A83,RackfileUPLOAD!$H:$K,3,FALSE),"")</f>
        <v/>
      </c>
      <c r="AB83" s="100"/>
      <c r="AC83" s="101"/>
      <c r="AD83" s="102"/>
      <c r="AE83" s="98" t="str">
        <f>IF(AE$2="",,AE$2&amp;"_KW "&amp;$B$2&amp;"_F"&amp;$A83)</f>
        <v/>
      </c>
      <c r="AF83" s="99" t="str">
        <f>IFNA(VLOOKUP(AF$2&amp;"F"&amp;$A83+1,RackfileUPLOAD!$H:$K,3,FALSE),"")</f>
        <v/>
      </c>
      <c r="AG83" s="100"/>
      <c r="AH83" s="101"/>
      <c r="AI83" s="90"/>
      <c r="AJ83" s="90"/>
      <c r="AK83" s="98" t="str">
        <f>IF(AK$2="",,AK$2&amp;"_KW "&amp;$B$2&amp;"_F"&amp;$A83)</f>
        <v/>
      </c>
      <c r="AL83" s="99" t="str">
        <f>IFNA(VLOOKUP(AL$2&amp;"F"&amp;$A83,RackfileUPLOAD!$H:$K,3,FALSE),"")</f>
        <v/>
      </c>
      <c r="AM83" s="100"/>
      <c r="AN83" s="101"/>
      <c r="AO83" s="102"/>
      <c r="AP83" s="98" t="str">
        <f>IF(AP$2="",,AP$2&amp;"_KW "&amp;$B$2&amp;"_F"&amp;$A83)</f>
        <v/>
      </c>
      <c r="AQ83" s="99" t="str">
        <f>IFNA(VLOOKUP(AQ$2&amp;"F"&amp;$A83+1,RackfileUPLOAD!$H:$K,3,FALSE),"")</f>
        <v/>
      </c>
      <c r="AR83" s="100"/>
      <c r="AS83" s="101"/>
      <c r="AT83" s="90"/>
      <c r="AU83" s="90"/>
      <c r="AV83" s="98" t="str">
        <f>IF(AV$2="",,AV$2&amp;"_KW "&amp;$B$2&amp;"_F"&amp;$A83)</f>
        <v/>
      </c>
      <c r="AW83" s="99" t="str">
        <f>IFNA(VLOOKUP(AW$2&amp;"F"&amp;$A83,RackfileUPLOAD!$H:$K,3,FALSE),"")</f>
        <v/>
      </c>
      <c r="AX83" s="100"/>
      <c r="AY83" s="101"/>
      <c r="AZ83" s="102"/>
      <c r="BA83" s="98" t="str">
        <f>IF(BA$2="",,BA$2&amp;"_KW "&amp;$B$2&amp;"_F"&amp;$A83)</f>
        <v/>
      </c>
      <c r="BB83" s="99" t="str">
        <f>IFNA(VLOOKUP(BB$2&amp;"F"&amp;$A83+1,RackfileUPLOAD!$H:$K,3,FALSE),"")</f>
        <v/>
      </c>
      <c r="BC83" s="100"/>
      <c r="BD83" s="101"/>
      <c r="BE83" s="90"/>
      <c r="BF83" s="90"/>
      <c r="BG83" s="98" t="str">
        <f>IF(BG$2="",,BG$2&amp;"_KW "&amp;$B$2&amp;"_F"&amp;$A83)</f>
        <v/>
      </c>
      <c r="BH83" s="99" t="str">
        <f>IFNA(VLOOKUP(BH$2&amp;"F"&amp;$A83,RackfileUPLOAD!$H:$K,3,FALSE),"")</f>
        <v/>
      </c>
      <c r="BI83" s="100"/>
      <c r="BJ83" s="101"/>
      <c r="BK83" s="102"/>
      <c r="BL83" s="98" t="str">
        <f>IF(BL$2="",,BL$2&amp;"_KW "&amp;$B$2&amp;"_F"&amp;$A83)</f>
        <v/>
      </c>
      <c r="BM83" s="99" t="str">
        <f>IFNA(VLOOKUP(BM$2&amp;"F"&amp;$A83+1,RackfileUPLOAD!$H:$K,3,FALSE),"")</f>
        <v/>
      </c>
      <c r="BN83" s="100"/>
      <c r="BO83" s="101"/>
      <c r="BP83" s="103"/>
    </row>
    <row r="84" ht="17.25" customHeight="1">
      <c r="A84" s="104"/>
      <c r="B84" s="89"/>
      <c r="C84" s="106"/>
      <c r="D84" s="104"/>
      <c r="E84" s="107" t="str">
        <f>IF(E83="","","2p")</f>
        <v/>
      </c>
      <c r="F84" s="107" t="str">
        <f>IF(E83="","","3p")</f>
        <v/>
      </c>
      <c r="G84" s="107" t="str">
        <f>IF(E83="","","4p")</f>
        <v/>
      </c>
      <c r="H84" s="108"/>
      <c r="I84" s="104"/>
      <c r="J84" s="107" t="str">
        <f>IF(J83="","","2p")</f>
        <v/>
      </c>
      <c r="K84" s="107" t="str">
        <f>IF(J83="","","3p")</f>
        <v/>
      </c>
      <c r="L84" s="107" t="str">
        <f>IF(J83="","","4p")</f>
        <v/>
      </c>
      <c r="M84" s="106"/>
      <c r="N84" s="106"/>
      <c r="O84" s="104"/>
      <c r="P84" s="107" t="str">
        <f>IF(P83="","","2p")</f>
        <v/>
      </c>
      <c r="Q84" s="107" t="str">
        <f>IF(P83="","","3p")</f>
        <v/>
      </c>
      <c r="R84" s="107" t="str">
        <f>IF(P83="","","4p")</f>
        <v/>
      </c>
      <c r="S84" s="108"/>
      <c r="T84" s="104"/>
      <c r="U84" s="107" t="str">
        <f>IF(U83="","","2p")</f>
        <v/>
      </c>
      <c r="V84" s="107" t="str">
        <f>IF(U83="","","3p")</f>
        <v/>
      </c>
      <c r="W84" s="107" t="str">
        <f>IF(U83="","","4p")</f>
        <v/>
      </c>
      <c r="X84" s="106"/>
      <c r="Y84" s="106"/>
      <c r="Z84" s="104"/>
      <c r="AA84" s="107" t="str">
        <f>IF(AA83="","","2p")</f>
        <v/>
      </c>
      <c r="AB84" s="107" t="str">
        <f>IF(AA83="","","3p")</f>
        <v/>
      </c>
      <c r="AC84" s="107" t="str">
        <f>IF(AA83="","","4p")</f>
        <v/>
      </c>
      <c r="AD84" s="108"/>
      <c r="AE84" s="104"/>
      <c r="AF84" s="107" t="str">
        <f>IF(AF83="","","2p")</f>
        <v/>
      </c>
      <c r="AG84" s="107" t="str">
        <f>IF(AF83="","","3p")</f>
        <v/>
      </c>
      <c r="AH84" s="107" t="str">
        <f>IF(AF83="","","4p")</f>
        <v/>
      </c>
      <c r="AI84" s="106"/>
      <c r="AJ84" s="106"/>
      <c r="AK84" s="104"/>
      <c r="AL84" s="107" t="str">
        <f>IF(AL83="","","2p")</f>
        <v/>
      </c>
      <c r="AM84" s="107" t="str">
        <f>IF(AL83="","","3p")</f>
        <v/>
      </c>
      <c r="AN84" s="107" t="str">
        <f>IF(AL83="","","4p")</f>
        <v/>
      </c>
      <c r="AO84" s="108"/>
      <c r="AP84" s="104"/>
      <c r="AQ84" s="107" t="str">
        <f>IF(AQ83="","","2p")</f>
        <v/>
      </c>
      <c r="AR84" s="107" t="str">
        <f>IF(AQ83="","","3p")</f>
        <v/>
      </c>
      <c r="AS84" s="107" t="str">
        <f>IF(AQ83="","","4p")</f>
        <v/>
      </c>
      <c r="AT84" s="106"/>
      <c r="AU84" s="106"/>
      <c r="AV84" s="104"/>
      <c r="AW84" s="107" t="str">
        <f>IF(AW83="","","2p")</f>
        <v/>
      </c>
      <c r="AX84" s="107" t="str">
        <f>IF(AW83="","","3p")</f>
        <v/>
      </c>
      <c r="AY84" s="107" t="str">
        <f>IF(AW83="","","4p")</f>
        <v/>
      </c>
      <c r="AZ84" s="108"/>
      <c r="BA84" s="104"/>
      <c r="BB84" s="107" t="str">
        <f>IF(BB83="","","2p")</f>
        <v/>
      </c>
      <c r="BC84" s="107" t="str">
        <f>IF(BB83="","","3p")</f>
        <v/>
      </c>
      <c r="BD84" s="107" t="str">
        <f>IF(BB83="","","4p")</f>
        <v/>
      </c>
      <c r="BE84" s="106"/>
      <c r="BF84" s="106"/>
      <c r="BG84" s="104"/>
      <c r="BH84" s="107" t="str">
        <f>IF(BH83="","","2p")</f>
        <v/>
      </c>
      <c r="BI84" s="107" t="str">
        <f>IF(BH83="","","3p")</f>
        <v/>
      </c>
      <c r="BJ84" s="107" t="str">
        <f>IF(BH83="","","4p")</f>
        <v/>
      </c>
      <c r="BK84" s="108"/>
      <c r="BL84" s="104"/>
      <c r="BM84" s="107" t="str">
        <f>IF(BM83="","","2p")</f>
        <v/>
      </c>
      <c r="BN84" s="107" t="str">
        <f>IF(BM83="","","3p")</f>
        <v/>
      </c>
      <c r="BO84" s="107" t="str">
        <f>IF(BM83="","","4p")</f>
        <v/>
      </c>
      <c r="BP84" s="106"/>
    </row>
    <row r="85" ht="33.75" customHeight="1">
      <c r="A85" s="109"/>
      <c r="B85" s="89"/>
      <c r="C85" s="111"/>
      <c r="D85" s="109"/>
      <c r="E85" s="112" t="str">
        <f>IF(E83="IcePack","",IFNA(VLOOKUP(E$2&amp;"F"&amp;$A83&amp;E84,RackfileUPLOAD!$I:$K,3,FALSE),IFNA(VLOOKUP(E$2&amp;"F"&amp;$A83,RackfileUPLOAD!$I:$K,3,FALSE),"")))</f>
        <v/>
      </c>
      <c r="F85" s="112" t="str">
        <f>IF(E83="IcePack","",IFNA(VLOOKUP(E$2&amp;"F"&amp;$A83&amp;F84,RackfileUPLOAD!$I:$K,3,FALSE),IFNA(VLOOKUP(E$2&amp;"F"&amp;$A83,RackfileUPLOAD!$I:$K,3,FALSE),"")))</f>
        <v/>
      </c>
      <c r="G85" s="112" t="str">
        <f>IF(E83="IcePack","",IFNA(VLOOKUP(E$2&amp;"F"&amp;$A83&amp;G84,RackfileUPLOAD!$I:$K,3,FALSE),IFNA(VLOOKUP(E$2&amp;"F"&amp;$A83,RackfileUPLOAD!$I:$K,3,FALSE),"")))</f>
        <v/>
      </c>
      <c r="H85" s="113"/>
      <c r="I85" s="109"/>
      <c r="J85" s="112" t="str">
        <f>IF(J83="IcePack","",IFNA(VLOOKUP(J$2&amp;"F"&amp;$A83+1&amp;J84,RackfileUPLOAD!$I:$K,3,FALSE),IFNA(VLOOKUP(J$2&amp;"F"&amp;$A83+1,RackfileUPLOAD!$I:$K,3,FALSE),"")))</f>
        <v/>
      </c>
      <c r="K85" s="112" t="str">
        <f>IF(J83="IcePack","",IFNA(VLOOKUP(J$2&amp;"F"&amp;$A83+1&amp;K84,RackfileUPLOAD!$I:$K,3,FALSE),IFNA(VLOOKUP(J$2&amp;"F"&amp;$A83+1,RackfileUPLOAD!$I:$K,3,FALSE),"")))</f>
        <v/>
      </c>
      <c r="L85" s="112" t="str">
        <f>IF(J83="IcePack","",IFNA(VLOOKUP(J$2&amp;"F"&amp;$A83+1&amp;L84,RackfileUPLOAD!$I:$K,3,FALSE),IFNA(VLOOKUP(J$2&amp;"F"&amp;$A83+1,RackfileUPLOAD!$I:$K,3,FALSE),"")))</f>
        <v/>
      </c>
      <c r="M85" s="111"/>
      <c r="N85" s="111"/>
      <c r="O85" s="109"/>
      <c r="P85" s="112" t="str">
        <f>IF(P83="IcePack","",IFNA(VLOOKUP(P$2&amp;"F"&amp;$A83&amp;P84,RackfileUPLOAD!$I:$K,3,FALSE),IFNA(VLOOKUP(P$2&amp;"F"&amp;$A83,RackfileUPLOAD!$I:$K,3,FALSE),"")))</f>
        <v/>
      </c>
      <c r="Q85" s="112" t="str">
        <f>IF(P83="IcePack","",IFNA(VLOOKUP(P$2&amp;"F"&amp;$A83&amp;Q84,RackfileUPLOAD!$I:$K,3,FALSE),IFNA(VLOOKUP(P$2&amp;"F"&amp;$A83,RackfileUPLOAD!$I:$K,3,FALSE),"")))</f>
        <v/>
      </c>
      <c r="R85" s="112" t="str">
        <f>IF(P83="IcePack","",IFNA(VLOOKUP(P$2&amp;"F"&amp;$A83&amp;R84,RackfileUPLOAD!$I:$K,3,FALSE),IFNA(VLOOKUP(P$2&amp;"F"&amp;$A83,RackfileUPLOAD!$I:$K,3,FALSE),"")))</f>
        <v/>
      </c>
      <c r="S85" s="113"/>
      <c r="T85" s="109"/>
      <c r="U85" s="112" t="str">
        <f>IF(U83="IcePack","",IFNA(VLOOKUP(U$2&amp;"F"&amp;$A83+1&amp;U84,RackfileUPLOAD!$I:$K,3,FALSE),IFNA(VLOOKUP(U$2&amp;"F"&amp;$A83+1,RackfileUPLOAD!$I:$K,3,FALSE),"")))</f>
        <v/>
      </c>
      <c r="V85" s="112" t="str">
        <f>IF(U83="IcePack","",IFNA(VLOOKUP(U$2&amp;"F"&amp;$A83+1&amp;V84,RackfileUPLOAD!$I:$K,3,FALSE),IFNA(VLOOKUP(U$2&amp;"F"&amp;$A83+1,RackfileUPLOAD!$I:$K,3,FALSE),"")))</f>
        <v/>
      </c>
      <c r="W85" s="112" t="str">
        <f>IF(U83="IcePack","",IFNA(VLOOKUP(U$2&amp;"F"&amp;$A83+1&amp;W84,RackfileUPLOAD!$I:$K,3,FALSE),IFNA(VLOOKUP(U$2&amp;"F"&amp;$A83+1,RackfileUPLOAD!$I:$K,3,FALSE),"")))</f>
        <v/>
      </c>
      <c r="X85" s="111"/>
      <c r="Y85" s="111"/>
      <c r="Z85" s="109"/>
      <c r="AA85" s="112" t="str">
        <f>IF(AA83="IcePack","",IFNA(VLOOKUP(AA$2&amp;"F"&amp;$A83&amp;AA84,RackfileUPLOAD!$I:$K,3,FALSE),IFNA(VLOOKUP(AA$2&amp;"F"&amp;$A83,RackfileUPLOAD!$I:$K,3,FALSE),"")))</f>
        <v/>
      </c>
      <c r="AB85" s="112" t="str">
        <f>IF(AA83="IcePack","",IFNA(VLOOKUP(AA$2&amp;"F"&amp;$A83&amp;AB84,RackfileUPLOAD!$I:$K,3,FALSE),IFNA(VLOOKUP(AA$2&amp;"F"&amp;$A83,RackfileUPLOAD!$I:$K,3,FALSE),"")))</f>
        <v/>
      </c>
      <c r="AC85" s="112" t="str">
        <f>IF(AA83="IcePack","",IFNA(VLOOKUP(AA$2&amp;"F"&amp;$A83&amp;AC84,RackfileUPLOAD!$I:$K,3,FALSE),IFNA(VLOOKUP(AA$2&amp;"F"&amp;$A83,RackfileUPLOAD!$I:$K,3,FALSE),"")))</f>
        <v/>
      </c>
      <c r="AD85" s="113"/>
      <c r="AE85" s="109"/>
      <c r="AF85" s="112" t="str">
        <f>IF(AF83="IcePack","",IFNA(VLOOKUP(AF$2&amp;"F"&amp;$A83+1&amp;AF84,RackfileUPLOAD!$I:$K,3,FALSE),IFNA(VLOOKUP(AF$2&amp;"F"&amp;$A83+1,RackfileUPLOAD!$I:$K,3,FALSE),"")))</f>
        <v/>
      </c>
      <c r="AG85" s="112" t="str">
        <f>IF(AF83="IcePack","",IFNA(VLOOKUP(AF$2&amp;"F"&amp;$A83+1&amp;AG84,RackfileUPLOAD!$I:$K,3,FALSE),IFNA(VLOOKUP(AF$2&amp;"F"&amp;$A83+1,RackfileUPLOAD!$I:$K,3,FALSE),"")))</f>
        <v/>
      </c>
      <c r="AH85" s="112" t="str">
        <f>IF(AF83="IcePack","",IFNA(VLOOKUP(AF$2&amp;"F"&amp;$A83+1&amp;AH84,RackfileUPLOAD!$I:$K,3,FALSE),IFNA(VLOOKUP(AF$2&amp;"F"&amp;$A83+1,RackfileUPLOAD!$I:$K,3,FALSE),"")))</f>
        <v/>
      </c>
      <c r="AI85" s="111"/>
      <c r="AJ85" s="111"/>
      <c r="AK85" s="109"/>
      <c r="AL85" s="112" t="str">
        <f>IF(AL83="IcePack","",IFNA(VLOOKUP(AL$2&amp;"F"&amp;$A83&amp;AL84,RackfileUPLOAD!$I:$K,3,FALSE),IFNA(VLOOKUP(AL$2&amp;"F"&amp;$A83,RackfileUPLOAD!$I:$K,3,FALSE),"")))</f>
        <v/>
      </c>
      <c r="AM85" s="112" t="str">
        <f>IF(AL83="IcePack","",IFNA(VLOOKUP(AL$2&amp;"F"&amp;$A83&amp;AM84,RackfileUPLOAD!$I:$K,3,FALSE),IFNA(VLOOKUP(AL$2&amp;"F"&amp;$A83,RackfileUPLOAD!$I:$K,3,FALSE),"")))</f>
        <v/>
      </c>
      <c r="AN85" s="112" t="str">
        <f>IF(AL83="IcePack","",IFNA(VLOOKUP(AL$2&amp;"F"&amp;$A83&amp;AN84,RackfileUPLOAD!$I:$K,3,FALSE),IFNA(VLOOKUP(AL$2&amp;"F"&amp;$A83,RackfileUPLOAD!$I:$K,3,FALSE),"")))</f>
        <v/>
      </c>
      <c r="AO85" s="113"/>
      <c r="AP85" s="109"/>
      <c r="AQ85" s="112" t="str">
        <f>IF(AQ83="IcePack","",IFNA(VLOOKUP(AQ$2&amp;"F"&amp;$A83+1&amp;AQ84,RackfileUPLOAD!$I:$K,3,FALSE),IFNA(VLOOKUP(AQ$2&amp;"F"&amp;$A83+1,RackfileUPLOAD!$I:$K,3,FALSE),"")))</f>
        <v/>
      </c>
      <c r="AR85" s="112" t="str">
        <f>IF(AQ83="IcePack","",IFNA(VLOOKUP(AQ$2&amp;"F"&amp;$A83+1&amp;AR84,RackfileUPLOAD!$I:$K,3,FALSE),IFNA(VLOOKUP(AQ$2&amp;"F"&amp;$A83+1,RackfileUPLOAD!$I:$K,3,FALSE),"")))</f>
        <v/>
      </c>
      <c r="AS85" s="112" t="str">
        <f>IF(AQ83="IcePack","",IFNA(VLOOKUP(AQ$2&amp;"F"&amp;$A83+1&amp;AS84,RackfileUPLOAD!$I:$K,3,FALSE),IFNA(VLOOKUP(AQ$2&amp;"F"&amp;$A83+1,RackfileUPLOAD!$I:$K,3,FALSE),"")))</f>
        <v/>
      </c>
      <c r="AT85" s="111"/>
      <c r="AU85" s="111"/>
      <c r="AV85" s="109"/>
      <c r="AW85" s="112" t="str">
        <f>IF(AW83="IcePack","",IFNA(VLOOKUP(AW$2&amp;"F"&amp;$A83&amp;AW84,RackfileUPLOAD!$I:$K,3,FALSE),IFNA(VLOOKUP(AW$2&amp;"F"&amp;$A83,RackfileUPLOAD!$I:$K,3,FALSE),"")))</f>
        <v/>
      </c>
      <c r="AX85" s="112" t="str">
        <f>IF(AW83="IcePack","",IFNA(VLOOKUP(AW$2&amp;"F"&amp;$A83&amp;AX84,RackfileUPLOAD!$I:$K,3,FALSE),IFNA(VLOOKUP(AW$2&amp;"F"&amp;$A83,RackfileUPLOAD!$I:$K,3,FALSE),"")))</f>
        <v/>
      </c>
      <c r="AY85" s="112" t="str">
        <f>IF(AW83="IcePack","",IFNA(VLOOKUP(AW$2&amp;"F"&amp;$A83&amp;AY84,RackfileUPLOAD!$I:$K,3,FALSE),IFNA(VLOOKUP(AW$2&amp;"F"&amp;$A83,RackfileUPLOAD!$I:$K,3,FALSE),"")))</f>
        <v/>
      </c>
      <c r="AZ85" s="113"/>
      <c r="BA85" s="109"/>
      <c r="BB85" s="112" t="str">
        <f>IF(BB83="IcePack","",IFNA(VLOOKUP(BB$2&amp;"F"&amp;$A83+1&amp;BB84,RackfileUPLOAD!$I:$K,3,FALSE),IFNA(VLOOKUP(BB$2&amp;"F"&amp;$A83+1,RackfileUPLOAD!$I:$K,3,FALSE),"")))</f>
        <v/>
      </c>
      <c r="BC85" s="112" t="str">
        <f>IF(BB83="IcePack","",IFNA(VLOOKUP(BB$2&amp;"F"&amp;$A83+1&amp;BC84,RackfileUPLOAD!$I:$K,3,FALSE),IFNA(VLOOKUP(BB$2&amp;"F"&amp;$A83+1,RackfileUPLOAD!$I:$K,3,FALSE),"")))</f>
        <v/>
      </c>
      <c r="BD85" s="112" t="str">
        <f>IF(BB83="IcePack","",IFNA(VLOOKUP(BB$2&amp;"F"&amp;$A83+1&amp;BD84,RackfileUPLOAD!$I:$K,3,FALSE),IFNA(VLOOKUP(BB$2&amp;"F"&amp;$A83+1,RackfileUPLOAD!$I:$K,3,FALSE),"")))</f>
        <v/>
      </c>
      <c r="BE85" s="111"/>
      <c r="BF85" s="111"/>
      <c r="BG85" s="109"/>
      <c r="BH85" s="112" t="str">
        <f>IF(BH83="IcePack","",IFNA(VLOOKUP(BH$2&amp;"F"&amp;$A83&amp;BH84,RackfileUPLOAD!$I:$K,3,FALSE),IFNA(VLOOKUP(BH$2&amp;"F"&amp;$A83,RackfileUPLOAD!$I:$K,3,FALSE),"")))</f>
        <v/>
      </c>
      <c r="BI85" s="112" t="str">
        <f>IF(BH83="IcePack","",IFNA(VLOOKUP(BH$2&amp;"F"&amp;$A83&amp;BI84,RackfileUPLOAD!$I:$K,3,FALSE),IFNA(VLOOKUP(BH$2&amp;"F"&amp;$A83,RackfileUPLOAD!$I:$K,3,FALSE),"")))</f>
        <v/>
      </c>
      <c r="BJ85" s="112" t="str">
        <f>IF(BH83="IcePack","",IFNA(VLOOKUP(BH$2&amp;"F"&amp;$A83&amp;BJ84,RackfileUPLOAD!$I:$K,3,FALSE),IFNA(VLOOKUP(BH$2&amp;"F"&amp;$A83,RackfileUPLOAD!$I:$K,3,FALSE),"")))</f>
        <v/>
      </c>
      <c r="BK85" s="113"/>
      <c r="BL85" s="109"/>
      <c r="BM85" s="112" t="str">
        <f>IF(BM83="IcePack","",IFNA(VLOOKUP(BM$2&amp;"F"&amp;$A83+1&amp;BM84,RackfileUPLOAD!$I:$K,3,FALSE),IFNA(VLOOKUP(BM$2&amp;"F"&amp;$A83+1,RackfileUPLOAD!$I:$K,3,FALSE),"")))</f>
        <v/>
      </c>
      <c r="BN85" s="112" t="str">
        <f>IF(BM83="IcePack","",IFNA(VLOOKUP(BM$2&amp;"F"&amp;$A83+1&amp;BN84,RackfileUPLOAD!$I:$K,3,FALSE),IFNA(VLOOKUP(BM$2&amp;"F"&amp;$A83+1,RackfileUPLOAD!$I:$K,3,FALSE),"")))</f>
        <v/>
      </c>
      <c r="BO85" s="112" t="str">
        <f>IF(BM83="IcePack","",IFNA(VLOOKUP(BM$2&amp;"F"&amp;$A83+1&amp;BO84,RackfileUPLOAD!$I:$K,3,FALSE),IFNA(VLOOKUP(BM$2&amp;"F"&amp;$A83+1,RackfileUPLOAD!$I:$K,3,FALSE),"")))</f>
        <v/>
      </c>
      <c r="BP85" s="111"/>
    </row>
    <row r="86" ht="9.0" customHeight="1">
      <c r="A86" s="88"/>
      <c r="B86" s="89"/>
      <c r="C86" s="90"/>
      <c r="D86" s="91"/>
      <c r="E86" s="94"/>
      <c r="F86" s="94"/>
      <c r="G86" s="94"/>
      <c r="H86" s="90"/>
      <c r="I86" s="91"/>
      <c r="J86" s="94"/>
      <c r="K86" s="94"/>
      <c r="L86" s="94"/>
      <c r="M86" s="90"/>
      <c r="N86" s="90"/>
      <c r="O86" s="91"/>
      <c r="P86" s="94"/>
      <c r="Q86" s="94"/>
      <c r="R86" s="94"/>
      <c r="S86" s="90"/>
      <c r="T86" s="91"/>
      <c r="U86" s="94"/>
      <c r="V86" s="94"/>
      <c r="W86" s="94"/>
      <c r="X86" s="90"/>
      <c r="Y86" s="90"/>
      <c r="Z86" s="91"/>
      <c r="AA86" s="94"/>
      <c r="AB86" s="94"/>
      <c r="AC86" s="94"/>
      <c r="AD86" s="90"/>
      <c r="AE86" s="91"/>
      <c r="AF86" s="94"/>
      <c r="AG86" s="94"/>
      <c r="AH86" s="94"/>
      <c r="AI86" s="90"/>
      <c r="AJ86" s="90"/>
      <c r="AK86" s="91"/>
      <c r="AL86" s="94"/>
      <c r="AM86" s="94"/>
      <c r="AN86" s="94"/>
      <c r="AO86" s="90"/>
      <c r="AP86" s="91"/>
      <c r="AQ86" s="94"/>
      <c r="AR86" s="94"/>
      <c r="AS86" s="94"/>
      <c r="AT86" s="90"/>
      <c r="AU86" s="90"/>
      <c r="AV86" s="95"/>
      <c r="AW86" s="94"/>
      <c r="AX86" s="94"/>
      <c r="AY86" s="94"/>
      <c r="AZ86" s="90"/>
      <c r="BA86" s="91"/>
      <c r="BB86" s="94"/>
      <c r="BC86" s="94"/>
      <c r="BD86" s="94"/>
      <c r="BE86" s="90"/>
      <c r="BF86" s="90"/>
      <c r="BG86" s="91"/>
      <c r="BH86" s="94"/>
      <c r="BI86" s="94"/>
      <c r="BJ86" s="94"/>
      <c r="BK86" s="90"/>
      <c r="BL86" s="91"/>
      <c r="BM86" s="94"/>
      <c r="BN86" s="94"/>
      <c r="BO86" s="94"/>
      <c r="BP86" s="115"/>
    </row>
    <row r="87" ht="59.25" customHeight="1">
      <c r="A87" s="97">
        <f>A83+2</f>
        <v>53</v>
      </c>
      <c r="B87" s="89"/>
      <c r="C87" s="90"/>
      <c r="D87" s="98" t="str">
        <f>IF(D$2="",,D$2&amp;"_KW "&amp;$B$2&amp;"_F"&amp;$A87)</f>
        <v>ASL3_KW 19_F53</v>
      </c>
      <c r="E87" s="99" t="str">
        <f>IFNA(VLOOKUP(E$2&amp;"F"&amp;$A87,RackfileUPLOAD!$H:$K,3,FALSE),"")</f>
        <v/>
      </c>
      <c r="F87" s="100"/>
      <c r="G87" s="101"/>
      <c r="H87" s="102"/>
      <c r="I87" s="98" t="str">
        <f>IF(I$2="",,I$2&amp;"_KW "&amp;$B$2&amp;"_F"&amp;$A87)</f>
        <v>ASL3_KW 19_F53</v>
      </c>
      <c r="J87" s="99" t="str">
        <f>IFNA(VLOOKUP(J$2&amp;"F"&amp;$A87+1,RackfileUPLOAD!$H:$K,3,FALSE),"")</f>
        <v/>
      </c>
      <c r="K87" s="100"/>
      <c r="L87" s="101"/>
      <c r="M87" s="90"/>
      <c r="N87" s="90"/>
      <c r="O87" s="98" t="str">
        <f>IF(O$2="",,O$2&amp;"_KW "&amp;$B$2&amp;"_F"&amp;$A87)</f>
        <v/>
      </c>
      <c r="P87" s="99" t="str">
        <f>IFNA(VLOOKUP(P$2&amp;"F"&amp;$A87,RackfileUPLOAD!$H:$K,3,FALSE),"")</f>
        <v/>
      </c>
      <c r="Q87" s="100"/>
      <c r="R87" s="101"/>
      <c r="S87" s="102"/>
      <c r="T87" s="98" t="str">
        <f>IF(T$2="",,T$2&amp;"_KW "&amp;$B$2&amp;"_F"&amp;$A87)</f>
        <v/>
      </c>
      <c r="U87" s="99" t="str">
        <f>IFNA(VLOOKUP(U$2&amp;"F"&amp;$A87+1,RackfileUPLOAD!$H:$K,3,FALSE),"")</f>
        <v/>
      </c>
      <c r="V87" s="100"/>
      <c r="W87" s="101"/>
      <c r="X87" s="90"/>
      <c r="Y87" s="90"/>
      <c r="Z87" s="98" t="str">
        <f>IF(Z$2="",,Z$2&amp;"_KW "&amp;$B$2&amp;"_F"&amp;$A87)</f>
        <v/>
      </c>
      <c r="AA87" s="99" t="str">
        <f>IFNA(VLOOKUP(AA$2&amp;"F"&amp;$A87,RackfileUPLOAD!$H:$K,3,FALSE),"")</f>
        <v/>
      </c>
      <c r="AB87" s="100"/>
      <c r="AC87" s="101"/>
      <c r="AD87" s="102"/>
      <c r="AE87" s="98" t="str">
        <f>IF(AE$2="",,AE$2&amp;"_KW "&amp;$B$2&amp;"_F"&amp;$A87)</f>
        <v/>
      </c>
      <c r="AF87" s="99" t="str">
        <f>IFNA(VLOOKUP(AF$2&amp;"F"&amp;$A87+1,RackfileUPLOAD!$H:$K,3,FALSE),"")</f>
        <v/>
      </c>
      <c r="AG87" s="100"/>
      <c r="AH87" s="101"/>
      <c r="AI87" s="90"/>
      <c r="AJ87" s="90"/>
      <c r="AK87" s="98" t="str">
        <f>IF(AK$2="",,AK$2&amp;"_KW "&amp;$B$2&amp;"_F"&amp;$A87)</f>
        <v/>
      </c>
      <c r="AL87" s="99" t="str">
        <f>IFNA(VLOOKUP(AL$2&amp;"F"&amp;$A87,RackfileUPLOAD!$H:$K,3,FALSE),"")</f>
        <v/>
      </c>
      <c r="AM87" s="100"/>
      <c r="AN87" s="101"/>
      <c r="AO87" s="102"/>
      <c r="AP87" s="98" t="str">
        <f>IF(AP$2="",,AP$2&amp;"_KW "&amp;$B$2&amp;"_F"&amp;$A87)</f>
        <v/>
      </c>
      <c r="AQ87" s="99" t="str">
        <f>IFNA(VLOOKUP(AQ$2&amp;"F"&amp;$A87+1,RackfileUPLOAD!$H:$K,3,FALSE),"")</f>
        <v/>
      </c>
      <c r="AR87" s="100"/>
      <c r="AS87" s="101"/>
      <c r="AT87" s="90"/>
      <c r="AU87" s="90"/>
      <c r="AV87" s="98" t="str">
        <f>IF(AV$2="",,AV$2&amp;"_KW "&amp;$B$2&amp;"_F"&amp;$A87)</f>
        <v/>
      </c>
      <c r="AW87" s="99" t="str">
        <f>IFNA(VLOOKUP(AW$2&amp;"F"&amp;$A87,RackfileUPLOAD!$H:$K,3,FALSE),"")</f>
        <v/>
      </c>
      <c r="AX87" s="100"/>
      <c r="AY87" s="101"/>
      <c r="AZ87" s="102"/>
      <c r="BA87" s="98" t="str">
        <f>IF(BA$2="",,BA$2&amp;"_KW "&amp;$B$2&amp;"_F"&amp;$A87)</f>
        <v/>
      </c>
      <c r="BB87" s="99" t="str">
        <f>IFNA(VLOOKUP(BB$2&amp;"F"&amp;$A87+1,RackfileUPLOAD!$H:$K,3,FALSE),"")</f>
        <v/>
      </c>
      <c r="BC87" s="100"/>
      <c r="BD87" s="101"/>
      <c r="BE87" s="90"/>
      <c r="BF87" s="90"/>
      <c r="BG87" s="98" t="str">
        <f>IF(BG$2="",,BG$2&amp;"_KW "&amp;$B$2&amp;"_F"&amp;$A87)</f>
        <v/>
      </c>
      <c r="BH87" s="99" t="str">
        <f>IFNA(VLOOKUP(BH$2&amp;"F"&amp;$A87,RackfileUPLOAD!$H:$K,3,FALSE),"")</f>
        <v/>
      </c>
      <c r="BI87" s="100"/>
      <c r="BJ87" s="101"/>
      <c r="BK87" s="102"/>
      <c r="BL87" s="98" t="str">
        <f>IF(BL$2="",,BL$2&amp;"_KW "&amp;$B$2&amp;"_F"&amp;$A87)</f>
        <v/>
      </c>
      <c r="BM87" s="99" t="str">
        <f>IFNA(VLOOKUP(BM$2&amp;"F"&amp;$A87+1,RackfileUPLOAD!$H:$K,3,FALSE),"")</f>
        <v/>
      </c>
      <c r="BN87" s="100"/>
      <c r="BO87" s="101"/>
      <c r="BP87" s="103"/>
    </row>
    <row r="88" ht="17.25" customHeight="1">
      <c r="A88" s="104"/>
      <c r="B88" s="89"/>
      <c r="C88" s="106"/>
      <c r="D88" s="104"/>
      <c r="E88" s="116" t="str">
        <f>IF(E87="","","2p")</f>
        <v/>
      </c>
      <c r="F88" s="117" t="str">
        <f>IF(E87="","","3p")</f>
        <v/>
      </c>
      <c r="G88" s="118" t="str">
        <f>IF(E87="","","4p")</f>
        <v/>
      </c>
      <c r="H88" s="108"/>
      <c r="I88" s="104"/>
      <c r="J88" s="107" t="str">
        <f>IF(J87="","","2p")</f>
        <v/>
      </c>
      <c r="K88" s="107" t="str">
        <f>IF(J87="","","3p")</f>
        <v/>
      </c>
      <c r="L88" s="107" t="str">
        <f>IF(J87="","","4p")</f>
        <v/>
      </c>
      <c r="M88" s="106"/>
      <c r="N88" s="106"/>
      <c r="O88" s="104"/>
      <c r="P88" s="116" t="str">
        <f>IF(P87="","","2p")</f>
        <v/>
      </c>
      <c r="Q88" s="117" t="str">
        <f>IF(P87="","","3p")</f>
        <v/>
      </c>
      <c r="R88" s="118" t="str">
        <f>IF(P87="","","4p")</f>
        <v/>
      </c>
      <c r="S88" s="108"/>
      <c r="T88" s="104"/>
      <c r="U88" s="107" t="str">
        <f>IF(U87="","","2p")</f>
        <v/>
      </c>
      <c r="V88" s="107" t="str">
        <f>IF(U87="","","3p")</f>
        <v/>
      </c>
      <c r="W88" s="107" t="str">
        <f>IF(U87="","","4p")</f>
        <v/>
      </c>
      <c r="X88" s="106"/>
      <c r="Y88" s="106"/>
      <c r="Z88" s="104"/>
      <c r="AA88" s="116" t="str">
        <f>IF(AA87="","","2p")</f>
        <v/>
      </c>
      <c r="AB88" s="117" t="str">
        <f>IF(AA87="","","3p")</f>
        <v/>
      </c>
      <c r="AC88" s="118" t="str">
        <f>IF(AA87="","","4p")</f>
        <v/>
      </c>
      <c r="AD88" s="108"/>
      <c r="AE88" s="104"/>
      <c r="AF88" s="107" t="str">
        <f>IF(AF87="","","2p")</f>
        <v/>
      </c>
      <c r="AG88" s="107" t="str">
        <f>IF(AF87="","","3p")</f>
        <v/>
      </c>
      <c r="AH88" s="107" t="str">
        <f>IF(AF87="","","4p")</f>
        <v/>
      </c>
      <c r="AI88" s="106"/>
      <c r="AJ88" s="106"/>
      <c r="AK88" s="104"/>
      <c r="AL88" s="116" t="str">
        <f>IF(AL87="","","2p")</f>
        <v/>
      </c>
      <c r="AM88" s="117" t="str">
        <f>IF(AL87="","","3p")</f>
        <v/>
      </c>
      <c r="AN88" s="118" t="str">
        <f>IF(AL87="","","4p")</f>
        <v/>
      </c>
      <c r="AO88" s="108"/>
      <c r="AP88" s="104"/>
      <c r="AQ88" s="107" t="str">
        <f>IF(AQ87="","","2p")</f>
        <v/>
      </c>
      <c r="AR88" s="107" t="str">
        <f>IF(AQ87="","","3p")</f>
        <v/>
      </c>
      <c r="AS88" s="107" t="str">
        <f>IF(AQ87="","","4p")</f>
        <v/>
      </c>
      <c r="AT88" s="106"/>
      <c r="AU88" s="106"/>
      <c r="AV88" s="104"/>
      <c r="AW88" s="116" t="str">
        <f>IF(AW87="","","2p")</f>
        <v/>
      </c>
      <c r="AX88" s="117" t="str">
        <f>IF(AW87="","","3p")</f>
        <v/>
      </c>
      <c r="AY88" s="118" t="str">
        <f>IF(AW87="","","4p")</f>
        <v/>
      </c>
      <c r="AZ88" s="108"/>
      <c r="BA88" s="104"/>
      <c r="BB88" s="107" t="str">
        <f>IF(BB87="","","2p")</f>
        <v/>
      </c>
      <c r="BC88" s="107" t="str">
        <f>IF(BB87="","","3p")</f>
        <v/>
      </c>
      <c r="BD88" s="107" t="str">
        <f>IF(BB87="","","4p")</f>
        <v/>
      </c>
      <c r="BE88" s="106"/>
      <c r="BF88" s="106"/>
      <c r="BG88" s="104"/>
      <c r="BH88" s="116" t="str">
        <f>IF(BH87="","","2p")</f>
        <v/>
      </c>
      <c r="BI88" s="117" t="str">
        <f>IF(BH87="","","3p")</f>
        <v/>
      </c>
      <c r="BJ88" s="118" t="str">
        <f>IF(BH87="","","4p")</f>
        <v/>
      </c>
      <c r="BK88" s="108"/>
      <c r="BL88" s="104"/>
      <c r="BM88" s="107" t="str">
        <f>IF(BM87="","","2p")</f>
        <v/>
      </c>
      <c r="BN88" s="107" t="str">
        <f>IF(BM87="","","3p")</f>
        <v/>
      </c>
      <c r="BO88" s="107" t="str">
        <f>IF(BM87="","","4p")</f>
        <v/>
      </c>
      <c r="BP88" s="106"/>
    </row>
    <row r="89" ht="33.75" customHeight="1">
      <c r="A89" s="109"/>
      <c r="B89" s="89"/>
      <c r="C89" s="111"/>
      <c r="D89" s="109"/>
      <c r="E89" s="112" t="str">
        <f>IF(E87="IcePack","",IFNA(VLOOKUP(E$2&amp;"F"&amp;$A87&amp;E88,RackfileUPLOAD!$I:$K,3,FALSE),IFNA(VLOOKUP(E$2&amp;"F"&amp;$A87,RackfileUPLOAD!$I:$K,3,FALSE),"")))</f>
        <v/>
      </c>
      <c r="F89" s="112" t="str">
        <f>IF(E87="IcePack","",IFNA(VLOOKUP(E$2&amp;"F"&amp;$A87&amp;F88,RackfileUPLOAD!$I:$K,3,FALSE),IFNA(VLOOKUP(E$2&amp;"F"&amp;$A87,RackfileUPLOAD!$I:$K,3,FALSE),"")))</f>
        <v/>
      </c>
      <c r="G89" s="112" t="str">
        <f>IF(E87="IcePack","",IFNA(VLOOKUP(E$2&amp;"F"&amp;$A87&amp;G88,RackfileUPLOAD!$I:$K,3,FALSE),IFNA(VLOOKUP(E$2&amp;"F"&amp;$A87,RackfileUPLOAD!$I:$K,3,FALSE),"")))</f>
        <v/>
      </c>
      <c r="H89" s="113"/>
      <c r="I89" s="109"/>
      <c r="J89" s="112" t="str">
        <f>IF(J87="IcePack","",IFNA(VLOOKUP(J$2&amp;"F"&amp;$A87+1&amp;J88,RackfileUPLOAD!$I:$K,3,FALSE),IFNA(VLOOKUP(J$2&amp;"F"&amp;$A87+1,RackfileUPLOAD!$I:$K,3,FALSE),"")))</f>
        <v/>
      </c>
      <c r="K89" s="112" t="str">
        <f>IF(J87="IcePack","",IFNA(VLOOKUP(J$2&amp;"F"&amp;$A87+1&amp;K88,RackfileUPLOAD!$I:$K,3,FALSE),IFNA(VLOOKUP(J$2&amp;"F"&amp;$A87+1,RackfileUPLOAD!$I:$K,3,FALSE),"")))</f>
        <v/>
      </c>
      <c r="L89" s="112" t="str">
        <f>IF(J87="IcePack","",IFNA(VLOOKUP(J$2&amp;"F"&amp;$A87+1&amp;L88,RackfileUPLOAD!$I:$K,3,FALSE),IFNA(VLOOKUP(J$2&amp;"F"&amp;$A87+1,RackfileUPLOAD!$I:$K,3,FALSE),"")))</f>
        <v/>
      </c>
      <c r="M89" s="111"/>
      <c r="N89" s="111"/>
      <c r="O89" s="109"/>
      <c r="P89" s="112" t="str">
        <f>IF(P87="IcePack","",IFNA(VLOOKUP(P$2&amp;"F"&amp;$A87&amp;P88,RackfileUPLOAD!$I:$K,3,FALSE),IFNA(VLOOKUP(P$2&amp;"F"&amp;$A87,RackfileUPLOAD!$I:$K,3,FALSE),"")))</f>
        <v/>
      </c>
      <c r="Q89" s="112" t="str">
        <f>IF(P87="IcePack","",IFNA(VLOOKUP(P$2&amp;"F"&amp;$A87&amp;Q88,RackfileUPLOAD!$I:$K,3,FALSE),IFNA(VLOOKUP(P$2&amp;"F"&amp;$A87,RackfileUPLOAD!$I:$K,3,FALSE),"")))</f>
        <v/>
      </c>
      <c r="R89" s="112" t="str">
        <f>IF(P87="IcePack","",IFNA(VLOOKUP(P$2&amp;"F"&amp;$A87&amp;R88,RackfileUPLOAD!$I:$K,3,FALSE),IFNA(VLOOKUP(P$2&amp;"F"&amp;$A87,RackfileUPLOAD!$I:$K,3,FALSE),"")))</f>
        <v/>
      </c>
      <c r="S89" s="113"/>
      <c r="T89" s="109"/>
      <c r="U89" s="112" t="str">
        <f>IF(U87="IcePack","",IFNA(VLOOKUP(U$2&amp;"F"&amp;$A87+1&amp;U88,RackfileUPLOAD!$I:$K,3,FALSE),IFNA(VLOOKUP(U$2&amp;"F"&amp;$A87+1,RackfileUPLOAD!$I:$K,3,FALSE),"")))</f>
        <v/>
      </c>
      <c r="V89" s="112" t="str">
        <f>IF(U87="IcePack","",IFNA(VLOOKUP(U$2&amp;"F"&amp;$A87+1&amp;V88,RackfileUPLOAD!$I:$K,3,FALSE),IFNA(VLOOKUP(U$2&amp;"F"&amp;$A87+1,RackfileUPLOAD!$I:$K,3,FALSE),"")))</f>
        <v/>
      </c>
      <c r="W89" s="112" t="str">
        <f>IF(U87="IcePack","",IFNA(VLOOKUP(U$2&amp;"F"&amp;$A87+1&amp;W88,RackfileUPLOAD!$I:$K,3,FALSE),IFNA(VLOOKUP(U$2&amp;"F"&amp;$A87+1,RackfileUPLOAD!$I:$K,3,FALSE),"")))</f>
        <v/>
      </c>
      <c r="X89" s="111"/>
      <c r="Y89" s="111"/>
      <c r="Z89" s="109"/>
      <c r="AA89" s="112" t="str">
        <f>IF(AA87="IcePack","",IFNA(VLOOKUP(AA$2&amp;"F"&amp;$A87&amp;AA88,RackfileUPLOAD!$I:$K,3,FALSE),IFNA(VLOOKUP(AA$2&amp;"F"&amp;$A87,RackfileUPLOAD!$I:$K,3,FALSE),"")))</f>
        <v/>
      </c>
      <c r="AB89" s="112" t="str">
        <f>IF(AA87="IcePack","",IFNA(VLOOKUP(AA$2&amp;"F"&amp;$A87&amp;AB88,RackfileUPLOAD!$I:$K,3,FALSE),IFNA(VLOOKUP(AA$2&amp;"F"&amp;$A87,RackfileUPLOAD!$I:$K,3,FALSE),"")))</f>
        <v/>
      </c>
      <c r="AC89" s="112" t="str">
        <f>IF(AA87="IcePack","",IFNA(VLOOKUP(AA$2&amp;"F"&amp;$A87&amp;AC88,RackfileUPLOAD!$I:$K,3,FALSE),IFNA(VLOOKUP(AA$2&amp;"F"&amp;$A87,RackfileUPLOAD!$I:$K,3,FALSE),"")))</f>
        <v/>
      </c>
      <c r="AD89" s="113"/>
      <c r="AE89" s="109"/>
      <c r="AF89" s="112" t="str">
        <f>IF(AF87="IcePack","",IFNA(VLOOKUP(AF$2&amp;"F"&amp;$A87+1&amp;AF88,RackfileUPLOAD!$I:$K,3,FALSE),IFNA(VLOOKUP(AF$2&amp;"F"&amp;$A87+1,RackfileUPLOAD!$I:$K,3,FALSE),"")))</f>
        <v/>
      </c>
      <c r="AG89" s="112" t="str">
        <f>IF(AF87="IcePack","",IFNA(VLOOKUP(AF$2&amp;"F"&amp;$A87+1&amp;AG88,RackfileUPLOAD!$I:$K,3,FALSE),IFNA(VLOOKUP(AF$2&amp;"F"&amp;$A87+1,RackfileUPLOAD!$I:$K,3,FALSE),"")))</f>
        <v/>
      </c>
      <c r="AH89" s="112" t="str">
        <f>IF(AF87="IcePack","",IFNA(VLOOKUP(AF$2&amp;"F"&amp;$A87+1&amp;AH88,RackfileUPLOAD!$I:$K,3,FALSE),IFNA(VLOOKUP(AF$2&amp;"F"&amp;$A87+1,RackfileUPLOAD!$I:$K,3,FALSE),"")))</f>
        <v/>
      </c>
      <c r="AI89" s="111"/>
      <c r="AJ89" s="111"/>
      <c r="AK89" s="109"/>
      <c r="AL89" s="112" t="str">
        <f>IF(AL87="IcePack","",IFNA(VLOOKUP(AL$2&amp;"F"&amp;$A87&amp;AL88,RackfileUPLOAD!$I:$K,3,FALSE),IFNA(VLOOKUP(AL$2&amp;"F"&amp;$A87,RackfileUPLOAD!$I:$K,3,FALSE),"")))</f>
        <v/>
      </c>
      <c r="AM89" s="112" t="str">
        <f>IF(AL87="IcePack","",IFNA(VLOOKUP(AL$2&amp;"F"&amp;$A87&amp;AM88,RackfileUPLOAD!$I:$K,3,FALSE),IFNA(VLOOKUP(AL$2&amp;"F"&amp;$A87,RackfileUPLOAD!$I:$K,3,FALSE),"")))</f>
        <v/>
      </c>
      <c r="AN89" s="112" t="str">
        <f>IF(AL87="IcePack","",IFNA(VLOOKUP(AL$2&amp;"F"&amp;$A87&amp;AN88,RackfileUPLOAD!$I:$K,3,FALSE),IFNA(VLOOKUP(AL$2&amp;"F"&amp;$A87,RackfileUPLOAD!$I:$K,3,FALSE),"")))</f>
        <v/>
      </c>
      <c r="AO89" s="113"/>
      <c r="AP89" s="109"/>
      <c r="AQ89" s="112" t="str">
        <f>IF(AQ87="IcePack","",IFNA(VLOOKUP(AQ$2&amp;"F"&amp;$A87+1&amp;AQ88,RackfileUPLOAD!$I:$K,3,FALSE),IFNA(VLOOKUP(AQ$2&amp;"F"&amp;$A87+1,RackfileUPLOAD!$I:$K,3,FALSE),"")))</f>
        <v/>
      </c>
      <c r="AR89" s="112" t="str">
        <f>IF(AQ87="IcePack","",IFNA(VLOOKUP(AQ$2&amp;"F"&amp;$A87+1&amp;AR88,RackfileUPLOAD!$I:$K,3,FALSE),IFNA(VLOOKUP(AQ$2&amp;"F"&amp;$A87+1,RackfileUPLOAD!$I:$K,3,FALSE),"")))</f>
        <v/>
      </c>
      <c r="AS89" s="112" t="str">
        <f>IF(AQ87="IcePack","",IFNA(VLOOKUP(AQ$2&amp;"F"&amp;$A87+1&amp;AS88,RackfileUPLOAD!$I:$K,3,FALSE),IFNA(VLOOKUP(AQ$2&amp;"F"&amp;$A87+1,RackfileUPLOAD!$I:$K,3,FALSE),"")))</f>
        <v/>
      </c>
      <c r="AT89" s="111"/>
      <c r="AU89" s="111"/>
      <c r="AV89" s="109"/>
      <c r="AW89" s="112" t="str">
        <f>IF(AW87="IcePack","",IFNA(VLOOKUP(AW$2&amp;"F"&amp;$A87&amp;AW88,RackfileUPLOAD!$I:$K,3,FALSE),IFNA(VLOOKUP(AW$2&amp;"F"&amp;$A87,RackfileUPLOAD!$I:$K,3,FALSE),"")))</f>
        <v/>
      </c>
      <c r="AX89" s="112" t="str">
        <f>IF(AW87="IcePack","",IFNA(VLOOKUP(AW$2&amp;"F"&amp;$A87&amp;AX88,RackfileUPLOAD!$I:$K,3,FALSE),IFNA(VLOOKUP(AW$2&amp;"F"&amp;$A87,RackfileUPLOAD!$I:$K,3,FALSE),"")))</f>
        <v/>
      </c>
      <c r="AY89" s="112" t="str">
        <f>IF(AW87="IcePack","",IFNA(VLOOKUP(AW$2&amp;"F"&amp;$A87&amp;AY88,RackfileUPLOAD!$I:$K,3,FALSE),IFNA(VLOOKUP(AW$2&amp;"F"&amp;$A87,RackfileUPLOAD!$I:$K,3,FALSE),"")))</f>
        <v/>
      </c>
      <c r="AZ89" s="113"/>
      <c r="BA89" s="109"/>
      <c r="BB89" s="112" t="str">
        <f>IF(BB87="IcePack","",IFNA(VLOOKUP(BB$2&amp;"F"&amp;$A87+1&amp;BB88,RackfileUPLOAD!$I:$K,3,FALSE),IFNA(VLOOKUP(BB$2&amp;"F"&amp;$A87+1,RackfileUPLOAD!$I:$K,3,FALSE),"")))</f>
        <v/>
      </c>
      <c r="BC89" s="112" t="str">
        <f>IF(BB87="IcePack","",IFNA(VLOOKUP(BB$2&amp;"F"&amp;$A87+1&amp;BC88,RackfileUPLOAD!$I:$K,3,FALSE),IFNA(VLOOKUP(BB$2&amp;"F"&amp;$A87+1,RackfileUPLOAD!$I:$K,3,FALSE),"")))</f>
        <v/>
      </c>
      <c r="BD89" s="112" t="str">
        <f>IF(BB87="IcePack","",IFNA(VLOOKUP(BB$2&amp;"F"&amp;$A87+1&amp;BD88,RackfileUPLOAD!$I:$K,3,FALSE),IFNA(VLOOKUP(BB$2&amp;"F"&amp;$A87+1,RackfileUPLOAD!$I:$K,3,FALSE),"")))</f>
        <v/>
      </c>
      <c r="BE89" s="111"/>
      <c r="BF89" s="111"/>
      <c r="BG89" s="109"/>
      <c r="BH89" s="112" t="str">
        <f>IF(BH87="IcePack","",IFNA(VLOOKUP(BH$2&amp;"F"&amp;$A87&amp;BH88,RackfileUPLOAD!$I:$K,3,FALSE),IFNA(VLOOKUP(BH$2&amp;"F"&amp;$A87,RackfileUPLOAD!$I:$K,3,FALSE),"")))</f>
        <v/>
      </c>
      <c r="BI89" s="112" t="str">
        <f>IF(BH87="IcePack","",IFNA(VLOOKUP(BH$2&amp;"F"&amp;$A87&amp;BI88,RackfileUPLOAD!$I:$K,3,FALSE),IFNA(VLOOKUP(BH$2&amp;"F"&amp;$A87,RackfileUPLOAD!$I:$K,3,FALSE),"")))</f>
        <v/>
      </c>
      <c r="BJ89" s="112" t="str">
        <f>IF(BH87="IcePack","",IFNA(VLOOKUP(BH$2&amp;"F"&amp;$A87&amp;BJ88,RackfileUPLOAD!$I:$K,3,FALSE),IFNA(VLOOKUP(BH$2&amp;"F"&amp;$A87,RackfileUPLOAD!$I:$K,3,FALSE),"")))</f>
        <v/>
      </c>
      <c r="BK89" s="113"/>
      <c r="BL89" s="109"/>
      <c r="BM89" s="112" t="str">
        <f>IF(BM87="IcePack","",IFNA(VLOOKUP(BM$2&amp;"F"&amp;$A87+1&amp;BM88,RackfileUPLOAD!$I:$K,3,FALSE),IFNA(VLOOKUP(BM$2&amp;"F"&amp;$A87+1,RackfileUPLOAD!$I:$K,3,FALSE),"")))</f>
        <v/>
      </c>
      <c r="BN89" s="112" t="str">
        <f>IF(BM87="IcePack","",IFNA(VLOOKUP(BM$2&amp;"F"&amp;$A87+1&amp;BN88,RackfileUPLOAD!$I:$K,3,FALSE),IFNA(VLOOKUP(BM$2&amp;"F"&amp;$A87+1,RackfileUPLOAD!$I:$K,3,FALSE),"")))</f>
        <v/>
      </c>
      <c r="BO89" s="112" t="str">
        <f>IF(BM87="IcePack","",IFNA(VLOOKUP(BM$2&amp;"F"&amp;$A87+1&amp;BO88,RackfileUPLOAD!$I:$K,3,FALSE),IFNA(VLOOKUP(BM$2&amp;"F"&amp;$A87+1,RackfileUPLOAD!$I:$K,3,FALSE),"")))</f>
        <v/>
      </c>
      <c r="BP89" s="111"/>
    </row>
    <row r="90" ht="9.0" customHeight="1">
      <c r="A90" s="88"/>
      <c r="B90" s="89"/>
      <c r="C90" s="90"/>
      <c r="D90" s="91"/>
      <c r="E90" s="94"/>
      <c r="F90" s="94"/>
      <c r="G90" s="94"/>
      <c r="H90" s="90"/>
      <c r="I90" s="91"/>
      <c r="J90" s="94"/>
      <c r="K90" s="94"/>
      <c r="L90" s="94"/>
      <c r="M90" s="90"/>
      <c r="N90" s="90"/>
      <c r="O90" s="91"/>
      <c r="P90" s="94"/>
      <c r="Q90" s="94"/>
      <c r="R90" s="94"/>
      <c r="S90" s="90"/>
      <c r="T90" s="91"/>
      <c r="U90" s="94"/>
      <c r="V90" s="94"/>
      <c r="W90" s="94"/>
      <c r="X90" s="90"/>
      <c r="Y90" s="90"/>
      <c r="Z90" s="91"/>
      <c r="AA90" s="94"/>
      <c r="AB90" s="94"/>
      <c r="AC90" s="94"/>
      <c r="AD90" s="90"/>
      <c r="AE90" s="91"/>
      <c r="AF90" s="94"/>
      <c r="AG90" s="94"/>
      <c r="AH90" s="94"/>
      <c r="AI90" s="90"/>
      <c r="AJ90" s="90"/>
      <c r="AK90" s="91"/>
      <c r="AL90" s="94"/>
      <c r="AM90" s="94"/>
      <c r="AN90" s="94"/>
      <c r="AO90" s="90"/>
      <c r="AP90" s="91"/>
      <c r="AQ90" s="94"/>
      <c r="AR90" s="94"/>
      <c r="AS90" s="94"/>
      <c r="AT90" s="90"/>
      <c r="AU90" s="90"/>
      <c r="AV90" s="95"/>
      <c r="AW90" s="94"/>
      <c r="AX90" s="94"/>
      <c r="AY90" s="94"/>
      <c r="AZ90" s="90"/>
      <c r="BA90" s="91"/>
      <c r="BB90" s="94"/>
      <c r="BC90" s="94"/>
      <c r="BD90" s="94"/>
      <c r="BE90" s="90"/>
      <c r="BF90" s="90"/>
      <c r="BG90" s="91"/>
      <c r="BH90" s="94"/>
      <c r="BI90" s="94"/>
      <c r="BJ90" s="94"/>
      <c r="BK90" s="90"/>
      <c r="BL90" s="91"/>
      <c r="BM90" s="94"/>
      <c r="BN90" s="94"/>
      <c r="BO90" s="94"/>
      <c r="BP90" s="115"/>
    </row>
    <row r="91" ht="59.25" customHeight="1">
      <c r="A91" s="97">
        <f>A87+2</f>
        <v>55</v>
      </c>
      <c r="B91" s="89"/>
      <c r="C91" s="90"/>
      <c r="D91" s="98" t="str">
        <f>IF(D$2="",,D$2&amp;"_KW "&amp;$B$2&amp;"_F"&amp;$A91)</f>
        <v>ASL3_KW 19_F55</v>
      </c>
      <c r="E91" s="99" t="str">
        <f>IFNA(VLOOKUP(E$2&amp;"F"&amp;$A91,RackfileUPLOAD!$H:$K,3,FALSE),"")</f>
        <v>565064 - Lachs in Senf-Dill-Sauce</v>
      </c>
      <c r="F91" s="100"/>
      <c r="G91" s="101"/>
      <c r="H91" s="102"/>
      <c r="I91" s="98" t="str">
        <f>IF(I$2="",,I$2&amp;"_KW "&amp;$B$2&amp;"_F"&amp;$A91)</f>
        <v>ASL3_KW 19_F55</v>
      </c>
      <c r="J91" s="119" t="str">
        <f>IFNA(VLOOKUP(J$2&amp;"F"&amp;$A91+1,RackfileUPLOAD!$H:$K,3,FALSE),"")</f>
        <v>565095 - Schweinefilet in würziger Ancho-Chili-Sauce</v>
      </c>
      <c r="K91" s="100"/>
      <c r="L91" s="101"/>
      <c r="M91" s="90"/>
      <c r="N91" s="90"/>
      <c r="O91" s="98" t="str">
        <f>IF(O$2="",,O$2&amp;"_KW "&amp;$B$2&amp;"_F"&amp;$A91)</f>
        <v/>
      </c>
      <c r="P91" s="99" t="str">
        <f>IFNA(VLOOKUP(P$2&amp;"F"&amp;$A91,RackfileUPLOAD!$H:$K,3,FALSE),"")</f>
        <v/>
      </c>
      <c r="Q91" s="100"/>
      <c r="R91" s="101"/>
      <c r="S91" s="102"/>
      <c r="T91" s="98" t="str">
        <f>IF(T$2="",,T$2&amp;"_KW "&amp;$B$2&amp;"_F"&amp;$A91)</f>
        <v/>
      </c>
      <c r="U91" s="119" t="str">
        <f>IFNA(VLOOKUP(U$2&amp;"F"&amp;$A91+1,RackfileUPLOAD!$H:$K,3,FALSE),"")</f>
        <v/>
      </c>
      <c r="V91" s="100"/>
      <c r="W91" s="101"/>
      <c r="X91" s="90"/>
      <c r="Y91" s="90"/>
      <c r="Z91" s="98" t="str">
        <f>IF(Z$2="",,Z$2&amp;"_KW "&amp;$B$2&amp;"_F"&amp;$A91)</f>
        <v/>
      </c>
      <c r="AA91" s="99" t="str">
        <f>IFNA(VLOOKUP(AA$2&amp;"F"&amp;$A91,RackfileUPLOAD!$H:$K,3,FALSE),"")</f>
        <v/>
      </c>
      <c r="AB91" s="100"/>
      <c r="AC91" s="101"/>
      <c r="AD91" s="102"/>
      <c r="AE91" s="98" t="str">
        <f>IF(AE$2="",,AE$2&amp;"_KW "&amp;$B$2&amp;"_F"&amp;$A91)</f>
        <v/>
      </c>
      <c r="AF91" s="119" t="str">
        <f>IFNA(VLOOKUP(AF$2&amp;"F"&amp;$A91+1,RackfileUPLOAD!$H:$K,3,FALSE),"")</f>
        <v/>
      </c>
      <c r="AG91" s="100"/>
      <c r="AH91" s="101"/>
      <c r="AI91" s="90"/>
      <c r="AJ91" s="90"/>
      <c r="AK91" s="98" t="str">
        <f>IF(AK$2="",,AK$2&amp;"_KW "&amp;$B$2&amp;"_F"&amp;$A91)</f>
        <v/>
      </c>
      <c r="AL91" s="99" t="str">
        <f>IFNA(VLOOKUP(AL$2&amp;"F"&amp;$A91,RackfileUPLOAD!$H:$K,3,FALSE),"")</f>
        <v/>
      </c>
      <c r="AM91" s="100"/>
      <c r="AN91" s="101"/>
      <c r="AO91" s="102"/>
      <c r="AP91" s="98" t="str">
        <f>IF(AP$2="",,AP$2&amp;"_KW "&amp;$B$2&amp;"_F"&amp;$A91)</f>
        <v/>
      </c>
      <c r="AQ91" s="119" t="str">
        <f>IFNA(VLOOKUP(AQ$2&amp;"F"&amp;$A91+1,RackfileUPLOAD!$H:$K,3,FALSE),"")</f>
        <v/>
      </c>
      <c r="AR91" s="100"/>
      <c r="AS91" s="101"/>
      <c r="AT91" s="90"/>
      <c r="AU91" s="90"/>
      <c r="AV91" s="98" t="str">
        <f>IF(AV$2="",,AV$2&amp;"_KW "&amp;$B$2&amp;"_F"&amp;$A91)</f>
        <v/>
      </c>
      <c r="AW91" s="99" t="str">
        <f>IFNA(VLOOKUP(AW$2&amp;"F"&amp;$A91,RackfileUPLOAD!$H:$K,3,FALSE),"")</f>
        <v/>
      </c>
      <c r="AX91" s="100"/>
      <c r="AY91" s="101"/>
      <c r="AZ91" s="102"/>
      <c r="BA91" s="98" t="str">
        <f>IF(BA$2="",,BA$2&amp;"_KW "&amp;$B$2&amp;"_F"&amp;$A91)</f>
        <v/>
      </c>
      <c r="BB91" s="119" t="str">
        <f>IFNA(VLOOKUP(BB$2&amp;"F"&amp;$A91+1,RackfileUPLOAD!$H:$K,3,FALSE),"")</f>
        <v/>
      </c>
      <c r="BC91" s="100"/>
      <c r="BD91" s="101"/>
      <c r="BE91" s="90"/>
      <c r="BF91" s="90"/>
      <c r="BG91" s="98" t="str">
        <f>IF(BG$2="",,BG$2&amp;"_KW "&amp;$B$2&amp;"_F"&amp;$A91)</f>
        <v/>
      </c>
      <c r="BH91" s="99" t="str">
        <f>IFNA(VLOOKUP(BH$2&amp;"F"&amp;$A91,RackfileUPLOAD!$H:$K,3,FALSE),"")</f>
        <v/>
      </c>
      <c r="BI91" s="100"/>
      <c r="BJ91" s="101"/>
      <c r="BK91" s="102"/>
      <c r="BL91" s="98" t="str">
        <f>IF(BL$2="",,BL$2&amp;"_KW "&amp;$B$2&amp;"_F"&amp;$A91)</f>
        <v/>
      </c>
      <c r="BM91" s="119" t="str">
        <f>IFNA(VLOOKUP(BM$2&amp;"F"&amp;$A91+1,RackfileUPLOAD!$H:$K,3,FALSE),"")</f>
        <v/>
      </c>
      <c r="BN91" s="100"/>
      <c r="BO91" s="101"/>
      <c r="BP91" s="120"/>
    </row>
    <row r="92" ht="17.25" customHeight="1">
      <c r="A92" s="104"/>
      <c r="B92" s="89"/>
      <c r="C92" s="106"/>
      <c r="D92" s="104"/>
      <c r="E92" s="116" t="str">
        <f>IF(E91="","","2p")</f>
        <v>2p</v>
      </c>
      <c r="F92" s="117" t="str">
        <f>IF(E91="","","3p")</f>
        <v>3p</v>
      </c>
      <c r="G92" s="118" t="str">
        <f>IF(E91="","","4p")</f>
        <v>4p</v>
      </c>
      <c r="H92" s="108"/>
      <c r="I92" s="104"/>
      <c r="J92" s="116" t="str">
        <f>IF(J91="","","2p")</f>
        <v>2p</v>
      </c>
      <c r="K92" s="117" t="str">
        <f>IF(J91="","","3p")</f>
        <v>3p</v>
      </c>
      <c r="L92" s="118" t="str">
        <f>IF(J91="","","4p")</f>
        <v>4p</v>
      </c>
      <c r="M92" s="106"/>
      <c r="N92" s="106"/>
      <c r="O92" s="104"/>
      <c r="P92" s="116" t="str">
        <f>IF(P91="","","2p")</f>
        <v/>
      </c>
      <c r="Q92" s="117" t="str">
        <f>IF(P91="","","3p")</f>
        <v/>
      </c>
      <c r="R92" s="118" t="str">
        <f>IF(P91="","","4p")</f>
        <v/>
      </c>
      <c r="S92" s="108"/>
      <c r="T92" s="104"/>
      <c r="U92" s="116" t="str">
        <f>IF(U91="","","2p")</f>
        <v/>
      </c>
      <c r="V92" s="117" t="str">
        <f>IF(U91="","","3p")</f>
        <v/>
      </c>
      <c r="W92" s="118" t="str">
        <f>IF(U91="","","4p")</f>
        <v/>
      </c>
      <c r="X92" s="106"/>
      <c r="Y92" s="106"/>
      <c r="Z92" s="104"/>
      <c r="AA92" s="116" t="str">
        <f>IF(AA91="","","2p")</f>
        <v/>
      </c>
      <c r="AB92" s="117" t="str">
        <f>IF(AA91="","","3p")</f>
        <v/>
      </c>
      <c r="AC92" s="118" t="str">
        <f>IF(AA91="","","4p")</f>
        <v/>
      </c>
      <c r="AD92" s="108"/>
      <c r="AE92" s="104"/>
      <c r="AF92" s="116" t="str">
        <f>IF(AF91="","","2p")</f>
        <v/>
      </c>
      <c r="AG92" s="117" t="str">
        <f>IF(AF91="","","3p")</f>
        <v/>
      </c>
      <c r="AH92" s="118" t="str">
        <f>IF(AF91="","","4p")</f>
        <v/>
      </c>
      <c r="AI92" s="106"/>
      <c r="AJ92" s="106"/>
      <c r="AK92" s="104"/>
      <c r="AL92" s="116" t="str">
        <f>IF(AL91="","","2p")</f>
        <v/>
      </c>
      <c r="AM92" s="117" t="str">
        <f>IF(AL91="","","3p")</f>
        <v/>
      </c>
      <c r="AN92" s="118" t="str">
        <f>IF(AL91="","","4p")</f>
        <v/>
      </c>
      <c r="AO92" s="108"/>
      <c r="AP92" s="104"/>
      <c r="AQ92" s="116" t="str">
        <f>IF(AQ91="","","2p")</f>
        <v/>
      </c>
      <c r="AR92" s="117" t="str">
        <f>IF(AQ91="","","3p")</f>
        <v/>
      </c>
      <c r="AS92" s="118" t="str">
        <f>IF(AQ91="","","4p")</f>
        <v/>
      </c>
      <c r="AT92" s="106"/>
      <c r="AU92" s="106"/>
      <c r="AV92" s="104"/>
      <c r="AW92" s="116" t="str">
        <f>IF(AW91="","","2p")</f>
        <v/>
      </c>
      <c r="AX92" s="117" t="str">
        <f>IF(AW91="","","3p")</f>
        <v/>
      </c>
      <c r="AY92" s="118" t="str">
        <f>IF(AW91="","","4p")</f>
        <v/>
      </c>
      <c r="AZ92" s="108"/>
      <c r="BA92" s="104"/>
      <c r="BB92" s="116" t="str">
        <f>IF(BB91="","","2p")</f>
        <v/>
      </c>
      <c r="BC92" s="117" t="str">
        <f>IF(BB91="","","3p")</f>
        <v/>
      </c>
      <c r="BD92" s="118" t="str">
        <f>IF(BB91="","","4p")</f>
        <v/>
      </c>
      <c r="BE92" s="106"/>
      <c r="BF92" s="106"/>
      <c r="BG92" s="104"/>
      <c r="BH92" s="116" t="str">
        <f>IF(BH91="","","2p")</f>
        <v/>
      </c>
      <c r="BI92" s="117" t="str">
        <f>IF(BH91="","","3p")</f>
        <v/>
      </c>
      <c r="BJ92" s="118" t="str">
        <f>IF(BH91="","","4p")</f>
        <v/>
      </c>
      <c r="BK92" s="108"/>
      <c r="BL92" s="104"/>
      <c r="BM92" s="116" t="str">
        <f>IF(BM91="","","2p")</f>
        <v/>
      </c>
      <c r="BN92" s="117" t="str">
        <f>IF(BM91="","","3p")</f>
        <v/>
      </c>
      <c r="BO92" s="118" t="str">
        <f>IF(BM91="","","4p")</f>
        <v/>
      </c>
      <c r="BP92" s="106"/>
    </row>
    <row r="93" ht="33.75" customHeight="1">
      <c r="A93" s="109"/>
      <c r="B93" s="89"/>
      <c r="C93" s="111"/>
      <c r="D93" s="109"/>
      <c r="E93" s="121" t="str">
        <f>IF(E91="IcePack","",IFNA(VLOOKUP(E$2&amp;"F"&amp;$A91&amp;E92,RackfileUPLOAD!$I:$K,3,FALSE),IFNA(VLOOKUP(E$2&amp;"F"&amp;$A91,RackfileUPLOAD!$I:$K,3,FALSE),"")))</f>
        <v/>
      </c>
      <c r="F93" s="121" t="str">
        <f>IF(E91="IcePack","",IFNA(VLOOKUP(E$2&amp;"F"&amp;$A91&amp;F92,RackfileUPLOAD!$I:$K,3,FALSE),IFNA(VLOOKUP(E$2&amp;"F"&amp;$A91,RackfileUPLOAD!$I:$K,3,FALSE),"")))</f>
        <v/>
      </c>
      <c r="G93" s="121" t="str">
        <f>IF(E91="IcePack","",IFNA(VLOOKUP(E$2&amp;"F"&amp;$A91&amp;G92,RackfileUPLOAD!$I:$K,3,FALSE),IFNA(VLOOKUP(E$2&amp;"F"&amp;$A91,RackfileUPLOAD!$I:$K,3,FALSE),"")))</f>
        <v/>
      </c>
      <c r="H93" s="113"/>
      <c r="I93" s="109"/>
      <c r="J93" s="121" t="str">
        <f>IF(J91="IcePack","",IFNA(VLOOKUP(J$2&amp;"F"&amp;$A91+1&amp;J92,RackfileUPLOAD!$I:$K,3,FALSE),IFNA(VLOOKUP(J$2&amp;"F"&amp;$A91+1,RackfileUPLOAD!$I:$K,3,FALSE),"")))</f>
        <v/>
      </c>
      <c r="K93" s="121" t="str">
        <f>IF(J91="IcePack","",IFNA(VLOOKUP(J$2&amp;"F"&amp;$A91+1&amp;K92,RackfileUPLOAD!$I:$K,3,FALSE),IFNA(VLOOKUP(J$2&amp;"F"&amp;$A91+1,RackfileUPLOAD!$I:$K,3,FALSE),"")))</f>
        <v/>
      </c>
      <c r="L93" s="121" t="str">
        <f>IF(J91="IcePack","",IFNA(VLOOKUP(J$2&amp;"F"&amp;$A91+1&amp;L92,RackfileUPLOAD!$I:$K,3,FALSE),IFNA(VLOOKUP(J$2&amp;"F"&amp;$A91+1,RackfileUPLOAD!$I:$K,3,FALSE),"")))</f>
        <v/>
      </c>
      <c r="M93" s="111"/>
      <c r="N93" s="111"/>
      <c r="O93" s="109"/>
      <c r="P93" s="121" t="str">
        <f>IF(P91="IcePack","",IFNA(VLOOKUP(P$2&amp;"F"&amp;$A91&amp;P92,RackfileUPLOAD!$I:$K,3,FALSE),IFNA(VLOOKUP(P$2&amp;"F"&amp;$A91,RackfileUPLOAD!$I:$K,3,FALSE),"")))</f>
        <v/>
      </c>
      <c r="Q93" s="121" t="str">
        <f>IF(P91="IcePack","",IFNA(VLOOKUP(P$2&amp;"F"&amp;$A91&amp;Q92,RackfileUPLOAD!$I:$K,3,FALSE),IFNA(VLOOKUP(P$2&amp;"F"&amp;$A91,RackfileUPLOAD!$I:$K,3,FALSE),"")))</f>
        <v/>
      </c>
      <c r="R93" s="121" t="str">
        <f>IF(P91="IcePack","",IFNA(VLOOKUP(P$2&amp;"F"&amp;$A91&amp;R92,RackfileUPLOAD!$I:$K,3,FALSE),IFNA(VLOOKUP(P$2&amp;"F"&amp;$A91,RackfileUPLOAD!$I:$K,3,FALSE),"")))</f>
        <v/>
      </c>
      <c r="S93" s="113"/>
      <c r="T93" s="109"/>
      <c r="U93" s="121" t="str">
        <f>IF(U91="IcePack","",IFNA(VLOOKUP(U$2&amp;"F"&amp;$A91+1&amp;U92,RackfileUPLOAD!$I:$K,3,FALSE),IFNA(VLOOKUP(U$2&amp;"F"&amp;$A91+1,RackfileUPLOAD!$I:$K,3,FALSE),"")))</f>
        <v/>
      </c>
      <c r="V93" s="121" t="str">
        <f>IF(U91="IcePack","",IFNA(VLOOKUP(U$2&amp;"F"&amp;$A91+1&amp;V92,RackfileUPLOAD!$I:$K,3,FALSE),IFNA(VLOOKUP(U$2&amp;"F"&amp;$A91+1,RackfileUPLOAD!$I:$K,3,FALSE),"")))</f>
        <v/>
      </c>
      <c r="W93" s="121" t="str">
        <f>IF(U91="IcePack","",IFNA(VLOOKUP(U$2&amp;"F"&amp;$A91+1&amp;W92,RackfileUPLOAD!$I:$K,3,FALSE),IFNA(VLOOKUP(U$2&amp;"F"&amp;$A91+1,RackfileUPLOAD!$I:$K,3,FALSE),"")))</f>
        <v/>
      </c>
      <c r="X93" s="111"/>
      <c r="Y93" s="111"/>
      <c r="Z93" s="109"/>
      <c r="AA93" s="121" t="str">
        <f>IF(AA91="IcePack","",IFNA(VLOOKUP(AA$2&amp;"F"&amp;$A91&amp;AA92,RackfileUPLOAD!$I:$K,3,FALSE),IFNA(VLOOKUP(AA$2&amp;"F"&amp;$A91,RackfileUPLOAD!$I:$K,3,FALSE),"")))</f>
        <v/>
      </c>
      <c r="AB93" s="121" t="str">
        <f>IF(AA91="IcePack","",IFNA(VLOOKUP(AA$2&amp;"F"&amp;$A91&amp;AB92,RackfileUPLOAD!$I:$K,3,FALSE),IFNA(VLOOKUP(AA$2&amp;"F"&amp;$A91,RackfileUPLOAD!$I:$K,3,FALSE),"")))</f>
        <v/>
      </c>
      <c r="AC93" s="121" t="str">
        <f>IF(AA91="IcePack","",IFNA(VLOOKUP(AA$2&amp;"F"&amp;$A91&amp;AC92,RackfileUPLOAD!$I:$K,3,FALSE),IFNA(VLOOKUP(AA$2&amp;"F"&amp;$A91,RackfileUPLOAD!$I:$K,3,FALSE),"")))</f>
        <v/>
      </c>
      <c r="AD93" s="113"/>
      <c r="AE93" s="109"/>
      <c r="AF93" s="121" t="str">
        <f>IF(AF91="IcePack","",IFNA(VLOOKUP(AF$2&amp;"F"&amp;$A91+1&amp;AF92,RackfileUPLOAD!$I:$K,3,FALSE),IFNA(VLOOKUP(AF$2&amp;"F"&amp;$A91+1,RackfileUPLOAD!$I:$K,3,FALSE),"")))</f>
        <v/>
      </c>
      <c r="AG93" s="121" t="str">
        <f>IF(AF91="IcePack","",IFNA(VLOOKUP(AF$2&amp;"F"&amp;$A91+1&amp;AG92,RackfileUPLOAD!$I:$K,3,FALSE),IFNA(VLOOKUP(AF$2&amp;"F"&amp;$A91+1,RackfileUPLOAD!$I:$K,3,FALSE),"")))</f>
        <v/>
      </c>
      <c r="AH93" s="121" t="str">
        <f>IF(AF91="IcePack","",IFNA(VLOOKUP(AF$2&amp;"F"&amp;$A91+1&amp;AH92,RackfileUPLOAD!$I:$K,3,FALSE),IFNA(VLOOKUP(AF$2&amp;"F"&amp;$A91+1,RackfileUPLOAD!$I:$K,3,FALSE),"")))</f>
        <v/>
      </c>
      <c r="AI93" s="111"/>
      <c r="AJ93" s="111"/>
      <c r="AK93" s="109"/>
      <c r="AL93" s="121" t="str">
        <f>IF(AL91="IcePack","",IFNA(VLOOKUP(AL$2&amp;"F"&amp;$A91&amp;AL92,RackfileUPLOAD!$I:$K,3,FALSE),IFNA(VLOOKUP(AL$2&amp;"F"&amp;$A91,RackfileUPLOAD!$I:$K,3,FALSE),"")))</f>
        <v/>
      </c>
      <c r="AM93" s="121" t="str">
        <f>IF(AL91="IcePack","",IFNA(VLOOKUP(AL$2&amp;"F"&amp;$A91&amp;AM92,RackfileUPLOAD!$I:$K,3,FALSE),IFNA(VLOOKUP(AL$2&amp;"F"&amp;$A91,RackfileUPLOAD!$I:$K,3,FALSE),"")))</f>
        <v/>
      </c>
      <c r="AN93" s="121" t="str">
        <f>IF(AL91="IcePack","",IFNA(VLOOKUP(AL$2&amp;"F"&amp;$A91&amp;AN92,RackfileUPLOAD!$I:$K,3,FALSE),IFNA(VLOOKUP(AL$2&amp;"F"&amp;$A91,RackfileUPLOAD!$I:$K,3,FALSE),"")))</f>
        <v/>
      </c>
      <c r="AO93" s="113"/>
      <c r="AP93" s="109"/>
      <c r="AQ93" s="121" t="str">
        <f>IF(AQ91="IcePack","",IFNA(VLOOKUP(AQ$2&amp;"F"&amp;$A91+1&amp;AQ92,RackfileUPLOAD!$I:$K,3,FALSE),IFNA(VLOOKUP(AQ$2&amp;"F"&amp;$A91+1,RackfileUPLOAD!$I:$K,3,FALSE),"")))</f>
        <v/>
      </c>
      <c r="AR93" s="121" t="str">
        <f>IF(AQ91="IcePack","",IFNA(VLOOKUP(AQ$2&amp;"F"&amp;$A91+1&amp;AR92,RackfileUPLOAD!$I:$K,3,FALSE),IFNA(VLOOKUP(AQ$2&amp;"F"&amp;$A91+1,RackfileUPLOAD!$I:$K,3,FALSE),"")))</f>
        <v/>
      </c>
      <c r="AS93" s="121" t="str">
        <f>IF(AQ91="IcePack","",IFNA(VLOOKUP(AQ$2&amp;"F"&amp;$A91+1&amp;AS92,RackfileUPLOAD!$I:$K,3,FALSE),IFNA(VLOOKUP(AQ$2&amp;"F"&amp;$A91+1,RackfileUPLOAD!$I:$K,3,FALSE),"")))</f>
        <v/>
      </c>
      <c r="AT93" s="111"/>
      <c r="AU93" s="111"/>
      <c r="AV93" s="109"/>
      <c r="AW93" s="121" t="str">
        <f>IF(AW91="IcePack","",IFNA(VLOOKUP(AW$2&amp;"F"&amp;$A91&amp;AW92,RackfileUPLOAD!$I:$K,3,FALSE),IFNA(VLOOKUP(AW$2&amp;"F"&amp;$A91,RackfileUPLOAD!$I:$K,3,FALSE),"")))</f>
        <v/>
      </c>
      <c r="AX93" s="121" t="str">
        <f>IF(AW91="IcePack","",IFNA(VLOOKUP(AW$2&amp;"F"&amp;$A91&amp;AX92,RackfileUPLOAD!$I:$K,3,FALSE),IFNA(VLOOKUP(AW$2&amp;"F"&amp;$A91,RackfileUPLOAD!$I:$K,3,FALSE),"")))</f>
        <v/>
      </c>
      <c r="AY93" s="121" t="str">
        <f>IF(AW91="IcePack","",IFNA(VLOOKUP(AW$2&amp;"F"&amp;$A91&amp;AY92,RackfileUPLOAD!$I:$K,3,FALSE),IFNA(VLOOKUP(AW$2&amp;"F"&amp;$A91,RackfileUPLOAD!$I:$K,3,FALSE),"")))</f>
        <v/>
      </c>
      <c r="AZ93" s="113"/>
      <c r="BA93" s="109"/>
      <c r="BB93" s="121" t="str">
        <f>IF(BB91="IcePack","",IFNA(VLOOKUP(BB$2&amp;"F"&amp;$A91+1&amp;BB92,RackfileUPLOAD!$I:$K,3,FALSE),IFNA(VLOOKUP(BB$2&amp;"F"&amp;$A91+1,RackfileUPLOAD!$I:$K,3,FALSE),"")))</f>
        <v/>
      </c>
      <c r="BC93" s="121" t="str">
        <f>IF(BB91="IcePack","",IFNA(VLOOKUP(BB$2&amp;"F"&amp;$A91+1&amp;BC92,RackfileUPLOAD!$I:$K,3,FALSE),IFNA(VLOOKUP(BB$2&amp;"F"&amp;$A91+1,RackfileUPLOAD!$I:$K,3,FALSE),"")))</f>
        <v/>
      </c>
      <c r="BD93" s="121" t="str">
        <f>IF(BB91="IcePack","",IFNA(VLOOKUP(BB$2&amp;"F"&amp;$A91+1&amp;BD92,RackfileUPLOAD!$I:$K,3,FALSE),IFNA(VLOOKUP(BB$2&amp;"F"&amp;$A91+1,RackfileUPLOAD!$I:$K,3,FALSE),"")))</f>
        <v/>
      </c>
      <c r="BE93" s="111"/>
      <c r="BF93" s="111"/>
      <c r="BG93" s="109"/>
      <c r="BH93" s="121" t="str">
        <f>IF(BH91="IcePack","",IFNA(VLOOKUP(BH$2&amp;"F"&amp;$A91&amp;BH92,RackfileUPLOAD!$I:$K,3,FALSE),IFNA(VLOOKUP(BH$2&amp;"F"&amp;$A91,RackfileUPLOAD!$I:$K,3,FALSE),"")))</f>
        <v/>
      </c>
      <c r="BI93" s="121" t="str">
        <f>IF(BH91="IcePack","",IFNA(VLOOKUP(BH$2&amp;"F"&amp;$A91&amp;BI92,RackfileUPLOAD!$I:$K,3,FALSE),IFNA(VLOOKUP(BH$2&amp;"F"&amp;$A91,RackfileUPLOAD!$I:$K,3,FALSE),"")))</f>
        <v/>
      </c>
      <c r="BJ93" s="121" t="str">
        <f>IF(BH91="IcePack","",IFNA(VLOOKUP(BH$2&amp;"F"&amp;$A91&amp;BJ92,RackfileUPLOAD!$I:$K,3,FALSE),IFNA(VLOOKUP(BH$2&amp;"F"&amp;$A91,RackfileUPLOAD!$I:$K,3,FALSE),"")))</f>
        <v/>
      </c>
      <c r="BK93" s="113"/>
      <c r="BL93" s="109"/>
      <c r="BM93" s="121" t="str">
        <f>IF(BM91="IcePack","",IFNA(VLOOKUP(BM$2&amp;"F"&amp;$A91+1&amp;BM92,RackfileUPLOAD!$I:$K,3,FALSE),IFNA(VLOOKUP(BM$2&amp;"F"&amp;$A91+1,RackfileUPLOAD!$I:$K,3,FALSE),"")))</f>
        <v/>
      </c>
      <c r="BN93" s="121" t="str">
        <f>IF(BM91="IcePack","",IFNA(VLOOKUP(BM$2&amp;"F"&amp;$A91+1&amp;BN92,RackfileUPLOAD!$I:$K,3,FALSE),IFNA(VLOOKUP(BM$2&amp;"F"&amp;$A91+1,RackfileUPLOAD!$I:$K,3,FALSE),"")))</f>
        <v/>
      </c>
      <c r="BO93" s="121" t="str">
        <f>IF(BM91="IcePack","",IFNA(VLOOKUP(BM$2&amp;"F"&amp;$A91+1&amp;BO92,RackfileUPLOAD!$I:$K,3,FALSE),IFNA(VLOOKUP(BM$2&amp;"F"&amp;$A91+1,RackfileUPLOAD!$I:$K,3,FALSE),"")))</f>
        <v/>
      </c>
      <c r="BP93" s="111"/>
    </row>
    <row r="94" ht="9.0" customHeight="1">
      <c r="A94" s="88"/>
      <c r="B94" s="89"/>
      <c r="C94" s="90"/>
      <c r="D94" s="91"/>
      <c r="E94" s="94"/>
      <c r="F94" s="94"/>
      <c r="G94" s="94"/>
      <c r="H94" s="90"/>
      <c r="I94" s="91"/>
      <c r="J94" s="94"/>
      <c r="K94" s="94"/>
      <c r="L94" s="94"/>
      <c r="M94" s="90"/>
      <c r="N94" s="90"/>
      <c r="O94" s="91"/>
      <c r="P94" s="94"/>
      <c r="Q94" s="94"/>
      <c r="R94" s="94"/>
      <c r="S94" s="90"/>
      <c r="T94" s="91"/>
      <c r="U94" s="94"/>
      <c r="V94" s="94"/>
      <c r="W94" s="94"/>
      <c r="X94" s="90"/>
      <c r="Y94" s="90"/>
      <c r="Z94" s="91"/>
      <c r="AA94" s="94"/>
      <c r="AB94" s="94"/>
      <c r="AC94" s="94"/>
      <c r="AD94" s="90"/>
      <c r="AE94" s="91"/>
      <c r="AF94" s="94"/>
      <c r="AG94" s="94"/>
      <c r="AH94" s="94"/>
      <c r="AI94" s="90"/>
      <c r="AJ94" s="90"/>
      <c r="AK94" s="91"/>
      <c r="AL94" s="94"/>
      <c r="AM94" s="94"/>
      <c r="AN94" s="94"/>
      <c r="AO94" s="90"/>
      <c r="AP94" s="91"/>
      <c r="AQ94" s="94"/>
      <c r="AR94" s="94"/>
      <c r="AS94" s="94"/>
      <c r="AT94" s="90"/>
      <c r="AU94" s="90"/>
      <c r="AV94" s="95"/>
      <c r="AW94" s="94"/>
      <c r="AX94" s="94"/>
      <c r="AY94" s="94"/>
      <c r="AZ94" s="90"/>
      <c r="BA94" s="91"/>
      <c r="BB94" s="94"/>
      <c r="BC94" s="94"/>
      <c r="BD94" s="94"/>
      <c r="BE94" s="90"/>
      <c r="BF94" s="90"/>
      <c r="BG94" s="91"/>
      <c r="BH94" s="94"/>
      <c r="BI94" s="94"/>
      <c r="BJ94" s="94"/>
      <c r="BK94" s="90"/>
      <c r="BL94" s="91"/>
      <c r="BM94" s="94"/>
      <c r="BN94" s="94"/>
      <c r="BO94" s="94"/>
      <c r="BP94" s="115"/>
    </row>
    <row r="95" ht="59.25" customHeight="1">
      <c r="A95" s="97">
        <f>A91+2</f>
        <v>57</v>
      </c>
      <c r="B95" s="89"/>
      <c r="C95" s="90"/>
      <c r="D95" s="98" t="str">
        <f>IF(D$2="",,D$2&amp;"_KW "&amp;$B$2&amp;"_F"&amp;$A95)</f>
        <v>ASL3_KW 19_F57</v>
      </c>
      <c r="E95" s="119" t="str">
        <f>IFNA(VLOOKUP(E$2&amp;"F"&amp;$A95,RackfileUPLOAD!$H:$K,3,FALSE),"")</f>
        <v/>
      </c>
      <c r="F95" s="100"/>
      <c r="G95" s="101"/>
      <c r="H95" s="102"/>
      <c r="I95" s="98" t="str">
        <f>IF(I$2="",,I$2&amp;"_KW "&amp;$B$2&amp;"_F"&amp;$A95)</f>
        <v>ASL3_KW 19_F57</v>
      </c>
      <c r="J95" s="119" t="str">
        <f>IFNA(VLOOKUP(J$2&amp;"F"&amp;$A95+1,RackfileUPLOAD!$H:$K,3,FALSE),"")</f>
        <v/>
      </c>
      <c r="K95" s="100"/>
      <c r="L95" s="101"/>
      <c r="M95" s="90"/>
      <c r="N95" s="90"/>
      <c r="O95" s="98" t="str">
        <f>IF(O$2="",,O$2&amp;"_KW "&amp;$B$2&amp;"_F"&amp;$A95)</f>
        <v/>
      </c>
      <c r="P95" s="119" t="str">
        <f>IFNA(VLOOKUP(P$2&amp;"F"&amp;$A95,RackfileUPLOAD!$H:$K,3,FALSE),"")</f>
        <v/>
      </c>
      <c r="Q95" s="100"/>
      <c r="R95" s="101"/>
      <c r="S95" s="102"/>
      <c r="T95" s="98" t="str">
        <f>IF(T$2="",,T$2&amp;"_KW "&amp;$B$2&amp;"_F"&amp;$A95)</f>
        <v/>
      </c>
      <c r="U95" s="119" t="str">
        <f>IFNA(VLOOKUP(U$2&amp;"F"&amp;$A95+1,RackfileUPLOAD!$H:$K,3,FALSE),"")</f>
        <v/>
      </c>
      <c r="V95" s="100"/>
      <c r="W95" s="101"/>
      <c r="X95" s="90"/>
      <c r="Y95" s="90"/>
      <c r="Z95" s="98" t="str">
        <f>IF(Z$2="",,Z$2&amp;"_KW "&amp;$B$2&amp;"_F"&amp;$A95)</f>
        <v/>
      </c>
      <c r="AA95" s="119" t="str">
        <f>IFNA(VLOOKUP(AA$2&amp;"F"&amp;$A95,RackfileUPLOAD!$H:$K,3,FALSE),"")</f>
        <v/>
      </c>
      <c r="AB95" s="100"/>
      <c r="AC95" s="101"/>
      <c r="AD95" s="102"/>
      <c r="AE95" s="98" t="str">
        <f>IF(AE$2="",,AE$2&amp;"_KW "&amp;$B$2&amp;"_F"&amp;$A95)</f>
        <v/>
      </c>
      <c r="AF95" s="119" t="str">
        <f>IFNA(VLOOKUP(AF$2&amp;"F"&amp;$A95+1,RackfileUPLOAD!$H:$K,3,FALSE),"")</f>
        <v/>
      </c>
      <c r="AG95" s="100"/>
      <c r="AH95" s="101"/>
      <c r="AI95" s="90"/>
      <c r="AJ95" s="90"/>
      <c r="AK95" s="98" t="str">
        <f>IF(AK$2="",,AK$2&amp;"_KW "&amp;$B$2&amp;"_F"&amp;$A95)</f>
        <v/>
      </c>
      <c r="AL95" s="119" t="str">
        <f>IFNA(VLOOKUP(AL$2&amp;"F"&amp;$A95,RackfileUPLOAD!$H:$K,3,FALSE),"")</f>
        <v/>
      </c>
      <c r="AM95" s="100"/>
      <c r="AN95" s="101"/>
      <c r="AO95" s="102"/>
      <c r="AP95" s="98" t="str">
        <f>IF(AP$2="",,AP$2&amp;"_KW "&amp;$B$2&amp;"_F"&amp;$A95)</f>
        <v/>
      </c>
      <c r="AQ95" s="119" t="str">
        <f>IFNA(VLOOKUP(AQ$2&amp;"F"&amp;$A95+1,RackfileUPLOAD!$H:$K,3,FALSE),"")</f>
        <v/>
      </c>
      <c r="AR95" s="100"/>
      <c r="AS95" s="101"/>
      <c r="AT95" s="90"/>
      <c r="AU95" s="90"/>
      <c r="AV95" s="98" t="str">
        <f>IF(AV$2="",,AV$2&amp;"_KW "&amp;$B$2&amp;"_F"&amp;$A95)</f>
        <v/>
      </c>
      <c r="AW95" s="119" t="str">
        <f>IFNA(VLOOKUP(AW$2&amp;"F"&amp;$A95,RackfileUPLOAD!$H:$K,3,FALSE),"")</f>
        <v/>
      </c>
      <c r="AX95" s="100"/>
      <c r="AY95" s="101"/>
      <c r="AZ95" s="102"/>
      <c r="BA95" s="98" t="str">
        <f>IF(BA$2="",,BA$2&amp;"_KW "&amp;$B$2&amp;"_F"&amp;$A95)</f>
        <v/>
      </c>
      <c r="BB95" s="119" t="str">
        <f>IFNA(VLOOKUP(BB$2&amp;"F"&amp;$A95+1,RackfileUPLOAD!$H:$K,3,FALSE),"")</f>
        <v/>
      </c>
      <c r="BC95" s="100"/>
      <c r="BD95" s="101"/>
      <c r="BE95" s="90"/>
      <c r="BF95" s="90"/>
      <c r="BG95" s="98" t="str">
        <f>IF(BG$2="",,BG$2&amp;"_KW "&amp;$B$2&amp;"_F"&amp;$A95)</f>
        <v/>
      </c>
      <c r="BH95" s="119" t="str">
        <f>IFNA(VLOOKUP(BH$2&amp;"F"&amp;$A95,RackfileUPLOAD!$H:$K,3,FALSE),"")</f>
        <v/>
      </c>
      <c r="BI95" s="100"/>
      <c r="BJ95" s="101"/>
      <c r="BK95" s="102"/>
      <c r="BL95" s="98" t="str">
        <f>IF(BL$2="",,BL$2&amp;"_KW "&amp;$B$2&amp;"_F"&amp;$A95)</f>
        <v/>
      </c>
      <c r="BM95" s="119" t="str">
        <f>IFNA(VLOOKUP(BM$2&amp;"F"&amp;$A95+1,RackfileUPLOAD!$H:$K,3,FALSE),"")</f>
        <v/>
      </c>
      <c r="BN95" s="100"/>
      <c r="BO95" s="101"/>
      <c r="BP95" s="122"/>
    </row>
    <row r="96" ht="17.25" customHeight="1">
      <c r="A96" s="104"/>
      <c r="B96" s="89"/>
      <c r="C96" s="106"/>
      <c r="D96" s="104"/>
      <c r="E96" s="116" t="str">
        <f>IF(E95="","","2p")</f>
        <v/>
      </c>
      <c r="F96" s="117" t="str">
        <f>IF(E95="","","3p")</f>
        <v/>
      </c>
      <c r="G96" s="118" t="str">
        <f>IF(E95="","","4p")</f>
        <v/>
      </c>
      <c r="H96" s="108"/>
      <c r="I96" s="104"/>
      <c r="J96" s="116" t="str">
        <f>IF(J95="","","2p")</f>
        <v/>
      </c>
      <c r="K96" s="117" t="str">
        <f>IF(J95="","","3p")</f>
        <v/>
      </c>
      <c r="L96" s="118" t="str">
        <f>IF(J95="","","4p")</f>
        <v/>
      </c>
      <c r="M96" s="106"/>
      <c r="N96" s="106"/>
      <c r="O96" s="104"/>
      <c r="P96" s="116" t="str">
        <f>IF(P95="","","2p")</f>
        <v/>
      </c>
      <c r="Q96" s="117" t="str">
        <f>IF(P95="","","3p")</f>
        <v/>
      </c>
      <c r="R96" s="118" t="str">
        <f>IF(P95="","","4p")</f>
        <v/>
      </c>
      <c r="S96" s="108"/>
      <c r="T96" s="104"/>
      <c r="U96" s="116" t="str">
        <f>IF(U95="","","2p")</f>
        <v/>
      </c>
      <c r="V96" s="117" t="str">
        <f>IF(U95="","","3p")</f>
        <v/>
      </c>
      <c r="W96" s="118" t="str">
        <f>IF(U95="","","4p")</f>
        <v/>
      </c>
      <c r="X96" s="106"/>
      <c r="Y96" s="106"/>
      <c r="Z96" s="104"/>
      <c r="AA96" s="116" t="str">
        <f>IF(AA95="","","2p")</f>
        <v/>
      </c>
      <c r="AB96" s="117" t="str">
        <f>IF(AA95="","","3p")</f>
        <v/>
      </c>
      <c r="AC96" s="118" t="str">
        <f>IF(AA95="","","4p")</f>
        <v/>
      </c>
      <c r="AD96" s="108"/>
      <c r="AE96" s="104"/>
      <c r="AF96" s="116" t="str">
        <f>IF(AF95="","","2p")</f>
        <v/>
      </c>
      <c r="AG96" s="117" t="str">
        <f>IF(AF95="","","3p")</f>
        <v/>
      </c>
      <c r="AH96" s="118" t="str">
        <f>IF(AF95="","","4p")</f>
        <v/>
      </c>
      <c r="AI96" s="106"/>
      <c r="AJ96" s="106"/>
      <c r="AK96" s="104"/>
      <c r="AL96" s="116" t="str">
        <f>IF(AL95="","","2p")</f>
        <v/>
      </c>
      <c r="AM96" s="117" t="str">
        <f>IF(AL95="","","3p")</f>
        <v/>
      </c>
      <c r="AN96" s="118" t="str">
        <f>IF(AL95="","","4p")</f>
        <v/>
      </c>
      <c r="AO96" s="108"/>
      <c r="AP96" s="104"/>
      <c r="AQ96" s="116" t="str">
        <f>IF(AQ95="","","2p")</f>
        <v/>
      </c>
      <c r="AR96" s="117" t="str">
        <f>IF(AQ95="","","3p")</f>
        <v/>
      </c>
      <c r="AS96" s="118" t="str">
        <f>IF(AQ95="","","4p")</f>
        <v/>
      </c>
      <c r="AT96" s="106"/>
      <c r="AU96" s="106"/>
      <c r="AV96" s="104"/>
      <c r="AW96" s="116" t="str">
        <f>IF(AW95="","","2p")</f>
        <v/>
      </c>
      <c r="AX96" s="117" t="str">
        <f>IF(AW95="","","3p")</f>
        <v/>
      </c>
      <c r="AY96" s="118" t="str">
        <f>IF(AW95="","","4p")</f>
        <v/>
      </c>
      <c r="AZ96" s="108"/>
      <c r="BA96" s="104"/>
      <c r="BB96" s="116" t="str">
        <f>IF(BB95="","","2p")</f>
        <v/>
      </c>
      <c r="BC96" s="117" t="str">
        <f>IF(BB95="","","3p")</f>
        <v/>
      </c>
      <c r="BD96" s="118" t="str">
        <f>IF(BB95="","","4p")</f>
        <v/>
      </c>
      <c r="BE96" s="106"/>
      <c r="BF96" s="106"/>
      <c r="BG96" s="104"/>
      <c r="BH96" s="116" t="str">
        <f>IF(BH95="","","2p")</f>
        <v/>
      </c>
      <c r="BI96" s="117" t="str">
        <f>IF(BH95="","","3p")</f>
        <v/>
      </c>
      <c r="BJ96" s="118" t="str">
        <f>IF(BH95="","","4p")</f>
        <v/>
      </c>
      <c r="BK96" s="108"/>
      <c r="BL96" s="104"/>
      <c r="BM96" s="116" t="str">
        <f>IF(BM95="","","2p")</f>
        <v/>
      </c>
      <c r="BN96" s="117" t="str">
        <f>IF(BM95="","","3p")</f>
        <v/>
      </c>
      <c r="BO96" s="118" t="str">
        <f>IF(BM95="","","4p")</f>
        <v/>
      </c>
      <c r="BP96" s="106"/>
    </row>
    <row r="97" ht="33.75" customHeight="1">
      <c r="A97" s="109"/>
      <c r="B97" s="89"/>
      <c r="C97" s="111"/>
      <c r="D97" s="109"/>
      <c r="E97" s="121" t="str">
        <f>IF(E95="IcePack","",IFNA(VLOOKUP(E$2&amp;"F"&amp;$A95&amp;E96,RackfileUPLOAD!$I:$K,3,FALSE),IFNA(VLOOKUP(E$2&amp;"F"&amp;$A95,RackfileUPLOAD!$I:$K,3,FALSE),"")))</f>
        <v/>
      </c>
      <c r="F97" s="121" t="str">
        <f>IF(E95="IcePack","",IFNA(VLOOKUP(E$2&amp;"F"&amp;$A95&amp;F96,RackfileUPLOAD!$I:$K,3,FALSE),IFNA(VLOOKUP(E$2&amp;"F"&amp;$A95,RackfileUPLOAD!$I:$K,3,FALSE),"")))</f>
        <v/>
      </c>
      <c r="G97" s="121" t="str">
        <f>IF(E95="IcePack","",IFNA(VLOOKUP(E$2&amp;"F"&amp;$A95&amp;G96,RackfileUPLOAD!$I:$K,3,FALSE),IFNA(VLOOKUP(E$2&amp;"F"&amp;$A95,RackfileUPLOAD!$I:$K,3,FALSE),"")))</f>
        <v/>
      </c>
      <c r="H97" s="113"/>
      <c r="I97" s="109"/>
      <c r="J97" s="121" t="str">
        <f>IF(J95="IcePack","",IFNA(VLOOKUP(J$2&amp;"F"&amp;$A95+1&amp;J96,RackfileUPLOAD!$I:$K,3,FALSE),IFNA(VLOOKUP(J$2&amp;"F"&amp;$A95+1,RackfileUPLOAD!$I:$K,3,FALSE),"")))</f>
        <v/>
      </c>
      <c r="K97" s="121" t="str">
        <f>IF(J95="IcePack","",IFNA(VLOOKUP(J$2&amp;"F"&amp;$A95+1&amp;K96,RackfileUPLOAD!$I:$K,3,FALSE),IFNA(VLOOKUP(J$2&amp;"F"&amp;$A95+1,RackfileUPLOAD!$I:$K,3,FALSE),"")))</f>
        <v/>
      </c>
      <c r="L97" s="121" t="str">
        <f>IF(J95="IcePack","",IFNA(VLOOKUP(J$2&amp;"F"&amp;$A95+1&amp;L96,RackfileUPLOAD!$I:$K,3,FALSE),IFNA(VLOOKUP(J$2&amp;"F"&amp;$A95+1,RackfileUPLOAD!$I:$K,3,FALSE),"")))</f>
        <v/>
      </c>
      <c r="M97" s="111"/>
      <c r="N97" s="111"/>
      <c r="O97" s="109"/>
      <c r="P97" s="121" t="str">
        <f>IF(P95="IcePack","",IFNA(VLOOKUP(P$2&amp;"F"&amp;$A95&amp;P96,RackfileUPLOAD!$I:$K,3,FALSE),IFNA(VLOOKUP(P$2&amp;"F"&amp;$A95,RackfileUPLOAD!$I:$K,3,FALSE),"")))</f>
        <v/>
      </c>
      <c r="Q97" s="121" t="str">
        <f>IF(P95="IcePack","",IFNA(VLOOKUP(P$2&amp;"F"&amp;$A95&amp;Q96,RackfileUPLOAD!$I:$K,3,FALSE),IFNA(VLOOKUP(P$2&amp;"F"&amp;$A95,RackfileUPLOAD!$I:$K,3,FALSE),"")))</f>
        <v/>
      </c>
      <c r="R97" s="121" t="str">
        <f>IF(P95="IcePack","",IFNA(VLOOKUP(P$2&amp;"F"&amp;$A95&amp;R96,RackfileUPLOAD!$I:$K,3,FALSE),IFNA(VLOOKUP(P$2&amp;"F"&amp;$A95,RackfileUPLOAD!$I:$K,3,FALSE),"")))</f>
        <v/>
      </c>
      <c r="S97" s="113"/>
      <c r="T97" s="109"/>
      <c r="U97" s="121" t="str">
        <f>IF(U95="IcePack","",IFNA(VLOOKUP(U$2&amp;"F"&amp;$A95+1&amp;U96,RackfileUPLOAD!$I:$K,3,FALSE),IFNA(VLOOKUP(U$2&amp;"F"&amp;$A95+1,RackfileUPLOAD!$I:$K,3,FALSE),"")))</f>
        <v/>
      </c>
      <c r="V97" s="121" t="str">
        <f>IF(U95="IcePack","",IFNA(VLOOKUP(U$2&amp;"F"&amp;$A95+1&amp;V96,RackfileUPLOAD!$I:$K,3,FALSE),IFNA(VLOOKUP(U$2&amp;"F"&amp;$A95+1,RackfileUPLOAD!$I:$K,3,FALSE),"")))</f>
        <v/>
      </c>
      <c r="W97" s="121" t="str">
        <f>IF(U95="IcePack","",IFNA(VLOOKUP(U$2&amp;"F"&amp;$A95+1&amp;W96,RackfileUPLOAD!$I:$K,3,FALSE),IFNA(VLOOKUP(U$2&amp;"F"&amp;$A95+1,RackfileUPLOAD!$I:$K,3,FALSE),"")))</f>
        <v/>
      </c>
      <c r="X97" s="111"/>
      <c r="Y97" s="111"/>
      <c r="Z97" s="109"/>
      <c r="AA97" s="121" t="str">
        <f>IF(AA95="IcePack","",IFNA(VLOOKUP(AA$2&amp;"F"&amp;$A95&amp;AA96,RackfileUPLOAD!$I:$K,3,FALSE),IFNA(VLOOKUP(AA$2&amp;"F"&amp;$A95,RackfileUPLOAD!$I:$K,3,FALSE),"")))</f>
        <v/>
      </c>
      <c r="AB97" s="121" t="str">
        <f>IF(AA95="IcePack","",IFNA(VLOOKUP(AA$2&amp;"F"&amp;$A95&amp;AB96,RackfileUPLOAD!$I:$K,3,FALSE),IFNA(VLOOKUP(AA$2&amp;"F"&amp;$A95,RackfileUPLOAD!$I:$K,3,FALSE),"")))</f>
        <v/>
      </c>
      <c r="AC97" s="121" t="str">
        <f>IF(AA95="IcePack","",IFNA(VLOOKUP(AA$2&amp;"F"&amp;$A95&amp;AC96,RackfileUPLOAD!$I:$K,3,FALSE),IFNA(VLOOKUP(AA$2&amp;"F"&amp;$A95,RackfileUPLOAD!$I:$K,3,FALSE),"")))</f>
        <v/>
      </c>
      <c r="AD97" s="113"/>
      <c r="AE97" s="109"/>
      <c r="AF97" s="121" t="str">
        <f>IF(AF95="IcePack","",IFNA(VLOOKUP(AF$2&amp;"F"&amp;$A95+1&amp;AF96,RackfileUPLOAD!$I:$K,3,FALSE),IFNA(VLOOKUP(AF$2&amp;"F"&amp;$A95+1,RackfileUPLOAD!$I:$K,3,FALSE),"")))</f>
        <v/>
      </c>
      <c r="AG97" s="121" t="str">
        <f>IF(AF95="IcePack","",IFNA(VLOOKUP(AF$2&amp;"F"&amp;$A95+1&amp;AG96,RackfileUPLOAD!$I:$K,3,FALSE),IFNA(VLOOKUP(AF$2&amp;"F"&amp;$A95+1,RackfileUPLOAD!$I:$K,3,FALSE),"")))</f>
        <v/>
      </c>
      <c r="AH97" s="121" t="str">
        <f>IF(AF95="IcePack","",IFNA(VLOOKUP(AF$2&amp;"F"&amp;$A95+1&amp;AH96,RackfileUPLOAD!$I:$K,3,FALSE),IFNA(VLOOKUP(AF$2&amp;"F"&amp;$A95+1,RackfileUPLOAD!$I:$K,3,FALSE),"")))</f>
        <v/>
      </c>
      <c r="AI97" s="111"/>
      <c r="AJ97" s="111"/>
      <c r="AK97" s="109"/>
      <c r="AL97" s="121" t="str">
        <f>IF(AL95="IcePack","",IFNA(VLOOKUP(AL$2&amp;"F"&amp;$A95&amp;AL96,RackfileUPLOAD!$I:$K,3,FALSE),IFNA(VLOOKUP(AL$2&amp;"F"&amp;$A95,RackfileUPLOAD!$I:$K,3,FALSE),"")))</f>
        <v/>
      </c>
      <c r="AM97" s="121" t="str">
        <f>IF(AL95="IcePack","",IFNA(VLOOKUP(AL$2&amp;"F"&amp;$A95&amp;AM96,RackfileUPLOAD!$I:$K,3,FALSE),IFNA(VLOOKUP(AL$2&amp;"F"&amp;$A95,RackfileUPLOAD!$I:$K,3,FALSE),"")))</f>
        <v/>
      </c>
      <c r="AN97" s="121" t="str">
        <f>IF(AL95="IcePack","",IFNA(VLOOKUP(AL$2&amp;"F"&amp;$A95&amp;AN96,RackfileUPLOAD!$I:$K,3,FALSE),IFNA(VLOOKUP(AL$2&amp;"F"&amp;$A95,RackfileUPLOAD!$I:$K,3,FALSE),"")))</f>
        <v/>
      </c>
      <c r="AO97" s="113"/>
      <c r="AP97" s="109"/>
      <c r="AQ97" s="121" t="str">
        <f>IF(AQ95="IcePack","",IFNA(VLOOKUP(AQ$2&amp;"F"&amp;$A95+1&amp;AQ96,RackfileUPLOAD!$I:$K,3,FALSE),IFNA(VLOOKUP(AQ$2&amp;"F"&amp;$A95+1,RackfileUPLOAD!$I:$K,3,FALSE),"")))</f>
        <v/>
      </c>
      <c r="AR97" s="121" t="str">
        <f>IF(AQ95="IcePack","",IFNA(VLOOKUP(AQ$2&amp;"F"&amp;$A95+1&amp;AR96,RackfileUPLOAD!$I:$K,3,FALSE),IFNA(VLOOKUP(AQ$2&amp;"F"&amp;$A95+1,RackfileUPLOAD!$I:$K,3,FALSE),"")))</f>
        <v/>
      </c>
      <c r="AS97" s="121" t="str">
        <f>IF(AQ95="IcePack","",IFNA(VLOOKUP(AQ$2&amp;"F"&amp;$A95+1&amp;AS96,RackfileUPLOAD!$I:$K,3,FALSE),IFNA(VLOOKUP(AQ$2&amp;"F"&amp;$A95+1,RackfileUPLOAD!$I:$K,3,FALSE),"")))</f>
        <v/>
      </c>
      <c r="AT97" s="111"/>
      <c r="AU97" s="111"/>
      <c r="AV97" s="109"/>
      <c r="AW97" s="121" t="str">
        <f>IF(AW95="IcePack","",IFNA(VLOOKUP(AW$2&amp;"F"&amp;$A95&amp;AW96,RackfileUPLOAD!$I:$K,3,FALSE),IFNA(VLOOKUP(AW$2&amp;"F"&amp;$A95,RackfileUPLOAD!$I:$K,3,FALSE),"")))</f>
        <v/>
      </c>
      <c r="AX97" s="121" t="str">
        <f>IF(AW95="IcePack","",IFNA(VLOOKUP(AW$2&amp;"F"&amp;$A95&amp;AX96,RackfileUPLOAD!$I:$K,3,FALSE),IFNA(VLOOKUP(AW$2&amp;"F"&amp;$A95,RackfileUPLOAD!$I:$K,3,FALSE),"")))</f>
        <v/>
      </c>
      <c r="AY97" s="121" t="str">
        <f>IF(AW95="IcePack","",IFNA(VLOOKUP(AW$2&amp;"F"&amp;$A95&amp;AY96,RackfileUPLOAD!$I:$K,3,FALSE),IFNA(VLOOKUP(AW$2&amp;"F"&amp;$A95,RackfileUPLOAD!$I:$K,3,FALSE),"")))</f>
        <v/>
      </c>
      <c r="AZ97" s="113"/>
      <c r="BA97" s="109"/>
      <c r="BB97" s="121" t="str">
        <f>IF(BB95="IcePack","",IFNA(VLOOKUP(BB$2&amp;"F"&amp;$A95+1&amp;BB96,RackfileUPLOAD!$I:$K,3,FALSE),IFNA(VLOOKUP(BB$2&amp;"F"&amp;$A95+1,RackfileUPLOAD!$I:$K,3,FALSE),"")))</f>
        <v/>
      </c>
      <c r="BC97" s="121" t="str">
        <f>IF(BB95="IcePack","",IFNA(VLOOKUP(BB$2&amp;"F"&amp;$A95+1&amp;BC96,RackfileUPLOAD!$I:$K,3,FALSE),IFNA(VLOOKUP(BB$2&amp;"F"&amp;$A95+1,RackfileUPLOAD!$I:$K,3,FALSE),"")))</f>
        <v/>
      </c>
      <c r="BD97" s="121" t="str">
        <f>IF(BB95="IcePack","",IFNA(VLOOKUP(BB$2&amp;"F"&amp;$A95+1&amp;BD96,RackfileUPLOAD!$I:$K,3,FALSE),IFNA(VLOOKUP(BB$2&amp;"F"&amp;$A95+1,RackfileUPLOAD!$I:$K,3,FALSE),"")))</f>
        <v/>
      </c>
      <c r="BE97" s="111"/>
      <c r="BF97" s="111"/>
      <c r="BG97" s="109"/>
      <c r="BH97" s="121" t="str">
        <f>IF(BH95="IcePack","",IFNA(VLOOKUP(BH$2&amp;"F"&amp;$A95&amp;BH96,RackfileUPLOAD!$I:$K,3,FALSE),IFNA(VLOOKUP(BH$2&amp;"F"&amp;$A95,RackfileUPLOAD!$I:$K,3,FALSE),"")))</f>
        <v/>
      </c>
      <c r="BI97" s="121" t="str">
        <f>IF(BH95="IcePack","",IFNA(VLOOKUP(BH$2&amp;"F"&amp;$A95&amp;BI96,RackfileUPLOAD!$I:$K,3,FALSE),IFNA(VLOOKUP(BH$2&amp;"F"&amp;$A95,RackfileUPLOAD!$I:$K,3,FALSE),"")))</f>
        <v/>
      </c>
      <c r="BJ97" s="121" t="str">
        <f>IF(BH95="IcePack","",IFNA(VLOOKUP(BH$2&amp;"F"&amp;$A95&amp;BJ96,RackfileUPLOAD!$I:$K,3,FALSE),IFNA(VLOOKUP(BH$2&amp;"F"&amp;$A95,RackfileUPLOAD!$I:$K,3,FALSE),"")))</f>
        <v/>
      </c>
      <c r="BK97" s="113"/>
      <c r="BL97" s="109"/>
      <c r="BM97" s="121" t="str">
        <f>IF(BM95="IcePack","",IFNA(VLOOKUP(BM$2&amp;"F"&amp;$A95+1&amp;BM96,RackfileUPLOAD!$I:$K,3,FALSE),IFNA(VLOOKUP(BM$2&amp;"F"&amp;$A95+1,RackfileUPLOAD!$I:$K,3,FALSE),"")))</f>
        <v/>
      </c>
      <c r="BN97" s="121" t="str">
        <f>IF(BM95="IcePack","",IFNA(VLOOKUP(BM$2&amp;"F"&amp;$A95+1&amp;BN96,RackfileUPLOAD!$I:$K,3,FALSE),IFNA(VLOOKUP(BM$2&amp;"F"&amp;$A95+1,RackfileUPLOAD!$I:$K,3,FALSE),"")))</f>
        <v/>
      </c>
      <c r="BO97" s="121" t="str">
        <f>IF(BM95="IcePack","",IFNA(VLOOKUP(BM$2&amp;"F"&amp;$A95+1&amp;BO96,RackfileUPLOAD!$I:$K,3,FALSE),IFNA(VLOOKUP(BM$2&amp;"F"&amp;$A95+1,RackfileUPLOAD!$I:$K,3,FALSE),"")))</f>
        <v/>
      </c>
      <c r="BP97" s="111"/>
    </row>
    <row r="98" ht="9.0" customHeight="1">
      <c r="A98" s="88"/>
      <c r="B98" s="89"/>
      <c r="C98" s="90"/>
      <c r="D98" s="91"/>
      <c r="E98" s="94"/>
      <c r="F98" s="94"/>
      <c r="G98" s="94"/>
      <c r="H98" s="90"/>
      <c r="I98" s="91"/>
      <c r="J98" s="94"/>
      <c r="K98" s="94"/>
      <c r="L98" s="94"/>
      <c r="M98" s="90"/>
      <c r="N98" s="90"/>
      <c r="O98" s="91"/>
      <c r="P98" s="94"/>
      <c r="Q98" s="94"/>
      <c r="R98" s="94"/>
      <c r="S98" s="90"/>
      <c r="T98" s="91"/>
      <c r="U98" s="94"/>
      <c r="V98" s="94"/>
      <c r="W98" s="94"/>
      <c r="X98" s="90"/>
      <c r="Y98" s="90"/>
      <c r="Z98" s="91"/>
      <c r="AA98" s="94"/>
      <c r="AB98" s="94"/>
      <c r="AC98" s="94"/>
      <c r="AD98" s="90"/>
      <c r="AE98" s="91"/>
      <c r="AF98" s="94"/>
      <c r="AG98" s="94"/>
      <c r="AH98" s="94"/>
      <c r="AI98" s="90"/>
      <c r="AJ98" s="90"/>
      <c r="AK98" s="91"/>
      <c r="AL98" s="94"/>
      <c r="AM98" s="94"/>
      <c r="AN98" s="94"/>
      <c r="AO98" s="90"/>
      <c r="AP98" s="91"/>
      <c r="AQ98" s="94"/>
      <c r="AR98" s="94"/>
      <c r="AS98" s="94"/>
      <c r="AT98" s="90"/>
      <c r="AU98" s="90"/>
      <c r="AV98" s="95"/>
      <c r="AW98" s="94"/>
      <c r="AX98" s="94"/>
      <c r="AY98" s="94"/>
      <c r="AZ98" s="90"/>
      <c r="BA98" s="91"/>
      <c r="BB98" s="94"/>
      <c r="BC98" s="94"/>
      <c r="BD98" s="94"/>
      <c r="BE98" s="90"/>
      <c r="BF98" s="90"/>
      <c r="BG98" s="91"/>
      <c r="BH98" s="94"/>
      <c r="BI98" s="94"/>
      <c r="BJ98" s="94"/>
      <c r="BK98" s="90"/>
      <c r="BL98" s="91"/>
      <c r="BM98" s="94"/>
      <c r="BN98" s="94"/>
      <c r="BO98" s="94"/>
      <c r="BP98" s="115"/>
    </row>
    <row r="99" ht="59.25" customHeight="1">
      <c r="A99" s="97">
        <f>A95+2</f>
        <v>59</v>
      </c>
      <c r="B99" s="89"/>
      <c r="C99" s="90"/>
      <c r="D99" s="98" t="str">
        <f>IF(D$2="",,D$2&amp;"_KW "&amp;$B$2&amp;"_F"&amp;$A99)</f>
        <v>ASL3_KW 19_F59</v>
      </c>
      <c r="E99" s="119" t="str">
        <f>IFNA(VLOOKUP(E$2&amp;"F"&amp;$A99,RackfileUPLOAD!$H:$K,3,FALSE),"")</f>
        <v>565252 - Rinderragù mit sonnengetrockneten Tomaten und Pasta</v>
      </c>
      <c r="F99" s="100"/>
      <c r="G99" s="101"/>
      <c r="H99" s="102"/>
      <c r="I99" s="98" t="str">
        <f>IF(I$2="",,I$2&amp;"_KW "&amp;$B$2&amp;"_F"&amp;$A99)</f>
        <v>ASL3_KW 19_F59</v>
      </c>
      <c r="J99" s="119" t="str">
        <f>IFNA(VLOOKUP(J$2&amp;"F"&amp;$A99+1,RackfileUPLOAD!$H:$K,3,FALSE),"")</f>
        <v/>
      </c>
      <c r="K99" s="100"/>
      <c r="L99" s="101"/>
      <c r="M99" s="90"/>
      <c r="N99" s="90"/>
      <c r="O99" s="98" t="str">
        <f>IF(O$2="",,O$2&amp;"_KW "&amp;$B$2&amp;"_F"&amp;$A99)</f>
        <v/>
      </c>
      <c r="P99" s="119" t="str">
        <f>IFNA(VLOOKUP(P$2&amp;"F"&amp;$A99,RackfileUPLOAD!$H:$K,3,FALSE),"")</f>
        <v/>
      </c>
      <c r="Q99" s="100"/>
      <c r="R99" s="101"/>
      <c r="S99" s="102"/>
      <c r="T99" s="98" t="str">
        <f>IF(T$2="",,T$2&amp;"_KW "&amp;$B$2&amp;"_F"&amp;$A99)</f>
        <v/>
      </c>
      <c r="U99" s="119" t="str">
        <f>IFNA(VLOOKUP(U$2&amp;"F"&amp;$A99+1,RackfileUPLOAD!$H:$K,3,FALSE),"")</f>
        <v/>
      </c>
      <c r="V99" s="100"/>
      <c r="W99" s="101"/>
      <c r="X99" s="90"/>
      <c r="Y99" s="90"/>
      <c r="Z99" s="98" t="str">
        <f>IF(Z$2="",,Z$2&amp;"_KW "&amp;$B$2&amp;"_F"&amp;$A99)</f>
        <v/>
      </c>
      <c r="AA99" s="119" t="str">
        <f>IFNA(VLOOKUP(AA$2&amp;"F"&amp;$A99,RackfileUPLOAD!$H:$K,3,FALSE),"")</f>
        <v/>
      </c>
      <c r="AB99" s="100"/>
      <c r="AC99" s="101"/>
      <c r="AD99" s="102"/>
      <c r="AE99" s="98" t="str">
        <f>IF(AE$2="",,AE$2&amp;"_KW "&amp;$B$2&amp;"_F"&amp;$A99)</f>
        <v/>
      </c>
      <c r="AF99" s="119" t="str">
        <f>IFNA(VLOOKUP(AF$2&amp;"F"&amp;$A99+1,RackfileUPLOAD!$H:$K,3,FALSE),"")</f>
        <v/>
      </c>
      <c r="AG99" s="100"/>
      <c r="AH99" s="101"/>
      <c r="AI99" s="90"/>
      <c r="AJ99" s="90"/>
      <c r="AK99" s="98" t="str">
        <f>IF(AK$2="",,AK$2&amp;"_KW "&amp;$B$2&amp;"_F"&amp;$A99)</f>
        <v/>
      </c>
      <c r="AL99" s="119" t="str">
        <f>IFNA(VLOOKUP(AL$2&amp;"F"&amp;$A99,RackfileUPLOAD!$H:$K,3,FALSE),"")</f>
        <v/>
      </c>
      <c r="AM99" s="100"/>
      <c r="AN99" s="101"/>
      <c r="AO99" s="102"/>
      <c r="AP99" s="98" t="str">
        <f>IF(AP$2="",,AP$2&amp;"_KW "&amp;$B$2&amp;"_F"&amp;$A99)</f>
        <v/>
      </c>
      <c r="AQ99" s="119" t="str">
        <f>IFNA(VLOOKUP(AQ$2&amp;"F"&amp;$A99+1,RackfileUPLOAD!$H:$K,3,FALSE),"")</f>
        <v/>
      </c>
      <c r="AR99" s="100"/>
      <c r="AS99" s="101"/>
      <c r="AT99" s="90"/>
      <c r="AU99" s="90"/>
      <c r="AV99" s="98" t="str">
        <f>IF(AV$2="",,AV$2&amp;"_KW "&amp;$B$2&amp;"_F"&amp;$A99)</f>
        <v/>
      </c>
      <c r="AW99" s="119" t="str">
        <f>IFNA(VLOOKUP(AW$2&amp;"F"&amp;$A99,RackfileUPLOAD!$H:$K,3,FALSE),"")</f>
        <v/>
      </c>
      <c r="AX99" s="100"/>
      <c r="AY99" s="101"/>
      <c r="AZ99" s="102"/>
      <c r="BA99" s="98" t="str">
        <f>IF(BA$2="",,BA$2&amp;"_KW "&amp;$B$2&amp;"_F"&amp;$A99)</f>
        <v/>
      </c>
      <c r="BB99" s="119" t="str">
        <f>IFNA(VLOOKUP(BB$2&amp;"F"&amp;$A99+1,RackfileUPLOAD!$H:$K,3,FALSE),"")</f>
        <v/>
      </c>
      <c r="BC99" s="100"/>
      <c r="BD99" s="101"/>
      <c r="BE99" s="90"/>
      <c r="BF99" s="90"/>
      <c r="BG99" s="98" t="str">
        <f>IF(BG$2="",,BG$2&amp;"_KW "&amp;$B$2&amp;"_F"&amp;$A99)</f>
        <v/>
      </c>
      <c r="BH99" s="119" t="str">
        <f>IFNA(VLOOKUP(BH$2&amp;"F"&amp;$A99,RackfileUPLOAD!$H:$K,3,FALSE),"")</f>
        <v/>
      </c>
      <c r="BI99" s="100"/>
      <c r="BJ99" s="101"/>
      <c r="BK99" s="102"/>
      <c r="BL99" s="98" t="str">
        <f>IF(BL$2="",,BL$2&amp;"_KW "&amp;$B$2&amp;"_F"&amp;$A99)</f>
        <v/>
      </c>
      <c r="BM99" s="119" t="str">
        <f>IFNA(VLOOKUP(BM$2&amp;"F"&amp;$A99+1,RackfileUPLOAD!$H:$K,3,FALSE),"")</f>
        <v/>
      </c>
      <c r="BN99" s="100"/>
      <c r="BO99" s="101"/>
      <c r="BP99" s="122"/>
    </row>
    <row r="100" ht="17.25" customHeight="1">
      <c r="A100" s="104"/>
      <c r="B100" s="89"/>
      <c r="C100" s="106"/>
      <c r="D100" s="104"/>
      <c r="E100" s="116" t="str">
        <f>IF(E99="","","2p")</f>
        <v>2p</v>
      </c>
      <c r="F100" s="117" t="str">
        <f>IF(E99="","","3p")</f>
        <v>3p</v>
      </c>
      <c r="G100" s="118" t="str">
        <f>IF(E99="","","4p")</f>
        <v>4p</v>
      </c>
      <c r="H100" s="108"/>
      <c r="I100" s="104"/>
      <c r="J100" s="116" t="str">
        <f>IF(J99="","","2p")</f>
        <v/>
      </c>
      <c r="K100" s="117" t="str">
        <f>IF(J99="","","3p")</f>
        <v/>
      </c>
      <c r="L100" s="118" t="str">
        <f>IF(J99="","","4p")</f>
        <v/>
      </c>
      <c r="M100" s="106"/>
      <c r="N100" s="106"/>
      <c r="O100" s="104"/>
      <c r="P100" s="116" t="str">
        <f>IF(P99="","","2p")</f>
        <v/>
      </c>
      <c r="Q100" s="117" t="str">
        <f>IF(P99="","","3p")</f>
        <v/>
      </c>
      <c r="R100" s="118" t="str">
        <f>IF(P99="","","4p")</f>
        <v/>
      </c>
      <c r="S100" s="108"/>
      <c r="T100" s="104"/>
      <c r="U100" s="116" t="str">
        <f>IF(U99="","","2p")</f>
        <v/>
      </c>
      <c r="V100" s="117" t="str">
        <f>IF(U99="","","3p")</f>
        <v/>
      </c>
      <c r="W100" s="118" t="str">
        <f>IF(U99="","","4p")</f>
        <v/>
      </c>
      <c r="X100" s="106"/>
      <c r="Y100" s="106"/>
      <c r="Z100" s="104"/>
      <c r="AA100" s="116" t="str">
        <f>IF(AA99="","","2p")</f>
        <v/>
      </c>
      <c r="AB100" s="117" t="str">
        <f>IF(AA99="","","3p")</f>
        <v/>
      </c>
      <c r="AC100" s="118" t="str">
        <f>IF(AA99="","","4p")</f>
        <v/>
      </c>
      <c r="AD100" s="108"/>
      <c r="AE100" s="104"/>
      <c r="AF100" s="116" t="str">
        <f>IF(AF99="","","2p")</f>
        <v/>
      </c>
      <c r="AG100" s="117" t="str">
        <f>IF(AF99="","","3p")</f>
        <v/>
      </c>
      <c r="AH100" s="118" t="str">
        <f>IF(AF99="","","4p")</f>
        <v/>
      </c>
      <c r="AI100" s="106"/>
      <c r="AJ100" s="106"/>
      <c r="AK100" s="104"/>
      <c r="AL100" s="116" t="str">
        <f>IF(AL99="","","2p")</f>
        <v/>
      </c>
      <c r="AM100" s="117" t="str">
        <f>IF(AL99="","","3p")</f>
        <v/>
      </c>
      <c r="AN100" s="118" t="str">
        <f>IF(AL99="","","4p")</f>
        <v/>
      </c>
      <c r="AO100" s="108"/>
      <c r="AP100" s="104"/>
      <c r="AQ100" s="116" t="str">
        <f>IF(AQ99="","","2p")</f>
        <v/>
      </c>
      <c r="AR100" s="117" t="str">
        <f>IF(AQ99="","","3p")</f>
        <v/>
      </c>
      <c r="AS100" s="118" t="str">
        <f>IF(AQ99="","","4p")</f>
        <v/>
      </c>
      <c r="AT100" s="106"/>
      <c r="AU100" s="106"/>
      <c r="AV100" s="104"/>
      <c r="AW100" s="116" t="str">
        <f>IF(AW99="","","2p")</f>
        <v/>
      </c>
      <c r="AX100" s="117" t="str">
        <f>IF(AW99="","","3p")</f>
        <v/>
      </c>
      <c r="AY100" s="118" t="str">
        <f>IF(AW99="","","4p")</f>
        <v/>
      </c>
      <c r="AZ100" s="108"/>
      <c r="BA100" s="104"/>
      <c r="BB100" s="116" t="str">
        <f>IF(BB99="","","2p")</f>
        <v/>
      </c>
      <c r="BC100" s="117" t="str">
        <f>IF(BB99="","","3p")</f>
        <v/>
      </c>
      <c r="BD100" s="118" t="str">
        <f>IF(BB99="","","4p")</f>
        <v/>
      </c>
      <c r="BE100" s="106"/>
      <c r="BF100" s="106"/>
      <c r="BG100" s="104"/>
      <c r="BH100" s="116" t="str">
        <f>IF(BH99="","","2p")</f>
        <v/>
      </c>
      <c r="BI100" s="117" t="str">
        <f>IF(BH99="","","3p")</f>
        <v/>
      </c>
      <c r="BJ100" s="118" t="str">
        <f>IF(BH99="","","4p")</f>
        <v/>
      </c>
      <c r="BK100" s="108"/>
      <c r="BL100" s="104"/>
      <c r="BM100" s="116" t="str">
        <f>IF(BM99="","","2p")</f>
        <v/>
      </c>
      <c r="BN100" s="117" t="str">
        <f>IF(BM99="","","3p")</f>
        <v/>
      </c>
      <c r="BO100" s="118" t="str">
        <f>IF(BM99="","","4p")</f>
        <v/>
      </c>
      <c r="BP100" s="106"/>
    </row>
    <row r="101" ht="33.75" customHeight="1">
      <c r="A101" s="109"/>
      <c r="B101" s="89"/>
      <c r="C101" s="111"/>
      <c r="D101" s="109"/>
      <c r="E101" s="121" t="str">
        <f>IF(E99="IcePack","",IFNA(VLOOKUP(E$2&amp;"F"&amp;$A99&amp;E100,RackfileUPLOAD!$I:$K,3,FALSE),IFNA(VLOOKUP(E$2&amp;"F"&amp;$A99,RackfileUPLOAD!$I:$K,3,FALSE),"")))</f>
        <v/>
      </c>
      <c r="F101" s="121" t="str">
        <f>IF(E99="IcePack","",IFNA(VLOOKUP(E$2&amp;"F"&amp;$A99&amp;F100,RackfileUPLOAD!$I:$K,3,FALSE),IFNA(VLOOKUP(E$2&amp;"F"&amp;$A99,RackfileUPLOAD!$I:$K,3,FALSE),"")))</f>
        <v/>
      </c>
      <c r="G101" s="121" t="str">
        <f>IF(E99="IcePack","",IFNA(VLOOKUP(E$2&amp;"F"&amp;$A99&amp;G100,RackfileUPLOAD!$I:$K,3,FALSE),IFNA(VLOOKUP(E$2&amp;"F"&amp;$A99,RackfileUPLOAD!$I:$K,3,FALSE),"")))</f>
        <v/>
      </c>
      <c r="H101" s="113"/>
      <c r="I101" s="109"/>
      <c r="J101" s="121" t="str">
        <f>IF(J99="IcePack","",IFNA(VLOOKUP(J$2&amp;"F"&amp;$A99+1&amp;J100,RackfileUPLOAD!$I:$K,3,FALSE),IFNA(VLOOKUP(J$2&amp;"F"&amp;$A99+1,RackfileUPLOAD!$I:$K,3,FALSE),"")))</f>
        <v/>
      </c>
      <c r="K101" s="121" t="str">
        <f>IF(J99="IcePack","",IFNA(VLOOKUP(J$2&amp;"F"&amp;$A99+1&amp;K100,RackfileUPLOAD!$I:$K,3,FALSE),IFNA(VLOOKUP(J$2&amp;"F"&amp;$A99+1,RackfileUPLOAD!$I:$K,3,FALSE),"")))</f>
        <v/>
      </c>
      <c r="L101" s="121" t="str">
        <f>IF(J99="IcePack","",IFNA(VLOOKUP(J$2&amp;"F"&amp;$A99+1&amp;L100,RackfileUPLOAD!$I:$K,3,FALSE),IFNA(VLOOKUP(J$2&amp;"F"&amp;$A99+1,RackfileUPLOAD!$I:$K,3,FALSE),"")))</f>
        <v/>
      </c>
      <c r="M101" s="111"/>
      <c r="N101" s="111"/>
      <c r="O101" s="109"/>
      <c r="P101" s="121" t="str">
        <f>IF(P99="IcePack","",IFNA(VLOOKUP(P$2&amp;"F"&amp;$A99&amp;P100,RackfileUPLOAD!$I:$K,3,FALSE),IFNA(VLOOKUP(P$2&amp;"F"&amp;$A99,RackfileUPLOAD!$I:$K,3,FALSE),"")))</f>
        <v/>
      </c>
      <c r="Q101" s="121" t="str">
        <f>IF(P99="IcePack","",IFNA(VLOOKUP(P$2&amp;"F"&amp;$A99&amp;Q100,RackfileUPLOAD!$I:$K,3,FALSE),IFNA(VLOOKUP(P$2&amp;"F"&amp;$A99,RackfileUPLOAD!$I:$K,3,FALSE),"")))</f>
        <v/>
      </c>
      <c r="R101" s="121" t="str">
        <f>IF(P99="IcePack","",IFNA(VLOOKUP(P$2&amp;"F"&amp;$A99&amp;R100,RackfileUPLOAD!$I:$K,3,FALSE),IFNA(VLOOKUP(P$2&amp;"F"&amp;$A99,RackfileUPLOAD!$I:$K,3,FALSE),"")))</f>
        <v/>
      </c>
      <c r="S101" s="113"/>
      <c r="T101" s="109"/>
      <c r="U101" s="121" t="str">
        <f>IF(U99="IcePack","",IFNA(VLOOKUP(U$2&amp;"F"&amp;$A99+1&amp;U100,RackfileUPLOAD!$I:$K,3,FALSE),IFNA(VLOOKUP(U$2&amp;"F"&amp;$A99+1,RackfileUPLOAD!$I:$K,3,FALSE),"")))</f>
        <v/>
      </c>
      <c r="V101" s="121" t="str">
        <f>IF(U99="IcePack","",IFNA(VLOOKUP(U$2&amp;"F"&amp;$A99+1&amp;V100,RackfileUPLOAD!$I:$K,3,FALSE),IFNA(VLOOKUP(U$2&amp;"F"&amp;$A99+1,RackfileUPLOAD!$I:$K,3,FALSE),"")))</f>
        <v/>
      </c>
      <c r="W101" s="121" t="str">
        <f>IF(U99="IcePack","",IFNA(VLOOKUP(U$2&amp;"F"&amp;$A99+1&amp;W100,RackfileUPLOAD!$I:$K,3,FALSE),IFNA(VLOOKUP(U$2&amp;"F"&amp;$A99+1,RackfileUPLOAD!$I:$K,3,FALSE),"")))</f>
        <v/>
      </c>
      <c r="X101" s="111"/>
      <c r="Y101" s="111"/>
      <c r="Z101" s="109"/>
      <c r="AA101" s="121" t="str">
        <f>IF(AA99="IcePack","",IFNA(VLOOKUP(AA$2&amp;"F"&amp;$A99&amp;AA100,RackfileUPLOAD!$I:$K,3,FALSE),IFNA(VLOOKUP(AA$2&amp;"F"&amp;$A99,RackfileUPLOAD!$I:$K,3,FALSE),"")))</f>
        <v/>
      </c>
      <c r="AB101" s="121" t="str">
        <f>IF(AA99="IcePack","",IFNA(VLOOKUP(AA$2&amp;"F"&amp;$A99&amp;AB100,RackfileUPLOAD!$I:$K,3,FALSE),IFNA(VLOOKUP(AA$2&amp;"F"&amp;$A99,RackfileUPLOAD!$I:$K,3,FALSE),"")))</f>
        <v/>
      </c>
      <c r="AC101" s="121" t="str">
        <f>IF(AA99="IcePack","",IFNA(VLOOKUP(AA$2&amp;"F"&amp;$A99&amp;AC100,RackfileUPLOAD!$I:$K,3,FALSE),IFNA(VLOOKUP(AA$2&amp;"F"&amp;$A99,RackfileUPLOAD!$I:$K,3,FALSE),"")))</f>
        <v/>
      </c>
      <c r="AD101" s="113"/>
      <c r="AE101" s="109"/>
      <c r="AF101" s="121" t="str">
        <f>IF(AF99="IcePack","",IFNA(VLOOKUP(AF$2&amp;"F"&amp;$A99+1&amp;AF100,RackfileUPLOAD!$I:$K,3,FALSE),IFNA(VLOOKUP(AF$2&amp;"F"&amp;$A99+1,RackfileUPLOAD!$I:$K,3,FALSE),"")))</f>
        <v/>
      </c>
      <c r="AG101" s="121" t="str">
        <f>IF(AF99="IcePack","",IFNA(VLOOKUP(AF$2&amp;"F"&amp;$A99+1&amp;AG100,RackfileUPLOAD!$I:$K,3,FALSE),IFNA(VLOOKUP(AF$2&amp;"F"&amp;$A99+1,RackfileUPLOAD!$I:$K,3,FALSE),"")))</f>
        <v/>
      </c>
      <c r="AH101" s="121" t="str">
        <f>IF(AF99="IcePack","",IFNA(VLOOKUP(AF$2&amp;"F"&amp;$A99+1&amp;AH100,RackfileUPLOAD!$I:$K,3,FALSE),IFNA(VLOOKUP(AF$2&amp;"F"&amp;$A99+1,RackfileUPLOAD!$I:$K,3,FALSE),"")))</f>
        <v/>
      </c>
      <c r="AI101" s="111"/>
      <c r="AJ101" s="111"/>
      <c r="AK101" s="109"/>
      <c r="AL101" s="121" t="str">
        <f>IF(AL99="IcePack","",IFNA(VLOOKUP(AL$2&amp;"F"&amp;$A99&amp;AL100,RackfileUPLOAD!$I:$K,3,FALSE),IFNA(VLOOKUP(AL$2&amp;"F"&amp;$A99,RackfileUPLOAD!$I:$K,3,FALSE),"")))</f>
        <v/>
      </c>
      <c r="AM101" s="121" t="str">
        <f>IF(AL99="IcePack","",IFNA(VLOOKUP(AL$2&amp;"F"&amp;$A99&amp;AM100,RackfileUPLOAD!$I:$K,3,FALSE),IFNA(VLOOKUP(AL$2&amp;"F"&amp;$A99,RackfileUPLOAD!$I:$K,3,FALSE),"")))</f>
        <v/>
      </c>
      <c r="AN101" s="121" t="str">
        <f>IF(AL99="IcePack","",IFNA(VLOOKUP(AL$2&amp;"F"&amp;$A99&amp;AN100,RackfileUPLOAD!$I:$K,3,FALSE),IFNA(VLOOKUP(AL$2&amp;"F"&amp;$A99,RackfileUPLOAD!$I:$K,3,FALSE),"")))</f>
        <v/>
      </c>
      <c r="AO101" s="113"/>
      <c r="AP101" s="109"/>
      <c r="AQ101" s="121" t="str">
        <f>IF(AQ99="IcePack","",IFNA(VLOOKUP(AQ$2&amp;"F"&amp;$A99+1&amp;AQ100,RackfileUPLOAD!$I:$K,3,FALSE),IFNA(VLOOKUP(AQ$2&amp;"F"&amp;$A99+1,RackfileUPLOAD!$I:$K,3,FALSE),"")))</f>
        <v/>
      </c>
      <c r="AR101" s="121" t="str">
        <f>IF(AQ99="IcePack","",IFNA(VLOOKUP(AQ$2&amp;"F"&amp;$A99+1&amp;AR100,RackfileUPLOAD!$I:$K,3,FALSE),IFNA(VLOOKUP(AQ$2&amp;"F"&amp;$A99+1,RackfileUPLOAD!$I:$K,3,FALSE),"")))</f>
        <v/>
      </c>
      <c r="AS101" s="121" t="str">
        <f>IF(AQ99="IcePack","",IFNA(VLOOKUP(AQ$2&amp;"F"&amp;$A99+1&amp;AS100,RackfileUPLOAD!$I:$K,3,FALSE),IFNA(VLOOKUP(AQ$2&amp;"F"&amp;$A99+1,RackfileUPLOAD!$I:$K,3,FALSE),"")))</f>
        <v/>
      </c>
      <c r="AT101" s="111"/>
      <c r="AU101" s="111"/>
      <c r="AV101" s="109"/>
      <c r="AW101" s="121" t="str">
        <f>IF(AW99="IcePack","",IFNA(VLOOKUP(AW$2&amp;"F"&amp;$A99&amp;AW100,RackfileUPLOAD!$I:$K,3,FALSE),IFNA(VLOOKUP(AW$2&amp;"F"&amp;$A99,RackfileUPLOAD!$I:$K,3,FALSE),"")))</f>
        <v/>
      </c>
      <c r="AX101" s="121" t="str">
        <f>IF(AW99="IcePack","",IFNA(VLOOKUP(AW$2&amp;"F"&amp;$A99&amp;AX100,RackfileUPLOAD!$I:$K,3,FALSE),IFNA(VLOOKUP(AW$2&amp;"F"&amp;$A99,RackfileUPLOAD!$I:$K,3,FALSE),"")))</f>
        <v/>
      </c>
      <c r="AY101" s="121" t="str">
        <f>IF(AW99="IcePack","",IFNA(VLOOKUP(AW$2&amp;"F"&amp;$A99&amp;AY100,RackfileUPLOAD!$I:$K,3,FALSE),IFNA(VLOOKUP(AW$2&amp;"F"&amp;$A99,RackfileUPLOAD!$I:$K,3,FALSE),"")))</f>
        <v/>
      </c>
      <c r="AZ101" s="113"/>
      <c r="BA101" s="109"/>
      <c r="BB101" s="121" t="str">
        <f>IF(BB99="IcePack","",IFNA(VLOOKUP(BB$2&amp;"F"&amp;$A99+1&amp;BB100,RackfileUPLOAD!$I:$K,3,FALSE),IFNA(VLOOKUP(BB$2&amp;"F"&amp;$A99+1,RackfileUPLOAD!$I:$K,3,FALSE),"")))</f>
        <v/>
      </c>
      <c r="BC101" s="121" t="str">
        <f>IF(BB99="IcePack","",IFNA(VLOOKUP(BB$2&amp;"F"&amp;$A99+1&amp;BC100,RackfileUPLOAD!$I:$K,3,FALSE),IFNA(VLOOKUP(BB$2&amp;"F"&amp;$A99+1,RackfileUPLOAD!$I:$K,3,FALSE),"")))</f>
        <v/>
      </c>
      <c r="BD101" s="121" t="str">
        <f>IF(BB99="IcePack","",IFNA(VLOOKUP(BB$2&amp;"F"&amp;$A99+1&amp;BD100,RackfileUPLOAD!$I:$K,3,FALSE),IFNA(VLOOKUP(BB$2&amp;"F"&amp;$A99+1,RackfileUPLOAD!$I:$K,3,FALSE),"")))</f>
        <v/>
      </c>
      <c r="BE101" s="111"/>
      <c r="BF101" s="111"/>
      <c r="BG101" s="109"/>
      <c r="BH101" s="121" t="str">
        <f>IF(BH99="IcePack","",IFNA(VLOOKUP(BH$2&amp;"F"&amp;$A99&amp;BH100,RackfileUPLOAD!$I:$K,3,FALSE),IFNA(VLOOKUP(BH$2&amp;"F"&amp;$A99,RackfileUPLOAD!$I:$K,3,FALSE),"")))</f>
        <v/>
      </c>
      <c r="BI101" s="121" t="str">
        <f>IF(BH99="IcePack","",IFNA(VLOOKUP(BH$2&amp;"F"&amp;$A99&amp;BI100,RackfileUPLOAD!$I:$K,3,FALSE),IFNA(VLOOKUP(BH$2&amp;"F"&amp;$A99,RackfileUPLOAD!$I:$K,3,FALSE),"")))</f>
        <v/>
      </c>
      <c r="BJ101" s="121" t="str">
        <f>IF(BH99="IcePack","",IFNA(VLOOKUP(BH$2&amp;"F"&amp;$A99&amp;BJ100,RackfileUPLOAD!$I:$K,3,FALSE),IFNA(VLOOKUP(BH$2&amp;"F"&amp;$A99,RackfileUPLOAD!$I:$K,3,FALSE),"")))</f>
        <v/>
      </c>
      <c r="BK101" s="113"/>
      <c r="BL101" s="109"/>
      <c r="BM101" s="121" t="str">
        <f>IF(BM99="IcePack","",IFNA(VLOOKUP(BM$2&amp;"F"&amp;$A99+1&amp;BM100,RackfileUPLOAD!$I:$K,3,FALSE),IFNA(VLOOKUP(BM$2&amp;"F"&amp;$A99+1,RackfileUPLOAD!$I:$K,3,FALSE),"")))</f>
        <v/>
      </c>
      <c r="BN101" s="121" t="str">
        <f>IF(BM99="IcePack","",IFNA(VLOOKUP(BM$2&amp;"F"&amp;$A99+1&amp;BN100,RackfileUPLOAD!$I:$K,3,FALSE),IFNA(VLOOKUP(BM$2&amp;"F"&amp;$A99+1,RackfileUPLOAD!$I:$K,3,FALSE),"")))</f>
        <v/>
      </c>
      <c r="BO101" s="121" t="str">
        <f>IF(BM99="IcePack","",IFNA(VLOOKUP(BM$2&amp;"F"&amp;$A99+1&amp;BO100,RackfileUPLOAD!$I:$K,3,FALSE),IFNA(VLOOKUP(BM$2&amp;"F"&amp;$A99+1,RackfileUPLOAD!$I:$K,3,FALSE),"")))</f>
        <v/>
      </c>
      <c r="BP101" s="111"/>
    </row>
    <row r="102" ht="4.5" customHeight="1">
      <c r="A102" s="114"/>
      <c r="B102" s="89"/>
      <c r="C102" s="90"/>
      <c r="D102" s="91"/>
      <c r="E102" s="94"/>
      <c r="F102" s="94"/>
      <c r="G102" s="94"/>
      <c r="H102" s="90"/>
      <c r="I102" s="91"/>
      <c r="J102" s="94"/>
      <c r="K102" s="94"/>
      <c r="L102" s="94"/>
      <c r="M102" s="90"/>
      <c r="N102" s="90"/>
      <c r="O102" s="91"/>
      <c r="P102" s="94"/>
      <c r="Q102" s="94"/>
      <c r="R102" s="94"/>
      <c r="S102" s="90"/>
      <c r="T102" s="91"/>
      <c r="U102" s="94"/>
      <c r="V102" s="94"/>
      <c r="W102" s="94"/>
      <c r="X102" s="90"/>
      <c r="Y102" s="90"/>
      <c r="Z102" s="91"/>
      <c r="AA102" s="94"/>
      <c r="AB102" s="94"/>
      <c r="AC102" s="94"/>
      <c r="AD102" s="90"/>
      <c r="AE102" s="91"/>
      <c r="AF102" s="94"/>
      <c r="AG102" s="94"/>
      <c r="AH102" s="94"/>
      <c r="AI102" s="90"/>
      <c r="AJ102" s="90"/>
      <c r="AK102" s="91"/>
      <c r="AL102" s="94"/>
      <c r="AM102" s="94"/>
      <c r="AN102" s="94"/>
      <c r="AO102" s="90"/>
      <c r="AP102" s="91"/>
      <c r="AQ102" s="94"/>
      <c r="AR102" s="94"/>
      <c r="AS102" s="94"/>
      <c r="AT102" s="90"/>
      <c r="AU102" s="90"/>
      <c r="AV102" s="95"/>
      <c r="AW102" s="94"/>
      <c r="AX102" s="94"/>
      <c r="AY102" s="94"/>
      <c r="AZ102" s="90"/>
      <c r="BA102" s="91"/>
      <c r="BB102" s="94"/>
      <c r="BC102" s="94"/>
      <c r="BD102" s="94"/>
      <c r="BE102" s="90"/>
      <c r="BF102" s="90"/>
      <c r="BG102" s="91"/>
      <c r="BH102" s="94"/>
      <c r="BI102" s="94"/>
      <c r="BJ102" s="94"/>
      <c r="BK102" s="90"/>
      <c r="BL102" s="91"/>
      <c r="BM102" s="94"/>
      <c r="BN102" s="94"/>
      <c r="BO102" s="94"/>
      <c r="BP102" s="115"/>
    </row>
    <row r="103" ht="4.5" customHeight="1">
      <c r="A103" s="114"/>
      <c r="B103" s="89"/>
      <c r="C103" s="90"/>
      <c r="D103" s="91"/>
      <c r="E103" s="90"/>
      <c r="F103" s="90"/>
      <c r="G103" s="90"/>
      <c r="H103" s="90"/>
      <c r="I103" s="91"/>
      <c r="J103" s="90"/>
      <c r="K103" s="90"/>
      <c r="L103" s="90"/>
      <c r="M103" s="90"/>
      <c r="N103" s="90"/>
      <c r="O103" s="91"/>
      <c r="P103" s="90"/>
      <c r="Q103" s="90"/>
      <c r="R103" s="90"/>
      <c r="S103" s="90"/>
      <c r="T103" s="91"/>
      <c r="U103" s="90"/>
      <c r="V103" s="90"/>
      <c r="W103" s="90"/>
      <c r="X103" s="93"/>
      <c r="Y103" s="93"/>
      <c r="Z103" s="91"/>
      <c r="AA103" s="90"/>
      <c r="AB103" s="90"/>
      <c r="AC103" s="90"/>
      <c r="AD103" s="90"/>
      <c r="AE103" s="91"/>
      <c r="AF103" s="90"/>
      <c r="AG103" s="90"/>
      <c r="AH103" s="90"/>
      <c r="AI103" s="90"/>
      <c r="AJ103" s="90"/>
      <c r="AK103" s="91"/>
      <c r="AL103" s="90"/>
      <c r="AM103" s="90"/>
      <c r="AN103" s="90"/>
      <c r="AO103" s="90"/>
      <c r="AP103" s="91"/>
      <c r="AQ103" s="90"/>
      <c r="AR103" s="90"/>
      <c r="AS103" s="90"/>
      <c r="AT103" s="94"/>
      <c r="AU103" s="94"/>
      <c r="AV103" s="95"/>
      <c r="AW103" s="90"/>
      <c r="AX103" s="90"/>
      <c r="AY103" s="90"/>
      <c r="AZ103" s="90"/>
      <c r="BA103" s="91"/>
      <c r="BB103" s="90"/>
      <c r="BC103" s="90"/>
      <c r="BD103" s="90"/>
      <c r="BE103" s="94"/>
      <c r="BF103" s="94"/>
      <c r="BG103" s="91"/>
      <c r="BH103" s="90"/>
      <c r="BI103" s="90"/>
      <c r="BJ103" s="90"/>
      <c r="BK103" s="90"/>
      <c r="BL103" s="91"/>
      <c r="BM103" s="90"/>
      <c r="BN103" s="90"/>
      <c r="BO103" s="90"/>
      <c r="BP103" s="96"/>
    </row>
    <row r="104" ht="59.25" customHeight="1">
      <c r="A104" s="97">
        <f>A99+2</f>
        <v>61</v>
      </c>
      <c r="B104" s="89"/>
      <c r="C104" s="90"/>
      <c r="D104" s="98" t="str">
        <f>IF(D$2="",,D$2&amp;"_KW "&amp;$B$2&amp;"_F"&amp;$A104)</f>
        <v>ASL3_KW 19_F61</v>
      </c>
      <c r="E104" s="99" t="str">
        <f>IFNA(VLOOKUP(E$2&amp;"F"&amp;$A104,RackfileUPLOAD!$H:$K,3,FALSE),"")</f>
        <v/>
      </c>
      <c r="F104" s="100"/>
      <c r="G104" s="101"/>
      <c r="H104" s="102"/>
      <c r="I104" s="98" t="str">
        <f>IF(I$2="",,I$2&amp;"_KW "&amp;$B$2&amp;"_F"&amp;$A104)</f>
        <v>ASL3_KW 19_F61</v>
      </c>
      <c r="J104" s="99" t="str">
        <f>IFNA(VLOOKUP(J$2&amp;"F"&amp;$A104+1,RackfileUPLOAD!$H:$K,3,FALSE),"")</f>
        <v>565091 - Scharfes Rinderhack mit Jalapeños</v>
      </c>
      <c r="K104" s="100"/>
      <c r="L104" s="101"/>
      <c r="M104" s="90"/>
      <c r="N104" s="90"/>
      <c r="O104" s="98" t="str">
        <f>IF(O$2="",,O$2&amp;"_KW "&amp;$B$2&amp;"_F"&amp;$A104)</f>
        <v/>
      </c>
      <c r="P104" s="99" t="str">
        <f>IFNA(VLOOKUP(P$2&amp;"F"&amp;$A104,RackfileUPLOAD!$H:$K,3,FALSE),"")</f>
        <v/>
      </c>
      <c r="Q104" s="100"/>
      <c r="R104" s="101"/>
      <c r="S104" s="102"/>
      <c r="T104" s="98" t="str">
        <f>IF(T$2="",,T$2&amp;"_KW "&amp;$B$2&amp;"_F"&amp;$A104)</f>
        <v/>
      </c>
      <c r="U104" s="99" t="str">
        <f>IFNA(VLOOKUP(U$2&amp;"F"&amp;$A104+1,RackfileUPLOAD!$H:$K,3,FALSE),"")</f>
        <v/>
      </c>
      <c r="V104" s="100"/>
      <c r="W104" s="101"/>
      <c r="X104" s="90"/>
      <c r="Y104" s="90"/>
      <c r="Z104" s="98" t="str">
        <f>IF(Z$2="",,Z$2&amp;"_KW "&amp;$B$2&amp;"_F"&amp;$A104)</f>
        <v/>
      </c>
      <c r="AA104" s="99" t="str">
        <f>IFNA(VLOOKUP(AA$2&amp;"F"&amp;$A104,RackfileUPLOAD!$H:$K,3,FALSE),"")</f>
        <v/>
      </c>
      <c r="AB104" s="100"/>
      <c r="AC104" s="101"/>
      <c r="AD104" s="102"/>
      <c r="AE104" s="98" t="str">
        <f>IF(AE$2="",,AE$2&amp;"_KW "&amp;$B$2&amp;"_F"&amp;$A104)</f>
        <v/>
      </c>
      <c r="AF104" s="99" t="str">
        <f>IFNA(VLOOKUP(AF$2&amp;"F"&amp;$A104+1,RackfileUPLOAD!$H:$K,3,FALSE),"")</f>
        <v/>
      </c>
      <c r="AG104" s="100"/>
      <c r="AH104" s="101"/>
      <c r="AI104" s="90"/>
      <c r="AJ104" s="90"/>
      <c r="AK104" s="98" t="str">
        <f>IF(AK$2="",,AK$2&amp;"_KW "&amp;$B$2&amp;"_F"&amp;$A104)</f>
        <v/>
      </c>
      <c r="AL104" s="99" t="str">
        <f>IFNA(VLOOKUP(AL$2&amp;"F"&amp;$A104,RackfileUPLOAD!$H:$K,3,FALSE),"")</f>
        <v/>
      </c>
      <c r="AM104" s="100"/>
      <c r="AN104" s="101"/>
      <c r="AO104" s="102"/>
      <c r="AP104" s="98" t="str">
        <f>IF(AP$2="",,AP$2&amp;"_KW "&amp;$B$2&amp;"_F"&amp;$A104)</f>
        <v/>
      </c>
      <c r="AQ104" s="99" t="str">
        <f>IFNA(VLOOKUP(AQ$2&amp;"F"&amp;$A104+1,RackfileUPLOAD!$H:$K,3,FALSE),"")</f>
        <v/>
      </c>
      <c r="AR104" s="100"/>
      <c r="AS104" s="101"/>
      <c r="AT104" s="90"/>
      <c r="AU104" s="90"/>
      <c r="AV104" s="98" t="str">
        <f>IF(AV$2="",,AV$2&amp;"_KW "&amp;$B$2&amp;"_F"&amp;$A104)</f>
        <v/>
      </c>
      <c r="AW104" s="99" t="str">
        <f>IFNA(VLOOKUP(AW$2&amp;"F"&amp;$A104,RackfileUPLOAD!$H:$K,3,FALSE),"")</f>
        <v/>
      </c>
      <c r="AX104" s="100"/>
      <c r="AY104" s="101"/>
      <c r="AZ104" s="102"/>
      <c r="BA104" s="98" t="str">
        <f>IF(BA$2="",,BA$2&amp;"_KW "&amp;$B$2&amp;"_F"&amp;$A104)</f>
        <v/>
      </c>
      <c r="BB104" s="99" t="str">
        <f>IFNA(VLOOKUP(BB$2&amp;"F"&amp;$A104+1,RackfileUPLOAD!$H:$K,3,FALSE),"")</f>
        <v/>
      </c>
      <c r="BC104" s="100"/>
      <c r="BD104" s="101"/>
      <c r="BE104" s="90"/>
      <c r="BF104" s="90"/>
      <c r="BG104" s="98" t="str">
        <f>IF(BG$2="",,BG$2&amp;"_KW "&amp;$B$2&amp;"_F"&amp;$A104)</f>
        <v/>
      </c>
      <c r="BH104" s="99" t="str">
        <f>IFNA(VLOOKUP(BH$2&amp;"F"&amp;$A104,RackfileUPLOAD!$H:$K,3,FALSE),"")</f>
        <v/>
      </c>
      <c r="BI104" s="100"/>
      <c r="BJ104" s="101"/>
      <c r="BK104" s="102"/>
      <c r="BL104" s="98" t="str">
        <f>IF(BL$2="",,BL$2&amp;"_KW "&amp;$B$2&amp;"_F"&amp;$A104)</f>
        <v/>
      </c>
      <c r="BM104" s="99" t="str">
        <f>IFNA(VLOOKUP(BM$2&amp;"F"&amp;$A104+1,RackfileUPLOAD!$H:$K,3,FALSE),"")</f>
        <v/>
      </c>
      <c r="BN104" s="100"/>
      <c r="BO104" s="101"/>
      <c r="BP104" s="103"/>
    </row>
    <row r="105" ht="17.25" customHeight="1">
      <c r="A105" s="104"/>
      <c r="B105" s="89"/>
      <c r="C105" s="106"/>
      <c r="D105" s="104"/>
      <c r="E105" s="107" t="str">
        <f>IF(E104="","","2p")</f>
        <v/>
      </c>
      <c r="F105" s="107" t="str">
        <f>IF(E104="","","3p")</f>
        <v/>
      </c>
      <c r="G105" s="107" t="str">
        <f>IF(E104="","","4p")</f>
        <v/>
      </c>
      <c r="H105" s="108"/>
      <c r="I105" s="104"/>
      <c r="J105" s="107" t="str">
        <f>IF(J104="","","2p")</f>
        <v>2p</v>
      </c>
      <c r="K105" s="107" t="str">
        <f>IF(J104="","","3p")</f>
        <v>3p</v>
      </c>
      <c r="L105" s="107" t="str">
        <f>IF(J104="","","4p")</f>
        <v>4p</v>
      </c>
      <c r="M105" s="106"/>
      <c r="N105" s="106"/>
      <c r="O105" s="104"/>
      <c r="P105" s="107" t="str">
        <f>IF(P104="","","2p")</f>
        <v/>
      </c>
      <c r="Q105" s="107" t="str">
        <f>IF(P104="","","3p")</f>
        <v/>
      </c>
      <c r="R105" s="107" t="str">
        <f>IF(P104="","","4p")</f>
        <v/>
      </c>
      <c r="S105" s="108"/>
      <c r="T105" s="104"/>
      <c r="U105" s="107" t="str">
        <f>IF(U104="","","2p")</f>
        <v/>
      </c>
      <c r="V105" s="107" t="str">
        <f>IF(U104="","","3p")</f>
        <v/>
      </c>
      <c r="W105" s="107" t="str">
        <f>IF(U104="","","4p")</f>
        <v/>
      </c>
      <c r="X105" s="106"/>
      <c r="Y105" s="106"/>
      <c r="Z105" s="104"/>
      <c r="AA105" s="107" t="str">
        <f>IF(AA104="","","2p")</f>
        <v/>
      </c>
      <c r="AB105" s="107" t="str">
        <f>IF(AA104="","","3p")</f>
        <v/>
      </c>
      <c r="AC105" s="107" t="str">
        <f>IF(AA104="","","4p")</f>
        <v/>
      </c>
      <c r="AD105" s="108"/>
      <c r="AE105" s="104"/>
      <c r="AF105" s="107" t="str">
        <f>IF(AF104="","","2p")</f>
        <v/>
      </c>
      <c r="AG105" s="107" t="str">
        <f>IF(AF104="","","3p")</f>
        <v/>
      </c>
      <c r="AH105" s="107" t="str">
        <f>IF(AF104="","","4p")</f>
        <v/>
      </c>
      <c r="AI105" s="106"/>
      <c r="AJ105" s="106"/>
      <c r="AK105" s="104"/>
      <c r="AL105" s="107" t="str">
        <f>IF(AL104="","","2p")</f>
        <v/>
      </c>
      <c r="AM105" s="107" t="str">
        <f>IF(AL104="","","3p")</f>
        <v/>
      </c>
      <c r="AN105" s="107" t="str">
        <f>IF(AL104="","","4p")</f>
        <v/>
      </c>
      <c r="AO105" s="108"/>
      <c r="AP105" s="104"/>
      <c r="AQ105" s="107" t="str">
        <f>IF(AQ104="","","2p")</f>
        <v/>
      </c>
      <c r="AR105" s="107" t="str">
        <f>IF(AQ104="","","3p")</f>
        <v/>
      </c>
      <c r="AS105" s="107" t="str">
        <f>IF(AQ104="","","4p")</f>
        <v/>
      </c>
      <c r="AT105" s="106"/>
      <c r="AU105" s="106"/>
      <c r="AV105" s="104"/>
      <c r="AW105" s="107" t="str">
        <f>IF(AW104="","","2p")</f>
        <v/>
      </c>
      <c r="AX105" s="107" t="str">
        <f>IF(AW104="","","3p")</f>
        <v/>
      </c>
      <c r="AY105" s="107" t="str">
        <f>IF(AW104="","","4p")</f>
        <v/>
      </c>
      <c r="AZ105" s="108"/>
      <c r="BA105" s="104"/>
      <c r="BB105" s="107" t="str">
        <f>IF(BB104="","","2p")</f>
        <v/>
      </c>
      <c r="BC105" s="107" t="str">
        <f>IF(BB104="","","3p")</f>
        <v/>
      </c>
      <c r="BD105" s="107" t="str">
        <f>IF(BB104="","","4p")</f>
        <v/>
      </c>
      <c r="BE105" s="106"/>
      <c r="BF105" s="106"/>
      <c r="BG105" s="104"/>
      <c r="BH105" s="107" t="str">
        <f>IF(BH104="","","2p")</f>
        <v/>
      </c>
      <c r="BI105" s="107" t="str">
        <f>IF(BH104="","","3p")</f>
        <v/>
      </c>
      <c r="BJ105" s="107" t="str">
        <f>IF(BH104="","","4p")</f>
        <v/>
      </c>
      <c r="BK105" s="108"/>
      <c r="BL105" s="104"/>
      <c r="BM105" s="107" t="str">
        <f>IF(BM104="","","2p")</f>
        <v/>
      </c>
      <c r="BN105" s="107" t="str">
        <f>IF(BM104="","","3p")</f>
        <v/>
      </c>
      <c r="BO105" s="107" t="str">
        <f>IF(BM104="","","4p")</f>
        <v/>
      </c>
      <c r="BP105" s="106"/>
    </row>
    <row r="106" ht="33.75" customHeight="1">
      <c r="A106" s="109"/>
      <c r="B106" s="89"/>
      <c r="C106" s="111"/>
      <c r="D106" s="109"/>
      <c r="E106" s="112" t="str">
        <f>IF(E104="IcePack","",IFNA(VLOOKUP(E$2&amp;"F"&amp;$A104&amp;E105,RackfileUPLOAD!$I:$K,3,FALSE),IFNA(VLOOKUP(E$2&amp;"F"&amp;$A104,RackfileUPLOAD!$I:$K,3,FALSE),"")))</f>
        <v/>
      </c>
      <c r="F106" s="112" t="str">
        <f>IF(E104="IcePack","",IFNA(VLOOKUP(E$2&amp;"F"&amp;$A104&amp;F105,RackfileUPLOAD!$I:$K,3,FALSE),IFNA(VLOOKUP(E$2&amp;"F"&amp;$A104,RackfileUPLOAD!$I:$K,3,FALSE),"")))</f>
        <v/>
      </c>
      <c r="G106" s="112" t="str">
        <f>IF(E104="IcePack","",IFNA(VLOOKUP(E$2&amp;"F"&amp;$A104&amp;G105,RackfileUPLOAD!$I:$K,3,FALSE),IFNA(VLOOKUP(E$2&amp;"F"&amp;$A104,RackfileUPLOAD!$I:$K,3,FALSE),"")))</f>
        <v/>
      </c>
      <c r="H106" s="113"/>
      <c r="I106" s="109"/>
      <c r="J106" s="112" t="str">
        <f>IF(J104="IcePack","",IFNA(VLOOKUP(J$2&amp;"F"&amp;$A104+1&amp;J105,RackfileUPLOAD!$I:$K,3,FALSE),IFNA(VLOOKUP(J$2&amp;"F"&amp;$A104+1,RackfileUPLOAD!$I:$K,3,FALSE),"")))</f>
        <v/>
      </c>
      <c r="K106" s="112" t="str">
        <f>IF(J104="IcePack","",IFNA(VLOOKUP(J$2&amp;"F"&amp;$A104+1&amp;K105,RackfileUPLOAD!$I:$K,3,FALSE),IFNA(VLOOKUP(J$2&amp;"F"&amp;$A104+1,RackfileUPLOAD!$I:$K,3,FALSE),"")))</f>
        <v/>
      </c>
      <c r="L106" s="112" t="str">
        <f>IF(J104="IcePack","",IFNA(VLOOKUP(J$2&amp;"F"&amp;$A104+1&amp;L105,RackfileUPLOAD!$I:$K,3,FALSE),IFNA(VLOOKUP(J$2&amp;"F"&amp;$A104+1,RackfileUPLOAD!$I:$K,3,FALSE),"")))</f>
        <v/>
      </c>
      <c r="M106" s="111"/>
      <c r="N106" s="111"/>
      <c r="O106" s="109"/>
      <c r="P106" s="112" t="str">
        <f>IF(P104="IcePack","",IFNA(VLOOKUP(P$2&amp;"F"&amp;$A104&amp;P105,RackfileUPLOAD!$I:$K,3,FALSE),IFNA(VLOOKUP(P$2&amp;"F"&amp;$A104,RackfileUPLOAD!$I:$K,3,FALSE),"")))</f>
        <v/>
      </c>
      <c r="Q106" s="112" t="str">
        <f>IF(P104="IcePack","",IFNA(VLOOKUP(P$2&amp;"F"&amp;$A104&amp;Q105,RackfileUPLOAD!$I:$K,3,FALSE),IFNA(VLOOKUP(P$2&amp;"F"&amp;$A104,RackfileUPLOAD!$I:$K,3,FALSE),"")))</f>
        <v/>
      </c>
      <c r="R106" s="112" t="str">
        <f>IF(P104="IcePack","",IFNA(VLOOKUP(P$2&amp;"F"&amp;$A104&amp;R105,RackfileUPLOAD!$I:$K,3,FALSE),IFNA(VLOOKUP(P$2&amp;"F"&amp;$A104,RackfileUPLOAD!$I:$K,3,FALSE),"")))</f>
        <v/>
      </c>
      <c r="S106" s="113"/>
      <c r="T106" s="109"/>
      <c r="U106" s="112" t="str">
        <f>IF(U104="IcePack","",IFNA(VLOOKUP(U$2&amp;"F"&amp;$A104+1&amp;U105,RackfileUPLOAD!$I:$K,3,FALSE),IFNA(VLOOKUP(U$2&amp;"F"&amp;$A104+1,RackfileUPLOAD!$I:$K,3,FALSE),"")))</f>
        <v/>
      </c>
      <c r="V106" s="112" t="str">
        <f>IF(U104="IcePack","",IFNA(VLOOKUP(U$2&amp;"F"&amp;$A104+1&amp;V105,RackfileUPLOAD!$I:$K,3,FALSE),IFNA(VLOOKUP(U$2&amp;"F"&amp;$A104+1,RackfileUPLOAD!$I:$K,3,FALSE),"")))</f>
        <v/>
      </c>
      <c r="W106" s="112" t="str">
        <f>IF(U104="IcePack","",IFNA(VLOOKUP(U$2&amp;"F"&amp;$A104+1&amp;W105,RackfileUPLOAD!$I:$K,3,FALSE),IFNA(VLOOKUP(U$2&amp;"F"&amp;$A104+1,RackfileUPLOAD!$I:$K,3,FALSE),"")))</f>
        <v/>
      </c>
      <c r="X106" s="111"/>
      <c r="Y106" s="111"/>
      <c r="Z106" s="109"/>
      <c r="AA106" s="112" t="str">
        <f>IF(AA104="IcePack","",IFNA(VLOOKUP(AA$2&amp;"F"&amp;$A104&amp;AA105,RackfileUPLOAD!$I:$K,3,FALSE),IFNA(VLOOKUP(AA$2&amp;"F"&amp;$A104,RackfileUPLOAD!$I:$K,3,FALSE),"")))</f>
        <v/>
      </c>
      <c r="AB106" s="112" t="str">
        <f>IF(AA104="IcePack","",IFNA(VLOOKUP(AA$2&amp;"F"&amp;$A104&amp;AB105,RackfileUPLOAD!$I:$K,3,FALSE),IFNA(VLOOKUP(AA$2&amp;"F"&amp;$A104,RackfileUPLOAD!$I:$K,3,FALSE),"")))</f>
        <v/>
      </c>
      <c r="AC106" s="112" t="str">
        <f>IF(AA104="IcePack","",IFNA(VLOOKUP(AA$2&amp;"F"&amp;$A104&amp;AC105,RackfileUPLOAD!$I:$K,3,FALSE),IFNA(VLOOKUP(AA$2&amp;"F"&amp;$A104,RackfileUPLOAD!$I:$K,3,FALSE),"")))</f>
        <v/>
      </c>
      <c r="AD106" s="113"/>
      <c r="AE106" s="109"/>
      <c r="AF106" s="112" t="str">
        <f>IF(AF104="IcePack","",IFNA(VLOOKUP(AF$2&amp;"F"&amp;$A104+1&amp;AF105,RackfileUPLOAD!$I:$K,3,FALSE),IFNA(VLOOKUP(AF$2&amp;"F"&amp;$A104+1,RackfileUPLOAD!$I:$K,3,FALSE),"")))</f>
        <v/>
      </c>
      <c r="AG106" s="112" t="str">
        <f>IF(AF104="IcePack","",IFNA(VLOOKUP(AF$2&amp;"F"&amp;$A104+1&amp;AG105,RackfileUPLOAD!$I:$K,3,FALSE),IFNA(VLOOKUP(AF$2&amp;"F"&amp;$A104+1,RackfileUPLOAD!$I:$K,3,FALSE),"")))</f>
        <v/>
      </c>
      <c r="AH106" s="112" t="str">
        <f>IF(AF104="IcePack","",IFNA(VLOOKUP(AF$2&amp;"F"&amp;$A104+1&amp;AH105,RackfileUPLOAD!$I:$K,3,FALSE),IFNA(VLOOKUP(AF$2&amp;"F"&amp;$A104+1,RackfileUPLOAD!$I:$K,3,FALSE),"")))</f>
        <v/>
      </c>
      <c r="AI106" s="111"/>
      <c r="AJ106" s="111"/>
      <c r="AK106" s="109"/>
      <c r="AL106" s="112" t="str">
        <f>IF(AL104="IcePack","",IFNA(VLOOKUP(AL$2&amp;"F"&amp;$A104&amp;AL105,RackfileUPLOAD!$I:$K,3,FALSE),IFNA(VLOOKUP(AL$2&amp;"F"&amp;$A104,RackfileUPLOAD!$I:$K,3,FALSE),"")))</f>
        <v/>
      </c>
      <c r="AM106" s="112" t="str">
        <f>IF(AL104="IcePack","",IFNA(VLOOKUP(AL$2&amp;"F"&amp;$A104&amp;AM105,RackfileUPLOAD!$I:$K,3,FALSE),IFNA(VLOOKUP(AL$2&amp;"F"&amp;$A104,RackfileUPLOAD!$I:$K,3,FALSE),"")))</f>
        <v/>
      </c>
      <c r="AN106" s="112" t="str">
        <f>IF(AL104="IcePack","",IFNA(VLOOKUP(AL$2&amp;"F"&amp;$A104&amp;AN105,RackfileUPLOAD!$I:$K,3,FALSE),IFNA(VLOOKUP(AL$2&amp;"F"&amp;$A104,RackfileUPLOAD!$I:$K,3,FALSE),"")))</f>
        <v/>
      </c>
      <c r="AO106" s="113"/>
      <c r="AP106" s="109"/>
      <c r="AQ106" s="112" t="str">
        <f>IF(AQ104="IcePack","",IFNA(VLOOKUP(AQ$2&amp;"F"&amp;$A104+1&amp;AQ105,RackfileUPLOAD!$I:$K,3,FALSE),IFNA(VLOOKUP(AQ$2&amp;"F"&amp;$A104+1,RackfileUPLOAD!$I:$K,3,FALSE),"")))</f>
        <v/>
      </c>
      <c r="AR106" s="112" t="str">
        <f>IF(AQ104="IcePack","",IFNA(VLOOKUP(AQ$2&amp;"F"&amp;$A104+1&amp;AR105,RackfileUPLOAD!$I:$K,3,FALSE),IFNA(VLOOKUP(AQ$2&amp;"F"&amp;$A104+1,RackfileUPLOAD!$I:$K,3,FALSE),"")))</f>
        <v/>
      </c>
      <c r="AS106" s="112" t="str">
        <f>IF(AQ104="IcePack","",IFNA(VLOOKUP(AQ$2&amp;"F"&amp;$A104+1&amp;AS105,RackfileUPLOAD!$I:$K,3,FALSE),IFNA(VLOOKUP(AQ$2&amp;"F"&amp;$A104+1,RackfileUPLOAD!$I:$K,3,FALSE),"")))</f>
        <v/>
      </c>
      <c r="AT106" s="111"/>
      <c r="AU106" s="111"/>
      <c r="AV106" s="109"/>
      <c r="AW106" s="112" t="str">
        <f>IF(AW104="IcePack","",IFNA(VLOOKUP(AW$2&amp;"F"&amp;$A104&amp;AW105,RackfileUPLOAD!$I:$K,3,FALSE),IFNA(VLOOKUP(AW$2&amp;"F"&amp;$A104,RackfileUPLOAD!$I:$K,3,FALSE),"")))</f>
        <v/>
      </c>
      <c r="AX106" s="112" t="str">
        <f>IF(AW104="IcePack","",IFNA(VLOOKUP(AW$2&amp;"F"&amp;$A104&amp;AX105,RackfileUPLOAD!$I:$K,3,FALSE),IFNA(VLOOKUP(AW$2&amp;"F"&amp;$A104,RackfileUPLOAD!$I:$K,3,FALSE),"")))</f>
        <v/>
      </c>
      <c r="AY106" s="112" t="str">
        <f>IF(AW104="IcePack","",IFNA(VLOOKUP(AW$2&amp;"F"&amp;$A104&amp;AY105,RackfileUPLOAD!$I:$K,3,FALSE),IFNA(VLOOKUP(AW$2&amp;"F"&amp;$A104,RackfileUPLOAD!$I:$K,3,FALSE),"")))</f>
        <v/>
      </c>
      <c r="AZ106" s="113"/>
      <c r="BA106" s="109"/>
      <c r="BB106" s="112" t="str">
        <f>IF(BB104="IcePack","",IFNA(VLOOKUP(BB$2&amp;"F"&amp;$A104+1&amp;BB105,RackfileUPLOAD!$I:$K,3,FALSE),IFNA(VLOOKUP(BB$2&amp;"F"&amp;$A104+1,RackfileUPLOAD!$I:$K,3,FALSE),"")))</f>
        <v/>
      </c>
      <c r="BC106" s="112" t="str">
        <f>IF(BB104="IcePack","",IFNA(VLOOKUP(BB$2&amp;"F"&amp;$A104+1&amp;BC105,RackfileUPLOAD!$I:$K,3,FALSE),IFNA(VLOOKUP(BB$2&amp;"F"&amp;$A104+1,RackfileUPLOAD!$I:$K,3,FALSE),"")))</f>
        <v/>
      </c>
      <c r="BD106" s="112" t="str">
        <f>IF(BB104="IcePack","",IFNA(VLOOKUP(BB$2&amp;"F"&amp;$A104+1&amp;BD105,RackfileUPLOAD!$I:$K,3,FALSE),IFNA(VLOOKUP(BB$2&amp;"F"&amp;$A104+1,RackfileUPLOAD!$I:$K,3,FALSE),"")))</f>
        <v/>
      </c>
      <c r="BE106" s="111"/>
      <c r="BF106" s="111"/>
      <c r="BG106" s="109"/>
      <c r="BH106" s="112" t="str">
        <f>IF(BH104="IcePack","",IFNA(VLOOKUP(BH$2&amp;"F"&amp;$A104&amp;BH105,RackfileUPLOAD!$I:$K,3,FALSE),IFNA(VLOOKUP(BH$2&amp;"F"&amp;$A104,RackfileUPLOAD!$I:$K,3,FALSE),"")))</f>
        <v/>
      </c>
      <c r="BI106" s="112" t="str">
        <f>IF(BH104="IcePack","",IFNA(VLOOKUP(BH$2&amp;"F"&amp;$A104&amp;BI105,RackfileUPLOAD!$I:$K,3,FALSE),IFNA(VLOOKUP(BH$2&amp;"F"&amp;$A104,RackfileUPLOAD!$I:$K,3,FALSE),"")))</f>
        <v/>
      </c>
      <c r="BJ106" s="112" t="str">
        <f>IF(BH104="IcePack","",IFNA(VLOOKUP(BH$2&amp;"F"&amp;$A104&amp;BJ105,RackfileUPLOAD!$I:$K,3,FALSE),IFNA(VLOOKUP(BH$2&amp;"F"&amp;$A104,RackfileUPLOAD!$I:$K,3,FALSE),"")))</f>
        <v/>
      </c>
      <c r="BK106" s="113"/>
      <c r="BL106" s="109"/>
      <c r="BM106" s="112" t="str">
        <f>IF(BM104="IcePack","",IFNA(VLOOKUP(BM$2&amp;"F"&amp;$A104+1&amp;BM105,RackfileUPLOAD!$I:$K,3,FALSE),IFNA(VLOOKUP(BM$2&amp;"F"&amp;$A104+1,RackfileUPLOAD!$I:$K,3,FALSE),"")))</f>
        <v/>
      </c>
      <c r="BN106" s="112" t="str">
        <f>IF(BM104="IcePack","",IFNA(VLOOKUP(BM$2&amp;"F"&amp;$A104+1&amp;BN105,RackfileUPLOAD!$I:$K,3,FALSE),IFNA(VLOOKUP(BM$2&amp;"F"&amp;$A104+1,RackfileUPLOAD!$I:$K,3,FALSE),"")))</f>
        <v/>
      </c>
      <c r="BO106" s="112" t="str">
        <f>IF(BM104="IcePack","",IFNA(VLOOKUP(BM$2&amp;"F"&amp;$A104+1&amp;BO105,RackfileUPLOAD!$I:$K,3,FALSE),IFNA(VLOOKUP(BM$2&amp;"F"&amp;$A104+1,RackfileUPLOAD!$I:$K,3,FALSE),"")))</f>
        <v/>
      </c>
      <c r="BP106" s="111"/>
    </row>
    <row r="107" ht="9.0" customHeight="1">
      <c r="A107" s="114"/>
      <c r="B107" s="89"/>
      <c r="C107" s="90"/>
      <c r="D107" s="91"/>
      <c r="E107" s="94"/>
      <c r="F107" s="94"/>
      <c r="G107" s="94"/>
      <c r="H107" s="90"/>
      <c r="I107" s="91"/>
      <c r="J107" s="94"/>
      <c r="K107" s="94"/>
      <c r="L107" s="94"/>
      <c r="M107" s="90"/>
      <c r="N107" s="90"/>
      <c r="O107" s="91"/>
      <c r="P107" s="94"/>
      <c r="Q107" s="94"/>
      <c r="R107" s="94"/>
      <c r="S107" s="90"/>
      <c r="T107" s="91"/>
      <c r="U107" s="94"/>
      <c r="V107" s="94"/>
      <c r="W107" s="94"/>
      <c r="X107" s="90"/>
      <c r="Y107" s="90"/>
      <c r="Z107" s="91"/>
      <c r="AA107" s="94"/>
      <c r="AB107" s="94"/>
      <c r="AC107" s="94"/>
      <c r="AD107" s="90"/>
      <c r="AE107" s="91"/>
      <c r="AF107" s="94"/>
      <c r="AG107" s="94"/>
      <c r="AH107" s="94"/>
      <c r="AI107" s="90"/>
      <c r="AJ107" s="90"/>
      <c r="AK107" s="91"/>
      <c r="AL107" s="94"/>
      <c r="AM107" s="94"/>
      <c r="AN107" s="94"/>
      <c r="AO107" s="90"/>
      <c r="AP107" s="91"/>
      <c r="AQ107" s="94"/>
      <c r="AR107" s="94"/>
      <c r="AS107" s="94"/>
      <c r="AT107" s="90"/>
      <c r="AU107" s="90"/>
      <c r="AV107" s="95"/>
      <c r="AW107" s="94"/>
      <c r="AX107" s="94"/>
      <c r="AY107" s="94"/>
      <c r="AZ107" s="90"/>
      <c r="BA107" s="91"/>
      <c r="BB107" s="94"/>
      <c r="BC107" s="94"/>
      <c r="BD107" s="94"/>
      <c r="BE107" s="90"/>
      <c r="BF107" s="90"/>
      <c r="BG107" s="91"/>
      <c r="BH107" s="94"/>
      <c r="BI107" s="94"/>
      <c r="BJ107" s="94"/>
      <c r="BK107" s="90"/>
      <c r="BL107" s="91"/>
      <c r="BM107" s="94"/>
      <c r="BN107" s="94"/>
      <c r="BO107" s="94"/>
      <c r="BP107" s="115"/>
    </row>
    <row r="108" ht="59.25" customHeight="1">
      <c r="A108" s="97">
        <f>A104+2</f>
        <v>63</v>
      </c>
      <c r="B108" s="89"/>
      <c r="C108" s="90"/>
      <c r="D108" s="98" t="str">
        <f>IF(D$2="",,D$2&amp;"_KW "&amp;$B$2&amp;"_F"&amp;$A108)</f>
        <v>ASL3_KW 19_F63</v>
      </c>
      <c r="E108" s="99" t="str">
        <f>IFNA(VLOOKUP(E$2&amp;"F"&amp;$A108,RackfileUPLOAD!$H:$K,3,FALSE),"")</f>
        <v/>
      </c>
      <c r="F108" s="100"/>
      <c r="G108" s="101"/>
      <c r="H108" s="102"/>
      <c r="I108" s="98" t="str">
        <f>IF(I$2="",,I$2&amp;"_KW "&amp;$B$2&amp;"_F"&amp;$A108)</f>
        <v>ASL3_KW 19_F63</v>
      </c>
      <c r="J108" s="99" t="str">
        <f>IFNA(VLOOKUP(J$2&amp;"F"&amp;$A108+1,RackfileUPLOAD!$H:$K,3,FALSE),"")</f>
        <v/>
      </c>
      <c r="K108" s="100"/>
      <c r="L108" s="101"/>
      <c r="M108" s="90"/>
      <c r="N108" s="90"/>
      <c r="O108" s="98" t="str">
        <f>IF(O$2="",,O$2&amp;"_KW "&amp;$B$2&amp;"_F"&amp;$A108)</f>
        <v/>
      </c>
      <c r="P108" s="99" t="str">
        <f>IFNA(VLOOKUP(P$2&amp;"F"&amp;$A108,RackfileUPLOAD!$H:$K,3,FALSE),"")</f>
        <v/>
      </c>
      <c r="Q108" s="100"/>
      <c r="R108" s="101"/>
      <c r="S108" s="102"/>
      <c r="T108" s="98" t="str">
        <f>IF(T$2="",,T$2&amp;"_KW "&amp;$B$2&amp;"_F"&amp;$A108)</f>
        <v/>
      </c>
      <c r="U108" s="99" t="str">
        <f>IFNA(VLOOKUP(U$2&amp;"F"&amp;$A108+1,RackfileUPLOAD!$H:$K,3,FALSE),"")</f>
        <v/>
      </c>
      <c r="V108" s="100"/>
      <c r="W108" s="101"/>
      <c r="X108" s="90"/>
      <c r="Y108" s="90"/>
      <c r="Z108" s="98" t="str">
        <f>IF(Z$2="",,Z$2&amp;"_KW "&amp;$B$2&amp;"_F"&amp;$A108)</f>
        <v/>
      </c>
      <c r="AA108" s="99" t="str">
        <f>IFNA(VLOOKUP(AA$2&amp;"F"&amp;$A108,RackfileUPLOAD!$H:$K,3,FALSE),"")</f>
        <v/>
      </c>
      <c r="AB108" s="100"/>
      <c r="AC108" s="101"/>
      <c r="AD108" s="102"/>
      <c r="AE108" s="98" t="str">
        <f>IF(AE$2="",,AE$2&amp;"_KW "&amp;$B$2&amp;"_F"&amp;$A108)</f>
        <v/>
      </c>
      <c r="AF108" s="99" t="str">
        <f>IFNA(VLOOKUP(AF$2&amp;"F"&amp;$A108+1,RackfileUPLOAD!$H:$K,3,FALSE),"")</f>
        <v/>
      </c>
      <c r="AG108" s="100"/>
      <c r="AH108" s="101"/>
      <c r="AI108" s="90"/>
      <c r="AJ108" s="90"/>
      <c r="AK108" s="98" t="str">
        <f>IF(AK$2="",,AK$2&amp;"_KW "&amp;$B$2&amp;"_F"&amp;$A108)</f>
        <v/>
      </c>
      <c r="AL108" s="99" t="str">
        <f>IFNA(VLOOKUP(AL$2&amp;"F"&amp;$A108,RackfileUPLOAD!$H:$K,3,FALSE),"")</f>
        <v/>
      </c>
      <c r="AM108" s="100"/>
      <c r="AN108" s="101"/>
      <c r="AO108" s="102"/>
      <c r="AP108" s="98" t="str">
        <f>IF(AP$2="",,AP$2&amp;"_KW "&amp;$B$2&amp;"_F"&amp;$A108)</f>
        <v/>
      </c>
      <c r="AQ108" s="99" t="str">
        <f>IFNA(VLOOKUP(AQ$2&amp;"F"&amp;$A108+1,RackfileUPLOAD!$H:$K,3,FALSE),"")</f>
        <v/>
      </c>
      <c r="AR108" s="100"/>
      <c r="AS108" s="101"/>
      <c r="AT108" s="90"/>
      <c r="AU108" s="90"/>
      <c r="AV108" s="98" t="str">
        <f>IF(AV$2="",,AV$2&amp;"_KW "&amp;$B$2&amp;"_F"&amp;$A108)</f>
        <v/>
      </c>
      <c r="AW108" s="99" t="str">
        <f>IFNA(VLOOKUP(AW$2&amp;"F"&amp;$A108,RackfileUPLOAD!$H:$K,3,FALSE),"")</f>
        <v/>
      </c>
      <c r="AX108" s="100"/>
      <c r="AY108" s="101"/>
      <c r="AZ108" s="102"/>
      <c r="BA108" s="98" t="str">
        <f>IF(BA$2="",,BA$2&amp;"_KW "&amp;$B$2&amp;"_F"&amp;$A108)</f>
        <v/>
      </c>
      <c r="BB108" s="99" t="str">
        <f>IFNA(VLOOKUP(BB$2&amp;"F"&amp;$A108+1,RackfileUPLOAD!$H:$K,3,FALSE),"")</f>
        <v/>
      </c>
      <c r="BC108" s="100"/>
      <c r="BD108" s="101"/>
      <c r="BE108" s="90"/>
      <c r="BF108" s="90"/>
      <c r="BG108" s="98" t="str">
        <f>IF(BG$2="",,BG$2&amp;"_KW "&amp;$B$2&amp;"_F"&amp;$A108)</f>
        <v/>
      </c>
      <c r="BH108" s="99" t="str">
        <f>IFNA(VLOOKUP(BH$2&amp;"F"&amp;$A108,RackfileUPLOAD!$H:$K,3,FALSE),"")</f>
        <v/>
      </c>
      <c r="BI108" s="100"/>
      <c r="BJ108" s="101"/>
      <c r="BK108" s="102"/>
      <c r="BL108" s="98" t="str">
        <f>IF(BL$2="",,BL$2&amp;"_KW "&amp;$B$2&amp;"_F"&amp;$A108)</f>
        <v/>
      </c>
      <c r="BM108" s="99" t="str">
        <f>IFNA(VLOOKUP(BM$2&amp;"F"&amp;$A108+1,RackfileUPLOAD!$H:$K,3,FALSE),"")</f>
        <v/>
      </c>
      <c r="BN108" s="100"/>
      <c r="BO108" s="101"/>
      <c r="BP108" s="103"/>
    </row>
    <row r="109" ht="17.25" customHeight="1">
      <c r="A109" s="104"/>
      <c r="B109" s="89"/>
      <c r="C109" s="106"/>
      <c r="D109" s="104"/>
      <c r="E109" s="107" t="str">
        <f>IF(E108="","","2p")</f>
        <v/>
      </c>
      <c r="F109" s="107" t="str">
        <f>IF(E108="","","3p")</f>
        <v/>
      </c>
      <c r="G109" s="107" t="str">
        <f>IF(E108="","","4p")</f>
        <v/>
      </c>
      <c r="H109" s="108"/>
      <c r="I109" s="104"/>
      <c r="J109" s="107" t="str">
        <f>IF(J108="","","2p")</f>
        <v/>
      </c>
      <c r="K109" s="107" t="str">
        <f>IF(J108="","","3p")</f>
        <v/>
      </c>
      <c r="L109" s="107" t="str">
        <f>IF(J108="","","4p")</f>
        <v/>
      </c>
      <c r="M109" s="106"/>
      <c r="N109" s="106"/>
      <c r="O109" s="104"/>
      <c r="P109" s="107" t="str">
        <f>IF(P108="","","2p")</f>
        <v/>
      </c>
      <c r="Q109" s="107" t="str">
        <f>IF(P108="","","3p")</f>
        <v/>
      </c>
      <c r="R109" s="107" t="str">
        <f>IF(P108="","","4p")</f>
        <v/>
      </c>
      <c r="S109" s="108"/>
      <c r="T109" s="104"/>
      <c r="U109" s="107" t="str">
        <f>IF(U108="","","2p")</f>
        <v/>
      </c>
      <c r="V109" s="107" t="str">
        <f>IF(U108="","","3p")</f>
        <v/>
      </c>
      <c r="W109" s="107" t="str">
        <f>IF(U108="","","4p")</f>
        <v/>
      </c>
      <c r="X109" s="106"/>
      <c r="Y109" s="106"/>
      <c r="Z109" s="104"/>
      <c r="AA109" s="107" t="str">
        <f>IF(AA108="","","2p")</f>
        <v/>
      </c>
      <c r="AB109" s="107" t="str">
        <f>IF(AA108="","","3p")</f>
        <v/>
      </c>
      <c r="AC109" s="107" t="str">
        <f>IF(AA108="","","4p")</f>
        <v/>
      </c>
      <c r="AD109" s="108"/>
      <c r="AE109" s="104"/>
      <c r="AF109" s="107" t="str">
        <f>IF(AF108="","","2p")</f>
        <v/>
      </c>
      <c r="AG109" s="107" t="str">
        <f>IF(AF108="","","3p")</f>
        <v/>
      </c>
      <c r="AH109" s="107" t="str">
        <f>IF(AF108="","","4p")</f>
        <v/>
      </c>
      <c r="AI109" s="106"/>
      <c r="AJ109" s="106"/>
      <c r="AK109" s="104"/>
      <c r="AL109" s="107" t="str">
        <f>IF(AL108="","","2p")</f>
        <v/>
      </c>
      <c r="AM109" s="107" t="str">
        <f>IF(AL108="","","3p")</f>
        <v/>
      </c>
      <c r="AN109" s="107" t="str">
        <f>IF(AL108="","","4p")</f>
        <v/>
      </c>
      <c r="AO109" s="108"/>
      <c r="AP109" s="104"/>
      <c r="AQ109" s="107" t="str">
        <f>IF(AQ108="","","2p")</f>
        <v/>
      </c>
      <c r="AR109" s="107" t="str">
        <f>IF(AQ108="","","3p")</f>
        <v/>
      </c>
      <c r="AS109" s="107" t="str">
        <f>IF(AQ108="","","4p")</f>
        <v/>
      </c>
      <c r="AT109" s="106"/>
      <c r="AU109" s="106"/>
      <c r="AV109" s="104"/>
      <c r="AW109" s="107" t="str">
        <f>IF(AW108="","","2p")</f>
        <v/>
      </c>
      <c r="AX109" s="107" t="str">
        <f>IF(AW108="","","3p")</f>
        <v/>
      </c>
      <c r="AY109" s="107" t="str">
        <f>IF(AW108="","","4p")</f>
        <v/>
      </c>
      <c r="AZ109" s="108"/>
      <c r="BA109" s="104"/>
      <c r="BB109" s="107" t="str">
        <f>IF(BB108="","","2p")</f>
        <v/>
      </c>
      <c r="BC109" s="107" t="str">
        <f>IF(BB108="","","3p")</f>
        <v/>
      </c>
      <c r="BD109" s="107" t="str">
        <f>IF(BB108="","","4p")</f>
        <v/>
      </c>
      <c r="BE109" s="106"/>
      <c r="BF109" s="106"/>
      <c r="BG109" s="104"/>
      <c r="BH109" s="107" t="str">
        <f>IF(BH108="","","2p")</f>
        <v/>
      </c>
      <c r="BI109" s="107" t="str">
        <f>IF(BH108="","","3p")</f>
        <v/>
      </c>
      <c r="BJ109" s="107" t="str">
        <f>IF(BH108="","","4p")</f>
        <v/>
      </c>
      <c r="BK109" s="108"/>
      <c r="BL109" s="104"/>
      <c r="BM109" s="107" t="str">
        <f>IF(BM108="","","2p")</f>
        <v/>
      </c>
      <c r="BN109" s="107" t="str">
        <f>IF(BM108="","","3p")</f>
        <v/>
      </c>
      <c r="BO109" s="107" t="str">
        <f>IF(BM108="","","4p")</f>
        <v/>
      </c>
      <c r="BP109" s="106"/>
    </row>
    <row r="110" ht="33.75" customHeight="1">
      <c r="A110" s="109"/>
      <c r="B110" s="89"/>
      <c r="C110" s="111"/>
      <c r="D110" s="109"/>
      <c r="E110" s="112" t="str">
        <f>IF(E108="IcePack","",IFNA(VLOOKUP(E$2&amp;"F"&amp;$A108&amp;E109,RackfileUPLOAD!$I:$K,3,FALSE),IFNA(VLOOKUP(E$2&amp;"F"&amp;$A108,RackfileUPLOAD!$I:$K,3,FALSE),"")))</f>
        <v/>
      </c>
      <c r="F110" s="112" t="str">
        <f>IF(E108="IcePack","",IFNA(VLOOKUP(E$2&amp;"F"&amp;$A108&amp;F109,RackfileUPLOAD!$I:$K,3,FALSE),IFNA(VLOOKUP(E$2&amp;"F"&amp;$A108,RackfileUPLOAD!$I:$K,3,FALSE),"")))</f>
        <v/>
      </c>
      <c r="G110" s="112" t="str">
        <f>IF(E108="IcePack","",IFNA(VLOOKUP(E$2&amp;"F"&amp;$A108&amp;G109,RackfileUPLOAD!$I:$K,3,FALSE),IFNA(VLOOKUP(E$2&amp;"F"&amp;$A108,RackfileUPLOAD!$I:$K,3,FALSE),"")))</f>
        <v/>
      </c>
      <c r="H110" s="113"/>
      <c r="I110" s="109"/>
      <c r="J110" s="112" t="str">
        <f>IF(J108="IcePack","",IFNA(VLOOKUP(J$2&amp;"F"&amp;$A108+1&amp;J109,RackfileUPLOAD!$I:$K,3,FALSE),IFNA(VLOOKUP(J$2&amp;"F"&amp;$A108+1,RackfileUPLOAD!$I:$K,3,FALSE),"")))</f>
        <v/>
      </c>
      <c r="K110" s="112" t="str">
        <f>IF(J108="IcePack","",IFNA(VLOOKUP(J$2&amp;"F"&amp;$A108+1&amp;K109,RackfileUPLOAD!$I:$K,3,FALSE),IFNA(VLOOKUP(J$2&amp;"F"&amp;$A108+1,RackfileUPLOAD!$I:$K,3,FALSE),"")))</f>
        <v/>
      </c>
      <c r="L110" s="112" t="str">
        <f>IF(J108="IcePack","",IFNA(VLOOKUP(J$2&amp;"F"&amp;$A108+1&amp;L109,RackfileUPLOAD!$I:$K,3,FALSE),IFNA(VLOOKUP(J$2&amp;"F"&amp;$A108+1,RackfileUPLOAD!$I:$K,3,FALSE),"")))</f>
        <v/>
      </c>
      <c r="M110" s="111"/>
      <c r="N110" s="111"/>
      <c r="O110" s="109"/>
      <c r="P110" s="112" t="str">
        <f>IF(P108="IcePack","",IFNA(VLOOKUP(P$2&amp;"F"&amp;$A108&amp;P109,RackfileUPLOAD!$I:$K,3,FALSE),IFNA(VLOOKUP(P$2&amp;"F"&amp;$A108,RackfileUPLOAD!$I:$K,3,FALSE),"")))</f>
        <v/>
      </c>
      <c r="Q110" s="112" t="str">
        <f>IF(P108="IcePack","",IFNA(VLOOKUP(P$2&amp;"F"&amp;$A108&amp;Q109,RackfileUPLOAD!$I:$K,3,FALSE),IFNA(VLOOKUP(P$2&amp;"F"&amp;$A108,RackfileUPLOAD!$I:$K,3,FALSE),"")))</f>
        <v/>
      </c>
      <c r="R110" s="112" t="str">
        <f>IF(P108="IcePack","",IFNA(VLOOKUP(P$2&amp;"F"&amp;$A108&amp;R109,RackfileUPLOAD!$I:$K,3,FALSE),IFNA(VLOOKUP(P$2&amp;"F"&amp;$A108,RackfileUPLOAD!$I:$K,3,FALSE),"")))</f>
        <v/>
      </c>
      <c r="S110" s="113"/>
      <c r="T110" s="109"/>
      <c r="U110" s="112" t="str">
        <f>IF(U108="IcePack","",IFNA(VLOOKUP(U$2&amp;"F"&amp;$A108+1&amp;U109,RackfileUPLOAD!$I:$K,3,FALSE),IFNA(VLOOKUP(U$2&amp;"F"&amp;$A108+1,RackfileUPLOAD!$I:$K,3,FALSE),"")))</f>
        <v/>
      </c>
      <c r="V110" s="112" t="str">
        <f>IF(U108="IcePack","",IFNA(VLOOKUP(U$2&amp;"F"&amp;$A108+1&amp;V109,RackfileUPLOAD!$I:$K,3,FALSE),IFNA(VLOOKUP(U$2&amp;"F"&amp;$A108+1,RackfileUPLOAD!$I:$K,3,FALSE),"")))</f>
        <v/>
      </c>
      <c r="W110" s="112" t="str">
        <f>IF(U108="IcePack","",IFNA(VLOOKUP(U$2&amp;"F"&amp;$A108+1&amp;W109,RackfileUPLOAD!$I:$K,3,FALSE),IFNA(VLOOKUP(U$2&amp;"F"&amp;$A108+1,RackfileUPLOAD!$I:$K,3,FALSE),"")))</f>
        <v/>
      </c>
      <c r="X110" s="111"/>
      <c r="Y110" s="111"/>
      <c r="Z110" s="109"/>
      <c r="AA110" s="112" t="str">
        <f>IF(AA108="IcePack","",IFNA(VLOOKUP(AA$2&amp;"F"&amp;$A108&amp;AA109,RackfileUPLOAD!$I:$K,3,FALSE),IFNA(VLOOKUP(AA$2&amp;"F"&amp;$A108,RackfileUPLOAD!$I:$K,3,FALSE),"")))</f>
        <v/>
      </c>
      <c r="AB110" s="112" t="str">
        <f>IF(AA108="IcePack","",IFNA(VLOOKUP(AA$2&amp;"F"&amp;$A108&amp;AB109,RackfileUPLOAD!$I:$K,3,FALSE),IFNA(VLOOKUP(AA$2&amp;"F"&amp;$A108,RackfileUPLOAD!$I:$K,3,FALSE),"")))</f>
        <v/>
      </c>
      <c r="AC110" s="112" t="str">
        <f>IF(AA108="IcePack","",IFNA(VLOOKUP(AA$2&amp;"F"&amp;$A108&amp;AC109,RackfileUPLOAD!$I:$K,3,FALSE),IFNA(VLOOKUP(AA$2&amp;"F"&amp;$A108,RackfileUPLOAD!$I:$K,3,FALSE),"")))</f>
        <v/>
      </c>
      <c r="AD110" s="113"/>
      <c r="AE110" s="109"/>
      <c r="AF110" s="112" t="str">
        <f>IF(AF108="IcePack","",IFNA(VLOOKUP(AF$2&amp;"F"&amp;$A108+1&amp;AF109,RackfileUPLOAD!$I:$K,3,FALSE),IFNA(VLOOKUP(AF$2&amp;"F"&amp;$A108+1,RackfileUPLOAD!$I:$K,3,FALSE),"")))</f>
        <v/>
      </c>
      <c r="AG110" s="112" t="str">
        <f>IF(AF108="IcePack","",IFNA(VLOOKUP(AF$2&amp;"F"&amp;$A108+1&amp;AG109,RackfileUPLOAD!$I:$K,3,FALSE),IFNA(VLOOKUP(AF$2&amp;"F"&amp;$A108+1,RackfileUPLOAD!$I:$K,3,FALSE),"")))</f>
        <v/>
      </c>
      <c r="AH110" s="112" t="str">
        <f>IF(AF108="IcePack","",IFNA(VLOOKUP(AF$2&amp;"F"&amp;$A108+1&amp;AH109,RackfileUPLOAD!$I:$K,3,FALSE),IFNA(VLOOKUP(AF$2&amp;"F"&amp;$A108+1,RackfileUPLOAD!$I:$K,3,FALSE),"")))</f>
        <v/>
      </c>
      <c r="AI110" s="111"/>
      <c r="AJ110" s="111"/>
      <c r="AK110" s="109"/>
      <c r="AL110" s="112" t="str">
        <f>IF(AL108="IcePack","",IFNA(VLOOKUP(AL$2&amp;"F"&amp;$A108&amp;AL109,RackfileUPLOAD!$I:$K,3,FALSE),IFNA(VLOOKUP(AL$2&amp;"F"&amp;$A108,RackfileUPLOAD!$I:$K,3,FALSE),"")))</f>
        <v/>
      </c>
      <c r="AM110" s="112" t="str">
        <f>IF(AL108="IcePack","",IFNA(VLOOKUP(AL$2&amp;"F"&amp;$A108&amp;AM109,RackfileUPLOAD!$I:$K,3,FALSE),IFNA(VLOOKUP(AL$2&amp;"F"&amp;$A108,RackfileUPLOAD!$I:$K,3,FALSE),"")))</f>
        <v/>
      </c>
      <c r="AN110" s="112" t="str">
        <f>IF(AL108="IcePack","",IFNA(VLOOKUP(AL$2&amp;"F"&amp;$A108&amp;AN109,RackfileUPLOAD!$I:$K,3,FALSE),IFNA(VLOOKUP(AL$2&amp;"F"&amp;$A108,RackfileUPLOAD!$I:$K,3,FALSE),"")))</f>
        <v/>
      </c>
      <c r="AO110" s="113"/>
      <c r="AP110" s="109"/>
      <c r="AQ110" s="112" t="str">
        <f>IF(AQ108="IcePack","",IFNA(VLOOKUP(AQ$2&amp;"F"&amp;$A108+1&amp;AQ109,RackfileUPLOAD!$I:$K,3,FALSE),IFNA(VLOOKUP(AQ$2&amp;"F"&amp;$A108+1,RackfileUPLOAD!$I:$K,3,FALSE),"")))</f>
        <v/>
      </c>
      <c r="AR110" s="112" t="str">
        <f>IF(AQ108="IcePack","",IFNA(VLOOKUP(AQ$2&amp;"F"&amp;$A108+1&amp;AR109,RackfileUPLOAD!$I:$K,3,FALSE),IFNA(VLOOKUP(AQ$2&amp;"F"&amp;$A108+1,RackfileUPLOAD!$I:$K,3,FALSE),"")))</f>
        <v/>
      </c>
      <c r="AS110" s="112" t="str">
        <f>IF(AQ108="IcePack","",IFNA(VLOOKUP(AQ$2&amp;"F"&amp;$A108+1&amp;AS109,RackfileUPLOAD!$I:$K,3,FALSE),IFNA(VLOOKUP(AQ$2&amp;"F"&amp;$A108+1,RackfileUPLOAD!$I:$K,3,FALSE),"")))</f>
        <v/>
      </c>
      <c r="AT110" s="111"/>
      <c r="AU110" s="111"/>
      <c r="AV110" s="109"/>
      <c r="AW110" s="112" t="str">
        <f>IF(AW108="IcePack","",IFNA(VLOOKUP(AW$2&amp;"F"&amp;$A108&amp;AW109,RackfileUPLOAD!$I:$K,3,FALSE),IFNA(VLOOKUP(AW$2&amp;"F"&amp;$A108,RackfileUPLOAD!$I:$K,3,FALSE),"")))</f>
        <v/>
      </c>
      <c r="AX110" s="112" t="str">
        <f>IF(AW108="IcePack","",IFNA(VLOOKUP(AW$2&amp;"F"&amp;$A108&amp;AX109,RackfileUPLOAD!$I:$K,3,FALSE),IFNA(VLOOKUP(AW$2&amp;"F"&amp;$A108,RackfileUPLOAD!$I:$K,3,FALSE),"")))</f>
        <v/>
      </c>
      <c r="AY110" s="112" t="str">
        <f>IF(AW108="IcePack","",IFNA(VLOOKUP(AW$2&amp;"F"&amp;$A108&amp;AY109,RackfileUPLOAD!$I:$K,3,FALSE),IFNA(VLOOKUP(AW$2&amp;"F"&amp;$A108,RackfileUPLOAD!$I:$K,3,FALSE),"")))</f>
        <v/>
      </c>
      <c r="AZ110" s="113"/>
      <c r="BA110" s="109"/>
      <c r="BB110" s="112" t="str">
        <f>IF(BB108="IcePack","",IFNA(VLOOKUP(BB$2&amp;"F"&amp;$A108+1&amp;BB109,RackfileUPLOAD!$I:$K,3,FALSE),IFNA(VLOOKUP(BB$2&amp;"F"&amp;$A108+1,RackfileUPLOAD!$I:$K,3,FALSE),"")))</f>
        <v/>
      </c>
      <c r="BC110" s="112" t="str">
        <f>IF(BB108="IcePack","",IFNA(VLOOKUP(BB$2&amp;"F"&amp;$A108+1&amp;BC109,RackfileUPLOAD!$I:$K,3,FALSE),IFNA(VLOOKUP(BB$2&amp;"F"&amp;$A108+1,RackfileUPLOAD!$I:$K,3,FALSE),"")))</f>
        <v/>
      </c>
      <c r="BD110" s="112" t="str">
        <f>IF(BB108="IcePack","",IFNA(VLOOKUP(BB$2&amp;"F"&amp;$A108+1&amp;BD109,RackfileUPLOAD!$I:$K,3,FALSE),IFNA(VLOOKUP(BB$2&amp;"F"&amp;$A108+1,RackfileUPLOAD!$I:$K,3,FALSE),"")))</f>
        <v/>
      </c>
      <c r="BE110" s="111"/>
      <c r="BF110" s="111"/>
      <c r="BG110" s="109"/>
      <c r="BH110" s="112" t="str">
        <f>IF(BH108="IcePack","",IFNA(VLOOKUP(BH$2&amp;"F"&amp;$A108&amp;BH109,RackfileUPLOAD!$I:$K,3,FALSE),IFNA(VLOOKUP(BH$2&amp;"F"&amp;$A108,RackfileUPLOAD!$I:$K,3,FALSE),"")))</f>
        <v/>
      </c>
      <c r="BI110" s="112" t="str">
        <f>IF(BH108="IcePack","",IFNA(VLOOKUP(BH$2&amp;"F"&amp;$A108&amp;BI109,RackfileUPLOAD!$I:$K,3,FALSE),IFNA(VLOOKUP(BH$2&amp;"F"&amp;$A108,RackfileUPLOAD!$I:$K,3,FALSE),"")))</f>
        <v/>
      </c>
      <c r="BJ110" s="112" t="str">
        <f>IF(BH108="IcePack","",IFNA(VLOOKUP(BH$2&amp;"F"&amp;$A108&amp;BJ109,RackfileUPLOAD!$I:$K,3,FALSE),IFNA(VLOOKUP(BH$2&amp;"F"&amp;$A108,RackfileUPLOAD!$I:$K,3,FALSE),"")))</f>
        <v/>
      </c>
      <c r="BK110" s="113"/>
      <c r="BL110" s="109"/>
      <c r="BM110" s="112" t="str">
        <f>IF(BM108="IcePack","",IFNA(VLOOKUP(BM$2&amp;"F"&amp;$A108+1&amp;BM109,RackfileUPLOAD!$I:$K,3,FALSE),IFNA(VLOOKUP(BM$2&amp;"F"&amp;$A108+1,RackfileUPLOAD!$I:$K,3,FALSE),"")))</f>
        <v/>
      </c>
      <c r="BN110" s="112" t="str">
        <f>IF(BM108="IcePack","",IFNA(VLOOKUP(BM$2&amp;"F"&amp;$A108+1&amp;BN109,RackfileUPLOAD!$I:$K,3,FALSE),IFNA(VLOOKUP(BM$2&amp;"F"&amp;$A108+1,RackfileUPLOAD!$I:$K,3,FALSE),"")))</f>
        <v/>
      </c>
      <c r="BO110" s="112" t="str">
        <f>IF(BM108="IcePack","",IFNA(VLOOKUP(BM$2&amp;"F"&amp;$A108+1&amp;BO109,RackfileUPLOAD!$I:$K,3,FALSE),IFNA(VLOOKUP(BM$2&amp;"F"&amp;$A108+1,RackfileUPLOAD!$I:$K,3,FALSE),"")))</f>
        <v/>
      </c>
      <c r="BP110" s="111"/>
    </row>
    <row r="111" ht="9.0" customHeight="1">
      <c r="A111" s="88"/>
      <c r="B111" s="89"/>
      <c r="C111" s="90"/>
      <c r="D111" s="91"/>
      <c r="E111" s="94"/>
      <c r="F111" s="94"/>
      <c r="G111" s="94"/>
      <c r="H111" s="90"/>
      <c r="I111" s="91"/>
      <c r="J111" s="94"/>
      <c r="K111" s="94"/>
      <c r="L111" s="94"/>
      <c r="M111" s="90"/>
      <c r="N111" s="90"/>
      <c r="O111" s="91"/>
      <c r="P111" s="94"/>
      <c r="Q111" s="94"/>
      <c r="R111" s="94"/>
      <c r="S111" s="90"/>
      <c r="T111" s="91"/>
      <c r="U111" s="94"/>
      <c r="V111" s="94"/>
      <c r="W111" s="94"/>
      <c r="X111" s="90"/>
      <c r="Y111" s="90"/>
      <c r="Z111" s="91"/>
      <c r="AA111" s="94"/>
      <c r="AB111" s="94"/>
      <c r="AC111" s="94"/>
      <c r="AD111" s="90"/>
      <c r="AE111" s="91"/>
      <c r="AF111" s="94"/>
      <c r="AG111" s="94"/>
      <c r="AH111" s="94"/>
      <c r="AI111" s="90"/>
      <c r="AJ111" s="90"/>
      <c r="AK111" s="91"/>
      <c r="AL111" s="94"/>
      <c r="AM111" s="94"/>
      <c r="AN111" s="94"/>
      <c r="AO111" s="90"/>
      <c r="AP111" s="91"/>
      <c r="AQ111" s="94"/>
      <c r="AR111" s="94"/>
      <c r="AS111" s="94"/>
      <c r="AT111" s="90"/>
      <c r="AU111" s="90"/>
      <c r="AV111" s="95"/>
      <c r="AW111" s="94"/>
      <c r="AX111" s="94"/>
      <c r="AY111" s="94"/>
      <c r="AZ111" s="90"/>
      <c r="BA111" s="91"/>
      <c r="BB111" s="94"/>
      <c r="BC111" s="94"/>
      <c r="BD111" s="94"/>
      <c r="BE111" s="90"/>
      <c r="BF111" s="90"/>
      <c r="BG111" s="91"/>
      <c r="BH111" s="94"/>
      <c r="BI111" s="94"/>
      <c r="BJ111" s="94"/>
      <c r="BK111" s="90"/>
      <c r="BL111" s="91"/>
      <c r="BM111" s="94"/>
      <c r="BN111" s="94"/>
      <c r="BO111" s="94"/>
      <c r="BP111" s="115"/>
    </row>
    <row r="112" ht="59.25" customHeight="1">
      <c r="A112" s="97">
        <f>A108+2</f>
        <v>65</v>
      </c>
      <c r="B112" s="89"/>
      <c r="C112" s="90"/>
      <c r="D112" s="98" t="str">
        <f>IF(D$2="",,D$2&amp;"_KW "&amp;$B$2&amp;"_F"&amp;$A112)</f>
        <v>ASL3_KW 19_F65</v>
      </c>
      <c r="E112" s="99" t="str">
        <f>IFNA(VLOOKUP(E$2&amp;"F"&amp;$A112,RackfileUPLOAD!$H:$K,3,FALSE),"")</f>
        <v>565043 - Würziges Hähnchen mit Jalapeño. Limette und Cheddar</v>
      </c>
      <c r="F112" s="100"/>
      <c r="G112" s="101"/>
      <c r="H112" s="102"/>
      <c r="I112" s="98" t="str">
        <f>IF(I$2="",,I$2&amp;"_KW "&amp;$B$2&amp;"_F"&amp;$A112)</f>
        <v>ASL3_KW 19_F65</v>
      </c>
      <c r="J112" s="99" t="str">
        <f>IFNA(VLOOKUP(J$2&amp;"F"&amp;$A112+1,RackfileUPLOAD!$H:$K,3,FALSE),"")</f>
        <v/>
      </c>
      <c r="K112" s="100"/>
      <c r="L112" s="101"/>
      <c r="M112" s="90"/>
      <c r="N112" s="90"/>
      <c r="O112" s="98" t="str">
        <f>IF(O$2="",,O$2&amp;"_KW "&amp;$B$2&amp;"_F"&amp;$A112)</f>
        <v/>
      </c>
      <c r="P112" s="99" t="str">
        <f>IFNA(VLOOKUP(P$2&amp;"F"&amp;$A112,RackfileUPLOAD!$H:$K,3,FALSE),"")</f>
        <v/>
      </c>
      <c r="Q112" s="100"/>
      <c r="R112" s="101"/>
      <c r="S112" s="102"/>
      <c r="T112" s="98" t="str">
        <f>IF(T$2="",,T$2&amp;"_KW "&amp;$B$2&amp;"_F"&amp;$A112)</f>
        <v/>
      </c>
      <c r="U112" s="99" t="str">
        <f>IFNA(VLOOKUP(U$2&amp;"F"&amp;$A112+1,RackfileUPLOAD!$H:$K,3,FALSE),"")</f>
        <v/>
      </c>
      <c r="V112" s="100"/>
      <c r="W112" s="101"/>
      <c r="X112" s="90"/>
      <c r="Y112" s="90"/>
      <c r="Z112" s="98" t="str">
        <f>IF(Z$2="",,Z$2&amp;"_KW "&amp;$B$2&amp;"_F"&amp;$A112)</f>
        <v/>
      </c>
      <c r="AA112" s="99" t="str">
        <f>IFNA(VLOOKUP(AA$2&amp;"F"&amp;$A112,RackfileUPLOAD!$H:$K,3,FALSE),"")</f>
        <v/>
      </c>
      <c r="AB112" s="100"/>
      <c r="AC112" s="101"/>
      <c r="AD112" s="102"/>
      <c r="AE112" s="98" t="str">
        <f>IF(AE$2="",,AE$2&amp;"_KW "&amp;$B$2&amp;"_F"&amp;$A112)</f>
        <v/>
      </c>
      <c r="AF112" s="99" t="str">
        <f>IFNA(VLOOKUP(AF$2&amp;"F"&amp;$A112+1,RackfileUPLOAD!$H:$K,3,FALSE),"")</f>
        <v/>
      </c>
      <c r="AG112" s="100"/>
      <c r="AH112" s="101"/>
      <c r="AI112" s="90"/>
      <c r="AJ112" s="90"/>
      <c r="AK112" s="98" t="str">
        <f>IF(AK$2="",,AK$2&amp;"_KW "&amp;$B$2&amp;"_F"&amp;$A112)</f>
        <v/>
      </c>
      <c r="AL112" s="99" t="str">
        <f>IFNA(VLOOKUP(AL$2&amp;"F"&amp;$A112,RackfileUPLOAD!$H:$K,3,FALSE),"")</f>
        <v/>
      </c>
      <c r="AM112" s="100"/>
      <c r="AN112" s="101"/>
      <c r="AO112" s="102"/>
      <c r="AP112" s="98" t="str">
        <f>IF(AP$2="",,AP$2&amp;"_KW "&amp;$B$2&amp;"_F"&amp;$A112)</f>
        <v/>
      </c>
      <c r="AQ112" s="99" t="str">
        <f>IFNA(VLOOKUP(AQ$2&amp;"F"&amp;$A112+1,RackfileUPLOAD!$H:$K,3,FALSE),"")</f>
        <v/>
      </c>
      <c r="AR112" s="100"/>
      <c r="AS112" s="101"/>
      <c r="AT112" s="90"/>
      <c r="AU112" s="90"/>
      <c r="AV112" s="98" t="str">
        <f>IF(AV$2="",,AV$2&amp;"_KW "&amp;$B$2&amp;"_F"&amp;$A112)</f>
        <v/>
      </c>
      <c r="AW112" s="99" t="str">
        <f>IFNA(VLOOKUP(AW$2&amp;"F"&amp;$A112,RackfileUPLOAD!$H:$K,3,FALSE),"")</f>
        <v/>
      </c>
      <c r="AX112" s="100"/>
      <c r="AY112" s="101"/>
      <c r="AZ112" s="102"/>
      <c r="BA112" s="98" t="str">
        <f>IF(BA$2="",,BA$2&amp;"_KW "&amp;$B$2&amp;"_F"&amp;$A112)</f>
        <v/>
      </c>
      <c r="BB112" s="99" t="str">
        <f>IFNA(VLOOKUP(BB$2&amp;"F"&amp;$A112+1,RackfileUPLOAD!$H:$K,3,FALSE),"")</f>
        <v/>
      </c>
      <c r="BC112" s="100"/>
      <c r="BD112" s="101"/>
      <c r="BE112" s="90"/>
      <c r="BF112" s="90"/>
      <c r="BG112" s="98" t="str">
        <f>IF(BG$2="",,BG$2&amp;"_KW "&amp;$B$2&amp;"_F"&amp;$A112)</f>
        <v/>
      </c>
      <c r="BH112" s="99" t="str">
        <f>IFNA(VLOOKUP(BH$2&amp;"F"&amp;$A112,RackfileUPLOAD!$H:$K,3,FALSE),"")</f>
        <v/>
      </c>
      <c r="BI112" s="100"/>
      <c r="BJ112" s="101"/>
      <c r="BK112" s="102"/>
      <c r="BL112" s="98" t="str">
        <f>IF(BL$2="",,BL$2&amp;"_KW "&amp;$B$2&amp;"_F"&amp;$A112)</f>
        <v/>
      </c>
      <c r="BM112" s="99" t="str">
        <f>IFNA(VLOOKUP(BM$2&amp;"F"&amp;$A112+1,RackfileUPLOAD!$H:$K,3,FALSE),"")</f>
        <v/>
      </c>
      <c r="BN112" s="100"/>
      <c r="BO112" s="101"/>
      <c r="BP112" s="103"/>
    </row>
    <row r="113" ht="17.25" customHeight="1">
      <c r="A113" s="104"/>
      <c r="B113" s="89"/>
      <c r="C113" s="106"/>
      <c r="D113" s="104"/>
      <c r="E113" s="116" t="str">
        <f>IF(E112="","","2p")</f>
        <v>2p</v>
      </c>
      <c r="F113" s="117" t="str">
        <f>IF(E112="","","3p")</f>
        <v>3p</v>
      </c>
      <c r="G113" s="118" t="str">
        <f>IF(E112="","","4p")</f>
        <v>4p</v>
      </c>
      <c r="H113" s="108"/>
      <c r="I113" s="104"/>
      <c r="J113" s="107" t="str">
        <f>IF(J112="","","2p")</f>
        <v/>
      </c>
      <c r="K113" s="107" t="str">
        <f>IF(J112="","","3p")</f>
        <v/>
      </c>
      <c r="L113" s="107" t="str">
        <f>IF(J112="","","4p")</f>
        <v/>
      </c>
      <c r="M113" s="106"/>
      <c r="N113" s="106"/>
      <c r="O113" s="104"/>
      <c r="P113" s="116" t="str">
        <f>IF(P112="","","2p")</f>
        <v/>
      </c>
      <c r="Q113" s="117" t="str">
        <f>IF(P112="","","3p")</f>
        <v/>
      </c>
      <c r="R113" s="118" t="str">
        <f>IF(P112="","","4p")</f>
        <v/>
      </c>
      <c r="S113" s="108"/>
      <c r="T113" s="104"/>
      <c r="U113" s="107" t="str">
        <f>IF(U112="","","2p")</f>
        <v/>
      </c>
      <c r="V113" s="107" t="str">
        <f>IF(U112="","","3p")</f>
        <v/>
      </c>
      <c r="W113" s="107" t="str">
        <f>IF(U112="","","4p")</f>
        <v/>
      </c>
      <c r="X113" s="106"/>
      <c r="Y113" s="106"/>
      <c r="Z113" s="104"/>
      <c r="AA113" s="116" t="str">
        <f>IF(AA112="","","2p")</f>
        <v/>
      </c>
      <c r="AB113" s="117" t="str">
        <f>IF(AA112="","","3p")</f>
        <v/>
      </c>
      <c r="AC113" s="118" t="str">
        <f>IF(AA112="","","4p")</f>
        <v/>
      </c>
      <c r="AD113" s="108"/>
      <c r="AE113" s="104"/>
      <c r="AF113" s="107" t="str">
        <f>IF(AF112="","","2p")</f>
        <v/>
      </c>
      <c r="AG113" s="107" t="str">
        <f>IF(AF112="","","3p")</f>
        <v/>
      </c>
      <c r="AH113" s="107" t="str">
        <f>IF(AF112="","","4p")</f>
        <v/>
      </c>
      <c r="AI113" s="106"/>
      <c r="AJ113" s="106"/>
      <c r="AK113" s="104"/>
      <c r="AL113" s="116" t="str">
        <f>IF(AL112="","","2p")</f>
        <v/>
      </c>
      <c r="AM113" s="117" t="str">
        <f>IF(AL112="","","3p")</f>
        <v/>
      </c>
      <c r="AN113" s="118" t="str">
        <f>IF(AL112="","","4p")</f>
        <v/>
      </c>
      <c r="AO113" s="108"/>
      <c r="AP113" s="104"/>
      <c r="AQ113" s="107" t="str">
        <f>IF(AQ112="","","2p")</f>
        <v/>
      </c>
      <c r="AR113" s="107" t="str">
        <f>IF(AQ112="","","3p")</f>
        <v/>
      </c>
      <c r="AS113" s="107" t="str">
        <f>IF(AQ112="","","4p")</f>
        <v/>
      </c>
      <c r="AT113" s="106"/>
      <c r="AU113" s="106"/>
      <c r="AV113" s="104"/>
      <c r="AW113" s="116" t="str">
        <f>IF(AW112="","","2p")</f>
        <v/>
      </c>
      <c r="AX113" s="117" t="str">
        <f>IF(AW112="","","3p")</f>
        <v/>
      </c>
      <c r="AY113" s="118" t="str">
        <f>IF(AW112="","","4p")</f>
        <v/>
      </c>
      <c r="AZ113" s="108"/>
      <c r="BA113" s="104"/>
      <c r="BB113" s="107" t="str">
        <f>IF(BB112="","","2p")</f>
        <v/>
      </c>
      <c r="BC113" s="107" t="str">
        <f>IF(BB112="","","3p")</f>
        <v/>
      </c>
      <c r="BD113" s="107" t="str">
        <f>IF(BB112="","","4p")</f>
        <v/>
      </c>
      <c r="BE113" s="106"/>
      <c r="BF113" s="106"/>
      <c r="BG113" s="104"/>
      <c r="BH113" s="116" t="str">
        <f>IF(BH112="","","2p")</f>
        <v/>
      </c>
      <c r="BI113" s="117" t="str">
        <f>IF(BH112="","","3p")</f>
        <v/>
      </c>
      <c r="BJ113" s="118" t="str">
        <f>IF(BH112="","","4p")</f>
        <v/>
      </c>
      <c r="BK113" s="108"/>
      <c r="BL113" s="104"/>
      <c r="BM113" s="107" t="str">
        <f>IF(BM112="","","2p")</f>
        <v/>
      </c>
      <c r="BN113" s="107" t="str">
        <f>IF(BM112="","","3p")</f>
        <v/>
      </c>
      <c r="BO113" s="107" t="str">
        <f>IF(BM112="","","4p")</f>
        <v/>
      </c>
      <c r="BP113" s="106"/>
    </row>
    <row r="114" ht="33.75" customHeight="1">
      <c r="A114" s="109"/>
      <c r="B114" s="89"/>
      <c r="C114" s="111"/>
      <c r="D114" s="109"/>
      <c r="E114" s="112" t="str">
        <f>IF(E112="IcePack","",IFNA(VLOOKUP(E$2&amp;"F"&amp;$A112&amp;E113,RackfileUPLOAD!$I:$K,3,FALSE),IFNA(VLOOKUP(E$2&amp;"F"&amp;$A112,RackfileUPLOAD!$I:$K,3,FALSE),"")))</f>
        <v/>
      </c>
      <c r="F114" s="112" t="str">
        <f>IF(E112="IcePack","",IFNA(VLOOKUP(E$2&amp;"F"&amp;$A112&amp;F113,RackfileUPLOAD!$I:$K,3,FALSE),IFNA(VLOOKUP(E$2&amp;"F"&amp;$A112,RackfileUPLOAD!$I:$K,3,FALSE),"")))</f>
        <v/>
      </c>
      <c r="G114" s="112" t="str">
        <f>IF(E112="IcePack","",IFNA(VLOOKUP(E$2&amp;"F"&amp;$A112&amp;G113,RackfileUPLOAD!$I:$K,3,FALSE),IFNA(VLOOKUP(E$2&amp;"F"&amp;$A112,RackfileUPLOAD!$I:$K,3,FALSE),"")))</f>
        <v/>
      </c>
      <c r="H114" s="113"/>
      <c r="I114" s="109"/>
      <c r="J114" s="112" t="str">
        <f>IF(J112="IcePack","",IFNA(VLOOKUP(J$2&amp;"F"&amp;$A112+1&amp;J113,RackfileUPLOAD!$I:$K,3,FALSE),IFNA(VLOOKUP(J$2&amp;"F"&amp;$A112+1,RackfileUPLOAD!$I:$K,3,FALSE),"")))</f>
        <v/>
      </c>
      <c r="K114" s="112" t="str">
        <f>IF(J112="IcePack","",IFNA(VLOOKUP(J$2&amp;"F"&amp;$A112+1&amp;K113,RackfileUPLOAD!$I:$K,3,FALSE),IFNA(VLOOKUP(J$2&amp;"F"&amp;$A112+1,RackfileUPLOAD!$I:$K,3,FALSE),"")))</f>
        <v/>
      </c>
      <c r="L114" s="112" t="str">
        <f>IF(J112="IcePack","",IFNA(VLOOKUP(J$2&amp;"F"&amp;$A112+1&amp;L113,RackfileUPLOAD!$I:$K,3,FALSE),IFNA(VLOOKUP(J$2&amp;"F"&amp;$A112+1,RackfileUPLOAD!$I:$K,3,FALSE),"")))</f>
        <v/>
      </c>
      <c r="M114" s="111"/>
      <c r="N114" s="111"/>
      <c r="O114" s="109"/>
      <c r="P114" s="112" t="str">
        <f>IF(P112="IcePack","",IFNA(VLOOKUP(P$2&amp;"F"&amp;$A112&amp;P113,RackfileUPLOAD!$I:$K,3,FALSE),IFNA(VLOOKUP(P$2&amp;"F"&amp;$A112,RackfileUPLOAD!$I:$K,3,FALSE),"")))</f>
        <v/>
      </c>
      <c r="Q114" s="112" t="str">
        <f>IF(P112="IcePack","",IFNA(VLOOKUP(P$2&amp;"F"&amp;$A112&amp;Q113,RackfileUPLOAD!$I:$K,3,FALSE),IFNA(VLOOKUP(P$2&amp;"F"&amp;$A112,RackfileUPLOAD!$I:$K,3,FALSE),"")))</f>
        <v/>
      </c>
      <c r="R114" s="112" t="str">
        <f>IF(P112="IcePack","",IFNA(VLOOKUP(P$2&amp;"F"&amp;$A112&amp;R113,RackfileUPLOAD!$I:$K,3,FALSE),IFNA(VLOOKUP(P$2&amp;"F"&amp;$A112,RackfileUPLOAD!$I:$K,3,FALSE),"")))</f>
        <v/>
      </c>
      <c r="S114" s="113"/>
      <c r="T114" s="109"/>
      <c r="U114" s="112" t="str">
        <f>IF(U112="IcePack","",IFNA(VLOOKUP(U$2&amp;"F"&amp;$A112+1&amp;U113,RackfileUPLOAD!$I:$K,3,FALSE),IFNA(VLOOKUP(U$2&amp;"F"&amp;$A112+1,RackfileUPLOAD!$I:$K,3,FALSE),"")))</f>
        <v/>
      </c>
      <c r="V114" s="112" t="str">
        <f>IF(U112="IcePack","",IFNA(VLOOKUP(U$2&amp;"F"&amp;$A112+1&amp;V113,RackfileUPLOAD!$I:$K,3,FALSE),IFNA(VLOOKUP(U$2&amp;"F"&amp;$A112+1,RackfileUPLOAD!$I:$K,3,FALSE),"")))</f>
        <v/>
      </c>
      <c r="W114" s="112" t="str">
        <f>IF(U112="IcePack","",IFNA(VLOOKUP(U$2&amp;"F"&amp;$A112+1&amp;W113,RackfileUPLOAD!$I:$K,3,FALSE),IFNA(VLOOKUP(U$2&amp;"F"&amp;$A112+1,RackfileUPLOAD!$I:$K,3,FALSE),"")))</f>
        <v/>
      </c>
      <c r="X114" s="111"/>
      <c r="Y114" s="111"/>
      <c r="Z114" s="109"/>
      <c r="AA114" s="112" t="str">
        <f>IF(AA112="IcePack","",IFNA(VLOOKUP(AA$2&amp;"F"&amp;$A112&amp;AA113,RackfileUPLOAD!$I:$K,3,FALSE),IFNA(VLOOKUP(AA$2&amp;"F"&amp;$A112,RackfileUPLOAD!$I:$K,3,FALSE),"")))</f>
        <v/>
      </c>
      <c r="AB114" s="112" t="str">
        <f>IF(AA112="IcePack","",IFNA(VLOOKUP(AA$2&amp;"F"&amp;$A112&amp;AB113,RackfileUPLOAD!$I:$K,3,FALSE),IFNA(VLOOKUP(AA$2&amp;"F"&amp;$A112,RackfileUPLOAD!$I:$K,3,FALSE),"")))</f>
        <v/>
      </c>
      <c r="AC114" s="112" t="str">
        <f>IF(AA112="IcePack","",IFNA(VLOOKUP(AA$2&amp;"F"&amp;$A112&amp;AC113,RackfileUPLOAD!$I:$K,3,FALSE),IFNA(VLOOKUP(AA$2&amp;"F"&amp;$A112,RackfileUPLOAD!$I:$K,3,FALSE),"")))</f>
        <v/>
      </c>
      <c r="AD114" s="113"/>
      <c r="AE114" s="109"/>
      <c r="AF114" s="112" t="str">
        <f>IF(AF112="IcePack","",IFNA(VLOOKUP(AF$2&amp;"F"&amp;$A112+1&amp;AF113,RackfileUPLOAD!$I:$K,3,FALSE),IFNA(VLOOKUP(AF$2&amp;"F"&amp;$A112+1,RackfileUPLOAD!$I:$K,3,FALSE),"")))</f>
        <v/>
      </c>
      <c r="AG114" s="112" t="str">
        <f>IF(AF112="IcePack","",IFNA(VLOOKUP(AF$2&amp;"F"&amp;$A112+1&amp;AG113,RackfileUPLOAD!$I:$K,3,FALSE),IFNA(VLOOKUP(AF$2&amp;"F"&amp;$A112+1,RackfileUPLOAD!$I:$K,3,FALSE),"")))</f>
        <v/>
      </c>
      <c r="AH114" s="112" t="str">
        <f>IF(AF112="IcePack","",IFNA(VLOOKUP(AF$2&amp;"F"&amp;$A112+1&amp;AH113,RackfileUPLOAD!$I:$K,3,FALSE),IFNA(VLOOKUP(AF$2&amp;"F"&amp;$A112+1,RackfileUPLOAD!$I:$K,3,FALSE),"")))</f>
        <v/>
      </c>
      <c r="AI114" s="111"/>
      <c r="AJ114" s="111"/>
      <c r="AK114" s="109"/>
      <c r="AL114" s="112" t="str">
        <f>IF(AL112="IcePack","",IFNA(VLOOKUP(AL$2&amp;"F"&amp;$A112&amp;AL113,RackfileUPLOAD!$I:$K,3,FALSE),IFNA(VLOOKUP(AL$2&amp;"F"&amp;$A112,RackfileUPLOAD!$I:$K,3,FALSE),"")))</f>
        <v/>
      </c>
      <c r="AM114" s="112" t="str">
        <f>IF(AL112="IcePack","",IFNA(VLOOKUP(AL$2&amp;"F"&amp;$A112&amp;AM113,RackfileUPLOAD!$I:$K,3,FALSE),IFNA(VLOOKUP(AL$2&amp;"F"&amp;$A112,RackfileUPLOAD!$I:$K,3,FALSE),"")))</f>
        <v/>
      </c>
      <c r="AN114" s="112" t="str">
        <f>IF(AL112="IcePack","",IFNA(VLOOKUP(AL$2&amp;"F"&amp;$A112&amp;AN113,RackfileUPLOAD!$I:$K,3,FALSE),IFNA(VLOOKUP(AL$2&amp;"F"&amp;$A112,RackfileUPLOAD!$I:$K,3,FALSE),"")))</f>
        <v/>
      </c>
      <c r="AO114" s="113"/>
      <c r="AP114" s="109"/>
      <c r="AQ114" s="112" t="str">
        <f>IF(AQ112="IcePack","",IFNA(VLOOKUP(AQ$2&amp;"F"&amp;$A112+1&amp;AQ113,RackfileUPLOAD!$I:$K,3,FALSE),IFNA(VLOOKUP(AQ$2&amp;"F"&amp;$A112+1,RackfileUPLOAD!$I:$K,3,FALSE),"")))</f>
        <v/>
      </c>
      <c r="AR114" s="112" t="str">
        <f>IF(AQ112="IcePack","",IFNA(VLOOKUP(AQ$2&amp;"F"&amp;$A112+1&amp;AR113,RackfileUPLOAD!$I:$K,3,FALSE),IFNA(VLOOKUP(AQ$2&amp;"F"&amp;$A112+1,RackfileUPLOAD!$I:$K,3,FALSE),"")))</f>
        <v/>
      </c>
      <c r="AS114" s="112" t="str">
        <f>IF(AQ112="IcePack","",IFNA(VLOOKUP(AQ$2&amp;"F"&amp;$A112+1&amp;AS113,RackfileUPLOAD!$I:$K,3,FALSE),IFNA(VLOOKUP(AQ$2&amp;"F"&amp;$A112+1,RackfileUPLOAD!$I:$K,3,FALSE),"")))</f>
        <v/>
      </c>
      <c r="AT114" s="111"/>
      <c r="AU114" s="111"/>
      <c r="AV114" s="109"/>
      <c r="AW114" s="112" t="str">
        <f>IF(AW112="IcePack","",IFNA(VLOOKUP(AW$2&amp;"F"&amp;$A112&amp;AW113,RackfileUPLOAD!$I:$K,3,FALSE),IFNA(VLOOKUP(AW$2&amp;"F"&amp;$A112,RackfileUPLOAD!$I:$K,3,FALSE),"")))</f>
        <v/>
      </c>
      <c r="AX114" s="112" t="str">
        <f>IF(AW112="IcePack","",IFNA(VLOOKUP(AW$2&amp;"F"&amp;$A112&amp;AX113,RackfileUPLOAD!$I:$K,3,FALSE),IFNA(VLOOKUP(AW$2&amp;"F"&amp;$A112,RackfileUPLOAD!$I:$K,3,FALSE),"")))</f>
        <v/>
      </c>
      <c r="AY114" s="112" t="str">
        <f>IF(AW112="IcePack","",IFNA(VLOOKUP(AW$2&amp;"F"&amp;$A112&amp;AY113,RackfileUPLOAD!$I:$K,3,FALSE),IFNA(VLOOKUP(AW$2&amp;"F"&amp;$A112,RackfileUPLOAD!$I:$K,3,FALSE),"")))</f>
        <v/>
      </c>
      <c r="AZ114" s="113"/>
      <c r="BA114" s="109"/>
      <c r="BB114" s="112" t="str">
        <f>IF(BB112="IcePack","",IFNA(VLOOKUP(BB$2&amp;"F"&amp;$A112+1&amp;BB113,RackfileUPLOAD!$I:$K,3,FALSE),IFNA(VLOOKUP(BB$2&amp;"F"&amp;$A112+1,RackfileUPLOAD!$I:$K,3,FALSE),"")))</f>
        <v/>
      </c>
      <c r="BC114" s="112" t="str">
        <f>IF(BB112="IcePack","",IFNA(VLOOKUP(BB$2&amp;"F"&amp;$A112+1&amp;BC113,RackfileUPLOAD!$I:$K,3,FALSE),IFNA(VLOOKUP(BB$2&amp;"F"&amp;$A112+1,RackfileUPLOAD!$I:$K,3,FALSE),"")))</f>
        <v/>
      </c>
      <c r="BD114" s="112" t="str">
        <f>IF(BB112="IcePack","",IFNA(VLOOKUP(BB$2&amp;"F"&amp;$A112+1&amp;BD113,RackfileUPLOAD!$I:$K,3,FALSE),IFNA(VLOOKUP(BB$2&amp;"F"&amp;$A112+1,RackfileUPLOAD!$I:$K,3,FALSE),"")))</f>
        <v/>
      </c>
      <c r="BE114" s="111"/>
      <c r="BF114" s="111"/>
      <c r="BG114" s="109"/>
      <c r="BH114" s="112" t="str">
        <f>IF(BH112="IcePack","",IFNA(VLOOKUP(BH$2&amp;"F"&amp;$A112&amp;BH113,RackfileUPLOAD!$I:$K,3,FALSE),IFNA(VLOOKUP(BH$2&amp;"F"&amp;$A112,RackfileUPLOAD!$I:$K,3,FALSE),"")))</f>
        <v/>
      </c>
      <c r="BI114" s="112" t="str">
        <f>IF(BH112="IcePack","",IFNA(VLOOKUP(BH$2&amp;"F"&amp;$A112&amp;BI113,RackfileUPLOAD!$I:$K,3,FALSE),IFNA(VLOOKUP(BH$2&amp;"F"&amp;$A112,RackfileUPLOAD!$I:$K,3,FALSE),"")))</f>
        <v/>
      </c>
      <c r="BJ114" s="112" t="str">
        <f>IF(BH112="IcePack","",IFNA(VLOOKUP(BH$2&amp;"F"&amp;$A112&amp;BJ113,RackfileUPLOAD!$I:$K,3,FALSE),IFNA(VLOOKUP(BH$2&amp;"F"&amp;$A112,RackfileUPLOAD!$I:$K,3,FALSE),"")))</f>
        <v/>
      </c>
      <c r="BK114" s="113"/>
      <c r="BL114" s="109"/>
      <c r="BM114" s="112" t="str">
        <f>IF(BM112="IcePack","",IFNA(VLOOKUP(BM$2&amp;"F"&amp;$A112+1&amp;BM113,RackfileUPLOAD!$I:$K,3,FALSE),IFNA(VLOOKUP(BM$2&amp;"F"&amp;$A112+1,RackfileUPLOAD!$I:$K,3,FALSE),"")))</f>
        <v/>
      </c>
      <c r="BN114" s="112" t="str">
        <f>IF(BM112="IcePack","",IFNA(VLOOKUP(BM$2&amp;"F"&amp;$A112+1&amp;BN113,RackfileUPLOAD!$I:$K,3,FALSE),IFNA(VLOOKUP(BM$2&amp;"F"&amp;$A112+1,RackfileUPLOAD!$I:$K,3,FALSE),"")))</f>
        <v/>
      </c>
      <c r="BO114" s="112" t="str">
        <f>IF(BM112="IcePack","",IFNA(VLOOKUP(BM$2&amp;"F"&amp;$A112+1&amp;BO113,RackfileUPLOAD!$I:$K,3,FALSE),IFNA(VLOOKUP(BM$2&amp;"F"&amp;$A112+1,RackfileUPLOAD!$I:$K,3,FALSE),"")))</f>
        <v/>
      </c>
      <c r="BP114" s="111"/>
    </row>
    <row r="115" ht="9.0" customHeight="1">
      <c r="A115" s="88"/>
      <c r="B115" s="89"/>
      <c r="C115" s="90"/>
      <c r="D115" s="91"/>
      <c r="E115" s="94"/>
      <c r="F115" s="94"/>
      <c r="G115" s="94"/>
      <c r="H115" s="90"/>
      <c r="I115" s="91"/>
      <c r="J115" s="94"/>
      <c r="K115" s="94"/>
      <c r="L115" s="94"/>
      <c r="M115" s="90"/>
      <c r="N115" s="90"/>
      <c r="O115" s="91"/>
      <c r="P115" s="94"/>
      <c r="Q115" s="94"/>
      <c r="R115" s="94"/>
      <c r="S115" s="90"/>
      <c r="T115" s="91"/>
      <c r="U115" s="94"/>
      <c r="V115" s="94"/>
      <c r="W115" s="94"/>
      <c r="X115" s="90"/>
      <c r="Y115" s="90"/>
      <c r="Z115" s="91"/>
      <c r="AA115" s="94"/>
      <c r="AB115" s="94"/>
      <c r="AC115" s="94"/>
      <c r="AD115" s="90"/>
      <c r="AE115" s="91"/>
      <c r="AF115" s="94"/>
      <c r="AG115" s="94"/>
      <c r="AH115" s="94"/>
      <c r="AI115" s="90"/>
      <c r="AJ115" s="90"/>
      <c r="AK115" s="91"/>
      <c r="AL115" s="94"/>
      <c r="AM115" s="94"/>
      <c r="AN115" s="94"/>
      <c r="AO115" s="90"/>
      <c r="AP115" s="91"/>
      <c r="AQ115" s="94"/>
      <c r="AR115" s="94"/>
      <c r="AS115" s="94"/>
      <c r="AT115" s="90"/>
      <c r="AU115" s="90"/>
      <c r="AV115" s="95"/>
      <c r="AW115" s="94"/>
      <c r="AX115" s="94"/>
      <c r="AY115" s="94"/>
      <c r="AZ115" s="90"/>
      <c r="BA115" s="91"/>
      <c r="BB115" s="94"/>
      <c r="BC115" s="94"/>
      <c r="BD115" s="94"/>
      <c r="BE115" s="90"/>
      <c r="BF115" s="90"/>
      <c r="BG115" s="91"/>
      <c r="BH115" s="94"/>
      <c r="BI115" s="94"/>
      <c r="BJ115" s="94"/>
      <c r="BK115" s="90"/>
      <c r="BL115" s="91"/>
      <c r="BM115" s="94"/>
      <c r="BN115" s="94"/>
      <c r="BO115" s="94"/>
      <c r="BP115" s="115"/>
    </row>
    <row r="116" ht="59.25" customHeight="1">
      <c r="A116" s="97">
        <f>A112+2</f>
        <v>67</v>
      </c>
      <c r="B116" s="89"/>
      <c r="C116" s="90"/>
      <c r="D116" s="98" t="str">
        <f>IF(D$2="",,D$2&amp;"_KW "&amp;$B$2&amp;"_F"&amp;$A116)</f>
        <v>ASL3_KW 19_F67</v>
      </c>
      <c r="E116" s="99" t="str">
        <f>IFNA(VLOOKUP(E$2&amp;"F"&amp;$A116,RackfileUPLOAD!$H:$K,3,FALSE),"")</f>
        <v/>
      </c>
      <c r="F116" s="100"/>
      <c r="G116" s="101"/>
      <c r="H116" s="102"/>
      <c r="I116" s="98" t="str">
        <f>IF(I$2="",,I$2&amp;"_KW "&amp;$B$2&amp;"_F"&amp;$A116)</f>
        <v>ASL3_KW 19_F67</v>
      </c>
      <c r="J116" s="119" t="str">
        <f>IFNA(VLOOKUP(J$2&amp;"F"&amp;$A116+1,RackfileUPLOAD!$H:$K,3,FALSE),"")</f>
        <v/>
      </c>
      <c r="K116" s="100"/>
      <c r="L116" s="101"/>
      <c r="M116" s="90"/>
      <c r="N116" s="90"/>
      <c r="O116" s="98" t="str">
        <f>IF(O$2="",,O$2&amp;"_KW "&amp;$B$2&amp;"_F"&amp;$A116)</f>
        <v/>
      </c>
      <c r="P116" s="99" t="str">
        <f>IFNA(VLOOKUP(P$2&amp;"F"&amp;$A116,RackfileUPLOAD!$H:$K,3,FALSE),"")</f>
        <v/>
      </c>
      <c r="Q116" s="100"/>
      <c r="R116" s="101"/>
      <c r="S116" s="102"/>
      <c r="T116" s="98" t="str">
        <f>IF(T$2="",,T$2&amp;"_KW "&amp;$B$2&amp;"_F"&amp;$A116)</f>
        <v/>
      </c>
      <c r="U116" s="119" t="str">
        <f>IFNA(VLOOKUP(U$2&amp;"F"&amp;$A116+1,RackfileUPLOAD!$H:$K,3,FALSE),"")</f>
        <v/>
      </c>
      <c r="V116" s="100"/>
      <c r="W116" s="101"/>
      <c r="X116" s="90"/>
      <c r="Y116" s="90"/>
      <c r="Z116" s="98" t="str">
        <f>IF(Z$2="",,Z$2&amp;"_KW "&amp;$B$2&amp;"_F"&amp;$A116)</f>
        <v/>
      </c>
      <c r="AA116" s="99" t="str">
        <f>IFNA(VLOOKUP(AA$2&amp;"F"&amp;$A116,RackfileUPLOAD!$H:$K,3,FALSE),"")</f>
        <v/>
      </c>
      <c r="AB116" s="100"/>
      <c r="AC116" s="101"/>
      <c r="AD116" s="102"/>
      <c r="AE116" s="98" t="str">
        <f>IF(AE$2="",,AE$2&amp;"_KW "&amp;$B$2&amp;"_F"&amp;$A116)</f>
        <v/>
      </c>
      <c r="AF116" s="119" t="str">
        <f>IFNA(VLOOKUP(AF$2&amp;"F"&amp;$A116+1,RackfileUPLOAD!$H:$K,3,FALSE),"")</f>
        <v/>
      </c>
      <c r="AG116" s="100"/>
      <c r="AH116" s="101"/>
      <c r="AI116" s="90"/>
      <c r="AJ116" s="90"/>
      <c r="AK116" s="98" t="str">
        <f>IF(AK$2="",,AK$2&amp;"_KW "&amp;$B$2&amp;"_F"&amp;$A116)</f>
        <v/>
      </c>
      <c r="AL116" s="99" t="str">
        <f>IFNA(VLOOKUP(AL$2&amp;"F"&amp;$A116,RackfileUPLOAD!$H:$K,3,FALSE),"")</f>
        <v/>
      </c>
      <c r="AM116" s="100"/>
      <c r="AN116" s="101"/>
      <c r="AO116" s="102"/>
      <c r="AP116" s="98" t="str">
        <f>IF(AP$2="",,AP$2&amp;"_KW "&amp;$B$2&amp;"_F"&amp;$A116)</f>
        <v/>
      </c>
      <c r="AQ116" s="119" t="str">
        <f>IFNA(VLOOKUP(AQ$2&amp;"F"&amp;$A116+1,RackfileUPLOAD!$H:$K,3,FALSE),"")</f>
        <v/>
      </c>
      <c r="AR116" s="100"/>
      <c r="AS116" s="101"/>
      <c r="AT116" s="90"/>
      <c r="AU116" s="90"/>
      <c r="AV116" s="98" t="str">
        <f>IF(AV$2="",,AV$2&amp;"_KW "&amp;$B$2&amp;"_F"&amp;$A116)</f>
        <v/>
      </c>
      <c r="AW116" s="99" t="str">
        <f>IFNA(VLOOKUP(AW$2&amp;"F"&amp;$A116,RackfileUPLOAD!$H:$K,3,FALSE),"")</f>
        <v/>
      </c>
      <c r="AX116" s="100"/>
      <c r="AY116" s="101"/>
      <c r="AZ116" s="102"/>
      <c r="BA116" s="98" t="str">
        <f>IF(BA$2="",,BA$2&amp;"_KW "&amp;$B$2&amp;"_F"&amp;$A116)</f>
        <v/>
      </c>
      <c r="BB116" s="119" t="str">
        <f>IFNA(VLOOKUP(BB$2&amp;"F"&amp;$A116+1,RackfileUPLOAD!$H:$K,3,FALSE),"")</f>
        <v/>
      </c>
      <c r="BC116" s="100"/>
      <c r="BD116" s="101"/>
      <c r="BE116" s="90"/>
      <c r="BF116" s="90"/>
      <c r="BG116" s="98" t="str">
        <f>IF(BG$2="",,BG$2&amp;"_KW "&amp;$B$2&amp;"_F"&amp;$A116)</f>
        <v/>
      </c>
      <c r="BH116" s="99" t="str">
        <f>IFNA(VLOOKUP(BH$2&amp;"F"&amp;$A116,RackfileUPLOAD!$H:$K,3,FALSE),"")</f>
        <v/>
      </c>
      <c r="BI116" s="100"/>
      <c r="BJ116" s="101"/>
      <c r="BK116" s="102"/>
      <c r="BL116" s="98" t="str">
        <f>IF(BL$2="",,BL$2&amp;"_KW "&amp;$B$2&amp;"_F"&amp;$A116)</f>
        <v/>
      </c>
      <c r="BM116" s="119" t="str">
        <f>IFNA(VLOOKUP(BM$2&amp;"F"&amp;$A116+1,RackfileUPLOAD!$H:$K,3,FALSE),"")</f>
        <v/>
      </c>
      <c r="BN116" s="100"/>
      <c r="BO116" s="101"/>
      <c r="BP116" s="120"/>
    </row>
    <row r="117" ht="17.25" customHeight="1">
      <c r="A117" s="104"/>
      <c r="B117" s="89"/>
      <c r="C117" s="106"/>
      <c r="D117" s="104"/>
      <c r="E117" s="116" t="str">
        <f>IF(E116="","","2p")</f>
        <v/>
      </c>
      <c r="F117" s="117" t="str">
        <f>IF(E116="","","3p")</f>
        <v/>
      </c>
      <c r="G117" s="118" t="str">
        <f>IF(E116="","","4p")</f>
        <v/>
      </c>
      <c r="H117" s="108"/>
      <c r="I117" s="104"/>
      <c r="J117" s="116" t="str">
        <f>IF(J116="","","2p")</f>
        <v/>
      </c>
      <c r="K117" s="117" t="str">
        <f>IF(J116="","","3p")</f>
        <v/>
      </c>
      <c r="L117" s="118" t="str">
        <f>IF(J116="","","4p")</f>
        <v/>
      </c>
      <c r="M117" s="106"/>
      <c r="N117" s="106"/>
      <c r="O117" s="104"/>
      <c r="P117" s="116" t="str">
        <f>IF(P116="","","2p")</f>
        <v/>
      </c>
      <c r="Q117" s="117" t="str">
        <f>IF(P116="","","3p")</f>
        <v/>
      </c>
      <c r="R117" s="118" t="str">
        <f>IF(P116="","","4p")</f>
        <v/>
      </c>
      <c r="S117" s="108"/>
      <c r="T117" s="104"/>
      <c r="U117" s="116" t="str">
        <f>IF(U116="","","2p")</f>
        <v/>
      </c>
      <c r="V117" s="117" t="str">
        <f>IF(U116="","","3p")</f>
        <v/>
      </c>
      <c r="W117" s="118" t="str">
        <f>IF(U116="","","4p")</f>
        <v/>
      </c>
      <c r="X117" s="106"/>
      <c r="Y117" s="106"/>
      <c r="Z117" s="104"/>
      <c r="AA117" s="116" t="str">
        <f>IF(AA116="","","2p")</f>
        <v/>
      </c>
      <c r="AB117" s="117" t="str">
        <f>IF(AA116="","","3p")</f>
        <v/>
      </c>
      <c r="AC117" s="118" t="str">
        <f>IF(AA116="","","4p")</f>
        <v/>
      </c>
      <c r="AD117" s="108"/>
      <c r="AE117" s="104"/>
      <c r="AF117" s="116" t="str">
        <f>IF(AF116="","","2p")</f>
        <v/>
      </c>
      <c r="AG117" s="117" t="str">
        <f>IF(AF116="","","3p")</f>
        <v/>
      </c>
      <c r="AH117" s="118" t="str">
        <f>IF(AF116="","","4p")</f>
        <v/>
      </c>
      <c r="AI117" s="106"/>
      <c r="AJ117" s="106"/>
      <c r="AK117" s="104"/>
      <c r="AL117" s="116" t="str">
        <f>IF(AL116="","","2p")</f>
        <v/>
      </c>
      <c r="AM117" s="117" t="str">
        <f>IF(AL116="","","3p")</f>
        <v/>
      </c>
      <c r="AN117" s="118" t="str">
        <f>IF(AL116="","","4p")</f>
        <v/>
      </c>
      <c r="AO117" s="108"/>
      <c r="AP117" s="104"/>
      <c r="AQ117" s="116" t="str">
        <f>IF(AQ116="","","2p")</f>
        <v/>
      </c>
      <c r="AR117" s="117" t="str">
        <f>IF(AQ116="","","3p")</f>
        <v/>
      </c>
      <c r="AS117" s="118" t="str">
        <f>IF(AQ116="","","4p")</f>
        <v/>
      </c>
      <c r="AT117" s="106"/>
      <c r="AU117" s="106"/>
      <c r="AV117" s="104"/>
      <c r="AW117" s="116" t="str">
        <f>IF(AW116="","","2p")</f>
        <v/>
      </c>
      <c r="AX117" s="117" t="str">
        <f>IF(AW116="","","3p")</f>
        <v/>
      </c>
      <c r="AY117" s="118" t="str">
        <f>IF(AW116="","","4p")</f>
        <v/>
      </c>
      <c r="AZ117" s="108"/>
      <c r="BA117" s="104"/>
      <c r="BB117" s="116" t="str">
        <f>IF(BB116="","","2p")</f>
        <v/>
      </c>
      <c r="BC117" s="117" t="str">
        <f>IF(BB116="","","3p")</f>
        <v/>
      </c>
      <c r="BD117" s="118" t="str">
        <f>IF(BB116="","","4p")</f>
        <v/>
      </c>
      <c r="BE117" s="106"/>
      <c r="BF117" s="106"/>
      <c r="BG117" s="104"/>
      <c r="BH117" s="116" t="str">
        <f>IF(BH116="","","2p")</f>
        <v/>
      </c>
      <c r="BI117" s="117" t="str">
        <f>IF(BH116="","","3p")</f>
        <v/>
      </c>
      <c r="BJ117" s="118" t="str">
        <f>IF(BH116="","","4p")</f>
        <v/>
      </c>
      <c r="BK117" s="108"/>
      <c r="BL117" s="104"/>
      <c r="BM117" s="116" t="str">
        <f>IF(BM116="","","2p")</f>
        <v/>
      </c>
      <c r="BN117" s="117" t="str">
        <f>IF(BM116="","","3p")</f>
        <v/>
      </c>
      <c r="BO117" s="118" t="str">
        <f>IF(BM116="","","4p")</f>
        <v/>
      </c>
      <c r="BP117" s="106"/>
    </row>
    <row r="118" ht="33.75" customHeight="1">
      <c r="A118" s="109"/>
      <c r="B118" s="89"/>
      <c r="C118" s="111"/>
      <c r="D118" s="109"/>
      <c r="E118" s="121" t="str">
        <f>IF(E116="IcePack","",IFNA(VLOOKUP(E$2&amp;"F"&amp;$A116&amp;E117,RackfileUPLOAD!$I:$K,3,FALSE),IFNA(VLOOKUP(E$2&amp;"F"&amp;$A116,RackfileUPLOAD!$I:$K,3,FALSE),"")))</f>
        <v/>
      </c>
      <c r="F118" s="121" t="str">
        <f>IF(E116="IcePack","",IFNA(VLOOKUP(E$2&amp;"F"&amp;$A116&amp;F117,RackfileUPLOAD!$I:$K,3,FALSE),IFNA(VLOOKUP(E$2&amp;"F"&amp;$A116,RackfileUPLOAD!$I:$K,3,FALSE),"")))</f>
        <v/>
      </c>
      <c r="G118" s="121" t="str">
        <f>IF(E116="IcePack","",IFNA(VLOOKUP(E$2&amp;"F"&amp;$A116&amp;G117,RackfileUPLOAD!$I:$K,3,FALSE),IFNA(VLOOKUP(E$2&amp;"F"&amp;$A116,RackfileUPLOAD!$I:$K,3,FALSE),"")))</f>
        <v/>
      </c>
      <c r="H118" s="113"/>
      <c r="I118" s="109"/>
      <c r="J118" s="121" t="str">
        <f>IF(J116="IcePack","",IFNA(VLOOKUP(J$2&amp;"F"&amp;$A116+1&amp;J117,RackfileUPLOAD!$I:$K,3,FALSE),IFNA(VLOOKUP(J$2&amp;"F"&amp;$A116+1,RackfileUPLOAD!$I:$K,3,FALSE),"")))</f>
        <v/>
      </c>
      <c r="K118" s="121" t="str">
        <f>IF(J116="IcePack","",IFNA(VLOOKUP(J$2&amp;"F"&amp;$A116+1&amp;K117,RackfileUPLOAD!$I:$K,3,FALSE),IFNA(VLOOKUP(J$2&amp;"F"&amp;$A116+1,RackfileUPLOAD!$I:$K,3,FALSE),"")))</f>
        <v/>
      </c>
      <c r="L118" s="121" t="str">
        <f>IF(J116="IcePack","",IFNA(VLOOKUP(J$2&amp;"F"&amp;$A116+1&amp;L117,RackfileUPLOAD!$I:$K,3,FALSE),IFNA(VLOOKUP(J$2&amp;"F"&amp;$A116+1,RackfileUPLOAD!$I:$K,3,FALSE),"")))</f>
        <v/>
      </c>
      <c r="M118" s="111"/>
      <c r="N118" s="111"/>
      <c r="O118" s="109"/>
      <c r="P118" s="121" t="str">
        <f>IF(P116="IcePack","",IFNA(VLOOKUP(P$2&amp;"F"&amp;$A116&amp;P117,RackfileUPLOAD!$I:$K,3,FALSE),IFNA(VLOOKUP(P$2&amp;"F"&amp;$A116,RackfileUPLOAD!$I:$K,3,FALSE),"")))</f>
        <v/>
      </c>
      <c r="Q118" s="121" t="str">
        <f>IF(P116="IcePack","",IFNA(VLOOKUP(P$2&amp;"F"&amp;$A116&amp;Q117,RackfileUPLOAD!$I:$K,3,FALSE),IFNA(VLOOKUP(P$2&amp;"F"&amp;$A116,RackfileUPLOAD!$I:$K,3,FALSE),"")))</f>
        <v/>
      </c>
      <c r="R118" s="121" t="str">
        <f>IF(P116="IcePack","",IFNA(VLOOKUP(P$2&amp;"F"&amp;$A116&amp;R117,RackfileUPLOAD!$I:$K,3,FALSE),IFNA(VLOOKUP(P$2&amp;"F"&amp;$A116,RackfileUPLOAD!$I:$K,3,FALSE),"")))</f>
        <v/>
      </c>
      <c r="S118" s="113"/>
      <c r="T118" s="109"/>
      <c r="U118" s="121" t="str">
        <f>IF(U116="IcePack","",IFNA(VLOOKUP(U$2&amp;"F"&amp;$A116+1&amp;U117,RackfileUPLOAD!$I:$K,3,FALSE),IFNA(VLOOKUP(U$2&amp;"F"&amp;$A116+1,RackfileUPLOAD!$I:$K,3,FALSE),"")))</f>
        <v/>
      </c>
      <c r="V118" s="121" t="str">
        <f>IF(U116="IcePack","",IFNA(VLOOKUP(U$2&amp;"F"&amp;$A116+1&amp;V117,RackfileUPLOAD!$I:$K,3,FALSE),IFNA(VLOOKUP(U$2&amp;"F"&amp;$A116+1,RackfileUPLOAD!$I:$K,3,FALSE),"")))</f>
        <v/>
      </c>
      <c r="W118" s="121" t="str">
        <f>IF(U116="IcePack","",IFNA(VLOOKUP(U$2&amp;"F"&amp;$A116+1&amp;W117,RackfileUPLOAD!$I:$K,3,FALSE),IFNA(VLOOKUP(U$2&amp;"F"&amp;$A116+1,RackfileUPLOAD!$I:$K,3,FALSE),"")))</f>
        <v/>
      </c>
      <c r="X118" s="111"/>
      <c r="Y118" s="111"/>
      <c r="Z118" s="109"/>
      <c r="AA118" s="121" t="str">
        <f>IF(AA116="IcePack","",IFNA(VLOOKUP(AA$2&amp;"F"&amp;$A116&amp;AA117,RackfileUPLOAD!$I:$K,3,FALSE),IFNA(VLOOKUP(AA$2&amp;"F"&amp;$A116,RackfileUPLOAD!$I:$K,3,FALSE),"")))</f>
        <v/>
      </c>
      <c r="AB118" s="121" t="str">
        <f>IF(AA116="IcePack","",IFNA(VLOOKUP(AA$2&amp;"F"&amp;$A116&amp;AB117,RackfileUPLOAD!$I:$K,3,FALSE),IFNA(VLOOKUP(AA$2&amp;"F"&amp;$A116,RackfileUPLOAD!$I:$K,3,FALSE),"")))</f>
        <v/>
      </c>
      <c r="AC118" s="121" t="str">
        <f>IF(AA116="IcePack","",IFNA(VLOOKUP(AA$2&amp;"F"&amp;$A116&amp;AC117,RackfileUPLOAD!$I:$K,3,FALSE),IFNA(VLOOKUP(AA$2&amp;"F"&amp;$A116,RackfileUPLOAD!$I:$K,3,FALSE),"")))</f>
        <v/>
      </c>
      <c r="AD118" s="113"/>
      <c r="AE118" s="109"/>
      <c r="AF118" s="121" t="str">
        <f>IF(AF116="IcePack","",IFNA(VLOOKUP(AF$2&amp;"F"&amp;$A116+1&amp;AF117,RackfileUPLOAD!$I:$K,3,FALSE),IFNA(VLOOKUP(AF$2&amp;"F"&amp;$A116+1,RackfileUPLOAD!$I:$K,3,FALSE),"")))</f>
        <v/>
      </c>
      <c r="AG118" s="121" t="str">
        <f>IF(AF116="IcePack","",IFNA(VLOOKUP(AF$2&amp;"F"&amp;$A116+1&amp;AG117,RackfileUPLOAD!$I:$K,3,FALSE),IFNA(VLOOKUP(AF$2&amp;"F"&amp;$A116+1,RackfileUPLOAD!$I:$K,3,FALSE),"")))</f>
        <v/>
      </c>
      <c r="AH118" s="121" t="str">
        <f>IF(AF116="IcePack","",IFNA(VLOOKUP(AF$2&amp;"F"&amp;$A116+1&amp;AH117,RackfileUPLOAD!$I:$K,3,FALSE),IFNA(VLOOKUP(AF$2&amp;"F"&amp;$A116+1,RackfileUPLOAD!$I:$K,3,FALSE),"")))</f>
        <v/>
      </c>
      <c r="AI118" s="111"/>
      <c r="AJ118" s="111"/>
      <c r="AK118" s="109"/>
      <c r="AL118" s="121" t="str">
        <f>IF(AL116="IcePack","",IFNA(VLOOKUP(AL$2&amp;"F"&amp;$A116&amp;AL117,RackfileUPLOAD!$I:$K,3,FALSE),IFNA(VLOOKUP(AL$2&amp;"F"&amp;$A116,RackfileUPLOAD!$I:$K,3,FALSE),"")))</f>
        <v/>
      </c>
      <c r="AM118" s="121" t="str">
        <f>IF(AL116="IcePack","",IFNA(VLOOKUP(AL$2&amp;"F"&amp;$A116&amp;AM117,RackfileUPLOAD!$I:$K,3,FALSE),IFNA(VLOOKUP(AL$2&amp;"F"&amp;$A116,RackfileUPLOAD!$I:$K,3,FALSE),"")))</f>
        <v/>
      </c>
      <c r="AN118" s="121" t="str">
        <f>IF(AL116="IcePack","",IFNA(VLOOKUP(AL$2&amp;"F"&amp;$A116&amp;AN117,RackfileUPLOAD!$I:$K,3,FALSE),IFNA(VLOOKUP(AL$2&amp;"F"&amp;$A116,RackfileUPLOAD!$I:$K,3,FALSE),"")))</f>
        <v/>
      </c>
      <c r="AO118" s="113"/>
      <c r="AP118" s="109"/>
      <c r="AQ118" s="121" t="str">
        <f>IF(AQ116="IcePack","",IFNA(VLOOKUP(AQ$2&amp;"F"&amp;$A116+1&amp;AQ117,RackfileUPLOAD!$I:$K,3,FALSE),IFNA(VLOOKUP(AQ$2&amp;"F"&amp;$A116+1,RackfileUPLOAD!$I:$K,3,FALSE),"")))</f>
        <v/>
      </c>
      <c r="AR118" s="121" t="str">
        <f>IF(AQ116="IcePack","",IFNA(VLOOKUP(AQ$2&amp;"F"&amp;$A116+1&amp;AR117,RackfileUPLOAD!$I:$K,3,FALSE),IFNA(VLOOKUP(AQ$2&amp;"F"&amp;$A116+1,RackfileUPLOAD!$I:$K,3,FALSE),"")))</f>
        <v/>
      </c>
      <c r="AS118" s="121" t="str">
        <f>IF(AQ116="IcePack","",IFNA(VLOOKUP(AQ$2&amp;"F"&amp;$A116+1&amp;AS117,RackfileUPLOAD!$I:$K,3,FALSE),IFNA(VLOOKUP(AQ$2&amp;"F"&amp;$A116+1,RackfileUPLOAD!$I:$K,3,FALSE),"")))</f>
        <v/>
      </c>
      <c r="AT118" s="111"/>
      <c r="AU118" s="111"/>
      <c r="AV118" s="109"/>
      <c r="AW118" s="121" t="str">
        <f>IF(AW116="IcePack","",IFNA(VLOOKUP(AW$2&amp;"F"&amp;$A116&amp;AW117,RackfileUPLOAD!$I:$K,3,FALSE),IFNA(VLOOKUP(AW$2&amp;"F"&amp;$A116,RackfileUPLOAD!$I:$K,3,FALSE),"")))</f>
        <v/>
      </c>
      <c r="AX118" s="121" t="str">
        <f>IF(AW116="IcePack","",IFNA(VLOOKUP(AW$2&amp;"F"&amp;$A116&amp;AX117,RackfileUPLOAD!$I:$K,3,FALSE),IFNA(VLOOKUP(AW$2&amp;"F"&amp;$A116,RackfileUPLOAD!$I:$K,3,FALSE),"")))</f>
        <v/>
      </c>
      <c r="AY118" s="121" t="str">
        <f>IF(AW116="IcePack","",IFNA(VLOOKUP(AW$2&amp;"F"&amp;$A116&amp;AY117,RackfileUPLOAD!$I:$K,3,FALSE),IFNA(VLOOKUP(AW$2&amp;"F"&amp;$A116,RackfileUPLOAD!$I:$K,3,FALSE),"")))</f>
        <v/>
      </c>
      <c r="AZ118" s="113"/>
      <c r="BA118" s="109"/>
      <c r="BB118" s="121" t="str">
        <f>IF(BB116="IcePack","",IFNA(VLOOKUP(BB$2&amp;"F"&amp;$A116+1&amp;BB117,RackfileUPLOAD!$I:$K,3,FALSE),IFNA(VLOOKUP(BB$2&amp;"F"&amp;$A116+1,RackfileUPLOAD!$I:$K,3,FALSE),"")))</f>
        <v/>
      </c>
      <c r="BC118" s="121" t="str">
        <f>IF(BB116="IcePack","",IFNA(VLOOKUP(BB$2&amp;"F"&amp;$A116+1&amp;BC117,RackfileUPLOAD!$I:$K,3,FALSE),IFNA(VLOOKUP(BB$2&amp;"F"&amp;$A116+1,RackfileUPLOAD!$I:$K,3,FALSE),"")))</f>
        <v/>
      </c>
      <c r="BD118" s="121" t="str">
        <f>IF(BB116="IcePack","",IFNA(VLOOKUP(BB$2&amp;"F"&amp;$A116+1&amp;BD117,RackfileUPLOAD!$I:$K,3,FALSE),IFNA(VLOOKUP(BB$2&amp;"F"&amp;$A116+1,RackfileUPLOAD!$I:$K,3,FALSE),"")))</f>
        <v/>
      </c>
      <c r="BE118" s="111"/>
      <c r="BF118" s="111"/>
      <c r="BG118" s="109"/>
      <c r="BH118" s="121" t="str">
        <f>IF(BH116="IcePack","",IFNA(VLOOKUP(BH$2&amp;"F"&amp;$A116&amp;BH117,RackfileUPLOAD!$I:$K,3,FALSE),IFNA(VLOOKUP(BH$2&amp;"F"&amp;$A116,RackfileUPLOAD!$I:$K,3,FALSE),"")))</f>
        <v/>
      </c>
      <c r="BI118" s="121" t="str">
        <f>IF(BH116="IcePack","",IFNA(VLOOKUP(BH$2&amp;"F"&amp;$A116&amp;BI117,RackfileUPLOAD!$I:$K,3,FALSE),IFNA(VLOOKUP(BH$2&amp;"F"&amp;$A116,RackfileUPLOAD!$I:$K,3,FALSE),"")))</f>
        <v/>
      </c>
      <c r="BJ118" s="121" t="str">
        <f>IF(BH116="IcePack","",IFNA(VLOOKUP(BH$2&amp;"F"&amp;$A116&amp;BJ117,RackfileUPLOAD!$I:$K,3,FALSE),IFNA(VLOOKUP(BH$2&amp;"F"&amp;$A116,RackfileUPLOAD!$I:$K,3,FALSE),"")))</f>
        <v/>
      </c>
      <c r="BK118" s="113"/>
      <c r="BL118" s="109"/>
      <c r="BM118" s="121" t="str">
        <f>IF(BM116="IcePack","",IFNA(VLOOKUP(BM$2&amp;"F"&amp;$A116+1&amp;BM117,RackfileUPLOAD!$I:$K,3,FALSE),IFNA(VLOOKUP(BM$2&amp;"F"&amp;$A116+1,RackfileUPLOAD!$I:$K,3,FALSE),"")))</f>
        <v/>
      </c>
      <c r="BN118" s="121" t="str">
        <f>IF(BM116="IcePack","",IFNA(VLOOKUP(BM$2&amp;"F"&amp;$A116+1&amp;BN117,RackfileUPLOAD!$I:$K,3,FALSE),IFNA(VLOOKUP(BM$2&amp;"F"&amp;$A116+1,RackfileUPLOAD!$I:$K,3,FALSE),"")))</f>
        <v/>
      </c>
      <c r="BO118" s="121" t="str">
        <f>IF(BM116="IcePack","",IFNA(VLOOKUP(BM$2&amp;"F"&amp;$A116+1&amp;BO117,RackfileUPLOAD!$I:$K,3,FALSE),IFNA(VLOOKUP(BM$2&amp;"F"&amp;$A116+1,RackfileUPLOAD!$I:$K,3,FALSE),"")))</f>
        <v/>
      </c>
      <c r="BP118" s="111"/>
    </row>
    <row r="119" ht="9.0" customHeight="1">
      <c r="A119" s="88"/>
      <c r="B119" s="89"/>
      <c r="C119" s="90"/>
      <c r="D119" s="91"/>
      <c r="E119" s="94"/>
      <c r="F119" s="94"/>
      <c r="G119" s="94"/>
      <c r="H119" s="90"/>
      <c r="I119" s="91"/>
      <c r="J119" s="94"/>
      <c r="K119" s="94"/>
      <c r="L119" s="94"/>
      <c r="M119" s="90"/>
      <c r="N119" s="90"/>
      <c r="O119" s="91"/>
      <c r="P119" s="94"/>
      <c r="Q119" s="94"/>
      <c r="R119" s="94"/>
      <c r="S119" s="90"/>
      <c r="T119" s="91"/>
      <c r="U119" s="94"/>
      <c r="V119" s="94"/>
      <c r="W119" s="94"/>
      <c r="X119" s="90"/>
      <c r="Y119" s="90"/>
      <c r="Z119" s="91"/>
      <c r="AA119" s="94"/>
      <c r="AB119" s="94"/>
      <c r="AC119" s="94"/>
      <c r="AD119" s="90"/>
      <c r="AE119" s="91"/>
      <c r="AF119" s="94"/>
      <c r="AG119" s="94"/>
      <c r="AH119" s="94"/>
      <c r="AI119" s="90"/>
      <c r="AJ119" s="90"/>
      <c r="AK119" s="91"/>
      <c r="AL119" s="94"/>
      <c r="AM119" s="94"/>
      <c r="AN119" s="94"/>
      <c r="AO119" s="90"/>
      <c r="AP119" s="91"/>
      <c r="AQ119" s="94"/>
      <c r="AR119" s="94"/>
      <c r="AS119" s="94"/>
      <c r="AT119" s="90"/>
      <c r="AU119" s="90"/>
      <c r="AV119" s="95"/>
      <c r="AW119" s="94"/>
      <c r="AX119" s="94"/>
      <c r="AY119" s="94"/>
      <c r="AZ119" s="90"/>
      <c r="BA119" s="91"/>
      <c r="BB119" s="94"/>
      <c r="BC119" s="94"/>
      <c r="BD119" s="94"/>
      <c r="BE119" s="90"/>
      <c r="BF119" s="90"/>
      <c r="BG119" s="91"/>
      <c r="BH119" s="94"/>
      <c r="BI119" s="94"/>
      <c r="BJ119" s="94"/>
      <c r="BK119" s="90"/>
      <c r="BL119" s="91"/>
      <c r="BM119" s="94"/>
      <c r="BN119" s="94"/>
      <c r="BO119" s="94"/>
      <c r="BP119" s="115"/>
    </row>
    <row r="120" ht="59.25" customHeight="1">
      <c r="A120" s="97">
        <f>A116+2</f>
        <v>69</v>
      </c>
      <c r="B120" s="89"/>
      <c r="C120" s="90"/>
      <c r="D120" s="98" t="str">
        <f>IF(D$2="",,D$2&amp;"_KW "&amp;$B$2&amp;"_F"&amp;$A120)</f>
        <v>ASL3_KW 19_F69</v>
      </c>
      <c r="E120" s="119" t="str">
        <f>IFNA(VLOOKUP(E$2&amp;"F"&amp;$A120,RackfileUPLOAD!$H:$K,3,FALSE),"")</f>
        <v/>
      </c>
      <c r="F120" s="100"/>
      <c r="G120" s="101"/>
      <c r="H120" s="102"/>
      <c r="I120" s="98" t="str">
        <f>IF(I$2="",,I$2&amp;"_KW "&amp;$B$2&amp;"_F"&amp;$A120)</f>
        <v>ASL3_KW 19_F69</v>
      </c>
      <c r="J120" s="119" t="str">
        <f>IFNA(VLOOKUP(J$2&amp;"F"&amp;$A120+1,RackfileUPLOAD!$H:$K,3,FALSE),"")</f>
        <v/>
      </c>
      <c r="K120" s="100"/>
      <c r="L120" s="101"/>
      <c r="M120" s="90"/>
      <c r="N120" s="90"/>
      <c r="O120" s="98" t="str">
        <f>IF(O$2="",,O$2&amp;"_KW "&amp;$B$2&amp;"_F"&amp;$A120)</f>
        <v/>
      </c>
      <c r="P120" s="119" t="str">
        <f>IFNA(VLOOKUP(P$2&amp;"F"&amp;$A120,RackfileUPLOAD!$H:$K,3,FALSE),"")</f>
        <v/>
      </c>
      <c r="Q120" s="100"/>
      <c r="R120" s="101"/>
      <c r="S120" s="102"/>
      <c r="T120" s="98" t="str">
        <f>IF(T$2="",,T$2&amp;"_KW "&amp;$B$2&amp;"_F"&amp;$A120)</f>
        <v/>
      </c>
      <c r="U120" s="119" t="str">
        <f>IFNA(VLOOKUP(U$2&amp;"F"&amp;$A120+1,RackfileUPLOAD!$H:$K,3,FALSE),"")</f>
        <v/>
      </c>
      <c r="V120" s="100"/>
      <c r="W120" s="101"/>
      <c r="X120" s="90"/>
      <c r="Y120" s="90"/>
      <c r="Z120" s="98" t="str">
        <f>IF(Z$2="",,Z$2&amp;"_KW "&amp;$B$2&amp;"_F"&amp;$A120)</f>
        <v/>
      </c>
      <c r="AA120" s="119" t="str">
        <f>IFNA(VLOOKUP(AA$2&amp;"F"&amp;$A120,RackfileUPLOAD!$H:$K,3,FALSE),"")</f>
        <v/>
      </c>
      <c r="AB120" s="100"/>
      <c r="AC120" s="101"/>
      <c r="AD120" s="102"/>
      <c r="AE120" s="98" t="str">
        <f>IF(AE$2="",,AE$2&amp;"_KW "&amp;$B$2&amp;"_F"&amp;$A120)</f>
        <v/>
      </c>
      <c r="AF120" s="119" t="str">
        <f>IFNA(VLOOKUP(AF$2&amp;"F"&amp;$A120+1,RackfileUPLOAD!$H:$K,3,FALSE),"")</f>
        <v/>
      </c>
      <c r="AG120" s="100"/>
      <c r="AH120" s="101"/>
      <c r="AI120" s="90"/>
      <c r="AJ120" s="90"/>
      <c r="AK120" s="98" t="str">
        <f>IF(AK$2="",,AK$2&amp;"_KW "&amp;$B$2&amp;"_F"&amp;$A120)</f>
        <v/>
      </c>
      <c r="AL120" s="119" t="str">
        <f>IFNA(VLOOKUP(AL$2&amp;"F"&amp;$A120,RackfileUPLOAD!$H:$K,3,FALSE),"")</f>
        <v/>
      </c>
      <c r="AM120" s="100"/>
      <c r="AN120" s="101"/>
      <c r="AO120" s="102"/>
      <c r="AP120" s="98" t="str">
        <f>IF(AP$2="",,AP$2&amp;"_KW "&amp;$B$2&amp;"_F"&amp;$A120)</f>
        <v/>
      </c>
      <c r="AQ120" s="119" t="str">
        <f>IFNA(VLOOKUP(AQ$2&amp;"F"&amp;$A120+1,RackfileUPLOAD!$H:$K,3,FALSE),"")</f>
        <v/>
      </c>
      <c r="AR120" s="100"/>
      <c r="AS120" s="101"/>
      <c r="AT120" s="90"/>
      <c r="AU120" s="90"/>
      <c r="AV120" s="98" t="str">
        <f>IF(AV$2="",,AV$2&amp;"_KW "&amp;$B$2&amp;"_F"&amp;$A120)</f>
        <v/>
      </c>
      <c r="AW120" s="119" t="str">
        <f>IFNA(VLOOKUP(AW$2&amp;"F"&amp;$A120,RackfileUPLOAD!$H:$K,3,FALSE),"")</f>
        <v/>
      </c>
      <c r="AX120" s="100"/>
      <c r="AY120" s="101"/>
      <c r="AZ120" s="102"/>
      <c r="BA120" s="98" t="str">
        <f>IF(BA$2="",,BA$2&amp;"_KW "&amp;$B$2&amp;"_F"&amp;$A120)</f>
        <v/>
      </c>
      <c r="BB120" s="119" t="str">
        <f>IFNA(VLOOKUP(BB$2&amp;"F"&amp;$A120+1,RackfileUPLOAD!$H:$K,3,FALSE),"")</f>
        <v/>
      </c>
      <c r="BC120" s="100"/>
      <c r="BD120" s="101"/>
      <c r="BE120" s="90"/>
      <c r="BF120" s="90"/>
      <c r="BG120" s="98" t="str">
        <f>IF(BG$2="",,BG$2&amp;"_KW "&amp;$B$2&amp;"_F"&amp;$A120)</f>
        <v/>
      </c>
      <c r="BH120" s="119" t="str">
        <f>IFNA(VLOOKUP(BH$2&amp;"F"&amp;$A120,RackfileUPLOAD!$H:$K,3,FALSE),"")</f>
        <v/>
      </c>
      <c r="BI120" s="100"/>
      <c r="BJ120" s="101"/>
      <c r="BK120" s="102"/>
      <c r="BL120" s="98" t="str">
        <f>IF(BL$2="",,BL$2&amp;"_KW "&amp;$B$2&amp;"_F"&amp;$A120)</f>
        <v/>
      </c>
      <c r="BM120" s="119" t="str">
        <f>IFNA(VLOOKUP(BM$2&amp;"F"&amp;$A120+1,RackfileUPLOAD!$H:$K,3,FALSE),"")</f>
        <v/>
      </c>
      <c r="BN120" s="100"/>
      <c r="BO120" s="101"/>
      <c r="BP120" s="122"/>
    </row>
    <row r="121" ht="17.25" customHeight="1">
      <c r="A121" s="104"/>
      <c r="B121" s="89"/>
      <c r="C121" s="106"/>
      <c r="D121" s="104"/>
      <c r="E121" s="116" t="str">
        <f>IF(E120="","","2p")</f>
        <v/>
      </c>
      <c r="F121" s="117" t="str">
        <f>IF(E120="","","3p")</f>
        <v/>
      </c>
      <c r="G121" s="118" t="str">
        <f>IF(E120="","","4p")</f>
        <v/>
      </c>
      <c r="H121" s="108"/>
      <c r="I121" s="104"/>
      <c r="J121" s="116" t="str">
        <f>IF(J120="","","2p")</f>
        <v/>
      </c>
      <c r="K121" s="117" t="str">
        <f>IF(J120="","","3p")</f>
        <v/>
      </c>
      <c r="L121" s="118" t="str">
        <f>IF(J120="","","4p")</f>
        <v/>
      </c>
      <c r="M121" s="106"/>
      <c r="N121" s="106"/>
      <c r="O121" s="104"/>
      <c r="P121" s="116" t="str">
        <f>IF(P120="","","2p")</f>
        <v/>
      </c>
      <c r="Q121" s="117" t="str">
        <f>IF(P120="","","3p")</f>
        <v/>
      </c>
      <c r="R121" s="118" t="str">
        <f>IF(P120="","","4p")</f>
        <v/>
      </c>
      <c r="S121" s="108"/>
      <c r="T121" s="104"/>
      <c r="U121" s="116" t="str">
        <f>IF(U120="","","2p")</f>
        <v/>
      </c>
      <c r="V121" s="117" t="str">
        <f>IF(U120="","","3p")</f>
        <v/>
      </c>
      <c r="W121" s="118" t="str">
        <f>IF(U120="","","4p")</f>
        <v/>
      </c>
      <c r="X121" s="106"/>
      <c r="Y121" s="106"/>
      <c r="Z121" s="104"/>
      <c r="AA121" s="116" t="str">
        <f>IF(AA120="","","2p")</f>
        <v/>
      </c>
      <c r="AB121" s="117" t="str">
        <f>IF(AA120="","","3p")</f>
        <v/>
      </c>
      <c r="AC121" s="118" t="str">
        <f>IF(AA120="","","4p")</f>
        <v/>
      </c>
      <c r="AD121" s="108"/>
      <c r="AE121" s="104"/>
      <c r="AF121" s="116" t="str">
        <f>IF(AF120="","","2p")</f>
        <v/>
      </c>
      <c r="AG121" s="117" t="str">
        <f>IF(AF120="","","3p")</f>
        <v/>
      </c>
      <c r="AH121" s="118" t="str">
        <f>IF(AF120="","","4p")</f>
        <v/>
      </c>
      <c r="AI121" s="106"/>
      <c r="AJ121" s="106"/>
      <c r="AK121" s="104"/>
      <c r="AL121" s="116" t="str">
        <f>IF(AL120="","","2p")</f>
        <v/>
      </c>
      <c r="AM121" s="117" t="str">
        <f>IF(AL120="","","3p")</f>
        <v/>
      </c>
      <c r="AN121" s="118" t="str">
        <f>IF(AL120="","","4p")</f>
        <v/>
      </c>
      <c r="AO121" s="108"/>
      <c r="AP121" s="104"/>
      <c r="AQ121" s="116" t="str">
        <f>IF(AQ120="","","2p")</f>
        <v/>
      </c>
      <c r="AR121" s="117" t="str">
        <f>IF(AQ120="","","3p")</f>
        <v/>
      </c>
      <c r="AS121" s="118" t="str">
        <f>IF(AQ120="","","4p")</f>
        <v/>
      </c>
      <c r="AT121" s="106"/>
      <c r="AU121" s="106"/>
      <c r="AV121" s="104"/>
      <c r="AW121" s="116" t="str">
        <f>IF(AW120="","","2p")</f>
        <v/>
      </c>
      <c r="AX121" s="117" t="str">
        <f>IF(AW120="","","3p")</f>
        <v/>
      </c>
      <c r="AY121" s="118" t="str">
        <f>IF(AW120="","","4p")</f>
        <v/>
      </c>
      <c r="AZ121" s="108"/>
      <c r="BA121" s="104"/>
      <c r="BB121" s="116" t="str">
        <f>IF(BB120="","","2p")</f>
        <v/>
      </c>
      <c r="BC121" s="117" t="str">
        <f>IF(BB120="","","3p")</f>
        <v/>
      </c>
      <c r="BD121" s="118" t="str">
        <f>IF(BB120="","","4p")</f>
        <v/>
      </c>
      <c r="BE121" s="106"/>
      <c r="BF121" s="106"/>
      <c r="BG121" s="104"/>
      <c r="BH121" s="116" t="str">
        <f>IF(BH120="","","2p")</f>
        <v/>
      </c>
      <c r="BI121" s="117" t="str">
        <f>IF(BH120="","","3p")</f>
        <v/>
      </c>
      <c r="BJ121" s="118" t="str">
        <f>IF(BH120="","","4p")</f>
        <v/>
      </c>
      <c r="BK121" s="108"/>
      <c r="BL121" s="104"/>
      <c r="BM121" s="116" t="str">
        <f>IF(BM120="","","2p")</f>
        <v/>
      </c>
      <c r="BN121" s="117" t="str">
        <f>IF(BM120="","","3p")</f>
        <v/>
      </c>
      <c r="BO121" s="118" t="str">
        <f>IF(BM120="","","4p")</f>
        <v/>
      </c>
      <c r="BP121" s="106"/>
    </row>
    <row r="122" ht="33.75" customHeight="1">
      <c r="A122" s="109"/>
      <c r="B122" s="89"/>
      <c r="C122" s="111"/>
      <c r="D122" s="109"/>
      <c r="E122" s="121" t="str">
        <f>IF(E120="IcePack","",IFNA(VLOOKUP(E$2&amp;"F"&amp;$A120&amp;E121,RackfileUPLOAD!$I:$K,3,FALSE),IFNA(VLOOKUP(E$2&amp;"F"&amp;$A120,RackfileUPLOAD!$I:$K,3,FALSE),"")))</f>
        <v/>
      </c>
      <c r="F122" s="121" t="str">
        <f>IF(E120="IcePack","",IFNA(VLOOKUP(E$2&amp;"F"&amp;$A120&amp;F121,RackfileUPLOAD!$I:$K,3,FALSE),IFNA(VLOOKUP(E$2&amp;"F"&amp;$A120,RackfileUPLOAD!$I:$K,3,FALSE),"")))</f>
        <v/>
      </c>
      <c r="G122" s="121" t="str">
        <f>IF(E120="IcePack","",IFNA(VLOOKUP(E$2&amp;"F"&amp;$A120&amp;G121,RackfileUPLOAD!$I:$K,3,FALSE),IFNA(VLOOKUP(E$2&amp;"F"&amp;$A120,RackfileUPLOAD!$I:$K,3,FALSE),"")))</f>
        <v/>
      </c>
      <c r="H122" s="113"/>
      <c r="I122" s="109"/>
      <c r="J122" s="121" t="str">
        <f>IF(J120="IcePack","",IFNA(VLOOKUP(J$2&amp;"F"&amp;$A120+1&amp;J121,RackfileUPLOAD!$I:$K,3,FALSE),IFNA(VLOOKUP(J$2&amp;"F"&amp;$A120+1,RackfileUPLOAD!$I:$K,3,FALSE),"")))</f>
        <v/>
      </c>
      <c r="K122" s="121" t="str">
        <f>IF(J120="IcePack","",IFNA(VLOOKUP(J$2&amp;"F"&amp;$A120+1&amp;K121,RackfileUPLOAD!$I:$K,3,FALSE),IFNA(VLOOKUP(J$2&amp;"F"&amp;$A120+1,RackfileUPLOAD!$I:$K,3,FALSE),"")))</f>
        <v/>
      </c>
      <c r="L122" s="121" t="str">
        <f>IF(J120="IcePack","",IFNA(VLOOKUP(J$2&amp;"F"&amp;$A120+1&amp;L121,RackfileUPLOAD!$I:$K,3,FALSE),IFNA(VLOOKUP(J$2&amp;"F"&amp;$A120+1,RackfileUPLOAD!$I:$K,3,FALSE),"")))</f>
        <v/>
      </c>
      <c r="M122" s="111"/>
      <c r="N122" s="111"/>
      <c r="O122" s="109"/>
      <c r="P122" s="121" t="str">
        <f>IF(P120="IcePack","",IFNA(VLOOKUP(P$2&amp;"F"&amp;$A120&amp;P121,RackfileUPLOAD!$I:$K,3,FALSE),IFNA(VLOOKUP(P$2&amp;"F"&amp;$A120,RackfileUPLOAD!$I:$K,3,FALSE),"")))</f>
        <v/>
      </c>
      <c r="Q122" s="121" t="str">
        <f>IF(P120="IcePack","",IFNA(VLOOKUP(P$2&amp;"F"&amp;$A120&amp;Q121,RackfileUPLOAD!$I:$K,3,FALSE),IFNA(VLOOKUP(P$2&amp;"F"&amp;$A120,RackfileUPLOAD!$I:$K,3,FALSE),"")))</f>
        <v/>
      </c>
      <c r="R122" s="121" t="str">
        <f>IF(P120="IcePack","",IFNA(VLOOKUP(P$2&amp;"F"&amp;$A120&amp;R121,RackfileUPLOAD!$I:$K,3,FALSE),IFNA(VLOOKUP(P$2&amp;"F"&amp;$A120,RackfileUPLOAD!$I:$K,3,FALSE),"")))</f>
        <v/>
      </c>
      <c r="S122" s="113"/>
      <c r="T122" s="109"/>
      <c r="U122" s="121" t="str">
        <f>IF(U120="IcePack","",IFNA(VLOOKUP(U$2&amp;"F"&amp;$A120+1&amp;U121,RackfileUPLOAD!$I:$K,3,FALSE),IFNA(VLOOKUP(U$2&amp;"F"&amp;$A120+1,RackfileUPLOAD!$I:$K,3,FALSE),"")))</f>
        <v/>
      </c>
      <c r="V122" s="121" t="str">
        <f>IF(U120="IcePack","",IFNA(VLOOKUP(U$2&amp;"F"&amp;$A120+1&amp;V121,RackfileUPLOAD!$I:$K,3,FALSE),IFNA(VLOOKUP(U$2&amp;"F"&amp;$A120+1,RackfileUPLOAD!$I:$K,3,FALSE),"")))</f>
        <v/>
      </c>
      <c r="W122" s="121" t="str">
        <f>IF(U120="IcePack","",IFNA(VLOOKUP(U$2&amp;"F"&amp;$A120+1&amp;W121,RackfileUPLOAD!$I:$K,3,FALSE),IFNA(VLOOKUP(U$2&amp;"F"&amp;$A120+1,RackfileUPLOAD!$I:$K,3,FALSE),"")))</f>
        <v/>
      </c>
      <c r="X122" s="111"/>
      <c r="Y122" s="111"/>
      <c r="Z122" s="109"/>
      <c r="AA122" s="121" t="str">
        <f>IF(AA120="IcePack","",IFNA(VLOOKUP(AA$2&amp;"F"&amp;$A120&amp;AA121,RackfileUPLOAD!$I:$K,3,FALSE),IFNA(VLOOKUP(AA$2&amp;"F"&amp;$A120,RackfileUPLOAD!$I:$K,3,FALSE),"")))</f>
        <v/>
      </c>
      <c r="AB122" s="121" t="str">
        <f>IF(AA120="IcePack","",IFNA(VLOOKUP(AA$2&amp;"F"&amp;$A120&amp;AB121,RackfileUPLOAD!$I:$K,3,FALSE),IFNA(VLOOKUP(AA$2&amp;"F"&amp;$A120,RackfileUPLOAD!$I:$K,3,FALSE),"")))</f>
        <v/>
      </c>
      <c r="AC122" s="121" t="str">
        <f>IF(AA120="IcePack","",IFNA(VLOOKUP(AA$2&amp;"F"&amp;$A120&amp;AC121,RackfileUPLOAD!$I:$K,3,FALSE),IFNA(VLOOKUP(AA$2&amp;"F"&amp;$A120,RackfileUPLOAD!$I:$K,3,FALSE),"")))</f>
        <v/>
      </c>
      <c r="AD122" s="113"/>
      <c r="AE122" s="109"/>
      <c r="AF122" s="121" t="str">
        <f>IF(AF120="IcePack","",IFNA(VLOOKUP(AF$2&amp;"F"&amp;$A120+1&amp;AF121,RackfileUPLOAD!$I:$K,3,FALSE),IFNA(VLOOKUP(AF$2&amp;"F"&amp;$A120+1,RackfileUPLOAD!$I:$K,3,FALSE),"")))</f>
        <v/>
      </c>
      <c r="AG122" s="121" t="str">
        <f>IF(AF120="IcePack","",IFNA(VLOOKUP(AF$2&amp;"F"&amp;$A120+1&amp;AG121,RackfileUPLOAD!$I:$K,3,FALSE),IFNA(VLOOKUP(AF$2&amp;"F"&amp;$A120+1,RackfileUPLOAD!$I:$K,3,FALSE),"")))</f>
        <v/>
      </c>
      <c r="AH122" s="121" t="str">
        <f>IF(AF120="IcePack","",IFNA(VLOOKUP(AF$2&amp;"F"&amp;$A120+1&amp;AH121,RackfileUPLOAD!$I:$K,3,FALSE),IFNA(VLOOKUP(AF$2&amp;"F"&amp;$A120+1,RackfileUPLOAD!$I:$K,3,FALSE),"")))</f>
        <v/>
      </c>
      <c r="AI122" s="111"/>
      <c r="AJ122" s="111"/>
      <c r="AK122" s="109"/>
      <c r="AL122" s="121" t="str">
        <f>IF(AL120="IcePack","",IFNA(VLOOKUP(AL$2&amp;"F"&amp;$A120&amp;AL121,RackfileUPLOAD!$I:$K,3,FALSE),IFNA(VLOOKUP(AL$2&amp;"F"&amp;$A120,RackfileUPLOAD!$I:$K,3,FALSE),"")))</f>
        <v/>
      </c>
      <c r="AM122" s="121" t="str">
        <f>IF(AL120="IcePack","",IFNA(VLOOKUP(AL$2&amp;"F"&amp;$A120&amp;AM121,RackfileUPLOAD!$I:$K,3,FALSE),IFNA(VLOOKUP(AL$2&amp;"F"&amp;$A120,RackfileUPLOAD!$I:$K,3,FALSE),"")))</f>
        <v/>
      </c>
      <c r="AN122" s="121" t="str">
        <f>IF(AL120="IcePack","",IFNA(VLOOKUP(AL$2&amp;"F"&amp;$A120&amp;AN121,RackfileUPLOAD!$I:$K,3,FALSE),IFNA(VLOOKUP(AL$2&amp;"F"&amp;$A120,RackfileUPLOAD!$I:$K,3,FALSE),"")))</f>
        <v/>
      </c>
      <c r="AO122" s="113"/>
      <c r="AP122" s="109"/>
      <c r="AQ122" s="121" t="str">
        <f>IF(AQ120="IcePack","",IFNA(VLOOKUP(AQ$2&amp;"F"&amp;$A120+1&amp;AQ121,RackfileUPLOAD!$I:$K,3,FALSE),IFNA(VLOOKUP(AQ$2&amp;"F"&amp;$A120+1,RackfileUPLOAD!$I:$K,3,FALSE),"")))</f>
        <v/>
      </c>
      <c r="AR122" s="121" t="str">
        <f>IF(AQ120="IcePack","",IFNA(VLOOKUP(AQ$2&amp;"F"&amp;$A120+1&amp;AR121,RackfileUPLOAD!$I:$K,3,FALSE),IFNA(VLOOKUP(AQ$2&amp;"F"&amp;$A120+1,RackfileUPLOAD!$I:$K,3,FALSE),"")))</f>
        <v/>
      </c>
      <c r="AS122" s="121" t="str">
        <f>IF(AQ120="IcePack","",IFNA(VLOOKUP(AQ$2&amp;"F"&amp;$A120+1&amp;AS121,RackfileUPLOAD!$I:$K,3,FALSE),IFNA(VLOOKUP(AQ$2&amp;"F"&amp;$A120+1,RackfileUPLOAD!$I:$K,3,FALSE),"")))</f>
        <v/>
      </c>
      <c r="AT122" s="111"/>
      <c r="AU122" s="111"/>
      <c r="AV122" s="109"/>
      <c r="AW122" s="121" t="str">
        <f>IF(AW120="IcePack","",IFNA(VLOOKUP(AW$2&amp;"F"&amp;$A120&amp;AW121,RackfileUPLOAD!$I:$K,3,FALSE),IFNA(VLOOKUP(AW$2&amp;"F"&amp;$A120,RackfileUPLOAD!$I:$K,3,FALSE),"")))</f>
        <v/>
      </c>
      <c r="AX122" s="121" t="str">
        <f>IF(AW120="IcePack","",IFNA(VLOOKUP(AW$2&amp;"F"&amp;$A120&amp;AX121,RackfileUPLOAD!$I:$K,3,FALSE),IFNA(VLOOKUP(AW$2&amp;"F"&amp;$A120,RackfileUPLOAD!$I:$K,3,FALSE),"")))</f>
        <v/>
      </c>
      <c r="AY122" s="121" t="str">
        <f>IF(AW120="IcePack","",IFNA(VLOOKUP(AW$2&amp;"F"&amp;$A120&amp;AY121,RackfileUPLOAD!$I:$K,3,FALSE),IFNA(VLOOKUP(AW$2&amp;"F"&amp;$A120,RackfileUPLOAD!$I:$K,3,FALSE),"")))</f>
        <v/>
      </c>
      <c r="AZ122" s="113"/>
      <c r="BA122" s="109"/>
      <c r="BB122" s="121" t="str">
        <f>IF(BB120="IcePack","",IFNA(VLOOKUP(BB$2&amp;"F"&amp;$A120+1&amp;BB121,RackfileUPLOAD!$I:$K,3,FALSE),IFNA(VLOOKUP(BB$2&amp;"F"&amp;$A120+1,RackfileUPLOAD!$I:$K,3,FALSE),"")))</f>
        <v/>
      </c>
      <c r="BC122" s="121" t="str">
        <f>IF(BB120="IcePack","",IFNA(VLOOKUP(BB$2&amp;"F"&amp;$A120+1&amp;BC121,RackfileUPLOAD!$I:$K,3,FALSE),IFNA(VLOOKUP(BB$2&amp;"F"&amp;$A120+1,RackfileUPLOAD!$I:$K,3,FALSE),"")))</f>
        <v/>
      </c>
      <c r="BD122" s="121" t="str">
        <f>IF(BB120="IcePack","",IFNA(VLOOKUP(BB$2&amp;"F"&amp;$A120+1&amp;BD121,RackfileUPLOAD!$I:$K,3,FALSE),IFNA(VLOOKUP(BB$2&amp;"F"&amp;$A120+1,RackfileUPLOAD!$I:$K,3,FALSE),"")))</f>
        <v/>
      </c>
      <c r="BE122" s="111"/>
      <c r="BF122" s="111"/>
      <c r="BG122" s="109"/>
      <c r="BH122" s="121" t="str">
        <f>IF(BH120="IcePack","",IFNA(VLOOKUP(BH$2&amp;"F"&amp;$A120&amp;BH121,RackfileUPLOAD!$I:$K,3,FALSE),IFNA(VLOOKUP(BH$2&amp;"F"&amp;$A120,RackfileUPLOAD!$I:$K,3,FALSE),"")))</f>
        <v/>
      </c>
      <c r="BI122" s="121" t="str">
        <f>IF(BH120="IcePack","",IFNA(VLOOKUP(BH$2&amp;"F"&amp;$A120&amp;BI121,RackfileUPLOAD!$I:$K,3,FALSE),IFNA(VLOOKUP(BH$2&amp;"F"&amp;$A120,RackfileUPLOAD!$I:$K,3,FALSE),"")))</f>
        <v/>
      </c>
      <c r="BJ122" s="121" t="str">
        <f>IF(BH120="IcePack","",IFNA(VLOOKUP(BH$2&amp;"F"&amp;$A120&amp;BJ121,RackfileUPLOAD!$I:$K,3,FALSE),IFNA(VLOOKUP(BH$2&amp;"F"&amp;$A120,RackfileUPLOAD!$I:$K,3,FALSE),"")))</f>
        <v/>
      </c>
      <c r="BK122" s="113"/>
      <c r="BL122" s="109"/>
      <c r="BM122" s="121" t="str">
        <f>IF(BM120="IcePack","",IFNA(VLOOKUP(BM$2&amp;"F"&amp;$A120+1&amp;BM121,RackfileUPLOAD!$I:$K,3,FALSE),IFNA(VLOOKUP(BM$2&amp;"F"&amp;$A120+1,RackfileUPLOAD!$I:$K,3,FALSE),"")))</f>
        <v/>
      </c>
      <c r="BN122" s="121" t="str">
        <f>IF(BM120="IcePack","",IFNA(VLOOKUP(BM$2&amp;"F"&amp;$A120+1&amp;BN121,RackfileUPLOAD!$I:$K,3,FALSE),IFNA(VLOOKUP(BM$2&amp;"F"&amp;$A120+1,RackfileUPLOAD!$I:$K,3,FALSE),"")))</f>
        <v/>
      </c>
      <c r="BO122" s="121" t="str">
        <f>IF(BM120="IcePack","",IFNA(VLOOKUP(BM$2&amp;"F"&amp;$A120+1&amp;BO121,RackfileUPLOAD!$I:$K,3,FALSE),IFNA(VLOOKUP(BM$2&amp;"F"&amp;$A120+1,RackfileUPLOAD!$I:$K,3,FALSE),"")))</f>
        <v/>
      </c>
      <c r="BP122" s="111"/>
    </row>
    <row r="123" ht="9.0" customHeight="1">
      <c r="A123" s="88"/>
      <c r="B123" s="89"/>
      <c r="C123" s="90"/>
      <c r="D123" s="91"/>
      <c r="E123" s="94"/>
      <c r="F123" s="94"/>
      <c r="G123" s="94"/>
      <c r="H123" s="90"/>
      <c r="I123" s="91"/>
      <c r="J123" s="94"/>
      <c r="K123" s="94"/>
      <c r="L123" s="94"/>
      <c r="M123" s="90"/>
      <c r="N123" s="90"/>
      <c r="O123" s="91"/>
      <c r="P123" s="94"/>
      <c r="Q123" s="94"/>
      <c r="R123" s="94"/>
      <c r="S123" s="90"/>
      <c r="T123" s="91"/>
      <c r="U123" s="94"/>
      <c r="V123" s="94"/>
      <c r="W123" s="94"/>
      <c r="X123" s="90"/>
      <c r="Y123" s="90"/>
      <c r="Z123" s="91"/>
      <c r="AA123" s="94"/>
      <c r="AB123" s="94"/>
      <c r="AC123" s="94"/>
      <c r="AD123" s="90"/>
      <c r="AE123" s="91"/>
      <c r="AF123" s="94"/>
      <c r="AG123" s="94"/>
      <c r="AH123" s="94"/>
      <c r="AI123" s="90"/>
      <c r="AJ123" s="90"/>
      <c r="AK123" s="91"/>
      <c r="AL123" s="94"/>
      <c r="AM123" s="94"/>
      <c r="AN123" s="94"/>
      <c r="AO123" s="90"/>
      <c r="AP123" s="91"/>
      <c r="AQ123" s="94"/>
      <c r="AR123" s="94"/>
      <c r="AS123" s="94"/>
      <c r="AT123" s="90"/>
      <c r="AU123" s="90"/>
      <c r="AV123" s="95"/>
      <c r="AW123" s="94"/>
      <c r="AX123" s="94"/>
      <c r="AY123" s="94"/>
      <c r="AZ123" s="90"/>
      <c r="BA123" s="91"/>
      <c r="BB123" s="94"/>
      <c r="BC123" s="94"/>
      <c r="BD123" s="94"/>
      <c r="BE123" s="90"/>
      <c r="BF123" s="90"/>
      <c r="BG123" s="91"/>
      <c r="BH123" s="94"/>
      <c r="BI123" s="94"/>
      <c r="BJ123" s="94"/>
      <c r="BK123" s="90"/>
      <c r="BL123" s="91"/>
      <c r="BM123" s="94"/>
      <c r="BN123" s="94"/>
      <c r="BO123" s="94"/>
      <c r="BP123" s="115"/>
    </row>
    <row r="124" ht="59.25" customHeight="1">
      <c r="A124" s="97">
        <f>A120+2</f>
        <v>71</v>
      </c>
      <c r="B124" s="89"/>
      <c r="C124" s="90"/>
      <c r="D124" s="98" t="str">
        <f>IF(D$2="",,D$2&amp;"_KW "&amp;$B$2&amp;"_F"&amp;$A124)</f>
        <v>ASL3_KW 19_F71</v>
      </c>
      <c r="E124" s="119" t="str">
        <f>IFNA(VLOOKUP(E$2&amp;"F"&amp;$A124,RackfileUPLOAD!$H:$K,3,FALSE),"")</f>
        <v/>
      </c>
      <c r="F124" s="100"/>
      <c r="G124" s="101"/>
      <c r="H124" s="102"/>
      <c r="I124" s="98" t="str">
        <f>IF(I$2="",,I$2&amp;"_KW "&amp;$B$2&amp;"_F"&amp;$A124)</f>
        <v>ASL3_KW 19_F71</v>
      </c>
      <c r="J124" s="119" t="str">
        <f>IFNA(VLOOKUP(J$2&amp;"F"&amp;$A124+1,RackfileUPLOAD!$H:$K,3,FALSE),"")</f>
        <v/>
      </c>
      <c r="K124" s="100"/>
      <c r="L124" s="101"/>
      <c r="M124" s="90"/>
      <c r="N124" s="90"/>
      <c r="O124" s="98" t="str">
        <f>IF(O$2="",,O$2&amp;"_KW "&amp;$B$2&amp;"_F"&amp;$A124)</f>
        <v/>
      </c>
      <c r="P124" s="119" t="str">
        <f>IFNA(VLOOKUP(P$2&amp;"F"&amp;$A124,RackfileUPLOAD!$H:$K,3,FALSE),"")</f>
        <v/>
      </c>
      <c r="Q124" s="100"/>
      <c r="R124" s="101"/>
      <c r="S124" s="102"/>
      <c r="T124" s="98" t="str">
        <f>IF(T$2="",,T$2&amp;"_KW "&amp;$B$2&amp;"_F"&amp;$A124)</f>
        <v/>
      </c>
      <c r="U124" s="119" t="str">
        <f>IFNA(VLOOKUP(U$2&amp;"F"&amp;$A124+1,RackfileUPLOAD!$H:$K,3,FALSE),"")</f>
        <v/>
      </c>
      <c r="V124" s="100"/>
      <c r="W124" s="101"/>
      <c r="X124" s="90"/>
      <c r="Y124" s="90"/>
      <c r="Z124" s="98" t="str">
        <f>IF(Z$2="",,Z$2&amp;"_KW "&amp;$B$2&amp;"_F"&amp;$A124)</f>
        <v/>
      </c>
      <c r="AA124" s="119" t="str">
        <f>IFNA(VLOOKUP(AA$2&amp;"F"&amp;$A124,RackfileUPLOAD!$H:$K,3,FALSE),"")</f>
        <v/>
      </c>
      <c r="AB124" s="100"/>
      <c r="AC124" s="101"/>
      <c r="AD124" s="102"/>
      <c r="AE124" s="98" t="str">
        <f>IF(AE$2="",,AE$2&amp;"_KW "&amp;$B$2&amp;"_F"&amp;$A124)</f>
        <v/>
      </c>
      <c r="AF124" s="119" t="str">
        <f>IFNA(VLOOKUP(AF$2&amp;"F"&amp;$A124+1,RackfileUPLOAD!$H:$K,3,FALSE),"")</f>
        <v/>
      </c>
      <c r="AG124" s="100"/>
      <c r="AH124" s="101"/>
      <c r="AI124" s="90"/>
      <c r="AJ124" s="90"/>
      <c r="AK124" s="98" t="str">
        <f>IF(AK$2="",,AK$2&amp;"_KW "&amp;$B$2&amp;"_F"&amp;$A124)</f>
        <v/>
      </c>
      <c r="AL124" s="119" t="str">
        <f>IFNA(VLOOKUP(AL$2&amp;"F"&amp;$A124,RackfileUPLOAD!$H:$K,3,FALSE),"")</f>
        <v/>
      </c>
      <c r="AM124" s="100"/>
      <c r="AN124" s="101"/>
      <c r="AO124" s="102"/>
      <c r="AP124" s="98" t="str">
        <f>IF(AP$2="",,AP$2&amp;"_KW "&amp;$B$2&amp;"_F"&amp;$A124)</f>
        <v/>
      </c>
      <c r="AQ124" s="119" t="str">
        <f>IFNA(VLOOKUP(AQ$2&amp;"F"&amp;$A124+1,RackfileUPLOAD!$H:$K,3,FALSE),"")</f>
        <v/>
      </c>
      <c r="AR124" s="100"/>
      <c r="AS124" s="101"/>
      <c r="AT124" s="90"/>
      <c r="AU124" s="90"/>
      <c r="AV124" s="98" t="str">
        <f>IF(AV$2="",,AV$2&amp;"_KW "&amp;$B$2&amp;"_F"&amp;$A124)</f>
        <v/>
      </c>
      <c r="AW124" s="119" t="str">
        <f>IFNA(VLOOKUP(AW$2&amp;"F"&amp;$A124,RackfileUPLOAD!$H:$K,3,FALSE),"")</f>
        <v/>
      </c>
      <c r="AX124" s="100"/>
      <c r="AY124" s="101"/>
      <c r="AZ124" s="102"/>
      <c r="BA124" s="98" t="str">
        <f>IF(BA$2="",,BA$2&amp;"_KW "&amp;$B$2&amp;"_F"&amp;$A124)</f>
        <v/>
      </c>
      <c r="BB124" s="119" t="str">
        <f>IFNA(VLOOKUP(BB$2&amp;"F"&amp;$A124+1,RackfileUPLOAD!$H:$K,3,FALSE),"")</f>
        <v/>
      </c>
      <c r="BC124" s="100"/>
      <c r="BD124" s="101"/>
      <c r="BE124" s="90"/>
      <c r="BF124" s="90"/>
      <c r="BG124" s="98" t="str">
        <f>IF(BG$2="",,BG$2&amp;"_KW "&amp;$B$2&amp;"_F"&amp;$A124)</f>
        <v/>
      </c>
      <c r="BH124" s="119" t="str">
        <f>IFNA(VLOOKUP(BH$2&amp;"F"&amp;$A124,RackfileUPLOAD!$H:$K,3,FALSE),"")</f>
        <v/>
      </c>
      <c r="BI124" s="100"/>
      <c r="BJ124" s="101"/>
      <c r="BK124" s="102"/>
      <c r="BL124" s="98" t="str">
        <f>IF(BL$2="",,BL$2&amp;"_KW "&amp;$B$2&amp;"_F"&amp;$A124)</f>
        <v/>
      </c>
      <c r="BM124" s="119" t="str">
        <f>IFNA(VLOOKUP(BM$2&amp;"F"&amp;$A124+1,RackfileUPLOAD!$H:$K,3,FALSE),"")</f>
        <v/>
      </c>
      <c r="BN124" s="100"/>
      <c r="BO124" s="101"/>
      <c r="BP124" s="122"/>
    </row>
    <row r="125" ht="17.25" customHeight="1">
      <c r="A125" s="104"/>
      <c r="B125" s="89"/>
      <c r="C125" s="106"/>
      <c r="D125" s="104"/>
      <c r="E125" s="116" t="str">
        <f>IF(E124="","","2p")</f>
        <v/>
      </c>
      <c r="F125" s="117" t="str">
        <f>IF(E124="","","3p")</f>
        <v/>
      </c>
      <c r="G125" s="118" t="str">
        <f>IF(E124="","","4p")</f>
        <v/>
      </c>
      <c r="H125" s="108"/>
      <c r="I125" s="104"/>
      <c r="J125" s="116" t="str">
        <f>IF(J124="","","2p")</f>
        <v/>
      </c>
      <c r="K125" s="117" t="str">
        <f>IF(J124="","","3p")</f>
        <v/>
      </c>
      <c r="L125" s="118" t="str">
        <f>IF(J124="","","4p")</f>
        <v/>
      </c>
      <c r="M125" s="106"/>
      <c r="N125" s="106"/>
      <c r="O125" s="104"/>
      <c r="P125" s="116" t="str">
        <f>IF(P124="","","2p")</f>
        <v/>
      </c>
      <c r="Q125" s="117" t="str">
        <f>IF(P124="","","3p")</f>
        <v/>
      </c>
      <c r="R125" s="118" t="str">
        <f>IF(P124="","","4p")</f>
        <v/>
      </c>
      <c r="S125" s="108"/>
      <c r="T125" s="104"/>
      <c r="U125" s="116" t="str">
        <f>IF(U124="","","2p")</f>
        <v/>
      </c>
      <c r="V125" s="117" t="str">
        <f>IF(U124="","","3p")</f>
        <v/>
      </c>
      <c r="W125" s="118" t="str">
        <f>IF(U124="","","4p")</f>
        <v/>
      </c>
      <c r="X125" s="106"/>
      <c r="Y125" s="106"/>
      <c r="Z125" s="104"/>
      <c r="AA125" s="116" t="str">
        <f>IF(AA124="","","2p")</f>
        <v/>
      </c>
      <c r="AB125" s="117" t="str">
        <f>IF(AA124="","","3p")</f>
        <v/>
      </c>
      <c r="AC125" s="118" t="str">
        <f>IF(AA124="","","4p")</f>
        <v/>
      </c>
      <c r="AD125" s="108"/>
      <c r="AE125" s="104"/>
      <c r="AF125" s="116" t="str">
        <f>IF(AF124="","","2p")</f>
        <v/>
      </c>
      <c r="AG125" s="117" t="str">
        <f>IF(AF124="","","3p")</f>
        <v/>
      </c>
      <c r="AH125" s="118" t="str">
        <f>IF(AF124="","","4p")</f>
        <v/>
      </c>
      <c r="AI125" s="106"/>
      <c r="AJ125" s="106"/>
      <c r="AK125" s="104"/>
      <c r="AL125" s="116" t="str">
        <f>IF(AL124="","","2p")</f>
        <v/>
      </c>
      <c r="AM125" s="117" t="str">
        <f>IF(AL124="","","3p")</f>
        <v/>
      </c>
      <c r="AN125" s="118" t="str">
        <f>IF(AL124="","","4p")</f>
        <v/>
      </c>
      <c r="AO125" s="108"/>
      <c r="AP125" s="104"/>
      <c r="AQ125" s="116" t="str">
        <f>IF(AQ124="","","2p")</f>
        <v/>
      </c>
      <c r="AR125" s="117" t="str">
        <f>IF(AQ124="","","3p")</f>
        <v/>
      </c>
      <c r="AS125" s="118" t="str">
        <f>IF(AQ124="","","4p")</f>
        <v/>
      </c>
      <c r="AT125" s="106"/>
      <c r="AU125" s="106"/>
      <c r="AV125" s="104"/>
      <c r="AW125" s="116" t="str">
        <f>IF(AW124="","","2p")</f>
        <v/>
      </c>
      <c r="AX125" s="117" t="str">
        <f>IF(AW124="","","3p")</f>
        <v/>
      </c>
      <c r="AY125" s="118" t="str">
        <f>IF(AW124="","","4p")</f>
        <v/>
      </c>
      <c r="AZ125" s="108"/>
      <c r="BA125" s="104"/>
      <c r="BB125" s="116" t="str">
        <f>IF(BB124="","","2p")</f>
        <v/>
      </c>
      <c r="BC125" s="117" t="str">
        <f>IF(BB124="","","3p")</f>
        <v/>
      </c>
      <c r="BD125" s="118" t="str">
        <f>IF(BB124="","","4p")</f>
        <v/>
      </c>
      <c r="BE125" s="106"/>
      <c r="BF125" s="106"/>
      <c r="BG125" s="104"/>
      <c r="BH125" s="116" t="str">
        <f>IF(BH124="","","2p")</f>
        <v/>
      </c>
      <c r="BI125" s="117" t="str">
        <f>IF(BH124="","","3p")</f>
        <v/>
      </c>
      <c r="BJ125" s="118" t="str">
        <f>IF(BH124="","","4p")</f>
        <v/>
      </c>
      <c r="BK125" s="108"/>
      <c r="BL125" s="104"/>
      <c r="BM125" s="116" t="str">
        <f>IF(BM124="","","2p")</f>
        <v/>
      </c>
      <c r="BN125" s="117" t="str">
        <f>IF(BM124="","","3p")</f>
        <v/>
      </c>
      <c r="BO125" s="118" t="str">
        <f>IF(BM124="","","4p")</f>
        <v/>
      </c>
      <c r="BP125" s="106"/>
    </row>
    <row r="126" ht="33.75" customHeight="1">
      <c r="A126" s="109"/>
      <c r="B126" s="89"/>
      <c r="C126" s="111"/>
      <c r="D126" s="109"/>
      <c r="E126" s="121" t="str">
        <f>IF(E124="IcePack","",IFNA(VLOOKUP(E$2&amp;"F"&amp;$A124&amp;E125,RackfileUPLOAD!$I:$K,3,FALSE),IFNA(VLOOKUP(E$2&amp;"F"&amp;$A124,RackfileUPLOAD!$I:$K,3,FALSE),"")))</f>
        <v/>
      </c>
      <c r="F126" s="121" t="str">
        <f>IF(E124="IcePack","",IFNA(VLOOKUP(E$2&amp;"F"&amp;$A124&amp;F125,RackfileUPLOAD!$I:$K,3,FALSE),IFNA(VLOOKUP(E$2&amp;"F"&amp;$A124,RackfileUPLOAD!$I:$K,3,FALSE),"")))</f>
        <v/>
      </c>
      <c r="G126" s="121" t="str">
        <f>IF(E124="IcePack","",IFNA(VLOOKUP(E$2&amp;"F"&amp;$A124&amp;G125,RackfileUPLOAD!$I:$K,3,FALSE),IFNA(VLOOKUP(E$2&amp;"F"&amp;$A124,RackfileUPLOAD!$I:$K,3,FALSE),"")))</f>
        <v/>
      </c>
      <c r="H126" s="113"/>
      <c r="I126" s="109"/>
      <c r="J126" s="121" t="str">
        <f>IF(J124="IcePack","",IFNA(VLOOKUP(J$2&amp;"F"&amp;$A124+1&amp;J125,RackfileUPLOAD!$I:$K,3,FALSE),IFNA(VLOOKUP(J$2&amp;"F"&amp;$A124+1,RackfileUPLOAD!$I:$K,3,FALSE),"")))</f>
        <v/>
      </c>
      <c r="K126" s="121" t="str">
        <f>IF(J124="IcePack","",IFNA(VLOOKUP(J$2&amp;"F"&amp;$A124+1&amp;K125,RackfileUPLOAD!$I:$K,3,FALSE),IFNA(VLOOKUP(J$2&amp;"F"&amp;$A124+1,RackfileUPLOAD!$I:$K,3,FALSE),"")))</f>
        <v/>
      </c>
      <c r="L126" s="121" t="str">
        <f>IF(J124="IcePack","",IFNA(VLOOKUP(J$2&amp;"F"&amp;$A124+1&amp;L125,RackfileUPLOAD!$I:$K,3,FALSE),IFNA(VLOOKUP(J$2&amp;"F"&amp;$A124+1,RackfileUPLOAD!$I:$K,3,FALSE),"")))</f>
        <v/>
      </c>
      <c r="M126" s="111"/>
      <c r="N126" s="111"/>
      <c r="O126" s="109"/>
      <c r="P126" s="121" t="str">
        <f>IF(P124="IcePack","",IFNA(VLOOKUP(P$2&amp;"F"&amp;$A124&amp;P125,RackfileUPLOAD!$I:$K,3,FALSE),IFNA(VLOOKUP(P$2&amp;"F"&amp;$A124,RackfileUPLOAD!$I:$K,3,FALSE),"")))</f>
        <v/>
      </c>
      <c r="Q126" s="121" t="str">
        <f>IF(P124="IcePack","",IFNA(VLOOKUP(P$2&amp;"F"&amp;$A124&amp;Q125,RackfileUPLOAD!$I:$K,3,FALSE),IFNA(VLOOKUP(P$2&amp;"F"&amp;$A124,RackfileUPLOAD!$I:$K,3,FALSE),"")))</f>
        <v/>
      </c>
      <c r="R126" s="121" t="str">
        <f>IF(P124="IcePack","",IFNA(VLOOKUP(P$2&amp;"F"&amp;$A124&amp;R125,RackfileUPLOAD!$I:$K,3,FALSE),IFNA(VLOOKUP(P$2&amp;"F"&amp;$A124,RackfileUPLOAD!$I:$K,3,FALSE),"")))</f>
        <v/>
      </c>
      <c r="S126" s="113"/>
      <c r="T126" s="109"/>
      <c r="U126" s="121" t="str">
        <f>IF(U124="IcePack","",IFNA(VLOOKUP(U$2&amp;"F"&amp;$A124+1&amp;U125,RackfileUPLOAD!$I:$K,3,FALSE),IFNA(VLOOKUP(U$2&amp;"F"&amp;$A124+1,RackfileUPLOAD!$I:$K,3,FALSE),"")))</f>
        <v/>
      </c>
      <c r="V126" s="121" t="str">
        <f>IF(U124="IcePack","",IFNA(VLOOKUP(U$2&amp;"F"&amp;$A124+1&amp;V125,RackfileUPLOAD!$I:$K,3,FALSE),IFNA(VLOOKUP(U$2&amp;"F"&amp;$A124+1,RackfileUPLOAD!$I:$K,3,FALSE),"")))</f>
        <v/>
      </c>
      <c r="W126" s="121" t="str">
        <f>IF(U124="IcePack","",IFNA(VLOOKUP(U$2&amp;"F"&amp;$A124+1&amp;W125,RackfileUPLOAD!$I:$K,3,FALSE),IFNA(VLOOKUP(U$2&amp;"F"&amp;$A124+1,RackfileUPLOAD!$I:$K,3,FALSE),"")))</f>
        <v/>
      </c>
      <c r="X126" s="111"/>
      <c r="Y126" s="111"/>
      <c r="Z126" s="109"/>
      <c r="AA126" s="121" t="str">
        <f>IF(AA124="IcePack","",IFNA(VLOOKUP(AA$2&amp;"F"&amp;$A124&amp;AA125,RackfileUPLOAD!$I:$K,3,FALSE),IFNA(VLOOKUP(AA$2&amp;"F"&amp;$A124,RackfileUPLOAD!$I:$K,3,FALSE),"")))</f>
        <v/>
      </c>
      <c r="AB126" s="121" t="str">
        <f>IF(AA124="IcePack","",IFNA(VLOOKUP(AA$2&amp;"F"&amp;$A124&amp;AB125,RackfileUPLOAD!$I:$K,3,FALSE),IFNA(VLOOKUP(AA$2&amp;"F"&amp;$A124,RackfileUPLOAD!$I:$K,3,FALSE),"")))</f>
        <v/>
      </c>
      <c r="AC126" s="121" t="str">
        <f>IF(AA124="IcePack","",IFNA(VLOOKUP(AA$2&amp;"F"&amp;$A124&amp;AC125,RackfileUPLOAD!$I:$K,3,FALSE),IFNA(VLOOKUP(AA$2&amp;"F"&amp;$A124,RackfileUPLOAD!$I:$K,3,FALSE),"")))</f>
        <v/>
      </c>
      <c r="AD126" s="113"/>
      <c r="AE126" s="109"/>
      <c r="AF126" s="121" t="str">
        <f>IF(AF124="IcePack","",IFNA(VLOOKUP(AF$2&amp;"F"&amp;$A124+1&amp;AF125,RackfileUPLOAD!$I:$K,3,FALSE),IFNA(VLOOKUP(AF$2&amp;"F"&amp;$A124+1,RackfileUPLOAD!$I:$K,3,FALSE),"")))</f>
        <v/>
      </c>
      <c r="AG126" s="121" t="str">
        <f>IF(AF124="IcePack","",IFNA(VLOOKUP(AF$2&amp;"F"&amp;$A124+1&amp;AG125,RackfileUPLOAD!$I:$K,3,FALSE),IFNA(VLOOKUP(AF$2&amp;"F"&amp;$A124+1,RackfileUPLOAD!$I:$K,3,FALSE),"")))</f>
        <v/>
      </c>
      <c r="AH126" s="121" t="str">
        <f>IF(AF124="IcePack","",IFNA(VLOOKUP(AF$2&amp;"F"&amp;$A124+1&amp;AH125,RackfileUPLOAD!$I:$K,3,FALSE),IFNA(VLOOKUP(AF$2&amp;"F"&amp;$A124+1,RackfileUPLOAD!$I:$K,3,FALSE),"")))</f>
        <v/>
      </c>
      <c r="AI126" s="111"/>
      <c r="AJ126" s="111"/>
      <c r="AK126" s="109"/>
      <c r="AL126" s="121" t="str">
        <f>IF(AL124="IcePack","",IFNA(VLOOKUP(AL$2&amp;"F"&amp;$A124&amp;AL125,RackfileUPLOAD!$I:$K,3,FALSE),IFNA(VLOOKUP(AL$2&amp;"F"&amp;$A124,RackfileUPLOAD!$I:$K,3,FALSE),"")))</f>
        <v/>
      </c>
      <c r="AM126" s="121" t="str">
        <f>IF(AL124="IcePack","",IFNA(VLOOKUP(AL$2&amp;"F"&amp;$A124&amp;AM125,RackfileUPLOAD!$I:$K,3,FALSE),IFNA(VLOOKUP(AL$2&amp;"F"&amp;$A124,RackfileUPLOAD!$I:$K,3,FALSE),"")))</f>
        <v/>
      </c>
      <c r="AN126" s="121" t="str">
        <f>IF(AL124="IcePack","",IFNA(VLOOKUP(AL$2&amp;"F"&amp;$A124&amp;AN125,RackfileUPLOAD!$I:$K,3,FALSE),IFNA(VLOOKUP(AL$2&amp;"F"&amp;$A124,RackfileUPLOAD!$I:$K,3,FALSE),"")))</f>
        <v/>
      </c>
      <c r="AO126" s="113"/>
      <c r="AP126" s="109"/>
      <c r="AQ126" s="121" t="str">
        <f>IF(AQ124="IcePack","",IFNA(VLOOKUP(AQ$2&amp;"F"&amp;$A124+1&amp;AQ125,RackfileUPLOAD!$I:$K,3,FALSE),IFNA(VLOOKUP(AQ$2&amp;"F"&amp;$A124+1,RackfileUPLOAD!$I:$K,3,FALSE),"")))</f>
        <v/>
      </c>
      <c r="AR126" s="121" t="str">
        <f>IF(AQ124="IcePack","",IFNA(VLOOKUP(AQ$2&amp;"F"&amp;$A124+1&amp;AR125,RackfileUPLOAD!$I:$K,3,FALSE),IFNA(VLOOKUP(AQ$2&amp;"F"&amp;$A124+1,RackfileUPLOAD!$I:$K,3,FALSE),"")))</f>
        <v/>
      </c>
      <c r="AS126" s="121" t="str">
        <f>IF(AQ124="IcePack","",IFNA(VLOOKUP(AQ$2&amp;"F"&amp;$A124+1&amp;AS125,RackfileUPLOAD!$I:$K,3,FALSE),IFNA(VLOOKUP(AQ$2&amp;"F"&amp;$A124+1,RackfileUPLOAD!$I:$K,3,FALSE),"")))</f>
        <v/>
      </c>
      <c r="AT126" s="111"/>
      <c r="AU126" s="111"/>
      <c r="AV126" s="109"/>
      <c r="AW126" s="121" t="str">
        <f>IF(AW124="IcePack","",IFNA(VLOOKUP(AW$2&amp;"F"&amp;$A124&amp;AW125,RackfileUPLOAD!$I:$K,3,FALSE),IFNA(VLOOKUP(AW$2&amp;"F"&amp;$A124,RackfileUPLOAD!$I:$K,3,FALSE),"")))</f>
        <v/>
      </c>
      <c r="AX126" s="121" t="str">
        <f>IF(AW124="IcePack","",IFNA(VLOOKUP(AW$2&amp;"F"&amp;$A124&amp;AX125,RackfileUPLOAD!$I:$K,3,FALSE),IFNA(VLOOKUP(AW$2&amp;"F"&amp;$A124,RackfileUPLOAD!$I:$K,3,FALSE),"")))</f>
        <v/>
      </c>
      <c r="AY126" s="121" t="str">
        <f>IF(AW124="IcePack","",IFNA(VLOOKUP(AW$2&amp;"F"&amp;$A124&amp;AY125,RackfileUPLOAD!$I:$K,3,FALSE),IFNA(VLOOKUP(AW$2&amp;"F"&amp;$A124,RackfileUPLOAD!$I:$K,3,FALSE),"")))</f>
        <v/>
      </c>
      <c r="AZ126" s="113"/>
      <c r="BA126" s="109"/>
      <c r="BB126" s="121" t="str">
        <f>IF(BB124="IcePack","",IFNA(VLOOKUP(BB$2&amp;"F"&amp;$A124+1&amp;BB125,RackfileUPLOAD!$I:$K,3,FALSE),IFNA(VLOOKUP(BB$2&amp;"F"&amp;$A124+1,RackfileUPLOAD!$I:$K,3,FALSE),"")))</f>
        <v/>
      </c>
      <c r="BC126" s="121" t="str">
        <f>IF(BB124="IcePack","",IFNA(VLOOKUP(BB$2&amp;"F"&amp;$A124+1&amp;BC125,RackfileUPLOAD!$I:$K,3,FALSE),IFNA(VLOOKUP(BB$2&amp;"F"&amp;$A124+1,RackfileUPLOAD!$I:$K,3,FALSE),"")))</f>
        <v/>
      </c>
      <c r="BD126" s="121" t="str">
        <f>IF(BB124="IcePack","",IFNA(VLOOKUP(BB$2&amp;"F"&amp;$A124+1&amp;BD125,RackfileUPLOAD!$I:$K,3,FALSE),IFNA(VLOOKUP(BB$2&amp;"F"&amp;$A124+1,RackfileUPLOAD!$I:$K,3,FALSE),"")))</f>
        <v/>
      </c>
      <c r="BE126" s="111"/>
      <c r="BF126" s="111"/>
      <c r="BG126" s="109"/>
      <c r="BH126" s="121" t="str">
        <f>IF(BH124="IcePack","",IFNA(VLOOKUP(BH$2&amp;"F"&amp;$A124&amp;BH125,RackfileUPLOAD!$I:$K,3,FALSE),IFNA(VLOOKUP(BH$2&amp;"F"&amp;$A124,RackfileUPLOAD!$I:$K,3,FALSE),"")))</f>
        <v/>
      </c>
      <c r="BI126" s="121" t="str">
        <f>IF(BH124="IcePack","",IFNA(VLOOKUP(BH$2&amp;"F"&amp;$A124&amp;BI125,RackfileUPLOAD!$I:$K,3,FALSE),IFNA(VLOOKUP(BH$2&amp;"F"&amp;$A124,RackfileUPLOAD!$I:$K,3,FALSE),"")))</f>
        <v/>
      </c>
      <c r="BJ126" s="121" t="str">
        <f>IF(BH124="IcePack","",IFNA(VLOOKUP(BH$2&amp;"F"&amp;$A124&amp;BJ125,RackfileUPLOAD!$I:$K,3,FALSE),IFNA(VLOOKUP(BH$2&amp;"F"&amp;$A124,RackfileUPLOAD!$I:$K,3,FALSE),"")))</f>
        <v/>
      </c>
      <c r="BK126" s="113"/>
      <c r="BL126" s="109"/>
      <c r="BM126" s="121" t="str">
        <f>IF(BM124="IcePack","",IFNA(VLOOKUP(BM$2&amp;"F"&amp;$A124+1&amp;BM125,RackfileUPLOAD!$I:$K,3,FALSE),IFNA(VLOOKUP(BM$2&amp;"F"&amp;$A124+1,RackfileUPLOAD!$I:$K,3,FALSE),"")))</f>
        <v/>
      </c>
      <c r="BN126" s="121" t="str">
        <f>IF(BM124="IcePack","",IFNA(VLOOKUP(BM$2&amp;"F"&amp;$A124+1&amp;BN125,RackfileUPLOAD!$I:$K,3,FALSE),IFNA(VLOOKUP(BM$2&amp;"F"&amp;$A124+1,RackfileUPLOAD!$I:$K,3,FALSE),"")))</f>
        <v/>
      </c>
      <c r="BO126" s="121" t="str">
        <f>IF(BM124="IcePack","",IFNA(VLOOKUP(BM$2&amp;"F"&amp;$A124+1&amp;BO125,RackfileUPLOAD!$I:$K,3,FALSE),IFNA(VLOOKUP(BM$2&amp;"F"&amp;$A124+1,RackfileUPLOAD!$I:$K,3,FALSE),"")))</f>
        <v/>
      </c>
      <c r="BP126" s="111"/>
    </row>
    <row r="127" ht="4.5" customHeight="1">
      <c r="A127" s="114"/>
      <c r="B127" s="89"/>
      <c r="C127" s="90"/>
      <c r="D127" s="91"/>
      <c r="E127" s="94"/>
      <c r="F127" s="94"/>
      <c r="G127" s="94"/>
      <c r="H127" s="90"/>
      <c r="I127" s="91"/>
      <c r="J127" s="94"/>
      <c r="K127" s="94"/>
      <c r="L127" s="94"/>
      <c r="M127" s="90"/>
      <c r="N127" s="90"/>
      <c r="O127" s="91"/>
      <c r="P127" s="94"/>
      <c r="Q127" s="94"/>
      <c r="R127" s="94"/>
      <c r="S127" s="90"/>
      <c r="T127" s="91"/>
      <c r="U127" s="94"/>
      <c r="V127" s="94"/>
      <c r="W127" s="94"/>
      <c r="X127" s="90"/>
      <c r="Y127" s="90"/>
      <c r="Z127" s="91"/>
      <c r="AA127" s="94"/>
      <c r="AB127" s="94"/>
      <c r="AC127" s="94"/>
      <c r="AD127" s="90"/>
      <c r="AE127" s="91"/>
      <c r="AF127" s="94"/>
      <c r="AG127" s="94"/>
      <c r="AH127" s="94"/>
      <c r="AI127" s="90"/>
      <c r="AJ127" s="90"/>
      <c r="AK127" s="91"/>
      <c r="AL127" s="94"/>
      <c r="AM127" s="94"/>
      <c r="AN127" s="94"/>
      <c r="AO127" s="90"/>
      <c r="AP127" s="91"/>
      <c r="AQ127" s="94"/>
      <c r="AR127" s="94"/>
      <c r="AS127" s="94"/>
      <c r="AT127" s="90"/>
      <c r="AU127" s="90"/>
      <c r="AV127" s="95"/>
      <c r="AW127" s="94"/>
      <c r="AX127" s="94"/>
      <c r="AY127" s="94"/>
      <c r="AZ127" s="90"/>
      <c r="BA127" s="91"/>
      <c r="BB127" s="94"/>
      <c r="BC127" s="94"/>
      <c r="BD127" s="94"/>
      <c r="BE127" s="90"/>
      <c r="BF127" s="90"/>
      <c r="BG127" s="91"/>
      <c r="BH127" s="94"/>
      <c r="BI127" s="94"/>
      <c r="BJ127" s="94"/>
      <c r="BK127" s="90"/>
      <c r="BL127" s="91"/>
      <c r="BM127" s="94"/>
      <c r="BN127" s="94"/>
      <c r="BO127" s="94"/>
      <c r="BP127" s="115"/>
    </row>
    <row r="128" ht="4.5" customHeight="1">
      <c r="A128" s="114"/>
      <c r="B128" s="89"/>
      <c r="C128" s="90"/>
      <c r="D128" s="91"/>
      <c r="E128" s="90"/>
      <c r="F128" s="90"/>
      <c r="G128" s="90"/>
      <c r="H128" s="90"/>
      <c r="I128" s="91"/>
      <c r="J128" s="90"/>
      <c r="K128" s="90"/>
      <c r="L128" s="90"/>
      <c r="M128" s="90"/>
      <c r="N128" s="90"/>
      <c r="O128" s="91"/>
      <c r="P128" s="90"/>
      <c r="Q128" s="90"/>
      <c r="R128" s="90"/>
      <c r="S128" s="90"/>
      <c r="T128" s="91"/>
      <c r="U128" s="90"/>
      <c r="V128" s="90"/>
      <c r="W128" s="90"/>
      <c r="X128" s="93"/>
      <c r="Y128" s="93"/>
      <c r="Z128" s="91"/>
      <c r="AA128" s="90"/>
      <c r="AB128" s="90"/>
      <c r="AC128" s="90"/>
      <c r="AD128" s="90"/>
      <c r="AE128" s="91"/>
      <c r="AF128" s="90"/>
      <c r="AG128" s="90"/>
      <c r="AH128" s="90"/>
      <c r="AI128" s="90"/>
      <c r="AJ128" s="90"/>
      <c r="AK128" s="91"/>
      <c r="AL128" s="90"/>
      <c r="AM128" s="90"/>
      <c r="AN128" s="90"/>
      <c r="AO128" s="90"/>
      <c r="AP128" s="91"/>
      <c r="AQ128" s="90"/>
      <c r="AR128" s="90"/>
      <c r="AS128" s="90"/>
      <c r="AT128" s="94"/>
      <c r="AU128" s="94"/>
      <c r="AV128" s="95"/>
      <c r="AW128" s="90"/>
      <c r="AX128" s="90"/>
      <c r="AY128" s="90"/>
      <c r="AZ128" s="90"/>
      <c r="BA128" s="91"/>
      <c r="BB128" s="90"/>
      <c r="BC128" s="90"/>
      <c r="BD128" s="90"/>
      <c r="BE128" s="94"/>
      <c r="BF128" s="94"/>
      <c r="BG128" s="91"/>
      <c r="BH128" s="90"/>
      <c r="BI128" s="90"/>
      <c r="BJ128" s="90"/>
      <c r="BK128" s="90"/>
      <c r="BL128" s="91"/>
      <c r="BM128" s="90"/>
      <c r="BN128" s="90"/>
      <c r="BO128" s="90"/>
      <c r="BP128" s="96"/>
    </row>
    <row r="129" ht="59.25" customHeight="1">
      <c r="A129" s="97">
        <f>A124+2</f>
        <v>73</v>
      </c>
      <c r="B129" s="89"/>
      <c r="C129" s="90"/>
      <c r="D129" s="98" t="str">
        <f>IF(D$2="",,D$2&amp;"_KW "&amp;$B$2&amp;"_F"&amp;$A129)</f>
        <v>ASL3_KW 19_F73</v>
      </c>
      <c r="E129" s="99" t="str">
        <f>IFNA(VLOOKUP(E$2&amp;"F"&amp;$A129,RackfileUPLOAD!$H:$K,3,FALSE),"")</f>
        <v/>
      </c>
      <c r="F129" s="100"/>
      <c r="G129" s="101"/>
      <c r="H129" s="102"/>
      <c r="I129" s="98" t="str">
        <f>IF(I$2="",,I$2&amp;"_KW "&amp;$B$2&amp;"_F"&amp;$A129)</f>
        <v>ASL3_KW 19_F73</v>
      </c>
      <c r="J129" s="99" t="str">
        <f>IFNA(VLOOKUP(J$2&amp;"F"&amp;$A129+1,RackfileUPLOAD!$H:$K,3,FALSE),"")</f>
        <v/>
      </c>
      <c r="K129" s="100"/>
      <c r="L129" s="101"/>
      <c r="M129" s="90"/>
      <c r="N129" s="90"/>
      <c r="O129" s="98" t="str">
        <f>IF(O$2="",,O$2&amp;"_KW "&amp;$B$2&amp;"_F"&amp;$A129)</f>
        <v/>
      </c>
      <c r="P129" s="99" t="str">
        <f>IFNA(VLOOKUP(P$2&amp;"F"&amp;$A129,RackfileUPLOAD!$H:$K,3,FALSE),"")</f>
        <v/>
      </c>
      <c r="Q129" s="100"/>
      <c r="R129" s="101"/>
      <c r="S129" s="102"/>
      <c r="T129" s="98" t="str">
        <f>IF(T$2="",,T$2&amp;"_KW "&amp;$B$2&amp;"_F"&amp;$A129)</f>
        <v/>
      </c>
      <c r="U129" s="99" t="str">
        <f>IFNA(VLOOKUP(U$2&amp;"F"&amp;$A129+1,RackfileUPLOAD!$H:$K,3,FALSE),"")</f>
        <v/>
      </c>
      <c r="V129" s="100"/>
      <c r="W129" s="101"/>
      <c r="X129" s="90"/>
      <c r="Y129" s="90"/>
      <c r="Z129" s="98" t="str">
        <f>IF(Z$2="",,Z$2&amp;"_KW "&amp;$B$2&amp;"_F"&amp;$A129)</f>
        <v/>
      </c>
      <c r="AA129" s="99" t="str">
        <f>IFNA(VLOOKUP(AA$2&amp;"F"&amp;$A129,RackfileUPLOAD!$H:$K,3,FALSE),"")</f>
        <v/>
      </c>
      <c r="AB129" s="100"/>
      <c r="AC129" s="101"/>
      <c r="AD129" s="102"/>
      <c r="AE129" s="98" t="str">
        <f>IF(AE$2="",,AE$2&amp;"_KW "&amp;$B$2&amp;"_F"&amp;$A129)</f>
        <v/>
      </c>
      <c r="AF129" s="99" t="str">
        <f>IFNA(VLOOKUP(AF$2&amp;"F"&amp;$A129+1,RackfileUPLOAD!$H:$K,3,FALSE),"")</f>
        <v/>
      </c>
      <c r="AG129" s="100"/>
      <c r="AH129" s="101"/>
      <c r="AI129" s="90"/>
      <c r="AJ129" s="90"/>
      <c r="AK129" s="98" t="str">
        <f>IF(AK$2="",,AK$2&amp;"_KW "&amp;$B$2&amp;"_F"&amp;$A129)</f>
        <v/>
      </c>
      <c r="AL129" s="99" t="str">
        <f>IFNA(VLOOKUP(AL$2&amp;"F"&amp;$A129,RackfileUPLOAD!$H:$K,3,FALSE),"")</f>
        <v/>
      </c>
      <c r="AM129" s="100"/>
      <c r="AN129" s="101"/>
      <c r="AO129" s="102"/>
      <c r="AP129" s="98" t="str">
        <f>IF(AP$2="",,AP$2&amp;"_KW "&amp;$B$2&amp;"_F"&amp;$A129)</f>
        <v/>
      </c>
      <c r="AQ129" s="99" t="str">
        <f>IFNA(VLOOKUP(AQ$2&amp;"F"&amp;$A129+1,RackfileUPLOAD!$H:$K,3,FALSE),"")</f>
        <v/>
      </c>
      <c r="AR129" s="100"/>
      <c r="AS129" s="101"/>
      <c r="AT129" s="90"/>
      <c r="AU129" s="90"/>
      <c r="AV129" s="98" t="str">
        <f>IF(AV$2="",,AV$2&amp;"_KW "&amp;$B$2&amp;"_F"&amp;$A129)</f>
        <v/>
      </c>
      <c r="AW129" s="99" t="str">
        <f>IFNA(VLOOKUP(AW$2&amp;"F"&amp;$A129,RackfileUPLOAD!$H:$K,3,FALSE),"")</f>
        <v/>
      </c>
      <c r="AX129" s="100"/>
      <c r="AY129" s="101"/>
      <c r="AZ129" s="102"/>
      <c r="BA129" s="98" t="str">
        <f>IF(BA$2="",,BA$2&amp;"_KW "&amp;$B$2&amp;"_F"&amp;$A129)</f>
        <v/>
      </c>
      <c r="BB129" s="99" t="str">
        <f>IFNA(VLOOKUP(BB$2&amp;"F"&amp;$A129+1,RackfileUPLOAD!$H:$K,3,FALSE),"")</f>
        <v/>
      </c>
      <c r="BC129" s="100"/>
      <c r="BD129" s="101"/>
      <c r="BE129" s="90"/>
      <c r="BF129" s="90"/>
      <c r="BG129" s="98" t="str">
        <f>IF(BG$2="",,BG$2&amp;"_KW "&amp;$B$2&amp;"_F"&amp;$A129)</f>
        <v/>
      </c>
      <c r="BH129" s="99" t="str">
        <f>IFNA(VLOOKUP(BH$2&amp;"F"&amp;$A129,RackfileUPLOAD!$H:$K,3,FALSE),"")</f>
        <v/>
      </c>
      <c r="BI129" s="100"/>
      <c r="BJ129" s="101"/>
      <c r="BK129" s="102"/>
      <c r="BL129" s="98" t="str">
        <f>IF(BL$2="",,BL$2&amp;"_KW "&amp;$B$2&amp;"_F"&amp;$A129)</f>
        <v/>
      </c>
      <c r="BM129" s="99" t="str">
        <f>IFNA(VLOOKUP(BM$2&amp;"F"&amp;$A129+1,RackfileUPLOAD!$H:$K,3,FALSE),"")</f>
        <v/>
      </c>
      <c r="BN129" s="100"/>
      <c r="BO129" s="101"/>
      <c r="BP129" s="103"/>
    </row>
    <row r="130" ht="17.25" customHeight="1">
      <c r="A130" s="104"/>
      <c r="B130" s="89"/>
      <c r="C130" s="106"/>
      <c r="D130" s="104"/>
      <c r="E130" s="107" t="str">
        <f>IF(E129="","","2p")</f>
        <v/>
      </c>
      <c r="F130" s="107" t="str">
        <f>IF(E129="","","3p")</f>
        <v/>
      </c>
      <c r="G130" s="107" t="str">
        <f>IF(E129="","","4p")</f>
        <v/>
      </c>
      <c r="H130" s="108"/>
      <c r="I130" s="104"/>
      <c r="J130" s="107" t="str">
        <f>IF(J129="","","2p")</f>
        <v/>
      </c>
      <c r="K130" s="107" t="str">
        <f>IF(J129="","","3p")</f>
        <v/>
      </c>
      <c r="L130" s="107" t="str">
        <f>IF(J129="","","4p")</f>
        <v/>
      </c>
      <c r="M130" s="106"/>
      <c r="N130" s="106"/>
      <c r="O130" s="104"/>
      <c r="P130" s="107" t="str">
        <f>IF(P129="","","2p")</f>
        <v/>
      </c>
      <c r="Q130" s="107" t="str">
        <f>IF(P129="","","3p")</f>
        <v/>
      </c>
      <c r="R130" s="107" t="str">
        <f>IF(P129="","","4p")</f>
        <v/>
      </c>
      <c r="S130" s="108"/>
      <c r="T130" s="104"/>
      <c r="U130" s="107" t="str">
        <f>IF(U129="","","2p")</f>
        <v/>
      </c>
      <c r="V130" s="107" t="str">
        <f>IF(U129="","","3p")</f>
        <v/>
      </c>
      <c r="W130" s="107" t="str">
        <f>IF(U129="","","4p")</f>
        <v/>
      </c>
      <c r="X130" s="106"/>
      <c r="Y130" s="106"/>
      <c r="Z130" s="104"/>
      <c r="AA130" s="107" t="str">
        <f>IF(AA129="","","2p")</f>
        <v/>
      </c>
      <c r="AB130" s="107" t="str">
        <f>IF(AA129="","","3p")</f>
        <v/>
      </c>
      <c r="AC130" s="107" t="str">
        <f>IF(AA129="","","4p")</f>
        <v/>
      </c>
      <c r="AD130" s="108"/>
      <c r="AE130" s="104"/>
      <c r="AF130" s="107" t="str">
        <f>IF(AF129="","","2p")</f>
        <v/>
      </c>
      <c r="AG130" s="107" t="str">
        <f>IF(AF129="","","3p")</f>
        <v/>
      </c>
      <c r="AH130" s="107" t="str">
        <f>IF(AF129="","","4p")</f>
        <v/>
      </c>
      <c r="AI130" s="106"/>
      <c r="AJ130" s="106"/>
      <c r="AK130" s="104"/>
      <c r="AL130" s="107" t="str">
        <f>IF(AL129="","","2p")</f>
        <v/>
      </c>
      <c r="AM130" s="107" t="str">
        <f>IF(AL129="","","3p")</f>
        <v/>
      </c>
      <c r="AN130" s="107" t="str">
        <f>IF(AL129="","","4p")</f>
        <v/>
      </c>
      <c r="AO130" s="108"/>
      <c r="AP130" s="104"/>
      <c r="AQ130" s="107" t="str">
        <f>IF(AQ129="","","2p")</f>
        <v/>
      </c>
      <c r="AR130" s="107" t="str">
        <f>IF(AQ129="","","3p")</f>
        <v/>
      </c>
      <c r="AS130" s="107" t="str">
        <f>IF(AQ129="","","4p")</f>
        <v/>
      </c>
      <c r="AT130" s="106"/>
      <c r="AU130" s="106"/>
      <c r="AV130" s="104"/>
      <c r="AW130" s="107" t="str">
        <f>IF(AW129="","","2p")</f>
        <v/>
      </c>
      <c r="AX130" s="107" t="str">
        <f>IF(AW129="","","3p")</f>
        <v/>
      </c>
      <c r="AY130" s="107" t="str">
        <f>IF(AW129="","","4p")</f>
        <v/>
      </c>
      <c r="AZ130" s="108"/>
      <c r="BA130" s="104"/>
      <c r="BB130" s="107" t="str">
        <f>IF(BB129="","","2p")</f>
        <v/>
      </c>
      <c r="BC130" s="107" t="str">
        <f>IF(BB129="","","3p")</f>
        <v/>
      </c>
      <c r="BD130" s="107" t="str">
        <f>IF(BB129="","","4p")</f>
        <v/>
      </c>
      <c r="BE130" s="106"/>
      <c r="BF130" s="106"/>
      <c r="BG130" s="104"/>
      <c r="BH130" s="107" t="str">
        <f>IF(BH129="","","2p")</f>
        <v/>
      </c>
      <c r="BI130" s="107" t="str">
        <f>IF(BH129="","","3p")</f>
        <v/>
      </c>
      <c r="BJ130" s="107" t="str">
        <f>IF(BH129="","","4p")</f>
        <v/>
      </c>
      <c r="BK130" s="108"/>
      <c r="BL130" s="104"/>
      <c r="BM130" s="107" t="str">
        <f>IF(BM129="","","2p")</f>
        <v/>
      </c>
      <c r="BN130" s="107" t="str">
        <f>IF(BM129="","","3p")</f>
        <v/>
      </c>
      <c r="BO130" s="107" t="str">
        <f>IF(BM129="","","4p")</f>
        <v/>
      </c>
      <c r="BP130" s="106"/>
    </row>
    <row r="131" ht="33.75" customHeight="1">
      <c r="A131" s="109"/>
      <c r="B131" s="89"/>
      <c r="C131" s="111"/>
      <c r="D131" s="109"/>
      <c r="E131" s="112" t="str">
        <f>IF(E129="IcePack","",IFNA(VLOOKUP(E$2&amp;"F"&amp;$A129&amp;E130,RackfileUPLOAD!$I:$K,3,FALSE),IFNA(VLOOKUP(E$2&amp;"F"&amp;$A129,RackfileUPLOAD!$I:$K,3,FALSE),"")))</f>
        <v/>
      </c>
      <c r="F131" s="112" t="str">
        <f>IF(E129="IcePack","",IFNA(VLOOKUP(E$2&amp;"F"&amp;$A129&amp;F130,RackfileUPLOAD!$I:$K,3,FALSE),IFNA(VLOOKUP(E$2&amp;"F"&amp;$A129,RackfileUPLOAD!$I:$K,3,FALSE),"")))</f>
        <v/>
      </c>
      <c r="G131" s="112" t="str">
        <f>IF(E129="IcePack","",IFNA(VLOOKUP(E$2&amp;"F"&amp;$A129&amp;G130,RackfileUPLOAD!$I:$K,3,FALSE),IFNA(VLOOKUP(E$2&amp;"F"&amp;$A129,RackfileUPLOAD!$I:$K,3,FALSE),"")))</f>
        <v/>
      </c>
      <c r="H131" s="113"/>
      <c r="I131" s="109"/>
      <c r="J131" s="112" t="str">
        <f>IF(J129="IcePack","",IFNA(VLOOKUP(J$2&amp;"F"&amp;$A129+1&amp;J130,RackfileUPLOAD!$I:$K,3,FALSE),IFNA(VLOOKUP(J$2&amp;"F"&amp;$A129+1,RackfileUPLOAD!$I:$K,3,FALSE),"")))</f>
        <v/>
      </c>
      <c r="K131" s="112" t="str">
        <f>IF(J129="IcePack","",IFNA(VLOOKUP(J$2&amp;"F"&amp;$A129+1&amp;K130,RackfileUPLOAD!$I:$K,3,FALSE),IFNA(VLOOKUP(J$2&amp;"F"&amp;$A129+1,RackfileUPLOAD!$I:$K,3,FALSE),"")))</f>
        <v/>
      </c>
      <c r="L131" s="112" t="str">
        <f>IF(J129="IcePack","",IFNA(VLOOKUP(J$2&amp;"F"&amp;$A129+1&amp;L130,RackfileUPLOAD!$I:$K,3,FALSE),IFNA(VLOOKUP(J$2&amp;"F"&amp;$A129+1,RackfileUPLOAD!$I:$K,3,FALSE),"")))</f>
        <v/>
      </c>
      <c r="M131" s="111"/>
      <c r="N131" s="111"/>
      <c r="O131" s="109"/>
      <c r="P131" s="112" t="str">
        <f>IF(P129="IcePack","",IFNA(VLOOKUP(P$2&amp;"F"&amp;$A129&amp;P130,RackfileUPLOAD!$I:$K,3,FALSE),IFNA(VLOOKUP(P$2&amp;"F"&amp;$A129,RackfileUPLOAD!$I:$K,3,FALSE),"")))</f>
        <v/>
      </c>
      <c r="Q131" s="112" t="str">
        <f>IF(P129="IcePack","",IFNA(VLOOKUP(P$2&amp;"F"&amp;$A129&amp;Q130,RackfileUPLOAD!$I:$K,3,FALSE),IFNA(VLOOKUP(P$2&amp;"F"&amp;$A129,RackfileUPLOAD!$I:$K,3,FALSE),"")))</f>
        <v/>
      </c>
      <c r="R131" s="112" t="str">
        <f>IF(P129="IcePack","",IFNA(VLOOKUP(P$2&amp;"F"&amp;$A129&amp;R130,RackfileUPLOAD!$I:$K,3,FALSE),IFNA(VLOOKUP(P$2&amp;"F"&amp;$A129,RackfileUPLOAD!$I:$K,3,FALSE),"")))</f>
        <v/>
      </c>
      <c r="S131" s="113"/>
      <c r="T131" s="109"/>
      <c r="U131" s="112" t="str">
        <f>IF(U129="IcePack","",IFNA(VLOOKUP(U$2&amp;"F"&amp;$A129+1&amp;U130,RackfileUPLOAD!$I:$K,3,FALSE),IFNA(VLOOKUP(U$2&amp;"F"&amp;$A129+1,RackfileUPLOAD!$I:$K,3,FALSE),"")))</f>
        <v/>
      </c>
      <c r="V131" s="112" t="str">
        <f>IF(U129="IcePack","",IFNA(VLOOKUP(U$2&amp;"F"&amp;$A129+1&amp;V130,RackfileUPLOAD!$I:$K,3,FALSE),IFNA(VLOOKUP(U$2&amp;"F"&amp;$A129+1,RackfileUPLOAD!$I:$K,3,FALSE),"")))</f>
        <v/>
      </c>
      <c r="W131" s="112" t="str">
        <f>IF(U129="IcePack","",IFNA(VLOOKUP(U$2&amp;"F"&amp;$A129+1&amp;W130,RackfileUPLOAD!$I:$K,3,FALSE),IFNA(VLOOKUP(U$2&amp;"F"&amp;$A129+1,RackfileUPLOAD!$I:$K,3,FALSE),"")))</f>
        <v/>
      </c>
      <c r="X131" s="111"/>
      <c r="Y131" s="111"/>
      <c r="Z131" s="109"/>
      <c r="AA131" s="112" t="str">
        <f>IF(AA129="IcePack","",IFNA(VLOOKUP(AA$2&amp;"F"&amp;$A129&amp;AA130,RackfileUPLOAD!$I:$K,3,FALSE),IFNA(VLOOKUP(AA$2&amp;"F"&amp;$A129,RackfileUPLOAD!$I:$K,3,FALSE),"")))</f>
        <v/>
      </c>
      <c r="AB131" s="112" t="str">
        <f>IF(AA129="IcePack","",IFNA(VLOOKUP(AA$2&amp;"F"&amp;$A129&amp;AB130,RackfileUPLOAD!$I:$K,3,FALSE),IFNA(VLOOKUP(AA$2&amp;"F"&amp;$A129,RackfileUPLOAD!$I:$K,3,FALSE),"")))</f>
        <v/>
      </c>
      <c r="AC131" s="112" t="str">
        <f>IF(AA129="IcePack","",IFNA(VLOOKUP(AA$2&amp;"F"&amp;$A129&amp;AC130,RackfileUPLOAD!$I:$K,3,FALSE),IFNA(VLOOKUP(AA$2&amp;"F"&amp;$A129,RackfileUPLOAD!$I:$K,3,FALSE),"")))</f>
        <v/>
      </c>
      <c r="AD131" s="113"/>
      <c r="AE131" s="109"/>
      <c r="AF131" s="112" t="str">
        <f>IF(AF129="IcePack","",IFNA(VLOOKUP(AF$2&amp;"F"&amp;$A129+1&amp;AF130,RackfileUPLOAD!$I:$K,3,FALSE),IFNA(VLOOKUP(AF$2&amp;"F"&amp;$A129+1,RackfileUPLOAD!$I:$K,3,FALSE),"")))</f>
        <v/>
      </c>
      <c r="AG131" s="112" t="str">
        <f>IF(AF129="IcePack","",IFNA(VLOOKUP(AF$2&amp;"F"&amp;$A129+1&amp;AG130,RackfileUPLOAD!$I:$K,3,FALSE),IFNA(VLOOKUP(AF$2&amp;"F"&amp;$A129+1,RackfileUPLOAD!$I:$K,3,FALSE),"")))</f>
        <v/>
      </c>
      <c r="AH131" s="112" t="str">
        <f>IF(AF129="IcePack","",IFNA(VLOOKUP(AF$2&amp;"F"&amp;$A129+1&amp;AH130,RackfileUPLOAD!$I:$K,3,FALSE),IFNA(VLOOKUP(AF$2&amp;"F"&amp;$A129+1,RackfileUPLOAD!$I:$K,3,FALSE),"")))</f>
        <v/>
      </c>
      <c r="AI131" s="111"/>
      <c r="AJ131" s="111"/>
      <c r="AK131" s="109"/>
      <c r="AL131" s="112" t="str">
        <f>IF(AL129="IcePack","",IFNA(VLOOKUP(AL$2&amp;"F"&amp;$A129&amp;AL130,RackfileUPLOAD!$I:$K,3,FALSE),IFNA(VLOOKUP(AL$2&amp;"F"&amp;$A129,RackfileUPLOAD!$I:$K,3,FALSE),"")))</f>
        <v/>
      </c>
      <c r="AM131" s="112" t="str">
        <f>IF(AL129="IcePack","",IFNA(VLOOKUP(AL$2&amp;"F"&amp;$A129&amp;AM130,RackfileUPLOAD!$I:$K,3,FALSE),IFNA(VLOOKUP(AL$2&amp;"F"&amp;$A129,RackfileUPLOAD!$I:$K,3,FALSE),"")))</f>
        <v/>
      </c>
      <c r="AN131" s="112" t="str">
        <f>IF(AL129="IcePack","",IFNA(VLOOKUP(AL$2&amp;"F"&amp;$A129&amp;AN130,RackfileUPLOAD!$I:$K,3,FALSE),IFNA(VLOOKUP(AL$2&amp;"F"&amp;$A129,RackfileUPLOAD!$I:$K,3,FALSE),"")))</f>
        <v/>
      </c>
      <c r="AO131" s="113"/>
      <c r="AP131" s="109"/>
      <c r="AQ131" s="112" t="str">
        <f>IF(AQ129="IcePack","",IFNA(VLOOKUP(AQ$2&amp;"F"&amp;$A129+1&amp;AQ130,RackfileUPLOAD!$I:$K,3,FALSE),IFNA(VLOOKUP(AQ$2&amp;"F"&amp;$A129+1,RackfileUPLOAD!$I:$K,3,FALSE),"")))</f>
        <v/>
      </c>
      <c r="AR131" s="112" t="str">
        <f>IF(AQ129="IcePack","",IFNA(VLOOKUP(AQ$2&amp;"F"&amp;$A129+1&amp;AR130,RackfileUPLOAD!$I:$K,3,FALSE),IFNA(VLOOKUP(AQ$2&amp;"F"&amp;$A129+1,RackfileUPLOAD!$I:$K,3,FALSE),"")))</f>
        <v/>
      </c>
      <c r="AS131" s="112" t="str">
        <f>IF(AQ129="IcePack","",IFNA(VLOOKUP(AQ$2&amp;"F"&amp;$A129+1&amp;AS130,RackfileUPLOAD!$I:$K,3,FALSE),IFNA(VLOOKUP(AQ$2&amp;"F"&amp;$A129+1,RackfileUPLOAD!$I:$K,3,FALSE),"")))</f>
        <v/>
      </c>
      <c r="AT131" s="111"/>
      <c r="AU131" s="111"/>
      <c r="AV131" s="109"/>
      <c r="AW131" s="112" t="str">
        <f>IF(AW129="IcePack","",IFNA(VLOOKUP(AW$2&amp;"F"&amp;$A129&amp;AW130,RackfileUPLOAD!$I:$K,3,FALSE),IFNA(VLOOKUP(AW$2&amp;"F"&amp;$A129,RackfileUPLOAD!$I:$K,3,FALSE),"")))</f>
        <v/>
      </c>
      <c r="AX131" s="112" t="str">
        <f>IF(AW129="IcePack","",IFNA(VLOOKUP(AW$2&amp;"F"&amp;$A129&amp;AX130,RackfileUPLOAD!$I:$K,3,FALSE),IFNA(VLOOKUP(AW$2&amp;"F"&amp;$A129,RackfileUPLOAD!$I:$K,3,FALSE),"")))</f>
        <v/>
      </c>
      <c r="AY131" s="112" t="str">
        <f>IF(AW129="IcePack","",IFNA(VLOOKUP(AW$2&amp;"F"&amp;$A129&amp;AY130,RackfileUPLOAD!$I:$K,3,FALSE),IFNA(VLOOKUP(AW$2&amp;"F"&amp;$A129,RackfileUPLOAD!$I:$K,3,FALSE),"")))</f>
        <v/>
      </c>
      <c r="AZ131" s="113"/>
      <c r="BA131" s="109"/>
      <c r="BB131" s="112" t="str">
        <f>IF(BB129="IcePack","",IFNA(VLOOKUP(BB$2&amp;"F"&amp;$A129+1&amp;BB130,RackfileUPLOAD!$I:$K,3,FALSE),IFNA(VLOOKUP(BB$2&amp;"F"&amp;$A129+1,RackfileUPLOAD!$I:$K,3,FALSE),"")))</f>
        <v/>
      </c>
      <c r="BC131" s="112" t="str">
        <f>IF(BB129="IcePack","",IFNA(VLOOKUP(BB$2&amp;"F"&amp;$A129+1&amp;BC130,RackfileUPLOAD!$I:$K,3,FALSE),IFNA(VLOOKUP(BB$2&amp;"F"&amp;$A129+1,RackfileUPLOAD!$I:$K,3,FALSE),"")))</f>
        <v/>
      </c>
      <c r="BD131" s="112" t="str">
        <f>IF(BB129="IcePack","",IFNA(VLOOKUP(BB$2&amp;"F"&amp;$A129+1&amp;BD130,RackfileUPLOAD!$I:$K,3,FALSE),IFNA(VLOOKUP(BB$2&amp;"F"&amp;$A129+1,RackfileUPLOAD!$I:$K,3,FALSE),"")))</f>
        <v/>
      </c>
      <c r="BE131" s="111"/>
      <c r="BF131" s="111"/>
      <c r="BG131" s="109"/>
      <c r="BH131" s="112" t="str">
        <f>IF(BH129="IcePack","",IFNA(VLOOKUP(BH$2&amp;"F"&amp;$A129&amp;BH130,RackfileUPLOAD!$I:$K,3,FALSE),IFNA(VLOOKUP(BH$2&amp;"F"&amp;$A129,RackfileUPLOAD!$I:$K,3,FALSE),"")))</f>
        <v/>
      </c>
      <c r="BI131" s="112" t="str">
        <f>IF(BH129="IcePack","",IFNA(VLOOKUP(BH$2&amp;"F"&amp;$A129&amp;BI130,RackfileUPLOAD!$I:$K,3,FALSE),IFNA(VLOOKUP(BH$2&amp;"F"&amp;$A129,RackfileUPLOAD!$I:$K,3,FALSE),"")))</f>
        <v/>
      </c>
      <c r="BJ131" s="112" t="str">
        <f>IF(BH129="IcePack","",IFNA(VLOOKUP(BH$2&amp;"F"&amp;$A129&amp;BJ130,RackfileUPLOAD!$I:$K,3,FALSE),IFNA(VLOOKUP(BH$2&amp;"F"&amp;$A129,RackfileUPLOAD!$I:$K,3,FALSE),"")))</f>
        <v/>
      </c>
      <c r="BK131" s="113"/>
      <c r="BL131" s="109"/>
      <c r="BM131" s="112" t="str">
        <f>IF(BM129="IcePack","",IFNA(VLOOKUP(BM$2&amp;"F"&amp;$A129+1&amp;BM130,RackfileUPLOAD!$I:$K,3,FALSE),IFNA(VLOOKUP(BM$2&amp;"F"&amp;$A129+1,RackfileUPLOAD!$I:$K,3,FALSE),"")))</f>
        <v/>
      </c>
      <c r="BN131" s="112" t="str">
        <f>IF(BM129="IcePack","",IFNA(VLOOKUP(BM$2&amp;"F"&amp;$A129+1&amp;BN130,RackfileUPLOAD!$I:$K,3,FALSE),IFNA(VLOOKUP(BM$2&amp;"F"&amp;$A129+1,RackfileUPLOAD!$I:$K,3,FALSE),"")))</f>
        <v/>
      </c>
      <c r="BO131" s="112" t="str">
        <f>IF(BM129="IcePack","",IFNA(VLOOKUP(BM$2&amp;"F"&amp;$A129+1&amp;BO130,RackfileUPLOAD!$I:$K,3,FALSE),IFNA(VLOOKUP(BM$2&amp;"F"&amp;$A129+1,RackfileUPLOAD!$I:$K,3,FALSE),"")))</f>
        <v/>
      </c>
      <c r="BP131" s="111"/>
    </row>
    <row r="132" ht="9.0" customHeight="1">
      <c r="A132" s="114"/>
      <c r="B132" s="89"/>
      <c r="C132" s="90"/>
      <c r="D132" s="91"/>
      <c r="E132" s="94"/>
      <c r="F132" s="94"/>
      <c r="G132" s="94"/>
      <c r="H132" s="90"/>
      <c r="I132" s="91"/>
      <c r="J132" s="94"/>
      <c r="K132" s="94"/>
      <c r="L132" s="94"/>
      <c r="M132" s="90"/>
      <c r="N132" s="90"/>
      <c r="O132" s="91"/>
      <c r="P132" s="94"/>
      <c r="Q132" s="94"/>
      <c r="R132" s="94"/>
      <c r="S132" s="90"/>
      <c r="T132" s="91"/>
      <c r="U132" s="94"/>
      <c r="V132" s="94"/>
      <c r="W132" s="94"/>
      <c r="X132" s="90"/>
      <c r="Y132" s="90"/>
      <c r="Z132" s="91"/>
      <c r="AA132" s="94"/>
      <c r="AB132" s="94"/>
      <c r="AC132" s="94"/>
      <c r="AD132" s="90"/>
      <c r="AE132" s="91"/>
      <c r="AF132" s="94"/>
      <c r="AG132" s="94"/>
      <c r="AH132" s="94"/>
      <c r="AI132" s="90"/>
      <c r="AJ132" s="90"/>
      <c r="AK132" s="91"/>
      <c r="AL132" s="94"/>
      <c r="AM132" s="94"/>
      <c r="AN132" s="94"/>
      <c r="AO132" s="90"/>
      <c r="AP132" s="91"/>
      <c r="AQ132" s="94"/>
      <c r="AR132" s="94"/>
      <c r="AS132" s="94"/>
      <c r="AT132" s="90"/>
      <c r="AU132" s="90"/>
      <c r="AV132" s="95"/>
      <c r="AW132" s="94"/>
      <c r="AX132" s="94"/>
      <c r="AY132" s="94"/>
      <c r="AZ132" s="90"/>
      <c r="BA132" s="91"/>
      <c r="BB132" s="94"/>
      <c r="BC132" s="94"/>
      <c r="BD132" s="94"/>
      <c r="BE132" s="90"/>
      <c r="BF132" s="90"/>
      <c r="BG132" s="91"/>
      <c r="BH132" s="94"/>
      <c r="BI132" s="94"/>
      <c r="BJ132" s="94"/>
      <c r="BK132" s="90"/>
      <c r="BL132" s="91"/>
      <c r="BM132" s="94"/>
      <c r="BN132" s="94"/>
      <c r="BO132" s="94"/>
      <c r="BP132" s="115"/>
    </row>
    <row r="133" ht="59.25" customHeight="1">
      <c r="A133" s="97">
        <f>A129+2</f>
        <v>75</v>
      </c>
      <c r="B133" s="89"/>
      <c r="C133" s="90"/>
      <c r="D133" s="98" t="str">
        <f>IF(D$2="",,D$2&amp;"_KW "&amp;$B$2&amp;"_F"&amp;$A133)</f>
        <v>ASL3_KW 19_F75</v>
      </c>
      <c r="E133" s="99" t="str">
        <f>IFNA(VLOOKUP(E$2&amp;"F"&amp;$A133,RackfileUPLOAD!$H:$K,3,FALSE),"")</f>
        <v/>
      </c>
      <c r="F133" s="100"/>
      <c r="G133" s="101"/>
      <c r="H133" s="102"/>
      <c r="I133" s="98" t="str">
        <f>IF(I$2="",,I$2&amp;"_KW "&amp;$B$2&amp;"_F"&amp;$A133)</f>
        <v>ASL3_KW 19_F75</v>
      </c>
      <c r="J133" s="99" t="str">
        <f>IFNA(VLOOKUP(J$2&amp;"F"&amp;$A133+1,RackfileUPLOAD!$H:$K,3,FALSE),"")</f>
        <v/>
      </c>
      <c r="K133" s="100"/>
      <c r="L133" s="101"/>
      <c r="M133" s="90"/>
      <c r="N133" s="90"/>
      <c r="O133" s="98" t="str">
        <f>IF(O$2="",,O$2&amp;"_KW "&amp;$B$2&amp;"_F"&amp;$A133)</f>
        <v/>
      </c>
      <c r="P133" s="99" t="str">
        <f>IFNA(VLOOKUP(P$2&amp;"F"&amp;$A133,RackfileUPLOAD!$H:$K,3,FALSE),"")</f>
        <v/>
      </c>
      <c r="Q133" s="100"/>
      <c r="R133" s="101"/>
      <c r="S133" s="102"/>
      <c r="T133" s="98" t="str">
        <f>IF(T$2="",,T$2&amp;"_KW "&amp;$B$2&amp;"_F"&amp;$A133)</f>
        <v/>
      </c>
      <c r="U133" s="99" t="str">
        <f>IFNA(VLOOKUP(U$2&amp;"F"&amp;$A133+1,RackfileUPLOAD!$H:$K,3,FALSE),"")</f>
        <v/>
      </c>
      <c r="V133" s="100"/>
      <c r="W133" s="101"/>
      <c r="X133" s="90"/>
      <c r="Y133" s="90"/>
      <c r="Z133" s="98" t="str">
        <f>IF(Z$2="",,Z$2&amp;"_KW "&amp;$B$2&amp;"_F"&amp;$A133)</f>
        <v/>
      </c>
      <c r="AA133" s="99" t="str">
        <f>IFNA(VLOOKUP(AA$2&amp;"F"&amp;$A133,RackfileUPLOAD!$H:$K,3,FALSE),"")</f>
        <v/>
      </c>
      <c r="AB133" s="100"/>
      <c r="AC133" s="101"/>
      <c r="AD133" s="102"/>
      <c r="AE133" s="98" t="str">
        <f>IF(AE$2="",,AE$2&amp;"_KW "&amp;$B$2&amp;"_F"&amp;$A133)</f>
        <v/>
      </c>
      <c r="AF133" s="99" t="str">
        <f>IFNA(VLOOKUP(AF$2&amp;"F"&amp;$A133+1,RackfileUPLOAD!$H:$K,3,FALSE),"")</f>
        <v/>
      </c>
      <c r="AG133" s="100"/>
      <c r="AH133" s="101"/>
      <c r="AI133" s="90"/>
      <c r="AJ133" s="90"/>
      <c r="AK133" s="98" t="str">
        <f>IF(AK$2="",,AK$2&amp;"_KW "&amp;$B$2&amp;"_F"&amp;$A133)</f>
        <v/>
      </c>
      <c r="AL133" s="99" t="str">
        <f>IFNA(VLOOKUP(AL$2&amp;"F"&amp;$A133,RackfileUPLOAD!$H:$K,3,FALSE),"")</f>
        <v/>
      </c>
      <c r="AM133" s="100"/>
      <c r="AN133" s="101"/>
      <c r="AO133" s="102"/>
      <c r="AP133" s="98" t="str">
        <f>IF(AP$2="",,AP$2&amp;"_KW "&amp;$B$2&amp;"_F"&amp;$A133)</f>
        <v/>
      </c>
      <c r="AQ133" s="99" t="str">
        <f>IFNA(VLOOKUP(AQ$2&amp;"F"&amp;$A133+1,RackfileUPLOAD!$H:$K,3,FALSE),"")</f>
        <v/>
      </c>
      <c r="AR133" s="100"/>
      <c r="AS133" s="101"/>
      <c r="AT133" s="90"/>
      <c r="AU133" s="90"/>
      <c r="AV133" s="98" t="str">
        <f>IF(AV$2="",,AV$2&amp;"_KW "&amp;$B$2&amp;"_F"&amp;$A133)</f>
        <v/>
      </c>
      <c r="AW133" s="99" t="str">
        <f>IFNA(VLOOKUP(AW$2&amp;"F"&amp;$A133,RackfileUPLOAD!$H:$K,3,FALSE),"")</f>
        <v/>
      </c>
      <c r="AX133" s="100"/>
      <c r="AY133" s="101"/>
      <c r="AZ133" s="102"/>
      <c r="BA133" s="98" t="str">
        <f>IF(BA$2="",,BA$2&amp;"_KW "&amp;$B$2&amp;"_F"&amp;$A133)</f>
        <v/>
      </c>
      <c r="BB133" s="99" t="str">
        <f>IFNA(VLOOKUP(BB$2&amp;"F"&amp;$A133+1,RackfileUPLOAD!$H:$K,3,FALSE),"")</f>
        <v/>
      </c>
      <c r="BC133" s="100"/>
      <c r="BD133" s="101"/>
      <c r="BE133" s="90"/>
      <c r="BF133" s="90"/>
      <c r="BG133" s="98" t="str">
        <f>IF(BG$2="",,BG$2&amp;"_KW "&amp;$B$2&amp;"_F"&amp;$A133)</f>
        <v/>
      </c>
      <c r="BH133" s="99" t="str">
        <f>IFNA(VLOOKUP(BH$2&amp;"F"&amp;$A133,RackfileUPLOAD!$H:$K,3,FALSE),"")</f>
        <v/>
      </c>
      <c r="BI133" s="100"/>
      <c r="BJ133" s="101"/>
      <c r="BK133" s="102"/>
      <c r="BL133" s="98" t="str">
        <f>IF(BL$2="",,BL$2&amp;"_KW "&amp;$B$2&amp;"_F"&amp;$A133)</f>
        <v/>
      </c>
      <c r="BM133" s="99" t="str">
        <f>IFNA(VLOOKUP(BM$2&amp;"F"&amp;$A133+1,RackfileUPLOAD!$H:$K,3,FALSE),"")</f>
        <v/>
      </c>
      <c r="BN133" s="100"/>
      <c r="BO133" s="101"/>
      <c r="BP133" s="103"/>
    </row>
    <row r="134" ht="17.25" customHeight="1">
      <c r="A134" s="104"/>
      <c r="B134" s="89"/>
      <c r="C134" s="106"/>
      <c r="D134" s="104"/>
      <c r="E134" s="107" t="str">
        <f>IF(E133="","","2p")</f>
        <v/>
      </c>
      <c r="F134" s="107" t="str">
        <f>IF(E133="","","3p")</f>
        <v/>
      </c>
      <c r="G134" s="107" t="str">
        <f>IF(E133="","","4p")</f>
        <v/>
      </c>
      <c r="H134" s="108"/>
      <c r="I134" s="104"/>
      <c r="J134" s="107" t="str">
        <f>IF(J133="","","2p")</f>
        <v/>
      </c>
      <c r="K134" s="107" t="str">
        <f>IF(J133="","","3p")</f>
        <v/>
      </c>
      <c r="L134" s="107" t="str">
        <f>IF(J133="","","4p")</f>
        <v/>
      </c>
      <c r="M134" s="106"/>
      <c r="N134" s="106"/>
      <c r="O134" s="104"/>
      <c r="P134" s="107" t="str">
        <f>IF(P133="","","2p")</f>
        <v/>
      </c>
      <c r="Q134" s="107" t="str">
        <f>IF(P133="","","3p")</f>
        <v/>
      </c>
      <c r="R134" s="107" t="str">
        <f>IF(P133="","","4p")</f>
        <v/>
      </c>
      <c r="S134" s="108"/>
      <c r="T134" s="104"/>
      <c r="U134" s="107" t="str">
        <f>IF(U133="","","2p")</f>
        <v/>
      </c>
      <c r="V134" s="107" t="str">
        <f>IF(U133="","","3p")</f>
        <v/>
      </c>
      <c r="W134" s="107" t="str">
        <f>IF(U133="","","4p")</f>
        <v/>
      </c>
      <c r="X134" s="106"/>
      <c r="Y134" s="106"/>
      <c r="Z134" s="104"/>
      <c r="AA134" s="107" t="str">
        <f>IF(AA133="","","2p")</f>
        <v/>
      </c>
      <c r="AB134" s="107" t="str">
        <f>IF(AA133="","","3p")</f>
        <v/>
      </c>
      <c r="AC134" s="107" t="str">
        <f>IF(AA133="","","4p")</f>
        <v/>
      </c>
      <c r="AD134" s="108"/>
      <c r="AE134" s="104"/>
      <c r="AF134" s="107" t="str">
        <f>IF(AF133="","","2p")</f>
        <v/>
      </c>
      <c r="AG134" s="107" t="str">
        <f>IF(AF133="","","3p")</f>
        <v/>
      </c>
      <c r="AH134" s="107" t="str">
        <f>IF(AF133="","","4p")</f>
        <v/>
      </c>
      <c r="AI134" s="106"/>
      <c r="AJ134" s="106"/>
      <c r="AK134" s="104"/>
      <c r="AL134" s="107" t="str">
        <f>IF(AL133="","","2p")</f>
        <v/>
      </c>
      <c r="AM134" s="107" t="str">
        <f>IF(AL133="","","3p")</f>
        <v/>
      </c>
      <c r="AN134" s="107" t="str">
        <f>IF(AL133="","","4p")</f>
        <v/>
      </c>
      <c r="AO134" s="108"/>
      <c r="AP134" s="104"/>
      <c r="AQ134" s="107" t="str">
        <f>IF(AQ133="","","2p")</f>
        <v/>
      </c>
      <c r="AR134" s="107" t="str">
        <f>IF(AQ133="","","3p")</f>
        <v/>
      </c>
      <c r="AS134" s="107" t="str">
        <f>IF(AQ133="","","4p")</f>
        <v/>
      </c>
      <c r="AT134" s="106"/>
      <c r="AU134" s="106"/>
      <c r="AV134" s="104"/>
      <c r="AW134" s="107" t="str">
        <f>IF(AW133="","","2p")</f>
        <v/>
      </c>
      <c r="AX134" s="107" t="str">
        <f>IF(AW133="","","3p")</f>
        <v/>
      </c>
      <c r="AY134" s="107" t="str">
        <f>IF(AW133="","","4p")</f>
        <v/>
      </c>
      <c r="AZ134" s="108"/>
      <c r="BA134" s="104"/>
      <c r="BB134" s="107" t="str">
        <f>IF(BB133="","","2p")</f>
        <v/>
      </c>
      <c r="BC134" s="107" t="str">
        <f>IF(BB133="","","3p")</f>
        <v/>
      </c>
      <c r="BD134" s="107" t="str">
        <f>IF(BB133="","","4p")</f>
        <v/>
      </c>
      <c r="BE134" s="106"/>
      <c r="BF134" s="106"/>
      <c r="BG134" s="104"/>
      <c r="BH134" s="107" t="str">
        <f>IF(BH133="","","2p")</f>
        <v/>
      </c>
      <c r="BI134" s="107" t="str">
        <f>IF(BH133="","","3p")</f>
        <v/>
      </c>
      <c r="BJ134" s="107" t="str">
        <f>IF(BH133="","","4p")</f>
        <v/>
      </c>
      <c r="BK134" s="108"/>
      <c r="BL134" s="104"/>
      <c r="BM134" s="107" t="str">
        <f>IF(BM133="","","2p")</f>
        <v/>
      </c>
      <c r="BN134" s="107" t="str">
        <f>IF(BM133="","","3p")</f>
        <v/>
      </c>
      <c r="BO134" s="107" t="str">
        <f>IF(BM133="","","4p")</f>
        <v/>
      </c>
      <c r="BP134" s="106"/>
    </row>
    <row r="135" ht="33.75" customHeight="1">
      <c r="A135" s="109"/>
      <c r="B135" s="89"/>
      <c r="C135" s="111"/>
      <c r="D135" s="109"/>
      <c r="E135" s="112" t="str">
        <f>IF(E133="IcePack","",IFNA(VLOOKUP(E$2&amp;"F"&amp;$A133&amp;E134,RackfileUPLOAD!$I:$K,3,FALSE),IFNA(VLOOKUP(E$2&amp;"F"&amp;$A133,RackfileUPLOAD!$I:$K,3,FALSE),"")))</f>
        <v/>
      </c>
      <c r="F135" s="112" t="str">
        <f>IF(E133="IcePack","",IFNA(VLOOKUP(E$2&amp;"F"&amp;$A133&amp;F134,RackfileUPLOAD!$I:$K,3,FALSE),IFNA(VLOOKUP(E$2&amp;"F"&amp;$A133,RackfileUPLOAD!$I:$K,3,FALSE),"")))</f>
        <v/>
      </c>
      <c r="G135" s="112" t="str">
        <f>IF(E133="IcePack","",IFNA(VLOOKUP(E$2&amp;"F"&amp;$A133&amp;G134,RackfileUPLOAD!$I:$K,3,FALSE),IFNA(VLOOKUP(E$2&amp;"F"&amp;$A133,RackfileUPLOAD!$I:$K,3,FALSE),"")))</f>
        <v/>
      </c>
      <c r="H135" s="113"/>
      <c r="I135" s="109"/>
      <c r="J135" s="112" t="str">
        <f>IF(J133="IcePack","",IFNA(VLOOKUP(J$2&amp;"F"&amp;$A133+1&amp;J134,RackfileUPLOAD!$I:$K,3,FALSE),IFNA(VLOOKUP(J$2&amp;"F"&amp;$A133+1,RackfileUPLOAD!$I:$K,3,FALSE),"")))</f>
        <v/>
      </c>
      <c r="K135" s="112" t="str">
        <f>IF(J133="IcePack","",IFNA(VLOOKUP(J$2&amp;"F"&amp;$A133+1&amp;K134,RackfileUPLOAD!$I:$K,3,FALSE),IFNA(VLOOKUP(J$2&amp;"F"&amp;$A133+1,RackfileUPLOAD!$I:$K,3,FALSE),"")))</f>
        <v/>
      </c>
      <c r="L135" s="112" t="str">
        <f>IF(J133="IcePack","",IFNA(VLOOKUP(J$2&amp;"F"&amp;$A133+1&amp;L134,RackfileUPLOAD!$I:$K,3,FALSE),IFNA(VLOOKUP(J$2&amp;"F"&amp;$A133+1,RackfileUPLOAD!$I:$K,3,FALSE),"")))</f>
        <v/>
      </c>
      <c r="M135" s="111"/>
      <c r="N135" s="111"/>
      <c r="O135" s="109"/>
      <c r="P135" s="112" t="str">
        <f>IF(P133="IcePack","",IFNA(VLOOKUP(P$2&amp;"F"&amp;$A133&amp;P134,RackfileUPLOAD!$I:$K,3,FALSE),IFNA(VLOOKUP(P$2&amp;"F"&amp;$A133,RackfileUPLOAD!$I:$K,3,FALSE),"")))</f>
        <v/>
      </c>
      <c r="Q135" s="112" t="str">
        <f>IF(P133="IcePack","",IFNA(VLOOKUP(P$2&amp;"F"&amp;$A133&amp;Q134,RackfileUPLOAD!$I:$K,3,FALSE),IFNA(VLOOKUP(P$2&amp;"F"&amp;$A133,RackfileUPLOAD!$I:$K,3,FALSE),"")))</f>
        <v/>
      </c>
      <c r="R135" s="112" t="str">
        <f>IF(P133="IcePack","",IFNA(VLOOKUP(P$2&amp;"F"&amp;$A133&amp;R134,RackfileUPLOAD!$I:$K,3,FALSE),IFNA(VLOOKUP(P$2&amp;"F"&amp;$A133,RackfileUPLOAD!$I:$K,3,FALSE),"")))</f>
        <v/>
      </c>
      <c r="S135" s="113"/>
      <c r="T135" s="109"/>
      <c r="U135" s="112" t="str">
        <f>IF(U133="IcePack","",IFNA(VLOOKUP(U$2&amp;"F"&amp;$A133+1&amp;U134,RackfileUPLOAD!$I:$K,3,FALSE),IFNA(VLOOKUP(U$2&amp;"F"&amp;$A133+1,RackfileUPLOAD!$I:$K,3,FALSE),"")))</f>
        <v/>
      </c>
      <c r="V135" s="112" t="str">
        <f>IF(U133="IcePack","",IFNA(VLOOKUP(U$2&amp;"F"&amp;$A133+1&amp;V134,RackfileUPLOAD!$I:$K,3,FALSE),IFNA(VLOOKUP(U$2&amp;"F"&amp;$A133+1,RackfileUPLOAD!$I:$K,3,FALSE),"")))</f>
        <v/>
      </c>
      <c r="W135" s="112" t="str">
        <f>IF(U133="IcePack","",IFNA(VLOOKUP(U$2&amp;"F"&amp;$A133+1&amp;W134,RackfileUPLOAD!$I:$K,3,FALSE),IFNA(VLOOKUP(U$2&amp;"F"&amp;$A133+1,RackfileUPLOAD!$I:$K,3,FALSE),"")))</f>
        <v/>
      </c>
      <c r="X135" s="111"/>
      <c r="Y135" s="111"/>
      <c r="Z135" s="109"/>
      <c r="AA135" s="112" t="str">
        <f>IF(AA133="IcePack","",IFNA(VLOOKUP(AA$2&amp;"F"&amp;$A133&amp;AA134,RackfileUPLOAD!$I:$K,3,FALSE),IFNA(VLOOKUP(AA$2&amp;"F"&amp;$A133,RackfileUPLOAD!$I:$K,3,FALSE),"")))</f>
        <v/>
      </c>
      <c r="AB135" s="112" t="str">
        <f>IF(AA133="IcePack","",IFNA(VLOOKUP(AA$2&amp;"F"&amp;$A133&amp;AB134,RackfileUPLOAD!$I:$K,3,FALSE),IFNA(VLOOKUP(AA$2&amp;"F"&amp;$A133,RackfileUPLOAD!$I:$K,3,FALSE),"")))</f>
        <v/>
      </c>
      <c r="AC135" s="112" t="str">
        <f>IF(AA133="IcePack","",IFNA(VLOOKUP(AA$2&amp;"F"&amp;$A133&amp;AC134,RackfileUPLOAD!$I:$K,3,FALSE),IFNA(VLOOKUP(AA$2&amp;"F"&amp;$A133,RackfileUPLOAD!$I:$K,3,FALSE),"")))</f>
        <v/>
      </c>
      <c r="AD135" s="113"/>
      <c r="AE135" s="109"/>
      <c r="AF135" s="112" t="str">
        <f>IF(AF133="IcePack","",IFNA(VLOOKUP(AF$2&amp;"F"&amp;$A133+1&amp;AF134,RackfileUPLOAD!$I:$K,3,FALSE),IFNA(VLOOKUP(AF$2&amp;"F"&amp;$A133+1,RackfileUPLOAD!$I:$K,3,FALSE),"")))</f>
        <v/>
      </c>
      <c r="AG135" s="112" t="str">
        <f>IF(AF133="IcePack","",IFNA(VLOOKUP(AF$2&amp;"F"&amp;$A133+1&amp;AG134,RackfileUPLOAD!$I:$K,3,FALSE),IFNA(VLOOKUP(AF$2&amp;"F"&amp;$A133+1,RackfileUPLOAD!$I:$K,3,FALSE),"")))</f>
        <v/>
      </c>
      <c r="AH135" s="112" t="str">
        <f>IF(AF133="IcePack","",IFNA(VLOOKUP(AF$2&amp;"F"&amp;$A133+1&amp;AH134,RackfileUPLOAD!$I:$K,3,FALSE),IFNA(VLOOKUP(AF$2&amp;"F"&amp;$A133+1,RackfileUPLOAD!$I:$K,3,FALSE),"")))</f>
        <v/>
      </c>
      <c r="AI135" s="111"/>
      <c r="AJ135" s="111"/>
      <c r="AK135" s="109"/>
      <c r="AL135" s="112" t="str">
        <f>IF(AL133="IcePack","",IFNA(VLOOKUP(AL$2&amp;"F"&amp;$A133&amp;AL134,RackfileUPLOAD!$I:$K,3,FALSE),IFNA(VLOOKUP(AL$2&amp;"F"&amp;$A133,RackfileUPLOAD!$I:$K,3,FALSE),"")))</f>
        <v/>
      </c>
      <c r="AM135" s="112" t="str">
        <f>IF(AL133="IcePack","",IFNA(VLOOKUP(AL$2&amp;"F"&amp;$A133&amp;AM134,RackfileUPLOAD!$I:$K,3,FALSE),IFNA(VLOOKUP(AL$2&amp;"F"&amp;$A133,RackfileUPLOAD!$I:$K,3,FALSE),"")))</f>
        <v/>
      </c>
      <c r="AN135" s="112" t="str">
        <f>IF(AL133="IcePack","",IFNA(VLOOKUP(AL$2&amp;"F"&amp;$A133&amp;AN134,RackfileUPLOAD!$I:$K,3,FALSE),IFNA(VLOOKUP(AL$2&amp;"F"&amp;$A133,RackfileUPLOAD!$I:$K,3,FALSE),"")))</f>
        <v/>
      </c>
      <c r="AO135" s="113"/>
      <c r="AP135" s="109"/>
      <c r="AQ135" s="112" t="str">
        <f>IF(AQ133="IcePack","",IFNA(VLOOKUP(AQ$2&amp;"F"&amp;$A133+1&amp;AQ134,RackfileUPLOAD!$I:$K,3,FALSE),IFNA(VLOOKUP(AQ$2&amp;"F"&amp;$A133+1,RackfileUPLOAD!$I:$K,3,FALSE),"")))</f>
        <v/>
      </c>
      <c r="AR135" s="112" t="str">
        <f>IF(AQ133="IcePack","",IFNA(VLOOKUP(AQ$2&amp;"F"&amp;$A133+1&amp;AR134,RackfileUPLOAD!$I:$K,3,FALSE),IFNA(VLOOKUP(AQ$2&amp;"F"&amp;$A133+1,RackfileUPLOAD!$I:$K,3,FALSE),"")))</f>
        <v/>
      </c>
      <c r="AS135" s="112" t="str">
        <f>IF(AQ133="IcePack","",IFNA(VLOOKUP(AQ$2&amp;"F"&amp;$A133+1&amp;AS134,RackfileUPLOAD!$I:$K,3,FALSE),IFNA(VLOOKUP(AQ$2&amp;"F"&amp;$A133+1,RackfileUPLOAD!$I:$K,3,FALSE),"")))</f>
        <v/>
      </c>
      <c r="AT135" s="111"/>
      <c r="AU135" s="111"/>
      <c r="AV135" s="109"/>
      <c r="AW135" s="112" t="str">
        <f>IF(AW133="IcePack","",IFNA(VLOOKUP(AW$2&amp;"F"&amp;$A133&amp;AW134,RackfileUPLOAD!$I:$K,3,FALSE),IFNA(VLOOKUP(AW$2&amp;"F"&amp;$A133,RackfileUPLOAD!$I:$K,3,FALSE),"")))</f>
        <v/>
      </c>
      <c r="AX135" s="112" t="str">
        <f>IF(AW133="IcePack","",IFNA(VLOOKUP(AW$2&amp;"F"&amp;$A133&amp;AX134,RackfileUPLOAD!$I:$K,3,FALSE),IFNA(VLOOKUP(AW$2&amp;"F"&amp;$A133,RackfileUPLOAD!$I:$K,3,FALSE),"")))</f>
        <v/>
      </c>
      <c r="AY135" s="112" t="str">
        <f>IF(AW133="IcePack","",IFNA(VLOOKUP(AW$2&amp;"F"&amp;$A133&amp;AY134,RackfileUPLOAD!$I:$K,3,FALSE),IFNA(VLOOKUP(AW$2&amp;"F"&amp;$A133,RackfileUPLOAD!$I:$K,3,FALSE),"")))</f>
        <v/>
      </c>
      <c r="AZ135" s="113"/>
      <c r="BA135" s="109"/>
      <c r="BB135" s="112" t="str">
        <f>IF(BB133="IcePack","",IFNA(VLOOKUP(BB$2&amp;"F"&amp;$A133+1&amp;BB134,RackfileUPLOAD!$I:$K,3,FALSE),IFNA(VLOOKUP(BB$2&amp;"F"&amp;$A133+1,RackfileUPLOAD!$I:$K,3,FALSE),"")))</f>
        <v/>
      </c>
      <c r="BC135" s="112" t="str">
        <f>IF(BB133="IcePack","",IFNA(VLOOKUP(BB$2&amp;"F"&amp;$A133+1&amp;BC134,RackfileUPLOAD!$I:$K,3,FALSE),IFNA(VLOOKUP(BB$2&amp;"F"&amp;$A133+1,RackfileUPLOAD!$I:$K,3,FALSE),"")))</f>
        <v/>
      </c>
      <c r="BD135" s="112" t="str">
        <f>IF(BB133="IcePack","",IFNA(VLOOKUP(BB$2&amp;"F"&amp;$A133+1&amp;BD134,RackfileUPLOAD!$I:$K,3,FALSE),IFNA(VLOOKUP(BB$2&amp;"F"&amp;$A133+1,RackfileUPLOAD!$I:$K,3,FALSE),"")))</f>
        <v/>
      </c>
      <c r="BE135" s="111"/>
      <c r="BF135" s="111"/>
      <c r="BG135" s="109"/>
      <c r="BH135" s="112" t="str">
        <f>IF(BH133="IcePack","",IFNA(VLOOKUP(BH$2&amp;"F"&amp;$A133&amp;BH134,RackfileUPLOAD!$I:$K,3,FALSE),IFNA(VLOOKUP(BH$2&amp;"F"&amp;$A133,RackfileUPLOAD!$I:$K,3,FALSE),"")))</f>
        <v/>
      </c>
      <c r="BI135" s="112" t="str">
        <f>IF(BH133="IcePack","",IFNA(VLOOKUP(BH$2&amp;"F"&amp;$A133&amp;BI134,RackfileUPLOAD!$I:$K,3,FALSE),IFNA(VLOOKUP(BH$2&amp;"F"&amp;$A133,RackfileUPLOAD!$I:$K,3,FALSE),"")))</f>
        <v/>
      </c>
      <c r="BJ135" s="112" t="str">
        <f>IF(BH133="IcePack","",IFNA(VLOOKUP(BH$2&amp;"F"&amp;$A133&amp;BJ134,RackfileUPLOAD!$I:$K,3,FALSE),IFNA(VLOOKUP(BH$2&amp;"F"&amp;$A133,RackfileUPLOAD!$I:$K,3,FALSE),"")))</f>
        <v/>
      </c>
      <c r="BK135" s="113"/>
      <c r="BL135" s="109"/>
      <c r="BM135" s="112" t="str">
        <f>IF(BM133="IcePack","",IFNA(VLOOKUP(BM$2&amp;"F"&amp;$A133+1&amp;BM134,RackfileUPLOAD!$I:$K,3,FALSE),IFNA(VLOOKUP(BM$2&amp;"F"&amp;$A133+1,RackfileUPLOAD!$I:$K,3,FALSE),"")))</f>
        <v/>
      </c>
      <c r="BN135" s="112" t="str">
        <f>IF(BM133="IcePack","",IFNA(VLOOKUP(BM$2&amp;"F"&amp;$A133+1&amp;BN134,RackfileUPLOAD!$I:$K,3,FALSE),IFNA(VLOOKUP(BM$2&amp;"F"&amp;$A133+1,RackfileUPLOAD!$I:$K,3,FALSE),"")))</f>
        <v/>
      </c>
      <c r="BO135" s="112" t="str">
        <f>IF(BM133="IcePack","",IFNA(VLOOKUP(BM$2&amp;"F"&amp;$A133+1&amp;BO134,RackfileUPLOAD!$I:$K,3,FALSE),IFNA(VLOOKUP(BM$2&amp;"F"&amp;$A133+1,RackfileUPLOAD!$I:$K,3,FALSE),"")))</f>
        <v/>
      </c>
      <c r="BP135" s="111"/>
    </row>
    <row r="136" ht="9.0" customHeight="1">
      <c r="A136" s="88"/>
      <c r="B136" s="89"/>
      <c r="C136" s="90"/>
      <c r="D136" s="91"/>
      <c r="E136" s="94"/>
      <c r="F136" s="94"/>
      <c r="G136" s="94"/>
      <c r="H136" s="90"/>
      <c r="I136" s="91"/>
      <c r="J136" s="94"/>
      <c r="K136" s="94"/>
      <c r="L136" s="94"/>
      <c r="M136" s="90"/>
      <c r="N136" s="90"/>
      <c r="O136" s="91"/>
      <c r="P136" s="94"/>
      <c r="Q136" s="94"/>
      <c r="R136" s="94"/>
      <c r="S136" s="90"/>
      <c r="T136" s="91"/>
      <c r="U136" s="94"/>
      <c r="V136" s="94"/>
      <c r="W136" s="94"/>
      <c r="X136" s="90"/>
      <c r="Y136" s="90"/>
      <c r="Z136" s="91"/>
      <c r="AA136" s="94"/>
      <c r="AB136" s="94"/>
      <c r="AC136" s="94"/>
      <c r="AD136" s="90"/>
      <c r="AE136" s="91"/>
      <c r="AF136" s="94"/>
      <c r="AG136" s="94"/>
      <c r="AH136" s="94"/>
      <c r="AI136" s="90"/>
      <c r="AJ136" s="90"/>
      <c r="AK136" s="91"/>
      <c r="AL136" s="94"/>
      <c r="AM136" s="94"/>
      <c r="AN136" s="94"/>
      <c r="AO136" s="90"/>
      <c r="AP136" s="91"/>
      <c r="AQ136" s="94"/>
      <c r="AR136" s="94"/>
      <c r="AS136" s="94"/>
      <c r="AT136" s="90"/>
      <c r="AU136" s="90"/>
      <c r="AV136" s="95"/>
      <c r="AW136" s="94"/>
      <c r="AX136" s="94"/>
      <c r="AY136" s="94"/>
      <c r="AZ136" s="90"/>
      <c r="BA136" s="91"/>
      <c r="BB136" s="94"/>
      <c r="BC136" s="94"/>
      <c r="BD136" s="94"/>
      <c r="BE136" s="90"/>
      <c r="BF136" s="90"/>
      <c r="BG136" s="91"/>
      <c r="BH136" s="94"/>
      <c r="BI136" s="94"/>
      <c r="BJ136" s="94"/>
      <c r="BK136" s="90"/>
      <c r="BL136" s="91"/>
      <c r="BM136" s="94"/>
      <c r="BN136" s="94"/>
      <c r="BO136" s="94"/>
      <c r="BP136" s="115"/>
    </row>
    <row r="137" ht="59.25" customHeight="1">
      <c r="A137" s="97">
        <f>A133+2</f>
        <v>77</v>
      </c>
      <c r="B137" s="89"/>
      <c r="C137" s="90"/>
      <c r="D137" s="98" t="str">
        <f>IF(D$2="",,D$2&amp;"_KW "&amp;$B$2&amp;"_F"&amp;$A137)</f>
        <v>ASL3_KW 19_F77</v>
      </c>
      <c r="E137" s="99" t="str">
        <f>IFNA(VLOOKUP(E$2&amp;"F"&amp;$A137,RackfileUPLOAD!$H:$K,3,FALSE),"")</f>
        <v/>
      </c>
      <c r="F137" s="100"/>
      <c r="G137" s="101"/>
      <c r="H137" s="102"/>
      <c r="I137" s="98" t="str">
        <f>IF(I$2="",,I$2&amp;"_KW "&amp;$B$2&amp;"_F"&amp;$A137)</f>
        <v>ASL3_KW 19_F77</v>
      </c>
      <c r="J137" s="99" t="str">
        <f>IFNA(VLOOKUP(J$2&amp;"F"&amp;$A137+1,RackfileUPLOAD!$H:$K,3,FALSE),"")</f>
        <v/>
      </c>
      <c r="K137" s="100"/>
      <c r="L137" s="101"/>
      <c r="M137" s="90"/>
      <c r="N137" s="90"/>
      <c r="O137" s="98" t="str">
        <f>IF(O$2="",,O$2&amp;"_KW "&amp;$B$2&amp;"_F"&amp;$A137)</f>
        <v/>
      </c>
      <c r="P137" s="99" t="str">
        <f>IFNA(VLOOKUP(P$2&amp;"F"&amp;$A137,RackfileUPLOAD!$H:$K,3,FALSE),"")</f>
        <v/>
      </c>
      <c r="Q137" s="100"/>
      <c r="R137" s="101"/>
      <c r="S137" s="102"/>
      <c r="T137" s="98" t="str">
        <f>IF(T$2="",,T$2&amp;"_KW "&amp;$B$2&amp;"_F"&amp;$A137)</f>
        <v/>
      </c>
      <c r="U137" s="99" t="str">
        <f>IFNA(VLOOKUP(U$2&amp;"F"&amp;$A137+1,RackfileUPLOAD!$H:$K,3,FALSE),"")</f>
        <v/>
      </c>
      <c r="V137" s="100"/>
      <c r="W137" s="101"/>
      <c r="X137" s="90"/>
      <c r="Y137" s="90"/>
      <c r="Z137" s="98" t="str">
        <f>IF(Z$2="",,Z$2&amp;"_KW "&amp;$B$2&amp;"_F"&amp;$A137)</f>
        <v/>
      </c>
      <c r="AA137" s="99" t="str">
        <f>IFNA(VLOOKUP(AA$2&amp;"F"&amp;$A137,RackfileUPLOAD!$H:$K,3,FALSE),"")</f>
        <v/>
      </c>
      <c r="AB137" s="100"/>
      <c r="AC137" s="101"/>
      <c r="AD137" s="102"/>
      <c r="AE137" s="98" t="str">
        <f>IF(AE$2="",,AE$2&amp;"_KW "&amp;$B$2&amp;"_F"&amp;$A137)</f>
        <v/>
      </c>
      <c r="AF137" s="99" t="str">
        <f>IFNA(VLOOKUP(AF$2&amp;"F"&amp;$A137+1,RackfileUPLOAD!$H:$K,3,FALSE),"")</f>
        <v/>
      </c>
      <c r="AG137" s="100"/>
      <c r="AH137" s="101"/>
      <c r="AI137" s="90"/>
      <c r="AJ137" s="90"/>
      <c r="AK137" s="98" t="str">
        <f>IF(AK$2="",,AK$2&amp;"_KW "&amp;$B$2&amp;"_F"&amp;$A137)</f>
        <v/>
      </c>
      <c r="AL137" s="99" t="str">
        <f>IFNA(VLOOKUP(AL$2&amp;"F"&amp;$A137,RackfileUPLOAD!$H:$K,3,FALSE),"")</f>
        <v/>
      </c>
      <c r="AM137" s="100"/>
      <c r="AN137" s="101"/>
      <c r="AO137" s="102"/>
      <c r="AP137" s="98" t="str">
        <f>IF(AP$2="",,AP$2&amp;"_KW "&amp;$B$2&amp;"_F"&amp;$A137)</f>
        <v/>
      </c>
      <c r="AQ137" s="99" t="str">
        <f>IFNA(VLOOKUP(AQ$2&amp;"F"&amp;$A137+1,RackfileUPLOAD!$H:$K,3,FALSE),"")</f>
        <v/>
      </c>
      <c r="AR137" s="100"/>
      <c r="AS137" s="101"/>
      <c r="AT137" s="90"/>
      <c r="AU137" s="90"/>
      <c r="AV137" s="98" t="str">
        <f>IF(AV$2="",,AV$2&amp;"_KW "&amp;$B$2&amp;"_F"&amp;$A137)</f>
        <v/>
      </c>
      <c r="AW137" s="99" t="str">
        <f>IFNA(VLOOKUP(AW$2&amp;"F"&amp;$A137,RackfileUPLOAD!$H:$K,3,FALSE),"")</f>
        <v/>
      </c>
      <c r="AX137" s="100"/>
      <c r="AY137" s="101"/>
      <c r="AZ137" s="102"/>
      <c r="BA137" s="98" t="str">
        <f>IF(BA$2="",,BA$2&amp;"_KW "&amp;$B$2&amp;"_F"&amp;$A137)</f>
        <v/>
      </c>
      <c r="BB137" s="99" t="str">
        <f>IFNA(VLOOKUP(BB$2&amp;"F"&amp;$A137+1,RackfileUPLOAD!$H:$K,3,FALSE),"")</f>
        <v/>
      </c>
      <c r="BC137" s="100"/>
      <c r="BD137" s="101"/>
      <c r="BE137" s="90"/>
      <c r="BF137" s="90"/>
      <c r="BG137" s="98" t="str">
        <f>IF(BG$2="",,BG$2&amp;"_KW "&amp;$B$2&amp;"_F"&amp;$A137)</f>
        <v/>
      </c>
      <c r="BH137" s="99" t="str">
        <f>IFNA(VLOOKUP(BH$2&amp;"F"&amp;$A137,RackfileUPLOAD!$H:$K,3,FALSE),"")</f>
        <v/>
      </c>
      <c r="BI137" s="100"/>
      <c r="BJ137" s="101"/>
      <c r="BK137" s="102"/>
      <c r="BL137" s="98" t="str">
        <f>IF(BL$2="",,BL$2&amp;"_KW "&amp;$B$2&amp;"_F"&amp;$A137)</f>
        <v/>
      </c>
      <c r="BM137" s="99" t="str">
        <f>IFNA(VLOOKUP(BM$2&amp;"F"&amp;$A137+1,RackfileUPLOAD!$H:$K,3,FALSE),"")</f>
        <v/>
      </c>
      <c r="BN137" s="100"/>
      <c r="BO137" s="101"/>
      <c r="BP137" s="103"/>
    </row>
    <row r="138" ht="17.25" customHeight="1">
      <c r="A138" s="104"/>
      <c r="B138" s="89"/>
      <c r="C138" s="106"/>
      <c r="D138" s="104"/>
      <c r="E138" s="116" t="str">
        <f>IF(E137="","","2p")</f>
        <v/>
      </c>
      <c r="F138" s="117" t="str">
        <f>IF(E137="","","3p")</f>
        <v/>
      </c>
      <c r="G138" s="118" t="str">
        <f>IF(E137="","","4p")</f>
        <v/>
      </c>
      <c r="H138" s="108"/>
      <c r="I138" s="104"/>
      <c r="J138" s="107" t="str">
        <f>IF(J137="","","2p")</f>
        <v/>
      </c>
      <c r="K138" s="107" t="str">
        <f>IF(J137="","","3p")</f>
        <v/>
      </c>
      <c r="L138" s="107" t="str">
        <f>IF(J137="","","4p")</f>
        <v/>
      </c>
      <c r="M138" s="106"/>
      <c r="N138" s="106"/>
      <c r="O138" s="104"/>
      <c r="P138" s="116" t="str">
        <f>IF(P137="","","2p")</f>
        <v/>
      </c>
      <c r="Q138" s="117" t="str">
        <f>IF(P137="","","3p")</f>
        <v/>
      </c>
      <c r="R138" s="118" t="str">
        <f>IF(P137="","","4p")</f>
        <v/>
      </c>
      <c r="S138" s="108"/>
      <c r="T138" s="104"/>
      <c r="U138" s="107" t="str">
        <f>IF(U137="","","2p")</f>
        <v/>
      </c>
      <c r="V138" s="107" t="str">
        <f>IF(U137="","","3p")</f>
        <v/>
      </c>
      <c r="W138" s="107" t="str">
        <f>IF(U137="","","4p")</f>
        <v/>
      </c>
      <c r="X138" s="106"/>
      <c r="Y138" s="106"/>
      <c r="Z138" s="104"/>
      <c r="AA138" s="116" t="str">
        <f>IF(AA137="","","2p")</f>
        <v/>
      </c>
      <c r="AB138" s="117" t="str">
        <f>IF(AA137="","","3p")</f>
        <v/>
      </c>
      <c r="AC138" s="118" t="str">
        <f>IF(AA137="","","4p")</f>
        <v/>
      </c>
      <c r="AD138" s="108"/>
      <c r="AE138" s="104"/>
      <c r="AF138" s="107" t="str">
        <f>IF(AF137="","","2p")</f>
        <v/>
      </c>
      <c r="AG138" s="107" t="str">
        <f>IF(AF137="","","3p")</f>
        <v/>
      </c>
      <c r="AH138" s="107" t="str">
        <f>IF(AF137="","","4p")</f>
        <v/>
      </c>
      <c r="AI138" s="106"/>
      <c r="AJ138" s="106"/>
      <c r="AK138" s="104"/>
      <c r="AL138" s="116" t="str">
        <f>IF(AL137="","","2p")</f>
        <v/>
      </c>
      <c r="AM138" s="117" t="str">
        <f>IF(AL137="","","3p")</f>
        <v/>
      </c>
      <c r="AN138" s="118" t="str">
        <f>IF(AL137="","","4p")</f>
        <v/>
      </c>
      <c r="AO138" s="108"/>
      <c r="AP138" s="104"/>
      <c r="AQ138" s="107" t="str">
        <f>IF(AQ137="","","2p")</f>
        <v/>
      </c>
      <c r="AR138" s="107" t="str">
        <f>IF(AQ137="","","3p")</f>
        <v/>
      </c>
      <c r="AS138" s="107" t="str">
        <f>IF(AQ137="","","4p")</f>
        <v/>
      </c>
      <c r="AT138" s="106"/>
      <c r="AU138" s="106"/>
      <c r="AV138" s="104"/>
      <c r="AW138" s="116" t="str">
        <f>IF(AW137="","","2p")</f>
        <v/>
      </c>
      <c r="AX138" s="117" t="str">
        <f>IF(AW137="","","3p")</f>
        <v/>
      </c>
      <c r="AY138" s="118" t="str">
        <f>IF(AW137="","","4p")</f>
        <v/>
      </c>
      <c r="AZ138" s="108"/>
      <c r="BA138" s="104"/>
      <c r="BB138" s="107" t="str">
        <f>IF(BB137="","","2p")</f>
        <v/>
      </c>
      <c r="BC138" s="107" t="str">
        <f>IF(BB137="","","3p")</f>
        <v/>
      </c>
      <c r="BD138" s="107" t="str">
        <f>IF(BB137="","","4p")</f>
        <v/>
      </c>
      <c r="BE138" s="106"/>
      <c r="BF138" s="106"/>
      <c r="BG138" s="104"/>
      <c r="BH138" s="116" t="str">
        <f>IF(BH137="","","2p")</f>
        <v/>
      </c>
      <c r="BI138" s="117" t="str">
        <f>IF(BH137="","","3p")</f>
        <v/>
      </c>
      <c r="BJ138" s="118" t="str">
        <f>IF(BH137="","","4p")</f>
        <v/>
      </c>
      <c r="BK138" s="108"/>
      <c r="BL138" s="104"/>
      <c r="BM138" s="107" t="str">
        <f>IF(BM137="","","2p")</f>
        <v/>
      </c>
      <c r="BN138" s="107" t="str">
        <f>IF(BM137="","","3p")</f>
        <v/>
      </c>
      <c r="BO138" s="107" t="str">
        <f>IF(BM137="","","4p")</f>
        <v/>
      </c>
      <c r="BP138" s="106"/>
    </row>
    <row r="139" ht="33.75" customHeight="1">
      <c r="A139" s="109"/>
      <c r="B139" s="89"/>
      <c r="C139" s="111"/>
      <c r="D139" s="109"/>
      <c r="E139" s="112" t="str">
        <f>IF(E137="IcePack","",IFNA(VLOOKUP(E$2&amp;"F"&amp;$A137&amp;E138,RackfileUPLOAD!$I:$K,3,FALSE),IFNA(VLOOKUP(E$2&amp;"F"&amp;$A137,RackfileUPLOAD!$I:$K,3,FALSE),"")))</f>
        <v/>
      </c>
      <c r="F139" s="112" t="str">
        <f>IF(E137="IcePack","",IFNA(VLOOKUP(E$2&amp;"F"&amp;$A137&amp;F138,RackfileUPLOAD!$I:$K,3,FALSE),IFNA(VLOOKUP(E$2&amp;"F"&amp;$A137,RackfileUPLOAD!$I:$K,3,FALSE),"")))</f>
        <v/>
      </c>
      <c r="G139" s="112" t="str">
        <f>IF(E137="IcePack","",IFNA(VLOOKUP(E$2&amp;"F"&amp;$A137&amp;G138,RackfileUPLOAD!$I:$K,3,FALSE),IFNA(VLOOKUP(E$2&amp;"F"&amp;$A137,RackfileUPLOAD!$I:$K,3,FALSE),"")))</f>
        <v/>
      </c>
      <c r="H139" s="113"/>
      <c r="I139" s="109"/>
      <c r="J139" s="112" t="str">
        <f>IF(J137="IcePack","",IFNA(VLOOKUP(J$2&amp;"F"&amp;$A137+1&amp;J138,RackfileUPLOAD!$I:$K,3,FALSE),IFNA(VLOOKUP(J$2&amp;"F"&amp;$A137+1,RackfileUPLOAD!$I:$K,3,FALSE),"")))</f>
        <v/>
      </c>
      <c r="K139" s="112" t="str">
        <f>IF(J137="IcePack","",IFNA(VLOOKUP(J$2&amp;"F"&amp;$A137+1&amp;K138,RackfileUPLOAD!$I:$K,3,FALSE),IFNA(VLOOKUP(J$2&amp;"F"&amp;$A137+1,RackfileUPLOAD!$I:$K,3,FALSE),"")))</f>
        <v/>
      </c>
      <c r="L139" s="112" t="str">
        <f>IF(J137="IcePack","",IFNA(VLOOKUP(J$2&amp;"F"&amp;$A137+1&amp;L138,RackfileUPLOAD!$I:$K,3,FALSE),IFNA(VLOOKUP(J$2&amp;"F"&amp;$A137+1,RackfileUPLOAD!$I:$K,3,FALSE),"")))</f>
        <v/>
      </c>
      <c r="M139" s="111"/>
      <c r="N139" s="111"/>
      <c r="O139" s="109"/>
      <c r="P139" s="112" t="str">
        <f>IF(P137="IcePack","",IFNA(VLOOKUP(P$2&amp;"F"&amp;$A137&amp;P138,RackfileUPLOAD!$I:$K,3,FALSE),IFNA(VLOOKUP(P$2&amp;"F"&amp;$A137,RackfileUPLOAD!$I:$K,3,FALSE),"")))</f>
        <v/>
      </c>
      <c r="Q139" s="112" t="str">
        <f>IF(P137="IcePack","",IFNA(VLOOKUP(P$2&amp;"F"&amp;$A137&amp;Q138,RackfileUPLOAD!$I:$K,3,FALSE),IFNA(VLOOKUP(P$2&amp;"F"&amp;$A137,RackfileUPLOAD!$I:$K,3,FALSE),"")))</f>
        <v/>
      </c>
      <c r="R139" s="112" t="str">
        <f>IF(P137="IcePack","",IFNA(VLOOKUP(P$2&amp;"F"&amp;$A137&amp;R138,RackfileUPLOAD!$I:$K,3,FALSE),IFNA(VLOOKUP(P$2&amp;"F"&amp;$A137,RackfileUPLOAD!$I:$K,3,FALSE),"")))</f>
        <v/>
      </c>
      <c r="S139" s="113"/>
      <c r="T139" s="109"/>
      <c r="U139" s="112" t="str">
        <f>IF(U137="IcePack","",IFNA(VLOOKUP(U$2&amp;"F"&amp;$A137+1&amp;U138,RackfileUPLOAD!$I:$K,3,FALSE),IFNA(VLOOKUP(U$2&amp;"F"&amp;$A137+1,RackfileUPLOAD!$I:$K,3,FALSE),"")))</f>
        <v/>
      </c>
      <c r="V139" s="112" t="str">
        <f>IF(U137="IcePack","",IFNA(VLOOKUP(U$2&amp;"F"&amp;$A137+1&amp;V138,RackfileUPLOAD!$I:$K,3,FALSE),IFNA(VLOOKUP(U$2&amp;"F"&amp;$A137+1,RackfileUPLOAD!$I:$K,3,FALSE),"")))</f>
        <v/>
      </c>
      <c r="W139" s="112" t="str">
        <f>IF(U137="IcePack","",IFNA(VLOOKUP(U$2&amp;"F"&amp;$A137+1&amp;W138,RackfileUPLOAD!$I:$K,3,FALSE),IFNA(VLOOKUP(U$2&amp;"F"&amp;$A137+1,RackfileUPLOAD!$I:$K,3,FALSE),"")))</f>
        <v/>
      </c>
      <c r="X139" s="111"/>
      <c r="Y139" s="111"/>
      <c r="Z139" s="109"/>
      <c r="AA139" s="112" t="str">
        <f>IF(AA137="IcePack","",IFNA(VLOOKUP(AA$2&amp;"F"&amp;$A137&amp;AA138,RackfileUPLOAD!$I:$K,3,FALSE),IFNA(VLOOKUP(AA$2&amp;"F"&amp;$A137,RackfileUPLOAD!$I:$K,3,FALSE),"")))</f>
        <v/>
      </c>
      <c r="AB139" s="112" t="str">
        <f>IF(AA137="IcePack","",IFNA(VLOOKUP(AA$2&amp;"F"&amp;$A137&amp;AB138,RackfileUPLOAD!$I:$K,3,FALSE),IFNA(VLOOKUP(AA$2&amp;"F"&amp;$A137,RackfileUPLOAD!$I:$K,3,FALSE),"")))</f>
        <v/>
      </c>
      <c r="AC139" s="112" t="str">
        <f>IF(AA137="IcePack","",IFNA(VLOOKUP(AA$2&amp;"F"&amp;$A137&amp;AC138,RackfileUPLOAD!$I:$K,3,FALSE),IFNA(VLOOKUP(AA$2&amp;"F"&amp;$A137,RackfileUPLOAD!$I:$K,3,FALSE),"")))</f>
        <v/>
      </c>
      <c r="AD139" s="113"/>
      <c r="AE139" s="109"/>
      <c r="AF139" s="112" t="str">
        <f>IF(AF137="IcePack","",IFNA(VLOOKUP(AF$2&amp;"F"&amp;$A137+1&amp;AF138,RackfileUPLOAD!$I:$K,3,FALSE),IFNA(VLOOKUP(AF$2&amp;"F"&amp;$A137+1,RackfileUPLOAD!$I:$K,3,FALSE),"")))</f>
        <v/>
      </c>
      <c r="AG139" s="112" t="str">
        <f>IF(AF137="IcePack","",IFNA(VLOOKUP(AF$2&amp;"F"&amp;$A137+1&amp;AG138,RackfileUPLOAD!$I:$K,3,FALSE),IFNA(VLOOKUP(AF$2&amp;"F"&amp;$A137+1,RackfileUPLOAD!$I:$K,3,FALSE),"")))</f>
        <v/>
      </c>
      <c r="AH139" s="112" t="str">
        <f>IF(AF137="IcePack","",IFNA(VLOOKUP(AF$2&amp;"F"&amp;$A137+1&amp;AH138,RackfileUPLOAD!$I:$K,3,FALSE),IFNA(VLOOKUP(AF$2&amp;"F"&amp;$A137+1,RackfileUPLOAD!$I:$K,3,FALSE),"")))</f>
        <v/>
      </c>
      <c r="AI139" s="111"/>
      <c r="AJ139" s="111"/>
      <c r="AK139" s="109"/>
      <c r="AL139" s="112" t="str">
        <f>IF(AL137="IcePack","",IFNA(VLOOKUP(AL$2&amp;"F"&amp;$A137&amp;AL138,RackfileUPLOAD!$I:$K,3,FALSE),IFNA(VLOOKUP(AL$2&amp;"F"&amp;$A137,RackfileUPLOAD!$I:$K,3,FALSE),"")))</f>
        <v/>
      </c>
      <c r="AM139" s="112" t="str">
        <f>IF(AL137="IcePack","",IFNA(VLOOKUP(AL$2&amp;"F"&amp;$A137&amp;AM138,RackfileUPLOAD!$I:$K,3,FALSE),IFNA(VLOOKUP(AL$2&amp;"F"&amp;$A137,RackfileUPLOAD!$I:$K,3,FALSE),"")))</f>
        <v/>
      </c>
      <c r="AN139" s="112" t="str">
        <f>IF(AL137="IcePack","",IFNA(VLOOKUP(AL$2&amp;"F"&amp;$A137&amp;AN138,RackfileUPLOAD!$I:$K,3,FALSE),IFNA(VLOOKUP(AL$2&amp;"F"&amp;$A137,RackfileUPLOAD!$I:$K,3,FALSE),"")))</f>
        <v/>
      </c>
      <c r="AO139" s="113"/>
      <c r="AP139" s="109"/>
      <c r="AQ139" s="112" t="str">
        <f>IF(AQ137="IcePack","",IFNA(VLOOKUP(AQ$2&amp;"F"&amp;$A137+1&amp;AQ138,RackfileUPLOAD!$I:$K,3,FALSE),IFNA(VLOOKUP(AQ$2&amp;"F"&amp;$A137+1,RackfileUPLOAD!$I:$K,3,FALSE),"")))</f>
        <v/>
      </c>
      <c r="AR139" s="112" t="str">
        <f>IF(AQ137="IcePack","",IFNA(VLOOKUP(AQ$2&amp;"F"&amp;$A137+1&amp;AR138,RackfileUPLOAD!$I:$K,3,FALSE),IFNA(VLOOKUP(AQ$2&amp;"F"&amp;$A137+1,RackfileUPLOAD!$I:$K,3,FALSE),"")))</f>
        <v/>
      </c>
      <c r="AS139" s="112" t="str">
        <f>IF(AQ137="IcePack","",IFNA(VLOOKUP(AQ$2&amp;"F"&amp;$A137+1&amp;AS138,RackfileUPLOAD!$I:$K,3,FALSE),IFNA(VLOOKUP(AQ$2&amp;"F"&amp;$A137+1,RackfileUPLOAD!$I:$K,3,FALSE),"")))</f>
        <v/>
      </c>
      <c r="AT139" s="111"/>
      <c r="AU139" s="111"/>
      <c r="AV139" s="109"/>
      <c r="AW139" s="112" t="str">
        <f>IF(AW137="IcePack","",IFNA(VLOOKUP(AW$2&amp;"F"&amp;$A137&amp;AW138,RackfileUPLOAD!$I:$K,3,FALSE),IFNA(VLOOKUP(AW$2&amp;"F"&amp;$A137,RackfileUPLOAD!$I:$K,3,FALSE),"")))</f>
        <v/>
      </c>
      <c r="AX139" s="112" t="str">
        <f>IF(AW137="IcePack","",IFNA(VLOOKUP(AW$2&amp;"F"&amp;$A137&amp;AX138,RackfileUPLOAD!$I:$K,3,FALSE),IFNA(VLOOKUP(AW$2&amp;"F"&amp;$A137,RackfileUPLOAD!$I:$K,3,FALSE),"")))</f>
        <v/>
      </c>
      <c r="AY139" s="112" t="str">
        <f>IF(AW137="IcePack","",IFNA(VLOOKUP(AW$2&amp;"F"&amp;$A137&amp;AY138,RackfileUPLOAD!$I:$K,3,FALSE),IFNA(VLOOKUP(AW$2&amp;"F"&amp;$A137,RackfileUPLOAD!$I:$K,3,FALSE),"")))</f>
        <v/>
      </c>
      <c r="AZ139" s="113"/>
      <c r="BA139" s="109"/>
      <c r="BB139" s="112" t="str">
        <f>IF(BB137="IcePack","",IFNA(VLOOKUP(BB$2&amp;"F"&amp;$A137+1&amp;BB138,RackfileUPLOAD!$I:$K,3,FALSE),IFNA(VLOOKUP(BB$2&amp;"F"&amp;$A137+1,RackfileUPLOAD!$I:$K,3,FALSE),"")))</f>
        <v/>
      </c>
      <c r="BC139" s="112" t="str">
        <f>IF(BB137="IcePack","",IFNA(VLOOKUP(BB$2&amp;"F"&amp;$A137+1&amp;BC138,RackfileUPLOAD!$I:$K,3,FALSE),IFNA(VLOOKUP(BB$2&amp;"F"&amp;$A137+1,RackfileUPLOAD!$I:$K,3,FALSE),"")))</f>
        <v/>
      </c>
      <c r="BD139" s="112" t="str">
        <f>IF(BB137="IcePack","",IFNA(VLOOKUP(BB$2&amp;"F"&amp;$A137+1&amp;BD138,RackfileUPLOAD!$I:$K,3,FALSE),IFNA(VLOOKUP(BB$2&amp;"F"&amp;$A137+1,RackfileUPLOAD!$I:$K,3,FALSE),"")))</f>
        <v/>
      </c>
      <c r="BE139" s="111"/>
      <c r="BF139" s="111"/>
      <c r="BG139" s="109"/>
      <c r="BH139" s="112" t="str">
        <f>IF(BH137="IcePack","",IFNA(VLOOKUP(BH$2&amp;"F"&amp;$A137&amp;BH138,RackfileUPLOAD!$I:$K,3,FALSE),IFNA(VLOOKUP(BH$2&amp;"F"&amp;$A137,RackfileUPLOAD!$I:$K,3,FALSE),"")))</f>
        <v/>
      </c>
      <c r="BI139" s="112" t="str">
        <f>IF(BH137="IcePack","",IFNA(VLOOKUP(BH$2&amp;"F"&amp;$A137&amp;BI138,RackfileUPLOAD!$I:$K,3,FALSE),IFNA(VLOOKUP(BH$2&amp;"F"&amp;$A137,RackfileUPLOAD!$I:$K,3,FALSE),"")))</f>
        <v/>
      </c>
      <c r="BJ139" s="112" t="str">
        <f>IF(BH137="IcePack","",IFNA(VLOOKUP(BH$2&amp;"F"&amp;$A137&amp;BJ138,RackfileUPLOAD!$I:$K,3,FALSE),IFNA(VLOOKUP(BH$2&amp;"F"&amp;$A137,RackfileUPLOAD!$I:$K,3,FALSE),"")))</f>
        <v/>
      </c>
      <c r="BK139" s="113"/>
      <c r="BL139" s="109"/>
      <c r="BM139" s="112" t="str">
        <f>IF(BM137="IcePack","",IFNA(VLOOKUP(BM$2&amp;"F"&amp;$A137+1&amp;BM138,RackfileUPLOAD!$I:$K,3,FALSE),IFNA(VLOOKUP(BM$2&amp;"F"&amp;$A137+1,RackfileUPLOAD!$I:$K,3,FALSE),"")))</f>
        <v/>
      </c>
      <c r="BN139" s="112" t="str">
        <f>IF(BM137="IcePack","",IFNA(VLOOKUP(BM$2&amp;"F"&amp;$A137+1&amp;BN138,RackfileUPLOAD!$I:$K,3,FALSE),IFNA(VLOOKUP(BM$2&amp;"F"&amp;$A137+1,RackfileUPLOAD!$I:$K,3,FALSE),"")))</f>
        <v/>
      </c>
      <c r="BO139" s="112" t="str">
        <f>IF(BM137="IcePack","",IFNA(VLOOKUP(BM$2&amp;"F"&amp;$A137+1&amp;BO138,RackfileUPLOAD!$I:$K,3,FALSE),IFNA(VLOOKUP(BM$2&amp;"F"&amp;$A137+1,RackfileUPLOAD!$I:$K,3,FALSE),"")))</f>
        <v/>
      </c>
      <c r="BP139" s="111"/>
    </row>
    <row r="140" ht="9.0" customHeight="1">
      <c r="A140" s="88"/>
      <c r="B140" s="89"/>
      <c r="C140" s="90"/>
      <c r="D140" s="91"/>
      <c r="E140" s="94"/>
      <c r="F140" s="94"/>
      <c r="G140" s="94"/>
      <c r="H140" s="90"/>
      <c r="I140" s="91"/>
      <c r="J140" s="94"/>
      <c r="K140" s="94"/>
      <c r="L140" s="94"/>
      <c r="M140" s="90"/>
      <c r="N140" s="90"/>
      <c r="O140" s="91"/>
      <c r="P140" s="94"/>
      <c r="Q140" s="94"/>
      <c r="R140" s="94"/>
      <c r="S140" s="90"/>
      <c r="T140" s="91"/>
      <c r="U140" s="94"/>
      <c r="V140" s="94"/>
      <c r="W140" s="94"/>
      <c r="X140" s="90"/>
      <c r="Y140" s="90"/>
      <c r="Z140" s="91"/>
      <c r="AA140" s="94"/>
      <c r="AB140" s="94"/>
      <c r="AC140" s="94"/>
      <c r="AD140" s="90"/>
      <c r="AE140" s="91"/>
      <c r="AF140" s="94"/>
      <c r="AG140" s="94"/>
      <c r="AH140" s="94"/>
      <c r="AI140" s="90"/>
      <c r="AJ140" s="90"/>
      <c r="AK140" s="91"/>
      <c r="AL140" s="94"/>
      <c r="AM140" s="94"/>
      <c r="AN140" s="94"/>
      <c r="AO140" s="90"/>
      <c r="AP140" s="91"/>
      <c r="AQ140" s="94"/>
      <c r="AR140" s="94"/>
      <c r="AS140" s="94"/>
      <c r="AT140" s="90"/>
      <c r="AU140" s="90"/>
      <c r="AV140" s="95"/>
      <c r="AW140" s="94"/>
      <c r="AX140" s="94"/>
      <c r="AY140" s="94"/>
      <c r="AZ140" s="90"/>
      <c r="BA140" s="91"/>
      <c r="BB140" s="94"/>
      <c r="BC140" s="94"/>
      <c r="BD140" s="94"/>
      <c r="BE140" s="90"/>
      <c r="BF140" s="90"/>
      <c r="BG140" s="91"/>
      <c r="BH140" s="94"/>
      <c r="BI140" s="94"/>
      <c r="BJ140" s="94"/>
      <c r="BK140" s="90"/>
      <c r="BL140" s="91"/>
      <c r="BM140" s="94"/>
      <c r="BN140" s="94"/>
      <c r="BO140" s="94"/>
      <c r="BP140" s="115"/>
    </row>
    <row r="141" ht="59.25" customHeight="1">
      <c r="A141" s="97">
        <f>A137+2</f>
        <v>79</v>
      </c>
      <c r="B141" s="89"/>
      <c r="C141" s="90"/>
      <c r="D141" s="98" t="str">
        <f>IF(D$2="",,D$2&amp;"_KW "&amp;$B$2&amp;"_F"&amp;$A141)</f>
        <v>ASL3_KW 19_F79</v>
      </c>
      <c r="E141" s="99" t="str">
        <f>IFNA(VLOOKUP(E$2&amp;"F"&amp;$A141,RackfileUPLOAD!$H:$K,3,FALSE),"")</f>
        <v/>
      </c>
      <c r="F141" s="100"/>
      <c r="G141" s="101"/>
      <c r="H141" s="102"/>
      <c r="I141" s="98" t="str">
        <f>IF(I$2="",,I$2&amp;"_KW "&amp;$B$2&amp;"_F"&amp;$A141)</f>
        <v>ASL3_KW 19_F79</v>
      </c>
      <c r="J141" s="119" t="str">
        <f>IFNA(VLOOKUP(J$2&amp;"F"&amp;$A141+1,RackfileUPLOAD!$H:$K,3,FALSE),"")</f>
        <v/>
      </c>
      <c r="K141" s="100"/>
      <c r="L141" s="101"/>
      <c r="M141" s="90"/>
      <c r="N141" s="90"/>
      <c r="O141" s="98" t="str">
        <f>IF(O$2="",,O$2&amp;"_KW "&amp;$B$2&amp;"_F"&amp;$A141)</f>
        <v/>
      </c>
      <c r="P141" s="99" t="str">
        <f>IFNA(VLOOKUP(P$2&amp;"F"&amp;$A141,RackfileUPLOAD!$H:$K,3,FALSE),"")</f>
        <v/>
      </c>
      <c r="Q141" s="100"/>
      <c r="R141" s="101"/>
      <c r="S141" s="102"/>
      <c r="T141" s="98" t="str">
        <f>IF(T$2="",,T$2&amp;"_KW "&amp;$B$2&amp;"_F"&amp;$A141)</f>
        <v/>
      </c>
      <c r="U141" s="119" t="str">
        <f>IFNA(VLOOKUP(U$2&amp;"F"&amp;$A141+1,RackfileUPLOAD!$H:$K,3,FALSE),"")</f>
        <v/>
      </c>
      <c r="V141" s="100"/>
      <c r="W141" s="101"/>
      <c r="X141" s="90"/>
      <c r="Y141" s="90"/>
      <c r="Z141" s="98" t="str">
        <f>IF(Z$2="",,Z$2&amp;"_KW "&amp;$B$2&amp;"_F"&amp;$A141)</f>
        <v/>
      </c>
      <c r="AA141" s="99" t="str">
        <f>IFNA(VLOOKUP(AA$2&amp;"F"&amp;$A141,RackfileUPLOAD!$H:$K,3,FALSE),"")</f>
        <v/>
      </c>
      <c r="AB141" s="100"/>
      <c r="AC141" s="101"/>
      <c r="AD141" s="102"/>
      <c r="AE141" s="98" t="str">
        <f>IF(AE$2="",,AE$2&amp;"_KW "&amp;$B$2&amp;"_F"&amp;$A141)</f>
        <v/>
      </c>
      <c r="AF141" s="119" t="str">
        <f>IFNA(VLOOKUP(AF$2&amp;"F"&amp;$A141+1,RackfileUPLOAD!$H:$K,3,FALSE),"")</f>
        <v/>
      </c>
      <c r="AG141" s="100"/>
      <c r="AH141" s="101"/>
      <c r="AI141" s="90"/>
      <c r="AJ141" s="90"/>
      <c r="AK141" s="98" t="str">
        <f>IF(AK$2="",,AK$2&amp;"_KW "&amp;$B$2&amp;"_F"&amp;$A141)</f>
        <v/>
      </c>
      <c r="AL141" s="99" t="str">
        <f>IFNA(VLOOKUP(AL$2&amp;"F"&amp;$A141,RackfileUPLOAD!$H:$K,3,FALSE),"")</f>
        <v/>
      </c>
      <c r="AM141" s="100"/>
      <c r="AN141" s="101"/>
      <c r="AO141" s="102"/>
      <c r="AP141" s="98" t="str">
        <f>IF(AP$2="",,AP$2&amp;"_KW "&amp;$B$2&amp;"_F"&amp;$A141)</f>
        <v/>
      </c>
      <c r="AQ141" s="119" t="str">
        <f>IFNA(VLOOKUP(AQ$2&amp;"F"&amp;$A141+1,RackfileUPLOAD!$H:$K,3,FALSE),"")</f>
        <v/>
      </c>
      <c r="AR141" s="100"/>
      <c r="AS141" s="101"/>
      <c r="AT141" s="90"/>
      <c r="AU141" s="90"/>
      <c r="AV141" s="98" t="str">
        <f>IF(AV$2="",,AV$2&amp;"_KW "&amp;$B$2&amp;"_F"&amp;$A141)</f>
        <v/>
      </c>
      <c r="AW141" s="99" t="str">
        <f>IFNA(VLOOKUP(AW$2&amp;"F"&amp;$A141,RackfileUPLOAD!$H:$K,3,FALSE),"")</f>
        <v/>
      </c>
      <c r="AX141" s="100"/>
      <c r="AY141" s="101"/>
      <c r="AZ141" s="102"/>
      <c r="BA141" s="98" t="str">
        <f>IF(BA$2="",,BA$2&amp;"_KW "&amp;$B$2&amp;"_F"&amp;$A141)</f>
        <v/>
      </c>
      <c r="BB141" s="119" t="str">
        <f>IFNA(VLOOKUP(BB$2&amp;"F"&amp;$A141+1,RackfileUPLOAD!$H:$K,3,FALSE),"")</f>
        <v/>
      </c>
      <c r="BC141" s="100"/>
      <c r="BD141" s="101"/>
      <c r="BE141" s="90"/>
      <c r="BF141" s="90"/>
      <c r="BG141" s="98" t="str">
        <f>IF(BG$2="",,BG$2&amp;"_KW "&amp;$B$2&amp;"_F"&amp;$A141)</f>
        <v/>
      </c>
      <c r="BH141" s="99" t="str">
        <f>IFNA(VLOOKUP(BH$2&amp;"F"&amp;$A141,RackfileUPLOAD!$H:$K,3,FALSE),"")</f>
        <v/>
      </c>
      <c r="BI141" s="100"/>
      <c r="BJ141" s="101"/>
      <c r="BK141" s="102"/>
      <c r="BL141" s="98" t="str">
        <f>IF(BL$2="",,BL$2&amp;"_KW "&amp;$B$2&amp;"_F"&amp;$A141)</f>
        <v/>
      </c>
      <c r="BM141" s="119" t="str">
        <f>IFNA(VLOOKUP(BM$2&amp;"F"&amp;$A141+1,RackfileUPLOAD!$H:$K,3,FALSE),"")</f>
        <v/>
      </c>
      <c r="BN141" s="100"/>
      <c r="BO141" s="101"/>
      <c r="BP141" s="120"/>
    </row>
    <row r="142" ht="17.25" customHeight="1">
      <c r="A142" s="104"/>
      <c r="B142" s="89"/>
      <c r="C142" s="106"/>
      <c r="D142" s="104"/>
      <c r="E142" s="116" t="str">
        <f>IF(E141="","","2p")</f>
        <v/>
      </c>
      <c r="F142" s="117" t="str">
        <f>IF(E141="","","3p")</f>
        <v/>
      </c>
      <c r="G142" s="118" t="str">
        <f>IF(E141="","","4p")</f>
        <v/>
      </c>
      <c r="H142" s="108"/>
      <c r="I142" s="104"/>
      <c r="J142" s="116" t="str">
        <f>IF(J141="","","2p")</f>
        <v/>
      </c>
      <c r="K142" s="117" t="str">
        <f>IF(J141="","","3p")</f>
        <v/>
      </c>
      <c r="L142" s="118" t="str">
        <f>IF(J141="","","4p")</f>
        <v/>
      </c>
      <c r="M142" s="106"/>
      <c r="N142" s="106"/>
      <c r="O142" s="104"/>
      <c r="P142" s="116" t="str">
        <f>IF(P141="","","2p")</f>
        <v/>
      </c>
      <c r="Q142" s="117" t="str">
        <f>IF(P141="","","3p")</f>
        <v/>
      </c>
      <c r="R142" s="118" t="str">
        <f>IF(P141="","","4p")</f>
        <v/>
      </c>
      <c r="S142" s="108"/>
      <c r="T142" s="104"/>
      <c r="U142" s="116" t="str">
        <f>IF(U141="","","2p")</f>
        <v/>
      </c>
      <c r="V142" s="117" t="str">
        <f>IF(U141="","","3p")</f>
        <v/>
      </c>
      <c r="W142" s="118" t="str">
        <f>IF(U141="","","4p")</f>
        <v/>
      </c>
      <c r="X142" s="106"/>
      <c r="Y142" s="106"/>
      <c r="Z142" s="104"/>
      <c r="AA142" s="116" t="str">
        <f>IF(AA141="","","2p")</f>
        <v/>
      </c>
      <c r="AB142" s="117" t="str">
        <f>IF(AA141="","","3p")</f>
        <v/>
      </c>
      <c r="AC142" s="118" t="str">
        <f>IF(AA141="","","4p")</f>
        <v/>
      </c>
      <c r="AD142" s="108"/>
      <c r="AE142" s="104"/>
      <c r="AF142" s="116" t="str">
        <f>IF(AF141="","","2p")</f>
        <v/>
      </c>
      <c r="AG142" s="117" t="str">
        <f>IF(AF141="","","3p")</f>
        <v/>
      </c>
      <c r="AH142" s="118" t="str">
        <f>IF(AF141="","","4p")</f>
        <v/>
      </c>
      <c r="AI142" s="106"/>
      <c r="AJ142" s="106"/>
      <c r="AK142" s="104"/>
      <c r="AL142" s="116" t="str">
        <f>IF(AL141="","","2p")</f>
        <v/>
      </c>
      <c r="AM142" s="117" t="str">
        <f>IF(AL141="","","3p")</f>
        <v/>
      </c>
      <c r="AN142" s="118" t="str">
        <f>IF(AL141="","","4p")</f>
        <v/>
      </c>
      <c r="AO142" s="108"/>
      <c r="AP142" s="104"/>
      <c r="AQ142" s="116" t="str">
        <f>IF(AQ141="","","2p")</f>
        <v/>
      </c>
      <c r="AR142" s="117" t="str">
        <f>IF(AQ141="","","3p")</f>
        <v/>
      </c>
      <c r="AS142" s="118" t="str">
        <f>IF(AQ141="","","4p")</f>
        <v/>
      </c>
      <c r="AT142" s="106"/>
      <c r="AU142" s="106"/>
      <c r="AV142" s="104"/>
      <c r="AW142" s="116" t="str">
        <f>IF(AW141="","","2p")</f>
        <v/>
      </c>
      <c r="AX142" s="117" t="str">
        <f>IF(AW141="","","3p")</f>
        <v/>
      </c>
      <c r="AY142" s="118" t="str">
        <f>IF(AW141="","","4p")</f>
        <v/>
      </c>
      <c r="AZ142" s="108"/>
      <c r="BA142" s="104"/>
      <c r="BB142" s="116" t="str">
        <f>IF(BB141="","","2p")</f>
        <v/>
      </c>
      <c r="BC142" s="117" t="str">
        <f>IF(BB141="","","3p")</f>
        <v/>
      </c>
      <c r="BD142" s="118" t="str">
        <f>IF(BB141="","","4p")</f>
        <v/>
      </c>
      <c r="BE142" s="106"/>
      <c r="BF142" s="106"/>
      <c r="BG142" s="104"/>
      <c r="BH142" s="116" t="str">
        <f>IF(BH141="","","2p")</f>
        <v/>
      </c>
      <c r="BI142" s="117" t="str">
        <f>IF(BH141="","","3p")</f>
        <v/>
      </c>
      <c r="BJ142" s="118" t="str">
        <f>IF(BH141="","","4p")</f>
        <v/>
      </c>
      <c r="BK142" s="108"/>
      <c r="BL142" s="104"/>
      <c r="BM142" s="116" t="str">
        <f>IF(BM141="","","2p")</f>
        <v/>
      </c>
      <c r="BN142" s="117" t="str">
        <f>IF(BM141="","","3p")</f>
        <v/>
      </c>
      <c r="BO142" s="118" t="str">
        <f>IF(BM141="","","4p")</f>
        <v/>
      </c>
      <c r="BP142" s="106"/>
    </row>
    <row r="143" ht="33.75" customHeight="1">
      <c r="A143" s="109"/>
      <c r="B143" s="89"/>
      <c r="C143" s="111"/>
      <c r="D143" s="109"/>
      <c r="E143" s="121" t="str">
        <f>IF(E141="IcePack","",IFNA(VLOOKUP(E$2&amp;"F"&amp;$A141&amp;E142,RackfileUPLOAD!$I:$K,3,FALSE),IFNA(VLOOKUP(E$2&amp;"F"&amp;$A141,RackfileUPLOAD!$I:$K,3,FALSE),"")))</f>
        <v/>
      </c>
      <c r="F143" s="121" t="str">
        <f>IF(E141="IcePack","",IFNA(VLOOKUP(E$2&amp;"F"&amp;$A141&amp;F142,RackfileUPLOAD!$I:$K,3,FALSE),IFNA(VLOOKUP(E$2&amp;"F"&amp;$A141,RackfileUPLOAD!$I:$K,3,FALSE),"")))</f>
        <v/>
      </c>
      <c r="G143" s="121" t="str">
        <f>IF(E141="IcePack","",IFNA(VLOOKUP(E$2&amp;"F"&amp;$A141&amp;G142,RackfileUPLOAD!$I:$K,3,FALSE),IFNA(VLOOKUP(E$2&amp;"F"&amp;$A141,RackfileUPLOAD!$I:$K,3,FALSE),"")))</f>
        <v/>
      </c>
      <c r="H143" s="113"/>
      <c r="I143" s="109"/>
      <c r="J143" s="121" t="str">
        <f>IF(J141="IcePack","",IFNA(VLOOKUP(J$2&amp;"F"&amp;$A141+1&amp;J142,RackfileUPLOAD!$I:$K,3,FALSE),IFNA(VLOOKUP(J$2&amp;"F"&amp;$A141+1,RackfileUPLOAD!$I:$K,3,FALSE),"")))</f>
        <v/>
      </c>
      <c r="K143" s="121" t="str">
        <f>IF(J141="IcePack","",IFNA(VLOOKUP(J$2&amp;"F"&amp;$A141+1&amp;K142,RackfileUPLOAD!$I:$K,3,FALSE),IFNA(VLOOKUP(J$2&amp;"F"&amp;$A141+1,RackfileUPLOAD!$I:$K,3,FALSE),"")))</f>
        <v/>
      </c>
      <c r="L143" s="121" t="str">
        <f>IF(J141="IcePack","",IFNA(VLOOKUP(J$2&amp;"F"&amp;$A141+1&amp;L142,RackfileUPLOAD!$I:$K,3,FALSE),IFNA(VLOOKUP(J$2&amp;"F"&amp;$A141+1,RackfileUPLOAD!$I:$K,3,FALSE),"")))</f>
        <v/>
      </c>
      <c r="M143" s="111"/>
      <c r="N143" s="111"/>
      <c r="O143" s="109"/>
      <c r="P143" s="121" t="str">
        <f>IF(P141="IcePack","",IFNA(VLOOKUP(P$2&amp;"F"&amp;$A141&amp;P142,RackfileUPLOAD!$I:$K,3,FALSE),IFNA(VLOOKUP(P$2&amp;"F"&amp;$A141,RackfileUPLOAD!$I:$K,3,FALSE),"")))</f>
        <v/>
      </c>
      <c r="Q143" s="121" t="str">
        <f>IF(P141="IcePack","",IFNA(VLOOKUP(P$2&amp;"F"&amp;$A141&amp;Q142,RackfileUPLOAD!$I:$K,3,FALSE),IFNA(VLOOKUP(P$2&amp;"F"&amp;$A141,RackfileUPLOAD!$I:$K,3,FALSE),"")))</f>
        <v/>
      </c>
      <c r="R143" s="121" t="str">
        <f>IF(P141="IcePack","",IFNA(VLOOKUP(P$2&amp;"F"&amp;$A141&amp;R142,RackfileUPLOAD!$I:$K,3,FALSE),IFNA(VLOOKUP(P$2&amp;"F"&amp;$A141,RackfileUPLOAD!$I:$K,3,FALSE),"")))</f>
        <v/>
      </c>
      <c r="S143" s="113"/>
      <c r="T143" s="109"/>
      <c r="U143" s="121" t="str">
        <f>IF(U141="IcePack","",IFNA(VLOOKUP(U$2&amp;"F"&amp;$A141+1&amp;U142,RackfileUPLOAD!$I:$K,3,FALSE),IFNA(VLOOKUP(U$2&amp;"F"&amp;$A141+1,RackfileUPLOAD!$I:$K,3,FALSE),"")))</f>
        <v/>
      </c>
      <c r="V143" s="121" t="str">
        <f>IF(U141="IcePack","",IFNA(VLOOKUP(U$2&amp;"F"&amp;$A141+1&amp;V142,RackfileUPLOAD!$I:$K,3,FALSE),IFNA(VLOOKUP(U$2&amp;"F"&amp;$A141+1,RackfileUPLOAD!$I:$K,3,FALSE),"")))</f>
        <v/>
      </c>
      <c r="W143" s="121" t="str">
        <f>IF(U141="IcePack","",IFNA(VLOOKUP(U$2&amp;"F"&amp;$A141+1&amp;W142,RackfileUPLOAD!$I:$K,3,FALSE),IFNA(VLOOKUP(U$2&amp;"F"&amp;$A141+1,RackfileUPLOAD!$I:$K,3,FALSE),"")))</f>
        <v/>
      </c>
      <c r="X143" s="111"/>
      <c r="Y143" s="111"/>
      <c r="Z143" s="109"/>
      <c r="AA143" s="121" t="str">
        <f>IF(AA141="IcePack","",IFNA(VLOOKUP(AA$2&amp;"F"&amp;$A141&amp;AA142,RackfileUPLOAD!$I:$K,3,FALSE),IFNA(VLOOKUP(AA$2&amp;"F"&amp;$A141,RackfileUPLOAD!$I:$K,3,FALSE),"")))</f>
        <v/>
      </c>
      <c r="AB143" s="121" t="str">
        <f>IF(AA141="IcePack","",IFNA(VLOOKUP(AA$2&amp;"F"&amp;$A141&amp;AB142,RackfileUPLOAD!$I:$K,3,FALSE),IFNA(VLOOKUP(AA$2&amp;"F"&amp;$A141,RackfileUPLOAD!$I:$K,3,FALSE),"")))</f>
        <v/>
      </c>
      <c r="AC143" s="121" t="str">
        <f>IF(AA141="IcePack","",IFNA(VLOOKUP(AA$2&amp;"F"&amp;$A141&amp;AC142,RackfileUPLOAD!$I:$K,3,FALSE),IFNA(VLOOKUP(AA$2&amp;"F"&amp;$A141,RackfileUPLOAD!$I:$K,3,FALSE),"")))</f>
        <v/>
      </c>
      <c r="AD143" s="113"/>
      <c r="AE143" s="109"/>
      <c r="AF143" s="121" t="str">
        <f>IF(AF141="IcePack","",IFNA(VLOOKUP(AF$2&amp;"F"&amp;$A141+1&amp;AF142,RackfileUPLOAD!$I:$K,3,FALSE),IFNA(VLOOKUP(AF$2&amp;"F"&amp;$A141+1,RackfileUPLOAD!$I:$K,3,FALSE),"")))</f>
        <v/>
      </c>
      <c r="AG143" s="121" t="str">
        <f>IF(AF141="IcePack","",IFNA(VLOOKUP(AF$2&amp;"F"&amp;$A141+1&amp;AG142,RackfileUPLOAD!$I:$K,3,FALSE),IFNA(VLOOKUP(AF$2&amp;"F"&amp;$A141+1,RackfileUPLOAD!$I:$K,3,FALSE),"")))</f>
        <v/>
      </c>
      <c r="AH143" s="121" t="str">
        <f>IF(AF141="IcePack","",IFNA(VLOOKUP(AF$2&amp;"F"&amp;$A141+1&amp;AH142,RackfileUPLOAD!$I:$K,3,FALSE),IFNA(VLOOKUP(AF$2&amp;"F"&amp;$A141+1,RackfileUPLOAD!$I:$K,3,FALSE),"")))</f>
        <v/>
      </c>
      <c r="AI143" s="111"/>
      <c r="AJ143" s="111"/>
      <c r="AK143" s="109"/>
      <c r="AL143" s="121" t="str">
        <f>IF(AL141="IcePack","",IFNA(VLOOKUP(AL$2&amp;"F"&amp;$A141&amp;AL142,RackfileUPLOAD!$I:$K,3,FALSE),IFNA(VLOOKUP(AL$2&amp;"F"&amp;$A141,RackfileUPLOAD!$I:$K,3,FALSE),"")))</f>
        <v/>
      </c>
      <c r="AM143" s="121" t="str">
        <f>IF(AL141="IcePack","",IFNA(VLOOKUP(AL$2&amp;"F"&amp;$A141&amp;AM142,RackfileUPLOAD!$I:$K,3,FALSE),IFNA(VLOOKUP(AL$2&amp;"F"&amp;$A141,RackfileUPLOAD!$I:$K,3,FALSE),"")))</f>
        <v/>
      </c>
      <c r="AN143" s="121" t="str">
        <f>IF(AL141="IcePack","",IFNA(VLOOKUP(AL$2&amp;"F"&amp;$A141&amp;AN142,RackfileUPLOAD!$I:$K,3,FALSE),IFNA(VLOOKUP(AL$2&amp;"F"&amp;$A141,RackfileUPLOAD!$I:$K,3,FALSE),"")))</f>
        <v/>
      </c>
      <c r="AO143" s="113"/>
      <c r="AP143" s="109"/>
      <c r="AQ143" s="121" t="str">
        <f>IF(AQ141="IcePack","",IFNA(VLOOKUP(AQ$2&amp;"F"&amp;$A141+1&amp;AQ142,RackfileUPLOAD!$I:$K,3,FALSE),IFNA(VLOOKUP(AQ$2&amp;"F"&amp;$A141+1,RackfileUPLOAD!$I:$K,3,FALSE),"")))</f>
        <v/>
      </c>
      <c r="AR143" s="121" t="str">
        <f>IF(AQ141="IcePack","",IFNA(VLOOKUP(AQ$2&amp;"F"&amp;$A141+1&amp;AR142,RackfileUPLOAD!$I:$K,3,FALSE),IFNA(VLOOKUP(AQ$2&amp;"F"&amp;$A141+1,RackfileUPLOAD!$I:$K,3,FALSE),"")))</f>
        <v/>
      </c>
      <c r="AS143" s="121" t="str">
        <f>IF(AQ141="IcePack","",IFNA(VLOOKUP(AQ$2&amp;"F"&amp;$A141+1&amp;AS142,RackfileUPLOAD!$I:$K,3,FALSE),IFNA(VLOOKUP(AQ$2&amp;"F"&amp;$A141+1,RackfileUPLOAD!$I:$K,3,FALSE),"")))</f>
        <v/>
      </c>
      <c r="AT143" s="111"/>
      <c r="AU143" s="111"/>
      <c r="AV143" s="109"/>
      <c r="AW143" s="121" t="str">
        <f>IF(AW141="IcePack","",IFNA(VLOOKUP(AW$2&amp;"F"&amp;$A141&amp;AW142,RackfileUPLOAD!$I:$K,3,FALSE),IFNA(VLOOKUP(AW$2&amp;"F"&amp;$A141,RackfileUPLOAD!$I:$K,3,FALSE),"")))</f>
        <v/>
      </c>
      <c r="AX143" s="121" t="str">
        <f>IF(AW141="IcePack","",IFNA(VLOOKUP(AW$2&amp;"F"&amp;$A141&amp;AX142,RackfileUPLOAD!$I:$K,3,FALSE),IFNA(VLOOKUP(AW$2&amp;"F"&amp;$A141,RackfileUPLOAD!$I:$K,3,FALSE),"")))</f>
        <v/>
      </c>
      <c r="AY143" s="121" t="str">
        <f>IF(AW141="IcePack","",IFNA(VLOOKUP(AW$2&amp;"F"&amp;$A141&amp;AY142,RackfileUPLOAD!$I:$K,3,FALSE),IFNA(VLOOKUP(AW$2&amp;"F"&amp;$A141,RackfileUPLOAD!$I:$K,3,FALSE),"")))</f>
        <v/>
      </c>
      <c r="AZ143" s="113"/>
      <c r="BA143" s="109"/>
      <c r="BB143" s="121" t="str">
        <f>IF(BB141="IcePack","",IFNA(VLOOKUP(BB$2&amp;"F"&amp;$A141+1&amp;BB142,RackfileUPLOAD!$I:$K,3,FALSE),IFNA(VLOOKUP(BB$2&amp;"F"&amp;$A141+1,RackfileUPLOAD!$I:$K,3,FALSE),"")))</f>
        <v/>
      </c>
      <c r="BC143" s="121" t="str">
        <f>IF(BB141="IcePack","",IFNA(VLOOKUP(BB$2&amp;"F"&amp;$A141+1&amp;BC142,RackfileUPLOAD!$I:$K,3,FALSE),IFNA(VLOOKUP(BB$2&amp;"F"&amp;$A141+1,RackfileUPLOAD!$I:$K,3,FALSE),"")))</f>
        <v/>
      </c>
      <c r="BD143" s="121" t="str">
        <f>IF(BB141="IcePack","",IFNA(VLOOKUP(BB$2&amp;"F"&amp;$A141+1&amp;BD142,RackfileUPLOAD!$I:$K,3,FALSE),IFNA(VLOOKUP(BB$2&amp;"F"&amp;$A141+1,RackfileUPLOAD!$I:$K,3,FALSE),"")))</f>
        <v/>
      </c>
      <c r="BE143" s="111"/>
      <c r="BF143" s="111"/>
      <c r="BG143" s="109"/>
      <c r="BH143" s="121" t="str">
        <f>IF(BH141="IcePack","",IFNA(VLOOKUP(BH$2&amp;"F"&amp;$A141&amp;BH142,RackfileUPLOAD!$I:$K,3,FALSE),IFNA(VLOOKUP(BH$2&amp;"F"&amp;$A141,RackfileUPLOAD!$I:$K,3,FALSE),"")))</f>
        <v/>
      </c>
      <c r="BI143" s="121" t="str">
        <f>IF(BH141="IcePack","",IFNA(VLOOKUP(BH$2&amp;"F"&amp;$A141&amp;BI142,RackfileUPLOAD!$I:$K,3,FALSE),IFNA(VLOOKUP(BH$2&amp;"F"&amp;$A141,RackfileUPLOAD!$I:$K,3,FALSE),"")))</f>
        <v/>
      </c>
      <c r="BJ143" s="121" t="str">
        <f>IF(BH141="IcePack","",IFNA(VLOOKUP(BH$2&amp;"F"&amp;$A141&amp;BJ142,RackfileUPLOAD!$I:$K,3,FALSE),IFNA(VLOOKUP(BH$2&amp;"F"&amp;$A141,RackfileUPLOAD!$I:$K,3,FALSE),"")))</f>
        <v/>
      </c>
      <c r="BK143" s="113"/>
      <c r="BL143" s="109"/>
      <c r="BM143" s="121" t="str">
        <f>IF(BM141="IcePack","",IFNA(VLOOKUP(BM$2&amp;"F"&amp;$A141+1&amp;BM142,RackfileUPLOAD!$I:$K,3,FALSE),IFNA(VLOOKUP(BM$2&amp;"F"&amp;$A141+1,RackfileUPLOAD!$I:$K,3,FALSE),"")))</f>
        <v/>
      </c>
      <c r="BN143" s="121" t="str">
        <f>IF(BM141="IcePack","",IFNA(VLOOKUP(BM$2&amp;"F"&amp;$A141+1&amp;BN142,RackfileUPLOAD!$I:$K,3,FALSE),IFNA(VLOOKUP(BM$2&amp;"F"&amp;$A141+1,RackfileUPLOAD!$I:$K,3,FALSE),"")))</f>
        <v/>
      </c>
      <c r="BO143" s="121" t="str">
        <f>IF(BM141="IcePack","",IFNA(VLOOKUP(BM$2&amp;"F"&amp;$A141+1&amp;BO142,RackfileUPLOAD!$I:$K,3,FALSE),IFNA(VLOOKUP(BM$2&amp;"F"&amp;$A141+1,RackfileUPLOAD!$I:$K,3,FALSE),"")))</f>
        <v/>
      </c>
      <c r="BP143" s="111"/>
    </row>
    <row r="144" ht="9.0" customHeight="1">
      <c r="A144" s="88"/>
      <c r="B144" s="89"/>
      <c r="C144" s="90"/>
      <c r="D144" s="91"/>
      <c r="E144" s="94"/>
      <c r="F144" s="94"/>
      <c r="G144" s="94"/>
      <c r="H144" s="90"/>
      <c r="I144" s="91"/>
      <c r="J144" s="94"/>
      <c r="K144" s="94"/>
      <c r="L144" s="94"/>
      <c r="M144" s="90"/>
      <c r="N144" s="90"/>
      <c r="O144" s="91"/>
      <c r="P144" s="94"/>
      <c r="Q144" s="94"/>
      <c r="R144" s="94"/>
      <c r="S144" s="90"/>
      <c r="T144" s="91"/>
      <c r="U144" s="94"/>
      <c r="V144" s="94"/>
      <c r="W144" s="94"/>
      <c r="X144" s="90"/>
      <c r="Y144" s="90"/>
      <c r="Z144" s="91"/>
      <c r="AA144" s="94"/>
      <c r="AB144" s="94"/>
      <c r="AC144" s="94"/>
      <c r="AD144" s="90"/>
      <c r="AE144" s="91"/>
      <c r="AF144" s="94"/>
      <c r="AG144" s="94"/>
      <c r="AH144" s="94"/>
      <c r="AI144" s="90"/>
      <c r="AJ144" s="90"/>
      <c r="AK144" s="91"/>
      <c r="AL144" s="94"/>
      <c r="AM144" s="94"/>
      <c r="AN144" s="94"/>
      <c r="AO144" s="90"/>
      <c r="AP144" s="91"/>
      <c r="AQ144" s="94"/>
      <c r="AR144" s="94"/>
      <c r="AS144" s="94"/>
      <c r="AT144" s="90"/>
      <c r="AU144" s="90"/>
      <c r="AV144" s="95"/>
      <c r="AW144" s="94"/>
      <c r="AX144" s="94"/>
      <c r="AY144" s="94"/>
      <c r="AZ144" s="90"/>
      <c r="BA144" s="91"/>
      <c r="BB144" s="94"/>
      <c r="BC144" s="94"/>
      <c r="BD144" s="94"/>
      <c r="BE144" s="90"/>
      <c r="BF144" s="90"/>
      <c r="BG144" s="91"/>
      <c r="BH144" s="94"/>
      <c r="BI144" s="94"/>
      <c r="BJ144" s="94"/>
      <c r="BK144" s="90"/>
      <c r="BL144" s="91"/>
      <c r="BM144" s="94"/>
      <c r="BN144" s="94"/>
      <c r="BO144" s="94"/>
      <c r="BP144" s="115"/>
    </row>
    <row r="145" ht="59.25" customHeight="1">
      <c r="A145" s="97">
        <f>A141+2</f>
        <v>81</v>
      </c>
      <c r="B145" s="89"/>
      <c r="C145" s="90"/>
      <c r="D145" s="98" t="str">
        <f>IF(D$2="",,D$2&amp;"_KW "&amp;$B$2&amp;"_F"&amp;$A145)</f>
        <v>ASL3_KW 19_F81</v>
      </c>
      <c r="E145" s="119" t="str">
        <f>IFNA(VLOOKUP(E$2&amp;"F"&amp;$A145,RackfileUPLOAD!$H:$K,3,FALSE),"")</f>
        <v/>
      </c>
      <c r="F145" s="100"/>
      <c r="G145" s="101"/>
      <c r="H145" s="102"/>
      <c r="I145" s="98" t="str">
        <f>IF(I$2="",,I$2&amp;"_KW "&amp;$B$2&amp;"_F"&amp;$A145)</f>
        <v>ASL3_KW 19_F81</v>
      </c>
      <c r="J145" s="125" t="str">
        <f>IFNA(VLOOKUP(J$2&amp;"F"&amp;$A145+1,RackfileUPLOAD!$H:$K,3,FALSE),"")</f>
        <v/>
      </c>
      <c r="K145" s="100"/>
      <c r="L145" s="101"/>
      <c r="M145" s="90"/>
      <c r="N145" s="90"/>
      <c r="O145" s="98" t="str">
        <f>IF(O$2="",,O$2&amp;"_KW "&amp;$B$2&amp;"_F"&amp;$A145)</f>
        <v/>
      </c>
      <c r="P145" s="119" t="str">
        <f>IFNA(VLOOKUP(P$2&amp;"F"&amp;$A145,RackfileUPLOAD!$H:$K,3,FALSE),"")</f>
        <v/>
      </c>
      <c r="Q145" s="100"/>
      <c r="R145" s="101"/>
      <c r="S145" s="102"/>
      <c r="T145" s="98" t="str">
        <f>IF(T$2="",,T$2&amp;"_KW "&amp;$B$2&amp;"_F"&amp;$A145)</f>
        <v/>
      </c>
      <c r="U145" s="125" t="str">
        <f>IFNA(VLOOKUP(U$2&amp;"F"&amp;$A145+1,RackfileUPLOAD!$H:$K,3,FALSE),"")</f>
        <v/>
      </c>
      <c r="V145" s="100"/>
      <c r="W145" s="101"/>
      <c r="X145" s="90"/>
      <c r="Y145" s="90"/>
      <c r="Z145" s="98" t="str">
        <f>IF(Z$2="",,Z$2&amp;"_KW "&amp;$B$2&amp;"_F"&amp;$A145)</f>
        <v/>
      </c>
      <c r="AA145" s="119" t="str">
        <f>IFNA(VLOOKUP(AA$2&amp;"F"&amp;$A145,RackfileUPLOAD!$H:$K,3,FALSE),"")</f>
        <v/>
      </c>
      <c r="AB145" s="100"/>
      <c r="AC145" s="101"/>
      <c r="AD145" s="102"/>
      <c r="AE145" s="98" t="str">
        <f>IF(AE$2="",,AE$2&amp;"_KW "&amp;$B$2&amp;"_F"&amp;$A145)</f>
        <v/>
      </c>
      <c r="AF145" s="125" t="str">
        <f>IFNA(VLOOKUP(AF$2&amp;"F"&amp;$A145+1,RackfileUPLOAD!$H:$K,3,FALSE),"")</f>
        <v/>
      </c>
      <c r="AG145" s="100"/>
      <c r="AH145" s="101"/>
      <c r="AI145" s="90"/>
      <c r="AJ145" s="90"/>
      <c r="AK145" s="98" t="str">
        <f>IF(AK$2="",,AK$2&amp;"_KW "&amp;$B$2&amp;"_F"&amp;$A145)</f>
        <v/>
      </c>
      <c r="AL145" s="119" t="str">
        <f>IFNA(VLOOKUP(AL$2&amp;"F"&amp;$A145,RackfileUPLOAD!$H:$K,3,FALSE),"")</f>
        <v/>
      </c>
      <c r="AM145" s="100"/>
      <c r="AN145" s="101"/>
      <c r="AO145" s="102"/>
      <c r="AP145" s="98" t="str">
        <f>IF(AP$2="",,AP$2&amp;"_KW "&amp;$B$2&amp;"_F"&amp;$A145)</f>
        <v/>
      </c>
      <c r="AQ145" s="125" t="str">
        <f>IFNA(VLOOKUP(AQ$2&amp;"F"&amp;$A145+1,RackfileUPLOAD!$H:$K,3,FALSE),"")</f>
        <v/>
      </c>
      <c r="AR145" s="100"/>
      <c r="AS145" s="101"/>
      <c r="AT145" s="90"/>
      <c r="AU145" s="90"/>
      <c r="AV145" s="98" t="str">
        <f>IF(AV$2="",,AV$2&amp;"_KW "&amp;$B$2&amp;"_F"&amp;$A145)</f>
        <v/>
      </c>
      <c r="AW145" s="119" t="str">
        <f>IFNA(VLOOKUP(AW$2&amp;"F"&amp;$A145,RackfileUPLOAD!$H:$K,3,FALSE),"")</f>
        <v/>
      </c>
      <c r="AX145" s="100"/>
      <c r="AY145" s="101"/>
      <c r="AZ145" s="102"/>
      <c r="BA145" s="98" t="str">
        <f>IF(BA$2="",,BA$2&amp;"_KW "&amp;$B$2&amp;"_F"&amp;$A145)</f>
        <v/>
      </c>
      <c r="BB145" s="119" t="str">
        <f>IFNA(VLOOKUP(BB$2&amp;"F"&amp;$A145+1,RackfileUPLOAD!$H:$K,3,FALSE),"")</f>
        <v/>
      </c>
      <c r="BC145" s="100"/>
      <c r="BD145" s="101"/>
      <c r="BE145" s="90"/>
      <c r="BF145" s="90"/>
      <c r="BG145" s="98" t="str">
        <f>IF(BG$2="",,BG$2&amp;"_KW "&amp;$B$2&amp;"_F"&amp;$A145)</f>
        <v/>
      </c>
      <c r="BH145" s="119" t="str">
        <f>IFNA(VLOOKUP(BH$2&amp;"F"&amp;$A145,RackfileUPLOAD!$H:$K,3,FALSE),"")</f>
        <v/>
      </c>
      <c r="BI145" s="100"/>
      <c r="BJ145" s="101"/>
      <c r="BK145" s="102"/>
      <c r="BL145" s="98" t="str">
        <f>IF(BL$2="",,BL$2&amp;"_KW "&amp;$B$2&amp;"_F"&amp;$A145)</f>
        <v/>
      </c>
      <c r="BM145" s="119" t="str">
        <f>IFNA(VLOOKUP(BM$2&amp;"F"&amp;$A145+1,RackfileUPLOAD!$H:$K,3,FALSE),"")</f>
        <v/>
      </c>
      <c r="BN145" s="100"/>
      <c r="BO145" s="101"/>
      <c r="BP145" s="122"/>
    </row>
    <row r="146" ht="17.25" customHeight="1">
      <c r="A146" s="104"/>
      <c r="B146" s="89"/>
      <c r="C146" s="106"/>
      <c r="D146" s="104"/>
      <c r="E146" s="116" t="str">
        <f>IF(E145="","","2p")</f>
        <v/>
      </c>
      <c r="F146" s="117" t="str">
        <f>IF(E145="","","3p")</f>
        <v/>
      </c>
      <c r="G146" s="118" t="str">
        <f>IF(E145="","","4p")</f>
        <v/>
      </c>
      <c r="H146" s="108"/>
      <c r="I146" s="104"/>
      <c r="J146" s="116" t="str">
        <f>IF(J145="","","2p")</f>
        <v/>
      </c>
      <c r="K146" s="117" t="str">
        <f>IF(J145="","","3p")</f>
        <v/>
      </c>
      <c r="L146" s="118" t="str">
        <f>IF(J145="","","4p")</f>
        <v/>
      </c>
      <c r="M146" s="106"/>
      <c r="N146" s="106"/>
      <c r="O146" s="104"/>
      <c r="P146" s="116" t="str">
        <f>IF(P145="","","2p")</f>
        <v/>
      </c>
      <c r="Q146" s="117" t="str">
        <f>IF(P145="","","3p")</f>
        <v/>
      </c>
      <c r="R146" s="118" t="str">
        <f>IF(P145="","","4p")</f>
        <v/>
      </c>
      <c r="S146" s="108"/>
      <c r="T146" s="104"/>
      <c r="U146" s="116" t="str">
        <f>IF(U145="","","2p")</f>
        <v/>
      </c>
      <c r="V146" s="117" t="str">
        <f>IF(U145="","","3p")</f>
        <v/>
      </c>
      <c r="W146" s="118" t="str">
        <f>IF(U145="","","4p")</f>
        <v/>
      </c>
      <c r="X146" s="106"/>
      <c r="Y146" s="106"/>
      <c r="Z146" s="104"/>
      <c r="AA146" s="116" t="str">
        <f>IF(AA145="","","2p")</f>
        <v/>
      </c>
      <c r="AB146" s="117" t="str">
        <f>IF(AA145="","","3p")</f>
        <v/>
      </c>
      <c r="AC146" s="118" t="str">
        <f>IF(AA145="","","4p")</f>
        <v/>
      </c>
      <c r="AD146" s="108"/>
      <c r="AE146" s="104"/>
      <c r="AF146" s="116" t="str">
        <f>IF(AF145="","","2p")</f>
        <v/>
      </c>
      <c r="AG146" s="117" t="str">
        <f>IF(AF145="","","3p")</f>
        <v/>
      </c>
      <c r="AH146" s="118" t="str">
        <f>IF(AF145="","","4p")</f>
        <v/>
      </c>
      <c r="AI146" s="106"/>
      <c r="AJ146" s="106"/>
      <c r="AK146" s="104"/>
      <c r="AL146" s="116" t="str">
        <f>IF(AL145="","","2p")</f>
        <v/>
      </c>
      <c r="AM146" s="117" t="str">
        <f>IF(AL145="","","3p")</f>
        <v/>
      </c>
      <c r="AN146" s="118" t="str">
        <f>IF(AL145="","","4p")</f>
        <v/>
      </c>
      <c r="AO146" s="108"/>
      <c r="AP146" s="104"/>
      <c r="AQ146" s="116" t="str">
        <f>IF(AQ145="","","2p")</f>
        <v/>
      </c>
      <c r="AR146" s="117" t="str">
        <f>IF(AQ145="","","3p")</f>
        <v/>
      </c>
      <c r="AS146" s="118" t="str">
        <f>IF(AQ145="","","4p")</f>
        <v/>
      </c>
      <c r="AT146" s="106"/>
      <c r="AU146" s="106"/>
      <c r="AV146" s="104"/>
      <c r="AW146" s="116" t="str">
        <f>IF(AW145="","","2p")</f>
        <v/>
      </c>
      <c r="AX146" s="117" t="str">
        <f>IF(AW145="","","3p")</f>
        <v/>
      </c>
      <c r="AY146" s="118" t="str">
        <f>IF(AW145="","","4p")</f>
        <v/>
      </c>
      <c r="AZ146" s="108"/>
      <c r="BA146" s="104"/>
      <c r="BB146" s="116" t="str">
        <f>IF(BB145="","","2p")</f>
        <v/>
      </c>
      <c r="BC146" s="117" t="str">
        <f>IF(BB145="","","3p")</f>
        <v/>
      </c>
      <c r="BD146" s="118" t="str">
        <f>IF(BB145="","","4p")</f>
        <v/>
      </c>
      <c r="BE146" s="106"/>
      <c r="BF146" s="106"/>
      <c r="BG146" s="104"/>
      <c r="BH146" s="116" t="str">
        <f>IF(BH145="","","2p")</f>
        <v/>
      </c>
      <c r="BI146" s="117" t="str">
        <f>IF(BH145="","","3p")</f>
        <v/>
      </c>
      <c r="BJ146" s="118" t="str">
        <f>IF(BH145="","","4p")</f>
        <v/>
      </c>
      <c r="BK146" s="108"/>
      <c r="BL146" s="104"/>
      <c r="BM146" s="116" t="str">
        <f>IF(BM145="","","2p")</f>
        <v/>
      </c>
      <c r="BN146" s="117" t="str">
        <f>IF(BM145="","","3p")</f>
        <v/>
      </c>
      <c r="BO146" s="118" t="str">
        <f>IF(BM145="","","4p")</f>
        <v/>
      </c>
      <c r="BP146" s="106"/>
    </row>
    <row r="147" ht="33.75" customHeight="1">
      <c r="A147" s="109"/>
      <c r="B147" s="89"/>
      <c r="C147" s="111"/>
      <c r="D147" s="109"/>
      <c r="E147" s="121" t="str">
        <f>IF(E145="IcePack","",IFNA(VLOOKUP(E$2&amp;"F"&amp;$A145&amp;E146,RackfileUPLOAD!$I:$K,3,FALSE),IFNA(VLOOKUP(E$2&amp;"F"&amp;$A145,RackfileUPLOAD!$I:$K,3,FALSE),"")))</f>
        <v/>
      </c>
      <c r="F147" s="121" t="str">
        <f>IF(E145="IcePack","",IFNA(VLOOKUP(E$2&amp;"F"&amp;$A145&amp;F146,RackfileUPLOAD!$I:$K,3,FALSE),IFNA(VLOOKUP(E$2&amp;"F"&amp;$A145,RackfileUPLOAD!$I:$K,3,FALSE),"")))</f>
        <v/>
      </c>
      <c r="G147" s="121" t="str">
        <f>IF(E145="IcePack","",IFNA(VLOOKUP(E$2&amp;"F"&amp;$A145&amp;G146,RackfileUPLOAD!$I:$K,3,FALSE),IFNA(VLOOKUP(E$2&amp;"F"&amp;$A145,RackfileUPLOAD!$I:$K,3,FALSE),"")))</f>
        <v/>
      </c>
      <c r="H147" s="113"/>
      <c r="I147" s="109"/>
      <c r="J147" s="121" t="str">
        <f>IF(J145="IcePack","",IFNA(VLOOKUP(J$2&amp;"F"&amp;$A145+1&amp;J146,RackfileUPLOAD!$I:$K,3,FALSE),IFNA(VLOOKUP(J$2&amp;"F"&amp;$A145+1,RackfileUPLOAD!$I:$K,3,FALSE),"")))</f>
        <v/>
      </c>
      <c r="K147" s="121" t="str">
        <f>IF(J145="IcePack","",IFNA(VLOOKUP(J$2&amp;"F"&amp;$A145+1&amp;K146,RackfileUPLOAD!$I:$K,3,FALSE),IFNA(VLOOKUP(J$2&amp;"F"&amp;$A145+1,RackfileUPLOAD!$I:$K,3,FALSE),"")))</f>
        <v/>
      </c>
      <c r="L147" s="121" t="str">
        <f>IF(J145="IcePack","",IFNA(VLOOKUP(J$2&amp;"F"&amp;$A145+1&amp;L146,RackfileUPLOAD!$I:$K,3,FALSE),IFNA(VLOOKUP(J$2&amp;"F"&amp;$A145+1,RackfileUPLOAD!$I:$K,3,FALSE),"")))</f>
        <v/>
      </c>
      <c r="M147" s="111"/>
      <c r="N147" s="111"/>
      <c r="O147" s="109"/>
      <c r="P147" s="121" t="str">
        <f>IF(P145="IcePack","",IFNA(VLOOKUP(P$2&amp;"F"&amp;$A145&amp;P146,RackfileUPLOAD!$I:$K,3,FALSE),IFNA(VLOOKUP(P$2&amp;"F"&amp;$A145,RackfileUPLOAD!$I:$K,3,FALSE),"")))</f>
        <v/>
      </c>
      <c r="Q147" s="121" t="str">
        <f>IF(P145="IcePack","",IFNA(VLOOKUP(P$2&amp;"F"&amp;$A145&amp;Q146,RackfileUPLOAD!$I:$K,3,FALSE),IFNA(VLOOKUP(P$2&amp;"F"&amp;$A145,RackfileUPLOAD!$I:$K,3,FALSE),"")))</f>
        <v/>
      </c>
      <c r="R147" s="121" t="str">
        <f>IF(P145="IcePack","",IFNA(VLOOKUP(P$2&amp;"F"&amp;$A145&amp;R146,RackfileUPLOAD!$I:$K,3,FALSE),IFNA(VLOOKUP(P$2&amp;"F"&amp;$A145,RackfileUPLOAD!$I:$K,3,FALSE),"")))</f>
        <v/>
      </c>
      <c r="S147" s="113"/>
      <c r="T147" s="109"/>
      <c r="U147" s="121" t="str">
        <f>IF(U145="IcePack","",IFNA(VLOOKUP(U$2&amp;"F"&amp;$A145+1&amp;U146,RackfileUPLOAD!$I:$K,3,FALSE),IFNA(VLOOKUP(U$2&amp;"F"&amp;$A145+1,RackfileUPLOAD!$I:$K,3,FALSE),"")))</f>
        <v/>
      </c>
      <c r="V147" s="121" t="str">
        <f>IF(U145="IcePack","",IFNA(VLOOKUP(U$2&amp;"F"&amp;$A145+1&amp;V146,RackfileUPLOAD!$I:$K,3,FALSE),IFNA(VLOOKUP(U$2&amp;"F"&amp;$A145+1,RackfileUPLOAD!$I:$K,3,FALSE),"")))</f>
        <v/>
      </c>
      <c r="W147" s="121" t="str">
        <f>IF(U145="IcePack","",IFNA(VLOOKUP(U$2&amp;"F"&amp;$A145+1&amp;W146,RackfileUPLOAD!$I:$K,3,FALSE),IFNA(VLOOKUP(U$2&amp;"F"&amp;$A145+1,RackfileUPLOAD!$I:$K,3,FALSE),"")))</f>
        <v/>
      </c>
      <c r="X147" s="111"/>
      <c r="Y147" s="111"/>
      <c r="Z147" s="109"/>
      <c r="AA147" s="121" t="str">
        <f>IF(AA145="IcePack","",IFNA(VLOOKUP(AA$2&amp;"F"&amp;$A145&amp;AA146,RackfileUPLOAD!$I:$K,3,FALSE),IFNA(VLOOKUP(AA$2&amp;"F"&amp;$A145,RackfileUPLOAD!$I:$K,3,FALSE),"")))</f>
        <v/>
      </c>
      <c r="AB147" s="121" t="str">
        <f>IF(AA145="IcePack","",IFNA(VLOOKUP(AA$2&amp;"F"&amp;$A145&amp;AB146,RackfileUPLOAD!$I:$K,3,FALSE),IFNA(VLOOKUP(AA$2&amp;"F"&amp;$A145,RackfileUPLOAD!$I:$K,3,FALSE),"")))</f>
        <v/>
      </c>
      <c r="AC147" s="121" t="str">
        <f>IF(AA145="IcePack","",IFNA(VLOOKUP(AA$2&amp;"F"&amp;$A145&amp;AC146,RackfileUPLOAD!$I:$K,3,FALSE),IFNA(VLOOKUP(AA$2&amp;"F"&amp;$A145,RackfileUPLOAD!$I:$K,3,FALSE),"")))</f>
        <v/>
      </c>
      <c r="AD147" s="113"/>
      <c r="AE147" s="109"/>
      <c r="AF147" s="121" t="str">
        <f>IF(AF145="IcePack","",IFNA(VLOOKUP(AF$2&amp;"F"&amp;$A145+1&amp;AF146,RackfileUPLOAD!$I:$K,3,FALSE),IFNA(VLOOKUP(AF$2&amp;"F"&amp;$A145+1,RackfileUPLOAD!$I:$K,3,FALSE),"")))</f>
        <v/>
      </c>
      <c r="AG147" s="121" t="str">
        <f>IF(AF145="IcePack","",IFNA(VLOOKUP(AF$2&amp;"F"&amp;$A145+1&amp;AG146,RackfileUPLOAD!$I:$K,3,FALSE),IFNA(VLOOKUP(AF$2&amp;"F"&amp;$A145+1,RackfileUPLOAD!$I:$K,3,FALSE),"")))</f>
        <v/>
      </c>
      <c r="AH147" s="121" t="str">
        <f>IF(AF145="IcePack","",IFNA(VLOOKUP(AF$2&amp;"F"&amp;$A145+1&amp;AH146,RackfileUPLOAD!$I:$K,3,FALSE),IFNA(VLOOKUP(AF$2&amp;"F"&amp;$A145+1,RackfileUPLOAD!$I:$K,3,FALSE),"")))</f>
        <v/>
      </c>
      <c r="AI147" s="111"/>
      <c r="AJ147" s="111"/>
      <c r="AK147" s="109"/>
      <c r="AL147" s="121" t="str">
        <f>IF(AL145="IcePack","",IFNA(VLOOKUP(AL$2&amp;"F"&amp;$A145&amp;AL146,RackfileUPLOAD!$I:$K,3,FALSE),IFNA(VLOOKUP(AL$2&amp;"F"&amp;$A145,RackfileUPLOAD!$I:$K,3,FALSE),"")))</f>
        <v/>
      </c>
      <c r="AM147" s="121" t="str">
        <f>IF(AL145="IcePack","",IFNA(VLOOKUP(AL$2&amp;"F"&amp;$A145&amp;AM146,RackfileUPLOAD!$I:$K,3,FALSE),IFNA(VLOOKUP(AL$2&amp;"F"&amp;$A145,RackfileUPLOAD!$I:$K,3,FALSE),"")))</f>
        <v/>
      </c>
      <c r="AN147" s="121" t="str">
        <f>IF(AL145="IcePack","",IFNA(VLOOKUP(AL$2&amp;"F"&amp;$A145&amp;AN146,RackfileUPLOAD!$I:$K,3,FALSE),IFNA(VLOOKUP(AL$2&amp;"F"&amp;$A145,RackfileUPLOAD!$I:$K,3,FALSE),"")))</f>
        <v/>
      </c>
      <c r="AO147" s="113"/>
      <c r="AP147" s="109"/>
      <c r="AQ147" s="121" t="str">
        <f>IF(AQ145="IcePack","",IFNA(VLOOKUP(AQ$2&amp;"F"&amp;$A145+1&amp;AQ146,RackfileUPLOAD!$I:$K,3,FALSE),IFNA(VLOOKUP(AQ$2&amp;"F"&amp;$A145+1,RackfileUPLOAD!$I:$K,3,FALSE),"")))</f>
        <v/>
      </c>
      <c r="AR147" s="121" t="str">
        <f>IF(AQ145="IcePack","",IFNA(VLOOKUP(AQ$2&amp;"F"&amp;$A145+1&amp;AR146,RackfileUPLOAD!$I:$K,3,FALSE),IFNA(VLOOKUP(AQ$2&amp;"F"&amp;$A145+1,RackfileUPLOAD!$I:$K,3,FALSE),"")))</f>
        <v/>
      </c>
      <c r="AS147" s="121" t="str">
        <f>IF(AQ145="IcePack","",IFNA(VLOOKUP(AQ$2&amp;"F"&amp;$A145+1&amp;AS146,RackfileUPLOAD!$I:$K,3,FALSE),IFNA(VLOOKUP(AQ$2&amp;"F"&amp;$A145+1,RackfileUPLOAD!$I:$K,3,FALSE),"")))</f>
        <v/>
      </c>
      <c r="AT147" s="111"/>
      <c r="AU147" s="111"/>
      <c r="AV147" s="109"/>
      <c r="AW147" s="121" t="str">
        <f>IF(AW145="IcePack","",IFNA(VLOOKUP(AW$2&amp;"F"&amp;$A145&amp;AW146,RackfileUPLOAD!$I:$K,3,FALSE),IFNA(VLOOKUP(AW$2&amp;"F"&amp;$A145,RackfileUPLOAD!$I:$K,3,FALSE),"")))</f>
        <v/>
      </c>
      <c r="AX147" s="121" t="str">
        <f>IF(AW145="IcePack","",IFNA(VLOOKUP(AW$2&amp;"F"&amp;$A145&amp;AX146,RackfileUPLOAD!$I:$K,3,FALSE),IFNA(VLOOKUP(AW$2&amp;"F"&amp;$A145,RackfileUPLOAD!$I:$K,3,FALSE),"")))</f>
        <v/>
      </c>
      <c r="AY147" s="121" t="str">
        <f>IF(AW145="IcePack","",IFNA(VLOOKUP(AW$2&amp;"F"&amp;$A145&amp;AY146,RackfileUPLOAD!$I:$K,3,FALSE),IFNA(VLOOKUP(AW$2&amp;"F"&amp;$A145,RackfileUPLOAD!$I:$K,3,FALSE),"")))</f>
        <v/>
      </c>
      <c r="AZ147" s="113"/>
      <c r="BA147" s="109"/>
      <c r="BB147" s="121" t="str">
        <f>IF(BB145="IcePack","",IFNA(VLOOKUP(BB$2&amp;"F"&amp;$A145+1&amp;BB146,RackfileUPLOAD!$I:$K,3,FALSE),IFNA(VLOOKUP(BB$2&amp;"F"&amp;$A145+1,RackfileUPLOAD!$I:$K,3,FALSE),"")))</f>
        <v/>
      </c>
      <c r="BC147" s="121" t="str">
        <f>IF(BB145="IcePack","",IFNA(VLOOKUP(BB$2&amp;"F"&amp;$A145+1&amp;BC146,RackfileUPLOAD!$I:$K,3,FALSE),IFNA(VLOOKUP(BB$2&amp;"F"&amp;$A145+1,RackfileUPLOAD!$I:$K,3,FALSE),"")))</f>
        <v/>
      </c>
      <c r="BD147" s="121" t="str">
        <f>IF(BB145="IcePack","",IFNA(VLOOKUP(BB$2&amp;"F"&amp;$A145+1&amp;BD146,RackfileUPLOAD!$I:$K,3,FALSE),IFNA(VLOOKUP(BB$2&amp;"F"&amp;$A145+1,RackfileUPLOAD!$I:$K,3,FALSE),"")))</f>
        <v/>
      </c>
      <c r="BE147" s="111"/>
      <c r="BF147" s="111"/>
      <c r="BG147" s="109"/>
      <c r="BH147" s="121" t="str">
        <f>IF(BH145="IcePack","",IFNA(VLOOKUP(BH$2&amp;"F"&amp;$A145&amp;BH146,RackfileUPLOAD!$I:$K,3,FALSE),IFNA(VLOOKUP(BH$2&amp;"F"&amp;$A145,RackfileUPLOAD!$I:$K,3,FALSE),"")))</f>
        <v/>
      </c>
      <c r="BI147" s="121" t="str">
        <f>IF(BH145="IcePack","",IFNA(VLOOKUP(BH$2&amp;"F"&amp;$A145&amp;BI146,RackfileUPLOAD!$I:$K,3,FALSE),IFNA(VLOOKUP(BH$2&amp;"F"&amp;$A145,RackfileUPLOAD!$I:$K,3,FALSE),"")))</f>
        <v/>
      </c>
      <c r="BJ147" s="121" t="str">
        <f>IF(BH145="IcePack","",IFNA(VLOOKUP(BH$2&amp;"F"&amp;$A145&amp;BJ146,RackfileUPLOAD!$I:$K,3,FALSE),IFNA(VLOOKUP(BH$2&amp;"F"&amp;$A145,RackfileUPLOAD!$I:$K,3,FALSE),"")))</f>
        <v/>
      </c>
      <c r="BK147" s="113"/>
      <c r="BL147" s="109"/>
      <c r="BM147" s="121" t="str">
        <f>IF(BM145="IcePack","",IFNA(VLOOKUP(BM$2&amp;"F"&amp;$A145+1&amp;BM146,RackfileUPLOAD!$I:$K,3,FALSE),IFNA(VLOOKUP(BM$2&amp;"F"&amp;$A145+1,RackfileUPLOAD!$I:$K,3,FALSE),"")))</f>
        <v/>
      </c>
      <c r="BN147" s="121" t="str">
        <f>IF(BM145="IcePack","",IFNA(VLOOKUP(BM$2&amp;"F"&amp;$A145+1&amp;BN146,RackfileUPLOAD!$I:$K,3,FALSE),IFNA(VLOOKUP(BM$2&amp;"F"&amp;$A145+1,RackfileUPLOAD!$I:$K,3,FALSE),"")))</f>
        <v/>
      </c>
      <c r="BO147" s="121" t="str">
        <f>IF(BM145="IcePack","",IFNA(VLOOKUP(BM$2&amp;"F"&amp;$A145+1&amp;BO146,RackfileUPLOAD!$I:$K,3,FALSE),IFNA(VLOOKUP(BM$2&amp;"F"&amp;$A145+1,RackfileUPLOAD!$I:$K,3,FALSE),"")))</f>
        <v/>
      </c>
      <c r="BP147" s="111"/>
    </row>
    <row r="148" ht="9.0" customHeight="1">
      <c r="A148" s="88"/>
      <c r="B148" s="89"/>
      <c r="C148" s="90"/>
      <c r="D148" s="91"/>
      <c r="E148" s="94"/>
      <c r="F148" s="94"/>
      <c r="G148" s="94"/>
      <c r="H148" s="90"/>
      <c r="I148" s="91"/>
      <c r="J148" s="94"/>
      <c r="K148" s="94"/>
      <c r="L148" s="94"/>
      <c r="M148" s="90"/>
      <c r="N148" s="90"/>
      <c r="O148" s="91"/>
      <c r="P148" s="94"/>
      <c r="Q148" s="94"/>
      <c r="R148" s="94"/>
      <c r="S148" s="90"/>
      <c r="T148" s="91"/>
      <c r="U148" s="94"/>
      <c r="V148" s="94"/>
      <c r="W148" s="94"/>
      <c r="X148" s="90"/>
      <c r="Y148" s="90"/>
      <c r="Z148" s="91"/>
      <c r="AA148" s="94"/>
      <c r="AB148" s="94"/>
      <c r="AC148" s="94"/>
      <c r="AD148" s="90"/>
      <c r="AE148" s="91"/>
      <c r="AF148" s="94"/>
      <c r="AG148" s="94"/>
      <c r="AH148" s="94"/>
      <c r="AI148" s="90"/>
      <c r="AJ148" s="90"/>
      <c r="AK148" s="91"/>
      <c r="AL148" s="94"/>
      <c r="AM148" s="94"/>
      <c r="AN148" s="94"/>
      <c r="AO148" s="90"/>
      <c r="AP148" s="91"/>
      <c r="AQ148" s="94"/>
      <c r="AR148" s="94"/>
      <c r="AS148" s="94"/>
      <c r="AT148" s="90"/>
      <c r="AU148" s="90"/>
      <c r="AV148" s="95"/>
      <c r="AW148" s="94"/>
      <c r="AX148" s="94"/>
      <c r="AY148" s="94"/>
      <c r="AZ148" s="90"/>
      <c r="BA148" s="91"/>
      <c r="BB148" s="94"/>
      <c r="BC148" s="94"/>
      <c r="BD148" s="94"/>
      <c r="BE148" s="90"/>
      <c r="BF148" s="90"/>
      <c r="BG148" s="91"/>
      <c r="BH148" s="94"/>
      <c r="BI148" s="94"/>
      <c r="BJ148" s="94"/>
      <c r="BK148" s="90"/>
      <c r="BL148" s="91"/>
      <c r="BM148" s="94"/>
      <c r="BN148" s="94"/>
      <c r="BO148" s="94"/>
      <c r="BP148" s="115"/>
    </row>
    <row r="149" ht="59.25" customHeight="1">
      <c r="A149" s="97">
        <f>A145+2</f>
        <v>83</v>
      </c>
      <c r="B149" s="89"/>
      <c r="C149" s="90"/>
      <c r="D149" s="98" t="str">
        <f>IF(D$2="",,D$2&amp;"_KW "&amp;$B$2&amp;"_F"&amp;$A149)</f>
        <v>ASL3_KW 19_F83</v>
      </c>
      <c r="E149" s="119" t="str">
        <f>IFNA(VLOOKUP(E$2&amp;"F"&amp;$A149,RackfileUPLOAD!$H:$K,3,FALSE),"")</f>
        <v/>
      </c>
      <c r="F149" s="100"/>
      <c r="G149" s="101"/>
      <c r="H149" s="102"/>
      <c r="I149" s="98" t="str">
        <f>IF(I$2="",,I$2&amp;"_KW "&amp;$B$2&amp;"_F"&amp;$A149)</f>
        <v>ASL3_KW 19_F83</v>
      </c>
      <c r="J149" s="119" t="str">
        <f>IFNA(VLOOKUP(J$2&amp;"F"&amp;$A149+1,RackfileUPLOAD!$H:$K,3,FALSE),"")</f>
        <v/>
      </c>
      <c r="K149" s="100"/>
      <c r="L149" s="101"/>
      <c r="M149" s="90"/>
      <c r="N149" s="90"/>
      <c r="O149" s="98" t="str">
        <f>IF(O$2="",,O$2&amp;"_KW "&amp;$B$2&amp;"_F"&amp;$A149)</f>
        <v/>
      </c>
      <c r="P149" s="119" t="str">
        <f>IFNA(VLOOKUP(P$2&amp;"F"&amp;$A149,RackfileUPLOAD!$H:$K,3,FALSE),"")</f>
        <v/>
      </c>
      <c r="Q149" s="100"/>
      <c r="R149" s="101"/>
      <c r="S149" s="102"/>
      <c r="T149" s="98" t="str">
        <f>IF(T$2="",,T$2&amp;"_KW "&amp;$B$2&amp;"_F"&amp;$A149)</f>
        <v/>
      </c>
      <c r="U149" s="119" t="str">
        <f>IFNA(VLOOKUP(U$2&amp;"F"&amp;$A149+1,RackfileUPLOAD!$H:$K,3,FALSE),"")</f>
        <v/>
      </c>
      <c r="V149" s="100"/>
      <c r="W149" s="101"/>
      <c r="X149" s="90"/>
      <c r="Y149" s="90"/>
      <c r="Z149" s="98" t="str">
        <f>IF(Z$2="",,Z$2&amp;"_KW "&amp;$B$2&amp;"_F"&amp;$A149)</f>
        <v/>
      </c>
      <c r="AA149" s="119" t="str">
        <f>IFNA(VLOOKUP(AA$2&amp;"F"&amp;$A149,RackfileUPLOAD!$H:$K,3,FALSE),"")</f>
        <v/>
      </c>
      <c r="AB149" s="100"/>
      <c r="AC149" s="101"/>
      <c r="AD149" s="102"/>
      <c r="AE149" s="98" t="str">
        <f>IF(AE$2="",,AE$2&amp;"_KW "&amp;$B$2&amp;"_F"&amp;$A149)</f>
        <v/>
      </c>
      <c r="AF149" s="119" t="str">
        <f>IFNA(VLOOKUP(AF$2&amp;"F"&amp;$A149+1,RackfileUPLOAD!$H:$K,3,FALSE),"")</f>
        <v/>
      </c>
      <c r="AG149" s="100"/>
      <c r="AH149" s="101"/>
      <c r="AI149" s="90"/>
      <c r="AJ149" s="90"/>
      <c r="AK149" s="98" t="str">
        <f>IF(AK$2="",,AK$2&amp;"_KW "&amp;$B$2&amp;"_F"&amp;$A149)</f>
        <v/>
      </c>
      <c r="AL149" s="119" t="str">
        <f>IFNA(VLOOKUP(AL$2&amp;"F"&amp;$A149,RackfileUPLOAD!$H:$K,3,FALSE),"")</f>
        <v/>
      </c>
      <c r="AM149" s="100"/>
      <c r="AN149" s="101"/>
      <c r="AO149" s="102"/>
      <c r="AP149" s="98" t="str">
        <f>IF(AP$2="",,AP$2&amp;"_KW "&amp;$B$2&amp;"_F"&amp;$A149)</f>
        <v/>
      </c>
      <c r="AQ149" s="119" t="str">
        <f>IFNA(VLOOKUP(AQ$2&amp;"F"&amp;$A149+1,RackfileUPLOAD!$H:$K,3,FALSE),"")</f>
        <v/>
      </c>
      <c r="AR149" s="100"/>
      <c r="AS149" s="101"/>
      <c r="AT149" s="90"/>
      <c r="AU149" s="90"/>
      <c r="AV149" s="98" t="str">
        <f>IF(AV$2="",,AV$2&amp;"_KW "&amp;$B$2&amp;"_F"&amp;$A149)</f>
        <v/>
      </c>
      <c r="AW149" s="119" t="str">
        <f>IFNA(VLOOKUP(AW$2&amp;"F"&amp;$A149,RackfileUPLOAD!$H:$K,3,FALSE),"")</f>
        <v/>
      </c>
      <c r="AX149" s="100"/>
      <c r="AY149" s="101"/>
      <c r="AZ149" s="102"/>
      <c r="BA149" s="98" t="str">
        <f>IF(BA$2="",,BA$2&amp;"_KW "&amp;$B$2&amp;"_F"&amp;$A149)</f>
        <v/>
      </c>
      <c r="BB149" s="119" t="str">
        <f>IFNA(VLOOKUP(BB$2&amp;"F"&amp;$A149+1,RackfileUPLOAD!$H:$K,3,FALSE),"")</f>
        <v/>
      </c>
      <c r="BC149" s="100"/>
      <c r="BD149" s="101"/>
      <c r="BE149" s="90"/>
      <c r="BF149" s="90"/>
      <c r="BG149" s="98" t="str">
        <f>IF(BG$2="",,BG$2&amp;"_KW "&amp;$B$2&amp;"_F"&amp;$A149)</f>
        <v/>
      </c>
      <c r="BH149" s="119" t="str">
        <f>IFNA(VLOOKUP(BH$2&amp;"F"&amp;$A149,RackfileUPLOAD!$H:$K,3,FALSE),"")</f>
        <v/>
      </c>
      <c r="BI149" s="100"/>
      <c r="BJ149" s="101"/>
      <c r="BK149" s="102"/>
      <c r="BL149" s="98" t="str">
        <f>IF(BL$2="",,BL$2&amp;"_KW "&amp;$B$2&amp;"_F"&amp;$A149)</f>
        <v/>
      </c>
      <c r="BM149" s="119" t="str">
        <f>IFNA(VLOOKUP(BM$2&amp;"F"&amp;$A149+1,RackfileUPLOAD!$H:$K,3,FALSE),"")</f>
        <v/>
      </c>
      <c r="BN149" s="100"/>
      <c r="BO149" s="101"/>
      <c r="BP149" s="122"/>
    </row>
    <row r="150" ht="17.25" customHeight="1">
      <c r="A150" s="104"/>
      <c r="B150" s="89"/>
      <c r="C150" s="106"/>
      <c r="D150" s="104"/>
      <c r="E150" s="116" t="str">
        <f>IF(E149="","","2p")</f>
        <v/>
      </c>
      <c r="F150" s="117" t="str">
        <f>IF(E149="","","3p")</f>
        <v/>
      </c>
      <c r="G150" s="118" t="str">
        <f>IF(E149="","","4p")</f>
        <v/>
      </c>
      <c r="H150" s="108"/>
      <c r="I150" s="104"/>
      <c r="J150" s="116" t="str">
        <f>IF(J149="","","2p")</f>
        <v/>
      </c>
      <c r="K150" s="117" t="str">
        <f>IF(J149="","","3p")</f>
        <v/>
      </c>
      <c r="L150" s="118" t="str">
        <f>IF(J149="","","4p")</f>
        <v/>
      </c>
      <c r="M150" s="106"/>
      <c r="N150" s="106"/>
      <c r="O150" s="104"/>
      <c r="P150" s="116" t="str">
        <f>IF(P149="","","2p")</f>
        <v/>
      </c>
      <c r="Q150" s="117" t="str">
        <f>IF(P149="","","3p")</f>
        <v/>
      </c>
      <c r="R150" s="118" t="str">
        <f>IF(P149="","","4p")</f>
        <v/>
      </c>
      <c r="S150" s="108"/>
      <c r="T150" s="104"/>
      <c r="U150" s="116" t="str">
        <f>IF(U149="","","2p")</f>
        <v/>
      </c>
      <c r="V150" s="117" t="str">
        <f>IF(U149="","","3p")</f>
        <v/>
      </c>
      <c r="W150" s="118" t="str">
        <f>IF(U149="","","4p")</f>
        <v/>
      </c>
      <c r="X150" s="106"/>
      <c r="Y150" s="106"/>
      <c r="Z150" s="104"/>
      <c r="AA150" s="116" t="str">
        <f>IF(AA149="","","2p")</f>
        <v/>
      </c>
      <c r="AB150" s="117" t="str">
        <f>IF(AA149="","","3p")</f>
        <v/>
      </c>
      <c r="AC150" s="118" t="str">
        <f>IF(AA149="","","4p")</f>
        <v/>
      </c>
      <c r="AD150" s="108"/>
      <c r="AE150" s="104"/>
      <c r="AF150" s="116" t="str">
        <f>IF(AF149="","","2p")</f>
        <v/>
      </c>
      <c r="AG150" s="117" t="str">
        <f>IF(AF149="","","3p")</f>
        <v/>
      </c>
      <c r="AH150" s="118" t="str">
        <f>IF(AF149="","","4p")</f>
        <v/>
      </c>
      <c r="AI150" s="106"/>
      <c r="AJ150" s="106"/>
      <c r="AK150" s="104"/>
      <c r="AL150" s="116" t="str">
        <f>IF(AL149="","","2p")</f>
        <v/>
      </c>
      <c r="AM150" s="117" t="str">
        <f>IF(AL149="","","3p")</f>
        <v/>
      </c>
      <c r="AN150" s="118" t="str">
        <f>IF(AL149="","","4p")</f>
        <v/>
      </c>
      <c r="AO150" s="108"/>
      <c r="AP150" s="104"/>
      <c r="AQ150" s="116" t="str">
        <f>IF(AQ149="","","2p")</f>
        <v/>
      </c>
      <c r="AR150" s="117" t="str">
        <f>IF(AQ149="","","3p")</f>
        <v/>
      </c>
      <c r="AS150" s="118" t="str">
        <f>IF(AQ149="","","4p")</f>
        <v/>
      </c>
      <c r="AT150" s="106"/>
      <c r="AU150" s="106"/>
      <c r="AV150" s="104"/>
      <c r="AW150" s="116" t="str">
        <f>IF(AW149="","","2p")</f>
        <v/>
      </c>
      <c r="AX150" s="117" t="str">
        <f>IF(AW149="","","3p")</f>
        <v/>
      </c>
      <c r="AY150" s="118" t="str">
        <f>IF(AW149="","","4p")</f>
        <v/>
      </c>
      <c r="AZ150" s="108"/>
      <c r="BA150" s="104"/>
      <c r="BB150" s="116" t="str">
        <f>IF(BB149="","","2p")</f>
        <v/>
      </c>
      <c r="BC150" s="117" t="str">
        <f>IF(BB149="","","3p")</f>
        <v/>
      </c>
      <c r="BD150" s="118" t="str">
        <f>IF(BB149="","","4p")</f>
        <v/>
      </c>
      <c r="BE150" s="106"/>
      <c r="BF150" s="106"/>
      <c r="BG150" s="104"/>
      <c r="BH150" s="116" t="str">
        <f>IF(BH149="","","2p")</f>
        <v/>
      </c>
      <c r="BI150" s="117" t="str">
        <f>IF(BH149="","","3p")</f>
        <v/>
      </c>
      <c r="BJ150" s="118" t="str">
        <f>IF(BH149="","","4p")</f>
        <v/>
      </c>
      <c r="BK150" s="108"/>
      <c r="BL150" s="104"/>
      <c r="BM150" s="116" t="str">
        <f>IF(BM149="","","2p")</f>
        <v/>
      </c>
      <c r="BN150" s="117" t="str">
        <f>IF(BM149="","","3p")</f>
        <v/>
      </c>
      <c r="BO150" s="118" t="str">
        <f>IF(BM149="","","4p")</f>
        <v/>
      </c>
      <c r="BP150" s="106"/>
    </row>
    <row r="151" ht="33.75" customHeight="1">
      <c r="A151" s="109"/>
      <c r="B151" s="89"/>
      <c r="C151" s="111"/>
      <c r="D151" s="109"/>
      <c r="E151" s="121" t="str">
        <f>IF(E149="IcePack","",IFNA(VLOOKUP(E$2&amp;"F"&amp;$A149&amp;E150,RackfileUPLOAD!$I:$K,3,FALSE),IFNA(VLOOKUP(E$2&amp;"F"&amp;$A149,RackfileUPLOAD!$I:$K,3,FALSE),"")))</f>
        <v/>
      </c>
      <c r="F151" s="121" t="str">
        <f>IF(E149="IcePack","",IFNA(VLOOKUP(E$2&amp;"F"&amp;$A149&amp;F150,RackfileUPLOAD!$I:$K,3,FALSE),IFNA(VLOOKUP(E$2&amp;"F"&amp;$A149,RackfileUPLOAD!$I:$K,3,FALSE),"")))</f>
        <v/>
      </c>
      <c r="G151" s="121" t="str">
        <f>IF(E149="IcePack","",IFNA(VLOOKUP(E$2&amp;"F"&amp;$A149&amp;G150,RackfileUPLOAD!$I:$K,3,FALSE),IFNA(VLOOKUP(E$2&amp;"F"&amp;$A149,RackfileUPLOAD!$I:$K,3,FALSE),"")))</f>
        <v/>
      </c>
      <c r="H151" s="113"/>
      <c r="I151" s="109"/>
      <c r="J151" s="121" t="str">
        <f>IF(J149="IcePack","",IFNA(VLOOKUP(J$2&amp;"F"&amp;$A149+1&amp;J150,RackfileUPLOAD!$I:$K,3,FALSE),IFNA(VLOOKUP(J$2&amp;"F"&amp;$A149+1,RackfileUPLOAD!$I:$K,3,FALSE),"")))</f>
        <v/>
      </c>
      <c r="K151" s="121" t="str">
        <f>IF(J149="IcePack","",IFNA(VLOOKUP(J$2&amp;"F"&amp;$A149+1&amp;K150,RackfileUPLOAD!$I:$K,3,FALSE),IFNA(VLOOKUP(J$2&amp;"F"&amp;$A149+1,RackfileUPLOAD!$I:$K,3,FALSE),"")))</f>
        <v/>
      </c>
      <c r="L151" s="121" t="str">
        <f>IF(J149="IcePack","",IFNA(VLOOKUP(J$2&amp;"F"&amp;$A149+1&amp;L150,RackfileUPLOAD!$I:$K,3,FALSE),IFNA(VLOOKUP(J$2&amp;"F"&amp;$A149+1,RackfileUPLOAD!$I:$K,3,FALSE),"")))</f>
        <v/>
      </c>
      <c r="M151" s="111"/>
      <c r="N151" s="111"/>
      <c r="O151" s="109"/>
      <c r="P151" s="121" t="str">
        <f>IF(P149="IcePack","",IFNA(VLOOKUP(P$2&amp;"F"&amp;$A149&amp;P150,RackfileUPLOAD!$I:$K,3,FALSE),IFNA(VLOOKUP(P$2&amp;"F"&amp;$A149,RackfileUPLOAD!$I:$K,3,FALSE),"")))</f>
        <v/>
      </c>
      <c r="Q151" s="121" t="str">
        <f>IF(P149="IcePack","",IFNA(VLOOKUP(P$2&amp;"F"&amp;$A149&amp;Q150,RackfileUPLOAD!$I:$K,3,FALSE),IFNA(VLOOKUP(P$2&amp;"F"&amp;$A149,RackfileUPLOAD!$I:$K,3,FALSE),"")))</f>
        <v/>
      </c>
      <c r="R151" s="121" t="str">
        <f>IF(P149="IcePack","",IFNA(VLOOKUP(P$2&amp;"F"&amp;$A149&amp;R150,RackfileUPLOAD!$I:$K,3,FALSE),IFNA(VLOOKUP(P$2&amp;"F"&amp;$A149,RackfileUPLOAD!$I:$K,3,FALSE),"")))</f>
        <v/>
      </c>
      <c r="S151" s="113"/>
      <c r="T151" s="109"/>
      <c r="U151" s="121" t="str">
        <f>IF(U149="IcePack","",IFNA(VLOOKUP(U$2&amp;"F"&amp;$A149+1&amp;U150,RackfileUPLOAD!$I:$K,3,FALSE),IFNA(VLOOKUP(U$2&amp;"F"&amp;$A149+1,RackfileUPLOAD!$I:$K,3,FALSE),"")))</f>
        <v/>
      </c>
      <c r="V151" s="121" t="str">
        <f>IF(U149="IcePack","",IFNA(VLOOKUP(U$2&amp;"F"&amp;$A149+1&amp;V150,RackfileUPLOAD!$I:$K,3,FALSE),IFNA(VLOOKUP(U$2&amp;"F"&amp;$A149+1,RackfileUPLOAD!$I:$K,3,FALSE),"")))</f>
        <v/>
      </c>
      <c r="W151" s="121" t="str">
        <f>IF(U149="IcePack","",IFNA(VLOOKUP(U$2&amp;"F"&amp;$A149+1&amp;W150,RackfileUPLOAD!$I:$K,3,FALSE),IFNA(VLOOKUP(U$2&amp;"F"&amp;$A149+1,RackfileUPLOAD!$I:$K,3,FALSE),"")))</f>
        <v/>
      </c>
      <c r="X151" s="111"/>
      <c r="Y151" s="111"/>
      <c r="Z151" s="109"/>
      <c r="AA151" s="121" t="str">
        <f>IF(AA149="IcePack","",IFNA(VLOOKUP(AA$2&amp;"F"&amp;$A149&amp;AA150,RackfileUPLOAD!$I:$K,3,FALSE),IFNA(VLOOKUP(AA$2&amp;"F"&amp;$A149,RackfileUPLOAD!$I:$K,3,FALSE),"")))</f>
        <v/>
      </c>
      <c r="AB151" s="121" t="str">
        <f>IF(AA149="IcePack","",IFNA(VLOOKUP(AA$2&amp;"F"&amp;$A149&amp;AB150,RackfileUPLOAD!$I:$K,3,FALSE),IFNA(VLOOKUP(AA$2&amp;"F"&amp;$A149,RackfileUPLOAD!$I:$K,3,FALSE),"")))</f>
        <v/>
      </c>
      <c r="AC151" s="121" t="str">
        <f>IF(AA149="IcePack","",IFNA(VLOOKUP(AA$2&amp;"F"&amp;$A149&amp;AC150,RackfileUPLOAD!$I:$K,3,FALSE),IFNA(VLOOKUP(AA$2&amp;"F"&amp;$A149,RackfileUPLOAD!$I:$K,3,FALSE),"")))</f>
        <v/>
      </c>
      <c r="AD151" s="113"/>
      <c r="AE151" s="109"/>
      <c r="AF151" s="121" t="str">
        <f>IF(AF149="IcePack","",IFNA(VLOOKUP(AF$2&amp;"F"&amp;$A149+1&amp;AF150,RackfileUPLOAD!$I:$K,3,FALSE),IFNA(VLOOKUP(AF$2&amp;"F"&amp;$A149+1,RackfileUPLOAD!$I:$K,3,FALSE),"")))</f>
        <v/>
      </c>
      <c r="AG151" s="121" t="str">
        <f>IF(AF149="IcePack","",IFNA(VLOOKUP(AF$2&amp;"F"&amp;$A149+1&amp;AG150,RackfileUPLOAD!$I:$K,3,FALSE),IFNA(VLOOKUP(AF$2&amp;"F"&amp;$A149+1,RackfileUPLOAD!$I:$K,3,FALSE),"")))</f>
        <v/>
      </c>
      <c r="AH151" s="121" t="str">
        <f>IF(AF149="IcePack","",IFNA(VLOOKUP(AF$2&amp;"F"&amp;$A149+1&amp;AH150,RackfileUPLOAD!$I:$K,3,FALSE),IFNA(VLOOKUP(AF$2&amp;"F"&amp;$A149+1,RackfileUPLOAD!$I:$K,3,FALSE),"")))</f>
        <v/>
      </c>
      <c r="AI151" s="111"/>
      <c r="AJ151" s="111"/>
      <c r="AK151" s="109"/>
      <c r="AL151" s="121" t="str">
        <f>IF(AL149="IcePack","",IFNA(VLOOKUP(AL$2&amp;"F"&amp;$A149&amp;AL150,RackfileUPLOAD!$I:$K,3,FALSE),IFNA(VLOOKUP(AL$2&amp;"F"&amp;$A149,RackfileUPLOAD!$I:$K,3,FALSE),"")))</f>
        <v/>
      </c>
      <c r="AM151" s="121" t="str">
        <f>IF(AL149="IcePack","",IFNA(VLOOKUP(AL$2&amp;"F"&amp;$A149&amp;AM150,RackfileUPLOAD!$I:$K,3,FALSE),IFNA(VLOOKUP(AL$2&amp;"F"&amp;$A149,RackfileUPLOAD!$I:$K,3,FALSE),"")))</f>
        <v/>
      </c>
      <c r="AN151" s="121" t="str">
        <f>IF(AL149="IcePack","",IFNA(VLOOKUP(AL$2&amp;"F"&amp;$A149&amp;AN150,RackfileUPLOAD!$I:$K,3,FALSE),IFNA(VLOOKUP(AL$2&amp;"F"&amp;$A149,RackfileUPLOAD!$I:$K,3,FALSE),"")))</f>
        <v/>
      </c>
      <c r="AO151" s="113"/>
      <c r="AP151" s="109"/>
      <c r="AQ151" s="121" t="str">
        <f>IF(AQ149="IcePack","",IFNA(VLOOKUP(AQ$2&amp;"F"&amp;$A149+1&amp;AQ150,RackfileUPLOAD!$I:$K,3,FALSE),IFNA(VLOOKUP(AQ$2&amp;"F"&amp;$A149+1,RackfileUPLOAD!$I:$K,3,FALSE),"")))</f>
        <v/>
      </c>
      <c r="AR151" s="121" t="str">
        <f>IF(AQ149="IcePack","",IFNA(VLOOKUP(AQ$2&amp;"F"&amp;$A149+1&amp;AR150,RackfileUPLOAD!$I:$K,3,FALSE),IFNA(VLOOKUP(AQ$2&amp;"F"&amp;$A149+1,RackfileUPLOAD!$I:$K,3,FALSE),"")))</f>
        <v/>
      </c>
      <c r="AS151" s="121" t="str">
        <f>IF(AQ149="IcePack","",IFNA(VLOOKUP(AQ$2&amp;"F"&amp;$A149+1&amp;AS150,RackfileUPLOAD!$I:$K,3,FALSE),IFNA(VLOOKUP(AQ$2&amp;"F"&amp;$A149+1,RackfileUPLOAD!$I:$K,3,FALSE),"")))</f>
        <v/>
      </c>
      <c r="AT151" s="111"/>
      <c r="AU151" s="111"/>
      <c r="AV151" s="109"/>
      <c r="AW151" s="121" t="str">
        <f>IF(AW149="IcePack","",IFNA(VLOOKUP(AW$2&amp;"F"&amp;$A149&amp;AW150,RackfileUPLOAD!$I:$K,3,FALSE),IFNA(VLOOKUP(AW$2&amp;"F"&amp;$A149,RackfileUPLOAD!$I:$K,3,FALSE),"")))</f>
        <v/>
      </c>
      <c r="AX151" s="121" t="str">
        <f>IF(AW149="IcePack","",IFNA(VLOOKUP(AW$2&amp;"F"&amp;$A149&amp;AX150,RackfileUPLOAD!$I:$K,3,FALSE),IFNA(VLOOKUP(AW$2&amp;"F"&amp;$A149,RackfileUPLOAD!$I:$K,3,FALSE),"")))</f>
        <v/>
      </c>
      <c r="AY151" s="121" t="str">
        <f>IF(AW149="IcePack","",IFNA(VLOOKUP(AW$2&amp;"F"&amp;$A149&amp;AY150,RackfileUPLOAD!$I:$K,3,FALSE),IFNA(VLOOKUP(AW$2&amp;"F"&amp;$A149,RackfileUPLOAD!$I:$K,3,FALSE),"")))</f>
        <v/>
      </c>
      <c r="AZ151" s="113"/>
      <c r="BA151" s="109"/>
      <c r="BB151" s="121" t="str">
        <f>IF(BB149="IcePack","",IFNA(VLOOKUP(BB$2&amp;"F"&amp;$A149+1&amp;BB150,RackfileUPLOAD!$I:$K,3,FALSE),IFNA(VLOOKUP(BB$2&amp;"F"&amp;$A149+1,RackfileUPLOAD!$I:$K,3,FALSE),"")))</f>
        <v/>
      </c>
      <c r="BC151" s="121" t="str">
        <f>IF(BB149="IcePack","",IFNA(VLOOKUP(BB$2&amp;"F"&amp;$A149+1&amp;BC150,RackfileUPLOAD!$I:$K,3,FALSE),IFNA(VLOOKUP(BB$2&amp;"F"&amp;$A149+1,RackfileUPLOAD!$I:$K,3,FALSE),"")))</f>
        <v/>
      </c>
      <c r="BD151" s="121" t="str">
        <f>IF(BB149="IcePack","",IFNA(VLOOKUP(BB$2&amp;"F"&amp;$A149+1&amp;BD150,RackfileUPLOAD!$I:$K,3,FALSE),IFNA(VLOOKUP(BB$2&amp;"F"&amp;$A149+1,RackfileUPLOAD!$I:$K,3,FALSE),"")))</f>
        <v/>
      </c>
      <c r="BE151" s="111"/>
      <c r="BF151" s="111"/>
      <c r="BG151" s="109"/>
      <c r="BH151" s="121" t="str">
        <f>IF(BH149="IcePack","",IFNA(VLOOKUP(BH$2&amp;"F"&amp;$A149&amp;BH150,RackfileUPLOAD!$I:$K,3,FALSE),IFNA(VLOOKUP(BH$2&amp;"F"&amp;$A149,RackfileUPLOAD!$I:$K,3,FALSE),"")))</f>
        <v/>
      </c>
      <c r="BI151" s="121" t="str">
        <f>IF(BH149="IcePack","",IFNA(VLOOKUP(BH$2&amp;"F"&amp;$A149&amp;BI150,RackfileUPLOAD!$I:$K,3,FALSE),IFNA(VLOOKUP(BH$2&amp;"F"&amp;$A149,RackfileUPLOAD!$I:$K,3,FALSE),"")))</f>
        <v/>
      </c>
      <c r="BJ151" s="121" t="str">
        <f>IF(BH149="IcePack","",IFNA(VLOOKUP(BH$2&amp;"F"&amp;$A149&amp;BJ150,RackfileUPLOAD!$I:$K,3,FALSE),IFNA(VLOOKUP(BH$2&amp;"F"&amp;$A149,RackfileUPLOAD!$I:$K,3,FALSE),"")))</f>
        <v/>
      </c>
      <c r="BK151" s="113"/>
      <c r="BL151" s="109"/>
      <c r="BM151" s="121" t="str">
        <f>IF(BM149="IcePack","",IFNA(VLOOKUP(BM$2&amp;"F"&amp;$A149+1&amp;BM150,RackfileUPLOAD!$I:$K,3,FALSE),IFNA(VLOOKUP(BM$2&amp;"F"&amp;$A149+1,RackfileUPLOAD!$I:$K,3,FALSE),"")))</f>
        <v/>
      </c>
      <c r="BN151" s="121" t="str">
        <f>IF(BM149="IcePack","",IFNA(VLOOKUP(BM$2&amp;"F"&amp;$A149+1&amp;BN150,RackfileUPLOAD!$I:$K,3,FALSE),IFNA(VLOOKUP(BM$2&amp;"F"&amp;$A149+1,RackfileUPLOAD!$I:$K,3,FALSE),"")))</f>
        <v/>
      </c>
      <c r="BO151" s="121" t="str">
        <f>IF(BM149="IcePack","",IFNA(VLOOKUP(BM$2&amp;"F"&amp;$A149+1&amp;BO150,RackfileUPLOAD!$I:$K,3,FALSE),IFNA(VLOOKUP(BM$2&amp;"F"&amp;$A149+1,RackfileUPLOAD!$I:$K,3,FALSE),"")))</f>
        <v/>
      </c>
      <c r="BP151" s="111"/>
    </row>
    <row r="152" ht="4.5" customHeight="1">
      <c r="A152" s="114"/>
      <c r="B152" s="89"/>
      <c r="C152" s="90"/>
      <c r="D152" s="91"/>
      <c r="E152" s="94"/>
      <c r="F152" s="94"/>
      <c r="G152" s="94"/>
      <c r="H152" s="90"/>
      <c r="I152" s="91"/>
      <c r="J152" s="94"/>
      <c r="K152" s="94"/>
      <c r="L152" s="94"/>
      <c r="M152" s="90"/>
      <c r="N152" s="90"/>
      <c r="O152" s="91"/>
      <c r="P152" s="94"/>
      <c r="Q152" s="94"/>
      <c r="R152" s="94"/>
      <c r="S152" s="90"/>
      <c r="T152" s="91"/>
      <c r="U152" s="94"/>
      <c r="V152" s="94"/>
      <c r="W152" s="94"/>
      <c r="X152" s="90"/>
      <c r="Y152" s="90"/>
      <c r="Z152" s="91"/>
      <c r="AA152" s="94"/>
      <c r="AB152" s="94"/>
      <c r="AC152" s="94"/>
      <c r="AD152" s="90"/>
      <c r="AE152" s="91"/>
      <c r="AF152" s="94"/>
      <c r="AG152" s="94"/>
      <c r="AH152" s="94"/>
      <c r="AI152" s="90"/>
      <c r="AJ152" s="90"/>
      <c r="AK152" s="91"/>
      <c r="AL152" s="94"/>
      <c r="AM152" s="94"/>
      <c r="AN152" s="94"/>
      <c r="AO152" s="90"/>
      <c r="AP152" s="91"/>
      <c r="AQ152" s="94"/>
      <c r="AR152" s="94"/>
      <c r="AS152" s="94"/>
      <c r="AT152" s="90"/>
      <c r="AU152" s="90"/>
      <c r="AV152" s="95"/>
      <c r="AW152" s="94"/>
      <c r="AX152" s="94"/>
      <c r="AY152" s="94"/>
      <c r="AZ152" s="90"/>
      <c r="BA152" s="91"/>
      <c r="BB152" s="94"/>
      <c r="BC152" s="94"/>
      <c r="BD152" s="94"/>
      <c r="BE152" s="90"/>
      <c r="BF152" s="90"/>
      <c r="BG152" s="91"/>
      <c r="BH152" s="94"/>
      <c r="BI152" s="94"/>
      <c r="BJ152" s="94"/>
      <c r="BK152" s="90"/>
      <c r="BL152" s="91"/>
      <c r="BM152" s="94"/>
      <c r="BN152" s="94"/>
      <c r="BO152" s="94"/>
      <c r="BP152" s="115"/>
    </row>
    <row r="153" ht="4.5" customHeight="1">
      <c r="A153" s="114"/>
      <c r="B153" s="89"/>
      <c r="C153" s="90"/>
      <c r="D153" s="91"/>
      <c r="E153" s="90"/>
      <c r="F153" s="90"/>
      <c r="G153" s="90"/>
      <c r="H153" s="90"/>
      <c r="I153" s="91"/>
      <c r="J153" s="90"/>
      <c r="K153" s="90"/>
      <c r="L153" s="90"/>
      <c r="M153" s="90"/>
      <c r="N153" s="90"/>
      <c r="O153" s="91"/>
      <c r="P153" s="90"/>
      <c r="Q153" s="90"/>
      <c r="R153" s="90"/>
      <c r="S153" s="90"/>
      <c r="T153" s="91"/>
      <c r="U153" s="90"/>
      <c r="V153" s="90"/>
      <c r="W153" s="90"/>
      <c r="X153" s="93"/>
      <c r="Y153" s="93"/>
      <c r="Z153" s="91"/>
      <c r="AA153" s="90"/>
      <c r="AB153" s="90"/>
      <c r="AC153" s="90"/>
      <c r="AD153" s="90"/>
      <c r="AE153" s="91"/>
      <c r="AF153" s="90"/>
      <c r="AG153" s="90"/>
      <c r="AH153" s="90"/>
      <c r="AI153" s="90"/>
      <c r="AJ153" s="90"/>
      <c r="AK153" s="91"/>
      <c r="AL153" s="90"/>
      <c r="AM153" s="90"/>
      <c r="AN153" s="90"/>
      <c r="AO153" s="90"/>
      <c r="AP153" s="91"/>
      <c r="AQ153" s="90"/>
      <c r="AR153" s="90"/>
      <c r="AS153" s="90"/>
      <c r="AT153" s="94"/>
      <c r="AU153" s="94"/>
      <c r="AV153" s="95"/>
      <c r="AW153" s="90"/>
      <c r="AX153" s="90"/>
      <c r="AY153" s="90"/>
      <c r="AZ153" s="90"/>
      <c r="BA153" s="91"/>
      <c r="BB153" s="90"/>
      <c r="BC153" s="90"/>
      <c r="BD153" s="90"/>
      <c r="BE153" s="94"/>
      <c r="BF153" s="94"/>
      <c r="BG153" s="91"/>
      <c r="BH153" s="90"/>
      <c r="BI153" s="90"/>
      <c r="BJ153" s="90"/>
      <c r="BK153" s="90"/>
      <c r="BL153" s="91"/>
      <c r="BM153" s="90"/>
      <c r="BN153" s="90"/>
      <c r="BO153" s="90"/>
      <c r="BP153" s="96"/>
    </row>
    <row r="154" ht="59.25" customHeight="1">
      <c r="A154" s="97">
        <f>A149+2</f>
        <v>85</v>
      </c>
      <c r="B154" s="89"/>
      <c r="C154" s="90"/>
      <c r="D154" s="98" t="str">
        <f>IF(D$2="",,D$2&amp;"_KW "&amp;$B$2&amp;"_F"&amp;$A154)</f>
        <v>ASL3_KW 19_F85</v>
      </c>
      <c r="E154" s="99" t="str">
        <f>IFNA(VLOOKUP(E$2&amp;"F"&amp;$A154,RackfileUPLOAD!$H:$K,3,FALSE),"")</f>
        <v>565211 - Gegrilltes Hähnchen in Ingwer-Knoblauch-Marinade</v>
      </c>
      <c r="F154" s="100"/>
      <c r="G154" s="101"/>
      <c r="H154" s="102"/>
      <c r="I154" s="98" t="str">
        <f>IF(I$2="",,I$2&amp;"_KW "&amp;$B$2&amp;"_F"&amp;$A154)</f>
        <v>ASL3_KW 19_F85</v>
      </c>
      <c r="J154" s="99" t="str">
        <f>IFNA(VLOOKUP(J$2&amp;"F"&amp;$A154+1,RackfileUPLOAD!$H:$K,3,FALSE),"")</f>
        <v>205 - FACTOR_ Ginger Lemon Apple Wellness Shot</v>
      </c>
      <c r="K154" s="100"/>
      <c r="L154" s="101"/>
      <c r="M154" s="90"/>
      <c r="N154" s="90"/>
      <c r="O154" s="98" t="str">
        <f>IF(O$2="",,O$2&amp;"_KW "&amp;$B$2&amp;"_F"&amp;$A154)</f>
        <v/>
      </c>
      <c r="P154" s="99" t="str">
        <f>IFNA(VLOOKUP(P$2&amp;"F"&amp;$A154,RackfileUPLOAD!$H:$K,3,FALSE),"")</f>
        <v/>
      </c>
      <c r="Q154" s="100"/>
      <c r="R154" s="101"/>
      <c r="S154" s="102"/>
      <c r="T154" s="98" t="str">
        <f>IF(T$2="",,T$2&amp;"_KW "&amp;$B$2&amp;"_F"&amp;$A154)</f>
        <v/>
      </c>
      <c r="U154" s="99" t="str">
        <f>IFNA(VLOOKUP(U$2&amp;"F"&amp;$A154+1,RackfileUPLOAD!$H:$K,3,FALSE),"")</f>
        <v/>
      </c>
      <c r="V154" s="100"/>
      <c r="W154" s="101"/>
      <c r="X154" s="90"/>
      <c r="Y154" s="90"/>
      <c r="Z154" s="98" t="str">
        <f>IF(Z$2="",,Z$2&amp;"_KW "&amp;$B$2&amp;"_F"&amp;$A154)</f>
        <v/>
      </c>
      <c r="AA154" s="99" t="str">
        <f>IFNA(VLOOKUP(AA$2&amp;"F"&amp;$A154,RackfileUPLOAD!$H:$K,3,FALSE),"")</f>
        <v/>
      </c>
      <c r="AB154" s="100"/>
      <c r="AC154" s="101"/>
      <c r="AD154" s="102"/>
      <c r="AE154" s="98" t="str">
        <f>IF(AE$2="",,AE$2&amp;"_KW "&amp;$B$2&amp;"_F"&amp;$A154)</f>
        <v/>
      </c>
      <c r="AF154" s="99" t="str">
        <f>IFNA(VLOOKUP(AF$2&amp;"F"&amp;$A154+1,RackfileUPLOAD!$H:$K,3,FALSE),"")</f>
        <v/>
      </c>
      <c r="AG154" s="100"/>
      <c r="AH154" s="101"/>
      <c r="AI154" s="90"/>
      <c r="AJ154" s="90"/>
      <c r="AK154" s="98" t="str">
        <f>IF(AK$2="",,AK$2&amp;"_KW "&amp;$B$2&amp;"_F"&amp;$A154)</f>
        <v/>
      </c>
      <c r="AL154" s="99" t="str">
        <f>IFNA(VLOOKUP(AL$2&amp;"F"&amp;$A154,RackfileUPLOAD!$H:$K,3,FALSE),"")</f>
        <v/>
      </c>
      <c r="AM154" s="100"/>
      <c r="AN154" s="101"/>
      <c r="AO154" s="102"/>
      <c r="AP154" s="98" t="str">
        <f>IF(AP$2="",,AP$2&amp;"_KW "&amp;$B$2&amp;"_F"&amp;$A154)</f>
        <v/>
      </c>
      <c r="AQ154" s="99" t="str">
        <f>IFNA(VLOOKUP(AQ$2&amp;"F"&amp;$A154+1,RackfileUPLOAD!$H:$K,3,FALSE),"")</f>
        <v/>
      </c>
      <c r="AR154" s="100"/>
      <c r="AS154" s="101"/>
      <c r="AT154" s="90"/>
      <c r="AU154" s="90"/>
      <c r="AV154" s="98" t="str">
        <f>IF(AV$2="",,AV$2&amp;"_KW "&amp;$B$2&amp;"_F"&amp;$A154)</f>
        <v/>
      </c>
      <c r="AW154" s="99" t="str">
        <f>IFNA(VLOOKUP(AW$2&amp;"F"&amp;$A154,RackfileUPLOAD!$H:$K,3,FALSE),"")</f>
        <v/>
      </c>
      <c r="AX154" s="100"/>
      <c r="AY154" s="101"/>
      <c r="AZ154" s="102"/>
      <c r="BA154" s="98" t="str">
        <f>IF(BA$2="",,BA$2&amp;"_KW "&amp;$B$2&amp;"_F"&amp;$A154)</f>
        <v/>
      </c>
      <c r="BB154" s="99" t="str">
        <f>IFNA(VLOOKUP(BB$2&amp;"F"&amp;$A154+1,RackfileUPLOAD!$H:$K,3,FALSE),"")</f>
        <v/>
      </c>
      <c r="BC154" s="100"/>
      <c r="BD154" s="101"/>
      <c r="BE154" s="90"/>
      <c r="BF154" s="90"/>
      <c r="BG154" s="98" t="str">
        <f>IF(BG$2="",,BG$2&amp;"_KW "&amp;$B$2&amp;"_F"&amp;$A154)</f>
        <v/>
      </c>
      <c r="BH154" s="99" t="str">
        <f>IFNA(VLOOKUP(BH$2&amp;"F"&amp;$A154,RackfileUPLOAD!$H:$K,3,FALSE),"")</f>
        <v/>
      </c>
      <c r="BI154" s="100"/>
      <c r="BJ154" s="101"/>
      <c r="BK154" s="102"/>
      <c r="BL154" s="98" t="str">
        <f>IF(BL$2="",,BL$2&amp;"_KW "&amp;$B$2&amp;"_F"&amp;$A154)</f>
        <v/>
      </c>
      <c r="BM154" s="99" t="str">
        <f>IFNA(VLOOKUP(BM$2&amp;"F"&amp;$A154+1,RackfileUPLOAD!$H:$K,3,FALSE),"")</f>
        <v/>
      </c>
      <c r="BN154" s="100"/>
      <c r="BO154" s="101"/>
      <c r="BP154" s="103"/>
    </row>
    <row r="155" ht="17.25" customHeight="1">
      <c r="A155" s="104"/>
      <c r="B155" s="89"/>
      <c r="C155" s="106"/>
      <c r="D155" s="104"/>
      <c r="E155" s="107" t="str">
        <f>IF(E154="","","2p")</f>
        <v>2p</v>
      </c>
      <c r="F155" s="107" t="str">
        <f>IF(E154="","","3p")</f>
        <v>3p</v>
      </c>
      <c r="G155" s="107" t="str">
        <f>IF(E154="","","4p")</f>
        <v>4p</v>
      </c>
      <c r="H155" s="108"/>
      <c r="I155" s="104"/>
      <c r="J155" s="107" t="str">
        <f>IF(J154="","","2p")</f>
        <v>2p</v>
      </c>
      <c r="K155" s="107" t="str">
        <f>IF(J154="","","3p")</f>
        <v>3p</v>
      </c>
      <c r="L155" s="107" t="str">
        <f>IF(J154="","","4p")</f>
        <v>4p</v>
      </c>
      <c r="M155" s="106"/>
      <c r="N155" s="106"/>
      <c r="O155" s="104"/>
      <c r="P155" s="107" t="str">
        <f>IF(P154="","","2p")</f>
        <v/>
      </c>
      <c r="Q155" s="107" t="str">
        <f>IF(P154="","","3p")</f>
        <v/>
      </c>
      <c r="R155" s="107" t="str">
        <f>IF(P154="","","4p")</f>
        <v/>
      </c>
      <c r="S155" s="108"/>
      <c r="T155" s="104"/>
      <c r="U155" s="107" t="str">
        <f>IF(U154="","","2p")</f>
        <v/>
      </c>
      <c r="V155" s="107" t="str">
        <f>IF(U154="","","3p")</f>
        <v/>
      </c>
      <c r="W155" s="107" t="str">
        <f>IF(U154="","","4p")</f>
        <v/>
      </c>
      <c r="X155" s="106"/>
      <c r="Y155" s="106"/>
      <c r="Z155" s="104"/>
      <c r="AA155" s="107" t="str">
        <f>IF(AA154="","","2p")</f>
        <v/>
      </c>
      <c r="AB155" s="107" t="str">
        <f>IF(AA154="","","3p")</f>
        <v/>
      </c>
      <c r="AC155" s="107" t="str">
        <f>IF(AA154="","","4p")</f>
        <v/>
      </c>
      <c r="AD155" s="108"/>
      <c r="AE155" s="104"/>
      <c r="AF155" s="107" t="str">
        <f>IF(AF154="","","2p")</f>
        <v/>
      </c>
      <c r="AG155" s="107" t="str">
        <f>IF(AF154="","","3p")</f>
        <v/>
      </c>
      <c r="AH155" s="107" t="str">
        <f>IF(AF154="","","4p")</f>
        <v/>
      </c>
      <c r="AI155" s="106"/>
      <c r="AJ155" s="106"/>
      <c r="AK155" s="104"/>
      <c r="AL155" s="107" t="str">
        <f>IF(AL154="","","2p")</f>
        <v/>
      </c>
      <c r="AM155" s="107" t="str">
        <f>IF(AL154="","","3p")</f>
        <v/>
      </c>
      <c r="AN155" s="107" t="str">
        <f>IF(AL154="","","4p")</f>
        <v/>
      </c>
      <c r="AO155" s="108"/>
      <c r="AP155" s="104"/>
      <c r="AQ155" s="107" t="str">
        <f>IF(AQ154="","","2p")</f>
        <v/>
      </c>
      <c r="AR155" s="107" t="str">
        <f>IF(AQ154="","","3p")</f>
        <v/>
      </c>
      <c r="AS155" s="107" t="str">
        <f>IF(AQ154="","","4p")</f>
        <v/>
      </c>
      <c r="AT155" s="106"/>
      <c r="AU155" s="106"/>
      <c r="AV155" s="104"/>
      <c r="AW155" s="107" t="str">
        <f>IF(AW154="","","2p")</f>
        <v/>
      </c>
      <c r="AX155" s="107" t="str">
        <f>IF(AW154="","","3p")</f>
        <v/>
      </c>
      <c r="AY155" s="107" t="str">
        <f>IF(AW154="","","4p")</f>
        <v/>
      </c>
      <c r="AZ155" s="108"/>
      <c r="BA155" s="104"/>
      <c r="BB155" s="107" t="str">
        <f>IF(BB154="","","2p")</f>
        <v/>
      </c>
      <c r="BC155" s="107" t="str">
        <f>IF(BB154="","","3p")</f>
        <v/>
      </c>
      <c r="BD155" s="107" t="str">
        <f>IF(BB154="","","4p")</f>
        <v/>
      </c>
      <c r="BE155" s="106"/>
      <c r="BF155" s="106"/>
      <c r="BG155" s="104"/>
      <c r="BH155" s="107" t="str">
        <f>IF(BH154="","","2p")</f>
        <v/>
      </c>
      <c r="BI155" s="107" t="str">
        <f>IF(BH154="","","3p")</f>
        <v/>
      </c>
      <c r="BJ155" s="107" t="str">
        <f>IF(BH154="","","4p")</f>
        <v/>
      </c>
      <c r="BK155" s="108"/>
      <c r="BL155" s="104"/>
      <c r="BM155" s="107" t="str">
        <f>IF(BM154="","","2p")</f>
        <v/>
      </c>
      <c r="BN155" s="107" t="str">
        <f>IF(BM154="","","3p")</f>
        <v/>
      </c>
      <c r="BO155" s="107" t="str">
        <f>IF(BM154="","","4p")</f>
        <v/>
      </c>
      <c r="BP155" s="106"/>
    </row>
    <row r="156" ht="33.75" customHeight="1">
      <c r="A156" s="109"/>
      <c r="B156" s="89"/>
      <c r="C156" s="111"/>
      <c r="D156" s="109"/>
      <c r="E156" s="112" t="str">
        <f>IF(E154="IcePack","",IFNA(VLOOKUP(E$2&amp;"F"&amp;$A154&amp;E155,RackfileUPLOAD!$I:$K,3,FALSE),IFNA(VLOOKUP(E$2&amp;"F"&amp;$A154,RackfileUPLOAD!$I:$K,3,FALSE),"")))</f>
        <v/>
      </c>
      <c r="F156" s="112" t="str">
        <f>IF(E154="IcePack","",IFNA(VLOOKUP(E$2&amp;"F"&amp;$A154&amp;F155,RackfileUPLOAD!$I:$K,3,FALSE),IFNA(VLOOKUP(E$2&amp;"F"&amp;$A154,RackfileUPLOAD!$I:$K,3,FALSE),"")))</f>
        <v/>
      </c>
      <c r="G156" s="112" t="str">
        <f>IF(E154="IcePack","",IFNA(VLOOKUP(E$2&amp;"F"&amp;$A154&amp;G155,RackfileUPLOAD!$I:$K,3,FALSE),IFNA(VLOOKUP(E$2&amp;"F"&amp;$A154,RackfileUPLOAD!$I:$K,3,FALSE),"")))</f>
        <v/>
      </c>
      <c r="H156" s="113"/>
      <c r="I156" s="109"/>
      <c r="J156" s="112" t="str">
        <f>IF(J154="IcePack","",IFNA(VLOOKUP(J$2&amp;"F"&amp;$A154+1&amp;J155,RackfileUPLOAD!$I:$K,3,FALSE),IFNA(VLOOKUP(J$2&amp;"F"&amp;$A154+1,RackfileUPLOAD!$I:$K,3,FALSE),"")))</f>
        <v/>
      </c>
      <c r="K156" s="112" t="str">
        <f>IF(J154="IcePack","",IFNA(VLOOKUP(J$2&amp;"F"&amp;$A154+1&amp;K155,RackfileUPLOAD!$I:$K,3,FALSE),IFNA(VLOOKUP(J$2&amp;"F"&amp;$A154+1,RackfileUPLOAD!$I:$K,3,FALSE),"")))</f>
        <v/>
      </c>
      <c r="L156" s="112" t="str">
        <f>IF(J154="IcePack","",IFNA(VLOOKUP(J$2&amp;"F"&amp;$A154+1&amp;L155,RackfileUPLOAD!$I:$K,3,FALSE),IFNA(VLOOKUP(J$2&amp;"F"&amp;$A154+1,RackfileUPLOAD!$I:$K,3,FALSE),"")))</f>
        <v/>
      </c>
      <c r="M156" s="111"/>
      <c r="N156" s="111"/>
      <c r="O156" s="109"/>
      <c r="P156" s="112" t="str">
        <f>IF(P154="IcePack","",IFNA(VLOOKUP(P$2&amp;"F"&amp;$A154&amp;P155,RackfileUPLOAD!$I:$K,3,FALSE),IFNA(VLOOKUP(P$2&amp;"F"&amp;$A154,RackfileUPLOAD!$I:$K,3,FALSE),"")))</f>
        <v/>
      </c>
      <c r="Q156" s="112" t="str">
        <f>IF(P154="IcePack","",IFNA(VLOOKUP(P$2&amp;"F"&amp;$A154&amp;Q155,RackfileUPLOAD!$I:$K,3,FALSE),IFNA(VLOOKUP(P$2&amp;"F"&amp;$A154,RackfileUPLOAD!$I:$K,3,FALSE),"")))</f>
        <v/>
      </c>
      <c r="R156" s="112" t="str">
        <f>IF(P154="IcePack","",IFNA(VLOOKUP(P$2&amp;"F"&amp;$A154&amp;R155,RackfileUPLOAD!$I:$K,3,FALSE),IFNA(VLOOKUP(P$2&amp;"F"&amp;$A154,RackfileUPLOAD!$I:$K,3,FALSE),"")))</f>
        <v/>
      </c>
      <c r="S156" s="113"/>
      <c r="T156" s="109"/>
      <c r="U156" s="112" t="str">
        <f>IF(U154="IcePack","",IFNA(VLOOKUP(U$2&amp;"F"&amp;$A154+1&amp;U155,RackfileUPLOAD!$I:$K,3,FALSE),IFNA(VLOOKUP(U$2&amp;"F"&amp;$A154+1,RackfileUPLOAD!$I:$K,3,FALSE),"")))</f>
        <v/>
      </c>
      <c r="V156" s="112" t="str">
        <f>IF(U154="IcePack","",IFNA(VLOOKUP(U$2&amp;"F"&amp;$A154+1&amp;V155,RackfileUPLOAD!$I:$K,3,FALSE),IFNA(VLOOKUP(U$2&amp;"F"&amp;$A154+1,RackfileUPLOAD!$I:$K,3,FALSE),"")))</f>
        <v/>
      </c>
      <c r="W156" s="112" t="str">
        <f>IF(U154="IcePack","",IFNA(VLOOKUP(U$2&amp;"F"&amp;$A154+1&amp;W155,RackfileUPLOAD!$I:$K,3,FALSE),IFNA(VLOOKUP(U$2&amp;"F"&amp;$A154+1,RackfileUPLOAD!$I:$K,3,FALSE),"")))</f>
        <v/>
      </c>
      <c r="X156" s="111"/>
      <c r="Y156" s="111"/>
      <c r="Z156" s="109"/>
      <c r="AA156" s="112" t="str">
        <f>IF(AA154="IcePack","",IFNA(VLOOKUP(AA$2&amp;"F"&amp;$A154&amp;AA155,RackfileUPLOAD!$I:$K,3,FALSE),IFNA(VLOOKUP(AA$2&amp;"F"&amp;$A154,RackfileUPLOAD!$I:$K,3,FALSE),"")))</f>
        <v/>
      </c>
      <c r="AB156" s="112" t="str">
        <f>IF(AA154="IcePack","",IFNA(VLOOKUP(AA$2&amp;"F"&amp;$A154&amp;AB155,RackfileUPLOAD!$I:$K,3,FALSE),IFNA(VLOOKUP(AA$2&amp;"F"&amp;$A154,RackfileUPLOAD!$I:$K,3,FALSE),"")))</f>
        <v/>
      </c>
      <c r="AC156" s="112" t="str">
        <f>IF(AA154="IcePack","",IFNA(VLOOKUP(AA$2&amp;"F"&amp;$A154&amp;AC155,RackfileUPLOAD!$I:$K,3,FALSE),IFNA(VLOOKUP(AA$2&amp;"F"&amp;$A154,RackfileUPLOAD!$I:$K,3,FALSE),"")))</f>
        <v/>
      </c>
      <c r="AD156" s="113"/>
      <c r="AE156" s="109"/>
      <c r="AF156" s="112" t="str">
        <f>IF(AF154="IcePack","",IFNA(VLOOKUP(AF$2&amp;"F"&amp;$A154+1&amp;AF155,RackfileUPLOAD!$I:$K,3,FALSE),IFNA(VLOOKUP(AF$2&amp;"F"&amp;$A154+1,RackfileUPLOAD!$I:$K,3,FALSE),"")))</f>
        <v/>
      </c>
      <c r="AG156" s="112" t="str">
        <f>IF(AF154="IcePack","",IFNA(VLOOKUP(AF$2&amp;"F"&amp;$A154+1&amp;AG155,RackfileUPLOAD!$I:$K,3,FALSE),IFNA(VLOOKUP(AF$2&amp;"F"&amp;$A154+1,RackfileUPLOAD!$I:$K,3,FALSE),"")))</f>
        <v/>
      </c>
      <c r="AH156" s="112" t="str">
        <f>IF(AF154="IcePack","",IFNA(VLOOKUP(AF$2&amp;"F"&amp;$A154+1&amp;AH155,RackfileUPLOAD!$I:$K,3,FALSE),IFNA(VLOOKUP(AF$2&amp;"F"&amp;$A154+1,RackfileUPLOAD!$I:$K,3,FALSE),"")))</f>
        <v/>
      </c>
      <c r="AI156" s="111"/>
      <c r="AJ156" s="111"/>
      <c r="AK156" s="109"/>
      <c r="AL156" s="112" t="str">
        <f>IF(AL154="IcePack","",IFNA(VLOOKUP(AL$2&amp;"F"&amp;$A154&amp;AL155,RackfileUPLOAD!$I:$K,3,FALSE),IFNA(VLOOKUP(AL$2&amp;"F"&amp;$A154,RackfileUPLOAD!$I:$K,3,FALSE),"")))</f>
        <v/>
      </c>
      <c r="AM156" s="112" t="str">
        <f>IF(AL154="IcePack","",IFNA(VLOOKUP(AL$2&amp;"F"&amp;$A154&amp;AM155,RackfileUPLOAD!$I:$K,3,FALSE),IFNA(VLOOKUP(AL$2&amp;"F"&amp;$A154,RackfileUPLOAD!$I:$K,3,FALSE),"")))</f>
        <v/>
      </c>
      <c r="AN156" s="112" t="str">
        <f>IF(AL154="IcePack","",IFNA(VLOOKUP(AL$2&amp;"F"&amp;$A154&amp;AN155,RackfileUPLOAD!$I:$K,3,FALSE),IFNA(VLOOKUP(AL$2&amp;"F"&amp;$A154,RackfileUPLOAD!$I:$K,3,FALSE),"")))</f>
        <v/>
      </c>
      <c r="AO156" s="113"/>
      <c r="AP156" s="109"/>
      <c r="AQ156" s="112" t="str">
        <f>IF(AQ154="IcePack","",IFNA(VLOOKUP(AQ$2&amp;"F"&amp;$A154+1&amp;AQ155,RackfileUPLOAD!$I:$K,3,FALSE),IFNA(VLOOKUP(AQ$2&amp;"F"&amp;$A154+1,RackfileUPLOAD!$I:$K,3,FALSE),"")))</f>
        <v/>
      </c>
      <c r="AR156" s="112" t="str">
        <f>IF(AQ154="IcePack","",IFNA(VLOOKUP(AQ$2&amp;"F"&amp;$A154+1&amp;AR155,RackfileUPLOAD!$I:$K,3,FALSE),IFNA(VLOOKUP(AQ$2&amp;"F"&amp;$A154+1,RackfileUPLOAD!$I:$K,3,FALSE),"")))</f>
        <v/>
      </c>
      <c r="AS156" s="112" t="str">
        <f>IF(AQ154="IcePack","",IFNA(VLOOKUP(AQ$2&amp;"F"&amp;$A154+1&amp;AS155,RackfileUPLOAD!$I:$K,3,FALSE),IFNA(VLOOKUP(AQ$2&amp;"F"&amp;$A154+1,RackfileUPLOAD!$I:$K,3,FALSE),"")))</f>
        <v/>
      </c>
      <c r="AT156" s="111"/>
      <c r="AU156" s="111"/>
      <c r="AV156" s="109"/>
      <c r="AW156" s="112" t="str">
        <f>IF(AW154="IcePack","",IFNA(VLOOKUP(AW$2&amp;"F"&amp;$A154&amp;AW155,RackfileUPLOAD!$I:$K,3,FALSE),IFNA(VLOOKUP(AW$2&amp;"F"&amp;$A154,RackfileUPLOAD!$I:$K,3,FALSE),"")))</f>
        <v/>
      </c>
      <c r="AX156" s="112" t="str">
        <f>IF(AW154="IcePack","",IFNA(VLOOKUP(AW$2&amp;"F"&amp;$A154&amp;AX155,RackfileUPLOAD!$I:$K,3,FALSE),IFNA(VLOOKUP(AW$2&amp;"F"&amp;$A154,RackfileUPLOAD!$I:$K,3,FALSE),"")))</f>
        <v/>
      </c>
      <c r="AY156" s="112" t="str">
        <f>IF(AW154="IcePack","",IFNA(VLOOKUP(AW$2&amp;"F"&amp;$A154&amp;AY155,RackfileUPLOAD!$I:$K,3,FALSE),IFNA(VLOOKUP(AW$2&amp;"F"&amp;$A154,RackfileUPLOAD!$I:$K,3,FALSE),"")))</f>
        <v/>
      </c>
      <c r="AZ156" s="113"/>
      <c r="BA156" s="109"/>
      <c r="BB156" s="112" t="str">
        <f>IF(BB154="IcePack","",IFNA(VLOOKUP(BB$2&amp;"F"&amp;$A154+1&amp;BB155,RackfileUPLOAD!$I:$K,3,FALSE),IFNA(VLOOKUP(BB$2&amp;"F"&amp;$A154+1,RackfileUPLOAD!$I:$K,3,FALSE),"")))</f>
        <v/>
      </c>
      <c r="BC156" s="112" t="str">
        <f>IF(BB154="IcePack","",IFNA(VLOOKUP(BB$2&amp;"F"&amp;$A154+1&amp;BC155,RackfileUPLOAD!$I:$K,3,FALSE),IFNA(VLOOKUP(BB$2&amp;"F"&amp;$A154+1,RackfileUPLOAD!$I:$K,3,FALSE),"")))</f>
        <v/>
      </c>
      <c r="BD156" s="112" t="str">
        <f>IF(BB154="IcePack","",IFNA(VLOOKUP(BB$2&amp;"F"&amp;$A154+1&amp;BD155,RackfileUPLOAD!$I:$K,3,FALSE),IFNA(VLOOKUP(BB$2&amp;"F"&amp;$A154+1,RackfileUPLOAD!$I:$K,3,FALSE),"")))</f>
        <v/>
      </c>
      <c r="BE156" s="111"/>
      <c r="BF156" s="111"/>
      <c r="BG156" s="109"/>
      <c r="BH156" s="112" t="str">
        <f>IF(BH154="IcePack","",IFNA(VLOOKUP(BH$2&amp;"F"&amp;$A154&amp;BH155,RackfileUPLOAD!$I:$K,3,FALSE),IFNA(VLOOKUP(BH$2&amp;"F"&amp;$A154,RackfileUPLOAD!$I:$K,3,FALSE),"")))</f>
        <v/>
      </c>
      <c r="BI156" s="112" t="str">
        <f>IF(BH154="IcePack","",IFNA(VLOOKUP(BH$2&amp;"F"&amp;$A154&amp;BI155,RackfileUPLOAD!$I:$K,3,FALSE),IFNA(VLOOKUP(BH$2&amp;"F"&amp;$A154,RackfileUPLOAD!$I:$K,3,FALSE),"")))</f>
        <v/>
      </c>
      <c r="BJ156" s="112" t="str">
        <f>IF(BH154="IcePack","",IFNA(VLOOKUP(BH$2&amp;"F"&amp;$A154&amp;BJ155,RackfileUPLOAD!$I:$K,3,FALSE),IFNA(VLOOKUP(BH$2&amp;"F"&amp;$A154,RackfileUPLOAD!$I:$K,3,FALSE),"")))</f>
        <v/>
      </c>
      <c r="BK156" s="113"/>
      <c r="BL156" s="109"/>
      <c r="BM156" s="112" t="str">
        <f>IF(BM154="IcePack","",IFNA(VLOOKUP(BM$2&amp;"F"&amp;$A154+1&amp;BM155,RackfileUPLOAD!$I:$K,3,FALSE),IFNA(VLOOKUP(BM$2&amp;"F"&amp;$A154+1,RackfileUPLOAD!$I:$K,3,FALSE),"")))</f>
        <v/>
      </c>
      <c r="BN156" s="112" t="str">
        <f>IF(BM154="IcePack","",IFNA(VLOOKUP(BM$2&amp;"F"&amp;$A154+1&amp;BN155,RackfileUPLOAD!$I:$K,3,FALSE),IFNA(VLOOKUP(BM$2&amp;"F"&amp;$A154+1,RackfileUPLOAD!$I:$K,3,FALSE),"")))</f>
        <v/>
      </c>
      <c r="BO156" s="112" t="str">
        <f>IF(BM154="IcePack","",IFNA(VLOOKUP(BM$2&amp;"F"&amp;$A154+1&amp;BO155,RackfileUPLOAD!$I:$K,3,FALSE),IFNA(VLOOKUP(BM$2&amp;"F"&amp;$A154+1,RackfileUPLOAD!$I:$K,3,FALSE),"")))</f>
        <v/>
      </c>
      <c r="BP156" s="111"/>
    </row>
    <row r="157" ht="9.0" customHeight="1">
      <c r="A157" s="114"/>
      <c r="B157" s="89"/>
      <c r="C157" s="90"/>
      <c r="D157" s="91"/>
      <c r="E157" s="94"/>
      <c r="F157" s="94"/>
      <c r="G157" s="94"/>
      <c r="H157" s="90"/>
      <c r="I157" s="91"/>
      <c r="J157" s="94"/>
      <c r="K157" s="94"/>
      <c r="L157" s="94"/>
      <c r="M157" s="90"/>
      <c r="N157" s="90"/>
      <c r="O157" s="91"/>
      <c r="P157" s="94"/>
      <c r="Q157" s="94"/>
      <c r="R157" s="94"/>
      <c r="S157" s="90"/>
      <c r="T157" s="91"/>
      <c r="U157" s="94"/>
      <c r="V157" s="94"/>
      <c r="W157" s="94"/>
      <c r="X157" s="90"/>
      <c r="Y157" s="90"/>
      <c r="Z157" s="91"/>
      <c r="AA157" s="94"/>
      <c r="AB157" s="94"/>
      <c r="AC157" s="94"/>
      <c r="AD157" s="90"/>
      <c r="AE157" s="91"/>
      <c r="AF157" s="94"/>
      <c r="AG157" s="94"/>
      <c r="AH157" s="94"/>
      <c r="AI157" s="90"/>
      <c r="AJ157" s="90"/>
      <c r="AK157" s="91"/>
      <c r="AL157" s="94"/>
      <c r="AM157" s="94"/>
      <c r="AN157" s="94"/>
      <c r="AO157" s="90"/>
      <c r="AP157" s="91"/>
      <c r="AQ157" s="94"/>
      <c r="AR157" s="94"/>
      <c r="AS157" s="94"/>
      <c r="AT157" s="90"/>
      <c r="AU157" s="90"/>
      <c r="AV157" s="95"/>
      <c r="AW157" s="94"/>
      <c r="AX157" s="94"/>
      <c r="AY157" s="94"/>
      <c r="AZ157" s="90"/>
      <c r="BA157" s="91"/>
      <c r="BB157" s="94"/>
      <c r="BC157" s="94"/>
      <c r="BD157" s="94"/>
      <c r="BE157" s="90"/>
      <c r="BF157" s="90"/>
      <c r="BG157" s="91"/>
      <c r="BH157" s="94"/>
      <c r="BI157" s="94"/>
      <c r="BJ157" s="94"/>
      <c r="BK157" s="90"/>
      <c r="BL157" s="91"/>
      <c r="BM157" s="94"/>
      <c r="BN157" s="94"/>
      <c r="BO157" s="94"/>
      <c r="BP157" s="115"/>
    </row>
    <row r="158" ht="59.25" customHeight="1">
      <c r="A158" s="97">
        <f>A154+2</f>
        <v>87</v>
      </c>
      <c r="B158" s="89"/>
      <c r="C158" s="90"/>
      <c r="D158" s="98" t="str">
        <f>IF(D$2="",,D$2&amp;"_KW "&amp;$B$2&amp;"_F"&amp;$A158)</f>
        <v>ASL3_KW 19_F87</v>
      </c>
      <c r="E158" s="99" t="str">
        <f>IFNA(VLOOKUP(E$2&amp;"F"&amp;$A158,RackfileUPLOAD!$H:$K,3,FALSE),"")</f>
        <v/>
      </c>
      <c r="F158" s="100"/>
      <c r="G158" s="101"/>
      <c r="H158" s="102"/>
      <c r="I158" s="98" t="str">
        <f>IF(I$2="",,I$2&amp;"_KW "&amp;$B$2&amp;"_F"&amp;$A158)</f>
        <v>ASL3_KW 19_F87</v>
      </c>
      <c r="J158" s="99" t="str">
        <f>IFNA(VLOOKUP(J$2&amp;"F"&amp;$A158+1,RackfileUPLOAD!$H:$K,3,FALSE),"")</f>
        <v>565309 - Geschmortes Rind in Kräuterjus</v>
      </c>
      <c r="K158" s="100"/>
      <c r="L158" s="101"/>
      <c r="M158" s="90"/>
      <c r="N158" s="90"/>
      <c r="O158" s="98" t="str">
        <f>IF(O$2="",,O$2&amp;"_KW "&amp;$B$2&amp;"_F"&amp;$A158)</f>
        <v/>
      </c>
      <c r="P158" s="99" t="str">
        <f>IFNA(VLOOKUP(P$2&amp;"F"&amp;$A158,RackfileUPLOAD!$H:$K,3,FALSE),"")</f>
        <v/>
      </c>
      <c r="Q158" s="100"/>
      <c r="R158" s="101"/>
      <c r="S158" s="102"/>
      <c r="T158" s="98" t="str">
        <f>IF(T$2="",,T$2&amp;"_KW "&amp;$B$2&amp;"_F"&amp;$A158)</f>
        <v/>
      </c>
      <c r="U158" s="99" t="str">
        <f>IFNA(VLOOKUP(U$2&amp;"F"&amp;$A158+1,RackfileUPLOAD!$H:$K,3,FALSE),"")</f>
        <v/>
      </c>
      <c r="V158" s="100"/>
      <c r="W158" s="101"/>
      <c r="X158" s="90"/>
      <c r="Y158" s="90"/>
      <c r="Z158" s="98" t="str">
        <f>IF(Z$2="",,Z$2&amp;"_KW "&amp;$B$2&amp;"_F"&amp;$A158)</f>
        <v/>
      </c>
      <c r="AA158" s="99" t="str">
        <f>IFNA(VLOOKUP(AA$2&amp;"F"&amp;$A158,RackfileUPLOAD!$H:$K,3,FALSE),"")</f>
        <v/>
      </c>
      <c r="AB158" s="100"/>
      <c r="AC158" s="101"/>
      <c r="AD158" s="102"/>
      <c r="AE158" s="98" t="str">
        <f>IF(AE$2="",,AE$2&amp;"_KW "&amp;$B$2&amp;"_F"&amp;$A158)</f>
        <v/>
      </c>
      <c r="AF158" s="99" t="str">
        <f>IFNA(VLOOKUP(AF$2&amp;"F"&amp;$A158+1,RackfileUPLOAD!$H:$K,3,FALSE),"")</f>
        <v/>
      </c>
      <c r="AG158" s="100"/>
      <c r="AH158" s="101"/>
      <c r="AI158" s="90"/>
      <c r="AJ158" s="90"/>
      <c r="AK158" s="98" t="str">
        <f>IF(AK$2="",,AK$2&amp;"_KW "&amp;$B$2&amp;"_F"&amp;$A158)</f>
        <v/>
      </c>
      <c r="AL158" s="99" t="str">
        <f>IFNA(VLOOKUP(AL$2&amp;"F"&amp;$A158,RackfileUPLOAD!$H:$K,3,FALSE),"")</f>
        <v/>
      </c>
      <c r="AM158" s="100"/>
      <c r="AN158" s="101"/>
      <c r="AO158" s="102"/>
      <c r="AP158" s="98" t="str">
        <f>IF(AP$2="",,AP$2&amp;"_KW "&amp;$B$2&amp;"_F"&amp;$A158)</f>
        <v/>
      </c>
      <c r="AQ158" s="99" t="str">
        <f>IFNA(VLOOKUP(AQ$2&amp;"F"&amp;$A158+1,RackfileUPLOAD!$H:$K,3,FALSE),"")</f>
        <v/>
      </c>
      <c r="AR158" s="100"/>
      <c r="AS158" s="101"/>
      <c r="AT158" s="90"/>
      <c r="AU158" s="90"/>
      <c r="AV158" s="98" t="str">
        <f>IF(AV$2="",,AV$2&amp;"_KW "&amp;$B$2&amp;"_F"&amp;$A158)</f>
        <v/>
      </c>
      <c r="AW158" s="99" t="str">
        <f>IFNA(VLOOKUP(AW$2&amp;"F"&amp;$A158,RackfileUPLOAD!$H:$K,3,FALSE),"")</f>
        <v/>
      </c>
      <c r="AX158" s="100"/>
      <c r="AY158" s="101"/>
      <c r="AZ158" s="102"/>
      <c r="BA158" s="98" t="str">
        <f>IF(BA$2="",,BA$2&amp;"_KW "&amp;$B$2&amp;"_F"&amp;$A158)</f>
        <v/>
      </c>
      <c r="BB158" s="99" t="str">
        <f>IFNA(VLOOKUP(BB$2&amp;"F"&amp;$A158+1,RackfileUPLOAD!$H:$K,3,FALSE),"")</f>
        <v/>
      </c>
      <c r="BC158" s="100"/>
      <c r="BD158" s="101"/>
      <c r="BE158" s="90"/>
      <c r="BF158" s="90"/>
      <c r="BG158" s="98" t="str">
        <f>IF(BG$2="",,BG$2&amp;"_KW "&amp;$B$2&amp;"_F"&amp;$A158)</f>
        <v/>
      </c>
      <c r="BH158" s="99" t="str">
        <f>IFNA(VLOOKUP(BH$2&amp;"F"&amp;$A158,RackfileUPLOAD!$H:$K,3,FALSE),"")</f>
        <v/>
      </c>
      <c r="BI158" s="100"/>
      <c r="BJ158" s="101"/>
      <c r="BK158" s="102"/>
      <c r="BL158" s="98" t="str">
        <f>IF(BL$2="",,BL$2&amp;"_KW "&amp;$B$2&amp;"_F"&amp;$A158)</f>
        <v/>
      </c>
      <c r="BM158" s="99" t="str">
        <f>IFNA(VLOOKUP(BM$2&amp;"F"&amp;$A158+1,RackfileUPLOAD!$H:$K,3,FALSE),"")</f>
        <v/>
      </c>
      <c r="BN158" s="100"/>
      <c r="BO158" s="101"/>
      <c r="BP158" s="103"/>
    </row>
    <row r="159" ht="17.25" customHeight="1">
      <c r="A159" s="104"/>
      <c r="B159" s="89"/>
      <c r="C159" s="106"/>
      <c r="D159" s="104"/>
      <c r="E159" s="107" t="str">
        <f>IF(E158="","","2p")</f>
        <v/>
      </c>
      <c r="F159" s="107" t="str">
        <f>IF(E158="","","3p")</f>
        <v/>
      </c>
      <c r="G159" s="107" t="str">
        <f>IF(E158="","","4p")</f>
        <v/>
      </c>
      <c r="H159" s="108"/>
      <c r="I159" s="104"/>
      <c r="J159" s="107" t="str">
        <f>IF(J158="","","2p")</f>
        <v>2p</v>
      </c>
      <c r="K159" s="107" t="str">
        <f>IF(J158="","","3p")</f>
        <v>3p</v>
      </c>
      <c r="L159" s="107" t="str">
        <f>IF(J158="","","4p")</f>
        <v>4p</v>
      </c>
      <c r="M159" s="106"/>
      <c r="N159" s="106"/>
      <c r="O159" s="104"/>
      <c r="P159" s="107" t="str">
        <f>IF(P158="","","2p")</f>
        <v/>
      </c>
      <c r="Q159" s="107" t="str">
        <f>IF(P158="","","3p")</f>
        <v/>
      </c>
      <c r="R159" s="107" t="str">
        <f>IF(P158="","","4p")</f>
        <v/>
      </c>
      <c r="S159" s="108"/>
      <c r="T159" s="104"/>
      <c r="U159" s="107" t="str">
        <f>IF(U158="","","2p")</f>
        <v/>
      </c>
      <c r="V159" s="107" t="str">
        <f>IF(U158="","","3p")</f>
        <v/>
      </c>
      <c r="W159" s="107" t="str">
        <f>IF(U158="","","4p")</f>
        <v/>
      </c>
      <c r="X159" s="106"/>
      <c r="Y159" s="106"/>
      <c r="Z159" s="104"/>
      <c r="AA159" s="107" t="str">
        <f>IF(AA158="","","2p")</f>
        <v/>
      </c>
      <c r="AB159" s="107" t="str">
        <f>IF(AA158="","","3p")</f>
        <v/>
      </c>
      <c r="AC159" s="107" t="str">
        <f>IF(AA158="","","4p")</f>
        <v/>
      </c>
      <c r="AD159" s="108"/>
      <c r="AE159" s="104"/>
      <c r="AF159" s="107" t="str">
        <f>IF(AF158="","","2p")</f>
        <v/>
      </c>
      <c r="AG159" s="107" t="str">
        <f>IF(AF158="","","3p")</f>
        <v/>
      </c>
      <c r="AH159" s="107" t="str">
        <f>IF(AF158="","","4p")</f>
        <v/>
      </c>
      <c r="AI159" s="106"/>
      <c r="AJ159" s="106"/>
      <c r="AK159" s="104"/>
      <c r="AL159" s="107" t="str">
        <f>IF(AL158="","","2p")</f>
        <v/>
      </c>
      <c r="AM159" s="107" t="str">
        <f>IF(AL158="","","3p")</f>
        <v/>
      </c>
      <c r="AN159" s="107" t="str">
        <f>IF(AL158="","","4p")</f>
        <v/>
      </c>
      <c r="AO159" s="108"/>
      <c r="AP159" s="104"/>
      <c r="AQ159" s="107" t="str">
        <f>IF(AQ158="","","2p")</f>
        <v/>
      </c>
      <c r="AR159" s="107" t="str">
        <f>IF(AQ158="","","3p")</f>
        <v/>
      </c>
      <c r="AS159" s="107" t="str">
        <f>IF(AQ158="","","4p")</f>
        <v/>
      </c>
      <c r="AT159" s="106"/>
      <c r="AU159" s="106"/>
      <c r="AV159" s="104"/>
      <c r="AW159" s="107" t="str">
        <f>IF(AW158="","","2p")</f>
        <v/>
      </c>
      <c r="AX159" s="107" t="str">
        <f>IF(AW158="","","3p")</f>
        <v/>
      </c>
      <c r="AY159" s="107" t="str">
        <f>IF(AW158="","","4p")</f>
        <v/>
      </c>
      <c r="AZ159" s="108"/>
      <c r="BA159" s="104"/>
      <c r="BB159" s="107" t="str">
        <f>IF(BB158="","","2p")</f>
        <v/>
      </c>
      <c r="BC159" s="107" t="str">
        <f>IF(BB158="","","3p")</f>
        <v/>
      </c>
      <c r="BD159" s="107" t="str">
        <f>IF(BB158="","","4p")</f>
        <v/>
      </c>
      <c r="BE159" s="106"/>
      <c r="BF159" s="106"/>
      <c r="BG159" s="104"/>
      <c r="BH159" s="107" t="str">
        <f>IF(BH158="","","2p")</f>
        <v/>
      </c>
      <c r="BI159" s="107" t="str">
        <f>IF(BH158="","","3p")</f>
        <v/>
      </c>
      <c r="BJ159" s="107" t="str">
        <f>IF(BH158="","","4p")</f>
        <v/>
      </c>
      <c r="BK159" s="108"/>
      <c r="BL159" s="104"/>
      <c r="BM159" s="107" t="str">
        <f>IF(BM158="","","2p")</f>
        <v/>
      </c>
      <c r="BN159" s="107" t="str">
        <f>IF(BM158="","","3p")</f>
        <v/>
      </c>
      <c r="BO159" s="107" t="str">
        <f>IF(BM158="","","4p")</f>
        <v/>
      </c>
      <c r="BP159" s="106"/>
    </row>
    <row r="160" ht="33.75" customHeight="1">
      <c r="A160" s="109"/>
      <c r="B160" s="89"/>
      <c r="C160" s="111"/>
      <c r="D160" s="109"/>
      <c r="E160" s="112" t="str">
        <f>IF(E158="IcePack","",IFNA(VLOOKUP(E$2&amp;"F"&amp;$A158&amp;E159,RackfileUPLOAD!$I:$K,3,FALSE),IFNA(VLOOKUP(E$2&amp;"F"&amp;$A158,RackfileUPLOAD!$I:$K,3,FALSE),"")))</f>
        <v/>
      </c>
      <c r="F160" s="112" t="str">
        <f>IF(E158="IcePack","",IFNA(VLOOKUP(E$2&amp;"F"&amp;$A158&amp;F159,RackfileUPLOAD!$I:$K,3,FALSE),IFNA(VLOOKUP(E$2&amp;"F"&amp;$A158,RackfileUPLOAD!$I:$K,3,FALSE),"")))</f>
        <v/>
      </c>
      <c r="G160" s="112" t="str">
        <f>IF(E158="IcePack","",IFNA(VLOOKUP(E$2&amp;"F"&amp;$A158&amp;G159,RackfileUPLOAD!$I:$K,3,FALSE),IFNA(VLOOKUP(E$2&amp;"F"&amp;$A158,RackfileUPLOAD!$I:$K,3,FALSE),"")))</f>
        <v/>
      </c>
      <c r="H160" s="113"/>
      <c r="I160" s="109"/>
      <c r="J160" s="112" t="str">
        <f>IF(J158="IcePack","",IFNA(VLOOKUP(J$2&amp;"F"&amp;$A158+1&amp;J159,RackfileUPLOAD!$I:$K,3,FALSE),IFNA(VLOOKUP(J$2&amp;"F"&amp;$A158+1,RackfileUPLOAD!$I:$K,3,FALSE),"")))</f>
        <v/>
      </c>
      <c r="K160" s="112" t="str">
        <f>IF(J158="IcePack","",IFNA(VLOOKUP(J$2&amp;"F"&amp;$A158+1&amp;K159,RackfileUPLOAD!$I:$K,3,FALSE),IFNA(VLOOKUP(J$2&amp;"F"&amp;$A158+1,RackfileUPLOAD!$I:$K,3,FALSE),"")))</f>
        <v/>
      </c>
      <c r="L160" s="112" t="str">
        <f>IF(J158="IcePack","",IFNA(VLOOKUP(J$2&amp;"F"&amp;$A158+1&amp;L159,RackfileUPLOAD!$I:$K,3,FALSE),IFNA(VLOOKUP(J$2&amp;"F"&amp;$A158+1,RackfileUPLOAD!$I:$K,3,FALSE),"")))</f>
        <v/>
      </c>
      <c r="M160" s="111"/>
      <c r="N160" s="111"/>
      <c r="O160" s="109"/>
      <c r="P160" s="112" t="str">
        <f>IF(P158="IcePack","",IFNA(VLOOKUP(P$2&amp;"F"&amp;$A158&amp;P159,RackfileUPLOAD!$I:$K,3,FALSE),IFNA(VLOOKUP(P$2&amp;"F"&amp;$A158,RackfileUPLOAD!$I:$K,3,FALSE),"")))</f>
        <v/>
      </c>
      <c r="Q160" s="112" t="str">
        <f>IF(P158="IcePack","",IFNA(VLOOKUP(P$2&amp;"F"&amp;$A158&amp;Q159,RackfileUPLOAD!$I:$K,3,FALSE),IFNA(VLOOKUP(P$2&amp;"F"&amp;$A158,RackfileUPLOAD!$I:$K,3,FALSE),"")))</f>
        <v/>
      </c>
      <c r="R160" s="112" t="str">
        <f>IF(P158="IcePack","",IFNA(VLOOKUP(P$2&amp;"F"&amp;$A158&amp;R159,RackfileUPLOAD!$I:$K,3,FALSE),IFNA(VLOOKUP(P$2&amp;"F"&amp;$A158,RackfileUPLOAD!$I:$K,3,FALSE),"")))</f>
        <v/>
      </c>
      <c r="S160" s="113"/>
      <c r="T160" s="109"/>
      <c r="U160" s="112" t="str">
        <f>IF(U158="IcePack","",IFNA(VLOOKUP(U$2&amp;"F"&amp;$A158+1&amp;U159,RackfileUPLOAD!$I:$K,3,FALSE),IFNA(VLOOKUP(U$2&amp;"F"&amp;$A158+1,RackfileUPLOAD!$I:$K,3,FALSE),"")))</f>
        <v/>
      </c>
      <c r="V160" s="112" t="str">
        <f>IF(U158="IcePack","",IFNA(VLOOKUP(U$2&amp;"F"&amp;$A158+1&amp;V159,RackfileUPLOAD!$I:$K,3,FALSE),IFNA(VLOOKUP(U$2&amp;"F"&amp;$A158+1,RackfileUPLOAD!$I:$K,3,FALSE),"")))</f>
        <v/>
      </c>
      <c r="W160" s="112" t="str">
        <f>IF(U158="IcePack","",IFNA(VLOOKUP(U$2&amp;"F"&amp;$A158+1&amp;W159,RackfileUPLOAD!$I:$K,3,FALSE),IFNA(VLOOKUP(U$2&amp;"F"&amp;$A158+1,RackfileUPLOAD!$I:$K,3,FALSE),"")))</f>
        <v/>
      </c>
      <c r="X160" s="111"/>
      <c r="Y160" s="111"/>
      <c r="Z160" s="109"/>
      <c r="AA160" s="112" t="str">
        <f>IF(AA158="IcePack","",IFNA(VLOOKUP(AA$2&amp;"F"&amp;$A158&amp;AA159,RackfileUPLOAD!$I:$K,3,FALSE),IFNA(VLOOKUP(AA$2&amp;"F"&amp;$A158,RackfileUPLOAD!$I:$K,3,FALSE),"")))</f>
        <v/>
      </c>
      <c r="AB160" s="112" t="str">
        <f>IF(AA158="IcePack","",IFNA(VLOOKUP(AA$2&amp;"F"&amp;$A158&amp;AB159,RackfileUPLOAD!$I:$K,3,FALSE),IFNA(VLOOKUP(AA$2&amp;"F"&amp;$A158,RackfileUPLOAD!$I:$K,3,FALSE),"")))</f>
        <v/>
      </c>
      <c r="AC160" s="112" t="str">
        <f>IF(AA158="IcePack","",IFNA(VLOOKUP(AA$2&amp;"F"&amp;$A158&amp;AC159,RackfileUPLOAD!$I:$K,3,FALSE),IFNA(VLOOKUP(AA$2&amp;"F"&amp;$A158,RackfileUPLOAD!$I:$K,3,FALSE),"")))</f>
        <v/>
      </c>
      <c r="AD160" s="113"/>
      <c r="AE160" s="109"/>
      <c r="AF160" s="112" t="str">
        <f>IF(AF158="IcePack","",IFNA(VLOOKUP(AF$2&amp;"F"&amp;$A158+1&amp;AF159,RackfileUPLOAD!$I:$K,3,FALSE),IFNA(VLOOKUP(AF$2&amp;"F"&amp;$A158+1,RackfileUPLOAD!$I:$K,3,FALSE),"")))</f>
        <v/>
      </c>
      <c r="AG160" s="112" t="str">
        <f>IF(AF158="IcePack","",IFNA(VLOOKUP(AF$2&amp;"F"&amp;$A158+1&amp;AG159,RackfileUPLOAD!$I:$K,3,FALSE),IFNA(VLOOKUP(AF$2&amp;"F"&amp;$A158+1,RackfileUPLOAD!$I:$K,3,FALSE),"")))</f>
        <v/>
      </c>
      <c r="AH160" s="112" t="str">
        <f>IF(AF158="IcePack","",IFNA(VLOOKUP(AF$2&amp;"F"&amp;$A158+1&amp;AH159,RackfileUPLOAD!$I:$K,3,FALSE),IFNA(VLOOKUP(AF$2&amp;"F"&amp;$A158+1,RackfileUPLOAD!$I:$K,3,FALSE),"")))</f>
        <v/>
      </c>
      <c r="AI160" s="111"/>
      <c r="AJ160" s="111"/>
      <c r="AK160" s="109"/>
      <c r="AL160" s="112" t="str">
        <f>IF(AL158="IcePack","",IFNA(VLOOKUP(AL$2&amp;"F"&amp;$A158&amp;AL159,RackfileUPLOAD!$I:$K,3,FALSE),IFNA(VLOOKUP(AL$2&amp;"F"&amp;$A158,RackfileUPLOAD!$I:$K,3,FALSE),"")))</f>
        <v/>
      </c>
      <c r="AM160" s="112" t="str">
        <f>IF(AL158="IcePack","",IFNA(VLOOKUP(AL$2&amp;"F"&amp;$A158&amp;AM159,RackfileUPLOAD!$I:$K,3,FALSE),IFNA(VLOOKUP(AL$2&amp;"F"&amp;$A158,RackfileUPLOAD!$I:$K,3,FALSE),"")))</f>
        <v/>
      </c>
      <c r="AN160" s="112" t="str">
        <f>IF(AL158="IcePack","",IFNA(VLOOKUP(AL$2&amp;"F"&amp;$A158&amp;AN159,RackfileUPLOAD!$I:$K,3,FALSE),IFNA(VLOOKUP(AL$2&amp;"F"&amp;$A158,RackfileUPLOAD!$I:$K,3,FALSE),"")))</f>
        <v/>
      </c>
      <c r="AO160" s="113"/>
      <c r="AP160" s="109"/>
      <c r="AQ160" s="112" t="str">
        <f>IF(AQ158="IcePack","",IFNA(VLOOKUP(AQ$2&amp;"F"&amp;$A158+1&amp;AQ159,RackfileUPLOAD!$I:$K,3,FALSE),IFNA(VLOOKUP(AQ$2&amp;"F"&amp;$A158+1,RackfileUPLOAD!$I:$K,3,FALSE),"")))</f>
        <v/>
      </c>
      <c r="AR160" s="112" t="str">
        <f>IF(AQ158="IcePack","",IFNA(VLOOKUP(AQ$2&amp;"F"&amp;$A158+1&amp;AR159,RackfileUPLOAD!$I:$K,3,FALSE),IFNA(VLOOKUP(AQ$2&amp;"F"&amp;$A158+1,RackfileUPLOAD!$I:$K,3,FALSE),"")))</f>
        <v/>
      </c>
      <c r="AS160" s="112" t="str">
        <f>IF(AQ158="IcePack","",IFNA(VLOOKUP(AQ$2&amp;"F"&amp;$A158+1&amp;AS159,RackfileUPLOAD!$I:$K,3,FALSE),IFNA(VLOOKUP(AQ$2&amp;"F"&amp;$A158+1,RackfileUPLOAD!$I:$K,3,FALSE),"")))</f>
        <v/>
      </c>
      <c r="AT160" s="111"/>
      <c r="AU160" s="111"/>
      <c r="AV160" s="109"/>
      <c r="AW160" s="112" t="str">
        <f>IF(AW158="IcePack","",IFNA(VLOOKUP(AW$2&amp;"F"&amp;$A158&amp;AW159,RackfileUPLOAD!$I:$K,3,FALSE),IFNA(VLOOKUP(AW$2&amp;"F"&amp;$A158,RackfileUPLOAD!$I:$K,3,FALSE),"")))</f>
        <v/>
      </c>
      <c r="AX160" s="112" t="str">
        <f>IF(AW158="IcePack","",IFNA(VLOOKUP(AW$2&amp;"F"&amp;$A158&amp;AX159,RackfileUPLOAD!$I:$K,3,FALSE),IFNA(VLOOKUP(AW$2&amp;"F"&amp;$A158,RackfileUPLOAD!$I:$K,3,FALSE),"")))</f>
        <v/>
      </c>
      <c r="AY160" s="112" t="str">
        <f>IF(AW158="IcePack","",IFNA(VLOOKUP(AW$2&amp;"F"&amp;$A158&amp;AY159,RackfileUPLOAD!$I:$K,3,FALSE),IFNA(VLOOKUP(AW$2&amp;"F"&amp;$A158,RackfileUPLOAD!$I:$K,3,FALSE),"")))</f>
        <v/>
      </c>
      <c r="AZ160" s="113"/>
      <c r="BA160" s="109"/>
      <c r="BB160" s="112" t="str">
        <f>IF(BB158="IcePack","",IFNA(VLOOKUP(BB$2&amp;"F"&amp;$A158+1&amp;BB159,RackfileUPLOAD!$I:$K,3,FALSE),IFNA(VLOOKUP(BB$2&amp;"F"&amp;$A158+1,RackfileUPLOAD!$I:$K,3,FALSE),"")))</f>
        <v/>
      </c>
      <c r="BC160" s="112" t="str">
        <f>IF(BB158="IcePack","",IFNA(VLOOKUP(BB$2&amp;"F"&amp;$A158+1&amp;BC159,RackfileUPLOAD!$I:$K,3,FALSE),IFNA(VLOOKUP(BB$2&amp;"F"&amp;$A158+1,RackfileUPLOAD!$I:$K,3,FALSE),"")))</f>
        <v/>
      </c>
      <c r="BD160" s="112" t="str">
        <f>IF(BB158="IcePack","",IFNA(VLOOKUP(BB$2&amp;"F"&amp;$A158+1&amp;BD159,RackfileUPLOAD!$I:$K,3,FALSE),IFNA(VLOOKUP(BB$2&amp;"F"&amp;$A158+1,RackfileUPLOAD!$I:$K,3,FALSE),"")))</f>
        <v/>
      </c>
      <c r="BE160" s="111"/>
      <c r="BF160" s="111"/>
      <c r="BG160" s="109"/>
      <c r="BH160" s="112" t="str">
        <f>IF(BH158="IcePack","",IFNA(VLOOKUP(BH$2&amp;"F"&amp;$A158&amp;BH159,RackfileUPLOAD!$I:$K,3,FALSE),IFNA(VLOOKUP(BH$2&amp;"F"&amp;$A158,RackfileUPLOAD!$I:$K,3,FALSE),"")))</f>
        <v/>
      </c>
      <c r="BI160" s="112" t="str">
        <f>IF(BH158="IcePack","",IFNA(VLOOKUP(BH$2&amp;"F"&amp;$A158&amp;BI159,RackfileUPLOAD!$I:$K,3,FALSE),IFNA(VLOOKUP(BH$2&amp;"F"&amp;$A158,RackfileUPLOAD!$I:$K,3,FALSE),"")))</f>
        <v/>
      </c>
      <c r="BJ160" s="112" t="str">
        <f>IF(BH158="IcePack","",IFNA(VLOOKUP(BH$2&amp;"F"&amp;$A158&amp;BJ159,RackfileUPLOAD!$I:$K,3,FALSE),IFNA(VLOOKUP(BH$2&amp;"F"&amp;$A158,RackfileUPLOAD!$I:$K,3,FALSE),"")))</f>
        <v/>
      </c>
      <c r="BK160" s="113"/>
      <c r="BL160" s="109"/>
      <c r="BM160" s="112" t="str">
        <f>IF(BM158="IcePack","",IFNA(VLOOKUP(BM$2&amp;"F"&amp;$A158+1&amp;BM159,RackfileUPLOAD!$I:$K,3,FALSE),IFNA(VLOOKUP(BM$2&amp;"F"&amp;$A158+1,RackfileUPLOAD!$I:$K,3,FALSE),"")))</f>
        <v/>
      </c>
      <c r="BN160" s="112" t="str">
        <f>IF(BM158="IcePack","",IFNA(VLOOKUP(BM$2&amp;"F"&amp;$A158+1&amp;BN159,RackfileUPLOAD!$I:$K,3,FALSE),IFNA(VLOOKUP(BM$2&amp;"F"&amp;$A158+1,RackfileUPLOAD!$I:$K,3,FALSE),"")))</f>
        <v/>
      </c>
      <c r="BO160" s="112" t="str">
        <f>IF(BM158="IcePack","",IFNA(VLOOKUP(BM$2&amp;"F"&amp;$A158+1&amp;BO159,RackfileUPLOAD!$I:$K,3,FALSE),IFNA(VLOOKUP(BM$2&amp;"F"&amp;$A158+1,RackfileUPLOAD!$I:$K,3,FALSE),"")))</f>
        <v/>
      </c>
      <c r="BP160" s="111"/>
    </row>
    <row r="161" ht="9.0" customHeight="1">
      <c r="A161" s="88"/>
      <c r="B161" s="89"/>
      <c r="C161" s="90"/>
      <c r="D161" s="91"/>
      <c r="E161" s="94"/>
      <c r="F161" s="94"/>
      <c r="G161" s="94"/>
      <c r="H161" s="90"/>
      <c r="I161" s="91"/>
      <c r="J161" s="94"/>
      <c r="K161" s="94"/>
      <c r="L161" s="94"/>
      <c r="M161" s="90"/>
      <c r="N161" s="90"/>
      <c r="O161" s="91"/>
      <c r="P161" s="94"/>
      <c r="Q161" s="94"/>
      <c r="R161" s="94"/>
      <c r="S161" s="90"/>
      <c r="T161" s="91"/>
      <c r="U161" s="94"/>
      <c r="V161" s="94"/>
      <c r="W161" s="94"/>
      <c r="X161" s="90"/>
      <c r="Y161" s="90"/>
      <c r="Z161" s="91"/>
      <c r="AA161" s="94"/>
      <c r="AB161" s="94"/>
      <c r="AC161" s="94"/>
      <c r="AD161" s="90"/>
      <c r="AE161" s="91"/>
      <c r="AF161" s="94"/>
      <c r="AG161" s="94"/>
      <c r="AH161" s="94"/>
      <c r="AI161" s="90"/>
      <c r="AJ161" s="90"/>
      <c r="AK161" s="91"/>
      <c r="AL161" s="94"/>
      <c r="AM161" s="94"/>
      <c r="AN161" s="94"/>
      <c r="AO161" s="90"/>
      <c r="AP161" s="91"/>
      <c r="AQ161" s="94"/>
      <c r="AR161" s="94"/>
      <c r="AS161" s="94"/>
      <c r="AT161" s="90"/>
      <c r="AU161" s="90"/>
      <c r="AV161" s="95"/>
      <c r="AW161" s="94"/>
      <c r="AX161" s="94"/>
      <c r="AY161" s="94"/>
      <c r="AZ161" s="90"/>
      <c r="BA161" s="91"/>
      <c r="BB161" s="94"/>
      <c r="BC161" s="94"/>
      <c r="BD161" s="94"/>
      <c r="BE161" s="90"/>
      <c r="BF161" s="90"/>
      <c r="BG161" s="91"/>
      <c r="BH161" s="94"/>
      <c r="BI161" s="94"/>
      <c r="BJ161" s="94"/>
      <c r="BK161" s="90"/>
      <c r="BL161" s="91"/>
      <c r="BM161" s="94"/>
      <c r="BN161" s="94"/>
      <c r="BO161" s="94"/>
      <c r="BP161" s="115"/>
    </row>
    <row r="162" ht="59.25" customHeight="1">
      <c r="A162" s="97">
        <f>A158+2</f>
        <v>89</v>
      </c>
      <c r="B162" s="89"/>
      <c r="C162" s="90"/>
      <c r="D162" s="98" t="str">
        <f>IF(D$2="",,D$2&amp;"_KW "&amp;$B$2&amp;"_F"&amp;$A162)</f>
        <v>ASL3_KW 19_F89</v>
      </c>
      <c r="E162" s="99" t="str">
        <f>IFNA(VLOOKUP(E$2&amp;"F"&amp;$A162,RackfileUPLOAD!$H:$K,3,FALSE),"")</f>
        <v>220 - Free4Life_ Ginger Lemon Apple Wellness Shot_Single</v>
      </c>
      <c r="F162" s="100"/>
      <c r="G162" s="101"/>
      <c r="H162" s="102"/>
      <c r="I162" s="98" t="str">
        <f>IF(I$2="",,I$2&amp;"_KW "&amp;$B$2&amp;"_F"&amp;$A162)</f>
        <v>ASL3_KW 19_F89</v>
      </c>
      <c r="J162" s="99" t="str">
        <f>IFNA(VLOOKUP(J$2&amp;"F"&amp;$A162+1,RackfileUPLOAD!$H:$K,3,FALSE),"")</f>
        <v/>
      </c>
      <c r="K162" s="100"/>
      <c r="L162" s="101"/>
      <c r="M162" s="90"/>
      <c r="N162" s="90"/>
      <c r="O162" s="98" t="str">
        <f>IF(O$2="",,O$2&amp;"_KW "&amp;$B$2&amp;"_F"&amp;$A162)</f>
        <v/>
      </c>
      <c r="P162" s="99" t="str">
        <f>IFNA(VLOOKUP(P$2&amp;"F"&amp;$A162,RackfileUPLOAD!$H:$K,3,FALSE),"")</f>
        <v/>
      </c>
      <c r="Q162" s="100"/>
      <c r="R162" s="101"/>
      <c r="S162" s="102"/>
      <c r="T162" s="98" t="str">
        <f>IF(T$2="",,T$2&amp;"_KW "&amp;$B$2&amp;"_F"&amp;$A162)</f>
        <v/>
      </c>
      <c r="U162" s="99" t="str">
        <f>IFNA(VLOOKUP(U$2&amp;"F"&amp;$A162+1,RackfileUPLOAD!$H:$K,3,FALSE),"")</f>
        <v/>
      </c>
      <c r="V162" s="100"/>
      <c r="W162" s="101"/>
      <c r="X162" s="90"/>
      <c r="Y162" s="90"/>
      <c r="Z162" s="98" t="str">
        <f>IF(Z$2="",,Z$2&amp;"_KW "&amp;$B$2&amp;"_F"&amp;$A162)</f>
        <v/>
      </c>
      <c r="AA162" s="99" t="str">
        <f>IFNA(VLOOKUP(AA$2&amp;"F"&amp;$A162,RackfileUPLOAD!$H:$K,3,FALSE),"")</f>
        <v/>
      </c>
      <c r="AB162" s="100"/>
      <c r="AC162" s="101"/>
      <c r="AD162" s="102"/>
      <c r="AE162" s="98" t="str">
        <f>IF(AE$2="",,AE$2&amp;"_KW "&amp;$B$2&amp;"_F"&amp;$A162)</f>
        <v/>
      </c>
      <c r="AF162" s="99" t="str">
        <f>IFNA(VLOOKUP(AF$2&amp;"F"&amp;$A162+1,RackfileUPLOAD!$H:$K,3,FALSE),"")</f>
        <v/>
      </c>
      <c r="AG162" s="100"/>
      <c r="AH162" s="101"/>
      <c r="AI162" s="90"/>
      <c r="AJ162" s="90"/>
      <c r="AK162" s="98" t="str">
        <f>IF(AK$2="",,AK$2&amp;"_KW "&amp;$B$2&amp;"_F"&amp;$A162)</f>
        <v/>
      </c>
      <c r="AL162" s="99" t="str">
        <f>IFNA(VLOOKUP(AL$2&amp;"F"&amp;$A162,RackfileUPLOAD!$H:$K,3,FALSE),"")</f>
        <v/>
      </c>
      <c r="AM162" s="100"/>
      <c r="AN162" s="101"/>
      <c r="AO162" s="102"/>
      <c r="AP162" s="98" t="str">
        <f>IF(AP$2="",,AP$2&amp;"_KW "&amp;$B$2&amp;"_F"&amp;$A162)</f>
        <v/>
      </c>
      <c r="AQ162" s="99" t="str">
        <f>IFNA(VLOOKUP(AQ$2&amp;"F"&amp;$A162+1,RackfileUPLOAD!$H:$K,3,FALSE),"")</f>
        <v/>
      </c>
      <c r="AR162" s="100"/>
      <c r="AS162" s="101"/>
      <c r="AT162" s="90"/>
      <c r="AU162" s="90"/>
      <c r="AV162" s="98" t="str">
        <f>IF(AV$2="",,AV$2&amp;"_KW "&amp;$B$2&amp;"_F"&amp;$A162)</f>
        <v/>
      </c>
      <c r="AW162" s="99" t="str">
        <f>IFNA(VLOOKUP(AW$2&amp;"F"&amp;$A162,RackfileUPLOAD!$H:$K,3,FALSE),"")</f>
        <v/>
      </c>
      <c r="AX162" s="100"/>
      <c r="AY162" s="101"/>
      <c r="AZ162" s="102"/>
      <c r="BA162" s="98" t="str">
        <f>IF(BA$2="",,BA$2&amp;"_KW "&amp;$B$2&amp;"_F"&amp;$A162)</f>
        <v/>
      </c>
      <c r="BB162" s="99" t="str">
        <f>IFNA(VLOOKUP(BB$2&amp;"F"&amp;$A162+1,RackfileUPLOAD!$H:$K,3,FALSE),"")</f>
        <v/>
      </c>
      <c r="BC162" s="100"/>
      <c r="BD162" s="101"/>
      <c r="BE162" s="90"/>
      <c r="BF162" s="90"/>
      <c r="BG162" s="98" t="str">
        <f>IF(BG$2="",,BG$2&amp;"_KW "&amp;$B$2&amp;"_F"&amp;$A162)</f>
        <v/>
      </c>
      <c r="BH162" s="99" t="str">
        <f>IFNA(VLOOKUP(BH$2&amp;"F"&amp;$A162,RackfileUPLOAD!$H:$K,3,FALSE),"")</f>
        <v/>
      </c>
      <c r="BI162" s="100"/>
      <c r="BJ162" s="101"/>
      <c r="BK162" s="102"/>
      <c r="BL162" s="98" t="str">
        <f>IF(BL$2="",,BL$2&amp;"_KW "&amp;$B$2&amp;"_F"&amp;$A162)</f>
        <v/>
      </c>
      <c r="BM162" s="99" t="str">
        <f>IFNA(VLOOKUP(BM$2&amp;"F"&amp;$A162+1,RackfileUPLOAD!$H:$K,3,FALSE),"")</f>
        <v/>
      </c>
      <c r="BN162" s="100"/>
      <c r="BO162" s="101"/>
      <c r="BP162" s="103"/>
    </row>
    <row r="163" ht="17.25" customHeight="1">
      <c r="A163" s="104"/>
      <c r="B163" s="89"/>
      <c r="C163" s="106"/>
      <c r="D163" s="104"/>
      <c r="E163" s="116" t="str">
        <f>IF(E162="","","2p")</f>
        <v>2p</v>
      </c>
      <c r="F163" s="117" t="str">
        <f>IF(E162="","","3p")</f>
        <v>3p</v>
      </c>
      <c r="G163" s="118" t="str">
        <f>IF(E162="","","4p")</f>
        <v>4p</v>
      </c>
      <c r="H163" s="108"/>
      <c r="I163" s="104"/>
      <c r="J163" s="107" t="str">
        <f>IF(J162="","","2p")</f>
        <v/>
      </c>
      <c r="K163" s="107" t="str">
        <f>IF(J162="","","3p")</f>
        <v/>
      </c>
      <c r="L163" s="107" t="str">
        <f>IF(J162="","","4p")</f>
        <v/>
      </c>
      <c r="M163" s="106"/>
      <c r="N163" s="106"/>
      <c r="O163" s="104"/>
      <c r="P163" s="116" t="str">
        <f>IF(P162="","","2p")</f>
        <v/>
      </c>
      <c r="Q163" s="117" t="str">
        <f>IF(P162="","","3p")</f>
        <v/>
      </c>
      <c r="R163" s="118" t="str">
        <f>IF(P162="","","4p")</f>
        <v/>
      </c>
      <c r="S163" s="108"/>
      <c r="T163" s="104"/>
      <c r="U163" s="107" t="str">
        <f>IF(U162="","","2p")</f>
        <v/>
      </c>
      <c r="V163" s="107" t="str">
        <f>IF(U162="","","3p")</f>
        <v/>
      </c>
      <c r="W163" s="107" t="str">
        <f>IF(U162="","","4p")</f>
        <v/>
      </c>
      <c r="X163" s="106"/>
      <c r="Y163" s="106"/>
      <c r="Z163" s="104"/>
      <c r="AA163" s="116" t="str">
        <f>IF(AA162="","","2p")</f>
        <v/>
      </c>
      <c r="AB163" s="117" t="str">
        <f>IF(AA162="","","3p")</f>
        <v/>
      </c>
      <c r="AC163" s="118" t="str">
        <f>IF(AA162="","","4p")</f>
        <v/>
      </c>
      <c r="AD163" s="108"/>
      <c r="AE163" s="104"/>
      <c r="AF163" s="107" t="str">
        <f>IF(AF162="","","2p")</f>
        <v/>
      </c>
      <c r="AG163" s="107" t="str">
        <f>IF(AF162="","","3p")</f>
        <v/>
      </c>
      <c r="AH163" s="107" t="str">
        <f>IF(AF162="","","4p")</f>
        <v/>
      </c>
      <c r="AI163" s="106"/>
      <c r="AJ163" s="106"/>
      <c r="AK163" s="104"/>
      <c r="AL163" s="116" t="str">
        <f>IF(AL162="","","2p")</f>
        <v/>
      </c>
      <c r="AM163" s="117" t="str">
        <f>IF(AL162="","","3p")</f>
        <v/>
      </c>
      <c r="AN163" s="118" t="str">
        <f>IF(AL162="","","4p")</f>
        <v/>
      </c>
      <c r="AO163" s="108"/>
      <c r="AP163" s="104"/>
      <c r="AQ163" s="107" t="str">
        <f>IF(AQ162="","","2p")</f>
        <v/>
      </c>
      <c r="AR163" s="107" t="str">
        <f>IF(AQ162="","","3p")</f>
        <v/>
      </c>
      <c r="AS163" s="107" t="str">
        <f>IF(AQ162="","","4p")</f>
        <v/>
      </c>
      <c r="AT163" s="106"/>
      <c r="AU163" s="106"/>
      <c r="AV163" s="104"/>
      <c r="AW163" s="116" t="str">
        <f>IF(AW162="","","2p")</f>
        <v/>
      </c>
      <c r="AX163" s="117" t="str">
        <f>IF(AW162="","","3p")</f>
        <v/>
      </c>
      <c r="AY163" s="118" t="str">
        <f>IF(AW162="","","4p")</f>
        <v/>
      </c>
      <c r="AZ163" s="108"/>
      <c r="BA163" s="104"/>
      <c r="BB163" s="107" t="str">
        <f>IF(BB162="","","2p")</f>
        <v/>
      </c>
      <c r="BC163" s="107" t="str">
        <f>IF(BB162="","","3p")</f>
        <v/>
      </c>
      <c r="BD163" s="107" t="str">
        <f>IF(BB162="","","4p")</f>
        <v/>
      </c>
      <c r="BE163" s="106"/>
      <c r="BF163" s="106"/>
      <c r="BG163" s="104"/>
      <c r="BH163" s="116" t="str">
        <f>IF(BH162="","","2p")</f>
        <v/>
      </c>
      <c r="BI163" s="117" t="str">
        <f>IF(BH162="","","3p")</f>
        <v/>
      </c>
      <c r="BJ163" s="118" t="str">
        <f>IF(BH162="","","4p")</f>
        <v/>
      </c>
      <c r="BK163" s="108"/>
      <c r="BL163" s="104"/>
      <c r="BM163" s="107" t="str">
        <f>IF(BM162="","","2p")</f>
        <v/>
      </c>
      <c r="BN163" s="107" t="str">
        <f>IF(BM162="","","3p")</f>
        <v/>
      </c>
      <c r="BO163" s="107" t="str">
        <f>IF(BM162="","","4p")</f>
        <v/>
      </c>
      <c r="BP163" s="106"/>
    </row>
    <row r="164" ht="33.75" customHeight="1">
      <c r="A164" s="109"/>
      <c r="B164" s="89"/>
      <c r="C164" s="111"/>
      <c r="D164" s="109"/>
      <c r="E164" s="112" t="str">
        <f>IF(E162="IcePack","",IFNA(VLOOKUP(E$2&amp;"F"&amp;$A162&amp;E163,RackfileUPLOAD!$I:$K,3,FALSE),IFNA(VLOOKUP(E$2&amp;"F"&amp;$A162,RackfileUPLOAD!$I:$K,3,FALSE),"")))</f>
        <v/>
      </c>
      <c r="F164" s="112" t="str">
        <f>IF(E162="IcePack","",IFNA(VLOOKUP(E$2&amp;"F"&amp;$A162&amp;F163,RackfileUPLOAD!$I:$K,3,FALSE),IFNA(VLOOKUP(E$2&amp;"F"&amp;$A162,RackfileUPLOAD!$I:$K,3,FALSE),"")))</f>
        <v/>
      </c>
      <c r="G164" s="112" t="str">
        <f>IF(E162="IcePack","",IFNA(VLOOKUP(E$2&amp;"F"&amp;$A162&amp;G163,RackfileUPLOAD!$I:$K,3,FALSE),IFNA(VLOOKUP(E$2&amp;"F"&amp;$A162,RackfileUPLOAD!$I:$K,3,FALSE),"")))</f>
        <v/>
      </c>
      <c r="H164" s="113"/>
      <c r="I164" s="109"/>
      <c r="J164" s="112" t="str">
        <f>IF(J162="IcePack","",IFNA(VLOOKUP(J$2&amp;"F"&amp;$A162+1&amp;J163,RackfileUPLOAD!$I:$K,3,FALSE),IFNA(VLOOKUP(J$2&amp;"F"&amp;$A162+1,RackfileUPLOAD!$I:$K,3,FALSE),"")))</f>
        <v/>
      </c>
      <c r="K164" s="112" t="str">
        <f>IF(J162="IcePack","",IFNA(VLOOKUP(J$2&amp;"F"&amp;$A162+1&amp;K163,RackfileUPLOAD!$I:$K,3,FALSE),IFNA(VLOOKUP(J$2&amp;"F"&amp;$A162+1,RackfileUPLOAD!$I:$K,3,FALSE),"")))</f>
        <v/>
      </c>
      <c r="L164" s="112" t="str">
        <f>IF(J162="IcePack","",IFNA(VLOOKUP(J$2&amp;"F"&amp;$A162+1&amp;L163,RackfileUPLOAD!$I:$K,3,FALSE),IFNA(VLOOKUP(J$2&amp;"F"&amp;$A162+1,RackfileUPLOAD!$I:$K,3,FALSE),"")))</f>
        <v/>
      </c>
      <c r="M164" s="111"/>
      <c r="N164" s="111"/>
      <c r="O164" s="109"/>
      <c r="P164" s="112" t="str">
        <f>IF(P162="IcePack","",IFNA(VLOOKUP(P$2&amp;"F"&amp;$A162&amp;P163,RackfileUPLOAD!$I:$K,3,FALSE),IFNA(VLOOKUP(P$2&amp;"F"&amp;$A162,RackfileUPLOAD!$I:$K,3,FALSE),"")))</f>
        <v/>
      </c>
      <c r="Q164" s="112" t="str">
        <f>IF(P162="IcePack","",IFNA(VLOOKUP(P$2&amp;"F"&amp;$A162&amp;Q163,RackfileUPLOAD!$I:$K,3,FALSE),IFNA(VLOOKUP(P$2&amp;"F"&amp;$A162,RackfileUPLOAD!$I:$K,3,FALSE),"")))</f>
        <v/>
      </c>
      <c r="R164" s="112" t="str">
        <f>IF(P162="IcePack","",IFNA(VLOOKUP(P$2&amp;"F"&amp;$A162&amp;R163,RackfileUPLOAD!$I:$K,3,FALSE),IFNA(VLOOKUP(P$2&amp;"F"&amp;$A162,RackfileUPLOAD!$I:$K,3,FALSE),"")))</f>
        <v/>
      </c>
      <c r="S164" s="113"/>
      <c r="T164" s="109"/>
      <c r="U164" s="112" t="str">
        <f>IF(U162="IcePack","",IFNA(VLOOKUP(U$2&amp;"F"&amp;$A162+1&amp;U163,RackfileUPLOAD!$I:$K,3,FALSE),IFNA(VLOOKUP(U$2&amp;"F"&amp;$A162+1,RackfileUPLOAD!$I:$K,3,FALSE),"")))</f>
        <v/>
      </c>
      <c r="V164" s="112" t="str">
        <f>IF(U162="IcePack","",IFNA(VLOOKUP(U$2&amp;"F"&amp;$A162+1&amp;V163,RackfileUPLOAD!$I:$K,3,FALSE),IFNA(VLOOKUP(U$2&amp;"F"&amp;$A162+1,RackfileUPLOAD!$I:$K,3,FALSE),"")))</f>
        <v/>
      </c>
      <c r="W164" s="112" t="str">
        <f>IF(U162="IcePack","",IFNA(VLOOKUP(U$2&amp;"F"&amp;$A162+1&amp;W163,RackfileUPLOAD!$I:$K,3,FALSE),IFNA(VLOOKUP(U$2&amp;"F"&amp;$A162+1,RackfileUPLOAD!$I:$K,3,FALSE),"")))</f>
        <v/>
      </c>
      <c r="X164" s="111"/>
      <c r="Y164" s="111"/>
      <c r="Z164" s="109"/>
      <c r="AA164" s="112" t="str">
        <f>IF(AA162="IcePack","",IFNA(VLOOKUP(AA$2&amp;"F"&amp;$A162&amp;AA163,RackfileUPLOAD!$I:$K,3,FALSE),IFNA(VLOOKUP(AA$2&amp;"F"&amp;$A162,RackfileUPLOAD!$I:$K,3,FALSE),"")))</f>
        <v/>
      </c>
      <c r="AB164" s="112" t="str">
        <f>IF(AA162="IcePack","",IFNA(VLOOKUP(AA$2&amp;"F"&amp;$A162&amp;AB163,RackfileUPLOAD!$I:$K,3,FALSE),IFNA(VLOOKUP(AA$2&amp;"F"&amp;$A162,RackfileUPLOAD!$I:$K,3,FALSE),"")))</f>
        <v/>
      </c>
      <c r="AC164" s="112" t="str">
        <f>IF(AA162="IcePack","",IFNA(VLOOKUP(AA$2&amp;"F"&amp;$A162&amp;AC163,RackfileUPLOAD!$I:$K,3,FALSE),IFNA(VLOOKUP(AA$2&amp;"F"&amp;$A162,RackfileUPLOAD!$I:$K,3,FALSE),"")))</f>
        <v/>
      </c>
      <c r="AD164" s="113"/>
      <c r="AE164" s="109"/>
      <c r="AF164" s="112" t="str">
        <f>IF(AF162="IcePack","",IFNA(VLOOKUP(AF$2&amp;"F"&amp;$A162+1&amp;AF163,RackfileUPLOAD!$I:$K,3,FALSE),IFNA(VLOOKUP(AF$2&amp;"F"&amp;$A162+1,RackfileUPLOAD!$I:$K,3,FALSE),"")))</f>
        <v/>
      </c>
      <c r="AG164" s="112" t="str">
        <f>IF(AF162="IcePack","",IFNA(VLOOKUP(AF$2&amp;"F"&amp;$A162+1&amp;AG163,RackfileUPLOAD!$I:$K,3,FALSE),IFNA(VLOOKUP(AF$2&amp;"F"&amp;$A162+1,RackfileUPLOAD!$I:$K,3,FALSE),"")))</f>
        <v/>
      </c>
      <c r="AH164" s="112" t="str">
        <f>IF(AF162="IcePack","",IFNA(VLOOKUP(AF$2&amp;"F"&amp;$A162+1&amp;AH163,RackfileUPLOAD!$I:$K,3,FALSE),IFNA(VLOOKUP(AF$2&amp;"F"&amp;$A162+1,RackfileUPLOAD!$I:$K,3,FALSE),"")))</f>
        <v/>
      </c>
      <c r="AI164" s="111"/>
      <c r="AJ164" s="111"/>
      <c r="AK164" s="109"/>
      <c r="AL164" s="112" t="str">
        <f>IF(AL162="IcePack","",IFNA(VLOOKUP(AL$2&amp;"F"&amp;$A162&amp;AL163,RackfileUPLOAD!$I:$K,3,FALSE),IFNA(VLOOKUP(AL$2&amp;"F"&amp;$A162,RackfileUPLOAD!$I:$K,3,FALSE),"")))</f>
        <v/>
      </c>
      <c r="AM164" s="112" t="str">
        <f>IF(AL162="IcePack","",IFNA(VLOOKUP(AL$2&amp;"F"&amp;$A162&amp;AM163,RackfileUPLOAD!$I:$K,3,FALSE),IFNA(VLOOKUP(AL$2&amp;"F"&amp;$A162,RackfileUPLOAD!$I:$K,3,FALSE),"")))</f>
        <v/>
      </c>
      <c r="AN164" s="112" t="str">
        <f>IF(AL162="IcePack","",IFNA(VLOOKUP(AL$2&amp;"F"&amp;$A162&amp;AN163,RackfileUPLOAD!$I:$K,3,FALSE),IFNA(VLOOKUP(AL$2&amp;"F"&amp;$A162,RackfileUPLOAD!$I:$K,3,FALSE),"")))</f>
        <v/>
      </c>
      <c r="AO164" s="113"/>
      <c r="AP164" s="109"/>
      <c r="AQ164" s="112" t="str">
        <f>IF(AQ162="IcePack","",IFNA(VLOOKUP(AQ$2&amp;"F"&amp;$A162+1&amp;AQ163,RackfileUPLOAD!$I:$K,3,FALSE),IFNA(VLOOKUP(AQ$2&amp;"F"&amp;$A162+1,RackfileUPLOAD!$I:$K,3,FALSE),"")))</f>
        <v/>
      </c>
      <c r="AR164" s="112" t="str">
        <f>IF(AQ162="IcePack","",IFNA(VLOOKUP(AQ$2&amp;"F"&amp;$A162+1&amp;AR163,RackfileUPLOAD!$I:$K,3,FALSE),IFNA(VLOOKUP(AQ$2&amp;"F"&amp;$A162+1,RackfileUPLOAD!$I:$K,3,FALSE),"")))</f>
        <v/>
      </c>
      <c r="AS164" s="112" t="str">
        <f>IF(AQ162="IcePack","",IFNA(VLOOKUP(AQ$2&amp;"F"&amp;$A162+1&amp;AS163,RackfileUPLOAD!$I:$K,3,FALSE),IFNA(VLOOKUP(AQ$2&amp;"F"&amp;$A162+1,RackfileUPLOAD!$I:$K,3,FALSE),"")))</f>
        <v/>
      </c>
      <c r="AT164" s="111"/>
      <c r="AU164" s="111"/>
      <c r="AV164" s="109"/>
      <c r="AW164" s="112" t="str">
        <f>IF(AW162="IcePack","",IFNA(VLOOKUP(AW$2&amp;"F"&amp;$A162&amp;AW163,RackfileUPLOAD!$I:$K,3,FALSE),IFNA(VLOOKUP(AW$2&amp;"F"&amp;$A162,RackfileUPLOAD!$I:$K,3,FALSE),"")))</f>
        <v/>
      </c>
      <c r="AX164" s="112" t="str">
        <f>IF(AW162="IcePack","",IFNA(VLOOKUP(AW$2&amp;"F"&amp;$A162&amp;AX163,RackfileUPLOAD!$I:$K,3,FALSE),IFNA(VLOOKUP(AW$2&amp;"F"&amp;$A162,RackfileUPLOAD!$I:$K,3,FALSE),"")))</f>
        <v/>
      </c>
      <c r="AY164" s="112" t="str">
        <f>IF(AW162="IcePack","",IFNA(VLOOKUP(AW$2&amp;"F"&amp;$A162&amp;AY163,RackfileUPLOAD!$I:$K,3,FALSE),IFNA(VLOOKUP(AW$2&amp;"F"&amp;$A162,RackfileUPLOAD!$I:$K,3,FALSE),"")))</f>
        <v/>
      </c>
      <c r="AZ164" s="113"/>
      <c r="BA164" s="109"/>
      <c r="BB164" s="112" t="str">
        <f>IF(BB162="IcePack","",IFNA(VLOOKUP(BB$2&amp;"F"&amp;$A162+1&amp;BB163,RackfileUPLOAD!$I:$K,3,FALSE),IFNA(VLOOKUP(BB$2&amp;"F"&amp;$A162+1,RackfileUPLOAD!$I:$K,3,FALSE),"")))</f>
        <v/>
      </c>
      <c r="BC164" s="112" t="str">
        <f>IF(BB162="IcePack","",IFNA(VLOOKUP(BB$2&amp;"F"&amp;$A162+1&amp;BC163,RackfileUPLOAD!$I:$K,3,FALSE),IFNA(VLOOKUP(BB$2&amp;"F"&amp;$A162+1,RackfileUPLOAD!$I:$K,3,FALSE),"")))</f>
        <v/>
      </c>
      <c r="BD164" s="112" t="str">
        <f>IF(BB162="IcePack","",IFNA(VLOOKUP(BB$2&amp;"F"&amp;$A162+1&amp;BD163,RackfileUPLOAD!$I:$K,3,FALSE),IFNA(VLOOKUP(BB$2&amp;"F"&amp;$A162+1,RackfileUPLOAD!$I:$K,3,FALSE),"")))</f>
        <v/>
      </c>
      <c r="BE164" s="111"/>
      <c r="BF164" s="111"/>
      <c r="BG164" s="109"/>
      <c r="BH164" s="112" t="str">
        <f>IF(BH162="IcePack","",IFNA(VLOOKUP(BH$2&amp;"F"&amp;$A162&amp;BH163,RackfileUPLOAD!$I:$K,3,FALSE),IFNA(VLOOKUP(BH$2&amp;"F"&amp;$A162,RackfileUPLOAD!$I:$K,3,FALSE),"")))</f>
        <v/>
      </c>
      <c r="BI164" s="112" t="str">
        <f>IF(BH162="IcePack","",IFNA(VLOOKUP(BH$2&amp;"F"&amp;$A162&amp;BI163,RackfileUPLOAD!$I:$K,3,FALSE),IFNA(VLOOKUP(BH$2&amp;"F"&amp;$A162,RackfileUPLOAD!$I:$K,3,FALSE),"")))</f>
        <v/>
      </c>
      <c r="BJ164" s="112" t="str">
        <f>IF(BH162="IcePack","",IFNA(VLOOKUP(BH$2&amp;"F"&amp;$A162&amp;BJ163,RackfileUPLOAD!$I:$K,3,FALSE),IFNA(VLOOKUP(BH$2&amp;"F"&amp;$A162,RackfileUPLOAD!$I:$K,3,FALSE),"")))</f>
        <v/>
      </c>
      <c r="BK164" s="113"/>
      <c r="BL164" s="109"/>
      <c r="BM164" s="112" t="str">
        <f>IF(BM162="IcePack","",IFNA(VLOOKUP(BM$2&amp;"F"&amp;$A162+1&amp;BM163,RackfileUPLOAD!$I:$K,3,FALSE),IFNA(VLOOKUP(BM$2&amp;"F"&amp;$A162+1,RackfileUPLOAD!$I:$K,3,FALSE),"")))</f>
        <v/>
      </c>
      <c r="BN164" s="112" t="str">
        <f>IF(BM162="IcePack","",IFNA(VLOOKUP(BM$2&amp;"F"&amp;$A162+1&amp;BN163,RackfileUPLOAD!$I:$K,3,FALSE),IFNA(VLOOKUP(BM$2&amp;"F"&amp;$A162+1,RackfileUPLOAD!$I:$K,3,FALSE),"")))</f>
        <v/>
      </c>
      <c r="BO164" s="112" t="str">
        <f>IF(BM162="IcePack","",IFNA(VLOOKUP(BM$2&amp;"F"&amp;$A162+1&amp;BO163,RackfileUPLOAD!$I:$K,3,FALSE),IFNA(VLOOKUP(BM$2&amp;"F"&amp;$A162+1,RackfileUPLOAD!$I:$K,3,FALSE),"")))</f>
        <v/>
      </c>
      <c r="BP164" s="111"/>
    </row>
    <row r="165" ht="9.0" customHeight="1">
      <c r="A165" s="88"/>
      <c r="B165" s="89"/>
      <c r="C165" s="90"/>
      <c r="D165" s="91"/>
      <c r="E165" s="94"/>
      <c r="F165" s="94"/>
      <c r="G165" s="94"/>
      <c r="H165" s="90"/>
      <c r="I165" s="91"/>
      <c r="J165" s="94"/>
      <c r="K165" s="94"/>
      <c r="L165" s="94"/>
      <c r="M165" s="90"/>
      <c r="N165" s="90"/>
      <c r="O165" s="91"/>
      <c r="P165" s="94"/>
      <c r="Q165" s="94"/>
      <c r="R165" s="94"/>
      <c r="S165" s="90"/>
      <c r="T165" s="91"/>
      <c r="U165" s="94"/>
      <c r="V165" s="94"/>
      <c r="W165" s="94"/>
      <c r="X165" s="90"/>
      <c r="Y165" s="90"/>
      <c r="Z165" s="91"/>
      <c r="AA165" s="94"/>
      <c r="AB165" s="94"/>
      <c r="AC165" s="94"/>
      <c r="AD165" s="90"/>
      <c r="AE165" s="91"/>
      <c r="AF165" s="94"/>
      <c r="AG165" s="94"/>
      <c r="AH165" s="94"/>
      <c r="AI165" s="90"/>
      <c r="AJ165" s="90"/>
      <c r="AK165" s="91"/>
      <c r="AL165" s="94"/>
      <c r="AM165" s="94"/>
      <c r="AN165" s="94"/>
      <c r="AO165" s="90"/>
      <c r="AP165" s="91"/>
      <c r="AQ165" s="94"/>
      <c r="AR165" s="94"/>
      <c r="AS165" s="94"/>
      <c r="AT165" s="90"/>
      <c r="AU165" s="90"/>
      <c r="AV165" s="95"/>
      <c r="AW165" s="94"/>
      <c r="AX165" s="94"/>
      <c r="AY165" s="94"/>
      <c r="AZ165" s="90"/>
      <c r="BA165" s="91"/>
      <c r="BB165" s="94"/>
      <c r="BC165" s="94"/>
      <c r="BD165" s="94"/>
      <c r="BE165" s="90"/>
      <c r="BF165" s="90"/>
      <c r="BG165" s="91"/>
      <c r="BH165" s="94"/>
      <c r="BI165" s="94"/>
      <c r="BJ165" s="94"/>
      <c r="BK165" s="90"/>
      <c r="BL165" s="91"/>
      <c r="BM165" s="94"/>
      <c r="BN165" s="94"/>
      <c r="BO165" s="94"/>
      <c r="BP165" s="115"/>
    </row>
    <row r="166" ht="59.25" customHeight="1">
      <c r="A166" s="97">
        <f>A162+2</f>
        <v>91</v>
      </c>
      <c r="B166" s="89"/>
      <c r="C166" s="90"/>
      <c r="D166" s="98" t="str">
        <f>IF(D$2="",,D$2&amp;"_KW "&amp;$B$2&amp;"_F"&amp;$A166)</f>
        <v>ASL3_KW 19_F91</v>
      </c>
      <c r="E166" s="99" t="str">
        <f>IFNA(VLOOKUP(E$2&amp;"F"&amp;$A166,RackfileUPLOAD!$H:$K,3,FALSE),"")</f>
        <v/>
      </c>
      <c r="F166" s="100"/>
      <c r="G166" s="101"/>
      <c r="H166" s="102"/>
      <c r="I166" s="98" t="str">
        <f>IF(I$2="",,I$2&amp;"_KW "&amp;$B$2&amp;"_F"&amp;$A166)</f>
        <v>ASL3_KW 19_F91</v>
      </c>
      <c r="J166" s="119" t="str">
        <f>IFNA(VLOOKUP(J$2&amp;"F"&amp;$A166+1,RackfileUPLOAD!$H:$K,3,FALSE),"")</f>
        <v>565164 - Hähnchen mit karamellisierten Zwiebeln &amp; Emmentaler-Fondue</v>
      </c>
      <c r="K166" s="100"/>
      <c r="L166" s="101"/>
      <c r="M166" s="90"/>
      <c r="N166" s="90"/>
      <c r="O166" s="98" t="str">
        <f>IF(O$2="",,O$2&amp;"_KW "&amp;$B$2&amp;"_F"&amp;$A166)</f>
        <v/>
      </c>
      <c r="P166" s="99" t="str">
        <f>IFNA(VLOOKUP(P$2&amp;"F"&amp;$A166,RackfileUPLOAD!$H:$K,3,FALSE),"")</f>
        <v/>
      </c>
      <c r="Q166" s="100"/>
      <c r="R166" s="101"/>
      <c r="S166" s="102"/>
      <c r="T166" s="98" t="str">
        <f>IF(T$2="",,T$2&amp;"_KW "&amp;$B$2&amp;"_F"&amp;$A166)</f>
        <v/>
      </c>
      <c r="U166" s="119" t="str">
        <f>IFNA(VLOOKUP(U$2&amp;"F"&amp;$A166+1,RackfileUPLOAD!$H:$K,3,FALSE),"")</f>
        <v/>
      </c>
      <c r="V166" s="100"/>
      <c r="W166" s="101"/>
      <c r="X166" s="90"/>
      <c r="Y166" s="90"/>
      <c r="Z166" s="98" t="str">
        <f>IF(Z$2="",,Z$2&amp;"_KW "&amp;$B$2&amp;"_F"&amp;$A166)</f>
        <v/>
      </c>
      <c r="AA166" s="99" t="str">
        <f>IFNA(VLOOKUP(AA$2&amp;"F"&amp;$A166,RackfileUPLOAD!$H:$K,3,FALSE),"")</f>
        <v/>
      </c>
      <c r="AB166" s="100"/>
      <c r="AC166" s="101"/>
      <c r="AD166" s="102"/>
      <c r="AE166" s="98" t="str">
        <f>IF(AE$2="",,AE$2&amp;"_KW "&amp;$B$2&amp;"_F"&amp;$A166)</f>
        <v/>
      </c>
      <c r="AF166" s="119" t="str">
        <f>IFNA(VLOOKUP(AF$2&amp;"F"&amp;$A166+1,RackfileUPLOAD!$H:$K,3,FALSE),"")</f>
        <v/>
      </c>
      <c r="AG166" s="100"/>
      <c r="AH166" s="101"/>
      <c r="AI166" s="90"/>
      <c r="AJ166" s="90"/>
      <c r="AK166" s="98" t="str">
        <f>IF(AK$2="",,AK$2&amp;"_KW "&amp;$B$2&amp;"_F"&amp;$A166)</f>
        <v/>
      </c>
      <c r="AL166" s="99" t="str">
        <f>IFNA(VLOOKUP(AL$2&amp;"F"&amp;$A166,RackfileUPLOAD!$H:$K,3,FALSE),"")</f>
        <v/>
      </c>
      <c r="AM166" s="100"/>
      <c r="AN166" s="101"/>
      <c r="AO166" s="102"/>
      <c r="AP166" s="98" t="str">
        <f>IF(AP$2="",,AP$2&amp;"_KW "&amp;$B$2&amp;"_F"&amp;$A166)</f>
        <v/>
      </c>
      <c r="AQ166" s="119" t="str">
        <f>IFNA(VLOOKUP(AQ$2&amp;"F"&amp;$A166+1,RackfileUPLOAD!$H:$K,3,FALSE),"")</f>
        <v/>
      </c>
      <c r="AR166" s="100"/>
      <c r="AS166" s="101"/>
      <c r="AT166" s="90"/>
      <c r="AU166" s="90"/>
      <c r="AV166" s="98" t="str">
        <f>IF(AV$2="",,AV$2&amp;"_KW "&amp;$B$2&amp;"_F"&amp;$A166)</f>
        <v/>
      </c>
      <c r="AW166" s="99" t="str">
        <f>IFNA(VLOOKUP(AW$2&amp;"F"&amp;$A166,RackfileUPLOAD!$H:$K,3,FALSE),"")</f>
        <v/>
      </c>
      <c r="AX166" s="100"/>
      <c r="AY166" s="101"/>
      <c r="AZ166" s="102"/>
      <c r="BA166" s="98" t="str">
        <f>IF(BA$2="",,BA$2&amp;"_KW "&amp;$B$2&amp;"_F"&amp;$A166)</f>
        <v/>
      </c>
      <c r="BB166" s="119" t="str">
        <f>IFNA(VLOOKUP(BB$2&amp;"F"&amp;$A166+1,RackfileUPLOAD!$H:$K,3,FALSE),"")</f>
        <v/>
      </c>
      <c r="BC166" s="100"/>
      <c r="BD166" s="101"/>
      <c r="BE166" s="90"/>
      <c r="BF166" s="90"/>
      <c r="BG166" s="98" t="str">
        <f>IF(BG$2="",,BG$2&amp;"_KW "&amp;$B$2&amp;"_F"&amp;$A166)</f>
        <v/>
      </c>
      <c r="BH166" s="99" t="str">
        <f>IFNA(VLOOKUP(BH$2&amp;"F"&amp;$A166,RackfileUPLOAD!$H:$K,3,FALSE),"")</f>
        <v/>
      </c>
      <c r="BI166" s="100"/>
      <c r="BJ166" s="101"/>
      <c r="BK166" s="102"/>
      <c r="BL166" s="98" t="str">
        <f>IF(BL$2="",,BL$2&amp;"_KW "&amp;$B$2&amp;"_F"&amp;$A166)</f>
        <v/>
      </c>
      <c r="BM166" s="119" t="str">
        <f>IFNA(VLOOKUP(BM$2&amp;"F"&amp;$A166+1,RackfileUPLOAD!$H:$K,3,FALSE),"")</f>
        <v/>
      </c>
      <c r="BN166" s="100"/>
      <c r="BO166" s="101"/>
      <c r="BP166" s="120"/>
    </row>
    <row r="167" ht="17.25" customHeight="1">
      <c r="A167" s="104"/>
      <c r="B167" s="89"/>
      <c r="C167" s="106"/>
      <c r="D167" s="104"/>
      <c r="E167" s="116" t="str">
        <f>IF(E166="","","2p")</f>
        <v/>
      </c>
      <c r="F167" s="117" t="str">
        <f>IF(E166="","","3p")</f>
        <v/>
      </c>
      <c r="G167" s="118" t="str">
        <f>IF(E166="","","4p")</f>
        <v/>
      </c>
      <c r="H167" s="108"/>
      <c r="I167" s="104"/>
      <c r="J167" s="116" t="str">
        <f>IF(J166="","","2p")</f>
        <v>2p</v>
      </c>
      <c r="K167" s="117" t="str">
        <f>IF(J166="","","3p")</f>
        <v>3p</v>
      </c>
      <c r="L167" s="118" t="str">
        <f>IF(J166="","","4p")</f>
        <v>4p</v>
      </c>
      <c r="M167" s="106"/>
      <c r="N167" s="106"/>
      <c r="O167" s="104"/>
      <c r="P167" s="116" t="str">
        <f>IF(P166="","","2p")</f>
        <v/>
      </c>
      <c r="Q167" s="117" t="str">
        <f>IF(P166="","","3p")</f>
        <v/>
      </c>
      <c r="R167" s="118" t="str">
        <f>IF(P166="","","4p")</f>
        <v/>
      </c>
      <c r="S167" s="108"/>
      <c r="T167" s="104"/>
      <c r="U167" s="116" t="str">
        <f>IF(U166="","","2p")</f>
        <v/>
      </c>
      <c r="V167" s="117" t="str">
        <f>IF(U166="","","3p")</f>
        <v/>
      </c>
      <c r="W167" s="118" t="str">
        <f>IF(U166="","","4p")</f>
        <v/>
      </c>
      <c r="X167" s="106"/>
      <c r="Y167" s="106"/>
      <c r="Z167" s="104"/>
      <c r="AA167" s="116" t="str">
        <f>IF(AA166="","","2p")</f>
        <v/>
      </c>
      <c r="AB167" s="117" t="str">
        <f>IF(AA166="","","3p")</f>
        <v/>
      </c>
      <c r="AC167" s="118" t="str">
        <f>IF(AA166="","","4p")</f>
        <v/>
      </c>
      <c r="AD167" s="108"/>
      <c r="AE167" s="104"/>
      <c r="AF167" s="116" t="str">
        <f>IF(AF166="","","2p")</f>
        <v/>
      </c>
      <c r="AG167" s="117" t="str">
        <f>IF(AF166="","","3p")</f>
        <v/>
      </c>
      <c r="AH167" s="118" t="str">
        <f>IF(AF166="","","4p")</f>
        <v/>
      </c>
      <c r="AI167" s="106"/>
      <c r="AJ167" s="106"/>
      <c r="AK167" s="104"/>
      <c r="AL167" s="116" t="str">
        <f>IF(AL166="","","2p")</f>
        <v/>
      </c>
      <c r="AM167" s="117" t="str">
        <f>IF(AL166="","","3p")</f>
        <v/>
      </c>
      <c r="AN167" s="118" t="str">
        <f>IF(AL166="","","4p")</f>
        <v/>
      </c>
      <c r="AO167" s="108"/>
      <c r="AP167" s="104"/>
      <c r="AQ167" s="116" t="str">
        <f>IF(AQ166="","","2p")</f>
        <v/>
      </c>
      <c r="AR167" s="117" t="str">
        <f>IF(AQ166="","","3p")</f>
        <v/>
      </c>
      <c r="AS167" s="118" t="str">
        <f>IF(AQ166="","","4p")</f>
        <v/>
      </c>
      <c r="AT167" s="106"/>
      <c r="AU167" s="106"/>
      <c r="AV167" s="104"/>
      <c r="AW167" s="116" t="str">
        <f>IF(AW166="","","2p")</f>
        <v/>
      </c>
      <c r="AX167" s="117" t="str">
        <f>IF(AW166="","","3p")</f>
        <v/>
      </c>
      <c r="AY167" s="118" t="str">
        <f>IF(AW166="","","4p")</f>
        <v/>
      </c>
      <c r="AZ167" s="108"/>
      <c r="BA167" s="104"/>
      <c r="BB167" s="116" t="str">
        <f>IF(BB166="","","2p")</f>
        <v/>
      </c>
      <c r="BC167" s="117" t="str">
        <f>IF(BB166="","","3p")</f>
        <v/>
      </c>
      <c r="BD167" s="118" t="str">
        <f>IF(BB166="","","4p")</f>
        <v/>
      </c>
      <c r="BE167" s="106"/>
      <c r="BF167" s="106"/>
      <c r="BG167" s="104"/>
      <c r="BH167" s="116" t="str">
        <f>IF(BH166="","","2p")</f>
        <v/>
      </c>
      <c r="BI167" s="117" t="str">
        <f>IF(BH166="","","3p")</f>
        <v/>
      </c>
      <c r="BJ167" s="118" t="str">
        <f>IF(BH166="","","4p")</f>
        <v/>
      </c>
      <c r="BK167" s="108"/>
      <c r="BL167" s="104"/>
      <c r="BM167" s="116" t="str">
        <f>IF(BM166="","","2p")</f>
        <v/>
      </c>
      <c r="BN167" s="117" t="str">
        <f>IF(BM166="","","3p")</f>
        <v/>
      </c>
      <c r="BO167" s="118" t="str">
        <f>IF(BM166="","","4p")</f>
        <v/>
      </c>
      <c r="BP167" s="106"/>
    </row>
    <row r="168" ht="33.75" customHeight="1">
      <c r="A168" s="109"/>
      <c r="B168" s="89"/>
      <c r="C168" s="111"/>
      <c r="D168" s="109"/>
      <c r="E168" s="121" t="str">
        <f>IF(E166="IcePack","",IFNA(VLOOKUP(E$2&amp;"F"&amp;$A166&amp;E167,RackfileUPLOAD!$I:$K,3,FALSE),IFNA(VLOOKUP(E$2&amp;"F"&amp;$A166,RackfileUPLOAD!$I:$K,3,FALSE),"")))</f>
        <v/>
      </c>
      <c r="F168" s="121" t="str">
        <f>IF(E166="IcePack","",IFNA(VLOOKUP(E$2&amp;"F"&amp;$A166&amp;F167,RackfileUPLOAD!$I:$K,3,FALSE),IFNA(VLOOKUP(E$2&amp;"F"&amp;$A166,RackfileUPLOAD!$I:$K,3,FALSE),"")))</f>
        <v/>
      </c>
      <c r="G168" s="121" t="str">
        <f>IF(E166="IcePack","",IFNA(VLOOKUP(E$2&amp;"F"&amp;$A166&amp;G167,RackfileUPLOAD!$I:$K,3,FALSE),IFNA(VLOOKUP(E$2&amp;"F"&amp;$A166,RackfileUPLOAD!$I:$K,3,FALSE),"")))</f>
        <v/>
      </c>
      <c r="H168" s="113"/>
      <c r="I168" s="109"/>
      <c r="J168" s="121" t="str">
        <f>IF(J166="IcePack","",IFNA(VLOOKUP(J$2&amp;"F"&amp;$A166+1&amp;J167,RackfileUPLOAD!$I:$K,3,FALSE),IFNA(VLOOKUP(J$2&amp;"F"&amp;$A166+1,RackfileUPLOAD!$I:$K,3,FALSE),"")))</f>
        <v/>
      </c>
      <c r="K168" s="121" t="str">
        <f>IF(J166="IcePack","",IFNA(VLOOKUP(J$2&amp;"F"&amp;$A166+1&amp;K167,RackfileUPLOAD!$I:$K,3,FALSE),IFNA(VLOOKUP(J$2&amp;"F"&amp;$A166+1,RackfileUPLOAD!$I:$K,3,FALSE),"")))</f>
        <v/>
      </c>
      <c r="L168" s="121" t="str">
        <f>IF(J166="IcePack","",IFNA(VLOOKUP(J$2&amp;"F"&amp;$A166+1&amp;L167,RackfileUPLOAD!$I:$K,3,FALSE),IFNA(VLOOKUP(J$2&amp;"F"&amp;$A166+1,RackfileUPLOAD!$I:$K,3,FALSE),"")))</f>
        <v/>
      </c>
      <c r="M168" s="111"/>
      <c r="N168" s="111"/>
      <c r="O168" s="109"/>
      <c r="P168" s="121" t="str">
        <f>IF(P166="IcePack","",IFNA(VLOOKUP(P$2&amp;"F"&amp;$A166&amp;P167,RackfileUPLOAD!$I:$K,3,FALSE),IFNA(VLOOKUP(P$2&amp;"F"&amp;$A166,RackfileUPLOAD!$I:$K,3,FALSE),"")))</f>
        <v/>
      </c>
      <c r="Q168" s="121" t="str">
        <f>IF(P166="IcePack","",IFNA(VLOOKUP(P$2&amp;"F"&amp;$A166&amp;Q167,RackfileUPLOAD!$I:$K,3,FALSE),IFNA(VLOOKUP(P$2&amp;"F"&amp;$A166,RackfileUPLOAD!$I:$K,3,FALSE),"")))</f>
        <v/>
      </c>
      <c r="R168" s="121" t="str">
        <f>IF(P166="IcePack","",IFNA(VLOOKUP(P$2&amp;"F"&amp;$A166&amp;R167,RackfileUPLOAD!$I:$K,3,FALSE),IFNA(VLOOKUP(P$2&amp;"F"&amp;$A166,RackfileUPLOAD!$I:$K,3,FALSE),"")))</f>
        <v/>
      </c>
      <c r="S168" s="113"/>
      <c r="T168" s="109"/>
      <c r="U168" s="121" t="str">
        <f>IF(U166="IcePack","",IFNA(VLOOKUP(U$2&amp;"F"&amp;$A166+1&amp;U167,RackfileUPLOAD!$I:$K,3,FALSE),IFNA(VLOOKUP(U$2&amp;"F"&amp;$A166+1,RackfileUPLOAD!$I:$K,3,FALSE),"")))</f>
        <v/>
      </c>
      <c r="V168" s="121" t="str">
        <f>IF(U166="IcePack","",IFNA(VLOOKUP(U$2&amp;"F"&amp;$A166+1&amp;V167,RackfileUPLOAD!$I:$K,3,FALSE),IFNA(VLOOKUP(U$2&amp;"F"&amp;$A166+1,RackfileUPLOAD!$I:$K,3,FALSE),"")))</f>
        <v/>
      </c>
      <c r="W168" s="121" t="str">
        <f>IF(U166="IcePack","",IFNA(VLOOKUP(U$2&amp;"F"&amp;$A166+1&amp;W167,RackfileUPLOAD!$I:$K,3,FALSE),IFNA(VLOOKUP(U$2&amp;"F"&amp;$A166+1,RackfileUPLOAD!$I:$K,3,FALSE),"")))</f>
        <v/>
      </c>
      <c r="X168" s="111"/>
      <c r="Y168" s="111"/>
      <c r="Z168" s="109"/>
      <c r="AA168" s="121" t="str">
        <f>IF(AA166="IcePack","",IFNA(VLOOKUP(AA$2&amp;"F"&amp;$A166&amp;AA167,RackfileUPLOAD!$I:$K,3,FALSE),IFNA(VLOOKUP(AA$2&amp;"F"&amp;$A166,RackfileUPLOAD!$I:$K,3,FALSE),"")))</f>
        <v/>
      </c>
      <c r="AB168" s="121" t="str">
        <f>IF(AA166="IcePack","",IFNA(VLOOKUP(AA$2&amp;"F"&amp;$A166&amp;AB167,RackfileUPLOAD!$I:$K,3,FALSE),IFNA(VLOOKUP(AA$2&amp;"F"&amp;$A166,RackfileUPLOAD!$I:$K,3,FALSE),"")))</f>
        <v/>
      </c>
      <c r="AC168" s="121" t="str">
        <f>IF(AA166="IcePack","",IFNA(VLOOKUP(AA$2&amp;"F"&amp;$A166&amp;AC167,RackfileUPLOAD!$I:$K,3,FALSE),IFNA(VLOOKUP(AA$2&amp;"F"&amp;$A166,RackfileUPLOAD!$I:$K,3,FALSE),"")))</f>
        <v/>
      </c>
      <c r="AD168" s="113"/>
      <c r="AE168" s="109"/>
      <c r="AF168" s="121" t="str">
        <f>IF(AF166="IcePack","",IFNA(VLOOKUP(AF$2&amp;"F"&amp;$A166+1&amp;AF167,RackfileUPLOAD!$I:$K,3,FALSE),IFNA(VLOOKUP(AF$2&amp;"F"&amp;$A166+1,RackfileUPLOAD!$I:$K,3,FALSE),"")))</f>
        <v/>
      </c>
      <c r="AG168" s="121" t="str">
        <f>IF(AF166="IcePack","",IFNA(VLOOKUP(AF$2&amp;"F"&amp;$A166+1&amp;AG167,RackfileUPLOAD!$I:$K,3,FALSE),IFNA(VLOOKUP(AF$2&amp;"F"&amp;$A166+1,RackfileUPLOAD!$I:$K,3,FALSE),"")))</f>
        <v/>
      </c>
      <c r="AH168" s="121" t="str">
        <f>IF(AF166="IcePack","",IFNA(VLOOKUP(AF$2&amp;"F"&amp;$A166+1&amp;AH167,RackfileUPLOAD!$I:$K,3,FALSE),IFNA(VLOOKUP(AF$2&amp;"F"&amp;$A166+1,RackfileUPLOAD!$I:$K,3,FALSE),"")))</f>
        <v/>
      </c>
      <c r="AI168" s="111"/>
      <c r="AJ168" s="111"/>
      <c r="AK168" s="109"/>
      <c r="AL168" s="121" t="str">
        <f>IF(AL166="IcePack","",IFNA(VLOOKUP(AL$2&amp;"F"&amp;$A166&amp;AL167,RackfileUPLOAD!$I:$K,3,FALSE),IFNA(VLOOKUP(AL$2&amp;"F"&amp;$A166,RackfileUPLOAD!$I:$K,3,FALSE),"")))</f>
        <v/>
      </c>
      <c r="AM168" s="121" t="str">
        <f>IF(AL166="IcePack","",IFNA(VLOOKUP(AL$2&amp;"F"&amp;$A166&amp;AM167,RackfileUPLOAD!$I:$K,3,FALSE),IFNA(VLOOKUP(AL$2&amp;"F"&amp;$A166,RackfileUPLOAD!$I:$K,3,FALSE),"")))</f>
        <v/>
      </c>
      <c r="AN168" s="121" t="str">
        <f>IF(AL166="IcePack","",IFNA(VLOOKUP(AL$2&amp;"F"&amp;$A166&amp;AN167,RackfileUPLOAD!$I:$K,3,FALSE),IFNA(VLOOKUP(AL$2&amp;"F"&amp;$A166,RackfileUPLOAD!$I:$K,3,FALSE),"")))</f>
        <v/>
      </c>
      <c r="AO168" s="113"/>
      <c r="AP168" s="109"/>
      <c r="AQ168" s="121" t="str">
        <f>IF(AQ166="IcePack","",IFNA(VLOOKUP(AQ$2&amp;"F"&amp;$A166+1&amp;AQ167,RackfileUPLOAD!$I:$K,3,FALSE),IFNA(VLOOKUP(AQ$2&amp;"F"&amp;$A166+1,RackfileUPLOAD!$I:$K,3,FALSE),"")))</f>
        <v/>
      </c>
      <c r="AR168" s="121" t="str">
        <f>IF(AQ166="IcePack","",IFNA(VLOOKUP(AQ$2&amp;"F"&amp;$A166+1&amp;AR167,RackfileUPLOAD!$I:$K,3,FALSE),IFNA(VLOOKUP(AQ$2&amp;"F"&amp;$A166+1,RackfileUPLOAD!$I:$K,3,FALSE),"")))</f>
        <v/>
      </c>
      <c r="AS168" s="121" t="str">
        <f>IF(AQ166="IcePack","",IFNA(VLOOKUP(AQ$2&amp;"F"&amp;$A166+1&amp;AS167,RackfileUPLOAD!$I:$K,3,FALSE),IFNA(VLOOKUP(AQ$2&amp;"F"&amp;$A166+1,RackfileUPLOAD!$I:$K,3,FALSE),"")))</f>
        <v/>
      </c>
      <c r="AT168" s="111"/>
      <c r="AU168" s="111"/>
      <c r="AV168" s="109"/>
      <c r="AW168" s="121" t="str">
        <f>IF(AW166="IcePack","",IFNA(VLOOKUP(AW$2&amp;"F"&amp;$A166&amp;AW167,RackfileUPLOAD!$I:$K,3,FALSE),IFNA(VLOOKUP(AW$2&amp;"F"&amp;$A166,RackfileUPLOAD!$I:$K,3,FALSE),"")))</f>
        <v/>
      </c>
      <c r="AX168" s="121" t="str">
        <f>IF(AW166="IcePack","",IFNA(VLOOKUP(AW$2&amp;"F"&amp;$A166&amp;AX167,RackfileUPLOAD!$I:$K,3,FALSE),IFNA(VLOOKUP(AW$2&amp;"F"&amp;$A166,RackfileUPLOAD!$I:$K,3,FALSE),"")))</f>
        <v/>
      </c>
      <c r="AY168" s="121" t="str">
        <f>IF(AW166="IcePack","",IFNA(VLOOKUP(AW$2&amp;"F"&amp;$A166&amp;AY167,RackfileUPLOAD!$I:$K,3,FALSE),IFNA(VLOOKUP(AW$2&amp;"F"&amp;$A166,RackfileUPLOAD!$I:$K,3,FALSE),"")))</f>
        <v/>
      </c>
      <c r="AZ168" s="113"/>
      <c r="BA168" s="109"/>
      <c r="BB168" s="121" t="str">
        <f>IF(BB166="IcePack","",IFNA(VLOOKUP(BB$2&amp;"F"&amp;$A166+1&amp;BB167,RackfileUPLOAD!$I:$K,3,FALSE),IFNA(VLOOKUP(BB$2&amp;"F"&amp;$A166+1,RackfileUPLOAD!$I:$K,3,FALSE),"")))</f>
        <v/>
      </c>
      <c r="BC168" s="121" t="str">
        <f>IF(BB166="IcePack","",IFNA(VLOOKUP(BB$2&amp;"F"&amp;$A166+1&amp;BC167,RackfileUPLOAD!$I:$K,3,FALSE),IFNA(VLOOKUP(BB$2&amp;"F"&amp;$A166+1,RackfileUPLOAD!$I:$K,3,FALSE),"")))</f>
        <v/>
      </c>
      <c r="BD168" s="121" t="str">
        <f>IF(BB166="IcePack","",IFNA(VLOOKUP(BB$2&amp;"F"&amp;$A166+1&amp;BD167,RackfileUPLOAD!$I:$K,3,FALSE),IFNA(VLOOKUP(BB$2&amp;"F"&amp;$A166+1,RackfileUPLOAD!$I:$K,3,FALSE),"")))</f>
        <v/>
      </c>
      <c r="BE168" s="111"/>
      <c r="BF168" s="111"/>
      <c r="BG168" s="109"/>
      <c r="BH168" s="121" t="str">
        <f>IF(BH166="IcePack","",IFNA(VLOOKUP(BH$2&amp;"F"&amp;$A166&amp;BH167,RackfileUPLOAD!$I:$K,3,FALSE),IFNA(VLOOKUP(BH$2&amp;"F"&amp;$A166,RackfileUPLOAD!$I:$K,3,FALSE),"")))</f>
        <v/>
      </c>
      <c r="BI168" s="121" t="str">
        <f>IF(BH166="IcePack","",IFNA(VLOOKUP(BH$2&amp;"F"&amp;$A166&amp;BI167,RackfileUPLOAD!$I:$K,3,FALSE),IFNA(VLOOKUP(BH$2&amp;"F"&amp;$A166,RackfileUPLOAD!$I:$K,3,FALSE),"")))</f>
        <v/>
      </c>
      <c r="BJ168" s="121" t="str">
        <f>IF(BH166="IcePack","",IFNA(VLOOKUP(BH$2&amp;"F"&amp;$A166&amp;BJ167,RackfileUPLOAD!$I:$K,3,FALSE),IFNA(VLOOKUP(BH$2&amp;"F"&amp;$A166,RackfileUPLOAD!$I:$K,3,FALSE),"")))</f>
        <v/>
      </c>
      <c r="BK168" s="113"/>
      <c r="BL168" s="109"/>
      <c r="BM168" s="121" t="str">
        <f>IF(BM166="IcePack","",IFNA(VLOOKUP(BM$2&amp;"F"&amp;$A166+1&amp;BM167,RackfileUPLOAD!$I:$K,3,FALSE),IFNA(VLOOKUP(BM$2&amp;"F"&amp;$A166+1,RackfileUPLOAD!$I:$K,3,FALSE),"")))</f>
        <v/>
      </c>
      <c r="BN168" s="121" t="str">
        <f>IF(BM166="IcePack","",IFNA(VLOOKUP(BM$2&amp;"F"&amp;$A166+1&amp;BN167,RackfileUPLOAD!$I:$K,3,FALSE),IFNA(VLOOKUP(BM$2&amp;"F"&amp;$A166+1,RackfileUPLOAD!$I:$K,3,FALSE),"")))</f>
        <v/>
      </c>
      <c r="BO168" s="121" t="str">
        <f>IF(BM166="IcePack","",IFNA(VLOOKUP(BM$2&amp;"F"&amp;$A166+1&amp;BO167,RackfileUPLOAD!$I:$K,3,FALSE),IFNA(VLOOKUP(BM$2&amp;"F"&amp;$A166+1,RackfileUPLOAD!$I:$K,3,FALSE),"")))</f>
        <v/>
      </c>
      <c r="BP168" s="111"/>
    </row>
    <row r="169" ht="9.0" customHeight="1">
      <c r="A169" s="88"/>
      <c r="B169" s="89"/>
      <c r="C169" s="90"/>
      <c r="D169" s="91"/>
      <c r="E169" s="94"/>
      <c r="F169" s="94"/>
      <c r="G169" s="94"/>
      <c r="H169" s="90"/>
      <c r="I169" s="91"/>
      <c r="J169" s="94"/>
      <c r="K169" s="94"/>
      <c r="L169" s="94"/>
      <c r="M169" s="90"/>
      <c r="N169" s="90"/>
      <c r="O169" s="91"/>
      <c r="P169" s="94"/>
      <c r="Q169" s="94"/>
      <c r="R169" s="94"/>
      <c r="S169" s="90"/>
      <c r="T169" s="91"/>
      <c r="U169" s="94"/>
      <c r="V169" s="94"/>
      <c r="W169" s="94"/>
      <c r="X169" s="90"/>
      <c r="Y169" s="90"/>
      <c r="Z169" s="91"/>
      <c r="AA169" s="94"/>
      <c r="AB169" s="94"/>
      <c r="AC169" s="94"/>
      <c r="AD169" s="90"/>
      <c r="AE169" s="91"/>
      <c r="AF169" s="94"/>
      <c r="AG169" s="94"/>
      <c r="AH169" s="94"/>
      <c r="AI169" s="90"/>
      <c r="AJ169" s="90"/>
      <c r="AK169" s="91"/>
      <c r="AL169" s="94"/>
      <c r="AM169" s="94"/>
      <c r="AN169" s="94"/>
      <c r="AO169" s="90"/>
      <c r="AP169" s="91"/>
      <c r="AQ169" s="94"/>
      <c r="AR169" s="94"/>
      <c r="AS169" s="94"/>
      <c r="AT169" s="90"/>
      <c r="AU169" s="90"/>
      <c r="AV169" s="95"/>
      <c r="AW169" s="94"/>
      <c r="AX169" s="94"/>
      <c r="AY169" s="94"/>
      <c r="AZ169" s="90"/>
      <c r="BA169" s="91"/>
      <c r="BB169" s="94"/>
      <c r="BC169" s="94"/>
      <c r="BD169" s="94"/>
      <c r="BE169" s="90"/>
      <c r="BF169" s="90"/>
      <c r="BG169" s="91"/>
      <c r="BH169" s="94"/>
      <c r="BI169" s="94"/>
      <c r="BJ169" s="94"/>
      <c r="BK169" s="90"/>
      <c r="BL169" s="91"/>
      <c r="BM169" s="94"/>
      <c r="BN169" s="94"/>
      <c r="BO169" s="94"/>
      <c r="BP169" s="115"/>
    </row>
    <row r="170" ht="59.25" customHeight="1">
      <c r="A170" s="97">
        <f>A166+2</f>
        <v>93</v>
      </c>
      <c r="B170" s="89"/>
      <c r="C170" s="90"/>
      <c r="D170" s="98" t="str">
        <f>IF(D$2="",,D$2&amp;"_KW "&amp;$B$2&amp;"_F"&amp;$A170)</f>
        <v>ASL3_KW 19_F93</v>
      </c>
      <c r="E170" s="119" t="str">
        <f>IFNA(VLOOKUP(E$2&amp;"F"&amp;$A170,RackfileUPLOAD!$H:$K,3,FALSE),"")</f>
        <v/>
      </c>
      <c r="F170" s="100"/>
      <c r="G170" s="101"/>
      <c r="H170" s="102"/>
      <c r="I170" s="98" t="str">
        <f>IF(I$2="",,I$2&amp;"_KW "&amp;$B$2&amp;"_F"&amp;$A170)</f>
        <v>ASL3_KW 19_F93</v>
      </c>
      <c r="J170" s="119" t="str">
        <f>IFNA(VLOOKUP(J$2&amp;"F"&amp;$A170+1,RackfileUPLOAD!$H:$K,3,FALSE),"")</f>
        <v/>
      </c>
      <c r="K170" s="100"/>
      <c r="L170" s="101"/>
      <c r="M170" s="90"/>
      <c r="N170" s="90"/>
      <c r="O170" s="98" t="str">
        <f>IF(O$2="",,O$2&amp;"_KW "&amp;$B$2&amp;"_F"&amp;$A170)</f>
        <v/>
      </c>
      <c r="P170" s="119" t="str">
        <f>IFNA(VLOOKUP(P$2&amp;"F"&amp;$A170,RackfileUPLOAD!$H:$K,3,FALSE),"")</f>
        <v/>
      </c>
      <c r="Q170" s="100"/>
      <c r="R170" s="101"/>
      <c r="S170" s="102"/>
      <c r="T170" s="98" t="str">
        <f>IF(T$2="",,T$2&amp;"_KW "&amp;$B$2&amp;"_F"&amp;$A170)</f>
        <v/>
      </c>
      <c r="U170" s="119" t="str">
        <f>IFNA(VLOOKUP(U$2&amp;"F"&amp;$A170+1,RackfileUPLOAD!$H:$K,3,FALSE),"")</f>
        <v/>
      </c>
      <c r="V170" s="100"/>
      <c r="W170" s="101"/>
      <c r="X170" s="90"/>
      <c r="Y170" s="90"/>
      <c r="Z170" s="98" t="str">
        <f>IF(Z$2="",,Z$2&amp;"_KW "&amp;$B$2&amp;"_F"&amp;$A170)</f>
        <v/>
      </c>
      <c r="AA170" s="119" t="str">
        <f>IFNA(VLOOKUP(AA$2&amp;"F"&amp;$A170,RackfileUPLOAD!$H:$K,3,FALSE),"")</f>
        <v/>
      </c>
      <c r="AB170" s="100"/>
      <c r="AC170" s="101"/>
      <c r="AD170" s="102"/>
      <c r="AE170" s="98" t="str">
        <f>IF(AE$2="",,AE$2&amp;"_KW "&amp;$B$2&amp;"_F"&amp;$A170)</f>
        <v/>
      </c>
      <c r="AF170" s="119" t="str">
        <f>IFNA(VLOOKUP(AF$2&amp;"F"&amp;$A170+1,RackfileUPLOAD!$H:$K,3,FALSE),"")</f>
        <v/>
      </c>
      <c r="AG170" s="100"/>
      <c r="AH170" s="101"/>
      <c r="AI170" s="90"/>
      <c r="AJ170" s="90"/>
      <c r="AK170" s="98" t="str">
        <f>IF(AK$2="",,AK$2&amp;"_KW "&amp;$B$2&amp;"_F"&amp;$A170)</f>
        <v/>
      </c>
      <c r="AL170" s="119" t="str">
        <f>IFNA(VLOOKUP(AL$2&amp;"F"&amp;$A170,RackfileUPLOAD!$H:$K,3,FALSE),"")</f>
        <v/>
      </c>
      <c r="AM170" s="100"/>
      <c r="AN170" s="101"/>
      <c r="AO170" s="102"/>
      <c r="AP170" s="98" t="str">
        <f>IF(AP$2="",,AP$2&amp;"_KW "&amp;$B$2&amp;"_F"&amp;$A170)</f>
        <v/>
      </c>
      <c r="AQ170" s="119" t="str">
        <f>IFNA(VLOOKUP(AQ$2&amp;"F"&amp;$A170+1,RackfileUPLOAD!$H:$K,3,FALSE),"")</f>
        <v/>
      </c>
      <c r="AR170" s="100"/>
      <c r="AS170" s="101"/>
      <c r="AT170" s="90"/>
      <c r="AU170" s="90"/>
      <c r="AV170" s="98" t="str">
        <f>IF(AV$2="",,AV$2&amp;"_KW "&amp;$B$2&amp;"_F"&amp;$A170)</f>
        <v/>
      </c>
      <c r="AW170" s="119" t="str">
        <f>IFNA(VLOOKUP(AW$2&amp;"F"&amp;$A170,RackfileUPLOAD!$H:$K,3,FALSE),"")</f>
        <v/>
      </c>
      <c r="AX170" s="100"/>
      <c r="AY170" s="101"/>
      <c r="AZ170" s="102"/>
      <c r="BA170" s="98" t="str">
        <f>IF(BA$2="",,BA$2&amp;"_KW "&amp;$B$2&amp;"_F"&amp;$A170)</f>
        <v/>
      </c>
      <c r="BB170" s="119" t="str">
        <f>IFNA(VLOOKUP(BB$2&amp;"F"&amp;$A170+1,RackfileUPLOAD!$H:$K,3,FALSE),"")</f>
        <v/>
      </c>
      <c r="BC170" s="100"/>
      <c r="BD170" s="101"/>
      <c r="BE170" s="90"/>
      <c r="BF170" s="90"/>
      <c r="BG170" s="98" t="str">
        <f>IF(BG$2="",,BG$2&amp;"_KW "&amp;$B$2&amp;"_F"&amp;$A170)</f>
        <v/>
      </c>
      <c r="BH170" s="119" t="str">
        <f>IFNA(VLOOKUP(BH$2&amp;"F"&amp;$A170,RackfileUPLOAD!$H:$K,3,FALSE),"")</f>
        <v/>
      </c>
      <c r="BI170" s="100"/>
      <c r="BJ170" s="101"/>
      <c r="BK170" s="102"/>
      <c r="BL170" s="98" t="str">
        <f>IF(BL$2="",,BL$2&amp;"_KW "&amp;$B$2&amp;"_F"&amp;$A170)</f>
        <v/>
      </c>
      <c r="BM170" s="119" t="str">
        <f>IFNA(VLOOKUP(BM$2&amp;"F"&amp;$A170+1,RackfileUPLOAD!$H:$K,3,FALSE),"")</f>
        <v/>
      </c>
      <c r="BN170" s="100"/>
      <c r="BO170" s="101"/>
      <c r="BP170" s="122"/>
    </row>
    <row r="171" ht="17.25" customHeight="1">
      <c r="A171" s="104"/>
      <c r="B171" s="89"/>
      <c r="C171" s="106"/>
      <c r="D171" s="104"/>
      <c r="E171" s="116" t="str">
        <f>IF(E170="","","2p")</f>
        <v/>
      </c>
      <c r="F171" s="117" t="str">
        <f>IF(E170="","","3p")</f>
        <v/>
      </c>
      <c r="G171" s="118" t="str">
        <f>IF(E170="","","4p")</f>
        <v/>
      </c>
      <c r="H171" s="108"/>
      <c r="I171" s="104"/>
      <c r="J171" s="116" t="str">
        <f>IF(J170="","","2p")</f>
        <v/>
      </c>
      <c r="K171" s="117" t="str">
        <f>IF(J170="","","3p")</f>
        <v/>
      </c>
      <c r="L171" s="118" t="str">
        <f>IF(J170="","","4p")</f>
        <v/>
      </c>
      <c r="M171" s="106"/>
      <c r="N171" s="106"/>
      <c r="O171" s="104"/>
      <c r="P171" s="116" t="str">
        <f>IF(P170="","","2p")</f>
        <v/>
      </c>
      <c r="Q171" s="117" t="str">
        <f>IF(P170="","","3p")</f>
        <v/>
      </c>
      <c r="R171" s="118" t="str">
        <f>IF(P170="","","4p")</f>
        <v/>
      </c>
      <c r="S171" s="108"/>
      <c r="T171" s="104"/>
      <c r="U171" s="116" t="str">
        <f>IF(U170="","","2p")</f>
        <v/>
      </c>
      <c r="V171" s="117" t="str">
        <f>IF(U170="","","3p")</f>
        <v/>
      </c>
      <c r="W171" s="118" t="str">
        <f>IF(U170="","","4p")</f>
        <v/>
      </c>
      <c r="X171" s="106"/>
      <c r="Y171" s="106"/>
      <c r="Z171" s="104"/>
      <c r="AA171" s="116" t="str">
        <f>IF(AA170="","","2p")</f>
        <v/>
      </c>
      <c r="AB171" s="117" t="str">
        <f>IF(AA170="","","3p")</f>
        <v/>
      </c>
      <c r="AC171" s="118" t="str">
        <f>IF(AA170="","","4p")</f>
        <v/>
      </c>
      <c r="AD171" s="108"/>
      <c r="AE171" s="104"/>
      <c r="AF171" s="116" t="str">
        <f>IF(AF170="","","2p")</f>
        <v/>
      </c>
      <c r="AG171" s="117" t="str">
        <f>IF(AF170="","","3p")</f>
        <v/>
      </c>
      <c r="AH171" s="118" t="str">
        <f>IF(AF170="","","4p")</f>
        <v/>
      </c>
      <c r="AI171" s="106"/>
      <c r="AJ171" s="106"/>
      <c r="AK171" s="104"/>
      <c r="AL171" s="116" t="str">
        <f>IF(AL170="","","2p")</f>
        <v/>
      </c>
      <c r="AM171" s="117" t="str">
        <f>IF(AL170="","","3p")</f>
        <v/>
      </c>
      <c r="AN171" s="118" t="str">
        <f>IF(AL170="","","4p")</f>
        <v/>
      </c>
      <c r="AO171" s="108"/>
      <c r="AP171" s="104"/>
      <c r="AQ171" s="116" t="str">
        <f>IF(AQ170="","","2p")</f>
        <v/>
      </c>
      <c r="AR171" s="117" t="str">
        <f>IF(AQ170="","","3p")</f>
        <v/>
      </c>
      <c r="AS171" s="118" t="str">
        <f>IF(AQ170="","","4p")</f>
        <v/>
      </c>
      <c r="AT171" s="106"/>
      <c r="AU171" s="106"/>
      <c r="AV171" s="104"/>
      <c r="AW171" s="116" t="str">
        <f>IF(AW170="","","2p")</f>
        <v/>
      </c>
      <c r="AX171" s="117" t="str">
        <f>IF(AW170="","","3p")</f>
        <v/>
      </c>
      <c r="AY171" s="118" t="str">
        <f>IF(AW170="","","4p")</f>
        <v/>
      </c>
      <c r="AZ171" s="108"/>
      <c r="BA171" s="104"/>
      <c r="BB171" s="116" t="str">
        <f>IF(BB170="","","2p")</f>
        <v/>
      </c>
      <c r="BC171" s="117" t="str">
        <f>IF(BB170="","","3p")</f>
        <v/>
      </c>
      <c r="BD171" s="118" t="str">
        <f>IF(BB170="","","4p")</f>
        <v/>
      </c>
      <c r="BE171" s="106"/>
      <c r="BF171" s="106"/>
      <c r="BG171" s="104"/>
      <c r="BH171" s="116" t="str">
        <f>IF(BH170="","","2p")</f>
        <v/>
      </c>
      <c r="BI171" s="117" t="str">
        <f>IF(BH170="","","3p")</f>
        <v/>
      </c>
      <c r="BJ171" s="118" t="str">
        <f>IF(BH170="","","4p")</f>
        <v/>
      </c>
      <c r="BK171" s="108"/>
      <c r="BL171" s="104"/>
      <c r="BM171" s="116" t="str">
        <f>IF(BM170="","","2p")</f>
        <v/>
      </c>
      <c r="BN171" s="117" t="str">
        <f>IF(BM170="","","3p")</f>
        <v/>
      </c>
      <c r="BO171" s="118" t="str">
        <f>IF(BM170="","","4p")</f>
        <v/>
      </c>
      <c r="BP171" s="106"/>
    </row>
    <row r="172" ht="33.75" customHeight="1">
      <c r="A172" s="109"/>
      <c r="B172" s="89"/>
      <c r="C172" s="111"/>
      <c r="D172" s="109"/>
      <c r="E172" s="121" t="str">
        <f>IF(E170="IcePack","",IFNA(VLOOKUP(E$2&amp;"F"&amp;$A170&amp;E171,RackfileUPLOAD!$I:$K,3,FALSE),IFNA(VLOOKUP(E$2&amp;"F"&amp;$A170,RackfileUPLOAD!$I:$K,3,FALSE),"")))</f>
        <v/>
      </c>
      <c r="F172" s="121" t="str">
        <f>IF(E170="IcePack","",IFNA(VLOOKUP(E$2&amp;"F"&amp;$A170&amp;F171,RackfileUPLOAD!$I:$K,3,FALSE),IFNA(VLOOKUP(E$2&amp;"F"&amp;$A170,RackfileUPLOAD!$I:$K,3,FALSE),"")))</f>
        <v/>
      </c>
      <c r="G172" s="121" t="str">
        <f>IF(E170="IcePack","",IFNA(VLOOKUP(E$2&amp;"F"&amp;$A170&amp;G171,RackfileUPLOAD!$I:$K,3,FALSE),IFNA(VLOOKUP(E$2&amp;"F"&amp;$A170,RackfileUPLOAD!$I:$K,3,FALSE),"")))</f>
        <v/>
      </c>
      <c r="H172" s="113"/>
      <c r="I172" s="109"/>
      <c r="J172" s="121" t="str">
        <f>IF(J170="IcePack","",IFNA(VLOOKUP(J$2&amp;"F"&amp;$A170+1&amp;J171,RackfileUPLOAD!$I:$K,3,FALSE),IFNA(VLOOKUP(J$2&amp;"F"&amp;$A170+1,RackfileUPLOAD!$I:$K,3,FALSE),"")))</f>
        <v/>
      </c>
      <c r="K172" s="121" t="str">
        <f>IF(J170="IcePack","",IFNA(VLOOKUP(J$2&amp;"F"&amp;$A170+1&amp;K171,RackfileUPLOAD!$I:$K,3,FALSE),IFNA(VLOOKUP(J$2&amp;"F"&amp;$A170+1,RackfileUPLOAD!$I:$K,3,FALSE),"")))</f>
        <v/>
      </c>
      <c r="L172" s="121" t="str">
        <f>IF(J170="IcePack","",IFNA(VLOOKUP(J$2&amp;"F"&amp;$A170+1&amp;L171,RackfileUPLOAD!$I:$K,3,FALSE),IFNA(VLOOKUP(J$2&amp;"F"&amp;$A170+1,RackfileUPLOAD!$I:$K,3,FALSE),"")))</f>
        <v/>
      </c>
      <c r="M172" s="111"/>
      <c r="N172" s="111"/>
      <c r="O172" s="109"/>
      <c r="P172" s="121" t="str">
        <f>IF(P170="IcePack","",IFNA(VLOOKUP(P$2&amp;"F"&amp;$A170&amp;P171,RackfileUPLOAD!$I:$K,3,FALSE),IFNA(VLOOKUP(P$2&amp;"F"&amp;$A170,RackfileUPLOAD!$I:$K,3,FALSE),"")))</f>
        <v/>
      </c>
      <c r="Q172" s="121" t="str">
        <f>IF(P170="IcePack","",IFNA(VLOOKUP(P$2&amp;"F"&amp;$A170&amp;Q171,RackfileUPLOAD!$I:$K,3,FALSE),IFNA(VLOOKUP(P$2&amp;"F"&amp;$A170,RackfileUPLOAD!$I:$K,3,FALSE),"")))</f>
        <v/>
      </c>
      <c r="R172" s="121" t="str">
        <f>IF(P170="IcePack","",IFNA(VLOOKUP(P$2&amp;"F"&amp;$A170&amp;R171,RackfileUPLOAD!$I:$K,3,FALSE),IFNA(VLOOKUP(P$2&amp;"F"&amp;$A170,RackfileUPLOAD!$I:$K,3,FALSE),"")))</f>
        <v/>
      </c>
      <c r="S172" s="113"/>
      <c r="T172" s="109"/>
      <c r="U172" s="121" t="str">
        <f>IF(U170="IcePack","",IFNA(VLOOKUP(U$2&amp;"F"&amp;$A170+1&amp;U171,RackfileUPLOAD!$I:$K,3,FALSE),IFNA(VLOOKUP(U$2&amp;"F"&amp;$A170+1,RackfileUPLOAD!$I:$K,3,FALSE),"")))</f>
        <v/>
      </c>
      <c r="V172" s="121" t="str">
        <f>IF(U170="IcePack","",IFNA(VLOOKUP(U$2&amp;"F"&amp;$A170+1&amp;V171,RackfileUPLOAD!$I:$K,3,FALSE),IFNA(VLOOKUP(U$2&amp;"F"&amp;$A170+1,RackfileUPLOAD!$I:$K,3,FALSE),"")))</f>
        <v/>
      </c>
      <c r="W172" s="121" t="str">
        <f>IF(U170="IcePack","",IFNA(VLOOKUP(U$2&amp;"F"&amp;$A170+1&amp;W171,RackfileUPLOAD!$I:$K,3,FALSE),IFNA(VLOOKUP(U$2&amp;"F"&amp;$A170+1,RackfileUPLOAD!$I:$K,3,FALSE),"")))</f>
        <v/>
      </c>
      <c r="X172" s="111"/>
      <c r="Y172" s="111"/>
      <c r="Z172" s="109"/>
      <c r="AA172" s="121" t="str">
        <f>IF(AA170="IcePack","",IFNA(VLOOKUP(AA$2&amp;"F"&amp;$A170&amp;AA171,RackfileUPLOAD!$I:$K,3,FALSE),IFNA(VLOOKUP(AA$2&amp;"F"&amp;$A170,RackfileUPLOAD!$I:$K,3,FALSE),"")))</f>
        <v/>
      </c>
      <c r="AB172" s="121" t="str">
        <f>IF(AA170="IcePack","",IFNA(VLOOKUP(AA$2&amp;"F"&amp;$A170&amp;AB171,RackfileUPLOAD!$I:$K,3,FALSE),IFNA(VLOOKUP(AA$2&amp;"F"&amp;$A170,RackfileUPLOAD!$I:$K,3,FALSE),"")))</f>
        <v/>
      </c>
      <c r="AC172" s="121" t="str">
        <f>IF(AA170="IcePack","",IFNA(VLOOKUP(AA$2&amp;"F"&amp;$A170&amp;AC171,RackfileUPLOAD!$I:$K,3,FALSE),IFNA(VLOOKUP(AA$2&amp;"F"&amp;$A170,RackfileUPLOAD!$I:$K,3,FALSE),"")))</f>
        <v/>
      </c>
      <c r="AD172" s="113"/>
      <c r="AE172" s="109"/>
      <c r="AF172" s="121" t="str">
        <f>IF(AF170="IcePack","",IFNA(VLOOKUP(AF$2&amp;"F"&amp;$A170+1&amp;AF171,RackfileUPLOAD!$I:$K,3,FALSE),IFNA(VLOOKUP(AF$2&amp;"F"&amp;$A170+1,RackfileUPLOAD!$I:$K,3,FALSE),"")))</f>
        <v/>
      </c>
      <c r="AG172" s="121" t="str">
        <f>IF(AF170="IcePack","",IFNA(VLOOKUP(AF$2&amp;"F"&amp;$A170+1&amp;AG171,RackfileUPLOAD!$I:$K,3,FALSE),IFNA(VLOOKUP(AF$2&amp;"F"&amp;$A170+1,RackfileUPLOAD!$I:$K,3,FALSE),"")))</f>
        <v/>
      </c>
      <c r="AH172" s="121" t="str">
        <f>IF(AF170="IcePack","",IFNA(VLOOKUP(AF$2&amp;"F"&amp;$A170+1&amp;AH171,RackfileUPLOAD!$I:$K,3,FALSE),IFNA(VLOOKUP(AF$2&amp;"F"&amp;$A170+1,RackfileUPLOAD!$I:$K,3,FALSE),"")))</f>
        <v/>
      </c>
      <c r="AI172" s="111"/>
      <c r="AJ172" s="111"/>
      <c r="AK172" s="109"/>
      <c r="AL172" s="121" t="str">
        <f>IF(AL170="IcePack","",IFNA(VLOOKUP(AL$2&amp;"F"&amp;$A170&amp;AL171,RackfileUPLOAD!$I:$K,3,FALSE),IFNA(VLOOKUP(AL$2&amp;"F"&amp;$A170,RackfileUPLOAD!$I:$K,3,FALSE),"")))</f>
        <v/>
      </c>
      <c r="AM172" s="121" t="str">
        <f>IF(AL170="IcePack","",IFNA(VLOOKUP(AL$2&amp;"F"&amp;$A170&amp;AM171,RackfileUPLOAD!$I:$K,3,FALSE),IFNA(VLOOKUP(AL$2&amp;"F"&amp;$A170,RackfileUPLOAD!$I:$K,3,FALSE),"")))</f>
        <v/>
      </c>
      <c r="AN172" s="121" t="str">
        <f>IF(AL170="IcePack","",IFNA(VLOOKUP(AL$2&amp;"F"&amp;$A170&amp;AN171,RackfileUPLOAD!$I:$K,3,FALSE),IFNA(VLOOKUP(AL$2&amp;"F"&amp;$A170,RackfileUPLOAD!$I:$K,3,FALSE),"")))</f>
        <v/>
      </c>
      <c r="AO172" s="113"/>
      <c r="AP172" s="109"/>
      <c r="AQ172" s="121" t="str">
        <f>IF(AQ170="IcePack","",IFNA(VLOOKUP(AQ$2&amp;"F"&amp;$A170+1&amp;AQ171,RackfileUPLOAD!$I:$K,3,FALSE),IFNA(VLOOKUP(AQ$2&amp;"F"&amp;$A170+1,RackfileUPLOAD!$I:$K,3,FALSE),"")))</f>
        <v/>
      </c>
      <c r="AR172" s="121" t="str">
        <f>IF(AQ170="IcePack","",IFNA(VLOOKUP(AQ$2&amp;"F"&amp;$A170+1&amp;AR171,RackfileUPLOAD!$I:$K,3,FALSE),IFNA(VLOOKUP(AQ$2&amp;"F"&amp;$A170+1,RackfileUPLOAD!$I:$K,3,FALSE),"")))</f>
        <v/>
      </c>
      <c r="AS172" s="121" t="str">
        <f>IF(AQ170="IcePack","",IFNA(VLOOKUP(AQ$2&amp;"F"&amp;$A170+1&amp;AS171,RackfileUPLOAD!$I:$K,3,FALSE),IFNA(VLOOKUP(AQ$2&amp;"F"&amp;$A170+1,RackfileUPLOAD!$I:$K,3,FALSE),"")))</f>
        <v/>
      </c>
      <c r="AT172" s="111"/>
      <c r="AU172" s="111"/>
      <c r="AV172" s="109"/>
      <c r="AW172" s="121" t="str">
        <f>IF(AW170="IcePack","",IFNA(VLOOKUP(AW$2&amp;"F"&amp;$A170&amp;AW171,RackfileUPLOAD!$I:$K,3,FALSE),IFNA(VLOOKUP(AW$2&amp;"F"&amp;$A170,RackfileUPLOAD!$I:$K,3,FALSE),"")))</f>
        <v/>
      </c>
      <c r="AX172" s="121" t="str">
        <f>IF(AW170="IcePack","",IFNA(VLOOKUP(AW$2&amp;"F"&amp;$A170&amp;AX171,RackfileUPLOAD!$I:$K,3,FALSE),IFNA(VLOOKUP(AW$2&amp;"F"&amp;$A170,RackfileUPLOAD!$I:$K,3,FALSE),"")))</f>
        <v/>
      </c>
      <c r="AY172" s="121" t="str">
        <f>IF(AW170="IcePack","",IFNA(VLOOKUP(AW$2&amp;"F"&amp;$A170&amp;AY171,RackfileUPLOAD!$I:$K,3,FALSE),IFNA(VLOOKUP(AW$2&amp;"F"&amp;$A170,RackfileUPLOAD!$I:$K,3,FALSE),"")))</f>
        <v/>
      </c>
      <c r="AZ172" s="113"/>
      <c r="BA172" s="109"/>
      <c r="BB172" s="121" t="str">
        <f>IF(BB170="IcePack","",IFNA(VLOOKUP(BB$2&amp;"F"&amp;$A170+1&amp;BB171,RackfileUPLOAD!$I:$K,3,FALSE),IFNA(VLOOKUP(BB$2&amp;"F"&amp;$A170+1,RackfileUPLOAD!$I:$K,3,FALSE),"")))</f>
        <v/>
      </c>
      <c r="BC172" s="121" t="str">
        <f>IF(BB170="IcePack","",IFNA(VLOOKUP(BB$2&amp;"F"&amp;$A170+1&amp;BC171,RackfileUPLOAD!$I:$K,3,FALSE),IFNA(VLOOKUP(BB$2&amp;"F"&amp;$A170+1,RackfileUPLOAD!$I:$K,3,FALSE),"")))</f>
        <v/>
      </c>
      <c r="BD172" s="121" t="str">
        <f>IF(BB170="IcePack","",IFNA(VLOOKUP(BB$2&amp;"F"&amp;$A170+1&amp;BD171,RackfileUPLOAD!$I:$K,3,FALSE),IFNA(VLOOKUP(BB$2&amp;"F"&amp;$A170+1,RackfileUPLOAD!$I:$K,3,FALSE),"")))</f>
        <v/>
      </c>
      <c r="BE172" s="111"/>
      <c r="BF172" s="111"/>
      <c r="BG172" s="109"/>
      <c r="BH172" s="121" t="str">
        <f>IF(BH170="IcePack","",IFNA(VLOOKUP(BH$2&amp;"F"&amp;$A170&amp;BH171,RackfileUPLOAD!$I:$K,3,FALSE),IFNA(VLOOKUP(BH$2&amp;"F"&amp;$A170,RackfileUPLOAD!$I:$K,3,FALSE),"")))</f>
        <v/>
      </c>
      <c r="BI172" s="121" t="str">
        <f>IF(BH170="IcePack","",IFNA(VLOOKUP(BH$2&amp;"F"&amp;$A170&amp;BI171,RackfileUPLOAD!$I:$K,3,FALSE),IFNA(VLOOKUP(BH$2&amp;"F"&amp;$A170,RackfileUPLOAD!$I:$K,3,FALSE),"")))</f>
        <v/>
      </c>
      <c r="BJ172" s="121" t="str">
        <f>IF(BH170="IcePack","",IFNA(VLOOKUP(BH$2&amp;"F"&amp;$A170&amp;BJ171,RackfileUPLOAD!$I:$K,3,FALSE),IFNA(VLOOKUP(BH$2&amp;"F"&amp;$A170,RackfileUPLOAD!$I:$K,3,FALSE),"")))</f>
        <v/>
      </c>
      <c r="BK172" s="113"/>
      <c r="BL172" s="109"/>
      <c r="BM172" s="121" t="str">
        <f>IF(BM170="IcePack","",IFNA(VLOOKUP(BM$2&amp;"F"&amp;$A170+1&amp;BM171,RackfileUPLOAD!$I:$K,3,FALSE),IFNA(VLOOKUP(BM$2&amp;"F"&amp;$A170+1,RackfileUPLOAD!$I:$K,3,FALSE),"")))</f>
        <v/>
      </c>
      <c r="BN172" s="121" t="str">
        <f>IF(BM170="IcePack","",IFNA(VLOOKUP(BM$2&amp;"F"&amp;$A170+1&amp;BN171,RackfileUPLOAD!$I:$K,3,FALSE),IFNA(VLOOKUP(BM$2&amp;"F"&amp;$A170+1,RackfileUPLOAD!$I:$K,3,FALSE),"")))</f>
        <v/>
      </c>
      <c r="BO172" s="121" t="str">
        <f>IF(BM170="IcePack","",IFNA(VLOOKUP(BM$2&amp;"F"&amp;$A170+1&amp;BO171,RackfileUPLOAD!$I:$K,3,FALSE),IFNA(VLOOKUP(BM$2&amp;"F"&amp;$A170+1,RackfileUPLOAD!$I:$K,3,FALSE),"")))</f>
        <v/>
      </c>
      <c r="BP172" s="111"/>
    </row>
    <row r="173" ht="9.0" customHeight="1">
      <c r="A173" s="88"/>
      <c r="B173" s="89"/>
      <c r="C173" s="90"/>
      <c r="D173" s="91"/>
      <c r="E173" s="94"/>
      <c r="F173" s="94"/>
      <c r="G173" s="94"/>
      <c r="H173" s="90"/>
      <c r="I173" s="91"/>
      <c r="J173" s="94"/>
      <c r="K173" s="94"/>
      <c r="L173" s="94"/>
      <c r="M173" s="90"/>
      <c r="N173" s="90"/>
      <c r="O173" s="91"/>
      <c r="P173" s="94"/>
      <c r="Q173" s="94"/>
      <c r="R173" s="94"/>
      <c r="S173" s="90"/>
      <c r="T173" s="91"/>
      <c r="U173" s="94"/>
      <c r="V173" s="94"/>
      <c r="W173" s="94"/>
      <c r="X173" s="90"/>
      <c r="Y173" s="90"/>
      <c r="Z173" s="91"/>
      <c r="AA173" s="94"/>
      <c r="AB173" s="94"/>
      <c r="AC173" s="94"/>
      <c r="AD173" s="90"/>
      <c r="AE173" s="91"/>
      <c r="AF173" s="94"/>
      <c r="AG173" s="94"/>
      <c r="AH173" s="94"/>
      <c r="AI173" s="90"/>
      <c r="AJ173" s="90"/>
      <c r="AK173" s="91"/>
      <c r="AL173" s="94"/>
      <c r="AM173" s="94"/>
      <c r="AN173" s="94"/>
      <c r="AO173" s="90"/>
      <c r="AP173" s="91"/>
      <c r="AQ173" s="94"/>
      <c r="AR173" s="94"/>
      <c r="AS173" s="94"/>
      <c r="AT173" s="90"/>
      <c r="AU173" s="90"/>
      <c r="AV173" s="95"/>
      <c r="AW173" s="94"/>
      <c r="AX173" s="94"/>
      <c r="AY173" s="94"/>
      <c r="AZ173" s="90"/>
      <c r="BA173" s="91"/>
      <c r="BB173" s="94"/>
      <c r="BC173" s="94"/>
      <c r="BD173" s="94"/>
      <c r="BE173" s="90"/>
      <c r="BF173" s="90"/>
      <c r="BG173" s="91"/>
      <c r="BH173" s="94"/>
      <c r="BI173" s="94"/>
      <c r="BJ173" s="94"/>
      <c r="BK173" s="90"/>
      <c r="BL173" s="91"/>
      <c r="BM173" s="94"/>
      <c r="BN173" s="94"/>
      <c r="BO173" s="94"/>
      <c r="BP173" s="115"/>
    </row>
    <row r="174" ht="59.25" customHeight="1">
      <c r="A174" s="97">
        <f>A170+2</f>
        <v>95</v>
      </c>
      <c r="B174" s="89"/>
      <c r="C174" s="90"/>
      <c r="D174" s="98" t="str">
        <f>IF(D$2="",,D$2&amp;"_KW "&amp;$B$2&amp;"_F"&amp;$A174)</f>
        <v>ASL3_KW 19_F95</v>
      </c>
      <c r="E174" s="119" t="str">
        <f>IFNA(VLOOKUP(E$2&amp;"F"&amp;$A174,RackfileUPLOAD!$H:$K,3,FALSE),"")</f>
        <v/>
      </c>
      <c r="F174" s="100"/>
      <c r="G174" s="101"/>
      <c r="H174" s="102"/>
      <c r="I174" s="98" t="str">
        <f>IF(I$2="",,I$2&amp;"_KW "&amp;$B$2&amp;"_F"&amp;$A174)</f>
        <v>ASL3_KW 19_F95</v>
      </c>
      <c r="J174" s="119" t="str">
        <f>IFNA(VLOOKUP(J$2&amp;"F"&amp;$A174+1,RackfileUPLOAD!$H:$K,3,FALSE),"")</f>
        <v>565189 - Lachs Piccata</v>
      </c>
      <c r="K174" s="100"/>
      <c r="L174" s="101"/>
      <c r="M174" s="90"/>
      <c r="N174" s="90"/>
      <c r="O174" s="98" t="str">
        <f>IF(O$2="",,O$2&amp;"_KW "&amp;$B$2&amp;"_F"&amp;$A174)</f>
        <v/>
      </c>
      <c r="P174" s="119" t="str">
        <f>IFNA(VLOOKUP(P$2&amp;"F"&amp;$A174,RackfileUPLOAD!$H:$K,3,FALSE),"")</f>
        <v/>
      </c>
      <c r="Q174" s="100"/>
      <c r="R174" s="101"/>
      <c r="S174" s="102"/>
      <c r="T174" s="98" t="str">
        <f>IF(T$2="",,T$2&amp;"_KW "&amp;$B$2&amp;"_F"&amp;$A174)</f>
        <v/>
      </c>
      <c r="U174" s="119" t="str">
        <f>IFNA(VLOOKUP(U$2&amp;"F"&amp;$A174+1,RackfileUPLOAD!$H:$K,3,FALSE),"")</f>
        <v/>
      </c>
      <c r="V174" s="100"/>
      <c r="W174" s="101"/>
      <c r="X174" s="90"/>
      <c r="Y174" s="90"/>
      <c r="Z174" s="98" t="str">
        <f>IF(Z$2="",,Z$2&amp;"_KW "&amp;$B$2&amp;"_F"&amp;$A174)</f>
        <v/>
      </c>
      <c r="AA174" s="119" t="str">
        <f>IFNA(VLOOKUP(AA$2&amp;"F"&amp;$A174,RackfileUPLOAD!$H:$K,3,FALSE),"")</f>
        <v/>
      </c>
      <c r="AB174" s="100"/>
      <c r="AC174" s="101"/>
      <c r="AD174" s="102"/>
      <c r="AE174" s="98" t="str">
        <f>IF(AE$2="",,AE$2&amp;"_KW "&amp;$B$2&amp;"_F"&amp;$A174)</f>
        <v/>
      </c>
      <c r="AF174" s="119" t="str">
        <f>IFNA(VLOOKUP(AF$2&amp;"F"&amp;$A174+1,RackfileUPLOAD!$H:$K,3,FALSE),"")</f>
        <v/>
      </c>
      <c r="AG174" s="100"/>
      <c r="AH174" s="101"/>
      <c r="AI174" s="90"/>
      <c r="AJ174" s="90"/>
      <c r="AK174" s="98" t="str">
        <f>IF(AK$2="",,AK$2&amp;"_KW "&amp;$B$2&amp;"_F"&amp;$A174)</f>
        <v/>
      </c>
      <c r="AL174" s="119" t="str">
        <f>IFNA(VLOOKUP(AL$2&amp;"F"&amp;$A174,RackfileUPLOAD!$H:$K,3,FALSE),"")</f>
        <v/>
      </c>
      <c r="AM174" s="100"/>
      <c r="AN174" s="101"/>
      <c r="AO174" s="102"/>
      <c r="AP174" s="98" t="str">
        <f>IF(AP$2="",,AP$2&amp;"_KW "&amp;$B$2&amp;"_F"&amp;$A174)</f>
        <v/>
      </c>
      <c r="AQ174" s="119" t="str">
        <f>IFNA(VLOOKUP(AQ$2&amp;"F"&amp;$A174+1,RackfileUPLOAD!$H:$K,3,FALSE),"")</f>
        <v/>
      </c>
      <c r="AR174" s="100"/>
      <c r="AS174" s="101"/>
      <c r="AT174" s="90"/>
      <c r="AU174" s="90"/>
      <c r="AV174" s="98" t="str">
        <f>IF(AV$2="",,AV$2&amp;"_KW "&amp;$B$2&amp;"_F"&amp;$A174)</f>
        <v/>
      </c>
      <c r="AW174" s="119" t="str">
        <f>IFNA(VLOOKUP(AW$2&amp;"F"&amp;$A174,RackfileUPLOAD!$H:$K,3,FALSE),"")</f>
        <v/>
      </c>
      <c r="AX174" s="100"/>
      <c r="AY174" s="101"/>
      <c r="AZ174" s="102"/>
      <c r="BA174" s="98" t="str">
        <f>IF(BA$2="",,BA$2&amp;"_KW "&amp;$B$2&amp;"_F"&amp;$A174)</f>
        <v/>
      </c>
      <c r="BB174" s="119" t="str">
        <f>IFNA(VLOOKUP(BB$2&amp;"F"&amp;$A174+1,RackfileUPLOAD!$H:$K,3,FALSE),"")</f>
        <v/>
      </c>
      <c r="BC174" s="100"/>
      <c r="BD174" s="101"/>
      <c r="BE174" s="90"/>
      <c r="BF174" s="90"/>
      <c r="BG174" s="98" t="str">
        <f>IF(BG$2="",,BG$2&amp;"_KW "&amp;$B$2&amp;"_F"&amp;$A174)</f>
        <v/>
      </c>
      <c r="BH174" s="119" t="str">
        <f>IFNA(VLOOKUP(BH$2&amp;"F"&amp;$A174,RackfileUPLOAD!$H:$K,3,FALSE),"")</f>
        <v/>
      </c>
      <c r="BI174" s="100"/>
      <c r="BJ174" s="101"/>
      <c r="BK174" s="102"/>
      <c r="BL174" s="98" t="str">
        <f>IF(BL$2="",,BL$2&amp;"_KW "&amp;$B$2&amp;"_F"&amp;$A174)</f>
        <v/>
      </c>
      <c r="BM174" s="119" t="str">
        <f>IFNA(VLOOKUP(BM$2&amp;"F"&amp;$A174+1,RackfileUPLOAD!$H:$K,3,FALSE),"")</f>
        <v/>
      </c>
      <c r="BN174" s="100"/>
      <c r="BO174" s="101"/>
      <c r="BP174" s="122"/>
    </row>
    <row r="175" ht="17.25" customHeight="1">
      <c r="A175" s="104"/>
      <c r="B175" s="89"/>
      <c r="C175" s="106"/>
      <c r="D175" s="104"/>
      <c r="E175" s="116" t="str">
        <f>IF(E174="","","2p")</f>
        <v/>
      </c>
      <c r="F175" s="117" t="str">
        <f>IF(E174="","","3p")</f>
        <v/>
      </c>
      <c r="G175" s="118" t="str">
        <f>IF(E174="","","4p")</f>
        <v/>
      </c>
      <c r="H175" s="108"/>
      <c r="I175" s="104"/>
      <c r="J175" s="116" t="str">
        <f>IF(J174="","","2p")</f>
        <v>2p</v>
      </c>
      <c r="K175" s="117" t="str">
        <f>IF(J174="","","3p")</f>
        <v>3p</v>
      </c>
      <c r="L175" s="118" t="str">
        <f>IF(J174="","","4p")</f>
        <v>4p</v>
      </c>
      <c r="M175" s="106"/>
      <c r="N175" s="106"/>
      <c r="O175" s="104"/>
      <c r="P175" s="116" t="str">
        <f>IF(P174="","","2p")</f>
        <v/>
      </c>
      <c r="Q175" s="117" t="str">
        <f>IF(P174="","","3p")</f>
        <v/>
      </c>
      <c r="R175" s="118" t="str">
        <f>IF(P174="","","4p")</f>
        <v/>
      </c>
      <c r="S175" s="108"/>
      <c r="T175" s="104"/>
      <c r="U175" s="116" t="str">
        <f>IF(U174="","","2p")</f>
        <v/>
      </c>
      <c r="V175" s="117" t="str">
        <f>IF(U174="","","3p")</f>
        <v/>
      </c>
      <c r="W175" s="118" t="str">
        <f>IF(U174="","","4p")</f>
        <v/>
      </c>
      <c r="X175" s="106"/>
      <c r="Y175" s="106"/>
      <c r="Z175" s="104"/>
      <c r="AA175" s="116" t="str">
        <f>IF(AA174="","","2p")</f>
        <v/>
      </c>
      <c r="AB175" s="117" t="str">
        <f>IF(AA174="","","3p")</f>
        <v/>
      </c>
      <c r="AC175" s="118" t="str">
        <f>IF(AA174="","","4p")</f>
        <v/>
      </c>
      <c r="AD175" s="108"/>
      <c r="AE175" s="104"/>
      <c r="AF175" s="116" t="str">
        <f>IF(AF174="","","2p")</f>
        <v/>
      </c>
      <c r="AG175" s="117" t="str">
        <f>IF(AF174="","","3p")</f>
        <v/>
      </c>
      <c r="AH175" s="118" t="str">
        <f>IF(AF174="","","4p")</f>
        <v/>
      </c>
      <c r="AI175" s="106"/>
      <c r="AJ175" s="106"/>
      <c r="AK175" s="104"/>
      <c r="AL175" s="116" t="str">
        <f>IF(AL174="","","2p")</f>
        <v/>
      </c>
      <c r="AM175" s="117" t="str">
        <f>IF(AL174="","","3p")</f>
        <v/>
      </c>
      <c r="AN175" s="118" t="str">
        <f>IF(AL174="","","4p")</f>
        <v/>
      </c>
      <c r="AO175" s="108"/>
      <c r="AP175" s="104"/>
      <c r="AQ175" s="116" t="str">
        <f>IF(AQ174="","","2p")</f>
        <v/>
      </c>
      <c r="AR175" s="117" t="str">
        <f>IF(AQ174="","","3p")</f>
        <v/>
      </c>
      <c r="AS175" s="118" t="str">
        <f>IF(AQ174="","","4p")</f>
        <v/>
      </c>
      <c r="AT175" s="106"/>
      <c r="AU175" s="106"/>
      <c r="AV175" s="104"/>
      <c r="AW175" s="116" t="str">
        <f>IF(AW174="","","2p")</f>
        <v/>
      </c>
      <c r="AX175" s="117" t="str">
        <f>IF(AW174="","","3p")</f>
        <v/>
      </c>
      <c r="AY175" s="118" t="str">
        <f>IF(AW174="","","4p")</f>
        <v/>
      </c>
      <c r="AZ175" s="108"/>
      <c r="BA175" s="104"/>
      <c r="BB175" s="116" t="str">
        <f>IF(BB174="","","2p")</f>
        <v/>
      </c>
      <c r="BC175" s="117" t="str">
        <f>IF(BB174="","","3p")</f>
        <v/>
      </c>
      <c r="BD175" s="118" t="str">
        <f>IF(BB174="","","4p")</f>
        <v/>
      </c>
      <c r="BE175" s="106"/>
      <c r="BF175" s="106"/>
      <c r="BG175" s="104"/>
      <c r="BH175" s="116" t="str">
        <f>IF(BH174="","","2p")</f>
        <v/>
      </c>
      <c r="BI175" s="117" t="str">
        <f>IF(BH174="","","3p")</f>
        <v/>
      </c>
      <c r="BJ175" s="118" t="str">
        <f>IF(BH174="","","4p")</f>
        <v/>
      </c>
      <c r="BK175" s="108"/>
      <c r="BL175" s="104"/>
      <c r="BM175" s="116" t="str">
        <f>IF(BM174="","","2p")</f>
        <v/>
      </c>
      <c r="BN175" s="117" t="str">
        <f>IF(BM174="","","3p")</f>
        <v/>
      </c>
      <c r="BO175" s="118" t="str">
        <f>IF(BM174="","","4p")</f>
        <v/>
      </c>
      <c r="BP175" s="106"/>
    </row>
    <row r="176" ht="33.75" customHeight="1">
      <c r="A176" s="109"/>
      <c r="B176" s="89"/>
      <c r="C176" s="111"/>
      <c r="D176" s="109"/>
      <c r="E176" s="121" t="str">
        <f>IF(E174="IcePack","",IFNA(VLOOKUP(E$2&amp;"F"&amp;$A174&amp;E175,RackfileUPLOAD!$I:$K,3,FALSE),IFNA(VLOOKUP(E$2&amp;"F"&amp;$A174,RackfileUPLOAD!$I:$K,3,FALSE),"")))</f>
        <v/>
      </c>
      <c r="F176" s="121" t="str">
        <f>IF(E174="IcePack","",IFNA(VLOOKUP(E$2&amp;"F"&amp;$A174&amp;F175,RackfileUPLOAD!$I:$K,3,FALSE),IFNA(VLOOKUP(E$2&amp;"F"&amp;$A174,RackfileUPLOAD!$I:$K,3,FALSE),"")))</f>
        <v/>
      </c>
      <c r="G176" s="121" t="str">
        <f>IF(E174="IcePack","",IFNA(VLOOKUP(E$2&amp;"F"&amp;$A174&amp;G175,RackfileUPLOAD!$I:$K,3,FALSE),IFNA(VLOOKUP(E$2&amp;"F"&amp;$A174,RackfileUPLOAD!$I:$K,3,FALSE),"")))</f>
        <v/>
      </c>
      <c r="H176" s="113"/>
      <c r="I176" s="109"/>
      <c r="J176" s="121" t="str">
        <f>IF(J174="IcePack","",IFNA(VLOOKUP(J$2&amp;"F"&amp;$A174+1&amp;J175,RackfileUPLOAD!$I:$K,3,FALSE),IFNA(VLOOKUP(J$2&amp;"F"&amp;$A174+1,RackfileUPLOAD!$I:$K,3,FALSE),"")))</f>
        <v/>
      </c>
      <c r="K176" s="121" t="str">
        <f>IF(J174="IcePack","",IFNA(VLOOKUP(J$2&amp;"F"&amp;$A174+1&amp;K175,RackfileUPLOAD!$I:$K,3,FALSE),IFNA(VLOOKUP(J$2&amp;"F"&amp;$A174+1,RackfileUPLOAD!$I:$K,3,FALSE),"")))</f>
        <v/>
      </c>
      <c r="L176" s="121" t="str">
        <f>IF(J174="IcePack","",IFNA(VLOOKUP(J$2&amp;"F"&amp;$A174+1&amp;L175,RackfileUPLOAD!$I:$K,3,FALSE),IFNA(VLOOKUP(J$2&amp;"F"&amp;$A174+1,RackfileUPLOAD!$I:$K,3,FALSE),"")))</f>
        <v/>
      </c>
      <c r="M176" s="111"/>
      <c r="N176" s="111"/>
      <c r="O176" s="109"/>
      <c r="P176" s="121" t="str">
        <f>IF(P174="IcePack","",IFNA(VLOOKUP(P$2&amp;"F"&amp;$A174&amp;P175,RackfileUPLOAD!$I:$K,3,FALSE),IFNA(VLOOKUP(P$2&amp;"F"&amp;$A174,RackfileUPLOAD!$I:$K,3,FALSE),"")))</f>
        <v/>
      </c>
      <c r="Q176" s="121" t="str">
        <f>IF(P174="IcePack","",IFNA(VLOOKUP(P$2&amp;"F"&amp;$A174&amp;Q175,RackfileUPLOAD!$I:$K,3,FALSE),IFNA(VLOOKUP(P$2&amp;"F"&amp;$A174,RackfileUPLOAD!$I:$K,3,FALSE),"")))</f>
        <v/>
      </c>
      <c r="R176" s="121" t="str">
        <f>IF(P174="IcePack","",IFNA(VLOOKUP(P$2&amp;"F"&amp;$A174&amp;R175,RackfileUPLOAD!$I:$K,3,FALSE),IFNA(VLOOKUP(P$2&amp;"F"&amp;$A174,RackfileUPLOAD!$I:$K,3,FALSE),"")))</f>
        <v/>
      </c>
      <c r="S176" s="113"/>
      <c r="T176" s="109"/>
      <c r="U176" s="121" t="str">
        <f>IF(U174="IcePack","",IFNA(VLOOKUP(U$2&amp;"F"&amp;$A174+1&amp;U175,RackfileUPLOAD!$I:$K,3,FALSE),IFNA(VLOOKUP(U$2&amp;"F"&amp;$A174+1,RackfileUPLOAD!$I:$K,3,FALSE),"")))</f>
        <v/>
      </c>
      <c r="V176" s="121" t="str">
        <f>IF(U174="IcePack","",IFNA(VLOOKUP(U$2&amp;"F"&amp;$A174+1&amp;V175,RackfileUPLOAD!$I:$K,3,FALSE),IFNA(VLOOKUP(U$2&amp;"F"&amp;$A174+1,RackfileUPLOAD!$I:$K,3,FALSE),"")))</f>
        <v/>
      </c>
      <c r="W176" s="121" t="str">
        <f>IF(U174="IcePack","",IFNA(VLOOKUP(U$2&amp;"F"&amp;$A174+1&amp;W175,RackfileUPLOAD!$I:$K,3,FALSE),IFNA(VLOOKUP(U$2&amp;"F"&amp;$A174+1,RackfileUPLOAD!$I:$K,3,FALSE),"")))</f>
        <v/>
      </c>
      <c r="X176" s="111"/>
      <c r="Y176" s="111"/>
      <c r="Z176" s="109"/>
      <c r="AA176" s="121" t="str">
        <f>IF(AA174="IcePack","",IFNA(VLOOKUP(AA$2&amp;"F"&amp;$A174&amp;AA175,RackfileUPLOAD!$I:$K,3,FALSE),IFNA(VLOOKUP(AA$2&amp;"F"&amp;$A174,RackfileUPLOAD!$I:$K,3,FALSE),"")))</f>
        <v/>
      </c>
      <c r="AB176" s="121" t="str">
        <f>IF(AA174="IcePack","",IFNA(VLOOKUP(AA$2&amp;"F"&amp;$A174&amp;AB175,RackfileUPLOAD!$I:$K,3,FALSE),IFNA(VLOOKUP(AA$2&amp;"F"&amp;$A174,RackfileUPLOAD!$I:$K,3,FALSE),"")))</f>
        <v/>
      </c>
      <c r="AC176" s="121" t="str">
        <f>IF(AA174="IcePack","",IFNA(VLOOKUP(AA$2&amp;"F"&amp;$A174&amp;AC175,RackfileUPLOAD!$I:$K,3,FALSE),IFNA(VLOOKUP(AA$2&amp;"F"&amp;$A174,RackfileUPLOAD!$I:$K,3,FALSE),"")))</f>
        <v/>
      </c>
      <c r="AD176" s="113"/>
      <c r="AE176" s="109"/>
      <c r="AF176" s="121" t="str">
        <f>IF(AF174="IcePack","",IFNA(VLOOKUP(AF$2&amp;"F"&amp;$A174+1&amp;AF175,RackfileUPLOAD!$I:$K,3,FALSE),IFNA(VLOOKUP(AF$2&amp;"F"&amp;$A174+1,RackfileUPLOAD!$I:$K,3,FALSE),"")))</f>
        <v/>
      </c>
      <c r="AG176" s="121" t="str">
        <f>IF(AF174="IcePack","",IFNA(VLOOKUP(AF$2&amp;"F"&amp;$A174+1&amp;AG175,RackfileUPLOAD!$I:$K,3,FALSE),IFNA(VLOOKUP(AF$2&amp;"F"&amp;$A174+1,RackfileUPLOAD!$I:$K,3,FALSE),"")))</f>
        <v/>
      </c>
      <c r="AH176" s="121" t="str">
        <f>IF(AF174="IcePack","",IFNA(VLOOKUP(AF$2&amp;"F"&amp;$A174+1&amp;AH175,RackfileUPLOAD!$I:$K,3,FALSE),IFNA(VLOOKUP(AF$2&amp;"F"&amp;$A174+1,RackfileUPLOAD!$I:$K,3,FALSE),"")))</f>
        <v/>
      </c>
      <c r="AI176" s="111"/>
      <c r="AJ176" s="111"/>
      <c r="AK176" s="109"/>
      <c r="AL176" s="121" t="str">
        <f>IF(AL174="IcePack","",IFNA(VLOOKUP(AL$2&amp;"F"&amp;$A174&amp;AL175,RackfileUPLOAD!$I:$K,3,FALSE),IFNA(VLOOKUP(AL$2&amp;"F"&amp;$A174,RackfileUPLOAD!$I:$K,3,FALSE),"")))</f>
        <v/>
      </c>
      <c r="AM176" s="121" t="str">
        <f>IF(AL174="IcePack","",IFNA(VLOOKUP(AL$2&amp;"F"&amp;$A174&amp;AM175,RackfileUPLOAD!$I:$K,3,FALSE),IFNA(VLOOKUP(AL$2&amp;"F"&amp;$A174,RackfileUPLOAD!$I:$K,3,FALSE),"")))</f>
        <v/>
      </c>
      <c r="AN176" s="121" t="str">
        <f>IF(AL174="IcePack","",IFNA(VLOOKUP(AL$2&amp;"F"&amp;$A174&amp;AN175,RackfileUPLOAD!$I:$K,3,FALSE),IFNA(VLOOKUP(AL$2&amp;"F"&amp;$A174,RackfileUPLOAD!$I:$K,3,FALSE),"")))</f>
        <v/>
      </c>
      <c r="AO176" s="113"/>
      <c r="AP176" s="109"/>
      <c r="AQ176" s="121" t="str">
        <f>IF(AQ174="IcePack","",IFNA(VLOOKUP(AQ$2&amp;"F"&amp;$A174+1&amp;AQ175,RackfileUPLOAD!$I:$K,3,FALSE),IFNA(VLOOKUP(AQ$2&amp;"F"&amp;$A174+1,RackfileUPLOAD!$I:$K,3,FALSE),"")))</f>
        <v/>
      </c>
      <c r="AR176" s="121" t="str">
        <f>IF(AQ174="IcePack","",IFNA(VLOOKUP(AQ$2&amp;"F"&amp;$A174+1&amp;AR175,RackfileUPLOAD!$I:$K,3,FALSE),IFNA(VLOOKUP(AQ$2&amp;"F"&amp;$A174+1,RackfileUPLOAD!$I:$K,3,FALSE),"")))</f>
        <v/>
      </c>
      <c r="AS176" s="121" t="str">
        <f>IF(AQ174="IcePack","",IFNA(VLOOKUP(AQ$2&amp;"F"&amp;$A174+1&amp;AS175,RackfileUPLOAD!$I:$K,3,FALSE),IFNA(VLOOKUP(AQ$2&amp;"F"&amp;$A174+1,RackfileUPLOAD!$I:$K,3,FALSE),"")))</f>
        <v/>
      </c>
      <c r="AT176" s="111"/>
      <c r="AU176" s="111"/>
      <c r="AV176" s="109"/>
      <c r="AW176" s="121" t="str">
        <f>IF(AW174="IcePack","",IFNA(VLOOKUP(AW$2&amp;"F"&amp;$A174&amp;AW175,RackfileUPLOAD!$I:$K,3,FALSE),IFNA(VLOOKUP(AW$2&amp;"F"&amp;$A174,RackfileUPLOAD!$I:$K,3,FALSE),"")))</f>
        <v/>
      </c>
      <c r="AX176" s="121" t="str">
        <f>IF(AW174="IcePack","",IFNA(VLOOKUP(AW$2&amp;"F"&amp;$A174&amp;AX175,RackfileUPLOAD!$I:$K,3,FALSE),IFNA(VLOOKUP(AW$2&amp;"F"&amp;$A174,RackfileUPLOAD!$I:$K,3,FALSE),"")))</f>
        <v/>
      </c>
      <c r="AY176" s="121" t="str">
        <f>IF(AW174="IcePack","",IFNA(VLOOKUP(AW$2&amp;"F"&amp;$A174&amp;AY175,RackfileUPLOAD!$I:$K,3,FALSE),IFNA(VLOOKUP(AW$2&amp;"F"&amp;$A174,RackfileUPLOAD!$I:$K,3,FALSE),"")))</f>
        <v/>
      </c>
      <c r="AZ176" s="113"/>
      <c r="BA176" s="109"/>
      <c r="BB176" s="121" t="str">
        <f>IF(BB174="IcePack","",IFNA(VLOOKUP(BB$2&amp;"F"&amp;$A174+1&amp;BB175,RackfileUPLOAD!$I:$K,3,FALSE),IFNA(VLOOKUP(BB$2&amp;"F"&amp;$A174+1,RackfileUPLOAD!$I:$K,3,FALSE),"")))</f>
        <v/>
      </c>
      <c r="BC176" s="121" t="str">
        <f>IF(BB174="IcePack","",IFNA(VLOOKUP(BB$2&amp;"F"&amp;$A174+1&amp;BC175,RackfileUPLOAD!$I:$K,3,FALSE),IFNA(VLOOKUP(BB$2&amp;"F"&amp;$A174+1,RackfileUPLOAD!$I:$K,3,FALSE),"")))</f>
        <v/>
      </c>
      <c r="BD176" s="121" t="str">
        <f>IF(BB174="IcePack","",IFNA(VLOOKUP(BB$2&amp;"F"&amp;$A174+1&amp;BD175,RackfileUPLOAD!$I:$K,3,FALSE),IFNA(VLOOKUP(BB$2&amp;"F"&amp;$A174+1,RackfileUPLOAD!$I:$K,3,FALSE),"")))</f>
        <v/>
      </c>
      <c r="BE176" s="111"/>
      <c r="BF176" s="111"/>
      <c r="BG176" s="109"/>
      <c r="BH176" s="121" t="str">
        <f>IF(BH174="IcePack","",IFNA(VLOOKUP(BH$2&amp;"F"&amp;$A174&amp;BH175,RackfileUPLOAD!$I:$K,3,FALSE),IFNA(VLOOKUP(BH$2&amp;"F"&amp;$A174,RackfileUPLOAD!$I:$K,3,FALSE),"")))</f>
        <v/>
      </c>
      <c r="BI176" s="121" t="str">
        <f>IF(BH174="IcePack","",IFNA(VLOOKUP(BH$2&amp;"F"&amp;$A174&amp;BI175,RackfileUPLOAD!$I:$K,3,FALSE),IFNA(VLOOKUP(BH$2&amp;"F"&amp;$A174,RackfileUPLOAD!$I:$K,3,FALSE),"")))</f>
        <v/>
      </c>
      <c r="BJ176" s="121" t="str">
        <f>IF(BH174="IcePack","",IFNA(VLOOKUP(BH$2&amp;"F"&amp;$A174&amp;BJ175,RackfileUPLOAD!$I:$K,3,FALSE),IFNA(VLOOKUP(BH$2&amp;"F"&amp;$A174,RackfileUPLOAD!$I:$K,3,FALSE),"")))</f>
        <v/>
      </c>
      <c r="BK176" s="113"/>
      <c r="BL176" s="109"/>
      <c r="BM176" s="121" t="str">
        <f>IF(BM174="IcePack","",IFNA(VLOOKUP(BM$2&amp;"F"&amp;$A174+1&amp;BM175,RackfileUPLOAD!$I:$K,3,FALSE),IFNA(VLOOKUP(BM$2&amp;"F"&amp;$A174+1,RackfileUPLOAD!$I:$K,3,FALSE),"")))</f>
        <v/>
      </c>
      <c r="BN176" s="121" t="str">
        <f>IF(BM174="IcePack","",IFNA(VLOOKUP(BM$2&amp;"F"&amp;$A174+1&amp;BN175,RackfileUPLOAD!$I:$K,3,FALSE),IFNA(VLOOKUP(BM$2&amp;"F"&amp;$A174+1,RackfileUPLOAD!$I:$K,3,FALSE),"")))</f>
        <v/>
      </c>
      <c r="BO176" s="121" t="str">
        <f>IF(BM174="IcePack","",IFNA(VLOOKUP(BM$2&amp;"F"&amp;$A174+1&amp;BO175,RackfileUPLOAD!$I:$K,3,FALSE),IFNA(VLOOKUP(BM$2&amp;"F"&amp;$A174+1,RackfileUPLOAD!$I:$K,3,FALSE),"")))</f>
        <v/>
      </c>
      <c r="BP176" s="111"/>
    </row>
    <row r="177" ht="4.5" customHeight="1">
      <c r="A177" s="114"/>
      <c r="B177" s="89"/>
      <c r="C177" s="90"/>
      <c r="D177" s="91"/>
      <c r="E177" s="94"/>
      <c r="F177" s="94"/>
      <c r="G177" s="94"/>
      <c r="H177" s="90"/>
      <c r="I177" s="91"/>
      <c r="J177" s="94"/>
      <c r="K177" s="94"/>
      <c r="L177" s="94"/>
      <c r="M177" s="90"/>
      <c r="N177" s="90"/>
      <c r="O177" s="91"/>
      <c r="P177" s="94"/>
      <c r="Q177" s="94"/>
      <c r="R177" s="94"/>
      <c r="S177" s="90"/>
      <c r="T177" s="91"/>
      <c r="U177" s="94"/>
      <c r="V177" s="94"/>
      <c r="W177" s="94"/>
      <c r="X177" s="90"/>
      <c r="Y177" s="90"/>
      <c r="Z177" s="91"/>
      <c r="AA177" s="94"/>
      <c r="AB177" s="94"/>
      <c r="AC177" s="94"/>
      <c r="AD177" s="90"/>
      <c r="AE177" s="91"/>
      <c r="AF177" s="94"/>
      <c r="AG177" s="94"/>
      <c r="AH177" s="94"/>
      <c r="AI177" s="90"/>
      <c r="AJ177" s="90"/>
      <c r="AK177" s="91"/>
      <c r="AL177" s="94"/>
      <c r="AM177" s="94"/>
      <c r="AN177" s="94"/>
      <c r="AO177" s="90"/>
      <c r="AP177" s="91"/>
      <c r="AQ177" s="94"/>
      <c r="AR177" s="94"/>
      <c r="AS177" s="94"/>
      <c r="AT177" s="90"/>
      <c r="AU177" s="90"/>
      <c r="AV177" s="95"/>
      <c r="AW177" s="94"/>
      <c r="AX177" s="94"/>
      <c r="AY177" s="94"/>
      <c r="AZ177" s="90"/>
      <c r="BA177" s="91"/>
      <c r="BB177" s="94"/>
      <c r="BC177" s="94"/>
      <c r="BD177" s="94"/>
      <c r="BE177" s="90"/>
      <c r="BF177" s="90"/>
      <c r="BG177" s="91"/>
      <c r="BH177" s="94"/>
      <c r="BI177" s="94"/>
      <c r="BJ177" s="94"/>
      <c r="BK177" s="90"/>
      <c r="BL177" s="91"/>
      <c r="BM177" s="94"/>
      <c r="BN177" s="94"/>
      <c r="BO177" s="94"/>
      <c r="BP177" s="115"/>
    </row>
    <row r="178" ht="4.5" customHeight="1">
      <c r="A178" s="114"/>
      <c r="B178" s="89"/>
      <c r="C178" s="90"/>
      <c r="D178" s="91"/>
      <c r="E178" s="90"/>
      <c r="F178" s="90"/>
      <c r="G178" s="90"/>
      <c r="H178" s="90"/>
      <c r="I178" s="91"/>
      <c r="J178" s="90"/>
      <c r="K178" s="90"/>
      <c r="L178" s="90"/>
      <c r="M178" s="90"/>
      <c r="N178" s="90"/>
      <c r="O178" s="91"/>
      <c r="P178" s="90"/>
      <c r="Q178" s="90"/>
      <c r="R178" s="90"/>
      <c r="S178" s="90"/>
      <c r="T178" s="91"/>
      <c r="U178" s="90"/>
      <c r="V178" s="90"/>
      <c r="W178" s="90"/>
      <c r="X178" s="93"/>
      <c r="Y178" s="93"/>
      <c r="Z178" s="91"/>
      <c r="AA178" s="90"/>
      <c r="AB178" s="90"/>
      <c r="AC178" s="90"/>
      <c r="AD178" s="90"/>
      <c r="AE178" s="91"/>
      <c r="AF178" s="90"/>
      <c r="AG178" s="90"/>
      <c r="AH178" s="90"/>
      <c r="AI178" s="90"/>
      <c r="AJ178" s="90"/>
      <c r="AK178" s="91"/>
      <c r="AL178" s="90"/>
      <c r="AM178" s="90"/>
      <c r="AN178" s="90"/>
      <c r="AO178" s="90"/>
      <c r="AP178" s="91"/>
      <c r="AQ178" s="90"/>
      <c r="AR178" s="90"/>
      <c r="AS178" s="90"/>
      <c r="AT178" s="94"/>
      <c r="AU178" s="94"/>
      <c r="AV178" s="95"/>
      <c r="AW178" s="90"/>
      <c r="AX178" s="90"/>
      <c r="AY178" s="90"/>
      <c r="AZ178" s="90"/>
      <c r="BA178" s="91"/>
      <c r="BB178" s="90"/>
      <c r="BC178" s="90"/>
      <c r="BD178" s="90"/>
      <c r="BE178" s="94"/>
      <c r="BF178" s="94"/>
      <c r="BG178" s="91"/>
      <c r="BH178" s="90"/>
      <c r="BI178" s="90"/>
      <c r="BJ178" s="90"/>
      <c r="BK178" s="90"/>
      <c r="BL178" s="91"/>
      <c r="BM178" s="90"/>
      <c r="BN178" s="90"/>
      <c r="BO178" s="90"/>
      <c r="BP178" s="96"/>
    </row>
    <row r="179" ht="59.25" customHeight="1">
      <c r="A179" s="97">
        <f>A174+2</f>
        <v>97</v>
      </c>
      <c r="B179" s="89"/>
      <c r="C179" s="90"/>
      <c r="D179" s="98" t="str">
        <f>IF(D$2="",,D$2&amp;"_KW "&amp;$B$2&amp;"_F"&amp;$A179)</f>
        <v>ASL3_KW 19_F97</v>
      </c>
      <c r="E179" s="99" t="str">
        <f>IFNA(VLOOKUP(E$2&amp;"F"&amp;$A179,RackfileUPLOAD!$H:$K,3,FALSE),"")</f>
        <v>565072 - Gegrilltes Hähnchen mit Ratatouille</v>
      </c>
      <c r="F179" s="100"/>
      <c r="G179" s="101"/>
      <c r="H179" s="102"/>
      <c r="I179" s="98" t="str">
        <f>IF(I$2="",,I$2&amp;"_KW "&amp;$B$2&amp;"_F"&amp;$A179)</f>
        <v>ASL3_KW 19_F97</v>
      </c>
      <c r="J179" s="99" t="str">
        <f>IFNA(VLOOKUP(J$2&amp;"F"&amp;$A179+1,RackfileUPLOAD!$H:$K,3,FALSE),"")</f>
        <v/>
      </c>
      <c r="K179" s="100"/>
      <c r="L179" s="101"/>
      <c r="M179" s="90"/>
      <c r="N179" s="90"/>
      <c r="O179" s="98" t="str">
        <f>IF(O$2="",,O$2&amp;"_KW "&amp;$B$2&amp;"_F"&amp;$A179)</f>
        <v/>
      </c>
      <c r="P179" s="99" t="str">
        <f>IFNA(VLOOKUP(P$2&amp;"F"&amp;$A179,RackfileUPLOAD!$H:$K,3,FALSE),"")</f>
        <v/>
      </c>
      <c r="Q179" s="100"/>
      <c r="R179" s="101"/>
      <c r="S179" s="102"/>
      <c r="T179" s="98" t="str">
        <f>IF(T$2="",,T$2&amp;"_KW "&amp;$B$2&amp;"_F"&amp;$A179)</f>
        <v/>
      </c>
      <c r="U179" s="99" t="str">
        <f>IFNA(VLOOKUP(U$2&amp;"F"&amp;$A179+1,RackfileUPLOAD!$H:$K,3,FALSE),"")</f>
        <v/>
      </c>
      <c r="V179" s="100"/>
      <c r="W179" s="101"/>
      <c r="X179" s="90"/>
      <c r="Y179" s="90"/>
      <c r="Z179" s="98" t="str">
        <f>IF(Z$2="",,Z$2&amp;"_KW "&amp;$B$2&amp;"_F"&amp;$A179)</f>
        <v/>
      </c>
      <c r="AA179" s="99" t="str">
        <f>IFNA(VLOOKUP(AA$2&amp;"F"&amp;$A179,RackfileUPLOAD!$H:$K,3,FALSE),"")</f>
        <v/>
      </c>
      <c r="AB179" s="100"/>
      <c r="AC179" s="101"/>
      <c r="AD179" s="102"/>
      <c r="AE179" s="98" t="str">
        <f>IF(AE$2="",,AE$2&amp;"_KW "&amp;$B$2&amp;"_F"&amp;$A179)</f>
        <v/>
      </c>
      <c r="AF179" s="99" t="str">
        <f>IFNA(VLOOKUP(AF$2&amp;"F"&amp;$A179+1,RackfileUPLOAD!$H:$K,3,FALSE),"")</f>
        <v/>
      </c>
      <c r="AG179" s="100"/>
      <c r="AH179" s="101"/>
      <c r="AI179" s="90"/>
      <c r="AJ179" s="90"/>
      <c r="AK179" s="98" t="str">
        <f>IF(AK$2="",,AK$2&amp;"_KW "&amp;$B$2&amp;"_F"&amp;$A179)</f>
        <v/>
      </c>
      <c r="AL179" s="99" t="str">
        <f>IFNA(VLOOKUP(AL$2&amp;"F"&amp;$A179,RackfileUPLOAD!$H:$K,3,FALSE),"")</f>
        <v/>
      </c>
      <c r="AM179" s="100"/>
      <c r="AN179" s="101"/>
      <c r="AO179" s="102"/>
      <c r="AP179" s="98" t="str">
        <f>IF(AP$2="",,AP$2&amp;"_KW "&amp;$B$2&amp;"_F"&amp;$A179)</f>
        <v/>
      </c>
      <c r="AQ179" s="99" t="str">
        <f>IFNA(VLOOKUP(AQ$2&amp;"F"&amp;$A179+1,RackfileUPLOAD!$H:$K,3,FALSE),"")</f>
        <v/>
      </c>
      <c r="AR179" s="100"/>
      <c r="AS179" s="101"/>
      <c r="AT179" s="90"/>
      <c r="AU179" s="90"/>
      <c r="AV179" s="98" t="str">
        <f>IF(AV$2="",,AV$2&amp;"_KW "&amp;$B$2&amp;"_F"&amp;$A179)</f>
        <v/>
      </c>
      <c r="AW179" s="99" t="str">
        <f>IFNA(VLOOKUP(AW$2&amp;"F"&amp;$A179,RackfileUPLOAD!$H:$K,3,FALSE),"")</f>
        <v/>
      </c>
      <c r="AX179" s="100"/>
      <c r="AY179" s="101"/>
      <c r="AZ179" s="102"/>
      <c r="BA179" s="98" t="str">
        <f>IF(BA$2="",,BA$2&amp;"_KW "&amp;$B$2&amp;"_F"&amp;$A179)</f>
        <v/>
      </c>
      <c r="BB179" s="99" t="str">
        <f>IFNA(VLOOKUP(BB$2&amp;"F"&amp;$A179+1,RackfileUPLOAD!$H:$K,3,FALSE),"")</f>
        <v/>
      </c>
      <c r="BC179" s="100"/>
      <c r="BD179" s="101"/>
      <c r="BE179" s="90"/>
      <c r="BF179" s="90"/>
      <c r="BG179" s="98" t="str">
        <f>IF(BG$2="",,BG$2&amp;"_KW "&amp;$B$2&amp;"_F"&amp;$A179)</f>
        <v/>
      </c>
      <c r="BH179" s="99" t="str">
        <f>IFNA(VLOOKUP(BH$2&amp;"F"&amp;$A179,RackfileUPLOAD!$H:$K,3,FALSE),"")</f>
        <v/>
      </c>
      <c r="BI179" s="100"/>
      <c r="BJ179" s="101"/>
      <c r="BK179" s="102"/>
      <c r="BL179" s="98" t="str">
        <f>IF(BL$2="",,BL$2&amp;"_KW "&amp;$B$2&amp;"_F"&amp;$A179)</f>
        <v/>
      </c>
      <c r="BM179" s="99" t="str">
        <f>IFNA(VLOOKUP(BM$2&amp;"F"&amp;$A179+1,RackfileUPLOAD!$H:$K,3,FALSE),"")</f>
        <v/>
      </c>
      <c r="BN179" s="100"/>
      <c r="BO179" s="101"/>
      <c r="BP179" s="103"/>
    </row>
    <row r="180" ht="17.25" customHeight="1">
      <c r="A180" s="104"/>
      <c r="B180" s="89"/>
      <c r="C180" s="106"/>
      <c r="D180" s="104"/>
      <c r="E180" s="107" t="str">
        <f>IF(E179="","","2p")</f>
        <v>2p</v>
      </c>
      <c r="F180" s="107" t="str">
        <f>IF(E179="","","3p")</f>
        <v>3p</v>
      </c>
      <c r="G180" s="107" t="str">
        <f>IF(E179="","","4p")</f>
        <v>4p</v>
      </c>
      <c r="H180" s="108"/>
      <c r="I180" s="104"/>
      <c r="J180" s="107" t="str">
        <f>IF(J179="","","2p")</f>
        <v/>
      </c>
      <c r="K180" s="107" t="str">
        <f>IF(J179="","","3p")</f>
        <v/>
      </c>
      <c r="L180" s="107" t="str">
        <f>IF(J179="","","4p")</f>
        <v/>
      </c>
      <c r="M180" s="106"/>
      <c r="N180" s="106"/>
      <c r="O180" s="104"/>
      <c r="P180" s="107" t="str">
        <f>IF(P179="","","2p")</f>
        <v/>
      </c>
      <c r="Q180" s="107" t="str">
        <f>IF(P179="","","3p")</f>
        <v/>
      </c>
      <c r="R180" s="107" t="str">
        <f>IF(P179="","","4p")</f>
        <v/>
      </c>
      <c r="S180" s="108"/>
      <c r="T180" s="104"/>
      <c r="U180" s="107" t="str">
        <f>IF(U179="","","2p")</f>
        <v/>
      </c>
      <c r="V180" s="107" t="str">
        <f>IF(U179="","","3p")</f>
        <v/>
      </c>
      <c r="W180" s="107" t="str">
        <f>IF(U179="","","4p")</f>
        <v/>
      </c>
      <c r="X180" s="106"/>
      <c r="Y180" s="106"/>
      <c r="Z180" s="104"/>
      <c r="AA180" s="107" t="str">
        <f>IF(AA179="","","2p")</f>
        <v/>
      </c>
      <c r="AB180" s="107" t="str">
        <f>IF(AA179="","","3p")</f>
        <v/>
      </c>
      <c r="AC180" s="107" t="str">
        <f>IF(AA179="","","4p")</f>
        <v/>
      </c>
      <c r="AD180" s="108"/>
      <c r="AE180" s="104"/>
      <c r="AF180" s="107" t="str">
        <f>IF(AF179="","","2p")</f>
        <v/>
      </c>
      <c r="AG180" s="107" t="str">
        <f>IF(AF179="","","3p")</f>
        <v/>
      </c>
      <c r="AH180" s="107" t="str">
        <f>IF(AF179="","","4p")</f>
        <v/>
      </c>
      <c r="AI180" s="106"/>
      <c r="AJ180" s="106"/>
      <c r="AK180" s="104"/>
      <c r="AL180" s="107" t="str">
        <f>IF(AL179="","","2p")</f>
        <v/>
      </c>
      <c r="AM180" s="107" t="str">
        <f>IF(AL179="","","3p")</f>
        <v/>
      </c>
      <c r="AN180" s="107" t="str">
        <f>IF(AL179="","","4p")</f>
        <v/>
      </c>
      <c r="AO180" s="108"/>
      <c r="AP180" s="104"/>
      <c r="AQ180" s="107" t="str">
        <f>IF(AQ179="","","2p")</f>
        <v/>
      </c>
      <c r="AR180" s="107" t="str">
        <f>IF(AQ179="","","3p")</f>
        <v/>
      </c>
      <c r="AS180" s="107" t="str">
        <f>IF(AQ179="","","4p")</f>
        <v/>
      </c>
      <c r="AT180" s="106"/>
      <c r="AU180" s="106"/>
      <c r="AV180" s="104"/>
      <c r="AW180" s="107" t="str">
        <f>IF(AW179="","","2p")</f>
        <v/>
      </c>
      <c r="AX180" s="107" t="str">
        <f>IF(AW179="","","3p")</f>
        <v/>
      </c>
      <c r="AY180" s="107" t="str">
        <f>IF(AW179="","","4p")</f>
        <v/>
      </c>
      <c r="AZ180" s="108"/>
      <c r="BA180" s="104"/>
      <c r="BB180" s="107" t="str">
        <f>IF(BB179="","","2p")</f>
        <v/>
      </c>
      <c r="BC180" s="107" t="str">
        <f>IF(BB179="","","3p")</f>
        <v/>
      </c>
      <c r="BD180" s="107" t="str">
        <f>IF(BB179="","","4p")</f>
        <v/>
      </c>
      <c r="BE180" s="106"/>
      <c r="BF180" s="106"/>
      <c r="BG180" s="104"/>
      <c r="BH180" s="107" t="str">
        <f>IF(BH179="","","2p")</f>
        <v/>
      </c>
      <c r="BI180" s="107" t="str">
        <f>IF(BH179="","","3p")</f>
        <v/>
      </c>
      <c r="BJ180" s="107" t="str">
        <f>IF(BH179="","","4p")</f>
        <v/>
      </c>
      <c r="BK180" s="108"/>
      <c r="BL180" s="104"/>
      <c r="BM180" s="107" t="str">
        <f>IF(BM179="","","2p")</f>
        <v/>
      </c>
      <c r="BN180" s="107" t="str">
        <f>IF(BM179="","","3p")</f>
        <v/>
      </c>
      <c r="BO180" s="107" t="str">
        <f>IF(BM179="","","4p")</f>
        <v/>
      </c>
      <c r="BP180" s="106"/>
    </row>
    <row r="181" ht="33.75" customHeight="1">
      <c r="A181" s="109"/>
      <c r="B181" s="89"/>
      <c r="C181" s="111"/>
      <c r="D181" s="109"/>
      <c r="E181" s="112" t="str">
        <f>IF(E179="IcePack","",IFNA(VLOOKUP(E$2&amp;"F"&amp;$A179&amp;E180,RackfileUPLOAD!$I:$K,3,FALSE),IFNA(VLOOKUP(E$2&amp;"F"&amp;$A179,RackfileUPLOAD!$I:$K,3,FALSE),"")))</f>
        <v/>
      </c>
      <c r="F181" s="112" t="str">
        <f>IF(E179="IcePack","",IFNA(VLOOKUP(E$2&amp;"F"&amp;$A179&amp;F180,RackfileUPLOAD!$I:$K,3,FALSE),IFNA(VLOOKUP(E$2&amp;"F"&amp;$A179,RackfileUPLOAD!$I:$K,3,FALSE),"")))</f>
        <v/>
      </c>
      <c r="G181" s="112" t="str">
        <f>IF(E179="IcePack","",IFNA(VLOOKUP(E$2&amp;"F"&amp;$A179&amp;G180,RackfileUPLOAD!$I:$K,3,FALSE),IFNA(VLOOKUP(E$2&amp;"F"&amp;$A179,RackfileUPLOAD!$I:$K,3,FALSE),"")))</f>
        <v/>
      </c>
      <c r="H181" s="113"/>
      <c r="I181" s="109"/>
      <c r="J181" s="112" t="str">
        <f>IF(J179="IcePack","",IFNA(VLOOKUP(J$2&amp;"F"&amp;$A179+1&amp;J180,RackfileUPLOAD!$I:$K,3,FALSE),IFNA(VLOOKUP(J$2&amp;"F"&amp;$A179+1,RackfileUPLOAD!$I:$K,3,FALSE),"")))</f>
        <v/>
      </c>
      <c r="K181" s="112" t="str">
        <f>IF(J179="IcePack","",IFNA(VLOOKUP(J$2&amp;"F"&amp;$A179+1&amp;K180,RackfileUPLOAD!$I:$K,3,FALSE),IFNA(VLOOKUP(J$2&amp;"F"&amp;$A179+1,RackfileUPLOAD!$I:$K,3,FALSE),"")))</f>
        <v/>
      </c>
      <c r="L181" s="112" t="str">
        <f>IF(J179="IcePack","",IFNA(VLOOKUP(J$2&amp;"F"&amp;$A179+1&amp;L180,RackfileUPLOAD!$I:$K,3,FALSE),IFNA(VLOOKUP(J$2&amp;"F"&amp;$A179+1,RackfileUPLOAD!$I:$K,3,FALSE),"")))</f>
        <v/>
      </c>
      <c r="M181" s="111"/>
      <c r="N181" s="111"/>
      <c r="O181" s="109"/>
      <c r="P181" s="112" t="str">
        <f>IF(P179="IcePack","",IFNA(VLOOKUP(P$2&amp;"F"&amp;$A179&amp;P180,RackfileUPLOAD!$I:$K,3,FALSE),IFNA(VLOOKUP(P$2&amp;"F"&amp;$A179,RackfileUPLOAD!$I:$K,3,FALSE),"")))</f>
        <v/>
      </c>
      <c r="Q181" s="112" t="str">
        <f>IF(P179="IcePack","",IFNA(VLOOKUP(P$2&amp;"F"&amp;$A179&amp;Q180,RackfileUPLOAD!$I:$K,3,FALSE),IFNA(VLOOKUP(P$2&amp;"F"&amp;$A179,RackfileUPLOAD!$I:$K,3,FALSE),"")))</f>
        <v/>
      </c>
      <c r="R181" s="112" t="str">
        <f>IF(P179="IcePack","",IFNA(VLOOKUP(P$2&amp;"F"&amp;$A179&amp;R180,RackfileUPLOAD!$I:$K,3,FALSE),IFNA(VLOOKUP(P$2&amp;"F"&amp;$A179,RackfileUPLOAD!$I:$K,3,FALSE),"")))</f>
        <v/>
      </c>
      <c r="S181" s="113"/>
      <c r="T181" s="109"/>
      <c r="U181" s="112" t="str">
        <f>IF(U179="IcePack","",IFNA(VLOOKUP(U$2&amp;"F"&amp;$A179+1&amp;U180,RackfileUPLOAD!$I:$K,3,FALSE),IFNA(VLOOKUP(U$2&amp;"F"&amp;$A179+1,RackfileUPLOAD!$I:$K,3,FALSE),"")))</f>
        <v/>
      </c>
      <c r="V181" s="112" t="str">
        <f>IF(U179="IcePack","",IFNA(VLOOKUP(U$2&amp;"F"&amp;$A179+1&amp;V180,RackfileUPLOAD!$I:$K,3,FALSE),IFNA(VLOOKUP(U$2&amp;"F"&amp;$A179+1,RackfileUPLOAD!$I:$K,3,FALSE),"")))</f>
        <v/>
      </c>
      <c r="W181" s="112" t="str">
        <f>IF(U179="IcePack","",IFNA(VLOOKUP(U$2&amp;"F"&amp;$A179+1&amp;W180,RackfileUPLOAD!$I:$K,3,FALSE),IFNA(VLOOKUP(U$2&amp;"F"&amp;$A179+1,RackfileUPLOAD!$I:$K,3,FALSE),"")))</f>
        <v/>
      </c>
      <c r="X181" s="111"/>
      <c r="Y181" s="111"/>
      <c r="Z181" s="109"/>
      <c r="AA181" s="112" t="str">
        <f>IF(AA179="IcePack","",IFNA(VLOOKUP(AA$2&amp;"F"&amp;$A179&amp;AA180,RackfileUPLOAD!$I:$K,3,FALSE),IFNA(VLOOKUP(AA$2&amp;"F"&amp;$A179,RackfileUPLOAD!$I:$K,3,FALSE),"")))</f>
        <v/>
      </c>
      <c r="AB181" s="112" t="str">
        <f>IF(AA179="IcePack","",IFNA(VLOOKUP(AA$2&amp;"F"&amp;$A179&amp;AB180,RackfileUPLOAD!$I:$K,3,FALSE),IFNA(VLOOKUP(AA$2&amp;"F"&amp;$A179,RackfileUPLOAD!$I:$K,3,FALSE),"")))</f>
        <v/>
      </c>
      <c r="AC181" s="112" t="str">
        <f>IF(AA179="IcePack","",IFNA(VLOOKUP(AA$2&amp;"F"&amp;$A179&amp;AC180,RackfileUPLOAD!$I:$K,3,FALSE),IFNA(VLOOKUP(AA$2&amp;"F"&amp;$A179,RackfileUPLOAD!$I:$K,3,FALSE),"")))</f>
        <v/>
      </c>
      <c r="AD181" s="113"/>
      <c r="AE181" s="109"/>
      <c r="AF181" s="112" t="str">
        <f>IF(AF179="IcePack","",IFNA(VLOOKUP(AF$2&amp;"F"&amp;$A179+1&amp;AF180,RackfileUPLOAD!$I:$K,3,FALSE),IFNA(VLOOKUP(AF$2&amp;"F"&amp;$A179+1,RackfileUPLOAD!$I:$K,3,FALSE),"")))</f>
        <v/>
      </c>
      <c r="AG181" s="112" t="str">
        <f>IF(AF179="IcePack","",IFNA(VLOOKUP(AF$2&amp;"F"&amp;$A179+1&amp;AG180,RackfileUPLOAD!$I:$K,3,FALSE),IFNA(VLOOKUP(AF$2&amp;"F"&amp;$A179+1,RackfileUPLOAD!$I:$K,3,FALSE),"")))</f>
        <v/>
      </c>
      <c r="AH181" s="112" t="str">
        <f>IF(AF179="IcePack","",IFNA(VLOOKUP(AF$2&amp;"F"&amp;$A179+1&amp;AH180,RackfileUPLOAD!$I:$K,3,FALSE),IFNA(VLOOKUP(AF$2&amp;"F"&amp;$A179+1,RackfileUPLOAD!$I:$K,3,FALSE),"")))</f>
        <v/>
      </c>
      <c r="AI181" s="111"/>
      <c r="AJ181" s="111"/>
      <c r="AK181" s="109"/>
      <c r="AL181" s="112" t="str">
        <f>IF(AL179="IcePack","",IFNA(VLOOKUP(AL$2&amp;"F"&amp;$A179&amp;AL180,RackfileUPLOAD!$I:$K,3,FALSE),IFNA(VLOOKUP(AL$2&amp;"F"&amp;$A179,RackfileUPLOAD!$I:$K,3,FALSE),"")))</f>
        <v/>
      </c>
      <c r="AM181" s="112" t="str">
        <f>IF(AL179="IcePack","",IFNA(VLOOKUP(AL$2&amp;"F"&amp;$A179&amp;AM180,RackfileUPLOAD!$I:$K,3,FALSE),IFNA(VLOOKUP(AL$2&amp;"F"&amp;$A179,RackfileUPLOAD!$I:$K,3,FALSE),"")))</f>
        <v/>
      </c>
      <c r="AN181" s="112" t="str">
        <f>IF(AL179="IcePack","",IFNA(VLOOKUP(AL$2&amp;"F"&amp;$A179&amp;AN180,RackfileUPLOAD!$I:$K,3,FALSE),IFNA(VLOOKUP(AL$2&amp;"F"&amp;$A179,RackfileUPLOAD!$I:$K,3,FALSE),"")))</f>
        <v/>
      </c>
      <c r="AO181" s="113"/>
      <c r="AP181" s="109"/>
      <c r="AQ181" s="112" t="str">
        <f>IF(AQ179="IcePack","",IFNA(VLOOKUP(AQ$2&amp;"F"&amp;$A179+1&amp;AQ180,RackfileUPLOAD!$I:$K,3,FALSE),IFNA(VLOOKUP(AQ$2&amp;"F"&amp;$A179+1,RackfileUPLOAD!$I:$K,3,FALSE),"")))</f>
        <v/>
      </c>
      <c r="AR181" s="112" t="str">
        <f>IF(AQ179="IcePack","",IFNA(VLOOKUP(AQ$2&amp;"F"&amp;$A179+1&amp;AR180,RackfileUPLOAD!$I:$K,3,FALSE),IFNA(VLOOKUP(AQ$2&amp;"F"&amp;$A179+1,RackfileUPLOAD!$I:$K,3,FALSE),"")))</f>
        <v/>
      </c>
      <c r="AS181" s="112" t="str">
        <f>IF(AQ179="IcePack","",IFNA(VLOOKUP(AQ$2&amp;"F"&amp;$A179+1&amp;AS180,RackfileUPLOAD!$I:$K,3,FALSE),IFNA(VLOOKUP(AQ$2&amp;"F"&amp;$A179+1,RackfileUPLOAD!$I:$K,3,FALSE),"")))</f>
        <v/>
      </c>
      <c r="AT181" s="111"/>
      <c r="AU181" s="111"/>
      <c r="AV181" s="109"/>
      <c r="AW181" s="112" t="str">
        <f>IF(AW179="IcePack","",IFNA(VLOOKUP(AW$2&amp;"F"&amp;$A179&amp;AW180,RackfileUPLOAD!$I:$K,3,FALSE),IFNA(VLOOKUP(AW$2&amp;"F"&amp;$A179,RackfileUPLOAD!$I:$K,3,FALSE),"")))</f>
        <v/>
      </c>
      <c r="AX181" s="112" t="str">
        <f>IF(AW179="IcePack","",IFNA(VLOOKUP(AW$2&amp;"F"&amp;$A179&amp;AX180,RackfileUPLOAD!$I:$K,3,FALSE),IFNA(VLOOKUP(AW$2&amp;"F"&amp;$A179,RackfileUPLOAD!$I:$K,3,FALSE),"")))</f>
        <v/>
      </c>
      <c r="AY181" s="112" t="str">
        <f>IF(AW179="IcePack","",IFNA(VLOOKUP(AW$2&amp;"F"&amp;$A179&amp;AY180,RackfileUPLOAD!$I:$K,3,FALSE),IFNA(VLOOKUP(AW$2&amp;"F"&amp;$A179,RackfileUPLOAD!$I:$K,3,FALSE),"")))</f>
        <v/>
      </c>
      <c r="AZ181" s="113"/>
      <c r="BA181" s="109"/>
      <c r="BB181" s="112" t="str">
        <f>IF(BB179="IcePack","",IFNA(VLOOKUP(BB$2&amp;"F"&amp;$A179+1&amp;BB180,RackfileUPLOAD!$I:$K,3,FALSE),IFNA(VLOOKUP(BB$2&amp;"F"&amp;$A179+1,RackfileUPLOAD!$I:$K,3,FALSE),"")))</f>
        <v/>
      </c>
      <c r="BC181" s="112" t="str">
        <f>IF(BB179="IcePack","",IFNA(VLOOKUP(BB$2&amp;"F"&amp;$A179+1&amp;BC180,RackfileUPLOAD!$I:$K,3,FALSE),IFNA(VLOOKUP(BB$2&amp;"F"&amp;$A179+1,RackfileUPLOAD!$I:$K,3,FALSE),"")))</f>
        <v/>
      </c>
      <c r="BD181" s="112" t="str">
        <f>IF(BB179="IcePack","",IFNA(VLOOKUP(BB$2&amp;"F"&amp;$A179+1&amp;BD180,RackfileUPLOAD!$I:$K,3,FALSE),IFNA(VLOOKUP(BB$2&amp;"F"&amp;$A179+1,RackfileUPLOAD!$I:$K,3,FALSE),"")))</f>
        <v/>
      </c>
      <c r="BE181" s="111"/>
      <c r="BF181" s="111"/>
      <c r="BG181" s="109"/>
      <c r="BH181" s="112" t="str">
        <f>IF(BH179="IcePack","",IFNA(VLOOKUP(BH$2&amp;"F"&amp;$A179&amp;BH180,RackfileUPLOAD!$I:$K,3,FALSE),IFNA(VLOOKUP(BH$2&amp;"F"&amp;$A179,RackfileUPLOAD!$I:$K,3,FALSE),"")))</f>
        <v/>
      </c>
      <c r="BI181" s="112" t="str">
        <f>IF(BH179="IcePack","",IFNA(VLOOKUP(BH$2&amp;"F"&amp;$A179&amp;BI180,RackfileUPLOAD!$I:$K,3,FALSE),IFNA(VLOOKUP(BH$2&amp;"F"&amp;$A179,RackfileUPLOAD!$I:$K,3,FALSE),"")))</f>
        <v/>
      </c>
      <c r="BJ181" s="112" t="str">
        <f>IF(BH179="IcePack","",IFNA(VLOOKUP(BH$2&amp;"F"&amp;$A179&amp;BJ180,RackfileUPLOAD!$I:$K,3,FALSE),IFNA(VLOOKUP(BH$2&amp;"F"&amp;$A179,RackfileUPLOAD!$I:$K,3,FALSE),"")))</f>
        <v/>
      </c>
      <c r="BK181" s="113"/>
      <c r="BL181" s="109"/>
      <c r="BM181" s="112" t="str">
        <f>IF(BM179="IcePack","",IFNA(VLOOKUP(BM$2&amp;"F"&amp;$A179+1&amp;BM180,RackfileUPLOAD!$I:$K,3,FALSE),IFNA(VLOOKUP(BM$2&amp;"F"&amp;$A179+1,RackfileUPLOAD!$I:$K,3,FALSE),"")))</f>
        <v/>
      </c>
      <c r="BN181" s="112" t="str">
        <f>IF(BM179="IcePack","",IFNA(VLOOKUP(BM$2&amp;"F"&amp;$A179+1&amp;BN180,RackfileUPLOAD!$I:$K,3,FALSE),IFNA(VLOOKUP(BM$2&amp;"F"&amp;$A179+1,RackfileUPLOAD!$I:$K,3,FALSE),"")))</f>
        <v/>
      </c>
      <c r="BO181" s="112" t="str">
        <f>IF(BM179="IcePack","",IFNA(VLOOKUP(BM$2&amp;"F"&amp;$A179+1&amp;BO180,RackfileUPLOAD!$I:$K,3,FALSE),IFNA(VLOOKUP(BM$2&amp;"F"&amp;$A179+1,RackfileUPLOAD!$I:$K,3,FALSE),"")))</f>
        <v/>
      </c>
      <c r="BP181" s="111"/>
    </row>
    <row r="182" ht="9.0" customHeight="1">
      <c r="A182" s="114"/>
      <c r="B182" s="89"/>
      <c r="C182" s="90"/>
      <c r="D182" s="91"/>
      <c r="E182" s="94"/>
      <c r="F182" s="94"/>
      <c r="G182" s="94"/>
      <c r="H182" s="90"/>
      <c r="I182" s="91"/>
      <c r="J182" s="94"/>
      <c r="K182" s="94"/>
      <c r="L182" s="94"/>
      <c r="M182" s="90"/>
      <c r="N182" s="90"/>
      <c r="O182" s="91"/>
      <c r="P182" s="94"/>
      <c r="Q182" s="94"/>
      <c r="R182" s="94"/>
      <c r="S182" s="90"/>
      <c r="T182" s="91"/>
      <c r="U182" s="94"/>
      <c r="V182" s="94"/>
      <c r="W182" s="94"/>
      <c r="X182" s="90"/>
      <c r="Y182" s="90"/>
      <c r="Z182" s="91"/>
      <c r="AA182" s="94"/>
      <c r="AB182" s="94"/>
      <c r="AC182" s="94"/>
      <c r="AD182" s="90"/>
      <c r="AE182" s="91"/>
      <c r="AF182" s="94"/>
      <c r="AG182" s="94"/>
      <c r="AH182" s="94"/>
      <c r="AI182" s="90"/>
      <c r="AJ182" s="90"/>
      <c r="AK182" s="91"/>
      <c r="AL182" s="94"/>
      <c r="AM182" s="94"/>
      <c r="AN182" s="94"/>
      <c r="AO182" s="90"/>
      <c r="AP182" s="91"/>
      <c r="AQ182" s="94"/>
      <c r="AR182" s="94"/>
      <c r="AS182" s="94"/>
      <c r="AT182" s="90"/>
      <c r="AU182" s="90"/>
      <c r="AV182" s="95"/>
      <c r="AW182" s="94"/>
      <c r="AX182" s="94"/>
      <c r="AY182" s="94"/>
      <c r="AZ182" s="90"/>
      <c r="BA182" s="91"/>
      <c r="BB182" s="94"/>
      <c r="BC182" s="94"/>
      <c r="BD182" s="94"/>
      <c r="BE182" s="90"/>
      <c r="BF182" s="90"/>
      <c r="BG182" s="91"/>
      <c r="BH182" s="94"/>
      <c r="BI182" s="94"/>
      <c r="BJ182" s="94"/>
      <c r="BK182" s="90"/>
      <c r="BL182" s="91"/>
      <c r="BM182" s="94"/>
      <c r="BN182" s="94"/>
      <c r="BO182" s="94"/>
      <c r="BP182" s="115"/>
    </row>
    <row r="183" ht="59.25" customHeight="1">
      <c r="A183" s="97">
        <f>A179+2</f>
        <v>99</v>
      </c>
      <c r="B183" s="89"/>
      <c r="C183" s="90"/>
      <c r="D183" s="98" t="str">
        <f>IF(D$2="",,D$2&amp;"_KW "&amp;$B$2&amp;"_F"&amp;$A183)</f>
        <v>ASL3_KW 19_F99</v>
      </c>
      <c r="E183" s="99" t="str">
        <f>IFNA(VLOOKUP(E$2&amp;"F"&amp;$A183,RackfileUPLOAD!$H:$K,3,FALSE),"")</f>
        <v/>
      </c>
      <c r="F183" s="100"/>
      <c r="G183" s="101"/>
      <c r="H183" s="102"/>
      <c r="I183" s="98" t="str">
        <f>IF(I$2="",,I$2&amp;"_KW "&amp;$B$2&amp;"_F"&amp;$A183)</f>
        <v>ASL3_KW 19_F99</v>
      </c>
      <c r="J183" s="99" t="str">
        <f>IFNA(VLOOKUP(J$2&amp;"F"&amp;$A183+1,RackfileUPLOAD!$H:$K,3,FALSE),"")</f>
        <v/>
      </c>
      <c r="K183" s="100"/>
      <c r="L183" s="101"/>
      <c r="M183" s="90"/>
      <c r="N183" s="90"/>
      <c r="O183" s="98" t="str">
        <f>IF(O$2="",,O$2&amp;"_KW "&amp;$B$2&amp;"_F"&amp;$A183)</f>
        <v/>
      </c>
      <c r="P183" s="99" t="str">
        <f>IFNA(VLOOKUP(P$2&amp;"F"&amp;$A183,RackfileUPLOAD!$H:$K,3,FALSE),"")</f>
        <v/>
      </c>
      <c r="Q183" s="100"/>
      <c r="R183" s="101"/>
      <c r="S183" s="102"/>
      <c r="T183" s="98" t="str">
        <f>IF(T$2="",,T$2&amp;"_KW "&amp;$B$2&amp;"_F"&amp;$A183)</f>
        <v/>
      </c>
      <c r="U183" s="99" t="str">
        <f>IFNA(VLOOKUP(U$2&amp;"F"&amp;$A183+1,RackfileUPLOAD!$H:$K,3,FALSE),"")</f>
        <v/>
      </c>
      <c r="V183" s="100"/>
      <c r="W183" s="101"/>
      <c r="X183" s="90"/>
      <c r="Y183" s="90"/>
      <c r="Z183" s="98" t="str">
        <f>IF(Z$2="",,Z$2&amp;"_KW "&amp;$B$2&amp;"_F"&amp;$A183)</f>
        <v/>
      </c>
      <c r="AA183" s="99" t="str">
        <f>IFNA(VLOOKUP(AA$2&amp;"F"&amp;$A183,RackfileUPLOAD!$H:$K,3,FALSE),"")</f>
        <v/>
      </c>
      <c r="AB183" s="100"/>
      <c r="AC183" s="101"/>
      <c r="AD183" s="102"/>
      <c r="AE183" s="98" t="str">
        <f>IF(AE$2="",,AE$2&amp;"_KW "&amp;$B$2&amp;"_F"&amp;$A183)</f>
        <v/>
      </c>
      <c r="AF183" s="99" t="str">
        <f>IFNA(VLOOKUP(AF$2&amp;"F"&amp;$A183+1,RackfileUPLOAD!$H:$K,3,FALSE),"")</f>
        <v/>
      </c>
      <c r="AG183" s="100"/>
      <c r="AH183" s="101"/>
      <c r="AI183" s="90"/>
      <c r="AJ183" s="90"/>
      <c r="AK183" s="98" t="str">
        <f>IF(AK$2="",,AK$2&amp;"_KW "&amp;$B$2&amp;"_F"&amp;$A183)</f>
        <v/>
      </c>
      <c r="AL183" s="99" t="str">
        <f>IFNA(VLOOKUP(AL$2&amp;"F"&amp;$A183,RackfileUPLOAD!$H:$K,3,FALSE),"")</f>
        <v/>
      </c>
      <c r="AM183" s="100"/>
      <c r="AN183" s="101"/>
      <c r="AO183" s="102"/>
      <c r="AP183" s="98" t="str">
        <f>IF(AP$2="",,AP$2&amp;"_KW "&amp;$B$2&amp;"_F"&amp;$A183)</f>
        <v/>
      </c>
      <c r="AQ183" s="99" t="str">
        <f>IFNA(VLOOKUP(AQ$2&amp;"F"&amp;$A183+1,RackfileUPLOAD!$H:$K,3,FALSE),"")</f>
        <v/>
      </c>
      <c r="AR183" s="100"/>
      <c r="AS183" s="101"/>
      <c r="AT183" s="90"/>
      <c r="AU183" s="90"/>
      <c r="AV183" s="98" t="str">
        <f>IF(AV$2="",,AV$2&amp;"_KW "&amp;$B$2&amp;"_F"&amp;$A183)</f>
        <v/>
      </c>
      <c r="AW183" s="99" t="str">
        <f>IFNA(VLOOKUP(AW$2&amp;"F"&amp;$A183,RackfileUPLOAD!$H:$K,3,FALSE),"")</f>
        <v/>
      </c>
      <c r="AX183" s="100"/>
      <c r="AY183" s="101"/>
      <c r="AZ183" s="102"/>
      <c r="BA183" s="98" t="str">
        <f>IF(BA$2="",,BA$2&amp;"_KW "&amp;$B$2&amp;"_F"&amp;$A183)</f>
        <v/>
      </c>
      <c r="BB183" s="99" t="str">
        <f>IFNA(VLOOKUP(BB$2&amp;"F"&amp;$A183+1,RackfileUPLOAD!$H:$K,3,FALSE),"")</f>
        <v/>
      </c>
      <c r="BC183" s="100"/>
      <c r="BD183" s="101"/>
      <c r="BE183" s="90"/>
      <c r="BF183" s="90"/>
      <c r="BG183" s="98" t="str">
        <f>IF(BG$2="",,BG$2&amp;"_KW "&amp;$B$2&amp;"_F"&amp;$A183)</f>
        <v/>
      </c>
      <c r="BH183" s="99" t="str">
        <f>IFNA(VLOOKUP(BH$2&amp;"F"&amp;$A183,RackfileUPLOAD!$H:$K,3,FALSE),"")</f>
        <v/>
      </c>
      <c r="BI183" s="100"/>
      <c r="BJ183" s="101"/>
      <c r="BK183" s="102"/>
      <c r="BL183" s="98" t="str">
        <f>IF(BL$2="",,BL$2&amp;"_KW "&amp;$B$2&amp;"_F"&amp;$A183)</f>
        <v/>
      </c>
      <c r="BM183" s="99" t="str">
        <f>IFNA(VLOOKUP(BM$2&amp;"F"&amp;$A183+1,RackfileUPLOAD!$H:$K,3,FALSE),"")</f>
        <v/>
      </c>
      <c r="BN183" s="100"/>
      <c r="BO183" s="101"/>
      <c r="BP183" s="103"/>
    </row>
    <row r="184" ht="17.25" customHeight="1">
      <c r="A184" s="104"/>
      <c r="B184" s="89"/>
      <c r="C184" s="106"/>
      <c r="D184" s="104"/>
      <c r="E184" s="107" t="str">
        <f>IF(E183="","","2p")</f>
        <v/>
      </c>
      <c r="F184" s="107" t="str">
        <f>IF(E183="","","3p")</f>
        <v/>
      </c>
      <c r="G184" s="107" t="str">
        <f>IF(E183="","","4p")</f>
        <v/>
      </c>
      <c r="H184" s="108"/>
      <c r="I184" s="104"/>
      <c r="J184" s="107" t="str">
        <f>IF(J183="","","2p")</f>
        <v/>
      </c>
      <c r="K184" s="107" t="str">
        <f>IF(J183="","","3p")</f>
        <v/>
      </c>
      <c r="L184" s="107" t="str">
        <f>IF(J183="","","4p")</f>
        <v/>
      </c>
      <c r="M184" s="106"/>
      <c r="N184" s="106"/>
      <c r="O184" s="104"/>
      <c r="P184" s="107" t="str">
        <f>IF(P183="","","2p")</f>
        <v/>
      </c>
      <c r="Q184" s="107" t="str">
        <f>IF(P183="","","3p")</f>
        <v/>
      </c>
      <c r="R184" s="107" t="str">
        <f>IF(P183="","","4p")</f>
        <v/>
      </c>
      <c r="S184" s="108"/>
      <c r="T184" s="104"/>
      <c r="U184" s="107" t="str">
        <f>IF(U183="","","2p")</f>
        <v/>
      </c>
      <c r="V184" s="107" t="str">
        <f>IF(U183="","","3p")</f>
        <v/>
      </c>
      <c r="W184" s="107" t="str">
        <f>IF(U183="","","4p")</f>
        <v/>
      </c>
      <c r="X184" s="106"/>
      <c r="Y184" s="106"/>
      <c r="Z184" s="104"/>
      <c r="AA184" s="107" t="str">
        <f>IF(AA183="","","2p")</f>
        <v/>
      </c>
      <c r="AB184" s="107" t="str">
        <f>IF(AA183="","","3p")</f>
        <v/>
      </c>
      <c r="AC184" s="107" t="str">
        <f>IF(AA183="","","4p")</f>
        <v/>
      </c>
      <c r="AD184" s="108"/>
      <c r="AE184" s="104"/>
      <c r="AF184" s="107" t="str">
        <f>IF(AF183="","","2p")</f>
        <v/>
      </c>
      <c r="AG184" s="107" t="str">
        <f>IF(AF183="","","3p")</f>
        <v/>
      </c>
      <c r="AH184" s="107" t="str">
        <f>IF(AF183="","","4p")</f>
        <v/>
      </c>
      <c r="AI184" s="106"/>
      <c r="AJ184" s="106"/>
      <c r="AK184" s="104"/>
      <c r="AL184" s="107" t="str">
        <f>IF(AL183="","","2p")</f>
        <v/>
      </c>
      <c r="AM184" s="107" t="str">
        <f>IF(AL183="","","3p")</f>
        <v/>
      </c>
      <c r="AN184" s="107" t="str">
        <f>IF(AL183="","","4p")</f>
        <v/>
      </c>
      <c r="AO184" s="108"/>
      <c r="AP184" s="104"/>
      <c r="AQ184" s="107" t="str">
        <f>IF(AQ183="","","2p")</f>
        <v/>
      </c>
      <c r="AR184" s="107" t="str">
        <f>IF(AQ183="","","3p")</f>
        <v/>
      </c>
      <c r="AS184" s="107" t="str">
        <f>IF(AQ183="","","4p")</f>
        <v/>
      </c>
      <c r="AT184" s="106"/>
      <c r="AU184" s="106"/>
      <c r="AV184" s="104"/>
      <c r="AW184" s="107" t="str">
        <f>IF(AW183="","","2p")</f>
        <v/>
      </c>
      <c r="AX184" s="107" t="str">
        <f>IF(AW183="","","3p")</f>
        <v/>
      </c>
      <c r="AY184" s="107" t="str">
        <f>IF(AW183="","","4p")</f>
        <v/>
      </c>
      <c r="AZ184" s="108"/>
      <c r="BA184" s="104"/>
      <c r="BB184" s="107" t="str">
        <f>IF(BB183="","","2p")</f>
        <v/>
      </c>
      <c r="BC184" s="107" t="str">
        <f>IF(BB183="","","3p")</f>
        <v/>
      </c>
      <c r="BD184" s="107" t="str">
        <f>IF(BB183="","","4p")</f>
        <v/>
      </c>
      <c r="BE184" s="106"/>
      <c r="BF184" s="106"/>
      <c r="BG184" s="104"/>
      <c r="BH184" s="107" t="str">
        <f>IF(BH183="","","2p")</f>
        <v/>
      </c>
      <c r="BI184" s="107" t="str">
        <f>IF(BH183="","","3p")</f>
        <v/>
      </c>
      <c r="BJ184" s="107" t="str">
        <f>IF(BH183="","","4p")</f>
        <v/>
      </c>
      <c r="BK184" s="108"/>
      <c r="BL184" s="104"/>
      <c r="BM184" s="107" t="str">
        <f>IF(BM183="","","2p")</f>
        <v/>
      </c>
      <c r="BN184" s="107" t="str">
        <f>IF(BM183="","","3p")</f>
        <v/>
      </c>
      <c r="BO184" s="107" t="str">
        <f>IF(BM183="","","4p")</f>
        <v/>
      </c>
      <c r="BP184" s="106"/>
    </row>
    <row r="185" ht="33.75" customHeight="1">
      <c r="A185" s="109"/>
      <c r="B185" s="89"/>
      <c r="C185" s="111"/>
      <c r="D185" s="109"/>
      <c r="E185" s="112" t="str">
        <f>IF(E183="IcePack","",IFNA(VLOOKUP(E$2&amp;"F"&amp;$A183&amp;E184,RackfileUPLOAD!$I:$K,3,FALSE),IFNA(VLOOKUP(E$2&amp;"F"&amp;$A183,RackfileUPLOAD!$I:$K,3,FALSE),"")))</f>
        <v/>
      </c>
      <c r="F185" s="112" t="str">
        <f>IF(E183="IcePack","",IFNA(VLOOKUP(E$2&amp;"F"&amp;$A183&amp;F184,RackfileUPLOAD!$I:$K,3,FALSE),IFNA(VLOOKUP(E$2&amp;"F"&amp;$A183,RackfileUPLOAD!$I:$K,3,FALSE),"")))</f>
        <v/>
      </c>
      <c r="G185" s="112" t="str">
        <f>IF(E183="IcePack","",IFNA(VLOOKUP(E$2&amp;"F"&amp;$A183&amp;G184,RackfileUPLOAD!$I:$K,3,FALSE),IFNA(VLOOKUP(E$2&amp;"F"&amp;$A183,RackfileUPLOAD!$I:$K,3,FALSE),"")))</f>
        <v/>
      </c>
      <c r="H185" s="113"/>
      <c r="I185" s="109"/>
      <c r="J185" s="112" t="str">
        <f>IF(J183="IcePack","",IFNA(VLOOKUP(J$2&amp;"F"&amp;$A183+1&amp;J184,RackfileUPLOAD!$I:$K,3,FALSE),IFNA(VLOOKUP(J$2&amp;"F"&amp;$A183+1,RackfileUPLOAD!$I:$K,3,FALSE),"")))</f>
        <v/>
      </c>
      <c r="K185" s="112" t="str">
        <f>IF(J183="IcePack","",IFNA(VLOOKUP(J$2&amp;"F"&amp;$A183+1&amp;K184,RackfileUPLOAD!$I:$K,3,FALSE),IFNA(VLOOKUP(J$2&amp;"F"&amp;$A183+1,RackfileUPLOAD!$I:$K,3,FALSE),"")))</f>
        <v/>
      </c>
      <c r="L185" s="112" t="str">
        <f>IF(J183="IcePack","",IFNA(VLOOKUP(J$2&amp;"F"&amp;$A183+1&amp;L184,RackfileUPLOAD!$I:$K,3,FALSE),IFNA(VLOOKUP(J$2&amp;"F"&amp;$A183+1,RackfileUPLOAD!$I:$K,3,FALSE),"")))</f>
        <v/>
      </c>
      <c r="M185" s="111"/>
      <c r="N185" s="111"/>
      <c r="O185" s="109"/>
      <c r="P185" s="112" t="str">
        <f>IF(P183="IcePack","",IFNA(VLOOKUP(P$2&amp;"F"&amp;$A183&amp;P184,RackfileUPLOAD!$I:$K,3,FALSE),IFNA(VLOOKUP(P$2&amp;"F"&amp;$A183,RackfileUPLOAD!$I:$K,3,FALSE),"")))</f>
        <v/>
      </c>
      <c r="Q185" s="112" t="str">
        <f>IF(P183="IcePack","",IFNA(VLOOKUP(P$2&amp;"F"&amp;$A183&amp;Q184,RackfileUPLOAD!$I:$K,3,FALSE),IFNA(VLOOKUP(P$2&amp;"F"&amp;$A183,RackfileUPLOAD!$I:$K,3,FALSE),"")))</f>
        <v/>
      </c>
      <c r="R185" s="112" t="str">
        <f>IF(P183="IcePack","",IFNA(VLOOKUP(P$2&amp;"F"&amp;$A183&amp;R184,RackfileUPLOAD!$I:$K,3,FALSE),IFNA(VLOOKUP(P$2&amp;"F"&amp;$A183,RackfileUPLOAD!$I:$K,3,FALSE),"")))</f>
        <v/>
      </c>
      <c r="S185" s="113"/>
      <c r="T185" s="109"/>
      <c r="U185" s="112" t="str">
        <f>IF(U183="IcePack","",IFNA(VLOOKUP(U$2&amp;"F"&amp;$A183+1&amp;U184,RackfileUPLOAD!$I:$K,3,FALSE),IFNA(VLOOKUP(U$2&amp;"F"&amp;$A183+1,RackfileUPLOAD!$I:$K,3,FALSE),"")))</f>
        <v/>
      </c>
      <c r="V185" s="112" t="str">
        <f>IF(U183="IcePack","",IFNA(VLOOKUP(U$2&amp;"F"&amp;$A183+1&amp;V184,RackfileUPLOAD!$I:$K,3,FALSE),IFNA(VLOOKUP(U$2&amp;"F"&amp;$A183+1,RackfileUPLOAD!$I:$K,3,FALSE),"")))</f>
        <v/>
      </c>
      <c r="W185" s="112" t="str">
        <f>IF(U183="IcePack","",IFNA(VLOOKUP(U$2&amp;"F"&amp;$A183+1&amp;W184,RackfileUPLOAD!$I:$K,3,FALSE),IFNA(VLOOKUP(U$2&amp;"F"&amp;$A183+1,RackfileUPLOAD!$I:$K,3,FALSE),"")))</f>
        <v/>
      </c>
      <c r="X185" s="111"/>
      <c r="Y185" s="111"/>
      <c r="Z185" s="109"/>
      <c r="AA185" s="112" t="str">
        <f>IF(AA183="IcePack","",IFNA(VLOOKUP(AA$2&amp;"F"&amp;$A183&amp;AA184,RackfileUPLOAD!$I:$K,3,FALSE),IFNA(VLOOKUP(AA$2&amp;"F"&amp;$A183,RackfileUPLOAD!$I:$K,3,FALSE),"")))</f>
        <v/>
      </c>
      <c r="AB185" s="112" t="str">
        <f>IF(AA183="IcePack","",IFNA(VLOOKUP(AA$2&amp;"F"&amp;$A183&amp;AB184,RackfileUPLOAD!$I:$K,3,FALSE),IFNA(VLOOKUP(AA$2&amp;"F"&amp;$A183,RackfileUPLOAD!$I:$K,3,FALSE),"")))</f>
        <v/>
      </c>
      <c r="AC185" s="112" t="str">
        <f>IF(AA183="IcePack","",IFNA(VLOOKUP(AA$2&amp;"F"&amp;$A183&amp;AC184,RackfileUPLOAD!$I:$K,3,FALSE),IFNA(VLOOKUP(AA$2&amp;"F"&amp;$A183,RackfileUPLOAD!$I:$K,3,FALSE),"")))</f>
        <v/>
      </c>
      <c r="AD185" s="113"/>
      <c r="AE185" s="109"/>
      <c r="AF185" s="112" t="str">
        <f>IF(AF183="IcePack","",IFNA(VLOOKUP(AF$2&amp;"F"&amp;$A183+1&amp;AF184,RackfileUPLOAD!$I:$K,3,FALSE),IFNA(VLOOKUP(AF$2&amp;"F"&amp;$A183+1,RackfileUPLOAD!$I:$K,3,FALSE),"")))</f>
        <v/>
      </c>
      <c r="AG185" s="112" t="str">
        <f>IF(AF183="IcePack","",IFNA(VLOOKUP(AF$2&amp;"F"&amp;$A183+1&amp;AG184,RackfileUPLOAD!$I:$K,3,FALSE),IFNA(VLOOKUP(AF$2&amp;"F"&amp;$A183+1,RackfileUPLOAD!$I:$K,3,FALSE),"")))</f>
        <v/>
      </c>
      <c r="AH185" s="112" t="str">
        <f>IF(AF183="IcePack","",IFNA(VLOOKUP(AF$2&amp;"F"&amp;$A183+1&amp;AH184,RackfileUPLOAD!$I:$K,3,FALSE),IFNA(VLOOKUP(AF$2&amp;"F"&amp;$A183+1,RackfileUPLOAD!$I:$K,3,FALSE),"")))</f>
        <v/>
      </c>
      <c r="AI185" s="111"/>
      <c r="AJ185" s="111"/>
      <c r="AK185" s="109"/>
      <c r="AL185" s="112" t="str">
        <f>IF(AL183="IcePack","",IFNA(VLOOKUP(AL$2&amp;"F"&amp;$A183&amp;AL184,RackfileUPLOAD!$I:$K,3,FALSE),IFNA(VLOOKUP(AL$2&amp;"F"&amp;$A183,RackfileUPLOAD!$I:$K,3,FALSE),"")))</f>
        <v/>
      </c>
      <c r="AM185" s="112" t="str">
        <f>IF(AL183="IcePack","",IFNA(VLOOKUP(AL$2&amp;"F"&amp;$A183&amp;AM184,RackfileUPLOAD!$I:$K,3,FALSE),IFNA(VLOOKUP(AL$2&amp;"F"&amp;$A183,RackfileUPLOAD!$I:$K,3,FALSE),"")))</f>
        <v/>
      </c>
      <c r="AN185" s="112" t="str">
        <f>IF(AL183="IcePack","",IFNA(VLOOKUP(AL$2&amp;"F"&amp;$A183&amp;AN184,RackfileUPLOAD!$I:$K,3,FALSE),IFNA(VLOOKUP(AL$2&amp;"F"&amp;$A183,RackfileUPLOAD!$I:$K,3,FALSE),"")))</f>
        <v/>
      </c>
      <c r="AO185" s="113"/>
      <c r="AP185" s="109"/>
      <c r="AQ185" s="112" t="str">
        <f>IF(AQ183="IcePack","",IFNA(VLOOKUP(AQ$2&amp;"F"&amp;$A183+1&amp;AQ184,RackfileUPLOAD!$I:$K,3,FALSE),IFNA(VLOOKUP(AQ$2&amp;"F"&amp;$A183+1,RackfileUPLOAD!$I:$K,3,FALSE),"")))</f>
        <v/>
      </c>
      <c r="AR185" s="112" t="str">
        <f>IF(AQ183="IcePack","",IFNA(VLOOKUP(AQ$2&amp;"F"&amp;$A183+1&amp;AR184,RackfileUPLOAD!$I:$K,3,FALSE),IFNA(VLOOKUP(AQ$2&amp;"F"&amp;$A183+1,RackfileUPLOAD!$I:$K,3,FALSE),"")))</f>
        <v/>
      </c>
      <c r="AS185" s="112" t="str">
        <f>IF(AQ183="IcePack","",IFNA(VLOOKUP(AQ$2&amp;"F"&amp;$A183+1&amp;AS184,RackfileUPLOAD!$I:$K,3,FALSE),IFNA(VLOOKUP(AQ$2&amp;"F"&amp;$A183+1,RackfileUPLOAD!$I:$K,3,FALSE),"")))</f>
        <v/>
      </c>
      <c r="AT185" s="111"/>
      <c r="AU185" s="111"/>
      <c r="AV185" s="109"/>
      <c r="AW185" s="112" t="str">
        <f>IF(AW183="IcePack","",IFNA(VLOOKUP(AW$2&amp;"F"&amp;$A183&amp;AW184,RackfileUPLOAD!$I:$K,3,FALSE),IFNA(VLOOKUP(AW$2&amp;"F"&amp;$A183,RackfileUPLOAD!$I:$K,3,FALSE),"")))</f>
        <v/>
      </c>
      <c r="AX185" s="112" t="str">
        <f>IF(AW183="IcePack","",IFNA(VLOOKUP(AW$2&amp;"F"&amp;$A183&amp;AX184,RackfileUPLOAD!$I:$K,3,FALSE),IFNA(VLOOKUP(AW$2&amp;"F"&amp;$A183,RackfileUPLOAD!$I:$K,3,FALSE),"")))</f>
        <v/>
      </c>
      <c r="AY185" s="112" t="str">
        <f>IF(AW183="IcePack","",IFNA(VLOOKUP(AW$2&amp;"F"&amp;$A183&amp;AY184,RackfileUPLOAD!$I:$K,3,FALSE),IFNA(VLOOKUP(AW$2&amp;"F"&amp;$A183,RackfileUPLOAD!$I:$K,3,FALSE),"")))</f>
        <v/>
      </c>
      <c r="AZ185" s="113"/>
      <c r="BA185" s="109"/>
      <c r="BB185" s="112" t="str">
        <f>IF(BB183="IcePack","",IFNA(VLOOKUP(BB$2&amp;"F"&amp;$A183+1&amp;BB184,RackfileUPLOAD!$I:$K,3,FALSE),IFNA(VLOOKUP(BB$2&amp;"F"&amp;$A183+1,RackfileUPLOAD!$I:$K,3,FALSE),"")))</f>
        <v/>
      </c>
      <c r="BC185" s="112" t="str">
        <f>IF(BB183="IcePack","",IFNA(VLOOKUP(BB$2&amp;"F"&amp;$A183+1&amp;BC184,RackfileUPLOAD!$I:$K,3,FALSE),IFNA(VLOOKUP(BB$2&amp;"F"&amp;$A183+1,RackfileUPLOAD!$I:$K,3,FALSE),"")))</f>
        <v/>
      </c>
      <c r="BD185" s="112" t="str">
        <f>IF(BB183="IcePack","",IFNA(VLOOKUP(BB$2&amp;"F"&amp;$A183+1&amp;BD184,RackfileUPLOAD!$I:$K,3,FALSE),IFNA(VLOOKUP(BB$2&amp;"F"&amp;$A183+1,RackfileUPLOAD!$I:$K,3,FALSE),"")))</f>
        <v/>
      </c>
      <c r="BE185" s="111"/>
      <c r="BF185" s="111"/>
      <c r="BG185" s="109"/>
      <c r="BH185" s="112" t="str">
        <f>IF(BH183="IcePack","",IFNA(VLOOKUP(BH$2&amp;"F"&amp;$A183&amp;BH184,RackfileUPLOAD!$I:$K,3,FALSE),IFNA(VLOOKUP(BH$2&amp;"F"&amp;$A183,RackfileUPLOAD!$I:$K,3,FALSE),"")))</f>
        <v/>
      </c>
      <c r="BI185" s="112" t="str">
        <f>IF(BH183="IcePack","",IFNA(VLOOKUP(BH$2&amp;"F"&amp;$A183&amp;BI184,RackfileUPLOAD!$I:$K,3,FALSE),IFNA(VLOOKUP(BH$2&amp;"F"&amp;$A183,RackfileUPLOAD!$I:$K,3,FALSE),"")))</f>
        <v/>
      </c>
      <c r="BJ185" s="112" t="str">
        <f>IF(BH183="IcePack","",IFNA(VLOOKUP(BH$2&amp;"F"&amp;$A183&amp;BJ184,RackfileUPLOAD!$I:$K,3,FALSE),IFNA(VLOOKUP(BH$2&amp;"F"&amp;$A183,RackfileUPLOAD!$I:$K,3,FALSE),"")))</f>
        <v/>
      </c>
      <c r="BK185" s="113"/>
      <c r="BL185" s="109"/>
      <c r="BM185" s="112" t="str">
        <f>IF(BM183="IcePack","",IFNA(VLOOKUP(BM$2&amp;"F"&amp;$A183+1&amp;BM184,RackfileUPLOAD!$I:$K,3,FALSE),IFNA(VLOOKUP(BM$2&amp;"F"&amp;$A183+1,RackfileUPLOAD!$I:$K,3,FALSE),"")))</f>
        <v/>
      </c>
      <c r="BN185" s="112" t="str">
        <f>IF(BM183="IcePack","",IFNA(VLOOKUP(BM$2&amp;"F"&amp;$A183+1&amp;BN184,RackfileUPLOAD!$I:$K,3,FALSE),IFNA(VLOOKUP(BM$2&amp;"F"&amp;$A183+1,RackfileUPLOAD!$I:$K,3,FALSE),"")))</f>
        <v/>
      </c>
      <c r="BO185" s="112" t="str">
        <f>IF(BM183="IcePack","",IFNA(VLOOKUP(BM$2&amp;"F"&amp;$A183+1&amp;BO184,RackfileUPLOAD!$I:$K,3,FALSE),IFNA(VLOOKUP(BM$2&amp;"F"&amp;$A183+1,RackfileUPLOAD!$I:$K,3,FALSE),"")))</f>
        <v/>
      </c>
      <c r="BP185" s="111"/>
    </row>
    <row r="186" ht="9.0" customHeight="1">
      <c r="A186" s="88"/>
      <c r="B186" s="89"/>
      <c r="C186" s="90"/>
      <c r="D186" s="91"/>
      <c r="E186" s="94"/>
      <c r="F186" s="94"/>
      <c r="G186" s="94"/>
      <c r="H186" s="90"/>
      <c r="I186" s="91"/>
      <c r="J186" s="94"/>
      <c r="K186" s="94"/>
      <c r="L186" s="94"/>
      <c r="M186" s="90"/>
      <c r="N186" s="90"/>
      <c r="O186" s="91"/>
      <c r="P186" s="94"/>
      <c r="Q186" s="94"/>
      <c r="R186" s="94"/>
      <c r="S186" s="90"/>
      <c r="T186" s="91"/>
      <c r="U186" s="94"/>
      <c r="V186" s="94"/>
      <c r="W186" s="94"/>
      <c r="X186" s="90"/>
      <c r="Y186" s="90"/>
      <c r="Z186" s="91"/>
      <c r="AA186" s="94"/>
      <c r="AB186" s="94"/>
      <c r="AC186" s="94"/>
      <c r="AD186" s="90"/>
      <c r="AE186" s="91"/>
      <c r="AF186" s="94"/>
      <c r="AG186" s="94"/>
      <c r="AH186" s="94"/>
      <c r="AI186" s="90"/>
      <c r="AJ186" s="90"/>
      <c r="AK186" s="91"/>
      <c r="AL186" s="94"/>
      <c r="AM186" s="94"/>
      <c r="AN186" s="94"/>
      <c r="AO186" s="90"/>
      <c r="AP186" s="91"/>
      <c r="AQ186" s="94"/>
      <c r="AR186" s="94"/>
      <c r="AS186" s="94"/>
      <c r="AT186" s="90"/>
      <c r="AU186" s="90"/>
      <c r="AV186" s="95"/>
      <c r="AW186" s="94"/>
      <c r="AX186" s="94"/>
      <c r="AY186" s="94"/>
      <c r="AZ186" s="90"/>
      <c r="BA186" s="91"/>
      <c r="BB186" s="94"/>
      <c r="BC186" s="94"/>
      <c r="BD186" s="94"/>
      <c r="BE186" s="90"/>
      <c r="BF186" s="90"/>
      <c r="BG186" s="91"/>
      <c r="BH186" s="94"/>
      <c r="BI186" s="94"/>
      <c r="BJ186" s="94"/>
      <c r="BK186" s="90"/>
      <c r="BL186" s="91"/>
      <c r="BM186" s="94"/>
      <c r="BN186" s="94"/>
      <c r="BO186" s="94"/>
      <c r="BP186" s="115"/>
    </row>
    <row r="187" ht="59.25" customHeight="1">
      <c r="A187" s="97">
        <f>A183+2</f>
        <v>101</v>
      </c>
      <c r="B187" s="89"/>
      <c r="C187" s="90"/>
      <c r="D187" s="98" t="str">
        <f>IF(D$2="",,D$2&amp;"_KW "&amp;$B$2&amp;"_F"&amp;$A187)</f>
        <v>ASL3_KW 19_F101</v>
      </c>
      <c r="E187" s="99" t="str">
        <f>IFNA(VLOOKUP(E$2&amp;"F"&amp;$A187,RackfileUPLOAD!$H:$K,3,FALSE),"")</f>
        <v/>
      </c>
      <c r="F187" s="100"/>
      <c r="G187" s="101"/>
      <c r="H187" s="102"/>
      <c r="I187" s="98" t="str">
        <f>IF(I$2="",,I$2&amp;"_KW "&amp;$B$2&amp;"_F"&amp;$A187)</f>
        <v>ASL3_KW 19_F101</v>
      </c>
      <c r="J187" s="99" t="str">
        <f>IFNA(VLOOKUP(J$2&amp;"F"&amp;$A187+1,RackfileUPLOAD!$H:$K,3,FALSE),"")</f>
        <v/>
      </c>
      <c r="K187" s="100"/>
      <c r="L187" s="101"/>
      <c r="M187" s="90"/>
      <c r="N187" s="90"/>
      <c r="O187" s="98" t="str">
        <f>IF(O$2="",,O$2&amp;"_KW "&amp;$B$2&amp;"_F"&amp;$A187)</f>
        <v/>
      </c>
      <c r="P187" s="99" t="str">
        <f>IFNA(VLOOKUP(P$2&amp;"F"&amp;$A187,RackfileUPLOAD!$H:$K,3,FALSE),"")</f>
        <v/>
      </c>
      <c r="Q187" s="100"/>
      <c r="R187" s="101"/>
      <c r="S187" s="102"/>
      <c r="T187" s="98" t="str">
        <f>IF(T$2="",,T$2&amp;"_KW "&amp;$B$2&amp;"_F"&amp;$A187)</f>
        <v/>
      </c>
      <c r="U187" s="99" t="str">
        <f>IFNA(VLOOKUP(U$2&amp;"F"&amp;$A187+1,RackfileUPLOAD!$H:$K,3,FALSE),"")</f>
        <v/>
      </c>
      <c r="V187" s="100"/>
      <c r="W187" s="101"/>
      <c r="X187" s="90"/>
      <c r="Y187" s="90"/>
      <c r="Z187" s="98" t="str">
        <f>IF(Z$2="",,Z$2&amp;"_KW "&amp;$B$2&amp;"_F"&amp;$A187)</f>
        <v/>
      </c>
      <c r="AA187" s="99" t="str">
        <f>IFNA(VLOOKUP(AA$2&amp;"F"&amp;$A187,RackfileUPLOAD!$H:$K,3,FALSE),"")</f>
        <v/>
      </c>
      <c r="AB187" s="100"/>
      <c r="AC187" s="101"/>
      <c r="AD187" s="102"/>
      <c r="AE187" s="98" t="str">
        <f>IF(AE$2="",,AE$2&amp;"_KW "&amp;$B$2&amp;"_F"&amp;$A187)</f>
        <v/>
      </c>
      <c r="AF187" s="99" t="str">
        <f>IFNA(VLOOKUP(AF$2&amp;"F"&amp;$A187+1,RackfileUPLOAD!$H:$K,3,FALSE),"")</f>
        <v/>
      </c>
      <c r="AG187" s="100"/>
      <c r="AH187" s="101"/>
      <c r="AI187" s="90"/>
      <c r="AJ187" s="90"/>
      <c r="AK187" s="98" t="str">
        <f>IF(AK$2="",,AK$2&amp;"_KW "&amp;$B$2&amp;"_F"&amp;$A187)</f>
        <v/>
      </c>
      <c r="AL187" s="99" t="str">
        <f>IFNA(VLOOKUP(AL$2&amp;"F"&amp;$A187,RackfileUPLOAD!$H:$K,3,FALSE),"")</f>
        <v/>
      </c>
      <c r="AM187" s="100"/>
      <c r="AN187" s="101"/>
      <c r="AO187" s="102"/>
      <c r="AP187" s="98" t="str">
        <f>IF(AP$2="",,AP$2&amp;"_KW "&amp;$B$2&amp;"_F"&amp;$A187)</f>
        <v/>
      </c>
      <c r="AQ187" s="99" t="str">
        <f>IFNA(VLOOKUP(AQ$2&amp;"F"&amp;$A187+1,RackfileUPLOAD!$H:$K,3,FALSE),"")</f>
        <v/>
      </c>
      <c r="AR187" s="100"/>
      <c r="AS187" s="101"/>
      <c r="AT187" s="90"/>
      <c r="AU187" s="90"/>
      <c r="AV187" s="98" t="str">
        <f>IF(AV$2="",,AV$2&amp;"_KW "&amp;$B$2&amp;"_F"&amp;$A187)</f>
        <v/>
      </c>
      <c r="AW187" s="99" t="str">
        <f>IFNA(VLOOKUP(AW$2&amp;"F"&amp;$A187,RackfileUPLOAD!$H:$K,3,FALSE),"")</f>
        <v/>
      </c>
      <c r="AX187" s="100"/>
      <c r="AY187" s="101"/>
      <c r="AZ187" s="102"/>
      <c r="BA187" s="98" t="str">
        <f>IF(BA$2="",,BA$2&amp;"_KW "&amp;$B$2&amp;"_F"&amp;$A187)</f>
        <v/>
      </c>
      <c r="BB187" s="99" t="str">
        <f>IFNA(VLOOKUP(BB$2&amp;"F"&amp;$A187+1,RackfileUPLOAD!$H:$K,3,FALSE),"")</f>
        <v/>
      </c>
      <c r="BC187" s="100"/>
      <c r="BD187" s="101"/>
      <c r="BE187" s="90"/>
      <c r="BF187" s="90"/>
      <c r="BG187" s="98" t="str">
        <f>IF(BG$2="",,BG$2&amp;"_KW "&amp;$B$2&amp;"_F"&amp;$A187)</f>
        <v/>
      </c>
      <c r="BH187" s="99" t="str">
        <f>IFNA(VLOOKUP(BH$2&amp;"F"&amp;$A187,RackfileUPLOAD!$H:$K,3,FALSE),"")</f>
        <v/>
      </c>
      <c r="BI187" s="100"/>
      <c r="BJ187" s="101"/>
      <c r="BK187" s="102"/>
      <c r="BL187" s="98" t="str">
        <f>IF(BL$2="",,BL$2&amp;"_KW "&amp;$B$2&amp;"_F"&amp;$A187)</f>
        <v/>
      </c>
      <c r="BM187" s="99" t="str">
        <f>IFNA(VLOOKUP(BM$2&amp;"F"&amp;$A187+1,RackfileUPLOAD!$H:$K,3,FALSE),"")</f>
        <v/>
      </c>
      <c r="BN187" s="100"/>
      <c r="BO187" s="101"/>
      <c r="BP187" s="103"/>
    </row>
    <row r="188" ht="17.25" customHeight="1">
      <c r="A188" s="104"/>
      <c r="B188" s="89"/>
      <c r="C188" s="106"/>
      <c r="D188" s="104"/>
      <c r="E188" s="116" t="str">
        <f>IF(E187="","","2p")</f>
        <v/>
      </c>
      <c r="F188" s="117" t="str">
        <f>IF(E187="","","3p")</f>
        <v/>
      </c>
      <c r="G188" s="118" t="str">
        <f>IF(E187="","","4p")</f>
        <v/>
      </c>
      <c r="H188" s="108"/>
      <c r="I188" s="104"/>
      <c r="J188" s="107" t="str">
        <f>IF(J187="","","2p")</f>
        <v/>
      </c>
      <c r="K188" s="107" t="str">
        <f>IF(J187="","","3p")</f>
        <v/>
      </c>
      <c r="L188" s="107" t="str">
        <f>IF(J187="","","4p")</f>
        <v/>
      </c>
      <c r="M188" s="106"/>
      <c r="N188" s="106"/>
      <c r="O188" s="104"/>
      <c r="P188" s="116" t="str">
        <f>IF(P187="","","2p")</f>
        <v/>
      </c>
      <c r="Q188" s="117" t="str">
        <f>IF(P187="","","3p")</f>
        <v/>
      </c>
      <c r="R188" s="118" t="str">
        <f>IF(P187="","","4p")</f>
        <v/>
      </c>
      <c r="S188" s="108"/>
      <c r="T188" s="104"/>
      <c r="U188" s="107" t="str">
        <f>IF(U187="","","2p")</f>
        <v/>
      </c>
      <c r="V188" s="107" t="str">
        <f>IF(U187="","","3p")</f>
        <v/>
      </c>
      <c r="W188" s="107" t="str">
        <f>IF(U187="","","4p")</f>
        <v/>
      </c>
      <c r="X188" s="106"/>
      <c r="Y188" s="106"/>
      <c r="Z188" s="104"/>
      <c r="AA188" s="116" t="str">
        <f>IF(AA187="","","2p")</f>
        <v/>
      </c>
      <c r="AB188" s="117" t="str">
        <f>IF(AA187="","","3p")</f>
        <v/>
      </c>
      <c r="AC188" s="118" t="str">
        <f>IF(AA187="","","4p")</f>
        <v/>
      </c>
      <c r="AD188" s="108"/>
      <c r="AE188" s="104"/>
      <c r="AF188" s="107" t="str">
        <f>IF(AF187="","","2p")</f>
        <v/>
      </c>
      <c r="AG188" s="107" t="str">
        <f>IF(AF187="","","3p")</f>
        <v/>
      </c>
      <c r="AH188" s="107" t="str">
        <f>IF(AF187="","","4p")</f>
        <v/>
      </c>
      <c r="AI188" s="106"/>
      <c r="AJ188" s="106"/>
      <c r="AK188" s="104"/>
      <c r="AL188" s="116" t="str">
        <f>IF(AL187="","","2p")</f>
        <v/>
      </c>
      <c r="AM188" s="117" t="str">
        <f>IF(AL187="","","3p")</f>
        <v/>
      </c>
      <c r="AN188" s="118" t="str">
        <f>IF(AL187="","","4p")</f>
        <v/>
      </c>
      <c r="AO188" s="108"/>
      <c r="AP188" s="104"/>
      <c r="AQ188" s="107" t="str">
        <f>IF(AQ187="","","2p")</f>
        <v/>
      </c>
      <c r="AR188" s="107" t="str">
        <f>IF(AQ187="","","3p")</f>
        <v/>
      </c>
      <c r="AS188" s="107" t="str">
        <f>IF(AQ187="","","4p")</f>
        <v/>
      </c>
      <c r="AT188" s="106"/>
      <c r="AU188" s="106"/>
      <c r="AV188" s="104"/>
      <c r="AW188" s="116" t="str">
        <f>IF(AW187="","","2p")</f>
        <v/>
      </c>
      <c r="AX188" s="117" t="str">
        <f>IF(AW187="","","3p")</f>
        <v/>
      </c>
      <c r="AY188" s="118" t="str">
        <f>IF(AW187="","","4p")</f>
        <v/>
      </c>
      <c r="AZ188" s="108"/>
      <c r="BA188" s="104"/>
      <c r="BB188" s="107" t="str">
        <f>IF(BB187="","","2p")</f>
        <v/>
      </c>
      <c r="BC188" s="107" t="str">
        <f>IF(BB187="","","3p")</f>
        <v/>
      </c>
      <c r="BD188" s="107" t="str">
        <f>IF(BB187="","","4p")</f>
        <v/>
      </c>
      <c r="BE188" s="106"/>
      <c r="BF188" s="106"/>
      <c r="BG188" s="104"/>
      <c r="BH188" s="116" t="str">
        <f>IF(BH187="","","2p")</f>
        <v/>
      </c>
      <c r="BI188" s="117" t="str">
        <f>IF(BH187="","","3p")</f>
        <v/>
      </c>
      <c r="BJ188" s="118" t="str">
        <f>IF(BH187="","","4p")</f>
        <v/>
      </c>
      <c r="BK188" s="108"/>
      <c r="BL188" s="104"/>
      <c r="BM188" s="107" t="str">
        <f>IF(BM187="","","2p")</f>
        <v/>
      </c>
      <c r="BN188" s="107" t="str">
        <f>IF(BM187="","","3p")</f>
        <v/>
      </c>
      <c r="BO188" s="107" t="str">
        <f>IF(BM187="","","4p")</f>
        <v/>
      </c>
      <c r="BP188" s="106"/>
    </row>
    <row r="189" ht="33.75" customHeight="1">
      <c r="A189" s="109"/>
      <c r="B189" s="89"/>
      <c r="C189" s="111"/>
      <c r="D189" s="109"/>
      <c r="E189" s="112" t="str">
        <f>IF(E187="IcePack","",IFNA(VLOOKUP(E$2&amp;"F"&amp;$A187&amp;E188,RackfileUPLOAD!$I:$K,3,FALSE),IFNA(VLOOKUP(E$2&amp;"F"&amp;$A187,RackfileUPLOAD!$I:$K,3,FALSE),"")))</f>
        <v/>
      </c>
      <c r="F189" s="112" t="str">
        <f>IF(E187="IcePack","",IFNA(VLOOKUP(E$2&amp;"F"&amp;$A187&amp;F188,RackfileUPLOAD!$I:$K,3,FALSE),IFNA(VLOOKUP(E$2&amp;"F"&amp;$A187,RackfileUPLOAD!$I:$K,3,FALSE),"")))</f>
        <v/>
      </c>
      <c r="G189" s="112" t="str">
        <f>IF(E187="IcePack","",IFNA(VLOOKUP(E$2&amp;"F"&amp;$A187&amp;G188,RackfileUPLOAD!$I:$K,3,FALSE),IFNA(VLOOKUP(E$2&amp;"F"&amp;$A187,RackfileUPLOAD!$I:$K,3,FALSE),"")))</f>
        <v/>
      </c>
      <c r="H189" s="113"/>
      <c r="I189" s="109"/>
      <c r="J189" s="112" t="str">
        <f>IF(J187="IcePack","",IFNA(VLOOKUP(J$2&amp;"F"&amp;$A187+1&amp;J188,RackfileUPLOAD!$I:$K,3,FALSE),IFNA(VLOOKUP(J$2&amp;"F"&amp;$A187+1,RackfileUPLOAD!$I:$K,3,FALSE),"")))</f>
        <v/>
      </c>
      <c r="K189" s="112" t="str">
        <f>IF(J187="IcePack","",IFNA(VLOOKUP(J$2&amp;"F"&amp;$A187+1&amp;K188,RackfileUPLOAD!$I:$K,3,FALSE),IFNA(VLOOKUP(J$2&amp;"F"&amp;$A187+1,RackfileUPLOAD!$I:$K,3,FALSE),"")))</f>
        <v/>
      </c>
      <c r="L189" s="112" t="str">
        <f>IF(J187="IcePack","",IFNA(VLOOKUP(J$2&amp;"F"&amp;$A187+1&amp;L188,RackfileUPLOAD!$I:$K,3,FALSE),IFNA(VLOOKUP(J$2&amp;"F"&amp;$A187+1,RackfileUPLOAD!$I:$K,3,FALSE),"")))</f>
        <v/>
      </c>
      <c r="M189" s="111"/>
      <c r="N189" s="111"/>
      <c r="O189" s="109"/>
      <c r="P189" s="112" t="str">
        <f>IF(P187="IcePack","",IFNA(VLOOKUP(P$2&amp;"F"&amp;$A187&amp;P188,RackfileUPLOAD!$I:$K,3,FALSE),IFNA(VLOOKUP(P$2&amp;"F"&amp;$A187,RackfileUPLOAD!$I:$K,3,FALSE),"")))</f>
        <v/>
      </c>
      <c r="Q189" s="112" t="str">
        <f>IF(P187="IcePack","",IFNA(VLOOKUP(P$2&amp;"F"&amp;$A187&amp;Q188,RackfileUPLOAD!$I:$K,3,FALSE),IFNA(VLOOKUP(P$2&amp;"F"&amp;$A187,RackfileUPLOAD!$I:$K,3,FALSE),"")))</f>
        <v/>
      </c>
      <c r="R189" s="112" t="str">
        <f>IF(P187="IcePack","",IFNA(VLOOKUP(P$2&amp;"F"&amp;$A187&amp;R188,RackfileUPLOAD!$I:$K,3,FALSE),IFNA(VLOOKUP(P$2&amp;"F"&amp;$A187,RackfileUPLOAD!$I:$K,3,FALSE),"")))</f>
        <v/>
      </c>
      <c r="S189" s="113"/>
      <c r="T189" s="109"/>
      <c r="U189" s="112" t="str">
        <f>IF(U187="IcePack","",IFNA(VLOOKUP(U$2&amp;"F"&amp;$A187+1&amp;U188,RackfileUPLOAD!$I:$K,3,FALSE),IFNA(VLOOKUP(U$2&amp;"F"&amp;$A187+1,RackfileUPLOAD!$I:$K,3,FALSE),"")))</f>
        <v/>
      </c>
      <c r="V189" s="112" t="str">
        <f>IF(U187="IcePack","",IFNA(VLOOKUP(U$2&amp;"F"&amp;$A187+1&amp;V188,RackfileUPLOAD!$I:$K,3,FALSE),IFNA(VLOOKUP(U$2&amp;"F"&amp;$A187+1,RackfileUPLOAD!$I:$K,3,FALSE),"")))</f>
        <v/>
      </c>
      <c r="W189" s="112" t="str">
        <f>IF(U187="IcePack","",IFNA(VLOOKUP(U$2&amp;"F"&amp;$A187+1&amp;W188,RackfileUPLOAD!$I:$K,3,FALSE),IFNA(VLOOKUP(U$2&amp;"F"&amp;$A187+1,RackfileUPLOAD!$I:$K,3,FALSE),"")))</f>
        <v/>
      </c>
      <c r="X189" s="111"/>
      <c r="Y189" s="111"/>
      <c r="Z189" s="109"/>
      <c r="AA189" s="112" t="str">
        <f>IF(AA187="IcePack","",IFNA(VLOOKUP(AA$2&amp;"F"&amp;$A187&amp;AA188,RackfileUPLOAD!$I:$K,3,FALSE),IFNA(VLOOKUP(AA$2&amp;"F"&amp;$A187,RackfileUPLOAD!$I:$K,3,FALSE),"")))</f>
        <v/>
      </c>
      <c r="AB189" s="112" t="str">
        <f>IF(AA187="IcePack","",IFNA(VLOOKUP(AA$2&amp;"F"&amp;$A187&amp;AB188,RackfileUPLOAD!$I:$K,3,FALSE),IFNA(VLOOKUP(AA$2&amp;"F"&amp;$A187,RackfileUPLOAD!$I:$K,3,FALSE),"")))</f>
        <v/>
      </c>
      <c r="AC189" s="112" t="str">
        <f>IF(AA187="IcePack","",IFNA(VLOOKUP(AA$2&amp;"F"&amp;$A187&amp;AC188,RackfileUPLOAD!$I:$K,3,FALSE),IFNA(VLOOKUP(AA$2&amp;"F"&amp;$A187,RackfileUPLOAD!$I:$K,3,FALSE),"")))</f>
        <v/>
      </c>
      <c r="AD189" s="113"/>
      <c r="AE189" s="109"/>
      <c r="AF189" s="112" t="str">
        <f>IF(AF187="IcePack","",IFNA(VLOOKUP(AF$2&amp;"F"&amp;$A187+1&amp;AF188,RackfileUPLOAD!$I:$K,3,FALSE),IFNA(VLOOKUP(AF$2&amp;"F"&amp;$A187+1,RackfileUPLOAD!$I:$K,3,FALSE),"")))</f>
        <v/>
      </c>
      <c r="AG189" s="112" t="str">
        <f>IF(AF187="IcePack","",IFNA(VLOOKUP(AF$2&amp;"F"&amp;$A187+1&amp;AG188,RackfileUPLOAD!$I:$K,3,FALSE),IFNA(VLOOKUP(AF$2&amp;"F"&amp;$A187+1,RackfileUPLOAD!$I:$K,3,FALSE),"")))</f>
        <v/>
      </c>
      <c r="AH189" s="112" t="str">
        <f>IF(AF187="IcePack","",IFNA(VLOOKUP(AF$2&amp;"F"&amp;$A187+1&amp;AH188,RackfileUPLOAD!$I:$K,3,FALSE),IFNA(VLOOKUP(AF$2&amp;"F"&amp;$A187+1,RackfileUPLOAD!$I:$K,3,FALSE),"")))</f>
        <v/>
      </c>
      <c r="AI189" s="111"/>
      <c r="AJ189" s="111"/>
      <c r="AK189" s="109"/>
      <c r="AL189" s="112" t="str">
        <f>IF(AL187="IcePack","",IFNA(VLOOKUP(AL$2&amp;"F"&amp;$A187&amp;AL188,RackfileUPLOAD!$I:$K,3,FALSE),IFNA(VLOOKUP(AL$2&amp;"F"&amp;$A187,RackfileUPLOAD!$I:$K,3,FALSE),"")))</f>
        <v/>
      </c>
      <c r="AM189" s="112" t="str">
        <f>IF(AL187="IcePack","",IFNA(VLOOKUP(AL$2&amp;"F"&amp;$A187&amp;AM188,RackfileUPLOAD!$I:$K,3,FALSE),IFNA(VLOOKUP(AL$2&amp;"F"&amp;$A187,RackfileUPLOAD!$I:$K,3,FALSE),"")))</f>
        <v/>
      </c>
      <c r="AN189" s="112" t="str">
        <f>IF(AL187="IcePack","",IFNA(VLOOKUP(AL$2&amp;"F"&amp;$A187&amp;AN188,RackfileUPLOAD!$I:$K,3,FALSE),IFNA(VLOOKUP(AL$2&amp;"F"&amp;$A187,RackfileUPLOAD!$I:$K,3,FALSE),"")))</f>
        <v/>
      </c>
      <c r="AO189" s="113"/>
      <c r="AP189" s="109"/>
      <c r="AQ189" s="112" t="str">
        <f>IF(AQ187="IcePack","",IFNA(VLOOKUP(AQ$2&amp;"F"&amp;$A187+1&amp;AQ188,RackfileUPLOAD!$I:$K,3,FALSE),IFNA(VLOOKUP(AQ$2&amp;"F"&amp;$A187+1,RackfileUPLOAD!$I:$K,3,FALSE),"")))</f>
        <v/>
      </c>
      <c r="AR189" s="112" t="str">
        <f>IF(AQ187="IcePack","",IFNA(VLOOKUP(AQ$2&amp;"F"&amp;$A187+1&amp;AR188,RackfileUPLOAD!$I:$K,3,FALSE),IFNA(VLOOKUP(AQ$2&amp;"F"&amp;$A187+1,RackfileUPLOAD!$I:$K,3,FALSE),"")))</f>
        <v/>
      </c>
      <c r="AS189" s="112" t="str">
        <f>IF(AQ187="IcePack","",IFNA(VLOOKUP(AQ$2&amp;"F"&amp;$A187+1&amp;AS188,RackfileUPLOAD!$I:$K,3,FALSE),IFNA(VLOOKUP(AQ$2&amp;"F"&amp;$A187+1,RackfileUPLOAD!$I:$K,3,FALSE),"")))</f>
        <v/>
      </c>
      <c r="AT189" s="111"/>
      <c r="AU189" s="111"/>
      <c r="AV189" s="109"/>
      <c r="AW189" s="112" t="str">
        <f>IF(AW187="IcePack","",IFNA(VLOOKUP(AW$2&amp;"F"&amp;$A187&amp;AW188,RackfileUPLOAD!$I:$K,3,FALSE),IFNA(VLOOKUP(AW$2&amp;"F"&amp;$A187,RackfileUPLOAD!$I:$K,3,FALSE),"")))</f>
        <v/>
      </c>
      <c r="AX189" s="112" t="str">
        <f>IF(AW187="IcePack","",IFNA(VLOOKUP(AW$2&amp;"F"&amp;$A187&amp;AX188,RackfileUPLOAD!$I:$K,3,FALSE),IFNA(VLOOKUP(AW$2&amp;"F"&amp;$A187,RackfileUPLOAD!$I:$K,3,FALSE),"")))</f>
        <v/>
      </c>
      <c r="AY189" s="112" t="str">
        <f>IF(AW187="IcePack","",IFNA(VLOOKUP(AW$2&amp;"F"&amp;$A187&amp;AY188,RackfileUPLOAD!$I:$K,3,FALSE),IFNA(VLOOKUP(AW$2&amp;"F"&amp;$A187,RackfileUPLOAD!$I:$K,3,FALSE),"")))</f>
        <v/>
      </c>
      <c r="AZ189" s="113"/>
      <c r="BA189" s="109"/>
      <c r="BB189" s="112" t="str">
        <f>IF(BB187="IcePack","",IFNA(VLOOKUP(BB$2&amp;"F"&amp;$A187+1&amp;BB188,RackfileUPLOAD!$I:$K,3,FALSE),IFNA(VLOOKUP(BB$2&amp;"F"&amp;$A187+1,RackfileUPLOAD!$I:$K,3,FALSE),"")))</f>
        <v/>
      </c>
      <c r="BC189" s="112" t="str">
        <f>IF(BB187="IcePack","",IFNA(VLOOKUP(BB$2&amp;"F"&amp;$A187+1&amp;BC188,RackfileUPLOAD!$I:$K,3,FALSE),IFNA(VLOOKUP(BB$2&amp;"F"&amp;$A187+1,RackfileUPLOAD!$I:$K,3,FALSE),"")))</f>
        <v/>
      </c>
      <c r="BD189" s="112" t="str">
        <f>IF(BB187="IcePack","",IFNA(VLOOKUP(BB$2&amp;"F"&amp;$A187+1&amp;BD188,RackfileUPLOAD!$I:$K,3,FALSE),IFNA(VLOOKUP(BB$2&amp;"F"&amp;$A187+1,RackfileUPLOAD!$I:$K,3,FALSE),"")))</f>
        <v/>
      </c>
      <c r="BE189" s="111"/>
      <c r="BF189" s="111"/>
      <c r="BG189" s="109"/>
      <c r="BH189" s="112" t="str">
        <f>IF(BH187="IcePack","",IFNA(VLOOKUP(BH$2&amp;"F"&amp;$A187&amp;BH188,RackfileUPLOAD!$I:$K,3,FALSE),IFNA(VLOOKUP(BH$2&amp;"F"&amp;$A187,RackfileUPLOAD!$I:$K,3,FALSE),"")))</f>
        <v/>
      </c>
      <c r="BI189" s="112" t="str">
        <f>IF(BH187="IcePack","",IFNA(VLOOKUP(BH$2&amp;"F"&amp;$A187&amp;BI188,RackfileUPLOAD!$I:$K,3,FALSE),IFNA(VLOOKUP(BH$2&amp;"F"&amp;$A187,RackfileUPLOAD!$I:$K,3,FALSE),"")))</f>
        <v/>
      </c>
      <c r="BJ189" s="112" t="str">
        <f>IF(BH187="IcePack","",IFNA(VLOOKUP(BH$2&amp;"F"&amp;$A187&amp;BJ188,RackfileUPLOAD!$I:$K,3,FALSE),IFNA(VLOOKUP(BH$2&amp;"F"&amp;$A187,RackfileUPLOAD!$I:$K,3,FALSE),"")))</f>
        <v/>
      </c>
      <c r="BK189" s="113"/>
      <c r="BL189" s="109"/>
      <c r="BM189" s="112" t="str">
        <f>IF(BM187="IcePack","",IFNA(VLOOKUP(BM$2&amp;"F"&amp;$A187+1&amp;BM188,RackfileUPLOAD!$I:$K,3,FALSE),IFNA(VLOOKUP(BM$2&amp;"F"&amp;$A187+1,RackfileUPLOAD!$I:$K,3,FALSE),"")))</f>
        <v/>
      </c>
      <c r="BN189" s="112" t="str">
        <f>IF(BM187="IcePack","",IFNA(VLOOKUP(BM$2&amp;"F"&amp;$A187+1&amp;BN188,RackfileUPLOAD!$I:$K,3,FALSE),IFNA(VLOOKUP(BM$2&amp;"F"&amp;$A187+1,RackfileUPLOAD!$I:$K,3,FALSE),"")))</f>
        <v/>
      </c>
      <c r="BO189" s="112" t="str">
        <f>IF(BM187="IcePack","",IFNA(VLOOKUP(BM$2&amp;"F"&amp;$A187+1&amp;BO188,RackfileUPLOAD!$I:$K,3,FALSE),IFNA(VLOOKUP(BM$2&amp;"F"&amp;$A187+1,RackfileUPLOAD!$I:$K,3,FALSE),"")))</f>
        <v/>
      </c>
      <c r="BP189" s="111"/>
    </row>
    <row r="190" ht="9.0" customHeight="1">
      <c r="A190" s="88"/>
      <c r="B190" s="89"/>
      <c r="C190" s="90"/>
      <c r="D190" s="91"/>
      <c r="E190" s="94"/>
      <c r="F190" s="94"/>
      <c r="G190" s="94"/>
      <c r="H190" s="90"/>
      <c r="I190" s="91"/>
      <c r="J190" s="94"/>
      <c r="K190" s="94"/>
      <c r="L190" s="94"/>
      <c r="M190" s="90"/>
      <c r="N190" s="90"/>
      <c r="O190" s="91"/>
      <c r="P190" s="94"/>
      <c r="Q190" s="94"/>
      <c r="R190" s="94"/>
      <c r="S190" s="90"/>
      <c r="T190" s="91"/>
      <c r="U190" s="94"/>
      <c r="V190" s="94"/>
      <c r="W190" s="94"/>
      <c r="X190" s="90"/>
      <c r="Y190" s="90"/>
      <c r="Z190" s="91"/>
      <c r="AA190" s="94"/>
      <c r="AB190" s="94"/>
      <c r="AC190" s="94"/>
      <c r="AD190" s="90"/>
      <c r="AE190" s="91"/>
      <c r="AF190" s="94"/>
      <c r="AG190" s="94"/>
      <c r="AH190" s="94"/>
      <c r="AI190" s="90"/>
      <c r="AJ190" s="90"/>
      <c r="AK190" s="91"/>
      <c r="AL190" s="94"/>
      <c r="AM190" s="94"/>
      <c r="AN190" s="94"/>
      <c r="AO190" s="90"/>
      <c r="AP190" s="91"/>
      <c r="AQ190" s="94"/>
      <c r="AR190" s="94"/>
      <c r="AS190" s="94"/>
      <c r="AT190" s="90"/>
      <c r="AU190" s="90"/>
      <c r="AV190" s="95"/>
      <c r="AW190" s="94"/>
      <c r="AX190" s="94"/>
      <c r="AY190" s="94"/>
      <c r="AZ190" s="90"/>
      <c r="BA190" s="91"/>
      <c r="BB190" s="94"/>
      <c r="BC190" s="94"/>
      <c r="BD190" s="94"/>
      <c r="BE190" s="90"/>
      <c r="BF190" s="90"/>
      <c r="BG190" s="91"/>
      <c r="BH190" s="94"/>
      <c r="BI190" s="94"/>
      <c r="BJ190" s="94"/>
      <c r="BK190" s="90"/>
      <c r="BL190" s="91"/>
      <c r="BM190" s="94"/>
      <c r="BN190" s="94"/>
      <c r="BO190" s="94"/>
      <c r="BP190" s="115"/>
    </row>
    <row r="191" ht="59.25" customHeight="1">
      <c r="A191" s="97">
        <f>A187+2</f>
        <v>103</v>
      </c>
      <c r="B191" s="89"/>
      <c r="C191" s="90"/>
      <c r="D191" s="98" t="str">
        <f>IF(D$2="",,D$2&amp;"_KW "&amp;$B$2&amp;"_F"&amp;$A191)</f>
        <v>ASL3_KW 19_F103</v>
      </c>
      <c r="E191" s="99" t="str">
        <f>IFNA(VLOOKUP(E$2&amp;"F"&amp;$A191,RackfileUPLOAD!$H:$K,3,FALSE),"")</f>
        <v/>
      </c>
      <c r="F191" s="100"/>
      <c r="G191" s="101"/>
      <c r="H191" s="102"/>
      <c r="I191" s="98" t="str">
        <f>IF(I$2="",,I$2&amp;"_KW "&amp;$B$2&amp;"_F"&amp;$A191)</f>
        <v>ASL3_KW 19_F103</v>
      </c>
      <c r="J191" s="119" t="str">
        <f>IFNA(VLOOKUP(J$2&amp;"F"&amp;$A191+1,RackfileUPLOAD!$H:$K,3,FALSE),"")</f>
        <v/>
      </c>
      <c r="K191" s="100"/>
      <c r="L191" s="101"/>
      <c r="M191" s="90"/>
      <c r="N191" s="90"/>
      <c r="O191" s="98" t="str">
        <f>IF(O$2="",,O$2&amp;"_KW "&amp;$B$2&amp;"_F"&amp;$A191)</f>
        <v/>
      </c>
      <c r="P191" s="99" t="str">
        <f>IFNA(VLOOKUP(P$2&amp;"F"&amp;$A191,RackfileUPLOAD!$H:$K,3,FALSE),"")</f>
        <v/>
      </c>
      <c r="Q191" s="100"/>
      <c r="R191" s="101"/>
      <c r="S191" s="102"/>
      <c r="T191" s="98" t="str">
        <f>IF(T$2="",,T$2&amp;"_KW "&amp;$B$2&amp;"_F"&amp;$A191)</f>
        <v/>
      </c>
      <c r="U191" s="119" t="str">
        <f>IFNA(VLOOKUP(U$2&amp;"F"&amp;$A191+1,RackfileUPLOAD!$H:$K,3,FALSE),"")</f>
        <v/>
      </c>
      <c r="V191" s="100"/>
      <c r="W191" s="101"/>
      <c r="X191" s="90"/>
      <c r="Y191" s="90"/>
      <c r="Z191" s="98" t="str">
        <f>IF(Z$2="",,Z$2&amp;"_KW "&amp;$B$2&amp;"_F"&amp;$A191)</f>
        <v/>
      </c>
      <c r="AA191" s="99" t="str">
        <f>IFNA(VLOOKUP(AA$2&amp;"F"&amp;$A191,RackfileUPLOAD!$H:$K,3,FALSE),"")</f>
        <v/>
      </c>
      <c r="AB191" s="100"/>
      <c r="AC191" s="101"/>
      <c r="AD191" s="102"/>
      <c r="AE191" s="98" t="str">
        <f>IF(AE$2="",,AE$2&amp;"_KW "&amp;$B$2&amp;"_F"&amp;$A191)</f>
        <v/>
      </c>
      <c r="AF191" s="119" t="str">
        <f>IFNA(VLOOKUP(AF$2&amp;"F"&amp;$A191+1,RackfileUPLOAD!$H:$K,3,FALSE),"")</f>
        <v/>
      </c>
      <c r="AG191" s="100"/>
      <c r="AH191" s="101"/>
      <c r="AI191" s="90"/>
      <c r="AJ191" s="90"/>
      <c r="AK191" s="98" t="str">
        <f>IF(AK$2="",,AK$2&amp;"_KW "&amp;$B$2&amp;"_F"&amp;$A191)</f>
        <v/>
      </c>
      <c r="AL191" s="99" t="str">
        <f>IFNA(VLOOKUP(AL$2&amp;"F"&amp;$A191,RackfileUPLOAD!$H:$K,3,FALSE),"")</f>
        <v/>
      </c>
      <c r="AM191" s="100"/>
      <c r="AN191" s="101"/>
      <c r="AO191" s="102"/>
      <c r="AP191" s="98" t="str">
        <f>IF(AP$2="",,AP$2&amp;"_KW "&amp;$B$2&amp;"_F"&amp;$A191)</f>
        <v/>
      </c>
      <c r="AQ191" s="119" t="str">
        <f>IFNA(VLOOKUP(AQ$2&amp;"F"&amp;$A191+1,RackfileUPLOAD!$H:$K,3,FALSE),"")</f>
        <v/>
      </c>
      <c r="AR191" s="100"/>
      <c r="AS191" s="101"/>
      <c r="AT191" s="90"/>
      <c r="AU191" s="90"/>
      <c r="AV191" s="98" t="str">
        <f>IF(AV$2="",,AV$2&amp;"_KW "&amp;$B$2&amp;"_F"&amp;$A191)</f>
        <v/>
      </c>
      <c r="AW191" s="99" t="str">
        <f>IFNA(VLOOKUP(AW$2&amp;"F"&amp;$A191,RackfileUPLOAD!$H:$K,3,FALSE),"")</f>
        <v/>
      </c>
      <c r="AX191" s="100"/>
      <c r="AY191" s="101"/>
      <c r="AZ191" s="102"/>
      <c r="BA191" s="98" t="str">
        <f>IF(BA$2="",,BA$2&amp;"_KW "&amp;$B$2&amp;"_F"&amp;$A191)</f>
        <v/>
      </c>
      <c r="BB191" s="119" t="str">
        <f>IFNA(VLOOKUP(BB$2&amp;"F"&amp;$A191+1,RackfileUPLOAD!$H:$K,3,FALSE),"")</f>
        <v/>
      </c>
      <c r="BC191" s="100"/>
      <c r="BD191" s="101"/>
      <c r="BE191" s="90"/>
      <c r="BF191" s="90"/>
      <c r="BG191" s="98" t="str">
        <f>IF(BG$2="",,BG$2&amp;"_KW "&amp;$B$2&amp;"_F"&amp;$A191)</f>
        <v/>
      </c>
      <c r="BH191" s="99" t="str">
        <f>IFNA(VLOOKUP(BH$2&amp;"F"&amp;$A191,RackfileUPLOAD!$H:$K,3,FALSE),"")</f>
        <v/>
      </c>
      <c r="BI191" s="100"/>
      <c r="BJ191" s="101"/>
      <c r="BK191" s="102"/>
      <c r="BL191" s="98" t="str">
        <f>IF(BL$2="",,BL$2&amp;"_KW "&amp;$B$2&amp;"_F"&amp;$A191)</f>
        <v/>
      </c>
      <c r="BM191" s="119" t="str">
        <f>IFNA(VLOOKUP(BM$2&amp;"F"&amp;$A191+1,RackfileUPLOAD!$H:$K,3,FALSE),"")</f>
        <v/>
      </c>
      <c r="BN191" s="100"/>
      <c r="BO191" s="101"/>
      <c r="BP191" s="120"/>
    </row>
    <row r="192" ht="17.25" customHeight="1">
      <c r="A192" s="104"/>
      <c r="B192" s="89"/>
      <c r="C192" s="106"/>
      <c r="D192" s="104"/>
      <c r="E192" s="116" t="str">
        <f>IF(E191="","","2p")</f>
        <v/>
      </c>
      <c r="F192" s="117" t="str">
        <f>IF(E191="","","3p")</f>
        <v/>
      </c>
      <c r="G192" s="118" t="str">
        <f>IF(E191="","","4p")</f>
        <v/>
      </c>
      <c r="H192" s="108"/>
      <c r="I192" s="104"/>
      <c r="J192" s="116" t="str">
        <f>IF(J191="","","2p")</f>
        <v/>
      </c>
      <c r="K192" s="117" t="str">
        <f>IF(J191="","","3p")</f>
        <v/>
      </c>
      <c r="L192" s="118" t="str">
        <f>IF(J191="","","4p")</f>
        <v/>
      </c>
      <c r="M192" s="106"/>
      <c r="N192" s="106"/>
      <c r="O192" s="104"/>
      <c r="P192" s="116" t="str">
        <f>IF(P191="","","2p")</f>
        <v/>
      </c>
      <c r="Q192" s="117" t="str">
        <f>IF(P191="","","3p")</f>
        <v/>
      </c>
      <c r="R192" s="118" t="str">
        <f>IF(P191="","","4p")</f>
        <v/>
      </c>
      <c r="S192" s="108"/>
      <c r="T192" s="104"/>
      <c r="U192" s="116" t="str">
        <f>IF(U191="","","2p")</f>
        <v/>
      </c>
      <c r="V192" s="117" t="str">
        <f>IF(U191="","","3p")</f>
        <v/>
      </c>
      <c r="W192" s="118" t="str">
        <f>IF(U191="","","4p")</f>
        <v/>
      </c>
      <c r="X192" s="106"/>
      <c r="Y192" s="106"/>
      <c r="Z192" s="104"/>
      <c r="AA192" s="116" t="str">
        <f>IF(AA191="","","2p")</f>
        <v/>
      </c>
      <c r="AB192" s="117" t="str">
        <f>IF(AA191="","","3p")</f>
        <v/>
      </c>
      <c r="AC192" s="118" t="str">
        <f>IF(AA191="","","4p")</f>
        <v/>
      </c>
      <c r="AD192" s="108"/>
      <c r="AE192" s="104"/>
      <c r="AF192" s="116" t="str">
        <f>IF(AF191="","","2p")</f>
        <v/>
      </c>
      <c r="AG192" s="117" t="str">
        <f>IF(AF191="","","3p")</f>
        <v/>
      </c>
      <c r="AH192" s="118" t="str">
        <f>IF(AF191="","","4p")</f>
        <v/>
      </c>
      <c r="AI192" s="106"/>
      <c r="AJ192" s="106"/>
      <c r="AK192" s="104"/>
      <c r="AL192" s="116" t="str">
        <f>IF(AL191="","","2p")</f>
        <v/>
      </c>
      <c r="AM192" s="117" t="str">
        <f>IF(AL191="","","3p")</f>
        <v/>
      </c>
      <c r="AN192" s="118" t="str">
        <f>IF(AL191="","","4p")</f>
        <v/>
      </c>
      <c r="AO192" s="108"/>
      <c r="AP192" s="104"/>
      <c r="AQ192" s="116" t="str">
        <f>IF(AQ191="","","2p")</f>
        <v/>
      </c>
      <c r="AR192" s="117" t="str">
        <f>IF(AQ191="","","3p")</f>
        <v/>
      </c>
      <c r="AS192" s="118" t="str">
        <f>IF(AQ191="","","4p")</f>
        <v/>
      </c>
      <c r="AT192" s="106"/>
      <c r="AU192" s="106"/>
      <c r="AV192" s="104"/>
      <c r="AW192" s="116" t="str">
        <f>IF(AW191="","","2p")</f>
        <v/>
      </c>
      <c r="AX192" s="117" t="str">
        <f>IF(AW191="","","3p")</f>
        <v/>
      </c>
      <c r="AY192" s="118" t="str">
        <f>IF(AW191="","","4p")</f>
        <v/>
      </c>
      <c r="AZ192" s="108"/>
      <c r="BA192" s="104"/>
      <c r="BB192" s="116" t="str">
        <f>IF(BB191="","","2p")</f>
        <v/>
      </c>
      <c r="BC192" s="117" t="str">
        <f>IF(BB191="","","3p")</f>
        <v/>
      </c>
      <c r="BD192" s="118" t="str">
        <f>IF(BB191="","","4p")</f>
        <v/>
      </c>
      <c r="BE192" s="106"/>
      <c r="BF192" s="106"/>
      <c r="BG192" s="104"/>
      <c r="BH192" s="116" t="str">
        <f>IF(BH191="","","2p")</f>
        <v/>
      </c>
      <c r="BI192" s="117" t="str">
        <f>IF(BH191="","","3p")</f>
        <v/>
      </c>
      <c r="BJ192" s="118" t="str">
        <f>IF(BH191="","","4p")</f>
        <v/>
      </c>
      <c r="BK192" s="108"/>
      <c r="BL192" s="104"/>
      <c r="BM192" s="116" t="str">
        <f>IF(BM191="","","2p")</f>
        <v/>
      </c>
      <c r="BN192" s="117" t="str">
        <f>IF(BM191="","","3p")</f>
        <v/>
      </c>
      <c r="BO192" s="118" t="str">
        <f>IF(BM191="","","4p")</f>
        <v/>
      </c>
      <c r="BP192" s="106"/>
    </row>
    <row r="193" ht="33.75" customHeight="1">
      <c r="A193" s="109"/>
      <c r="B193" s="89"/>
      <c r="C193" s="111"/>
      <c r="D193" s="109"/>
      <c r="E193" s="121" t="str">
        <f>IF(E191="IcePack","",IFNA(VLOOKUP(E$2&amp;"F"&amp;$A191&amp;E192,RackfileUPLOAD!$I:$K,3,FALSE),IFNA(VLOOKUP(E$2&amp;"F"&amp;$A191,RackfileUPLOAD!$I:$K,3,FALSE),"")))</f>
        <v/>
      </c>
      <c r="F193" s="121" t="str">
        <f>IF(E191="IcePack","",IFNA(VLOOKUP(E$2&amp;"F"&amp;$A191&amp;F192,RackfileUPLOAD!$I:$K,3,FALSE),IFNA(VLOOKUP(E$2&amp;"F"&amp;$A191,RackfileUPLOAD!$I:$K,3,FALSE),"")))</f>
        <v/>
      </c>
      <c r="G193" s="121" t="str">
        <f>IF(E191="IcePack","",IFNA(VLOOKUP(E$2&amp;"F"&amp;$A191&amp;G192,RackfileUPLOAD!$I:$K,3,FALSE),IFNA(VLOOKUP(E$2&amp;"F"&amp;$A191,RackfileUPLOAD!$I:$K,3,FALSE),"")))</f>
        <v/>
      </c>
      <c r="H193" s="113"/>
      <c r="I193" s="109"/>
      <c r="J193" s="121" t="str">
        <f>IF(J191="IcePack","",IFNA(VLOOKUP(J$2&amp;"F"&amp;$A191+1&amp;J192,RackfileUPLOAD!$I:$K,3,FALSE),IFNA(VLOOKUP(J$2&amp;"F"&amp;$A191+1,RackfileUPLOAD!$I:$K,3,FALSE),"")))</f>
        <v/>
      </c>
      <c r="K193" s="121" t="str">
        <f>IF(J191="IcePack","",IFNA(VLOOKUP(J$2&amp;"F"&amp;$A191+1&amp;K192,RackfileUPLOAD!$I:$K,3,FALSE),IFNA(VLOOKUP(J$2&amp;"F"&amp;$A191+1,RackfileUPLOAD!$I:$K,3,FALSE),"")))</f>
        <v/>
      </c>
      <c r="L193" s="121" t="str">
        <f>IF(J191="IcePack","",IFNA(VLOOKUP(J$2&amp;"F"&amp;$A191+1&amp;L192,RackfileUPLOAD!$I:$K,3,FALSE),IFNA(VLOOKUP(J$2&amp;"F"&amp;$A191+1,RackfileUPLOAD!$I:$K,3,FALSE),"")))</f>
        <v/>
      </c>
      <c r="M193" s="111"/>
      <c r="N193" s="111"/>
      <c r="O193" s="109"/>
      <c r="P193" s="121" t="str">
        <f>IF(P191="IcePack","",IFNA(VLOOKUP(P$2&amp;"F"&amp;$A191&amp;P192,RackfileUPLOAD!$I:$K,3,FALSE),IFNA(VLOOKUP(P$2&amp;"F"&amp;$A191,RackfileUPLOAD!$I:$K,3,FALSE),"")))</f>
        <v/>
      </c>
      <c r="Q193" s="121" t="str">
        <f>IF(P191="IcePack","",IFNA(VLOOKUP(P$2&amp;"F"&amp;$A191&amp;Q192,RackfileUPLOAD!$I:$K,3,FALSE),IFNA(VLOOKUP(P$2&amp;"F"&amp;$A191,RackfileUPLOAD!$I:$K,3,FALSE),"")))</f>
        <v/>
      </c>
      <c r="R193" s="121" t="str">
        <f>IF(P191="IcePack","",IFNA(VLOOKUP(P$2&amp;"F"&amp;$A191&amp;R192,RackfileUPLOAD!$I:$K,3,FALSE),IFNA(VLOOKUP(P$2&amp;"F"&amp;$A191,RackfileUPLOAD!$I:$K,3,FALSE),"")))</f>
        <v/>
      </c>
      <c r="S193" s="113"/>
      <c r="T193" s="109"/>
      <c r="U193" s="121" t="str">
        <f>IF(U191="IcePack","",IFNA(VLOOKUP(U$2&amp;"F"&amp;$A191+1&amp;U192,RackfileUPLOAD!$I:$K,3,FALSE),IFNA(VLOOKUP(U$2&amp;"F"&amp;$A191+1,RackfileUPLOAD!$I:$K,3,FALSE),"")))</f>
        <v/>
      </c>
      <c r="V193" s="121" t="str">
        <f>IF(U191="IcePack","",IFNA(VLOOKUP(U$2&amp;"F"&amp;$A191+1&amp;V192,RackfileUPLOAD!$I:$K,3,FALSE),IFNA(VLOOKUP(U$2&amp;"F"&amp;$A191+1,RackfileUPLOAD!$I:$K,3,FALSE),"")))</f>
        <v/>
      </c>
      <c r="W193" s="121" t="str">
        <f>IF(U191="IcePack","",IFNA(VLOOKUP(U$2&amp;"F"&amp;$A191+1&amp;W192,RackfileUPLOAD!$I:$K,3,FALSE),IFNA(VLOOKUP(U$2&amp;"F"&amp;$A191+1,RackfileUPLOAD!$I:$K,3,FALSE),"")))</f>
        <v/>
      </c>
      <c r="X193" s="111"/>
      <c r="Y193" s="111"/>
      <c r="Z193" s="109"/>
      <c r="AA193" s="121" t="str">
        <f>IF(AA191="IcePack","",IFNA(VLOOKUP(AA$2&amp;"F"&amp;$A191&amp;AA192,RackfileUPLOAD!$I:$K,3,FALSE),IFNA(VLOOKUP(AA$2&amp;"F"&amp;$A191,RackfileUPLOAD!$I:$K,3,FALSE),"")))</f>
        <v/>
      </c>
      <c r="AB193" s="121" t="str">
        <f>IF(AA191="IcePack","",IFNA(VLOOKUP(AA$2&amp;"F"&amp;$A191&amp;AB192,RackfileUPLOAD!$I:$K,3,FALSE),IFNA(VLOOKUP(AA$2&amp;"F"&amp;$A191,RackfileUPLOAD!$I:$K,3,FALSE),"")))</f>
        <v/>
      </c>
      <c r="AC193" s="121" t="str">
        <f>IF(AA191="IcePack","",IFNA(VLOOKUP(AA$2&amp;"F"&amp;$A191&amp;AC192,RackfileUPLOAD!$I:$K,3,FALSE),IFNA(VLOOKUP(AA$2&amp;"F"&amp;$A191,RackfileUPLOAD!$I:$K,3,FALSE),"")))</f>
        <v/>
      </c>
      <c r="AD193" s="113"/>
      <c r="AE193" s="109"/>
      <c r="AF193" s="121" t="str">
        <f>IF(AF191="IcePack","",IFNA(VLOOKUP(AF$2&amp;"F"&amp;$A191+1&amp;AF192,RackfileUPLOAD!$I:$K,3,FALSE),IFNA(VLOOKUP(AF$2&amp;"F"&amp;$A191+1,RackfileUPLOAD!$I:$K,3,FALSE),"")))</f>
        <v/>
      </c>
      <c r="AG193" s="121" t="str">
        <f>IF(AF191="IcePack","",IFNA(VLOOKUP(AF$2&amp;"F"&amp;$A191+1&amp;AG192,RackfileUPLOAD!$I:$K,3,FALSE),IFNA(VLOOKUP(AF$2&amp;"F"&amp;$A191+1,RackfileUPLOAD!$I:$K,3,FALSE),"")))</f>
        <v/>
      </c>
      <c r="AH193" s="121" t="str">
        <f>IF(AF191="IcePack","",IFNA(VLOOKUP(AF$2&amp;"F"&amp;$A191+1&amp;AH192,RackfileUPLOAD!$I:$K,3,FALSE),IFNA(VLOOKUP(AF$2&amp;"F"&amp;$A191+1,RackfileUPLOAD!$I:$K,3,FALSE),"")))</f>
        <v/>
      </c>
      <c r="AI193" s="111"/>
      <c r="AJ193" s="111"/>
      <c r="AK193" s="109"/>
      <c r="AL193" s="121" t="str">
        <f>IF(AL191="IcePack","",IFNA(VLOOKUP(AL$2&amp;"F"&amp;$A191&amp;AL192,RackfileUPLOAD!$I:$K,3,FALSE),IFNA(VLOOKUP(AL$2&amp;"F"&amp;$A191,RackfileUPLOAD!$I:$K,3,FALSE),"")))</f>
        <v/>
      </c>
      <c r="AM193" s="121" t="str">
        <f>IF(AL191="IcePack","",IFNA(VLOOKUP(AL$2&amp;"F"&amp;$A191&amp;AM192,RackfileUPLOAD!$I:$K,3,FALSE),IFNA(VLOOKUP(AL$2&amp;"F"&amp;$A191,RackfileUPLOAD!$I:$K,3,FALSE),"")))</f>
        <v/>
      </c>
      <c r="AN193" s="121" t="str">
        <f>IF(AL191="IcePack","",IFNA(VLOOKUP(AL$2&amp;"F"&amp;$A191&amp;AN192,RackfileUPLOAD!$I:$K,3,FALSE),IFNA(VLOOKUP(AL$2&amp;"F"&amp;$A191,RackfileUPLOAD!$I:$K,3,FALSE),"")))</f>
        <v/>
      </c>
      <c r="AO193" s="113"/>
      <c r="AP193" s="109"/>
      <c r="AQ193" s="121" t="str">
        <f>IF(AQ191="IcePack","",IFNA(VLOOKUP(AQ$2&amp;"F"&amp;$A191+1&amp;AQ192,RackfileUPLOAD!$I:$K,3,FALSE),IFNA(VLOOKUP(AQ$2&amp;"F"&amp;$A191+1,RackfileUPLOAD!$I:$K,3,FALSE),"")))</f>
        <v/>
      </c>
      <c r="AR193" s="121" t="str">
        <f>IF(AQ191="IcePack","",IFNA(VLOOKUP(AQ$2&amp;"F"&amp;$A191+1&amp;AR192,RackfileUPLOAD!$I:$K,3,FALSE),IFNA(VLOOKUP(AQ$2&amp;"F"&amp;$A191+1,RackfileUPLOAD!$I:$K,3,FALSE),"")))</f>
        <v/>
      </c>
      <c r="AS193" s="121" t="str">
        <f>IF(AQ191="IcePack","",IFNA(VLOOKUP(AQ$2&amp;"F"&amp;$A191+1&amp;AS192,RackfileUPLOAD!$I:$K,3,FALSE),IFNA(VLOOKUP(AQ$2&amp;"F"&amp;$A191+1,RackfileUPLOAD!$I:$K,3,FALSE),"")))</f>
        <v/>
      </c>
      <c r="AT193" s="111"/>
      <c r="AU193" s="111"/>
      <c r="AV193" s="109"/>
      <c r="AW193" s="121" t="str">
        <f>IF(AW191="IcePack","",IFNA(VLOOKUP(AW$2&amp;"F"&amp;$A191&amp;AW192,RackfileUPLOAD!$I:$K,3,FALSE),IFNA(VLOOKUP(AW$2&amp;"F"&amp;$A191,RackfileUPLOAD!$I:$K,3,FALSE),"")))</f>
        <v/>
      </c>
      <c r="AX193" s="121" t="str">
        <f>IF(AW191="IcePack","",IFNA(VLOOKUP(AW$2&amp;"F"&amp;$A191&amp;AX192,RackfileUPLOAD!$I:$K,3,FALSE),IFNA(VLOOKUP(AW$2&amp;"F"&amp;$A191,RackfileUPLOAD!$I:$K,3,FALSE),"")))</f>
        <v/>
      </c>
      <c r="AY193" s="121" t="str">
        <f>IF(AW191="IcePack","",IFNA(VLOOKUP(AW$2&amp;"F"&amp;$A191&amp;AY192,RackfileUPLOAD!$I:$K,3,FALSE),IFNA(VLOOKUP(AW$2&amp;"F"&amp;$A191,RackfileUPLOAD!$I:$K,3,FALSE),"")))</f>
        <v/>
      </c>
      <c r="AZ193" s="113"/>
      <c r="BA193" s="109"/>
      <c r="BB193" s="121" t="str">
        <f>IF(BB191="IcePack","",IFNA(VLOOKUP(BB$2&amp;"F"&amp;$A191+1&amp;BB192,RackfileUPLOAD!$I:$K,3,FALSE),IFNA(VLOOKUP(BB$2&amp;"F"&amp;$A191+1,RackfileUPLOAD!$I:$K,3,FALSE),"")))</f>
        <v/>
      </c>
      <c r="BC193" s="121" t="str">
        <f>IF(BB191="IcePack","",IFNA(VLOOKUP(BB$2&amp;"F"&amp;$A191+1&amp;BC192,RackfileUPLOAD!$I:$K,3,FALSE),IFNA(VLOOKUP(BB$2&amp;"F"&amp;$A191+1,RackfileUPLOAD!$I:$K,3,FALSE),"")))</f>
        <v/>
      </c>
      <c r="BD193" s="121" t="str">
        <f>IF(BB191="IcePack","",IFNA(VLOOKUP(BB$2&amp;"F"&amp;$A191+1&amp;BD192,RackfileUPLOAD!$I:$K,3,FALSE),IFNA(VLOOKUP(BB$2&amp;"F"&amp;$A191+1,RackfileUPLOAD!$I:$K,3,FALSE),"")))</f>
        <v/>
      </c>
      <c r="BE193" s="111"/>
      <c r="BF193" s="111"/>
      <c r="BG193" s="109"/>
      <c r="BH193" s="121" t="str">
        <f>IF(BH191="IcePack","",IFNA(VLOOKUP(BH$2&amp;"F"&amp;$A191&amp;BH192,RackfileUPLOAD!$I:$K,3,FALSE),IFNA(VLOOKUP(BH$2&amp;"F"&amp;$A191,RackfileUPLOAD!$I:$K,3,FALSE),"")))</f>
        <v/>
      </c>
      <c r="BI193" s="121" t="str">
        <f>IF(BH191="IcePack","",IFNA(VLOOKUP(BH$2&amp;"F"&amp;$A191&amp;BI192,RackfileUPLOAD!$I:$K,3,FALSE),IFNA(VLOOKUP(BH$2&amp;"F"&amp;$A191,RackfileUPLOAD!$I:$K,3,FALSE),"")))</f>
        <v/>
      </c>
      <c r="BJ193" s="121" t="str">
        <f>IF(BH191="IcePack","",IFNA(VLOOKUP(BH$2&amp;"F"&amp;$A191&amp;BJ192,RackfileUPLOAD!$I:$K,3,FALSE),IFNA(VLOOKUP(BH$2&amp;"F"&amp;$A191,RackfileUPLOAD!$I:$K,3,FALSE),"")))</f>
        <v/>
      </c>
      <c r="BK193" s="113"/>
      <c r="BL193" s="109"/>
      <c r="BM193" s="121" t="str">
        <f>IF(BM191="IcePack","",IFNA(VLOOKUP(BM$2&amp;"F"&amp;$A191+1&amp;BM192,RackfileUPLOAD!$I:$K,3,FALSE),IFNA(VLOOKUP(BM$2&amp;"F"&amp;$A191+1,RackfileUPLOAD!$I:$K,3,FALSE),"")))</f>
        <v/>
      </c>
      <c r="BN193" s="121" t="str">
        <f>IF(BM191="IcePack","",IFNA(VLOOKUP(BM$2&amp;"F"&amp;$A191+1&amp;BN192,RackfileUPLOAD!$I:$K,3,FALSE),IFNA(VLOOKUP(BM$2&amp;"F"&amp;$A191+1,RackfileUPLOAD!$I:$K,3,FALSE),"")))</f>
        <v/>
      </c>
      <c r="BO193" s="121" t="str">
        <f>IF(BM191="IcePack","",IFNA(VLOOKUP(BM$2&amp;"F"&amp;$A191+1&amp;BO192,RackfileUPLOAD!$I:$K,3,FALSE),IFNA(VLOOKUP(BM$2&amp;"F"&amp;$A191+1,RackfileUPLOAD!$I:$K,3,FALSE),"")))</f>
        <v/>
      </c>
      <c r="BP193" s="111"/>
    </row>
    <row r="194" ht="9.0" customHeight="1">
      <c r="A194" s="88"/>
      <c r="B194" s="89"/>
      <c r="C194" s="90"/>
      <c r="D194" s="91"/>
      <c r="E194" s="94"/>
      <c r="F194" s="94"/>
      <c r="G194" s="94"/>
      <c r="H194" s="90"/>
      <c r="I194" s="91"/>
      <c r="J194" s="94"/>
      <c r="K194" s="94"/>
      <c r="L194" s="94"/>
      <c r="M194" s="90"/>
      <c r="N194" s="90"/>
      <c r="O194" s="91"/>
      <c r="P194" s="94"/>
      <c r="Q194" s="94"/>
      <c r="R194" s="94"/>
      <c r="S194" s="90"/>
      <c r="T194" s="91"/>
      <c r="U194" s="94"/>
      <c r="V194" s="94"/>
      <c r="W194" s="94"/>
      <c r="X194" s="90"/>
      <c r="Y194" s="90"/>
      <c r="Z194" s="91"/>
      <c r="AA194" s="94"/>
      <c r="AB194" s="94"/>
      <c r="AC194" s="94"/>
      <c r="AD194" s="90"/>
      <c r="AE194" s="91"/>
      <c r="AF194" s="94"/>
      <c r="AG194" s="94"/>
      <c r="AH194" s="94"/>
      <c r="AI194" s="90"/>
      <c r="AJ194" s="90"/>
      <c r="AK194" s="91"/>
      <c r="AL194" s="94"/>
      <c r="AM194" s="94"/>
      <c r="AN194" s="94"/>
      <c r="AO194" s="90"/>
      <c r="AP194" s="91"/>
      <c r="AQ194" s="94"/>
      <c r="AR194" s="94"/>
      <c r="AS194" s="94"/>
      <c r="AT194" s="90"/>
      <c r="AU194" s="90"/>
      <c r="AV194" s="95"/>
      <c r="AW194" s="94"/>
      <c r="AX194" s="94"/>
      <c r="AY194" s="94"/>
      <c r="AZ194" s="90"/>
      <c r="BA194" s="91"/>
      <c r="BB194" s="94"/>
      <c r="BC194" s="94"/>
      <c r="BD194" s="94"/>
      <c r="BE194" s="90"/>
      <c r="BF194" s="90"/>
      <c r="BG194" s="91"/>
      <c r="BH194" s="94"/>
      <c r="BI194" s="94"/>
      <c r="BJ194" s="94"/>
      <c r="BK194" s="90"/>
      <c r="BL194" s="91"/>
      <c r="BM194" s="94"/>
      <c r="BN194" s="94"/>
      <c r="BO194" s="94"/>
      <c r="BP194" s="115"/>
    </row>
    <row r="195" ht="59.25" customHeight="1">
      <c r="A195" s="97">
        <f>A191+2</f>
        <v>105</v>
      </c>
      <c r="B195" s="89"/>
      <c r="C195" s="90"/>
      <c r="D195" s="98" t="str">
        <f>IF(D$2="",,D$2&amp;"_KW "&amp;$B$2&amp;"_F"&amp;$A195)</f>
        <v>ASL3_KW 19_F105</v>
      </c>
      <c r="E195" s="119" t="str">
        <f>IFNA(VLOOKUP(E$2&amp;"F"&amp;$A195,RackfileUPLOAD!$H:$K,3,FALSE),"")</f>
        <v>IcePack2</v>
      </c>
      <c r="F195" s="100"/>
      <c r="G195" s="101"/>
      <c r="H195" s="102"/>
      <c r="I195" s="98" t="str">
        <f>IF(I$2="",,I$2&amp;"_KW "&amp;$B$2&amp;"_F"&amp;$A195)</f>
        <v>ASL3_KW 19_F105</v>
      </c>
      <c r="J195" s="119" t="str">
        <f>IFNA(VLOOKUP(J$2&amp;"F"&amp;$A195+1,RackfileUPLOAD!$H:$K,3,FALSE),"")</f>
        <v>565119 - Gegrilltes Hähnchen mit Knoblauch-Kräutern</v>
      </c>
      <c r="K195" s="100"/>
      <c r="L195" s="101"/>
      <c r="M195" s="90"/>
      <c r="N195" s="90"/>
      <c r="O195" s="98" t="str">
        <f>IF(O$2="",,O$2&amp;"_KW "&amp;$B$2&amp;"_F"&amp;$A195)</f>
        <v/>
      </c>
      <c r="P195" s="119" t="str">
        <f>IFNA(VLOOKUP(P$2&amp;"F"&amp;$A195,RackfileUPLOAD!$H:$K,3,FALSE),"")</f>
        <v/>
      </c>
      <c r="Q195" s="100"/>
      <c r="R195" s="101"/>
      <c r="S195" s="102"/>
      <c r="T195" s="98" t="str">
        <f>IF(T$2="",,T$2&amp;"_KW "&amp;$B$2&amp;"_F"&amp;$A195)</f>
        <v/>
      </c>
      <c r="U195" s="119" t="str">
        <f>IFNA(VLOOKUP(U$2&amp;"F"&amp;$A195+1,RackfileUPLOAD!$H:$K,3,FALSE),"")</f>
        <v/>
      </c>
      <c r="V195" s="100"/>
      <c r="W195" s="101"/>
      <c r="X195" s="90"/>
      <c r="Y195" s="90"/>
      <c r="Z195" s="98" t="str">
        <f>IF(Z$2="",,Z$2&amp;"_KW "&amp;$B$2&amp;"_F"&amp;$A195)</f>
        <v/>
      </c>
      <c r="AA195" s="119" t="str">
        <f>IFNA(VLOOKUP(AA$2&amp;"F"&amp;$A195,RackfileUPLOAD!$H:$K,3,FALSE),"")</f>
        <v/>
      </c>
      <c r="AB195" s="100"/>
      <c r="AC195" s="101"/>
      <c r="AD195" s="102"/>
      <c r="AE195" s="98" t="str">
        <f>IF(AE$2="",,AE$2&amp;"_KW "&amp;$B$2&amp;"_F"&amp;$A195)</f>
        <v/>
      </c>
      <c r="AF195" s="119" t="str">
        <f>IFNA(VLOOKUP(AF$2&amp;"F"&amp;$A195+1,RackfileUPLOAD!$H:$K,3,FALSE),"")</f>
        <v/>
      </c>
      <c r="AG195" s="100"/>
      <c r="AH195" s="101"/>
      <c r="AI195" s="90"/>
      <c r="AJ195" s="90"/>
      <c r="AK195" s="98" t="str">
        <f>IF(AK$2="",,AK$2&amp;"_KW "&amp;$B$2&amp;"_F"&amp;$A195)</f>
        <v/>
      </c>
      <c r="AL195" s="119" t="str">
        <f>IFNA(VLOOKUP(AL$2&amp;"F"&amp;$A195,RackfileUPLOAD!$H:$K,3,FALSE),"")</f>
        <v/>
      </c>
      <c r="AM195" s="100"/>
      <c r="AN195" s="101"/>
      <c r="AO195" s="102"/>
      <c r="AP195" s="98" t="str">
        <f>IF(AP$2="",,AP$2&amp;"_KW "&amp;$B$2&amp;"_F"&amp;$A195)</f>
        <v/>
      </c>
      <c r="AQ195" s="119" t="str">
        <f>IFNA(VLOOKUP(AQ$2&amp;"F"&amp;$A195+1,RackfileUPLOAD!$H:$K,3,FALSE),"")</f>
        <v/>
      </c>
      <c r="AR195" s="100"/>
      <c r="AS195" s="101"/>
      <c r="AT195" s="90"/>
      <c r="AU195" s="90"/>
      <c r="AV195" s="98" t="str">
        <f>IF(AV$2="",,AV$2&amp;"_KW "&amp;$B$2&amp;"_F"&amp;$A195)</f>
        <v/>
      </c>
      <c r="AW195" s="119" t="str">
        <f>IFNA(VLOOKUP(AW$2&amp;"F"&amp;$A195,RackfileUPLOAD!$H:$K,3,FALSE),"")</f>
        <v/>
      </c>
      <c r="AX195" s="100"/>
      <c r="AY195" s="101"/>
      <c r="AZ195" s="102"/>
      <c r="BA195" s="98" t="str">
        <f>IF(BA$2="",,BA$2&amp;"_KW "&amp;$B$2&amp;"_F"&amp;$A195)</f>
        <v/>
      </c>
      <c r="BB195" s="119" t="str">
        <f>IFNA(VLOOKUP(BB$2&amp;"F"&amp;$A195+1,RackfileUPLOAD!$H:$K,3,FALSE),"")</f>
        <v/>
      </c>
      <c r="BC195" s="100"/>
      <c r="BD195" s="101"/>
      <c r="BE195" s="90"/>
      <c r="BF195" s="90"/>
      <c r="BG195" s="98" t="str">
        <f>IF(BG$2="",,BG$2&amp;"_KW "&amp;$B$2&amp;"_F"&amp;$A195)</f>
        <v/>
      </c>
      <c r="BH195" s="119" t="str">
        <f>IFNA(VLOOKUP(BH$2&amp;"F"&amp;$A195,RackfileUPLOAD!$H:$K,3,FALSE),"")</f>
        <v/>
      </c>
      <c r="BI195" s="100"/>
      <c r="BJ195" s="101"/>
      <c r="BK195" s="102"/>
      <c r="BL195" s="98" t="str">
        <f>IF(BL$2="",,BL$2&amp;"_KW "&amp;$B$2&amp;"_F"&amp;$A195)</f>
        <v/>
      </c>
      <c r="BM195" s="119" t="str">
        <f>IFNA(VLOOKUP(BM$2&amp;"F"&amp;$A195+1,RackfileUPLOAD!$H:$K,3,FALSE),"")</f>
        <v/>
      </c>
      <c r="BN195" s="100"/>
      <c r="BO195" s="101"/>
      <c r="BP195" s="122"/>
    </row>
    <row r="196" ht="17.25" customHeight="1">
      <c r="A196" s="104"/>
      <c r="B196" s="89"/>
      <c r="C196" s="106"/>
      <c r="D196" s="104"/>
      <c r="E196" s="116" t="str">
        <f>IF(E195="","","2p")</f>
        <v>2p</v>
      </c>
      <c r="F196" s="117" t="str">
        <f>IF(E195="","","3p")</f>
        <v>3p</v>
      </c>
      <c r="G196" s="118" t="str">
        <f>IF(E195="","","4p")</f>
        <v>4p</v>
      </c>
      <c r="H196" s="108"/>
      <c r="I196" s="104"/>
      <c r="J196" s="116" t="str">
        <f>IF(J195="","","2p")</f>
        <v>2p</v>
      </c>
      <c r="K196" s="117" t="str">
        <f>IF(J195="","","3p")</f>
        <v>3p</v>
      </c>
      <c r="L196" s="118" t="str">
        <f>IF(J195="","","4p")</f>
        <v>4p</v>
      </c>
      <c r="M196" s="106"/>
      <c r="N196" s="106"/>
      <c r="O196" s="104"/>
      <c r="P196" s="116" t="str">
        <f>IF(P195="","","2p")</f>
        <v/>
      </c>
      <c r="Q196" s="117" t="str">
        <f>IF(P195="","","3p")</f>
        <v/>
      </c>
      <c r="R196" s="118" t="str">
        <f>IF(P195="","","4p")</f>
        <v/>
      </c>
      <c r="S196" s="108"/>
      <c r="T196" s="104"/>
      <c r="U196" s="116" t="str">
        <f>IF(U195="","","2p")</f>
        <v/>
      </c>
      <c r="V196" s="117" t="str">
        <f>IF(U195="","","3p")</f>
        <v/>
      </c>
      <c r="W196" s="118" t="str">
        <f>IF(U195="","","4p")</f>
        <v/>
      </c>
      <c r="X196" s="106"/>
      <c r="Y196" s="106"/>
      <c r="Z196" s="104"/>
      <c r="AA196" s="116" t="str">
        <f>IF(AA195="","","2p")</f>
        <v/>
      </c>
      <c r="AB196" s="117" t="str">
        <f>IF(AA195="","","3p")</f>
        <v/>
      </c>
      <c r="AC196" s="118" t="str">
        <f>IF(AA195="","","4p")</f>
        <v/>
      </c>
      <c r="AD196" s="108"/>
      <c r="AE196" s="104"/>
      <c r="AF196" s="116" t="str">
        <f>IF(AF195="","","2p")</f>
        <v/>
      </c>
      <c r="AG196" s="117" t="str">
        <f>IF(AF195="","","3p")</f>
        <v/>
      </c>
      <c r="AH196" s="118" t="str">
        <f>IF(AF195="","","4p")</f>
        <v/>
      </c>
      <c r="AI196" s="106"/>
      <c r="AJ196" s="106"/>
      <c r="AK196" s="104"/>
      <c r="AL196" s="116" t="str">
        <f>IF(AL195="","","2p")</f>
        <v/>
      </c>
      <c r="AM196" s="117" t="str">
        <f>IF(AL195="","","3p")</f>
        <v/>
      </c>
      <c r="AN196" s="118" t="str">
        <f>IF(AL195="","","4p")</f>
        <v/>
      </c>
      <c r="AO196" s="108"/>
      <c r="AP196" s="104"/>
      <c r="AQ196" s="116" t="str">
        <f>IF(AQ195="","","2p")</f>
        <v/>
      </c>
      <c r="AR196" s="117" t="str">
        <f>IF(AQ195="","","3p")</f>
        <v/>
      </c>
      <c r="AS196" s="118" t="str">
        <f>IF(AQ195="","","4p")</f>
        <v/>
      </c>
      <c r="AT196" s="106"/>
      <c r="AU196" s="106"/>
      <c r="AV196" s="104"/>
      <c r="AW196" s="116" t="str">
        <f>IF(AW195="","","2p")</f>
        <v/>
      </c>
      <c r="AX196" s="117" t="str">
        <f>IF(AW195="","","3p")</f>
        <v/>
      </c>
      <c r="AY196" s="118" t="str">
        <f>IF(AW195="","","4p")</f>
        <v/>
      </c>
      <c r="AZ196" s="108"/>
      <c r="BA196" s="104"/>
      <c r="BB196" s="116" t="str">
        <f>IF(BB195="","","2p")</f>
        <v/>
      </c>
      <c r="BC196" s="117" t="str">
        <f>IF(BB195="","","3p")</f>
        <v/>
      </c>
      <c r="BD196" s="118" t="str">
        <f>IF(BB195="","","4p")</f>
        <v/>
      </c>
      <c r="BE196" s="106"/>
      <c r="BF196" s="106"/>
      <c r="BG196" s="104"/>
      <c r="BH196" s="116" t="str">
        <f>IF(BH195="","","2p")</f>
        <v/>
      </c>
      <c r="BI196" s="117" t="str">
        <f>IF(BH195="","","3p")</f>
        <v/>
      </c>
      <c r="BJ196" s="118" t="str">
        <f>IF(BH195="","","4p")</f>
        <v/>
      </c>
      <c r="BK196" s="108"/>
      <c r="BL196" s="104"/>
      <c r="BM196" s="116" t="str">
        <f>IF(BM195="","","2p")</f>
        <v/>
      </c>
      <c r="BN196" s="117" t="str">
        <f>IF(BM195="","","3p")</f>
        <v/>
      </c>
      <c r="BO196" s="118" t="str">
        <f>IF(BM195="","","4p")</f>
        <v/>
      </c>
      <c r="BP196" s="106"/>
    </row>
    <row r="197" ht="33.75" customHeight="1">
      <c r="A197" s="109"/>
      <c r="B197" s="89"/>
      <c r="C197" s="111"/>
      <c r="D197" s="109"/>
      <c r="E197" s="121" t="str">
        <f>IF(E195="IcePack","",IFNA(VLOOKUP(E$2&amp;"F"&amp;$A195&amp;E196,RackfileUPLOAD!$I:$K,3,FALSE),IFNA(VLOOKUP(E$2&amp;"F"&amp;$A195,RackfileUPLOAD!$I:$K,3,FALSE),"")))</f>
        <v/>
      </c>
      <c r="F197" s="121" t="str">
        <f>IF(E195="IcePack","",IFNA(VLOOKUP(E$2&amp;"F"&amp;$A195&amp;F196,RackfileUPLOAD!$I:$K,3,FALSE),IFNA(VLOOKUP(E$2&amp;"F"&amp;$A195,RackfileUPLOAD!$I:$K,3,FALSE),"")))</f>
        <v/>
      </c>
      <c r="G197" s="121" t="str">
        <f>IF(E195="IcePack","",IFNA(VLOOKUP(E$2&amp;"F"&amp;$A195&amp;G196,RackfileUPLOAD!$I:$K,3,FALSE),IFNA(VLOOKUP(E$2&amp;"F"&amp;$A195,RackfileUPLOAD!$I:$K,3,FALSE),"")))</f>
        <v/>
      </c>
      <c r="H197" s="113"/>
      <c r="I197" s="109"/>
      <c r="J197" s="121" t="str">
        <f>IF(J195="IcePack","",IFNA(VLOOKUP(J$2&amp;"F"&amp;$A195+1&amp;J196,RackfileUPLOAD!$I:$K,3,FALSE),IFNA(VLOOKUP(J$2&amp;"F"&amp;$A195+1,RackfileUPLOAD!$I:$K,3,FALSE),"")))</f>
        <v/>
      </c>
      <c r="K197" s="121" t="str">
        <f>IF(J195="IcePack","",IFNA(VLOOKUP(J$2&amp;"F"&amp;$A195+1&amp;K196,RackfileUPLOAD!$I:$K,3,FALSE),IFNA(VLOOKUP(J$2&amp;"F"&amp;$A195+1,RackfileUPLOAD!$I:$K,3,FALSE),"")))</f>
        <v/>
      </c>
      <c r="L197" s="121" t="str">
        <f>IF(J195="IcePack","",IFNA(VLOOKUP(J$2&amp;"F"&amp;$A195+1&amp;L196,RackfileUPLOAD!$I:$K,3,FALSE),IFNA(VLOOKUP(J$2&amp;"F"&amp;$A195+1,RackfileUPLOAD!$I:$K,3,FALSE),"")))</f>
        <v/>
      </c>
      <c r="M197" s="111"/>
      <c r="N197" s="111"/>
      <c r="O197" s="109"/>
      <c r="P197" s="121" t="str">
        <f>IF(P195="IcePack","",IFNA(VLOOKUP(P$2&amp;"F"&amp;$A195&amp;P196,RackfileUPLOAD!$I:$K,3,FALSE),IFNA(VLOOKUP(P$2&amp;"F"&amp;$A195,RackfileUPLOAD!$I:$K,3,FALSE),"")))</f>
        <v/>
      </c>
      <c r="Q197" s="121" t="str">
        <f>IF(P195="IcePack","",IFNA(VLOOKUP(P$2&amp;"F"&amp;$A195&amp;Q196,RackfileUPLOAD!$I:$K,3,FALSE),IFNA(VLOOKUP(P$2&amp;"F"&amp;$A195,RackfileUPLOAD!$I:$K,3,FALSE),"")))</f>
        <v/>
      </c>
      <c r="R197" s="121" t="str">
        <f>IF(P195="IcePack","",IFNA(VLOOKUP(P$2&amp;"F"&amp;$A195&amp;R196,RackfileUPLOAD!$I:$K,3,FALSE),IFNA(VLOOKUP(P$2&amp;"F"&amp;$A195,RackfileUPLOAD!$I:$K,3,FALSE),"")))</f>
        <v/>
      </c>
      <c r="S197" s="113"/>
      <c r="T197" s="109"/>
      <c r="U197" s="121" t="str">
        <f>IF(U195="IcePack","",IFNA(VLOOKUP(U$2&amp;"F"&amp;$A195+1&amp;U196,RackfileUPLOAD!$I:$K,3,FALSE),IFNA(VLOOKUP(U$2&amp;"F"&amp;$A195+1,RackfileUPLOAD!$I:$K,3,FALSE),"")))</f>
        <v/>
      </c>
      <c r="V197" s="121" t="str">
        <f>IF(U195="IcePack","",IFNA(VLOOKUP(U$2&amp;"F"&amp;$A195+1&amp;V196,RackfileUPLOAD!$I:$K,3,FALSE),IFNA(VLOOKUP(U$2&amp;"F"&amp;$A195+1,RackfileUPLOAD!$I:$K,3,FALSE),"")))</f>
        <v/>
      </c>
      <c r="W197" s="121" t="str">
        <f>IF(U195="IcePack","",IFNA(VLOOKUP(U$2&amp;"F"&amp;$A195+1&amp;W196,RackfileUPLOAD!$I:$K,3,FALSE),IFNA(VLOOKUP(U$2&amp;"F"&amp;$A195+1,RackfileUPLOAD!$I:$K,3,FALSE),"")))</f>
        <v/>
      </c>
      <c r="X197" s="111"/>
      <c r="Y197" s="111"/>
      <c r="Z197" s="109"/>
      <c r="AA197" s="121" t="str">
        <f>IF(AA195="IcePack","",IFNA(VLOOKUP(AA$2&amp;"F"&amp;$A195&amp;AA196,RackfileUPLOAD!$I:$K,3,FALSE),IFNA(VLOOKUP(AA$2&amp;"F"&amp;$A195,RackfileUPLOAD!$I:$K,3,FALSE),"")))</f>
        <v/>
      </c>
      <c r="AB197" s="121" t="str">
        <f>IF(AA195="IcePack","",IFNA(VLOOKUP(AA$2&amp;"F"&amp;$A195&amp;AB196,RackfileUPLOAD!$I:$K,3,FALSE),IFNA(VLOOKUP(AA$2&amp;"F"&amp;$A195,RackfileUPLOAD!$I:$K,3,FALSE),"")))</f>
        <v/>
      </c>
      <c r="AC197" s="121" t="str">
        <f>IF(AA195="IcePack","",IFNA(VLOOKUP(AA$2&amp;"F"&amp;$A195&amp;AC196,RackfileUPLOAD!$I:$K,3,FALSE),IFNA(VLOOKUP(AA$2&amp;"F"&amp;$A195,RackfileUPLOAD!$I:$K,3,FALSE),"")))</f>
        <v/>
      </c>
      <c r="AD197" s="113"/>
      <c r="AE197" s="109"/>
      <c r="AF197" s="121" t="str">
        <f>IF(AF195="IcePack","",IFNA(VLOOKUP(AF$2&amp;"F"&amp;$A195+1&amp;AF196,RackfileUPLOAD!$I:$K,3,FALSE),IFNA(VLOOKUP(AF$2&amp;"F"&amp;$A195+1,RackfileUPLOAD!$I:$K,3,FALSE),"")))</f>
        <v/>
      </c>
      <c r="AG197" s="121" t="str">
        <f>IF(AF195="IcePack","",IFNA(VLOOKUP(AF$2&amp;"F"&amp;$A195+1&amp;AG196,RackfileUPLOAD!$I:$K,3,FALSE),IFNA(VLOOKUP(AF$2&amp;"F"&amp;$A195+1,RackfileUPLOAD!$I:$K,3,FALSE),"")))</f>
        <v/>
      </c>
      <c r="AH197" s="121" t="str">
        <f>IF(AF195="IcePack","",IFNA(VLOOKUP(AF$2&amp;"F"&amp;$A195+1&amp;AH196,RackfileUPLOAD!$I:$K,3,FALSE),IFNA(VLOOKUP(AF$2&amp;"F"&amp;$A195+1,RackfileUPLOAD!$I:$K,3,FALSE),"")))</f>
        <v/>
      </c>
      <c r="AI197" s="111"/>
      <c r="AJ197" s="111"/>
      <c r="AK197" s="109"/>
      <c r="AL197" s="121" t="str">
        <f>IF(AL195="IcePack","",IFNA(VLOOKUP(AL$2&amp;"F"&amp;$A195&amp;AL196,RackfileUPLOAD!$I:$K,3,FALSE),IFNA(VLOOKUP(AL$2&amp;"F"&amp;$A195,RackfileUPLOAD!$I:$K,3,FALSE),"")))</f>
        <v/>
      </c>
      <c r="AM197" s="121" t="str">
        <f>IF(AL195="IcePack","",IFNA(VLOOKUP(AL$2&amp;"F"&amp;$A195&amp;AM196,RackfileUPLOAD!$I:$K,3,FALSE),IFNA(VLOOKUP(AL$2&amp;"F"&amp;$A195,RackfileUPLOAD!$I:$K,3,FALSE),"")))</f>
        <v/>
      </c>
      <c r="AN197" s="121" t="str">
        <f>IF(AL195="IcePack","",IFNA(VLOOKUP(AL$2&amp;"F"&amp;$A195&amp;AN196,RackfileUPLOAD!$I:$K,3,FALSE),IFNA(VLOOKUP(AL$2&amp;"F"&amp;$A195,RackfileUPLOAD!$I:$K,3,FALSE),"")))</f>
        <v/>
      </c>
      <c r="AO197" s="113"/>
      <c r="AP197" s="109"/>
      <c r="AQ197" s="121" t="str">
        <f>IF(AQ195="IcePack","",IFNA(VLOOKUP(AQ$2&amp;"F"&amp;$A195+1&amp;AQ196,RackfileUPLOAD!$I:$K,3,FALSE),IFNA(VLOOKUP(AQ$2&amp;"F"&amp;$A195+1,RackfileUPLOAD!$I:$K,3,FALSE),"")))</f>
        <v/>
      </c>
      <c r="AR197" s="121" t="str">
        <f>IF(AQ195="IcePack","",IFNA(VLOOKUP(AQ$2&amp;"F"&amp;$A195+1&amp;AR196,RackfileUPLOAD!$I:$K,3,FALSE),IFNA(VLOOKUP(AQ$2&amp;"F"&amp;$A195+1,RackfileUPLOAD!$I:$K,3,FALSE),"")))</f>
        <v/>
      </c>
      <c r="AS197" s="121" t="str">
        <f>IF(AQ195="IcePack","",IFNA(VLOOKUP(AQ$2&amp;"F"&amp;$A195+1&amp;AS196,RackfileUPLOAD!$I:$K,3,FALSE),IFNA(VLOOKUP(AQ$2&amp;"F"&amp;$A195+1,RackfileUPLOAD!$I:$K,3,FALSE),"")))</f>
        <v/>
      </c>
      <c r="AT197" s="111"/>
      <c r="AU197" s="111"/>
      <c r="AV197" s="109"/>
      <c r="AW197" s="121" t="str">
        <f>IF(AW195="IcePack","",IFNA(VLOOKUP(AW$2&amp;"F"&amp;$A195&amp;AW196,RackfileUPLOAD!$I:$K,3,FALSE),IFNA(VLOOKUP(AW$2&amp;"F"&amp;$A195,RackfileUPLOAD!$I:$K,3,FALSE),"")))</f>
        <v/>
      </c>
      <c r="AX197" s="121" t="str">
        <f>IF(AW195="IcePack","",IFNA(VLOOKUP(AW$2&amp;"F"&amp;$A195&amp;AX196,RackfileUPLOAD!$I:$K,3,FALSE),IFNA(VLOOKUP(AW$2&amp;"F"&amp;$A195,RackfileUPLOAD!$I:$K,3,FALSE),"")))</f>
        <v/>
      </c>
      <c r="AY197" s="121" t="str">
        <f>IF(AW195="IcePack","",IFNA(VLOOKUP(AW$2&amp;"F"&amp;$A195&amp;AY196,RackfileUPLOAD!$I:$K,3,FALSE),IFNA(VLOOKUP(AW$2&amp;"F"&amp;$A195,RackfileUPLOAD!$I:$K,3,FALSE),"")))</f>
        <v/>
      </c>
      <c r="AZ197" s="113"/>
      <c r="BA197" s="109"/>
      <c r="BB197" s="121" t="str">
        <f>IF(BB195="IcePack","",IFNA(VLOOKUP(BB$2&amp;"F"&amp;$A195+1&amp;BB196,RackfileUPLOAD!$I:$K,3,FALSE),IFNA(VLOOKUP(BB$2&amp;"F"&amp;$A195+1,RackfileUPLOAD!$I:$K,3,FALSE),"")))</f>
        <v/>
      </c>
      <c r="BC197" s="121" t="str">
        <f>IF(BB195="IcePack","",IFNA(VLOOKUP(BB$2&amp;"F"&amp;$A195+1&amp;BC196,RackfileUPLOAD!$I:$K,3,FALSE),IFNA(VLOOKUP(BB$2&amp;"F"&amp;$A195+1,RackfileUPLOAD!$I:$K,3,FALSE),"")))</f>
        <v/>
      </c>
      <c r="BD197" s="121" t="str">
        <f>IF(BB195="IcePack","",IFNA(VLOOKUP(BB$2&amp;"F"&amp;$A195+1&amp;BD196,RackfileUPLOAD!$I:$K,3,FALSE),IFNA(VLOOKUP(BB$2&amp;"F"&amp;$A195+1,RackfileUPLOAD!$I:$K,3,FALSE),"")))</f>
        <v/>
      </c>
      <c r="BE197" s="111"/>
      <c r="BF197" s="111"/>
      <c r="BG197" s="109"/>
      <c r="BH197" s="121" t="str">
        <f>IF(BH195="IcePack","",IFNA(VLOOKUP(BH$2&amp;"F"&amp;$A195&amp;BH196,RackfileUPLOAD!$I:$K,3,FALSE),IFNA(VLOOKUP(BH$2&amp;"F"&amp;$A195,RackfileUPLOAD!$I:$K,3,FALSE),"")))</f>
        <v/>
      </c>
      <c r="BI197" s="121" t="str">
        <f>IF(BH195="IcePack","",IFNA(VLOOKUP(BH$2&amp;"F"&amp;$A195&amp;BI196,RackfileUPLOAD!$I:$K,3,FALSE),IFNA(VLOOKUP(BH$2&amp;"F"&amp;$A195,RackfileUPLOAD!$I:$K,3,FALSE),"")))</f>
        <v/>
      </c>
      <c r="BJ197" s="121" t="str">
        <f>IF(BH195="IcePack","",IFNA(VLOOKUP(BH$2&amp;"F"&amp;$A195&amp;BJ196,RackfileUPLOAD!$I:$K,3,FALSE),IFNA(VLOOKUP(BH$2&amp;"F"&amp;$A195,RackfileUPLOAD!$I:$K,3,FALSE),"")))</f>
        <v/>
      </c>
      <c r="BK197" s="113"/>
      <c r="BL197" s="109"/>
      <c r="BM197" s="121" t="str">
        <f>IF(BM195="IcePack","",IFNA(VLOOKUP(BM$2&amp;"F"&amp;$A195+1&amp;BM196,RackfileUPLOAD!$I:$K,3,FALSE),IFNA(VLOOKUP(BM$2&amp;"F"&amp;$A195+1,RackfileUPLOAD!$I:$K,3,FALSE),"")))</f>
        <v/>
      </c>
      <c r="BN197" s="121" t="str">
        <f>IF(BM195="IcePack","",IFNA(VLOOKUP(BM$2&amp;"F"&amp;$A195+1&amp;BN196,RackfileUPLOAD!$I:$K,3,FALSE),IFNA(VLOOKUP(BM$2&amp;"F"&amp;$A195+1,RackfileUPLOAD!$I:$K,3,FALSE),"")))</f>
        <v/>
      </c>
      <c r="BO197" s="121" t="str">
        <f>IF(BM195="IcePack","",IFNA(VLOOKUP(BM$2&amp;"F"&amp;$A195+1&amp;BO196,RackfileUPLOAD!$I:$K,3,FALSE),IFNA(VLOOKUP(BM$2&amp;"F"&amp;$A195+1,RackfileUPLOAD!$I:$K,3,FALSE),"")))</f>
        <v/>
      </c>
      <c r="BP197" s="111"/>
    </row>
    <row r="198" ht="9.0" customHeight="1">
      <c r="A198" s="88"/>
      <c r="B198" s="89"/>
      <c r="C198" s="90"/>
      <c r="D198" s="91"/>
      <c r="E198" s="94"/>
      <c r="F198" s="94"/>
      <c r="G198" s="94"/>
      <c r="H198" s="90"/>
      <c r="I198" s="91"/>
      <c r="J198" s="94"/>
      <c r="K198" s="94"/>
      <c r="L198" s="94"/>
      <c r="M198" s="90"/>
      <c r="N198" s="90"/>
      <c r="O198" s="91"/>
      <c r="P198" s="94"/>
      <c r="Q198" s="94"/>
      <c r="R198" s="94"/>
      <c r="S198" s="90"/>
      <c r="T198" s="91"/>
      <c r="U198" s="94"/>
      <c r="V198" s="94"/>
      <c r="W198" s="94"/>
      <c r="X198" s="90"/>
      <c r="Y198" s="90"/>
      <c r="Z198" s="91"/>
      <c r="AA198" s="94"/>
      <c r="AB198" s="94"/>
      <c r="AC198" s="94"/>
      <c r="AD198" s="90"/>
      <c r="AE198" s="91"/>
      <c r="AF198" s="94"/>
      <c r="AG198" s="94"/>
      <c r="AH198" s="94"/>
      <c r="AI198" s="90"/>
      <c r="AJ198" s="90"/>
      <c r="AK198" s="91"/>
      <c r="AL198" s="94"/>
      <c r="AM198" s="94"/>
      <c r="AN198" s="94"/>
      <c r="AO198" s="90"/>
      <c r="AP198" s="91"/>
      <c r="AQ198" s="94"/>
      <c r="AR198" s="94"/>
      <c r="AS198" s="94"/>
      <c r="AT198" s="90"/>
      <c r="AU198" s="90"/>
      <c r="AV198" s="95"/>
      <c r="AW198" s="94"/>
      <c r="AX198" s="94"/>
      <c r="AY198" s="94"/>
      <c r="AZ198" s="90"/>
      <c r="BA198" s="91"/>
      <c r="BB198" s="94"/>
      <c r="BC198" s="94"/>
      <c r="BD198" s="94"/>
      <c r="BE198" s="90"/>
      <c r="BF198" s="90"/>
      <c r="BG198" s="91"/>
      <c r="BH198" s="94"/>
      <c r="BI198" s="94"/>
      <c r="BJ198" s="94"/>
      <c r="BK198" s="90"/>
      <c r="BL198" s="91"/>
      <c r="BM198" s="94"/>
      <c r="BN198" s="94"/>
      <c r="BO198" s="94"/>
      <c r="BP198" s="115"/>
    </row>
    <row r="199" ht="59.25" customHeight="1">
      <c r="A199" s="97">
        <f>A195+2</f>
        <v>107</v>
      </c>
      <c r="B199" s="89"/>
      <c r="C199" s="90"/>
      <c r="D199" s="98" t="str">
        <f>IF(D$2="",,D$2&amp;"_KW "&amp;$B$2&amp;"_F"&amp;$A199)</f>
        <v>ASL3_KW 19_F107</v>
      </c>
      <c r="E199" s="119" t="str">
        <f>IFNA(VLOOKUP(E$2&amp;"F"&amp;$A199,RackfileUPLOAD!$H:$K,3,FALSE),"")</f>
        <v>565143 - Schweinefilet in cremiger Knoblauch-Senf-Sauce</v>
      </c>
      <c r="F199" s="100"/>
      <c r="G199" s="101"/>
      <c r="H199" s="102"/>
      <c r="I199" s="98" t="str">
        <f>IF(I$2="",,I$2&amp;"_KW "&amp;$B$2&amp;"_F"&amp;$A199)</f>
        <v>ASL3_KW 19_F107</v>
      </c>
      <c r="J199" s="119" t="str">
        <f>IFNA(VLOOKUP(J$2&amp;"F"&amp;$A199+1,RackfileUPLOAD!$H:$K,3,FALSE),"")</f>
        <v/>
      </c>
      <c r="K199" s="100"/>
      <c r="L199" s="101"/>
      <c r="M199" s="90"/>
      <c r="N199" s="90"/>
      <c r="O199" s="98" t="str">
        <f>IF(O$2="",,O$2&amp;"_KW "&amp;$B$2&amp;"_F"&amp;$A199)</f>
        <v/>
      </c>
      <c r="P199" s="119" t="str">
        <f>IFNA(VLOOKUP(P$2&amp;"F"&amp;$A199,RackfileUPLOAD!$H:$K,3,FALSE),"")</f>
        <v/>
      </c>
      <c r="Q199" s="100"/>
      <c r="R199" s="101"/>
      <c r="S199" s="102"/>
      <c r="T199" s="98" t="str">
        <f>IF(T$2="",,T$2&amp;"_KW "&amp;$B$2&amp;"_F"&amp;$A199)</f>
        <v/>
      </c>
      <c r="U199" s="119" t="str">
        <f>IFNA(VLOOKUP(U$2&amp;"F"&amp;$A199+1,RackfileUPLOAD!$H:$K,3,FALSE),"")</f>
        <v/>
      </c>
      <c r="V199" s="100"/>
      <c r="W199" s="101"/>
      <c r="X199" s="90"/>
      <c r="Y199" s="90"/>
      <c r="Z199" s="98" t="str">
        <f>IF(Z$2="",,Z$2&amp;"_KW "&amp;$B$2&amp;"_F"&amp;$A199)</f>
        <v/>
      </c>
      <c r="AA199" s="119" t="str">
        <f>IFNA(VLOOKUP(AA$2&amp;"F"&amp;$A199,RackfileUPLOAD!$H:$K,3,FALSE),"")</f>
        <v/>
      </c>
      <c r="AB199" s="100"/>
      <c r="AC199" s="101"/>
      <c r="AD199" s="102"/>
      <c r="AE199" s="98" t="str">
        <f>IF(AE$2="",,AE$2&amp;"_KW "&amp;$B$2&amp;"_F"&amp;$A199)</f>
        <v/>
      </c>
      <c r="AF199" s="119" t="str">
        <f>IFNA(VLOOKUP(AF$2&amp;"F"&amp;$A199+1,RackfileUPLOAD!$H:$K,3,FALSE),"")</f>
        <v/>
      </c>
      <c r="AG199" s="100"/>
      <c r="AH199" s="101"/>
      <c r="AI199" s="90"/>
      <c r="AJ199" s="90"/>
      <c r="AK199" s="98" t="str">
        <f>IF(AK$2="",,AK$2&amp;"_KW "&amp;$B$2&amp;"_F"&amp;$A199)</f>
        <v/>
      </c>
      <c r="AL199" s="119" t="str">
        <f>IFNA(VLOOKUP(AL$2&amp;"F"&amp;$A199,RackfileUPLOAD!$H:$K,3,FALSE),"")</f>
        <v/>
      </c>
      <c r="AM199" s="100"/>
      <c r="AN199" s="101"/>
      <c r="AO199" s="102"/>
      <c r="AP199" s="98" t="str">
        <f>IF(AP$2="",,AP$2&amp;"_KW "&amp;$B$2&amp;"_F"&amp;$A199)</f>
        <v/>
      </c>
      <c r="AQ199" s="119" t="str">
        <f>IFNA(VLOOKUP(AQ$2&amp;"F"&amp;$A199+1,RackfileUPLOAD!$H:$K,3,FALSE),"")</f>
        <v/>
      </c>
      <c r="AR199" s="100"/>
      <c r="AS199" s="101"/>
      <c r="AT199" s="90"/>
      <c r="AU199" s="90"/>
      <c r="AV199" s="98" t="str">
        <f>IF(AV$2="",,AV$2&amp;"_KW "&amp;$B$2&amp;"_F"&amp;$A199)</f>
        <v/>
      </c>
      <c r="AW199" s="119" t="str">
        <f>IFNA(VLOOKUP(AW$2&amp;"F"&amp;$A199,RackfileUPLOAD!$H:$K,3,FALSE),"")</f>
        <v/>
      </c>
      <c r="AX199" s="100"/>
      <c r="AY199" s="101"/>
      <c r="AZ199" s="102"/>
      <c r="BA199" s="98" t="str">
        <f>IF(BA$2="",,BA$2&amp;"_KW "&amp;$B$2&amp;"_F"&amp;$A199)</f>
        <v/>
      </c>
      <c r="BB199" s="119" t="str">
        <f>IFNA(VLOOKUP(BB$2&amp;"F"&amp;$A199+1,RackfileUPLOAD!$H:$K,3,FALSE),"")</f>
        <v/>
      </c>
      <c r="BC199" s="100"/>
      <c r="BD199" s="101"/>
      <c r="BE199" s="90"/>
      <c r="BF199" s="90"/>
      <c r="BG199" s="98" t="str">
        <f>IF(BG$2="",,BG$2&amp;"_KW "&amp;$B$2&amp;"_F"&amp;$A199)</f>
        <v/>
      </c>
      <c r="BH199" s="119" t="str">
        <f>IFNA(VLOOKUP(BH$2&amp;"F"&amp;$A199,RackfileUPLOAD!$H:$K,3,FALSE),"")</f>
        <v/>
      </c>
      <c r="BI199" s="100"/>
      <c r="BJ199" s="101"/>
      <c r="BK199" s="102"/>
      <c r="BL199" s="98" t="str">
        <f>IF(BL$2="",,BL$2&amp;"_KW "&amp;$B$2&amp;"_F"&amp;$A199)</f>
        <v/>
      </c>
      <c r="BM199" s="119" t="str">
        <f>IFNA(VLOOKUP(BM$2&amp;"F"&amp;$A199+1,RackfileUPLOAD!$H:$K,3,FALSE),"")</f>
        <v/>
      </c>
      <c r="BN199" s="100"/>
      <c r="BO199" s="101"/>
      <c r="BP199" s="122"/>
    </row>
    <row r="200" ht="17.25" customHeight="1">
      <c r="A200" s="104"/>
      <c r="B200" s="89"/>
      <c r="C200" s="106"/>
      <c r="D200" s="104"/>
      <c r="E200" s="116" t="str">
        <f>IF(E199="","","2p")</f>
        <v>2p</v>
      </c>
      <c r="F200" s="117" t="str">
        <f>IF(E199="","","3p")</f>
        <v>3p</v>
      </c>
      <c r="G200" s="118" t="str">
        <f>IF(E199="","","4p")</f>
        <v>4p</v>
      </c>
      <c r="H200" s="108"/>
      <c r="I200" s="104"/>
      <c r="J200" s="116" t="str">
        <f>IF(J199="","","2p")</f>
        <v/>
      </c>
      <c r="K200" s="117" t="str">
        <f>IF(J199="","","3p")</f>
        <v/>
      </c>
      <c r="L200" s="118" t="str">
        <f>IF(J199="","","4p")</f>
        <v/>
      </c>
      <c r="M200" s="106"/>
      <c r="N200" s="106"/>
      <c r="O200" s="104"/>
      <c r="P200" s="116" t="str">
        <f>IF(P199="","","2p")</f>
        <v/>
      </c>
      <c r="Q200" s="117" t="str">
        <f>IF(P199="","","3p")</f>
        <v/>
      </c>
      <c r="R200" s="118" t="str">
        <f>IF(P199="","","4p")</f>
        <v/>
      </c>
      <c r="S200" s="108"/>
      <c r="T200" s="104"/>
      <c r="U200" s="116" t="str">
        <f>IF(U199="","","2p")</f>
        <v/>
      </c>
      <c r="V200" s="117" t="str">
        <f>IF(U199="","","3p")</f>
        <v/>
      </c>
      <c r="W200" s="118" t="str">
        <f>IF(U199="","","4p")</f>
        <v/>
      </c>
      <c r="X200" s="106"/>
      <c r="Y200" s="106"/>
      <c r="Z200" s="104"/>
      <c r="AA200" s="116" t="str">
        <f>IF(AA199="","","2p")</f>
        <v/>
      </c>
      <c r="AB200" s="117" t="str">
        <f>IF(AA199="","","3p")</f>
        <v/>
      </c>
      <c r="AC200" s="118" t="str">
        <f>IF(AA199="","","4p")</f>
        <v/>
      </c>
      <c r="AD200" s="108"/>
      <c r="AE200" s="104"/>
      <c r="AF200" s="116" t="str">
        <f>IF(AF199="","","2p")</f>
        <v/>
      </c>
      <c r="AG200" s="117" t="str">
        <f>IF(AF199="","","3p")</f>
        <v/>
      </c>
      <c r="AH200" s="118" t="str">
        <f>IF(AF199="","","4p")</f>
        <v/>
      </c>
      <c r="AI200" s="106"/>
      <c r="AJ200" s="106"/>
      <c r="AK200" s="104"/>
      <c r="AL200" s="116" t="str">
        <f>IF(AL199="","","2p")</f>
        <v/>
      </c>
      <c r="AM200" s="117" t="str">
        <f>IF(AL199="","","3p")</f>
        <v/>
      </c>
      <c r="AN200" s="118" t="str">
        <f>IF(AL199="","","4p")</f>
        <v/>
      </c>
      <c r="AO200" s="108"/>
      <c r="AP200" s="104"/>
      <c r="AQ200" s="116" t="str">
        <f>IF(AQ199="","","2p")</f>
        <v/>
      </c>
      <c r="AR200" s="117" t="str">
        <f>IF(AQ199="","","3p")</f>
        <v/>
      </c>
      <c r="AS200" s="118" t="str">
        <f>IF(AQ199="","","4p")</f>
        <v/>
      </c>
      <c r="AT200" s="106"/>
      <c r="AU200" s="106"/>
      <c r="AV200" s="104"/>
      <c r="AW200" s="116" t="str">
        <f>IF(AW199="","","2p")</f>
        <v/>
      </c>
      <c r="AX200" s="117" t="str">
        <f>IF(AW199="","","3p")</f>
        <v/>
      </c>
      <c r="AY200" s="118" t="str">
        <f>IF(AW199="","","4p")</f>
        <v/>
      </c>
      <c r="AZ200" s="108"/>
      <c r="BA200" s="104"/>
      <c r="BB200" s="116" t="str">
        <f>IF(BB199="","","2p")</f>
        <v/>
      </c>
      <c r="BC200" s="117" t="str">
        <f>IF(BB199="","","3p")</f>
        <v/>
      </c>
      <c r="BD200" s="118" t="str">
        <f>IF(BB199="","","4p")</f>
        <v/>
      </c>
      <c r="BE200" s="106"/>
      <c r="BF200" s="106"/>
      <c r="BG200" s="104"/>
      <c r="BH200" s="116" t="str">
        <f>IF(BH199="","","2p")</f>
        <v/>
      </c>
      <c r="BI200" s="117" t="str">
        <f>IF(BH199="","","3p")</f>
        <v/>
      </c>
      <c r="BJ200" s="118" t="str">
        <f>IF(BH199="","","4p")</f>
        <v/>
      </c>
      <c r="BK200" s="108"/>
      <c r="BL200" s="104"/>
      <c r="BM200" s="116" t="str">
        <f>IF(BM199="","","2p")</f>
        <v/>
      </c>
      <c r="BN200" s="117" t="str">
        <f>IF(BM199="","","3p")</f>
        <v/>
      </c>
      <c r="BO200" s="118" t="str">
        <f>IF(BM199="","","4p")</f>
        <v/>
      </c>
      <c r="BP200" s="106"/>
    </row>
    <row r="201" ht="33.75" customHeight="1">
      <c r="A201" s="109"/>
      <c r="B201" s="89"/>
      <c r="C201" s="111"/>
      <c r="D201" s="109"/>
      <c r="E201" s="121" t="str">
        <f>IF(E199="IcePack","",IFNA(VLOOKUP(E$2&amp;"F"&amp;$A199&amp;E200,RackfileUPLOAD!$I:$K,3,FALSE),IFNA(VLOOKUP(E$2&amp;"F"&amp;$A199,RackfileUPLOAD!$I:$K,3,FALSE),"")))</f>
        <v/>
      </c>
      <c r="F201" s="121" t="str">
        <f>IF(E199="IcePack","",IFNA(VLOOKUP(E$2&amp;"F"&amp;$A199&amp;F200,RackfileUPLOAD!$I:$K,3,FALSE),IFNA(VLOOKUP(E$2&amp;"F"&amp;$A199,RackfileUPLOAD!$I:$K,3,FALSE),"")))</f>
        <v/>
      </c>
      <c r="G201" s="121" t="str">
        <f>IF(E199="IcePack","",IFNA(VLOOKUP(E$2&amp;"F"&amp;$A199&amp;G200,RackfileUPLOAD!$I:$K,3,FALSE),IFNA(VLOOKUP(E$2&amp;"F"&amp;$A199,RackfileUPLOAD!$I:$K,3,FALSE),"")))</f>
        <v/>
      </c>
      <c r="H201" s="113"/>
      <c r="I201" s="109"/>
      <c r="J201" s="121" t="str">
        <f>IF(J199="IcePack","",IFNA(VLOOKUP(J$2&amp;"F"&amp;$A199+1&amp;J200,RackfileUPLOAD!$I:$K,3,FALSE),IFNA(VLOOKUP(J$2&amp;"F"&amp;$A199+1,RackfileUPLOAD!$I:$K,3,FALSE),"")))</f>
        <v/>
      </c>
      <c r="K201" s="121" t="str">
        <f>IF(J199="IcePack","",IFNA(VLOOKUP(J$2&amp;"F"&amp;$A199+1&amp;K200,RackfileUPLOAD!$I:$K,3,FALSE),IFNA(VLOOKUP(J$2&amp;"F"&amp;$A199+1,RackfileUPLOAD!$I:$K,3,FALSE),"")))</f>
        <v/>
      </c>
      <c r="L201" s="121" t="str">
        <f>IF(J199="IcePack","",IFNA(VLOOKUP(J$2&amp;"F"&amp;$A199+1&amp;L200,RackfileUPLOAD!$I:$K,3,FALSE),IFNA(VLOOKUP(J$2&amp;"F"&amp;$A199+1,RackfileUPLOAD!$I:$K,3,FALSE),"")))</f>
        <v/>
      </c>
      <c r="M201" s="111"/>
      <c r="N201" s="111"/>
      <c r="O201" s="109"/>
      <c r="P201" s="121" t="str">
        <f>IF(P199="IcePack","",IFNA(VLOOKUP(P$2&amp;"F"&amp;$A199&amp;P200,RackfileUPLOAD!$I:$K,3,FALSE),IFNA(VLOOKUP(P$2&amp;"F"&amp;$A199,RackfileUPLOAD!$I:$K,3,FALSE),"")))</f>
        <v/>
      </c>
      <c r="Q201" s="121" t="str">
        <f>IF(P199="IcePack","",IFNA(VLOOKUP(P$2&amp;"F"&amp;$A199&amp;Q200,RackfileUPLOAD!$I:$K,3,FALSE),IFNA(VLOOKUP(P$2&amp;"F"&amp;$A199,RackfileUPLOAD!$I:$K,3,FALSE),"")))</f>
        <v/>
      </c>
      <c r="R201" s="121" t="str">
        <f>IF(P199="IcePack","",IFNA(VLOOKUP(P$2&amp;"F"&amp;$A199&amp;R200,RackfileUPLOAD!$I:$K,3,FALSE),IFNA(VLOOKUP(P$2&amp;"F"&amp;$A199,RackfileUPLOAD!$I:$K,3,FALSE),"")))</f>
        <v/>
      </c>
      <c r="S201" s="113"/>
      <c r="T201" s="109"/>
      <c r="U201" s="121" t="str">
        <f>IF(U199="IcePack","",IFNA(VLOOKUP(U$2&amp;"F"&amp;$A199+1&amp;U200,RackfileUPLOAD!$I:$K,3,FALSE),IFNA(VLOOKUP(U$2&amp;"F"&amp;$A199+1,RackfileUPLOAD!$I:$K,3,FALSE),"")))</f>
        <v/>
      </c>
      <c r="V201" s="121" t="str">
        <f>IF(U199="IcePack","",IFNA(VLOOKUP(U$2&amp;"F"&amp;$A199+1&amp;V200,RackfileUPLOAD!$I:$K,3,FALSE),IFNA(VLOOKUP(U$2&amp;"F"&amp;$A199+1,RackfileUPLOAD!$I:$K,3,FALSE),"")))</f>
        <v/>
      </c>
      <c r="W201" s="121" t="str">
        <f>IF(U199="IcePack","",IFNA(VLOOKUP(U$2&amp;"F"&amp;$A199+1&amp;W200,RackfileUPLOAD!$I:$K,3,FALSE),IFNA(VLOOKUP(U$2&amp;"F"&amp;$A199+1,RackfileUPLOAD!$I:$K,3,FALSE),"")))</f>
        <v/>
      </c>
      <c r="X201" s="111"/>
      <c r="Y201" s="111"/>
      <c r="Z201" s="109"/>
      <c r="AA201" s="121" t="str">
        <f>IF(AA199="IcePack","",IFNA(VLOOKUP(AA$2&amp;"F"&amp;$A199&amp;AA200,RackfileUPLOAD!$I:$K,3,FALSE),IFNA(VLOOKUP(AA$2&amp;"F"&amp;$A199,RackfileUPLOAD!$I:$K,3,FALSE),"")))</f>
        <v/>
      </c>
      <c r="AB201" s="121" t="str">
        <f>IF(AA199="IcePack","",IFNA(VLOOKUP(AA$2&amp;"F"&amp;$A199&amp;AB200,RackfileUPLOAD!$I:$K,3,FALSE),IFNA(VLOOKUP(AA$2&amp;"F"&amp;$A199,RackfileUPLOAD!$I:$K,3,FALSE),"")))</f>
        <v/>
      </c>
      <c r="AC201" s="121" t="str">
        <f>IF(AA199="IcePack","",IFNA(VLOOKUP(AA$2&amp;"F"&amp;$A199&amp;AC200,RackfileUPLOAD!$I:$K,3,FALSE),IFNA(VLOOKUP(AA$2&amp;"F"&amp;$A199,RackfileUPLOAD!$I:$K,3,FALSE),"")))</f>
        <v/>
      </c>
      <c r="AD201" s="113"/>
      <c r="AE201" s="109"/>
      <c r="AF201" s="121" t="str">
        <f>IF(AF199="IcePack","",IFNA(VLOOKUP(AF$2&amp;"F"&amp;$A199+1&amp;AF200,RackfileUPLOAD!$I:$K,3,FALSE),IFNA(VLOOKUP(AF$2&amp;"F"&amp;$A199+1,RackfileUPLOAD!$I:$K,3,FALSE),"")))</f>
        <v/>
      </c>
      <c r="AG201" s="121" t="str">
        <f>IF(AF199="IcePack","",IFNA(VLOOKUP(AF$2&amp;"F"&amp;$A199+1&amp;AG200,RackfileUPLOAD!$I:$K,3,FALSE),IFNA(VLOOKUP(AF$2&amp;"F"&amp;$A199+1,RackfileUPLOAD!$I:$K,3,FALSE),"")))</f>
        <v/>
      </c>
      <c r="AH201" s="121" t="str">
        <f>IF(AF199="IcePack","",IFNA(VLOOKUP(AF$2&amp;"F"&amp;$A199+1&amp;AH200,RackfileUPLOAD!$I:$K,3,FALSE),IFNA(VLOOKUP(AF$2&amp;"F"&amp;$A199+1,RackfileUPLOAD!$I:$K,3,FALSE),"")))</f>
        <v/>
      </c>
      <c r="AI201" s="111"/>
      <c r="AJ201" s="111"/>
      <c r="AK201" s="109"/>
      <c r="AL201" s="121" t="str">
        <f>IF(AL199="IcePack","",IFNA(VLOOKUP(AL$2&amp;"F"&amp;$A199&amp;AL200,RackfileUPLOAD!$I:$K,3,FALSE),IFNA(VLOOKUP(AL$2&amp;"F"&amp;$A199,RackfileUPLOAD!$I:$K,3,FALSE),"")))</f>
        <v/>
      </c>
      <c r="AM201" s="121" t="str">
        <f>IF(AL199="IcePack","",IFNA(VLOOKUP(AL$2&amp;"F"&amp;$A199&amp;AM200,RackfileUPLOAD!$I:$K,3,FALSE),IFNA(VLOOKUP(AL$2&amp;"F"&amp;$A199,RackfileUPLOAD!$I:$K,3,FALSE),"")))</f>
        <v/>
      </c>
      <c r="AN201" s="121" t="str">
        <f>IF(AL199="IcePack","",IFNA(VLOOKUP(AL$2&amp;"F"&amp;$A199&amp;AN200,RackfileUPLOAD!$I:$K,3,FALSE),IFNA(VLOOKUP(AL$2&amp;"F"&amp;$A199,RackfileUPLOAD!$I:$K,3,FALSE),"")))</f>
        <v/>
      </c>
      <c r="AO201" s="113"/>
      <c r="AP201" s="109"/>
      <c r="AQ201" s="121" t="str">
        <f>IF(AQ199="IcePack","",IFNA(VLOOKUP(AQ$2&amp;"F"&amp;$A199+1&amp;AQ200,RackfileUPLOAD!$I:$K,3,FALSE),IFNA(VLOOKUP(AQ$2&amp;"F"&amp;$A199+1,RackfileUPLOAD!$I:$K,3,FALSE),"")))</f>
        <v/>
      </c>
      <c r="AR201" s="121" t="str">
        <f>IF(AQ199="IcePack","",IFNA(VLOOKUP(AQ$2&amp;"F"&amp;$A199+1&amp;AR200,RackfileUPLOAD!$I:$K,3,FALSE),IFNA(VLOOKUP(AQ$2&amp;"F"&amp;$A199+1,RackfileUPLOAD!$I:$K,3,FALSE),"")))</f>
        <v/>
      </c>
      <c r="AS201" s="121" t="str">
        <f>IF(AQ199="IcePack","",IFNA(VLOOKUP(AQ$2&amp;"F"&amp;$A199+1&amp;AS200,RackfileUPLOAD!$I:$K,3,FALSE),IFNA(VLOOKUP(AQ$2&amp;"F"&amp;$A199+1,RackfileUPLOAD!$I:$K,3,FALSE),"")))</f>
        <v/>
      </c>
      <c r="AT201" s="111"/>
      <c r="AU201" s="111"/>
      <c r="AV201" s="109"/>
      <c r="AW201" s="121" t="str">
        <f>IF(AW199="IcePack","",IFNA(VLOOKUP(AW$2&amp;"F"&amp;$A199&amp;AW200,RackfileUPLOAD!$I:$K,3,FALSE),IFNA(VLOOKUP(AW$2&amp;"F"&amp;$A199,RackfileUPLOAD!$I:$K,3,FALSE),"")))</f>
        <v/>
      </c>
      <c r="AX201" s="121" t="str">
        <f>IF(AW199="IcePack","",IFNA(VLOOKUP(AW$2&amp;"F"&amp;$A199&amp;AX200,RackfileUPLOAD!$I:$K,3,FALSE),IFNA(VLOOKUP(AW$2&amp;"F"&amp;$A199,RackfileUPLOAD!$I:$K,3,FALSE),"")))</f>
        <v/>
      </c>
      <c r="AY201" s="121" t="str">
        <f>IF(AW199="IcePack","",IFNA(VLOOKUP(AW$2&amp;"F"&amp;$A199&amp;AY200,RackfileUPLOAD!$I:$K,3,FALSE),IFNA(VLOOKUP(AW$2&amp;"F"&amp;$A199,RackfileUPLOAD!$I:$K,3,FALSE),"")))</f>
        <v/>
      </c>
      <c r="AZ201" s="113"/>
      <c r="BA201" s="109"/>
      <c r="BB201" s="121" t="str">
        <f>IF(BB199="IcePack","",IFNA(VLOOKUP(BB$2&amp;"F"&amp;$A199+1&amp;BB200,RackfileUPLOAD!$I:$K,3,FALSE),IFNA(VLOOKUP(BB$2&amp;"F"&amp;$A199+1,RackfileUPLOAD!$I:$K,3,FALSE),"")))</f>
        <v/>
      </c>
      <c r="BC201" s="121" t="str">
        <f>IF(BB199="IcePack","",IFNA(VLOOKUP(BB$2&amp;"F"&amp;$A199+1&amp;BC200,RackfileUPLOAD!$I:$K,3,FALSE),IFNA(VLOOKUP(BB$2&amp;"F"&amp;$A199+1,RackfileUPLOAD!$I:$K,3,FALSE),"")))</f>
        <v/>
      </c>
      <c r="BD201" s="121" t="str">
        <f>IF(BB199="IcePack","",IFNA(VLOOKUP(BB$2&amp;"F"&amp;$A199+1&amp;BD200,RackfileUPLOAD!$I:$K,3,FALSE),IFNA(VLOOKUP(BB$2&amp;"F"&amp;$A199+1,RackfileUPLOAD!$I:$K,3,FALSE),"")))</f>
        <v/>
      </c>
      <c r="BE201" s="111"/>
      <c r="BF201" s="111"/>
      <c r="BG201" s="109"/>
      <c r="BH201" s="121" t="str">
        <f>IF(BH199="IcePack","",IFNA(VLOOKUP(BH$2&amp;"F"&amp;$A199&amp;BH200,RackfileUPLOAD!$I:$K,3,FALSE),IFNA(VLOOKUP(BH$2&amp;"F"&amp;$A199,RackfileUPLOAD!$I:$K,3,FALSE),"")))</f>
        <v/>
      </c>
      <c r="BI201" s="121" t="str">
        <f>IF(BH199="IcePack","",IFNA(VLOOKUP(BH$2&amp;"F"&amp;$A199&amp;BI200,RackfileUPLOAD!$I:$K,3,FALSE),IFNA(VLOOKUP(BH$2&amp;"F"&amp;$A199,RackfileUPLOAD!$I:$K,3,FALSE),"")))</f>
        <v/>
      </c>
      <c r="BJ201" s="121" t="str">
        <f>IF(BH199="IcePack","",IFNA(VLOOKUP(BH$2&amp;"F"&amp;$A199&amp;BJ200,RackfileUPLOAD!$I:$K,3,FALSE),IFNA(VLOOKUP(BH$2&amp;"F"&amp;$A199,RackfileUPLOAD!$I:$K,3,FALSE),"")))</f>
        <v/>
      </c>
      <c r="BK201" s="113"/>
      <c r="BL201" s="109"/>
      <c r="BM201" s="121" t="str">
        <f>IF(BM199="IcePack","",IFNA(VLOOKUP(BM$2&amp;"F"&amp;$A199+1&amp;BM200,RackfileUPLOAD!$I:$K,3,FALSE),IFNA(VLOOKUP(BM$2&amp;"F"&amp;$A199+1,RackfileUPLOAD!$I:$K,3,FALSE),"")))</f>
        <v/>
      </c>
      <c r="BN201" s="121" t="str">
        <f>IF(BM199="IcePack","",IFNA(VLOOKUP(BM$2&amp;"F"&amp;$A199+1&amp;BN200,RackfileUPLOAD!$I:$K,3,FALSE),IFNA(VLOOKUP(BM$2&amp;"F"&amp;$A199+1,RackfileUPLOAD!$I:$K,3,FALSE),"")))</f>
        <v/>
      </c>
      <c r="BO201" s="121" t="str">
        <f>IF(BM199="IcePack","",IFNA(VLOOKUP(BM$2&amp;"F"&amp;$A199+1&amp;BO200,RackfileUPLOAD!$I:$K,3,FALSE),IFNA(VLOOKUP(BM$2&amp;"F"&amp;$A199+1,RackfileUPLOAD!$I:$K,3,FALSE),"")))</f>
        <v/>
      </c>
      <c r="BP201" s="111"/>
    </row>
    <row r="202" ht="4.5" customHeight="1">
      <c r="A202" s="114"/>
      <c r="B202" s="89"/>
      <c r="C202" s="90"/>
      <c r="D202" s="91"/>
      <c r="E202" s="94"/>
      <c r="F202" s="94"/>
      <c r="G202" s="94"/>
      <c r="H202" s="90"/>
      <c r="I202" s="91"/>
      <c r="J202" s="94"/>
      <c r="K202" s="94"/>
      <c r="L202" s="94"/>
      <c r="M202" s="90"/>
      <c r="N202" s="90"/>
      <c r="O202" s="91"/>
      <c r="P202" s="94"/>
      <c r="Q202" s="94"/>
      <c r="R202" s="94"/>
      <c r="S202" s="90"/>
      <c r="T202" s="91"/>
      <c r="U202" s="94"/>
      <c r="V202" s="94"/>
      <c r="W202" s="94"/>
      <c r="X202" s="90"/>
      <c r="Y202" s="90"/>
      <c r="Z202" s="91"/>
      <c r="AA202" s="94"/>
      <c r="AB202" s="94"/>
      <c r="AC202" s="94"/>
      <c r="AD202" s="90"/>
      <c r="AE202" s="91"/>
      <c r="AF202" s="94"/>
      <c r="AG202" s="94"/>
      <c r="AH202" s="94"/>
      <c r="AI202" s="90"/>
      <c r="AJ202" s="90"/>
      <c r="AK202" s="91"/>
      <c r="AL202" s="94"/>
      <c r="AM202" s="94"/>
      <c r="AN202" s="94"/>
      <c r="AO202" s="90"/>
      <c r="AP202" s="91"/>
      <c r="AQ202" s="94"/>
      <c r="AR202" s="94"/>
      <c r="AS202" s="94"/>
      <c r="AT202" s="90"/>
      <c r="AU202" s="90"/>
      <c r="AV202" s="95"/>
      <c r="AW202" s="94"/>
      <c r="AX202" s="94"/>
      <c r="AY202" s="94"/>
      <c r="AZ202" s="90"/>
      <c r="BA202" s="91"/>
      <c r="BB202" s="94"/>
      <c r="BC202" s="94"/>
      <c r="BD202" s="94"/>
      <c r="BE202" s="90"/>
      <c r="BF202" s="90"/>
      <c r="BG202" s="91"/>
      <c r="BH202" s="94"/>
      <c r="BI202" s="94"/>
      <c r="BJ202" s="94"/>
      <c r="BK202" s="90"/>
      <c r="BL202" s="91"/>
      <c r="BM202" s="94"/>
      <c r="BN202" s="94"/>
      <c r="BO202" s="94"/>
      <c r="BP202" s="115"/>
    </row>
    <row r="203" ht="4.5" customHeight="1">
      <c r="A203" s="114"/>
      <c r="B203" s="89"/>
      <c r="C203" s="90"/>
      <c r="D203" s="91"/>
      <c r="E203" s="90"/>
      <c r="F203" s="90"/>
      <c r="G203" s="90"/>
      <c r="H203" s="90"/>
      <c r="I203" s="91"/>
      <c r="J203" s="90"/>
      <c r="K203" s="90"/>
      <c r="L203" s="90"/>
      <c r="M203" s="90"/>
      <c r="N203" s="90"/>
      <c r="O203" s="91"/>
      <c r="P203" s="90"/>
      <c r="Q203" s="90"/>
      <c r="R203" s="90"/>
      <c r="S203" s="90"/>
      <c r="T203" s="91"/>
      <c r="U203" s="90"/>
      <c r="V203" s="90"/>
      <c r="W203" s="90"/>
      <c r="X203" s="93"/>
      <c r="Y203" s="93"/>
      <c r="Z203" s="91"/>
      <c r="AA203" s="90"/>
      <c r="AB203" s="90"/>
      <c r="AC203" s="90"/>
      <c r="AD203" s="90"/>
      <c r="AE203" s="91"/>
      <c r="AF203" s="90"/>
      <c r="AG203" s="90"/>
      <c r="AH203" s="90"/>
      <c r="AI203" s="90"/>
      <c r="AJ203" s="90"/>
      <c r="AK203" s="91"/>
      <c r="AL203" s="90"/>
      <c r="AM203" s="90"/>
      <c r="AN203" s="90"/>
      <c r="AO203" s="90"/>
      <c r="AP203" s="91"/>
      <c r="AQ203" s="90"/>
      <c r="AR203" s="90"/>
      <c r="AS203" s="90"/>
      <c r="AT203" s="94"/>
      <c r="AU203" s="94"/>
      <c r="AV203" s="95"/>
      <c r="AW203" s="90"/>
      <c r="AX203" s="90"/>
      <c r="AY203" s="90"/>
      <c r="AZ203" s="90"/>
      <c r="BA203" s="91"/>
      <c r="BB203" s="90"/>
      <c r="BC203" s="90"/>
      <c r="BD203" s="90"/>
      <c r="BE203" s="94"/>
      <c r="BF203" s="94"/>
      <c r="BG203" s="91"/>
      <c r="BH203" s="90"/>
      <c r="BI203" s="90"/>
      <c r="BJ203" s="90"/>
      <c r="BK203" s="90"/>
      <c r="BL203" s="91"/>
      <c r="BM203" s="90"/>
      <c r="BN203" s="90"/>
      <c r="BO203" s="90"/>
      <c r="BP203" s="96"/>
    </row>
    <row r="204" ht="59.25" customHeight="1">
      <c r="A204" s="97">
        <f>A199+2</f>
        <v>109</v>
      </c>
      <c r="B204" s="89"/>
      <c r="C204" s="90"/>
      <c r="D204" s="98" t="str">
        <f>IF(D$2="",,D$2&amp;"_KW "&amp;$B$2&amp;"_F"&amp;$A204)</f>
        <v>ASL3_KW 19_F109</v>
      </c>
      <c r="E204" s="99" t="str">
        <f>IFNA(VLOOKUP(E$2&amp;"F"&amp;$A204,RackfileUPLOAD!$H:$K,3,FALSE),"")</f>
        <v>565178 - Westafrikanisches Hähnchen-Erdnuss-Curry</v>
      </c>
      <c r="F204" s="100"/>
      <c r="G204" s="101"/>
      <c r="H204" s="102"/>
      <c r="I204" s="98" t="str">
        <f>IF(I$2="",,I$2&amp;"_KW "&amp;$B$2&amp;"_F"&amp;$A204)</f>
        <v>ASL3_KW 19_F109</v>
      </c>
      <c r="J204" s="99" t="str">
        <f>IFNA(VLOOKUP(J$2&amp;"F"&amp;$A204+1,RackfileUPLOAD!$H:$K,3,FALSE),"")</f>
        <v>209 - FACTOR_ Spirulina Ginger Lime Ginger Shot</v>
      </c>
      <c r="K204" s="100"/>
      <c r="L204" s="101"/>
      <c r="M204" s="90"/>
      <c r="N204" s="90"/>
      <c r="O204" s="98" t="str">
        <f>IF(O$2="",,O$2&amp;"_KW "&amp;$B$2&amp;"_F"&amp;$A204)</f>
        <v/>
      </c>
      <c r="P204" s="99" t="str">
        <f>IFNA(VLOOKUP(P$2&amp;"F"&amp;$A204,RackfileUPLOAD!$H:$K,3,FALSE),"")</f>
        <v/>
      </c>
      <c r="Q204" s="100"/>
      <c r="R204" s="101"/>
      <c r="S204" s="102"/>
      <c r="T204" s="98" t="str">
        <f>IF(T$2="",,T$2&amp;"_KW "&amp;$B$2&amp;"_F"&amp;$A204)</f>
        <v/>
      </c>
      <c r="U204" s="99" t="str">
        <f>IFNA(VLOOKUP(U$2&amp;"F"&amp;$A204+1,RackfileUPLOAD!$H:$K,3,FALSE),"")</f>
        <v/>
      </c>
      <c r="V204" s="100"/>
      <c r="W204" s="101"/>
      <c r="X204" s="90"/>
      <c r="Y204" s="90"/>
      <c r="Z204" s="98" t="str">
        <f>IF(Z$2="",,Z$2&amp;"_KW "&amp;$B$2&amp;"_F"&amp;$A204)</f>
        <v/>
      </c>
      <c r="AA204" s="99" t="str">
        <f>IFNA(VLOOKUP(AA$2&amp;"F"&amp;$A204,RackfileUPLOAD!$H:$K,3,FALSE),"")</f>
        <v/>
      </c>
      <c r="AB204" s="100"/>
      <c r="AC204" s="101"/>
      <c r="AD204" s="102"/>
      <c r="AE204" s="98" t="str">
        <f>IF(AE$2="",,AE$2&amp;"_KW "&amp;$B$2&amp;"_F"&amp;$A204)</f>
        <v/>
      </c>
      <c r="AF204" s="99" t="str">
        <f>IFNA(VLOOKUP(AF$2&amp;"F"&amp;$A204+1,RackfileUPLOAD!$H:$K,3,FALSE),"")</f>
        <v/>
      </c>
      <c r="AG204" s="100"/>
      <c r="AH204" s="101"/>
      <c r="AI204" s="90"/>
      <c r="AJ204" s="90"/>
      <c r="AK204" s="98" t="str">
        <f>IF(AK$2="",,AK$2&amp;"_KW "&amp;$B$2&amp;"_F"&amp;$A204)</f>
        <v/>
      </c>
      <c r="AL204" s="99" t="str">
        <f>IFNA(VLOOKUP(AL$2&amp;"F"&amp;$A204,RackfileUPLOAD!$H:$K,3,FALSE),"")</f>
        <v/>
      </c>
      <c r="AM204" s="100"/>
      <c r="AN204" s="101"/>
      <c r="AO204" s="102"/>
      <c r="AP204" s="98" t="str">
        <f>IF(AP$2="",,AP$2&amp;"_KW "&amp;$B$2&amp;"_F"&amp;$A204)</f>
        <v/>
      </c>
      <c r="AQ204" s="99" t="str">
        <f>IFNA(VLOOKUP(AQ$2&amp;"F"&amp;$A204+1,RackfileUPLOAD!$H:$K,3,FALSE),"")</f>
        <v/>
      </c>
      <c r="AR204" s="100"/>
      <c r="AS204" s="101"/>
      <c r="AT204" s="90"/>
      <c r="AU204" s="90"/>
      <c r="AV204" s="98" t="str">
        <f>IF(AV$2="",,AV$2&amp;"_KW "&amp;$B$2&amp;"_F"&amp;$A204)</f>
        <v/>
      </c>
      <c r="AW204" s="99" t="str">
        <f>IFNA(VLOOKUP(AW$2&amp;"F"&amp;$A204,RackfileUPLOAD!$H:$K,3,FALSE),"")</f>
        <v/>
      </c>
      <c r="AX204" s="100"/>
      <c r="AY204" s="101"/>
      <c r="AZ204" s="102"/>
      <c r="BA204" s="98" t="str">
        <f>IF(BA$2="",,BA$2&amp;"_KW "&amp;$B$2&amp;"_F"&amp;$A204)</f>
        <v/>
      </c>
      <c r="BB204" s="99" t="str">
        <f>IFNA(VLOOKUP(BB$2&amp;"F"&amp;$A204+1,RackfileUPLOAD!$H:$K,3,FALSE),"")</f>
        <v/>
      </c>
      <c r="BC204" s="100"/>
      <c r="BD204" s="101"/>
      <c r="BE204" s="90"/>
      <c r="BF204" s="90"/>
      <c r="BG204" s="98" t="str">
        <f>IF(BG$2="",,BG$2&amp;"_KW "&amp;$B$2&amp;"_F"&amp;$A204)</f>
        <v/>
      </c>
      <c r="BH204" s="99" t="str">
        <f>IFNA(VLOOKUP(BH$2&amp;"F"&amp;$A204,RackfileUPLOAD!$H:$K,3,FALSE),"")</f>
        <v/>
      </c>
      <c r="BI204" s="100"/>
      <c r="BJ204" s="101"/>
      <c r="BK204" s="102"/>
      <c r="BL204" s="98" t="str">
        <f>IF(BL$2="",,BL$2&amp;"_KW "&amp;$B$2&amp;"_F"&amp;$A204)</f>
        <v/>
      </c>
      <c r="BM204" s="99" t="str">
        <f>IFNA(VLOOKUP(BM$2&amp;"F"&amp;$A204+1,RackfileUPLOAD!$H:$K,3,FALSE),"")</f>
        <v/>
      </c>
      <c r="BN204" s="100"/>
      <c r="BO204" s="101"/>
      <c r="BP204" s="103"/>
    </row>
    <row r="205" ht="17.25" customHeight="1">
      <c r="A205" s="104"/>
      <c r="B205" s="89"/>
      <c r="C205" s="106"/>
      <c r="D205" s="104"/>
      <c r="E205" s="107" t="str">
        <f>IF(E204="","","2p")</f>
        <v>2p</v>
      </c>
      <c r="F205" s="107" t="str">
        <f>IF(E204="","","3p")</f>
        <v>3p</v>
      </c>
      <c r="G205" s="107" t="str">
        <f>IF(E204="","","4p")</f>
        <v>4p</v>
      </c>
      <c r="H205" s="108"/>
      <c r="I205" s="104"/>
      <c r="J205" s="107" t="str">
        <f>IF(J204="","","2p")</f>
        <v>2p</v>
      </c>
      <c r="K205" s="107" t="str">
        <f>IF(J204="","","3p")</f>
        <v>3p</v>
      </c>
      <c r="L205" s="107" t="str">
        <f>IF(J204="","","4p")</f>
        <v>4p</v>
      </c>
      <c r="M205" s="106"/>
      <c r="N205" s="106"/>
      <c r="O205" s="104"/>
      <c r="P205" s="107" t="str">
        <f>IF(P204="","","2p")</f>
        <v/>
      </c>
      <c r="Q205" s="107" t="str">
        <f>IF(P204="","","3p")</f>
        <v/>
      </c>
      <c r="R205" s="107" t="str">
        <f>IF(P204="","","4p")</f>
        <v/>
      </c>
      <c r="S205" s="108"/>
      <c r="T205" s="104"/>
      <c r="U205" s="107" t="str">
        <f>IF(U204="","","2p")</f>
        <v/>
      </c>
      <c r="V205" s="107" t="str">
        <f>IF(U204="","","3p")</f>
        <v/>
      </c>
      <c r="W205" s="107" t="str">
        <f>IF(U204="","","4p")</f>
        <v/>
      </c>
      <c r="X205" s="106"/>
      <c r="Y205" s="106"/>
      <c r="Z205" s="104"/>
      <c r="AA205" s="107" t="str">
        <f>IF(AA204="","","2p")</f>
        <v/>
      </c>
      <c r="AB205" s="107" t="str">
        <f>IF(AA204="","","3p")</f>
        <v/>
      </c>
      <c r="AC205" s="107" t="str">
        <f>IF(AA204="","","4p")</f>
        <v/>
      </c>
      <c r="AD205" s="108"/>
      <c r="AE205" s="104"/>
      <c r="AF205" s="107" t="str">
        <f>IF(AF204="","","2p")</f>
        <v/>
      </c>
      <c r="AG205" s="107" t="str">
        <f>IF(AF204="","","3p")</f>
        <v/>
      </c>
      <c r="AH205" s="107" t="str">
        <f>IF(AF204="","","4p")</f>
        <v/>
      </c>
      <c r="AI205" s="106"/>
      <c r="AJ205" s="106"/>
      <c r="AK205" s="104"/>
      <c r="AL205" s="107" t="str">
        <f>IF(AL204="","","2p")</f>
        <v/>
      </c>
      <c r="AM205" s="107" t="str">
        <f>IF(AL204="","","3p")</f>
        <v/>
      </c>
      <c r="AN205" s="107" t="str">
        <f>IF(AL204="","","4p")</f>
        <v/>
      </c>
      <c r="AO205" s="108"/>
      <c r="AP205" s="104"/>
      <c r="AQ205" s="107" t="str">
        <f>IF(AQ204="","","2p")</f>
        <v/>
      </c>
      <c r="AR205" s="107" t="str">
        <f>IF(AQ204="","","3p")</f>
        <v/>
      </c>
      <c r="AS205" s="107" t="str">
        <f>IF(AQ204="","","4p")</f>
        <v/>
      </c>
      <c r="AT205" s="106"/>
      <c r="AU205" s="106"/>
      <c r="AV205" s="104"/>
      <c r="AW205" s="107" t="str">
        <f>IF(AW204="","","2p")</f>
        <v/>
      </c>
      <c r="AX205" s="107" t="str">
        <f>IF(AW204="","","3p")</f>
        <v/>
      </c>
      <c r="AY205" s="107" t="str">
        <f>IF(AW204="","","4p")</f>
        <v/>
      </c>
      <c r="AZ205" s="108"/>
      <c r="BA205" s="104"/>
      <c r="BB205" s="107" t="str">
        <f>IF(BB204="","","2p")</f>
        <v/>
      </c>
      <c r="BC205" s="107" t="str">
        <f>IF(BB204="","","3p")</f>
        <v/>
      </c>
      <c r="BD205" s="107" t="str">
        <f>IF(BB204="","","4p")</f>
        <v/>
      </c>
      <c r="BE205" s="106"/>
      <c r="BF205" s="106"/>
      <c r="BG205" s="104"/>
      <c r="BH205" s="107" t="str">
        <f>IF(BH204="","","2p")</f>
        <v/>
      </c>
      <c r="BI205" s="107" t="str">
        <f>IF(BH204="","","3p")</f>
        <v/>
      </c>
      <c r="BJ205" s="107" t="str">
        <f>IF(BH204="","","4p")</f>
        <v/>
      </c>
      <c r="BK205" s="108"/>
      <c r="BL205" s="104"/>
      <c r="BM205" s="107" t="str">
        <f>IF(BM204="","","2p")</f>
        <v/>
      </c>
      <c r="BN205" s="107" t="str">
        <f>IF(BM204="","","3p")</f>
        <v/>
      </c>
      <c r="BO205" s="107" t="str">
        <f>IF(BM204="","","4p")</f>
        <v/>
      </c>
      <c r="BP205" s="106"/>
    </row>
    <row r="206" ht="33.75" customHeight="1">
      <c r="A206" s="109"/>
      <c r="B206" s="89"/>
      <c r="C206" s="111"/>
      <c r="D206" s="109"/>
      <c r="E206" s="112" t="str">
        <f>IF(E204="IcePack","",IFNA(VLOOKUP(E$2&amp;"F"&amp;$A204&amp;E205,RackfileUPLOAD!$I:$K,3,FALSE),IFNA(VLOOKUP(E$2&amp;"F"&amp;$A204,RackfileUPLOAD!$I:$K,3,FALSE),"")))</f>
        <v/>
      </c>
      <c r="F206" s="112" t="str">
        <f>IF(E204="IcePack","",IFNA(VLOOKUP(E$2&amp;"F"&amp;$A204&amp;F205,RackfileUPLOAD!$I:$K,3,FALSE),IFNA(VLOOKUP(E$2&amp;"F"&amp;$A204,RackfileUPLOAD!$I:$K,3,FALSE),"")))</f>
        <v/>
      </c>
      <c r="G206" s="112" t="str">
        <f>IF(E204="IcePack","",IFNA(VLOOKUP(E$2&amp;"F"&amp;$A204&amp;G205,RackfileUPLOAD!$I:$K,3,FALSE),IFNA(VLOOKUP(E$2&amp;"F"&amp;$A204,RackfileUPLOAD!$I:$K,3,FALSE),"")))</f>
        <v/>
      </c>
      <c r="H206" s="113"/>
      <c r="I206" s="109"/>
      <c r="J206" s="112" t="str">
        <f>IF(J204="IcePack","",IFNA(VLOOKUP(J$2&amp;"F"&amp;$A204+1&amp;J205,RackfileUPLOAD!$I:$K,3,FALSE),IFNA(VLOOKUP(J$2&amp;"F"&amp;$A204+1,RackfileUPLOAD!$I:$K,3,FALSE),"")))</f>
        <v/>
      </c>
      <c r="K206" s="112" t="str">
        <f>IF(J204="IcePack","",IFNA(VLOOKUP(J$2&amp;"F"&amp;$A204+1&amp;K205,RackfileUPLOAD!$I:$K,3,FALSE),IFNA(VLOOKUP(J$2&amp;"F"&amp;$A204+1,RackfileUPLOAD!$I:$K,3,FALSE),"")))</f>
        <v/>
      </c>
      <c r="L206" s="112" t="str">
        <f>IF(J204="IcePack","",IFNA(VLOOKUP(J$2&amp;"F"&amp;$A204+1&amp;L205,RackfileUPLOAD!$I:$K,3,FALSE),IFNA(VLOOKUP(J$2&amp;"F"&amp;$A204+1,RackfileUPLOAD!$I:$K,3,FALSE),"")))</f>
        <v/>
      </c>
      <c r="M206" s="111"/>
      <c r="N206" s="111"/>
      <c r="O206" s="109"/>
      <c r="P206" s="112" t="str">
        <f>IF(P204="IcePack","",IFNA(VLOOKUP(P$2&amp;"F"&amp;$A204&amp;P205,RackfileUPLOAD!$I:$K,3,FALSE),IFNA(VLOOKUP(P$2&amp;"F"&amp;$A204,RackfileUPLOAD!$I:$K,3,FALSE),"")))</f>
        <v/>
      </c>
      <c r="Q206" s="112" t="str">
        <f>IF(P204="IcePack","",IFNA(VLOOKUP(P$2&amp;"F"&amp;$A204&amp;Q205,RackfileUPLOAD!$I:$K,3,FALSE),IFNA(VLOOKUP(P$2&amp;"F"&amp;$A204,RackfileUPLOAD!$I:$K,3,FALSE),"")))</f>
        <v/>
      </c>
      <c r="R206" s="112" t="str">
        <f>IF(P204="IcePack","",IFNA(VLOOKUP(P$2&amp;"F"&amp;$A204&amp;R205,RackfileUPLOAD!$I:$K,3,FALSE),IFNA(VLOOKUP(P$2&amp;"F"&amp;$A204,RackfileUPLOAD!$I:$K,3,FALSE),"")))</f>
        <v/>
      </c>
      <c r="S206" s="113"/>
      <c r="T206" s="109"/>
      <c r="U206" s="112" t="str">
        <f>IF(U204="IcePack","",IFNA(VLOOKUP(U$2&amp;"F"&amp;$A204+1&amp;U205,RackfileUPLOAD!$I:$K,3,FALSE),IFNA(VLOOKUP(U$2&amp;"F"&amp;$A204+1,RackfileUPLOAD!$I:$K,3,FALSE),"")))</f>
        <v/>
      </c>
      <c r="V206" s="112" t="str">
        <f>IF(U204="IcePack","",IFNA(VLOOKUP(U$2&amp;"F"&amp;$A204+1&amp;V205,RackfileUPLOAD!$I:$K,3,FALSE),IFNA(VLOOKUP(U$2&amp;"F"&amp;$A204+1,RackfileUPLOAD!$I:$K,3,FALSE),"")))</f>
        <v/>
      </c>
      <c r="W206" s="112" t="str">
        <f>IF(U204="IcePack","",IFNA(VLOOKUP(U$2&amp;"F"&amp;$A204+1&amp;W205,RackfileUPLOAD!$I:$K,3,FALSE),IFNA(VLOOKUP(U$2&amp;"F"&amp;$A204+1,RackfileUPLOAD!$I:$K,3,FALSE),"")))</f>
        <v/>
      </c>
      <c r="X206" s="111"/>
      <c r="Y206" s="111"/>
      <c r="Z206" s="109"/>
      <c r="AA206" s="112" t="str">
        <f>IF(AA204="IcePack","",IFNA(VLOOKUP(AA$2&amp;"F"&amp;$A204&amp;AA205,RackfileUPLOAD!$I:$K,3,FALSE),IFNA(VLOOKUP(AA$2&amp;"F"&amp;$A204,RackfileUPLOAD!$I:$K,3,FALSE),"")))</f>
        <v/>
      </c>
      <c r="AB206" s="112" t="str">
        <f>IF(AA204="IcePack","",IFNA(VLOOKUP(AA$2&amp;"F"&amp;$A204&amp;AB205,RackfileUPLOAD!$I:$K,3,FALSE),IFNA(VLOOKUP(AA$2&amp;"F"&amp;$A204,RackfileUPLOAD!$I:$K,3,FALSE),"")))</f>
        <v/>
      </c>
      <c r="AC206" s="112" t="str">
        <f>IF(AA204="IcePack","",IFNA(VLOOKUP(AA$2&amp;"F"&amp;$A204&amp;AC205,RackfileUPLOAD!$I:$K,3,FALSE),IFNA(VLOOKUP(AA$2&amp;"F"&amp;$A204,RackfileUPLOAD!$I:$K,3,FALSE),"")))</f>
        <v/>
      </c>
      <c r="AD206" s="113"/>
      <c r="AE206" s="109"/>
      <c r="AF206" s="112" t="str">
        <f>IF(AF204="IcePack","",IFNA(VLOOKUP(AF$2&amp;"F"&amp;$A204+1&amp;AF205,RackfileUPLOAD!$I:$K,3,FALSE),IFNA(VLOOKUP(AF$2&amp;"F"&amp;$A204+1,RackfileUPLOAD!$I:$K,3,FALSE),"")))</f>
        <v/>
      </c>
      <c r="AG206" s="112" t="str">
        <f>IF(AF204="IcePack","",IFNA(VLOOKUP(AF$2&amp;"F"&amp;$A204+1&amp;AG205,RackfileUPLOAD!$I:$K,3,FALSE),IFNA(VLOOKUP(AF$2&amp;"F"&amp;$A204+1,RackfileUPLOAD!$I:$K,3,FALSE),"")))</f>
        <v/>
      </c>
      <c r="AH206" s="112" t="str">
        <f>IF(AF204="IcePack","",IFNA(VLOOKUP(AF$2&amp;"F"&amp;$A204+1&amp;AH205,RackfileUPLOAD!$I:$K,3,FALSE),IFNA(VLOOKUP(AF$2&amp;"F"&amp;$A204+1,RackfileUPLOAD!$I:$K,3,FALSE),"")))</f>
        <v/>
      </c>
      <c r="AI206" s="111"/>
      <c r="AJ206" s="111"/>
      <c r="AK206" s="109"/>
      <c r="AL206" s="112" t="str">
        <f>IF(AL204="IcePack","",IFNA(VLOOKUP(AL$2&amp;"F"&amp;$A204&amp;AL205,RackfileUPLOAD!$I:$K,3,FALSE),IFNA(VLOOKUP(AL$2&amp;"F"&amp;$A204,RackfileUPLOAD!$I:$K,3,FALSE),"")))</f>
        <v/>
      </c>
      <c r="AM206" s="112" t="str">
        <f>IF(AL204="IcePack","",IFNA(VLOOKUP(AL$2&amp;"F"&amp;$A204&amp;AM205,RackfileUPLOAD!$I:$K,3,FALSE),IFNA(VLOOKUP(AL$2&amp;"F"&amp;$A204,RackfileUPLOAD!$I:$K,3,FALSE),"")))</f>
        <v/>
      </c>
      <c r="AN206" s="112" t="str">
        <f>IF(AL204="IcePack","",IFNA(VLOOKUP(AL$2&amp;"F"&amp;$A204&amp;AN205,RackfileUPLOAD!$I:$K,3,FALSE),IFNA(VLOOKUP(AL$2&amp;"F"&amp;$A204,RackfileUPLOAD!$I:$K,3,FALSE),"")))</f>
        <v/>
      </c>
      <c r="AO206" s="113"/>
      <c r="AP206" s="109"/>
      <c r="AQ206" s="112" t="str">
        <f>IF(AQ204="IcePack","",IFNA(VLOOKUP(AQ$2&amp;"F"&amp;$A204+1&amp;AQ205,RackfileUPLOAD!$I:$K,3,FALSE),IFNA(VLOOKUP(AQ$2&amp;"F"&amp;$A204+1,RackfileUPLOAD!$I:$K,3,FALSE),"")))</f>
        <v/>
      </c>
      <c r="AR206" s="112" t="str">
        <f>IF(AQ204="IcePack","",IFNA(VLOOKUP(AQ$2&amp;"F"&amp;$A204+1&amp;AR205,RackfileUPLOAD!$I:$K,3,FALSE),IFNA(VLOOKUP(AQ$2&amp;"F"&amp;$A204+1,RackfileUPLOAD!$I:$K,3,FALSE),"")))</f>
        <v/>
      </c>
      <c r="AS206" s="112" t="str">
        <f>IF(AQ204="IcePack","",IFNA(VLOOKUP(AQ$2&amp;"F"&amp;$A204+1&amp;AS205,RackfileUPLOAD!$I:$K,3,FALSE),IFNA(VLOOKUP(AQ$2&amp;"F"&amp;$A204+1,RackfileUPLOAD!$I:$K,3,FALSE),"")))</f>
        <v/>
      </c>
      <c r="AT206" s="111"/>
      <c r="AU206" s="111"/>
      <c r="AV206" s="109"/>
      <c r="AW206" s="112" t="str">
        <f>IF(AW204="IcePack","",IFNA(VLOOKUP(AW$2&amp;"F"&amp;$A204&amp;AW205,RackfileUPLOAD!$I:$K,3,FALSE),IFNA(VLOOKUP(AW$2&amp;"F"&amp;$A204,RackfileUPLOAD!$I:$K,3,FALSE),"")))</f>
        <v/>
      </c>
      <c r="AX206" s="112" t="str">
        <f>IF(AW204="IcePack","",IFNA(VLOOKUP(AW$2&amp;"F"&amp;$A204&amp;AX205,RackfileUPLOAD!$I:$K,3,FALSE),IFNA(VLOOKUP(AW$2&amp;"F"&amp;$A204,RackfileUPLOAD!$I:$K,3,FALSE),"")))</f>
        <v/>
      </c>
      <c r="AY206" s="112" t="str">
        <f>IF(AW204="IcePack","",IFNA(VLOOKUP(AW$2&amp;"F"&amp;$A204&amp;AY205,RackfileUPLOAD!$I:$K,3,FALSE),IFNA(VLOOKUP(AW$2&amp;"F"&amp;$A204,RackfileUPLOAD!$I:$K,3,FALSE),"")))</f>
        <v/>
      </c>
      <c r="AZ206" s="113"/>
      <c r="BA206" s="109"/>
      <c r="BB206" s="112" t="str">
        <f>IF(BB204="IcePack","",IFNA(VLOOKUP(BB$2&amp;"F"&amp;$A204+1&amp;BB205,RackfileUPLOAD!$I:$K,3,FALSE),IFNA(VLOOKUP(BB$2&amp;"F"&amp;$A204+1,RackfileUPLOAD!$I:$K,3,FALSE),"")))</f>
        <v/>
      </c>
      <c r="BC206" s="112" t="str">
        <f>IF(BB204="IcePack","",IFNA(VLOOKUP(BB$2&amp;"F"&amp;$A204+1&amp;BC205,RackfileUPLOAD!$I:$K,3,FALSE),IFNA(VLOOKUP(BB$2&amp;"F"&amp;$A204+1,RackfileUPLOAD!$I:$K,3,FALSE),"")))</f>
        <v/>
      </c>
      <c r="BD206" s="112" t="str">
        <f>IF(BB204="IcePack","",IFNA(VLOOKUP(BB$2&amp;"F"&amp;$A204+1&amp;BD205,RackfileUPLOAD!$I:$K,3,FALSE),IFNA(VLOOKUP(BB$2&amp;"F"&amp;$A204+1,RackfileUPLOAD!$I:$K,3,FALSE),"")))</f>
        <v/>
      </c>
      <c r="BE206" s="111"/>
      <c r="BF206" s="111"/>
      <c r="BG206" s="109"/>
      <c r="BH206" s="112" t="str">
        <f>IF(BH204="IcePack","",IFNA(VLOOKUP(BH$2&amp;"F"&amp;$A204&amp;BH205,RackfileUPLOAD!$I:$K,3,FALSE),IFNA(VLOOKUP(BH$2&amp;"F"&amp;$A204,RackfileUPLOAD!$I:$K,3,FALSE),"")))</f>
        <v/>
      </c>
      <c r="BI206" s="112" t="str">
        <f>IF(BH204="IcePack","",IFNA(VLOOKUP(BH$2&amp;"F"&amp;$A204&amp;BI205,RackfileUPLOAD!$I:$K,3,FALSE),IFNA(VLOOKUP(BH$2&amp;"F"&amp;$A204,RackfileUPLOAD!$I:$K,3,FALSE),"")))</f>
        <v/>
      </c>
      <c r="BJ206" s="112" t="str">
        <f>IF(BH204="IcePack","",IFNA(VLOOKUP(BH$2&amp;"F"&amp;$A204&amp;BJ205,RackfileUPLOAD!$I:$K,3,FALSE),IFNA(VLOOKUP(BH$2&amp;"F"&amp;$A204,RackfileUPLOAD!$I:$K,3,FALSE),"")))</f>
        <v/>
      </c>
      <c r="BK206" s="113"/>
      <c r="BL206" s="109"/>
      <c r="BM206" s="112" t="str">
        <f>IF(BM204="IcePack","",IFNA(VLOOKUP(BM$2&amp;"F"&amp;$A204+1&amp;BM205,RackfileUPLOAD!$I:$K,3,FALSE),IFNA(VLOOKUP(BM$2&amp;"F"&amp;$A204+1,RackfileUPLOAD!$I:$K,3,FALSE),"")))</f>
        <v/>
      </c>
      <c r="BN206" s="112" t="str">
        <f>IF(BM204="IcePack","",IFNA(VLOOKUP(BM$2&amp;"F"&amp;$A204+1&amp;BN205,RackfileUPLOAD!$I:$K,3,FALSE),IFNA(VLOOKUP(BM$2&amp;"F"&amp;$A204+1,RackfileUPLOAD!$I:$K,3,FALSE),"")))</f>
        <v/>
      </c>
      <c r="BO206" s="112" t="str">
        <f>IF(BM204="IcePack","",IFNA(VLOOKUP(BM$2&amp;"F"&amp;$A204+1&amp;BO205,RackfileUPLOAD!$I:$K,3,FALSE),IFNA(VLOOKUP(BM$2&amp;"F"&amp;$A204+1,RackfileUPLOAD!$I:$K,3,FALSE),"")))</f>
        <v/>
      </c>
      <c r="BP206" s="111"/>
    </row>
    <row r="207" ht="9.0" customHeight="1">
      <c r="A207" s="114"/>
      <c r="B207" s="89"/>
      <c r="C207" s="90"/>
      <c r="D207" s="91"/>
      <c r="E207" s="94"/>
      <c r="F207" s="94"/>
      <c r="G207" s="94"/>
      <c r="H207" s="90"/>
      <c r="I207" s="91"/>
      <c r="J207" s="94"/>
      <c r="K207" s="94"/>
      <c r="L207" s="94"/>
      <c r="M207" s="90"/>
      <c r="N207" s="90"/>
      <c r="O207" s="91"/>
      <c r="P207" s="94"/>
      <c r="Q207" s="94"/>
      <c r="R207" s="94"/>
      <c r="S207" s="90"/>
      <c r="T207" s="91"/>
      <c r="U207" s="94"/>
      <c r="V207" s="94"/>
      <c r="W207" s="94"/>
      <c r="X207" s="90"/>
      <c r="Y207" s="90"/>
      <c r="Z207" s="91"/>
      <c r="AA207" s="94"/>
      <c r="AB207" s="94"/>
      <c r="AC207" s="94"/>
      <c r="AD207" s="90"/>
      <c r="AE207" s="91"/>
      <c r="AF207" s="94"/>
      <c r="AG207" s="94"/>
      <c r="AH207" s="94"/>
      <c r="AI207" s="90"/>
      <c r="AJ207" s="90"/>
      <c r="AK207" s="91"/>
      <c r="AL207" s="94"/>
      <c r="AM207" s="94"/>
      <c r="AN207" s="94"/>
      <c r="AO207" s="90"/>
      <c r="AP207" s="91"/>
      <c r="AQ207" s="94"/>
      <c r="AR207" s="94"/>
      <c r="AS207" s="94"/>
      <c r="AT207" s="90"/>
      <c r="AU207" s="90"/>
      <c r="AV207" s="95"/>
      <c r="AW207" s="94"/>
      <c r="AX207" s="94"/>
      <c r="AY207" s="94"/>
      <c r="AZ207" s="90"/>
      <c r="BA207" s="91"/>
      <c r="BB207" s="94"/>
      <c r="BC207" s="94"/>
      <c r="BD207" s="94"/>
      <c r="BE207" s="90"/>
      <c r="BF207" s="90"/>
      <c r="BG207" s="91"/>
      <c r="BH207" s="94"/>
      <c r="BI207" s="94"/>
      <c r="BJ207" s="94"/>
      <c r="BK207" s="90"/>
      <c r="BL207" s="91"/>
      <c r="BM207" s="94"/>
      <c r="BN207" s="94"/>
      <c r="BO207" s="94"/>
      <c r="BP207" s="115"/>
    </row>
    <row r="208" ht="59.25" customHeight="1">
      <c r="A208" s="97">
        <f>A204+2</f>
        <v>111</v>
      </c>
      <c r="B208" s="89"/>
      <c r="C208" s="90"/>
      <c r="D208" s="98" t="str">
        <f>IF(D$2="",,D$2&amp;"_KW "&amp;$B$2&amp;"_F"&amp;$A208)</f>
        <v>ASL3_KW 19_F111</v>
      </c>
      <c r="E208" s="99" t="str">
        <f>IFNA(VLOOKUP(E$2&amp;"F"&amp;$A208,RackfileUPLOAD!$H:$K,3,FALSE),"")</f>
        <v/>
      </c>
      <c r="F208" s="100"/>
      <c r="G208" s="101"/>
      <c r="H208" s="102"/>
      <c r="I208" s="98" t="str">
        <f>IF(I$2="",,I$2&amp;"_KW "&amp;$B$2&amp;"_F"&amp;$A208)</f>
        <v>ASL3_KW 19_F111</v>
      </c>
      <c r="J208" s="99" t="str">
        <f>IFNA(VLOOKUP(J$2&amp;"F"&amp;$A208+1,RackfileUPLOAD!$H:$K,3,FALSE),"")</f>
        <v>221 - Free4Life_ Spirulina Ginger Lime Ginger Shot_Single</v>
      </c>
      <c r="K208" s="100"/>
      <c r="L208" s="101"/>
      <c r="M208" s="90"/>
      <c r="N208" s="90"/>
      <c r="O208" s="98" t="str">
        <f>IF(O$2="",,O$2&amp;"_KW "&amp;$B$2&amp;"_F"&amp;$A208)</f>
        <v/>
      </c>
      <c r="P208" s="99" t="str">
        <f>IFNA(VLOOKUP(P$2&amp;"F"&amp;$A208,RackfileUPLOAD!$H:$K,3,FALSE),"")</f>
        <v/>
      </c>
      <c r="Q208" s="100"/>
      <c r="R208" s="101"/>
      <c r="S208" s="102"/>
      <c r="T208" s="98" t="str">
        <f>IF(T$2="",,T$2&amp;"_KW "&amp;$B$2&amp;"_F"&amp;$A208)</f>
        <v/>
      </c>
      <c r="U208" s="99" t="str">
        <f>IFNA(VLOOKUP(U$2&amp;"F"&amp;$A208+1,RackfileUPLOAD!$H:$K,3,FALSE),"")</f>
        <v/>
      </c>
      <c r="V208" s="100"/>
      <c r="W208" s="101"/>
      <c r="X208" s="90"/>
      <c r="Y208" s="90"/>
      <c r="Z208" s="98" t="str">
        <f>IF(Z$2="",,Z$2&amp;"_KW "&amp;$B$2&amp;"_F"&amp;$A208)</f>
        <v/>
      </c>
      <c r="AA208" s="99" t="str">
        <f>IFNA(VLOOKUP(AA$2&amp;"F"&amp;$A208,RackfileUPLOAD!$H:$K,3,FALSE),"")</f>
        <v/>
      </c>
      <c r="AB208" s="100"/>
      <c r="AC208" s="101"/>
      <c r="AD208" s="102"/>
      <c r="AE208" s="98" t="str">
        <f>IF(AE$2="",,AE$2&amp;"_KW "&amp;$B$2&amp;"_F"&amp;$A208)</f>
        <v/>
      </c>
      <c r="AF208" s="99" t="str">
        <f>IFNA(VLOOKUP(AF$2&amp;"F"&amp;$A208+1,RackfileUPLOAD!$H:$K,3,FALSE),"")</f>
        <v/>
      </c>
      <c r="AG208" s="100"/>
      <c r="AH208" s="101"/>
      <c r="AI208" s="90"/>
      <c r="AJ208" s="90"/>
      <c r="AK208" s="98" t="str">
        <f>IF(AK$2="",,AK$2&amp;"_KW "&amp;$B$2&amp;"_F"&amp;$A208)</f>
        <v/>
      </c>
      <c r="AL208" s="99" t="str">
        <f>IFNA(VLOOKUP(AL$2&amp;"F"&amp;$A208,RackfileUPLOAD!$H:$K,3,FALSE),"")</f>
        <v/>
      </c>
      <c r="AM208" s="100"/>
      <c r="AN208" s="101"/>
      <c r="AO208" s="102"/>
      <c r="AP208" s="98" t="str">
        <f>IF(AP$2="",,AP$2&amp;"_KW "&amp;$B$2&amp;"_F"&amp;$A208)</f>
        <v/>
      </c>
      <c r="AQ208" s="99" t="str">
        <f>IFNA(VLOOKUP(AQ$2&amp;"F"&amp;$A208+1,RackfileUPLOAD!$H:$K,3,FALSE),"")</f>
        <v/>
      </c>
      <c r="AR208" s="100"/>
      <c r="AS208" s="101"/>
      <c r="AT208" s="90"/>
      <c r="AU208" s="90"/>
      <c r="AV208" s="98" t="str">
        <f>IF(AV$2="",,AV$2&amp;"_KW "&amp;$B$2&amp;"_F"&amp;$A208)</f>
        <v/>
      </c>
      <c r="AW208" s="99" t="str">
        <f>IFNA(VLOOKUP(AW$2&amp;"F"&amp;$A208,RackfileUPLOAD!$H:$K,3,FALSE),"")</f>
        <v/>
      </c>
      <c r="AX208" s="100"/>
      <c r="AY208" s="101"/>
      <c r="AZ208" s="102"/>
      <c r="BA208" s="98" t="str">
        <f>IF(BA$2="",,BA$2&amp;"_KW "&amp;$B$2&amp;"_F"&amp;$A208)</f>
        <v/>
      </c>
      <c r="BB208" s="99" t="str">
        <f>IFNA(VLOOKUP(BB$2&amp;"F"&amp;$A208+1,RackfileUPLOAD!$H:$K,3,FALSE),"")</f>
        <v/>
      </c>
      <c r="BC208" s="100"/>
      <c r="BD208" s="101"/>
      <c r="BE208" s="90"/>
      <c r="BF208" s="90"/>
      <c r="BG208" s="98" t="str">
        <f>IF(BG$2="",,BG$2&amp;"_KW "&amp;$B$2&amp;"_F"&amp;$A208)</f>
        <v/>
      </c>
      <c r="BH208" s="99" t="str">
        <f>IFNA(VLOOKUP(BH$2&amp;"F"&amp;$A208,RackfileUPLOAD!$H:$K,3,FALSE),"")</f>
        <v/>
      </c>
      <c r="BI208" s="100"/>
      <c r="BJ208" s="101"/>
      <c r="BK208" s="102"/>
      <c r="BL208" s="98" t="str">
        <f>IF(BL$2="",,BL$2&amp;"_KW "&amp;$B$2&amp;"_F"&amp;$A208)</f>
        <v/>
      </c>
      <c r="BM208" s="99" t="str">
        <f>IFNA(VLOOKUP(BM$2&amp;"F"&amp;$A208+1,RackfileUPLOAD!$H:$K,3,FALSE),"")</f>
        <v/>
      </c>
      <c r="BN208" s="100"/>
      <c r="BO208" s="101"/>
      <c r="BP208" s="103"/>
    </row>
    <row r="209" ht="17.25" customHeight="1">
      <c r="A209" s="104"/>
      <c r="B209" s="89"/>
      <c r="C209" s="106"/>
      <c r="D209" s="104"/>
      <c r="E209" s="107" t="str">
        <f>IF(E208="","","2p")</f>
        <v/>
      </c>
      <c r="F209" s="107" t="str">
        <f>IF(E208="","","3p")</f>
        <v/>
      </c>
      <c r="G209" s="107" t="str">
        <f>IF(E208="","","4p")</f>
        <v/>
      </c>
      <c r="H209" s="108"/>
      <c r="I209" s="104"/>
      <c r="J209" s="107" t="str">
        <f>IF(J208="","","2p")</f>
        <v>2p</v>
      </c>
      <c r="K209" s="107" t="str">
        <f>IF(J208="","","3p")</f>
        <v>3p</v>
      </c>
      <c r="L209" s="107" t="str">
        <f>IF(J208="","","4p")</f>
        <v>4p</v>
      </c>
      <c r="M209" s="106"/>
      <c r="N209" s="106"/>
      <c r="O209" s="104"/>
      <c r="P209" s="107" t="str">
        <f>IF(P208="","","2p")</f>
        <v/>
      </c>
      <c r="Q209" s="107" t="str">
        <f>IF(P208="","","3p")</f>
        <v/>
      </c>
      <c r="R209" s="107" t="str">
        <f>IF(P208="","","4p")</f>
        <v/>
      </c>
      <c r="S209" s="108"/>
      <c r="T209" s="104"/>
      <c r="U209" s="107" t="str">
        <f>IF(U208="","","2p")</f>
        <v/>
      </c>
      <c r="V209" s="107" t="str">
        <f>IF(U208="","","3p")</f>
        <v/>
      </c>
      <c r="W209" s="107" t="str">
        <f>IF(U208="","","4p")</f>
        <v/>
      </c>
      <c r="X209" s="106"/>
      <c r="Y209" s="106"/>
      <c r="Z209" s="104"/>
      <c r="AA209" s="107" t="str">
        <f>IF(AA208="","","2p")</f>
        <v/>
      </c>
      <c r="AB209" s="107" t="str">
        <f>IF(AA208="","","3p")</f>
        <v/>
      </c>
      <c r="AC209" s="107" t="str">
        <f>IF(AA208="","","4p")</f>
        <v/>
      </c>
      <c r="AD209" s="108"/>
      <c r="AE209" s="104"/>
      <c r="AF209" s="107" t="str">
        <f>IF(AF208="","","2p")</f>
        <v/>
      </c>
      <c r="AG209" s="107" t="str">
        <f>IF(AF208="","","3p")</f>
        <v/>
      </c>
      <c r="AH209" s="107" t="str">
        <f>IF(AF208="","","4p")</f>
        <v/>
      </c>
      <c r="AI209" s="106"/>
      <c r="AJ209" s="106"/>
      <c r="AK209" s="104"/>
      <c r="AL209" s="107" t="str">
        <f>IF(AL208="","","2p")</f>
        <v/>
      </c>
      <c r="AM209" s="107" t="str">
        <f>IF(AL208="","","3p")</f>
        <v/>
      </c>
      <c r="AN209" s="107" t="str">
        <f>IF(AL208="","","4p")</f>
        <v/>
      </c>
      <c r="AO209" s="108"/>
      <c r="AP209" s="104"/>
      <c r="AQ209" s="107" t="str">
        <f>IF(AQ208="","","2p")</f>
        <v/>
      </c>
      <c r="AR209" s="107" t="str">
        <f>IF(AQ208="","","3p")</f>
        <v/>
      </c>
      <c r="AS209" s="107" t="str">
        <f>IF(AQ208="","","4p")</f>
        <v/>
      </c>
      <c r="AT209" s="106"/>
      <c r="AU209" s="106"/>
      <c r="AV209" s="104"/>
      <c r="AW209" s="107" t="str">
        <f>IF(AW208="","","2p")</f>
        <v/>
      </c>
      <c r="AX209" s="107" t="str">
        <f>IF(AW208="","","3p")</f>
        <v/>
      </c>
      <c r="AY209" s="107" t="str">
        <f>IF(AW208="","","4p")</f>
        <v/>
      </c>
      <c r="AZ209" s="108"/>
      <c r="BA209" s="104"/>
      <c r="BB209" s="107" t="str">
        <f>IF(BB208="","","2p")</f>
        <v/>
      </c>
      <c r="BC209" s="107" t="str">
        <f>IF(BB208="","","3p")</f>
        <v/>
      </c>
      <c r="BD209" s="107" t="str">
        <f>IF(BB208="","","4p")</f>
        <v/>
      </c>
      <c r="BE209" s="106"/>
      <c r="BF209" s="106"/>
      <c r="BG209" s="104"/>
      <c r="BH209" s="107" t="str">
        <f>IF(BH208="","","2p")</f>
        <v/>
      </c>
      <c r="BI209" s="107" t="str">
        <f>IF(BH208="","","3p")</f>
        <v/>
      </c>
      <c r="BJ209" s="107" t="str">
        <f>IF(BH208="","","4p")</f>
        <v/>
      </c>
      <c r="BK209" s="108"/>
      <c r="BL209" s="104"/>
      <c r="BM209" s="107" t="str">
        <f>IF(BM208="","","2p")</f>
        <v/>
      </c>
      <c r="BN209" s="107" t="str">
        <f>IF(BM208="","","3p")</f>
        <v/>
      </c>
      <c r="BO209" s="107" t="str">
        <f>IF(BM208="","","4p")</f>
        <v/>
      </c>
      <c r="BP209" s="106"/>
    </row>
    <row r="210" ht="33.75" customHeight="1">
      <c r="A210" s="109"/>
      <c r="B210" s="89"/>
      <c r="C210" s="111"/>
      <c r="D210" s="109"/>
      <c r="E210" s="112" t="str">
        <f>IF(E208="IcePack","",IFNA(VLOOKUP(E$2&amp;"F"&amp;$A208&amp;E209,RackfileUPLOAD!$I:$K,3,FALSE),IFNA(VLOOKUP(E$2&amp;"F"&amp;$A208,RackfileUPLOAD!$I:$K,3,FALSE),"")))</f>
        <v/>
      </c>
      <c r="F210" s="112" t="str">
        <f>IF(E208="IcePack","",IFNA(VLOOKUP(E$2&amp;"F"&amp;$A208&amp;F209,RackfileUPLOAD!$I:$K,3,FALSE),IFNA(VLOOKUP(E$2&amp;"F"&amp;$A208,RackfileUPLOAD!$I:$K,3,FALSE),"")))</f>
        <v/>
      </c>
      <c r="G210" s="112" t="str">
        <f>IF(E208="IcePack","",IFNA(VLOOKUP(E$2&amp;"F"&amp;$A208&amp;G209,RackfileUPLOAD!$I:$K,3,FALSE),IFNA(VLOOKUP(E$2&amp;"F"&amp;$A208,RackfileUPLOAD!$I:$K,3,FALSE),"")))</f>
        <v/>
      </c>
      <c r="H210" s="113"/>
      <c r="I210" s="109"/>
      <c r="J210" s="112" t="str">
        <f>IF(J208="IcePack","",IFNA(VLOOKUP(J$2&amp;"F"&amp;$A208+1&amp;J209,RackfileUPLOAD!$I:$K,3,FALSE),IFNA(VLOOKUP(J$2&amp;"F"&amp;$A208+1,RackfileUPLOAD!$I:$K,3,FALSE),"")))</f>
        <v/>
      </c>
      <c r="K210" s="112" t="str">
        <f>IF(J208="IcePack","",IFNA(VLOOKUP(J$2&amp;"F"&amp;$A208+1&amp;K209,RackfileUPLOAD!$I:$K,3,FALSE),IFNA(VLOOKUP(J$2&amp;"F"&amp;$A208+1,RackfileUPLOAD!$I:$K,3,FALSE),"")))</f>
        <v/>
      </c>
      <c r="L210" s="112" t="str">
        <f>IF(J208="IcePack","",IFNA(VLOOKUP(J$2&amp;"F"&amp;$A208+1&amp;L209,RackfileUPLOAD!$I:$K,3,FALSE),IFNA(VLOOKUP(J$2&amp;"F"&amp;$A208+1,RackfileUPLOAD!$I:$K,3,FALSE),"")))</f>
        <v/>
      </c>
      <c r="M210" s="111"/>
      <c r="N210" s="111"/>
      <c r="O210" s="109"/>
      <c r="P210" s="112" t="str">
        <f>IF(P208="IcePack","",IFNA(VLOOKUP(P$2&amp;"F"&amp;$A208&amp;P209,RackfileUPLOAD!$I:$K,3,FALSE),IFNA(VLOOKUP(P$2&amp;"F"&amp;$A208,RackfileUPLOAD!$I:$K,3,FALSE),"")))</f>
        <v/>
      </c>
      <c r="Q210" s="112" t="str">
        <f>IF(P208="IcePack","",IFNA(VLOOKUP(P$2&amp;"F"&amp;$A208&amp;Q209,RackfileUPLOAD!$I:$K,3,FALSE),IFNA(VLOOKUP(P$2&amp;"F"&amp;$A208,RackfileUPLOAD!$I:$K,3,FALSE),"")))</f>
        <v/>
      </c>
      <c r="R210" s="112" t="str">
        <f>IF(P208="IcePack","",IFNA(VLOOKUP(P$2&amp;"F"&amp;$A208&amp;R209,RackfileUPLOAD!$I:$K,3,FALSE),IFNA(VLOOKUP(P$2&amp;"F"&amp;$A208,RackfileUPLOAD!$I:$K,3,FALSE),"")))</f>
        <v/>
      </c>
      <c r="S210" s="113"/>
      <c r="T210" s="109"/>
      <c r="U210" s="112" t="str">
        <f>IF(U208="IcePack","",IFNA(VLOOKUP(U$2&amp;"F"&amp;$A208+1&amp;U209,RackfileUPLOAD!$I:$K,3,FALSE),IFNA(VLOOKUP(U$2&amp;"F"&amp;$A208+1,RackfileUPLOAD!$I:$K,3,FALSE),"")))</f>
        <v/>
      </c>
      <c r="V210" s="112" t="str">
        <f>IF(U208="IcePack","",IFNA(VLOOKUP(U$2&amp;"F"&amp;$A208+1&amp;V209,RackfileUPLOAD!$I:$K,3,FALSE),IFNA(VLOOKUP(U$2&amp;"F"&amp;$A208+1,RackfileUPLOAD!$I:$K,3,FALSE),"")))</f>
        <v/>
      </c>
      <c r="W210" s="112" t="str">
        <f>IF(U208="IcePack","",IFNA(VLOOKUP(U$2&amp;"F"&amp;$A208+1&amp;W209,RackfileUPLOAD!$I:$K,3,FALSE),IFNA(VLOOKUP(U$2&amp;"F"&amp;$A208+1,RackfileUPLOAD!$I:$K,3,FALSE),"")))</f>
        <v/>
      </c>
      <c r="X210" s="111"/>
      <c r="Y210" s="111"/>
      <c r="Z210" s="109"/>
      <c r="AA210" s="112" t="str">
        <f>IF(AA208="IcePack","",IFNA(VLOOKUP(AA$2&amp;"F"&amp;$A208&amp;AA209,RackfileUPLOAD!$I:$K,3,FALSE),IFNA(VLOOKUP(AA$2&amp;"F"&amp;$A208,RackfileUPLOAD!$I:$K,3,FALSE),"")))</f>
        <v/>
      </c>
      <c r="AB210" s="112" t="str">
        <f>IF(AA208="IcePack","",IFNA(VLOOKUP(AA$2&amp;"F"&amp;$A208&amp;AB209,RackfileUPLOAD!$I:$K,3,FALSE),IFNA(VLOOKUP(AA$2&amp;"F"&amp;$A208,RackfileUPLOAD!$I:$K,3,FALSE),"")))</f>
        <v/>
      </c>
      <c r="AC210" s="112" t="str">
        <f>IF(AA208="IcePack","",IFNA(VLOOKUP(AA$2&amp;"F"&amp;$A208&amp;AC209,RackfileUPLOAD!$I:$K,3,FALSE),IFNA(VLOOKUP(AA$2&amp;"F"&amp;$A208,RackfileUPLOAD!$I:$K,3,FALSE),"")))</f>
        <v/>
      </c>
      <c r="AD210" s="113"/>
      <c r="AE210" s="109"/>
      <c r="AF210" s="112" t="str">
        <f>IF(AF208="IcePack","",IFNA(VLOOKUP(AF$2&amp;"F"&amp;$A208+1&amp;AF209,RackfileUPLOAD!$I:$K,3,FALSE),IFNA(VLOOKUP(AF$2&amp;"F"&amp;$A208+1,RackfileUPLOAD!$I:$K,3,FALSE),"")))</f>
        <v/>
      </c>
      <c r="AG210" s="112" t="str">
        <f>IF(AF208="IcePack","",IFNA(VLOOKUP(AF$2&amp;"F"&amp;$A208+1&amp;AG209,RackfileUPLOAD!$I:$K,3,FALSE),IFNA(VLOOKUP(AF$2&amp;"F"&amp;$A208+1,RackfileUPLOAD!$I:$K,3,FALSE),"")))</f>
        <v/>
      </c>
      <c r="AH210" s="112" t="str">
        <f>IF(AF208="IcePack","",IFNA(VLOOKUP(AF$2&amp;"F"&amp;$A208+1&amp;AH209,RackfileUPLOAD!$I:$K,3,FALSE),IFNA(VLOOKUP(AF$2&amp;"F"&amp;$A208+1,RackfileUPLOAD!$I:$K,3,FALSE),"")))</f>
        <v/>
      </c>
      <c r="AI210" s="111"/>
      <c r="AJ210" s="111"/>
      <c r="AK210" s="109"/>
      <c r="AL210" s="112" t="str">
        <f>IF(AL208="IcePack","",IFNA(VLOOKUP(AL$2&amp;"F"&amp;$A208&amp;AL209,RackfileUPLOAD!$I:$K,3,FALSE),IFNA(VLOOKUP(AL$2&amp;"F"&amp;$A208,RackfileUPLOAD!$I:$K,3,FALSE),"")))</f>
        <v/>
      </c>
      <c r="AM210" s="112" t="str">
        <f>IF(AL208="IcePack","",IFNA(VLOOKUP(AL$2&amp;"F"&amp;$A208&amp;AM209,RackfileUPLOAD!$I:$K,3,FALSE),IFNA(VLOOKUP(AL$2&amp;"F"&amp;$A208,RackfileUPLOAD!$I:$K,3,FALSE),"")))</f>
        <v/>
      </c>
      <c r="AN210" s="112" t="str">
        <f>IF(AL208="IcePack","",IFNA(VLOOKUP(AL$2&amp;"F"&amp;$A208&amp;AN209,RackfileUPLOAD!$I:$K,3,FALSE),IFNA(VLOOKUP(AL$2&amp;"F"&amp;$A208,RackfileUPLOAD!$I:$K,3,FALSE),"")))</f>
        <v/>
      </c>
      <c r="AO210" s="113"/>
      <c r="AP210" s="109"/>
      <c r="AQ210" s="112" t="str">
        <f>IF(AQ208="IcePack","",IFNA(VLOOKUP(AQ$2&amp;"F"&amp;$A208+1&amp;AQ209,RackfileUPLOAD!$I:$K,3,FALSE),IFNA(VLOOKUP(AQ$2&amp;"F"&amp;$A208+1,RackfileUPLOAD!$I:$K,3,FALSE),"")))</f>
        <v/>
      </c>
      <c r="AR210" s="112" t="str">
        <f>IF(AQ208="IcePack","",IFNA(VLOOKUP(AQ$2&amp;"F"&amp;$A208+1&amp;AR209,RackfileUPLOAD!$I:$K,3,FALSE),IFNA(VLOOKUP(AQ$2&amp;"F"&amp;$A208+1,RackfileUPLOAD!$I:$K,3,FALSE),"")))</f>
        <v/>
      </c>
      <c r="AS210" s="112" t="str">
        <f>IF(AQ208="IcePack","",IFNA(VLOOKUP(AQ$2&amp;"F"&amp;$A208+1&amp;AS209,RackfileUPLOAD!$I:$K,3,FALSE),IFNA(VLOOKUP(AQ$2&amp;"F"&amp;$A208+1,RackfileUPLOAD!$I:$K,3,FALSE),"")))</f>
        <v/>
      </c>
      <c r="AT210" s="111"/>
      <c r="AU210" s="111"/>
      <c r="AV210" s="109"/>
      <c r="AW210" s="112" t="str">
        <f>IF(AW208="IcePack","",IFNA(VLOOKUP(AW$2&amp;"F"&amp;$A208&amp;AW209,RackfileUPLOAD!$I:$K,3,FALSE),IFNA(VLOOKUP(AW$2&amp;"F"&amp;$A208,RackfileUPLOAD!$I:$K,3,FALSE),"")))</f>
        <v/>
      </c>
      <c r="AX210" s="112" t="str">
        <f>IF(AW208="IcePack","",IFNA(VLOOKUP(AW$2&amp;"F"&amp;$A208&amp;AX209,RackfileUPLOAD!$I:$K,3,FALSE),IFNA(VLOOKUP(AW$2&amp;"F"&amp;$A208,RackfileUPLOAD!$I:$K,3,FALSE),"")))</f>
        <v/>
      </c>
      <c r="AY210" s="112" t="str">
        <f>IF(AW208="IcePack","",IFNA(VLOOKUP(AW$2&amp;"F"&amp;$A208&amp;AY209,RackfileUPLOAD!$I:$K,3,FALSE),IFNA(VLOOKUP(AW$2&amp;"F"&amp;$A208,RackfileUPLOAD!$I:$K,3,FALSE),"")))</f>
        <v/>
      </c>
      <c r="AZ210" s="113"/>
      <c r="BA210" s="109"/>
      <c r="BB210" s="112" t="str">
        <f>IF(BB208="IcePack","",IFNA(VLOOKUP(BB$2&amp;"F"&amp;$A208+1&amp;BB209,RackfileUPLOAD!$I:$K,3,FALSE),IFNA(VLOOKUP(BB$2&amp;"F"&amp;$A208+1,RackfileUPLOAD!$I:$K,3,FALSE),"")))</f>
        <v/>
      </c>
      <c r="BC210" s="112" t="str">
        <f>IF(BB208="IcePack","",IFNA(VLOOKUP(BB$2&amp;"F"&amp;$A208+1&amp;BC209,RackfileUPLOAD!$I:$K,3,FALSE),IFNA(VLOOKUP(BB$2&amp;"F"&amp;$A208+1,RackfileUPLOAD!$I:$K,3,FALSE),"")))</f>
        <v/>
      </c>
      <c r="BD210" s="112" t="str">
        <f>IF(BB208="IcePack","",IFNA(VLOOKUP(BB$2&amp;"F"&amp;$A208+1&amp;BD209,RackfileUPLOAD!$I:$K,3,FALSE),IFNA(VLOOKUP(BB$2&amp;"F"&amp;$A208+1,RackfileUPLOAD!$I:$K,3,FALSE),"")))</f>
        <v/>
      </c>
      <c r="BE210" s="111"/>
      <c r="BF210" s="111"/>
      <c r="BG210" s="109"/>
      <c r="BH210" s="112" t="str">
        <f>IF(BH208="IcePack","",IFNA(VLOOKUP(BH$2&amp;"F"&amp;$A208&amp;BH209,RackfileUPLOAD!$I:$K,3,FALSE),IFNA(VLOOKUP(BH$2&amp;"F"&amp;$A208,RackfileUPLOAD!$I:$K,3,FALSE),"")))</f>
        <v/>
      </c>
      <c r="BI210" s="112" t="str">
        <f>IF(BH208="IcePack","",IFNA(VLOOKUP(BH$2&amp;"F"&amp;$A208&amp;BI209,RackfileUPLOAD!$I:$K,3,FALSE),IFNA(VLOOKUP(BH$2&amp;"F"&amp;$A208,RackfileUPLOAD!$I:$K,3,FALSE),"")))</f>
        <v/>
      </c>
      <c r="BJ210" s="112" t="str">
        <f>IF(BH208="IcePack","",IFNA(VLOOKUP(BH$2&amp;"F"&amp;$A208&amp;BJ209,RackfileUPLOAD!$I:$K,3,FALSE),IFNA(VLOOKUP(BH$2&amp;"F"&amp;$A208,RackfileUPLOAD!$I:$K,3,FALSE),"")))</f>
        <v/>
      </c>
      <c r="BK210" s="113"/>
      <c r="BL210" s="109"/>
      <c r="BM210" s="112" t="str">
        <f>IF(BM208="IcePack","",IFNA(VLOOKUP(BM$2&amp;"F"&amp;$A208+1&amp;BM209,RackfileUPLOAD!$I:$K,3,FALSE),IFNA(VLOOKUP(BM$2&amp;"F"&amp;$A208+1,RackfileUPLOAD!$I:$K,3,FALSE),"")))</f>
        <v/>
      </c>
      <c r="BN210" s="112" t="str">
        <f>IF(BM208="IcePack","",IFNA(VLOOKUP(BM$2&amp;"F"&amp;$A208+1&amp;BN209,RackfileUPLOAD!$I:$K,3,FALSE),IFNA(VLOOKUP(BM$2&amp;"F"&amp;$A208+1,RackfileUPLOAD!$I:$K,3,FALSE),"")))</f>
        <v/>
      </c>
      <c r="BO210" s="112" t="str">
        <f>IF(BM208="IcePack","",IFNA(VLOOKUP(BM$2&amp;"F"&amp;$A208+1&amp;BO209,RackfileUPLOAD!$I:$K,3,FALSE),IFNA(VLOOKUP(BM$2&amp;"F"&amp;$A208+1,RackfileUPLOAD!$I:$K,3,FALSE),"")))</f>
        <v/>
      </c>
      <c r="BP210" s="111"/>
    </row>
    <row r="211" ht="9.0" customHeight="1">
      <c r="A211" s="88"/>
      <c r="B211" s="89"/>
      <c r="C211" s="90"/>
      <c r="D211" s="91"/>
      <c r="E211" s="94"/>
      <c r="F211" s="94"/>
      <c r="G211" s="94"/>
      <c r="H211" s="90"/>
      <c r="I211" s="91"/>
      <c r="J211" s="94"/>
      <c r="K211" s="94"/>
      <c r="L211" s="94"/>
      <c r="M211" s="90"/>
      <c r="N211" s="90"/>
      <c r="O211" s="91"/>
      <c r="P211" s="94"/>
      <c r="Q211" s="94"/>
      <c r="R211" s="94"/>
      <c r="S211" s="90"/>
      <c r="T211" s="91"/>
      <c r="U211" s="94"/>
      <c r="V211" s="94"/>
      <c r="W211" s="94"/>
      <c r="X211" s="90"/>
      <c r="Y211" s="90"/>
      <c r="Z211" s="91"/>
      <c r="AA211" s="94"/>
      <c r="AB211" s="94"/>
      <c r="AC211" s="94"/>
      <c r="AD211" s="90"/>
      <c r="AE211" s="91"/>
      <c r="AF211" s="94"/>
      <c r="AG211" s="94"/>
      <c r="AH211" s="94"/>
      <c r="AI211" s="90"/>
      <c r="AJ211" s="90"/>
      <c r="AK211" s="91"/>
      <c r="AL211" s="94"/>
      <c r="AM211" s="94"/>
      <c r="AN211" s="94"/>
      <c r="AO211" s="90"/>
      <c r="AP211" s="91"/>
      <c r="AQ211" s="94"/>
      <c r="AR211" s="94"/>
      <c r="AS211" s="94"/>
      <c r="AT211" s="90"/>
      <c r="AU211" s="90"/>
      <c r="AV211" s="95"/>
      <c r="AW211" s="94"/>
      <c r="AX211" s="94"/>
      <c r="AY211" s="94"/>
      <c r="AZ211" s="90"/>
      <c r="BA211" s="91"/>
      <c r="BB211" s="94"/>
      <c r="BC211" s="94"/>
      <c r="BD211" s="94"/>
      <c r="BE211" s="90"/>
      <c r="BF211" s="90"/>
      <c r="BG211" s="91"/>
      <c r="BH211" s="94"/>
      <c r="BI211" s="94"/>
      <c r="BJ211" s="94"/>
      <c r="BK211" s="90"/>
      <c r="BL211" s="91"/>
      <c r="BM211" s="94"/>
      <c r="BN211" s="94"/>
      <c r="BO211" s="94"/>
      <c r="BP211" s="115"/>
    </row>
    <row r="212" ht="59.25" customHeight="1">
      <c r="A212" s="97">
        <f>A208+2</f>
        <v>113</v>
      </c>
      <c r="B212" s="89"/>
      <c r="C212" s="90"/>
      <c r="D212" s="98" t="str">
        <f>IF(D$2="",,D$2&amp;"_KW "&amp;$B$2&amp;"_F"&amp;$A212)</f>
        <v>ASL3_KW 19_F113</v>
      </c>
      <c r="E212" s="99" t="str">
        <f>IFNA(VLOOKUP(E$2&amp;"F"&amp;$A212,RackfileUPLOAD!$H:$K,3,FALSE),"")</f>
        <v/>
      </c>
      <c r="F212" s="100"/>
      <c r="G212" s="101"/>
      <c r="H212" s="102"/>
      <c r="I212" s="98" t="str">
        <f>IF(I$2="",,I$2&amp;"_KW "&amp;$B$2&amp;"_F"&amp;$A212)</f>
        <v>ASL3_KW 19_F113</v>
      </c>
      <c r="J212" s="99" t="str">
        <f>IFNA(VLOOKUP(J$2&amp;"F"&amp;$A212+1,RackfileUPLOAD!$H:$K,3,FALSE),"")</f>
        <v/>
      </c>
      <c r="K212" s="100"/>
      <c r="L212" s="101"/>
      <c r="M212" s="90"/>
      <c r="N212" s="90"/>
      <c r="O212" s="98" t="str">
        <f>IF(O$2="",,O$2&amp;"_KW "&amp;$B$2&amp;"_F"&amp;$A212)</f>
        <v/>
      </c>
      <c r="P212" s="99" t="str">
        <f>IFNA(VLOOKUP(P$2&amp;"F"&amp;$A212,RackfileUPLOAD!$H:$K,3,FALSE),"")</f>
        <v/>
      </c>
      <c r="Q212" s="100"/>
      <c r="R212" s="101"/>
      <c r="S212" s="102"/>
      <c r="T212" s="98" t="str">
        <f>IF(T$2="",,T$2&amp;"_KW "&amp;$B$2&amp;"_F"&amp;$A212)</f>
        <v/>
      </c>
      <c r="U212" s="99" t="str">
        <f>IFNA(VLOOKUP(U$2&amp;"F"&amp;$A212+1,RackfileUPLOAD!$H:$K,3,FALSE),"")</f>
        <v/>
      </c>
      <c r="V212" s="100"/>
      <c r="W212" s="101"/>
      <c r="X212" s="90"/>
      <c r="Y212" s="90"/>
      <c r="Z212" s="98" t="str">
        <f>IF(Z$2="",,Z$2&amp;"_KW "&amp;$B$2&amp;"_F"&amp;$A212)</f>
        <v/>
      </c>
      <c r="AA212" s="99" t="str">
        <f>IFNA(VLOOKUP(AA$2&amp;"F"&amp;$A212,RackfileUPLOAD!$H:$K,3,FALSE),"")</f>
        <v/>
      </c>
      <c r="AB212" s="100"/>
      <c r="AC212" s="101"/>
      <c r="AD212" s="102"/>
      <c r="AE212" s="98" t="str">
        <f>IF(AE$2="",,AE$2&amp;"_KW "&amp;$B$2&amp;"_F"&amp;$A212)</f>
        <v/>
      </c>
      <c r="AF212" s="99" t="str">
        <f>IFNA(VLOOKUP(AF$2&amp;"F"&amp;$A212+1,RackfileUPLOAD!$H:$K,3,FALSE),"")</f>
        <v/>
      </c>
      <c r="AG212" s="100"/>
      <c r="AH212" s="101"/>
      <c r="AI212" s="90"/>
      <c r="AJ212" s="90"/>
      <c r="AK212" s="98" t="str">
        <f>IF(AK$2="",,AK$2&amp;"_KW "&amp;$B$2&amp;"_F"&amp;$A212)</f>
        <v/>
      </c>
      <c r="AL212" s="99" t="str">
        <f>IFNA(VLOOKUP(AL$2&amp;"F"&amp;$A212,RackfileUPLOAD!$H:$K,3,FALSE),"")</f>
        <v/>
      </c>
      <c r="AM212" s="100"/>
      <c r="AN212" s="101"/>
      <c r="AO212" s="102"/>
      <c r="AP212" s="98" t="str">
        <f>IF(AP$2="",,AP$2&amp;"_KW "&amp;$B$2&amp;"_F"&amp;$A212)</f>
        <v/>
      </c>
      <c r="AQ212" s="99" t="str">
        <f>IFNA(VLOOKUP(AQ$2&amp;"F"&amp;$A212+1,RackfileUPLOAD!$H:$K,3,FALSE),"")</f>
        <v/>
      </c>
      <c r="AR212" s="100"/>
      <c r="AS212" s="101"/>
      <c r="AT212" s="90"/>
      <c r="AU212" s="90"/>
      <c r="AV212" s="98" t="str">
        <f>IF(AV$2="",,AV$2&amp;"_KW "&amp;$B$2&amp;"_F"&amp;$A212)</f>
        <v/>
      </c>
      <c r="AW212" s="99" t="str">
        <f>IFNA(VLOOKUP(AW$2&amp;"F"&amp;$A212,RackfileUPLOAD!$H:$K,3,FALSE),"")</f>
        <v/>
      </c>
      <c r="AX212" s="100"/>
      <c r="AY212" s="101"/>
      <c r="AZ212" s="102"/>
      <c r="BA212" s="98" t="str">
        <f>IF(BA$2="",,BA$2&amp;"_KW "&amp;$B$2&amp;"_F"&amp;$A212)</f>
        <v/>
      </c>
      <c r="BB212" s="99" t="str">
        <f>IFNA(VLOOKUP(BB$2&amp;"F"&amp;$A212+1,RackfileUPLOAD!$H:$K,3,FALSE),"")</f>
        <v/>
      </c>
      <c r="BC212" s="100"/>
      <c r="BD212" s="101"/>
      <c r="BE212" s="90"/>
      <c r="BF212" s="90"/>
      <c r="BG212" s="98" t="str">
        <f>IF(BG$2="",,BG$2&amp;"_KW "&amp;$B$2&amp;"_F"&amp;$A212)</f>
        <v/>
      </c>
      <c r="BH212" s="99" t="str">
        <f>IFNA(VLOOKUP(BH$2&amp;"F"&amp;$A212,RackfileUPLOAD!$H:$K,3,FALSE),"")</f>
        <v/>
      </c>
      <c r="BI212" s="100"/>
      <c r="BJ212" s="101"/>
      <c r="BK212" s="102"/>
      <c r="BL212" s="98" t="str">
        <f>IF(BL$2="",,BL$2&amp;"_KW "&amp;$B$2&amp;"_F"&amp;$A212)</f>
        <v/>
      </c>
      <c r="BM212" s="99" t="str">
        <f>IFNA(VLOOKUP(BM$2&amp;"F"&amp;$A212+1,RackfileUPLOAD!$H:$K,3,FALSE),"")</f>
        <v/>
      </c>
      <c r="BN212" s="100"/>
      <c r="BO212" s="101"/>
      <c r="BP212" s="103"/>
    </row>
    <row r="213" ht="17.25" customHeight="1">
      <c r="A213" s="104"/>
      <c r="B213" s="89"/>
      <c r="C213" s="106"/>
      <c r="D213" s="104"/>
      <c r="E213" s="116" t="str">
        <f>IF(E212="","","2p")</f>
        <v/>
      </c>
      <c r="F213" s="117" t="str">
        <f>IF(E212="","","3p")</f>
        <v/>
      </c>
      <c r="G213" s="118" t="str">
        <f>IF(E212="","","4p")</f>
        <v/>
      </c>
      <c r="H213" s="108"/>
      <c r="I213" s="104"/>
      <c r="J213" s="107" t="str">
        <f>IF(J212="","","2p")</f>
        <v/>
      </c>
      <c r="K213" s="107" t="str">
        <f>IF(J212="","","3p")</f>
        <v/>
      </c>
      <c r="L213" s="107" t="str">
        <f>IF(J212="","","4p")</f>
        <v/>
      </c>
      <c r="M213" s="106"/>
      <c r="N213" s="106"/>
      <c r="O213" s="104"/>
      <c r="P213" s="116" t="str">
        <f>IF(P212="","","2p")</f>
        <v/>
      </c>
      <c r="Q213" s="117" t="str">
        <f>IF(P212="","","3p")</f>
        <v/>
      </c>
      <c r="R213" s="118" t="str">
        <f>IF(P212="","","4p")</f>
        <v/>
      </c>
      <c r="S213" s="108"/>
      <c r="T213" s="104"/>
      <c r="U213" s="107" t="str">
        <f>IF(U212="","","2p")</f>
        <v/>
      </c>
      <c r="V213" s="107" t="str">
        <f>IF(U212="","","3p")</f>
        <v/>
      </c>
      <c r="W213" s="107" t="str">
        <f>IF(U212="","","4p")</f>
        <v/>
      </c>
      <c r="X213" s="106"/>
      <c r="Y213" s="106"/>
      <c r="Z213" s="104"/>
      <c r="AA213" s="116" t="str">
        <f>IF(AA212="","","2p")</f>
        <v/>
      </c>
      <c r="AB213" s="117" t="str">
        <f>IF(AA212="","","3p")</f>
        <v/>
      </c>
      <c r="AC213" s="118" t="str">
        <f>IF(AA212="","","4p")</f>
        <v/>
      </c>
      <c r="AD213" s="108"/>
      <c r="AE213" s="104"/>
      <c r="AF213" s="107" t="str">
        <f>IF(AF212="","","2p")</f>
        <v/>
      </c>
      <c r="AG213" s="107" t="str">
        <f>IF(AF212="","","3p")</f>
        <v/>
      </c>
      <c r="AH213" s="107" t="str">
        <f>IF(AF212="","","4p")</f>
        <v/>
      </c>
      <c r="AI213" s="106"/>
      <c r="AJ213" s="106"/>
      <c r="AK213" s="104"/>
      <c r="AL213" s="116" t="str">
        <f>IF(AL212="","","2p")</f>
        <v/>
      </c>
      <c r="AM213" s="117" t="str">
        <f>IF(AL212="","","3p")</f>
        <v/>
      </c>
      <c r="AN213" s="118" t="str">
        <f>IF(AL212="","","4p")</f>
        <v/>
      </c>
      <c r="AO213" s="108"/>
      <c r="AP213" s="104"/>
      <c r="AQ213" s="107" t="str">
        <f>IF(AQ212="","","2p")</f>
        <v/>
      </c>
      <c r="AR213" s="107" t="str">
        <f>IF(AQ212="","","3p")</f>
        <v/>
      </c>
      <c r="AS213" s="107" t="str">
        <f>IF(AQ212="","","4p")</f>
        <v/>
      </c>
      <c r="AT213" s="106"/>
      <c r="AU213" s="106"/>
      <c r="AV213" s="104"/>
      <c r="AW213" s="116" t="str">
        <f>IF(AW212="","","2p")</f>
        <v/>
      </c>
      <c r="AX213" s="117" t="str">
        <f>IF(AW212="","","3p")</f>
        <v/>
      </c>
      <c r="AY213" s="118" t="str">
        <f>IF(AW212="","","4p")</f>
        <v/>
      </c>
      <c r="AZ213" s="108"/>
      <c r="BA213" s="104"/>
      <c r="BB213" s="107" t="str">
        <f>IF(BB212="","","2p")</f>
        <v/>
      </c>
      <c r="BC213" s="107" t="str">
        <f>IF(BB212="","","3p")</f>
        <v/>
      </c>
      <c r="BD213" s="107" t="str">
        <f>IF(BB212="","","4p")</f>
        <v/>
      </c>
      <c r="BE213" s="106"/>
      <c r="BF213" s="106"/>
      <c r="BG213" s="104"/>
      <c r="BH213" s="116" t="str">
        <f>IF(BH212="","","2p")</f>
        <v/>
      </c>
      <c r="BI213" s="117" t="str">
        <f>IF(BH212="","","3p")</f>
        <v/>
      </c>
      <c r="BJ213" s="118" t="str">
        <f>IF(BH212="","","4p")</f>
        <v/>
      </c>
      <c r="BK213" s="108"/>
      <c r="BL213" s="104"/>
      <c r="BM213" s="107" t="str">
        <f>IF(BM212="","","2p")</f>
        <v/>
      </c>
      <c r="BN213" s="107" t="str">
        <f>IF(BM212="","","3p")</f>
        <v/>
      </c>
      <c r="BO213" s="107" t="str">
        <f>IF(BM212="","","4p")</f>
        <v/>
      </c>
      <c r="BP213" s="106"/>
    </row>
    <row r="214" ht="33.75" customHeight="1">
      <c r="A214" s="109"/>
      <c r="B214" s="89"/>
      <c r="C214" s="111"/>
      <c r="D214" s="109"/>
      <c r="E214" s="112" t="str">
        <f>IF(E212="IcePack","",IFNA(VLOOKUP(E$2&amp;"F"&amp;$A212&amp;E213,RackfileUPLOAD!$I:$K,3,FALSE),IFNA(VLOOKUP(E$2&amp;"F"&amp;$A212,RackfileUPLOAD!$I:$K,3,FALSE),"")))</f>
        <v/>
      </c>
      <c r="F214" s="112" t="str">
        <f>IF(E212="IcePack","",IFNA(VLOOKUP(E$2&amp;"F"&amp;$A212&amp;F213,RackfileUPLOAD!$I:$K,3,FALSE),IFNA(VLOOKUP(E$2&amp;"F"&amp;$A212,RackfileUPLOAD!$I:$K,3,FALSE),"")))</f>
        <v/>
      </c>
      <c r="G214" s="112" t="str">
        <f>IF(E212="IcePack","",IFNA(VLOOKUP(E$2&amp;"F"&amp;$A212&amp;G213,RackfileUPLOAD!$I:$K,3,FALSE),IFNA(VLOOKUP(E$2&amp;"F"&amp;$A212,RackfileUPLOAD!$I:$K,3,FALSE),"")))</f>
        <v/>
      </c>
      <c r="H214" s="113"/>
      <c r="I214" s="109"/>
      <c r="J214" s="112" t="str">
        <f>IF(J212="IcePack","",IFNA(VLOOKUP(J$2&amp;"F"&amp;$A212+1&amp;J213,RackfileUPLOAD!$I:$K,3,FALSE),IFNA(VLOOKUP(J$2&amp;"F"&amp;$A212+1,RackfileUPLOAD!$I:$K,3,FALSE),"")))</f>
        <v/>
      </c>
      <c r="K214" s="112" t="str">
        <f>IF(J212="IcePack","",IFNA(VLOOKUP(J$2&amp;"F"&amp;$A212+1&amp;K213,RackfileUPLOAD!$I:$K,3,FALSE),IFNA(VLOOKUP(J$2&amp;"F"&amp;$A212+1,RackfileUPLOAD!$I:$K,3,FALSE),"")))</f>
        <v/>
      </c>
      <c r="L214" s="112" t="str">
        <f>IF(J212="IcePack","",IFNA(VLOOKUP(J$2&amp;"F"&amp;$A212+1&amp;L213,RackfileUPLOAD!$I:$K,3,FALSE),IFNA(VLOOKUP(J$2&amp;"F"&amp;$A212+1,RackfileUPLOAD!$I:$K,3,FALSE),"")))</f>
        <v/>
      </c>
      <c r="M214" s="111"/>
      <c r="N214" s="111"/>
      <c r="O214" s="109"/>
      <c r="P214" s="112" t="str">
        <f>IF(P212="IcePack","",IFNA(VLOOKUP(P$2&amp;"F"&amp;$A212&amp;P213,RackfileUPLOAD!$I:$K,3,FALSE),IFNA(VLOOKUP(P$2&amp;"F"&amp;$A212,RackfileUPLOAD!$I:$K,3,FALSE),"")))</f>
        <v/>
      </c>
      <c r="Q214" s="112" t="str">
        <f>IF(P212="IcePack","",IFNA(VLOOKUP(P$2&amp;"F"&amp;$A212&amp;Q213,RackfileUPLOAD!$I:$K,3,FALSE),IFNA(VLOOKUP(P$2&amp;"F"&amp;$A212,RackfileUPLOAD!$I:$K,3,FALSE),"")))</f>
        <v/>
      </c>
      <c r="R214" s="112" t="str">
        <f>IF(P212="IcePack","",IFNA(VLOOKUP(P$2&amp;"F"&amp;$A212&amp;R213,RackfileUPLOAD!$I:$K,3,FALSE),IFNA(VLOOKUP(P$2&amp;"F"&amp;$A212,RackfileUPLOAD!$I:$K,3,FALSE),"")))</f>
        <v/>
      </c>
      <c r="S214" s="113"/>
      <c r="T214" s="109"/>
      <c r="U214" s="112" t="str">
        <f>IF(U212="IcePack","",IFNA(VLOOKUP(U$2&amp;"F"&amp;$A212+1&amp;U213,RackfileUPLOAD!$I:$K,3,FALSE),IFNA(VLOOKUP(U$2&amp;"F"&amp;$A212+1,RackfileUPLOAD!$I:$K,3,FALSE),"")))</f>
        <v/>
      </c>
      <c r="V214" s="112" t="str">
        <f>IF(U212="IcePack","",IFNA(VLOOKUP(U$2&amp;"F"&amp;$A212+1&amp;V213,RackfileUPLOAD!$I:$K,3,FALSE),IFNA(VLOOKUP(U$2&amp;"F"&amp;$A212+1,RackfileUPLOAD!$I:$K,3,FALSE),"")))</f>
        <v/>
      </c>
      <c r="W214" s="112" t="str">
        <f>IF(U212="IcePack","",IFNA(VLOOKUP(U$2&amp;"F"&amp;$A212+1&amp;W213,RackfileUPLOAD!$I:$K,3,FALSE),IFNA(VLOOKUP(U$2&amp;"F"&amp;$A212+1,RackfileUPLOAD!$I:$K,3,FALSE),"")))</f>
        <v/>
      </c>
      <c r="X214" s="111"/>
      <c r="Y214" s="111"/>
      <c r="Z214" s="109"/>
      <c r="AA214" s="112" t="str">
        <f>IF(AA212="IcePack","",IFNA(VLOOKUP(AA$2&amp;"F"&amp;$A212&amp;AA213,RackfileUPLOAD!$I:$K,3,FALSE),IFNA(VLOOKUP(AA$2&amp;"F"&amp;$A212,RackfileUPLOAD!$I:$K,3,FALSE),"")))</f>
        <v/>
      </c>
      <c r="AB214" s="112" t="str">
        <f>IF(AA212="IcePack","",IFNA(VLOOKUP(AA$2&amp;"F"&amp;$A212&amp;AB213,RackfileUPLOAD!$I:$K,3,FALSE),IFNA(VLOOKUP(AA$2&amp;"F"&amp;$A212,RackfileUPLOAD!$I:$K,3,FALSE),"")))</f>
        <v/>
      </c>
      <c r="AC214" s="112" t="str">
        <f>IF(AA212="IcePack","",IFNA(VLOOKUP(AA$2&amp;"F"&amp;$A212&amp;AC213,RackfileUPLOAD!$I:$K,3,FALSE),IFNA(VLOOKUP(AA$2&amp;"F"&amp;$A212,RackfileUPLOAD!$I:$K,3,FALSE),"")))</f>
        <v/>
      </c>
      <c r="AD214" s="113"/>
      <c r="AE214" s="109"/>
      <c r="AF214" s="112" t="str">
        <f>IF(AF212="IcePack","",IFNA(VLOOKUP(AF$2&amp;"F"&amp;$A212+1&amp;AF213,RackfileUPLOAD!$I:$K,3,FALSE),IFNA(VLOOKUP(AF$2&amp;"F"&amp;$A212+1,RackfileUPLOAD!$I:$K,3,FALSE),"")))</f>
        <v/>
      </c>
      <c r="AG214" s="112" t="str">
        <f>IF(AF212="IcePack","",IFNA(VLOOKUP(AF$2&amp;"F"&amp;$A212+1&amp;AG213,RackfileUPLOAD!$I:$K,3,FALSE),IFNA(VLOOKUP(AF$2&amp;"F"&amp;$A212+1,RackfileUPLOAD!$I:$K,3,FALSE),"")))</f>
        <v/>
      </c>
      <c r="AH214" s="112" t="str">
        <f>IF(AF212="IcePack","",IFNA(VLOOKUP(AF$2&amp;"F"&amp;$A212+1&amp;AH213,RackfileUPLOAD!$I:$K,3,FALSE),IFNA(VLOOKUP(AF$2&amp;"F"&amp;$A212+1,RackfileUPLOAD!$I:$K,3,FALSE),"")))</f>
        <v/>
      </c>
      <c r="AI214" s="111"/>
      <c r="AJ214" s="111"/>
      <c r="AK214" s="109"/>
      <c r="AL214" s="112" t="str">
        <f>IF(AL212="IcePack","",IFNA(VLOOKUP(AL$2&amp;"F"&amp;$A212&amp;AL213,RackfileUPLOAD!$I:$K,3,FALSE),IFNA(VLOOKUP(AL$2&amp;"F"&amp;$A212,RackfileUPLOAD!$I:$K,3,FALSE),"")))</f>
        <v/>
      </c>
      <c r="AM214" s="112" t="str">
        <f>IF(AL212="IcePack","",IFNA(VLOOKUP(AL$2&amp;"F"&amp;$A212&amp;AM213,RackfileUPLOAD!$I:$K,3,FALSE),IFNA(VLOOKUP(AL$2&amp;"F"&amp;$A212,RackfileUPLOAD!$I:$K,3,FALSE),"")))</f>
        <v/>
      </c>
      <c r="AN214" s="112" t="str">
        <f>IF(AL212="IcePack","",IFNA(VLOOKUP(AL$2&amp;"F"&amp;$A212&amp;AN213,RackfileUPLOAD!$I:$K,3,FALSE),IFNA(VLOOKUP(AL$2&amp;"F"&amp;$A212,RackfileUPLOAD!$I:$K,3,FALSE),"")))</f>
        <v/>
      </c>
      <c r="AO214" s="113"/>
      <c r="AP214" s="109"/>
      <c r="AQ214" s="112" t="str">
        <f>IF(AQ212="IcePack","",IFNA(VLOOKUP(AQ$2&amp;"F"&amp;$A212+1&amp;AQ213,RackfileUPLOAD!$I:$K,3,FALSE),IFNA(VLOOKUP(AQ$2&amp;"F"&amp;$A212+1,RackfileUPLOAD!$I:$K,3,FALSE),"")))</f>
        <v/>
      </c>
      <c r="AR214" s="112" t="str">
        <f>IF(AQ212="IcePack","",IFNA(VLOOKUP(AQ$2&amp;"F"&amp;$A212+1&amp;AR213,RackfileUPLOAD!$I:$K,3,FALSE),IFNA(VLOOKUP(AQ$2&amp;"F"&amp;$A212+1,RackfileUPLOAD!$I:$K,3,FALSE),"")))</f>
        <v/>
      </c>
      <c r="AS214" s="112" t="str">
        <f>IF(AQ212="IcePack","",IFNA(VLOOKUP(AQ$2&amp;"F"&amp;$A212+1&amp;AS213,RackfileUPLOAD!$I:$K,3,FALSE),IFNA(VLOOKUP(AQ$2&amp;"F"&amp;$A212+1,RackfileUPLOAD!$I:$K,3,FALSE),"")))</f>
        <v/>
      </c>
      <c r="AT214" s="111"/>
      <c r="AU214" s="111"/>
      <c r="AV214" s="109"/>
      <c r="AW214" s="112" t="str">
        <f>IF(AW212="IcePack","",IFNA(VLOOKUP(AW$2&amp;"F"&amp;$A212&amp;AW213,RackfileUPLOAD!$I:$K,3,FALSE),IFNA(VLOOKUP(AW$2&amp;"F"&amp;$A212,RackfileUPLOAD!$I:$K,3,FALSE),"")))</f>
        <v/>
      </c>
      <c r="AX214" s="112" t="str">
        <f>IF(AW212="IcePack","",IFNA(VLOOKUP(AW$2&amp;"F"&amp;$A212&amp;AX213,RackfileUPLOAD!$I:$K,3,FALSE),IFNA(VLOOKUP(AW$2&amp;"F"&amp;$A212,RackfileUPLOAD!$I:$K,3,FALSE),"")))</f>
        <v/>
      </c>
      <c r="AY214" s="112" t="str">
        <f>IF(AW212="IcePack","",IFNA(VLOOKUP(AW$2&amp;"F"&amp;$A212&amp;AY213,RackfileUPLOAD!$I:$K,3,FALSE),IFNA(VLOOKUP(AW$2&amp;"F"&amp;$A212,RackfileUPLOAD!$I:$K,3,FALSE),"")))</f>
        <v/>
      </c>
      <c r="AZ214" s="113"/>
      <c r="BA214" s="109"/>
      <c r="BB214" s="112" t="str">
        <f>IF(BB212="IcePack","",IFNA(VLOOKUP(BB$2&amp;"F"&amp;$A212+1&amp;BB213,RackfileUPLOAD!$I:$K,3,FALSE),IFNA(VLOOKUP(BB$2&amp;"F"&amp;$A212+1,RackfileUPLOAD!$I:$K,3,FALSE),"")))</f>
        <v/>
      </c>
      <c r="BC214" s="112" t="str">
        <f>IF(BB212="IcePack","",IFNA(VLOOKUP(BB$2&amp;"F"&amp;$A212+1&amp;BC213,RackfileUPLOAD!$I:$K,3,FALSE),IFNA(VLOOKUP(BB$2&amp;"F"&amp;$A212+1,RackfileUPLOAD!$I:$K,3,FALSE),"")))</f>
        <v/>
      </c>
      <c r="BD214" s="112" t="str">
        <f>IF(BB212="IcePack","",IFNA(VLOOKUP(BB$2&amp;"F"&amp;$A212+1&amp;BD213,RackfileUPLOAD!$I:$K,3,FALSE),IFNA(VLOOKUP(BB$2&amp;"F"&amp;$A212+1,RackfileUPLOAD!$I:$K,3,FALSE),"")))</f>
        <v/>
      </c>
      <c r="BE214" s="111"/>
      <c r="BF214" s="111"/>
      <c r="BG214" s="109"/>
      <c r="BH214" s="112" t="str">
        <f>IF(BH212="IcePack","",IFNA(VLOOKUP(BH$2&amp;"F"&amp;$A212&amp;BH213,RackfileUPLOAD!$I:$K,3,FALSE),IFNA(VLOOKUP(BH$2&amp;"F"&amp;$A212,RackfileUPLOAD!$I:$K,3,FALSE),"")))</f>
        <v/>
      </c>
      <c r="BI214" s="112" t="str">
        <f>IF(BH212="IcePack","",IFNA(VLOOKUP(BH$2&amp;"F"&amp;$A212&amp;BI213,RackfileUPLOAD!$I:$K,3,FALSE),IFNA(VLOOKUP(BH$2&amp;"F"&amp;$A212,RackfileUPLOAD!$I:$K,3,FALSE),"")))</f>
        <v/>
      </c>
      <c r="BJ214" s="112" t="str">
        <f>IF(BH212="IcePack","",IFNA(VLOOKUP(BH$2&amp;"F"&amp;$A212&amp;BJ213,RackfileUPLOAD!$I:$K,3,FALSE),IFNA(VLOOKUP(BH$2&amp;"F"&amp;$A212,RackfileUPLOAD!$I:$K,3,FALSE),"")))</f>
        <v/>
      </c>
      <c r="BK214" s="113"/>
      <c r="BL214" s="109"/>
      <c r="BM214" s="112" t="str">
        <f>IF(BM212="IcePack","",IFNA(VLOOKUP(BM$2&amp;"F"&amp;$A212+1&amp;BM213,RackfileUPLOAD!$I:$K,3,FALSE),IFNA(VLOOKUP(BM$2&amp;"F"&amp;$A212+1,RackfileUPLOAD!$I:$K,3,FALSE),"")))</f>
        <v/>
      </c>
      <c r="BN214" s="112" t="str">
        <f>IF(BM212="IcePack","",IFNA(VLOOKUP(BM$2&amp;"F"&amp;$A212+1&amp;BN213,RackfileUPLOAD!$I:$K,3,FALSE),IFNA(VLOOKUP(BM$2&amp;"F"&amp;$A212+1,RackfileUPLOAD!$I:$K,3,FALSE),"")))</f>
        <v/>
      </c>
      <c r="BO214" s="112" t="str">
        <f>IF(BM212="IcePack","",IFNA(VLOOKUP(BM$2&amp;"F"&amp;$A212+1&amp;BO213,RackfileUPLOAD!$I:$K,3,FALSE),IFNA(VLOOKUP(BM$2&amp;"F"&amp;$A212+1,RackfileUPLOAD!$I:$K,3,FALSE),"")))</f>
        <v/>
      </c>
      <c r="BP214" s="111"/>
    </row>
    <row r="215" ht="9.0" customHeight="1">
      <c r="A215" s="88"/>
      <c r="B215" s="89"/>
      <c r="C215" s="90"/>
      <c r="D215" s="91"/>
      <c r="E215" s="94"/>
      <c r="F215" s="94"/>
      <c r="G215" s="94"/>
      <c r="H215" s="90"/>
      <c r="I215" s="91"/>
      <c r="J215" s="94"/>
      <c r="K215" s="94"/>
      <c r="L215" s="94"/>
      <c r="M215" s="90"/>
      <c r="N215" s="90"/>
      <c r="O215" s="91"/>
      <c r="P215" s="94"/>
      <c r="Q215" s="94"/>
      <c r="R215" s="94"/>
      <c r="S215" s="90"/>
      <c r="T215" s="91"/>
      <c r="U215" s="94"/>
      <c r="V215" s="94"/>
      <c r="W215" s="94"/>
      <c r="X215" s="90"/>
      <c r="Y215" s="90"/>
      <c r="Z215" s="91"/>
      <c r="AA215" s="94"/>
      <c r="AB215" s="94"/>
      <c r="AC215" s="94"/>
      <c r="AD215" s="90"/>
      <c r="AE215" s="91"/>
      <c r="AF215" s="94"/>
      <c r="AG215" s="94"/>
      <c r="AH215" s="94"/>
      <c r="AI215" s="90"/>
      <c r="AJ215" s="90"/>
      <c r="AK215" s="91"/>
      <c r="AL215" s="94"/>
      <c r="AM215" s="94"/>
      <c r="AN215" s="94"/>
      <c r="AO215" s="90"/>
      <c r="AP215" s="91"/>
      <c r="AQ215" s="94"/>
      <c r="AR215" s="94"/>
      <c r="AS215" s="94"/>
      <c r="AT215" s="90"/>
      <c r="AU215" s="90"/>
      <c r="AV215" s="95"/>
      <c r="AW215" s="94"/>
      <c r="AX215" s="94"/>
      <c r="AY215" s="94"/>
      <c r="AZ215" s="90"/>
      <c r="BA215" s="91"/>
      <c r="BB215" s="94"/>
      <c r="BC215" s="94"/>
      <c r="BD215" s="94"/>
      <c r="BE215" s="90"/>
      <c r="BF215" s="90"/>
      <c r="BG215" s="91"/>
      <c r="BH215" s="94"/>
      <c r="BI215" s="94"/>
      <c r="BJ215" s="94"/>
      <c r="BK215" s="90"/>
      <c r="BL215" s="91"/>
      <c r="BM215" s="94"/>
      <c r="BN215" s="94"/>
      <c r="BO215" s="94"/>
      <c r="BP215" s="115"/>
    </row>
    <row r="216" ht="59.25" customHeight="1">
      <c r="A216" s="97">
        <f>A212+2</f>
        <v>115</v>
      </c>
      <c r="B216" s="89"/>
      <c r="C216" s="90"/>
      <c r="D216" s="98" t="str">
        <f>IF(D$2="",,D$2&amp;"_KW "&amp;$B$2&amp;"_F"&amp;$A216)</f>
        <v>ASL3_KW 19_F115</v>
      </c>
      <c r="E216" s="99" t="str">
        <f>IFNA(VLOOKUP(E$2&amp;"F"&amp;$A216,RackfileUPLOAD!$H:$K,3,FALSE),"")</f>
        <v/>
      </c>
      <c r="F216" s="100"/>
      <c r="G216" s="101"/>
      <c r="H216" s="102"/>
      <c r="I216" s="98" t="str">
        <f>IF(I$2="",,I$2&amp;"_KW "&amp;$B$2&amp;"_F"&amp;$A216)</f>
        <v>ASL3_KW 19_F115</v>
      </c>
      <c r="J216" s="119" t="str">
        <f>IFNA(VLOOKUP(J$2&amp;"F"&amp;$A216+1,RackfileUPLOAD!$H:$K,3,FALSE),"")</f>
        <v/>
      </c>
      <c r="K216" s="100"/>
      <c r="L216" s="101"/>
      <c r="M216" s="90"/>
      <c r="N216" s="90"/>
      <c r="O216" s="98" t="str">
        <f>IF(O$2="",,O$2&amp;"_KW "&amp;$B$2&amp;"_F"&amp;$A216)</f>
        <v/>
      </c>
      <c r="P216" s="99" t="str">
        <f>IFNA(VLOOKUP(P$2&amp;"F"&amp;$A216,RackfileUPLOAD!$H:$K,3,FALSE),"")</f>
        <v/>
      </c>
      <c r="Q216" s="100"/>
      <c r="R216" s="101"/>
      <c r="S216" s="102"/>
      <c r="T216" s="98" t="str">
        <f>IF(T$2="",,T$2&amp;"_KW "&amp;$B$2&amp;"_F"&amp;$A216)</f>
        <v/>
      </c>
      <c r="U216" s="119" t="str">
        <f>IFNA(VLOOKUP(U$2&amp;"F"&amp;$A216+1,RackfileUPLOAD!$H:$K,3,FALSE),"")</f>
        <v/>
      </c>
      <c r="V216" s="100"/>
      <c r="W216" s="101"/>
      <c r="X216" s="90"/>
      <c r="Y216" s="90"/>
      <c r="Z216" s="98" t="str">
        <f>IF(Z$2="",,Z$2&amp;"_KW "&amp;$B$2&amp;"_F"&amp;$A216)</f>
        <v/>
      </c>
      <c r="AA216" s="99" t="str">
        <f>IFNA(VLOOKUP(AA$2&amp;"F"&amp;$A216,RackfileUPLOAD!$H:$K,3,FALSE),"")</f>
        <v/>
      </c>
      <c r="AB216" s="100"/>
      <c r="AC216" s="101"/>
      <c r="AD216" s="102"/>
      <c r="AE216" s="98" t="str">
        <f>IF(AE$2="",,AE$2&amp;"_KW "&amp;$B$2&amp;"_F"&amp;$A216)</f>
        <v/>
      </c>
      <c r="AF216" s="119" t="str">
        <f>IFNA(VLOOKUP(AF$2&amp;"F"&amp;$A216+1,RackfileUPLOAD!$H:$K,3,FALSE),"")</f>
        <v/>
      </c>
      <c r="AG216" s="100"/>
      <c r="AH216" s="101"/>
      <c r="AI216" s="90"/>
      <c r="AJ216" s="90"/>
      <c r="AK216" s="98" t="str">
        <f>IF(AK$2="",,AK$2&amp;"_KW "&amp;$B$2&amp;"_F"&amp;$A216)</f>
        <v/>
      </c>
      <c r="AL216" s="99" t="str">
        <f>IFNA(VLOOKUP(AL$2&amp;"F"&amp;$A216,RackfileUPLOAD!$H:$K,3,FALSE),"")</f>
        <v/>
      </c>
      <c r="AM216" s="100"/>
      <c r="AN216" s="101"/>
      <c r="AO216" s="102"/>
      <c r="AP216" s="98" t="str">
        <f>IF(AP$2="",,AP$2&amp;"_KW "&amp;$B$2&amp;"_F"&amp;$A216)</f>
        <v/>
      </c>
      <c r="AQ216" s="119" t="str">
        <f>IFNA(VLOOKUP(AQ$2&amp;"F"&amp;$A216+1,RackfileUPLOAD!$H:$K,3,FALSE),"")</f>
        <v/>
      </c>
      <c r="AR216" s="100"/>
      <c r="AS216" s="101"/>
      <c r="AT216" s="90"/>
      <c r="AU216" s="90"/>
      <c r="AV216" s="98" t="str">
        <f>IF(AV$2="",,AV$2&amp;"_KW "&amp;$B$2&amp;"_F"&amp;$A216)</f>
        <v/>
      </c>
      <c r="AW216" s="99" t="str">
        <f>IFNA(VLOOKUP(AW$2&amp;"F"&amp;$A216,RackfileUPLOAD!$H:$K,3,FALSE),"")</f>
        <v/>
      </c>
      <c r="AX216" s="100"/>
      <c r="AY216" s="101"/>
      <c r="AZ216" s="102"/>
      <c r="BA216" s="98" t="str">
        <f>IF(BA$2="",,BA$2&amp;"_KW "&amp;$B$2&amp;"_F"&amp;$A216)</f>
        <v/>
      </c>
      <c r="BB216" s="119" t="str">
        <f>IFNA(VLOOKUP(BB$2&amp;"F"&amp;$A216+1,RackfileUPLOAD!$H:$K,3,FALSE),"")</f>
        <v/>
      </c>
      <c r="BC216" s="100"/>
      <c r="BD216" s="101"/>
      <c r="BE216" s="90"/>
      <c r="BF216" s="90"/>
      <c r="BG216" s="98" t="str">
        <f>IF(BG$2="",,BG$2&amp;"_KW "&amp;$B$2&amp;"_F"&amp;$A216)</f>
        <v/>
      </c>
      <c r="BH216" s="99" t="str">
        <f>IFNA(VLOOKUP(BH$2&amp;"F"&amp;$A216,RackfileUPLOAD!$H:$K,3,FALSE),"")</f>
        <v/>
      </c>
      <c r="BI216" s="100"/>
      <c r="BJ216" s="101"/>
      <c r="BK216" s="102"/>
      <c r="BL216" s="98" t="str">
        <f>IF(BL$2="",,BL$2&amp;"_KW "&amp;$B$2&amp;"_F"&amp;$A216)</f>
        <v/>
      </c>
      <c r="BM216" s="119" t="str">
        <f>IFNA(VLOOKUP(BM$2&amp;"F"&amp;$A216+1,RackfileUPLOAD!$H:$K,3,FALSE),"")</f>
        <v/>
      </c>
      <c r="BN216" s="100"/>
      <c r="BO216" s="101"/>
      <c r="BP216" s="120"/>
    </row>
    <row r="217" ht="17.25" customHeight="1">
      <c r="A217" s="104"/>
      <c r="B217" s="89"/>
      <c r="C217" s="106"/>
      <c r="D217" s="104"/>
      <c r="E217" s="116" t="str">
        <f>IF(E216="","","2p")</f>
        <v/>
      </c>
      <c r="F217" s="117" t="str">
        <f>IF(E216="","","3p")</f>
        <v/>
      </c>
      <c r="G217" s="118" t="str">
        <f>IF(E216="","","4p")</f>
        <v/>
      </c>
      <c r="H217" s="108"/>
      <c r="I217" s="104"/>
      <c r="J217" s="116" t="str">
        <f>IF(J216="","","2p")</f>
        <v/>
      </c>
      <c r="K217" s="117" t="str">
        <f>IF(J216="","","3p")</f>
        <v/>
      </c>
      <c r="L217" s="118" t="str">
        <f>IF(J216="","","4p")</f>
        <v/>
      </c>
      <c r="M217" s="106"/>
      <c r="N217" s="106"/>
      <c r="O217" s="104"/>
      <c r="P217" s="116" t="str">
        <f>IF(P216="","","2p")</f>
        <v/>
      </c>
      <c r="Q217" s="117" t="str">
        <f>IF(P216="","","3p")</f>
        <v/>
      </c>
      <c r="R217" s="118" t="str">
        <f>IF(P216="","","4p")</f>
        <v/>
      </c>
      <c r="S217" s="108"/>
      <c r="T217" s="104"/>
      <c r="U217" s="116" t="str">
        <f>IF(U216="","","2p")</f>
        <v/>
      </c>
      <c r="V217" s="117" t="str">
        <f>IF(U216="","","3p")</f>
        <v/>
      </c>
      <c r="W217" s="118" t="str">
        <f>IF(U216="","","4p")</f>
        <v/>
      </c>
      <c r="X217" s="106"/>
      <c r="Y217" s="106"/>
      <c r="Z217" s="104"/>
      <c r="AA217" s="116" t="str">
        <f>IF(AA216="","","2p")</f>
        <v/>
      </c>
      <c r="AB217" s="117" t="str">
        <f>IF(AA216="","","3p")</f>
        <v/>
      </c>
      <c r="AC217" s="118" t="str">
        <f>IF(AA216="","","4p")</f>
        <v/>
      </c>
      <c r="AD217" s="108"/>
      <c r="AE217" s="104"/>
      <c r="AF217" s="116" t="str">
        <f>IF(AF216="","","2p")</f>
        <v/>
      </c>
      <c r="AG217" s="117" t="str">
        <f>IF(AF216="","","3p")</f>
        <v/>
      </c>
      <c r="AH217" s="118" t="str">
        <f>IF(AF216="","","4p")</f>
        <v/>
      </c>
      <c r="AI217" s="106"/>
      <c r="AJ217" s="106"/>
      <c r="AK217" s="104"/>
      <c r="AL217" s="116" t="str">
        <f>IF(AL216="","","2p")</f>
        <v/>
      </c>
      <c r="AM217" s="117" t="str">
        <f>IF(AL216="","","3p")</f>
        <v/>
      </c>
      <c r="AN217" s="118" t="str">
        <f>IF(AL216="","","4p")</f>
        <v/>
      </c>
      <c r="AO217" s="108"/>
      <c r="AP217" s="104"/>
      <c r="AQ217" s="116" t="str">
        <f>IF(AQ216="","","2p")</f>
        <v/>
      </c>
      <c r="AR217" s="117" t="str">
        <f>IF(AQ216="","","3p")</f>
        <v/>
      </c>
      <c r="AS217" s="118" t="str">
        <f>IF(AQ216="","","4p")</f>
        <v/>
      </c>
      <c r="AT217" s="106"/>
      <c r="AU217" s="106"/>
      <c r="AV217" s="104"/>
      <c r="AW217" s="116" t="str">
        <f>IF(AW216="","","2p")</f>
        <v/>
      </c>
      <c r="AX217" s="117" t="str">
        <f>IF(AW216="","","3p")</f>
        <v/>
      </c>
      <c r="AY217" s="118" t="str">
        <f>IF(AW216="","","4p")</f>
        <v/>
      </c>
      <c r="AZ217" s="108"/>
      <c r="BA217" s="104"/>
      <c r="BB217" s="116" t="str">
        <f>IF(BB216="","","2p")</f>
        <v/>
      </c>
      <c r="BC217" s="117" t="str">
        <f>IF(BB216="","","3p")</f>
        <v/>
      </c>
      <c r="BD217" s="118" t="str">
        <f>IF(BB216="","","4p")</f>
        <v/>
      </c>
      <c r="BE217" s="106"/>
      <c r="BF217" s="106"/>
      <c r="BG217" s="104"/>
      <c r="BH217" s="116" t="str">
        <f>IF(BH216="","","2p")</f>
        <v/>
      </c>
      <c r="BI217" s="117" t="str">
        <f>IF(BH216="","","3p")</f>
        <v/>
      </c>
      <c r="BJ217" s="118" t="str">
        <f>IF(BH216="","","4p")</f>
        <v/>
      </c>
      <c r="BK217" s="108"/>
      <c r="BL217" s="104"/>
      <c r="BM217" s="116" t="str">
        <f>IF(BM216="","","2p")</f>
        <v/>
      </c>
      <c r="BN217" s="117" t="str">
        <f>IF(BM216="","","3p")</f>
        <v/>
      </c>
      <c r="BO217" s="118" t="str">
        <f>IF(BM216="","","4p")</f>
        <v/>
      </c>
      <c r="BP217" s="106"/>
    </row>
    <row r="218" ht="33.75" customHeight="1">
      <c r="A218" s="109"/>
      <c r="B218" s="89"/>
      <c r="C218" s="111"/>
      <c r="D218" s="109"/>
      <c r="E218" s="121" t="str">
        <f>IF(E216="IcePack","",IFNA(VLOOKUP(E$2&amp;"F"&amp;$A216&amp;E217,RackfileUPLOAD!$I:$K,3,FALSE),IFNA(VLOOKUP(E$2&amp;"F"&amp;$A216,RackfileUPLOAD!$I:$K,3,FALSE),"")))</f>
        <v/>
      </c>
      <c r="F218" s="121" t="str">
        <f>IF(E216="IcePack","",IFNA(VLOOKUP(E$2&amp;"F"&amp;$A216&amp;F217,RackfileUPLOAD!$I:$K,3,FALSE),IFNA(VLOOKUP(E$2&amp;"F"&amp;$A216,RackfileUPLOAD!$I:$K,3,FALSE),"")))</f>
        <v/>
      </c>
      <c r="G218" s="121" t="str">
        <f>IF(E216="IcePack","",IFNA(VLOOKUP(E$2&amp;"F"&amp;$A216&amp;G217,RackfileUPLOAD!$I:$K,3,FALSE),IFNA(VLOOKUP(E$2&amp;"F"&amp;$A216,RackfileUPLOAD!$I:$K,3,FALSE),"")))</f>
        <v/>
      </c>
      <c r="H218" s="113"/>
      <c r="I218" s="109"/>
      <c r="J218" s="121" t="str">
        <f>IF(J216="IcePack","",IFNA(VLOOKUP(J$2&amp;"F"&amp;$A216+1&amp;J217,RackfileUPLOAD!$I:$K,3,FALSE),IFNA(VLOOKUP(J$2&amp;"F"&amp;$A216+1,RackfileUPLOAD!$I:$K,3,FALSE),"")))</f>
        <v/>
      </c>
      <c r="K218" s="121" t="str">
        <f>IF(J216="IcePack","",IFNA(VLOOKUP(J$2&amp;"F"&amp;$A216+1&amp;K217,RackfileUPLOAD!$I:$K,3,FALSE),IFNA(VLOOKUP(J$2&amp;"F"&amp;$A216+1,RackfileUPLOAD!$I:$K,3,FALSE),"")))</f>
        <v/>
      </c>
      <c r="L218" s="121" t="str">
        <f>IF(J216="IcePack","",IFNA(VLOOKUP(J$2&amp;"F"&amp;$A216+1&amp;L217,RackfileUPLOAD!$I:$K,3,FALSE),IFNA(VLOOKUP(J$2&amp;"F"&amp;$A216+1,RackfileUPLOAD!$I:$K,3,FALSE),"")))</f>
        <v/>
      </c>
      <c r="M218" s="111"/>
      <c r="N218" s="111"/>
      <c r="O218" s="109"/>
      <c r="P218" s="121" t="str">
        <f>IF(P216="IcePack","",IFNA(VLOOKUP(P$2&amp;"F"&amp;$A216&amp;P217,RackfileUPLOAD!$I:$K,3,FALSE),IFNA(VLOOKUP(P$2&amp;"F"&amp;$A216,RackfileUPLOAD!$I:$K,3,FALSE),"")))</f>
        <v/>
      </c>
      <c r="Q218" s="121" t="str">
        <f>IF(P216="IcePack","",IFNA(VLOOKUP(P$2&amp;"F"&amp;$A216&amp;Q217,RackfileUPLOAD!$I:$K,3,FALSE),IFNA(VLOOKUP(P$2&amp;"F"&amp;$A216,RackfileUPLOAD!$I:$K,3,FALSE),"")))</f>
        <v/>
      </c>
      <c r="R218" s="121" t="str">
        <f>IF(P216="IcePack","",IFNA(VLOOKUP(P$2&amp;"F"&amp;$A216&amp;R217,RackfileUPLOAD!$I:$K,3,FALSE),IFNA(VLOOKUP(P$2&amp;"F"&amp;$A216,RackfileUPLOAD!$I:$K,3,FALSE),"")))</f>
        <v/>
      </c>
      <c r="S218" s="113"/>
      <c r="T218" s="109"/>
      <c r="U218" s="121" t="str">
        <f>IF(U216="IcePack","",IFNA(VLOOKUP(U$2&amp;"F"&amp;$A216+1&amp;U217,RackfileUPLOAD!$I:$K,3,FALSE),IFNA(VLOOKUP(U$2&amp;"F"&amp;$A216+1,RackfileUPLOAD!$I:$K,3,FALSE),"")))</f>
        <v/>
      </c>
      <c r="V218" s="121" t="str">
        <f>IF(U216="IcePack","",IFNA(VLOOKUP(U$2&amp;"F"&amp;$A216+1&amp;V217,RackfileUPLOAD!$I:$K,3,FALSE),IFNA(VLOOKUP(U$2&amp;"F"&amp;$A216+1,RackfileUPLOAD!$I:$K,3,FALSE),"")))</f>
        <v/>
      </c>
      <c r="W218" s="121" t="str">
        <f>IF(U216="IcePack","",IFNA(VLOOKUP(U$2&amp;"F"&amp;$A216+1&amp;W217,RackfileUPLOAD!$I:$K,3,FALSE),IFNA(VLOOKUP(U$2&amp;"F"&amp;$A216+1,RackfileUPLOAD!$I:$K,3,FALSE),"")))</f>
        <v/>
      </c>
      <c r="X218" s="111"/>
      <c r="Y218" s="111"/>
      <c r="Z218" s="109"/>
      <c r="AA218" s="121" t="str">
        <f>IF(AA216="IcePack","",IFNA(VLOOKUP(AA$2&amp;"F"&amp;$A216&amp;AA217,RackfileUPLOAD!$I:$K,3,FALSE),IFNA(VLOOKUP(AA$2&amp;"F"&amp;$A216,RackfileUPLOAD!$I:$K,3,FALSE),"")))</f>
        <v/>
      </c>
      <c r="AB218" s="121" t="str">
        <f>IF(AA216="IcePack","",IFNA(VLOOKUP(AA$2&amp;"F"&amp;$A216&amp;AB217,RackfileUPLOAD!$I:$K,3,FALSE),IFNA(VLOOKUP(AA$2&amp;"F"&amp;$A216,RackfileUPLOAD!$I:$K,3,FALSE),"")))</f>
        <v/>
      </c>
      <c r="AC218" s="121" t="str">
        <f>IF(AA216="IcePack","",IFNA(VLOOKUP(AA$2&amp;"F"&amp;$A216&amp;AC217,RackfileUPLOAD!$I:$K,3,FALSE),IFNA(VLOOKUP(AA$2&amp;"F"&amp;$A216,RackfileUPLOAD!$I:$K,3,FALSE),"")))</f>
        <v/>
      </c>
      <c r="AD218" s="113"/>
      <c r="AE218" s="109"/>
      <c r="AF218" s="121" t="str">
        <f>IF(AF216="IcePack","",IFNA(VLOOKUP(AF$2&amp;"F"&amp;$A216+1&amp;AF217,RackfileUPLOAD!$I:$K,3,FALSE),IFNA(VLOOKUP(AF$2&amp;"F"&amp;$A216+1,RackfileUPLOAD!$I:$K,3,FALSE),"")))</f>
        <v/>
      </c>
      <c r="AG218" s="121" t="str">
        <f>IF(AF216="IcePack","",IFNA(VLOOKUP(AF$2&amp;"F"&amp;$A216+1&amp;AG217,RackfileUPLOAD!$I:$K,3,FALSE),IFNA(VLOOKUP(AF$2&amp;"F"&amp;$A216+1,RackfileUPLOAD!$I:$K,3,FALSE),"")))</f>
        <v/>
      </c>
      <c r="AH218" s="121" t="str">
        <f>IF(AF216="IcePack","",IFNA(VLOOKUP(AF$2&amp;"F"&amp;$A216+1&amp;AH217,RackfileUPLOAD!$I:$K,3,FALSE),IFNA(VLOOKUP(AF$2&amp;"F"&amp;$A216+1,RackfileUPLOAD!$I:$K,3,FALSE),"")))</f>
        <v/>
      </c>
      <c r="AI218" s="111"/>
      <c r="AJ218" s="111"/>
      <c r="AK218" s="109"/>
      <c r="AL218" s="121" t="str">
        <f>IF(AL216="IcePack","",IFNA(VLOOKUP(AL$2&amp;"F"&amp;$A216&amp;AL217,RackfileUPLOAD!$I:$K,3,FALSE),IFNA(VLOOKUP(AL$2&amp;"F"&amp;$A216,RackfileUPLOAD!$I:$K,3,FALSE),"")))</f>
        <v/>
      </c>
      <c r="AM218" s="121" t="str">
        <f>IF(AL216="IcePack","",IFNA(VLOOKUP(AL$2&amp;"F"&amp;$A216&amp;AM217,RackfileUPLOAD!$I:$K,3,FALSE),IFNA(VLOOKUP(AL$2&amp;"F"&amp;$A216,RackfileUPLOAD!$I:$K,3,FALSE),"")))</f>
        <v/>
      </c>
      <c r="AN218" s="121" t="str">
        <f>IF(AL216="IcePack","",IFNA(VLOOKUP(AL$2&amp;"F"&amp;$A216&amp;AN217,RackfileUPLOAD!$I:$K,3,FALSE),IFNA(VLOOKUP(AL$2&amp;"F"&amp;$A216,RackfileUPLOAD!$I:$K,3,FALSE),"")))</f>
        <v/>
      </c>
      <c r="AO218" s="113"/>
      <c r="AP218" s="109"/>
      <c r="AQ218" s="121" t="str">
        <f>IF(AQ216="IcePack","",IFNA(VLOOKUP(AQ$2&amp;"F"&amp;$A216+1&amp;AQ217,RackfileUPLOAD!$I:$K,3,FALSE),IFNA(VLOOKUP(AQ$2&amp;"F"&amp;$A216+1,RackfileUPLOAD!$I:$K,3,FALSE),"")))</f>
        <v/>
      </c>
      <c r="AR218" s="121" t="str">
        <f>IF(AQ216="IcePack","",IFNA(VLOOKUP(AQ$2&amp;"F"&amp;$A216+1&amp;AR217,RackfileUPLOAD!$I:$K,3,FALSE),IFNA(VLOOKUP(AQ$2&amp;"F"&amp;$A216+1,RackfileUPLOAD!$I:$K,3,FALSE),"")))</f>
        <v/>
      </c>
      <c r="AS218" s="121" t="str">
        <f>IF(AQ216="IcePack","",IFNA(VLOOKUP(AQ$2&amp;"F"&amp;$A216+1&amp;AS217,RackfileUPLOAD!$I:$K,3,FALSE),IFNA(VLOOKUP(AQ$2&amp;"F"&amp;$A216+1,RackfileUPLOAD!$I:$K,3,FALSE),"")))</f>
        <v/>
      </c>
      <c r="AT218" s="111"/>
      <c r="AU218" s="111"/>
      <c r="AV218" s="109"/>
      <c r="AW218" s="121" t="str">
        <f>IF(AW216="IcePack","",IFNA(VLOOKUP(AW$2&amp;"F"&amp;$A216&amp;AW217,RackfileUPLOAD!$I:$K,3,FALSE),IFNA(VLOOKUP(AW$2&amp;"F"&amp;$A216,RackfileUPLOAD!$I:$K,3,FALSE),"")))</f>
        <v/>
      </c>
      <c r="AX218" s="121" t="str">
        <f>IF(AW216="IcePack","",IFNA(VLOOKUP(AW$2&amp;"F"&amp;$A216&amp;AX217,RackfileUPLOAD!$I:$K,3,FALSE),IFNA(VLOOKUP(AW$2&amp;"F"&amp;$A216,RackfileUPLOAD!$I:$K,3,FALSE),"")))</f>
        <v/>
      </c>
      <c r="AY218" s="121" t="str">
        <f>IF(AW216="IcePack","",IFNA(VLOOKUP(AW$2&amp;"F"&amp;$A216&amp;AY217,RackfileUPLOAD!$I:$K,3,FALSE),IFNA(VLOOKUP(AW$2&amp;"F"&amp;$A216,RackfileUPLOAD!$I:$K,3,FALSE),"")))</f>
        <v/>
      </c>
      <c r="AZ218" s="113"/>
      <c r="BA218" s="109"/>
      <c r="BB218" s="121" t="str">
        <f>IF(BB216="IcePack","",IFNA(VLOOKUP(BB$2&amp;"F"&amp;$A216+1&amp;BB217,RackfileUPLOAD!$I:$K,3,FALSE),IFNA(VLOOKUP(BB$2&amp;"F"&amp;$A216+1,RackfileUPLOAD!$I:$K,3,FALSE),"")))</f>
        <v/>
      </c>
      <c r="BC218" s="121" t="str">
        <f>IF(BB216="IcePack","",IFNA(VLOOKUP(BB$2&amp;"F"&amp;$A216+1&amp;BC217,RackfileUPLOAD!$I:$K,3,FALSE),IFNA(VLOOKUP(BB$2&amp;"F"&amp;$A216+1,RackfileUPLOAD!$I:$K,3,FALSE),"")))</f>
        <v/>
      </c>
      <c r="BD218" s="121" t="str">
        <f>IF(BB216="IcePack","",IFNA(VLOOKUP(BB$2&amp;"F"&amp;$A216+1&amp;BD217,RackfileUPLOAD!$I:$K,3,FALSE),IFNA(VLOOKUP(BB$2&amp;"F"&amp;$A216+1,RackfileUPLOAD!$I:$K,3,FALSE),"")))</f>
        <v/>
      </c>
      <c r="BE218" s="111"/>
      <c r="BF218" s="111"/>
      <c r="BG218" s="109"/>
      <c r="BH218" s="121" t="str">
        <f>IF(BH216="IcePack","",IFNA(VLOOKUP(BH$2&amp;"F"&amp;$A216&amp;BH217,RackfileUPLOAD!$I:$K,3,FALSE),IFNA(VLOOKUP(BH$2&amp;"F"&amp;$A216,RackfileUPLOAD!$I:$K,3,FALSE),"")))</f>
        <v/>
      </c>
      <c r="BI218" s="121" t="str">
        <f>IF(BH216="IcePack","",IFNA(VLOOKUP(BH$2&amp;"F"&amp;$A216&amp;BI217,RackfileUPLOAD!$I:$K,3,FALSE),IFNA(VLOOKUP(BH$2&amp;"F"&amp;$A216,RackfileUPLOAD!$I:$K,3,FALSE),"")))</f>
        <v/>
      </c>
      <c r="BJ218" s="121" t="str">
        <f>IF(BH216="IcePack","",IFNA(VLOOKUP(BH$2&amp;"F"&amp;$A216&amp;BJ217,RackfileUPLOAD!$I:$K,3,FALSE),IFNA(VLOOKUP(BH$2&amp;"F"&amp;$A216,RackfileUPLOAD!$I:$K,3,FALSE),"")))</f>
        <v/>
      </c>
      <c r="BK218" s="113"/>
      <c r="BL218" s="109"/>
      <c r="BM218" s="121" t="str">
        <f>IF(BM216="IcePack","",IFNA(VLOOKUP(BM$2&amp;"F"&amp;$A216+1&amp;BM217,RackfileUPLOAD!$I:$K,3,FALSE),IFNA(VLOOKUP(BM$2&amp;"F"&amp;$A216+1,RackfileUPLOAD!$I:$K,3,FALSE),"")))</f>
        <v/>
      </c>
      <c r="BN218" s="121" t="str">
        <f>IF(BM216="IcePack","",IFNA(VLOOKUP(BM$2&amp;"F"&amp;$A216+1&amp;BN217,RackfileUPLOAD!$I:$K,3,FALSE),IFNA(VLOOKUP(BM$2&amp;"F"&amp;$A216+1,RackfileUPLOAD!$I:$K,3,FALSE),"")))</f>
        <v/>
      </c>
      <c r="BO218" s="121" t="str">
        <f>IF(BM216="IcePack","",IFNA(VLOOKUP(BM$2&amp;"F"&amp;$A216+1&amp;BO217,RackfileUPLOAD!$I:$K,3,FALSE),IFNA(VLOOKUP(BM$2&amp;"F"&amp;$A216+1,RackfileUPLOAD!$I:$K,3,FALSE),"")))</f>
        <v/>
      </c>
      <c r="BP218" s="111"/>
    </row>
    <row r="219" ht="9.0" customHeight="1">
      <c r="A219" s="88"/>
      <c r="B219" s="89"/>
      <c r="C219" s="90"/>
      <c r="D219" s="91"/>
      <c r="E219" s="94"/>
      <c r="F219" s="94"/>
      <c r="G219" s="94"/>
      <c r="H219" s="90"/>
      <c r="I219" s="91"/>
      <c r="J219" s="94"/>
      <c r="K219" s="94"/>
      <c r="L219" s="94"/>
      <c r="M219" s="90"/>
      <c r="N219" s="90"/>
      <c r="O219" s="91"/>
      <c r="P219" s="94"/>
      <c r="Q219" s="94"/>
      <c r="R219" s="94"/>
      <c r="S219" s="90"/>
      <c r="T219" s="91"/>
      <c r="U219" s="94"/>
      <c r="V219" s="94"/>
      <c r="W219" s="94"/>
      <c r="X219" s="90"/>
      <c r="Y219" s="90"/>
      <c r="Z219" s="91"/>
      <c r="AA219" s="94"/>
      <c r="AB219" s="94"/>
      <c r="AC219" s="94"/>
      <c r="AD219" s="90"/>
      <c r="AE219" s="91"/>
      <c r="AF219" s="94"/>
      <c r="AG219" s="94"/>
      <c r="AH219" s="94"/>
      <c r="AI219" s="90"/>
      <c r="AJ219" s="90"/>
      <c r="AK219" s="91"/>
      <c r="AL219" s="94"/>
      <c r="AM219" s="94"/>
      <c r="AN219" s="94"/>
      <c r="AO219" s="90"/>
      <c r="AP219" s="91"/>
      <c r="AQ219" s="94"/>
      <c r="AR219" s="94"/>
      <c r="AS219" s="94"/>
      <c r="AT219" s="90"/>
      <c r="AU219" s="90"/>
      <c r="AV219" s="95"/>
      <c r="AW219" s="94"/>
      <c r="AX219" s="94"/>
      <c r="AY219" s="94"/>
      <c r="AZ219" s="90"/>
      <c r="BA219" s="91"/>
      <c r="BB219" s="94"/>
      <c r="BC219" s="94"/>
      <c r="BD219" s="94"/>
      <c r="BE219" s="90"/>
      <c r="BF219" s="90"/>
      <c r="BG219" s="91"/>
      <c r="BH219" s="94"/>
      <c r="BI219" s="94"/>
      <c r="BJ219" s="94"/>
      <c r="BK219" s="90"/>
      <c r="BL219" s="91"/>
      <c r="BM219" s="94"/>
      <c r="BN219" s="94"/>
      <c r="BO219" s="94"/>
      <c r="BP219" s="115"/>
    </row>
    <row r="220" ht="59.25" customHeight="1">
      <c r="A220" s="97">
        <f>A216+2</f>
        <v>117</v>
      </c>
      <c r="B220" s="89"/>
      <c r="C220" s="90"/>
      <c r="D220" s="98" t="str">
        <f>IF(D$2="",,D$2&amp;"_KW "&amp;$B$2&amp;"_F"&amp;$A220)</f>
        <v>ASL3_KW 19_F117</v>
      </c>
      <c r="E220" s="119" t="str">
        <f>IFNA(VLOOKUP(E$2&amp;"F"&amp;$A220,RackfileUPLOAD!$H:$K,3,FALSE),"")</f>
        <v/>
      </c>
      <c r="F220" s="100"/>
      <c r="G220" s="101"/>
      <c r="H220" s="102"/>
      <c r="I220" s="98" t="str">
        <f>IF(I$2="",,I$2&amp;"_KW "&amp;$B$2&amp;"_F"&amp;$A220)</f>
        <v>ASL3_KW 19_F117</v>
      </c>
      <c r="J220" s="119" t="str">
        <f>IFNA(VLOOKUP(J$2&amp;"F"&amp;$A220+1,RackfileUPLOAD!$H:$K,3,FALSE),"")</f>
        <v/>
      </c>
      <c r="K220" s="100"/>
      <c r="L220" s="101"/>
      <c r="M220" s="90"/>
      <c r="N220" s="90"/>
      <c r="O220" s="98" t="str">
        <f>IF(O$2="",,O$2&amp;"_KW "&amp;$B$2&amp;"_F"&amp;$A220)</f>
        <v/>
      </c>
      <c r="P220" s="119" t="str">
        <f>IFNA(VLOOKUP(P$2&amp;"F"&amp;$A220,RackfileUPLOAD!$H:$K,3,FALSE),"")</f>
        <v/>
      </c>
      <c r="Q220" s="100"/>
      <c r="R220" s="101"/>
      <c r="S220" s="102"/>
      <c r="T220" s="98" t="str">
        <f>IF(T$2="",,T$2&amp;"_KW "&amp;$B$2&amp;"_F"&amp;$A220)</f>
        <v/>
      </c>
      <c r="U220" s="119" t="str">
        <f>IFNA(VLOOKUP(U$2&amp;"F"&amp;$A220+1,RackfileUPLOAD!$H:$K,3,FALSE),"")</f>
        <v/>
      </c>
      <c r="V220" s="100"/>
      <c r="W220" s="101"/>
      <c r="X220" s="90"/>
      <c r="Y220" s="90"/>
      <c r="Z220" s="98" t="str">
        <f>IF(Z$2="",,Z$2&amp;"_KW "&amp;$B$2&amp;"_F"&amp;$A220)</f>
        <v/>
      </c>
      <c r="AA220" s="119" t="str">
        <f>IFNA(VLOOKUP(AA$2&amp;"F"&amp;$A220,RackfileUPLOAD!$H:$K,3,FALSE),"")</f>
        <v/>
      </c>
      <c r="AB220" s="100"/>
      <c r="AC220" s="101"/>
      <c r="AD220" s="102"/>
      <c r="AE220" s="98" t="str">
        <f>IF(AE$2="",,AE$2&amp;"_KW "&amp;$B$2&amp;"_F"&amp;$A220)</f>
        <v/>
      </c>
      <c r="AF220" s="119" t="str">
        <f>IFNA(VLOOKUP(AF$2&amp;"F"&amp;$A220+1,RackfileUPLOAD!$H:$K,3,FALSE),"")</f>
        <v/>
      </c>
      <c r="AG220" s="100"/>
      <c r="AH220" s="101"/>
      <c r="AI220" s="90"/>
      <c r="AJ220" s="90"/>
      <c r="AK220" s="98" t="str">
        <f>IF(AK$2="",,AK$2&amp;"_KW "&amp;$B$2&amp;"_F"&amp;$A220)</f>
        <v/>
      </c>
      <c r="AL220" s="119" t="str">
        <f>IFNA(VLOOKUP(AL$2&amp;"F"&amp;$A220,RackfileUPLOAD!$H:$K,3,FALSE),"")</f>
        <v/>
      </c>
      <c r="AM220" s="100"/>
      <c r="AN220" s="101"/>
      <c r="AO220" s="102"/>
      <c r="AP220" s="98" t="str">
        <f>IF(AP$2="",,AP$2&amp;"_KW "&amp;$B$2&amp;"_F"&amp;$A220)</f>
        <v/>
      </c>
      <c r="AQ220" s="119" t="str">
        <f>IFNA(VLOOKUP(AQ$2&amp;"F"&amp;$A220+1,RackfileUPLOAD!$H:$K,3,FALSE),"")</f>
        <v/>
      </c>
      <c r="AR220" s="100"/>
      <c r="AS220" s="101"/>
      <c r="AT220" s="90"/>
      <c r="AU220" s="90"/>
      <c r="AV220" s="98" t="str">
        <f>IF(AV$2="",,AV$2&amp;"_KW "&amp;$B$2&amp;"_F"&amp;$A220)</f>
        <v/>
      </c>
      <c r="AW220" s="119" t="str">
        <f>IFNA(VLOOKUP(AW$2&amp;"F"&amp;$A220,RackfileUPLOAD!$H:$K,3,FALSE),"")</f>
        <v/>
      </c>
      <c r="AX220" s="100"/>
      <c r="AY220" s="101"/>
      <c r="AZ220" s="102"/>
      <c r="BA220" s="98" t="str">
        <f>IF(BA$2="",,BA$2&amp;"_KW "&amp;$B$2&amp;"_F"&amp;$A220)</f>
        <v/>
      </c>
      <c r="BB220" s="119" t="str">
        <f>IFNA(VLOOKUP(BB$2&amp;"F"&amp;$A220+1,RackfileUPLOAD!$H:$K,3,FALSE),"")</f>
        <v/>
      </c>
      <c r="BC220" s="100"/>
      <c r="BD220" s="101"/>
      <c r="BE220" s="90"/>
      <c r="BF220" s="90"/>
      <c r="BG220" s="98" t="str">
        <f>IF(BG$2="",,BG$2&amp;"_KW "&amp;$B$2&amp;"_F"&amp;$A220)</f>
        <v/>
      </c>
      <c r="BH220" s="119" t="str">
        <f>IFNA(VLOOKUP(BH$2&amp;"F"&amp;$A220,RackfileUPLOAD!$H:$K,3,FALSE),"")</f>
        <v/>
      </c>
      <c r="BI220" s="100"/>
      <c r="BJ220" s="101"/>
      <c r="BK220" s="102"/>
      <c r="BL220" s="98" t="str">
        <f>IF(BL$2="",,BL$2&amp;"_KW "&amp;$B$2&amp;"_F"&amp;$A220)</f>
        <v/>
      </c>
      <c r="BM220" s="119" t="str">
        <f>IFNA(VLOOKUP(BM$2&amp;"F"&amp;$A220+1,RackfileUPLOAD!$H:$K,3,FALSE),"")</f>
        <v/>
      </c>
      <c r="BN220" s="100"/>
      <c r="BO220" s="101"/>
      <c r="BP220" s="122"/>
    </row>
    <row r="221" ht="17.25" customHeight="1">
      <c r="A221" s="104"/>
      <c r="B221" s="89"/>
      <c r="C221" s="106"/>
      <c r="D221" s="104"/>
      <c r="E221" s="116" t="str">
        <f>IF(E220="","","2p")</f>
        <v/>
      </c>
      <c r="F221" s="117" t="str">
        <f>IF(E220="","","3p")</f>
        <v/>
      </c>
      <c r="G221" s="118" t="str">
        <f>IF(E220="","","4p")</f>
        <v/>
      </c>
      <c r="H221" s="108"/>
      <c r="I221" s="104"/>
      <c r="J221" s="116" t="str">
        <f>IF(J220="","","2p")</f>
        <v/>
      </c>
      <c r="K221" s="117" t="str">
        <f>IF(J220="","","3p")</f>
        <v/>
      </c>
      <c r="L221" s="118" t="str">
        <f>IF(J220="","","4p")</f>
        <v/>
      </c>
      <c r="M221" s="106"/>
      <c r="N221" s="106"/>
      <c r="O221" s="104"/>
      <c r="P221" s="116" t="str">
        <f>IF(P220="","","2p")</f>
        <v/>
      </c>
      <c r="Q221" s="117" t="str">
        <f>IF(P220="","","3p")</f>
        <v/>
      </c>
      <c r="R221" s="118" t="str">
        <f>IF(P220="","","4p")</f>
        <v/>
      </c>
      <c r="S221" s="108"/>
      <c r="T221" s="104"/>
      <c r="U221" s="116" t="str">
        <f>IF(U220="","","2p")</f>
        <v/>
      </c>
      <c r="V221" s="117" t="str">
        <f>IF(U220="","","3p")</f>
        <v/>
      </c>
      <c r="W221" s="118" t="str">
        <f>IF(U220="","","4p")</f>
        <v/>
      </c>
      <c r="X221" s="106"/>
      <c r="Y221" s="106"/>
      <c r="Z221" s="104"/>
      <c r="AA221" s="116" t="str">
        <f>IF(AA220="","","2p")</f>
        <v/>
      </c>
      <c r="AB221" s="117" t="str">
        <f>IF(AA220="","","3p")</f>
        <v/>
      </c>
      <c r="AC221" s="118" t="str">
        <f>IF(AA220="","","4p")</f>
        <v/>
      </c>
      <c r="AD221" s="108"/>
      <c r="AE221" s="104"/>
      <c r="AF221" s="116" t="str">
        <f>IF(AF220="","","2p")</f>
        <v/>
      </c>
      <c r="AG221" s="117" t="str">
        <f>IF(AF220="","","3p")</f>
        <v/>
      </c>
      <c r="AH221" s="118" t="str">
        <f>IF(AF220="","","4p")</f>
        <v/>
      </c>
      <c r="AI221" s="106"/>
      <c r="AJ221" s="106"/>
      <c r="AK221" s="104"/>
      <c r="AL221" s="116" t="str">
        <f>IF(AL220="","","2p")</f>
        <v/>
      </c>
      <c r="AM221" s="117" t="str">
        <f>IF(AL220="","","3p")</f>
        <v/>
      </c>
      <c r="AN221" s="118" t="str">
        <f>IF(AL220="","","4p")</f>
        <v/>
      </c>
      <c r="AO221" s="108"/>
      <c r="AP221" s="104"/>
      <c r="AQ221" s="116" t="str">
        <f>IF(AQ220="","","2p")</f>
        <v/>
      </c>
      <c r="AR221" s="117" t="str">
        <f>IF(AQ220="","","3p")</f>
        <v/>
      </c>
      <c r="AS221" s="118" t="str">
        <f>IF(AQ220="","","4p")</f>
        <v/>
      </c>
      <c r="AT221" s="106"/>
      <c r="AU221" s="106"/>
      <c r="AV221" s="104"/>
      <c r="AW221" s="116" t="str">
        <f>IF(AW220="","","2p")</f>
        <v/>
      </c>
      <c r="AX221" s="117" t="str">
        <f>IF(AW220="","","3p")</f>
        <v/>
      </c>
      <c r="AY221" s="118" t="str">
        <f>IF(AW220="","","4p")</f>
        <v/>
      </c>
      <c r="AZ221" s="108"/>
      <c r="BA221" s="104"/>
      <c r="BB221" s="116" t="str">
        <f>IF(BB220="","","2p")</f>
        <v/>
      </c>
      <c r="BC221" s="117" t="str">
        <f>IF(BB220="","","3p")</f>
        <v/>
      </c>
      <c r="BD221" s="118" t="str">
        <f>IF(BB220="","","4p")</f>
        <v/>
      </c>
      <c r="BE221" s="106"/>
      <c r="BF221" s="106"/>
      <c r="BG221" s="104"/>
      <c r="BH221" s="116" t="str">
        <f>IF(BH220="","","2p")</f>
        <v/>
      </c>
      <c r="BI221" s="117" t="str">
        <f>IF(BH220="","","3p")</f>
        <v/>
      </c>
      <c r="BJ221" s="118" t="str">
        <f>IF(BH220="","","4p")</f>
        <v/>
      </c>
      <c r="BK221" s="108"/>
      <c r="BL221" s="104"/>
      <c r="BM221" s="116" t="str">
        <f>IF(BM220="","","2p")</f>
        <v/>
      </c>
      <c r="BN221" s="117" t="str">
        <f>IF(BM220="","","3p")</f>
        <v/>
      </c>
      <c r="BO221" s="118" t="str">
        <f>IF(BM220="","","4p")</f>
        <v/>
      </c>
      <c r="BP221" s="106"/>
    </row>
    <row r="222" ht="33.75" customHeight="1">
      <c r="A222" s="109"/>
      <c r="B222" s="89"/>
      <c r="C222" s="111"/>
      <c r="D222" s="109"/>
      <c r="E222" s="121" t="str">
        <f>IF(E220="IcePack","",IFNA(VLOOKUP(E$2&amp;"F"&amp;$A220&amp;E221,RackfileUPLOAD!$I:$K,3,FALSE),IFNA(VLOOKUP(E$2&amp;"F"&amp;$A220,RackfileUPLOAD!$I:$K,3,FALSE),"")))</f>
        <v/>
      </c>
      <c r="F222" s="121" t="str">
        <f>IF(E220="IcePack","",IFNA(VLOOKUP(E$2&amp;"F"&amp;$A220&amp;F221,RackfileUPLOAD!$I:$K,3,FALSE),IFNA(VLOOKUP(E$2&amp;"F"&amp;$A220,RackfileUPLOAD!$I:$K,3,FALSE),"")))</f>
        <v/>
      </c>
      <c r="G222" s="121" t="str">
        <f>IF(E220="IcePack","",IFNA(VLOOKUP(E$2&amp;"F"&amp;$A220&amp;G221,RackfileUPLOAD!$I:$K,3,FALSE),IFNA(VLOOKUP(E$2&amp;"F"&amp;$A220,RackfileUPLOAD!$I:$K,3,FALSE),"")))</f>
        <v/>
      </c>
      <c r="H222" s="113"/>
      <c r="I222" s="109"/>
      <c r="J222" s="121" t="str">
        <f>IF(J220="IcePack","",IFNA(VLOOKUP(J$2&amp;"F"&amp;$A220+1&amp;J221,RackfileUPLOAD!$I:$K,3,FALSE),IFNA(VLOOKUP(J$2&amp;"F"&amp;$A220+1,RackfileUPLOAD!$I:$K,3,FALSE),"")))</f>
        <v/>
      </c>
      <c r="K222" s="121" t="str">
        <f>IF(J220="IcePack","",IFNA(VLOOKUP(J$2&amp;"F"&amp;$A220+1&amp;K221,RackfileUPLOAD!$I:$K,3,FALSE),IFNA(VLOOKUP(J$2&amp;"F"&amp;$A220+1,RackfileUPLOAD!$I:$K,3,FALSE),"")))</f>
        <v/>
      </c>
      <c r="L222" s="121" t="str">
        <f>IF(J220="IcePack","",IFNA(VLOOKUP(J$2&amp;"F"&amp;$A220+1&amp;L221,RackfileUPLOAD!$I:$K,3,FALSE),IFNA(VLOOKUP(J$2&amp;"F"&amp;$A220+1,RackfileUPLOAD!$I:$K,3,FALSE),"")))</f>
        <v/>
      </c>
      <c r="M222" s="111"/>
      <c r="N222" s="111"/>
      <c r="O222" s="109"/>
      <c r="P222" s="121" t="str">
        <f>IF(P220="IcePack","",IFNA(VLOOKUP(P$2&amp;"F"&amp;$A220&amp;P221,RackfileUPLOAD!$I:$K,3,FALSE),IFNA(VLOOKUP(P$2&amp;"F"&amp;$A220,RackfileUPLOAD!$I:$K,3,FALSE),"")))</f>
        <v/>
      </c>
      <c r="Q222" s="121" t="str">
        <f>IF(P220="IcePack","",IFNA(VLOOKUP(P$2&amp;"F"&amp;$A220&amp;Q221,RackfileUPLOAD!$I:$K,3,FALSE),IFNA(VLOOKUP(P$2&amp;"F"&amp;$A220,RackfileUPLOAD!$I:$K,3,FALSE),"")))</f>
        <v/>
      </c>
      <c r="R222" s="121" t="str">
        <f>IF(P220="IcePack","",IFNA(VLOOKUP(P$2&amp;"F"&amp;$A220&amp;R221,RackfileUPLOAD!$I:$K,3,FALSE),IFNA(VLOOKUP(P$2&amp;"F"&amp;$A220,RackfileUPLOAD!$I:$K,3,FALSE),"")))</f>
        <v/>
      </c>
      <c r="S222" s="113"/>
      <c r="T222" s="109"/>
      <c r="U222" s="121" t="str">
        <f>IF(U220="IcePack","",IFNA(VLOOKUP(U$2&amp;"F"&amp;$A220+1&amp;U221,RackfileUPLOAD!$I:$K,3,FALSE),IFNA(VLOOKUP(U$2&amp;"F"&amp;$A220+1,RackfileUPLOAD!$I:$K,3,FALSE),"")))</f>
        <v/>
      </c>
      <c r="V222" s="121" t="str">
        <f>IF(U220="IcePack","",IFNA(VLOOKUP(U$2&amp;"F"&amp;$A220+1&amp;V221,RackfileUPLOAD!$I:$K,3,FALSE),IFNA(VLOOKUP(U$2&amp;"F"&amp;$A220+1,RackfileUPLOAD!$I:$K,3,FALSE),"")))</f>
        <v/>
      </c>
      <c r="W222" s="121" t="str">
        <f>IF(U220="IcePack","",IFNA(VLOOKUP(U$2&amp;"F"&amp;$A220+1&amp;W221,RackfileUPLOAD!$I:$K,3,FALSE),IFNA(VLOOKUP(U$2&amp;"F"&amp;$A220+1,RackfileUPLOAD!$I:$K,3,FALSE),"")))</f>
        <v/>
      </c>
      <c r="X222" s="111"/>
      <c r="Y222" s="111"/>
      <c r="Z222" s="109"/>
      <c r="AA222" s="121" t="str">
        <f>IF(AA220="IcePack","",IFNA(VLOOKUP(AA$2&amp;"F"&amp;$A220&amp;AA221,RackfileUPLOAD!$I:$K,3,FALSE),IFNA(VLOOKUP(AA$2&amp;"F"&amp;$A220,RackfileUPLOAD!$I:$K,3,FALSE),"")))</f>
        <v/>
      </c>
      <c r="AB222" s="121" t="str">
        <f>IF(AA220="IcePack","",IFNA(VLOOKUP(AA$2&amp;"F"&amp;$A220&amp;AB221,RackfileUPLOAD!$I:$K,3,FALSE),IFNA(VLOOKUP(AA$2&amp;"F"&amp;$A220,RackfileUPLOAD!$I:$K,3,FALSE),"")))</f>
        <v/>
      </c>
      <c r="AC222" s="121" t="str">
        <f>IF(AA220="IcePack","",IFNA(VLOOKUP(AA$2&amp;"F"&amp;$A220&amp;AC221,RackfileUPLOAD!$I:$K,3,FALSE),IFNA(VLOOKUP(AA$2&amp;"F"&amp;$A220,RackfileUPLOAD!$I:$K,3,FALSE),"")))</f>
        <v/>
      </c>
      <c r="AD222" s="113"/>
      <c r="AE222" s="109"/>
      <c r="AF222" s="121" t="str">
        <f>IF(AF220="IcePack","",IFNA(VLOOKUP(AF$2&amp;"F"&amp;$A220+1&amp;AF221,RackfileUPLOAD!$I:$K,3,FALSE),IFNA(VLOOKUP(AF$2&amp;"F"&amp;$A220+1,RackfileUPLOAD!$I:$K,3,FALSE),"")))</f>
        <v/>
      </c>
      <c r="AG222" s="121" t="str">
        <f>IF(AF220="IcePack","",IFNA(VLOOKUP(AF$2&amp;"F"&amp;$A220+1&amp;AG221,RackfileUPLOAD!$I:$K,3,FALSE),IFNA(VLOOKUP(AF$2&amp;"F"&amp;$A220+1,RackfileUPLOAD!$I:$K,3,FALSE),"")))</f>
        <v/>
      </c>
      <c r="AH222" s="121" t="str">
        <f>IF(AF220="IcePack","",IFNA(VLOOKUP(AF$2&amp;"F"&amp;$A220+1&amp;AH221,RackfileUPLOAD!$I:$K,3,FALSE),IFNA(VLOOKUP(AF$2&amp;"F"&amp;$A220+1,RackfileUPLOAD!$I:$K,3,FALSE),"")))</f>
        <v/>
      </c>
      <c r="AI222" s="111"/>
      <c r="AJ222" s="111"/>
      <c r="AK222" s="109"/>
      <c r="AL222" s="121" t="str">
        <f>IF(AL220="IcePack","",IFNA(VLOOKUP(AL$2&amp;"F"&amp;$A220&amp;AL221,RackfileUPLOAD!$I:$K,3,FALSE),IFNA(VLOOKUP(AL$2&amp;"F"&amp;$A220,RackfileUPLOAD!$I:$K,3,FALSE),"")))</f>
        <v/>
      </c>
      <c r="AM222" s="121" t="str">
        <f>IF(AL220="IcePack","",IFNA(VLOOKUP(AL$2&amp;"F"&amp;$A220&amp;AM221,RackfileUPLOAD!$I:$K,3,FALSE),IFNA(VLOOKUP(AL$2&amp;"F"&amp;$A220,RackfileUPLOAD!$I:$K,3,FALSE),"")))</f>
        <v/>
      </c>
      <c r="AN222" s="121" t="str">
        <f>IF(AL220="IcePack","",IFNA(VLOOKUP(AL$2&amp;"F"&amp;$A220&amp;AN221,RackfileUPLOAD!$I:$K,3,FALSE),IFNA(VLOOKUP(AL$2&amp;"F"&amp;$A220,RackfileUPLOAD!$I:$K,3,FALSE),"")))</f>
        <v/>
      </c>
      <c r="AO222" s="113"/>
      <c r="AP222" s="109"/>
      <c r="AQ222" s="121" t="str">
        <f>IF(AQ220="IcePack","",IFNA(VLOOKUP(AQ$2&amp;"F"&amp;$A220+1&amp;AQ221,RackfileUPLOAD!$I:$K,3,FALSE),IFNA(VLOOKUP(AQ$2&amp;"F"&amp;$A220+1,RackfileUPLOAD!$I:$K,3,FALSE),"")))</f>
        <v/>
      </c>
      <c r="AR222" s="121" t="str">
        <f>IF(AQ220="IcePack","",IFNA(VLOOKUP(AQ$2&amp;"F"&amp;$A220+1&amp;AR221,RackfileUPLOAD!$I:$K,3,FALSE),IFNA(VLOOKUP(AQ$2&amp;"F"&amp;$A220+1,RackfileUPLOAD!$I:$K,3,FALSE),"")))</f>
        <v/>
      </c>
      <c r="AS222" s="121" t="str">
        <f>IF(AQ220="IcePack","",IFNA(VLOOKUP(AQ$2&amp;"F"&amp;$A220+1&amp;AS221,RackfileUPLOAD!$I:$K,3,FALSE),IFNA(VLOOKUP(AQ$2&amp;"F"&amp;$A220+1,RackfileUPLOAD!$I:$K,3,FALSE),"")))</f>
        <v/>
      </c>
      <c r="AT222" s="111"/>
      <c r="AU222" s="111"/>
      <c r="AV222" s="109"/>
      <c r="AW222" s="121" t="str">
        <f>IF(AW220="IcePack","",IFNA(VLOOKUP(AW$2&amp;"F"&amp;$A220&amp;AW221,RackfileUPLOAD!$I:$K,3,FALSE),IFNA(VLOOKUP(AW$2&amp;"F"&amp;$A220,RackfileUPLOAD!$I:$K,3,FALSE),"")))</f>
        <v/>
      </c>
      <c r="AX222" s="121" t="str">
        <f>IF(AW220="IcePack","",IFNA(VLOOKUP(AW$2&amp;"F"&amp;$A220&amp;AX221,RackfileUPLOAD!$I:$K,3,FALSE),IFNA(VLOOKUP(AW$2&amp;"F"&amp;$A220,RackfileUPLOAD!$I:$K,3,FALSE),"")))</f>
        <v/>
      </c>
      <c r="AY222" s="121" t="str">
        <f>IF(AW220="IcePack","",IFNA(VLOOKUP(AW$2&amp;"F"&amp;$A220&amp;AY221,RackfileUPLOAD!$I:$K,3,FALSE),IFNA(VLOOKUP(AW$2&amp;"F"&amp;$A220,RackfileUPLOAD!$I:$K,3,FALSE),"")))</f>
        <v/>
      </c>
      <c r="AZ222" s="113"/>
      <c r="BA222" s="109"/>
      <c r="BB222" s="121" t="str">
        <f>IF(BB220="IcePack","",IFNA(VLOOKUP(BB$2&amp;"F"&amp;$A220+1&amp;BB221,RackfileUPLOAD!$I:$K,3,FALSE),IFNA(VLOOKUP(BB$2&amp;"F"&amp;$A220+1,RackfileUPLOAD!$I:$K,3,FALSE),"")))</f>
        <v/>
      </c>
      <c r="BC222" s="121" t="str">
        <f>IF(BB220="IcePack","",IFNA(VLOOKUP(BB$2&amp;"F"&amp;$A220+1&amp;BC221,RackfileUPLOAD!$I:$K,3,FALSE),IFNA(VLOOKUP(BB$2&amp;"F"&amp;$A220+1,RackfileUPLOAD!$I:$K,3,FALSE),"")))</f>
        <v/>
      </c>
      <c r="BD222" s="121" t="str">
        <f>IF(BB220="IcePack","",IFNA(VLOOKUP(BB$2&amp;"F"&amp;$A220+1&amp;BD221,RackfileUPLOAD!$I:$K,3,FALSE),IFNA(VLOOKUP(BB$2&amp;"F"&amp;$A220+1,RackfileUPLOAD!$I:$K,3,FALSE),"")))</f>
        <v/>
      </c>
      <c r="BE222" s="111"/>
      <c r="BF222" s="111"/>
      <c r="BG222" s="109"/>
      <c r="BH222" s="121" t="str">
        <f>IF(BH220="IcePack","",IFNA(VLOOKUP(BH$2&amp;"F"&amp;$A220&amp;BH221,RackfileUPLOAD!$I:$K,3,FALSE),IFNA(VLOOKUP(BH$2&amp;"F"&amp;$A220,RackfileUPLOAD!$I:$K,3,FALSE),"")))</f>
        <v/>
      </c>
      <c r="BI222" s="121" t="str">
        <f>IF(BH220="IcePack","",IFNA(VLOOKUP(BH$2&amp;"F"&amp;$A220&amp;BI221,RackfileUPLOAD!$I:$K,3,FALSE),IFNA(VLOOKUP(BH$2&amp;"F"&amp;$A220,RackfileUPLOAD!$I:$K,3,FALSE),"")))</f>
        <v/>
      </c>
      <c r="BJ222" s="121" t="str">
        <f>IF(BH220="IcePack","",IFNA(VLOOKUP(BH$2&amp;"F"&amp;$A220&amp;BJ221,RackfileUPLOAD!$I:$K,3,FALSE),IFNA(VLOOKUP(BH$2&amp;"F"&amp;$A220,RackfileUPLOAD!$I:$K,3,FALSE),"")))</f>
        <v/>
      </c>
      <c r="BK222" s="113"/>
      <c r="BL222" s="109"/>
      <c r="BM222" s="121" t="str">
        <f>IF(BM220="IcePack","",IFNA(VLOOKUP(BM$2&amp;"F"&amp;$A220+1&amp;BM221,RackfileUPLOAD!$I:$K,3,FALSE),IFNA(VLOOKUP(BM$2&amp;"F"&amp;$A220+1,RackfileUPLOAD!$I:$K,3,FALSE),"")))</f>
        <v/>
      </c>
      <c r="BN222" s="121" t="str">
        <f>IF(BM220="IcePack","",IFNA(VLOOKUP(BM$2&amp;"F"&amp;$A220+1&amp;BN221,RackfileUPLOAD!$I:$K,3,FALSE),IFNA(VLOOKUP(BM$2&amp;"F"&amp;$A220+1,RackfileUPLOAD!$I:$K,3,FALSE),"")))</f>
        <v/>
      </c>
      <c r="BO222" s="121" t="str">
        <f>IF(BM220="IcePack","",IFNA(VLOOKUP(BM$2&amp;"F"&amp;$A220+1&amp;BO221,RackfileUPLOAD!$I:$K,3,FALSE),IFNA(VLOOKUP(BM$2&amp;"F"&amp;$A220+1,RackfileUPLOAD!$I:$K,3,FALSE),"")))</f>
        <v/>
      </c>
      <c r="BP222" s="111"/>
    </row>
    <row r="223" ht="9.0" customHeight="1">
      <c r="A223" s="88"/>
      <c r="B223" s="89"/>
      <c r="C223" s="90"/>
      <c r="D223" s="91"/>
      <c r="E223" s="94"/>
      <c r="F223" s="94"/>
      <c r="G223" s="94"/>
      <c r="H223" s="90"/>
      <c r="I223" s="91"/>
      <c r="J223" s="94"/>
      <c r="K223" s="94"/>
      <c r="L223" s="94"/>
      <c r="M223" s="90"/>
      <c r="N223" s="90"/>
      <c r="O223" s="91"/>
      <c r="P223" s="94"/>
      <c r="Q223" s="94"/>
      <c r="R223" s="94"/>
      <c r="S223" s="90"/>
      <c r="T223" s="91"/>
      <c r="U223" s="94"/>
      <c r="V223" s="94"/>
      <c r="W223" s="94"/>
      <c r="X223" s="90"/>
      <c r="Y223" s="90"/>
      <c r="Z223" s="91"/>
      <c r="AA223" s="94"/>
      <c r="AB223" s="94"/>
      <c r="AC223" s="94"/>
      <c r="AD223" s="90"/>
      <c r="AE223" s="91"/>
      <c r="AF223" s="94"/>
      <c r="AG223" s="94"/>
      <c r="AH223" s="94"/>
      <c r="AI223" s="90"/>
      <c r="AJ223" s="90"/>
      <c r="AK223" s="91"/>
      <c r="AL223" s="94"/>
      <c r="AM223" s="94"/>
      <c r="AN223" s="94"/>
      <c r="AO223" s="90"/>
      <c r="AP223" s="91"/>
      <c r="AQ223" s="94"/>
      <c r="AR223" s="94"/>
      <c r="AS223" s="94"/>
      <c r="AT223" s="90"/>
      <c r="AU223" s="90"/>
      <c r="AV223" s="95"/>
      <c r="AW223" s="94"/>
      <c r="AX223" s="94"/>
      <c r="AY223" s="94"/>
      <c r="AZ223" s="90"/>
      <c r="BA223" s="91"/>
      <c r="BB223" s="94"/>
      <c r="BC223" s="94"/>
      <c r="BD223" s="94"/>
      <c r="BE223" s="90"/>
      <c r="BF223" s="90"/>
      <c r="BG223" s="91"/>
      <c r="BH223" s="94"/>
      <c r="BI223" s="94"/>
      <c r="BJ223" s="94"/>
      <c r="BK223" s="90"/>
      <c r="BL223" s="91"/>
      <c r="BM223" s="94"/>
      <c r="BN223" s="94"/>
      <c r="BO223" s="94"/>
      <c r="BP223" s="115"/>
    </row>
    <row r="224" ht="59.25" customHeight="1">
      <c r="A224" s="97">
        <f>A220+2</f>
        <v>119</v>
      </c>
      <c r="B224" s="89"/>
      <c r="C224" s="90"/>
      <c r="D224" s="98" t="str">
        <f>IF(D$2="",,D$2&amp;"_KW "&amp;$B$2&amp;"_F"&amp;$A224)</f>
        <v>ASL3_KW 19_F119</v>
      </c>
      <c r="E224" s="119" t="str">
        <f>IFNA(VLOOKUP(E$2&amp;"F"&amp;$A224,RackfileUPLOAD!$H:$K,3,FALSE),"")</f>
        <v/>
      </c>
      <c r="F224" s="100"/>
      <c r="G224" s="101"/>
      <c r="H224" s="102"/>
      <c r="I224" s="98" t="str">
        <f>IF(I$2="",,I$2&amp;"_KW "&amp;$B$2&amp;"_F"&amp;$A224)</f>
        <v>ASL3_KW 19_F119</v>
      </c>
      <c r="J224" s="119" t="str">
        <f>IFNA(VLOOKUP(J$2&amp;"F"&amp;$A224+1,RackfileUPLOAD!$H:$K,3,FALSE),"")</f>
        <v/>
      </c>
      <c r="K224" s="100"/>
      <c r="L224" s="101"/>
      <c r="M224" s="90"/>
      <c r="N224" s="90"/>
      <c r="O224" s="98" t="str">
        <f>IF(O$2="",,O$2&amp;"_KW "&amp;$B$2&amp;"_F"&amp;$A224)</f>
        <v/>
      </c>
      <c r="P224" s="119" t="str">
        <f>IFNA(VLOOKUP(P$2&amp;"F"&amp;$A224,RackfileUPLOAD!$H:$K,3,FALSE),"")</f>
        <v/>
      </c>
      <c r="Q224" s="100"/>
      <c r="R224" s="101"/>
      <c r="S224" s="102"/>
      <c r="T224" s="98" t="str">
        <f>IF(T$2="",,T$2&amp;"_KW "&amp;$B$2&amp;"_F"&amp;$A224)</f>
        <v/>
      </c>
      <c r="U224" s="119" t="str">
        <f>IFNA(VLOOKUP(U$2&amp;"F"&amp;$A224+1,RackfileUPLOAD!$H:$K,3,FALSE),"")</f>
        <v/>
      </c>
      <c r="V224" s="100"/>
      <c r="W224" s="101"/>
      <c r="X224" s="90"/>
      <c r="Y224" s="90"/>
      <c r="Z224" s="98" t="str">
        <f>IF(Z$2="",,Z$2&amp;"_KW "&amp;$B$2&amp;"_F"&amp;$A224)</f>
        <v/>
      </c>
      <c r="AA224" s="119" t="str">
        <f>IFNA(VLOOKUP(AA$2&amp;"F"&amp;$A224,RackfileUPLOAD!$H:$K,3,FALSE),"")</f>
        <v/>
      </c>
      <c r="AB224" s="100"/>
      <c r="AC224" s="101"/>
      <c r="AD224" s="102"/>
      <c r="AE224" s="98" t="str">
        <f>IF(AE$2="",,AE$2&amp;"_KW "&amp;$B$2&amp;"_F"&amp;$A224)</f>
        <v/>
      </c>
      <c r="AF224" s="119" t="str">
        <f>IFNA(VLOOKUP(AF$2&amp;"F"&amp;$A224+1,RackfileUPLOAD!$H:$K,3,FALSE),"")</f>
        <v/>
      </c>
      <c r="AG224" s="100"/>
      <c r="AH224" s="101"/>
      <c r="AI224" s="90"/>
      <c r="AJ224" s="90"/>
      <c r="AK224" s="98" t="str">
        <f>IF(AK$2="",,AK$2&amp;"_KW "&amp;$B$2&amp;"_F"&amp;$A224)</f>
        <v/>
      </c>
      <c r="AL224" s="119" t="str">
        <f>IFNA(VLOOKUP(AL$2&amp;"F"&amp;$A224,RackfileUPLOAD!$H:$K,3,FALSE),"")</f>
        <v/>
      </c>
      <c r="AM224" s="100"/>
      <c r="AN224" s="101"/>
      <c r="AO224" s="102"/>
      <c r="AP224" s="98" t="str">
        <f>IF(AP$2="",,AP$2&amp;"_KW "&amp;$B$2&amp;"_F"&amp;$A224)</f>
        <v/>
      </c>
      <c r="AQ224" s="119" t="str">
        <f>IFNA(VLOOKUP(AQ$2&amp;"F"&amp;$A224+1,RackfileUPLOAD!$H:$K,3,FALSE),"")</f>
        <v/>
      </c>
      <c r="AR224" s="100"/>
      <c r="AS224" s="101"/>
      <c r="AT224" s="90"/>
      <c r="AU224" s="90"/>
      <c r="AV224" s="98" t="str">
        <f>IF(AV$2="",,AV$2&amp;"_KW "&amp;$B$2&amp;"_F"&amp;$A224)</f>
        <v/>
      </c>
      <c r="AW224" s="119" t="str">
        <f>IFNA(VLOOKUP(AW$2&amp;"F"&amp;$A224,RackfileUPLOAD!$H:$K,3,FALSE),"")</f>
        <v/>
      </c>
      <c r="AX224" s="100"/>
      <c r="AY224" s="101"/>
      <c r="AZ224" s="102"/>
      <c r="BA224" s="98" t="str">
        <f>IF(BA$2="",,BA$2&amp;"_KW "&amp;$B$2&amp;"_F"&amp;$A224)</f>
        <v/>
      </c>
      <c r="BB224" s="119" t="str">
        <f>IFNA(VLOOKUP(BB$2&amp;"F"&amp;$A224+1,RackfileUPLOAD!$H:$K,3,FALSE),"")</f>
        <v/>
      </c>
      <c r="BC224" s="100"/>
      <c r="BD224" s="101"/>
      <c r="BE224" s="90"/>
      <c r="BF224" s="90"/>
      <c r="BG224" s="98" t="str">
        <f>IF(BG$2="",,BG$2&amp;"_KW "&amp;$B$2&amp;"_F"&amp;$A224)</f>
        <v/>
      </c>
      <c r="BH224" s="119" t="str">
        <f>IFNA(VLOOKUP(BH$2&amp;"F"&amp;$A224,RackfileUPLOAD!$H:$K,3,FALSE),"")</f>
        <v/>
      </c>
      <c r="BI224" s="100"/>
      <c r="BJ224" s="101"/>
      <c r="BK224" s="102"/>
      <c r="BL224" s="98" t="str">
        <f>IF(BL$2="",,BL$2&amp;"_KW "&amp;$B$2&amp;"_F"&amp;$A224)</f>
        <v/>
      </c>
      <c r="BM224" s="119" t="str">
        <f>IFNA(VLOOKUP(BM$2&amp;"F"&amp;$A224+1,RackfileUPLOAD!$H:$K,3,FALSE),"")</f>
        <v/>
      </c>
      <c r="BN224" s="100"/>
      <c r="BO224" s="101"/>
      <c r="BP224" s="122"/>
    </row>
    <row r="225" ht="17.25" customHeight="1">
      <c r="A225" s="104"/>
      <c r="B225" s="89"/>
      <c r="C225" s="106"/>
      <c r="D225" s="104"/>
      <c r="E225" s="116" t="str">
        <f>IF(E224="","","2p")</f>
        <v/>
      </c>
      <c r="F225" s="117" t="str">
        <f>IF(E224="","","3p")</f>
        <v/>
      </c>
      <c r="G225" s="118" t="str">
        <f>IF(E224="","","4p")</f>
        <v/>
      </c>
      <c r="H225" s="108"/>
      <c r="I225" s="104"/>
      <c r="J225" s="116" t="str">
        <f>IF(J224="","","2p")</f>
        <v/>
      </c>
      <c r="K225" s="117" t="str">
        <f>IF(J224="","","3p")</f>
        <v/>
      </c>
      <c r="L225" s="118" t="str">
        <f>IF(J224="","","4p")</f>
        <v/>
      </c>
      <c r="M225" s="106"/>
      <c r="N225" s="106"/>
      <c r="O225" s="104"/>
      <c r="P225" s="116" t="str">
        <f>IF(P224="","","2p")</f>
        <v/>
      </c>
      <c r="Q225" s="117" t="str">
        <f>IF(P224="","","3p")</f>
        <v/>
      </c>
      <c r="R225" s="118" t="str">
        <f>IF(P224="","","4p")</f>
        <v/>
      </c>
      <c r="S225" s="108"/>
      <c r="T225" s="104"/>
      <c r="U225" s="116" t="str">
        <f>IF(U224="","","2p")</f>
        <v/>
      </c>
      <c r="V225" s="117" t="str">
        <f>IF(U224="","","3p")</f>
        <v/>
      </c>
      <c r="W225" s="118" t="str">
        <f>IF(U224="","","4p")</f>
        <v/>
      </c>
      <c r="X225" s="106"/>
      <c r="Y225" s="106"/>
      <c r="Z225" s="104"/>
      <c r="AA225" s="116" t="str">
        <f>IF(AA224="","","2p")</f>
        <v/>
      </c>
      <c r="AB225" s="117" t="str">
        <f>IF(AA224="","","3p")</f>
        <v/>
      </c>
      <c r="AC225" s="118" t="str">
        <f>IF(AA224="","","4p")</f>
        <v/>
      </c>
      <c r="AD225" s="108"/>
      <c r="AE225" s="104"/>
      <c r="AF225" s="116" t="str">
        <f>IF(AF224="","","2p")</f>
        <v/>
      </c>
      <c r="AG225" s="117" t="str">
        <f>IF(AF224="","","3p")</f>
        <v/>
      </c>
      <c r="AH225" s="118" t="str">
        <f>IF(AF224="","","4p")</f>
        <v/>
      </c>
      <c r="AI225" s="106"/>
      <c r="AJ225" s="106"/>
      <c r="AK225" s="104"/>
      <c r="AL225" s="116" t="str">
        <f>IF(AL224="","","2p")</f>
        <v/>
      </c>
      <c r="AM225" s="117" t="str">
        <f>IF(AL224="","","3p")</f>
        <v/>
      </c>
      <c r="AN225" s="118" t="str">
        <f>IF(AL224="","","4p")</f>
        <v/>
      </c>
      <c r="AO225" s="108"/>
      <c r="AP225" s="104"/>
      <c r="AQ225" s="116" t="str">
        <f>IF(AQ224="","","2p")</f>
        <v/>
      </c>
      <c r="AR225" s="117" t="str">
        <f>IF(AQ224="","","3p")</f>
        <v/>
      </c>
      <c r="AS225" s="118" t="str">
        <f>IF(AQ224="","","4p")</f>
        <v/>
      </c>
      <c r="AT225" s="106"/>
      <c r="AU225" s="106"/>
      <c r="AV225" s="104"/>
      <c r="AW225" s="116" t="str">
        <f>IF(AW224="","","2p")</f>
        <v/>
      </c>
      <c r="AX225" s="117" t="str">
        <f>IF(AW224="","","3p")</f>
        <v/>
      </c>
      <c r="AY225" s="118" t="str">
        <f>IF(AW224="","","4p")</f>
        <v/>
      </c>
      <c r="AZ225" s="108"/>
      <c r="BA225" s="104"/>
      <c r="BB225" s="116" t="str">
        <f>IF(BB224="","","2p")</f>
        <v/>
      </c>
      <c r="BC225" s="117" t="str">
        <f>IF(BB224="","","3p")</f>
        <v/>
      </c>
      <c r="BD225" s="118" t="str">
        <f>IF(BB224="","","4p")</f>
        <v/>
      </c>
      <c r="BE225" s="106"/>
      <c r="BF225" s="106"/>
      <c r="BG225" s="104"/>
      <c r="BH225" s="116" t="str">
        <f>IF(BH224="","","2p")</f>
        <v/>
      </c>
      <c r="BI225" s="117" t="str">
        <f>IF(BH224="","","3p")</f>
        <v/>
      </c>
      <c r="BJ225" s="118" t="str">
        <f>IF(BH224="","","4p")</f>
        <v/>
      </c>
      <c r="BK225" s="108"/>
      <c r="BL225" s="104"/>
      <c r="BM225" s="116" t="str">
        <f>IF(BM224="","","2p")</f>
        <v/>
      </c>
      <c r="BN225" s="117" t="str">
        <f>IF(BM224="","","3p")</f>
        <v/>
      </c>
      <c r="BO225" s="118" t="str">
        <f>IF(BM224="","","4p")</f>
        <v/>
      </c>
      <c r="BP225" s="106"/>
    </row>
    <row r="226" ht="33.75" customHeight="1">
      <c r="A226" s="109"/>
      <c r="B226" s="89"/>
      <c r="C226" s="111"/>
      <c r="D226" s="109"/>
      <c r="E226" s="121" t="str">
        <f>IF(E224="IcePack","",IFNA(VLOOKUP(E$2&amp;"F"&amp;$A224&amp;E225,RackfileUPLOAD!$I:$K,3,FALSE),IFNA(VLOOKUP(E$2&amp;"F"&amp;$A224,RackfileUPLOAD!$I:$K,3,FALSE),"")))</f>
        <v/>
      </c>
      <c r="F226" s="121" t="str">
        <f>IF(E224="IcePack","",IFNA(VLOOKUP(E$2&amp;"F"&amp;$A224&amp;F225,RackfileUPLOAD!$I:$K,3,FALSE),IFNA(VLOOKUP(E$2&amp;"F"&amp;$A224,RackfileUPLOAD!$I:$K,3,FALSE),"")))</f>
        <v/>
      </c>
      <c r="G226" s="121" t="str">
        <f>IF(E224="IcePack","",IFNA(VLOOKUP(E$2&amp;"F"&amp;$A224&amp;G225,RackfileUPLOAD!$I:$K,3,FALSE),IFNA(VLOOKUP(E$2&amp;"F"&amp;$A224,RackfileUPLOAD!$I:$K,3,FALSE),"")))</f>
        <v/>
      </c>
      <c r="H226" s="113"/>
      <c r="I226" s="109"/>
      <c r="J226" s="121" t="str">
        <f>IF(J224="IcePack","",IFNA(VLOOKUP(J$2&amp;"F"&amp;$A224+1&amp;J225,RackfileUPLOAD!$I:$K,3,FALSE),IFNA(VLOOKUP(J$2&amp;"F"&amp;$A224+1,RackfileUPLOAD!$I:$K,3,FALSE),"")))</f>
        <v/>
      </c>
      <c r="K226" s="121" t="str">
        <f>IF(J224="IcePack","",IFNA(VLOOKUP(J$2&amp;"F"&amp;$A224+1&amp;K225,RackfileUPLOAD!$I:$K,3,FALSE),IFNA(VLOOKUP(J$2&amp;"F"&amp;$A224+1,RackfileUPLOAD!$I:$K,3,FALSE),"")))</f>
        <v/>
      </c>
      <c r="L226" s="121" t="str">
        <f>IF(J224="IcePack","",IFNA(VLOOKUP(J$2&amp;"F"&amp;$A224+1&amp;L225,RackfileUPLOAD!$I:$K,3,FALSE),IFNA(VLOOKUP(J$2&amp;"F"&amp;$A224+1,RackfileUPLOAD!$I:$K,3,FALSE),"")))</f>
        <v/>
      </c>
      <c r="M226" s="111"/>
      <c r="N226" s="111"/>
      <c r="O226" s="109"/>
      <c r="P226" s="121" t="str">
        <f>IF(P224="IcePack","",IFNA(VLOOKUP(P$2&amp;"F"&amp;$A224&amp;P225,RackfileUPLOAD!$I:$K,3,FALSE),IFNA(VLOOKUP(P$2&amp;"F"&amp;$A224,RackfileUPLOAD!$I:$K,3,FALSE),"")))</f>
        <v/>
      </c>
      <c r="Q226" s="121" t="str">
        <f>IF(P224="IcePack","",IFNA(VLOOKUP(P$2&amp;"F"&amp;$A224&amp;Q225,RackfileUPLOAD!$I:$K,3,FALSE),IFNA(VLOOKUP(P$2&amp;"F"&amp;$A224,RackfileUPLOAD!$I:$K,3,FALSE),"")))</f>
        <v/>
      </c>
      <c r="R226" s="121" t="str">
        <f>IF(P224="IcePack","",IFNA(VLOOKUP(P$2&amp;"F"&amp;$A224&amp;R225,RackfileUPLOAD!$I:$K,3,FALSE),IFNA(VLOOKUP(P$2&amp;"F"&amp;$A224,RackfileUPLOAD!$I:$K,3,FALSE),"")))</f>
        <v/>
      </c>
      <c r="S226" s="113"/>
      <c r="T226" s="109"/>
      <c r="U226" s="121" t="str">
        <f>IF(U224="IcePack","",IFNA(VLOOKUP(U$2&amp;"F"&amp;$A224+1&amp;U225,RackfileUPLOAD!$I:$K,3,FALSE),IFNA(VLOOKUP(U$2&amp;"F"&amp;$A224+1,RackfileUPLOAD!$I:$K,3,FALSE),"")))</f>
        <v/>
      </c>
      <c r="V226" s="121" t="str">
        <f>IF(U224="IcePack","",IFNA(VLOOKUP(U$2&amp;"F"&amp;$A224+1&amp;V225,RackfileUPLOAD!$I:$K,3,FALSE),IFNA(VLOOKUP(U$2&amp;"F"&amp;$A224+1,RackfileUPLOAD!$I:$K,3,FALSE),"")))</f>
        <v/>
      </c>
      <c r="W226" s="121" t="str">
        <f>IF(U224="IcePack","",IFNA(VLOOKUP(U$2&amp;"F"&amp;$A224+1&amp;W225,RackfileUPLOAD!$I:$K,3,FALSE),IFNA(VLOOKUP(U$2&amp;"F"&amp;$A224+1,RackfileUPLOAD!$I:$K,3,FALSE),"")))</f>
        <v/>
      </c>
      <c r="X226" s="111"/>
      <c r="Y226" s="111"/>
      <c r="Z226" s="109"/>
      <c r="AA226" s="121" t="str">
        <f>IF(AA224="IcePack","",IFNA(VLOOKUP(AA$2&amp;"F"&amp;$A224&amp;AA225,RackfileUPLOAD!$I:$K,3,FALSE),IFNA(VLOOKUP(AA$2&amp;"F"&amp;$A224,RackfileUPLOAD!$I:$K,3,FALSE),"")))</f>
        <v/>
      </c>
      <c r="AB226" s="121" t="str">
        <f>IF(AA224="IcePack","",IFNA(VLOOKUP(AA$2&amp;"F"&amp;$A224&amp;AB225,RackfileUPLOAD!$I:$K,3,FALSE),IFNA(VLOOKUP(AA$2&amp;"F"&amp;$A224,RackfileUPLOAD!$I:$K,3,FALSE),"")))</f>
        <v/>
      </c>
      <c r="AC226" s="121" t="str">
        <f>IF(AA224="IcePack","",IFNA(VLOOKUP(AA$2&amp;"F"&amp;$A224&amp;AC225,RackfileUPLOAD!$I:$K,3,FALSE),IFNA(VLOOKUP(AA$2&amp;"F"&amp;$A224,RackfileUPLOAD!$I:$K,3,FALSE),"")))</f>
        <v/>
      </c>
      <c r="AD226" s="113"/>
      <c r="AE226" s="109"/>
      <c r="AF226" s="121" t="str">
        <f>IF(AF224="IcePack","",IFNA(VLOOKUP(AF$2&amp;"F"&amp;$A224+1&amp;AF225,RackfileUPLOAD!$I:$K,3,FALSE),IFNA(VLOOKUP(AF$2&amp;"F"&amp;$A224+1,RackfileUPLOAD!$I:$K,3,FALSE),"")))</f>
        <v/>
      </c>
      <c r="AG226" s="121" t="str">
        <f>IF(AF224="IcePack","",IFNA(VLOOKUP(AF$2&amp;"F"&amp;$A224+1&amp;AG225,RackfileUPLOAD!$I:$K,3,FALSE),IFNA(VLOOKUP(AF$2&amp;"F"&amp;$A224+1,RackfileUPLOAD!$I:$K,3,FALSE),"")))</f>
        <v/>
      </c>
      <c r="AH226" s="121" t="str">
        <f>IF(AF224="IcePack","",IFNA(VLOOKUP(AF$2&amp;"F"&amp;$A224+1&amp;AH225,RackfileUPLOAD!$I:$K,3,FALSE),IFNA(VLOOKUP(AF$2&amp;"F"&amp;$A224+1,RackfileUPLOAD!$I:$K,3,FALSE),"")))</f>
        <v/>
      </c>
      <c r="AI226" s="111"/>
      <c r="AJ226" s="111"/>
      <c r="AK226" s="109"/>
      <c r="AL226" s="121" t="str">
        <f>IF(AL224="IcePack","",IFNA(VLOOKUP(AL$2&amp;"F"&amp;$A224&amp;AL225,RackfileUPLOAD!$I:$K,3,FALSE),IFNA(VLOOKUP(AL$2&amp;"F"&amp;$A224,RackfileUPLOAD!$I:$K,3,FALSE),"")))</f>
        <v/>
      </c>
      <c r="AM226" s="121" t="str">
        <f>IF(AL224="IcePack","",IFNA(VLOOKUP(AL$2&amp;"F"&amp;$A224&amp;AM225,RackfileUPLOAD!$I:$K,3,FALSE),IFNA(VLOOKUP(AL$2&amp;"F"&amp;$A224,RackfileUPLOAD!$I:$K,3,FALSE),"")))</f>
        <v/>
      </c>
      <c r="AN226" s="121" t="str">
        <f>IF(AL224="IcePack","",IFNA(VLOOKUP(AL$2&amp;"F"&amp;$A224&amp;AN225,RackfileUPLOAD!$I:$K,3,FALSE),IFNA(VLOOKUP(AL$2&amp;"F"&amp;$A224,RackfileUPLOAD!$I:$K,3,FALSE),"")))</f>
        <v/>
      </c>
      <c r="AO226" s="113"/>
      <c r="AP226" s="109"/>
      <c r="AQ226" s="121" t="str">
        <f>IF(AQ224="IcePack","",IFNA(VLOOKUP(AQ$2&amp;"F"&amp;$A224+1&amp;AQ225,RackfileUPLOAD!$I:$K,3,FALSE),IFNA(VLOOKUP(AQ$2&amp;"F"&amp;$A224+1,RackfileUPLOAD!$I:$K,3,FALSE),"")))</f>
        <v/>
      </c>
      <c r="AR226" s="121" t="str">
        <f>IF(AQ224="IcePack","",IFNA(VLOOKUP(AQ$2&amp;"F"&amp;$A224+1&amp;AR225,RackfileUPLOAD!$I:$K,3,FALSE),IFNA(VLOOKUP(AQ$2&amp;"F"&amp;$A224+1,RackfileUPLOAD!$I:$K,3,FALSE),"")))</f>
        <v/>
      </c>
      <c r="AS226" s="121" t="str">
        <f>IF(AQ224="IcePack","",IFNA(VLOOKUP(AQ$2&amp;"F"&amp;$A224+1&amp;AS225,RackfileUPLOAD!$I:$K,3,FALSE),IFNA(VLOOKUP(AQ$2&amp;"F"&amp;$A224+1,RackfileUPLOAD!$I:$K,3,FALSE),"")))</f>
        <v/>
      </c>
      <c r="AT226" s="111"/>
      <c r="AU226" s="111"/>
      <c r="AV226" s="109"/>
      <c r="AW226" s="121" t="str">
        <f>IF(AW224="IcePack","",IFNA(VLOOKUP(AW$2&amp;"F"&amp;$A224&amp;AW225,RackfileUPLOAD!$I:$K,3,FALSE),IFNA(VLOOKUP(AW$2&amp;"F"&amp;$A224,RackfileUPLOAD!$I:$K,3,FALSE),"")))</f>
        <v/>
      </c>
      <c r="AX226" s="121" t="str">
        <f>IF(AW224="IcePack","",IFNA(VLOOKUP(AW$2&amp;"F"&amp;$A224&amp;AX225,RackfileUPLOAD!$I:$K,3,FALSE),IFNA(VLOOKUP(AW$2&amp;"F"&amp;$A224,RackfileUPLOAD!$I:$K,3,FALSE),"")))</f>
        <v/>
      </c>
      <c r="AY226" s="121" t="str">
        <f>IF(AW224="IcePack","",IFNA(VLOOKUP(AW$2&amp;"F"&amp;$A224&amp;AY225,RackfileUPLOAD!$I:$K,3,FALSE),IFNA(VLOOKUP(AW$2&amp;"F"&amp;$A224,RackfileUPLOAD!$I:$K,3,FALSE),"")))</f>
        <v/>
      </c>
      <c r="AZ226" s="113"/>
      <c r="BA226" s="109"/>
      <c r="BB226" s="121" t="str">
        <f>IF(BB224="IcePack","",IFNA(VLOOKUP(BB$2&amp;"F"&amp;$A224+1&amp;BB225,RackfileUPLOAD!$I:$K,3,FALSE),IFNA(VLOOKUP(BB$2&amp;"F"&amp;$A224+1,RackfileUPLOAD!$I:$K,3,FALSE),"")))</f>
        <v/>
      </c>
      <c r="BC226" s="121" t="str">
        <f>IF(BB224="IcePack","",IFNA(VLOOKUP(BB$2&amp;"F"&amp;$A224+1&amp;BC225,RackfileUPLOAD!$I:$K,3,FALSE),IFNA(VLOOKUP(BB$2&amp;"F"&amp;$A224+1,RackfileUPLOAD!$I:$K,3,FALSE),"")))</f>
        <v/>
      </c>
      <c r="BD226" s="121" t="str">
        <f>IF(BB224="IcePack","",IFNA(VLOOKUP(BB$2&amp;"F"&amp;$A224+1&amp;BD225,RackfileUPLOAD!$I:$K,3,FALSE),IFNA(VLOOKUP(BB$2&amp;"F"&amp;$A224+1,RackfileUPLOAD!$I:$K,3,FALSE),"")))</f>
        <v/>
      </c>
      <c r="BE226" s="111"/>
      <c r="BF226" s="111"/>
      <c r="BG226" s="109"/>
      <c r="BH226" s="121" t="str">
        <f>IF(BH224="IcePack","",IFNA(VLOOKUP(BH$2&amp;"F"&amp;$A224&amp;BH225,RackfileUPLOAD!$I:$K,3,FALSE),IFNA(VLOOKUP(BH$2&amp;"F"&amp;$A224,RackfileUPLOAD!$I:$K,3,FALSE),"")))</f>
        <v/>
      </c>
      <c r="BI226" s="121" t="str">
        <f>IF(BH224="IcePack","",IFNA(VLOOKUP(BH$2&amp;"F"&amp;$A224&amp;BI225,RackfileUPLOAD!$I:$K,3,FALSE),IFNA(VLOOKUP(BH$2&amp;"F"&amp;$A224,RackfileUPLOAD!$I:$K,3,FALSE),"")))</f>
        <v/>
      </c>
      <c r="BJ226" s="121" t="str">
        <f>IF(BH224="IcePack","",IFNA(VLOOKUP(BH$2&amp;"F"&amp;$A224&amp;BJ225,RackfileUPLOAD!$I:$K,3,FALSE),IFNA(VLOOKUP(BH$2&amp;"F"&amp;$A224,RackfileUPLOAD!$I:$K,3,FALSE),"")))</f>
        <v/>
      </c>
      <c r="BK226" s="113"/>
      <c r="BL226" s="109"/>
      <c r="BM226" s="121" t="str">
        <f>IF(BM224="IcePack","",IFNA(VLOOKUP(BM$2&amp;"F"&amp;$A224+1&amp;BM225,RackfileUPLOAD!$I:$K,3,FALSE),IFNA(VLOOKUP(BM$2&amp;"F"&amp;$A224+1,RackfileUPLOAD!$I:$K,3,FALSE),"")))</f>
        <v/>
      </c>
      <c r="BN226" s="121" t="str">
        <f>IF(BM224="IcePack","",IFNA(VLOOKUP(BM$2&amp;"F"&amp;$A224+1&amp;BN225,RackfileUPLOAD!$I:$K,3,FALSE),IFNA(VLOOKUP(BM$2&amp;"F"&amp;$A224+1,RackfileUPLOAD!$I:$K,3,FALSE),"")))</f>
        <v/>
      </c>
      <c r="BO226" s="121" t="str">
        <f>IF(BM224="IcePack","",IFNA(VLOOKUP(BM$2&amp;"F"&amp;$A224+1&amp;BO225,RackfileUPLOAD!$I:$K,3,FALSE),IFNA(VLOOKUP(BM$2&amp;"F"&amp;$A224+1,RackfileUPLOAD!$I:$K,3,FALSE),"")))</f>
        <v/>
      </c>
      <c r="BP226" s="111"/>
    </row>
    <row r="227" ht="4.5" customHeight="1">
      <c r="A227" s="114"/>
      <c r="B227" s="89"/>
      <c r="C227" s="90"/>
      <c r="D227" s="91"/>
      <c r="E227" s="94"/>
      <c r="F227" s="94"/>
      <c r="G227" s="94"/>
      <c r="H227" s="90"/>
      <c r="I227" s="91"/>
      <c r="J227" s="94"/>
      <c r="K227" s="94"/>
      <c r="L227" s="94"/>
      <c r="M227" s="90"/>
      <c r="N227" s="90"/>
      <c r="O227" s="91"/>
      <c r="P227" s="94"/>
      <c r="Q227" s="94"/>
      <c r="R227" s="94"/>
      <c r="S227" s="90"/>
      <c r="T227" s="91"/>
      <c r="U227" s="94"/>
      <c r="V227" s="94"/>
      <c r="W227" s="94"/>
      <c r="X227" s="90"/>
      <c r="Y227" s="90"/>
      <c r="Z227" s="91"/>
      <c r="AA227" s="94"/>
      <c r="AB227" s="94"/>
      <c r="AC227" s="94"/>
      <c r="AD227" s="90"/>
      <c r="AE227" s="91"/>
      <c r="AF227" s="94"/>
      <c r="AG227" s="94"/>
      <c r="AH227" s="94"/>
      <c r="AI227" s="90"/>
      <c r="AJ227" s="90"/>
      <c r="AK227" s="91"/>
      <c r="AL227" s="94"/>
      <c r="AM227" s="94"/>
      <c r="AN227" s="94"/>
      <c r="AO227" s="90"/>
      <c r="AP227" s="91"/>
      <c r="AQ227" s="94"/>
      <c r="AR227" s="94"/>
      <c r="AS227" s="94"/>
      <c r="AT227" s="90"/>
      <c r="AU227" s="90"/>
      <c r="AV227" s="95"/>
      <c r="AW227" s="94"/>
      <c r="AX227" s="94"/>
      <c r="AY227" s="94"/>
      <c r="AZ227" s="90"/>
      <c r="BA227" s="91"/>
      <c r="BB227" s="94"/>
      <c r="BC227" s="94"/>
      <c r="BD227" s="94"/>
      <c r="BE227" s="90"/>
      <c r="BF227" s="90"/>
      <c r="BG227" s="91"/>
      <c r="BH227" s="94"/>
      <c r="BI227" s="94"/>
      <c r="BJ227" s="94"/>
      <c r="BK227" s="90"/>
      <c r="BL227" s="91"/>
      <c r="BM227" s="94"/>
      <c r="BN227" s="94"/>
      <c r="BO227" s="94"/>
      <c r="BP227" s="115"/>
    </row>
    <row r="228" ht="4.5" customHeight="1">
      <c r="A228" s="114"/>
      <c r="B228" s="89"/>
      <c r="C228" s="90"/>
      <c r="D228" s="91"/>
      <c r="E228" s="90"/>
      <c r="F228" s="90"/>
      <c r="G228" s="90"/>
      <c r="H228" s="90"/>
      <c r="I228" s="91"/>
      <c r="J228" s="90"/>
      <c r="K228" s="90"/>
      <c r="L228" s="90"/>
      <c r="M228" s="90"/>
      <c r="N228" s="90"/>
      <c r="O228" s="91"/>
      <c r="P228" s="90"/>
      <c r="Q228" s="90"/>
      <c r="R228" s="90"/>
      <c r="S228" s="90"/>
      <c r="T228" s="91"/>
      <c r="U228" s="90"/>
      <c r="V228" s="90"/>
      <c r="W228" s="90"/>
      <c r="X228" s="93"/>
      <c r="Y228" s="93"/>
      <c r="Z228" s="91"/>
      <c r="AA228" s="90"/>
      <c r="AB228" s="90"/>
      <c r="AC228" s="90"/>
      <c r="AD228" s="90"/>
      <c r="AE228" s="91"/>
      <c r="AF228" s="90"/>
      <c r="AG228" s="90"/>
      <c r="AH228" s="90"/>
      <c r="AI228" s="90"/>
      <c r="AJ228" s="90"/>
      <c r="AK228" s="91"/>
      <c r="AL228" s="90"/>
      <c r="AM228" s="90"/>
      <c r="AN228" s="90"/>
      <c r="AO228" s="90"/>
      <c r="AP228" s="91"/>
      <c r="AQ228" s="90"/>
      <c r="AR228" s="90"/>
      <c r="AS228" s="90"/>
      <c r="AT228" s="94"/>
      <c r="AU228" s="94"/>
      <c r="AV228" s="95"/>
      <c r="AW228" s="90"/>
      <c r="AX228" s="90"/>
      <c r="AY228" s="90"/>
      <c r="AZ228" s="90"/>
      <c r="BA228" s="91"/>
      <c r="BB228" s="90"/>
      <c r="BC228" s="90"/>
      <c r="BD228" s="90"/>
      <c r="BE228" s="94"/>
      <c r="BF228" s="94"/>
      <c r="BG228" s="91"/>
      <c r="BH228" s="90"/>
      <c r="BI228" s="90"/>
      <c r="BJ228" s="90"/>
      <c r="BK228" s="90"/>
      <c r="BL228" s="91"/>
      <c r="BM228" s="90"/>
      <c r="BN228" s="90"/>
      <c r="BO228" s="90"/>
      <c r="BP228" s="96"/>
    </row>
    <row r="229" ht="59.25" customHeight="1">
      <c r="A229" s="97">
        <f>A224+2</f>
        <v>121</v>
      </c>
      <c r="B229" s="89"/>
      <c r="C229" s="90"/>
      <c r="D229" s="98" t="str">
        <f>IF(D$2="",,D$2&amp;"_KW "&amp;$B$2&amp;"_F"&amp;$A229)</f>
        <v>ASL3_KW 19_F121</v>
      </c>
      <c r="E229" s="99" t="str">
        <f>IFNA(VLOOKUP(E$2&amp;"F"&amp;$A229,RackfileUPLOAD!$H:$K,3,FALSE),"")</f>
        <v/>
      </c>
      <c r="F229" s="100"/>
      <c r="G229" s="101"/>
      <c r="H229" s="102"/>
      <c r="I229" s="98" t="str">
        <f>IF(I$2="",,I$2&amp;"_KW "&amp;$B$2&amp;"_F"&amp;$A229)</f>
        <v>ASL3_KW 19_F121</v>
      </c>
      <c r="J229" s="99" t="str">
        <f>IFNA(VLOOKUP(J$2&amp;"F"&amp;$A229+1,RackfileUPLOAD!$H:$K,3,FALSE),"")</f>
        <v>210 - FACTOR_ Turmeric Cayenne Pineapple Ginger Shot</v>
      </c>
      <c r="K229" s="100"/>
      <c r="L229" s="101"/>
      <c r="M229" s="90"/>
      <c r="N229" s="90"/>
      <c r="O229" s="98" t="str">
        <f>IF(O$2="",,O$2&amp;"_KW "&amp;$B$2&amp;"_F"&amp;$A229)</f>
        <v/>
      </c>
      <c r="P229" s="99" t="str">
        <f>IFNA(VLOOKUP(P$2&amp;"F"&amp;$A229,RackfileUPLOAD!$H:$K,3,FALSE),"")</f>
        <v/>
      </c>
      <c r="Q229" s="100"/>
      <c r="R229" s="101"/>
      <c r="S229" s="102"/>
      <c r="T229" s="98" t="str">
        <f>IF(T$2="",,T$2&amp;"_KW "&amp;$B$2&amp;"_F"&amp;$A229)</f>
        <v/>
      </c>
      <c r="U229" s="99" t="str">
        <f>IFNA(VLOOKUP(U$2&amp;"F"&amp;$A229+1,RackfileUPLOAD!$H:$K,3,FALSE),"")</f>
        <v/>
      </c>
      <c r="V229" s="100"/>
      <c r="W229" s="101"/>
      <c r="X229" s="90"/>
      <c r="Y229" s="90"/>
      <c r="Z229" s="98" t="str">
        <f>IF(Z$2="",,Z$2&amp;"_KW "&amp;$B$2&amp;"_F"&amp;$A229)</f>
        <v/>
      </c>
      <c r="AA229" s="99" t="str">
        <f>IFNA(VLOOKUP(AA$2&amp;"F"&amp;$A229,RackfileUPLOAD!$H:$K,3,FALSE),"")</f>
        <v/>
      </c>
      <c r="AB229" s="100"/>
      <c r="AC229" s="101"/>
      <c r="AD229" s="102"/>
      <c r="AE229" s="98" t="str">
        <f>IF(AE$2="",,AE$2&amp;"_KW "&amp;$B$2&amp;"_F"&amp;$A229)</f>
        <v/>
      </c>
      <c r="AF229" s="99" t="str">
        <f>IFNA(VLOOKUP(AF$2&amp;"F"&amp;$A229+1,RackfileUPLOAD!$H:$K,3,FALSE),"")</f>
        <v/>
      </c>
      <c r="AG229" s="100"/>
      <c r="AH229" s="101"/>
      <c r="AI229" s="90"/>
      <c r="AJ229" s="90"/>
      <c r="AK229" s="98" t="str">
        <f>IF(AK$2="",,AK$2&amp;"_KW "&amp;$B$2&amp;"_F"&amp;$A229)</f>
        <v/>
      </c>
      <c r="AL229" s="99" t="str">
        <f>IFNA(VLOOKUP(AL$2&amp;"F"&amp;$A229,RackfileUPLOAD!$H:$K,3,FALSE),"")</f>
        <v/>
      </c>
      <c r="AM229" s="100"/>
      <c r="AN229" s="101"/>
      <c r="AO229" s="102"/>
      <c r="AP229" s="98" t="str">
        <f>IF(AP$2="",,AP$2&amp;"_KW "&amp;$B$2&amp;"_F"&amp;$A229)</f>
        <v/>
      </c>
      <c r="AQ229" s="99" t="str">
        <f>IFNA(VLOOKUP(AQ$2&amp;"F"&amp;$A229+1,RackfileUPLOAD!$H:$K,3,FALSE),"")</f>
        <v/>
      </c>
      <c r="AR229" s="100"/>
      <c r="AS229" s="101"/>
      <c r="AT229" s="90"/>
      <c r="AU229" s="90"/>
      <c r="AV229" s="98" t="str">
        <f>IF(AV$2="",,AV$2&amp;"_KW "&amp;$B$2&amp;"_F"&amp;$A229)</f>
        <v/>
      </c>
      <c r="AW229" s="99" t="str">
        <f>IFNA(VLOOKUP(AW$2&amp;"F"&amp;$A229,RackfileUPLOAD!$H:$K,3,FALSE),"")</f>
        <v/>
      </c>
      <c r="AX229" s="100"/>
      <c r="AY229" s="101"/>
      <c r="AZ229" s="102"/>
      <c r="BA229" s="98" t="str">
        <f>IF(BA$2="",,BA$2&amp;"_KW "&amp;$B$2&amp;"_F"&amp;$A229)</f>
        <v/>
      </c>
      <c r="BB229" s="99" t="str">
        <f>IFNA(VLOOKUP(BB$2&amp;"F"&amp;$A229+1,RackfileUPLOAD!$H:$K,3,FALSE),"")</f>
        <v/>
      </c>
      <c r="BC229" s="100"/>
      <c r="BD229" s="101"/>
      <c r="BE229" s="90"/>
      <c r="BF229" s="90"/>
      <c r="BG229" s="98" t="str">
        <f>IF(BG$2="",,BG$2&amp;"_KW "&amp;$B$2&amp;"_F"&amp;$A229)</f>
        <v/>
      </c>
      <c r="BH229" s="99" t="str">
        <f>IFNA(VLOOKUP(BH$2&amp;"F"&amp;$A229,RackfileUPLOAD!$H:$K,3,FALSE),"")</f>
        <v/>
      </c>
      <c r="BI229" s="100"/>
      <c r="BJ229" s="101"/>
      <c r="BK229" s="102"/>
      <c r="BL229" s="98" t="str">
        <f>IF(BL$2="",,BL$2&amp;"_KW "&amp;$B$2&amp;"_F"&amp;$A229)</f>
        <v/>
      </c>
      <c r="BM229" s="99" t="str">
        <f>IFNA(VLOOKUP(BM$2&amp;"F"&amp;$A229+1,RackfileUPLOAD!$H:$K,3,FALSE),"")</f>
        <v/>
      </c>
      <c r="BN229" s="100"/>
      <c r="BO229" s="101"/>
      <c r="BP229" s="103"/>
    </row>
    <row r="230" ht="17.25" customHeight="1">
      <c r="A230" s="104"/>
      <c r="B230" s="89"/>
      <c r="C230" s="106"/>
      <c r="D230" s="104"/>
      <c r="E230" s="107" t="str">
        <f>IF(E229="","","2p")</f>
        <v/>
      </c>
      <c r="F230" s="107" t="str">
        <f>IF(E229="","","3p")</f>
        <v/>
      </c>
      <c r="G230" s="107" t="str">
        <f>IF(E229="","","4p")</f>
        <v/>
      </c>
      <c r="H230" s="108"/>
      <c r="I230" s="104"/>
      <c r="J230" s="107" t="str">
        <f>IF(J229="","","2p")</f>
        <v>2p</v>
      </c>
      <c r="K230" s="107" t="str">
        <f>IF(J229="","","3p")</f>
        <v>3p</v>
      </c>
      <c r="L230" s="107" t="str">
        <f>IF(J229="","","4p")</f>
        <v>4p</v>
      </c>
      <c r="M230" s="106"/>
      <c r="N230" s="106"/>
      <c r="O230" s="104"/>
      <c r="P230" s="107" t="str">
        <f>IF(P229="","","2p")</f>
        <v/>
      </c>
      <c r="Q230" s="107" t="str">
        <f>IF(P229="","","3p")</f>
        <v/>
      </c>
      <c r="R230" s="107" t="str">
        <f>IF(P229="","","4p")</f>
        <v/>
      </c>
      <c r="S230" s="108"/>
      <c r="T230" s="104"/>
      <c r="U230" s="107" t="str">
        <f>IF(U229="","","2p")</f>
        <v/>
      </c>
      <c r="V230" s="107" t="str">
        <f>IF(U229="","","3p")</f>
        <v/>
      </c>
      <c r="W230" s="107" t="str">
        <f>IF(U229="","","4p")</f>
        <v/>
      </c>
      <c r="X230" s="106"/>
      <c r="Y230" s="106"/>
      <c r="Z230" s="104"/>
      <c r="AA230" s="107" t="str">
        <f>IF(AA229="","","2p")</f>
        <v/>
      </c>
      <c r="AB230" s="107" t="str">
        <f>IF(AA229="","","3p")</f>
        <v/>
      </c>
      <c r="AC230" s="107" t="str">
        <f>IF(AA229="","","4p")</f>
        <v/>
      </c>
      <c r="AD230" s="108"/>
      <c r="AE230" s="104"/>
      <c r="AF230" s="107" t="str">
        <f>IF(AF229="","","2p")</f>
        <v/>
      </c>
      <c r="AG230" s="107" t="str">
        <f>IF(AF229="","","3p")</f>
        <v/>
      </c>
      <c r="AH230" s="107" t="str">
        <f>IF(AF229="","","4p")</f>
        <v/>
      </c>
      <c r="AI230" s="106"/>
      <c r="AJ230" s="106"/>
      <c r="AK230" s="104"/>
      <c r="AL230" s="107" t="str">
        <f>IF(AL229="","","2p")</f>
        <v/>
      </c>
      <c r="AM230" s="107" t="str">
        <f>IF(AL229="","","3p")</f>
        <v/>
      </c>
      <c r="AN230" s="107" t="str">
        <f>IF(AL229="","","4p")</f>
        <v/>
      </c>
      <c r="AO230" s="108"/>
      <c r="AP230" s="104"/>
      <c r="AQ230" s="107" t="str">
        <f>IF(AQ229="","","2p")</f>
        <v/>
      </c>
      <c r="AR230" s="107" t="str">
        <f>IF(AQ229="","","3p")</f>
        <v/>
      </c>
      <c r="AS230" s="107" t="str">
        <f>IF(AQ229="","","4p")</f>
        <v/>
      </c>
      <c r="AT230" s="106"/>
      <c r="AU230" s="106"/>
      <c r="AV230" s="104"/>
      <c r="AW230" s="107" t="str">
        <f>IF(AW229="","","2p")</f>
        <v/>
      </c>
      <c r="AX230" s="107" t="str">
        <f>IF(AW229="","","3p")</f>
        <v/>
      </c>
      <c r="AY230" s="107" t="str">
        <f>IF(AW229="","","4p")</f>
        <v/>
      </c>
      <c r="AZ230" s="108"/>
      <c r="BA230" s="104"/>
      <c r="BB230" s="107" t="str">
        <f>IF(BB229="","","2p")</f>
        <v/>
      </c>
      <c r="BC230" s="107" t="str">
        <f>IF(BB229="","","3p")</f>
        <v/>
      </c>
      <c r="BD230" s="107" t="str">
        <f>IF(BB229="","","4p")</f>
        <v/>
      </c>
      <c r="BE230" s="106"/>
      <c r="BF230" s="106"/>
      <c r="BG230" s="104"/>
      <c r="BH230" s="107" t="str">
        <f>IF(BH229="","","2p")</f>
        <v/>
      </c>
      <c r="BI230" s="107" t="str">
        <f>IF(BH229="","","3p")</f>
        <v/>
      </c>
      <c r="BJ230" s="107" t="str">
        <f>IF(BH229="","","4p")</f>
        <v/>
      </c>
      <c r="BK230" s="108"/>
      <c r="BL230" s="104"/>
      <c r="BM230" s="107" t="str">
        <f>IF(BM229="","","2p")</f>
        <v/>
      </c>
      <c r="BN230" s="107" t="str">
        <f>IF(BM229="","","3p")</f>
        <v/>
      </c>
      <c r="BO230" s="107" t="str">
        <f>IF(BM229="","","4p")</f>
        <v/>
      </c>
      <c r="BP230" s="106"/>
    </row>
    <row r="231" ht="33.75" customHeight="1">
      <c r="A231" s="109"/>
      <c r="B231" s="89"/>
      <c r="C231" s="111"/>
      <c r="D231" s="109"/>
      <c r="E231" s="112" t="str">
        <f>IF(E229="IcePack","",IFNA(VLOOKUP(E$2&amp;"F"&amp;$A229&amp;E230,RackfileUPLOAD!$I:$K,3,FALSE),IFNA(VLOOKUP(E$2&amp;"F"&amp;$A229,RackfileUPLOAD!$I:$K,3,FALSE),"")))</f>
        <v/>
      </c>
      <c r="F231" s="112" t="str">
        <f>IF(E229="IcePack","",IFNA(VLOOKUP(E$2&amp;"F"&amp;$A229&amp;F230,RackfileUPLOAD!$I:$K,3,FALSE),IFNA(VLOOKUP(E$2&amp;"F"&amp;$A229,RackfileUPLOAD!$I:$K,3,FALSE),"")))</f>
        <v/>
      </c>
      <c r="G231" s="112" t="str">
        <f>IF(E229="IcePack","",IFNA(VLOOKUP(E$2&amp;"F"&amp;$A229&amp;G230,RackfileUPLOAD!$I:$K,3,FALSE),IFNA(VLOOKUP(E$2&amp;"F"&amp;$A229,RackfileUPLOAD!$I:$K,3,FALSE),"")))</f>
        <v/>
      </c>
      <c r="H231" s="113"/>
      <c r="I231" s="109"/>
      <c r="J231" s="112" t="str">
        <f>IF(J229="IcePack","",IFNA(VLOOKUP(J$2&amp;"F"&amp;$A229+1&amp;J230,RackfileUPLOAD!$I:$K,3,FALSE),IFNA(VLOOKUP(J$2&amp;"F"&amp;$A229+1,RackfileUPLOAD!$I:$K,3,FALSE),"")))</f>
        <v/>
      </c>
      <c r="K231" s="112" t="str">
        <f>IF(J229="IcePack","",IFNA(VLOOKUP(J$2&amp;"F"&amp;$A229+1&amp;K230,RackfileUPLOAD!$I:$K,3,FALSE),IFNA(VLOOKUP(J$2&amp;"F"&amp;$A229+1,RackfileUPLOAD!$I:$K,3,FALSE),"")))</f>
        <v/>
      </c>
      <c r="L231" s="112" t="str">
        <f>IF(J229="IcePack","",IFNA(VLOOKUP(J$2&amp;"F"&amp;$A229+1&amp;L230,RackfileUPLOAD!$I:$K,3,FALSE),IFNA(VLOOKUP(J$2&amp;"F"&amp;$A229+1,RackfileUPLOAD!$I:$K,3,FALSE),"")))</f>
        <v/>
      </c>
      <c r="M231" s="111"/>
      <c r="N231" s="111"/>
      <c r="O231" s="109"/>
      <c r="P231" s="112" t="str">
        <f>IF(P229="IcePack","",IFNA(VLOOKUP(P$2&amp;"F"&amp;$A229&amp;P230,RackfileUPLOAD!$I:$K,3,FALSE),IFNA(VLOOKUP(P$2&amp;"F"&amp;$A229,RackfileUPLOAD!$I:$K,3,FALSE),"")))</f>
        <v/>
      </c>
      <c r="Q231" s="112" t="str">
        <f>IF(P229="IcePack","",IFNA(VLOOKUP(P$2&amp;"F"&amp;$A229&amp;Q230,RackfileUPLOAD!$I:$K,3,FALSE),IFNA(VLOOKUP(P$2&amp;"F"&amp;$A229,RackfileUPLOAD!$I:$K,3,FALSE),"")))</f>
        <v/>
      </c>
      <c r="R231" s="112" t="str">
        <f>IF(P229="IcePack","",IFNA(VLOOKUP(P$2&amp;"F"&amp;$A229&amp;R230,RackfileUPLOAD!$I:$K,3,FALSE),IFNA(VLOOKUP(P$2&amp;"F"&amp;$A229,RackfileUPLOAD!$I:$K,3,FALSE),"")))</f>
        <v/>
      </c>
      <c r="S231" s="113"/>
      <c r="T231" s="109"/>
      <c r="U231" s="112" t="str">
        <f>IF(U229="IcePack","",IFNA(VLOOKUP(U$2&amp;"F"&amp;$A229+1&amp;U230,RackfileUPLOAD!$I:$K,3,FALSE),IFNA(VLOOKUP(U$2&amp;"F"&amp;$A229+1,RackfileUPLOAD!$I:$K,3,FALSE),"")))</f>
        <v/>
      </c>
      <c r="V231" s="112" t="str">
        <f>IF(U229="IcePack","",IFNA(VLOOKUP(U$2&amp;"F"&amp;$A229+1&amp;V230,RackfileUPLOAD!$I:$K,3,FALSE),IFNA(VLOOKUP(U$2&amp;"F"&amp;$A229+1,RackfileUPLOAD!$I:$K,3,FALSE),"")))</f>
        <v/>
      </c>
      <c r="W231" s="112" t="str">
        <f>IF(U229="IcePack","",IFNA(VLOOKUP(U$2&amp;"F"&amp;$A229+1&amp;W230,RackfileUPLOAD!$I:$K,3,FALSE),IFNA(VLOOKUP(U$2&amp;"F"&amp;$A229+1,RackfileUPLOAD!$I:$K,3,FALSE),"")))</f>
        <v/>
      </c>
      <c r="X231" s="111"/>
      <c r="Y231" s="111"/>
      <c r="Z231" s="109"/>
      <c r="AA231" s="112" t="str">
        <f>IF(AA229="IcePack","",IFNA(VLOOKUP(AA$2&amp;"F"&amp;$A229&amp;AA230,RackfileUPLOAD!$I:$K,3,FALSE),IFNA(VLOOKUP(AA$2&amp;"F"&amp;$A229,RackfileUPLOAD!$I:$K,3,FALSE),"")))</f>
        <v/>
      </c>
      <c r="AB231" s="112" t="str">
        <f>IF(AA229="IcePack","",IFNA(VLOOKUP(AA$2&amp;"F"&amp;$A229&amp;AB230,RackfileUPLOAD!$I:$K,3,FALSE),IFNA(VLOOKUP(AA$2&amp;"F"&amp;$A229,RackfileUPLOAD!$I:$K,3,FALSE),"")))</f>
        <v/>
      </c>
      <c r="AC231" s="112" t="str">
        <f>IF(AA229="IcePack","",IFNA(VLOOKUP(AA$2&amp;"F"&amp;$A229&amp;AC230,RackfileUPLOAD!$I:$K,3,FALSE),IFNA(VLOOKUP(AA$2&amp;"F"&amp;$A229,RackfileUPLOAD!$I:$K,3,FALSE),"")))</f>
        <v/>
      </c>
      <c r="AD231" s="113"/>
      <c r="AE231" s="109"/>
      <c r="AF231" s="112" t="str">
        <f>IF(AF229="IcePack","",IFNA(VLOOKUP(AF$2&amp;"F"&amp;$A229+1&amp;AF230,RackfileUPLOAD!$I:$K,3,FALSE),IFNA(VLOOKUP(AF$2&amp;"F"&amp;$A229+1,RackfileUPLOAD!$I:$K,3,FALSE),"")))</f>
        <v/>
      </c>
      <c r="AG231" s="112" t="str">
        <f>IF(AF229="IcePack","",IFNA(VLOOKUP(AF$2&amp;"F"&amp;$A229+1&amp;AG230,RackfileUPLOAD!$I:$K,3,FALSE),IFNA(VLOOKUP(AF$2&amp;"F"&amp;$A229+1,RackfileUPLOAD!$I:$K,3,FALSE),"")))</f>
        <v/>
      </c>
      <c r="AH231" s="112" t="str">
        <f>IF(AF229="IcePack","",IFNA(VLOOKUP(AF$2&amp;"F"&amp;$A229+1&amp;AH230,RackfileUPLOAD!$I:$K,3,FALSE),IFNA(VLOOKUP(AF$2&amp;"F"&amp;$A229+1,RackfileUPLOAD!$I:$K,3,FALSE),"")))</f>
        <v/>
      </c>
      <c r="AI231" s="111"/>
      <c r="AJ231" s="111"/>
      <c r="AK231" s="109"/>
      <c r="AL231" s="112" t="str">
        <f>IF(AL229="IcePack","",IFNA(VLOOKUP(AL$2&amp;"F"&amp;$A229&amp;AL230,RackfileUPLOAD!$I:$K,3,FALSE),IFNA(VLOOKUP(AL$2&amp;"F"&amp;$A229,RackfileUPLOAD!$I:$K,3,FALSE),"")))</f>
        <v/>
      </c>
      <c r="AM231" s="112" t="str">
        <f>IF(AL229="IcePack","",IFNA(VLOOKUP(AL$2&amp;"F"&amp;$A229&amp;AM230,RackfileUPLOAD!$I:$K,3,FALSE),IFNA(VLOOKUP(AL$2&amp;"F"&amp;$A229,RackfileUPLOAD!$I:$K,3,FALSE),"")))</f>
        <v/>
      </c>
      <c r="AN231" s="112" t="str">
        <f>IF(AL229="IcePack","",IFNA(VLOOKUP(AL$2&amp;"F"&amp;$A229&amp;AN230,RackfileUPLOAD!$I:$K,3,FALSE),IFNA(VLOOKUP(AL$2&amp;"F"&amp;$A229,RackfileUPLOAD!$I:$K,3,FALSE),"")))</f>
        <v/>
      </c>
      <c r="AO231" s="113"/>
      <c r="AP231" s="109"/>
      <c r="AQ231" s="112" t="str">
        <f>IF(AQ229="IcePack","",IFNA(VLOOKUP(AQ$2&amp;"F"&amp;$A229+1&amp;AQ230,RackfileUPLOAD!$I:$K,3,FALSE),IFNA(VLOOKUP(AQ$2&amp;"F"&amp;$A229+1,RackfileUPLOAD!$I:$K,3,FALSE),"")))</f>
        <v/>
      </c>
      <c r="AR231" s="112" t="str">
        <f>IF(AQ229="IcePack","",IFNA(VLOOKUP(AQ$2&amp;"F"&amp;$A229+1&amp;AR230,RackfileUPLOAD!$I:$K,3,FALSE),IFNA(VLOOKUP(AQ$2&amp;"F"&amp;$A229+1,RackfileUPLOAD!$I:$K,3,FALSE),"")))</f>
        <v/>
      </c>
      <c r="AS231" s="112" t="str">
        <f>IF(AQ229="IcePack","",IFNA(VLOOKUP(AQ$2&amp;"F"&amp;$A229+1&amp;AS230,RackfileUPLOAD!$I:$K,3,FALSE),IFNA(VLOOKUP(AQ$2&amp;"F"&amp;$A229+1,RackfileUPLOAD!$I:$K,3,FALSE),"")))</f>
        <v/>
      </c>
      <c r="AT231" s="111"/>
      <c r="AU231" s="111"/>
      <c r="AV231" s="109"/>
      <c r="AW231" s="112" t="str">
        <f>IF(AW229="IcePack","",IFNA(VLOOKUP(AW$2&amp;"F"&amp;$A229&amp;AW230,RackfileUPLOAD!$I:$K,3,FALSE),IFNA(VLOOKUP(AW$2&amp;"F"&amp;$A229,RackfileUPLOAD!$I:$K,3,FALSE),"")))</f>
        <v/>
      </c>
      <c r="AX231" s="112" t="str">
        <f>IF(AW229="IcePack","",IFNA(VLOOKUP(AW$2&amp;"F"&amp;$A229&amp;AX230,RackfileUPLOAD!$I:$K,3,FALSE),IFNA(VLOOKUP(AW$2&amp;"F"&amp;$A229,RackfileUPLOAD!$I:$K,3,FALSE),"")))</f>
        <v/>
      </c>
      <c r="AY231" s="112" t="str">
        <f>IF(AW229="IcePack","",IFNA(VLOOKUP(AW$2&amp;"F"&amp;$A229&amp;AY230,RackfileUPLOAD!$I:$K,3,FALSE),IFNA(VLOOKUP(AW$2&amp;"F"&amp;$A229,RackfileUPLOAD!$I:$K,3,FALSE),"")))</f>
        <v/>
      </c>
      <c r="AZ231" s="113"/>
      <c r="BA231" s="109"/>
      <c r="BB231" s="112" t="str">
        <f>IF(BB229="IcePack","",IFNA(VLOOKUP(BB$2&amp;"F"&amp;$A229+1&amp;BB230,RackfileUPLOAD!$I:$K,3,FALSE),IFNA(VLOOKUP(BB$2&amp;"F"&amp;$A229+1,RackfileUPLOAD!$I:$K,3,FALSE),"")))</f>
        <v/>
      </c>
      <c r="BC231" s="112" t="str">
        <f>IF(BB229="IcePack","",IFNA(VLOOKUP(BB$2&amp;"F"&amp;$A229+1&amp;BC230,RackfileUPLOAD!$I:$K,3,FALSE),IFNA(VLOOKUP(BB$2&amp;"F"&amp;$A229+1,RackfileUPLOAD!$I:$K,3,FALSE),"")))</f>
        <v/>
      </c>
      <c r="BD231" s="112" t="str">
        <f>IF(BB229="IcePack","",IFNA(VLOOKUP(BB$2&amp;"F"&amp;$A229+1&amp;BD230,RackfileUPLOAD!$I:$K,3,FALSE),IFNA(VLOOKUP(BB$2&amp;"F"&amp;$A229+1,RackfileUPLOAD!$I:$K,3,FALSE),"")))</f>
        <v/>
      </c>
      <c r="BE231" s="111"/>
      <c r="BF231" s="111"/>
      <c r="BG231" s="109"/>
      <c r="BH231" s="112" t="str">
        <f>IF(BH229="IcePack","",IFNA(VLOOKUP(BH$2&amp;"F"&amp;$A229&amp;BH230,RackfileUPLOAD!$I:$K,3,FALSE),IFNA(VLOOKUP(BH$2&amp;"F"&amp;$A229,RackfileUPLOAD!$I:$K,3,FALSE),"")))</f>
        <v/>
      </c>
      <c r="BI231" s="112" t="str">
        <f>IF(BH229="IcePack","",IFNA(VLOOKUP(BH$2&amp;"F"&amp;$A229&amp;BI230,RackfileUPLOAD!$I:$K,3,FALSE),IFNA(VLOOKUP(BH$2&amp;"F"&amp;$A229,RackfileUPLOAD!$I:$K,3,FALSE),"")))</f>
        <v/>
      </c>
      <c r="BJ231" s="112" t="str">
        <f>IF(BH229="IcePack","",IFNA(VLOOKUP(BH$2&amp;"F"&amp;$A229&amp;BJ230,RackfileUPLOAD!$I:$K,3,FALSE),IFNA(VLOOKUP(BH$2&amp;"F"&amp;$A229,RackfileUPLOAD!$I:$K,3,FALSE),"")))</f>
        <v/>
      </c>
      <c r="BK231" s="113"/>
      <c r="BL231" s="109"/>
      <c r="BM231" s="112" t="str">
        <f>IF(BM229="IcePack","",IFNA(VLOOKUP(BM$2&amp;"F"&amp;$A229+1&amp;BM230,RackfileUPLOAD!$I:$K,3,FALSE),IFNA(VLOOKUP(BM$2&amp;"F"&amp;$A229+1,RackfileUPLOAD!$I:$K,3,FALSE),"")))</f>
        <v/>
      </c>
      <c r="BN231" s="112" t="str">
        <f>IF(BM229="IcePack","",IFNA(VLOOKUP(BM$2&amp;"F"&amp;$A229+1&amp;BN230,RackfileUPLOAD!$I:$K,3,FALSE),IFNA(VLOOKUP(BM$2&amp;"F"&amp;$A229+1,RackfileUPLOAD!$I:$K,3,FALSE),"")))</f>
        <v/>
      </c>
      <c r="BO231" s="112" t="str">
        <f>IF(BM229="IcePack","",IFNA(VLOOKUP(BM$2&amp;"F"&amp;$A229+1&amp;BO230,RackfileUPLOAD!$I:$K,3,FALSE),IFNA(VLOOKUP(BM$2&amp;"F"&amp;$A229+1,RackfileUPLOAD!$I:$K,3,FALSE),"")))</f>
        <v/>
      </c>
      <c r="BP231" s="111"/>
    </row>
    <row r="232" ht="9.0" customHeight="1">
      <c r="A232" s="114"/>
      <c r="B232" s="89"/>
      <c r="C232" s="90"/>
      <c r="D232" s="91"/>
      <c r="E232" s="94"/>
      <c r="F232" s="94"/>
      <c r="G232" s="94"/>
      <c r="H232" s="90"/>
      <c r="I232" s="91"/>
      <c r="J232" s="94"/>
      <c r="K232" s="94"/>
      <c r="L232" s="94"/>
      <c r="M232" s="90"/>
      <c r="N232" s="90"/>
      <c r="O232" s="91"/>
      <c r="P232" s="94"/>
      <c r="Q232" s="94"/>
      <c r="R232" s="94"/>
      <c r="S232" s="90"/>
      <c r="T232" s="91"/>
      <c r="U232" s="94"/>
      <c r="V232" s="94"/>
      <c r="W232" s="94"/>
      <c r="X232" s="90"/>
      <c r="Y232" s="90"/>
      <c r="Z232" s="91"/>
      <c r="AA232" s="94"/>
      <c r="AB232" s="94"/>
      <c r="AC232" s="94"/>
      <c r="AD232" s="90"/>
      <c r="AE232" s="91"/>
      <c r="AF232" s="94"/>
      <c r="AG232" s="94"/>
      <c r="AH232" s="94"/>
      <c r="AI232" s="90"/>
      <c r="AJ232" s="90"/>
      <c r="AK232" s="91"/>
      <c r="AL232" s="94"/>
      <c r="AM232" s="94"/>
      <c r="AN232" s="94"/>
      <c r="AO232" s="90"/>
      <c r="AP232" s="91"/>
      <c r="AQ232" s="94"/>
      <c r="AR232" s="94"/>
      <c r="AS232" s="94"/>
      <c r="AT232" s="90"/>
      <c r="AU232" s="90"/>
      <c r="AV232" s="95"/>
      <c r="AW232" s="94"/>
      <c r="AX232" s="94"/>
      <c r="AY232" s="94"/>
      <c r="AZ232" s="90"/>
      <c r="BA232" s="91"/>
      <c r="BB232" s="94"/>
      <c r="BC232" s="94"/>
      <c r="BD232" s="94"/>
      <c r="BE232" s="90"/>
      <c r="BF232" s="90"/>
      <c r="BG232" s="91"/>
      <c r="BH232" s="94"/>
      <c r="BI232" s="94"/>
      <c r="BJ232" s="94"/>
      <c r="BK232" s="90"/>
      <c r="BL232" s="91"/>
      <c r="BM232" s="94"/>
      <c r="BN232" s="94"/>
      <c r="BO232" s="94"/>
      <c r="BP232" s="115"/>
    </row>
    <row r="233" ht="59.25" customHeight="1">
      <c r="A233" s="97">
        <f>A229+2</f>
        <v>123</v>
      </c>
      <c r="B233" s="89"/>
      <c r="C233" s="90"/>
      <c r="D233" s="98" t="str">
        <f>IF(D$2="",,D$2&amp;"_KW "&amp;$B$2&amp;"_F"&amp;$A233)</f>
        <v>ASL3_KW 19_F123</v>
      </c>
      <c r="E233" s="99" t="str">
        <f>IFNA(VLOOKUP(E$2&amp;"F"&amp;$A233,RackfileUPLOAD!$H:$K,3,FALSE),"")</f>
        <v>565130 - Pulled Pork mit roter Chilisauce</v>
      </c>
      <c r="F233" s="100"/>
      <c r="G233" s="101"/>
      <c r="H233" s="102"/>
      <c r="I233" s="98" t="str">
        <f>IF(I$2="",,I$2&amp;"_KW "&amp;$B$2&amp;"_F"&amp;$A233)</f>
        <v>ASL3_KW 19_F123</v>
      </c>
      <c r="J233" s="99" t="str">
        <f>IFNA(VLOOKUP(J$2&amp;"F"&amp;$A233+1,RackfileUPLOAD!$H:$K,3,FALSE),"")</f>
        <v>222 - Free4Life_ Turmeric Cayenne Pineapple Ginger Shot_Single</v>
      </c>
      <c r="K233" s="100"/>
      <c r="L233" s="101"/>
      <c r="M233" s="90"/>
      <c r="N233" s="90"/>
      <c r="O233" s="98" t="str">
        <f>IF(O$2="",,O$2&amp;"_KW "&amp;$B$2&amp;"_F"&amp;$A233)</f>
        <v/>
      </c>
      <c r="P233" s="99" t="str">
        <f>IFNA(VLOOKUP(P$2&amp;"F"&amp;$A233,RackfileUPLOAD!$H:$K,3,FALSE),"")</f>
        <v/>
      </c>
      <c r="Q233" s="100"/>
      <c r="R233" s="101"/>
      <c r="S233" s="102"/>
      <c r="T233" s="98" t="str">
        <f>IF(T$2="",,T$2&amp;"_KW "&amp;$B$2&amp;"_F"&amp;$A233)</f>
        <v/>
      </c>
      <c r="U233" s="99" t="str">
        <f>IFNA(VLOOKUP(U$2&amp;"F"&amp;$A233+1,RackfileUPLOAD!$H:$K,3,FALSE),"")</f>
        <v/>
      </c>
      <c r="V233" s="100"/>
      <c r="W233" s="101"/>
      <c r="X233" s="90"/>
      <c r="Y233" s="90"/>
      <c r="Z233" s="98" t="str">
        <f>IF(Z$2="",,Z$2&amp;"_KW "&amp;$B$2&amp;"_F"&amp;$A233)</f>
        <v/>
      </c>
      <c r="AA233" s="99" t="str">
        <f>IFNA(VLOOKUP(AA$2&amp;"F"&amp;$A233,RackfileUPLOAD!$H:$K,3,FALSE),"")</f>
        <v/>
      </c>
      <c r="AB233" s="100"/>
      <c r="AC233" s="101"/>
      <c r="AD233" s="102"/>
      <c r="AE233" s="98" t="str">
        <f>IF(AE$2="",,AE$2&amp;"_KW "&amp;$B$2&amp;"_F"&amp;$A233)</f>
        <v/>
      </c>
      <c r="AF233" s="99" t="str">
        <f>IFNA(VLOOKUP(AF$2&amp;"F"&amp;$A233+1,RackfileUPLOAD!$H:$K,3,FALSE),"")</f>
        <v/>
      </c>
      <c r="AG233" s="100"/>
      <c r="AH233" s="101"/>
      <c r="AI233" s="90"/>
      <c r="AJ233" s="90"/>
      <c r="AK233" s="98" t="str">
        <f>IF(AK$2="",,AK$2&amp;"_KW "&amp;$B$2&amp;"_F"&amp;$A233)</f>
        <v/>
      </c>
      <c r="AL233" s="99" t="str">
        <f>IFNA(VLOOKUP(AL$2&amp;"F"&amp;$A233,RackfileUPLOAD!$H:$K,3,FALSE),"")</f>
        <v/>
      </c>
      <c r="AM233" s="100"/>
      <c r="AN233" s="101"/>
      <c r="AO233" s="102"/>
      <c r="AP233" s="98" t="str">
        <f>IF(AP$2="",,AP$2&amp;"_KW "&amp;$B$2&amp;"_F"&amp;$A233)</f>
        <v/>
      </c>
      <c r="AQ233" s="99" t="str">
        <f>IFNA(VLOOKUP(AQ$2&amp;"F"&amp;$A233+1,RackfileUPLOAD!$H:$K,3,FALSE),"")</f>
        <v/>
      </c>
      <c r="AR233" s="100"/>
      <c r="AS233" s="101"/>
      <c r="AT233" s="90"/>
      <c r="AU233" s="90"/>
      <c r="AV233" s="98" t="str">
        <f>IF(AV$2="",,AV$2&amp;"_KW "&amp;$B$2&amp;"_F"&amp;$A233)</f>
        <v/>
      </c>
      <c r="AW233" s="99" t="str">
        <f>IFNA(VLOOKUP(AW$2&amp;"F"&amp;$A233,RackfileUPLOAD!$H:$K,3,FALSE),"")</f>
        <v/>
      </c>
      <c r="AX233" s="100"/>
      <c r="AY233" s="101"/>
      <c r="AZ233" s="102"/>
      <c r="BA233" s="98" t="str">
        <f>IF(BA$2="",,BA$2&amp;"_KW "&amp;$B$2&amp;"_F"&amp;$A233)</f>
        <v/>
      </c>
      <c r="BB233" s="99" t="str">
        <f>IFNA(VLOOKUP(BB$2&amp;"F"&amp;$A233+1,RackfileUPLOAD!$H:$K,3,FALSE),"")</f>
        <v/>
      </c>
      <c r="BC233" s="100"/>
      <c r="BD233" s="101"/>
      <c r="BE233" s="90"/>
      <c r="BF233" s="90"/>
      <c r="BG233" s="98" t="str">
        <f>IF(BG$2="",,BG$2&amp;"_KW "&amp;$B$2&amp;"_F"&amp;$A233)</f>
        <v/>
      </c>
      <c r="BH233" s="99" t="str">
        <f>IFNA(VLOOKUP(BH$2&amp;"F"&amp;$A233,RackfileUPLOAD!$H:$K,3,FALSE),"")</f>
        <v/>
      </c>
      <c r="BI233" s="100"/>
      <c r="BJ233" s="101"/>
      <c r="BK233" s="102"/>
      <c r="BL233" s="98" t="str">
        <f>IF(BL$2="",,BL$2&amp;"_KW "&amp;$B$2&amp;"_F"&amp;$A233)</f>
        <v/>
      </c>
      <c r="BM233" s="99" t="str">
        <f>IFNA(VLOOKUP(BM$2&amp;"F"&amp;$A233+1,RackfileUPLOAD!$H:$K,3,FALSE),"")</f>
        <v/>
      </c>
      <c r="BN233" s="100"/>
      <c r="BO233" s="101"/>
      <c r="BP233" s="103"/>
    </row>
    <row r="234" ht="17.25" customHeight="1">
      <c r="A234" s="104"/>
      <c r="B234" s="89"/>
      <c r="C234" s="106"/>
      <c r="D234" s="104"/>
      <c r="E234" s="107" t="str">
        <f>IF(E233="","","2p")</f>
        <v>2p</v>
      </c>
      <c r="F234" s="107" t="str">
        <f>IF(E233="","","3p")</f>
        <v>3p</v>
      </c>
      <c r="G234" s="107" t="str">
        <f>IF(E233="","","4p")</f>
        <v>4p</v>
      </c>
      <c r="H234" s="108"/>
      <c r="I234" s="104"/>
      <c r="J234" s="107" t="str">
        <f>IF(J233="","","2p")</f>
        <v>2p</v>
      </c>
      <c r="K234" s="107" t="str">
        <f>IF(J233="","","3p")</f>
        <v>3p</v>
      </c>
      <c r="L234" s="107" t="str">
        <f>IF(J233="","","4p")</f>
        <v>4p</v>
      </c>
      <c r="M234" s="106"/>
      <c r="N234" s="106"/>
      <c r="O234" s="104"/>
      <c r="P234" s="107" t="str">
        <f>IF(P233="","","2p")</f>
        <v/>
      </c>
      <c r="Q234" s="107" t="str">
        <f>IF(P233="","","3p")</f>
        <v/>
      </c>
      <c r="R234" s="107" t="str">
        <f>IF(P233="","","4p")</f>
        <v/>
      </c>
      <c r="S234" s="108"/>
      <c r="T234" s="104"/>
      <c r="U234" s="107" t="str">
        <f>IF(U233="","","2p")</f>
        <v/>
      </c>
      <c r="V234" s="107" t="str">
        <f>IF(U233="","","3p")</f>
        <v/>
      </c>
      <c r="W234" s="107" t="str">
        <f>IF(U233="","","4p")</f>
        <v/>
      </c>
      <c r="X234" s="106"/>
      <c r="Y234" s="106"/>
      <c r="Z234" s="104"/>
      <c r="AA234" s="107" t="str">
        <f>IF(AA233="","","2p")</f>
        <v/>
      </c>
      <c r="AB234" s="107" t="str">
        <f>IF(AA233="","","3p")</f>
        <v/>
      </c>
      <c r="AC234" s="107" t="str">
        <f>IF(AA233="","","4p")</f>
        <v/>
      </c>
      <c r="AD234" s="108"/>
      <c r="AE234" s="104"/>
      <c r="AF234" s="107" t="str">
        <f>IF(AF233="","","2p")</f>
        <v/>
      </c>
      <c r="AG234" s="107" t="str">
        <f>IF(AF233="","","3p")</f>
        <v/>
      </c>
      <c r="AH234" s="107" t="str">
        <f>IF(AF233="","","4p")</f>
        <v/>
      </c>
      <c r="AI234" s="106"/>
      <c r="AJ234" s="106"/>
      <c r="AK234" s="104"/>
      <c r="AL234" s="107" t="str">
        <f>IF(AL233="","","2p")</f>
        <v/>
      </c>
      <c r="AM234" s="107" t="str">
        <f>IF(AL233="","","3p")</f>
        <v/>
      </c>
      <c r="AN234" s="107" t="str">
        <f>IF(AL233="","","4p")</f>
        <v/>
      </c>
      <c r="AO234" s="108"/>
      <c r="AP234" s="104"/>
      <c r="AQ234" s="107" t="str">
        <f>IF(AQ233="","","2p")</f>
        <v/>
      </c>
      <c r="AR234" s="107" t="str">
        <f>IF(AQ233="","","3p")</f>
        <v/>
      </c>
      <c r="AS234" s="107" t="str">
        <f>IF(AQ233="","","4p")</f>
        <v/>
      </c>
      <c r="AT234" s="106"/>
      <c r="AU234" s="106"/>
      <c r="AV234" s="104"/>
      <c r="AW234" s="107" t="str">
        <f>IF(AW233="","","2p")</f>
        <v/>
      </c>
      <c r="AX234" s="107" t="str">
        <f>IF(AW233="","","3p")</f>
        <v/>
      </c>
      <c r="AY234" s="107" t="str">
        <f>IF(AW233="","","4p")</f>
        <v/>
      </c>
      <c r="AZ234" s="108"/>
      <c r="BA234" s="104"/>
      <c r="BB234" s="107" t="str">
        <f>IF(BB233="","","2p")</f>
        <v/>
      </c>
      <c r="BC234" s="107" t="str">
        <f>IF(BB233="","","3p")</f>
        <v/>
      </c>
      <c r="BD234" s="107" t="str">
        <f>IF(BB233="","","4p")</f>
        <v/>
      </c>
      <c r="BE234" s="106"/>
      <c r="BF234" s="106"/>
      <c r="BG234" s="104"/>
      <c r="BH234" s="107" t="str">
        <f>IF(BH233="","","2p")</f>
        <v/>
      </c>
      <c r="BI234" s="107" t="str">
        <f>IF(BH233="","","3p")</f>
        <v/>
      </c>
      <c r="BJ234" s="107" t="str">
        <f>IF(BH233="","","4p")</f>
        <v/>
      </c>
      <c r="BK234" s="108"/>
      <c r="BL234" s="104"/>
      <c r="BM234" s="107" t="str">
        <f>IF(BM233="","","2p")</f>
        <v/>
      </c>
      <c r="BN234" s="107" t="str">
        <f>IF(BM233="","","3p")</f>
        <v/>
      </c>
      <c r="BO234" s="107" t="str">
        <f>IF(BM233="","","4p")</f>
        <v/>
      </c>
      <c r="BP234" s="106"/>
    </row>
    <row r="235" ht="33.75" customHeight="1">
      <c r="A235" s="109"/>
      <c r="B235" s="89"/>
      <c r="C235" s="111"/>
      <c r="D235" s="109"/>
      <c r="E235" s="112" t="str">
        <f>IF(E233="IcePack","",IFNA(VLOOKUP(E$2&amp;"F"&amp;$A233&amp;E234,RackfileUPLOAD!$I:$K,3,FALSE),IFNA(VLOOKUP(E$2&amp;"F"&amp;$A233,RackfileUPLOAD!$I:$K,3,FALSE),"")))</f>
        <v/>
      </c>
      <c r="F235" s="112" t="str">
        <f>IF(E233="IcePack","",IFNA(VLOOKUP(E$2&amp;"F"&amp;$A233&amp;F234,RackfileUPLOAD!$I:$K,3,FALSE),IFNA(VLOOKUP(E$2&amp;"F"&amp;$A233,RackfileUPLOAD!$I:$K,3,FALSE),"")))</f>
        <v/>
      </c>
      <c r="G235" s="112" t="str">
        <f>IF(E233="IcePack","",IFNA(VLOOKUP(E$2&amp;"F"&amp;$A233&amp;G234,RackfileUPLOAD!$I:$K,3,FALSE),IFNA(VLOOKUP(E$2&amp;"F"&amp;$A233,RackfileUPLOAD!$I:$K,3,FALSE),"")))</f>
        <v/>
      </c>
      <c r="H235" s="113"/>
      <c r="I235" s="109"/>
      <c r="J235" s="112" t="str">
        <f>IF(J233="IcePack","",IFNA(VLOOKUP(J$2&amp;"F"&amp;$A233+1&amp;J234,RackfileUPLOAD!$I:$K,3,FALSE),IFNA(VLOOKUP(J$2&amp;"F"&amp;$A233+1,RackfileUPLOAD!$I:$K,3,FALSE),"")))</f>
        <v/>
      </c>
      <c r="K235" s="112" t="str">
        <f>IF(J233="IcePack","",IFNA(VLOOKUP(J$2&amp;"F"&amp;$A233+1&amp;K234,RackfileUPLOAD!$I:$K,3,FALSE),IFNA(VLOOKUP(J$2&amp;"F"&amp;$A233+1,RackfileUPLOAD!$I:$K,3,FALSE),"")))</f>
        <v/>
      </c>
      <c r="L235" s="112" t="str">
        <f>IF(J233="IcePack","",IFNA(VLOOKUP(J$2&amp;"F"&amp;$A233+1&amp;L234,RackfileUPLOAD!$I:$K,3,FALSE),IFNA(VLOOKUP(J$2&amp;"F"&amp;$A233+1,RackfileUPLOAD!$I:$K,3,FALSE),"")))</f>
        <v/>
      </c>
      <c r="M235" s="111"/>
      <c r="N235" s="111"/>
      <c r="O235" s="109"/>
      <c r="P235" s="112" t="str">
        <f>IF(P233="IcePack","",IFNA(VLOOKUP(P$2&amp;"F"&amp;$A233&amp;P234,RackfileUPLOAD!$I:$K,3,FALSE),IFNA(VLOOKUP(P$2&amp;"F"&amp;$A233,RackfileUPLOAD!$I:$K,3,FALSE),"")))</f>
        <v/>
      </c>
      <c r="Q235" s="112" t="str">
        <f>IF(P233="IcePack","",IFNA(VLOOKUP(P$2&amp;"F"&amp;$A233&amp;Q234,RackfileUPLOAD!$I:$K,3,FALSE),IFNA(VLOOKUP(P$2&amp;"F"&amp;$A233,RackfileUPLOAD!$I:$K,3,FALSE),"")))</f>
        <v/>
      </c>
      <c r="R235" s="112" t="str">
        <f>IF(P233="IcePack","",IFNA(VLOOKUP(P$2&amp;"F"&amp;$A233&amp;R234,RackfileUPLOAD!$I:$K,3,FALSE),IFNA(VLOOKUP(P$2&amp;"F"&amp;$A233,RackfileUPLOAD!$I:$K,3,FALSE),"")))</f>
        <v/>
      </c>
      <c r="S235" s="113"/>
      <c r="T235" s="109"/>
      <c r="U235" s="112" t="str">
        <f>IF(U233="IcePack","",IFNA(VLOOKUP(U$2&amp;"F"&amp;$A233+1&amp;U234,RackfileUPLOAD!$I:$K,3,FALSE),IFNA(VLOOKUP(U$2&amp;"F"&amp;$A233+1,RackfileUPLOAD!$I:$K,3,FALSE),"")))</f>
        <v/>
      </c>
      <c r="V235" s="112" t="str">
        <f>IF(U233="IcePack","",IFNA(VLOOKUP(U$2&amp;"F"&amp;$A233+1&amp;V234,RackfileUPLOAD!$I:$K,3,FALSE),IFNA(VLOOKUP(U$2&amp;"F"&amp;$A233+1,RackfileUPLOAD!$I:$K,3,FALSE),"")))</f>
        <v/>
      </c>
      <c r="W235" s="112" t="str">
        <f>IF(U233="IcePack","",IFNA(VLOOKUP(U$2&amp;"F"&amp;$A233+1&amp;W234,RackfileUPLOAD!$I:$K,3,FALSE),IFNA(VLOOKUP(U$2&amp;"F"&amp;$A233+1,RackfileUPLOAD!$I:$K,3,FALSE),"")))</f>
        <v/>
      </c>
      <c r="X235" s="111"/>
      <c r="Y235" s="111"/>
      <c r="Z235" s="109"/>
      <c r="AA235" s="112" t="str">
        <f>IF(AA233="IcePack","",IFNA(VLOOKUP(AA$2&amp;"F"&amp;$A233&amp;AA234,RackfileUPLOAD!$I:$K,3,FALSE),IFNA(VLOOKUP(AA$2&amp;"F"&amp;$A233,RackfileUPLOAD!$I:$K,3,FALSE),"")))</f>
        <v/>
      </c>
      <c r="AB235" s="112" t="str">
        <f>IF(AA233="IcePack","",IFNA(VLOOKUP(AA$2&amp;"F"&amp;$A233&amp;AB234,RackfileUPLOAD!$I:$K,3,FALSE),IFNA(VLOOKUP(AA$2&amp;"F"&amp;$A233,RackfileUPLOAD!$I:$K,3,FALSE),"")))</f>
        <v/>
      </c>
      <c r="AC235" s="112" t="str">
        <f>IF(AA233="IcePack","",IFNA(VLOOKUP(AA$2&amp;"F"&amp;$A233&amp;AC234,RackfileUPLOAD!$I:$K,3,FALSE),IFNA(VLOOKUP(AA$2&amp;"F"&amp;$A233,RackfileUPLOAD!$I:$K,3,FALSE),"")))</f>
        <v/>
      </c>
      <c r="AD235" s="113"/>
      <c r="AE235" s="109"/>
      <c r="AF235" s="112" t="str">
        <f>IF(AF233="IcePack","",IFNA(VLOOKUP(AF$2&amp;"F"&amp;$A233+1&amp;AF234,RackfileUPLOAD!$I:$K,3,FALSE),IFNA(VLOOKUP(AF$2&amp;"F"&amp;$A233+1,RackfileUPLOAD!$I:$K,3,FALSE),"")))</f>
        <v/>
      </c>
      <c r="AG235" s="112" t="str">
        <f>IF(AF233="IcePack","",IFNA(VLOOKUP(AF$2&amp;"F"&amp;$A233+1&amp;AG234,RackfileUPLOAD!$I:$K,3,FALSE),IFNA(VLOOKUP(AF$2&amp;"F"&amp;$A233+1,RackfileUPLOAD!$I:$K,3,FALSE),"")))</f>
        <v/>
      </c>
      <c r="AH235" s="112" t="str">
        <f>IF(AF233="IcePack","",IFNA(VLOOKUP(AF$2&amp;"F"&amp;$A233+1&amp;AH234,RackfileUPLOAD!$I:$K,3,FALSE),IFNA(VLOOKUP(AF$2&amp;"F"&amp;$A233+1,RackfileUPLOAD!$I:$K,3,FALSE),"")))</f>
        <v/>
      </c>
      <c r="AI235" s="111"/>
      <c r="AJ235" s="111"/>
      <c r="AK235" s="109"/>
      <c r="AL235" s="112" t="str">
        <f>IF(AL233="IcePack","",IFNA(VLOOKUP(AL$2&amp;"F"&amp;$A233&amp;AL234,RackfileUPLOAD!$I:$K,3,FALSE),IFNA(VLOOKUP(AL$2&amp;"F"&amp;$A233,RackfileUPLOAD!$I:$K,3,FALSE),"")))</f>
        <v/>
      </c>
      <c r="AM235" s="112" t="str">
        <f>IF(AL233="IcePack","",IFNA(VLOOKUP(AL$2&amp;"F"&amp;$A233&amp;AM234,RackfileUPLOAD!$I:$K,3,FALSE),IFNA(VLOOKUP(AL$2&amp;"F"&amp;$A233,RackfileUPLOAD!$I:$K,3,FALSE),"")))</f>
        <v/>
      </c>
      <c r="AN235" s="112" t="str">
        <f>IF(AL233="IcePack","",IFNA(VLOOKUP(AL$2&amp;"F"&amp;$A233&amp;AN234,RackfileUPLOAD!$I:$K,3,FALSE),IFNA(VLOOKUP(AL$2&amp;"F"&amp;$A233,RackfileUPLOAD!$I:$K,3,FALSE),"")))</f>
        <v/>
      </c>
      <c r="AO235" s="113"/>
      <c r="AP235" s="109"/>
      <c r="AQ235" s="112" t="str">
        <f>IF(AQ233="IcePack","",IFNA(VLOOKUP(AQ$2&amp;"F"&amp;$A233+1&amp;AQ234,RackfileUPLOAD!$I:$K,3,FALSE),IFNA(VLOOKUP(AQ$2&amp;"F"&amp;$A233+1,RackfileUPLOAD!$I:$K,3,FALSE),"")))</f>
        <v/>
      </c>
      <c r="AR235" s="112" t="str">
        <f>IF(AQ233="IcePack","",IFNA(VLOOKUP(AQ$2&amp;"F"&amp;$A233+1&amp;AR234,RackfileUPLOAD!$I:$K,3,FALSE),IFNA(VLOOKUP(AQ$2&amp;"F"&amp;$A233+1,RackfileUPLOAD!$I:$K,3,FALSE),"")))</f>
        <v/>
      </c>
      <c r="AS235" s="112" t="str">
        <f>IF(AQ233="IcePack","",IFNA(VLOOKUP(AQ$2&amp;"F"&amp;$A233+1&amp;AS234,RackfileUPLOAD!$I:$K,3,FALSE),IFNA(VLOOKUP(AQ$2&amp;"F"&amp;$A233+1,RackfileUPLOAD!$I:$K,3,FALSE),"")))</f>
        <v/>
      </c>
      <c r="AT235" s="111"/>
      <c r="AU235" s="111"/>
      <c r="AV235" s="109"/>
      <c r="AW235" s="112" t="str">
        <f>IF(AW233="IcePack","",IFNA(VLOOKUP(AW$2&amp;"F"&amp;$A233&amp;AW234,RackfileUPLOAD!$I:$K,3,FALSE),IFNA(VLOOKUP(AW$2&amp;"F"&amp;$A233,RackfileUPLOAD!$I:$K,3,FALSE),"")))</f>
        <v/>
      </c>
      <c r="AX235" s="112" t="str">
        <f>IF(AW233="IcePack","",IFNA(VLOOKUP(AW$2&amp;"F"&amp;$A233&amp;AX234,RackfileUPLOAD!$I:$K,3,FALSE),IFNA(VLOOKUP(AW$2&amp;"F"&amp;$A233,RackfileUPLOAD!$I:$K,3,FALSE),"")))</f>
        <v/>
      </c>
      <c r="AY235" s="112" t="str">
        <f>IF(AW233="IcePack","",IFNA(VLOOKUP(AW$2&amp;"F"&amp;$A233&amp;AY234,RackfileUPLOAD!$I:$K,3,FALSE),IFNA(VLOOKUP(AW$2&amp;"F"&amp;$A233,RackfileUPLOAD!$I:$K,3,FALSE),"")))</f>
        <v/>
      </c>
      <c r="AZ235" s="113"/>
      <c r="BA235" s="109"/>
      <c r="BB235" s="112" t="str">
        <f>IF(BB233="IcePack","",IFNA(VLOOKUP(BB$2&amp;"F"&amp;$A233+1&amp;BB234,RackfileUPLOAD!$I:$K,3,FALSE),IFNA(VLOOKUP(BB$2&amp;"F"&amp;$A233+1,RackfileUPLOAD!$I:$K,3,FALSE),"")))</f>
        <v/>
      </c>
      <c r="BC235" s="112" t="str">
        <f>IF(BB233="IcePack","",IFNA(VLOOKUP(BB$2&amp;"F"&amp;$A233+1&amp;BC234,RackfileUPLOAD!$I:$K,3,FALSE),IFNA(VLOOKUP(BB$2&amp;"F"&amp;$A233+1,RackfileUPLOAD!$I:$K,3,FALSE),"")))</f>
        <v/>
      </c>
      <c r="BD235" s="112" t="str">
        <f>IF(BB233="IcePack","",IFNA(VLOOKUP(BB$2&amp;"F"&amp;$A233+1&amp;BD234,RackfileUPLOAD!$I:$K,3,FALSE),IFNA(VLOOKUP(BB$2&amp;"F"&amp;$A233+1,RackfileUPLOAD!$I:$K,3,FALSE),"")))</f>
        <v/>
      </c>
      <c r="BE235" s="111"/>
      <c r="BF235" s="111"/>
      <c r="BG235" s="109"/>
      <c r="BH235" s="112" t="str">
        <f>IF(BH233="IcePack","",IFNA(VLOOKUP(BH$2&amp;"F"&amp;$A233&amp;BH234,RackfileUPLOAD!$I:$K,3,FALSE),IFNA(VLOOKUP(BH$2&amp;"F"&amp;$A233,RackfileUPLOAD!$I:$K,3,FALSE),"")))</f>
        <v/>
      </c>
      <c r="BI235" s="112" t="str">
        <f>IF(BH233="IcePack","",IFNA(VLOOKUP(BH$2&amp;"F"&amp;$A233&amp;BI234,RackfileUPLOAD!$I:$K,3,FALSE),IFNA(VLOOKUP(BH$2&amp;"F"&amp;$A233,RackfileUPLOAD!$I:$K,3,FALSE),"")))</f>
        <v/>
      </c>
      <c r="BJ235" s="112" t="str">
        <f>IF(BH233="IcePack","",IFNA(VLOOKUP(BH$2&amp;"F"&amp;$A233&amp;BJ234,RackfileUPLOAD!$I:$K,3,FALSE),IFNA(VLOOKUP(BH$2&amp;"F"&amp;$A233,RackfileUPLOAD!$I:$K,3,FALSE),"")))</f>
        <v/>
      </c>
      <c r="BK235" s="113"/>
      <c r="BL235" s="109"/>
      <c r="BM235" s="112" t="str">
        <f>IF(BM233="IcePack","",IFNA(VLOOKUP(BM$2&amp;"F"&amp;$A233+1&amp;BM234,RackfileUPLOAD!$I:$K,3,FALSE),IFNA(VLOOKUP(BM$2&amp;"F"&amp;$A233+1,RackfileUPLOAD!$I:$K,3,FALSE),"")))</f>
        <v/>
      </c>
      <c r="BN235" s="112" t="str">
        <f>IF(BM233="IcePack","",IFNA(VLOOKUP(BM$2&amp;"F"&amp;$A233+1&amp;BN234,RackfileUPLOAD!$I:$K,3,FALSE),IFNA(VLOOKUP(BM$2&amp;"F"&amp;$A233+1,RackfileUPLOAD!$I:$K,3,FALSE),"")))</f>
        <v/>
      </c>
      <c r="BO235" s="112" t="str">
        <f>IF(BM233="IcePack","",IFNA(VLOOKUP(BM$2&amp;"F"&amp;$A233+1&amp;BO234,RackfileUPLOAD!$I:$K,3,FALSE),IFNA(VLOOKUP(BM$2&amp;"F"&amp;$A233+1,RackfileUPLOAD!$I:$K,3,FALSE),"")))</f>
        <v/>
      </c>
      <c r="BP235" s="111"/>
    </row>
    <row r="236" ht="9.0" customHeight="1">
      <c r="A236" s="88"/>
      <c r="B236" s="89"/>
      <c r="C236" s="90"/>
      <c r="D236" s="91"/>
      <c r="E236" s="94"/>
      <c r="F236" s="94"/>
      <c r="G236" s="94"/>
      <c r="H236" s="90"/>
      <c r="I236" s="91"/>
      <c r="J236" s="94"/>
      <c r="K236" s="94"/>
      <c r="L236" s="94"/>
      <c r="M236" s="90"/>
      <c r="N236" s="90"/>
      <c r="O236" s="91"/>
      <c r="P236" s="94"/>
      <c r="Q236" s="94"/>
      <c r="R236" s="94"/>
      <c r="S236" s="90"/>
      <c r="T236" s="91"/>
      <c r="U236" s="94"/>
      <c r="V236" s="94"/>
      <c r="W236" s="94"/>
      <c r="X236" s="90"/>
      <c r="Y236" s="90"/>
      <c r="Z236" s="91"/>
      <c r="AA236" s="94"/>
      <c r="AB236" s="94"/>
      <c r="AC236" s="94"/>
      <c r="AD236" s="90"/>
      <c r="AE236" s="91"/>
      <c r="AF236" s="94"/>
      <c r="AG236" s="94"/>
      <c r="AH236" s="94"/>
      <c r="AI236" s="90"/>
      <c r="AJ236" s="90"/>
      <c r="AK236" s="91"/>
      <c r="AL236" s="94"/>
      <c r="AM236" s="94"/>
      <c r="AN236" s="94"/>
      <c r="AO236" s="90"/>
      <c r="AP236" s="91"/>
      <c r="AQ236" s="94"/>
      <c r="AR236" s="94"/>
      <c r="AS236" s="94"/>
      <c r="AT236" s="90"/>
      <c r="AU236" s="90"/>
      <c r="AV236" s="95"/>
      <c r="AW236" s="94"/>
      <c r="AX236" s="94"/>
      <c r="AY236" s="94"/>
      <c r="AZ236" s="90"/>
      <c r="BA236" s="91"/>
      <c r="BB236" s="94"/>
      <c r="BC236" s="94"/>
      <c r="BD236" s="94"/>
      <c r="BE236" s="90"/>
      <c r="BF236" s="90"/>
      <c r="BG236" s="91"/>
      <c r="BH236" s="94"/>
      <c r="BI236" s="94"/>
      <c r="BJ236" s="94"/>
      <c r="BK236" s="90"/>
      <c r="BL236" s="91"/>
      <c r="BM236" s="94"/>
      <c r="BN236" s="94"/>
      <c r="BO236" s="94"/>
      <c r="BP236" s="115"/>
    </row>
    <row r="237" ht="59.25" customHeight="1">
      <c r="A237" s="97">
        <f>A233+2</f>
        <v>125</v>
      </c>
      <c r="B237" s="89"/>
      <c r="C237" s="90"/>
      <c r="D237" s="98" t="str">
        <f>IF(D$2="",,D$2&amp;"_KW "&amp;$B$2&amp;"_F"&amp;$A237)</f>
        <v>ASL3_KW 19_F125</v>
      </c>
      <c r="E237" s="99" t="str">
        <f>IFNA(VLOOKUP(E$2&amp;"F"&amp;$A237,RackfileUPLOAD!$H:$K,3,FALSE),"")</f>
        <v>565196 - Ají Verde Lachs</v>
      </c>
      <c r="F237" s="100"/>
      <c r="G237" s="101"/>
      <c r="H237" s="102"/>
      <c r="I237" s="98" t="str">
        <f>IF(I$2="",,I$2&amp;"_KW "&amp;$B$2&amp;"_F"&amp;$A237)</f>
        <v>ASL3_KW 19_F125</v>
      </c>
      <c r="J237" s="99" t="str">
        <f>IFNA(VLOOKUP(J$2&amp;"F"&amp;$A237+1,RackfileUPLOAD!$H:$K,3,FALSE),"")</f>
        <v>565141 - Zucchini-Paprika-Ratatouille</v>
      </c>
      <c r="K237" s="100"/>
      <c r="L237" s="101"/>
      <c r="M237" s="90"/>
      <c r="N237" s="90"/>
      <c r="O237" s="98" t="str">
        <f>IF(O$2="",,O$2&amp;"_KW "&amp;$B$2&amp;"_F"&amp;$A237)</f>
        <v/>
      </c>
      <c r="P237" s="99" t="str">
        <f>IFNA(VLOOKUP(P$2&amp;"F"&amp;$A237,RackfileUPLOAD!$H:$K,3,FALSE),"")</f>
        <v/>
      </c>
      <c r="Q237" s="100"/>
      <c r="R237" s="101"/>
      <c r="S237" s="102"/>
      <c r="T237" s="98" t="str">
        <f>IF(T$2="",,T$2&amp;"_KW "&amp;$B$2&amp;"_F"&amp;$A237)</f>
        <v/>
      </c>
      <c r="U237" s="99" t="str">
        <f>IFNA(VLOOKUP(U$2&amp;"F"&amp;$A237+1,RackfileUPLOAD!$H:$K,3,FALSE),"")</f>
        <v/>
      </c>
      <c r="V237" s="100"/>
      <c r="W237" s="101"/>
      <c r="X237" s="90"/>
      <c r="Y237" s="90"/>
      <c r="Z237" s="98" t="str">
        <f>IF(Z$2="",,Z$2&amp;"_KW "&amp;$B$2&amp;"_F"&amp;$A237)</f>
        <v/>
      </c>
      <c r="AA237" s="99" t="str">
        <f>IFNA(VLOOKUP(AA$2&amp;"F"&amp;$A237,RackfileUPLOAD!$H:$K,3,FALSE),"")</f>
        <v/>
      </c>
      <c r="AB237" s="100"/>
      <c r="AC237" s="101"/>
      <c r="AD237" s="102"/>
      <c r="AE237" s="98" t="str">
        <f>IF(AE$2="",,AE$2&amp;"_KW "&amp;$B$2&amp;"_F"&amp;$A237)</f>
        <v/>
      </c>
      <c r="AF237" s="99" t="str">
        <f>IFNA(VLOOKUP(AF$2&amp;"F"&amp;$A237+1,RackfileUPLOAD!$H:$K,3,FALSE),"")</f>
        <v/>
      </c>
      <c r="AG237" s="100"/>
      <c r="AH237" s="101"/>
      <c r="AI237" s="90"/>
      <c r="AJ237" s="90"/>
      <c r="AK237" s="98" t="str">
        <f>IF(AK$2="",,AK$2&amp;"_KW "&amp;$B$2&amp;"_F"&amp;$A237)</f>
        <v/>
      </c>
      <c r="AL237" s="99" t="str">
        <f>IFNA(VLOOKUP(AL$2&amp;"F"&amp;$A237,RackfileUPLOAD!$H:$K,3,FALSE),"")</f>
        <v/>
      </c>
      <c r="AM237" s="100"/>
      <c r="AN237" s="101"/>
      <c r="AO237" s="102"/>
      <c r="AP237" s="98" t="str">
        <f>IF(AP$2="",,AP$2&amp;"_KW "&amp;$B$2&amp;"_F"&amp;$A237)</f>
        <v/>
      </c>
      <c r="AQ237" s="99" t="str">
        <f>IFNA(VLOOKUP(AQ$2&amp;"F"&amp;$A237+1,RackfileUPLOAD!$H:$K,3,FALSE),"")</f>
        <v/>
      </c>
      <c r="AR237" s="100"/>
      <c r="AS237" s="101"/>
      <c r="AT237" s="90"/>
      <c r="AU237" s="90"/>
      <c r="AV237" s="98" t="str">
        <f>IF(AV$2="",,AV$2&amp;"_KW "&amp;$B$2&amp;"_F"&amp;$A237)</f>
        <v/>
      </c>
      <c r="AW237" s="99" t="str">
        <f>IFNA(VLOOKUP(AW$2&amp;"F"&amp;$A237,RackfileUPLOAD!$H:$K,3,FALSE),"")</f>
        <v/>
      </c>
      <c r="AX237" s="100"/>
      <c r="AY237" s="101"/>
      <c r="AZ237" s="102"/>
      <c r="BA237" s="98" t="str">
        <f>IF(BA$2="",,BA$2&amp;"_KW "&amp;$B$2&amp;"_F"&amp;$A237)</f>
        <v/>
      </c>
      <c r="BB237" s="99" t="str">
        <f>IFNA(VLOOKUP(BB$2&amp;"F"&amp;$A237+1,RackfileUPLOAD!$H:$K,3,FALSE),"")</f>
        <v/>
      </c>
      <c r="BC237" s="100"/>
      <c r="BD237" s="101"/>
      <c r="BE237" s="90"/>
      <c r="BF237" s="90"/>
      <c r="BG237" s="98" t="str">
        <f>IF(BG$2="",,BG$2&amp;"_KW "&amp;$B$2&amp;"_F"&amp;$A237)</f>
        <v/>
      </c>
      <c r="BH237" s="99" t="str">
        <f>IFNA(VLOOKUP(BH$2&amp;"F"&amp;$A237,RackfileUPLOAD!$H:$K,3,FALSE),"")</f>
        <v/>
      </c>
      <c r="BI237" s="100"/>
      <c r="BJ237" s="101"/>
      <c r="BK237" s="102"/>
      <c r="BL237" s="98" t="str">
        <f>IF(BL$2="",,BL$2&amp;"_KW "&amp;$B$2&amp;"_F"&amp;$A237)</f>
        <v/>
      </c>
      <c r="BM237" s="99" t="str">
        <f>IFNA(VLOOKUP(BM$2&amp;"F"&amp;$A237+1,RackfileUPLOAD!$H:$K,3,FALSE),"")</f>
        <v/>
      </c>
      <c r="BN237" s="100"/>
      <c r="BO237" s="101"/>
      <c r="BP237" s="103"/>
    </row>
    <row r="238" ht="17.25" customHeight="1">
      <c r="A238" s="104"/>
      <c r="B238" s="89"/>
      <c r="C238" s="106"/>
      <c r="D238" s="104"/>
      <c r="E238" s="116" t="str">
        <f>IF(E237="","","2p")</f>
        <v>2p</v>
      </c>
      <c r="F238" s="117" t="str">
        <f>IF(E237="","","3p")</f>
        <v>3p</v>
      </c>
      <c r="G238" s="118" t="str">
        <f>IF(E237="","","4p")</f>
        <v>4p</v>
      </c>
      <c r="H238" s="108"/>
      <c r="I238" s="104"/>
      <c r="J238" s="107" t="str">
        <f>IF(J237="","","2p")</f>
        <v>2p</v>
      </c>
      <c r="K238" s="107" t="str">
        <f>IF(J237="","","3p")</f>
        <v>3p</v>
      </c>
      <c r="L238" s="107" t="str">
        <f>IF(J237="","","4p")</f>
        <v>4p</v>
      </c>
      <c r="M238" s="106"/>
      <c r="N238" s="106"/>
      <c r="O238" s="104"/>
      <c r="P238" s="116" t="str">
        <f>IF(P237="","","2p")</f>
        <v/>
      </c>
      <c r="Q238" s="117" t="str">
        <f>IF(P237="","","3p")</f>
        <v/>
      </c>
      <c r="R238" s="118" t="str">
        <f>IF(P237="","","4p")</f>
        <v/>
      </c>
      <c r="S238" s="108"/>
      <c r="T238" s="104"/>
      <c r="U238" s="107" t="str">
        <f>IF(U237="","","2p")</f>
        <v/>
      </c>
      <c r="V238" s="107" t="str">
        <f>IF(U237="","","3p")</f>
        <v/>
      </c>
      <c r="W238" s="107" t="str">
        <f>IF(U237="","","4p")</f>
        <v/>
      </c>
      <c r="X238" s="106"/>
      <c r="Y238" s="106"/>
      <c r="Z238" s="104"/>
      <c r="AA238" s="116" t="str">
        <f>IF(AA237="","","2p")</f>
        <v/>
      </c>
      <c r="AB238" s="117" t="str">
        <f>IF(AA237="","","3p")</f>
        <v/>
      </c>
      <c r="AC238" s="118" t="str">
        <f>IF(AA237="","","4p")</f>
        <v/>
      </c>
      <c r="AD238" s="108"/>
      <c r="AE238" s="104"/>
      <c r="AF238" s="107" t="str">
        <f>IF(AF237="","","2p")</f>
        <v/>
      </c>
      <c r="AG238" s="107" t="str">
        <f>IF(AF237="","","3p")</f>
        <v/>
      </c>
      <c r="AH238" s="107" t="str">
        <f>IF(AF237="","","4p")</f>
        <v/>
      </c>
      <c r="AI238" s="106"/>
      <c r="AJ238" s="106"/>
      <c r="AK238" s="104"/>
      <c r="AL238" s="116" t="str">
        <f>IF(AL237="","","2p")</f>
        <v/>
      </c>
      <c r="AM238" s="117" t="str">
        <f>IF(AL237="","","3p")</f>
        <v/>
      </c>
      <c r="AN238" s="118" t="str">
        <f>IF(AL237="","","4p")</f>
        <v/>
      </c>
      <c r="AO238" s="108"/>
      <c r="AP238" s="104"/>
      <c r="AQ238" s="107" t="str">
        <f>IF(AQ237="","","2p")</f>
        <v/>
      </c>
      <c r="AR238" s="107" t="str">
        <f>IF(AQ237="","","3p")</f>
        <v/>
      </c>
      <c r="AS238" s="107" t="str">
        <f>IF(AQ237="","","4p")</f>
        <v/>
      </c>
      <c r="AT238" s="106"/>
      <c r="AU238" s="106"/>
      <c r="AV238" s="104"/>
      <c r="AW238" s="116" t="str">
        <f>IF(AW237="","","2p")</f>
        <v/>
      </c>
      <c r="AX238" s="117" t="str">
        <f>IF(AW237="","","3p")</f>
        <v/>
      </c>
      <c r="AY238" s="118" t="str">
        <f>IF(AW237="","","4p")</f>
        <v/>
      </c>
      <c r="AZ238" s="108"/>
      <c r="BA238" s="104"/>
      <c r="BB238" s="107" t="str">
        <f>IF(BB237="","","2p")</f>
        <v/>
      </c>
      <c r="BC238" s="107" t="str">
        <f>IF(BB237="","","3p")</f>
        <v/>
      </c>
      <c r="BD238" s="107" t="str">
        <f>IF(BB237="","","4p")</f>
        <v/>
      </c>
      <c r="BE238" s="106"/>
      <c r="BF238" s="106"/>
      <c r="BG238" s="104"/>
      <c r="BH238" s="116" t="str">
        <f>IF(BH237="","","2p")</f>
        <v/>
      </c>
      <c r="BI238" s="117" t="str">
        <f>IF(BH237="","","3p")</f>
        <v/>
      </c>
      <c r="BJ238" s="118" t="str">
        <f>IF(BH237="","","4p")</f>
        <v/>
      </c>
      <c r="BK238" s="108"/>
      <c r="BL238" s="104"/>
      <c r="BM238" s="107" t="str">
        <f>IF(BM237="","","2p")</f>
        <v/>
      </c>
      <c r="BN238" s="107" t="str">
        <f>IF(BM237="","","3p")</f>
        <v/>
      </c>
      <c r="BO238" s="107" t="str">
        <f>IF(BM237="","","4p")</f>
        <v/>
      </c>
      <c r="BP238" s="106"/>
    </row>
    <row r="239" ht="33.75" customHeight="1">
      <c r="A239" s="109"/>
      <c r="B239" s="89"/>
      <c r="C239" s="111"/>
      <c r="D239" s="109"/>
      <c r="E239" s="112" t="str">
        <f>IF(E237="IcePack","",IFNA(VLOOKUP(E$2&amp;"F"&amp;$A237&amp;E238,RackfileUPLOAD!$I:$K,3,FALSE),IFNA(VLOOKUP(E$2&amp;"F"&amp;$A237,RackfileUPLOAD!$I:$K,3,FALSE),"")))</f>
        <v/>
      </c>
      <c r="F239" s="112" t="str">
        <f>IF(E237="IcePack","",IFNA(VLOOKUP(E$2&amp;"F"&amp;$A237&amp;F238,RackfileUPLOAD!$I:$K,3,FALSE),IFNA(VLOOKUP(E$2&amp;"F"&amp;$A237,RackfileUPLOAD!$I:$K,3,FALSE),"")))</f>
        <v/>
      </c>
      <c r="G239" s="112" t="str">
        <f>IF(E237="IcePack","",IFNA(VLOOKUP(E$2&amp;"F"&amp;$A237&amp;G238,RackfileUPLOAD!$I:$K,3,FALSE),IFNA(VLOOKUP(E$2&amp;"F"&amp;$A237,RackfileUPLOAD!$I:$K,3,FALSE),"")))</f>
        <v/>
      </c>
      <c r="H239" s="113"/>
      <c r="I239" s="109"/>
      <c r="J239" s="112" t="str">
        <f>IF(J237="IcePack","",IFNA(VLOOKUP(J$2&amp;"F"&amp;$A237+1&amp;J238,RackfileUPLOAD!$I:$K,3,FALSE),IFNA(VLOOKUP(J$2&amp;"F"&amp;$A237+1,RackfileUPLOAD!$I:$K,3,FALSE),"")))</f>
        <v/>
      </c>
      <c r="K239" s="112" t="str">
        <f>IF(J237="IcePack","",IFNA(VLOOKUP(J$2&amp;"F"&amp;$A237+1&amp;K238,RackfileUPLOAD!$I:$K,3,FALSE),IFNA(VLOOKUP(J$2&amp;"F"&amp;$A237+1,RackfileUPLOAD!$I:$K,3,FALSE),"")))</f>
        <v/>
      </c>
      <c r="L239" s="112" t="str">
        <f>IF(J237="IcePack","",IFNA(VLOOKUP(J$2&amp;"F"&amp;$A237+1&amp;L238,RackfileUPLOAD!$I:$K,3,FALSE),IFNA(VLOOKUP(J$2&amp;"F"&amp;$A237+1,RackfileUPLOAD!$I:$K,3,FALSE),"")))</f>
        <v/>
      </c>
      <c r="M239" s="111"/>
      <c r="N239" s="111"/>
      <c r="O239" s="109"/>
      <c r="P239" s="112" t="str">
        <f>IF(P237="IcePack","",IFNA(VLOOKUP(P$2&amp;"F"&amp;$A237&amp;P238,RackfileUPLOAD!$I:$K,3,FALSE),IFNA(VLOOKUP(P$2&amp;"F"&amp;$A237,RackfileUPLOAD!$I:$K,3,FALSE),"")))</f>
        <v/>
      </c>
      <c r="Q239" s="112" t="str">
        <f>IF(P237="IcePack","",IFNA(VLOOKUP(P$2&amp;"F"&amp;$A237&amp;Q238,RackfileUPLOAD!$I:$K,3,FALSE),IFNA(VLOOKUP(P$2&amp;"F"&amp;$A237,RackfileUPLOAD!$I:$K,3,FALSE),"")))</f>
        <v/>
      </c>
      <c r="R239" s="112" t="str">
        <f>IF(P237="IcePack","",IFNA(VLOOKUP(P$2&amp;"F"&amp;$A237&amp;R238,RackfileUPLOAD!$I:$K,3,FALSE),IFNA(VLOOKUP(P$2&amp;"F"&amp;$A237,RackfileUPLOAD!$I:$K,3,FALSE),"")))</f>
        <v/>
      </c>
      <c r="S239" s="113"/>
      <c r="T239" s="109"/>
      <c r="U239" s="112" t="str">
        <f>IF(U237="IcePack","",IFNA(VLOOKUP(U$2&amp;"F"&amp;$A237+1&amp;U238,RackfileUPLOAD!$I:$K,3,FALSE),IFNA(VLOOKUP(U$2&amp;"F"&amp;$A237+1,RackfileUPLOAD!$I:$K,3,FALSE),"")))</f>
        <v/>
      </c>
      <c r="V239" s="112" t="str">
        <f>IF(U237="IcePack","",IFNA(VLOOKUP(U$2&amp;"F"&amp;$A237+1&amp;V238,RackfileUPLOAD!$I:$K,3,FALSE),IFNA(VLOOKUP(U$2&amp;"F"&amp;$A237+1,RackfileUPLOAD!$I:$K,3,FALSE),"")))</f>
        <v/>
      </c>
      <c r="W239" s="112" t="str">
        <f>IF(U237="IcePack","",IFNA(VLOOKUP(U$2&amp;"F"&amp;$A237+1&amp;W238,RackfileUPLOAD!$I:$K,3,FALSE),IFNA(VLOOKUP(U$2&amp;"F"&amp;$A237+1,RackfileUPLOAD!$I:$K,3,FALSE),"")))</f>
        <v/>
      </c>
      <c r="X239" s="111"/>
      <c r="Y239" s="111"/>
      <c r="Z239" s="109"/>
      <c r="AA239" s="112" t="str">
        <f>IF(AA237="IcePack","",IFNA(VLOOKUP(AA$2&amp;"F"&amp;$A237&amp;AA238,RackfileUPLOAD!$I:$K,3,FALSE),IFNA(VLOOKUP(AA$2&amp;"F"&amp;$A237,RackfileUPLOAD!$I:$K,3,FALSE),"")))</f>
        <v/>
      </c>
      <c r="AB239" s="112" t="str">
        <f>IF(AA237="IcePack","",IFNA(VLOOKUP(AA$2&amp;"F"&amp;$A237&amp;AB238,RackfileUPLOAD!$I:$K,3,FALSE),IFNA(VLOOKUP(AA$2&amp;"F"&amp;$A237,RackfileUPLOAD!$I:$K,3,FALSE),"")))</f>
        <v/>
      </c>
      <c r="AC239" s="112" t="str">
        <f>IF(AA237="IcePack","",IFNA(VLOOKUP(AA$2&amp;"F"&amp;$A237&amp;AC238,RackfileUPLOAD!$I:$K,3,FALSE),IFNA(VLOOKUP(AA$2&amp;"F"&amp;$A237,RackfileUPLOAD!$I:$K,3,FALSE),"")))</f>
        <v/>
      </c>
      <c r="AD239" s="113"/>
      <c r="AE239" s="109"/>
      <c r="AF239" s="112" t="str">
        <f>IF(AF237="IcePack","",IFNA(VLOOKUP(AF$2&amp;"F"&amp;$A237+1&amp;AF238,RackfileUPLOAD!$I:$K,3,FALSE),IFNA(VLOOKUP(AF$2&amp;"F"&amp;$A237+1,RackfileUPLOAD!$I:$K,3,FALSE),"")))</f>
        <v/>
      </c>
      <c r="AG239" s="112" t="str">
        <f>IF(AF237="IcePack","",IFNA(VLOOKUP(AF$2&amp;"F"&amp;$A237+1&amp;AG238,RackfileUPLOAD!$I:$K,3,FALSE),IFNA(VLOOKUP(AF$2&amp;"F"&amp;$A237+1,RackfileUPLOAD!$I:$K,3,FALSE),"")))</f>
        <v/>
      </c>
      <c r="AH239" s="112" t="str">
        <f>IF(AF237="IcePack","",IFNA(VLOOKUP(AF$2&amp;"F"&amp;$A237+1&amp;AH238,RackfileUPLOAD!$I:$K,3,FALSE),IFNA(VLOOKUP(AF$2&amp;"F"&amp;$A237+1,RackfileUPLOAD!$I:$K,3,FALSE),"")))</f>
        <v/>
      </c>
      <c r="AI239" s="111"/>
      <c r="AJ239" s="111"/>
      <c r="AK239" s="109"/>
      <c r="AL239" s="112" t="str">
        <f>IF(AL237="IcePack","",IFNA(VLOOKUP(AL$2&amp;"F"&amp;$A237&amp;AL238,RackfileUPLOAD!$I:$K,3,FALSE),IFNA(VLOOKUP(AL$2&amp;"F"&amp;$A237,RackfileUPLOAD!$I:$K,3,FALSE),"")))</f>
        <v/>
      </c>
      <c r="AM239" s="112" t="str">
        <f>IF(AL237="IcePack","",IFNA(VLOOKUP(AL$2&amp;"F"&amp;$A237&amp;AM238,RackfileUPLOAD!$I:$K,3,FALSE),IFNA(VLOOKUP(AL$2&amp;"F"&amp;$A237,RackfileUPLOAD!$I:$K,3,FALSE),"")))</f>
        <v/>
      </c>
      <c r="AN239" s="112" t="str">
        <f>IF(AL237="IcePack","",IFNA(VLOOKUP(AL$2&amp;"F"&amp;$A237&amp;AN238,RackfileUPLOAD!$I:$K,3,FALSE),IFNA(VLOOKUP(AL$2&amp;"F"&amp;$A237,RackfileUPLOAD!$I:$K,3,FALSE),"")))</f>
        <v/>
      </c>
      <c r="AO239" s="113"/>
      <c r="AP239" s="109"/>
      <c r="AQ239" s="112" t="str">
        <f>IF(AQ237="IcePack","",IFNA(VLOOKUP(AQ$2&amp;"F"&amp;$A237+1&amp;AQ238,RackfileUPLOAD!$I:$K,3,FALSE),IFNA(VLOOKUP(AQ$2&amp;"F"&amp;$A237+1,RackfileUPLOAD!$I:$K,3,FALSE),"")))</f>
        <v/>
      </c>
      <c r="AR239" s="112" t="str">
        <f>IF(AQ237="IcePack","",IFNA(VLOOKUP(AQ$2&amp;"F"&amp;$A237+1&amp;AR238,RackfileUPLOAD!$I:$K,3,FALSE),IFNA(VLOOKUP(AQ$2&amp;"F"&amp;$A237+1,RackfileUPLOAD!$I:$K,3,FALSE),"")))</f>
        <v/>
      </c>
      <c r="AS239" s="112" t="str">
        <f>IF(AQ237="IcePack","",IFNA(VLOOKUP(AQ$2&amp;"F"&amp;$A237+1&amp;AS238,RackfileUPLOAD!$I:$K,3,FALSE),IFNA(VLOOKUP(AQ$2&amp;"F"&amp;$A237+1,RackfileUPLOAD!$I:$K,3,FALSE),"")))</f>
        <v/>
      </c>
      <c r="AT239" s="111"/>
      <c r="AU239" s="111"/>
      <c r="AV239" s="109"/>
      <c r="AW239" s="112" t="str">
        <f>IF(AW237="IcePack","",IFNA(VLOOKUP(AW$2&amp;"F"&amp;$A237&amp;AW238,RackfileUPLOAD!$I:$K,3,FALSE),IFNA(VLOOKUP(AW$2&amp;"F"&amp;$A237,RackfileUPLOAD!$I:$K,3,FALSE),"")))</f>
        <v/>
      </c>
      <c r="AX239" s="112" t="str">
        <f>IF(AW237="IcePack","",IFNA(VLOOKUP(AW$2&amp;"F"&amp;$A237&amp;AX238,RackfileUPLOAD!$I:$K,3,FALSE),IFNA(VLOOKUP(AW$2&amp;"F"&amp;$A237,RackfileUPLOAD!$I:$K,3,FALSE),"")))</f>
        <v/>
      </c>
      <c r="AY239" s="112" t="str">
        <f>IF(AW237="IcePack","",IFNA(VLOOKUP(AW$2&amp;"F"&amp;$A237&amp;AY238,RackfileUPLOAD!$I:$K,3,FALSE),IFNA(VLOOKUP(AW$2&amp;"F"&amp;$A237,RackfileUPLOAD!$I:$K,3,FALSE),"")))</f>
        <v/>
      </c>
      <c r="AZ239" s="113"/>
      <c r="BA239" s="109"/>
      <c r="BB239" s="112" t="str">
        <f>IF(BB237="IcePack","",IFNA(VLOOKUP(BB$2&amp;"F"&amp;$A237+1&amp;BB238,RackfileUPLOAD!$I:$K,3,FALSE),IFNA(VLOOKUP(BB$2&amp;"F"&amp;$A237+1,RackfileUPLOAD!$I:$K,3,FALSE),"")))</f>
        <v/>
      </c>
      <c r="BC239" s="112" t="str">
        <f>IF(BB237="IcePack","",IFNA(VLOOKUP(BB$2&amp;"F"&amp;$A237+1&amp;BC238,RackfileUPLOAD!$I:$K,3,FALSE),IFNA(VLOOKUP(BB$2&amp;"F"&amp;$A237+1,RackfileUPLOAD!$I:$K,3,FALSE),"")))</f>
        <v/>
      </c>
      <c r="BD239" s="112" t="str">
        <f>IF(BB237="IcePack","",IFNA(VLOOKUP(BB$2&amp;"F"&amp;$A237+1&amp;BD238,RackfileUPLOAD!$I:$K,3,FALSE),IFNA(VLOOKUP(BB$2&amp;"F"&amp;$A237+1,RackfileUPLOAD!$I:$K,3,FALSE),"")))</f>
        <v/>
      </c>
      <c r="BE239" s="111"/>
      <c r="BF239" s="111"/>
      <c r="BG239" s="109"/>
      <c r="BH239" s="112" t="str">
        <f>IF(BH237="IcePack","",IFNA(VLOOKUP(BH$2&amp;"F"&amp;$A237&amp;BH238,RackfileUPLOAD!$I:$K,3,FALSE),IFNA(VLOOKUP(BH$2&amp;"F"&amp;$A237,RackfileUPLOAD!$I:$K,3,FALSE),"")))</f>
        <v/>
      </c>
      <c r="BI239" s="112" t="str">
        <f>IF(BH237="IcePack","",IFNA(VLOOKUP(BH$2&amp;"F"&amp;$A237&amp;BI238,RackfileUPLOAD!$I:$K,3,FALSE),IFNA(VLOOKUP(BH$2&amp;"F"&amp;$A237,RackfileUPLOAD!$I:$K,3,FALSE),"")))</f>
        <v/>
      </c>
      <c r="BJ239" s="112" t="str">
        <f>IF(BH237="IcePack","",IFNA(VLOOKUP(BH$2&amp;"F"&amp;$A237&amp;BJ238,RackfileUPLOAD!$I:$K,3,FALSE),IFNA(VLOOKUP(BH$2&amp;"F"&amp;$A237,RackfileUPLOAD!$I:$K,3,FALSE),"")))</f>
        <v/>
      </c>
      <c r="BK239" s="113"/>
      <c r="BL239" s="109"/>
      <c r="BM239" s="112" t="str">
        <f>IF(BM237="IcePack","",IFNA(VLOOKUP(BM$2&amp;"F"&amp;$A237+1&amp;BM238,RackfileUPLOAD!$I:$K,3,FALSE),IFNA(VLOOKUP(BM$2&amp;"F"&amp;$A237+1,RackfileUPLOAD!$I:$K,3,FALSE),"")))</f>
        <v/>
      </c>
      <c r="BN239" s="112" t="str">
        <f>IF(BM237="IcePack","",IFNA(VLOOKUP(BM$2&amp;"F"&amp;$A237+1&amp;BN238,RackfileUPLOAD!$I:$K,3,FALSE),IFNA(VLOOKUP(BM$2&amp;"F"&amp;$A237+1,RackfileUPLOAD!$I:$K,3,FALSE),"")))</f>
        <v/>
      </c>
      <c r="BO239" s="112" t="str">
        <f>IF(BM237="IcePack","",IFNA(VLOOKUP(BM$2&amp;"F"&amp;$A237+1&amp;BO238,RackfileUPLOAD!$I:$K,3,FALSE),IFNA(VLOOKUP(BM$2&amp;"F"&amp;$A237+1,RackfileUPLOAD!$I:$K,3,FALSE),"")))</f>
        <v/>
      </c>
      <c r="BP239" s="111"/>
    </row>
    <row r="240" ht="9.0" customHeight="1">
      <c r="A240" s="88"/>
      <c r="B240" s="89"/>
      <c r="C240" s="90"/>
      <c r="D240" s="91"/>
      <c r="E240" s="94"/>
      <c r="F240" s="94"/>
      <c r="G240" s="94"/>
      <c r="H240" s="90"/>
      <c r="I240" s="91"/>
      <c r="J240" s="94"/>
      <c r="K240" s="94"/>
      <c r="L240" s="94"/>
      <c r="M240" s="90"/>
      <c r="N240" s="90"/>
      <c r="O240" s="91"/>
      <c r="P240" s="94"/>
      <c r="Q240" s="94"/>
      <c r="R240" s="94"/>
      <c r="S240" s="90"/>
      <c r="T240" s="91"/>
      <c r="U240" s="94"/>
      <c r="V240" s="94"/>
      <c r="W240" s="94"/>
      <c r="X240" s="90"/>
      <c r="Y240" s="90"/>
      <c r="Z240" s="91"/>
      <c r="AA240" s="94"/>
      <c r="AB240" s="94"/>
      <c r="AC240" s="94"/>
      <c r="AD240" s="90"/>
      <c r="AE240" s="91"/>
      <c r="AF240" s="94"/>
      <c r="AG240" s="94"/>
      <c r="AH240" s="94"/>
      <c r="AI240" s="90"/>
      <c r="AJ240" s="90"/>
      <c r="AK240" s="91"/>
      <c r="AL240" s="94"/>
      <c r="AM240" s="94"/>
      <c r="AN240" s="94"/>
      <c r="AO240" s="90"/>
      <c r="AP240" s="91"/>
      <c r="AQ240" s="94"/>
      <c r="AR240" s="94"/>
      <c r="AS240" s="94"/>
      <c r="AT240" s="90"/>
      <c r="AU240" s="90"/>
      <c r="AV240" s="95"/>
      <c r="AW240" s="94"/>
      <c r="AX240" s="94"/>
      <c r="AY240" s="94"/>
      <c r="AZ240" s="90"/>
      <c r="BA240" s="91"/>
      <c r="BB240" s="94"/>
      <c r="BC240" s="94"/>
      <c r="BD240" s="94"/>
      <c r="BE240" s="90"/>
      <c r="BF240" s="90"/>
      <c r="BG240" s="91"/>
      <c r="BH240" s="94"/>
      <c r="BI240" s="94"/>
      <c r="BJ240" s="94"/>
      <c r="BK240" s="90"/>
      <c r="BL240" s="91"/>
      <c r="BM240" s="94"/>
      <c r="BN240" s="94"/>
      <c r="BO240" s="94"/>
      <c r="BP240" s="115"/>
    </row>
    <row r="241" ht="59.25" customHeight="1">
      <c r="A241" s="97">
        <f>A237+2</f>
        <v>127</v>
      </c>
      <c r="B241" s="89"/>
      <c r="C241" s="90"/>
      <c r="D241" s="98" t="str">
        <f>IF(D$2="",,D$2&amp;"_KW "&amp;$B$2&amp;"_F"&amp;$A241)</f>
        <v>ASL3_KW 19_F127</v>
      </c>
      <c r="E241" s="99" t="str">
        <f>IFNA(VLOOKUP(E$2&amp;"F"&amp;$A241,RackfileUPLOAD!$H:$K,3,FALSE),"")</f>
        <v>IcePack3</v>
      </c>
      <c r="F241" s="100"/>
      <c r="G241" s="101"/>
      <c r="H241" s="102"/>
      <c r="I241" s="98" t="str">
        <f>IF(I$2="",,I$2&amp;"_KW "&amp;$B$2&amp;"_F"&amp;$A241)</f>
        <v>ASL3_KW 19_F127</v>
      </c>
      <c r="J241" s="119" t="str">
        <f>IFNA(VLOOKUP(J$2&amp;"F"&amp;$A241+1,RackfileUPLOAD!$H:$K,3,FALSE),"")</f>
        <v/>
      </c>
      <c r="K241" s="100"/>
      <c r="L241" s="101"/>
      <c r="M241" s="90"/>
      <c r="N241" s="90"/>
      <c r="O241" s="98" t="str">
        <f>IF(O$2="",,O$2&amp;"_KW "&amp;$B$2&amp;"_F"&amp;$A241)</f>
        <v/>
      </c>
      <c r="P241" s="99" t="str">
        <f>IFNA(VLOOKUP(P$2&amp;"F"&amp;$A241,RackfileUPLOAD!$H:$K,3,FALSE),"")</f>
        <v/>
      </c>
      <c r="Q241" s="100"/>
      <c r="R241" s="101"/>
      <c r="S241" s="102"/>
      <c r="T241" s="98" t="str">
        <f>IF(T$2="",,T$2&amp;"_KW "&amp;$B$2&amp;"_F"&amp;$A241)</f>
        <v/>
      </c>
      <c r="U241" s="119" t="str">
        <f>IFNA(VLOOKUP(U$2&amp;"F"&amp;$A241+1,RackfileUPLOAD!$H:$K,3,FALSE),"")</f>
        <v/>
      </c>
      <c r="V241" s="100"/>
      <c r="W241" s="101"/>
      <c r="X241" s="90"/>
      <c r="Y241" s="90"/>
      <c r="Z241" s="98" t="str">
        <f>IF(Z$2="",,Z$2&amp;"_KW "&amp;$B$2&amp;"_F"&amp;$A241)</f>
        <v/>
      </c>
      <c r="AA241" s="99" t="str">
        <f>IFNA(VLOOKUP(AA$2&amp;"F"&amp;$A241,RackfileUPLOAD!$H:$K,3,FALSE),"")</f>
        <v/>
      </c>
      <c r="AB241" s="100"/>
      <c r="AC241" s="101"/>
      <c r="AD241" s="102"/>
      <c r="AE241" s="98" t="str">
        <f>IF(AE$2="",,AE$2&amp;"_KW "&amp;$B$2&amp;"_F"&amp;$A241)</f>
        <v/>
      </c>
      <c r="AF241" s="119" t="str">
        <f>IFNA(VLOOKUP(AF$2&amp;"F"&amp;$A241+1,RackfileUPLOAD!$H:$K,3,FALSE),"")</f>
        <v/>
      </c>
      <c r="AG241" s="100"/>
      <c r="AH241" s="101"/>
      <c r="AI241" s="90"/>
      <c r="AJ241" s="90"/>
      <c r="AK241" s="98" t="str">
        <f>IF(AK$2="",,AK$2&amp;"_KW "&amp;$B$2&amp;"_F"&amp;$A241)</f>
        <v/>
      </c>
      <c r="AL241" s="99" t="str">
        <f>IFNA(VLOOKUP(AL$2&amp;"F"&amp;$A241,RackfileUPLOAD!$H:$K,3,FALSE),"")</f>
        <v/>
      </c>
      <c r="AM241" s="100"/>
      <c r="AN241" s="101"/>
      <c r="AO241" s="102"/>
      <c r="AP241" s="98" t="str">
        <f>IF(AP$2="",,AP$2&amp;"_KW "&amp;$B$2&amp;"_F"&amp;$A241)</f>
        <v/>
      </c>
      <c r="AQ241" s="119" t="str">
        <f>IFNA(VLOOKUP(AQ$2&amp;"F"&amp;$A241+1,RackfileUPLOAD!$H:$K,3,FALSE),"")</f>
        <v/>
      </c>
      <c r="AR241" s="100"/>
      <c r="AS241" s="101"/>
      <c r="AT241" s="90"/>
      <c r="AU241" s="90"/>
      <c r="AV241" s="98" t="str">
        <f>IF(AV$2="",,AV$2&amp;"_KW "&amp;$B$2&amp;"_F"&amp;$A241)</f>
        <v/>
      </c>
      <c r="AW241" s="99" t="str">
        <f>IFNA(VLOOKUP(AW$2&amp;"F"&amp;$A241,RackfileUPLOAD!$H:$K,3,FALSE),"")</f>
        <v/>
      </c>
      <c r="AX241" s="100"/>
      <c r="AY241" s="101"/>
      <c r="AZ241" s="102"/>
      <c r="BA241" s="98" t="str">
        <f>IF(BA$2="",,BA$2&amp;"_KW "&amp;$B$2&amp;"_F"&amp;$A241)</f>
        <v/>
      </c>
      <c r="BB241" s="119" t="str">
        <f>IFNA(VLOOKUP(BB$2&amp;"F"&amp;$A241+1,RackfileUPLOAD!$H:$K,3,FALSE),"")</f>
        <v/>
      </c>
      <c r="BC241" s="100"/>
      <c r="BD241" s="101"/>
      <c r="BE241" s="90"/>
      <c r="BF241" s="90"/>
      <c r="BG241" s="98" t="str">
        <f>IF(BG$2="",,BG$2&amp;"_KW "&amp;$B$2&amp;"_F"&amp;$A241)</f>
        <v/>
      </c>
      <c r="BH241" s="99" t="str">
        <f>IFNA(VLOOKUP(BH$2&amp;"F"&amp;$A241,RackfileUPLOAD!$H:$K,3,FALSE),"")</f>
        <v/>
      </c>
      <c r="BI241" s="100"/>
      <c r="BJ241" s="101"/>
      <c r="BK241" s="102"/>
      <c r="BL241" s="98" t="str">
        <f>IF(BL$2="",,BL$2&amp;"_KW "&amp;$B$2&amp;"_F"&amp;$A241)</f>
        <v/>
      </c>
      <c r="BM241" s="119" t="str">
        <f>IFNA(VLOOKUP(BM$2&amp;"F"&amp;$A241+1,RackfileUPLOAD!$H:$K,3,FALSE),"")</f>
        <v/>
      </c>
      <c r="BN241" s="100"/>
      <c r="BO241" s="101"/>
      <c r="BP241" s="120"/>
    </row>
    <row r="242" ht="17.25" customHeight="1">
      <c r="A242" s="104"/>
      <c r="B242" s="89"/>
      <c r="C242" s="106"/>
      <c r="D242" s="104"/>
      <c r="E242" s="116" t="str">
        <f>IF(E241="","","2p")</f>
        <v>2p</v>
      </c>
      <c r="F242" s="117" t="str">
        <f>IF(E241="","","3p")</f>
        <v>3p</v>
      </c>
      <c r="G242" s="118" t="str">
        <f>IF(E241="","","4p")</f>
        <v>4p</v>
      </c>
      <c r="H242" s="108"/>
      <c r="I242" s="104"/>
      <c r="J242" s="116" t="str">
        <f>IF(J241="","","2p")</f>
        <v/>
      </c>
      <c r="K242" s="117" t="str">
        <f>IF(J241="","","3p")</f>
        <v/>
      </c>
      <c r="L242" s="118" t="str">
        <f>IF(J241="","","4p")</f>
        <v/>
      </c>
      <c r="M242" s="106"/>
      <c r="N242" s="106"/>
      <c r="O242" s="104"/>
      <c r="P242" s="116" t="str">
        <f>IF(P241="","","2p")</f>
        <v/>
      </c>
      <c r="Q242" s="117" t="str">
        <f>IF(P241="","","3p")</f>
        <v/>
      </c>
      <c r="R242" s="118" t="str">
        <f>IF(P241="","","4p")</f>
        <v/>
      </c>
      <c r="S242" s="108"/>
      <c r="T242" s="104"/>
      <c r="U242" s="116" t="str">
        <f>IF(U241="","","2p")</f>
        <v/>
      </c>
      <c r="V242" s="117" t="str">
        <f>IF(U241="","","3p")</f>
        <v/>
      </c>
      <c r="W242" s="118" t="str">
        <f>IF(U241="","","4p")</f>
        <v/>
      </c>
      <c r="X242" s="106"/>
      <c r="Y242" s="106"/>
      <c r="Z242" s="104"/>
      <c r="AA242" s="116" t="str">
        <f>IF(AA241="","","2p")</f>
        <v/>
      </c>
      <c r="AB242" s="117" t="str">
        <f>IF(AA241="","","3p")</f>
        <v/>
      </c>
      <c r="AC242" s="118" t="str">
        <f>IF(AA241="","","4p")</f>
        <v/>
      </c>
      <c r="AD242" s="108"/>
      <c r="AE242" s="104"/>
      <c r="AF242" s="116" t="str">
        <f>IF(AF241="","","2p")</f>
        <v/>
      </c>
      <c r="AG242" s="117" t="str">
        <f>IF(AF241="","","3p")</f>
        <v/>
      </c>
      <c r="AH242" s="118" t="str">
        <f>IF(AF241="","","4p")</f>
        <v/>
      </c>
      <c r="AI242" s="106"/>
      <c r="AJ242" s="106"/>
      <c r="AK242" s="104"/>
      <c r="AL242" s="116" t="str">
        <f>IF(AL241="","","2p")</f>
        <v/>
      </c>
      <c r="AM242" s="117" t="str">
        <f>IF(AL241="","","3p")</f>
        <v/>
      </c>
      <c r="AN242" s="118" t="str">
        <f>IF(AL241="","","4p")</f>
        <v/>
      </c>
      <c r="AO242" s="108"/>
      <c r="AP242" s="104"/>
      <c r="AQ242" s="116" t="str">
        <f>IF(AQ241="","","2p")</f>
        <v/>
      </c>
      <c r="AR242" s="117" t="str">
        <f>IF(AQ241="","","3p")</f>
        <v/>
      </c>
      <c r="AS242" s="118" t="str">
        <f>IF(AQ241="","","4p")</f>
        <v/>
      </c>
      <c r="AT242" s="106"/>
      <c r="AU242" s="106"/>
      <c r="AV242" s="104"/>
      <c r="AW242" s="116" t="str">
        <f>IF(AW241="","","2p")</f>
        <v/>
      </c>
      <c r="AX242" s="117" t="str">
        <f>IF(AW241="","","3p")</f>
        <v/>
      </c>
      <c r="AY242" s="118" t="str">
        <f>IF(AW241="","","4p")</f>
        <v/>
      </c>
      <c r="AZ242" s="108"/>
      <c r="BA242" s="104"/>
      <c r="BB242" s="116" t="str">
        <f>IF(BB241="","","2p")</f>
        <v/>
      </c>
      <c r="BC242" s="117" t="str">
        <f>IF(BB241="","","3p")</f>
        <v/>
      </c>
      <c r="BD242" s="118" t="str">
        <f>IF(BB241="","","4p")</f>
        <v/>
      </c>
      <c r="BE242" s="106"/>
      <c r="BF242" s="106"/>
      <c r="BG242" s="104"/>
      <c r="BH242" s="116" t="str">
        <f>IF(BH241="","","2p")</f>
        <v/>
      </c>
      <c r="BI242" s="117" t="str">
        <f>IF(BH241="","","3p")</f>
        <v/>
      </c>
      <c r="BJ242" s="118" t="str">
        <f>IF(BH241="","","4p")</f>
        <v/>
      </c>
      <c r="BK242" s="108"/>
      <c r="BL242" s="104"/>
      <c r="BM242" s="116" t="str">
        <f>IF(BM241="","","2p")</f>
        <v/>
      </c>
      <c r="BN242" s="117" t="str">
        <f>IF(BM241="","","3p")</f>
        <v/>
      </c>
      <c r="BO242" s="118" t="str">
        <f>IF(BM241="","","4p")</f>
        <v/>
      </c>
      <c r="BP242" s="106"/>
    </row>
    <row r="243" ht="33.75" customHeight="1">
      <c r="A243" s="109"/>
      <c r="B243" s="89"/>
      <c r="C243" s="111"/>
      <c r="D243" s="109"/>
      <c r="E243" s="121" t="str">
        <f>IF(E241="IcePack","",IFNA(VLOOKUP(E$2&amp;"F"&amp;$A241&amp;E242,RackfileUPLOAD!$I:$K,3,FALSE),IFNA(VLOOKUP(E$2&amp;"F"&amp;$A241,RackfileUPLOAD!$I:$K,3,FALSE),"")))</f>
        <v/>
      </c>
      <c r="F243" s="121" t="str">
        <f>IF(E241="IcePack","",IFNA(VLOOKUP(E$2&amp;"F"&amp;$A241&amp;F242,RackfileUPLOAD!$I:$K,3,FALSE),IFNA(VLOOKUP(E$2&amp;"F"&amp;$A241,RackfileUPLOAD!$I:$K,3,FALSE),"")))</f>
        <v/>
      </c>
      <c r="G243" s="121" t="str">
        <f>IF(E241="IcePack","",IFNA(VLOOKUP(E$2&amp;"F"&amp;$A241&amp;G242,RackfileUPLOAD!$I:$K,3,FALSE),IFNA(VLOOKUP(E$2&amp;"F"&amp;$A241,RackfileUPLOAD!$I:$K,3,FALSE),"")))</f>
        <v/>
      </c>
      <c r="H243" s="113"/>
      <c r="I243" s="109"/>
      <c r="J243" s="121" t="str">
        <f>IF(J241="IcePack","",IFNA(VLOOKUP(J$2&amp;"F"&amp;$A241+1&amp;J242,RackfileUPLOAD!$I:$K,3,FALSE),IFNA(VLOOKUP(J$2&amp;"F"&amp;$A241+1,RackfileUPLOAD!$I:$K,3,FALSE),"")))</f>
        <v/>
      </c>
      <c r="K243" s="121" t="str">
        <f>IF(J241="IcePack","",IFNA(VLOOKUP(J$2&amp;"F"&amp;$A241+1&amp;K242,RackfileUPLOAD!$I:$K,3,FALSE),IFNA(VLOOKUP(J$2&amp;"F"&amp;$A241+1,RackfileUPLOAD!$I:$K,3,FALSE),"")))</f>
        <v/>
      </c>
      <c r="L243" s="121" t="str">
        <f>IF(J241="IcePack","",IFNA(VLOOKUP(J$2&amp;"F"&amp;$A241+1&amp;L242,RackfileUPLOAD!$I:$K,3,FALSE),IFNA(VLOOKUP(J$2&amp;"F"&amp;$A241+1,RackfileUPLOAD!$I:$K,3,FALSE),"")))</f>
        <v/>
      </c>
      <c r="M243" s="111"/>
      <c r="N243" s="111"/>
      <c r="O243" s="109"/>
      <c r="P243" s="121" t="str">
        <f>IF(P241="IcePack","",IFNA(VLOOKUP(P$2&amp;"F"&amp;$A241&amp;P242,RackfileUPLOAD!$I:$K,3,FALSE),IFNA(VLOOKUP(P$2&amp;"F"&amp;$A241,RackfileUPLOAD!$I:$K,3,FALSE),"")))</f>
        <v/>
      </c>
      <c r="Q243" s="121" t="str">
        <f>IF(P241="IcePack","",IFNA(VLOOKUP(P$2&amp;"F"&amp;$A241&amp;Q242,RackfileUPLOAD!$I:$K,3,FALSE),IFNA(VLOOKUP(P$2&amp;"F"&amp;$A241,RackfileUPLOAD!$I:$K,3,FALSE),"")))</f>
        <v/>
      </c>
      <c r="R243" s="121" t="str">
        <f>IF(P241="IcePack","",IFNA(VLOOKUP(P$2&amp;"F"&amp;$A241&amp;R242,RackfileUPLOAD!$I:$K,3,FALSE),IFNA(VLOOKUP(P$2&amp;"F"&amp;$A241,RackfileUPLOAD!$I:$K,3,FALSE),"")))</f>
        <v/>
      </c>
      <c r="S243" s="113"/>
      <c r="T243" s="109"/>
      <c r="U243" s="121" t="str">
        <f>IF(U241="IcePack","",IFNA(VLOOKUP(U$2&amp;"F"&amp;$A241+1&amp;U242,RackfileUPLOAD!$I:$K,3,FALSE),IFNA(VLOOKUP(U$2&amp;"F"&amp;$A241+1,RackfileUPLOAD!$I:$K,3,FALSE),"")))</f>
        <v/>
      </c>
      <c r="V243" s="121" t="str">
        <f>IF(U241="IcePack","",IFNA(VLOOKUP(U$2&amp;"F"&amp;$A241+1&amp;V242,RackfileUPLOAD!$I:$K,3,FALSE),IFNA(VLOOKUP(U$2&amp;"F"&amp;$A241+1,RackfileUPLOAD!$I:$K,3,FALSE),"")))</f>
        <v/>
      </c>
      <c r="W243" s="121" t="str">
        <f>IF(U241="IcePack","",IFNA(VLOOKUP(U$2&amp;"F"&amp;$A241+1&amp;W242,RackfileUPLOAD!$I:$K,3,FALSE),IFNA(VLOOKUP(U$2&amp;"F"&amp;$A241+1,RackfileUPLOAD!$I:$K,3,FALSE),"")))</f>
        <v/>
      </c>
      <c r="X243" s="111"/>
      <c r="Y243" s="111"/>
      <c r="Z243" s="109"/>
      <c r="AA243" s="121" t="str">
        <f>IF(AA241="IcePack","",IFNA(VLOOKUP(AA$2&amp;"F"&amp;$A241&amp;AA242,RackfileUPLOAD!$I:$K,3,FALSE),IFNA(VLOOKUP(AA$2&amp;"F"&amp;$A241,RackfileUPLOAD!$I:$K,3,FALSE),"")))</f>
        <v/>
      </c>
      <c r="AB243" s="121" t="str">
        <f>IF(AA241="IcePack","",IFNA(VLOOKUP(AA$2&amp;"F"&amp;$A241&amp;AB242,RackfileUPLOAD!$I:$K,3,FALSE),IFNA(VLOOKUP(AA$2&amp;"F"&amp;$A241,RackfileUPLOAD!$I:$K,3,FALSE),"")))</f>
        <v/>
      </c>
      <c r="AC243" s="121" t="str">
        <f>IF(AA241="IcePack","",IFNA(VLOOKUP(AA$2&amp;"F"&amp;$A241&amp;AC242,RackfileUPLOAD!$I:$K,3,FALSE),IFNA(VLOOKUP(AA$2&amp;"F"&amp;$A241,RackfileUPLOAD!$I:$K,3,FALSE),"")))</f>
        <v/>
      </c>
      <c r="AD243" s="113"/>
      <c r="AE243" s="109"/>
      <c r="AF243" s="121" t="str">
        <f>IF(AF241="IcePack","",IFNA(VLOOKUP(AF$2&amp;"F"&amp;$A241+1&amp;AF242,RackfileUPLOAD!$I:$K,3,FALSE),IFNA(VLOOKUP(AF$2&amp;"F"&amp;$A241+1,RackfileUPLOAD!$I:$K,3,FALSE),"")))</f>
        <v/>
      </c>
      <c r="AG243" s="121" t="str">
        <f>IF(AF241="IcePack","",IFNA(VLOOKUP(AF$2&amp;"F"&amp;$A241+1&amp;AG242,RackfileUPLOAD!$I:$K,3,FALSE),IFNA(VLOOKUP(AF$2&amp;"F"&amp;$A241+1,RackfileUPLOAD!$I:$K,3,FALSE),"")))</f>
        <v/>
      </c>
      <c r="AH243" s="121" t="str">
        <f>IF(AF241="IcePack","",IFNA(VLOOKUP(AF$2&amp;"F"&amp;$A241+1&amp;AH242,RackfileUPLOAD!$I:$K,3,FALSE),IFNA(VLOOKUP(AF$2&amp;"F"&amp;$A241+1,RackfileUPLOAD!$I:$K,3,FALSE),"")))</f>
        <v/>
      </c>
      <c r="AI243" s="111"/>
      <c r="AJ243" s="111"/>
      <c r="AK243" s="109"/>
      <c r="AL243" s="121" t="str">
        <f>IF(AL241="IcePack","",IFNA(VLOOKUP(AL$2&amp;"F"&amp;$A241&amp;AL242,RackfileUPLOAD!$I:$K,3,FALSE),IFNA(VLOOKUP(AL$2&amp;"F"&amp;$A241,RackfileUPLOAD!$I:$K,3,FALSE),"")))</f>
        <v/>
      </c>
      <c r="AM243" s="121" t="str">
        <f>IF(AL241="IcePack","",IFNA(VLOOKUP(AL$2&amp;"F"&amp;$A241&amp;AM242,RackfileUPLOAD!$I:$K,3,FALSE),IFNA(VLOOKUP(AL$2&amp;"F"&amp;$A241,RackfileUPLOAD!$I:$K,3,FALSE),"")))</f>
        <v/>
      </c>
      <c r="AN243" s="121" t="str">
        <f>IF(AL241="IcePack","",IFNA(VLOOKUP(AL$2&amp;"F"&amp;$A241&amp;AN242,RackfileUPLOAD!$I:$K,3,FALSE),IFNA(VLOOKUP(AL$2&amp;"F"&amp;$A241,RackfileUPLOAD!$I:$K,3,FALSE),"")))</f>
        <v/>
      </c>
      <c r="AO243" s="113"/>
      <c r="AP243" s="109"/>
      <c r="AQ243" s="121" t="str">
        <f>IF(AQ241="IcePack","",IFNA(VLOOKUP(AQ$2&amp;"F"&amp;$A241+1&amp;AQ242,RackfileUPLOAD!$I:$K,3,FALSE),IFNA(VLOOKUP(AQ$2&amp;"F"&amp;$A241+1,RackfileUPLOAD!$I:$K,3,FALSE),"")))</f>
        <v/>
      </c>
      <c r="AR243" s="121" t="str">
        <f>IF(AQ241="IcePack","",IFNA(VLOOKUP(AQ$2&amp;"F"&amp;$A241+1&amp;AR242,RackfileUPLOAD!$I:$K,3,FALSE),IFNA(VLOOKUP(AQ$2&amp;"F"&amp;$A241+1,RackfileUPLOAD!$I:$K,3,FALSE),"")))</f>
        <v/>
      </c>
      <c r="AS243" s="121" t="str">
        <f>IF(AQ241="IcePack","",IFNA(VLOOKUP(AQ$2&amp;"F"&amp;$A241+1&amp;AS242,RackfileUPLOAD!$I:$K,3,FALSE),IFNA(VLOOKUP(AQ$2&amp;"F"&amp;$A241+1,RackfileUPLOAD!$I:$K,3,FALSE),"")))</f>
        <v/>
      </c>
      <c r="AT243" s="111"/>
      <c r="AU243" s="111"/>
      <c r="AV243" s="109"/>
      <c r="AW243" s="121" t="str">
        <f>IF(AW241="IcePack","",IFNA(VLOOKUP(AW$2&amp;"F"&amp;$A241&amp;AW242,RackfileUPLOAD!$I:$K,3,FALSE),IFNA(VLOOKUP(AW$2&amp;"F"&amp;$A241,RackfileUPLOAD!$I:$K,3,FALSE),"")))</f>
        <v/>
      </c>
      <c r="AX243" s="121" t="str">
        <f>IF(AW241="IcePack","",IFNA(VLOOKUP(AW$2&amp;"F"&amp;$A241&amp;AX242,RackfileUPLOAD!$I:$K,3,FALSE),IFNA(VLOOKUP(AW$2&amp;"F"&amp;$A241,RackfileUPLOAD!$I:$K,3,FALSE),"")))</f>
        <v/>
      </c>
      <c r="AY243" s="121" t="str">
        <f>IF(AW241="IcePack","",IFNA(VLOOKUP(AW$2&amp;"F"&amp;$A241&amp;AY242,RackfileUPLOAD!$I:$K,3,FALSE),IFNA(VLOOKUP(AW$2&amp;"F"&amp;$A241,RackfileUPLOAD!$I:$K,3,FALSE),"")))</f>
        <v/>
      </c>
      <c r="AZ243" s="113"/>
      <c r="BA243" s="109"/>
      <c r="BB243" s="121" t="str">
        <f>IF(BB241="IcePack","",IFNA(VLOOKUP(BB$2&amp;"F"&amp;$A241+1&amp;BB242,RackfileUPLOAD!$I:$K,3,FALSE),IFNA(VLOOKUP(BB$2&amp;"F"&amp;$A241+1,RackfileUPLOAD!$I:$K,3,FALSE),"")))</f>
        <v/>
      </c>
      <c r="BC243" s="121" t="str">
        <f>IF(BB241="IcePack","",IFNA(VLOOKUP(BB$2&amp;"F"&amp;$A241+1&amp;BC242,RackfileUPLOAD!$I:$K,3,FALSE),IFNA(VLOOKUP(BB$2&amp;"F"&amp;$A241+1,RackfileUPLOAD!$I:$K,3,FALSE),"")))</f>
        <v/>
      </c>
      <c r="BD243" s="121" t="str">
        <f>IF(BB241="IcePack","",IFNA(VLOOKUP(BB$2&amp;"F"&amp;$A241+1&amp;BD242,RackfileUPLOAD!$I:$K,3,FALSE),IFNA(VLOOKUP(BB$2&amp;"F"&amp;$A241+1,RackfileUPLOAD!$I:$K,3,FALSE),"")))</f>
        <v/>
      </c>
      <c r="BE243" s="111"/>
      <c r="BF243" s="111"/>
      <c r="BG243" s="109"/>
      <c r="BH243" s="121" t="str">
        <f>IF(BH241="IcePack","",IFNA(VLOOKUP(BH$2&amp;"F"&amp;$A241&amp;BH242,RackfileUPLOAD!$I:$K,3,FALSE),IFNA(VLOOKUP(BH$2&amp;"F"&amp;$A241,RackfileUPLOAD!$I:$K,3,FALSE),"")))</f>
        <v/>
      </c>
      <c r="BI243" s="121" t="str">
        <f>IF(BH241="IcePack","",IFNA(VLOOKUP(BH$2&amp;"F"&amp;$A241&amp;BI242,RackfileUPLOAD!$I:$K,3,FALSE),IFNA(VLOOKUP(BH$2&amp;"F"&amp;$A241,RackfileUPLOAD!$I:$K,3,FALSE),"")))</f>
        <v/>
      </c>
      <c r="BJ243" s="121" t="str">
        <f>IF(BH241="IcePack","",IFNA(VLOOKUP(BH$2&amp;"F"&amp;$A241&amp;BJ242,RackfileUPLOAD!$I:$K,3,FALSE),IFNA(VLOOKUP(BH$2&amp;"F"&amp;$A241,RackfileUPLOAD!$I:$K,3,FALSE),"")))</f>
        <v/>
      </c>
      <c r="BK243" s="113"/>
      <c r="BL243" s="109"/>
      <c r="BM243" s="121" t="str">
        <f>IF(BM241="IcePack","",IFNA(VLOOKUP(BM$2&amp;"F"&amp;$A241+1&amp;BM242,RackfileUPLOAD!$I:$K,3,FALSE),IFNA(VLOOKUP(BM$2&amp;"F"&amp;$A241+1,RackfileUPLOAD!$I:$K,3,FALSE),"")))</f>
        <v/>
      </c>
      <c r="BN243" s="121" t="str">
        <f>IF(BM241="IcePack","",IFNA(VLOOKUP(BM$2&amp;"F"&amp;$A241+1&amp;BN242,RackfileUPLOAD!$I:$K,3,FALSE),IFNA(VLOOKUP(BM$2&amp;"F"&amp;$A241+1,RackfileUPLOAD!$I:$K,3,FALSE),"")))</f>
        <v/>
      </c>
      <c r="BO243" s="121" t="str">
        <f>IF(BM241="IcePack","",IFNA(VLOOKUP(BM$2&amp;"F"&amp;$A241+1&amp;BO242,RackfileUPLOAD!$I:$K,3,FALSE),IFNA(VLOOKUP(BM$2&amp;"F"&amp;$A241+1,RackfileUPLOAD!$I:$K,3,FALSE),"")))</f>
        <v/>
      </c>
      <c r="BP243" s="111"/>
    </row>
    <row r="244" ht="9.0" customHeight="1">
      <c r="A244" s="88"/>
      <c r="B244" s="89"/>
      <c r="C244" s="90"/>
      <c r="D244" s="91"/>
      <c r="E244" s="94"/>
      <c r="F244" s="94"/>
      <c r="G244" s="94"/>
      <c r="H244" s="90"/>
      <c r="I244" s="91"/>
      <c r="J244" s="94"/>
      <c r="K244" s="94"/>
      <c r="L244" s="94"/>
      <c r="M244" s="90"/>
      <c r="N244" s="90"/>
      <c r="O244" s="91"/>
      <c r="P244" s="94"/>
      <c r="Q244" s="94"/>
      <c r="R244" s="94"/>
      <c r="S244" s="90"/>
      <c r="T244" s="91"/>
      <c r="U244" s="94"/>
      <c r="V244" s="94"/>
      <c r="W244" s="94"/>
      <c r="X244" s="90"/>
      <c r="Y244" s="90"/>
      <c r="Z244" s="91"/>
      <c r="AA244" s="94"/>
      <c r="AB244" s="94"/>
      <c r="AC244" s="94"/>
      <c r="AD244" s="90"/>
      <c r="AE244" s="91"/>
      <c r="AF244" s="94"/>
      <c r="AG244" s="94"/>
      <c r="AH244" s="94"/>
      <c r="AI244" s="90"/>
      <c r="AJ244" s="90"/>
      <c r="AK244" s="91"/>
      <c r="AL244" s="94"/>
      <c r="AM244" s="94"/>
      <c r="AN244" s="94"/>
      <c r="AO244" s="90"/>
      <c r="AP244" s="91"/>
      <c r="AQ244" s="94"/>
      <c r="AR244" s="94"/>
      <c r="AS244" s="94"/>
      <c r="AT244" s="90"/>
      <c r="AU244" s="90"/>
      <c r="AV244" s="95"/>
      <c r="AW244" s="94"/>
      <c r="AX244" s="94"/>
      <c r="AY244" s="94"/>
      <c r="AZ244" s="90"/>
      <c r="BA244" s="91"/>
      <c r="BB244" s="94"/>
      <c r="BC244" s="94"/>
      <c r="BD244" s="94"/>
      <c r="BE244" s="90"/>
      <c r="BF244" s="90"/>
      <c r="BG244" s="91"/>
      <c r="BH244" s="94"/>
      <c r="BI244" s="94"/>
      <c r="BJ244" s="94"/>
      <c r="BK244" s="90"/>
      <c r="BL244" s="91"/>
      <c r="BM244" s="94"/>
      <c r="BN244" s="94"/>
      <c r="BO244" s="94"/>
      <c r="BP244" s="115"/>
    </row>
    <row r="245" ht="59.25" customHeight="1">
      <c r="A245" s="97">
        <f>A241+2</f>
        <v>129</v>
      </c>
      <c r="B245" s="89"/>
      <c r="C245" s="90"/>
      <c r="D245" s="98" t="str">
        <f>IF(D$2="",,D$2&amp;"_KW "&amp;$B$2&amp;"_F"&amp;$A245)</f>
        <v>ASL3_KW 19_F129</v>
      </c>
      <c r="E245" s="119" t="str">
        <f>IFNA(VLOOKUP(E$2&amp;"F"&amp;$A245,RackfileUPLOAD!$H:$K,3,FALSE),"")</f>
        <v/>
      </c>
      <c r="F245" s="100"/>
      <c r="G245" s="101"/>
      <c r="H245" s="102"/>
      <c r="I245" s="98" t="str">
        <f>IF(I$2="",,I$2&amp;"_KW "&amp;$B$2&amp;"_F"&amp;$A245)</f>
        <v>ASL3_KW 19_F129</v>
      </c>
      <c r="J245" s="119" t="str">
        <f>IFNA(VLOOKUP(J$2&amp;"F"&amp;$A245+1,RackfileUPLOAD!$H:$K,3,FALSE),"")</f>
        <v/>
      </c>
      <c r="K245" s="100"/>
      <c r="L245" s="101"/>
      <c r="M245" s="90"/>
      <c r="N245" s="90"/>
      <c r="O245" s="98" t="str">
        <f>IF(O$2="",,O$2&amp;"_KW "&amp;$B$2&amp;"_F"&amp;$A245)</f>
        <v/>
      </c>
      <c r="P245" s="119" t="str">
        <f>IFNA(VLOOKUP(P$2&amp;"F"&amp;$A245,RackfileUPLOAD!$H:$K,3,FALSE),"")</f>
        <v/>
      </c>
      <c r="Q245" s="100"/>
      <c r="R245" s="101"/>
      <c r="S245" s="102"/>
      <c r="T245" s="98" t="str">
        <f>IF(T$2="",,T$2&amp;"_KW "&amp;$B$2&amp;"_F"&amp;$A245)</f>
        <v/>
      </c>
      <c r="U245" s="119" t="str">
        <f>IFNA(VLOOKUP(U$2&amp;"F"&amp;$A245+1,RackfileUPLOAD!$H:$K,3,FALSE),"")</f>
        <v/>
      </c>
      <c r="V245" s="100"/>
      <c r="W245" s="101"/>
      <c r="X245" s="90"/>
      <c r="Y245" s="90"/>
      <c r="Z245" s="98" t="str">
        <f>IF(Z$2="",,Z$2&amp;"_KW "&amp;$B$2&amp;"_F"&amp;$A245)</f>
        <v/>
      </c>
      <c r="AA245" s="119" t="str">
        <f>IFNA(VLOOKUP(AA$2&amp;"F"&amp;$A245,RackfileUPLOAD!$H:$K,3,FALSE),"")</f>
        <v/>
      </c>
      <c r="AB245" s="100"/>
      <c r="AC245" s="101"/>
      <c r="AD245" s="102"/>
      <c r="AE245" s="98" t="str">
        <f>IF(AE$2="",,AE$2&amp;"_KW "&amp;$B$2&amp;"_F"&amp;$A245)</f>
        <v/>
      </c>
      <c r="AF245" s="119" t="str">
        <f>IFNA(VLOOKUP(AF$2&amp;"F"&amp;$A245+1,RackfileUPLOAD!$H:$K,3,FALSE),"")</f>
        <v/>
      </c>
      <c r="AG245" s="100"/>
      <c r="AH245" s="101"/>
      <c r="AI245" s="90"/>
      <c r="AJ245" s="90"/>
      <c r="AK245" s="98" t="str">
        <f>IF(AK$2="",,AK$2&amp;"_KW "&amp;$B$2&amp;"_F"&amp;$A245)</f>
        <v/>
      </c>
      <c r="AL245" s="119" t="str">
        <f>IFNA(VLOOKUP(AL$2&amp;"F"&amp;$A245,RackfileUPLOAD!$H:$K,3,FALSE),"")</f>
        <v/>
      </c>
      <c r="AM245" s="100"/>
      <c r="AN245" s="101"/>
      <c r="AO245" s="102"/>
      <c r="AP245" s="98" t="str">
        <f>IF(AP$2="",,AP$2&amp;"_KW "&amp;$B$2&amp;"_F"&amp;$A245)</f>
        <v/>
      </c>
      <c r="AQ245" s="119" t="str">
        <f>IFNA(VLOOKUP(AQ$2&amp;"F"&amp;$A245+1,RackfileUPLOAD!$H:$K,3,FALSE),"")</f>
        <v/>
      </c>
      <c r="AR245" s="100"/>
      <c r="AS245" s="101"/>
      <c r="AT245" s="90"/>
      <c r="AU245" s="90"/>
      <c r="AV245" s="98" t="str">
        <f>IF(AV$2="",,AV$2&amp;"_KW "&amp;$B$2&amp;"_F"&amp;$A245)</f>
        <v/>
      </c>
      <c r="AW245" s="119" t="str">
        <f>IFNA(VLOOKUP(AW$2&amp;"F"&amp;$A245,RackfileUPLOAD!$H:$K,3,FALSE),"")</f>
        <v/>
      </c>
      <c r="AX245" s="100"/>
      <c r="AY245" s="101"/>
      <c r="AZ245" s="102"/>
      <c r="BA245" s="98" t="str">
        <f>IF(BA$2="",,BA$2&amp;"_KW "&amp;$B$2&amp;"_F"&amp;$A245)</f>
        <v/>
      </c>
      <c r="BB245" s="119" t="str">
        <f>IFNA(VLOOKUP(BB$2&amp;"F"&amp;$A245+1,RackfileUPLOAD!$H:$K,3,FALSE),"")</f>
        <v/>
      </c>
      <c r="BC245" s="100"/>
      <c r="BD245" s="101"/>
      <c r="BE245" s="90"/>
      <c r="BF245" s="90"/>
      <c r="BG245" s="98" t="str">
        <f>IF(BG$2="",,BG$2&amp;"_KW "&amp;$B$2&amp;"_F"&amp;$A245)</f>
        <v/>
      </c>
      <c r="BH245" s="119" t="str">
        <f>IFNA(VLOOKUP(BH$2&amp;"F"&amp;$A245,RackfileUPLOAD!$H:$K,3,FALSE),"")</f>
        <v/>
      </c>
      <c r="BI245" s="100"/>
      <c r="BJ245" s="101"/>
      <c r="BK245" s="102"/>
      <c r="BL245" s="98" t="str">
        <f>IF(BL$2="",,BL$2&amp;"_KW "&amp;$B$2&amp;"_F"&amp;$A245)</f>
        <v/>
      </c>
      <c r="BM245" s="119" t="str">
        <f>IFNA(VLOOKUP(BM$2&amp;"F"&amp;$A245+1,RackfileUPLOAD!$H:$K,3,FALSE),"")</f>
        <v/>
      </c>
      <c r="BN245" s="100"/>
      <c r="BO245" s="101"/>
      <c r="BP245" s="122"/>
    </row>
    <row r="246" ht="17.25" customHeight="1">
      <c r="A246" s="104"/>
      <c r="B246" s="89"/>
      <c r="C246" s="106"/>
      <c r="D246" s="104"/>
      <c r="E246" s="116" t="str">
        <f>IF(E245="","","2p")</f>
        <v/>
      </c>
      <c r="F246" s="117" t="str">
        <f>IF(E245="","","3p")</f>
        <v/>
      </c>
      <c r="G246" s="118" t="str">
        <f>IF(E245="","","4p")</f>
        <v/>
      </c>
      <c r="H246" s="108"/>
      <c r="I246" s="104"/>
      <c r="J246" s="116" t="str">
        <f>IF(J245="","","2p")</f>
        <v/>
      </c>
      <c r="K246" s="117" t="str">
        <f>IF(J245="","","3p")</f>
        <v/>
      </c>
      <c r="L246" s="118" t="str">
        <f>IF(J245="","","4p")</f>
        <v/>
      </c>
      <c r="M246" s="106"/>
      <c r="N246" s="106"/>
      <c r="O246" s="104"/>
      <c r="P246" s="116" t="str">
        <f>IF(P245="","","2p")</f>
        <v/>
      </c>
      <c r="Q246" s="117" t="str">
        <f>IF(P245="","","3p")</f>
        <v/>
      </c>
      <c r="R246" s="118" t="str">
        <f>IF(P245="","","4p")</f>
        <v/>
      </c>
      <c r="S246" s="108"/>
      <c r="T246" s="104"/>
      <c r="U246" s="116" t="str">
        <f>IF(U245="","","2p")</f>
        <v/>
      </c>
      <c r="V246" s="117" t="str">
        <f>IF(U245="","","3p")</f>
        <v/>
      </c>
      <c r="W246" s="118" t="str">
        <f>IF(U245="","","4p")</f>
        <v/>
      </c>
      <c r="X246" s="106"/>
      <c r="Y246" s="106"/>
      <c r="Z246" s="104"/>
      <c r="AA246" s="116" t="str">
        <f>IF(AA245="","","2p")</f>
        <v/>
      </c>
      <c r="AB246" s="117" t="str">
        <f>IF(AA245="","","3p")</f>
        <v/>
      </c>
      <c r="AC246" s="118" t="str">
        <f>IF(AA245="","","4p")</f>
        <v/>
      </c>
      <c r="AD246" s="108"/>
      <c r="AE246" s="104"/>
      <c r="AF246" s="116" t="str">
        <f>IF(AF245="","","2p")</f>
        <v/>
      </c>
      <c r="AG246" s="117" t="str">
        <f>IF(AF245="","","3p")</f>
        <v/>
      </c>
      <c r="AH246" s="118" t="str">
        <f>IF(AF245="","","4p")</f>
        <v/>
      </c>
      <c r="AI246" s="106"/>
      <c r="AJ246" s="106"/>
      <c r="AK246" s="104"/>
      <c r="AL246" s="116" t="str">
        <f>IF(AL245="","","2p")</f>
        <v/>
      </c>
      <c r="AM246" s="117" t="str">
        <f>IF(AL245="","","3p")</f>
        <v/>
      </c>
      <c r="AN246" s="118" t="str">
        <f>IF(AL245="","","4p")</f>
        <v/>
      </c>
      <c r="AO246" s="108"/>
      <c r="AP246" s="104"/>
      <c r="AQ246" s="116" t="str">
        <f>IF(AQ245="","","2p")</f>
        <v/>
      </c>
      <c r="AR246" s="117" t="str">
        <f>IF(AQ245="","","3p")</f>
        <v/>
      </c>
      <c r="AS246" s="118" t="str">
        <f>IF(AQ245="","","4p")</f>
        <v/>
      </c>
      <c r="AT246" s="106"/>
      <c r="AU246" s="106"/>
      <c r="AV246" s="104"/>
      <c r="AW246" s="116" t="str">
        <f>IF(AW245="","","2p")</f>
        <v/>
      </c>
      <c r="AX246" s="117" t="str">
        <f>IF(AW245="","","3p")</f>
        <v/>
      </c>
      <c r="AY246" s="118" t="str">
        <f>IF(AW245="","","4p")</f>
        <v/>
      </c>
      <c r="AZ246" s="108"/>
      <c r="BA246" s="104"/>
      <c r="BB246" s="116" t="str">
        <f>IF(BB245="","","2p")</f>
        <v/>
      </c>
      <c r="BC246" s="117" t="str">
        <f>IF(BB245="","","3p")</f>
        <v/>
      </c>
      <c r="BD246" s="118" t="str">
        <f>IF(BB245="","","4p")</f>
        <v/>
      </c>
      <c r="BE246" s="106"/>
      <c r="BF246" s="106"/>
      <c r="BG246" s="104"/>
      <c r="BH246" s="116" t="str">
        <f>IF(BH245="","","2p")</f>
        <v/>
      </c>
      <c r="BI246" s="117" t="str">
        <f>IF(BH245="","","3p")</f>
        <v/>
      </c>
      <c r="BJ246" s="118" t="str">
        <f>IF(BH245="","","4p")</f>
        <v/>
      </c>
      <c r="BK246" s="108"/>
      <c r="BL246" s="104"/>
      <c r="BM246" s="116" t="str">
        <f>IF(BM245="","","2p")</f>
        <v/>
      </c>
      <c r="BN246" s="117" t="str">
        <f>IF(BM245="","","3p")</f>
        <v/>
      </c>
      <c r="BO246" s="118" t="str">
        <f>IF(BM245="","","4p")</f>
        <v/>
      </c>
      <c r="BP246" s="106"/>
    </row>
    <row r="247" ht="33.75" customHeight="1">
      <c r="A247" s="109"/>
      <c r="B247" s="89"/>
      <c r="C247" s="111"/>
      <c r="D247" s="109"/>
      <c r="E247" s="121" t="str">
        <f>IF(E245="IcePack","",IFNA(VLOOKUP(E$2&amp;"F"&amp;$A245&amp;E246,RackfileUPLOAD!$I:$K,3,FALSE),IFNA(VLOOKUP(E$2&amp;"F"&amp;$A245,RackfileUPLOAD!$I:$K,3,FALSE),"")))</f>
        <v/>
      </c>
      <c r="F247" s="121" t="str">
        <f>IF(E245="IcePack","",IFNA(VLOOKUP(E$2&amp;"F"&amp;$A245&amp;F246,RackfileUPLOAD!$I:$K,3,FALSE),IFNA(VLOOKUP(E$2&amp;"F"&amp;$A245,RackfileUPLOAD!$I:$K,3,FALSE),"")))</f>
        <v/>
      </c>
      <c r="G247" s="121" t="str">
        <f>IF(E245="IcePack","",IFNA(VLOOKUP(E$2&amp;"F"&amp;$A245&amp;G246,RackfileUPLOAD!$I:$K,3,FALSE),IFNA(VLOOKUP(E$2&amp;"F"&amp;$A245,RackfileUPLOAD!$I:$K,3,FALSE),"")))</f>
        <v/>
      </c>
      <c r="H247" s="113"/>
      <c r="I247" s="109"/>
      <c r="J247" s="121" t="str">
        <f>IF(J245="IcePack","",IFNA(VLOOKUP(J$2&amp;"F"&amp;$A245+1&amp;J246,RackfileUPLOAD!$I:$K,3,FALSE),IFNA(VLOOKUP(J$2&amp;"F"&amp;$A245+1,RackfileUPLOAD!$I:$K,3,FALSE),"")))</f>
        <v/>
      </c>
      <c r="K247" s="121" t="str">
        <f>IF(J245="IcePack","",IFNA(VLOOKUP(J$2&amp;"F"&amp;$A245+1&amp;K246,RackfileUPLOAD!$I:$K,3,FALSE),IFNA(VLOOKUP(J$2&amp;"F"&amp;$A245+1,RackfileUPLOAD!$I:$K,3,FALSE),"")))</f>
        <v/>
      </c>
      <c r="L247" s="121" t="str">
        <f>IF(J245="IcePack","",IFNA(VLOOKUP(J$2&amp;"F"&amp;$A245+1&amp;L246,RackfileUPLOAD!$I:$K,3,FALSE),IFNA(VLOOKUP(J$2&amp;"F"&amp;$A245+1,RackfileUPLOAD!$I:$K,3,FALSE),"")))</f>
        <v/>
      </c>
      <c r="M247" s="111"/>
      <c r="N247" s="111"/>
      <c r="O247" s="109"/>
      <c r="P247" s="121" t="str">
        <f>IF(P245="IcePack","",IFNA(VLOOKUP(P$2&amp;"F"&amp;$A245&amp;P246,RackfileUPLOAD!$I:$K,3,FALSE),IFNA(VLOOKUP(P$2&amp;"F"&amp;$A245,RackfileUPLOAD!$I:$K,3,FALSE),"")))</f>
        <v/>
      </c>
      <c r="Q247" s="121" t="str">
        <f>IF(P245="IcePack","",IFNA(VLOOKUP(P$2&amp;"F"&amp;$A245&amp;Q246,RackfileUPLOAD!$I:$K,3,FALSE),IFNA(VLOOKUP(P$2&amp;"F"&amp;$A245,RackfileUPLOAD!$I:$K,3,FALSE),"")))</f>
        <v/>
      </c>
      <c r="R247" s="121" t="str">
        <f>IF(P245="IcePack","",IFNA(VLOOKUP(P$2&amp;"F"&amp;$A245&amp;R246,RackfileUPLOAD!$I:$K,3,FALSE),IFNA(VLOOKUP(P$2&amp;"F"&amp;$A245,RackfileUPLOAD!$I:$K,3,FALSE),"")))</f>
        <v/>
      </c>
      <c r="S247" s="113"/>
      <c r="T247" s="109"/>
      <c r="U247" s="121" t="str">
        <f>IF(U245="IcePack","",IFNA(VLOOKUP(U$2&amp;"F"&amp;$A245+1&amp;U246,RackfileUPLOAD!$I:$K,3,FALSE),IFNA(VLOOKUP(U$2&amp;"F"&amp;$A245+1,RackfileUPLOAD!$I:$K,3,FALSE),"")))</f>
        <v/>
      </c>
      <c r="V247" s="121" t="str">
        <f>IF(U245="IcePack","",IFNA(VLOOKUP(U$2&amp;"F"&amp;$A245+1&amp;V246,RackfileUPLOAD!$I:$K,3,FALSE),IFNA(VLOOKUP(U$2&amp;"F"&amp;$A245+1,RackfileUPLOAD!$I:$K,3,FALSE),"")))</f>
        <v/>
      </c>
      <c r="W247" s="121" t="str">
        <f>IF(U245="IcePack","",IFNA(VLOOKUP(U$2&amp;"F"&amp;$A245+1&amp;W246,RackfileUPLOAD!$I:$K,3,FALSE),IFNA(VLOOKUP(U$2&amp;"F"&amp;$A245+1,RackfileUPLOAD!$I:$K,3,FALSE),"")))</f>
        <v/>
      </c>
      <c r="X247" s="111"/>
      <c r="Y247" s="111"/>
      <c r="Z247" s="109"/>
      <c r="AA247" s="121" t="str">
        <f>IF(AA245="IcePack","",IFNA(VLOOKUP(AA$2&amp;"F"&amp;$A245&amp;AA246,RackfileUPLOAD!$I:$K,3,FALSE),IFNA(VLOOKUP(AA$2&amp;"F"&amp;$A245,RackfileUPLOAD!$I:$K,3,FALSE),"")))</f>
        <v/>
      </c>
      <c r="AB247" s="121" t="str">
        <f>IF(AA245="IcePack","",IFNA(VLOOKUP(AA$2&amp;"F"&amp;$A245&amp;AB246,RackfileUPLOAD!$I:$K,3,FALSE),IFNA(VLOOKUP(AA$2&amp;"F"&amp;$A245,RackfileUPLOAD!$I:$K,3,FALSE),"")))</f>
        <v/>
      </c>
      <c r="AC247" s="121" t="str">
        <f>IF(AA245="IcePack","",IFNA(VLOOKUP(AA$2&amp;"F"&amp;$A245&amp;AC246,RackfileUPLOAD!$I:$K,3,FALSE),IFNA(VLOOKUP(AA$2&amp;"F"&amp;$A245,RackfileUPLOAD!$I:$K,3,FALSE),"")))</f>
        <v/>
      </c>
      <c r="AD247" s="113"/>
      <c r="AE247" s="109"/>
      <c r="AF247" s="121" t="str">
        <f>IF(AF245="IcePack","",IFNA(VLOOKUP(AF$2&amp;"F"&amp;$A245+1&amp;AF246,RackfileUPLOAD!$I:$K,3,FALSE),IFNA(VLOOKUP(AF$2&amp;"F"&amp;$A245+1,RackfileUPLOAD!$I:$K,3,FALSE),"")))</f>
        <v/>
      </c>
      <c r="AG247" s="121" t="str">
        <f>IF(AF245="IcePack","",IFNA(VLOOKUP(AF$2&amp;"F"&amp;$A245+1&amp;AG246,RackfileUPLOAD!$I:$K,3,FALSE),IFNA(VLOOKUP(AF$2&amp;"F"&amp;$A245+1,RackfileUPLOAD!$I:$K,3,FALSE),"")))</f>
        <v/>
      </c>
      <c r="AH247" s="121" t="str">
        <f>IF(AF245="IcePack","",IFNA(VLOOKUP(AF$2&amp;"F"&amp;$A245+1&amp;AH246,RackfileUPLOAD!$I:$K,3,FALSE),IFNA(VLOOKUP(AF$2&amp;"F"&amp;$A245+1,RackfileUPLOAD!$I:$K,3,FALSE),"")))</f>
        <v/>
      </c>
      <c r="AI247" s="111"/>
      <c r="AJ247" s="111"/>
      <c r="AK247" s="109"/>
      <c r="AL247" s="121" t="str">
        <f>IF(AL245="IcePack","",IFNA(VLOOKUP(AL$2&amp;"F"&amp;$A245&amp;AL246,RackfileUPLOAD!$I:$K,3,FALSE),IFNA(VLOOKUP(AL$2&amp;"F"&amp;$A245,RackfileUPLOAD!$I:$K,3,FALSE),"")))</f>
        <v/>
      </c>
      <c r="AM247" s="121" t="str">
        <f>IF(AL245="IcePack","",IFNA(VLOOKUP(AL$2&amp;"F"&amp;$A245&amp;AM246,RackfileUPLOAD!$I:$K,3,FALSE),IFNA(VLOOKUP(AL$2&amp;"F"&amp;$A245,RackfileUPLOAD!$I:$K,3,FALSE),"")))</f>
        <v/>
      </c>
      <c r="AN247" s="121" t="str">
        <f>IF(AL245="IcePack","",IFNA(VLOOKUP(AL$2&amp;"F"&amp;$A245&amp;AN246,RackfileUPLOAD!$I:$K,3,FALSE),IFNA(VLOOKUP(AL$2&amp;"F"&amp;$A245,RackfileUPLOAD!$I:$K,3,FALSE),"")))</f>
        <v/>
      </c>
      <c r="AO247" s="113"/>
      <c r="AP247" s="109"/>
      <c r="AQ247" s="121" t="str">
        <f>IF(AQ245="IcePack","",IFNA(VLOOKUP(AQ$2&amp;"F"&amp;$A245+1&amp;AQ246,RackfileUPLOAD!$I:$K,3,FALSE),IFNA(VLOOKUP(AQ$2&amp;"F"&amp;$A245+1,RackfileUPLOAD!$I:$K,3,FALSE),"")))</f>
        <v/>
      </c>
      <c r="AR247" s="121" t="str">
        <f>IF(AQ245="IcePack","",IFNA(VLOOKUP(AQ$2&amp;"F"&amp;$A245+1&amp;AR246,RackfileUPLOAD!$I:$K,3,FALSE),IFNA(VLOOKUP(AQ$2&amp;"F"&amp;$A245+1,RackfileUPLOAD!$I:$K,3,FALSE),"")))</f>
        <v/>
      </c>
      <c r="AS247" s="121" t="str">
        <f>IF(AQ245="IcePack","",IFNA(VLOOKUP(AQ$2&amp;"F"&amp;$A245+1&amp;AS246,RackfileUPLOAD!$I:$K,3,FALSE),IFNA(VLOOKUP(AQ$2&amp;"F"&amp;$A245+1,RackfileUPLOAD!$I:$K,3,FALSE),"")))</f>
        <v/>
      </c>
      <c r="AT247" s="111"/>
      <c r="AU247" s="111"/>
      <c r="AV247" s="109"/>
      <c r="AW247" s="121" t="str">
        <f>IF(AW245="IcePack","",IFNA(VLOOKUP(AW$2&amp;"F"&amp;$A245&amp;AW246,RackfileUPLOAD!$I:$K,3,FALSE),IFNA(VLOOKUP(AW$2&amp;"F"&amp;$A245,RackfileUPLOAD!$I:$K,3,FALSE),"")))</f>
        <v/>
      </c>
      <c r="AX247" s="121" t="str">
        <f>IF(AW245="IcePack","",IFNA(VLOOKUP(AW$2&amp;"F"&amp;$A245&amp;AX246,RackfileUPLOAD!$I:$K,3,FALSE),IFNA(VLOOKUP(AW$2&amp;"F"&amp;$A245,RackfileUPLOAD!$I:$K,3,FALSE),"")))</f>
        <v/>
      </c>
      <c r="AY247" s="121" t="str">
        <f>IF(AW245="IcePack","",IFNA(VLOOKUP(AW$2&amp;"F"&amp;$A245&amp;AY246,RackfileUPLOAD!$I:$K,3,FALSE),IFNA(VLOOKUP(AW$2&amp;"F"&amp;$A245,RackfileUPLOAD!$I:$K,3,FALSE),"")))</f>
        <v/>
      </c>
      <c r="AZ247" s="113"/>
      <c r="BA247" s="109"/>
      <c r="BB247" s="121" t="str">
        <f>IF(BB245="IcePack","",IFNA(VLOOKUP(BB$2&amp;"F"&amp;$A245+1&amp;BB246,RackfileUPLOAD!$I:$K,3,FALSE),IFNA(VLOOKUP(BB$2&amp;"F"&amp;$A245+1,RackfileUPLOAD!$I:$K,3,FALSE),"")))</f>
        <v/>
      </c>
      <c r="BC247" s="121" t="str">
        <f>IF(BB245="IcePack","",IFNA(VLOOKUP(BB$2&amp;"F"&amp;$A245+1&amp;BC246,RackfileUPLOAD!$I:$K,3,FALSE),IFNA(VLOOKUP(BB$2&amp;"F"&amp;$A245+1,RackfileUPLOAD!$I:$K,3,FALSE),"")))</f>
        <v/>
      </c>
      <c r="BD247" s="121" t="str">
        <f>IF(BB245="IcePack","",IFNA(VLOOKUP(BB$2&amp;"F"&amp;$A245+1&amp;BD246,RackfileUPLOAD!$I:$K,3,FALSE),IFNA(VLOOKUP(BB$2&amp;"F"&amp;$A245+1,RackfileUPLOAD!$I:$K,3,FALSE),"")))</f>
        <v/>
      </c>
      <c r="BE247" s="111"/>
      <c r="BF247" s="111"/>
      <c r="BG247" s="109"/>
      <c r="BH247" s="121" t="str">
        <f>IF(BH245="IcePack","",IFNA(VLOOKUP(BH$2&amp;"F"&amp;$A245&amp;BH246,RackfileUPLOAD!$I:$K,3,FALSE),IFNA(VLOOKUP(BH$2&amp;"F"&amp;$A245,RackfileUPLOAD!$I:$K,3,FALSE),"")))</f>
        <v/>
      </c>
      <c r="BI247" s="121" t="str">
        <f>IF(BH245="IcePack","",IFNA(VLOOKUP(BH$2&amp;"F"&amp;$A245&amp;BI246,RackfileUPLOAD!$I:$K,3,FALSE),IFNA(VLOOKUP(BH$2&amp;"F"&amp;$A245,RackfileUPLOAD!$I:$K,3,FALSE),"")))</f>
        <v/>
      </c>
      <c r="BJ247" s="121" t="str">
        <f>IF(BH245="IcePack","",IFNA(VLOOKUP(BH$2&amp;"F"&amp;$A245&amp;BJ246,RackfileUPLOAD!$I:$K,3,FALSE),IFNA(VLOOKUP(BH$2&amp;"F"&amp;$A245,RackfileUPLOAD!$I:$K,3,FALSE),"")))</f>
        <v/>
      </c>
      <c r="BK247" s="113"/>
      <c r="BL247" s="109"/>
      <c r="BM247" s="121" t="str">
        <f>IF(BM245="IcePack","",IFNA(VLOOKUP(BM$2&amp;"F"&amp;$A245+1&amp;BM246,RackfileUPLOAD!$I:$K,3,FALSE),IFNA(VLOOKUP(BM$2&amp;"F"&amp;$A245+1,RackfileUPLOAD!$I:$K,3,FALSE),"")))</f>
        <v/>
      </c>
      <c r="BN247" s="121" t="str">
        <f>IF(BM245="IcePack","",IFNA(VLOOKUP(BM$2&amp;"F"&amp;$A245+1&amp;BN246,RackfileUPLOAD!$I:$K,3,FALSE),IFNA(VLOOKUP(BM$2&amp;"F"&amp;$A245+1,RackfileUPLOAD!$I:$K,3,FALSE),"")))</f>
        <v/>
      </c>
      <c r="BO247" s="121" t="str">
        <f>IF(BM245="IcePack","",IFNA(VLOOKUP(BM$2&amp;"F"&amp;$A245+1&amp;BO246,RackfileUPLOAD!$I:$K,3,FALSE),IFNA(VLOOKUP(BM$2&amp;"F"&amp;$A245+1,RackfileUPLOAD!$I:$K,3,FALSE),"")))</f>
        <v/>
      </c>
      <c r="BP247" s="111"/>
    </row>
    <row r="248" ht="9.0" customHeight="1">
      <c r="A248" s="88"/>
      <c r="B248" s="89"/>
      <c r="C248" s="90"/>
      <c r="D248" s="91"/>
      <c r="E248" s="94"/>
      <c r="F248" s="94"/>
      <c r="G248" s="94"/>
      <c r="H248" s="90"/>
      <c r="I248" s="91"/>
      <c r="J248" s="94"/>
      <c r="K248" s="94"/>
      <c r="L248" s="94"/>
      <c r="M248" s="90"/>
      <c r="N248" s="90"/>
      <c r="O248" s="91"/>
      <c r="P248" s="94"/>
      <c r="Q248" s="94"/>
      <c r="R248" s="94"/>
      <c r="S248" s="90"/>
      <c r="T248" s="91"/>
      <c r="U248" s="94"/>
      <c r="V248" s="94"/>
      <c r="W248" s="94"/>
      <c r="X248" s="90"/>
      <c r="Y248" s="90"/>
      <c r="Z248" s="91"/>
      <c r="AA248" s="94"/>
      <c r="AB248" s="94"/>
      <c r="AC248" s="94"/>
      <c r="AD248" s="90"/>
      <c r="AE248" s="91"/>
      <c r="AF248" s="94"/>
      <c r="AG248" s="94"/>
      <c r="AH248" s="94"/>
      <c r="AI248" s="90"/>
      <c r="AJ248" s="90"/>
      <c r="AK248" s="91"/>
      <c r="AL248" s="94"/>
      <c r="AM248" s="94"/>
      <c r="AN248" s="94"/>
      <c r="AO248" s="90"/>
      <c r="AP248" s="91"/>
      <c r="AQ248" s="94"/>
      <c r="AR248" s="94"/>
      <c r="AS248" s="94"/>
      <c r="AT248" s="90"/>
      <c r="AU248" s="90"/>
      <c r="AV248" s="95"/>
      <c r="AW248" s="94"/>
      <c r="AX248" s="94"/>
      <c r="AY248" s="94"/>
      <c r="AZ248" s="90"/>
      <c r="BA248" s="91"/>
      <c r="BB248" s="94"/>
      <c r="BC248" s="94"/>
      <c r="BD248" s="94"/>
      <c r="BE248" s="90"/>
      <c r="BF248" s="90"/>
      <c r="BG248" s="91"/>
      <c r="BH248" s="94"/>
      <c r="BI248" s="94"/>
      <c r="BJ248" s="94"/>
      <c r="BK248" s="90"/>
      <c r="BL248" s="91"/>
      <c r="BM248" s="94"/>
      <c r="BN248" s="94"/>
      <c r="BO248" s="94"/>
      <c r="BP248" s="115"/>
    </row>
    <row r="249" ht="59.25" customHeight="1">
      <c r="A249" s="97">
        <f>A245+2</f>
        <v>131</v>
      </c>
      <c r="B249" s="89"/>
      <c r="C249" s="90"/>
      <c r="D249" s="98" t="str">
        <f>IF(D$2="",,D$2&amp;"_KW "&amp;$B$2&amp;"_F"&amp;$A249)</f>
        <v>ASL3_KW 19_F131</v>
      </c>
      <c r="E249" s="119" t="str">
        <f>IFNA(VLOOKUP(E$2&amp;"F"&amp;$A249,RackfileUPLOAD!$H:$K,3,FALSE),"")</f>
        <v>565221 - Lachs-Bowl mit Zitrus-Miso</v>
      </c>
      <c r="F249" s="100"/>
      <c r="G249" s="101"/>
      <c r="H249" s="102"/>
      <c r="I249" s="98" t="str">
        <f>IF(I$2="",,I$2&amp;"_KW "&amp;$B$2&amp;"_F"&amp;$A249)</f>
        <v>ASL3_KW 19_F131</v>
      </c>
      <c r="J249" s="119" t="str">
        <f>IFNA(VLOOKUP(J$2&amp;"F"&amp;$A249+1,RackfileUPLOAD!$H:$K,3,FALSE),"")</f>
        <v/>
      </c>
      <c r="K249" s="100"/>
      <c r="L249" s="101"/>
      <c r="M249" s="90"/>
      <c r="N249" s="90"/>
      <c r="O249" s="98" t="str">
        <f>IF(O$2="",,O$2&amp;"_KW "&amp;$B$2&amp;"_F"&amp;$A249)</f>
        <v/>
      </c>
      <c r="P249" s="119" t="str">
        <f>IFNA(VLOOKUP(P$2&amp;"F"&amp;$A249,RackfileUPLOAD!$H:$K,3,FALSE),"")</f>
        <v/>
      </c>
      <c r="Q249" s="100"/>
      <c r="R249" s="101"/>
      <c r="S249" s="102"/>
      <c r="T249" s="98" t="str">
        <f>IF(T$2="",,T$2&amp;"_KW "&amp;$B$2&amp;"_F"&amp;$A249)</f>
        <v/>
      </c>
      <c r="U249" s="119" t="str">
        <f>IFNA(VLOOKUP(U$2&amp;"F"&amp;$A249+1,RackfileUPLOAD!$H:$K,3,FALSE),"")</f>
        <v/>
      </c>
      <c r="V249" s="100"/>
      <c r="W249" s="101"/>
      <c r="X249" s="90"/>
      <c r="Y249" s="90"/>
      <c r="Z249" s="98" t="str">
        <f>IF(Z$2="",,Z$2&amp;"_KW "&amp;$B$2&amp;"_F"&amp;$A249)</f>
        <v/>
      </c>
      <c r="AA249" s="119" t="str">
        <f>IFNA(VLOOKUP(AA$2&amp;"F"&amp;$A249,RackfileUPLOAD!$H:$K,3,FALSE),"")</f>
        <v/>
      </c>
      <c r="AB249" s="100"/>
      <c r="AC249" s="101"/>
      <c r="AD249" s="102"/>
      <c r="AE249" s="98" t="str">
        <f>IF(AE$2="",,AE$2&amp;"_KW "&amp;$B$2&amp;"_F"&amp;$A249)</f>
        <v/>
      </c>
      <c r="AF249" s="119" t="str">
        <f>IFNA(VLOOKUP(AF$2&amp;"F"&amp;$A249+1,RackfileUPLOAD!$H:$K,3,FALSE),"")</f>
        <v/>
      </c>
      <c r="AG249" s="100"/>
      <c r="AH249" s="101"/>
      <c r="AI249" s="90"/>
      <c r="AJ249" s="90"/>
      <c r="AK249" s="98" t="str">
        <f>IF(AK$2="",,AK$2&amp;"_KW "&amp;$B$2&amp;"_F"&amp;$A249)</f>
        <v/>
      </c>
      <c r="AL249" s="119" t="str">
        <f>IFNA(VLOOKUP(AL$2&amp;"F"&amp;$A249,RackfileUPLOAD!$H:$K,3,FALSE),"")</f>
        <v/>
      </c>
      <c r="AM249" s="100"/>
      <c r="AN249" s="101"/>
      <c r="AO249" s="102"/>
      <c r="AP249" s="98" t="str">
        <f>IF(AP$2="",,AP$2&amp;"_KW "&amp;$B$2&amp;"_F"&amp;$A249)</f>
        <v/>
      </c>
      <c r="AQ249" s="119" t="str">
        <f>IFNA(VLOOKUP(AQ$2&amp;"F"&amp;$A249+1,RackfileUPLOAD!$H:$K,3,FALSE),"")</f>
        <v/>
      </c>
      <c r="AR249" s="100"/>
      <c r="AS249" s="101"/>
      <c r="AT249" s="90"/>
      <c r="AU249" s="90"/>
      <c r="AV249" s="98" t="str">
        <f>IF(AV$2="",,AV$2&amp;"_KW "&amp;$B$2&amp;"_F"&amp;$A249)</f>
        <v/>
      </c>
      <c r="AW249" s="119" t="str">
        <f>IFNA(VLOOKUP(AW$2&amp;"F"&amp;$A249,RackfileUPLOAD!$H:$K,3,FALSE),"")</f>
        <v/>
      </c>
      <c r="AX249" s="100"/>
      <c r="AY249" s="101"/>
      <c r="AZ249" s="102"/>
      <c r="BA249" s="98" t="str">
        <f>IF(BA$2="",,BA$2&amp;"_KW "&amp;$B$2&amp;"_F"&amp;$A249)</f>
        <v/>
      </c>
      <c r="BB249" s="119" t="str">
        <f>IFNA(VLOOKUP(BB$2&amp;"F"&amp;$A249+1,RackfileUPLOAD!$H:$K,3,FALSE),"")</f>
        <v/>
      </c>
      <c r="BC249" s="100"/>
      <c r="BD249" s="101"/>
      <c r="BE249" s="90"/>
      <c r="BF249" s="90"/>
      <c r="BG249" s="98" t="str">
        <f>IF(BG$2="",,BG$2&amp;"_KW "&amp;$B$2&amp;"_F"&amp;$A249)</f>
        <v/>
      </c>
      <c r="BH249" s="119" t="str">
        <f>IFNA(VLOOKUP(BH$2&amp;"F"&amp;$A249,RackfileUPLOAD!$H:$K,3,FALSE),"")</f>
        <v/>
      </c>
      <c r="BI249" s="100"/>
      <c r="BJ249" s="101"/>
      <c r="BK249" s="102"/>
      <c r="BL249" s="98" t="str">
        <f>IF(BL$2="",,BL$2&amp;"_KW "&amp;$B$2&amp;"_F"&amp;$A249)</f>
        <v/>
      </c>
      <c r="BM249" s="119" t="str">
        <f>IFNA(VLOOKUP(BM$2&amp;"F"&amp;$A249+1,RackfileUPLOAD!$H:$K,3,FALSE),"")</f>
        <v/>
      </c>
      <c r="BN249" s="100"/>
      <c r="BO249" s="101"/>
      <c r="BP249" s="122"/>
    </row>
    <row r="250" ht="17.25" customHeight="1">
      <c r="A250" s="104"/>
      <c r="B250" s="89"/>
      <c r="C250" s="106"/>
      <c r="D250" s="104"/>
      <c r="E250" s="116" t="str">
        <f>IF(E249="","","2p")</f>
        <v>2p</v>
      </c>
      <c r="F250" s="117" t="str">
        <f>IF(E249="","","3p")</f>
        <v>3p</v>
      </c>
      <c r="G250" s="118" t="str">
        <f>IF(E249="","","4p")</f>
        <v>4p</v>
      </c>
      <c r="H250" s="108"/>
      <c r="I250" s="104"/>
      <c r="J250" s="116" t="str">
        <f>IF(J249="","","2p")</f>
        <v/>
      </c>
      <c r="K250" s="117" t="str">
        <f>IF(J249="","","3p")</f>
        <v/>
      </c>
      <c r="L250" s="118" t="str">
        <f>IF(J249="","","4p")</f>
        <v/>
      </c>
      <c r="M250" s="106"/>
      <c r="N250" s="106"/>
      <c r="O250" s="104"/>
      <c r="P250" s="116" t="str">
        <f>IF(P249="","","2p")</f>
        <v/>
      </c>
      <c r="Q250" s="117" t="str">
        <f>IF(P249="","","3p")</f>
        <v/>
      </c>
      <c r="R250" s="118" t="str">
        <f>IF(P249="","","4p")</f>
        <v/>
      </c>
      <c r="S250" s="108"/>
      <c r="T250" s="104"/>
      <c r="U250" s="116" t="str">
        <f>IF(U249="","","2p")</f>
        <v/>
      </c>
      <c r="V250" s="117" t="str">
        <f>IF(U249="","","3p")</f>
        <v/>
      </c>
      <c r="W250" s="118" t="str">
        <f>IF(U249="","","4p")</f>
        <v/>
      </c>
      <c r="X250" s="106"/>
      <c r="Y250" s="106"/>
      <c r="Z250" s="104"/>
      <c r="AA250" s="116" t="str">
        <f>IF(AA249="","","2p")</f>
        <v/>
      </c>
      <c r="AB250" s="117" t="str">
        <f>IF(AA249="","","3p")</f>
        <v/>
      </c>
      <c r="AC250" s="118" t="str">
        <f>IF(AA249="","","4p")</f>
        <v/>
      </c>
      <c r="AD250" s="108"/>
      <c r="AE250" s="104"/>
      <c r="AF250" s="116" t="str">
        <f>IF(AF249="","","2p")</f>
        <v/>
      </c>
      <c r="AG250" s="117" t="str">
        <f>IF(AF249="","","3p")</f>
        <v/>
      </c>
      <c r="AH250" s="118" t="str">
        <f>IF(AF249="","","4p")</f>
        <v/>
      </c>
      <c r="AI250" s="106"/>
      <c r="AJ250" s="106"/>
      <c r="AK250" s="104"/>
      <c r="AL250" s="116" t="str">
        <f>IF(AL249="","","2p")</f>
        <v/>
      </c>
      <c r="AM250" s="117" t="str">
        <f>IF(AL249="","","3p")</f>
        <v/>
      </c>
      <c r="AN250" s="118" t="str">
        <f>IF(AL249="","","4p")</f>
        <v/>
      </c>
      <c r="AO250" s="108"/>
      <c r="AP250" s="104"/>
      <c r="AQ250" s="116" t="str">
        <f>IF(AQ249="","","2p")</f>
        <v/>
      </c>
      <c r="AR250" s="117" t="str">
        <f>IF(AQ249="","","3p")</f>
        <v/>
      </c>
      <c r="AS250" s="118" t="str">
        <f>IF(AQ249="","","4p")</f>
        <v/>
      </c>
      <c r="AT250" s="106"/>
      <c r="AU250" s="106"/>
      <c r="AV250" s="104"/>
      <c r="AW250" s="116" t="str">
        <f>IF(AW249="","","2p")</f>
        <v/>
      </c>
      <c r="AX250" s="117" t="str">
        <f>IF(AW249="","","3p")</f>
        <v/>
      </c>
      <c r="AY250" s="118" t="str">
        <f>IF(AW249="","","4p")</f>
        <v/>
      </c>
      <c r="AZ250" s="108"/>
      <c r="BA250" s="104"/>
      <c r="BB250" s="116" t="str">
        <f>IF(BB249="","","2p")</f>
        <v/>
      </c>
      <c r="BC250" s="117" t="str">
        <f>IF(BB249="","","3p")</f>
        <v/>
      </c>
      <c r="BD250" s="118" t="str">
        <f>IF(BB249="","","4p")</f>
        <v/>
      </c>
      <c r="BE250" s="106"/>
      <c r="BF250" s="106"/>
      <c r="BG250" s="104"/>
      <c r="BH250" s="116" t="str">
        <f>IF(BH249="","","2p")</f>
        <v/>
      </c>
      <c r="BI250" s="117" t="str">
        <f>IF(BH249="","","3p")</f>
        <v/>
      </c>
      <c r="BJ250" s="118" t="str">
        <f>IF(BH249="","","4p")</f>
        <v/>
      </c>
      <c r="BK250" s="108"/>
      <c r="BL250" s="104"/>
      <c r="BM250" s="116" t="str">
        <f>IF(BM249="","","2p")</f>
        <v/>
      </c>
      <c r="BN250" s="117" t="str">
        <f>IF(BM249="","","3p")</f>
        <v/>
      </c>
      <c r="BO250" s="118" t="str">
        <f>IF(BM249="","","4p")</f>
        <v/>
      </c>
      <c r="BP250" s="106"/>
    </row>
    <row r="251" ht="33.75" customHeight="1">
      <c r="A251" s="109"/>
      <c r="B251" s="89"/>
      <c r="C251" s="111"/>
      <c r="D251" s="109"/>
      <c r="E251" s="121" t="str">
        <f>IF(E249="IcePack","",IFNA(VLOOKUP(E$2&amp;"F"&amp;$A249&amp;E250,RackfileUPLOAD!$I:$K,3,FALSE),IFNA(VLOOKUP(E$2&amp;"F"&amp;$A249,RackfileUPLOAD!$I:$K,3,FALSE),"")))</f>
        <v/>
      </c>
      <c r="F251" s="121" t="str">
        <f>IF(E249="IcePack","",IFNA(VLOOKUP(E$2&amp;"F"&amp;$A249&amp;F250,RackfileUPLOAD!$I:$K,3,FALSE),IFNA(VLOOKUP(E$2&amp;"F"&amp;$A249,RackfileUPLOAD!$I:$K,3,FALSE),"")))</f>
        <v/>
      </c>
      <c r="G251" s="121" t="str">
        <f>IF(E249="IcePack","",IFNA(VLOOKUP(E$2&amp;"F"&amp;$A249&amp;G250,RackfileUPLOAD!$I:$K,3,FALSE),IFNA(VLOOKUP(E$2&amp;"F"&amp;$A249,RackfileUPLOAD!$I:$K,3,FALSE),"")))</f>
        <v/>
      </c>
      <c r="H251" s="113"/>
      <c r="I251" s="109"/>
      <c r="J251" s="121" t="str">
        <f>IF(J249="IcePack","",IFNA(VLOOKUP(J$2&amp;"F"&amp;$A249+1&amp;J250,RackfileUPLOAD!$I:$K,3,FALSE),IFNA(VLOOKUP(J$2&amp;"F"&amp;$A249+1,RackfileUPLOAD!$I:$K,3,FALSE),"")))</f>
        <v/>
      </c>
      <c r="K251" s="121" t="str">
        <f>IF(J249="IcePack","",IFNA(VLOOKUP(J$2&amp;"F"&amp;$A249+1&amp;K250,RackfileUPLOAD!$I:$K,3,FALSE),IFNA(VLOOKUP(J$2&amp;"F"&amp;$A249+1,RackfileUPLOAD!$I:$K,3,FALSE),"")))</f>
        <v/>
      </c>
      <c r="L251" s="121" t="str">
        <f>IF(J249="IcePack","",IFNA(VLOOKUP(J$2&amp;"F"&amp;$A249+1&amp;L250,RackfileUPLOAD!$I:$K,3,FALSE),IFNA(VLOOKUP(J$2&amp;"F"&amp;$A249+1,RackfileUPLOAD!$I:$K,3,FALSE),"")))</f>
        <v/>
      </c>
      <c r="M251" s="111"/>
      <c r="N251" s="111"/>
      <c r="O251" s="109"/>
      <c r="P251" s="121" t="str">
        <f>IF(P249="IcePack","",IFNA(VLOOKUP(P$2&amp;"F"&amp;$A249&amp;P250,RackfileUPLOAD!$I:$K,3,FALSE),IFNA(VLOOKUP(P$2&amp;"F"&amp;$A249,RackfileUPLOAD!$I:$K,3,FALSE),"")))</f>
        <v/>
      </c>
      <c r="Q251" s="121" t="str">
        <f>IF(P249="IcePack","",IFNA(VLOOKUP(P$2&amp;"F"&amp;$A249&amp;Q250,RackfileUPLOAD!$I:$K,3,FALSE),IFNA(VLOOKUP(P$2&amp;"F"&amp;$A249,RackfileUPLOAD!$I:$K,3,FALSE),"")))</f>
        <v/>
      </c>
      <c r="R251" s="121" t="str">
        <f>IF(P249="IcePack","",IFNA(VLOOKUP(P$2&amp;"F"&amp;$A249&amp;R250,RackfileUPLOAD!$I:$K,3,FALSE),IFNA(VLOOKUP(P$2&amp;"F"&amp;$A249,RackfileUPLOAD!$I:$K,3,FALSE),"")))</f>
        <v/>
      </c>
      <c r="S251" s="113"/>
      <c r="T251" s="109"/>
      <c r="U251" s="121" t="str">
        <f>IF(U249="IcePack","",IFNA(VLOOKUP(U$2&amp;"F"&amp;$A249+1&amp;U250,RackfileUPLOAD!$I:$K,3,FALSE),IFNA(VLOOKUP(U$2&amp;"F"&amp;$A249+1,RackfileUPLOAD!$I:$K,3,FALSE),"")))</f>
        <v/>
      </c>
      <c r="V251" s="121" t="str">
        <f>IF(U249="IcePack","",IFNA(VLOOKUP(U$2&amp;"F"&amp;$A249+1&amp;V250,RackfileUPLOAD!$I:$K,3,FALSE),IFNA(VLOOKUP(U$2&amp;"F"&amp;$A249+1,RackfileUPLOAD!$I:$K,3,FALSE),"")))</f>
        <v/>
      </c>
      <c r="W251" s="121" t="str">
        <f>IF(U249="IcePack","",IFNA(VLOOKUP(U$2&amp;"F"&amp;$A249+1&amp;W250,RackfileUPLOAD!$I:$K,3,FALSE),IFNA(VLOOKUP(U$2&amp;"F"&amp;$A249+1,RackfileUPLOAD!$I:$K,3,FALSE),"")))</f>
        <v/>
      </c>
      <c r="X251" s="111"/>
      <c r="Y251" s="111"/>
      <c r="Z251" s="109"/>
      <c r="AA251" s="121" t="str">
        <f>IF(AA249="IcePack","",IFNA(VLOOKUP(AA$2&amp;"F"&amp;$A249&amp;AA250,RackfileUPLOAD!$I:$K,3,FALSE),IFNA(VLOOKUP(AA$2&amp;"F"&amp;$A249,RackfileUPLOAD!$I:$K,3,FALSE),"")))</f>
        <v/>
      </c>
      <c r="AB251" s="121" t="str">
        <f>IF(AA249="IcePack","",IFNA(VLOOKUP(AA$2&amp;"F"&amp;$A249&amp;AB250,RackfileUPLOAD!$I:$K,3,FALSE),IFNA(VLOOKUP(AA$2&amp;"F"&amp;$A249,RackfileUPLOAD!$I:$K,3,FALSE),"")))</f>
        <v/>
      </c>
      <c r="AC251" s="121" t="str">
        <f>IF(AA249="IcePack","",IFNA(VLOOKUP(AA$2&amp;"F"&amp;$A249&amp;AC250,RackfileUPLOAD!$I:$K,3,FALSE),IFNA(VLOOKUP(AA$2&amp;"F"&amp;$A249,RackfileUPLOAD!$I:$K,3,FALSE),"")))</f>
        <v/>
      </c>
      <c r="AD251" s="113"/>
      <c r="AE251" s="109"/>
      <c r="AF251" s="121" t="str">
        <f>IF(AF249="IcePack","",IFNA(VLOOKUP(AF$2&amp;"F"&amp;$A249+1&amp;AF250,RackfileUPLOAD!$I:$K,3,FALSE),IFNA(VLOOKUP(AF$2&amp;"F"&amp;$A249+1,RackfileUPLOAD!$I:$K,3,FALSE),"")))</f>
        <v/>
      </c>
      <c r="AG251" s="121" t="str">
        <f>IF(AF249="IcePack","",IFNA(VLOOKUP(AF$2&amp;"F"&amp;$A249+1&amp;AG250,RackfileUPLOAD!$I:$K,3,FALSE),IFNA(VLOOKUP(AF$2&amp;"F"&amp;$A249+1,RackfileUPLOAD!$I:$K,3,FALSE),"")))</f>
        <v/>
      </c>
      <c r="AH251" s="121" t="str">
        <f>IF(AF249="IcePack","",IFNA(VLOOKUP(AF$2&amp;"F"&amp;$A249+1&amp;AH250,RackfileUPLOAD!$I:$K,3,FALSE),IFNA(VLOOKUP(AF$2&amp;"F"&amp;$A249+1,RackfileUPLOAD!$I:$K,3,FALSE),"")))</f>
        <v/>
      </c>
      <c r="AI251" s="111"/>
      <c r="AJ251" s="111"/>
      <c r="AK251" s="109"/>
      <c r="AL251" s="121" t="str">
        <f>IF(AL249="IcePack","",IFNA(VLOOKUP(AL$2&amp;"F"&amp;$A249&amp;AL250,RackfileUPLOAD!$I:$K,3,FALSE),IFNA(VLOOKUP(AL$2&amp;"F"&amp;$A249,RackfileUPLOAD!$I:$K,3,FALSE),"")))</f>
        <v/>
      </c>
      <c r="AM251" s="121" t="str">
        <f>IF(AL249="IcePack","",IFNA(VLOOKUP(AL$2&amp;"F"&amp;$A249&amp;AM250,RackfileUPLOAD!$I:$K,3,FALSE),IFNA(VLOOKUP(AL$2&amp;"F"&amp;$A249,RackfileUPLOAD!$I:$K,3,FALSE),"")))</f>
        <v/>
      </c>
      <c r="AN251" s="121" t="str">
        <f>IF(AL249="IcePack","",IFNA(VLOOKUP(AL$2&amp;"F"&amp;$A249&amp;AN250,RackfileUPLOAD!$I:$K,3,FALSE),IFNA(VLOOKUP(AL$2&amp;"F"&amp;$A249,RackfileUPLOAD!$I:$K,3,FALSE),"")))</f>
        <v/>
      </c>
      <c r="AO251" s="113"/>
      <c r="AP251" s="109"/>
      <c r="AQ251" s="121" t="str">
        <f>IF(AQ249="IcePack","",IFNA(VLOOKUP(AQ$2&amp;"F"&amp;$A249+1&amp;AQ250,RackfileUPLOAD!$I:$K,3,FALSE),IFNA(VLOOKUP(AQ$2&amp;"F"&amp;$A249+1,RackfileUPLOAD!$I:$K,3,FALSE),"")))</f>
        <v/>
      </c>
      <c r="AR251" s="121" t="str">
        <f>IF(AQ249="IcePack","",IFNA(VLOOKUP(AQ$2&amp;"F"&amp;$A249+1&amp;AR250,RackfileUPLOAD!$I:$K,3,FALSE),IFNA(VLOOKUP(AQ$2&amp;"F"&amp;$A249+1,RackfileUPLOAD!$I:$K,3,FALSE),"")))</f>
        <v/>
      </c>
      <c r="AS251" s="121" t="str">
        <f>IF(AQ249="IcePack","",IFNA(VLOOKUP(AQ$2&amp;"F"&amp;$A249+1&amp;AS250,RackfileUPLOAD!$I:$K,3,FALSE),IFNA(VLOOKUP(AQ$2&amp;"F"&amp;$A249+1,RackfileUPLOAD!$I:$K,3,FALSE),"")))</f>
        <v/>
      </c>
      <c r="AT251" s="111"/>
      <c r="AU251" s="111"/>
      <c r="AV251" s="109"/>
      <c r="AW251" s="121" t="str">
        <f>IF(AW249="IcePack","",IFNA(VLOOKUP(AW$2&amp;"F"&amp;$A249&amp;AW250,RackfileUPLOAD!$I:$K,3,FALSE),IFNA(VLOOKUP(AW$2&amp;"F"&amp;$A249,RackfileUPLOAD!$I:$K,3,FALSE),"")))</f>
        <v/>
      </c>
      <c r="AX251" s="121" t="str">
        <f>IF(AW249="IcePack","",IFNA(VLOOKUP(AW$2&amp;"F"&amp;$A249&amp;AX250,RackfileUPLOAD!$I:$K,3,FALSE),IFNA(VLOOKUP(AW$2&amp;"F"&amp;$A249,RackfileUPLOAD!$I:$K,3,FALSE),"")))</f>
        <v/>
      </c>
      <c r="AY251" s="121" t="str">
        <f>IF(AW249="IcePack","",IFNA(VLOOKUP(AW$2&amp;"F"&amp;$A249&amp;AY250,RackfileUPLOAD!$I:$K,3,FALSE),IFNA(VLOOKUP(AW$2&amp;"F"&amp;$A249,RackfileUPLOAD!$I:$K,3,FALSE),"")))</f>
        <v/>
      </c>
      <c r="AZ251" s="113"/>
      <c r="BA251" s="109"/>
      <c r="BB251" s="121" t="str">
        <f>IF(BB249="IcePack","",IFNA(VLOOKUP(BB$2&amp;"F"&amp;$A249+1&amp;BB250,RackfileUPLOAD!$I:$K,3,FALSE),IFNA(VLOOKUP(BB$2&amp;"F"&amp;$A249+1,RackfileUPLOAD!$I:$K,3,FALSE),"")))</f>
        <v/>
      </c>
      <c r="BC251" s="121" t="str">
        <f>IF(BB249="IcePack","",IFNA(VLOOKUP(BB$2&amp;"F"&amp;$A249+1&amp;BC250,RackfileUPLOAD!$I:$K,3,FALSE),IFNA(VLOOKUP(BB$2&amp;"F"&amp;$A249+1,RackfileUPLOAD!$I:$K,3,FALSE),"")))</f>
        <v/>
      </c>
      <c r="BD251" s="121" t="str">
        <f>IF(BB249="IcePack","",IFNA(VLOOKUP(BB$2&amp;"F"&amp;$A249+1&amp;BD250,RackfileUPLOAD!$I:$K,3,FALSE),IFNA(VLOOKUP(BB$2&amp;"F"&amp;$A249+1,RackfileUPLOAD!$I:$K,3,FALSE),"")))</f>
        <v/>
      </c>
      <c r="BE251" s="111"/>
      <c r="BF251" s="111"/>
      <c r="BG251" s="109"/>
      <c r="BH251" s="121" t="str">
        <f>IF(BH249="IcePack","",IFNA(VLOOKUP(BH$2&amp;"F"&amp;$A249&amp;BH250,RackfileUPLOAD!$I:$K,3,FALSE),IFNA(VLOOKUP(BH$2&amp;"F"&amp;$A249,RackfileUPLOAD!$I:$K,3,FALSE),"")))</f>
        <v/>
      </c>
      <c r="BI251" s="121" t="str">
        <f>IF(BH249="IcePack","",IFNA(VLOOKUP(BH$2&amp;"F"&amp;$A249&amp;BI250,RackfileUPLOAD!$I:$K,3,FALSE),IFNA(VLOOKUP(BH$2&amp;"F"&amp;$A249,RackfileUPLOAD!$I:$K,3,FALSE),"")))</f>
        <v/>
      </c>
      <c r="BJ251" s="121" t="str">
        <f>IF(BH249="IcePack","",IFNA(VLOOKUP(BH$2&amp;"F"&amp;$A249&amp;BJ250,RackfileUPLOAD!$I:$K,3,FALSE),IFNA(VLOOKUP(BH$2&amp;"F"&amp;$A249,RackfileUPLOAD!$I:$K,3,FALSE),"")))</f>
        <v/>
      </c>
      <c r="BK251" s="113"/>
      <c r="BL251" s="109"/>
      <c r="BM251" s="121" t="str">
        <f>IF(BM249="IcePack","",IFNA(VLOOKUP(BM$2&amp;"F"&amp;$A249+1&amp;BM250,RackfileUPLOAD!$I:$K,3,FALSE),IFNA(VLOOKUP(BM$2&amp;"F"&amp;$A249+1,RackfileUPLOAD!$I:$K,3,FALSE),"")))</f>
        <v/>
      </c>
      <c r="BN251" s="121" t="str">
        <f>IF(BM249="IcePack","",IFNA(VLOOKUP(BM$2&amp;"F"&amp;$A249+1&amp;BN250,RackfileUPLOAD!$I:$K,3,FALSE),IFNA(VLOOKUP(BM$2&amp;"F"&amp;$A249+1,RackfileUPLOAD!$I:$K,3,FALSE),"")))</f>
        <v/>
      </c>
      <c r="BO251" s="121" t="str">
        <f>IF(BM249="IcePack","",IFNA(VLOOKUP(BM$2&amp;"F"&amp;$A249+1&amp;BO250,RackfileUPLOAD!$I:$K,3,FALSE),IFNA(VLOOKUP(BM$2&amp;"F"&amp;$A249+1,RackfileUPLOAD!$I:$K,3,FALSE),"")))</f>
        <v/>
      </c>
      <c r="BP251" s="111"/>
    </row>
    <row r="252" ht="4.5" customHeight="1">
      <c r="A252" s="114"/>
      <c r="B252" s="89"/>
      <c r="C252" s="90"/>
      <c r="D252" s="91"/>
      <c r="E252" s="94"/>
      <c r="F252" s="94"/>
      <c r="G252" s="94"/>
      <c r="H252" s="90"/>
      <c r="I252" s="91"/>
      <c r="J252" s="94"/>
      <c r="K252" s="94"/>
      <c r="L252" s="94"/>
      <c r="M252" s="90"/>
      <c r="N252" s="90"/>
      <c r="O252" s="91"/>
      <c r="P252" s="94"/>
      <c r="Q252" s="94"/>
      <c r="R252" s="94"/>
      <c r="S252" s="90"/>
      <c r="T252" s="91"/>
      <c r="U252" s="94"/>
      <c r="V252" s="94"/>
      <c r="W252" s="94"/>
      <c r="X252" s="90"/>
      <c r="Y252" s="90"/>
      <c r="Z252" s="91"/>
      <c r="AA252" s="94"/>
      <c r="AB252" s="94"/>
      <c r="AC252" s="94"/>
      <c r="AD252" s="90"/>
      <c r="AE252" s="91"/>
      <c r="AF252" s="94"/>
      <c r="AG252" s="94"/>
      <c r="AH252" s="94"/>
      <c r="AI252" s="90"/>
      <c r="AJ252" s="90"/>
      <c r="AK252" s="91"/>
      <c r="AL252" s="94"/>
      <c r="AM252" s="94"/>
      <c r="AN252" s="94"/>
      <c r="AO252" s="90"/>
      <c r="AP252" s="91"/>
      <c r="AQ252" s="94"/>
      <c r="AR252" s="94"/>
      <c r="AS252" s="94"/>
      <c r="AT252" s="90"/>
      <c r="AU252" s="90"/>
      <c r="AV252" s="95"/>
      <c r="AW252" s="94"/>
      <c r="AX252" s="94"/>
      <c r="AY252" s="94"/>
      <c r="AZ252" s="90"/>
      <c r="BA252" s="91"/>
      <c r="BB252" s="94"/>
      <c r="BC252" s="94"/>
      <c r="BD252" s="94"/>
      <c r="BE252" s="90"/>
      <c r="BF252" s="90"/>
      <c r="BG252" s="91"/>
      <c r="BH252" s="94"/>
      <c r="BI252" s="94"/>
      <c r="BJ252" s="94"/>
      <c r="BK252" s="90"/>
      <c r="BL252" s="91"/>
      <c r="BM252" s="94"/>
      <c r="BN252" s="94"/>
      <c r="BO252" s="94"/>
      <c r="BP252" s="115"/>
    </row>
    <row r="253" ht="4.5" customHeight="1">
      <c r="A253" s="114"/>
      <c r="B253" s="89"/>
      <c r="C253" s="90"/>
      <c r="D253" s="91"/>
      <c r="E253" s="90"/>
      <c r="F253" s="90"/>
      <c r="G253" s="90"/>
      <c r="H253" s="90"/>
      <c r="I253" s="91"/>
      <c r="J253" s="90"/>
      <c r="K253" s="90"/>
      <c r="L253" s="90"/>
      <c r="M253" s="90"/>
      <c r="N253" s="90"/>
      <c r="O253" s="91"/>
      <c r="P253" s="90"/>
      <c r="Q253" s="90"/>
      <c r="R253" s="90"/>
      <c r="S253" s="90"/>
      <c r="T253" s="91"/>
      <c r="U253" s="90"/>
      <c r="V253" s="90"/>
      <c r="W253" s="90"/>
      <c r="X253" s="93"/>
      <c r="Y253" s="93"/>
      <c r="Z253" s="91"/>
      <c r="AA253" s="90"/>
      <c r="AB253" s="90"/>
      <c r="AC253" s="90"/>
      <c r="AD253" s="90"/>
      <c r="AE253" s="91"/>
      <c r="AF253" s="90"/>
      <c r="AG253" s="90"/>
      <c r="AH253" s="90"/>
      <c r="AI253" s="90"/>
      <c r="AJ253" s="90"/>
      <c r="AK253" s="91"/>
      <c r="AL253" s="90"/>
      <c r="AM253" s="90"/>
      <c r="AN253" s="90"/>
      <c r="AO253" s="90"/>
      <c r="AP253" s="91"/>
      <c r="AQ253" s="90"/>
      <c r="AR253" s="90"/>
      <c r="AS253" s="90"/>
      <c r="AT253" s="94"/>
      <c r="AU253" s="94"/>
      <c r="AV253" s="95"/>
      <c r="AW253" s="90"/>
      <c r="AX253" s="90"/>
      <c r="AY253" s="90"/>
      <c r="AZ253" s="90"/>
      <c r="BA253" s="91"/>
      <c r="BB253" s="90"/>
      <c r="BC253" s="90"/>
      <c r="BD253" s="90"/>
      <c r="BE253" s="94"/>
      <c r="BF253" s="94"/>
      <c r="BG253" s="91"/>
      <c r="BH253" s="90"/>
      <c r="BI253" s="90"/>
      <c r="BJ253" s="90"/>
      <c r="BK253" s="90"/>
      <c r="BL253" s="91"/>
      <c r="BM253" s="90"/>
      <c r="BN253" s="90"/>
      <c r="BO253" s="90"/>
      <c r="BP253" s="96"/>
    </row>
    <row r="254" ht="59.25" customHeight="1">
      <c r="A254" s="97">
        <f>A249+2</f>
        <v>133</v>
      </c>
      <c r="B254" s="89"/>
      <c r="C254" s="90"/>
      <c r="D254" s="98" t="str">
        <f>IF(D$2="",,D$2&amp;"_KW "&amp;$B$2&amp;"_F"&amp;$A254)</f>
        <v>ASL3_KW 19_F133</v>
      </c>
      <c r="E254" s="99" t="str">
        <f>IFNA(VLOOKUP(E$2&amp;"F"&amp;$A254,RackfileUPLOAD!$H:$K,3,FALSE),"")</f>
        <v>565209 - Grünes Chili-Hähnchen mit Quinoa-Salsa</v>
      </c>
      <c r="F254" s="100"/>
      <c r="G254" s="101"/>
      <c r="H254" s="102"/>
      <c r="I254" s="98" t="str">
        <f>IF(I$2="",,I$2&amp;"_KW "&amp;$B$2&amp;"_F"&amp;$A254)</f>
        <v>ASL3_KW 19_F133</v>
      </c>
      <c r="J254" s="99" t="str">
        <f>IFNA(VLOOKUP(J$2&amp;"F"&amp;$A254+1,RackfileUPLOAD!$H:$K,3,FALSE),"")</f>
        <v>565244 - Cremiges Tomaten-Risotto</v>
      </c>
      <c r="K254" s="100"/>
      <c r="L254" s="101"/>
      <c r="M254" s="90"/>
      <c r="N254" s="90"/>
      <c r="O254" s="98" t="str">
        <f>IF(O$2="",,O$2&amp;"_KW "&amp;$B$2&amp;"_F"&amp;$A254)</f>
        <v/>
      </c>
      <c r="P254" s="99" t="str">
        <f>IFNA(VLOOKUP(P$2&amp;"F"&amp;$A254,RackfileUPLOAD!$H:$K,3,FALSE),"")</f>
        <v/>
      </c>
      <c r="Q254" s="100"/>
      <c r="R254" s="101"/>
      <c r="S254" s="102"/>
      <c r="T254" s="98" t="str">
        <f>IF(T$2="",,T$2&amp;"_KW "&amp;$B$2&amp;"_F"&amp;$A254)</f>
        <v/>
      </c>
      <c r="U254" s="99" t="str">
        <f>IFNA(VLOOKUP(U$2&amp;"F"&amp;$A254+1,RackfileUPLOAD!$H:$K,3,FALSE),"")</f>
        <v/>
      </c>
      <c r="V254" s="100"/>
      <c r="W254" s="101"/>
      <c r="X254" s="90"/>
      <c r="Y254" s="90"/>
      <c r="Z254" s="98" t="str">
        <f>IF(Z$2="",,Z$2&amp;"_KW "&amp;$B$2&amp;"_F"&amp;$A254)</f>
        <v/>
      </c>
      <c r="AA254" s="99" t="str">
        <f>IFNA(VLOOKUP(AA$2&amp;"F"&amp;$A254,RackfileUPLOAD!$H:$K,3,FALSE),"")</f>
        <v/>
      </c>
      <c r="AB254" s="100"/>
      <c r="AC254" s="101"/>
      <c r="AD254" s="102"/>
      <c r="AE254" s="98" t="str">
        <f>IF(AE$2="",,AE$2&amp;"_KW "&amp;$B$2&amp;"_F"&amp;$A254)</f>
        <v/>
      </c>
      <c r="AF254" s="99" t="str">
        <f>IFNA(VLOOKUP(AF$2&amp;"F"&amp;$A254+1,RackfileUPLOAD!$H:$K,3,FALSE),"")</f>
        <v/>
      </c>
      <c r="AG254" s="100"/>
      <c r="AH254" s="101"/>
      <c r="AI254" s="90"/>
      <c r="AJ254" s="90"/>
      <c r="AK254" s="98" t="str">
        <f>IF(AK$2="",,AK$2&amp;"_KW "&amp;$B$2&amp;"_F"&amp;$A254)</f>
        <v/>
      </c>
      <c r="AL254" s="99" t="str">
        <f>IFNA(VLOOKUP(AL$2&amp;"F"&amp;$A254,RackfileUPLOAD!$H:$K,3,FALSE),"")</f>
        <v/>
      </c>
      <c r="AM254" s="100"/>
      <c r="AN254" s="101"/>
      <c r="AO254" s="102"/>
      <c r="AP254" s="98" t="str">
        <f>IF(AP$2="",,AP$2&amp;"_KW "&amp;$B$2&amp;"_F"&amp;$A254)</f>
        <v/>
      </c>
      <c r="AQ254" s="99" t="str">
        <f>IFNA(VLOOKUP(AQ$2&amp;"F"&amp;$A254+1,RackfileUPLOAD!$H:$K,3,FALSE),"")</f>
        <v/>
      </c>
      <c r="AR254" s="100"/>
      <c r="AS254" s="101"/>
      <c r="AT254" s="90"/>
      <c r="AU254" s="90"/>
      <c r="AV254" s="98" t="str">
        <f>IF(AV$2="",,AV$2&amp;"_KW "&amp;$B$2&amp;"_F"&amp;$A254)</f>
        <v/>
      </c>
      <c r="AW254" s="99" t="str">
        <f>IFNA(VLOOKUP(AW$2&amp;"F"&amp;$A254,RackfileUPLOAD!$H:$K,3,FALSE),"")</f>
        <v/>
      </c>
      <c r="AX254" s="100"/>
      <c r="AY254" s="101"/>
      <c r="AZ254" s="102"/>
      <c r="BA254" s="98" t="str">
        <f>IF(BA$2="",,BA$2&amp;"_KW "&amp;$B$2&amp;"_F"&amp;$A254)</f>
        <v/>
      </c>
      <c r="BB254" s="99" t="str">
        <f>IFNA(VLOOKUP(BB$2&amp;"F"&amp;$A254+1,RackfileUPLOAD!$H:$K,3,FALSE),"")</f>
        <v/>
      </c>
      <c r="BC254" s="100"/>
      <c r="BD254" s="101"/>
      <c r="BE254" s="90"/>
      <c r="BF254" s="90"/>
      <c r="BG254" s="98" t="str">
        <f>IF(BG$2="",,BG$2&amp;"_KW "&amp;$B$2&amp;"_F"&amp;$A254)</f>
        <v/>
      </c>
      <c r="BH254" s="99" t="str">
        <f>IFNA(VLOOKUP(BH$2&amp;"F"&amp;$A254,RackfileUPLOAD!$H:$K,3,FALSE),"")</f>
        <v/>
      </c>
      <c r="BI254" s="100"/>
      <c r="BJ254" s="101"/>
      <c r="BK254" s="102"/>
      <c r="BL254" s="98" t="str">
        <f>IF(BL$2="",,BL$2&amp;"_KW "&amp;$B$2&amp;"_F"&amp;$A254)</f>
        <v/>
      </c>
      <c r="BM254" s="99" t="str">
        <f>IFNA(VLOOKUP(BM$2&amp;"F"&amp;$A254+1,RackfileUPLOAD!$H:$K,3,FALSE),"")</f>
        <v/>
      </c>
      <c r="BN254" s="100"/>
      <c r="BO254" s="101"/>
      <c r="BP254" s="103"/>
    </row>
    <row r="255" ht="17.25" customHeight="1">
      <c r="A255" s="104"/>
      <c r="B255" s="89"/>
      <c r="C255" s="106"/>
      <c r="D255" s="104"/>
      <c r="E255" s="107" t="str">
        <f>IF(E254="","","2p")</f>
        <v>2p</v>
      </c>
      <c r="F255" s="107" t="str">
        <f>IF(E254="","","3p")</f>
        <v>3p</v>
      </c>
      <c r="G255" s="107" t="str">
        <f>IF(E254="","","4p")</f>
        <v>4p</v>
      </c>
      <c r="H255" s="108"/>
      <c r="I255" s="104"/>
      <c r="J255" s="107" t="str">
        <f>IF(J254="","","2p")</f>
        <v>2p</v>
      </c>
      <c r="K255" s="107" t="str">
        <f>IF(J254="","","3p")</f>
        <v>3p</v>
      </c>
      <c r="L255" s="107" t="str">
        <f>IF(J254="","","4p")</f>
        <v>4p</v>
      </c>
      <c r="M255" s="106"/>
      <c r="N255" s="106"/>
      <c r="O255" s="104"/>
      <c r="P255" s="107" t="str">
        <f>IF(P254="","","2p")</f>
        <v/>
      </c>
      <c r="Q255" s="107" t="str">
        <f>IF(P254="","","3p")</f>
        <v/>
      </c>
      <c r="R255" s="107" t="str">
        <f>IF(P254="","","4p")</f>
        <v/>
      </c>
      <c r="S255" s="108"/>
      <c r="T255" s="104"/>
      <c r="U255" s="107" t="str">
        <f>IF(U254="","","2p")</f>
        <v/>
      </c>
      <c r="V255" s="107" t="str">
        <f>IF(U254="","","3p")</f>
        <v/>
      </c>
      <c r="W255" s="107" t="str">
        <f>IF(U254="","","4p")</f>
        <v/>
      </c>
      <c r="X255" s="106"/>
      <c r="Y255" s="106"/>
      <c r="Z255" s="104"/>
      <c r="AA255" s="107" t="str">
        <f>IF(AA254="","","2p")</f>
        <v/>
      </c>
      <c r="AB255" s="107" t="str">
        <f>IF(AA254="","","3p")</f>
        <v/>
      </c>
      <c r="AC255" s="107" t="str">
        <f>IF(AA254="","","4p")</f>
        <v/>
      </c>
      <c r="AD255" s="108"/>
      <c r="AE255" s="104"/>
      <c r="AF255" s="107" t="str">
        <f>IF(AF254="","","2p")</f>
        <v/>
      </c>
      <c r="AG255" s="107" t="str">
        <f>IF(AF254="","","3p")</f>
        <v/>
      </c>
      <c r="AH255" s="107" t="str">
        <f>IF(AF254="","","4p")</f>
        <v/>
      </c>
      <c r="AI255" s="106"/>
      <c r="AJ255" s="106"/>
      <c r="AK255" s="104"/>
      <c r="AL255" s="107" t="str">
        <f>IF(AL254="","","2p")</f>
        <v/>
      </c>
      <c r="AM255" s="107" t="str">
        <f>IF(AL254="","","3p")</f>
        <v/>
      </c>
      <c r="AN255" s="107" t="str">
        <f>IF(AL254="","","4p")</f>
        <v/>
      </c>
      <c r="AO255" s="108"/>
      <c r="AP255" s="104"/>
      <c r="AQ255" s="107" t="str">
        <f>IF(AQ254="","","2p")</f>
        <v/>
      </c>
      <c r="AR255" s="107" t="str">
        <f>IF(AQ254="","","3p")</f>
        <v/>
      </c>
      <c r="AS255" s="107" t="str">
        <f>IF(AQ254="","","4p")</f>
        <v/>
      </c>
      <c r="AT255" s="106"/>
      <c r="AU255" s="106"/>
      <c r="AV255" s="104"/>
      <c r="AW255" s="107" t="str">
        <f>IF(AW254="","","2p")</f>
        <v/>
      </c>
      <c r="AX255" s="107" t="str">
        <f>IF(AW254="","","3p")</f>
        <v/>
      </c>
      <c r="AY255" s="107" t="str">
        <f>IF(AW254="","","4p")</f>
        <v/>
      </c>
      <c r="AZ255" s="108"/>
      <c r="BA255" s="104"/>
      <c r="BB255" s="107" t="str">
        <f>IF(BB254="","","2p")</f>
        <v/>
      </c>
      <c r="BC255" s="107" t="str">
        <f>IF(BB254="","","3p")</f>
        <v/>
      </c>
      <c r="BD255" s="107" t="str">
        <f>IF(BB254="","","4p")</f>
        <v/>
      </c>
      <c r="BE255" s="106"/>
      <c r="BF255" s="106"/>
      <c r="BG255" s="104"/>
      <c r="BH255" s="107" t="str">
        <f>IF(BH254="","","2p")</f>
        <v/>
      </c>
      <c r="BI255" s="107" t="str">
        <f>IF(BH254="","","3p")</f>
        <v/>
      </c>
      <c r="BJ255" s="107" t="str">
        <f>IF(BH254="","","4p")</f>
        <v/>
      </c>
      <c r="BK255" s="108"/>
      <c r="BL255" s="104"/>
      <c r="BM255" s="107" t="str">
        <f>IF(BM254="","","2p")</f>
        <v/>
      </c>
      <c r="BN255" s="107" t="str">
        <f>IF(BM254="","","3p")</f>
        <v/>
      </c>
      <c r="BO255" s="107" t="str">
        <f>IF(BM254="","","4p")</f>
        <v/>
      </c>
      <c r="BP255" s="106"/>
    </row>
    <row r="256" ht="33.75" customHeight="1">
      <c r="A256" s="109"/>
      <c r="B256" s="89"/>
      <c r="C256" s="111"/>
      <c r="D256" s="109"/>
      <c r="E256" s="112" t="str">
        <f>IF(E254="IcePack","",IFNA(VLOOKUP(E$2&amp;"F"&amp;$A254&amp;E255,RackfileUPLOAD!$I:$K,3,FALSE),IFNA(VLOOKUP(E$2&amp;"F"&amp;$A254,RackfileUPLOAD!$I:$K,3,FALSE),"")))</f>
        <v/>
      </c>
      <c r="F256" s="112" t="str">
        <f>IF(E254="IcePack","",IFNA(VLOOKUP(E$2&amp;"F"&amp;$A254&amp;F255,RackfileUPLOAD!$I:$K,3,FALSE),IFNA(VLOOKUP(E$2&amp;"F"&amp;$A254,RackfileUPLOAD!$I:$K,3,FALSE),"")))</f>
        <v/>
      </c>
      <c r="G256" s="112" t="str">
        <f>IF(E254="IcePack","",IFNA(VLOOKUP(E$2&amp;"F"&amp;$A254&amp;G255,RackfileUPLOAD!$I:$K,3,FALSE),IFNA(VLOOKUP(E$2&amp;"F"&amp;$A254,RackfileUPLOAD!$I:$K,3,FALSE),"")))</f>
        <v/>
      </c>
      <c r="H256" s="113"/>
      <c r="I256" s="109"/>
      <c r="J256" s="112" t="str">
        <f>IF(J254="IcePack","",IFNA(VLOOKUP(J$2&amp;"F"&amp;$A254+1&amp;J255,RackfileUPLOAD!$I:$K,3,FALSE),IFNA(VLOOKUP(J$2&amp;"F"&amp;$A254+1,RackfileUPLOAD!$I:$K,3,FALSE),"")))</f>
        <v/>
      </c>
      <c r="K256" s="112" t="str">
        <f>IF(J254="IcePack","",IFNA(VLOOKUP(J$2&amp;"F"&amp;$A254+1&amp;K255,RackfileUPLOAD!$I:$K,3,FALSE),IFNA(VLOOKUP(J$2&amp;"F"&amp;$A254+1,RackfileUPLOAD!$I:$K,3,FALSE),"")))</f>
        <v/>
      </c>
      <c r="L256" s="112" t="str">
        <f>IF(J254="IcePack","",IFNA(VLOOKUP(J$2&amp;"F"&amp;$A254+1&amp;L255,RackfileUPLOAD!$I:$K,3,FALSE),IFNA(VLOOKUP(J$2&amp;"F"&amp;$A254+1,RackfileUPLOAD!$I:$K,3,FALSE),"")))</f>
        <v/>
      </c>
      <c r="M256" s="111"/>
      <c r="N256" s="111"/>
      <c r="O256" s="109"/>
      <c r="P256" s="112" t="str">
        <f>IF(P254="IcePack","",IFNA(VLOOKUP(P$2&amp;"F"&amp;$A254&amp;P255,RackfileUPLOAD!$I:$K,3,FALSE),IFNA(VLOOKUP(P$2&amp;"F"&amp;$A254,RackfileUPLOAD!$I:$K,3,FALSE),"")))</f>
        <v/>
      </c>
      <c r="Q256" s="112" t="str">
        <f>IF(P254="IcePack","",IFNA(VLOOKUP(P$2&amp;"F"&amp;$A254&amp;Q255,RackfileUPLOAD!$I:$K,3,FALSE),IFNA(VLOOKUP(P$2&amp;"F"&amp;$A254,RackfileUPLOAD!$I:$K,3,FALSE),"")))</f>
        <v/>
      </c>
      <c r="R256" s="112" t="str">
        <f>IF(P254="IcePack","",IFNA(VLOOKUP(P$2&amp;"F"&amp;$A254&amp;R255,RackfileUPLOAD!$I:$K,3,FALSE),IFNA(VLOOKUP(P$2&amp;"F"&amp;$A254,RackfileUPLOAD!$I:$K,3,FALSE),"")))</f>
        <v/>
      </c>
      <c r="S256" s="113"/>
      <c r="T256" s="109"/>
      <c r="U256" s="112" t="str">
        <f>IF(U254="IcePack","",IFNA(VLOOKUP(U$2&amp;"F"&amp;$A254+1&amp;U255,RackfileUPLOAD!$I:$K,3,FALSE),IFNA(VLOOKUP(U$2&amp;"F"&amp;$A254+1,RackfileUPLOAD!$I:$K,3,FALSE),"")))</f>
        <v/>
      </c>
      <c r="V256" s="112" t="str">
        <f>IF(U254="IcePack","",IFNA(VLOOKUP(U$2&amp;"F"&amp;$A254+1&amp;V255,RackfileUPLOAD!$I:$K,3,FALSE),IFNA(VLOOKUP(U$2&amp;"F"&amp;$A254+1,RackfileUPLOAD!$I:$K,3,FALSE),"")))</f>
        <v/>
      </c>
      <c r="W256" s="112" t="str">
        <f>IF(U254="IcePack","",IFNA(VLOOKUP(U$2&amp;"F"&amp;$A254+1&amp;W255,RackfileUPLOAD!$I:$K,3,FALSE),IFNA(VLOOKUP(U$2&amp;"F"&amp;$A254+1,RackfileUPLOAD!$I:$K,3,FALSE),"")))</f>
        <v/>
      </c>
      <c r="X256" s="111"/>
      <c r="Y256" s="111"/>
      <c r="Z256" s="109"/>
      <c r="AA256" s="112" t="str">
        <f>IF(AA254="IcePack","",IFNA(VLOOKUP(AA$2&amp;"F"&amp;$A254&amp;AA255,RackfileUPLOAD!$I:$K,3,FALSE),IFNA(VLOOKUP(AA$2&amp;"F"&amp;$A254,RackfileUPLOAD!$I:$K,3,FALSE),"")))</f>
        <v/>
      </c>
      <c r="AB256" s="112" t="str">
        <f>IF(AA254="IcePack","",IFNA(VLOOKUP(AA$2&amp;"F"&amp;$A254&amp;AB255,RackfileUPLOAD!$I:$K,3,FALSE),IFNA(VLOOKUP(AA$2&amp;"F"&amp;$A254,RackfileUPLOAD!$I:$K,3,FALSE),"")))</f>
        <v/>
      </c>
      <c r="AC256" s="112" t="str">
        <f>IF(AA254="IcePack","",IFNA(VLOOKUP(AA$2&amp;"F"&amp;$A254&amp;AC255,RackfileUPLOAD!$I:$K,3,FALSE),IFNA(VLOOKUP(AA$2&amp;"F"&amp;$A254,RackfileUPLOAD!$I:$K,3,FALSE),"")))</f>
        <v/>
      </c>
      <c r="AD256" s="113"/>
      <c r="AE256" s="109"/>
      <c r="AF256" s="112" t="str">
        <f>IF(AF254="IcePack","",IFNA(VLOOKUP(AF$2&amp;"F"&amp;$A254+1&amp;AF255,RackfileUPLOAD!$I:$K,3,FALSE),IFNA(VLOOKUP(AF$2&amp;"F"&amp;$A254+1,RackfileUPLOAD!$I:$K,3,FALSE),"")))</f>
        <v/>
      </c>
      <c r="AG256" s="112" t="str">
        <f>IF(AF254="IcePack","",IFNA(VLOOKUP(AF$2&amp;"F"&amp;$A254+1&amp;AG255,RackfileUPLOAD!$I:$K,3,FALSE),IFNA(VLOOKUP(AF$2&amp;"F"&amp;$A254+1,RackfileUPLOAD!$I:$K,3,FALSE),"")))</f>
        <v/>
      </c>
      <c r="AH256" s="112" t="str">
        <f>IF(AF254="IcePack","",IFNA(VLOOKUP(AF$2&amp;"F"&amp;$A254+1&amp;AH255,RackfileUPLOAD!$I:$K,3,FALSE),IFNA(VLOOKUP(AF$2&amp;"F"&amp;$A254+1,RackfileUPLOAD!$I:$K,3,FALSE),"")))</f>
        <v/>
      </c>
      <c r="AI256" s="111"/>
      <c r="AJ256" s="111"/>
      <c r="AK256" s="109"/>
      <c r="AL256" s="112" t="str">
        <f>IF(AL254="IcePack","",IFNA(VLOOKUP(AL$2&amp;"F"&amp;$A254&amp;AL255,RackfileUPLOAD!$I:$K,3,FALSE),IFNA(VLOOKUP(AL$2&amp;"F"&amp;$A254,RackfileUPLOAD!$I:$K,3,FALSE),"")))</f>
        <v/>
      </c>
      <c r="AM256" s="112" t="str">
        <f>IF(AL254="IcePack","",IFNA(VLOOKUP(AL$2&amp;"F"&amp;$A254&amp;AM255,RackfileUPLOAD!$I:$K,3,FALSE),IFNA(VLOOKUP(AL$2&amp;"F"&amp;$A254,RackfileUPLOAD!$I:$K,3,FALSE),"")))</f>
        <v/>
      </c>
      <c r="AN256" s="112" t="str">
        <f>IF(AL254="IcePack","",IFNA(VLOOKUP(AL$2&amp;"F"&amp;$A254&amp;AN255,RackfileUPLOAD!$I:$K,3,FALSE),IFNA(VLOOKUP(AL$2&amp;"F"&amp;$A254,RackfileUPLOAD!$I:$K,3,FALSE),"")))</f>
        <v/>
      </c>
      <c r="AO256" s="113"/>
      <c r="AP256" s="109"/>
      <c r="AQ256" s="112" t="str">
        <f>IF(AQ254="IcePack","",IFNA(VLOOKUP(AQ$2&amp;"F"&amp;$A254+1&amp;AQ255,RackfileUPLOAD!$I:$K,3,FALSE),IFNA(VLOOKUP(AQ$2&amp;"F"&amp;$A254+1,RackfileUPLOAD!$I:$K,3,FALSE),"")))</f>
        <v/>
      </c>
      <c r="AR256" s="112" t="str">
        <f>IF(AQ254="IcePack","",IFNA(VLOOKUP(AQ$2&amp;"F"&amp;$A254+1&amp;AR255,RackfileUPLOAD!$I:$K,3,FALSE),IFNA(VLOOKUP(AQ$2&amp;"F"&amp;$A254+1,RackfileUPLOAD!$I:$K,3,FALSE),"")))</f>
        <v/>
      </c>
      <c r="AS256" s="112" t="str">
        <f>IF(AQ254="IcePack","",IFNA(VLOOKUP(AQ$2&amp;"F"&amp;$A254+1&amp;AS255,RackfileUPLOAD!$I:$K,3,FALSE),IFNA(VLOOKUP(AQ$2&amp;"F"&amp;$A254+1,RackfileUPLOAD!$I:$K,3,FALSE),"")))</f>
        <v/>
      </c>
      <c r="AT256" s="111"/>
      <c r="AU256" s="111"/>
      <c r="AV256" s="109"/>
      <c r="AW256" s="112" t="str">
        <f>IF(AW254="IcePack","",IFNA(VLOOKUP(AW$2&amp;"F"&amp;$A254&amp;AW255,RackfileUPLOAD!$I:$K,3,FALSE),IFNA(VLOOKUP(AW$2&amp;"F"&amp;$A254,RackfileUPLOAD!$I:$K,3,FALSE),"")))</f>
        <v/>
      </c>
      <c r="AX256" s="112" t="str">
        <f>IF(AW254="IcePack","",IFNA(VLOOKUP(AW$2&amp;"F"&amp;$A254&amp;AX255,RackfileUPLOAD!$I:$K,3,FALSE),IFNA(VLOOKUP(AW$2&amp;"F"&amp;$A254,RackfileUPLOAD!$I:$K,3,FALSE),"")))</f>
        <v/>
      </c>
      <c r="AY256" s="112" t="str">
        <f>IF(AW254="IcePack","",IFNA(VLOOKUP(AW$2&amp;"F"&amp;$A254&amp;AY255,RackfileUPLOAD!$I:$K,3,FALSE),IFNA(VLOOKUP(AW$2&amp;"F"&amp;$A254,RackfileUPLOAD!$I:$K,3,FALSE),"")))</f>
        <v/>
      </c>
      <c r="AZ256" s="113"/>
      <c r="BA256" s="109"/>
      <c r="BB256" s="112" t="str">
        <f>IF(BB254="IcePack","",IFNA(VLOOKUP(BB$2&amp;"F"&amp;$A254+1&amp;BB255,RackfileUPLOAD!$I:$K,3,FALSE),IFNA(VLOOKUP(BB$2&amp;"F"&amp;$A254+1,RackfileUPLOAD!$I:$K,3,FALSE),"")))</f>
        <v/>
      </c>
      <c r="BC256" s="112" t="str">
        <f>IF(BB254="IcePack","",IFNA(VLOOKUP(BB$2&amp;"F"&amp;$A254+1&amp;BC255,RackfileUPLOAD!$I:$K,3,FALSE),IFNA(VLOOKUP(BB$2&amp;"F"&amp;$A254+1,RackfileUPLOAD!$I:$K,3,FALSE),"")))</f>
        <v/>
      </c>
      <c r="BD256" s="112" t="str">
        <f>IF(BB254="IcePack","",IFNA(VLOOKUP(BB$2&amp;"F"&amp;$A254+1&amp;BD255,RackfileUPLOAD!$I:$K,3,FALSE),IFNA(VLOOKUP(BB$2&amp;"F"&amp;$A254+1,RackfileUPLOAD!$I:$K,3,FALSE),"")))</f>
        <v/>
      </c>
      <c r="BE256" s="111"/>
      <c r="BF256" s="111"/>
      <c r="BG256" s="109"/>
      <c r="BH256" s="112" t="str">
        <f>IF(BH254="IcePack","",IFNA(VLOOKUP(BH$2&amp;"F"&amp;$A254&amp;BH255,RackfileUPLOAD!$I:$K,3,FALSE),IFNA(VLOOKUP(BH$2&amp;"F"&amp;$A254,RackfileUPLOAD!$I:$K,3,FALSE),"")))</f>
        <v/>
      </c>
      <c r="BI256" s="112" t="str">
        <f>IF(BH254="IcePack","",IFNA(VLOOKUP(BH$2&amp;"F"&amp;$A254&amp;BI255,RackfileUPLOAD!$I:$K,3,FALSE),IFNA(VLOOKUP(BH$2&amp;"F"&amp;$A254,RackfileUPLOAD!$I:$K,3,FALSE),"")))</f>
        <v/>
      </c>
      <c r="BJ256" s="112" t="str">
        <f>IF(BH254="IcePack","",IFNA(VLOOKUP(BH$2&amp;"F"&amp;$A254&amp;BJ255,RackfileUPLOAD!$I:$K,3,FALSE),IFNA(VLOOKUP(BH$2&amp;"F"&amp;$A254,RackfileUPLOAD!$I:$K,3,FALSE),"")))</f>
        <v/>
      </c>
      <c r="BK256" s="113"/>
      <c r="BL256" s="109"/>
      <c r="BM256" s="112" t="str">
        <f>IF(BM254="IcePack","",IFNA(VLOOKUP(BM$2&amp;"F"&amp;$A254+1&amp;BM255,RackfileUPLOAD!$I:$K,3,FALSE),IFNA(VLOOKUP(BM$2&amp;"F"&amp;$A254+1,RackfileUPLOAD!$I:$K,3,FALSE),"")))</f>
        <v/>
      </c>
      <c r="BN256" s="112" t="str">
        <f>IF(BM254="IcePack","",IFNA(VLOOKUP(BM$2&amp;"F"&amp;$A254+1&amp;BN255,RackfileUPLOAD!$I:$K,3,FALSE),IFNA(VLOOKUP(BM$2&amp;"F"&amp;$A254+1,RackfileUPLOAD!$I:$K,3,FALSE),"")))</f>
        <v/>
      </c>
      <c r="BO256" s="112" t="str">
        <f>IF(BM254="IcePack","",IFNA(VLOOKUP(BM$2&amp;"F"&amp;$A254+1&amp;BO255,RackfileUPLOAD!$I:$K,3,FALSE),IFNA(VLOOKUP(BM$2&amp;"F"&amp;$A254+1,RackfileUPLOAD!$I:$K,3,FALSE),"")))</f>
        <v/>
      </c>
      <c r="BP256" s="111"/>
    </row>
    <row r="257" ht="9.0" customHeight="1">
      <c r="A257" s="114"/>
      <c r="B257" s="89"/>
      <c r="C257" s="90"/>
      <c r="D257" s="91"/>
      <c r="E257" s="94"/>
      <c r="F257" s="94"/>
      <c r="G257" s="94"/>
      <c r="H257" s="90"/>
      <c r="I257" s="91"/>
      <c r="J257" s="94"/>
      <c r="K257" s="94"/>
      <c r="L257" s="94"/>
      <c r="M257" s="90"/>
      <c r="N257" s="90"/>
      <c r="O257" s="91"/>
      <c r="P257" s="94"/>
      <c r="Q257" s="94"/>
      <c r="R257" s="94"/>
      <c r="S257" s="90"/>
      <c r="T257" s="91"/>
      <c r="U257" s="94"/>
      <c r="V257" s="94"/>
      <c r="W257" s="94"/>
      <c r="X257" s="90"/>
      <c r="Y257" s="90"/>
      <c r="Z257" s="91"/>
      <c r="AA257" s="94"/>
      <c r="AB257" s="94"/>
      <c r="AC257" s="94"/>
      <c r="AD257" s="90"/>
      <c r="AE257" s="91"/>
      <c r="AF257" s="94"/>
      <c r="AG257" s="94"/>
      <c r="AH257" s="94"/>
      <c r="AI257" s="90"/>
      <c r="AJ257" s="90"/>
      <c r="AK257" s="91"/>
      <c r="AL257" s="94"/>
      <c r="AM257" s="94"/>
      <c r="AN257" s="94"/>
      <c r="AO257" s="90"/>
      <c r="AP257" s="91"/>
      <c r="AQ257" s="94"/>
      <c r="AR257" s="94"/>
      <c r="AS257" s="94"/>
      <c r="AT257" s="90"/>
      <c r="AU257" s="90"/>
      <c r="AV257" s="95"/>
      <c r="AW257" s="94"/>
      <c r="AX257" s="94"/>
      <c r="AY257" s="94"/>
      <c r="AZ257" s="90"/>
      <c r="BA257" s="91"/>
      <c r="BB257" s="94"/>
      <c r="BC257" s="94"/>
      <c r="BD257" s="94"/>
      <c r="BE257" s="90"/>
      <c r="BF257" s="90"/>
      <c r="BG257" s="91"/>
      <c r="BH257" s="94"/>
      <c r="BI257" s="94"/>
      <c r="BJ257" s="94"/>
      <c r="BK257" s="90"/>
      <c r="BL257" s="91"/>
      <c r="BM257" s="94"/>
      <c r="BN257" s="94"/>
      <c r="BO257" s="94"/>
      <c r="BP257" s="115"/>
    </row>
    <row r="258" ht="59.25" customHeight="1">
      <c r="A258" s="97">
        <f>A254+2</f>
        <v>135</v>
      </c>
      <c r="B258" s="89"/>
      <c r="C258" s="90"/>
      <c r="D258" s="98" t="str">
        <f>IF(D$2="",,D$2&amp;"_KW "&amp;$B$2&amp;"_F"&amp;$A258)</f>
        <v>ASL3_KW 19_F135</v>
      </c>
      <c r="E258" s="99" t="str">
        <f>IFNA(VLOOKUP(E$2&amp;"F"&amp;$A258,RackfileUPLOAD!$H:$K,3,FALSE),"")</f>
        <v>FA-DE Fourth Box - Hydroflask</v>
      </c>
      <c r="F258" s="100"/>
      <c r="G258" s="101"/>
      <c r="H258" s="102"/>
      <c r="I258" s="98" t="str">
        <f>IF(I$2="",,I$2&amp;"_KW "&amp;$B$2&amp;"_F"&amp;$A258)</f>
        <v>ASL3_KW 19_F135</v>
      </c>
      <c r="J258" s="99" t="str">
        <f>IFNA(VLOOKUP(J$2&amp;"F"&amp;$A258+1,RackfileUPLOAD!$H:$K,3,FALSE),"")</f>
        <v>FA-DE Fourth Box - Flyer</v>
      </c>
      <c r="K258" s="100"/>
      <c r="L258" s="101"/>
      <c r="M258" s="90"/>
      <c r="N258" s="90"/>
      <c r="O258" s="98" t="str">
        <f>IF(O$2="",,O$2&amp;"_KW "&amp;$B$2&amp;"_F"&amp;$A258)</f>
        <v/>
      </c>
      <c r="P258" s="99" t="str">
        <f>IFNA(VLOOKUP(P$2&amp;"F"&amp;$A258,RackfileUPLOAD!$H:$K,3,FALSE),"")</f>
        <v/>
      </c>
      <c r="Q258" s="100"/>
      <c r="R258" s="101"/>
      <c r="S258" s="102"/>
      <c r="T258" s="98" t="str">
        <f>IF(T$2="",,T$2&amp;"_KW "&amp;$B$2&amp;"_F"&amp;$A258)</f>
        <v/>
      </c>
      <c r="U258" s="99" t="str">
        <f>IFNA(VLOOKUP(U$2&amp;"F"&amp;$A258+1,RackfileUPLOAD!$H:$K,3,FALSE),"")</f>
        <v/>
      </c>
      <c r="V258" s="100"/>
      <c r="W258" s="101"/>
      <c r="X258" s="90"/>
      <c r="Y258" s="90"/>
      <c r="Z258" s="98" t="str">
        <f>IF(Z$2="",,Z$2&amp;"_KW "&amp;$B$2&amp;"_F"&amp;$A258)</f>
        <v/>
      </c>
      <c r="AA258" s="99" t="str">
        <f>IFNA(VLOOKUP(AA$2&amp;"F"&amp;$A258,RackfileUPLOAD!$H:$K,3,FALSE),"")</f>
        <v/>
      </c>
      <c r="AB258" s="100"/>
      <c r="AC258" s="101"/>
      <c r="AD258" s="102"/>
      <c r="AE258" s="98" t="str">
        <f>IF(AE$2="",,AE$2&amp;"_KW "&amp;$B$2&amp;"_F"&amp;$A258)</f>
        <v/>
      </c>
      <c r="AF258" s="99" t="str">
        <f>IFNA(VLOOKUP(AF$2&amp;"F"&amp;$A258+1,RackfileUPLOAD!$H:$K,3,FALSE),"")</f>
        <v/>
      </c>
      <c r="AG258" s="100"/>
      <c r="AH258" s="101"/>
      <c r="AI258" s="90"/>
      <c r="AJ258" s="90"/>
      <c r="AK258" s="98" t="str">
        <f>IF(AK$2="",,AK$2&amp;"_KW "&amp;$B$2&amp;"_F"&amp;$A258)</f>
        <v/>
      </c>
      <c r="AL258" s="99" t="str">
        <f>IFNA(VLOOKUP(AL$2&amp;"F"&amp;$A258,RackfileUPLOAD!$H:$K,3,FALSE),"")</f>
        <v/>
      </c>
      <c r="AM258" s="100"/>
      <c r="AN258" s="101"/>
      <c r="AO258" s="102"/>
      <c r="AP258" s="98" t="str">
        <f>IF(AP$2="",,AP$2&amp;"_KW "&amp;$B$2&amp;"_F"&amp;$A258)</f>
        <v/>
      </c>
      <c r="AQ258" s="99" t="str">
        <f>IFNA(VLOOKUP(AQ$2&amp;"F"&amp;$A258+1,RackfileUPLOAD!$H:$K,3,FALSE),"")</f>
        <v/>
      </c>
      <c r="AR258" s="100"/>
      <c r="AS258" s="101"/>
      <c r="AT258" s="90"/>
      <c r="AU258" s="90"/>
      <c r="AV258" s="98" t="str">
        <f>IF(AV$2="",,AV$2&amp;"_KW "&amp;$B$2&amp;"_F"&amp;$A258)</f>
        <v/>
      </c>
      <c r="AW258" s="99" t="str">
        <f>IFNA(VLOOKUP(AW$2&amp;"F"&amp;$A258,RackfileUPLOAD!$H:$K,3,FALSE),"")</f>
        <v/>
      </c>
      <c r="AX258" s="100"/>
      <c r="AY258" s="101"/>
      <c r="AZ258" s="102"/>
      <c r="BA258" s="98" t="str">
        <f>IF(BA$2="",,BA$2&amp;"_KW "&amp;$B$2&amp;"_F"&amp;$A258)</f>
        <v/>
      </c>
      <c r="BB258" s="99" t="str">
        <f>IFNA(VLOOKUP(BB$2&amp;"F"&amp;$A258+1,RackfileUPLOAD!$H:$K,3,FALSE),"")</f>
        <v/>
      </c>
      <c r="BC258" s="100"/>
      <c r="BD258" s="101"/>
      <c r="BE258" s="90"/>
      <c r="BF258" s="90"/>
      <c r="BG258" s="98" t="str">
        <f>IF(BG$2="",,BG$2&amp;"_KW "&amp;$B$2&amp;"_F"&amp;$A258)</f>
        <v/>
      </c>
      <c r="BH258" s="99" t="str">
        <f>IFNA(VLOOKUP(BH$2&amp;"F"&amp;$A258,RackfileUPLOAD!$H:$K,3,FALSE),"")</f>
        <v/>
      </c>
      <c r="BI258" s="100"/>
      <c r="BJ258" s="101"/>
      <c r="BK258" s="102"/>
      <c r="BL258" s="98" t="str">
        <f>IF(BL$2="",,BL$2&amp;"_KW "&amp;$B$2&amp;"_F"&amp;$A258)</f>
        <v/>
      </c>
      <c r="BM258" s="99" t="str">
        <f>IFNA(VLOOKUP(BM$2&amp;"F"&amp;$A258+1,RackfileUPLOAD!$H:$K,3,FALSE),"")</f>
        <v/>
      </c>
      <c r="BN258" s="100"/>
      <c r="BO258" s="101"/>
      <c r="BP258" s="103"/>
    </row>
    <row r="259" ht="17.25" customHeight="1">
      <c r="A259" s="104"/>
      <c r="B259" s="89"/>
      <c r="C259" s="106"/>
      <c r="D259" s="104"/>
      <c r="E259" s="107" t="str">
        <f>IF(E258="","","2p")</f>
        <v>2p</v>
      </c>
      <c r="F259" s="107" t="str">
        <f>IF(E258="","","3p")</f>
        <v>3p</v>
      </c>
      <c r="G259" s="107" t="str">
        <f>IF(E258="","","4p")</f>
        <v>4p</v>
      </c>
      <c r="H259" s="108"/>
      <c r="I259" s="104"/>
      <c r="J259" s="107" t="str">
        <f>IF(J258="","","2p")</f>
        <v>2p</v>
      </c>
      <c r="K259" s="107" t="str">
        <f>IF(J258="","","3p")</f>
        <v>3p</v>
      </c>
      <c r="L259" s="107" t="str">
        <f>IF(J258="","","4p")</f>
        <v>4p</v>
      </c>
      <c r="M259" s="106"/>
      <c r="N259" s="106"/>
      <c r="O259" s="104"/>
      <c r="P259" s="107" t="str">
        <f>IF(P258="","","2p")</f>
        <v/>
      </c>
      <c r="Q259" s="107" t="str">
        <f>IF(P258="","","3p")</f>
        <v/>
      </c>
      <c r="R259" s="107" t="str">
        <f>IF(P258="","","4p")</f>
        <v/>
      </c>
      <c r="S259" s="108"/>
      <c r="T259" s="104"/>
      <c r="U259" s="107" t="str">
        <f>IF(U258="","","2p")</f>
        <v/>
      </c>
      <c r="V259" s="107" t="str">
        <f>IF(U258="","","3p")</f>
        <v/>
      </c>
      <c r="W259" s="107" t="str">
        <f>IF(U258="","","4p")</f>
        <v/>
      </c>
      <c r="X259" s="106"/>
      <c r="Y259" s="106"/>
      <c r="Z259" s="104"/>
      <c r="AA259" s="107" t="str">
        <f>IF(AA258="","","2p")</f>
        <v/>
      </c>
      <c r="AB259" s="107" t="str">
        <f>IF(AA258="","","3p")</f>
        <v/>
      </c>
      <c r="AC259" s="107" t="str">
        <f>IF(AA258="","","4p")</f>
        <v/>
      </c>
      <c r="AD259" s="108"/>
      <c r="AE259" s="104"/>
      <c r="AF259" s="107" t="str">
        <f>IF(AF258="","","2p")</f>
        <v/>
      </c>
      <c r="AG259" s="107" t="str">
        <f>IF(AF258="","","3p")</f>
        <v/>
      </c>
      <c r="AH259" s="107" t="str">
        <f>IF(AF258="","","4p")</f>
        <v/>
      </c>
      <c r="AI259" s="106"/>
      <c r="AJ259" s="106"/>
      <c r="AK259" s="104"/>
      <c r="AL259" s="107" t="str">
        <f>IF(AL258="","","2p")</f>
        <v/>
      </c>
      <c r="AM259" s="107" t="str">
        <f>IF(AL258="","","3p")</f>
        <v/>
      </c>
      <c r="AN259" s="107" t="str">
        <f>IF(AL258="","","4p")</f>
        <v/>
      </c>
      <c r="AO259" s="108"/>
      <c r="AP259" s="104"/>
      <c r="AQ259" s="107" t="str">
        <f>IF(AQ258="","","2p")</f>
        <v/>
      </c>
      <c r="AR259" s="107" t="str">
        <f>IF(AQ258="","","3p")</f>
        <v/>
      </c>
      <c r="AS259" s="107" t="str">
        <f>IF(AQ258="","","4p")</f>
        <v/>
      </c>
      <c r="AT259" s="106"/>
      <c r="AU259" s="106"/>
      <c r="AV259" s="104"/>
      <c r="AW259" s="107" t="str">
        <f>IF(AW258="","","2p")</f>
        <v/>
      </c>
      <c r="AX259" s="107" t="str">
        <f>IF(AW258="","","3p")</f>
        <v/>
      </c>
      <c r="AY259" s="107" t="str">
        <f>IF(AW258="","","4p")</f>
        <v/>
      </c>
      <c r="AZ259" s="108"/>
      <c r="BA259" s="104"/>
      <c r="BB259" s="107" t="str">
        <f>IF(BB258="","","2p")</f>
        <v/>
      </c>
      <c r="BC259" s="107" t="str">
        <f>IF(BB258="","","3p")</f>
        <v/>
      </c>
      <c r="BD259" s="107" t="str">
        <f>IF(BB258="","","4p")</f>
        <v/>
      </c>
      <c r="BE259" s="106"/>
      <c r="BF259" s="106"/>
      <c r="BG259" s="104"/>
      <c r="BH259" s="107" t="str">
        <f>IF(BH258="","","2p")</f>
        <v/>
      </c>
      <c r="BI259" s="107" t="str">
        <f>IF(BH258="","","3p")</f>
        <v/>
      </c>
      <c r="BJ259" s="107" t="str">
        <f>IF(BH258="","","4p")</f>
        <v/>
      </c>
      <c r="BK259" s="108"/>
      <c r="BL259" s="104"/>
      <c r="BM259" s="107" t="str">
        <f>IF(BM258="","","2p")</f>
        <v/>
      </c>
      <c r="BN259" s="107" t="str">
        <f>IF(BM258="","","3p")</f>
        <v/>
      </c>
      <c r="BO259" s="107" t="str">
        <f>IF(BM258="","","4p")</f>
        <v/>
      </c>
      <c r="BP259" s="106"/>
    </row>
    <row r="260" ht="33.75" customHeight="1">
      <c r="A260" s="109"/>
      <c r="B260" s="89"/>
      <c r="C260" s="111"/>
      <c r="D260" s="109"/>
      <c r="E260" s="112" t="str">
        <f>IF(E258="IcePack","",IFNA(VLOOKUP(E$2&amp;"F"&amp;$A258&amp;E259,RackfileUPLOAD!$I:$K,3,FALSE),IFNA(VLOOKUP(E$2&amp;"F"&amp;$A258,RackfileUPLOAD!$I:$K,3,FALSE),"")))</f>
        <v/>
      </c>
      <c r="F260" s="112" t="str">
        <f>IF(E258="IcePack","",IFNA(VLOOKUP(E$2&amp;"F"&amp;$A258&amp;F259,RackfileUPLOAD!$I:$K,3,FALSE),IFNA(VLOOKUP(E$2&amp;"F"&amp;$A258,RackfileUPLOAD!$I:$K,3,FALSE),"")))</f>
        <v/>
      </c>
      <c r="G260" s="112" t="str">
        <f>IF(E258="IcePack","",IFNA(VLOOKUP(E$2&amp;"F"&amp;$A258&amp;G259,RackfileUPLOAD!$I:$K,3,FALSE),IFNA(VLOOKUP(E$2&amp;"F"&amp;$A258,RackfileUPLOAD!$I:$K,3,FALSE),"")))</f>
        <v/>
      </c>
      <c r="H260" s="113"/>
      <c r="I260" s="109"/>
      <c r="J260" s="112" t="str">
        <f>IF(J258="IcePack","",IFNA(VLOOKUP(J$2&amp;"F"&amp;$A258+1&amp;J259,RackfileUPLOAD!$I:$K,3,FALSE),IFNA(VLOOKUP(J$2&amp;"F"&amp;$A258+1,RackfileUPLOAD!$I:$K,3,FALSE),"")))</f>
        <v/>
      </c>
      <c r="K260" s="112" t="str">
        <f>IF(J258="IcePack","",IFNA(VLOOKUP(J$2&amp;"F"&amp;$A258+1&amp;K259,RackfileUPLOAD!$I:$K,3,FALSE),IFNA(VLOOKUP(J$2&amp;"F"&amp;$A258+1,RackfileUPLOAD!$I:$K,3,FALSE),"")))</f>
        <v/>
      </c>
      <c r="L260" s="112" t="str">
        <f>IF(J258="IcePack","",IFNA(VLOOKUP(J$2&amp;"F"&amp;$A258+1&amp;L259,RackfileUPLOAD!$I:$K,3,FALSE),IFNA(VLOOKUP(J$2&amp;"F"&amp;$A258+1,RackfileUPLOAD!$I:$K,3,FALSE),"")))</f>
        <v/>
      </c>
      <c r="M260" s="111"/>
      <c r="N260" s="111"/>
      <c r="O260" s="109"/>
      <c r="P260" s="112" t="str">
        <f>IF(P258="IcePack","",IFNA(VLOOKUP(P$2&amp;"F"&amp;$A258&amp;P259,RackfileUPLOAD!$I:$K,3,FALSE),IFNA(VLOOKUP(P$2&amp;"F"&amp;$A258,RackfileUPLOAD!$I:$K,3,FALSE),"")))</f>
        <v/>
      </c>
      <c r="Q260" s="112" t="str">
        <f>IF(P258="IcePack","",IFNA(VLOOKUP(P$2&amp;"F"&amp;$A258&amp;Q259,RackfileUPLOAD!$I:$K,3,FALSE),IFNA(VLOOKUP(P$2&amp;"F"&amp;$A258,RackfileUPLOAD!$I:$K,3,FALSE),"")))</f>
        <v/>
      </c>
      <c r="R260" s="112" t="str">
        <f>IF(P258="IcePack","",IFNA(VLOOKUP(P$2&amp;"F"&amp;$A258&amp;R259,RackfileUPLOAD!$I:$K,3,FALSE),IFNA(VLOOKUP(P$2&amp;"F"&amp;$A258,RackfileUPLOAD!$I:$K,3,FALSE),"")))</f>
        <v/>
      </c>
      <c r="S260" s="113"/>
      <c r="T260" s="109"/>
      <c r="U260" s="112" t="str">
        <f>IF(U258="IcePack","",IFNA(VLOOKUP(U$2&amp;"F"&amp;$A258+1&amp;U259,RackfileUPLOAD!$I:$K,3,FALSE),IFNA(VLOOKUP(U$2&amp;"F"&amp;$A258+1,RackfileUPLOAD!$I:$K,3,FALSE),"")))</f>
        <v/>
      </c>
      <c r="V260" s="112" t="str">
        <f>IF(U258="IcePack","",IFNA(VLOOKUP(U$2&amp;"F"&amp;$A258+1&amp;V259,RackfileUPLOAD!$I:$K,3,FALSE),IFNA(VLOOKUP(U$2&amp;"F"&amp;$A258+1,RackfileUPLOAD!$I:$K,3,FALSE),"")))</f>
        <v/>
      </c>
      <c r="W260" s="112" t="str">
        <f>IF(U258="IcePack","",IFNA(VLOOKUP(U$2&amp;"F"&amp;$A258+1&amp;W259,RackfileUPLOAD!$I:$K,3,FALSE),IFNA(VLOOKUP(U$2&amp;"F"&amp;$A258+1,RackfileUPLOAD!$I:$K,3,FALSE),"")))</f>
        <v/>
      </c>
      <c r="X260" s="111"/>
      <c r="Y260" s="111"/>
      <c r="Z260" s="109"/>
      <c r="AA260" s="112" t="str">
        <f>IF(AA258="IcePack","",IFNA(VLOOKUP(AA$2&amp;"F"&amp;$A258&amp;AA259,RackfileUPLOAD!$I:$K,3,FALSE),IFNA(VLOOKUP(AA$2&amp;"F"&amp;$A258,RackfileUPLOAD!$I:$K,3,FALSE),"")))</f>
        <v/>
      </c>
      <c r="AB260" s="112" t="str">
        <f>IF(AA258="IcePack","",IFNA(VLOOKUP(AA$2&amp;"F"&amp;$A258&amp;AB259,RackfileUPLOAD!$I:$K,3,FALSE),IFNA(VLOOKUP(AA$2&amp;"F"&amp;$A258,RackfileUPLOAD!$I:$K,3,FALSE),"")))</f>
        <v/>
      </c>
      <c r="AC260" s="112" t="str">
        <f>IF(AA258="IcePack","",IFNA(VLOOKUP(AA$2&amp;"F"&amp;$A258&amp;AC259,RackfileUPLOAD!$I:$K,3,FALSE),IFNA(VLOOKUP(AA$2&amp;"F"&amp;$A258,RackfileUPLOAD!$I:$K,3,FALSE),"")))</f>
        <v/>
      </c>
      <c r="AD260" s="113"/>
      <c r="AE260" s="109"/>
      <c r="AF260" s="112" t="str">
        <f>IF(AF258="IcePack","",IFNA(VLOOKUP(AF$2&amp;"F"&amp;$A258+1&amp;AF259,RackfileUPLOAD!$I:$K,3,FALSE),IFNA(VLOOKUP(AF$2&amp;"F"&amp;$A258+1,RackfileUPLOAD!$I:$K,3,FALSE),"")))</f>
        <v/>
      </c>
      <c r="AG260" s="112" t="str">
        <f>IF(AF258="IcePack","",IFNA(VLOOKUP(AF$2&amp;"F"&amp;$A258+1&amp;AG259,RackfileUPLOAD!$I:$K,3,FALSE),IFNA(VLOOKUP(AF$2&amp;"F"&amp;$A258+1,RackfileUPLOAD!$I:$K,3,FALSE),"")))</f>
        <v/>
      </c>
      <c r="AH260" s="112" t="str">
        <f>IF(AF258="IcePack","",IFNA(VLOOKUP(AF$2&amp;"F"&amp;$A258+1&amp;AH259,RackfileUPLOAD!$I:$K,3,FALSE),IFNA(VLOOKUP(AF$2&amp;"F"&amp;$A258+1,RackfileUPLOAD!$I:$K,3,FALSE),"")))</f>
        <v/>
      </c>
      <c r="AI260" s="111"/>
      <c r="AJ260" s="111"/>
      <c r="AK260" s="109"/>
      <c r="AL260" s="112" t="str">
        <f>IF(AL258="IcePack","",IFNA(VLOOKUP(AL$2&amp;"F"&amp;$A258&amp;AL259,RackfileUPLOAD!$I:$K,3,FALSE),IFNA(VLOOKUP(AL$2&amp;"F"&amp;$A258,RackfileUPLOAD!$I:$K,3,FALSE),"")))</f>
        <v/>
      </c>
      <c r="AM260" s="112" t="str">
        <f>IF(AL258="IcePack","",IFNA(VLOOKUP(AL$2&amp;"F"&amp;$A258&amp;AM259,RackfileUPLOAD!$I:$K,3,FALSE),IFNA(VLOOKUP(AL$2&amp;"F"&amp;$A258,RackfileUPLOAD!$I:$K,3,FALSE),"")))</f>
        <v/>
      </c>
      <c r="AN260" s="112" t="str">
        <f>IF(AL258="IcePack","",IFNA(VLOOKUP(AL$2&amp;"F"&amp;$A258&amp;AN259,RackfileUPLOAD!$I:$K,3,FALSE),IFNA(VLOOKUP(AL$2&amp;"F"&amp;$A258,RackfileUPLOAD!$I:$K,3,FALSE),"")))</f>
        <v/>
      </c>
      <c r="AO260" s="113"/>
      <c r="AP260" s="109"/>
      <c r="AQ260" s="112" t="str">
        <f>IF(AQ258="IcePack","",IFNA(VLOOKUP(AQ$2&amp;"F"&amp;$A258+1&amp;AQ259,RackfileUPLOAD!$I:$K,3,FALSE),IFNA(VLOOKUP(AQ$2&amp;"F"&amp;$A258+1,RackfileUPLOAD!$I:$K,3,FALSE),"")))</f>
        <v/>
      </c>
      <c r="AR260" s="112" t="str">
        <f>IF(AQ258="IcePack","",IFNA(VLOOKUP(AQ$2&amp;"F"&amp;$A258+1&amp;AR259,RackfileUPLOAD!$I:$K,3,FALSE),IFNA(VLOOKUP(AQ$2&amp;"F"&amp;$A258+1,RackfileUPLOAD!$I:$K,3,FALSE),"")))</f>
        <v/>
      </c>
      <c r="AS260" s="112" t="str">
        <f>IF(AQ258="IcePack","",IFNA(VLOOKUP(AQ$2&amp;"F"&amp;$A258+1&amp;AS259,RackfileUPLOAD!$I:$K,3,FALSE),IFNA(VLOOKUP(AQ$2&amp;"F"&amp;$A258+1,RackfileUPLOAD!$I:$K,3,FALSE),"")))</f>
        <v/>
      </c>
      <c r="AT260" s="111"/>
      <c r="AU260" s="111"/>
      <c r="AV260" s="109"/>
      <c r="AW260" s="112" t="str">
        <f>IF(AW258="IcePack","",IFNA(VLOOKUP(AW$2&amp;"F"&amp;$A258&amp;AW259,RackfileUPLOAD!$I:$K,3,FALSE),IFNA(VLOOKUP(AW$2&amp;"F"&amp;$A258,RackfileUPLOAD!$I:$K,3,FALSE),"")))</f>
        <v/>
      </c>
      <c r="AX260" s="112" t="str">
        <f>IF(AW258="IcePack","",IFNA(VLOOKUP(AW$2&amp;"F"&amp;$A258&amp;AX259,RackfileUPLOAD!$I:$K,3,FALSE),IFNA(VLOOKUP(AW$2&amp;"F"&amp;$A258,RackfileUPLOAD!$I:$K,3,FALSE),"")))</f>
        <v/>
      </c>
      <c r="AY260" s="112" t="str">
        <f>IF(AW258="IcePack","",IFNA(VLOOKUP(AW$2&amp;"F"&amp;$A258&amp;AY259,RackfileUPLOAD!$I:$K,3,FALSE),IFNA(VLOOKUP(AW$2&amp;"F"&amp;$A258,RackfileUPLOAD!$I:$K,3,FALSE),"")))</f>
        <v/>
      </c>
      <c r="AZ260" s="113"/>
      <c r="BA260" s="109"/>
      <c r="BB260" s="112" t="str">
        <f>IF(BB258="IcePack","",IFNA(VLOOKUP(BB$2&amp;"F"&amp;$A258+1&amp;BB259,RackfileUPLOAD!$I:$K,3,FALSE),IFNA(VLOOKUP(BB$2&amp;"F"&amp;$A258+1,RackfileUPLOAD!$I:$K,3,FALSE),"")))</f>
        <v/>
      </c>
      <c r="BC260" s="112" t="str">
        <f>IF(BB258="IcePack","",IFNA(VLOOKUP(BB$2&amp;"F"&amp;$A258+1&amp;BC259,RackfileUPLOAD!$I:$K,3,FALSE),IFNA(VLOOKUP(BB$2&amp;"F"&amp;$A258+1,RackfileUPLOAD!$I:$K,3,FALSE),"")))</f>
        <v/>
      </c>
      <c r="BD260" s="112" t="str">
        <f>IF(BB258="IcePack","",IFNA(VLOOKUP(BB$2&amp;"F"&amp;$A258+1&amp;BD259,RackfileUPLOAD!$I:$K,3,FALSE),IFNA(VLOOKUP(BB$2&amp;"F"&amp;$A258+1,RackfileUPLOAD!$I:$K,3,FALSE),"")))</f>
        <v/>
      </c>
      <c r="BE260" s="111"/>
      <c r="BF260" s="111"/>
      <c r="BG260" s="109"/>
      <c r="BH260" s="112" t="str">
        <f>IF(BH258="IcePack","",IFNA(VLOOKUP(BH$2&amp;"F"&amp;$A258&amp;BH259,RackfileUPLOAD!$I:$K,3,FALSE),IFNA(VLOOKUP(BH$2&amp;"F"&amp;$A258,RackfileUPLOAD!$I:$K,3,FALSE),"")))</f>
        <v/>
      </c>
      <c r="BI260" s="112" t="str">
        <f>IF(BH258="IcePack","",IFNA(VLOOKUP(BH$2&amp;"F"&amp;$A258&amp;BI259,RackfileUPLOAD!$I:$K,3,FALSE),IFNA(VLOOKUP(BH$2&amp;"F"&amp;$A258,RackfileUPLOAD!$I:$K,3,FALSE),"")))</f>
        <v/>
      </c>
      <c r="BJ260" s="112" t="str">
        <f>IF(BH258="IcePack","",IFNA(VLOOKUP(BH$2&amp;"F"&amp;$A258&amp;BJ259,RackfileUPLOAD!$I:$K,3,FALSE),IFNA(VLOOKUP(BH$2&amp;"F"&amp;$A258,RackfileUPLOAD!$I:$K,3,FALSE),"")))</f>
        <v/>
      </c>
      <c r="BK260" s="113"/>
      <c r="BL260" s="109"/>
      <c r="BM260" s="112" t="str">
        <f>IF(BM258="IcePack","",IFNA(VLOOKUP(BM$2&amp;"F"&amp;$A258+1&amp;BM259,RackfileUPLOAD!$I:$K,3,FALSE),IFNA(VLOOKUP(BM$2&amp;"F"&amp;$A258+1,RackfileUPLOAD!$I:$K,3,FALSE),"")))</f>
        <v/>
      </c>
      <c r="BN260" s="112" t="str">
        <f>IF(BM258="IcePack","",IFNA(VLOOKUP(BM$2&amp;"F"&amp;$A258+1&amp;BN259,RackfileUPLOAD!$I:$K,3,FALSE),IFNA(VLOOKUP(BM$2&amp;"F"&amp;$A258+1,RackfileUPLOAD!$I:$K,3,FALSE),"")))</f>
        <v/>
      </c>
      <c r="BO260" s="112" t="str">
        <f>IF(BM258="IcePack","",IFNA(VLOOKUP(BM$2&amp;"F"&amp;$A258+1&amp;BO259,RackfileUPLOAD!$I:$K,3,FALSE),IFNA(VLOOKUP(BM$2&amp;"F"&amp;$A258+1,RackfileUPLOAD!$I:$K,3,FALSE),"")))</f>
        <v/>
      </c>
      <c r="BP260" s="111"/>
    </row>
    <row r="261" ht="9.0" customHeight="1">
      <c r="A261" s="88"/>
      <c r="B261" s="89"/>
      <c r="C261" s="90"/>
      <c r="D261" s="91"/>
      <c r="E261" s="94"/>
      <c r="F261" s="94"/>
      <c r="G261" s="94"/>
      <c r="H261" s="90"/>
      <c r="I261" s="91"/>
      <c r="J261" s="94"/>
      <c r="K261" s="94"/>
      <c r="L261" s="94"/>
      <c r="M261" s="90"/>
      <c r="N261" s="90"/>
      <c r="O261" s="91"/>
      <c r="P261" s="94"/>
      <c r="Q261" s="94"/>
      <c r="R261" s="94"/>
      <c r="S261" s="90"/>
      <c r="T261" s="91"/>
      <c r="U261" s="94"/>
      <c r="V261" s="94"/>
      <c r="W261" s="94"/>
      <c r="X261" s="90"/>
      <c r="Y261" s="90"/>
      <c r="Z261" s="91"/>
      <c r="AA261" s="94"/>
      <c r="AB261" s="94"/>
      <c r="AC261" s="94"/>
      <c r="AD261" s="90"/>
      <c r="AE261" s="91"/>
      <c r="AF261" s="94"/>
      <c r="AG261" s="94"/>
      <c r="AH261" s="94"/>
      <c r="AI261" s="90"/>
      <c r="AJ261" s="90"/>
      <c r="AK261" s="91"/>
      <c r="AL261" s="94"/>
      <c r="AM261" s="94"/>
      <c r="AN261" s="94"/>
      <c r="AO261" s="90"/>
      <c r="AP261" s="91"/>
      <c r="AQ261" s="94"/>
      <c r="AR261" s="94"/>
      <c r="AS261" s="94"/>
      <c r="AT261" s="90"/>
      <c r="AU261" s="90"/>
      <c r="AV261" s="95"/>
      <c r="AW261" s="94"/>
      <c r="AX261" s="94"/>
      <c r="AY261" s="94"/>
      <c r="AZ261" s="90"/>
      <c r="BA261" s="91"/>
      <c r="BB261" s="94"/>
      <c r="BC261" s="94"/>
      <c r="BD261" s="94"/>
      <c r="BE261" s="90"/>
      <c r="BF261" s="90"/>
      <c r="BG261" s="91"/>
      <c r="BH261" s="94"/>
      <c r="BI261" s="94"/>
      <c r="BJ261" s="94"/>
      <c r="BK261" s="90"/>
      <c r="BL261" s="91"/>
      <c r="BM261" s="94"/>
      <c r="BN261" s="94"/>
      <c r="BO261" s="94"/>
      <c r="BP261" s="115"/>
    </row>
    <row r="262" ht="59.25" customHeight="1">
      <c r="A262" s="97">
        <f>A258+2</f>
        <v>137</v>
      </c>
      <c r="B262" s="89"/>
      <c r="C262" s="90"/>
      <c r="D262" s="98" t="str">
        <f>IF(D$2="",,D$2&amp;"_KW "&amp;$B$2&amp;"_F"&amp;$A262)</f>
        <v>ASL3_KW 19_F137</v>
      </c>
      <c r="E262" s="99" t="str">
        <f>IFNA(VLOOKUP(E$2&amp;"F"&amp;$A262,RackfileUPLOAD!$H:$K,3,FALSE),"")</f>
        <v>FA-DE Third Box - Flyer</v>
      </c>
      <c r="F262" s="100"/>
      <c r="G262" s="101"/>
      <c r="H262" s="102"/>
      <c r="I262" s="98" t="str">
        <f>IF(I$2="",,I$2&amp;"_KW "&amp;$B$2&amp;"_F"&amp;$A262)</f>
        <v>ASL3_KW 19_F137</v>
      </c>
      <c r="J262" s="99" t="str">
        <f>IFNA(VLOOKUP(J$2&amp;"F"&amp;$A262+1,RackfileUPLOAD!$H:$K,3,FALSE),"")</f>
        <v>FA-DE Third Box - Socks</v>
      </c>
      <c r="K262" s="100"/>
      <c r="L262" s="101"/>
      <c r="M262" s="90"/>
      <c r="N262" s="90"/>
      <c r="O262" s="98" t="str">
        <f>IF(O$2="",,O$2&amp;"_KW "&amp;$B$2&amp;"_F"&amp;$A262)</f>
        <v/>
      </c>
      <c r="P262" s="99" t="str">
        <f>IFNA(VLOOKUP(P$2&amp;"F"&amp;$A262,RackfileUPLOAD!$H:$K,3,FALSE),"")</f>
        <v/>
      </c>
      <c r="Q262" s="100"/>
      <c r="R262" s="101"/>
      <c r="S262" s="102"/>
      <c r="T262" s="98" t="str">
        <f>IF(T$2="",,T$2&amp;"_KW "&amp;$B$2&amp;"_F"&amp;$A262)</f>
        <v/>
      </c>
      <c r="U262" s="99" t="str">
        <f>IFNA(VLOOKUP(U$2&amp;"F"&amp;$A262+1,RackfileUPLOAD!$H:$K,3,FALSE),"")</f>
        <v/>
      </c>
      <c r="V262" s="100"/>
      <c r="W262" s="101"/>
      <c r="X262" s="90"/>
      <c r="Y262" s="90"/>
      <c r="Z262" s="98" t="str">
        <f>IF(Z$2="",,Z$2&amp;"_KW "&amp;$B$2&amp;"_F"&amp;$A262)</f>
        <v/>
      </c>
      <c r="AA262" s="99" t="str">
        <f>IFNA(VLOOKUP(AA$2&amp;"F"&amp;$A262,RackfileUPLOAD!$H:$K,3,FALSE),"")</f>
        <v/>
      </c>
      <c r="AB262" s="100"/>
      <c r="AC262" s="101"/>
      <c r="AD262" s="102"/>
      <c r="AE262" s="98" t="str">
        <f>IF(AE$2="",,AE$2&amp;"_KW "&amp;$B$2&amp;"_F"&amp;$A262)</f>
        <v/>
      </c>
      <c r="AF262" s="99" t="str">
        <f>IFNA(VLOOKUP(AF$2&amp;"F"&amp;$A262+1,RackfileUPLOAD!$H:$K,3,FALSE),"")</f>
        <v/>
      </c>
      <c r="AG262" s="100"/>
      <c r="AH262" s="101"/>
      <c r="AI262" s="90"/>
      <c r="AJ262" s="90"/>
      <c r="AK262" s="98" t="str">
        <f>IF(AK$2="",,AK$2&amp;"_KW "&amp;$B$2&amp;"_F"&amp;$A262)</f>
        <v/>
      </c>
      <c r="AL262" s="99" t="str">
        <f>IFNA(VLOOKUP(AL$2&amp;"F"&amp;$A262,RackfileUPLOAD!$H:$K,3,FALSE),"")</f>
        <v/>
      </c>
      <c r="AM262" s="100"/>
      <c r="AN262" s="101"/>
      <c r="AO262" s="102"/>
      <c r="AP262" s="98" t="str">
        <f>IF(AP$2="",,AP$2&amp;"_KW "&amp;$B$2&amp;"_F"&amp;$A262)</f>
        <v/>
      </c>
      <c r="AQ262" s="99" t="str">
        <f>IFNA(VLOOKUP(AQ$2&amp;"F"&amp;$A262+1,RackfileUPLOAD!$H:$K,3,FALSE),"")</f>
        <v/>
      </c>
      <c r="AR262" s="100"/>
      <c r="AS262" s="101"/>
      <c r="AT262" s="90"/>
      <c r="AU262" s="90"/>
      <c r="AV262" s="98" t="str">
        <f>IF(AV$2="",,AV$2&amp;"_KW "&amp;$B$2&amp;"_F"&amp;$A262)</f>
        <v/>
      </c>
      <c r="AW262" s="99" t="str">
        <f>IFNA(VLOOKUP(AW$2&amp;"F"&amp;$A262,RackfileUPLOAD!$H:$K,3,FALSE),"")</f>
        <v/>
      </c>
      <c r="AX262" s="100"/>
      <c r="AY262" s="101"/>
      <c r="AZ262" s="102"/>
      <c r="BA262" s="98" t="str">
        <f>IF(BA$2="",,BA$2&amp;"_KW "&amp;$B$2&amp;"_F"&amp;$A262)</f>
        <v/>
      </c>
      <c r="BB262" s="99" t="str">
        <f>IFNA(VLOOKUP(BB$2&amp;"F"&amp;$A262+1,RackfileUPLOAD!$H:$K,3,FALSE),"")</f>
        <v/>
      </c>
      <c r="BC262" s="100"/>
      <c r="BD262" s="101"/>
      <c r="BE262" s="90"/>
      <c r="BF262" s="90"/>
      <c r="BG262" s="98" t="str">
        <f>IF(BG$2="",,BG$2&amp;"_KW "&amp;$B$2&amp;"_F"&amp;$A262)</f>
        <v/>
      </c>
      <c r="BH262" s="99" t="str">
        <f>IFNA(VLOOKUP(BH$2&amp;"F"&amp;$A262,RackfileUPLOAD!$H:$K,3,FALSE),"")</f>
        <v/>
      </c>
      <c r="BI262" s="100"/>
      <c r="BJ262" s="101"/>
      <c r="BK262" s="102"/>
      <c r="BL262" s="98" t="str">
        <f>IF(BL$2="",,BL$2&amp;"_KW "&amp;$B$2&amp;"_F"&amp;$A262)</f>
        <v/>
      </c>
      <c r="BM262" s="99" t="str">
        <f>IFNA(VLOOKUP(BM$2&amp;"F"&amp;$A262+1,RackfileUPLOAD!$H:$K,3,FALSE),"")</f>
        <v/>
      </c>
      <c r="BN262" s="100"/>
      <c r="BO262" s="101"/>
      <c r="BP262" s="103"/>
    </row>
    <row r="263" ht="17.25" customHeight="1">
      <c r="A263" s="104"/>
      <c r="B263" s="89"/>
      <c r="C263" s="106"/>
      <c r="D263" s="104"/>
      <c r="E263" s="116" t="str">
        <f>IF(E262="","","2p")</f>
        <v>2p</v>
      </c>
      <c r="F263" s="117" t="str">
        <f>IF(E262="","","3p")</f>
        <v>3p</v>
      </c>
      <c r="G263" s="118" t="str">
        <f>IF(E262="","","4p")</f>
        <v>4p</v>
      </c>
      <c r="H263" s="108"/>
      <c r="I263" s="104"/>
      <c r="J263" s="107" t="str">
        <f>IF(J262="","","2p")</f>
        <v>2p</v>
      </c>
      <c r="K263" s="107" t="str">
        <f>IF(J262="","","3p")</f>
        <v>3p</v>
      </c>
      <c r="L263" s="107" t="str">
        <f>IF(J262="","","4p")</f>
        <v>4p</v>
      </c>
      <c r="M263" s="106"/>
      <c r="N263" s="106"/>
      <c r="O263" s="104"/>
      <c r="P263" s="116" t="str">
        <f>IF(P262="","","2p")</f>
        <v/>
      </c>
      <c r="Q263" s="117" t="str">
        <f>IF(P262="","","3p")</f>
        <v/>
      </c>
      <c r="R263" s="118" t="str">
        <f>IF(P262="","","4p")</f>
        <v/>
      </c>
      <c r="S263" s="108"/>
      <c r="T263" s="104"/>
      <c r="U263" s="107" t="str">
        <f>IF(U262="","","2p")</f>
        <v/>
      </c>
      <c r="V263" s="107" t="str">
        <f>IF(U262="","","3p")</f>
        <v/>
      </c>
      <c r="W263" s="107" t="str">
        <f>IF(U262="","","4p")</f>
        <v/>
      </c>
      <c r="X263" s="106"/>
      <c r="Y263" s="106"/>
      <c r="Z263" s="104"/>
      <c r="AA263" s="116" t="str">
        <f>IF(AA262="","","2p")</f>
        <v/>
      </c>
      <c r="AB263" s="117" t="str">
        <f>IF(AA262="","","3p")</f>
        <v/>
      </c>
      <c r="AC263" s="118" t="str">
        <f>IF(AA262="","","4p")</f>
        <v/>
      </c>
      <c r="AD263" s="108"/>
      <c r="AE263" s="104"/>
      <c r="AF263" s="107" t="str">
        <f>IF(AF262="","","2p")</f>
        <v/>
      </c>
      <c r="AG263" s="107" t="str">
        <f>IF(AF262="","","3p")</f>
        <v/>
      </c>
      <c r="AH263" s="107" t="str">
        <f>IF(AF262="","","4p")</f>
        <v/>
      </c>
      <c r="AI263" s="106"/>
      <c r="AJ263" s="106"/>
      <c r="AK263" s="104"/>
      <c r="AL263" s="116" t="str">
        <f>IF(AL262="","","2p")</f>
        <v/>
      </c>
      <c r="AM263" s="117" t="str">
        <f>IF(AL262="","","3p")</f>
        <v/>
      </c>
      <c r="AN263" s="118" t="str">
        <f>IF(AL262="","","4p")</f>
        <v/>
      </c>
      <c r="AO263" s="108"/>
      <c r="AP263" s="104"/>
      <c r="AQ263" s="107" t="str">
        <f>IF(AQ262="","","2p")</f>
        <v/>
      </c>
      <c r="AR263" s="107" t="str">
        <f>IF(AQ262="","","3p")</f>
        <v/>
      </c>
      <c r="AS263" s="107" t="str">
        <f>IF(AQ262="","","4p")</f>
        <v/>
      </c>
      <c r="AT263" s="106"/>
      <c r="AU263" s="106"/>
      <c r="AV263" s="104"/>
      <c r="AW263" s="116" t="str">
        <f>IF(AW262="","","2p")</f>
        <v/>
      </c>
      <c r="AX263" s="117" t="str">
        <f>IF(AW262="","","3p")</f>
        <v/>
      </c>
      <c r="AY263" s="118" t="str">
        <f>IF(AW262="","","4p")</f>
        <v/>
      </c>
      <c r="AZ263" s="108"/>
      <c r="BA263" s="104"/>
      <c r="BB263" s="107" t="str">
        <f>IF(BB262="","","2p")</f>
        <v/>
      </c>
      <c r="BC263" s="107" t="str">
        <f>IF(BB262="","","3p")</f>
        <v/>
      </c>
      <c r="BD263" s="107" t="str">
        <f>IF(BB262="","","4p")</f>
        <v/>
      </c>
      <c r="BE263" s="106"/>
      <c r="BF263" s="106"/>
      <c r="BG263" s="104"/>
      <c r="BH263" s="116" t="str">
        <f>IF(BH262="","","2p")</f>
        <v/>
      </c>
      <c r="BI263" s="117" t="str">
        <f>IF(BH262="","","3p")</f>
        <v/>
      </c>
      <c r="BJ263" s="118" t="str">
        <f>IF(BH262="","","4p")</f>
        <v/>
      </c>
      <c r="BK263" s="108"/>
      <c r="BL263" s="104"/>
      <c r="BM263" s="107" t="str">
        <f>IF(BM262="","","2p")</f>
        <v/>
      </c>
      <c r="BN263" s="107" t="str">
        <f>IF(BM262="","","3p")</f>
        <v/>
      </c>
      <c r="BO263" s="107" t="str">
        <f>IF(BM262="","","4p")</f>
        <v/>
      </c>
      <c r="BP263" s="106"/>
    </row>
    <row r="264" ht="33.75" customHeight="1">
      <c r="A264" s="109"/>
      <c r="B264" s="89"/>
      <c r="C264" s="111"/>
      <c r="D264" s="109"/>
      <c r="E264" s="112" t="str">
        <f>IF(E262="IcePack","",IFNA(VLOOKUP(E$2&amp;"F"&amp;$A262&amp;E263,RackfileUPLOAD!$I:$K,3,FALSE),IFNA(VLOOKUP(E$2&amp;"F"&amp;$A262,RackfileUPLOAD!$I:$K,3,FALSE),"")))</f>
        <v/>
      </c>
      <c r="F264" s="112" t="str">
        <f>IF(E262="IcePack","",IFNA(VLOOKUP(E$2&amp;"F"&amp;$A262&amp;F263,RackfileUPLOAD!$I:$K,3,FALSE),IFNA(VLOOKUP(E$2&amp;"F"&amp;$A262,RackfileUPLOAD!$I:$K,3,FALSE),"")))</f>
        <v/>
      </c>
      <c r="G264" s="112" t="str">
        <f>IF(E262="IcePack","",IFNA(VLOOKUP(E$2&amp;"F"&amp;$A262&amp;G263,RackfileUPLOAD!$I:$K,3,FALSE),IFNA(VLOOKUP(E$2&amp;"F"&amp;$A262,RackfileUPLOAD!$I:$K,3,FALSE),"")))</f>
        <v/>
      </c>
      <c r="H264" s="113"/>
      <c r="I264" s="109"/>
      <c r="J264" s="112" t="str">
        <f>IF(J262="IcePack","",IFNA(VLOOKUP(J$2&amp;"F"&amp;$A262+1&amp;J263,RackfileUPLOAD!$I:$K,3,FALSE),IFNA(VLOOKUP(J$2&amp;"F"&amp;$A262+1,RackfileUPLOAD!$I:$K,3,FALSE),"")))</f>
        <v/>
      </c>
      <c r="K264" s="112" t="str">
        <f>IF(J262="IcePack","",IFNA(VLOOKUP(J$2&amp;"F"&amp;$A262+1&amp;K263,RackfileUPLOAD!$I:$K,3,FALSE),IFNA(VLOOKUP(J$2&amp;"F"&amp;$A262+1,RackfileUPLOAD!$I:$K,3,FALSE),"")))</f>
        <v/>
      </c>
      <c r="L264" s="112" t="str">
        <f>IF(J262="IcePack","",IFNA(VLOOKUP(J$2&amp;"F"&amp;$A262+1&amp;L263,RackfileUPLOAD!$I:$K,3,FALSE),IFNA(VLOOKUP(J$2&amp;"F"&amp;$A262+1,RackfileUPLOAD!$I:$K,3,FALSE),"")))</f>
        <v/>
      </c>
      <c r="M264" s="111"/>
      <c r="N264" s="111"/>
      <c r="O264" s="109"/>
      <c r="P264" s="112" t="str">
        <f>IF(P262="IcePack","",IFNA(VLOOKUP(P$2&amp;"F"&amp;$A262&amp;P263,RackfileUPLOAD!$I:$K,3,FALSE),IFNA(VLOOKUP(P$2&amp;"F"&amp;$A262,RackfileUPLOAD!$I:$K,3,FALSE),"")))</f>
        <v/>
      </c>
      <c r="Q264" s="112" t="str">
        <f>IF(P262="IcePack","",IFNA(VLOOKUP(P$2&amp;"F"&amp;$A262&amp;Q263,RackfileUPLOAD!$I:$K,3,FALSE),IFNA(VLOOKUP(P$2&amp;"F"&amp;$A262,RackfileUPLOAD!$I:$K,3,FALSE),"")))</f>
        <v/>
      </c>
      <c r="R264" s="112" t="str">
        <f>IF(P262="IcePack","",IFNA(VLOOKUP(P$2&amp;"F"&amp;$A262&amp;R263,RackfileUPLOAD!$I:$K,3,FALSE),IFNA(VLOOKUP(P$2&amp;"F"&amp;$A262,RackfileUPLOAD!$I:$K,3,FALSE),"")))</f>
        <v/>
      </c>
      <c r="S264" s="113"/>
      <c r="T264" s="109"/>
      <c r="U264" s="112" t="str">
        <f>IF(U262="IcePack","",IFNA(VLOOKUP(U$2&amp;"F"&amp;$A262+1&amp;U263,RackfileUPLOAD!$I:$K,3,FALSE),IFNA(VLOOKUP(U$2&amp;"F"&amp;$A262+1,RackfileUPLOAD!$I:$K,3,FALSE),"")))</f>
        <v/>
      </c>
      <c r="V264" s="112" t="str">
        <f>IF(U262="IcePack","",IFNA(VLOOKUP(U$2&amp;"F"&amp;$A262+1&amp;V263,RackfileUPLOAD!$I:$K,3,FALSE),IFNA(VLOOKUP(U$2&amp;"F"&amp;$A262+1,RackfileUPLOAD!$I:$K,3,FALSE),"")))</f>
        <v/>
      </c>
      <c r="W264" s="112" t="str">
        <f>IF(U262="IcePack","",IFNA(VLOOKUP(U$2&amp;"F"&amp;$A262+1&amp;W263,RackfileUPLOAD!$I:$K,3,FALSE),IFNA(VLOOKUP(U$2&amp;"F"&amp;$A262+1,RackfileUPLOAD!$I:$K,3,FALSE),"")))</f>
        <v/>
      </c>
      <c r="X264" s="111"/>
      <c r="Y264" s="111"/>
      <c r="Z264" s="109"/>
      <c r="AA264" s="112" t="str">
        <f>IF(AA262="IcePack","",IFNA(VLOOKUP(AA$2&amp;"F"&amp;$A262&amp;AA263,RackfileUPLOAD!$I:$K,3,FALSE),IFNA(VLOOKUP(AA$2&amp;"F"&amp;$A262,RackfileUPLOAD!$I:$K,3,FALSE),"")))</f>
        <v/>
      </c>
      <c r="AB264" s="112" t="str">
        <f>IF(AA262="IcePack","",IFNA(VLOOKUP(AA$2&amp;"F"&amp;$A262&amp;AB263,RackfileUPLOAD!$I:$K,3,FALSE),IFNA(VLOOKUP(AA$2&amp;"F"&amp;$A262,RackfileUPLOAD!$I:$K,3,FALSE),"")))</f>
        <v/>
      </c>
      <c r="AC264" s="112" t="str">
        <f>IF(AA262="IcePack","",IFNA(VLOOKUP(AA$2&amp;"F"&amp;$A262&amp;AC263,RackfileUPLOAD!$I:$K,3,FALSE),IFNA(VLOOKUP(AA$2&amp;"F"&amp;$A262,RackfileUPLOAD!$I:$K,3,FALSE),"")))</f>
        <v/>
      </c>
      <c r="AD264" s="113"/>
      <c r="AE264" s="109"/>
      <c r="AF264" s="112" t="str">
        <f>IF(AF262="IcePack","",IFNA(VLOOKUP(AF$2&amp;"F"&amp;$A262+1&amp;AF263,RackfileUPLOAD!$I:$K,3,FALSE),IFNA(VLOOKUP(AF$2&amp;"F"&amp;$A262+1,RackfileUPLOAD!$I:$K,3,FALSE),"")))</f>
        <v/>
      </c>
      <c r="AG264" s="112" t="str">
        <f>IF(AF262="IcePack","",IFNA(VLOOKUP(AF$2&amp;"F"&amp;$A262+1&amp;AG263,RackfileUPLOAD!$I:$K,3,FALSE),IFNA(VLOOKUP(AF$2&amp;"F"&amp;$A262+1,RackfileUPLOAD!$I:$K,3,FALSE),"")))</f>
        <v/>
      </c>
      <c r="AH264" s="112" t="str">
        <f>IF(AF262="IcePack","",IFNA(VLOOKUP(AF$2&amp;"F"&amp;$A262+1&amp;AH263,RackfileUPLOAD!$I:$K,3,FALSE),IFNA(VLOOKUP(AF$2&amp;"F"&amp;$A262+1,RackfileUPLOAD!$I:$K,3,FALSE),"")))</f>
        <v/>
      </c>
      <c r="AI264" s="111"/>
      <c r="AJ264" s="111"/>
      <c r="AK264" s="109"/>
      <c r="AL264" s="112" t="str">
        <f>IF(AL262="IcePack","",IFNA(VLOOKUP(AL$2&amp;"F"&amp;$A262&amp;AL263,RackfileUPLOAD!$I:$K,3,FALSE),IFNA(VLOOKUP(AL$2&amp;"F"&amp;$A262,RackfileUPLOAD!$I:$K,3,FALSE),"")))</f>
        <v/>
      </c>
      <c r="AM264" s="112" t="str">
        <f>IF(AL262="IcePack","",IFNA(VLOOKUP(AL$2&amp;"F"&amp;$A262&amp;AM263,RackfileUPLOAD!$I:$K,3,FALSE),IFNA(VLOOKUP(AL$2&amp;"F"&amp;$A262,RackfileUPLOAD!$I:$K,3,FALSE),"")))</f>
        <v/>
      </c>
      <c r="AN264" s="112" t="str">
        <f>IF(AL262="IcePack","",IFNA(VLOOKUP(AL$2&amp;"F"&amp;$A262&amp;AN263,RackfileUPLOAD!$I:$K,3,FALSE),IFNA(VLOOKUP(AL$2&amp;"F"&amp;$A262,RackfileUPLOAD!$I:$K,3,FALSE),"")))</f>
        <v/>
      </c>
      <c r="AO264" s="113"/>
      <c r="AP264" s="109"/>
      <c r="AQ264" s="112" t="str">
        <f>IF(AQ262="IcePack","",IFNA(VLOOKUP(AQ$2&amp;"F"&amp;$A262+1&amp;AQ263,RackfileUPLOAD!$I:$K,3,FALSE),IFNA(VLOOKUP(AQ$2&amp;"F"&amp;$A262+1,RackfileUPLOAD!$I:$K,3,FALSE),"")))</f>
        <v/>
      </c>
      <c r="AR264" s="112" t="str">
        <f>IF(AQ262="IcePack","",IFNA(VLOOKUP(AQ$2&amp;"F"&amp;$A262+1&amp;AR263,RackfileUPLOAD!$I:$K,3,FALSE),IFNA(VLOOKUP(AQ$2&amp;"F"&amp;$A262+1,RackfileUPLOAD!$I:$K,3,FALSE),"")))</f>
        <v/>
      </c>
      <c r="AS264" s="112" t="str">
        <f>IF(AQ262="IcePack","",IFNA(VLOOKUP(AQ$2&amp;"F"&amp;$A262+1&amp;AS263,RackfileUPLOAD!$I:$K,3,FALSE),IFNA(VLOOKUP(AQ$2&amp;"F"&amp;$A262+1,RackfileUPLOAD!$I:$K,3,FALSE),"")))</f>
        <v/>
      </c>
      <c r="AT264" s="111"/>
      <c r="AU264" s="111"/>
      <c r="AV264" s="109"/>
      <c r="AW264" s="112" t="str">
        <f>IF(AW262="IcePack","",IFNA(VLOOKUP(AW$2&amp;"F"&amp;$A262&amp;AW263,RackfileUPLOAD!$I:$K,3,FALSE),IFNA(VLOOKUP(AW$2&amp;"F"&amp;$A262,RackfileUPLOAD!$I:$K,3,FALSE),"")))</f>
        <v/>
      </c>
      <c r="AX264" s="112" t="str">
        <f>IF(AW262="IcePack","",IFNA(VLOOKUP(AW$2&amp;"F"&amp;$A262&amp;AX263,RackfileUPLOAD!$I:$K,3,FALSE),IFNA(VLOOKUP(AW$2&amp;"F"&amp;$A262,RackfileUPLOAD!$I:$K,3,FALSE),"")))</f>
        <v/>
      </c>
      <c r="AY264" s="112" t="str">
        <f>IF(AW262="IcePack","",IFNA(VLOOKUP(AW$2&amp;"F"&amp;$A262&amp;AY263,RackfileUPLOAD!$I:$K,3,FALSE),IFNA(VLOOKUP(AW$2&amp;"F"&amp;$A262,RackfileUPLOAD!$I:$K,3,FALSE),"")))</f>
        <v/>
      </c>
      <c r="AZ264" s="113"/>
      <c r="BA264" s="109"/>
      <c r="BB264" s="112" t="str">
        <f>IF(BB262="IcePack","",IFNA(VLOOKUP(BB$2&amp;"F"&amp;$A262+1&amp;BB263,RackfileUPLOAD!$I:$K,3,FALSE),IFNA(VLOOKUP(BB$2&amp;"F"&amp;$A262+1,RackfileUPLOAD!$I:$K,3,FALSE),"")))</f>
        <v/>
      </c>
      <c r="BC264" s="112" t="str">
        <f>IF(BB262="IcePack","",IFNA(VLOOKUP(BB$2&amp;"F"&amp;$A262+1&amp;BC263,RackfileUPLOAD!$I:$K,3,FALSE),IFNA(VLOOKUP(BB$2&amp;"F"&amp;$A262+1,RackfileUPLOAD!$I:$K,3,FALSE),"")))</f>
        <v/>
      </c>
      <c r="BD264" s="112" t="str">
        <f>IF(BB262="IcePack","",IFNA(VLOOKUP(BB$2&amp;"F"&amp;$A262+1&amp;BD263,RackfileUPLOAD!$I:$K,3,FALSE),IFNA(VLOOKUP(BB$2&amp;"F"&amp;$A262+1,RackfileUPLOAD!$I:$K,3,FALSE),"")))</f>
        <v/>
      </c>
      <c r="BE264" s="111"/>
      <c r="BF264" s="111"/>
      <c r="BG264" s="109"/>
      <c r="BH264" s="112" t="str">
        <f>IF(BH262="IcePack","",IFNA(VLOOKUP(BH$2&amp;"F"&amp;$A262&amp;BH263,RackfileUPLOAD!$I:$K,3,FALSE),IFNA(VLOOKUP(BH$2&amp;"F"&amp;$A262,RackfileUPLOAD!$I:$K,3,FALSE),"")))</f>
        <v/>
      </c>
      <c r="BI264" s="112" t="str">
        <f>IF(BH262="IcePack","",IFNA(VLOOKUP(BH$2&amp;"F"&amp;$A262&amp;BI263,RackfileUPLOAD!$I:$K,3,FALSE),IFNA(VLOOKUP(BH$2&amp;"F"&amp;$A262,RackfileUPLOAD!$I:$K,3,FALSE),"")))</f>
        <v/>
      </c>
      <c r="BJ264" s="112" t="str">
        <f>IF(BH262="IcePack","",IFNA(VLOOKUP(BH$2&amp;"F"&amp;$A262&amp;BJ263,RackfileUPLOAD!$I:$K,3,FALSE),IFNA(VLOOKUP(BH$2&amp;"F"&amp;$A262,RackfileUPLOAD!$I:$K,3,FALSE),"")))</f>
        <v/>
      </c>
      <c r="BK264" s="113"/>
      <c r="BL264" s="109"/>
      <c r="BM264" s="112" t="str">
        <f>IF(BM262="IcePack","",IFNA(VLOOKUP(BM$2&amp;"F"&amp;$A262+1&amp;BM263,RackfileUPLOAD!$I:$K,3,FALSE),IFNA(VLOOKUP(BM$2&amp;"F"&amp;$A262+1,RackfileUPLOAD!$I:$K,3,FALSE),"")))</f>
        <v/>
      </c>
      <c r="BN264" s="112" t="str">
        <f>IF(BM262="IcePack","",IFNA(VLOOKUP(BM$2&amp;"F"&amp;$A262+1&amp;BN263,RackfileUPLOAD!$I:$K,3,FALSE),IFNA(VLOOKUP(BM$2&amp;"F"&amp;$A262+1,RackfileUPLOAD!$I:$K,3,FALSE),"")))</f>
        <v/>
      </c>
      <c r="BO264" s="112" t="str">
        <f>IF(BM262="IcePack","",IFNA(VLOOKUP(BM$2&amp;"F"&amp;$A262+1&amp;BO263,RackfileUPLOAD!$I:$K,3,FALSE),IFNA(VLOOKUP(BM$2&amp;"F"&amp;$A262+1,RackfileUPLOAD!$I:$K,3,FALSE),"")))</f>
        <v/>
      </c>
      <c r="BP264" s="111"/>
    </row>
    <row r="265" ht="9.0" customHeight="1">
      <c r="A265" s="88"/>
      <c r="B265" s="89"/>
      <c r="C265" s="90"/>
      <c r="D265" s="91"/>
      <c r="E265" s="94"/>
      <c r="F265" s="94"/>
      <c r="G265" s="94"/>
      <c r="H265" s="90"/>
      <c r="I265" s="91"/>
      <c r="J265" s="94"/>
      <c r="K265" s="94"/>
      <c r="L265" s="94"/>
      <c r="M265" s="90"/>
      <c r="N265" s="90"/>
      <c r="O265" s="91"/>
      <c r="P265" s="94"/>
      <c r="Q265" s="94"/>
      <c r="R265" s="94"/>
      <c r="S265" s="90"/>
      <c r="T265" s="91"/>
      <c r="U265" s="94"/>
      <c r="V265" s="94"/>
      <c r="W265" s="94"/>
      <c r="X265" s="90"/>
      <c r="Y265" s="90"/>
      <c r="Z265" s="91"/>
      <c r="AA265" s="94"/>
      <c r="AB265" s="94"/>
      <c r="AC265" s="94"/>
      <c r="AD265" s="90"/>
      <c r="AE265" s="91"/>
      <c r="AF265" s="94"/>
      <c r="AG265" s="94"/>
      <c r="AH265" s="94"/>
      <c r="AI265" s="90"/>
      <c r="AJ265" s="90"/>
      <c r="AK265" s="91"/>
      <c r="AL265" s="94"/>
      <c r="AM265" s="94"/>
      <c r="AN265" s="94"/>
      <c r="AO265" s="90"/>
      <c r="AP265" s="91"/>
      <c r="AQ265" s="94"/>
      <c r="AR265" s="94"/>
      <c r="AS265" s="94"/>
      <c r="AT265" s="90"/>
      <c r="AU265" s="90"/>
      <c r="AV265" s="95"/>
      <c r="AW265" s="94"/>
      <c r="AX265" s="94"/>
      <c r="AY265" s="94"/>
      <c r="AZ265" s="90"/>
      <c r="BA265" s="91"/>
      <c r="BB265" s="94"/>
      <c r="BC265" s="94"/>
      <c r="BD265" s="94"/>
      <c r="BE265" s="90"/>
      <c r="BF265" s="90"/>
      <c r="BG265" s="91"/>
      <c r="BH265" s="94"/>
      <c r="BI265" s="94"/>
      <c r="BJ265" s="94"/>
      <c r="BK265" s="90"/>
      <c r="BL265" s="91"/>
      <c r="BM265" s="94"/>
      <c r="BN265" s="94"/>
      <c r="BO265" s="94"/>
      <c r="BP265" s="115"/>
    </row>
    <row r="266" ht="59.25" customHeight="1">
      <c r="A266" s="97">
        <f>A262+2</f>
        <v>139</v>
      </c>
      <c r="B266" s="89"/>
      <c r="C266" s="90"/>
      <c r="D266" s="98" t="str">
        <f>IF(D$2="",,D$2&amp;"_KW "&amp;$B$2&amp;"_F"&amp;$A266)</f>
        <v>ASL3_KW 19_F139</v>
      </c>
      <c r="E266" s="99" t="str">
        <f>IFNA(VLOOKUP(E$2&amp;"F"&amp;$A266,RackfileUPLOAD!$H:$K,3,FALSE),"")</f>
        <v>FA-DE Second Box - Tote Bag</v>
      </c>
      <c r="F266" s="100"/>
      <c r="G266" s="101"/>
      <c r="H266" s="102"/>
      <c r="I266" s="98" t="str">
        <f>IF(I$2="",,I$2&amp;"_KW "&amp;$B$2&amp;"_F"&amp;$A266)</f>
        <v>ASL3_KW 19_F139</v>
      </c>
      <c r="J266" s="119" t="str">
        <f>IFNA(VLOOKUP(J$2&amp;"F"&amp;$A266+1,RackfileUPLOAD!$H:$K,3,FALSE),"")</f>
        <v>FA-DE Second Box - Flyer</v>
      </c>
      <c r="K266" s="100"/>
      <c r="L266" s="101"/>
      <c r="M266" s="90"/>
      <c r="N266" s="90"/>
      <c r="O266" s="98" t="str">
        <f>IF(O$2="",,O$2&amp;"_KW "&amp;$B$2&amp;"_F"&amp;$A266)</f>
        <v/>
      </c>
      <c r="P266" s="99" t="str">
        <f>IFNA(VLOOKUP(P$2&amp;"F"&amp;$A266,RackfileUPLOAD!$H:$K,3,FALSE),"")</f>
        <v/>
      </c>
      <c r="Q266" s="100"/>
      <c r="R266" s="101"/>
      <c r="S266" s="102"/>
      <c r="T266" s="98" t="str">
        <f>IF(T$2="",,T$2&amp;"_KW "&amp;$B$2&amp;"_F"&amp;$A266)</f>
        <v/>
      </c>
      <c r="U266" s="119" t="str">
        <f>IFNA(VLOOKUP(U$2&amp;"F"&amp;$A266+1,RackfileUPLOAD!$H:$K,3,FALSE),"")</f>
        <v/>
      </c>
      <c r="V266" s="100"/>
      <c r="W266" s="101"/>
      <c r="X266" s="90"/>
      <c r="Y266" s="90"/>
      <c r="Z266" s="98" t="str">
        <f>IF(Z$2="",,Z$2&amp;"_KW "&amp;$B$2&amp;"_F"&amp;$A266)</f>
        <v/>
      </c>
      <c r="AA266" s="99" t="str">
        <f>IFNA(VLOOKUP(AA$2&amp;"F"&amp;$A266,RackfileUPLOAD!$H:$K,3,FALSE),"")</f>
        <v/>
      </c>
      <c r="AB266" s="100"/>
      <c r="AC266" s="101"/>
      <c r="AD266" s="102"/>
      <c r="AE266" s="98" t="str">
        <f>IF(AE$2="",,AE$2&amp;"_KW "&amp;$B$2&amp;"_F"&amp;$A266)</f>
        <v/>
      </c>
      <c r="AF266" s="119" t="str">
        <f>IFNA(VLOOKUP(AF$2&amp;"F"&amp;$A266+1,RackfileUPLOAD!$H:$K,3,FALSE),"")</f>
        <v/>
      </c>
      <c r="AG266" s="100"/>
      <c r="AH266" s="101"/>
      <c r="AI266" s="90"/>
      <c r="AJ266" s="90"/>
      <c r="AK266" s="98" t="str">
        <f>IF(AK$2="",,AK$2&amp;"_KW "&amp;$B$2&amp;"_F"&amp;$A266)</f>
        <v/>
      </c>
      <c r="AL266" s="99" t="str">
        <f>IFNA(VLOOKUP(AL$2&amp;"F"&amp;$A266,RackfileUPLOAD!$H:$K,3,FALSE),"")</f>
        <v/>
      </c>
      <c r="AM266" s="100"/>
      <c r="AN266" s="101"/>
      <c r="AO266" s="102"/>
      <c r="AP266" s="98" t="str">
        <f>IF(AP$2="",,AP$2&amp;"_KW "&amp;$B$2&amp;"_F"&amp;$A266)</f>
        <v/>
      </c>
      <c r="AQ266" s="119" t="str">
        <f>IFNA(VLOOKUP(AQ$2&amp;"F"&amp;$A266+1,RackfileUPLOAD!$H:$K,3,FALSE),"")</f>
        <v/>
      </c>
      <c r="AR266" s="100"/>
      <c r="AS266" s="101"/>
      <c r="AT266" s="90"/>
      <c r="AU266" s="90"/>
      <c r="AV266" s="98" t="str">
        <f>IF(AV$2="",,AV$2&amp;"_KW "&amp;$B$2&amp;"_F"&amp;$A266)</f>
        <v/>
      </c>
      <c r="AW266" s="99" t="str">
        <f>IFNA(VLOOKUP(AW$2&amp;"F"&amp;$A266,RackfileUPLOAD!$H:$K,3,FALSE),"")</f>
        <v/>
      </c>
      <c r="AX266" s="100"/>
      <c r="AY266" s="101"/>
      <c r="AZ266" s="102"/>
      <c r="BA266" s="98" t="str">
        <f>IF(BA$2="",,BA$2&amp;"_KW "&amp;$B$2&amp;"_F"&amp;$A266)</f>
        <v/>
      </c>
      <c r="BB266" s="119" t="str">
        <f>IFNA(VLOOKUP(BB$2&amp;"F"&amp;$A266+1,RackfileUPLOAD!$H:$K,3,FALSE),"")</f>
        <v/>
      </c>
      <c r="BC266" s="100"/>
      <c r="BD266" s="101"/>
      <c r="BE266" s="90"/>
      <c r="BF266" s="90"/>
      <c r="BG266" s="98" t="str">
        <f>IF(BG$2="",,BG$2&amp;"_KW "&amp;$B$2&amp;"_F"&amp;$A266)</f>
        <v/>
      </c>
      <c r="BH266" s="99" t="str">
        <f>IFNA(VLOOKUP(BH$2&amp;"F"&amp;$A266,RackfileUPLOAD!$H:$K,3,FALSE),"")</f>
        <v/>
      </c>
      <c r="BI266" s="100"/>
      <c r="BJ266" s="101"/>
      <c r="BK266" s="102"/>
      <c r="BL266" s="98" t="str">
        <f>IF(BL$2="",,BL$2&amp;"_KW "&amp;$B$2&amp;"_F"&amp;$A266)</f>
        <v/>
      </c>
      <c r="BM266" s="119" t="str">
        <f>IFNA(VLOOKUP(BM$2&amp;"F"&amp;$A266+1,RackfileUPLOAD!$H:$K,3,FALSE),"")</f>
        <v/>
      </c>
      <c r="BN266" s="100"/>
      <c r="BO266" s="101"/>
      <c r="BP266" s="120"/>
    </row>
    <row r="267" ht="17.25" customHeight="1">
      <c r="A267" s="104"/>
      <c r="B267" s="89"/>
      <c r="C267" s="106"/>
      <c r="D267" s="104"/>
      <c r="E267" s="116" t="str">
        <f>IF(E266="","","2p")</f>
        <v>2p</v>
      </c>
      <c r="F267" s="117" t="str">
        <f>IF(E266="","","3p")</f>
        <v>3p</v>
      </c>
      <c r="G267" s="118" t="str">
        <f>IF(E266="","","4p")</f>
        <v>4p</v>
      </c>
      <c r="H267" s="108"/>
      <c r="I267" s="104"/>
      <c r="J267" s="116" t="str">
        <f>IF(J266="","","2p")</f>
        <v>2p</v>
      </c>
      <c r="K267" s="117" t="str">
        <f>IF(J266="","","3p")</f>
        <v>3p</v>
      </c>
      <c r="L267" s="118" t="str">
        <f>IF(J266="","","4p")</f>
        <v>4p</v>
      </c>
      <c r="M267" s="106"/>
      <c r="N267" s="106"/>
      <c r="O267" s="104"/>
      <c r="P267" s="116" t="str">
        <f>IF(P266="","","2p")</f>
        <v/>
      </c>
      <c r="Q267" s="117" t="str">
        <f>IF(P266="","","3p")</f>
        <v/>
      </c>
      <c r="R267" s="118" t="str">
        <f>IF(P266="","","4p")</f>
        <v/>
      </c>
      <c r="S267" s="108"/>
      <c r="T267" s="104"/>
      <c r="U267" s="116" t="str">
        <f>IF(U266="","","2p")</f>
        <v/>
      </c>
      <c r="V267" s="117" t="str">
        <f>IF(U266="","","3p")</f>
        <v/>
      </c>
      <c r="W267" s="118" t="str">
        <f>IF(U266="","","4p")</f>
        <v/>
      </c>
      <c r="X267" s="106"/>
      <c r="Y267" s="106"/>
      <c r="Z267" s="104"/>
      <c r="AA267" s="116" t="str">
        <f>IF(AA266="","","2p")</f>
        <v/>
      </c>
      <c r="AB267" s="117" t="str">
        <f>IF(AA266="","","3p")</f>
        <v/>
      </c>
      <c r="AC267" s="118" t="str">
        <f>IF(AA266="","","4p")</f>
        <v/>
      </c>
      <c r="AD267" s="108"/>
      <c r="AE267" s="104"/>
      <c r="AF267" s="116" t="str">
        <f>IF(AF266="","","2p")</f>
        <v/>
      </c>
      <c r="AG267" s="117" t="str">
        <f>IF(AF266="","","3p")</f>
        <v/>
      </c>
      <c r="AH267" s="118" t="str">
        <f>IF(AF266="","","4p")</f>
        <v/>
      </c>
      <c r="AI267" s="106"/>
      <c r="AJ267" s="106"/>
      <c r="AK267" s="104"/>
      <c r="AL267" s="116" t="str">
        <f>IF(AL266="","","2p")</f>
        <v/>
      </c>
      <c r="AM267" s="117" t="str">
        <f>IF(AL266="","","3p")</f>
        <v/>
      </c>
      <c r="AN267" s="118" t="str">
        <f>IF(AL266="","","4p")</f>
        <v/>
      </c>
      <c r="AO267" s="108"/>
      <c r="AP267" s="104"/>
      <c r="AQ267" s="116" t="str">
        <f>IF(AQ266="","","2p")</f>
        <v/>
      </c>
      <c r="AR267" s="117" t="str">
        <f>IF(AQ266="","","3p")</f>
        <v/>
      </c>
      <c r="AS267" s="118" t="str">
        <f>IF(AQ266="","","4p")</f>
        <v/>
      </c>
      <c r="AT267" s="106"/>
      <c r="AU267" s="106"/>
      <c r="AV267" s="104"/>
      <c r="AW267" s="116" t="str">
        <f>IF(AW266="","","2p")</f>
        <v/>
      </c>
      <c r="AX267" s="117" t="str">
        <f>IF(AW266="","","3p")</f>
        <v/>
      </c>
      <c r="AY267" s="118" t="str">
        <f>IF(AW266="","","4p")</f>
        <v/>
      </c>
      <c r="AZ267" s="108"/>
      <c r="BA267" s="104"/>
      <c r="BB267" s="116" t="str">
        <f>IF(BB266="","","2p")</f>
        <v/>
      </c>
      <c r="BC267" s="117" t="str">
        <f>IF(BB266="","","3p")</f>
        <v/>
      </c>
      <c r="BD267" s="118" t="str">
        <f>IF(BB266="","","4p")</f>
        <v/>
      </c>
      <c r="BE267" s="106"/>
      <c r="BF267" s="106"/>
      <c r="BG267" s="104"/>
      <c r="BH267" s="116" t="str">
        <f>IF(BH266="","","2p")</f>
        <v/>
      </c>
      <c r="BI267" s="117" t="str">
        <f>IF(BH266="","","3p")</f>
        <v/>
      </c>
      <c r="BJ267" s="118" t="str">
        <f>IF(BH266="","","4p")</f>
        <v/>
      </c>
      <c r="BK267" s="108"/>
      <c r="BL267" s="104"/>
      <c r="BM267" s="116" t="str">
        <f>IF(BM266="","","2p")</f>
        <v/>
      </c>
      <c r="BN267" s="117" t="str">
        <f>IF(BM266="","","3p")</f>
        <v/>
      </c>
      <c r="BO267" s="118" t="str">
        <f>IF(BM266="","","4p")</f>
        <v/>
      </c>
      <c r="BP267" s="106"/>
    </row>
    <row r="268" ht="33.75" customHeight="1">
      <c r="A268" s="109"/>
      <c r="B268" s="89"/>
      <c r="C268" s="111"/>
      <c r="D268" s="109"/>
      <c r="E268" s="121" t="str">
        <f>IF(E266="IcePack","",IFNA(VLOOKUP(E$2&amp;"F"&amp;$A266&amp;E267,RackfileUPLOAD!$I:$K,3,FALSE),IFNA(VLOOKUP(E$2&amp;"F"&amp;$A266,RackfileUPLOAD!$I:$K,3,FALSE),"")))</f>
        <v/>
      </c>
      <c r="F268" s="121" t="str">
        <f>IF(E266="IcePack","",IFNA(VLOOKUP(E$2&amp;"F"&amp;$A266&amp;F267,RackfileUPLOAD!$I:$K,3,FALSE),IFNA(VLOOKUP(E$2&amp;"F"&amp;$A266,RackfileUPLOAD!$I:$K,3,FALSE),"")))</f>
        <v/>
      </c>
      <c r="G268" s="121" t="str">
        <f>IF(E266="IcePack","",IFNA(VLOOKUP(E$2&amp;"F"&amp;$A266&amp;G267,RackfileUPLOAD!$I:$K,3,FALSE),IFNA(VLOOKUP(E$2&amp;"F"&amp;$A266,RackfileUPLOAD!$I:$K,3,FALSE),"")))</f>
        <v/>
      </c>
      <c r="H268" s="113"/>
      <c r="I268" s="109"/>
      <c r="J268" s="121" t="str">
        <f>IF(J266="IcePack","",IFNA(VLOOKUP(J$2&amp;"F"&amp;$A266+1&amp;J267,RackfileUPLOAD!$I:$K,3,FALSE),IFNA(VLOOKUP(J$2&amp;"F"&amp;$A266+1,RackfileUPLOAD!$I:$K,3,FALSE),"")))</f>
        <v/>
      </c>
      <c r="K268" s="121" t="str">
        <f>IF(J266="IcePack","",IFNA(VLOOKUP(J$2&amp;"F"&amp;$A266+1&amp;K267,RackfileUPLOAD!$I:$K,3,FALSE),IFNA(VLOOKUP(J$2&amp;"F"&amp;$A266+1,RackfileUPLOAD!$I:$K,3,FALSE),"")))</f>
        <v/>
      </c>
      <c r="L268" s="121" t="str">
        <f>IF(J266="IcePack","",IFNA(VLOOKUP(J$2&amp;"F"&amp;$A266+1&amp;L267,RackfileUPLOAD!$I:$K,3,FALSE),IFNA(VLOOKUP(J$2&amp;"F"&amp;$A266+1,RackfileUPLOAD!$I:$K,3,FALSE),"")))</f>
        <v/>
      </c>
      <c r="M268" s="111"/>
      <c r="N268" s="111"/>
      <c r="O268" s="109"/>
      <c r="P268" s="121" t="str">
        <f>IF(P266="IcePack","",IFNA(VLOOKUP(P$2&amp;"F"&amp;$A266&amp;P267,RackfileUPLOAD!$I:$K,3,FALSE),IFNA(VLOOKUP(P$2&amp;"F"&amp;$A266,RackfileUPLOAD!$I:$K,3,FALSE),"")))</f>
        <v/>
      </c>
      <c r="Q268" s="121" t="str">
        <f>IF(P266="IcePack","",IFNA(VLOOKUP(P$2&amp;"F"&amp;$A266&amp;Q267,RackfileUPLOAD!$I:$K,3,FALSE),IFNA(VLOOKUP(P$2&amp;"F"&amp;$A266,RackfileUPLOAD!$I:$K,3,FALSE),"")))</f>
        <v/>
      </c>
      <c r="R268" s="121" t="str">
        <f>IF(P266="IcePack","",IFNA(VLOOKUP(P$2&amp;"F"&amp;$A266&amp;R267,RackfileUPLOAD!$I:$K,3,FALSE),IFNA(VLOOKUP(P$2&amp;"F"&amp;$A266,RackfileUPLOAD!$I:$K,3,FALSE),"")))</f>
        <v/>
      </c>
      <c r="S268" s="113"/>
      <c r="T268" s="109"/>
      <c r="U268" s="121" t="str">
        <f>IF(U266="IcePack","",IFNA(VLOOKUP(U$2&amp;"F"&amp;$A266+1&amp;U267,RackfileUPLOAD!$I:$K,3,FALSE),IFNA(VLOOKUP(U$2&amp;"F"&amp;$A266+1,RackfileUPLOAD!$I:$K,3,FALSE),"")))</f>
        <v/>
      </c>
      <c r="V268" s="121" t="str">
        <f>IF(U266="IcePack","",IFNA(VLOOKUP(U$2&amp;"F"&amp;$A266+1&amp;V267,RackfileUPLOAD!$I:$K,3,FALSE),IFNA(VLOOKUP(U$2&amp;"F"&amp;$A266+1,RackfileUPLOAD!$I:$K,3,FALSE),"")))</f>
        <v/>
      </c>
      <c r="W268" s="121" t="str">
        <f>IF(U266="IcePack","",IFNA(VLOOKUP(U$2&amp;"F"&amp;$A266+1&amp;W267,RackfileUPLOAD!$I:$K,3,FALSE),IFNA(VLOOKUP(U$2&amp;"F"&amp;$A266+1,RackfileUPLOAD!$I:$K,3,FALSE),"")))</f>
        <v/>
      </c>
      <c r="X268" s="111"/>
      <c r="Y268" s="111"/>
      <c r="Z268" s="109"/>
      <c r="AA268" s="121" t="str">
        <f>IF(AA266="IcePack","",IFNA(VLOOKUP(AA$2&amp;"F"&amp;$A266&amp;AA267,RackfileUPLOAD!$I:$K,3,FALSE),IFNA(VLOOKUP(AA$2&amp;"F"&amp;$A266,RackfileUPLOAD!$I:$K,3,FALSE),"")))</f>
        <v/>
      </c>
      <c r="AB268" s="121" t="str">
        <f>IF(AA266="IcePack","",IFNA(VLOOKUP(AA$2&amp;"F"&amp;$A266&amp;AB267,RackfileUPLOAD!$I:$K,3,FALSE),IFNA(VLOOKUP(AA$2&amp;"F"&amp;$A266,RackfileUPLOAD!$I:$K,3,FALSE),"")))</f>
        <v/>
      </c>
      <c r="AC268" s="121" t="str">
        <f>IF(AA266="IcePack","",IFNA(VLOOKUP(AA$2&amp;"F"&amp;$A266&amp;AC267,RackfileUPLOAD!$I:$K,3,FALSE),IFNA(VLOOKUP(AA$2&amp;"F"&amp;$A266,RackfileUPLOAD!$I:$K,3,FALSE),"")))</f>
        <v/>
      </c>
      <c r="AD268" s="113"/>
      <c r="AE268" s="109"/>
      <c r="AF268" s="121" t="str">
        <f>IF(AF266="IcePack","",IFNA(VLOOKUP(AF$2&amp;"F"&amp;$A266+1&amp;AF267,RackfileUPLOAD!$I:$K,3,FALSE),IFNA(VLOOKUP(AF$2&amp;"F"&amp;$A266+1,RackfileUPLOAD!$I:$K,3,FALSE),"")))</f>
        <v/>
      </c>
      <c r="AG268" s="121" t="str">
        <f>IF(AF266="IcePack","",IFNA(VLOOKUP(AF$2&amp;"F"&amp;$A266+1&amp;AG267,RackfileUPLOAD!$I:$K,3,FALSE),IFNA(VLOOKUP(AF$2&amp;"F"&amp;$A266+1,RackfileUPLOAD!$I:$K,3,FALSE),"")))</f>
        <v/>
      </c>
      <c r="AH268" s="121" t="str">
        <f>IF(AF266="IcePack","",IFNA(VLOOKUP(AF$2&amp;"F"&amp;$A266+1&amp;AH267,RackfileUPLOAD!$I:$K,3,FALSE),IFNA(VLOOKUP(AF$2&amp;"F"&amp;$A266+1,RackfileUPLOAD!$I:$K,3,FALSE),"")))</f>
        <v/>
      </c>
      <c r="AI268" s="111"/>
      <c r="AJ268" s="111"/>
      <c r="AK268" s="109"/>
      <c r="AL268" s="121" t="str">
        <f>IF(AL266="IcePack","",IFNA(VLOOKUP(AL$2&amp;"F"&amp;$A266&amp;AL267,RackfileUPLOAD!$I:$K,3,FALSE),IFNA(VLOOKUP(AL$2&amp;"F"&amp;$A266,RackfileUPLOAD!$I:$K,3,FALSE),"")))</f>
        <v/>
      </c>
      <c r="AM268" s="121" t="str">
        <f>IF(AL266="IcePack","",IFNA(VLOOKUP(AL$2&amp;"F"&amp;$A266&amp;AM267,RackfileUPLOAD!$I:$K,3,FALSE),IFNA(VLOOKUP(AL$2&amp;"F"&amp;$A266,RackfileUPLOAD!$I:$K,3,FALSE),"")))</f>
        <v/>
      </c>
      <c r="AN268" s="121" t="str">
        <f>IF(AL266="IcePack","",IFNA(VLOOKUP(AL$2&amp;"F"&amp;$A266&amp;AN267,RackfileUPLOAD!$I:$K,3,FALSE),IFNA(VLOOKUP(AL$2&amp;"F"&amp;$A266,RackfileUPLOAD!$I:$K,3,FALSE),"")))</f>
        <v/>
      </c>
      <c r="AO268" s="113"/>
      <c r="AP268" s="109"/>
      <c r="AQ268" s="121" t="str">
        <f>IF(AQ266="IcePack","",IFNA(VLOOKUP(AQ$2&amp;"F"&amp;$A266+1&amp;AQ267,RackfileUPLOAD!$I:$K,3,FALSE),IFNA(VLOOKUP(AQ$2&amp;"F"&amp;$A266+1,RackfileUPLOAD!$I:$K,3,FALSE),"")))</f>
        <v/>
      </c>
      <c r="AR268" s="121" t="str">
        <f>IF(AQ266="IcePack","",IFNA(VLOOKUP(AQ$2&amp;"F"&amp;$A266+1&amp;AR267,RackfileUPLOAD!$I:$K,3,FALSE),IFNA(VLOOKUP(AQ$2&amp;"F"&amp;$A266+1,RackfileUPLOAD!$I:$K,3,FALSE),"")))</f>
        <v/>
      </c>
      <c r="AS268" s="121" t="str">
        <f>IF(AQ266="IcePack","",IFNA(VLOOKUP(AQ$2&amp;"F"&amp;$A266+1&amp;AS267,RackfileUPLOAD!$I:$K,3,FALSE),IFNA(VLOOKUP(AQ$2&amp;"F"&amp;$A266+1,RackfileUPLOAD!$I:$K,3,FALSE),"")))</f>
        <v/>
      </c>
      <c r="AT268" s="111"/>
      <c r="AU268" s="111"/>
      <c r="AV268" s="109"/>
      <c r="AW268" s="121" t="str">
        <f>IF(AW266="IcePack","",IFNA(VLOOKUP(AW$2&amp;"F"&amp;$A266&amp;AW267,RackfileUPLOAD!$I:$K,3,FALSE),IFNA(VLOOKUP(AW$2&amp;"F"&amp;$A266,RackfileUPLOAD!$I:$K,3,FALSE),"")))</f>
        <v/>
      </c>
      <c r="AX268" s="121" t="str">
        <f>IF(AW266="IcePack","",IFNA(VLOOKUP(AW$2&amp;"F"&amp;$A266&amp;AX267,RackfileUPLOAD!$I:$K,3,FALSE),IFNA(VLOOKUP(AW$2&amp;"F"&amp;$A266,RackfileUPLOAD!$I:$K,3,FALSE),"")))</f>
        <v/>
      </c>
      <c r="AY268" s="121" t="str">
        <f>IF(AW266="IcePack","",IFNA(VLOOKUP(AW$2&amp;"F"&amp;$A266&amp;AY267,RackfileUPLOAD!$I:$K,3,FALSE),IFNA(VLOOKUP(AW$2&amp;"F"&amp;$A266,RackfileUPLOAD!$I:$K,3,FALSE),"")))</f>
        <v/>
      </c>
      <c r="AZ268" s="113"/>
      <c r="BA268" s="109"/>
      <c r="BB268" s="121" t="str">
        <f>IF(BB266="IcePack","",IFNA(VLOOKUP(BB$2&amp;"F"&amp;$A266+1&amp;BB267,RackfileUPLOAD!$I:$K,3,FALSE),IFNA(VLOOKUP(BB$2&amp;"F"&amp;$A266+1,RackfileUPLOAD!$I:$K,3,FALSE),"")))</f>
        <v/>
      </c>
      <c r="BC268" s="121" t="str">
        <f>IF(BB266="IcePack","",IFNA(VLOOKUP(BB$2&amp;"F"&amp;$A266+1&amp;BC267,RackfileUPLOAD!$I:$K,3,FALSE),IFNA(VLOOKUP(BB$2&amp;"F"&amp;$A266+1,RackfileUPLOAD!$I:$K,3,FALSE),"")))</f>
        <v/>
      </c>
      <c r="BD268" s="121" t="str">
        <f>IF(BB266="IcePack","",IFNA(VLOOKUP(BB$2&amp;"F"&amp;$A266+1&amp;BD267,RackfileUPLOAD!$I:$K,3,FALSE),IFNA(VLOOKUP(BB$2&amp;"F"&amp;$A266+1,RackfileUPLOAD!$I:$K,3,FALSE),"")))</f>
        <v/>
      </c>
      <c r="BE268" s="111"/>
      <c r="BF268" s="111"/>
      <c r="BG268" s="109"/>
      <c r="BH268" s="121" t="str">
        <f>IF(BH266="IcePack","",IFNA(VLOOKUP(BH$2&amp;"F"&amp;$A266&amp;BH267,RackfileUPLOAD!$I:$K,3,FALSE),IFNA(VLOOKUP(BH$2&amp;"F"&amp;$A266,RackfileUPLOAD!$I:$K,3,FALSE),"")))</f>
        <v/>
      </c>
      <c r="BI268" s="121" t="str">
        <f>IF(BH266="IcePack","",IFNA(VLOOKUP(BH$2&amp;"F"&amp;$A266&amp;BI267,RackfileUPLOAD!$I:$K,3,FALSE),IFNA(VLOOKUP(BH$2&amp;"F"&amp;$A266,RackfileUPLOAD!$I:$K,3,FALSE),"")))</f>
        <v/>
      </c>
      <c r="BJ268" s="121" t="str">
        <f>IF(BH266="IcePack","",IFNA(VLOOKUP(BH$2&amp;"F"&amp;$A266&amp;BJ267,RackfileUPLOAD!$I:$K,3,FALSE),IFNA(VLOOKUP(BH$2&amp;"F"&amp;$A266,RackfileUPLOAD!$I:$K,3,FALSE),"")))</f>
        <v/>
      </c>
      <c r="BK268" s="113"/>
      <c r="BL268" s="109"/>
      <c r="BM268" s="121" t="str">
        <f>IF(BM266="IcePack","",IFNA(VLOOKUP(BM$2&amp;"F"&amp;$A266+1&amp;BM267,RackfileUPLOAD!$I:$K,3,FALSE),IFNA(VLOOKUP(BM$2&amp;"F"&amp;$A266+1,RackfileUPLOAD!$I:$K,3,FALSE),"")))</f>
        <v/>
      </c>
      <c r="BN268" s="121" t="str">
        <f>IF(BM266="IcePack","",IFNA(VLOOKUP(BM$2&amp;"F"&amp;$A266+1&amp;BN267,RackfileUPLOAD!$I:$K,3,FALSE),IFNA(VLOOKUP(BM$2&amp;"F"&amp;$A266+1,RackfileUPLOAD!$I:$K,3,FALSE),"")))</f>
        <v/>
      </c>
      <c r="BO268" s="121" t="str">
        <f>IF(BM266="IcePack","",IFNA(VLOOKUP(BM$2&amp;"F"&amp;$A266+1&amp;BO267,RackfileUPLOAD!$I:$K,3,FALSE),IFNA(VLOOKUP(BM$2&amp;"F"&amp;$A266+1,RackfileUPLOAD!$I:$K,3,FALSE),"")))</f>
        <v/>
      </c>
      <c r="BP268" s="111"/>
    </row>
    <row r="269" ht="9.0" customHeight="1">
      <c r="A269" s="88"/>
      <c r="B269" s="89"/>
      <c r="C269" s="90"/>
      <c r="D269" s="91"/>
      <c r="E269" s="94"/>
      <c r="F269" s="94"/>
      <c r="G269" s="94"/>
      <c r="H269" s="90"/>
      <c r="I269" s="91"/>
      <c r="J269" s="94"/>
      <c r="K269" s="94"/>
      <c r="L269" s="94"/>
      <c r="M269" s="90"/>
      <c r="N269" s="90"/>
      <c r="O269" s="91"/>
      <c r="P269" s="94"/>
      <c r="Q269" s="94"/>
      <c r="R269" s="94"/>
      <c r="S269" s="90"/>
      <c r="T269" s="91"/>
      <c r="U269" s="94"/>
      <c r="V269" s="94"/>
      <c r="W269" s="94"/>
      <c r="X269" s="90"/>
      <c r="Y269" s="90"/>
      <c r="Z269" s="91"/>
      <c r="AA269" s="94"/>
      <c r="AB269" s="94"/>
      <c r="AC269" s="94"/>
      <c r="AD269" s="90"/>
      <c r="AE269" s="91"/>
      <c r="AF269" s="94"/>
      <c r="AG269" s="94"/>
      <c r="AH269" s="94"/>
      <c r="AI269" s="90"/>
      <c r="AJ269" s="90"/>
      <c r="AK269" s="91"/>
      <c r="AL269" s="94"/>
      <c r="AM269" s="94"/>
      <c r="AN269" s="94"/>
      <c r="AO269" s="90"/>
      <c r="AP269" s="91"/>
      <c r="AQ269" s="94"/>
      <c r="AR269" s="94"/>
      <c r="AS269" s="94"/>
      <c r="AT269" s="90"/>
      <c r="AU269" s="90"/>
      <c r="AV269" s="95"/>
      <c r="AW269" s="94"/>
      <c r="AX269" s="94"/>
      <c r="AY269" s="94"/>
      <c r="AZ269" s="90"/>
      <c r="BA269" s="91"/>
      <c r="BB269" s="94"/>
      <c r="BC269" s="94"/>
      <c r="BD269" s="94"/>
      <c r="BE269" s="90"/>
      <c r="BF269" s="90"/>
      <c r="BG269" s="91"/>
      <c r="BH269" s="94"/>
      <c r="BI269" s="94"/>
      <c r="BJ269" s="94"/>
      <c r="BK269" s="90"/>
      <c r="BL269" s="91"/>
      <c r="BM269" s="94"/>
      <c r="BN269" s="94"/>
      <c r="BO269" s="94"/>
      <c r="BP269" s="115"/>
    </row>
    <row r="270" ht="59.25" customHeight="1">
      <c r="A270" s="97">
        <f>A266+2</f>
        <v>141</v>
      </c>
      <c r="B270" s="89"/>
      <c r="C270" s="90"/>
      <c r="D270" s="98" t="str">
        <f>IF(D$2="",,D$2&amp;"_KW "&amp;$B$2&amp;"_F"&amp;$A270)</f>
        <v>ASL3_KW 19_F141</v>
      </c>
      <c r="E270" s="119" t="str">
        <f>IFNA(VLOOKUP(E$2&amp;"F"&amp;$A270,RackfileUPLOAD!$H:$K,3,FALSE),"")</f>
        <v>FA-DE First Box - Flyer about program</v>
      </c>
      <c r="F270" s="100"/>
      <c r="G270" s="101"/>
      <c r="H270" s="102"/>
      <c r="I270" s="98" t="str">
        <f>IF(I$2="",,I$2&amp;"_KW "&amp;$B$2&amp;"_F"&amp;$A270)</f>
        <v>ASL3_KW 19_F141</v>
      </c>
      <c r="J270" s="119" t="str">
        <f>IFNA(VLOOKUP(J$2&amp;"F"&amp;$A270+1,RackfileUPLOAD!$H:$K,3,FALSE),"")</f>
        <v>FA-DE Welcome Booklet</v>
      </c>
      <c r="K270" s="100"/>
      <c r="L270" s="101"/>
      <c r="M270" s="90"/>
      <c r="N270" s="90"/>
      <c r="O270" s="98" t="str">
        <f>IF(O$2="",,O$2&amp;"_KW "&amp;$B$2&amp;"_F"&amp;$A270)</f>
        <v/>
      </c>
      <c r="P270" s="119" t="str">
        <f>IFNA(VLOOKUP(P$2&amp;"F"&amp;$A270,RackfileUPLOAD!$H:$K,3,FALSE),"")</f>
        <v/>
      </c>
      <c r="Q270" s="100"/>
      <c r="R270" s="101"/>
      <c r="S270" s="102"/>
      <c r="T270" s="98" t="str">
        <f>IF(T$2="",,T$2&amp;"_KW "&amp;$B$2&amp;"_F"&amp;$A270)</f>
        <v/>
      </c>
      <c r="U270" s="119" t="str">
        <f>IFNA(VLOOKUP(U$2&amp;"F"&amp;$A270+1,RackfileUPLOAD!$H:$K,3,FALSE),"")</f>
        <v/>
      </c>
      <c r="V270" s="100"/>
      <c r="W270" s="101"/>
      <c r="X270" s="90"/>
      <c r="Y270" s="90"/>
      <c r="Z270" s="98" t="str">
        <f>IF(Z$2="",,Z$2&amp;"_KW "&amp;$B$2&amp;"_F"&amp;$A270)</f>
        <v/>
      </c>
      <c r="AA270" s="119" t="str">
        <f>IFNA(VLOOKUP(AA$2&amp;"F"&amp;$A270,RackfileUPLOAD!$H:$K,3,FALSE),"")</f>
        <v/>
      </c>
      <c r="AB270" s="100"/>
      <c r="AC270" s="101"/>
      <c r="AD270" s="102"/>
      <c r="AE270" s="98" t="str">
        <f>IF(AE$2="",,AE$2&amp;"_KW "&amp;$B$2&amp;"_F"&amp;$A270)</f>
        <v/>
      </c>
      <c r="AF270" s="119" t="str">
        <f>IFNA(VLOOKUP(AF$2&amp;"F"&amp;$A270+1,RackfileUPLOAD!$H:$K,3,FALSE),"")</f>
        <v/>
      </c>
      <c r="AG270" s="100"/>
      <c r="AH270" s="101"/>
      <c r="AI270" s="90"/>
      <c r="AJ270" s="90"/>
      <c r="AK270" s="98" t="str">
        <f>IF(AK$2="",,AK$2&amp;"_KW "&amp;$B$2&amp;"_F"&amp;$A270)</f>
        <v/>
      </c>
      <c r="AL270" s="119" t="str">
        <f>IFNA(VLOOKUP(AL$2&amp;"F"&amp;$A270,RackfileUPLOAD!$H:$K,3,FALSE),"")</f>
        <v/>
      </c>
      <c r="AM270" s="100"/>
      <c r="AN270" s="101"/>
      <c r="AO270" s="102"/>
      <c r="AP270" s="98" t="str">
        <f>IF(AP$2="",,AP$2&amp;"_KW "&amp;$B$2&amp;"_F"&amp;$A270)</f>
        <v/>
      </c>
      <c r="AQ270" s="119" t="str">
        <f>IFNA(VLOOKUP(AQ$2&amp;"F"&amp;$A270+1,RackfileUPLOAD!$H:$K,3,FALSE),"")</f>
        <v/>
      </c>
      <c r="AR270" s="100"/>
      <c r="AS270" s="101"/>
      <c r="AT270" s="90"/>
      <c r="AU270" s="90"/>
      <c r="AV270" s="98" t="str">
        <f>IF(AV$2="",,AV$2&amp;"_KW "&amp;$B$2&amp;"_F"&amp;$A270)</f>
        <v/>
      </c>
      <c r="AW270" s="119" t="str">
        <f>IFNA(VLOOKUP(AW$2&amp;"F"&amp;$A270,RackfileUPLOAD!$H:$K,3,FALSE),"")</f>
        <v/>
      </c>
      <c r="AX270" s="100"/>
      <c r="AY270" s="101"/>
      <c r="AZ270" s="102"/>
      <c r="BA270" s="98" t="str">
        <f>IF(BA$2="",,BA$2&amp;"_KW "&amp;$B$2&amp;"_F"&amp;$A270)</f>
        <v/>
      </c>
      <c r="BB270" s="119" t="str">
        <f>IFNA(VLOOKUP(BB$2&amp;"F"&amp;$A270+1,RackfileUPLOAD!$H:$K,3,FALSE),"")</f>
        <v/>
      </c>
      <c r="BC270" s="100"/>
      <c r="BD270" s="101"/>
      <c r="BE270" s="90"/>
      <c r="BF270" s="90"/>
      <c r="BG270" s="98" t="str">
        <f>IF(BG$2="",,BG$2&amp;"_KW "&amp;$B$2&amp;"_F"&amp;$A270)</f>
        <v/>
      </c>
      <c r="BH270" s="119" t="str">
        <f>IFNA(VLOOKUP(BH$2&amp;"F"&amp;$A270,RackfileUPLOAD!$H:$K,3,FALSE),"")</f>
        <v/>
      </c>
      <c r="BI270" s="100"/>
      <c r="BJ270" s="101"/>
      <c r="BK270" s="102"/>
      <c r="BL270" s="98" t="str">
        <f>IF(BL$2="",,BL$2&amp;"_KW "&amp;$B$2&amp;"_F"&amp;$A270)</f>
        <v/>
      </c>
      <c r="BM270" s="119" t="str">
        <f>IFNA(VLOOKUP(BM$2&amp;"F"&amp;$A270+1,RackfileUPLOAD!$H:$K,3,FALSE),"")</f>
        <v/>
      </c>
      <c r="BN270" s="100"/>
      <c r="BO270" s="101"/>
      <c r="BP270" s="122"/>
    </row>
    <row r="271" ht="17.25" customHeight="1">
      <c r="A271" s="104"/>
      <c r="B271" s="89"/>
      <c r="C271" s="106"/>
      <c r="D271" s="104"/>
      <c r="E271" s="116" t="str">
        <f>IF(E270="","","2p")</f>
        <v>2p</v>
      </c>
      <c r="F271" s="117" t="str">
        <f>IF(E270="","","3p")</f>
        <v>3p</v>
      </c>
      <c r="G271" s="118" t="str">
        <f>IF(E270="","","4p")</f>
        <v>4p</v>
      </c>
      <c r="H271" s="108"/>
      <c r="I271" s="104"/>
      <c r="J271" s="116" t="str">
        <f>IF(J270="","","2p")</f>
        <v>2p</v>
      </c>
      <c r="K271" s="117" t="str">
        <f>IF(J270="","","3p")</f>
        <v>3p</v>
      </c>
      <c r="L271" s="118" t="str">
        <f>IF(J270="","","4p")</f>
        <v>4p</v>
      </c>
      <c r="M271" s="106"/>
      <c r="N271" s="106"/>
      <c r="O271" s="104"/>
      <c r="P271" s="116" t="str">
        <f>IF(P270="","","2p")</f>
        <v/>
      </c>
      <c r="Q271" s="117" t="str">
        <f>IF(P270="","","3p")</f>
        <v/>
      </c>
      <c r="R271" s="118" t="str">
        <f>IF(P270="","","4p")</f>
        <v/>
      </c>
      <c r="S271" s="108"/>
      <c r="T271" s="104"/>
      <c r="U271" s="116" t="str">
        <f>IF(U270="","","2p")</f>
        <v/>
      </c>
      <c r="V271" s="117" t="str">
        <f>IF(U270="","","3p")</f>
        <v/>
      </c>
      <c r="W271" s="118" t="str">
        <f>IF(U270="","","4p")</f>
        <v/>
      </c>
      <c r="X271" s="106"/>
      <c r="Y271" s="106"/>
      <c r="Z271" s="104"/>
      <c r="AA271" s="116" t="str">
        <f>IF(AA270="","","2p")</f>
        <v/>
      </c>
      <c r="AB271" s="117" t="str">
        <f>IF(AA270="","","3p")</f>
        <v/>
      </c>
      <c r="AC271" s="118" t="str">
        <f>IF(AA270="","","4p")</f>
        <v/>
      </c>
      <c r="AD271" s="108"/>
      <c r="AE271" s="104"/>
      <c r="AF271" s="116" t="str">
        <f>IF(AF270="","","2p")</f>
        <v/>
      </c>
      <c r="AG271" s="117" t="str">
        <f>IF(AF270="","","3p")</f>
        <v/>
      </c>
      <c r="AH271" s="118" t="str">
        <f>IF(AF270="","","4p")</f>
        <v/>
      </c>
      <c r="AI271" s="106"/>
      <c r="AJ271" s="106"/>
      <c r="AK271" s="104"/>
      <c r="AL271" s="116" t="str">
        <f>IF(AL270="","","2p")</f>
        <v/>
      </c>
      <c r="AM271" s="117" t="str">
        <f>IF(AL270="","","3p")</f>
        <v/>
      </c>
      <c r="AN271" s="118" t="str">
        <f>IF(AL270="","","4p")</f>
        <v/>
      </c>
      <c r="AO271" s="108"/>
      <c r="AP271" s="104"/>
      <c r="AQ271" s="116" t="str">
        <f>IF(AQ270="","","2p")</f>
        <v/>
      </c>
      <c r="AR271" s="117" t="str">
        <f>IF(AQ270="","","3p")</f>
        <v/>
      </c>
      <c r="AS271" s="118" t="str">
        <f>IF(AQ270="","","4p")</f>
        <v/>
      </c>
      <c r="AT271" s="106"/>
      <c r="AU271" s="106"/>
      <c r="AV271" s="104"/>
      <c r="AW271" s="116" t="str">
        <f>IF(AW270="","","2p")</f>
        <v/>
      </c>
      <c r="AX271" s="117" t="str">
        <f>IF(AW270="","","3p")</f>
        <v/>
      </c>
      <c r="AY271" s="118" t="str">
        <f>IF(AW270="","","4p")</f>
        <v/>
      </c>
      <c r="AZ271" s="108"/>
      <c r="BA271" s="104"/>
      <c r="BB271" s="116" t="str">
        <f>IF(BB270="","","2p")</f>
        <v/>
      </c>
      <c r="BC271" s="117" t="str">
        <f>IF(BB270="","","3p")</f>
        <v/>
      </c>
      <c r="BD271" s="118" t="str">
        <f>IF(BB270="","","4p")</f>
        <v/>
      </c>
      <c r="BE271" s="106"/>
      <c r="BF271" s="106"/>
      <c r="BG271" s="104"/>
      <c r="BH271" s="116" t="str">
        <f>IF(BH270="","","2p")</f>
        <v/>
      </c>
      <c r="BI271" s="117" t="str">
        <f>IF(BH270="","","3p")</f>
        <v/>
      </c>
      <c r="BJ271" s="118" t="str">
        <f>IF(BH270="","","4p")</f>
        <v/>
      </c>
      <c r="BK271" s="108"/>
      <c r="BL271" s="104"/>
      <c r="BM271" s="116" t="str">
        <f>IF(BM270="","","2p")</f>
        <v/>
      </c>
      <c r="BN271" s="117" t="str">
        <f>IF(BM270="","","3p")</f>
        <v/>
      </c>
      <c r="BO271" s="118" t="str">
        <f>IF(BM270="","","4p")</f>
        <v/>
      </c>
      <c r="BP271" s="106"/>
    </row>
    <row r="272" ht="33.75" customHeight="1">
      <c r="A272" s="109"/>
      <c r="B272" s="89"/>
      <c r="C272" s="111"/>
      <c r="D272" s="109"/>
      <c r="E272" s="121" t="str">
        <f>IF(E270="IcePack","",IFNA(VLOOKUP(E$2&amp;"F"&amp;$A270&amp;E271,RackfileUPLOAD!$I:$K,3,FALSE),IFNA(VLOOKUP(E$2&amp;"F"&amp;$A270,RackfileUPLOAD!$I:$K,3,FALSE),"")))</f>
        <v/>
      </c>
      <c r="F272" s="121" t="str">
        <f>IF(E270="IcePack","",IFNA(VLOOKUP(E$2&amp;"F"&amp;$A270&amp;F271,RackfileUPLOAD!$I:$K,3,FALSE),IFNA(VLOOKUP(E$2&amp;"F"&amp;$A270,RackfileUPLOAD!$I:$K,3,FALSE),"")))</f>
        <v/>
      </c>
      <c r="G272" s="121" t="str">
        <f>IF(E270="IcePack","",IFNA(VLOOKUP(E$2&amp;"F"&amp;$A270&amp;G271,RackfileUPLOAD!$I:$K,3,FALSE),IFNA(VLOOKUP(E$2&amp;"F"&amp;$A270,RackfileUPLOAD!$I:$K,3,FALSE),"")))</f>
        <v/>
      </c>
      <c r="H272" s="113"/>
      <c r="I272" s="109"/>
      <c r="J272" s="121" t="str">
        <f>IF(J270="IcePack","",IFNA(VLOOKUP(J$2&amp;"F"&amp;$A270+1&amp;J271,RackfileUPLOAD!$I:$K,3,FALSE),IFNA(VLOOKUP(J$2&amp;"F"&amp;$A270+1,RackfileUPLOAD!$I:$K,3,FALSE),"")))</f>
        <v/>
      </c>
      <c r="K272" s="121" t="str">
        <f>IF(J270="IcePack","",IFNA(VLOOKUP(J$2&amp;"F"&amp;$A270+1&amp;K271,RackfileUPLOAD!$I:$K,3,FALSE),IFNA(VLOOKUP(J$2&amp;"F"&amp;$A270+1,RackfileUPLOAD!$I:$K,3,FALSE),"")))</f>
        <v/>
      </c>
      <c r="L272" s="121" t="str">
        <f>IF(J270="IcePack","",IFNA(VLOOKUP(J$2&amp;"F"&amp;$A270+1&amp;L271,RackfileUPLOAD!$I:$K,3,FALSE),IFNA(VLOOKUP(J$2&amp;"F"&amp;$A270+1,RackfileUPLOAD!$I:$K,3,FALSE),"")))</f>
        <v/>
      </c>
      <c r="M272" s="111"/>
      <c r="N272" s="111"/>
      <c r="O272" s="109"/>
      <c r="P272" s="121" t="str">
        <f>IF(P270="IcePack","",IFNA(VLOOKUP(P$2&amp;"F"&amp;$A270&amp;P271,RackfileUPLOAD!$I:$K,3,FALSE),IFNA(VLOOKUP(P$2&amp;"F"&amp;$A270,RackfileUPLOAD!$I:$K,3,FALSE),"")))</f>
        <v/>
      </c>
      <c r="Q272" s="121" t="str">
        <f>IF(P270="IcePack","",IFNA(VLOOKUP(P$2&amp;"F"&amp;$A270&amp;Q271,RackfileUPLOAD!$I:$K,3,FALSE),IFNA(VLOOKUP(P$2&amp;"F"&amp;$A270,RackfileUPLOAD!$I:$K,3,FALSE),"")))</f>
        <v/>
      </c>
      <c r="R272" s="121" t="str">
        <f>IF(P270="IcePack","",IFNA(VLOOKUP(P$2&amp;"F"&amp;$A270&amp;R271,RackfileUPLOAD!$I:$K,3,FALSE),IFNA(VLOOKUP(P$2&amp;"F"&amp;$A270,RackfileUPLOAD!$I:$K,3,FALSE),"")))</f>
        <v/>
      </c>
      <c r="S272" s="113"/>
      <c r="T272" s="109"/>
      <c r="U272" s="121" t="str">
        <f>IF(U270="IcePack","",IFNA(VLOOKUP(U$2&amp;"F"&amp;$A270+1&amp;U271,RackfileUPLOAD!$I:$K,3,FALSE),IFNA(VLOOKUP(U$2&amp;"F"&amp;$A270+1,RackfileUPLOAD!$I:$K,3,FALSE),"")))</f>
        <v/>
      </c>
      <c r="V272" s="121" t="str">
        <f>IF(U270="IcePack","",IFNA(VLOOKUP(U$2&amp;"F"&amp;$A270+1&amp;V271,RackfileUPLOAD!$I:$K,3,FALSE),IFNA(VLOOKUP(U$2&amp;"F"&amp;$A270+1,RackfileUPLOAD!$I:$K,3,FALSE),"")))</f>
        <v/>
      </c>
      <c r="W272" s="121" t="str">
        <f>IF(U270="IcePack","",IFNA(VLOOKUP(U$2&amp;"F"&amp;$A270+1&amp;W271,RackfileUPLOAD!$I:$K,3,FALSE),IFNA(VLOOKUP(U$2&amp;"F"&amp;$A270+1,RackfileUPLOAD!$I:$K,3,FALSE),"")))</f>
        <v/>
      </c>
      <c r="X272" s="111"/>
      <c r="Y272" s="111"/>
      <c r="Z272" s="109"/>
      <c r="AA272" s="121" t="str">
        <f>IF(AA270="IcePack","",IFNA(VLOOKUP(AA$2&amp;"F"&amp;$A270&amp;AA271,RackfileUPLOAD!$I:$K,3,FALSE),IFNA(VLOOKUP(AA$2&amp;"F"&amp;$A270,RackfileUPLOAD!$I:$K,3,FALSE),"")))</f>
        <v/>
      </c>
      <c r="AB272" s="121" t="str">
        <f>IF(AA270="IcePack","",IFNA(VLOOKUP(AA$2&amp;"F"&amp;$A270&amp;AB271,RackfileUPLOAD!$I:$K,3,FALSE),IFNA(VLOOKUP(AA$2&amp;"F"&amp;$A270,RackfileUPLOAD!$I:$K,3,FALSE),"")))</f>
        <v/>
      </c>
      <c r="AC272" s="121" t="str">
        <f>IF(AA270="IcePack","",IFNA(VLOOKUP(AA$2&amp;"F"&amp;$A270&amp;AC271,RackfileUPLOAD!$I:$K,3,FALSE),IFNA(VLOOKUP(AA$2&amp;"F"&amp;$A270,RackfileUPLOAD!$I:$K,3,FALSE),"")))</f>
        <v/>
      </c>
      <c r="AD272" s="113"/>
      <c r="AE272" s="109"/>
      <c r="AF272" s="121" t="str">
        <f>IF(AF270="IcePack","",IFNA(VLOOKUP(AF$2&amp;"F"&amp;$A270+1&amp;AF271,RackfileUPLOAD!$I:$K,3,FALSE),IFNA(VLOOKUP(AF$2&amp;"F"&amp;$A270+1,RackfileUPLOAD!$I:$K,3,FALSE),"")))</f>
        <v/>
      </c>
      <c r="AG272" s="121" t="str">
        <f>IF(AF270="IcePack","",IFNA(VLOOKUP(AF$2&amp;"F"&amp;$A270+1&amp;AG271,RackfileUPLOAD!$I:$K,3,FALSE),IFNA(VLOOKUP(AF$2&amp;"F"&amp;$A270+1,RackfileUPLOAD!$I:$K,3,FALSE),"")))</f>
        <v/>
      </c>
      <c r="AH272" s="121" t="str">
        <f>IF(AF270="IcePack","",IFNA(VLOOKUP(AF$2&amp;"F"&amp;$A270+1&amp;AH271,RackfileUPLOAD!$I:$K,3,FALSE),IFNA(VLOOKUP(AF$2&amp;"F"&amp;$A270+1,RackfileUPLOAD!$I:$K,3,FALSE),"")))</f>
        <v/>
      </c>
      <c r="AI272" s="111"/>
      <c r="AJ272" s="111"/>
      <c r="AK272" s="109"/>
      <c r="AL272" s="121" t="str">
        <f>IF(AL270="IcePack","",IFNA(VLOOKUP(AL$2&amp;"F"&amp;$A270&amp;AL271,RackfileUPLOAD!$I:$K,3,FALSE),IFNA(VLOOKUP(AL$2&amp;"F"&amp;$A270,RackfileUPLOAD!$I:$K,3,FALSE),"")))</f>
        <v/>
      </c>
      <c r="AM272" s="121" t="str">
        <f>IF(AL270="IcePack","",IFNA(VLOOKUP(AL$2&amp;"F"&amp;$A270&amp;AM271,RackfileUPLOAD!$I:$K,3,FALSE),IFNA(VLOOKUP(AL$2&amp;"F"&amp;$A270,RackfileUPLOAD!$I:$K,3,FALSE),"")))</f>
        <v/>
      </c>
      <c r="AN272" s="121" t="str">
        <f>IF(AL270="IcePack","",IFNA(VLOOKUP(AL$2&amp;"F"&amp;$A270&amp;AN271,RackfileUPLOAD!$I:$K,3,FALSE),IFNA(VLOOKUP(AL$2&amp;"F"&amp;$A270,RackfileUPLOAD!$I:$K,3,FALSE),"")))</f>
        <v/>
      </c>
      <c r="AO272" s="113"/>
      <c r="AP272" s="109"/>
      <c r="AQ272" s="121" t="str">
        <f>IF(AQ270="IcePack","",IFNA(VLOOKUP(AQ$2&amp;"F"&amp;$A270+1&amp;AQ271,RackfileUPLOAD!$I:$K,3,FALSE),IFNA(VLOOKUP(AQ$2&amp;"F"&amp;$A270+1,RackfileUPLOAD!$I:$K,3,FALSE),"")))</f>
        <v/>
      </c>
      <c r="AR272" s="121" t="str">
        <f>IF(AQ270="IcePack","",IFNA(VLOOKUP(AQ$2&amp;"F"&amp;$A270+1&amp;AR271,RackfileUPLOAD!$I:$K,3,FALSE),IFNA(VLOOKUP(AQ$2&amp;"F"&amp;$A270+1,RackfileUPLOAD!$I:$K,3,FALSE),"")))</f>
        <v/>
      </c>
      <c r="AS272" s="121" t="str">
        <f>IF(AQ270="IcePack","",IFNA(VLOOKUP(AQ$2&amp;"F"&amp;$A270+1&amp;AS271,RackfileUPLOAD!$I:$K,3,FALSE),IFNA(VLOOKUP(AQ$2&amp;"F"&amp;$A270+1,RackfileUPLOAD!$I:$K,3,FALSE),"")))</f>
        <v/>
      </c>
      <c r="AT272" s="111"/>
      <c r="AU272" s="111"/>
      <c r="AV272" s="109"/>
      <c r="AW272" s="121" t="str">
        <f>IF(AW270="IcePack","",IFNA(VLOOKUP(AW$2&amp;"F"&amp;$A270&amp;AW271,RackfileUPLOAD!$I:$K,3,FALSE),IFNA(VLOOKUP(AW$2&amp;"F"&amp;$A270,RackfileUPLOAD!$I:$K,3,FALSE),"")))</f>
        <v/>
      </c>
      <c r="AX272" s="121" t="str">
        <f>IF(AW270="IcePack","",IFNA(VLOOKUP(AW$2&amp;"F"&amp;$A270&amp;AX271,RackfileUPLOAD!$I:$K,3,FALSE),IFNA(VLOOKUP(AW$2&amp;"F"&amp;$A270,RackfileUPLOAD!$I:$K,3,FALSE),"")))</f>
        <v/>
      </c>
      <c r="AY272" s="121" t="str">
        <f>IF(AW270="IcePack","",IFNA(VLOOKUP(AW$2&amp;"F"&amp;$A270&amp;AY271,RackfileUPLOAD!$I:$K,3,FALSE),IFNA(VLOOKUP(AW$2&amp;"F"&amp;$A270,RackfileUPLOAD!$I:$K,3,FALSE),"")))</f>
        <v/>
      </c>
      <c r="AZ272" s="113"/>
      <c r="BA272" s="109"/>
      <c r="BB272" s="121" t="str">
        <f>IF(BB270="IcePack","",IFNA(VLOOKUP(BB$2&amp;"F"&amp;$A270+1&amp;BB271,RackfileUPLOAD!$I:$K,3,FALSE),IFNA(VLOOKUP(BB$2&amp;"F"&amp;$A270+1,RackfileUPLOAD!$I:$K,3,FALSE),"")))</f>
        <v/>
      </c>
      <c r="BC272" s="121" t="str">
        <f>IF(BB270="IcePack","",IFNA(VLOOKUP(BB$2&amp;"F"&amp;$A270+1&amp;BC271,RackfileUPLOAD!$I:$K,3,FALSE),IFNA(VLOOKUP(BB$2&amp;"F"&amp;$A270+1,RackfileUPLOAD!$I:$K,3,FALSE),"")))</f>
        <v/>
      </c>
      <c r="BD272" s="121" t="str">
        <f>IF(BB270="IcePack","",IFNA(VLOOKUP(BB$2&amp;"F"&amp;$A270+1&amp;BD271,RackfileUPLOAD!$I:$K,3,FALSE),IFNA(VLOOKUP(BB$2&amp;"F"&amp;$A270+1,RackfileUPLOAD!$I:$K,3,FALSE),"")))</f>
        <v/>
      </c>
      <c r="BE272" s="111"/>
      <c r="BF272" s="111"/>
      <c r="BG272" s="109"/>
      <c r="BH272" s="121" t="str">
        <f>IF(BH270="IcePack","",IFNA(VLOOKUP(BH$2&amp;"F"&amp;$A270&amp;BH271,RackfileUPLOAD!$I:$K,3,FALSE),IFNA(VLOOKUP(BH$2&amp;"F"&amp;$A270,RackfileUPLOAD!$I:$K,3,FALSE),"")))</f>
        <v/>
      </c>
      <c r="BI272" s="121" t="str">
        <f>IF(BH270="IcePack","",IFNA(VLOOKUP(BH$2&amp;"F"&amp;$A270&amp;BI271,RackfileUPLOAD!$I:$K,3,FALSE),IFNA(VLOOKUP(BH$2&amp;"F"&amp;$A270,RackfileUPLOAD!$I:$K,3,FALSE),"")))</f>
        <v/>
      </c>
      <c r="BJ272" s="121" t="str">
        <f>IF(BH270="IcePack","",IFNA(VLOOKUP(BH$2&amp;"F"&amp;$A270&amp;BJ271,RackfileUPLOAD!$I:$K,3,FALSE),IFNA(VLOOKUP(BH$2&amp;"F"&amp;$A270,RackfileUPLOAD!$I:$K,3,FALSE),"")))</f>
        <v/>
      </c>
      <c r="BK272" s="113"/>
      <c r="BL272" s="109"/>
      <c r="BM272" s="121" t="str">
        <f>IF(BM270="IcePack","",IFNA(VLOOKUP(BM$2&amp;"F"&amp;$A270+1&amp;BM271,RackfileUPLOAD!$I:$K,3,FALSE),IFNA(VLOOKUP(BM$2&amp;"F"&amp;$A270+1,RackfileUPLOAD!$I:$K,3,FALSE),"")))</f>
        <v/>
      </c>
      <c r="BN272" s="121" t="str">
        <f>IF(BM270="IcePack","",IFNA(VLOOKUP(BM$2&amp;"F"&amp;$A270+1&amp;BN271,RackfileUPLOAD!$I:$K,3,FALSE),IFNA(VLOOKUP(BM$2&amp;"F"&amp;$A270+1,RackfileUPLOAD!$I:$K,3,FALSE),"")))</f>
        <v/>
      </c>
      <c r="BO272" s="121" t="str">
        <f>IF(BM270="IcePack","",IFNA(VLOOKUP(BM$2&amp;"F"&amp;$A270+1&amp;BO271,RackfileUPLOAD!$I:$K,3,FALSE),IFNA(VLOOKUP(BM$2&amp;"F"&amp;$A270+1,RackfileUPLOAD!$I:$K,3,FALSE),"")))</f>
        <v/>
      </c>
      <c r="BP272" s="111"/>
    </row>
    <row r="273" ht="9.0" customHeight="1">
      <c r="A273" s="88"/>
      <c r="B273" s="89"/>
      <c r="C273" s="90"/>
      <c r="D273" s="91"/>
      <c r="E273" s="94"/>
      <c r="F273" s="94"/>
      <c r="G273" s="94"/>
      <c r="H273" s="90"/>
      <c r="I273" s="91"/>
      <c r="J273" s="94"/>
      <c r="K273" s="94"/>
      <c r="L273" s="94"/>
      <c r="M273" s="90"/>
      <c r="N273" s="90"/>
      <c r="O273" s="91"/>
      <c r="P273" s="94"/>
      <c r="Q273" s="94"/>
      <c r="R273" s="94"/>
      <c r="S273" s="90"/>
      <c r="T273" s="91"/>
      <c r="U273" s="94"/>
      <c r="V273" s="94"/>
      <c r="W273" s="94"/>
      <c r="X273" s="90"/>
      <c r="Y273" s="90"/>
      <c r="Z273" s="91"/>
      <c r="AA273" s="94"/>
      <c r="AB273" s="94"/>
      <c r="AC273" s="94"/>
      <c r="AD273" s="90"/>
      <c r="AE273" s="91"/>
      <c r="AF273" s="94"/>
      <c r="AG273" s="94"/>
      <c r="AH273" s="94"/>
      <c r="AI273" s="90"/>
      <c r="AJ273" s="90"/>
      <c r="AK273" s="91"/>
      <c r="AL273" s="94"/>
      <c r="AM273" s="94"/>
      <c r="AN273" s="94"/>
      <c r="AO273" s="90"/>
      <c r="AP273" s="91"/>
      <c r="AQ273" s="94"/>
      <c r="AR273" s="94"/>
      <c r="AS273" s="94"/>
      <c r="AT273" s="90"/>
      <c r="AU273" s="90"/>
      <c r="AV273" s="95"/>
      <c r="AW273" s="94"/>
      <c r="AX273" s="94"/>
      <c r="AY273" s="94"/>
      <c r="AZ273" s="90"/>
      <c r="BA273" s="91"/>
      <c r="BB273" s="94"/>
      <c r="BC273" s="94"/>
      <c r="BD273" s="94"/>
      <c r="BE273" s="90"/>
      <c r="BF273" s="90"/>
      <c r="BG273" s="91"/>
      <c r="BH273" s="94"/>
      <c r="BI273" s="94"/>
      <c r="BJ273" s="94"/>
      <c r="BK273" s="90"/>
      <c r="BL273" s="91"/>
      <c r="BM273" s="94"/>
      <c r="BN273" s="94"/>
      <c r="BO273" s="94"/>
      <c r="BP273" s="115"/>
    </row>
    <row r="274" ht="59.25" customHeight="1">
      <c r="A274" s="97">
        <f>A270+2</f>
        <v>143</v>
      </c>
      <c r="B274" s="89"/>
      <c r="C274" s="90"/>
      <c r="D274" s="98" t="str">
        <f>IF(D$2="",,D$2&amp;"_KW "&amp;$B$2&amp;"_F"&amp;$A274)</f>
        <v>ASL3_KW 19_F143</v>
      </c>
      <c r="E274" s="119" t="str">
        <f>IFNA(VLOOKUP(E$2&amp;"F"&amp;$A274,RackfileUPLOAD!$H:$K,3,FALSE),"")</f>
        <v>FA-DE Freebies</v>
      </c>
      <c r="F274" s="100"/>
      <c r="G274" s="101"/>
      <c r="H274" s="102"/>
      <c r="I274" s="98" t="str">
        <f>IF(I$2="",,I$2&amp;"_KW "&amp;$B$2&amp;"_F"&amp;$A274)</f>
        <v>ASL3_KW 19_F143</v>
      </c>
      <c r="J274" s="119" t="str">
        <f>IFNA(VLOOKUP(J$2&amp;"F"&amp;$A274+1,RackfileUPLOAD!$H:$K,3,FALSE),"")</f>
        <v>IcePack1</v>
      </c>
      <c r="K274" s="100"/>
      <c r="L274" s="101"/>
      <c r="M274" s="90"/>
      <c r="N274" s="90"/>
      <c r="O274" s="98" t="str">
        <f>IF(O$2="",,O$2&amp;"_KW "&amp;$B$2&amp;"_F"&amp;$A274)</f>
        <v/>
      </c>
      <c r="P274" s="119" t="str">
        <f>IFNA(VLOOKUP(P$2&amp;"F"&amp;$A274,RackfileUPLOAD!$H:$K,3,FALSE),"")</f>
        <v/>
      </c>
      <c r="Q274" s="100"/>
      <c r="R274" s="101"/>
      <c r="S274" s="102"/>
      <c r="T274" s="98" t="str">
        <f>IF(T$2="",,T$2&amp;"_KW "&amp;$B$2&amp;"_F"&amp;$A274)</f>
        <v/>
      </c>
      <c r="U274" s="119" t="str">
        <f>IFNA(VLOOKUP(U$2&amp;"F"&amp;$A274+1,RackfileUPLOAD!$H:$K,3,FALSE),"")</f>
        <v/>
      </c>
      <c r="V274" s="100"/>
      <c r="W274" s="101"/>
      <c r="X274" s="90"/>
      <c r="Y274" s="90"/>
      <c r="Z274" s="98" t="str">
        <f>IF(Z$2="",,Z$2&amp;"_KW "&amp;$B$2&amp;"_F"&amp;$A274)</f>
        <v/>
      </c>
      <c r="AA274" s="119" t="str">
        <f>IFNA(VLOOKUP(AA$2&amp;"F"&amp;$A274,RackfileUPLOAD!$H:$K,3,FALSE),"")</f>
        <v/>
      </c>
      <c r="AB274" s="100"/>
      <c r="AC274" s="101"/>
      <c r="AD274" s="102"/>
      <c r="AE274" s="98" t="str">
        <f>IF(AE$2="",,AE$2&amp;"_KW "&amp;$B$2&amp;"_F"&amp;$A274)</f>
        <v/>
      </c>
      <c r="AF274" s="119" t="str">
        <f>IFNA(VLOOKUP(AF$2&amp;"F"&amp;$A274+1,RackfileUPLOAD!$H:$K,3,FALSE),"")</f>
        <v/>
      </c>
      <c r="AG274" s="100"/>
      <c r="AH274" s="101"/>
      <c r="AI274" s="90"/>
      <c r="AJ274" s="90"/>
      <c r="AK274" s="98" t="str">
        <f>IF(AK$2="",,AK$2&amp;"_KW "&amp;$B$2&amp;"_F"&amp;$A274)</f>
        <v/>
      </c>
      <c r="AL274" s="119" t="str">
        <f>IFNA(VLOOKUP(AL$2&amp;"F"&amp;$A274,RackfileUPLOAD!$H:$K,3,FALSE),"")</f>
        <v/>
      </c>
      <c r="AM274" s="100"/>
      <c r="AN274" s="101"/>
      <c r="AO274" s="102"/>
      <c r="AP274" s="98" t="str">
        <f>IF(AP$2="",,AP$2&amp;"_KW "&amp;$B$2&amp;"_F"&amp;$A274)</f>
        <v/>
      </c>
      <c r="AQ274" s="119" t="str">
        <f>IFNA(VLOOKUP(AQ$2&amp;"F"&amp;$A274+1,RackfileUPLOAD!$H:$K,3,FALSE),"")</f>
        <v/>
      </c>
      <c r="AR274" s="100"/>
      <c r="AS274" s="101"/>
      <c r="AT274" s="90"/>
      <c r="AU274" s="90"/>
      <c r="AV274" s="98" t="str">
        <f>IF(AV$2="",,AV$2&amp;"_KW "&amp;$B$2&amp;"_F"&amp;$A274)</f>
        <v/>
      </c>
      <c r="AW274" s="119" t="str">
        <f>IFNA(VLOOKUP(AW$2&amp;"F"&amp;$A274,RackfileUPLOAD!$H:$K,3,FALSE),"")</f>
        <v/>
      </c>
      <c r="AX274" s="100"/>
      <c r="AY274" s="101"/>
      <c r="AZ274" s="102"/>
      <c r="BA274" s="98" t="str">
        <f>IF(BA$2="",,BA$2&amp;"_KW "&amp;$B$2&amp;"_F"&amp;$A274)</f>
        <v/>
      </c>
      <c r="BB274" s="119" t="str">
        <f>IFNA(VLOOKUP(BB$2&amp;"F"&amp;$A274+1,RackfileUPLOAD!$H:$K,3,FALSE),"")</f>
        <v/>
      </c>
      <c r="BC274" s="100"/>
      <c r="BD274" s="101"/>
      <c r="BE274" s="90"/>
      <c r="BF274" s="90"/>
      <c r="BG274" s="98" t="str">
        <f>IF(BG$2="",,BG$2&amp;"_KW "&amp;$B$2&amp;"_F"&amp;$A274)</f>
        <v/>
      </c>
      <c r="BH274" s="119" t="str">
        <f>IFNA(VLOOKUP(BH$2&amp;"F"&amp;$A274,RackfileUPLOAD!$H:$K,3,FALSE),"")</f>
        <v/>
      </c>
      <c r="BI274" s="100"/>
      <c r="BJ274" s="101"/>
      <c r="BK274" s="102"/>
      <c r="BL274" s="98" t="str">
        <f>IF(BL$2="",,BL$2&amp;"_KW "&amp;$B$2&amp;"_F"&amp;$A274)</f>
        <v/>
      </c>
      <c r="BM274" s="119" t="str">
        <f>IFNA(VLOOKUP(BM$2&amp;"F"&amp;$A274+1,RackfileUPLOAD!$H:$K,3,FALSE),"")</f>
        <v/>
      </c>
      <c r="BN274" s="100"/>
      <c r="BO274" s="101"/>
      <c r="BP274" s="122"/>
    </row>
    <row r="275" ht="17.25" customHeight="1">
      <c r="A275" s="104"/>
      <c r="B275" s="89"/>
      <c r="C275" s="106"/>
      <c r="D275" s="104"/>
      <c r="E275" s="116" t="str">
        <f>IF(E274="","","2p")</f>
        <v>2p</v>
      </c>
      <c r="F275" s="117" t="str">
        <f>IF(E274="","","3p")</f>
        <v>3p</v>
      </c>
      <c r="G275" s="118" t="str">
        <f>IF(E274="","","4p")</f>
        <v>4p</v>
      </c>
      <c r="H275" s="108"/>
      <c r="I275" s="104"/>
      <c r="J275" s="116" t="str">
        <f>IF(J274="","","2p")</f>
        <v>2p</v>
      </c>
      <c r="K275" s="117" t="str">
        <f>IF(J274="","","3p")</f>
        <v>3p</v>
      </c>
      <c r="L275" s="118" t="str">
        <f>IF(J274="","","4p")</f>
        <v>4p</v>
      </c>
      <c r="M275" s="106"/>
      <c r="N275" s="106"/>
      <c r="O275" s="104"/>
      <c r="P275" s="116" t="str">
        <f>IF(P274="","","2p")</f>
        <v/>
      </c>
      <c r="Q275" s="117" t="str">
        <f>IF(P274="","","3p")</f>
        <v/>
      </c>
      <c r="R275" s="118" t="str">
        <f>IF(P274="","","4p")</f>
        <v/>
      </c>
      <c r="S275" s="108"/>
      <c r="T275" s="104"/>
      <c r="U275" s="116" t="str">
        <f>IF(U274="","","2p")</f>
        <v/>
      </c>
      <c r="V275" s="117" t="str">
        <f>IF(U274="","","3p")</f>
        <v/>
      </c>
      <c r="W275" s="118" t="str">
        <f>IF(U274="","","4p")</f>
        <v/>
      </c>
      <c r="X275" s="106"/>
      <c r="Y275" s="106"/>
      <c r="Z275" s="104"/>
      <c r="AA275" s="116" t="str">
        <f>IF(AA274="","","2p")</f>
        <v/>
      </c>
      <c r="AB275" s="117" t="str">
        <f>IF(AA274="","","3p")</f>
        <v/>
      </c>
      <c r="AC275" s="118" t="str">
        <f>IF(AA274="","","4p")</f>
        <v/>
      </c>
      <c r="AD275" s="108"/>
      <c r="AE275" s="104"/>
      <c r="AF275" s="116" t="str">
        <f>IF(AF274="","","2p")</f>
        <v/>
      </c>
      <c r="AG275" s="117" t="str">
        <f>IF(AF274="","","3p")</f>
        <v/>
      </c>
      <c r="AH275" s="118" t="str">
        <f>IF(AF274="","","4p")</f>
        <v/>
      </c>
      <c r="AI275" s="106"/>
      <c r="AJ275" s="106"/>
      <c r="AK275" s="104"/>
      <c r="AL275" s="116" t="str">
        <f>IF(AL274="","","2p")</f>
        <v/>
      </c>
      <c r="AM275" s="117" t="str">
        <f>IF(AL274="","","3p")</f>
        <v/>
      </c>
      <c r="AN275" s="118" t="str">
        <f>IF(AL274="","","4p")</f>
        <v/>
      </c>
      <c r="AO275" s="108"/>
      <c r="AP275" s="104"/>
      <c r="AQ275" s="116" t="str">
        <f>IF(AQ274="","","2p")</f>
        <v/>
      </c>
      <c r="AR275" s="117" t="str">
        <f>IF(AQ274="","","3p")</f>
        <v/>
      </c>
      <c r="AS275" s="118" t="str">
        <f>IF(AQ274="","","4p")</f>
        <v/>
      </c>
      <c r="AT275" s="106"/>
      <c r="AU275" s="106"/>
      <c r="AV275" s="104"/>
      <c r="AW275" s="116" t="str">
        <f>IF(AW274="","","2p")</f>
        <v/>
      </c>
      <c r="AX275" s="117" t="str">
        <f>IF(AW274="","","3p")</f>
        <v/>
      </c>
      <c r="AY275" s="118" t="str">
        <f>IF(AW274="","","4p")</f>
        <v/>
      </c>
      <c r="AZ275" s="108"/>
      <c r="BA275" s="104"/>
      <c r="BB275" s="116" t="str">
        <f>IF(BB274="","","2p")</f>
        <v/>
      </c>
      <c r="BC275" s="117" t="str">
        <f>IF(BB274="","","3p")</f>
        <v/>
      </c>
      <c r="BD275" s="118" t="str">
        <f>IF(BB274="","","4p")</f>
        <v/>
      </c>
      <c r="BE275" s="106"/>
      <c r="BF275" s="106"/>
      <c r="BG275" s="104"/>
      <c r="BH275" s="116" t="str">
        <f>IF(BH274="","","2p")</f>
        <v/>
      </c>
      <c r="BI275" s="117" t="str">
        <f>IF(BH274="","","3p")</f>
        <v/>
      </c>
      <c r="BJ275" s="118" t="str">
        <f>IF(BH274="","","4p")</f>
        <v/>
      </c>
      <c r="BK275" s="108"/>
      <c r="BL275" s="104"/>
      <c r="BM275" s="116" t="str">
        <f>IF(BM274="","","2p")</f>
        <v/>
      </c>
      <c r="BN275" s="117" t="str">
        <f>IF(BM274="","","3p")</f>
        <v/>
      </c>
      <c r="BO275" s="118" t="str">
        <f>IF(BM274="","","4p")</f>
        <v/>
      </c>
      <c r="BP275" s="106"/>
    </row>
    <row r="276" ht="33.75" customHeight="1">
      <c r="A276" s="109"/>
      <c r="B276" s="89"/>
      <c r="C276" s="111"/>
      <c r="D276" s="109"/>
      <c r="E276" s="121" t="str">
        <f>IF(E274="IcePack","",IFNA(VLOOKUP(E$2&amp;"F"&amp;$A274&amp;E275,RackfileUPLOAD!$I:$K,3,FALSE),IFNA(VLOOKUP(E$2&amp;"F"&amp;$A274,RackfileUPLOAD!$I:$K,3,FALSE),"")))</f>
        <v/>
      </c>
      <c r="F276" s="121" t="str">
        <f>IF(E274="IcePack","",IFNA(VLOOKUP(E$2&amp;"F"&amp;$A274&amp;F275,RackfileUPLOAD!$I:$K,3,FALSE),IFNA(VLOOKUP(E$2&amp;"F"&amp;$A274,RackfileUPLOAD!$I:$K,3,FALSE),"")))</f>
        <v/>
      </c>
      <c r="G276" s="121" t="str">
        <f>IF(E274="IcePack","",IFNA(VLOOKUP(E$2&amp;"F"&amp;$A274&amp;G275,RackfileUPLOAD!$I:$K,3,FALSE),IFNA(VLOOKUP(E$2&amp;"F"&amp;$A274,RackfileUPLOAD!$I:$K,3,FALSE),"")))</f>
        <v/>
      </c>
      <c r="H276" s="113"/>
      <c r="I276" s="109"/>
      <c r="J276" s="121" t="str">
        <f>IF(J274="IcePack","",IFNA(VLOOKUP(J$2&amp;"F"&amp;$A274+1&amp;J275,RackfileUPLOAD!$I:$K,3,FALSE),IFNA(VLOOKUP(J$2&amp;"F"&amp;$A274+1,RackfileUPLOAD!$I:$K,3,FALSE),"")))</f>
        <v/>
      </c>
      <c r="K276" s="121" t="str">
        <f>IF(J274="IcePack","",IFNA(VLOOKUP(J$2&amp;"F"&amp;$A274+1&amp;K275,RackfileUPLOAD!$I:$K,3,FALSE),IFNA(VLOOKUP(J$2&amp;"F"&amp;$A274+1,RackfileUPLOAD!$I:$K,3,FALSE),"")))</f>
        <v/>
      </c>
      <c r="L276" s="121" t="str">
        <f>IF(J274="IcePack","",IFNA(VLOOKUP(J$2&amp;"F"&amp;$A274+1&amp;L275,RackfileUPLOAD!$I:$K,3,FALSE),IFNA(VLOOKUP(J$2&amp;"F"&amp;$A274+1,RackfileUPLOAD!$I:$K,3,FALSE),"")))</f>
        <v/>
      </c>
      <c r="M276" s="111"/>
      <c r="N276" s="111"/>
      <c r="O276" s="109"/>
      <c r="P276" s="121" t="str">
        <f>IF(P274="IcePack","",IFNA(VLOOKUP(P$2&amp;"F"&amp;$A274&amp;P275,RackfileUPLOAD!$I:$K,3,FALSE),IFNA(VLOOKUP(P$2&amp;"F"&amp;$A274,RackfileUPLOAD!$I:$K,3,FALSE),"")))</f>
        <v/>
      </c>
      <c r="Q276" s="121" t="str">
        <f>IF(P274="IcePack","",IFNA(VLOOKUP(P$2&amp;"F"&amp;$A274&amp;Q275,RackfileUPLOAD!$I:$K,3,FALSE),IFNA(VLOOKUP(P$2&amp;"F"&amp;$A274,RackfileUPLOAD!$I:$K,3,FALSE),"")))</f>
        <v/>
      </c>
      <c r="R276" s="121" t="str">
        <f>IF(P274="IcePack","",IFNA(VLOOKUP(P$2&amp;"F"&amp;$A274&amp;R275,RackfileUPLOAD!$I:$K,3,FALSE),IFNA(VLOOKUP(P$2&amp;"F"&amp;$A274,RackfileUPLOAD!$I:$K,3,FALSE),"")))</f>
        <v/>
      </c>
      <c r="S276" s="113"/>
      <c r="T276" s="109"/>
      <c r="U276" s="121" t="str">
        <f>IF(U274="IcePack","",IFNA(VLOOKUP(U$2&amp;"F"&amp;$A274+1&amp;U275,RackfileUPLOAD!$I:$K,3,FALSE),IFNA(VLOOKUP(U$2&amp;"F"&amp;$A274+1,RackfileUPLOAD!$I:$K,3,FALSE),"")))</f>
        <v/>
      </c>
      <c r="V276" s="121" t="str">
        <f>IF(U274="IcePack","",IFNA(VLOOKUP(U$2&amp;"F"&amp;$A274+1&amp;V275,RackfileUPLOAD!$I:$K,3,FALSE),IFNA(VLOOKUP(U$2&amp;"F"&amp;$A274+1,RackfileUPLOAD!$I:$K,3,FALSE),"")))</f>
        <v/>
      </c>
      <c r="W276" s="121" t="str">
        <f>IF(U274="IcePack","",IFNA(VLOOKUP(U$2&amp;"F"&amp;$A274+1&amp;W275,RackfileUPLOAD!$I:$K,3,FALSE),IFNA(VLOOKUP(U$2&amp;"F"&amp;$A274+1,RackfileUPLOAD!$I:$K,3,FALSE),"")))</f>
        <v/>
      </c>
      <c r="X276" s="111"/>
      <c r="Y276" s="111"/>
      <c r="Z276" s="109"/>
      <c r="AA276" s="121" t="str">
        <f>IF(AA274="IcePack","",IFNA(VLOOKUP(AA$2&amp;"F"&amp;$A274&amp;AA275,RackfileUPLOAD!$I:$K,3,FALSE),IFNA(VLOOKUP(AA$2&amp;"F"&amp;$A274,RackfileUPLOAD!$I:$K,3,FALSE),"")))</f>
        <v/>
      </c>
      <c r="AB276" s="121" t="str">
        <f>IF(AA274="IcePack","",IFNA(VLOOKUP(AA$2&amp;"F"&amp;$A274&amp;AB275,RackfileUPLOAD!$I:$K,3,FALSE),IFNA(VLOOKUP(AA$2&amp;"F"&amp;$A274,RackfileUPLOAD!$I:$K,3,FALSE),"")))</f>
        <v/>
      </c>
      <c r="AC276" s="121" t="str">
        <f>IF(AA274="IcePack","",IFNA(VLOOKUP(AA$2&amp;"F"&amp;$A274&amp;AC275,RackfileUPLOAD!$I:$K,3,FALSE),IFNA(VLOOKUP(AA$2&amp;"F"&amp;$A274,RackfileUPLOAD!$I:$K,3,FALSE),"")))</f>
        <v/>
      </c>
      <c r="AD276" s="113"/>
      <c r="AE276" s="109"/>
      <c r="AF276" s="121" t="str">
        <f>IF(AF274="IcePack","",IFNA(VLOOKUP(AF$2&amp;"F"&amp;$A274+1&amp;AF275,RackfileUPLOAD!$I:$K,3,FALSE),IFNA(VLOOKUP(AF$2&amp;"F"&amp;$A274+1,RackfileUPLOAD!$I:$K,3,FALSE),"")))</f>
        <v/>
      </c>
      <c r="AG276" s="121" t="str">
        <f>IF(AF274="IcePack","",IFNA(VLOOKUP(AF$2&amp;"F"&amp;$A274+1&amp;AG275,RackfileUPLOAD!$I:$K,3,FALSE),IFNA(VLOOKUP(AF$2&amp;"F"&amp;$A274+1,RackfileUPLOAD!$I:$K,3,FALSE),"")))</f>
        <v/>
      </c>
      <c r="AH276" s="121" t="str">
        <f>IF(AF274="IcePack","",IFNA(VLOOKUP(AF$2&amp;"F"&amp;$A274+1&amp;AH275,RackfileUPLOAD!$I:$K,3,FALSE),IFNA(VLOOKUP(AF$2&amp;"F"&amp;$A274+1,RackfileUPLOAD!$I:$K,3,FALSE),"")))</f>
        <v/>
      </c>
      <c r="AI276" s="111"/>
      <c r="AJ276" s="111"/>
      <c r="AK276" s="109"/>
      <c r="AL276" s="121" t="str">
        <f>IF(AL274="IcePack","",IFNA(VLOOKUP(AL$2&amp;"F"&amp;$A274&amp;AL275,RackfileUPLOAD!$I:$K,3,FALSE),IFNA(VLOOKUP(AL$2&amp;"F"&amp;$A274,RackfileUPLOAD!$I:$K,3,FALSE),"")))</f>
        <v/>
      </c>
      <c r="AM276" s="121" t="str">
        <f>IF(AL274="IcePack","",IFNA(VLOOKUP(AL$2&amp;"F"&amp;$A274&amp;AM275,RackfileUPLOAD!$I:$K,3,FALSE),IFNA(VLOOKUP(AL$2&amp;"F"&amp;$A274,RackfileUPLOAD!$I:$K,3,FALSE),"")))</f>
        <v/>
      </c>
      <c r="AN276" s="121" t="str">
        <f>IF(AL274="IcePack","",IFNA(VLOOKUP(AL$2&amp;"F"&amp;$A274&amp;AN275,RackfileUPLOAD!$I:$K,3,FALSE),IFNA(VLOOKUP(AL$2&amp;"F"&amp;$A274,RackfileUPLOAD!$I:$K,3,FALSE),"")))</f>
        <v/>
      </c>
      <c r="AO276" s="113"/>
      <c r="AP276" s="109"/>
      <c r="AQ276" s="121" t="str">
        <f>IF(AQ274="IcePack","",IFNA(VLOOKUP(AQ$2&amp;"F"&amp;$A274+1&amp;AQ275,RackfileUPLOAD!$I:$K,3,FALSE),IFNA(VLOOKUP(AQ$2&amp;"F"&amp;$A274+1,RackfileUPLOAD!$I:$K,3,FALSE),"")))</f>
        <v/>
      </c>
      <c r="AR276" s="121" t="str">
        <f>IF(AQ274="IcePack","",IFNA(VLOOKUP(AQ$2&amp;"F"&amp;$A274+1&amp;AR275,RackfileUPLOAD!$I:$K,3,FALSE),IFNA(VLOOKUP(AQ$2&amp;"F"&amp;$A274+1,RackfileUPLOAD!$I:$K,3,FALSE),"")))</f>
        <v/>
      </c>
      <c r="AS276" s="121" t="str">
        <f>IF(AQ274="IcePack","",IFNA(VLOOKUP(AQ$2&amp;"F"&amp;$A274+1&amp;AS275,RackfileUPLOAD!$I:$K,3,FALSE),IFNA(VLOOKUP(AQ$2&amp;"F"&amp;$A274+1,RackfileUPLOAD!$I:$K,3,FALSE),"")))</f>
        <v/>
      </c>
      <c r="AT276" s="111"/>
      <c r="AU276" s="111"/>
      <c r="AV276" s="109"/>
      <c r="AW276" s="121" t="str">
        <f>IF(AW274="IcePack","",IFNA(VLOOKUP(AW$2&amp;"F"&amp;$A274&amp;AW275,RackfileUPLOAD!$I:$K,3,FALSE),IFNA(VLOOKUP(AW$2&amp;"F"&amp;$A274,RackfileUPLOAD!$I:$K,3,FALSE),"")))</f>
        <v/>
      </c>
      <c r="AX276" s="121" t="str">
        <f>IF(AW274="IcePack","",IFNA(VLOOKUP(AW$2&amp;"F"&amp;$A274&amp;AX275,RackfileUPLOAD!$I:$K,3,FALSE),IFNA(VLOOKUP(AW$2&amp;"F"&amp;$A274,RackfileUPLOAD!$I:$K,3,FALSE),"")))</f>
        <v/>
      </c>
      <c r="AY276" s="121" t="str">
        <f>IF(AW274="IcePack","",IFNA(VLOOKUP(AW$2&amp;"F"&amp;$A274&amp;AY275,RackfileUPLOAD!$I:$K,3,FALSE),IFNA(VLOOKUP(AW$2&amp;"F"&amp;$A274,RackfileUPLOAD!$I:$K,3,FALSE),"")))</f>
        <v/>
      </c>
      <c r="AZ276" s="113"/>
      <c r="BA276" s="109"/>
      <c r="BB276" s="121" t="str">
        <f>IF(BB274="IcePack","",IFNA(VLOOKUP(BB$2&amp;"F"&amp;$A274+1&amp;BB275,RackfileUPLOAD!$I:$K,3,FALSE),IFNA(VLOOKUP(BB$2&amp;"F"&amp;$A274+1,RackfileUPLOAD!$I:$K,3,FALSE),"")))</f>
        <v/>
      </c>
      <c r="BC276" s="121" t="str">
        <f>IF(BB274="IcePack","",IFNA(VLOOKUP(BB$2&amp;"F"&amp;$A274+1&amp;BC275,RackfileUPLOAD!$I:$K,3,FALSE),IFNA(VLOOKUP(BB$2&amp;"F"&amp;$A274+1,RackfileUPLOAD!$I:$K,3,FALSE),"")))</f>
        <v/>
      </c>
      <c r="BD276" s="121" t="str">
        <f>IF(BB274="IcePack","",IFNA(VLOOKUP(BB$2&amp;"F"&amp;$A274+1&amp;BD275,RackfileUPLOAD!$I:$K,3,FALSE),IFNA(VLOOKUP(BB$2&amp;"F"&amp;$A274+1,RackfileUPLOAD!$I:$K,3,FALSE),"")))</f>
        <v/>
      </c>
      <c r="BE276" s="111"/>
      <c r="BF276" s="111"/>
      <c r="BG276" s="109"/>
      <c r="BH276" s="121" t="str">
        <f>IF(BH274="IcePack","",IFNA(VLOOKUP(BH$2&amp;"F"&amp;$A274&amp;BH275,RackfileUPLOAD!$I:$K,3,FALSE),IFNA(VLOOKUP(BH$2&amp;"F"&amp;$A274,RackfileUPLOAD!$I:$K,3,FALSE),"")))</f>
        <v/>
      </c>
      <c r="BI276" s="121" t="str">
        <f>IF(BH274="IcePack","",IFNA(VLOOKUP(BH$2&amp;"F"&amp;$A274&amp;BI275,RackfileUPLOAD!$I:$K,3,FALSE),IFNA(VLOOKUP(BH$2&amp;"F"&amp;$A274,RackfileUPLOAD!$I:$K,3,FALSE),"")))</f>
        <v/>
      </c>
      <c r="BJ276" s="121" t="str">
        <f>IF(BH274="IcePack","",IFNA(VLOOKUP(BH$2&amp;"F"&amp;$A274&amp;BJ275,RackfileUPLOAD!$I:$K,3,FALSE),IFNA(VLOOKUP(BH$2&amp;"F"&amp;$A274,RackfileUPLOAD!$I:$K,3,FALSE),"")))</f>
        <v/>
      </c>
      <c r="BK276" s="113"/>
      <c r="BL276" s="109"/>
      <c r="BM276" s="121" t="str">
        <f>IF(BM274="IcePack","",IFNA(VLOOKUP(BM$2&amp;"F"&amp;$A274+1&amp;BM275,RackfileUPLOAD!$I:$K,3,FALSE),IFNA(VLOOKUP(BM$2&amp;"F"&amp;$A274+1,RackfileUPLOAD!$I:$K,3,FALSE),"")))</f>
        <v/>
      </c>
      <c r="BN276" s="121" t="str">
        <f>IF(BM274="IcePack","",IFNA(VLOOKUP(BM$2&amp;"F"&amp;$A274+1&amp;BN275,RackfileUPLOAD!$I:$K,3,FALSE),IFNA(VLOOKUP(BM$2&amp;"F"&amp;$A274+1,RackfileUPLOAD!$I:$K,3,FALSE),"")))</f>
        <v/>
      </c>
      <c r="BO276" s="121" t="str">
        <f>IF(BM274="IcePack","",IFNA(VLOOKUP(BM$2&amp;"F"&amp;$A274+1&amp;BO275,RackfileUPLOAD!$I:$K,3,FALSE),IFNA(VLOOKUP(BM$2&amp;"F"&amp;$A274+1,RackfileUPLOAD!$I:$K,3,FALSE),"")))</f>
        <v/>
      </c>
      <c r="BP276" s="111"/>
    </row>
    <row r="277" ht="4.5" customHeight="1">
      <c r="A277" s="114"/>
      <c r="B277" s="89"/>
      <c r="C277" s="96"/>
      <c r="D277" s="91"/>
      <c r="E277" s="115"/>
      <c r="F277" s="115"/>
      <c r="G277" s="115"/>
      <c r="H277" s="96"/>
      <c r="I277" s="91"/>
      <c r="J277" s="115"/>
      <c r="K277" s="115"/>
      <c r="L277" s="115"/>
      <c r="M277" s="96"/>
      <c r="N277" s="96"/>
      <c r="O277" s="91"/>
      <c r="P277" s="115"/>
      <c r="Q277" s="115"/>
      <c r="R277" s="115"/>
      <c r="S277" s="96"/>
      <c r="T277" s="91"/>
      <c r="U277" s="115"/>
      <c r="V277" s="115"/>
      <c r="W277" s="115"/>
      <c r="X277" s="96"/>
      <c r="Y277" s="96"/>
      <c r="Z277" s="91"/>
      <c r="AA277" s="115"/>
      <c r="AB277" s="115"/>
      <c r="AC277" s="115"/>
      <c r="AD277" s="96"/>
      <c r="AE277" s="91"/>
      <c r="AF277" s="115"/>
      <c r="AG277" s="115"/>
      <c r="AH277" s="115"/>
      <c r="AI277" s="96"/>
      <c r="AJ277" s="96"/>
      <c r="AK277" s="91"/>
      <c r="AL277" s="115"/>
      <c r="AM277" s="115"/>
      <c r="AN277" s="115"/>
      <c r="AO277" s="96"/>
      <c r="AP277" s="91"/>
      <c r="AQ277" s="115"/>
      <c r="AR277" s="115"/>
      <c r="AS277" s="115"/>
      <c r="AT277" s="96"/>
      <c r="AU277" s="96"/>
      <c r="AV277" s="95"/>
      <c r="AW277" s="115"/>
      <c r="AX277" s="115"/>
      <c r="AY277" s="115"/>
      <c r="AZ277" s="96"/>
      <c r="BA277" s="91"/>
      <c r="BB277" s="115"/>
      <c r="BC277" s="115"/>
      <c r="BD277" s="115"/>
      <c r="BE277" s="96"/>
      <c r="BF277" s="96"/>
      <c r="BG277" s="91"/>
      <c r="BH277" s="115"/>
      <c r="BI277" s="115"/>
      <c r="BJ277" s="115"/>
      <c r="BK277" s="96"/>
      <c r="BL277" s="91"/>
      <c r="BM277" s="115"/>
      <c r="BN277" s="115"/>
      <c r="BO277" s="115"/>
      <c r="BP277" s="115"/>
    </row>
  </sheetData>
  <mergeCells count="1650">
    <mergeCell ref="A20:A22"/>
    <mergeCell ref="E20:G20"/>
    <mergeCell ref="J20:L20"/>
    <mergeCell ref="P20:R20"/>
    <mergeCell ref="A24:A26"/>
    <mergeCell ref="E24:G24"/>
    <mergeCell ref="U24:W24"/>
    <mergeCell ref="Z20:Z22"/>
    <mergeCell ref="Z24:Z26"/>
    <mergeCell ref="Z29:Z31"/>
    <mergeCell ref="AA29:AC29"/>
    <mergeCell ref="AE29:AE31"/>
    <mergeCell ref="AF29:AH29"/>
    <mergeCell ref="AK29:AK31"/>
    <mergeCell ref="BB29:BD29"/>
    <mergeCell ref="BH29:BJ29"/>
    <mergeCell ref="BM29:BO29"/>
    <mergeCell ref="AL29:AN29"/>
    <mergeCell ref="AP29:AP31"/>
    <mergeCell ref="AQ29:AS29"/>
    <mergeCell ref="AV29:AV31"/>
    <mergeCell ref="AW29:AY29"/>
    <mergeCell ref="BA29:BA31"/>
    <mergeCell ref="BG29:BG31"/>
    <mergeCell ref="BL29:BL31"/>
    <mergeCell ref="D33:D35"/>
    <mergeCell ref="E33:G33"/>
    <mergeCell ref="I20:I22"/>
    <mergeCell ref="I24:I26"/>
    <mergeCell ref="A29:A31"/>
    <mergeCell ref="D29:D31"/>
    <mergeCell ref="E29:G29"/>
    <mergeCell ref="I29:I31"/>
    <mergeCell ref="A33:A35"/>
    <mergeCell ref="I33:I35"/>
    <mergeCell ref="AV33:AV35"/>
    <mergeCell ref="BA33:BA35"/>
    <mergeCell ref="BB33:BD33"/>
    <mergeCell ref="BG33:BG35"/>
    <mergeCell ref="BH33:BJ33"/>
    <mergeCell ref="BL33:BL35"/>
    <mergeCell ref="BM33:BO33"/>
    <mergeCell ref="D37:D39"/>
    <mergeCell ref="E37:G37"/>
    <mergeCell ref="A41:A43"/>
    <mergeCell ref="D41:D43"/>
    <mergeCell ref="E41:G41"/>
    <mergeCell ref="I41:I43"/>
    <mergeCell ref="J24:L24"/>
    <mergeCell ref="O24:O26"/>
    <mergeCell ref="J29:L29"/>
    <mergeCell ref="O29:O31"/>
    <mergeCell ref="J33:L33"/>
    <mergeCell ref="O33:O35"/>
    <mergeCell ref="A37:A39"/>
    <mergeCell ref="O37:O39"/>
    <mergeCell ref="P24:R24"/>
    <mergeCell ref="T24:T26"/>
    <mergeCell ref="P29:R29"/>
    <mergeCell ref="T29:T31"/>
    <mergeCell ref="U29:W29"/>
    <mergeCell ref="P33:R33"/>
    <mergeCell ref="P37:R37"/>
    <mergeCell ref="U37:W37"/>
    <mergeCell ref="T33:T35"/>
    <mergeCell ref="T37:T39"/>
    <mergeCell ref="Z37:Z39"/>
    <mergeCell ref="AA37:AC37"/>
    <mergeCell ref="AE37:AE39"/>
    <mergeCell ref="AF37:AH37"/>
    <mergeCell ref="AK37:AK39"/>
    <mergeCell ref="BB37:BD37"/>
    <mergeCell ref="BH37:BJ37"/>
    <mergeCell ref="BM37:BO37"/>
    <mergeCell ref="I37:I39"/>
    <mergeCell ref="J37:L37"/>
    <mergeCell ref="J41:L41"/>
    <mergeCell ref="O41:O43"/>
    <mergeCell ref="P41:R41"/>
    <mergeCell ref="T41:T43"/>
    <mergeCell ref="Z41:Z43"/>
    <mergeCell ref="AW37:AY37"/>
    <mergeCell ref="AW41:AY41"/>
    <mergeCell ref="BA41:BA43"/>
    <mergeCell ref="BB41:BD41"/>
    <mergeCell ref="BG41:BG43"/>
    <mergeCell ref="BH41:BJ41"/>
    <mergeCell ref="BL41:BL43"/>
    <mergeCell ref="BM41:BO41"/>
    <mergeCell ref="AL37:AN37"/>
    <mergeCell ref="AP37:AP39"/>
    <mergeCell ref="AQ37:AS37"/>
    <mergeCell ref="AV37:AV39"/>
    <mergeCell ref="BA37:BA39"/>
    <mergeCell ref="BG37:BG39"/>
    <mergeCell ref="BL37:BL39"/>
    <mergeCell ref="Z4:Z6"/>
    <mergeCell ref="AE4:AE6"/>
    <mergeCell ref="AK4:AK6"/>
    <mergeCell ref="AP4:AP6"/>
    <mergeCell ref="AV4:AV6"/>
    <mergeCell ref="BA4:BA6"/>
    <mergeCell ref="BG4:BG6"/>
    <mergeCell ref="BL4:BL6"/>
    <mergeCell ref="BB4:BD4"/>
    <mergeCell ref="BH4:BJ4"/>
    <mergeCell ref="BM4:BO4"/>
    <mergeCell ref="P4:R4"/>
    <mergeCell ref="U4:W4"/>
    <mergeCell ref="AA4:AC4"/>
    <mergeCell ref="AF4:AH4"/>
    <mergeCell ref="AL4:AN4"/>
    <mergeCell ref="AQ4:AS4"/>
    <mergeCell ref="AW4:AY4"/>
    <mergeCell ref="D4:D6"/>
    <mergeCell ref="D8:D10"/>
    <mergeCell ref="I4:I6"/>
    <mergeCell ref="I8:I10"/>
    <mergeCell ref="O4:O6"/>
    <mergeCell ref="O8:O10"/>
    <mergeCell ref="BB8:BD8"/>
    <mergeCell ref="BG8:BG10"/>
    <mergeCell ref="BH8:BJ8"/>
    <mergeCell ref="BL8:BL10"/>
    <mergeCell ref="BM8:BO8"/>
    <mergeCell ref="AF8:AH8"/>
    <mergeCell ref="AL8:AN8"/>
    <mergeCell ref="AP8:AP10"/>
    <mergeCell ref="AQ8:AS8"/>
    <mergeCell ref="AV8:AV10"/>
    <mergeCell ref="AW8:AY8"/>
    <mergeCell ref="BA8:BA10"/>
    <mergeCell ref="BB16:BD16"/>
    <mergeCell ref="BG16:BG18"/>
    <mergeCell ref="AF16:AH16"/>
    <mergeCell ref="AL16:AN16"/>
    <mergeCell ref="AP16:AP18"/>
    <mergeCell ref="AQ16:AS16"/>
    <mergeCell ref="AV16:AV18"/>
    <mergeCell ref="AW16:AY16"/>
    <mergeCell ref="BA16:BA18"/>
    <mergeCell ref="T4:T6"/>
    <mergeCell ref="T8:T10"/>
    <mergeCell ref="U8:W8"/>
    <mergeCell ref="Z8:Z10"/>
    <mergeCell ref="AA8:AC8"/>
    <mergeCell ref="AE8:AE10"/>
    <mergeCell ref="AK8:AK10"/>
    <mergeCell ref="A4:A6"/>
    <mergeCell ref="E4:G4"/>
    <mergeCell ref="J4:L4"/>
    <mergeCell ref="A8:A10"/>
    <mergeCell ref="E8:G8"/>
    <mergeCell ref="J8:L8"/>
    <mergeCell ref="P8:R8"/>
    <mergeCell ref="Z12:Z14"/>
    <mergeCell ref="AE12:AE14"/>
    <mergeCell ref="AK12:AK14"/>
    <mergeCell ref="AP12:AP14"/>
    <mergeCell ref="AV12:AV14"/>
    <mergeCell ref="BA12:BA14"/>
    <mergeCell ref="BG12:BG14"/>
    <mergeCell ref="BL12:BL14"/>
    <mergeCell ref="BB12:BD12"/>
    <mergeCell ref="BH12:BJ12"/>
    <mergeCell ref="BM12:BO12"/>
    <mergeCell ref="BH16:BJ16"/>
    <mergeCell ref="BL16:BL18"/>
    <mergeCell ref="BM16:BO16"/>
    <mergeCell ref="P12:R12"/>
    <mergeCell ref="U12:W12"/>
    <mergeCell ref="AA12:AC12"/>
    <mergeCell ref="AF12:AH12"/>
    <mergeCell ref="AL12:AN12"/>
    <mergeCell ref="AQ12:AS12"/>
    <mergeCell ref="AW12:AY12"/>
    <mergeCell ref="D12:D14"/>
    <mergeCell ref="D16:D18"/>
    <mergeCell ref="I12:I14"/>
    <mergeCell ref="I16:I18"/>
    <mergeCell ref="U16:W16"/>
    <mergeCell ref="Z16:Z18"/>
    <mergeCell ref="AA16:AC16"/>
    <mergeCell ref="AE16:AE18"/>
    <mergeCell ref="AK16:AK18"/>
    <mergeCell ref="AF24:AH24"/>
    <mergeCell ref="AL24:AN24"/>
    <mergeCell ref="AQ24:AS24"/>
    <mergeCell ref="AW24:AY24"/>
    <mergeCell ref="BB24:BD24"/>
    <mergeCell ref="BH24:BJ24"/>
    <mergeCell ref="AK20:AK22"/>
    <mergeCell ref="AP20:AP22"/>
    <mergeCell ref="AV20:AV22"/>
    <mergeCell ref="BA20:BA22"/>
    <mergeCell ref="BG20:BG22"/>
    <mergeCell ref="BL20:BL22"/>
    <mergeCell ref="AA24:AC24"/>
    <mergeCell ref="O12:O14"/>
    <mergeCell ref="O16:O18"/>
    <mergeCell ref="O20:O22"/>
    <mergeCell ref="T12:T14"/>
    <mergeCell ref="T16:T18"/>
    <mergeCell ref="T20:T22"/>
    <mergeCell ref="A12:A14"/>
    <mergeCell ref="E12:G12"/>
    <mergeCell ref="J12:L12"/>
    <mergeCell ref="A16:A18"/>
    <mergeCell ref="E16:G16"/>
    <mergeCell ref="J16:L16"/>
    <mergeCell ref="P16:R16"/>
    <mergeCell ref="BH20:BJ20"/>
    <mergeCell ref="BM20:BO20"/>
    <mergeCell ref="U20:W20"/>
    <mergeCell ref="AA20:AC20"/>
    <mergeCell ref="AF20:AH20"/>
    <mergeCell ref="AL20:AN20"/>
    <mergeCell ref="AQ20:AS20"/>
    <mergeCell ref="AW20:AY20"/>
    <mergeCell ref="BB20:BD20"/>
    <mergeCell ref="D20:D22"/>
    <mergeCell ref="D24:D26"/>
    <mergeCell ref="BL24:BL26"/>
    <mergeCell ref="BM24:BO24"/>
    <mergeCell ref="AE20:AE22"/>
    <mergeCell ref="AE24:AE26"/>
    <mergeCell ref="AK24:AK26"/>
    <mergeCell ref="AP24:AP26"/>
    <mergeCell ref="AV24:AV26"/>
    <mergeCell ref="BA24:BA26"/>
    <mergeCell ref="BG24:BG26"/>
    <mergeCell ref="AL33:AN33"/>
    <mergeCell ref="AQ33:AS33"/>
    <mergeCell ref="AW33:AY33"/>
    <mergeCell ref="U33:W33"/>
    <mergeCell ref="Z33:Z35"/>
    <mergeCell ref="AA33:AC33"/>
    <mergeCell ref="AE33:AE35"/>
    <mergeCell ref="AF33:AH33"/>
    <mergeCell ref="AK33:AK35"/>
    <mergeCell ref="AP33:AP35"/>
    <mergeCell ref="BB99:BD99"/>
    <mergeCell ref="BG99:BG101"/>
    <mergeCell ref="BH99:BJ99"/>
    <mergeCell ref="BL99:BL101"/>
    <mergeCell ref="BM99:BO99"/>
    <mergeCell ref="AF99:AH99"/>
    <mergeCell ref="AL99:AN99"/>
    <mergeCell ref="AP99:AP101"/>
    <mergeCell ref="AQ99:AS99"/>
    <mergeCell ref="AV99:AV101"/>
    <mergeCell ref="AW99:AY99"/>
    <mergeCell ref="BA99:BA101"/>
    <mergeCell ref="I104:I106"/>
    <mergeCell ref="I108:I110"/>
    <mergeCell ref="I116:I118"/>
    <mergeCell ref="A104:A106"/>
    <mergeCell ref="E104:G104"/>
    <mergeCell ref="J104:L104"/>
    <mergeCell ref="P104:R104"/>
    <mergeCell ref="A108:A110"/>
    <mergeCell ref="E108:G108"/>
    <mergeCell ref="U108:W108"/>
    <mergeCell ref="Z104:Z106"/>
    <mergeCell ref="Z108:Z110"/>
    <mergeCell ref="Z112:Z114"/>
    <mergeCell ref="AA112:AC112"/>
    <mergeCell ref="AE112:AE114"/>
    <mergeCell ref="AF112:AH112"/>
    <mergeCell ref="AK112:AK114"/>
    <mergeCell ref="BB112:BD112"/>
    <mergeCell ref="BH112:BJ112"/>
    <mergeCell ref="BM112:BO112"/>
    <mergeCell ref="O112:O114"/>
    <mergeCell ref="O116:O118"/>
    <mergeCell ref="P108:R108"/>
    <mergeCell ref="T108:T110"/>
    <mergeCell ref="P112:R112"/>
    <mergeCell ref="T112:T114"/>
    <mergeCell ref="U112:W112"/>
    <mergeCell ref="P116:R116"/>
    <mergeCell ref="T116:T118"/>
    <mergeCell ref="BH116:BJ116"/>
    <mergeCell ref="BM116:BO116"/>
    <mergeCell ref="J108:L108"/>
    <mergeCell ref="O108:O110"/>
    <mergeCell ref="D112:D114"/>
    <mergeCell ref="E112:G112"/>
    <mergeCell ref="I112:I114"/>
    <mergeCell ref="J112:L112"/>
    <mergeCell ref="J116:L116"/>
    <mergeCell ref="AQ120:AS120"/>
    <mergeCell ref="AW120:AY120"/>
    <mergeCell ref="BB120:BD120"/>
    <mergeCell ref="BH120:BJ120"/>
    <mergeCell ref="BM120:BO120"/>
    <mergeCell ref="BA120:BA122"/>
    <mergeCell ref="BG120:BG122"/>
    <mergeCell ref="BL120:BL122"/>
    <mergeCell ref="AA120:AC120"/>
    <mergeCell ref="AE120:AE122"/>
    <mergeCell ref="AF120:AH120"/>
    <mergeCell ref="AK120:AK122"/>
    <mergeCell ref="AL120:AN120"/>
    <mergeCell ref="AP120:AP122"/>
    <mergeCell ref="AV120:AV122"/>
    <mergeCell ref="D120:D122"/>
    <mergeCell ref="D124:D126"/>
    <mergeCell ref="A112:A114"/>
    <mergeCell ref="A116:A118"/>
    <mergeCell ref="D116:D118"/>
    <mergeCell ref="E116:G116"/>
    <mergeCell ref="A120:A122"/>
    <mergeCell ref="A124:A126"/>
    <mergeCell ref="E124:G124"/>
    <mergeCell ref="BH124:BJ124"/>
    <mergeCell ref="BM124:BO124"/>
    <mergeCell ref="BB91:BD91"/>
    <mergeCell ref="BG91:BG93"/>
    <mergeCell ref="AF91:AH91"/>
    <mergeCell ref="AL91:AN91"/>
    <mergeCell ref="AP91:AP93"/>
    <mergeCell ref="AQ91:AS91"/>
    <mergeCell ref="AV91:AV93"/>
    <mergeCell ref="AW91:AY91"/>
    <mergeCell ref="BA91:BA93"/>
    <mergeCell ref="Z95:Z97"/>
    <mergeCell ref="AE95:AE97"/>
    <mergeCell ref="AK95:AK97"/>
    <mergeCell ref="AP95:AP97"/>
    <mergeCell ref="AV95:AV97"/>
    <mergeCell ref="BA95:BA97"/>
    <mergeCell ref="BG95:BG97"/>
    <mergeCell ref="BL95:BL97"/>
    <mergeCell ref="BB95:BD95"/>
    <mergeCell ref="BH95:BJ95"/>
    <mergeCell ref="BM95:BO95"/>
    <mergeCell ref="P95:R95"/>
    <mergeCell ref="U95:W95"/>
    <mergeCell ref="AA95:AC95"/>
    <mergeCell ref="AF95:AH95"/>
    <mergeCell ref="AL95:AN95"/>
    <mergeCell ref="AQ95:AS95"/>
    <mergeCell ref="AW95:AY95"/>
    <mergeCell ref="D95:D97"/>
    <mergeCell ref="D99:D101"/>
    <mergeCell ref="I95:I97"/>
    <mergeCell ref="I99:I101"/>
    <mergeCell ref="U99:W99"/>
    <mergeCell ref="Z99:Z101"/>
    <mergeCell ref="AA99:AC99"/>
    <mergeCell ref="AE99:AE101"/>
    <mergeCell ref="AK99:AK101"/>
    <mergeCell ref="AF108:AH108"/>
    <mergeCell ref="AL108:AN108"/>
    <mergeCell ref="AQ108:AS108"/>
    <mergeCell ref="AW108:AY108"/>
    <mergeCell ref="BB108:BD108"/>
    <mergeCell ref="BH108:BJ108"/>
    <mergeCell ref="AK104:AK106"/>
    <mergeCell ref="AP104:AP106"/>
    <mergeCell ref="AV104:AV106"/>
    <mergeCell ref="BA104:BA106"/>
    <mergeCell ref="BG104:BG106"/>
    <mergeCell ref="BL104:BL106"/>
    <mergeCell ref="AA108:AC108"/>
    <mergeCell ref="O95:O97"/>
    <mergeCell ref="O99:O101"/>
    <mergeCell ref="O104:O106"/>
    <mergeCell ref="T95:T97"/>
    <mergeCell ref="T99:T101"/>
    <mergeCell ref="T104:T106"/>
    <mergeCell ref="A95:A97"/>
    <mergeCell ref="E95:G95"/>
    <mergeCell ref="J95:L95"/>
    <mergeCell ref="A99:A101"/>
    <mergeCell ref="E99:G99"/>
    <mergeCell ref="J99:L99"/>
    <mergeCell ref="P99:R99"/>
    <mergeCell ref="BH104:BJ104"/>
    <mergeCell ref="BM104:BO104"/>
    <mergeCell ref="U104:W104"/>
    <mergeCell ref="AA104:AC104"/>
    <mergeCell ref="AF104:AH104"/>
    <mergeCell ref="AL104:AN104"/>
    <mergeCell ref="AQ104:AS104"/>
    <mergeCell ref="AW104:AY104"/>
    <mergeCell ref="BB104:BD104"/>
    <mergeCell ref="D104:D106"/>
    <mergeCell ref="D108:D110"/>
    <mergeCell ref="BL108:BL110"/>
    <mergeCell ref="BM108:BO108"/>
    <mergeCell ref="AE104:AE106"/>
    <mergeCell ref="AE108:AE110"/>
    <mergeCell ref="AK108:AK110"/>
    <mergeCell ref="AP108:AP110"/>
    <mergeCell ref="AV108:AV110"/>
    <mergeCell ref="BA108:BA110"/>
    <mergeCell ref="BG108:BG110"/>
    <mergeCell ref="AL116:AN116"/>
    <mergeCell ref="AQ116:AS116"/>
    <mergeCell ref="U116:W116"/>
    <mergeCell ref="Z116:Z118"/>
    <mergeCell ref="AA116:AC116"/>
    <mergeCell ref="AE116:AE118"/>
    <mergeCell ref="AF116:AH116"/>
    <mergeCell ref="AK116:AK118"/>
    <mergeCell ref="AP116:AP118"/>
    <mergeCell ref="AL112:AN112"/>
    <mergeCell ref="AP112:AP114"/>
    <mergeCell ref="AQ112:AS112"/>
    <mergeCell ref="AW112:AY112"/>
    <mergeCell ref="BA112:BA114"/>
    <mergeCell ref="BG112:BG114"/>
    <mergeCell ref="BL112:BL114"/>
    <mergeCell ref="AV112:AV114"/>
    <mergeCell ref="AV116:AV118"/>
    <mergeCell ref="AW116:AY116"/>
    <mergeCell ref="BA116:BA118"/>
    <mergeCell ref="BB116:BD116"/>
    <mergeCell ref="BG116:BG118"/>
    <mergeCell ref="BL116:BL118"/>
    <mergeCell ref="O129:O131"/>
    <mergeCell ref="O133:O135"/>
    <mergeCell ref="T129:T131"/>
    <mergeCell ref="T133:T135"/>
    <mergeCell ref="A129:A131"/>
    <mergeCell ref="E129:G129"/>
    <mergeCell ref="J129:L129"/>
    <mergeCell ref="A133:A135"/>
    <mergeCell ref="E133:G133"/>
    <mergeCell ref="J133:L133"/>
    <mergeCell ref="P133:R133"/>
    <mergeCell ref="BB133:BD133"/>
    <mergeCell ref="BG133:BG135"/>
    <mergeCell ref="BH133:BJ133"/>
    <mergeCell ref="BL133:BL135"/>
    <mergeCell ref="BM133:BO133"/>
    <mergeCell ref="AF133:AH133"/>
    <mergeCell ref="AL133:AN133"/>
    <mergeCell ref="AP133:AP135"/>
    <mergeCell ref="AQ133:AS133"/>
    <mergeCell ref="AV133:AV135"/>
    <mergeCell ref="AW133:AY133"/>
    <mergeCell ref="BA133:BA135"/>
    <mergeCell ref="O141:O143"/>
    <mergeCell ref="O145:O147"/>
    <mergeCell ref="O149:O151"/>
    <mergeCell ref="T141:T143"/>
    <mergeCell ref="T145:T147"/>
    <mergeCell ref="T149:T151"/>
    <mergeCell ref="A141:A143"/>
    <mergeCell ref="E141:G141"/>
    <mergeCell ref="J141:L141"/>
    <mergeCell ref="A145:A147"/>
    <mergeCell ref="E145:G145"/>
    <mergeCell ref="J145:L145"/>
    <mergeCell ref="P145:R145"/>
    <mergeCell ref="BH149:BJ149"/>
    <mergeCell ref="BM149:BO149"/>
    <mergeCell ref="U149:W149"/>
    <mergeCell ref="AA149:AC149"/>
    <mergeCell ref="AF149:AH149"/>
    <mergeCell ref="AL149:AN149"/>
    <mergeCell ref="AQ149:AS149"/>
    <mergeCell ref="AW149:AY149"/>
    <mergeCell ref="BB149:BD149"/>
    <mergeCell ref="D149:D151"/>
    <mergeCell ref="D154:D156"/>
    <mergeCell ref="BL154:BL156"/>
    <mergeCell ref="BM154:BO154"/>
    <mergeCell ref="AE149:AE151"/>
    <mergeCell ref="AE154:AE156"/>
    <mergeCell ref="AK154:AK156"/>
    <mergeCell ref="AP154:AP156"/>
    <mergeCell ref="AV154:AV156"/>
    <mergeCell ref="BA154:BA156"/>
    <mergeCell ref="BG154:BG156"/>
    <mergeCell ref="AL162:AN162"/>
    <mergeCell ref="AQ162:AS162"/>
    <mergeCell ref="U162:W162"/>
    <mergeCell ref="Z162:Z164"/>
    <mergeCell ref="AA162:AC162"/>
    <mergeCell ref="AE162:AE164"/>
    <mergeCell ref="AF162:AH162"/>
    <mergeCell ref="AK162:AK164"/>
    <mergeCell ref="AP162:AP164"/>
    <mergeCell ref="AL158:AN158"/>
    <mergeCell ref="AP158:AP160"/>
    <mergeCell ref="AQ158:AS158"/>
    <mergeCell ref="AW158:AY158"/>
    <mergeCell ref="BA158:BA160"/>
    <mergeCell ref="BG158:BG160"/>
    <mergeCell ref="BL158:BL160"/>
    <mergeCell ref="AV158:AV160"/>
    <mergeCell ref="AV162:AV164"/>
    <mergeCell ref="AW162:AY162"/>
    <mergeCell ref="BA162:BA164"/>
    <mergeCell ref="BB162:BD162"/>
    <mergeCell ref="BG162:BG164"/>
    <mergeCell ref="BL162:BL164"/>
    <mergeCell ref="I149:I151"/>
    <mergeCell ref="I154:I156"/>
    <mergeCell ref="I162:I164"/>
    <mergeCell ref="A149:A151"/>
    <mergeCell ref="E149:G149"/>
    <mergeCell ref="J149:L149"/>
    <mergeCell ref="P149:R149"/>
    <mergeCell ref="A154:A156"/>
    <mergeCell ref="E154:G154"/>
    <mergeCell ref="U154:W154"/>
    <mergeCell ref="Z149:Z151"/>
    <mergeCell ref="Z154:Z156"/>
    <mergeCell ref="Z158:Z160"/>
    <mergeCell ref="AA158:AC158"/>
    <mergeCell ref="AE158:AE160"/>
    <mergeCell ref="AF158:AH158"/>
    <mergeCell ref="AK158:AK160"/>
    <mergeCell ref="BB158:BD158"/>
    <mergeCell ref="BH158:BJ158"/>
    <mergeCell ref="BM158:BO158"/>
    <mergeCell ref="O158:O160"/>
    <mergeCell ref="O162:O164"/>
    <mergeCell ref="P154:R154"/>
    <mergeCell ref="T154:T156"/>
    <mergeCell ref="P158:R158"/>
    <mergeCell ref="T158:T160"/>
    <mergeCell ref="U158:W158"/>
    <mergeCell ref="P162:R162"/>
    <mergeCell ref="T162:T164"/>
    <mergeCell ref="BH162:BJ162"/>
    <mergeCell ref="BM162:BO162"/>
    <mergeCell ref="U124:W124"/>
    <mergeCell ref="AA124:AC124"/>
    <mergeCell ref="AE124:AE126"/>
    <mergeCell ref="AF124:AH124"/>
    <mergeCell ref="AK124:AK126"/>
    <mergeCell ref="AL124:AN124"/>
    <mergeCell ref="AP124:AP126"/>
    <mergeCell ref="AQ124:AS124"/>
    <mergeCell ref="AV124:AV126"/>
    <mergeCell ref="AW124:AY124"/>
    <mergeCell ref="BA124:BA126"/>
    <mergeCell ref="BB124:BD124"/>
    <mergeCell ref="BG124:BG126"/>
    <mergeCell ref="BL124:BL126"/>
    <mergeCell ref="BB137:BD137"/>
    <mergeCell ref="BH137:BJ137"/>
    <mergeCell ref="AL137:AN137"/>
    <mergeCell ref="AP137:AP139"/>
    <mergeCell ref="AQ137:AS137"/>
    <mergeCell ref="AV137:AV139"/>
    <mergeCell ref="AW137:AY137"/>
    <mergeCell ref="BA137:BA139"/>
    <mergeCell ref="BG137:BG139"/>
    <mergeCell ref="E120:G120"/>
    <mergeCell ref="J120:L120"/>
    <mergeCell ref="O120:O122"/>
    <mergeCell ref="P120:R120"/>
    <mergeCell ref="T120:T122"/>
    <mergeCell ref="U120:W120"/>
    <mergeCell ref="Z120:Z122"/>
    <mergeCell ref="I120:I122"/>
    <mergeCell ref="I124:I126"/>
    <mergeCell ref="J124:L124"/>
    <mergeCell ref="O124:O126"/>
    <mergeCell ref="P124:R124"/>
    <mergeCell ref="T124:T126"/>
    <mergeCell ref="Z124:Z126"/>
    <mergeCell ref="Z129:Z131"/>
    <mergeCell ref="AE129:AE131"/>
    <mergeCell ref="AK129:AK131"/>
    <mergeCell ref="AP129:AP131"/>
    <mergeCell ref="AV129:AV131"/>
    <mergeCell ref="BA129:BA131"/>
    <mergeCell ref="BG129:BG131"/>
    <mergeCell ref="BL129:BL131"/>
    <mergeCell ref="BB129:BD129"/>
    <mergeCell ref="BH129:BJ129"/>
    <mergeCell ref="BM129:BO129"/>
    <mergeCell ref="BL137:BL139"/>
    <mergeCell ref="BM137:BO137"/>
    <mergeCell ref="P129:R129"/>
    <mergeCell ref="U129:W129"/>
    <mergeCell ref="AA129:AC129"/>
    <mergeCell ref="AF129:AH129"/>
    <mergeCell ref="AL129:AN129"/>
    <mergeCell ref="AQ129:AS129"/>
    <mergeCell ref="AW129:AY129"/>
    <mergeCell ref="D129:D131"/>
    <mergeCell ref="D133:D135"/>
    <mergeCell ref="A137:A139"/>
    <mergeCell ref="D137:D139"/>
    <mergeCell ref="E137:G137"/>
    <mergeCell ref="I137:I139"/>
    <mergeCell ref="O137:O139"/>
    <mergeCell ref="I129:I131"/>
    <mergeCell ref="I133:I135"/>
    <mergeCell ref="U133:W133"/>
    <mergeCell ref="Z133:Z135"/>
    <mergeCell ref="AA133:AC133"/>
    <mergeCell ref="AE133:AE135"/>
    <mergeCell ref="AK133:AK135"/>
    <mergeCell ref="BB145:BD145"/>
    <mergeCell ref="BG145:BG147"/>
    <mergeCell ref="AF145:AH145"/>
    <mergeCell ref="AL145:AN145"/>
    <mergeCell ref="AP145:AP147"/>
    <mergeCell ref="AQ145:AS145"/>
    <mergeCell ref="AV145:AV147"/>
    <mergeCell ref="AW145:AY145"/>
    <mergeCell ref="BA145:BA147"/>
    <mergeCell ref="AF137:AH137"/>
    <mergeCell ref="AK137:AK139"/>
    <mergeCell ref="J137:L137"/>
    <mergeCell ref="P137:R137"/>
    <mergeCell ref="T137:T139"/>
    <mergeCell ref="U137:W137"/>
    <mergeCell ref="Z137:Z139"/>
    <mergeCell ref="AA137:AC137"/>
    <mergeCell ref="AE137:AE139"/>
    <mergeCell ref="Z141:Z143"/>
    <mergeCell ref="AE141:AE143"/>
    <mergeCell ref="AK141:AK143"/>
    <mergeCell ref="AP141:AP143"/>
    <mergeCell ref="AV141:AV143"/>
    <mergeCell ref="BA141:BA143"/>
    <mergeCell ref="BG141:BG143"/>
    <mergeCell ref="BL141:BL143"/>
    <mergeCell ref="BB141:BD141"/>
    <mergeCell ref="BH141:BJ141"/>
    <mergeCell ref="BM141:BO141"/>
    <mergeCell ref="BH145:BJ145"/>
    <mergeCell ref="BL145:BL147"/>
    <mergeCell ref="BM145:BO145"/>
    <mergeCell ref="P141:R141"/>
    <mergeCell ref="U141:W141"/>
    <mergeCell ref="AA141:AC141"/>
    <mergeCell ref="AF141:AH141"/>
    <mergeCell ref="AL141:AN141"/>
    <mergeCell ref="AQ141:AS141"/>
    <mergeCell ref="AW141:AY141"/>
    <mergeCell ref="D141:D143"/>
    <mergeCell ref="D145:D147"/>
    <mergeCell ref="I141:I143"/>
    <mergeCell ref="I145:I147"/>
    <mergeCell ref="U145:W145"/>
    <mergeCell ref="Z145:Z147"/>
    <mergeCell ref="AA145:AC145"/>
    <mergeCell ref="AE145:AE147"/>
    <mergeCell ref="AK145:AK147"/>
    <mergeCell ref="AF154:AH154"/>
    <mergeCell ref="AL154:AN154"/>
    <mergeCell ref="AQ154:AS154"/>
    <mergeCell ref="AW154:AY154"/>
    <mergeCell ref="BB154:BD154"/>
    <mergeCell ref="BH154:BJ154"/>
    <mergeCell ref="AK149:AK151"/>
    <mergeCell ref="AP149:AP151"/>
    <mergeCell ref="AV149:AV151"/>
    <mergeCell ref="BA149:BA151"/>
    <mergeCell ref="BG149:BG151"/>
    <mergeCell ref="BL149:BL151"/>
    <mergeCell ref="AA154:AC154"/>
    <mergeCell ref="U170:W170"/>
    <mergeCell ref="AA170:AC170"/>
    <mergeCell ref="AE170:AE172"/>
    <mergeCell ref="AF170:AH170"/>
    <mergeCell ref="AK170:AK172"/>
    <mergeCell ref="AL170:AN170"/>
    <mergeCell ref="AP170:AP172"/>
    <mergeCell ref="AQ170:AS170"/>
    <mergeCell ref="AV170:AV172"/>
    <mergeCell ref="AW170:AY170"/>
    <mergeCell ref="BA170:BA172"/>
    <mergeCell ref="BB170:BD170"/>
    <mergeCell ref="BG170:BG172"/>
    <mergeCell ref="BL170:BL172"/>
    <mergeCell ref="O174:O176"/>
    <mergeCell ref="O179:O181"/>
    <mergeCell ref="O183:O185"/>
    <mergeCell ref="T174:T176"/>
    <mergeCell ref="T179:T181"/>
    <mergeCell ref="T183:T185"/>
    <mergeCell ref="A174:A176"/>
    <mergeCell ref="E174:G174"/>
    <mergeCell ref="J174:L174"/>
    <mergeCell ref="A179:A181"/>
    <mergeCell ref="E179:G179"/>
    <mergeCell ref="J179:L179"/>
    <mergeCell ref="P179:R179"/>
    <mergeCell ref="BH183:BJ183"/>
    <mergeCell ref="BM183:BO183"/>
    <mergeCell ref="U183:W183"/>
    <mergeCell ref="AA183:AC183"/>
    <mergeCell ref="AF183:AH183"/>
    <mergeCell ref="AL183:AN183"/>
    <mergeCell ref="AQ183:AS183"/>
    <mergeCell ref="AW183:AY183"/>
    <mergeCell ref="BB183:BD183"/>
    <mergeCell ref="D183:D185"/>
    <mergeCell ref="D187:D189"/>
    <mergeCell ref="BL187:BL189"/>
    <mergeCell ref="BM187:BO187"/>
    <mergeCell ref="AE183:AE185"/>
    <mergeCell ref="AE187:AE189"/>
    <mergeCell ref="AK187:AK189"/>
    <mergeCell ref="AP187:AP189"/>
    <mergeCell ref="AV187:AV189"/>
    <mergeCell ref="BA187:BA189"/>
    <mergeCell ref="BG187:BG189"/>
    <mergeCell ref="I183:I185"/>
    <mergeCell ref="I187:I189"/>
    <mergeCell ref="I195:I197"/>
    <mergeCell ref="A183:A185"/>
    <mergeCell ref="E183:G183"/>
    <mergeCell ref="J183:L183"/>
    <mergeCell ref="P183:R183"/>
    <mergeCell ref="A187:A189"/>
    <mergeCell ref="E187:G187"/>
    <mergeCell ref="U187:W187"/>
    <mergeCell ref="Z183:Z185"/>
    <mergeCell ref="Z187:Z189"/>
    <mergeCell ref="Z191:Z193"/>
    <mergeCell ref="AA191:AC191"/>
    <mergeCell ref="AE191:AE193"/>
    <mergeCell ref="AF191:AH191"/>
    <mergeCell ref="AK191:AK193"/>
    <mergeCell ref="BB191:BD191"/>
    <mergeCell ref="BH191:BJ191"/>
    <mergeCell ref="BM191:BO191"/>
    <mergeCell ref="O191:O193"/>
    <mergeCell ref="O195:O197"/>
    <mergeCell ref="P187:R187"/>
    <mergeCell ref="T187:T189"/>
    <mergeCell ref="P191:R191"/>
    <mergeCell ref="T191:T193"/>
    <mergeCell ref="U191:W191"/>
    <mergeCell ref="P195:R195"/>
    <mergeCell ref="T195:T197"/>
    <mergeCell ref="BH195:BJ195"/>
    <mergeCell ref="BM195:BO195"/>
    <mergeCell ref="J154:L154"/>
    <mergeCell ref="O154:O156"/>
    <mergeCell ref="D158:D160"/>
    <mergeCell ref="E158:G158"/>
    <mergeCell ref="I158:I160"/>
    <mergeCell ref="J158:L158"/>
    <mergeCell ref="J162:L162"/>
    <mergeCell ref="AQ166:AS166"/>
    <mergeCell ref="AW166:AY166"/>
    <mergeCell ref="BB166:BD166"/>
    <mergeCell ref="BH166:BJ166"/>
    <mergeCell ref="BM166:BO166"/>
    <mergeCell ref="BA166:BA168"/>
    <mergeCell ref="BG166:BG168"/>
    <mergeCell ref="BL166:BL168"/>
    <mergeCell ref="AA166:AC166"/>
    <mergeCell ref="AE166:AE168"/>
    <mergeCell ref="AF166:AH166"/>
    <mergeCell ref="AK166:AK168"/>
    <mergeCell ref="AL166:AN166"/>
    <mergeCell ref="AP166:AP168"/>
    <mergeCell ref="AV166:AV168"/>
    <mergeCell ref="D166:D168"/>
    <mergeCell ref="D170:D172"/>
    <mergeCell ref="A158:A160"/>
    <mergeCell ref="A162:A164"/>
    <mergeCell ref="D162:D164"/>
    <mergeCell ref="E162:G162"/>
    <mergeCell ref="A166:A168"/>
    <mergeCell ref="A170:A172"/>
    <mergeCell ref="E170:G170"/>
    <mergeCell ref="BH170:BJ170"/>
    <mergeCell ref="BM170:BO170"/>
    <mergeCell ref="BB179:BD179"/>
    <mergeCell ref="BG179:BG181"/>
    <mergeCell ref="AF179:AH179"/>
    <mergeCell ref="AL179:AN179"/>
    <mergeCell ref="AP179:AP181"/>
    <mergeCell ref="AQ179:AS179"/>
    <mergeCell ref="AV179:AV181"/>
    <mergeCell ref="AW179:AY179"/>
    <mergeCell ref="BA179:BA181"/>
    <mergeCell ref="E166:G166"/>
    <mergeCell ref="J166:L166"/>
    <mergeCell ref="O166:O168"/>
    <mergeCell ref="P166:R166"/>
    <mergeCell ref="T166:T168"/>
    <mergeCell ref="U166:W166"/>
    <mergeCell ref="Z166:Z168"/>
    <mergeCell ref="I166:I168"/>
    <mergeCell ref="I170:I172"/>
    <mergeCell ref="J170:L170"/>
    <mergeCell ref="O170:O172"/>
    <mergeCell ref="P170:R170"/>
    <mergeCell ref="T170:T172"/>
    <mergeCell ref="Z170:Z172"/>
    <mergeCell ref="Z174:Z176"/>
    <mergeCell ref="AE174:AE176"/>
    <mergeCell ref="AK174:AK176"/>
    <mergeCell ref="AP174:AP176"/>
    <mergeCell ref="AV174:AV176"/>
    <mergeCell ref="BA174:BA176"/>
    <mergeCell ref="BG174:BG176"/>
    <mergeCell ref="BL174:BL176"/>
    <mergeCell ref="BB174:BD174"/>
    <mergeCell ref="BH174:BJ174"/>
    <mergeCell ref="BM174:BO174"/>
    <mergeCell ref="BH179:BJ179"/>
    <mergeCell ref="BL179:BL181"/>
    <mergeCell ref="BM179:BO179"/>
    <mergeCell ref="P174:R174"/>
    <mergeCell ref="U174:W174"/>
    <mergeCell ref="AA174:AC174"/>
    <mergeCell ref="AF174:AH174"/>
    <mergeCell ref="AL174:AN174"/>
    <mergeCell ref="AQ174:AS174"/>
    <mergeCell ref="AW174:AY174"/>
    <mergeCell ref="D174:D176"/>
    <mergeCell ref="D179:D181"/>
    <mergeCell ref="I174:I176"/>
    <mergeCell ref="I179:I181"/>
    <mergeCell ref="U179:W179"/>
    <mergeCell ref="Z179:Z181"/>
    <mergeCell ref="AA179:AC179"/>
    <mergeCell ref="AE179:AE181"/>
    <mergeCell ref="AK179:AK181"/>
    <mergeCell ref="AF187:AH187"/>
    <mergeCell ref="AL187:AN187"/>
    <mergeCell ref="AQ187:AS187"/>
    <mergeCell ref="AW187:AY187"/>
    <mergeCell ref="BB187:BD187"/>
    <mergeCell ref="BH187:BJ187"/>
    <mergeCell ref="AK183:AK185"/>
    <mergeCell ref="AP183:AP185"/>
    <mergeCell ref="AV183:AV185"/>
    <mergeCell ref="BA183:BA185"/>
    <mergeCell ref="BG183:BG185"/>
    <mergeCell ref="BL183:BL185"/>
    <mergeCell ref="AA187:AC187"/>
    <mergeCell ref="AL195:AN195"/>
    <mergeCell ref="AQ195:AS195"/>
    <mergeCell ref="U195:W195"/>
    <mergeCell ref="Z195:Z197"/>
    <mergeCell ref="AA195:AC195"/>
    <mergeCell ref="AE195:AE197"/>
    <mergeCell ref="AF195:AH195"/>
    <mergeCell ref="AK195:AK197"/>
    <mergeCell ref="AP195:AP197"/>
    <mergeCell ref="E199:G199"/>
    <mergeCell ref="J199:L199"/>
    <mergeCell ref="O199:O201"/>
    <mergeCell ref="P199:R199"/>
    <mergeCell ref="T199:T201"/>
    <mergeCell ref="U199:W199"/>
    <mergeCell ref="Z199:Z201"/>
    <mergeCell ref="I199:I201"/>
    <mergeCell ref="I204:I206"/>
    <mergeCell ref="J204:L204"/>
    <mergeCell ref="O204:O206"/>
    <mergeCell ref="P204:R204"/>
    <mergeCell ref="T204:T206"/>
    <mergeCell ref="Z204:Z206"/>
    <mergeCell ref="U204:W204"/>
    <mergeCell ref="AA204:AC204"/>
    <mergeCell ref="AE204:AE206"/>
    <mergeCell ref="AF204:AH204"/>
    <mergeCell ref="AK204:AK206"/>
    <mergeCell ref="AL204:AN204"/>
    <mergeCell ref="AP204:AP206"/>
    <mergeCell ref="AQ204:AS204"/>
    <mergeCell ref="AV204:AV206"/>
    <mergeCell ref="AW204:AY204"/>
    <mergeCell ref="BA204:BA206"/>
    <mergeCell ref="BB204:BD204"/>
    <mergeCell ref="BG204:BG206"/>
    <mergeCell ref="BL204:BL206"/>
    <mergeCell ref="O216:O218"/>
    <mergeCell ref="O220:O222"/>
    <mergeCell ref="O224:O226"/>
    <mergeCell ref="T216:T218"/>
    <mergeCell ref="T220:T222"/>
    <mergeCell ref="T224:T226"/>
    <mergeCell ref="A216:A218"/>
    <mergeCell ref="E216:G216"/>
    <mergeCell ref="J216:L216"/>
    <mergeCell ref="A220:A222"/>
    <mergeCell ref="E220:G220"/>
    <mergeCell ref="J220:L220"/>
    <mergeCell ref="P220:R220"/>
    <mergeCell ref="BH224:BJ224"/>
    <mergeCell ref="BM224:BO224"/>
    <mergeCell ref="U224:W224"/>
    <mergeCell ref="AA224:AC224"/>
    <mergeCell ref="AF224:AH224"/>
    <mergeCell ref="AL224:AN224"/>
    <mergeCell ref="AQ224:AS224"/>
    <mergeCell ref="AW224:AY224"/>
    <mergeCell ref="BB224:BD224"/>
    <mergeCell ref="D224:D226"/>
    <mergeCell ref="D229:D231"/>
    <mergeCell ref="BL229:BL231"/>
    <mergeCell ref="BM229:BO229"/>
    <mergeCell ref="AE224:AE226"/>
    <mergeCell ref="AE229:AE231"/>
    <mergeCell ref="AK229:AK231"/>
    <mergeCell ref="AP229:AP231"/>
    <mergeCell ref="AV229:AV231"/>
    <mergeCell ref="BA229:BA231"/>
    <mergeCell ref="BG229:BG231"/>
    <mergeCell ref="AL237:AN237"/>
    <mergeCell ref="AQ237:AS237"/>
    <mergeCell ref="U237:W237"/>
    <mergeCell ref="Z237:Z239"/>
    <mergeCell ref="AA237:AC237"/>
    <mergeCell ref="AE237:AE239"/>
    <mergeCell ref="AF237:AH237"/>
    <mergeCell ref="AK237:AK239"/>
    <mergeCell ref="AP237:AP239"/>
    <mergeCell ref="AL233:AN233"/>
    <mergeCell ref="AP233:AP235"/>
    <mergeCell ref="AQ233:AS233"/>
    <mergeCell ref="AW233:AY233"/>
    <mergeCell ref="BA233:BA235"/>
    <mergeCell ref="BG233:BG235"/>
    <mergeCell ref="BL233:BL235"/>
    <mergeCell ref="AV233:AV235"/>
    <mergeCell ref="AV237:AV239"/>
    <mergeCell ref="AW237:AY237"/>
    <mergeCell ref="BA237:BA239"/>
    <mergeCell ref="BB237:BD237"/>
    <mergeCell ref="BG237:BG239"/>
    <mergeCell ref="BL237:BL239"/>
    <mergeCell ref="I224:I226"/>
    <mergeCell ref="I229:I231"/>
    <mergeCell ref="I237:I239"/>
    <mergeCell ref="A224:A226"/>
    <mergeCell ref="E224:G224"/>
    <mergeCell ref="J224:L224"/>
    <mergeCell ref="P224:R224"/>
    <mergeCell ref="A229:A231"/>
    <mergeCell ref="E229:G229"/>
    <mergeCell ref="U229:W229"/>
    <mergeCell ref="Z224:Z226"/>
    <mergeCell ref="Z229:Z231"/>
    <mergeCell ref="Z233:Z235"/>
    <mergeCell ref="AA233:AC233"/>
    <mergeCell ref="AE233:AE235"/>
    <mergeCell ref="AF233:AH233"/>
    <mergeCell ref="AK233:AK235"/>
    <mergeCell ref="BB233:BD233"/>
    <mergeCell ref="BH233:BJ233"/>
    <mergeCell ref="BM233:BO233"/>
    <mergeCell ref="O233:O235"/>
    <mergeCell ref="O237:O239"/>
    <mergeCell ref="P229:R229"/>
    <mergeCell ref="T229:T231"/>
    <mergeCell ref="P233:R233"/>
    <mergeCell ref="T233:T235"/>
    <mergeCell ref="U233:W233"/>
    <mergeCell ref="P237:R237"/>
    <mergeCell ref="T237:T239"/>
    <mergeCell ref="BH237:BJ237"/>
    <mergeCell ref="BM237:BO237"/>
    <mergeCell ref="AL191:AN191"/>
    <mergeCell ref="AP191:AP193"/>
    <mergeCell ref="AQ191:AS191"/>
    <mergeCell ref="AW191:AY191"/>
    <mergeCell ref="BA191:BA193"/>
    <mergeCell ref="BG191:BG193"/>
    <mergeCell ref="BL191:BL193"/>
    <mergeCell ref="AV191:AV193"/>
    <mergeCell ref="AV195:AV197"/>
    <mergeCell ref="AW195:AY195"/>
    <mergeCell ref="BA195:BA197"/>
    <mergeCell ref="BB195:BD195"/>
    <mergeCell ref="BG195:BG197"/>
    <mergeCell ref="BL195:BL197"/>
    <mergeCell ref="J187:L187"/>
    <mergeCell ref="O187:O189"/>
    <mergeCell ref="D191:D193"/>
    <mergeCell ref="E191:G191"/>
    <mergeCell ref="I191:I193"/>
    <mergeCell ref="J191:L191"/>
    <mergeCell ref="J195:L195"/>
    <mergeCell ref="AQ199:AS199"/>
    <mergeCell ref="AW199:AY199"/>
    <mergeCell ref="BB199:BD199"/>
    <mergeCell ref="BH199:BJ199"/>
    <mergeCell ref="BM199:BO199"/>
    <mergeCell ref="BA199:BA201"/>
    <mergeCell ref="BG199:BG201"/>
    <mergeCell ref="BL199:BL201"/>
    <mergeCell ref="AA199:AC199"/>
    <mergeCell ref="AE199:AE201"/>
    <mergeCell ref="AF199:AH199"/>
    <mergeCell ref="AK199:AK201"/>
    <mergeCell ref="AL199:AN199"/>
    <mergeCell ref="AP199:AP201"/>
    <mergeCell ref="AV199:AV201"/>
    <mergeCell ref="D199:D201"/>
    <mergeCell ref="D204:D206"/>
    <mergeCell ref="BH204:BJ204"/>
    <mergeCell ref="BM204:BO204"/>
    <mergeCell ref="A191:A193"/>
    <mergeCell ref="A195:A197"/>
    <mergeCell ref="D195:D197"/>
    <mergeCell ref="E195:G195"/>
    <mergeCell ref="A199:A201"/>
    <mergeCell ref="A204:A206"/>
    <mergeCell ref="E204:G204"/>
    <mergeCell ref="Z208:Z210"/>
    <mergeCell ref="AE208:AE210"/>
    <mergeCell ref="AK208:AK210"/>
    <mergeCell ref="AP208:AP210"/>
    <mergeCell ref="AV208:AV210"/>
    <mergeCell ref="BA208:BA210"/>
    <mergeCell ref="BG208:BG210"/>
    <mergeCell ref="BL208:BL210"/>
    <mergeCell ref="BB208:BD208"/>
    <mergeCell ref="BH208:BJ208"/>
    <mergeCell ref="BM208:BO208"/>
    <mergeCell ref="P208:R208"/>
    <mergeCell ref="U208:W208"/>
    <mergeCell ref="AA208:AC208"/>
    <mergeCell ref="AF208:AH208"/>
    <mergeCell ref="AL208:AN208"/>
    <mergeCell ref="AQ208:AS208"/>
    <mergeCell ref="AW208:AY208"/>
    <mergeCell ref="D208:D210"/>
    <mergeCell ref="D212:D214"/>
    <mergeCell ref="I208:I210"/>
    <mergeCell ref="I212:I214"/>
    <mergeCell ref="O208:O210"/>
    <mergeCell ref="O212:O214"/>
    <mergeCell ref="BB212:BD212"/>
    <mergeCell ref="BG212:BG214"/>
    <mergeCell ref="BH212:BJ212"/>
    <mergeCell ref="BL212:BL214"/>
    <mergeCell ref="BM212:BO212"/>
    <mergeCell ref="AF212:AH212"/>
    <mergeCell ref="AL212:AN212"/>
    <mergeCell ref="AP212:AP214"/>
    <mergeCell ref="AQ212:AS212"/>
    <mergeCell ref="AV212:AV214"/>
    <mergeCell ref="AW212:AY212"/>
    <mergeCell ref="BA212:BA214"/>
    <mergeCell ref="BB220:BD220"/>
    <mergeCell ref="BG220:BG222"/>
    <mergeCell ref="AF220:AH220"/>
    <mergeCell ref="AL220:AN220"/>
    <mergeCell ref="AP220:AP222"/>
    <mergeCell ref="AQ220:AS220"/>
    <mergeCell ref="AV220:AV222"/>
    <mergeCell ref="AW220:AY220"/>
    <mergeCell ref="BA220:BA222"/>
    <mergeCell ref="T208:T210"/>
    <mergeCell ref="T212:T214"/>
    <mergeCell ref="U212:W212"/>
    <mergeCell ref="Z212:Z214"/>
    <mergeCell ref="AA212:AC212"/>
    <mergeCell ref="AE212:AE214"/>
    <mergeCell ref="AK212:AK214"/>
    <mergeCell ref="A208:A210"/>
    <mergeCell ref="E208:G208"/>
    <mergeCell ref="J208:L208"/>
    <mergeCell ref="A212:A214"/>
    <mergeCell ref="E212:G212"/>
    <mergeCell ref="J212:L212"/>
    <mergeCell ref="P212:R212"/>
    <mergeCell ref="Z216:Z218"/>
    <mergeCell ref="AE216:AE218"/>
    <mergeCell ref="AK216:AK218"/>
    <mergeCell ref="AP216:AP218"/>
    <mergeCell ref="AV216:AV218"/>
    <mergeCell ref="BA216:BA218"/>
    <mergeCell ref="BG216:BG218"/>
    <mergeCell ref="BL216:BL218"/>
    <mergeCell ref="BB216:BD216"/>
    <mergeCell ref="BH216:BJ216"/>
    <mergeCell ref="BM216:BO216"/>
    <mergeCell ref="BH220:BJ220"/>
    <mergeCell ref="BL220:BL222"/>
    <mergeCell ref="BM220:BO220"/>
    <mergeCell ref="P216:R216"/>
    <mergeCell ref="U216:W216"/>
    <mergeCell ref="AA216:AC216"/>
    <mergeCell ref="AF216:AH216"/>
    <mergeCell ref="AL216:AN216"/>
    <mergeCell ref="AQ216:AS216"/>
    <mergeCell ref="AW216:AY216"/>
    <mergeCell ref="D216:D218"/>
    <mergeCell ref="D220:D222"/>
    <mergeCell ref="I216:I218"/>
    <mergeCell ref="I220:I222"/>
    <mergeCell ref="U220:W220"/>
    <mergeCell ref="Z220:Z222"/>
    <mergeCell ref="AA220:AC220"/>
    <mergeCell ref="AE220:AE222"/>
    <mergeCell ref="AK220:AK222"/>
    <mergeCell ref="AF229:AH229"/>
    <mergeCell ref="AL229:AN229"/>
    <mergeCell ref="AQ229:AS229"/>
    <mergeCell ref="AW229:AY229"/>
    <mergeCell ref="BB229:BD229"/>
    <mergeCell ref="BH229:BJ229"/>
    <mergeCell ref="AK224:AK226"/>
    <mergeCell ref="AP224:AP226"/>
    <mergeCell ref="AV224:AV226"/>
    <mergeCell ref="BA224:BA226"/>
    <mergeCell ref="BG224:BG226"/>
    <mergeCell ref="BL224:BL226"/>
    <mergeCell ref="AA229:AC229"/>
    <mergeCell ref="U245:W245"/>
    <mergeCell ref="AA245:AC245"/>
    <mergeCell ref="AE245:AE247"/>
    <mergeCell ref="AF245:AH245"/>
    <mergeCell ref="AK245:AK247"/>
    <mergeCell ref="AL245:AN245"/>
    <mergeCell ref="AP245:AP247"/>
    <mergeCell ref="AQ245:AS245"/>
    <mergeCell ref="AV245:AV247"/>
    <mergeCell ref="AW245:AY245"/>
    <mergeCell ref="BA245:BA247"/>
    <mergeCell ref="BB245:BD245"/>
    <mergeCell ref="BG245:BG247"/>
    <mergeCell ref="BL245:BL247"/>
    <mergeCell ref="O45:O47"/>
    <mergeCell ref="O49:O51"/>
    <mergeCell ref="T45:T47"/>
    <mergeCell ref="T49:T51"/>
    <mergeCell ref="A45:A47"/>
    <mergeCell ref="E45:G45"/>
    <mergeCell ref="J45:L45"/>
    <mergeCell ref="A49:A51"/>
    <mergeCell ref="E49:G49"/>
    <mergeCell ref="J49:L49"/>
    <mergeCell ref="P49:R49"/>
    <mergeCell ref="AQ41:AS41"/>
    <mergeCell ref="AV41:AV43"/>
    <mergeCell ref="U41:W41"/>
    <mergeCell ref="AA41:AC41"/>
    <mergeCell ref="AE41:AE43"/>
    <mergeCell ref="AF41:AH41"/>
    <mergeCell ref="AK41:AK43"/>
    <mergeCell ref="AL41:AN41"/>
    <mergeCell ref="AP41:AP43"/>
    <mergeCell ref="Z45:Z47"/>
    <mergeCell ref="AE45:AE47"/>
    <mergeCell ref="AK45:AK47"/>
    <mergeCell ref="AP45:AP47"/>
    <mergeCell ref="AV45:AV47"/>
    <mergeCell ref="BA45:BA47"/>
    <mergeCell ref="BG45:BG47"/>
    <mergeCell ref="BL45:BL47"/>
    <mergeCell ref="BB45:BD45"/>
    <mergeCell ref="BH45:BJ45"/>
    <mergeCell ref="BM45:BO45"/>
    <mergeCell ref="BH49:BJ49"/>
    <mergeCell ref="BL49:BL51"/>
    <mergeCell ref="BM49:BO49"/>
    <mergeCell ref="P45:R45"/>
    <mergeCell ref="U45:W45"/>
    <mergeCell ref="AA45:AC45"/>
    <mergeCell ref="AF45:AH45"/>
    <mergeCell ref="AL45:AN45"/>
    <mergeCell ref="AQ45:AS45"/>
    <mergeCell ref="AW45:AY45"/>
    <mergeCell ref="D45:D47"/>
    <mergeCell ref="D49:D51"/>
    <mergeCell ref="I45:I47"/>
    <mergeCell ref="I49:I51"/>
    <mergeCell ref="U49:W49"/>
    <mergeCell ref="Z49:Z51"/>
    <mergeCell ref="AA49:AC49"/>
    <mergeCell ref="AE49:AE51"/>
    <mergeCell ref="AK49:AK51"/>
    <mergeCell ref="O54:O56"/>
    <mergeCell ref="O58:O60"/>
    <mergeCell ref="T54:T56"/>
    <mergeCell ref="T58:T60"/>
    <mergeCell ref="A54:A56"/>
    <mergeCell ref="E54:G54"/>
    <mergeCell ref="J54:L54"/>
    <mergeCell ref="A58:A60"/>
    <mergeCell ref="E58:G58"/>
    <mergeCell ref="J58:L58"/>
    <mergeCell ref="P58:R58"/>
    <mergeCell ref="BB49:BD49"/>
    <mergeCell ref="BG49:BG51"/>
    <mergeCell ref="AF49:AH49"/>
    <mergeCell ref="AL49:AN49"/>
    <mergeCell ref="AP49:AP51"/>
    <mergeCell ref="AQ49:AS49"/>
    <mergeCell ref="AV49:AV51"/>
    <mergeCell ref="AW49:AY49"/>
    <mergeCell ref="BA49:BA51"/>
    <mergeCell ref="Z54:Z56"/>
    <mergeCell ref="AE54:AE56"/>
    <mergeCell ref="AK54:AK56"/>
    <mergeCell ref="AP54:AP56"/>
    <mergeCell ref="AV54:AV56"/>
    <mergeCell ref="BA54:BA56"/>
    <mergeCell ref="BG54:BG56"/>
    <mergeCell ref="BL54:BL56"/>
    <mergeCell ref="BB54:BD54"/>
    <mergeCell ref="BH54:BJ54"/>
    <mergeCell ref="BM54:BO54"/>
    <mergeCell ref="BH58:BJ58"/>
    <mergeCell ref="BL58:BL60"/>
    <mergeCell ref="BM58:BO58"/>
    <mergeCell ref="P54:R54"/>
    <mergeCell ref="U54:W54"/>
    <mergeCell ref="AA54:AC54"/>
    <mergeCell ref="AF54:AH54"/>
    <mergeCell ref="AL54:AN54"/>
    <mergeCell ref="AQ54:AS54"/>
    <mergeCell ref="AW54:AY54"/>
    <mergeCell ref="D54:D56"/>
    <mergeCell ref="D58:D60"/>
    <mergeCell ref="I54:I56"/>
    <mergeCell ref="I58:I60"/>
    <mergeCell ref="U58:W58"/>
    <mergeCell ref="Z58:Z60"/>
    <mergeCell ref="AA58:AC58"/>
    <mergeCell ref="AE58:AE60"/>
    <mergeCell ref="AK58:AK60"/>
    <mergeCell ref="O62:O64"/>
    <mergeCell ref="O66:O68"/>
    <mergeCell ref="T62:T64"/>
    <mergeCell ref="T66:T68"/>
    <mergeCell ref="A62:A64"/>
    <mergeCell ref="E62:G62"/>
    <mergeCell ref="J62:L62"/>
    <mergeCell ref="A66:A68"/>
    <mergeCell ref="E66:G66"/>
    <mergeCell ref="J66:L66"/>
    <mergeCell ref="P66:R66"/>
    <mergeCell ref="BB58:BD58"/>
    <mergeCell ref="BG58:BG60"/>
    <mergeCell ref="AF58:AH58"/>
    <mergeCell ref="AL58:AN58"/>
    <mergeCell ref="AP58:AP60"/>
    <mergeCell ref="AQ58:AS58"/>
    <mergeCell ref="AV58:AV60"/>
    <mergeCell ref="AW58:AY58"/>
    <mergeCell ref="BA58:BA60"/>
    <mergeCell ref="Z62:Z64"/>
    <mergeCell ref="AE62:AE64"/>
    <mergeCell ref="AK62:AK64"/>
    <mergeCell ref="AP62:AP64"/>
    <mergeCell ref="AV62:AV64"/>
    <mergeCell ref="BA62:BA64"/>
    <mergeCell ref="BG62:BG64"/>
    <mergeCell ref="BL62:BL64"/>
    <mergeCell ref="BB62:BD62"/>
    <mergeCell ref="BH62:BJ62"/>
    <mergeCell ref="BM62:BO62"/>
    <mergeCell ref="BH66:BJ66"/>
    <mergeCell ref="BL66:BL68"/>
    <mergeCell ref="BM66:BO66"/>
    <mergeCell ref="P62:R62"/>
    <mergeCell ref="U62:W62"/>
    <mergeCell ref="AA62:AC62"/>
    <mergeCell ref="AF62:AH62"/>
    <mergeCell ref="AL62:AN62"/>
    <mergeCell ref="AQ62:AS62"/>
    <mergeCell ref="AW62:AY62"/>
    <mergeCell ref="D62:D64"/>
    <mergeCell ref="D66:D68"/>
    <mergeCell ref="I62:I64"/>
    <mergeCell ref="I66:I68"/>
    <mergeCell ref="U66:W66"/>
    <mergeCell ref="Z66:Z68"/>
    <mergeCell ref="AA66:AC66"/>
    <mergeCell ref="AE66:AE68"/>
    <mergeCell ref="AK66:AK68"/>
    <mergeCell ref="O70:O72"/>
    <mergeCell ref="O74:O76"/>
    <mergeCell ref="T70:T72"/>
    <mergeCell ref="T74:T76"/>
    <mergeCell ref="A70:A72"/>
    <mergeCell ref="E70:G70"/>
    <mergeCell ref="J70:L70"/>
    <mergeCell ref="A74:A76"/>
    <mergeCell ref="E74:G74"/>
    <mergeCell ref="J74:L74"/>
    <mergeCell ref="P74:R74"/>
    <mergeCell ref="BB66:BD66"/>
    <mergeCell ref="BG66:BG68"/>
    <mergeCell ref="AF66:AH66"/>
    <mergeCell ref="AL66:AN66"/>
    <mergeCell ref="AP66:AP68"/>
    <mergeCell ref="AQ66:AS66"/>
    <mergeCell ref="AV66:AV68"/>
    <mergeCell ref="AW66:AY66"/>
    <mergeCell ref="BA66:BA68"/>
    <mergeCell ref="Z70:Z72"/>
    <mergeCell ref="AE70:AE72"/>
    <mergeCell ref="AK70:AK72"/>
    <mergeCell ref="AP70:AP72"/>
    <mergeCell ref="AV70:AV72"/>
    <mergeCell ref="BA70:BA72"/>
    <mergeCell ref="BG70:BG72"/>
    <mergeCell ref="BL70:BL72"/>
    <mergeCell ref="BB70:BD70"/>
    <mergeCell ref="BH70:BJ70"/>
    <mergeCell ref="BM70:BO70"/>
    <mergeCell ref="BH74:BJ74"/>
    <mergeCell ref="BL74:BL76"/>
    <mergeCell ref="BM74:BO74"/>
    <mergeCell ref="P70:R70"/>
    <mergeCell ref="U70:W70"/>
    <mergeCell ref="AA70:AC70"/>
    <mergeCell ref="AF70:AH70"/>
    <mergeCell ref="AL70:AN70"/>
    <mergeCell ref="AQ70:AS70"/>
    <mergeCell ref="AW70:AY70"/>
    <mergeCell ref="D70:D72"/>
    <mergeCell ref="D74:D76"/>
    <mergeCell ref="I70:I72"/>
    <mergeCell ref="I74:I76"/>
    <mergeCell ref="U74:W74"/>
    <mergeCell ref="Z74:Z76"/>
    <mergeCell ref="AA74:AC74"/>
    <mergeCell ref="AE74:AE76"/>
    <mergeCell ref="AK74:AK76"/>
    <mergeCell ref="O79:O81"/>
    <mergeCell ref="O83:O85"/>
    <mergeCell ref="T79:T81"/>
    <mergeCell ref="T83:T85"/>
    <mergeCell ref="A79:A81"/>
    <mergeCell ref="E79:G79"/>
    <mergeCell ref="J79:L79"/>
    <mergeCell ref="A83:A85"/>
    <mergeCell ref="E83:G83"/>
    <mergeCell ref="J83:L83"/>
    <mergeCell ref="P83:R83"/>
    <mergeCell ref="BB74:BD74"/>
    <mergeCell ref="BG74:BG76"/>
    <mergeCell ref="AF74:AH74"/>
    <mergeCell ref="AL74:AN74"/>
    <mergeCell ref="AP74:AP76"/>
    <mergeCell ref="AQ74:AS74"/>
    <mergeCell ref="AV74:AV76"/>
    <mergeCell ref="AW74:AY74"/>
    <mergeCell ref="BA74:BA76"/>
    <mergeCell ref="Z79:Z81"/>
    <mergeCell ref="AE79:AE81"/>
    <mergeCell ref="AK79:AK81"/>
    <mergeCell ref="AP79:AP81"/>
    <mergeCell ref="AV79:AV81"/>
    <mergeCell ref="BA79:BA81"/>
    <mergeCell ref="BG79:BG81"/>
    <mergeCell ref="BL79:BL81"/>
    <mergeCell ref="BB79:BD79"/>
    <mergeCell ref="BH79:BJ79"/>
    <mergeCell ref="BM79:BO79"/>
    <mergeCell ref="BH83:BJ83"/>
    <mergeCell ref="BL83:BL85"/>
    <mergeCell ref="BM83:BO83"/>
    <mergeCell ref="P79:R79"/>
    <mergeCell ref="U79:W79"/>
    <mergeCell ref="AA79:AC79"/>
    <mergeCell ref="AF79:AH79"/>
    <mergeCell ref="AL79:AN79"/>
    <mergeCell ref="AQ79:AS79"/>
    <mergeCell ref="AW79:AY79"/>
    <mergeCell ref="D79:D81"/>
    <mergeCell ref="D83:D85"/>
    <mergeCell ref="I79:I81"/>
    <mergeCell ref="I83:I85"/>
    <mergeCell ref="U83:W83"/>
    <mergeCell ref="Z83:Z85"/>
    <mergeCell ref="AA83:AC83"/>
    <mergeCell ref="AE83:AE85"/>
    <mergeCell ref="AK83:AK85"/>
    <mergeCell ref="O87:O89"/>
    <mergeCell ref="O91:O93"/>
    <mergeCell ref="T87:T89"/>
    <mergeCell ref="T91:T93"/>
    <mergeCell ref="A87:A89"/>
    <mergeCell ref="E87:G87"/>
    <mergeCell ref="J87:L87"/>
    <mergeCell ref="A91:A93"/>
    <mergeCell ref="E91:G91"/>
    <mergeCell ref="J91:L91"/>
    <mergeCell ref="P91:R91"/>
    <mergeCell ref="BB83:BD83"/>
    <mergeCell ref="BG83:BG85"/>
    <mergeCell ref="AF83:AH83"/>
    <mergeCell ref="AL83:AN83"/>
    <mergeCell ref="AP83:AP85"/>
    <mergeCell ref="AQ83:AS83"/>
    <mergeCell ref="AV83:AV85"/>
    <mergeCell ref="AW83:AY83"/>
    <mergeCell ref="BA83:BA85"/>
    <mergeCell ref="Z87:Z89"/>
    <mergeCell ref="AE87:AE89"/>
    <mergeCell ref="AK87:AK89"/>
    <mergeCell ref="AP87:AP89"/>
    <mergeCell ref="AV87:AV89"/>
    <mergeCell ref="BA87:BA89"/>
    <mergeCell ref="BG87:BG89"/>
    <mergeCell ref="BL87:BL89"/>
    <mergeCell ref="BB87:BD87"/>
    <mergeCell ref="BH87:BJ87"/>
    <mergeCell ref="BM87:BO87"/>
    <mergeCell ref="BH91:BJ91"/>
    <mergeCell ref="BL91:BL93"/>
    <mergeCell ref="BM91:BO91"/>
    <mergeCell ref="P87:R87"/>
    <mergeCell ref="U87:W87"/>
    <mergeCell ref="AA87:AC87"/>
    <mergeCell ref="AF87:AH87"/>
    <mergeCell ref="AL87:AN87"/>
    <mergeCell ref="AQ87:AS87"/>
    <mergeCell ref="AW87:AY87"/>
    <mergeCell ref="D87:D89"/>
    <mergeCell ref="D91:D93"/>
    <mergeCell ref="I87:I89"/>
    <mergeCell ref="I91:I93"/>
    <mergeCell ref="U91:W91"/>
    <mergeCell ref="Z91:Z93"/>
    <mergeCell ref="AA91:AC91"/>
    <mergeCell ref="AE91:AE93"/>
    <mergeCell ref="AK91:AK93"/>
    <mergeCell ref="O249:O251"/>
    <mergeCell ref="O254:O256"/>
    <mergeCell ref="O258:O260"/>
    <mergeCell ref="T249:T251"/>
    <mergeCell ref="T254:T256"/>
    <mergeCell ref="T258:T260"/>
    <mergeCell ref="A249:A251"/>
    <mergeCell ref="E249:G249"/>
    <mergeCell ref="J249:L249"/>
    <mergeCell ref="A254:A256"/>
    <mergeCell ref="E254:G254"/>
    <mergeCell ref="J254:L254"/>
    <mergeCell ref="P254:R254"/>
    <mergeCell ref="BH258:BJ258"/>
    <mergeCell ref="BM258:BO258"/>
    <mergeCell ref="U258:W258"/>
    <mergeCell ref="AA258:AC258"/>
    <mergeCell ref="AF258:AH258"/>
    <mergeCell ref="AL258:AN258"/>
    <mergeCell ref="AQ258:AS258"/>
    <mergeCell ref="AW258:AY258"/>
    <mergeCell ref="BB258:BD258"/>
    <mergeCell ref="D258:D260"/>
    <mergeCell ref="D262:D264"/>
    <mergeCell ref="BL262:BL264"/>
    <mergeCell ref="BM262:BO262"/>
    <mergeCell ref="AE258:AE260"/>
    <mergeCell ref="AE262:AE264"/>
    <mergeCell ref="AK262:AK264"/>
    <mergeCell ref="AP262:AP264"/>
    <mergeCell ref="AV262:AV264"/>
    <mergeCell ref="BA262:BA264"/>
    <mergeCell ref="BG262:BG264"/>
    <mergeCell ref="I258:I260"/>
    <mergeCell ref="I262:I264"/>
    <mergeCell ref="I270:I272"/>
    <mergeCell ref="A258:A260"/>
    <mergeCell ref="E258:G258"/>
    <mergeCell ref="J258:L258"/>
    <mergeCell ref="P258:R258"/>
    <mergeCell ref="A262:A264"/>
    <mergeCell ref="E262:G262"/>
    <mergeCell ref="U262:W262"/>
    <mergeCell ref="Z258:Z260"/>
    <mergeCell ref="Z262:Z264"/>
    <mergeCell ref="Z266:Z268"/>
    <mergeCell ref="AA266:AC266"/>
    <mergeCell ref="AE266:AE268"/>
    <mergeCell ref="AF266:AH266"/>
    <mergeCell ref="AK266:AK268"/>
    <mergeCell ref="BB266:BD266"/>
    <mergeCell ref="BH266:BJ266"/>
    <mergeCell ref="BM266:BO266"/>
    <mergeCell ref="O266:O268"/>
    <mergeCell ref="O270:O272"/>
    <mergeCell ref="P262:R262"/>
    <mergeCell ref="T262:T264"/>
    <mergeCell ref="P266:R266"/>
    <mergeCell ref="T266:T268"/>
    <mergeCell ref="U266:W266"/>
    <mergeCell ref="P270:R270"/>
    <mergeCell ref="T270:T272"/>
    <mergeCell ref="BH270:BJ270"/>
    <mergeCell ref="BM270:BO270"/>
    <mergeCell ref="J229:L229"/>
    <mergeCell ref="O229:O231"/>
    <mergeCell ref="D233:D235"/>
    <mergeCell ref="E233:G233"/>
    <mergeCell ref="I233:I235"/>
    <mergeCell ref="J233:L233"/>
    <mergeCell ref="J237:L237"/>
    <mergeCell ref="AQ241:AS241"/>
    <mergeCell ref="AW241:AY241"/>
    <mergeCell ref="BB241:BD241"/>
    <mergeCell ref="BH241:BJ241"/>
    <mergeCell ref="BM241:BO241"/>
    <mergeCell ref="BA241:BA243"/>
    <mergeCell ref="BG241:BG243"/>
    <mergeCell ref="BL241:BL243"/>
    <mergeCell ref="AA241:AC241"/>
    <mergeCell ref="AE241:AE243"/>
    <mergeCell ref="AF241:AH241"/>
    <mergeCell ref="AK241:AK243"/>
    <mergeCell ref="AL241:AN241"/>
    <mergeCell ref="AP241:AP243"/>
    <mergeCell ref="AV241:AV243"/>
    <mergeCell ref="D241:D243"/>
    <mergeCell ref="D245:D247"/>
    <mergeCell ref="A233:A235"/>
    <mergeCell ref="A237:A239"/>
    <mergeCell ref="D237:D239"/>
    <mergeCell ref="E237:G237"/>
    <mergeCell ref="A241:A243"/>
    <mergeCell ref="A245:A247"/>
    <mergeCell ref="E245:G245"/>
    <mergeCell ref="BH245:BJ245"/>
    <mergeCell ref="BM245:BO245"/>
    <mergeCell ref="BB254:BD254"/>
    <mergeCell ref="BG254:BG256"/>
    <mergeCell ref="AF254:AH254"/>
    <mergeCell ref="AL254:AN254"/>
    <mergeCell ref="AP254:AP256"/>
    <mergeCell ref="AQ254:AS254"/>
    <mergeCell ref="AV254:AV256"/>
    <mergeCell ref="AW254:AY254"/>
    <mergeCell ref="BA254:BA256"/>
    <mergeCell ref="E241:G241"/>
    <mergeCell ref="J241:L241"/>
    <mergeCell ref="O241:O243"/>
    <mergeCell ref="P241:R241"/>
    <mergeCell ref="T241:T243"/>
    <mergeCell ref="U241:W241"/>
    <mergeCell ref="Z241:Z243"/>
    <mergeCell ref="I241:I243"/>
    <mergeCell ref="I245:I247"/>
    <mergeCell ref="J245:L245"/>
    <mergeCell ref="O245:O247"/>
    <mergeCell ref="P245:R245"/>
    <mergeCell ref="T245:T247"/>
    <mergeCell ref="Z245:Z247"/>
    <mergeCell ref="Z249:Z251"/>
    <mergeCell ref="AE249:AE251"/>
    <mergeCell ref="AK249:AK251"/>
    <mergeCell ref="AP249:AP251"/>
    <mergeCell ref="AV249:AV251"/>
    <mergeCell ref="BA249:BA251"/>
    <mergeCell ref="BG249:BG251"/>
    <mergeCell ref="BL249:BL251"/>
    <mergeCell ref="BB249:BD249"/>
    <mergeCell ref="BH249:BJ249"/>
    <mergeCell ref="BM249:BO249"/>
    <mergeCell ref="BH254:BJ254"/>
    <mergeCell ref="BL254:BL256"/>
    <mergeCell ref="BM254:BO254"/>
    <mergeCell ref="P249:R249"/>
    <mergeCell ref="U249:W249"/>
    <mergeCell ref="AA249:AC249"/>
    <mergeCell ref="AF249:AH249"/>
    <mergeCell ref="AL249:AN249"/>
    <mergeCell ref="AQ249:AS249"/>
    <mergeCell ref="AW249:AY249"/>
    <mergeCell ref="D249:D251"/>
    <mergeCell ref="D254:D256"/>
    <mergeCell ref="I249:I251"/>
    <mergeCell ref="I254:I256"/>
    <mergeCell ref="U254:W254"/>
    <mergeCell ref="Z254:Z256"/>
    <mergeCell ref="AA254:AC254"/>
    <mergeCell ref="AE254:AE256"/>
    <mergeCell ref="AK254:AK256"/>
    <mergeCell ref="AF262:AH262"/>
    <mergeCell ref="AL262:AN262"/>
    <mergeCell ref="AQ262:AS262"/>
    <mergeCell ref="AW262:AY262"/>
    <mergeCell ref="BB262:BD262"/>
    <mergeCell ref="BH262:BJ262"/>
    <mergeCell ref="AK258:AK260"/>
    <mergeCell ref="AP258:AP260"/>
    <mergeCell ref="AV258:AV260"/>
    <mergeCell ref="BA258:BA260"/>
    <mergeCell ref="BG258:BG260"/>
    <mergeCell ref="BL258:BL260"/>
    <mergeCell ref="AA262:AC262"/>
    <mergeCell ref="J262:L262"/>
    <mergeCell ref="O262:O264"/>
    <mergeCell ref="D266:D268"/>
    <mergeCell ref="E266:G266"/>
    <mergeCell ref="I266:I268"/>
    <mergeCell ref="J266:L266"/>
    <mergeCell ref="J270:L270"/>
    <mergeCell ref="A266:A268"/>
    <mergeCell ref="A270:A272"/>
    <mergeCell ref="D270:D272"/>
    <mergeCell ref="E270:G270"/>
    <mergeCell ref="A274:A276"/>
    <mergeCell ref="D274:D276"/>
    <mergeCell ref="I274:I276"/>
    <mergeCell ref="E274:G274"/>
    <mergeCell ref="J274:L274"/>
    <mergeCell ref="O274:O276"/>
    <mergeCell ref="P274:R274"/>
    <mergeCell ref="T274:T276"/>
    <mergeCell ref="U274:W274"/>
    <mergeCell ref="Z274:Z276"/>
    <mergeCell ref="AQ274:AS274"/>
    <mergeCell ref="AW274:AY274"/>
    <mergeCell ref="BB274:BD274"/>
    <mergeCell ref="BH274:BJ274"/>
    <mergeCell ref="BM274:BO274"/>
    <mergeCell ref="BA274:BA276"/>
    <mergeCell ref="BG274:BG276"/>
    <mergeCell ref="BL274:BL276"/>
    <mergeCell ref="AA274:AC274"/>
    <mergeCell ref="AE274:AE276"/>
    <mergeCell ref="AF274:AH274"/>
    <mergeCell ref="AK274:AK276"/>
    <mergeCell ref="AL274:AN274"/>
    <mergeCell ref="AP274:AP276"/>
    <mergeCell ref="AV274:AV276"/>
    <mergeCell ref="AL270:AN270"/>
    <mergeCell ref="AQ270:AS270"/>
    <mergeCell ref="U270:W270"/>
    <mergeCell ref="Z270:Z272"/>
    <mergeCell ref="AA270:AC270"/>
    <mergeCell ref="AE270:AE272"/>
    <mergeCell ref="AF270:AH270"/>
    <mergeCell ref="AK270:AK272"/>
    <mergeCell ref="AP270:AP272"/>
    <mergeCell ref="AL266:AN266"/>
    <mergeCell ref="AP266:AP268"/>
    <mergeCell ref="AQ266:AS266"/>
    <mergeCell ref="AW266:AY266"/>
    <mergeCell ref="BA266:BA268"/>
    <mergeCell ref="BG266:BG268"/>
    <mergeCell ref="BL266:BL268"/>
    <mergeCell ref="AV266:AV268"/>
    <mergeCell ref="AV270:AV272"/>
    <mergeCell ref="AW270:AY270"/>
    <mergeCell ref="BA270:BA272"/>
    <mergeCell ref="BB270:BD270"/>
    <mergeCell ref="BG270:BG272"/>
    <mergeCell ref="BL270:BL272"/>
  </mergeCells>
  <conditionalFormatting sqref="A1:BP277">
    <cfRule type="containsBlanks" dxfId="0" priority="1">
      <formula>LEN(TRIM(A1))=0</formula>
    </cfRule>
  </conditionalFormatting>
  <conditionalFormatting sqref="A1:T277 U1:U2 V1:W277 X1:Y2 Z1:Z277 AA1:AA2 AB1:BP277 U4:U277 X4:Y277 AA4:AA277">
    <cfRule type="cellIs" dxfId="1" priority="2" operator="equal">
      <formula>"2P"</formula>
    </cfRule>
  </conditionalFormatting>
  <conditionalFormatting sqref="A1:T277 U1:U2 V1:W277 X1:Y2 Z1:Z277 AA1:AA2 AB1:BP277 U4:U277 X4:Y277 AA4:AA277">
    <cfRule type="cellIs" dxfId="2" priority="3" operator="equal">
      <formula>"3P"</formula>
    </cfRule>
  </conditionalFormatting>
  <conditionalFormatting sqref="A1:T277 U1:U2 V1:W277 X1:Y2 Z1:Z277 AA1:AA2 AB1:BP277 U4:U277 X4:Y277 AA4:AA277">
    <cfRule type="cellIs" dxfId="3" priority="4" operator="equal">
      <formula>"4P"</formula>
    </cfRule>
  </conditionalFormatting>
  <printOptions horizontalCentered="1"/>
  <pageMargins bottom="0.7480314960629921" footer="0.0" header="0.0" left="0.11811023622047244" right="0.11811023622047244" top="0.8661417322834646"/>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64FF"/>
    <pageSetUpPr/>
  </sheetPr>
  <sheetViews>
    <sheetView showGridLines="0" workbookViewId="0"/>
  </sheetViews>
  <sheetFormatPr customHeight="1" defaultColWidth="12.63" defaultRowHeight="15.75" outlineLevelCol="1" outlineLevelRow="1"/>
  <cols>
    <col customWidth="1" hidden="1" min="1" max="1" width="20.75" outlineLevel="1"/>
    <col customWidth="1" hidden="1" min="2" max="2" width="3.13" outlineLevel="1"/>
    <col collapsed="1" customWidth="1" min="3" max="3" width="0.88"/>
    <col customWidth="1" min="4" max="4" width="3.25"/>
    <col customWidth="1" min="5" max="7" width="13.88"/>
    <col customWidth="1" min="8" max="8" width="1.88"/>
    <col customWidth="1" min="9" max="9" width="3.25"/>
    <col customWidth="1" min="10" max="12" width="13.88"/>
    <col customWidth="1" min="13" max="14" width="0.88"/>
    <col customWidth="1" min="15" max="15" width="3.25"/>
    <col customWidth="1" min="16" max="18" width="13.88"/>
    <col customWidth="1" min="19" max="19" width="1.88"/>
    <col customWidth="1" min="20" max="20" width="3.25"/>
    <col customWidth="1" min="21" max="23" width="13.88"/>
    <col customWidth="1" min="24" max="25" width="0.88"/>
    <col customWidth="1" min="26" max="26" width="3.25"/>
    <col customWidth="1" min="27" max="29" width="13.88"/>
    <col customWidth="1" min="30" max="30" width="1.88"/>
    <col customWidth="1" min="31" max="31" width="3.25"/>
    <col customWidth="1" min="32" max="34" width="13.88"/>
    <col customWidth="1" min="35" max="36" width="0.88"/>
    <col customWidth="1" min="37" max="37" width="3.25"/>
    <col customWidth="1" min="38" max="40" width="13.88"/>
    <col customWidth="1" min="41" max="41" width="1.88"/>
    <col customWidth="1" min="42" max="42" width="3.25"/>
    <col customWidth="1" min="43" max="45" width="13.88"/>
    <col customWidth="1" min="46" max="46" width="0.88" outlineLevel="1"/>
    <col customWidth="1" min="47" max="47" width="0.88"/>
    <col customWidth="1" min="48" max="48" width="3.25"/>
    <col customWidth="1" min="49" max="51" width="13.88"/>
    <col customWidth="1" min="52" max="52" width="1.88"/>
    <col customWidth="1" min="53" max="53" width="3.25"/>
    <col customWidth="1" min="54" max="56" width="13.88"/>
    <col customWidth="1" min="57" max="58" width="0.88"/>
    <col customWidth="1" min="59" max="59" width="3.25"/>
    <col customWidth="1" min="60" max="62" width="13.88"/>
    <col customWidth="1" min="63" max="63" width="1.88"/>
    <col customWidth="1" min="64" max="64" width="3.25"/>
    <col customWidth="1" min="65" max="67" width="13.88"/>
    <col customWidth="1" min="68" max="68" width="0.88"/>
  </cols>
  <sheetData>
    <row r="1" ht="57.75" hidden="1" customHeight="1" outlineLevel="1">
      <c r="A1" s="79" t="s">
        <v>285</v>
      </c>
      <c r="B1" s="80"/>
      <c r="C1" s="80"/>
      <c r="D1" s="126">
        <v>0.0</v>
      </c>
      <c r="E1" s="127" t="s">
        <v>287</v>
      </c>
      <c r="F1" s="80"/>
      <c r="G1" s="80"/>
      <c r="H1" s="80"/>
      <c r="I1" s="126">
        <v>1.0</v>
      </c>
      <c r="J1" s="84"/>
      <c r="K1" s="84"/>
      <c r="L1" s="84"/>
      <c r="M1" s="80"/>
      <c r="N1" s="80"/>
      <c r="O1" s="126">
        <v>0.0</v>
      </c>
      <c r="P1" s="80"/>
      <c r="Q1" s="80"/>
      <c r="R1" s="80"/>
      <c r="S1" s="80"/>
      <c r="T1" s="126">
        <v>1.0</v>
      </c>
      <c r="U1" s="84"/>
      <c r="V1" s="84"/>
      <c r="W1" s="84"/>
      <c r="X1" s="80"/>
      <c r="Y1" s="80"/>
      <c r="Z1" s="126">
        <v>0.0</v>
      </c>
      <c r="AA1" s="80"/>
      <c r="AB1" s="80"/>
      <c r="AC1" s="80"/>
      <c r="AD1" s="80"/>
      <c r="AE1" s="126">
        <v>1.0</v>
      </c>
      <c r="AF1" s="84"/>
      <c r="AG1" s="84"/>
      <c r="AH1" s="84"/>
      <c r="AI1" s="80"/>
      <c r="AJ1" s="80"/>
      <c r="AK1" s="126">
        <v>0.0</v>
      </c>
      <c r="AL1" s="80"/>
      <c r="AM1" s="80"/>
      <c r="AN1" s="80"/>
      <c r="AO1" s="80"/>
      <c r="AP1" s="126">
        <v>1.0</v>
      </c>
      <c r="AQ1" s="84"/>
      <c r="AR1" s="84"/>
      <c r="AS1" s="84"/>
      <c r="AT1" s="83"/>
      <c r="AU1" s="83"/>
      <c r="AV1" s="126">
        <v>0.0</v>
      </c>
      <c r="AW1" s="80"/>
      <c r="AX1" s="80"/>
      <c r="AY1" s="80"/>
      <c r="AZ1" s="80"/>
      <c r="BA1" s="126">
        <v>1.0</v>
      </c>
      <c r="BB1" s="84"/>
      <c r="BC1" s="84"/>
      <c r="BD1" s="84"/>
      <c r="BE1" s="83"/>
      <c r="BF1" s="83"/>
      <c r="BG1" s="126">
        <v>0.0</v>
      </c>
      <c r="BH1" s="80"/>
      <c r="BI1" s="80"/>
      <c r="BJ1" s="80"/>
      <c r="BK1" s="80"/>
      <c r="BL1" s="126">
        <v>1.0</v>
      </c>
      <c r="BM1" s="84"/>
      <c r="BN1" s="84"/>
      <c r="BO1" s="84"/>
      <c r="BP1" s="85"/>
    </row>
    <row r="2" ht="57.75" hidden="1" customHeight="1" outlineLevel="1">
      <c r="A2" s="79" t="s">
        <v>288</v>
      </c>
      <c r="B2" s="86" t="str">
        <f>RIGHT('Control Panel'!D4,2)</f>
        <v>19</v>
      </c>
      <c r="C2" s="86"/>
      <c r="D2" s="79" t="str">
        <f t="array" ref="D2">IFERROR(INDEX(SORT(UNIQUE(RackfileUPLOAD!$B$2:$B278)),1),"")</f>
        <v>ASL3</v>
      </c>
      <c r="E2" s="79" t="str">
        <f t="array" ref="E2">IFERROR(INDEX(SORT(UNIQUE(RackfileUPLOAD!$B$2:$B278)),1),"")</f>
        <v>ASL3</v>
      </c>
      <c r="F2" s="79" t="str">
        <f t="array" ref="F2">IFERROR(INDEX(SORT(UNIQUE(RackfileUPLOAD!$B$2:$B278)),1),"")</f>
        <v>ASL3</v>
      </c>
      <c r="G2" s="79" t="str">
        <f t="array" ref="G2">IFERROR(INDEX(SORT(UNIQUE(RackfileUPLOAD!$B$2:$B278)),1),"")</f>
        <v>ASL3</v>
      </c>
      <c r="H2" s="86"/>
      <c r="I2" s="79" t="str">
        <f t="array" ref="I2">IFERROR(INDEX(SORT(UNIQUE(RackfileUPLOAD!$B$2:$B278)),1),"")</f>
        <v>ASL3</v>
      </c>
      <c r="J2" s="79" t="str">
        <f t="array" ref="J2">IFERROR(INDEX(SORT(UNIQUE(RackfileUPLOAD!$B$2:$B278)),1),"")</f>
        <v>ASL3</v>
      </c>
      <c r="K2" s="79" t="str">
        <f t="array" ref="K2">IFERROR(INDEX(SORT(UNIQUE(RackfileUPLOAD!$B$2:$B278)),1),"")</f>
        <v>ASL3</v>
      </c>
      <c r="L2" s="79" t="str">
        <f t="array" ref="L2">IFERROR(INDEX(SORT(UNIQUE(RackfileUPLOAD!$B$2:$B278)),1),"")</f>
        <v>ASL3</v>
      </c>
      <c r="M2" s="86"/>
      <c r="N2" s="86"/>
      <c r="O2" s="79" t="str">
        <f t="array" ref="O2">IFERROR(INDEX(SORT(UNIQUE(RackfileUPLOAD!$B$2:$B278)),2),"")</f>
        <v/>
      </c>
      <c r="P2" s="79" t="str">
        <f t="array" ref="P2">IFERROR(INDEX(SORT(UNIQUE(RackfileUPLOAD!$B$2:$B278)),2),"")</f>
        <v/>
      </c>
      <c r="Q2" s="79" t="str">
        <f t="array" ref="Q2">IFERROR(INDEX(SORT(UNIQUE(RackfileUPLOAD!$B$2:$B278)),2),"")</f>
        <v/>
      </c>
      <c r="R2" s="79" t="str">
        <f t="array" ref="R2">IFERROR(INDEX(SORT(UNIQUE(RackfileUPLOAD!$B$2:$B278)),2),"")</f>
        <v/>
      </c>
      <c r="S2" s="87"/>
      <c r="T2" s="79" t="str">
        <f t="array" ref="T2">IFERROR(INDEX(SORT(UNIQUE(RackfileUPLOAD!$B$2:$B278)),2),"")</f>
        <v/>
      </c>
      <c r="U2" s="79" t="str">
        <f t="array" ref="U2">IFERROR(INDEX(SORT(UNIQUE(RackfileUPLOAD!$B$2:$B278)),2),"")</f>
        <v/>
      </c>
      <c r="V2" s="79" t="str">
        <f t="array" ref="V2">IFERROR(INDEX(SORT(UNIQUE(RackfileUPLOAD!$B$2:$B278)),2),"")</f>
        <v/>
      </c>
      <c r="W2" s="79" t="str">
        <f t="array" ref="W2">IFERROR(INDEX(SORT(UNIQUE(RackfileUPLOAD!$B$2:$B278)),2),"")</f>
        <v/>
      </c>
      <c r="X2" s="86"/>
      <c r="Y2" s="86"/>
      <c r="Z2" s="128" t="str">
        <f t="array" ref="Z2">IFERROR(INDEX(SORT(UNIQUE(RackfileUPLOAD!$B$2:$B278)),3),"")</f>
        <v/>
      </c>
      <c r="AA2" s="128" t="str">
        <f t="array" ref="AA2">IFERROR(INDEX(SORT(UNIQUE(RackfileUPLOAD!$B$2:$B278)),3),"")</f>
        <v/>
      </c>
      <c r="AB2" s="128" t="str">
        <f t="array" ref="AB2">IFERROR(INDEX(SORT(UNIQUE(RackfileUPLOAD!$B$2:$B278)),3),"")</f>
        <v/>
      </c>
      <c r="AC2" s="128" t="str">
        <f t="array" ref="AC2">IFERROR(INDEX(SORT(UNIQUE(RackfileUPLOAD!$B$2:$B278)),3),"")</f>
        <v/>
      </c>
      <c r="AD2" s="87"/>
      <c r="AE2" s="79" t="str">
        <f t="array" ref="AE2">IFERROR(INDEX(SORT(UNIQUE(RackfileUPLOAD!$B$2:$B278)),3),"")</f>
        <v/>
      </c>
      <c r="AF2" s="79" t="str">
        <f t="array" ref="AF2">IFERROR(INDEX(SORT(UNIQUE(RackfileUPLOAD!$B$2:$B278)),3),"")</f>
        <v/>
      </c>
      <c r="AG2" s="79" t="str">
        <f t="array" ref="AG2">IFERROR(INDEX(SORT(UNIQUE(RackfileUPLOAD!$B$2:$B278)),3),"")</f>
        <v/>
      </c>
      <c r="AH2" s="79" t="str">
        <f t="array" ref="AH2">IFERROR(INDEX(SORT(UNIQUE(RackfileUPLOAD!$B$2:$B278)),3),"")</f>
        <v/>
      </c>
      <c r="AI2" s="86"/>
      <c r="AJ2" s="86"/>
      <c r="AK2" s="79" t="str">
        <f t="array" ref="AK2">IFERROR(INDEX(SORT(UNIQUE(RackfileUPLOAD!$B$2:$B278)),4),"")</f>
        <v/>
      </c>
      <c r="AL2" s="79" t="str">
        <f t="array" ref="AL2">IFERROR(INDEX(SORT(UNIQUE(RackfileUPLOAD!$B$2:$B278)),4),"")</f>
        <v/>
      </c>
      <c r="AM2" s="79" t="str">
        <f t="array" ref="AM2">IFERROR(INDEX(SORT(UNIQUE(RackfileUPLOAD!$B$2:$B278)),4),"")</f>
        <v/>
      </c>
      <c r="AN2" s="79" t="str">
        <f t="array" ref="AN2">IFERROR(INDEX(SORT(UNIQUE(RackfileUPLOAD!$B$2:$B278)),4),"")</f>
        <v/>
      </c>
      <c r="AO2" s="87"/>
      <c r="AP2" s="79" t="str">
        <f t="array" ref="AP2">IFERROR(INDEX(SORT(UNIQUE(RackfileUPLOAD!$B$2:$B278)),4),"")</f>
        <v/>
      </c>
      <c r="AQ2" s="79" t="str">
        <f t="array" ref="AQ2">IFERROR(INDEX(SORT(UNIQUE(RackfileUPLOAD!$B$2:$B278)),4),"")</f>
        <v/>
      </c>
      <c r="AR2" s="79" t="str">
        <f t="array" ref="AR2">IFERROR(INDEX(SORT(UNIQUE(RackfileUPLOAD!$B$2:$B278)),4),"")</f>
        <v/>
      </c>
      <c r="AS2" s="79" t="str">
        <f t="array" ref="AS2">IFERROR(INDEX(SORT(UNIQUE(RackfileUPLOAD!$B$2:$B278)),4),"")</f>
        <v/>
      </c>
      <c r="AT2" s="87"/>
      <c r="AU2" s="87"/>
      <c r="AV2" s="79" t="str">
        <f t="array" ref="AV2">IFERROR(INDEX(SORT(UNIQUE(RackfileUPLOAD!$B$2:$B278)),5),"")</f>
        <v/>
      </c>
      <c r="AW2" s="79" t="str">
        <f t="array" ref="AW2">IFERROR(INDEX(SORT(UNIQUE(RackfileUPLOAD!$B$2:$B278)),5),"")</f>
        <v/>
      </c>
      <c r="AX2" s="79" t="str">
        <f t="array" ref="AX2">IFERROR(INDEX(SORT(UNIQUE(RackfileUPLOAD!$B$2:$B278)),5),"")</f>
        <v/>
      </c>
      <c r="AY2" s="79" t="str">
        <f t="array" ref="AY2">IFERROR(INDEX(SORT(UNIQUE(RackfileUPLOAD!$B$2:$B278)),5),"")</f>
        <v/>
      </c>
      <c r="AZ2" s="87"/>
      <c r="BA2" s="79" t="str">
        <f t="array" ref="BA2">IFERROR(INDEX(SORT(UNIQUE(RackfileUPLOAD!$B$2:$B278)),5),"")</f>
        <v/>
      </c>
      <c r="BB2" s="79" t="str">
        <f t="array" ref="BB2">IFERROR(INDEX(SORT(UNIQUE(RackfileUPLOAD!$B$2:$B278)),5),"")</f>
        <v/>
      </c>
      <c r="BC2" s="79" t="str">
        <f t="array" ref="BC2">IFERROR(INDEX(SORT(UNIQUE(RackfileUPLOAD!$B$2:$B278)),5),"")</f>
        <v/>
      </c>
      <c r="BD2" s="79" t="str">
        <f t="array" ref="BD2">IFERROR(INDEX(SORT(UNIQUE(RackfileUPLOAD!$B$2:$B278)),5),"")</f>
        <v/>
      </c>
      <c r="BE2" s="87"/>
      <c r="BF2" s="87"/>
      <c r="BG2" s="79" t="str">
        <f t="array" ref="BG2">IFERROR(INDEX(SORT(UNIQUE(RackfileUPLOAD!$B$2:$B278)),6),"")</f>
        <v/>
      </c>
      <c r="BH2" s="79" t="str">
        <f t="array" ref="BH2">IFERROR(INDEX(SORT(UNIQUE(RackfileUPLOAD!$B$2:$B278)),6),"")</f>
        <v/>
      </c>
      <c r="BI2" s="79" t="str">
        <f t="array" ref="BI2">IFERROR(INDEX(SORT(UNIQUE(RackfileUPLOAD!$B$2:$B278)),6),"")</f>
        <v/>
      </c>
      <c r="BJ2" s="79" t="str">
        <f t="array" ref="BJ2">IFERROR(INDEX(SORT(UNIQUE(RackfileUPLOAD!$B$2:$B278)),6),"")</f>
        <v/>
      </c>
      <c r="BK2" s="87"/>
      <c r="BL2" s="79" t="str">
        <f t="array" ref="BL2">IFERROR(INDEX(SORT(UNIQUE(RackfileUPLOAD!$B$2:$B278)),6),"")</f>
        <v/>
      </c>
      <c r="BM2" s="79" t="str">
        <f t="array" ref="BM2">IFERROR(INDEX(SORT(UNIQUE(RackfileUPLOAD!$B$2:$B278)),6),"")</f>
        <v/>
      </c>
      <c r="BN2" s="79" t="str">
        <f t="array" ref="BN2">IFERROR(INDEX(SORT(UNIQUE(RackfileUPLOAD!$B$2:$B278)),6),"")</f>
        <v/>
      </c>
      <c r="BO2" s="79" t="str">
        <f t="array" ref="BO2">IFERROR(INDEX(SORT(UNIQUE(RackfileUPLOAD!$B$2:$B278)),6),"")</f>
        <v/>
      </c>
      <c r="BP2" s="79"/>
    </row>
    <row r="3" ht="4.5" customHeight="1" collapsed="1">
      <c r="A3" s="88"/>
      <c r="B3" s="89"/>
      <c r="C3" s="90"/>
      <c r="D3" s="129"/>
      <c r="E3" s="90"/>
      <c r="F3" s="90"/>
      <c r="G3" s="90"/>
      <c r="H3" s="90"/>
      <c r="I3" s="129"/>
      <c r="J3" s="90"/>
      <c r="K3" s="90"/>
      <c r="L3" s="90"/>
      <c r="M3" s="90"/>
      <c r="N3" s="90"/>
      <c r="O3" s="129"/>
      <c r="P3" s="92"/>
      <c r="Q3" s="92"/>
      <c r="R3" s="90"/>
      <c r="S3" s="90"/>
      <c r="T3" s="91"/>
      <c r="U3" s="93"/>
      <c r="V3" s="90"/>
      <c r="W3" s="90"/>
      <c r="X3" s="93"/>
      <c r="Y3" s="93"/>
      <c r="Z3" s="91"/>
      <c r="AA3" s="93"/>
      <c r="AB3" s="90"/>
      <c r="AC3" s="90"/>
      <c r="AD3" s="90"/>
      <c r="AE3" s="91"/>
      <c r="AF3" s="90"/>
      <c r="AG3" s="90"/>
      <c r="AH3" s="90"/>
      <c r="AI3" s="90"/>
      <c r="AJ3" s="90"/>
      <c r="AK3" s="91"/>
      <c r="AL3" s="90"/>
      <c r="AM3" s="90"/>
      <c r="AN3" s="90"/>
      <c r="AO3" s="90"/>
      <c r="AP3" s="91"/>
      <c r="AQ3" s="90"/>
      <c r="AR3" s="90"/>
      <c r="AS3" s="90"/>
      <c r="AT3" s="94"/>
      <c r="AU3" s="94"/>
      <c r="AV3" s="91"/>
      <c r="AW3" s="90"/>
      <c r="AX3" s="90"/>
      <c r="AY3" s="90"/>
      <c r="AZ3" s="90"/>
      <c r="BA3" s="91"/>
      <c r="BB3" s="90"/>
      <c r="BC3" s="90"/>
      <c r="BD3" s="90"/>
      <c r="BE3" s="94"/>
      <c r="BF3" s="94"/>
      <c r="BG3" s="91"/>
      <c r="BH3" s="90"/>
      <c r="BI3" s="90"/>
      <c r="BJ3" s="90"/>
      <c r="BK3" s="90"/>
      <c r="BL3" s="91"/>
      <c r="BM3" s="90"/>
      <c r="BN3" s="90"/>
      <c r="BO3" s="90"/>
      <c r="BP3" s="96"/>
    </row>
    <row r="4" ht="59.25" customHeight="1">
      <c r="A4" s="97">
        <v>13.0</v>
      </c>
      <c r="B4" s="89"/>
      <c r="C4" s="90"/>
      <c r="D4" s="98" t="str">
        <f>IF(D$2="",,D$2&amp;"_KW "&amp;$B$2&amp;"_F"&amp;$A4+D$1)</f>
        <v>ASL3_KW 19_F13</v>
      </c>
      <c r="E4" s="130" t="str">
        <f>IFNA(VLOOKUP(E$2&amp;"F"&amp;$A4+D$1,RackfileUPLOAD!$H:$K,3,FALSE),"")</f>
        <v/>
      </c>
      <c r="F4" s="131"/>
      <c r="G4" s="132"/>
      <c r="H4" s="102"/>
      <c r="I4" s="98" t="str">
        <f>IF(I$2="",,I$2&amp;"_KW "&amp;$B$2&amp;"_F"&amp;$A4+I$1)</f>
        <v>ASL3_KW 19_F14</v>
      </c>
      <c r="J4" s="130" t="str">
        <f>IFNA(VLOOKUP(J$2&amp;"F"&amp;$A4+I$1,RackfileUPLOAD!$H:$K,3,FALSE),"")</f>
        <v/>
      </c>
      <c r="K4" s="131"/>
      <c r="L4" s="132"/>
      <c r="M4" s="90"/>
      <c r="N4" s="90"/>
      <c r="O4" s="98" t="str">
        <f>IF(O$2="",,O$2&amp;"_KW "&amp;$B$2&amp;"_F"&amp;$A4+O$1)</f>
        <v/>
      </c>
      <c r="P4" s="130" t="str">
        <f>IFNA(VLOOKUP(P$2&amp;"F"&amp;$A4+O$1,RackfileUPLOAD!$H:$K,3,FALSE),"")</f>
        <v/>
      </c>
      <c r="Q4" s="131"/>
      <c r="R4" s="132"/>
      <c r="S4" s="102"/>
      <c r="T4" s="98" t="str">
        <f>IF(T$2="",,T$2&amp;"_KW "&amp;$B$2&amp;"_F"&amp;$A4+T$1)</f>
        <v/>
      </c>
      <c r="U4" s="130" t="str">
        <f>IFNA(VLOOKUP(U$2&amp;"F"&amp;$A4+T$1,RackfileUPLOAD!$H:$K,3,FALSE),"")</f>
        <v/>
      </c>
      <c r="V4" s="131"/>
      <c r="W4" s="132"/>
      <c r="X4" s="90"/>
      <c r="Y4" s="90"/>
      <c r="Z4" s="98" t="str">
        <f>IF(Z$2="",,Z$2&amp;"_KW "&amp;$B$2&amp;"_F"&amp;$A4+Z$1)</f>
        <v/>
      </c>
      <c r="AA4" s="130" t="str">
        <f>IFNA(VLOOKUP(AA$2&amp;"F"&amp;$A4+Z$1,RackfileUPLOAD!$H:$K,3,FALSE),"")</f>
        <v/>
      </c>
      <c r="AB4" s="131"/>
      <c r="AC4" s="132"/>
      <c r="AD4" s="102"/>
      <c r="AE4" s="98" t="str">
        <f>IF(AE$2="",,AE$2&amp;"_KW "&amp;$B$2&amp;"_F"&amp;$A4+AE$1)</f>
        <v/>
      </c>
      <c r="AF4" s="130" t="str">
        <f>IFNA(VLOOKUP(AF$2&amp;"F"&amp;$A4+AE$1,RackfileUPLOAD!$H:$K,3,FALSE),"")</f>
        <v/>
      </c>
      <c r="AG4" s="131"/>
      <c r="AH4" s="132"/>
      <c r="AI4" s="90"/>
      <c r="AJ4" s="90"/>
      <c r="AK4" s="98" t="str">
        <f>IF(AK$2="",,AK$2&amp;"_KW "&amp;$B$2&amp;"_F"&amp;$A4+AK$1)</f>
        <v/>
      </c>
      <c r="AL4" s="130" t="str">
        <f>IFNA(VLOOKUP(AL$2&amp;"F"&amp;$A4+AK$1,RackfileUPLOAD!$H:$K,3,FALSE),"")</f>
        <v/>
      </c>
      <c r="AM4" s="131"/>
      <c r="AN4" s="132"/>
      <c r="AO4" s="102"/>
      <c r="AP4" s="98" t="str">
        <f>IF(AP$2="",,AP$2&amp;"_KW "&amp;$B$2&amp;"_F"&amp;$A4+AP$1)</f>
        <v/>
      </c>
      <c r="AQ4" s="130" t="str">
        <f>IFNA(VLOOKUP(AQ$2&amp;"F"&amp;$A4+AP$1,RackfileUPLOAD!$H:$K,3,FALSE),"")</f>
        <v/>
      </c>
      <c r="AR4" s="131"/>
      <c r="AS4" s="132"/>
      <c r="AT4" s="90"/>
      <c r="AU4" s="90"/>
      <c r="AV4" s="98" t="str">
        <f>IF(AV$2="",,AV$2&amp;"_KW "&amp;$B$2&amp;"_F"&amp;$A4+AV$1)</f>
        <v/>
      </c>
      <c r="AW4" s="130" t="str">
        <f>IFNA(VLOOKUP(AW$2&amp;"F"&amp;$A4+AV$1,RackfileUPLOAD!$H:$K,3,FALSE),"")</f>
        <v/>
      </c>
      <c r="AX4" s="131"/>
      <c r="AY4" s="132"/>
      <c r="AZ4" s="102"/>
      <c r="BA4" s="98" t="str">
        <f>IF(BA$2="",,BA$2&amp;"_KW "&amp;$B$2&amp;"_F"&amp;$A4+BA$1)</f>
        <v/>
      </c>
      <c r="BB4" s="130" t="str">
        <f>IFNA(VLOOKUP(BB$2&amp;"F"&amp;$A4+BA$1,RackfileUPLOAD!$H:$K,3,FALSE),"")</f>
        <v/>
      </c>
      <c r="BC4" s="131"/>
      <c r="BD4" s="132"/>
      <c r="BE4" s="90"/>
      <c r="BF4" s="90"/>
      <c r="BG4" s="98" t="str">
        <f>IF(BG$2="",,BG$2&amp;"_KW "&amp;$B$2&amp;"_F"&amp;$A4+BG$1)</f>
        <v/>
      </c>
      <c r="BH4" s="130" t="str">
        <f>IFNA(VLOOKUP(BH$2&amp;"F"&amp;$A4+BG$1,RackfileUPLOAD!$H:$K,3,FALSE),"")</f>
        <v/>
      </c>
      <c r="BI4" s="131"/>
      <c r="BJ4" s="132"/>
      <c r="BK4" s="102"/>
      <c r="BL4" s="98" t="str">
        <f>IF(BL$2="",,BL$2&amp;"_KW "&amp;$B$2&amp;"_F"&amp;$A4+BL$1)</f>
        <v/>
      </c>
      <c r="BM4" s="130" t="str">
        <f>IFNA(VLOOKUP(BM$2&amp;"F"&amp;$A4+BL$1,RackfileUPLOAD!$H:$K,3,FALSE),"")</f>
        <v/>
      </c>
      <c r="BN4" s="131"/>
      <c r="BO4" s="132"/>
      <c r="BP4" s="103"/>
    </row>
    <row r="5" ht="17.25" customHeight="1">
      <c r="A5" s="104"/>
      <c r="B5" s="105"/>
      <c r="C5" s="106"/>
      <c r="D5" s="104"/>
      <c r="E5" s="133"/>
      <c r="G5" s="134"/>
      <c r="H5" s="108"/>
      <c r="I5" s="104"/>
      <c r="J5" s="133"/>
      <c r="L5" s="134"/>
      <c r="M5" s="106"/>
      <c r="N5" s="106"/>
      <c r="O5" s="104"/>
      <c r="P5" s="133"/>
      <c r="R5" s="134"/>
      <c r="S5" s="108"/>
      <c r="T5" s="104"/>
      <c r="U5" s="133"/>
      <c r="W5" s="134"/>
      <c r="X5" s="106"/>
      <c r="Y5" s="106"/>
      <c r="Z5" s="104"/>
      <c r="AA5" s="133"/>
      <c r="AC5" s="134"/>
      <c r="AD5" s="108"/>
      <c r="AE5" s="104"/>
      <c r="AF5" s="133"/>
      <c r="AH5" s="134"/>
      <c r="AI5" s="106"/>
      <c r="AJ5" s="106"/>
      <c r="AK5" s="104"/>
      <c r="AL5" s="133"/>
      <c r="AN5" s="134"/>
      <c r="AO5" s="108"/>
      <c r="AP5" s="104"/>
      <c r="AQ5" s="133"/>
      <c r="AS5" s="134"/>
      <c r="AT5" s="106"/>
      <c r="AU5" s="106"/>
      <c r="AV5" s="104"/>
      <c r="AW5" s="133"/>
      <c r="AY5" s="134"/>
      <c r="AZ5" s="108"/>
      <c r="BA5" s="104"/>
      <c r="BB5" s="133"/>
      <c r="BD5" s="134"/>
      <c r="BE5" s="106"/>
      <c r="BF5" s="106"/>
      <c r="BG5" s="104"/>
      <c r="BH5" s="133"/>
      <c r="BJ5" s="134"/>
      <c r="BK5" s="108"/>
      <c r="BL5" s="104"/>
      <c r="BM5" s="133"/>
      <c r="BO5" s="134"/>
      <c r="BP5" s="103"/>
    </row>
    <row r="6" ht="33.75" customHeight="1">
      <c r="A6" s="109"/>
      <c r="B6" s="110"/>
      <c r="C6" s="111"/>
      <c r="D6" s="109"/>
      <c r="E6" s="135"/>
      <c r="F6" s="136"/>
      <c r="G6" s="137"/>
      <c r="H6" s="113"/>
      <c r="I6" s="109"/>
      <c r="J6" s="135"/>
      <c r="K6" s="136"/>
      <c r="L6" s="137"/>
      <c r="M6" s="111"/>
      <c r="N6" s="111"/>
      <c r="O6" s="109"/>
      <c r="P6" s="135"/>
      <c r="Q6" s="136"/>
      <c r="R6" s="137"/>
      <c r="S6" s="113"/>
      <c r="T6" s="109"/>
      <c r="U6" s="135"/>
      <c r="V6" s="136"/>
      <c r="W6" s="137"/>
      <c r="X6" s="111"/>
      <c r="Y6" s="111"/>
      <c r="Z6" s="109"/>
      <c r="AA6" s="135"/>
      <c r="AB6" s="136"/>
      <c r="AC6" s="137"/>
      <c r="AD6" s="113"/>
      <c r="AE6" s="109"/>
      <c r="AF6" s="135"/>
      <c r="AG6" s="136"/>
      <c r="AH6" s="137"/>
      <c r="AI6" s="111"/>
      <c r="AJ6" s="111"/>
      <c r="AK6" s="109"/>
      <c r="AL6" s="135"/>
      <c r="AM6" s="136"/>
      <c r="AN6" s="137"/>
      <c r="AO6" s="113"/>
      <c r="AP6" s="109"/>
      <c r="AQ6" s="135"/>
      <c r="AR6" s="136"/>
      <c r="AS6" s="137"/>
      <c r="AT6" s="111"/>
      <c r="AU6" s="111"/>
      <c r="AV6" s="109"/>
      <c r="AW6" s="135"/>
      <c r="AX6" s="136"/>
      <c r="AY6" s="137"/>
      <c r="AZ6" s="113"/>
      <c r="BA6" s="109"/>
      <c r="BB6" s="135"/>
      <c r="BC6" s="136"/>
      <c r="BD6" s="137"/>
      <c r="BE6" s="111"/>
      <c r="BF6" s="111"/>
      <c r="BG6" s="109"/>
      <c r="BH6" s="135"/>
      <c r="BI6" s="136"/>
      <c r="BJ6" s="137"/>
      <c r="BK6" s="113"/>
      <c r="BL6" s="109"/>
      <c r="BM6" s="135"/>
      <c r="BN6" s="136"/>
      <c r="BO6" s="137"/>
      <c r="BP6" s="103"/>
    </row>
    <row r="7" ht="9.0" customHeight="1">
      <c r="A7" s="114"/>
      <c r="B7" s="89"/>
      <c r="C7" s="90"/>
      <c r="D7" s="138"/>
      <c r="E7" s="94"/>
      <c r="F7" s="94"/>
      <c r="G7" s="94"/>
      <c r="H7" s="90"/>
      <c r="I7" s="138"/>
      <c r="J7" s="94"/>
      <c r="K7" s="94"/>
      <c r="L7" s="94"/>
      <c r="M7" s="90"/>
      <c r="N7" s="90"/>
      <c r="O7" s="138"/>
      <c r="P7" s="94"/>
      <c r="Q7" s="94"/>
      <c r="R7" s="94"/>
      <c r="S7" s="90"/>
      <c r="T7" s="138"/>
      <c r="U7" s="94"/>
      <c r="V7" s="94"/>
      <c r="W7" s="94"/>
      <c r="X7" s="90"/>
      <c r="Y7" s="90"/>
      <c r="Z7" s="138"/>
      <c r="AA7" s="94"/>
      <c r="AB7" s="94"/>
      <c r="AC7" s="94"/>
      <c r="AD7" s="90"/>
      <c r="AE7" s="138"/>
      <c r="AF7" s="94"/>
      <c r="AG7" s="94"/>
      <c r="AH7" s="94"/>
      <c r="AI7" s="90"/>
      <c r="AJ7" s="90"/>
      <c r="AK7" s="138"/>
      <c r="AL7" s="94"/>
      <c r="AM7" s="94"/>
      <c r="AN7" s="94"/>
      <c r="AO7" s="90"/>
      <c r="AP7" s="138"/>
      <c r="AQ7" s="94"/>
      <c r="AR7" s="94"/>
      <c r="AS7" s="94"/>
      <c r="AT7" s="90"/>
      <c r="AU7" s="90"/>
      <c r="AV7" s="138"/>
      <c r="AW7" s="94"/>
      <c r="AX7" s="94"/>
      <c r="AY7" s="94"/>
      <c r="AZ7" s="90"/>
      <c r="BA7" s="138"/>
      <c r="BB7" s="94"/>
      <c r="BC7" s="94"/>
      <c r="BD7" s="94"/>
      <c r="BE7" s="90"/>
      <c r="BF7" s="90"/>
      <c r="BG7" s="138"/>
      <c r="BH7" s="94"/>
      <c r="BI7" s="94"/>
      <c r="BJ7" s="94"/>
      <c r="BK7" s="90"/>
      <c r="BL7" s="138"/>
      <c r="BM7" s="94"/>
      <c r="BN7" s="94"/>
      <c r="BO7" s="94"/>
      <c r="BP7" s="115"/>
    </row>
    <row r="8" ht="59.25" customHeight="1">
      <c r="A8" s="97">
        <f>A4+2</f>
        <v>15</v>
      </c>
      <c r="B8" s="89"/>
      <c r="C8" s="90"/>
      <c r="D8" s="98" t="str">
        <f>IF(D$2="",,D$2&amp;"_KW "&amp;$B$2&amp;"_F"&amp;$A8+D$1)</f>
        <v>ASL3_KW 19_F15</v>
      </c>
      <c r="E8" s="130" t="str">
        <f>IFNA(VLOOKUP(E$2&amp;"F"&amp;$A8+D$1,RackfileUPLOAD!$H:$K,3,FALSE),"")</f>
        <v/>
      </c>
      <c r="F8" s="131"/>
      <c r="G8" s="132"/>
      <c r="H8" s="102"/>
      <c r="I8" s="98" t="str">
        <f>IF(I$2="",,I$2&amp;"_KW "&amp;$B$2&amp;"_F"&amp;$A8+I$1)</f>
        <v>ASL3_KW 19_F16</v>
      </c>
      <c r="J8" s="130" t="str">
        <f>IFNA(VLOOKUP(J$2&amp;"F"&amp;$A8+I$1,RackfileUPLOAD!$H:$K,3,FALSE),"")</f>
        <v/>
      </c>
      <c r="K8" s="131"/>
      <c r="L8" s="132"/>
      <c r="M8" s="90"/>
      <c r="N8" s="90"/>
      <c r="O8" s="98" t="str">
        <f>IF(O$2="",,O$2&amp;"_KW "&amp;$B$2&amp;"_F"&amp;$A8+O$1)</f>
        <v/>
      </c>
      <c r="P8" s="130" t="str">
        <f>IFNA(VLOOKUP(P$2&amp;"F"&amp;$A8+O$1,RackfileUPLOAD!$H:$K,3,FALSE),"")</f>
        <v/>
      </c>
      <c r="Q8" s="131"/>
      <c r="R8" s="132"/>
      <c r="S8" s="102"/>
      <c r="T8" s="98" t="str">
        <f>IF(T$2="",,T$2&amp;"_KW "&amp;$B$2&amp;"_F"&amp;$A8+T$1)</f>
        <v/>
      </c>
      <c r="U8" s="130" t="str">
        <f>IFNA(VLOOKUP(U$2&amp;"F"&amp;$A8+T$1,RackfileUPLOAD!$H:$K,3,FALSE),"")</f>
        <v/>
      </c>
      <c r="V8" s="131"/>
      <c r="W8" s="132"/>
      <c r="X8" s="90"/>
      <c r="Y8" s="90"/>
      <c r="Z8" s="98" t="str">
        <f>IF(Z$2="",,Z$2&amp;"_KW "&amp;$B$2&amp;"_F"&amp;$A8+Z$1)</f>
        <v/>
      </c>
      <c r="AA8" s="130" t="str">
        <f>IFNA(VLOOKUP(AA$2&amp;"F"&amp;$A8+Z$1,RackfileUPLOAD!$H:$K,3,FALSE),"")</f>
        <v/>
      </c>
      <c r="AB8" s="131"/>
      <c r="AC8" s="132"/>
      <c r="AD8" s="102"/>
      <c r="AE8" s="98" t="str">
        <f>IF(AE$2="",,AE$2&amp;"_KW "&amp;$B$2&amp;"_F"&amp;$A8+AE$1)</f>
        <v/>
      </c>
      <c r="AF8" s="130" t="str">
        <f>IFNA(VLOOKUP(AF$2&amp;"F"&amp;$A8+AE$1,RackfileUPLOAD!$H:$K,3,FALSE),"")</f>
        <v/>
      </c>
      <c r="AG8" s="131"/>
      <c r="AH8" s="132"/>
      <c r="AI8" s="90"/>
      <c r="AJ8" s="90"/>
      <c r="AK8" s="98" t="str">
        <f>IF(AK$2="",,AK$2&amp;"_KW "&amp;$B$2&amp;"_F"&amp;$A8+AK$1)</f>
        <v/>
      </c>
      <c r="AL8" s="130" t="str">
        <f>IFNA(VLOOKUP(AL$2&amp;"F"&amp;$A8+AK$1,RackfileUPLOAD!$H:$K,3,FALSE),"")</f>
        <v/>
      </c>
      <c r="AM8" s="131"/>
      <c r="AN8" s="132"/>
      <c r="AO8" s="102"/>
      <c r="AP8" s="98" t="str">
        <f>IF(AP$2="",,AP$2&amp;"_KW "&amp;$B$2&amp;"_F"&amp;$A8+AP$1)</f>
        <v/>
      </c>
      <c r="AQ8" s="130" t="str">
        <f>IFNA(VLOOKUP(AQ$2&amp;"F"&amp;$A8+AP$1,RackfileUPLOAD!$H:$K,3,FALSE),"")</f>
        <v/>
      </c>
      <c r="AR8" s="131"/>
      <c r="AS8" s="132"/>
      <c r="AT8" s="90"/>
      <c r="AU8" s="90"/>
      <c r="AV8" s="98" t="str">
        <f>IF(AV$2="",,AV$2&amp;"_KW "&amp;$B$2&amp;"_F"&amp;$A8+AV$1)</f>
        <v/>
      </c>
      <c r="AW8" s="130" t="str">
        <f>IFNA(VLOOKUP(AW$2&amp;"F"&amp;$A8+AV$1,RackfileUPLOAD!$H:$K,3,FALSE),"")</f>
        <v/>
      </c>
      <c r="AX8" s="131"/>
      <c r="AY8" s="132"/>
      <c r="AZ8" s="102"/>
      <c r="BA8" s="98" t="str">
        <f>IF(BA$2="",,BA$2&amp;"_KW "&amp;$B$2&amp;"_F"&amp;$A8+BA$1)</f>
        <v/>
      </c>
      <c r="BB8" s="130" t="str">
        <f>IFNA(VLOOKUP(BB$2&amp;"F"&amp;$A8+BA$1,RackfileUPLOAD!$H:$K,3,FALSE),"")</f>
        <v/>
      </c>
      <c r="BC8" s="131"/>
      <c r="BD8" s="132"/>
      <c r="BE8" s="90"/>
      <c r="BF8" s="90"/>
      <c r="BG8" s="98" t="str">
        <f>IF(BG$2="",,BG$2&amp;"_KW "&amp;$B$2&amp;"_F"&amp;$A8+BG$1)</f>
        <v/>
      </c>
      <c r="BH8" s="130" t="str">
        <f>IFNA(VLOOKUP(BH$2&amp;"F"&amp;$A8+BG$1,RackfileUPLOAD!$H:$K,3,FALSE),"")</f>
        <v/>
      </c>
      <c r="BI8" s="131"/>
      <c r="BJ8" s="132"/>
      <c r="BK8" s="102"/>
      <c r="BL8" s="98" t="str">
        <f>IF(BL$2="",,BL$2&amp;"_KW "&amp;$B$2&amp;"_F"&amp;$A8+BL$1)</f>
        <v/>
      </c>
      <c r="BM8" s="130" t="str">
        <f>IFNA(VLOOKUP(BM$2&amp;"F"&amp;$A8+BL$1,RackfileUPLOAD!$H:$K,3,FALSE),"")</f>
        <v/>
      </c>
      <c r="BN8" s="131"/>
      <c r="BO8" s="132"/>
      <c r="BP8" s="103"/>
    </row>
    <row r="9" ht="17.25" customHeight="1">
      <c r="A9" s="104"/>
      <c r="B9" s="105"/>
      <c r="C9" s="106"/>
      <c r="D9" s="104"/>
      <c r="E9" s="133"/>
      <c r="G9" s="134"/>
      <c r="H9" s="108"/>
      <c r="I9" s="104"/>
      <c r="J9" s="133"/>
      <c r="L9" s="134"/>
      <c r="M9" s="106"/>
      <c r="N9" s="106"/>
      <c r="O9" s="104"/>
      <c r="P9" s="133"/>
      <c r="R9" s="134"/>
      <c r="S9" s="108"/>
      <c r="T9" s="104"/>
      <c r="U9" s="133"/>
      <c r="W9" s="134"/>
      <c r="X9" s="106"/>
      <c r="Y9" s="106"/>
      <c r="Z9" s="104"/>
      <c r="AA9" s="133"/>
      <c r="AC9" s="134"/>
      <c r="AD9" s="108"/>
      <c r="AE9" s="104"/>
      <c r="AF9" s="133"/>
      <c r="AH9" s="134"/>
      <c r="AI9" s="106"/>
      <c r="AJ9" s="106"/>
      <c r="AK9" s="104"/>
      <c r="AL9" s="133"/>
      <c r="AN9" s="134"/>
      <c r="AO9" s="108"/>
      <c r="AP9" s="104"/>
      <c r="AQ9" s="133"/>
      <c r="AS9" s="134"/>
      <c r="AT9" s="106"/>
      <c r="AU9" s="106"/>
      <c r="AV9" s="104"/>
      <c r="AW9" s="133"/>
      <c r="AY9" s="134"/>
      <c r="AZ9" s="108"/>
      <c r="BA9" s="104"/>
      <c r="BB9" s="133"/>
      <c r="BD9" s="134"/>
      <c r="BE9" s="106"/>
      <c r="BF9" s="106"/>
      <c r="BG9" s="104"/>
      <c r="BH9" s="133"/>
      <c r="BJ9" s="134"/>
      <c r="BK9" s="108"/>
      <c r="BL9" s="104"/>
      <c r="BM9" s="133"/>
      <c r="BO9" s="134"/>
      <c r="BP9" s="103"/>
    </row>
    <row r="10" ht="33.75" customHeight="1">
      <c r="A10" s="109"/>
      <c r="B10" s="110"/>
      <c r="C10" s="111"/>
      <c r="D10" s="109"/>
      <c r="E10" s="135"/>
      <c r="F10" s="136"/>
      <c r="G10" s="137"/>
      <c r="H10" s="113"/>
      <c r="I10" s="109"/>
      <c r="J10" s="135"/>
      <c r="K10" s="136"/>
      <c r="L10" s="137"/>
      <c r="M10" s="111"/>
      <c r="N10" s="111"/>
      <c r="O10" s="109"/>
      <c r="P10" s="135"/>
      <c r="Q10" s="136"/>
      <c r="R10" s="137"/>
      <c r="S10" s="113"/>
      <c r="T10" s="109"/>
      <c r="U10" s="135"/>
      <c r="V10" s="136"/>
      <c r="W10" s="137"/>
      <c r="X10" s="111"/>
      <c r="Y10" s="111"/>
      <c r="Z10" s="109"/>
      <c r="AA10" s="135"/>
      <c r="AB10" s="136"/>
      <c r="AC10" s="137"/>
      <c r="AD10" s="113"/>
      <c r="AE10" s="109"/>
      <c r="AF10" s="135"/>
      <c r="AG10" s="136"/>
      <c r="AH10" s="137"/>
      <c r="AI10" s="111"/>
      <c r="AJ10" s="111"/>
      <c r="AK10" s="109"/>
      <c r="AL10" s="135"/>
      <c r="AM10" s="136"/>
      <c r="AN10" s="137"/>
      <c r="AO10" s="113"/>
      <c r="AP10" s="109"/>
      <c r="AQ10" s="135"/>
      <c r="AR10" s="136"/>
      <c r="AS10" s="137"/>
      <c r="AT10" s="111"/>
      <c r="AU10" s="111"/>
      <c r="AV10" s="109"/>
      <c r="AW10" s="135"/>
      <c r="AX10" s="136"/>
      <c r="AY10" s="137"/>
      <c r="AZ10" s="113"/>
      <c r="BA10" s="109"/>
      <c r="BB10" s="135"/>
      <c r="BC10" s="136"/>
      <c r="BD10" s="137"/>
      <c r="BE10" s="111"/>
      <c r="BF10" s="111"/>
      <c r="BG10" s="109"/>
      <c r="BH10" s="135"/>
      <c r="BI10" s="136"/>
      <c r="BJ10" s="137"/>
      <c r="BK10" s="113"/>
      <c r="BL10" s="109"/>
      <c r="BM10" s="135"/>
      <c r="BN10" s="136"/>
      <c r="BO10" s="137"/>
      <c r="BP10" s="103"/>
    </row>
    <row r="11" ht="9.0" customHeight="1">
      <c r="A11" s="88"/>
      <c r="B11" s="89"/>
      <c r="C11" s="90"/>
      <c r="D11" s="138"/>
      <c r="E11" s="94"/>
      <c r="F11" s="94"/>
      <c r="G11" s="94"/>
      <c r="H11" s="90"/>
      <c r="I11" s="138"/>
      <c r="J11" s="94"/>
      <c r="K11" s="94"/>
      <c r="L11" s="94"/>
      <c r="M11" s="90"/>
      <c r="N11" s="90"/>
      <c r="O11" s="138"/>
      <c r="P11" s="94"/>
      <c r="Q11" s="94"/>
      <c r="R11" s="94"/>
      <c r="S11" s="90"/>
      <c r="T11" s="138"/>
      <c r="U11" s="94"/>
      <c r="V11" s="94"/>
      <c r="W11" s="94"/>
      <c r="X11" s="90"/>
      <c r="Y11" s="90"/>
      <c r="Z11" s="138"/>
      <c r="AA11" s="94"/>
      <c r="AB11" s="94"/>
      <c r="AC11" s="94"/>
      <c r="AD11" s="90"/>
      <c r="AE11" s="138"/>
      <c r="AF11" s="94"/>
      <c r="AG11" s="94"/>
      <c r="AH11" s="94"/>
      <c r="AI11" s="90"/>
      <c r="AJ11" s="90"/>
      <c r="AK11" s="138"/>
      <c r="AL11" s="94"/>
      <c r="AM11" s="94"/>
      <c r="AN11" s="94"/>
      <c r="AO11" s="90"/>
      <c r="AP11" s="138"/>
      <c r="AQ11" s="94"/>
      <c r="AR11" s="94"/>
      <c r="AS11" s="94"/>
      <c r="AT11" s="90"/>
      <c r="AU11" s="90"/>
      <c r="AV11" s="138"/>
      <c r="AW11" s="94"/>
      <c r="AX11" s="94"/>
      <c r="AY11" s="94"/>
      <c r="AZ11" s="90"/>
      <c r="BA11" s="138"/>
      <c r="BB11" s="94"/>
      <c r="BC11" s="94"/>
      <c r="BD11" s="94"/>
      <c r="BE11" s="90"/>
      <c r="BF11" s="90"/>
      <c r="BG11" s="138"/>
      <c r="BH11" s="94"/>
      <c r="BI11" s="94"/>
      <c r="BJ11" s="94"/>
      <c r="BK11" s="90"/>
      <c r="BL11" s="138"/>
      <c r="BM11" s="94"/>
      <c r="BN11" s="94"/>
      <c r="BO11" s="94"/>
      <c r="BP11" s="115"/>
    </row>
    <row r="12" ht="59.25" customHeight="1">
      <c r="A12" s="97">
        <f>A8+2</f>
        <v>17</v>
      </c>
      <c r="B12" s="89"/>
      <c r="C12" s="90"/>
      <c r="D12" s="98" t="str">
        <f>IF(D$2="",,D$2&amp;"_KW "&amp;$B$2&amp;"_F"&amp;$A12+D$1)</f>
        <v>ASL3_KW 19_F17</v>
      </c>
      <c r="E12" s="130" t="str">
        <f>IFNA(VLOOKUP(E$2&amp;"F"&amp;$A12+D$1,RackfileUPLOAD!$H:$K,3,FALSE),"")</f>
        <v/>
      </c>
      <c r="F12" s="131"/>
      <c r="G12" s="132"/>
      <c r="H12" s="102"/>
      <c r="I12" s="98" t="str">
        <f>IF(I$2="",,I$2&amp;"_KW "&amp;$B$2&amp;"_F"&amp;$A12+I$1)</f>
        <v>ASL3_KW 19_F18</v>
      </c>
      <c r="J12" s="130" t="str">
        <f>IFNA(VLOOKUP(J$2&amp;"F"&amp;$A12+I$1,RackfileUPLOAD!$H:$K,3,FALSE),"")</f>
        <v/>
      </c>
      <c r="K12" s="131"/>
      <c r="L12" s="132"/>
      <c r="M12" s="90"/>
      <c r="N12" s="90"/>
      <c r="O12" s="98" t="str">
        <f>IF(O$2="",,O$2&amp;"_KW "&amp;$B$2&amp;"_F"&amp;$A12+O$1)</f>
        <v/>
      </c>
      <c r="P12" s="130" t="str">
        <f>IFNA(VLOOKUP(P$2&amp;"F"&amp;$A12+O$1,RackfileUPLOAD!$H:$K,3,FALSE),"")</f>
        <v/>
      </c>
      <c r="Q12" s="131"/>
      <c r="R12" s="132"/>
      <c r="S12" s="102"/>
      <c r="T12" s="98" t="str">
        <f>IF(T$2="",,T$2&amp;"_KW "&amp;$B$2&amp;"_F"&amp;$A12+T$1)</f>
        <v/>
      </c>
      <c r="U12" s="130" t="str">
        <f>IFNA(VLOOKUP(U$2&amp;"F"&amp;$A12+T$1,RackfileUPLOAD!$H:$K,3,FALSE),"")</f>
        <v/>
      </c>
      <c r="V12" s="131"/>
      <c r="W12" s="132"/>
      <c r="X12" s="90"/>
      <c r="Y12" s="90"/>
      <c r="Z12" s="98" t="str">
        <f>IF(Z$2="",,Z$2&amp;"_KW "&amp;$B$2&amp;"_F"&amp;$A12+Z$1)</f>
        <v/>
      </c>
      <c r="AA12" s="130" t="str">
        <f>IFNA(VLOOKUP(AA$2&amp;"F"&amp;$A12+Z$1,RackfileUPLOAD!$H:$K,3,FALSE),"")</f>
        <v/>
      </c>
      <c r="AB12" s="131"/>
      <c r="AC12" s="132"/>
      <c r="AD12" s="102"/>
      <c r="AE12" s="98" t="str">
        <f>IF(AE$2="",,AE$2&amp;"_KW "&amp;$B$2&amp;"_F"&amp;$A12+AE$1)</f>
        <v/>
      </c>
      <c r="AF12" s="130" t="str">
        <f>IFNA(VLOOKUP(AF$2&amp;"F"&amp;$A12+AE$1,RackfileUPLOAD!$H:$K,3,FALSE),"")</f>
        <v/>
      </c>
      <c r="AG12" s="131"/>
      <c r="AH12" s="132"/>
      <c r="AI12" s="90"/>
      <c r="AJ12" s="90"/>
      <c r="AK12" s="98" t="str">
        <f>IF(AK$2="",,AK$2&amp;"_KW "&amp;$B$2&amp;"_F"&amp;$A12+AK$1)</f>
        <v/>
      </c>
      <c r="AL12" s="130" t="str">
        <f>IFNA(VLOOKUP(AL$2&amp;"F"&amp;$A12+AK$1,RackfileUPLOAD!$H:$K,3,FALSE),"")</f>
        <v/>
      </c>
      <c r="AM12" s="131"/>
      <c r="AN12" s="132"/>
      <c r="AO12" s="102"/>
      <c r="AP12" s="98" t="str">
        <f>IF(AP$2="",,AP$2&amp;"_KW "&amp;$B$2&amp;"_F"&amp;$A12+AP$1)</f>
        <v/>
      </c>
      <c r="AQ12" s="130" t="str">
        <f>IFNA(VLOOKUP(AQ$2&amp;"F"&amp;$A12+AP$1,RackfileUPLOAD!$H:$K,3,FALSE),"")</f>
        <v/>
      </c>
      <c r="AR12" s="131"/>
      <c r="AS12" s="132"/>
      <c r="AT12" s="90"/>
      <c r="AU12" s="90"/>
      <c r="AV12" s="98" t="str">
        <f>IF(AV$2="",,AV$2&amp;"_KW "&amp;$B$2&amp;"_F"&amp;$A12+AV$1)</f>
        <v/>
      </c>
      <c r="AW12" s="130" t="str">
        <f>IFNA(VLOOKUP(AW$2&amp;"F"&amp;$A12+AV$1,RackfileUPLOAD!$H:$K,3,FALSE),"")</f>
        <v/>
      </c>
      <c r="AX12" s="131"/>
      <c r="AY12" s="132"/>
      <c r="AZ12" s="102"/>
      <c r="BA12" s="98" t="str">
        <f>IF(BA$2="",,BA$2&amp;"_KW "&amp;$B$2&amp;"_F"&amp;$A12+BA$1)</f>
        <v/>
      </c>
      <c r="BB12" s="130" t="str">
        <f>IFNA(VLOOKUP(BB$2&amp;"F"&amp;$A12+BA$1,RackfileUPLOAD!$H:$K,3,FALSE),"")</f>
        <v/>
      </c>
      <c r="BC12" s="131"/>
      <c r="BD12" s="132"/>
      <c r="BE12" s="90"/>
      <c r="BF12" s="90"/>
      <c r="BG12" s="98" t="str">
        <f>IF(BG$2="",,BG$2&amp;"_KW "&amp;$B$2&amp;"_F"&amp;$A12+BG$1)</f>
        <v/>
      </c>
      <c r="BH12" s="130" t="str">
        <f>IFNA(VLOOKUP(BH$2&amp;"F"&amp;$A12+BG$1,RackfileUPLOAD!$H:$K,3,FALSE),"")</f>
        <v/>
      </c>
      <c r="BI12" s="131"/>
      <c r="BJ12" s="132"/>
      <c r="BK12" s="102"/>
      <c r="BL12" s="98" t="str">
        <f>IF(BL$2="",,BL$2&amp;"_KW "&amp;$B$2&amp;"_F"&amp;$A12+BL$1)</f>
        <v/>
      </c>
      <c r="BM12" s="130" t="str">
        <f>IFNA(VLOOKUP(BM$2&amp;"F"&amp;$A12+BL$1,RackfileUPLOAD!$H:$K,3,FALSE),"")</f>
        <v/>
      </c>
      <c r="BN12" s="131"/>
      <c r="BO12" s="132"/>
      <c r="BP12" s="103"/>
    </row>
    <row r="13" ht="17.25" customHeight="1">
      <c r="A13" s="104"/>
      <c r="B13" s="105"/>
      <c r="C13" s="106"/>
      <c r="D13" s="104"/>
      <c r="E13" s="133"/>
      <c r="G13" s="134"/>
      <c r="H13" s="108"/>
      <c r="I13" s="104"/>
      <c r="J13" s="133"/>
      <c r="L13" s="134"/>
      <c r="M13" s="106"/>
      <c r="N13" s="106"/>
      <c r="O13" s="104"/>
      <c r="P13" s="133"/>
      <c r="R13" s="134"/>
      <c r="S13" s="108"/>
      <c r="T13" s="104"/>
      <c r="U13" s="133"/>
      <c r="W13" s="134"/>
      <c r="X13" s="106"/>
      <c r="Y13" s="106"/>
      <c r="Z13" s="104"/>
      <c r="AA13" s="133"/>
      <c r="AC13" s="134"/>
      <c r="AD13" s="108"/>
      <c r="AE13" s="104"/>
      <c r="AF13" s="133"/>
      <c r="AH13" s="134"/>
      <c r="AI13" s="106"/>
      <c r="AJ13" s="106"/>
      <c r="AK13" s="104"/>
      <c r="AL13" s="133"/>
      <c r="AN13" s="134"/>
      <c r="AO13" s="108"/>
      <c r="AP13" s="104"/>
      <c r="AQ13" s="133"/>
      <c r="AS13" s="134"/>
      <c r="AT13" s="106"/>
      <c r="AU13" s="106"/>
      <c r="AV13" s="104"/>
      <c r="AW13" s="133"/>
      <c r="AY13" s="134"/>
      <c r="AZ13" s="108"/>
      <c r="BA13" s="104"/>
      <c r="BB13" s="133"/>
      <c r="BD13" s="134"/>
      <c r="BE13" s="106"/>
      <c r="BF13" s="106"/>
      <c r="BG13" s="104"/>
      <c r="BH13" s="133"/>
      <c r="BJ13" s="134"/>
      <c r="BK13" s="108"/>
      <c r="BL13" s="104"/>
      <c r="BM13" s="133"/>
      <c r="BO13" s="134"/>
      <c r="BP13" s="103"/>
    </row>
    <row r="14" ht="33.75" customHeight="1">
      <c r="A14" s="109"/>
      <c r="B14" s="110"/>
      <c r="C14" s="111"/>
      <c r="D14" s="109"/>
      <c r="E14" s="135"/>
      <c r="F14" s="136"/>
      <c r="G14" s="137"/>
      <c r="H14" s="113"/>
      <c r="I14" s="109"/>
      <c r="J14" s="135"/>
      <c r="K14" s="136"/>
      <c r="L14" s="137"/>
      <c r="M14" s="111"/>
      <c r="N14" s="111"/>
      <c r="O14" s="109"/>
      <c r="P14" s="135"/>
      <c r="Q14" s="136"/>
      <c r="R14" s="137"/>
      <c r="S14" s="113"/>
      <c r="T14" s="109"/>
      <c r="U14" s="135"/>
      <c r="V14" s="136"/>
      <c r="W14" s="137"/>
      <c r="X14" s="111"/>
      <c r="Y14" s="111"/>
      <c r="Z14" s="109"/>
      <c r="AA14" s="135"/>
      <c r="AB14" s="136"/>
      <c r="AC14" s="137"/>
      <c r="AD14" s="113"/>
      <c r="AE14" s="109"/>
      <c r="AF14" s="135"/>
      <c r="AG14" s="136"/>
      <c r="AH14" s="137"/>
      <c r="AI14" s="111"/>
      <c r="AJ14" s="111"/>
      <c r="AK14" s="109"/>
      <c r="AL14" s="135"/>
      <c r="AM14" s="136"/>
      <c r="AN14" s="137"/>
      <c r="AO14" s="113"/>
      <c r="AP14" s="109"/>
      <c r="AQ14" s="135"/>
      <c r="AR14" s="136"/>
      <c r="AS14" s="137"/>
      <c r="AT14" s="111"/>
      <c r="AU14" s="111"/>
      <c r="AV14" s="109"/>
      <c r="AW14" s="135"/>
      <c r="AX14" s="136"/>
      <c r="AY14" s="137"/>
      <c r="AZ14" s="113"/>
      <c r="BA14" s="109"/>
      <c r="BB14" s="135"/>
      <c r="BC14" s="136"/>
      <c r="BD14" s="137"/>
      <c r="BE14" s="111"/>
      <c r="BF14" s="111"/>
      <c r="BG14" s="109"/>
      <c r="BH14" s="135"/>
      <c r="BI14" s="136"/>
      <c r="BJ14" s="137"/>
      <c r="BK14" s="113"/>
      <c r="BL14" s="109"/>
      <c r="BM14" s="135"/>
      <c r="BN14" s="136"/>
      <c r="BO14" s="137"/>
      <c r="BP14" s="103"/>
    </row>
    <row r="15" ht="9.0" customHeight="1">
      <c r="A15" s="88"/>
      <c r="B15" s="89"/>
      <c r="C15" s="90"/>
      <c r="D15" s="138"/>
      <c r="E15" s="94"/>
      <c r="F15" s="94"/>
      <c r="G15" s="94"/>
      <c r="H15" s="90"/>
      <c r="I15" s="138"/>
      <c r="J15" s="94"/>
      <c r="K15" s="94"/>
      <c r="L15" s="94"/>
      <c r="M15" s="90"/>
      <c r="N15" s="90"/>
      <c r="O15" s="138"/>
      <c r="P15" s="94"/>
      <c r="Q15" s="94"/>
      <c r="R15" s="94"/>
      <c r="S15" s="90"/>
      <c r="T15" s="138"/>
      <c r="U15" s="94"/>
      <c r="V15" s="94"/>
      <c r="W15" s="94"/>
      <c r="X15" s="90"/>
      <c r="Y15" s="90"/>
      <c r="Z15" s="138"/>
      <c r="AA15" s="94"/>
      <c r="AB15" s="94"/>
      <c r="AC15" s="94"/>
      <c r="AD15" s="90"/>
      <c r="AE15" s="138"/>
      <c r="AF15" s="94"/>
      <c r="AG15" s="94"/>
      <c r="AH15" s="94"/>
      <c r="AI15" s="90"/>
      <c r="AJ15" s="90"/>
      <c r="AK15" s="138"/>
      <c r="AL15" s="94"/>
      <c r="AM15" s="94"/>
      <c r="AN15" s="94"/>
      <c r="AO15" s="90"/>
      <c r="AP15" s="138"/>
      <c r="AQ15" s="94"/>
      <c r="AR15" s="94"/>
      <c r="AS15" s="94"/>
      <c r="AT15" s="90"/>
      <c r="AU15" s="90"/>
      <c r="AV15" s="138"/>
      <c r="AW15" s="94"/>
      <c r="AX15" s="94"/>
      <c r="AY15" s="94"/>
      <c r="AZ15" s="90"/>
      <c r="BA15" s="138"/>
      <c r="BB15" s="94"/>
      <c r="BC15" s="94"/>
      <c r="BD15" s="94"/>
      <c r="BE15" s="90"/>
      <c r="BF15" s="90"/>
      <c r="BG15" s="138"/>
      <c r="BH15" s="94"/>
      <c r="BI15" s="94"/>
      <c r="BJ15" s="94"/>
      <c r="BK15" s="90"/>
      <c r="BL15" s="138"/>
      <c r="BM15" s="94"/>
      <c r="BN15" s="94"/>
      <c r="BO15" s="94"/>
      <c r="BP15" s="115"/>
    </row>
    <row r="16" ht="59.25" customHeight="1">
      <c r="A16" s="97">
        <f>A12+2</f>
        <v>19</v>
      </c>
      <c r="B16" s="89"/>
      <c r="C16" s="90"/>
      <c r="D16" s="98" t="str">
        <f>IF(D$2="",,D$2&amp;"_KW "&amp;$B$2&amp;"_F"&amp;$A16+D$1)</f>
        <v>ASL3_KW 19_F19</v>
      </c>
      <c r="E16" s="130" t="str">
        <f>IFNA(VLOOKUP(E$2&amp;"F"&amp;$A16+D$1,RackfileUPLOAD!$H:$K,3,FALSE),"")</f>
        <v/>
      </c>
      <c r="F16" s="131"/>
      <c r="G16" s="132"/>
      <c r="H16" s="102"/>
      <c r="I16" s="98" t="str">
        <f>IF(I$2="",,I$2&amp;"_KW "&amp;$B$2&amp;"_F"&amp;$A16+I$1)</f>
        <v>ASL3_KW 19_F20</v>
      </c>
      <c r="J16" s="130" t="str">
        <f>IFNA(VLOOKUP(J$2&amp;"F"&amp;$A16+I$1,RackfileUPLOAD!$H:$K,3,FALSE),"")</f>
        <v/>
      </c>
      <c r="K16" s="131"/>
      <c r="L16" s="132"/>
      <c r="M16" s="90"/>
      <c r="N16" s="90"/>
      <c r="O16" s="98" t="str">
        <f>IF(O$2="",,O$2&amp;"_KW "&amp;$B$2&amp;"_F"&amp;$A16+O$1)</f>
        <v/>
      </c>
      <c r="P16" s="130" t="str">
        <f>IFNA(VLOOKUP(P$2&amp;"F"&amp;$A16+O$1,RackfileUPLOAD!$H:$K,3,FALSE),"")</f>
        <v/>
      </c>
      <c r="Q16" s="131"/>
      <c r="R16" s="132"/>
      <c r="S16" s="102"/>
      <c r="T16" s="98" t="str">
        <f>IF(T$2="",,T$2&amp;"_KW "&amp;$B$2&amp;"_F"&amp;$A16+T$1)</f>
        <v/>
      </c>
      <c r="U16" s="130" t="str">
        <f>IFNA(VLOOKUP(U$2&amp;"F"&amp;$A16+T$1,RackfileUPLOAD!$H:$K,3,FALSE),"")</f>
        <v/>
      </c>
      <c r="V16" s="131"/>
      <c r="W16" s="132"/>
      <c r="X16" s="90"/>
      <c r="Y16" s="90"/>
      <c r="Z16" s="98" t="str">
        <f>IF(Z$2="",,Z$2&amp;"_KW "&amp;$B$2&amp;"_F"&amp;$A16+Z$1)</f>
        <v/>
      </c>
      <c r="AA16" s="130" t="str">
        <f>IFNA(VLOOKUP(AA$2&amp;"F"&amp;$A16+Z$1,RackfileUPLOAD!$H:$K,3,FALSE),"")</f>
        <v/>
      </c>
      <c r="AB16" s="131"/>
      <c r="AC16" s="132"/>
      <c r="AD16" s="102"/>
      <c r="AE16" s="98" t="str">
        <f>IF(AE$2="",,AE$2&amp;"_KW "&amp;$B$2&amp;"_F"&amp;$A16+AE$1)</f>
        <v/>
      </c>
      <c r="AF16" s="130" t="str">
        <f>IFNA(VLOOKUP(AF$2&amp;"F"&amp;$A16+AE$1,RackfileUPLOAD!$H:$K,3,FALSE),"")</f>
        <v/>
      </c>
      <c r="AG16" s="131"/>
      <c r="AH16" s="132"/>
      <c r="AI16" s="90"/>
      <c r="AJ16" s="90"/>
      <c r="AK16" s="98" t="str">
        <f>IF(AK$2="",,AK$2&amp;"_KW "&amp;$B$2&amp;"_F"&amp;$A16+AK$1)</f>
        <v/>
      </c>
      <c r="AL16" s="130" t="str">
        <f>IFNA(VLOOKUP(AL$2&amp;"F"&amp;$A16+AK$1,RackfileUPLOAD!$H:$K,3,FALSE),"")</f>
        <v/>
      </c>
      <c r="AM16" s="131"/>
      <c r="AN16" s="132"/>
      <c r="AO16" s="102"/>
      <c r="AP16" s="98" t="str">
        <f>IF(AP$2="",,AP$2&amp;"_KW "&amp;$B$2&amp;"_F"&amp;$A16+AP$1)</f>
        <v/>
      </c>
      <c r="AQ16" s="130" t="str">
        <f>IFNA(VLOOKUP(AQ$2&amp;"F"&amp;$A16+AP$1,RackfileUPLOAD!$H:$K,3,FALSE),"")</f>
        <v/>
      </c>
      <c r="AR16" s="131"/>
      <c r="AS16" s="132"/>
      <c r="AT16" s="90"/>
      <c r="AU16" s="90"/>
      <c r="AV16" s="98" t="str">
        <f>IF(AV$2="",,AV$2&amp;"_KW "&amp;$B$2&amp;"_F"&amp;$A16+AV$1)</f>
        <v/>
      </c>
      <c r="AW16" s="130" t="str">
        <f>IFNA(VLOOKUP(AW$2&amp;"F"&amp;$A16+AV$1,RackfileUPLOAD!$H:$K,3,FALSE),"")</f>
        <v/>
      </c>
      <c r="AX16" s="131"/>
      <c r="AY16" s="132"/>
      <c r="AZ16" s="102"/>
      <c r="BA16" s="98" t="str">
        <f>IF(BA$2="",,BA$2&amp;"_KW "&amp;$B$2&amp;"_F"&amp;$A16+BA$1)</f>
        <v/>
      </c>
      <c r="BB16" s="130" t="str">
        <f>IFNA(VLOOKUP(BB$2&amp;"F"&amp;$A16+BA$1,RackfileUPLOAD!$H:$K,3,FALSE),"")</f>
        <v/>
      </c>
      <c r="BC16" s="131"/>
      <c r="BD16" s="132"/>
      <c r="BE16" s="90"/>
      <c r="BF16" s="90"/>
      <c r="BG16" s="98" t="str">
        <f>IF(BG$2="",,BG$2&amp;"_KW "&amp;$B$2&amp;"_F"&amp;$A16+BG$1)</f>
        <v/>
      </c>
      <c r="BH16" s="130" t="str">
        <f>IFNA(VLOOKUP(BH$2&amp;"F"&amp;$A16+BG$1,RackfileUPLOAD!$H:$K,3,FALSE),"")</f>
        <v/>
      </c>
      <c r="BI16" s="131"/>
      <c r="BJ16" s="132"/>
      <c r="BK16" s="102"/>
      <c r="BL16" s="98" t="str">
        <f>IF(BL$2="",,BL$2&amp;"_KW "&amp;$B$2&amp;"_F"&amp;$A16+BL$1)</f>
        <v/>
      </c>
      <c r="BM16" s="130" t="str">
        <f>IFNA(VLOOKUP(BM$2&amp;"F"&amp;$A16+BL$1,RackfileUPLOAD!$H:$K,3,FALSE),"")</f>
        <v/>
      </c>
      <c r="BN16" s="131"/>
      <c r="BO16" s="132"/>
      <c r="BP16" s="120"/>
    </row>
    <row r="17" ht="17.25" customHeight="1">
      <c r="A17" s="104"/>
      <c r="B17" s="105"/>
      <c r="C17" s="106"/>
      <c r="D17" s="104"/>
      <c r="E17" s="133"/>
      <c r="G17" s="134"/>
      <c r="H17" s="108"/>
      <c r="I17" s="104"/>
      <c r="J17" s="133"/>
      <c r="L17" s="134"/>
      <c r="M17" s="106"/>
      <c r="N17" s="106"/>
      <c r="O17" s="104"/>
      <c r="P17" s="133"/>
      <c r="R17" s="134"/>
      <c r="S17" s="108"/>
      <c r="T17" s="104"/>
      <c r="U17" s="133"/>
      <c r="W17" s="134"/>
      <c r="X17" s="106"/>
      <c r="Y17" s="106"/>
      <c r="Z17" s="104"/>
      <c r="AA17" s="133"/>
      <c r="AC17" s="134"/>
      <c r="AD17" s="108"/>
      <c r="AE17" s="104"/>
      <c r="AF17" s="133"/>
      <c r="AH17" s="134"/>
      <c r="AI17" s="106"/>
      <c r="AJ17" s="106"/>
      <c r="AK17" s="104"/>
      <c r="AL17" s="133"/>
      <c r="AN17" s="134"/>
      <c r="AO17" s="108"/>
      <c r="AP17" s="104"/>
      <c r="AQ17" s="133"/>
      <c r="AS17" s="134"/>
      <c r="AT17" s="106"/>
      <c r="AU17" s="106"/>
      <c r="AV17" s="104"/>
      <c r="AW17" s="133"/>
      <c r="AY17" s="134"/>
      <c r="AZ17" s="108"/>
      <c r="BA17" s="104"/>
      <c r="BB17" s="133"/>
      <c r="BD17" s="134"/>
      <c r="BE17" s="106"/>
      <c r="BF17" s="106"/>
      <c r="BG17" s="104"/>
      <c r="BH17" s="133"/>
      <c r="BJ17" s="134"/>
      <c r="BK17" s="108"/>
      <c r="BL17" s="104"/>
      <c r="BM17" s="133"/>
      <c r="BO17" s="134"/>
      <c r="BP17" s="120"/>
    </row>
    <row r="18" ht="33.75" customHeight="1">
      <c r="A18" s="109"/>
      <c r="B18" s="110"/>
      <c r="C18" s="111"/>
      <c r="D18" s="109"/>
      <c r="E18" s="135"/>
      <c r="F18" s="136"/>
      <c r="G18" s="137"/>
      <c r="H18" s="113"/>
      <c r="I18" s="109"/>
      <c r="J18" s="135"/>
      <c r="K18" s="136"/>
      <c r="L18" s="137"/>
      <c r="M18" s="111"/>
      <c r="N18" s="111"/>
      <c r="O18" s="109"/>
      <c r="P18" s="135"/>
      <c r="Q18" s="136"/>
      <c r="R18" s="137"/>
      <c r="S18" s="113"/>
      <c r="T18" s="109"/>
      <c r="U18" s="135"/>
      <c r="V18" s="136"/>
      <c r="W18" s="137"/>
      <c r="X18" s="111"/>
      <c r="Y18" s="111"/>
      <c r="Z18" s="109"/>
      <c r="AA18" s="135"/>
      <c r="AB18" s="136"/>
      <c r="AC18" s="137"/>
      <c r="AD18" s="113"/>
      <c r="AE18" s="109"/>
      <c r="AF18" s="135"/>
      <c r="AG18" s="136"/>
      <c r="AH18" s="137"/>
      <c r="AI18" s="111"/>
      <c r="AJ18" s="111"/>
      <c r="AK18" s="109"/>
      <c r="AL18" s="135"/>
      <c r="AM18" s="136"/>
      <c r="AN18" s="137"/>
      <c r="AO18" s="113"/>
      <c r="AP18" s="109"/>
      <c r="AQ18" s="135"/>
      <c r="AR18" s="136"/>
      <c r="AS18" s="137"/>
      <c r="AT18" s="111"/>
      <c r="AU18" s="111"/>
      <c r="AV18" s="109"/>
      <c r="AW18" s="135"/>
      <c r="AX18" s="136"/>
      <c r="AY18" s="137"/>
      <c r="AZ18" s="113"/>
      <c r="BA18" s="109"/>
      <c r="BB18" s="135"/>
      <c r="BC18" s="136"/>
      <c r="BD18" s="137"/>
      <c r="BE18" s="111"/>
      <c r="BF18" s="111"/>
      <c r="BG18" s="109"/>
      <c r="BH18" s="135"/>
      <c r="BI18" s="136"/>
      <c r="BJ18" s="137"/>
      <c r="BK18" s="113"/>
      <c r="BL18" s="109"/>
      <c r="BM18" s="135"/>
      <c r="BN18" s="136"/>
      <c r="BO18" s="137"/>
      <c r="BP18" s="120"/>
    </row>
    <row r="19" ht="9.0" customHeight="1">
      <c r="A19" s="88"/>
      <c r="B19" s="89"/>
      <c r="C19" s="90"/>
      <c r="D19" s="138"/>
      <c r="E19" s="94"/>
      <c r="F19" s="94"/>
      <c r="G19" s="94"/>
      <c r="H19" s="90"/>
      <c r="I19" s="138"/>
      <c r="J19" s="94"/>
      <c r="K19" s="94"/>
      <c r="L19" s="94"/>
      <c r="M19" s="90"/>
      <c r="N19" s="90"/>
      <c r="O19" s="138"/>
      <c r="P19" s="94"/>
      <c r="Q19" s="94"/>
      <c r="R19" s="94"/>
      <c r="S19" s="90"/>
      <c r="T19" s="138"/>
      <c r="U19" s="94"/>
      <c r="V19" s="94"/>
      <c r="W19" s="94"/>
      <c r="X19" s="90"/>
      <c r="Y19" s="90"/>
      <c r="Z19" s="138"/>
      <c r="AA19" s="94"/>
      <c r="AB19" s="94"/>
      <c r="AC19" s="94"/>
      <c r="AD19" s="90"/>
      <c r="AE19" s="138"/>
      <c r="AF19" s="94"/>
      <c r="AG19" s="94"/>
      <c r="AH19" s="94"/>
      <c r="AI19" s="90"/>
      <c r="AJ19" s="90"/>
      <c r="AK19" s="138"/>
      <c r="AL19" s="94"/>
      <c r="AM19" s="94"/>
      <c r="AN19" s="94"/>
      <c r="AO19" s="90"/>
      <c r="AP19" s="138"/>
      <c r="AQ19" s="94"/>
      <c r="AR19" s="94"/>
      <c r="AS19" s="94"/>
      <c r="AT19" s="90"/>
      <c r="AU19" s="90"/>
      <c r="AV19" s="138"/>
      <c r="AW19" s="94"/>
      <c r="AX19" s="94"/>
      <c r="AY19" s="94"/>
      <c r="AZ19" s="90"/>
      <c r="BA19" s="138"/>
      <c r="BB19" s="94"/>
      <c r="BC19" s="94"/>
      <c r="BD19" s="94"/>
      <c r="BE19" s="90"/>
      <c r="BF19" s="90"/>
      <c r="BG19" s="138"/>
      <c r="BH19" s="94"/>
      <c r="BI19" s="94"/>
      <c r="BJ19" s="94"/>
      <c r="BK19" s="90"/>
      <c r="BL19" s="138"/>
      <c r="BM19" s="94"/>
      <c r="BN19" s="94"/>
      <c r="BO19" s="94"/>
      <c r="BP19" s="115"/>
    </row>
    <row r="20" ht="59.25" customHeight="1">
      <c r="A20" s="97">
        <f>A16+2</f>
        <v>21</v>
      </c>
      <c r="B20" s="89"/>
      <c r="C20" s="90"/>
      <c r="D20" s="98" t="str">
        <f>IF(D$2="",,D$2&amp;"_KW "&amp;$B$2&amp;"_F"&amp;$A20+D$1)</f>
        <v>ASL3_KW 19_F21</v>
      </c>
      <c r="E20" s="130" t="str">
        <f>IFNA(VLOOKUP(E$2&amp;"F"&amp;$A20+D$1,RackfileUPLOAD!$H:$K,3,FALSE),"")</f>
        <v/>
      </c>
      <c r="F20" s="131"/>
      <c r="G20" s="132"/>
      <c r="H20" s="102"/>
      <c r="I20" s="98" t="str">
        <f>IF(I$2="",,I$2&amp;"_KW "&amp;$B$2&amp;"_F"&amp;$A20+I$1)</f>
        <v>ASL3_KW 19_F22</v>
      </c>
      <c r="J20" s="130" t="str">
        <f>IFNA(VLOOKUP(J$2&amp;"F"&amp;$A20+I$1,RackfileUPLOAD!$H:$K,3,FALSE),"")</f>
        <v/>
      </c>
      <c r="K20" s="131"/>
      <c r="L20" s="132"/>
      <c r="M20" s="90"/>
      <c r="N20" s="90"/>
      <c r="O20" s="98" t="str">
        <f>IF(O$2="",,O$2&amp;"_KW "&amp;$B$2&amp;"_F"&amp;$A20+O$1)</f>
        <v/>
      </c>
      <c r="P20" s="130" t="str">
        <f>IFNA(VLOOKUP(P$2&amp;"F"&amp;$A20+O$1,RackfileUPLOAD!$H:$K,3,FALSE),"")</f>
        <v/>
      </c>
      <c r="Q20" s="131"/>
      <c r="R20" s="132"/>
      <c r="S20" s="102"/>
      <c r="T20" s="98" t="str">
        <f>IF(T$2="",,T$2&amp;"_KW "&amp;$B$2&amp;"_F"&amp;$A20+T$1)</f>
        <v/>
      </c>
      <c r="U20" s="130" t="str">
        <f>IFNA(VLOOKUP(U$2&amp;"F"&amp;$A20+T$1,RackfileUPLOAD!$H:$K,3,FALSE),"")</f>
        <v/>
      </c>
      <c r="V20" s="131"/>
      <c r="W20" s="132"/>
      <c r="X20" s="90"/>
      <c r="Y20" s="90"/>
      <c r="Z20" s="98" t="str">
        <f>IF(Z$2="",,Z$2&amp;"_KW "&amp;$B$2&amp;"_F"&amp;$A20+Z$1)</f>
        <v/>
      </c>
      <c r="AA20" s="130" t="str">
        <f>IFNA(VLOOKUP(AA$2&amp;"F"&amp;$A20+Z$1,RackfileUPLOAD!$H:$K,3,FALSE),"")</f>
        <v/>
      </c>
      <c r="AB20" s="131"/>
      <c r="AC20" s="132"/>
      <c r="AD20" s="102"/>
      <c r="AE20" s="98" t="str">
        <f>IF(AE$2="",,AE$2&amp;"_KW "&amp;$B$2&amp;"_F"&amp;$A20+AE$1)</f>
        <v/>
      </c>
      <c r="AF20" s="130" t="str">
        <f>IFNA(VLOOKUP(AF$2&amp;"F"&amp;$A20+AE$1,RackfileUPLOAD!$H:$K,3,FALSE),"")</f>
        <v/>
      </c>
      <c r="AG20" s="131"/>
      <c r="AH20" s="132"/>
      <c r="AI20" s="90"/>
      <c r="AJ20" s="90"/>
      <c r="AK20" s="98" t="str">
        <f>IF(AK$2="",,AK$2&amp;"_KW "&amp;$B$2&amp;"_F"&amp;$A20+AK$1)</f>
        <v/>
      </c>
      <c r="AL20" s="130" t="str">
        <f>IFNA(VLOOKUP(AL$2&amp;"F"&amp;$A20+AK$1,RackfileUPLOAD!$H:$K,3,FALSE),"")</f>
        <v/>
      </c>
      <c r="AM20" s="131"/>
      <c r="AN20" s="132"/>
      <c r="AO20" s="102"/>
      <c r="AP20" s="98" t="str">
        <f>IF(AP$2="",,AP$2&amp;"_KW "&amp;$B$2&amp;"_F"&amp;$A20+AP$1)</f>
        <v/>
      </c>
      <c r="AQ20" s="130" t="str">
        <f>IFNA(VLOOKUP(AQ$2&amp;"F"&amp;$A20+AP$1,RackfileUPLOAD!$H:$K,3,FALSE),"")</f>
        <v/>
      </c>
      <c r="AR20" s="131"/>
      <c r="AS20" s="132"/>
      <c r="AT20" s="90"/>
      <c r="AU20" s="90"/>
      <c r="AV20" s="98" t="str">
        <f>IF(AV$2="",,AV$2&amp;"_KW "&amp;$B$2&amp;"_F"&amp;$A20+AV$1)</f>
        <v/>
      </c>
      <c r="AW20" s="130" t="str">
        <f>IFNA(VLOOKUP(AW$2&amp;"F"&amp;$A20+AV$1,RackfileUPLOAD!$H:$K,3,FALSE),"")</f>
        <v/>
      </c>
      <c r="AX20" s="131"/>
      <c r="AY20" s="132"/>
      <c r="AZ20" s="102"/>
      <c r="BA20" s="98" t="str">
        <f>IF(BA$2="",,BA$2&amp;"_KW "&amp;$B$2&amp;"_F"&amp;$A20+BA$1)</f>
        <v/>
      </c>
      <c r="BB20" s="130" t="str">
        <f>IFNA(VLOOKUP(BB$2&amp;"F"&amp;$A20+BA$1,RackfileUPLOAD!$H:$K,3,FALSE),"")</f>
        <v/>
      </c>
      <c r="BC20" s="131"/>
      <c r="BD20" s="132"/>
      <c r="BE20" s="90"/>
      <c r="BF20" s="90"/>
      <c r="BG20" s="98" t="str">
        <f>IF(BG$2="",,BG$2&amp;"_KW "&amp;$B$2&amp;"_F"&amp;$A20+BG$1)</f>
        <v/>
      </c>
      <c r="BH20" s="130" t="str">
        <f>IFNA(VLOOKUP(BH$2&amp;"F"&amp;$A20+BG$1,RackfileUPLOAD!$H:$K,3,FALSE),"")</f>
        <v/>
      </c>
      <c r="BI20" s="131"/>
      <c r="BJ20" s="132"/>
      <c r="BK20" s="102"/>
      <c r="BL20" s="98" t="str">
        <f>IF(BL$2="",,BL$2&amp;"_KW "&amp;$B$2&amp;"_F"&amp;$A20+BL$1)</f>
        <v/>
      </c>
      <c r="BM20" s="130" t="str">
        <f>IFNA(VLOOKUP(BM$2&amp;"F"&amp;$A20+BL$1,RackfileUPLOAD!$H:$K,3,FALSE),"")</f>
        <v/>
      </c>
      <c r="BN20" s="131"/>
      <c r="BO20" s="132"/>
      <c r="BP20" s="120"/>
    </row>
    <row r="21" ht="17.25" customHeight="1">
      <c r="A21" s="104"/>
      <c r="B21" s="105"/>
      <c r="C21" s="106"/>
      <c r="D21" s="104"/>
      <c r="E21" s="133"/>
      <c r="G21" s="134"/>
      <c r="H21" s="108"/>
      <c r="I21" s="104"/>
      <c r="J21" s="133"/>
      <c r="L21" s="134"/>
      <c r="M21" s="106"/>
      <c r="N21" s="106"/>
      <c r="O21" s="104"/>
      <c r="P21" s="133"/>
      <c r="R21" s="134"/>
      <c r="S21" s="108"/>
      <c r="T21" s="104"/>
      <c r="U21" s="133"/>
      <c r="W21" s="134"/>
      <c r="X21" s="106"/>
      <c r="Y21" s="106"/>
      <c r="Z21" s="104"/>
      <c r="AA21" s="133"/>
      <c r="AC21" s="134"/>
      <c r="AD21" s="108"/>
      <c r="AE21" s="104"/>
      <c r="AF21" s="133"/>
      <c r="AH21" s="134"/>
      <c r="AI21" s="106"/>
      <c r="AJ21" s="106"/>
      <c r="AK21" s="104"/>
      <c r="AL21" s="133"/>
      <c r="AN21" s="134"/>
      <c r="AO21" s="108"/>
      <c r="AP21" s="104"/>
      <c r="AQ21" s="133"/>
      <c r="AS21" s="134"/>
      <c r="AT21" s="106"/>
      <c r="AU21" s="106"/>
      <c r="AV21" s="104"/>
      <c r="AW21" s="133"/>
      <c r="AY21" s="134"/>
      <c r="AZ21" s="108"/>
      <c r="BA21" s="104"/>
      <c r="BB21" s="133"/>
      <c r="BD21" s="134"/>
      <c r="BE21" s="106"/>
      <c r="BF21" s="106"/>
      <c r="BG21" s="104"/>
      <c r="BH21" s="133"/>
      <c r="BJ21" s="134"/>
      <c r="BK21" s="108"/>
      <c r="BL21" s="104"/>
      <c r="BM21" s="133"/>
      <c r="BO21" s="134"/>
      <c r="BP21" s="120"/>
    </row>
    <row r="22" ht="33.75" customHeight="1">
      <c r="A22" s="109"/>
      <c r="B22" s="110"/>
      <c r="C22" s="111"/>
      <c r="D22" s="109"/>
      <c r="E22" s="135"/>
      <c r="F22" s="136"/>
      <c r="G22" s="137"/>
      <c r="H22" s="113"/>
      <c r="I22" s="109"/>
      <c r="J22" s="135"/>
      <c r="K22" s="136"/>
      <c r="L22" s="137"/>
      <c r="M22" s="111"/>
      <c r="N22" s="111"/>
      <c r="O22" s="109"/>
      <c r="P22" s="135"/>
      <c r="Q22" s="136"/>
      <c r="R22" s="137"/>
      <c r="S22" s="113"/>
      <c r="T22" s="109"/>
      <c r="U22" s="135"/>
      <c r="V22" s="136"/>
      <c r="W22" s="137"/>
      <c r="X22" s="111"/>
      <c r="Y22" s="111"/>
      <c r="Z22" s="109"/>
      <c r="AA22" s="135"/>
      <c r="AB22" s="136"/>
      <c r="AC22" s="137"/>
      <c r="AD22" s="113"/>
      <c r="AE22" s="109"/>
      <c r="AF22" s="135"/>
      <c r="AG22" s="136"/>
      <c r="AH22" s="137"/>
      <c r="AI22" s="111"/>
      <c r="AJ22" s="111"/>
      <c r="AK22" s="109"/>
      <c r="AL22" s="135"/>
      <c r="AM22" s="136"/>
      <c r="AN22" s="137"/>
      <c r="AO22" s="113"/>
      <c r="AP22" s="109"/>
      <c r="AQ22" s="135"/>
      <c r="AR22" s="136"/>
      <c r="AS22" s="137"/>
      <c r="AT22" s="111"/>
      <c r="AU22" s="111"/>
      <c r="AV22" s="109"/>
      <c r="AW22" s="135"/>
      <c r="AX22" s="136"/>
      <c r="AY22" s="137"/>
      <c r="AZ22" s="113"/>
      <c r="BA22" s="109"/>
      <c r="BB22" s="135"/>
      <c r="BC22" s="136"/>
      <c r="BD22" s="137"/>
      <c r="BE22" s="111"/>
      <c r="BF22" s="111"/>
      <c r="BG22" s="109"/>
      <c r="BH22" s="135"/>
      <c r="BI22" s="136"/>
      <c r="BJ22" s="137"/>
      <c r="BK22" s="113"/>
      <c r="BL22" s="109"/>
      <c r="BM22" s="135"/>
      <c r="BN22" s="136"/>
      <c r="BO22" s="137"/>
      <c r="BP22" s="120"/>
    </row>
    <row r="23" ht="9.0" customHeight="1">
      <c r="A23" s="88"/>
      <c r="B23" s="89"/>
      <c r="C23" s="90"/>
      <c r="D23" s="138"/>
      <c r="E23" s="94"/>
      <c r="F23" s="94"/>
      <c r="G23" s="94"/>
      <c r="H23" s="90"/>
      <c r="I23" s="138"/>
      <c r="J23" s="94"/>
      <c r="K23" s="94"/>
      <c r="L23" s="94"/>
      <c r="M23" s="90"/>
      <c r="N23" s="90"/>
      <c r="O23" s="138"/>
      <c r="P23" s="94"/>
      <c r="Q23" s="94"/>
      <c r="R23" s="94"/>
      <c r="S23" s="90"/>
      <c r="T23" s="138"/>
      <c r="U23" s="94"/>
      <c r="V23" s="94"/>
      <c r="W23" s="94"/>
      <c r="X23" s="90"/>
      <c r="Y23" s="90"/>
      <c r="Z23" s="138"/>
      <c r="AA23" s="94"/>
      <c r="AB23" s="94"/>
      <c r="AC23" s="94"/>
      <c r="AD23" s="90"/>
      <c r="AE23" s="138"/>
      <c r="AF23" s="94"/>
      <c r="AG23" s="94"/>
      <c r="AH23" s="94"/>
      <c r="AI23" s="90"/>
      <c r="AJ23" s="90"/>
      <c r="AK23" s="138"/>
      <c r="AL23" s="94"/>
      <c r="AM23" s="94"/>
      <c r="AN23" s="94"/>
      <c r="AO23" s="90"/>
      <c r="AP23" s="138"/>
      <c r="AQ23" s="94"/>
      <c r="AR23" s="94"/>
      <c r="AS23" s="94"/>
      <c r="AT23" s="90"/>
      <c r="AU23" s="90"/>
      <c r="AV23" s="138"/>
      <c r="AW23" s="94"/>
      <c r="AX23" s="94"/>
      <c r="AY23" s="94"/>
      <c r="AZ23" s="90"/>
      <c r="BA23" s="138"/>
      <c r="BB23" s="94"/>
      <c r="BC23" s="94"/>
      <c r="BD23" s="94"/>
      <c r="BE23" s="90"/>
      <c r="BF23" s="90"/>
      <c r="BG23" s="138"/>
      <c r="BH23" s="94"/>
      <c r="BI23" s="94"/>
      <c r="BJ23" s="94"/>
      <c r="BK23" s="90"/>
      <c r="BL23" s="138"/>
      <c r="BM23" s="94"/>
      <c r="BN23" s="94"/>
      <c r="BO23" s="94"/>
      <c r="BP23" s="115"/>
    </row>
    <row r="24" ht="59.25" customHeight="1">
      <c r="A24" s="97">
        <f>A20+2</f>
        <v>23</v>
      </c>
      <c r="B24" s="89"/>
      <c r="C24" s="90"/>
      <c r="D24" s="98" t="str">
        <f>IF(D$2="",,D$2&amp;"_KW "&amp;$B$2&amp;"_F"&amp;$A24+D$1)</f>
        <v>ASL3_KW 19_F23</v>
      </c>
      <c r="E24" s="130" t="str">
        <f>IFNA(VLOOKUP(E$2&amp;"F"&amp;$A24+D$1,RackfileUPLOAD!$H:$K,3,FALSE),"")</f>
        <v/>
      </c>
      <c r="F24" s="131"/>
      <c r="G24" s="132"/>
      <c r="H24" s="102"/>
      <c r="I24" s="98" t="str">
        <f>IF(I$2="",,I$2&amp;"_KW "&amp;$B$2&amp;"_F"&amp;$A24+I$1)</f>
        <v>ASL3_KW 19_F24</v>
      </c>
      <c r="J24" s="130" t="str">
        <f>IFNA(VLOOKUP(J$2&amp;"F"&amp;$A24+I$1,RackfileUPLOAD!$H:$K,3,FALSE),"")</f>
        <v/>
      </c>
      <c r="K24" s="131"/>
      <c r="L24" s="132"/>
      <c r="M24" s="90"/>
      <c r="N24" s="90"/>
      <c r="O24" s="98" t="str">
        <f>IF(O$2="",,O$2&amp;"_KW "&amp;$B$2&amp;"_F"&amp;$A24+O$1)</f>
        <v/>
      </c>
      <c r="P24" s="130" t="str">
        <f>IFNA(VLOOKUP(P$2&amp;"F"&amp;$A24+O$1,RackfileUPLOAD!$H:$K,3,FALSE),"")</f>
        <v/>
      </c>
      <c r="Q24" s="131"/>
      <c r="R24" s="132"/>
      <c r="S24" s="102"/>
      <c r="T24" s="98" t="str">
        <f>IF(T$2="",,T$2&amp;"_KW "&amp;$B$2&amp;"_F"&amp;$A24+T$1)</f>
        <v/>
      </c>
      <c r="U24" s="130" t="str">
        <f>IFNA(VLOOKUP(U$2&amp;"F"&amp;$A24+T$1,RackfileUPLOAD!$H:$K,3,FALSE),"")</f>
        <v/>
      </c>
      <c r="V24" s="131"/>
      <c r="W24" s="132"/>
      <c r="X24" s="90"/>
      <c r="Y24" s="90"/>
      <c r="Z24" s="98" t="str">
        <f>IF(Z$2="",,Z$2&amp;"_KW "&amp;$B$2&amp;"_F"&amp;$A24+Z$1)</f>
        <v/>
      </c>
      <c r="AA24" s="130" t="str">
        <f>IFNA(VLOOKUP(AA$2&amp;"F"&amp;$A24+Z$1,RackfileUPLOAD!$H:$K,3,FALSE),"")</f>
        <v/>
      </c>
      <c r="AB24" s="131"/>
      <c r="AC24" s="132"/>
      <c r="AD24" s="102"/>
      <c r="AE24" s="98" t="str">
        <f>IF(AE$2="",,AE$2&amp;"_KW "&amp;$B$2&amp;"_F"&amp;$A24+AE$1)</f>
        <v/>
      </c>
      <c r="AF24" s="130" t="str">
        <f>IFNA(VLOOKUP(AF$2&amp;"F"&amp;$A24+AE$1,RackfileUPLOAD!$H:$K,3,FALSE),"")</f>
        <v/>
      </c>
      <c r="AG24" s="131"/>
      <c r="AH24" s="132"/>
      <c r="AI24" s="90"/>
      <c r="AJ24" s="90"/>
      <c r="AK24" s="98" t="str">
        <f>IF(AK$2="",,AK$2&amp;"_KW "&amp;$B$2&amp;"_F"&amp;$A24+AK$1)</f>
        <v/>
      </c>
      <c r="AL24" s="130" t="str">
        <f>IFNA(VLOOKUP(AL$2&amp;"F"&amp;$A24+AK$1,RackfileUPLOAD!$H:$K,3,FALSE),"")</f>
        <v/>
      </c>
      <c r="AM24" s="131"/>
      <c r="AN24" s="132"/>
      <c r="AO24" s="102"/>
      <c r="AP24" s="98" t="str">
        <f>IF(AP$2="",,AP$2&amp;"_KW "&amp;$B$2&amp;"_F"&amp;$A24+AP$1)</f>
        <v/>
      </c>
      <c r="AQ24" s="130" t="str">
        <f>IFNA(VLOOKUP(AQ$2&amp;"F"&amp;$A24+AP$1,RackfileUPLOAD!$H:$K,3,FALSE),"")</f>
        <v/>
      </c>
      <c r="AR24" s="131"/>
      <c r="AS24" s="132"/>
      <c r="AT24" s="90"/>
      <c r="AU24" s="90"/>
      <c r="AV24" s="98" t="str">
        <f>IF(AV$2="",,AV$2&amp;"_KW "&amp;$B$2&amp;"_F"&amp;$A24+AV$1)</f>
        <v/>
      </c>
      <c r="AW24" s="130" t="str">
        <f>IFNA(VLOOKUP(AW$2&amp;"F"&amp;$A24+AV$1,RackfileUPLOAD!$H:$K,3,FALSE),"")</f>
        <v/>
      </c>
      <c r="AX24" s="131"/>
      <c r="AY24" s="132"/>
      <c r="AZ24" s="102"/>
      <c r="BA24" s="98" t="str">
        <f>IF(BA$2="",,BA$2&amp;"_KW "&amp;$B$2&amp;"_F"&amp;$A24+BA$1)</f>
        <v/>
      </c>
      <c r="BB24" s="130" t="str">
        <f>IFNA(VLOOKUP(BB$2&amp;"F"&amp;$A24+BA$1,RackfileUPLOAD!$H:$K,3,FALSE),"")</f>
        <v/>
      </c>
      <c r="BC24" s="131"/>
      <c r="BD24" s="132"/>
      <c r="BE24" s="90"/>
      <c r="BF24" s="90"/>
      <c r="BG24" s="98" t="str">
        <f>IF(BG$2="",,BG$2&amp;"_KW "&amp;$B$2&amp;"_F"&amp;$A24+BG$1)</f>
        <v/>
      </c>
      <c r="BH24" s="130" t="str">
        <f>IFNA(VLOOKUP(BH$2&amp;"F"&amp;$A24+BG$1,RackfileUPLOAD!$H:$K,3,FALSE),"")</f>
        <v/>
      </c>
      <c r="BI24" s="131"/>
      <c r="BJ24" s="132"/>
      <c r="BK24" s="102"/>
      <c r="BL24" s="98" t="str">
        <f>IF(BL$2="",,BL$2&amp;"_KW "&amp;$B$2&amp;"_F"&amp;$A24+BL$1)</f>
        <v/>
      </c>
      <c r="BM24" s="130" t="str">
        <f>IFNA(VLOOKUP(BM$2&amp;"F"&amp;$A24+BL$1,RackfileUPLOAD!$H:$K,3,FALSE),"")</f>
        <v/>
      </c>
      <c r="BN24" s="131"/>
      <c r="BO24" s="132"/>
      <c r="BP24" s="120"/>
    </row>
    <row r="25" ht="17.25" customHeight="1">
      <c r="A25" s="104"/>
      <c r="B25" s="105"/>
      <c r="C25" s="106"/>
      <c r="D25" s="104"/>
      <c r="E25" s="133"/>
      <c r="G25" s="134"/>
      <c r="H25" s="108"/>
      <c r="I25" s="104"/>
      <c r="J25" s="133"/>
      <c r="L25" s="134"/>
      <c r="M25" s="106"/>
      <c r="N25" s="106"/>
      <c r="O25" s="104"/>
      <c r="P25" s="133"/>
      <c r="R25" s="134"/>
      <c r="S25" s="108"/>
      <c r="T25" s="104"/>
      <c r="U25" s="133"/>
      <c r="W25" s="134"/>
      <c r="X25" s="106"/>
      <c r="Y25" s="106"/>
      <c r="Z25" s="104"/>
      <c r="AA25" s="133"/>
      <c r="AC25" s="134"/>
      <c r="AD25" s="108"/>
      <c r="AE25" s="104"/>
      <c r="AF25" s="133"/>
      <c r="AH25" s="134"/>
      <c r="AI25" s="106"/>
      <c r="AJ25" s="106"/>
      <c r="AK25" s="104"/>
      <c r="AL25" s="133"/>
      <c r="AN25" s="134"/>
      <c r="AO25" s="108"/>
      <c r="AP25" s="104"/>
      <c r="AQ25" s="133"/>
      <c r="AS25" s="134"/>
      <c r="AT25" s="106"/>
      <c r="AU25" s="106"/>
      <c r="AV25" s="104"/>
      <c r="AW25" s="133"/>
      <c r="AY25" s="134"/>
      <c r="AZ25" s="108"/>
      <c r="BA25" s="104"/>
      <c r="BB25" s="133"/>
      <c r="BD25" s="134"/>
      <c r="BE25" s="106"/>
      <c r="BF25" s="106"/>
      <c r="BG25" s="104"/>
      <c r="BH25" s="133"/>
      <c r="BJ25" s="134"/>
      <c r="BK25" s="108"/>
      <c r="BL25" s="104"/>
      <c r="BM25" s="133"/>
      <c r="BO25" s="134"/>
      <c r="BP25" s="120"/>
    </row>
    <row r="26" ht="33.75" customHeight="1">
      <c r="A26" s="109"/>
      <c r="B26" s="110"/>
      <c r="C26" s="111"/>
      <c r="D26" s="109"/>
      <c r="E26" s="135"/>
      <c r="F26" s="136"/>
      <c r="G26" s="137"/>
      <c r="H26" s="113"/>
      <c r="I26" s="109"/>
      <c r="J26" s="135"/>
      <c r="K26" s="136"/>
      <c r="L26" s="137"/>
      <c r="M26" s="111"/>
      <c r="N26" s="111"/>
      <c r="O26" s="109"/>
      <c r="P26" s="135"/>
      <c r="Q26" s="136"/>
      <c r="R26" s="137"/>
      <c r="S26" s="113"/>
      <c r="T26" s="109"/>
      <c r="U26" s="135"/>
      <c r="V26" s="136"/>
      <c r="W26" s="137"/>
      <c r="X26" s="111"/>
      <c r="Y26" s="111"/>
      <c r="Z26" s="109"/>
      <c r="AA26" s="135"/>
      <c r="AB26" s="136"/>
      <c r="AC26" s="137"/>
      <c r="AD26" s="113"/>
      <c r="AE26" s="109"/>
      <c r="AF26" s="135"/>
      <c r="AG26" s="136"/>
      <c r="AH26" s="137"/>
      <c r="AI26" s="111"/>
      <c r="AJ26" s="111"/>
      <c r="AK26" s="109"/>
      <c r="AL26" s="135"/>
      <c r="AM26" s="136"/>
      <c r="AN26" s="137"/>
      <c r="AO26" s="113"/>
      <c r="AP26" s="109"/>
      <c r="AQ26" s="135"/>
      <c r="AR26" s="136"/>
      <c r="AS26" s="137"/>
      <c r="AT26" s="111"/>
      <c r="AU26" s="111"/>
      <c r="AV26" s="109"/>
      <c r="AW26" s="135"/>
      <c r="AX26" s="136"/>
      <c r="AY26" s="137"/>
      <c r="AZ26" s="113"/>
      <c r="BA26" s="109"/>
      <c r="BB26" s="135"/>
      <c r="BC26" s="136"/>
      <c r="BD26" s="137"/>
      <c r="BE26" s="111"/>
      <c r="BF26" s="111"/>
      <c r="BG26" s="109"/>
      <c r="BH26" s="135"/>
      <c r="BI26" s="136"/>
      <c r="BJ26" s="137"/>
      <c r="BK26" s="113"/>
      <c r="BL26" s="109"/>
      <c r="BM26" s="135"/>
      <c r="BN26" s="136"/>
      <c r="BO26" s="137"/>
      <c r="BP26" s="120"/>
    </row>
    <row r="27" ht="4.5" customHeight="1">
      <c r="A27" s="114"/>
      <c r="B27" s="89"/>
      <c r="C27" s="90"/>
      <c r="D27" s="138"/>
      <c r="E27" s="94"/>
      <c r="F27" s="94"/>
      <c r="G27" s="94"/>
      <c r="H27" s="90"/>
      <c r="I27" s="138"/>
      <c r="J27" s="94"/>
      <c r="K27" s="94"/>
      <c r="L27" s="94"/>
      <c r="M27" s="90"/>
      <c r="N27" s="90"/>
      <c r="O27" s="138"/>
      <c r="P27" s="94"/>
      <c r="Q27" s="94"/>
      <c r="R27" s="94"/>
      <c r="S27" s="90"/>
      <c r="T27" s="138"/>
      <c r="U27" s="94"/>
      <c r="V27" s="94"/>
      <c r="W27" s="94"/>
      <c r="X27" s="90"/>
      <c r="Y27" s="90"/>
      <c r="Z27" s="138"/>
      <c r="AA27" s="94"/>
      <c r="AB27" s="94"/>
      <c r="AC27" s="94"/>
      <c r="AD27" s="90"/>
      <c r="AE27" s="138"/>
      <c r="AF27" s="94"/>
      <c r="AG27" s="94"/>
      <c r="AH27" s="94"/>
      <c r="AI27" s="90"/>
      <c r="AJ27" s="90"/>
      <c r="AK27" s="138"/>
      <c r="AL27" s="94"/>
      <c r="AM27" s="94"/>
      <c r="AN27" s="94"/>
      <c r="AO27" s="90"/>
      <c r="AP27" s="138"/>
      <c r="AQ27" s="94"/>
      <c r="AR27" s="94"/>
      <c r="AS27" s="94"/>
      <c r="AT27" s="90"/>
      <c r="AU27" s="90"/>
      <c r="AV27" s="138"/>
      <c r="AW27" s="94"/>
      <c r="AX27" s="94"/>
      <c r="AY27" s="94"/>
      <c r="AZ27" s="90"/>
      <c r="BA27" s="138"/>
      <c r="BB27" s="94"/>
      <c r="BC27" s="94"/>
      <c r="BD27" s="94"/>
      <c r="BE27" s="90"/>
      <c r="BF27" s="90"/>
      <c r="BG27" s="138"/>
      <c r="BH27" s="94"/>
      <c r="BI27" s="94"/>
      <c r="BJ27" s="94"/>
      <c r="BK27" s="90"/>
      <c r="BL27" s="138"/>
      <c r="BM27" s="94"/>
      <c r="BN27" s="94"/>
      <c r="BO27" s="94"/>
      <c r="BP27" s="115"/>
    </row>
    <row r="28" ht="4.5" customHeight="1">
      <c r="A28" s="114"/>
      <c r="B28" s="89"/>
      <c r="C28" s="90"/>
      <c r="D28" s="138"/>
      <c r="E28" s="90"/>
      <c r="F28" s="90"/>
      <c r="G28" s="90"/>
      <c r="H28" s="90"/>
      <c r="I28" s="138"/>
      <c r="J28" s="90"/>
      <c r="K28" s="90"/>
      <c r="L28" s="90"/>
      <c r="M28" s="90"/>
      <c r="N28" s="90"/>
      <c r="O28" s="138"/>
      <c r="P28" s="90"/>
      <c r="Q28" s="90"/>
      <c r="R28" s="90"/>
      <c r="S28" s="90"/>
      <c r="T28" s="138"/>
      <c r="U28" s="90"/>
      <c r="V28" s="90"/>
      <c r="W28" s="90"/>
      <c r="X28" s="93"/>
      <c r="Y28" s="93"/>
      <c r="Z28" s="138"/>
      <c r="AA28" s="90"/>
      <c r="AB28" s="90"/>
      <c r="AC28" s="90"/>
      <c r="AD28" s="90"/>
      <c r="AE28" s="138"/>
      <c r="AF28" s="90"/>
      <c r="AG28" s="90"/>
      <c r="AH28" s="90"/>
      <c r="AI28" s="90"/>
      <c r="AJ28" s="90"/>
      <c r="AK28" s="138"/>
      <c r="AL28" s="90"/>
      <c r="AM28" s="90"/>
      <c r="AN28" s="90"/>
      <c r="AO28" s="90"/>
      <c r="AP28" s="138"/>
      <c r="AQ28" s="90"/>
      <c r="AR28" s="90"/>
      <c r="AS28" s="90"/>
      <c r="AT28" s="94"/>
      <c r="AU28" s="94"/>
      <c r="AV28" s="138"/>
      <c r="AW28" s="90"/>
      <c r="AX28" s="90"/>
      <c r="AY28" s="90"/>
      <c r="AZ28" s="90"/>
      <c r="BA28" s="138"/>
      <c r="BB28" s="90"/>
      <c r="BC28" s="90"/>
      <c r="BD28" s="90"/>
      <c r="BE28" s="94"/>
      <c r="BF28" s="94"/>
      <c r="BG28" s="138"/>
      <c r="BH28" s="90"/>
      <c r="BI28" s="90"/>
      <c r="BJ28" s="90"/>
      <c r="BK28" s="90"/>
      <c r="BL28" s="138"/>
      <c r="BM28" s="90"/>
      <c r="BN28" s="90"/>
      <c r="BO28" s="90"/>
      <c r="BP28" s="96"/>
    </row>
    <row r="29" ht="59.25" customHeight="1">
      <c r="A29" s="97">
        <f>A24+2</f>
        <v>25</v>
      </c>
      <c r="B29" s="89"/>
      <c r="C29" s="90"/>
      <c r="D29" s="98" t="str">
        <f>IF(D$2="",,D$2&amp;"_KW "&amp;$B$2&amp;"_F"&amp;$A29+D$1)</f>
        <v>ASL3_KW 19_F25</v>
      </c>
      <c r="E29" s="130" t="str">
        <f>IFNA(VLOOKUP(E$2&amp;"F"&amp;$A29+D$1,RackfileUPLOAD!$H:$K,3,FALSE),"")</f>
        <v/>
      </c>
      <c r="F29" s="131"/>
      <c r="G29" s="132"/>
      <c r="H29" s="102"/>
      <c r="I29" s="98" t="str">
        <f>IF(I$2="",,I$2&amp;"_KW "&amp;$B$2&amp;"_F"&amp;$A29+I$1)</f>
        <v>ASL3_KW 19_F26</v>
      </c>
      <c r="J29" s="130" t="str">
        <f>IFNA(VLOOKUP(J$2&amp;"F"&amp;$A29+I$1,RackfileUPLOAD!$H:$K,3,FALSE),"")</f>
        <v/>
      </c>
      <c r="K29" s="131"/>
      <c r="L29" s="132"/>
      <c r="M29" s="90"/>
      <c r="N29" s="90"/>
      <c r="O29" s="98" t="str">
        <f>IF(O$2="",,O$2&amp;"_KW "&amp;$B$2&amp;"_F"&amp;$A29+O$1)</f>
        <v/>
      </c>
      <c r="P29" s="130" t="str">
        <f>IFNA(VLOOKUP(P$2&amp;"F"&amp;$A29+O$1,RackfileUPLOAD!$H:$K,3,FALSE),"")</f>
        <v/>
      </c>
      <c r="Q29" s="131"/>
      <c r="R29" s="132"/>
      <c r="S29" s="102"/>
      <c r="T29" s="98" t="str">
        <f>IF(T$2="",,T$2&amp;"_KW "&amp;$B$2&amp;"_F"&amp;$A29+T$1)</f>
        <v/>
      </c>
      <c r="U29" s="130" t="str">
        <f>IFNA(VLOOKUP(U$2&amp;"F"&amp;$A29+T$1,RackfileUPLOAD!$H:$K,3,FALSE),"")</f>
        <v/>
      </c>
      <c r="V29" s="131"/>
      <c r="W29" s="132"/>
      <c r="X29" s="90"/>
      <c r="Y29" s="90"/>
      <c r="Z29" s="98" t="str">
        <f>IF(Z$2="",,Z$2&amp;"_KW "&amp;$B$2&amp;"_F"&amp;$A29+Z$1)</f>
        <v/>
      </c>
      <c r="AA29" s="130" t="str">
        <f>IFNA(VLOOKUP(AA$2&amp;"F"&amp;$A29+Z$1,RackfileUPLOAD!$H:$K,3,FALSE),"")</f>
        <v/>
      </c>
      <c r="AB29" s="131"/>
      <c r="AC29" s="132"/>
      <c r="AD29" s="102"/>
      <c r="AE29" s="98" t="str">
        <f>IF(AE$2="",,AE$2&amp;"_KW "&amp;$B$2&amp;"_F"&amp;$A29+AE$1)</f>
        <v/>
      </c>
      <c r="AF29" s="130" t="str">
        <f>IFNA(VLOOKUP(AF$2&amp;"F"&amp;$A29+AE$1,RackfileUPLOAD!$H:$K,3,FALSE),"")</f>
        <v/>
      </c>
      <c r="AG29" s="131"/>
      <c r="AH29" s="132"/>
      <c r="AI29" s="90"/>
      <c r="AJ29" s="90"/>
      <c r="AK29" s="98" t="str">
        <f>IF(AK$2="",,AK$2&amp;"_KW "&amp;$B$2&amp;"_F"&amp;$A29+AK$1)</f>
        <v/>
      </c>
      <c r="AL29" s="130" t="str">
        <f>IFNA(VLOOKUP(AL$2&amp;"F"&amp;$A29+AK$1,RackfileUPLOAD!$H:$K,3,FALSE),"")</f>
        <v/>
      </c>
      <c r="AM29" s="131"/>
      <c r="AN29" s="132"/>
      <c r="AO29" s="102"/>
      <c r="AP29" s="98" t="str">
        <f>IF(AP$2="",,AP$2&amp;"_KW "&amp;$B$2&amp;"_F"&amp;$A29+AP$1)</f>
        <v/>
      </c>
      <c r="AQ29" s="130" t="str">
        <f>IFNA(VLOOKUP(AQ$2&amp;"F"&amp;$A29+AP$1,RackfileUPLOAD!$H:$K,3,FALSE),"")</f>
        <v/>
      </c>
      <c r="AR29" s="131"/>
      <c r="AS29" s="132"/>
      <c r="AT29" s="90"/>
      <c r="AU29" s="90"/>
      <c r="AV29" s="98" t="str">
        <f>IF(AV$2="",,AV$2&amp;"_KW "&amp;$B$2&amp;"_F"&amp;$A29+AV$1)</f>
        <v/>
      </c>
      <c r="AW29" s="130" t="str">
        <f>IFNA(VLOOKUP(AW$2&amp;"F"&amp;$A29+AV$1,RackfileUPLOAD!$H:$K,3,FALSE),"")</f>
        <v/>
      </c>
      <c r="AX29" s="131"/>
      <c r="AY29" s="132"/>
      <c r="AZ29" s="102"/>
      <c r="BA29" s="98" t="str">
        <f>IF(BA$2="",,BA$2&amp;"_KW "&amp;$B$2&amp;"_F"&amp;$A29+BA$1)</f>
        <v/>
      </c>
      <c r="BB29" s="130" t="str">
        <f>IFNA(VLOOKUP(BB$2&amp;"F"&amp;$A29+BA$1,RackfileUPLOAD!$H:$K,3,FALSE),"")</f>
        <v/>
      </c>
      <c r="BC29" s="131"/>
      <c r="BD29" s="132"/>
      <c r="BE29" s="90"/>
      <c r="BF29" s="90"/>
      <c r="BG29" s="98" t="str">
        <f>IF(BG$2="",,BG$2&amp;"_KW "&amp;$B$2&amp;"_F"&amp;$A29+BG$1)</f>
        <v/>
      </c>
      <c r="BH29" s="130" t="str">
        <f>IFNA(VLOOKUP(BH$2&amp;"F"&amp;$A29+BG$1,RackfileUPLOAD!$H:$K,3,FALSE),"")</f>
        <v/>
      </c>
      <c r="BI29" s="131"/>
      <c r="BJ29" s="132"/>
      <c r="BK29" s="102"/>
      <c r="BL29" s="98" t="str">
        <f>IF(BL$2="",,BL$2&amp;"_KW "&amp;$B$2&amp;"_F"&amp;$A29+BL$1)</f>
        <v/>
      </c>
      <c r="BM29" s="130" t="str">
        <f>IFNA(VLOOKUP(BM$2&amp;"F"&amp;$A29+BL$1,RackfileUPLOAD!$H:$K,3,FALSE),"")</f>
        <v/>
      </c>
      <c r="BN29" s="131"/>
      <c r="BO29" s="132"/>
      <c r="BP29" s="103"/>
    </row>
    <row r="30" ht="17.25" customHeight="1">
      <c r="A30" s="104"/>
      <c r="B30" s="89"/>
      <c r="C30" s="106"/>
      <c r="D30" s="104"/>
      <c r="E30" s="133"/>
      <c r="G30" s="134"/>
      <c r="H30" s="108"/>
      <c r="I30" s="104"/>
      <c r="J30" s="133"/>
      <c r="L30" s="134"/>
      <c r="M30" s="106"/>
      <c r="N30" s="106"/>
      <c r="O30" s="104"/>
      <c r="P30" s="133"/>
      <c r="R30" s="134"/>
      <c r="S30" s="108"/>
      <c r="T30" s="104"/>
      <c r="U30" s="133"/>
      <c r="W30" s="134"/>
      <c r="X30" s="106"/>
      <c r="Y30" s="106"/>
      <c r="Z30" s="104"/>
      <c r="AA30" s="133"/>
      <c r="AC30" s="134"/>
      <c r="AD30" s="108"/>
      <c r="AE30" s="104"/>
      <c r="AF30" s="133"/>
      <c r="AH30" s="134"/>
      <c r="AI30" s="106"/>
      <c r="AJ30" s="106"/>
      <c r="AK30" s="104"/>
      <c r="AL30" s="133"/>
      <c r="AN30" s="134"/>
      <c r="AO30" s="108"/>
      <c r="AP30" s="104"/>
      <c r="AQ30" s="133"/>
      <c r="AS30" s="134"/>
      <c r="AT30" s="106"/>
      <c r="AU30" s="106"/>
      <c r="AV30" s="104"/>
      <c r="AW30" s="133"/>
      <c r="AY30" s="134"/>
      <c r="AZ30" s="108"/>
      <c r="BA30" s="104"/>
      <c r="BB30" s="133"/>
      <c r="BD30" s="134"/>
      <c r="BE30" s="106"/>
      <c r="BF30" s="106"/>
      <c r="BG30" s="104"/>
      <c r="BH30" s="133"/>
      <c r="BJ30" s="134"/>
      <c r="BK30" s="108"/>
      <c r="BL30" s="104"/>
      <c r="BM30" s="133"/>
      <c r="BO30" s="134"/>
      <c r="BP30" s="103"/>
    </row>
    <row r="31" ht="33.75" customHeight="1">
      <c r="A31" s="109"/>
      <c r="B31" s="89"/>
      <c r="C31" s="111"/>
      <c r="D31" s="109"/>
      <c r="E31" s="135"/>
      <c r="F31" s="136"/>
      <c r="G31" s="137"/>
      <c r="H31" s="113"/>
      <c r="I31" s="109"/>
      <c r="J31" s="135"/>
      <c r="K31" s="136"/>
      <c r="L31" s="137"/>
      <c r="M31" s="111"/>
      <c r="N31" s="111"/>
      <c r="O31" s="109"/>
      <c r="P31" s="135"/>
      <c r="Q31" s="136"/>
      <c r="R31" s="137"/>
      <c r="S31" s="113"/>
      <c r="T31" s="109"/>
      <c r="U31" s="135"/>
      <c r="V31" s="136"/>
      <c r="W31" s="137"/>
      <c r="X31" s="111"/>
      <c r="Y31" s="111"/>
      <c r="Z31" s="109"/>
      <c r="AA31" s="135"/>
      <c r="AB31" s="136"/>
      <c r="AC31" s="137"/>
      <c r="AD31" s="113"/>
      <c r="AE31" s="109"/>
      <c r="AF31" s="135"/>
      <c r="AG31" s="136"/>
      <c r="AH31" s="137"/>
      <c r="AI31" s="111"/>
      <c r="AJ31" s="111"/>
      <c r="AK31" s="109"/>
      <c r="AL31" s="135"/>
      <c r="AM31" s="136"/>
      <c r="AN31" s="137"/>
      <c r="AO31" s="113"/>
      <c r="AP31" s="109"/>
      <c r="AQ31" s="135"/>
      <c r="AR31" s="136"/>
      <c r="AS31" s="137"/>
      <c r="AT31" s="111"/>
      <c r="AU31" s="111"/>
      <c r="AV31" s="109"/>
      <c r="AW31" s="135"/>
      <c r="AX31" s="136"/>
      <c r="AY31" s="137"/>
      <c r="AZ31" s="113"/>
      <c r="BA31" s="109"/>
      <c r="BB31" s="135"/>
      <c r="BC31" s="136"/>
      <c r="BD31" s="137"/>
      <c r="BE31" s="111"/>
      <c r="BF31" s="111"/>
      <c r="BG31" s="109"/>
      <c r="BH31" s="135"/>
      <c r="BI31" s="136"/>
      <c r="BJ31" s="137"/>
      <c r="BK31" s="113"/>
      <c r="BL31" s="109"/>
      <c r="BM31" s="135"/>
      <c r="BN31" s="136"/>
      <c r="BO31" s="137"/>
      <c r="BP31" s="103"/>
    </row>
    <row r="32" ht="9.0" customHeight="1">
      <c r="A32" s="114"/>
      <c r="B32" s="89"/>
      <c r="C32" s="90"/>
      <c r="D32" s="138"/>
      <c r="E32" s="94"/>
      <c r="F32" s="94"/>
      <c r="G32" s="94"/>
      <c r="H32" s="90"/>
      <c r="I32" s="138"/>
      <c r="J32" s="94"/>
      <c r="K32" s="94"/>
      <c r="L32" s="94"/>
      <c r="M32" s="90"/>
      <c r="N32" s="90"/>
      <c r="O32" s="138"/>
      <c r="P32" s="94"/>
      <c r="Q32" s="94"/>
      <c r="R32" s="94"/>
      <c r="S32" s="90"/>
      <c r="T32" s="138"/>
      <c r="U32" s="94"/>
      <c r="V32" s="94"/>
      <c r="W32" s="94"/>
      <c r="X32" s="90"/>
      <c r="Y32" s="90"/>
      <c r="Z32" s="138"/>
      <c r="AA32" s="94"/>
      <c r="AB32" s="94"/>
      <c r="AC32" s="94"/>
      <c r="AD32" s="90"/>
      <c r="AE32" s="138"/>
      <c r="AF32" s="94"/>
      <c r="AG32" s="94"/>
      <c r="AH32" s="94"/>
      <c r="AI32" s="90"/>
      <c r="AJ32" s="90"/>
      <c r="AK32" s="138"/>
      <c r="AL32" s="94"/>
      <c r="AM32" s="94"/>
      <c r="AN32" s="94"/>
      <c r="AO32" s="90"/>
      <c r="AP32" s="138"/>
      <c r="AQ32" s="94"/>
      <c r="AR32" s="94"/>
      <c r="AS32" s="94"/>
      <c r="AT32" s="90"/>
      <c r="AU32" s="90"/>
      <c r="AV32" s="138"/>
      <c r="AW32" s="94"/>
      <c r="AX32" s="94"/>
      <c r="AY32" s="94"/>
      <c r="AZ32" s="90"/>
      <c r="BA32" s="138"/>
      <c r="BB32" s="94"/>
      <c r="BC32" s="94"/>
      <c r="BD32" s="94"/>
      <c r="BE32" s="90"/>
      <c r="BF32" s="90"/>
      <c r="BG32" s="138"/>
      <c r="BH32" s="94"/>
      <c r="BI32" s="94"/>
      <c r="BJ32" s="94"/>
      <c r="BK32" s="90"/>
      <c r="BL32" s="138"/>
      <c r="BM32" s="94"/>
      <c r="BN32" s="94"/>
      <c r="BO32" s="94"/>
      <c r="BP32" s="115"/>
    </row>
    <row r="33" ht="59.25" customHeight="1">
      <c r="A33" s="97">
        <f>A29+2</f>
        <v>27</v>
      </c>
      <c r="B33" s="89"/>
      <c r="C33" s="90"/>
      <c r="D33" s="98" t="str">
        <f>IF(D$2="",,D$2&amp;"_KW "&amp;$B$2&amp;"_F"&amp;$A33+D$1)</f>
        <v>ASL3_KW 19_F27</v>
      </c>
      <c r="E33" s="130" t="str">
        <f>IFNA(VLOOKUP(E$2&amp;"F"&amp;$A33+D$1,RackfileUPLOAD!$H:$K,3,FALSE),"")</f>
        <v/>
      </c>
      <c r="F33" s="131"/>
      <c r="G33" s="132"/>
      <c r="H33" s="102"/>
      <c r="I33" s="98" t="str">
        <f>IF(I$2="",,I$2&amp;"_KW "&amp;$B$2&amp;"_F"&amp;$A33+I$1)</f>
        <v>ASL3_KW 19_F28</v>
      </c>
      <c r="J33" s="130" t="str">
        <f>IFNA(VLOOKUP(J$2&amp;"F"&amp;$A33+I$1,RackfileUPLOAD!$H:$K,3,FALSE),"")</f>
        <v/>
      </c>
      <c r="K33" s="131"/>
      <c r="L33" s="132"/>
      <c r="M33" s="90"/>
      <c r="N33" s="90"/>
      <c r="O33" s="98" t="str">
        <f>IF(O$2="",,O$2&amp;"_KW "&amp;$B$2&amp;"_F"&amp;$A33+O$1)</f>
        <v/>
      </c>
      <c r="P33" s="130" t="str">
        <f>IFNA(VLOOKUP(P$2&amp;"F"&amp;$A33+O$1,RackfileUPLOAD!$H:$K,3,FALSE),"")</f>
        <v/>
      </c>
      <c r="Q33" s="131"/>
      <c r="R33" s="132"/>
      <c r="S33" s="102"/>
      <c r="T33" s="98" t="str">
        <f>IF(T$2="",,T$2&amp;"_KW "&amp;$B$2&amp;"_F"&amp;$A33+T$1)</f>
        <v/>
      </c>
      <c r="U33" s="130" t="str">
        <f>IFNA(VLOOKUP(U$2&amp;"F"&amp;$A33+T$1,RackfileUPLOAD!$H:$K,3,FALSE),"")</f>
        <v/>
      </c>
      <c r="V33" s="131"/>
      <c r="W33" s="132"/>
      <c r="X33" s="90"/>
      <c r="Y33" s="90"/>
      <c r="Z33" s="98" t="str">
        <f>IF(Z$2="",,Z$2&amp;"_KW "&amp;$B$2&amp;"_F"&amp;$A33+Z$1)</f>
        <v/>
      </c>
      <c r="AA33" s="130" t="str">
        <f>IFNA(VLOOKUP(AA$2&amp;"F"&amp;$A33+Z$1,RackfileUPLOAD!$H:$K,3,FALSE),"")</f>
        <v/>
      </c>
      <c r="AB33" s="131"/>
      <c r="AC33" s="132"/>
      <c r="AD33" s="102"/>
      <c r="AE33" s="98" t="str">
        <f>IF(AE$2="",,AE$2&amp;"_KW "&amp;$B$2&amp;"_F"&amp;$A33+AE$1)</f>
        <v/>
      </c>
      <c r="AF33" s="130" t="str">
        <f>IFNA(VLOOKUP(AF$2&amp;"F"&amp;$A33+AE$1,RackfileUPLOAD!$H:$K,3,FALSE),"")</f>
        <v/>
      </c>
      <c r="AG33" s="131"/>
      <c r="AH33" s="132"/>
      <c r="AI33" s="90"/>
      <c r="AJ33" s="90"/>
      <c r="AK33" s="98" t="str">
        <f>IF(AK$2="",,AK$2&amp;"_KW "&amp;$B$2&amp;"_F"&amp;$A33+AK$1)</f>
        <v/>
      </c>
      <c r="AL33" s="130" t="str">
        <f>IFNA(VLOOKUP(AL$2&amp;"F"&amp;$A33+AK$1,RackfileUPLOAD!$H:$K,3,FALSE),"")</f>
        <v/>
      </c>
      <c r="AM33" s="131"/>
      <c r="AN33" s="132"/>
      <c r="AO33" s="102"/>
      <c r="AP33" s="98" t="str">
        <f>IF(AP$2="",,AP$2&amp;"_KW "&amp;$B$2&amp;"_F"&amp;$A33+AP$1)</f>
        <v/>
      </c>
      <c r="AQ33" s="130" t="str">
        <f>IFNA(VLOOKUP(AQ$2&amp;"F"&amp;$A33+AP$1,RackfileUPLOAD!$H:$K,3,FALSE),"")</f>
        <v/>
      </c>
      <c r="AR33" s="131"/>
      <c r="AS33" s="132"/>
      <c r="AT33" s="90"/>
      <c r="AU33" s="90"/>
      <c r="AV33" s="98" t="str">
        <f>IF(AV$2="",,AV$2&amp;"_KW "&amp;$B$2&amp;"_F"&amp;$A33+AV$1)</f>
        <v/>
      </c>
      <c r="AW33" s="130" t="str">
        <f>IFNA(VLOOKUP(AW$2&amp;"F"&amp;$A33+AV$1,RackfileUPLOAD!$H:$K,3,FALSE),"")</f>
        <v/>
      </c>
      <c r="AX33" s="131"/>
      <c r="AY33" s="132"/>
      <c r="AZ33" s="102"/>
      <c r="BA33" s="98" t="str">
        <f>IF(BA$2="",,BA$2&amp;"_KW "&amp;$B$2&amp;"_F"&amp;$A33+BA$1)</f>
        <v/>
      </c>
      <c r="BB33" s="130" t="str">
        <f>IFNA(VLOOKUP(BB$2&amp;"F"&amp;$A33+BA$1,RackfileUPLOAD!$H:$K,3,FALSE),"")</f>
        <v/>
      </c>
      <c r="BC33" s="131"/>
      <c r="BD33" s="132"/>
      <c r="BE33" s="90"/>
      <c r="BF33" s="90"/>
      <c r="BG33" s="98" t="str">
        <f>IF(BG$2="",,BG$2&amp;"_KW "&amp;$B$2&amp;"_F"&amp;$A33+BG$1)</f>
        <v/>
      </c>
      <c r="BH33" s="130" t="str">
        <f>IFNA(VLOOKUP(BH$2&amp;"F"&amp;$A33+BG$1,RackfileUPLOAD!$H:$K,3,FALSE),"")</f>
        <v/>
      </c>
      <c r="BI33" s="131"/>
      <c r="BJ33" s="132"/>
      <c r="BK33" s="102"/>
      <c r="BL33" s="98" t="str">
        <f>IF(BL$2="",,BL$2&amp;"_KW "&amp;$B$2&amp;"_F"&amp;$A33+BL$1)</f>
        <v/>
      </c>
      <c r="BM33" s="130" t="str">
        <f>IFNA(VLOOKUP(BM$2&amp;"F"&amp;$A33+BL$1,RackfileUPLOAD!$H:$K,3,FALSE),"")</f>
        <v/>
      </c>
      <c r="BN33" s="131"/>
      <c r="BO33" s="132"/>
      <c r="BP33" s="139"/>
    </row>
    <row r="34" ht="17.25" customHeight="1">
      <c r="A34" s="104"/>
      <c r="B34" s="89"/>
      <c r="C34" s="106"/>
      <c r="D34" s="104"/>
      <c r="E34" s="133"/>
      <c r="G34" s="134"/>
      <c r="H34" s="108"/>
      <c r="I34" s="104"/>
      <c r="J34" s="133"/>
      <c r="L34" s="134"/>
      <c r="M34" s="106"/>
      <c r="N34" s="106"/>
      <c r="O34" s="104"/>
      <c r="P34" s="133"/>
      <c r="R34" s="134"/>
      <c r="S34" s="108"/>
      <c r="T34" s="104"/>
      <c r="U34" s="133"/>
      <c r="W34" s="134"/>
      <c r="X34" s="106"/>
      <c r="Y34" s="106"/>
      <c r="Z34" s="104"/>
      <c r="AA34" s="133"/>
      <c r="AC34" s="134"/>
      <c r="AD34" s="108"/>
      <c r="AE34" s="104"/>
      <c r="AF34" s="133"/>
      <c r="AH34" s="134"/>
      <c r="AI34" s="106"/>
      <c r="AJ34" s="106"/>
      <c r="AK34" s="104"/>
      <c r="AL34" s="133"/>
      <c r="AN34" s="134"/>
      <c r="AO34" s="108"/>
      <c r="AP34" s="104"/>
      <c r="AQ34" s="133"/>
      <c r="AS34" s="134"/>
      <c r="AT34" s="106"/>
      <c r="AU34" s="106"/>
      <c r="AV34" s="104"/>
      <c r="AW34" s="133"/>
      <c r="AY34" s="134"/>
      <c r="AZ34" s="108"/>
      <c r="BA34" s="104"/>
      <c r="BB34" s="133"/>
      <c r="BD34" s="134"/>
      <c r="BE34" s="106"/>
      <c r="BF34" s="106"/>
      <c r="BG34" s="104"/>
      <c r="BH34" s="133"/>
      <c r="BJ34" s="134"/>
      <c r="BK34" s="108"/>
      <c r="BL34" s="104"/>
      <c r="BM34" s="133"/>
      <c r="BO34" s="134"/>
      <c r="BP34" s="139"/>
    </row>
    <row r="35" ht="33.75" customHeight="1">
      <c r="A35" s="109"/>
      <c r="B35" s="89"/>
      <c r="C35" s="111"/>
      <c r="D35" s="109"/>
      <c r="E35" s="135"/>
      <c r="F35" s="136"/>
      <c r="G35" s="137"/>
      <c r="H35" s="113"/>
      <c r="I35" s="109"/>
      <c r="J35" s="135"/>
      <c r="K35" s="136"/>
      <c r="L35" s="137"/>
      <c r="M35" s="111"/>
      <c r="N35" s="111"/>
      <c r="O35" s="109"/>
      <c r="P35" s="135"/>
      <c r="Q35" s="136"/>
      <c r="R35" s="137"/>
      <c r="S35" s="113"/>
      <c r="T35" s="109"/>
      <c r="U35" s="135"/>
      <c r="V35" s="136"/>
      <c r="W35" s="137"/>
      <c r="X35" s="111"/>
      <c r="Y35" s="111"/>
      <c r="Z35" s="109"/>
      <c r="AA35" s="135"/>
      <c r="AB35" s="136"/>
      <c r="AC35" s="137"/>
      <c r="AD35" s="113"/>
      <c r="AE35" s="109"/>
      <c r="AF35" s="135"/>
      <c r="AG35" s="136"/>
      <c r="AH35" s="137"/>
      <c r="AI35" s="111"/>
      <c r="AJ35" s="111"/>
      <c r="AK35" s="109"/>
      <c r="AL35" s="135"/>
      <c r="AM35" s="136"/>
      <c r="AN35" s="137"/>
      <c r="AO35" s="113"/>
      <c r="AP35" s="109"/>
      <c r="AQ35" s="135"/>
      <c r="AR35" s="136"/>
      <c r="AS35" s="137"/>
      <c r="AT35" s="111"/>
      <c r="AU35" s="111"/>
      <c r="AV35" s="109"/>
      <c r="AW35" s="135"/>
      <c r="AX35" s="136"/>
      <c r="AY35" s="137"/>
      <c r="AZ35" s="113"/>
      <c r="BA35" s="109"/>
      <c r="BB35" s="135"/>
      <c r="BC35" s="136"/>
      <c r="BD35" s="137"/>
      <c r="BE35" s="111"/>
      <c r="BF35" s="111"/>
      <c r="BG35" s="109"/>
      <c r="BH35" s="135"/>
      <c r="BI35" s="136"/>
      <c r="BJ35" s="137"/>
      <c r="BK35" s="113"/>
      <c r="BL35" s="109"/>
      <c r="BM35" s="135"/>
      <c r="BN35" s="136"/>
      <c r="BO35" s="137"/>
      <c r="BP35" s="139"/>
    </row>
    <row r="36" ht="9.0" customHeight="1">
      <c r="A36" s="114"/>
      <c r="B36" s="89"/>
      <c r="C36" s="90"/>
      <c r="D36" s="138"/>
      <c r="E36" s="94"/>
      <c r="F36" s="94"/>
      <c r="G36" s="94"/>
      <c r="H36" s="90"/>
      <c r="I36" s="138"/>
      <c r="J36" s="94"/>
      <c r="K36" s="94"/>
      <c r="L36" s="94"/>
      <c r="M36" s="90"/>
      <c r="N36" s="90"/>
      <c r="O36" s="138"/>
      <c r="P36" s="94"/>
      <c r="Q36" s="94"/>
      <c r="R36" s="94"/>
      <c r="S36" s="90"/>
      <c r="T36" s="138"/>
      <c r="U36" s="94"/>
      <c r="V36" s="94"/>
      <c r="W36" s="94"/>
      <c r="X36" s="90"/>
      <c r="Y36" s="90"/>
      <c r="Z36" s="138"/>
      <c r="AA36" s="94"/>
      <c r="AB36" s="94"/>
      <c r="AC36" s="94"/>
      <c r="AD36" s="90"/>
      <c r="AE36" s="138"/>
      <c r="AF36" s="94"/>
      <c r="AG36" s="94"/>
      <c r="AH36" s="94"/>
      <c r="AI36" s="90"/>
      <c r="AJ36" s="90"/>
      <c r="AK36" s="138"/>
      <c r="AL36" s="94"/>
      <c r="AM36" s="94"/>
      <c r="AN36" s="94"/>
      <c r="AO36" s="90"/>
      <c r="AP36" s="138"/>
      <c r="AQ36" s="94"/>
      <c r="AR36" s="94"/>
      <c r="AS36" s="94"/>
      <c r="AT36" s="90"/>
      <c r="AU36" s="90"/>
      <c r="AV36" s="138"/>
      <c r="AW36" s="94"/>
      <c r="AX36" s="94"/>
      <c r="AY36" s="94"/>
      <c r="AZ36" s="90"/>
      <c r="BA36" s="138"/>
      <c r="BB36" s="94"/>
      <c r="BC36" s="94"/>
      <c r="BD36" s="94"/>
      <c r="BE36" s="90"/>
      <c r="BF36" s="90"/>
      <c r="BG36" s="138"/>
      <c r="BH36" s="94"/>
      <c r="BI36" s="94"/>
      <c r="BJ36" s="94"/>
      <c r="BK36" s="90"/>
      <c r="BL36" s="138"/>
      <c r="BM36" s="94"/>
      <c r="BN36" s="94"/>
      <c r="BO36" s="94"/>
      <c r="BP36" s="115"/>
    </row>
    <row r="37" ht="59.25" customHeight="1">
      <c r="A37" s="97">
        <f>A33+2</f>
        <v>29</v>
      </c>
      <c r="B37" s="89"/>
      <c r="C37" s="90"/>
      <c r="D37" s="98" t="str">
        <f>IF(D$2="",,D$2&amp;"_KW "&amp;$B$2&amp;"_F"&amp;$A37+D$1)</f>
        <v>ASL3_KW 19_F29</v>
      </c>
      <c r="E37" s="130" t="str">
        <f>IFNA(VLOOKUP(E$2&amp;"F"&amp;$A37+D$1,RackfileUPLOAD!$H:$K,3,FALSE),"")</f>
        <v/>
      </c>
      <c r="F37" s="131"/>
      <c r="G37" s="132"/>
      <c r="H37" s="102"/>
      <c r="I37" s="98" t="str">
        <f>IF(I$2="",,I$2&amp;"_KW "&amp;$B$2&amp;"_F"&amp;$A37+I$1)</f>
        <v>ASL3_KW 19_F30</v>
      </c>
      <c r="J37" s="130" t="str">
        <f>IFNA(VLOOKUP(J$2&amp;"F"&amp;$A37+I$1,RackfileUPLOAD!$H:$K,3,FALSE),"")</f>
        <v/>
      </c>
      <c r="K37" s="131"/>
      <c r="L37" s="132"/>
      <c r="M37" s="90"/>
      <c r="N37" s="90"/>
      <c r="O37" s="98" t="str">
        <f>IF(O$2="",,O$2&amp;"_KW "&amp;$B$2&amp;"_F"&amp;$A37+O$1)</f>
        <v/>
      </c>
      <c r="P37" s="130" t="str">
        <f>IFNA(VLOOKUP(P$2&amp;"F"&amp;$A37+O$1,RackfileUPLOAD!$H:$K,3,FALSE),"")</f>
        <v/>
      </c>
      <c r="Q37" s="131"/>
      <c r="R37" s="132"/>
      <c r="S37" s="102"/>
      <c r="T37" s="98" t="str">
        <f>IF(T$2="",,T$2&amp;"_KW "&amp;$B$2&amp;"_F"&amp;$A37+T$1)</f>
        <v/>
      </c>
      <c r="U37" s="130" t="str">
        <f>IFNA(VLOOKUP(U$2&amp;"F"&amp;$A37+T$1,RackfileUPLOAD!$H:$K,3,FALSE),"")</f>
        <v/>
      </c>
      <c r="V37" s="131"/>
      <c r="W37" s="132"/>
      <c r="X37" s="90"/>
      <c r="Y37" s="90"/>
      <c r="Z37" s="98" t="str">
        <f>IF(Z$2="",,Z$2&amp;"_KW "&amp;$B$2&amp;"_F"&amp;$A37+Z$1)</f>
        <v/>
      </c>
      <c r="AA37" s="130" t="str">
        <f>IFNA(VLOOKUP(AA$2&amp;"F"&amp;$A37+Z$1,RackfileUPLOAD!$H:$K,3,FALSE),"")</f>
        <v/>
      </c>
      <c r="AB37" s="131"/>
      <c r="AC37" s="132"/>
      <c r="AD37" s="102"/>
      <c r="AE37" s="98" t="str">
        <f>IF(AE$2="",,AE$2&amp;"_KW "&amp;$B$2&amp;"_F"&amp;$A37+AE$1)</f>
        <v/>
      </c>
      <c r="AF37" s="130" t="str">
        <f>IFNA(VLOOKUP(AF$2&amp;"F"&amp;$A37+AE$1,RackfileUPLOAD!$H:$K,3,FALSE),"")</f>
        <v/>
      </c>
      <c r="AG37" s="131"/>
      <c r="AH37" s="132"/>
      <c r="AI37" s="90"/>
      <c r="AJ37" s="90"/>
      <c r="AK37" s="98" t="str">
        <f>IF(AK$2="",,AK$2&amp;"_KW "&amp;$B$2&amp;"_F"&amp;$A37+AK$1)</f>
        <v/>
      </c>
      <c r="AL37" s="130" t="str">
        <f>IFNA(VLOOKUP(AL$2&amp;"F"&amp;$A37+AK$1,RackfileUPLOAD!$H:$K,3,FALSE),"")</f>
        <v/>
      </c>
      <c r="AM37" s="131"/>
      <c r="AN37" s="132"/>
      <c r="AO37" s="102"/>
      <c r="AP37" s="98" t="str">
        <f>IF(AP$2="",,AP$2&amp;"_KW "&amp;$B$2&amp;"_F"&amp;$A37+AP$1)</f>
        <v/>
      </c>
      <c r="AQ37" s="130" t="str">
        <f>IFNA(VLOOKUP(AQ$2&amp;"F"&amp;$A37+AP$1,RackfileUPLOAD!$H:$K,3,FALSE),"")</f>
        <v/>
      </c>
      <c r="AR37" s="131"/>
      <c r="AS37" s="132"/>
      <c r="AT37" s="90"/>
      <c r="AU37" s="90"/>
      <c r="AV37" s="98" t="str">
        <f>IF(AV$2="",,AV$2&amp;"_KW "&amp;$B$2&amp;"_F"&amp;$A37+AV$1)</f>
        <v/>
      </c>
      <c r="AW37" s="130" t="str">
        <f>IFNA(VLOOKUP(AW$2&amp;"F"&amp;$A37+AV$1,RackfileUPLOAD!$H:$K,3,FALSE),"")</f>
        <v/>
      </c>
      <c r="AX37" s="131"/>
      <c r="AY37" s="132"/>
      <c r="AZ37" s="102"/>
      <c r="BA37" s="98" t="str">
        <f>IF(BA$2="",,BA$2&amp;"_KW "&amp;$B$2&amp;"_F"&amp;$A37+BA$1)</f>
        <v/>
      </c>
      <c r="BB37" s="130" t="str">
        <f>IFNA(VLOOKUP(BB$2&amp;"F"&amp;$A37+BA$1,RackfileUPLOAD!$H:$K,3,FALSE),"")</f>
        <v/>
      </c>
      <c r="BC37" s="131"/>
      <c r="BD37" s="132"/>
      <c r="BE37" s="90"/>
      <c r="BF37" s="90"/>
      <c r="BG37" s="98" t="str">
        <f>IF(BG$2="",,BG$2&amp;"_KW "&amp;$B$2&amp;"_F"&amp;$A37+BG$1)</f>
        <v/>
      </c>
      <c r="BH37" s="130" t="str">
        <f>IFNA(VLOOKUP(BH$2&amp;"F"&amp;$A37+BG$1,RackfileUPLOAD!$H:$K,3,FALSE),"")</f>
        <v/>
      </c>
      <c r="BI37" s="131"/>
      <c r="BJ37" s="132"/>
      <c r="BK37" s="102"/>
      <c r="BL37" s="98" t="str">
        <f>IF(BL$2="",,BL$2&amp;"_KW "&amp;$B$2&amp;"_F"&amp;$A37+BL$1)</f>
        <v/>
      </c>
      <c r="BM37" s="130" t="str">
        <f>IFNA(VLOOKUP(BM$2&amp;"F"&amp;$A37+BL$1,RackfileUPLOAD!$H:$K,3,FALSE),"")</f>
        <v/>
      </c>
      <c r="BN37" s="131"/>
      <c r="BO37" s="132"/>
      <c r="BP37" s="103"/>
    </row>
    <row r="38" ht="17.25" customHeight="1">
      <c r="A38" s="104"/>
      <c r="B38" s="89"/>
      <c r="C38" s="106"/>
      <c r="D38" s="104"/>
      <c r="E38" s="133"/>
      <c r="G38" s="134"/>
      <c r="H38" s="108"/>
      <c r="I38" s="104"/>
      <c r="J38" s="133"/>
      <c r="L38" s="134"/>
      <c r="M38" s="106"/>
      <c r="N38" s="106"/>
      <c r="O38" s="104"/>
      <c r="P38" s="133"/>
      <c r="R38" s="134"/>
      <c r="S38" s="108"/>
      <c r="T38" s="104"/>
      <c r="U38" s="133"/>
      <c r="W38" s="134"/>
      <c r="X38" s="106"/>
      <c r="Y38" s="106"/>
      <c r="Z38" s="104"/>
      <c r="AA38" s="133"/>
      <c r="AC38" s="134"/>
      <c r="AD38" s="108"/>
      <c r="AE38" s="104"/>
      <c r="AF38" s="133"/>
      <c r="AH38" s="134"/>
      <c r="AI38" s="106"/>
      <c r="AJ38" s="106"/>
      <c r="AK38" s="104"/>
      <c r="AL38" s="133"/>
      <c r="AN38" s="134"/>
      <c r="AO38" s="108"/>
      <c r="AP38" s="104"/>
      <c r="AQ38" s="133"/>
      <c r="AS38" s="134"/>
      <c r="AT38" s="106"/>
      <c r="AU38" s="106"/>
      <c r="AV38" s="104"/>
      <c r="AW38" s="133"/>
      <c r="AY38" s="134"/>
      <c r="AZ38" s="108"/>
      <c r="BA38" s="104"/>
      <c r="BB38" s="133"/>
      <c r="BD38" s="134"/>
      <c r="BE38" s="106"/>
      <c r="BF38" s="106"/>
      <c r="BG38" s="104"/>
      <c r="BH38" s="133"/>
      <c r="BJ38" s="134"/>
      <c r="BK38" s="108"/>
      <c r="BL38" s="104"/>
      <c r="BM38" s="133"/>
      <c r="BO38" s="134"/>
      <c r="BP38" s="103"/>
    </row>
    <row r="39" ht="33.75" customHeight="1">
      <c r="A39" s="109"/>
      <c r="B39" s="89"/>
      <c r="C39" s="111"/>
      <c r="D39" s="109"/>
      <c r="E39" s="135"/>
      <c r="F39" s="136"/>
      <c r="G39" s="137"/>
      <c r="H39" s="113"/>
      <c r="I39" s="109"/>
      <c r="J39" s="135"/>
      <c r="K39" s="136"/>
      <c r="L39" s="137"/>
      <c r="M39" s="111"/>
      <c r="N39" s="111"/>
      <c r="O39" s="109"/>
      <c r="P39" s="135"/>
      <c r="Q39" s="136"/>
      <c r="R39" s="137"/>
      <c r="S39" s="113"/>
      <c r="T39" s="109"/>
      <c r="U39" s="135"/>
      <c r="V39" s="136"/>
      <c r="W39" s="137"/>
      <c r="X39" s="111"/>
      <c r="Y39" s="111"/>
      <c r="Z39" s="109"/>
      <c r="AA39" s="135"/>
      <c r="AB39" s="136"/>
      <c r="AC39" s="137"/>
      <c r="AD39" s="113"/>
      <c r="AE39" s="109"/>
      <c r="AF39" s="135"/>
      <c r="AG39" s="136"/>
      <c r="AH39" s="137"/>
      <c r="AI39" s="111"/>
      <c r="AJ39" s="111"/>
      <c r="AK39" s="109"/>
      <c r="AL39" s="135"/>
      <c r="AM39" s="136"/>
      <c r="AN39" s="137"/>
      <c r="AO39" s="113"/>
      <c r="AP39" s="109"/>
      <c r="AQ39" s="135"/>
      <c r="AR39" s="136"/>
      <c r="AS39" s="137"/>
      <c r="AT39" s="111"/>
      <c r="AU39" s="111"/>
      <c r="AV39" s="109"/>
      <c r="AW39" s="135"/>
      <c r="AX39" s="136"/>
      <c r="AY39" s="137"/>
      <c r="AZ39" s="113"/>
      <c r="BA39" s="109"/>
      <c r="BB39" s="135"/>
      <c r="BC39" s="136"/>
      <c r="BD39" s="137"/>
      <c r="BE39" s="111"/>
      <c r="BF39" s="111"/>
      <c r="BG39" s="109"/>
      <c r="BH39" s="135"/>
      <c r="BI39" s="136"/>
      <c r="BJ39" s="137"/>
      <c r="BK39" s="113"/>
      <c r="BL39" s="109"/>
      <c r="BM39" s="135"/>
      <c r="BN39" s="136"/>
      <c r="BO39" s="137"/>
      <c r="BP39" s="103"/>
    </row>
    <row r="40" ht="9.0" customHeight="1">
      <c r="A40" s="88"/>
      <c r="B40" s="89"/>
      <c r="C40" s="90"/>
      <c r="D40" s="138"/>
      <c r="E40" s="94"/>
      <c r="F40" s="94"/>
      <c r="G40" s="94"/>
      <c r="H40" s="90"/>
      <c r="I40" s="138"/>
      <c r="J40" s="94"/>
      <c r="K40" s="94"/>
      <c r="L40" s="94"/>
      <c r="M40" s="90"/>
      <c r="N40" s="90"/>
      <c r="O40" s="138"/>
      <c r="P40" s="94"/>
      <c r="Q40" s="94"/>
      <c r="R40" s="94"/>
      <c r="S40" s="90"/>
      <c r="T40" s="138"/>
      <c r="U40" s="94"/>
      <c r="V40" s="94"/>
      <c r="W40" s="94"/>
      <c r="X40" s="90"/>
      <c r="Y40" s="90"/>
      <c r="Z40" s="138"/>
      <c r="AA40" s="94"/>
      <c r="AB40" s="94"/>
      <c r="AC40" s="94"/>
      <c r="AD40" s="90"/>
      <c r="AE40" s="138"/>
      <c r="AF40" s="94"/>
      <c r="AG40" s="94"/>
      <c r="AH40" s="94"/>
      <c r="AI40" s="90"/>
      <c r="AJ40" s="90"/>
      <c r="AK40" s="138"/>
      <c r="AL40" s="94"/>
      <c r="AM40" s="94"/>
      <c r="AN40" s="94"/>
      <c r="AO40" s="90"/>
      <c r="AP40" s="138"/>
      <c r="AQ40" s="94"/>
      <c r="AR40" s="94"/>
      <c r="AS40" s="94"/>
      <c r="AT40" s="90"/>
      <c r="AU40" s="90"/>
      <c r="AV40" s="138"/>
      <c r="AW40" s="94"/>
      <c r="AX40" s="94"/>
      <c r="AY40" s="94"/>
      <c r="AZ40" s="90"/>
      <c r="BA40" s="138"/>
      <c r="BB40" s="94"/>
      <c r="BC40" s="94"/>
      <c r="BD40" s="94"/>
      <c r="BE40" s="90"/>
      <c r="BF40" s="90"/>
      <c r="BG40" s="138"/>
      <c r="BH40" s="94"/>
      <c r="BI40" s="94"/>
      <c r="BJ40" s="94"/>
      <c r="BK40" s="90"/>
      <c r="BL40" s="138"/>
      <c r="BM40" s="94"/>
      <c r="BN40" s="94"/>
      <c r="BO40" s="94"/>
      <c r="BP40" s="115"/>
    </row>
    <row r="41" ht="59.25" customHeight="1">
      <c r="A41" s="97">
        <f>A37+2</f>
        <v>31</v>
      </c>
      <c r="B41" s="89"/>
      <c r="C41" s="90"/>
      <c r="D41" s="98" t="str">
        <f>IF(D$2="",,D$2&amp;"_KW "&amp;$B$2&amp;"_F"&amp;$A41+D$1)</f>
        <v>ASL3_KW 19_F31</v>
      </c>
      <c r="E41" s="130" t="str">
        <f>IFNA(VLOOKUP(E$2&amp;"F"&amp;$A41+D$1,RackfileUPLOAD!$H:$K,3,FALSE),"")</f>
        <v/>
      </c>
      <c r="F41" s="131"/>
      <c r="G41" s="132"/>
      <c r="H41" s="102"/>
      <c r="I41" s="98" t="str">
        <f>IF(I$2="",,I$2&amp;"_KW "&amp;$B$2&amp;"_F"&amp;$A41+I$1)</f>
        <v>ASL3_KW 19_F32</v>
      </c>
      <c r="J41" s="130" t="str">
        <f>IFNA(VLOOKUP(J$2&amp;"F"&amp;$A41+I$1,RackfileUPLOAD!$H:$K,3,FALSE),"")</f>
        <v/>
      </c>
      <c r="K41" s="131"/>
      <c r="L41" s="132"/>
      <c r="M41" s="90"/>
      <c r="N41" s="90"/>
      <c r="O41" s="98" t="str">
        <f>IF(O$2="",,O$2&amp;"_KW "&amp;$B$2&amp;"_F"&amp;$A41+O$1)</f>
        <v/>
      </c>
      <c r="P41" s="130" t="str">
        <f>IFNA(VLOOKUP(P$2&amp;"F"&amp;$A41+O$1,RackfileUPLOAD!$H:$K,3,FALSE),"")</f>
        <v/>
      </c>
      <c r="Q41" s="131"/>
      <c r="R41" s="132"/>
      <c r="S41" s="102"/>
      <c r="T41" s="98" t="str">
        <f>IF(T$2="",,T$2&amp;"_KW "&amp;$B$2&amp;"_F"&amp;$A41+T$1)</f>
        <v/>
      </c>
      <c r="U41" s="130" t="str">
        <f>IFNA(VLOOKUP(U$2&amp;"F"&amp;$A41+T$1,RackfileUPLOAD!$H:$K,3,FALSE),"")</f>
        <v/>
      </c>
      <c r="V41" s="131"/>
      <c r="W41" s="132"/>
      <c r="X41" s="90"/>
      <c r="Y41" s="90"/>
      <c r="Z41" s="98" t="str">
        <f>IF(Z$2="",,Z$2&amp;"_KW "&amp;$B$2&amp;"_F"&amp;$A41+Z$1)</f>
        <v/>
      </c>
      <c r="AA41" s="130" t="str">
        <f>IFNA(VLOOKUP(AA$2&amp;"F"&amp;$A41+Z$1,RackfileUPLOAD!$H:$K,3,FALSE),"")</f>
        <v/>
      </c>
      <c r="AB41" s="131"/>
      <c r="AC41" s="132"/>
      <c r="AD41" s="102"/>
      <c r="AE41" s="98" t="str">
        <f>IF(AE$2="",,AE$2&amp;"_KW "&amp;$B$2&amp;"_F"&amp;$A41+AE$1)</f>
        <v/>
      </c>
      <c r="AF41" s="130" t="str">
        <f>IFNA(VLOOKUP(AF$2&amp;"F"&amp;$A41+AE$1,RackfileUPLOAD!$H:$K,3,FALSE),"")</f>
        <v/>
      </c>
      <c r="AG41" s="131"/>
      <c r="AH41" s="132"/>
      <c r="AI41" s="90"/>
      <c r="AJ41" s="90"/>
      <c r="AK41" s="98" t="str">
        <f>IF(AK$2="",,AK$2&amp;"_KW "&amp;$B$2&amp;"_F"&amp;$A41+AK$1)</f>
        <v/>
      </c>
      <c r="AL41" s="130" t="str">
        <f>IFNA(VLOOKUP(AL$2&amp;"F"&amp;$A41+AK$1,RackfileUPLOAD!$H:$K,3,FALSE),"")</f>
        <v/>
      </c>
      <c r="AM41" s="131"/>
      <c r="AN41" s="132"/>
      <c r="AO41" s="102"/>
      <c r="AP41" s="98" t="str">
        <f>IF(AP$2="",,AP$2&amp;"_KW "&amp;$B$2&amp;"_F"&amp;$A41+AP$1)</f>
        <v/>
      </c>
      <c r="AQ41" s="130" t="str">
        <f>IFNA(VLOOKUP(AQ$2&amp;"F"&amp;$A41+AP$1,RackfileUPLOAD!$H:$K,3,FALSE),"")</f>
        <v/>
      </c>
      <c r="AR41" s="131"/>
      <c r="AS41" s="132"/>
      <c r="AT41" s="90"/>
      <c r="AU41" s="90"/>
      <c r="AV41" s="98" t="str">
        <f>IF(AV$2="",,AV$2&amp;"_KW "&amp;$B$2&amp;"_F"&amp;$A41+AV$1)</f>
        <v/>
      </c>
      <c r="AW41" s="130" t="str">
        <f>IFNA(VLOOKUP(AW$2&amp;"F"&amp;$A41+AV$1,RackfileUPLOAD!$H:$K,3,FALSE),"")</f>
        <v/>
      </c>
      <c r="AX41" s="131"/>
      <c r="AY41" s="132"/>
      <c r="AZ41" s="102"/>
      <c r="BA41" s="98" t="str">
        <f>IF(BA$2="",,BA$2&amp;"_KW "&amp;$B$2&amp;"_F"&amp;$A41+BA$1)</f>
        <v/>
      </c>
      <c r="BB41" s="130" t="str">
        <f>IFNA(VLOOKUP(BB$2&amp;"F"&amp;$A41+BA$1,RackfileUPLOAD!$H:$K,3,FALSE),"")</f>
        <v/>
      </c>
      <c r="BC41" s="131"/>
      <c r="BD41" s="132"/>
      <c r="BE41" s="90"/>
      <c r="BF41" s="90"/>
      <c r="BG41" s="98" t="str">
        <f>IF(BG$2="",,BG$2&amp;"_KW "&amp;$B$2&amp;"_F"&amp;$A41+BG$1)</f>
        <v/>
      </c>
      <c r="BH41" s="130" t="str">
        <f>IFNA(VLOOKUP(BH$2&amp;"F"&amp;$A41+BG$1,RackfileUPLOAD!$H:$K,3,FALSE),"")</f>
        <v/>
      </c>
      <c r="BI41" s="131"/>
      <c r="BJ41" s="132"/>
      <c r="BK41" s="102"/>
      <c r="BL41" s="98" t="str">
        <f>IF(BL$2="",,BL$2&amp;"_KW "&amp;$B$2&amp;"_F"&amp;$A41+BL$1)</f>
        <v/>
      </c>
      <c r="BM41" s="130" t="str">
        <f>IFNA(VLOOKUP(BM$2&amp;"F"&amp;$A41+BL$1,RackfileUPLOAD!$H:$K,3,FALSE),"")</f>
        <v/>
      </c>
      <c r="BN41" s="131"/>
      <c r="BO41" s="132"/>
      <c r="BP41" s="120"/>
    </row>
    <row r="42" ht="17.25" customHeight="1">
      <c r="A42" s="104"/>
      <c r="B42" s="89"/>
      <c r="C42" s="106"/>
      <c r="D42" s="104"/>
      <c r="E42" s="133"/>
      <c r="G42" s="134"/>
      <c r="H42" s="108"/>
      <c r="I42" s="104"/>
      <c r="J42" s="133"/>
      <c r="L42" s="134"/>
      <c r="M42" s="106"/>
      <c r="N42" s="106"/>
      <c r="O42" s="104"/>
      <c r="P42" s="133"/>
      <c r="R42" s="134"/>
      <c r="S42" s="108"/>
      <c r="T42" s="104"/>
      <c r="U42" s="133"/>
      <c r="W42" s="134"/>
      <c r="X42" s="106"/>
      <c r="Y42" s="106"/>
      <c r="Z42" s="104"/>
      <c r="AA42" s="133"/>
      <c r="AC42" s="134"/>
      <c r="AD42" s="108"/>
      <c r="AE42" s="104"/>
      <c r="AF42" s="133"/>
      <c r="AH42" s="134"/>
      <c r="AI42" s="106"/>
      <c r="AJ42" s="106"/>
      <c r="AK42" s="104"/>
      <c r="AL42" s="133"/>
      <c r="AN42" s="134"/>
      <c r="AO42" s="108"/>
      <c r="AP42" s="104"/>
      <c r="AQ42" s="133"/>
      <c r="AS42" s="134"/>
      <c r="AT42" s="106"/>
      <c r="AU42" s="106"/>
      <c r="AV42" s="104"/>
      <c r="AW42" s="133"/>
      <c r="AY42" s="134"/>
      <c r="AZ42" s="108"/>
      <c r="BA42" s="104"/>
      <c r="BB42" s="133"/>
      <c r="BD42" s="134"/>
      <c r="BE42" s="106"/>
      <c r="BF42" s="106"/>
      <c r="BG42" s="104"/>
      <c r="BH42" s="133"/>
      <c r="BJ42" s="134"/>
      <c r="BK42" s="108"/>
      <c r="BL42" s="104"/>
      <c r="BM42" s="133"/>
      <c r="BO42" s="134"/>
      <c r="BP42" s="120"/>
    </row>
    <row r="43" ht="33.75" customHeight="1">
      <c r="A43" s="109"/>
      <c r="B43" s="89"/>
      <c r="C43" s="111"/>
      <c r="D43" s="109"/>
      <c r="E43" s="135"/>
      <c r="F43" s="136"/>
      <c r="G43" s="137"/>
      <c r="H43" s="113"/>
      <c r="I43" s="109"/>
      <c r="J43" s="135"/>
      <c r="K43" s="136"/>
      <c r="L43" s="137"/>
      <c r="M43" s="111"/>
      <c r="N43" s="111"/>
      <c r="O43" s="109"/>
      <c r="P43" s="135"/>
      <c r="Q43" s="136"/>
      <c r="R43" s="137"/>
      <c r="S43" s="113"/>
      <c r="T43" s="109"/>
      <c r="U43" s="135"/>
      <c r="V43" s="136"/>
      <c r="W43" s="137"/>
      <c r="X43" s="111"/>
      <c r="Y43" s="111"/>
      <c r="Z43" s="109"/>
      <c r="AA43" s="135"/>
      <c r="AB43" s="136"/>
      <c r="AC43" s="137"/>
      <c r="AD43" s="113"/>
      <c r="AE43" s="109"/>
      <c r="AF43" s="135"/>
      <c r="AG43" s="136"/>
      <c r="AH43" s="137"/>
      <c r="AI43" s="111"/>
      <c r="AJ43" s="111"/>
      <c r="AK43" s="109"/>
      <c r="AL43" s="135"/>
      <c r="AM43" s="136"/>
      <c r="AN43" s="137"/>
      <c r="AO43" s="113"/>
      <c r="AP43" s="109"/>
      <c r="AQ43" s="135"/>
      <c r="AR43" s="136"/>
      <c r="AS43" s="137"/>
      <c r="AT43" s="111"/>
      <c r="AU43" s="111"/>
      <c r="AV43" s="109"/>
      <c r="AW43" s="135"/>
      <c r="AX43" s="136"/>
      <c r="AY43" s="137"/>
      <c r="AZ43" s="113"/>
      <c r="BA43" s="109"/>
      <c r="BB43" s="135"/>
      <c r="BC43" s="136"/>
      <c r="BD43" s="137"/>
      <c r="BE43" s="111"/>
      <c r="BF43" s="111"/>
      <c r="BG43" s="109"/>
      <c r="BH43" s="135"/>
      <c r="BI43" s="136"/>
      <c r="BJ43" s="137"/>
      <c r="BK43" s="113"/>
      <c r="BL43" s="109"/>
      <c r="BM43" s="135"/>
      <c r="BN43" s="136"/>
      <c r="BO43" s="137"/>
      <c r="BP43" s="120"/>
    </row>
    <row r="44" ht="9.0" customHeight="1">
      <c r="A44" s="88"/>
      <c r="B44" s="89"/>
      <c r="C44" s="90"/>
      <c r="D44" s="138"/>
      <c r="E44" s="94"/>
      <c r="F44" s="94"/>
      <c r="G44" s="94"/>
      <c r="H44" s="90"/>
      <c r="I44" s="138"/>
      <c r="J44" s="94"/>
      <c r="K44" s="94"/>
      <c r="L44" s="94"/>
      <c r="M44" s="90"/>
      <c r="N44" s="90"/>
      <c r="O44" s="138"/>
      <c r="P44" s="94"/>
      <c r="Q44" s="94"/>
      <c r="R44" s="94"/>
      <c r="S44" s="90"/>
      <c r="T44" s="138"/>
      <c r="U44" s="94"/>
      <c r="V44" s="94"/>
      <c r="W44" s="94"/>
      <c r="X44" s="90"/>
      <c r="Y44" s="90"/>
      <c r="Z44" s="138"/>
      <c r="AA44" s="94"/>
      <c r="AB44" s="94"/>
      <c r="AC44" s="94"/>
      <c r="AD44" s="90"/>
      <c r="AE44" s="138"/>
      <c r="AF44" s="94"/>
      <c r="AG44" s="94"/>
      <c r="AH44" s="94"/>
      <c r="AI44" s="90"/>
      <c r="AJ44" s="90"/>
      <c r="AK44" s="138"/>
      <c r="AL44" s="94"/>
      <c r="AM44" s="94"/>
      <c r="AN44" s="94"/>
      <c r="AO44" s="90"/>
      <c r="AP44" s="138"/>
      <c r="AQ44" s="94"/>
      <c r="AR44" s="94"/>
      <c r="AS44" s="94"/>
      <c r="AT44" s="90"/>
      <c r="AU44" s="90"/>
      <c r="AV44" s="138"/>
      <c r="AW44" s="94"/>
      <c r="AX44" s="94"/>
      <c r="AY44" s="94"/>
      <c r="AZ44" s="90"/>
      <c r="BA44" s="138"/>
      <c r="BB44" s="94"/>
      <c r="BC44" s="94"/>
      <c r="BD44" s="94"/>
      <c r="BE44" s="90"/>
      <c r="BF44" s="90"/>
      <c r="BG44" s="138"/>
      <c r="BH44" s="94"/>
      <c r="BI44" s="94"/>
      <c r="BJ44" s="94"/>
      <c r="BK44" s="90"/>
      <c r="BL44" s="138"/>
      <c r="BM44" s="94"/>
      <c r="BN44" s="94"/>
      <c r="BO44" s="94"/>
      <c r="BP44" s="115"/>
    </row>
    <row r="45" ht="59.25" customHeight="1">
      <c r="A45" s="97">
        <f>A41+2</f>
        <v>33</v>
      </c>
      <c r="B45" s="89"/>
      <c r="C45" s="90"/>
      <c r="D45" s="98" t="str">
        <f>IF(D$2="",,D$2&amp;"_KW "&amp;$B$2&amp;"_F"&amp;$A45+D$1)</f>
        <v>ASL3_KW 19_F33</v>
      </c>
      <c r="E45" s="130" t="str">
        <f>IFNA(VLOOKUP(E$2&amp;"F"&amp;$A45+D$1,RackfileUPLOAD!$H:$K,3,FALSE),"")</f>
        <v/>
      </c>
      <c r="F45" s="131"/>
      <c r="G45" s="132"/>
      <c r="H45" s="102"/>
      <c r="I45" s="98" t="str">
        <f>IF(I$2="",,I$2&amp;"_KW "&amp;$B$2&amp;"_F"&amp;$A45+I$1)</f>
        <v>ASL3_KW 19_F34</v>
      </c>
      <c r="J45" s="130" t="str">
        <f>IFNA(VLOOKUP(J$2&amp;"F"&amp;$A45+I$1,RackfileUPLOAD!$H:$K,3,FALSE),"")</f>
        <v/>
      </c>
      <c r="K45" s="131"/>
      <c r="L45" s="132"/>
      <c r="M45" s="90"/>
      <c r="N45" s="90"/>
      <c r="O45" s="98" t="str">
        <f>IF(O$2="",,O$2&amp;"_KW "&amp;$B$2&amp;"_F"&amp;$A45+O$1)</f>
        <v/>
      </c>
      <c r="P45" s="130" t="str">
        <f>IFNA(VLOOKUP(P$2&amp;"F"&amp;$A45+O$1,RackfileUPLOAD!$H:$K,3,FALSE),"")</f>
        <v/>
      </c>
      <c r="Q45" s="131"/>
      <c r="R45" s="132"/>
      <c r="S45" s="102"/>
      <c r="T45" s="98" t="str">
        <f>IF(T$2="",,T$2&amp;"_KW "&amp;$B$2&amp;"_F"&amp;$A45+T$1)</f>
        <v/>
      </c>
      <c r="U45" s="130" t="str">
        <f>IFNA(VLOOKUP(U$2&amp;"F"&amp;$A45+T$1,RackfileUPLOAD!$H:$K,3,FALSE),"")</f>
        <v/>
      </c>
      <c r="V45" s="131"/>
      <c r="W45" s="132"/>
      <c r="X45" s="90"/>
      <c r="Y45" s="90"/>
      <c r="Z45" s="98" t="str">
        <f>IF(Z$2="",,Z$2&amp;"_KW "&amp;$B$2&amp;"_F"&amp;$A45+Z$1)</f>
        <v/>
      </c>
      <c r="AA45" s="130" t="str">
        <f>IFNA(VLOOKUP(AA$2&amp;"F"&amp;$A45+Z$1,RackfileUPLOAD!$H:$K,3,FALSE),"")</f>
        <v/>
      </c>
      <c r="AB45" s="131"/>
      <c r="AC45" s="132"/>
      <c r="AD45" s="102"/>
      <c r="AE45" s="98" t="str">
        <f>IF(AE$2="",,AE$2&amp;"_KW "&amp;$B$2&amp;"_F"&amp;$A45+AE$1)</f>
        <v/>
      </c>
      <c r="AF45" s="130" t="str">
        <f>IFNA(VLOOKUP(AF$2&amp;"F"&amp;$A45+AE$1,RackfileUPLOAD!$H:$K,3,FALSE),"")</f>
        <v/>
      </c>
      <c r="AG45" s="131"/>
      <c r="AH45" s="132"/>
      <c r="AI45" s="90"/>
      <c r="AJ45" s="90"/>
      <c r="AK45" s="98" t="str">
        <f>IF(AK$2="",,AK$2&amp;"_KW "&amp;$B$2&amp;"_F"&amp;$A45+AK$1)</f>
        <v/>
      </c>
      <c r="AL45" s="130" t="str">
        <f>IFNA(VLOOKUP(AL$2&amp;"F"&amp;$A45+AK$1,RackfileUPLOAD!$H:$K,3,FALSE),"")</f>
        <v/>
      </c>
      <c r="AM45" s="131"/>
      <c r="AN45" s="132"/>
      <c r="AO45" s="102"/>
      <c r="AP45" s="98" t="str">
        <f>IF(AP$2="",,AP$2&amp;"_KW "&amp;$B$2&amp;"_F"&amp;$A45+AP$1)</f>
        <v/>
      </c>
      <c r="AQ45" s="130" t="str">
        <f>IFNA(VLOOKUP(AQ$2&amp;"F"&amp;$A45+AP$1,RackfileUPLOAD!$H:$K,3,FALSE),"")</f>
        <v/>
      </c>
      <c r="AR45" s="131"/>
      <c r="AS45" s="132"/>
      <c r="AT45" s="90"/>
      <c r="AU45" s="90"/>
      <c r="AV45" s="98" t="str">
        <f>IF(AV$2="",,AV$2&amp;"_KW "&amp;$B$2&amp;"_F"&amp;$A45+AV$1)</f>
        <v/>
      </c>
      <c r="AW45" s="130" t="str">
        <f>IFNA(VLOOKUP(AW$2&amp;"F"&amp;$A45+AV$1,RackfileUPLOAD!$H:$K,3,FALSE),"")</f>
        <v/>
      </c>
      <c r="AX45" s="131"/>
      <c r="AY45" s="132"/>
      <c r="AZ45" s="102"/>
      <c r="BA45" s="98" t="str">
        <f>IF(BA$2="",,BA$2&amp;"_KW "&amp;$B$2&amp;"_F"&amp;$A45+BA$1)</f>
        <v/>
      </c>
      <c r="BB45" s="130" t="str">
        <f>IFNA(VLOOKUP(BB$2&amp;"F"&amp;$A45+BA$1,RackfileUPLOAD!$H:$K,3,FALSE),"")</f>
        <v/>
      </c>
      <c r="BC45" s="131"/>
      <c r="BD45" s="132"/>
      <c r="BE45" s="90"/>
      <c r="BF45" s="90"/>
      <c r="BG45" s="98" t="str">
        <f>IF(BG$2="",,BG$2&amp;"_KW "&amp;$B$2&amp;"_F"&amp;$A45+BG$1)</f>
        <v/>
      </c>
      <c r="BH45" s="130" t="str">
        <f>IFNA(VLOOKUP(BH$2&amp;"F"&amp;$A45+BG$1,RackfileUPLOAD!$H:$K,3,FALSE),"")</f>
        <v/>
      </c>
      <c r="BI45" s="131"/>
      <c r="BJ45" s="132"/>
      <c r="BK45" s="102"/>
      <c r="BL45" s="98" t="str">
        <f>IF(BL$2="",,BL$2&amp;"_KW "&amp;$B$2&amp;"_F"&amp;$A45+BL$1)</f>
        <v/>
      </c>
      <c r="BM45" s="130" t="str">
        <f>IFNA(VLOOKUP(BM$2&amp;"F"&amp;$A45+BL$1,RackfileUPLOAD!$H:$K,3,FALSE),"")</f>
        <v/>
      </c>
      <c r="BN45" s="131"/>
      <c r="BO45" s="132"/>
      <c r="BP45" s="120"/>
    </row>
    <row r="46" ht="17.25" customHeight="1">
      <c r="A46" s="104"/>
      <c r="B46" s="89"/>
      <c r="C46" s="106"/>
      <c r="D46" s="104"/>
      <c r="E46" s="133"/>
      <c r="G46" s="134"/>
      <c r="H46" s="108"/>
      <c r="I46" s="104"/>
      <c r="J46" s="133"/>
      <c r="L46" s="134"/>
      <c r="M46" s="106"/>
      <c r="N46" s="106"/>
      <c r="O46" s="104"/>
      <c r="P46" s="133"/>
      <c r="R46" s="134"/>
      <c r="S46" s="108"/>
      <c r="T46" s="104"/>
      <c r="U46" s="133"/>
      <c r="W46" s="134"/>
      <c r="X46" s="106"/>
      <c r="Y46" s="106"/>
      <c r="Z46" s="104"/>
      <c r="AA46" s="133"/>
      <c r="AC46" s="134"/>
      <c r="AD46" s="108"/>
      <c r="AE46" s="104"/>
      <c r="AF46" s="133"/>
      <c r="AH46" s="134"/>
      <c r="AI46" s="106"/>
      <c r="AJ46" s="106"/>
      <c r="AK46" s="104"/>
      <c r="AL46" s="133"/>
      <c r="AN46" s="134"/>
      <c r="AO46" s="108"/>
      <c r="AP46" s="104"/>
      <c r="AQ46" s="133"/>
      <c r="AS46" s="134"/>
      <c r="AT46" s="106"/>
      <c r="AU46" s="106"/>
      <c r="AV46" s="104"/>
      <c r="AW46" s="133"/>
      <c r="AY46" s="134"/>
      <c r="AZ46" s="108"/>
      <c r="BA46" s="104"/>
      <c r="BB46" s="133"/>
      <c r="BD46" s="134"/>
      <c r="BE46" s="106"/>
      <c r="BF46" s="106"/>
      <c r="BG46" s="104"/>
      <c r="BH46" s="133"/>
      <c r="BJ46" s="134"/>
      <c r="BK46" s="108"/>
      <c r="BL46" s="104"/>
      <c r="BM46" s="133"/>
      <c r="BO46" s="134"/>
      <c r="BP46" s="120"/>
    </row>
    <row r="47" ht="33.75" customHeight="1">
      <c r="A47" s="109"/>
      <c r="B47" s="89"/>
      <c r="C47" s="111"/>
      <c r="D47" s="109"/>
      <c r="E47" s="135"/>
      <c r="F47" s="136"/>
      <c r="G47" s="137"/>
      <c r="H47" s="113"/>
      <c r="I47" s="109"/>
      <c r="J47" s="135"/>
      <c r="K47" s="136"/>
      <c r="L47" s="137"/>
      <c r="M47" s="111"/>
      <c r="N47" s="111"/>
      <c r="O47" s="109"/>
      <c r="P47" s="135"/>
      <c r="Q47" s="136"/>
      <c r="R47" s="137"/>
      <c r="S47" s="113"/>
      <c r="T47" s="109"/>
      <c r="U47" s="135"/>
      <c r="V47" s="136"/>
      <c r="W47" s="137"/>
      <c r="X47" s="111"/>
      <c r="Y47" s="111"/>
      <c r="Z47" s="109"/>
      <c r="AA47" s="135"/>
      <c r="AB47" s="136"/>
      <c r="AC47" s="137"/>
      <c r="AD47" s="113"/>
      <c r="AE47" s="109"/>
      <c r="AF47" s="135"/>
      <c r="AG47" s="136"/>
      <c r="AH47" s="137"/>
      <c r="AI47" s="111"/>
      <c r="AJ47" s="111"/>
      <c r="AK47" s="109"/>
      <c r="AL47" s="135"/>
      <c r="AM47" s="136"/>
      <c r="AN47" s="137"/>
      <c r="AO47" s="113"/>
      <c r="AP47" s="109"/>
      <c r="AQ47" s="135"/>
      <c r="AR47" s="136"/>
      <c r="AS47" s="137"/>
      <c r="AT47" s="111"/>
      <c r="AU47" s="111"/>
      <c r="AV47" s="109"/>
      <c r="AW47" s="135"/>
      <c r="AX47" s="136"/>
      <c r="AY47" s="137"/>
      <c r="AZ47" s="113"/>
      <c r="BA47" s="109"/>
      <c r="BB47" s="135"/>
      <c r="BC47" s="136"/>
      <c r="BD47" s="137"/>
      <c r="BE47" s="111"/>
      <c r="BF47" s="111"/>
      <c r="BG47" s="109"/>
      <c r="BH47" s="135"/>
      <c r="BI47" s="136"/>
      <c r="BJ47" s="137"/>
      <c r="BK47" s="113"/>
      <c r="BL47" s="109"/>
      <c r="BM47" s="135"/>
      <c r="BN47" s="136"/>
      <c r="BO47" s="137"/>
      <c r="BP47" s="120"/>
    </row>
    <row r="48" ht="9.0" customHeight="1">
      <c r="A48" s="88"/>
      <c r="B48" s="89"/>
      <c r="C48" s="90"/>
      <c r="D48" s="138"/>
      <c r="E48" s="94"/>
      <c r="F48" s="94"/>
      <c r="G48" s="94"/>
      <c r="H48" s="90"/>
      <c r="I48" s="138"/>
      <c r="J48" s="94"/>
      <c r="K48" s="94"/>
      <c r="L48" s="94"/>
      <c r="M48" s="90"/>
      <c r="N48" s="90"/>
      <c r="O48" s="138"/>
      <c r="P48" s="94"/>
      <c r="Q48" s="94"/>
      <c r="R48" s="94"/>
      <c r="S48" s="90"/>
      <c r="T48" s="138"/>
      <c r="U48" s="94"/>
      <c r="V48" s="94"/>
      <c r="W48" s="94"/>
      <c r="X48" s="90"/>
      <c r="Y48" s="90"/>
      <c r="Z48" s="138"/>
      <c r="AA48" s="94"/>
      <c r="AB48" s="94"/>
      <c r="AC48" s="94"/>
      <c r="AD48" s="90"/>
      <c r="AE48" s="138"/>
      <c r="AF48" s="94"/>
      <c r="AG48" s="94"/>
      <c r="AH48" s="94"/>
      <c r="AI48" s="90"/>
      <c r="AJ48" s="90"/>
      <c r="AK48" s="138"/>
      <c r="AL48" s="94"/>
      <c r="AM48" s="94"/>
      <c r="AN48" s="94"/>
      <c r="AO48" s="90"/>
      <c r="AP48" s="138"/>
      <c r="AQ48" s="94"/>
      <c r="AR48" s="94"/>
      <c r="AS48" s="94"/>
      <c r="AT48" s="90"/>
      <c r="AU48" s="90"/>
      <c r="AV48" s="138"/>
      <c r="AW48" s="94"/>
      <c r="AX48" s="94"/>
      <c r="AY48" s="94"/>
      <c r="AZ48" s="90"/>
      <c r="BA48" s="138"/>
      <c r="BB48" s="94"/>
      <c r="BC48" s="94"/>
      <c r="BD48" s="94"/>
      <c r="BE48" s="90"/>
      <c r="BF48" s="90"/>
      <c r="BG48" s="138"/>
      <c r="BH48" s="94"/>
      <c r="BI48" s="94"/>
      <c r="BJ48" s="94"/>
      <c r="BK48" s="90"/>
      <c r="BL48" s="138"/>
      <c r="BM48" s="94"/>
      <c r="BN48" s="94"/>
      <c r="BO48" s="94"/>
      <c r="BP48" s="115"/>
    </row>
    <row r="49" ht="59.25" customHeight="1">
      <c r="A49" s="97">
        <f>A45+2</f>
        <v>35</v>
      </c>
      <c r="B49" s="89"/>
      <c r="C49" s="90"/>
      <c r="D49" s="98" t="str">
        <f>IF(D$2="",,D$2&amp;"_KW "&amp;$B$2&amp;"_F"&amp;$A49+D$1)</f>
        <v>ASL3_KW 19_F35</v>
      </c>
      <c r="E49" s="130" t="str">
        <f>IFNA(VLOOKUP(E$2&amp;"F"&amp;$A49+D$1,RackfileUPLOAD!$H:$K,3,FALSE),"")</f>
        <v/>
      </c>
      <c r="F49" s="131"/>
      <c r="G49" s="132"/>
      <c r="H49" s="102"/>
      <c r="I49" s="98" t="str">
        <f>IF(I$2="",,I$2&amp;"_KW "&amp;$B$2&amp;"_F"&amp;$A49+I$1)</f>
        <v>ASL3_KW 19_F36</v>
      </c>
      <c r="J49" s="130" t="str">
        <f>IFNA(VLOOKUP(J$2&amp;"F"&amp;$A49+I$1,RackfileUPLOAD!$H:$K,3,FALSE),"")</f>
        <v/>
      </c>
      <c r="K49" s="131"/>
      <c r="L49" s="132"/>
      <c r="M49" s="90"/>
      <c r="N49" s="90"/>
      <c r="O49" s="98" t="str">
        <f>IF(O$2="",,O$2&amp;"_KW "&amp;$B$2&amp;"_F"&amp;$A49+O$1)</f>
        <v/>
      </c>
      <c r="P49" s="130" t="str">
        <f>IFNA(VLOOKUP(P$2&amp;"F"&amp;$A49+O$1,RackfileUPLOAD!$H:$K,3,FALSE),"")</f>
        <v/>
      </c>
      <c r="Q49" s="131"/>
      <c r="R49" s="132"/>
      <c r="S49" s="102"/>
      <c r="T49" s="98" t="str">
        <f>IF(T$2="",,T$2&amp;"_KW "&amp;$B$2&amp;"_F"&amp;$A49+T$1)</f>
        <v/>
      </c>
      <c r="U49" s="130" t="str">
        <f>IFNA(VLOOKUP(U$2&amp;"F"&amp;$A49+T$1,RackfileUPLOAD!$H:$K,3,FALSE),"")</f>
        <v/>
      </c>
      <c r="V49" s="131"/>
      <c r="W49" s="132"/>
      <c r="X49" s="90"/>
      <c r="Y49" s="90"/>
      <c r="Z49" s="98" t="str">
        <f>IF(Z$2="",,Z$2&amp;"_KW "&amp;$B$2&amp;"_F"&amp;$A49+Z$1)</f>
        <v/>
      </c>
      <c r="AA49" s="130" t="str">
        <f>IFNA(VLOOKUP(AA$2&amp;"F"&amp;$A49+Z$1,RackfileUPLOAD!$H:$K,3,FALSE),"")</f>
        <v/>
      </c>
      <c r="AB49" s="131"/>
      <c r="AC49" s="132"/>
      <c r="AD49" s="102"/>
      <c r="AE49" s="98" t="str">
        <f>IF(AE$2="",,AE$2&amp;"_KW "&amp;$B$2&amp;"_F"&amp;$A49+AE$1)</f>
        <v/>
      </c>
      <c r="AF49" s="130" t="str">
        <f>IFNA(VLOOKUP(AF$2&amp;"F"&amp;$A49+AE$1,RackfileUPLOAD!$H:$K,3,FALSE),"")</f>
        <v/>
      </c>
      <c r="AG49" s="131"/>
      <c r="AH49" s="132"/>
      <c r="AI49" s="90"/>
      <c r="AJ49" s="90"/>
      <c r="AK49" s="98" t="str">
        <f>IF(AK$2="",,AK$2&amp;"_KW "&amp;$B$2&amp;"_F"&amp;$A49+AK$1)</f>
        <v/>
      </c>
      <c r="AL49" s="130" t="str">
        <f>IFNA(VLOOKUP(AL$2&amp;"F"&amp;$A49+AK$1,RackfileUPLOAD!$H:$K,3,FALSE),"")</f>
        <v/>
      </c>
      <c r="AM49" s="131"/>
      <c r="AN49" s="132"/>
      <c r="AO49" s="102"/>
      <c r="AP49" s="98" t="str">
        <f>IF(AP$2="",,AP$2&amp;"_KW "&amp;$B$2&amp;"_F"&amp;$A49+AP$1)</f>
        <v/>
      </c>
      <c r="AQ49" s="130" t="str">
        <f>IFNA(VLOOKUP(AQ$2&amp;"F"&amp;$A49+AP$1,RackfileUPLOAD!$H:$K,3,FALSE),"")</f>
        <v/>
      </c>
      <c r="AR49" s="131"/>
      <c r="AS49" s="132"/>
      <c r="AT49" s="90"/>
      <c r="AU49" s="90"/>
      <c r="AV49" s="98" t="str">
        <f>IF(AV$2="",,AV$2&amp;"_KW "&amp;$B$2&amp;"_F"&amp;$A49+AV$1)</f>
        <v/>
      </c>
      <c r="AW49" s="130" t="str">
        <f>IFNA(VLOOKUP(AW$2&amp;"F"&amp;$A49+AV$1,RackfileUPLOAD!$H:$K,3,FALSE),"")</f>
        <v/>
      </c>
      <c r="AX49" s="131"/>
      <c r="AY49" s="132"/>
      <c r="AZ49" s="102"/>
      <c r="BA49" s="98" t="str">
        <f>IF(BA$2="",,BA$2&amp;"_KW "&amp;$B$2&amp;"_F"&amp;$A49+BA$1)</f>
        <v/>
      </c>
      <c r="BB49" s="130" t="str">
        <f>IFNA(VLOOKUP(BB$2&amp;"F"&amp;$A49+BA$1,RackfileUPLOAD!$H:$K,3,FALSE),"")</f>
        <v/>
      </c>
      <c r="BC49" s="131"/>
      <c r="BD49" s="132"/>
      <c r="BE49" s="90"/>
      <c r="BF49" s="90"/>
      <c r="BG49" s="98" t="str">
        <f>IF(BG$2="",,BG$2&amp;"_KW "&amp;$B$2&amp;"_F"&amp;$A49+BG$1)</f>
        <v/>
      </c>
      <c r="BH49" s="130" t="str">
        <f>IFNA(VLOOKUP(BH$2&amp;"F"&amp;$A49+BG$1,RackfileUPLOAD!$H:$K,3,FALSE),"")</f>
        <v/>
      </c>
      <c r="BI49" s="131"/>
      <c r="BJ49" s="132"/>
      <c r="BK49" s="102"/>
      <c r="BL49" s="98" t="str">
        <f>IF(BL$2="",,BL$2&amp;"_KW "&amp;$B$2&amp;"_F"&amp;$A49+BL$1)</f>
        <v/>
      </c>
      <c r="BM49" s="130" t="str">
        <f>IFNA(VLOOKUP(BM$2&amp;"F"&amp;$A49+BL$1,RackfileUPLOAD!$H:$K,3,FALSE),"")</f>
        <v/>
      </c>
      <c r="BN49" s="131"/>
      <c r="BO49" s="132"/>
      <c r="BP49" s="120"/>
    </row>
    <row r="50" ht="17.25" customHeight="1">
      <c r="A50" s="104"/>
      <c r="B50" s="89"/>
      <c r="C50" s="106"/>
      <c r="D50" s="104"/>
      <c r="E50" s="133"/>
      <c r="G50" s="134"/>
      <c r="H50" s="108"/>
      <c r="I50" s="104"/>
      <c r="J50" s="133"/>
      <c r="L50" s="134"/>
      <c r="M50" s="106"/>
      <c r="N50" s="106"/>
      <c r="O50" s="104"/>
      <c r="P50" s="133"/>
      <c r="R50" s="134"/>
      <c r="S50" s="108"/>
      <c r="T50" s="104"/>
      <c r="U50" s="133"/>
      <c r="W50" s="134"/>
      <c r="X50" s="106"/>
      <c r="Y50" s="106"/>
      <c r="Z50" s="104"/>
      <c r="AA50" s="133"/>
      <c r="AC50" s="134"/>
      <c r="AD50" s="108"/>
      <c r="AE50" s="104"/>
      <c r="AF50" s="133"/>
      <c r="AH50" s="134"/>
      <c r="AI50" s="106"/>
      <c r="AJ50" s="106"/>
      <c r="AK50" s="104"/>
      <c r="AL50" s="133"/>
      <c r="AN50" s="134"/>
      <c r="AO50" s="108"/>
      <c r="AP50" s="104"/>
      <c r="AQ50" s="133"/>
      <c r="AS50" s="134"/>
      <c r="AT50" s="106"/>
      <c r="AU50" s="106"/>
      <c r="AV50" s="104"/>
      <c r="AW50" s="133"/>
      <c r="AY50" s="134"/>
      <c r="AZ50" s="108"/>
      <c r="BA50" s="104"/>
      <c r="BB50" s="133"/>
      <c r="BD50" s="134"/>
      <c r="BE50" s="106"/>
      <c r="BF50" s="106"/>
      <c r="BG50" s="104"/>
      <c r="BH50" s="133"/>
      <c r="BJ50" s="134"/>
      <c r="BK50" s="108"/>
      <c r="BL50" s="104"/>
      <c r="BM50" s="133"/>
      <c r="BO50" s="134"/>
      <c r="BP50" s="120"/>
    </row>
    <row r="51" ht="33.75" customHeight="1">
      <c r="A51" s="109"/>
      <c r="B51" s="89"/>
      <c r="C51" s="111"/>
      <c r="D51" s="109"/>
      <c r="E51" s="135"/>
      <c r="F51" s="136"/>
      <c r="G51" s="137"/>
      <c r="H51" s="113"/>
      <c r="I51" s="109"/>
      <c r="J51" s="135"/>
      <c r="K51" s="136"/>
      <c r="L51" s="137"/>
      <c r="M51" s="111"/>
      <c r="N51" s="111"/>
      <c r="O51" s="109"/>
      <c r="P51" s="135"/>
      <c r="Q51" s="136"/>
      <c r="R51" s="137"/>
      <c r="S51" s="113"/>
      <c r="T51" s="109"/>
      <c r="U51" s="135"/>
      <c r="V51" s="136"/>
      <c r="W51" s="137"/>
      <c r="X51" s="111"/>
      <c r="Y51" s="111"/>
      <c r="Z51" s="109"/>
      <c r="AA51" s="135"/>
      <c r="AB51" s="136"/>
      <c r="AC51" s="137"/>
      <c r="AD51" s="113"/>
      <c r="AE51" s="109"/>
      <c r="AF51" s="135"/>
      <c r="AG51" s="136"/>
      <c r="AH51" s="137"/>
      <c r="AI51" s="111"/>
      <c r="AJ51" s="111"/>
      <c r="AK51" s="109"/>
      <c r="AL51" s="135"/>
      <c r="AM51" s="136"/>
      <c r="AN51" s="137"/>
      <c r="AO51" s="113"/>
      <c r="AP51" s="109"/>
      <c r="AQ51" s="135"/>
      <c r="AR51" s="136"/>
      <c r="AS51" s="137"/>
      <c r="AT51" s="111"/>
      <c r="AU51" s="111"/>
      <c r="AV51" s="109"/>
      <c r="AW51" s="135"/>
      <c r="AX51" s="136"/>
      <c r="AY51" s="137"/>
      <c r="AZ51" s="113"/>
      <c r="BA51" s="109"/>
      <c r="BB51" s="135"/>
      <c r="BC51" s="136"/>
      <c r="BD51" s="137"/>
      <c r="BE51" s="111"/>
      <c r="BF51" s="111"/>
      <c r="BG51" s="109"/>
      <c r="BH51" s="135"/>
      <c r="BI51" s="136"/>
      <c r="BJ51" s="137"/>
      <c r="BK51" s="113"/>
      <c r="BL51" s="109"/>
      <c r="BM51" s="135"/>
      <c r="BN51" s="136"/>
      <c r="BO51" s="137"/>
      <c r="BP51" s="120"/>
    </row>
    <row r="52" ht="4.5" customHeight="1">
      <c r="A52" s="114"/>
      <c r="B52" s="89"/>
      <c r="C52" s="90"/>
      <c r="D52" s="138"/>
      <c r="E52" s="94"/>
      <c r="F52" s="94"/>
      <c r="G52" s="94"/>
      <c r="H52" s="90"/>
      <c r="I52" s="138"/>
      <c r="J52" s="94"/>
      <c r="K52" s="94"/>
      <c r="L52" s="94"/>
      <c r="M52" s="90"/>
      <c r="N52" s="90"/>
      <c r="O52" s="138"/>
      <c r="P52" s="94"/>
      <c r="Q52" s="94"/>
      <c r="R52" s="94"/>
      <c r="S52" s="90"/>
      <c r="T52" s="138"/>
      <c r="U52" s="94"/>
      <c r="V52" s="94"/>
      <c r="W52" s="94"/>
      <c r="X52" s="90"/>
      <c r="Y52" s="90"/>
      <c r="Z52" s="138"/>
      <c r="AA52" s="94"/>
      <c r="AB52" s="94"/>
      <c r="AC52" s="94"/>
      <c r="AD52" s="90"/>
      <c r="AE52" s="138"/>
      <c r="AF52" s="94"/>
      <c r="AG52" s="94"/>
      <c r="AH52" s="94"/>
      <c r="AI52" s="90"/>
      <c r="AJ52" s="90"/>
      <c r="AK52" s="138"/>
      <c r="AL52" s="94"/>
      <c r="AM52" s="94"/>
      <c r="AN52" s="94"/>
      <c r="AO52" s="90"/>
      <c r="AP52" s="138"/>
      <c r="AQ52" s="94"/>
      <c r="AR52" s="94"/>
      <c r="AS52" s="94"/>
      <c r="AT52" s="90"/>
      <c r="AU52" s="90"/>
      <c r="AV52" s="138"/>
      <c r="AW52" s="94"/>
      <c r="AX52" s="94"/>
      <c r="AY52" s="94"/>
      <c r="AZ52" s="90"/>
      <c r="BA52" s="138"/>
      <c r="BB52" s="94"/>
      <c r="BC52" s="94"/>
      <c r="BD52" s="94"/>
      <c r="BE52" s="90"/>
      <c r="BF52" s="90"/>
      <c r="BG52" s="138"/>
      <c r="BH52" s="94"/>
      <c r="BI52" s="94"/>
      <c r="BJ52" s="94"/>
      <c r="BK52" s="90"/>
      <c r="BL52" s="138"/>
      <c r="BM52" s="94"/>
      <c r="BN52" s="94"/>
      <c r="BO52" s="94"/>
      <c r="BP52" s="115"/>
    </row>
    <row r="53" ht="4.5" customHeight="1">
      <c r="A53" s="114"/>
      <c r="B53" s="89"/>
      <c r="C53" s="90"/>
      <c r="D53" s="138"/>
      <c r="E53" s="90"/>
      <c r="F53" s="90"/>
      <c r="G53" s="90"/>
      <c r="H53" s="90"/>
      <c r="I53" s="138"/>
      <c r="J53" s="90"/>
      <c r="K53" s="90"/>
      <c r="L53" s="90"/>
      <c r="M53" s="90"/>
      <c r="N53" s="90"/>
      <c r="O53" s="138"/>
      <c r="P53" s="90"/>
      <c r="Q53" s="90"/>
      <c r="R53" s="90"/>
      <c r="S53" s="90"/>
      <c r="T53" s="138"/>
      <c r="U53" s="90"/>
      <c r="V53" s="90"/>
      <c r="W53" s="90"/>
      <c r="X53" s="93"/>
      <c r="Y53" s="93"/>
      <c r="Z53" s="138"/>
      <c r="AA53" s="90"/>
      <c r="AB53" s="90"/>
      <c r="AC53" s="90"/>
      <c r="AD53" s="90"/>
      <c r="AE53" s="138"/>
      <c r="AF53" s="90"/>
      <c r="AG53" s="90"/>
      <c r="AH53" s="90"/>
      <c r="AI53" s="90"/>
      <c r="AJ53" s="90"/>
      <c r="AK53" s="138"/>
      <c r="AL53" s="90"/>
      <c r="AM53" s="90"/>
      <c r="AN53" s="90"/>
      <c r="AO53" s="90"/>
      <c r="AP53" s="138"/>
      <c r="AQ53" s="90"/>
      <c r="AR53" s="90"/>
      <c r="AS53" s="90"/>
      <c r="AT53" s="94"/>
      <c r="AU53" s="94"/>
      <c r="AV53" s="138"/>
      <c r="AW53" s="90"/>
      <c r="AX53" s="90"/>
      <c r="AY53" s="90"/>
      <c r="AZ53" s="90"/>
      <c r="BA53" s="138"/>
      <c r="BB53" s="90"/>
      <c r="BC53" s="90"/>
      <c r="BD53" s="90"/>
      <c r="BE53" s="94"/>
      <c r="BF53" s="94"/>
      <c r="BG53" s="138"/>
      <c r="BH53" s="90"/>
      <c r="BI53" s="90"/>
      <c r="BJ53" s="90"/>
      <c r="BK53" s="90"/>
      <c r="BL53" s="138"/>
      <c r="BM53" s="90"/>
      <c r="BN53" s="90"/>
      <c r="BO53" s="90"/>
      <c r="BP53" s="96"/>
    </row>
    <row r="54" ht="59.25" customHeight="1">
      <c r="A54" s="140">
        <f>A49+2</f>
        <v>37</v>
      </c>
      <c r="B54" s="123"/>
      <c r="C54" s="90"/>
      <c r="D54" s="98" t="str">
        <f>IF(D$2="",,D$2&amp;"_KW "&amp;$B$2&amp;"_F"&amp;$A54+D$1)</f>
        <v>ASL3_KW 19_F37</v>
      </c>
      <c r="E54" s="130" t="str">
        <f>IFNA(VLOOKUP(E$2&amp;"F"&amp;$A54+D$1,RackfileUPLOAD!$H:$K,3,FALSE),"")</f>
        <v/>
      </c>
      <c r="F54" s="131"/>
      <c r="G54" s="132"/>
      <c r="H54" s="102"/>
      <c r="I54" s="98" t="str">
        <f>IF(I$2="",,I$2&amp;"_KW "&amp;$B$2&amp;"_F"&amp;$A54+I$1)</f>
        <v>ASL3_KW 19_F38</v>
      </c>
      <c r="J54" s="130" t="str">
        <f>IFNA(VLOOKUP(J$2&amp;"F"&amp;$A54+I$1,RackfileUPLOAD!$H:$K,3,FALSE),"")</f>
        <v/>
      </c>
      <c r="K54" s="131"/>
      <c r="L54" s="132"/>
      <c r="M54" s="90"/>
      <c r="N54" s="90"/>
      <c r="O54" s="98" t="str">
        <f>IF(O$2="",,O$2&amp;"_KW "&amp;$B$2&amp;"_F"&amp;$A54+O$1)</f>
        <v/>
      </c>
      <c r="P54" s="130" t="str">
        <f>IFNA(VLOOKUP(P$2&amp;"F"&amp;$A54+O$1,RackfileUPLOAD!$H:$K,3,FALSE),"")</f>
        <v/>
      </c>
      <c r="Q54" s="131"/>
      <c r="R54" s="132"/>
      <c r="S54" s="102"/>
      <c r="T54" s="98" t="str">
        <f>IF(T$2="",,T$2&amp;"_KW "&amp;$B$2&amp;"_F"&amp;$A54+T$1)</f>
        <v/>
      </c>
      <c r="U54" s="130" t="str">
        <f>IFNA(VLOOKUP(U$2&amp;"F"&amp;$A54+T$1,RackfileUPLOAD!$H:$K,3,FALSE),"")</f>
        <v/>
      </c>
      <c r="V54" s="131"/>
      <c r="W54" s="132"/>
      <c r="X54" s="90"/>
      <c r="Y54" s="90"/>
      <c r="Z54" s="98" t="str">
        <f>IF(Z$2="",,Z$2&amp;"_KW "&amp;$B$2&amp;"_F"&amp;$A54+Z$1)</f>
        <v/>
      </c>
      <c r="AA54" s="130" t="str">
        <f>IFNA(VLOOKUP(AA$2&amp;"F"&amp;$A54+Z$1,RackfileUPLOAD!$H:$K,3,FALSE),"")</f>
        <v/>
      </c>
      <c r="AB54" s="131"/>
      <c r="AC54" s="132"/>
      <c r="AD54" s="102"/>
      <c r="AE54" s="98" t="str">
        <f>IF(AE$2="",,AE$2&amp;"_KW "&amp;$B$2&amp;"_F"&amp;$A54+AE$1)</f>
        <v/>
      </c>
      <c r="AF54" s="130" t="str">
        <f>IFNA(VLOOKUP(AF$2&amp;"F"&amp;$A54+AE$1,RackfileUPLOAD!$H:$K,3,FALSE),"")</f>
        <v/>
      </c>
      <c r="AG54" s="131"/>
      <c r="AH54" s="132"/>
      <c r="AI54" s="90"/>
      <c r="AJ54" s="90"/>
      <c r="AK54" s="98" t="str">
        <f>IF(AK$2="",,AK$2&amp;"_KW "&amp;$B$2&amp;"_F"&amp;$A54+AK$1)</f>
        <v/>
      </c>
      <c r="AL54" s="130" t="str">
        <f>IFNA(VLOOKUP(AL$2&amp;"F"&amp;$A54+AK$1,RackfileUPLOAD!$H:$K,3,FALSE),"")</f>
        <v/>
      </c>
      <c r="AM54" s="131"/>
      <c r="AN54" s="132"/>
      <c r="AO54" s="102"/>
      <c r="AP54" s="98" t="str">
        <f>IF(AP$2="",,AP$2&amp;"_KW "&amp;$B$2&amp;"_F"&amp;$A54+AP$1)</f>
        <v/>
      </c>
      <c r="AQ54" s="130" t="str">
        <f>IFNA(VLOOKUP(AQ$2&amp;"F"&amp;$A54+AP$1,RackfileUPLOAD!$H:$K,3,FALSE),"")</f>
        <v/>
      </c>
      <c r="AR54" s="131"/>
      <c r="AS54" s="132"/>
      <c r="AT54" s="90"/>
      <c r="AU54" s="90"/>
      <c r="AV54" s="98" t="str">
        <f>IF(AV$2="",,AV$2&amp;"_KW "&amp;$B$2&amp;"_F"&amp;$A54+AV$1)</f>
        <v/>
      </c>
      <c r="AW54" s="130" t="str">
        <f>IFNA(VLOOKUP(AW$2&amp;"F"&amp;$A54+AV$1,RackfileUPLOAD!$H:$K,3,FALSE),"")</f>
        <v/>
      </c>
      <c r="AX54" s="131"/>
      <c r="AY54" s="132"/>
      <c r="AZ54" s="102"/>
      <c r="BA54" s="98" t="str">
        <f>IF(BA$2="",,BA$2&amp;"_KW "&amp;$B$2&amp;"_F"&amp;$A54+BA$1)</f>
        <v/>
      </c>
      <c r="BB54" s="130" t="str">
        <f>IFNA(VLOOKUP(BB$2&amp;"F"&amp;$A54+BA$1,RackfileUPLOAD!$H:$K,3,FALSE),"")</f>
        <v/>
      </c>
      <c r="BC54" s="131"/>
      <c r="BD54" s="132"/>
      <c r="BE54" s="90"/>
      <c r="BF54" s="90"/>
      <c r="BG54" s="98" t="str">
        <f>IF(BG$2="",,BG$2&amp;"_KW "&amp;$B$2&amp;"_F"&amp;$A54+BG$1)</f>
        <v/>
      </c>
      <c r="BH54" s="130" t="str">
        <f>IFNA(VLOOKUP(BH$2&amp;"F"&amp;$A54+BG$1,RackfileUPLOAD!$H:$K,3,FALSE),"")</f>
        <v/>
      </c>
      <c r="BI54" s="131"/>
      <c r="BJ54" s="132"/>
      <c r="BK54" s="102"/>
      <c r="BL54" s="98" t="str">
        <f>IF(BL$2="",,BL$2&amp;"_KW "&amp;$B$2&amp;"_F"&amp;$A54+BL$1)</f>
        <v/>
      </c>
      <c r="BM54" s="130" t="str">
        <f>IFNA(VLOOKUP(BM$2&amp;"F"&amp;$A54+BL$1,RackfileUPLOAD!$H:$K,3,FALSE),"")</f>
        <v/>
      </c>
      <c r="BN54" s="131"/>
      <c r="BO54" s="132"/>
      <c r="BP54" s="103"/>
    </row>
    <row r="55" ht="17.25" customHeight="1">
      <c r="A55" s="104"/>
      <c r="B55" s="89"/>
      <c r="C55" s="106"/>
      <c r="D55" s="104"/>
      <c r="E55" s="133"/>
      <c r="G55" s="134"/>
      <c r="H55" s="108"/>
      <c r="I55" s="104"/>
      <c r="J55" s="133"/>
      <c r="L55" s="134"/>
      <c r="M55" s="106"/>
      <c r="N55" s="106"/>
      <c r="O55" s="104"/>
      <c r="P55" s="133"/>
      <c r="R55" s="134"/>
      <c r="S55" s="108"/>
      <c r="T55" s="104"/>
      <c r="U55" s="133"/>
      <c r="W55" s="134"/>
      <c r="X55" s="106"/>
      <c r="Y55" s="106"/>
      <c r="Z55" s="104"/>
      <c r="AA55" s="133"/>
      <c r="AC55" s="134"/>
      <c r="AD55" s="108"/>
      <c r="AE55" s="104"/>
      <c r="AF55" s="133"/>
      <c r="AH55" s="134"/>
      <c r="AI55" s="106"/>
      <c r="AJ55" s="106"/>
      <c r="AK55" s="104"/>
      <c r="AL55" s="133"/>
      <c r="AN55" s="134"/>
      <c r="AO55" s="108"/>
      <c r="AP55" s="104"/>
      <c r="AQ55" s="133"/>
      <c r="AS55" s="134"/>
      <c r="AT55" s="106"/>
      <c r="AU55" s="106"/>
      <c r="AV55" s="104"/>
      <c r="AW55" s="133"/>
      <c r="AY55" s="134"/>
      <c r="AZ55" s="108"/>
      <c r="BA55" s="104"/>
      <c r="BB55" s="133"/>
      <c r="BD55" s="134"/>
      <c r="BE55" s="106"/>
      <c r="BF55" s="106"/>
      <c r="BG55" s="104"/>
      <c r="BH55" s="133"/>
      <c r="BJ55" s="134"/>
      <c r="BK55" s="108"/>
      <c r="BL55" s="104"/>
      <c r="BM55" s="133"/>
      <c r="BO55" s="134"/>
      <c r="BP55" s="103"/>
    </row>
    <row r="56" ht="33.75" customHeight="1">
      <c r="A56" s="109"/>
      <c r="B56" s="89"/>
      <c r="C56" s="111"/>
      <c r="D56" s="109"/>
      <c r="E56" s="135"/>
      <c r="F56" s="136"/>
      <c r="G56" s="137"/>
      <c r="H56" s="113"/>
      <c r="I56" s="109"/>
      <c r="J56" s="135"/>
      <c r="K56" s="136"/>
      <c r="L56" s="137"/>
      <c r="M56" s="111"/>
      <c r="N56" s="111"/>
      <c r="O56" s="109"/>
      <c r="P56" s="135"/>
      <c r="Q56" s="136"/>
      <c r="R56" s="137"/>
      <c r="S56" s="113"/>
      <c r="T56" s="109"/>
      <c r="U56" s="135"/>
      <c r="V56" s="136"/>
      <c r="W56" s="137"/>
      <c r="X56" s="111"/>
      <c r="Y56" s="111"/>
      <c r="Z56" s="109"/>
      <c r="AA56" s="135"/>
      <c r="AB56" s="136"/>
      <c r="AC56" s="137"/>
      <c r="AD56" s="113"/>
      <c r="AE56" s="109"/>
      <c r="AF56" s="135"/>
      <c r="AG56" s="136"/>
      <c r="AH56" s="137"/>
      <c r="AI56" s="111"/>
      <c r="AJ56" s="111"/>
      <c r="AK56" s="109"/>
      <c r="AL56" s="135"/>
      <c r="AM56" s="136"/>
      <c r="AN56" s="137"/>
      <c r="AO56" s="113"/>
      <c r="AP56" s="109"/>
      <c r="AQ56" s="135"/>
      <c r="AR56" s="136"/>
      <c r="AS56" s="137"/>
      <c r="AT56" s="111"/>
      <c r="AU56" s="111"/>
      <c r="AV56" s="109"/>
      <c r="AW56" s="135"/>
      <c r="AX56" s="136"/>
      <c r="AY56" s="137"/>
      <c r="AZ56" s="113"/>
      <c r="BA56" s="109"/>
      <c r="BB56" s="135"/>
      <c r="BC56" s="136"/>
      <c r="BD56" s="137"/>
      <c r="BE56" s="111"/>
      <c r="BF56" s="111"/>
      <c r="BG56" s="109"/>
      <c r="BH56" s="135"/>
      <c r="BI56" s="136"/>
      <c r="BJ56" s="137"/>
      <c r="BK56" s="113"/>
      <c r="BL56" s="109"/>
      <c r="BM56" s="135"/>
      <c r="BN56" s="136"/>
      <c r="BO56" s="137"/>
      <c r="BP56" s="103"/>
    </row>
    <row r="57" ht="9.0" customHeight="1">
      <c r="A57" s="114"/>
      <c r="B57" s="89"/>
      <c r="C57" s="90"/>
      <c r="D57" s="138"/>
      <c r="E57" s="94"/>
      <c r="F57" s="94"/>
      <c r="G57" s="94"/>
      <c r="H57" s="90"/>
      <c r="I57" s="138"/>
      <c r="J57" s="94"/>
      <c r="K57" s="94"/>
      <c r="L57" s="94"/>
      <c r="M57" s="90"/>
      <c r="N57" s="90"/>
      <c r="O57" s="138"/>
      <c r="P57" s="94"/>
      <c r="Q57" s="94"/>
      <c r="R57" s="94"/>
      <c r="S57" s="90"/>
      <c r="T57" s="138"/>
      <c r="U57" s="94"/>
      <c r="V57" s="94"/>
      <c r="W57" s="94"/>
      <c r="X57" s="90"/>
      <c r="Y57" s="90"/>
      <c r="Z57" s="138"/>
      <c r="AA57" s="94"/>
      <c r="AB57" s="94"/>
      <c r="AC57" s="94"/>
      <c r="AD57" s="90"/>
      <c r="AE57" s="138"/>
      <c r="AF57" s="94"/>
      <c r="AG57" s="94"/>
      <c r="AH57" s="94"/>
      <c r="AI57" s="90"/>
      <c r="AJ57" s="90"/>
      <c r="AK57" s="138"/>
      <c r="AL57" s="94"/>
      <c r="AM57" s="94"/>
      <c r="AN57" s="94"/>
      <c r="AO57" s="90"/>
      <c r="AP57" s="138"/>
      <c r="AQ57" s="94"/>
      <c r="AR57" s="94"/>
      <c r="AS57" s="94"/>
      <c r="AT57" s="90"/>
      <c r="AU57" s="90"/>
      <c r="AV57" s="138"/>
      <c r="AW57" s="94"/>
      <c r="AX57" s="94"/>
      <c r="AY57" s="94"/>
      <c r="AZ57" s="90"/>
      <c r="BA57" s="138"/>
      <c r="BB57" s="94"/>
      <c r="BC57" s="94"/>
      <c r="BD57" s="94"/>
      <c r="BE57" s="90"/>
      <c r="BF57" s="90"/>
      <c r="BG57" s="138"/>
      <c r="BH57" s="94"/>
      <c r="BI57" s="94"/>
      <c r="BJ57" s="94"/>
      <c r="BK57" s="90"/>
      <c r="BL57" s="138"/>
      <c r="BM57" s="94"/>
      <c r="BN57" s="94"/>
      <c r="BO57" s="94"/>
      <c r="BP57" s="115"/>
    </row>
    <row r="58" ht="59.25" customHeight="1">
      <c r="A58" s="97">
        <f>A54+2</f>
        <v>39</v>
      </c>
      <c r="B58" s="89"/>
      <c r="C58" s="90"/>
      <c r="D58" s="98" t="str">
        <f>IF(D$2="",,D$2&amp;"_KW "&amp;$B$2&amp;"_F"&amp;$A58+D$1)</f>
        <v>ASL3_KW 19_F39</v>
      </c>
      <c r="E58" s="130" t="str">
        <f>IFNA(VLOOKUP(E$2&amp;"F"&amp;$A58+D$1,RackfileUPLOAD!$H:$K,3,FALSE),"")</f>
        <v/>
      </c>
      <c r="F58" s="131"/>
      <c r="G58" s="132"/>
      <c r="H58" s="102"/>
      <c r="I58" s="98" t="str">
        <f>IF(I$2="",,I$2&amp;"_KW "&amp;$B$2&amp;"_F"&amp;$A58+I$1)</f>
        <v>ASL3_KW 19_F40</v>
      </c>
      <c r="J58" s="130" t="str">
        <f>IFNA(VLOOKUP(J$2&amp;"F"&amp;$A58+I$1,RackfileUPLOAD!$H:$K,3,FALSE),"")</f>
        <v/>
      </c>
      <c r="K58" s="131"/>
      <c r="L58" s="132"/>
      <c r="M58" s="90"/>
      <c r="N58" s="90"/>
      <c r="O58" s="98" t="str">
        <f>IF(O$2="",,O$2&amp;"_KW "&amp;$B$2&amp;"_F"&amp;$A58+O$1)</f>
        <v/>
      </c>
      <c r="P58" s="130" t="str">
        <f>IFNA(VLOOKUP(P$2&amp;"F"&amp;$A58+O$1,RackfileUPLOAD!$H:$K,3,FALSE),"")</f>
        <v/>
      </c>
      <c r="Q58" s="131"/>
      <c r="R58" s="132"/>
      <c r="S58" s="102"/>
      <c r="T58" s="98" t="str">
        <f>IF(T$2="",,T$2&amp;"_KW "&amp;$B$2&amp;"_F"&amp;$A58+T$1)</f>
        <v/>
      </c>
      <c r="U58" s="130" t="str">
        <f>IFNA(VLOOKUP(U$2&amp;"F"&amp;$A58+T$1,RackfileUPLOAD!$H:$K,3,FALSE),"")</f>
        <v/>
      </c>
      <c r="V58" s="131"/>
      <c r="W58" s="132"/>
      <c r="X58" s="90"/>
      <c r="Y58" s="90"/>
      <c r="Z58" s="98" t="str">
        <f>IF(Z$2="",,Z$2&amp;"_KW "&amp;$B$2&amp;"_F"&amp;$A58+Z$1)</f>
        <v/>
      </c>
      <c r="AA58" s="130" t="str">
        <f>IFNA(VLOOKUP(AA$2&amp;"F"&amp;$A58+Z$1,RackfileUPLOAD!$H:$K,3,FALSE),"")</f>
        <v/>
      </c>
      <c r="AB58" s="131"/>
      <c r="AC58" s="132"/>
      <c r="AD58" s="102"/>
      <c r="AE58" s="98" t="str">
        <f>IF(AE$2="",,AE$2&amp;"_KW "&amp;$B$2&amp;"_F"&amp;$A58+AE$1)</f>
        <v/>
      </c>
      <c r="AF58" s="130" t="str">
        <f>IFNA(VLOOKUP(AF$2&amp;"F"&amp;$A58+AE$1,RackfileUPLOAD!$H:$K,3,FALSE),"")</f>
        <v/>
      </c>
      <c r="AG58" s="131"/>
      <c r="AH58" s="132"/>
      <c r="AI58" s="90"/>
      <c r="AJ58" s="90"/>
      <c r="AK58" s="98" t="str">
        <f>IF(AK$2="",,AK$2&amp;"_KW "&amp;$B$2&amp;"_F"&amp;$A58+AK$1)</f>
        <v/>
      </c>
      <c r="AL58" s="130" t="str">
        <f>IFNA(VLOOKUP(AL$2&amp;"F"&amp;$A58+AK$1,RackfileUPLOAD!$H:$K,3,FALSE),"")</f>
        <v/>
      </c>
      <c r="AM58" s="131"/>
      <c r="AN58" s="132"/>
      <c r="AO58" s="102"/>
      <c r="AP58" s="98" t="str">
        <f>IF(AP$2="",,AP$2&amp;"_KW "&amp;$B$2&amp;"_F"&amp;$A58+AP$1)</f>
        <v/>
      </c>
      <c r="AQ58" s="130" t="str">
        <f>IFNA(VLOOKUP(AQ$2&amp;"F"&amp;$A58+AP$1,RackfileUPLOAD!$H:$K,3,FALSE),"")</f>
        <v/>
      </c>
      <c r="AR58" s="131"/>
      <c r="AS58" s="132"/>
      <c r="AT58" s="90"/>
      <c r="AU58" s="90"/>
      <c r="AV58" s="98" t="str">
        <f>IF(AV$2="",,AV$2&amp;"_KW "&amp;$B$2&amp;"_F"&amp;$A58+AV$1)</f>
        <v/>
      </c>
      <c r="AW58" s="130" t="str">
        <f>IFNA(VLOOKUP(AW$2&amp;"F"&amp;$A58+AV$1,RackfileUPLOAD!$H:$K,3,FALSE),"")</f>
        <v/>
      </c>
      <c r="AX58" s="131"/>
      <c r="AY58" s="132"/>
      <c r="AZ58" s="102"/>
      <c r="BA58" s="98" t="str">
        <f>IF(BA$2="",,BA$2&amp;"_KW "&amp;$B$2&amp;"_F"&amp;$A58+BA$1)</f>
        <v/>
      </c>
      <c r="BB58" s="130" t="str">
        <f>IFNA(VLOOKUP(BB$2&amp;"F"&amp;$A58+BA$1,RackfileUPLOAD!$H:$K,3,FALSE),"")</f>
        <v/>
      </c>
      <c r="BC58" s="131"/>
      <c r="BD58" s="132"/>
      <c r="BE58" s="90"/>
      <c r="BF58" s="90"/>
      <c r="BG58" s="98" t="str">
        <f>IF(BG$2="",,BG$2&amp;"_KW "&amp;$B$2&amp;"_F"&amp;$A58+BG$1)</f>
        <v/>
      </c>
      <c r="BH58" s="130" t="str">
        <f>IFNA(VLOOKUP(BH$2&amp;"F"&amp;$A58+BG$1,RackfileUPLOAD!$H:$K,3,FALSE),"")</f>
        <v/>
      </c>
      <c r="BI58" s="131"/>
      <c r="BJ58" s="132"/>
      <c r="BK58" s="102"/>
      <c r="BL58" s="98" t="str">
        <f>IF(BL$2="",,BL$2&amp;"_KW "&amp;$B$2&amp;"_F"&amp;$A58+BL$1)</f>
        <v/>
      </c>
      <c r="BM58" s="130" t="str">
        <f>IFNA(VLOOKUP(BM$2&amp;"F"&amp;$A58+BL$1,RackfileUPLOAD!$H:$K,3,FALSE),"")</f>
        <v/>
      </c>
      <c r="BN58" s="131"/>
      <c r="BO58" s="132"/>
      <c r="BP58" s="103"/>
    </row>
    <row r="59" ht="17.25" customHeight="1">
      <c r="A59" s="104"/>
      <c r="B59" s="89"/>
      <c r="C59" s="106"/>
      <c r="D59" s="104"/>
      <c r="E59" s="133"/>
      <c r="G59" s="134"/>
      <c r="H59" s="108"/>
      <c r="I59" s="104"/>
      <c r="J59" s="133"/>
      <c r="L59" s="134"/>
      <c r="M59" s="106"/>
      <c r="N59" s="106"/>
      <c r="O59" s="104"/>
      <c r="P59" s="133"/>
      <c r="R59" s="134"/>
      <c r="S59" s="108"/>
      <c r="T59" s="104"/>
      <c r="U59" s="133"/>
      <c r="W59" s="134"/>
      <c r="X59" s="106"/>
      <c r="Y59" s="106"/>
      <c r="Z59" s="104"/>
      <c r="AA59" s="133"/>
      <c r="AC59" s="134"/>
      <c r="AD59" s="108"/>
      <c r="AE59" s="104"/>
      <c r="AF59" s="133"/>
      <c r="AH59" s="134"/>
      <c r="AI59" s="106"/>
      <c r="AJ59" s="106"/>
      <c r="AK59" s="104"/>
      <c r="AL59" s="133"/>
      <c r="AN59" s="134"/>
      <c r="AO59" s="108"/>
      <c r="AP59" s="104"/>
      <c r="AQ59" s="133"/>
      <c r="AS59" s="134"/>
      <c r="AT59" s="106"/>
      <c r="AU59" s="106"/>
      <c r="AV59" s="104"/>
      <c r="AW59" s="133"/>
      <c r="AY59" s="134"/>
      <c r="AZ59" s="108"/>
      <c r="BA59" s="104"/>
      <c r="BB59" s="133"/>
      <c r="BD59" s="134"/>
      <c r="BE59" s="106"/>
      <c r="BF59" s="106"/>
      <c r="BG59" s="104"/>
      <c r="BH59" s="133"/>
      <c r="BJ59" s="134"/>
      <c r="BK59" s="108"/>
      <c r="BL59" s="104"/>
      <c r="BM59" s="133"/>
      <c r="BO59" s="134"/>
      <c r="BP59" s="103"/>
    </row>
    <row r="60" ht="33.75" customHeight="1">
      <c r="A60" s="109"/>
      <c r="B60" s="89"/>
      <c r="C60" s="111"/>
      <c r="D60" s="109"/>
      <c r="E60" s="135"/>
      <c r="F60" s="136"/>
      <c r="G60" s="137"/>
      <c r="H60" s="113"/>
      <c r="I60" s="109"/>
      <c r="J60" s="135"/>
      <c r="K60" s="136"/>
      <c r="L60" s="137"/>
      <c r="M60" s="111"/>
      <c r="N60" s="111"/>
      <c r="O60" s="109"/>
      <c r="P60" s="135"/>
      <c r="Q60" s="136"/>
      <c r="R60" s="137"/>
      <c r="S60" s="113"/>
      <c r="T60" s="109"/>
      <c r="U60" s="135"/>
      <c r="V60" s="136"/>
      <c r="W60" s="137"/>
      <c r="X60" s="111"/>
      <c r="Y60" s="111"/>
      <c r="Z60" s="109"/>
      <c r="AA60" s="135"/>
      <c r="AB60" s="136"/>
      <c r="AC60" s="137"/>
      <c r="AD60" s="113"/>
      <c r="AE60" s="109"/>
      <c r="AF60" s="135"/>
      <c r="AG60" s="136"/>
      <c r="AH60" s="137"/>
      <c r="AI60" s="111"/>
      <c r="AJ60" s="111"/>
      <c r="AK60" s="109"/>
      <c r="AL60" s="135"/>
      <c r="AM60" s="136"/>
      <c r="AN60" s="137"/>
      <c r="AO60" s="113"/>
      <c r="AP60" s="109"/>
      <c r="AQ60" s="135"/>
      <c r="AR60" s="136"/>
      <c r="AS60" s="137"/>
      <c r="AT60" s="111"/>
      <c r="AU60" s="111"/>
      <c r="AV60" s="109"/>
      <c r="AW60" s="135"/>
      <c r="AX60" s="136"/>
      <c r="AY60" s="137"/>
      <c r="AZ60" s="113"/>
      <c r="BA60" s="109"/>
      <c r="BB60" s="135"/>
      <c r="BC60" s="136"/>
      <c r="BD60" s="137"/>
      <c r="BE60" s="111"/>
      <c r="BF60" s="111"/>
      <c r="BG60" s="109"/>
      <c r="BH60" s="135"/>
      <c r="BI60" s="136"/>
      <c r="BJ60" s="137"/>
      <c r="BK60" s="113"/>
      <c r="BL60" s="109"/>
      <c r="BM60" s="135"/>
      <c r="BN60" s="136"/>
      <c r="BO60" s="137"/>
      <c r="BP60" s="103"/>
    </row>
    <row r="61" ht="9.0" customHeight="1">
      <c r="A61" s="88"/>
      <c r="B61" s="89"/>
      <c r="C61" s="90"/>
      <c r="D61" s="138"/>
      <c r="E61" s="94"/>
      <c r="F61" s="94"/>
      <c r="G61" s="94"/>
      <c r="H61" s="90"/>
      <c r="I61" s="138"/>
      <c r="J61" s="94"/>
      <c r="K61" s="94"/>
      <c r="L61" s="94"/>
      <c r="M61" s="90"/>
      <c r="N61" s="90"/>
      <c r="O61" s="138"/>
      <c r="P61" s="94"/>
      <c r="Q61" s="94"/>
      <c r="R61" s="94"/>
      <c r="S61" s="90"/>
      <c r="T61" s="138"/>
      <c r="U61" s="94"/>
      <c r="V61" s="94"/>
      <c r="W61" s="94"/>
      <c r="X61" s="90"/>
      <c r="Y61" s="90"/>
      <c r="Z61" s="138"/>
      <c r="AA61" s="94"/>
      <c r="AB61" s="94"/>
      <c r="AC61" s="94"/>
      <c r="AD61" s="90"/>
      <c r="AE61" s="138"/>
      <c r="AF61" s="94"/>
      <c r="AG61" s="94"/>
      <c r="AH61" s="94"/>
      <c r="AI61" s="90"/>
      <c r="AJ61" s="90"/>
      <c r="AK61" s="138"/>
      <c r="AL61" s="94"/>
      <c r="AM61" s="94"/>
      <c r="AN61" s="94"/>
      <c r="AO61" s="90"/>
      <c r="AP61" s="138"/>
      <c r="AQ61" s="94"/>
      <c r="AR61" s="94"/>
      <c r="AS61" s="94"/>
      <c r="AT61" s="90"/>
      <c r="AU61" s="90"/>
      <c r="AV61" s="138"/>
      <c r="AW61" s="94"/>
      <c r="AX61" s="94"/>
      <c r="AY61" s="94"/>
      <c r="AZ61" s="90"/>
      <c r="BA61" s="138"/>
      <c r="BB61" s="94"/>
      <c r="BC61" s="94"/>
      <c r="BD61" s="94"/>
      <c r="BE61" s="90"/>
      <c r="BF61" s="90"/>
      <c r="BG61" s="138"/>
      <c r="BH61" s="94"/>
      <c r="BI61" s="94"/>
      <c r="BJ61" s="94"/>
      <c r="BK61" s="90"/>
      <c r="BL61" s="138"/>
      <c r="BM61" s="94"/>
      <c r="BN61" s="94"/>
      <c r="BO61" s="94"/>
      <c r="BP61" s="115"/>
    </row>
    <row r="62" ht="59.25" customHeight="1">
      <c r="A62" s="97">
        <f>A58+2</f>
        <v>41</v>
      </c>
      <c r="B62" s="89"/>
      <c r="C62" s="90"/>
      <c r="D62" s="98" t="str">
        <f>IF(D$2="",,D$2&amp;"_KW "&amp;$B$2&amp;"_F"&amp;$A62+D$1)</f>
        <v>ASL3_KW 19_F41</v>
      </c>
      <c r="E62" s="130" t="str">
        <f>IFNA(VLOOKUP(E$2&amp;"F"&amp;$A62+D$1,RackfileUPLOAD!$H:$K,3,FALSE),"")</f>
        <v/>
      </c>
      <c r="F62" s="131"/>
      <c r="G62" s="132"/>
      <c r="H62" s="102"/>
      <c r="I62" s="98" t="str">
        <f>IF(I$2="",,I$2&amp;"_KW "&amp;$B$2&amp;"_F"&amp;$A62+I$1)</f>
        <v>ASL3_KW 19_F42</v>
      </c>
      <c r="J62" s="130" t="str">
        <f>IFNA(VLOOKUP(J$2&amp;"F"&amp;$A62+I$1,RackfileUPLOAD!$H:$K,3,FALSE),"")</f>
        <v/>
      </c>
      <c r="K62" s="131"/>
      <c r="L62" s="132"/>
      <c r="M62" s="90"/>
      <c r="N62" s="90"/>
      <c r="O62" s="98" t="str">
        <f>IF(O$2="",,O$2&amp;"_KW "&amp;$B$2&amp;"_F"&amp;$A62+O$1)</f>
        <v/>
      </c>
      <c r="P62" s="130" t="str">
        <f>IFNA(VLOOKUP(P$2&amp;"F"&amp;$A62+O$1,RackfileUPLOAD!$H:$K,3,FALSE),"")</f>
        <v/>
      </c>
      <c r="Q62" s="131"/>
      <c r="R62" s="132"/>
      <c r="S62" s="102"/>
      <c r="T62" s="98" t="str">
        <f>IF(T$2="",,T$2&amp;"_KW "&amp;$B$2&amp;"_F"&amp;$A62+T$1)</f>
        <v/>
      </c>
      <c r="U62" s="130" t="str">
        <f>IFNA(VLOOKUP(U$2&amp;"F"&amp;$A62+T$1,RackfileUPLOAD!$H:$K,3,FALSE),"")</f>
        <v/>
      </c>
      <c r="V62" s="131"/>
      <c r="W62" s="132"/>
      <c r="X62" s="90"/>
      <c r="Y62" s="90"/>
      <c r="Z62" s="98" t="str">
        <f>IF(Z$2="",,Z$2&amp;"_KW "&amp;$B$2&amp;"_F"&amp;$A62+Z$1)</f>
        <v/>
      </c>
      <c r="AA62" s="130" t="str">
        <f>IFNA(VLOOKUP(AA$2&amp;"F"&amp;$A62+Z$1,RackfileUPLOAD!$H:$K,3,FALSE),"")</f>
        <v/>
      </c>
      <c r="AB62" s="131"/>
      <c r="AC62" s="132"/>
      <c r="AD62" s="102"/>
      <c r="AE62" s="98" t="str">
        <f>IF(AE$2="",,AE$2&amp;"_KW "&amp;$B$2&amp;"_F"&amp;$A62+AE$1)</f>
        <v/>
      </c>
      <c r="AF62" s="130" t="str">
        <f>IFNA(VLOOKUP(AF$2&amp;"F"&amp;$A62+AE$1,RackfileUPLOAD!$H:$K,3,FALSE),"")</f>
        <v/>
      </c>
      <c r="AG62" s="131"/>
      <c r="AH62" s="132"/>
      <c r="AI62" s="90"/>
      <c r="AJ62" s="90"/>
      <c r="AK62" s="98" t="str">
        <f>IF(AK$2="",,AK$2&amp;"_KW "&amp;$B$2&amp;"_F"&amp;$A62+AK$1)</f>
        <v/>
      </c>
      <c r="AL62" s="130" t="str">
        <f>IFNA(VLOOKUP(AL$2&amp;"F"&amp;$A62+AK$1,RackfileUPLOAD!$H:$K,3,FALSE),"")</f>
        <v/>
      </c>
      <c r="AM62" s="131"/>
      <c r="AN62" s="132"/>
      <c r="AO62" s="102"/>
      <c r="AP62" s="98" t="str">
        <f>IF(AP$2="",,AP$2&amp;"_KW "&amp;$B$2&amp;"_F"&amp;$A62+AP$1)</f>
        <v/>
      </c>
      <c r="AQ62" s="130" t="str">
        <f>IFNA(VLOOKUP(AQ$2&amp;"F"&amp;$A62+AP$1,RackfileUPLOAD!$H:$K,3,FALSE),"")</f>
        <v/>
      </c>
      <c r="AR62" s="131"/>
      <c r="AS62" s="132"/>
      <c r="AT62" s="90"/>
      <c r="AU62" s="90"/>
      <c r="AV62" s="98" t="str">
        <f>IF(AV$2="",,AV$2&amp;"_KW "&amp;$B$2&amp;"_F"&amp;$A62+AV$1)</f>
        <v/>
      </c>
      <c r="AW62" s="130" t="str">
        <f>IFNA(VLOOKUP(AW$2&amp;"F"&amp;$A62+AV$1,RackfileUPLOAD!$H:$K,3,FALSE),"")</f>
        <v/>
      </c>
      <c r="AX62" s="131"/>
      <c r="AY62" s="132"/>
      <c r="AZ62" s="102"/>
      <c r="BA62" s="98" t="str">
        <f>IF(BA$2="",,BA$2&amp;"_KW "&amp;$B$2&amp;"_F"&amp;$A62+BA$1)</f>
        <v/>
      </c>
      <c r="BB62" s="130" t="str">
        <f>IFNA(VLOOKUP(BB$2&amp;"F"&amp;$A62+BA$1,RackfileUPLOAD!$H:$K,3,FALSE),"")</f>
        <v/>
      </c>
      <c r="BC62" s="131"/>
      <c r="BD62" s="132"/>
      <c r="BE62" s="90"/>
      <c r="BF62" s="90"/>
      <c r="BG62" s="98" t="str">
        <f>IF(BG$2="",,BG$2&amp;"_KW "&amp;$B$2&amp;"_F"&amp;$A62+BG$1)</f>
        <v/>
      </c>
      <c r="BH62" s="130" t="str">
        <f>IFNA(VLOOKUP(BH$2&amp;"F"&amp;$A62+BG$1,RackfileUPLOAD!$H:$K,3,FALSE),"")</f>
        <v/>
      </c>
      <c r="BI62" s="131"/>
      <c r="BJ62" s="132"/>
      <c r="BK62" s="102"/>
      <c r="BL62" s="98" t="str">
        <f>IF(BL$2="",,BL$2&amp;"_KW "&amp;$B$2&amp;"_F"&amp;$A62+BL$1)</f>
        <v/>
      </c>
      <c r="BM62" s="130" t="str">
        <f>IFNA(VLOOKUP(BM$2&amp;"F"&amp;$A62+BL$1,RackfileUPLOAD!$H:$K,3,FALSE),"")</f>
        <v/>
      </c>
      <c r="BN62" s="131"/>
      <c r="BO62" s="132"/>
      <c r="BP62" s="103"/>
    </row>
    <row r="63" ht="17.25" customHeight="1">
      <c r="A63" s="104"/>
      <c r="B63" s="89"/>
      <c r="C63" s="106"/>
      <c r="D63" s="104"/>
      <c r="E63" s="133"/>
      <c r="G63" s="134"/>
      <c r="H63" s="108"/>
      <c r="I63" s="104"/>
      <c r="J63" s="133"/>
      <c r="L63" s="134"/>
      <c r="M63" s="106"/>
      <c r="N63" s="106"/>
      <c r="O63" s="104"/>
      <c r="P63" s="133"/>
      <c r="R63" s="134"/>
      <c r="S63" s="108"/>
      <c r="T63" s="104"/>
      <c r="U63" s="133"/>
      <c r="W63" s="134"/>
      <c r="X63" s="106"/>
      <c r="Y63" s="106"/>
      <c r="Z63" s="104"/>
      <c r="AA63" s="133"/>
      <c r="AC63" s="134"/>
      <c r="AD63" s="108"/>
      <c r="AE63" s="104"/>
      <c r="AF63" s="133"/>
      <c r="AH63" s="134"/>
      <c r="AI63" s="106"/>
      <c r="AJ63" s="106"/>
      <c r="AK63" s="104"/>
      <c r="AL63" s="133"/>
      <c r="AN63" s="134"/>
      <c r="AO63" s="108"/>
      <c r="AP63" s="104"/>
      <c r="AQ63" s="133"/>
      <c r="AS63" s="134"/>
      <c r="AT63" s="106"/>
      <c r="AU63" s="106"/>
      <c r="AV63" s="104"/>
      <c r="AW63" s="133"/>
      <c r="AY63" s="134"/>
      <c r="AZ63" s="108"/>
      <c r="BA63" s="104"/>
      <c r="BB63" s="133"/>
      <c r="BD63" s="134"/>
      <c r="BE63" s="106"/>
      <c r="BF63" s="106"/>
      <c r="BG63" s="104"/>
      <c r="BH63" s="133"/>
      <c r="BJ63" s="134"/>
      <c r="BK63" s="108"/>
      <c r="BL63" s="104"/>
      <c r="BM63" s="133"/>
      <c r="BO63" s="134"/>
      <c r="BP63" s="103"/>
    </row>
    <row r="64" ht="33.75" customHeight="1">
      <c r="A64" s="109"/>
      <c r="B64" s="89"/>
      <c r="C64" s="111"/>
      <c r="D64" s="109"/>
      <c r="E64" s="135"/>
      <c r="F64" s="136"/>
      <c r="G64" s="137"/>
      <c r="H64" s="113"/>
      <c r="I64" s="109"/>
      <c r="J64" s="135"/>
      <c r="K64" s="136"/>
      <c r="L64" s="137"/>
      <c r="M64" s="111"/>
      <c r="N64" s="111"/>
      <c r="O64" s="109"/>
      <c r="P64" s="135"/>
      <c r="Q64" s="136"/>
      <c r="R64" s="137"/>
      <c r="S64" s="113"/>
      <c r="T64" s="109"/>
      <c r="U64" s="135"/>
      <c r="V64" s="136"/>
      <c r="W64" s="137"/>
      <c r="X64" s="111"/>
      <c r="Y64" s="111"/>
      <c r="Z64" s="109"/>
      <c r="AA64" s="135"/>
      <c r="AB64" s="136"/>
      <c r="AC64" s="137"/>
      <c r="AD64" s="113"/>
      <c r="AE64" s="109"/>
      <c r="AF64" s="135"/>
      <c r="AG64" s="136"/>
      <c r="AH64" s="137"/>
      <c r="AI64" s="111"/>
      <c r="AJ64" s="111"/>
      <c r="AK64" s="109"/>
      <c r="AL64" s="135"/>
      <c r="AM64" s="136"/>
      <c r="AN64" s="137"/>
      <c r="AO64" s="113"/>
      <c r="AP64" s="109"/>
      <c r="AQ64" s="135"/>
      <c r="AR64" s="136"/>
      <c r="AS64" s="137"/>
      <c r="AT64" s="111"/>
      <c r="AU64" s="111"/>
      <c r="AV64" s="109"/>
      <c r="AW64" s="135"/>
      <c r="AX64" s="136"/>
      <c r="AY64" s="137"/>
      <c r="AZ64" s="113"/>
      <c r="BA64" s="109"/>
      <c r="BB64" s="135"/>
      <c r="BC64" s="136"/>
      <c r="BD64" s="137"/>
      <c r="BE64" s="111"/>
      <c r="BF64" s="111"/>
      <c r="BG64" s="109"/>
      <c r="BH64" s="135"/>
      <c r="BI64" s="136"/>
      <c r="BJ64" s="137"/>
      <c r="BK64" s="113"/>
      <c r="BL64" s="109"/>
      <c r="BM64" s="135"/>
      <c r="BN64" s="136"/>
      <c r="BO64" s="137"/>
      <c r="BP64" s="103"/>
    </row>
    <row r="65" ht="9.0" customHeight="1">
      <c r="A65" s="88"/>
      <c r="B65" s="89"/>
      <c r="C65" s="90"/>
      <c r="D65" s="138"/>
      <c r="E65" s="94"/>
      <c r="F65" s="94"/>
      <c r="G65" s="94"/>
      <c r="H65" s="90"/>
      <c r="I65" s="138"/>
      <c r="J65" s="94"/>
      <c r="K65" s="94"/>
      <c r="L65" s="94"/>
      <c r="M65" s="90"/>
      <c r="N65" s="90"/>
      <c r="O65" s="138"/>
      <c r="P65" s="94"/>
      <c r="Q65" s="94"/>
      <c r="R65" s="94"/>
      <c r="S65" s="90"/>
      <c r="T65" s="138"/>
      <c r="U65" s="94"/>
      <c r="V65" s="94"/>
      <c r="W65" s="94"/>
      <c r="X65" s="90"/>
      <c r="Y65" s="90"/>
      <c r="Z65" s="138"/>
      <c r="AA65" s="94"/>
      <c r="AB65" s="94"/>
      <c r="AC65" s="94"/>
      <c r="AD65" s="90"/>
      <c r="AE65" s="138"/>
      <c r="AF65" s="94"/>
      <c r="AG65" s="94"/>
      <c r="AH65" s="94"/>
      <c r="AI65" s="90"/>
      <c r="AJ65" s="90"/>
      <c r="AK65" s="138"/>
      <c r="AL65" s="94"/>
      <c r="AM65" s="94"/>
      <c r="AN65" s="94"/>
      <c r="AO65" s="90"/>
      <c r="AP65" s="138"/>
      <c r="AQ65" s="94"/>
      <c r="AR65" s="94"/>
      <c r="AS65" s="94"/>
      <c r="AT65" s="90"/>
      <c r="AU65" s="90"/>
      <c r="AV65" s="138"/>
      <c r="AW65" s="94"/>
      <c r="AX65" s="94"/>
      <c r="AY65" s="94"/>
      <c r="AZ65" s="90"/>
      <c r="BA65" s="138"/>
      <c r="BB65" s="94"/>
      <c r="BC65" s="94"/>
      <c r="BD65" s="94"/>
      <c r="BE65" s="90"/>
      <c r="BF65" s="90"/>
      <c r="BG65" s="138"/>
      <c r="BH65" s="94"/>
      <c r="BI65" s="94"/>
      <c r="BJ65" s="94"/>
      <c r="BK65" s="90"/>
      <c r="BL65" s="138"/>
      <c r="BM65" s="94"/>
      <c r="BN65" s="94"/>
      <c r="BO65" s="94"/>
      <c r="BP65" s="115"/>
    </row>
    <row r="66" ht="59.25" customHeight="1">
      <c r="A66" s="97">
        <f>A62+2</f>
        <v>43</v>
      </c>
      <c r="B66" s="89"/>
      <c r="C66" s="90"/>
      <c r="D66" s="98" t="str">
        <f>IF(D$2="",,D$2&amp;"_KW "&amp;$B$2&amp;"_F"&amp;$A66+D$1)</f>
        <v>ASL3_KW 19_F43</v>
      </c>
      <c r="E66" s="130" t="str">
        <f>IFNA(VLOOKUP(E$2&amp;"F"&amp;$A66+D$1,RackfileUPLOAD!$H:$K,3,FALSE),"")</f>
        <v/>
      </c>
      <c r="F66" s="131"/>
      <c r="G66" s="132"/>
      <c r="H66" s="102"/>
      <c r="I66" s="98" t="str">
        <f>IF(I$2="",,I$2&amp;"_KW "&amp;$B$2&amp;"_F"&amp;$A66+I$1)</f>
        <v>ASL3_KW 19_F44</v>
      </c>
      <c r="J66" s="130" t="str">
        <f>IFNA(VLOOKUP(J$2&amp;"F"&amp;$A66+I$1,RackfileUPLOAD!$H:$K,3,FALSE),"")</f>
        <v/>
      </c>
      <c r="K66" s="131"/>
      <c r="L66" s="132"/>
      <c r="M66" s="90"/>
      <c r="N66" s="90"/>
      <c r="O66" s="98" t="str">
        <f>IF(O$2="",,O$2&amp;"_KW "&amp;$B$2&amp;"_F"&amp;$A66+O$1)</f>
        <v/>
      </c>
      <c r="P66" s="130" t="str">
        <f>IFNA(VLOOKUP(P$2&amp;"F"&amp;$A66+O$1,RackfileUPLOAD!$H:$K,3,FALSE),"")</f>
        <v/>
      </c>
      <c r="Q66" s="131"/>
      <c r="R66" s="132"/>
      <c r="S66" s="102"/>
      <c r="T66" s="98" t="str">
        <f>IF(T$2="",,T$2&amp;"_KW "&amp;$B$2&amp;"_F"&amp;$A66+T$1)</f>
        <v/>
      </c>
      <c r="U66" s="130" t="str">
        <f>IFNA(VLOOKUP(U$2&amp;"F"&amp;$A66+T$1,RackfileUPLOAD!$H:$K,3,FALSE),"")</f>
        <v/>
      </c>
      <c r="V66" s="131"/>
      <c r="W66" s="132"/>
      <c r="X66" s="90"/>
      <c r="Y66" s="90"/>
      <c r="Z66" s="98" t="str">
        <f>IF(Z$2="",,Z$2&amp;"_KW "&amp;$B$2&amp;"_F"&amp;$A66+Z$1)</f>
        <v/>
      </c>
      <c r="AA66" s="130" t="str">
        <f>IFNA(VLOOKUP(AA$2&amp;"F"&amp;$A66+Z$1,RackfileUPLOAD!$H:$K,3,FALSE),"")</f>
        <v/>
      </c>
      <c r="AB66" s="131"/>
      <c r="AC66" s="132"/>
      <c r="AD66" s="102"/>
      <c r="AE66" s="98" t="str">
        <f>IF(AE$2="",,AE$2&amp;"_KW "&amp;$B$2&amp;"_F"&amp;$A66+AE$1)</f>
        <v/>
      </c>
      <c r="AF66" s="130" t="str">
        <f>IFNA(VLOOKUP(AF$2&amp;"F"&amp;$A66+AE$1,RackfileUPLOAD!$H:$K,3,FALSE),"")</f>
        <v/>
      </c>
      <c r="AG66" s="131"/>
      <c r="AH66" s="132"/>
      <c r="AI66" s="90"/>
      <c r="AJ66" s="90"/>
      <c r="AK66" s="98" t="str">
        <f>IF(AK$2="",,AK$2&amp;"_KW "&amp;$B$2&amp;"_F"&amp;$A66+AK$1)</f>
        <v/>
      </c>
      <c r="AL66" s="130" t="str">
        <f>IFNA(VLOOKUP(AL$2&amp;"F"&amp;$A66+AK$1,RackfileUPLOAD!$H:$K,3,FALSE),"")</f>
        <v/>
      </c>
      <c r="AM66" s="131"/>
      <c r="AN66" s="132"/>
      <c r="AO66" s="102"/>
      <c r="AP66" s="98" t="str">
        <f>IF(AP$2="",,AP$2&amp;"_KW "&amp;$B$2&amp;"_F"&amp;$A66+AP$1)</f>
        <v/>
      </c>
      <c r="AQ66" s="130" t="str">
        <f>IFNA(VLOOKUP(AQ$2&amp;"F"&amp;$A66+AP$1,RackfileUPLOAD!$H:$K,3,FALSE),"")</f>
        <v/>
      </c>
      <c r="AR66" s="131"/>
      <c r="AS66" s="132"/>
      <c r="AT66" s="90"/>
      <c r="AU66" s="90"/>
      <c r="AV66" s="98" t="str">
        <f>IF(AV$2="",,AV$2&amp;"_KW "&amp;$B$2&amp;"_F"&amp;$A66+AV$1)</f>
        <v/>
      </c>
      <c r="AW66" s="130" t="str">
        <f>IFNA(VLOOKUP(AW$2&amp;"F"&amp;$A66+AV$1,RackfileUPLOAD!$H:$K,3,FALSE),"")</f>
        <v/>
      </c>
      <c r="AX66" s="131"/>
      <c r="AY66" s="132"/>
      <c r="AZ66" s="102"/>
      <c r="BA66" s="98" t="str">
        <f>IF(BA$2="",,BA$2&amp;"_KW "&amp;$B$2&amp;"_F"&amp;$A66+BA$1)</f>
        <v/>
      </c>
      <c r="BB66" s="130" t="str">
        <f>IFNA(VLOOKUP(BB$2&amp;"F"&amp;$A66+BA$1,RackfileUPLOAD!$H:$K,3,FALSE),"")</f>
        <v/>
      </c>
      <c r="BC66" s="131"/>
      <c r="BD66" s="132"/>
      <c r="BE66" s="90"/>
      <c r="BF66" s="90"/>
      <c r="BG66" s="98" t="str">
        <f>IF(BG$2="",,BG$2&amp;"_KW "&amp;$B$2&amp;"_F"&amp;$A66+BG$1)</f>
        <v/>
      </c>
      <c r="BH66" s="130" t="str">
        <f>IFNA(VLOOKUP(BH$2&amp;"F"&amp;$A66+BG$1,RackfileUPLOAD!$H:$K,3,FALSE),"")</f>
        <v/>
      </c>
      <c r="BI66" s="131"/>
      <c r="BJ66" s="132"/>
      <c r="BK66" s="102"/>
      <c r="BL66" s="98" t="str">
        <f>IF(BL$2="",,BL$2&amp;"_KW "&amp;$B$2&amp;"_F"&amp;$A66+BL$1)</f>
        <v/>
      </c>
      <c r="BM66" s="130" t="str">
        <f>IFNA(VLOOKUP(BM$2&amp;"F"&amp;$A66+BL$1,RackfileUPLOAD!$H:$K,3,FALSE),"")</f>
        <v/>
      </c>
      <c r="BN66" s="131"/>
      <c r="BO66" s="132"/>
      <c r="BP66" s="120"/>
    </row>
    <row r="67" ht="17.25" customHeight="1">
      <c r="A67" s="104"/>
      <c r="B67" s="89"/>
      <c r="C67" s="106"/>
      <c r="D67" s="104"/>
      <c r="E67" s="133"/>
      <c r="G67" s="134"/>
      <c r="H67" s="108"/>
      <c r="I67" s="104"/>
      <c r="J67" s="133"/>
      <c r="L67" s="134"/>
      <c r="M67" s="106"/>
      <c r="N67" s="106"/>
      <c r="O67" s="104"/>
      <c r="P67" s="133"/>
      <c r="R67" s="134"/>
      <c r="S67" s="108"/>
      <c r="T67" s="104"/>
      <c r="U67" s="133"/>
      <c r="W67" s="134"/>
      <c r="X67" s="106"/>
      <c r="Y67" s="106"/>
      <c r="Z67" s="104"/>
      <c r="AA67" s="133"/>
      <c r="AC67" s="134"/>
      <c r="AD67" s="108"/>
      <c r="AE67" s="104"/>
      <c r="AF67" s="133"/>
      <c r="AH67" s="134"/>
      <c r="AI67" s="106"/>
      <c r="AJ67" s="106"/>
      <c r="AK67" s="104"/>
      <c r="AL67" s="133"/>
      <c r="AN67" s="134"/>
      <c r="AO67" s="108"/>
      <c r="AP67" s="104"/>
      <c r="AQ67" s="133"/>
      <c r="AS67" s="134"/>
      <c r="AT67" s="106"/>
      <c r="AU67" s="106"/>
      <c r="AV67" s="104"/>
      <c r="AW67" s="133"/>
      <c r="AY67" s="134"/>
      <c r="AZ67" s="108"/>
      <c r="BA67" s="104"/>
      <c r="BB67" s="133"/>
      <c r="BD67" s="134"/>
      <c r="BE67" s="106"/>
      <c r="BF67" s="106"/>
      <c r="BG67" s="104"/>
      <c r="BH67" s="133"/>
      <c r="BJ67" s="134"/>
      <c r="BK67" s="108"/>
      <c r="BL67" s="104"/>
      <c r="BM67" s="133"/>
      <c r="BO67" s="134"/>
      <c r="BP67" s="120"/>
    </row>
    <row r="68" ht="33.75" customHeight="1">
      <c r="A68" s="109"/>
      <c r="B68" s="89"/>
      <c r="C68" s="111"/>
      <c r="D68" s="109"/>
      <c r="E68" s="135"/>
      <c r="F68" s="136"/>
      <c r="G68" s="137"/>
      <c r="H68" s="113"/>
      <c r="I68" s="109"/>
      <c r="J68" s="135"/>
      <c r="K68" s="136"/>
      <c r="L68" s="137"/>
      <c r="M68" s="111"/>
      <c r="N68" s="111"/>
      <c r="O68" s="109"/>
      <c r="P68" s="135"/>
      <c r="Q68" s="136"/>
      <c r="R68" s="137"/>
      <c r="S68" s="113"/>
      <c r="T68" s="109"/>
      <c r="U68" s="135"/>
      <c r="V68" s="136"/>
      <c r="W68" s="137"/>
      <c r="X68" s="111"/>
      <c r="Y68" s="111"/>
      <c r="Z68" s="109"/>
      <c r="AA68" s="135"/>
      <c r="AB68" s="136"/>
      <c r="AC68" s="137"/>
      <c r="AD68" s="113"/>
      <c r="AE68" s="109"/>
      <c r="AF68" s="135"/>
      <c r="AG68" s="136"/>
      <c r="AH68" s="137"/>
      <c r="AI68" s="111"/>
      <c r="AJ68" s="111"/>
      <c r="AK68" s="109"/>
      <c r="AL68" s="135"/>
      <c r="AM68" s="136"/>
      <c r="AN68" s="137"/>
      <c r="AO68" s="113"/>
      <c r="AP68" s="109"/>
      <c r="AQ68" s="135"/>
      <c r="AR68" s="136"/>
      <c r="AS68" s="137"/>
      <c r="AT68" s="111"/>
      <c r="AU68" s="111"/>
      <c r="AV68" s="109"/>
      <c r="AW68" s="135"/>
      <c r="AX68" s="136"/>
      <c r="AY68" s="137"/>
      <c r="AZ68" s="113"/>
      <c r="BA68" s="109"/>
      <c r="BB68" s="135"/>
      <c r="BC68" s="136"/>
      <c r="BD68" s="137"/>
      <c r="BE68" s="111"/>
      <c r="BF68" s="111"/>
      <c r="BG68" s="109"/>
      <c r="BH68" s="135"/>
      <c r="BI68" s="136"/>
      <c r="BJ68" s="137"/>
      <c r="BK68" s="113"/>
      <c r="BL68" s="109"/>
      <c r="BM68" s="135"/>
      <c r="BN68" s="136"/>
      <c r="BO68" s="137"/>
      <c r="BP68" s="120"/>
    </row>
    <row r="69" ht="9.0" customHeight="1">
      <c r="A69" s="88"/>
      <c r="B69" s="89"/>
      <c r="C69" s="90"/>
      <c r="D69" s="138"/>
      <c r="E69" s="94"/>
      <c r="F69" s="94"/>
      <c r="G69" s="94"/>
      <c r="H69" s="90"/>
      <c r="I69" s="138"/>
      <c r="J69" s="94"/>
      <c r="K69" s="94"/>
      <c r="L69" s="94"/>
      <c r="M69" s="90"/>
      <c r="N69" s="90"/>
      <c r="O69" s="138"/>
      <c r="P69" s="94"/>
      <c r="Q69" s="94"/>
      <c r="R69" s="94"/>
      <c r="S69" s="90"/>
      <c r="T69" s="138"/>
      <c r="U69" s="94"/>
      <c r="V69" s="94"/>
      <c r="W69" s="94"/>
      <c r="X69" s="90"/>
      <c r="Y69" s="90"/>
      <c r="Z69" s="138"/>
      <c r="AA69" s="94"/>
      <c r="AB69" s="94"/>
      <c r="AC69" s="94"/>
      <c r="AD69" s="90"/>
      <c r="AE69" s="138"/>
      <c r="AF69" s="94"/>
      <c r="AG69" s="94"/>
      <c r="AH69" s="94"/>
      <c r="AI69" s="90"/>
      <c r="AJ69" s="90"/>
      <c r="AK69" s="138"/>
      <c r="AL69" s="94"/>
      <c r="AM69" s="94"/>
      <c r="AN69" s="94"/>
      <c r="AO69" s="90"/>
      <c r="AP69" s="138"/>
      <c r="AQ69" s="94"/>
      <c r="AR69" s="94"/>
      <c r="AS69" s="94"/>
      <c r="AT69" s="90"/>
      <c r="AU69" s="90"/>
      <c r="AV69" s="138"/>
      <c r="AW69" s="94"/>
      <c r="AX69" s="94"/>
      <c r="AY69" s="94"/>
      <c r="AZ69" s="90"/>
      <c r="BA69" s="138"/>
      <c r="BB69" s="94"/>
      <c r="BC69" s="94"/>
      <c r="BD69" s="94"/>
      <c r="BE69" s="90"/>
      <c r="BF69" s="90"/>
      <c r="BG69" s="138"/>
      <c r="BH69" s="94"/>
      <c r="BI69" s="94"/>
      <c r="BJ69" s="94"/>
      <c r="BK69" s="90"/>
      <c r="BL69" s="138"/>
      <c r="BM69" s="94"/>
      <c r="BN69" s="94"/>
      <c r="BO69" s="94"/>
      <c r="BP69" s="115"/>
    </row>
    <row r="70" ht="59.25" customHeight="1">
      <c r="A70" s="97">
        <f>A66+2</f>
        <v>45</v>
      </c>
      <c r="B70" s="89"/>
      <c r="C70" s="90"/>
      <c r="D70" s="98" t="str">
        <f>IF(D$2="",,D$2&amp;"_KW "&amp;$B$2&amp;"_F"&amp;$A70+D$1)</f>
        <v>ASL3_KW 19_F45</v>
      </c>
      <c r="E70" s="130" t="str">
        <f>IFNA(VLOOKUP(E$2&amp;"F"&amp;$A70+D$1,RackfileUPLOAD!$H:$K,3,FALSE),"")</f>
        <v/>
      </c>
      <c r="F70" s="131"/>
      <c r="G70" s="132"/>
      <c r="H70" s="102"/>
      <c r="I70" s="98" t="str">
        <f>IF(I$2="",,I$2&amp;"_KW "&amp;$B$2&amp;"_F"&amp;$A70+I$1)</f>
        <v>ASL3_KW 19_F46</v>
      </c>
      <c r="J70" s="130" t="str">
        <f>IFNA(VLOOKUP(J$2&amp;"F"&amp;$A70+I$1,RackfileUPLOAD!$H:$K,3,FALSE),"")</f>
        <v/>
      </c>
      <c r="K70" s="131"/>
      <c r="L70" s="132"/>
      <c r="M70" s="90"/>
      <c r="N70" s="90"/>
      <c r="O70" s="98" t="str">
        <f>IF(O$2="",,O$2&amp;"_KW "&amp;$B$2&amp;"_F"&amp;$A70+O$1)</f>
        <v/>
      </c>
      <c r="P70" s="130" t="str">
        <f>IFNA(VLOOKUP(P$2&amp;"F"&amp;$A70+O$1,RackfileUPLOAD!$H:$K,3,FALSE),"")</f>
        <v/>
      </c>
      <c r="Q70" s="131"/>
      <c r="R70" s="132"/>
      <c r="S70" s="102"/>
      <c r="T70" s="98" t="str">
        <f>IF(T$2="",,T$2&amp;"_KW "&amp;$B$2&amp;"_F"&amp;$A70+T$1)</f>
        <v/>
      </c>
      <c r="U70" s="130" t="str">
        <f>IFNA(VLOOKUP(U$2&amp;"F"&amp;$A70+T$1,RackfileUPLOAD!$H:$K,3,FALSE),"")</f>
        <v/>
      </c>
      <c r="V70" s="131"/>
      <c r="W70" s="132"/>
      <c r="X70" s="90"/>
      <c r="Y70" s="90"/>
      <c r="Z70" s="98" t="str">
        <f>IF(Z$2="",,Z$2&amp;"_KW "&amp;$B$2&amp;"_F"&amp;$A70+Z$1)</f>
        <v/>
      </c>
      <c r="AA70" s="130" t="str">
        <f>IFNA(VLOOKUP(AA$2&amp;"F"&amp;$A70+Z$1,RackfileUPLOAD!$H:$K,3,FALSE),"")</f>
        <v/>
      </c>
      <c r="AB70" s="131"/>
      <c r="AC70" s="132"/>
      <c r="AD70" s="102"/>
      <c r="AE70" s="98" t="str">
        <f>IF(AE$2="",,AE$2&amp;"_KW "&amp;$B$2&amp;"_F"&amp;$A70+AE$1)</f>
        <v/>
      </c>
      <c r="AF70" s="130" t="str">
        <f>IFNA(VLOOKUP(AF$2&amp;"F"&amp;$A70+AE$1,RackfileUPLOAD!$H:$K,3,FALSE),"")</f>
        <v/>
      </c>
      <c r="AG70" s="131"/>
      <c r="AH70" s="132"/>
      <c r="AI70" s="90"/>
      <c r="AJ70" s="90"/>
      <c r="AK70" s="98" t="str">
        <f>IF(AK$2="",,AK$2&amp;"_KW "&amp;$B$2&amp;"_F"&amp;$A70+AK$1)</f>
        <v/>
      </c>
      <c r="AL70" s="130" t="str">
        <f>IFNA(VLOOKUP(AL$2&amp;"F"&amp;$A70+AK$1,RackfileUPLOAD!$H:$K,3,FALSE),"")</f>
        <v/>
      </c>
      <c r="AM70" s="131"/>
      <c r="AN70" s="132"/>
      <c r="AO70" s="102"/>
      <c r="AP70" s="98" t="str">
        <f>IF(AP$2="",,AP$2&amp;"_KW "&amp;$B$2&amp;"_F"&amp;$A70+AP$1)</f>
        <v/>
      </c>
      <c r="AQ70" s="130" t="str">
        <f>IFNA(VLOOKUP(AQ$2&amp;"F"&amp;$A70+AP$1,RackfileUPLOAD!$H:$K,3,FALSE),"")</f>
        <v/>
      </c>
      <c r="AR70" s="131"/>
      <c r="AS70" s="132"/>
      <c r="AT70" s="90"/>
      <c r="AU70" s="90"/>
      <c r="AV70" s="98" t="str">
        <f>IF(AV$2="",,AV$2&amp;"_KW "&amp;$B$2&amp;"_F"&amp;$A70+AV$1)</f>
        <v/>
      </c>
      <c r="AW70" s="130" t="str">
        <f>IFNA(VLOOKUP(AW$2&amp;"F"&amp;$A70+AV$1,RackfileUPLOAD!$H:$K,3,FALSE),"")</f>
        <v/>
      </c>
      <c r="AX70" s="131"/>
      <c r="AY70" s="132"/>
      <c r="AZ70" s="102"/>
      <c r="BA70" s="98" t="str">
        <f>IF(BA$2="",,BA$2&amp;"_KW "&amp;$B$2&amp;"_F"&amp;$A70+BA$1)</f>
        <v/>
      </c>
      <c r="BB70" s="130" t="str">
        <f>IFNA(VLOOKUP(BB$2&amp;"F"&amp;$A70+BA$1,RackfileUPLOAD!$H:$K,3,FALSE),"")</f>
        <v/>
      </c>
      <c r="BC70" s="131"/>
      <c r="BD70" s="132"/>
      <c r="BE70" s="90"/>
      <c r="BF70" s="90"/>
      <c r="BG70" s="98" t="str">
        <f>IF(BG$2="",,BG$2&amp;"_KW "&amp;$B$2&amp;"_F"&amp;$A70+BG$1)</f>
        <v/>
      </c>
      <c r="BH70" s="130" t="str">
        <f>IFNA(VLOOKUP(BH$2&amp;"F"&amp;$A70+BG$1,RackfileUPLOAD!$H:$K,3,FALSE),"")</f>
        <v/>
      </c>
      <c r="BI70" s="131"/>
      <c r="BJ70" s="132"/>
      <c r="BK70" s="102"/>
      <c r="BL70" s="98" t="str">
        <f>IF(BL$2="",,BL$2&amp;"_KW "&amp;$B$2&amp;"_F"&amp;$A70+BL$1)</f>
        <v/>
      </c>
      <c r="BM70" s="130" t="str">
        <f>IFNA(VLOOKUP(BM$2&amp;"F"&amp;$A70+BL$1,RackfileUPLOAD!$H:$K,3,FALSE),"")</f>
        <v/>
      </c>
      <c r="BN70" s="131"/>
      <c r="BO70" s="132"/>
      <c r="BP70" s="120"/>
    </row>
    <row r="71" ht="17.25" customHeight="1">
      <c r="A71" s="104"/>
      <c r="B71" s="89"/>
      <c r="C71" s="106"/>
      <c r="D71" s="104"/>
      <c r="E71" s="133"/>
      <c r="G71" s="134"/>
      <c r="H71" s="108"/>
      <c r="I71" s="104"/>
      <c r="J71" s="133"/>
      <c r="L71" s="134"/>
      <c r="M71" s="106"/>
      <c r="N71" s="106"/>
      <c r="O71" s="104"/>
      <c r="P71" s="133"/>
      <c r="R71" s="134"/>
      <c r="S71" s="108"/>
      <c r="T71" s="104"/>
      <c r="U71" s="133"/>
      <c r="W71" s="134"/>
      <c r="X71" s="106"/>
      <c r="Y71" s="106"/>
      <c r="Z71" s="104"/>
      <c r="AA71" s="133"/>
      <c r="AC71" s="134"/>
      <c r="AD71" s="108"/>
      <c r="AE71" s="104"/>
      <c r="AF71" s="133"/>
      <c r="AH71" s="134"/>
      <c r="AI71" s="106"/>
      <c r="AJ71" s="106"/>
      <c r="AK71" s="104"/>
      <c r="AL71" s="133"/>
      <c r="AN71" s="134"/>
      <c r="AO71" s="108"/>
      <c r="AP71" s="104"/>
      <c r="AQ71" s="133"/>
      <c r="AS71" s="134"/>
      <c r="AT71" s="106"/>
      <c r="AU71" s="106"/>
      <c r="AV71" s="104"/>
      <c r="AW71" s="133"/>
      <c r="AY71" s="134"/>
      <c r="AZ71" s="108"/>
      <c r="BA71" s="104"/>
      <c r="BB71" s="133"/>
      <c r="BD71" s="134"/>
      <c r="BE71" s="106"/>
      <c r="BF71" s="106"/>
      <c r="BG71" s="104"/>
      <c r="BH71" s="133"/>
      <c r="BJ71" s="134"/>
      <c r="BK71" s="108"/>
      <c r="BL71" s="104"/>
      <c r="BM71" s="133"/>
      <c r="BO71" s="134"/>
      <c r="BP71" s="120"/>
    </row>
    <row r="72" ht="33.75" customHeight="1">
      <c r="A72" s="109"/>
      <c r="B72" s="89"/>
      <c r="C72" s="111"/>
      <c r="D72" s="109"/>
      <c r="E72" s="135"/>
      <c r="F72" s="136"/>
      <c r="G72" s="137"/>
      <c r="H72" s="113"/>
      <c r="I72" s="109"/>
      <c r="J72" s="135"/>
      <c r="K72" s="136"/>
      <c r="L72" s="137"/>
      <c r="M72" s="111"/>
      <c r="N72" s="111"/>
      <c r="O72" s="109"/>
      <c r="P72" s="135"/>
      <c r="Q72" s="136"/>
      <c r="R72" s="137"/>
      <c r="S72" s="113"/>
      <c r="T72" s="109"/>
      <c r="U72" s="135"/>
      <c r="V72" s="136"/>
      <c r="W72" s="137"/>
      <c r="X72" s="111"/>
      <c r="Y72" s="111"/>
      <c r="Z72" s="109"/>
      <c r="AA72" s="135"/>
      <c r="AB72" s="136"/>
      <c r="AC72" s="137"/>
      <c r="AD72" s="113"/>
      <c r="AE72" s="109"/>
      <c r="AF72" s="135"/>
      <c r="AG72" s="136"/>
      <c r="AH72" s="137"/>
      <c r="AI72" s="111"/>
      <c r="AJ72" s="111"/>
      <c r="AK72" s="109"/>
      <c r="AL72" s="135"/>
      <c r="AM72" s="136"/>
      <c r="AN72" s="137"/>
      <c r="AO72" s="113"/>
      <c r="AP72" s="109"/>
      <c r="AQ72" s="135"/>
      <c r="AR72" s="136"/>
      <c r="AS72" s="137"/>
      <c r="AT72" s="111"/>
      <c r="AU72" s="111"/>
      <c r="AV72" s="109"/>
      <c r="AW72" s="135"/>
      <c r="AX72" s="136"/>
      <c r="AY72" s="137"/>
      <c r="AZ72" s="113"/>
      <c r="BA72" s="109"/>
      <c r="BB72" s="135"/>
      <c r="BC72" s="136"/>
      <c r="BD72" s="137"/>
      <c r="BE72" s="111"/>
      <c r="BF72" s="111"/>
      <c r="BG72" s="109"/>
      <c r="BH72" s="135"/>
      <c r="BI72" s="136"/>
      <c r="BJ72" s="137"/>
      <c r="BK72" s="113"/>
      <c r="BL72" s="109"/>
      <c r="BM72" s="135"/>
      <c r="BN72" s="136"/>
      <c r="BO72" s="137"/>
      <c r="BP72" s="120"/>
    </row>
    <row r="73" ht="9.0" customHeight="1">
      <c r="A73" s="88"/>
      <c r="B73" s="89"/>
      <c r="C73" s="90"/>
      <c r="D73" s="138"/>
      <c r="E73" s="94"/>
      <c r="F73" s="94"/>
      <c r="G73" s="94"/>
      <c r="H73" s="90"/>
      <c r="I73" s="138"/>
      <c r="J73" s="94"/>
      <c r="K73" s="94"/>
      <c r="L73" s="94"/>
      <c r="M73" s="90"/>
      <c r="N73" s="90"/>
      <c r="O73" s="138"/>
      <c r="P73" s="94"/>
      <c r="Q73" s="94"/>
      <c r="R73" s="94"/>
      <c r="S73" s="90"/>
      <c r="T73" s="138"/>
      <c r="U73" s="94"/>
      <c r="V73" s="94"/>
      <c r="W73" s="94"/>
      <c r="X73" s="90"/>
      <c r="Y73" s="90"/>
      <c r="Z73" s="138"/>
      <c r="AA73" s="94"/>
      <c r="AB73" s="94"/>
      <c r="AC73" s="94"/>
      <c r="AD73" s="90"/>
      <c r="AE73" s="138"/>
      <c r="AF73" s="94"/>
      <c r="AG73" s="94"/>
      <c r="AH73" s="94"/>
      <c r="AI73" s="90"/>
      <c r="AJ73" s="90"/>
      <c r="AK73" s="138"/>
      <c r="AL73" s="94"/>
      <c r="AM73" s="94"/>
      <c r="AN73" s="94"/>
      <c r="AO73" s="90"/>
      <c r="AP73" s="138"/>
      <c r="AQ73" s="94"/>
      <c r="AR73" s="94"/>
      <c r="AS73" s="94"/>
      <c r="AT73" s="90"/>
      <c r="AU73" s="90"/>
      <c r="AV73" s="138"/>
      <c r="AW73" s="94"/>
      <c r="AX73" s="94"/>
      <c r="AY73" s="94"/>
      <c r="AZ73" s="90"/>
      <c r="BA73" s="138"/>
      <c r="BB73" s="94"/>
      <c r="BC73" s="94"/>
      <c r="BD73" s="94"/>
      <c r="BE73" s="90"/>
      <c r="BF73" s="90"/>
      <c r="BG73" s="138"/>
      <c r="BH73" s="94"/>
      <c r="BI73" s="94"/>
      <c r="BJ73" s="94"/>
      <c r="BK73" s="90"/>
      <c r="BL73" s="138"/>
      <c r="BM73" s="94"/>
      <c r="BN73" s="94"/>
      <c r="BO73" s="94"/>
      <c r="BP73" s="115"/>
    </row>
    <row r="74" ht="59.25" customHeight="1">
      <c r="A74" s="97">
        <f>A70+2</f>
        <v>47</v>
      </c>
      <c r="B74" s="89"/>
      <c r="C74" s="90"/>
      <c r="D74" s="98" t="str">
        <f>IF(D$2="",,D$2&amp;"_KW "&amp;$B$2&amp;"_F"&amp;$A74+D$1)</f>
        <v>ASL3_KW 19_F47</v>
      </c>
      <c r="E74" s="130" t="str">
        <f>IFNA(VLOOKUP(E$2&amp;"F"&amp;$A74+D$1,RackfileUPLOAD!$H:$K,3,FALSE),"")</f>
        <v/>
      </c>
      <c r="F74" s="131"/>
      <c r="G74" s="132"/>
      <c r="H74" s="102"/>
      <c r="I74" s="98" t="str">
        <f>IF(I$2="",,I$2&amp;"_KW "&amp;$B$2&amp;"_F"&amp;$A74+I$1)</f>
        <v>ASL3_KW 19_F48</v>
      </c>
      <c r="J74" s="130" t="str">
        <f>IFNA(VLOOKUP(J$2&amp;"F"&amp;$A74+I$1,RackfileUPLOAD!$H:$K,3,FALSE),"")</f>
        <v/>
      </c>
      <c r="K74" s="131"/>
      <c r="L74" s="132"/>
      <c r="M74" s="90"/>
      <c r="N74" s="90"/>
      <c r="O74" s="98" t="str">
        <f>IF(O$2="",,O$2&amp;"_KW "&amp;$B$2&amp;"_F"&amp;$A74+O$1)</f>
        <v/>
      </c>
      <c r="P74" s="130" t="str">
        <f>IFNA(VLOOKUP(P$2&amp;"F"&amp;$A74+O$1,RackfileUPLOAD!$H:$K,3,FALSE),"")</f>
        <v/>
      </c>
      <c r="Q74" s="131"/>
      <c r="R74" s="132"/>
      <c r="S74" s="102"/>
      <c r="T74" s="98" t="str">
        <f>IF(T$2="",,T$2&amp;"_KW "&amp;$B$2&amp;"_F"&amp;$A74+T$1)</f>
        <v/>
      </c>
      <c r="U74" s="130" t="str">
        <f>IFNA(VLOOKUP(U$2&amp;"F"&amp;$A74+T$1,RackfileUPLOAD!$H:$K,3,FALSE),"")</f>
        <v/>
      </c>
      <c r="V74" s="131"/>
      <c r="W74" s="132"/>
      <c r="X74" s="90"/>
      <c r="Y74" s="90"/>
      <c r="Z74" s="98" t="str">
        <f>IF(Z$2="",,Z$2&amp;"_KW "&amp;$B$2&amp;"_F"&amp;$A74+Z$1)</f>
        <v/>
      </c>
      <c r="AA74" s="130" t="str">
        <f>IFNA(VLOOKUP(AA$2&amp;"F"&amp;$A74+Z$1,RackfileUPLOAD!$H:$K,3,FALSE),"")</f>
        <v/>
      </c>
      <c r="AB74" s="131"/>
      <c r="AC74" s="132"/>
      <c r="AD74" s="102"/>
      <c r="AE74" s="98" t="str">
        <f>IF(AE$2="",,AE$2&amp;"_KW "&amp;$B$2&amp;"_F"&amp;$A74+AE$1)</f>
        <v/>
      </c>
      <c r="AF74" s="130" t="str">
        <f>IFNA(VLOOKUP(AF$2&amp;"F"&amp;$A74+AE$1,RackfileUPLOAD!$H:$K,3,FALSE),"")</f>
        <v/>
      </c>
      <c r="AG74" s="131"/>
      <c r="AH74" s="132"/>
      <c r="AI74" s="90"/>
      <c r="AJ74" s="90"/>
      <c r="AK74" s="98" t="str">
        <f>IF(AK$2="",,AK$2&amp;"_KW "&amp;$B$2&amp;"_F"&amp;$A74+AK$1)</f>
        <v/>
      </c>
      <c r="AL74" s="130" t="str">
        <f>IFNA(VLOOKUP(AL$2&amp;"F"&amp;$A74+AK$1,RackfileUPLOAD!$H:$K,3,FALSE),"")</f>
        <v/>
      </c>
      <c r="AM74" s="131"/>
      <c r="AN74" s="132"/>
      <c r="AO74" s="102"/>
      <c r="AP74" s="98" t="str">
        <f>IF(AP$2="",,AP$2&amp;"_KW "&amp;$B$2&amp;"_F"&amp;$A74+AP$1)</f>
        <v/>
      </c>
      <c r="AQ74" s="130" t="str">
        <f>IFNA(VLOOKUP(AQ$2&amp;"F"&amp;$A74+AP$1,RackfileUPLOAD!$H:$K,3,FALSE),"")</f>
        <v/>
      </c>
      <c r="AR74" s="131"/>
      <c r="AS74" s="132"/>
      <c r="AT74" s="90"/>
      <c r="AU74" s="90"/>
      <c r="AV74" s="98" t="str">
        <f>IF(AV$2="",,AV$2&amp;"_KW "&amp;$B$2&amp;"_F"&amp;$A74+AV$1)</f>
        <v/>
      </c>
      <c r="AW74" s="130" t="str">
        <f>IFNA(VLOOKUP(AW$2&amp;"F"&amp;$A74+AV$1,RackfileUPLOAD!$H:$K,3,FALSE),"")</f>
        <v/>
      </c>
      <c r="AX74" s="131"/>
      <c r="AY74" s="132"/>
      <c r="AZ74" s="102"/>
      <c r="BA74" s="98" t="str">
        <f>IF(BA$2="",,BA$2&amp;"_KW "&amp;$B$2&amp;"_F"&amp;$A74+BA$1)</f>
        <v/>
      </c>
      <c r="BB74" s="130" t="str">
        <f>IFNA(VLOOKUP(BB$2&amp;"F"&amp;$A74+BA$1,RackfileUPLOAD!$H:$K,3,FALSE),"")</f>
        <v/>
      </c>
      <c r="BC74" s="131"/>
      <c r="BD74" s="132"/>
      <c r="BE74" s="90"/>
      <c r="BF74" s="90"/>
      <c r="BG74" s="98" t="str">
        <f>IF(BG$2="",,BG$2&amp;"_KW "&amp;$B$2&amp;"_F"&amp;$A74+BG$1)</f>
        <v/>
      </c>
      <c r="BH74" s="130" t="str">
        <f>IFNA(VLOOKUP(BH$2&amp;"F"&amp;$A74+BG$1,RackfileUPLOAD!$H:$K,3,FALSE),"")</f>
        <v/>
      </c>
      <c r="BI74" s="131"/>
      <c r="BJ74" s="132"/>
      <c r="BK74" s="102"/>
      <c r="BL74" s="98" t="str">
        <f>IF(BL$2="",,BL$2&amp;"_KW "&amp;$B$2&amp;"_F"&amp;$A74+BL$1)</f>
        <v/>
      </c>
      <c r="BM74" s="130" t="str">
        <f>IFNA(VLOOKUP(BM$2&amp;"F"&amp;$A74+BL$1,RackfileUPLOAD!$H:$K,3,FALSE),"")</f>
        <v/>
      </c>
      <c r="BN74" s="131"/>
      <c r="BO74" s="132"/>
      <c r="BP74" s="120"/>
    </row>
    <row r="75" ht="17.25" customHeight="1">
      <c r="A75" s="104"/>
      <c r="B75" s="89"/>
      <c r="C75" s="106"/>
      <c r="D75" s="104"/>
      <c r="E75" s="133"/>
      <c r="G75" s="134"/>
      <c r="H75" s="108"/>
      <c r="I75" s="104"/>
      <c r="J75" s="133"/>
      <c r="L75" s="134"/>
      <c r="M75" s="106"/>
      <c r="N75" s="106"/>
      <c r="O75" s="104"/>
      <c r="P75" s="133"/>
      <c r="R75" s="134"/>
      <c r="S75" s="108"/>
      <c r="T75" s="104"/>
      <c r="U75" s="133"/>
      <c r="W75" s="134"/>
      <c r="X75" s="106"/>
      <c r="Y75" s="106"/>
      <c r="Z75" s="104"/>
      <c r="AA75" s="133"/>
      <c r="AC75" s="134"/>
      <c r="AD75" s="108"/>
      <c r="AE75" s="104"/>
      <c r="AF75" s="133"/>
      <c r="AH75" s="134"/>
      <c r="AI75" s="106"/>
      <c r="AJ75" s="106"/>
      <c r="AK75" s="104"/>
      <c r="AL75" s="133"/>
      <c r="AN75" s="134"/>
      <c r="AO75" s="108"/>
      <c r="AP75" s="104"/>
      <c r="AQ75" s="133"/>
      <c r="AS75" s="134"/>
      <c r="AT75" s="106"/>
      <c r="AU75" s="106"/>
      <c r="AV75" s="104"/>
      <c r="AW75" s="133"/>
      <c r="AY75" s="134"/>
      <c r="AZ75" s="108"/>
      <c r="BA75" s="104"/>
      <c r="BB75" s="133"/>
      <c r="BD75" s="134"/>
      <c r="BE75" s="106"/>
      <c r="BF75" s="106"/>
      <c r="BG75" s="104"/>
      <c r="BH75" s="133"/>
      <c r="BJ75" s="134"/>
      <c r="BK75" s="108"/>
      <c r="BL75" s="104"/>
      <c r="BM75" s="133"/>
      <c r="BO75" s="134"/>
      <c r="BP75" s="120"/>
    </row>
    <row r="76" ht="33.75" customHeight="1">
      <c r="A76" s="109"/>
      <c r="B76" s="89"/>
      <c r="C76" s="111"/>
      <c r="D76" s="109"/>
      <c r="E76" s="135"/>
      <c r="F76" s="136"/>
      <c r="G76" s="137"/>
      <c r="H76" s="113"/>
      <c r="I76" s="109"/>
      <c r="J76" s="135"/>
      <c r="K76" s="136"/>
      <c r="L76" s="137"/>
      <c r="M76" s="111"/>
      <c r="N76" s="111"/>
      <c r="O76" s="109"/>
      <c r="P76" s="135"/>
      <c r="Q76" s="136"/>
      <c r="R76" s="137"/>
      <c r="S76" s="113"/>
      <c r="T76" s="109"/>
      <c r="U76" s="135"/>
      <c r="V76" s="136"/>
      <c r="W76" s="137"/>
      <c r="X76" s="111"/>
      <c r="Y76" s="111"/>
      <c r="Z76" s="109"/>
      <c r="AA76" s="135"/>
      <c r="AB76" s="136"/>
      <c r="AC76" s="137"/>
      <c r="AD76" s="113"/>
      <c r="AE76" s="109"/>
      <c r="AF76" s="135"/>
      <c r="AG76" s="136"/>
      <c r="AH76" s="137"/>
      <c r="AI76" s="111"/>
      <c r="AJ76" s="111"/>
      <c r="AK76" s="109"/>
      <c r="AL76" s="135"/>
      <c r="AM76" s="136"/>
      <c r="AN76" s="137"/>
      <c r="AO76" s="113"/>
      <c r="AP76" s="109"/>
      <c r="AQ76" s="135"/>
      <c r="AR76" s="136"/>
      <c r="AS76" s="137"/>
      <c r="AT76" s="111"/>
      <c r="AU76" s="111"/>
      <c r="AV76" s="109"/>
      <c r="AW76" s="135"/>
      <c r="AX76" s="136"/>
      <c r="AY76" s="137"/>
      <c r="AZ76" s="113"/>
      <c r="BA76" s="109"/>
      <c r="BB76" s="135"/>
      <c r="BC76" s="136"/>
      <c r="BD76" s="137"/>
      <c r="BE76" s="111"/>
      <c r="BF76" s="111"/>
      <c r="BG76" s="109"/>
      <c r="BH76" s="135"/>
      <c r="BI76" s="136"/>
      <c r="BJ76" s="137"/>
      <c r="BK76" s="113"/>
      <c r="BL76" s="109"/>
      <c r="BM76" s="135"/>
      <c r="BN76" s="136"/>
      <c r="BO76" s="137"/>
      <c r="BP76" s="120"/>
    </row>
    <row r="77" ht="4.5" customHeight="1">
      <c r="A77" s="114"/>
      <c r="B77" s="89"/>
      <c r="C77" s="90"/>
      <c r="D77" s="138"/>
      <c r="E77" s="94"/>
      <c r="F77" s="94"/>
      <c r="G77" s="94"/>
      <c r="H77" s="90"/>
      <c r="I77" s="138"/>
      <c r="J77" s="94"/>
      <c r="K77" s="94"/>
      <c r="L77" s="94"/>
      <c r="M77" s="90"/>
      <c r="N77" s="90"/>
      <c r="O77" s="138"/>
      <c r="P77" s="94"/>
      <c r="Q77" s="94"/>
      <c r="R77" s="94"/>
      <c r="S77" s="90"/>
      <c r="T77" s="138"/>
      <c r="U77" s="94"/>
      <c r="V77" s="94"/>
      <c r="W77" s="94"/>
      <c r="X77" s="90"/>
      <c r="Y77" s="90"/>
      <c r="Z77" s="138"/>
      <c r="AA77" s="94"/>
      <c r="AB77" s="94"/>
      <c r="AC77" s="94"/>
      <c r="AD77" s="90"/>
      <c r="AE77" s="138"/>
      <c r="AF77" s="94"/>
      <c r="AG77" s="94"/>
      <c r="AH77" s="94"/>
      <c r="AI77" s="90"/>
      <c r="AJ77" s="90"/>
      <c r="AK77" s="138"/>
      <c r="AL77" s="94"/>
      <c r="AM77" s="94"/>
      <c r="AN77" s="94"/>
      <c r="AO77" s="90"/>
      <c r="AP77" s="138"/>
      <c r="AQ77" s="94"/>
      <c r="AR77" s="94"/>
      <c r="AS77" s="94"/>
      <c r="AT77" s="90"/>
      <c r="AU77" s="90"/>
      <c r="AV77" s="138"/>
      <c r="AW77" s="94"/>
      <c r="AX77" s="94"/>
      <c r="AY77" s="94"/>
      <c r="AZ77" s="90"/>
      <c r="BA77" s="138"/>
      <c r="BB77" s="94"/>
      <c r="BC77" s="94"/>
      <c r="BD77" s="94"/>
      <c r="BE77" s="90"/>
      <c r="BF77" s="90"/>
      <c r="BG77" s="138"/>
      <c r="BH77" s="94"/>
      <c r="BI77" s="94"/>
      <c r="BJ77" s="94"/>
      <c r="BK77" s="90"/>
      <c r="BL77" s="138"/>
      <c r="BM77" s="94"/>
      <c r="BN77" s="94"/>
      <c r="BO77" s="94"/>
      <c r="BP77" s="115"/>
    </row>
    <row r="78" ht="4.5" customHeight="1">
      <c r="A78" s="114"/>
      <c r="B78" s="89"/>
      <c r="C78" s="90"/>
      <c r="D78" s="138"/>
      <c r="E78" s="90"/>
      <c r="F78" s="90"/>
      <c r="G78" s="90"/>
      <c r="H78" s="90"/>
      <c r="I78" s="138"/>
      <c r="J78" s="90"/>
      <c r="K78" s="90"/>
      <c r="L78" s="90"/>
      <c r="M78" s="90"/>
      <c r="N78" s="90"/>
      <c r="O78" s="138"/>
      <c r="P78" s="90"/>
      <c r="Q78" s="90"/>
      <c r="R78" s="90"/>
      <c r="S78" s="90"/>
      <c r="T78" s="138"/>
      <c r="U78" s="90"/>
      <c r="V78" s="90"/>
      <c r="W78" s="90"/>
      <c r="X78" s="93"/>
      <c r="Y78" s="93"/>
      <c r="Z78" s="138"/>
      <c r="AA78" s="90"/>
      <c r="AB78" s="90"/>
      <c r="AC78" s="90"/>
      <c r="AD78" s="90"/>
      <c r="AE78" s="138"/>
      <c r="AF78" s="90"/>
      <c r="AG78" s="90"/>
      <c r="AH78" s="90"/>
      <c r="AI78" s="90"/>
      <c r="AJ78" s="90"/>
      <c r="AK78" s="138"/>
      <c r="AL78" s="90"/>
      <c r="AM78" s="90"/>
      <c r="AN78" s="90"/>
      <c r="AO78" s="90"/>
      <c r="AP78" s="138"/>
      <c r="AQ78" s="90"/>
      <c r="AR78" s="90"/>
      <c r="AS78" s="90"/>
      <c r="AT78" s="94"/>
      <c r="AU78" s="94"/>
      <c r="AV78" s="138"/>
      <c r="AW78" s="90"/>
      <c r="AX78" s="90"/>
      <c r="AY78" s="90"/>
      <c r="AZ78" s="90"/>
      <c r="BA78" s="138"/>
      <c r="BB78" s="90"/>
      <c r="BC78" s="90"/>
      <c r="BD78" s="90"/>
      <c r="BE78" s="94"/>
      <c r="BF78" s="94"/>
      <c r="BG78" s="138"/>
      <c r="BH78" s="90"/>
      <c r="BI78" s="90"/>
      <c r="BJ78" s="90"/>
      <c r="BK78" s="90"/>
      <c r="BL78" s="138"/>
      <c r="BM78" s="90"/>
      <c r="BN78" s="90"/>
      <c r="BO78" s="90"/>
      <c r="BP78" s="96"/>
    </row>
    <row r="79" ht="59.25" customHeight="1">
      <c r="A79" s="97">
        <f>A74+2</f>
        <v>49</v>
      </c>
      <c r="B79" s="89"/>
      <c r="C79" s="90"/>
      <c r="D79" s="98" t="str">
        <f>IF(D$2="",,D$2&amp;"_KW "&amp;$B$2&amp;"_F"&amp;$A79+D$1)</f>
        <v>ASL3_KW 19_F49</v>
      </c>
      <c r="E79" s="130" t="str">
        <f>IFNA(VLOOKUP(E$2&amp;"F"&amp;$A79+D$1,RackfileUPLOAD!$H:$K,3,FALSE),"")</f>
        <v/>
      </c>
      <c r="F79" s="131"/>
      <c r="G79" s="132"/>
      <c r="H79" s="102"/>
      <c r="I79" s="98" t="str">
        <f>IF(I$2="",,I$2&amp;"_KW "&amp;$B$2&amp;"_F"&amp;$A79+I$1)</f>
        <v>ASL3_KW 19_F50</v>
      </c>
      <c r="J79" s="130" t="str">
        <f>IFNA(VLOOKUP(J$2&amp;"F"&amp;$A79+I$1,RackfileUPLOAD!$H:$K,3,FALSE),"")</f>
        <v/>
      </c>
      <c r="K79" s="131"/>
      <c r="L79" s="132"/>
      <c r="M79" s="90"/>
      <c r="N79" s="90"/>
      <c r="O79" s="98" t="str">
        <f>IF(O$2="",,O$2&amp;"_KW "&amp;$B$2&amp;"_F"&amp;$A79+O$1)</f>
        <v/>
      </c>
      <c r="P79" s="130" t="str">
        <f>IFNA(VLOOKUP(P$2&amp;"F"&amp;$A79+O$1,RackfileUPLOAD!$H:$K,3,FALSE),"")</f>
        <v/>
      </c>
      <c r="Q79" s="131"/>
      <c r="R79" s="132"/>
      <c r="S79" s="102"/>
      <c r="T79" s="98" t="str">
        <f>IF(T$2="",,T$2&amp;"_KW "&amp;$B$2&amp;"_F"&amp;$A79+T$1)</f>
        <v/>
      </c>
      <c r="U79" s="130" t="str">
        <f>IFNA(VLOOKUP(U$2&amp;"F"&amp;$A79+T$1,RackfileUPLOAD!$H:$K,3,FALSE),"")</f>
        <v/>
      </c>
      <c r="V79" s="131"/>
      <c r="W79" s="132"/>
      <c r="X79" s="90"/>
      <c r="Y79" s="90"/>
      <c r="Z79" s="98" t="str">
        <f>IF(Z$2="",,Z$2&amp;"_KW "&amp;$B$2&amp;"_F"&amp;$A79+Z$1)</f>
        <v/>
      </c>
      <c r="AA79" s="130" t="str">
        <f>IFNA(VLOOKUP(AA$2&amp;"F"&amp;$A79+Z$1,RackfileUPLOAD!$H:$K,3,FALSE),"")</f>
        <v/>
      </c>
      <c r="AB79" s="131"/>
      <c r="AC79" s="132"/>
      <c r="AD79" s="102"/>
      <c r="AE79" s="98" t="str">
        <f>IF(AE$2="",,AE$2&amp;"_KW "&amp;$B$2&amp;"_F"&amp;$A79+AE$1)</f>
        <v/>
      </c>
      <c r="AF79" s="130" t="str">
        <f>IFNA(VLOOKUP(AF$2&amp;"F"&amp;$A79+AE$1,RackfileUPLOAD!$H:$K,3,FALSE),"")</f>
        <v/>
      </c>
      <c r="AG79" s="131"/>
      <c r="AH79" s="132"/>
      <c r="AI79" s="90"/>
      <c r="AJ79" s="90"/>
      <c r="AK79" s="98" t="str">
        <f>IF(AK$2="",,AK$2&amp;"_KW "&amp;$B$2&amp;"_F"&amp;$A79+AK$1)</f>
        <v/>
      </c>
      <c r="AL79" s="130" t="str">
        <f>IFNA(VLOOKUP(AL$2&amp;"F"&amp;$A79+AK$1,RackfileUPLOAD!$H:$K,3,FALSE),"")</f>
        <v/>
      </c>
      <c r="AM79" s="131"/>
      <c r="AN79" s="132"/>
      <c r="AO79" s="102"/>
      <c r="AP79" s="98" t="str">
        <f>IF(AP$2="",,AP$2&amp;"_KW "&amp;$B$2&amp;"_F"&amp;$A79+AP$1)</f>
        <v/>
      </c>
      <c r="AQ79" s="130" t="str">
        <f>IFNA(VLOOKUP(AQ$2&amp;"F"&amp;$A79+AP$1,RackfileUPLOAD!$H:$K,3,FALSE),"")</f>
        <v/>
      </c>
      <c r="AR79" s="131"/>
      <c r="AS79" s="132"/>
      <c r="AT79" s="90"/>
      <c r="AU79" s="90"/>
      <c r="AV79" s="98" t="str">
        <f>IF(AV$2="",,AV$2&amp;"_KW "&amp;$B$2&amp;"_F"&amp;$A79+AV$1)</f>
        <v/>
      </c>
      <c r="AW79" s="130" t="str">
        <f>IFNA(VLOOKUP(AW$2&amp;"F"&amp;$A79+AV$1,RackfileUPLOAD!$H:$K,3,FALSE),"")</f>
        <v/>
      </c>
      <c r="AX79" s="131"/>
      <c r="AY79" s="132"/>
      <c r="AZ79" s="102"/>
      <c r="BA79" s="98" t="str">
        <f>IF(BA$2="",,BA$2&amp;"_KW "&amp;$B$2&amp;"_F"&amp;$A79+BA$1)</f>
        <v/>
      </c>
      <c r="BB79" s="130" t="str">
        <f>IFNA(VLOOKUP(BB$2&amp;"F"&amp;$A79+BA$1,RackfileUPLOAD!$H:$K,3,FALSE),"")</f>
        <v/>
      </c>
      <c r="BC79" s="131"/>
      <c r="BD79" s="132"/>
      <c r="BE79" s="90"/>
      <c r="BF79" s="90"/>
      <c r="BG79" s="98" t="str">
        <f>IF(BG$2="",,BG$2&amp;"_KW "&amp;$B$2&amp;"_F"&amp;$A79+BG$1)</f>
        <v/>
      </c>
      <c r="BH79" s="130" t="str">
        <f>IFNA(VLOOKUP(BH$2&amp;"F"&amp;$A79+BG$1,RackfileUPLOAD!$H:$K,3,FALSE),"")</f>
        <v/>
      </c>
      <c r="BI79" s="131"/>
      <c r="BJ79" s="132"/>
      <c r="BK79" s="102"/>
      <c r="BL79" s="98" t="str">
        <f>IF(BL$2="",,BL$2&amp;"_KW "&amp;$B$2&amp;"_F"&amp;$A79+BL$1)</f>
        <v/>
      </c>
      <c r="BM79" s="130" t="str">
        <f>IFNA(VLOOKUP(BM$2&amp;"F"&amp;$A79+BL$1,RackfileUPLOAD!$H:$K,3,FALSE),"")</f>
        <v/>
      </c>
      <c r="BN79" s="131"/>
      <c r="BO79" s="132"/>
      <c r="BP79" s="103"/>
    </row>
    <row r="80" ht="17.25" customHeight="1">
      <c r="A80" s="104"/>
      <c r="B80" s="89"/>
      <c r="C80" s="106"/>
      <c r="D80" s="104"/>
      <c r="E80" s="133"/>
      <c r="G80" s="134"/>
      <c r="H80" s="108"/>
      <c r="I80" s="104"/>
      <c r="J80" s="133"/>
      <c r="L80" s="134"/>
      <c r="M80" s="106"/>
      <c r="N80" s="106"/>
      <c r="O80" s="104"/>
      <c r="P80" s="133"/>
      <c r="R80" s="134"/>
      <c r="S80" s="108"/>
      <c r="T80" s="104"/>
      <c r="U80" s="133"/>
      <c r="W80" s="134"/>
      <c r="X80" s="106"/>
      <c r="Y80" s="106"/>
      <c r="Z80" s="104"/>
      <c r="AA80" s="133"/>
      <c r="AC80" s="134"/>
      <c r="AD80" s="108"/>
      <c r="AE80" s="104"/>
      <c r="AF80" s="133"/>
      <c r="AH80" s="134"/>
      <c r="AI80" s="106"/>
      <c r="AJ80" s="106"/>
      <c r="AK80" s="104"/>
      <c r="AL80" s="133"/>
      <c r="AN80" s="134"/>
      <c r="AO80" s="108"/>
      <c r="AP80" s="104"/>
      <c r="AQ80" s="133"/>
      <c r="AS80" s="134"/>
      <c r="AT80" s="106"/>
      <c r="AU80" s="106"/>
      <c r="AV80" s="104"/>
      <c r="AW80" s="133"/>
      <c r="AY80" s="134"/>
      <c r="AZ80" s="108"/>
      <c r="BA80" s="104"/>
      <c r="BB80" s="133"/>
      <c r="BD80" s="134"/>
      <c r="BE80" s="106"/>
      <c r="BF80" s="106"/>
      <c r="BG80" s="104"/>
      <c r="BH80" s="133"/>
      <c r="BJ80" s="134"/>
      <c r="BK80" s="108"/>
      <c r="BL80" s="104"/>
      <c r="BM80" s="133"/>
      <c r="BO80" s="134"/>
      <c r="BP80" s="103"/>
    </row>
    <row r="81" ht="33.75" customHeight="1">
      <c r="A81" s="109"/>
      <c r="B81" s="89"/>
      <c r="C81" s="111"/>
      <c r="D81" s="109"/>
      <c r="E81" s="135"/>
      <c r="F81" s="136"/>
      <c r="G81" s="137"/>
      <c r="H81" s="113"/>
      <c r="I81" s="109"/>
      <c r="J81" s="135"/>
      <c r="K81" s="136"/>
      <c r="L81" s="137"/>
      <c r="M81" s="111"/>
      <c r="N81" s="111"/>
      <c r="O81" s="109"/>
      <c r="P81" s="135"/>
      <c r="Q81" s="136"/>
      <c r="R81" s="137"/>
      <c r="S81" s="113"/>
      <c r="T81" s="109"/>
      <c r="U81" s="135"/>
      <c r="V81" s="136"/>
      <c r="W81" s="137"/>
      <c r="X81" s="111"/>
      <c r="Y81" s="111"/>
      <c r="Z81" s="109"/>
      <c r="AA81" s="135"/>
      <c r="AB81" s="136"/>
      <c r="AC81" s="137"/>
      <c r="AD81" s="113"/>
      <c r="AE81" s="109"/>
      <c r="AF81" s="135"/>
      <c r="AG81" s="136"/>
      <c r="AH81" s="137"/>
      <c r="AI81" s="111"/>
      <c r="AJ81" s="111"/>
      <c r="AK81" s="109"/>
      <c r="AL81" s="135"/>
      <c r="AM81" s="136"/>
      <c r="AN81" s="137"/>
      <c r="AO81" s="113"/>
      <c r="AP81" s="109"/>
      <c r="AQ81" s="135"/>
      <c r="AR81" s="136"/>
      <c r="AS81" s="137"/>
      <c r="AT81" s="111"/>
      <c r="AU81" s="111"/>
      <c r="AV81" s="109"/>
      <c r="AW81" s="135"/>
      <c r="AX81" s="136"/>
      <c r="AY81" s="137"/>
      <c r="AZ81" s="113"/>
      <c r="BA81" s="109"/>
      <c r="BB81" s="135"/>
      <c r="BC81" s="136"/>
      <c r="BD81" s="137"/>
      <c r="BE81" s="111"/>
      <c r="BF81" s="111"/>
      <c r="BG81" s="109"/>
      <c r="BH81" s="135"/>
      <c r="BI81" s="136"/>
      <c r="BJ81" s="137"/>
      <c r="BK81" s="113"/>
      <c r="BL81" s="109"/>
      <c r="BM81" s="135"/>
      <c r="BN81" s="136"/>
      <c r="BO81" s="137"/>
      <c r="BP81" s="103"/>
    </row>
    <row r="82" ht="9.0" customHeight="1">
      <c r="A82" s="114"/>
      <c r="B82" s="89"/>
      <c r="C82" s="90"/>
      <c r="D82" s="138"/>
      <c r="E82" s="94"/>
      <c r="F82" s="94"/>
      <c r="G82" s="94"/>
      <c r="H82" s="90"/>
      <c r="I82" s="138"/>
      <c r="J82" s="94"/>
      <c r="K82" s="94"/>
      <c r="L82" s="94"/>
      <c r="M82" s="90"/>
      <c r="N82" s="90"/>
      <c r="O82" s="138"/>
      <c r="P82" s="94"/>
      <c r="Q82" s="94"/>
      <c r="R82" s="94"/>
      <c r="S82" s="90"/>
      <c r="T82" s="138"/>
      <c r="U82" s="94"/>
      <c r="V82" s="94"/>
      <c r="W82" s="94"/>
      <c r="X82" s="90"/>
      <c r="Y82" s="90"/>
      <c r="Z82" s="138"/>
      <c r="AA82" s="94"/>
      <c r="AB82" s="94"/>
      <c r="AC82" s="94"/>
      <c r="AD82" s="90"/>
      <c r="AE82" s="138"/>
      <c r="AF82" s="94"/>
      <c r="AG82" s="94"/>
      <c r="AH82" s="94"/>
      <c r="AI82" s="90"/>
      <c r="AJ82" s="90"/>
      <c r="AK82" s="138"/>
      <c r="AL82" s="94"/>
      <c r="AM82" s="94"/>
      <c r="AN82" s="94"/>
      <c r="AO82" s="90"/>
      <c r="AP82" s="138"/>
      <c r="AQ82" s="94"/>
      <c r="AR82" s="94"/>
      <c r="AS82" s="94"/>
      <c r="AT82" s="90"/>
      <c r="AU82" s="90"/>
      <c r="AV82" s="138"/>
      <c r="AW82" s="94"/>
      <c r="AX82" s="94"/>
      <c r="AY82" s="94"/>
      <c r="AZ82" s="90"/>
      <c r="BA82" s="138"/>
      <c r="BB82" s="94"/>
      <c r="BC82" s="94"/>
      <c r="BD82" s="94"/>
      <c r="BE82" s="90"/>
      <c r="BF82" s="90"/>
      <c r="BG82" s="138"/>
      <c r="BH82" s="94"/>
      <c r="BI82" s="94"/>
      <c r="BJ82" s="94"/>
      <c r="BK82" s="90"/>
      <c r="BL82" s="138"/>
      <c r="BM82" s="94"/>
      <c r="BN82" s="94"/>
      <c r="BO82" s="94"/>
      <c r="BP82" s="115"/>
    </row>
    <row r="83" ht="59.25" customHeight="1">
      <c r="A83" s="97">
        <f>A79+2</f>
        <v>51</v>
      </c>
      <c r="B83" s="89"/>
      <c r="C83" s="90"/>
      <c r="D83" s="98" t="str">
        <f>IF(D$2="",,D$2&amp;"_KW "&amp;$B$2&amp;"_F"&amp;$A83+D$1)</f>
        <v>ASL3_KW 19_F51</v>
      </c>
      <c r="E83" s="130" t="str">
        <f>IFNA(VLOOKUP(E$2&amp;"F"&amp;$A83+D$1,RackfileUPLOAD!$H:$K,3,FALSE),"")</f>
        <v/>
      </c>
      <c r="F83" s="131"/>
      <c r="G83" s="132"/>
      <c r="H83" s="102"/>
      <c r="I83" s="98" t="str">
        <f>IF(I$2="",,I$2&amp;"_KW "&amp;$B$2&amp;"_F"&amp;$A83+I$1)</f>
        <v>ASL3_KW 19_F52</v>
      </c>
      <c r="J83" s="130" t="str">
        <f>IFNA(VLOOKUP(J$2&amp;"F"&amp;$A83+I$1,RackfileUPLOAD!$H:$K,3,FALSE),"")</f>
        <v/>
      </c>
      <c r="K83" s="131"/>
      <c r="L83" s="132"/>
      <c r="M83" s="90"/>
      <c r="N83" s="90"/>
      <c r="O83" s="98" t="str">
        <f>IF(O$2="",,O$2&amp;"_KW "&amp;$B$2&amp;"_F"&amp;$A83+O$1)</f>
        <v/>
      </c>
      <c r="P83" s="130" t="str">
        <f>IFNA(VLOOKUP(P$2&amp;"F"&amp;$A83+O$1,RackfileUPLOAD!$H:$K,3,FALSE),"")</f>
        <v/>
      </c>
      <c r="Q83" s="131"/>
      <c r="R83" s="132"/>
      <c r="S83" s="102"/>
      <c r="T83" s="98" t="str">
        <f>IF(T$2="",,T$2&amp;"_KW "&amp;$B$2&amp;"_F"&amp;$A83+T$1)</f>
        <v/>
      </c>
      <c r="U83" s="130" t="str">
        <f>IFNA(VLOOKUP(U$2&amp;"F"&amp;$A83+T$1,RackfileUPLOAD!$H:$K,3,FALSE),"")</f>
        <v/>
      </c>
      <c r="V83" s="131"/>
      <c r="W83" s="132"/>
      <c r="X83" s="90"/>
      <c r="Y83" s="90"/>
      <c r="Z83" s="98" t="str">
        <f>IF(Z$2="",,Z$2&amp;"_KW "&amp;$B$2&amp;"_F"&amp;$A83+Z$1)</f>
        <v/>
      </c>
      <c r="AA83" s="130" t="str">
        <f>IFNA(VLOOKUP(AA$2&amp;"F"&amp;$A83+Z$1,RackfileUPLOAD!$H:$K,3,FALSE),"")</f>
        <v/>
      </c>
      <c r="AB83" s="131"/>
      <c r="AC83" s="132"/>
      <c r="AD83" s="102"/>
      <c r="AE83" s="98" t="str">
        <f>IF(AE$2="",,AE$2&amp;"_KW "&amp;$B$2&amp;"_F"&amp;$A83+AE$1)</f>
        <v/>
      </c>
      <c r="AF83" s="130" t="str">
        <f>IFNA(VLOOKUP(AF$2&amp;"F"&amp;$A83+AE$1,RackfileUPLOAD!$H:$K,3,FALSE),"")</f>
        <v/>
      </c>
      <c r="AG83" s="131"/>
      <c r="AH83" s="132"/>
      <c r="AI83" s="90"/>
      <c r="AJ83" s="90"/>
      <c r="AK83" s="98" t="str">
        <f>IF(AK$2="",,AK$2&amp;"_KW "&amp;$B$2&amp;"_F"&amp;$A83+AK$1)</f>
        <v/>
      </c>
      <c r="AL83" s="130" t="str">
        <f>IFNA(VLOOKUP(AL$2&amp;"F"&amp;$A83+AK$1,RackfileUPLOAD!$H:$K,3,FALSE),"")</f>
        <v/>
      </c>
      <c r="AM83" s="131"/>
      <c r="AN83" s="132"/>
      <c r="AO83" s="102"/>
      <c r="AP83" s="98" t="str">
        <f>IF(AP$2="",,AP$2&amp;"_KW "&amp;$B$2&amp;"_F"&amp;$A83+AP$1)</f>
        <v/>
      </c>
      <c r="AQ83" s="130" t="str">
        <f>IFNA(VLOOKUP(AQ$2&amp;"F"&amp;$A83+AP$1,RackfileUPLOAD!$H:$K,3,FALSE),"")</f>
        <v/>
      </c>
      <c r="AR83" s="131"/>
      <c r="AS83" s="132"/>
      <c r="AT83" s="90"/>
      <c r="AU83" s="90"/>
      <c r="AV83" s="98" t="str">
        <f>IF(AV$2="",,AV$2&amp;"_KW "&amp;$B$2&amp;"_F"&amp;$A83+AV$1)</f>
        <v/>
      </c>
      <c r="AW83" s="130" t="str">
        <f>IFNA(VLOOKUP(AW$2&amp;"F"&amp;$A83+AV$1,RackfileUPLOAD!$H:$K,3,FALSE),"")</f>
        <v/>
      </c>
      <c r="AX83" s="131"/>
      <c r="AY83" s="132"/>
      <c r="AZ83" s="102"/>
      <c r="BA83" s="98" t="str">
        <f>IF(BA$2="",,BA$2&amp;"_KW "&amp;$B$2&amp;"_F"&amp;$A83+BA$1)</f>
        <v/>
      </c>
      <c r="BB83" s="130" t="str">
        <f>IFNA(VLOOKUP(BB$2&amp;"F"&amp;$A83+BA$1,RackfileUPLOAD!$H:$K,3,FALSE),"")</f>
        <v/>
      </c>
      <c r="BC83" s="131"/>
      <c r="BD83" s="132"/>
      <c r="BE83" s="90"/>
      <c r="BF83" s="90"/>
      <c r="BG83" s="98" t="str">
        <f>IF(BG$2="",,BG$2&amp;"_KW "&amp;$B$2&amp;"_F"&amp;$A83+BG$1)</f>
        <v/>
      </c>
      <c r="BH83" s="130" t="str">
        <f>IFNA(VLOOKUP(BH$2&amp;"F"&amp;$A83+BG$1,RackfileUPLOAD!$H:$K,3,FALSE),"")</f>
        <v/>
      </c>
      <c r="BI83" s="131"/>
      <c r="BJ83" s="132"/>
      <c r="BK83" s="102"/>
      <c r="BL83" s="98" t="str">
        <f>IF(BL$2="",,BL$2&amp;"_KW "&amp;$B$2&amp;"_F"&amp;$A83+BL$1)</f>
        <v/>
      </c>
      <c r="BM83" s="130" t="str">
        <f>IFNA(VLOOKUP(BM$2&amp;"F"&amp;$A83+BL$1,RackfileUPLOAD!$H:$K,3,FALSE),"")</f>
        <v/>
      </c>
      <c r="BN83" s="131"/>
      <c r="BO83" s="132"/>
      <c r="BP83" s="103"/>
    </row>
    <row r="84" ht="17.25" customHeight="1">
      <c r="A84" s="104"/>
      <c r="B84" s="89"/>
      <c r="C84" s="106"/>
      <c r="D84" s="104"/>
      <c r="E84" s="133"/>
      <c r="G84" s="134"/>
      <c r="H84" s="108"/>
      <c r="I84" s="104"/>
      <c r="J84" s="133"/>
      <c r="L84" s="134"/>
      <c r="M84" s="106"/>
      <c r="N84" s="106"/>
      <c r="O84" s="104"/>
      <c r="P84" s="133"/>
      <c r="R84" s="134"/>
      <c r="S84" s="108"/>
      <c r="T84" s="104"/>
      <c r="U84" s="133"/>
      <c r="W84" s="134"/>
      <c r="X84" s="106"/>
      <c r="Y84" s="106"/>
      <c r="Z84" s="104"/>
      <c r="AA84" s="133"/>
      <c r="AC84" s="134"/>
      <c r="AD84" s="108"/>
      <c r="AE84" s="104"/>
      <c r="AF84" s="133"/>
      <c r="AH84" s="134"/>
      <c r="AI84" s="106"/>
      <c r="AJ84" s="106"/>
      <c r="AK84" s="104"/>
      <c r="AL84" s="133"/>
      <c r="AN84" s="134"/>
      <c r="AO84" s="108"/>
      <c r="AP84" s="104"/>
      <c r="AQ84" s="133"/>
      <c r="AS84" s="134"/>
      <c r="AT84" s="106"/>
      <c r="AU84" s="106"/>
      <c r="AV84" s="104"/>
      <c r="AW84" s="133"/>
      <c r="AY84" s="134"/>
      <c r="AZ84" s="108"/>
      <c r="BA84" s="104"/>
      <c r="BB84" s="133"/>
      <c r="BD84" s="134"/>
      <c r="BE84" s="106"/>
      <c r="BF84" s="106"/>
      <c r="BG84" s="104"/>
      <c r="BH84" s="133"/>
      <c r="BJ84" s="134"/>
      <c r="BK84" s="108"/>
      <c r="BL84" s="104"/>
      <c r="BM84" s="133"/>
      <c r="BO84" s="134"/>
      <c r="BP84" s="103"/>
    </row>
    <row r="85" ht="33.75" customHeight="1">
      <c r="A85" s="109"/>
      <c r="B85" s="89"/>
      <c r="C85" s="111"/>
      <c r="D85" s="109"/>
      <c r="E85" s="135"/>
      <c r="F85" s="136"/>
      <c r="G85" s="137"/>
      <c r="H85" s="113"/>
      <c r="I85" s="109"/>
      <c r="J85" s="135"/>
      <c r="K85" s="136"/>
      <c r="L85" s="137"/>
      <c r="M85" s="111"/>
      <c r="N85" s="111"/>
      <c r="O85" s="109"/>
      <c r="P85" s="135"/>
      <c r="Q85" s="136"/>
      <c r="R85" s="137"/>
      <c r="S85" s="113"/>
      <c r="T85" s="109"/>
      <c r="U85" s="135"/>
      <c r="V85" s="136"/>
      <c r="W85" s="137"/>
      <c r="X85" s="111"/>
      <c r="Y85" s="111"/>
      <c r="Z85" s="109"/>
      <c r="AA85" s="135"/>
      <c r="AB85" s="136"/>
      <c r="AC85" s="137"/>
      <c r="AD85" s="113"/>
      <c r="AE85" s="109"/>
      <c r="AF85" s="135"/>
      <c r="AG85" s="136"/>
      <c r="AH85" s="137"/>
      <c r="AI85" s="111"/>
      <c r="AJ85" s="111"/>
      <c r="AK85" s="109"/>
      <c r="AL85" s="135"/>
      <c r="AM85" s="136"/>
      <c r="AN85" s="137"/>
      <c r="AO85" s="113"/>
      <c r="AP85" s="109"/>
      <c r="AQ85" s="135"/>
      <c r="AR85" s="136"/>
      <c r="AS85" s="137"/>
      <c r="AT85" s="111"/>
      <c r="AU85" s="111"/>
      <c r="AV85" s="109"/>
      <c r="AW85" s="135"/>
      <c r="AX85" s="136"/>
      <c r="AY85" s="137"/>
      <c r="AZ85" s="113"/>
      <c r="BA85" s="109"/>
      <c r="BB85" s="135"/>
      <c r="BC85" s="136"/>
      <c r="BD85" s="137"/>
      <c r="BE85" s="111"/>
      <c r="BF85" s="111"/>
      <c r="BG85" s="109"/>
      <c r="BH85" s="135"/>
      <c r="BI85" s="136"/>
      <c r="BJ85" s="137"/>
      <c r="BK85" s="113"/>
      <c r="BL85" s="109"/>
      <c r="BM85" s="135"/>
      <c r="BN85" s="136"/>
      <c r="BO85" s="137"/>
      <c r="BP85" s="103"/>
    </row>
    <row r="86" ht="9.0" customHeight="1">
      <c r="A86" s="88"/>
      <c r="B86" s="89"/>
      <c r="C86" s="90"/>
      <c r="D86" s="138"/>
      <c r="E86" s="94"/>
      <c r="F86" s="94"/>
      <c r="G86" s="94"/>
      <c r="H86" s="90"/>
      <c r="I86" s="138"/>
      <c r="J86" s="94"/>
      <c r="K86" s="94"/>
      <c r="L86" s="94"/>
      <c r="M86" s="90"/>
      <c r="N86" s="90"/>
      <c r="O86" s="138"/>
      <c r="P86" s="94"/>
      <c r="Q86" s="94"/>
      <c r="R86" s="94"/>
      <c r="S86" s="90"/>
      <c r="T86" s="138"/>
      <c r="U86" s="94"/>
      <c r="V86" s="94"/>
      <c r="W86" s="94"/>
      <c r="X86" s="90"/>
      <c r="Y86" s="90"/>
      <c r="Z86" s="138"/>
      <c r="AA86" s="94"/>
      <c r="AB86" s="94"/>
      <c r="AC86" s="94"/>
      <c r="AD86" s="90"/>
      <c r="AE86" s="138"/>
      <c r="AF86" s="94"/>
      <c r="AG86" s="94"/>
      <c r="AH86" s="94"/>
      <c r="AI86" s="90"/>
      <c r="AJ86" s="90"/>
      <c r="AK86" s="138"/>
      <c r="AL86" s="94"/>
      <c r="AM86" s="94"/>
      <c r="AN86" s="94"/>
      <c r="AO86" s="90"/>
      <c r="AP86" s="138"/>
      <c r="AQ86" s="94"/>
      <c r="AR86" s="94"/>
      <c r="AS86" s="94"/>
      <c r="AT86" s="90"/>
      <c r="AU86" s="90"/>
      <c r="AV86" s="138"/>
      <c r="AW86" s="94"/>
      <c r="AX86" s="94"/>
      <c r="AY86" s="94"/>
      <c r="AZ86" s="90"/>
      <c r="BA86" s="138"/>
      <c r="BB86" s="94"/>
      <c r="BC86" s="94"/>
      <c r="BD86" s="94"/>
      <c r="BE86" s="90"/>
      <c r="BF86" s="90"/>
      <c r="BG86" s="138"/>
      <c r="BH86" s="94"/>
      <c r="BI86" s="94"/>
      <c r="BJ86" s="94"/>
      <c r="BK86" s="90"/>
      <c r="BL86" s="138"/>
      <c r="BM86" s="94"/>
      <c r="BN86" s="94"/>
      <c r="BO86" s="94"/>
      <c r="BP86" s="115"/>
    </row>
    <row r="87" ht="59.25" customHeight="1">
      <c r="A87" s="97">
        <f>A83+2</f>
        <v>53</v>
      </c>
      <c r="B87" s="89"/>
      <c r="C87" s="90"/>
      <c r="D87" s="98" t="str">
        <f>IF(D$2="",,D$2&amp;"_KW "&amp;$B$2&amp;"_F"&amp;$A87+D$1)</f>
        <v>ASL3_KW 19_F53</v>
      </c>
      <c r="E87" s="130" t="str">
        <f>IFNA(VLOOKUP(E$2&amp;"F"&amp;$A87+D$1,RackfileUPLOAD!$H:$K,3,FALSE),"")</f>
        <v/>
      </c>
      <c r="F87" s="131"/>
      <c r="G87" s="132"/>
      <c r="H87" s="102"/>
      <c r="I87" s="98" t="str">
        <f>IF(I$2="",,I$2&amp;"_KW "&amp;$B$2&amp;"_F"&amp;$A87+I$1)</f>
        <v>ASL3_KW 19_F54</v>
      </c>
      <c r="J87" s="130" t="str">
        <f>IFNA(VLOOKUP(J$2&amp;"F"&amp;$A87+I$1,RackfileUPLOAD!$H:$K,3,FALSE),"")</f>
        <v/>
      </c>
      <c r="K87" s="131"/>
      <c r="L87" s="132"/>
      <c r="M87" s="90"/>
      <c r="N87" s="90"/>
      <c r="O87" s="98" t="str">
        <f>IF(O$2="",,O$2&amp;"_KW "&amp;$B$2&amp;"_F"&amp;$A87+O$1)</f>
        <v/>
      </c>
      <c r="P87" s="130" t="str">
        <f>IFNA(VLOOKUP(P$2&amp;"F"&amp;$A87+O$1,RackfileUPLOAD!$H:$K,3,FALSE),"")</f>
        <v/>
      </c>
      <c r="Q87" s="131"/>
      <c r="R87" s="132"/>
      <c r="S87" s="102"/>
      <c r="T87" s="98" t="str">
        <f>IF(T$2="",,T$2&amp;"_KW "&amp;$B$2&amp;"_F"&amp;$A87+T$1)</f>
        <v/>
      </c>
      <c r="U87" s="130" t="str">
        <f>IFNA(VLOOKUP(U$2&amp;"F"&amp;$A87+T$1,RackfileUPLOAD!$H:$K,3,FALSE),"")</f>
        <v/>
      </c>
      <c r="V87" s="131"/>
      <c r="W87" s="132"/>
      <c r="X87" s="90"/>
      <c r="Y87" s="90"/>
      <c r="Z87" s="98" t="str">
        <f>IF(Z$2="",,Z$2&amp;"_KW "&amp;$B$2&amp;"_F"&amp;$A87+Z$1)</f>
        <v/>
      </c>
      <c r="AA87" s="130" t="str">
        <f>IFNA(VLOOKUP(AA$2&amp;"F"&amp;$A87+Z$1,RackfileUPLOAD!$H:$K,3,FALSE),"")</f>
        <v/>
      </c>
      <c r="AB87" s="131"/>
      <c r="AC87" s="132"/>
      <c r="AD87" s="102"/>
      <c r="AE87" s="98" t="str">
        <f>IF(AE$2="",,AE$2&amp;"_KW "&amp;$B$2&amp;"_F"&amp;$A87+AE$1)</f>
        <v/>
      </c>
      <c r="AF87" s="130" t="str">
        <f>IFNA(VLOOKUP(AF$2&amp;"F"&amp;$A87+AE$1,RackfileUPLOAD!$H:$K,3,FALSE),"")</f>
        <v/>
      </c>
      <c r="AG87" s="131"/>
      <c r="AH87" s="132"/>
      <c r="AI87" s="90"/>
      <c r="AJ87" s="90"/>
      <c r="AK87" s="98" t="str">
        <f>IF(AK$2="",,AK$2&amp;"_KW "&amp;$B$2&amp;"_F"&amp;$A87+AK$1)</f>
        <v/>
      </c>
      <c r="AL87" s="130" t="str">
        <f>IFNA(VLOOKUP(AL$2&amp;"F"&amp;$A87+AK$1,RackfileUPLOAD!$H:$K,3,FALSE),"")</f>
        <v/>
      </c>
      <c r="AM87" s="131"/>
      <c r="AN87" s="132"/>
      <c r="AO87" s="102"/>
      <c r="AP87" s="98" t="str">
        <f>IF(AP$2="",,AP$2&amp;"_KW "&amp;$B$2&amp;"_F"&amp;$A87+AP$1)</f>
        <v/>
      </c>
      <c r="AQ87" s="130" t="str">
        <f>IFNA(VLOOKUP(AQ$2&amp;"F"&amp;$A87+AP$1,RackfileUPLOAD!$H:$K,3,FALSE),"")</f>
        <v/>
      </c>
      <c r="AR87" s="131"/>
      <c r="AS87" s="132"/>
      <c r="AT87" s="90"/>
      <c r="AU87" s="90"/>
      <c r="AV87" s="98" t="str">
        <f>IF(AV$2="",,AV$2&amp;"_KW "&amp;$B$2&amp;"_F"&amp;$A87+AV$1)</f>
        <v/>
      </c>
      <c r="AW87" s="130" t="str">
        <f>IFNA(VLOOKUP(AW$2&amp;"F"&amp;$A87+AV$1,RackfileUPLOAD!$H:$K,3,FALSE),"")</f>
        <v/>
      </c>
      <c r="AX87" s="131"/>
      <c r="AY87" s="132"/>
      <c r="AZ87" s="102"/>
      <c r="BA87" s="98" t="str">
        <f>IF(BA$2="",,BA$2&amp;"_KW "&amp;$B$2&amp;"_F"&amp;$A87+BA$1)</f>
        <v/>
      </c>
      <c r="BB87" s="130" t="str">
        <f>IFNA(VLOOKUP(BB$2&amp;"F"&amp;$A87+BA$1,RackfileUPLOAD!$H:$K,3,FALSE),"")</f>
        <v/>
      </c>
      <c r="BC87" s="131"/>
      <c r="BD87" s="132"/>
      <c r="BE87" s="90"/>
      <c r="BF87" s="90"/>
      <c r="BG87" s="98" t="str">
        <f>IF(BG$2="",,BG$2&amp;"_KW "&amp;$B$2&amp;"_F"&amp;$A87+BG$1)</f>
        <v/>
      </c>
      <c r="BH87" s="130" t="str">
        <f>IFNA(VLOOKUP(BH$2&amp;"F"&amp;$A87+BG$1,RackfileUPLOAD!$H:$K,3,FALSE),"")</f>
        <v/>
      </c>
      <c r="BI87" s="131"/>
      <c r="BJ87" s="132"/>
      <c r="BK87" s="102"/>
      <c r="BL87" s="98" t="str">
        <f>IF(BL$2="",,BL$2&amp;"_KW "&amp;$B$2&amp;"_F"&amp;$A87+BL$1)</f>
        <v/>
      </c>
      <c r="BM87" s="130" t="str">
        <f>IFNA(VLOOKUP(BM$2&amp;"F"&amp;$A87+BL$1,RackfileUPLOAD!$H:$K,3,FALSE),"")</f>
        <v/>
      </c>
      <c r="BN87" s="131"/>
      <c r="BO87" s="132"/>
      <c r="BP87" s="103"/>
    </row>
    <row r="88" ht="17.25" customHeight="1">
      <c r="A88" s="104"/>
      <c r="B88" s="89"/>
      <c r="C88" s="106"/>
      <c r="D88" s="104"/>
      <c r="E88" s="133"/>
      <c r="G88" s="134"/>
      <c r="H88" s="108"/>
      <c r="I88" s="104"/>
      <c r="J88" s="133"/>
      <c r="L88" s="134"/>
      <c r="M88" s="106"/>
      <c r="N88" s="106"/>
      <c r="O88" s="104"/>
      <c r="P88" s="133"/>
      <c r="R88" s="134"/>
      <c r="S88" s="108"/>
      <c r="T88" s="104"/>
      <c r="U88" s="133"/>
      <c r="W88" s="134"/>
      <c r="X88" s="106"/>
      <c r="Y88" s="106"/>
      <c r="Z88" s="104"/>
      <c r="AA88" s="133"/>
      <c r="AC88" s="134"/>
      <c r="AD88" s="108"/>
      <c r="AE88" s="104"/>
      <c r="AF88" s="133"/>
      <c r="AH88" s="134"/>
      <c r="AI88" s="106"/>
      <c r="AJ88" s="106"/>
      <c r="AK88" s="104"/>
      <c r="AL88" s="133"/>
      <c r="AN88" s="134"/>
      <c r="AO88" s="108"/>
      <c r="AP88" s="104"/>
      <c r="AQ88" s="133"/>
      <c r="AS88" s="134"/>
      <c r="AT88" s="106"/>
      <c r="AU88" s="106"/>
      <c r="AV88" s="104"/>
      <c r="AW88" s="133"/>
      <c r="AY88" s="134"/>
      <c r="AZ88" s="108"/>
      <c r="BA88" s="104"/>
      <c r="BB88" s="133"/>
      <c r="BD88" s="134"/>
      <c r="BE88" s="106"/>
      <c r="BF88" s="106"/>
      <c r="BG88" s="104"/>
      <c r="BH88" s="133"/>
      <c r="BJ88" s="134"/>
      <c r="BK88" s="108"/>
      <c r="BL88" s="104"/>
      <c r="BM88" s="133"/>
      <c r="BO88" s="134"/>
      <c r="BP88" s="103"/>
    </row>
    <row r="89" ht="33.75" customHeight="1">
      <c r="A89" s="109"/>
      <c r="B89" s="89"/>
      <c r="C89" s="111"/>
      <c r="D89" s="109"/>
      <c r="E89" s="135"/>
      <c r="F89" s="136"/>
      <c r="G89" s="137"/>
      <c r="H89" s="113"/>
      <c r="I89" s="109"/>
      <c r="J89" s="135"/>
      <c r="K89" s="136"/>
      <c r="L89" s="137"/>
      <c r="M89" s="111"/>
      <c r="N89" s="111"/>
      <c r="O89" s="109"/>
      <c r="P89" s="135"/>
      <c r="Q89" s="136"/>
      <c r="R89" s="137"/>
      <c r="S89" s="113"/>
      <c r="T89" s="109"/>
      <c r="U89" s="135"/>
      <c r="V89" s="136"/>
      <c r="W89" s="137"/>
      <c r="X89" s="111"/>
      <c r="Y89" s="111"/>
      <c r="Z89" s="109"/>
      <c r="AA89" s="135"/>
      <c r="AB89" s="136"/>
      <c r="AC89" s="137"/>
      <c r="AD89" s="113"/>
      <c r="AE89" s="109"/>
      <c r="AF89" s="135"/>
      <c r="AG89" s="136"/>
      <c r="AH89" s="137"/>
      <c r="AI89" s="111"/>
      <c r="AJ89" s="111"/>
      <c r="AK89" s="109"/>
      <c r="AL89" s="135"/>
      <c r="AM89" s="136"/>
      <c r="AN89" s="137"/>
      <c r="AO89" s="113"/>
      <c r="AP89" s="109"/>
      <c r="AQ89" s="135"/>
      <c r="AR89" s="136"/>
      <c r="AS89" s="137"/>
      <c r="AT89" s="111"/>
      <c r="AU89" s="111"/>
      <c r="AV89" s="109"/>
      <c r="AW89" s="135"/>
      <c r="AX89" s="136"/>
      <c r="AY89" s="137"/>
      <c r="AZ89" s="113"/>
      <c r="BA89" s="109"/>
      <c r="BB89" s="135"/>
      <c r="BC89" s="136"/>
      <c r="BD89" s="137"/>
      <c r="BE89" s="111"/>
      <c r="BF89" s="111"/>
      <c r="BG89" s="109"/>
      <c r="BH89" s="135"/>
      <c r="BI89" s="136"/>
      <c r="BJ89" s="137"/>
      <c r="BK89" s="113"/>
      <c r="BL89" s="109"/>
      <c r="BM89" s="135"/>
      <c r="BN89" s="136"/>
      <c r="BO89" s="137"/>
      <c r="BP89" s="103"/>
    </row>
    <row r="90" ht="9.0" customHeight="1">
      <c r="A90" s="88"/>
      <c r="B90" s="89"/>
      <c r="C90" s="90"/>
      <c r="D90" s="138"/>
      <c r="E90" s="94"/>
      <c r="F90" s="94"/>
      <c r="G90" s="94"/>
      <c r="H90" s="90"/>
      <c r="I90" s="138"/>
      <c r="J90" s="94"/>
      <c r="K90" s="94"/>
      <c r="L90" s="94"/>
      <c r="M90" s="90"/>
      <c r="N90" s="90"/>
      <c r="O90" s="138"/>
      <c r="P90" s="94"/>
      <c r="Q90" s="94"/>
      <c r="R90" s="94"/>
      <c r="S90" s="90"/>
      <c r="T90" s="138"/>
      <c r="U90" s="94"/>
      <c r="V90" s="94"/>
      <c r="W90" s="94"/>
      <c r="X90" s="90"/>
      <c r="Y90" s="90"/>
      <c r="Z90" s="138"/>
      <c r="AA90" s="94"/>
      <c r="AB90" s="94"/>
      <c r="AC90" s="94"/>
      <c r="AD90" s="90"/>
      <c r="AE90" s="138"/>
      <c r="AF90" s="94"/>
      <c r="AG90" s="94"/>
      <c r="AH90" s="94"/>
      <c r="AI90" s="90"/>
      <c r="AJ90" s="90"/>
      <c r="AK90" s="138"/>
      <c r="AL90" s="94"/>
      <c r="AM90" s="94"/>
      <c r="AN90" s="94"/>
      <c r="AO90" s="90"/>
      <c r="AP90" s="138"/>
      <c r="AQ90" s="94"/>
      <c r="AR90" s="94"/>
      <c r="AS90" s="94"/>
      <c r="AT90" s="90"/>
      <c r="AU90" s="90"/>
      <c r="AV90" s="138"/>
      <c r="AW90" s="94"/>
      <c r="AX90" s="94"/>
      <c r="AY90" s="94"/>
      <c r="AZ90" s="90"/>
      <c r="BA90" s="138"/>
      <c r="BB90" s="94"/>
      <c r="BC90" s="94"/>
      <c r="BD90" s="94"/>
      <c r="BE90" s="90"/>
      <c r="BF90" s="90"/>
      <c r="BG90" s="138"/>
      <c r="BH90" s="94"/>
      <c r="BI90" s="94"/>
      <c r="BJ90" s="94"/>
      <c r="BK90" s="90"/>
      <c r="BL90" s="138"/>
      <c r="BM90" s="94"/>
      <c r="BN90" s="94"/>
      <c r="BO90" s="94"/>
      <c r="BP90" s="115"/>
    </row>
    <row r="91" ht="59.25" customHeight="1">
      <c r="A91" s="97">
        <f>A87+2</f>
        <v>55</v>
      </c>
      <c r="B91" s="89"/>
      <c r="C91" s="90"/>
      <c r="D91" s="98" t="str">
        <f>IF(D$2="",,D$2&amp;"_KW "&amp;$B$2&amp;"_F"&amp;$A91+D$1)</f>
        <v>ASL3_KW 19_F55</v>
      </c>
      <c r="E91" s="130" t="str">
        <f>IFNA(VLOOKUP(E$2&amp;"F"&amp;$A91+D$1,RackfileUPLOAD!$H:$K,3,FALSE),"")</f>
        <v>565064 - Lachs in Senf-Dill-Sauce</v>
      </c>
      <c r="F91" s="131"/>
      <c r="G91" s="132"/>
      <c r="H91" s="102"/>
      <c r="I91" s="98" t="str">
        <f>IF(I$2="",,I$2&amp;"_KW "&amp;$B$2&amp;"_F"&amp;$A91+I$1)</f>
        <v>ASL3_KW 19_F56</v>
      </c>
      <c r="J91" s="141" t="str">
        <f>IFNA(VLOOKUP(J$2&amp;"F"&amp;$A91+I$1,RackfileUPLOAD!$H:$K,3,FALSE),"")</f>
        <v>565095 - Schweinefilet in würziger Ancho-Chili-Sauce</v>
      </c>
      <c r="K91" s="131"/>
      <c r="L91" s="132"/>
      <c r="M91" s="90"/>
      <c r="N91" s="90"/>
      <c r="O91" s="98" t="str">
        <f>IF(O$2="",,O$2&amp;"_KW "&amp;$B$2&amp;"_F"&amp;$A91+O$1)</f>
        <v/>
      </c>
      <c r="P91" s="130" t="str">
        <f>IFNA(VLOOKUP(P$2&amp;"F"&amp;$A91+O$1,RackfileUPLOAD!$H:$K,3,FALSE),"")</f>
        <v/>
      </c>
      <c r="Q91" s="131"/>
      <c r="R91" s="132"/>
      <c r="S91" s="102"/>
      <c r="T91" s="98" t="str">
        <f>IF(T$2="",,T$2&amp;"_KW "&amp;$B$2&amp;"_F"&amp;$A91+T$1)</f>
        <v/>
      </c>
      <c r="U91" s="130" t="str">
        <f>IFNA(VLOOKUP(U$2&amp;"F"&amp;$A91+T$1,RackfileUPLOAD!$H:$K,3,FALSE),"")</f>
        <v/>
      </c>
      <c r="V91" s="131"/>
      <c r="W91" s="132"/>
      <c r="X91" s="90"/>
      <c r="Y91" s="90"/>
      <c r="Z91" s="98" t="str">
        <f>IF(Z$2="",,Z$2&amp;"_KW "&amp;$B$2&amp;"_F"&amp;$A91+Z$1)</f>
        <v/>
      </c>
      <c r="AA91" s="130" t="str">
        <f>IFNA(VLOOKUP(AA$2&amp;"F"&amp;$A91+Z$1,RackfileUPLOAD!$H:$K,3,FALSE),"")</f>
        <v/>
      </c>
      <c r="AB91" s="131"/>
      <c r="AC91" s="132"/>
      <c r="AD91" s="102"/>
      <c r="AE91" s="98" t="str">
        <f>IF(AE$2="",,AE$2&amp;"_KW "&amp;$B$2&amp;"_F"&amp;$A91+AE$1)</f>
        <v/>
      </c>
      <c r="AF91" s="130" t="str">
        <f>IFNA(VLOOKUP(AF$2&amp;"F"&amp;$A91+AE$1,RackfileUPLOAD!$H:$K,3,FALSE),"")</f>
        <v/>
      </c>
      <c r="AG91" s="131"/>
      <c r="AH91" s="132"/>
      <c r="AI91" s="90"/>
      <c r="AJ91" s="90"/>
      <c r="AK91" s="98" t="str">
        <f>IF(AK$2="",,AK$2&amp;"_KW "&amp;$B$2&amp;"_F"&amp;$A91+AK$1)</f>
        <v/>
      </c>
      <c r="AL91" s="130" t="str">
        <f>IFNA(VLOOKUP(AL$2&amp;"F"&amp;$A91+AK$1,RackfileUPLOAD!$H:$K,3,FALSE),"")</f>
        <v/>
      </c>
      <c r="AM91" s="131"/>
      <c r="AN91" s="132"/>
      <c r="AO91" s="102"/>
      <c r="AP91" s="98" t="str">
        <f>IF(AP$2="",,AP$2&amp;"_KW "&amp;$B$2&amp;"_F"&amp;$A91+AP$1)</f>
        <v/>
      </c>
      <c r="AQ91" s="130" t="str">
        <f>IFNA(VLOOKUP(AQ$2&amp;"F"&amp;$A91+AP$1,RackfileUPLOAD!$H:$K,3,FALSE),"")</f>
        <v/>
      </c>
      <c r="AR91" s="131"/>
      <c r="AS91" s="132"/>
      <c r="AT91" s="90"/>
      <c r="AU91" s="90"/>
      <c r="AV91" s="98" t="str">
        <f>IF(AV$2="",,AV$2&amp;"_KW "&amp;$B$2&amp;"_F"&amp;$A91+AV$1)</f>
        <v/>
      </c>
      <c r="AW91" s="130" t="str">
        <f>IFNA(VLOOKUP(AW$2&amp;"F"&amp;$A91+AV$1,RackfileUPLOAD!$H:$K,3,FALSE),"")</f>
        <v/>
      </c>
      <c r="AX91" s="131"/>
      <c r="AY91" s="132"/>
      <c r="AZ91" s="102"/>
      <c r="BA91" s="98" t="str">
        <f>IF(BA$2="",,BA$2&amp;"_KW "&amp;$B$2&amp;"_F"&amp;$A91+BA$1)</f>
        <v/>
      </c>
      <c r="BB91" s="130" t="str">
        <f>IFNA(VLOOKUP(BB$2&amp;"F"&amp;$A91+BA$1,RackfileUPLOAD!$H:$K,3,FALSE),"")</f>
        <v/>
      </c>
      <c r="BC91" s="131"/>
      <c r="BD91" s="132"/>
      <c r="BE91" s="90"/>
      <c r="BF91" s="90"/>
      <c r="BG91" s="98" t="str">
        <f>IF(BG$2="",,BG$2&amp;"_KW "&amp;$B$2&amp;"_F"&amp;$A91+BG$1)</f>
        <v/>
      </c>
      <c r="BH91" s="130" t="str">
        <f>IFNA(VLOOKUP(BH$2&amp;"F"&amp;$A91+BG$1,RackfileUPLOAD!$H:$K,3,FALSE),"")</f>
        <v/>
      </c>
      <c r="BI91" s="131"/>
      <c r="BJ91" s="132"/>
      <c r="BK91" s="102"/>
      <c r="BL91" s="98" t="str">
        <f>IF(BL$2="",,BL$2&amp;"_KW "&amp;$B$2&amp;"_F"&amp;$A91+BL$1)</f>
        <v/>
      </c>
      <c r="BM91" s="130" t="str">
        <f>IFNA(VLOOKUP(BM$2&amp;"F"&amp;$A91+BL$1,RackfileUPLOAD!$H:$K,3,FALSE),"")</f>
        <v/>
      </c>
      <c r="BN91" s="131"/>
      <c r="BO91" s="132"/>
      <c r="BP91" s="120"/>
    </row>
    <row r="92" ht="17.25" customHeight="1">
      <c r="A92" s="104"/>
      <c r="B92" s="89"/>
      <c r="C92" s="106"/>
      <c r="D92" s="104"/>
      <c r="E92" s="133"/>
      <c r="G92" s="134"/>
      <c r="H92" s="108"/>
      <c r="I92" s="104"/>
      <c r="J92" s="133"/>
      <c r="L92" s="134"/>
      <c r="M92" s="106"/>
      <c r="N92" s="106"/>
      <c r="O92" s="104"/>
      <c r="P92" s="133"/>
      <c r="R92" s="134"/>
      <c r="S92" s="108"/>
      <c r="T92" s="104"/>
      <c r="U92" s="133"/>
      <c r="W92" s="134"/>
      <c r="X92" s="106"/>
      <c r="Y92" s="106"/>
      <c r="Z92" s="104"/>
      <c r="AA92" s="133"/>
      <c r="AC92" s="134"/>
      <c r="AD92" s="108"/>
      <c r="AE92" s="104"/>
      <c r="AF92" s="133"/>
      <c r="AH92" s="134"/>
      <c r="AI92" s="106"/>
      <c r="AJ92" s="106"/>
      <c r="AK92" s="104"/>
      <c r="AL92" s="133"/>
      <c r="AN92" s="134"/>
      <c r="AO92" s="108"/>
      <c r="AP92" s="104"/>
      <c r="AQ92" s="133"/>
      <c r="AS92" s="134"/>
      <c r="AT92" s="106"/>
      <c r="AU92" s="106"/>
      <c r="AV92" s="104"/>
      <c r="AW92" s="133"/>
      <c r="AY92" s="134"/>
      <c r="AZ92" s="108"/>
      <c r="BA92" s="104"/>
      <c r="BB92" s="133"/>
      <c r="BD92" s="134"/>
      <c r="BE92" s="106"/>
      <c r="BF92" s="106"/>
      <c r="BG92" s="104"/>
      <c r="BH92" s="133"/>
      <c r="BJ92" s="134"/>
      <c r="BK92" s="108"/>
      <c r="BL92" s="104"/>
      <c r="BM92" s="133"/>
      <c r="BO92" s="134"/>
      <c r="BP92" s="120"/>
    </row>
    <row r="93" ht="33.75" customHeight="1">
      <c r="A93" s="109"/>
      <c r="B93" s="89"/>
      <c r="C93" s="111"/>
      <c r="D93" s="109"/>
      <c r="E93" s="135"/>
      <c r="F93" s="136"/>
      <c r="G93" s="137"/>
      <c r="H93" s="113"/>
      <c r="I93" s="109"/>
      <c r="J93" s="135"/>
      <c r="K93" s="136"/>
      <c r="L93" s="137"/>
      <c r="M93" s="111"/>
      <c r="N93" s="111"/>
      <c r="O93" s="109"/>
      <c r="P93" s="135"/>
      <c r="Q93" s="136"/>
      <c r="R93" s="137"/>
      <c r="S93" s="113"/>
      <c r="T93" s="109"/>
      <c r="U93" s="135"/>
      <c r="V93" s="136"/>
      <c r="W93" s="137"/>
      <c r="X93" s="111"/>
      <c r="Y93" s="111"/>
      <c r="Z93" s="109"/>
      <c r="AA93" s="135"/>
      <c r="AB93" s="136"/>
      <c r="AC93" s="137"/>
      <c r="AD93" s="113"/>
      <c r="AE93" s="109"/>
      <c r="AF93" s="135"/>
      <c r="AG93" s="136"/>
      <c r="AH93" s="137"/>
      <c r="AI93" s="111"/>
      <c r="AJ93" s="111"/>
      <c r="AK93" s="109"/>
      <c r="AL93" s="135"/>
      <c r="AM93" s="136"/>
      <c r="AN93" s="137"/>
      <c r="AO93" s="113"/>
      <c r="AP93" s="109"/>
      <c r="AQ93" s="135"/>
      <c r="AR93" s="136"/>
      <c r="AS93" s="137"/>
      <c r="AT93" s="111"/>
      <c r="AU93" s="111"/>
      <c r="AV93" s="109"/>
      <c r="AW93" s="135"/>
      <c r="AX93" s="136"/>
      <c r="AY93" s="137"/>
      <c r="AZ93" s="113"/>
      <c r="BA93" s="109"/>
      <c r="BB93" s="135"/>
      <c r="BC93" s="136"/>
      <c r="BD93" s="137"/>
      <c r="BE93" s="111"/>
      <c r="BF93" s="111"/>
      <c r="BG93" s="109"/>
      <c r="BH93" s="135"/>
      <c r="BI93" s="136"/>
      <c r="BJ93" s="137"/>
      <c r="BK93" s="113"/>
      <c r="BL93" s="109"/>
      <c r="BM93" s="135"/>
      <c r="BN93" s="136"/>
      <c r="BO93" s="137"/>
      <c r="BP93" s="120"/>
    </row>
    <row r="94" ht="9.0" customHeight="1">
      <c r="A94" s="88"/>
      <c r="B94" s="89"/>
      <c r="C94" s="90"/>
      <c r="D94" s="138"/>
      <c r="E94" s="94"/>
      <c r="F94" s="94"/>
      <c r="G94" s="94"/>
      <c r="H94" s="90"/>
      <c r="I94" s="138"/>
      <c r="J94" s="94"/>
      <c r="K94" s="94"/>
      <c r="L94" s="94"/>
      <c r="M94" s="90"/>
      <c r="N94" s="90"/>
      <c r="O94" s="138"/>
      <c r="P94" s="94"/>
      <c r="Q94" s="94"/>
      <c r="R94" s="94"/>
      <c r="S94" s="90"/>
      <c r="T94" s="138"/>
      <c r="U94" s="94"/>
      <c r="V94" s="94"/>
      <c r="W94" s="94"/>
      <c r="X94" s="90"/>
      <c r="Y94" s="90"/>
      <c r="Z94" s="138"/>
      <c r="AA94" s="94"/>
      <c r="AB94" s="94"/>
      <c r="AC94" s="94"/>
      <c r="AD94" s="90"/>
      <c r="AE94" s="138"/>
      <c r="AF94" s="94"/>
      <c r="AG94" s="94"/>
      <c r="AH94" s="94"/>
      <c r="AI94" s="90"/>
      <c r="AJ94" s="90"/>
      <c r="AK94" s="138"/>
      <c r="AL94" s="94"/>
      <c r="AM94" s="94"/>
      <c r="AN94" s="94"/>
      <c r="AO94" s="90"/>
      <c r="AP94" s="138"/>
      <c r="AQ94" s="94"/>
      <c r="AR94" s="94"/>
      <c r="AS94" s="94"/>
      <c r="AT94" s="90"/>
      <c r="AU94" s="90"/>
      <c r="AV94" s="138"/>
      <c r="AW94" s="94"/>
      <c r="AX94" s="94"/>
      <c r="AY94" s="94"/>
      <c r="AZ94" s="90"/>
      <c r="BA94" s="138"/>
      <c r="BB94" s="94"/>
      <c r="BC94" s="94"/>
      <c r="BD94" s="94"/>
      <c r="BE94" s="90"/>
      <c r="BF94" s="90"/>
      <c r="BG94" s="138"/>
      <c r="BH94" s="94"/>
      <c r="BI94" s="94"/>
      <c r="BJ94" s="94"/>
      <c r="BK94" s="90"/>
      <c r="BL94" s="138"/>
      <c r="BM94" s="94"/>
      <c r="BN94" s="94"/>
      <c r="BO94" s="94"/>
      <c r="BP94" s="115"/>
    </row>
    <row r="95" ht="59.25" customHeight="1">
      <c r="A95" s="97">
        <f>A91+2</f>
        <v>57</v>
      </c>
      <c r="B95" s="89"/>
      <c r="C95" s="90"/>
      <c r="D95" s="98" t="str">
        <f>IF(D$2="",,D$2&amp;"_KW "&amp;$B$2&amp;"_F"&amp;$A95+D$1)</f>
        <v>ASL3_KW 19_F57</v>
      </c>
      <c r="E95" s="130" t="str">
        <f>IFNA(VLOOKUP(E$2&amp;"F"&amp;$A95+D$1,RackfileUPLOAD!$H:$K,3,FALSE),"")</f>
        <v/>
      </c>
      <c r="F95" s="131"/>
      <c r="G95" s="132"/>
      <c r="H95" s="102"/>
      <c r="I95" s="98" t="str">
        <f>IF(I$2="",,I$2&amp;"_KW "&amp;$B$2&amp;"_F"&amp;$A95+I$1)</f>
        <v>ASL3_KW 19_F58</v>
      </c>
      <c r="J95" s="142" t="str">
        <f>IFNA(VLOOKUP(J$2&amp;"F"&amp;$A95+I$1,RackfileUPLOAD!$H:$K,3,FALSE),"")</f>
        <v/>
      </c>
      <c r="K95" s="131"/>
      <c r="L95" s="132"/>
      <c r="M95" s="90"/>
      <c r="N95" s="90"/>
      <c r="O95" s="98" t="str">
        <f>IF(O$2="",,O$2&amp;"_KW "&amp;$B$2&amp;"_F"&amp;$A95+O$1)</f>
        <v/>
      </c>
      <c r="P95" s="130" t="str">
        <f>IFNA(VLOOKUP(P$2&amp;"F"&amp;$A95+O$1,RackfileUPLOAD!$H:$K,3,FALSE),"")</f>
        <v/>
      </c>
      <c r="Q95" s="131"/>
      <c r="R95" s="132"/>
      <c r="S95" s="102"/>
      <c r="T95" s="98" t="str">
        <f>IF(T$2="",,T$2&amp;"_KW "&amp;$B$2&amp;"_F"&amp;$A95+T$1)</f>
        <v/>
      </c>
      <c r="U95" s="130" t="str">
        <f>IFNA(VLOOKUP(U$2&amp;"F"&amp;$A95+T$1,RackfileUPLOAD!$H:$K,3,FALSE),"")</f>
        <v/>
      </c>
      <c r="V95" s="131"/>
      <c r="W95" s="132"/>
      <c r="X95" s="90"/>
      <c r="Y95" s="90"/>
      <c r="Z95" s="98" t="str">
        <f>IF(Z$2="",,Z$2&amp;"_KW "&amp;$B$2&amp;"_F"&amp;$A95+Z$1)</f>
        <v/>
      </c>
      <c r="AA95" s="130" t="str">
        <f>IFNA(VLOOKUP(AA$2&amp;"F"&amp;$A95+Z$1,RackfileUPLOAD!$H:$K,3,FALSE),"")</f>
        <v/>
      </c>
      <c r="AB95" s="131"/>
      <c r="AC95" s="132"/>
      <c r="AD95" s="102"/>
      <c r="AE95" s="98" t="str">
        <f>IF(AE$2="",,AE$2&amp;"_KW "&amp;$B$2&amp;"_F"&amp;$A95+AE$1)</f>
        <v/>
      </c>
      <c r="AF95" s="130" t="str">
        <f>IFNA(VLOOKUP(AF$2&amp;"F"&amp;$A95+AE$1,RackfileUPLOAD!$H:$K,3,FALSE),"")</f>
        <v/>
      </c>
      <c r="AG95" s="131"/>
      <c r="AH95" s="132"/>
      <c r="AI95" s="90"/>
      <c r="AJ95" s="90"/>
      <c r="AK95" s="98" t="str">
        <f>IF(AK$2="",,AK$2&amp;"_KW "&amp;$B$2&amp;"_F"&amp;$A95+AK$1)</f>
        <v/>
      </c>
      <c r="AL95" s="130" t="str">
        <f>IFNA(VLOOKUP(AL$2&amp;"F"&amp;$A95+AK$1,RackfileUPLOAD!$H:$K,3,FALSE),"")</f>
        <v/>
      </c>
      <c r="AM95" s="131"/>
      <c r="AN95" s="132"/>
      <c r="AO95" s="102"/>
      <c r="AP95" s="98" t="str">
        <f>IF(AP$2="",,AP$2&amp;"_KW "&amp;$B$2&amp;"_F"&amp;$A95+AP$1)</f>
        <v/>
      </c>
      <c r="AQ95" s="130" t="str">
        <f>IFNA(VLOOKUP(AQ$2&amp;"F"&amp;$A95+AP$1,RackfileUPLOAD!$H:$K,3,FALSE),"")</f>
        <v/>
      </c>
      <c r="AR95" s="131"/>
      <c r="AS95" s="132"/>
      <c r="AT95" s="90"/>
      <c r="AU95" s="90"/>
      <c r="AV95" s="98" t="str">
        <f>IF(AV$2="",,AV$2&amp;"_KW "&amp;$B$2&amp;"_F"&amp;$A95+AV$1)</f>
        <v/>
      </c>
      <c r="AW95" s="130" t="str">
        <f>IFNA(VLOOKUP(AW$2&amp;"F"&amp;$A95+AV$1,RackfileUPLOAD!$H:$K,3,FALSE),"")</f>
        <v/>
      </c>
      <c r="AX95" s="131"/>
      <c r="AY95" s="132"/>
      <c r="AZ95" s="102"/>
      <c r="BA95" s="98" t="str">
        <f>IF(BA$2="",,BA$2&amp;"_KW "&amp;$B$2&amp;"_F"&amp;$A95+BA$1)</f>
        <v/>
      </c>
      <c r="BB95" s="130" t="str">
        <f>IFNA(VLOOKUP(BB$2&amp;"F"&amp;$A95+BA$1,RackfileUPLOAD!$H:$K,3,FALSE),"")</f>
        <v/>
      </c>
      <c r="BC95" s="131"/>
      <c r="BD95" s="132"/>
      <c r="BE95" s="90"/>
      <c r="BF95" s="90"/>
      <c r="BG95" s="98" t="str">
        <f>IF(BG$2="",,BG$2&amp;"_KW "&amp;$B$2&amp;"_F"&amp;$A95+BG$1)</f>
        <v/>
      </c>
      <c r="BH95" s="130" t="str">
        <f>IFNA(VLOOKUP(BH$2&amp;"F"&amp;$A95+BG$1,RackfileUPLOAD!$H:$K,3,FALSE),"")</f>
        <v/>
      </c>
      <c r="BI95" s="131"/>
      <c r="BJ95" s="132"/>
      <c r="BK95" s="102"/>
      <c r="BL95" s="98" t="str">
        <f>IF(BL$2="",,BL$2&amp;"_KW "&amp;$B$2&amp;"_F"&amp;$A95+BL$1)</f>
        <v/>
      </c>
      <c r="BM95" s="130" t="str">
        <f>IFNA(VLOOKUP(BM$2&amp;"F"&amp;$A95+BL$1,RackfileUPLOAD!$H:$K,3,FALSE),"")</f>
        <v/>
      </c>
      <c r="BN95" s="131"/>
      <c r="BO95" s="132"/>
      <c r="BP95" s="120"/>
    </row>
    <row r="96" ht="17.25" customHeight="1">
      <c r="A96" s="104"/>
      <c r="B96" s="89"/>
      <c r="C96" s="106"/>
      <c r="D96" s="104"/>
      <c r="E96" s="133"/>
      <c r="G96" s="134"/>
      <c r="H96" s="108"/>
      <c r="I96" s="104"/>
      <c r="J96" s="133"/>
      <c r="L96" s="134"/>
      <c r="M96" s="106"/>
      <c r="N96" s="106"/>
      <c r="O96" s="104"/>
      <c r="P96" s="133"/>
      <c r="R96" s="134"/>
      <c r="S96" s="108"/>
      <c r="T96" s="104"/>
      <c r="U96" s="133"/>
      <c r="W96" s="134"/>
      <c r="X96" s="106"/>
      <c r="Y96" s="106"/>
      <c r="Z96" s="104"/>
      <c r="AA96" s="133"/>
      <c r="AC96" s="134"/>
      <c r="AD96" s="108"/>
      <c r="AE96" s="104"/>
      <c r="AF96" s="133"/>
      <c r="AH96" s="134"/>
      <c r="AI96" s="106"/>
      <c r="AJ96" s="106"/>
      <c r="AK96" s="104"/>
      <c r="AL96" s="133"/>
      <c r="AN96" s="134"/>
      <c r="AO96" s="108"/>
      <c r="AP96" s="104"/>
      <c r="AQ96" s="133"/>
      <c r="AS96" s="134"/>
      <c r="AT96" s="106"/>
      <c r="AU96" s="106"/>
      <c r="AV96" s="104"/>
      <c r="AW96" s="133"/>
      <c r="AY96" s="134"/>
      <c r="AZ96" s="108"/>
      <c r="BA96" s="104"/>
      <c r="BB96" s="133"/>
      <c r="BD96" s="134"/>
      <c r="BE96" s="106"/>
      <c r="BF96" s="106"/>
      <c r="BG96" s="104"/>
      <c r="BH96" s="133"/>
      <c r="BJ96" s="134"/>
      <c r="BK96" s="108"/>
      <c r="BL96" s="104"/>
      <c r="BM96" s="133"/>
      <c r="BO96" s="134"/>
      <c r="BP96" s="120"/>
    </row>
    <row r="97" ht="33.75" customHeight="1">
      <c r="A97" s="109"/>
      <c r="B97" s="89"/>
      <c r="C97" s="111"/>
      <c r="D97" s="109"/>
      <c r="E97" s="135"/>
      <c r="F97" s="136"/>
      <c r="G97" s="137"/>
      <c r="H97" s="113"/>
      <c r="I97" s="109"/>
      <c r="J97" s="135"/>
      <c r="K97" s="136"/>
      <c r="L97" s="137"/>
      <c r="M97" s="111"/>
      <c r="N97" s="111"/>
      <c r="O97" s="109"/>
      <c r="P97" s="135"/>
      <c r="Q97" s="136"/>
      <c r="R97" s="137"/>
      <c r="S97" s="113"/>
      <c r="T97" s="109"/>
      <c r="U97" s="135"/>
      <c r="V97" s="136"/>
      <c r="W97" s="137"/>
      <c r="X97" s="111"/>
      <c r="Y97" s="111"/>
      <c r="Z97" s="109"/>
      <c r="AA97" s="135"/>
      <c r="AB97" s="136"/>
      <c r="AC97" s="137"/>
      <c r="AD97" s="113"/>
      <c r="AE97" s="109"/>
      <c r="AF97" s="135"/>
      <c r="AG97" s="136"/>
      <c r="AH97" s="137"/>
      <c r="AI97" s="111"/>
      <c r="AJ97" s="111"/>
      <c r="AK97" s="109"/>
      <c r="AL97" s="135"/>
      <c r="AM97" s="136"/>
      <c r="AN97" s="137"/>
      <c r="AO97" s="113"/>
      <c r="AP97" s="109"/>
      <c r="AQ97" s="135"/>
      <c r="AR97" s="136"/>
      <c r="AS97" s="137"/>
      <c r="AT97" s="111"/>
      <c r="AU97" s="111"/>
      <c r="AV97" s="109"/>
      <c r="AW97" s="135"/>
      <c r="AX97" s="136"/>
      <c r="AY97" s="137"/>
      <c r="AZ97" s="113"/>
      <c r="BA97" s="109"/>
      <c r="BB97" s="135"/>
      <c r="BC97" s="136"/>
      <c r="BD97" s="137"/>
      <c r="BE97" s="111"/>
      <c r="BF97" s="111"/>
      <c r="BG97" s="109"/>
      <c r="BH97" s="135"/>
      <c r="BI97" s="136"/>
      <c r="BJ97" s="137"/>
      <c r="BK97" s="113"/>
      <c r="BL97" s="109"/>
      <c r="BM97" s="135"/>
      <c r="BN97" s="136"/>
      <c r="BO97" s="137"/>
      <c r="BP97" s="120"/>
    </row>
    <row r="98" ht="9.0" customHeight="1">
      <c r="A98" s="88"/>
      <c r="B98" s="89"/>
      <c r="C98" s="90"/>
      <c r="D98" s="138"/>
      <c r="E98" s="94"/>
      <c r="F98" s="94"/>
      <c r="G98" s="94"/>
      <c r="H98" s="90"/>
      <c r="I98" s="138"/>
      <c r="J98" s="94"/>
      <c r="K98" s="94"/>
      <c r="L98" s="94"/>
      <c r="M98" s="90"/>
      <c r="N98" s="90"/>
      <c r="O98" s="138"/>
      <c r="P98" s="94"/>
      <c r="Q98" s="94"/>
      <c r="R98" s="94"/>
      <c r="S98" s="90"/>
      <c r="T98" s="138"/>
      <c r="U98" s="94"/>
      <c r="V98" s="94"/>
      <c r="W98" s="94"/>
      <c r="X98" s="90"/>
      <c r="Y98" s="90"/>
      <c r="Z98" s="138"/>
      <c r="AA98" s="94"/>
      <c r="AB98" s="94"/>
      <c r="AC98" s="94"/>
      <c r="AD98" s="90"/>
      <c r="AE98" s="138"/>
      <c r="AF98" s="94"/>
      <c r="AG98" s="94"/>
      <c r="AH98" s="94"/>
      <c r="AI98" s="90"/>
      <c r="AJ98" s="90"/>
      <c r="AK98" s="138"/>
      <c r="AL98" s="94"/>
      <c r="AM98" s="94"/>
      <c r="AN98" s="94"/>
      <c r="AO98" s="90"/>
      <c r="AP98" s="138"/>
      <c r="AQ98" s="94"/>
      <c r="AR98" s="94"/>
      <c r="AS98" s="94"/>
      <c r="AT98" s="90"/>
      <c r="AU98" s="90"/>
      <c r="AV98" s="138"/>
      <c r="AW98" s="94"/>
      <c r="AX98" s="94"/>
      <c r="AY98" s="94"/>
      <c r="AZ98" s="90"/>
      <c r="BA98" s="138"/>
      <c r="BB98" s="94"/>
      <c r="BC98" s="94"/>
      <c r="BD98" s="94"/>
      <c r="BE98" s="90"/>
      <c r="BF98" s="90"/>
      <c r="BG98" s="138"/>
      <c r="BH98" s="94"/>
      <c r="BI98" s="94"/>
      <c r="BJ98" s="94"/>
      <c r="BK98" s="90"/>
      <c r="BL98" s="138"/>
      <c r="BM98" s="94"/>
      <c r="BN98" s="94"/>
      <c r="BO98" s="94"/>
      <c r="BP98" s="115"/>
    </row>
    <row r="99" ht="59.25" customHeight="1">
      <c r="A99" s="97">
        <f>A95+2</f>
        <v>59</v>
      </c>
      <c r="B99" s="89"/>
      <c r="C99" s="90"/>
      <c r="D99" s="98" t="str">
        <f>IF(D$2="",,D$2&amp;"_KW "&amp;$B$2&amp;"_F"&amp;$A99+D$1)</f>
        <v>ASL3_KW 19_F59</v>
      </c>
      <c r="E99" s="130" t="str">
        <f>IFNA(VLOOKUP(E$2&amp;"F"&amp;$A99+D$1,RackfileUPLOAD!$H:$K,3,FALSE),"")</f>
        <v>565252 - Rinderragù mit sonnengetrockneten Tomaten und Pasta</v>
      </c>
      <c r="F99" s="131"/>
      <c r="G99" s="132"/>
      <c r="H99" s="102"/>
      <c r="I99" s="98" t="str">
        <f>IF(I$2="",,I$2&amp;"_KW "&amp;$B$2&amp;"_F"&amp;$A99+I$1)</f>
        <v>ASL3_KW 19_F60</v>
      </c>
      <c r="J99" s="130" t="str">
        <f>IFNA(VLOOKUP(J$2&amp;"F"&amp;$A99+I$1,RackfileUPLOAD!$H:$K,3,FALSE),"")</f>
        <v/>
      </c>
      <c r="K99" s="131"/>
      <c r="L99" s="132"/>
      <c r="M99" s="90"/>
      <c r="N99" s="90"/>
      <c r="O99" s="98" t="str">
        <f>IF(O$2="",,O$2&amp;"_KW "&amp;$B$2&amp;"_F"&amp;$A99+O$1)</f>
        <v/>
      </c>
      <c r="P99" s="130" t="str">
        <f>IFNA(VLOOKUP(P$2&amp;"F"&amp;$A99+O$1,RackfileUPLOAD!$H:$K,3,FALSE),"")</f>
        <v/>
      </c>
      <c r="Q99" s="131"/>
      <c r="R99" s="132"/>
      <c r="S99" s="102"/>
      <c r="T99" s="98" t="str">
        <f>IF(T$2="",,T$2&amp;"_KW "&amp;$B$2&amp;"_F"&amp;$A99+T$1)</f>
        <v/>
      </c>
      <c r="U99" s="130" t="str">
        <f>IFNA(VLOOKUP(U$2&amp;"F"&amp;$A99+T$1,RackfileUPLOAD!$H:$K,3,FALSE),"")</f>
        <v/>
      </c>
      <c r="V99" s="131"/>
      <c r="W99" s="132"/>
      <c r="X99" s="90"/>
      <c r="Y99" s="90"/>
      <c r="Z99" s="98" t="str">
        <f>IF(Z$2="",,Z$2&amp;"_KW "&amp;$B$2&amp;"_F"&amp;$A99+Z$1)</f>
        <v/>
      </c>
      <c r="AA99" s="130" t="str">
        <f>IFNA(VLOOKUP(AA$2&amp;"F"&amp;$A99+Z$1,RackfileUPLOAD!$H:$K,3,FALSE),"")</f>
        <v/>
      </c>
      <c r="AB99" s="131"/>
      <c r="AC99" s="132"/>
      <c r="AD99" s="102"/>
      <c r="AE99" s="98" t="str">
        <f>IF(AE$2="",,AE$2&amp;"_KW "&amp;$B$2&amp;"_F"&amp;$A99+AE$1)</f>
        <v/>
      </c>
      <c r="AF99" s="130" t="str">
        <f>IFNA(VLOOKUP(AF$2&amp;"F"&amp;$A99+AE$1,RackfileUPLOAD!$H:$K,3,FALSE),"")</f>
        <v/>
      </c>
      <c r="AG99" s="131"/>
      <c r="AH99" s="132"/>
      <c r="AI99" s="90"/>
      <c r="AJ99" s="90"/>
      <c r="AK99" s="98" t="str">
        <f>IF(AK$2="",,AK$2&amp;"_KW "&amp;$B$2&amp;"_F"&amp;$A99+AK$1)</f>
        <v/>
      </c>
      <c r="AL99" s="130" t="str">
        <f>IFNA(VLOOKUP(AL$2&amp;"F"&amp;$A99+AK$1,RackfileUPLOAD!$H:$K,3,FALSE),"")</f>
        <v/>
      </c>
      <c r="AM99" s="131"/>
      <c r="AN99" s="132"/>
      <c r="AO99" s="102"/>
      <c r="AP99" s="98" t="str">
        <f>IF(AP$2="",,AP$2&amp;"_KW "&amp;$B$2&amp;"_F"&amp;$A99+AP$1)</f>
        <v/>
      </c>
      <c r="AQ99" s="130" t="str">
        <f>IFNA(VLOOKUP(AQ$2&amp;"F"&amp;$A99+AP$1,RackfileUPLOAD!$H:$K,3,FALSE),"")</f>
        <v/>
      </c>
      <c r="AR99" s="131"/>
      <c r="AS99" s="132"/>
      <c r="AT99" s="90"/>
      <c r="AU99" s="90"/>
      <c r="AV99" s="98" t="str">
        <f>IF(AV$2="",,AV$2&amp;"_KW "&amp;$B$2&amp;"_F"&amp;$A99+AV$1)</f>
        <v/>
      </c>
      <c r="AW99" s="130" t="str">
        <f>IFNA(VLOOKUP(AW$2&amp;"F"&amp;$A99+AV$1,RackfileUPLOAD!$H:$K,3,FALSE),"")</f>
        <v/>
      </c>
      <c r="AX99" s="131"/>
      <c r="AY99" s="132"/>
      <c r="AZ99" s="102"/>
      <c r="BA99" s="98" t="str">
        <f>IF(BA$2="",,BA$2&amp;"_KW "&amp;$B$2&amp;"_F"&amp;$A99+BA$1)</f>
        <v/>
      </c>
      <c r="BB99" s="130" t="str">
        <f>IFNA(VLOOKUP(BB$2&amp;"F"&amp;$A99+BA$1,RackfileUPLOAD!$H:$K,3,FALSE),"")</f>
        <v/>
      </c>
      <c r="BC99" s="131"/>
      <c r="BD99" s="132"/>
      <c r="BE99" s="90"/>
      <c r="BF99" s="90"/>
      <c r="BG99" s="98" t="str">
        <f>IF(BG$2="",,BG$2&amp;"_KW "&amp;$B$2&amp;"_F"&amp;$A99+BG$1)</f>
        <v/>
      </c>
      <c r="BH99" s="130" t="str">
        <f>IFNA(VLOOKUP(BH$2&amp;"F"&amp;$A99+BG$1,RackfileUPLOAD!$H:$K,3,FALSE),"")</f>
        <v/>
      </c>
      <c r="BI99" s="131"/>
      <c r="BJ99" s="132"/>
      <c r="BK99" s="102"/>
      <c r="BL99" s="98" t="str">
        <f>IF(BL$2="",,BL$2&amp;"_KW "&amp;$B$2&amp;"_F"&amp;$A99+BL$1)</f>
        <v/>
      </c>
      <c r="BM99" s="130" t="str">
        <f>IFNA(VLOOKUP(BM$2&amp;"F"&amp;$A99+BL$1,RackfileUPLOAD!$H:$K,3,FALSE),"")</f>
        <v/>
      </c>
      <c r="BN99" s="131"/>
      <c r="BO99" s="132"/>
      <c r="BP99" s="120"/>
    </row>
    <row r="100" ht="17.25" customHeight="1">
      <c r="A100" s="104"/>
      <c r="B100" s="89"/>
      <c r="C100" s="106"/>
      <c r="D100" s="104"/>
      <c r="E100" s="133"/>
      <c r="G100" s="134"/>
      <c r="H100" s="108"/>
      <c r="I100" s="104"/>
      <c r="J100" s="133"/>
      <c r="L100" s="134"/>
      <c r="M100" s="106"/>
      <c r="N100" s="106"/>
      <c r="O100" s="104"/>
      <c r="P100" s="133"/>
      <c r="R100" s="134"/>
      <c r="S100" s="108"/>
      <c r="T100" s="104"/>
      <c r="U100" s="133"/>
      <c r="W100" s="134"/>
      <c r="X100" s="106"/>
      <c r="Y100" s="106"/>
      <c r="Z100" s="104"/>
      <c r="AA100" s="133"/>
      <c r="AC100" s="134"/>
      <c r="AD100" s="108"/>
      <c r="AE100" s="104"/>
      <c r="AF100" s="133"/>
      <c r="AH100" s="134"/>
      <c r="AI100" s="106"/>
      <c r="AJ100" s="106"/>
      <c r="AK100" s="104"/>
      <c r="AL100" s="133"/>
      <c r="AN100" s="134"/>
      <c r="AO100" s="108"/>
      <c r="AP100" s="104"/>
      <c r="AQ100" s="133"/>
      <c r="AS100" s="134"/>
      <c r="AT100" s="106"/>
      <c r="AU100" s="106"/>
      <c r="AV100" s="104"/>
      <c r="AW100" s="133"/>
      <c r="AY100" s="134"/>
      <c r="AZ100" s="108"/>
      <c r="BA100" s="104"/>
      <c r="BB100" s="133"/>
      <c r="BD100" s="134"/>
      <c r="BE100" s="106"/>
      <c r="BF100" s="106"/>
      <c r="BG100" s="104"/>
      <c r="BH100" s="133"/>
      <c r="BJ100" s="134"/>
      <c r="BK100" s="108"/>
      <c r="BL100" s="104"/>
      <c r="BM100" s="133"/>
      <c r="BO100" s="134"/>
      <c r="BP100" s="120"/>
    </row>
    <row r="101" ht="33.75" customHeight="1">
      <c r="A101" s="109"/>
      <c r="B101" s="89"/>
      <c r="C101" s="111"/>
      <c r="D101" s="109"/>
      <c r="E101" s="135"/>
      <c r="F101" s="136"/>
      <c r="G101" s="137"/>
      <c r="H101" s="113"/>
      <c r="I101" s="109"/>
      <c r="J101" s="135"/>
      <c r="K101" s="136"/>
      <c r="L101" s="137"/>
      <c r="M101" s="111"/>
      <c r="N101" s="111"/>
      <c r="O101" s="109"/>
      <c r="P101" s="135"/>
      <c r="Q101" s="136"/>
      <c r="R101" s="137"/>
      <c r="S101" s="113"/>
      <c r="T101" s="109"/>
      <c r="U101" s="135"/>
      <c r="V101" s="136"/>
      <c r="W101" s="137"/>
      <c r="X101" s="111"/>
      <c r="Y101" s="111"/>
      <c r="Z101" s="109"/>
      <c r="AA101" s="135"/>
      <c r="AB101" s="136"/>
      <c r="AC101" s="137"/>
      <c r="AD101" s="113"/>
      <c r="AE101" s="109"/>
      <c r="AF101" s="135"/>
      <c r="AG101" s="136"/>
      <c r="AH101" s="137"/>
      <c r="AI101" s="111"/>
      <c r="AJ101" s="111"/>
      <c r="AK101" s="109"/>
      <c r="AL101" s="135"/>
      <c r="AM101" s="136"/>
      <c r="AN101" s="137"/>
      <c r="AO101" s="113"/>
      <c r="AP101" s="109"/>
      <c r="AQ101" s="135"/>
      <c r="AR101" s="136"/>
      <c r="AS101" s="137"/>
      <c r="AT101" s="111"/>
      <c r="AU101" s="111"/>
      <c r="AV101" s="109"/>
      <c r="AW101" s="135"/>
      <c r="AX101" s="136"/>
      <c r="AY101" s="137"/>
      <c r="AZ101" s="113"/>
      <c r="BA101" s="109"/>
      <c r="BB101" s="135"/>
      <c r="BC101" s="136"/>
      <c r="BD101" s="137"/>
      <c r="BE101" s="111"/>
      <c r="BF101" s="111"/>
      <c r="BG101" s="109"/>
      <c r="BH101" s="135"/>
      <c r="BI101" s="136"/>
      <c r="BJ101" s="137"/>
      <c r="BK101" s="113"/>
      <c r="BL101" s="109"/>
      <c r="BM101" s="135"/>
      <c r="BN101" s="136"/>
      <c r="BO101" s="137"/>
      <c r="BP101" s="120"/>
    </row>
    <row r="102" ht="4.5" customHeight="1">
      <c r="A102" s="114"/>
      <c r="B102" s="89"/>
      <c r="C102" s="90"/>
      <c r="D102" s="138"/>
      <c r="E102" s="94"/>
      <c r="F102" s="94"/>
      <c r="G102" s="94"/>
      <c r="H102" s="90"/>
      <c r="I102" s="138"/>
      <c r="J102" s="94"/>
      <c r="K102" s="94"/>
      <c r="L102" s="94"/>
      <c r="M102" s="90"/>
      <c r="N102" s="90"/>
      <c r="O102" s="138"/>
      <c r="P102" s="94"/>
      <c r="Q102" s="94"/>
      <c r="R102" s="94"/>
      <c r="S102" s="90"/>
      <c r="T102" s="138"/>
      <c r="U102" s="94"/>
      <c r="V102" s="94"/>
      <c r="W102" s="94"/>
      <c r="X102" s="90"/>
      <c r="Y102" s="90"/>
      <c r="Z102" s="138"/>
      <c r="AA102" s="94"/>
      <c r="AB102" s="94"/>
      <c r="AC102" s="94"/>
      <c r="AD102" s="90"/>
      <c r="AE102" s="138"/>
      <c r="AF102" s="94"/>
      <c r="AG102" s="94"/>
      <c r="AH102" s="94"/>
      <c r="AI102" s="90"/>
      <c r="AJ102" s="90"/>
      <c r="AK102" s="138"/>
      <c r="AL102" s="94"/>
      <c r="AM102" s="94"/>
      <c r="AN102" s="94"/>
      <c r="AO102" s="90"/>
      <c r="AP102" s="138"/>
      <c r="AQ102" s="94"/>
      <c r="AR102" s="94"/>
      <c r="AS102" s="94"/>
      <c r="AT102" s="90"/>
      <c r="AU102" s="90"/>
      <c r="AV102" s="138"/>
      <c r="AW102" s="94"/>
      <c r="AX102" s="94"/>
      <c r="AY102" s="94"/>
      <c r="AZ102" s="90"/>
      <c r="BA102" s="138"/>
      <c r="BB102" s="94"/>
      <c r="BC102" s="94"/>
      <c r="BD102" s="94"/>
      <c r="BE102" s="90"/>
      <c r="BF102" s="90"/>
      <c r="BG102" s="138"/>
      <c r="BH102" s="94"/>
      <c r="BI102" s="94"/>
      <c r="BJ102" s="94"/>
      <c r="BK102" s="90"/>
      <c r="BL102" s="138"/>
      <c r="BM102" s="94"/>
      <c r="BN102" s="94"/>
      <c r="BO102" s="94"/>
      <c r="BP102" s="115"/>
    </row>
    <row r="103" ht="4.5" customHeight="1">
      <c r="A103" s="114"/>
      <c r="B103" s="89"/>
      <c r="C103" s="90"/>
      <c r="D103" s="138"/>
      <c r="E103" s="90"/>
      <c r="F103" s="90"/>
      <c r="G103" s="90"/>
      <c r="H103" s="90"/>
      <c r="I103" s="138"/>
      <c r="J103" s="90"/>
      <c r="K103" s="90"/>
      <c r="L103" s="90"/>
      <c r="M103" s="90"/>
      <c r="N103" s="90"/>
      <c r="O103" s="138"/>
      <c r="P103" s="90"/>
      <c r="Q103" s="90"/>
      <c r="R103" s="90"/>
      <c r="S103" s="90"/>
      <c r="T103" s="138"/>
      <c r="U103" s="90"/>
      <c r="V103" s="90"/>
      <c r="W103" s="90"/>
      <c r="X103" s="93"/>
      <c r="Y103" s="93"/>
      <c r="Z103" s="138"/>
      <c r="AA103" s="90"/>
      <c r="AB103" s="90"/>
      <c r="AC103" s="90"/>
      <c r="AD103" s="90"/>
      <c r="AE103" s="138"/>
      <c r="AF103" s="90"/>
      <c r="AG103" s="90"/>
      <c r="AH103" s="90"/>
      <c r="AI103" s="90"/>
      <c r="AJ103" s="90"/>
      <c r="AK103" s="138"/>
      <c r="AL103" s="90"/>
      <c r="AM103" s="90"/>
      <c r="AN103" s="90"/>
      <c r="AO103" s="90"/>
      <c r="AP103" s="138"/>
      <c r="AQ103" s="90"/>
      <c r="AR103" s="90"/>
      <c r="AS103" s="90"/>
      <c r="AT103" s="94"/>
      <c r="AU103" s="94"/>
      <c r="AV103" s="138"/>
      <c r="AW103" s="90"/>
      <c r="AX103" s="90"/>
      <c r="AY103" s="90"/>
      <c r="AZ103" s="90"/>
      <c r="BA103" s="138"/>
      <c r="BB103" s="90"/>
      <c r="BC103" s="90"/>
      <c r="BD103" s="90"/>
      <c r="BE103" s="94"/>
      <c r="BF103" s="94"/>
      <c r="BG103" s="138"/>
      <c r="BH103" s="90"/>
      <c r="BI103" s="90"/>
      <c r="BJ103" s="90"/>
      <c r="BK103" s="90"/>
      <c r="BL103" s="138"/>
      <c r="BM103" s="90"/>
      <c r="BN103" s="90"/>
      <c r="BO103" s="90"/>
      <c r="BP103" s="96"/>
    </row>
    <row r="104" ht="59.25" customHeight="1">
      <c r="A104" s="97">
        <f>A99+2</f>
        <v>61</v>
      </c>
      <c r="B104" s="89"/>
      <c r="C104" s="90"/>
      <c r="D104" s="98" t="str">
        <f>IF(D$2="",,D$2&amp;"_KW "&amp;$B$2&amp;"_F"&amp;$A104+D$1)</f>
        <v>ASL3_KW 19_F61</v>
      </c>
      <c r="E104" s="130" t="str">
        <f>IFNA(VLOOKUP(E$2&amp;"F"&amp;$A104+D$1,RackfileUPLOAD!$H:$K,3,FALSE),"")</f>
        <v/>
      </c>
      <c r="F104" s="131"/>
      <c r="G104" s="132"/>
      <c r="H104" s="102"/>
      <c r="I104" s="98" t="str">
        <f>IF(I$2="",,I$2&amp;"_KW "&amp;$B$2&amp;"_F"&amp;$A104+I$1)</f>
        <v>ASL3_KW 19_F62</v>
      </c>
      <c r="J104" s="143" t="str">
        <f>IFNA(VLOOKUP(J$2&amp;"F"&amp;$A104+I$1,RackfileUPLOAD!$H:$K,3,FALSE),"")</f>
        <v>565091 - Scharfes Rinderhack mit Jalapeños</v>
      </c>
      <c r="K104" s="131"/>
      <c r="L104" s="132"/>
      <c r="M104" s="90"/>
      <c r="N104" s="90"/>
      <c r="O104" s="98" t="str">
        <f>IF(O$2="",,O$2&amp;"_KW "&amp;$B$2&amp;"_F"&amp;$A104+O$1)</f>
        <v/>
      </c>
      <c r="P104" s="130" t="str">
        <f>IFNA(VLOOKUP(P$2&amp;"F"&amp;$A104+O$1,RackfileUPLOAD!$H:$K,3,FALSE),"")</f>
        <v/>
      </c>
      <c r="Q104" s="131"/>
      <c r="R104" s="132"/>
      <c r="S104" s="102"/>
      <c r="T104" s="98" t="str">
        <f>IF(T$2="",,T$2&amp;"_KW "&amp;$B$2&amp;"_F"&amp;$A104+T$1)</f>
        <v/>
      </c>
      <c r="U104" s="130" t="str">
        <f>IFNA(VLOOKUP(U$2&amp;"F"&amp;$A104+T$1,RackfileUPLOAD!$H:$K,3,FALSE),"")</f>
        <v/>
      </c>
      <c r="V104" s="131"/>
      <c r="W104" s="132"/>
      <c r="X104" s="90"/>
      <c r="Y104" s="90"/>
      <c r="Z104" s="98" t="str">
        <f>IF(Z$2="",,Z$2&amp;"_KW "&amp;$B$2&amp;"_F"&amp;$A104+Z$1)</f>
        <v/>
      </c>
      <c r="AA104" s="130" t="str">
        <f>IFNA(VLOOKUP(AA$2&amp;"F"&amp;$A104+Z$1,RackfileUPLOAD!$H:$K,3,FALSE),"")</f>
        <v/>
      </c>
      <c r="AB104" s="131"/>
      <c r="AC104" s="132"/>
      <c r="AD104" s="102"/>
      <c r="AE104" s="98" t="str">
        <f>IF(AE$2="",,AE$2&amp;"_KW "&amp;$B$2&amp;"_F"&amp;$A104+AE$1)</f>
        <v/>
      </c>
      <c r="AF104" s="130" t="str">
        <f>IFNA(VLOOKUP(AF$2&amp;"F"&amp;$A104+AE$1,RackfileUPLOAD!$H:$K,3,FALSE),"")</f>
        <v/>
      </c>
      <c r="AG104" s="131"/>
      <c r="AH104" s="132"/>
      <c r="AI104" s="90"/>
      <c r="AJ104" s="90"/>
      <c r="AK104" s="98" t="str">
        <f>IF(AK$2="",,AK$2&amp;"_KW "&amp;$B$2&amp;"_F"&amp;$A104+AK$1)</f>
        <v/>
      </c>
      <c r="AL104" s="130" t="str">
        <f>IFNA(VLOOKUP(AL$2&amp;"F"&amp;$A104+AK$1,RackfileUPLOAD!$H:$K,3,FALSE),"")</f>
        <v/>
      </c>
      <c r="AM104" s="131"/>
      <c r="AN104" s="132"/>
      <c r="AO104" s="102"/>
      <c r="AP104" s="98" t="str">
        <f>IF(AP$2="",,AP$2&amp;"_KW "&amp;$B$2&amp;"_F"&amp;$A104+AP$1)</f>
        <v/>
      </c>
      <c r="AQ104" s="130" t="str">
        <f>IFNA(VLOOKUP(AQ$2&amp;"F"&amp;$A104+AP$1,RackfileUPLOAD!$H:$K,3,FALSE),"")</f>
        <v/>
      </c>
      <c r="AR104" s="131"/>
      <c r="AS104" s="132"/>
      <c r="AT104" s="90"/>
      <c r="AU104" s="90"/>
      <c r="AV104" s="98" t="str">
        <f>IF(AV$2="",,AV$2&amp;"_KW "&amp;$B$2&amp;"_F"&amp;$A104+AV$1)</f>
        <v/>
      </c>
      <c r="AW104" s="130" t="str">
        <f>IFNA(VLOOKUP(AW$2&amp;"F"&amp;$A104+AV$1,RackfileUPLOAD!$H:$K,3,FALSE),"")</f>
        <v/>
      </c>
      <c r="AX104" s="131"/>
      <c r="AY104" s="132"/>
      <c r="AZ104" s="102"/>
      <c r="BA104" s="98" t="str">
        <f>IF(BA$2="",,BA$2&amp;"_KW "&amp;$B$2&amp;"_F"&amp;$A104+BA$1)</f>
        <v/>
      </c>
      <c r="BB104" s="130" t="str">
        <f>IFNA(VLOOKUP(BB$2&amp;"F"&amp;$A104+BA$1,RackfileUPLOAD!$H:$K,3,FALSE),"")</f>
        <v/>
      </c>
      <c r="BC104" s="131"/>
      <c r="BD104" s="132"/>
      <c r="BE104" s="90"/>
      <c r="BF104" s="90"/>
      <c r="BG104" s="98" t="str">
        <f>IF(BG$2="",,BG$2&amp;"_KW "&amp;$B$2&amp;"_F"&amp;$A104+BG$1)</f>
        <v/>
      </c>
      <c r="BH104" s="130" t="str">
        <f>IFNA(VLOOKUP(BH$2&amp;"F"&amp;$A104+BG$1,RackfileUPLOAD!$H:$K,3,FALSE),"")</f>
        <v/>
      </c>
      <c r="BI104" s="131"/>
      <c r="BJ104" s="132"/>
      <c r="BK104" s="102"/>
      <c r="BL104" s="98" t="str">
        <f>IF(BL$2="",,BL$2&amp;"_KW "&amp;$B$2&amp;"_F"&amp;$A104+BL$1)</f>
        <v/>
      </c>
      <c r="BM104" s="130" t="str">
        <f>IFNA(VLOOKUP(BM$2&amp;"F"&amp;$A104+BL$1,RackfileUPLOAD!$H:$K,3,FALSE),"")</f>
        <v/>
      </c>
      <c r="BN104" s="131"/>
      <c r="BO104" s="132"/>
      <c r="BP104" s="103"/>
    </row>
    <row r="105" ht="17.25" customHeight="1">
      <c r="A105" s="104"/>
      <c r="B105" s="89"/>
      <c r="C105" s="106"/>
      <c r="D105" s="104"/>
      <c r="E105" s="133"/>
      <c r="G105" s="134"/>
      <c r="H105" s="108"/>
      <c r="I105" s="104"/>
      <c r="J105" s="133"/>
      <c r="L105" s="134"/>
      <c r="M105" s="106"/>
      <c r="N105" s="106"/>
      <c r="O105" s="104"/>
      <c r="P105" s="133"/>
      <c r="R105" s="134"/>
      <c r="S105" s="108"/>
      <c r="T105" s="104"/>
      <c r="U105" s="133"/>
      <c r="W105" s="134"/>
      <c r="X105" s="106"/>
      <c r="Y105" s="106"/>
      <c r="Z105" s="104"/>
      <c r="AA105" s="133"/>
      <c r="AC105" s="134"/>
      <c r="AD105" s="108"/>
      <c r="AE105" s="104"/>
      <c r="AF105" s="133"/>
      <c r="AH105" s="134"/>
      <c r="AI105" s="106"/>
      <c r="AJ105" s="106"/>
      <c r="AK105" s="104"/>
      <c r="AL105" s="133"/>
      <c r="AN105" s="134"/>
      <c r="AO105" s="108"/>
      <c r="AP105" s="104"/>
      <c r="AQ105" s="133"/>
      <c r="AS105" s="134"/>
      <c r="AT105" s="106"/>
      <c r="AU105" s="106"/>
      <c r="AV105" s="104"/>
      <c r="AW105" s="133"/>
      <c r="AY105" s="134"/>
      <c r="AZ105" s="108"/>
      <c r="BA105" s="104"/>
      <c r="BB105" s="133"/>
      <c r="BD105" s="134"/>
      <c r="BE105" s="106"/>
      <c r="BF105" s="106"/>
      <c r="BG105" s="104"/>
      <c r="BH105" s="133"/>
      <c r="BJ105" s="134"/>
      <c r="BK105" s="108"/>
      <c r="BL105" s="104"/>
      <c r="BM105" s="133"/>
      <c r="BO105" s="134"/>
      <c r="BP105" s="103"/>
    </row>
    <row r="106" ht="33.75" customHeight="1">
      <c r="A106" s="109"/>
      <c r="B106" s="89"/>
      <c r="C106" s="111"/>
      <c r="D106" s="109"/>
      <c r="E106" s="135"/>
      <c r="F106" s="136"/>
      <c r="G106" s="137"/>
      <c r="H106" s="113"/>
      <c r="I106" s="109"/>
      <c r="J106" s="135"/>
      <c r="K106" s="136"/>
      <c r="L106" s="137"/>
      <c r="M106" s="111"/>
      <c r="N106" s="111"/>
      <c r="O106" s="109"/>
      <c r="P106" s="135"/>
      <c r="Q106" s="136"/>
      <c r="R106" s="137"/>
      <c r="S106" s="113"/>
      <c r="T106" s="109"/>
      <c r="U106" s="135"/>
      <c r="V106" s="136"/>
      <c r="W106" s="137"/>
      <c r="X106" s="111"/>
      <c r="Y106" s="111"/>
      <c r="Z106" s="109"/>
      <c r="AA106" s="135"/>
      <c r="AB106" s="136"/>
      <c r="AC106" s="137"/>
      <c r="AD106" s="113"/>
      <c r="AE106" s="109"/>
      <c r="AF106" s="135"/>
      <c r="AG106" s="136"/>
      <c r="AH106" s="137"/>
      <c r="AI106" s="111"/>
      <c r="AJ106" s="111"/>
      <c r="AK106" s="109"/>
      <c r="AL106" s="135"/>
      <c r="AM106" s="136"/>
      <c r="AN106" s="137"/>
      <c r="AO106" s="113"/>
      <c r="AP106" s="109"/>
      <c r="AQ106" s="135"/>
      <c r="AR106" s="136"/>
      <c r="AS106" s="137"/>
      <c r="AT106" s="111"/>
      <c r="AU106" s="111"/>
      <c r="AV106" s="109"/>
      <c r="AW106" s="135"/>
      <c r="AX106" s="136"/>
      <c r="AY106" s="137"/>
      <c r="AZ106" s="113"/>
      <c r="BA106" s="109"/>
      <c r="BB106" s="135"/>
      <c r="BC106" s="136"/>
      <c r="BD106" s="137"/>
      <c r="BE106" s="111"/>
      <c r="BF106" s="111"/>
      <c r="BG106" s="109"/>
      <c r="BH106" s="135"/>
      <c r="BI106" s="136"/>
      <c r="BJ106" s="137"/>
      <c r="BK106" s="113"/>
      <c r="BL106" s="109"/>
      <c r="BM106" s="135"/>
      <c r="BN106" s="136"/>
      <c r="BO106" s="137"/>
      <c r="BP106" s="103"/>
    </row>
    <row r="107" ht="9.0" customHeight="1">
      <c r="A107" s="114"/>
      <c r="B107" s="89"/>
      <c r="C107" s="90"/>
      <c r="D107" s="138"/>
      <c r="E107" s="94"/>
      <c r="F107" s="94"/>
      <c r="G107" s="94"/>
      <c r="H107" s="90"/>
      <c r="I107" s="138"/>
      <c r="J107" s="94"/>
      <c r="K107" s="94"/>
      <c r="L107" s="94"/>
      <c r="M107" s="90"/>
      <c r="N107" s="90"/>
      <c r="O107" s="138"/>
      <c r="P107" s="94"/>
      <c r="Q107" s="94"/>
      <c r="R107" s="94"/>
      <c r="S107" s="90"/>
      <c r="T107" s="138"/>
      <c r="U107" s="94"/>
      <c r="V107" s="94"/>
      <c r="W107" s="94"/>
      <c r="X107" s="90"/>
      <c r="Y107" s="90"/>
      <c r="Z107" s="138"/>
      <c r="AA107" s="94"/>
      <c r="AB107" s="94"/>
      <c r="AC107" s="94"/>
      <c r="AD107" s="90"/>
      <c r="AE107" s="138"/>
      <c r="AF107" s="94"/>
      <c r="AG107" s="94"/>
      <c r="AH107" s="94"/>
      <c r="AI107" s="90"/>
      <c r="AJ107" s="90"/>
      <c r="AK107" s="138"/>
      <c r="AL107" s="94"/>
      <c r="AM107" s="94"/>
      <c r="AN107" s="94"/>
      <c r="AO107" s="90"/>
      <c r="AP107" s="138"/>
      <c r="AQ107" s="94"/>
      <c r="AR107" s="94"/>
      <c r="AS107" s="94"/>
      <c r="AT107" s="90"/>
      <c r="AU107" s="90"/>
      <c r="AV107" s="138"/>
      <c r="AW107" s="94"/>
      <c r="AX107" s="94"/>
      <c r="AY107" s="94"/>
      <c r="AZ107" s="90"/>
      <c r="BA107" s="138"/>
      <c r="BB107" s="94"/>
      <c r="BC107" s="94"/>
      <c r="BD107" s="94"/>
      <c r="BE107" s="90"/>
      <c r="BF107" s="90"/>
      <c r="BG107" s="138"/>
      <c r="BH107" s="94"/>
      <c r="BI107" s="94"/>
      <c r="BJ107" s="94"/>
      <c r="BK107" s="90"/>
      <c r="BL107" s="138"/>
      <c r="BM107" s="94"/>
      <c r="BN107" s="94"/>
      <c r="BO107" s="94"/>
      <c r="BP107" s="115"/>
    </row>
    <row r="108" ht="59.25" customHeight="1">
      <c r="A108" s="97">
        <f>A104+2</f>
        <v>63</v>
      </c>
      <c r="B108" s="89"/>
      <c r="C108" s="90"/>
      <c r="D108" s="98" t="str">
        <f>IF(D$2="",,D$2&amp;"_KW "&amp;$B$2&amp;"_F"&amp;$A108+D$1)</f>
        <v>ASL3_KW 19_F63</v>
      </c>
      <c r="E108" s="130" t="str">
        <f>IFNA(VLOOKUP(E$2&amp;"F"&amp;$A108+D$1,RackfileUPLOAD!$H:$K,3,FALSE),"")</f>
        <v/>
      </c>
      <c r="F108" s="131"/>
      <c r="G108" s="132"/>
      <c r="H108" s="102"/>
      <c r="I108" s="98" t="str">
        <f>IF(I$2="",,I$2&amp;"_KW "&amp;$B$2&amp;"_F"&amp;$A108+I$1)</f>
        <v>ASL3_KW 19_F64</v>
      </c>
      <c r="J108" s="130" t="str">
        <f>IFNA(VLOOKUP(J$2&amp;"F"&amp;$A108+I$1,RackfileUPLOAD!$H:$K,3,FALSE),"")</f>
        <v/>
      </c>
      <c r="K108" s="131"/>
      <c r="L108" s="132"/>
      <c r="M108" s="90"/>
      <c r="N108" s="90"/>
      <c r="O108" s="98" t="str">
        <f>IF(O$2="",,O$2&amp;"_KW "&amp;$B$2&amp;"_F"&amp;$A108+O$1)</f>
        <v/>
      </c>
      <c r="P108" s="130" t="str">
        <f>IFNA(VLOOKUP(P$2&amp;"F"&amp;$A108+O$1,RackfileUPLOAD!$H:$K,3,FALSE),"")</f>
        <v/>
      </c>
      <c r="Q108" s="131"/>
      <c r="R108" s="132"/>
      <c r="S108" s="102"/>
      <c r="T108" s="98" t="str">
        <f>IF(T$2="",,T$2&amp;"_KW "&amp;$B$2&amp;"_F"&amp;$A108+T$1)</f>
        <v/>
      </c>
      <c r="U108" s="130" t="str">
        <f>IFNA(VLOOKUP(U$2&amp;"F"&amp;$A108+T$1,RackfileUPLOAD!$H:$K,3,FALSE),"")</f>
        <v/>
      </c>
      <c r="V108" s="131"/>
      <c r="W108" s="132"/>
      <c r="X108" s="90"/>
      <c r="Y108" s="90"/>
      <c r="Z108" s="98" t="str">
        <f>IF(Z$2="",,Z$2&amp;"_KW "&amp;$B$2&amp;"_F"&amp;$A108+Z$1)</f>
        <v/>
      </c>
      <c r="AA108" s="130" t="str">
        <f>IFNA(VLOOKUP(AA$2&amp;"F"&amp;$A108+Z$1,RackfileUPLOAD!$H:$K,3,FALSE),"")</f>
        <v/>
      </c>
      <c r="AB108" s="131"/>
      <c r="AC108" s="132"/>
      <c r="AD108" s="102"/>
      <c r="AE108" s="98" t="str">
        <f>IF(AE$2="",,AE$2&amp;"_KW "&amp;$B$2&amp;"_F"&amp;$A108+AE$1)</f>
        <v/>
      </c>
      <c r="AF108" s="130" t="str">
        <f>IFNA(VLOOKUP(AF$2&amp;"F"&amp;$A108+AE$1,RackfileUPLOAD!$H:$K,3,FALSE),"")</f>
        <v/>
      </c>
      <c r="AG108" s="131"/>
      <c r="AH108" s="132"/>
      <c r="AI108" s="90"/>
      <c r="AJ108" s="90"/>
      <c r="AK108" s="98" t="str">
        <f>IF(AK$2="",,AK$2&amp;"_KW "&amp;$B$2&amp;"_F"&amp;$A108+AK$1)</f>
        <v/>
      </c>
      <c r="AL108" s="130" t="str">
        <f>IFNA(VLOOKUP(AL$2&amp;"F"&amp;$A108+AK$1,RackfileUPLOAD!$H:$K,3,FALSE),"")</f>
        <v/>
      </c>
      <c r="AM108" s="131"/>
      <c r="AN108" s="132"/>
      <c r="AO108" s="102"/>
      <c r="AP108" s="98" t="str">
        <f>IF(AP$2="",,AP$2&amp;"_KW "&amp;$B$2&amp;"_F"&amp;$A108+AP$1)</f>
        <v/>
      </c>
      <c r="AQ108" s="130" t="str">
        <f>IFNA(VLOOKUP(AQ$2&amp;"F"&amp;$A108+AP$1,RackfileUPLOAD!$H:$K,3,FALSE),"")</f>
        <v/>
      </c>
      <c r="AR108" s="131"/>
      <c r="AS108" s="132"/>
      <c r="AT108" s="90"/>
      <c r="AU108" s="90"/>
      <c r="AV108" s="98" t="str">
        <f>IF(AV$2="",,AV$2&amp;"_KW "&amp;$B$2&amp;"_F"&amp;$A108+AV$1)</f>
        <v/>
      </c>
      <c r="AW108" s="130" t="str">
        <f>IFNA(VLOOKUP(AW$2&amp;"F"&amp;$A108+AV$1,RackfileUPLOAD!$H:$K,3,FALSE),"")</f>
        <v/>
      </c>
      <c r="AX108" s="131"/>
      <c r="AY108" s="132"/>
      <c r="AZ108" s="102"/>
      <c r="BA108" s="98" t="str">
        <f>IF(BA$2="",,BA$2&amp;"_KW "&amp;$B$2&amp;"_F"&amp;$A108+BA$1)</f>
        <v/>
      </c>
      <c r="BB108" s="130" t="str">
        <f>IFNA(VLOOKUP(BB$2&amp;"F"&amp;$A108+BA$1,RackfileUPLOAD!$H:$K,3,FALSE),"")</f>
        <v/>
      </c>
      <c r="BC108" s="131"/>
      <c r="BD108" s="132"/>
      <c r="BE108" s="90"/>
      <c r="BF108" s="90"/>
      <c r="BG108" s="98" t="str">
        <f>IF(BG$2="",,BG$2&amp;"_KW "&amp;$B$2&amp;"_F"&amp;$A108+BG$1)</f>
        <v/>
      </c>
      <c r="BH108" s="130" t="str">
        <f>IFNA(VLOOKUP(BH$2&amp;"F"&amp;$A108+BG$1,RackfileUPLOAD!$H:$K,3,FALSE),"")</f>
        <v/>
      </c>
      <c r="BI108" s="131"/>
      <c r="BJ108" s="132"/>
      <c r="BK108" s="102"/>
      <c r="BL108" s="98" t="str">
        <f>IF(BL$2="",,BL$2&amp;"_KW "&amp;$B$2&amp;"_F"&amp;$A108+BL$1)</f>
        <v/>
      </c>
      <c r="BM108" s="130" t="str">
        <f>IFNA(VLOOKUP(BM$2&amp;"F"&amp;$A108+BL$1,RackfileUPLOAD!$H:$K,3,FALSE),"")</f>
        <v/>
      </c>
      <c r="BN108" s="131"/>
      <c r="BO108" s="132"/>
      <c r="BP108" s="103"/>
    </row>
    <row r="109" ht="17.25" customHeight="1">
      <c r="A109" s="104"/>
      <c r="B109" s="89"/>
      <c r="C109" s="106"/>
      <c r="D109" s="104"/>
      <c r="E109" s="133"/>
      <c r="G109" s="134"/>
      <c r="H109" s="108"/>
      <c r="I109" s="104"/>
      <c r="J109" s="133"/>
      <c r="L109" s="134"/>
      <c r="M109" s="106"/>
      <c r="N109" s="106"/>
      <c r="O109" s="104"/>
      <c r="P109" s="133"/>
      <c r="R109" s="134"/>
      <c r="S109" s="108"/>
      <c r="T109" s="104"/>
      <c r="U109" s="133"/>
      <c r="W109" s="134"/>
      <c r="X109" s="106"/>
      <c r="Y109" s="106"/>
      <c r="Z109" s="104"/>
      <c r="AA109" s="133"/>
      <c r="AC109" s="134"/>
      <c r="AD109" s="108"/>
      <c r="AE109" s="104"/>
      <c r="AF109" s="133"/>
      <c r="AH109" s="134"/>
      <c r="AI109" s="106"/>
      <c r="AJ109" s="106"/>
      <c r="AK109" s="104"/>
      <c r="AL109" s="133"/>
      <c r="AN109" s="134"/>
      <c r="AO109" s="108"/>
      <c r="AP109" s="104"/>
      <c r="AQ109" s="133"/>
      <c r="AS109" s="134"/>
      <c r="AT109" s="106"/>
      <c r="AU109" s="106"/>
      <c r="AV109" s="104"/>
      <c r="AW109" s="133"/>
      <c r="AY109" s="134"/>
      <c r="AZ109" s="108"/>
      <c r="BA109" s="104"/>
      <c r="BB109" s="133"/>
      <c r="BD109" s="134"/>
      <c r="BE109" s="106"/>
      <c r="BF109" s="106"/>
      <c r="BG109" s="104"/>
      <c r="BH109" s="133"/>
      <c r="BJ109" s="134"/>
      <c r="BK109" s="108"/>
      <c r="BL109" s="104"/>
      <c r="BM109" s="133"/>
      <c r="BO109" s="134"/>
      <c r="BP109" s="103"/>
    </row>
    <row r="110" ht="33.75" customHeight="1">
      <c r="A110" s="109"/>
      <c r="B110" s="89"/>
      <c r="C110" s="111"/>
      <c r="D110" s="109"/>
      <c r="E110" s="135"/>
      <c r="F110" s="136"/>
      <c r="G110" s="137"/>
      <c r="H110" s="113"/>
      <c r="I110" s="109"/>
      <c r="J110" s="135"/>
      <c r="K110" s="136"/>
      <c r="L110" s="137"/>
      <c r="M110" s="111"/>
      <c r="N110" s="111"/>
      <c r="O110" s="109"/>
      <c r="P110" s="135"/>
      <c r="Q110" s="136"/>
      <c r="R110" s="137"/>
      <c r="S110" s="113"/>
      <c r="T110" s="109"/>
      <c r="U110" s="135"/>
      <c r="V110" s="136"/>
      <c r="W110" s="137"/>
      <c r="X110" s="111"/>
      <c r="Y110" s="111"/>
      <c r="Z110" s="109"/>
      <c r="AA110" s="135"/>
      <c r="AB110" s="136"/>
      <c r="AC110" s="137"/>
      <c r="AD110" s="113"/>
      <c r="AE110" s="109"/>
      <c r="AF110" s="135"/>
      <c r="AG110" s="136"/>
      <c r="AH110" s="137"/>
      <c r="AI110" s="111"/>
      <c r="AJ110" s="111"/>
      <c r="AK110" s="109"/>
      <c r="AL110" s="135"/>
      <c r="AM110" s="136"/>
      <c r="AN110" s="137"/>
      <c r="AO110" s="113"/>
      <c r="AP110" s="109"/>
      <c r="AQ110" s="135"/>
      <c r="AR110" s="136"/>
      <c r="AS110" s="137"/>
      <c r="AT110" s="111"/>
      <c r="AU110" s="111"/>
      <c r="AV110" s="109"/>
      <c r="AW110" s="135"/>
      <c r="AX110" s="136"/>
      <c r="AY110" s="137"/>
      <c r="AZ110" s="113"/>
      <c r="BA110" s="109"/>
      <c r="BB110" s="135"/>
      <c r="BC110" s="136"/>
      <c r="BD110" s="137"/>
      <c r="BE110" s="111"/>
      <c r="BF110" s="111"/>
      <c r="BG110" s="109"/>
      <c r="BH110" s="135"/>
      <c r="BI110" s="136"/>
      <c r="BJ110" s="137"/>
      <c r="BK110" s="113"/>
      <c r="BL110" s="109"/>
      <c r="BM110" s="135"/>
      <c r="BN110" s="136"/>
      <c r="BO110" s="137"/>
      <c r="BP110" s="103"/>
    </row>
    <row r="111" ht="9.0" customHeight="1">
      <c r="A111" s="88"/>
      <c r="B111" s="89"/>
      <c r="C111" s="90"/>
      <c r="D111" s="138"/>
      <c r="E111" s="94"/>
      <c r="F111" s="94"/>
      <c r="G111" s="94"/>
      <c r="H111" s="90"/>
      <c r="I111" s="138"/>
      <c r="J111" s="94"/>
      <c r="K111" s="94"/>
      <c r="L111" s="94"/>
      <c r="M111" s="90"/>
      <c r="N111" s="90"/>
      <c r="O111" s="138"/>
      <c r="P111" s="94"/>
      <c r="Q111" s="94"/>
      <c r="R111" s="94"/>
      <c r="S111" s="90"/>
      <c r="T111" s="138"/>
      <c r="U111" s="94"/>
      <c r="V111" s="94"/>
      <c r="W111" s="94"/>
      <c r="X111" s="90"/>
      <c r="Y111" s="90"/>
      <c r="Z111" s="138"/>
      <c r="AA111" s="94"/>
      <c r="AB111" s="94"/>
      <c r="AC111" s="94"/>
      <c r="AD111" s="90"/>
      <c r="AE111" s="138"/>
      <c r="AF111" s="94"/>
      <c r="AG111" s="94"/>
      <c r="AH111" s="94"/>
      <c r="AI111" s="90"/>
      <c r="AJ111" s="90"/>
      <c r="AK111" s="138"/>
      <c r="AL111" s="94"/>
      <c r="AM111" s="94"/>
      <c r="AN111" s="94"/>
      <c r="AO111" s="90"/>
      <c r="AP111" s="138"/>
      <c r="AQ111" s="94"/>
      <c r="AR111" s="94"/>
      <c r="AS111" s="94"/>
      <c r="AT111" s="90"/>
      <c r="AU111" s="90"/>
      <c r="AV111" s="138"/>
      <c r="AW111" s="94"/>
      <c r="AX111" s="94"/>
      <c r="AY111" s="94"/>
      <c r="AZ111" s="90"/>
      <c r="BA111" s="138"/>
      <c r="BB111" s="94"/>
      <c r="BC111" s="94"/>
      <c r="BD111" s="94"/>
      <c r="BE111" s="90"/>
      <c r="BF111" s="90"/>
      <c r="BG111" s="138"/>
      <c r="BH111" s="94"/>
      <c r="BI111" s="94"/>
      <c r="BJ111" s="94"/>
      <c r="BK111" s="90"/>
      <c r="BL111" s="138"/>
      <c r="BM111" s="94"/>
      <c r="BN111" s="94"/>
      <c r="BO111" s="94"/>
      <c r="BP111" s="115"/>
    </row>
    <row r="112" ht="59.25" customHeight="1">
      <c r="A112" s="97">
        <f>A108+2</f>
        <v>65</v>
      </c>
      <c r="B112" s="89"/>
      <c r="C112" s="90"/>
      <c r="D112" s="98" t="str">
        <f>IF(D$2="",,D$2&amp;"_KW "&amp;$B$2&amp;"_F"&amp;$A112+D$1)</f>
        <v>ASL3_KW 19_F65</v>
      </c>
      <c r="E112" s="130" t="str">
        <f>IFNA(VLOOKUP(E$2&amp;"F"&amp;$A112+D$1,RackfileUPLOAD!$H:$K,3,FALSE),"")</f>
        <v>565043 - Würziges Hähnchen mit Jalapeño. Limette und Cheddar</v>
      </c>
      <c r="F112" s="131"/>
      <c r="G112" s="132"/>
      <c r="H112" s="102"/>
      <c r="I112" s="98" t="str">
        <f>IF(I$2="",,I$2&amp;"_KW "&amp;$B$2&amp;"_F"&amp;$A112+I$1)</f>
        <v>ASL3_KW 19_F66</v>
      </c>
      <c r="J112" s="130" t="str">
        <f>IFNA(VLOOKUP(J$2&amp;"F"&amp;$A112+I$1,RackfileUPLOAD!$H:$K,3,FALSE),"")</f>
        <v/>
      </c>
      <c r="K112" s="131"/>
      <c r="L112" s="132"/>
      <c r="M112" s="90"/>
      <c r="N112" s="90"/>
      <c r="O112" s="98" t="str">
        <f>IF(O$2="",,O$2&amp;"_KW "&amp;$B$2&amp;"_F"&amp;$A112+O$1)</f>
        <v/>
      </c>
      <c r="P112" s="130" t="str">
        <f>IFNA(VLOOKUP(P$2&amp;"F"&amp;$A112+O$1,RackfileUPLOAD!$H:$K,3,FALSE),"")</f>
        <v/>
      </c>
      <c r="Q112" s="131"/>
      <c r="R112" s="132"/>
      <c r="S112" s="102"/>
      <c r="T112" s="98" t="str">
        <f>IF(T$2="",,T$2&amp;"_KW "&amp;$B$2&amp;"_F"&amp;$A112+T$1)</f>
        <v/>
      </c>
      <c r="U112" s="130" t="str">
        <f>IFNA(VLOOKUP(U$2&amp;"F"&amp;$A112+T$1,RackfileUPLOAD!$H:$K,3,FALSE),"")</f>
        <v/>
      </c>
      <c r="V112" s="131"/>
      <c r="W112" s="132"/>
      <c r="X112" s="90"/>
      <c r="Y112" s="90"/>
      <c r="Z112" s="98" t="str">
        <f>IF(Z$2="",,Z$2&amp;"_KW "&amp;$B$2&amp;"_F"&amp;$A112+Z$1)</f>
        <v/>
      </c>
      <c r="AA112" s="130" t="str">
        <f>IFNA(VLOOKUP(AA$2&amp;"F"&amp;$A112+Z$1,RackfileUPLOAD!$H:$K,3,FALSE),"")</f>
        <v/>
      </c>
      <c r="AB112" s="131"/>
      <c r="AC112" s="132"/>
      <c r="AD112" s="102"/>
      <c r="AE112" s="98" t="str">
        <f>IF(AE$2="",,AE$2&amp;"_KW "&amp;$B$2&amp;"_F"&amp;$A112+AE$1)</f>
        <v/>
      </c>
      <c r="AF112" s="130" t="str">
        <f>IFNA(VLOOKUP(AF$2&amp;"F"&amp;$A112+AE$1,RackfileUPLOAD!$H:$K,3,FALSE),"")</f>
        <v/>
      </c>
      <c r="AG112" s="131"/>
      <c r="AH112" s="132"/>
      <c r="AI112" s="90"/>
      <c r="AJ112" s="90"/>
      <c r="AK112" s="98" t="str">
        <f>IF(AK$2="",,AK$2&amp;"_KW "&amp;$B$2&amp;"_F"&amp;$A112+AK$1)</f>
        <v/>
      </c>
      <c r="AL112" s="130" t="str">
        <f>IFNA(VLOOKUP(AL$2&amp;"F"&amp;$A112+AK$1,RackfileUPLOAD!$H:$K,3,FALSE),"")</f>
        <v/>
      </c>
      <c r="AM112" s="131"/>
      <c r="AN112" s="132"/>
      <c r="AO112" s="102"/>
      <c r="AP112" s="98" t="str">
        <f>IF(AP$2="",,AP$2&amp;"_KW "&amp;$B$2&amp;"_F"&amp;$A112+AP$1)</f>
        <v/>
      </c>
      <c r="AQ112" s="130" t="str">
        <f>IFNA(VLOOKUP(AQ$2&amp;"F"&amp;$A112+AP$1,RackfileUPLOAD!$H:$K,3,FALSE),"")</f>
        <v/>
      </c>
      <c r="AR112" s="131"/>
      <c r="AS112" s="132"/>
      <c r="AT112" s="90"/>
      <c r="AU112" s="90"/>
      <c r="AV112" s="98" t="str">
        <f>IF(AV$2="",,AV$2&amp;"_KW "&amp;$B$2&amp;"_F"&amp;$A112+AV$1)</f>
        <v/>
      </c>
      <c r="AW112" s="130" t="str">
        <f>IFNA(VLOOKUP(AW$2&amp;"F"&amp;$A112+AV$1,RackfileUPLOAD!$H:$K,3,FALSE),"")</f>
        <v/>
      </c>
      <c r="AX112" s="131"/>
      <c r="AY112" s="132"/>
      <c r="AZ112" s="102"/>
      <c r="BA112" s="98" t="str">
        <f>IF(BA$2="",,BA$2&amp;"_KW "&amp;$B$2&amp;"_F"&amp;$A112+BA$1)</f>
        <v/>
      </c>
      <c r="BB112" s="130" t="str">
        <f>IFNA(VLOOKUP(BB$2&amp;"F"&amp;$A112+BA$1,RackfileUPLOAD!$H:$K,3,FALSE),"")</f>
        <v/>
      </c>
      <c r="BC112" s="131"/>
      <c r="BD112" s="132"/>
      <c r="BE112" s="90"/>
      <c r="BF112" s="90"/>
      <c r="BG112" s="98" t="str">
        <f>IF(BG$2="",,BG$2&amp;"_KW "&amp;$B$2&amp;"_F"&amp;$A112+BG$1)</f>
        <v/>
      </c>
      <c r="BH112" s="130" t="str">
        <f>IFNA(VLOOKUP(BH$2&amp;"F"&amp;$A112+BG$1,RackfileUPLOAD!$H:$K,3,FALSE),"")</f>
        <v/>
      </c>
      <c r="BI112" s="131"/>
      <c r="BJ112" s="132"/>
      <c r="BK112" s="102"/>
      <c r="BL112" s="98" t="str">
        <f>IF(BL$2="",,BL$2&amp;"_KW "&amp;$B$2&amp;"_F"&amp;$A112+BL$1)</f>
        <v/>
      </c>
      <c r="BM112" s="130" t="str">
        <f>IFNA(VLOOKUP(BM$2&amp;"F"&amp;$A112+BL$1,RackfileUPLOAD!$H:$K,3,FALSE),"")</f>
        <v/>
      </c>
      <c r="BN112" s="131"/>
      <c r="BO112" s="132"/>
      <c r="BP112" s="103"/>
    </row>
    <row r="113" ht="17.25" customHeight="1">
      <c r="A113" s="104"/>
      <c r="B113" s="89"/>
      <c r="C113" s="106"/>
      <c r="D113" s="104"/>
      <c r="E113" s="133"/>
      <c r="G113" s="134"/>
      <c r="H113" s="108"/>
      <c r="I113" s="104"/>
      <c r="J113" s="133"/>
      <c r="L113" s="134"/>
      <c r="M113" s="106"/>
      <c r="N113" s="106"/>
      <c r="O113" s="104"/>
      <c r="P113" s="133"/>
      <c r="R113" s="134"/>
      <c r="S113" s="108"/>
      <c r="T113" s="104"/>
      <c r="U113" s="133"/>
      <c r="W113" s="134"/>
      <c r="X113" s="106"/>
      <c r="Y113" s="106"/>
      <c r="Z113" s="104"/>
      <c r="AA113" s="133"/>
      <c r="AC113" s="134"/>
      <c r="AD113" s="108"/>
      <c r="AE113" s="104"/>
      <c r="AF113" s="133"/>
      <c r="AH113" s="134"/>
      <c r="AI113" s="106"/>
      <c r="AJ113" s="106"/>
      <c r="AK113" s="104"/>
      <c r="AL113" s="133"/>
      <c r="AN113" s="134"/>
      <c r="AO113" s="108"/>
      <c r="AP113" s="104"/>
      <c r="AQ113" s="133"/>
      <c r="AS113" s="134"/>
      <c r="AT113" s="106"/>
      <c r="AU113" s="106"/>
      <c r="AV113" s="104"/>
      <c r="AW113" s="133"/>
      <c r="AY113" s="134"/>
      <c r="AZ113" s="108"/>
      <c r="BA113" s="104"/>
      <c r="BB113" s="133"/>
      <c r="BD113" s="134"/>
      <c r="BE113" s="106"/>
      <c r="BF113" s="106"/>
      <c r="BG113" s="104"/>
      <c r="BH113" s="133"/>
      <c r="BJ113" s="134"/>
      <c r="BK113" s="108"/>
      <c r="BL113" s="104"/>
      <c r="BM113" s="133"/>
      <c r="BO113" s="134"/>
      <c r="BP113" s="103"/>
    </row>
    <row r="114" ht="33.75" customHeight="1">
      <c r="A114" s="109"/>
      <c r="B114" s="89"/>
      <c r="C114" s="111"/>
      <c r="D114" s="109"/>
      <c r="E114" s="135"/>
      <c r="F114" s="136"/>
      <c r="G114" s="137"/>
      <c r="H114" s="113"/>
      <c r="I114" s="109"/>
      <c r="J114" s="135"/>
      <c r="K114" s="136"/>
      <c r="L114" s="137"/>
      <c r="M114" s="111"/>
      <c r="N114" s="111"/>
      <c r="O114" s="109"/>
      <c r="P114" s="135"/>
      <c r="Q114" s="136"/>
      <c r="R114" s="137"/>
      <c r="S114" s="113"/>
      <c r="T114" s="109"/>
      <c r="U114" s="135"/>
      <c r="V114" s="136"/>
      <c r="W114" s="137"/>
      <c r="X114" s="111"/>
      <c r="Y114" s="111"/>
      <c r="Z114" s="109"/>
      <c r="AA114" s="135"/>
      <c r="AB114" s="136"/>
      <c r="AC114" s="137"/>
      <c r="AD114" s="113"/>
      <c r="AE114" s="109"/>
      <c r="AF114" s="135"/>
      <c r="AG114" s="136"/>
      <c r="AH114" s="137"/>
      <c r="AI114" s="111"/>
      <c r="AJ114" s="111"/>
      <c r="AK114" s="109"/>
      <c r="AL114" s="135"/>
      <c r="AM114" s="136"/>
      <c r="AN114" s="137"/>
      <c r="AO114" s="113"/>
      <c r="AP114" s="109"/>
      <c r="AQ114" s="135"/>
      <c r="AR114" s="136"/>
      <c r="AS114" s="137"/>
      <c r="AT114" s="111"/>
      <c r="AU114" s="111"/>
      <c r="AV114" s="109"/>
      <c r="AW114" s="135"/>
      <c r="AX114" s="136"/>
      <c r="AY114" s="137"/>
      <c r="AZ114" s="113"/>
      <c r="BA114" s="109"/>
      <c r="BB114" s="135"/>
      <c r="BC114" s="136"/>
      <c r="BD114" s="137"/>
      <c r="BE114" s="111"/>
      <c r="BF114" s="111"/>
      <c r="BG114" s="109"/>
      <c r="BH114" s="135"/>
      <c r="BI114" s="136"/>
      <c r="BJ114" s="137"/>
      <c r="BK114" s="113"/>
      <c r="BL114" s="109"/>
      <c r="BM114" s="135"/>
      <c r="BN114" s="136"/>
      <c r="BO114" s="137"/>
      <c r="BP114" s="103"/>
    </row>
    <row r="115" ht="9.0" customHeight="1">
      <c r="A115" s="88"/>
      <c r="B115" s="89"/>
      <c r="C115" s="90"/>
      <c r="D115" s="138"/>
      <c r="E115" s="94"/>
      <c r="F115" s="94"/>
      <c r="G115" s="94"/>
      <c r="H115" s="90"/>
      <c r="I115" s="138"/>
      <c r="J115" s="94"/>
      <c r="K115" s="94"/>
      <c r="L115" s="94"/>
      <c r="M115" s="90"/>
      <c r="N115" s="90"/>
      <c r="O115" s="138"/>
      <c r="P115" s="94"/>
      <c r="Q115" s="94"/>
      <c r="R115" s="94"/>
      <c r="S115" s="90"/>
      <c r="T115" s="138"/>
      <c r="U115" s="94"/>
      <c r="V115" s="94"/>
      <c r="W115" s="94"/>
      <c r="X115" s="90"/>
      <c r="Y115" s="90"/>
      <c r="Z115" s="138"/>
      <c r="AA115" s="94"/>
      <c r="AB115" s="94"/>
      <c r="AC115" s="94"/>
      <c r="AD115" s="90"/>
      <c r="AE115" s="138"/>
      <c r="AF115" s="94"/>
      <c r="AG115" s="94"/>
      <c r="AH115" s="94"/>
      <c r="AI115" s="90"/>
      <c r="AJ115" s="90"/>
      <c r="AK115" s="138"/>
      <c r="AL115" s="94"/>
      <c r="AM115" s="94"/>
      <c r="AN115" s="94"/>
      <c r="AO115" s="90"/>
      <c r="AP115" s="138"/>
      <c r="AQ115" s="94"/>
      <c r="AR115" s="94"/>
      <c r="AS115" s="94"/>
      <c r="AT115" s="90"/>
      <c r="AU115" s="90"/>
      <c r="AV115" s="138"/>
      <c r="AW115" s="94"/>
      <c r="AX115" s="94"/>
      <c r="AY115" s="94"/>
      <c r="AZ115" s="90"/>
      <c r="BA115" s="138"/>
      <c r="BB115" s="94"/>
      <c r="BC115" s="94"/>
      <c r="BD115" s="94"/>
      <c r="BE115" s="90"/>
      <c r="BF115" s="90"/>
      <c r="BG115" s="138"/>
      <c r="BH115" s="94"/>
      <c r="BI115" s="94"/>
      <c r="BJ115" s="94"/>
      <c r="BK115" s="90"/>
      <c r="BL115" s="138"/>
      <c r="BM115" s="94"/>
      <c r="BN115" s="94"/>
      <c r="BO115" s="94"/>
      <c r="BP115" s="115"/>
    </row>
    <row r="116" ht="59.25" customHeight="1">
      <c r="A116" s="97">
        <f>A112+2</f>
        <v>67</v>
      </c>
      <c r="B116" s="89"/>
      <c r="C116" s="90"/>
      <c r="D116" s="98" t="str">
        <f>IF(D$2="",,D$2&amp;"_KW "&amp;$B$2&amp;"_F"&amp;$A116+D$1)</f>
        <v>ASL3_KW 19_F67</v>
      </c>
      <c r="E116" s="130" t="str">
        <f>IFNA(VLOOKUP(E$2&amp;"F"&amp;$A116+D$1,RackfileUPLOAD!$H:$K,3,FALSE),"")</f>
        <v/>
      </c>
      <c r="F116" s="131"/>
      <c r="G116" s="132"/>
      <c r="H116" s="102"/>
      <c r="I116" s="98" t="str">
        <f>IF(I$2="",,I$2&amp;"_KW "&amp;$B$2&amp;"_F"&amp;$A116+I$1)</f>
        <v>ASL3_KW 19_F68</v>
      </c>
      <c r="J116" s="130" t="str">
        <f>IFNA(VLOOKUP(J$2&amp;"F"&amp;$A116+I$1,RackfileUPLOAD!$H:$K,3,FALSE),"")</f>
        <v/>
      </c>
      <c r="K116" s="131"/>
      <c r="L116" s="132"/>
      <c r="M116" s="90"/>
      <c r="N116" s="90"/>
      <c r="O116" s="98" t="str">
        <f>IF(O$2="",,O$2&amp;"_KW "&amp;$B$2&amp;"_F"&amp;$A116+O$1)</f>
        <v/>
      </c>
      <c r="P116" s="130" t="str">
        <f>IFNA(VLOOKUP(P$2&amp;"F"&amp;$A116+O$1,RackfileUPLOAD!$H:$K,3,FALSE),"")</f>
        <v/>
      </c>
      <c r="Q116" s="131"/>
      <c r="R116" s="132"/>
      <c r="S116" s="102"/>
      <c r="T116" s="98" t="str">
        <f>IF(T$2="",,T$2&amp;"_KW "&amp;$B$2&amp;"_F"&amp;$A116+T$1)</f>
        <v/>
      </c>
      <c r="U116" s="130" t="str">
        <f>IFNA(VLOOKUP(U$2&amp;"F"&amp;$A116+T$1,RackfileUPLOAD!$H:$K,3,FALSE),"")</f>
        <v/>
      </c>
      <c r="V116" s="131"/>
      <c r="W116" s="132"/>
      <c r="X116" s="90"/>
      <c r="Y116" s="90"/>
      <c r="Z116" s="98" t="str">
        <f>IF(Z$2="",,Z$2&amp;"_KW "&amp;$B$2&amp;"_F"&amp;$A116+Z$1)</f>
        <v/>
      </c>
      <c r="AA116" s="130" t="str">
        <f>IFNA(VLOOKUP(AA$2&amp;"F"&amp;$A116+Z$1,RackfileUPLOAD!$H:$K,3,FALSE),"")</f>
        <v/>
      </c>
      <c r="AB116" s="131"/>
      <c r="AC116" s="132"/>
      <c r="AD116" s="102"/>
      <c r="AE116" s="98" t="str">
        <f>IF(AE$2="",,AE$2&amp;"_KW "&amp;$B$2&amp;"_F"&amp;$A116+AE$1)</f>
        <v/>
      </c>
      <c r="AF116" s="130" t="str">
        <f>IFNA(VLOOKUP(AF$2&amp;"F"&amp;$A116+AE$1,RackfileUPLOAD!$H:$K,3,FALSE),"")</f>
        <v/>
      </c>
      <c r="AG116" s="131"/>
      <c r="AH116" s="132"/>
      <c r="AI116" s="90"/>
      <c r="AJ116" s="90"/>
      <c r="AK116" s="98" t="str">
        <f>IF(AK$2="",,AK$2&amp;"_KW "&amp;$B$2&amp;"_F"&amp;$A116+AK$1)</f>
        <v/>
      </c>
      <c r="AL116" s="130" t="str">
        <f>IFNA(VLOOKUP(AL$2&amp;"F"&amp;$A116+AK$1,RackfileUPLOAD!$H:$K,3,FALSE),"")</f>
        <v/>
      </c>
      <c r="AM116" s="131"/>
      <c r="AN116" s="132"/>
      <c r="AO116" s="102"/>
      <c r="AP116" s="98" t="str">
        <f>IF(AP$2="",,AP$2&amp;"_KW "&amp;$B$2&amp;"_F"&amp;$A116+AP$1)</f>
        <v/>
      </c>
      <c r="AQ116" s="130" t="str">
        <f>IFNA(VLOOKUP(AQ$2&amp;"F"&amp;$A116+AP$1,RackfileUPLOAD!$H:$K,3,FALSE),"")</f>
        <v/>
      </c>
      <c r="AR116" s="131"/>
      <c r="AS116" s="132"/>
      <c r="AT116" s="90"/>
      <c r="AU116" s="90"/>
      <c r="AV116" s="98" t="str">
        <f>IF(AV$2="",,AV$2&amp;"_KW "&amp;$B$2&amp;"_F"&amp;$A116+AV$1)</f>
        <v/>
      </c>
      <c r="AW116" s="130" t="str">
        <f>IFNA(VLOOKUP(AW$2&amp;"F"&amp;$A116+AV$1,RackfileUPLOAD!$H:$K,3,FALSE),"")</f>
        <v/>
      </c>
      <c r="AX116" s="131"/>
      <c r="AY116" s="132"/>
      <c r="AZ116" s="102"/>
      <c r="BA116" s="98" t="str">
        <f>IF(BA$2="",,BA$2&amp;"_KW "&amp;$B$2&amp;"_F"&amp;$A116+BA$1)</f>
        <v/>
      </c>
      <c r="BB116" s="130" t="str">
        <f>IFNA(VLOOKUP(BB$2&amp;"F"&amp;$A116+BA$1,RackfileUPLOAD!$H:$K,3,FALSE),"")</f>
        <v/>
      </c>
      <c r="BC116" s="131"/>
      <c r="BD116" s="132"/>
      <c r="BE116" s="90"/>
      <c r="BF116" s="90"/>
      <c r="BG116" s="98" t="str">
        <f>IF(BG$2="",,BG$2&amp;"_KW "&amp;$B$2&amp;"_F"&amp;$A116+BG$1)</f>
        <v/>
      </c>
      <c r="BH116" s="130" t="str">
        <f>IFNA(VLOOKUP(BH$2&amp;"F"&amp;$A116+BG$1,RackfileUPLOAD!$H:$K,3,FALSE),"")</f>
        <v/>
      </c>
      <c r="BI116" s="131"/>
      <c r="BJ116" s="132"/>
      <c r="BK116" s="102"/>
      <c r="BL116" s="98" t="str">
        <f>IF(BL$2="",,BL$2&amp;"_KW "&amp;$B$2&amp;"_F"&amp;$A116+BL$1)</f>
        <v/>
      </c>
      <c r="BM116" s="130" t="str">
        <f>IFNA(VLOOKUP(BM$2&amp;"F"&amp;$A116+BL$1,RackfileUPLOAD!$H:$K,3,FALSE),"")</f>
        <v/>
      </c>
      <c r="BN116" s="131"/>
      <c r="BO116" s="132"/>
      <c r="BP116" s="120"/>
    </row>
    <row r="117" ht="17.25" customHeight="1">
      <c r="A117" s="104"/>
      <c r="B117" s="89"/>
      <c r="C117" s="106"/>
      <c r="D117" s="104"/>
      <c r="E117" s="133"/>
      <c r="G117" s="134"/>
      <c r="H117" s="108"/>
      <c r="I117" s="104"/>
      <c r="J117" s="133"/>
      <c r="L117" s="134"/>
      <c r="M117" s="106"/>
      <c r="N117" s="106"/>
      <c r="O117" s="104"/>
      <c r="P117" s="133"/>
      <c r="R117" s="134"/>
      <c r="S117" s="108"/>
      <c r="T117" s="104"/>
      <c r="U117" s="133"/>
      <c r="W117" s="134"/>
      <c r="X117" s="106"/>
      <c r="Y117" s="106"/>
      <c r="Z117" s="104"/>
      <c r="AA117" s="133"/>
      <c r="AC117" s="134"/>
      <c r="AD117" s="108"/>
      <c r="AE117" s="104"/>
      <c r="AF117" s="133"/>
      <c r="AH117" s="134"/>
      <c r="AI117" s="106"/>
      <c r="AJ117" s="106"/>
      <c r="AK117" s="104"/>
      <c r="AL117" s="133"/>
      <c r="AN117" s="134"/>
      <c r="AO117" s="108"/>
      <c r="AP117" s="104"/>
      <c r="AQ117" s="133"/>
      <c r="AS117" s="134"/>
      <c r="AT117" s="106"/>
      <c r="AU117" s="106"/>
      <c r="AV117" s="104"/>
      <c r="AW117" s="133"/>
      <c r="AY117" s="134"/>
      <c r="AZ117" s="108"/>
      <c r="BA117" s="104"/>
      <c r="BB117" s="133"/>
      <c r="BD117" s="134"/>
      <c r="BE117" s="106"/>
      <c r="BF117" s="106"/>
      <c r="BG117" s="104"/>
      <c r="BH117" s="133"/>
      <c r="BJ117" s="134"/>
      <c r="BK117" s="108"/>
      <c r="BL117" s="104"/>
      <c r="BM117" s="133"/>
      <c r="BO117" s="134"/>
      <c r="BP117" s="120"/>
    </row>
    <row r="118" ht="33.75" customHeight="1">
      <c r="A118" s="109"/>
      <c r="B118" s="89"/>
      <c r="C118" s="111"/>
      <c r="D118" s="109"/>
      <c r="E118" s="135"/>
      <c r="F118" s="136"/>
      <c r="G118" s="137"/>
      <c r="H118" s="113"/>
      <c r="I118" s="109"/>
      <c r="J118" s="135"/>
      <c r="K118" s="136"/>
      <c r="L118" s="137"/>
      <c r="M118" s="111"/>
      <c r="N118" s="111"/>
      <c r="O118" s="109"/>
      <c r="P118" s="135"/>
      <c r="Q118" s="136"/>
      <c r="R118" s="137"/>
      <c r="S118" s="113"/>
      <c r="T118" s="109"/>
      <c r="U118" s="135"/>
      <c r="V118" s="136"/>
      <c r="W118" s="137"/>
      <c r="X118" s="111"/>
      <c r="Y118" s="111"/>
      <c r="Z118" s="109"/>
      <c r="AA118" s="135"/>
      <c r="AB118" s="136"/>
      <c r="AC118" s="137"/>
      <c r="AD118" s="113"/>
      <c r="AE118" s="109"/>
      <c r="AF118" s="135"/>
      <c r="AG118" s="136"/>
      <c r="AH118" s="137"/>
      <c r="AI118" s="111"/>
      <c r="AJ118" s="111"/>
      <c r="AK118" s="109"/>
      <c r="AL118" s="135"/>
      <c r="AM118" s="136"/>
      <c r="AN118" s="137"/>
      <c r="AO118" s="113"/>
      <c r="AP118" s="109"/>
      <c r="AQ118" s="135"/>
      <c r="AR118" s="136"/>
      <c r="AS118" s="137"/>
      <c r="AT118" s="111"/>
      <c r="AU118" s="111"/>
      <c r="AV118" s="109"/>
      <c r="AW118" s="135"/>
      <c r="AX118" s="136"/>
      <c r="AY118" s="137"/>
      <c r="AZ118" s="113"/>
      <c r="BA118" s="109"/>
      <c r="BB118" s="135"/>
      <c r="BC118" s="136"/>
      <c r="BD118" s="137"/>
      <c r="BE118" s="111"/>
      <c r="BF118" s="111"/>
      <c r="BG118" s="109"/>
      <c r="BH118" s="135"/>
      <c r="BI118" s="136"/>
      <c r="BJ118" s="137"/>
      <c r="BK118" s="113"/>
      <c r="BL118" s="109"/>
      <c r="BM118" s="135"/>
      <c r="BN118" s="136"/>
      <c r="BO118" s="137"/>
      <c r="BP118" s="120"/>
    </row>
    <row r="119" ht="9.0" customHeight="1">
      <c r="A119" s="88"/>
      <c r="B119" s="89"/>
      <c r="C119" s="90"/>
      <c r="D119" s="138"/>
      <c r="E119" s="94"/>
      <c r="F119" s="94"/>
      <c r="G119" s="94"/>
      <c r="H119" s="90"/>
      <c r="I119" s="138"/>
      <c r="J119" s="94"/>
      <c r="K119" s="94"/>
      <c r="L119" s="94"/>
      <c r="M119" s="90"/>
      <c r="N119" s="90"/>
      <c r="O119" s="138"/>
      <c r="P119" s="94"/>
      <c r="Q119" s="94"/>
      <c r="R119" s="94"/>
      <c r="S119" s="90"/>
      <c r="T119" s="138"/>
      <c r="U119" s="94"/>
      <c r="V119" s="94"/>
      <c r="W119" s="94"/>
      <c r="X119" s="90"/>
      <c r="Y119" s="90"/>
      <c r="Z119" s="138"/>
      <c r="AA119" s="94"/>
      <c r="AB119" s="94"/>
      <c r="AC119" s="94"/>
      <c r="AD119" s="90"/>
      <c r="AE119" s="138"/>
      <c r="AF119" s="94"/>
      <c r="AG119" s="94"/>
      <c r="AH119" s="94"/>
      <c r="AI119" s="90"/>
      <c r="AJ119" s="90"/>
      <c r="AK119" s="138"/>
      <c r="AL119" s="94"/>
      <c r="AM119" s="94"/>
      <c r="AN119" s="94"/>
      <c r="AO119" s="90"/>
      <c r="AP119" s="138"/>
      <c r="AQ119" s="94"/>
      <c r="AR119" s="94"/>
      <c r="AS119" s="94"/>
      <c r="AT119" s="90"/>
      <c r="AU119" s="90"/>
      <c r="AV119" s="138"/>
      <c r="AW119" s="94"/>
      <c r="AX119" s="94"/>
      <c r="AY119" s="94"/>
      <c r="AZ119" s="90"/>
      <c r="BA119" s="138"/>
      <c r="BB119" s="94"/>
      <c r="BC119" s="94"/>
      <c r="BD119" s="94"/>
      <c r="BE119" s="90"/>
      <c r="BF119" s="90"/>
      <c r="BG119" s="138"/>
      <c r="BH119" s="94"/>
      <c r="BI119" s="94"/>
      <c r="BJ119" s="94"/>
      <c r="BK119" s="90"/>
      <c r="BL119" s="138"/>
      <c r="BM119" s="94"/>
      <c r="BN119" s="94"/>
      <c r="BO119" s="94"/>
      <c r="BP119" s="115"/>
    </row>
    <row r="120" ht="59.25" customHeight="1">
      <c r="A120" s="97">
        <f>A116+2</f>
        <v>69</v>
      </c>
      <c r="B120" s="89"/>
      <c r="C120" s="90"/>
      <c r="D120" s="98" t="str">
        <f>IF(D$2="",,D$2&amp;"_KW "&amp;$B$2&amp;"_F"&amp;$A120+D$1)</f>
        <v>ASL3_KW 19_F69</v>
      </c>
      <c r="E120" s="130" t="str">
        <f>IFNA(VLOOKUP(E$2&amp;"F"&amp;$A120+D$1,RackfileUPLOAD!$H:$K,3,FALSE),"")</f>
        <v/>
      </c>
      <c r="F120" s="131"/>
      <c r="G120" s="132"/>
      <c r="H120" s="102"/>
      <c r="I120" s="98" t="str">
        <f>IF(I$2="",,I$2&amp;"_KW "&amp;$B$2&amp;"_F"&amp;$A120+I$1)</f>
        <v>ASL3_KW 19_F70</v>
      </c>
      <c r="J120" s="130" t="str">
        <f>IFNA(VLOOKUP(J$2&amp;"F"&amp;$A120+I$1,RackfileUPLOAD!$H:$K,3,FALSE),"")</f>
        <v/>
      </c>
      <c r="K120" s="131"/>
      <c r="L120" s="132"/>
      <c r="M120" s="90"/>
      <c r="N120" s="90"/>
      <c r="O120" s="98" t="str">
        <f>IF(O$2="",,O$2&amp;"_KW "&amp;$B$2&amp;"_F"&amp;$A120+O$1)</f>
        <v/>
      </c>
      <c r="P120" s="130" t="str">
        <f>IFNA(VLOOKUP(P$2&amp;"F"&amp;$A120+O$1,RackfileUPLOAD!$H:$K,3,FALSE),"")</f>
        <v/>
      </c>
      <c r="Q120" s="131"/>
      <c r="R120" s="132"/>
      <c r="S120" s="102"/>
      <c r="T120" s="98" t="str">
        <f>IF(T$2="",,T$2&amp;"_KW "&amp;$B$2&amp;"_F"&amp;$A120+T$1)</f>
        <v/>
      </c>
      <c r="U120" s="130" t="str">
        <f>IFNA(VLOOKUP(U$2&amp;"F"&amp;$A120+T$1,RackfileUPLOAD!$H:$K,3,FALSE),"")</f>
        <v/>
      </c>
      <c r="V120" s="131"/>
      <c r="W120" s="132"/>
      <c r="X120" s="90"/>
      <c r="Y120" s="90"/>
      <c r="Z120" s="98" t="str">
        <f>IF(Z$2="",,Z$2&amp;"_KW "&amp;$B$2&amp;"_F"&amp;$A120+Z$1)</f>
        <v/>
      </c>
      <c r="AA120" s="130" t="str">
        <f>IFNA(VLOOKUP(AA$2&amp;"F"&amp;$A120+Z$1,RackfileUPLOAD!$H:$K,3,FALSE),"")</f>
        <v/>
      </c>
      <c r="AB120" s="131"/>
      <c r="AC120" s="132"/>
      <c r="AD120" s="102"/>
      <c r="AE120" s="98" t="str">
        <f>IF(AE$2="",,AE$2&amp;"_KW "&amp;$B$2&amp;"_F"&amp;$A120+AE$1)</f>
        <v/>
      </c>
      <c r="AF120" s="130" t="str">
        <f>IFNA(VLOOKUP(AF$2&amp;"F"&amp;$A120+AE$1,RackfileUPLOAD!$H:$K,3,FALSE),"")</f>
        <v/>
      </c>
      <c r="AG120" s="131"/>
      <c r="AH120" s="132"/>
      <c r="AI120" s="90"/>
      <c r="AJ120" s="90"/>
      <c r="AK120" s="98" t="str">
        <f>IF(AK$2="",,AK$2&amp;"_KW "&amp;$B$2&amp;"_F"&amp;$A120+AK$1)</f>
        <v/>
      </c>
      <c r="AL120" s="130" t="str">
        <f>IFNA(VLOOKUP(AL$2&amp;"F"&amp;$A120+AK$1,RackfileUPLOAD!$H:$K,3,FALSE),"")</f>
        <v/>
      </c>
      <c r="AM120" s="131"/>
      <c r="AN120" s="132"/>
      <c r="AO120" s="102"/>
      <c r="AP120" s="98" t="str">
        <f>IF(AP$2="",,AP$2&amp;"_KW "&amp;$B$2&amp;"_F"&amp;$A120+AP$1)</f>
        <v/>
      </c>
      <c r="AQ120" s="130" t="str">
        <f>IFNA(VLOOKUP(AQ$2&amp;"F"&amp;$A120+AP$1,RackfileUPLOAD!$H:$K,3,FALSE),"")</f>
        <v/>
      </c>
      <c r="AR120" s="131"/>
      <c r="AS120" s="132"/>
      <c r="AT120" s="90"/>
      <c r="AU120" s="90"/>
      <c r="AV120" s="98" t="str">
        <f>IF(AV$2="",,AV$2&amp;"_KW "&amp;$B$2&amp;"_F"&amp;$A120+AV$1)</f>
        <v/>
      </c>
      <c r="AW120" s="130" t="str">
        <f>IFNA(VLOOKUP(AW$2&amp;"F"&amp;$A120+AV$1,RackfileUPLOAD!$H:$K,3,FALSE),"")</f>
        <v/>
      </c>
      <c r="AX120" s="131"/>
      <c r="AY120" s="132"/>
      <c r="AZ120" s="102"/>
      <c r="BA120" s="98" t="str">
        <f>IF(BA$2="",,BA$2&amp;"_KW "&amp;$B$2&amp;"_F"&amp;$A120+BA$1)</f>
        <v/>
      </c>
      <c r="BB120" s="130" t="str">
        <f>IFNA(VLOOKUP(BB$2&amp;"F"&amp;$A120+BA$1,RackfileUPLOAD!$H:$K,3,FALSE),"")</f>
        <v/>
      </c>
      <c r="BC120" s="131"/>
      <c r="BD120" s="132"/>
      <c r="BE120" s="90"/>
      <c r="BF120" s="90"/>
      <c r="BG120" s="98" t="str">
        <f>IF(BG$2="",,BG$2&amp;"_KW "&amp;$B$2&amp;"_F"&amp;$A120+BG$1)</f>
        <v/>
      </c>
      <c r="BH120" s="130" t="str">
        <f>IFNA(VLOOKUP(BH$2&amp;"F"&amp;$A120+BG$1,RackfileUPLOAD!$H:$K,3,FALSE),"")</f>
        <v/>
      </c>
      <c r="BI120" s="131"/>
      <c r="BJ120" s="132"/>
      <c r="BK120" s="102"/>
      <c r="BL120" s="98" t="str">
        <f>IF(BL$2="",,BL$2&amp;"_KW "&amp;$B$2&amp;"_F"&amp;$A120+BL$1)</f>
        <v/>
      </c>
      <c r="BM120" s="130" t="str">
        <f>IFNA(VLOOKUP(BM$2&amp;"F"&amp;$A120+BL$1,RackfileUPLOAD!$H:$K,3,FALSE),"")</f>
        <v/>
      </c>
      <c r="BN120" s="131"/>
      <c r="BO120" s="132"/>
      <c r="BP120" s="120"/>
    </row>
    <row r="121" ht="17.25" customHeight="1">
      <c r="A121" s="104"/>
      <c r="B121" s="89"/>
      <c r="C121" s="106"/>
      <c r="D121" s="104"/>
      <c r="E121" s="133"/>
      <c r="G121" s="134"/>
      <c r="H121" s="108"/>
      <c r="I121" s="104"/>
      <c r="J121" s="133"/>
      <c r="L121" s="134"/>
      <c r="M121" s="106"/>
      <c r="N121" s="106"/>
      <c r="O121" s="104"/>
      <c r="P121" s="133"/>
      <c r="R121" s="134"/>
      <c r="S121" s="108"/>
      <c r="T121" s="104"/>
      <c r="U121" s="133"/>
      <c r="W121" s="134"/>
      <c r="X121" s="106"/>
      <c r="Y121" s="106"/>
      <c r="Z121" s="104"/>
      <c r="AA121" s="133"/>
      <c r="AC121" s="134"/>
      <c r="AD121" s="108"/>
      <c r="AE121" s="104"/>
      <c r="AF121" s="133"/>
      <c r="AH121" s="134"/>
      <c r="AI121" s="106"/>
      <c r="AJ121" s="106"/>
      <c r="AK121" s="104"/>
      <c r="AL121" s="133"/>
      <c r="AN121" s="134"/>
      <c r="AO121" s="108"/>
      <c r="AP121" s="104"/>
      <c r="AQ121" s="133"/>
      <c r="AS121" s="134"/>
      <c r="AT121" s="106"/>
      <c r="AU121" s="106"/>
      <c r="AV121" s="104"/>
      <c r="AW121" s="133"/>
      <c r="AY121" s="134"/>
      <c r="AZ121" s="108"/>
      <c r="BA121" s="104"/>
      <c r="BB121" s="133"/>
      <c r="BD121" s="134"/>
      <c r="BE121" s="106"/>
      <c r="BF121" s="106"/>
      <c r="BG121" s="104"/>
      <c r="BH121" s="133"/>
      <c r="BJ121" s="134"/>
      <c r="BK121" s="108"/>
      <c r="BL121" s="104"/>
      <c r="BM121" s="133"/>
      <c r="BO121" s="134"/>
      <c r="BP121" s="120"/>
    </row>
    <row r="122" ht="33.75" customHeight="1">
      <c r="A122" s="109"/>
      <c r="B122" s="89"/>
      <c r="C122" s="111"/>
      <c r="D122" s="109"/>
      <c r="E122" s="135"/>
      <c r="F122" s="136"/>
      <c r="G122" s="137"/>
      <c r="H122" s="113"/>
      <c r="I122" s="109"/>
      <c r="J122" s="135"/>
      <c r="K122" s="136"/>
      <c r="L122" s="137"/>
      <c r="M122" s="111"/>
      <c r="N122" s="111"/>
      <c r="O122" s="109"/>
      <c r="P122" s="135"/>
      <c r="Q122" s="136"/>
      <c r="R122" s="137"/>
      <c r="S122" s="113"/>
      <c r="T122" s="109"/>
      <c r="U122" s="135"/>
      <c r="V122" s="136"/>
      <c r="W122" s="137"/>
      <c r="X122" s="111"/>
      <c r="Y122" s="111"/>
      <c r="Z122" s="109"/>
      <c r="AA122" s="135"/>
      <c r="AB122" s="136"/>
      <c r="AC122" s="137"/>
      <c r="AD122" s="113"/>
      <c r="AE122" s="109"/>
      <c r="AF122" s="135"/>
      <c r="AG122" s="136"/>
      <c r="AH122" s="137"/>
      <c r="AI122" s="111"/>
      <c r="AJ122" s="111"/>
      <c r="AK122" s="109"/>
      <c r="AL122" s="135"/>
      <c r="AM122" s="136"/>
      <c r="AN122" s="137"/>
      <c r="AO122" s="113"/>
      <c r="AP122" s="109"/>
      <c r="AQ122" s="135"/>
      <c r="AR122" s="136"/>
      <c r="AS122" s="137"/>
      <c r="AT122" s="111"/>
      <c r="AU122" s="111"/>
      <c r="AV122" s="109"/>
      <c r="AW122" s="135"/>
      <c r="AX122" s="136"/>
      <c r="AY122" s="137"/>
      <c r="AZ122" s="113"/>
      <c r="BA122" s="109"/>
      <c r="BB122" s="135"/>
      <c r="BC122" s="136"/>
      <c r="BD122" s="137"/>
      <c r="BE122" s="111"/>
      <c r="BF122" s="111"/>
      <c r="BG122" s="109"/>
      <c r="BH122" s="135"/>
      <c r="BI122" s="136"/>
      <c r="BJ122" s="137"/>
      <c r="BK122" s="113"/>
      <c r="BL122" s="109"/>
      <c r="BM122" s="135"/>
      <c r="BN122" s="136"/>
      <c r="BO122" s="137"/>
      <c r="BP122" s="120"/>
    </row>
    <row r="123" ht="9.0" customHeight="1">
      <c r="A123" s="88"/>
      <c r="B123" s="89"/>
      <c r="C123" s="90"/>
      <c r="D123" s="138"/>
      <c r="E123" s="94"/>
      <c r="F123" s="94"/>
      <c r="G123" s="94"/>
      <c r="H123" s="90"/>
      <c r="I123" s="138"/>
      <c r="J123" s="94"/>
      <c r="K123" s="94"/>
      <c r="L123" s="94"/>
      <c r="M123" s="90"/>
      <c r="N123" s="90"/>
      <c r="O123" s="138"/>
      <c r="P123" s="94"/>
      <c r="Q123" s="94"/>
      <c r="R123" s="94"/>
      <c r="S123" s="90"/>
      <c r="T123" s="138"/>
      <c r="U123" s="94"/>
      <c r="V123" s="94"/>
      <c r="W123" s="94"/>
      <c r="X123" s="90"/>
      <c r="Y123" s="90"/>
      <c r="Z123" s="138"/>
      <c r="AA123" s="94"/>
      <c r="AB123" s="94"/>
      <c r="AC123" s="94"/>
      <c r="AD123" s="90"/>
      <c r="AE123" s="138"/>
      <c r="AF123" s="94"/>
      <c r="AG123" s="94"/>
      <c r="AH123" s="94"/>
      <c r="AI123" s="90"/>
      <c r="AJ123" s="90"/>
      <c r="AK123" s="138"/>
      <c r="AL123" s="94"/>
      <c r="AM123" s="94"/>
      <c r="AN123" s="94"/>
      <c r="AO123" s="90"/>
      <c r="AP123" s="138"/>
      <c r="AQ123" s="94"/>
      <c r="AR123" s="94"/>
      <c r="AS123" s="94"/>
      <c r="AT123" s="90"/>
      <c r="AU123" s="90"/>
      <c r="AV123" s="138"/>
      <c r="AW123" s="94"/>
      <c r="AX123" s="94"/>
      <c r="AY123" s="94"/>
      <c r="AZ123" s="90"/>
      <c r="BA123" s="138"/>
      <c r="BB123" s="94"/>
      <c r="BC123" s="94"/>
      <c r="BD123" s="94"/>
      <c r="BE123" s="90"/>
      <c r="BF123" s="90"/>
      <c r="BG123" s="138"/>
      <c r="BH123" s="94"/>
      <c r="BI123" s="94"/>
      <c r="BJ123" s="94"/>
      <c r="BK123" s="90"/>
      <c r="BL123" s="138"/>
      <c r="BM123" s="94"/>
      <c r="BN123" s="94"/>
      <c r="BO123" s="94"/>
      <c r="BP123" s="115"/>
    </row>
    <row r="124" ht="59.25" customHeight="1">
      <c r="A124" s="97">
        <f>A120+2</f>
        <v>71</v>
      </c>
      <c r="B124" s="89"/>
      <c r="C124" s="90"/>
      <c r="D124" s="98" t="str">
        <f>IF(D$2="",,D$2&amp;"_KW "&amp;$B$2&amp;"_F"&amp;$A124+D$1)</f>
        <v>ASL3_KW 19_F71</v>
      </c>
      <c r="E124" s="130" t="str">
        <f>IFNA(VLOOKUP(E$2&amp;"F"&amp;$A124+D$1,RackfileUPLOAD!$H:$K,3,FALSE),"")</f>
        <v/>
      </c>
      <c r="F124" s="131"/>
      <c r="G124" s="132"/>
      <c r="H124" s="102"/>
      <c r="I124" s="98" t="str">
        <f>IF(I$2="",,I$2&amp;"_KW "&amp;$B$2&amp;"_F"&amp;$A124+I$1)</f>
        <v>ASL3_KW 19_F72</v>
      </c>
      <c r="J124" s="130" t="str">
        <f>IFNA(VLOOKUP(J$2&amp;"F"&amp;$A124+I$1,RackfileUPLOAD!$H:$K,3,FALSE),"")</f>
        <v/>
      </c>
      <c r="K124" s="131"/>
      <c r="L124" s="132"/>
      <c r="M124" s="90"/>
      <c r="N124" s="90"/>
      <c r="O124" s="98" t="str">
        <f>IF(O$2="",,O$2&amp;"_KW "&amp;$B$2&amp;"_F"&amp;$A124+O$1)</f>
        <v/>
      </c>
      <c r="P124" s="130" t="str">
        <f>IFNA(VLOOKUP(P$2&amp;"F"&amp;$A124+O$1,RackfileUPLOAD!$H:$K,3,FALSE),"")</f>
        <v/>
      </c>
      <c r="Q124" s="131"/>
      <c r="R124" s="132"/>
      <c r="S124" s="102"/>
      <c r="T124" s="98" t="str">
        <f>IF(T$2="",,T$2&amp;"_KW "&amp;$B$2&amp;"_F"&amp;$A124+T$1)</f>
        <v/>
      </c>
      <c r="U124" s="130" t="str">
        <f>IFNA(VLOOKUP(U$2&amp;"F"&amp;$A124+T$1,RackfileUPLOAD!$H:$K,3,FALSE),"")</f>
        <v/>
      </c>
      <c r="V124" s="131"/>
      <c r="W124" s="132"/>
      <c r="X124" s="90"/>
      <c r="Y124" s="90"/>
      <c r="Z124" s="98" t="str">
        <f>IF(Z$2="",,Z$2&amp;"_KW "&amp;$B$2&amp;"_F"&amp;$A124+Z$1)</f>
        <v/>
      </c>
      <c r="AA124" s="130" t="str">
        <f>IFNA(VLOOKUP(AA$2&amp;"F"&amp;$A124+Z$1,RackfileUPLOAD!$H:$K,3,FALSE),"")</f>
        <v/>
      </c>
      <c r="AB124" s="131"/>
      <c r="AC124" s="132"/>
      <c r="AD124" s="102"/>
      <c r="AE124" s="98" t="str">
        <f>IF(AE$2="",,AE$2&amp;"_KW "&amp;$B$2&amp;"_F"&amp;$A124+AE$1)</f>
        <v/>
      </c>
      <c r="AF124" s="130" t="str">
        <f>IFNA(VLOOKUP(AF$2&amp;"F"&amp;$A124+AE$1,RackfileUPLOAD!$H:$K,3,FALSE),"")</f>
        <v/>
      </c>
      <c r="AG124" s="131"/>
      <c r="AH124" s="132"/>
      <c r="AI124" s="90"/>
      <c r="AJ124" s="90"/>
      <c r="AK124" s="98" t="str">
        <f>IF(AK$2="",,AK$2&amp;"_KW "&amp;$B$2&amp;"_F"&amp;$A124+AK$1)</f>
        <v/>
      </c>
      <c r="AL124" s="130" t="str">
        <f>IFNA(VLOOKUP(AL$2&amp;"F"&amp;$A124+AK$1,RackfileUPLOAD!$H:$K,3,FALSE),"")</f>
        <v/>
      </c>
      <c r="AM124" s="131"/>
      <c r="AN124" s="132"/>
      <c r="AO124" s="102"/>
      <c r="AP124" s="98" t="str">
        <f>IF(AP$2="",,AP$2&amp;"_KW "&amp;$B$2&amp;"_F"&amp;$A124+AP$1)</f>
        <v/>
      </c>
      <c r="AQ124" s="130" t="str">
        <f>IFNA(VLOOKUP(AQ$2&amp;"F"&amp;$A124+AP$1,RackfileUPLOAD!$H:$K,3,FALSE),"")</f>
        <v/>
      </c>
      <c r="AR124" s="131"/>
      <c r="AS124" s="132"/>
      <c r="AT124" s="90"/>
      <c r="AU124" s="90"/>
      <c r="AV124" s="98" t="str">
        <f>IF(AV$2="",,AV$2&amp;"_KW "&amp;$B$2&amp;"_F"&amp;$A124+AV$1)</f>
        <v/>
      </c>
      <c r="AW124" s="130" t="str">
        <f>IFNA(VLOOKUP(AW$2&amp;"F"&amp;$A124+AV$1,RackfileUPLOAD!$H:$K,3,FALSE),"")</f>
        <v/>
      </c>
      <c r="AX124" s="131"/>
      <c r="AY124" s="132"/>
      <c r="AZ124" s="102"/>
      <c r="BA124" s="98" t="str">
        <f>IF(BA$2="",,BA$2&amp;"_KW "&amp;$B$2&amp;"_F"&amp;$A124+BA$1)</f>
        <v/>
      </c>
      <c r="BB124" s="130" t="str">
        <f>IFNA(VLOOKUP(BB$2&amp;"F"&amp;$A124+BA$1,RackfileUPLOAD!$H:$K,3,FALSE),"")</f>
        <v/>
      </c>
      <c r="BC124" s="131"/>
      <c r="BD124" s="132"/>
      <c r="BE124" s="90"/>
      <c r="BF124" s="90"/>
      <c r="BG124" s="98" t="str">
        <f>IF(BG$2="",,BG$2&amp;"_KW "&amp;$B$2&amp;"_F"&amp;$A124+BG$1)</f>
        <v/>
      </c>
      <c r="BH124" s="130" t="str">
        <f>IFNA(VLOOKUP(BH$2&amp;"F"&amp;$A124+BG$1,RackfileUPLOAD!$H:$K,3,FALSE),"")</f>
        <v/>
      </c>
      <c r="BI124" s="131"/>
      <c r="BJ124" s="132"/>
      <c r="BK124" s="102"/>
      <c r="BL124" s="98" t="str">
        <f>IF(BL$2="",,BL$2&amp;"_KW "&amp;$B$2&amp;"_F"&amp;$A124+BL$1)</f>
        <v/>
      </c>
      <c r="BM124" s="130" t="str">
        <f>IFNA(VLOOKUP(BM$2&amp;"F"&amp;$A124+BL$1,RackfileUPLOAD!$H:$K,3,FALSE),"")</f>
        <v/>
      </c>
      <c r="BN124" s="131"/>
      <c r="BO124" s="132"/>
      <c r="BP124" s="120"/>
    </row>
    <row r="125" ht="17.25" customHeight="1">
      <c r="A125" s="104"/>
      <c r="B125" s="89"/>
      <c r="C125" s="106"/>
      <c r="D125" s="104"/>
      <c r="E125" s="133"/>
      <c r="G125" s="134"/>
      <c r="H125" s="108"/>
      <c r="I125" s="104"/>
      <c r="J125" s="133"/>
      <c r="L125" s="134"/>
      <c r="M125" s="106"/>
      <c r="N125" s="106"/>
      <c r="O125" s="104"/>
      <c r="P125" s="133"/>
      <c r="R125" s="134"/>
      <c r="S125" s="108"/>
      <c r="T125" s="104"/>
      <c r="U125" s="133"/>
      <c r="W125" s="134"/>
      <c r="X125" s="106"/>
      <c r="Y125" s="106"/>
      <c r="Z125" s="104"/>
      <c r="AA125" s="133"/>
      <c r="AC125" s="134"/>
      <c r="AD125" s="108"/>
      <c r="AE125" s="104"/>
      <c r="AF125" s="133"/>
      <c r="AH125" s="134"/>
      <c r="AI125" s="106"/>
      <c r="AJ125" s="106"/>
      <c r="AK125" s="104"/>
      <c r="AL125" s="133"/>
      <c r="AN125" s="134"/>
      <c r="AO125" s="108"/>
      <c r="AP125" s="104"/>
      <c r="AQ125" s="133"/>
      <c r="AS125" s="134"/>
      <c r="AT125" s="106"/>
      <c r="AU125" s="106"/>
      <c r="AV125" s="104"/>
      <c r="AW125" s="133"/>
      <c r="AY125" s="134"/>
      <c r="AZ125" s="108"/>
      <c r="BA125" s="104"/>
      <c r="BB125" s="133"/>
      <c r="BD125" s="134"/>
      <c r="BE125" s="106"/>
      <c r="BF125" s="106"/>
      <c r="BG125" s="104"/>
      <c r="BH125" s="133"/>
      <c r="BJ125" s="134"/>
      <c r="BK125" s="108"/>
      <c r="BL125" s="104"/>
      <c r="BM125" s="133"/>
      <c r="BO125" s="134"/>
      <c r="BP125" s="120"/>
    </row>
    <row r="126" ht="33.75" customHeight="1">
      <c r="A126" s="109"/>
      <c r="B126" s="89"/>
      <c r="C126" s="111"/>
      <c r="D126" s="109"/>
      <c r="E126" s="135"/>
      <c r="F126" s="136"/>
      <c r="G126" s="137"/>
      <c r="H126" s="113"/>
      <c r="I126" s="109"/>
      <c r="J126" s="135"/>
      <c r="K126" s="136"/>
      <c r="L126" s="137"/>
      <c r="M126" s="111"/>
      <c r="N126" s="111"/>
      <c r="O126" s="109"/>
      <c r="P126" s="135"/>
      <c r="Q126" s="136"/>
      <c r="R126" s="137"/>
      <c r="S126" s="113"/>
      <c r="T126" s="109"/>
      <c r="U126" s="135"/>
      <c r="V126" s="136"/>
      <c r="W126" s="137"/>
      <c r="X126" s="111"/>
      <c r="Y126" s="111"/>
      <c r="Z126" s="109"/>
      <c r="AA126" s="135"/>
      <c r="AB126" s="136"/>
      <c r="AC126" s="137"/>
      <c r="AD126" s="113"/>
      <c r="AE126" s="109"/>
      <c r="AF126" s="135"/>
      <c r="AG126" s="136"/>
      <c r="AH126" s="137"/>
      <c r="AI126" s="111"/>
      <c r="AJ126" s="111"/>
      <c r="AK126" s="109"/>
      <c r="AL126" s="135"/>
      <c r="AM126" s="136"/>
      <c r="AN126" s="137"/>
      <c r="AO126" s="113"/>
      <c r="AP126" s="109"/>
      <c r="AQ126" s="135"/>
      <c r="AR126" s="136"/>
      <c r="AS126" s="137"/>
      <c r="AT126" s="111"/>
      <c r="AU126" s="111"/>
      <c r="AV126" s="109"/>
      <c r="AW126" s="135"/>
      <c r="AX126" s="136"/>
      <c r="AY126" s="137"/>
      <c r="AZ126" s="113"/>
      <c r="BA126" s="109"/>
      <c r="BB126" s="135"/>
      <c r="BC126" s="136"/>
      <c r="BD126" s="137"/>
      <c r="BE126" s="111"/>
      <c r="BF126" s="111"/>
      <c r="BG126" s="109"/>
      <c r="BH126" s="135"/>
      <c r="BI126" s="136"/>
      <c r="BJ126" s="137"/>
      <c r="BK126" s="113"/>
      <c r="BL126" s="109"/>
      <c r="BM126" s="135"/>
      <c r="BN126" s="136"/>
      <c r="BO126" s="137"/>
      <c r="BP126" s="120"/>
    </row>
    <row r="127" ht="4.5" customHeight="1">
      <c r="A127" s="114"/>
      <c r="B127" s="89"/>
      <c r="C127" s="90"/>
      <c r="D127" s="138"/>
      <c r="E127" s="94"/>
      <c r="F127" s="94"/>
      <c r="G127" s="94"/>
      <c r="H127" s="90"/>
      <c r="I127" s="138"/>
      <c r="J127" s="94"/>
      <c r="K127" s="94"/>
      <c r="L127" s="94"/>
      <c r="M127" s="90"/>
      <c r="N127" s="90"/>
      <c r="O127" s="138"/>
      <c r="P127" s="94"/>
      <c r="Q127" s="94"/>
      <c r="R127" s="94"/>
      <c r="S127" s="90"/>
      <c r="T127" s="138"/>
      <c r="U127" s="94"/>
      <c r="V127" s="94"/>
      <c r="W127" s="94"/>
      <c r="X127" s="90"/>
      <c r="Y127" s="90"/>
      <c r="Z127" s="138"/>
      <c r="AA127" s="94"/>
      <c r="AB127" s="94"/>
      <c r="AC127" s="94"/>
      <c r="AD127" s="90"/>
      <c r="AE127" s="138"/>
      <c r="AF127" s="94"/>
      <c r="AG127" s="94"/>
      <c r="AH127" s="94"/>
      <c r="AI127" s="90"/>
      <c r="AJ127" s="90"/>
      <c r="AK127" s="138"/>
      <c r="AL127" s="94"/>
      <c r="AM127" s="94"/>
      <c r="AN127" s="94"/>
      <c r="AO127" s="90"/>
      <c r="AP127" s="138"/>
      <c r="AQ127" s="94"/>
      <c r="AR127" s="94"/>
      <c r="AS127" s="94"/>
      <c r="AT127" s="90"/>
      <c r="AU127" s="90"/>
      <c r="AV127" s="138"/>
      <c r="AW127" s="94"/>
      <c r="AX127" s="94"/>
      <c r="AY127" s="94"/>
      <c r="AZ127" s="90"/>
      <c r="BA127" s="138"/>
      <c r="BB127" s="94"/>
      <c r="BC127" s="94"/>
      <c r="BD127" s="94"/>
      <c r="BE127" s="90"/>
      <c r="BF127" s="90"/>
      <c r="BG127" s="138"/>
      <c r="BH127" s="94"/>
      <c r="BI127" s="94"/>
      <c r="BJ127" s="94"/>
      <c r="BK127" s="90"/>
      <c r="BL127" s="138"/>
      <c r="BM127" s="94"/>
      <c r="BN127" s="94"/>
      <c r="BO127" s="94"/>
      <c r="BP127" s="115"/>
    </row>
    <row r="128" ht="4.5" customHeight="1">
      <c r="A128" s="114"/>
      <c r="B128" s="89"/>
      <c r="C128" s="90"/>
      <c r="D128" s="138"/>
      <c r="E128" s="90"/>
      <c r="F128" s="90"/>
      <c r="G128" s="90"/>
      <c r="H128" s="90"/>
      <c r="I128" s="138"/>
      <c r="J128" s="90"/>
      <c r="K128" s="90"/>
      <c r="L128" s="90"/>
      <c r="M128" s="90"/>
      <c r="N128" s="90"/>
      <c r="O128" s="138"/>
      <c r="P128" s="90"/>
      <c r="Q128" s="90"/>
      <c r="R128" s="90"/>
      <c r="S128" s="90"/>
      <c r="T128" s="138"/>
      <c r="U128" s="90"/>
      <c r="V128" s="90"/>
      <c r="W128" s="90"/>
      <c r="X128" s="93"/>
      <c r="Y128" s="93"/>
      <c r="Z128" s="138"/>
      <c r="AA128" s="90"/>
      <c r="AB128" s="90"/>
      <c r="AC128" s="90"/>
      <c r="AD128" s="90"/>
      <c r="AE128" s="138"/>
      <c r="AF128" s="90"/>
      <c r="AG128" s="90"/>
      <c r="AH128" s="90"/>
      <c r="AI128" s="90"/>
      <c r="AJ128" s="90"/>
      <c r="AK128" s="138"/>
      <c r="AL128" s="90"/>
      <c r="AM128" s="90"/>
      <c r="AN128" s="90"/>
      <c r="AO128" s="90"/>
      <c r="AP128" s="138"/>
      <c r="AQ128" s="90"/>
      <c r="AR128" s="90"/>
      <c r="AS128" s="90"/>
      <c r="AT128" s="94"/>
      <c r="AU128" s="94"/>
      <c r="AV128" s="138"/>
      <c r="AW128" s="90"/>
      <c r="AX128" s="90"/>
      <c r="AY128" s="90"/>
      <c r="AZ128" s="90"/>
      <c r="BA128" s="138"/>
      <c r="BB128" s="90"/>
      <c r="BC128" s="90"/>
      <c r="BD128" s="90"/>
      <c r="BE128" s="94"/>
      <c r="BF128" s="94"/>
      <c r="BG128" s="138"/>
      <c r="BH128" s="90"/>
      <c r="BI128" s="90"/>
      <c r="BJ128" s="90"/>
      <c r="BK128" s="90"/>
      <c r="BL128" s="138"/>
      <c r="BM128" s="90"/>
      <c r="BN128" s="90"/>
      <c r="BO128" s="90"/>
      <c r="BP128" s="96"/>
    </row>
    <row r="129" ht="59.25" customHeight="1">
      <c r="A129" s="97">
        <f>A124+2</f>
        <v>73</v>
      </c>
      <c r="B129" s="89"/>
      <c r="C129" s="90"/>
      <c r="D129" s="98" t="str">
        <f>IF(D$2="",,D$2&amp;"_KW "&amp;$B$2&amp;"_F"&amp;$A129+D$1)</f>
        <v>ASL3_KW 19_F73</v>
      </c>
      <c r="E129" s="130" t="str">
        <f>IFNA(VLOOKUP(E$2&amp;"F"&amp;$A129+D$1,RackfileUPLOAD!$H:$K,3,FALSE),"")</f>
        <v/>
      </c>
      <c r="F129" s="131"/>
      <c r="G129" s="132"/>
      <c r="H129" s="102"/>
      <c r="I129" s="98" t="str">
        <f>IF(I$2="",,I$2&amp;"_KW "&amp;$B$2&amp;"_F"&amp;$A129+I$1)</f>
        <v>ASL3_KW 19_F74</v>
      </c>
      <c r="J129" s="130" t="str">
        <f>IFNA(VLOOKUP(J$2&amp;"F"&amp;$A129+I$1,RackfileUPLOAD!$H:$K,3,FALSE),"")</f>
        <v/>
      </c>
      <c r="K129" s="131"/>
      <c r="L129" s="132"/>
      <c r="M129" s="90"/>
      <c r="N129" s="90"/>
      <c r="O129" s="98" t="str">
        <f>IF(O$2="",,O$2&amp;"_KW "&amp;$B$2&amp;"_F"&amp;$A129+O$1)</f>
        <v/>
      </c>
      <c r="P129" s="130" t="str">
        <f>IFNA(VLOOKUP(P$2&amp;"F"&amp;$A129+O$1,RackfileUPLOAD!$H:$K,3,FALSE),"")</f>
        <v/>
      </c>
      <c r="Q129" s="131"/>
      <c r="R129" s="132"/>
      <c r="S129" s="102"/>
      <c r="T129" s="98" t="str">
        <f>IF(T$2="",,T$2&amp;"_KW "&amp;$B$2&amp;"_F"&amp;$A129+T$1)</f>
        <v/>
      </c>
      <c r="U129" s="130" t="str">
        <f>IFNA(VLOOKUP(U$2&amp;"F"&amp;$A129+T$1,RackfileUPLOAD!$H:$K,3,FALSE),"")</f>
        <v/>
      </c>
      <c r="V129" s="131"/>
      <c r="W129" s="132"/>
      <c r="X129" s="90"/>
      <c r="Y129" s="90"/>
      <c r="Z129" s="98" t="str">
        <f>IF(Z$2="",,Z$2&amp;"_KW "&amp;$B$2&amp;"_F"&amp;$A129+Z$1)</f>
        <v/>
      </c>
      <c r="AA129" s="130" t="str">
        <f>IFNA(VLOOKUP(AA$2&amp;"F"&amp;$A129+Z$1,RackfileUPLOAD!$H:$K,3,FALSE),"")</f>
        <v/>
      </c>
      <c r="AB129" s="131"/>
      <c r="AC129" s="132"/>
      <c r="AD129" s="102"/>
      <c r="AE129" s="98" t="str">
        <f>IF(AE$2="",,AE$2&amp;"_KW "&amp;$B$2&amp;"_F"&amp;$A129+AE$1)</f>
        <v/>
      </c>
      <c r="AF129" s="130" t="str">
        <f>IFNA(VLOOKUP(AF$2&amp;"F"&amp;$A129+AE$1,RackfileUPLOAD!$H:$K,3,FALSE),"")</f>
        <v/>
      </c>
      <c r="AG129" s="131"/>
      <c r="AH129" s="132"/>
      <c r="AI129" s="90"/>
      <c r="AJ129" s="90"/>
      <c r="AK129" s="98" t="str">
        <f>IF(AK$2="",,AK$2&amp;"_KW "&amp;$B$2&amp;"_F"&amp;$A129+AK$1)</f>
        <v/>
      </c>
      <c r="AL129" s="130" t="str">
        <f>IFNA(VLOOKUP(AL$2&amp;"F"&amp;$A129+AK$1,RackfileUPLOAD!$H:$K,3,FALSE),"")</f>
        <v/>
      </c>
      <c r="AM129" s="131"/>
      <c r="AN129" s="132"/>
      <c r="AO129" s="102"/>
      <c r="AP129" s="98" t="str">
        <f>IF(AP$2="",,AP$2&amp;"_KW "&amp;$B$2&amp;"_F"&amp;$A129+AP$1)</f>
        <v/>
      </c>
      <c r="AQ129" s="130" t="str">
        <f>IFNA(VLOOKUP(AQ$2&amp;"F"&amp;$A129+AP$1,RackfileUPLOAD!$H:$K,3,FALSE),"")</f>
        <v/>
      </c>
      <c r="AR129" s="131"/>
      <c r="AS129" s="132"/>
      <c r="AT129" s="90"/>
      <c r="AU129" s="90"/>
      <c r="AV129" s="98" t="str">
        <f>IF(AV$2="",,AV$2&amp;"_KW "&amp;$B$2&amp;"_F"&amp;$A129+AV$1)</f>
        <v/>
      </c>
      <c r="AW129" s="130" t="str">
        <f>IFNA(VLOOKUP(AW$2&amp;"F"&amp;$A129+AV$1,RackfileUPLOAD!$H:$K,3,FALSE),"")</f>
        <v/>
      </c>
      <c r="AX129" s="131"/>
      <c r="AY129" s="132"/>
      <c r="AZ129" s="102"/>
      <c r="BA129" s="98" t="str">
        <f>IF(BA$2="",,BA$2&amp;"_KW "&amp;$B$2&amp;"_F"&amp;$A129+BA$1)</f>
        <v/>
      </c>
      <c r="BB129" s="130" t="str">
        <f>IFNA(VLOOKUP(BB$2&amp;"F"&amp;$A129+BA$1,RackfileUPLOAD!$H:$K,3,FALSE),"")</f>
        <v/>
      </c>
      <c r="BC129" s="131"/>
      <c r="BD129" s="132"/>
      <c r="BE129" s="90"/>
      <c r="BF129" s="90"/>
      <c r="BG129" s="98" t="str">
        <f>IF(BG$2="",,BG$2&amp;"_KW "&amp;$B$2&amp;"_F"&amp;$A129+BG$1)</f>
        <v/>
      </c>
      <c r="BH129" s="130" t="str">
        <f>IFNA(VLOOKUP(BH$2&amp;"F"&amp;$A129+BG$1,RackfileUPLOAD!$H:$K,3,FALSE),"")</f>
        <v/>
      </c>
      <c r="BI129" s="131"/>
      <c r="BJ129" s="132"/>
      <c r="BK129" s="102"/>
      <c r="BL129" s="98" t="str">
        <f>IF(BL$2="",,BL$2&amp;"_KW "&amp;$B$2&amp;"_F"&amp;$A129+BL$1)</f>
        <v/>
      </c>
      <c r="BM129" s="130" t="str">
        <f>IFNA(VLOOKUP(BM$2&amp;"F"&amp;$A129+BL$1,RackfileUPLOAD!$H:$K,3,FALSE),"")</f>
        <v/>
      </c>
      <c r="BN129" s="131"/>
      <c r="BO129" s="132"/>
      <c r="BP129" s="103"/>
    </row>
    <row r="130" ht="17.25" customHeight="1">
      <c r="A130" s="104"/>
      <c r="B130" s="89"/>
      <c r="C130" s="106"/>
      <c r="D130" s="104"/>
      <c r="E130" s="133"/>
      <c r="G130" s="134"/>
      <c r="H130" s="108"/>
      <c r="I130" s="104"/>
      <c r="J130" s="133"/>
      <c r="L130" s="134"/>
      <c r="M130" s="106"/>
      <c r="N130" s="106"/>
      <c r="O130" s="104"/>
      <c r="P130" s="133"/>
      <c r="R130" s="134"/>
      <c r="S130" s="108"/>
      <c r="T130" s="104"/>
      <c r="U130" s="133"/>
      <c r="W130" s="134"/>
      <c r="X130" s="106"/>
      <c r="Y130" s="106"/>
      <c r="Z130" s="104"/>
      <c r="AA130" s="133"/>
      <c r="AC130" s="134"/>
      <c r="AD130" s="108"/>
      <c r="AE130" s="104"/>
      <c r="AF130" s="133"/>
      <c r="AH130" s="134"/>
      <c r="AI130" s="106"/>
      <c r="AJ130" s="106"/>
      <c r="AK130" s="104"/>
      <c r="AL130" s="133"/>
      <c r="AN130" s="134"/>
      <c r="AO130" s="108"/>
      <c r="AP130" s="104"/>
      <c r="AQ130" s="133"/>
      <c r="AS130" s="134"/>
      <c r="AT130" s="106"/>
      <c r="AU130" s="106"/>
      <c r="AV130" s="104"/>
      <c r="AW130" s="133"/>
      <c r="AY130" s="134"/>
      <c r="AZ130" s="108"/>
      <c r="BA130" s="104"/>
      <c r="BB130" s="133"/>
      <c r="BD130" s="134"/>
      <c r="BE130" s="106"/>
      <c r="BF130" s="106"/>
      <c r="BG130" s="104"/>
      <c r="BH130" s="133"/>
      <c r="BJ130" s="134"/>
      <c r="BK130" s="108"/>
      <c r="BL130" s="104"/>
      <c r="BM130" s="133"/>
      <c r="BO130" s="134"/>
      <c r="BP130" s="103"/>
    </row>
    <row r="131" ht="33.75" customHeight="1">
      <c r="A131" s="109"/>
      <c r="B131" s="89"/>
      <c r="C131" s="111"/>
      <c r="D131" s="109"/>
      <c r="E131" s="135"/>
      <c r="F131" s="136"/>
      <c r="G131" s="137"/>
      <c r="H131" s="113"/>
      <c r="I131" s="109"/>
      <c r="J131" s="135"/>
      <c r="K131" s="136"/>
      <c r="L131" s="137"/>
      <c r="M131" s="111"/>
      <c r="N131" s="111"/>
      <c r="O131" s="109"/>
      <c r="P131" s="135"/>
      <c r="Q131" s="136"/>
      <c r="R131" s="137"/>
      <c r="S131" s="113"/>
      <c r="T131" s="109"/>
      <c r="U131" s="135"/>
      <c r="V131" s="136"/>
      <c r="W131" s="137"/>
      <c r="X131" s="111"/>
      <c r="Y131" s="111"/>
      <c r="Z131" s="109"/>
      <c r="AA131" s="135"/>
      <c r="AB131" s="136"/>
      <c r="AC131" s="137"/>
      <c r="AD131" s="113"/>
      <c r="AE131" s="109"/>
      <c r="AF131" s="135"/>
      <c r="AG131" s="136"/>
      <c r="AH131" s="137"/>
      <c r="AI131" s="111"/>
      <c r="AJ131" s="111"/>
      <c r="AK131" s="109"/>
      <c r="AL131" s="135"/>
      <c r="AM131" s="136"/>
      <c r="AN131" s="137"/>
      <c r="AO131" s="113"/>
      <c r="AP131" s="109"/>
      <c r="AQ131" s="135"/>
      <c r="AR131" s="136"/>
      <c r="AS131" s="137"/>
      <c r="AT131" s="111"/>
      <c r="AU131" s="111"/>
      <c r="AV131" s="109"/>
      <c r="AW131" s="135"/>
      <c r="AX131" s="136"/>
      <c r="AY131" s="137"/>
      <c r="AZ131" s="113"/>
      <c r="BA131" s="109"/>
      <c r="BB131" s="135"/>
      <c r="BC131" s="136"/>
      <c r="BD131" s="137"/>
      <c r="BE131" s="111"/>
      <c r="BF131" s="111"/>
      <c r="BG131" s="109"/>
      <c r="BH131" s="135"/>
      <c r="BI131" s="136"/>
      <c r="BJ131" s="137"/>
      <c r="BK131" s="113"/>
      <c r="BL131" s="109"/>
      <c r="BM131" s="135"/>
      <c r="BN131" s="136"/>
      <c r="BO131" s="137"/>
      <c r="BP131" s="103"/>
    </row>
    <row r="132" ht="9.0" customHeight="1">
      <c r="A132" s="114"/>
      <c r="B132" s="89"/>
      <c r="C132" s="90"/>
      <c r="D132" s="138"/>
      <c r="E132" s="94"/>
      <c r="F132" s="94"/>
      <c r="G132" s="94"/>
      <c r="H132" s="90"/>
      <c r="I132" s="138"/>
      <c r="J132" s="94"/>
      <c r="K132" s="94"/>
      <c r="L132" s="94"/>
      <c r="M132" s="90"/>
      <c r="N132" s="90"/>
      <c r="O132" s="138"/>
      <c r="P132" s="94"/>
      <c r="Q132" s="94"/>
      <c r="R132" s="94"/>
      <c r="S132" s="90"/>
      <c r="T132" s="138"/>
      <c r="U132" s="94"/>
      <c r="V132" s="94"/>
      <c r="W132" s="94"/>
      <c r="X132" s="90"/>
      <c r="Y132" s="90"/>
      <c r="Z132" s="138"/>
      <c r="AA132" s="94"/>
      <c r="AB132" s="94"/>
      <c r="AC132" s="94"/>
      <c r="AD132" s="90"/>
      <c r="AE132" s="138"/>
      <c r="AF132" s="94"/>
      <c r="AG132" s="94"/>
      <c r="AH132" s="94"/>
      <c r="AI132" s="90"/>
      <c r="AJ132" s="90"/>
      <c r="AK132" s="138"/>
      <c r="AL132" s="94"/>
      <c r="AM132" s="94"/>
      <c r="AN132" s="94"/>
      <c r="AO132" s="90"/>
      <c r="AP132" s="138"/>
      <c r="AQ132" s="94"/>
      <c r="AR132" s="94"/>
      <c r="AS132" s="94"/>
      <c r="AT132" s="90"/>
      <c r="AU132" s="90"/>
      <c r="AV132" s="138"/>
      <c r="AW132" s="94"/>
      <c r="AX132" s="94"/>
      <c r="AY132" s="94"/>
      <c r="AZ132" s="90"/>
      <c r="BA132" s="138"/>
      <c r="BB132" s="94"/>
      <c r="BC132" s="94"/>
      <c r="BD132" s="94"/>
      <c r="BE132" s="90"/>
      <c r="BF132" s="90"/>
      <c r="BG132" s="138"/>
      <c r="BH132" s="94"/>
      <c r="BI132" s="94"/>
      <c r="BJ132" s="94"/>
      <c r="BK132" s="90"/>
      <c r="BL132" s="138"/>
      <c r="BM132" s="94"/>
      <c r="BN132" s="94"/>
      <c r="BO132" s="94"/>
      <c r="BP132" s="115"/>
    </row>
    <row r="133" ht="59.25" customHeight="1">
      <c r="A133" s="97">
        <f>A129+2</f>
        <v>75</v>
      </c>
      <c r="B133" s="89"/>
      <c r="C133" s="90"/>
      <c r="D133" s="98" t="str">
        <f>IF(D$2="",,D$2&amp;"_KW "&amp;$B$2&amp;"_F"&amp;$A133+D$1)</f>
        <v>ASL3_KW 19_F75</v>
      </c>
      <c r="E133" s="130" t="str">
        <f>IFNA(VLOOKUP(E$2&amp;"F"&amp;$A133+D$1,RackfileUPLOAD!$H:$K,3,FALSE),"")</f>
        <v/>
      </c>
      <c r="F133" s="131"/>
      <c r="G133" s="132"/>
      <c r="H133" s="102"/>
      <c r="I133" s="98" t="str">
        <f>IF(I$2="",,I$2&amp;"_KW "&amp;$B$2&amp;"_F"&amp;$A133+I$1)</f>
        <v>ASL3_KW 19_F76</v>
      </c>
      <c r="J133" s="130" t="str">
        <f>IFNA(VLOOKUP(J$2&amp;"F"&amp;$A133+I$1,RackfileUPLOAD!$H:$K,3,FALSE),"")</f>
        <v/>
      </c>
      <c r="K133" s="131"/>
      <c r="L133" s="132"/>
      <c r="M133" s="90"/>
      <c r="N133" s="90"/>
      <c r="O133" s="98" t="str">
        <f>IF(O$2="",,O$2&amp;"_KW "&amp;$B$2&amp;"_F"&amp;$A133+O$1)</f>
        <v/>
      </c>
      <c r="P133" s="130" t="str">
        <f>IFNA(VLOOKUP(P$2&amp;"F"&amp;$A133+O$1,RackfileUPLOAD!$H:$K,3,FALSE),"")</f>
        <v/>
      </c>
      <c r="Q133" s="131"/>
      <c r="R133" s="132"/>
      <c r="S133" s="102"/>
      <c r="T133" s="98" t="str">
        <f>IF(T$2="",,T$2&amp;"_KW "&amp;$B$2&amp;"_F"&amp;$A133+T$1)</f>
        <v/>
      </c>
      <c r="U133" s="130" t="str">
        <f>IFNA(VLOOKUP(U$2&amp;"F"&amp;$A133+T$1,RackfileUPLOAD!$H:$K,3,FALSE),"")</f>
        <v/>
      </c>
      <c r="V133" s="131"/>
      <c r="W133" s="132"/>
      <c r="X133" s="90"/>
      <c r="Y133" s="90"/>
      <c r="Z133" s="98" t="str">
        <f>IF(Z$2="",,Z$2&amp;"_KW "&amp;$B$2&amp;"_F"&amp;$A133+Z$1)</f>
        <v/>
      </c>
      <c r="AA133" s="130" t="str">
        <f>IFNA(VLOOKUP(AA$2&amp;"F"&amp;$A133+Z$1,RackfileUPLOAD!$H:$K,3,FALSE),"")</f>
        <v/>
      </c>
      <c r="AB133" s="131"/>
      <c r="AC133" s="132"/>
      <c r="AD133" s="102"/>
      <c r="AE133" s="98" t="str">
        <f>IF(AE$2="",,AE$2&amp;"_KW "&amp;$B$2&amp;"_F"&amp;$A133+AE$1)</f>
        <v/>
      </c>
      <c r="AF133" s="130" t="str">
        <f>IFNA(VLOOKUP(AF$2&amp;"F"&amp;$A133+AE$1,RackfileUPLOAD!$H:$K,3,FALSE),"")</f>
        <v/>
      </c>
      <c r="AG133" s="131"/>
      <c r="AH133" s="132"/>
      <c r="AI133" s="90"/>
      <c r="AJ133" s="90"/>
      <c r="AK133" s="98" t="str">
        <f>IF(AK$2="",,AK$2&amp;"_KW "&amp;$B$2&amp;"_F"&amp;$A133+AK$1)</f>
        <v/>
      </c>
      <c r="AL133" s="130" t="str">
        <f>IFNA(VLOOKUP(AL$2&amp;"F"&amp;$A133+AK$1,RackfileUPLOAD!$H:$K,3,FALSE),"")</f>
        <v/>
      </c>
      <c r="AM133" s="131"/>
      <c r="AN133" s="132"/>
      <c r="AO133" s="102"/>
      <c r="AP133" s="98" t="str">
        <f>IF(AP$2="",,AP$2&amp;"_KW "&amp;$B$2&amp;"_F"&amp;$A133+AP$1)</f>
        <v/>
      </c>
      <c r="AQ133" s="130" t="str">
        <f>IFNA(VLOOKUP(AQ$2&amp;"F"&amp;$A133+AP$1,RackfileUPLOAD!$H:$K,3,FALSE),"")</f>
        <v/>
      </c>
      <c r="AR133" s="131"/>
      <c r="AS133" s="132"/>
      <c r="AT133" s="90"/>
      <c r="AU133" s="90"/>
      <c r="AV133" s="98" t="str">
        <f>IF(AV$2="",,AV$2&amp;"_KW "&amp;$B$2&amp;"_F"&amp;$A133+AV$1)</f>
        <v/>
      </c>
      <c r="AW133" s="130" t="str">
        <f>IFNA(VLOOKUP(AW$2&amp;"F"&amp;$A133+AV$1,RackfileUPLOAD!$H:$K,3,FALSE),"")</f>
        <v/>
      </c>
      <c r="AX133" s="131"/>
      <c r="AY133" s="132"/>
      <c r="AZ133" s="102"/>
      <c r="BA133" s="98" t="str">
        <f>IF(BA$2="",,BA$2&amp;"_KW "&amp;$B$2&amp;"_F"&amp;$A133+BA$1)</f>
        <v/>
      </c>
      <c r="BB133" s="130" t="str">
        <f>IFNA(VLOOKUP(BB$2&amp;"F"&amp;$A133+BA$1,RackfileUPLOAD!$H:$K,3,FALSE),"")</f>
        <v/>
      </c>
      <c r="BC133" s="131"/>
      <c r="BD133" s="132"/>
      <c r="BE133" s="90"/>
      <c r="BF133" s="90"/>
      <c r="BG133" s="98" t="str">
        <f>IF(BG$2="",,BG$2&amp;"_KW "&amp;$B$2&amp;"_F"&amp;$A133+BG$1)</f>
        <v/>
      </c>
      <c r="BH133" s="130" t="str">
        <f>IFNA(VLOOKUP(BH$2&amp;"F"&amp;$A133+BG$1,RackfileUPLOAD!$H:$K,3,FALSE),"")</f>
        <v/>
      </c>
      <c r="BI133" s="131"/>
      <c r="BJ133" s="132"/>
      <c r="BK133" s="102"/>
      <c r="BL133" s="98" t="str">
        <f>IF(BL$2="",,BL$2&amp;"_KW "&amp;$B$2&amp;"_F"&amp;$A133+BL$1)</f>
        <v/>
      </c>
      <c r="BM133" s="130" t="str">
        <f>IFNA(VLOOKUP(BM$2&amp;"F"&amp;$A133+BL$1,RackfileUPLOAD!$H:$K,3,FALSE),"")</f>
        <v/>
      </c>
      <c r="BN133" s="131"/>
      <c r="BO133" s="132"/>
      <c r="BP133" s="103"/>
    </row>
    <row r="134" ht="17.25" customHeight="1">
      <c r="A134" s="104"/>
      <c r="B134" s="89"/>
      <c r="C134" s="106"/>
      <c r="D134" s="104"/>
      <c r="E134" s="133"/>
      <c r="G134" s="134"/>
      <c r="H134" s="108"/>
      <c r="I134" s="104"/>
      <c r="J134" s="133"/>
      <c r="L134" s="134"/>
      <c r="M134" s="106"/>
      <c r="N134" s="106"/>
      <c r="O134" s="104"/>
      <c r="P134" s="133"/>
      <c r="R134" s="134"/>
      <c r="S134" s="108"/>
      <c r="T134" s="104"/>
      <c r="U134" s="133"/>
      <c r="W134" s="134"/>
      <c r="X134" s="106"/>
      <c r="Y134" s="106"/>
      <c r="Z134" s="104"/>
      <c r="AA134" s="133"/>
      <c r="AC134" s="134"/>
      <c r="AD134" s="108"/>
      <c r="AE134" s="104"/>
      <c r="AF134" s="133"/>
      <c r="AH134" s="134"/>
      <c r="AI134" s="106"/>
      <c r="AJ134" s="106"/>
      <c r="AK134" s="104"/>
      <c r="AL134" s="133"/>
      <c r="AN134" s="134"/>
      <c r="AO134" s="108"/>
      <c r="AP134" s="104"/>
      <c r="AQ134" s="133"/>
      <c r="AS134" s="134"/>
      <c r="AT134" s="106"/>
      <c r="AU134" s="106"/>
      <c r="AV134" s="104"/>
      <c r="AW134" s="133"/>
      <c r="AY134" s="134"/>
      <c r="AZ134" s="108"/>
      <c r="BA134" s="104"/>
      <c r="BB134" s="133"/>
      <c r="BD134" s="134"/>
      <c r="BE134" s="106"/>
      <c r="BF134" s="106"/>
      <c r="BG134" s="104"/>
      <c r="BH134" s="133"/>
      <c r="BJ134" s="134"/>
      <c r="BK134" s="108"/>
      <c r="BL134" s="104"/>
      <c r="BM134" s="133"/>
      <c r="BO134" s="134"/>
      <c r="BP134" s="103"/>
    </row>
    <row r="135" ht="33.75" customHeight="1">
      <c r="A135" s="109"/>
      <c r="B135" s="89"/>
      <c r="C135" s="111"/>
      <c r="D135" s="109"/>
      <c r="E135" s="135"/>
      <c r="F135" s="136"/>
      <c r="G135" s="137"/>
      <c r="H135" s="113"/>
      <c r="I135" s="109"/>
      <c r="J135" s="135"/>
      <c r="K135" s="136"/>
      <c r="L135" s="137"/>
      <c r="M135" s="111"/>
      <c r="N135" s="111"/>
      <c r="O135" s="109"/>
      <c r="P135" s="135"/>
      <c r="Q135" s="136"/>
      <c r="R135" s="137"/>
      <c r="S135" s="113"/>
      <c r="T135" s="109"/>
      <c r="U135" s="135"/>
      <c r="V135" s="136"/>
      <c r="W135" s="137"/>
      <c r="X135" s="111"/>
      <c r="Y135" s="111"/>
      <c r="Z135" s="109"/>
      <c r="AA135" s="135"/>
      <c r="AB135" s="136"/>
      <c r="AC135" s="137"/>
      <c r="AD135" s="113"/>
      <c r="AE135" s="109"/>
      <c r="AF135" s="135"/>
      <c r="AG135" s="136"/>
      <c r="AH135" s="137"/>
      <c r="AI135" s="111"/>
      <c r="AJ135" s="111"/>
      <c r="AK135" s="109"/>
      <c r="AL135" s="135"/>
      <c r="AM135" s="136"/>
      <c r="AN135" s="137"/>
      <c r="AO135" s="113"/>
      <c r="AP135" s="109"/>
      <c r="AQ135" s="135"/>
      <c r="AR135" s="136"/>
      <c r="AS135" s="137"/>
      <c r="AT135" s="111"/>
      <c r="AU135" s="111"/>
      <c r="AV135" s="109"/>
      <c r="AW135" s="135"/>
      <c r="AX135" s="136"/>
      <c r="AY135" s="137"/>
      <c r="AZ135" s="113"/>
      <c r="BA135" s="109"/>
      <c r="BB135" s="135"/>
      <c r="BC135" s="136"/>
      <c r="BD135" s="137"/>
      <c r="BE135" s="111"/>
      <c r="BF135" s="111"/>
      <c r="BG135" s="109"/>
      <c r="BH135" s="135"/>
      <c r="BI135" s="136"/>
      <c r="BJ135" s="137"/>
      <c r="BK135" s="113"/>
      <c r="BL135" s="109"/>
      <c r="BM135" s="135"/>
      <c r="BN135" s="136"/>
      <c r="BO135" s="137"/>
      <c r="BP135" s="103"/>
    </row>
    <row r="136" ht="9.0" customHeight="1">
      <c r="A136" s="88"/>
      <c r="B136" s="89"/>
      <c r="C136" s="90"/>
      <c r="D136" s="138"/>
      <c r="E136" s="94"/>
      <c r="F136" s="94"/>
      <c r="G136" s="94"/>
      <c r="H136" s="90"/>
      <c r="I136" s="138"/>
      <c r="J136" s="94"/>
      <c r="K136" s="94"/>
      <c r="L136" s="94"/>
      <c r="M136" s="90"/>
      <c r="N136" s="90"/>
      <c r="O136" s="138"/>
      <c r="P136" s="94"/>
      <c r="Q136" s="94"/>
      <c r="R136" s="94"/>
      <c r="S136" s="90"/>
      <c r="T136" s="138"/>
      <c r="U136" s="94"/>
      <c r="V136" s="94"/>
      <c r="W136" s="94"/>
      <c r="X136" s="90"/>
      <c r="Y136" s="90"/>
      <c r="Z136" s="138"/>
      <c r="AA136" s="94"/>
      <c r="AB136" s="94"/>
      <c r="AC136" s="94"/>
      <c r="AD136" s="90"/>
      <c r="AE136" s="138"/>
      <c r="AF136" s="94"/>
      <c r="AG136" s="94"/>
      <c r="AH136" s="94"/>
      <c r="AI136" s="90"/>
      <c r="AJ136" s="90"/>
      <c r="AK136" s="138"/>
      <c r="AL136" s="94"/>
      <c r="AM136" s="94"/>
      <c r="AN136" s="94"/>
      <c r="AO136" s="90"/>
      <c r="AP136" s="138"/>
      <c r="AQ136" s="94"/>
      <c r="AR136" s="94"/>
      <c r="AS136" s="94"/>
      <c r="AT136" s="90"/>
      <c r="AU136" s="90"/>
      <c r="AV136" s="138"/>
      <c r="AW136" s="94"/>
      <c r="AX136" s="94"/>
      <c r="AY136" s="94"/>
      <c r="AZ136" s="90"/>
      <c r="BA136" s="138"/>
      <c r="BB136" s="94"/>
      <c r="BC136" s="94"/>
      <c r="BD136" s="94"/>
      <c r="BE136" s="90"/>
      <c r="BF136" s="90"/>
      <c r="BG136" s="138"/>
      <c r="BH136" s="94"/>
      <c r="BI136" s="94"/>
      <c r="BJ136" s="94"/>
      <c r="BK136" s="90"/>
      <c r="BL136" s="138"/>
      <c r="BM136" s="94"/>
      <c r="BN136" s="94"/>
      <c r="BO136" s="94"/>
      <c r="BP136" s="115"/>
    </row>
    <row r="137" ht="59.25" customHeight="1">
      <c r="A137" s="97">
        <f>A133+2</f>
        <v>77</v>
      </c>
      <c r="B137" s="89"/>
      <c r="C137" s="90"/>
      <c r="D137" s="98" t="str">
        <f>IF(D$2="",,D$2&amp;"_KW "&amp;$B$2&amp;"_F"&amp;$A137+D$1)</f>
        <v>ASL3_KW 19_F77</v>
      </c>
      <c r="E137" s="130" t="str">
        <f>IFNA(VLOOKUP(E$2&amp;"F"&amp;$A137+D$1,RackfileUPLOAD!$H:$K,3,FALSE),"")</f>
        <v/>
      </c>
      <c r="F137" s="131"/>
      <c r="G137" s="132"/>
      <c r="H137" s="102"/>
      <c r="I137" s="98" t="str">
        <f>IF(I$2="",,I$2&amp;"_KW "&amp;$B$2&amp;"_F"&amp;$A137+I$1)</f>
        <v>ASL3_KW 19_F78</v>
      </c>
      <c r="J137" s="130" t="str">
        <f>IFNA(VLOOKUP(J$2&amp;"F"&amp;$A137+I$1,RackfileUPLOAD!$H:$K,3,FALSE),"")</f>
        <v/>
      </c>
      <c r="K137" s="131"/>
      <c r="L137" s="132"/>
      <c r="M137" s="90"/>
      <c r="N137" s="90"/>
      <c r="O137" s="98" t="str">
        <f>IF(O$2="",,O$2&amp;"_KW "&amp;$B$2&amp;"_F"&amp;$A137+O$1)</f>
        <v/>
      </c>
      <c r="P137" s="130" t="str">
        <f>IFNA(VLOOKUP(P$2&amp;"F"&amp;$A137+O$1,RackfileUPLOAD!$H:$K,3,FALSE),"")</f>
        <v/>
      </c>
      <c r="Q137" s="131"/>
      <c r="R137" s="132"/>
      <c r="S137" s="102"/>
      <c r="T137" s="98" t="str">
        <f>IF(T$2="",,T$2&amp;"_KW "&amp;$B$2&amp;"_F"&amp;$A137+T$1)</f>
        <v/>
      </c>
      <c r="U137" s="130" t="str">
        <f>IFNA(VLOOKUP(U$2&amp;"F"&amp;$A137+T$1,RackfileUPLOAD!$H:$K,3,FALSE),"")</f>
        <v/>
      </c>
      <c r="V137" s="131"/>
      <c r="W137" s="132"/>
      <c r="X137" s="90"/>
      <c r="Y137" s="90"/>
      <c r="Z137" s="98" t="str">
        <f>IF(Z$2="",,Z$2&amp;"_KW "&amp;$B$2&amp;"_F"&amp;$A137+Z$1)</f>
        <v/>
      </c>
      <c r="AA137" s="130" t="str">
        <f>IFNA(VLOOKUP(AA$2&amp;"F"&amp;$A137+Z$1,RackfileUPLOAD!$H:$K,3,FALSE),"")</f>
        <v/>
      </c>
      <c r="AB137" s="131"/>
      <c r="AC137" s="132"/>
      <c r="AD137" s="102"/>
      <c r="AE137" s="98" t="str">
        <f>IF(AE$2="",,AE$2&amp;"_KW "&amp;$B$2&amp;"_F"&amp;$A137+AE$1)</f>
        <v/>
      </c>
      <c r="AF137" s="130" t="str">
        <f>IFNA(VLOOKUP(AF$2&amp;"F"&amp;$A137+AE$1,RackfileUPLOAD!$H:$K,3,FALSE),"")</f>
        <v/>
      </c>
      <c r="AG137" s="131"/>
      <c r="AH137" s="132"/>
      <c r="AI137" s="90"/>
      <c r="AJ137" s="90"/>
      <c r="AK137" s="98" t="str">
        <f>IF(AK$2="",,AK$2&amp;"_KW "&amp;$B$2&amp;"_F"&amp;$A137+AK$1)</f>
        <v/>
      </c>
      <c r="AL137" s="130" t="str">
        <f>IFNA(VLOOKUP(AL$2&amp;"F"&amp;$A137+AK$1,RackfileUPLOAD!$H:$K,3,FALSE),"")</f>
        <v/>
      </c>
      <c r="AM137" s="131"/>
      <c r="AN137" s="132"/>
      <c r="AO137" s="102"/>
      <c r="AP137" s="98" t="str">
        <f>IF(AP$2="",,AP$2&amp;"_KW "&amp;$B$2&amp;"_F"&amp;$A137+AP$1)</f>
        <v/>
      </c>
      <c r="AQ137" s="130" t="str">
        <f>IFNA(VLOOKUP(AQ$2&amp;"F"&amp;$A137+AP$1,RackfileUPLOAD!$H:$K,3,FALSE),"")</f>
        <v/>
      </c>
      <c r="AR137" s="131"/>
      <c r="AS137" s="132"/>
      <c r="AT137" s="90"/>
      <c r="AU137" s="90"/>
      <c r="AV137" s="98" t="str">
        <f>IF(AV$2="",,AV$2&amp;"_KW "&amp;$B$2&amp;"_F"&amp;$A137+AV$1)</f>
        <v/>
      </c>
      <c r="AW137" s="130" t="str">
        <f>IFNA(VLOOKUP(AW$2&amp;"F"&amp;$A137+AV$1,RackfileUPLOAD!$H:$K,3,FALSE),"")</f>
        <v/>
      </c>
      <c r="AX137" s="131"/>
      <c r="AY137" s="132"/>
      <c r="AZ137" s="102"/>
      <c r="BA137" s="98" t="str">
        <f>IF(BA$2="",,BA$2&amp;"_KW "&amp;$B$2&amp;"_F"&amp;$A137+BA$1)</f>
        <v/>
      </c>
      <c r="BB137" s="130" t="str">
        <f>IFNA(VLOOKUP(BB$2&amp;"F"&amp;$A137+BA$1,RackfileUPLOAD!$H:$K,3,FALSE),"")</f>
        <v/>
      </c>
      <c r="BC137" s="131"/>
      <c r="BD137" s="132"/>
      <c r="BE137" s="90"/>
      <c r="BF137" s="90"/>
      <c r="BG137" s="98" t="str">
        <f>IF(BG$2="",,BG$2&amp;"_KW "&amp;$B$2&amp;"_F"&amp;$A137+BG$1)</f>
        <v/>
      </c>
      <c r="BH137" s="130" t="str">
        <f>IFNA(VLOOKUP(BH$2&amp;"F"&amp;$A137+BG$1,RackfileUPLOAD!$H:$K,3,FALSE),"")</f>
        <v/>
      </c>
      <c r="BI137" s="131"/>
      <c r="BJ137" s="132"/>
      <c r="BK137" s="102"/>
      <c r="BL137" s="98" t="str">
        <f>IF(BL$2="",,BL$2&amp;"_KW "&amp;$B$2&amp;"_F"&amp;$A137+BL$1)</f>
        <v/>
      </c>
      <c r="BM137" s="130" t="str">
        <f>IFNA(VLOOKUP(BM$2&amp;"F"&amp;$A137+BL$1,RackfileUPLOAD!$H:$K,3,FALSE),"")</f>
        <v/>
      </c>
      <c r="BN137" s="131"/>
      <c r="BO137" s="132"/>
      <c r="BP137" s="103"/>
    </row>
    <row r="138" ht="17.25" customHeight="1">
      <c r="A138" s="104"/>
      <c r="B138" s="89"/>
      <c r="C138" s="106"/>
      <c r="D138" s="104"/>
      <c r="E138" s="133"/>
      <c r="G138" s="134"/>
      <c r="H138" s="108"/>
      <c r="I138" s="104"/>
      <c r="J138" s="133"/>
      <c r="L138" s="134"/>
      <c r="M138" s="106"/>
      <c r="N138" s="106"/>
      <c r="O138" s="104"/>
      <c r="P138" s="133"/>
      <c r="R138" s="134"/>
      <c r="S138" s="108"/>
      <c r="T138" s="104"/>
      <c r="U138" s="133"/>
      <c r="W138" s="134"/>
      <c r="X138" s="106"/>
      <c r="Y138" s="106"/>
      <c r="Z138" s="104"/>
      <c r="AA138" s="133"/>
      <c r="AC138" s="134"/>
      <c r="AD138" s="108"/>
      <c r="AE138" s="104"/>
      <c r="AF138" s="133"/>
      <c r="AH138" s="134"/>
      <c r="AI138" s="106"/>
      <c r="AJ138" s="106"/>
      <c r="AK138" s="104"/>
      <c r="AL138" s="133"/>
      <c r="AN138" s="134"/>
      <c r="AO138" s="108"/>
      <c r="AP138" s="104"/>
      <c r="AQ138" s="133"/>
      <c r="AS138" s="134"/>
      <c r="AT138" s="106"/>
      <c r="AU138" s="106"/>
      <c r="AV138" s="104"/>
      <c r="AW138" s="133"/>
      <c r="AY138" s="134"/>
      <c r="AZ138" s="108"/>
      <c r="BA138" s="104"/>
      <c r="BB138" s="133"/>
      <c r="BD138" s="134"/>
      <c r="BE138" s="106"/>
      <c r="BF138" s="106"/>
      <c r="BG138" s="104"/>
      <c r="BH138" s="133"/>
      <c r="BJ138" s="134"/>
      <c r="BK138" s="108"/>
      <c r="BL138" s="104"/>
      <c r="BM138" s="133"/>
      <c r="BO138" s="134"/>
      <c r="BP138" s="103"/>
    </row>
    <row r="139" ht="33.75" customHeight="1">
      <c r="A139" s="109"/>
      <c r="B139" s="89"/>
      <c r="C139" s="111"/>
      <c r="D139" s="109"/>
      <c r="E139" s="135"/>
      <c r="F139" s="136"/>
      <c r="G139" s="137"/>
      <c r="H139" s="113"/>
      <c r="I139" s="109"/>
      <c r="J139" s="135"/>
      <c r="K139" s="136"/>
      <c r="L139" s="137"/>
      <c r="M139" s="111"/>
      <c r="N139" s="111"/>
      <c r="O139" s="109"/>
      <c r="P139" s="135"/>
      <c r="Q139" s="136"/>
      <c r="R139" s="137"/>
      <c r="S139" s="113"/>
      <c r="T139" s="109"/>
      <c r="U139" s="135"/>
      <c r="V139" s="136"/>
      <c r="W139" s="137"/>
      <c r="X139" s="111"/>
      <c r="Y139" s="111"/>
      <c r="Z139" s="109"/>
      <c r="AA139" s="135"/>
      <c r="AB139" s="136"/>
      <c r="AC139" s="137"/>
      <c r="AD139" s="113"/>
      <c r="AE139" s="109"/>
      <c r="AF139" s="135"/>
      <c r="AG139" s="136"/>
      <c r="AH139" s="137"/>
      <c r="AI139" s="111"/>
      <c r="AJ139" s="111"/>
      <c r="AK139" s="109"/>
      <c r="AL139" s="135"/>
      <c r="AM139" s="136"/>
      <c r="AN139" s="137"/>
      <c r="AO139" s="113"/>
      <c r="AP139" s="109"/>
      <c r="AQ139" s="135"/>
      <c r="AR139" s="136"/>
      <c r="AS139" s="137"/>
      <c r="AT139" s="111"/>
      <c r="AU139" s="111"/>
      <c r="AV139" s="109"/>
      <c r="AW139" s="135"/>
      <c r="AX139" s="136"/>
      <c r="AY139" s="137"/>
      <c r="AZ139" s="113"/>
      <c r="BA139" s="109"/>
      <c r="BB139" s="135"/>
      <c r="BC139" s="136"/>
      <c r="BD139" s="137"/>
      <c r="BE139" s="111"/>
      <c r="BF139" s="111"/>
      <c r="BG139" s="109"/>
      <c r="BH139" s="135"/>
      <c r="BI139" s="136"/>
      <c r="BJ139" s="137"/>
      <c r="BK139" s="113"/>
      <c r="BL139" s="109"/>
      <c r="BM139" s="135"/>
      <c r="BN139" s="136"/>
      <c r="BO139" s="137"/>
      <c r="BP139" s="103"/>
    </row>
    <row r="140" ht="9.0" customHeight="1">
      <c r="A140" s="88"/>
      <c r="B140" s="89"/>
      <c r="C140" s="90"/>
      <c r="D140" s="138"/>
      <c r="E140" s="94"/>
      <c r="F140" s="94"/>
      <c r="G140" s="94"/>
      <c r="H140" s="90"/>
      <c r="I140" s="138"/>
      <c r="J140" s="94"/>
      <c r="K140" s="94"/>
      <c r="L140" s="94"/>
      <c r="M140" s="90"/>
      <c r="N140" s="90"/>
      <c r="O140" s="138"/>
      <c r="P140" s="94"/>
      <c r="Q140" s="94"/>
      <c r="R140" s="94"/>
      <c r="S140" s="90"/>
      <c r="T140" s="138"/>
      <c r="U140" s="94"/>
      <c r="V140" s="94"/>
      <c r="W140" s="94"/>
      <c r="X140" s="90"/>
      <c r="Y140" s="90"/>
      <c r="Z140" s="138"/>
      <c r="AA140" s="94"/>
      <c r="AB140" s="94"/>
      <c r="AC140" s="94"/>
      <c r="AD140" s="90"/>
      <c r="AE140" s="138"/>
      <c r="AF140" s="94"/>
      <c r="AG140" s="94"/>
      <c r="AH140" s="94"/>
      <c r="AI140" s="90"/>
      <c r="AJ140" s="90"/>
      <c r="AK140" s="138"/>
      <c r="AL140" s="94"/>
      <c r="AM140" s="94"/>
      <c r="AN140" s="94"/>
      <c r="AO140" s="90"/>
      <c r="AP140" s="138"/>
      <c r="AQ140" s="94"/>
      <c r="AR140" s="94"/>
      <c r="AS140" s="94"/>
      <c r="AT140" s="90"/>
      <c r="AU140" s="90"/>
      <c r="AV140" s="138"/>
      <c r="AW140" s="94"/>
      <c r="AX140" s="94"/>
      <c r="AY140" s="94"/>
      <c r="AZ140" s="90"/>
      <c r="BA140" s="138"/>
      <c r="BB140" s="94"/>
      <c r="BC140" s="94"/>
      <c r="BD140" s="94"/>
      <c r="BE140" s="90"/>
      <c r="BF140" s="90"/>
      <c r="BG140" s="138"/>
      <c r="BH140" s="94"/>
      <c r="BI140" s="94"/>
      <c r="BJ140" s="94"/>
      <c r="BK140" s="90"/>
      <c r="BL140" s="138"/>
      <c r="BM140" s="94"/>
      <c r="BN140" s="94"/>
      <c r="BO140" s="94"/>
      <c r="BP140" s="115"/>
    </row>
    <row r="141" ht="59.25" customHeight="1">
      <c r="A141" s="97">
        <f>A137+2</f>
        <v>79</v>
      </c>
      <c r="B141" s="89"/>
      <c r="C141" s="90"/>
      <c r="D141" s="98" t="str">
        <f>IF(D$2="",,D$2&amp;"_KW "&amp;$B$2&amp;"_F"&amp;$A141+D$1)</f>
        <v>ASL3_KW 19_F79</v>
      </c>
      <c r="E141" s="130" t="str">
        <f>IFNA(VLOOKUP(E$2&amp;"F"&amp;$A141+D$1,RackfileUPLOAD!$H:$K,3,FALSE),"")</f>
        <v/>
      </c>
      <c r="F141" s="131"/>
      <c r="G141" s="132"/>
      <c r="H141" s="102"/>
      <c r="I141" s="98" t="str">
        <f>IF(I$2="",,I$2&amp;"_KW "&amp;$B$2&amp;"_F"&amp;$A141+I$1)</f>
        <v>ASL3_KW 19_F80</v>
      </c>
      <c r="J141" s="130" t="str">
        <f>IFNA(VLOOKUP(J$2&amp;"F"&amp;$A141+I$1,RackfileUPLOAD!$H:$K,3,FALSE),"")</f>
        <v/>
      </c>
      <c r="K141" s="131"/>
      <c r="L141" s="132"/>
      <c r="M141" s="90"/>
      <c r="N141" s="90"/>
      <c r="O141" s="98" t="str">
        <f>IF(O$2="",,O$2&amp;"_KW "&amp;$B$2&amp;"_F"&amp;$A141+O$1)</f>
        <v/>
      </c>
      <c r="P141" s="130" t="str">
        <f>IFNA(VLOOKUP(P$2&amp;"F"&amp;$A141+O$1,RackfileUPLOAD!$H:$K,3,FALSE),"")</f>
        <v/>
      </c>
      <c r="Q141" s="131"/>
      <c r="R141" s="132"/>
      <c r="S141" s="102"/>
      <c r="T141" s="98" t="str">
        <f>IF(T$2="",,T$2&amp;"_KW "&amp;$B$2&amp;"_F"&amp;$A141+T$1)</f>
        <v/>
      </c>
      <c r="U141" s="130" t="str">
        <f>IFNA(VLOOKUP(U$2&amp;"F"&amp;$A141+T$1,RackfileUPLOAD!$H:$K,3,FALSE),"")</f>
        <v/>
      </c>
      <c r="V141" s="131"/>
      <c r="W141" s="132"/>
      <c r="X141" s="90"/>
      <c r="Y141" s="90"/>
      <c r="Z141" s="98" t="str">
        <f>IF(Z$2="",,Z$2&amp;"_KW "&amp;$B$2&amp;"_F"&amp;$A141+Z$1)</f>
        <v/>
      </c>
      <c r="AA141" s="130" t="str">
        <f>IFNA(VLOOKUP(AA$2&amp;"F"&amp;$A141+Z$1,RackfileUPLOAD!$H:$K,3,FALSE),"")</f>
        <v/>
      </c>
      <c r="AB141" s="131"/>
      <c r="AC141" s="132"/>
      <c r="AD141" s="102"/>
      <c r="AE141" s="98" t="str">
        <f>IF(AE$2="",,AE$2&amp;"_KW "&amp;$B$2&amp;"_F"&amp;$A141+AE$1)</f>
        <v/>
      </c>
      <c r="AF141" s="130" t="str">
        <f>IFNA(VLOOKUP(AF$2&amp;"F"&amp;$A141+AE$1,RackfileUPLOAD!$H:$K,3,FALSE),"")</f>
        <v/>
      </c>
      <c r="AG141" s="131"/>
      <c r="AH141" s="132"/>
      <c r="AI141" s="90"/>
      <c r="AJ141" s="90"/>
      <c r="AK141" s="98" t="str">
        <f>IF(AK$2="",,AK$2&amp;"_KW "&amp;$B$2&amp;"_F"&amp;$A141+AK$1)</f>
        <v/>
      </c>
      <c r="AL141" s="130" t="str">
        <f>IFNA(VLOOKUP(AL$2&amp;"F"&amp;$A141+AK$1,RackfileUPLOAD!$H:$K,3,FALSE),"")</f>
        <v/>
      </c>
      <c r="AM141" s="131"/>
      <c r="AN141" s="132"/>
      <c r="AO141" s="102"/>
      <c r="AP141" s="98" t="str">
        <f>IF(AP$2="",,AP$2&amp;"_KW "&amp;$B$2&amp;"_F"&amp;$A141+AP$1)</f>
        <v/>
      </c>
      <c r="AQ141" s="130" t="str">
        <f>IFNA(VLOOKUP(AQ$2&amp;"F"&amp;$A141+AP$1,RackfileUPLOAD!$H:$K,3,FALSE),"")</f>
        <v/>
      </c>
      <c r="AR141" s="131"/>
      <c r="AS141" s="132"/>
      <c r="AT141" s="90"/>
      <c r="AU141" s="90"/>
      <c r="AV141" s="98" t="str">
        <f>IF(AV$2="",,AV$2&amp;"_KW "&amp;$B$2&amp;"_F"&amp;$A141+AV$1)</f>
        <v/>
      </c>
      <c r="AW141" s="130" t="str">
        <f>IFNA(VLOOKUP(AW$2&amp;"F"&amp;$A141+AV$1,RackfileUPLOAD!$H:$K,3,FALSE),"")</f>
        <v/>
      </c>
      <c r="AX141" s="131"/>
      <c r="AY141" s="132"/>
      <c r="AZ141" s="102"/>
      <c r="BA141" s="98" t="str">
        <f>IF(BA$2="",,BA$2&amp;"_KW "&amp;$B$2&amp;"_F"&amp;$A141+BA$1)</f>
        <v/>
      </c>
      <c r="BB141" s="130" t="str">
        <f>IFNA(VLOOKUP(BB$2&amp;"F"&amp;$A141+BA$1,RackfileUPLOAD!$H:$K,3,FALSE),"")</f>
        <v/>
      </c>
      <c r="BC141" s="131"/>
      <c r="BD141" s="132"/>
      <c r="BE141" s="90"/>
      <c r="BF141" s="90"/>
      <c r="BG141" s="98" t="str">
        <f>IF(BG$2="",,BG$2&amp;"_KW "&amp;$B$2&amp;"_F"&amp;$A141+BG$1)</f>
        <v/>
      </c>
      <c r="BH141" s="130" t="str">
        <f>IFNA(VLOOKUP(BH$2&amp;"F"&amp;$A141+BG$1,RackfileUPLOAD!$H:$K,3,FALSE),"")</f>
        <v/>
      </c>
      <c r="BI141" s="131"/>
      <c r="BJ141" s="132"/>
      <c r="BK141" s="102"/>
      <c r="BL141" s="98" t="str">
        <f>IF(BL$2="",,BL$2&amp;"_KW "&amp;$B$2&amp;"_F"&amp;$A141+BL$1)</f>
        <v/>
      </c>
      <c r="BM141" s="130" t="str">
        <f>IFNA(VLOOKUP(BM$2&amp;"F"&amp;$A141+BL$1,RackfileUPLOAD!$H:$K,3,FALSE),"")</f>
        <v/>
      </c>
      <c r="BN141" s="131"/>
      <c r="BO141" s="132"/>
      <c r="BP141" s="120"/>
    </row>
    <row r="142" ht="17.25" customHeight="1">
      <c r="A142" s="104"/>
      <c r="B142" s="89"/>
      <c r="C142" s="106"/>
      <c r="D142" s="104"/>
      <c r="E142" s="133"/>
      <c r="G142" s="134"/>
      <c r="H142" s="108"/>
      <c r="I142" s="104"/>
      <c r="J142" s="133"/>
      <c r="L142" s="134"/>
      <c r="M142" s="106"/>
      <c r="N142" s="106"/>
      <c r="O142" s="104"/>
      <c r="P142" s="133"/>
      <c r="R142" s="134"/>
      <c r="S142" s="108"/>
      <c r="T142" s="104"/>
      <c r="U142" s="133"/>
      <c r="W142" s="134"/>
      <c r="X142" s="106"/>
      <c r="Y142" s="106"/>
      <c r="Z142" s="104"/>
      <c r="AA142" s="133"/>
      <c r="AC142" s="134"/>
      <c r="AD142" s="108"/>
      <c r="AE142" s="104"/>
      <c r="AF142" s="133"/>
      <c r="AH142" s="134"/>
      <c r="AI142" s="106"/>
      <c r="AJ142" s="106"/>
      <c r="AK142" s="104"/>
      <c r="AL142" s="133"/>
      <c r="AN142" s="134"/>
      <c r="AO142" s="108"/>
      <c r="AP142" s="104"/>
      <c r="AQ142" s="133"/>
      <c r="AS142" s="134"/>
      <c r="AT142" s="106"/>
      <c r="AU142" s="106"/>
      <c r="AV142" s="104"/>
      <c r="AW142" s="133"/>
      <c r="AY142" s="134"/>
      <c r="AZ142" s="108"/>
      <c r="BA142" s="104"/>
      <c r="BB142" s="133"/>
      <c r="BD142" s="134"/>
      <c r="BE142" s="106"/>
      <c r="BF142" s="106"/>
      <c r="BG142" s="104"/>
      <c r="BH142" s="133"/>
      <c r="BJ142" s="134"/>
      <c r="BK142" s="108"/>
      <c r="BL142" s="104"/>
      <c r="BM142" s="133"/>
      <c r="BO142" s="134"/>
      <c r="BP142" s="120"/>
    </row>
    <row r="143" ht="33.75" customHeight="1">
      <c r="A143" s="109"/>
      <c r="B143" s="89"/>
      <c r="C143" s="111"/>
      <c r="D143" s="109"/>
      <c r="E143" s="135"/>
      <c r="F143" s="136"/>
      <c r="G143" s="137"/>
      <c r="H143" s="113"/>
      <c r="I143" s="109"/>
      <c r="J143" s="135"/>
      <c r="K143" s="136"/>
      <c r="L143" s="137"/>
      <c r="M143" s="111"/>
      <c r="N143" s="111"/>
      <c r="O143" s="109"/>
      <c r="P143" s="135"/>
      <c r="Q143" s="136"/>
      <c r="R143" s="137"/>
      <c r="S143" s="113"/>
      <c r="T143" s="109"/>
      <c r="U143" s="135"/>
      <c r="V143" s="136"/>
      <c r="W143" s="137"/>
      <c r="X143" s="111"/>
      <c r="Y143" s="111"/>
      <c r="Z143" s="109"/>
      <c r="AA143" s="135"/>
      <c r="AB143" s="136"/>
      <c r="AC143" s="137"/>
      <c r="AD143" s="113"/>
      <c r="AE143" s="109"/>
      <c r="AF143" s="135"/>
      <c r="AG143" s="136"/>
      <c r="AH143" s="137"/>
      <c r="AI143" s="111"/>
      <c r="AJ143" s="111"/>
      <c r="AK143" s="109"/>
      <c r="AL143" s="135"/>
      <c r="AM143" s="136"/>
      <c r="AN143" s="137"/>
      <c r="AO143" s="113"/>
      <c r="AP143" s="109"/>
      <c r="AQ143" s="135"/>
      <c r="AR143" s="136"/>
      <c r="AS143" s="137"/>
      <c r="AT143" s="111"/>
      <c r="AU143" s="111"/>
      <c r="AV143" s="109"/>
      <c r="AW143" s="135"/>
      <c r="AX143" s="136"/>
      <c r="AY143" s="137"/>
      <c r="AZ143" s="113"/>
      <c r="BA143" s="109"/>
      <c r="BB143" s="135"/>
      <c r="BC143" s="136"/>
      <c r="BD143" s="137"/>
      <c r="BE143" s="111"/>
      <c r="BF143" s="111"/>
      <c r="BG143" s="109"/>
      <c r="BH143" s="135"/>
      <c r="BI143" s="136"/>
      <c r="BJ143" s="137"/>
      <c r="BK143" s="113"/>
      <c r="BL143" s="109"/>
      <c r="BM143" s="135"/>
      <c r="BN143" s="136"/>
      <c r="BO143" s="137"/>
      <c r="BP143" s="120"/>
    </row>
    <row r="144" ht="9.0" customHeight="1">
      <c r="A144" s="88"/>
      <c r="B144" s="89"/>
      <c r="C144" s="90"/>
      <c r="D144" s="138"/>
      <c r="E144" s="94"/>
      <c r="F144" s="94"/>
      <c r="G144" s="94"/>
      <c r="H144" s="90"/>
      <c r="I144" s="138"/>
      <c r="J144" s="94"/>
      <c r="K144" s="94"/>
      <c r="L144" s="94"/>
      <c r="M144" s="90"/>
      <c r="N144" s="90"/>
      <c r="O144" s="138"/>
      <c r="P144" s="94"/>
      <c r="Q144" s="94"/>
      <c r="R144" s="94"/>
      <c r="S144" s="90"/>
      <c r="T144" s="138"/>
      <c r="U144" s="94"/>
      <c r="V144" s="94"/>
      <c r="W144" s="94"/>
      <c r="X144" s="90"/>
      <c r="Y144" s="90"/>
      <c r="Z144" s="138"/>
      <c r="AA144" s="94"/>
      <c r="AB144" s="94"/>
      <c r="AC144" s="94"/>
      <c r="AD144" s="90"/>
      <c r="AE144" s="138"/>
      <c r="AF144" s="94"/>
      <c r="AG144" s="94"/>
      <c r="AH144" s="94"/>
      <c r="AI144" s="90"/>
      <c r="AJ144" s="90"/>
      <c r="AK144" s="138"/>
      <c r="AL144" s="94"/>
      <c r="AM144" s="94"/>
      <c r="AN144" s="94"/>
      <c r="AO144" s="90"/>
      <c r="AP144" s="138"/>
      <c r="AQ144" s="94"/>
      <c r="AR144" s="94"/>
      <c r="AS144" s="94"/>
      <c r="AT144" s="90"/>
      <c r="AU144" s="90"/>
      <c r="AV144" s="138"/>
      <c r="AW144" s="94"/>
      <c r="AX144" s="94"/>
      <c r="AY144" s="94"/>
      <c r="AZ144" s="90"/>
      <c r="BA144" s="138"/>
      <c r="BB144" s="94"/>
      <c r="BC144" s="94"/>
      <c r="BD144" s="94"/>
      <c r="BE144" s="90"/>
      <c r="BF144" s="90"/>
      <c r="BG144" s="138"/>
      <c r="BH144" s="94"/>
      <c r="BI144" s="94"/>
      <c r="BJ144" s="94"/>
      <c r="BK144" s="90"/>
      <c r="BL144" s="138"/>
      <c r="BM144" s="94"/>
      <c r="BN144" s="94"/>
      <c r="BO144" s="94"/>
      <c r="BP144" s="115"/>
    </row>
    <row r="145" ht="59.25" customHeight="1">
      <c r="A145" s="97">
        <f>A141+2</f>
        <v>81</v>
      </c>
      <c r="B145" s="89"/>
      <c r="C145" s="90"/>
      <c r="D145" s="98" t="str">
        <f>IF(D$2="",,D$2&amp;"_KW "&amp;$B$2&amp;"_F"&amp;$A145+D$1)</f>
        <v>ASL3_KW 19_F81</v>
      </c>
      <c r="E145" s="130" t="str">
        <f>IFNA(VLOOKUP(E$2&amp;"F"&amp;$A145+D$1,RackfileUPLOAD!$H:$K,3,FALSE),"")</f>
        <v/>
      </c>
      <c r="F145" s="131"/>
      <c r="G145" s="132"/>
      <c r="H145" s="102"/>
      <c r="I145" s="98" t="str">
        <f>IF(I$2="",,I$2&amp;"_KW "&amp;$B$2&amp;"_F"&amp;$A145+I$1)</f>
        <v>ASL3_KW 19_F82</v>
      </c>
      <c r="J145" s="130" t="str">
        <f>IFNA(VLOOKUP(J$2&amp;"F"&amp;$A145+I$1,RackfileUPLOAD!$H:$K,3,FALSE),"")</f>
        <v/>
      </c>
      <c r="K145" s="131"/>
      <c r="L145" s="132"/>
      <c r="M145" s="90"/>
      <c r="N145" s="90"/>
      <c r="O145" s="98" t="str">
        <f>IF(O$2="",,O$2&amp;"_KW "&amp;$B$2&amp;"_F"&amp;$A145+O$1)</f>
        <v/>
      </c>
      <c r="P145" s="130" t="str">
        <f>IFNA(VLOOKUP(P$2&amp;"F"&amp;$A145+O$1,RackfileUPLOAD!$H:$K,3,FALSE),"")</f>
        <v/>
      </c>
      <c r="Q145" s="131"/>
      <c r="R145" s="132"/>
      <c r="S145" s="102"/>
      <c r="T145" s="98" t="str">
        <f>IF(T$2="",,T$2&amp;"_KW "&amp;$B$2&amp;"_F"&amp;$A145+T$1)</f>
        <v/>
      </c>
      <c r="U145" s="130" t="str">
        <f>IFNA(VLOOKUP(U$2&amp;"F"&amp;$A145+T$1,RackfileUPLOAD!$H:$K,3,FALSE),"")</f>
        <v/>
      </c>
      <c r="V145" s="131"/>
      <c r="W145" s="132"/>
      <c r="X145" s="90"/>
      <c r="Y145" s="90"/>
      <c r="Z145" s="98" t="str">
        <f>IF(Z$2="",,Z$2&amp;"_KW "&amp;$B$2&amp;"_F"&amp;$A145+Z$1)</f>
        <v/>
      </c>
      <c r="AA145" s="130" t="str">
        <f>IFNA(VLOOKUP(AA$2&amp;"F"&amp;$A145+Z$1,RackfileUPLOAD!$H:$K,3,FALSE),"")</f>
        <v/>
      </c>
      <c r="AB145" s="131"/>
      <c r="AC145" s="132"/>
      <c r="AD145" s="102"/>
      <c r="AE145" s="98" t="str">
        <f>IF(AE$2="",,AE$2&amp;"_KW "&amp;$B$2&amp;"_F"&amp;$A145+AE$1)</f>
        <v/>
      </c>
      <c r="AF145" s="130" t="str">
        <f>IFNA(VLOOKUP(AF$2&amp;"F"&amp;$A145+AE$1,RackfileUPLOAD!$H:$K,3,FALSE),"")</f>
        <v/>
      </c>
      <c r="AG145" s="131"/>
      <c r="AH145" s="132"/>
      <c r="AI145" s="90"/>
      <c r="AJ145" s="90"/>
      <c r="AK145" s="98" t="str">
        <f>IF(AK$2="",,AK$2&amp;"_KW "&amp;$B$2&amp;"_F"&amp;$A145+AK$1)</f>
        <v/>
      </c>
      <c r="AL145" s="130" t="str">
        <f>IFNA(VLOOKUP(AL$2&amp;"F"&amp;$A145+AK$1,RackfileUPLOAD!$H:$K,3,FALSE),"")</f>
        <v/>
      </c>
      <c r="AM145" s="131"/>
      <c r="AN145" s="132"/>
      <c r="AO145" s="102"/>
      <c r="AP145" s="98" t="str">
        <f>IF(AP$2="",,AP$2&amp;"_KW "&amp;$B$2&amp;"_F"&amp;$A145+AP$1)</f>
        <v/>
      </c>
      <c r="AQ145" s="130" t="str">
        <f>IFNA(VLOOKUP(AQ$2&amp;"F"&amp;$A145+AP$1,RackfileUPLOAD!$H:$K,3,FALSE),"")</f>
        <v/>
      </c>
      <c r="AR145" s="131"/>
      <c r="AS145" s="132"/>
      <c r="AT145" s="90"/>
      <c r="AU145" s="90"/>
      <c r="AV145" s="98" t="str">
        <f>IF(AV$2="",,AV$2&amp;"_KW "&amp;$B$2&amp;"_F"&amp;$A145+AV$1)</f>
        <v/>
      </c>
      <c r="AW145" s="130" t="str">
        <f>IFNA(VLOOKUP(AW$2&amp;"F"&amp;$A145+AV$1,RackfileUPLOAD!$H:$K,3,FALSE),"")</f>
        <v/>
      </c>
      <c r="AX145" s="131"/>
      <c r="AY145" s="132"/>
      <c r="AZ145" s="102"/>
      <c r="BA145" s="98" t="str">
        <f>IF(BA$2="",,BA$2&amp;"_KW "&amp;$B$2&amp;"_F"&amp;$A145+BA$1)</f>
        <v/>
      </c>
      <c r="BB145" s="130" t="str">
        <f>IFNA(VLOOKUP(BB$2&amp;"F"&amp;$A145+BA$1,RackfileUPLOAD!$H:$K,3,FALSE),"")</f>
        <v/>
      </c>
      <c r="BC145" s="131"/>
      <c r="BD145" s="132"/>
      <c r="BE145" s="90"/>
      <c r="BF145" s="90"/>
      <c r="BG145" s="98" t="str">
        <f>IF(BG$2="",,BG$2&amp;"_KW "&amp;$B$2&amp;"_F"&amp;$A145+BG$1)</f>
        <v/>
      </c>
      <c r="BH145" s="130" t="str">
        <f>IFNA(VLOOKUP(BH$2&amp;"F"&amp;$A145+BG$1,RackfileUPLOAD!$H:$K,3,FALSE),"")</f>
        <v/>
      </c>
      <c r="BI145" s="131"/>
      <c r="BJ145" s="132"/>
      <c r="BK145" s="102"/>
      <c r="BL145" s="98" t="str">
        <f>IF(BL$2="",,BL$2&amp;"_KW "&amp;$B$2&amp;"_F"&amp;$A145+BL$1)</f>
        <v/>
      </c>
      <c r="BM145" s="130" t="str">
        <f>IFNA(VLOOKUP(BM$2&amp;"F"&amp;$A145+BL$1,RackfileUPLOAD!$H:$K,3,FALSE),"")</f>
        <v/>
      </c>
      <c r="BN145" s="131"/>
      <c r="BO145" s="132"/>
      <c r="BP145" s="120"/>
    </row>
    <row r="146" ht="17.25" customHeight="1">
      <c r="A146" s="104"/>
      <c r="B146" s="89"/>
      <c r="C146" s="106"/>
      <c r="D146" s="104"/>
      <c r="E146" s="133"/>
      <c r="G146" s="134"/>
      <c r="H146" s="108"/>
      <c r="I146" s="104"/>
      <c r="J146" s="133"/>
      <c r="L146" s="134"/>
      <c r="M146" s="106"/>
      <c r="N146" s="106"/>
      <c r="O146" s="104"/>
      <c r="P146" s="133"/>
      <c r="R146" s="134"/>
      <c r="S146" s="108"/>
      <c r="T146" s="104"/>
      <c r="U146" s="133"/>
      <c r="W146" s="134"/>
      <c r="X146" s="106"/>
      <c r="Y146" s="106"/>
      <c r="Z146" s="104"/>
      <c r="AA146" s="133"/>
      <c r="AC146" s="134"/>
      <c r="AD146" s="108"/>
      <c r="AE146" s="104"/>
      <c r="AF146" s="133"/>
      <c r="AH146" s="134"/>
      <c r="AI146" s="106"/>
      <c r="AJ146" s="106"/>
      <c r="AK146" s="104"/>
      <c r="AL146" s="133"/>
      <c r="AN146" s="134"/>
      <c r="AO146" s="108"/>
      <c r="AP146" s="104"/>
      <c r="AQ146" s="133"/>
      <c r="AS146" s="134"/>
      <c r="AT146" s="106"/>
      <c r="AU146" s="106"/>
      <c r="AV146" s="104"/>
      <c r="AW146" s="133"/>
      <c r="AY146" s="134"/>
      <c r="AZ146" s="108"/>
      <c r="BA146" s="104"/>
      <c r="BB146" s="133"/>
      <c r="BD146" s="134"/>
      <c r="BE146" s="106"/>
      <c r="BF146" s="106"/>
      <c r="BG146" s="104"/>
      <c r="BH146" s="133"/>
      <c r="BJ146" s="134"/>
      <c r="BK146" s="108"/>
      <c r="BL146" s="104"/>
      <c r="BM146" s="133"/>
      <c r="BO146" s="134"/>
      <c r="BP146" s="120"/>
    </row>
    <row r="147" ht="33.75" customHeight="1">
      <c r="A147" s="109"/>
      <c r="B147" s="89"/>
      <c r="C147" s="111"/>
      <c r="D147" s="109"/>
      <c r="E147" s="135"/>
      <c r="F147" s="136"/>
      <c r="G147" s="137"/>
      <c r="H147" s="113"/>
      <c r="I147" s="109"/>
      <c r="J147" s="135"/>
      <c r="K147" s="136"/>
      <c r="L147" s="137"/>
      <c r="M147" s="111"/>
      <c r="N147" s="111"/>
      <c r="O147" s="109"/>
      <c r="P147" s="135"/>
      <c r="Q147" s="136"/>
      <c r="R147" s="137"/>
      <c r="S147" s="113"/>
      <c r="T147" s="109"/>
      <c r="U147" s="135"/>
      <c r="V147" s="136"/>
      <c r="W147" s="137"/>
      <c r="X147" s="111"/>
      <c r="Y147" s="111"/>
      <c r="Z147" s="109"/>
      <c r="AA147" s="135"/>
      <c r="AB147" s="136"/>
      <c r="AC147" s="137"/>
      <c r="AD147" s="113"/>
      <c r="AE147" s="109"/>
      <c r="AF147" s="135"/>
      <c r="AG147" s="136"/>
      <c r="AH147" s="137"/>
      <c r="AI147" s="111"/>
      <c r="AJ147" s="111"/>
      <c r="AK147" s="109"/>
      <c r="AL147" s="135"/>
      <c r="AM147" s="136"/>
      <c r="AN147" s="137"/>
      <c r="AO147" s="113"/>
      <c r="AP147" s="109"/>
      <c r="AQ147" s="135"/>
      <c r="AR147" s="136"/>
      <c r="AS147" s="137"/>
      <c r="AT147" s="111"/>
      <c r="AU147" s="111"/>
      <c r="AV147" s="109"/>
      <c r="AW147" s="135"/>
      <c r="AX147" s="136"/>
      <c r="AY147" s="137"/>
      <c r="AZ147" s="113"/>
      <c r="BA147" s="109"/>
      <c r="BB147" s="135"/>
      <c r="BC147" s="136"/>
      <c r="BD147" s="137"/>
      <c r="BE147" s="111"/>
      <c r="BF147" s="111"/>
      <c r="BG147" s="109"/>
      <c r="BH147" s="135"/>
      <c r="BI147" s="136"/>
      <c r="BJ147" s="137"/>
      <c r="BK147" s="113"/>
      <c r="BL147" s="109"/>
      <c r="BM147" s="135"/>
      <c r="BN147" s="136"/>
      <c r="BO147" s="137"/>
      <c r="BP147" s="120"/>
    </row>
    <row r="148" ht="9.0" customHeight="1">
      <c r="A148" s="88"/>
      <c r="B148" s="89"/>
      <c r="C148" s="90"/>
      <c r="D148" s="138"/>
      <c r="E148" s="94"/>
      <c r="F148" s="94"/>
      <c r="G148" s="94"/>
      <c r="H148" s="90"/>
      <c r="I148" s="138"/>
      <c r="J148" s="94"/>
      <c r="K148" s="94"/>
      <c r="L148" s="94"/>
      <c r="M148" s="90"/>
      <c r="N148" s="90"/>
      <c r="O148" s="138"/>
      <c r="P148" s="94"/>
      <c r="Q148" s="94"/>
      <c r="R148" s="94"/>
      <c r="S148" s="90"/>
      <c r="T148" s="138"/>
      <c r="U148" s="94"/>
      <c r="V148" s="94"/>
      <c r="W148" s="94"/>
      <c r="X148" s="90"/>
      <c r="Y148" s="90"/>
      <c r="Z148" s="138"/>
      <c r="AA148" s="94"/>
      <c r="AB148" s="94"/>
      <c r="AC148" s="94"/>
      <c r="AD148" s="90"/>
      <c r="AE148" s="138"/>
      <c r="AF148" s="94"/>
      <c r="AG148" s="94"/>
      <c r="AH148" s="94"/>
      <c r="AI148" s="90"/>
      <c r="AJ148" s="90"/>
      <c r="AK148" s="138"/>
      <c r="AL148" s="94"/>
      <c r="AM148" s="94"/>
      <c r="AN148" s="94"/>
      <c r="AO148" s="90"/>
      <c r="AP148" s="138"/>
      <c r="AQ148" s="94"/>
      <c r="AR148" s="94"/>
      <c r="AS148" s="94"/>
      <c r="AT148" s="90"/>
      <c r="AU148" s="90"/>
      <c r="AV148" s="138"/>
      <c r="AW148" s="94"/>
      <c r="AX148" s="94"/>
      <c r="AY148" s="94"/>
      <c r="AZ148" s="90"/>
      <c r="BA148" s="138"/>
      <c r="BB148" s="94"/>
      <c r="BC148" s="94"/>
      <c r="BD148" s="94"/>
      <c r="BE148" s="90"/>
      <c r="BF148" s="90"/>
      <c r="BG148" s="138"/>
      <c r="BH148" s="94"/>
      <c r="BI148" s="94"/>
      <c r="BJ148" s="94"/>
      <c r="BK148" s="90"/>
      <c r="BL148" s="138"/>
      <c r="BM148" s="94"/>
      <c r="BN148" s="94"/>
      <c r="BO148" s="94"/>
      <c r="BP148" s="115"/>
    </row>
    <row r="149" ht="59.25" customHeight="1">
      <c r="A149" s="97">
        <f>A145+2</f>
        <v>83</v>
      </c>
      <c r="B149" s="89"/>
      <c r="C149" s="90"/>
      <c r="D149" s="98" t="str">
        <f>IF(D$2="",,D$2&amp;"_KW "&amp;$B$2&amp;"_F"&amp;$A149+D$1)</f>
        <v>ASL3_KW 19_F83</v>
      </c>
      <c r="E149" s="130" t="str">
        <f>IFNA(VLOOKUP(E$2&amp;"F"&amp;$A149+D$1,RackfileUPLOAD!$H:$K,3,FALSE),"")</f>
        <v/>
      </c>
      <c r="F149" s="131"/>
      <c r="G149" s="132"/>
      <c r="H149" s="102"/>
      <c r="I149" s="98" t="str">
        <f>IF(I$2="",,I$2&amp;"_KW "&amp;$B$2&amp;"_F"&amp;$A149+I$1)</f>
        <v>ASL3_KW 19_F84</v>
      </c>
      <c r="J149" s="130" t="str">
        <f>IFNA(VLOOKUP(J$2&amp;"F"&amp;$A149+I$1,RackfileUPLOAD!$H:$K,3,FALSE),"")</f>
        <v/>
      </c>
      <c r="K149" s="131"/>
      <c r="L149" s="132"/>
      <c r="M149" s="90"/>
      <c r="N149" s="90"/>
      <c r="O149" s="98" t="str">
        <f>IF(O$2="",,O$2&amp;"_KW "&amp;$B$2&amp;"_F"&amp;$A149+O$1)</f>
        <v/>
      </c>
      <c r="P149" s="130" t="str">
        <f>IFNA(VLOOKUP(P$2&amp;"F"&amp;$A149+O$1,RackfileUPLOAD!$H:$K,3,FALSE),"")</f>
        <v/>
      </c>
      <c r="Q149" s="131"/>
      <c r="R149" s="132"/>
      <c r="S149" s="102"/>
      <c r="T149" s="98" t="str">
        <f>IF(T$2="",,T$2&amp;"_KW "&amp;$B$2&amp;"_F"&amp;$A149+T$1)</f>
        <v/>
      </c>
      <c r="U149" s="130" t="str">
        <f>IFNA(VLOOKUP(U$2&amp;"F"&amp;$A149+T$1,RackfileUPLOAD!$H:$K,3,FALSE),"")</f>
        <v/>
      </c>
      <c r="V149" s="131"/>
      <c r="W149" s="132"/>
      <c r="X149" s="90"/>
      <c r="Y149" s="90"/>
      <c r="Z149" s="98" t="str">
        <f>IF(Z$2="",,Z$2&amp;"_KW "&amp;$B$2&amp;"_F"&amp;$A149+Z$1)</f>
        <v/>
      </c>
      <c r="AA149" s="130" t="str">
        <f>IFNA(VLOOKUP(AA$2&amp;"F"&amp;$A149+Z$1,RackfileUPLOAD!$H:$K,3,FALSE),"")</f>
        <v/>
      </c>
      <c r="AB149" s="131"/>
      <c r="AC149" s="132"/>
      <c r="AD149" s="102"/>
      <c r="AE149" s="98" t="str">
        <f>IF(AE$2="",,AE$2&amp;"_KW "&amp;$B$2&amp;"_F"&amp;$A149+AE$1)</f>
        <v/>
      </c>
      <c r="AF149" s="130" t="str">
        <f>IFNA(VLOOKUP(AF$2&amp;"F"&amp;$A149+AE$1,RackfileUPLOAD!$H:$K,3,FALSE),"")</f>
        <v/>
      </c>
      <c r="AG149" s="131"/>
      <c r="AH149" s="132"/>
      <c r="AI149" s="90"/>
      <c r="AJ149" s="90"/>
      <c r="AK149" s="98" t="str">
        <f>IF(AK$2="",,AK$2&amp;"_KW "&amp;$B$2&amp;"_F"&amp;$A149+AK$1)</f>
        <v/>
      </c>
      <c r="AL149" s="130" t="str">
        <f>IFNA(VLOOKUP(AL$2&amp;"F"&amp;$A149+AK$1,RackfileUPLOAD!$H:$K,3,FALSE),"")</f>
        <v/>
      </c>
      <c r="AM149" s="131"/>
      <c r="AN149" s="132"/>
      <c r="AO149" s="102"/>
      <c r="AP149" s="98" t="str">
        <f>IF(AP$2="",,AP$2&amp;"_KW "&amp;$B$2&amp;"_F"&amp;$A149+AP$1)</f>
        <v/>
      </c>
      <c r="AQ149" s="130" t="str">
        <f>IFNA(VLOOKUP(AQ$2&amp;"F"&amp;$A149+AP$1,RackfileUPLOAD!$H:$K,3,FALSE),"")</f>
        <v/>
      </c>
      <c r="AR149" s="131"/>
      <c r="AS149" s="132"/>
      <c r="AT149" s="90"/>
      <c r="AU149" s="90"/>
      <c r="AV149" s="98" t="str">
        <f>IF(AV$2="",,AV$2&amp;"_KW "&amp;$B$2&amp;"_F"&amp;$A149+AV$1)</f>
        <v/>
      </c>
      <c r="AW149" s="130" t="str">
        <f>IFNA(VLOOKUP(AW$2&amp;"F"&amp;$A149+AV$1,RackfileUPLOAD!$H:$K,3,FALSE),"")</f>
        <v/>
      </c>
      <c r="AX149" s="131"/>
      <c r="AY149" s="132"/>
      <c r="AZ149" s="102"/>
      <c r="BA149" s="98" t="str">
        <f>IF(BA$2="",,BA$2&amp;"_KW "&amp;$B$2&amp;"_F"&amp;$A149+BA$1)</f>
        <v/>
      </c>
      <c r="BB149" s="130" t="str">
        <f>IFNA(VLOOKUP(BB$2&amp;"F"&amp;$A149+BA$1,RackfileUPLOAD!$H:$K,3,FALSE),"")</f>
        <v/>
      </c>
      <c r="BC149" s="131"/>
      <c r="BD149" s="132"/>
      <c r="BE149" s="90"/>
      <c r="BF149" s="90"/>
      <c r="BG149" s="98" t="str">
        <f>IF(BG$2="",,BG$2&amp;"_KW "&amp;$B$2&amp;"_F"&amp;$A149+BG$1)</f>
        <v/>
      </c>
      <c r="BH149" s="130" t="str">
        <f>IFNA(VLOOKUP(BH$2&amp;"F"&amp;$A149+BG$1,RackfileUPLOAD!$H:$K,3,FALSE),"")</f>
        <v/>
      </c>
      <c r="BI149" s="131"/>
      <c r="BJ149" s="132"/>
      <c r="BK149" s="102"/>
      <c r="BL149" s="98" t="str">
        <f>IF(BL$2="",,BL$2&amp;"_KW "&amp;$B$2&amp;"_F"&amp;$A149+BL$1)</f>
        <v/>
      </c>
      <c r="BM149" s="130" t="str">
        <f>IFNA(VLOOKUP(BM$2&amp;"F"&amp;$A149+BL$1,RackfileUPLOAD!$H:$K,3,FALSE),"")</f>
        <v/>
      </c>
      <c r="BN149" s="131"/>
      <c r="BO149" s="132"/>
      <c r="BP149" s="120"/>
    </row>
    <row r="150" ht="17.25" customHeight="1">
      <c r="A150" s="104"/>
      <c r="B150" s="89"/>
      <c r="C150" s="106"/>
      <c r="D150" s="104"/>
      <c r="E150" s="133"/>
      <c r="G150" s="134"/>
      <c r="H150" s="108"/>
      <c r="I150" s="104"/>
      <c r="J150" s="133"/>
      <c r="L150" s="134"/>
      <c r="M150" s="106"/>
      <c r="N150" s="106"/>
      <c r="O150" s="104"/>
      <c r="P150" s="133"/>
      <c r="R150" s="134"/>
      <c r="S150" s="108"/>
      <c r="T150" s="104"/>
      <c r="U150" s="133"/>
      <c r="W150" s="134"/>
      <c r="X150" s="106"/>
      <c r="Y150" s="106"/>
      <c r="Z150" s="104"/>
      <c r="AA150" s="133"/>
      <c r="AC150" s="134"/>
      <c r="AD150" s="108"/>
      <c r="AE150" s="104"/>
      <c r="AF150" s="133"/>
      <c r="AH150" s="134"/>
      <c r="AI150" s="106"/>
      <c r="AJ150" s="106"/>
      <c r="AK150" s="104"/>
      <c r="AL150" s="133"/>
      <c r="AN150" s="134"/>
      <c r="AO150" s="108"/>
      <c r="AP150" s="104"/>
      <c r="AQ150" s="133"/>
      <c r="AS150" s="134"/>
      <c r="AT150" s="106"/>
      <c r="AU150" s="106"/>
      <c r="AV150" s="104"/>
      <c r="AW150" s="133"/>
      <c r="AY150" s="134"/>
      <c r="AZ150" s="108"/>
      <c r="BA150" s="104"/>
      <c r="BB150" s="133"/>
      <c r="BD150" s="134"/>
      <c r="BE150" s="106"/>
      <c r="BF150" s="106"/>
      <c r="BG150" s="104"/>
      <c r="BH150" s="133"/>
      <c r="BJ150" s="134"/>
      <c r="BK150" s="108"/>
      <c r="BL150" s="104"/>
      <c r="BM150" s="133"/>
      <c r="BO150" s="134"/>
      <c r="BP150" s="120"/>
    </row>
    <row r="151" ht="33.75" customHeight="1">
      <c r="A151" s="109"/>
      <c r="B151" s="89"/>
      <c r="C151" s="111"/>
      <c r="D151" s="109"/>
      <c r="E151" s="135"/>
      <c r="F151" s="136"/>
      <c r="G151" s="137"/>
      <c r="H151" s="113"/>
      <c r="I151" s="109"/>
      <c r="J151" s="135"/>
      <c r="K151" s="136"/>
      <c r="L151" s="137"/>
      <c r="M151" s="111"/>
      <c r="N151" s="111"/>
      <c r="O151" s="109"/>
      <c r="P151" s="135"/>
      <c r="Q151" s="136"/>
      <c r="R151" s="137"/>
      <c r="S151" s="113"/>
      <c r="T151" s="109"/>
      <c r="U151" s="135"/>
      <c r="V151" s="136"/>
      <c r="W151" s="137"/>
      <c r="X151" s="111"/>
      <c r="Y151" s="111"/>
      <c r="Z151" s="109"/>
      <c r="AA151" s="135"/>
      <c r="AB151" s="136"/>
      <c r="AC151" s="137"/>
      <c r="AD151" s="113"/>
      <c r="AE151" s="109"/>
      <c r="AF151" s="135"/>
      <c r="AG151" s="136"/>
      <c r="AH151" s="137"/>
      <c r="AI151" s="111"/>
      <c r="AJ151" s="111"/>
      <c r="AK151" s="109"/>
      <c r="AL151" s="135"/>
      <c r="AM151" s="136"/>
      <c r="AN151" s="137"/>
      <c r="AO151" s="113"/>
      <c r="AP151" s="109"/>
      <c r="AQ151" s="135"/>
      <c r="AR151" s="136"/>
      <c r="AS151" s="137"/>
      <c r="AT151" s="111"/>
      <c r="AU151" s="111"/>
      <c r="AV151" s="109"/>
      <c r="AW151" s="135"/>
      <c r="AX151" s="136"/>
      <c r="AY151" s="137"/>
      <c r="AZ151" s="113"/>
      <c r="BA151" s="109"/>
      <c r="BB151" s="135"/>
      <c r="BC151" s="136"/>
      <c r="BD151" s="137"/>
      <c r="BE151" s="111"/>
      <c r="BF151" s="111"/>
      <c r="BG151" s="109"/>
      <c r="BH151" s="135"/>
      <c r="BI151" s="136"/>
      <c r="BJ151" s="137"/>
      <c r="BK151" s="113"/>
      <c r="BL151" s="109"/>
      <c r="BM151" s="135"/>
      <c r="BN151" s="136"/>
      <c r="BO151" s="137"/>
      <c r="BP151" s="120"/>
    </row>
    <row r="152" ht="4.5" customHeight="1">
      <c r="A152" s="114"/>
      <c r="B152" s="89"/>
      <c r="C152" s="90"/>
      <c r="D152" s="138"/>
      <c r="E152" s="94"/>
      <c r="F152" s="94"/>
      <c r="G152" s="94"/>
      <c r="H152" s="90"/>
      <c r="I152" s="138"/>
      <c r="J152" s="94"/>
      <c r="K152" s="94"/>
      <c r="L152" s="94"/>
      <c r="M152" s="90"/>
      <c r="N152" s="90"/>
      <c r="O152" s="138"/>
      <c r="P152" s="94"/>
      <c r="Q152" s="94"/>
      <c r="R152" s="94"/>
      <c r="S152" s="90"/>
      <c r="T152" s="138"/>
      <c r="U152" s="94"/>
      <c r="V152" s="94"/>
      <c r="W152" s="94"/>
      <c r="X152" s="90"/>
      <c r="Y152" s="90"/>
      <c r="Z152" s="138"/>
      <c r="AA152" s="94"/>
      <c r="AB152" s="94"/>
      <c r="AC152" s="94"/>
      <c r="AD152" s="90"/>
      <c r="AE152" s="138"/>
      <c r="AF152" s="94"/>
      <c r="AG152" s="94"/>
      <c r="AH152" s="94"/>
      <c r="AI152" s="90"/>
      <c r="AJ152" s="90"/>
      <c r="AK152" s="138"/>
      <c r="AL152" s="94"/>
      <c r="AM152" s="94"/>
      <c r="AN152" s="94"/>
      <c r="AO152" s="90"/>
      <c r="AP152" s="138"/>
      <c r="AQ152" s="94"/>
      <c r="AR152" s="94"/>
      <c r="AS152" s="94"/>
      <c r="AT152" s="90"/>
      <c r="AU152" s="90"/>
      <c r="AV152" s="138"/>
      <c r="AW152" s="94"/>
      <c r="AX152" s="94"/>
      <c r="AY152" s="94"/>
      <c r="AZ152" s="90"/>
      <c r="BA152" s="138"/>
      <c r="BB152" s="94"/>
      <c r="BC152" s="94"/>
      <c r="BD152" s="94"/>
      <c r="BE152" s="90"/>
      <c r="BF152" s="90"/>
      <c r="BG152" s="138"/>
      <c r="BH152" s="94"/>
      <c r="BI152" s="94"/>
      <c r="BJ152" s="94"/>
      <c r="BK152" s="90"/>
      <c r="BL152" s="138"/>
      <c r="BM152" s="94"/>
      <c r="BN152" s="94"/>
      <c r="BO152" s="94"/>
      <c r="BP152" s="115"/>
    </row>
    <row r="153" ht="4.5" customHeight="1">
      <c r="A153" s="114"/>
      <c r="B153" s="89"/>
      <c r="C153" s="90"/>
      <c r="D153" s="138"/>
      <c r="E153" s="90"/>
      <c r="F153" s="90"/>
      <c r="G153" s="90"/>
      <c r="H153" s="90"/>
      <c r="I153" s="138"/>
      <c r="J153" s="90"/>
      <c r="K153" s="90"/>
      <c r="L153" s="90"/>
      <c r="M153" s="90"/>
      <c r="N153" s="90"/>
      <c r="O153" s="138"/>
      <c r="P153" s="90"/>
      <c r="Q153" s="90"/>
      <c r="R153" s="90"/>
      <c r="S153" s="90"/>
      <c r="T153" s="138"/>
      <c r="U153" s="90"/>
      <c r="V153" s="90"/>
      <c r="W153" s="90"/>
      <c r="X153" s="93"/>
      <c r="Y153" s="93"/>
      <c r="Z153" s="138"/>
      <c r="AA153" s="90"/>
      <c r="AB153" s="90"/>
      <c r="AC153" s="90"/>
      <c r="AD153" s="90"/>
      <c r="AE153" s="138"/>
      <c r="AF153" s="90"/>
      <c r="AG153" s="90"/>
      <c r="AH153" s="90"/>
      <c r="AI153" s="90"/>
      <c r="AJ153" s="90"/>
      <c r="AK153" s="138"/>
      <c r="AL153" s="90"/>
      <c r="AM153" s="90"/>
      <c r="AN153" s="90"/>
      <c r="AO153" s="90"/>
      <c r="AP153" s="138"/>
      <c r="AQ153" s="90"/>
      <c r="AR153" s="90"/>
      <c r="AS153" s="90"/>
      <c r="AT153" s="94"/>
      <c r="AU153" s="94"/>
      <c r="AV153" s="138"/>
      <c r="AW153" s="90"/>
      <c r="AX153" s="90"/>
      <c r="AY153" s="90"/>
      <c r="AZ153" s="90"/>
      <c r="BA153" s="138"/>
      <c r="BB153" s="90"/>
      <c r="BC153" s="90"/>
      <c r="BD153" s="90"/>
      <c r="BE153" s="94"/>
      <c r="BF153" s="94"/>
      <c r="BG153" s="138"/>
      <c r="BH153" s="90"/>
      <c r="BI153" s="90"/>
      <c r="BJ153" s="90"/>
      <c r="BK153" s="90"/>
      <c r="BL153" s="138"/>
      <c r="BM153" s="90"/>
      <c r="BN153" s="90"/>
      <c r="BO153" s="90"/>
      <c r="BP153" s="96"/>
    </row>
    <row r="154" ht="59.25" customHeight="1">
      <c r="A154" s="97">
        <f>A149+2</f>
        <v>85</v>
      </c>
      <c r="B154" s="89"/>
      <c r="C154" s="90"/>
      <c r="D154" s="98" t="str">
        <f>IF(D$2="",,D$2&amp;"_KW "&amp;$B$2&amp;"_F"&amp;$A154+D$1)</f>
        <v>ASL3_KW 19_F85</v>
      </c>
      <c r="E154" s="130" t="str">
        <f>IFNA(VLOOKUP(E$2&amp;"F"&amp;$A154+D$1,RackfileUPLOAD!$H:$K,3,FALSE),"")</f>
        <v>565211 - Gegrilltes Hähnchen in Ingwer-Knoblauch-Marinade</v>
      </c>
      <c r="F154" s="131"/>
      <c r="G154" s="132"/>
      <c r="H154" s="102"/>
      <c r="I154" s="98" t="str">
        <f>IF(I$2="",,I$2&amp;"_KW "&amp;$B$2&amp;"_F"&amp;$A154+I$1)</f>
        <v>ASL3_KW 19_F86</v>
      </c>
      <c r="J154" s="130" t="str">
        <f>IFNA(VLOOKUP(J$2&amp;"F"&amp;$A154+I$1,RackfileUPLOAD!$H:$K,3,FALSE),"")</f>
        <v>205 - FACTOR_ Ginger Lemon Apple Wellness Shot</v>
      </c>
      <c r="K154" s="131"/>
      <c r="L154" s="132"/>
      <c r="M154" s="90"/>
      <c r="N154" s="90"/>
      <c r="O154" s="98" t="str">
        <f>IF(O$2="",,O$2&amp;"_KW "&amp;$B$2&amp;"_F"&amp;$A154+O$1)</f>
        <v/>
      </c>
      <c r="P154" s="130" t="str">
        <f>IFNA(VLOOKUP(P$2&amp;"F"&amp;$A154+O$1,RackfileUPLOAD!$H:$K,3,FALSE),"")</f>
        <v/>
      </c>
      <c r="Q154" s="131"/>
      <c r="R154" s="132"/>
      <c r="S154" s="102"/>
      <c r="T154" s="98" t="str">
        <f>IF(T$2="",,T$2&amp;"_KW "&amp;$B$2&amp;"_F"&amp;$A154+T$1)</f>
        <v/>
      </c>
      <c r="U154" s="130" t="str">
        <f>IFNA(VLOOKUP(U$2&amp;"F"&amp;$A154+T$1,RackfileUPLOAD!$H:$K,3,FALSE),"")</f>
        <v/>
      </c>
      <c r="V154" s="131"/>
      <c r="W154" s="132"/>
      <c r="X154" s="90"/>
      <c r="Y154" s="90"/>
      <c r="Z154" s="98" t="str">
        <f>IF(Z$2="",,Z$2&amp;"_KW "&amp;$B$2&amp;"_F"&amp;$A154+Z$1)</f>
        <v/>
      </c>
      <c r="AA154" s="130" t="str">
        <f>IFNA(VLOOKUP(AA$2&amp;"F"&amp;$A154+Z$1,RackfileUPLOAD!$H:$K,3,FALSE),"")</f>
        <v/>
      </c>
      <c r="AB154" s="131"/>
      <c r="AC154" s="132"/>
      <c r="AD154" s="102"/>
      <c r="AE154" s="98" t="str">
        <f>IF(AE$2="",,AE$2&amp;"_KW "&amp;$B$2&amp;"_F"&amp;$A154+AE$1)</f>
        <v/>
      </c>
      <c r="AF154" s="130" t="str">
        <f>IFNA(VLOOKUP(AF$2&amp;"F"&amp;$A154+AE$1,RackfileUPLOAD!$H:$K,3,FALSE),"")</f>
        <v/>
      </c>
      <c r="AG154" s="131"/>
      <c r="AH154" s="132"/>
      <c r="AI154" s="90"/>
      <c r="AJ154" s="90"/>
      <c r="AK154" s="98" t="str">
        <f>IF(AK$2="",,AK$2&amp;"_KW "&amp;$B$2&amp;"_F"&amp;$A154+AK$1)</f>
        <v/>
      </c>
      <c r="AL154" s="130" t="str">
        <f>IFNA(VLOOKUP(AL$2&amp;"F"&amp;$A154+AK$1,RackfileUPLOAD!$H:$K,3,FALSE),"")</f>
        <v/>
      </c>
      <c r="AM154" s="131"/>
      <c r="AN154" s="132"/>
      <c r="AO154" s="102"/>
      <c r="AP154" s="98" t="str">
        <f>IF(AP$2="",,AP$2&amp;"_KW "&amp;$B$2&amp;"_F"&amp;$A154+AP$1)</f>
        <v/>
      </c>
      <c r="AQ154" s="130" t="str">
        <f>IFNA(VLOOKUP(AQ$2&amp;"F"&amp;$A154+AP$1,RackfileUPLOAD!$H:$K,3,FALSE),"")</f>
        <v/>
      </c>
      <c r="AR154" s="131"/>
      <c r="AS154" s="132"/>
      <c r="AT154" s="90"/>
      <c r="AU154" s="90"/>
      <c r="AV154" s="98" t="str">
        <f>IF(AV$2="",,AV$2&amp;"_KW "&amp;$B$2&amp;"_F"&amp;$A154+AV$1)</f>
        <v/>
      </c>
      <c r="AW154" s="130" t="str">
        <f>IFNA(VLOOKUP(AW$2&amp;"F"&amp;$A154+AV$1,RackfileUPLOAD!$H:$K,3,FALSE),"")</f>
        <v/>
      </c>
      <c r="AX154" s="131"/>
      <c r="AY154" s="132"/>
      <c r="AZ154" s="102"/>
      <c r="BA154" s="98" t="str">
        <f>IF(BA$2="",,BA$2&amp;"_KW "&amp;$B$2&amp;"_F"&amp;$A154+BA$1)</f>
        <v/>
      </c>
      <c r="BB154" s="130" t="str">
        <f>IFNA(VLOOKUP(BB$2&amp;"F"&amp;$A154+BA$1,RackfileUPLOAD!$H:$K,3,FALSE),"")</f>
        <v/>
      </c>
      <c r="BC154" s="131"/>
      <c r="BD154" s="132"/>
      <c r="BE154" s="90"/>
      <c r="BF154" s="90"/>
      <c r="BG154" s="98" t="str">
        <f>IF(BG$2="",,BG$2&amp;"_KW "&amp;$B$2&amp;"_F"&amp;$A154+BG$1)</f>
        <v/>
      </c>
      <c r="BH154" s="130" t="str">
        <f>IFNA(VLOOKUP(BH$2&amp;"F"&amp;$A154+BG$1,RackfileUPLOAD!$H:$K,3,FALSE),"")</f>
        <v/>
      </c>
      <c r="BI154" s="131"/>
      <c r="BJ154" s="132"/>
      <c r="BK154" s="102"/>
      <c r="BL154" s="98" t="str">
        <f>IF(BL$2="",,BL$2&amp;"_KW "&amp;$B$2&amp;"_F"&amp;$A154+BL$1)</f>
        <v/>
      </c>
      <c r="BM154" s="130" t="str">
        <f>IFNA(VLOOKUP(BM$2&amp;"F"&amp;$A154+BL$1,RackfileUPLOAD!$H:$K,3,FALSE),"")</f>
        <v/>
      </c>
      <c r="BN154" s="131"/>
      <c r="BO154" s="132"/>
      <c r="BP154" s="103"/>
    </row>
    <row r="155" ht="17.25" customHeight="1">
      <c r="A155" s="104"/>
      <c r="B155" s="89"/>
      <c r="C155" s="106"/>
      <c r="D155" s="104"/>
      <c r="E155" s="133"/>
      <c r="G155" s="134"/>
      <c r="H155" s="108"/>
      <c r="I155" s="104"/>
      <c r="J155" s="133"/>
      <c r="L155" s="134"/>
      <c r="M155" s="106"/>
      <c r="N155" s="106"/>
      <c r="O155" s="104"/>
      <c r="P155" s="133"/>
      <c r="R155" s="134"/>
      <c r="S155" s="108"/>
      <c r="T155" s="104"/>
      <c r="U155" s="133"/>
      <c r="W155" s="134"/>
      <c r="X155" s="106"/>
      <c r="Y155" s="106"/>
      <c r="Z155" s="104"/>
      <c r="AA155" s="133"/>
      <c r="AC155" s="134"/>
      <c r="AD155" s="108"/>
      <c r="AE155" s="104"/>
      <c r="AF155" s="133"/>
      <c r="AH155" s="134"/>
      <c r="AI155" s="106"/>
      <c r="AJ155" s="106"/>
      <c r="AK155" s="104"/>
      <c r="AL155" s="133"/>
      <c r="AN155" s="134"/>
      <c r="AO155" s="108"/>
      <c r="AP155" s="104"/>
      <c r="AQ155" s="133"/>
      <c r="AS155" s="134"/>
      <c r="AT155" s="106"/>
      <c r="AU155" s="106"/>
      <c r="AV155" s="104"/>
      <c r="AW155" s="133"/>
      <c r="AY155" s="134"/>
      <c r="AZ155" s="108"/>
      <c r="BA155" s="104"/>
      <c r="BB155" s="133"/>
      <c r="BD155" s="134"/>
      <c r="BE155" s="106"/>
      <c r="BF155" s="106"/>
      <c r="BG155" s="104"/>
      <c r="BH155" s="133"/>
      <c r="BJ155" s="134"/>
      <c r="BK155" s="108"/>
      <c r="BL155" s="104"/>
      <c r="BM155" s="133"/>
      <c r="BO155" s="134"/>
      <c r="BP155" s="103"/>
    </row>
    <row r="156" ht="33.75" customHeight="1">
      <c r="A156" s="109"/>
      <c r="B156" s="89"/>
      <c r="C156" s="111"/>
      <c r="D156" s="109"/>
      <c r="E156" s="135"/>
      <c r="F156" s="136"/>
      <c r="G156" s="137"/>
      <c r="H156" s="113"/>
      <c r="I156" s="109"/>
      <c r="J156" s="135"/>
      <c r="K156" s="136"/>
      <c r="L156" s="137"/>
      <c r="M156" s="111"/>
      <c r="N156" s="111"/>
      <c r="O156" s="109"/>
      <c r="P156" s="135"/>
      <c r="Q156" s="136"/>
      <c r="R156" s="137"/>
      <c r="S156" s="113"/>
      <c r="T156" s="109"/>
      <c r="U156" s="135"/>
      <c r="V156" s="136"/>
      <c r="W156" s="137"/>
      <c r="X156" s="111"/>
      <c r="Y156" s="111"/>
      <c r="Z156" s="109"/>
      <c r="AA156" s="135"/>
      <c r="AB156" s="136"/>
      <c r="AC156" s="137"/>
      <c r="AD156" s="113"/>
      <c r="AE156" s="109"/>
      <c r="AF156" s="135"/>
      <c r="AG156" s="136"/>
      <c r="AH156" s="137"/>
      <c r="AI156" s="111"/>
      <c r="AJ156" s="111"/>
      <c r="AK156" s="109"/>
      <c r="AL156" s="135"/>
      <c r="AM156" s="136"/>
      <c r="AN156" s="137"/>
      <c r="AO156" s="113"/>
      <c r="AP156" s="109"/>
      <c r="AQ156" s="135"/>
      <c r="AR156" s="136"/>
      <c r="AS156" s="137"/>
      <c r="AT156" s="111"/>
      <c r="AU156" s="111"/>
      <c r="AV156" s="109"/>
      <c r="AW156" s="135"/>
      <c r="AX156" s="136"/>
      <c r="AY156" s="137"/>
      <c r="AZ156" s="113"/>
      <c r="BA156" s="109"/>
      <c r="BB156" s="135"/>
      <c r="BC156" s="136"/>
      <c r="BD156" s="137"/>
      <c r="BE156" s="111"/>
      <c r="BF156" s="111"/>
      <c r="BG156" s="109"/>
      <c r="BH156" s="135"/>
      <c r="BI156" s="136"/>
      <c r="BJ156" s="137"/>
      <c r="BK156" s="113"/>
      <c r="BL156" s="109"/>
      <c r="BM156" s="135"/>
      <c r="BN156" s="136"/>
      <c r="BO156" s="137"/>
      <c r="BP156" s="103"/>
    </row>
    <row r="157" ht="9.0" customHeight="1">
      <c r="A157" s="114"/>
      <c r="B157" s="89"/>
      <c r="C157" s="90"/>
      <c r="D157" s="138"/>
      <c r="E157" s="94"/>
      <c r="F157" s="94"/>
      <c r="G157" s="94"/>
      <c r="H157" s="90"/>
      <c r="I157" s="138"/>
      <c r="J157" s="94"/>
      <c r="K157" s="94"/>
      <c r="L157" s="94"/>
      <c r="M157" s="90"/>
      <c r="N157" s="90"/>
      <c r="O157" s="138"/>
      <c r="P157" s="94"/>
      <c r="Q157" s="94"/>
      <c r="R157" s="94"/>
      <c r="S157" s="90"/>
      <c r="T157" s="138"/>
      <c r="U157" s="94"/>
      <c r="V157" s="94"/>
      <c r="W157" s="94"/>
      <c r="X157" s="90"/>
      <c r="Y157" s="90"/>
      <c r="Z157" s="138"/>
      <c r="AA157" s="94"/>
      <c r="AB157" s="94"/>
      <c r="AC157" s="94"/>
      <c r="AD157" s="90"/>
      <c r="AE157" s="138"/>
      <c r="AF157" s="94"/>
      <c r="AG157" s="94"/>
      <c r="AH157" s="94"/>
      <c r="AI157" s="90"/>
      <c r="AJ157" s="90"/>
      <c r="AK157" s="138"/>
      <c r="AL157" s="94"/>
      <c r="AM157" s="94"/>
      <c r="AN157" s="94"/>
      <c r="AO157" s="90"/>
      <c r="AP157" s="138"/>
      <c r="AQ157" s="94"/>
      <c r="AR157" s="94"/>
      <c r="AS157" s="94"/>
      <c r="AT157" s="90"/>
      <c r="AU157" s="90"/>
      <c r="AV157" s="138"/>
      <c r="AW157" s="94"/>
      <c r="AX157" s="94"/>
      <c r="AY157" s="94"/>
      <c r="AZ157" s="90"/>
      <c r="BA157" s="138"/>
      <c r="BB157" s="94"/>
      <c r="BC157" s="94"/>
      <c r="BD157" s="94"/>
      <c r="BE157" s="90"/>
      <c r="BF157" s="90"/>
      <c r="BG157" s="138"/>
      <c r="BH157" s="94"/>
      <c r="BI157" s="94"/>
      <c r="BJ157" s="94"/>
      <c r="BK157" s="90"/>
      <c r="BL157" s="138"/>
      <c r="BM157" s="94"/>
      <c r="BN157" s="94"/>
      <c r="BO157" s="94"/>
      <c r="BP157" s="115"/>
    </row>
    <row r="158" ht="59.25" customHeight="1">
      <c r="A158" s="97">
        <f>A154+2</f>
        <v>87</v>
      </c>
      <c r="B158" s="89"/>
      <c r="C158" s="90"/>
      <c r="D158" s="98" t="str">
        <f>IF(D$2="",,D$2&amp;"_KW "&amp;$B$2&amp;"_F"&amp;$A158+D$1)</f>
        <v>ASL3_KW 19_F87</v>
      </c>
      <c r="E158" s="130" t="str">
        <f>IFNA(VLOOKUP(E$2&amp;"F"&amp;$A158+D$1,RackfileUPLOAD!$H:$K,3,FALSE),"")</f>
        <v/>
      </c>
      <c r="F158" s="131"/>
      <c r="G158" s="132"/>
      <c r="H158" s="102"/>
      <c r="I158" s="98" t="str">
        <f>IF(I$2="",,I$2&amp;"_KW "&amp;$B$2&amp;"_F"&amp;$A158+I$1)</f>
        <v>ASL3_KW 19_F88</v>
      </c>
      <c r="J158" s="141" t="str">
        <f>IFNA(VLOOKUP(J$2&amp;"F"&amp;$A158+I$1,RackfileUPLOAD!$H:$K,3,FALSE),"")</f>
        <v>565309 - Geschmortes Rind in Kräuterjus</v>
      </c>
      <c r="K158" s="131"/>
      <c r="L158" s="132"/>
      <c r="M158" s="90"/>
      <c r="N158" s="90"/>
      <c r="O158" s="98" t="str">
        <f>IF(O$2="",,O$2&amp;"_KW "&amp;$B$2&amp;"_F"&amp;$A158+O$1)</f>
        <v/>
      </c>
      <c r="P158" s="130" t="str">
        <f>IFNA(VLOOKUP(P$2&amp;"F"&amp;$A158+O$1,RackfileUPLOAD!$H:$K,3,FALSE),"")</f>
        <v/>
      </c>
      <c r="Q158" s="131"/>
      <c r="R158" s="132"/>
      <c r="S158" s="102"/>
      <c r="T158" s="98" t="str">
        <f>IF(T$2="",,T$2&amp;"_KW "&amp;$B$2&amp;"_F"&amp;$A158+T$1)</f>
        <v/>
      </c>
      <c r="U158" s="130" t="str">
        <f>IFNA(VLOOKUP(U$2&amp;"F"&amp;$A158+T$1,RackfileUPLOAD!$H:$K,3,FALSE),"")</f>
        <v/>
      </c>
      <c r="V158" s="131"/>
      <c r="W158" s="132"/>
      <c r="X158" s="90"/>
      <c r="Y158" s="90"/>
      <c r="Z158" s="98" t="str">
        <f>IF(Z$2="",,Z$2&amp;"_KW "&amp;$B$2&amp;"_F"&amp;$A158+Z$1)</f>
        <v/>
      </c>
      <c r="AA158" s="130" t="str">
        <f>IFNA(VLOOKUP(AA$2&amp;"F"&amp;$A158+Z$1,RackfileUPLOAD!$H:$K,3,FALSE),"")</f>
        <v/>
      </c>
      <c r="AB158" s="131"/>
      <c r="AC158" s="132"/>
      <c r="AD158" s="102"/>
      <c r="AE158" s="98" t="str">
        <f>IF(AE$2="",,AE$2&amp;"_KW "&amp;$B$2&amp;"_F"&amp;$A158+AE$1)</f>
        <v/>
      </c>
      <c r="AF158" s="130" t="str">
        <f>IFNA(VLOOKUP(AF$2&amp;"F"&amp;$A158+AE$1,RackfileUPLOAD!$H:$K,3,FALSE),"")</f>
        <v/>
      </c>
      <c r="AG158" s="131"/>
      <c r="AH158" s="132"/>
      <c r="AI158" s="90"/>
      <c r="AJ158" s="90"/>
      <c r="AK158" s="98" t="str">
        <f>IF(AK$2="",,AK$2&amp;"_KW "&amp;$B$2&amp;"_F"&amp;$A158+AK$1)</f>
        <v/>
      </c>
      <c r="AL158" s="130" t="str">
        <f>IFNA(VLOOKUP(AL$2&amp;"F"&amp;$A158+AK$1,RackfileUPLOAD!$H:$K,3,FALSE),"")</f>
        <v/>
      </c>
      <c r="AM158" s="131"/>
      <c r="AN158" s="132"/>
      <c r="AO158" s="102"/>
      <c r="AP158" s="98" t="str">
        <f>IF(AP$2="",,AP$2&amp;"_KW "&amp;$B$2&amp;"_F"&amp;$A158+AP$1)</f>
        <v/>
      </c>
      <c r="AQ158" s="130" t="str">
        <f>IFNA(VLOOKUP(AQ$2&amp;"F"&amp;$A158+AP$1,RackfileUPLOAD!$H:$K,3,FALSE),"")</f>
        <v/>
      </c>
      <c r="AR158" s="131"/>
      <c r="AS158" s="132"/>
      <c r="AT158" s="90"/>
      <c r="AU158" s="90"/>
      <c r="AV158" s="98" t="str">
        <f>IF(AV$2="",,AV$2&amp;"_KW "&amp;$B$2&amp;"_F"&amp;$A158+AV$1)</f>
        <v/>
      </c>
      <c r="AW158" s="130" t="str">
        <f>IFNA(VLOOKUP(AW$2&amp;"F"&amp;$A158+AV$1,RackfileUPLOAD!$H:$K,3,FALSE),"")</f>
        <v/>
      </c>
      <c r="AX158" s="131"/>
      <c r="AY158" s="132"/>
      <c r="AZ158" s="102"/>
      <c r="BA158" s="98" t="str">
        <f>IF(BA$2="",,BA$2&amp;"_KW "&amp;$B$2&amp;"_F"&amp;$A158+BA$1)</f>
        <v/>
      </c>
      <c r="BB158" s="130" t="str">
        <f>IFNA(VLOOKUP(BB$2&amp;"F"&amp;$A158+BA$1,RackfileUPLOAD!$H:$K,3,FALSE),"")</f>
        <v/>
      </c>
      <c r="BC158" s="131"/>
      <c r="BD158" s="132"/>
      <c r="BE158" s="90"/>
      <c r="BF158" s="90"/>
      <c r="BG158" s="98" t="str">
        <f>IF(BG$2="",,BG$2&amp;"_KW "&amp;$B$2&amp;"_F"&amp;$A158+BG$1)</f>
        <v/>
      </c>
      <c r="BH158" s="130" t="str">
        <f>IFNA(VLOOKUP(BH$2&amp;"F"&amp;$A158+BG$1,RackfileUPLOAD!$H:$K,3,FALSE),"")</f>
        <v/>
      </c>
      <c r="BI158" s="131"/>
      <c r="BJ158" s="132"/>
      <c r="BK158" s="102"/>
      <c r="BL158" s="98" t="str">
        <f>IF(BL$2="",,BL$2&amp;"_KW "&amp;$B$2&amp;"_F"&amp;$A158+BL$1)</f>
        <v/>
      </c>
      <c r="BM158" s="130" t="str">
        <f>IFNA(VLOOKUP(BM$2&amp;"F"&amp;$A158+BL$1,RackfileUPLOAD!$H:$K,3,FALSE),"")</f>
        <v/>
      </c>
      <c r="BN158" s="131"/>
      <c r="BO158" s="132"/>
      <c r="BP158" s="103"/>
    </row>
    <row r="159" ht="17.25" customHeight="1">
      <c r="A159" s="104"/>
      <c r="B159" s="89"/>
      <c r="C159" s="106"/>
      <c r="D159" s="104"/>
      <c r="E159" s="133"/>
      <c r="G159" s="134"/>
      <c r="H159" s="108"/>
      <c r="I159" s="104"/>
      <c r="J159" s="133"/>
      <c r="L159" s="134"/>
      <c r="M159" s="106"/>
      <c r="N159" s="106"/>
      <c r="O159" s="104"/>
      <c r="P159" s="133"/>
      <c r="R159" s="134"/>
      <c r="S159" s="108"/>
      <c r="T159" s="104"/>
      <c r="U159" s="133"/>
      <c r="W159" s="134"/>
      <c r="X159" s="106"/>
      <c r="Y159" s="106"/>
      <c r="Z159" s="104"/>
      <c r="AA159" s="133"/>
      <c r="AC159" s="134"/>
      <c r="AD159" s="108"/>
      <c r="AE159" s="104"/>
      <c r="AF159" s="133"/>
      <c r="AH159" s="134"/>
      <c r="AI159" s="106"/>
      <c r="AJ159" s="106"/>
      <c r="AK159" s="104"/>
      <c r="AL159" s="133"/>
      <c r="AN159" s="134"/>
      <c r="AO159" s="108"/>
      <c r="AP159" s="104"/>
      <c r="AQ159" s="133"/>
      <c r="AS159" s="134"/>
      <c r="AT159" s="106"/>
      <c r="AU159" s="106"/>
      <c r="AV159" s="104"/>
      <c r="AW159" s="133"/>
      <c r="AY159" s="134"/>
      <c r="AZ159" s="108"/>
      <c r="BA159" s="104"/>
      <c r="BB159" s="133"/>
      <c r="BD159" s="134"/>
      <c r="BE159" s="106"/>
      <c r="BF159" s="106"/>
      <c r="BG159" s="104"/>
      <c r="BH159" s="133"/>
      <c r="BJ159" s="134"/>
      <c r="BK159" s="108"/>
      <c r="BL159" s="104"/>
      <c r="BM159" s="133"/>
      <c r="BO159" s="134"/>
      <c r="BP159" s="103"/>
    </row>
    <row r="160" ht="33.75" customHeight="1">
      <c r="A160" s="109"/>
      <c r="B160" s="89"/>
      <c r="C160" s="111"/>
      <c r="D160" s="109"/>
      <c r="E160" s="135"/>
      <c r="F160" s="136"/>
      <c r="G160" s="137"/>
      <c r="H160" s="113"/>
      <c r="I160" s="109"/>
      <c r="J160" s="135"/>
      <c r="K160" s="136"/>
      <c r="L160" s="137"/>
      <c r="M160" s="111"/>
      <c r="N160" s="111"/>
      <c r="O160" s="109"/>
      <c r="P160" s="135"/>
      <c r="Q160" s="136"/>
      <c r="R160" s="137"/>
      <c r="S160" s="113"/>
      <c r="T160" s="109"/>
      <c r="U160" s="135"/>
      <c r="V160" s="136"/>
      <c r="W160" s="137"/>
      <c r="X160" s="111"/>
      <c r="Y160" s="111"/>
      <c r="Z160" s="109"/>
      <c r="AA160" s="135"/>
      <c r="AB160" s="136"/>
      <c r="AC160" s="137"/>
      <c r="AD160" s="113"/>
      <c r="AE160" s="109"/>
      <c r="AF160" s="135"/>
      <c r="AG160" s="136"/>
      <c r="AH160" s="137"/>
      <c r="AI160" s="111"/>
      <c r="AJ160" s="111"/>
      <c r="AK160" s="109"/>
      <c r="AL160" s="135"/>
      <c r="AM160" s="136"/>
      <c r="AN160" s="137"/>
      <c r="AO160" s="113"/>
      <c r="AP160" s="109"/>
      <c r="AQ160" s="135"/>
      <c r="AR160" s="136"/>
      <c r="AS160" s="137"/>
      <c r="AT160" s="111"/>
      <c r="AU160" s="111"/>
      <c r="AV160" s="109"/>
      <c r="AW160" s="135"/>
      <c r="AX160" s="136"/>
      <c r="AY160" s="137"/>
      <c r="AZ160" s="113"/>
      <c r="BA160" s="109"/>
      <c r="BB160" s="135"/>
      <c r="BC160" s="136"/>
      <c r="BD160" s="137"/>
      <c r="BE160" s="111"/>
      <c r="BF160" s="111"/>
      <c r="BG160" s="109"/>
      <c r="BH160" s="135"/>
      <c r="BI160" s="136"/>
      <c r="BJ160" s="137"/>
      <c r="BK160" s="113"/>
      <c r="BL160" s="109"/>
      <c r="BM160" s="135"/>
      <c r="BN160" s="136"/>
      <c r="BO160" s="137"/>
      <c r="BP160" s="103"/>
    </row>
    <row r="161" ht="9.0" customHeight="1">
      <c r="A161" s="88"/>
      <c r="B161" s="89"/>
      <c r="C161" s="90"/>
      <c r="D161" s="138"/>
      <c r="E161" s="94"/>
      <c r="F161" s="94"/>
      <c r="G161" s="94"/>
      <c r="H161" s="90"/>
      <c r="I161" s="138"/>
      <c r="J161" s="94"/>
      <c r="K161" s="94"/>
      <c r="L161" s="94"/>
      <c r="M161" s="90"/>
      <c r="N161" s="90"/>
      <c r="O161" s="138"/>
      <c r="P161" s="94"/>
      <c r="Q161" s="94"/>
      <c r="R161" s="94"/>
      <c r="S161" s="90"/>
      <c r="T161" s="138"/>
      <c r="U161" s="94"/>
      <c r="V161" s="94"/>
      <c r="W161" s="94"/>
      <c r="X161" s="90"/>
      <c r="Y161" s="90"/>
      <c r="Z161" s="138"/>
      <c r="AA161" s="94"/>
      <c r="AB161" s="94"/>
      <c r="AC161" s="94"/>
      <c r="AD161" s="90"/>
      <c r="AE161" s="138"/>
      <c r="AF161" s="94"/>
      <c r="AG161" s="94"/>
      <c r="AH161" s="94"/>
      <c r="AI161" s="90"/>
      <c r="AJ161" s="90"/>
      <c r="AK161" s="138"/>
      <c r="AL161" s="94"/>
      <c r="AM161" s="94"/>
      <c r="AN161" s="94"/>
      <c r="AO161" s="90"/>
      <c r="AP161" s="138"/>
      <c r="AQ161" s="94"/>
      <c r="AR161" s="94"/>
      <c r="AS161" s="94"/>
      <c r="AT161" s="90"/>
      <c r="AU161" s="90"/>
      <c r="AV161" s="138"/>
      <c r="AW161" s="94"/>
      <c r="AX161" s="94"/>
      <c r="AY161" s="94"/>
      <c r="AZ161" s="90"/>
      <c r="BA161" s="138"/>
      <c r="BB161" s="94"/>
      <c r="BC161" s="94"/>
      <c r="BD161" s="94"/>
      <c r="BE161" s="90"/>
      <c r="BF161" s="90"/>
      <c r="BG161" s="138"/>
      <c r="BH161" s="94"/>
      <c r="BI161" s="94"/>
      <c r="BJ161" s="94"/>
      <c r="BK161" s="90"/>
      <c r="BL161" s="138"/>
      <c r="BM161" s="94"/>
      <c r="BN161" s="94"/>
      <c r="BO161" s="94"/>
      <c r="BP161" s="115"/>
    </row>
    <row r="162" ht="59.25" customHeight="1">
      <c r="A162" s="97">
        <f>A158+2</f>
        <v>89</v>
      </c>
      <c r="B162" s="89"/>
      <c r="C162" s="90"/>
      <c r="D162" s="98" t="str">
        <f>IF(D$2="",,D$2&amp;"_KW "&amp;$B$2&amp;"_F"&amp;$A162+D$1)</f>
        <v>ASL3_KW 19_F89</v>
      </c>
      <c r="E162" s="130" t="str">
        <f>IFNA(VLOOKUP(E$2&amp;"F"&amp;$A162+D$1,RackfileUPLOAD!$H:$K,3,FALSE),"")</f>
        <v>220 - Free4Life_ Ginger Lemon Apple Wellness Shot_Single</v>
      </c>
      <c r="F162" s="131"/>
      <c r="G162" s="132"/>
      <c r="H162" s="102"/>
      <c r="I162" s="98" t="str">
        <f>IF(I$2="",,I$2&amp;"_KW "&amp;$B$2&amp;"_F"&amp;$A162+I$1)</f>
        <v>ASL3_KW 19_F90</v>
      </c>
      <c r="J162" s="130" t="str">
        <f>IFNA(VLOOKUP(J$2&amp;"F"&amp;$A162+I$1,RackfileUPLOAD!$H:$K,3,FALSE),"")</f>
        <v/>
      </c>
      <c r="K162" s="131"/>
      <c r="L162" s="132"/>
      <c r="M162" s="90"/>
      <c r="N162" s="90"/>
      <c r="O162" s="98" t="str">
        <f>IF(O$2="",,O$2&amp;"_KW "&amp;$B$2&amp;"_F"&amp;$A162+O$1)</f>
        <v/>
      </c>
      <c r="P162" s="130" t="str">
        <f>IFNA(VLOOKUP(P$2&amp;"F"&amp;$A162+O$1,RackfileUPLOAD!$H:$K,3,FALSE),"")</f>
        <v/>
      </c>
      <c r="Q162" s="131"/>
      <c r="R162" s="132"/>
      <c r="S162" s="102"/>
      <c r="T162" s="98" t="str">
        <f>IF(T$2="",,T$2&amp;"_KW "&amp;$B$2&amp;"_F"&amp;$A162+T$1)</f>
        <v/>
      </c>
      <c r="U162" s="130" t="str">
        <f>IFNA(VLOOKUP(U$2&amp;"F"&amp;$A162+T$1,RackfileUPLOAD!$H:$K,3,FALSE),"")</f>
        <v/>
      </c>
      <c r="V162" s="131"/>
      <c r="W162" s="132"/>
      <c r="X162" s="90"/>
      <c r="Y162" s="90"/>
      <c r="Z162" s="98" t="str">
        <f>IF(Z$2="",,Z$2&amp;"_KW "&amp;$B$2&amp;"_F"&amp;$A162+Z$1)</f>
        <v/>
      </c>
      <c r="AA162" s="130" t="str">
        <f>IFNA(VLOOKUP(AA$2&amp;"F"&amp;$A162+Z$1,RackfileUPLOAD!$H:$K,3,FALSE),"")</f>
        <v/>
      </c>
      <c r="AB162" s="131"/>
      <c r="AC162" s="132"/>
      <c r="AD162" s="102"/>
      <c r="AE162" s="98" t="str">
        <f>IF(AE$2="",,AE$2&amp;"_KW "&amp;$B$2&amp;"_F"&amp;$A162+AE$1)</f>
        <v/>
      </c>
      <c r="AF162" s="130" t="str">
        <f>IFNA(VLOOKUP(AF$2&amp;"F"&amp;$A162+AE$1,RackfileUPLOAD!$H:$K,3,FALSE),"")</f>
        <v/>
      </c>
      <c r="AG162" s="131"/>
      <c r="AH162" s="132"/>
      <c r="AI162" s="90"/>
      <c r="AJ162" s="90"/>
      <c r="AK162" s="98" t="str">
        <f>IF(AK$2="",,AK$2&amp;"_KW "&amp;$B$2&amp;"_F"&amp;$A162+AK$1)</f>
        <v/>
      </c>
      <c r="AL162" s="130" t="str">
        <f>IFNA(VLOOKUP(AL$2&amp;"F"&amp;$A162+AK$1,RackfileUPLOAD!$H:$K,3,FALSE),"")</f>
        <v/>
      </c>
      <c r="AM162" s="131"/>
      <c r="AN162" s="132"/>
      <c r="AO162" s="102"/>
      <c r="AP162" s="98" t="str">
        <f>IF(AP$2="",,AP$2&amp;"_KW "&amp;$B$2&amp;"_F"&amp;$A162+AP$1)</f>
        <v/>
      </c>
      <c r="AQ162" s="130" t="str">
        <f>IFNA(VLOOKUP(AQ$2&amp;"F"&amp;$A162+AP$1,RackfileUPLOAD!$H:$K,3,FALSE),"")</f>
        <v/>
      </c>
      <c r="AR162" s="131"/>
      <c r="AS162" s="132"/>
      <c r="AT162" s="90"/>
      <c r="AU162" s="90"/>
      <c r="AV162" s="98" t="str">
        <f>IF(AV$2="",,AV$2&amp;"_KW "&amp;$B$2&amp;"_F"&amp;$A162+AV$1)</f>
        <v/>
      </c>
      <c r="AW162" s="130" t="str">
        <f>IFNA(VLOOKUP(AW$2&amp;"F"&amp;$A162+AV$1,RackfileUPLOAD!$H:$K,3,FALSE),"")</f>
        <v/>
      </c>
      <c r="AX162" s="131"/>
      <c r="AY162" s="132"/>
      <c r="AZ162" s="102"/>
      <c r="BA162" s="98" t="str">
        <f>IF(BA$2="",,BA$2&amp;"_KW "&amp;$B$2&amp;"_F"&amp;$A162+BA$1)</f>
        <v/>
      </c>
      <c r="BB162" s="130" t="str">
        <f>IFNA(VLOOKUP(BB$2&amp;"F"&amp;$A162+BA$1,RackfileUPLOAD!$H:$K,3,FALSE),"")</f>
        <v/>
      </c>
      <c r="BC162" s="131"/>
      <c r="BD162" s="132"/>
      <c r="BE162" s="90"/>
      <c r="BF162" s="90"/>
      <c r="BG162" s="98" t="str">
        <f>IF(BG$2="",,BG$2&amp;"_KW "&amp;$B$2&amp;"_F"&amp;$A162+BG$1)</f>
        <v/>
      </c>
      <c r="BH162" s="130" t="str">
        <f>IFNA(VLOOKUP(BH$2&amp;"F"&amp;$A162+BG$1,RackfileUPLOAD!$H:$K,3,FALSE),"")</f>
        <v/>
      </c>
      <c r="BI162" s="131"/>
      <c r="BJ162" s="132"/>
      <c r="BK162" s="102"/>
      <c r="BL162" s="98" t="str">
        <f>IF(BL$2="",,BL$2&amp;"_KW "&amp;$B$2&amp;"_F"&amp;$A162+BL$1)</f>
        <v/>
      </c>
      <c r="BM162" s="130" t="str">
        <f>IFNA(VLOOKUP(BM$2&amp;"F"&amp;$A162+BL$1,RackfileUPLOAD!$H:$K,3,FALSE),"")</f>
        <v/>
      </c>
      <c r="BN162" s="131"/>
      <c r="BO162" s="132"/>
      <c r="BP162" s="103"/>
    </row>
    <row r="163" ht="17.25" customHeight="1">
      <c r="A163" s="104"/>
      <c r="B163" s="89"/>
      <c r="C163" s="106"/>
      <c r="D163" s="104"/>
      <c r="E163" s="133"/>
      <c r="G163" s="134"/>
      <c r="H163" s="108"/>
      <c r="I163" s="104"/>
      <c r="J163" s="133"/>
      <c r="L163" s="134"/>
      <c r="M163" s="106"/>
      <c r="N163" s="106"/>
      <c r="O163" s="104"/>
      <c r="P163" s="133"/>
      <c r="R163" s="134"/>
      <c r="S163" s="108"/>
      <c r="T163" s="104"/>
      <c r="U163" s="133"/>
      <c r="W163" s="134"/>
      <c r="X163" s="106"/>
      <c r="Y163" s="106"/>
      <c r="Z163" s="104"/>
      <c r="AA163" s="133"/>
      <c r="AC163" s="134"/>
      <c r="AD163" s="108"/>
      <c r="AE163" s="104"/>
      <c r="AF163" s="133"/>
      <c r="AH163" s="134"/>
      <c r="AI163" s="106"/>
      <c r="AJ163" s="106"/>
      <c r="AK163" s="104"/>
      <c r="AL163" s="133"/>
      <c r="AN163" s="134"/>
      <c r="AO163" s="108"/>
      <c r="AP163" s="104"/>
      <c r="AQ163" s="133"/>
      <c r="AS163" s="134"/>
      <c r="AT163" s="106"/>
      <c r="AU163" s="106"/>
      <c r="AV163" s="104"/>
      <c r="AW163" s="133"/>
      <c r="AY163" s="134"/>
      <c r="AZ163" s="108"/>
      <c r="BA163" s="104"/>
      <c r="BB163" s="133"/>
      <c r="BD163" s="134"/>
      <c r="BE163" s="106"/>
      <c r="BF163" s="106"/>
      <c r="BG163" s="104"/>
      <c r="BH163" s="133"/>
      <c r="BJ163" s="134"/>
      <c r="BK163" s="108"/>
      <c r="BL163" s="104"/>
      <c r="BM163" s="133"/>
      <c r="BO163" s="134"/>
      <c r="BP163" s="103"/>
    </row>
    <row r="164" ht="33.75" customHeight="1">
      <c r="A164" s="109"/>
      <c r="B164" s="89"/>
      <c r="C164" s="111"/>
      <c r="D164" s="109"/>
      <c r="E164" s="135"/>
      <c r="F164" s="136"/>
      <c r="G164" s="137"/>
      <c r="H164" s="113"/>
      <c r="I164" s="109"/>
      <c r="J164" s="135"/>
      <c r="K164" s="136"/>
      <c r="L164" s="137"/>
      <c r="M164" s="111"/>
      <c r="N164" s="111"/>
      <c r="O164" s="109"/>
      <c r="P164" s="135"/>
      <c r="Q164" s="136"/>
      <c r="R164" s="137"/>
      <c r="S164" s="113"/>
      <c r="T164" s="109"/>
      <c r="U164" s="135"/>
      <c r="V164" s="136"/>
      <c r="W164" s="137"/>
      <c r="X164" s="111"/>
      <c r="Y164" s="111"/>
      <c r="Z164" s="109"/>
      <c r="AA164" s="135"/>
      <c r="AB164" s="136"/>
      <c r="AC164" s="137"/>
      <c r="AD164" s="113"/>
      <c r="AE164" s="109"/>
      <c r="AF164" s="135"/>
      <c r="AG164" s="136"/>
      <c r="AH164" s="137"/>
      <c r="AI164" s="111"/>
      <c r="AJ164" s="111"/>
      <c r="AK164" s="109"/>
      <c r="AL164" s="135"/>
      <c r="AM164" s="136"/>
      <c r="AN164" s="137"/>
      <c r="AO164" s="113"/>
      <c r="AP164" s="109"/>
      <c r="AQ164" s="135"/>
      <c r="AR164" s="136"/>
      <c r="AS164" s="137"/>
      <c r="AT164" s="111"/>
      <c r="AU164" s="111"/>
      <c r="AV164" s="109"/>
      <c r="AW164" s="135"/>
      <c r="AX164" s="136"/>
      <c r="AY164" s="137"/>
      <c r="AZ164" s="113"/>
      <c r="BA164" s="109"/>
      <c r="BB164" s="135"/>
      <c r="BC164" s="136"/>
      <c r="BD164" s="137"/>
      <c r="BE164" s="111"/>
      <c r="BF164" s="111"/>
      <c r="BG164" s="109"/>
      <c r="BH164" s="135"/>
      <c r="BI164" s="136"/>
      <c r="BJ164" s="137"/>
      <c r="BK164" s="113"/>
      <c r="BL164" s="109"/>
      <c r="BM164" s="135"/>
      <c r="BN164" s="136"/>
      <c r="BO164" s="137"/>
      <c r="BP164" s="103"/>
    </row>
    <row r="165" ht="9.0" customHeight="1">
      <c r="A165" s="88"/>
      <c r="B165" s="89"/>
      <c r="C165" s="90"/>
      <c r="D165" s="138"/>
      <c r="E165" s="94"/>
      <c r="F165" s="94"/>
      <c r="G165" s="94"/>
      <c r="H165" s="90"/>
      <c r="I165" s="138"/>
      <c r="J165" s="94"/>
      <c r="K165" s="94"/>
      <c r="L165" s="94"/>
      <c r="M165" s="90"/>
      <c r="N165" s="90"/>
      <c r="O165" s="138"/>
      <c r="P165" s="94"/>
      <c r="Q165" s="94"/>
      <c r="R165" s="94"/>
      <c r="S165" s="90"/>
      <c r="T165" s="138"/>
      <c r="U165" s="94"/>
      <c r="V165" s="94"/>
      <c r="W165" s="94"/>
      <c r="X165" s="90"/>
      <c r="Y165" s="90"/>
      <c r="Z165" s="138"/>
      <c r="AA165" s="94"/>
      <c r="AB165" s="94"/>
      <c r="AC165" s="94"/>
      <c r="AD165" s="90"/>
      <c r="AE165" s="138"/>
      <c r="AF165" s="94"/>
      <c r="AG165" s="94"/>
      <c r="AH165" s="94"/>
      <c r="AI165" s="90"/>
      <c r="AJ165" s="90"/>
      <c r="AK165" s="138"/>
      <c r="AL165" s="94"/>
      <c r="AM165" s="94"/>
      <c r="AN165" s="94"/>
      <c r="AO165" s="90"/>
      <c r="AP165" s="138"/>
      <c r="AQ165" s="94"/>
      <c r="AR165" s="94"/>
      <c r="AS165" s="94"/>
      <c r="AT165" s="90"/>
      <c r="AU165" s="90"/>
      <c r="AV165" s="138"/>
      <c r="AW165" s="94"/>
      <c r="AX165" s="94"/>
      <c r="AY165" s="94"/>
      <c r="AZ165" s="90"/>
      <c r="BA165" s="138"/>
      <c r="BB165" s="94"/>
      <c r="BC165" s="94"/>
      <c r="BD165" s="94"/>
      <c r="BE165" s="90"/>
      <c r="BF165" s="90"/>
      <c r="BG165" s="138"/>
      <c r="BH165" s="94"/>
      <c r="BI165" s="94"/>
      <c r="BJ165" s="94"/>
      <c r="BK165" s="90"/>
      <c r="BL165" s="138"/>
      <c r="BM165" s="94"/>
      <c r="BN165" s="94"/>
      <c r="BO165" s="94"/>
      <c r="BP165" s="115"/>
    </row>
    <row r="166" ht="59.25" customHeight="1">
      <c r="A166" s="97">
        <f>A162+2</f>
        <v>91</v>
      </c>
      <c r="B166" s="89"/>
      <c r="C166" s="90"/>
      <c r="D166" s="98" t="str">
        <f>IF(D$2="",,D$2&amp;"_KW "&amp;$B$2&amp;"_F"&amp;$A166+D$1)</f>
        <v>ASL3_KW 19_F91</v>
      </c>
      <c r="E166" s="130" t="str">
        <f>IFNA(VLOOKUP(E$2&amp;"F"&amp;$A166+D$1,RackfileUPLOAD!$H:$K,3,FALSE),"")</f>
        <v/>
      </c>
      <c r="F166" s="131"/>
      <c r="G166" s="132"/>
      <c r="H166" s="102"/>
      <c r="I166" s="98" t="str">
        <f>IF(I$2="",,I$2&amp;"_KW "&amp;$B$2&amp;"_F"&amp;$A166+I$1)</f>
        <v>ASL3_KW 19_F92</v>
      </c>
      <c r="J166" s="130" t="str">
        <f>IFNA(VLOOKUP(J$2&amp;"F"&amp;$A166+I$1,RackfileUPLOAD!$H:$K,3,FALSE),"")</f>
        <v>565164 - Hähnchen mit karamellisierten Zwiebeln &amp; Emmentaler-Fondue</v>
      </c>
      <c r="K166" s="131"/>
      <c r="L166" s="132"/>
      <c r="M166" s="90"/>
      <c r="N166" s="90"/>
      <c r="O166" s="98" t="str">
        <f>IF(O$2="",,O$2&amp;"_KW "&amp;$B$2&amp;"_F"&amp;$A166+O$1)</f>
        <v/>
      </c>
      <c r="P166" s="130" t="str">
        <f>IFNA(VLOOKUP(P$2&amp;"F"&amp;$A166+O$1,RackfileUPLOAD!$H:$K,3,FALSE),"")</f>
        <v/>
      </c>
      <c r="Q166" s="131"/>
      <c r="R166" s="132"/>
      <c r="S166" s="102"/>
      <c r="T166" s="98" t="str">
        <f>IF(T$2="",,T$2&amp;"_KW "&amp;$B$2&amp;"_F"&amp;$A166+T$1)</f>
        <v/>
      </c>
      <c r="U166" s="130" t="str">
        <f>IFNA(VLOOKUP(U$2&amp;"F"&amp;$A166+T$1,RackfileUPLOAD!$H:$K,3,FALSE),"")</f>
        <v/>
      </c>
      <c r="V166" s="131"/>
      <c r="W166" s="132"/>
      <c r="X166" s="90"/>
      <c r="Y166" s="90"/>
      <c r="Z166" s="98" t="str">
        <f>IF(Z$2="",,Z$2&amp;"_KW "&amp;$B$2&amp;"_F"&amp;$A166+Z$1)</f>
        <v/>
      </c>
      <c r="AA166" s="130" t="str">
        <f>IFNA(VLOOKUP(AA$2&amp;"F"&amp;$A166+Z$1,RackfileUPLOAD!$H:$K,3,FALSE),"")</f>
        <v/>
      </c>
      <c r="AB166" s="131"/>
      <c r="AC166" s="132"/>
      <c r="AD166" s="102"/>
      <c r="AE166" s="98" t="str">
        <f>IF(AE$2="",,AE$2&amp;"_KW "&amp;$B$2&amp;"_F"&amp;$A166+AE$1)</f>
        <v/>
      </c>
      <c r="AF166" s="130" t="str">
        <f>IFNA(VLOOKUP(AF$2&amp;"F"&amp;$A166+AE$1,RackfileUPLOAD!$H:$K,3,FALSE),"")</f>
        <v/>
      </c>
      <c r="AG166" s="131"/>
      <c r="AH166" s="132"/>
      <c r="AI166" s="90"/>
      <c r="AJ166" s="90"/>
      <c r="AK166" s="98" t="str">
        <f>IF(AK$2="",,AK$2&amp;"_KW "&amp;$B$2&amp;"_F"&amp;$A166+AK$1)</f>
        <v/>
      </c>
      <c r="AL166" s="130" t="str">
        <f>IFNA(VLOOKUP(AL$2&amp;"F"&amp;$A166+AK$1,RackfileUPLOAD!$H:$K,3,FALSE),"")</f>
        <v/>
      </c>
      <c r="AM166" s="131"/>
      <c r="AN166" s="132"/>
      <c r="AO166" s="102"/>
      <c r="AP166" s="98" t="str">
        <f>IF(AP$2="",,AP$2&amp;"_KW "&amp;$B$2&amp;"_F"&amp;$A166+AP$1)</f>
        <v/>
      </c>
      <c r="AQ166" s="130" t="str">
        <f>IFNA(VLOOKUP(AQ$2&amp;"F"&amp;$A166+AP$1,RackfileUPLOAD!$H:$K,3,FALSE),"")</f>
        <v/>
      </c>
      <c r="AR166" s="131"/>
      <c r="AS166" s="132"/>
      <c r="AT166" s="90"/>
      <c r="AU166" s="90"/>
      <c r="AV166" s="98" t="str">
        <f>IF(AV$2="",,AV$2&amp;"_KW "&amp;$B$2&amp;"_F"&amp;$A166+AV$1)</f>
        <v/>
      </c>
      <c r="AW166" s="130" t="str">
        <f>IFNA(VLOOKUP(AW$2&amp;"F"&amp;$A166+AV$1,RackfileUPLOAD!$H:$K,3,FALSE),"")</f>
        <v/>
      </c>
      <c r="AX166" s="131"/>
      <c r="AY166" s="132"/>
      <c r="AZ166" s="102"/>
      <c r="BA166" s="98" t="str">
        <f>IF(BA$2="",,BA$2&amp;"_KW "&amp;$B$2&amp;"_F"&amp;$A166+BA$1)</f>
        <v/>
      </c>
      <c r="BB166" s="130" t="str">
        <f>IFNA(VLOOKUP(BB$2&amp;"F"&amp;$A166+BA$1,RackfileUPLOAD!$H:$K,3,FALSE),"")</f>
        <v/>
      </c>
      <c r="BC166" s="131"/>
      <c r="BD166" s="132"/>
      <c r="BE166" s="90"/>
      <c r="BF166" s="90"/>
      <c r="BG166" s="98" t="str">
        <f>IF(BG$2="",,BG$2&amp;"_KW "&amp;$B$2&amp;"_F"&amp;$A166+BG$1)</f>
        <v/>
      </c>
      <c r="BH166" s="130" t="str">
        <f>IFNA(VLOOKUP(BH$2&amp;"F"&amp;$A166+BG$1,RackfileUPLOAD!$H:$K,3,FALSE),"")</f>
        <v/>
      </c>
      <c r="BI166" s="131"/>
      <c r="BJ166" s="132"/>
      <c r="BK166" s="102"/>
      <c r="BL166" s="98" t="str">
        <f>IF(BL$2="",,BL$2&amp;"_KW "&amp;$B$2&amp;"_F"&amp;$A166+BL$1)</f>
        <v/>
      </c>
      <c r="BM166" s="130" t="str">
        <f>IFNA(VLOOKUP(BM$2&amp;"F"&amp;$A166+BL$1,RackfileUPLOAD!$H:$K,3,FALSE),"")</f>
        <v/>
      </c>
      <c r="BN166" s="131"/>
      <c r="BO166" s="132"/>
      <c r="BP166" s="120"/>
    </row>
    <row r="167" ht="17.25" customHeight="1">
      <c r="A167" s="104"/>
      <c r="B167" s="89"/>
      <c r="C167" s="106"/>
      <c r="D167" s="104"/>
      <c r="E167" s="133"/>
      <c r="G167" s="134"/>
      <c r="H167" s="108"/>
      <c r="I167" s="104"/>
      <c r="J167" s="133"/>
      <c r="L167" s="134"/>
      <c r="M167" s="106"/>
      <c r="N167" s="106"/>
      <c r="O167" s="104"/>
      <c r="P167" s="133"/>
      <c r="R167" s="134"/>
      <c r="S167" s="108"/>
      <c r="T167" s="104"/>
      <c r="U167" s="133"/>
      <c r="W167" s="134"/>
      <c r="X167" s="106"/>
      <c r="Y167" s="106"/>
      <c r="Z167" s="104"/>
      <c r="AA167" s="133"/>
      <c r="AC167" s="134"/>
      <c r="AD167" s="108"/>
      <c r="AE167" s="104"/>
      <c r="AF167" s="133"/>
      <c r="AH167" s="134"/>
      <c r="AI167" s="106"/>
      <c r="AJ167" s="106"/>
      <c r="AK167" s="104"/>
      <c r="AL167" s="133"/>
      <c r="AN167" s="134"/>
      <c r="AO167" s="108"/>
      <c r="AP167" s="104"/>
      <c r="AQ167" s="133"/>
      <c r="AS167" s="134"/>
      <c r="AT167" s="106"/>
      <c r="AU167" s="106"/>
      <c r="AV167" s="104"/>
      <c r="AW167" s="133"/>
      <c r="AY167" s="134"/>
      <c r="AZ167" s="108"/>
      <c r="BA167" s="104"/>
      <c r="BB167" s="133"/>
      <c r="BD167" s="134"/>
      <c r="BE167" s="106"/>
      <c r="BF167" s="106"/>
      <c r="BG167" s="104"/>
      <c r="BH167" s="133"/>
      <c r="BJ167" s="134"/>
      <c r="BK167" s="108"/>
      <c r="BL167" s="104"/>
      <c r="BM167" s="133"/>
      <c r="BO167" s="134"/>
      <c r="BP167" s="120"/>
    </row>
    <row r="168" ht="33.75" customHeight="1">
      <c r="A168" s="109"/>
      <c r="B168" s="89"/>
      <c r="C168" s="111"/>
      <c r="D168" s="109"/>
      <c r="E168" s="135"/>
      <c r="F168" s="136"/>
      <c r="G168" s="137"/>
      <c r="H168" s="113"/>
      <c r="I168" s="109"/>
      <c r="J168" s="135"/>
      <c r="K168" s="136"/>
      <c r="L168" s="137"/>
      <c r="M168" s="111"/>
      <c r="N168" s="111"/>
      <c r="O168" s="109"/>
      <c r="P168" s="135"/>
      <c r="Q168" s="136"/>
      <c r="R168" s="137"/>
      <c r="S168" s="113"/>
      <c r="T168" s="109"/>
      <c r="U168" s="135"/>
      <c r="V168" s="136"/>
      <c r="W168" s="137"/>
      <c r="X168" s="111"/>
      <c r="Y168" s="111"/>
      <c r="Z168" s="109"/>
      <c r="AA168" s="135"/>
      <c r="AB168" s="136"/>
      <c r="AC168" s="137"/>
      <c r="AD168" s="113"/>
      <c r="AE168" s="109"/>
      <c r="AF168" s="135"/>
      <c r="AG168" s="136"/>
      <c r="AH168" s="137"/>
      <c r="AI168" s="111"/>
      <c r="AJ168" s="111"/>
      <c r="AK168" s="109"/>
      <c r="AL168" s="135"/>
      <c r="AM168" s="136"/>
      <c r="AN168" s="137"/>
      <c r="AO168" s="113"/>
      <c r="AP168" s="109"/>
      <c r="AQ168" s="135"/>
      <c r="AR168" s="136"/>
      <c r="AS168" s="137"/>
      <c r="AT168" s="111"/>
      <c r="AU168" s="111"/>
      <c r="AV168" s="109"/>
      <c r="AW168" s="135"/>
      <c r="AX168" s="136"/>
      <c r="AY168" s="137"/>
      <c r="AZ168" s="113"/>
      <c r="BA168" s="109"/>
      <c r="BB168" s="135"/>
      <c r="BC168" s="136"/>
      <c r="BD168" s="137"/>
      <c r="BE168" s="111"/>
      <c r="BF168" s="111"/>
      <c r="BG168" s="109"/>
      <c r="BH168" s="135"/>
      <c r="BI168" s="136"/>
      <c r="BJ168" s="137"/>
      <c r="BK168" s="113"/>
      <c r="BL168" s="109"/>
      <c r="BM168" s="135"/>
      <c r="BN168" s="136"/>
      <c r="BO168" s="137"/>
      <c r="BP168" s="120"/>
    </row>
    <row r="169" ht="9.0" customHeight="1">
      <c r="A169" s="88"/>
      <c r="B169" s="89"/>
      <c r="C169" s="90"/>
      <c r="D169" s="138"/>
      <c r="E169" s="94"/>
      <c r="F169" s="94"/>
      <c r="G169" s="94"/>
      <c r="H169" s="90"/>
      <c r="I169" s="138"/>
      <c r="J169" s="94"/>
      <c r="K169" s="94"/>
      <c r="L169" s="94"/>
      <c r="M169" s="90"/>
      <c r="N169" s="90"/>
      <c r="O169" s="138"/>
      <c r="P169" s="94"/>
      <c r="Q169" s="94"/>
      <c r="R169" s="94"/>
      <c r="S169" s="90"/>
      <c r="T169" s="138"/>
      <c r="U169" s="94"/>
      <c r="V169" s="94"/>
      <c r="W169" s="94"/>
      <c r="X169" s="90"/>
      <c r="Y169" s="90"/>
      <c r="Z169" s="138"/>
      <c r="AA169" s="94"/>
      <c r="AB169" s="94"/>
      <c r="AC169" s="94"/>
      <c r="AD169" s="90"/>
      <c r="AE169" s="138"/>
      <c r="AF169" s="94"/>
      <c r="AG169" s="94"/>
      <c r="AH169" s="94"/>
      <c r="AI169" s="90"/>
      <c r="AJ169" s="90"/>
      <c r="AK169" s="138"/>
      <c r="AL169" s="94"/>
      <c r="AM169" s="94"/>
      <c r="AN169" s="94"/>
      <c r="AO169" s="90"/>
      <c r="AP169" s="138"/>
      <c r="AQ169" s="94"/>
      <c r="AR169" s="94"/>
      <c r="AS169" s="94"/>
      <c r="AT169" s="90"/>
      <c r="AU169" s="90"/>
      <c r="AV169" s="138"/>
      <c r="AW169" s="94"/>
      <c r="AX169" s="94"/>
      <c r="AY169" s="94"/>
      <c r="AZ169" s="90"/>
      <c r="BA169" s="138"/>
      <c r="BB169" s="94"/>
      <c r="BC169" s="94"/>
      <c r="BD169" s="94"/>
      <c r="BE169" s="90"/>
      <c r="BF169" s="90"/>
      <c r="BG169" s="138"/>
      <c r="BH169" s="94"/>
      <c r="BI169" s="94"/>
      <c r="BJ169" s="94"/>
      <c r="BK169" s="90"/>
      <c r="BL169" s="138"/>
      <c r="BM169" s="94"/>
      <c r="BN169" s="94"/>
      <c r="BO169" s="94"/>
      <c r="BP169" s="115"/>
    </row>
    <row r="170" ht="59.25" customHeight="1">
      <c r="A170" s="97">
        <f>A166+2</f>
        <v>93</v>
      </c>
      <c r="B170" s="89"/>
      <c r="C170" s="90"/>
      <c r="D170" s="98" t="str">
        <f>IF(D$2="",,D$2&amp;"_KW "&amp;$B$2&amp;"_F"&amp;$A170+D$1)</f>
        <v>ASL3_KW 19_F93</v>
      </c>
      <c r="E170" s="130" t="str">
        <f>IFNA(VLOOKUP(E$2&amp;"F"&amp;$A170+D$1,RackfileUPLOAD!$H:$K,3,FALSE),"")</f>
        <v/>
      </c>
      <c r="F170" s="131"/>
      <c r="G170" s="132"/>
      <c r="H170" s="102"/>
      <c r="I170" s="98" t="str">
        <f>IF(I$2="",,I$2&amp;"_KW "&amp;$B$2&amp;"_F"&amp;$A170+I$1)</f>
        <v>ASL3_KW 19_F94</v>
      </c>
      <c r="J170" s="143" t="str">
        <f>IFNA(VLOOKUP(J$2&amp;"F"&amp;$A170+I$1,RackfileUPLOAD!$H:$K,3,FALSE),"")</f>
        <v/>
      </c>
      <c r="K170" s="131"/>
      <c r="L170" s="132"/>
      <c r="M170" s="90"/>
      <c r="N170" s="90"/>
      <c r="O170" s="98" t="str">
        <f>IF(O$2="",,O$2&amp;"_KW "&amp;$B$2&amp;"_F"&amp;$A170+O$1)</f>
        <v/>
      </c>
      <c r="P170" s="130" t="str">
        <f>IFNA(VLOOKUP(P$2&amp;"F"&amp;$A170+O$1,RackfileUPLOAD!$H:$K,3,FALSE),"")</f>
        <v/>
      </c>
      <c r="Q170" s="131"/>
      <c r="R170" s="132"/>
      <c r="S170" s="102"/>
      <c r="T170" s="98" t="str">
        <f>IF(T$2="",,T$2&amp;"_KW "&amp;$B$2&amp;"_F"&amp;$A170+T$1)</f>
        <v/>
      </c>
      <c r="U170" s="130" t="str">
        <f>IFNA(VLOOKUP(U$2&amp;"F"&amp;$A170+T$1,RackfileUPLOAD!$H:$K,3,FALSE),"")</f>
        <v/>
      </c>
      <c r="V170" s="131"/>
      <c r="W170" s="132"/>
      <c r="X170" s="90"/>
      <c r="Y170" s="90"/>
      <c r="Z170" s="98" t="str">
        <f>IF(Z$2="",,Z$2&amp;"_KW "&amp;$B$2&amp;"_F"&amp;$A170+Z$1)</f>
        <v/>
      </c>
      <c r="AA170" s="130" t="str">
        <f>IFNA(VLOOKUP(AA$2&amp;"F"&amp;$A170+Z$1,RackfileUPLOAD!$H:$K,3,FALSE),"")</f>
        <v/>
      </c>
      <c r="AB170" s="131"/>
      <c r="AC170" s="132"/>
      <c r="AD170" s="102"/>
      <c r="AE170" s="98" t="str">
        <f>IF(AE$2="",,AE$2&amp;"_KW "&amp;$B$2&amp;"_F"&amp;$A170+AE$1)</f>
        <v/>
      </c>
      <c r="AF170" s="130" t="str">
        <f>IFNA(VLOOKUP(AF$2&amp;"F"&amp;$A170+AE$1,RackfileUPLOAD!$H:$K,3,FALSE),"")</f>
        <v/>
      </c>
      <c r="AG170" s="131"/>
      <c r="AH170" s="132"/>
      <c r="AI170" s="90"/>
      <c r="AJ170" s="90"/>
      <c r="AK170" s="98" t="str">
        <f>IF(AK$2="",,AK$2&amp;"_KW "&amp;$B$2&amp;"_F"&amp;$A170+AK$1)</f>
        <v/>
      </c>
      <c r="AL170" s="130" t="str">
        <f>IFNA(VLOOKUP(AL$2&amp;"F"&amp;$A170+AK$1,RackfileUPLOAD!$H:$K,3,FALSE),"")</f>
        <v/>
      </c>
      <c r="AM170" s="131"/>
      <c r="AN170" s="132"/>
      <c r="AO170" s="102"/>
      <c r="AP170" s="98" t="str">
        <f>IF(AP$2="",,AP$2&amp;"_KW "&amp;$B$2&amp;"_F"&amp;$A170+AP$1)</f>
        <v/>
      </c>
      <c r="AQ170" s="130" t="str">
        <f>IFNA(VLOOKUP(AQ$2&amp;"F"&amp;$A170+AP$1,RackfileUPLOAD!$H:$K,3,FALSE),"")</f>
        <v/>
      </c>
      <c r="AR170" s="131"/>
      <c r="AS170" s="132"/>
      <c r="AT170" s="90"/>
      <c r="AU170" s="90"/>
      <c r="AV170" s="98" t="str">
        <f>IF(AV$2="",,AV$2&amp;"_KW "&amp;$B$2&amp;"_F"&amp;$A170+AV$1)</f>
        <v/>
      </c>
      <c r="AW170" s="130" t="str">
        <f>IFNA(VLOOKUP(AW$2&amp;"F"&amp;$A170+AV$1,RackfileUPLOAD!$H:$K,3,FALSE),"")</f>
        <v/>
      </c>
      <c r="AX170" s="131"/>
      <c r="AY170" s="132"/>
      <c r="AZ170" s="102"/>
      <c r="BA170" s="98" t="str">
        <f>IF(BA$2="",,BA$2&amp;"_KW "&amp;$B$2&amp;"_F"&amp;$A170+BA$1)</f>
        <v/>
      </c>
      <c r="BB170" s="130" t="str">
        <f>IFNA(VLOOKUP(BB$2&amp;"F"&amp;$A170+BA$1,RackfileUPLOAD!$H:$K,3,FALSE),"")</f>
        <v/>
      </c>
      <c r="BC170" s="131"/>
      <c r="BD170" s="132"/>
      <c r="BE170" s="90"/>
      <c r="BF170" s="90"/>
      <c r="BG170" s="98" t="str">
        <f>IF(BG$2="",,BG$2&amp;"_KW "&amp;$B$2&amp;"_F"&amp;$A170+BG$1)</f>
        <v/>
      </c>
      <c r="BH170" s="130" t="str">
        <f>IFNA(VLOOKUP(BH$2&amp;"F"&amp;$A170+BG$1,RackfileUPLOAD!$H:$K,3,FALSE),"")</f>
        <v/>
      </c>
      <c r="BI170" s="131"/>
      <c r="BJ170" s="132"/>
      <c r="BK170" s="102"/>
      <c r="BL170" s="98" t="str">
        <f>IF(BL$2="",,BL$2&amp;"_KW "&amp;$B$2&amp;"_F"&amp;$A170+BL$1)</f>
        <v/>
      </c>
      <c r="BM170" s="130" t="str">
        <f>IFNA(VLOOKUP(BM$2&amp;"F"&amp;$A170+BL$1,RackfileUPLOAD!$H:$K,3,FALSE),"")</f>
        <v/>
      </c>
      <c r="BN170" s="131"/>
      <c r="BO170" s="132"/>
      <c r="BP170" s="120"/>
    </row>
    <row r="171" ht="17.25" customHeight="1">
      <c r="A171" s="104"/>
      <c r="B171" s="89"/>
      <c r="C171" s="106"/>
      <c r="D171" s="104"/>
      <c r="E171" s="133"/>
      <c r="G171" s="134"/>
      <c r="H171" s="108"/>
      <c r="I171" s="104"/>
      <c r="J171" s="133"/>
      <c r="L171" s="134"/>
      <c r="M171" s="106"/>
      <c r="N171" s="106"/>
      <c r="O171" s="104"/>
      <c r="P171" s="133"/>
      <c r="R171" s="134"/>
      <c r="S171" s="108"/>
      <c r="T171" s="104"/>
      <c r="U171" s="133"/>
      <c r="W171" s="134"/>
      <c r="X171" s="106"/>
      <c r="Y171" s="106"/>
      <c r="Z171" s="104"/>
      <c r="AA171" s="133"/>
      <c r="AC171" s="134"/>
      <c r="AD171" s="108"/>
      <c r="AE171" s="104"/>
      <c r="AF171" s="133"/>
      <c r="AH171" s="134"/>
      <c r="AI171" s="106"/>
      <c r="AJ171" s="106"/>
      <c r="AK171" s="104"/>
      <c r="AL171" s="133"/>
      <c r="AN171" s="134"/>
      <c r="AO171" s="108"/>
      <c r="AP171" s="104"/>
      <c r="AQ171" s="133"/>
      <c r="AS171" s="134"/>
      <c r="AT171" s="106"/>
      <c r="AU171" s="106"/>
      <c r="AV171" s="104"/>
      <c r="AW171" s="133"/>
      <c r="AY171" s="134"/>
      <c r="AZ171" s="108"/>
      <c r="BA171" s="104"/>
      <c r="BB171" s="133"/>
      <c r="BD171" s="134"/>
      <c r="BE171" s="106"/>
      <c r="BF171" s="106"/>
      <c r="BG171" s="104"/>
      <c r="BH171" s="133"/>
      <c r="BJ171" s="134"/>
      <c r="BK171" s="108"/>
      <c r="BL171" s="104"/>
      <c r="BM171" s="133"/>
      <c r="BO171" s="134"/>
      <c r="BP171" s="120"/>
    </row>
    <row r="172" ht="33.75" customHeight="1">
      <c r="A172" s="109"/>
      <c r="B172" s="89"/>
      <c r="C172" s="111"/>
      <c r="D172" s="109"/>
      <c r="E172" s="135"/>
      <c r="F172" s="136"/>
      <c r="G172" s="137"/>
      <c r="H172" s="113"/>
      <c r="I172" s="109"/>
      <c r="J172" s="135"/>
      <c r="K172" s="136"/>
      <c r="L172" s="137"/>
      <c r="M172" s="111"/>
      <c r="N172" s="111"/>
      <c r="O172" s="109"/>
      <c r="P172" s="135"/>
      <c r="Q172" s="136"/>
      <c r="R172" s="137"/>
      <c r="S172" s="113"/>
      <c r="T172" s="109"/>
      <c r="U172" s="135"/>
      <c r="V172" s="136"/>
      <c r="W172" s="137"/>
      <c r="X172" s="111"/>
      <c r="Y172" s="111"/>
      <c r="Z172" s="109"/>
      <c r="AA172" s="135"/>
      <c r="AB172" s="136"/>
      <c r="AC172" s="137"/>
      <c r="AD172" s="113"/>
      <c r="AE172" s="109"/>
      <c r="AF172" s="135"/>
      <c r="AG172" s="136"/>
      <c r="AH172" s="137"/>
      <c r="AI172" s="111"/>
      <c r="AJ172" s="111"/>
      <c r="AK172" s="109"/>
      <c r="AL172" s="135"/>
      <c r="AM172" s="136"/>
      <c r="AN172" s="137"/>
      <c r="AO172" s="113"/>
      <c r="AP172" s="109"/>
      <c r="AQ172" s="135"/>
      <c r="AR172" s="136"/>
      <c r="AS172" s="137"/>
      <c r="AT172" s="111"/>
      <c r="AU172" s="111"/>
      <c r="AV172" s="109"/>
      <c r="AW172" s="135"/>
      <c r="AX172" s="136"/>
      <c r="AY172" s="137"/>
      <c r="AZ172" s="113"/>
      <c r="BA172" s="109"/>
      <c r="BB172" s="135"/>
      <c r="BC172" s="136"/>
      <c r="BD172" s="137"/>
      <c r="BE172" s="111"/>
      <c r="BF172" s="111"/>
      <c r="BG172" s="109"/>
      <c r="BH172" s="135"/>
      <c r="BI172" s="136"/>
      <c r="BJ172" s="137"/>
      <c r="BK172" s="113"/>
      <c r="BL172" s="109"/>
      <c r="BM172" s="135"/>
      <c r="BN172" s="136"/>
      <c r="BO172" s="137"/>
      <c r="BP172" s="120"/>
    </row>
    <row r="173" ht="9.0" customHeight="1">
      <c r="A173" s="88"/>
      <c r="B173" s="89"/>
      <c r="C173" s="90"/>
      <c r="D173" s="138"/>
      <c r="E173" s="94"/>
      <c r="F173" s="94"/>
      <c r="G173" s="94"/>
      <c r="H173" s="90"/>
      <c r="I173" s="138"/>
      <c r="J173" s="94"/>
      <c r="K173" s="94"/>
      <c r="L173" s="94"/>
      <c r="M173" s="90"/>
      <c r="N173" s="90"/>
      <c r="O173" s="138"/>
      <c r="P173" s="94"/>
      <c r="Q173" s="94"/>
      <c r="R173" s="94"/>
      <c r="S173" s="90"/>
      <c r="T173" s="138"/>
      <c r="U173" s="94"/>
      <c r="V173" s="94"/>
      <c r="W173" s="94"/>
      <c r="X173" s="90"/>
      <c r="Y173" s="90"/>
      <c r="Z173" s="138"/>
      <c r="AA173" s="94"/>
      <c r="AB173" s="94"/>
      <c r="AC173" s="94"/>
      <c r="AD173" s="90"/>
      <c r="AE173" s="138"/>
      <c r="AF173" s="94"/>
      <c r="AG173" s="94"/>
      <c r="AH173" s="94"/>
      <c r="AI173" s="90"/>
      <c r="AJ173" s="90"/>
      <c r="AK173" s="138"/>
      <c r="AL173" s="94"/>
      <c r="AM173" s="94"/>
      <c r="AN173" s="94"/>
      <c r="AO173" s="90"/>
      <c r="AP173" s="138"/>
      <c r="AQ173" s="94"/>
      <c r="AR173" s="94"/>
      <c r="AS173" s="94"/>
      <c r="AT173" s="90"/>
      <c r="AU173" s="90"/>
      <c r="AV173" s="138"/>
      <c r="AW173" s="94"/>
      <c r="AX173" s="94"/>
      <c r="AY173" s="94"/>
      <c r="AZ173" s="90"/>
      <c r="BA173" s="138"/>
      <c r="BB173" s="94"/>
      <c r="BC173" s="94"/>
      <c r="BD173" s="94"/>
      <c r="BE173" s="90"/>
      <c r="BF173" s="90"/>
      <c r="BG173" s="138"/>
      <c r="BH173" s="94"/>
      <c r="BI173" s="94"/>
      <c r="BJ173" s="94"/>
      <c r="BK173" s="90"/>
      <c r="BL173" s="138"/>
      <c r="BM173" s="94"/>
      <c r="BN173" s="94"/>
      <c r="BO173" s="94"/>
      <c r="BP173" s="115"/>
    </row>
    <row r="174" ht="59.25" customHeight="1">
      <c r="A174" s="97">
        <f>A170+2</f>
        <v>95</v>
      </c>
      <c r="B174" s="89"/>
      <c r="C174" s="90"/>
      <c r="D174" s="98" t="str">
        <f>IF(D$2="",,D$2&amp;"_KW "&amp;$B$2&amp;"_F"&amp;$A174+D$1)</f>
        <v>ASL3_KW 19_F95</v>
      </c>
      <c r="E174" s="130" t="str">
        <f>IFNA(VLOOKUP(E$2&amp;"F"&amp;$A174+D$1,RackfileUPLOAD!$H:$K,3,FALSE),"")</f>
        <v/>
      </c>
      <c r="F174" s="131"/>
      <c r="G174" s="132"/>
      <c r="H174" s="102"/>
      <c r="I174" s="98" t="str">
        <f>IF(I$2="",,I$2&amp;"_KW "&amp;$B$2&amp;"_F"&amp;$A174+I$1)</f>
        <v>ASL3_KW 19_F96</v>
      </c>
      <c r="J174" s="130" t="str">
        <f>IFNA(VLOOKUP(J$2&amp;"F"&amp;$A174+I$1,RackfileUPLOAD!$H:$K,3,FALSE),"")</f>
        <v>565189 - Lachs Piccata</v>
      </c>
      <c r="K174" s="131"/>
      <c r="L174" s="132"/>
      <c r="M174" s="90"/>
      <c r="N174" s="90"/>
      <c r="O174" s="98" t="str">
        <f>IF(O$2="",,O$2&amp;"_KW "&amp;$B$2&amp;"_F"&amp;$A174+O$1)</f>
        <v/>
      </c>
      <c r="P174" s="130" t="str">
        <f>IFNA(VLOOKUP(P$2&amp;"F"&amp;$A174+O$1,RackfileUPLOAD!$H:$K,3,FALSE),"")</f>
        <v/>
      </c>
      <c r="Q174" s="131"/>
      <c r="R174" s="132"/>
      <c r="S174" s="102"/>
      <c r="T174" s="98" t="str">
        <f>IF(T$2="",,T$2&amp;"_KW "&amp;$B$2&amp;"_F"&amp;$A174+T$1)</f>
        <v/>
      </c>
      <c r="U174" s="130" t="str">
        <f>IFNA(VLOOKUP(U$2&amp;"F"&amp;$A174+T$1,RackfileUPLOAD!$H:$K,3,FALSE),"")</f>
        <v/>
      </c>
      <c r="V174" s="131"/>
      <c r="W174" s="132"/>
      <c r="X174" s="90"/>
      <c r="Y174" s="90"/>
      <c r="Z174" s="98" t="str">
        <f>IF(Z$2="",,Z$2&amp;"_KW "&amp;$B$2&amp;"_F"&amp;$A174+Z$1)</f>
        <v/>
      </c>
      <c r="AA174" s="130" t="str">
        <f>IFNA(VLOOKUP(AA$2&amp;"F"&amp;$A174+Z$1,RackfileUPLOAD!$H:$K,3,FALSE),"")</f>
        <v/>
      </c>
      <c r="AB174" s="131"/>
      <c r="AC174" s="132"/>
      <c r="AD174" s="102"/>
      <c r="AE174" s="98" t="str">
        <f>IF(AE$2="",,AE$2&amp;"_KW "&amp;$B$2&amp;"_F"&amp;$A174+AE$1)</f>
        <v/>
      </c>
      <c r="AF174" s="130" t="str">
        <f>IFNA(VLOOKUP(AF$2&amp;"F"&amp;$A174+AE$1,RackfileUPLOAD!$H:$K,3,FALSE),"")</f>
        <v/>
      </c>
      <c r="AG174" s="131"/>
      <c r="AH174" s="132"/>
      <c r="AI174" s="90"/>
      <c r="AJ174" s="90"/>
      <c r="AK174" s="98" t="str">
        <f>IF(AK$2="",,AK$2&amp;"_KW "&amp;$B$2&amp;"_F"&amp;$A174+AK$1)</f>
        <v/>
      </c>
      <c r="AL174" s="130" t="str">
        <f>IFNA(VLOOKUP(AL$2&amp;"F"&amp;$A174+AK$1,RackfileUPLOAD!$H:$K,3,FALSE),"")</f>
        <v/>
      </c>
      <c r="AM174" s="131"/>
      <c r="AN174" s="132"/>
      <c r="AO174" s="102"/>
      <c r="AP174" s="98" t="str">
        <f>IF(AP$2="",,AP$2&amp;"_KW "&amp;$B$2&amp;"_F"&amp;$A174+AP$1)</f>
        <v/>
      </c>
      <c r="AQ174" s="130" t="str">
        <f>IFNA(VLOOKUP(AQ$2&amp;"F"&amp;$A174+AP$1,RackfileUPLOAD!$H:$K,3,FALSE),"")</f>
        <v/>
      </c>
      <c r="AR174" s="131"/>
      <c r="AS174" s="132"/>
      <c r="AT174" s="90"/>
      <c r="AU174" s="90"/>
      <c r="AV174" s="98" t="str">
        <f>IF(AV$2="",,AV$2&amp;"_KW "&amp;$B$2&amp;"_F"&amp;$A174+AV$1)</f>
        <v/>
      </c>
      <c r="AW174" s="130" t="str">
        <f>IFNA(VLOOKUP(AW$2&amp;"F"&amp;$A174+AV$1,RackfileUPLOAD!$H:$K,3,FALSE),"")</f>
        <v/>
      </c>
      <c r="AX174" s="131"/>
      <c r="AY174" s="132"/>
      <c r="AZ174" s="102"/>
      <c r="BA174" s="98" t="str">
        <f>IF(BA$2="",,BA$2&amp;"_KW "&amp;$B$2&amp;"_F"&amp;$A174+BA$1)</f>
        <v/>
      </c>
      <c r="BB174" s="130" t="str">
        <f>IFNA(VLOOKUP(BB$2&amp;"F"&amp;$A174+BA$1,RackfileUPLOAD!$H:$K,3,FALSE),"")</f>
        <v/>
      </c>
      <c r="BC174" s="131"/>
      <c r="BD174" s="132"/>
      <c r="BE174" s="90"/>
      <c r="BF174" s="90"/>
      <c r="BG174" s="98" t="str">
        <f>IF(BG$2="",,BG$2&amp;"_KW "&amp;$B$2&amp;"_F"&amp;$A174+BG$1)</f>
        <v/>
      </c>
      <c r="BH174" s="130" t="str">
        <f>IFNA(VLOOKUP(BH$2&amp;"F"&amp;$A174+BG$1,RackfileUPLOAD!$H:$K,3,FALSE),"")</f>
        <v/>
      </c>
      <c r="BI174" s="131"/>
      <c r="BJ174" s="132"/>
      <c r="BK174" s="102"/>
      <c r="BL174" s="98" t="str">
        <f>IF(BL$2="",,BL$2&amp;"_KW "&amp;$B$2&amp;"_F"&amp;$A174+BL$1)</f>
        <v/>
      </c>
      <c r="BM174" s="130" t="str">
        <f>IFNA(VLOOKUP(BM$2&amp;"F"&amp;$A174+BL$1,RackfileUPLOAD!$H:$K,3,FALSE),"")</f>
        <v/>
      </c>
      <c r="BN174" s="131"/>
      <c r="BO174" s="132"/>
      <c r="BP174" s="120"/>
    </row>
    <row r="175" ht="17.25" customHeight="1">
      <c r="A175" s="104"/>
      <c r="B175" s="89"/>
      <c r="C175" s="106"/>
      <c r="D175" s="104"/>
      <c r="E175" s="133"/>
      <c r="G175" s="134"/>
      <c r="H175" s="108"/>
      <c r="I175" s="104"/>
      <c r="J175" s="133"/>
      <c r="L175" s="134"/>
      <c r="M175" s="106"/>
      <c r="N175" s="106"/>
      <c r="O175" s="104"/>
      <c r="P175" s="133"/>
      <c r="R175" s="134"/>
      <c r="S175" s="108"/>
      <c r="T175" s="104"/>
      <c r="U175" s="133"/>
      <c r="W175" s="134"/>
      <c r="X175" s="106"/>
      <c r="Y175" s="106"/>
      <c r="Z175" s="104"/>
      <c r="AA175" s="133"/>
      <c r="AC175" s="134"/>
      <c r="AD175" s="108"/>
      <c r="AE175" s="104"/>
      <c r="AF175" s="133"/>
      <c r="AH175" s="134"/>
      <c r="AI175" s="106"/>
      <c r="AJ175" s="106"/>
      <c r="AK175" s="104"/>
      <c r="AL175" s="133"/>
      <c r="AN175" s="134"/>
      <c r="AO175" s="108"/>
      <c r="AP175" s="104"/>
      <c r="AQ175" s="133"/>
      <c r="AS175" s="134"/>
      <c r="AT175" s="106"/>
      <c r="AU175" s="106"/>
      <c r="AV175" s="104"/>
      <c r="AW175" s="133"/>
      <c r="AY175" s="134"/>
      <c r="AZ175" s="108"/>
      <c r="BA175" s="104"/>
      <c r="BB175" s="133"/>
      <c r="BD175" s="134"/>
      <c r="BE175" s="106"/>
      <c r="BF175" s="106"/>
      <c r="BG175" s="104"/>
      <c r="BH175" s="133"/>
      <c r="BJ175" s="134"/>
      <c r="BK175" s="108"/>
      <c r="BL175" s="104"/>
      <c r="BM175" s="133"/>
      <c r="BO175" s="134"/>
      <c r="BP175" s="120"/>
    </row>
    <row r="176" ht="33.75" customHeight="1">
      <c r="A176" s="109"/>
      <c r="B176" s="89"/>
      <c r="C176" s="111"/>
      <c r="D176" s="109"/>
      <c r="E176" s="135"/>
      <c r="F176" s="136"/>
      <c r="G176" s="137"/>
      <c r="H176" s="113"/>
      <c r="I176" s="109"/>
      <c r="J176" s="135"/>
      <c r="K176" s="136"/>
      <c r="L176" s="137"/>
      <c r="M176" s="111"/>
      <c r="N176" s="111"/>
      <c r="O176" s="109"/>
      <c r="P176" s="135"/>
      <c r="Q176" s="136"/>
      <c r="R176" s="137"/>
      <c r="S176" s="113"/>
      <c r="T176" s="109"/>
      <c r="U176" s="135"/>
      <c r="V176" s="136"/>
      <c r="W176" s="137"/>
      <c r="X176" s="111"/>
      <c r="Y176" s="111"/>
      <c r="Z176" s="109"/>
      <c r="AA176" s="135"/>
      <c r="AB176" s="136"/>
      <c r="AC176" s="137"/>
      <c r="AD176" s="113"/>
      <c r="AE176" s="109"/>
      <c r="AF176" s="135"/>
      <c r="AG176" s="136"/>
      <c r="AH176" s="137"/>
      <c r="AI176" s="111"/>
      <c r="AJ176" s="111"/>
      <c r="AK176" s="109"/>
      <c r="AL176" s="135"/>
      <c r="AM176" s="136"/>
      <c r="AN176" s="137"/>
      <c r="AO176" s="113"/>
      <c r="AP176" s="109"/>
      <c r="AQ176" s="135"/>
      <c r="AR176" s="136"/>
      <c r="AS176" s="137"/>
      <c r="AT176" s="111"/>
      <c r="AU176" s="111"/>
      <c r="AV176" s="109"/>
      <c r="AW176" s="135"/>
      <c r="AX176" s="136"/>
      <c r="AY176" s="137"/>
      <c r="AZ176" s="113"/>
      <c r="BA176" s="109"/>
      <c r="BB176" s="135"/>
      <c r="BC176" s="136"/>
      <c r="BD176" s="137"/>
      <c r="BE176" s="111"/>
      <c r="BF176" s="111"/>
      <c r="BG176" s="109"/>
      <c r="BH176" s="135"/>
      <c r="BI176" s="136"/>
      <c r="BJ176" s="137"/>
      <c r="BK176" s="113"/>
      <c r="BL176" s="109"/>
      <c r="BM176" s="135"/>
      <c r="BN176" s="136"/>
      <c r="BO176" s="137"/>
      <c r="BP176" s="120"/>
    </row>
    <row r="177" ht="4.5" customHeight="1">
      <c r="A177" s="114"/>
      <c r="B177" s="89"/>
      <c r="C177" s="90"/>
      <c r="D177" s="138"/>
      <c r="E177" s="94"/>
      <c r="F177" s="94"/>
      <c r="G177" s="94"/>
      <c r="H177" s="90"/>
      <c r="I177" s="138"/>
      <c r="J177" s="94"/>
      <c r="K177" s="94"/>
      <c r="L177" s="94"/>
      <c r="M177" s="90"/>
      <c r="N177" s="90"/>
      <c r="O177" s="138"/>
      <c r="P177" s="94"/>
      <c r="Q177" s="94"/>
      <c r="R177" s="94"/>
      <c r="S177" s="90"/>
      <c r="T177" s="138"/>
      <c r="U177" s="94"/>
      <c r="V177" s="94"/>
      <c r="W177" s="94"/>
      <c r="X177" s="90"/>
      <c r="Y177" s="90"/>
      <c r="Z177" s="138"/>
      <c r="AA177" s="94"/>
      <c r="AB177" s="94"/>
      <c r="AC177" s="94"/>
      <c r="AD177" s="90"/>
      <c r="AE177" s="138"/>
      <c r="AF177" s="94"/>
      <c r="AG177" s="94"/>
      <c r="AH177" s="94"/>
      <c r="AI177" s="90"/>
      <c r="AJ177" s="90"/>
      <c r="AK177" s="138"/>
      <c r="AL177" s="94"/>
      <c r="AM177" s="94"/>
      <c r="AN177" s="94"/>
      <c r="AO177" s="90"/>
      <c r="AP177" s="138"/>
      <c r="AQ177" s="94"/>
      <c r="AR177" s="94"/>
      <c r="AS177" s="94"/>
      <c r="AT177" s="90"/>
      <c r="AU177" s="90"/>
      <c r="AV177" s="138"/>
      <c r="AW177" s="94"/>
      <c r="AX177" s="94"/>
      <c r="AY177" s="94"/>
      <c r="AZ177" s="90"/>
      <c r="BA177" s="138"/>
      <c r="BB177" s="94"/>
      <c r="BC177" s="94"/>
      <c r="BD177" s="94"/>
      <c r="BE177" s="90"/>
      <c r="BF177" s="90"/>
      <c r="BG177" s="138"/>
      <c r="BH177" s="94"/>
      <c r="BI177" s="94"/>
      <c r="BJ177" s="94"/>
      <c r="BK177" s="90"/>
      <c r="BL177" s="138"/>
      <c r="BM177" s="94"/>
      <c r="BN177" s="94"/>
      <c r="BO177" s="94"/>
      <c r="BP177" s="115"/>
    </row>
    <row r="178" ht="4.5" customHeight="1">
      <c r="A178" s="114"/>
      <c r="B178" s="89"/>
      <c r="C178" s="90"/>
      <c r="D178" s="138"/>
      <c r="E178" s="90"/>
      <c r="F178" s="90"/>
      <c r="G178" s="90"/>
      <c r="H178" s="90"/>
      <c r="I178" s="138"/>
      <c r="J178" s="90"/>
      <c r="K178" s="90"/>
      <c r="L178" s="90"/>
      <c r="M178" s="90"/>
      <c r="N178" s="90"/>
      <c r="O178" s="138"/>
      <c r="P178" s="90"/>
      <c r="Q178" s="90"/>
      <c r="R178" s="90"/>
      <c r="S178" s="90"/>
      <c r="T178" s="138"/>
      <c r="U178" s="90"/>
      <c r="V178" s="90"/>
      <c r="W178" s="90"/>
      <c r="X178" s="93"/>
      <c r="Y178" s="93"/>
      <c r="Z178" s="138"/>
      <c r="AA178" s="90"/>
      <c r="AB178" s="90"/>
      <c r="AC178" s="90"/>
      <c r="AD178" s="90"/>
      <c r="AE178" s="138"/>
      <c r="AF178" s="90"/>
      <c r="AG178" s="90"/>
      <c r="AH178" s="90"/>
      <c r="AI178" s="90"/>
      <c r="AJ178" s="90"/>
      <c r="AK178" s="138"/>
      <c r="AL178" s="90"/>
      <c r="AM178" s="90"/>
      <c r="AN178" s="90"/>
      <c r="AO178" s="90"/>
      <c r="AP178" s="138"/>
      <c r="AQ178" s="90"/>
      <c r="AR178" s="90"/>
      <c r="AS178" s="90"/>
      <c r="AT178" s="94"/>
      <c r="AU178" s="94"/>
      <c r="AV178" s="138"/>
      <c r="AW178" s="90"/>
      <c r="AX178" s="90"/>
      <c r="AY178" s="90"/>
      <c r="AZ178" s="90"/>
      <c r="BA178" s="138"/>
      <c r="BB178" s="90"/>
      <c r="BC178" s="90"/>
      <c r="BD178" s="90"/>
      <c r="BE178" s="94"/>
      <c r="BF178" s="94"/>
      <c r="BG178" s="138"/>
      <c r="BH178" s="90"/>
      <c r="BI178" s="90"/>
      <c r="BJ178" s="90"/>
      <c r="BK178" s="90"/>
      <c r="BL178" s="138"/>
      <c r="BM178" s="90"/>
      <c r="BN178" s="90"/>
      <c r="BO178" s="90"/>
      <c r="BP178" s="96"/>
    </row>
    <row r="179" ht="59.25" customHeight="1">
      <c r="A179" s="97">
        <f>A174+2</f>
        <v>97</v>
      </c>
      <c r="B179" s="89"/>
      <c r="C179" s="90"/>
      <c r="D179" s="98" t="str">
        <f>IF(D$2="",,D$2&amp;"_KW "&amp;$B$2&amp;"_F"&amp;$A179+D$1)</f>
        <v>ASL3_KW 19_F97</v>
      </c>
      <c r="E179" s="130" t="str">
        <f>IFNA(VLOOKUP(E$2&amp;"F"&amp;$A179+D$1,RackfileUPLOAD!$H:$K,3,FALSE),"")</f>
        <v>565072 - Gegrilltes Hähnchen mit Ratatouille</v>
      </c>
      <c r="F179" s="131"/>
      <c r="G179" s="132"/>
      <c r="H179" s="102"/>
      <c r="I179" s="98" t="str">
        <f>IF(I$2="",,I$2&amp;"_KW "&amp;$B$2&amp;"_F"&amp;$A179+I$1)</f>
        <v>ASL3_KW 19_F98</v>
      </c>
      <c r="J179" s="144" t="str">
        <f>IFNA(VLOOKUP(J$2&amp;"F"&amp;$A179+I$1,RackfileUPLOAD!$H:$K,3,FALSE),"")</f>
        <v/>
      </c>
      <c r="K179" s="131"/>
      <c r="L179" s="132"/>
      <c r="M179" s="90"/>
      <c r="N179" s="90"/>
      <c r="O179" s="98" t="str">
        <f>IF(O$2="",,O$2&amp;"_KW "&amp;$B$2&amp;"_F"&amp;$A179+O$1)</f>
        <v/>
      </c>
      <c r="P179" s="130" t="str">
        <f>IFNA(VLOOKUP(P$2&amp;"F"&amp;$A179+O$1,RackfileUPLOAD!$H:$K,3,FALSE),"")</f>
        <v/>
      </c>
      <c r="Q179" s="131"/>
      <c r="R179" s="132"/>
      <c r="S179" s="102"/>
      <c r="T179" s="98" t="str">
        <f>IF(T$2="",,T$2&amp;"_KW "&amp;$B$2&amp;"_F"&amp;$A179+T$1)</f>
        <v/>
      </c>
      <c r="U179" s="130" t="str">
        <f>IFNA(VLOOKUP(U$2&amp;"F"&amp;$A179+T$1,RackfileUPLOAD!$H:$K,3,FALSE),"")</f>
        <v/>
      </c>
      <c r="V179" s="131"/>
      <c r="W179" s="132"/>
      <c r="X179" s="90"/>
      <c r="Y179" s="90"/>
      <c r="Z179" s="98" t="str">
        <f>IF(Z$2="",,Z$2&amp;"_KW "&amp;$B$2&amp;"_F"&amp;$A179+Z$1)</f>
        <v/>
      </c>
      <c r="AA179" s="130" t="str">
        <f>IFNA(VLOOKUP(AA$2&amp;"F"&amp;$A179+Z$1,RackfileUPLOAD!$H:$K,3,FALSE),"")</f>
        <v/>
      </c>
      <c r="AB179" s="131"/>
      <c r="AC179" s="132"/>
      <c r="AD179" s="102"/>
      <c r="AE179" s="98" t="str">
        <f>IF(AE$2="",,AE$2&amp;"_KW "&amp;$B$2&amp;"_F"&amp;$A179+AE$1)</f>
        <v/>
      </c>
      <c r="AF179" s="130" t="str">
        <f>IFNA(VLOOKUP(AF$2&amp;"F"&amp;$A179+AE$1,RackfileUPLOAD!$H:$K,3,FALSE),"")</f>
        <v/>
      </c>
      <c r="AG179" s="131"/>
      <c r="AH179" s="132"/>
      <c r="AI179" s="90"/>
      <c r="AJ179" s="90"/>
      <c r="AK179" s="98" t="str">
        <f>IF(AK$2="",,AK$2&amp;"_KW "&amp;$B$2&amp;"_F"&amp;$A179+AK$1)</f>
        <v/>
      </c>
      <c r="AL179" s="130" t="str">
        <f>IFNA(VLOOKUP(AL$2&amp;"F"&amp;$A179+AK$1,RackfileUPLOAD!$H:$K,3,FALSE),"")</f>
        <v/>
      </c>
      <c r="AM179" s="131"/>
      <c r="AN179" s="132"/>
      <c r="AO179" s="102"/>
      <c r="AP179" s="98" t="str">
        <f>IF(AP$2="",,AP$2&amp;"_KW "&amp;$B$2&amp;"_F"&amp;$A179+AP$1)</f>
        <v/>
      </c>
      <c r="AQ179" s="130" t="str">
        <f>IFNA(VLOOKUP(AQ$2&amp;"F"&amp;$A179+AP$1,RackfileUPLOAD!$H:$K,3,FALSE),"")</f>
        <v/>
      </c>
      <c r="AR179" s="131"/>
      <c r="AS179" s="132"/>
      <c r="AT179" s="90"/>
      <c r="AU179" s="90"/>
      <c r="AV179" s="98" t="str">
        <f>IF(AV$2="",,AV$2&amp;"_KW "&amp;$B$2&amp;"_F"&amp;$A179+AV$1)</f>
        <v/>
      </c>
      <c r="AW179" s="130" t="str">
        <f>IFNA(VLOOKUP(AW$2&amp;"F"&amp;$A179+AV$1,RackfileUPLOAD!$H:$K,3,FALSE),"")</f>
        <v/>
      </c>
      <c r="AX179" s="131"/>
      <c r="AY179" s="132"/>
      <c r="AZ179" s="102"/>
      <c r="BA179" s="98" t="str">
        <f>IF(BA$2="",,BA$2&amp;"_KW "&amp;$B$2&amp;"_F"&amp;$A179+BA$1)</f>
        <v/>
      </c>
      <c r="BB179" s="130" t="str">
        <f>IFNA(VLOOKUP(BB$2&amp;"F"&amp;$A179+BA$1,RackfileUPLOAD!$H:$K,3,FALSE),"")</f>
        <v/>
      </c>
      <c r="BC179" s="131"/>
      <c r="BD179" s="132"/>
      <c r="BE179" s="90"/>
      <c r="BF179" s="90"/>
      <c r="BG179" s="98" t="str">
        <f>IF(BG$2="",,BG$2&amp;"_KW "&amp;$B$2&amp;"_F"&amp;$A179+BG$1)</f>
        <v/>
      </c>
      <c r="BH179" s="130" t="str">
        <f>IFNA(VLOOKUP(BH$2&amp;"F"&amp;$A179+BG$1,RackfileUPLOAD!$H:$K,3,FALSE),"")</f>
        <v/>
      </c>
      <c r="BI179" s="131"/>
      <c r="BJ179" s="132"/>
      <c r="BK179" s="102"/>
      <c r="BL179" s="98" t="str">
        <f>IF(BL$2="",,BL$2&amp;"_KW "&amp;$B$2&amp;"_F"&amp;$A179+BL$1)</f>
        <v/>
      </c>
      <c r="BM179" s="130" t="str">
        <f>IFNA(VLOOKUP(BM$2&amp;"F"&amp;$A179+BL$1,RackfileUPLOAD!$H:$K,3,FALSE),"")</f>
        <v/>
      </c>
      <c r="BN179" s="131"/>
      <c r="BO179" s="132"/>
      <c r="BP179" s="103"/>
    </row>
    <row r="180" ht="17.25" customHeight="1">
      <c r="A180" s="104"/>
      <c r="B180" s="89"/>
      <c r="C180" s="106"/>
      <c r="D180" s="104"/>
      <c r="E180" s="133"/>
      <c r="G180" s="134"/>
      <c r="H180" s="108"/>
      <c r="I180" s="104"/>
      <c r="J180" s="133"/>
      <c r="L180" s="134"/>
      <c r="M180" s="106"/>
      <c r="N180" s="106"/>
      <c r="O180" s="104"/>
      <c r="P180" s="133"/>
      <c r="R180" s="134"/>
      <c r="S180" s="108"/>
      <c r="T180" s="104"/>
      <c r="U180" s="133"/>
      <c r="W180" s="134"/>
      <c r="X180" s="106"/>
      <c r="Y180" s="106"/>
      <c r="Z180" s="104"/>
      <c r="AA180" s="133"/>
      <c r="AC180" s="134"/>
      <c r="AD180" s="108"/>
      <c r="AE180" s="104"/>
      <c r="AF180" s="133"/>
      <c r="AH180" s="134"/>
      <c r="AI180" s="106"/>
      <c r="AJ180" s="106"/>
      <c r="AK180" s="104"/>
      <c r="AL180" s="133"/>
      <c r="AN180" s="134"/>
      <c r="AO180" s="108"/>
      <c r="AP180" s="104"/>
      <c r="AQ180" s="133"/>
      <c r="AS180" s="134"/>
      <c r="AT180" s="106"/>
      <c r="AU180" s="106"/>
      <c r="AV180" s="104"/>
      <c r="AW180" s="133"/>
      <c r="AY180" s="134"/>
      <c r="AZ180" s="108"/>
      <c r="BA180" s="104"/>
      <c r="BB180" s="133"/>
      <c r="BD180" s="134"/>
      <c r="BE180" s="106"/>
      <c r="BF180" s="106"/>
      <c r="BG180" s="104"/>
      <c r="BH180" s="133"/>
      <c r="BJ180" s="134"/>
      <c r="BK180" s="108"/>
      <c r="BL180" s="104"/>
      <c r="BM180" s="133"/>
      <c r="BO180" s="134"/>
      <c r="BP180" s="103"/>
    </row>
    <row r="181" ht="33.75" customHeight="1">
      <c r="A181" s="109"/>
      <c r="B181" s="89"/>
      <c r="C181" s="111"/>
      <c r="D181" s="109"/>
      <c r="E181" s="135"/>
      <c r="F181" s="136"/>
      <c r="G181" s="137"/>
      <c r="H181" s="113"/>
      <c r="I181" s="109"/>
      <c r="J181" s="135"/>
      <c r="K181" s="136"/>
      <c r="L181" s="137"/>
      <c r="M181" s="111"/>
      <c r="N181" s="111"/>
      <c r="O181" s="109"/>
      <c r="P181" s="135"/>
      <c r="Q181" s="136"/>
      <c r="R181" s="137"/>
      <c r="S181" s="113"/>
      <c r="T181" s="109"/>
      <c r="U181" s="135"/>
      <c r="V181" s="136"/>
      <c r="W181" s="137"/>
      <c r="X181" s="111"/>
      <c r="Y181" s="111"/>
      <c r="Z181" s="109"/>
      <c r="AA181" s="135"/>
      <c r="AB181" s="136"/>
      <c r="AC181" s="137"/>
      <c r="AD181" s="113"/>
      <c r="AE181" s="109"/>
      <c r="AF181" s="135"/>
      <c r="AG181" s="136"/>
      <c r="AH181" s="137"/>
      <c r="AI181" s="111"/>
      <c r="AJ181" s="111"/>
      <c r="AK181" s="109"/>
      <c r="AL181" s="135"/>
      <c r="AM181" s="136"/>
      <c r="AN181" s="137"/>
      <c r="AO181" s="113"/>
      <c r="AP181" s="109"/>
      <c r="AQ181" s="135"/>
      <c r="AR181" s="136"/>
      <c r="AS181" s="137"/>
      <c r="AT181" s="111"/>
      <c r="AU181" s="111"/>
      <c r="AV181" s="109"/>
      <c r="AW181" s="135"/>
      <c r="AX181" s="136"/>
      <c r="AY181" s="137"/>
      <c r="AZ181" s="113"/>
      <c r="BA181" s="109"/>
      <c r="BB181" s="135"/>
      <c r="BC181" s="136"/>
      <c r="BD181" s="137"/>
      <c r="BE181" s="111"/>
      <c r="BF181" s="111"/>
      <c r="BG181" s="109"/>
      <c r="BH181" s="135"/>
      <c r="BI181" s="136"/>
      <c r="BJ181" s="137"/>
      <c r="BK181" s="113"/>
      <c r="BL181" s="109"/>
      <c r="BM181" s="135"/>
      <c r="BN181" s="136"/>
      <c r="BO181" s="137"/>
      <c r="BP181" s="103"/>
    </row>
    <row r="182" ht="9.0" customHeight="1">
      <c r="A182" s="114"/>
      <c r="B182" s="89"/>
      <c r="C182" s="90"/>
      <c r="D182" s="138"/>
      <c r="E182" s="94"/>
      <c r="F182" s="94"/>
      <c r="G182" s="94"/>
      <c r="H182" s="90"/>
      <c r="I182" s="138"/>
      <c r="J182" s="94"/>
      <c r="K182" s="94"/>
      <c r="L182" s="94"/>
      <c r="M182" s="90"/>
      <c r="N182" s="90"/>
      <c r="O182" s="138"/>
      <c r="P182" s="94"/>
      <c r="Q182" s="94"/>
      <c r="R182" s="94"/>
      <c r="S182" s="90"/>
      <c r="T182" s="138"/>
      <c r="U182" s="94"/>
      <c r="V182" s="94"/>
      <c r="W182" s="94"/>
      <c r="X182" s="90"/>
      <c r="Y182" s="90"/>
      <c r="Z182" s="138"/>
      <c r="AA182" s="94"/>
      <c r="AB182" s="94"/>
      <c r="AC182" s="94"/>
      <c r="AD182" s="90"/>
      <c r="AE182" s="138"/>
      <c r="AF182" s="94"/>
      <c r="AG182" s="94"/>
      <c r="AH182" s="94"/>
      <c r="AI182" s="90"/>
      <c r="AJ182" s="90"/>
      <c r="AK182" s="138"/>
      <c r="AL182" s="94"/>
      <c r="AM182" s="94"/>
      <c r="AN182" s="94"/>
      <c r="AO182" s="90"/>
      <c r="AP182" s="138"/>
      <c r="AQ182" s="94"/>
      <c r="AR182" s="94"/>
      <c r="AS182" s="94"/>
      <c r="AT182" s="90"/>
      <c r="AU182" s="90"/>
      <c r="AV182" s="138"/>
      <c r="AW182" s="94"/>
      <c r="AX182" s="94"/>
      <c r="AY182" s="94"/>
      <c r="AZ182" s="90"/>
      <c r="BA182" s="138"/>
      <c r="BB182" s="94"/>
      <c r="BC182" s="94"/>
      <c r="BD182" s="94"/>
      <c r="BE182" s="90"/>
      <c r="BF182" s="90"/>
      <c r="BG182" s="138"/>
      <c r="BH182" s="94"/>
      <c r="BI182" s="94"/>
      <c r="BJ182" s="94"/>
      <c r="BK182" s="90"/>
      <c r="BL182" s="138"/>
      <c r="BM182" s="94"/>
      <c r="BN182" s="94"/>
      <c r="BO182" s="94"/>
      <c r="BP182" s="115"/>
    </row>
    <row r="183" ht="59.25" customHeight="1">
      <c r="A183" s="97">
        <f>A179+2</f>
        <v>99</v>
      </c>
      <c r="B183" s="89"/>
      <c r="C183" s="90"/>
      <c r="D183" s="98" t="str">
        <f>IF(D$2="",,D$2&amp;"_KW "&amp;$B$2&amp;"_F"&amp;$A183+D$1)</f>
        <v>ASL3_KW 19_F99</v>
      </c>
      <c r="E183" s="130" t="str">
        <f>IFNA(VLOOKUP(E$2&amp;"F"&amp;$A183+D$1,RackfileUPLOAD!$H:$K,3,FALSE),"")</f>
        <v/>
      </c>
      <c r="F183" s="131"/>
      <c r="G183" s="132"/>
      <c r="H183" s="102"/>
      <c r="I183" s="98" t="str">
        <f>IF(I$2="",,I$2&amp;"_KW "&amp;$B$2&amp;"_F"&amp;$A183+I$1)</f>
        <v>ASL3_KW 19_F100</v>
      </c>
      <c r="J183" s="130" t="str">
        <f>IFNA(VLOOKUP(J$2&amp;"F"&amp;$A183+I$1,RackfileUPLOAD!$H:$K,3,FALSE),"")</f>
        <v/>
      </c>
      <c r="K183" s="131"/>
      <c r="L183" s="132"/>
      <c r="M183" s="90"/>
      <c r="N183" s="90"/>
      <c r="O183" s="98" t="str">
        <f>IF(O$2="",,O$2&amp;"_KW "&amp;$B$2&amp;"_F"&amp;$A183+O$1)</f>
        <v/>
      </c>
      <c r="P183" s="130" t="str">
        <f>IFNA(VLOOKUP(P$2&amp;"F"&amp;$A183+O$1,RackfileUPLOAD!$H:$K,3,FALSE),"")</f>
        <v/>
      </c>
      <c r="Q183" s="131"/>
      <c r="R183" s="132"/>
      <c r="S183" s="102"/>
      <c r="T183" s="98" t="str">
        <f>IF(T$2="",,T$2&amp;"_KW "&amp;$B$2&amp;"_F"&amp;$A183+T$1)</f>
        <v/>
      </c>
      <c r="U183" s="130" t="str">
        <f>IFNA(VLOOKUP(U$2&amp;"F"&amp;$A183+T$1,RackfileUPLOAD!$H:$K,3,FALSE),"")</f>
        <v/>
      </c>
      <c r="V183" s="131"/>
      <c r="W183" s="132"/>
      <c r="X183" s="90"/>
      <c r="Y183" s="90"/>
      <c r="Z183" s="98" t="str">
        <f>IF(Z$2="",,Z$2&amp;"_KW "&amp;$B$2&amp;"_F"&amp;$A183+Z$1)</f>
        <v/>
      </c>
      <c r="AA183" s="130" t="str">
        <f>IFNA(VLOOKUP(AA$2&amp;"F"&amp;$A183+Z$1,RackfileUPLOAD!$H:$K,3,FALSE),"")</f>
        <v/>
      </c>
      <c r="AB183" s="131"/>
      <c r="AC183" s="132"/>
      <c r="AD183" s="102"/>
      <c r="AE183" s="98" t="str">
        <f>IF(AE$2="",,AE$2&amp;"_KW "&amp;$B$2&amp;"_F"&amp;$A183+AE$1)</f>
        <v/>
      </c>
      <c r="AF183" s="130" t="str">
        <f>IFNA(VLOOKUP(AF$2&amp;"F"&amp;$A183+AE$1,RackfileUPLOAD!$H:$K,3,FALSE),"")</f>
        <v/>
      </c>
      <c r="AG183" s="131"/>
      <c r="AH183" s="132"/>
      <c r="AI183" s="90"/>
      <c r="AJ183" s="90"/>
      <c r="AK183" s="98" t="str">
        <f>IF(AK$2="",,AK$2&amp;"_KW "&amp;$B$2&amp;"_F"&amp;$A183+AK$1)</f>
        <v/>
      </c>
      <c r="AL183" s="130" t="str">
        <f>IFNA(VLOOKUP(AL$2&amp;"F"&amp;$A183+AK$1,RackfileUPLOAD!$H:$K,3,FALSE),"")</f>
        <v/>
      </c>
      <c r="AM183" s="131"/>
      <c r="AN183" s="132"/>
      <c r="AO183" s="102"/>
      <c r="AP183" s="98" t="str">
        <f>IF(AP$2="",,AP$2&amp;"_KW "&amp;$B$2&amp;"_F"&amp;$A183+AP$1)</f>
        <v/>
      </c>
      <c r="AQ183" s="130" t="str">
        <f>IFNA(VLOOKUP(AQ$2&amp;"F"&amp;$A183+AP$1,RackfileUPLOAD!$H:$K,3,FALSE),"")</f>
        <v/>
      </c>
      <c r="AR183" s="131"/>
      <c r="AS183" s="132"/>
      <c r="AT183" s="90"/>
      <c r="AU183" s="90"/>
      <c r="AV183" s="98" t="str">
        <f>IF(AV$2="",,AV$2&amp;"_KW "&amp;$B$2&amp;"_F"&amp;$A183+AV$1)</f>
        <v/>
      </c>
      <c r="AW183" s="130" t="str">
        <f>IFNA(VLOOKUP(AW$2&amp;"F"&amp;$A183+AV$1,RackfileUPLOAD!$H:$K,3,FALSE),"")</f>
        <v/>
      </c>
      <c r="AX183" s="131"/>
      <c r="AY183" s="132"/>
      <c r="AZ183" s="102"/>
      <c r="BA183" s="98" t="str">
        <f>IF(BA$2="",,BA$2&amp;"_KW "&amp;$B$2&amp;"_F"&amp;$A183+BA$1)</f>
        <v/>
      </c>
      <c r="BB183" s="130" t="str">
        <f>IFNA(VLOOKUP(BB$2&amp;"F"&amp;$A183+BA$1,RackfileUPLOAD!$H:$K,3,FALSE),"")</f>
        <v/>
      </c>
      <c r="BC183" s="131"/>
      <c r="BD183" s="132"/>
      <c r="BE183" s="90"/>
      <c r="BF183" s="90"/>
      <c r="BG183" s="98" t="str">
        <f>IF(BG$2="",,BG$2&amp;"_KW "&amp;$B$2&amp;"_F"&amp;$A183+BG$1)</f>
        <v/>
      </c>
      <c r="BH183" s="130" t="str">
        <f>IFNA(VLOOKUP(BH$2&amp;"F"&amp;$A183+BG$1,RackfileUPLOAD!$H:$K,3,FALSE),"")</f>
        <v/>
      </c>
      <c r="BI183" s="131"/>
      <c r="BJ183" s="132"/>
      <c r="BK183" s="102"/>
      <c r="BL183" s="98" t="str">
        <f>IF(BL$2="",,BL$2&amp;"_KW "&amp;$B$2&amp;"_F"&amp;$A183+BL$1)</f>
        <v/>
      </c>
      <c r="BM183" s="130" t="str">
        <f>IFNA(VLOOKUP(BM$2&amp;"F"&amp;$A183+BL$1,RackfileUPLOAD!$H:$K,3,FALSE),"")</f>
        <v/>
      </c>
      <c r="BN183" s="131"/>
      <c r="BO183" s="132"/>
      <c r="BP183" s="103"/>
    </row>
    <row r="184" ht="17.25" customHeight="1">
      <c r="A184" s="104"/>
      <c r="B184" s="89"/>
      <c r="C184" s="106"/>
      <c r="D184" s="104"/>
      <c r="E184" s="133"/>
      <c r="G184" s="134"/>
      <c r="H184" s="108"/>
      <c r="I184" s="104"/>
      <c r="J184" s="133"/>
      <c r="L184" s="134"/>
      <c r="M184" s="106"/>
      <c r="N184" s="106"/>
      <c r="O184" s="104"/>
      <c r="P184" s="133"/>
      <c r="R184" s="134"/>
      <c r="S184" s="108"/>
      <c r="T184" s="104"/>
      <c r="U184" s="133"/>
      <c r="W184" s="134"/>
      <c r="X184" s="106"/>
      <c r="Y184" s="106"/>
      <c r="Z184" s="104"/>
      <c r="AA184" s="133"/>
      <c r="AC184" s="134"/>
      <c r="AD184" s="108"/>
      <c r="AE184" s="104"/>
      <c r="AF184" s="133"/>
      <c r="AH184" s="134"/>
      <c r="AI184" s="106"/>
      <c r="AJ184" s="106"/>
      <c r="AK184" s="104"/>
      <c r="AL184" s="133"/>
      <c r="AN184" s="134"/>
      <c r="AO184" s="108"/>
      <c r="AP184" s="104"/>
      <c r="AQ184" s="133"/>
      <c r="AS184" s="134"/>
      <c r="AT184" s="106"/>
      <c r="AU184" s="106"/>
      <c r="AV184" s="104"/>
      <c r="AW184" s="133"/>
      <c r="AY184" s="134"/>
      <c r="AZ184" s="108"/>
      <c r="BA184" s="104"/>
      <c r="BB184" s="133"/>
      <c r="BD184" s="134"/>
      <c r="BE184" s="106"/>
      <c r="BF184" s="106"/>
      <c r="BG184" s="104"/>
      <c r="BH184" s="133"/>
      <c r="BJ184" s="134"/>
      <c r="BK184" s="108"/>
      <c r="BL184" s="104"/>
      <c r="BM184" s="133"/>
      <c r="BO184" s="134"/>
      <c r="BP184" s="103"/>
    </row>
    <row r="185" ht="33.75" customHeight="1">
      <c r="A185" s="109"/>
      <c r="B185" s="89"/>
      <c r="C185" s="111"/>
      <c r="D185" s="109"/>
      <c r="E185" s="135"/>
      <c r="F185" s="136"/>
      <c r="G185" s="137"/>
      <c r="H185" s="113"/>
      <c r="I185" s="109"/>
      <c r="J185" s="135"/>
      <c r="K185" s="136"/>
      <c r="L185" s="137"/>
      <c r="M185" s="111"/>
      <c r="N185" s="111"/>
      <c r="O185" s="109"/>
      <c r="P185" s="135"/>
      <c r="Q185" s="136"/>
      <c r="R185" s="137"/>
      <c r="S185" s="113"/>
      <c r="T185" s="109"/>
      <c r="U185" s="135"/>
      <c r="V185" s="136"/>
      <c r="W185" s="137"/>
      <c r="X185" s="111"/>
      <c r="Y185" s="111"/>
      <c r="Z185" s="109"/>
      <c r="AA185" s="135"/>
      <c r="AB185" s="136"/>
      <c r="AC185" s="137"/>
      <c r="AD185" s="113"/>
      <c r="AE185" s="109"/>
      <c r="AF185" s="135"/>
      <c r="AG185" s="136"/>
      <c r="AH185" s="137"/>
      <c r="AI185" s="111"/>
      <c r="AJ185" s="111"/>
      <c r="AK185" s="109"/>
      <c r="AL185" s="135"/>
      <c r="AM185" s="136"/>
      <c r="AN185" s="137"/>
      <c r="AO185" s="113"/>
      <c r="AP185" s="109"/>
      <c r="AQ185" s="135"/>
      <c r="AR185" s="136"/>
      <c r="AS185" s="137"/>
      <c r="AT185" s="111"/>
      <c r="AU185" s="111"/>
      <c r="AV185" s="109"/>
      <c r="AW185" s="135"/>
      <c r="AX185" s="136"/>
      <c r="AY185" s="137"/>
      <c r="AZ185" s="113"/>
      <c r="BA185" s="109"/>
      <c r="BB185" s="135"/>
      <c r="BC185" s="136"/>
      <c r="BD185" s="137"/>
      <c r="BE185" s="111"/>
      <c r="BF185" s="111"/>
      <c r="BG185" s="109"/>
      <c r="BH185" s="135"/>
      <c r="BI185" s="136"/>
      <c r="BJ185" s="137"/>
      <c r="BK185" s="113"/>
      <c r="BL185" s="109"/>
      <c r="BM185" s="135"/>
      <c r="BN185" s="136"/>
      <c r="BO185" s="137"/>
      <c r="BP185" s="103"/>
    </row>
    <row r="186" ht="9.0" customHeight="1">
      <c r="A186" s="88"/>
      <c r="B186" s="89"/>
      <c r="C186" s="90"/>
      <c r="D186" s="138"/>
      <c r="E186" s="94"/>
      <c r="F186" s="94"/>
      <c r="G186" s="94"/>
      <c r="H186" s="90"/>
      <c r="I186" s="138"/>
      <c r="J186" s="94"/>
      <c r="K186" s="94"/>
      <c r="L186" s="94"/>
      <c r="M186" s="90"/>
      <c r="N186" s="90"/>
      <c r="O186" s="138"/>
      <c r="P186" s="94"/>
      <c r="Q186" s="94"/>
      <c r="R186" s="94"/>
      <c r="S186" s="90"/>
      <c r="T186" s="138"/>
      <c r="U186" s="94"/>
      <c r="V186" s="94"/>
      <c r="W186" s="94"/>
      <c r="X186" s="90"/>
      <c r="Y186" s="90"/>
      <c r="Z186" s="138"/>
      <c r="AA186" s="94"/>
      <c r="AB186" s="94"/>
      <c r="AC186" s="94"/>
      <c r="AD186" s="90"/>
      <c r="AE186" s="138"/>
      <c r="AF186" s="94"/>
      <c r="AG186" s="94"/>
      <c r="AH186" s="94"/>
      <c r="AI186" s="90"/>
      <c r="AJ186" s="90"/>
      <c r="AK186" s="138"/>
      <c r="AL186" s="94"/>
      <c r="AM186" s="94"/>
      <c r="AN186" s="94"/>
      <c r="AO186" s="90"/>
      <c r="AP186" s="138"/>
      <c r="AQ186" s="94"/>
      <c r="AR186" s="94"/>
      <c r="AS186" s="94"/>
      <c r="AT186" s="90"/>
      <c r="AU186" s="90"/>
      <c r="AV186" s="138"/>
      <c r="AW186" s="94"/>
      <c r="AX186" s="94"/>
      <c r="AY186" s="94"/>
      <c r="AZ186" s="90"/>
      <c r="BA186" s="138"/>
      <c r="BB186" s="94"/>
      <c r="BC186" s="94"/>
      <c r="BD186" s="94"/>
      <c r="BE186" s="90"/>
      <c r="BF186" s="90"/>
      <c r="BG186" s="138"/>
      <c r="BH186" s="94"/>
      <c r="BI186" s="94"/>
      <c r="BJ186" s="94"/>
      <c r="BK186" s="90"/>
      <c r="BL186" s="138"/>
      <c r="BM186" s="94"/>
      <c r="BN186" s="94"/>
      <c r="BO186" s="94"/>
      <c r="BP186" s="115"/>
    </row>
    <row r="187" ht="59.25" customHeight="1">
      <c r="A187" s="97">
        <f>A183+2</f>
        <v>101</v>
      </c>
      <c r="B187" s="89"/>
      <c r="C187" s="90"/>
      <c r="D187" s="98" t="str">
        <f>IF(D$2="",,D$2&amp;"_KW "&amp;$B$2&amp;"_F"&amp;$A187+D$1)</f>
        <v>ASL3_KW 19_F101</v>
      </c>
      <c r="E187" s="143" t="str">
        <f>IFNA(VLOOKUP(E$2&amp;"F"&amp;$A187+D$1,RackfileUPLOAD!$H:$K,3,FALSE),"")</f>
        <v/>
      </c>
      <c r="F187" s="131"/>
      <c r="G187" s="132"/>
      <c r="H187" s="102"/>
      <c r="I187" s="98" t="str">
        <f>IF(I$2="",,I$2&amp;"_KW "&amp;$B$2&amp;"_F"&amp;$A187+I$1)</f>
        <v>ASL3_KW 19_F102</v>
      </c>
      <c r="J187" s="130" t="str">
        <f>IFNA(VLOOKUP(J$2&amp;"F"&amp;$A187+I$1,RackfileUPLOAD!$H:$K,3,FALSE),"")</f>
        <v/>
      </c>
      <c r="K187" s="131"/>
      <c r="L187" s="132"/>
      <c r="M187" s="90"/>
      <c r="N187" s="90"/>
      <c r="O187" s="98" t="str">
        <f>IF(O$2="",,O$2&amp;"_KW "&amp;$B$2&amp;"_F"&amp;$A187+O$1)</f>
        <v/>
      </c>
      <c r="P187" s="130" t="str">
        <f>IFNA(VLOOKUP(P$2&amp;"F"&amp;$A187+O$1,RackfileUPLOAD!$H:$K,3,FALSE),"")</f>
        <v/>
      </c>
      <c r="Q187" s="131"/>
      <c r="R187" s="132"/>
      <c r="S187" s="102"/>
      <c r="T187" s="98" t="str">
        <f>IF(T$2="",,T$2&amp;"_KW "&amp;$B$2&amp;"_F"&amp;$A187+T$1)</f>
        <v/>
      </c>
      <c r="U187" s="130" t="str">
        <f>IFNA(VLOOKUP(U$2&amp;"F"&amp;$A187+T$1,RackfileUPLOAD!$H:$K,3,FALSE),"")</f>
        <v/>
      </c>
      <c r="V187" s="131"/>
      <c r="W187" s="132"/>
      <c r="X187" s="90"/>
      <c r="Y187" s="90"/>
      <c r="Z187" s="98" t="str">
        <f>IF(Z$2="",,Z$2&amp;"_KW "&amp;$B$2&amp;"_F"&amp;$A187+Z$1)</f>
        <v/>
      </c>
      <c r="AA187" s="130" t="str">
        <f>IFNA(VLOOKUP(AA$2&amp;"F"&amp;$A187+Z$1,RackfileUPLOAD!$H:$K,3,FALSE),"")</f>
        <v/>
      </c>
      <c r="AB187" s="131"/>
      <c r="AC187" s="132"/>
      <c r="AD187" s="102"/>
      <c r="AE187" s="98" t="str">
        <f>IF(AE$2="",,AE$2&amp;"_KW "&amp;$B$2&amp;"_F"&amp;$A187+AE$1)</f>
        <v/>
      </c>
      <c r="AF187" s="130" t="str">
        <f>IFNA(VLOOKUP(AF$2&amp;"F"&amp;$A187+AE$1,RackfileUPLOAD!$H:$K,3,FALSE),"")</f>
        <v/>
      </c>
      <c r="AG187" s="131"/>
      <c r="AH187" s="132"/>
      <c r="AI187" s="90"/>
      <c r="AJ187" s="90"/>
      <c r="AK187" s="98" t="str">
        <f>IF(AK$2="",,AK$2&amp;"_KW "&amp;$B$2&amp;"_F"&amp;$A187+AK$1)</f>
        <v/>
      </c>
      <c r="AL187" s="130" t="str">
        <f>IFNA(VLOOKUP(AL$2&amp;"F"&amp;$A187+AK$1,RackfileUPLOAD!$H:$K,3,FALSE),"")</f>
        <v/>
      </c>
      <c r="AM187" s="131"/>
      <c r="AN187" s="132"/>
      <c r="AO187" s="102"/>
      <c r="AP187" s="98" t="str">
        <f>IF(AP$2="",,AP$2&amp;"_KW "&amp;$B$2&amp;"_F"&amp;$A187+AP$1)</f>
        <v/>
      </c>
      <c r="AQ187" s="130" t="str">
        <f>IFNA(VLOOKUP(AQ$2&amp;"F"&amp;$A187+AP$1,RackfileUPLOAD!$H:$K,3,FALSE),"")</f>
        <v/>
      </c>
      <c r="AR187" s="131"/>
      <c r="AS187" s="132"/>
      <c r="AT187" s="90"/>
      <c r="AU187" s="90"/>
      <c r="AV187" s="98" t="str">
        <f>IF(AV$2="",,AV$2&amp;"_KW "&amp;$B$2&amp;"_F"&amp;$A187+AV$1)</f>
        <v/>
      </c>
      <c r="AW187" s="130" t="str">
        <f>IFNA(VLOOKUP(AW$2&amp;"F"&amp;$A187+AV$1,RackfileUPLOAD!$H:$K,3,FALSE),"")</f>
        <v/>
      </c>
      <c r="AX187" s="131"/>
      <c r="AY187" s="132"/>
      <c r="AZ187" s="102"/>
      <c r="BA187" s="98" t="str">
        <f>IF(BA$2="",,BA$2&amp;"_KW "&amp;$B$2&amp;"_F"&amp;$A187+BA$1)</f>
        <v/>
      </c>
      <c r="BB187" s="130" t="str">
        <f>IFNA(VLOOKUP(BB$2&amp;"F"&amp;$A187+BA$1,RackfileUPLOAD!$H:$K,3,FALSE),"")</f>
        <v/>
      </c>
      <c r="BC187" s="131"/>
      <c r="BD187" s="132"/>
      <c r="BE187" s="90"/>
      <c r="BF187" s="90"/>
      <c r="BG187" s="98" t="str">
        <f>IF(BG$2="",,BG$2&amp;"_KW "&amp;$B$2&amp;"_F"&amp;$A187+BG$1)</f>
        <v/>
      </c>
      <c r="BH187" s="130" t="str">
        <f>IFNA(VLOOKUP(BH$2&amp;"F"&amp;$A187+BG$1,RackfileUPLOAD!$H:$K,3,FALSE),"")</f>
        <v/>
      </c>
      <c r="BI187" s="131"/>
      <c r="BJ187" s="132"/>
      <c r="BK187" s="102"/>
      <c r="BL187" s="98" t="str">
        <f>IF(BL$2="",,BL$2&amp;"_KW "&amp;$B$2&amp;"_F"&amp;$A187+BL$1)</f>
        <v/>
      </c>
      <c r="BM187" s="130" t="str">
        <f>IFNA(VLOOKUP(BM$2&amp;"F"&amp;$A187+BL$1,RackfileUPLOAD!$H:$K,3,FALSE),"")</f>
        <v/>
      </c>
      <c r="BN187" s="131"/>
      <c r="BO187" s="132"/>
      <c r="BP187" s="103"/>
    </row>
    <row r="188" ht="17.25" customHeight="1">
      <c r="A188" s="104"/>
      <c r="B188" s="89"/>
      <c r="C188" s="106"/>
      <c r="D188" s="104"/>
      <c r="E188" s="133"/>
      <c r="G188" s="134"/>
      <c r="H188" s="108"/>
      <c r="I188" s="104"/>
      <c r="J188" s="133"/>
      <c r="L188" s="134"/>
      <c r="M188" s="106"/>
      <c r="N188" s="106"/>
      <c r="O188" s="104"/>
      <c r="P188" s="133"/>
      <c r="R188" s="134"/>
      <c r="S188" s="108"/>
      <c r="T188" s="104"/>
      <c r="U188" s="133"/>
      <c r="W188" s="134"/>
      <c r="X188" s="106"/>
      <c r="Y188" s="106"/>
      <c r="Z188" s="104"/>
      <c r="AA188" s="133"/>
      <c r="AC188" s="134"/>
      <c r="AD188" s="108"/>
      <c r="AE188" s="104"/>
      <c r="AF188" s="133"/>
      <c r="AH188" s="134"/>
      <c r="AI188" s="106"/>
      <c r="AJ188" s="106"/>
      <c r="AK188" s="104"/>
      <c r="AL188" s="133"/>
      <c r="AN188" s="134"/>
      <c r="AO188" s="108"/>
      <c r="AP188" s="104"/>
      <c r="AQ188" s="133"/>
      <c r="AS188" s="134"/>
      <c r="AT188" s="106"/>
      <c r="AU188" s="106"/>
      <c r="AV188" s="104"/>
      <c r="AW188" s="133"/>
      <c r="AY188" s="134"/>
      <c r="AZ188" s="108"/>
      <c r="BA188" s="104"/>
      <c r="BB188" s="133"/>
      <c r="BD188" s="134"/>
      <c r="BE188" s="106"/>
      <c r="BF188" s="106"/>
      <c r="BG188" s="104"/>
      <c r="BH188" s="133"/>
      <c r="BJ188" s="134"/>
      <c r="BK188" s="108"/>
      <c r="BL188" s="104"/>
      <c r="BM188" s="133"/>
      <c r="BO188" s="134"/>
      <c r="BP188" s="103"/>
    </row>
    <row r="189" ht="33.75" customHeight="1">
      <c r="A189" s="109"/>
      <c r="B189" s="89"/>
      <c r="C189" s="111"/>
      <c r="D189" s="109"/>
      <c r="E189" s="135"/>
      <c r="F189" s="136"/>
      <c r="G189" s="137"/>
      <c r="H189" s="113"/>
      <c r="I189" s="109"/>
      <c r="J189" s="135"/>
      <c r="K189" s="136"/>
      <c r="L189" s="137"/>
      <c r="M189" s="111"/>
      <c r="N189" s="111"/>
      <c r="O189" s="109"/>
      <c r="P189" s="135"/>
      <c r="Q189" s="136"/>
      <c r="R189" s="137"/>
      <c r="S189" s="113"/>
      <c r="T189" s="109"/>
      <c r="U189" s="135"/>
      <c r="V189" s="136"/>
      <c r="W189" s="137"/>
      <c r="X189" s="111"/>
      <c r="Y189" s="111"/>
      <c r="Z189" s="109"/>
      <c r="AA189" s="135"/>
      <c r="AB189" s="136"/>
      <c r="AC189" s="137"/>
      <c r="AD189" s="113"/>
      <c r="AE189" s="109"/>
      <c r="AF189" s="135"/>
      <c r="AG189" s="136"/>
      <c r="AH189" s="137"/>
      <c r="AI189" s="111"/>
      <c r="AJ189" s="111"/>
      <c r="AK189" s="109"/>
      <c r="AL189" s="135"/>
      <c r="AM189" s="136"/>
      <c r="AN189" s="137"/>
      <c r="AO189" s="113"/>
      <c r="AP189" s="109"/>
      <c r="AQ189" s="135"/>
      <c r="AR189" s="136"/>
      <c r="AS189" s="137"/>
      <c r="AT189" s="111"/>
      <c r="AU189" s="111"/>
      <c r="AV189" s="109"/>
      <c r="AW189" s="135"/>
      <c r="AX189" s="136"/>
      <c r="AY189" s="137"/>
      <c r="AZ189" s="113"/>
      <c r="BA189" s="109"/>
      <c r="BB189" s="135"/>
      <c r="BC189" s="136"/>
      <c r="BD189" s="137"/>
      <c r="BE189" s="111"/>
      <c r="BF189" s="111"/>
      <c r="BG189" s="109"/>
      <c r="BH189" s="135"/>
      <c r="BI189" s="136"/>
      <c r="BJ189" s="137"/>
      <c r="BK189" s="113"/>
      <c r="BL189" s="109"/>
      <c r="BM189" s="135"/>
      <c r="BN189" s="136"/>
      <c r="BO189" s="137"/>
      <c r="BP189" s="103"/>
    </row>
    <row r="190" ht="9.0" customHeight="1">
      <c r="A190" s="88"/>
      <c r="B190" s="89"/>
      <c r="C190" s="90"/>
      <c r="D190" s="138"/>
      <c r="E190" s="94"/>
      <c r="F190" s="94"/>
      <c r="G190" s="94"/>
      <c r="H190" s="90"/>
      <c r="I190" s="138"/>
      <c r="J190" s="94"/>
      <c r="K190" s="94"/>
      <c r="L190" s="94"/>
      <c r="M190" s="90"/>
      <c r="N190" s="90"/>
      <c r="O190" s="138"/>
      <c r="P190" s="94"/>
      <c r="Q190" s="94"/>
      <c r="R190" s="94"/>
      <c r="S190" s="90"/>
      <c r="T190" s="138"/>
      <c r="U190" s="94"/>
      <c r="V190" s="94"/>
      <c r="W190" s="94"/>
      <c r="X190" s="90"/>
      <c r="Y190" s="90"/>
      <c r="Z190" s="138"/>
      <c r="AA190" s="94"/>
      <c r="AB190" s="94"/>
      <c r="AC190" s="94"/>
      <c r="AD190" s="90"/>
      <c r="AE190" s="138"/>
      <c r="AF190" s="94"/>
      <c r="AG190" s="94"/>
      <c r="AH190" s="94"/>
      <c r="AI190" s="90"/>
      <c r="AJ190" s="90"/>
      <c r="AK190" s="138"/>
      <c r="AL190" s="94"/>
      <c r="AM190" s="94"/>
      <c r="AN190" s="94"/>
      <c r="AO190" s="90"/>
      <c r="AP190" s="138"/>
      <c r="AQ190" s="94"/>
      <c r="AR190" s="94"/>
      <c r="AS190" s="94"/>
      <c r="AT190" s="90"/>
      <c r="AU190" s="90"/>
      <c r="AV190" s="138"/>
      <c r="AW190" s="94"/>
      <c r="AX190" s="94"/>
      <c r="AY190" s="94"/>
      <c r="AZ190" s="90"/>
      <c r="BA190" s="138"/>
      <c r="BB190" s="94"/>
      <c r="BC190" s="94"/>
      <c r="BD190" s="94"/>
      <c r="BE190" s="90"/>
      <c r="BF190" s="90"/>
      <c r="BG190" s="138"/>
      <c r="BH190" s="94"/>
      <c r="BI190" s="94"/>
      <c r="BJ190" s="94"/>
      <c r="BK190" s="90"/>
      <c r="BL190" s="138"/>
      <c r="BM190" s="94"/>
      <c r="BN190" s="94"/>
      <c r="BO190" s="94"/>
      <c r="BP190" s="115"/>
    </row>
    <row r="191" ht="59.25" customHeight="1">
      <c r="A191" s="97">
        <f>A187+2</f>
        <v>103</v>
      </c>
      <c r="B191" s="89"/>
      <c r="C191" s="90"/>
      <c r="D191" s="98" t="str">
        <f>IF(D$2="",,D$2&amp;"_KW "&amp;$B$2&amp;"_F"&amp;$A191+D$1)</f>
        <v>ASL3_KW 19_F103</v>
      </c>
      <c r="E191" s="130" t="str">
        <f>IFNA(VLOOKUP(E$2&amp;"F"&amp;$A191+D$1,RackfileUPLOAD!$H:$K,3,FALSE),"")</f>
        <v/>
      </c>
      <c r="F191" s="131"/>
      <c r="G191" s="132"/>
      <c r="H191" s="102"/>
      <c r="I191" s="98" t="str">
        <f>IF(I$2="",,I$2&amp;"_KW "&amp;$B$2&amp;"_F"&amp;$A191+I$1)</f>
        <v>ASL3_KW 19_F104</v>
      </c>
      <c r="J191" s="130" t="str">
        <f>IFNA(VLOOKUP(J$2&amp;"F"&amp;$A191+I$1,RackfileUPLOAD!$H:$K,3,FALSE),"")</f>
        <v/>
      </c>
      <c r="K191" s="131"/>
      <c r="L191" s="132"/>
      <c r="M191" s="90"/>
      <c r="N191" s="90"/>
      <c r="O191" s="98" t="str">
        <f>IF(O$2="",,O$2&amp;"_KW "&amp;$B$2&amp;"_F"&amp;$A191+O$1)</f>
        <v/>
      </c>
      <c r="P191" s="130" t="str">
        <f>IFNA(VLOOKUP(P$2&amp;"F"&amp;$A191+O$1,RackfileUPLOAD!$H:$K,3,FALSE),"")</f>
        <v/>
      </c>
      <c r="Q191" s="131"/>
      <c r="R191" s="132"/>
      <c r="S191" s="102"/>
      <c r="T191" s="98" t="str">
        <f>IF(T$2="",,T$2&amp;"_KW "&amp;$B$2&amp;"_F"&amp;$A191+T$1)</f>
        <v/>
      </c>
      <c r="U191" s="130" t="str">
        <f>IFNA(VLOOKUP(U$2&amp;"F"&amp;$A191+T$1,RackfileUPLOAD!$H:$K,3,FALSE),"")</f>
        <v/>
      </c>
      <c r="V191" s="131"/>
      <c r="W191" s="132"/>
      <c r="X191" s="90"/>
      <c r="Y191" s="90"/>
      <c r="Z191" s="98" t="str">
        <f>IF(Z$2="",,Z$2&amp;"_KW "&amp;$B$2&amp;"_F"&amp;$A191+Z$1)</f>
        <v/>
      </c>
      <c r="AA191" s="130" t="str">
        <f>IFNA(VLOOKUP(AA$2&amp;"F"&amp;$A191+Z$1,RackfileUPLOAD!$H:$K,3,FALSE),"")</f>
        <v/>
      </c>
      <c r="AB191" s="131"/>
      <c r="AC191" s="132"/>
      <c r="AD191" s="102"/>
      <c r="AE191" s="98" t="str">
        <f>IF(AE$2="",,AE$2&amp;"_KW "&amp;$B$2&amp;"_F"&amp;$A191+AE$1)</f>
        <v/>
      </c>
      <c r="AF191" s="130" t="str">
        <f>IFNA(VLOOKUP(AF$2&amp;"F"&amp;$A191+AE$1,RackfileUPLOAD!$H:$K,3,FALSE),"")</f>
        <v/>
      </c>
      <c r="AG191" s="131"/>
      <c r="AH191" s="132"/>
      <c r="AI191" s="90"/>
      <c r="AJ191" s="90"/>
      <c r="AK191" s="98" t="str">
        <f>IF(AK$2="",,AK$2&amp;"_KW "&amp;$B$2&amp;"_F"&amp;$A191+AK$1)</f>
        <v/>
      </c>
      <c r="AL191" s="130" t="str">
        <f>IFNA(VLOOKUP(AL$2&amp;"F"&amp;$A191+AK$1,RackfileUPLOAD!$H:$K,3,FALSE),"")</f>
        <v/>
      </c>
      <c r="AM191" s="131"/>
      <c r="AN191" s="132"/>
      <c r="AO191" s="102"/>
      <c r="AP191" s="98" t="str">
        <f>IF(AP$2="",,AP$2&amp;"_KW "&amp;$B$2&amp;"_F"&amp;$A191+AP$1)</f>
        <v/>
      </c>
      <c r="AQ191" s="130" t="str">
        <f>IFNA(VLOOKUP(AQ$2&amp;"F"&amp;$A191+AP$1,RackfileUPLOAD!$H:$K,3,FALSE),"")</f>
        <v/>
      </c>
      <c r="AR191" s="131"/>
      <c r="AS191" s="132"/>
      <c r="AT191" s="90"/>
      <c r="AU191" s="90"/>
      <c r="AV191" s="98" t="str">
        <f>IF(AV$2="",,AV$2&amp;"_KW "&amp;$B$2&amp;"_F"&amp;$A191+AV$1)</f>
        <v/>
      </c>
      <c r="AW191" s="130" t="str">
        <f>IFNA(VLOOKUP(AW$2&amp;"F"&amp;$A191+AV$1,RackfileUPLOAD!$H:$K,3,FALSE),"")</f>
        <v/>
      </c>
      <c r="AX191" s="131"/>
      <c r="AY191" s="132"/>
      <c r="AZ191" s="102"/>
      <c r="BA191" s="98" t="str">
        <f>IF(BA$2="",,BA$2&amp;"_KW "&amp;$B$2&amp;"_F"&amp;$A191+BA$1)</f>
        <v/>
      </c>
      <c r="BB191" s="130" t="str">
        <f>IFNA(VLOOKUP(BB$2&amp;"F"&amp;$A191+BA$1,RackfileUPLOAD!$H:$K,3,FALSE),"")</f>
        <v/>
      </c>
      <c r="BC191" s="131"/>
      <c r="BD191" s="132"/>
      <c r="BE191" s="90"/>
      <c r="BF191" s="90"/>
      <c r="BG191" s="98" t="str">
        <f>IF(BG$2="",,BG$2&amp;"_KW "&amp;$B$2&amp;"_F"&amp;$A191+BG$1)</f>
        <v/>
      </c>
      <c r="BH191" s="130" t="str">
        <f>IFNA(VLOOKUP(BH$2&amp;"F"&amp;$A191+BG$1,RackfileUPLOAD!$H:$K,3,FALSE),"")</f>
        <v/>
      </c>
      <c r="BI191" s="131"/>
      <c r="BJ191" s="132"/>
      <c r="BK191" s="102"/>
      <c r="BL191" s="98" t="str">
        <f>IF(BL$2="",,BL$2&amp;"_KW "&amp;$B$2&amp;"_F"&amp;$A191+BL$1)</f>
        <v/>
      </c>
      <c r="BM191" s="130" t="str">
        <f>IFNA(VLOOKUP(BM$2&amp;"F"&amp;$A191+BL$1,RackfileUPLOAD!$H:$K,3,FALSE),"")</f>
        <v/>
      </c>
      <c r="BN191" s="131"/>
      <c r="BO191" s="132"/>
      <c r="BP191" s="120"/>
    </row>
    <row r="192" ht="17.25" customHeight="1">
      <c r="A192" s="104"/>
      <c r="B192" s="89"/>
      <c r="C192" s="106"/>
      <c r="D192" s="104"/>
      <c r="E192" s="133"/>
      <c r="G192" s="134"/>
      <c r="H192" s="108"/>
      <c r="I192" s="104"/>
      <c r="J192" s="133"/>
      <c r="L192" s="134"/>
      <c r="M192" s="106"/>
      <c r="N192" s="106"/>
      <c r="O192" s="104"/>
      <c r="P192" s="133"/>
      <c r="R192" s="134"/>
      <c r="S192" s="108"/>
      <c r="T192" s="104"/>
      <c r="U192" s="133"/>
      <c r="W192" s="134"/>
      <c r="X192" s="106"/>
      <c r="Y192" s="106"/>
      <c r="Z192" s="104"/>
      <c r="AA192" s="133"/>
      <c r="AC192" s="134"/>
      <c r="AD192" s="108"/>
      <c r="AE192" s="104"/>
      <c r="AF192" s="133"/>
      <c r="AH192" s="134"/>
      <c r="AI192" s="106"/>
      <c r="AJ192" s="106"/>
      <c r="AK192" s="104"/>
      <c r="AL192" s="133"/>
      <c r="AN192" s="134"/>
      <c r="AO192" s="108"/>
      <c r="AP192" s="104"/>
      <c r="AQ192" s="133"/>
      <c r="AS192" s="134"/>
      <c r="AT192" s="106"/>
      <c r="AU192" s="106"/>
      <c r="AV192" s="104"/>
      <c r="AW192" s="133"/>
      <c r="AY192" s="134"/>
      <c r="AZ192" s="108"/>
      <c r="BA192" s="104"/>
      <c r="BB192" s="133"/>
      <c r="BD192" s="134"/>
      <c r="BE192" s="106"/>
      <c r="BF192" s="106"/>
      <c r="BG192" s="104"/>
      <c r="BH192" s="133"/>
      <c r="BJ192" s="134"/>
      <c r="BK192" s="108"/>
      <c r="BL192" s="104"/>
      <c r="BM192" s="133"/>
      <c r="BO192" s="134"/>
      <c r="BP192" s="120"/>
    </row>
    <row r="193" ht="33.75" customHeight="1">
      <c r="A193" s="109"/>
      <c r="B193" s="89"/>
      <c r="C193" s="111"/>
      <c r="D193" s="109"/>
      <c r="E193" s="135"/>
      <c r="F193" s="136"/>
      <c r="G193" s="137"/>
      <c r="H193" s="113"/>
      <c r="I193" s="109"/>
      <c r="J193" s="135"/>
      <c r="K193" s="136"/>
      <c r="L193" s="137"/>
      <c r="M193" s="111"/>
      <c r="N193" s="111"/>
      <c r="O193" s="109"/>
      <c r="P193" s="135"/>
      <c r="Q193" s="136"/>
      <c r="R193" s="137"/>
      <c r="S193" s="113"/>
      <c r="T193" s="109"/>
      <c r="U193" s="135"/>
      <c r="V193" s="136"/>
      <c r="W193" s="137"/>
      <c r="X193" s="111"/>
      <c r="Y193" s="111"/>
      <c r="Z193" s="109"/>
      <c r="AA193" s="135"/>
      <c r="AB193" s="136"/>
      <c r="AC193" s="137"/>
      <c r="AD193" s="113"/>
      <c r="AE193" s="109"/>
      <c r="AF193" s="135"/>
      <c r="AG193" s="136"/>
      <c r="AH193" s="137"/>
      <c r="AI193" s="111"/>
      <c r="AJ193" s="111"/>
      <c r="AK193" s="109"/>
      <c r="AL193" s="135"/>
      <c r="AM193" s="136"/>
      <c r="AN193" s="137"/>
      <c r="AO193" s="113"/>
      <c r="AP193" s="109"/>
      <c r="AQ193" s="135"/>
      <c r="AR193" s="136"/>
      <c r="AS193" s="137"/>
      <c r="AT193" s="111"/>
      <c r="AU193" s="111"/>
      <c r="AV193" s="109"/>
      <c r="AW193" s="135"/>
      <c r="AX193" s="136"/>
      <c r="AY193" s="137"/>
      <c r="AZ193" s="113"/>
      <c r="BA193" s="109"/>
      <c r="BB193" s="135"/>
      <c r="BC193" s="136"/>
      <c r="BD193" s="137"/>
      <c r="BE193" s="111"/>
      <c r="BF193" s="111"/>
      <c r="BG193" s="109"/>
      <c r="BH193" s="135"/>
      <c r="BI193" s="136"/>
      <c r="BJ193" s="137"/>
      <c r="BK193" s="113"/>
      <c r="BL193" s="109"/>
      <c r="BM193" s="135"/>
      <c r="BN193" s="136"/>
      <c r="BO193" s="137"/>
      <c r="BP193" s="120"/>
    </row>
    <row r="194" ht="9.0" customHeight="1">
      <c r="A194" s="88"/>
      <c r="B194" s="89"/>
      <c r="C194" s="90"/>
      <c r="D194" s="138"/>
      <c r="E194" s="94"/>
      <c r="F194" s="94"/>
      <c r="G194" s="94"/>
      <c r="H194" s="90"/>
      <c r="I194" s="138"/>
      <c r="J194" s="94"/>
      <c r="K194" s="94"/>
      <c r="L194" s="94"/>
      <c r="M194" s="90"/>
      <c r="N194" s="90"/>
      <c r="O194" s="138"/>
      <c r="P194" s="94"/>
      <c r="Q194" s="94"/>
      <c r="R194" s="94"/>
      <c r="S194" s="90"/>
      <c r="T194" s="138"/>
      <c r="U194" s="94"/>
      <c r="V194" s="94"/>
      <c r="W194" s="94"/>
      <c r="X194" s="90"/>
      <c r="Y194" s="90"/>
      <c r="Z194" s="138"/>
      <c r="AA194" s="94"/>
      <c r="AB194" s="94"/>
      <c r="AC194" s="94"/>
      <c r="AD194" s="90"/>
      <c r="AE194" s="138"/>
      <c r="AF194" s="94"/>
      <c r="AG194" s="94"/>
      <c r="AH194" s="94"/>
      <c r="AI194" s="90"/>
      <c r="AJ194" s="90"/>
      <c r="AK194" s="138"/>
      <c r="AL194" s="94"/>
      <c r="AM194" s="94"/>
      <c r="AN194" s="94"/>
      <c r="AO194" s="90"/>
      <c r="AP194" s="138"/>
      <c r="AQ194" s="94"/>
      <c r="AR194" s="94"/>
      <c r="AS194" s="94"/>
      <c r="AT194" s="90"/>
      <c r="AU194" s="90"/>
      <c r="AV194" s="138"/>
      <c r="AW194" s="94"/>
      <c r="AX194" s="94"/>
      <c r="AY194" s="94"/>
      <c r="AZ194" s="90"/>
      <c r="BA194" s="138"/>
      <c r="BB194" s="94"/>
      <c r="BC194" s="94"/>
      <c r="BD194" s="94"/>
      <c r="BE194" s="90"/>
      <c r="BF194" s="90"/>
      <c r="BG194" s="138"/>
      <c r="BH194" s="94"/>
      <c r="BI194" s="94"/>
      <c r="BJ194" s="94"/>
      <c r="BK194" s="90"/>
      <c r="BL194" s="138"/>
      <c r="BM194" s="94"/>
      <c r="BN194" s="94"/>
      <c r="BO194" s="94"/>
      <c r="BP194" s="115"/>
    </row>
    <row r="195" ht="59.25" customHeight="1">
      <c r="A195" s="97">
        <f>A191+2</f>
        <v>105</v>
      </c>
      <c r="B195" s="89"/>
      <c r="C195" s="90"/>
      <c r="D195" s="98" t="str">
        <f>IF(D$2="",,D$2&amp;"_KW "&amp;$B$2&amp;"_F"&amp;$A195+D$1)</f>
        <v>ASL3_KW 19_F105</v>
      </c>
      <c r="E195" s="130" t="str">
        <f>IFNA(VLOOKUP(E$2&amp;"F"&amp;$A195+D$1,RackfileUPLOAD!$H:$K,3,FALSE),"")</f>
        <v>IcePack2</v>
      </c>
      <c r="F195" s="131"/>
      <c r="G195" s="132"/>
      <c r="H195" s="102"/>
      <c r="I195" s="98" t="str">
        <f>IF(I$2="",,I$2&amp;"_KW "&amp;$B$2&amp;"_F"&amp;$A195+I$1)</f>
        <v>ASL3_KW 19_F106</v>
      </c>
      <c r="J195" s="130" t="str">
        <f>IFNA(VLOOKUP(J$2&amp;"F"&amp;$A195+I$1,RackfileUPLOAD!$H:$K,3,FALSE),"")</f>
        <v>565119 - Gegrilltes Hähnchen mit Knoblauch-Kräutern</v>
      </c>
      <c r="K195" s="131"/>
      <c r="L195" s="132"/>
      <c r="M195" s="90"/>
      <c r="N195" s="90"/>
      <c r="O195" s="98" t="str">
        <f>IF(O$2="",,O$2&amp;"_KW "&amp;$B$2&amp;"_F"&amp;$A195+O$1)</f>
        <v/>
      </c>
      <c r="P195" s="130" t="str">
        <f>IFNA(VLOOKUP(P$2&amp;"F"&amp;$A195+O$1,RackfileUPLOAD!$H:$K,3,FALSE),"")</f>
        <v/>
      </c>
      <c r="Q195" s="131"/>
      <c r="R195" s="132"/>
      <c r="S195" s="102"/>
      <c r="T195" s="98" t="str">
        <f>IF(T$2="",,T$2&amp;"_KW "&amp;$B$2&amp;"_F"&amp;$A195+T$1)</f>
        <v/>
      </c>
      <c r="U195" s="130" t="str">
        <f>IFNA(VLOOKUP(U$2&amp;"F"&amp;$A195+T$1,RackfileUPLOAD!$H:$K,3,FALSE),"")</f>
        <v/>
      </c>
      <c r="V195" s="131"/>
      <c r="W195" s="132"/>
      <c r="X195" s="90"/>
      <c r="Y195" s="90"/>
      <c r="Z195" s="98" t="str">
        <f>IF(Z$2="",,Z$2&amp;"_KW "&amp;$B$2&amp;"_F"&amp;$A195+Z$1)</f>
        <v/>
      </c>
      <c r="AA195" s="130" t="str">
        <f>IFNA(VLOOKUP(AA$2&amp;"F"&amp;$A195+Z$1,RackfileUPLOAD!$H:$K,3,FALSE),"")</f>
        <v/>
      </c>
      <c r="AB195" s="131"/>
      <c r="AC195" s="132"/>
      <c r="AD195" s="102"/>
      <c r="AE195" s="98" t="str">
        <f>IF(AE$2="",,AE$2&amp;"_KW "&amp;$B$2&amp;"_F"&amp;$A195+AE$1)</f>
        <v/>
      </c>
      <c r="AF195" s="130" t="str">
        <f>IFNA(VLOOKUP(AF$2&amp;"F"&amp;$A195+AE$1,RackfileUPLOAD!$H:$K,3,FALSE),"")</f>
        <v/>
      </c>
      <c r="AG195" s="131"/>
      <c r="AH195" s="132"/>
      <c r="AI195" s="90"/>
      <c r="AJ195" s="90"/>
      <c r="AK195" s="98" t="str">
        <f>IF(AK$2="",,AK$2&amp;"_KW "&amp;$B$2&amp;"_F"&amp;$A195+AK$1)</f>
        <v/>
      </c>
      <c r="AL195" s="130" t="str">
        <f>IFNA(VLOOKUP(AL$2&amp;"F"&amp;$A195+AK$1,RackfileUPLOAD!$H:$K,3,FALSE),"")</f>
        <v/>
      </c>
      <c r="AM195" s="131"/>
      <c r="AN195" s="132"/>
      <c r="AO195" s="102"/>
      <c r="AP195" s="98" t="str">
        <f>IF(AP$2="",,AP$2&amp;"_KW "&amp;$B$2&amp;"_F"&amp;$A195+AP$1)</f>
        <v/>
      </c>
      <c r="AQ195" s="130" t="str">
        <f>IFNA(VLOOKUP(AQ$2&amp;"F"&amp;$A195+AP$1,RackfileUPLOAD!$H:$K,3,FALSE),"")</f>
        <v/>
      </c>
      <c r="AR195" s="131"/>
      <c r="AS195" s="132"/>
      <c r="AT195" s="90"/>
      <c r="AU195" s="90"/>
      <c r="AV195" s="98" t="str">
        <f>IF(AV$2="",,AV$2&amp;"_KW "&amp;$B$2&amp;"_F"&amp;$A195+AV$1)</f>
        <v/>
      </c>
      <c r="AW195" s="130" t="str">
        <f>IFNA(VLOOKUP(AW$2&amp;"F"&amp;$A195+AV$1,RackfileUPLOAD!$H:$K,3,FALSE),"")</f>
        <v/>
      </c>
      <c r="AX195" s="131"/>
      <c r="AY195" s="132"/>
      <c r="AZ195" s="102"/>
      <c r="BA195" s="98" t="str">
        <f>IF(BA$2="",,BA$2&amp;"_KW "&amp;$B$2&amp;"_F"&amp;$A195+BA$1)</f>
        <v/>
      </c>
      <c r="BB195" s="130" t="str">
        <f>IFNA(VLOOKUP(BB$2&amp;"F"&amp;$A195+BA$1,RackfileUPLOAD!$H:$K,3,FALSE),"")</f>
        <v/>
      </c>
      <c r="BC195" s="131"/>
      <c r="BD195" s="132"/>
      <c r="BE195" s="90"/>
      <c r="BF195" s="90"/>
      <c r="BG195" s="98" t="str">
        <f>IF(BG$2="",,BG$2&amp;"_KW "&amp;$B$2&amp;"_F"&amp;$A195+BG$1)</f>
        <v/>
      </c>
      <c r="BH195" s="130" t="str">
        <f>IFNA(VLOOKUP(BH$2&amp;"F"&amp;$A195+BG$1,RackfileUPLOAD!$H:$K,3,FALSE),"")</f>
        <v/>
      </c>
      <c r="BI195" s="131"/>
      <c r="BJ195" s="132"/>
      <c r="BK195" s="102"/>
      <c r="BL195" s="98" t="str">
        <f>IF(BL$2="",,BL$2&amp;"_KW "&amp;$B$2&amp;"_F"&amp;$A195+BL$1)</f>
        <v/>
      </c>
      <c r="BM195" s="130" t="str">
        <f>IFNA(VLOOKUP(BM$2&amp;"F"&amp;$A195+BL$1,RackfileUPLOAD!$H:$K,3,FALSE),"")</f>
        <v/>
      </c>
      <c r="BN195" s="131"/>
      <c r="BO195" s="132"/>
      <c r="BP195" s="120"/>
    </row>
    <row r="196" ht="17.25" customHeight="1">
      <c r="A196" s="104"/>
      <c r="B196" s="89"/>
      <c r="C196" s="106"/>
      <c r="D196" s="104"/>
      <c r="E196" s="133"/>
      <c r="G196" s="134"/>
      <c r="H196" s="108"/>
      <c r="I196" s="104"/>
      <c r="J196" s="133"/>
      <c r="L196" s="134"/>
      <c r="M196" s="106"/>
      <c r="N196" s="106"/>
      <c r="O196" s="104"/>
      <c r="P196" s="133"/>
      <c r="R196" s="134"/>
      <c r="S196" s="108"/>
      <c r="T196" s="104"/>
      <c r="U196" s="133"/>
      <c r="W196" s="134"/>
      <c r="X196" s="106"/>
      <c r="Y196" s="106"/>
      <c r="Z196" s="104"/>
      <c r="AA196" s="133"/>
      <c r="AC196" s="134"/>
      <c r="AD196" s="108"/>
      <c r="AE196" s="104"/>
      <c r="AF196" s="133"/>
      <c r="AH196" s="134"/>
      <c r="AI196" s="106"/>
      <c r="AJ196" s="106"/>
      <c r="AK196" s="104"/>
      <c r="AL196" s="133"/>
      <c r="AN196" s="134"/>
      <c r="AO196" s="108"/>
      <c r="AP196" s="104"/>
      <c r="AQ196" s="133"/>
      <c r="AS196" s="134"/>
      <c r="AT196" s="106"/>
      <c r="AU196" s="106"/>
      <c r="AV196" s="104"/>
      <c r="AW196" s="133"/>
      <c r="AY196" s="134"/>
      <c r="AZ196" s="108"/>
      <c r="BA196" s="104"/>
      <c r="BB196" s="133"/>
      <c r="BD196" s="134"/>
      <c r="BE196" s="106"/>
      <c r="BF196" s="106"/>
      <c r="BG196" s="104"/>
      <c r="BH196" s="133"/>
      <c r="BJ196" s="134"/>
      <c r="BK196" s="108"/>
      <c r="BL196" s="104"/>
      <c r="BM196" s="133"/>
      <c r="BO196" s="134"/>
      <c r="BP196" s="120"/>
    </row>
    <row r="197" ht="33.75" customHeight="1">
      <c r="A197" s="109"/>
      <c r="B197" s="89"/>
      <c r="C197" s="111"/>
      <c r="D197" s="109"/>
      <c r="E197" s="135"/>
      <c r="F197" s="136"/>
      <c r="G197" s="137"/>
      <c r="H197" s="113"/>
      <c r="I197" s="109"/>
      <c r="J197" s="135"/>
      <c r="K197" s="136"/>
      <c r="L197" s="137"/>
      <c r="M197" s="111"/>
      <c r="N197" s="111"/>
      <c r="O197" s="109"/>
      <c r="P197" s="135"/>
      <c r="Q197" s="136"/>
      <c r="R197" s="137"/>
      <c r="S197" s="113"/>
      <c r="T197" s="109"/>
      <c r="U197" s="135"/>
      <c r="V197" s="136"/>
      <c r="W197" s="137"/>
      <c r="X197" s="111"/>
      <c r="Y197" s="111"/>
      <c r="Z197" s="109"/>
      <c r="AA197" s="135"/>
      <c r="AB197" s="136"/>
      <c r="AC197" s="137"/>
      <c r="AD197" s="113"/>
      <c r="AE197" s="109"/>
      <c r="AF197" s="135"/>
      <c r="AG197" s="136"/>
      <c r="AH197" s="137"/>
      <c r="AI197" s="111"/>
      <c r="AJ197" s="111"/>
      <c r="AK197" s="109"/>
      <c r="AL197" s="135"/>
      <c r="AM197" s="136"/>
      <c r="AN197" s="137"/>
      <c r="AO197" s="113"/>
      <c r="AP197" s="109"/>
      <c r="AQ197" s="135"/>
      <c r="AR197" s="136"/>
      <c r="AS197" s="137"/>
      <c r="AT197" s="111"/>
      <c r="AU197" s="111"/>
      <c r="AV197" s="109"/>
      <c r="AW197" s="135"/>
      <c r="AX197" s="136"/>
      <c r="AY197" s="137"/>
      <c r="AZ197" s="113"/>
      <c r="BA197" s="109"/>
      <c r="BB197" s="135"/>
      <c r="BC197" s="136"/>
      <c r="BD197" s="137"/>
      <c r="BE197" s="111"/>
      <c r="BF197" s="111"/>
      <c r="BG197" s="109"/>
      <c r="BH197" s="135"/>
      <c r="BI197" s="136"/>
      <c r="BJ197" s="137"/>
      <c r="BK197" s="113"/>
      <c r="BL197" s="109"/>
      <c r="BM197" s="135"/>
      <c r="BN197" s="136"/>
      <c r="BO197" s="137"/>
      <c r="BP197" s="120"/>
    </row>
    <row r="198" ht="9.0" customHeight="1">
      <c r="A198" s="88"/>
      <c r="B198" s="89"/>
      <c r="C198" s="90"/>
      <c r="D198" s="138"/>
      <c r="E198" s="94"/>
      <c r="F198" s="94"/>
      <c r="G198" s="94"/>
      <c r="H198" s="90"/>
      <c r="I198" s="138"/>
      <c r="J198" s="94"/>
      <c r="K198" s="94"/>
      <c r="L198" s="94"/>
      <c r="M198" s="90"/>
      <c r="N198" s="90"/>
      <c r="O198" s="138"/>
      <c r="P198" s="94"/>
      <c r="Q198" s="94"/>
      <c r="R198" s="94"/>
      <c r="S198" s="90"/>
      <c r="T198" s="138"/>
      <c r="U198" s="94"/>
      <c r="V198" s="94"/>
      <c r="W198" s="94"/>
      <c r="X198" s="90"/>
      <c r="Y198" s="90"/>
      <c r="Z198" s="138"/>
      <c r="AA198" s="94"/>
      <c r="AB198" s="94"/>
      <c r="AC198" s="94"/>
      <c r="AD198" s="90"/>
      <c r="AE198" s="138"/>
      <c r="AF198" s="94"/>
      <c r="AG198" s="94"/>
      <c r="AH198" s="94"/>
      <c r="AI198" s="90"/>
      <c r="AJ198" s="90"/>
      <c r="AK198" s="138"/>
      <c r="AL198" s="94"/>
      <c r="AM198" s="94"/>
      <c r="AN198" s="94"/>
      <c r="AO198" s="90"/>
      <c r="AP198" s="138"/>
      <c r="AQ198" s="94"/>
      <c r="AR198" s="94"/>
      <c r="AS198" s="94"/>
      <c r="AT198" s="90"/>
      <c r="AU198" s="90"/>
      <c r="AV198" s="138"/>
      <c r="AW198" s="94"/>
      <c r="AX198" s="94"/>
      <c r="AY198" s="94"/>
      <c r="AZ198" s="90"/>
      <c r="BA198" s="138"/>
      <c r="BB198" s="94"/>
      <c r="BC198" s="94"/>
      <c r="BD198" s="94"/>
      <c r="BE198" s="90"/>
      <c r="BF198" s="90"/>
      <c r="BG198" s="138"/>
      <c r="BH198" s="94"/>
      <c r="BI198" s="94"/>
      <c r="BJ198" s="94"/>
      <c r="BK198" s="90"/>
      <c r="BL198" s="138"/>
      <c r="BM198" s="94"/>
      <c r="BN198" s="94"/>
      <c r="BO198" s="94"/>
      <c r="BP198" s="115"/>
    </row>
    <row r="199" ht="59.25" customHeight="1">
      <c r="A199" s="97">
        <f>A195+2</f>
        <v>107</v>
      </c>
      <c r="B199" s="89"/>
      <c r="C199" s="90"/>
      <c r="D199" s="98" t="str">
        <f>IF(D$2="",,D$2&amp;"_KW "&amp;$B$2&amp;"_F"&amp;$A199+D$1)</f>
        <v>ASL3_KW 19_F107</v>
      </c>
      <c r="E199" s="144" t="str">
        <f>IFNA(VLOOKUP(E$2&amp;"F"&amp;$A199+D$1,RackfileUPLOAD!$H:$K,3,FALSE),"")</f>
        <v>565143 - Schweinefilet in cremiger Knoblauch-Senf-Sauce</v>
      </c>
      <c r="F199" s="131"/>
      <c r="G199" s="132"/>
      <c r="H199" s="102"/>
      <c r="I199" s="98" t="str">
        <f>IF(I$2="",,I$2&amp;"_KW "&amp;$B$2&amp;"_F"&amp;$A199+I$1)</f>
        <v>ASL3_KW 19_F108</v>
      </c>
      <c r="J199" s="130" t="str">
        <f>IFNA(VLOOKUP(J$2&amp;"F"&amp;$A199+I$1,RackfileUPLOAD!$H:$K,3,FALSE),"")</f>
        <v/>
      </c>
      <c r="K199" s="131"/>
      <c r="L199" s="132"/>
      <c r="M199" s="90"/>
      <c r="N199" s="90"/>
      <c r="O199" s="98" t="str">
        <f>IF(O$2="",,O$2&amp;"_KW "&amp;$B$2&amp;"_F"&amp;$A199+O$1)</f>
        <v/>
      </c>
      <c r="P199" s="130" t="str">
        <f>IFNA(VLOOKUP(P$2&amp;"F"&amp;$A199+O$1,RackfileUPLOAD!$H:$K,3,FALSE),"")</f>
        <v/>
      </c>
      <c r="Q199" s="131"/>
      <c r="R199" s="132"/>
      <c r="S199" s="102"/>
      <c r="T199" s="98" t="str">
        <f>IF(T$2="",,T$2&amp;"_KW "&amp;$B$2&amp;"_F"&amp;$A199+T$1)</f>
        <v/>
      </c>
      <c r="U199" s="130" t="str">
        <f>IFNA(VLOOKUP(U$2&amp;"F"&amp;$A199+T$1,RackfileUPLOAD!$H:$K,3,FALSE),"")</f>
        <v/>
      </c>
      <c r="V199" s="131"/>
      <c r="W199" s="132"/>
      <c r="X199" s="90"/>
      <c r="Y199" s="90"/>
      <c r="Z199" s="98" t="str">
        <f>IF(Z$2="",,Z$2&amp;"_KW "&amp;$B$2&amp;"_F"&amp;$A199+Z$1)</f>
        <v/>
      </c>
      <c r="AA199" s="130" t="str">
        <f>IFNA(VLOOKUP(AA$2&amp;"F"&amp;$A199+Z$1,RackfileUPLOAD!$H:$K,3,FALSE),"")</f>
        <v/>
      </c>
      <c r="AB199" s="131"/>
      <c r="AC199" s="132"/>
      <c r="AD199" s="102"/>
      <c r="AE199" s="98" t="str">
        <f>IF(AE$2="",,AE$2&amp;"_KW "&amp;$B$2&amp;"_F"&amp;$A199+AE$1)</f>
        <v/>
      </c>
      <c r="AF199" s="130" t="str">
        <f>IFNA(VLOOKUP(AF$2&amp;"F"&amp;$A199+AE$1,RackfileUPLOAD!$H:$K,3,FALSE),"")</f>
        <v/>
      </c>
      <c r="AG199" s="131"/>
      <c r="AH199" s="132"/>
      <c r="AI199" s="90"/>
      <c r="AJ199" s="90"/>
      <c r="AK199" s="98" t="str">
        <f>IF(AK$2="",,AK$2&amp;"_KW "&amp;$B$2&amp;"_F"&amp;$A199+AK$1)</f>
        <v/>
      </c>
      <c r="AL199" s="130" t="str">
        <f>IFNA(VLOOKUP(AL$2&amp;"F"&amp;$A199+AK$1,RackfileUPLOAD!$H:$K,3,FALSE),"")</f>
        <v/>
      </c>
      <c r="AM199" s="131"/>
      <c r="AN199" s="132"/>
      <c r="AO199" s="102"/>
      <c r="AP199" s="98" t="str">
        <f>IF(AP$2="",,AP$2&amp;"_KW "&amp;$B$2&amp;"_F"&amp;$A199+AP$1)</f>
        <v/>
      </c>
      <c r="AQ199" s="130" t="str">
        <f>IFNA(VLOOKUP(AQ$2&amp;"F"&amp;$A199+AP$1,RackfileUPLOAD!$H:$K,3,FALSE),"")</f>
        <v/>
      </c>
      <c r="AR199" s="131"/>
      <c r="AS199" s="132"/>
      <c r="AT199" s="90"/>
      <c r="AU199" s="90"/>
      <c r="AV199" s="98" t="str">
        <f>IF(AV$2="",,AV$2&amp;"_KW "&amp;$B$2&amp;"_F"&amp;$A199+AV$1)</f>
        <v/>
      </c>
      <c r="AW199" s="130" t="str">
        <f>IFNA(VLOOKUP(AW$2&amp;"F"&amp;$A199+AV$1,RackfileUPLOAD!$H:$K,3,FALSE),"")</f>
        <v/>
      </c>
      <c r="AX199" s="131"/>
      <c r="AY199" s="132"/>
      <c r="AZ199" s="102"/>
      <c r="BA199" s="98" t="str">
        <f>IF(BA$2="",,BA$2&amp;"_KW "&amp;$B$2&amp;"_F"&amp;$A199+BA$1)</f>
        <v/>
      </c>
      <c r="BB199" s="130" t="str">
        <f>IFNA(VLOOKUP(BB$2&amp;"F"&amp;$A199+BA$1,RackfileUPLOAD!$H:$K,3,FALSE),"")</f>
        <v/>
      </c>
      <c r="BC199" s="131"/>
      <c r="BD199" s="132"/>
      <c r="BE199" s="90"/>
      <c r="BF199" s="90"/>
      <c r="BG199" s="98" t="str">
        <f>IF(BG$2="",,BG$2&amp;"_KW "&amp;$B$2&amp;"_F"&amp;$A199+BG$1)</f>
        <v/>
      </c>
      <c r="BH199" s="130" t="str">
        <f>IFNA(VLOOKUP(BH$2&amp;"F"&amp;$A199+BG$1,RackfileUPLOAD!$H:$K,3,FALSE),"")</f>
        <v/>
      </c>
      <c r="BI199" s="131"/>
      <c r="BJ199" s="132"/>
      <c r="BK199" s="102"/>
      <c r="BL199" s="98" t="str">
        <f>IF(BL$2="",,BL$2&amp;"_KW "&amp;$B$2&amp;"_F"&amp;$A199+BL$1)</f>
        <v/>
      </c>
      <c r="BM199" s="130" t="str">
        <f>IFNA(VLOOKUP(BM$2&amp;"F"&amp;$A199+BL$1,RackfileUPLOAD!$H:$K,3,FALSE),"")</f>
        <v/>
      </c>
      <c r="BN199" s="131"/>
      <c r="BO199" s="132"/>
      <c r="BP199" s="120"/>
    </row>
    <row r="200" ht="17.25" customHeight="1">
      <c r="A200" s="104"/>
      <c r="B200" s="89"/>
      <c r="C200" s="106"/>
      <c r="D200" s="104"/>
      <c r="E200" s="133"/>
      <c r="G200" s="134"/>
      <c r="H200" s="108"/>
      <c r="I200" s="104"/>
      <c r="J200" s="133"/>
      <c r="L200" s="134"/>
      <c r="M200" s="106"/>
      <c r="N200" s="106"/>
      <c r="O200" s="104"/>
      <c r="P200" s="133"/>
      <c r="R200" s="134"/>
      <c r="S200" s="108"/>
      <c r="T200" s="104"/>
      <c r="U200" s="133"/>
      <c r="W200" s="134"/>
      <c r="X200" s="106"/>
      <c r="Y200" s="106"/>
      <c r="Z200" s="104"/>
      <c r="AA200" s="133"/>
      <c r="AC200" s="134"/>
      <c r="AD200" s="108"/>
      <c r="AE200" s="104"/>
      <c r="AF200" s="133"/>
      <c r="AH200" s="134"/>
      <c r="AI200" s="106"/>
      <c r="AJ200" s="106"/>
      <c r="AK200" s="104"/>
      <c r="AL200" s="133"/>
      <c r="AN200" s="134"/>
      <c r="AO200" s="108"/>
      <c r="AP200" s="104"/>
      <c r="AQ200" s="133"/>
      <c r="AS200" s="134"/>
      <c r="AT200" s="106"/>
      <c r="AU200" s="106"/>
      <c r="AV200" s="104"/>
      <c r="AW200" s="133"/>
      <c r="AY200" s="134"/>
      <c r="AZ200" s="108"/>
      <c r="BA200" s="104"/>
      <c r="BB200" s="133"/>
      <c r="BD200" s="134"/>
      <c r="BE200" s="106"/>
      <c r="BF200" s="106"/>
      <c r="BG200" s="104"/>
      <c r="BH200" s="133"/>
      <c r="BJ200" s="134"/>
      <c r="BK200" s="108"/>
      <c r="BL200" s="104"/>
      <c r="BM200" s="133"/>
      <c r="BO200" s="134"/>
      <c r="BP200" s="120"/>
    </row>
    <row r="201" ht="33.75" customHeight="1">
      <c r="A201" s="109"/>
      <c r="B201" s="89"/>
      <c r="C201" s="111"/>
      <c r="D201" s="109"/>
      <c r="E201" s="135"/>
      <c r="F201" s="136"/>
      <c r="G201" s="137"/>
      <c r="H201" s="113"/>
      <c r="I201" s="109"/>
      <c r="J201" s="135"/>
      <c r="K201" s="136"/>
      <c r="L201" s="137"/>
      <c r="M201" s="111"/>
      <c r="N201" s="111"/>
      <c r="O201" s="109"/>
      <c r="P201" s="135"/>
      <c r="Q201" s="136"/>
      <c r="R201" s="137"/>
      <c r="S201" s="113"/>
      <c r="T201" s="109"/>
      <c r="U201" s="135"/>
      <c r="V201" s="136"/>
      <c r="W201" s="137"/>
      <c r="X201" s="111"/>
      <c r="Y201" s="111"/>
      <c r="Z201" s="109"/>
      <c r="AA201" s="135"/>
      <c r="AB201" s="136"/>
      <c r="AC201" s="137"/>
      <c r="AD201" s="113"/>
      <c r="AE201" s="109"/>
      <c r="AF201" s="135"/>
      <c r="AG201" s="136"/>
      <c r="AH201" s="137"/>
      <c r="AI201" s="111"/>
      <c r="AJ201" s="111"/>
      <c r="AK201" s="109"/>
      <c r="AL201" s="135"/>
      <c r="AM201" s="136"/>
      <c r="AN201" s="137"/>
      <c r="AO201" s="113"/>
      <c r="AP201" s="109"/>
      <c r="AQ201" s="135"/>
      <c r="AR201" s="136"/>
      <c r="AS201" s="137"/>
      <c r="AT201" s="111"/>
      <c r="AU201" s="111"/>
      <c r="AV201" s="109"/>
      <c r="AW201" s="135"/>
      <c r="AX201" s="136"/>
      <c r="AY201" s="137"/>
      <c r="AZ201" s="113"/>
      <c r="BA201" s="109"/>
      <c r="BB201" s="135"/>
      <c r="BC201" s="136"/>
      <c r="BD201" s="137"/>
      <c r="BE201" s="111"/>
      <c r="BF201" s="111"/>
      <c r="BG201" s="109"/>
      <c r="BH201" s="135"/>
      <c r="BI201" s="136"/>
      <c r="BJ201" s="137"/>
      <c r="BK201" s="113"/>
      <c r="BL201" s="109"/>
      <c r="BM201" s="135"/>
      <c r="BN201" s="136"/>
      <c r="BO201" s="137"/>
      <c r="BP201" s="120"/>
    </row>
    <row r="202" ht="4.5" customHeight="1">
      <c r="A202" s="114"/>
      <c r="B202" s="89"/>
      <c r="C202" s="90"/>
      <c r="D202" s="138"/>
      <c r="E202" s="94"/>
      <c r="F202" s="94"/>
      <c r="G202" s="94"/>
      <c r="H202" s="90"/>
      <c r="I202" s="138"/>
      <c r="J202" s="94"/>
      <c r="K202" s="94"/>
      <c r="L202" s="94"/>
      <c r="M202" s="90"/>
      <c r="N202" s="90"/>
      <c r="O202" s="138"/>
      <c r="P202" s="94"/>
      <c r="Q202" s="94"/>
      <c r="R202" s="94"/>
      <c r="S202" s="90"/>
      <c r="T202" s="138"/>
      <c r="U202" s="94"/>
      <c r="V202" s="94"/>
      <c r="W202" s="94"/>
      <c r="X202" s="90"/>
      <c r="Y202" s="90"/>
      <c r="Z202" s="138"/>
      <c r="AA202" s="94"/>
      <c r="AB202" s="94"/>
      <c r="AC202" s="94"/>
      <c r="AD202" s="90"/>
      <c r="AE202" s="138"/>
      <c r="AF202" s="94"/>
      <c r="AG202" s="94"/>
      <c r="AH202" s="94"/>
      <c r="AI202" s="90"/>
      <c r="AJ202" s="90"/>
      <c r="AK202" s="138"/>
      <c r="AL202" s="94"/>
      <c r="AM202" s="94"/>
      <c r="AN202" s="94"/>
      <c r="AO202" s="90"/>
      <c r="AP202" s="138"/>
      <c r="AQ202" s="94"/>
      <c r="AR202" s="94"/>
      <c r="AS202" s="94"/>
      <c r="AT202" s="90"/>
      <c r="AU202" s="90"/>
      <c r="AV202" s="138"/>
      <c r="AW202" s="94"/>
      <c r="AX202" s="94"/>
      <c r="AY202" s="94"/>
      <c r="AZ202" s="90"/>
      <c r="BA202" s="138"/>
      <c r="BB202" s="94"/>
      <c r="BC202" s="94"/>
      <c r="BD202" s="94"/>
      <c r="BE202" s="90"/>
      <c r="BF202" s="90"/>
      <c r="BG202" s="138"/>
      <c r="BH202" s="94"/>
      <c r="BI202" s="94"/>
      <c r="BJ202" s="94"/>
      <c r="BK202" s="90"/>
      <c r="BL202" s="138"/>
      <c r="BM202" s="94"/>
      <c r="BN202" s="94"/>
      <c r="BO202" s="94"/>
      <c r="BP202" s="115"/>
    </row>
    <row r="203" ht="4.5" customHeight="1">
      <c r="A203" s="114"/>
      <c r="B203" s="89"/>
      <c r="C203" s="90"/>
      <c r="D203" s="138"/>
      <c r="E203" s="90"/>
      <c r="F203" s="90"/>
      <c r="G203" s="90"/>
      <c r="H203" s="90"/>
      <c r="I203" s="138"/>
      <c r="J203" s="90"/>
      <c r="K203" s="90"/>
      <c r="L203" s="90"/>
      <c r="M203" s="90"/>
      <c r="N203" s="90"/>
      <c r="O203" s="138"/>
      <c r="P203" s="90"/>
      <c r="Q203" s="90"/>
      <c r="R203" s="90"/>
      <c r="S203" s="90"/>
      <c r="T203" s="138"/>
      <c r="U203" s="90"/>
      <c r="V203" s="90"/>
      <c r="W203" s="90"/>
      <c r="X203" s="93"/>
      <c r="Y203" s="93"/>
      <c r="Z203" s="138"/>
      <c r="AA203" s="90"/>
      <c r="AB203" s="90"/>
      <c r="AC203" s="90"/>
      <c r="AD203" s="90"/>
      <c r="AE203" s="138"/>
      <c r="AF203" s="90"/>
      <c r="AG203" s="90"/>
      <c r="AH203" s="90"/>
      <c r="AI203" s="90"/>
      <c r="AJ203" s="90"/>
      <c r="AK203" s="138"/>
      <c r="AL203" s="90"/>
      <c r="AM203" s="90"/>
      <c r="AN203" s="90"/>
      <c r="AO203" s="90"/>
      <c r="AP203" s="138"/>
      <c r="AQ203" s="90"/>
      <c r="AR203" s="90"/>
      <c r="AS203" s="90"/>
      <c r="AT203" s="94"/>
      <c r="AU203" s="94"/>
      <c r="AV203" s="138"/>
      <c r="AW203" s="90"/>
      <c r="AX203" s="90"/>
      <c r="AY203" s="90"/>
      <c r="AZ203" s="90"/>
      <c r="BA203" s="138"/>
      <c r="BB203" s="90"/>
      <c r="BC203" s="90"/>
      <c r="BD203" s="90"/>
      <c r="BE203" s="94"/>
      <c r="BF203" s="94"/>
      <c r="BG203" s="138"/>
      <c r="BH203" s="90"/>
      <c r="BI203" s="90"/>
      <c r="BJ203" s="90"/>
      <c r="BK203" s="90"/>
      <c r="BL203" s="138"/>
      <c r="BM203" s="90"/>
      <c r="BN203" s="90"/>
      <c r="BO203" s="90"/>
      <c r="BP203" s="96"/>
    </row>
    <row r="204" ht="59.25" customHeight="1">
      <c r="A204" s="97">
        <f>A199+2</f>
        <v>109</v>
      </c>
      <c r="B204" s="89"/>
      <c r="C204" s="90"/>
      <c r="D204" s="98" t="str">
        <f>IF(D$2="",,D$2&amp;"_KW "&amp;$B$2&amp;"_F"&amp;$A204+D$1)</f>
        <v>ASL3_KW 19_F109</v>
      </c>
      <c r="E204" s="130" t="str">
        <f>IFNA(VLOOKUP(E$2&amp;"F"&amp;$A204+D$1,RackfileUPLOAD!$H:$K,3,FALSE),"")</f>
        <v>565178 - Westafrikanisches Hähnchen-Erdnuss-Curry</v>
      </c>
      <c r="F204" s="131"/>
      <c r="G204" s="132"/>
      <c r="H204" s="102"/>
      <c r="I204" s="98" t="str">
        <f>IF(I$2="",,I$2&amp;"_KW "&amp;$B$2&amp;"_F"&amp;$A204+I$1)</f>
        <v>ASL3_KW 19_F110</v>
      </c>
      <c r="J204" s="130" t="str">
        <f>IFNA(VLOOKUP(J$2&amp;"F"&amp;$A204+I$1,RackfileUPLOAD!$H:$K,3,FALSE),"")</f>
        <v>209 - FACTOR_ Spirulina Ginger Lime Ginger Shot</v>
      </c>
      <c r="K204" s="131"/>
      <c r="L204" s="132"/>
      <c r="M204" s="90"/>
      <c r="N204" s="90"/>
      <c r="O204" s="98" t="str">
        <f>IF(O$2="",,O$2&amp;"_KW "&amp;$B$2&amp;"_F"&amp;$A204+O$1)</f>
        <v/>
      </c>
      <c r="P204" s="130" t="str">
        <f>IFNA(VLOOKUP(P$2&amp;"F"&amp;$A204+O$1,RackfileUPLOAD!$H:$K,3,FALSE),"")</f>
        <v/>
      </c>
      <c r="Q204" s="131"/>
      <c r="R204" s="132"/>
      <c r="S204" s="102"/>
      <c r="T204" s="98" t="str">
        <f>IF(T$2="",,T$2&amp;"_KW "&amp;$B$2&amp;"_F"&amp;$A204+T$1)</f>
        <v/>
      </c>
      <c r="U204" s="130" t="str">
        <f>IFNA(VLOOKUP(U$2&amp;"F"&amp;$A204+T$1,RackfileUPLOAD!$H:$K,3,FALSE),"")</f>
        <v/>
      </c>
      <c r="V204" s="131"/>
      <c r="W204" s="132"/>
      <c r="X204" s="90"/>
      <c r="Y204" s="90"/>
      <c r="Z204" s="98" t="str">
        <f>IF(Z$2="",,Z$2&amp;"_KW "&amp;$B$2&amp;"_F"&amp;$A204+Z$1)</f>
        <v/>
      </c>
      <c r="AA204" s="130" t="str">
        <f>IFNA(VLOOKUP(AA$2&amp;"F"&amp;$A204+Z$1,RackfileUPLOAD!$H:$K,3,FALSE),"")</f>
        <v/>
      </c>
      <c r="AB204" s="131"/>
      <c r="AC204" s="132"/>
      <c r="AD204" s="102"/>
      <c r="AE204" s="98" t="str">
        <f>IF(AE$2="",,AE$2&amp;"_KW "&amp;$B$2&amp;"_F"&amp;$A204+AE$1)</f>
        <v/>
      </c>
      <c r="AF204" s="130" t="str">
        <f>IFNA(VLOOKUP(AF$2&amp;"F"&amp;$A204+AE$1,RackfileUPLOAD!$H:$K,3,FALSE),"")</f>
        <v/>
      </c>
      <c r="AG204" s="131"/>
      <c r="AH204" s="132"/>
      <c r="AI204" s="90"/>
      <c r="AJ204" s="90"/>
      <c r="AK204" s="98" t="str">
        <f>IF(AK$2="",,AK$2&amp;"_KW "&amp;$B$2&amp;"_F"&amp;$A204+AK$1)</f>
        <v/>
      </c>
      <c r="AL204" s="130" t="str">
        <f>IFNA(VLOOKUP(AL$2&amp;"F"&amp;$A204+AK$1,RackfileUPLOAD!$H:$K,3,FALSE),"")</f>
        <v/>
      </c>
      <c r="AM204" s="131"/>
      <c r="AN204" s="132"/>
      <c r="AO204" s="102"/>
      <c r="AP204" s="98" t="str">
        <f>IF(AP$2="",,AP$2&amp;"_KW "&amp;$B$2&amp;"_F"&amp;$A204+AP$1)</f>
        <v/>
      </c>
      <c r="AQ204" s="130" t="str">
        <f>IFNA(VLOOKUP(AQ$2&amp;"F"&amp;$A204+AP$1,RackfileUPLOAD!$H:$K,3,FALSE),"")</f>
        <v/>
      </c>
      <c r="AR204" s="131"/>
      <c r="AS204" s="132"/>
      <c r="AT204" s="90"/>
      <c r="AU204" s="90"/>
      <c r="AV204" s="98" t="str">
        <f>IF(AV$2="",,AV$2&amp;"_KW "&amp;$B$2&amp;"_F"&amp;$A204+AV$1)</f>
        <v/>
      </c>
      <c r="AW204" s="130" t="str">
        <f>IFNA(VLOOKUP(AW$2&amp;"F"&amp;$A204+AV$1,RackfileUPLOAD!$H:$K,3,FALSE),"")</f>
        <v/>
      </c>
      <c r="AX204" s="131"/>
      <c r="AY204" s="132"/>
      <c r="AZ204" s="102"/>
      <c r="BA204" s="98" t="str">
        <f>IF(BA$2="",,BA$2&amp;"_KW "&amp;$B$2&amp;"_F"&amp;$A204+BA$1)</f>
        <v/>
      </c>
      <c r="BB204" s="130" t="str">
        <f>IFNA(VLOOKUP(BB$2&amp;"F"&amp;$A204+BA$1,RackfileUPLOAD!$H:$K,3,FALSE),"")</f>
        <v/>
      </c>
      <c r="BC204" s="131"/>
      <c r="BD204" s="132"/>
      <c r="BE204" s="90"/>
      <c r="BF204" s="90"/>
      <c r="BG204" s="98" t="str">
        <f>IF(BG$2="",,BG$2&amp;"_KW "&amp;$B$2&amp;"_F"&amp;$A204+BG$1)</f>
        <v/>
      </c>
      <c r="BH204" s="130" t="str">
        <f>IFNA(VLOOKUP(BH$2&amp;"F"&amp;$A204+BG$1,RackfileUPLOAD!$H:$K,3,FALSE),"")</f>
        <v/>
      </c>
      <c r="BI204" s="131"/>
      <c r="BJ204" s="132"/>
      <c r="BK204" s="102"/>
      <c r="BL204" s="98" t="str">
        <f>IF(BL$2="",,BL$2&amp;"_KW "&amp;$B$2&amp;"_F"&amp;$A204+BL$1)</f>
        <v/>
      </c>
      <c r="BM204" s="130" t="str">
        <f>IFNA(VLOOKUP(BM$2&amp;"F"&amp;$A204+BL$1,RackfileUPLOAD!$H:$K,3,FALSE),"")</f>
        <v/>
      </c>
      <c r="BN204" s="131"/>
      <c r="BO204" s="132"/>
      <c r="BP204" s="103"/>
    </row>
    <row r="205" ht="17.25" customHeight="1">
      <c r="A205" s="104"/>
      <c r="B205" s="89"/>
      <c r="C205" s="106"/>
      <c r="D205" s="104"/>
      <c r="E205" s="133"/>
      <c r="G205" s="134"/>
      <c r="H205" s="108"/>
      <c r="I205" s="104"/>
      <c r="J205" s="133"/>
      <c r="L205" s="134"/>
      <c r="M205" s="106"/>
      <c r="N205" s="106"/>
      <c r="O205" s="104"/>
      <c r="P205" s="133"/>
      <c r="R205" s="134"/>
      <c r="S205" s="108"/>
      <c r="T205" s="104"/>
      <c r="U205" s="133"/>
      <c r="W205" s="134"/>
      <c r="X205" s="106"/>
      <c r="Y205" s="106"/>
      <c r="Z205" s="104"/>
      <c r="AA205" s="133"/>
      <c r="AC205" s="134"/>
      <c r="AD205" s="108"/>
      <c r="AE205" s="104"/>
      <c r="AF205" s="133"/>
      <c r="AH205" s="134"/>
      <c r="AI205" s="106"/>
      <c r="AJ205" s="106"/>
      <c r="AK205" s="104"/>
      <c r="AL205" s="133"/>
      <c r="AN205" s="134"/>
      <c r="AO205" s="108"/>
      <c r="AP205" s="104"/>
      <c r="AQ205" s="133"/>
      <c r="AS205" s="134"/>
      <c r="AT205" s="106"/>
      <c r="AU205" s="106"/>
      <c r="AV205" s="104"/>
      <c r="AW205" s="133"/>
      <c r="AY205" s="134"/>
      <c r="AZ205" s="108"/>
      <c r="BA205" s="104"/>
      <c r="BB205" s="133"/>
      <c r="BD205" s="134"/>
      <c r="BE205" s="106"/>
      <c r="BF205" s="106"/>
      <c r="BG205" s="104"/>
      <c r="BH205" s="133"/>
      <c r="BJ205" s="134"/>
      <c r="BK205" s="108"/>
      <c r="BL205" s="104"/>
      <c r="BM205" s="133"/>
      <c r="BO205" s="134"/>
      <c r="BP205" s="103"/>
    </row>
    <row r="206" ht="33.75" customHeight="1">
      <c r="A206" s="109"/>
      <c r="B206" s="89"/>
      <c r="C206" s="111"/>
      <c r="D206" s="109"/>
      <c r="E206" s="135"/>
      <c r="F206" s="136"/>
      <c r="G206" s="137"/>
      <c r="H206" s="113"/>
      <c r="I206" s="109"/>
      <c r="J206" s="135"/>
      <c r="K206" s="136"/>
      <c r="L206" s="137"/>
      <c r="M206" s="111"/>
      <c r="N206" s="111"/>
      <c r="O206" s="109"/>
      <c r="P206" s="135"/>
      <c r="Q206" s="136"/>
      <c r="R206" s="137"/>
      <c r="S206" s="113"/>
      <c r="T206" s="109"/>
      <c r="U206" s="135"/>
      <c r="V206" s="136"/>
      <c r="W206" s="137"/>
      <c r="X206" s="111"/>
      <c r="Y206" s="111"/>
      <c r="Z206" s="109"/>
      <c r="AA206" s="135"/>
      <c r="AB206" s="136"/>
      <c r="AC206" s="137"/>
      <c r="AD206" s="113"/>
      <c r="AE206" s="109"/>
      <c r="AF206" s="135"/>
      <c r="AG206" s="136"/>
      <c r="AH206" s="137"/>
      <c r="AI206" s="111"/>
      <c r="AJ206" s="111"/>
      <c r="AK206" s="109"/>
      <c r="AL206" s="135"/>
      <c r="AM206" s="136"/>
      <c r="AN206" s="137"/>
      <c r="AO206" s="113"/>
      <c r="AP206" s="109"/>
      <c r="AQ206" s="135"/>
      <c r="AR206" s="136"/>
      <c r="AS206" s="137"/>
      <c r="AT206" s="111"/>
      <c r="AU206" s="111"/>
      <c r="AV206" s="109"/>
      <c r="AW206" s="135"/>
      <c r="AX206" s="136"/>
      <c r="AY206" s="137"/>
      <c r="AZ206" s="113"/>
      <c r="BA206" s="109"/>
      <c r="BB206" s="135"/>
      <c r="BC206" s="136"/>
      <c r="BD206" s="137"/>
      <c r="BE206" s="111"/>
      <c r="BF206" s="111"/>
      <c r="BG206" s="109"/>
      <c r="BH206" s="135"/>
      <c r="BI206" s="136"/>
      <c r="BJ206" s="137"/>
      <c r="BK206" s="113"/>
      <c r="BL206" s="109"/>
      <c r="BM206" s="135"/>
      <c r="BN206" s="136"/>
      <c r="BO206" s="137"/>
      <c r="BP206" s="103"/>
    </row>
    <row r="207" ht="9.0" customHeight="1">
      <c r="A207" s="114"/>
      <c r="B207" s="89"/>
      <c r="C207" s="90"/>
      <c r="D207" s="138"/>
      <c r="E207" s="94"/>
      <c r="F207" s="94"/>
      <c r="G207" s="94"/>
      <c r="H207" s="90"/>
      <c r="I207" s="138"/>
      <c r="J207" s="94"/>
      <c r="K207" s="94"/>
      <c r="L207" s="94"/>
      <c r="M207" s="90"/>
      <c r="N207" s="90"/>
      <c r="O207" s="138"/>
      <c r="P207" s="94"/>
      <c r="Q207" s="94"/>
      <c r="R207" s="94"/>
      <c r="S207" s="90"/>
      <c r="T207" s="138"/>
      <c r="U207" s="94"/>
      <c r="V207" s="94"/>
      <c r="W207" s="94"/>
      <c r="X207" s="90"/>
      <c r="Y207" s="90"/>
      <c r="Z207" s="138"/>
      <c r="AA207" s="94"/>
      <c r="AB207" s="94"/>
      <c r="AC207" s="94"/>
      <c r="AD207" s="90"/>
      <c r="AE207" s="138"/>
      <c r="AF207" s="94"/>
      <c r="AG207" s="94"/>
      <c r="AH207" s="94"/>
      <c r="AI207" s="90"/>
      <c r="AJ207" s="90"/>
      <c r="AK207" s="138"/>
      <c r="AL207" s="94"/>
      <c r="AM207" s="94"/>
      <c r="AN207" s="94"/>
      <c r="AO207" s="90"/>
      <c r="AP207" s="138"/>
      <c r="AQ207" s="94"/>
      <c r="AR207" s="94"/>
      <c r="AS207" s="94"/>
      <c r="AT207" s="90"/>
      <c r="AU207" s="90"/>
      <c r="AV207" s="138"/>
      <c r="AW207" s="94"/>
      <c r="AX207" s="94"/>
      <c r="AY207" s="94"/>
      <c r="AZ207" s="90"/>
      <c r="BA207" s="138"/>
      <c r="BB207" s="94"/>
      <c r="BC207" s="94"/>
      <c r="BD207" s="94"/>
      <c r="BE207" s="90"/>
      <c r="BF207" s="90"/>
      <c r="BG207" s="138"/>
      <c r="BH207" s="94"/>
      <c r="BI207" s="94"/>
      <c r="BJ207" s="94"/>
      <c r="BK207" s="90"/>
      <c r="BL207" s="138"/>
      <c r="BM207" s="94"/>
      <c r="BN207" s="94"/>
      <c r="BO207" s="94"/>
      <c r="BP207" s="115"/>
    </row>
    <row r="208" ht="59.25" customHeight="1">
      <c r="A208" s="97">
        <f>A204+2</f>
        <v>111</v>
      </c>
      <c r="B208" s="89"/>
      <c r="C208" s="90"/>
      <c r="D208" s="98" t="str">
        <f>IF(D$2="",,D$2&amp;"_KW "&amp;$B$2&amp;"_F"&amp;$A208+D$1)</f>
        <v>ASL3_KW 19_F111</v>
      </c>
      <c r="E208" s="130" t="str">
        <f>IFNA(VLOOKUP(E$2&amp;"F"&amp;$A208+D$1,RackfileUPLOAD!$H:$K,3,FALSE),"")</f>
        <v/>
      </c>
      <c r="F208" s="131"/>
      <c r="G208" s="132"/>
      <c r="H208" s="102"/>
      <c r="I208" s="98" t="str">
        <f>IF(I$2="",,I$2&amp;"_KW "&amp;$B$2&amp;"_F"&amp;$A208+I$1)</f>
        <v>ASL3_KW 19_F112</v>
      </c>
      <c r="J208" s="130" t="str">
        <f>IFNA(VLOOKUP(J$2&amp;"F"&amp;$A208+I$1,RackfileUPLOAD!$H:$K,3,FALSE),"")</f>
        <v>221 - Free4Life_ Spirulina Ginger Lime Ginger Shot_Single</v>
      </c>
      <c r="K208" s="131"/>
      <c r="L208" s="132"/>
      <c r="M208" s="90"/>
      <c r="N208" s="90"/>
      <c r="O208" s="98" t="str">
        <f>IF(O$2="",,O$2&amp;"_KW "&amp;$B$2&amp;"_F"&amp;$A208+O$1)</f>
        <v/>
      </c>
      <c r="P208" s="130" t="str">
        <f>IFNA(VLOOKUP(P$2&amp;"F"&amp;$A208+O$1,RackfileUPLOAD!$H:$K,3,FALSE),"")</f>
        <v/>
      </c>
      <c r="Q208" s="131"/>
      <c r="R208" s="132"/>
      <c r="S208" s="102"/>
      <c r="T208" s="98" t="str">
        <f>IF(T$2="",,T$2&amp;"_KW "&amp;$B$2&amp;"_F"&amp;$A208+T$1)</f>
        <v/>
      </c>
      <c r="U208" s="130" t="str">
        <f>IFNA(VLOOKUP(U$2&amp;"F"&amp;$A208+T$1,RackfileUPLOAD!$H:$K,3,FALSE),"")</f>
        <v/>
      </c>
      <c r="V208" s="131"/>
      <c r="W208" s="132"/>
      <c r="X208" s="90"/>
      <c r="Y208" s="90"/>
      <c r="Z208" s="98" t="str">
        <f>IF(Z$2="",,Z$2&amp;"_KW "&amp;$B$2&amp;"_F"&amp;$A208+Z$1)</f>
        <v/>
      </c>
      <c r="AA208" s="130" t="str">
        <f>IFNA(VLOOKUP(AA$2&amp;"F"&amp;$A208+Z$1,RackfileUPLOAD!$H:$K,3,FALSE),"")</f>
        <v/>
      </c>
      <c r="AB208" s="131"/>
      <c r="AC208" s="132"/>
      <c r="AD208" s="102"/>
      <c r="AE208" s="98" t="str">
        <f>IF(AE$2="",,AE$2&amp;"_KW "&amp;$B$2&amp;"_F"&amp;$A208+AE$1)</f>
        <v/>
      </c>
      <c r="AF208" s="130" t="str">
        <f>IFNA(VLOOKUP(AF$2&amp;"F"&amp;$A208+AE$1,RackfileUPLOAD!$H:$K,3,FALSE),"")</f>
        <v/>
      </c>
      <c r="AG208" s="131"/>
      <c r="AH208" s="132"/>
      <c r="AI208" s="90"/>
      <c r="AJ208" s="90"/>
      <c r="AK208" s="98" t="str">
        <f>IF(AK$2="",,AK$2&amp;"_KW "&amp;$B$2&amp;"_F"&amp;$A208+AK$1)</f>
        <v/>
      </c>
      <c r="AL208" s="130" t="str">
        <f>IFNA(VLOOKUP(AL$2&amp;"F"&amp;$A208+AK$1,RackfileUPLOAD!$H:$K,3,FALSE),"")</f>
        <v/>
      </c>
      <c r="AM208" s="131"/>
      <c r="AN208" s="132"/>
      <c r="AO208" s="102"/>
      <c r="AP208" s="98" t="str">
        <f>IF(AP$2="",,AP$2&amp;"_KW "&amp;$B$2&amp;"_F"&amp;$A208+AP$1)</f>
        <v/>
      </c>
      <c r="AQ208" s="130" t="str">
        <f>IFNA(VLOOKUP(AQ$2&amp;"F"&amp;$A208+AP$1,RackfileUPLOAD!$H:$K,3,FALSE),"")</f>
        <v/>
      </c>
      <c r="AR208" s="131"/>
      <c r="AS208" s="132"/>
      <c r="AT208" s="90"/>
      <c r="AU208" s="90"/>
      <c r="AV208" s="98" t="str">
        <f>IF(AV$2="",,AV$2&amp;"_KW "&amp;$B$2&amp;"_F"&amp;$A208+AV$1)</f>
        <v/>
      </c>
      <c r="AW208" s="130" t="str">
        <f>IFNA(VLOOKUP(AW$2&amp;"F"&amp;$A208+AV$1,RackfileUPLOAD!$H:$K,3,FALSE),"")</f>
        <v/>
      </c>
      <c r="AX208" s="131"/>
      <c r="AY208" s="132"/>
      <c r="AZ208" s="102"/>
      <c r="BA208" s="98" t="str">
        <f>IF(BA$2="",,BA$2&amp;"_KW "&amp;$B$2&amp;"_F"&amp;$A208+BA$1)</f>
        <v/>
      </c>
      <c r="BB208" s="130" t="str">
        <f>IFNA(VLOOKUP(BB$2&amp;"F"&amp;$A208+BA$1,RackfileUPLOAD!$H:$K,3,FALSE),"")</f>
        <v/>
      </c>
      <c r="BC208" s="131"/>
      <c r="BD208" s="132"/>
      <c r="BE208" s="90"/>
      <c r="BF208" s="90"/>
      <c r="BG208" s="98" t="str">
        <f>IF(BG$2="",,BG$2&amp;"_KW "&amp;$B$2&amp;"_F"&amp;$A208+BG$1)</f>
        <v/>
      </c>
      <c r="BH208" s="130" t="str">
        <f>IFNA(VLOOKUP(BH$2&amp;"F"&amp;$A208+BG$1,RackfileUPLOAD!$H:$K,3,FALSE),"")</f>
        <v/>
      </c>
      <c r="BI208" s="131"/>
      <c r="BJ208" s="132"/>
      <c r="BK208" s="102"/>
      <c r="BL208" s="98" t="str">
        <f>IF(BL$2="",,BL$2&amp;"_KW "&amp;$B$2&amp;"_F"&amp;$A208+BL$1)</f>
        <v/>
      </c>
      <c r="BM208" s="130" t="str">
        <f>IFNA(VLOOKUP(BM$2&amp;"F"&amp;$A208+BL$1,RackfileUPLOAD!$H:$K,3,FALSE),"")</f>
        <v/>
      </c>
      <c r="BN208" s="131"/>
      <c r="BO208" s="132"/>
      <c r="BP208" s="103"/>
    </row>
    <row r="209" ht="17.25" customHeight="1">
      <c r="A209" s="104"/>
      <c r="B209" s="89"/>
      <c r="C209" s="106"/>
      <c r="D209" s="104"/>
      <c r="E209" s="133"/>
      <c r="G209" s="134"/>
      <c r="H209" s="108"/>
      <c r="I209" s="104"/>
      <c r="J209" s="133"/>
      <c r="L209" s="134"/>
      <c r="M209" s="106"/>
      <c r="N209" s="106"/>
      <c r="O209" s="104"/>
      <c r="P209" s="133"/>
      <c r="R209" s="134"/>
      <c r="S209" s="108"/>
      <c r="T209" s="104"/>
      <c r="U209" s="133"/>
      <c r="W209" s="134"/>
      <c r="X209" s="106"/>
      <c r="Y209" s="106"/>
      <c r="Z209" s="104"/>
      <c r="AA209" s="133"/>
      <c r="AC209" s="134"/>
      <c r="AD209" s="108"/>
      <c r="AE209" s="104"/>
      <c r="AF209" s="133"/>
      <c r="AH209" s="134"/>
      <c r="AI209" s="106"/>
      <c r="AJ209" s="106"/>
      <c r="AK209" s="104"/>
      <c r="AL209" s="133"/>
      <c r="AN209" s="134"/>
      <c r="AO209" s="108"/>
      <c r="AP209" s="104"/>
      <c r="AQ209" s="133"/>
      <c r="AS209" s="134"/>
      <c r="AT209" s="106"/>
      <c r="AU209" s="106"/>
      <c r="AV209" s="104"/>
      <c r="AW209" s="133"/>
      <c r="AY209" s="134"/>
      <c r="AZ209" s="108"/>
      <c r="BA209" s="104"/>
      <c r="BB209" s="133"/>
      <c r="BD209" s="134"/>
      <c r="BE209" s="106"/>
      <c r="BF209" s="106"/>
      <c r="BG209" s="104"/>
      <c r="BH209" s="133"/>
      <c r="BJ209" s="134"/>
      <c r="BK209" s="108"/>
      <c r="BL209" s="104"/>
      <c r="BM209" s="133"/>
      <c r="BO209" s="134"/>
      <c r="BP209" s="103"/>
    </row>
    <row r="210" ht="33.75" customHeight="1">
      <c r="A210" s="109"/>
      <c r="B210" s="89"/>
      <c r="C210" s="111"/>
      <c r="D210" s="109"/>
      <c r="E210" s="135"/>
      <c r="F210" s="136"/>
      <c r="G210" s="137"/>
      <c r="H210" s="113"/>
      <c r="I210" s="109"/>
      <c r="J210" s="135"/>
      <c r="K210" s="136"/>
      <c r="L210" s="137"/>
      <c r="M210" s="111"/>
      <c r="N210" s="111"/>
      <c r="O210" s="109"/>
      <c r="P210" s="135"/>
      <c r="Q210" s="136"/>
      <c r="R210" s="137"/>
      <c r="S210" s="113"/>
      <c r="T210" s="109"/>
      <c r="U210" s="135"/>
      <c r="V210" s="136"/>
      <c r="W210" s="137"/>
      <c r="X210" s="111"/>
      <c r="Y210" s="111"/>
      <c r="Z210" s="109"/>
      <c r="AA210" s="135"/>
      <c r="AB210" s="136"/>
      <c r="AC210" s="137"/>
      <c r="AD210" s="113"/>
      <c r="AE210" s="109"/>
      <c r="AF210" s="135"/>
      <c r="AG210" s="136"/>
      <c r="AH210" s="137"/>
      <c r="AI210" s="111"/>
      <c r="AJ210" s="111"/>
      <c r="AK210" s="109"/>
      <c r="AL210" s="135"/>
      <c r="AM210" s="136"/>
      <c r="AN210" s="137"/>
      <c r="AO210" s="113"/>
      <c r="AP210" s="109"/>
      <c r="AQ210" s="135"/>
      <c r="AR210" s="136"/>
      <c r="AS210" s="137"/>
      <c r="AT210" s="111"/>
      <c r="AU210" s="111"/>
      <c r="AV210" s="109"/>
      <c r="AW210" s="135"/>
      <c r="AX210" s="136"/>
      <c r="AY210" s="137"/>
      <c r="AZ210" s="113"/>
      <c r="BA210" s="109"/>
      <c r="BB210" s="135"/>
      <c r="BC210" s="136"/>
      <c r="BD210" s="137"/>
      <c r="BE210" s="111"/>
      <c r="BF210" s="111"/>
      <c r="BG210" s="109"/>
      <c r="BH210" s="135"/>
      <c r="BI210" s="136"/>
      <c r="BJ210" s="137"/>
      <c r="BK210" s="113"/>
      <c r="BL210" s="109"/>
      <c r="BM210" s="135"/>
      <c r="BN210" s="136"/>
      <c r="BO210" s="137"/>
      <c r="BP210" s="103"/>
    </row>
    <row r="211" ht="9.0" customHeight="1">
      <c r="A211" s="88"/>
      <c r="B211" s="89"/>
      <c r="C211" s="90"/>
      <c r="D211" s="138"/>
      <c r="E211" s="94"/>
      <c r="F211" s="94"/>
      <c r="G211" s="94"/>
      <c r="H211" s="90"/>
      <c r="I211" s="138"/>
      <c r="J211" s="94"/>
      <c r="K211" s="94"/>
      <c r="L211" s="94"/>
      <c r="M211" s="90"/>
      <c r="N211" s="90"/>
      <c r="O211" s="138"/>
      <c r="P211" s="94"/>
      <c r="Q211" s="94"/>
      <c r="R211" s="94"/>
      <c r="S211" s="90"/>
      <c r="T211" s="138"/>
      <c r="U211" s="94"/>
      <c r="V211" s="94"/>
      <c r="W211" s="94"/>
      <c r="X211" s="90"/>
      <c r="Y211" s="90"/>
      <c r="Z211" s="138"/>
      <c r="AA211" s="94"/>
      <c r="AB211" s="94"/>
      <c r="AC211" s="94"/>
      <c r="AD211" s="90"/>
      <c r="AE211" s="138"/>
      <c r="AF211" s="94"/>
      <c r="AG211" s="94"/>
      <c r="AH211" s="94"/>
      <c r="AI211" s="90"/>
      <c r="AJ211" s="90"/>
      <c r="AK211" s="138"/>
      <c r="AL211" s="94"/>
      <c r="AM211" s="94"/>
      <c r="AN211" s="94"/>
      <c r="AO211" s="90"/>
      <c r="AP211" s="138"/>
      <c r="AQ211" s="94"/>
      <c r="AR211" s="94"/>
      <c r="AS211" s="94"/>
      <c r="AT211" s="90"/>
      <c r="AU211" s="90"/>
      <c r="AV211" s="138"/>
      <c r="AW211" s="94"/>
      <c r="AX211" s="94"/>
      <c r="AY211" s="94"/>
      <c r="AZ211" s="90"/>
      <c r="BA211" s="138"/>
      <c r="BB211" s="94"/>
      <c r="BC211" s="94"/>
      <c r="BD211" s="94"/>
      <c r="BE211" s="90"/>
      <c r="BF211" s="90"/>
      <c r="BG211" s="138"/>
      <c r="BH211" s="94"/>
      <c r="BI211" s="94"/>
      <c r="BJ211" s="94"/>
      <c r="BK211" s="90"/>
      <c r="BL211" s="138"/>
      <c r="BM211" s="94"/>
      <c r="BN211" s="94"/>
      <c r="BO211" s="94"/>
      <c r="BP211" s="115"/>
    </row>
    <row r="212" ht="59.25" customHeight="1">
      <c r="A212" s="97">
        <f>A208+2</f>
        <v>113</v>
      </c>
      <c r="B212" s="89"/>
      <c r="C212" s="90"/>
      <c r="D212" s="98" t="str">
        <f>IF(D$2="",,D$2&amp;"_KW "&amp;$B$2&amp;"_F"&amp;$A212+D$1)</f>
        <v>ASL3_KW 19_F113</v>
      </c>
      <c r="E212" s="130" t="str">
        <f>IFNA(VLOOKUP(E$2&amp;"F"&amp;$A212+D$1,RackfileUPLOAD!$H:$K,3,FALSE),"")</f>
        <v/>
      </c>
      <c r="F212" s="131"/>
      <c r="G212" s="132"/>
      <c r="H212" s="102"/>
      <c r="I212" s="98" t="str">
        <f>IF(I$2="",,I$2&amp;"_KW "&amp;$B$2&amp;"_F"&amp;$A212+I$1)</f>
        <v>ASL3_KW 19_F114</v>
      </c>
      <c r="J212" s="130" t="str">
        <f>IFNA(VLOOKUP(J$2&amp;"F"&amp;$A212+I$1,RackfileUPLOAD!$H:$K,3,FALSE),"")</f>
        <v/>
      </c>
      <c r="K212" s="131"/>
      <c r="L212" s="132"/>
      <c r="M212" s="90"/>
      <c r="N212" s="90"/>
      <c r="O212" s="98" t="str">
        <f>IF(O$2="",,O$2&amp;"_KW "&amp;$B$2&amp;"_F"&amp;$A212+O$1)</f>
        <v/>
      </c>
      <c r="P212" s="130" t="str">
        <f>IFNA(VLOOKUP(P$2&amp;"F"&amp;$A212+O$1,RackfileUPLOAD!$H:$K,3,FALSE),"")</f>
        <v/>
      </c>
      <c r="Q212" s="131"/>
      <c r="R212" s="132"/>
      <c r="S212" s="102"/>
      <c r="T212" s="98" t="str">
        <f>IF(T$2="",,T$2&amp;"_KW "&amp;$B$2&amp;"_F"&amp;$A212+T$1)</f>
        <v/>
      </c>
      <c r="U212" s="130" t="str">
        <f>IFNA(VLOOKUP(U$2&amp;"F"&amp;$A212+T$1,RackfileUPLOAD!$H:$K,3,FALSE),"")</f>
        <v/>
      </c>
      <c r="V212" s="131"/>
      <c r="W212" s="132"/>
      <c r="X212" s="90"/>
      <c r="Y212" s="90"/>
      <c r="Z212" s="98" t="str">
        <f>IF(Z$2="",,Z$2&amp;"_KW "&amp;$B$2&amp;"_F"&amp;$A212+Z$1)</f>
        <v/>
      </c>
      <c r="AA212" s="130" t="str">
        <f>IFNA(VLOOKUP(AA$2&amp;"F"&amp;$A212+Z$1,RackfileUPLOAD!$H:$K,3,FALSE),"")</f>
        <v/>
      </c>
      <c r="AB212" s="131"/>
      <c r="AC212" s="132"/>
      <c r="AD212" s="102"/>
      <c r="AE212" s="98" t="str">
        <f>IF(AE$2="",,AE$2&amp;"_KW "&amp;$B$2&amp;"_F"&amp;$A212+AE$1)</f>
        <v/>
      </c>
      <c r="AF212" s="130" t="str">
        <f>IFNA(VLOOKUP(AF$2&amp;"F"&amp;$A212+AE$1,RackfileUPLOAD!$H:$K,3,FALSE),"")</f>
        <v/>
      </c>
      <c r="AG212" s="131"/>
      <c r="AH212" s="132"/>
      <c r="AI212" s="90"/>
      <c r="AJ212" s="90"/>
      <c r="AK212" s="98" t="str">
        <f>IF(AK$2="",,AK$2&amp;"_KW "&amp;$B$2&amp;"_F"&amp;$A212+AK$1)</f>
        <v/>
      </c>
      <c r="AL212" s="130" t="str">
        <f>IFNA(VLOOKUP(AL$2&amp;"F"&amp;$A212+AK$1,RackfileUPLOAD!$H:$K,3,FALSE),"")</f>
        <v/>
      </c>
      <c r="AM212" s="131"/>
      <c r="AN212" s="132"/>
      <c r="AO212" s="102"/>
      <c r="AP212" s="98" t="str">
        <f>IF(AP$2="",,AP$2&amp;"_KW "&amp;$B$2&amp;"_F"&amp;$A212+AP$1)</f>
        <v/>
      </c>
      <c r="AQ212" s="130" t="str">
        <f>IFNA(VLOOKUP(AQ$2&amp;"F"&amp;$A212+AP$1,RackfileUPLOAD!$H:$K,3,FALSE),"")</f>
        <v/>
      </c>
      <c r="AR212" s="131"/>
      <c r="AS212" s="132"/>
      <c r="AT212" s="90"/>
      <c r="AU212" s="90"/>
      <c r="AV212" s="98" t="str">
        <f>IF(AV$2="",,AV$2&amp;"_KW "&amp;$B$2&amp;"_F"&amp;$A212+AV$1)</f>
        <v/>
      </c>
      <c r="AW212" s="130" t="str">
        <f>IFNA(VLOOKUP(AW$2&amp;"F"&amp;$A212+AV$1,RackfileUPLOAD!$H:$K,3,FALSE),"")</f>
        <v/>
      </c>
      <c r="AX212" s="131"/>
      <c r="AY212" s="132"/>
      <c r="AZ212" s="102"/>
      <c r="BA212" s="98" t="str">
        <f>IF(BA$2="",,BA$2&amp;"_KW "&amp;$B$2&amp;"_F"&amp;$A212+BA$1)</f>
        <v/>
      </c>
      <c r="BB212" s="130" t="str">
        <f>IFNA(VLOOKUP(BB$2&amp;"F"&amp;$A212+BA$1,RackfileUPLOAD!$H:$K,3,FALSE),"")</f>
        <v/>
      </c>
      <c r="BC212" s="131"/>
      <c r="BD212" s="132"/>
      <c r="BE212" s="90"/>
      <c r="BF212" s="90"/>
      <c r="BG212" s="98" t="str">
        <f>IF(BG$2="",,BG$2&amp;"_KW "&amp;$B$2&amp;"_F"&amp;$A212+BG$1)</f>
        <v/>
      </c>
      <c r="BH212" s="130" t="str">
        <f>IFNA(VLOOKUP(BH$2&amp;"F"&amp;$A212+BG$1,RackfileUPLOAD!$H:$K,3,FALSE),"")</f>
        <v/>
      </c>
      <c r="BI212" s="131"/>
      <c r="BJ212" s="132"/>
      <c r="BK212" s="102"/>
      <c r="BL212" s="98" t="str">
        <f>IF(BL$2="",,BL$2&amp;"_KW "&amp;$B$2&amp;"_F"&amp;$A212+BL$1)</f>
        <v/>
      </c>
      <c r="BM212" s="130" t="str">
        <f>IFNA(VLOOKUP(BM$2&amp;"F"&amp;$A212+BL$1,RackfileUPLOAD!$H:$K,3,FALSE),"")</f>
        <v/>
      </c>
      <c r="BN212" s="131"/>
      <c r="BO212" s="132"/>
      <c r="BP212" s="103"/>
    </row>
    <row r="213" ht="17.25" customHeight="1">
      <c r="A213" s="104"/>
      <c r="B213" s="89"/>
      <c r="C213" s="106"/>
      <c r="D213" s="104"/>
      <c r="E213" s="133"/>
      <c r="G213" s="134"/>
      <c r="H213" s="108"/>
      <c r="I213" s="104"/>
      <c r="J213" s="133"/>
      <c r="L213" s="134"/>
      <c r="M213" s="106"/>
      <c r="N213" s="106"/>
      <c r="O213" s="104"/>
      <c r="P213" s="133"/>
      <c r="R213" s="134"/>
      <c r="S213" s="108"/>
      <c r="T213" s="104"/>
      <c r="U213" s="133"/>
      <c r="W213" s="134"/>
      <c r="X213" s="106"/>
      <c r="Y213" s="106"/>
      <c r="Z213" s="104"/>
      <c r="AA213" s="133"/>
      <c r="AC213" s="134"/>
      <c r="AD213" s="108"/>
      <c r="AE213" s="104"/>
      <c r="AF213" s="133"/>
      <c r="AH213" s="134"/>
      <c r="AI213" s="106"/>
      <c r="AJ213" s="106"/>
      <c r="AK213" s="104"/>
      <c r="AL213" s="133"/>
      <c r="AN213" s="134"/>
      <c r="AO213" s="108"/>
      <c r="AP213" s="104"/>
      <c r="AQ213" s="133"/>
      <c r="AS213" s="134"/>
      <c r="AT213" s="106"/>
      <c r="AU213" s="106"/>
      <c r="AV213" s="104"/>
      <c r="AW213" s="133"/>
      <c r="AY213" s="134"/>
      <c r="AZ213" s="108"/>
      <c r="BA213" s="104"/>
      <c r="BB213" s="133"/>
      <c r="BD213" s="134"/>
      <c r="BE213" s="106"/>
      <c r="BF213" s="106"/>
      <c r="BG213" s="104"/>
      <c r="BH213" s="133"/>
      <c r="BJ213" s="134"/>
      <c r="BK213" s="108"/>
      <c r="BL213" s="104"/>
      <c r="BM213" s="133"/>
      <c r="BO213" s="134"/>
      <c r="BP213" s="103"/>
    </row>
    <row r="214" ht="33.75" customHeight="1">
      <c r="A214" s="109"/>
      <c r="B214" s="89"/>
      <c r="C214" s="111"/>
      <c r="D214" s="109"/>
      <c r="E214" s="135"/>
      <c r="F214" s="136"/>
      <c r="G214" s="137"/>
      <c r="H214" s="113"/>
      <c r="I214" s="109"/>
      <c r="J214" s="135"/>
      <c r="K214" s="136"/>
      <c r="L214" s="137"/>
      <c r="M214" s="111"/>
      <c r="N214" s="111"/>
      <c r="O214" s="109"/>
      <c r="P214" s="135"/>
      <c r="Q214" s="136"/>
      <c r="R214" s="137"/>
      <c r="S214" s="113"/>
      <c r="T214" s="109"/>
      <c r="U214" s="135"/>
      <c r="V214" s="136"/>
      <c r="W214" s="137"/>
      <c r="X214" s="111"/>
      <c r="Y214" s="111"/>
      <c r="Z214" s="109"/>
      <c r="AA214" s="135"/>
      <c r="AB214" s="136"/>
      <c r="AC214" s="137"/>
      <c r="AD214" s="113"/>
      <c r="AE214" s="109"/>
      <c r="AF214" s="135"/>
      <c r="AG214" s="136"/>
      <c r="AH214" s="137"/>
      <c r="AI214" s="111"/>
      <c r="AJ214" s="111"/>
      <c r="AK214" s="109"/>
      <c r="AL214" s="135"/>
      <c r="AM214" s="136"/>
      <c r="AN214" s="137"/>
      <c r="AO214" s="113"/>
      <c r="AP214" s="109"/>
      <c r="AQ214" s="135"/>
      <c r="AR214" s="136"/>
      <c r="AS214" s="137"/>
      <c r="AT214" s="111"/>
      <c r="AU214" s="111"/>
      <c r="AV214" s="109"/>
      <c r="AW214" s="135"/>
      <c r="AX214" s="136"/>
      <c r="AY214" s="137"/>
      <c r="AZ214" s="113"/>
      <c r="BA214" s="109"/>
      <c r="BB214" s="135"/>
      <c r="BC214" s="136"/>
      <c r="BD214" s="137"/>
      <c r="BE214" s="111"/>
      <c r="BF214" s="111"/>
      <c r="BG214" s="109"/>
      <c r="BH214" s="135"/>
      <c r="BI214" s="136"/>
      <c r="BJ214" s="137"/>
      <c r="BK214" s="113"/>
      <c r="BL214" s="109"/>
      <c r="BM214" s="135"/>
      <c r="BN214" s="136"/>
      <c r="BO214" s="137"/>
      <c r="BP214" s="103"/>
    </row>
    <row r="215" ht="9.0" customHeight="1">
      <c r="A215" s="88"/>
      <c r="B215" s="89"/>
      <c r="C215" s="90"/>
      <c r="D215" s="138"/>
      <c r="E215" s="94"/>
      <c r="F215" s="94"/>
      <c r="G215" s="94"/>
      <c r="H215" s="90"/>
      <c r="I215" s="138"/>
      <c r="J215" s="94"/>
      <c r="K215" s="94"/>
      <c r="L215" s="94"/>
      <c r="M215" s="90"/>
      <c r="N215" s="90"/>
      <c r="O215" s="138"/>
      <c r="P215" s="94"/>
      <c r="Q215" s="94"/>
      <c r="R215" s="94"/>
      <c r="S215" s="90"/>
      <c r="T215" s="138"/>
      <c r="U215" s="94"/>
      <c r="V215" s="94"/>
      <c r="W215" s="94"/>
      <c r="X215" s="90"/>
      <c r="Y215" s="90"/>
      <c r="Z215" s="138"/>
      <c r="AA215" s="94"/>
      <c r="AB215" s="94"/>
      <c r="AC215" s="94"/>
      <c r="AD215" s="90"/>
      <c r="AE215" s="138"/>
      <c r="AF215" s="94"/>
      <c r="AG215" s="94"/>
      <c r="AH215" s="94"/>
      <c r="AI215" s="90"/>
      <c r="AJ215" s="90"/>
      <c r="AK215" s="138"/>
      <c r="AL215" s="94"/>
      <c r="AM215" s="94"/>
      <c r="AN215" s="94"/>
      <c r="AO215" s="90"/>
      <c r="AP215" s="138"/>
      <c r="AQ215" s="94"/>
      <c r="AR215" s="94"/>
      <c r="AS215" s="94"/>
      <c r="AT215" s="90"/>
      <c r="AU215" s="90"/>
      <c r="AV215" s="138"/>
      <c r="AW215" s="94"/>
      <c r="AX215" s="94"/>
      <c r="AY215" s="94"/>
      <c r="AZ215" s="90"/>
      <c r="BA215" s="138"/>
      <c r="BB215" s="94"/>
      <c r="BC215" s="94"/>
      <c r="BD215" s="94"/>
      <c r="BE215" s="90"/>
      <c r="BF215" s="90"/>
      <c r="BG215" s="138"/>
      <c r="BH215" s="94"/>
      <c r="BI215" s="94"/>
      <c r="BJ215" s="94"/>
      <c r="BK215" s="90"/>
      <c r="BL215" s="138"/>
      <c r="BM215" s="94"/>
      <c r="BN215" s="94"/>
      <c r="BO215" s="94"/>
      <c r="BP215" s="115"/>
    </row>
    <row r="216" ht="59.25" customHeight="1">
      <c r="A216" s="97">
        <f>A212+2</f>
        <v>115</v>
      </c>
      <c r="B216" s="89"/>
      <c r="C216" s="90"/>
      <c r="D216" s="98" t="str">
        <f>IF(D$2="",,D$2&amp;"_KW "&amp;$B$2&amp;"_F"&amp;$A216+D$1)</f>
        <v>ASL3_KW 19_F115</v>
      </c>
      <c r="E216" s="130" t="str">
        <f>IFNA(VLOOKUP(E$2&amp;"F"&amp;$A216+D$1,RackfileUPLOAD!$H:$K,3,FALSE),"")</f>
        <v/>
      </c>
      <c r="F216" s="131"/>
      <c r="G216" s="132"/>
      <c r="H216" s="102"/>
      <c r="I216" s="98" t="str">
        <f>IF(I$2="",,I$2&amp;"_KW "&amp;$B$2&amp;"_F"&amp;$A216+I$1)</f>
        <v>ASL3_KW 19_F116</v>
      </c>
      <c r="J216" s="130" t="str">
        <f>IFNA(VLOOKUP(J$2&amp;"F"&amp;$A216+I$1,RackfileUPLOAD!$H:$K,3,FALSE),"")</f>
        <v/>
      </c>
      <c r="K216" s="131"/>
      <c r="L216" s="132"/>
      <c r="M216" s="90"/>
      <c r="N216" s="90"/>
      <c r="O216" s="98" t="str">
        <f>IF(O$2="",,O$2&amp;"_KW "&amp;$B$2&amp;"_F"&amp;$A216+O$1)</f>
        <v/>
      </c>
      <c r="P216" s="130" t="str">
        <f>IFNA(VLOOKUP(P$2&amp;"F"&amp;$A216+O$1,RackfileUPLOAD!$H:$K,3,FALSE),"")</f>
        <v/>
      </c>
      <c r="Q216" s="131"/>
      <c r="R216" s="132"/>
      <c r="S216" s="102"/>
      <c r="T216" s="98" t="str">
        <f>IF(T$2="",,T$2&amp;"_KW "&amp;$B$2&amp;"_F"&amp;$A216+T$1)</f>
        <v/>
      </c>
      <c r="U216" s="130" t="str">
        <f>IFNA(VLOOKUP(U$2&amp;"F"&amp;$A216+T$1,RackfileUPLOAD!$H:$K,3,FALSE),"")</f>
        <v/>
      </c>
      <c r="V216" s="131"/>
      <c r="W216" s="132"/>
      <c r="X216" s="90"/>
      <c r="Y216" s="90"/>
      <c r="Z216" s="98" t="str">
        <f>IF(Z$2="",,Z$2&amp;"_KW "&amp;$B$2&amp;"_F"&amp;$A216+Z$1)</f>
        <v/>
      </c>
      <c r="AA216" s="130" t="str">
        <f>IFNA(VLOOKUP(AA$2&amp;"F"&amp;$A216+Z$1,RackfileUPLOAD!$H:$K,3,FALSE),"")</f>
        <v/>
      </c>
      <c r="AB216" s="131"/>
      <c r="AC216" s="132"/>
      <c r="AD216" s="102"/>
      <c r="AE216" s="98" t="str">
        <f>IF(AE$2="",,AE$2&amp;"_KW "&amp;$B$2&amp;"_F"&amp;$A216+AE$1)</f>
        <v/>
      </c>
      <c r="AF216" s="130" t="str">
        <f>IFNA(VLOOKUP(AF$2&amp;"F"&amp;$A216+AE$1,RackfileUPLOAD!$H:$K,3,FALSE),"")</f>
        <v/>
      </c>
      <c r="AG216" s="131"/>
      <c r="AH216" s="132"/>
      <c r="AI216" s="90"/>
      <c r="AJ216" s="90"/>
      <c r="AK216" s="98" t="str">
        <f>IF(AK$2="",,AK$2&amp;"_KW "&amp;$B$2&amp;"_F"&amp;$A216+AK$1)</f>
        <v/>
      </c>
      <c r="AL216" s="130" t="str">
        <f>IFNA(VLOOKUP(AL$2&amp;"F"&amp;$A216+AK$1,RackfileUPLOAD!$H:$K,3,FALSE),"")</f>
        <v/>
      </c>
      <c r="AM216" s="131"/>
      <c r="AN216" s="132"/>
      <c r="AO216" s="102"/>
      <c r="AP216" s="98" t="str">
        <f>IF(AP$2="",,AP$2&amp;"_KW "&amp;$B$2&amp;"_F"&amp;$A216+AP$1)</f>
        <v/>
      </c>
      <c r="AQ216" s="130" t="str">
        <f>IFNA(VLOOKUP(AQ$2&amp;"F"&amp;$A216+AP$1,RackfileUPLOAD!$H:$K,3,FALSE),"")</f>
        <v/>
      </c>
      <c r="AR216" s="131"/>
      <c r="AS216" s="132"/>
      <c r="AT216" s="90"/>
      <c r="AU216" s="90"/>
      <c r="AV216" s="98" t="str">
        <f>IF(AV$2="",,AV$2&amp;"_KW "&amp;$B$2&amp;"_F"&amp;$A216+AV$1)</f>
        <v/>
      </c>
      <c r="AW216" s="130" t="str">
        <f>IFNA(VLOOKUP(AW$2&amp;"F"&amp;$A216+AV$1,RackfileUPLOAD!$H:$K,3,FALSE),"")</f>
        <v/>
      </c>
      <c r="AX216" s="131"/>
      <c r="AY216" s="132"/>
      <c r="AZ216" s="102"/>
      <c r="BA216" s="98" t="str">
        <f>IF(BA$2="",,BA$2&amp;"_KW "&amp;$B$2&amp;"_F"&amp;$A216+BA$1)</f>
        <v/>
      </c>
      <c r="BB216" s="130" t="str">
        <f>IFNA(VLOOKUP(BB$2&amp;"F"&amp;$A216+BA$1,RackfileUPLOAD!$H:$K,3,FALSE),"")</f>
        <v/>
      </c>
      <c r="BC216" s="131"/>
      <c r="BD216" s="132"/>
      <c r="BE216" s="90"/>
      <c r="BF216" s="90"/>
      <c r="BG216" s="98" t="str">
        <f>IF(BG$2="",,BG$2&amp;"_KW "&amp;$B$2&amp;"_F"&amp;$A216+BG$1)</f>
        <v/>
      </c>
      <c r="BH216" s="130" t="str">
        <f>IFNA(VLOOKUP(BH$2&amp;"F"&amp;$A216+BG$1,RackfileUPLOAD!$H:$K,3,FALSE),"")</f>
        <v/>
      </c>
      <c r="BI216" s="131"/>
      <c r="BJ216" s="132"/>
      <c r="BK216" s="102"/>
      <c r="BL216" s="98" t="str">
        <f>IF(BL$2="",,BL$2&amp;"_KW "&amp;$B$2&amp;"_F"&amp;$A216+BL$1)</f>
        <v/>
      </c>
      <c r="BM216" s="130" t="str">
        <f>IFNA(VLOOKUP(BM$2&amp;"F"&amp;$A216+BL$1,RackfileUPLOAD!$H:$K,3,FALSE),"")</f>
        <v/>
      </c>
      <c r="BN216" s="131"/>
      <c r="BO216" s="132"/>
      <c r="BP216" s="120"/>
    </row>
    <row r="217" ht="17.25" customHeight="1">
      <c r="A217" s="104"/>
      <c r="B217" s="89"/>
      <c r="C217" s="106"/>
      <c r="D217" s="104"/>
      <c r="E217" s="133"/>
      <c r="G217" s="134"/>
      <c r="H217" s="108"/>
      <c r="I217" s="104"/>
      <c r="J217" s="133"/>
      <c r="L217" s="134"/>
      <c r="M217" s="106"/>
      <c r="N217" s="106"/>
      <c r="O217" s="104"/>
      <c r="P217" s="133"/>
      <c r="R217" s="134"/>
      <c r="S217" s="108"/>
      <c r="T217" s="104"/>
      <c r="U217" s="133"/>
      <c r="W217" s="134"/>
      <c r="X217" s="106"/>
      <c r="Y217" s="106"/>
      <c r="Z217" s="104"/>
      <c r="AA217" s="133"/>
      <c r="AC217" s="134"/>
      <c r="AD217" s="108"/>
      <c r="AE217" s="104"/>
      <c r="AF217" s="133"/>
      <c r="AH217" s="134"/>
      <c r="AI217" s="106"/>
      <c r="AJ217" s="106"/>
      <c r="AK217" s="104"/>
      <c r="AL217" s="133"/>
      <c r="AN217" s="134"/>
      <c r="AO217" s="108"/>
      <c r="AP217" s="104"/>
      <c r="AQ217" s="133"/>
      <c r="AS217" s="134"/>
      <c r="AT217" s="106"/>
      <c r="AU217" s="106"/>
      <c r="AV217" s="104"/>
      <c r="AW217" s="133"/>
      <c r="AY217" s="134"/>
      <c r="AZ217" s="108"/>
      <c r="BA217" s="104"/>
      <c r="BB217" s="133"/>
      <c r="BD217" s="134"/>
      <c r="BE217" s="106"/>
      <c r="BF217" s="106"/>
      <c r="BG217" s="104"/>
      <c r="BH217" s="133"/>
      <c r="BJ217" s="134"/>
      <c r="BK217" s="108"/>
      <c r="BL217" s="104"/>
      <c r="BM217" s="133"/>
      <c r="BO217" s="134"/>
      <c r="BP217" s="120"/>
    </row>
    <row r="218" ht="33.75" customHeight="1">
      <c r="A218" s="109"/>
      <c r="B218" s="89"/>
      <c r="C218" s="111"/>
      <c r="D218" s="109"/>
      <c r="E218" s="135"/>
      <c r="F218" s="136"/>
      <c r="G218" s="137"/>
      <c r="H218" s="113"/>
      <c r="I218" s="109"/>
      <c r="J218" s="135"/>
      <c r="K218" s="136"/>
      <c r="L218" s="137"/>
      <c r="M218" s="111"/>
      <c r="N218" s="111"/>
      <c r="O218" s="109"/>
      <c r="P218" s="135"/>
      <c r="Q218" s="136"/>
      <c r="R218" s="137"/>
      <c r="S218" s="113"/>
      <c r="T218" s="109"/>
      <c r="U218" s="135"/>
      <c r="V218" s="136"/>
      <c r="W218" s="137"/>
      <c r="X218" s="111"/>
      <c r="Y218" s="111"/>
      <c r="Z218" s="109"/>
      <c r="AA218" s="135"/>
      <c r="AB218" s="136"/>
      <c r="AC218" s="137"/>
      <c r="AD218" s="113"/>
      <c r="AE218" s="109"/>
      <c r="AF218" s="135"/>
      <c r="AG218" s="136"/>
      <c r="AH218" s="137"/>
      <c r="AI218" s="111"/>
      <c r="AJ218" s="111"/>
      <c r="AK218" s="109"/>
      <c r="AL218" s="135"/>
      <c r="AM218" s="136"/>
      <c r="AN218" s="137"/>
      <c r="AO218" s="113"/>
      <c r="AP218" s="109"/>
      <c r="AQ218" s="135"/>
      <c r="AR218" s="136"/>
      <c r="AS218" s="137"/>
      <c r="AT218" s="111"/>
      <c r="AU218" s="111"/>
      <c r="AV218" s="109"/>
      <c r="AW218" s="135"/>
      <c r="AX218" s="136"/>
      <c r="AY218" s="137"/>
      <c r="AZ218" s="113"/>
      <c r="BA218" s="109"/>
      <c r="BB218" s="135"/>
      <c r="BC218" s="136"/>
      <c r="BD218" s="137"/>
      <c r="BE218" s="111"/>
      <c r="BF218" s="111"/>
      <c r="BG218" s="109"/>
      <c r="BH218" s="135"/>
      <c r="BI218" s="136"/>
      <c r="BJ218" s="137"/>
      <c r="BK218" s="113"/>
      <c r="BL218" s="109"/>
      <c r="BM218" s="135"/>
      <c r="BN218" s="136"/>
      <c r="BO218" s="137"/>
      <c r="BP218" s="120"/>
    </row>
    <row r="219" ht="9.0" customHeight="1">
      <c r="A219" s="88"/>
      <c r="B219" s="89"/>
      <c r="C219" s="90"/>
      <c r="D219" s="138"/>
      <c r="E219" s="94"/>
      <c r="F219" s="94"/>
      <c r="G219" s="94"/>
      <c r="H219" s="90"/>
      <c r="I219" s="138"/>
      <c r="J219" s="94"/>
      <c r="K219" s="94"/>
      <c r="L219" s="94"/>
      <c r="M219" s="90"/>
      <c r="N219" s="90"/>
      <c r="O219" s="138"/>
      <c r="P219" s="94"/>
      <c r="Q219" s="94"/>
      <c r="R219" s="94"/>
      <c r="S219" s="90"/>
      <c r="T219" s="138"/>
      <c r="U219" s="94"/>
      <c r="V219" s="94"/>
      <c r="W219" s="94"/>
      <c r="X219" s="90"/>
      <c r="Y219" s="90"/>
      <c r="Z219" s="138"/>
      <c r="AA219" s="94"/>
      <c r="AB219" s="94"/>
      <c r="AC219" s="94"/>
      <c r="AD219" s="90"/>
      <c r="AE219" s="138"/>
      <c r="AF219" s="94"/>
      <c r="AG219" s="94"/>
      <c r="AH219" s="94"/>
      <c r="AI219" s="90"/>
      <c r="AJ219" s="90"/>
      <c r="AK219" s="138"/>
      <c r="AL219" s="94"/>
      <c r="AM219" s="94"/>
      <c r="AN219" s="94"/>
      <c r="AO219" s="90"/>
      <c r="AP219" s="138"/>
      <c r="AQ219" s="94"/>
      <c r="AR219" s="94"/>
      <c r="AS219" s="94"/>
      <c r="AT219" s="90"/>
      <c r="AU219" s="90"/>
      <c r="AV219" s="138"/>
      <c r="AW219" s="94"/>
      <c r="AX219" s="94"/>
      <c r="AY219" s="94"/>
      <c r="AZ219" s="90"/>
      <c r="BA219" s="138"/>
      <c r="BB219" s="94"/>
      <c r="BC219" s="94"/>
      <c r="BD219" s="94"/>
      <c r="BE219" s="90"/>
      <c r="BF219" s="90"/>
      <c r="BG219" s="138"/>
      <c r="BH219" s="94"/>
      <c r="BI219" s="94"/>
      <c r="BJ219" s="94"/>
      <c r="BK219" s="90"/>
      <c r="BL219" s="138"/>
      <c r="BM219" s="94"/>
      <c r="BN219" s="94"/>
      <c r="BO219" s="94"/>
      <c r="BP219" s="115"/>
    </row>
    <row r="220" ht="59.25" customHeight="1">
      <c r="A220" s="97">
        <f>A216+2</f>
        <v>117</v>
      </c>
      <c r="B220" s="89"/>
      <c r="C220" s="90"/>
      <c r="D220" s="98" t="str">
        <f>IF(D$2="",,D$2&amp;"_KW "&amp;$B$2&amp;"_F"&amp;$A220+D$1)</f>
        <v>ASL3_KW 19_F117</v>
      </c>
      <c r="E220" s="130" t="str">
        <f>IFNA(VLOOKUP(E$2&amp;"F"&amp;$A220+D$1,RackfileUPLOAD!$H:$K,3,FALSE),"")</f>
        <v/>
      </c>
      <c r="F220" s="131"/>
      <c r="G220" s="132"/>
      <c r="H220" s="102"/>
      <c r="I220" s="98" t="str">
        <f>IF(I$2="",,I$2&amp;"_KW "&amp;$B$2&amp;"_F"&amp;$A220+I$1)</f>
        <v>ASL3_KW 19_F118</v>
      </c>
      <c r="J220" s="130" t="str">
        <f>IFNA(VLOOKUP(J$2&amp;"F"&amp;$A220+I$1,RackfileUPLOAD!$H:$K,3,FALSE),"")</f>
        <v/>
      </c>
      <c r="K220" s="131"/>
      <c r="L220" s="132"/>
      <c r="M220" s="90"/>
      <c r="N220" s="90"/>
      <c r="O220" s="98" t="str">
        <f>IF(O$2="",,O$2&amp;"_KW "&amp;$B$2&amp;"_F"&amp;$A220+O$1)</f>
        <v/>
      </c>
      <c r="P220" s="130" t="str">
        <f>IFNA(VLOOKUP(P$2&amp;"F"&amp;$A220+O$1,RackfileUPLOAD!$H:$K,3,FALSE),"")</f>
        <v/>
      </c>
      <c r="Q220" s="131"/>
      <c r="R220" s="132"/>
      <c r="S220" s="102"/>
      <c r="T220" s="98" t="str">
        <f>IF(T$2="",,T$2&amp;"_KW "&amp;$B$2&amp;"_F"&amp;$A220+T$1)</f>
        <v/>
      </c>
      <c r="U220" s="130" t="str">
        <f>IFNA(VLOOKUP(U$2&amp;"F"&amp;$A220+T$1,RackfileUPLOAD!$H:$K,3,FALSE),"")</f>
        <v/>
      </c>
      <c r="V220" s="131"/>
      <c r="W220" s="132"/>
      <c r="X220" s="90"/>
      <c r="Y220" s="90"/>
      <c r="Z220" s="98" t="str">
        <f>IF(Z$2="",,Z$2&amp;"_KW "&amp;$B$2&amp;"_F"&amp;$A220+Z$1)</f>
        <v/>
      </c>
      <c r="AA220" s="130" t="str">
        <f>IFNA(VLOOKUP(AA$2&amp;"F"&amp;$A220+Z$1,RackfileUPLOAD!$H:$K,3,FALSE),"")</f>
        <v/>
      </c>
      <c r="AB220" s="131"/>
      <c r="AC220" s="132"/>
      <c r="AD220" s="102"/>
      <c r="AE220" s="98" t="str">
        <f>IF(AE$2="",,AE$2&amp;"_KW "&amp;$B$2&amp;"_F"&amp;$A220+AE$1)</f>
        <v/>
      </c>
      <c r="AF220" s="130" t="str">
        <f>IFNA(VLOOKUP(AF$2&amp;"F"&amp;$A220+AE$1,RackfileUPLOAD!$H:$K,3,FALSE),"")</f>
        <v/>
      </c>
      <c r="AG220" s="131"/>
      <c r="AH220" s="132"/>
      <c r="AI220" s="90"/>
      <c r="AJ220" s="90"/>
      <c r="AK220" s="98" t="str">
        <f>IF(AK$2="",,AK$2&amp;"_KW "&amp;$B$2&amp;"_F"&amp;$A220+AK$1)</f>
        <v/>
      </c>
      <c r="AL220" s="130" t="str">
        <f>IFNA(VLOOKUP(AL$2&amp;"F"&amp;$A220+AK$1,RackfileUPLOAD!$H:$K,3,FALSE),"")</f>
        <v/>
      </c>
      <c r="AM220" s="131"/>
      <c r="AN220" s="132"/>
      <c r="AO220" s="102"/>
      <c r="AP220" s="98" t="str">
        <f>IF(AP$2="",,AP$2&amp;"_KW "&amp;$B$2&amp;"_F"&amp;$A220+AP$1)</f>
        <v/>
      </c>
      <c r="AQ220" s="130" t="str">
        <f>IFNA(VLOOKUP(AQ$2&amp;"F"&amp;$A220+AP$1,RackfileUPLOAD!$H:$K,3,FALSE),"")</f>
        <v/>
      </c>
      <c r="AR220" s="131"/>
      <c r="AS220" s="132"/>
      <c r="AT220" s="90"/>
      <c r="AU220" s="90"/>
      <c r="AV220" s="98" t="str">
        <f>IF(AV$2="",,AV$2&amp;"_KW "&amp;$B$2&amp;"_F"&amp;$A220+AV$1)</f>
        <v/>
      </c>
      <c r="AW220" s="130" t="str">
        <f>IFNA(VLOOKUP(AW$2&amp;"F"&amp;$A220+AV$1,RackfileUPLOAD!$H:$K,3,FALSE),"")</f>
        <v/>
      </c>
      <c r="AX220" s="131"/>
      <c r="AY220" s="132"/>
      <c r="AZ220" s="102"/>
      <c r="BA220" s="98" t="str">
        <f>IF(BA$2="",,BA$2&amp;"_KW "&amp;$B$2&amp;"_F"&amp;$A220+BA$1)</f>
        <v/>
      </c>
      <c r="BB220" s="130" t="str">
        <f>IFNA(VLOOKUP(BB$2&amp;"F"&amp;$A220+BA$1,RackfileUPLOAD!$H:$K,3,FALSE),"")</f>
        <v/>
      </c>
      <c r="BC220" s="131"/>
      <c r="BD220" s="132"/>
      <c r="BE220" s="90"/>
      <c r="BF220" s="90"/>
      <c r="BG220" s="98" t="str">
        <f>IF(BG$2="",,BG$2&amp;"_KW "&amp;$B$2&amp;"_F"&amp;$A220+BG$1)</f>
        <v/>
      </c>
      <c r="BH220" s="130" t="str">
        <f>IFNA(VLOOKUP(BH$2&amp;"F"&amp;$A220+BG$1,RackfileUPLOAD!$H:$K,3,FALSE),"")</f>
        <v/>
      </c>
      <c r="BI220" s="131"/>
      <c r="BJ220" s="132"/>
      <c r="BK220" s="102"/>
      <c r="BL220" s="98" t="str">
        <f>IF(BL$2="",,BL$2&amp;"_KW "&amp;$B$2&amp;"_F"&amp;$A220+BL$1)</f>
        <v/>
      </c>
      <c r="BM220" s="130" t="str">
        <f>IFNA(VLOOKUP(BM$2&amp;"F"&amp;$A220+BL$1,RackfileUPLOAD!$H:$K,3,FALSE),"")</f>
        <v/>
      </c>
      <c r="BN220" s="131"/>
      <c r="BO220" s="132"/>
      <c r="BP220" s="120"/>
    </row>
    <row r="221" ht="17.25" customHeight="1">
      <c r="A221" s="104"/>
      <c r="B221" s="89"/>
      <c r="C221" s="106"/>
      <c r="D221" s="104"/>
      <c r="E221" s="133"/>
      <c r="G221" s="134"/>
      <c r="H221" s="108"/>
      <c r="I221" s="104"/>
      <c r="J221" s="133"/>
      <c r="L221" s="134"/>
      <c r="M221" s="106"/>
      <c r="N221" s="106"/>
      <c r="O221" s="104"/>
      <c r="P221" s="133"/>
      <c r="R221" s="134"/>
      <c r="S221" s="108"/>
      <c r="T221" s="104"/>
      <c r="U221" s="133"/>
      <c r="W221" s="134"/>
      <c r="X221" s="106"/>
      <c r="Y221" s="106"/>
      <c r="Z221" s="104"/>
      <c r="AA221" s="133"/>
      <c r="AC221" s="134"/>
      <c r="AD221" s="108"/>
      <c r="AE221" s="104"/>
      <c r="AF221" s="133"/>
      <c r="AH221" s="134"/>
      <c r="AI221" s="106"/>
      <c r="AJ221" s="106"/>
      <c r="AK221" s="104"/>
      <c r="AL221" s="133"/>
      <c r="AN221" s="134"/>
      <c r="AO221" s="108"/>
      <c r="AP221" s="104"/>
      <c r="AQ221" s="133"/>
      <c r="AS221" s="134"/>
      <c r="AT221" s="106"/>
      <c r="AU221" s="106"/>
      <c r="AV221" s="104"/>
      <c r="AW221" s="133"/>
      <c r="AY221" s="134"/>
      <c r="AZ221" s="108"/>
      <c r="BA221" s="104"/>
      <c r="BB221" s="133"/>
      <c r="BD221" s="134"/>
      <c r="BE221" s="106"/>
      <c r="BF221" s="106"/>
      <c r="BG221" s="104"/>
      <c r="BH221" s="133"/>
      <c r="BJ221" s="134"/>
      <c r="BK221" s="108"/>
      <c r="BL221" s="104"/>
      <c r="BM221" s="133"/>
      <c r="BO221" s="134"/>
      <c r="BP221" s="120"/>
    </row>
    <row r="222" ht="33.75" customHeight="1">
      <c r="A222" s="109"/>
      <c r="B222" s="89"/>
      <c r="C222" s="111"/>
      <c r="D222" s="109"/>
      <c r="E222" s="135"/>
      <c r="F222" s="136"/>
      <c r="G222" s="137"/>
      <c r="H222" s="113"/>
      <c r="I222" s="109"/>
      <c r="J222" s="135"/>
      <c r="K222" s="136"/>
      <c r="L222" s="137"/>
      <c r="M222" s="111"/>
      <c r="N222" s="111"/>
      <c r="O222" s="109"/>
      <c r="P222" s="135"/>
      <c r="Q222" s="136"/>
      <c r="R222" s="137"/>
      <c r="S222" s="113"/>
      <c r="T222" s="109"/>
      <c r="U222" s="135"/>
      <c r="V222" s="136"/>
      <c r="W222" s="137"/>
      <c r="X222" s="111"/>
      <c r="Y222" s="111"/>
      <c r="Z222" s="109"/>
      <c r="AA222" s="135"/>
      <c r="AB222" s="136"/>
      <c r="AC222" s="137"/>
      <c r="AD222" s="113"/>
      <c r="AE222" s="109"/>
      <c r="AF222" s="135"/>
      <c r="AG222" s="136"/>
      <c r="AH222" s="137"/>
      <c r="AI222" s="111"/>
      <c r="AJ222" s="111"/>
      <c r="AK222" s="109"/>
      <c r="AL222" s="135"/>
      <c r="AM222" s="136"/>
      <c r="AN222" s="137"/>
      <c r="AO222" s="113"/>
      <c r="AP222" s="109"/>
      <c r="AQ222" s="135"/>
      <c r="AR222" s="136"/>
      <c r="AS222" s="137"/>
      <c r="AT222" s="111"/>
      <c r="AU222" s="111"/>
      <c r="AV222" s="109"/>
      <c r="AW222" s="135"/>
      <c r="AX222" s="136"/>
      <c r="AY222" s="137"/>
      <c r="AZ222" s="113"/>
      <c r="BA222" s="109"/>
      <c r="BB222" s="135"/>
      <c r="BC222" s="136"/>
      <c r="BD222" s="137"/>
      <c r="BE222" s="111"/>
      <c r="BF222" s="111"/>
      <c r="BG222" s="109"/>
      <c r="BH222" s="135"/>
      <c r="BI222" s="136"/>
      <c r="BJ222" s="137"/>
      <c r="BK222" s="113"/>
      <c r="BL222" s="109"/>
      <c r="BM222" s="135"/>
      <c r="BN222" s="136"/>
      <c r="BO222" s="137"/>
      <c r="BP222" s="120"/>
    </row>
    <row r="223" ht="9.0" customHeight="1">
      <c r="A223" s="88"/>
      <c r="B223" s="89"/>
      <c r="C223" s="90"/>
      <c r="D223" s="138"/>
      <c r="E223" s="94"/>
      <c r="F223" s="94"/>
      <c r="G223" s="94"/>
      <c r="H223" s="90"/>
      <c r="I223" s="138"/>
      <c r="J223" s="94"/>
      <c r="K223" s="94"/>
      <c r="L223" s="94"/>
      <c r="M223" s="90"/>
      <c r="N223" s="90"/>
      <c r="O223" s="138"/>
      <c r="P223" s="94"/>
      <c r="Q223" s="94"/>
      <c r="R223" s="94"/>
      <c r="S223" s="90"/>
      <c r="T223" s="138"/>
      <c r="U223" s="94"/>
      <c r="V223" s="94"/>
      <c r="W223" s="94"/>
      <c r="X223" s="90"/>
      <c r="Y223" s="90"/>
      <c r="Z223" s="138"/>
      <c r="AA223" s="94"/>
      <c r="AB223" s="94"/>
      <c r="AC223" s="94"/>
      <c r="AD223" s="90"/>
      <c r="AE223" s="138"/>
      <c r="AF223" s="94"/>
      <c r="AG223" s="94"/>
      <c r="AH223" s="94"/>
      <c r="AI223" s="90"/>
      <c r="AJ223" s="90"/>
      <c r="AK223" s="138"/>
      <c r="AL223" s="94"/>
      <c r="AM223" s="94"/>
      <c r="AN223" s="94"/>
      <c r="AO223" s="90"/>
      <c r="AP223" s="138"/>
      <c r="AQ223" s="94"/>
      <c r="AR223" s="94"/>
      <c r="AS223" s="94"/>
      <c r="AT223" s="90"/>
      <c r="AU223" s="90"/>
      <c r="AV223" s="138"/>
      <c r="AW223" s="94"/>
      <c r="AX223" s="94"/>
      <c r="AY223" s="94"/>
      <c r="AZ223" s="90"/>
      <c r="BA223" s="138"/>
      <c r="BB223" s="94"/>
      <c r="BC223" s="94"/>
      <c r="BD223" s="94"/>
      <c r="BE223" s="90"/>
      <c r="BF223" s="90"/>
      <c r="BG223" s="138"/>
      <c r="BH223" s="94"/>
      <c r="BI223" s="94"/>
      <c r="BJ223" s="94"/>
      <c r="BK223" s="90"/>
      <c r="BL223" s="138"/>
      <c r="BM223" s="94"/>
      <c r="BN223" s="94"/>
      <c r="BO223" s="94"/>
      <c r="BP223" s="115"/>
    </row>
    <row r="224" ht="59.25" customHeight="1">
      <c r="A224" s="97">
        <f>A220+2</f>
        <v>119</v>
      </c>
      <c r="B224" s="89"/>
      <c r="C224" s="90"/>
      <c r="D224" s="98" t="str">
        <f>IF(D$2="",,D$2&amp;"_KW "&amp;$B$2&amp;"_F"&amp;$A224+D$1)</f>
        <v>ASL3_KW 19_F119</v>
      </c>
      <c r="E224" s="130" t="str">
        <f>IFNA(VLOOKUP(E$2&amp;"F"&amp;$A224+D$1,RackfileUPLOAD!$H:$K,3,FALSE),"")</f>
        <v/>
      </c>
      <c r="F224" s="131"/>
      <c r="G224" s="132"/>
      <c r="H224" s="102"/>
      <c r="I224" s="98" t="str">
        <f>IF(I$2="",,I$2&amp;"_KW "&amp;$B$2&amp;"_F"&amp;$A224+I$1)</f>
        <v>ASL3_KW 19_F120</v>
      </c>
      <c r="J224" s="130" t="str">
        <f>IFNA(VLOOKUP(J$2&amp;"F"&amp;$A224+I$1,RackfileUPLOAD!$H:$K,3,FALSE),"")</f>
        <v/>
      </c>
      <c r="K224" s="131"/>
      <c r="L224" s="132"/>
      <c r="M224" s="90"/>
      <c r="N224" s="90"/>
      <c r="O224" s="98" t="str">
        <f>IF(O$2="",,O$2&amp;"_KW "&amp;$B$2&amp;"_F"&amp;$A224+O$1)</f>
        <v/>
      </c>
      <c r="P224" s="130" t="str">
        <f>IFNA(VLOOKUP(P$2&amp;"F"&amp;$A224+O$1,RackfileUPLOAD!$H:$K,3,FALSE),"")</f>
        <v/>
      </c>
      <c r="Q224" s="131"/>
      <c r="R224" s="132"/>
      <c r="S224" s="102"/>
      <c r="T224" s="98" t="str">
        <f>IF(T$2="",,T$2&amp;"_KW "&amp;$B$2&amp;"_F"&amp;$A224+T$1)</f>
        <v/>
      </c>
      <c r="U224" s="130" t="str">
        <f>IFNA(VLOOKUP(U$2&amp;"F"&amp;$A224+T$1,RackfileUPLOAD!$H:$K,3,FALSE),"")</f>
        <v/>
      </c>
      <c r="V224" s="131"/>
      <c r="W224" s="132"/>
      <c r="X224" s="90"/>
      <c r="Y224" s="90"/>
      <c r="Z224" s="98" t="str">
        <f>IF(Z$2="",,Z$2&amp;"_KW "&amp;$B$2&amp;"_F"&amp;$A224+Z$1)</f>
        <v/>
      </c>
      <c r="AA224" s="130" t="str">
        <f>IFNA(VLOOKUP(AA$2&amp;"F"&amp;$A224+Z$1,RackfileUPLOAD!$H:$K,3,FALSE),"")</f>
        <v/>
      </c>
      <c r="AB224" s="131"/>
      <c r="AC224" s="132"/>
      <c r="AD224" s="102"/>
      <c r="AE224" s="98" t="str">
        <f>IF(AE$2="",,AE$2&amp;"_KW "&amp;$B$2&amp;"_F"&amp;$A224+AE$1)</f>
        <v/>
      </c>
      <c r="AF224" s="130" t="str">
        <f>IFNA(VLOOKUP(AF$2&amp;"F"&amp;$A224+AE$1,RackfileUPLOAD!$H:$K,3,FALSE),"")</f>
        <v/>
      </c>
      <c r="AG224" s="131"/>
      <c r="AH224" s="132"/>
      <c r="AI224" s="90"/>
      <c r="AJ224" s="90"/>
      <c r="AK224" s="98" t="str">
        <f>IF(AK$2="",,AK$2&amp;"_KW "&amp;$B$2&amp;"_F"&amp;$A224+AK$1)</f>
        <v/>
      </c>
      <c r="AL224" s="130" t="str">
        <f>IFNA(VLOOKUP(AL$2&amp;"F"&amp;$A224+AK$1,RackfileUPLOAD!$H:$K,3,FALSE),"")</f>
        <v/>
      </c>
      <c r="AM224" s="131"/>
      <c r="AN224" s="132"/>
      <c r="AO224" s="102"/>
      <c r="AP224" s="98" t="str">
        <f>IF(AP$2="",,AP$2&amp;"_KW "&amp;$B$2&amp;"_F"&amp;$A224+AP$1)</f>
        <v/>
      </c>
      <c r="AQ224" s="130" t="str">
        <f>IFNA(VLOOKUP(AQ$2&amp;"F"&amp;$A224+AP$1,RackfileUPLOAD!$H:$K,3,FALSE),"")</f>
        <v/>
      </c>
      <c r="AR224" s="131"/>
      <c r="AS224" s="132"/>
      <c r="AT224" s="90"/>
      <c r="AU224" s="90"/>
      <c r="AV224" s="98" t="str">
        <f>IF(AV$2="",,AV$2&amp;"_KW "&amp;$B$2&amp;"_F"&amp;$A224+AV$1)</f>
        <v/>
      </c>
      <c r="AW224" s="130" t="str">
        <f>IFNA(VLOOKUP(AW$2&amp;"F"&amp;$A224+AV$1,RackfileUPLOAD!$H:$K,3,FALSE),"")</f>
        <v/>
      </c>
      <c r="AX224" s="131"/>
      <c r="AY224" s="132"/>
      <c r="AZ224" s="102"/>
      <c r="BA224" s="98" t="str">
        <f>IF(BA$2="",,BA$2&amp;"_KW "&amp;$B$2&amp;"_F"&amp;$A224+BA$1)</f>
        <v/>
      </c>
      <c r="BB224" s="130" t="str">
        <f>IFNA(VLOOKUP(BB$2&amp;"F"&amp;$A224+BA$1,RackfileUPLOAD!$H:$K,3,FALSE),"")</f>
        <v/>
      </c>
      <c r="BC224" s="131"/>
      <c r="BD224" s="132"/>
      <c r="BE224" s="90"/>
      <c r="BF224" s="90"/>
      <c r="BG224" s="98" t="str">
        <f>IF(BG$2="",,BG$2&amp;"_KW "&amp;$B$2&amp;"_F"&amp;$A224+BG$1)</f>
        <v/>
      </c>
      <c r="BH224" s="130" t="str">
        <f>IFNA(VLOOKUP(BH$2&amp;"F"&amp;$A224+BG$1,RackfileUPLOAD!$H:$K,3,FALSE),"")</f>
        <v/>
      </c>
      <c r="BI224" s="131"/>
      <c r="BJ224" s="132"/>
      <c r="BK224" s="102"/>
      <c r="BL224" s="98" t="str">
        <f>IF(BL$2="",,BL$2&amp;"_KW "&amp;$B$2&amp;"_F"&amp;$A224+BL$1)</f>
        <v/>
      </c>
      <c r="BM224" s="130" t="str">
        <f>IFNA(VLOOKUP(BM$2&amp;"F"&amp;$A224+BL$1,RackfileUPLOAD!$H:$K,3,FALSE),"")</f>
        <v/>
      </c>
      <c r="BN224" s="131"/>
      <c r="BO224" s="132"/>
      <c r="BP224" s="120"/>
    </row>
    <row r="225" ht="17.25" customHeight="1">
      <c r="A225" s="104"/>
      <c r="B225" s="89"/>
      <c r="C225" s="106"/>
      <c r="D225" s="104"/>
      <c r="E225" s="133"/>
      <c r="G225" s="134"/>
      <c r="H225" s="108"/>
      <c r="I225" s="104"/>
      <c r="J225" s="133"/>
      <c r="L225" s="134"/>
      <c r="M225" s="106"/>
      <c r="N225" s="106"/>
      <c r="O225" s="104"/>
      <c r="P225" s="133"/>
      <c r="R225" s="134"/>
      <c r="S225" s="108"/>
      <c r="T225" s="104"/>
      <c r="U225" s="133"/>
      <c r="W225" s="134"/>
      <c r="X225" s="106"/>
      <c r="Y225" s="106"/>
      <c r="Z225" s="104"/>
      <c r="AA225" s="133"/>
      <c r="AC225" s="134"/>
      <c r="AD225" s="108"/>
      <c r="AE225" s="104"/>
      <c r="AF225" s="133"/>
      <c r="AH225" s="134"/>
      <c r="AI225" s="106"/>
      <c r="AJ225" s="106"/>
      <c r="AK225" s="104"/>
      <c r="AL225" s="133"/>
      <c r="AN225" s="134"/>
      <c r="AO225" s="108"/>
      <c r="AP225" s="104"/>
      <c r="AQ225" s="133"/>
      <c r="AS225" s="134"/>
      <c r="AT225" s="106"/>
      <c r="AU225" s="106"/>
      <c r="AV225" s="104"/>
      <c r="AW225" s="133"/>
      <c r="AY225" s="134"/>
      <c r="AZ225" s="108"/>
      <c r="BA225" s="104"/>
      <c r="BB225" s="133"/>
      <c r="BD225" s="134"/>
      <c r="BE225" s="106"/>
      <c r="BF225" s="106"/>
      <c r="BG225" s="104"/>
      <c r="BH225" s="133"/>
      <c r="BJ225" s="134"/>
      <c r="BK225" s="108"/>
      <c r="BL225" s="104"/>
      <c r="BM225" s="133"/>
      <c r="BO225" s="134"/>
      <c r="BP225" s="120"/>
    </row>
    <row r="226" ht="33.75" customHeight="1">
      <c r="A226" s="109"/>
      <c r="B226" s="89"/>
      <c r="C226" s="111"/>
      <c r="D226" s="109"/>
      <c r="E226" s="135"/>
      <c r="F226" s="136"/>
      <c r="G226" s="137"/>
      <c r="H226" s="113"/>
      <c r="I226" s="109"/>
      <c r="J226" s="135"/>
      <c r="K226" s="136"/>
      <c r="L226" s="137"/>
      <c r="M226" s="111"/>
      <c r="N226" s="111"/>
      <c r="O226" s="109"/>
      <c r="P226" s="135"/>
      <c r="Q226" s="136"/>
      <c r="R226" s="137"/>
      <c r="S226" s="113"/>
      <c r="T226" s="109"/>
      <c r="U226" s="135"/>
      <c r="V226" s="136"/>
      <c r="W226" s="137"/>
      <c r="X226" s="111"/>
      <c r="Y226" s="111"/>
      <c r="Z226" s="109"/>
      <c r="AA226" s="135"/>
      <c r="AB226" s="136"/>
      <c r="AC226" s="137"/>
      <c r="AD226" s="113"/>
      <c r="AE226" s="109"/>
      <c r="AF226" s="135"/>
      <c r="AG226" s="136"/>
      <c r="AH226" s="137"/>
      <c r="AI226" s="111"/>
      <c r="AJ226" s="111"/>
      <c r="AK226" s="109"/>
      <c r="AL226" s="135"/>
      <c r="AM226" s="136"/>
      <c r="AN226" s="137"/>
      <c r="AO226" s="113"/>
      <c r="AP226" s="109"/>
      <c r="AQ226" s="135"/>
      <c r="AR226" s="136"/>
      <c r="AS226" s="137"/>
      <c r="AT226" s="111"/>
      <c r="AU226" s="111"/>
      <c r="AV226" s="109"/>
      <c r="AW226" s="135"/>
      <c r="AX226" s="136"/>
      <c r="AY226" s="137"/>
      <c r="AZ226" s="113"/>
      <c r="BA226" s="109"/>
      <c r="BB226" s="135"/>
      <c r="BC226" s="136"/>
      <c r="BD226" s="137"/>
      <c r="BE226" s="111"/>
      <c r="BF226" s="111"/>
      <c r="BG226" s="109"/>
      <c r="BH226" s="135"/>
      <c r="BI226" s="136"/>
      <c r="BJ226" s="137"/>
      <c r="BK226" s="113"/>
      <c r="BL226" s="109"/>
      <c r="BM226" s="135"/>
      <c r="BN226" s="136"/>
      <c r="BO226" s="137"/>
      <c r="BP226" s="120"/>
    </row>
    <row r="227" ht="4.5" customHeight="1">
      <c r="A227" s="114"/>
      <c r="B227" s="89"/>
      <c r="C227" s="90"/>
      <c r="D227" s="138"/>
      <c r="E227" s="94"/>
      <c r="F227" s="94"/>
      <c r="G227" s="94"/>
      <c r="H227" s="90"/>
      <c r="I227" s="138"/>
      <c r="J227" s="94"/>
      <c r="K227" s="94"/>
      <c r="L227" s="94"/>
      <c r="M227" s="90"/>
      <c r="N227" s="90"/>
      <c r="O227" s="138"/>
      <c r="P227" s="94"/>
      <c r="Q227" s="94"/>
      <c r="R227" s="94"/>
      <c r="S227" s="90"/>
      <c r="T227" s="138"/>
      <c r="U227" s="94"/>
      <c r="V227" s="94"/>
      <c r="W227" s="94"/>
      <c r="X227" s="90"/>
      <c r="Y227" s="90"/>
      <c r="Z227" s="138"/>
      <c r="AA227" s="94"/>
      <c r="AB227" s="94"/>
      <c r="AC227" s="94"/>
      <c r="AD227" s="90"/>
      <c r="AE227" s="138"/>
      <c r="AF227" s="94"/>
      <c r="AG227" s="94"/>
      <c r="AH227" s="94"/>
      <c r="AI227" s="90"/>
      <c r="AJ227" s="90"/>
      <c r="AK227" s="138"/>
      <c r="AL227" s="94"/>
      <c r="AM227" s="94"/>
      <c r="AN227" s="94"/>
      <c r="AO227" s="90"/>
      <c r="AP227" s="138"/>
      <c r="AQ227" s="94"/>
      <c r="AR227" s="94"/>
      <c r="AS227" s="94"/>
      <c r="AT227" s="90"/>
      <c r="AU227" s="90"/>
      <c r="AV227" s="138"/>
      <c r="AW227" s="94"/>
      <c r="AX227" s="94"/>
      <c r="AY227" s="94"/>
      <c r="AZ227" s="90"/>
      <c r="BA227" s="138"/>
      <c r="BB227" s="94"/>
      <c r="BC227" s="94"/>
      <c r="BD227" s="94"/>
      <c r="BE227" s="90"/>
      <c r="BF227" s="90"/>
      <c r="BG227" s="138"/>
      <c r="BH227" s="94"/>
      <c r="BI227" s="94"/>
      <c r="BJ227" s="94"/>
      <c r="BK227" s="90"/>
      <c r="BL227" s="138"/>
      <c r="BM227" s="94"/>
      <c r="BN227" s="94"/>
      <c r="BO227" s="94"/>
      <c r="BP227" s="115"/>
    </row>
    <row r="228" ht="4.5" customHeight="1">
      <c r="A228" s="114"/>
      <c r="B228" s="89"/>
      <c r="C228" s="90"/>
      <c r="D228" s="138"/>
      <c r="E228" s="90"/>
      <c r="F228" s="90"/>
      <c r="G228" s="90"/>
      <c r="H228" s="90"/>
      <c r="I228" s="138"/>
      <c r="J228" s="90"/>
      <c r="K228" s="90"/>
      <c r="L228" s="90"/>
      <c r="M228" s="90"/>
      <c r="N228" s="90"/>
      <c r="O228" s="138"/>
      <c r="P228" s="90"/>
      <c r="Q228" s="90"/>
      <c r="R228" s="90"/>
      <c r="S228" s="90"/>
      <c r="T228" s="138"/>
      <c r="U228" s="90"/>
      <c r="V228" s="90"/>
      <c r="W228" s="90"/>
      <c r="X228" s="93"/>
      <c r="Y228" s="93"/>
      <c r="Z228" s="138"/>
      <c r="AA228" s="90"/>
      <c r="AB228" s="90"/>
      <c r="AC228" s="90"/>
      <c r="AD228" s="90"/>
      <c r="AE228" s="138"/>
      <c r="AF228" s="90"/>
      <c r="AG228" s="90"/>
      <c r="AH228" s="90"/>
      <c r="AI228" s="90"/>
      <c r="AJ228" s="90"/>
      <c r="AK228" s="138"/>
      <c r="AL228" s="90"/>
      <c r="AM228" s="90"/>
      <c r="AN228" s="90"/>
      <c r="AO228" s="90"/>
      <c r="AP228" s="138"/>
      <c r="AQ228" s="90"/>
      <c r="AR228" s="90"/>
      <c r="AS228" s="90"/>
      <c r="AT228" s="94"/>
      <c r="AU228" s="94"/>
      <c r="AV228" s="138"/>
      <c r="AW228" s="90"/>
      <c r="AX228" s="90"/>
      <c r="AY228" s="90"/>
      <c r="AZ228" s="90"/>
      <c r="BA228" s="138"/>
      <c r="BB228" s="90"/>
      <c r="BC228" s="90"/>
      <c r="BD228" s="90"/>
      <c r="BE228" s="94"/>
      <c r="BF228" s="94"/>
      <c r="BG228" s="138"/>
      <c r="BH228" s="90"/>
      <c r="BI228" s="90"/>
      <c r="BJ228" s="90"/>
      <c r="BK228" s="90"/>
      <c r="BL228" s="138"/>
      <c r="BM228" s="90"/>
      <c r="BN228" s="90"/>
      <c r="BO228" s="90"/>
      <c r="BP228" s="96"/>
    </row>
    <row r="229" ht="59.25" customHeight="1">
      <c r="A229" s="97">
        <f>A224+2</f>
        <v>121</v>
      </c>
      <c r="B229" s="89"/>
      <c r="C229" s="90"/>
      <c r="D229" s="98" t="str">
        <f>IF(D$2="",,D$2&amp;"_KW "&amp;$B$2&amp;"_F"&amp;$A229+D$1)</f>
        <v>ASL3_KW 19_F121</v>
      </c>
      <c r="E229" s="142" t="str">
        <f>IFNA(VLOOKUP(E$2&amp;"F"&amp;$A229+D$1,RackfileUPLOAD!$H:$K,3,FALSE),"")</f>
        <v/>
      </c>
      <c r="F229" s="131"/>
      <c r="G229" s="132"/>
      <c r="H229" s="102"/>
      <c r="I229" s="98" t="str">
        <f>IF(I$2="",,I$2&amp;"_KW "&amp;$B$2&amp;"_F"&amp;$A229+I$1)</f>
        <v>ASL3_KW 19_F122</v>
      </c>
      <c r="J229" s="130" t="str">
        <f>IFNA(VLOOKUP(J$2&amp;"F"&amp;$A229+I$1,RackfileUPLOAD!$H:$K,3,FALSE),"")</f>
        <v>210 - FACTOR_ Turmeric Cayenne Pineapple Ginger Shot</v>
      </c>
      <c r="K229" s="131"/>
      <c r="L229" s="132"/>
      <c r="M229" s="90"/>
      <c r="N229" s="90"/>
      <c r="O229" s="98" t="str">
        <f>IF(O$2="",,O$2&amp;"_KW "&amp;$B$2&amp;"_F"&amp;$A229+O$1)</f>
        <v/>
      </c>
      <c r="P229" s="130" t="str">
        <f>IFNA(VLOOKUP(P$2&amp;"F"&amp;$A229+O$1,RackfileUPLOAD!$H:$K,3,FALSE),"")</f>
        <v/>
      </c>
      <c r="Q229" s="131"/>
      <c r="R229" s="132"/>
      <c r="S229" s="102"/>
      <c r="T229" s="98" t="str">
        <f>IF(T$2="",,T$2&amp;"_KW "&amp;$B$2&amp;"_F"&amp;$A229+T$1)</f>
        <v/>
      </c>
      <c r="U229" s="130" t="str">
        <f>IFNA(VLOOKUP(U$2&amp;"F"&amp;$A229+T$1,RackfileUPLOAD!$H:$K,3,FALSE),"")</f>
        <v/>
      </c>
      <c r="V229" s="131"/>
      <c r="W229" s="132"/>
      <c r="X229" s="90"/>
      <c r="Y229" s="90"/>
      <c r="Z229" s="98" t="str">
        <f>IF(Z$2="",,Z$2&amp;"_KW "&amp;$B$2&amp;"_F"&amp;$A229+Z$1)</f>
        <v/>
      </c>
      <c r="AA229" s="130" t="str">
        <f>IFNA(VLOOKUP(AA$2&amp;"F"&amp;$A229+Z$1,RackfileUPLOAD!$H:$K,3,FALSE),"")</f>
        <v/>
      </c>
      <c r="AB229" s="131"/>
      <c r="AC229" s="132"/>
      <c r="AD229" s="102"/>
      <c r="AE229" s="98" t="str">
        <f>IF(AE$2="",,AE$2&amp;"_KW "&amp;$B$2&amp;"_F"&amp;$A229+AE$1)</f>
        <v/>
      </c>
      <c r="AF229" s="130" t="str">
        <f>IFNA(VLOOKUP(AF$2&amp;"F"&amp;$A229+AE$1,RackfileUPLOAD!$H:$K,3,FALSE),"")</f>
        <v/>
      </c>
      <c r="AG229" s="131"/>
      <c r="AH229" s="132"/>
      <c r="AI229" s="90"/>
      <c r="AJ229" s="90"/>
      <c r="AK229" s="98" t="str">
        <f>IF(AK$2="",,AK$2&amp;"_KW "&amp;$B$2&amp;"_F"&amp;$A229+AK$1)</f>
        <v/>
      </c>
      <c r="AL229" s="130" t="str">
        <f>IFNA(VLOOKUP(AL$2&amp;"F"&amp;$A229+AK$1,RackfileUPLOAD!$H:$K,3,FALSE),"")</f>
        <v/>
      </c>
      <c r="AM229" s="131"/>
      <c r="AN229" s="132"/>
      <c r="AO229" s="102"/>
      <c r="AP229" s="98" t="str">
        <f>IF(AP$2="",,AP$2&amp;"_KW "&amp;$B$2&amp;"_F"&amp;$A229+AP$1)</f>
        <v/>
      </c>
      <c r="AQ229" s="130" t="str">
        <f>IFNA(VLOOKUP(AQ$2&amp;"F"&amp;$A229+AP$1,RackfileUPLOAD!$H:$K,3,FALSE),"")</f>
        <v/>
      </c>
      <c r="AR229" s="131"/>
      <c r="AS229" s="132"/>
      <c r="AT229" s="90"/>
      <c r="AU229" s="90"/>
      <c r="AV229" s="98" t="str">
        <f>IF(AV$2="",,AV$2&amp;"_KW "&amp;$B$2&amp;"_F"&amp;$A229+AV$1)</f>
        <v/>
      </c>
      <c r="AW229" s="130" t="str">
        <f>IFNA(VLOOKUP(AW$2&amp;"F"&amp;$A229+AV$1,RackfileUPLOAD!$H:$K,3,FALSE),"")</f>
        <v/>
      </c>
      <c r="AX229" s="131"/>
      <c r="AY229" s="132"/>
      <c r="AZ229" s="102"/>
      <c r="BA229" s="98" t="str">
        <f>IF(BA$2="",,BA$2&amp;"_KW "&amp;$B$2&amp;"_F"&amp;$A229+BA$1)</f>
        <v/>
      </c>
      <c r="BB229" s="130" t="str">
        <f>IFNA(VLOOKUP(BB$2&amp;"F"&amp;$A229+BA$1,RackfileUPLOAD!$H:$K,3,FALSE),"")</f>
        <v/>
      </c>
      <c r="BC229" s="131"/>
      <c r="BD229" s="132"/>
      <c r="BE229" s="90"/>
      <c r="BF229" s="90"/>
      <c r="BG229" s="98" t="str">
        <f>IF(BG$2="",,BG$2&amp;"_KW "&amp;$B$2&amp;"_F"&amp;$A229+BG$1)</f>
        <v/>
      </c>
      <c r="BH229" s="130" t="str">
        <f>IFNA(VLOOKUP(BH$2&amp;"F"&amp;$A229+BG$1,RackfileUPLOAD!$H:$K,3,FALSE),"")</f>
        <v/>
      </c>
      <c r="BI229" s="131"/>
      <c r="BJ229" s="132"/>
      <c r="BK229" s="102"/>
      <c r="BL229" s="98" t="str">
        <f>IF(BL$2="",,BL$2&amp;"_KW "&amp;$B$2&amp;"_F"&amp;$A229+BL$1)</f>
        <v/>
      </c>
      <c r="BM229" s="130" t="str">
        <f>IFNA(VLOOKUP(BM$2&amp;"F"&amp;$A229+BL$1,RackfileUPLOAD!$H:$K,3,FALSE),"")</f>
        <v/>
      </c>
      <c r="BN229" s="131"/>
      <c r="BO229" s="132"/>
      <c r="BP229" s="103"/>
    </row>
    <row r="230" ht="17.25" customHeight="1">
      <c r="A230" s="104"/>
      <c r="B230" s="89"/>
      <c r="C230" s="106"/>
      <c r="D230" s="104"/>
      <c r="E230" s="133"/>
      <c r="G230" s="134"/>
      <c r="H230" s="108"/>
      <c r="I230" s="104"/>
      <c r="J230" s="133"/>
      <c r="L230" s="134"/>
      <c r="M230" s="106"/>
      <c r="N230" s="106"/>
      <c r="O230" s="104"/>
      <c r="P230" s="133"/>
      <c r="R230" s="134"/>
      <c r="S230" s="108"/>
      <c r="T230" s="104"/>
      <c r="U230" s="133"/>
      <c r="W230" s="134"/>
      <c r="X230" s="106"/>
      <c r="Y230" s="106"/>
      <c r="Z230" s="104"/>
      <c r="AA230" s="133"/>
      <c r="AC230" s="134"/>
      <c r="AD230" s="108"/>
      <c r="AE230" s="104"/>
      <c r="AF230" s="133"/>
      <c r="AH230" s="134"/>
      <c r="AI230" s="106"/>
      <c r="AJ230" s="106"/>
      <c r="AK230" s="104"/>
      <c r="AL230" s="133"/>
      <c r="AN230" s="134"/>
      <c r="AO230" s="108"/>
      <c r="AP230" s="104"/>
      <c r="AQ230" s="133"/>
      <c r="AS230" s="134"/>
      <c r="AT230" s="106"/>
      <c r="AU230" s="106"/>
      <c r="AV230" s="104"/>
      <c r="AW230" s="133"/>
      <c r="AY230" s="134"/>
      <c r="AZ230" s="108"/>
      <c r="BA230" s="104"/>
      <c r="BB230" s="133"/>
      <c r="BD230" s="134"/>
      <c r="BE230" s="106"/>
      <c r="BF230" s="106"/>
      <c r="BG230" s="104"/>
      <c r="BH230" s="133"/>
      <c r="BJ230" s="134"/>
      <c r="BK230" s="108"/>
      <c r="BL230" s="104"/>
      <c r="BM230" s="133"/>
      <c r="BO230" s="134"/>
      <c r="BP230" s="103"/>
    </row>
    <row r="231" ht="33.75" customHeight="1">
      <c r="A231" s="109"/>
      <c r="B231" s="89"/>
      <c r="C231" s="111"/>
      <c r="D231" s="109"/>
      <c r="E231" s="135"/>
      <c r="F231" s="136"/>
      <c r="G231" s="137"/>
      <c r="H231" s="113"/>
      <c r="I231" s="109"/>
      <c r="J231" s="135"/>
      <c r="K231" s="136"/>
      <c r="L231" s="137"/>
      <c r="M231" s="111"/>
      <c r="N231" s="111"/>
      <c r="O231" s="109"/>
      <c r="P231" s="135"/>
      <c r="Q231" s="136"/>
      <c r="R231" s="137"/>
      <c r="S231" s="113"/>
      <c r="T231" s="109"/>
      <c r="U231" s="135"/>
      <c r="V231" s="136"/>
      <c r="W231" s="137"/>
      <c r="X231" s="111"/>
      <c r="Y231" s="111"/>
      <c r="Z231" s="109"/>
      <c r="AA231" s="135"/>
      <c r="AB231" s="136"/>
      <c r="AC231" s="137"/>
      <c r="AD231" s="113"/>
      <c r="AE231" s="109"/>
      <c r="AF231" s="135"/>
      <c r="AG231" s="136"/>
      <c r="AH231" s="137"/>
      <c r="AI231" s="111"/>
      <c r="AJ231" s="111"/>
      <c r="AK231" s="109"/>
      <c r="AL231" s="135"/>
      <c r="AM231" s="136"/>
      <c r="AN231" s="137"/>
      <c r="AO231" s="113"/>
      <c r="AP231" s="109"/>
      <c r="AQ231" s="135"/>
      <c r="AR231" s="136"/>
      <c r="AS231" s="137"/>
      <c r="AT231" s="111"/>
      <c r="AU231" s="111"/>
      <c r="AV231" s="109"/>
      <c r="AW231" s="135"/>
      <c r="AX231" s="136"/>
      <c r="AY231" s="137"/>
      <c r="AZ231" s="113"/>
      <c r="BA231" s="109"/>
      <c r="BB231" s="135"/>
      <c r="BC231" s="136"/>
      <c r="BD231" s="137"/>
      <c r="BE231" s="111"/>
      <c r="BF231" s="111"/>
      <c r="BG231" s="109"/>
      <c r="BH231" s="135"/>
      <c r="BI231" s="136"/>
      <c r="BJ231" s="137"/>
      <c r="BK231" s="113"/>
      <c r="BL231" s="109"/>
      <c r="BM231" s="135"/>
      <c r="BN231" s="136"/>
      <c r="BO231" s="137"/>
      <c r="BP231" s="103"/>
    </row>
    <row r="232" ht="9.0" customHeight="1">
      <c r="A232" s="114"/>
      <c r="B232" s="89"/>
      <c r="C232" s="90"/>
      <c r="D232" s="138"/>
      <c r="E232" s="94"/>
      <c r="F232" s="94"/>
      <c r="G232" s="94"/>
      <c r="H232" s="90"/>
      <c r="I232" s="138"/>
      <c r="J232" s="94"/>
      <c r="K232" s="94"/>
      <c r="L232" s="94"/>
      <c r="M232" s="90"/>
      <c r="N232" s="90"/>
      <c r="O232" s="138"/>
      <c r="P232" s="94"/>
      <c r="Q232" s="94"/>
      <c r="R232" s="94"/>
      <c r="S232" s="90"/>
      <c r="T232" s="138"/>
      <c r="U232" s="94"/>
      <c r="V232" s="94"/>
      <c r="W232" s="94"/>
      <c r="X232" s="90"/>
      <c r="Y232" s="90"/>
      <c r="Z232" s="138"/>
      <c r="AA232" s="94"/>
      <c r="AB232" s="94"/>
      <c r="AC232" s="94"/>
      <c r="AD232" s="90"/>
      <c r="AE232" s="138"/>
      <c r="AF232" s="94"/>
      <c r="AG232" s="94"/>
      <c r="AH232" s="94"/>
      <c r="AI232" s="90"/>
      <c r="AJ232" s="90"/>
      <c r="AK232" s="138"/>
      <c r="AL232" s="94"/>
      <c r="AM232" s="94"/>
      <c r="AN232" s="94"/>
      <c r="AO232" s="90"/>
      <c r="AP232" s="138"/>
      <c r="AQ232" s="94"/>
      <c r="AR232" s="94"/>
      <c r="AS232" s="94"/>
      <c r="AT232" s="90"/>
      <c r="AU232" s="90"/>
      <c r="AV232" s="138"/>
      <c r="AW232" s="94"/>
      <c r="AX232" s="94"/>
      <c r="AY232" s="94"/>
      <c r="AZ232" s="90"/>
      <c r="BA232" s="138"/>
      <c r="BB232" s="94"/>
      <c r="BC232" s="94"/>
      <c r="BD232" s="94"/>
      <c r="BE232" s="90"/>
      <c r="BF232" s="90"/>
      <c r="BG232" s="138"/>
      <c r="BH232" s="94"/>
      <c r="BI232" s="94"/>
      <c r="BJ232" s="94"/>
      <c r="BK232" s="90"/>
      <c r="BL232" s="138"/>
      <c r="BM232" s="94"/>
      <c r="BN232" s="94"/>
      <c r="BO232" s="94"/>
      <c r="BP232" s="115"/>
    </row>
    <row r="233" ht="59.25" customHeight="1">
      <c r="A233" s="97">
        <f>A229+2</f>
        <v>123</v>
      </c>
      <c r="B233" s="89"/>
      <c r="C233" s="90"/>
      <c r="D233" s="98" t="str">
        <f>IF(D$2="",,D$2&amp;"_KW "&amp;$B$2&amp;"_F"&amp;$A233+D$1)</f>
        <v>ASL3_KW 19_F123</v>
      </c>
      <c r="E233" s="141" t="str">
        <f>IFNA(VLOOKUP(E$2&amp;"F"&amp;$A233+D$1,RackfileUPLOAD!$H:$K,3,FALSE),"")</f>
        <v>565130 - Pulled Pork mit roter Chilisauce</v>
      </c>
      <c r="F233" s="131"/>
      <c r="G233" s="132"/>
      <c r="H233" s="102"/>
      <c r="I233" s="98" t="str">
        <f>IF(I$2="",,I$2&amp;"_KW "&amp;$B$2&amp;"_F"&amp;$A233+I$1)</f>
        <v>ASL3_KW 19_F124</v>
      </c>
      <c r="J233" s="144" t="str">
        <f>IFNA(VLOOKUP(J$2&amp;"F"&amp;$A233+I$1,RackfileUPLOAD!$H:$K,3,FALSE),"")</f>
        <v>222 - Free4Life_ Turmeric Cayenne Pineapple Ginger Shot_Single</v>
      </c>
      <c r="K233" s="131"/>
      <c r="L233" s="132"/>
      <c r="M233" s="90"/>
      <c r="N233" s="90"/>
      <c r="O233" s="98" t="str">
        <f>IF(O$2="",,O$2&amp;"_KW "&amp;$B$2&amp;"_F"&amp;$A233+O$1)</f>
        <v/>
      </c>
      <c r="P233" s="130" t="str">
        <f>IFNA(VLOOKUP(P$2&amp;"F"&amp;$A233+O$1,RackfileUPLOAD!$H:$K,3,FALSE),"")</f>
        <v/>
      </c>
      <c r="Q233" s="131"/>
      <c r="R233" s="132"/>
      <c r="S233" s="102"/>
      <c r="T233" s="98" t="str">
        <f>IF(T$2="",,T$2&amp;"_KW "&amp;$B$2&amp;"_F"&amp;$A233+T$1)</f>
        <v/>
      </c>
      <c r="U233" s="130" t="str">
        <f>IFNA(VLOOKUP(U$2&amp;"F"&amp;$A233+T$1,RackfileUPLOAD!$H:$K,3,FALSE),"")</f>
        <v/>
      </c>
      <c r="V233" s="131"/>
      <c r="W233" s="132"/>
      <c r="X233" s="90"/>
      <c r="Y233" s="90"/>
      <c r="Z233" s="98" t="str">
        <f>IF(Z$2="",,Z$2&amp;"_KW "&amp;$B$2&amp;"_F"&amp;$A233+Z$1)</f>
        <v/>
      </c>
      <c r="AA233" s="130" t="str">
        <f>IFNA(VLOOKUP(AA$2&amp;"F"&amp;$A233+Z$1,RackfileUPLOAD!$H:$K,3,FALSE),"")</f>
        <v/>
      </c>
      <c r="AB233" s="131"/>
      <c r="AC233" s="132"/>
      <c r="AD233" s="102"/>
      <c r="AE233" s="98" t="str">
        <f>IF(AE$2="",,AE$2&amp;"_KW "&amp;$B$2&amp;"_F"&amp;$A233+AE$1)</f>
        <v/>
      </c>
      <c r="AF233" s="130" t="str">
        <f>IFNA(VLOOKUP(AF$2&amp;"F"&amp;$A233+AE$1,RackfileUPLOAD!$H:$K,3,FALSE),"")</f>
        <v/>
      </c>
      <c r="AG233" s="131"/>
      <c r="AH233" s="132"/>
      <c r="AI233" s="90"/>
      <c r="AJ233" s="90"/>
      <c r="AK233" s="98" t="str">
        <f>IF(AK$2="",,AK$2&amp;"_KW "&amp;$B$2&amp;"_F"&amp;$A233+AK$1)</f>
        <v/>
      </c>
      <c r="AL233" s="130" t="str">
        <f>IFNA(VLOOKUP(AL$2&amp;"F"&amp;$A233+AK$1,RackfileUPLOAD!$H:$K,3,FALSE),"")</f>
        <v/>
      </c>
      <c r="AM233" s="131"/>
      <c r="AN233" s="132"/>
      <c r="AO233" s="102"/>
      <c r="AP233" s="98" t="str">
        <f>IF(AP$2="",,AP$2&amp;"_KW "&amp;$B$2&amp;"_F"&amp;$A233+AP$1)</f>
        <v/>
      </c>
      <c r="AQ233" s="130" t="str">
        <f>IFNA(VLOOKUP(AQ$2&amp;"F"&amp;$A233+AP$1,RackfileUPLOAD!$H:$K,3,FALSE),"")</f>
        <v/>
      </c>
      <c r="AR233" s="131"/>
      <c r="AS233" s="132"/>
      <c r="AT233" s="90"/>
      <c r="AU233" s="90"/>
      <c r="AV233" s="98" t="str">
        <f>IF(AV$2="",,AV$2&amp;"_KW "&amp;$B$2&amp;"_F"&amp;$A233+AV$1)</f>
        <v/>
      </c>
      <c r="AW233" s="130" t="str">
        <f>IFNA(VLOOKUP(AW$2&amp;"F"&amp;$A233+AV$1,RackfileUPLOAD!$H:$K,3,FALSE),"")</f>
        <v/>
      </c>
      <c r="AX233" s="131"/>
      <c r="AY233" s="132"/>
      <c r="AZ233" s="102"/>
      <c r="BA233" s="98" t="str">
        <f>IF(BA$2="",,BA$2&amp;"_KW "&amp;$B$2&amp;"_F"&amp;$A233+BA$1)</f>
        <v/>
      </c>
      <c r="BB233" s="130" t="str">
        <f>IFNA(VLOOKUP(BB$2&amp;"F"&amp;$A233+BA$1,RackfileUPLOAD!$H:$K,3,FALSE),"")</f>
        <v/>
      </c>
      <c r="BC233" s="131"/>
      <c r="BD233" s="132"/>
      <c r="BE233" s="90"/>
      <c r="BF233" s="90"/>
      <c r="BG233" s="98" t="str">
        <f>IF(BG$2="",,BG$2&amp;"_KW "&amp;$B$2&amp;"_F"&amp;$A233+BG$1)</f>
        <v/>
      </c>
      <c r="BH233" s="130" t="str">
        <f>IFNA(VLOOKUP(BH$2&amp;"F"&amp;$A233+BG$1,RackfileUPLOAD!$H:$K,3,FALSE),"")</f>
        <v/>
      </c>
      <c r="BI233" s="131"/>
      <c r="BJ233" s="132"/>
      <c r="BK233" s="102"/>
      <c r="BL233" s="98" t="str">
        <f>IF(BL$2="",,BL$2&amp;"_KW "&amp;$B$2&amp;"_F"&amp;$A233+BL$1)</f>
        <v/>
      </c>
      <c r="BM233" s="130" t="str">
        <f>IFNA(VLOOKUP(BM$2&amp;"F"&amp;$A233+BL$1,RackfileUPLOAD!$H:$K,3,FALSE),"")</f>
        <v/>
      </c>
      <c r="BN233" s="131"/>
      <c r="BO233" s="132"/>
      <c r="BP233" s="103"/>
    </row>
    <row r="234" ht="17.25" customHeight="1">
      <c r="A234" s="104"/>
      <c r="B234" s="89"/>
      <c r="C234" s="106"/>
      <c r="D234" s="104"/>
      <c r="E234" s="133"/>
      <c r="G234" s="134"/>
      <c r="H234" s="108"/>
      <c r="I234" s="104"/>
      <c r="J234" s="133"/>
      <c r="L234" s="134"/>
      <c r="M234" s="106"/>
      <c r="N234" s="106"/>
      <c r="O234" s="104"/>
      <c r="P234" s="133"/>
      <c r="R234" s="134"/>
      <c r="S234" s="108"/>
      <c r="T234" s="104"/>
      <c r="U234" s="133"/>
      <c r="W234" s="134"/>
      <c r="X234" s="106"/>
      <c r="Y234" s="106"/>
      <c r="Z234" s="104"/>
      <c r="AA234" s="133"/>
      <c r="AC234" s="134"/>
      <c r="AD234" s="108"/>
      <c r="AE234" s="104"/>
      <c r="AF234" s="133"/>
      <c r="AH234" s="134"/>
      <c r="AI234" s="106"/>
      <c r="AJ234" s="106"/>
      <c r="AK234" s="104"/>
      <c r="AL234" s="133"/>
      <c r="AN234" s="134"/>
      <c r="AO234" s="108"/>
      <c r="AP234" s="104"/>
      <c r="AQ234" s="133"/>
      <c r="AS234" s="134"/>
      <c r="AT234" s="106"/>
      <c r="AU234" s="106"/>
      <c r="AV234" s="104"/>
      <c r="AW234" s="133"/>
      <c r="AY234" s="134"/>
      <c r="AZ234" s="108"/>
      <c r="BA234" s="104"/>
      <c r="BB234" s="133"/>
      <c r="BD234" s="134"/>
      <c r="BE234" s="106"/>
      <c r="BF234" s="106"/>
      <c r="BG234" s="104"/>
      <c r="BH234" s="133"/>
      <c r="BJ234" s="134"/>
      <c r="BK234" s="108"/>
      <c r="BL234" s="104"/>
      <c r="BM234" s="133"/>
      <c r="BO234" s="134"/>
      <c r="BP234" s="103"/>
    </row>
    <row r="235" ht="33.75" customHeight="1">
      <c r="A235" s="109"/>
      <c r="B235" s="89"/>
      <c r="C235" s="111"/>
      <c r="D235" s="109"/>
      <c r="E235" s="135"/>
      <c r="F235" s="136"/>
      <c r="G235" s="137"/>
      <c r="H235" s="113"/>
      <c r="I235" s="109"/>
      <c r="J235" s="135"/>
      <c r="K235" s="136"/>
      <c r="L235" s="137"/>
      <c r="M235" s="111"/>
      <c r="N235" s="111"/>
      <c r="O235" s="109"/>
      <c r="P235" s="135"/>
      <c r="Q235" s="136"/>
      <c r="R235" s="137"/>
      <c r="S235" s="113"/>
      <c r="T235" s="109"/>
      <c r="U235" s="135"/>
      <c r="V235" s="136"/>
      <c r="W235" s="137"/>
      <c r="X235" s="111"/>
      <c r="Y235" s="111"/>
      <c r="Z235" s="109"/>
      <c r="AA235" s="135"/>
      <c r="AB235" s="136"/>
      <c r="AC235" s="137"/>
      <c r="AD235" s="113"/>
      <c r="AE235" s="109"/>
      <c r="AF235" s="135"/>
      <c r="AG235" s="136"/>
      <c r="AH235" s="137"/>
      <c r="AI235" s="111"/>
      <c r="AJ235" s="111"/>
      <c r="AK235" s="109"/>
      <c r="AL235" s="135"/>
      <c r="AM235" s="136"/>
      <c r="AN235" s="137"/>
      <c r="AO235" s="113"/>
      <c r="AP235" s="109"/>
      <c r="AQ235" s="135"/>
      <c r="AR235" s="136"/>
      <c r="AS235" s="137"/>
      <c r="AT235" s="111"/>
      <c r="AU235" s="111"/>
      <c r="AV235" s="109"/>
      <c r="AW235" s="135"/>
      <c r="AX235" s="136"/>
      <c r="AY235" s="137"/>
      <c r="AZ235" s="113"/>
      <c r="BA235" s="109"/>
      <c r="BB235" s="135"/>
      <c r="BC235" s="136"/>
      <c r="BD235" s="137"/>
      <c r="BE235" s="111"/>
      <c r="BF235" s="111"/>
      <c r="BG235" s="109"/>
      <c r="BH235" s="135"/>
      <c r="BI235" s="136"/>
      <c r="BJ235" s="137"/>
      <c r="BK235" s="113"/>
      <c r="BL235" s="109"/>
      <c r="BM235" s="135"/>
      <c r="BN235" s="136"/>
      <c r="BO235" s="137"/>
      <c r="BP235" s="103"/>
    </row>
    <row r="236" ht="9.0" customHeight="1">
      <c r="A236" s="88"/>
      <c r="B236" s="89"/>
      <c r="C236" s="90"/>
      <c r="D236" s="138"/>
      <c r="E236" s="94"/>
      <c r="F236" s="94"/>
      <c r="G236" s="94"/>
      <c r="H236" s="90"/>
      <c r="I236" s="138"/>
      <c r="J236" s="94"/>
      <c r="K236" s="94"/>
      <c r="L236" s="94"/>
      <c r="M236" s="90"/>
      <c r="N236" s="90"/>
      <c r="O236" s="138"/>
      <c r="P236" s="94"/>
      <c r="Q236" s="94"/>
      <c r="R236" s="94"/>
      <c r="S236" s="90"/>
      <c r="T236" s="138"/>
      <c r="U236" s="94"/>
      <c r="V236" s="94"/>
      <c r="W236" s="94"/>
      <c r="X236" s="90"/>
      <c r="Y236" s="90"/>
      <c r="Z236" s="138"/>
      <c r="AA236" s="94"/>
      <c r="AB236" s="94"/>
      <c r="AC236" s="94"/>
      <c r="AD236" s="90"/>
      <c r="AE236" s="138"/>
      <c r="AF236" s="94"/>
      <c r="AG236" s="94"/>
      <c r="AH236" s="94"/>
      <c r="AI236" s="90"/>
      <c r="AJ236" s="90"/>
      <c r="AK236" s="138"/>
      <c r="AL236" s="94"/>
      <c r="AM236" s="94"/>
      <c r="AN236" s="94"/>
      <c r="AO236" s="90"/>
      <c r="AP236" s="138"/>
      <c r="AQ236" s="94"/>
      <c r="AR236" s="94"/>
      <c r="AS236" s="94"/>
      <c r="AT236" s="90"/>
      <c r="AU236" s="90"/>
      <c r="AV236" s="138"/>
      <c r="AW236" s="94"/>
      <c r="AX236" s="94"/>
      <c r="AY236" s="94"/>
      <c r="AZ236" s="90"/>
      <c r="BA236" s="138"/>
      <c r="BB236" s="94"/>
      <c r="BC236" s="94"/>
      <c r="BD236" s="94"/>
      <c r="BE236" s="90"/>
      <c r="BF236" s="90"/>
      <c r="BG236" s="138"/>
      <c r="BH236" s="94"/>
      <c r="BI236" s="94"/>
      <c r="BJ236" s="94"/>
      <c r="BK236" s="90"/>
      <c r="BL236" s="138"/>
      <c r="BM236" s="94"/>
      <c r="BN236" s="94"/>
      <c r="BO236" s="94"/>
      <c r="BP236" s="115"/>
    </row>
    <row r="237" ht="59.25" customHeight="1">
      <c r="A237" s="97">
        <f>A233+2</f>
        <v>125</v>
      </c>
      <c r="B237" s="89"/>
      <c r="C237" s="90"/>
      <c r="D237" s="98" t="str">
        <f>IF(D$2="",,D$2&amp;"_KW "&amp;$B$2&amp;"_F"&amp;$A237+D$1)</f>
        <v>ASL3_KW 19_F125</v>
      </c>
      <c r="E237" s="144" t="str">
        <f>IFNA(VLOOKUP(E$2&amp;"F"&amp;$A237+D$1,RackfileUPLOAD!$H:$K,3,FALSE),"")</f>
        <v>565196 - Ají Verde Lachs</v>
      </c>
      <c r="F237" s="131"/>
      <c r="G237" s="132"/>
      <c r="H237" s="102"/>
      <c r="I237" s="98" t="str">
        <f>IF(I$2="",,I$2&amp;"_KW "&amp;$B$2&amp;"_F"&amp;$A237+I$1)</f>
        <v>ASL3_KW 19_F126</v>
      </c>
      <c r="J237" s="143" t="str">
        <f>IFNA(VLOOKUP(J$2&amp;"F"&amp;$A237+I$1,RackfileUPLOAD!$H:$K,3,FALSE),"")</f>
        <v>565141 - Zucchini-Paprika-Ratatouille</v>
      </c>
      <c r="K237" s="131"/>
      <c r="L237" s="132"/>
      <c r="M237" s="90"/>
      <c r="N237" s="90"/>
      <c r="O237" s="98" t="str">
        <f>IF(O$2="",,O$2&amp;"_KW "&amp;$B$2&amp;"_F"&amp;$A237+O$1)</f>
        <v/>
      </c>
      <c r="P237" s="130" t="str">
        <f>IFNA(VLOOKUP(P$2&amp;"F"&amp;$A237+O$1,RackfileUPLOAD!$H:$K,3,FALSE),"")</f>
        <v/>
      </c>
      <c r="Q237" s="131"/>
      <c r="R237" s="132"/>
      <c r="S237" s="102"/>
      <c r="T237" s="98" t="str">
        <f>IF(T$2="",,T$2&amp;"_KW "&amp;$B$2&amp;"_F"&amp;$A237+T$1)</f>
        <v/>
      </c>
      <c r="U237" s="130" t="str">
        <f>IFNA(VLOOKUP(U$2&amp;"F"&amp;$A237+T$1,RackfileUPLOAD!$H:$K,3,FALSE),"")</f>
        <v/>
      </c>
      <c r="V237" s="131"/>
      <c r="W237" s="132"/>
      <c r="X237" s="90"/>
      <c r="Y237" s="90"/>
      <c r="Z237" s="98" t="str">
        <f>IF(Z$2="",,Z$2&amp;"_KW "&amp;$B$2&amp;"_F"&amp;$A237+Z$1)</f>
        <v/>
      </c>
      <c r="AA237" s="130" t="str">
        <f>IFNA(VLOOKUP(AA$2&amp;"F"&amp;$A237+Z$1,RackfileUPLOAD!$H:$K,3,FALSE),"")</f>
        <v/>
      </c>
      <c r="AB237" s="131"/>
      <c r="AC237" s="132"/>
      <c r="AD237" s="102"/>
      <c r="AE237" s="98" t="str">
        <f>IF(AE$2="",,AE$2&amp;"_KW "&amp;$B$2&amp;"_F"&amp;$A237+AE$1)</f>
        <v/>
      </c>
      <c r="AF237" s="130" t="str">
        <f>IFNA(VLOOKUP(AF$2&amp;"F"&amp;$A237+AE$1,RackfileUPLOAD!$H:$K,3,FALSE),"")</f>
        <v/>
      </c>
      <c r="AG237" s="131"/>
      <c r="AH237" s="132"/>
      <c r="AI237" s="90"/>
      <c r="AJ237" s="90"/>
      <c r="AK237" s="98" t="str">
        <f>IF(AK$2="",,AK$2&amp;"_KW "&amp;$B$2&amp;"_F"&amp;$A237+AK$1)</f>
        <v/>
      </c>
      <c r="AL237" s="130" t="str">
        <f>IFNA(VLOOKUP(AL$2&amp;"F"&amp;$A237+AK$1,RackfileUPLOAD!$H:$K,3,FALSE),"")</f>
        <v/>
      </c>
      <c r="AM237" s="131"/>
      <c r="AN237" s="132"/>
      <c r="AO237" s="102"/>
      <c r="AP237" s="98" t="str">
        <f>IF(AP$2="",,AP$2&amp;"_KW "&amp;$B$2&amp;"_F"&amp;$A237+AP$1)</f>
        <v/>
      </c>
      <c r="AQ237" s="130" t="str">
        <f>IFNA(VLOOKUP(AQ$2&amp;"F"&amp;$A237+AP$1,RackfileUPLOAD!$H:$K,3,FALSE),"")</f>
        <v/>
      </c>
      <c r="AR237" s="131"/>
      <c r="AS237" s="132"/>
      <c r="AT237" s="90"/>
      <c r="AU237" s="90"/>
      <c r="AV237" s="98" t="str">
        <f>IF(AV$2="",,AV$2&amp;"_KW "&amp;$B$2&amp;"_F"&amp;$A237+AV$1)</f>
        <v/>
      </c>
      <c r="AW237" s="130" t="str">
        <f>IFNA(VLOOKUP(AW$2&amp;"F"&amp;$A237+AV$1,RackfileUPLOAD!$H:$K,3,FALSE),"")</f>
        <v/>
      </c>
      <c r="AX237" s="131"/>
      <c r="AY237" s="132"/>
      <c r="AZ237" s="102"/>
      <c r="BA237" s="98" t="str">
        <f>IF(BA$2="",,BA$2&amp;"_KW "&amp;$B$2&amp;"_F"&amp;$A237+BA$1)</f>
        <v/>
      </c>
      <c r="BB237" s="130" t="str">
        <f>IFNA(VLOOKUP(BB$2&amp;"F"&amp;$A237+BA$1,RackfileUPLOAD!$H:$K,3,FALSE),"")</f>
        <v/>
      </c>
      <c r="BC237" s="131"/>
      <c r="BD237" s="132"/>
      <c r="BE237" s="90"/>
      <c r="BF237" s="90"/>
      <c r="BG237" s="98" t="str">
        <f>IF(BG$2="",,BG$2&amp;"_KW "&amp;$B$2&amp;"_F"&amp;$A237+BG$1)</f>
        <v/>
      </c>
      <c r="BH237" s="130" t="str">
        <f>IFNA(VLOOKUP(BH$2&amp;"F"&amp;$A237+BG$1,RackfileUPLOAD!$H:$K,3,FALSE),"")</f>
        <v/>
      </c>
      <c r="BI237" s="131"/>
      <c r="BJ237" s="132"/>
      <c r="BK237" s="102"/>
      <c r="BL237" s="98" t="str">
        <f>IF(BL$2="",,BL$2&amp;"_KW "&amp;$B$2&amp;"_F"&amp;$A237+BL$1)</f>
        <v/>
      </c>
      <c r="BM237" s="130" t="str">
        <f>IFNA(VLOOKUP(BM$2&amp;"F"&amp;$A237+BL$1,RackfileUPLOAD!$H:$K,3,FALSE),"")</f>
        <v/>
      </c>
      <c r="BN237" s="131"/>
      <c r="BO237" s="132"/>
      <c r="BP237" s="103"/>
    </row>
    <row r="238" ht="17.25" customHeight="1">
      <c r="A238" s="104"/>
      <c r="B238" s="89"/>
      <c r="C238" s="106"/>
      <c r="D238" s="104"/>
      <c r="E238" s="133"/>
      <c r="G238" s="134"/>
      <c r="H238" s="108"/>
      <c r="I238" s="104"/>
      <c r="J238" s="133"/>
      <c r="L238" s="134"/>
      <c r="M238" s="106"/>
      <c r="N238" s="106"/>
      <c r="O238" s="104"/>
      <c r="P238" s="133"/>
      <c r="R238" s="134"/>
      <c r="S238" s="108"/>
      <c r="T238" s="104"/>
      <c r="U238" s="133"/>
      <c r="W238" s="134"/>
      <c r="X238" s="106"/>
      <c r="Y238" s="106"/>
      <c r="Z238" s="104"/>
      <c r="AA238" s="133"/>
      <c r="AC238" s="134"/>
      <c r="AD238" s="108"/>
      <c r="AE238" s="104"/>
      <c r="AF238" s="133"/>
      <c r="AH238" s="134"/>
      <c r="AI238" s="106"/>
      <c r="AJ238" s="106"/>
      <c r="AK238" s="104"/>
      <c r="AL238" s="133"/>
      <c r="AN238" s="134"/>
      <c r="AO238" s="108"/>
      <c r="AP238" s="104"/>
      <c r="AQ238" s="133"/>
      <c r="AS238" s="134"/>
      <c r="AT238" s="106"/>
      <c r="AU238" s="106"/>
      <c r="AV238" s="104"/>
      <c r="AW238" s="133"/>
      <c r="AY238" s="134"/>
      <c r="AZ238" s="108"/>
      <c r="BA238" s="104"/>
      <c r="BB238" s="133"/>
      <c r="BD238" s="134"/>
      <c r="BE238" s="106"/>
      <c r="BF238" s="106"/>
      <c r="BG238" s="104"/>
      <c r="BH238" s="133"/>
      <c r="BJ238" s="134"/>
      <c r="BK238" s="108"/>
      <c r="BL238" s="104"/>
      <c r="BM238" s="133"/>
      <c r="BO238" s="134"/>
      <c r="BP238" s="103"/>
    </row>
    <row r="239" ht="33.75" customHeight="1">
      <c r="A239" s="109"/>
      <c r="B239" s="89"/>
      <c r="C239" s="111"/>
      <c r="D239" s="109"/>
      <c r="E239" s="135"/>
      <c r="F239" s="136"/>
      <c r="G239" s="137"/>
      <c r="H239" s="113"/>
      <c r="I239" s="109"/>
      <c r="J239" s="135"/>
      <c r="K239" s="136"/>
      <c r="L239" s="137"/>
      <c r="M239" s="111"/>
      <c r="N239" s="111"/>
      <c r="O239" s="109"/>
      <c r="P239" s="135"/>
      <c r="Q239" s="136"/>
      <c r="R239" s="137"/>
      <c r="S239" s="113"/>
      <c r="T239" s="109"/>
      <c r="U239" s="135"/>
      <c r="V239" s="136"/>
      <c r="W239" s="137"/>
      <c r="X239" s="111"/>
      <c r="Y239" s="111"/>
      <c r="Z239" s="109"/>
      <c r="AA239" s="135"/>
      <c r="AB239" s="136"/>
      <c r="AC239" s="137"/>
      <c r="AD239" s="113"/>
      <c r="AE239" s="109"/>
      <c r="AF239" s="135"/>
      <c r="AG239" s="136"/>
      <c r="AH239" s="137"/>
      <c r="AI239" s="111"/>
      <c r="AJ239" s="111"/>
      <c r="AK239" s="109"/>
      <c r="AL239" s="135"/>
      <c r="AM239" s="136"/>
      <c r="AN239" s="137"/>
      <c r="AO239" s="113"/>
      <c r="AP239" s="109"/>
      <c r="AQ239" s="135"/>
      <c r="AR239" s="136"/>
      <c r="AS239" s="137"/>
      <c r="AT239" s="111"/>
      <c r="AU239" s="111"/>
      <c r="AV239" s="109"/>
      <c r="AW239" s="135"/>
      <c r="AX239" s="136"/>
      <c r="AY239" s="137"/>
      <c r="AZ239" s="113"/>
      <c r="BA239" s="109"/>
      <c r="BB239" s="135"/>
      <c r="BC239" s="136"/>
      <c r="BD239" s="137"/>
      <c r="BE239" s="111"/>
      <c r="BF239" s="111"/>
      <c r="BG239" s="109"/>
      <c r="BH239" s="135"/>
      <c r="BI239" s="136"/>
      <c r="BJ239" s="137"/>
      <c r="BK239" s="113"/>
      <c r="BL239" s="109"/>
      <c r="BM239" s="135"/>
      <c r="BN239" s="136"/>
      <c r="BO239" s="137"/>
      <c r="BP239" s="103"/>
    </row>
    <row r="240" ht="9.0" customHeight="1">
      <c r="A240" s="88"/>
      <c r="B240" s="89"/>
      <c r="C240" s="90"/>
      <c r="D240" s="138"/>
      <c r="E240" s="94"/>
      <c r="F240" s="94"/>
      <c r="G240" s="94"/>
      <c r="H240" s="90"/>
      <c r="I240" s="138"/>
      <c r="J240" s="94"/>
      <c r="K240" s="94"/>
      <c r="L240" s="94"/>
      <c r="M240" s="90"/>
      <c r="N240" s="90"/>
      <c r="O240" s="138"/>
      <c r="P240" s="94"/>
      <c r="Q240" s="94"/>
      <c r="R240" s="94"/>
      <c r="S240" s="90"/>
      <c r="T240" s="138"/>
      <c r="U240" s="94"/>
      <c r="V240" s="94"/>
      <c r="W240" s="94"/>
      <c r="X240" s="90"/>
      <c r="Y240" s="90"/>
      <c r="Z240" s="138"/>
      <c r="AA240" s="94"/>
      <c r="AB240" s="94"/>
      <c r="AC240" s="94"/>
      <c r="AD240" s="90"/>
      <c r="AE240" s="138"/>
      <c r="AF240" s="94"/>
      <c r="AG240" s="94"/>
      <c r="AH240" s="94"/>
      <c r="AI240" s="90"/>
      <c r="AJ240" s="90"/>
      <c r="AK240" s="138"/>
      <c r="AL240" s="94"/>
      <c r="AM240" s="94"/>
      <c r="AN240" s="94"/>
      <c r="AO240" s="90"/>
      <c r="AP240" s="138"/>
      <c r="AQ240" s="94"/>
      <c r="AR240" s="94"/>
      <c r="AS240" s="94"/>
      <c r="AT240" s="90"/>
      <c r="AU240" s="90"/>
      <c r="AV240" s="138"/>
      <c r="AW240" s="94"/>
      <c r="AX240" s="94"/>
      <c r="AY240" s="94"/>
      <c r="AZ240" s="90"/>
      <c r="BA240" s="138"/>
      <c r="BB240" s="94"/>
      <c r="BC240" s="94"/>
      <c r="BD240" s="94"/>
      <c r="BE240" s="90"/>
      <c r="BF240" s="90"/>
      <c r="BG240" s="138"/>
      <c r="BH240" s="94"/>
      <c r="BI240" s="94"/>
      <c r="BJ240" s="94"/>
      <c r="BK240" s="90"/>
      <c r="BL240" s="138"/>
      <c r="BM240" s="94"/>
      <c r="BN240" s="94"/>
      <c r="BO240" s="94"/>
      <c r="BP240" s="115"/>
    </row>
    <row r="241" ht="59.25" customHeight="1">
      <c r="A241" s="97">
        <f>A237+2</f>
        <v>127</v>
      </c>
      <c r="B241" s="89"/>
      <c r="C241" s="90"/>
      <c r="D241" s="98" t="str">
        <f>IF(D$2="",,D$2&amp;"_KW "&amp;$B$2&amp;"_F"&amp;$A241+D$1)</f>
        <v>ASL3_KW 19_F127</v>
      </c>
      <c r="E241" s="130" t="str">
        <f>IFNA(VLOOKUP(E$2&amp;"F"&amp;$A241+D$1,RackfileUPLOAD!$H:$K,3,FALSE),"")</f>
        <v>IcePack3</v>
      </c>
      <c r="F241" s="131"/>
      <c r="G241" s="132"/>
      <c r="H241" s="102"/>
      <c r="I241" s="98" t="str">
        <f>IF(I$2="",,I$2&amp;"_KW "&amp;$B$2&amp;"_F"&amp;$A241+I$1)</f>
        <v>ASL3_KW 19_F128</v>
      </c>
      <c r="J241" s="130" t="str">
        <f>IFNA(VLOOKUP(J$2&amp;"F"&amp;$A241+I$1,RackfileUPLOAD!$H:$K,3,FALSE),"")</f>
        <v/>
      </c>
      <c r="K241" s="131"/>
      <c r="L241" s="132"/>
      <c r="M241" s="90"/>
      <c r="N241" s="90"/>
      <c r="O241" s="98" t="str">
        <f>IF(O$2="",,O$2&amp;"_KW "&amp;$B$2&amp;"_F"&amp;$A241+O$1)</f>
        <v/>
      </c>
      <c r="P241" s="130" t="str">
        <f>IFNA(VLOOKUP(P$2&amp;"F"&amp;$A241+O$1,RackfileUPLOAD!$H:$K,3,FALSE),"")</f>
        <v/>
      </c>
      <c r="Q241" s="131"/>
      <c r="R241" s="132"/>
      <c r="S241" s="102"/>
      <c r="T241" s="98" t="str">
        <f>IF(T$2="",,T$2&amp;"_KW "&amp;$B$2&amp;"_F"&amp;$A241+T$1)</f>
        <v/>
      </c>
      <c r="U241" s="130" t="str">
        <f>IFNA(VLOOKUP(U$2&amp;"F"&amp;$A241+T$1,RackfileUPLOAD!$H:$K,3,FALSE),"")</f>
        <v/>
      </c>
      <c r="V241" s="131"/>
      <c r="W241" s="132"/>
      <c r="X241" s="90"/>
      <c r="Y241" s="90"/>
      <c r="Z241" s="98" t="str">
        <f>IF(Z$2="",,Z$2&amp;"_KW "&amp;$B$2&amp;"_F"&amp;$A241+Z$1)</f>
        <v/>
      </c>
      <c r="AA241" s="130" t="str">
        <f>IFNA(VLOOKUP(AA$2&amp;"F"&amp;$A241+Z$1,RackfileUPLOAD!$H:$K,3,FALSE),"")</f>
        <v/>
      </c>
      <c r="AB241" s="131"/>
      <c r="AC241" s="132"/>
      <c r="AD241" s="102"/>
      <c r="AE241" s="98" t="str">
        <f>IF(AE$2="",,AE$2&amp;"_KW "&amp;$B$2&amp;"_F"&amp;$A241+AE$1)</f>
        <v/>
      </c>
      <c r="AF241" s="130" t="str">
        <f>IFNA(VLOOKUP(AF$2&amp;"F"&amp;$A241+AE$1,RackfileUPLOAD!$H:$K,3,FALSE),"")</f>
        <v/>
      </c>
      <c r="AG241" s="131"/>
      <c r="AH241" s="132"/>
      <c r="AI241" s="90"/>
      <c r="AJ241" s="90"/>
      <c r="AK241" s="98" t="str">
        <f>IF(AK$2="",,AK$2&amp;"_KW "&amp;$B$2&amp;"_F"&amp;$A241+AK$1)</f>
        <v/>
      </c>
      <c r="AL241" s="130" t="str">
        <f>IFNA(VLOOKUP(AL$2&amp;"F"&amp;$A241+AK$1,RackfileUPLOAD!$H:$K,3,FALSE),"")</f>
        <v/>
      </c>
      <c r="AM241" s="131"/>
      <c r="AN241" s="132"/>
      <c r="AO241" s="102"/>
      <c r="AP241" s="98" t="str">
        <f>IF(AP$2="",,AP$2&amp;"_KW "&amp;$B$2&amp;"_F"&amp;$A241+AP$1)</f>
        <v/>
      </c>
      <c r="AQ241" s="130" t="str">
        <f>IFNA(VLOOKUP(AQ$2&amp;"F"&amp;$A241+AP$1,RackfileUPLOAD!$H:$K,3,FALSE),"")</f>
        <v/>
      </c>
      <c r="AR241" s="131"/>
      <c r="AS241" s="132"/>
      <c r="AT241" s="90"/>
      <c r="AU241" s="90"/>
      <c r="AV241" s="98" t="str">
        <f>IF(AV$2="",,AV$2&amp;"_KW "&amp;$B$2&amp;"_F"&amp;$A241+AV$1)</f>
        <v/>
      </c>
      <c r="AW241" s="130" t="str">
        <f>IFNA(VLOOKUP(AW$2&amp;"F"&amp;$A241+AV$1,RackfileUPLOAD!$H:$K,3,FALSE),"")</f>
        <v/>
      </c>
      <c r="AX241" s="131"/>
      <c r="AY241" s="132"/>
      <c r="AZ241" s="102"/>
      <c r="BA241" s="98" t="str">
        <f>IF(BA$2="",,BA$2&amp;"_KW "&amp;$B$2&amp;"_F"&amp;$A241+BA$1)</f>
        <v/>
      </c>
      <c r="BB241" s="130" t="str">
        <f>IFNA(VLOOKUP(BB$2&amp;"F"&amp;$A241+BA$1,RackfileUPLOAD!$H:$K,3,FALSE),"")</f>
        <v/>
      </c>
      <c r="BC241" s="131"/>
      <c r="BD241" s="132"/>
      <c r="BE241" s="90"/>
      <c r="BF241" s="90"/>
      <c r="BG241" s="98" t="str">
        <f>IF(BG$2="",,BG$2&amp;"_KW "&amp;$B$2&amp;"_F"&amp;$A241+BG$1)</f>
        <v/>
      </c>
      <c r="BH241" s="130" t="str">
        <f>IFNA(VLOOKUP(BH$2&amp;"F"&amp;$A241+BG$1,RackfileUPLOAD!$H:$K,3,FALSE),"")</f>
        <v/>
      </c>
      <c r="BI241" s="131"/>
      <c r="BJ241" s="132"/>
      <c r="BK241" s="102"/>
      <c r="BL241" s="98" t="str">
        <f>IF(BL$2="",,BL$2&amp;"_KW "&amp;$B$2&amp;"_F"&amp;$A241+BL$1)</f>
        <v/>
      </c>
      <c r="BM241" s="130" t="str">
        <f>IFNA(VLOOKUP(BM$2&amp;"F"&amp;$A241+BL$1,RackfileUPLOAD!$H:$K,3,FALSE),"")</f>
        <v/>
      </c>
      <c r="BN241" s="131"/>
      <c r="BO241" s="132"/>
      <c r="BP241" s="120"/>
    </row>
    <row r="242" ht="17.25" customHeight="1">
      <c r="A242" s="104"/>
      <c r="B242" s="89"/>
      <c r="C242" s="106"/>
      <c r="D242" s="104"/>
      <c r="E242" s="133"/>
      <c r="G242" s="134"/>
      <c r="H242" s="108"/>
      <c r="I242" s="104"/>
      <c r="J242" s="133"/>
      <c r="L242" s="134"/>
      <c r="M242" s="106"/>
      <c r="N242" s="106"/>
      <c r="O242" s="104"/>
      <c r="P242" s="133"/>
      <c r="R242" s="134"/>
      <c r="S242" s="108"/>
      <c r="T242" s="104"/>
      <c r="U242" s="133"/>
      <c r="W242" s="134"/>
      <c r="X242" s="106"/>
      <c r="Y242" s="106"/>
      <c r="Z242" s="104"/>
      <c r="AA242" s="133"/>
      <c r="AC242" s="134"/>
      <c r="AD242" s="108"/>
      <c r="AE242" s="104"/>
      <c r="AF242" s="133"/>
      <c r="AH242" s="134"/>
      <c r="AI242" s="106"/>
      <c r="AJ242" s="106"/>
      <c r="AK242" s="104"/>
      <c r="AL242" s="133"/>
      <c r="AN242" s="134"/>
      <c r="AO242" s="108"/>
      <c r="AP242" s="104"/>
      <c r="AQ242" s="133"/>
      <c r="AS242" s="134"/>
      <c r="AT242" s="106"/>
      <c r="AU242" s="106"/>
      <c r="AV242" s="104"/>
      <c r="AW242" s="133"/>
      <c r="AY242" s="134"/>
      <c r="AZ242" s="108"/>
      <c r="BA242" s="104"/>
      <c r="BB242" s="133"/>
      <c r="BD242" s="134"/>
      <c r="BE242" s="106"/>
      <c r="BF242" s="106"/>
      <c r="BG242" s="104"/>
      <c r="BH242" s="133"/>
      <c r="BJ242" s="134"/>
      <c r="BK242" s="108"/>
      <c r="BL242" s="104"/>
      <c r="BM242" s="133"/>
      <c r="BO242" s="134"/>
      <c r="BP242" s="120"/>
    </row>
    <row r="243" ht="33.75" customHeight="1">
      <c r="A243" s="109"/>
      <c r="B243" s="89"/>
      <c r="C243" s="111"/>
      <c r="D243" s="109"/>
      <c r="E243" s="135"/>
      <c r="F243" s="136"/>
      <c r="G243" s="137"/>
      <c r="H243" s="113"/>
      <c r="I243" s="109"/>
      <c r="J243" s="135"/>
      <c r="K243" s="136"/>
      <c r="L243" s="137"/>
      <c r="M243" s="111"/>
      <c r="N243" s="111"/>
      <c r="O243" s="109"/>
      <c r="P243" s="135"/>
      <c r="Q243" s="136"/>
      <c r="R243" s="137"/>
      <c r="S243" s="113"/>
      <c r="T243" s="109"/>
      <c r="U243" s="135"/>
      <c r="V243" s="136"/>
      <c r="W243" s="137"/>
      <c r="X243" s="111"/>
      <c r="Y243" s="111"/>
      <c r="Z243" s="109"/>
      <c r="AA243" s="135"/>
      <c r="AB243" s="136"/>
      <c r="AC243" s="137"/>
      <c r="AD243" s="113"/>
      <c r="AE243" s="109"/>
      <c r="AF243" s="135"/>
      <c r="AG243" s="136"/>
      <c r="AH243" s="137"/>
      <c r="AI243" s="111"/>
      <c r="AJ243" s="111"/>
      <c r="AK243" s="109"/>
      <c r="AL243" s="135"/>
      <c r="AM243" s="136"/>
      <c r="AN243" s="137"/>
      <c r="AO243" s="113"/>
      <c r="AP243" s="109"/>
      <c r="AQ243" s="135"/>
      <c r="AR243" s="136"/>
      <c r="AS243" s="137"/>
      <c r="AT243" s="111"/>
      <c r="AU243" s="111"/>
      <c r="AV243" s="109"/>
      <c r="AW243" s="135"/>
      <c r="AX243" s="136"/>
      <c r="AY243" s="137"/>
      <c r="AZ243" s="113"/>
      <c r="BA243" s="109"/>
      <c r="BB243" s="135"/>
      <c r="BC243" s="136"/>
      <c r="BD243" s="137"/>
      <c r="BE243" s="111"/>
      <c r="BF243" s="111"/>
      <c r="BG243" s="109"/>
      <c r="BH243" s="135"/>
      <c r="BI243" s="136"/>
      <c r="BJ243" s="137"/>
      <c r="BK243" s="113"/>
      <c r="BL243" s="109"/>
      <c r="BM243" s="135"/>
      <c r="BN243" s="136"/>
      <c r="BO243" s="137"/>
      <c r="BP243" s="120"/>
    </row>
    <row r="244" ht="9.0" customHeight="1">
      <c r="A244" s="88"/>
      <c r="B244" s="89"/>
      <c r="C244" s="90"/>
      <c r="D244" s="138"/>
      <c r="E244" s="94"/>
      <c r="F244" s="94"/>
      <c r="G244" s="94"/>
      <c r="H244" s="90"/>
      <c r="I244" s="138"/>
      <c r="J244" s="94"/>
      <c r="K244" s="94"/>
      <c r="L244" s="94"/>
      <c r="M244" s="90"/>
      <c r="N244" s="90"/>
      <c r="O244" s="138"/>
      <c r="P244" s="94"/>
      <c r="Q244" s="94"/>
      <c r="R244" s="94"/>
      <c r="S244" s="90"/>
      <c r="T244" s="138"/>
      <c r="U244" s="94"/>
      <c r="V244" s="94"/>
      <c r="W244" s="94"/>
      <c r="X244" s="90"/>
      <c r="Y244" s="90"/>
      <c r="Z244" s="138"/>
      <c r="AA244" s="94"/>
      <c r="AB244" s="94"/>
      <c r="AC244" s="94"/>
      <c r="AD244" s="90"/>
      <c r="AE244" s="138"/>
      <c r="AF244" s="94"/>
      <c r="AG244" s="94"/>
      <c r="AH244" s="94"/>
      <c r="AI244" s="90"/>
      <c r="AJ244" s="90"/>
      <c r="AK244" s="138"/>
      <c r="AL244" s="94"/>
      <c r="AM244" s="94"/>
      <c r="AN244" s="94"/>
      <c r="AO244" s="90"/>
      <c r="AP244" s="138"/>
      <c r="AQ244" s="94"/>
      <c r="AR244" s="94"/>
      <c r="AS244" s="94"/>
      <c r="AT244" s="90"/>
      <c r="AU244" s="90"/>
      <c r="AV244" s="138"/>
      <c r="AW244" s="94"/>
      <c r="AX244" s="94"/>
      <c r="AY244" s="94"/>
      <c r="AZ244" s="90"/>
      <c r="BA244" s="138"/>
      <c r="BB244" s="94"/>
      <c r="BC244" s="94"/>
      <c r="BD244" s="94"/>
      <c r="BE244" s="90"/>
      <c r="BF244" s="90"/>
      <c r="BG244" s="138"/>
      <c r="BH244" s="94"/>
      <c r="BI244" s="94"/>
      <c r="BJ244" s="94"/>
      <c r="BK244" s="90"/>
      <c r="BL244" s="138"/>
      <c r="BM244" s="94"/>
      <c r="BN244" s="94"/>
      <c r="BO244" s="94"/>
      <c r="BP244" s="115"/>
    </row>
    <row r="245" ht="59.25" customHeight="1">
      <c r="A245" s="97">
        <f>A241+2</f>
        <v>129</v>
      </c>
      <c r="B245" s="89"/>
      <c r="C245" s="90"/>
      <c r="D245" s="98" t="str">
        <f>IF(D$2="",,D$2&amp;"_KW "&amp;$B$2&amp;"_F"&amp;$A245+D$1)</f>
        <v>ASL3_KW 19_F129</v>
      </c>
      <c r="E245" s="130" t="str">
        <f>IFNA(VLOOKUP(E$2&amp;"F"&amp;$A245+D$1,RackfileUPLOAD!$H:$K,3,FALSE),"")</f>
        <v/>
      </c>
      <c r="F245" s="131"/>
      <c r="G245" s="132"/>
      <c r="H245" s="102"/>
      <c r="I245" s="98" t="str">
        <f>IF(I$2="",,I$2&amp;"_KW "&amp;$B$2&amp;"_F"&amp;$A245+I$1)</f>
        <v>ASL3_KW 19_F130</v>
      </c>
      <c r="J245" s="130" t="str">
        <f>IFNA(VLOOKUP(J$2&amp;"F"&amp;$A245+I$1,RackfileUPLOAD!$H:$K,3,FALSE),"")</f>
        <v/>
      </c>
      <c r="K245" s="131"/>
      <c r="L245" s="132"/>
      <c r="M245" s="90"/>
      <c r="N245" s="90"/>
      <c r="O245" s="98" t="str">
        <f>IF(O$2="",,O$2&amp;"_KW "&amp;$B$2&amp;"_F"&amp;$A245+O$1)</f>
        <v/>
      </c>
      <c r="P245" s="130" t="str">
        <f>IFNA(VLOOKUP(P$2&amp;"F"&amp;$A245+O$1,RackfileUPLOAD!$H:$K,3,FALSE),"")</f>
        <v/>
      </c>
      <c r="Q245" s="131"/>
      <c r="R245" s="132"/>
      <c r="S245" s="102"/>
      <c r="T245" s="98" t="str">
        <f>IF(T$2="",,T$2&amp;"_KW "&amp;$B$2&amp;"_F"&amp;$A245+T$1)</f>
        <v/>
      </c>
      <c r="U245" s="130" t="str">
        <f>IFNA(VLOOKUP(U$2&amp;"F"&amp;$A245+T$1,RackfileUPLOAD!$H:$K,3,FALSE),"")</f>
        <v/>
      </c>
      <c r="V245" s="131"/>
      <c r="W245" s="132"/>
      <c r="X245" s="90"/>
      <c r="Y245" s="90"/>
      <c r="Z245" s="98" t="str">
        <f>IF(Z$2="",,Z$2&amp;"_KW "&amp;$B$2&amp;"_F"&amp;$A245+Z$1)</f>
        <v/>
      </c>
      <c r="AA245" s="130" t="str">
        <f>IFNA(VLOOKUP(AA$2&amp;"F"&amp;$A245+Z$1,RackfileUPLOAD!$H:$K,3,FALSE),"")</f>
        <v/>
      </c>
      <c r="AB245" s="131"/>
      <c r="AC245" s="132"/>
      <c r="AD245" s="102"/>
      <c r="AE245" s="98" t="str">
        <f>IF(AE$2="",,AE$2&amp;"_KW "&amp;$B$2&amp;"_F"&amp;$A245+AE$1)</f>
        <v/>
      </c>
      <c r="AF245" s="130" t="str">
        <f>IFNA(VLOOKUP(AF$2&amp;"F"&amp;$A245+AE$1,RackfileUPLOAD!$H:$K,3,FALSE),"")</f>
        <v/>
      </c>
      <c r="AG245" s="131"/>
      <c r="AH245" s="132"/>
      <c r="AI245" s="90"/>
      <c r="AJ245" s="90"/>
      <c r="AK245" s="98" t="str">
        <f>IF(AK$2="",,AK$2&amp;"_KW "&amp;$B$2&amp;"_F"&amp;$A245+AK$1)</f>
        <v/>
      </c>
      <c r="AL245" s="130" t="str">
        <f>IFNA(VLOOKUP(AL$2&amp;"F"&amp;$A245+AK$1,RackfileUPLOAD!$H:$K,3,FALSE),"")</f>
        <v/>
      </c>
      <c r="AM245" s="131"/>
      <c r="AN245" s="132"/>
      <c r="AO245" s="102"/>
      <c r="AP245" s="98" t="str">
        <f>IF(AP$2="",,AP$2&amp;"_KW "&amp;$B$2&amp;"_F"&amp;$A245+AP$1)</f>
        <v/>
      </c>
      <c r="AQ245" s="130" t="str">
        <f>IFNA(VLOOKUP(AQ$2&amp;"F"&amp;$A245+AP$1,RackfileUPLOAD!$H:$K,3,FALSE),"")</f>
        <v/>
      </c>
      <c r="AR245" s="131"/>
      <c r="AS245" s="132"/>
      <c r="AT245" s="90"/>
      <c r="AU245" s="90"/>
      <c r="AV245" s="98" t="str">
        <f>IF(AV$2="",,AV$2&amp;"_KW "&amp;$B$2&amp;"_F"&amp;$A245+AV$1)</f>
        <v/>
      </c>
      <c r="AW245" s="130" t="str">
        <f>IFNA(VLOOKUP(AW$2&amp;"F"&amp;$A245+AV$1,RackfileUPLOAD!$H:$K,3,FALSE),"")</f>
        <v/>
      </c>
      <c r="AX245" s="131"/>
      <c r="AY245" s="132"/>
      <c r="AZ245" s="102"/>
      <c r="BA245" s="98" t="str">
        <f>IF(BA$2="",,BA$2&amp;"_KW "&amp;$B$2&amp;"_F"&amp;$A245+BA$1)</f>
        <v/>
      </c>
      <c r="BB245" s="130" t="str">
        <f>IFNA(VLOOKUP(BB$2&amp;"F"&amp;$A245+BA$1,RackfileUPLOAD!$H:$K,3,FALSE),"")</f>
        <v/>
      </c>
      <c r="BC245" s="131"/>
      <c r="BD245" s="132"/>
      <c r="BE245" s="90"/>
      <c r="BF245" s="90"/>
      <c r="BG245" s="98" t="str">
        <f>IF(BG$2="",,BG$2&amp;"_KW "&amp;$B$2&amp;"_F"&amp;$A245+BG$1)</f>
        <v/>
      </c>
      <c r="BH245" s="130" t="str">
        <f>IFNA(VLOOKUP(BH$2&amp;"F"&amp;$A245+BG$1,RackfileUPLOAD!$H:$K,3,FALSE),"")</f>
        <v/>
      </c>
      <c r="BI245" s="131"/>
      <c r="BJ245" s="132"/>
      <c r="BK245" s="102"/>
      <c r="BL245" s="98" t="str">
        <f>IF(BL$2="",,BL$2&amp;"_KW "&amp;$B$2&amp;"_F"&amp;$A245+BL$1)</f>
        <v/>
      </c>
      <c r="BM245" s="130" t="str">
        <f>IFNA(VLOOKUP(BM$2&amp;"F"&amp;$A245+BL$1,RackfileUPLOAD!$H:$K,3,FALSE),"")</f>
        <v/>
      </c>
      <c r="BN245" s="131"/>
      <c r="BO245" s="132"/>
      <c r="BP245" s="120"/>
    </row>
    <row r="246" ht="17.25" customHeight="1">
      <c r="A246" s="104"/>
      <c r="B246" s="89"/>
      <c r="C246" s="106"/>
      <c r="D246" s="104"/>
      <c r="E246" s="133"/>
      <c r="G246" s="134"/>
      <c r="H246" s="108"/>
      <c r="I246" s="104"/>
      <c r="J246" s="133"/>
      <c r="L246" s="134"/>
      <c r="M246" s="106"/>
      <c r="N246" s="106"/>
      <c r="O246" s="104"/>
      <c r="P246" s="133"/>
      <c r="R246" s="134"/>
      <c r="S246" s="108"/>
      <c r="T246" s="104"/>
      <c r="U246" s="133"/>
      <c r="W246" s="134"/>
      <c r="X246" s="106"/>
      <c r="Y246" s="106"/>
      <c r="Z246" s="104"/>
      <c r="AA246" s="133"/>
      <c r="AC246" s="134"/>
      <c r="AD246" s="108"/>
      <c r="AE246" s="104"/>
      <c r="AF246" s="133"/>
      <c r="AH246" s="134"/>
      <c r="AI246" s="106"/>
      <c r="AJ246" s="106"/>
      <c r="AK246" s="104"/>
      <c r="AL246" s="133"/>
      <c r="AN246" s="134"/>
      <c r="AO246" s="108"/>
      <c r="AP246" s="104"/>
      <c r="AQ246" s="133"/>
      <c r="AS246" s="134"/>
      <c r="AT246" s="106"/>
      <c r="AU246" s="106"/>
      <c r="AV246" s="104"/>
      <c r="AW246" s="133"/>
      <c r="AY246" s="134"/>
      <c r="AZ246" s="108"/>
      <c r="BA246" s="104"/>
      <c r="BB246" s="133"/>
      <c r="BD246" s="134"/>
      <c r="BE246" s="106"/>
      <c r="BF246" s="106"/>
      <c r="BG246" s="104"/>
      <c r="BH246" s="133"/>
      <c r="BJ246" s="134"/>
      <c r="BK246" s="108"/>
      <c r="BL246" s="104"/>
      <c r="BM246" s="133"/>
      <c r="BO246" s="134"/>
      <c r="BP246" s="120"/>
    </row>
    <row r="247" ht="33.75" customHeight="1">
      <c r="A247" s="109"/>
      <c r="B247" s="89"/>
      <c r="C247" s="111"/>
      <c r="D247" s="109"/>
      <c r="E247" s="135"/>
      <c r="F247" s="136"/>
      <c r="G247" s="137"/>
      <c r="H247" s="113"/>
      <c r="I247" s="109"/>
      <c r="J247" s="135"/>
      <c r="K247" s="136"/>
      <c r="L247" s="137"/>
      <c r="M247" s="111"/>
      <c r="N247" s="111"/>
      <c r="O247" s="109"/>
      <c r="P247" s="135"/>
      <c r="Q247" s="136"/>
      <c r="R247" s="137"/>
      <c r="S247" s="113"/>
      <c r="T247" s="109"/>
      <c r="U247" s="135"/>
      <c r="V247" s="136"/>
      <c r="W247" s="137"/>
      <c r="X247" s="111"/>
      <c r="Y247" s="111"/>
      <c r="Z247" s="109"/>
      <c r="AA247" s="135"/>
      <c r="AB247" s="136"/>
      <c r="AC247" s="137"/>
      <c r="AD247" s="113"/>
      <c r="AE247" s="109"/>
      <c r="AF247" s="135"/>
      <c r="AG247" s="136"/>
      <c r="AH247" s="137"/>
      <c r="AI247" s="111"/>
      <c r="AJ247" s="111"/>
      <c r="AK247" s="109"/>
      <c r="AL247" s="135"/>
      <c r="AM247" s="136"/>
      <c r="AN247" s="137"/>
      <c r="AO247" s="113"/>
      <c r="AP247" s="109"/>
      <c r="AQ247" s="135"/>
      <c r="AR247" s="136"/>
      <c r="AS247" s="137"/>
      <c r="AT247" s="111"/>
      <c r="AU247" s="111"/>
      <c r="AV247" s="109"/>
      <c r="AW247" s="135"/>
      <c r="AX247" s="136"/>
      <c r="AY247" s="137"/>
      <c r="AZ247" s="113"/>
      <c r="BA247" s="109"/>
      <c r="BB247" s="135"/>
      <c r="BC247" s="136"/>
      <c r="BD247" s="137"/>
      <c r="BE247" s="111"/>
      <c r="BF247" s="111"/>
      <c r="BG247" s="109"/>
      <c r="BH247" s="135"/>
      <c r="BI247" s="136"/>
      <c r="BJ247" s="137"/>
      <c r="BK247" s="113"/>
      <c r="BL247" s="109"/>
      <c r="BM247" s="135"/>
      <c r="BN247" s="136"/>
      <c r="BO247" s="137"/>
      <c r="BP247" s="120"/>
    </row>
    <row r="248" ht="9.0" customHeight="1">
      <c r="A248" s="88"/>
      <c r="B248" s="89"/>
      <c r="C248" s="90"/>
      <c r="D248" s="138"/>
      <c r="E248" s="94"/>
      <c r="F248" s="94"/>
      <c r="G248" s="94"/>
      <c r="H248" s="90"/>
      <c r="I248" s="138"/>
      <c r="J248" s="94"/>
      <c r="K248" s="94"/>
      <c r="L248" s="94"/>
      <c r="M248" s="90"/>
      <c r="N248" s="90"/>
      <c r="O248" s="138"/>
      <c r="P248" s="94"/>
      <c r="Q248" s="94"/>
      <c r="R248" s="94"/>
      <c r="S248" s="90"/>
      <c r="T248" s="138"/>
      <c r="U248" s="94"/>
      <c r="V248" s="94"/>
      <c r="W248" s="94"/>
      <c r="X248" s="90"/>
      <c r="Y248" s="90"/>
      <c r="Z248" s="138"/>
      <c r="AA248" s="94"/>
      <c r="AB248" s="94"/>
      <c r="AC248" s="94"/>
      <c r="AD248" s="90"/>
      <c r="AE248" s="138"/>
      <c r="AF248" s="94"/>
      <c r="AG248" s="94"/>
      <c r="AH248" s="94"/>
      <c r="AI248" s="90"/>
      <c r="AJ248" s="90"/>
      <c r="AK248" s="138"/>
      <c r="AL248" s="94"/>
      <c r="AM248" s="94"/>
      <c r="AN248" s="94"/>
      <c r="AO248" s="90"/>
      <c r="AP248" s="138"/>
      <c r="AQ248" s="94"/>
      <c r="AR248" s="94"/>
      <c r="AS248" s="94"/>
      <c r="AT248" s="90"/>
      <c r="AU248" s="90"/>
      <c r="AV248" s="138"/>
      <c r="AW248" s="94"/>
      <c r="AX248" s="94"/>
      <c r="AY248" s="94"/>
      <c r="AZ248" s="90"/>
      <c r="BA248" s="138"/>
      <c r="BB248" s="94"/>
      <c r="BC248" s="94"/>
      <c r="BD248" s="94"/>
      <c r="BE248" s="90"/>
      <c r="BF248" s="90"/>
      <c r="BG248" s="138"/>
      <c r="BH248" s="94"/>
      <c r="BI248" s="94"/>
      <c r="BJ248" s="94"/>
      <c r="BK248" s="90"/>
      <c r="BL248" s="138"/>
      <c r="BM248" s="94"/>
      <c r="BN248" s="94"/>
      <c r="BO248" s="94"/>
      <c r="BP248" s="115"/>
    </row>
    <row r="249" ht="59.25" customHeight="1">
      <c r="A249" s="97">
        <f>A245+2</f>
        <v>131</v>
      </c>
      <c r="B249" s="89"/>
      <c r="C249" s="90"/>
      <c r="D249" s="98" t="str">
        <f>IF(D$2="",,D$2&amp;"_KW "&amp;$B$2&amp;"_F"&amp;$A249+D$1)</f>
        <v>ASL3_KW 19_F131</v>
      </c>
      <c r="E249" s="144" t="str">
        <f>IFNA(VLOOKUP(E$2&amp;"F"&amp;$A249+D$1,RackfileUPLOAD!$H:$K,3,FALSE),"")</f>
        <v>565221 - Lachs-Bowl mit Zitrus-Miso</v>
      </c>
      <c r="F249" s="131"/>
      <c r="G249" s="132"/>
      <c r="H249" s="102"/>
      <c r="I249" s="98" t="str">
        <f>IF(I$2="",,I$2&amp;"_KW "&amp;$B$2&amp;"_F"&amp;$A249+I$1)</f>
        <v>ASL3_KW 19_F132</v>
      </c>
      <c r="J249" s="130" t="str">
        <f>IFNA(VLOOKUP(J$2&amp;"F"&amp;$A249+I$1,RackfileUPLOAD!$H:$K,3,FALSE),"")</f>
        <v/>
      </c>
      <c r="K249" s="131"/>
      <c r="L249" s="132"/>
      <c r="M249" s="90"/>
      <c r="N249" s="90"/>
      <c r="O249" s="98" t="str">
        <f>IF(O$2="",,O$2&amp;"_KW "&amp;$B$2&amp;"_F"&amp;$A249+O$1)</f>
        <v/>
      </c>
      <c r="P249" s="130" t="str">
        <f>IFNA(VLOOKUP(P$2&amp;"F"&amp;$A249+O$1,RackfileUPLOAD!$H:$K,3,FALSE),"")</f>
        <v/>
      </c>
      <c r="Q249" s="131"/>
      <c r="R249" s="132"/>
      <c r="S249" s="102"/>
      <c r="T249" s="98" t="str">
        <f>IF(T$2="",,T$2&amp;"_KW "&amp;$B$2&amp;"_F"&amp;$A249+T$1)</f>
        <v/>
      </c>
      <c r="U249" s="130" t="str">
        <f>IFNA(VLOOKUP(U$2&amp;"F"&amp;$A249+T$1,RackfileUPLOAD!$H:$K,3,FALSE),"")</f>
        <v/>
      </c>
      <c r="V249" s="131"/>
      <c r="W249" s="132"/>
      <c r="X249" s="90"/>
      <c r="Y249" s="90"/>
      <c r="Z249" s="98" t="str">
        <f>IF(Z$2="",,Z$2&amp;"_KW "&amp;$B$2&amp;"_F"&amp;$A249+Z$1)</f>
        <v/>
      </c>
      <c r="AA249" s="130" t="str">
        <f>IFNA(VLOOKUP(AA$2&amp;"F"&amp;$A249+Z$1,RackfileUPLOAD!$H:$K,3,FALSE),"")</f>
        <v/>
      </c>
      <c r="AB249" s="131"/>
      <c r="AC249" s="132"/>
      <c r="AD249" s="102"/>
      <c r="AE249" s="98" t="str">
        <f>IF(AE$2="",,AE$2&amp;"_KW "&amp;$B$2&amp;"_F"&amp;$A249+AE$1)</f>
        <v/>
      </c>
      <c r="AF249" s="130" t="str">
        <f>IFNA(VLOOKUP(AF$2&amp;"F"&amp;$A249+AE$1,RackfileUPLOAD!$H:$K,3,FALSE),"")</f>
        <v/>
      </c>
      <c r="AG249" s="131"/>
      <c r="AH249" s="132"/>
      <c r="AI249" s="90"/>
      <c r="AJ249" s="90"/>
      <c r="AK249" s="98" t="str">
        <f>IF(AK$2="",,AK$2&amp;"_KW "&amp;$B$2&amp;"_F"&amp;$A249+AK$1)</f>
        <v/>
      </c>
      <c r="AL249" s="130" t="str">
        <f>IFNA(VLOOKUP(AL$2&amp;"F"&amp;$A249+AK$1,RackfileUPLOAD!$H:$K,3,FALSE),"")</f>
        <v/>
      </c>
      <c r="AM249" s="131"/>
      <c r="AN249" s="132"/>
      <c r="AO249" s="102"/>
      <c r="AP249" s="98" t="str">
        <f>IF(AP$2="",,AP$2&amp;"_KW "&amp;$B$2&amp;"_F"&amp;$A249+AP$1)</f>
        <v/>
      </c>
      <c r="AQ249" s="130" t="str">
        <f>IFNA(VLOOKUP(AQ$2&amp;"F"&amp;$A249+AP$1,RackfileUPLOAD!$H:$K,3,FALSE),"")</f>
        <v/>
      </c>
      <c r="AR249" s="131"/>
      <c r="AS249" s="132"/>
      <c r="AT249" s="90"/>
      <c r="AU249" s="90"/>
      <c r="AV249" s="98" t="str">
        <f>IF(AV$2="",,AV$2&amp;"_KW "&amp;$B$2&amp;"_F"&amp;$A249+AV$1)</f>
        <v/>
      </c>
      <c r="AW249" s="130" t="str">
        <f>IFNA(VLOOKUP(AW$2&amp;"F"&amp;$A249+AV$1,RackfileUPLOAD!$H:$K,3,FALSE),"")</f>
        <v/>
      </c>
      <c r="AX249" s="131"/>
      <c r="AY249" s="132"/>
      <c r="AZ249" s="102"/>
      <c r="BA249" s="98" t="str">
        <f>IF(BA$2="",,BA$2&amp;"_KW "&amp;$B$2&amp;"_F"&amp;$A249+BA$1)</f>
        <v/>
      </c>
      <c r="BB249" s="130" t="str">
        <f>IFNA(VLOOKUP(BB$2&amp;"F"&amp;$A249+BA$1,RackfileUPLOAD!$H:$K,3,FALSE),"")</f>
        <v/>
      </c>
      <c r="BC249" s="131"/>
      <c r="BD249" s="132"/>
      <c r="BE249" s="90"/>
      <c r="BF249" s="90"/>
      <c r="BG249" s="98" t="str">
        <f>IF(BG$2="",,BG$2&amp;"_KW "&amp;$B$2&amp;"_F"&amp;$A249+BG$1)</f>
        <v/>
      </c>
      <c r="BH249" s="130" t="str">
        <f>IFNA(VLOOKUP(BH$2&amp;"F"&amp;$A249+BG$1,RackfileUPLOAD!$H:$K,3,FALSE),"")</f>
        <v/>
      </c>
      <c r="BI249" s="131"/>
      <c r="BJ249" s="132"/>
      <c r="BK249" s="102"/>
      <c r="BL249" s="98" t="str">
        <f>IF(BL$2="",,BL$2&amp;"_KW "&amp;$B$2&amp;"_F"&amp;$A249+BL$1)</f>
        <v/>
      </c>
      <c r="BM249" s="130" t="str">
        <f>IFNA(VLOOKUP(BM$2&amp;"F"&amp;$A249+BL$1,RackfileUPLOAD!$H:$K,3,FALSE),"")</f>
        <v/>
      </c>
      <c r="BN249" s="131"/>
      <c r="BO249" s="132"/>
      <c r="BP249" s="120"/>
    </row>
    <row r="250" ht="17.25" customHeight="1">
      <c r="A250" s="104"/>
      <c r="B250" s="89"/>
      <c r="C250" s="106"/>
      <c r="D250" s="104"/>
      <c r="E250" s="133"/>
      <c r="G250" s="134"/>
      <c r="H250" s="108"/>
      <c r="I250" s="104"/>
      <c r="J250" s="133"/>
      <c r="L250" s="134"/>
      <c r="M250" s="106"/>
      <c r="N250" s="106"/>
      <c r="O250" s="104"/>
      <c r="P250" s="133"/>
      <c r="R250" s="134"/>
      <c r="S250" s="108"/>
      <c r="T250" s="104"/>
      <c r="U250" s="133"/>
      <c r="W250" s="134"/>
      <c r="X250" s="106"/>
      <c r="Y250" s="106"/>
      <c r="Z250" s="104"/>
      <c r="AA250" s="133"/>
      <c r="AC250" s="134"/>
      <c r="AD250" s="108"/>
      <c r="AE250" s="104"/>
      <c r="AF250" s="133"/>
      <c r="AH250" s="134"/>
      <c r="AI250" s="106"/>
      <c r="AJ250" s="106"/>
      <c r="AK250" s="104"/>
      <c r="AL250" s="133"/>
      <c r="AN250" s="134"/>
      <c r="AO250" s="108"/>
      <c r="AP250" s="104"/>
      <c r="AQ250" s="133"/>
      <c r="AS250" s="134"/>
      <c r="AT250" s="106"/>
      <c r="AU250" s="106"/>
      <c r="AV250" s="104"/>
      <c r="AW250" s="133"/>
      <c r="AY250" s="134"/>
      <c r="AZ250" s="108"/>
      <c r="BA250" s="104"/>
      <c r="BB250" s="133"/>
      <c r="BD250" s="134"/>
      <c r="BE250" s="106"/>
      <c r="BF250" s="106"/>
      <c r="BG250" s="104"/>
      <c r="BH250" s="133"/>
      <c r="BJ250" s="134"/>
      <c r="BK250" s="108"/>
      <c r="BL250" s="104"/>
      <c r="BM250" s="133"/>
      <c r="BO250" s="134"/>
      <c r="BP250" s="120"/>
    </row>
    <row r="251" ht="33.75" customHeight="1">
      <c r="A251" s="109"/>
      <c r="B251" s="89"/>
      <c r="C251" s="111"/>
      <c r="D251" s="109"/>
      <c r="E251" s="135"/>
      <c r="F251" s="136"/>
      <c r="G251" s="137"/>
      <c r="H251" s="113"/>
      <c r="I251" s="109"/>
      <c r="J251" s="135"/>
      <c r="K251" s="136"/>
      <c r="L251" s="137"/>
      <c r="M251" s="111"/>
      <c r="N251" s="111"/>
      <c r="O251" s="109"/>
      <c r="P251" s="135"/>
      <c r="Q251" s="136"/>
      <c r="R251" s="137"/>
      <c r="S251" s="113"/>
      <c r="T251" s="109"/>
      <c r="U251" s="135"/>
      <c r="V251" s="136"/>
      <c r="W251" s="137"/>
      <c r="X251" s="111"/>
      <c r="Y251" s="111"/>
      <c r="Z251" s="109"/>
      <c r="AA251" s="135"/>
      <c r="AB251" s="136"/>
      <c r="AC251" s="137"/>
      <c r="AD251" s="113"/>
      <c r="AE251" s="109"/>
      <c r="AF251" s="135"/>
      <c r="AG251" s="136"/>
      <c r="AH251" s="137"/>
      <c r="AI251" s="111"/>
      <c r="AJ251" s="111"/>
      <c r="AK251" s="109"/>
      <c r="AL251" s="135"/>
      <c r="AM251" s="136"/>
      <c r="AN251" s="137"/>
      <c r="AO251" s="113"/>
      <c r="AP251" s="109"/>
      <c r="AQ251" s="135"/>
      <c r="AR251" s="136"/>
      <c r="AS251" s="137"/>
      <c r="AT251" s="111"/>
      <c r="AU251" s="111"/>
      <c r="AV251" s="109"/>
      <c r="AW251" s="135"/>
      <c r="AX251" s="136"/>
      <c r="AY251" s="137"/>
      <c r="AZ251" s="113"/>
      <c r="BA251" s="109"/>
      <c r="BB251" s="135"/>
      <c r="BC251" s="136"/>
      <c r="BD251" s="137"/>
      <c r="BE251" s="111"/>
      <c r="BF251" s="111"/>
      <c r="BG251" s="109"/>
      <c r="BH251" s="135"/>
      <c r="BI251" s="136"/>
      <c r="BJ251" s="137"/>
      <c r="BK251" s="113"/>
      <c r="BL251" s="109"/>
      <c r="BM251" s="135"/>
      <c r="BN251" s="136"/>
      <c r="BO251" s="137"/>
      <c r="BP251" s="120"/>
    </row>
    <row r="252" ht="4.5" customHeight="1">
      <c r="A252" s="114"/>
      <c r="B252" s="89"/>
      <c r="C252" s="90"/>
      <c r="D252" s="138"/>
      <c r="E252" s="94"/>
      <c r="F252" s="94"/>
      <c r="G252" s="94"/>
      <c r="H252" s="90"/>
      <c r="I252" s="138"/>
      <c r="J252" s="94"/>
      <c r="K252" s="94"/>
      <c r="L252" s="94"/>
      <c r="M252" s="90"/>
      <c r="N252" s="90"/>
      <c r="O252" s="138"/>
      <c r="P252" s="94"/>
      <c r="Q252" s="94"/>
      <c r="R252" s="94"/>
      <c r="S252" s="90"/>
      <c r="T252" s="138"/>
      <c r="U252" s="94"/>
      <c r="V252" s="94"/>
      <c r="W252" s="94"/>
      <c r="X252" s="90"/>
      <c r="Y252" s="90"/>
      <c r="Z252" s="138"/>
      <c r="AA252" s="94"/>
      <c r="AB252" s="94"/>
      <c r="AC252" s="94"/>
      <c r="AD252" s="90"/>
      <c r="AE252" s="138"/>
      <c r="AF252" s="94"/>
      <c r="AG252" s="94"/>
      <c r="AH252" s="94"/>
      <c r="AI252" s="90"/>
      <c r="AJ252" s="90"/>
      <c r="AK252" s="138"/>
      <c r="AL252" s="94"/>
      <c r="AM252" s="94"/>
      <c r="AN252" s="94"/>
      <c r="AO252" s="90"/>
      <c r="AP252" s="138"/>
      <c r="AQ252" s="94"/>
      <c r="AR252" s="94"/>
      <c r="AS252" s="94"/>
      <c r="AT252" s="90"/>
      <c r="AU252" s="90"/>
      <c r="AV252" s="138"/>
      <c r="AW252" s="94"/>
      <c r="AX252" s="94"/>
      <c r="AY252" s="94"/>
      <c r="AZ252" s="90"/>
      <c r="BA252" s="138"/>
      <c r="BB252" s="94"/>
      <c r="BC252" s="94"/>
      <c r="BD252" s="94"/>
      <c r="BE252" s="90"/>
      <c r="BF252" s="90"/>
      <c r="BG252" s="138"/>
      <c r="BH252" s="94"/>
      <c r="BI252" s="94"/>
      <c r="BJ252" s="94"/>
      <c r="BK252" s="90"/>
      <c r="BL252" s="138"/>
      <c r="BM252" s="94"/>
      <c r="BN252" s="94"/>
      <c r="BO252" s="94"/>
      <c r="BP252" s="115"/>
    </row>
    <row r="253" ht="4.5" customHeight="1">
      <c r="A253" s="114"/>
      <c r="B253" s="89"/>
      <c r="C253" s="90"/>
      <c r="D253" s="138"/>
      <c r="E253" s="90"/>
      <c r="F253" s="90"/>
      <c r="G253" s="90"/>
      <c r="H253" s="90"/>
      <c r="I253" s="138"/>
      <c r="J253" s="90"/>
      <c r="K253" s="90"/>
      <c r="L253" s="90"/>
      <c r="M253" s="90"/>
      <c r="N253" s="90"/>
      <c r="O253" s="138"/>
      <c r="P253" s="90"/>
      <c r="Q253" s="90"/>
      <c r="R253" s="90"/>
      <c r="S253" s="90"/>
      <c r="T253" s="138"/>
      <c r="U253" s="90"/>
      <c r="V253" s="90"/>
      <c r="W253" s="90"/>
      <c r="X253" s="93"/>
      <c r="Y253" s="93"/>
      <c r="Z253" s="138"/>
      <c r="AA253" s="90"/>
      <c r="AB253" s="90"/>
      <c r="AC253" s="90"/>
      <c r="AD253" s="90"/>
      <c r="AE253" s="138"/>
      <c r="AF253" s="90"/>
      <c r="AG253" s="90"/>
      <c r="AH253" s="90"/>
      <c r="AI253" s="90"/>
      <c r="AJ253" s="90"/>
      <c r="AK253" s="138"/>
      <c r="AL253" s="90"/>
      <c r="AM253" s="90"/>
      <c r="AN253" s="90"/>
      <c r="AO253" s="90"/>
      <c r="AP253" s="138"/>
      <c r="AQ253" s="90"/>
      <c r="AR253" s="90"/>
      <c r="AS253" s="90"/>
      <c r="AT253" s="94"/>
      <c r="AU253" s="94"/>
      <c r="AV253" s="138"/>
      <c r="AW253" s="90"/>
      <c r="AX253" s="90"/>
      <c r="AY253" s="90"/>
      <c r="AZ253" s="90"/>
      <c r="BA253" s="138"/>
      <c r="BB253" s="90"/>
      <c r="BC253" s="90"/>
      <c r="BD253" s="90"/>
      <c r="BE253" s="94"/>
      <c r="BF253" s="94"/>
      <c r="BG253" s="138"/>
      <c r="BH253" s="90"/>
      <c r="BI253" s="90"/>
      <c r="BJ253" s="90"/>
      <c r="BK253" s="90"/>
      <c r="BL253" s="138"/>
      <c r="BM253" s="90"/>
      <c r="BN253" s="90"/>
      <c r="BO253" s="90"/>
      <c r="BP253" s="96"/>
    </row>
    <row r="254" ht="59.25" customHeight="1">
      <c r="A254" s="97">
        <f>A249+2</f>
        <v>133</v>
      </c>
      <c r="B254" s="89"/>
      <c r="C254" s="90"/>
      <c r="D254" s="98" t="str">
        <f>IF(D$2="",,D$2&amp;"_KW "&amp;$B$2&amp;"_F"&amp;$A254+D$1)</f>
        <v>ASL3_KW 19_F133</v>
      </c>
      <c r="E254" s="143" t="str">
        <f>IFNA(VLOOKUP(E$2&amp;"F"&amp;$A254+D$1,RackfileUPLOAD!$H:$K,3,FALSE),"")</f>
        <v>565209 - Grünes Chili-Hähnchen mit Quinoa-Salsa</v>
      </c>
      <c r="F254" s="131"/>
      <c r="G254" s="132"/>
      <c r="H254" s="102"/>
      <c r="I254" s="98" t="str">
        <f>IF(I$2="",,I$2&amp;"_KW "&amp;$B$2&amp;"_F"&amp;$A254+I$1)</f>
        <v>ASL3_KW 19_F134</v>
      </c>
      <c r="J254" s="142" t="str">
        <f>IFNA(VLOOKUP(J$2&amp;"F"&amp;$A254+I$1,RackfileUPLOAD!$H:$K,3,FALSE),"")</f>
        <v>565244 - Cremiges Tomaten-Risotto</v>
      </c>
      <c r="K254" s="131"/>
      <c r="L254" s="132"/>
      <c r="M254" s="90"/>
      <c r="N254" s="90"/>
      <c r="O254" s="98" t="str">
        <f>IF(O$2="",,O$2&amp;"_KW "&amp;$B$2&amp;"_F"&amp;$A254+O$1)</f>
        <v/>
      </c>
      <c r="P254" s="130" t="str">
        <f>IFNA(VLOOKUP(P$2&amp;"F"&amp;$A254+O$1,RackfileUPLOAD!$H:$K,3,FALSE),"")</f>
        <v/>
      </c>
      <c r="Q254" s="131"/>
      <c r="R254" s="132"/>
      <c r="S254" s="102"/>
      <c r="T254" s="98" t="str">
        <f>IF(T$2="",,T$2&amp;"_KW "&amp;$B$2&amp;"_F"&amp;$A254+T$1)</f>
        <v/>
      </c>
      <c r="U254" s="130" t="str">
        <f>IFNA(VLOOKUP(U$2&amp;"F"&amp;$A254+T$1,RackfileUPLOAD!$H:$K,3,FALSE),"")</f>
        <v/>
      </c>
      <c r="V254" s="131"/>
      <c r="W254" s="132"/>
      <c r="X254" s="90"/>
      <c r="Y254" s="90"/>
      <c r="Z254" s="98" t="str">
        <f>IF(Z$2="",,Z$2&amp;"_KW "&amp;$B$2&amp;"_F"&amp;$A254+Z$1)</f>
        <v/>
      </c>
      <c r="AA254" s="130" t="str">
        <f>IFNA(VLOOKUP(AA$2&amp;"F"&amp;$A254+Z$1,RackfileUPLOAD!$H:$K,3,FALSE),"")</f>
        <v/>
      </c>
      <c r="AB254" s="131"/>
      <c r="AC254" s="132"/>
      <c r="AD254" s="102"/>
      <c r="AE254" s="98" t="str">
        <f>IF(AE$2="",,AE$2&amp;"_KW "&amp;$B$2&amp;"_F"&amp;$A254+AE$1)</f>
        <v/>
      </c>
      <c r="AF254" s="130" t="str">
        <f>IFNA(VLOOKUP(AF$2&amp;"F"&amp;$A254+AE$1,RackfileUPLOAD!$H:$K,3,FALSE),"")</f>
        <v/>
      </c>
      <c r="AG254" s="131"/>
      <c r="AH254" s="132"/>
      <c r="AI254" s="90"/>
      <c r="AJ254" s="90"/>
      <c r="AK254" s="98" t="str">
        <f>IF(AK$2="",,AK$2&amp;"_KW "&amp;$B$2&amp;"_F"&amp;$A254+AK$1)</f>
        <v/>
      </c>
      <c r="AL254" s="130" t="str">
        <f>IFNA(VLOOKUP(AL$2&amp;"F"&amp;$A254+AK$1,RackfileUPLOAD!$H:$K,3,FALSE),"")</f>
        <v/>
      </c>
      <c r="AM254" s="131"/>
      <c r="AN254" s="132"/>
      <c r="AO254" s="102"/>
      <c r="AP254" s="98" t="str">
        <f>IF(AP$2="",,AP$2&amp;"_KW "&amp;$B$2&amp;"_F"&amp;$A254+AP$1)</f>
        <v/>
      </c>
      <c r="AQ254" s="130" t="str">
        <f>IFNA(VLOOKUP(AQ$2&amp;"F"&amp;$A254+AP$1,RackfileUPLOAD!$H:$K,3,FALSE),"")</f>
        <v/>
      </c>
      <c r="AR254" s="131"/>
      <c r="AS254" s="132"/>
      <c r="AT254" s="90"/>
      <c r="AU254" s="90"/>
      <c r="AV254" s="98" t="str">
        <f>IF(AV$2="",,AV$2&amp;"_KW "&amp;$B$2&amp;"_F"&amp;$A254+AV$1)</f>
        <v/>
      </c>
      <c r="AW254" s="130" t="str">
        <f>IFNA(VLOOKUP(AW$2&amp;"F"&amp;$A254+AV$1,RackfileUPLOAD!$H:$K,3,FALSE),"")</f>
        <v/>
      </c>
      <c r="AX254" s="131"/>
      <c r="AY254" s="132"/>
      <c r="AZ254" s="102"/>
      <c r="BA254" s="98" t="str">
        <f>IF(BA$2="",,BA$2&amp;"_KW "&amp;$B$2&amp;"_F"&amp;$A254+BA$1)</f>
        <v/>
      </c>
      <c r="BB254" s="130" t="str">
        <f>IFNA(VLOOKUP(BB$2&amp;"F"&amp;$A254+BA$1,RackfileUPLOAD!$H:$K,3,FALSE),"")</f>
        <v/>
      </c>
      <c r="BC254" s="131"/>
      <c r="BD254" s="132"/>
      <c r="BE254" s="90"/>
      <c r="BF254" s="90"/>
      <c r="BG254" s="98" t="str">
        <f>IF(BG$2="",,BG$2&amp;"_KW "&amp;$B$2&amp;"_F"&amp;$A254+BG$1)</f>
        <v/>
      </c>
      <c r="BH254" s="130" t="str">
        <f>IFNA(VLOOKUP(BH$2&amp;"F"&amp;$A254+BG$1,RackfileUPLOAD!$H:$K,3,FALSE),"")</f>
        <v/>
      </c>
      <c r="BI254" s="131"/>
      <c r="BJ254" s="132"/>
      <c r="BK254" s="102"/>
      <c r="BL254" s="98" t="str">
        <f>IF(BL$2="",,BL$2&amp;"_KW "&amp;$B$2&amp;"_F"&amp;$A254+BL$1)</f>
        <v/>
      </c>
      <c r="BM254" s="130" t="str">
        <f>IFNA(VLOOKUP(BM$2&amp;"F"&amp;$A254+BL$1,RackfileUPLOAD!$H:$K,3,FALSE),"")</f>
        <v/>
      </c>
      <c r="BN254" s="131"/>
      <c r="BO254" s="132"/>
      <c r="BP254" s="103"/>
    </row>
    <row r="255" ht="17.25" customHeight="1">
      <c r="A255" s="104"/>
      <c r="B255" s="89"/>
      <c r="C255" s="106"/>
      <c r="D255" s="104"/>
      <c r="E255" s="133"/>
      <c r="G255" s="134"/>
      <c r="H255" s="108"/>
      <c r="I255" s="104"/>
      <c r="J255" s="133"/>
      <c r="L255" s="134"/>
      <c r="M255" s="106"/>
      <c r="N255" s="106"/>
      <c r="O255" s="104"/>
      <c r="P255" s="133"/>
      <c r="R255" s="134"/>
      <c r="S255" s="108"/>
      <c r="T255" s="104"/>
      <c r="U255" s="133"/>
      <c r="W255" s="134"/>
      <c r="X255" s="106"/>
      <c r="Y255" s="106"/>
      <c r="Z255" s="104"/>
      <c r="AA255" s="133"/>
      <c r="AC255" s="134"/>
      <c r="AD255" s="108"/>
      <c r="AE255" s="104"/>
      <c r="AF255" s="133"/>
      <c r="AH255" s="134"/>
      <c r="AI255" s="106"/>
      <c r="AJ255" s="106"/>
      <c r="AK255" s="104"/>
      <c r="AL255" s="133"/>
      <c r="AN255" s="134"/>
      <c r="AO255" s="108"/>
      <c r="AP255" s="104"/>
      <c r="AQ255" s="133"/>
      <c r="AS255" s="134"/>
      <c r="AT255" s="106"/>
      <c r="AU255" s="106"/>
      <c r="AV255" s="104"/>
      <c r="AW255" s="133"/>
      <c r="AY255" s="134"/>
      <c r="AZ255" s="108"/>
      <c r="BA255" s="104"/>
      <c r="BB255" s="133"/>
      <c r="BD255" s="134"/>
      <c r="BE255" s="106"/>
      <c r="BF255" s="106"/>
      <c r="BG255" s="104"/>
      <c r="BH255" s="133"/>
      <c r="BJ255" s="134"/>
      <c r="BK255" s="108"/>
      <c r="BL255" s="104"/>
      <c r="BM255" s="133"/>
      <c r="BO255" s="134"/>
      <c r="BP255" s="103"/>
    </row>
    <row r="256" ht="33.75" customHeight="1">
      <c r="A256" s="109"/>
      <c r="B256" s="89"/>
      <c r="C256" s="111"/>
      <c r="D256" s="109"/>
      <c r="E256" s="135"/>
      <c r="F256" s="136"/>
      <c r="G256" s="137"/>
      <c r="H256" s="113"/>
      <c r="I256" s="109"/>
      <c r="J256" s="135"/>
      <c r="K256" s="136"/>
      <c r="L256" s="137"/>
      <c r="M256" s="111"/>
      <c r="N256" s="111"/>
      <c r="O256" s="109"/>
      <c r="P256" s="135"/>
      <c r="Q256" s="136"/>
      <c r="R256" s="137"/>
      <c r="S256" s="113"/>
      <c r="T256" s="109"/>
      <c r="U256" s="135"/>
      <c r="V256" s="136"/>
      <c r="W256" s="137"/>
      <c r="X256" s="111"/>
      <c r="Y256" s="111"/>
      <c r="Z256" s="109"/>
      <c r="AA256" s="135"/>
      <c r="AB256" s="136"/>
      <c r="AC256" s="137"/>
      <c r="AD256" s="113"/>
      <c r="AE256" s="109"/>
      <c r="AF256" s="135"/>
      <c r="AG256" s="136"/>
      <c r="AH256" s="137"/>
      <c r="AI256" s="111"/>
      <c r="AJ256" s="111"/>
      <c r="AK256" s="109"/>
      <c r="AL256" s="135"/>
      <c r="AM256" s="136"/>
      <c r="AN256" s="137"/>
      <c r="AO256" s="113"/>
      <c r="AP256" s="109"/>
      <c r="AQ256" s="135"/>
      <c r="AR256" s="136"/>
      <c r="AS256" s="137"/>
      <c r="AT256" s="111"/>
      <c r="AU256" s="111"/>
      <c r="AV256" s="109"/>
      <c r="AW256" s="135"/>
      <c r="AX256" s="136"/>
      <c r="AY256" s="137"/>
      <c r="AZ256" s="113"/>
      <c r="BA256" s="109"/>
      <c r="BB256" s="135"/>
      <c r="BC256" s="136"/>
      <c r="BD256" s="137"/>
      <c r="BE256" s="111"/>
      <c r="BF256" s="111"/>
      <c r="BG256" s="109"/>
      <c r="BH256" s="135"/>
      <c r="BI256" s="136"/>
      <c r="BJ256" s="137"/>
      <c r="BK256" s="113"/>
      <c r="BL256" s="109"/>
      <c r="BM256" s="135"/>
      <c r="BN256" s="136"/>
      <c r="BO256" s="137"/>
      <c r="BP256" s="103"/>
    </row>
    <row r="257" ht="9.0" customHeight="1">
      <c r="A257" s="114"/>
      <c r="B257" s="89"/>
      <c r="C257" s="90"/>
      <c r="D257" s="138"/>
      <c r="E257" s="94"/>
      <c r="F257" s="94"/>
      <c r="G257" s="94"/>
      <c r="H257" s="90"/>
      <c r="I257" s="138"/>
      <c r="J257" s="94"/>
      <c r="K257" s="94"/>
      <c r="L257" s="94"/>
      <c r="M257" s="90"/>
      <c r="N257" s="90"/>
      <c r="O257" s="138"/>
      <c r="P257" s="94"/>
      <c r="Q257" s="94"/>
      <c r="R257" s="94"/>
      <c r="S257" s="90"/>
      <c r="T257" s="138"/>
      <c r="U257" s="94"/>
      <c r="V257" s="94"/>
      <c r="W257" s="94"/>
      <c r="X257" s="90"/>
      <c r="Y257" s="90"/>
      <c r="Z257" s="138"/>
      <c r="AA257" s="94"/>
      <c r="AB257" s="94"/>
      <c r="AC257" s="94"/>
      <c r="AD257" s="90"/>
      <c r="AE257" s="138"/>
      <c r="AF257" s="94"/>
      <c r="AG257" s="94"/>
      <c r="AH257" s="94"/>
      <c r="AI257" s="90"/>
      <c r="AJ257" s="90"/>
      <c r="AK257" s="138"/>
      <c r="AL257" s="94"/>
      <c r="AM257" s="94"/>
      <c r="AN257" s="94"/>
      <c r="AO257" s="90"/>
      <c r="AP257" s="138"/>
      <c r="AQ257" s="94"/>
      <c r="AR257" s="94"/>
      <c r="AS257" s="94"/>
      <c r="AT257" s="90"/>
      <c r="AU257" s="90"/>
      <c r="AV257" s="138"/>
      <c r="AW257" s="94"/>
      <c r="AX257" s="94"/>
      <c r="AY257" s="94"/>
      <c r="AZ257" s="90"/>
      <c r="BA257" s="138"/>
      <c r="BB257" s="94"/>
      <c r="BC257" s="94"/>
      <c r="BD257" s="94"/>
      <c r="BE257" s="90"/>
      <c r="BF257" s="90"/>
      <c r="BG257" s="138"/>
      <c r="BH257" s="94"/>
      <c r="BI257" s="94"/>
      <c r="BJ257" s="94"/>
      <c r="BK257" s="90"/>
      <c r="BL257" s="138"/>
      <c r="BM257" s="94"/>
      <c r="BN257" s="94"/>
      <c r="BO257" s="94"/>
      <c r="BP257" s="115"/>
    </row>
    <row r="258" ht="59.25" customHeight="1">
      <c r="A258" s="97">
        <f>A254+2</f>
        <v>135</v>
      </c>
      <c r="B258" s="89"/>
      <c r="C258" s="90"/>
      <c r="D258" s="98" t="str">
        <f>IF(D$2="",,D$2&amp;"_KW "&amp;$B$2&amp;"_F"&amp;$A258+D$1)</f>
        <v>ASL3_KW 19_F135</v>
      </c>
      <c r="E258" s="142" t="str">
        <f>IFNA(VLOOKUP(E$2&amp;"F"&amp;$A258+D$1,RackfileUPLOAD!$H:$K,3,FALSE),"")</f>
        <v>FA-DE Fourth Box - Hydroflask</v>
      </c>
      <c r="F258" s="131"/>
      <c r="G258" s="132"/>
      <c r="H258" s="102"/>
      <c r="I258" s="98" t="str">
        <f>IF(I$2="",,I$2&amp;"_KW "&amp;$B$2&amp;"_F"&amp;$A258+I$1)</f>
        <v>ASL3_KW 19_F136</v>
      </c>
      <c r="J258" s="145" t="str">
        <f>IFNA(VLOOKUP(J$2&amp;"F"&amp;$A258+I$1,RackfileUPLOAD!$H:$K,3,FALSE),"")</f>
        <v>FA-DE Fourth Box - Flyer</v>
      </c>
      <c r="K258" s="131"/>
      <c r="L258" s="132"/>
      <c r="M258" s="90"/>
      <c r="N258" s="90"/>
      <c r="O258" s="98" t="str">
        <f>IF(O$2="",,O$2&amp;"_KW "&amp;$B$2&amp;"_F"&amp;$A258+O$1)</f>
        <v/>
      </c>
      <c r="P258" s="130" t="str">
        <f>IFNA(VLOOKUP(P$2&amp;"F"&amp;$A258+O$1,RackfileUPLOAD!$H:$K,3,FALSE),"")</f>
        <v/>
      </c>
      <c r="Q258" s="131"/>
      <c r="R258" s="132"/>
      <c r="S258" s="102"/>
      <c r="T258" s="98" t="str">
        <f>IF(T$2="",,T$2&amp;"_KW "&amp;$B$2&amp;"_F"&amp;$A258+T$1)</f>
        <v/>
      </c>
      <c r="U258" s="130" t="str">
        <f>IFNA(VLOOKUP(U$2&amp;"F"&amp;$A258+T$1,RackfileUPLOAD!$H:$K,3,FALSE),"")</f>
        <v/>
      </c>
      <c r="V258" s="131"/>
      <c r="W258" s="132"/>
      <c r="X258" s="90"/>
      <c r="Y258" s="90"/>
      <c r="Z258" s="98" t="str">
        <f>IF(Z$2="",,Z$2&amp;"_KW "&amp;$B$2&amp;"_F"&amp;$A258+Z$1)</f>
        <v/>
      </c>
      <c r="AA258" s="130" t="str">
        <f>IFNA(VLOOKUP(AA$2&amp;"F"&amp;$A258+Z$1,RackfileUPLOAD!$H:$K,3,FALSE),"")</f>
        <v/>
      </c>
      <c r="AB258" s="131"/>
      <c r="AC258" s="132"/>
      <c r="AD258" s="102"/>
      <c r="AE258" s="98" t="str">
        <f>IF(AE$2="",,AE$2&amp;"_KW "&amp;$B$2&amp;"_F"&amp;$A258+AE$1)</f>
        <v/>
      </c>
      <c r="AF258" s="130" t="str">
        <f>IFNA(VLOOKUP(AF$2&amp;"F"&amp;$A258+AE$1,RackfileUPLOAD!$H:$K,3,FALSE),"")</f>
        <v/>
      </c>
      <c r="AG258" s="131"/>
      <c r="AH258" s="132"/>
      <c r="AI258" s="90"/>
      <c r="AJ258" s="90"/>
      <c r="AK258" s="98" t="str">
        <f>IF(AK$2="",,AK$2&amp;"_KW "&amp;$B$2&amp;"_F"&amp;$A258+AK$1)</f>
        <v/>
      </c>
      <c r="AL258" s="130" t="str">
        <f>IFNA(VLOOKUP(AL$2&amp;"F"&amp;$A258+AK$1,RackfileUPLOAD!$H:$K,3,FALSE),"")</f>
        <v/>
      </c>
      <c r="AM258" s="131"/>
      <c r="AN258" s="132"/>
      <c r="AO258" s="102"/>
      <c r="AP258" s="98" t="str">
        <f>IF(AP$2="",,AP$2&amp;"_KW "&amp;$B$2&amp;"_F"&amp;$A258+AP$1)</f>
        <v/>
      </c>
      <c r="AQ258" s="130" t="str">
        <f>IFNA(VLOOKUP(AQ$2&amp;"F"&amp;$A258+AP$1,RackfileUPLOAD!$H:$K,3,FALSE),"")</f>
        <v/>
      </c>
      <c r="AR258" s="131"/>
      <c r="AS258" s="132"/>
      <c r="AT258" s="90"/>
      <c r="AU258" s="90"/>
      <c r="AV258" s="98" t="str">
        <f>IF(AV$2="",,AV$2&amp;"_KW "&amp;$B$2&amp;"_F"&amp;$A258+AV$1)</f>
        <v/>
      </c>
      <c r="AW258" s="130" t="str">
        <f>IFNA(VLOOKUP(AW$2&amp;"F"&amp;$A258+AV$1,RackfileUPLOAD!$H:$K,3,FALSE),"")</f>
        <v/>
      </c>
      <c r="AX258" s="131"/>
      <c r="AY258" s="132"/>
      <c r="AZ258" s="102"/>
      <c r="BA258" s="98" t="str">
        <f>IF(BA$2="",,BA$2&amp;"_KW "&amp;$B$2&amp;"_F"&amp;$A258+BA$1)</f>
        <v/>
      </c>
      <c r="BB258" s="130" t="str">
        <f>IFNA(VLOOKUP(BB$2&amp;"F"&amp;$A258+BA$1,RackfileUPLOAD!$H:$K,3,FALSE),"")</f>
        <v/>
      </c>
      <c r="BC258" s="131"/>
      <c r="BD258" s="132"/>
      <c r="BE258" s="90"/>
      <c r="BF258" s="90"/>
      <c r="BG258" s="98" t="str">
        <f>IF(BG$2="",,BG$2&amp;"_KW "&amp;$B$2&amp;"_F"&amp;$A258+BG$1)</f>
        <v/>
      </c>
      <c r="BH258" s="130" t="str">
        <f>IFNA(VLOOKUP(BH$2&amp;"F"&amp;$A258+BG$1,RackfileUPLOAD!$H:$K,3,FALSE),"")</f>
        <v/>
      </c>
      <c r="BI258" s="131"/>
      <c r="BJ258" s="132"/>
      <c r="BK258" s="102"/>
      <c r="BL258" s="98" t="str">
        <f>IF(BL$2="",,BL$2&amp;"_KW "&amp;$B$2&amp;"_F"&amp;$A258+BL$1)</f>
        <v/>
      </c>
      <c r="BM258" s="130" t="str">
        <f>IFNA(VLOOKUP(BM$2&amp;"F"&amp;$A258+BL$1,RackfileUPLOAD!$H:$K,3,FALSE),"")</f>
        <v/>
      </c>
      <c r="BN258" s="131"/>
      <c r="BO258" s="132"/>
      <c r="BP258" s="103"/>
    </row>
    <row r="259" ht="17.25" customHeight="1">
      <c r="A259" s="104"/>
      <c r="B259" s="89"/>
      <c r="C259" s="106"/>
      <c r="D259" s="104"/>
      <c r="E259" s="133"/>
      <c r="G259" s="134"/>
      <c r="H259" s="108"/>
      <c r="I259" s="104"/>
      <c r="J259" s="133"/>
      <c r="L259" s="134"/>
      <c r="M259" s="106"/>
      <c r="N259" s="106"/>
      <c r="O259" s="104"/>
      <c r="P259" s="133"/>
      <c r="R259" s="134"/>
      <c r="S259" s="108"/>
      <c r="T259" s="104"/>
      <c r="U259" s="133"/>
      <c r="W259" s="134"/>
      <c r="X259" s="106"/>
      <c r="Y259" s="106"/>
      <c r="Z259" s="104"/>
      <c r="AA259" s="133"/>
      <c r="AC259" s="134"/>
      <c r="AD259" s="108"/>
      <c r="AE259" s="104"/>
      <c r="AF259" s="133"/>
      <c r="AH259" s="134"/>
      <c r="AI259" s="106"/>
      <c r="AJ259" s="106"/>
      <c r="AK259" s="104"/>
      <c r="AL259" s="133"/>
      <c r="AN259" s="134"/>
      <c r="AO259" s="108"/>
      <c r="AP259" s="104"/>
      <c r="AQ259" s="133"/>
      <c r="AS259" s="134"/>
      <c r="AT259" s="106"/>
      <c r="AU259" s="106"/>
      <c r="AV259" s="104"/>
      <c r="AW259" s="133"/>
      <c r="AY259" s="134"/>
      <c r="AZ259" s="108"/>
      <c r="BA259" s="104"/>
      <c r="BB259" s="133"/>
      <c r="BD259" s="134"/>
      <c r="BE259" s="106"/>
      <c r="BF259" s="106"/>
      <c r="BG259" s="104"/>
      <c r="BH259" s="133"/>
      <c r="BJ259" s="134"/>
      <c r="BK259" s="108"/>
      <c r="BL259" s="104"/>
      <c r="BM259" s="133"/>
      <c r="BO259" s="134"/>
      <c r="BP259" s="103"/>
    </row>
    <row r="260" ht="33.75" customHeight="1">
      <c r="A260" s="109"/>
      <c r="B260" s="89"/>
      <c r="C260" s="111"/>
      <c r="D260" s="109"/>
      <c r="E260" s="135"/>
      <c r="F260" s="136"/>
      <c r="G260" s="137"/>
      <c r="H260" s="113"/>
      <c r="I260" s="109"/>
      <c r="J260" s="135"/>
      <c r="K260" s="136"/>
      <c r="L260" s="137"/>
      <c r="M260" s="111"/>
      <c r="N260" s="111"/>
      <c r="O260" s="109"/>
      <c r="P260" s="135"/>
      <c r="Q260" s="136"/>
      <c r="R260" s="137"/>
      <c r="S260" s="113"/>
      <c r="T260" s="109"/>
      <c r="U260" s="135"/>
      <c r="V260" s="136"/>
      <c r="W260" s="137"/>
      <c r="X260" s="111"/>
      <c r="Y260" s="111"/>
      <c r="Z260" s="109"/>
      <c r="AA260" s="135"/>
      <c r="AB260" s="136"/>
      <c r="AC260" s="137"/>
      <c r="AD260" s="113"/>
      <c r="AE260" s="109"/>
      <c r="AF260" s="135"/>
      <c r="AG260" s="136"/>
      <c r="AH260" s="137"/>
      <c r="AI260" s="111"/>
      <c r="AJ260" s="111"/>
      <c r="AK260" s="109"/>
      <c r="AL260" s="135"/>
      <c r="AM260" s="136"/>
      <c r="AN260" s="137"/>
      <c r="AO260" s="113"/>
      <c r="AP260" s="109"/>
      <c r="AQ260" s="135"/>
      <c r="AR260" s="136"/>
      <c r="AS260" s="137"/>
      <c r="AT260" s="111"/>
      <c r="AU260" s="111"/>
      <c r="AV260" s="109"/>
      <c r="AW260" s="135"/>
      <c r="AX260" s="136"/>
      <c r="AY260" s="137"/>
      <c r="AZ260" s="113"/>
      <c r="BA260" s="109"/>
      <c r="BB260" s="135"/>
      <c r="BC260" s="136"/>
      <c r="BD260" s="137"/>
      <c r="BE260" s="111"/>
      <c r="BF260" s="111"/>
      <c r="BG260" s="109"/>
      <c r="BH260" s="135"/>
      <c r="BI260" s="136"/>
      <c r="BJ260" s="137"/>
      <c r="BK260" s="113"/>
      <c r="BL260" s="109"/>
      <c r="BM260" s="135"/>
      <c r="BN260" s="136"/>
      <c r="BO260" s="137"/>
      <c r="BP260" s="103"/>
    </row>
    <row r="261" ht="9.0" customHeight="1">
      <c r="A261" s="88"/>
      <c r="B261" s="89"/>
      <c r="C261" s="90"/>
      <c r="D261" s="138"/>
      <c r="E261" s="94"/>
      <c r="F261" s="94"/>
      <c r="G261" s="94"/>
      <c r="H261" s="90"/>
      <c r="I261" s="138"/>
      <c r="J261" s="94"/>
      <c r="K261" s="94"/>
      <c r="L261" s="94"/>
      <c r="M261" s="90"/>
      <c r="N261" s="90"/>
      <c r="O261" s="138"/>
      <c r="P261" s="94"/>
      <c r="Q261" s="94"/>
      <c r="R261" s="94"/>
      <c r="S261" s="90"/>
      <c r="T261" s="138"/>
      <c r="U261" s="94"/>
      <c r="V261" s="94"/>
      <c r="W261" s="94"/>
      <c r="X261" s="90"/>
      <c r="Y261" s="90"/>
      <c r="Z261" s="138"/>
      <c r="AA261" s="94"/>
      <c r="AB261" s="94"/>
      <c r="AC261" s="94"/>
      <c r="AD261" s="90"/>
      <c r="AE261" s="138"/>
      <c r="AF261" s="94"/>
      <c r="AG261" s="94"/>
      <c r="AH261" s="94"/>
      <c r="AI261" s="90"/>
      <c r="AJ261" s="90"/>
      <c r="AK261" s="138"/>
      <c r="AL261" s="94"/>
      <c r="AM261" s="94"/>
      <c r="AN261" s="94"/>
      <c r="AO261" s="90"/>
      <c r="AP261" s="138"/>
      <c r="AQ261" s="94"/>
      <c r="AR261" s="94"/>
      <c r="AS261" s="94"/>
      <c r="AT261" s="90"/>
      <c r="AU261" s="90"/>
      <c r="AV261" s="138"/>
      <c r="AW261" s="94"/>
      <c r="AX261" s="94"/>
      <c r="AY261" s="94"/>
      <c r="AZ261" s="90"/>
      <c r="BA261" s="138"/>
      <c r="BB261" s="94"/>
      <c r="BC261" s="94"/>
      <c r="BD261" s="94"/>
      <c r="BE261" s="90"/>
      <c r="BF261" s="90"/>
      <c r="BG261" s="138"/>
      <c r="BH261" s="94"/>
      <c r="BI261" s="94"/>
      <c r="BJ261" s="94"/>
      <c r="BK261" s="90"/>
      <c r="BL261" s="138"/>
      <c r="BM261" s="94"/>
      <c r="BN261" s="94"/>
      <c r="BO261" s="94"/>
      <c r="BP261" s="115"/>
    </row>
    <row r="262" ht="59.25" customHeight="1">
      <c r="A262" s="97">
        <f>A258+2</f>
        <v>137</v>
      </c>
      <c r="B262" s="89"/>
      <c r="C262" s="90"/>
      <c r="D262" s="98" t="str">
        <f>IF(D$2="",,D$2&amp;"_KW "&amp;$B$2&amp;"_F"&amp;$A262+D$1)</f>
        <v>ASL3_KW 19_F137</v>
      </c>
      <c r="E262" s="130" t="str">
        <f>IFNA(VLOOKUP(E$2&amp;"F"&amp;$A262+D$1,RackfileUPLOAD!$H:$K,3,FALSE),"")</f>
        <v>FA-DE Third Box - Flyer</v>
      </c>
      <c r="F262" s="131"/>
      <c r="G262" s="132"/>
      <c r="H262" s="102"/>
      <c r="I262" s="98" t="str">
        <f>IF(I$2="",,I$2&amp;"_KW "&amp;$B$2&amp;"_F"&amp;$A262+I$1)</f>
        <v>ASL3_KW 19_F138</v>
      </c>
      <c r="J262" s="130" t="str">
        <f>IFNA(VLOOKUP(J$2&amp;"F"&amp;$A262+I$1,RackfileUPLOAD!$H:$K,3,FALSE),"")</f>
        <v>FA-DE Third Box - Socks</v>
      </c>
      <c r="K262" s="131"/>
      <c r="L262" s="132"/>
      <c r="M262" s="90"/>
      <c r="N262" s="90"/>
      <c r="O262" s="98" t="str">
        <f>IF(O$2="",,O$2&amp;"_KW "&amp;$B$2&amp;"_F"&amp;$A262+O$1)</f>
        <v/>
      </c>
      <c r="P262" s="130" t="str">
        <f>IFNA(VLOOKUP(P$2&amp;"F"&amp;$A262+O$1,RackfileUPLOAD!$H:$K,3,FALSE),"")</f>
        <v/>
      </c>
      <c r="Q262" s="131"/>
      <c r="R262" s="132"/>
      <c r="S262" s="102"/>
      <c r="T262" s="98" t="str">
        <f>IF(T$2="",,T$2&amp;"_KW "&amp;$B$2&amp;"_F"&amp;$A262+T$1)</f>
        <v/>
      </c>
      <c r="U262" s="130" t="str">
        <f>IFNA(VLOOKUP(U$2&amp;"F"&amp;$A262+T$1,RackfileUPLOAD!$H:$K,3,FALSE),"")</f>
        <v/>
      </c>
      <c r="V262" s="131"/>
      <c r="W262" s="132"/>
      <c r="X262" s="90"/>
      <c r="Y262" s="90"/>
      <c r="Z262" s="98" t="str">
        <f>IF(Z$2="",,Z$2&amp;"_KW "&amp;$B$2&amp;"_F"&amp;$A262+Z$1)</f>
        <v/>
      </c>
      <c r="AA262" s="130" t="str">
        <f>IFNA(VLOOKUP(AA$2&amp;"F"&amp;$A262+Z$1,RackfileUPLOAD!$H:$K,3,FALSE),"")</f>
        <v/>
      </c>
      <c r="AB262" s="131"/>
      <c r="AC262" s="132"/>
      <c r="AD262" s="102"/>
      <c r="AE262" s="98" t="str">
        <f>IF(AE$2="",,AE$2&amp;"_KW "&amp;$B$2&amp;"_F"&amp;$A262+AE$1)</f>
        <v/>
      </c>
      <c r="AF262" s="130" t="str">
        <f>IFNA(VLOOKUP(AF$2&amp;"F"&amp;$A262+AE$1,RackfileUPLOAD!$H:$K,3,FALSE),"")</f>
        <v/>
      </c>
      <c r="AG262" s="131"/>
      <c r="AH262" s="132"/>
      <c r="AI262" s="90"/>
      <c r="AJ262" s="90"/>
      <c r="AK262" s="98" t="str">
        <f>IF(AK$2="",,AK$2&amp;"_KW "&amp;$B$2&amp;"_F"&amp;$A262+AK$1)</f>
        <v/>
      </c>
      <c r="AL262" s="130" t="str">
        <f>IFNA(VLOOKUP(AL$2&amp;"F"&amp;$A262+AK$1,RackfileUPLOAD!$H:$K,3,FALSE),"")</f>
        <v/>
      </c>
      <c r="AM262" s="131"/>
      <c r="AN262" s="132"/>
      <c r="AO262" s="102"/>
      <c r="AP262" s="98" t="str">
        <f>IF(AP$2="",,AP$2&amp;"_KW "&amp;$B$2&amp;"_F"&amp;$A262+AP$1)</f>
        <v/>
      </c>
      <c r="AQ262" s="130" t="str">
        <f>IFNA(VLOOKUP(AQ$2&amp;"F"&amp;$A262+AP$1,RackfileUPLOAD!$H:$K,3,FALSE),"")</f>
        <v/>
      </c>
      <c r="AR262" s="131"/>
      <c r="AS262" s="132"/>
      <c r="AT262" s="90"/>
      <c r="AU262" s="90"/>
      <c r="AV262" s="98" t="str">
        <f>IF(AV$2="",,AV$2&amp;"_KW "&amp;$B$2&amp;"_F"&amp;$A262+AV$1)</f>
        <v/>
      </c>
      <c r="AW262" s="130" t="str">
        <f>IFNA(VLOOKUP(AW$2&amp;"F"&amp;$A262+AV$1,RackfileUPLOAD!$H:$K,3,FALSE),"")</f>
        <v/>
      </c>
      <c r="AX262" s="131"/>
      <c r="AY262" s="132"/>
      <c r="AZ262" s="102"/>
      <c r="BA262" s="98" t="str">
        <f>IF(BA$2="",,BA$2&amp;"_KW "&amp;$B$2&amp;"_F"&amp;$A262+BA$1)</f>
        <v/>
      </c>
      <c r="BB262" s="130" t="str">
        <f>IFNA(VLOOKUP(BB$2&amp;"F"&amp;$A262+BA$1,RackfileUPLOAD!$H:$K,3,FALSE),"")</f>
        <v/>
      </c>
      <c r="BC262" s="131"/>
      <c r="BD262" s="132"/>
      <c r="BE262" s="90"/>
      <c r="BF262" s="90"/>
      <c r="BG262" s="98" t="str">
        <f>IF(BG$2="",,BG$2&amp;"_KW "&amp;$B$2&amp;"_F"&amp;$A262+BG$1)</f>
        <v/>
      </c>
      <c r="BH262" s="130" t="str">
        <f>IFNA(VLOOKUP(BH$2&amp;"F"&amp;$A262+BG$1,RackfileUPLOAD!$H:$K,3,FALSE),"")</f>
        <v/>
      </c>
      <c r="BI262" s="131"/>
      <c r="BJ262" s="132"/>
      <c r="BK262" s="102"/>
      <c r="BL262" s="98" t="str">
        <f>IF(BL$2="",,BL$2&amp;"_KW "&amp;$B$2&amp;"_F"&amp;$A262+BL$1)</f>
        <v/>
      </c>
      <c r="BM262" s="130" t="str">
        <f>IFNA(VLOOKUP(BM$2&amp;"F"&amp;$A262+BL$1,RackfileUPLOAD!$H:$K,3,FALSE),"")</f>
        <v/>
      </c>
      <c r="BN262" s="131"/>
      <c r="BO262" s="132"/>
      <c r="BP262" s="103"/>
    </row>
    <row r="263" ht="17.25" customHeight="1">
      <c r="A263" s="104"/>
      <c r="B263" s="89"/>
      <c r="C263" s="106"/>
      <c r="D263" s="104"/>
      <c r="E263" s="133"/>
      <c r="G263" s="134"/>
      <c r="H263" s="108"/>
      <c r="I263" s="104"/>
      <c r="J263" s="133"/>
      <c r="L263" s="134"/>
      <c r="M263" s="106"/>
      <c r="N263" s="106"/>
      <c r="O263" s="104"/>
      <c r="P263" s="133"/>
      <c r="R263" s="134"/>
      <c r="S263" s="108"/>
      <c r="T263" s="104"/>
      <c r="U263" s="133"/>
      <c r="W263" s="134"/>
      <c r="X263" s="106"/>
      <c r="Y263" s="106"/>
      <c r="Z263" s="104"/>
      <c r="AA263" s="133"/>
      <c r="AC263" s="134"/>
      <c r="AD263" s="108"/>
      <c r="AE263" s="104"/>
      <c r="AF263" s="133"/>
      <c r="AH263" s="134"/>
      <c r="AI263" s="106"/>
      <c r="AJ263" s="106"/>
      <c r="AK263" s="104"/>
      <c r="AL263" s="133"/>
      <c r="AN263" s="134"/>
      <c r="AO263" s="108"/>
      <c r="AP263" s="104"/>
      <c r="AQ263" s="133"/>
      <c r="AS263" s="134"/>
      <c r="AT263" s="106"/>
      <c r="AU263" s="106"/>
      <c r="AV263" s="104"/>
      <c r="AW263" s="133"/>
      <c r="AY263" s="134"/>
      <c r="AZ263" s="108"/>
      <c r="BA263" s="104"/>
      <c r="BB263" s="133"/>
      <c r="BD263" s="134"/>
      <c r="BE263" s="106"/>
      <c r="BF263" s="106"/>
      <c r="BG263" s="104"/>
      <c r="BH263" s="133"/>
      <c r="BJ263" s="134"/>
      <c r="BK263" s="108"/>
      <c r="BL263" s="104"/>
      <c r="BM263" s="133"/>
      <c r="BO263" s="134"/>
      <c r="BP263" s="103"/>
    </row>
    <row r="264" ht="33.75" customHeight="1">
      <c r="A264" s="109"/>
      <c r="B264" s="89"/>
      <c r="C264" s="111"/>
      <c r="D264" s="109"/>
      <c r="E264" s="135"/>
      <c r="F264" s="136"/>
      <c r="G264" s="137"/>
      <c r="H264" s="113"/>
      <c r="I264" s="109"/>
      <c r="J264" s="135"/>
      <c r="K264" s="136"/>
      <c r="L264" s="137"/>
      <c r="M264" s="111"/>
      <c r="N264" s="111"/>
      <c r="O264" s="109"/>
      <c r="P264" s="135"/>
      <c r="Q264" s="136"/>
      <c r="R264" s="137"/>
      <c r="S264" s="113"/>
      <c r="T264" s="109"/>
      <c r="U264" s="135"/>
      <c r="V264" s="136"/>
      <c r="W264" s="137"/>
      <c r="X264" s="111"/>
      <c r="Y264" s="111"/>
      <c r="Z264" s="109"/>
      <c r="AA264" s="135"/>
      <c r="AB264" s="136"/>
      <c r="AC264" s="137"/>
      <c r="AD264" s="113"/>
      <c r="AE264" s="109"/>
      <c r="AF264" s="135"/>
      <c r="AG264" s="136"/>
      <c r="AH264" s="137"/>
      <c r="AI264" s="111"/>
      <c r="AJ264" s="111"/>
      <c r="AK264" s="109"/>
      <c r="AL264" s="135"/>
      <c r="AM264" s="136"/>
      <c r="AN264" s="137"/>
      <c r="AO264" s="113"/>
      <c r="AP264" s="109"/>
      <c r="AQ264" s="135"/>
      <c r="AR264" s="136"/>
      <c r="AS264" s="137"/>
      <c r="AT264" s="111"/>
      <c r="AU264" s="111"/>
      <c r="AV264" s="109"/>
      <c r="AW264" s="135"/>
      <c r="AX264" s="136"/>
      <c r="AY264" s="137"/>
      <c r="AZ264" s="113"/>
      <c r="BA264" s="109"/>
      <c r="BB264" s="135"/>
      <c r="BC264" s="136"/>
      <c r="BD264" s="137"/>
      <c r="BE264" s="111"/>
      <c r="BF264" s="111"/>
      <c r="BG264" s="109"/>
      <c r="BH264" s="135"/>
      <c r="BI264" s="136"/>
      <c r="BJ264" s="137"/>
      <c r="BK264" s="113"/>
      <c r="BL264" s="109"/>
      <c r="BM264" s="135"/>
      <c r="BN264" s="136"/>
      <c r="BO264" s="137"/>
      <c r="BP264" s="103"/>
    </row>
    <row r="265" ht="9.0" customHeight="1">
      <c r="A265" s="88"/>
      <c r="B265" s="89"/>
      <c r="C265" s="90"/>
      <c r="D265" s="138"/>
      <c r="E265" s="94"/>
      <c r="F265" s="94"/>
      <c r="G265" s="94"/>
      <c r="H265" s="90"/>
      <c r="I265" s="138"/>
      <c r="J265" s="94"/>
      <c r="K265" s="94"/>
      <c r="L265" s="94"/>
      <c r="M265" s="90"/>
      <c r="N265" s="90"/>
      <c r="O265" s="138"/>
      <c r="P265" s="94"/>
      <c r="Q265" s="94"/>
      <c r="R265" s="94"/>
      <c r="S265" s="90"/>
      <c r="T265" s="138"/>
      <c r="U265" s="94"/>
      <c r="V265" s="94"/>
      <c r="W265" s="94"/>
      <c r="X265" s="90"/>
      <c r="Y265" s="90"/>
      <c r="Z265" s="138"/>
      <c r="AA265" s="94"/>
      <c r="AB265" s="94"/>
      <c r="AC265" s="94"/>
      <c r="AD265" s="90"/>
      <c r="AE265" s="138"/>
      <c r="AF265" s="94"/>
      <c r="AG265" s="94"/>
      <c r="AH265" s="94"/>
      <c r="AI265" s="90"/>
      <c r="AJ265" s="90"/>
      <c r="AK265" s="138"/>
      <c r="AL265" s="94"/>
      <c r="AM265" s="94"/>
      <c r="AN265" s="94"/>
      <c r="AO265" s="90"/>
      <c r="AP265" s="138"/>
      <c r="AQ265" s="94"/>
      <c r="AR265" s="94"/>
      <c r="AS265" s="94"/>
      <c r="AT265" s="90"/>
      <c r="AU265" s="90"/>
      <c r="AV265" s="138"/>
      <c r="AW265" s="94"/>
      <c r="AX265" s="94"/>
      <c r="AY265" s="94"/>
      <c r="AZ265" s="90"/>
      <c r="BA265" s="138"/>
      <c r="BB265" s="94"/>
      <c r="BC265" s="94"/>
      <c r="BD265" s="94"/>
      <c r="BE265" s="90"/>
      <c r="BF265" s="90"/>
      <c r="BG265" s="138"/>
      <c r="BH265" s="94"/>
      <c r="BI265" s="94"/>
      <c r="BJ265" s="94"/>
      <c r="BK265" s="90"/>
      <c r="BL265" s="138"/>
      <c r="BM265" s="94"/>
      <c r="BN265" s="94"/>
      <c r="BO265" s="94"/>
      <c r="BP265" s="115"/>
    </row>
    <row r="266" ht="59.25" customHeight="1">
      <c r="A266" s="97">
        <f>A262+2</f>
        <v>139</v>
      </c>
      <c r="B266" s="89"/>
      <c r="C266" s="90"/>
      <c r="D266" s="98" t="str">
        <f>IF(D$2="",,D$2&amp;"_KW "&amp;$B$2&amp;"_F"&amp;$A266+D$1)</f>
        <v>ASL3_KW 19_F139</v>
      </c>
      <c r="E266" s="130" t="str">
        <f>IFNA(VLOOKUP(E$2&amp;"F"&amp;$A266+D$1,RackfileUPLOAD!$H:$K,3,FALSE),"")</f>
        <v>FA-DE Second Box - Tote Bag</v>
      </c>
      <c r="F266" s="131"/>
      <c r="G266" s="132"/>
      <c r="H266" s="102"/>
      <c r="I266" s="98" t="str">
        <f>IF(I$2="",,I$2&amp;"_KW "&amp;$B$2&amp;"_F"&amp;$A266+I$1)</f>
        <v>ASL3_KW 19_F140</v>
      </c>
      <c r="J266" s="130" t="str">
        <f>IFNA(VLOOKUP(J$2&amp;"F"&amp;$A266+I$1,RackfileUPLOAD!$H:$K,3,FALSE),"")</f>
        <v>FA-DE Second Box - Flyer</v>
      </c>
      <c r="K266" s="131"/>
      <c r="L266" s="132"/>
      <c r="M266" s="90"/>
      <c r="N266" s="90"/>
      <c r="O266" s="98" t="str">
        <f>IF(O$2="",,O$2&amp;"_KW "&amp;$B$2&amp;"_F"&amp;$A266+O$1)</f>
        <v/>
      </c>
      <c r="P266" s="130" t="str">
        <f>IFNA(VLOOKUP(P$2&amp;"F"&amp;$A266+O$1,RackfileUPLOAD!$H:$K,3,FALSE),"")</f>
        <v/>
      </c>
      <c r="Q266" s="131"/>
      <c r="R266" s="132"/>
      <c r="S266" s="102"/>
      <c r="T266" s="98" t="str">
        <f>IF(T$2="",,T$2&amp;"_KW "&amp;$B$2&amp;"_F"&amp;$A266+T$1)</f>
        <v/>
      </c>
      <c r="U266" s="130" t="str">
        <f>IFNA(VLOOKUP(U$2&amp;"F"&amp;$A266+T$1,RackfileUPLOAD!$H:$K,3,FALSE),"")</f>
        <v/>
      </c>
      <c r="V266" s="131"/>
      <c r="W266" s="132"/>
      <c r="X266" s="90"/>
      <c r="Y266" s="90"/>
      <c r="Z266" s="98" t="str">
        <f>IF(Z$2="",,Z$2&amp;"_KW "&amp;$B$2&amp;"_F"&amp;$A266+Z$1)</f>
        <v/>
      </c>
      <c r="AA266" s="130" t="str">
        <f>IFNA(VLOOKUP(AA$2&amp;"F"&amp;$A266+Z$1,RackfileUPLOAD!$H:$K,3,FALSE),"")</f>
        <v/>
      </c>
      <c r="AB266" s="131"/>
      <c r="AC266" s="132"/>
      <c r="AD266" s="102"/>
      <c r="AE266" s="98" t="str">
        <f>IF(AE$2="",,AE$2&amp;"_KW "&amp;$B$2&amp;"_F"&amp;$A266+AE$1)</f>
        <v/>
      </c>
      <c r="AF266" s="130" t="str">
        <f>IFNA(VLOOKUP(AF$2&amp;"F"&amp;$A266+AE$1,RackfileUPLOAD!$H:$K,3,FALSE),"")</f>
        <v/>
      </c>
      <c r="AG266" s="131"/>
      <c r="AH266" s="132"/>
      <c r="AI266" s="90"/>
      <c r="AJ266" s="90"/>
      <c r="AK266" s="98" t="str">
        <f>IF(AK$2="",,AK$2&amp;"_KW "&amp;$B$2&amp;"_F"&amp;$A266+AK$1)</f>
        <v/>
      </c>
      <c r="AL266" s="130" t="str">
        <f>IFNA(VLOOKUP(AL$2&amp;"F"&amp;$A266+AK$1,RackfileUPLOAD!$H:$K,3,FALSE),"")</f>
        <v/>
      </c>
      <c r="AM266" s="131"/>
      <c r="AN266" s="132"/>
      <c r="AO266" s="102"/>
      <c r="AP266" s="98" t="str">
        <f>IF(AP$2="",,AP$2&amp;"_KW "&amp;$B$2&amp;"_F"&amp;$A266+AP$1)</f>
        <v/>
      </c>
      <c r="AQ266" s="130" t="str">
        <f>IFNA(VLOOKUP(AQ$2&amp;"F"&amp;$A266+AP$1,RackfileUPLOAD!$H:$K,3,FALSE),"")</f>
        <v/>
      </c>
      <c r="AR266" s="131"/>
      <c r="AS266" s="132"/>
      <c r="AT266" s="90"/>
      <c r="AU266" s="90"/>
      <c r="AV266" s="98" t="str">
        <f>IF(AV$2="",,AV$2&amp;"_KW "&amp;$B$2&amp;"_F"&amp;$A266+AV$1)</f>
        <v/>
      </c>
      <c r="AW266" s="130" t="str">
        <f>IFNA(VLOOKUP(AW$2&amp;"F"&amp;$A266+AV$1,RackfileUPLOAD!$H:$K,3,FALSE),"")</f>
        <v/>
      </c>
      <c r="AX266" s="131"/>
      <c r="AY266" s="132"/>
      <c r="AZ266" s="102"/>
      <c r="BA266" s="98" t="str">
        <f>IF(BA$2="",,BA$2&amp;"_KW "&amp;$B$2&amp;"_F"&amp;$A266+BA$1)</f>
        <v/>
      </c>
      <c r="BB266" s="130" t="str">
        <f>IFNA(VLOOKUP(BB$2&amp;"F"&amp;$A266+BA$1,RackfileUPLOAD!$H:$K,3,FALSE),"")</f>
        <v/>
      </c>
      <c r="BC266" s="131"/>
      <c r="BD266" s="132"/>
      <c r="BE266" s="90"/>
      <c r="BF266" s="90"/>
      <c r="BG266" s="98" t="str">
        <f>IF(BG$2="",,BG$2&amp;"_KW "&amp;$B$2&amp;"_F"&amp;$A266+BG$1)</f>
        <v/>
      </c>
      <c r="BH266" s="130" t="str">
        <f>IFNA(VLOOKUP(BH$2&amp;"F"&amp;$A266+BG$1,RackfileUPLOAD!$H:$K,3,FALSE),"")</f>
        <v/>
      </c>
      <c r="BI266" s="131"/>
      <c r="BJ266" s="132"/>
      <c r="BK266" s="102"/>
      <c r="BL266" s="98" t="str">
        <f>IF(BL$2="",,BL$2&amp;"_KW "&amp;$B$2&amp;"_F"&amp;$A266+BL$1)</f>
        <v/>
      </c>
      <c r="BM266" s="130" t="str">
        <f>IFNA(VLOOKUP(BM$2&amp;"F"&amp;$A266+BL$1,RackfileUPLOAD!$H:$K,3,FALSE),"")</f>
        <v/>
      </c>
      <c r="BN266" s="131"/>
      <c r="BO266" s="132"/>
      <c r="BP266" s="120"/>
    </row>
    <row r="267" ht="17.25" customHeight="1">
      <c r="A267" s="104"/>
      <c r="B267" s="89"/>
      <c r="C267" s="106"/>
      <c r="D267" s="104"/>
      <c r="E267" s="133"/>
      <c r="G267" s="134"/>
      <c r="H267" s="108"/>
      <c r="I267" s="104"/>
      <c r="J267" s="133"/>
      <c r="L267" s="134"/>
      <c r="M267" s="106"/>
      <c r="N267" s="106"/>
      <c r="O267" s="104"/>
      <c r="P267" s="133"/>
      <c r="R267" s="134"/>
      <c r="S267" s="108"/>
      <c r="T267" s="104"/>
      <c r="U267" s="133"/>
      <c r="W267" s="134"/>
      <c r="X267" s="106"/>
      <c r="Y267" s="106"/>
      <c r="Z267" s="104"/>
      <c r="AA267" s="133"/>
      <c r="AC267" s="134"/>
      <c r="AD267" s="108"/>
      <c r="AE267" s="104"/>
      <c r="AF267" s="133"/>
      <c r="AH267" s="134"/>
      <c r="AI267" s="106"/>
      <c r="AJ267" s="106"/>
      <c r="AK267" s="104"/>
      <c r="AL267" s="133"/>
      <c r="AN267" s="134"/>
      <c r="AO267" s="108"/>
      <c r="AP267" s="104"/>
      <c r="AQ267" s="133"/>
      <c r="AS267" s="134"/>
      <c r="AT267" s="106"/>
      <c r="AU267" s="106"/>
      <c r="AV267" s="104"/>
      <c r="AW267" s="133"/>
      <c r="AY267" s="134"/>
      <c r="AZ267" s="108"/>
      <c r="BA267" s="104"/>
      <c r="BB267" s="133"/>
      <c r="BD267" s="134"/>
      <c r="BE267" s="106"/>
      <c r="BF267" s="106"/>
      <c r="BG267" s="104"/>
      <c r="BH267" s="133"/>
      <c r="BJ267" s="134"/>
      <c r="BK267" s="108"/>
      <c r="BL267" s="104"/>
      <c r="BM267" s="133"/>
      <c r="BO267" s="134"/>
      <c r="BP267" s="120"/>
    </row>
    <row r="268" ht="33.75" customHeight="1">
      <c r="A268" s="109"/>
      <c r="B268" s="89"/>
      <c r="C268" s="111"/>
      <c r="D268" s="109"/>
      <c r="E268" s="135"/>
      <c r="F268" s="136"/>
      <c r="G268" s="137"/>
      <c r="H268" s="113"/>
      <c r="I268" s="109"/>
      <c r="J268" s="135"/>
      <c r="K268" s="136"/>
      <c r="L268" s="137"/>
      <c r="M268" s="111"/>
      <c r="N268" s="111"/>
      <c r="O268" s="109"/>
      <c r="P268" s="135"/>
      <c r="Q268" s="136"/>
      <c r="R268" s="137"/>
      <c r="S268" s="113"/>
      <c r="T268" s="109"/>
      <c r="U268" s="135"/>
      <c r="V268" s="136"/>
      <c r="W268" s="137"/>
      <c r="X268" s="111"/>
      <c r="Y268" s="111"/>
      <c r="Z268" s="109"/>
      <c r="AA268" s="135"/>
      <c r="AB268" s="136"/>
      <c r="AC268" s="137"/>
      <c r="AD268" s="113"/>
      <c r="AE268" s="109"/>
      <c r="AF268" s="135"/>
      <c r="AG268" s="136"/>
      <c r="AH268" s="137"/>
      <c r="AI268" s="111"/>
      <c r="AJ268" s="111"/>
      <c r="AK268" s="109"/>
      <c r="AL268" s="135"/>
      <c r="AM268" s="136"/>
      <c r="AN268" s="137"/>
      <c r="AO268" s="113"/>
      <c r="AP268" s="109"/>
      <c r="AQ268" s="135"/>
      <c r="AR268" s="136"/>
      <c r="AS268" s="137"/>
      <c r="AT268" s="111"/>
      <c r="AU268" s="111"/>
      <c r="AV268" s="109"/>
      <c r="AW268" s="135"/>
      <c r="AX268" s="136"/>
      <c r="AY268" s="137"/>
      <c r="AZ268" s="113"/>
      <c r="BA268" s="109"/>
      <c r="BB268" s="135"/>
      <c r="BC268" s="136"/>
      <c r="BD268" s="137"/>
      <c r="BE268" s="111"/>
      <c r="BF268" s="111"/>
      <c r="BG268" s="109"/>
      <c r="BH268" s="135"/>
      <c r="BI268" s="136"/>
      <c r="BJ268" s="137"/>
      <c r="BK268" s="113"/>
      <c r="BL268" s="109"/>
      <c r="BM268" s="135"/>
      <c r="BN268" s="136"/>
      <c r="BO268" s="137"/>
      <c r="BP268" s="120"/>
    </row>
    <row r="269" ht="9.0" customHeight="1">
      <c r="A269" s="88"/>
      <c r="B269" s="89"/>
      <c r="C269" s="90"/>
      <c r="D269" s="138"/>
      <c r="E269" s="94"/>
      <c r="F269" s="94"/>
      <c r="G269" s="94"/>
      <c r="H269" s="90"/>
      <c r="I269" s="138"/>
      <c r="J269" s="94"/>
      <c r="K269" s="94"/>
      <c r="L269" s="94"/>
      <c r="M269" s="90"/>
      <c r="N269" s="90"/>
      <c r="O269" s="138"/>
      <c r="P269" s="94"/>
      <c r="Q269" s="94"/>
      <c r="R269" s="94"/>
      <c r="S269" s="90"/>
      <c r="T269" s="138"/>
      <c r="U269" s="94"/>
      <c r="V269" s="94"/>
      <c r="W269" s="94"/>
      <c r="X269" s="90"/>
      <c r="Y269" s="90"/>
      <c r="Z269" s="138"/>
      <c r="AA269" s="94"/>
      <c r="AB269" s="94"/>
      <c r="AC269" s="94"/>
      <c r="AD269" s="90"/>
      <c r="AE269" s="138"/>
      <c r="AF269" s="94"/>
      <c r="AG269" s="94"/>
      <c r="AH269" s="94"/>
      <c r="AI269" s="90"/>
      <c r="AJ269" s="90"/>
      <c r="AK269" s="138"/>
      <c r="AL269" s="94"/>
      <c r="AM269" s="94"/>
      <c r="AN269" s="94"/>
      <c r="AO269" s="90"/>
      <c r="AP269" s="138"/>
      <c r="AQ269" s="94"/>
      <c r="AR269" s="94"/>
      <c r="AS269" s="94"/>
      <c r="AT269" s="90"/>
      <c r="AU269" s="90"/>
      <c r="AV269" s="138"/>
      <c r="AW269" s="94"/>
      <c r="AX269" s="94"/>
      <c r="AY269" s="94"/>
      <c r="AZ269" s="90"/>
      <c r="BA269" s="138"/>
      <c r="BB269" s="94"/>
      <c r="BC269" s="94"/>
      <c r="BD269" s="94"/>
      <c r="BE269" s="90"/>
      <c r="BF269" s="90"/>
      <c r="BG269" s="138"/>
      <c r="BH269" s="94"/>
      <c r="BI269" s="94"/>
      <c r="BJ269" s="94"/>
      <c r="BK269" s="90"/>
      <c r="BL269" s="138"/>
      <c r="BM269" s="94"/>
      <c r="BN269" s="94"/>
      <c r="BO269" s="94"/>
      <c r="BP269" s="115"/>
    </row>
    <row r="270" ht="59.25" customHeight="1">
      <c r="A270" s="97">
        <f>A266+2</f>
        <v>141</v>
      </c>
      <c r="B270" s="89"/>
      <c r="C270" s="90"/>
      <c r="D270" s="98" t="str">
        <f>IF(D$2="",,D$2&amp;"_KW "&amp;$B$2&amp;"_F"&amp;$A270+D$1)</f>
        <v>ASL3_KW 19_F141</v>
      </c>
      <c r="E270" s="130" t="str">
        <f>IFNA(VLOOKUP(E$2&amp;"F"&amp;$A270+D$1,RackfileUPLOAD!$H:$K,3,FALSE),"")</f>
        <v>FA-DE First Box - Flyer about program</v>
      </c>
      <c r="F270" s="131"/>
      <c r="G270" s="132"/>
      <c r="H270" s="102"/>
      <c r="I270" s="98" t="str">
        <f>IF(I$2="",,I$2&amp;"_KW "&amp;$B$2&amp;"_F"&amp;$A270+I$1)</f>
        <v>ASL3_KW 19_F142</v>
      </c>
      <c r="J270" s="130" t="str">
        <f>IFNA(VLOOKUP(J$2&amp;"F"&amp;$A270+I$1,RackfileUPLOAD!$H:$K,3,FALSE),"")</f>
        <v>FA-DE Welcome Booklet</v>
      </c>
      <c r="K270" s="131"/>
      <c r="L270" s="132"/>
      <c r="M270" s="90"/>
      <c r="N270" s="90"/>
      <c r="O270" s="98" t="str">
        <f>IF(O$2="",,O$2&amp;"_KW "&amp;$B$2&amp;"_F"&amp;$A270+O$1)</f>
        <v/>
      </c>
      <c r="P270" s="130" t="str">
        <f>IFNA(VLOOKUP(P$2&amp;"F"&amp;$A270+O$1,RackfileUPLOAD!$H:$K,3,FALSE),"")</f>
        <v/>
      </c>
      <c r="Q270" s="131"/>
      <c r="R270" s="132"/>
      <c r="S270" s="102"/>
      <c r="T270" s="98" t="str">
        <f>IF(T$2="",,T$2&amp;"_KW "&amp;$B$2&amp;"_F"&amp;$A270+T$1)</f>
        <v/>
      </c>
      <c r="U270" s="130" t="str">
        <f>IFNA(VLOOKUP(U$2&amp;"F"&amp;$A270+T$1,RackfileUPLOAD!$H:$K,3,FALSE),"")</f>
        <v/>
      </c>
      <c r="V270" s="131"/>
      <c r="W270" s="132"/>
      <c r="X270" s="90"/>
      <c r="Y270" s="90"/>
      <c r="Z270" s="98" t="str">
        <f>IF(Z$2="",,Z$2&amp;"_KW "&amp;$B$2&amp;"_F"&amp;$A270+Z$1)</f>
        <v/>
      </c>
      <c r="AA270" s="130" t="str">
        <f>IFNA(VLOOKUP(AA$2&amp;"F"&amp;$A270+Z$1,RackfileUPLOAD!$H:$K,3,FALSE),"")</f>
        <v/>
      </c>
      <c r="AB270" s="131"/>
      <c r="AC270" s="132"/>
      <c r="AD270" s="102"/>
      <c r="AE270" s="98" t="str">
        <f>IF(AE$2="",,AE$2&amp;"_KW "&amp;$B$2&amp;"_F"&amp;$A270+AE$1)</f>
        <v/>
      </c>
      <c r="AF270" s="130" t="str">
        <f>IFNA(VLOOKUP(AF$2&amp;"F"&amp;$A270+AE$1,RackfileUPLOAD!$H:$K,3,FALSE),"")</f>
        <v/>
      </c>
      <c r="AG270" s="131"/>
      <c r="AH270" s="132"/>
      <c r="AI270" s="90"/>
      <c r="AJ270" s="90"/>
      <c r="AK270" s="98" t="str">
        <f>IF(AK$2="",,AK$2&amp;"_KW "&amp;$B$2&amp;"_F"&amp;$A270+AK$1)</f>
        <v/>
      </c>
      <c r="AL270" s="130" t="str">
        <f>IFNA(VLOOKUP(AL$2&amp;"F"&amp;$A270+AK$1,RackfileUPLOAD!$H:$K,3,FALSE),"")</f>
        <v/>
      </c>
      <c r="AM270" s="131"/>
      <c r="AN270" s="132"/>
      <c r="AO270" s="102"/>
      <c r="AP270" s="98" t="str">
        <f>IF(AP$2="",,AP$2&amp;"_KW "&amp;$B$2&amp;"_F"&amp;$A270+AP$1)</f>
        <v/>
      </c>
      <c r="AQ270" s="130" t="str">
        <f>IFNA(VLOOKUP(AQ$2&amp;"F"&amp;$A270+AP$1,RackfileUPLOAD!$H:$K,3,FALSE),"")</f>
        <v/>
      </c>
      <c r="AR270" s="131"/>
      <c r="AS270" s="132"/>
      <c r="AT270" s="90"/>
      <c r="AU270" s="90"/>
      <c r="AV270" s="98" t="str">
        <f>IF(AV$2="",,AV$2&amp;"_KW "&amp;$B$2&amp;"_F"&amp;$A270+AV$1)</f>
        <v/>
      </c>
      <c r="AW270" s="130" t="str">
        <f>IFNA(VLOOKUP(AW$2&amp;"F"&amp;$A270+AV$1,RackfileUPLOAD!$H:$K,3,FALSE),"")</f>
        <v/>
      </c>
      <c r="AX270" s="131"/>
      <c r="AY270" s="132"/>
      <c r="AZ270" s="102"/>
      <c r="BA270" s="98" t="str">
        <f>IF(BA$2="",,BA$2&amp;"_KW "&amp;$B$2&amp;"_F"&amp;$A270+BA$1)</f>
        <v/>
      </c>
      <c r="BB270" s="130" t="str">
        <f>IFNA(VLOOKUP(BB$2&amp;"F"&amp;$A270+BA$1,RackfileUPLOAD!$H:$K,3,FALSE),"")</f>
        <v/>
      </c>
      <c r="BC270" s="131"/>
      <c r="BD270" s="132"/>
      <c r="BE270" s="90"/>
      <c r="BF270" s="90"/>
      <c r="BG270" s="98" t="str">
        <f>IF(BG$2="",,BG$2&amp;"_KW "&amp;$B$2&amp;"_F"&amp;$A270+BG$1)</f>
        <v/>
      </c>
      <c r="BH270" s="130" t="str">
        <f>IFNA(VLOOKUP(BH$2&amp;"F"&amp;$A270+BG$1,RackfileUPLOAD!$H:$K,3,FALSE),"")</f>
        <v/>
      </c>
      <c r="BI270" s="131"/>
      <c r="BJ270" s="132"/>
      <c r="BK270" s="102"/>
      <c r="BL270" s="98" t="str">
        <f>IF(BL$2="",,BL$2&amp;"_KW "&amp;$B$2&amp;"_F"&amp;$A270+BL$1)</f>
        <v/>
      </c>
      <c r="BM270" s="130" t="str">
        <f>IFNA(VLOOKUP(BM$2&amp;"F"&amp;$A270+BL$1,RackfileUPLOAD!$H:$K,3,FALSE),"")</f>
        <v/>
      </c>
      <c r="BN270" s="131"/>
      <c r="BO270" s="132"/>
      <c r="BP270" s="120"/>
    </row>
    <row r="271" ht="17.25" customHeight="1">
      <c r="A271" s="104"/>
      <c r="B271" s="89"/>
      <c r="C271" s="106"/>
      <c r="D271" s="104"/>
      <c r="E271" s="133"/>
      <c r="G271" s="134"/>
      <c r="H271" s="108"/>
      <c r="I271" s="104"/>
      <c r="J271" s="133"/>
      <c r="L271" s="134"/>
      <c r="M271" s="106"/>
      <c r="N271" s="106"/>
      <c r="O271" s="104"/>
      <c r="P271" s="133"/>
      <c r="R271" s="134"/>
      <c r="S271" s="108"/>
      <c r="T271" s="104"/>
      <c r="U271" s="133"/>
      <c r="W271" s="134"/>
      <c r="X271" s="106"/>
      <c r="Y271" s="106"/>
      <c r="Z271" s="104"/>
      <c r="AA271" s="133"/>
      <c r="AC271" s="134"/>
      <c r="AD271" s="108"/>
      <c r="AE271" s="104"/>
      <c r="AF271" s="133"/>
      <c r="AH271" s="134"/>
      <c r="AI271" s="106"/>
      <c r="AJ271" s="106"/>
      <c r="AK271" s="104"/>
      <c r="AL271" s="133"/>
      <c r="AN271" s="134"/>
      <c r="AO271" s="108"/>
      <c r="AP271" s="104"/>
      <c r="AQ271" s="133"/>
      <c r="AS271" s="134"/>
      <c r="AT271" s="106"/>
      <c r="AU271" s="106"/>
      <c r="AV271" s="104"/>
      <c r="AW271" s="133"/>
      <c r="AY271" s="134"/>
      <c r="AZ271" s="108"/>
      <c r="BA271" s="104"/>
      <c r="BB271" s="133"/>
      <c r="BD271" s="134"/>
      <c r="BE271" s="106"/>
      <c r="BF271" s="106"/>
      <c r="BG271" s="104"/>
      <c r="BH271" s="133"/>
      <c r="BJ271" s="134"/>
      <c r="BK271" s="108"/>
      <c r="BL271" s="104"/>
      <c r="BM271" s="133"/>
      <c r="BO271" s="134"/>
      <c r="BP271" s="120"/>
    </row>
    <row r="272" ht="33.75" customHeight="1">
      <c r="A272" s="109"/>
      <c r="B272" s="89"/>
      <c r="C272" s="111"/>
      <c r="D272" s="109"/>
      <c r="E272" s="135"/>
      <c r="F272" s="136"/>
      <c r="G272" s="137"/>
      <c r="H272" s="113"/>
      <c r="I272" s="109"/>
      <c r="J272" s="135"/>
      <c r="K272" s="136"/>
      <c r="L272" s="137"/>
      <c r="M272" s="111"/>
      <c r="N272" s="111"/>
      <c r="O272" s="109"/>
      <c r="P272" s="135"/>
      <c r="Q272" s="136"/>
      <c r="R272" s="137"/>
      <c r="S272" s="113"/>
      <c r="T272" s="109"/>
      <c r="U272" s="135"/>
      <c r="V272" s="136"/>
      <c r="W272" s="137"/>
      <c r="X272" s="111"/>
      <c r="Y272" s="111"/>
      <c r="Z272" s="109"/>
      <c r="AA272" s="135"/>
      <c r="AB272" s="136"/>
      <c r="AC272" s="137"/>
      <c r="AD272" s="113"/>
      <c r="AE272" s="109"/>
      <c r="AF272" s="135"/>
      <c r="AG272" s="136"/>
      <c r="AH272" s="137"/>
      <c r="AI272" s="111"/>
      <c r="AJ272" s="111"/>
      <c r="AK272" s="109"/>
      <c r="AL272" s="135"/>
      <c r="AM272" s="136"/>
      <c r="AN272" s="137"/>
      <c r="AO272" s="113"/>
      <c r="AP272" s="109"/>
      <c r="AQ272" s="135"/>
      <c r="AR272" s="136"/>
      <c r="AS272" s="137"/>
      <c r="AT272" s="111"/>
      <c r="AU272" s="111"/>
      <c r="AV272" s="109"/>
      <c r="AW272" s="135"/>
      <c r="AX272" s="136"/>
      <c r="AY272" s="137"/>
      <c r="AZ272" s="113"/>
      <c r="BA272" s="109"/>
      <c r="BB272" s="135"/>
      <c r="BC272" s="136"/>
      <c r="BD272" s="137"/>
      <c r="BE272" s="111"/>
      <c r="BF272" s="111"/>
      <c r="BG272" s="109"/>
      <c r="BH272" s="135"/>
      <c r="BI272" s="136"/>
      <c r="BJ272" s="137"/>
      <c r="BK272" s="113"/>
      <c r="BL272" s="109"/>
      <c r="BM272" s="135"/>
      <c r="BN272" s="136"/>
      <c r="BO272" s="137"/>
      <c r="BP272" s="120"/>
    </row>
    <row r="273" ht="9.0" customHeight="1">
      <c r="A273" s="88"/>
      <c r="B273" s="89"/>
      <c r="C273" s="90"/>
      <c r="D273" s="138"/>
      <c r="E273" s="94"/>
      <c r="F273" s="94"/>
      <c r="G273" s="94"/>
      <c r="H273" s="90"/>
      <c r="I273" s="138"/>
      <c r="J273" s="94"/>
      <c r="K273" s="94"/>
      <c r="L273" s="94"/>
      <c r="M273" s="90"/>
      <c r="N273" s="90"/>
      <c r="O273" s="138"/>
      <c r="P273" s="94"/>
      <c r="Q273" s="94"/>
      <c r="R273" s="94"/>
      <c r="S273" s="90"/>
      <c r="T273" s="138"/>
      <c r="U273" s="94"/>
      <c r="V273" s="94"/>
      <c r="W273" s="94"/>
      <c r="X273" s="90"/>
      <c r="Y273" s="90"/>
      <c r="Z273" s="138"/>
      <c r="AA273" s="94"/>
      <c r="AB273" s="94"/>
      <c r="AC273" s="94"/>
      <c r="AD273" s="90"/>
      <c r="AE273" s="138"/>
      <c r="AF273" s="94"/>
      <c r="AG273" s="94"/>
      <c r="AH273" s="94"/>
      <c r="AI273" s="90"/>
      <c r="AJ273" s="90"/>
      <c r="AK273" s="138"/>
      <c r="AL273" s="94"/>
      <c r="AM273" s="94"/>
      <c r="AN273" s="94"/>
      <c r="AO273" s="90"/>
      <c r="AP273" s="138"/>
      <c r="AQ273" s="94"/>
      <c r="AR273" s="94"/>
      <c r="AS273" s="94"/>
      <c r="AT273" s="90"/>
      <c r="AU273" s="90"/>
      <c r="AV273" s="138"/>
      <c r="AW273" s="94"/>
      <c r="AX273" s="94"/>
      <c r="AY273" s="94"/>
      <c r="AZ273" s="90"/>
      <c r="BA273" s="138"/>
      <c r="BB273" s="94"/>
      <c r="BC273" s="94"/>
      <c r="BD273" s="94"/>
      <c r="BE273" s="90"/>
      <c r="BF273" s="90"/>
      <c r="BG273" s="138"/>
      <c r="BH273" s="94"/>
      <c r="BI273" s="94"/>
      <c r="BJ273" s="94"/>
      <c r="BK273" s="90"/>
      <c r="BL273" s="138"/>
      <c r="BM273" s="94"/>
      <c r="BN273" s="94"/>
      <c r="BO273" s="94"/>
      <c r="BP273" s="115"/>
    </row>
    <row r="274" ht="59.25" customHeight="1">
      <c r="A274" s="97">
        <f>A270+2</f>
        <v>143</v>
      </c>
      <c r="B274" s="89"/>
      <c r="C274" s="90"/>
      <c r="D274" s="98" t="str">
        <f>IF(D$2="",,D$2&amp;"_KW "&amp;$B$2&amp;"_F"&amp;$A274+D$1)</f>
        <v>ASL3_KW 19_F143</v>
      </c>
      <c r="E274" s="130" t="str">
        <f>IFNA(VLOOKUP(E$2&amp;"F"&amp;$A274+D$1,RackfileUPLOAD!$H:$K,3,FALSE),"")</f>
        <v>FA-DE Freebies</v>
      </c>
      <c r="F274" s="131"/>
      <c r="G274" s="132"/>
      <c r="H274" s="102"/>
      <c r="I274" s="98" t="str">
        <f>IF(I$2="",,I$2&amp;"_KW "&amp;$B$2&amp;"_F"&amp;$A274+I$1)</f>
        <v>ASL3_KW 19_F144</v>
      </c>
      <c r="J274" s="130" t="str">
        <f>IFNA(VLOOKUP(J$2&amp;"F"&amp;$A274+I$1,RackfileUPLOAD!$H:$K,3,FALSE),"")</f>
        <v>IcePack1</v>
      </c>
      <c r="K274" s="131"/>
      <c r="L274" s="132"/>
      <c r="M274" s="90"/>
      <c r="N274" s="90"/>
      <c r="O274" s="98" t="str">
        <f>IF(O$2="",,O$2&amp;"_KW "&amp;$B$2&amp;"_F"&amp;$A274+O$1)</f>
        <v/>
      </c>
      <c r="P274" s="130" t="str">
        <f>IFNA(VLOOKUP(P$2&amp;"F"&amp;$A274+O$1,RackfileUPLOAD!$H:$K,3,FALSE),"")</f>
        <v/>
      </c>
      <c r="Q274" s="131"/>
      <c r="R274" s="132"/>
      <c r="S274" s="102"/>
      <c r="T274" s="98" t="str">
        <f>IF(T$2="",,T$2&amp;"_KW "&amp;$B$2&amp;"_F"&amp;$A274+T$1)</f>
        <v/>
      </c>
      <c r="U274" s="130" t="str">
        <f>IFNA(VLOOKUP(U$2&amp;"F"&amp;$A274+T$1,RackfileUPLOAD!$H:$K,3,FALSE),"")</f>
        <v/>
      </c>
      <c r="V274" s="131"/>
      <c r="W274" s="132"/>
      <c r="X274" s="90"/>
      <c r="Y274" s="90"/>
      <c r="Z274" s="98" t="str">
        <f>IF(Z$2="",,Z$2&amp;"_KW "&amp;$B$2&amp;"_F"&amp;$A274+Z$1)</f>
        <v/>
      </c>
      <c r="AA274" s="130" t="str">
        <f>IFNA(VLOOKUP(AA$2&amp;"F"&amp;$A274+Z$1,RackfileUPLOAD!$H:$K,3,FALSE),"")</f>
        <v/>
      </c>
      <c r="AB274" s="131"/>
      <c r="AC274" s="132"/>
      <c r="AD274" s="102"/>
      <c r="AE274" s="98" t="str">
        <f>IF(AE$2="",,AE$2&amp;"_KW "&amp;$B$2&amp;"_F"&amp;$A274+AE$1)</f>
        <v/>
      </c>
      <c r="AF274" s="130" t="str">
        <f>IFNA(VLOOKUP(AF$2&amp;"F"&amp;$A274+AE$1,RackfileUPLOAD!$H:$K,3,FALSE),"")</f>
        <v/>
      </c>
      <c r="AG274" s="131"/>
      <c r="AH274" s="132"/>
      <c r="AI274" s="90"/>
      <c r="AJ274" s="90"/>
      <c r="AK274" s="98" t="str">
        <f>IF(AK$2="",,AK$2&amp;"_KW "&amp;$B$2&amp;"_F"&amp;$A274+AK$1)</f>
        <v/>
      </c>
      <c r="AL274" s="130" t="str">
        <f>IFNA(VLOOKUP(AL$2&amp;"F"&amp;$A274+AK$1,RackfileUPLOAD!$H:$K,3,FALSE),"")</f>
        <v/>
      </c>
      <c r="AM274" s="131"/>
      <c r="AN274" s="132"/>
      <c r="AO274" s="102"/>
      <c r="AP274" s="98" t="str">
        <f>IF(AP$2="",,AP$2&amp;"_KW "&amp;$B$2&amp;"_F"&amp;$A274+AP$1)</f>
        <v/>
      </c>
      <c r="AQ274" s="130" t="str">
        <f>IFNA(VLOOKUP(AQ$2&amp;"F"&amp;$A274+AP$1,RackfileUPLOAD!$H:$K,3,FALSE),"")</f>
        <v/>
      </c>
      <c r="AR274" s="131"/>
      <c r="AS274" s="132"/>
      <c r="AT274" s="90"/>
      <c r="AU274" s="90"/>
      <c r="AV274" s="98" t="str">
        <f>IF(AV$2="",,AV$2&amp;"_KW "&amp;$B$2&amp;"_F"&amp;$A274+AV$1)</f>
        <v/>
      </c>
      <c r="AW274" s="130" t="str">
        <f>IFNA(VLOOKUP(AW$2&amp;"F"&amp;$A274+AV$1,RackfileUPLOAD!$H:$K,3,FALSE),"")</f>
        <v/>
      </c>
      <c r="AX274" s="131"/>
      <c r="AY274" s="132"/>
      <c r="AZ274" s="102"/>
      <c r="BA274" s="98" t="str">
        <f>IF(BA$2="",,BA$2&amp;"_KW "&amp;$B$2&amp;"_F"&amp;$A274+BA$1)</f>
        <v/>
      </c>
      <c r="BB274" s="130" t="str">
        <f>IFNA(VLOOKUP(BB$2&amp;"F"&amp;$A274+BA$1,RackfileUPLOAD!$H:$K,3,FALSE),"")</f>
        <v/>
      </c>
      <c r="BC274" s="131"/>
      <c r="BD274" s="132"/>
      <c r="BE274" s="90"/>
      <c r="BF274" s="90"/>
      <c r="BG274" s="98" t="str">
        <f>IF(BG$2="",,BG$2&amp;"_KW "&amp;$B$2&amp;"_F"&amp;$A274+BG$1)</f>
        <v/>
      </c>
      <c r="BH274" s="130" t="str">
        <f>IFNA(VLOOKUP(BH$2&amp;"F"&amp;$A274+BG$1,RackfileUPLOAD!$H:$K,3,FALSE),"")</f>
        <v/>
      </c>
      <c r="BI274" s="131"/>
      <c r="BJ274" s="132"/>
      <c r="BK274" s="102"/>
      <c r="BL274" s="98" t="str">
        <f>IF(BL$2="",,BL$2&amp;"_KW "&amp;$B$2&amp;"_F"&amp;$A274+BL$1)</f>
        <v/>
      </c>
      <c r="BM274" s="130" t="str">
        <f>IFNA(VLOOKUP(BM$2&amp;"F"&amp;$A274+BL$1,RackfileUPLOAD!$H:$K,3,FALSE),"")</f>
        <v/>
      </c>
      <c r="BN274" s="131"/>
      <c r="BO274" s="132"/>
      <c r="BP274" s="120"/>
    </row>
    <row r="275" ht="17.25" customHeight="1">
      <c r="A275" s="104"/>
      <c r="B275" s="89"/>
      <c r="C275" s="106"/>
      <c r="D275" s="104"/>
      <c r="E275" s="133"/>
      <c r="G275" s="134"/>
      <c r="H275" s="108"/>
      <c r="I275" s="104"/>
      <c r="J275" s="133"/>
      <c r="L275" s="134"/>
      <c r="M275" s="106"/>
      <c r="N275" s="106"/>
      <c r="O275" s="104"/>
      <c r="P275" s="133"/>
      <c r="R275" s="134"/>
      <c r="S275" s="108"/>
      <c r="T275" s="104"/>
      <c r="U275" s="133"/>
      <c r="W275" s="134"/>
      <c r="X275" s="106"/>
      <c r="Y275" s="106"/>
      <c r="Z275" s="104"/>
      <c r="AA275" s="133"/>
      <c r="AC275" s="134"/>
      <c r="AD275" s="108"/>
      <c r="AE275" s="104"/>
      <c r="AF275" s="133"/>
      <c r="AH275" s="134"/>
      <c r="AI275" s="106"/>
      <c r="AJ275" s="106"/>
      <c r="AK275" s="104"/>
      <c r="AL275" s="133"/>
      <c r="AN275" s="134"/>
      <c r="AO275" s="108"/>
      <c r="AP275" s="104"/>
      <c r="AQ275" s="133"/>
      <c r="AS275" s="134"/>
      <c r="AT275" s="106"/>
      <c r="AU275" s="106"/>
      <c r="AV275" s="104"/>
      <c r="AW275" s="133"/>
      <c r="AY275" s="134"/>
      <c r="AZ275" s="108"/>
      <c r="BA275" s="104"/>
      <c r="BB275" s="133"/>
      <c r="BD275" s="134"/>
      <c r="BE275" s="106"/>
      <c r="BF275" s="106"/>
      <c r="BG275" s="104"/>
      <c r="BH275" s="133"/>
      <c r="BJ275" s="134"/>
      <c r="BK275" s="108"/>
      <c r="BL275" s="104"/>
      <c r="BM275" s="133"/>
      <c r="BO275" s="134"/>
      <c r="BP275" s="120"/>
    </row>
    <row r="276" ht="33.75" customHeight="1">
      <c r="A276" s="109"/>
      <c r="B276" s="89"/>
      <c r="C276" s="111"/>
      <c r="D276" s="109"/>
      <c r="E276" s="135"/>
      <c r="F276" s="136"/>
      <c r="G276" s="137"/>
      <c r="H276" s="113"/>
      <c r="I276" s="109"/>
      <c r="J276" s="135"/>
      <c r="K276" s="136"/>
      <c r="L276" s="137"/>
      <c r="M276" s="111"/>
      <c r="N276" s="111"/>
      <c r="O276" s="109"/>
      <c r="P276" s="135"/>
      <c r="Q276" s="136"/>
      <c r="R276" s="137"/>
      <c r="S276" s="113"/>
      <c r="T276" s="109"/>
      <c r="U276" s="135"/>
      <c r="V276" s="136"/>
      <c r="W276" s="137"/>
      <c r="X276" s="111"/>
      <c r="Y276" s="111"/>
      <c r="Z276" s="109"/>
      <c r="AA276" s="135"/>
      <c r="AB276" s="136"/>
      <c r="AC276" s="137"/>
      <c r="AD276" s="113"/>
      <c r="AE276" s="109"/>
      <c r="AF276" s="135"/>
      <c r="AG276" s="136"/>
      <c r="AH276" s="137"/>
      <c r="AI276" s="111"/>
      <c r="AJ276" s="111"/>
      <c r="AK276" s="109"/>
      <c r="AL276" s="135"/>
      <c r="AM276" s="136"/>
      <c r="AN276" s="137"/>
      <c r="AO276" s="113"/>
      <c r="AP276" s="109"/>
      <c r="AQ276" s="135"/>
      <c r="AR276" s="136"/>
      <c r="AS276" s="137"/>
      <c r="AT276" s="111"/>
      <c r="AU276" s="111"/>
      <c r="AV276" s="109"/>
      <c r="AW276" s="135"/>
      <c r="AX276" s="136"/>
      <c r="AY276" s="137"/>
      <c r="AZ276" s="113"/>
      <c r="BA276" s="109"/>
      <c r="BB276" s="135"/>
      <c r="BC276" s="136"/>
      <c r="BD276" s="137"/>
      <c r="BE276" s="111"/>
      <c r="BF276" s="111"/>
      <c r="BG276" s="109"/>
      <c r="BH276" s="135"/>
      <c r="BI276" s="136"/>
      <c r="BJ276" s="137"/>
      <c r="BK276" s="113"/>
      <c r="BL276" s="109"/>
      <c r="BM276" s="135"/>
      <c r="BN276" s="136"/>
      <c r="BO276" s="137"/>
      <c r="BP276" s="120"/>
    </row>
    <row r="277" ht="4.5" customHeight="1">
      <c r="A277" s="114"/>
      <c r="B277" s="89"/>
      <c r="C277" s="96"/>
      <c r="D277" s="129"/>
      <c r="E277" s="115"/>
      <c r="F277" s="115"/>
      <c r="G277" s="115"/>
      <c r="H277" s="96"/>
      <c r="I277" s="129"/>
      <c r="J277" s="115"/>
      <c r="K277" s="115"/>
      <c r="L277" s="115"/>
      <c r="M277" s="96"/>
      <c r="N277" s="96"/>
      <c r="O277" s="129"/>
      <c r="P277" s="115"/>
      <c r="Q277" s="115"/>
      <c r="R277" s="115"/>
      <c r="S277" s="96"/>
      <c r="T277" s="91"/>
      <c r="U277" s="115"/>
      <c r="V277" s="115"/>
      <c r="W277" s="115"/>
      <c r="X277" s="96"/>
      <c r="Y277" s="96"/>
      <c r="Z277" s="91"/>
      <c r="AA277" s="115"/>
      <c r="AB277" s="115"/>
      <c r="AC277" s="115"/>
      <c r="AD277" s="96"/>
      <c r="AE277" s="91"/>
      <c r="AF277" s="115"/>
      <c r="AG277" s="115"/>
      <c r="AH277" s="115"/>
      <c r="AI277" s="96"/>
      <c r="AJ277" s="96"/>
      <c r="AK277" s="91"/>
      <c r="AL277" s="115"/>
      <c r="AM277" s="115"/>
      <c r="AN277" s="115"/>
      <c r="AO277" s="96"/>
      <c r="AP277" s="91"/>
      <c r="AQ277" s="115"/>
      <c r="AR277" s="115"/>
      <c r="AS277" s="115"/>
      <c r="AT277" s="96"/>
      <c r="AU277" s="96"/>
      <c r="AV277" s="91"/>
      <c r="AW277" s="115"/>
      <c r="AX277" s="115"/>
      <c r="AY277" s="115"/>
      <c r="AZ277" s="96"/>
      <c r="BA277" s="91"/>
      <c r="BB277" s="115"/>
      <c r="BC277" s="115"/>
      <c r="BD277" s="115"/>
      <c r="BE277" s="96"/>
      <c r="BF277" s="96"/>
      <c r="BG277" s="91"/>
      <c r="BH277" s="115"/>
      <c r="BI277" s="115"/>
      <c r="BJ277" s="115"/>
      <c r="BK277" s="96"/>
      <c r="BL277" s="91"/>
      <c r="BM277" s="115"/>
      <c r="BN277" s="115"/>
      <c r="BO277" s="115"/>
      <c r="BP277" s="115"/>
    </row>
    <row r="278" ht="4.5" customHeight="1">
      <c r="A278" s="114"/>
      <c r="B278" s="89"/>
      <c r="C278" s="96"/>
      <c r="D278" s="129"/>
      <c r="E278" s="96"/>
      <c r="F278" s="96"/>
      <c r="G278" s="96"/>
      <c r="H278" s="96"/>
      <c r="I278" s="129"/>
      <c r="J278" s="96"/>
      <c r="K278" s="96"/>
      <c r="L278" s="96"/>
      <c r="M278" s="96"/>
      <c r="N278" s="96"/>
      <c r="O278" s="129"/>
      <c r="P278" s="146"/>
      <c r="Q278" s="146"/>
      <c r="R278" s="96"/>
      <c r="S278" s="96"/>
      <c r="T278" s="91"/>
      <c r="U278" s="147"/>
      <c r="V278" s="96"/>
      <c r="W278" s="96"/>
      <c r="X278" s="147"/>
      <c r="Y278" s="147"/>
      <c r="Z278" s="91"/>
      <c r="AA278" s="147"/>
      <c r="AB278" s="96"/>
      <c r="AC278" s="96"/>
      <c r="AD278" s="96"/>
      <c r="AE278" s="91"/>
      <c r="AF278" s="96"/>
      <c r="AG278" s="96"/>
      <c r="AH278" s="96"/>
      <c r="AI278" s="96"/>
      <c r="AJ278" s="96"/>
      <c r="AK278" s="91"/>
      <c r="AL278" s="96"/>
      <c r="AM278" s="96"/>
      <c r="AN278" s="96"/>
      <c r="AO278" s="96"/>
      <c r="AP278" s="91"/>
      <c r="AQ278" s="96"/>
      <c r="AR278" s="96"/>
      <c r="AS278" s="96"/>
      <c r="AT278" s="115"/>
      <c r="AU278" s="115"/>
      <c r="AV278" s="91"/>
      <c r="AW278" s="96"/>
      <c r="AX278" s="96"/>
      <c r="AY278" s="96"/>
      <c r="AZ278" s="96"/>
      <c r="BA278" s="91"/>
      <c r="BB278" s="96"/>
      <c r="BC278" s="96"/>
      <c r="BD278" s="96"/>
      <c r="BE278" s="115"/>
      <c r="BF278" s="115"/>
      <c r="BG278" s="91"/>
      <c r="BH278" s="96"/>
      <c r="BI278" s="96"/>
      <c r="BJ278" s="96"/>
      <c r="BK278" s="96"/>
      <c r="BL278" s="91"/>
      <c r="BM278" s="96"/>
      <c r="BN278" s="96"/>
      <c r="BO278" s="96"/>
      <c r="BP278" s="96"/>
    </row>
  </sheetData>
  <mergeCells count="1650">
    <mergeCell ref="A12:A14"/>
    <mergeCell ref="E12:G14"/>
    <mergeCell ref="J12:L14"/>
    <mergeCell ref="P12:R14"/>
    <mergeCell ref="E16:G18"/>
    <mergeCell ref="J16:L18"/>
    <mergeCell ref="P16:R18"/>
    <mergeCell ref="O12:O14"/>
    <mergeCell ref="O16:O18"/>
    <mergeCell ref="O20:O22"/>
    <mergeCell ref="P20:R22"/>
    <mergeCell ref="T20:T22"/>
    <mergeCell ref="U20:W22"/>
    <mergeCell ref="Z20:Z22"/>
    <mergeCell ref="AV20:AV22"/>
    <mergeCell ref="AW20:AY22"/>
    <mergeCell ref="BA20:BA22"/>
    <mergeCell ref="BB20:BD22"/>
    <mergeCell ref="BG20:BG22"/>
    <mergeCell ref="BH20:BJ22"/>
    <mergeCell ref="BL20:BL22"/>
    <mergeCell ref="BM20:BO22"/>
    <mergeCell ref="AA20:AC22"/>
    <mergeCell ref="AE20:AE22"/>
    <mergeCell ref="AF20:AH22"/>
    <mergeCell ref="AK20:AK22"/>
    <mergeCell ref="AL20:AN22"/>
    <mergeCell ref="AP20:AP22"/>
    <mergeCell ref="AQ20:AS22"/>
    <mergeCell ref="D24:D26"/>
    <mergeCell ref="E24:G26"/>
    <mergeCell ref="A16:A18"/>
    <mergeCell ref="A20:A22"/>
    <mergeCell ref="D20:D22"/>
    <mergeCell ref="E20:G22"/>
    <mergeCell ref="I20:I22"/>
    <mergeCell ref="J20:L22"/>
    <mergeCell ref="A24:A26"/>
    <mergeCell ref="AV24:AV26"/>
    <mergeCell ref="AW24:AY26"/>
    <mergeCell ref="BA24:BA26"/>
    <mergeCell ref="BB24:BD26"/>
    <mergeCell ref="BG24:BG26"/>
    <mergeCell ref="BH24:BJ26"/>
    <mergeCell ref="BL24:BL26"/>
    <mergeCell ref="BM24:BO26"/>
    <mergeCell ref="BA29:BA31"/>
    <mergeCell ref="BA33:BA35"/>
    <mergeCell ref="AL29:AN31"/>
    <mergeCell ref="AP29:AP31"/>
    <mergeCell ref="AQ29:AS31"/>
    <mergeCell ref="AW29:AY31"/>
    <mergeCell ref="BB29:BD31"/>
    <mergeCell ref="AQ33:AS35"/>
    <mergeCell ref="AW33:AY35"/>
    <mergeCell ref="BB33:BD35"/>
    <mergeCell ref="AA24:AC26"/>
    <mergeCell ref="AE24:AE26"/>
    <mergeCell ref="AF24:AH26"/>
    <mergeCell ref="AK24:AK26"/>
    <mergeCell ref="AL24:AN26"/>
    <mergeCell ref="AP24:AP26"/>
    <mergeCell ref="AQ24:AS26"/>
    <mergeCell ref="I24:I26"/>
    <mergeCell ref="J24:L26"/>
    <mergeCell ref="O24:O26"/>
    <mergeCell ref="P24:R26"/>
    <mergeCell ref="T24:T26"/>
    <mergeCell ref="U24:W26"/>
    <mergeCell ref="Z24:Z26"/>
    <mergeCell ref="BG29:BG31"/>
    <mergeCell ref="BH29:BJ31"/>
    <mergeCell ref="BL29:BL31"/>
    <mergeCell ref="BM29:BO31"/>
    <mergeCell ref="BG33:BG35"/>
    <mergeCell ref="BH33:BJ35"/>
    <mergeCell ref="BL33:BL35"/>
    <mergeCell ref="BM33:BO35"/>
    <mergeCell ref="D29:D31"/>
    <mergeCell ref="D33:D35"/>
    <mergeCell ref="I29:I31"/>
    <mergeCell ref="I33:I35"/>
    <mergeCell ref="T29:T31"/>
    <mergeCell ref="U29:W31"/>
    <mergeCell ref="Z29:Z31"/>
    <mergeCell ref="AA29:AC31"/>
    <mergeCell ref="AE29:AE31"/>
    <mergeCell ref="AF29:AH31"/>
    <mergeCell ref="AK29:AK31"/>
    <mergeCell ref="AV29:AV31"/>
    <mergeCell ref="AV33:AV35"/>
    <mergeCell ref="BH8:BJ10"/>
    <mergeCell ref="BL8:BL10"/>
    <mergeCell ref="AP8:AP10"/>
    <mergeCell ref="AQ8:AS10"/>
    <mergeCell ref="AV8:AV10"/>
    <mergeCell ref="AW8:AY10"/>
    <mergeCell ref="BA8:BA10"/>
    <mergeCell ref="BB8:BD10"/>
    <mergeCell ref="BG8:BG10"/>
    <mergeCell ref="T4:T6"/>
    <mergeCell ref="U4:W6"/>
    <mergeCell ref="Z4:Z6"/>
    <mergeCell ref="AA4:AC6"/>
    <mergeCell ref="AE4:AE6"/>
    <mergeCell ref="AF4:AH6"/>
    <mergeCell ref="AK4:AK6"/>
    <mergeCell ref="BG4:BG6"/>
    <mergeCell ref="BH4:BJ6"/>
    <mergeCell ref="BL4:BL6"/>
    <mergeCell ref="BM4:BO6"/>
    <mergeCell ref="BM8:BO10"/>
    <mergeCell ref="D4:D6"/>
    <mergeCell ref="D8:D10"/>
    <mergeCell ref="I4:I6"/>
    <mergeCell ref="I8:I10"/>
    <mergeCell ref="O4:O6"/>
    <mergeCell ref="O8:O10"/>
    <mergeCell ref="A4:A6"/>
    <mergeCell ref="E4:G6"/>
    <mergeCell ref="J4:L6"/>
    <mergeCell ref="P4:R6"/>
    <mergeCell ref="A8:A10"/>
    <mergeCell ref="E8:G10"/>
    <mergeCell ref="J8:L10"/>
    <mergeCell ref="AL4:AN6"/>
    <mergeCell ref="AP4:AP6"/>
    <mergeCell ref="AQ4:AS6"/>
    <mergeCell ref="AV4:AV6"/>
    <mergeCell ref="AW4:AY6"/>
    <mergeCell ref="BA4:BA6"/>
    <mergeCell ref="BB4:BD6"/>
    <mergeCell ref="AL16:AN18"/>
    <mergeCell ref="AP16:AP18"/>
    <mergeCell ref="T16:T18"/>
    <mergeCell ref="U16:W18"/>
    <mergeCell ref="Z16:Z18"/>
    <mergeCell ref="AA16:AC18"/>
    <mergeCell ref="AE16:AE18"/>
    <mergeCell ref="AF16:AH18"/>
    <mergeCell ref="AK16:AK18"/>
    <mergeCell ref="BA12:BA14"/>
    <mergeCell ref="BA16:BA18"/>
    <mergeCell ref="AL12:AN14"/>
    <mergeCell ref="AP12:AP14"/>
    <mergeCell ref="AQ12:AS14"/>
    <mergeCell ref="AW12:AY14"/>
    <mergeCell ref="BB12:BD14"/>
    <mergeCell ref="AQ16:AS18"/>
    <mergeCell ref="AW16:AY18"/>
    <mergeCell ref="BB16:BD18"/>
    <mergeCell ref="AK8:AK10"/>
    <mergeCell ref="AL8:AN10"/>
    <mergeCell ref="P8:R10"/>
    <mergeCell ref="T8:T10"/>
    <mergeCell ref="U8:W10"/>
    <mergeCell ref="Z8:Z10"/>
    <mergeCell ref="AA8:AC10"/>
    <mergeCell ref="AE8:AE10"/>
    <mergeCell ref="AF8:AH10"/>
    <mergeCell ref="BG12:BG14"/>
    <mergeCell ref="BH12:BJ14"/>
    <mergeCell ref="BL12:BL14"/>
    <mergeCell ref="BM12:BO14"/>
    <mergeCell ref="BG16:BG18"/>
    <mergeCell ref="BH16:BJ18"/>
    <mergeCell ref="BL16:BL18"/>
    <mergeCell ref="BM16:BO18"/>
    <mergeCell ref="D12:D14"/>
    <mergeCell ref="D16:D18"/>
    <mergeCell ref="I12:I14"/>
    <mergeCell ref="I16:I18"/>
    <mergeCell ref="T12:T14"/>
    <mergeCell ref="U12:W14"/>
    <mergeCell ref="Z12:Z14"/>
    <mergeCell ref="AA12:AC14"/>
    <mergeCell ref="AE12:AE14"/>
    <mergeCell ref="AF12:AH14"/>
    <mergeCell ref="AK12:AK14"/>
    <mergeCell ref="AV12:AV14"/>
    <mergeCell ref="AV16:AV18"/>
    <mergeCell ref="AL33:AN35"/>
    <mergeCell ref="AP33:AP35"/>
    <mergeCell ref="T33:T35"/>
    <mergeCell ref="U33:W35"/>
    <mergeCell ref="Z33:Z35"/>
    <mergeCell ref="AA33:AC35"/>
    <mergeCell ref="AE33:AE35"/>
    <mergeCell ref="AF33:AH35"/>
    <mergeCell ref="AK33:AK35"/>
    <mergeCell ref="T99:T101"/>
    <mergeCell ref="U99:W101"/>
    <mergeCell ref="Z99:Z101"/>
    <mergeCell ref="AA99:AC101"/>
    <mergeCell ref="AE99:AE101"/>
    <mergeCell ref="AF99:AH101"/>
    <mergeCell ref="AK99:AK101"/>
    <mergeCell ref="BG99:BG101"/>
    <mergeCell ref="BH99:BJ101"/>
    <mergeCell ref="BL99:BL101"/>
    <mergeCell ref="BM99:BO101"/>
    <mergeCell ref="AL99:AN101"/>
    <mergeCell ref="AP99:AP101"/>
    <mergeCell ref="AQ99:AS101"/>
    <mergeCell ref="AV99:AV101"/>
    <mergeCell ref="AW99:AY101"/>
    <mergeCell ref="BA99:BA101"/>
    <mergeCell ref="BB99:BD101"/>
    <mergeCell ref="A112:A114"/>
    <mergeCell ref="E112:G114"/>
    <mergeCell ref="J112:L114"/>
    <mergeCell ref="P112:R114"/>
    <mergeCell ref="E116:G118"/>
    <mergeCell ref="J116:L118"/>
    <mergeCell ref="P116:R118"/>
    <mergeCell ref="O112:O114"/>
    <mergeCell ref="O116:O118"/>
    <mergeCell ref="O120:O122"/>
    <mergeCell ref="P120:R122"/>
    <mergeCell ref="T120:T122"/>
    <mergeCell ref="U120:W122"/>
    <mergeCell ref="Z120:Z122"/>
    <mergeCell ref="AV120:AV122"/>
    <mergeCell ref="AW120:AY122"/>
    <mergeCell ref="BA120:BA122"/>
    <mergeCell ref="BB120:BD122"/>
    <mergeCell ref="BG120:BG122"/>
    <mergeCell ref="BH120:BJ122"/>
    <mergeCell ref="BL120:BL122"/>
    <mergeCell ref="BM120:BO122"/>
    <mergeCell ref="AA120:AC122"/>
    <mergeCell ref="AE120:AE122"/>
    <mergeCell ref="AF120:AH122"/>
    <mergeCell ref="AK120:AK122"/>
    <mergeCell ref="AL120:AN122"/>
    <mergeCell ref="AP120:AP122"/>
    <mergeCell ref="AQ120:AS122"/>
    <mergeCell ref="D124:D126"/>
    <mergeCell ref="E124:G126"/>
    <mergeCell ref="A116:A118"/>
    <mergeCell ref="A120:A122"/>
    <mergeCell ref="D120:D122"/>
    <mergeCell ref="E120:G122"/>
    <mergeCell ref="I120:I122"/>
    <mergeCell ref="J120:L122"/>
    <mergeCell ref="A124:A126"/>
    <mergeCell ref="AV124:AV126"/>
    <mergeCell ref="AW124:AY126"/>
    <mergeCell ref="BA124:BA126"/>
    <mergeCell ref="BB124:BD126"/>
    <mergeCell ref="BG124:BG126"/>
    <mergeCell ref="BH124:BJ126"/>
    <mergeCell ref="BL124:BL126"/>
    <mergeCell ref="BM124:BO126"/>
    <mergeCell ref="BA129:BA131"/>
    <mergeCell ref="BA133:BA135"/>
    <mergeCell ref="AL129:AN131"/>
    <mergeCell ref="AP129:AP131"/>
    <mergeCell ref="AQ129:AS131"/>
    <mergeCell ref="AW129:AY131"/>
    <mergeCell ref="BB129:BD131"/>
    <mergeCell ref="AQ133:AS135"/>
    <mergeCell ref="AW133:AY135"/>
    <mergeCell ref="BB133:BD135"/>
    <mergeCell ref="AA124:AC126"/>
    <mergeCell ref="AE124:AE126"/>
    <mergeCell ref="AF124:AH126"/>
    <mergeCell ref="AK124:AK126"/>
    <mergeCell ref="AL124:AN126"/>
    <mergeCell ref="AP124:AP126"/>
    <mergeCell ref="AQ124:AS126"/>
    <mergeCell ref="I124:I126"/>
    <mergeCell ref="J124:L126"/>
    <mergeCell ref="O124:O126"/>
    <mergeCell ref="P124:R126"/>
    <mergeCell ref="T124:T126"/>
    <mergeCell ref="U124:W126"/>
    <mergeCell ref="Z124:Z126"/>
    <mergeCell ref="BG129:BG131"/>
    <mergeCell ref="BH129:BJ131"/>
    <mergeCell ref="BL129:BL131"/>
    <mergeCell ref="BM129:BO131"/>
    <mergeCell ref="BG133:BG135"/>
    <mergeCell ref="BH133:BJ135"/>
    <mergeCell ref="BL133:BL135"/>
    <mergeCell ref="BM133:BO135"/>
    <mergeCell ref="D129:D131"/>
    <mergeCell ref="D133:D135"/>
    <mergeCell ref="I129:I131"/>
    <mergeCell ref="I133:I135"/>
    <mergeCell ref="T129:T131"/>
    <mergeCell ref="U129:W131"/>
    <mergeCell ref="Z129:Z131"/>
    <mergeCell ref="AA129:AC131"/>
    <mergeCell ref="AE129:AE131"/>
    <mergeCell ref="AF129:AH131"/>
    <mergeCell ref="AK129:AK131"/>
    <mergeCell ref="AV129:AV131"/>
    <mergeCell ref="AV133:AV135"/>
    <mergeCell ref="AL91:AN93"/>
    <mergeCell ref="AP91:AP93"/>
    <mergeCell ref="T91:T93"/>
    <mergeCell ref="U91:W93"/>
    <mergeCell ref="Z91:Z93"/>
    <mergeCell ref="AA91:AC93"/>
    <mergeCell ref="AE91:AE93"/>
    <mergeCell ref="AF91:AH93"/>
    <mergeCell ref="AK91:AK93"/>
    <mergeCell ref="BG95:BG97"/>
    <mergeCell ref="BH95:BJ97"/>
    <mergeCell ref="BL95:BL97"/>
    <mergeCell ref="BM95:BO97"/>
    <mergeCell ref="AL95:AN97"/>
    <mergeCell ref="AP95:AP97"/>
    <mergeCell ref="AQ95:AS97"/>
    <mergeCell ref="AV95:AV97"/>
    <mergeCell ref="AW95:AY97"/>
    <mergeCell ref="BA95:BA97"/>
    <mergeCell ref="BB95:BD97"/>
    <mergeCell ref="D95:D97"/>
    <mergeCell ref="D99:D101"/>
    <mergeCell ref="I95:I97"/>
    <mergeCell ref="I99:I101"/>
    <mergeCell ref="T95:T97"/>
    <mergeCell ref="U95:W97"/>
    <mergeCell ref="Z95:Z97"/>
    <mergeCell ref="AA95:AC97"/>
    <mergeCell ref="AE95:AE97"/>
    <mergeCell ref="AF95:AH97"/>
    <mergeCell ref="AK95:AK97"/>
    <mergeCell ref="A95:A97"/>
    <mergeCell ref="E95:G97"/>
    <mergeCell ref="J95:L97"/>
    <mergeCell ref="P95:R97"/>
    <mergeCell ref="E99:G101"/>
    <mergeCell ref="J99:L101"/>
    <mergeCell ref="P99:R101"/>
    <mergeCell ref="O95:O97"/>
    <mergeCell ref="O99:O101"/>
    <mergeCell ref="O104:O106"/>
    <mergeCell ref="P104:R106"/>
    <mergeCell ref="T104:T106"/>
    <mergeCell ref="U104:W106"/>
    <mergeCell ref="Z104:Z106"/>
    <mergeCell ref="AV104:AV106"/>
    <mergeCell ref="AW104:AY106"/>
    <mergeCell ref="BA104:BA106"/>
    <mergeCell ref="BB104:BD106"/>
    <mergeCell ref="BG104:BG106"/>
    <mergeCell ref="BH104:BJ106"/>
    <mergeCell ref="BL104:BL106"/>
    <mergeCell ref="BM104:BO106"/>
    <mergeCell ref="AA104:AC106"/>
    <mergeCell ref="AE104:AE106"/>
    <mergeCell ref="AF104:AH106"/>
    <mergeCell ref="AK104:AK106"/>
    <mergeCell ref="AL104:AN106"/>
    <mergeCell ref="AP104:AP106"/>
    <mergeCell ref="AQ104:AS106"/>
    <mergeCell ref="D108:D110"/>
    <mergeCell ref="E108:G110"/>
    <mergeCell ref="A99:A101"/>
    <mergeCell ref="A104:A106"/>
    <mergeCell ref="D104:D106"/>
    <mergeCell ref="E104:G106"/>
    <mergeCell ref="I104:I106"/>
    <mergeCell ref="J104:L106"/>
    <mergeCell ref="A108:A110"/>
    <mergeCell ref="AV108:AV110"/>
    <mergeCell ref="AW108:AY110"/>
    <mergeCell ref="BA108:BA110"/>
    <mergeCell ref="BB108:BD110"/>
    <mergeCell ref="BG108:BG110"/>
    <mergeCell ref="BH108:BJ110"/>
    <mergeCell ref="BL108:BL110"/>
    <mergeCell ref="BM108:BO110"/>
    <mergeCell ref="AL116:AN118"/>
    <mergeCell ref="AP116:AP118"/>
    <mergeCell ref="T116:T118"/>
    <mergeCell ref="U116:W118"/>
    <mergeCell ref="Z116:Z118"/>
    <mergeCell ref="AA116:AC118"/>
    <mergeCell ref="AE116:AE118"/>
    <mergeCell ref="AF116:AH118"/>
    <mergeCell ref="AK116:AK118"/>
    <mergeCell ref="BA112:BA114"/>
    <mergeCell ref="BA116:BA118"/>
    <mergeCell ref="AL112:AN114"/>
    <mergeCell ref="AP112:AP114"/>
    <mergeCell ref="AQ112:AS114"/>
    <mergeCell ref="AW112:AY114"/>
    <mergeCell ref="BB112:BD114"/>
    <mergeCell ref="AQ116:AS118"/>
    <mergeCell ref="AW116:AY118"/>
    <mergeCell ref="BB116:BD118"/>
    <mergeCell ref="AA108:AC110"/>
    <mergeCell ref="AE108:AE110"/>
    <mergeCell ref="AF108:AH110"/>
    <mergeCell ref="AK108:AK110"/>
    <mergeCell ref="AL108:AN110"/>
    <mergeCell ref="AP108:AP110"/>
    <mergeCell ref="AQ108:AS110"/>
    <mergeCell ref="I108:I110"/>
    <mergeCell ref="J108:L110"/>
    <mergeCell ref="O108:O110"/>
    <mergeCell ref="P108:R110"/>
    <mergeCell ref="T108:T110"/>
    <mergeCell ref="U108:W110"/>
    <mergeCell ref="Z108:Z110"/>
    <mergeCell ref="BG112:BG114"/>
    <mergeCell ref="BH112:BJ114"/>
    <mergeCell ref="BL112:BL114"/>
    <mergeCell ref="BM112:BO114"/>
    <mergeCell ref="BG116:BG118"/>
    <mergeCell ref="BH116:BJ118"/>
    <mergeCell ref="BL116:BL118"/>
    <mergeCell ref="BM116:BO118"/>
    <mergeCell ref="D112:D114"/>
    <mergeCell ref="D116:D118"/>
    <mergeCell ref="I112:I114"/>
    <mergeCell ref="I116:I118"/>
    <mergeCell ref="T112:T114"/>
    <mergeCell ref="U112:W114"/>
    <mergeCell ref="Z112:Z114"/>
    <mergeCell ref="AA112:AC114"/>
    <mergeCell ref="AE112:AE114"/>
    <mergeCell ref="AF112:AH114"/>
    <mergeCell ref="AK112:AK114"/>
    <mergeCell ref="AV112:AV114"/>
    <mergeCell ref="AV116:AV118"/>
    <mergeCell ref="AL133:AN135"/>
    <mergeCell ref="AP133:AP135"/>
    <mergeCell ref="T133:T135"/>
    <mergeCell ref="U133:W135"/>
    <mergeCell ref="Z133:Z135"/>
    <mergeCell ref="AA133:AC135"/>
    <mergeCell ref="AE133:AE135"/>
    <mergeCell ref="AF133:AH135"/>
    <mergeCell ref="AK133:AK135"/>
    <mergeCell ref="O145:O147"/>
    <mergeCell ref="O149:O151"/>
    <mergeCell ref="A145:A147"/>
    <mergeCell ref="E145:G147"/>
    <mergeCell ref="J145:L147"/>
    <mergeCell ref="P145:R147"/>
    <mergeCell ref="A149:A151"/>
    <mergeCell ref="E149:G151"/>
    <mergeCell ref="J149:L151"/>
    <mergeCell ref="P149:R151"/>
    <mergeCell ref="T149:T151"/>
    <mergeCell ref="U149:W151"/>
    <mergeCell ref="Z149:Z151"/>
    <mergeCell ref="AA149:AC151"/>
    <mergeCell ref="AE149:AE151"/>
    <mergeCell ref="AF149:AH151"/>
    <mergeCell ref="BB149:BD151"/>
    <mergeCell ref="BG149:BG151"/>
    <mergeCell ref="BH149:BJ151"/>
    <mergeCell ref="BL149:BL151"/>
    <mergeCell ref="BM149:BO151"/>
    <mergeCell ref="AK149:AK151"/>
    <mergeCell ref="AL149:AN151"/>
    <mergeCell ref="AP149:AP151"/>
    <mergeCell ref="AQ149:AS151"/>
    <mergeCell ref="AV149:AV151"/>
    <mergeCell ref="AW149:AY151"/>
    <mergeCell ref="BA149:BA151"/>
    <mergeCell ref="AA170:AC172"/>
    <mergeCell ref="AE170:AE172"/>
    <mergeCell ref="AF170:AH172"/>
    <mergeCell ref="AK170:AK172"/>
    <mergeCell ref="AL170:AN172"/>
    <mergeCell ref="AP170:AP172"/>
    <mergeCell ref="AQ170:AS172"/>
    <mergeCell ref="I170:I172"/>
    <mergeCell ref="J170:L172"/>
    <mergeCell ref="O170:O172"/>
    <mergeCell ref="P170:R172"/>
    <mergeCell ref="T170:T172"/>
    <mergeCell ref="U170:W172"/>
    <mergeCell ref="Z170:Z172"/>
    <mergeCell ref="T174:T176"/>
    <mergeCell ref="U174:W176"/>
    <mergeCell ref="Z174:Z176"/>
    <mergeCell ref="AA174:AC176"/>
    <mergeCell ref="AE174:AE176"/>
    <mergeCell ref="AF174:AH176"/>
    <mergeCell ref="AK174:AK176"/>
    <mergeCell ref="BG174:BG176"/>
    <mergeCell ref="BH174:BJ176"/>
    <mergeCell ref="BL174:BL176"/>
    <mergeCell ref="BM174:BO176"/>
    <mergeCell ref="BG179:BG181"/>
    <mergeCell ref="BH179:BJ181"/>
    <mergeCell ref="BL179:BL181"/>
    <mergeCell ref="BM179:BO181"/>
    <mergeCell ref="AL174:AN176"/>
    <mergeCell ref="AP174:AP176"/>
    <mergeCell ref="AQ174:AS176"/>
    <mergeCell ref="AV174:AV176"/>
    <mergeCell ref="AW174:AY176"/>
    <mergeCell ref="BA174:BA176"/>
    <mergeCell ref="BB174:BD176"/>
    <mergeCell ref="D174:D176"/>
    <mergeCell ref="D179:D181"/>
    <mergeCell ref="I174:I176"/>
    <mergeCell ref="I179:I181"/>
    <mergeCell ref="T179:T181"/>
    <mergeCell ref="U179:W181"/>
    <mergeCell ref="Z179:Z181"/>
    <mergeCell ref="AA179:AC181"/>
    <mergeCell ref="AE179:AE181"/>
    <mergeCell ref="A174:A176"/>
    <mergeCell ref="E174:G176"/>
    <mergeCell ref="J174:L176"/>
    <mergeCell ref="P174:R176"/>
    <mergeCell ref="E179:G181"/>
    <mergeCell ref="J179:L181"/>
    <mergeCell ref="P179:R181"/>
    <mergeCell ref="O174:O176"/>
    <mergeCell ref="O179:O181"/>
    <mergeCell ref="O183:O185"/>
    <mergeCell ref="P183:R185"/>
    <mergeCell ref="T183:T185"/>
    <mergeCell ref="U183:W185"/>
    <mergeCell ref="Z183:Z185"/>
    <mergeCell ref="AV183:AV185"/>
    <mergeCell ref="AW183:AY185"/>
    <mergeCell ref="BA183:BA185"/>
    <mergeCell ref="BB183:BD185"/>
    <mergeCell ref="BG183:BG185"/>
    <mergeCell ref="BH183:BJ185"/>
    <mergeCell ref="BL183:BL185"/>
    <mergeCell ref="BM183:BO185"/>
    <mergeCell ref="AA183:AC185"/>
    <mergeCell ref="AE183:AE185"/>
    <mergeCell ref="AF183:AH185"/>
    <mergeCell ref="AK183:AK185"/>
    <mergeCell ref="AL183:AN185"/>
    <mergeCell ref="AP183:AP185"/>
    <mergeCell ref="AQ183:AS185"/>
    <mergeCell ref="D187:D189"/>
    <mergeCell ref="E187:G189"/>
    <mergeCell ref="A179:A181"/>
    <mergeCell ref="A183:A185"/>
    <mergeCell ref="D183:D185"/>
    <mergeCell ref="E183:G185"/>
    <mergeCell ref="I183:I185"/>
    <mergeCell ref="J183:L185"/>
    <mergeCell ref="A187:A189"/>
    <mergeCell ref="AV187:AV189"/>
    <mergeCell ref="AW187:AY189"/>
    <mergeCell ref="BA187:BA189"/>
    <mergeCell ref="BB187:BD189"/>
    <mergeCell ref="BG187:BG189"/>
    <mergeCell ref="BH187:BJ189"/>
    <mergeCell ref="BL187:BL189"/>
    <mergeCell ref="BM187:BO189"/>
    <mergeCell ref="A129:A131"/>
    <mergeCell ref="E129:G131"/>
    <mergeCell ref="J129:L131"/>
    <mergeCell ref="P129:R131"/>
    <mergeCell ref="E133:G135"/>
    <mergeCell ref="J133:L135"/>
    <mergeCell ref="P133:R135"/>
    <mergeCell ref="O129:O131"/>
    <mergeCell ref="O133:O135"/>
    <mergeCell ref="O137:O139"/>
    <mergeCell ref="P137:R139"/>
    <mergeCell ref="T137:T139"/>
    <mergeCell ref="U137:W139"/>
    <mergeCell ref="Z137:Z139"/>
    <mergeCell ref="AV137:AV139"/>
    <mergeCell ref="AW137:AY139"/>
    <mergeCell ref="BA137:BA139"/>
    <mergeCell ref="BB137:BD139"/>
    <mergeCell ref="BG137:BG139"/>
    <mergeCell ref="BH137:BJ139"/>
    <mergeCell ref="BL137:BL139"/>
    <mergeCell ref="BM137:BO139"/>
    <mergeCell ref="AA137:AC139"/>
    <mergeCell ref="AE137:AE139"/>
    <mergeCell ref="AF137:AH139"/>
    <mergeCell ref="AK137:AK139"/>
    <mergeCell ref="AL137:AN139"/>
    <mergeCell ref="AP137:AP139"/>
    <mergeCell ref="AQ137:AS139"/>
    <mergeCell ref="D141:D143"/>
    <mergeCell ref="E141:G143"/>
    <mergeCell ref="A133:A135"/>
    <mergeCell ref="A137:A139"/>
    <mergeCell ref="D137:D139"/>
    <mergeCell ref="E137:G139"/>
    <mergeCell ref="I137:I139"/>
    <mergeCell ref="J137:L139"/>
    <mergeCell ref="A141:A143"/>
    <mergeCell ref="AV141:AV143"/>
    <mergeCell ref="AW141:AY143"/>
    <mergeCell ref="BA141:BA143"/>
    <mergeCell ref="BB141:BD143"/>
    <mergeCell ref="BG141:BG143"/>
    <mergeCell ref="BH141:BJ143"/>
    <mergeCell ref="BL141:BL143"/>
    <mergeCell ref="BM141:BO143"/>
    <mergeCell ref="AA141:AC143"/>
    <mergeCell ref="AE141:AE143"/>
    <mergeCell ref="AF141:AH143"/>
    <mergeCell ref="AK141:AK143"/>
    <mergeCell ref="AL141:AN143"/>
    <mergeCell ref="AP141:AP143"/>
    <mergeCell ref="AQ141:AS143"/>
    <mergeCell ref="I141:I143"/>
    <mergeCell ref="J141:L143"/>
    <mergeCell ref="O141:O143"/>
    <mergeCell ref="P141:R143"/>
    <mergeCell ref="T141:T143"/>
    <mergeCell ref="U141:W143"/>
    <mergeCell ref="Z141:Z143"/>
    <mergeCell ref="T145:T147"/>
    <mergeCell ref="U145:W147"/>
    <mergeCell ref="Z145:Z147"/>
    <mergeCell ref="AA145:AC147"/>
    <mergeCell ref="AE145:AE147"/>
    <mergeCell ref="AF145:AH147"/>
    <mergeCell ref="AK145:AK147"/>
    <mergeCell ref="BG145:BG147"/>
    <mergeCell ref="BH145:BJ147"/>
    <mergeCell ref="BL145:BL147"/>
    <mergeCell ref="BM145:BO147"/>
    <mergeCell ref="D145:D147"/>
    <mergeCell ref="D149:D151"/>
    <mergeCell ref="A154:A156"/>
    <mergeCell ref="D154:D156"/>
    <mergeCell ref="E154:G156"/>
    <mergeCell ref="I145:I147"/>
    <mergeCell ref="I149:I151"/>
    <mergeCell ref="I154:I156"/>
    <mergeCell ref="J154:L156"/>
    <mergeCell ref="O154:O156"/>
    <mergeCell ref="P154:R156"/>
    <mergeCell ref="T154:T156"/>
    <mergeCell ref="AV154:AV156"/>
    <mergeCell ref="AW154:AY156"/>
    <mergeCell ref="BA154:BA156"/>
    <mergeCell ref="BB154:BD156"/>
    <mergeCell ref="BG154:BG156"/>
    <mergeCell ref="BH154:BJ156"/>
    <mergeCell ref="BL154:BL156"/>
    <mergeCell ref="BM154:BO156"/>
    <mergeCell ref="AL145:AN147"/>
    <mergeCell ref="AP145:AP147"/>
    <mergeCell ref="AQ145:AS147"/>
    <mergeCell ref="AV145:AV147"/>
    <mergeCell ref="AW145:AY147"/>
    <mergeCell ref="BA145:BA147"/>
    <mergeCell ref="BB145:BD147"/>
    <mergeCell ref="AL162:AN164"/>
    <mergeCell ref="AP162:AP164"/>
    <mergeCell ref="T162:T164"/>
    <mergeCell ref="U162:W164"/>
    <mergeCell ref="Z162:Z164"/>
    <mergeCell ref="AA162:AC164"/>
    <mergeCell ref="AE162:AE164"/>
    <mergeCell ref="AF162:AH164"/>
    <mergeCell ref="AK162:AK164"/>
    <mergeCell ref="U154:W156"/>
    <mergeCell ref="Z154:Z156"/>
    <mergeCell ref="AA154:AC156"/>
    <mergeCell ref="AE154:AE156"/>
    <mergeCell ref="AF154:AH156"/>
    <mergeCell ref="AK154:AK156"/>
    <mergeCell ref="AL154:AN156"/>
    <mergeCell ref="BG158:BG160"/>
    <mergeCell ref="BH158:BJ160"/>
    <mergeCell ref="BL158:BL160"/>
    <mergeCell ref="BM158:BO160"/>
    <mergeCell ref="AL158:AN160"/>
    <mergeCell ref="AP158:AP160"/>
    <mergeCell ref="AQ158:AS160"/>
    <mergeCell ref="AV158:AV160"/>
    <mergeCell ref="AW158:AY160"/>
    <mergeCell ref="BA158:BA160"/>
    <mergeCell ref="BB158:BD160"/>
    <mergeCell ref="D158:D160"/>
    <mergeCell ref="D162:D164"/>
    <mergeCell ref="I158:I160"/>
    <mergeCell ref="I162:I164"/>
    <mergeCell ref="T158:T160"/>
    <mergeCell ref="U158:W160"/>
    <mergeCell ref="Z158:Z160"/>
    <mergeCell ref="AA158:AC160"/>
    <mergeCell ref="AE158:AE160"/>
    <mergeCell ref="AF158:AH160"/>
    <mergeCell ref="AK158:AK160"/>
    <mergeCell ref="BG162:BG164"/>
    <mergeCell ref="BH162:BJ164"/>
    <mergeCell ref="BL162:BL164"/>
    <mergeCell ref="BM162:BO164"/>
    <mergeCell ref="AP154:AP156"/>
    <mergeCell ref="AQ154:AS156"/>
    <mergeCell ref="AQ162:AS164"/>
    <mergeCell ref="AV162:AV164"/>
    <mergeCell ref="AW162:AY164"/>
    <mergeCell ref="BA162:BA164"/>
    <mergeCell ref="BB162:BD164"/>
    <mergeCell ref="A158:A160"/>
    <mergeCell ref="E158:G160"/>
    <mergeCell ref="J158:L160"/>
    <mergeCell ref="P158:R160"/>
    <mergeCell ref="E162:G164"/>
    <mergeCell ref="J162:L164"/>
    <mergeCell ref="P162:R164"/>
    <mergeCell ref="O158:O160"/>
    <mergeCell ref="O162:O164"/>
    <mergeCell ref="O166:O168"/>
    <mergeCell ref="P166:R168"/>
    <mergeCell ref="T166:T168"/>
    <mergeCell ref="U166:W168"/>
    <mergeCell ref="Z166:Z168"/>
    <mergeCell ref="AV166:AV168"/>
    <mergeCell ref="AW166:AY168"/>
    <mergeCell ref="BA166:BA168"/>
    <mergeCell ref="BB166:BD168"/>
    <mergeCell ref="BG166:BG168"/>
    <mergeCell ref="BH166:BJ168"/>
    <mergeCell ref="BL166:BL168"/>
    <mergeCell ref="BM166:BO168"/>
    <mergeCell ref="AA166:AC168"/>
    <mergeCell ref="AE166:AE168"/>
    <mergeCell ref="AF166:AH168"/>
    <mergeCell ref="AK166:AK168"/>
    <mergeCell ref="AL166:AN168"/>
    <mergeCell ref="AP166:AP168"/>
    <mergeCell ref="AQ166:AS168"/>
    <mergeCell ref="D170:D172"/>
    <mergeCell ref="E170:G172"/>
    <mergeCell ref="A162:A164"/>
    <mergeCell ref="A166:A168"/>
    <mergeCell ref="D166:D168"/>
    <mergeCell ref="E166:G168"/>
    <mergeCell ref="I166:I168"/>
    <mergeCell ref="J166:L168"/>
    <mergeCell ref="A170:A172"/>
    <mergeCell ref="AV170:AV172"/>
    <mergeCell ref="AW170:AY172"/>
    <mergeCell ref="BA170:BA172"/>
    <mergeCell ref="BB170:BD172"/>
    <mergeCell ref="BG170:BG172"/>
    <mergeCell ref="BH170:BJ172"/>
    <mergeCell ref="BL170:BL172"/>
    <mergeCell ref="BM170:BO172"/>
    <mergeCell ref="BA179:BA181"/>
    <mergeCell ref="BB179:BD181"/>
    <mergeCell ref="AF179:AH181"/>
    <mergeCell ref="AK179:AK181"/>
    <mergeCell ref="AL179:AN181"/>
    <mergeCell ref="AP179:AP181"/>
    <mergeCell ref="AQ179:AS181"/>
    <mergeCell ref="AV179:AV181"/>
    <mergeCell ref="AW179:AY181"/>
    <mergeCell ref="T195:T197"/>
    <mergeCell ref="U195:W197"/>
    <mergeCell ref="Z195:Z197"/>
    <mergeCell ref="AA195:AC197"/>
    <mergeCell ref="AE195:AE197"/>
    <mergeCell ref="AF195:AH197"/>
    <mergeCell ref="AK195:AK197"/>
    <mergeCell ref="BG195:BG197"/>
    <mergeCell ref="BH195:BJ197"/>
    <mergeCell ref="BL195:BL197"/>
    <mergeCell ref="BM195:BO197"/>
    <mergeCell ref="AL195:AN197"/>
    <mergeCell ref="AP195:AP197"/>
    <mergeCell ref="AQ195:AS197"/>
    <mergeCell ref="AV195:AV197"/>
    <mergeCell ref="AW195:AY197"/>
    <mergeCell ref="BA195:BA197"/>
    <mergeCell ref="BB195:BD197"/>
    <mergeCell ref="A224:A226"/>
    <mergeCell ref="E224:G226"/>
    <mergeCell ref="J224:L226"/>
    <mergeCell ref="P224:R226"/>
    <mergeCell ref="E229:G231"/>
    <mergeCell ref="J229:L231"/>
    <mergeCell ref="P229:R231"/>
    <mergeCell ref="O224:O226"/>
    <mergeCell ref="O229:O231"/>
    <mergeCell ref="O233:O235"/>
    <mergeCell ref="P233:R235"/>
    <mergeCell ref="T233:T235"/>
    <mergeCell ref="U233:W235"/>
    <mergeCell ref="Z233:Z235"/>
    <mergeCell ref="AV233:AV235"/>
    <mergeCell ref="AW233:AY235"/>
    <mergeCell ref="BA233:BA235"/>
    <mergeCell ref="BB233:BD235"/>
    <mergeCell ref="BG233:BG235"/>
    <mergeCell ref="BH233:BJ235"/>
    <mergeCell ref="BL233:BL235"/>
    <mergeCell ref="BM233:BO235"/>
    <mergeCell ref="AA233:AC235"/>
    <mergeCell ref="AE233:AE235"/>
    <mergeCell ref="AF233:AH235"/>
    <mergeCell ref="AK233:AK235"/>
    <mergeCell ref="AL233:AN235"/>
    <mergeCell ref="AP233:AP235"/>
    <mergeCell ref="AQ233:AS235"/>
    <mergeCell ref="D237:D239"/>
    <mergeCell ref="E237:G239"/>
    <mergeCell ref="A229:A231"/>
    <mergeCell ref="A233:A235"/>
    <mergeCell ref="D233:D235"/>
    <mergeCell ref="E233:G235"/>
    <mergeCell ref="I233:I235"/>
    <mergeCell ref="J233:L235"/>
    <mergeCell ref="A237:A239"/>
    <mergeCell ref="AV237:AV239"/>
    <mergeCell ref="AW237:AY239"/>
    <mergeCell ref="BA237:BA239"/>
    <mergeCell ref="BB237:BD239"/>
    <mergeCell ref="BG237:BG239"/>
    <mergeCell ref="BH237:BJ239"/>
    <mergeCell ref="BL237:BL239"/>
    <mergeCell ref="BM237:BO239"/>
    <mergeCell ref="AW245:AY247"/>
    <mergeCell ref="BA245:BA247"/>
    <mergeCell ref="AE245:AE247"/>
    <mergeCell ref="AF245:AH247"/>
    <mergeCell ref="AK245:AK247"/>
    <mergeCell ref="AL245:AN247"/>
    <mergeCell ref="AP245:AP247"/>
    <mergeCell ref="AQ245:AS247"/>
    <mergeCell ref="AV245:AV247"/>
    <mergeCell ref="AA237:AC239"/>
    <mergeCell ref="AE237:AE239"/>
    <mergeCell ref="AF237:AH239"/>
    <mergeCell ref="AK237:AK239"/>
    <mergeCell ref="AL237:AN239"/>
    <mergeCell ref="AP237:AP239"/>
    <mergeCell ref="AQ237:AS239"/>
    <mergeCell ref="I237:I239"/>
    <mergeCell ref="J237:L239"/>
    <mergeCell ref="O237:O239"/>
    <mergeCell ref="P237:R239"/>
    <mergeCell ref="T237:T239"/>
    <mergeCell ref="U237:W239"/>
    <mergeCell ref="Z237:Z239"/>
    <mergeCell ref="T241:T243"/>
    <mergeCell ref="U241:W243"/>
    <mergeCell ref="Z241:Z243"/>
    <mergeCell ref="AA241:AC243"/>
    <mergeCell ref="AE241:AE243"/>
    <mergeCell ref="AF241:AH243"/>
    <mergeCell ref="AK241:AK243"/>
    <mergeCell ref="AL241:AN243"/>
    <mergeCell ref="AP241:AP243"/>
    <mergeCell ref="AQ241:AS243"/>
    <mergeCell ref="AV241:AV243"/>
    <mergeCell ref="AW241:AY243"/>
    <mergeCell ref="BA241:BA243"/>
    <mergeCell ref="BB241:BD243"/>
    <mergeCell ref="D241:D243"/>
    <mergeCell ref="D245:D247"/>
    <mergeCell ref="I241:I243"/>
    <mergeCell ref="I245:I247"/>
    <mergeCell ref="P245:R247"/>
    <mergeCell ref="T245:T247"/>
    <mergeCell ref="U245:W247"/>
    <mergeCell ref="Z245:Z247"/>
    <mergeCell ref="AA245:AC247"/>
    <mergeCell ref="BL245:BL247"/>
    <mergeCell ref="BM245:BO247"/>
    <mergeCell ref="BG241:BG243"/>
    <mergeCell ref="BH241:BJ243"/>
    <mergeCell ref="BL241:BL243"/>
    <mergeCell ref="BM241:BO243"/>
    <mergeCell ref="BB245:BD247"/>
    <mergeCell ref="BG245:BG247"/>
    <mergeCell ref="BH245:BJ247"/>
    <mergeCell ref="AE249:AE251"/>
    <mergeCell ref="AE254:AE256"/>
    <mergeCell ref="AK249:AK251"/>
    <mergeCell ref="AK254:AK256"/>
    <mergeCell ref="U249:W251"/>
    <mergeCell ref="AA249:AC251"/>
    <mergeCell ref="AF249:AH251"/>
    <mergeCell ref="AL249:AN251"/>
    <mergeCell ref="U254:W256"/>
    <mergeCell ref="AA254:AC256"/>
    <mergeCell ref="AF254:AH256"/>
    <mergeCell ref="AL254:AN256"/>
    <mergeCell ref="BH254:BJ256"/>
    <mergeCell ref="BL254:BL256"/>
    <mergeCell ref="AP254:AP256"/>
    <mergeCell ref="AQ254:AS256"/>
    <mergeCell ref="AV254:AV256"/>
    <mergeCell ref="AW254:AY256"/>
    <mergeCell ref="BA254:BA256"/>
    <mergeCell ref="BB254:BD256"/>
    <mergeCell ref="BG254:BG256"/>
    <mergeCell ref="O241:O243"/>
    <mergeCell ref="O245:O247"/>
    <mergeCell ref="O249:O251"/>
    <mergeCell ref="A241:A243"/>
    <mergeCell ref="E241:G243"/>
    <mergeCell ref="J241:L243"/>
    <mergeCell ref="P241:R243"/>
    <mergeCell ref="A245:A247"/>
    <mergeCell ref="E245:G247"/>
    <mergeCell ref="J245:L247"/>
    <mergeCell ref="BH249:BJ251"/>
    <mergeCell ref="BL249:BL251"/>
    <mergeCell ref="BM249:BO251"/>
    <mergeCell ref="BM254:BO256"/>
    <mergeCell ref="D249:D251"/>
    <mergeCell ref="D254:D256"/>
    <mergeCell ref="I249:I251"/>
    <mergeCell ref="I254:I256"/>
    <mergeCell ref="Z249:Z251"/>
    <mergeCell ref="Z254:Z256"/>
    <mergeCell ref="AP249:AP251"/>
    <mergeCell ref="AQ249:AS251"/>
    <mergeCell ref="AV249:AV251"/>
    <mergeCell ref="AW249:AY251"/>
    <mergeCell ref="BA249:BA251"/>
    <mergeCell ref="BB249:BD251"/>
    <mergeCell ref="BG249:BG251"/>
    <mergeCell ref="I258:I260"/>
    <mergeCell ref="I262:I264"/>
    <mergeCell ref="O258:O260"/>
    <mergeCell ref="O262:O264"/>
    <mergeCell ref="A258:A260"/>
    <mergeCell ref="E258:G260"/>
    <mergeCell ref="J258:L260"/>
    <mergeCell ref="P258:R260"/>
    <mergeCell ref="A262:A264"/>
    <mergeCell ref="E262:G264"/>
    <mergeCell ref="J262:L264"/>
    <mergeCell ref="P262:R264"/>
    <mergeCell ref="J254:L256"/>
    <mergeCell ref="O254:O256"/>
    <mergeCell ref="A249:A251"/>
    <mergeCell ref="E249:G251"/>
    <mergeCell ref="J249:L251"/>
    <mergeCell ref="P249:R251"/>
    <mergeCell ref="A254:A256"/>
    <mergeCell ref="E254:G256"/>
    <mergeCell ref="P254:R256"/>
    <mergeCell ref="U258:W260"/>
    <mergeCell ref="Z258:Z260"/>
    <mergeCell ref="AA258:AC260"/>
    <mergeCell ref="AE258:AE260"/>
    <mergeCell ref="AF258:AH260"/>
    <mergeCell ref="AK258:AK260"/>
    <mergeCell ref="AL258:AN260"/>
    <mergeCell ref="BH258:BJ260"/>
    <mergeCell ref="BL258:BL260"/>
    <mergeCell ref="BM258:BO260"/>
    <mergeCell ref="D258:D260"/>
    <mergeCell ref="D262:D264"/>
    <mergeCell ref="T249:T251"/>
    <mergeCell ref="T254:T256"/>
    <mergeCell ref="T258:T260"/>
    <mergeCell ref="T262:T264"/>
    <mergeCell ref="U262:W264"/>
    <mergeCell ref="Z262:Z264"/>
    <mergeCell ref="AA262:AC264"/>
    <mergeCell ref="BG258:BG260"/>
    <mergeCell ref="BG262:BG264"/>
    <mergeCell ref="BH262:BJ264"/>
    <mergeCell ref="BL262:BL264"/>
    <mergeCell ref="BM262:BO264"/>
    <mergeCell ref="AP258:AP260"/>
    <mergeCell ref="AQ258:AS260"/>
    <mergeCell ref="AV258:AV260"/>
    <mergeCell ref="AW258:AY260"/>
    <mergeCell ref="BA258:BA260"/>
    <mergeCell ref="BB258:BD260"/>
    <mergeCell ref="BB262:BD264"/>
    <mergeCell ref="O266:O268"/>
    <mergeCell ref="O270:O272"/>
    <mergeCell ref="A266:A268"/>
    <mergeCell ref="E266:G268"/>
    <mergeCell ref="J266:L268"/>
    <mergeCell ref="P266:R268"/>
    <mergeCell ref="A270:A272"/>
    <mergeCell ref="E270:G272"/>
    <mergeCell ref="J270:L272"/>
    <mergeCell ref="P270:R272"/>
    <mergeCell ref="BA266:BA268"/>
    <mergeCell ref="BA270:BA272"/>
    <mergeCell ref="AL266:AN268"/>
    <mergeCell ref="AP266:AP268"/>
    <mergeCell ref="AQ266:AS268"/>
    <mergeCell ref="AW266:AY268"/>
    <mergeCell ref="BB266:BD268"/>
    <mergeCell ref="AQ270:AS272"/>
    <mergeCell ref="AW270:AY272"/>
    <mergeCell ref="BB270:BD272"/>
    <mergeCell ref="AW262:AY264"/>
    <mergeCell ref="BA262:BA264"/>
    <mergeCell ref="AE262:AE264"/>
    <mergeCell ref="AF262:AH264"/>
    <mergeCell ref="AK262:AK264"/>
    <mergeCell ref="AL262:AN264"/>
    <mergeCell ref="AP262:AP264"/>
    <mergeCell ref="AQ262:AS264"/>
    <mergeCell ref="AV262:AV264"/>
    <mergeCell ref="BG266:BG268"/>
    <mergeCell ref="BH266:BJ268"/>
    <mergeCell ref="BL266:BL268"/>
    <mergeCell ref="BM266:BO268"/>
    <mergeCell ref="BG270:BG272"/>
    <mergeCell ref="BH270:BJ272"/>
    <mergeCell ref="BL270:BL272"/>
    <mergeCell ref="BM270:BO272"/>
    <mergeCell ref="D266:D268"/>
    <mergeCell ref="D270:D272"/>
    <mergeCell ref="I266:I268"/>
    <mergeCell ref="I270:I272"/>
    <mergeCell ref="T266:T268"/>
    <mergeCell ref="U266:W268"/>
    <mergeCell ref="Z266:Z268"/>
    <mergeCell ref="AA266:AC268"/>
    <mergeCell ref="AE266:AE268"/>
    <mergeCell ref="AF266:AH268"/>
    <mergeCell ref="AK266:AK268"/>
    <mergeCell ref="AV266:AV268"/>
    <mergeCell ref="AV270:AV272"/>
    <mergeCell ref="AA187:AC189"/>
    <mergeCell ref="AE187:AE189"/>
    <mergeCell ref="AF187:AH189"/>
    <mergeCell ref="AK187:AK189"/>
    <mergeCell ref="AL187:AN189"/>
    <mergeCell ref="AP187:AP189"/>
    <mergeCell ref="AQ187:AS189"/>
    <mergeCell ref="I187:I189"/>
    <mergeCell ref="J187:L189"/>
    <mergeCell ref="O187:O189"/>
    <mergeCell ref="P187:R189"/>
    <mergeCell ref="T187:T189"/>
    <mergeCell ref="U187:W189"/>
    <mergeCell ref="Z187:Z189"/>
    <mergeCell ref="BG191:BG193"/>
    <mergeCell ref="BH191:BJ193"/>
    <mergeCell ref="BL191:BL193"/>
    <mergeCell ref="BM191:BO193"/>
    <mergeCell ref="AL191:AN193"/>
    <mergeCell ref="AP191:AP193"/>
    <mergeCell ref="AQ191:AS193"/>
    <mergeCell ref="AV191:AV193"/>
    <mergeCell ref="AW191:AY193"/>
    <mergeCell ref="BA191:BA193"/>
    <mergeCell ref="BB191:BD193"/>
    <mergeCell ref="D191:D193"/>
    <mergeCell ref="D195:D197"/>
    <mergeCell ref="I191:I193"/>
    <mergeCell ref="I195:I197"/>
    <mergeCell ref="T191:T193"/>
    <mergeCell ref="U191:W193"/>
    <mergeCell ref="Z191:Z193"/>
    <mergeCell ref="AA191:AC193"/>
    <mergeCell ref="AE191:AE193"/>
    <mergeCell ref="AF191:AH193"/>
    <mergeCell ref="AK191:AK193"/>
    <mergeCell ref="A191:A193"/>
    <mergeCell ref="E191:G193"/>
    <mergeCell ref="J191:L193"/>
    <mergeCell ref="P191:R193"/>
    <mergeCell ref="E195:G197"/>
    <mergeCell ref="J195:L197"/>
    <mergeCell ref="P195:R197"/>
    <mergeCell ref="O191:O193"/>
    <mergeCell ref="O195:O197"/>
    <mergeCell ref="O199:O201"/>
    <mergeCell ref="P199:R201"/>
    <mergeCell ref="T199:T201"/>
    <mergeCell ref="U199:W201"/>
    <mergeCell ref="Z199:Z201"/>
    <mergeCell ref="AV199:AV201"/>
    <mergeCell ref="AW199:AY201"/>
    <mergeCell ref="BA199:BA201"/>
    <mergeCell ref="BB199:BD201"/>
    <mergeCell ref="BG199:BG201"/>
    <mergeCell ref="BH199:BJ201"/>
    <mergeCell ref="BL199:BL201"/>
    <mergeCell ref="BM199:BO201"/>
    <mergeCell ref="AA199:AC201"/>
    <mergeCell ref="AE199:AE201"/>
    <mergeCell ref="AF199:AH201"/>
    <mergeCell ref="AK199:AK201"/>
    <mergeCell ref="AL199:AN201"/>
    <mergeCell ref="AP199:AP201"/>
    <mergeCell ref="AQ199:AS201"/>
    <mergeCell ref="D204:D206"/>
    <mergeCell ref="E204:G206"/>
    <mergeCell ref="A195:A197"/>
    <mergeCell ref="A199:A201"/>
    <mergeCell ref="D199:D201"/>
    <mergeCell ref="E199:G201"/>
    <mergeCell ref="I199:I201"/>
    <mergeCell ref="J199:L201"/>
    <mergeCell ref="A204:A206"/>
    <mergeCell ref="AV204:AV206"/>
    <mergeCell ref="AW204:AY206"/>
    <mergeCell ref="BA204:BA206"/>
    <mergeCell ref="BB204:BD206"/>
    <mergeCell ref="BG204:BG206"/>
    <mergeCell ref="BH204:BJ206"/>
    <mergeCell ref="BL204:BL206"/>
    <mergeCell ref="BM204:BO206"/>
    <mergeCell ref="AL212:AN214"/>
    <mergeCell ref="AP212:AP214"/>
    <mergeCell ref="T212:T214"/>
    <mergeCell ref="U212:W214"/>
    <mergeCell ref="Z212:Z214"/>
    <mergeCell ref="AA212:AC214"/>
    <mergeCell ref="AE212:AE214"/>
    <mergeCell ref="AF212:AH214"/>
    <mergeCell ref="AK212:AK214"/>
    <mergeCell ref="BA208:BA210"/>
    <mergeCell ref="BA212:BA214"/>
    <mergeCell ref="AL208:AN210"/>
    <mergeCell ref="AP208:AP210"/>
    <mergeCell ref="AQ208:AS210"/>
    <mergeCell ref="AW208:AY210"/>
    <mergeCell ref="BB208:BD210"/>
    <mergeCell ref="AQ212:AS214"/>
    <mergeCell ref="AW212:AY214"/>
    <mergeCell ref="BB212:BD214"/>
    <mergeCell ref="AA204:AC206"/>
    <mergeCell ref="AE204:AE206"/>
    <mergeCell ref="AF204:AH206"/>
    <mergeCell ref="AK204:AK206"/>
    <mergeCell ref="AL204:AN206"/>
    <mergeCell ref="AP204:AP206"/>
    <mergeCell ref="AQ204:AS206"/>
    <mergeCell ref="I204:I206"/>
    <mergeCell ref="J204:L206"/>
    <mergeCell ref="O204:O206"/>
    <mergeCell ref="P204:R206"/>
    <mergeCell ref="T204:T206"/>
    <mergeCell ref="U204:W206"/>
    <mergeCell ref="Z204:Z206"/>
    <mergeCell ref="BG208:BG210"/>
    <mergeCell ref="BH208:BJ210"/>
    <mergeCell ref="BL208:BL210"/>
    <mergeCell ref="BM208:BO210"/>
    <mergeCell ref="BG212:BG214"/>
    <mergeCell ref="BH212:BJ214"/>
    <mergeCell ref="BL212:BL214"/>
    <mergeCell ref="BM212:BO214"/>
    <mergeCell ref="D208:D210"/>
    <mergeCell ref="D212:D214"/>
    <mergeCell ref="I208:I210"/>
    <mergeCell ref="I212:I214"/>
    <mergeCell ref="T208:T210"/>
    <mergeCell ref="U208:W210"/>
    <mergeCell ref="Z208:Z210"/>
    <mergeCell ref="AA208:AC210"/>
    <mergeCell ref="AE208:AE210"/>
    <mergeCell ref="AF208:AH210"/>
    <mergeCell ref="AK208:AK210"/>
    <mergeCell ref="AV208:AV210"/>
    <mergeCell ref="AV212:AV214"/>
    <mergeCell ref="BA229:BA231"/>
    <mergeCell ref="BB229:BD231"/>
    <mergeCell ref="AF229:AH231"/>
    <mergeCell ref="AK229:AK231"/>
    <mergeCell ref="AL229:AN231"/>
    <mergeCell ref="AP229:AP231"/>
    <mergeCell ref="AQ229:AS231"/>
    <mergeCell ref="AV229:AV231"/>
    <mergeCell ref="AW229:AY231"/>
    <mergeCell ref="AL270:AN272"/>
    <mergeCell ref="AP270:AP272"/>
    <mergeCell ref="T270:T272"/>
    <mergeCell ref="U270:W272"/>
    <mergeCell ref="Z270:Z272"/>
    <mergeCell ref="AA270:AC272"/>
    <mergeCell ref="AE270:AE272"/>
    <mergeCell ref="AF270:AH272"/>
    <mergeCell ref="AK270:AK272"/>
    <mergeCell ref="A274:A276"/>
    <mergeCell ref="D274:D276"/>
    <mergeCell ref="E274:G276"/>
    <mergeCell ref="I274:I276"/>
    <mergeCell ref="J274:L276"/>
    <mergeCell ref="O274:O276"/>
    <mergeCell ref="P274:R276"/>
    <mergeCell ref="T274:T276"/>
    <mergeCell ref="U274:W276"/>
    <mergeCell ref="Z274:Z276"/>
    <mergeCell ref="AA274:AC276"/>
    <mergeCell ref="AE274:AE276"/>
    <mergeCell ref="AF274:AH276"/>
    <mergeCell ref="AK274:AK276"/>
    <mergeCell ref="BG274:BG276"/>
    <mergeCell ref="BH274:BJ276"/>
    <mergeCell ref="BL274:BL276"/>
    <mergeCell ref="BM274:BO276"/>
    <mergeCell ref="AL274:AN276"/>
    <mergeCell ref="AP274:AP276"/>
    <mergeCell ref="AQ274:AS276"/>
    <mergeCell ref="AV274:AV276"/>
    <mergeCell ref="AW274:AY276"/>
    <mergeCell ref="BA274:BA276"/>
    <mergeCell ref="BB274:BD276"/>
    <mergeCell ref="A29:A31"/>
    <mergeCell ref="E29:G31"/>
    <mergeCell ref="J29:L31"/>
    <mergeCell ref="P29:R31"/>
    <mergeCell ref="E33:G35"/>
    <mergeCell ref="J33:L35"/>
    <mergeCell ref="P33:R35"/>
    <mergeCell ref="O29:O31"/>
    <mergeCell ref="O33:O35"/>
    <mergeCell ref="O37:O39"/>
    <mergeCell ref="P37:R39"/>
    <mergeCell ref="T37:T39"/>
    <mergeCell ref="U37:W39"/>
    <mergeCell ref="Z37:Z39"/>
    <mergeCell ref="AV37:AV39"/>
    <mergeCell ref="AW37:AY39"/>
    <mergeCell ref="BA37:BA39"/>
    <mergeCell ref="BB37:BD39"/>
    <mergeCell ref="BG37:BG39"/>
    <mergeCell ref="BH37:BJ39"/>
    <mergeCell ref="BL37:BL39"/>
    <mergeCell ref="BM37:BO39"/>
    <mergeCell ref="AA37:AC39"/>
    <mergeCell ref="AE37:AE39"/>
    <mergeCell ref="AF37:AH39"/>
    <mergeCell ref="AK37:AK39"/>
    <mergeCell ref="AL37:AN39"/>
    <mergeCell ref="AP37:AP39"/>
    <mergeCell ref="AQ37:AS39"/>
    <mergeCell ref="D41:D43"/>
    <mergeCell ref="E41:G43"/>
    <mergeCell ref="A33:A35"/>
    <mergeCell ref="A37:A39"/>
    <mergeCell ref="D37:D39"/>
    <mergeCell ref="E37:G39"/>
    <mergeCell ref="I37:I39"/>
    <mergeCell ref="J37:L39"/>
    <mergeCell ref="A41:A43"/>
    <mergeCell ref="AV41:AV43"/>
    <mergeCell ref="AW41:AY43"/>
    <mergeCell ref="BA41:BA43"/>
    <mergeCell ref="BB41:BD43"/>
    <mergeCell ref="BG41:BG43"/>
    <mergeCell ref="BH41:BJ43"/>
    <mergeCell ref="BL41:BL43"/>
    <mergeCell ref="BM41:BO43"/>
    <mergeCell ref="AW49:AY51"/>
    <mergeCell ref="BA49:BA51"/>
    <mergeCell ref="AE49:AE51"/>
    <mergeCell ref="AF49:AH51"/>
    <mergeCell ref="AK49:AK51"/>
    <mergeCell ref="AL49:AN51"/>
    <mergeCell ref="AP49:AP51"/>
    <mergeCell ref="AQ49:AS51"/>
    <mergeCell ref="AV49:AV51"/>
    <mergeCell ref="AA41:AC43"/>
    <mergeCell ref="AE41:AE43"/>
    <mergeCell ref="AF41:AH43"/>
    <mergeCell ref="AK41:AK43"/>
    <mergeCell ref="AL41:AN43"/>
    <mergeCell ref="AP41:AP43"/>
    <mergeCell ref="AQ41:AS43"/>
    <mergeCell ref="I41:I43"/>
    <mergeCell ref="J41:L43"/>
    <mergeCell ref="O41:O43"/>
    <mergeCell ref="P41:R43"/>
    <mergeCell ref="T41:T43"/>
    <mergeCell ref="U41:W43"/>
    <mergeCell ref="Z41:Z43"/>
    <mergeCell ref="T45:T47"/>
    <mergeCell ref="U45:W47"/>
    <mergeCell ref="Z45:Z47"/>
    <mergeCell ref="AA45:AC47"/>
    <mergeCell ref="AE45:AE47"/>
    <mergeCell ref="AF45:AH47"/>
    <mergeCell ref="AK45:AK47"/>
    <mergeCell ref="AL45:AN47"/>
    <mergeCell ref="AP45:AP47"/>
    <mergeCell ref="AQ45:AS47"/>
    <mergeCell ref="AV45:AV47"/>
    <mergeCell ref="AW45:AY47"/>
    <mergeCell ref="BA45:BA47"/>
    <mergeCell ref="BB45:BD47"/>
    <mergeCell ref="D45:D47"/>
    <mergeCell ref="D49:D51"/>
    <mergeCell ref="I45:I47"/>
    <mergeCell ref="I49:I51"/>
    <mergeCell ref="P49:R51"/>
    <mergeCell ref="T49:T51"/>
    <mergeCell ref="U49:W51"/>
    <mergeCell ref="Z49:Z51"/>
    <mergeCell ref="AA49:AC51"/>
    <mergeCell ref="BL49:BL51"/>
    <mergeCell ref="BM49:BO51"/>
    <mergeCell ref="BG45:BG47"/>
    <mergeCell ref="BH45:BJ47"/>
    <mergeCell ref="BL45:BL47"/>
    <mergeCell ref="BM45:BO47"/>
    <mergeCell ref="BB49:BD51"/>
    <mergeCell ref="BG49:BG51"/>
    <mergeCell ref="BH49:BJ51"/>
    <mergeCell ref="AE54:AE56"/>
    <mergeCell ref="AE58:AE60"/>
    <mergeCell ref="AK54:AK56"/>
    <mergeCell ref="AK58:AK60"/>
    <mergeCell ref="U54:W56"/>
    <mergeCell ref="AA54:AC56"/>
    <mergeCell ref="AF54:AH56"/>
    <mergeCell ref="AL54:AN56"/>
    <mergeCell ref="U58:W60"/>
    <mergeCell ref="AA58:AC60"/>
    <mergeCell ref="AF58:AH60"/>
    <mergeCell ref="AL58:AN60"/>
    <mergeCell ref="BH58:BJ60"/>
    <mergeCell ref="BL58:BL60"/>
    <mergeCell ref="AP58:AP60"/>
    <mergeCell ref="AQ58:AS60"/>
    <mergeCell ref="AV58:AV60"/>
    <mergeCell ref="AW58:AY60"/>
    <mergeCell ref="BA58:BA60"/>
    <mergeCell ref="BB58:BD60"/>
    <mergeCell ref="BG58:BG60"/>
    <mergeCell ref="O45:O47"/>
    <mergeCell ref="O49:O51"/>
    <mergeCell ref="O54:O56"/>
    <mergeCell ref="A45:A47"/>
    <mergeCell ref="E45:G47"/>
    <mergeCell ref="J45:L47"/>
    <mergeCell ref="P45:R47"/>
    <mergeCell ref="A49:A51"/>
    <mergeCell ref="E49:G51"/>
    <mergeCell ref="J49:L51"/>
    <mergeCell ref="BH54:BJ56"/>
    <mergeCell ref="BL54:BL56"/>
    <mergeCell ref="BM54:BO56"/>
    <mergeCell ref="BM58:BO60"/>
    <mergeCell ref="D54:D56"/>
    <mergeCell ref="D58:D60"/>
    <mergeCell ref="I54:I56"/>
    <mergeCell ref="I58:I60"/>
    <mergeCell ref="Z54:Z56"/>
    <mergeCell ref="Z58:Z60"/>
    <mergeCell ref="AP54:AP56"/>
    <mergeCell ref="AQ54:AS56"/>
    <mergeCell ref="AV54:AV56"/>
    <mergeCell ref="AW54:AY56"/>
    <mergeCell ref="BA54:BA56"/>
    <mergeCell ref="BB54:BD56"/>
    <mergeCell ref="BG54:BG56"/>
    <mergeCell ref="I62:I64"/>
    <mergeCell ref="I66:I68"/>
    <mergeCell ref="O62:O64"/>
    <mergeCell ref="O66:O68"/>
    <mergeCell ref="A62:A64"/>
    <mergeCell ref="E62:G64"/>
    <mergeCell ref="J62:L64"/>
    <mergeCell ref="P62:R64"/>
    <mergeCell ref="A66:A68"/>
    <mergeCell ref="E66:G68"/>
    <mergeCell ref="J66:L68"/>
    <mergeCell ref="P66:R68"/>
    <mergeCell ref="J58:L60"/>
    <mergeCell ref="O58:O60"/>
    <mergeCell ref="A54:A56"/>
    <mergeCell ref="E54:G56"/>
    <mergeCell ref="J54:L56"/>
    <mergeCell ref="P54:R56"/>
    <mergeCell ref="A58:A60"/>
    <mergeCell ref="E58:G60"/>
    <mergeCell ref="P58:R60"/>
    <mergeCell ref="U62:W64"/>
    <mergeCell ref="Z62:Z64"/>
    <mergeCell ref="AA62:AC64"/>
    <mergeCell ref="AE62:AE64"/>
    <mergeCell ref="AF62:AH64"/>
    <mergeCell ref="AK62:AK64"/>
    <mergeCell ref="AL62:AN64"/>
    <mergeCell ref="BH62:BJ64"/>
    <mergeCell ref="BL62:BL64"/>
    <mergeCell ref="BM62:BO64"/>
    <mergeCell ref="D62:D64"/>
    <mergeCell ref="D66:D68"/>
    <mergeCell ref="T54:T56"/>
    <mergeCell ref="T58:T60"/>
    <mergeCell ref="T62:T64"/>
    <mergeCell ref="T66:T68"/>
    <mergeCell ref="U66:W68"/>
    <mergeCell ref="Z66:Z68"/>
    <mergeCell ref="AA66:AC68"/>
    <mergeCell ref="BG62:BG64"/>
    <mergeCell ref="BG66:BG68"/>
    <mergeCell ref="BH66:BJ68"/>
    <mergeCell ref="BL66:BL68"/>
    <mergeCell ref="BM66:BO68"/>
    <mergeCell ref="AP62:AP64"/>
    <mergeCell ref="AQ62:AS64"/>
    <mergeCell ref="AV62:AV64"/>
    <mergeCell ref="AW62:AY64"/>
    <mergeCell ref="BA62:BA64"/>
    <mergeCell ref="BB62:BD64"/>
    <mergeCell ref="BB66:BD68"/>
    <mergeCell ref="O70:O72"/>
    <mergeCell ref="O74:O76"/>
    <mergeCell ref="A70:A72"/>
    <mergeCell ref="E70:G72"/>
    <mergeCell ref="J70:L72"/>
    <mergeCell ref="P70:R72"/>
    <mergeCell ref="A74:A76"/>
    <mergeCell ref="E74:G76"/>
    <mergeCell ref="J74:L76"/>
    <mergeCell ref="P74:R76"/>
    <mergeCell ref="BA70:BA72"/>
    <mergeCell ref="BA74:BA76"/>
    <mergeCell ref="AL70:AN72"/>
    <mergeCell ref="AP70:AP72"/>
    <mergeCell ref="AQ70:AS72"/>
    <mergeCell ref="AW70:AY72"/>
    <mergeCell ref="BB70:BD72"/>
    <mergeCell ref="AQ74:AS76"/>
    <mergeCell ref="AW74:AY76"/>
    <mergeCell ref="BB74:BD76"/>
    <mergeCell ref="AW66:AY68"/>
    <mergeCell ref="BA66:BA68"/>
    <mergeCell ref="AE66:AE68"/>
    <mergeCell ref="AF66:AH68"/>
    <mergeCell ref="AK66:AK68"/>
    <mergeCell ref="AL66:AN68"/>
    <mergeCell ref="AP66:AP68"/>
    <mergeCell ref="AQ66:AS68"/>
    <mergeCell ref="AV66:AV68"/>
    <mergeCell ref="BG70:BG72"/>
    <mergeCell ref="BH70:BJ72"/>
    <mergeCell ref="BL70:BL72"/>
    <mergeCell ref="BM70:BO72"/>
    <mergeCell ref="BG74:BG76"/>
    <mergeCell ref="BH74:BJ76"/>
    <mergeCell ref="BL74:BL76"/>
    <mergeCell ref="BM74:BO76"/>
    <mergeCell ref="D70:D72"/>
    <mergeCell ref="D74:D76"/>
    <mergeCell ref="I70:I72"/>
    <mergeCell ref="I74:I76"/>
    <mergeCell ref="T70:T72"/>
    <mergeCell ref="U70:W72"/>
    <mergeCell ref="Z70:Z72"/>
    <mergeCell ref="AA70:AC72"/>
    <mergeCell ref="AE70:AE72"/>
    <mergeCell ref="AF70:AH72"/>
    <mergeCell ref="AK70:AK72"/>
    <mergeCell ref="AV70:AV72"/>
    <mergeCell ref="AV74:AV76"/>
    <mergeCell ref="O79:O81"/>
    <mergeCell ref="O83:O85"/>
    <mergeCell ref="A79:A81"/>
    <mergeCell ref="E79:G81"/>
    <mergeCell ref="J79:L81"/>
    <mergeCell ref="P79:R81"/>
    <mergeCell ref="A83:A85"/>
    <mergeCell ref="E83:G85"/>
    <mergeCell ref="J83:L85"/>
    <mergeCell ref="P83:R85"/>
    <mergeCell ref="BA79:BA81"/>
    <mergeCell ref="BA83:BA85"/>
    <mergeCell ref="AL79:AN81"/>
    <mergeCell ref="AP79:AP81"/>
    <mergeCell ref="AQ79:AS81"/>
    <mergeCell ref="AW79:AY81"/>
    <mergeCell ref="BB79:BD81"/>
    <mergeCell ref="AQ83:AS85"/>
    <mergeCell ref="AW83:AY85"/>
    <mergeCell ref="BB83:BD85"/>
    <mergeCell ref="AL74:AN76"/>
    <mergeCell ref="AP74:AP76"/>
    <mergeCell ref="T74:T76"/>
    <mergeCell ref="U74:W76"/>
    <mergeCell ref="Z74:Z76"/>
    <mergeCell ref="AA74:AC76"/>
    <mergeCell ref="AE74:AE76"/>
    <mergeCell ref="AF74:AH76"/>
    <mergeCell ref="AK74:AK76"/>
    <mergeCell ref="BG79:BG81"/>
    <mergeCell ref="BH79:BJ81"/>
    <mergeCell ref="BL79:BL81"/>
    <mergeCell ref="BM79:BO81"/>
    <mergeCell ref="BG83:BG85"/>
    <mergeCell ref="BH83:BJ85"/>
    <mergeCell ref="BL83:BL85"/>
    <mergeCell ref="BM83:BO85"/>
    <mergeCell ref="D79:D81"/>
    <mergeCell ref="D83:D85"/>
    <mergeCell ref="I79:I81"/>
    <mergeCell ref="I83:I85"/>
    <mergeCell ref="T79:T81"/>
    <mergeCell ref="U79:W81"/>
    <mergeCell ref="Z79:Z81"/>
    <mergeCell ref="AA79:AC81"/>
    <mergeCell ref="AE79:AE81"/>
    <mergeCell ref="AF79:AH81"/>
    <mergeCell ref="AK79:AK81"/>
    <mergeCell ref="AV79:AV81"/>
    <mergeCell ref="AV83:AV85"/>
    <mergeCell ref="O87:O89"/>
    <mergeCell ref="O91:O93"/>
    <mergeCell ref="A87:A89"/>
    <mergeCell ref="E87:G89"/>
    <mergeCell ref="J87:L89"/>
    <mergeCell ref="P87:R89"/>
    <mergeCell ref="A91:A93"/>
    <mergeCell ref="E91:G93"/>
    <mergeCell ref="J91:L93"/>
    <mergeCell ref="P91:R93"/>
    <mergeCell ref="T83:T85"/>
    <mergeCell ref="U83:W85"/>
    <mergeCell ref="Z83:Z85"/>
    <mergeCell ref="AA83:AC85"/>
    <mergeCell ref="AE83:AE85"/>
    <mergeCell ref="AF83:AH85"/>
    <mergeCell ref="AK83:AK85"/>
    <mergeCell ref="BG87:BG89"/>
    <mergeCell ref="BH87:BJ89"/>
    <mergeCell ref="BL87:BL89"/>
    <mergeCell ref="BM87:BO89"/>
    <mergeCell ref="AL87:AN89"/>
    <mergeCell ref="AP87:AP89"/>
    <mergeCell ref="AQ87:AS89"/>
    <mergeCell ref="AV87:AV89"/>
    <mergeCell ref="AW87:AY89"/>
    <mergeCell ref="BA87:BA89"/>
    <mergeCell ref="BB87:BD89"/>
    <mergeCell ref="D87:D89"/>
    <mergeCell ref="D91:D93"/>
    <mergeCell ref="I87:I89"/>
    <mergeCell ref="I91:I93"/>
    <mergeCell ref="T87:T89"/>
    <mergeCell ref="U87:W89"/>
    <mergeCell ref="Z87:Z89"/>
    <mergeCell ref="AA87:AC89"/>
    <mergeCell ref="AE87:AE89"/>
    <mergeCell ref="AF87:AH89"/>
    <mergeCell ref="AK87:AK89"/>
    <mergeCell ref="BG91:BG93"/>
    <mergeCell ref="BH91:BJ93"/>
    <mergeCell ref="BL91:BL93"/>
    <mergeCell ref="BM91:BO93"/>
    <mergeCell ref="AL83:AN85"/>
    <mergeCell ref="AP83:AP85"/>
    <mergeCell ref="AQ91:AS93"/>
    <mergeCell ref="AV91:AV93"/>
    <mergeCell ref="AW91:AY93"/>
    <mergeCell ref="BA91:BA93"/>
    <mergeCell ref="BB91:BD93"/>
    <mergeCell ref="A208:A210"/>
    <mergeCell ref="E208:G210"/>
    <mergeCell ref="J208:L210"/>
    <mergeCell ref="P208:R210"/>
    <mergeCell ref="E212:G214"/>
    <mergeCell ref="J212:L214"/>
    <mergeCell ref="P212:R214"/>
    <mergeCell ref="O208:O210"/>
    <mergeCell ref="O212:O214"/>
    <mergeCell ref="O216:O218"/>
    <mergeCell ref="P216:R218"/>
    <mergeCell ref="T216:T218"/>
    <mergeCell ref="U216:W218"/>
    <mergeCell ref="Z216:Z218"/>
    <mergeCell ref="AV216:AV218"/>
    <mergeCell ref="AW216:AY218"/>
    <mergeCell ref="BA216:BA218"/>
    <mergeCell ref="BB216:BD218"/>
    <mergeCell ref="BG216:BG218"/>
    <mergeCell ref="BH216:BJ218"/>
    <mergeCell ref="BL216:BL218"/>
    <mergeCell ref="BM216:BO218"/>
    <mergeCell ref="AA216:AC218"/>
    <mergeCell ref="AE216:AE218"/>
    <mergeCell ref="AF216:AH218"/>
    <mergeCell ref="AK216:AK218"/>
    <mergeCell ref="AL216:AN218"/>
    <mergeCell ref="AP216:AP218"/>
    <mergeCell ref="AQ216:AS218"/>
    <mergeCell ref="D220:D222"/>
    <mergeCell ref="E220:G222"/>
    <mergeCell ref="A212:A214"/>
    <mergeCell ref="A216:A218"/>
    <mergeCell ref="D216:D218"/>
    <mergeCell ref="E216:G218"/>
    <mergeCell ref="I216:I218"/>
    <mergeCell ref="J216:L218"/>
    <mergeCell ref="A220:A222"/>
    <mergeCell ref="AV220:AV222"/>
    <mergeCell ref="AW220:AY222"/>
    <mergeCell ref="BA220:BA222"/>
    <mergeCell ref="BB220:BD222"/>
    <mergeCell ref="BG220:BG222"/>
    <mergeCell ref="BH220:BJ222"/>
    <mergeCell ref="BL220:BL222"/>
    <mergeCell ref="BM220:BO222"/>
    <mergeCell ref="AA220:AC222"/>
    <mergeCell ref="AE220:AE222"/>
    <mergeCell ref="AF220:AH222"/>
    <mergeCell ref="AK220:AK222"/>
    <mergeCell ref="AL220:AN222"/>
    <mergeCell ref="AP220:AP222"/>
    <mergeCell ref="AQ220:AS222"/>
    <mergeCell ref="I220:I222"/>
    <mergeCell ref="J220:L222"/>
    <mergeCell ref="O220:O222"/>
    <mergeCell ref="P220:R222"/>
    <mergeCell ref="T220:T222"/>
    <mergeCell ref="U220:W222"/>
    <mergeCell ref="Z220:Z222"/>
    <mergeCell ref="T224:T226"/>
    <mergeCell ref="U224:W226"/>
    <mergeCell ref="Z224:Z226"/>
    <mergeCell ref="AA224:AC226"/>
    <mergeCell ref="AE224:AE226"/>
    <mergeCell ref="AF224:AH226"/>
    <mergeCell ref="AK224:AK226"/>
    <mergeCell ref="BG224:BG226"/>
    <mergeCell ref="BH224:BJ226"/>
    <mergeCell ref="BL224:BL226"/>
    <mergeCell ref="BM224:BO226"/>
    <mergeCell ref="BG229:BG231"/>
    <mergeCell ref="BH229:BJ231"/>
    <mergeCell ref="BL229:BL231"/>
    <mergeCell ref="BM229:BO231"/>
    <mergeCell ref="AL224:AN226"/>
    <mergeCell ref="AP224:AP226"/>
    <mergeCell ref="AQ224:AS226"/>
    <mergeCell ref="AV224:AV226"/>
    <mergeCell ref="AW224:AY226"/>
    <mergeCell ref="BA224:BA226"/>
    <mergeCell ref="BB224:BD226"/>
    <mergeCell ref="D224:D226"/>
    <mergeCell ref="D229:D231"/>
    <mergeCell ref="I224:I226"/>
    <mergeCell ref="I229:I231"/>
    <mergeCell ref="T229:T231"/>
    <mergeCell ref="U229:W231"/>
    <mergeCell ref="Z229:Z231"/>
    <mergeCell ref="AA229:AC231"/>
    <mergeCell ref="AE229:AE231"/>
  </mergeCells>
  <conditionalFormatting sqref="A1:BP278">
    <cfRule type="containsBlanks" dxfId="0" priority="1">
      <formula>LEN(TRIM(A1))=0</formula>
    </cfRule>
  </conditionalFormatting>
  <conditionalFormatting sqref="A1:T278 U1:U2 V1:W278 X1:Y2 Z1:Z278 AA1:AA2 AB1:BP278 U4:U278 X4:Y278 AA4:AA278">
    <cfRule type="cellIs" dxfId="1" priority="2" operator="equal">
      <formula>"2P"</formula>
    </cfRule>
  </conditionalFormatting>
  <conditionalFormatting sqref="A1:T278 U1:U2 V1:W278 X1:Y2 Z1:Z278 AA1:AA2 AB1:BP278 U4:U278 X4:Y278 AA4:AA278">
    <cfRule type="cellIs" dxfId="2" priority="3" operator="equal">
      <formula>"3P"</formula>
    </cfRule>
  </conditionalFormatting>
  <conditionalFormatting sqref="A1:T278 U1:U2 V1:W278 X1:Y2 Z1:Z278 AA1:AA2 AB1:BP278 U4:U278 X4:Y278 AA4:AA278">
    <cfRule type="cellIs" dxfId="3" priority="4" operator="equal">
      <formula>"4P"</formula>
    </cfRule>
  </conditionalFormatting>
  <printOptions horizontalCentered="1"/>
  <pageMargins bottom="0.7480314960629921" footer="0.0" header="0.0" left="0.11811023622047244" right="0.11811023622047244" top="0.8661417322834646"/>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F6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ollapsed="1" min="2" max="2" width="12.63"/>
    <col hidden="1" min="3" max="4" width="12.63" outlineLevel="1"/>
    <col collapsed="1" min="9" max="9" width="12.63"/>
    <col hidden="1" min="10" max="10" width="12.63" outlineLevel="1"/>
    <col collapsed="1" min="15" max="15" width="12.63"/>
    <col hidden="1" min="16" max="16" width="12.63" outlineLevel="1"/>
    <col collapsed="1" min="17" max="17" width="12.63"/>
    <col customWidth="1" hidden="1" min="18" max="21" width="20.13" outlineLevel="1"/>
    <col customWidth="1" hidden="1" min="22" max="22" width="8.25" outlineLevel="1"/>
  </cols>
  <sheetData>
    <row r="1">
      <c r="A1" s="148" t="s">
        <v>289</v>
      </c>
      <c r="B1" s="148" t="s">
        <v>290</v>
      </c>
      <c r="C1" s="148" t="s">
        <v>291</v>
      </c>
      <c r="D1" s="148" t="s">
        <v>292</v>
      </c>
      <c r="E1" s="148" t="s">
        <v>293</v>
      </c>
      <c r="F1" s="148" t="s">
        <v>294</v>
      </c>
      <c r="G1" s="148" t="s">
        <v>295</v>
      </c>
      <c r="H1" s="148" t="s">
        <v>296</v>
      </c>
      <c r="I1" s="148" t="s">
        <v>297</v>
      </c>
      <c r="J1" s="148" t="s">
        <v>298</v>
      </c>
      <c r="K1" s="148" t="s">
        <v>299</v>
      </c>
      <c r="L1" s="148" t="s">
        <v>300</v>
      </c>
      <c r="M1" s="148" t="s">
        <v>301</v>
      </c>
      <c r="N1" s="148" t="s">
        <v>302</v>
      </c>
      <c r="O1" s="148" t="s">
        <v>303</v>
      </c>
      <c r="P1" s="148" t="s">
        <v>304</v>
      </c>
      <c r="Q1" s="149" t="s">
        <v>305</v>
      </c>
      <c r="R1" s="150" t="s">
        <v>300</v>
      </c>
      <c r="S1" s="150" t="s">
        <v>306</v>
      </c>
      <c r="T1" s="150" t="s">
        <v>301</v>
      </c>
      <c r="U1" s="150" t="s">
        <v>307</v>
      </c>
      <c r="V1" s="150" t="s">
        <v>308</v>
      </c>
    </row>
    <row r="2">
      <c r="A2" s="151" t="s">
        <v>309</v>
      </c>
      <c r="B2" s="152" t="s">
        <v>310</v>
      </c>
      <c r="C2" s="152" t="s">
        <v>311</v>
      </c>
      <c r="D2" s="152">
        <v>11144.0</v>
      </c>
      <c r="E2" s="152" t="s">
        <v>312</v>
      </c>
      <c r="F2" s="153">
        <v>45856.0</v>
      </c>
      <c r="G2" s="152" t="s">
        <v>313</v>
      </c>
      <c r="H2" s="153">
        <v>45862.0</v>
      </c>
      <c r="I2" s="152" t="s">
        <v>314</v>
      </c>
      <c r="J2" s="152" t="s">
        <v>315</v>
      </c>
      <c r="K2" s="152" t="s">
        <v>316</v>
      </c>
      <c r="L2" s="152" t="s">
        <v>317</v>
      </c>
      <c r="M2" s="152" t="s">
        <v>318</v>
      </c>
      <c r="N2" s="154">
        <v>2.305</v>
      </c>
      <c r="O2" s="152" t="s">
        <v>319</v>
      </c>
      <c r="P2" s="155"/>
      <c r="Q2" s="156" t="b">
        <v>1</v>
      </c>
      <c r="R2" s="157" t="str">
        <f t="array" ref="R2:R1010">IF(L2:L1010="",,LEFT(L2:L1010,FIND(" ",L2:L1010)-1))</f>
        <v>PHF-11-10276-3</v>
      </c>
      <c r="S2" s="157" t="str">
        <f t="array" ref="S2:S1010">IF(L2:L1010="",,RIGHT(L2:L1010,LEN(L2:L1010)-FIND(" ",L2:L1010)))</f>
        <v>Schalotte (50g)</v>
      </c>
      <c r="T2" s="157" t="str">
        <f t="array" ref="T2:T1010">IF(M2:M1010="",,LEFT(M2:M1010,FIND(" ",M2:M1010)-1))</f>
        <v>PHF-11-132610-5</v>
      </c>
      <c r="U2" s="157" t="str">
        <f t="array" ref="U2:U1010">IF(M2:M1010="",,RIGHT(M2:M1010,LEN(M2:M1010)-FIND(" ",M2:M1010)))</f>
        <v>Gemüsezwiebel gelb (70g)</v>
      </c>
      <c r="V2" s="157">
        <f t="array" ref="V2:V1010">RIGHT(K2:K1010)/LEFT(K2:K1010)</f>
        <v>1</v>
      </c>
    </row>
    <row r="3">
      <c r="A3" s="151" t="s">
        <v>309</v>
      </c>
      <c r="B3" s="152" t="s">
        <v>310</v>
      </c>
      <c r="C3" s="152" t="s">
        <v>311</v>
      </c>
      <c r="D3" s="152">
        <v>11144.0</v>
      </c>
      <c r="E3" s="152" t="s">
        <v>312</v>
      </c>
      <c r="F3" s="153">
        <v>45856.0</v>
      </c>
      <c r="G3" s="152" t="s">
        <v>313</v>
      </c>
      <c r="H3" s="153">
        <v>45862.0</v>
      </c>
      <c r="I3" s="152" t="s">
        <v>314</v>
      </c>
      <c r="J3" s="152" t="s">
        <v>315</v>
      </c>
      <c r="K3" s="152" t="s">
        <v>316</v>
      </c>
      <c r="L3" s="152" t="s">
        <v>317</v>
      </c>
      <c r="M3" s="152" t="s">
        <v>318</v>
      </c>
      <c r="N3" s="154">
        <v>2.305</v>
      </c>
      <c r="O3" s="152" t="s">
        <v>320</v>
      </c>
      <c r="P3" s="155"/>
      <c r="Q3" s="156" t="b">
        <v>1</v>
      </c>
      <c r="R3" s="157" t="s">
        <v>321</v>
      </c>
      <c r="S3" s="157" t="s">
        <v>322</v>
      </c>
      <c r="T3" s="157" t="s">
        <v>323</v>
      </c>
      <c r="U3" s="157" t="s">
        <v>324</v>
      </c>
      <c r="V3" s="157">
        <v>1.0</v>
      </c>
    </row>
    <row r="4">
      <c r="A4" s="151" t="s">
        <v>309</v>
      </c>
      <c r="B4" s="152" t="s">
        <v>310</v>
      </c>
      <c r="C4" s="152" t="s">
        <v>311</v>
      </c>
      <c r="D4" s="152">
        <v>11144.0</v>
      </c>
      <c r="E4" s="152" t="s">
        <v>312</v>
      </c>
      <c r="F4" s="153">
        <v>45856.0</v>
      </c>
      <c r="G4" s="152" t="s">
        <v>313</v>
      </c>
      <c r="H4" s="153">
        <v>45862.0</v>
      </c>
      <c r="I4" s="152" t="s">
        <v>314</v>
      </c>
      <c r="J4" s="152" t="s">
        <v>315</v>
      </c>
      <c r="K4" s="152" t="s">
        <v>316</v>
      </c>
      <c r="L4" s="152" t="s">
        <v>317</v>
      </c>
      <c r="M4" s="152" t="s">
        <v>318</v>
      </c>
      <c r="N4" s="154">
        <v>2.305</v>
      </c>
      <c r="O4" s="152" t="s">
        <v>325</v>
      </c>
      <c r="P4" s="155"/>
      <c r="Q4" s="156" t="b">
        <v>1</v>
      </c>
      <c r="R4" s="157" t="s">
        <v>321</v>
      </c>
      <c r="S4" s="158" t="s">
        <v>322</v>
      </c>
      <c r="T4" s="158" t="s">
        <v>323</v>
      </c>
      <c r="U4" s="158" t="s">
        <v>324</v>
      </c>
      <c r="V4" s="158">
        <v>1.0</v>
      </c>
    </row>
    <row r="5">
      <c r="A5" s="151" t="s">
        <v>309</v>
      </c>
      <c r="B5" s="152" t="s">
        <v>310</v>
      </c>
      <c r="C5" s="152" t="s">
        <v>311</v>
      </c>
      <c r="D5" s="152">
        <v>11242.0</v>
      </c>
      <c r="E5" s="152" t="s">
        <v>312</v>
      </c>
      <c r="F5" s="153">
        <v>45855.0</v>
      </c>
      <c r="G5" s="152" t="s">
        <v>314</v>
      </c>
      <c r="H5" s="153">
        <v>45862.0</v>
      </c>
      <c r="I5" s="152" t="s">
        <v>314</v>
      </c>
      <c r="J5" s="152" t="s">
        <v>326</v>
      </c>
      <c r="K5" s="152" t="s">
        <v>327</v>
      </c>
      <c r="L5" s="152" t="s">
        <v>328</v>
      </c>
      <c r="M5" s="152" t="s">
        <v>329</v>
      </c>
      <c r="N5" s="154">
        <v>7.8</v>
      </c>
      <c r="O5" s="152" t="s">
        <v>330</v>
      </c>
      <c r="P5" s="155"/>
      <c r="Q5" s="156" t="b">
        <v>1</v>
      </c>
      <c r="R5" s="157" t="s">
        <v>331</v>
      </c>
      <c r="S5" s="158" t="s">
        <v>332</v>
      </c>
      <c r="T5" s="158" t="s">
        <v>333</v>
      </c>
      <c r="U5" s="158" t="s">
        <v>334</v>
      </c>
      <c r="V5" s="158">
        <v>2.0</v>
      </c>
    </row>
    <row r="6">
      <c r="A6" s="151" t="s">
        <v>309</v>
      </c>
      <c r="B6" s="152" t="s">
        <v>310</v>
      </c>
      <c r="C6" s="152" t="s">
        <v>311</v>
      </c>
      <c r="D6" s="152">
        <v>11242.0</v>
      </c>
      <c r="E6" s="152" t="s">
        <v>312</v>
      </c>
      <c r="F6" s="153">
        <v>45855.0</v>
      </c>
      <c r="G6" s="152" t="s">
        <v>314</v>
      </c>
      <c r="H6" s="153">
        <v>45862.0</v>
      </c>
      <c r="I6" s="152" t="s">
        <v>314</v>
      </c>
      <c r="J6" s="152" t="s">
        <v>326</v>
      </c>
      <c r="K6" s="152" t="s">
        <v>327</v>
      </c>
      <c r="L6" s="152" t="s">
        <v>328</v>
      </c>
      <c r="M6" s="152" t="s">
        <v>329</v>
      </c>
      <c r="N6" s="152">
        <v>7.8</v>
      </c>
      <c r="O6" s="152" t="s">
        <v>335</v>
      </c>
      <c r="P6" s="155"/>
      <c r="Q6" s="156" t="b">
        <v>1</v>
      </c>
      <c r="R6" s="157" t="s">
        <v>331</v>
      </c>
      <c r="S6" s="158" t="s">
        <v>332</v>
      </c>
      <c r="T6" s="158" t="s">
        <v>333</v>
      </c>
      <c r="U6" s="158" t="s">
        <v>334</v>
      </c>
      <c r="V6" s="158">
        <v>2.0</v>
      </c>
    </row>
    <row r="7">
      <c r="A7" s="151" t="s">
        <v>309</v>
      </c>
      <c r="B7" s="152" t="s">
        <v>310</v>
      </c>
      <c r="C7" s="152" t="s">
        <v>311</v>
      </c>
      <c r="D7" s="152">
        <v>11242.0</v>
      </c>
      <c r="E7" s="152" t="s">
        <v>312</v>
      </c>
      <c r="F7" s="153">
        <v>45855.0</v>
      </c>
      <c r="G7" s="152" t="s">
        <v>314</v>
      </c>
      <c r="H7" s="153">
        <v>45862.0</v>
      </c>
      <c r="I7" s="152" t="s">
        <v>314</v>
      </c>
      <c r="J7" s="152" t="s">
        <v>326</v>
      </c>
      <c r="K7" s="152" t="s">
        <v>327</v>
      </c>
      <c r="L7" s="152" t="s">
        <v>328</v>
      </c>
      <c r="M7" s="152" t="s">
        <v>329</v>
      </c>
      <c r="N7" s="152">
        <v>7.8</v>
      </c>
      <c r="O7" s="152" t="s">
        <v>336</v>
      </c>
      <c r="P7" s="155"/>
      <c r="Q7" s="156" t="b">
        <v>1</v>
      </c>
      <c r="R7" s="157" t="s">
        <v>331</v>
      </c>
      <c r="S7" s="158" t="s">
        <v>332</v>
      </c>
      <c r="T7" s="158" t="s">
        <v>333</v>
      </c>
      <c r="U7" s="158" t="s">
        <v>334</v>
      </c>
      <c r="V7" s="158">
        <v>2.0</v>
      </c>
    </row>
    <row r="8">
      <c r="A8" s="151" t="s">
        <v>309</v>
      </c>
      <c r="B8" s="152" t="s">
        <v>310</v>
      </c>
      <c r="C8" s="152" t="s">
        <v>311</v>
      </c>
      <c r="D8" s="152">
        <v>11242.0</v>
      </c>
      <c r="E8" s="152" t="s">
        <v>312</v>
      </c>
      <c r="F8" s="153">
        <v>45855.0</v>
      </c>
      <c r="G8" s="152" t="s">
        <v>314</v>
      </c>
      <c r="H8" s="153">
        <v>45862.0</v>
      </c>
      <c r="I8" s="152" t="s">
        <v>314</v>
      </c>
      <c r="J8" s="152" t="s">
        <v>326</v>
      </c>
      <c r="K8" s="152" t="s">
        <v>327</v>
      </c>
      <c r="L8" s="152" t="s">
        <v>328</v>
      </c>
      <c r="M8" s="152" t="s">
        <v>329</v>
      </c>
      <c r="N8" s="154">
        <v>7.8</v>
      </c>
      <c r="O8" s="152" t="s">
        <v>337</v>
      </c>
      <c r="P8" s="155"/>
      <c r="Q8" s="156" t="b">
        <v>1</v>
      </c>
      <c r="R8" s="157" t="s">
        <v>331</v>
      </c>
      <c r="S8" s="158" t="s">
        <v>332</v>
      </c>
      <c r="T8" s="158" t="s">
        <v>333</v>
      </c>
      <c r="U8" s="158" t="s">
        <v>334</v>
      </c>
      <c r="V8" s="158">
        <v>2.0</v>
      </c>
    </row>
    <row r="9">
      <c r="A9" s="151" t="s">
        <v>309</v>
      </c>
      <c r="B9" s="152" t="s">
        <v>310</v>
      </c>
      <c r="C9" s="152" t="s">
        <v>311</v>
      </c>
      <c r="D9" s="152">
        <v>11242.0</v>
      </c>
      <c r="E9" s="152" t="s">
        <v>312</v>
      </c>
      <c r="F9" s="153">
        <v>45855.0</v>
      </c>
      <c r="G9" s="152" t="s">
        <v>314</v>
      </c>
      <c r="H9" s="153">
        <v>45862.0</v>
      </c>
      <c r="I9" s="152" t="s">
        <v>314</v>
      </c>
      <c r="J9" s="152" t="s">
        <v>326</v>
      </c>
      <c r="K9" s="152" t="s">
        <v>327</v>
      </c>
      <c r="L9" s="152" t="s">
        <v>328</v>
      </c>
      <c r="M9" s="152" t="s">
        <v>329</v>
      </c>
      <c r="N9" s="154">
        <v>7.8</v>
      </c>
      <c r="O9" s="152" t="s">
        <v>338</v>
      </c>
      <c r="P9" s="155"/>
      <c r="Q9" s="156" t="b">
        <v>1</v>
      </c>
      <c r="R9" s="157" t="s">
        <v>331</v>
      </c>
      <c r="S9" s="158" t="s">
        <v>332</v>
      </c>
      <c r="T9" s="158" t="s">
        <v>333</v>
      </c>
      <c r="U9" s="158" t="s">
        <v>334</v>
      </c>
      <c r="V9" s="158">
        <v>2.0</v>
      </c>
    </row>
    <row r="10">
      <c r="A10" s="151" t="s">
        <v>309</v>
      </c>
      <c r="B10" s="152" t="s">
        <v>310</v>
      </c>
      <c r="C10" s="152" t="s">
        <v>311</v>
      </c>
      <c r="D10" s="152">
        <v>11242.0</v>
      </c>
      <c r="E10" s="152" t="s">
        <v>312</v>
      </c>
      <c r="F10" s="153">
        <v>45855.0</v>
      </c>
      <c r="G10" s="152" t="s">
        <v>314</v>
      </c>
      <c r="H10" s="153">
        <v>45862.0</v>
      </c>
      <c r="I10" s="152" t="s">
        <v>314</v>
      </c>
      <c r="J10" s="152" t="s">
        <v>326</v>
      </c>
      <c r="K10" s="152" t="s">
        <v>327</v>
      </c>
      <c r="L10" s="152" t="s">
        <v>328</v>
      </c>
      <c r="M10" s="152" t="s">
        <v>329</v>
      </c>
      <c r="N10" s="154">
        <v>7.8</v>
      </c>
      <c r="O10" s="152" t="s">
        <v>339</v>
      </c>
      <c r="P10" s="155"/>
      <c r="Q10" s="156" t="b">
        <v>1</v>
      </c>
      <c r="R10" s="157" t="s">
        <v>331</v>
      </c>
      <c r="S10" s="158" t="s">
        <v>332</v>
      </c>
      <c r="T10" s="158" t="s">
        <v>333</v>
      </c>
      <c r="U10" s="158" t="s">
        <v>334</v>
      </c>
      <c r="V10" s="158">
        <v>2.0</v>
      </c>
    </row>
    <row r="11">
      <c r="A11" s="151" t="s">
        <v>309</v>
      </c>
      <c r="B11" s="152" t="s">
        <v>310</v>
      </c>
      <c r="C11" s="152" t="s">
        <v>311</v>
      </c>
      <c r="D11" s="152">
        <v>11242.0</v>
      </c>
      <c r="E11" s="152" t="s">
        <v>312</v>
      </c>
      <c r="F11" s="153">
        <v>45855.0</v>
      </c>
      <c r="G11" s="152" t="s">
        <v>314</v>
      </c>
      <c r="H11" s="153">
        <v>45862.0</v>
      </c>
      <c r="I11" s="152" t="s">
        <v>314</v>
      </c>
      <c r="J11" s="152" t="s">
        <v>326</v>
      </c>
      <c r="K11" s="152" t="s">
        <v>327</v>
      </c>
      <c r="L11" s="152" t="s">
        <v>328</v>
      </c>
      <c r="M11" s="152" t="s">
        <v>329</v>
      </c>
      <c r="N11" s="154">
        <v>7.8</v>
      </c>
      <c r="O11" s="152" t="s">
        <v>340</v>
      </c>
      <c r="P11" s="155"/>
      <c r="Q11" s="156" t="b">
        <v>1</v>
      </c>
      <c r="R11" s="157" t="s">
        <v>331</v>
      </c>
      <c r="S11" s="158" t="s">
        <v>332</v>
      </c>
      <c r="T11" s="158" t="s">
        <v>333</v>
      </c>
      <c r="U11" s="158" t="s">
        <v>334</v>
      </c>
      <c r="V11" s="158">
        <v>2.0</v>
      </c>
    </row>
    <row r="12">
      <c r="A12" s="151" t="s">
        <v>309</v>
      </c>
      <c r="B12" s="152" t="s">
        <v>310</v>
      </c>
      <c r="C12" s="152" t="s">
        <v>311</v>
      </c>
      <c r="D12" s="152">
        <v>11242.0</v>
      </c>
      <c r="E12" s="152" t="s">
        <v>312</v>
      </c>
      <c r="F12" s="153">
        <v>45855.0</v>
      </c>
      <c r="G12" s="152" t="s">
        <v>314</v>
      </c>
      <c r="H12" s="153">
        <v>45862.0</v>
      </c>
      <c r="I12" s="152" t="s">
        <v>314</v>
      </c>
      <c r="J12" s="152" t="s">
        <v>326</v>
      </c>
      <c r="K12" s="152" t="s">
        <v>327</v>
      </c>
      <c r="L12" s="152" t="s">
        <v>328</v>
      </c>
      <c r="M12" s="152" t="s">
        <v>329</v>
      </c>
      <c r="N12" s="154">
        <v>7.8</v>
      </c>
      <c r="O12" s="152" t="s">
        <v>341</v>
      </c>
      <c r="P12" s="155"/>
      <c r="Q12" s="156" t="b">
        <v>1</v>
      </c>
      <c r="R12" s="157" t="s">
        <v>331</v>
      </c>
      <c r="S12" s="158" t="s">
        <v>332</v>
      </c>
      <c r="T12" s="158" t="s">
        <v>333</v>
      </c>
      <c r="U12" s="158" t="s">
        <v>334</v>
      </c>
      <c r="V12" s="158">
        <v>2.0</v>
      </c>
    </row>
    <row r="13">
      <c r="A13" s="151" t="s">
        <v>309</v>
      </c>
      <c r="B13" s="152" t="s">
        <v>310</v>
      </c>
      <c r="C13" s="152" t="s">
        <v>311</v>
      </c>
      <c r="D13" s="152">
        <v>11242.0</v>
      </c>
      <c r="E13" s="152" t="s">
        <v>312</v>
      </c>
      <c r="F13" s="153">
        <v>45855.0</v>
      </c>
      <c r="G13" s="152" t="s">
        <v>314</v>
      </c>
      <c r="H13" s="153">
        <v>45862.0</v>
      </c>
      <c r="I13" s="152" t="s">
        <v>314</v>
      </c>
      <c r="J13" s="152" t="s">
        <v>326</v>
      </c>
      <c r="K13" s="152" t="s">
        <v>327</v>
      </c>
      <c r="L13" s="152" t="s">
        <v>328</v>
      </c>
      <c r="M13" s="152" t="s">
        <v>329</v>
      </c>
      <c r="N13" s="154">
        <v>7.8</v>
      </c>
      <c r="O13" s="152" t="s">
        <v>342</v>
      </c>
      <c r="P13" s="155"/>
      <c r="Q13" s="156" t="b">
        <v>1</v>
      </c>
      <c r="R13" s="157" t="s">
        <v>331</v>
      </c>
      <c r="S13" s="158" t="s">
        <v>332</v>
      </c>
      <c r="T13" s="158" t="s">
        <v>333</v>
      </c>
      <c r="U13" s="158" t="s">
        <v>334</v>
      </c>
      <c r="V13" s="158">
        <v>2.0</v>
      </c>
    </row>
    <row r="14">
      <c r="A14" s="151" t="s">
        <v>309</v>
      </c>
      <c r="B14" s="152" t="s">
        <v>310</v>
      </c>
      <c r="C14" s="152" t="s">
        <v>311</v>
      </c>
      <c r="D14" s="152">
        <v>11242.0</v>
      </c>
      <c r="E14" s="152" t="s">
        <v>312</v>
      </c>
      <c r="F14" s="153">
        <v>45855.0</v>
      </c>
      <c r="G14" s="152" t="s">
        <v>314</v>
      </c>
      <c r="H14" s="153">
        <v>45862.0</v>
      </c>
      <c r="I14" s="152" t="s">
        <v>314</v>
      </c>
      <c r="J14" s="152" t="s">
        <v>326</v>
      </c>
      <c r="K14" s="152" t="s">
        <v>327</v>
      </c>
      <c r="L14" s="152" t="s">
        <v>328</v>
      </c>
      <c r="M14" s="152" t="s">
        <v>329</v>
      </c>
      <c r="N14" s="154">
        <v>7.8</v>
      </c>
      <c r="O14" s="152" t="s">
        <v>343</v>
      </c>
      <c r="P14" s="155"/>
      <c r="Q14" s="156" t="b">
        <v>1</v>
      </c>
      <c r="R14" s="49" t="s">
        <v>331</v>
      </c>
      <c r="S14" s="49" t="s">
        <v>332</v>
      </c>
      <c r="T14" s="49" t="s">
        <v>333</v>
      </c>
      <c r="U14" s="49" t="s">
        <v>334</v>
      </c>
      <c r="V14" s="49">
        <v>2.0</v>
      </c>
    </row>
    <row r="15">
      <c r="A15" s="151" t="s">
        <v>309</v>
      </c>
      <c r="B15" s="152" t="s">
        <v>310</v>
      </c>
      <c r="C15" s="152" t="s">
        <v>311</v>
      </c>
      <c r="D15" s="152">
        <v>11242.0</v>
      </c>
      <c r="E15" s="152" t="s">
        <v>312</v>
      </c>
      <c r="F15" s="153">
        <v>45855.0</v>
      </c>
      <c r="G15" s="152" t="s">
        <v>314</v>
      </c>
      <c r="H15" s="153">
        <v>45862.0</v>
      </c>
      <c r="I15" s="152" t="s">
        <v>314</v>
      </c>
      <c r="J15" s="152" t="s">
        <v>326</v>
      </c>
      <c r="K15" s="152" t="s">
        <v>327</v>
      </c>
      <c r="L15" s="152" t="s">
        <v>328</v>
      </c>
      <c r="M15" s="152" t="s">
        <v>329</v>
      </c>
      <c r="N15" s="154">
        <v>7.8</v>
      </c>
      <c r="O15" s="152" t="s">
        <v>344</v>
      </c>
      <c r="P15" s="155"/>
      <c r="Q15" s="156" t="b">
        <v>1</v>
      </c>
      <c r="R15" s="49" t="s">
        <v>331</v>
      </c>
      <c r="S15" s="49" t="s">
        <v>332</v>
      </c>
      <c r="T15" s="49" t="s">
        <v>333</v>
      </c>
      <c r="U15" s="49" t="s">
        <v>334</v>
      </c>
      <c r="V15" s="49">
        <v>2.0</v>
      </c>
    </row>
    <row r="16">
      <c r="A16" s="151" t="s">
        <v>309</v>
      </c>
      <c r="B16" s="152" t="s">
        <v>310</v>
      </c>
      <c r="C16" s="152" t="s">
        <v>311</v>
      </c>
      <c r="D16" s="152">
        <v>11242.0</v>
      </c>
      <c r="E16" s="152" t="s">
        <v>312</v>
      </c>
      <c r="F16" s="153">
        <v>45855.0</v>
      </c>
      <c r="G16" s="152" t="s">
        <v>314</v>
      </c>
      <c r="H16" s="153">
        <v>45862.0</v>
      </c>
      <c r="I16" s="152" t="s">
        <v>314</v>
      </c>
      <c r="J16" s="152" t="s">
        <v>326</v>
      </c>
      <c r="K16" s="152" t="s">
        <v>327</v>
      </c>
      <c r="L16" s="152" t="s">
        <v>328</v>
      </c>
      <c r="M16" s="152" t="s">
        <v>329</v>
      </c>
      <c r="N16" s="154">
        <v>7.8</v>
      </c>
      <c r="O16" s="152" t="s">
        <v>345</v>
      </c>
      <c r="P16" s="155"/>
      <c r="Q16" s="156" t="b">
        <v>1</v>
      </c>
      <c r="R16" s="49" t="s">
        <v>331</v>
      </c>
      <c r="S16" s="49" t="s">
        <v>332</v>
      </c>
      <c r="T16" s="49" t="s">
        <v>333</v>
      </c>
      <c r="U16" s="49" t="s">
        <v>334</v>
      </c>
      <c r="V16" s="49">
        <v>2.0</v>
      </c>
    </row>
    <row r="17">
      <c r="A17" s="151" t="s">
        <v>309</v>
      </c>
      <c r="B17" s="152" t="s">
        <v>310</v>
      </c>
      <c r="C17" s="152" t="s">
        <v>311</v>
      </c>
      <c r="D17" s="152">
        <v>11242.0</v>
      </c>
      <c r="E17" s="152" t="s">
        <v>312</v>
      </c>
      <c r="F17" s="153">
        <v>45855.0</v>
      </c>
      <c r="G17" s="152" t="s">
        <v>314</v>
      </c>
      <c r="H17" s="153">
        <v>45862.0</v>
      </c>
      <c r="I17" s="152" t="s">
        <v>314</v>
      </c>
      <c r="J17" s="152" t="s">
        <v>326</v>
      </c>
      <c r="K17" s="152" t="s">
        <v>327</v>
      </c>
      <c r="L17" s="152" t="s">
        <v>328</v>
      </c>
      <c r="M17" s="152" t="s">
        <v>329</v>
      </c>
      <c r="N17" s="154">
        <v>7.8</v>
      </c>
      <c r="O17" s="152" t="s">
        <v>346</v>
      </c>
      <c r="P17" s="155"/>
      <c r="Q17" s="156" t="b">
        <v>1</v>
      </c>
      <c r="R17" s="49" t="s">
        <v>331</v>
      </c>
      <c r="S17" s="49" t="s">
        <v>332</v>
      </c>
      <c r="T17" s="49" t="s">
        <v>333</v>
      </c>
      <c r="U17" s="49" t="s">
        <v>334</v>
      </c>
      <c r="V17" s="49">
        <v>2.0</v>
      </c>
    </row>
    <row r="18">
      <c r="A18" s="151" t="s">
        <v>309</v>
      </c>
      <c r="B18" s="152" t="s">
        <v>310</v>
      </c>
      <c r="C18" s="152" t="s">
        <v>311</v>
      </c>
      <c r="D18" s="152">
        <v>11242.0</v>
      </c>
      <c r="E18" s="152" t="s">
        <v>312</v>
      </c>
      <c r="F18" s="153">
        <v>45855.0</v>
      </c>
      <c r="G18" s="152" t="s">
        <v>314</v>
      </c>
      <c r="H18" s="153">
        <v>45862.0</v>
      </c>
      <c r="I18" s="152" t="s">
        <v>314</v>
      </c>
      <c r="J18" s="152" t="s">
        <v>326</v>
      </c>
      <c r="K18" s="152" t="s">
        <v>327</v>
      </c>
      <c r="L18" s="152" t="s">
        <v>328</v>
      </c>
      <c r="M18" s="152" t="s">
        <v>329</v>
      </c>
      <c r="N18" s="154">
        <v>7.8</v>
      </c>
      <c r="O18" s="152" t="s">
        <v>347</v>
      </c>
      <c r="P18" s="155"/>
      <c r="Q18" s="156" t="b">
        <v>1</v>
      </c>
      <c r="R18" s="49" t="s">
        <v>331</v>
      </c>
      <c r="S18" s="49" t="s">
        <v>332</v>
      </c>
      <c r="T18" s="49" t="s">
        <v>333</v>
      </c>
      <c r="U18" s="49" t="s">
        <v>334</v>
      </c>
      <c r="V18" s="49">
        <v>2.0</v>
      </c>
    </row>
    <row r="19">
      <c r="A19" s="151" t="s">
        <v>309</v>
      </c>
      <c r="B19" s="152" t="s">
        <v>310</v>
      </c>
      <c r="C19" s="152" t="s">
        <v>311</v>
      </c>
      <c r="D19" s="152">
        <v>11242.0</v>
      </c>
      <c r="E19" s="152" t="s">
        <v>312</v>
      </c>
      <c r="F19" s="153">
        <v>45855.0</v>
      </c>
      <c r="G19" s="152" t="s">
        <v>314</v>
      </c>
      <c r="H19" s="153">
        <v>45862.0</v>
      </c>
      <c r="I19" s="152" t="s">
        <v>314</v>
      </c>
      <c r="J19" s="152" t="s">
        <v>326</v>
      </c>
      <c r="K19" s="152" t="s">
        <v>327</v>
      </c>
      <c r="L19" s="152" t="s">
        <v>328</v>
      </c>
      <c r="M19" s="152" t="s">
        <v>329</v>
      </c>
      <c r="N19" s="154">
        <v>7.8</v>
      </c>
      <c r="O19" s="152" t="s">
        <v>348</v>
      </c>
      <c r="P19" s="155"/>
      <c r="Q19" s="156" t="b">
        <v>1</v>
      </c>
      <c r="R19" s="49" t="s">
        <v>331</v>
      </c>
      <c r="S19" s="49" t="s">
        <v>332</v>
      </c>
      <c r="T19" s="49" t="s">
        <v>333</v>
      </c>
      <c r="U19" s="49" t="s">
        <v>334</v>
      </c>
      <c r="V19" s="49">
        <v>2.0</v>
      </c>
    </row>
    <row r="20">
      <c r="A20" s="151" t="s">
        <v>309</v>
      </c>
      <c r="B20" s="152" t="s">
        <v>310</v>
      </c>
      <c r="C20" s="152" t="s">
        <v>311</v>
      </c>
      <c r="D20" s="152">
        <v>11242.0</v>
      </c>
      <c r="E20" s="152" t="s">
        <v>312</v>
      </c>
      <c r="F20" s="153">
        <v>45855.0</v>
      </c>
      <c r="G20" s="152" t="s">
        <v>314</v>
      </c>
      <c r="H20" s="153">
        <v>45862.0</v>
      </c>
      <c r="I20" s="152" t="s">
        <v>314</v>
      </c>
      <c r="J20" s="152" t="s">
        <v>326</v>
      </c>
      <c r="K20" s="152" t="s">
        <v>327</v>
      </c>
      <c r="L20" s="152" t="s">
        <v>328</v>
      </c>
      <c r="M20" s="152" t="s">
        <v>329</v>
      </c>
      <c r="N20" s="154">
        <v>7.8</v>
      </c>
      <c r="O20" s="152" t="s">
        <v>349</v>
      </c>
      <c r="P20" s="155"/>
      <c r="Q20" s="156" t="b">
        <v>1</v>
      </c>
      <c r="R20" s="49" t="s">
        <v>331</v>
      </c>
      <c r="S20" s="49" t="s">
        <v>332</v>
      </c>
      <c r="T20" s="49" t="s">
        <v>333</v>
      </c>
      <c r="U20" s="49" t="s">
        <v>334</v>
      </c>
      <c r="V20" s="49">
        <v>2.0</v>
      </c>
    </row>
    <row r="21">
      <c r="A21" s="151" t="s">
        <v>309</v>
      </c>
      <c r="B21" s="152" t="s">
        <v>310</v>
      </c>
      <c r="C21" s="152" t="s">
        <v>311</v>
      </c>
      <c r="D21" s="152">
        <v>11242.0</v>
      </c>
      <c r="E21" s="152" t="s">
        <v>312</v>
      </c>
      <c r="F21" s="153">
        <v>45855.0</v>
      </c>
      <c r="G21" s="152" t="s">
        <v>314</v>
      </c>
      <c r="H21" s="153">
        <v>45862.0</v>
      </c>
      <c r="I21" s="152" t="s">
        <v>314</v>
      </c>
      <c r="J21" s="152" t="s">
        <v>326</v>
      </c>
      <c r="K21" s="152" t="s">
        <v>327</v>
      </c>
      <c r="L21" s="152" t="s">
        <v>328</v>
      </c>
      <c r="M21" s="152" t="s">
        <v>329</v>
      </c>
      <c r="N21" s="154">
        <v>7.8</v>
      </c>
      <c r="O21" s="152" t="s">
        <v>350</v>
      </c>
      <c r="P21" s="155"/>
      <c r="Q21" s="156" t="b">
        <v>1</v>
      </c>
      <c r="R21" s="49" t="s">
        <v>331</v>
      </c>
      <c r="S21" s="49" t="s">
        <v>332</v>
      </c>
      <c r="T21" s="49" t="s">
        <v>333</v>
      </c>
      <c r="U21" s="49" t="s">
        <v>334</v>
      </c>
      <c r="V21" s="49">
        <v>2.0</v>
      </c>
    </row>
    <row r="22">
      <c r="A22" s="151" t="s">
        <v>309</v>
      </c>
      <c r="B22" s="152" t="s">
        <v>310</v>
      </c>
      <c r="C22" s="152" t="s">
        <v>311</v>
      </c>
      <c r="D22" s="152">
        <v>11242.0</v>
      </c>
      <c r="E22" s="152" t="s">
        <v>312</v>
      </c>
      <c r="F22" s="153">
        <v>45855.0</v>
      </c>
      <c r="G22" s="152" t="s">
        <v>314</v>
      </c>
      <c r="H22" s="153">
        <v>45862.0</v>
      </c>
      <c r="I22" s="152" t="s">
        <v>314</v>
      </c>
      <c r="J22" s="152" t="s">
        <v>326</v>
      </c>
      <c r="K22" s="152" t="s">
        <v>327</v>
      </c>
      <c r="L22" s="152" t="s">
        <v>328</v>
      </c>
      <c r="M22" s="152" t="s">
        <v>329</v>
      </c>
      <c r="N22" s="154">
        <v>7.8</v>
      </c>
      <c r="O22" s="152" t="s">
        <v>351</v>
      </c>
      <c r="P22" s="155"/>
      <c r="Q22" s="156" t="b">
        <v>1</v>
      </c>
      <c r="R22" s="49" t="s">
        <v>331</v>
      </c>
      <c r="S22" s="49" t="s">
        <v>332</v>
      </c>
      <c r="T22" s="49" t="s">
        <v>333</v>
      </c>
      <c r="U22" s="49" t="s">
        <v>334</v>
      </c>
      <c r="V22" s="49">
        <v>2.0</v>
      </c>
    </row>
    <row r="23">
      <c r="A23" s="151" t="s">
        <v>309</v>
      </c>
      <c r="B23" s="152" t="s">
        <v>310</v>
      </c>
      <c r="C23" s="152" t="s">
        <v>311</v>
      </c>
      <c r="D23" s="152">
        <v>11242.0</v>
      </c>
      <c r="E23" s="152" t="s">
        <v>312</v>
      </c>
      <c r="F23" s="153">
        <v>45855.0</v>
      </c>
      <c r="G23" s="152" t="s">
        <v>314</v>
      </c>
      <c r="H23" s="153">
        <v>45862.0</v>
      </c>
      <c r="I23" s="152" t="s">
        <v>314</v>
      </c>
      <c r="J23" s="152" t="s">
        <v>326</v>
      </c>
      <c r="K23" s="152" t="s">
        <v>327</v>
      </c>
      <c r="L23" s="152" t="s">
        <v>328</v>
      </c>
      <c r="M23" s="152" t="s">
        <v>329</v>
      </c>
      <c r="N23" s="154">
        <v>7.8</v>
      </c>
      <c r="O23" s="152" t="s">
        <v>352</v>
      </c>
      <c r="P23" s="155"/>
      <c r="Q23" s="156" t="b">
        <v>1</v>
      </c>
      <c r="R23" s="49" t="s">
        <v>331</v>
      </c>
      <c r="S23" s="49" t="s">
        <v>332</v>
      </c>
      <c r="T23" s="49" t="s">
        <v>333</v>
      </c>
      <c r="U23" s="49" t="s">
        <v>334</v>
      </c>
      <c r="V23" s="49">
        <v>2.0</v>
      </c>
    </row>
    <row r="24">
      <c r="A24" s="151" t="s">
        <v>309</v>
      </c>
      <c r="B24" s="152" t="s">
        <v>310</v>
      </c>
      <c r="C24" s="152" t="s">
        <v>311</v>
      </c>
      <c r="D24" s="152">
        <v>11242.0</v>
      </c>
      <c r="E24" s="152" t="s">
        <v>312</v>
      </c>
      <c r="F24" s="153">
        <v>45855.0</v>
      </c>
      <c r="G24" s="152" t="s">
        <v>314</v>
      </c>
      <c r="H24" s="153">
        <v>45862.0</v>
      </c>
      <c r="I24" s="152" t="s">
        <v>314</v>
      </c>
      <c r="J24" s="152" t="s">
        <v>326</v>
      </c>
      <c r="K24" s="152" t="s">
        <v>327</v>
      </c>
      <c r="L24" s="152" t="s">
        <v>328</v>
      </c>
      <c r="M24" s="152" t="s">
        <v>329</v>
      </c>
      <c r="N24" s="154">
        <v>7.8</v>
      </c>
      <c r="O24" s="152" t="s">
        <v>353</v>
      </c>
      <c r="P24" s="155"/>
      <c r="Q24" s="156" t="b">
        <v>1</v>
      </c>
      <c r="R24" s="157" t="s">
        <v>331</v>
      </c>
      <c r="S24" s="158" t="s">
        <v>332</v>
      </c>
      <c r="T24" s="158" t="s">
        <v>333</v>
      </c>
      <c r="U24" s="158" t="s">
        <v>334</v>
      </c>
      <c r="V24" s="158">
        <v>2.0</v>
      </c>
    </row>
    <row r="25">
      <c r="A25" s="151" t="s">
        <v>309</v>
      </c>
      <c r="B25" s="152" t="s">
        <v>310</v>
      </c>
      <c r="C25" s="152" t="s">
        <v>311</v>
      </c>
      <c r="D25" s="152">
        <v>11242.0</v>
      </c>
      <c r="E25" s="152" t="s">
        <v>312</v>
      </c>
      <c r="F25" s="153">
        <v>45855.0</v>
      </c>
      <c r="G25" s="152" t="s">
        <v>314</v>
      </c>
      <c r="H25" s="153">
        <v>45862.0</v>
      </c>
      <c r="I25" s="152" t="s">
        <v>314</v>
      </c>
      <c r="J25" s="152" t="s">
        <v>326</v>
      </c>
      <c r="K25" s="152" t="s">
        <v>327</v>
      </c>
      <c r="L25" s="152" t="s">
        <v>328</v>
      </c>
      <c r="M25" s="152" t="s">
        <v>329</v>
      </c>
      <c r="N25" s="154">
        <v>7.8</v>
      </c>
      <c r="O25" s="152" t="s">
        <v>354</v>
      </c>
      <c r="P25" s="155"/>
      <c r="Q25" s="156" t="b">
        <v>1</v>
      </c>
      <c r="R25" s="157" t="s">
        <v>331</v>
      </c>
      <c r="S25" s="158" t="s">
        <v>332</v>
      </c>
      <c r="T25" s="158" t="s">
        <v>333</v>
      </c>
      <c r="U25" s="158" t="s">
        <v>334</v>
      </c>
      <c r="V25" s="158">
        <v>2.0</v>
      </c>
    </row>
    <row r="26">
      <c r="A26" s="151" t="s">
        <v>309</v>
      </c>
      <c r="B26" s="152" t="s">
        <v>310</v>
      </c>
      <c r="C26" s="152" t="s">
        <v>311</v>
      </c>
      <c r="D26" s="152">
        <v>11242.0</v>
      </c>
      <c r="E26" s="152" t="s">
        <v>312</v>
      </c>
      <c r="F26" s="153">
        <v>45855.0</v>
      </c>
      <c r="G26" s="152" t="s">
        <v>314</v>
      </c>
      <c r="H26" s="153">
        <v>45862.0</v>
      </c>
      <c r="I26" s="152" t="s">
        <v>314</v>
      </c>
      <c r="J26" s="152" t="s">
        <v>326</v>
      </c>
      <c r="K26" s="152" t="s">
        <v>327</v>
      </c>
      <c r="L26" s="152" t="s">
        <v>328</v>
      </c>
      <c r="M26" s="152" t="s">
        <v>329</v>
      </c>
      <c r="N26" s="154">
        <v>7.8</v>
      </c>
      <c r="O26" s="152" t="s">
        <v>355</v>
      </c>
      <c r="P26" s="155"/>
      <c r="Q26" s="156" t="b">
        <v>1</v>
      </c>
      <c r="R26" s="157" t="s">
        <v>331</v>
      </c>
      <c r="S26" s="158" t="s">
        <v>332</v>
      </c>
      <c r="T26" s="158" t="s">
        <v>333</v>
      </c>
      <c r="U26" s="158" t="s">
        <v>334</v>
      </c>
      <c r="V26" s="158">
        <v>2.0</v>
      </c>
    </row>
    <row r="27">
      <c r="A27" s="151" t="s">
        <v>309</v>
      </c>
      <c r="B27" s="152" t="s">
        <v>310</v>
      </c>
      <c r="C27" s="152" t="s">
        <v>311</v>
      </c>
      <c r="D27" s="152">
        <v>11242.0</v>
      </c>
      <c r="E27" s="152" t="s">
        <v>312</v>
      </c>
      <c r="F27" s="153">
        <v>45855.0</v>
      </c>
      <c r="G27" s="152" t="s">
        <v>314</v>
      </c>
      <c r="H27" s="153">
        <v>45862.0</v>
      </c>
      <c r="I27" s="152" t="s">
        <v>314</v>
      </c>
      <c r="J27" s="152" t="s">
        <v>326</v>
      </c>
      <c r="K27" s="152" t="s">
        <v>327</v>
      </c>
      <c r="L27" s="152" t="s">
        <v>328</v>
      </c>
      <c r="M27" s="152" t="s">
        <v>329</v>
      </c>
      <c r="N27" s="154">
        <v>7.8</v>
      </c>
      <c r="O27" s="152" t="s">
        <v>356</v>
      </c>
      <c r="P27" s="155"/>
      <c r="Q27" s="156" t="b">
        <v>1</v>
      </c>
      <c r="R27" s="157" t="s">
        <v>331</v>
      </c>
      <c r="S27" s="158" t="s">
        <v>332</v>
      </c>
      <c r="T27" s="158" t="s">
        <v>333</v>
      </c>
      <c r="U27" s="158" t="s">
        <v>334</v>
      </c>
      <c r="V27" s="158">
        <v>2.0</v>
      </c>
    </row>
    <row r="28">
      <c r="A28" s="151" t="s">
        <v>309</v>
      </c>
      <c r="B28" s="152" t="s">
        <v>310</v>
      </c>
      <c r="C28" s="152" t="s">
        <v>311</v>
      </c>
      <c r="D28" s="152">
        <v>11242.0</v>
      </c>
      <c r="E28" s="152" t="s">
        <v>312</v>
      </c>
      <c r="F28" s="153">
        <v>45855.0</v>
      </c>
      <c r="G28" s="152" t="s">
        <v>314</v>
      </c>
      <c r="H28" s="153">
        <v>45862.0</v>
      </c>
      <c r="I28" s="152" t="s">
        <v>314</v>
      </c>
      <c r="J28" s="152" t="s">
        <v>326</v>
      </c>
      <c r="K28" s="152" t="s">
        <v>327</v>
      </c>
      <c r="L28" s="152" t="s">
        <v>328</v>
      </c>
      <c r="M28" s="152" t="s">
        <v>329</v>
      </c>
      <c r="N28" s="154">
        <v>7.8</v>
      </c>
      <c r="O28" s="152" t="s">
        <v>357</v>
      </c>
      <c r="P28" s="155"/>
      <c r="Q28" s="156" t="b">
        <v>1</v>
      </c>
      <c r="R28" s="157" t="s">
        <v>331</v>
      </c>
      <c r="S28" s="158" t="s">
        <v>332</v>
      </c>
      <c r="T28" s="158" t="s">
        <v>333</v>
      </c>
      <c r="U28" s="158" t="s">
        <v>334</v>
      </c>
      <c r="V28" s="158">
        <v>2.0</v>
      </c>
    </row>
    <row r="29">
      <c r="A29" s="151" t="s">
        <v>309</v>
      </c>
      <c r="B29" s="152" t="s">
        <v>310</v>
      </c>
      <c r="C29" s="152" t="s">
        <v>311</v>
      </c>
      <c r="D29" s="152">
        <v>11242.0</v>
      </c>
      <c r="E29" s="152" t="s">
        <v>312</v>
      </c>
      <c r="F29" s="153">
        <v>45855.0</v>
      </c>
      <c r="G29" s="152" t="s">
        <v>314</v>
      </c>
      <c r="H29" s="153">
        <v>45862.0</v>
      </c>
      <c r="I29" s="152" t="s">
        <v>314</v>
      </c>
      <c r="J29" s="152" t="s">
        <v>326</v>
      </c>
      <c r="K29" s="152" t="s">
        <v>327</v>
      </c>
      <c r="L29" s="152" t="s">
        <v>328</v>
      </c>
      <c r="M29" s="152" t="s">
        <v>329</v>
      </c>
      <c r="N29" s="154">
        <v>7.8</v>
      </c>
      <c r="O29" s="152" t="s">
        <v>358</v>
      </c>
      <c r="P29" s="155"/>
      <c r="Q29" s="156" t="b">
        <v>1</v>
      </c>
      <c r="R29" s="157" t="s">
        <v>331</v>
      </c>
      <c r="S29" s="158" t="s">
        <v>332</v>
      </c>
      <c r="T29" s="158" t="s">
        <v>333</v>
      </c>
      <c r="U29" s="158" t="s">
        <v>334</v>
      </c>
      <c r="V29" s="158">
        <v>2.0</v>
      </c>
    </row>
    <row r="30">
      <c r="A30" s="151" t="s">
        <v>309</v>
      </c>
      <c r="B30" s="152" t="s">
        <v>310</v>
      </c>
      <c r="C30" s="152" t="s">
        <v>311</v>
      </c>
      <c r="D30" s="152">
        <v>11242.0</v>
      </c>
      <c r="E30" s="152" t="s">
        <v>312</v>
      </c>
      <c r="F30" s="153">
        <v>45855.0</v>
      </c>
      <c r="G30" s="152" t="s">
        <v>314</v>
      </c>
      <c r="H30" s="153">
        <v>45862.0</v>
      </c>
      <c r="I30" s="152" t="s">
        <v>314</v>
      </c>
      <c r="J30" s="152" t="s">
        <v>326</v>
      </c>
      <c r="K30" s="152" t="s">
        <v>327</v>
      </c>
      <c r="L30" s="152" t="s">
        <v>328</v>
      </c>
      <c r="M30" s="152" t="s">
        <v>329</v>
      </c>
      <c r="N30" s="154">
        <v>7.8</v>
      </c>
      <c r="O30" s="152" t="s">
        <v>359</v>
      </c>
      <c r="P30" s="155"/>
      <c r="Q30" s="156" t="b">
        <v>1</v>
      </c>
      <c r="R30" s="157" t="s">
        <v>331</v>
      </c>
      <c r="S30" s="158" t="s">
        <v>332</v>
      </c>
      <c r="T30" s="158" t="s">
        <v>333</v>
      </c>
      <c r="U30" s="158" t="s">
        <v>334</v>
      </c>
      <c r="V30" s="158">
        <v>2.0</v>
      </c>
    </row>
    <row r="31">
      <c r="A31" s="151" t="s">
        <v>309</v>
      </c>
      <c r="B31" s="152" t="s">
        <v>310</v>
      </c>
      <c r="C31" s="152" t="s">
        <v>311</v>
      </c>
      <c r="D31" s="152">
        <v>11242.0</v>
      </c>
      <c r="E31" s="152" t="s">
        <v>312</v>
      </c>
      <c r="F31" s="153">
        <v>45855.0</v>
      </c>
      <c r="G31" s="152" t="s">
        <v>314</v>
      </c>
      <c r="H31" s="153">
        <v>45862.0</v>
      </c>
      <c r="I31" s="152" t="s">
        <v>314</v>
      </c>
      <c r="J31" s="152" t="s">
        <v>326</v>
      </c>
      <c r="K31" s="152" t="s">
        <v>327</v>
      </c>
      <c r="L31" s="152" t="s">
        <v>328</v>
      </c>
      <c r="M31" s="152" t="s">
        <v>329</v>
      </c>
      <c r="N31" s="154">
        <v>7.8</v>
      </c>
      <c r="O31" s="152" t="s">
        <v>360</v>
      </c>
      <c r="P31" s="155"/>
      <c r="Q31" s="156" t="b">
        <v>1</v>
      </c>
      <c r="R31" s="157" t="s">
        <v>331</v>
      </c>
      <c r="S31" s="158" t="s">
        <v>332</v>
      </c>
      <c r="T31" s="158" t="s">
        <v>333</v>
      </c>
      <c r="U31" s="158" t="s">
        <v>334</v>
      </c>
      <c r="V31" s="158">
        <v>2.0</v>
      </c>
    </row>
    <row r="32">
      <c r="A32" s="151" t="s">
        <v>309</v>
      </c>
      <c r="B32" s="152" t="s">
        <v>310</v>
      </c>
      <c r="C32" s="152" t="s">
        <v>311</v>
      </c>
      <c r="D32" s="152">
        <v>11242.0</v>
      </c>
      <c r="E32" s="152" t="s">
        <v>312</v>
      </c>
      <c r="F32" s="153">
        <v>45855.0</v>
      </c>
      <c r="G32" s="152" t="s">
        <v>314</v>
      </c>
      <c r="H32" s="153">
        <v>45862.0</v>
      </c>
      <c r="I32" s="152" t="s">
        <v>314</v>
      </c>
      <c r="J32" s="152" t="s">
        <v>326</v>
      </c>
      <c r="K32" s="152" t="s">
        <v>327</v>
      </c>
      <c r="L32" s="152" t="s">
        <v>328</v>
      </c>
      <c r="M32" s="152" t="s">
        <v>329</v>
      </c>
      <c r="N32" s="154">
        <v>7.8</v>
      </c>
      <c r="O32" s="152" t="s">
        <v>361</v>
      </c>
      <c r="P32" s="155"/>
      <c r="Q32" s="156" t="b">
        <v>1</v>
      </c>
      <c r="R32" s="157" t="s">
        <v>331</v>
      </c>
      <c r="S32" s="158" t="s">
        <v>332</v>
      </c>
      <c r="T32" s="158" t="s">
        <v>333</v>
      </c>
      <c r="U32" s="158" t="s">
        <v>334</v>
      </c>
      <c r="V32" s="158">
        <v>2.0</v>
      </c>
    </row>
    <row r="33">
      <c r="A33" s="151" t="s">
        <v>309</v>
      </c>
      <c r="B33" s="152" t="s">
        <v>310</v>
      </c>
      <c r="C33" s="152" t="s">
        <v>311</v>
      </c>
      <c r="D33" s="152">
        <v>11242.0</v>
      </c>
      <c r="E33" s="152" t="s">
        <v>312</v>
      </c>
      <c r="F33" s="153">
        <v>45855.0</v>
      </c>
      <c r="G33" s="152" t="s">
        <v>314</v>
      </c>
      <c r="H33" s="153">
        <v>45862.0</v>
      </c>
      <c r="I33" s="152" t="s">
        <v>314</v>
      </c>
      <c r="J33" s="152" t="s">
        <v>326</v>
      </c>
      <c r="K33" s="152" t="s">
        <v>327</v>
      </c>
      <c r="L33" s="152" t="s">
        <v>328</v>
      </c>
      <c r="M33" s="152" t="s">
        <v>329</v>
      </c>
      <c r="N33" s="154">
        <v>7.8</v>
      </c>
      <c r="O33" s="152" t="s">
        <v>362</v>
      </c>
      <c r="P33" s="155"/>
      <c r="Q33" s="156" t="b">
        <v>1</v>
      </c>
      <c r="R33" s="157" t="s">
        <v>331</v>
      </c>
      <c r="S33" s="158" t="s">
        <v>332</v>
      </c>
      <c r="T33" s="158" t="s">
        <v>333</v>
      </c>
      <c r="U33" s="158" t="s">
        <v>334</v>
      </c>
      <c r="V33" s="158">
        <v>2.0</v>
      </c>
    </row>
    <row r="34">
      <c r="A34" s="151" t="s">
        <v>309</v>
      </c>
      <c r="B34" s="152" t="s">
        <v>310</v>
      </c>
      <c r="C34" s="152" t="s">
        <v>311</v>
      </c>
      <c r="D34" s="152">
        <v>11242.0</v>
      </c>
      <c r="E34" s="152" t="s">
        <v>312</v>
      </c>
      <c r="F34" s="153">
        <v>45855.0</v>
      </c>
      <c r="G34" s="152" t="s">
        <v>314</v>
      </c>
      <c r="H34" s="153">
        <v>45862.0</v>
      </c>
      <c r="I34" s="152" t="s">
        <v>314</v>
      </c>
      <c r="J34" s="152" t="s">
        <v>326</v>
      </c>
      <c r="K34" s="152" t="s">
        <v>327</v>
      </c>
      <c r="L34" s="152" t="s">
        <v>328</v>
      </c>
      <c r="M34" s="152" t="s">
        <v>329</v>
      </c>
      <c r="N34" s="154">
        <v>7.8</v>
      </c>
      <c r="O34" s="152" t="s">
        <v>363</v>
      </c>
      <c r="P34" s="155"/>
      <c r="Q34" s="156" t="b">
        <v>1</v>
      </c>
      <c r="R34" s="157" t="s">
        <v>331</v>
      </c>
      <c r="S34" s="158" t="s">
        <v>332</v>
      </c>
      <c r="T34" s="158" t="s">
        <v>333</v>
      </c>
      <c r="U34" s="158" t="s">
        <v>334</v>
      </c>
      <c r="V34" s="158">
        <v>2.0</v>
      </c>
    </row>
    <row r="35">
      <c r="A35" s="151" t="s">
        <v>309</v>
      </c>
      <c r="B35" s="152" t="s">
        <v>310</v>
      </c>
      <c r="C35" s="152" t="s">
        <v>311</v>
      </c>
      <c r="D35" s="152">
        <v>11242.0</v>
      </c>
      <c r="E35" s="152" t="s">
        <v>312</v>
      </c>
      <c r="F35" s="153">
        <v>45855.0</v>
      </c>
      <c r="G35" s="152" t="s">
        <v>314</v>
      </c>
      <c r="H35" s="153">
        <v>45862.0</v>
      </c>
      <c r="I35" s="152" t="s">
        <v>314</v>
      </c>
      <c r="J35" s="152" t="s">
        <v>326</v>
      </c>
      <c r="K35" s="152" t="s">
        <v>327</v>
      </c>
      <c r="L35" s="152" t="s">
        <v>328</v>
      </c>
      <c r="M35" s="152" t="s">
        <v>329</v>
      </c>
      <c r="N35" s="154">
        <v>7.8</v>
      </c>
      <c r="O35" s="152" t="s">
        <v>364</v>
      </c>
      <c r="P35" s="155"/>
      <c r="Q35" s="156" t="b">
        <v>1</v>
      </c>
      <c r="R35" s="157" t="s">
        <v>331</v>
      </c>
      <c r="S35" s="158" t="s">
        <v>332</v>
      </c>
      <c r="T35" s="158" t="s">
        <v>333</v>
      </c>
      <c r="U35" s="158" t="s">
        <v>334</v>
      </c>
      <c r="V35" s="158">
        <v>2.0</v>
      </c>
    </row>
    <row r="36">
      <c r="A36" s="151" t="s">
        <v>309</v>
      </c>
      <c r="B36" s="152" t="s">
        <v>310</v>
      </c>
      <c r="C36" s="152" t="s">
        <v>311</v>
      </c>
      <c r="D36" s="152">
        <v>11363.0</v>
      </c>
      <c r="E36" s="152" t="s">
        <v>312</v>
      </c>
      <c r="F36" s="153">
        <v>45855.0</v>
      </c>
      <c r="G36" s="152" t="s">
        <v>314</v>
      </c>
      <c r="H36" s="153">
        <v>45862.0</v>
      </c>
      <c r="I36" s="152" t="s">
        <v>314</v>
      </c>
      <c r="J36" s="152" t="s">
        <v>365</v>
      </c>
      <c r="K36" s="152" t="s">
        <v>366</v>
      </c>
      <c r="L36" s="152" t="s">
        <v>367</v>
      </c>
      <c r="M36" s="152" t="s">
        <v>368</v>
      </c>
      <c r="N36" s="154">
        <v>7.952</v>
      </c>
      <c r="O36" s="152" t="s">
        <v>369</v>
      </c>
      <c r="P36" s="155"/>
      <c r="Q36" s="156" t="b">
        <v>1</v>
      </c>
      <c r="R36" s="157" t="s">
        <v>370</v>
      </c>
      <c r="S36" s="158" t="s">
        <v>371</v>
      </c>
      <c r="T36" s="158" t="s">
        <v>372</v>
      </c>
      <c r="U36" s="158" t="s">
        <v>373</v>
      </c>
      <c r="V36" s="158">
        <v>3.0</v>
      </c>
    </row>
    <row r="37">
      <c r="A37" s="151" t="s">
        <v>309</v>
      </c>
      <c r="B37" s="152" t="s">
        <v>310</v>
      </c>
      <c r="C37" s="152" t="s">
        <v>311</v>
      </c>
      <c r="D37" s="152">
        <v>11363.0</v>
      </c>
      <c r="E37" s="152" t="s">
        <v>312</v>
      </c>
      <c r="F37" s="153">
        <v>45855.0</v>
      </c>
      <c r="G37" s="152" t="s">
        <v>314</v>
      </c>
      <c r="H37" s="153">
        <v>45862.0</v>
      </c>
      <c r="I37" s="152" t="s">
        <v>314</v>
      </c>
      <c r="J37" s="152" t="s">
        <v>365</v>
      </c>
      <c r="K37" s="152" t="s">
        <v>366</v>
      </c>
      <c r="L37" s="152" t="s">
        <v>367</v>
      </c>
      <c r="M37" s="152" t="s">
        <v>368</v>
      </c>
      <c r="N37" s="154">
        <v>7.952</v>
      </c>
      <c r="O37" s="152" t="s">
        <v>374</v>
      </c>
      <c r="P37" s="155"/>
      <c r="Q37" s="156" t="b">
        <v>1</v>
      </c>
      <c r="R37" s="157" t="s">
        <v>370</v>
      </c>
      <c r="S37" s="158" t="s">
        <v>371</v>
      </c>
      <c r="T37" s="158" t="s">
        <v>372</v>
      </c>
      <c r="U37" s="158" t="s">
        <v>373</v>
      </c>
      <c r="V37" s="158">
        <v>3.0</v>
      </c>
    </row>
    <row r="38">
      <c r="A38" s="151" t="s">
        <v>309</v>
      </c>
      <c r="B38" s="152" t="s">
        <v>310</v>
      </c>
      <c r="C38" s="152" t="s">
        <v>311</v>
      </c>
      <c r="D38" s="152">
        <v>11363.0</v>
      </c>
      <c r="E38" s="152" t="s">
        <v>312</v>
      </c>
      <c r="F38" s="153">
        <v>45855.0</v>
      </c>
      <c r="G38" s="152" t="s">
        <v>314</v>
      </c>
      <c r="H38" s="153">
        <v>45862.0</v>
      </c>
      <c r="I38" s="152" t="s">
        <v>314</v>
      </c>
      <c r="J38" s="152" t="s">
        <v>365</v>
      </c>
      <c r="K38" s="152" t="s">
        <v>366</v>
      </c>
      <c r="L38" s="152" t="s">
        <v>367</v>
      </c>
      <c r="M38" s="152" t="s">
        <v>368</v>
      </c>
      <c r="N38" s="154">
        <v>7.952</v>
      </c>
      <c r="O38" s="152" t="s">
        <v>375</v>
      </c>
      <c r="P38" s="155"/>
      <c r="Q38" s="156" t="b">
        <v>1</v>
      </c>
      <c r="R38" s="157" t="s">
        <v>370</v>
      </c>
      <c r="S38" s="158" t="s">
        <v>371</v>
      </c>
      <c r="T38" s="158" t="s">
        <v>372</v>
      </c>
      <c r="U38" s="158" t="s">
        <v>373</v>
      </c>
      <c r="V38" s="158">
        <v>3.0</v>
      </c>
    </row>
    <row r="39">
      <c r="A39" s="151" t="s">
        <v>309</v>
      </c>
      <c r="B39" s="152" t="s">
        <v>310</v>
      </c>
      <c r="C39" s="152" t="s">
        <v>311</v>
      </c>
      <c r="D39" s="152">
        <v>11363.0</v>
      </c>
      <c r="E39" s="152" t="s">
        <v>312</v>
      </c>
      <c r="F39" s="153">
        <v>45855.0</v>
      </c>
      <c r="G39" s="152" t="s">
        <v>314</v>
      </c>
      <c r="H39" s="153">
        <v>45862.0</v>
      </c>
      <c r="I39" s="152" t="s">
        <v>314</v>
      </c>
      <c r="J39" s="152" t="s">
        <v>365</v>
      </c>
      <c r="K39" s="152" t="s">
        <v>366</v>
      </c>
      <c r="L39" s="152" t="s">
        <v>367</v>
      </c>
      <c r="M39" s="152" t="s">
        <v>368</v>
      </c>
      <c r="N39" s="154">
        <v>7.952</v>
      </c>
      <c r="O39" s="152" t="s">
        <v>376</v>
      </c>
      <c r="P39" s="155"/>
      <c r="Q39" s="156" t="b">
        <v>1</v>
      </c>
      <c r="R39" s="157" t="s">
        <v>370</v>
      </c>
      <c r="S39" s="158" t="s">
        <v>371</v>
      </c>
      <c r="T39" s="158" t="s">
        <v>372</v>
      </c>
      <c r="U39" s="158" t="s">
        <v>373</v>
      </c>
      <c r="V39" s="158">
        <v>3.0</v>
      </c>
    </row>
    <row r="40">
      <c r="A40" s="151" t="s">
        <v>309</v>
      </c>
      <c r="B40" s="152" t="s">
        <v>310</v>
      </c>
      <c r="C40" s="152" t="s">
        <v>311</v>
      </c>
      <c r="D40" s="152">
        <v>11363.0</v>
      </c>
      <c r="E40" s="152" t="s">
        <v>312</v>
      </c>
      <c r="F40" s="153">
        <v>45855.0</v>
      </c>
      <c r="G40" s="152" t="s">
        <v>314</v>
      </c>
      <c r="H40" s="153">
        <v>45862.0</v>
      </c>
      <c r="I40" s="152" t="s">
        <v>314</v>
      </c>
      <c r="J40" s="152" t="s">
        <v>365</v>
      </c>
      <c r="K40" s="152" t="s">
        <v>366</v>
      </c>
      <c r="L40" s="152" t="s">
        <v>367</v>
      </c>
      <c r="M40" s="152" t="s">
        <v>368</v>
      </c>
      <c r="N40" s="154">
        <v>7.952</v>
      </c>
      <c r="O40" s="152" t="s">
        <v>344</v>
      </c>
      <c r="P40" s="155"/>
      <c r="Q40" s="156" t="b">
        <v>1</v>
      </c>
      <c r="R40" s="157" t="s">
        <v>370</v>
      </c>
      <c r="S40" s="158" t="s">
        <v>371</v>
      </c>
      <c r="T40" s="158" t="s">
        <v>372</v>
      </c>
      <c r="U40" s="158" t="s">
        <v>373</v>
      </c>
      <c r="V40" s="158">
        <v>3.0</v>
      </c>
    </row>
    <row r="41">
      <c r="A41" s="151" t="s">
        <v>309</v>
      </c>
      <c r="B41" s="152" t="s">
        <v>310</v>
      </c>
      <c r="C41" s="152" t="s">
        <v>311</v>
      </c>
      <c r="D41" s="152">
        <v>11363.0</v>
      </c>
      <c r="E41" s="152" t="s">
        <v>312</v>
      </c>
      <c r="F41" s="153">
        <v>45855.0</v>
      </c>
      <c r="G41" s="152" t="s">
        <v>314</v>
      </c>
      <c r="H41" s="153">
        <v>45862.0</v>
      </c>
      <c r="I41" s="152" t="s">
        <v>314</v>
      </c>
      <c r="J41" s="152" t="s">
        <v>365</v>
      </c>
      <c r="K41" s="152" t="s">
        <v>366</v>
      </c>
      <c r="L41" s="152" t="s">
        <v>367</v>
      </c>
      <c r="M41" s="152" t="s">
        <v>368</v>
      </c>
      <c r="N41" s="154">
        <v>7.952</v>
      </c>
      <c r="O41" s="152" t="s">
        <v>345</v>
      </c>
      <c r="P41" s="155"/>
      <c r="Q41" s="156" t="b">
        <v>1</v>
      </c>
      <c r="R41" s="157" t="s">
        <v>370</v>
      </c>
      <c r="S41" s="158" t="s">
        <v>371</v>
      </c>
      <c r="T41" s="158" t="s">
        <v>372</v>
      </c>
      <c r="U41" s="158" t="s">
        <v>373</v>
      </c>
      <c r="V41" s="158">
        <v>3.0</v>
      </c>
    </row>
    <row r="42">
      <c r="A42" s="151" t="s">
        <v>309</v>
      </c>
      <c r="B42" s="152" t="s">
        <v>310</v>
      </c>
      <c r="C42" s="152" t="s">
        <v>311</v>
      </c>
      <c r="D42" s="152">
        <v>11363.0</v>
      </c>
      <c r="E42" s="152" t="s">
        <v>312</v>
      </c>
      <c r="F42" s="153">
        <v>45855.0</v>
      </c>
      <c r="G42" s="152" t="s">
        <v>314</v>
      </c>
      <c r="H42" s="153">
        <v>45862.0</v>
      </c>
      <c r="I42" s="152" t="s">
        <v>314</v>
      </c>
      <c r="J42" s="152" t="s">
        <v>365</v>
      </c>
      <c r="K42" s="152" t="s">
        <v>366</v>
      </c>
      <c r="L42" s="152" t="s">
        <v>367</v>
      </c>
      <c r="M42" s="152" t="s">
        <v>368</v>
      </c>
      <c r="N42" s="154">
        <v>7.952</v>
      </c>
      <c r="O42" s="152" t="s">
        <v>377</v>
      </c>
      <c r="P42" s="155"/>
      <c r="Q42" s="156" t="b">
        <v>1</v>
      </c>
      <c r="R42" s="157" t="s">
        <v>370</v>
      </c>
      <c r="S42" s="158" t="s">
        <v>371</v>
      </c>
      <c r="T42" s="158" t="s">
        <v>372</v>
      </c>
      <c r="U42" s="158" t="s">
        <v>373</v>
      </c>
      <c r="V42" s="158">
        <v>3.0</v>
      </c>
    </row>
    <row r="43">
      <c r="A43" s="151" t="s">
        <v>309</v>
      </c>
      <c r="B43" s="152" t="s">
        <v>310</v>
      </c>
      <c r="C43" s="152" t="s">
        <v>311</v>
      </c>
      <c r="D43" s="152">
        <v>11363.0</v>
      </c>
      <c r="E43" s="152" t="s">
        <v>312</v>
      </c>
      <c r="F43" s="153">
        <v>45855.0</v>
      </c>
      <c r="G43" s="152" t="s">
        <v>314</v>
      </c>
      <c r="H43" s="153">
        <v>45862.0</v>
      </c>
      <c r="I43" s="152" t="s">
        <v>314</v>
      </c>
      <c r="J43" s="152" t="s">
        <v>365</v>
      </c>
      <c r="K43" s="152" t="s">
        <v>366</v>
      </c>
      <c r="L43" s="152" t="s">
        <v>367</v>
      </c>
      <c r="M43" s="152" t="s">
        <v>368</v>
      </c>
      <c r="N43" s="154">
        <v>7.952</v>
      </c>
      <c r="O43" s="152" t="s">
        <v>378</v>
      </c>
      <c r="P43" s="155"/>
      <c r="Q43" s="156" t="b">
        <v>1</v>
      </c>
      <c r="R43" s="157" t="s">
        <v>370</v>
      </c>
      <c r="S43" s="158" t="s">
        <v>371</v>
      </c>
      <c r="T43" s="158" t="s">
        <v>372</v>
      </c>
      <c r="U43" s="158" t="s">
        <v>373</v>
      </c>
      <c r="V43" s="158">
        <v>3.0</v>
      </c>
    </row>
    <row r="44">
      <c r="A44" s="151" t="s">
        <v>309</v>
      </c>
      <c r="B44" s="152" t="s">
        <v>310</v>
      </c>
      <c r="C44" s="152" t="s">
        <v>311</v>
      </c>
      <c r="D44" s="152">
        <v>11363.0</v>
      </c>
      <c r="E44" s="152" t="s">
        <v>312</v>
      </c>
      <c r="F44" s="153">
        <v>45855.0</v>
      </c>
      <c r="G44" s="152" t="s">
        <v>314</v>
      </c>
      <c r="H44" s="153">
        <v>45862.0</v>
      </c>
      <c r="I44" s="152" t="s">
        <v>314</v>
      </c>
      <c r="J44" s="152" t="s">
        <v>365</v>
      </c>
      <c r="K44" s="152" t="s">
        <v>366</v>
      </c>
      <c r="L44" s="152" t="s">
        <v>367</v>
      </c>
      <c r="M44" s="152" t="s">
        <v>368</v>
      </c>
      <c r="N44" s="154">
        <v>7.952</v>
      </c>
      <c r="O44" s="152" t="s">
        <v>379</v>
      </c>
      <c r="P44" s="155"/>
      <c r="Q44" s="156" t="b">
        <v>1</v>
      </c>
      <c r="R44" s="157" t="s">
        <v>370</v>
      </c>
      <c r="S44" s="158" t="s">
        <v>371</v>
      </c>
      <c r="T44" s="158" t="s">
        <v>372</v>
      </c>
      <c r="U44" s="158" t="s">
        <v>373</v>
      </c>
      <c r="V44" s="158">
        <v>3.0</v>
      </c>
    </row>
    <row r="45">
      <c r="A45" s="151" t="s">
        <v>309</v>
      </c>
      <c r="B45" s="152" t="s">
        <v>310</v>
      </c>
      <c r="C45" s="152" t="s">
        <v>311</v>
      </c>
      <c r="D45" s="152">
        <v>11363.0</v>
      </c>
      <c r="E45" s="152" t="s">
        <v>312</v>
      </c>
      <c r="F45" s="153">
        <v>45855.0</v>
      </c>
      <c r="G45" s="152" t="s">
        <v>314</v>
      </c>
      <c r="H45" s="153">
        <v>45862.0</v>
      </c>
      <c r="I45" s="152" t="s">
        <v>314</v>
      </c>
      <c r="J45" s="152" t="s">
        <v>365</v>
      </c>
      <c r="K45" s="152" t="s">
        <v>366</v>
      </c>
      <c r="L45" s="152" t="s">
        <v>367</v>
      </c>
      <c r="M45" s="152" t="s">
        <v>368</v>
      </c>
      <c r="N45" s="154">
        <v>7.952</v>
      </c>
      <c r="O45" s="152" t="s">
        <v>380</v>
      </c>
      <c r="P45" s="155"/>
      <c r="Q45" s="156" t="b">
        <v>1</v>
      </c>
      <c r="R45" s="157" t="s">
        <v>370</v>
      </c>
      <c r="S45" s="158" t="s">
        <v>371</v>
      </c>
      <c r="T45" s="158" t="s">
        <v>372</v>
      </c>
      <c r="U45" s="158" t="s">
        <v>373</v>
      </c>
      <c r="V45" s="158">
        <v>3.0</v>
      </c>
    </row>
    <row r="46">
      <c r="A46" s="151" t="s">
        <v>309</v>
      </c>
      <c r="B46" s="152" t="s">
        <v>310</v>
      </c>
      <c r="C46" s="152" t="s">
        <v>311</v>
      </c>
      <c r="D46" s="152">
        <v>11363.0</v>
      </c>
      <c r="E46" s="152" t="s">
        <v>312</v>
      </c>
      <c r="F46" s="153">
        <v>45855.0</v>
      </c>
      <c r="G46" s="152" t="s">
        <v>314</v>
      </c>
      <c r="H46" s="153">
        <v>45862.0</v>
      </c>
      <c r="I46" s="152" t="s">
        <v>314</v>
      </c>
      <c r="J46" s="152" t="s">
        <v>365</v>
      </c>
      <c r="K46" s="152" t="s">
        <v>366</v>
      </c>
      <c r="L46" s="152" t="s">
        <v>367</v>
      </c>
      <c r="M46" s="152" t="s">
        <v>368</v>
      </c>
      <c r="N46" s="154">
        <v>7.952</v>
      </c>
      <c r="O46" s="152" t="s">
        <v>357</v>
      </c>
      <c r="P46" s="155"/>
      <c r="Q46" s="156" t="b">
        <v>1</v>
      </c>
      <c r="R46" s="157" t="s">
        <v>370</v>
      </c>
      <c r="S46" s="158" t="s">
        <v>371</v>
      </c>
      <c r="T46" s="158" t="s">
        <v>372</v>
      </c>
      <c r="U46" s="158" t="s">
        <v>373</v>
      </c>
      <c r="V46" s="158">
        <v>3.0</v>
      </c>
    </row>
    <row r="47">
      <c r="A47" s="151" t="s">
        <v>309</v>
      </c>
      <c r="B47" s="152" t="s">
        <v>310</v>
      </c>
      <c r="C47" s="152" t="s">
        <v>311</v>
      </c>
      <c r="D47" s="152">
        <v>11363.0</v>
      </c>
      <c r="E47" s="152" t="s">
        <v>312</v>
      </c>
      <c r="F47" s="153">
        <v>45855.0</v>
      </c>
      <c r="G47" s="152" t="s">
        <v>314</v>
      </c>
      <c r="H47" s="153">
        <v>45862.0</v>
      </c>
      <c r="I47" s="152" t="s">
        <v>314</v>
      </c>
      <c r="J47" s="152" t="s">
        <v>365</v>
      </c>
      <c r="K47" s="152" t="s">
        <v>366</v>
      </c>
      <c r="L47" s="152" t="s">
        <v>367</v>
      </c>
      <c r="M47" s="152" t="s">
        <v>368</v>
      </c>
      <c r="N47" s="154">
        <v>7.952</v>
      </c>
      <c r="O47" s="152" t="s">
        <v>358</v>
      </c>
      <c r="P47" s="155"/>
      <c r="Q47" s="156" t="b">
        <v>1</v>
      </c>
      <c r="R47" s="157" t="s">
        <v>370</v>
      </c>
      <c r="S47" s="158" t="s">
        <v>371</v>
      </c>
      <c r="T47" s="158" t="s">
        <v>372</v>
      </c>
      <c r="U47" s="158" t="s">
        <v>373</v>
      </c>
      <c r="V47" s="158">
        <v>3.0</v>
      </c>
    </row>
    <row r="48">
      <c r="A48" s="151" t="s">
        <v>309</v>
      </c>
      <c r="B48" s="152" t="s">
        <v>310</v>
      </c>
      <c r="C48" s="152" t="s">
        <v>311</v>
      </c>
      <c r="D48" s="152">
        <v>11363.0</v>
      </c>
      <c r="E48" s="152" t="s">
        <v>312</v>
      </c>
      <c r="F48" s="153">
        <v>45855.0</v>
      </c>
      <c r="G48" s="152" t="s">
        <v>314</v>
      </c>
      <c r="H48" s="153">
        <v>45862.0</v>
      </c>
      <c r="I48" s="152" t="s">
        <v>314</v>
      </c>
      <c r="J48" s="152" t="s">
        <v>365</v>
      </c>
      <c r="K48" s="152" t="s">
        <v>366</v>
      </c>
      <c r="L48" s="152" t="s">
        <v>367</v>
      </c>
      <c r="M48" s="152" t="s">
        <v>368</v>
      </c>
      <c r="N48" s="154">
        <v>7.952</v>
      </c>
      <c r="O48" s="152" t="s">
        <v>381</v>
      </c>
      <c r="P48" s="155"/>
      <c r="Q48" s="156" t="b">
        <v>1</v>
      </c>
      <c r="R48" s="49" t="s">
        <v>370</v>
      </c>
      <c r="S48" s="49" t="s">
        <v>371</v>
      </c>
      <c r="T48" s="49" t="s">
        <v>372</v>
      </c>
      <c r="U48" s="49" t="s">
        <v>373</v>
      </c>
      <c r="V48" s="49">
        <v>3.0</v>
      </c>
    </row>
    <row r="49">
      <c r="A49" s="151" t="s">
        <v>309</v>
      </c>
      <c r="B49" s="152" t="s">
        <v>310</v>
      </c>
      <c r="C49" s="152" t="s">
        <v>311</v>
      </c>
      <c r="D49" s="152">
        <v>11363.0</v>
      </c>
      <c r="E49" s="152" t="s">
        <v>312</v>
      </c>
      <c r="F49" s="153">
        <v>45855.0</v>
      </c>
      <c r="G49" s="152" t="s">
        <v>314</v>
      </c>
      <c r="H49" s="153">
        <v>45862.0</v>
      </c>
      <c r="I49" s="152" t="s">
        <v>314</v>
      </c>
      <c r="J49" s="152" t="s">
        <v>365</v>
      </c>
      <c r="K49" s="152" t="s">
        <v>366</v>
      </c>
      <c r="L49" s="152" t="s">
        <v>367</v>
      </c>
      <c r="M49" s="152" t="s">
        <v>368</v>
      </c>
      <c r="N49" s="154">
        <v>7.952</v>
      </c>
      <c r="O49" s="152" t="s">
        <v>382</v>
      </c>
      <c r="P49" s="155"/>
      <c r="Q49" s="156" t="b">
        <v>1</v>
      </c>
      <c r="R49" s="49" t="s">
        <v>370</v>
      </c>
      <c r="S49" s="49" t="s">
        <v>371</v>
      </c>
      <c r="T49" s="49" t="s">
        <v>372</v>
      </c>
      <c r="U49" s="49" t="s">
        <v>373</v>
      </c>
      <c r="V49" s="49">
        <v>3.0</v>
      </c>
    </row>
    <row r="50">
      <c r="A50" s="151" t="s">
        <v>309</v>
      </c>
      <c r="B50" s="152" t="s">
        <v>310</v>
      </c>
      <c r="C50" s="152" t="s">
        <v>311</v>
      </c>
      <c r="D50" s="152">
        <v>11363.0</v>
      </c>
      <c r="E50" s="152" t="s">
        <v>312</v>
      </c>
      <c r="F50" s="153">
        <v>45855.0</v>
      </c>
      <c r="G50" s="152" t="s">
        <v>314</v>
      </c>
      <c r="H50" s="153">
        <v>45862.0</v>
      </c>
      <c r="I50" s="152" t="s">
        <v>314</v>
      </c>
      <c r="J50" s="152" t="s">
        <v>365</v>
      </c>
      <c r="K50" s="152" t="s">
        <v>366</v>
      </c>
      <c r="L50" s="152" t="s">
        <v>367</v>
      </c>
      <c r="M50" s="152" t="s">
        <v>368</v>
      </c>
      <c r="N50" s="152">
        <v>7.952</v>
      </c>
      <c r="O50" s="152" t="s">
        <v>383</v>
      </c>
      <c r="P50" s="155"/>
      <c r="Q50" s="156" t="b">
        <v>1</v>
      </c>
      <c r="R50" s="49" t="s">
        <v>370</v>
      </c>
      <c r="S50" s="49" t="s">
        <v>371</v>
      </c>
      <c r="T50" s="49" t="s">
        <v>372</v>
      </c>
      <c r="U50" s="49" t="s">
        <v>373</v>
      </c>
      <c r="V50" s="49">
        <v>3.0</v>
      </c>
    </row>
    <row r="51">
      <c r="A51" s="151" t="s">
        <v>309</v>
      </c>
      <c r="B51" s="152" t="s">
        <v>310</v>
      </c>
      <c r="C51" s="152" t="s">
        <v>311</v>
      </c>
      <c r="D51" s="152">
        <v>11363.0</v>
      </c>
      <c r="E51" s="152" t="s">
        <v>312</v>
      </c>
      <c r="F51" s="153">
        <v>45855.0</v>
      </c>
      <c r="G51" s="152" t="s">
        <v>314</v>
      </c>
      <c r="H51" s="153">
        <v>45862.0</v>
      </c>
      <c r="I51" s="152" t="s">
        <v>314</v>
      </c>
      <c r="J51" s="152" t="s">
        <v>365</v>
      </c>
      <c r="K51" s="152" t="s">
        <v>366</v>
      </c>
      <c r="L51" s="152" t="s">
        <v>367</v>
      </c>
      <c r="M51" s="152" t="s">
        <v>368</v>
      </c>
      <c r="N51" s="152">
        <v>7.952</v>
      </c>
      <c r="O51" s="152" t="s">
        <v>384</v>
      </c>
      <c r="P51" s="155"/>
      <c r="Q51" s="156" t="b">
        <v>1</v>
      </c>
      <c r="R51" s="49" t="s">
        <v>370</v>
      </c>
      <c r="S51" s="49" t="s">
        <v>371</v>
      </c>
      <c r="T51" s="49" t="s">
        <v>372</v>
      </c>
      <c r="U51" s="49" t="s">
        <v>373</v>
      </c>
      <c r="V51" s="49">
        <v>3.0</v>
      </c>
    </row>
    <row r="52">
      <c r="A52" s="151" t="s">
        <v>309</v>
      </c>
      <c r="B52" s="152" t="s">
        <v>310</v>
      </c>
      <c r="C52" s="152" t="s">
        <v>311</v>
      </c>
      <c r="D52" s="152">
        <v>11455.0</v>
      </c>
      <c r="E52" s="152" t="s">
        <v>312</v>
      </c>
      <c r="F52" s="153">
        <v>45855.0</v>
      </c>
      <c r="G52" s="152" t="s">
        <v>314</v>
      </c>
      <c r="H52" s="153">
        <v>45862.0</v>
      </c>
      <c r="I52" s="152" t="s">
        <v>314</v>
      </c>
      <c r="J52" s="152" t="s">
        <v>385</v>
      </c>
      <c r="K52" s="152" t="s">
        <v>327</v>
      </c>
      <c r="L52" s="152" t="s">
        <v>386</v>
      </c>
      <c r="M52" s="152" t="s">
        <v>387</v>
      </c>
      <c r="N52" s="152">
        <v>8.201</v>
      </c>
      <c r="O52" s="152" t="s">
        <v>388</v>
      </c>
      <c r="P52" s="155"/>
      <c r="Q52" s="156" t="b">
        <v>1</v>
      </c>
      <c r="R52" s="49" t="s">
        <v>389</v>
      </c>
      <c r="S52" s="49" t="s">
        <v>390</v>
      </c>
      <c r="T52" s="49" t="s">
        <v>391</v>
      </c>
      <c r="U52" s="49" t="s">
        <v>392</v>
      </c>
      <c r="V52" s="49">
        <v>2.0</v>
      </c>
    </row>
    <row r="53">
      <c r="A53" s="151" t="s">
        <v>309</v>
      </c>
      <c r="B53" s="152" t="s">
        <v>310</v>
      </c>
      <c r="C53" s="152" t="s">
        <v>311</v>
      </c>
      <c r="D53" s="152">
        <v>11455.0</v>
      </c>
      <c r="E53" s="152" t="s">
        <v>312</v>
      </c>
      <c r="F53" s="153">
        <v>45855.0</v>
      </c>
      <c r="G53" s="152" t="s">
        <v>314</v>
      </c>
      <c r="H53" s="153">
        <v>45862.0</v>
      </c>
      <c r="I53" s="152" t="s">
        <v>314</v>
      </c>
      <c r="J53" s="152" t="s">
        <v>385</v>
      </c>
      <c r="K53" s="152" t="s">
        <v>327</v>
      </c>
      <c r="L53" s="152" t="s">
        <v>386</v>
      </c>
      <c r="M53" s="152" t="s">
        <v>387</v>
      </c>
      <c r="N53" s="152">
        <v>8.201</v>
      </c>
      <c r="O53" s="152" t="s">
        <v>393</v>
      </c>
      <c r="P53" s="155"/>
      <c r="Q53" s="156" t="b">
        <v>1</v>
      </c>
      <c r="R53" s="49" t="s">
        <v>389</v>
      </c>
      <c r="S53" s="49" t="s">
        <v>390</v>
      </c>
      <c r="T53" s="49" t="s">
        <v>391</v>
      </c>
      <c r="U53" s="49" t="s">
        <v>392</v>
      </c>
      <c r="V53" s="49">
        <v>2.0</v>
      </c>
    </row>
    <row r="54">
      <c r="A54" s="151" t="s">
        <v>309</v>
      </c>
      <c r="B54" s="152" t="s">
        <v>310</v>
      </c>
      <c r="C54" s="152" t="s">
        <v>311</v>
      </c>
      <c r="D54" s="152">
        <v>11455.0</v>
      </c>
      <c r="E54" s="152" t="s">
        <v>312</v>
      </c>
      <c r="F54" s="153">
        <v>45855.0</v>
      </c>
      <c r="G54" s="152" t="s">
        <v>314</v>
      </c>
      <c r="H54" s="153">
        <v>45862.0</v>
      </c>
      <c r="I54" s="152" t="s">
        <v>314</v>
      </c>
      <c r="J54" s="152" t="s">
        <v>385</v>
      </c>
      <c r="K54" s="152" t="s">
        <v>327</v>
      </c>
      <c r="L54" s="152" t="s">
        <v>386</v>
      </c>
      <c r="M54" s="152" t="s">
        <v>387</v>
      </c>
      <c r="N54" s="152">
        <v>8.201</v>
      </c>
      <c r="O54" s="152" t="s">
        <v>394</v>
      </c>
      <c r="P54" s="155"/>
      <c r="Q54" s="156" t="b">
        <v>1</v>
      </c>
      <c r="R54" s="49" t="s">
        <v>389</v>
      </c>
      <c r="S54" s="49" t="s">
        <v>390</v>
      </c>
      <c r="T54" s="49" t="s">
        <v>391</v>
      </c>
      <c r="U54" s="49" t="s">
        <v>392</v>
      </c>
      <c r="V54" s="49">
        <v>2.0</v>
      </c>
    </row>
    <row r="55">
      <c r="A55" s="151" t="s">
        <v>309</v>
      </c>
      <c r="B55" s="152" t="s">
        <v>310</v>
      </c>
      <c r="C55" s="152" t="s">
        <v>311</v>
      </c>
      <c r="D55" s="152">
        <v>11455.0</v>
      </c>
      <c r="E55" s="152" t="s">
        <v>312</v>
      </c>
      <c r="F55" s="153">
        <v>45855.0</v>
      </c>
      <c r="G55" s="152" t="s">
        <v>314</v>
      </c>
      <c r="H55" s="153">
        <v>45862.0</v>
      </c>
      <c r="I55" s="152" t="s">
        <v>314</v>
      </c>
      <c r="J55" s="152" t="s">
        <v>385</v>
      </c>
      <c r="K55" s="152" t="s">
        <v>327</v>
      </c>
      <c r="L55" s="152" t="s">
        <v>386</v>
      </c>
      <c r="M55" s="152" t="s">
        <v>387</v>
      </c>
      <c r="N55" s="152">
        <v>8.201</v>
      </c>
      <c r="O55" s="152" t="s">
        <v>395</v>
      </c>
      <c r="P55" s="155"/>
      <c r="Q55" s="156" t="b">
        <v>1</v>
      </c>
      <c r="R55" s="49" t="s">
        <v>389</v>
      </c>
      <c r="S55" s="49" t="s">
        <v>390</v>
      </c>
      <c r="T55" s="49" t="s">
        <v>391</v>
      </c>
      <c r="U55" s="49" t="s">
        <v>392</v>
      </c>
      <c r="V55" s="49">
        <v>2.0</v>
      </c>
    </row>
    <row r="56">
      <c r="A56" s="151" t="s">
        <v>309</v>
      </c>
      <c r="B56" s="152" t="s">
        <v>310</v>
      </c>
      <c r="C56" s="152" t="s">
        <v>311</v>
      </c>
      <c r="D56" s="152">
        <v>11455.0</v>
      </c>
      <c r="E56" s="152" t="s">
        <v>312</v>
      </c>
      <c r="F56" s="153">
        <v>45855.0</v>
      </c>
      <c r="G56" s="152" t="s">
        <v>314</v>
      </c>
      <c r="H56" s="153">
        <v>45862.0</v>
      </c>
      <c r="I56" s="152" t="s">
        <v>314</v>
      </c>
      <c r="J56" s="152" t="s">
        <v>385</v>
      </c>
      <c r="K56" s="152" t="s">
        <v>327</v>
      </c>
      <c r="L56" s="152" t="s">
        <v>386</v>
      </c>
      <c r="M56" s="152" t="s">
        <v>387</v>
      </c>
      <c r="N56" s="152">
        <v>8.201</v>
      </c>
      <c r="O56" s="152" t="s">
        <v>396</v>
      </c>
      <c r="P56" s="155"/>
      <c r="Q56" s="156" t="b">
        <v>1</v>
      </c>
      <c r="R56" s="49" t="s">
        <v>389</v>
      </c>
      <c r="S56" s="49" t="s">
        <v>390</v>
      </c>
      <c r="T56" s="49" t="s">
        <v>391</v>
      </c>
      <c r="U56" s="49" t="s">
        <v>392</v>
      </c>
      <c r="V56" s="49">
        <v>2.0</v>
      </c>
    </row>
    <row r="57">
      <c r="A57" s="151" t="s">
        <v>309</v>
      </c>
      <c r="B57" s="152" t="s">
        <v>310</v>
      </c>
      <c r="C57" s="152" t="s">
        <v>311</v>
      </c>
      <c r="D57" s="152">
        <v>11455.0</v>
      </c>
      <c r="E57" s="152" t="s">
        <v>312</v>
      </c>
      <c r="F57" s="153">
        <v>45855.0</v>
      </c>
      <c r="G57" s="152" t="s">
        <v>314</v>
      </c>
      <c r="H57" s="153">
        <v>45862.0</v>
      </c>
      <c r="I57" s="152" t="s">
        <v>314</v>
      </c>
      <c r="J57" s="152" t="s">
        <v>385</v>
      </c>
      <c r="K57" s="152" t="s">
        <v>327</v>
      </c>
      <c r="L57" s="152" t="s">
        <v>386</v>
      </c>
      <c r="M57" s="152" t="s">
        <v>387</v>
      </c>
      <c r="N57" s="152">
        <v>8.201</v>
      </c>
      <c r="O57" s="152" t="s">
        <v>397</v>
      </c>
      <c r="P57" s="155"/>
      <c r="Q57" s="156" t="b">
        <v>1</v>
      </c>
      <c r="R57" s="49" t="s">
        <v>389</v>
      </c>
      <c r="S57" s="49" t="s">
        <v>390</v>
      </c>
      <c r="T57" s="49" t="s">
        <v>391</v>
      </c>
      <c r="U57" s="49" t="s">
        <v>392</v>
      </c>
      <c r="V57" s="49">
        <v>2.0</v>
      </c>
    </row>
    <row r="58">
      <c r="A58" s="151" t="s">
        <v>309</v>
      </c>
      <c r="B58" s="152" t="s">
        <v>310</v>
      </c>
      <c r="C58" s="152" t="s">
        <v>311</v>
      </c>
      <c r="D58" s="152">
        <v>11455.0</v>
      </c>
      <c r="E58" s="152" t="s">
        <v>312</v>
      </c>
      <c r="F58" s="153">
        <v>45855.0</v>
      </c>
      <c r="G58" s="152" t="s">
        <v>314</v>
      </c>
      <c r="H58" s="153">
        <v>45862.0</v>
      </c>
      <c r="I58" s="152" t="s">
        <v>314</v>
      </c>
      <c r="J58" s="152" t="s">
        <v>385</v>
      </c>
      <c r="K58" s="152" t="s">
        <v>327</v>
      </c>
      <c r="L58" s="152" t="s">
        <v>386</v>
      </c>
      <c r="M58" s="152" t="s">
        <v>387</v>
      </c>
      <c r="N58" s="152">
        <v>8.201</v>
      </c>
      <c r="O58" s="152" t="s">
        <v>398</v>
      </c>
      <c r="P58" s="155"/>
      <c r="Q58" s="156" t="b">
        <v>1</v>
      </c>
      <c r="R58" s="49" t="s">
        <v>389</v>
      </c>
      <c r="S58" s="49" t="s">
        <v>390</v>
      </c>
      <c r="T58" s="49" t="s">
        <v>391</v>
      </c>
      <c r="U58" s="49" t="s">
        <v>392</v>
      </c>
      <c r="V58" s="49">
        <v>2.0</v>
      </c>
    </row>
    <row r="59">
      <c r="A59" s="151" t="s">
        <v>309</v>
      </c>
      <c r="B59" s="152" t="s">
        <v>310</v>
      </c>
      <c r="C59" s="152" t="s">
        <v>311</v>
      </c>
      <c r="D59" s="152">
        <v>11455.0</v>
      </c>
      <c r="E59" s="152" t="s">
        <v>312</v>
      </c>
      <c r="F59" s="153">
        <v>45855.0</v>
      </c>
      <c r="G59" s="152" t="s">
        <v>314</v>
      </c>
      <c r="H59" s="153">
        <v>45862.0</v>
      </c>
      <c r="I59" s="152" t="s">
        <v>314</v>
      </c>
      <c r="J59" s="152" t="s">
        <v>385</v>
      </c>
      <c r="K59" s="152" t="s">
        <v>327</v>
      </c>
      <c r="L59" s="152" t="s">
        <v>386</v>
      </c>
      <c r="M59" s="152" t="s">
        <v>387</v>
      </c>
      <c r="N59" s="152">
        <v>8.201</v>
      </c>
      <c r="O59" s="152" t="s">
        <v>399</v>
      </c>
      <c r="P59" s="155"/>
      <c r="Q59" s="156" t="b">
        <v>1</v>
      </c>
      <c r="R59" s="49" t="s">
        <v>389</v>
      </c>
      <c r="S59" s="49" t="s">
        <v>390</v>
      </c>
      <c r="T59" s="49" t="s">
        <v>391</v>
      </c>
      <c r="U59" s="49" t="s">
        <v>392</v>
      </c>
      <c r="V59" s="49">
        <v>2.0</v>
      </c>
    </row>
    <row r="60">
      <c r="A60" s="151" t="s">
        <v>309</v>
      </c>
      <c r="B60" s="152" t="s">
        <v>310</v>
      </c>
      <c r="C60" s="152" t="s">
        <v>311</v>
      </c>
      <c r="D60" s="152">
        <v>11455.0</v>
      </c>
      <c r="E60" s="152" t="s">
        <v>312</v>
      </c>
      <c r="F60" s="153">
        <v>45855.0</v>
      </c>
      <c r="G60" s="152" t="s">
        <v>314</v>
      </c>
      <c r="H60" s="153">
        <v>45862.0</v>
      </c>
      <c r="I60" s="152" t="s">
        <v>314</v>
      </c>
      <c r="J60" s="152" t="s">
        <v>385</v>
      </c>
      <c r="K60" s="152" t="s">
        <v>327</v>
      </c>
      <c r="L60" s="152" t="s">
        <v>386</v>
      </c>
      <c r="M60" s="152" t="s">
        <v>387</v>
      </c>
      <c r="N60" s="152">
        <v>8.201</v>
      </c>
      <c r="O60" s="152" t="s">
        <v>400</v>
      </c>
      <c r="P60" s="155"/>
      <c r="Q60" s="156" t="b">
        <v>1</v>
      </c>
      <c r="R60" s="49" t="s">
        <v>389</v>
      </c>
      <c r="S60" s="49" t="s">
        <v>390</v>
      </c>
      <c r="T60" s="49" t="s">
        <v>391</v>
      </c>
      <c r="U60" s="49" t="s">
        <v>392</v>
      </c>
      <c r="V60" s="49">
        <v>2.0</v>
      </c>
    </row>
    <row r="61">
      <c r="A61" s="151" t="s">
        <v>309</v>
      </c>
      <c r="B61" s="152" t="s">
        <v>310</v>
      </c>
      <c r="C61" s="152" t="s">
        <v>311</v>
      </c>
      <c r="D61" s="152">
        <v>11455.0</v>
      </c>
      <c r="E61" s="152" t="s">
        <v>312</v>
      </c>
      <c r="F61" s="153">
        <v>45855.0</v>
      </c>
      <c r="G61" s="152" t="s">
        <v>314</v>
      </c>
      <c r="H61" s="153">
        <v>45862.0</v>
      </c>
      <c r="I61" s="152" t="s">
        <v>314</v>
      </c>
      <c r="J61" s="152" t="s">
        <v>385</v>
      </c>
      <c r="K61" s="152" t="s">
        <v>327</v>
      </c>
      <c r="L61" s="152" t="s">
        <v>386</v>
      </c>
      <c r="M61" s="152" t="s">
        <v>387</v>
      </c>
      <c r="N61" s="152">
        <v>8.201</v>
      </c>
      <c r="O61" s="152" t="s">
        <v>319</v>
      </c>
      <c r="P61" s="155"/>
      <c r="Q61" s="156" t="b">
        <v>1</v>
      </c>
      <c r="R61" s="49" t="s">
        <v>389</v>
      </c>
      <c r="S61" s="49" t="s">
        <v>390</v>
      </c>
      <c r="T61" s="49" t="s">
        <v>391</v>
      </c>
      <c r="U61" s="49" t="s">
        <v>392</v>
      </c>
      <c r="V61" s="49">
        <v>2.0</v>
      </c>
    </row>
    <row r="62">
      <c r="A62" s="151" t="s">
        <v>309</v>
      </c>
      <c r="B62" s="152" t="s">
        <v>310</v>
      </c>
      <c r="C62" s="152" t="s">
        <v>311</v>
      </c>
      <c r="D62" s="152">
        <v>11455.0</v>
      </c>
      <c r="E62" s="152" t="s">
        <v>312</v>
      </c>
      <c r="F62" s="153">
        <v>45855.0</v>
      </c>
      <c r="G62" s="152" t="s">
        <v>314</v>
      </c>
      <c r="H62" s="153">
        <v>45862.0</v>
      </c>
      <c r="I62" s="152" t="s">
        <v>314</v>
      </c>
      <c r="J62" s="152" t="s">
        <v>385</v>
      </c>
      <c r="K62" s="152" t="s">
        <v>327</v>
      </c>
      <c r="L62" s="152" t="s">
        <v>386</v>
      </c>
      <c r="M62" s="152" t="s">
        <v>387</v>
      </c>
      <c r="N62" s="152">
        <v>8.201</v>
      </c>
      <c r="O62" s="152" t="s">
        <v>320</v>
      </c>
      <c r="P62" s="155"/>
      <c r="Q62" s="156" t="b">
        <v>1</v>
      </c>
      <c r="R62" s="49" t="s">
        <v>389</v>
      </c>
      <c r="S62" s="49" t="s">
        <v>390</v>
      </c>
      <c r="T62" s="49" t="s">
        <v>391</v>
      </c>
      <c r="U62" s="49" t="s">
        <v>392</v>
      </c>
      <c r="V62" s="49">
        <v>2.0</v>
      </c>
    </row>
    <row r="63">
      <c r="A63" s="151" t="s">
        <v>309</v>
      </c>
      <c r="B63" s="152" t="s">
        <v>310</v>
      </c>
      <c r="C63" s="152" t="s">
        <v>311</v>
      </c>
      <c r="D63" s="152">
        <v>11455.0</v>
      </c>
      <c r="E63" s="152" t="s">
        <v>312</v>
      </c>
      <c r="F63" s="153">
        <v>45855.0</v>
      </c>
      <c r="G63" s="152" t="s">
        <v>314</v>
      </c>
      <c r="H63" s="153">
        <v>45862.0</v>
      </c>
      <c r="I63" s="152" t="s">
        <v>314</v>
      </c>
      <c r="J63" s="152" t="s">
        <v>385</v>
      </c>
      <c r="K63" s="152" t="s">
        <v>327</v>
      </c>
      <c r="L63" s="152" t="s">
        <v>386</v>
      </c>
      <c r="M63" s="152" t="s">
        <v>387</v>
      </c>
      <c r="N63" s="152">
        <v>8.201</v>
      </c>
      <c r="O63" s="152" t="s">
        <v>325</v>
      </c>
      <c r="P63" s="155"/>
      <c r="Q63" s="156" t="b">
        <v>1</v>
      </c>
      <c r="R63" s="49" t="s">
        <v>389</v>
      </c>
      <c r="S63" s="49" t="s">
        <v>390</v>
      </c>
      <c r="T63" s="49" t="s">
        <v>391</v>
      </c>
      <c r="U63" s="49" t="s">
        <v>392</v>
      </c>
      <c r="V63" s="49">
        <v>2.0</v>
      </c>
    </row>
    <row r="64">
      <c r="A64" s="151" t="s">
        <v>309</v>
      </c>
      <c r="B64" s="152" t="s">
        <v>310</v>
      </c>
      <c r="C64" s="152" t="s">
        <v>311</v>
      </c>
      <c r="D64" s="152">
        <v>11492.0</v>
      </c>
      <c r="E64" s="152" t="s">
        <v>312</v>
      </c>
      <c r="F64" s="153">
        <v>45855.0</v>
      </c>
      <c r="G64" s="152" t="s">
        <v>314</v>
      </c>
      <c r="H64" s="153">
        <v>45862.0</v>
      </c>
      <c r="I64" s="152" t="s">
        <v>314</v>
      </c>
      <c r="J64" s="152" t="s">
        <v>326</v>
      </c>
      <c r="K64" s="152" t="s">
        <v>327</v>
      </c>
      <c r="L64" s="152" t="s">
        <v>401</v>
      </c>
      <c r="M64" s="152" t="s">
        <v>402</v>
      </c>
      <c r="N64" s="152">
        <v>1.4</v>
      </c>
      <c r="O64" s="152" t="s">
        <v>377</v>
      </c>
      <c r="P64" s="155"/>
      <c r="Q64" s="156" t="b">
        <v>1</v>
      </c>
      <c r="R64" s="49" t="s">
        <v>403</v>
      </c>
      <c r="S64" s="49" t="s">
        <v>404</v>
      </c>
      <c r="T64" s="49" t="s">
        <v>405</v>
      </c>
      <c r="U64" s="49" t="s">
        <v>406</v>
      </c>
      <c r="V64" s="49">
        <v>2.0</v>
      </c>
    </row>
    <row r="65">
      <c r="A65" s="151" t="s">
        <v>309</v>
      </c>
      <c r="B65" s="152" t="s">
        <v>310</v>
      </c>
      <c r="C65" s="152" t="s">
        <v>311</v>
      </c>
      <c r="D65" s="152">
        <v>11492.0</v>
      </c>
      <c r="E65" s="152" t="s">
        <v>312</v>
      </c>
      <c r="F65" s="153">
        <v>45855.0</v>
      </c>
      <c r="G65" s="152" t="s">
        <v>314</v>
      </c>
      <c r="H65" s="153">
        <v>45862.0</v>
      </c>
      <c r="I65" s="152" t="s">
        <v>314</v>
      </c>
      <c r="J65" s="152" t="s">
        <v>326</v>
      </c>
      <c r="K65" s="152" t="s">
        <v>327</v>
      </c>
      <c r="L65" s="152" t="s">
        <v>401</v>
      </c>
      <c r="M65" s="152" t="s">
        <v>402</v>
      </c>
      <c r="N65" s="152">
        <v>1.4</v>
      </c>
      <c r="O65" s="152" t="s">
        <v>378</v>
      </c>
      <c r="P65" s="155"/>
      <c r="Q65" s="156" t="b">
        <v>1</v>
      </c>
      <c r="R65" s="49" t="s">
        <v>403</v>
      </c>
      <c r="S65" s="49" t="s">
        <v>404</v>
      </c>
      <c r="T65" s="49" t="s">
        <v>405</v>
      </c>
      <c r="U65" s="49" t="s">
        <v>406</v>
      </c>
      <c r="V65" s="49">
        <v>2.0</v>
      </c>
    </row>
    <row r="66">
      <c r="A66" s="151" t="s">
        <v>309</v>
      </c>
      <c r="B66" s="152" t="s">
        <v>310</v>
      </c>
      <c r="C66" s="152" t="s">
        <v>311</v>
      </c>
      <c r="D66" s="152">
        <v>11492.0</v>
      </c>
      <c r="E66" s="152" t="s">
        <v>312</v>
      </c>
      <c r="F66" s="153">
        <v>45855.0</v>
      </c>
      <c r="G66" s="152" t="s">
        <v>314</v>
      </c>
      <c r="H66" s="153">
        <v>45862.0</v>
      </c>
      <c r="I66" s="152" t="s">
        <v>314</v>
      </c>
      <c r="J66" s="152" t="s">
        <v>326</v>
      </c>
      <c r="K66" s="152" t="s">
        <v>327</v>
      </c>
      <c r="L66" s="152" t="s">
        <v>401</v>
      </c>
      <c r="M66" s="152" t="s">
        <v>402</v>
      </c>
      <c r="N66" s="152">
        <v>1.4</v>
      </c>
      <c r="O66" s="152" t="s">
        <v>381</v>
      </c>
      <c r="P66" s="155"/>
      <c r="Q66" s="156" t="b">
        <v>1</v>
      </c>
      <c r="R66" s="49" t="s">
        <v>403</v>
      </c>
      <c r="S66" s="49" t="s">
        <v>404</v>
      </c>
      <c r="T66" s="49" t="s">
        <v>405</v>
      </c>
      <c r="U66" s="49" t="s">
        <v>406</v>
      </c>
      <c r="V66" s="49">
        <v>2.0</v>
      </c>
    </row>
    <row r="67">
      <c r="A67" s="151" t="s">
        <v>309</v>
      </c>
      <c r="B67" s="152" t="s">
        <v>310</v>
      </c>
      <c r="C67" s="152" t="s">
        <v>311</v>
      </c>
      <c r="D67" s="152">
        <v>11492.0</v>
      </c>
      <c r="E67" s="152" t="s">
        <v>312</v>
      </c>
      <c r="F67" s="153">
        <v>45855.0</v>
      </c>
      <c r="G67" s="152" t="s">
        <v>314</v>
      </c>
      <c r="H67" s="153">
        <v>45862.0</v>
      </c>
      <c r="I67" s="152" t="s">
        <v>314</v>
      </c>
      <c r="J67" s="152" t="s">
        <v>326</v>
      </c>
      <c r="K67" s="152" t="s">
        <v>327</v>
      </c>
      <c r="L67" s="152" t="s">
        <v>401</v>
      </c>
      <c r="M67" s="152" t="s">
        <v>402</v>
      </c>
      <c r="N67" s="152">
        <v>1.4</v>
      </c>
      <c r="O67" s="152" t="s">
        <v>382</v>
      </c>
      <c r="P67" s="155"/>
      <c r="Q67" s="156" t="b">
        <v>1</v>
      </c>
      <c r="R67" s="49" t="s">
        <v>403</v>
      </c>
      <c r="S67" s="49" t="s">
        <v>404</v>
      </c>
      <c r="T67" s="49" t="s">
        <v>405</v>
      </c>
      <c r="U67" s="49" t="s">
        <v>406</v>
      </c>
      <c r="V67" s="49">
        <v>2.0</v>
      </c>
    </row>
    <row r="68">
      <c r="A68" s="151" t="s">
        <v>309</v>
      </c>
      <c r="B68" s="152" t="s">
        <v>310</v>
      </c>
      <c r="C68" s="152" t="s">
        <v>311</v>
      </c>
      <c r="D68" s="152">
        <v>11639.0</v>
      </c>
      <c r="E68" s="152" t="s">
        <v>312</v>
      </c>
      <c r="F68" s="153">
        <v>45856.0</v>
      </c>
      <c r="G68" s="152" t="s">
        <v>313</v>
      </c>
      <c r="H68" s="153">
        <v>45862.0</v>
      </c>
      <c r="I68" s="152" t="s">
        <v>314</v>
      </c>
      <c r="J68" s="152" t="s">
        <v>326</v>
      </c>
      <c r="K68" s="152" t="s">
        <v>316</v>
      </c>
      <c r="L68" s="152" t="s">
        <v>407</v>
      </c>
      <c r="M68" s="152" t="s">
        <v>408</v>
      </c>
      <c r="N68" s="152">
        <v>1.188</v>
      </c>
      <c r="O68" s="152" t="s">
        <v>341</v>
      </c>
      <c r="P68" s="155"/>
      <c r="Q68" s="156" t="b">
        <v>1</v>
      </c>
      <c r="R68" s="49" t="s">
        <v>409</v>
      </c>
      <c r="S68" s="49" t="s">
        <v>410</v>
      </c>
      <c r="T68" s="49" t="s">
        <v>411</v>
      </c>
      <c r="U68" s="49" t="s">
        <v>412</v>
      </c>
      <c r="V68" s="49">
        <v>1.0</v>
      </c>
    </row>
    <row r="69">
      <c r="A69" s="151" t="s">
        <v>309</v>
      </c>
      <c r="B69" s="152" t="s">
        <v>310</v>
      </c>
      <c r="C69" s="152" t="s">
        <v>311</v>
      </c>
      <c r="D69" s="152">
        <v>11639.0</v>
      </c>
      <c r="E69" s="152" t="s">
        <v>312</v>
      </c>
      <c r="F69" s="153">
        <v>45856.0</v>
      </c>
      <c r="G69" s="152" t="s">
        <v>313</v>
      </c>
      <c r="H69" s="153">
        <v>45862.0</v>
      </c>
      <c r="I69" s="152" t="s">
        <v>314</v>
      </c>
      <c r="J69" s="152" t="s">
        <v>326</v>
      </c>
      <c r="K69" s="152" t="s">
        <v>316</v>
      </c>
      <c r="L69" s="152" t="s">
        <v>407</v>
      </c>
      <c r="M69" s="152" t="s">
        <v>408</v>
      </c>
      <c r="N69" s="152">
        <v>1.188</v>
      </c>
      <c r="O69" s="152" t="s">
        <v>342</v>
      </c>
      <c r="P69" s="155"/>
      <c r="Q69" s="156" t="b">
        <v>1</v>
      </c>
      <c r="R69" s="49" t="s">
        <v>409</v>
      </c>
      <c r="S69" s="49" t="s">
        <v>410</v>
      </c>
      <c r="T69" s="49" t="s">
        <v>411</v>
      </c>
      <c r="U69" s="49" t="s">
        <v>412</v>
      </c>
      <c r="V69" s="49">
        <v>1.0</v>
      </c>
    </row>
    <row r="70">
      <c r="A70" s="151" t="s">
        <v>309</v>
      </c>
      <c r="B70" s="152" t="s">
        <v>310</v>
      </c>
      <c r="C70" s="152" t="s">
        <v>311</v>
      </c>
      <c r="D70" s="152">
        <v>11639.0</v>
      </c>
      <c r="E70" s="152" t="s">
        <v>312</v>
      </c>
      <c r="F70" s="153">
        <v>45856.0</v>
      </c>
      <c r="G70" s="152" t="s">
        <v>313</v>
      </c>
      <c r="H70" s="153">
        <v>45862.0</v>
      </c>
      <c r="I70" s="152" t="s">
        <v>314</v>
      </c>
      <c r="J70" s="152" t="s">
        <v>326</v>
      </c>
      <c r="K70" s="152" t="s">
        <v>316</v>
      </c>
      <c r="L70" s="152" t="s">
        <v>407</v>
      </c>
      <c r="M70" s="152" t="s">
        <v>408</v>
      </c>
      <c r="N70" s="152">
        <v>1.188</v>
      </c>
      <c r="O70" s="152" t="s">
        <v>343</v>
      </c>
      <c r="P70" s="155"/>
      <c r="Q70" s="156" t="b">
        <v>1</v>
      </c>
      <c r="R70" s="49" t="s">
        <v>409</v>
      </c>
      <c r="S70" s="49" t="s">
        <v>410</v>
      </c>
      <c r="T70" s="49" t="s">
        <v>411</v>
      </c>
      <c r="U70" s="49" t="s">
        <v>412</v>
      </c>
      <c r="V70" s="49">
        <v>1.0</v>
      </c>
    </row>
    <row r="71">
      <c r="A71" s="151" t="s">
        <v>309</v>
      </c>
      <c r="B71" s="152" t="s">
        <v>310</v>
      </c>
      <c r="C71" s="152" t="s">
        <v>311</v>
      </c>
      <c r="D71" s="152">
        <v>11639.0</v>
      </c>
      <c r="E71" s="152" t="s">
        <v>312</v>
      </c>
      <c r="F71" s="153">
        <v>45856.0</v>
      </c>
      <c r="G71" s="152" t="s">
        <v>313</v>
      </c>
      <c r="H71" s="153">
        <v>45862.0</v>
      </c>
      <c r="I71" s="152" t="s">
        <v>314</v>
      </c>
      <c r="J71" s="152" t="s">
        <v>326</v>
      </c>
      <c r="K71" s="152" t="s">
        <v>316</v>
      </c>
      <c r="L71" s="152" t="s">
        <v>407</v>
      </c>
      <c r="M71" s="152" t="s">
        <v>408</v>
      </c>
      <c r="N71" s="152">
        <v>1.188</v>
      </c>
      <c r="O71" s="152" t="s">
        <v>413</v>
      </c>
      <c r="P71" s="155"/>
      <c r="Q71" s="156" t="b">
        <v>1</v>
      </c>
      <c r="R71" s="49" t="s">
        <v>409</v>
      </c>
      <c r="S71" s="49" t="s">
        <v>410</v>
      </c>
      <c r="T71" s="49" t="s">
        <v>411</v>
      </c>
      <c r="U71" s="49" t="s">
        <v>412</v>
      </c>
      <c r="V71" s="49">
        <v>1.0</v>
      </c>
    </row>
    <row r="72">
      <c r="A72" s="151" t="s">
        <v>309</v>
      </c>
      <c r="B72" s="152" t="s">
        <v>310</v>
      </c>
      <c r="C72" s="152" t="s">
        <v>311</v>
      </c>
      <c r="D72" s="152">
        <v>11639.0</v>
      </c>
      <c r="E72" s="152" t="s">
        <v>312</v>
      </c>
      <c r="F72" s="153">
        <v>45856.0</v>
      </c>
      <c r="G72" s="152" t="s">
        <v>313</v>
      </c>
      <c r="H72" s="153">
        <v>45862.0</v>
      </c>
      <c r="I72" s="152" t="s">
        <v>314</v>
      </c>
      <c r="J72" s="152" t="s">
        <v>326</v>
      </c>
      <c r="K72" s="152" t="s">
        <v>316</v>
      </c>
      <c r="L72" s="152" t="s">
        <v>407</v>
      </c>
      <c r="M72" s="152" t="s">
        <v>408</v>
      </c>
      <c r="N72" s="152">
        <v>1.188</v>
      </c>
      <c r="O72" s="152" t="s">
        <v>346</v>
      </c>
      <c r="P72" s="155"/>
      <c r="Q72" s="156" t="b">
        <v>1</v>
      </c>
      <c r="R72" s="157" t="s">
        <v>409</v>
      </c>
      <c r="S72" s="158" t="s">
        <v>410</v>
      </c>
      <c r="T72" s="158" t="s">
        <v>411</v>
      </c>
      <c r="U72" s="158" t="s">
        <v>412</v>
      </c>
      <c r="V72" s="158">
        <v>1.0</v>
      </c>
    </row>
    <row r="73">
      <c r="A73" s="151" t="s">
        <v>309</v>
      </c>
      <c r="B73" s="152" t="s">
        <v>310</v>
      </c>
      <c r="C73" s="152" t="s">
        <v>311</v>
      </c>
      <c r="D73" s="152">
        <v>11639.0</v>
      </c>
      <c r="E73" s="152" t="s">
        <v>312</v>
      </c>
      <c r="F73" s="153">
        <v>45856.0</v>
      </c>
      <c r="G73" s="152" t="s">
        <v>313</v>
      </c>
      <c r="H73" s="153">
        <v>45862.0</v>
      </c>
      <c r="I73" s="152" t="s">
        <v>314</v>
      </c>
      <c r="J73" s="152" t="s">
        <v>326</v>
      </c>
      <c r="K73" s="152" t="s">
        <v>316</v>
      </c>
      <c r="L73" s="152" t="s">
        <v>407</v>
      </c>
      <c r="M73" s="152" t="s">
        <v>408</v>
      </c>
      <c r="N73" s="152">
        <v>1.188</v>
      </c>
      <c r="O73" s="152" t="s">
        <v>347</v>
      </c>
      <c r="P73" s="155"/>
      <c r="Q73" s="156" t="b">
        <v>1</v>
      </c>
      <c r="R73" s="157" t="s">
        <v>409</v>
      </c>
      <c r="S73" s="158" t="s">
        <v>410</v>
      </c>
      <c r="T73" s="158" t="s">
        <v>411</v>
      </c>
      <c r="U73" s="158" t="s">
        <v>412</v>
      </c>
      <c r="V73" s="158">
        <v>1.0</v>
      </c>
    </row>
    <row r="74">
      <c r="A74" s="151" t="s">
        <v>309</v>
      </c>
      <c r="B74" s="152" t="s">
        <v>310</v>
      </c>
      <c r="C74" s="152" t="s">
        <v>311</v>
      </c>
      <c r="D74" s="152">
        <v>11639.0</v>
      </c>
      <c r="E74" s="152" t="s">
        <v>312</v>
      </c>
      <c r="F74" s="153">
        <v>45856.0</v>
      </c>
      <c r="G74" s="152" t="s">
        <v>313</v>
      </c>
      <c r="H74" s="153">
        <v>45862.0</v>
      </c>
      <c r="I74" s="152" t="s">
        <v>314</v>
      </c>
      <c r="J74" s="152" t="s">
        <v>326</v>
      </c>
      <c r="K74" s="152" t="s">
        <v>316</v>
      </c>
      <c r="L74" s="152" t="s">
        <v>407</v>
      </c>
      <c r="M74" s="152" t="s">
        <v>408</v>
      </c>
      <c r="N74" s="152">
        <v>1.188</v>
      </c>
      <c r="O74" s="152" t="s">
        <v>414</v>
      </c>
      <c r="P74" s="155"/>
      <c r="Q74" s="156" t="b">
        <v>1</v>
      </c>
      <c r="R74" s="157" t="s">
        <v>409</v>
      </c>
      <c r="S74" s="158" t="s">
        <v>410</v>
      </c>
      <c r="T74" s="158" t="s">
        <v>411</v>
      </c>
      <c r="U74" s="158" t="s">
        <v>412</v>
      </c>
      <c r="V74" s="158">
        <v>1.0</v>
      </c>
    </row>
    <row r="75">
      <c r="A75" s="151" t="s">
        <v>309</v>
      </c>
      <c r="B75" s="152" t="s">
        <v>310</v>
      </c>
      <c r="C75" s="152" t="s">
        <v>311</v>
      </c>
      <c r="D75" s="152">
        <v>11639.0</v>
      </c>
      <c r="E75" s="152" t="s">
        <v>312</v>
      </c>
      <c r="F75" s="153">
        <v>45856.0</v>
      </c>
      <c r="G75" s="152" t="s">
        <v>313</v>
      </c>
      <c r="H75" s="153">
        <v>45862.0</v>
      </c>
      <c r="I75" s="152" t="s">
        <v>314</v>
      </c>
      <c r="J75" s="152" t="s">
        <v>326</v>
      </c>
      <c r="K75" s="152" t="s">
        <v>316</v>
      </c>
      <c r="L75" s="152" t="s">
        <v>407</v>
      </c>
      <c r="M75" s="152" t="s">
        <v>408</v>
      </c>
      <c r="N75" s="152">
        <v>1.188</v>
      </c>
      <c r="O75" s="152" t="s">
        <v>359</v>
      </c>
      <c r="P75" s="155"/>
      <c r="Q75" s="156" t="b">
        <v>1</v>
      </c>
      <c r="R75" s="157" t="s">
        <v>409</v>
      </c>
      <c r="S75" s="158" t="s">
        <v>410</v>
      </c>
      <c r="T75" s="158" t="s">
        <v>411</v>
      </c>
      <c r="U75" s="158" t="s">
        <v>412</v>
      </c>
      <c r="V75" s="158">
        <v>1.0</v>
      </c>
    </row>
    <row r="76">
      <c r="A76" s="151" t="s">
        <v>309</v>
      </c>
      <c r="B76" s="152" t="s">
        <v>310</v>
      </c>
      <c r="C76" s="152" t="s">
        <v>311</v>
      </c>
      <c r="D76" s="152">
        <v>11639.0</v>
      </c>
      <c r="E76" s="152" t="s">
        <v>312</v>
      </c>
      <c r="F76" s="153">
        <v>45856.0</v>
      </c>
      <c r="G76" s="152" t="s">
        <v>313</v>
      </c>
      <c r="H76" s="153">
        <v>45862.0</v>
      </c>
      <c r="I76" s="152" t="s">
        <v>314</v>
      </c>
      <c r="J76" s="152" t="s">
        <v>326</v>
      </c>
      <c r="K76" s="152" t="s">
        <v>316</v>
      </c>
      <c r="L76" s="152" t="s">
        <v>407</v>
      </c>
      <c r="M76" s="152" t="s">
        <v>408</v>
      </c>
      <c r="N76" s="152">
        <v>1.188</v>
      </c>
      <c r="O76" s="152" t="s">
        <v>360</v>
      </c>
      <c r="P76" s="155"/>
      <c r="Q76" s="156" t="b">
        <v>1</v>
      </c>
      <c r="R76" s="157" t="s">
        <v>409</v>
      </c>
      <c r="S76" s="158" t="s">
        <v>410</v>
      </c>
      <c r="T76" s="158" t="s">
        <v>411</v>
      </c>
      <c r="U76" s="158" t="s">
        <v>412</v>
      </c>
      <c r="V76" s="158">
        <v>1.0</v>
      </c>
    </row>
    <row r="77">
      <c r="A77" s="151" t="s">
        <v>309</v>
      </c>
      <c r="B77" s="152" t="s">
        <v>310</v>
      </c>
      <c r="C77" s="152" t="s">
        <v>311</v>
      </c>
      <c r="D77" s="152">
        <v>11640.0</v>
      </c>
      <c r="E77" s="152" t="s">
        <v>312</v>
      </c>
      <c r="F77" s="153">
        <v>45856.0</v>
      </c>
      <c r="G77" s="152" t="s">
        <v>313</v>
      </c>
      <c r="H77" s="153">
        <v>45862.0</v>
      </c>
      <c r="I77" s="152" t="s">
        <v>314</v>
      </c>
      <c r="J77" s="152" t="s">
        <v>326</v>
      </c>
      <c r="K77" s="152" t="s">
        <v>316</v>
      </c>
      <c r="L77" s="152" t="s">
        <v>415</v>
      </c>
      <c r="M77" s="152" t="s">
        <v>416</v>
      </c>
      <c r="N77" s="152">
        <v>847.0</v>
      </c>
      <c r="O77" s="152" t="s">
        <v>341</v>
      </c>
      <c r="P77" s="155"/>
      <c r="Q77" s="156" t="b">
        <v>1</v>
      </c>
      <c r="R77" s="157" t="s">
        <v>417</v>
      </c>
      <c r="S77" s="158" t="s">
        <v>418</v>
      </c>
      <c r="T77" s="158" t="s">
        <v>419</v>
      </c>
      <c r="U77" s="158" t="s">
        <v>420</v>
      </c>
      <c r="V77" s="158">
        <v>1.0</v>
      </c>
    </row>
    <row r="78">
      <c r="A78" s="151" t="s">
        <v>309</v>
      </c>
      <c r="B78" s="152" t="s">
        <v>310</v>
      </c>
      <c r="C78" s="152" t="s">
        <v>311</v>
      </c>
      <c r="D78" s="152">
        <v>11640.0</v>
      </c>
      <c r="E78" s="152" t="s">
        <v>312</v>
      </c>
      <c r="F78" s="153">
        <v>45856.0</v>
      </c>
      <c r="G78" s="152" t="s">
        <v>313</v>
      </c>
      <c r="H78" s="153">
        <v>45862.0</v>
      </c>
      <c r="I78" s="152" t="s">
        <v>314</v>
      </c>
      <c r="J78" s="152" t="s">
        <v>326</v>
      </c>
      <c r="K78" s="152" t="s">
        <v>316</v>
      </c>
      <c r="L78" s="152" t="s">
        <v>415</v>
      </c>
      <c r="M78" s="152" t="s">
        <v>416</v>
      </c>
      <c r="N78" s="152">
        <v>847.0</v>
      </c>
      <c r="O78" s="152" t="s">
        <v>342</v>
      </c>
      <c r="P78" s="155"/>
      <c r="Q78" s="156" t="b">
        <v>1</v>
      </c>
      <c r="R78" s="157" t="s">
        <v>417</v>
      </c>
      <c r="S78" s="158" t="s">
        <v>418</v>
      </c>
      <c r="T78" s="158" t="s">
        <v>419</v>
      </c>
      <c r="U78" s="158" t="s">
        <v>420</v>
      </c>
      <c r="V78" s="158">
        <v>1.0</v>
      </c>
    </row>
    <row r="79">
      <c r="A79" s="151" t="s">
        <v>309</v>
      </c>
      <c r="B79" s="152" t="s">
        <v>310</v>
      </c>
      <c r="C79" s="152" t="s">
        <v>311</v>
      </c>
      <c r="D79" s="152">
        <v>11640.0</v>
      </c>
      <c r="E79" s="152" t="s">
        <v>312</v>
      </c>
      <c r="F79" s="153">
        <v>45856.0</v>
      </c>
      <c r="G79" s="152" t="s">
        <v>313</v>
      </c>
      <c r="H79" s="153">
        <v>45862.0</v>
      </c>
      <c r="I79" s="152" t="s">
        <v>314</v>
      </c>
      <c r="J79" s="152" t="s">
        <v>326</v>
      </c>
      <c r="K79" s="152" t="s">
        <v>316</v>
      </c>
      <c r="L79" s="152" t="s">
        <v>415</v>
      </c>
      <c r="M79" s="152" t="s">
        <v>416</v>
      </c>
      <c r="N79" s="152">
        <v>847.0</v>
      </c>
      <c r="O79" s="152" t="s">
        <v>343</v>
      </c>
      <c r="P79" s="155"/>
      <c r="Q79" s="156" t="b">
        <v>1</v>
      </c>
      <c r="R79" s="157" t="s">
        <v>417</v>
      </c>
      <c r="S79" s="158" t="s">
        <v>418</v>
      </c>
      <c r="T79" s="158" t="s">
        <v>419</v>
      </c>
      <c r="U79" s="158" t="s">
        <v>420</v>
      </c>
      <c r="V79" s="158">
        <v>1.0</v>
      </c>
    </row>
    <row r="80">
      <c r="A80" s="151" t="s">
        <v>309</v>
      </c>
      <c r="B80" s="152" t="s">
        <v>310</v>
      </c>
      <c r="C80" s="152" t="s">
        <v>311</v>
      </c>
      <c r="D80" s="152">
        <v>11640.0</v>
      </c>
      <c r="E80" s="152" t="s">
        <v>312</v>
      </c>
      <c r="F80" s="153">
        <v>45856.0</v>
      </c>
      <c r="G80" s="152" t="s">
        <v>313</v>
      </c>
      <c r="H80" s="153">
        <v>45862.0</v>
      </c>
      <c r="I80" s="152" t="s">
        <v>314</v>
      </c>
      <c r="J80" s="152" t="s">
        <v>326</v>
      </c>
      <c r="K80" s="152" t="s">
        <v>316</v>
      </c>
      <c r="L80" s="152" t="s">
        <v>415</v>
      </c>
      <c r="M80" s="152" t="s">
        <v>416</v>
      </c>
      <c r="N80" s="152">
        <v>847.0</v>
      </c>
      <c r="O80" s="152" t="s">
        <v>413</v>
      </c>
      <c r="P80" s="155"/>
      <c r="Q80" s="156" t="b">
        <v>1</v>
      </c>
      <c r="R80" s="157" t="s">
        <v>417</v>
      </c>
      <c r="S80" s="158" t="s">
        <v>418</v>
      </c>
      <c r="T80" s="158" t="s">
        <v>419</v>
      </c>
      <c r="U80" s="158" t="s">
        <v>420</v>
      </c>
      <c r="V80" s="158">
        <v>1.0</v>
      </c>
    </row>
    <row r="81">
      <c r="A81" s="151" t="s">
        <v>309</v>
      </c>
      <c r="B81" s="152" t="s">
        <v>310</v>
      </c>
      <c r="C81" s="152" t="s">
        <v>311</v>
      </c>
      <c r="D81" s="152">
        <v>11640.0</v>
      </c>
      <c r="E81" s="152" t="s">
        <v>312</v>
      </c>
      <c r="F81" s="153">
        <v>45856.0</v>
      </c>
      <c r="G81" s="152" t="s">
        <v>313</v>
      </c>
      <c r="H81" s="153">
        <v>45862.0</v>
      </c>
      <c r="I81" s="152" t="s">
        <v>314</v>
      </c>
      <c r="J81" s="152" t="s">
        <v>326</v>
      </c>
      <c r="K81" s="152" t="s">
        <v>316</v>
      </c>
      <c r="L81" s="152" t="s">
        <v>415</v>
      </c>
      <c r="M81" s="152" t="s">
        <v>416</v>
      </c>
      <c r="N81" s="152">
        <v>847.0</v>
      </c>
      <c r="O81" s="152" t="s">
        <v>346</v>
      </c>
      <c r="P81" s="155"/>
      <c r="Q81" s="156" t="b">
        <v>1</v>
      </c>
      <c r="R81" s="157" t="s">
        <v>417</v>
      </c>
      <c r="S81" s="158" t="s">
        <v>418</v>
      </c>
      <c r="T81" s="158" t="s">
        <v>419</v>
      </c>
      <c r="U81" s="158" t="s">
        <v>420</v>
      </c>
      <c r="V81" s="158">
        <v>1.0</v>
      </c>
    </row>
    <row r="82">
      <c r="A82" s="151" t="s">
        <v>309</v>
      </c>
      <c r="B82" s="152" t="s">
        <v>310</v>
      </c>
      <c r="C82" s="152" t="s">
        <v>311</v>
      </c>
      <c r="D82" s="152">
        <v>11640.0</v>
      </c>
      <c r="E82" s="152" t="s">
        <v>312</v>
      </c>
      <c r="F82" s="153">
        <v>45856.0</v>
      </c>
      <c r="G82" s="152" t="s">
        <v>313</v>
      </c>
      <c r="H82" s="153">
        <v>45862.0</v>
      </c>
      <c r="I82" s="152" t="s">
        <v>314</v>
      </c>
      <c r="J82" s="152" t="s">
        <v>326</v>
      </c>
      <c r="K82" s="152" t="s">
        <v>316</v>
      </c>
      <c r="L82" s="152" t="s">
        <v>415</v>
      </c>
      <c r="M82" s="152" t="s">
        <v>416</v>
      </c>
      <c r="N82" s="152">
        <v>847.0</v>
      </c>
      <c r="O82" s="152" t="s">
        <v>347</v>
      </c>
      <c r="P82" s="155"/>
      <c r="Q82" s="156" t="b">
        <v>1</v>
      </c>
      <c r="R82" s="157" t="s">
        <v>417</v>
      </c>
      <c r="S82" s="158" t="s">
        <v>418</v>
      </c>
      <c r="T82" s="158" t="s">
        <v>419</v>
      </c>
      <c r="U82" s="158" t="s">
        <v>420</v>
      </c>
      <c r="V82" s="158">
        <v>1.0</v>
      </c>
    </row>
    <row r="83">
      <c r="A83" s="151" t="s">
        <v>309</v>
      </c>
      <c r="B83" s="152" t="s">
        <v>310</v>
      </c>
      <c r="C83" s="152" t="s">
        <v>311</v>
      </c>
      <c r="D83" s="152">
        <v>11640.0</v>
      </c>
      <c r="E83" s="152" t="s">
        <v>312</v>
      </c>
      <c r="F83" s="153">
        <v>45856.0</v>
      </c>
      <c r="G83" s="152" t="s">
        <v>313</v>
      </c>
      <c r="H83" s="153">
        <v>45862.0</v>
      </c>
      <c r="I83" s="152" t="s">
        <v>314</v>
      </c>
      <c r="J83" s="152" t="s">
        <v>326</v>
      </c>
      <c r="K83" s="152" t="s">
        <v>316</v>
      </c>
      <c r="L83" s="152" t="s">
        <v>415</v>
      </c>
      <c r="M83" s="152" t="s">
        <v>416</v>
      </c>
      <c r="N83" s="152">
        <v>847.0</v>
      </c>
      <c r="O83" s="152" t="s">
        <v>350</v>
      </c>
      <c r="P83" s="155"/>
      <c r="Q83" s="156" t="b">
        <v>1</v>
      </c>
      <c r="R83" s="157" t="s">
        <v>417</v>
      </c>
      <c r="S83" s="158" t="s">
        <v>418</v>
      </c>
      <c r="T83" s="158" t="s">
        <v>419</v>
      </c>
      <c r="U83" s="158" t="s">
        <v>420</v>
      </c>
      <c r="V83" s="158">
        <v>1.0</v>
      </c>
    </row>
    <row r="84">
      <c r="A84" s="151" t="s">
        <v>309</v>
      </c>
      <c r="B84" s="152" t="s">
        <v>310</v>
      </c>
      <c r="C84" s="152" t="s">
        <v>311</v>
      </c>
      <c r="D84" s="152">
        <v>11640.0</v>
      </c>
      <c r="E84" s="152" t="s">
        <v>312</v>
      </c>
      <c r="F84" s="153">
        <v>45856.0</v>
      </c>
      <c r="G84" s="152" t="s">
        <v>313</v>
      </c>
      <c r="H84" s="153">
        <v>45862.0</v>
      </c>
      <c r="I84" s="152" t="s">
        <v>314</v>
      </c>
      <c r="J84" s="152" t="s">
        <v>326</v>
      </c>
      <c r="K84" s="152" t="s">
        <v>316</v>
      </c>
      <c r="L84" s="152" t="s">
        <v>415</v>
      </c>
      <c r="M84" s="152" t="s">
        <v>416</v>
      </c>
      <c r="N84" s="152">
        <v>847.0</v>
      </c>
      <c r="O84" s="152" t="s">
        <v>351</v>
      </c>
      <c r="P84" s="155"/>
      <c r="Q84" s="156" t="b">
        <v>1</v>
      </c>
      <c r="R84" s="157" t="s">
        <v>417</v>
      </c>
      <c r="S84" s="158" t="s">
        <v>418</v>
      </c>
      <c r="T84" s="158" t="s">
        <v>419</v>
      </c>
      <c r="U84" s="158" t="s">
        <v>420</v>
      </c>
      <c r="V84" s="158">
        <v>1.0</v>
      </c>
    </row>
    <row r="85">
      <c r="A85" s="151" t="s">
        <v>309</v>
      </c>
      <c r="B85" s="152" t="s">
        <v>310</v>
      </c>
      <c r="C85" s="152" t="s">
        <v>311</v>
      </c>
      <c r="D85" s="152">
        <v>11640.0</v>
      </c>
      <c r="E85" s="152" t="s">
        <v>312</v>
      </c>
      <c r="F85" s="153">
        <v>45856.0</v>
      </c>
      <c r="G85" s="152" t="s">
        <v>313</v>
      </c>
      <c r="H85" s="153">
        <v>45862.0</v>
      </c>
      <c r="I85" s="152" t="s">
        <v>314</v>
      </c>
      <c r="J85" s="152" t="s">
        <v>326</v>
      </c>
      <c r="K85" s="152" t="s">
        <v>316</v>
      </c>
      <c r="L85" s="152" t="s">
        <v>415</v>
      </c>
      <c r="M85" s="152" t="s">
        <v>416</v>
      </c>
      <c r="N85" s="152">
        <v>847.0</v>
      </c>
      <c r="O85" s="152" t="s">
        <v>352</v>
      </c>
      <c r="P85" s="155"/>
      <c r="Q85" s="156" t="b">
        <v>1</v>
      </c>
      <c r="R85" s="157" t="s">
        <v>417</v>
      </c>
      <c r="S85" s="158" t="s">
        <v>418</v>
      </c>
      <c r="T85" s="158" t="s">
        <v>419</v>
      </c>
      <c r="U85" s="158" t="s">
        <v>420</v>
      </c>
      <c r="V85" s="158">
        <v>1.0</v>
      </c>
    </row>
    <row r="86">
      <c r="A86" s="151" t="s">
        <v>309</v>
      </c>
      <c r="B86" s="152" t="s">
        <v>310</v>
      </c>
      <c r="C86" s="152" t="s">
        <v>311</v>
      </c>
      <c r="D86" s="152">
        <v>11640.0</v>
      </c>
      <c r="E86" s="152" t="s">
        <v>312</v>
      </c>
      <c r="F86" s="153">
        <v>45856.0</v>
      </c>
      <c r="G86" s="152" t="s">
        <v>313</v>
      </c>
      <c r="H86" s="153">
        <v>45862.0</v>
      </c>
      <c r="I86" s="152" t="s">
        <v>314</v>
      </c>
      <c r="J86" s="152" t="s">
        <v>326</v>
      </c>
      <c r="K86" s="152" t="s">
        <v>316</v>
      </c>
      <c r="L86" s="152" t="s">
        <v>415</v>
      </c>
      <c r="M86" s="152" t="s">
        <v>416</v>
      </c>
      <c r="N86" s="152">
        <v>847.0</v>
      </c>
      <c r="O86" s="152" t="s">
        <v>414</v>
      </c>
      <c r="P86" s="155"/>
      <c r="Q86" s="156" t="b">
        <v>1</v>
      </c>
      <c r="R86" s="157" t="s">
        <v>417</v>
      </c>
      <c r="S86" s="158" t="s">
        <v>418</v>
      </c>
      <c r="T86" s="158" t="s">
        <v>419</v>
      </c>
      <c r="U86" s="158" t="s">
        <v>420</v>
      </c>
      <c r="V86" s="158">
        <v>1.0</v>
      </c>
    </row>
    <row r="87">
      <c r="A87" s="151" t="s">
        <v>309</v>
      </c>
      <c r="B87" s="152" t="s">
        <v>310</v>
      </c>
      <c r="C87" s="152" t="s">
        <v>311</v>
      </c>
      <c r="D87" s="152">
        <v>11640.0</v>
      </c>
      <c r="E87" s="152" t="s">
        <v>312</v>
      </c>
      <c r="F87" s="153">
        <v>45856.0</v>
      </c>
      <c r="G87" s="152" t="s">
        <v>313</v>
      </c>
      <c r="H87" s="153">
        <v>45862.0</v>
      </c>
      <c r="I87" s="152" t="s">
        <v>314</v>
      </c>
      <c r="J87" s="152" t="s">
        <v>326</v>
      </c>
      <c r="K87" s="152" t="s">
        <v>316</v>
      </c>
      <c r="L87" s="152" t="s">
        <v>415</v>
      </c>
      <c r="M87" s="152" t="s">
        <v>416</v>
      </c>
      <c r="N87" s="152">
        <v>847.0</v>
      </c>
      <c r="O87" s="152" t="s">
        <v>359</v>
      </c>
      <c r="P87" s="155"/>
      <c r="Q87" s="156" t="b">
        <v>1</v>
      </c>
      <c r="R87" s="157" t="s">
        <v>417</v>
      </c>
      <c r="S87" s="158" t="s">
        <v>418</v>
      </c>
      <c r="T87" s="158" t="s">
        <v>419</v>
      </c>
      <c r="U87" s="158" t="s">
        <v>420</v>
      </c>
      <c r="V87" s="158">
        <v>1.0</v>
      </c>
    </row>
    <row r="88">
      <c r="A88" s="151" t="s">
        <v>309</v>
      </c>
      <c r="B88" s="152" t="s">
        <v>310</v>
      </c>
      <c r="C88" s="152" t="s">
        <v>311</v>
      </c>
      <c r="D88" s="152">
        <v>11640.0</v>
      </c>
      <c r="E88" s="152" t="s">
        <v>312</v>
      </c>
      <c r="F88" s="153">
        <v>45856.0</v>
      </c>
      <c r="G88" s="152" t="s">
        <v>313</v>
      </c>
      <c r="H88" s="153">
        <v>45862.0</v>
      </c>
      <c r="I88" s="152" t="s">
        <v>314</v>
      </c>
      <c r="J88" s="152" t="s">
        <v>326</v>
      </c>
      <c r="K88" s="152" t="s">
        <v>316</v>
      </c>
      <c r="L88" s="152" t="s">
        <v>415</v>
      </c>
      <c r="M88" s="152" t="s">
        <v>416</v>
      </c>
      <c r="N88" s="152">
        <v>847.0</v>
      </c>
      <c r="O88" s="152" t="s">
        <v>360</v>
      </c>
      <c r="P88" s="155"/>
      <c r="Q88" s="156" t="b">
        <v>1</v>
      </c>
      <c r="R88" s="157" t="s">
        <v>417</v>
      </c>
      <c r="S88" s="158" t="s">
        <v>418</v>
      </c>
      <c r="T88" s="158" t="s">
        <v>419</v>
      </c>
      <c r="U88" s="158" t="s">
        <v>420</v>
      </c>
      <c r="V88" s="158">
        <v>1.0</v>
      </c>
    </row>
    <row r="89">
      <c r="A89" s="151" t="s">
        <v>309</v>
      </c>
      <c r="B89" s="152" t="s">
        <v>310</v>
      </c>
      <c r="C89" s="152" t="s">
        <v>311</v>
      </c>
      <c r="D89" s="152">
        <v>11641.0</v>
      </c>
      <c r="E89" s="152" t="s">
        <v>312</v>
      </c>
      <c r="F89" s="153">
        <v>45856.0</v>
      </c>
      <c r="G89" s="152" t="s">
        <v>313</v>
      </c>
      <c r="H89" s="153">
        <v>45862.0</v>
      </c>
      <c r="I89" s="152" t="s">
        <v>314</v>
      </c>
      <c r="J89" s="152" t="s">
        <v>326</v>
      </c>
      <c r="K89" s="152" t="s">
        <v>316</v>
      </c>
      <c r="L89" s="152" t="s">
        <v>421</v>
      </c>
      <c r="M89" s="152" t="s">
        <v>422</v>
      </c>
      <c r="N89" s="152">
        <v>5.251</v>
      </c>
      <c r="O89" s="152" t="s">
        <v>341</v>
      </c>
      <c r="P89" s="155"/>
      <c r="Q89" s="156" t="b">
        <v>1</v>
      </c>
      <c r="R89" s="157" t="s">
        <v>423</v>
      </c>
      <c r="S89" s="158" t="s">
        <v>424</v>
      </c>
      <c r="T89" s="158" t="s">
        <v>425</v>
      </c>
      <c r="U89" s="158" t="s">
        <v>426</v>
      </c>
      <c r="V89" s="158">
        <v>1.0</v>
      </c>
    </row>
    <row r="90">
      <c r="A90" s="151" t="s">
        <v>309</v>
      </c>
      <c r="B90" s="152" t="s">
        <v>310</v>
      </c>
      <c r="C90" s="152" t="s">
        <v>311</v>
      </c>
      <c r="D90" s="152">
        <v>11641.0</v>
      </c>
      <c r="E90" s="152" t="s">
        <v>312</v>
      </c>
      <c r="F90" s="153">
        <v>45856.0</v>
      </c>
      <c r="G90" s="152" t="s">
        <v>313</v>
      </c>
      <c r="H90" s="153">
        <v>45862.0</v>
      </c>
      <c r="I90" s="152" t="s">
        <v>314</v>
      </c>
      <c r="J90" s="152" t="s">
        <v>326</v>
      </c>
      <c r="K90" s="152" t="s">
        <v>316</v>
      </c>
      <c r="L90" s="152" t="s">
        <v>421</v>
      </c>
      <c r="M90" s="152" t="s">
        <v>422</v>
      </c>
      <c r="N90" s="152">
        <v>5.251</v>
      </c>
      <c r="O90" s="152" t="s">
        <v>342</v>
      </c>
      <c r="P90" s="155"/>
      <c r="Q90" s="156" t="b">
        <v>1</v>
      </c>
      <c r="R90" s="157" t="s">
        <v>423</v>
      </c>
      <c r="S90" s="158" t="s">
        <v>424</v>
      </c>
      <c r="T90" s="158" t="s">
        <v>425</v>
      </c>
      <c r="U90" s="158" t="s">
        <v>426</v>
      </c>
      <c r="V90" s="158">
        <v>1.0</v>
      </c>
    </row>
    <row r="91">
      <c r="A91" s="151" t="s">
        <v>309</v>
      </c>
      <c r="B91" s="152" t="s">
        <v>310</v>
      </c>
      <c r="C91" s="152" t="s">
        <v>311</v>
      </c>
      <c r="D91" s="152">
        <v>11641.0</v>
      </c>
      <c r="E91" s="152" t="s">
        <v>312</v>
      </c>
      <c r="F91" s="153">
        <v>45856.0</v>
      </c>
      <c r="G91" s="152" t="s">
        <v>313</v>
      </c>
      <c r="H91" s="153">
        <v>45862.0</v>
      </c>
      <c r="I91" s="152" t="s">
        <v>314</v>
      </c>
      <c r="J91" s="152" t="s">
        <v>326</v>
      </c>
      <c r="K91" s="152" t="s">
        <v>316</v>
      </c>
      <c r="L91" s="152" t="s">
        <v>421</v>
      </c>
      <c r="M91" s="152" t="s">
        <v>422</v>
      </c>
      <c r="N91" s="152">
        <v>5.251</v>
      </c>
      <c r="O91" s="152" t="s">
        <v>343</v>
      </c>
      <c r="P91" s="155"/>
      <c r="Q91" s="156" t="b">
        <v>1</v>
      </c>
      <c r="R91" s="157" t="s">
        <v>423</v>
      </c>
      <c r="S91" s="158" t="s">
        <v>424</v>
      </c>
      <c r="T91" s="158" t="s">
        <v>425</v>
      </c>
      <c r="U91" s="158" t="s">
        <v>426</v>
      </c>
      <c r="V91" s="158">
        <v>1.0</v>
      </c>
    </row>
    <row r="92">
      <c r="A92" s="151" t="s">
        <v>309</v>
      </c>
      <c r="B92" s="152" t="s">
        <v>310</v>
      </c>
      <c r="C92" s="152" t="s">
        <v>311</v>
      </c>
      <c r="D92" s="152">
        <v>11641.0</v>
      </c>
      <c r="E92" s="152" t="s">
        <v>312</v>
      </c>
      <c r="F92" s="153">
        <v>45856.0</v>
      </c>
      <c r="G92" s="152" t="s">
        <v>313</v>
      </c>
      <c r="H92" s="153">
        <v>45862.0</v>
      </c>
      <c r="I92" s="152" t="s">
        <v>314</v>
      </c>
      <c r="J92" s="152" t="s">
        <v>326</v>
      </c>
      <c r="K92" s="152" t="s">
        <v>316</v>
      </c>
      <c r="L92" s="152" t="s">
        <v>421</v>
      </c>
      <c r="M92" s="152" t="s">
        <v>422</v>
      </c>
      <c r="N92" s="152">
        <v>5.251</v>
      </c>
      <c r="O92" s="152" t="s">
        <v>413</v>
      </c>
      <c r="P92" s="155"/>
      <c r="Q92" s="156" t="b">
        <v>1</v>
      </c>
      <c r="R92" s="157" t="s">
        <v>423</v>
      </c>
      <c r="S92" s="158" t="s">
        <v>424</v>
      </c>
      <c r="T92" s="158" t="s">
        <v>425</v>
      </c>
      <c r="U92" s="158" t="s">
        <v>426</v>
      </c>
      <c r="V92" s="158">
        <v>1.0</v>
      </c>
    </row>
    <row r="93">
      <c r="A93" s="151" t="s">
        <v>309</v>
      </c>
      <c r="B93" s="152" t="s">
        <v>310</v>
      </c>
      <c r="C93" s="152" t="s">
        <v>311</v>
      </c>
      <c r="D93" s="152">
        <v>11641.0</v>
      </c>
      <c r="E93" s="152" t="s">
        <v>312</v>
      </c>
      <c r="F93" s="153">
        <v>45856.0</v>
      </c>
      <c r="G93" s="152" t="s">
        <v>313</v>
      </c>
      <c r="H93" s="153">
        <v>45862.0</v>
      </c>
      <c r="I93" s="152" t="s">
        <v>314</v>
      </c>
      <c r="J93" s="152" t="s">
        <v>326</v>
      </c>
      <c r="K93" s="152" t="s">
        <v>316</v>
      </c>
      <c r="L93" s="152" t="s">
        <v>421</v>
      </c>
      <c r="M93" s="152" t="s">
        <v>422</v>
      </c>
      <c r="N93" s="152">
        <v>5.251</v>
      </c>
      <c r="O93" s="152" t="s">
        <v>346</v>
      </c>
      <c r="P93" s="155"/>
      <c r="Q93" s="156" t="b">
        <v>1</v>
      </c>
      <c r="R93" s="157" t="s">
        <v>423</v>
      </c>
      <c r="S93" s="158" t="s">
        <v>424</v>
      </c>
      <c r="T93" s="158" t="s">
        <v>425</v>
      </c>
      <c r="U93" s="158" t="s">
        <v>426</v>
      </c>
      <c r="V93" s="158">
        <v>1.0</v>
      </c>
    </row>
    <row r="94">
      <c r="A94" s="151" t="s">
        <v>309</v>
      </c>
      <c r="B94" s="152" t="s">
        <v>310</v>
      </c>
      <c r="C94" s="152" t="s">
        <v>311</v>
      </c>
      <c r="D94" s="152">
        <v>11641.0</v>
      </c>
      <c r="E94" s="152" t="s">
        <v>312</v>
      </c>
      <c r="F94" s="153">
        <v>45856.0</v>
      </c>
      <c r="G94" s="152" t="s">
        <v>313</v>
      </c>
      <c r="H94" s="153">
        <v>45862.0</v>
      </c>
      <c r="I94" s="152" t="s">
        <v>314</v>
      </c>
      <c r="J94" s="152" t="s">
        <v>326</v>
      </c>
      <c r="K94" s="152" t="s">
        <v>316</v>
      </c>
      <c r="L94" s="152" t="s">
        <v>421</v>
      </c>
      <c r="M94" s="152" t="s">
        <v>422</v>
      </c>
      <c r="N94" s="152">
        <v>5.251</v>
      </c>
      <c r="O94" s="152" t="s">
        <v>347</v>
      </c>
      <c r="P94" s="155"/>
      <c r="Q94" s="156" t="b">
        <v>1</v>
      </c>
      <c r="R94" s="157" t="s">
        <v>423</v>
      </c>
      <c r="S94" s="158" t="s">
        <v>424</v>
      </c>
      <c r="T94" s="158" t="s">
        <v>425</v>
      </c>
      <c r="U94" s="158" t="s">
        <v>426</v>
      </c>
      <c r="V94" s="158">
        <v>1.0</v>
      </c>
    </row>
    <row r="95">
      <c r="A95" s="151" t="s">
        <v>309</v>
      </c>
      <c r="B95" s="152" t="s">
        <v>310</v>
      </c>
      <c r="C95" s="152" t="s">
        <v>311</v>
      </c>
      <c r="D95" s="152">
        <v>11641.0</v>
      </c>
      <c r="E95" s="152" t="s">
        <v>312</v>
      </c>
      <c r="F95" s="153">
        <v>45856.0</v>
      </c>
      <c r="G95" s="152" t="s">
        <v>313</v>
      </c>
      <c r="H95" s="153">
        <v>45862.0</v>
      </c>
      <c r="I95" s="152" t="s">
        <v>314</v>
      </c>
      <c r="J95" s="152" t="s">
        <v>326</v>
      </c>
      <c r="K95" s="152" t="s">
        <v>316</v>
      </c>
      <c r="L95" s="152" t="s">
        <v>421</v>
      </c>
      <c r="M95" s="152" t="s">
        <v>422</v>
      </c>
      <c r="N95" s="152">
        <v>5.251</v>
      </c>
      <c r="O95" s="152" t="s">
        <v>414</v>
      </c>
      <c r="P95" s="155"/>
      <c r="Q95" s="156" t="b">
        <v>1</v>
      </c>
      <c r="R95" s="157" t="s">
        <v>423</v>
      </c>
      <c r="S95" s="158" t="s">
        <v>424</v>
      </c>
      <c r="T95" s="158" t="s">
        <v>425</v>
      </c>
      <c r="U95" s="158" t="s">
        <v>426</v>
      </c>
      <c r="V95" s="158">
        <v>1.0</v>
      </c>
    </row>
    <row r="96">
      <c r="A96" s="151" t="s">
        <v>309</v>
      </c>
      <c r="B96" s="152" t="s">
        <v>310</v>
      </c>
      <c r="C96" s="152" t="s">
        <v>311</v>
      </c>
      <c r="D96" s="152">
        <v>11641.0</v>
      </c>
      <c r="E96" s="152" t="s">
        <v>312</v>
      </c>
      <c r="F96" s="153">
        <v>45856.0</v>
      </c>
      <c r="G96" s="152" t="s">
        <v>313</v>
      </c>
      <c r="H96" s="153">
        <v>45862.0</v>
      </c>
      <c r="I96" s="152" t="s">
        <v>314</v>
      </c>
      <c r="J96" s="152" t="s">
        <v>326</v>
      </c>
      <c r="K96" s="152" t="s">
        <v>316</v>
      </c>
      <c r="L96" s="152" t="s">
        <v>421</v>
      </c>
      <c r="M96" s="152" t="s">
        <v>422</v>
      </c>
      <c r="N96" s="152">
        <v>5.251</v>
      </c>
      <c r="O96" s="152" t="s">
        <v>359</v>
      </c>
      <c r="P96" s="155"/>
      <c r="Q96" s="156" t="b">
        <v>1</v>
      </c>
      <c r="R96" s="49" t="s">
        <v>423</v>
      </c>
      <c r="S96" s="49" t="s">
        <v>424</v>
      </c>
      <c r="T96" s="49" t="s">
        <v>425</v>
      </c>
      <c r="U96" s="49" t="s">
        <v>426</v>
      </c>
      <c r="V96" s="49">
        <v>1.0</v>
      </c>
    </row>
    <row r="97">
      <c r="A97" s="151" t="s">
        <v>309</v>
      </c>
      <c r="B97" s="152" t="s">
        <v>310</v>
      </c>
      <c r="C97" s="152" t="s">
        <v>311</v>
      </c>
      <c r="D97" s="152">
        <v>11641.0</v>
      </c>
      <c r="E97" s="152" t="s">
        <v>312</v>
      </c>
      <c r="F97" s="153">
        <v>45856.0</v>
      </c>
      <c r="G97" s="152" t="s">
        <v>313</v>
      </c>
      <c r="H97" s="153">
        <v>45862.0</v>
      </c>
      <c r="I97" s="152" t="s">
        <v>314</v>
      </c>
      <c r="J97" s="152" t="s">
        <v>326</v>
      </c>
      <c r="K97" s="152" t="s">
        <v>316</v>
      </c>
      <c r="L97" s="152" t="s">
        <v>421</v>
      </c>
      <c r="M97" s="152" t="s">
        <v>422</v>
      </c>
      <c r="N97" s="152">
        <v>5.251</v>
      </c>
      <c r="O97" s="152" t="s">
        <v>360</v>
      </c>
      <c r="P97" s="155"/>
      <c r="Q97" s="156" t="b">
        <v>1</v>
      </c>
      <c r="R97" s="49" t="s">
        <v>423</v>
      </c>
      <c r="S97" s="49" t="s">
        <v>424</v>
      </c>
      <c r="T97" s="49" t="s">
        <v>425</v>
      </c>
      <c r="U97" s="49" t="s">
        <v>426</v>
      </c>
      <c r="V97" s="49">
        <v>1.0</v>
      </c>
    </row>
    <row r="98">
      <c r="A98" s="151" t="s">
        <v>309</v>
      </c>
      <c r="B98" s="152" t="s">
        <v>427</v>
      </c>
      <c r="C98" s="152" t="s">
        <v>311</v>
      </c>
      <c r="D98" s="152">
        <v>11405.0</v>
      </c>
      <c r="E98" s="152" t="s">
        <v>312</v>
      </c>
      <c r="F98" s="153">
        <v>45856.0</v>
      </c>
      <c r="G98" s="152" t="s">
        <v>313</v>
      </c>
      <c r="H98" s="153">
        <v>45862.0</v>
      </c>
      <c r="I98" s="152" t="s">
        <v>314</v>
      </c>
      <c r="J98" s="152" t="s">
        <v>428</v>
      </c>
      <c r="K98" s="152" t="s">
        <v>316</v>
      </c>
      <c r="L98" s="152" t="s">
        <v>429</v>
      </c>
      <c r="M98" s="152" t="s">
        <v>430</v>
      </c>
      <c r="N98" s="152">
        <v>3.0</v>
      </c>
      <c r="O98" s="152" t="s">
        <v>413</v>
      </c>
      <c r="P98" s="155"/>
      <c r="Q98" s="156" t="b">
        <v>1</v>
      </c>
      <c r="R98" s="49" t="s">
        <v>431</v>
      </c>
      <c r="S98" s="49" t="s">
        <v>432</v>
      </c>
      <c r="T98" s="49" t="s">
        <v>433</v>
      </c>
      <c r="U98" s="49" t="s">
        <v>434</v>
      </c>
      <c r="V98" s="49">
        <v>1.0</v>
      </c>
    </row>
    <row r="99">
      <c r="A99" s="151" t="s">
        <v>309</v>
      </c>
      <c r="B99" s="152" t="s">
        <v>427</v>
      </c>
      <c r="C99" s="152" t="s">
        <v>311</v>
      </c>
      <c r="D99" s="152">
        <v>11405.0</v>
      </c>
      <c r="E99" s="152" t="s">
        <v>312</v>
      </c>
      <c r="F99" s="153">
        <v>45856.0</v>
      </c>
      <c r="G99" s="152" t="s">
        <v>313</v>
      </c>
      <c r="H99" s="153">
        <v>45862.0</v>
      </c>
      <c r="I99" s="152" t="s">
        <v>314</v>
      </c>
      <c r="J99" s="152" t="s">
        <v>428</v>
      </c>
      <c r="K99" s="152" t="s">
        <v>316</v>
      </c>
      <c r="L99" s="152" t="s">
        <v>429</v>
      </c>
      <c r="M99" s="152" t="s">
        <v>430</v>
      </c>
      <c r="N99" s="152">
        <v>3.0</v>
      </c>
      <c r="O99" s="152" t="s">
        <v>414</v>
      </c>
      <c r="P99" s="155"/>
      <c r="Q99" s="156" t="b">
        <v>1</v>
      </c>
      <c r="R99" s="49" t="s">
        <v>431</v>
      </c>
      <c r="S99" s="49" t="s">
        <v>432</v>
      </c>
      <c r="T99" s="49" t="s">
        <v>433</v>
      </c>
      <c r="U99" s="49" t="s">
        <v>434</v>
      </c>
      <c r="V99" s="49">
        <v>1.0</v>
      </c>
    </row>
    <row r="100">
      <c r="A100" s="151" t="s">
        <v>309</v>
      </c>
      <c r="B100" s="152" t="s">
        <v>427</v>
      </c>
      <c r="C100" s="152" t="s">
        <v>311</v>
      </c>
      <c r="D100" s="152">
        <v>11538.0</v>
      </c>
      <c r="E100" s="152" t="s">
        <v>312</v>
      </c>
      <c r="F100" s="153">
        <v>45858.0</v>
      </c>
      <c r="G100" s="152" t="s">
        <v>435</v>
      </c>
      <c r="H100" s="153">
        <v>45858.0</v>
      </c>
      <c r="I100" s="152" t="s">
        <v>435</v>
      </c>
      <c r="J100" s="152" t="s">
        <v>428</v>
      </c>
      <c r="K100" s="152" t="s">
        <v>316</v>
      </c>
      <c r="L100" s="152" t="s">
        <v>436</v>
      </c>
      <c r="M100" s="152" t="s">
        <v>437</v>
      </c>
      <c r="N100" s="152">
        <v>320.0</v>
      </c>
      <c r="O100" s="152" t="s">
        <v>438</v>
      </c>
      <c r="P100" s="155"/>
      <c r="Q100" s="159" t="b">
        <v>0</v>
      </c>
      <c r="R100" s="49" t="s">
        <v>439</v>
      </c>
      <c r="S100" s="49" t="s">
        <v>440</v>
      </c>
      <c r="T100" s="49" t="s">
        <v>441</v>
      </c>
      <c r="U100" s="49" t="s">
        <v>442</v>
      </c>
      <c r="V100" s="49">
        <v>1.0</v>
      </c>
    </row>
    <row r="101">
      <c r="A101" s="151" t="s">
        <v>309</v>
      </c>
      <c r="B101" s="152" t="s">
        <v>427</v>
      </c>
      <c r="C101" s="152" t="s">
        <v>311</v>
      </c>
      <c r="D101" s="152">
        <v>11538.0</v>
      </c>
      <c r="E101" s="152" t="s">
        <v>312</v>
      </c>
      <c r="F101" s="153">
        <v>45858.0</v>
      </c>
      <c r="G101" s="152" t="s">
        <v>435</v>
      </c>
      <c r="H101" s="153">
        <v>45858.0</v>
      </c>
      <c r="I101" s="152" t="s">
        <v>435</v>
      </c>
      <c r="J101" s="152" t="s">
        <v>428</v>
      </c>
      <c r="K101" s="152" t="s">
        <v>316</v>
      </c>
      <c r="L101" s="152" t="s">
        <v>436</v>
      </c>
      <c r="M101" s="152" t="s">
        <v>437</v>
      </c>
      <c r="N101" s="152">
        <v>320.0</v>
      </c>
      <c r="O101" s="152" t="s">
        <v>443</v>
      </c>
      <c r="P101" s="155"/>
      <c r="Q101" s="159" t="b">
        <v>0</v>
      </c>
      <c r="R101" s="49" t="s">
        <v>439</v>
      </c>
      <c r="S101" s="49" t="s">
        <v>440</v>
      </c>
      <c r="T101" s="49" t="s">
        <v>441</v>
      </c>
      <c r="U101" s="49" t="s">
        <v>442</v>
      </c>
      <c r="V101" s="49">
        <v>1.0</v>
      </c>
    </row>
    <row r="102">
      <c r="A102" s="151" t="s">
        <v>309</v>
      </c>
      <c r="B102" s="152" t="s">
        <v>427</v>
      </c>
      <c r="C102" s="152" t="s">
        <v>311</v>
      </c>
      <c r="D102" s="152">
        <v>11538.0</v>
      </c>
      <c r="E102" s="152" t="s">
        <v>312</v>
      </c>
      <c r="F102" s="153">
        <v>45858.0</v>
      </c>
      <c r="G102" s="152" t="s">
        <v>435</v>
      </c>
      <c r="H102" s="153">
        <v>45858.0</v>
      </c>
      <c r="I102" s="152" t="s">
        <v>435</v>
      </c>
      <c r="J102" s="152" t="s">
        <v>428</v>
      </c>
      <c r="K102" s="152" t="s">
        <v>316</v>
      </c>
      <c r="L102" s="152" t="s">
        <v>436</v>
      </c>
      <c r="M102" s="152" t="s">
        <v>437</v>
      </c>
      <c r="N102" s="152">
        <v>320.0</v>
      </c>
      <c r="O102" s="152" t="s">
        <v>444</v>
      </c>
      <c r="P102" s="155"/>
      <c r="Q102" s="159" t="b">
        <v>0</v>
      </c>
      <c r="R102" s="49" t="s">
        <v>439</v>
      </c>
      <c r="S102" s="49" t="s">
        <v>440</v>
      </c>
      <c r="T102" s="49" t="s">
        <v>441</v>
      </c>
      <c r="U102" s="49" t="s">
        <v>442</v>
      </c>
      <c r="V102" s="49">
        <v>1.0</v>
      </c>
    </row>
    <row r="103">
      <c r="A103" s="151" t="s">
        <v>309</v>
      </c>
      <c r="B103" s="152" t="s">
        <v>427</v>
      </c>
      <c r="C103" s="152" t="s">
        <v>311</v>
      </c>
      <c r="D103" s="152">
        <v>11538.0</v>
      </c>
      <c r="E103" s="152" t="s">
        <v>312</v>
      </c>
      <c r="F103" s="153">
        <v>45858.0</v>
      </c>
      <c r="G103" s="152" t="s">
        <v>435</v>
      </c>
      <c r="H103" s="153">
        <v>45858.0</v>
      </c>
      <c r="I103" s="152" t="s">
        <v>435</v>
      </c>
      <c r="J103" s="152" t="s">
        <v>428</v>
      </c>
      <c r="K103" s="152" t="s">
        <v>316</v>
      </c>
      <c r="L103" s="152" t="s">
        <v>436</v>
      </c>
      <c r="M103" s="152" t="s">
        <v>437</v>
      </c>
      <c r="N103" s="152">
        <v>320.0</v>
      </c>
      <c r="O103" s="152" t="s">
        <v>445</v>
      </c>
      <c r="P103" s="155"/>
      <c r="Q103" s="159" t="b">
        <v>0</v>
      </c>
      <c r="R103" s="49" t="s">
        <v>439</v>
      </c>
      <c r="S103" s="49" t="s">
        <v>440</v>
      </c>
      <c r="T103" s="49" t="s">
        <v>441</v>
      </c>
      <c r="U103" s="49" t="s">
        <v>442</v>
      </c>
      <c r="V103" s="49">
        <v>1.0</v>
      </c>
    </row>
    <row r="104">
      <c r="A104" s="151" t="s">
        <v>309</v>
      </c>
      <c r="B104" s="152" t="s">
        <v>427</v>
      </c>
      <c r="C104" s="152" t="s">
        <v>446</v>
      </c>
      <c r="D104" s="152">
        <v>11617.0</v>
      </c>
      <c r="E104" s="152" t="s">
        <v>312</v>
      </c>
      <c r="F104" s="153">
        <v>45862.0</v>
      </c>
      <c r="G104" s="152" t="s">
        <v>314</v>
      </c>
      <c r="H104" s="153">
        <v>45862.0</v>
      </c>
      <c r="I104" s="152" t="s">
        <v>314</v>
      </c>
      <c r="J104" s="152" t="s">
        <v>428</v>
      </c>
      <c r="K104" s="152" t="s">
        <v>316</v>
      </c>
      <c r="L104" s="152" t="s">
        <v>447</v>
      </c>
      <c r="M104" s="152" t="s">
        <v>448</v>
      </c>
      <c r="N104" s="152">
        <v>118.0</v>
      </c>
      <c r="O104" s="152" t="s">
        <v>388</v>
      </c>
      <c r="P104" s="155"/>
      <c r="Q104" s="159" t="b">
        <v>0</v>
      </c>
      <c r="R104" s="49" t="s">
        <v>449</v>
      </c>
      <c r="S104" s="49" t="s">
        <v>450</v>
      </c>
      <c r="T104" s="49" t="s">
        <v>451</v>
      </c>
      <c r="U104" s="49" t="s">
        <v>452</v>
      </c>
      <c r="V104" s="49">
        <v>1.0</v>
      </c>
    </row>
    <row r="105">
      <c r="A105" s="151" t="s">
        <v>309</v>
      </c>
      <c r="B105" s="152" t="s">
        <v>427</v>
      </c>
      <c r="C105" s="152" t="s">
        <v>446</v>
      </c>
      <c r="D105" s="152">
        <v>11617.0</v>
      </c>
      <c r="E105" s="152" t="s">
        <v>312</v>
      </c>
      <c r="F105" s="153">
        <v>45862.0</v>
      </c>
      <c r="G105" s="152" t="s">
        <v>314</v>
      </c>
      <c r="H105" s="153">
        <v>45862.0</v>
      </c>
      <c r="I105" s="152" t="s">
        <v>314</v>
      </c>
      <c r="J105" s="152" t="s">
        <v>428</v>
      </c>
      <c r="K105" s="152" t="s">
        <v>316</v>
      </c>
      <c r="L105" s="152" t="s">
        <v>447</v>
      </c>
      <c r="M105" s="152" t="s">
        <v>448</v>
      </c>
      <c r="N105" s="152">
        <v>118.0</v>
      </c>
      <c r="O105" s="152" t="s">
        <v>393</v>
      </c>
      <c r="P105" s="155"/>
      <c r="Q105" s="159" t="b">
        <v>0</v>
      </c>
      <c r="R105" s="49" t="s">
        <v>449</v>
      </c>
      <c r="S105" s="49" t="s">
        <v>450</v>
      </c>
      <c r="T105" s="49" t="s">
        <v>451</v>
      </c>
      <c r="U105" s="49" t="s">
        <v>452</v>
      </c>
      <c r="V105" s="49">
        <v>1.0</v>
      </c>
    </row>
    <row r="106">
      <c r="A106" s="151" t="s">
        <v>309</v>
      </c>
      <c r="B106" s="152" t="s">
        <v>427</v>
      </c>
      <c r="C106" s="152" t="s">
        <v>446</v>
      </c>
      <c r="D106" s="152">
        <v>11617.0</v>
      </c>
      <c r="E106" s="152" t="s">
        <v>312</v>
      </c>
      <c r="F106" s="153">
        <v>45862.0</v>
      </c>
      <c r="G106" s="152" t="s">
        <v>314</v>
      </c>
      <c r="H106" s="153">
        <v>45862.0</v>
      </c>
      <c r="I106" s="152" t="s">
        <v>314</v>
      </c>
      <c r="J106" s="152" t="s">
        <v>428</v>
      </c>
      <c r="K106" s="152" t="s">
        <v>316</v>
      </c>
      <c r="L106" s="152" t="s">
        <v>447</v>
      </c>
      <c r="M106" s="152" t="s">
        <v>448</v>
      </c>
      <c r="N106" s="152">
        <v>118.0</v>
      </c>
      <c r="O106" s="152" t="s">
        <v>394</v>
      </c>
      <c r="P106" s="155"/>
      <c r="Q106" s="159" t="b">
        <v>0</v>
      </c>
      <c r="R106" s="49" t="s">
        <v>449</v>
      </c>
      <c r="S106" s="49" t="s">
        <v>450</v>
      </c>
      <c r="T106" s="49" t="s">
        <v>451</v>
      </c>
      <c r="U106" s="49" t="s">
        <v>452</v>
      </c>
      <c r="V106" s="49">
        <v>1.0</v>
      </c>
    </row>
    <row r="107">
      <c r="A107" s="151" t="s">
        <v>309</v>
      </c>
      <c r="B107" s="152" t="s">
        <v>427</v>
      </c>
      <c r="C107" s="152" t="s">
        <v>446</v>
      </c>
      <c r="D107" s="152">
        <v>11617.0</v>
      </c>
      <c r="E107" s="152" t="s">
        <v>312</v>
      </c>
      <c r="F107" s="153">
        <v>45862.0</v>
      </c>
      <c r="G107" s="152" t="s">
        <v>314</v>
      </c>
      <c r="H107" s="153">
        <v>45862.0</v>
      </c>
      <c r="I107" s="152" t="s">
        <v>314</v>
      </c>
      <c r="J107" s="152" t="s">
        <v>428</v>
      </c>
      <c r="K107" s="152" t="s">
        <v>316</v>
      </c>
      <c r="L107" s="152" t="s">
        <v>447</v>
      </c>
      <c r="M107" s="152" t="s">
        <v>448</v>
      </c>
      <c r="N107" s="152">
        <v>118.0</v>
      </c>
      <c r="O107" s="152" t="s">
        <v>453</v>
      </c>
      <c r="P107" s="155"/>
      <c r="Q107" s="159" t="b">
        <v>0</v>
      </c>
      <c r="R107" s="49" t="s">
        <v>449</v>
      </c>
      <c r="S107" s="49" t="s">
        <v>450</v>
      </c>
      <c r="T107" s="49" t="s">
        <v>451</v>
      </c>
      <c r="U107" s="49" t="s">
        <v>452</v>
      </c>
      <c r="V107" s="49">
        <v>1.0</v>
      </c>
    </row>
    <row r="108">
      <c r="A108" s="151" t="s">
        <v>309</v>
      </c>
      <c r="B108" s="152" t="s">
        <v>454</v>
      </c>
      <c r="C108" s="152" t="s">
        <v>311</v>
      </c>
      <c r="D108" s="152">
        <v>11610.0</v>
      </c>
      <c r="E108" s="152" t="s">
        <v>312</v>
      </c>
      <c r="F108" s="153">
        <v>45861.0</v>
      </c>
      <c r="G108" s="152" t="s">
        <v>455</v>
      </c>
      <c r="H108" s="153">
        <v>45862.0</v>
      </c>
      <c r="I108" s="152" t="s">
        <v>314</v>
      </c>
      <c r="J108" s="152" t="s">
        <v>428</v>
      </c>
      <c r="K108" s="152" t="s">
        <v>316</v>
      </c>
      <c r="L108" s="152" t="s">
        <v>456</v>
      </c>
      <c r="M108" s="152" t="s">
        <v>457</v>
      </c>
      <c r="N108" s="152">
        <v>1.0</v>
      </c>
      <c r="O108" s="152" t="s">
        <v>458</v>
      </c>
      <c r="P108" s="155"/>
      <c r="Q108" s="159" t="b">
        <v>0</v>
      </c>
      <c r="R108" s="49" t="s">
        <v>459</v>
      </c>
      <c r="S108" s="49" t="s">
        <v>460</v>
      </c>
      <c r="T108" s="49" t="s">
        <v>461</v>
      </c>
      <c r="U108" s="49" t="s">
        <v>462</v>
      </c>
      <c r="V108" s="49">
        <v>1.0</v>
      </c>
    </row>
    <row r="109">
      <c r="A109" s="151" t="s">
        <v>309</v>
      </c>
      <c r="B109" s="152" t="s">
        <v>454</v>
      </c>
      <c r="C109" s="152" t="s">
        <v>311</v>
      </c>
      <c r="D109" s="152">
        <v>11610.0</v>
      </c>
      <c r="E109" s="152" t="s">
        <v>312</v>
      </c>
      <c r="F109" s="153">
        <v>45861.0</v>
      </c>
      <c r="G109" s="152" t="s">
        <v>455</v>
      </c>
      <c r="H109" s="153">
        <v>45862.0</v>
      </c>
      <c r="I109" s="152" t="s">
        <v>314</v>
      </c>
      <c r="J109" s="152" t="s">
        <v>428</v>
      </c>
      <c r="K109" s="152" t="s">
        <v>316</v>
      </c>
      <c r="L109" s="152" t="s">
        <v>456</v>
      </c>
      <c r="M109" s="152" t="s">
        <v>457</v>
      </c>
      <c r="N109" s="152">
        <v>1.0</v>
      </c>
      <c r="O109" s="152" t="s">
        <v>463</v>
      </c>
      <c r="P109" s="155"/>
      <c r="Q109" s="159" t="b">
        <v>0</v>
      </c>
      <c r="R109" s="49" t="s">
        <v>459</v>
      </c>
      <c r="S109" s="49" t="s">
        <v>460</v>
      </c>
      <c r="T109" s="49" t="s">
        <v>461</v>
      </c>
      <c r="U109" s="49" t="s">
        <v>462</v>
      </c>
      <c r="V109" s="49">
        <v>1.0</v>
      </c>
    </row>
    <row r="110">
      <c r="A110" s="151" t="s">
        <v>309</v>
      </c>
      <c r="B110" s="152" t="s">
        <v>454</v>
      </c>
      <c r="C110" s="152" t="s">
        <v>311</v>
      </c>
      <c r="D110" s="152">
        <v>11653.0</v>
      </c>
      <c r="E110" s="152" t="s">
        <v>312</v>
      </c>
      <c r="F110" s="153">
        <v>45855.0</v>
      </c>
      <c r="G110" s="152" t="s">
        <v>314</v>
      </c>
      <c r="H110" s="153">
        <v>45859.0</v>
      </c>
      <c r="I110" s="152" t="s">
        <v>464</v>
      </c>
      <c r="J110" s="152" t="s">
        <v>465</v>
      </c>
      <c r="K110" s="152" t="s">
        <v>316</v>
      </c>
      <c r="L110" s="152" t="s">
        <v>466</v>
      </c>
      <c r="M110" s="152" t="s">
        <v>467</v>
      </c>
      <c r="N110" s="152">
        <v>1.0</v>
      </c>
      <c r="O110" s="152" t="s">
        <v>369</v>
      </c>
      <c r="P110" s="155"/>
      <c r="Q110" s="159" t="b">
        <v>0</v>
      </c>
      <c r="R110" s="49" t="s">
        <v>468</v>
      </c>
      <c r="S110" s="49" t="s">
        <v>469</v>
      </c>
      <c r="T110" s="49" t="s">
        <v>470</v>
      </c>
      <c r="U110" s="49" t="s">
        <v>471</v>
      </c>
      <c r="V110" s="49">
        <v>1.0</v>
      </c>
    </row>
    <row r="111">
      <c r="A111" s="151" t="s">
        <v>309</v>
      </c>
      <c r="B111" s="152" t="s">
        <v>454</v>
      </c>
      <c r="C111" s="152" t="s">
        <v>311</v>
      </c>
      <c r="D111" s="152">
        <v>11653.0</v>
      </c>
      <c r="E111" s="152" t="s">
        <v>312</v>
      </c>
      <c r="F111" s="153">
        <v>45855.0</v>
      </c>
      <c r="G111" s="152" t="s">
        <v>314</v>
      </c>
      <c r="H111" s="153">
        <v>45859.0</v>
      </c>
      <c r="I111" s="152" t="s">
        <v>464</v>
      </c>
      <c r="J111" s="152" t="s">
        <v>465</v>
      </c>
      <c r="K111" s="152" t="s">
        <v>316</v>
      </c>
      <c r="L111" s="152" t="s">
        <v>466</v>
      </c>
      <c r="M111" s="152" t="s">
        <v>467</v>
      </c>
      <c r="N111" s="152">
        <v>1.0</v>
      </c>
      <c r="O111" s="152" t="s">
        <v>472</v>
      </c>
      <c r="P111" s="155"/>
      <c r="Q111" s="159" t="b">
        <v>0</v>
      </c>
      <c r="R111" s="49" t="s">
        <v>468</v>
      </c>
      <c r="S111" s="49" t="s">
        <v>469</v>
      </c>
      <c r="T111" s="49" t="s">
        <v>470</v>
      </c>
      <c r="U111" s="49" t="s">
        <v>471</v>
      </c>
      <c r="V111" s="49">
        <v>1.0</v>
      </c>
    </row>
    <row r="112">
      <c r="A112" s="151" t="s">
        <v>309</v>
      </c>
      <c r="B112" s="152" t="s">
        <v>454</v>
      </c>
      <c r="C112" s="152" t="s">
        <v>311</v>
      </c>
      <c r="D112" s="152">
        <v>11653.0</v>
      </c>
      <c r="E112" s="152" t="s">
        <v>312</v>
      </c>
      <c r="F112" s="153">
        <v>45855.0</v>
      </c>
      <c r="G112" s="152" t="s">
        <v>314</v>
      </c>
      <c r="H112" s="153">
        <v>45859.0</v>
      </c>
      <c r="I112" s="152" t="s">
        <v>464</v>
      </c>
      <c r="J112" s="152" t="s">
        <v>465</v>
      </c>
      <c r="K112" s="152" t="s">
        <v>316</v>
      </c>
      <c r="L112" s="152" t="s">
        <v>466</v>
      </c>
      <c r="M112" s="152" t="s">
        <v>467</v>
      </c>
      <c r="N112" s="152">
        <v>1.0</v>
      </c>
      <c r="O112" s="152" t="s">
        <v>473</v>
      </c>
      <c r="P112" s="155"/>
      <c r="Q112" s="159" t="b">
        <v>0</v>
      </c>
      <c r="R112" s="49" t="s">
        <v>468</v>
      </c>
      <c r="S112" s="49" t="s">
        <v>469</v>
      </c>
      <c r="T112" s="49" t="s">
        <v>470</v>
      </c>
      <c r="U112" s="49" t="s">
        <v>471</v>
      </c>
      <c r="V112" s="49">
        <v>1.0</v>
      </c>
    </row>
    <row r="113">
      <c r="A113" s="151" t="s">
        <v>309</v>
      </c>
      <c r="B113" s="152" t="s">
        <v>454</v>
      </c>
      <c r="C113" s="152" t="s">
        <v>311</v>
      </c>
      <c r="D113" s="152">
        <v>11653.0</v>
      </c>
      <c r="E113" s="152" t="s">
        <v>312</v>
      </c>
      <c r="F113" s="153">
        <v>45855.0</v>
      </c>
      <c r="G113" s="152" t="s">
        <v>314</v>
      </c>
      <c r="H113" s="153">
        <v>45859.0</v>
      </c>
      <c r="I113" s="152" t="s">
        <v>464</v>
      </c>
      <c r="J113" s="152" t="s">
        <v>465</v>
      </c>
      <c r="K113" s="152" t="s">
        <v>316</v>
      </c>
      <c r="L113" s="152" t="s">
        <v>466</v>
      </c>
      <c r="M113" s="152" t="s">
        <v>467</v>
      </c>
      <c r="N113" s="152">
        <v>1.0</v>
      </c>
      <c r="O113" s="152" t="s">
        <v>474</v>
      </c>
      <c r="P113" s="155"/>
      <c r="Q113" s="159" t="b">
        <v>0</v>
      </c>
      <c r="R113" s="49" t="s">
        <v>468</v>
      </c>
      <c r="S113" s="49" t="s">
        <v>469</v>
      </c>
      <c r="T113" s="49" t="s">
        <v>470</v>
      </c>
      <c r="U113" s="49" t="s">
        <v>471</v>
      </c>
      <c r="V113" s="49">
        <v>1.0</v>
      </c>
    </row>
    <row r="114">
      <c r="A114" s="151" t="s">
        <v>309</v>
      </c>
      <c r="B114" s="152" t="s">
        <v>454</v>
      </c>
      <c r="C114" s="152" t="s">
        <v>311</v>
      </c>
      <c r="D114" s="152">
        <v>11653.0</v>
      </c>
      <c r="E114" s="152" t="s">
        <v>312</v>
      </c>
      <c r="F114" s="153">
        <v>45855.0</v>
      </c>
      <c r="G114" s="152" t="s">
        <v>314</v>
      </c>
      <c r="H114" s="153">
        <v>45859.0</v>
      </c>
      <c r="I114" s="152" t="s">
        <v>464</v>
      </c>
      <c r="J114" s="152" t="s">
        <v>465</v>
      </c>
      <c r="K114" s="152" t="s">
        <v>316</v>
      </c>
      <c r="L114" s="152" t="s">
        <v>466</v>
      </c>
      <c r="M114" s="152" t="s">
        <v>467</v>
      </c>
      <c r="N114" s="152">
        <v>1.0</v>
      </c>
      <c r="O114" s="152" t="s">
        <v>475</v>
      </c>
      <c r="P114" s="155"/>
      <c r="Q114" s="159" t="b">
        <v>0</v>
      </c>
      <c r="R114" s="49" t="s">
        <v>468</v>
      </c>
      <c r="S114" s="49" t="s">
        <v>469</v>
      </c>
      <c r="T114" s="49" t="s">
        <v>470</v>
      </c>
      <c r="U114" s="49" t="s">
        <v>471</v>
      </c>
      <c r="V114" s="49">
        <v>1.0</v>
      </c>
    </row>
    <row r="115">
      <c r="A115" s="151" t="s">
        <v>309</v>
      </c>
      <c r="B115" s="152" t="s">
        <v>454</v>
      </c>
      <c r="C115" s="152" t="s">
        <v>311</v>
      </c>
      <c r="D115" s="152">
        <v>11653.0</v>
      </c>
      <c r="E115" s="152" t="s">
        <v>312</v>
      </c>
      <c r="F115" s="153">
        <v>45855.0</v>
      </c>
      <c r="G115" s="152" t="s">
        <v>314</v>
      </c>
      <c r="H115" s="153">
        <v>45859.0</v>
      </c>
      <c r="I115" s="152" t="s">
        <v>464</v>
      </c>
      <c r="J115" s="152" t="s">
        <v>465</v>
      </c>
      <c r="K115" s="152" t="s">
        <v>316</v>
      </c>
      <c r="L115" s="152" t="s">
        <v>466</v>
      </c>
      <c r="M115" s="152" t="s">
        <v>467</v>
      </c>
      <c r="N115" s="152">
        <v>1.0</v>
      </c>
      <c r="O115" s="152" t="s">
        <v>476</v>
      </c>
      <c r="P115" s="155"/>
      <c r="Q115" s="159" t="b">
        <v>0</v>
      </c>
      <c r="R115" s="49" t="s">
        <v>468</v>
      </c>
      <c r="S115" s="49" t="s">
        <v>469</v>
      </c>
      <c r="T115" s="49" t="s">
        <v>470</v>
      </c>
      <c r="U115" s="49" t="s">
        <v>471</v>
      </c>
      <c r="V115" s="49">
        <v>1.0</v>
      </c>
    </row>
    <row r="116">
      <c r="A116" s="160"/>
      <c r="B116" s="161"/>
      <c r="C116" s="161"/>
      <c r="D116" s="161"/>
      <c r="E116" s="161"/>
      <c r="F116" s="162"/>
      <c r="G116" s="161"/>
      <c r="H116" s="162"/>
      <c r="I116" s="161"/>
      <c r="J116" s="161"/>
      <c r="K116" s="161"/>
      <c r="L116" s="161"/>
      <c r="M116" s="161"/>
      <c r="N116" s="161"/>
      <c r="O116" s="161"/>
      <c r="P116" s="163"/>
      <c r="Q116" s="159" t="b">
        <v>0</v>
      </c>
      <c r="R116" s="49"/>
      <c r="S116" s="49"/>
      <c r="T116" s="49"/>
      <c r="U116" s="49"/>
      <c r="V116" s="49" t="e">
        <v>#DIV/0!</v>
      </c>
    </row>
    <row r="117">
      <c r="A117" s="160"/>
      <c r="B117" s="161"/>
      <c r="C117" s="161"/>
      <c r="D117" s="161"/>
      <c r="E117" s="161"/>
      <c r="F117" s="162"/>
      <c r="G117" s="161"/>
      <c r="H117" s="162"/>
      <c r="I117" s="161"/>
      <c r="J117" s="161"/>
      <c r="K117" s="161"/>
      <c r="L117" s="161"/>
      <c r="M117" s="161"/>
      <c r="N117" s="161"/>
      <c r="O117" s="161"/>
      <c r="P117" s="163"/>
      <c r="Q117" s="159" t="b">
        <v>0</v>
      </c>
      <c r="R117" s="49"/>
      <c r="S117" s="49"/>
      <c r="T117" s="49"/>
      <c r="U117" s="49"/>
      <c r="V117" s="49" t="e">
        <v>#DIV/0!</v>
      </c>
    </row>
    <row r="118">
      <c r="A118" s="160"/>
      <c r="B118" s="161"/>
      <c r="C118" s="161"/>
      <c r="D118" s="161"/>
      <c r="E118" s="161"/>
      <c r="F118" s="162"/>
      <c r="G118" s="161"/>
      <c r="H118" s="162"/>
      <c r="I118" s="161"/>
      <c r="J118" s="161"/>
      <c r="K118" s="161"/>
      <c r="L118" s="161"/>
      <c r="M118" s="161"/>
      <c r="N118" s="161"/>
      <c r="O118" s="161"/>
      <c r="P118" s="163"/>
      <c r="Q118" s="159" t="b">
        <v>0</v>
      </c>
      <c r="R118" s="49"/>
      <c r="S118" s="49"/>
      <c r="T118" s="49"/>
      <c r="U118" s="49"/>
      <c r="V118" s="49" t="e">
        <v>#DIV/0!</v>
      </c>
    </row>
    <row r="119">
      <c r="A119" s="160"/>
      <c r="B119" s="161"/>
      <c r="C119" s="161"/>
      <c r="D119" s="161"/>
      <c r="E119" s="161"/>
      <c r="F119" s="162"/>
      <c r="G119" s="161"/>
      <c r="H119" s="162"/>
      <c r="I119" s="161"/>
      <c r="J119" s="161"/>
      <c r="K119" s="161"/>
      <c r="L119" s="161"/>
      <c r="M119" s="161"/>
      <c r="N119" s="161"/>
      <c r="O119" s="161"/>
      <c r="P119" s="163"/>
      <c r="Q119" s="159" t="b">
        <v>0</v>
      </c>
      <c r="R119" s="49"/>
      <c r="S119" s="49"/>
      <c r="T119" s="49"/>
      <c r="U119" s="49"/>
      <c r="V119" s="49" t="e">
        <v>#DIV/0!</v>
      </c>
    </row>
    <row r="120">
      <c r="A120" s="160"/>
      <c r="B120" s="161"/>
      <c r="C120" s="161"/>
      <c r="D120" s="161"/>
      <c r="E120" s="161"/>
      <c r="F120" s="162"/>
      <c r="G120" s="161"/>
      <c r="H120" s="162"/>
      <c r="I120" s="161"/>
      <c r="J120" s="161"/>
      <c r="K120" s="161"/>
      <c r="L120" s="161"/>
      <c r="M120" s="161"/>
      <c r="N120" s="161"/>
      <c r="O120" s="161"/>
      <c r="P120" s="163"/>
      <c r="Q120" s="159" t="b">
        <v>0</v>
      </c>
      <c r="R120" s="157"/>
      <c r="S120" s="158"/>
      <c r="T120" s="158"/>
      <c r="U120" s="158"/>
      <c r="V120" s="158" t="e">
        <v>#DIV/0!</v>
      </c>
    </row>
    <row r="121">
      <c r="A121" s="160"/>
      <c r="B121" s="161"/>
      <c r="C121" s="161"/>
      <c r="D121" s="161"/>
      <c r="E121" s="161"/>
      <c r="F121" s="162"/>
      <c r="G121" s="161"/>
      <c r="H121" s="162"/>
      <c r="I121" s="161"/>
      <c r="J121" s="161"/>
      <c r="K121" s="161"/>
      <c r="L121" s="161"/>
      <c r="M121" s="161"/>
      <c r="N121" s="161"/>
      <c r="O121" s="161"/>
      <c r="P121" s="163"/>
      <c r="Q121" s="159" t="b">
        <v>0</v>
      </c>
      <c r="R121" s="157"/>
      <c r="S121" s="158"/>
      <c r="T121" s="158"/>
      <c r="U121" s="158"/>
      <c r="V121" s="158" t="e">
        <v>#DIV/0!</v>
      </c>
    </row>
    <row r="122">
      <c r="A122" s="160"/>
      <c r="B122" s="161"/>
      <c r="C122" s="161"/>
      <c r="D122" s="161"/>
      <c r="E122" s="161"/>
      <c r="F122" s="162"/>
      <c r="G122" s="161"/>
      <c r="H122" s="162"/>
      <c r="I122" s="161"/>
      <c r="J122" s="161"/>
      <c r="K122" s="161"/>
      <c r="L122" s="161"/>
      <c r="M122" s="161"/>
      <c r="N122" s="161"/>
      <c r="O122" s="161"/>
      <c r="P122" s="163"/>
      <c r="Q122" s="159" t="b">
        <v>0</v>
      </c>
      <c r="R122" s="157"/>
      <c r="S122" s="158"/>
      <c r="T122" s="158"/>
      <c r="U122" s="158"/>
      <c r="V122" s="158" t="e">
        <v>#DIV/0!</v>
      </c>
    </row>
    <row r="123">
      <c r="A123" s="160"/>
      <c r="B123" s="161"/>
      <c r="C123" s="161"/>
      <c r="D123" s="161"/>
      <c r="E123" s="161"/>
      <c r="F123" s="162"/>
      <c r="G123" s="161"/>
      <c r="H123" s="162"/>
      <c r="I123" s="161"/>
      <c r="J123" s="161"/>
      <c r="K123" s="161"/>
      <c r="L123" s="161"/>
      <c r="M123" s="161"/>
      <c r="N123" s="161"/>
      <c r="O123" s="161"/>
      <c r="P123" s="163"/>
      <c r="Q123" s="159" t="b">
        <v>0</v>
      </c>
      <c r="R123" s="157"/>
      <c r="S123" s="158"/>
      <c r="T123" s="158"/>
      <c r="U123" s="158"/>
      <c r="V123" s="158" t="e">
        <v>#DIV/0!</v>
      </c>
    </row>
    <row r="124">
      <c r="A124" s="160"/>
      <c r="B124" s="161"/>
      <c r="C124" s="161"/>
      <c r="D124" s="161"/>
      <c r="E124" s="161"/>
      <c r="F124" s="162"/>
      <c r="G124" s="161"/>
      <c r="H124" s="162"/>
      <c r="I124" s="161"/>
      <c r="J124" s="161"/>
      <c r="K124" s="161"/>
      <c r="L124" s="161"/>
      <c r="M124" s="161"/>
      <c r="N124" s="161"/>
      <c r="O124" s="161"/>
      <c r="P124" s="163"/>
      <c r="Q124" s="159" t="b">
        <v>0</v>
      </c>
      <c r="R124" s="157"/>
      <c r="S124" s="158"/>
      <c r="T124" s="158"/>
      <c r="U124" s="158"/>
      <c r="V124" s="158" t="e">
        <v>#DIV/0!</v>
      </c>
    </row>
    <row r="125">
      <c r="A125" s="160"/>
      <c r="B125" s="161"/>
      <c r="C125" s="161"/>
      <c r="D125" s="161"/>
      <c r="E125" s="161"/>
      <c r="F125" s="162"/>
      <c r="G125" s="161"/>
      <c r="H125" s="162"/>
      <c r="I125" s="161"/>
      <c r="J125" s="161"/>
      <c r="K125" s="161"/>
      <c r="L125" s="161"/>
      <c r="M125" s="161"/>
      <c r="N125" s="161"/>
      <c r="O125" s="161"/>
      <c r="P125" s="163"/>
      <c r="Q125" s="159" t="b">
        <v>0</v>
      </c>
      <c r="R125" s="157"/>
      <c r="S125" s="158"/>
      <c r="T125" s="158"/>
      <c r="U125" s="158"/>
      <c r="V125" s="158" t="e">
        <v>#DIV/0!</v>
      </c>
    </row>
    <row r="126">
      <c r="A126" s="160"/>
      <c r="B126" s="161"/>
      <c r="C126" s="161"/>
      <c r="D126" s="161"/>
      <c r="E126" s="161"/>
      <c r="F126" s="162"/>
      <c r="G126" s="161"/>
      <c r="H126" s="162"/>
      <c r="I126" s="161"/>
      <c r="J126" s="161"/>
      <c r="K126" s="161"/>
      <c r="L126" s="161"/>
      <c r="M126" s="161"/>
      <c r="N126" s="161"/>
      <c r="O126" s="161"/>
      <c r="P126" s="163"/>
      <c r="Q126" s="159" t="b">
        <v>0</v>
      </c>
      <c r="R126" s="157"/>
      <c r="S126" s="158"/>
      <c r="T126" s="158"/>
      <c r="U126" s="158"/>
      <c r="V126" s="158" t="e">
        <v>#DIV/0!</v>
      </c>
    </row>
    <row r="127">
      <c r="A127" s="160"/>
      <c r="B127" s="161"/>
      <c r="C127" s="161"/>
      <c r="D127" s="161"/>
      <c r="E127" s="161"/>
      <c r="F127" s="162"/>
      <c r="G127" s="161"/>
      <c r="H127" s="162"/>
      <c r="I127" s="161"/>
      <c r="J127" s="161"/>
      <c r="K127" s="161"/>
      <c r="L127" s="161"/>
      <c r="M127" s="161"/>
      <c r="N127" s="161"/>
      <c r="O127" s="161"/>
      <c r="P127" s="163"/>
      <c r="Q127" s="159" t="b">
        <v>0</v>
      </c>
      <c r="R127" s="157"/>
      <c r="S127" s="158"/>
      <c r="T127" s="158"/>
      <c r="U127" s="158"/>
      <c r="V127" s="158" t="e">
        <v>#DIV/0!</v>
      </c>
    </row>
    <row r="128">
      <c r="A128" s="160"/>
      <c r="B128" s="161"/>
      <c r="C128" s="161"/>
      <c r="D128" s="161"/>
      <c r="E128" s="161"/>
      <c r="F128" s="162"/>
      <c r="G128" s="161"/>
      <c r="H128" s="162"/>
      <c r="I128" s="161"/>
      <c r="J128" s="161"/>
      <c r="K128" s="161"/>
      <c r="L128" s="161"/>
      <c r="M128" s="161"/>
      <c r="N128" s="161"/>
      <c r="O128" s="161"/>
      <c r="P128" s="163"/>
      <c r="Q128" s="159" t="b">
        <v>0</v>
      </c>
      <c r="R128" s="157"/>
      <c r="S128" s="158"/>
      <c r="T128" s="158"/>
      <c r="U128" s="158"/>
      <c r="V128" s="158" t="e">
        <v>#DIV/0!</v>
      </c>
    </row>
    <row r="129">
      <c r="A129" s="160"/>
      <c r="B129" s="161"/>
      <c r="C129" s="161"/>
      <c r="D129" s="161"/>
      <c r="E129" s="161"/>
      <c r="F129" s="162"/>
      <c r="G129" s="161"/>
      <c r="H129" s="162"/>
      <c r="I129" s="161"/>
      <c r="J129" s="161"/>
      <c r="K129" s="161"/>
      <c r="L129" s="161"/>
      <c r="M129" s="161"/>
      <c r="N129" s="161"/>
      <c r="O129" s="161"/>
      <c r="P129" s="163"/>
      <c r="Q129" s="159" t="b">
        <v>0</v>
      </c>
      <c r="R129" s="49"/>
      <c r="S129" s="49"/>
      <c r="T129" s="49"/>
      <c r="U129" s="49"/>
      <c r="V129" s="49" t="e">
        <v>#DIV/0!</v>
      </c>
    </row>
    <row r="130">
      <c r="A130" s="160"/>
      <c r="B130" s="161"/>
      <c r="C130" s="161"/>
      <c r="D130" s="161"/>
      <c r="E130" s="161"/>
      <c r="F130" s="162"/>
      <c r="G130" s="161"/>
      <c r="H130" s="162"/>
      <c r="I130" s="161"/>
      <c r="J130" s="161"/>
      <c r="K130" s="161"/>
      <c r="L130" s="161"/>
      <c r="M130" s="161"/>
      <c r="N130" s="161"/>
      <c r="O130" s="161"/>
      <c r="P130" s="163"/>
      <c r="Q130" s="159" t="b">
        <v>0</v>
      </c>
      <c r="R130" s="49"/>
      <c r="S130" s="49"/>
      <c r="T130" s="49"/>
      <c r="U130" s="49"/>
      <c r="V130" s="49" t="e">
        <v>#DIV/0!</v>
      </c>
    </row>
    <row r="131">
      <c r="A131" s="160"/>
      <c r="B131" s="161"/>
      <c r="C131" s="161"/>
      <c r="D131" s="161"/>
      <c r="E131" s="161"/>
      <c r="F131" s="162"/>
      <c r="G131" s="161"/>
      <c r="H131" s="162"/>
      <c r="I131" s="161"/>
      <c r="J131" s="161"/>
      <c r="K131" s="161"/>
      <c r="L131" s="161"/>
      <c r="M131" s="161"/>
      <c r="N131" s="161"/>
      <c r="O131" s="161"/>
      <c r="P131" s="163"/>
      <c r="Q131" s="159" t="b">
        <v>0</v>
      </c>
      <c r="R131" s="49"/>
      <c r="S131" s="49"/>
      <c r="T131" s="49"/>
      <c r="U131" s="49"/>
      <c r="V131" s="49" t="e">
        <v>#DIV/0!</v>
      </c>
    </row>
    <row r="132">
      <c r="A132" s="160"/>
      <c r="B132" s="161"/>
      <c r="C132" s="161"/>
      <c r="D132" s="161"/>
      <c r="E132" s="161"/>
      <c r="F132" s="162"/>
      <c r="G132" s="161"/>
      <c r="H132" s="162"/>
      <c r="I132" s="161"/>
      <c r="J132" s="161"/>
      <c r="K132" s="161"/>
      <c r="L132" s="161"/>
      <c r="M132" s="161"/>
      <c r="N132" s="161"/>
      <c r="O132" s="161"/>
      <c r="P132" s="163"/>
      <c r="Q132" s="159" t="b">
        <v>0</v>
      </c>
      <c r="R132" s="49"/>
      <c r="S132" s="49"/>
      <c r="T132" s="49"/>
      <c r="U132" s="49"/>
      <c r="V132" s="49" t="e">
        <v>#DIV/0!</v>
      </c>
    </row>
    <row r="133">
      <c r="A133" s="160"/>
      <c r="B133" s="161"/>
      <c r="C133" s="161"/>
      <c r="D133" s="161"/>
      <c r="E133" s="161"/>
      <c r="F133" s="162"/>
      <c r="G133" s="161"/>
      <c r="H133" s="162"/>
      <c r="I133" s="161"/>
      <c r="J133" s="161"/>
      <c r="K133" s="161"/>
      <c r="L133" s="161"/>
      <c r="M133" s="161"/>
      <c r="N133" s="161"/>
      <c r="O133" s="161"/>
      <c r="P133" s="163"/>
      <c r="Q133" s="159" t="b">
        <v>0</v>
      </c>
      <c r="R133" s="49"/>
      <c r="S133" s="49"/>
      <c r="T133" s="49"/>
      <c r="U133" s="49"/>
      <c r="V133" s="49" t="e">
        <v>#DIV/0!</v>
      </c>
    </row>
    <row r="134">
      <c r="A134" s="160"/>
      <c r="B134" s="161"/>
      <c r="C134" s="161"/>
      <c r="D134" s="161"/>
      <c r="E134" s="161"/>
      <c r="F134" s="162"/>
      <c r="G134" s="161"/>
      <c r="H134" s="162"/>
      <c r="I134" s="161"/>
      <c r="J134" s="161"/>
      <c r="K134" s="161"/>
      <c r="L134" s="161"/>
      <c r="M134" s="161"/>
      <c r="N134" s="161"/>
      <c r="O134" s="161"/>
      <c r="P134" s="163"/>
      <c r="Q134" s="159" t="b">
        <v>0</v>
      </c>
      <c r="R134" s="49"/>
      <c r="S134" s="49"/>
      <c r="T134" s="49"/>
      <c r="U134" s="49"/>
      <c r="V134" s="49" t="e">
        <v>#DIV/0!</v>
      </c>
    </row>
    <row r="135">
      <c r="A135" s="160"/>
      <c r="B135" s="161"/>
      <c r="C135" s="161"/>
      <c r="D135" s="161"/>
      <c r="E135" s="161"/>
      <c r="F135" s="162"/>
      <c r="G135" s="161"/>
      <c r="H135" s="162"/>
      <c r="I135" s="161"/>
      <c r="J135" s="161"/>
      <c r="K135" s="161"/>
      <c r="L135" s="161"/>
      <c r="M135" s="161"/>
      <c r="N135" s="161"/>
      <c r="O135" s="161"/>
      <c r="P135" s="163"/>
      <c r="Q135" s="159" t="b">
        <v>0</v>
      </c>
      <c r="R135" s="49"/>
      <c r="S135" s="49"/>
      <c r="T135" s="49"/>
      <c r="U135" s="49"/>
      <c r="V135" s="49" t="e">
        <v>#DIV/0!</v>
      </c>
    </row>
    <row r="136">
      <c r="A136" s="160"/>
      <c r="B136" s="161"/>
      <c r="C136" s="161"/>
      <c r="D136" s="161"/>
      <c r="E136" s="161"/>
      <c r="F136" s="162"/>
      <c r="G136" s="161"/>
      <c r="H136" s="162"/>
      <c r="I136" s="161"/>
      <c r="J136" s="161"/>
      <c r="K136" s="161"/>
      <c r="L136" s="161"/>
      <c r="M136" s="161"/>
      <c r="N136" s="161"/>
      <c r="O136" s="161"/>
      <c r="P136" s="163"/>
      <c r="Q136" s="159" t="b">
        <v>0</v>
      </c>
      <c r="R136" s="49"/>
      <c r="S136" s="49"/>
      <c r="T136" s="49"/>
      <c r="U136" s="49"/>
      <c r="V136" s="49" t="e">
        <v>#DIV/0!</v>
      </c>
    </row>
    <row r="137">
      <c r="A137" s="160"/>
      <c r="B137" s="161"/>
      <c r="C137" s="161"/>
      <c r="D137" s="161"/>
      <c r="E137" s="161"/>
      <c r="F137" s="162"/>
      <c r="G137" s="161"/>
      <c r="H137" s="162"/>
      <c r="I137" s="161"/>
      <c r="J137" s="161"/>
      <c r="K137" s="161"/>
      <c r="L137" s="161"/>
      <c r="M137" s="161"/>
      <c r="N137" s="161"/>
      <c r="O137" s="161"/>
      <c r="P137" s="163"/>
      <c r="Q137" s="159" t="b">
        <v>0</v>
      </c>
      <c r="R137" s="49"/>
      <c r="S137" s="49"/>
      <c r="T137" s="49"/>
      <c r="U137" s="49"/>
      <c r="V137" s="49" t="e">
        <v>#DIV/0!</v>
      </c>
    </row>
    <row r="138">
      <c r="A138" s="160"/>
      <c r="B138" s="161"/>
      <c r="C138" s="161"/>
      <c r="D138" s="161"/>
      <c r="E138" s="161"/>
      <c r="F138" s="162"/>
      <c r="G138" s="161"/>
      <c r="H138" s="162"/>
      <c r="I138" s="161"/>
      <c r="J138" s="161"/>
      <c r="K138" s="161"/>
      <c r="L138" s="161"/>
      <c r="M138" s="161"/>
      <c r="N138" s="161"/>
      <c r="O138" s="161"/>
      <c r="P138" s="163"/>
      <c r="Q138" s="159" t="b">
        <v>0</v>
      </c>
      <c r="R138" s="49"/>
      <c r="S138" s="49"/>
      <c r="T138" s="49"/>
      <c r="U138" s="49"/>
      <c r="V138" s="49" t="e">
        <v>#DIV/0!</v>
      </c>
    </row>
    <row r="139">
      <c r="A139" s="160"/>
      <c r="B139" s="161"/>
      <c r="C139" s="161"/>
      <c r="D139" s="161"/>
      <c r="E139" s="161"/>
      <c r="F139" s="162"/>
      <c r="G139" s="161"/>
      <c r="H139" s="162"/>
      <c r="I139" s="161"/>
      <c r="J139" s="161"/>
      <c r="K139" s="161"/>
      <c r="L139" s="161"/>
      <c r="M139" s="161"/>
      <c r="N139" s="161"/>
      <c r="O139" s="161"/>
      <c r="P139" s="163"/>
      <c r="Q139" s="159" t="b">
        <v>0</v>
      </c>
      <c r="R139" s="49"/>
      <c r="S139" s="49"/>
      <c r="T139" s="49"/>
      <c r="U139" s="49"/>
      <c r="V139" s="49" t="e">
        <v>#DIV/0!</v>
      </c>
    </row>
    <row r="140">
      <c r="A140" s="160"/>
      <c r="B140" s="161"/>
      <c r="C140" s="161"/>
      <c r="D140" s="161"/>
      <c r="E140" s="161"/>
      <c r="F140" s="162"/>
      <c r="G140" s="161"/>
      <c r="H140" s="162"/>
      <c r="I140" s="161"/>
      <c r="J140" s="161"/>
      <c r="K140" s="161"/>
      <c r="L140" s="161"/>
      <c r="M140" s="161"/>
      <c r="N140" s="161"/>
      <c r="O140" s="161"/>
      <c r="P140" s="163"/>
      <c r="Q140" s="159" t="b">
        <v>0</v>
      </c>
      <c r="R140" s="49"/>
      <c r="S140" s="49"/>
      <c r="T140" s="49"/>
      <c r="U140" s="49"/>
      <c r="V140" s="49" t="e">
        <v>#DIV/0!</v>
      </c>
    </row>
    <row r="141">
      <c r="A141" s="160"/>
      <c r="B141" s="161"/>
      <c r="C141" s="161"/>
      <c r="D141" s="161"/>
      <c r="E141" s="161"/>
      <c r="F141" s="162"/>
      <c r="G141" s="161"/>
      <c r="H141" s="162"/>
      <c r="I141" s="161"/>
      <c r="J141" s="161"/>
      <c r="K141" s="161"/>
      <c r="L141" s="161"/>
      <c r="M141" s="161"/>
      <c r="N141" s="161"/>
      <c r="O141" s="161"/>
      <c r="P141" s="163"/>
      <c r="Q141" s="159" t="b">
        <v>0</v>
      </c>
      <c r="R141" s="49"/>
      <c r="S141" s="49"/>
      <c r="T141" s="49"/>
      <c r="U141" s="49"/>
      <c r="V141" s="49" t="e">
        <v>#DIV/0!</v>
      </c>
    </row>
    <row r="142">
      <c r="A142" s="160"/>
      <c r="B142" s="161"/>
      <c r="C142" s="161"/>
      <c r="D142" s="161"/>
      <c r="E142" s="161"/>
      <c r="F142" s="162"/>
      <c r="G142" s="161"/>
      <c r="H142" s="162"/>
      <c r="I142" s="161"/>
      <c r="J142" s="161"/>
      <c r="K142" s="161"/>
      <c r="L142" s="161"/>
      <c r="M142" s="161"/>
      <c r="N142" s="161"/>
      <c r="O142" s="161"/>
      <c r="P142" s="163"/>
      <c r="Q142" s="159" t="b">
        <v>0</v>
      </c>
      <c r="R142" s="49"/>
      <c r="S142" s="49"/>
      <c r="T142" s="49"/>
      <c r="U142" s="49"/>
      <c r="V142" s="49" t="e">
        <v>#DIV/0!</v>
      </c>
    </row>
    <row r="143">
      <c r="A143" s="160"/>
      <c r="B143" s="161"/>
      <c r="C143" s="161"/>
      <c r="D143" s="161"/>
      <c r="E143" s="161"/>
      <c r="F143" s="162"/>
      <c r="G143" s="161"/>
      <c r="H143" s="162"/>
      <c r="I143" s="161"/>
      <c r="J143" s="161"/>
      <c r="K143" s="161"/>
      <c r="L143" s="161"/>
      <c r="M143" s="161"/>
      <c r="N143" s="161"/>
      <c r="O143" s="161"/>
      <c r="P143" s="163"/>
      <c r="Q143" s="159" t="b">
        <v>0</v>
      </c>
      <c r="R143" s="49"/>
      <c r="S143" s="49"/>
      <c r="T143" s="49"/>
      <c r="U143" s="49"/>
      <c r="V143" s="49" t="e">
        <v>#DIV/0!</v>
      </c>
    </row>
    <row r="144">
      <c r="A144" s="160"/>
      <c r="B144" s="161"/>
      <c r="C144" s="161"/>
      <c r="D144" s="161"/>
      <c r="E144" s="161"/>
      <c r="F144" s="162"/>
      <c r="G144" s="161"/>
      <c r="H144" s="162"/>
      <c r="I144" s="161"/>
      <c r="J144" s="161"/>
      <c r="K144" s="161"/>
      <c r="L144" s="161"/>
      <c r="M144" s="161"/>
      <c r="N144" s="161"/>
      <c r="O144" s="161"/>
      <c r="P144" s="163"/>
      <c r="Q144" s="159" t="b">
        <v>0</v>
      </c>
      <c r="R144" s="49"/>
      <c r="S144" s="49"/>
      <c r="T144" s="49"/>
      <c r="U144" s="49"/>
      <c r="V144" s="49" t="e">
        <v>#DIV/0!</v>
      </c>
    </row>
    <row r="145">
      <c r="A145" s="160"/>
      <c r="B145" s="161"/>
      <c r="C145" s="161"/>
      <c r="D145" s="161"/>
      <c r="E145" s="161"/>
      <c r="F145" s="162"/>
      <c r="G145" s="161"/>
      <c r="H145" s="162"/>
      <c r="I145" s="161"/>
      <c r="J145" s="161"/>
      <c r="K145" s="161"/>
      <c r="L145" s="161"/>
      <c r="M145" s="161"/>
      <c r="N145" s="161"/>
      <c r="O145" s="161"/>
      <c r="P145" s="163"/>
      <c r="Q145" s="159" t="b">
        <v>0</v>
      </c>
      <c r="R145" s="49"/>
      <c r="S145" s="49"/>
      <c r="T145" s="49"/>
      <c r="U145" s="49"/>
      <c r="V145" s="49" t="e">
        <v>#DIV/0!</v>
      </c>
    </row>
    <row r="146">
      <c r="A146" s="160"/>
      <c r="B146" s="161"/>
      <c r="C146" s="161"/>
      <c r="D146" s="161"/>
      <c r="E146" s="161"/>
      <c r="F146" s="162"/>
      <c r="G146" s="161"/>
      <c r="H146" s="162"/>
      <c r="I146" s="161"/>
      <c r="J146" s="161"/>
      <c r="K146" s="161"/>
      <c r="L146" s="161"/>
      <c r="M146" s="161"/>
      <c r="N146" s="161"/>
      <c r="O146" s="161"/>
      <c r="P146" s="163"/>
      <c r="Q146" s="159" t="b">
        <v>0</v>
      </c>
      <c r="R146" s="49"/>
      <c r="S146" s="49"/>
      <c r="T146" s="49"/>
      <c r="U146" s="49"/>
      <c r="V146" s="49" t="e">
        <v>#DIV/0!</v>
      </c>
    </row>
    <row r="147">
      <c r="A147" s="160"/>
      <c r="B147" s="161"/>
      <c r="C147" s="161"/>
      <c r="D147" s="161"/>
      <c r="E147" s="161"/>
      <c r="F147" s="162"/>
      <c r="G147" s="161"/>
      <c r="H147" s="162"/>
      <c r="I147" s="161"/>
      <c r="J147" s="161"/>
      <c r="K147" s="161"/>
      <c r="L147" s="161"/>
      <c r="M147" s="161"/>
      <c r="N147" s="161"/>
      <c r="O147" s="161"/>
      <c r="P147" s="163"/>
      <c r="Q147" s="159" t="b">
        <v>0</v>
      </c>
      <c r="R147" s="49"/>
      <c r="S147" s="49"/>
      <c r="T147" s="49"/>
      <c r="U147" s="49"/>
      <c r="V147" s="49" t="e">
        <v>#DIV/0!</v>
      </c>
    </row>
    <row r="148">
      <c r="A148" s="160"/>
      <c r="B148" s="161"/>
      <c r="C148" s="161"/>
      <c r="D148" s="161"/>
      <c r="E148" s="161"/>
      <c r="F148" s="162"/>
      <c r="G148" s="161"/>
      <c r="H148" s="162"/>
      <c r="I148" s="161"/>
      <c r="J148" s="161"/>
      <c r="K148" s="161"/>
      <c r="L148" s="161"/>
      <c r="M148" s="161"/>
      <c r="N148" s="161"/>
      <c r="O148" s="161"/>
      <c r="P148" s="163"/>
      <c r="Q148" s="159" t="b">
        <v>0</v>
      </c>
      <c r="R148" s="49"/>
      <c r="S148" s="49"/>
      <c r="T148" s="49"/>
      <c r="U148" s="49"/>
      <c r="V148" s="49" t="e">
        <v>#DIV/0!</v>
      </c>
    </row>
    <row r="149">
      <c r="A149" s="160"/>
      <c r="B149" s="161"/>
      <c r="C149" s="161"/>
      <c r="D149" s="161"/>
      <c r="E149" s="161"/>
      <c r="F149" s="162"/>
      <c r="G149" s="161"/>
      <c r="H149" s="162"/>
      <c r="I149" s="161"/>
      <c r="J149" s="161"/>
      <c r="K149" s="161"/>
      <c r="L149" s="161"/>
      <c r="M149" s="161"/>
      <c r="N149" s="161"/>
      <c r="O149" s="161"/>
      <c r="P149" s="163"/>
      <c r="Q149" s="159" t="b">
        <v>0</v>
      </c>
      <c r="R149" s="49"/>
      <c r="S149" s="49"/>
      <c r="T149" s="49"/>
      <c r="U149" s="49"/>
      <c r="V149" s="49" t="e">
        <v>#DIV/0!</v>
      </c>
    </row>
    <row r="150">
      <c r="A150" s="160"/>
      <c r="B150" s="161"/>
      <c r="C150" s="161"/>
      <c r="D150" s="161"/>
      <c r="E150" s="161"/>
      <c r="F150" s="162"/>
      <c r="G150" s="161"/>
      <c r="H150" s="162"/>
      <c r="I150" s="161"/>
      <c r="J150" s="161"/>
      <c r="K150" s="161"/>
      <c r="L150" s="161"/>
      <c r="M150" s="161"/>
      <c r="N150" s="161"/>
      <c r="O150" s="161"/>
      <c r="P150" s="163"/>
      <c r="Q150" s="159" t="b">
        <v>0</v>
      </c>
      <c r="R150" s="49"/>
      <c r="S150" s="49"/>
      <c r="T150" s="49"/>
      <c r="U150" s="49"/>
      <c r="V150" s="49" t="e">
        <v>#DIV/0!</v>
      </c>
    </row>
    <row r="151">
      <c r="A151" s="160"/>
      <c r="B151" s="161"/>
      <c r="C151" s="161"/>
      <c r="D151" s="161"/>
      <c r="E151" s="161"/>
      <c r="F151" s="162"/>
      <c r="G151" s="161"/>
      <c r="H151" s="162"/>
      <c r="I151" s="161"/>
      <c r="J151" s="161"/>
      <c r="K151" s="161"/>
      <c r="L151" s="161"/>
      <c r="M151" s="161"/>
      <c r="N151" s="161"/>
      <c r="O151" s="161"/>
      <c r="P151" s="163"/>
      <c r="Q151" s="159" t="b">
        <v>0</v>
      </c>
      <c r="R151" s="49"/>
      <c r="S151" s="49"/>
      <c r="T151" s="49"/>
      <c r="U151" s="49"/>
      <c r="V151" s="49" t="e">
        <v>#DIV/0!</v>
      </c>
    </row>
    <row r="152">
      <c r="A152" s="160"/>
      <c r="B152" s="161"/>
      <c r="C152" s="161"/>
      <c r="D152" s="161"/>
      <c r="E152" s="161"/>
      <c r="F152" s="162"/>
      <c r="G152" s="161"/>
      <c r="H152" s="162"/>
      <c r="I152" s="161"/>
      <c r="J152" s="161"/>
      <c r="K152" s="161"/>
      <c r="L152" s="161"/>
      <c r="M152" s="161"/>
      <c r="N152" s="161"/>
      <c r="O152" s="161"/>
      <c r="P152" s="163"/>
      <c r="Q152" s="159" t="b">
        <v>0</v>
      </c>
      <c r="R152" s="49"/>
      <c r="S152" s="49"/>
      <c r="T152" s="49"/>
      <c r="U152" s="49"/>
      <c r="V152" s="49" t="e">
        <v>#DIV/0!</v>
      </c>
    </row>
    <row r="153">
      <c r="A153" s="160"/>
      <c r="B153" s="161"/>
      <c r="C153" s="161"/>
      <c r="D153" s="161"/>
      <c r="E153" s="161"/>
      <c r="F153" s="162"/>
      <c r="G153" s="161"/>
      <c r="H153" s="162"/>
      <c r="I153" s="161"/>
      <c r="J153" s="161"/>
      <c r="K153" s="161"/>
      <c r="L153" s="161"/>
      <c r="M153" s="161"/>
      <c r="N153" s="161"/>
      <c r="O153" s="161"/>
      <c r="P153" s="163"/>
      <c r="Q153" s="159" t="b">
        <v>0</v>
      </c>
      <c r="R153" s="49"/>
      <c r="S153" s="49"/>
      <c r="T153" s="49"/>
      <c r="U153" s="49"/>
      <c r="V153" s="49" t="e">
        <v>#DIV/0!</v>
      </c>
    </row>
    <row r="154">
      <c r="A154" s="160"/>
      <c r="B154" s="161"/>
      <c r="C154" s="161"/>
      <c r="D154" s="161"/>
      <c r="E154" s="161"/>
      <c r="F154" s="162"/>
      <c r="G154" s="161"/>
      <c r="H154" s="162"/>
      <c r="I154" s="161"/>
      <c r="J154" s="161"/>
      <c r="K154" s="161"/>
      <c r="L154" s="161"/>
      <c r="M154" s="161"/>
      <c r="N154" s="161"/>
      <c r="O154" s="161"/>
      <c r="P154" s="163"/>
      <c r="Q154" s="159" t="b">
        <v>0</v>
      </c>
      <c r="R154" s="49"/>
      <c r="S154" s="49"/>
      <c r="T154" s="49"/>
      <c r="U154" s="49"/>
      <c r="V154" s="49" t="e">
        <v>#DIV/0!</v>
      </c>
    </row>
    <row r="155">
      <c r="A155" s="160"/>
      <c r="B155" s="161"/>
      <c r="C155" s="161"/>
      <c r="D155" s="161"/>
      <c r="E155" s="161"/>
      <c r="F155" s="162"/>
      <c r="G155" s="161"/>
      <c r="H155" s="162"/>
      <c r="I155" s="161"/>
      <c r="J155" s="161"/>
      <c r="K155" s="161"/>
      <c r="L155" s="161"/>
      <c r="M155" s="161"/>
      <c r="N155" s="161"/>
      <c r="O155" s="161"/>
      <c r="P155" s="163"/>
      <c r="Q155" s="159" t="b">
        <v>0</v>
      </c>
      <c r="R155" s="49"/>
      <c r="S155" s="49"/>
      <c r="T155" s="49"/>
      <c r="U155" s="49"/>
      <c r="V155" s="49" t="e">
        <v>#DIV/0!</v>
      </c>
    </row>
    <row r="156">
      <c r="A156" s="160"/>
      <c r="B156" s="161"/>
      <c r="C156" s="161"/>
      <c r="D156" s="161"/>
      <c r="E156" s="161"/>
      <c r="F156" s="162"/>
      <c r="G156" s="161"/>
      <c r="H156" s="162"/>
      <c r="I156" s="161"/>
      <c r="J156" s="161"/>
      <c r="K156" s="161"/>
      <c r="L156" s="161"/>
      <c r="M156" s="161"/>
      <c r="N156" s="161"/>
      <c r="O156" s="161"/>
      <c r="P156" s="163"/>
      <c r="Q156" s="159" t="b">
        <v>0</v>
      </c>
      <c r="R156" s="49"/>
      <c r="S156" s="49"/>
      <c r="T156" s="49"/>
      <c r="U156" s="49"/>
      <c r="V156" s="49" t="e">
        <v>#DIV/0!</v>
      </c>
    </row>
    <row r="157">
      <c r="A157" s="160"/>
      <c r="B157" s="161"/>
      <c r="C157" s="161"/>
      <c r="D157" s="161"/>
      <c r="E157" s="161"/>
      <c r="F157" s="162"/>
      <c r="G157" s="161"/>
      <c r="H157" s="162"/>
      <c r="I157" s="161"/>
      <c r="J157" s="161"/>
      <c r="K157" s="161"/>
      <c r="L157" s="161"/>
      <c r="M157" s="161"/>
      <c r="N157" s="161"/>
      <c r="O157" s="161"/>
      <c r="P157" s="163"/>
      <c r="Q157" s="159" t="b">
        <v>0</v>
      </c>
      <c r="R157" s="49"/>
      <c r="S157" s="49"/>
      <c r="T157" s="49"/>
      <c r="U157" s="49"/>
      <c r="V157" s="49" t="e">
        <v>#DIV/0!</v>
      </c>
    </row>
    <row r="158">
      <c r="A158" s="160"/>
      <c r="B158" s="161"/>
      <c r="C158" s="161"/>
      <c r="D158" s="161"/>
      <c r="E158" s="161"/>
      <c r="F158" s="162"/>
      <c r="G158" s="161"/>
      <c r="H158" s="162"/>
      <c r="I158" s="161"/>
      <c r="J158" s="161"/>
      <c r="K158" s="161"/>
      <c r="L158" s="161"/>
      <c r="M158" s="161"/>
      <c r="N158" s="161"/>
      <c r="O158" s="161"/>
      <c r="P158" s="163"/>
      <c r="Q158" s="159" t="b">
        <v>0</v>
      </c>
      <c r="R158" s="49"/>
      <c r="S158" s="49"/>
      <c r="T158" s="49"/>
      <c r="U158" s="49"/>
      <c r="V158" s="49" t="e">
        <v>#DIV/0!</v>
      </c>
    </row>
    <row r="159">
      <c r="A159" s="160"/>
      <c r="B159" s="161"/>
      <c r="C159" s="161"/>
      <c r="D159" s="161"/>
      <c r="E159" s="161"/>
      <c r="F159" s="162"/>
      <c r="G159" s="161"/>
      <c r="H159" s="162"/>
      <c r="I159" s="161"/>
      <c r="J159" s="161"/>
      <c r="K159" s="161"/>
      <c r="L159" s="161"/>
      <c r="M159" s="161"/>
      <c r="N159" s="161"/>
      <c r="O159" s="161"/>
      <c r="P159" s="163"/>
      <c r="Q159" s="159" t="b">
        <v>0</v>
      </c>
      <c r="R159" s="49"/>
      <c r="S159" s="49"/>
      <c r="T159" s="49"/>
      <c r="U159" s="49"/>
      <c r="V159" s="49" t="e">
        <v>#DIV/0!</v>
      </c>
    </row>
    <row r="160">
      <c r="A160" s="160"/>
      <c r="B160" s="161"/>
      <c r="C160" s="161"/>
      <c r="D160" s="161"/>
      <c r="E160" s="161"/>
      <c r="F160" s="162"/>
      <c r="G160" s="161"/>
      <c r="H160" s="162"/>
      <c r="I160" s="161"/>
      <c r="J160" s="161"/>
      <c r="K160" s="161"/>
      <c r="L160" s="161"/>
      <c r="M160" s="161"/>
      <c r="N160" s="161"/>
      <c r="O160" s="161"/>
      <c r="P160" s="163"/>
      <c r="Q160" s="159" t="b">
        <v>0</v>
      </c>
      <c r="R160" s="49"/>
      <c r="S160" s="49"/>
      <c r="T160" s="49"/>
      <c r="U160" s="49"/>
      <c r="V160" s="49" t="e">
        <v>#DIV/0!</v>
      </c>
    </row>
    <row r="161">
      <c r="A161" s="160"/>
      <c r="B161" s="161"/>
      <c r="C161" s="161"/>
      <c r="D161" s="161"/>
      <c r="E161" s="161"/>
      <c r="F161" s="162"/>
      <c r="G161" s="161"/>
      <c r="H161" s="162"/>
      <c r="I161" s="161"/>
      <c r="J161" s="161"/>
      <c r="K161" s="161"/>
      <c r="L161" s="161"/>
      <c r="M161" s="161"/>
      <c r="N161" s="161"/>
      <c r="O161" s="161"/>
      <c r="P161" s="163"/>
      <c r="Q161" s="159" t="b">
        <v>0</v>
      </c>
      <c r="R161" s="157"/>
      <c r="S161" s="158"/>
      <c r="T161" s="158"/>
      <c r="U161" s="158"/>
      <c r="V161" s="158" t="e">
        <v>#DIV/0!</v>
      </c>
    </row>
    <row r="162">
      <c r="A162" s="160"/>
      <c r="B162" s="161"/>
      <c r="C162" s="161"/>
      <c r="D162" s="161"/>
      <c r="E162" s="161"/>
      <c r="F162" s="162"/>
      <c r="G162" s="161"/>
      <c r="H162" s="162"/>
      <c r="I162" s="161"/>
      <c r="J162" s="161"/>
      <c r="K162" s="161"/>
      <c r="L162" s="161"/>
      <c r="M162" s="161"/>
      <c r="N162" s="161"/>
      <c r="O162" s="161"/>
      <c r="P162" s="163"/>
      <c r="Q162" s="159" t="b">
        <v>0</v>
      </c>
      <c r="R162" s="157"/>
      <c r="S162" s="158"/>
      <c r="T162" s="158"/>
      <c r="U162" s="158"/>
      <c r="V162" s="158" t="e">
        <v>#DIV/0!</v>
      </c>
    </row>
    <row r="163">
      <c r="A163" s="160"/>
      <c r="B163" s="161"/>
      <c r="C163" s="161"/>
      <c r="D163" s="161"/>
      <c r="E163" s="161"/>
      <c r="F163" s="162"/>
      <c r="G163" s="161"/>
      <c r="H163" s="162"/>
      <c r="I163" s="161"/>
      <c r="J163" s="161"/>
      <c r="K163" s="161"/>
      <c r="L163" s="161"/>
      <c r="M163" s="161"/>
      <c r="N163" s="161"/>
      <c r="O163" s="161"/>
      <c r="P163" s="163"/>
      <c r="Q163" s="159" t="b">
        <v>0</v>
      </c>
      <c r="R163" s="157"/>
      <c r="S163" s="158"/>
      <c r="T163" s="158"/>
      <c r="U163" s="158"/>
      <c r="V163" s="158" t="e">
        <v>#DIV/0!</v>
      </c>
    </row>
    <row r="164">
      <c r="A164" s="160"/>
      <c r="B164" s="161"/>
      <c r="C164" s="161"/>
      <c r="D164" s="161"/>
      <c r="E164" s="161"/>
      <c r="F164" s="162"/>
      <c r="G164" s="161"/>
      <c r="H164" s="162"/>
      <c r="I164" s="161"/>
      <c r="J164" s="161"/>
      <c r="K164" s="161"/>
      <c r="L164" s="161"/>
      <c r="M164" s="161"/>
      <c r="N164" s="161"/>
      <c r="O164" s="161"/>
      <c r="P164" s="163"/>
      <c r="Q164" s="159" t="b">
        <v>0</v>
      </c>
      <c r="R164" s="157"/>
      <c r="S164" s="158"/>
      <c r="T164" s="158"/>
      <c r="U164" s="158"/>
      <c r="V164" s="158" t="e">
        <v>#DIV/0!</v>
      </c>
    </row>
    <row r="165">
      <c r="A165" s="160"/>
      <c r="B165" s="161"/>
      <c r="C165" s="161"/>
      <c r="D165" s="161"/>
      <c r="E165" s="161"/>
      <c r="F165" s="162"/>
      <c r="G165" s="161"/>
      <c r="H165" s="162"/>
      <c r="I165" s="161"/>
      <c r="J165" s="161"/>
      <c r="K165" s="161"/>
      <c r="L165" s="161"/>
      <c r="M165" s="161"/>
      <c r="N165" s="161"/>
      <c r="O165" s="161"/>
      <c r="P165" s="163"/>
      <c r="Q165" s="159" t="b">
        <v>0</v>
      </c>
      <c r="R165" s="157"/>
      <c r="S165" s="158"/>
      <c r="T165" s="158"/>
      <c r="U165" s="158"/>
      <c r="V165" s="158" t="e">
        <v>#DIV/0!</v>
      </c>
    </row>
    <row r="166">
      <c r="A166" s="160"/>
      <c r="B166" s="161"/>
      <c r="C166" s="161"/>
      <c r="D166" s="161"/>
      <c r="E166" s="161"/>
      <c r="F166" s="162"/>
      <c r="G166" s="161"/>
      <c r="H166" s="162"/>
      <c r="I166" s="161"/>
      <c r="J166" s="161"/>
      <c r="K166" s="161"/>
      <c r="L166" s="161"/>
      <c r="M166" s="161"/>
      <c r="N166" s="161"/>
      <c r="O166" s="161"/>
      <c r="P166" s="163"/>
      <c r="Q166" s="159" t="b">
        <v>0</v>
      </c>
      <c r="R166" s="157"/>
      <c r="S166" s="158"/>
      <c r="T166" s="158"/>
      <c r="U166" s="158"/>
      <c r="V166" s="158" t="e">
        <v>#DIV/0!</v>
      </c>
    </row>
    <row r="167">
      <c r="A167" s="160"/>
      <c r="B167" s="161"/>
      <c r="C167" s="161"/>
      <c r="D167" s="161"/>
      <c r="E167" s="161"/>
      <c r="F167" s="162"/>
      <c r="G167" s="161"/>
      <c r="H167" s="162"/>
      <c r="I167" s="161"/>
      <c r="J167" s="161"/>
      <c r="K167" s="161"/>
      <c r="L167" s="161"/>
      <c r="M167" s="161"/>
      <c r="N167" s="161"/>
      <c r="O167" s="161"/>
      <c r="P167" s="163"/>
      <c r="Q167" s="159" t="b">
        <v>0</v>
      </c>
      <c r="R167" s="157"/>
      <c r="S167" s="158"/>
      <c r="T167" s="158"/>
      <c r="U167" s="158"/>
      <c r="V167" s="158" t="e">
        <v>#DIV/0!</v>
      </c>
    </row>
    <row r="168">
      <c r="A168" s="160"/>
      <c r="B168" s="161"/>
      <c r="C168" s="161"/>
      <c r="D168" s="161"/>
      <c r="E168" s="161"/>
      <c r="F168" s="162"/>
      <c r="G168" s="161"/>
      <c r="H168" s="162"/>
      <c r="I168" s="161"/>
      <c r="J168" s="161"/>
      <c r="K168" s="161"/>
      <c r="L168" s="161"/>
      <c r="M168" s="161"/>
      <c r="N168" s="161"/>
      <c r="O168" s="161"/>
      <c r="P168" s="163"/>
      <c r="Q168" s="159" t="b">
        <v>0</v>
      </c>
      <c r="R168" s="157"/>
      <c r="S168" s="158"/>
      <c r="T168" s="158"/>
      <c r="U168" s="158"/>
      <c r="V168" s="158" t="e">
        <v>#DIV/0!</v>
      </c>
    </row>
    <row r="169">
      <c r="A169" s="160"/>
      <c r="B169" s="161"/>
      <c r="C169" s="161"/>
      <c r="D169" s="161"/>
      <c r="E169" s="161"/>
      <c r="F169" s="162"/>
      <c r="G169" s="161"/>
      <c r="H169" s="162"/>
      <c r="I169" s="161"/>
      <c r="J169" s="161"/>
      <c r="K169" s="161"/>
      <c r="L169" s="161"/>
      <c r="M169" s="161"/>
      <c r="N169" s="161"/>
      <c r="O169" s="161"/>
      <c r="P169" s="163"/>
      <c r="Q169" s="159" t="b">
        <v>0</v>
      </c>
      <c r="R169" s="157"/>
      <c r="S169" s="158"/>
      <c r="T169" s="158"/>
      <c r="U169" s="158"/>
      <c r="V169" s="158" t="e">
        <v>#DIV/0!</v>
      </c>
    </row>
    <row r="170">
      <c r="A170" s="160"/>
      <c r="B170" s="161"/>
      <c r="C170" s="161"/>
      <c r="D170" s="161"/>
      <c r="E170" s="161"/>
      <c r="F170" s="162"/>
      <c r="G170" s="161"/>
      <c r="H170" s="162"/>
      <c r="I170" s="161"/>
      <c r="J170" s="161"/>
      <c r="K170" s="161"/>
      <c r="L170" s="161"/>
      <c r="M170" s="161"/>
      <c r="N170" s="161"/>
      <c r="O170" s="161"/>
      <c r="P170" s="163"/>
      <c r="Q170" s="159" t="b">
        <v>0</v>
      </c>
      <c r="R170" s="157"/>
      <c r="S170" s="158"/>
      <c r="T170" s="158"/>
      <c r="U170" s="158"/>
      <c r="V170" s="158" t="e">
        <v>#DIV/0!</v>
      </c>
    </row>
    <row r="171">
      <c r="A171" s="160"/>
      <c r="B171" s="161"/>
      <c r="C171" s="161"/>
      <c r="D171" s="161"/>
      <c r="E171" s="161"/>
      <c r="F171" s="162"/>
      <c r="G171" s="161"/>
      <c r="H171" s="162"/>
      <c r="I171" s="161"/>
      <c r="J171" s="161"/>
      <c r="K171" s="161"/>
      <c r="L171" s="161"/>
      <c r="M171" s="161"/>
      <c r="N171" s="161"/>
      <c r="O171" s="161"/>
      <c r="P171" s="163"/>
      <c r="Q171" s="159" t="b">
        <v>0</v>
      </c>
      <c r="R171" s="157"/>
      <c r="S171" s="158"/>
      <c r="T171" s="158"/>
      <c r="U171" s="158"/>
      <c r="V171" s="158" t="e">
        <v>#DIV/0!</v>
      </c>
    </row>
    <row r="172">
      <c r="A172" s="160"/>
      <c r="B172" s="161"/>
      <c r="C172" s="161"/>
      <c r="D172" s="161"/>
      <c r="E172" s="161"/>
      <c r="F172" s="162"/>
      <c r="G172" s="161"/>
      <c r="H172" s="162"/>
      <c r="I172" s="161"/>
      <c r="J172" s="161"/>
      <c r="K172" s="161"/>
      <c r="L172" s="161"/>
      <c r="M172" s="161"/>
      <c r="N172" s="161"/>
      <c r="O172" s="161"/>
      <c r="P172" s="163"/>
      <c r="Q172" s="159" t="b">
        <v>0</v>
      </c>
      <c r="R172" s="157"/>
      <c r="S172" s="158"/>
      <c r="T172" s="158"/>
      <c r="U172" s="158"/>
      <c r="V172" s="158" t="e">
        <v>#DIV/0!</v>
      </c>
    </row>
    <row r="173">
      <c r="A173" s="160"/>
      <c r="B173" s="161"/>
      <c r="C173" s="161"/>
      <c r="D173" s="161"/>
      <c r="E173" s="161"/>
      <c r="F173" s="162"/>
      <c r="G173" s="161"/>
      <c r="H173" s="162"/>
      <c r="I173" s="161"/>
      <c r="J173" s="161"/>
      <c r="K173" s="161"/>
      <c r="L173" s="161"/>
      <c r="M173" s="161"/>
      <c r="N173" s="161"/>
      <c r="O173" s="161"/>
      <c r="P173" s="163"/>
      <c r="Q173" s="159" t="b">
        <v>0</v>
      </c>
      <c r="R173" s="157"/>
      <c r="S173" s="158"/>
      <c r="T173" s="158"/>
      <c r="U173" s="158"/>
      <c r="V173" s="158" t="e">
        <v>#DIV/0!</v>
      </c>
    </row>
    <row r="174">
      <c r="A174" s="160"/>
      <c r="B174" s="161"/>
      <c r="C174" s="161"/>
      <c r="D174" s="161"/>
      <c r="E174" s="161"/>
      <c r="F174" s="162"/>
      <c r="G174" s="161"/>
      <c r="H174" s="162"/>
      <c r="I174" s="161"/>
      <c r="J174" s="161"/>
      <c r="K174" s="161"/>
      <c r="L174" s="161"/>
      <c r="M174" s="161"/>
      <c r="N174" s="161"/>
      <c r="O174" s="161"/>
      <c r="P174" s="163"/>
      <c r="Q174" s="159" t="b">
        <v>0</v>
      </c>
      <c r="R174" s="157"/>
      <c r="S174" s="158"/>
      <c r="T174" s="158"/>
      <c r="U174" s="158"/>
      <c r="V174" s="158" t="e">
        <v>#DIV/0!</v>
      </c>
    </row>
    <row r="175">
      <c r="A175" s="160"/>
      <c r="B175" s="161"/>
      <c r="C175" s="161"/>
      <c r="D175" s="161"/>
      <c r="E175" s="161"/>
      <c r="F175" s="162"/>
      <c r="G175" s="161"/>
      <c r="H175" s="162"/>
      <c r="I175" s="161"/>
      <c r="J175" s="161"/>
      <c r="K175" s="161"/>
      <c r="L175" s="161"/>
      <c r="M175" s="161"/>
      <c r="N175" s="161"/>
      <c r="O175" s="161"/>
      <c r="P175" s="163"/>
      <c r="Q175" s="159" t="b">
        <v>0</v>
      </c>
      <c r="R175" s="157"/>
      <c r="S175" s="158"/>
      <c r="T175" s="158"/>
      <c r="U175" s="158"/>
      <c r="V175" s="158" t="e">
        <v>#DIV/0!</v>
      </c>
    </row>
    <row r="176">
      <c r="A176" s="160"/>
      <c r="B176" s="161"/>
      <c r="C176" s="161"/>
      <c r="D176" s="161"/>
      <c r="E176" s="161"/>
      <c r="F176" s="162"/>
      <c r="G176" s="161"/>
      <c r="H176" s="162"/>
      <c r="I176" s="161"/>
      <c r="J176" s="161"/>
      <c r="K176" s="161"/>
      <c r="L176" s="161"/>
      <c r="M176" s="161"/>
      <c r="N176" s="161"/>
      <c r="O176" s="161"/>
      <c r="P176" s="163"/>
      <c r="Q176" s="159" t="b">
        <v>0</v>
      </c>
      <c r="R176" s="157"/>
      <c r="S176" s="158"/>
      <c r="T176" s="158"/>
      <c r="U176" s="158"/>
      <c r="V176" s="158" t="e">
        <v>#DIV/0!</v>
      </c>
    </row>
    <row r="177">
      <c r="A177" s="160"/>
      <c r="B177" s="161"/>
      <c r="C177" s="161"/>
      <c r="D177" s="161"/>
      <c r="E177" s="161"/>
      <c r="F177" s="162"/>
      <c r="G177" s="161"/>
      <c r="H177" s="162"/>
      <c r="I177" s="161"/>
      <c r="J177" s="161"/>
      <c r="K177" s="161"/>
      <c r="L177" s="161"/>
      <c r="M177" s="161"/>
      <c r="N177" s="161"/>
      <c r="O177" s="161"/>
      <c r="P177" s="163"/>
      <c r="Q177" s="159" t="b">
        <v>0</v>
      </c>
      <c r="R177" s="157"/>
      <c r="S177" s="158"/>
      <c r="T177" s="158"/>
      <c r="U177" s="158"/>
      <c r="V177" s="158" t="e">
        <v>#DIV/0!</v>
      </c>
    </row>
    <row r="178">
      <c r="A178" s="160"/>
      <c r="B178" s="161"/>
      <c r="C178" s="161"/>
      <c r="D178" s="161"/>
      <c r="E178" s="161"/>
      <c r="F178" s="162"/>
      <c r="G178" s="161"/>
      <c r="H178" s="162"/>
      <c r="I178" s="161"/>
      <c r="J178" s="161"/>
      <c r="K178" s="161"/>
      <c r="L178" s="161"/>
      <c r="M178" s="161"/>
      <c r="N178" s="161"/>
      <c r="O178" s="161"/>
      <c r="P178" s="163"/>
      <c r="Q178" s="159" t="b">
        <v>0</v>
      </c>
      <c r="R178" s="157"/>
      <c r="S178" s="158"/>
      <c r="T178" s="158"/>
      <c r="U178" s="158"/>
      <c r="V178" s="158" t="e">
        <v>#DIV/0!</v>
      </c>
    </row>
    <row r="179">
      <c r="A179" s="160"/>
      <c r="B179" s="161"/>
      <c r="C179" s="161"/>
      <c r="D179" s="161"/>
      <c r="E179" s="161"/>
      <c r="F179" s="162"/>
      <c r="G179" s="161"/>
      <c r="H179" s="162"/>
      <c r="I179" s="161"/>
      <c r="J179" s="161"/>
      <c r="K179" s="161"/>
      <c r="L179" s="161"/>
      <c r="M179" s="161"/>
      <c r="N179" s="161"/>
      <c r="O179" s="161"/>
      <c r="P179" s="163"/>
      <c r="Q179" s="159" t="b">
        <v>0</v>
      </c>
      <c r="R179" s="157"/>
      <c r="S179" s="158"/>
      <c r="T179" s="158"/>
      <c r="U179" s="158"/>
      <c r="V179" s="158" t="e">
        <v>#DIV/0!</v>
      </c>
    </row>
    <row r="180">
      <c r="A180" s="160"/>
      <c r="B180" s="161"/>
      <c r="C180" s="161"/>
      <c r="D180" s="161"/>
      <c r="E180" s="161"/>
      <c r="F180" s="162"/>
      <c r="G180" s="161"/>
      <c r="H180" s="162"/>
      <c r="I180" s="161"/>
      <c r="J180" s="161"/>
      <c r="K180" s="161"/>
      <c r="L180" s="161"/>
      <c r="M180" s="161"/>
      <c r="N180" s="161"/>
      <c r="O180" s="161"/>
      <c r="P180" s="163"/>
      <c r="Q180" s="159" t="b">
        <v>0</v>
      </c>
      <c r="R180" s="157"/>
      <c r="S180" s="158"/>
      <c r="T180" s="158"/>
      <c r="U180" s="158"/>
      <c r="V180" s="158" t="e">
        <v>#DIV/0!</v>
      </c>
    </row>
    <row r="181">
      <c r="A181" s="160"/>
      <c r="B181" s="161"/>
      <c r="C181" s="161"/>
      <c r="D181" s="161"/>
      <c r="E181" s="161"/>
      <c r="F181" s="162"/>
      <c r="G181" s="161"/>
      <c r="H181" s="162"/>
      <c r="I181" s="161"/>
      <c r="J181" s="161"/>
      <c r="K181" s="161"/>
      <c r="L181" s="161"/>
      <c r="M181" s="161"/>
      <c r="N181" s="161"/>
      <c r="O181" s="161"/>
      <c r="P181" s="163"/>
      <c r="Q181" s="159" t="b">
        <v>0</v>
      </c>
      <c r="R181" s="157"/>
      <c r="S181" s="158"/>
      <c r="T181" s="158"/>
      <c r="U181" s="158"/>
      <c r="V181" s="158" t="e">
        <v>#DIV/0!</v>
      </c>
    </row>
    <row r="182">
      <c r="A182" s="160"/>
      <c r="B182" s="161"/>
      <c r="C182" s="161"/>
      <c r="D182" s="161"/>
      <c r="E182" s="161"/>
      <c r="F182" s="162"/>
      <c r="G182" s="161"/>
      <c r="H182" s="162"/>
      <c r="I182" s="161"/>
      <c r="J182" s="161"/>
      <c r="K182" s="161"/>
      <c r="L182" s="161"/>
      <c r="M182" s="161"/>
      <c r="N182" s="161"/>
      <c r="O182" s="161"/>
      <c r="P182" s="163"/>
      <c r="Q182" s="159" t="b">
        <v>0</v>
      </c>
      <c r="R182" s="157"/>
      <c r="S182" s="158"/>
      <c r="T182" s="158"/>
      <c r="U182" s="158"/>
      <c r="V182" s="158" t="e">
        <v>#DIV/0!</v>
      </c>
    </row>
    <row r="183">
      <c r="A183" s="160"/>
      <c r="B183" s="161"/>
      <c r="C183" s="161"/>
      <c r="D183" s="161"/>
      <c r="E183" s="161"/>
      <c r="F183" s="162"/>
      <c r="G183" s="161"/>
      <c r="H183" s="162"/>
      <c r="I183" s="161"/>
      <c r="J183" s="161"/>
      <c r="K183" s="161"/>
      <c r="L183" s="161"/>
      <c r="M183" s="161"/>
      <c r="N183" s="161"/>
      <c r="O183" s="161"/>
      <c r="P183" s="163"/>
      <c r="Q183" s="159" t="b">
        <v>0</v>
      </c>
      <c r="R183" s="157"/>
      <c r="S183" s="158"/>
      <c r="T183" s="158"/>
      <c r="U183" s="158"/>
      <c r="V183" s="158" t="e">
        <v>#DIV/0!</v>
      </c>
    </row>
    <row r="184">
      <c r="A184" s="160"/>
      <c r="B184" s="161"/>
      <c r="C184" s="161"/>
      <c r="D184" s="161"/>
      <c r="E184" s="161"/>
      <c r="F184" s="162"/>
      <c r="G184" s="161"/>
      <c r="H184" s="162"/>
      <c r="I184" s="161"/>
      <c r="J184" s="161"/>
      <c r="K184" s="161"/>
      <c r="L184" s="161"/>
      <c r="M184" s="161"/>
      <c r="N184" s="161"/>
      <c r="O184" s="161"/>
      <c r="P184" s="163"/>
      <c r="Q184" s="159" t="b">
        <v>0</v>
      </c>
      <c r="R184" s="157"/>
      <c r="S184" s="158"/>
      <c r="T184" s="158"/>
      <c r="U184" s="158"/>
      <c r="V184" s="158" t="e">
        <v>#DIV/0!</v>
      </c>
    </row>
    <row r="185">
      <c r="A185" s="160"/>
      <c r="B185" s="161"/>
      <c r="C185" s="161"/>
      <c r="D185" s="161"/>
      <c r="E185" s="161"/>
      <c r="F185" s="162"/>
      <c r="G185" s="161"/>
      <c r="H185" s="162"/>
      <c r="I185" s="161"/>
      <c r="J185" s="161"/>
      <c r="K185" s="161"/>
      <c r="L185" s="161"/>
      <c r="M185" s="161"/>
      <c r="N185" s="161"/>
      <c r="O185" s="161"/>
      <c r="P185" s="163"/>
      <c r="Q185" s="159" t="b">
        <v>0</v>
      </c>
      <c r="R185" s="157"/>
      <c r="S185" s="158"/>
      <c r="T185" s="158"/>
      <c r="U185" s="158"/>
      <c r="V185" s="158" t="e">
        <v>#DIV/0!</v>
      </c>
    </row>
    <row r="186">
      <c r="A186" s="160"/>
      <c r="B186" s="161"/>
      <c r="C186" s="161"/>
      <c r="D186" s="161"/>
      <c r="E186" s="161"/>
      <c r="F186" s="162"/>
      <c r="G186" s="161"/>
      <c r="H186" s="162"/>
      <c r="I186" s="161"/>
      <c r="J186" s="161"/>
      <c r="K186" s="161"/>
      <c r="L186" s="161"/>
      <c r="M186" s="161"/>
      <c r="N186" s="161"/>
      <c r="O186" s="161"/>
      <c r="P186" s="163"/>
      <c r="Q186" s="159" t="b">
        <v>0</v>
      </c>
      <c r="R186" s="157"/>
      <c r="S186" s="158"/>
      <c r="T186" s="158"/>
      <c r="U186" s="158"/>
      <c r="V186" s="158" t="e">
        <v>#DIV/0!</v>
      </c>
    </row>
    <row r="187">
      <c r="A187" s="160"/>
      <c r="B187" s="161"/>
      <c r="C187" s="161"/>
      <c r="D187" s="161"/>
      <c r="E187" s="161"/>
      <c r="F187" s="162"/>
      <c r="G187" s="161"/>
      <c r="H187" s="162"/>
      <c r="I187" s="161"/>
      <c r="J187" s="161"/>
      <c r="K187" s="161"/>
      <c r="L187" s="161"/>
      <c r="M187" s="161"/>
      <c r="N187" s="161"/>
      <c r="O187" s="161"/>
      <c r="P187" s="163"/>
      <c r="Q187" s="159" t="b">
        <v>0</v>
      </c>
      <c r="R187" s="157"/>
      <c r="S187" s="158"/>
      <c r="T187" s="158"/>
      <c r="U187" s="158"/>
      <c r="V187" s="158" t="e">
        <v>#DIV/0!</v>
      </c>
    </row>
    <row r="188">
      <c r="A188" s="160"/>
      <c r="B188" s="161"/>
      <c r="C188" s="161"/>
      <c r="D188" s="161"/>
      <c r="E188" s="161"/>
      <c r="F188" s="162"/>
      <c r="G188" s="161"/>
      <c r="H188" s="162"/>
      <c r="I188" s="161"/>
      <c r="J188" s="161"/>
      <c r="K188" s="161"/>
      <c r="L188" s="161"/>
      <c r="M188" s="161"/>
      <c r="N188" s="161"/>
      <c r="O188" s="161"/>
      <c r="P188" s="163"/>
      <c r="Q188" s="159" t="b">
        <v>0</v>
      </c>
      <c r="R188" s="157"/>
      <c r="S188" s="158"/>
      <c r="T188" s="158"/>
      <c r="U188" s="158"/>
      <c r="V188" s="158" t="e">
        <v>#DIV/0!</v>
      </c>
    </row>
    <row r="189">
      <c r="A189" s="160"/>
      <c r="B189" s="161"/>
      <c r="C189" s="161"/>
      <c r="D189" s="161"/>
      <c r="E189" s="161"/>
      <c r="F189" s="162"/>
      <c r="G189" s="161"/>
      <c r="H189" s="162"/>
      <c r="I189" s="161"/>
      <c r="J189" s="161"/>
      <c r="K189" s="161"/>
      <c r="L189" s="161"/>
      <c r="M189" s="161"/>
      <c r="N189" s="161"/>
      <c r="O189" s="161"/>
      <c r="P189" s="163"/>
      <c r="Q189" s="159" t="b">
        <v>0</v>
      </c>
      <c r="R189" s="157"/>
      <c r="S189" s="158"/>
      <c r="T189" s="158"/>
      <c r="U189" s="158"/>
      <c r="V189" s="158" t="e">
        <v>#DIV/0!</v>
      </c>
    </row>
    <row r="190">
      <c r="A190" s="160"/>
      <c r="B190" s="161"/>
      <c r="C190" s="161"/>
      <c r="D190" s="161"/>
      <c r="E190" s="161"/>
      <c r="F190" s="162"/>
      <c r="G190" s="161"/>
      <c r="H190" s="162"/>
      <c r="I190" s="161"/>
      <c r="J190" s="161"/>
      <c r="K190" s="161"/>
      <c r="L190" s="161"/>
      <c r="M190" s="161"/>
      <c r="N190" s="161"/>
      <c r="O190" s="161"/>
      <c r="P190" s="163"/>
      <c r="Q190" s="159" t="b">
        <v>0</v>
      </c>
      <c r="R190" s="157"/>
      <c r="S190" s="158"/>
      <c r="T190" s="158"/>
      <c r="U190" s="158"/>
      <c r="V190" s="158" t="e">
        <v>#DIV/0!</v>
      </c>
    </row>
    <row r="191">
      <c r="A191" s="160"/>
      <c r="B191" s="161"/>
      <c r="C191" s="161"/>
      <c r="D191" s="161"/>
      <c r="E191" s="161"/>
      <c r="F191" s="162"/>
      <c r="G191" s="161"/>
      <c r="H191" s="162"/>
      <c r="I191" s="161"/>
      <c r="J191" s="161"/>
      <c r="K191" s="161"/>
      <c r="L191" s="161"/>
      <c r="M191" s="161"/>
      <c r="N191" s="161"/>
      <c r="O191" s="161"/>
      <c r="P191" s="163"/>
      <c r="Q191" s="159" t="b">
        <v>0</v>
      </c>
      <c r="R191" s="157"/>
      <c r="S191" s="158"/>
      <c r="T191" s="158"/>
      <c r="U191" s="158"/>
      <c r="V191" s="158" t="e">
        <v>#DIV/0!</v>
      </c>
    </row>
    <row r="192">
      <c r="A192" s="160"/>
      <c r="B192" s="161"/>
      <c r="C192" s="161"/>
      <c r="D192" s="161"/>
      <c r="E192" s="161"/>
      <c r="F192" s="162"/>
      <c r="G192" s="161"/>
      <c r="H192" s="162"/>
      <c r="I192" s="161"/>
      <c r="J192" s="161"/>
      <c r="K192" s="161"/>
      <c r="L192" s="161"/>
      <c r="M192" s="161"/>
      <c r="N192" s="161"/>
      <c r="O192" s="161"/>
      <c r="P192" s="163"/>
      <c r="Q192" s="159" t="b">
        <v>0</v>
      </c>
      <c r="R192" s="157"/>
      <c r="S192" s="158"/>
      <c r="T192" s="158"/>
      <c r="U192" s="158"/>
      <c r="V192" s="158" t="e">
        <v>#DIV/0!</v>
      </c>
    </row>
    <row r="193">
      <c r="A193" s="160"/>
      <c r="B193" s="161"/>
      <c r="C193" s="161"/>
      <c r="D193" s="161"/>
      <c r="E193" s="161"/>
      <c r="F193" s="162"/>
      <c r="G193" s="161"/>
      <c r="H193" s="162"/>
      <c r="I193" s="161"/>
      <c r="J193" s="161"/>
      <c r="K193" s="161"/>
      <c r="L193" s="161"/>
      <c r="M193" s="161"/>
      <c r="N193" s="161"/>
      <c r="O193" s="161"/>
      <c r="P193" s="163"/>
      <c r="Q193" s="159" t="b">
        <v>0</v>
      </c>
      <c r="R193" s="157"/>
      <c r="S193" s="158"/>
      <c r="T193" s="158"/>
      <c r="U193" s="158"/>
      <c r="V193" s="158" t="e">
        <v>#DIV/0!</v>
      </c>
    </row>
    <row r="194">
      <c r="A194" s="160"/>
      <c r="B194" s="161"/>
      <c r="C194" s="161"/>
      <c r="D194" s="161"/>
      <c r="E194" s="161"/>
      <c r="F194" s="162"/>
      <c r="G194" s="161"/>
      <c r="H194" s="162"/>
      <c r="I194" s="161"/>
      <c r="J194" s="161"/>
      <c r="K194" s="161"/>
      <c r="L194" s="161"/>
      <c r="M194" s="161"/>
      <c r="N194" s="161"/>
      <c r="O194" s="161"/>
      <c r="P194" s="163"/>
      <c r="Q194" s="159" t="b">
        <v>0</v>
      </c>
      <c r="R194" s="157"/>
      <c r="S194" s="158"/>
      <c r="T194" s="158"/>
      <c r="U194" s="158"/>
      <c r="V194" s="158" t="e">
        <v>#DIV/0!</v>
      </c>
    </row>
    <row r="195">
      <c r="A195" s="160"/>
      <c r="B195" s="161"/>
      <c r="C195" s="161"/>
      <c r="D195" s="161"/>
      <c r="E195" s="161"/>
      <c r="F195" s="162"/>
      <c r="G195" s="161"/>
      <c r="H195" s="162"/>
      <c r="I195" s="161"/>
      <c r="J195" s="161"/>
      <c r="K195" s="161"/>
      <c r="L195" s="161"/>
      <c r="M195" s="161"/>
      <c r="N195" s="161"/>
      <c r="O195" s="161"/>
      <c r="P195" s="163"/>
      <c r="Q195" s="159" t="b">
        <v>0</v>
      </c>
      <c r="R195" s="157"/>
      <c r="S195" s="158"/>
      <c r="T195" s="158"/>
      <c r="U195" s="158"/>
      <c r="V195" s="158" t="e">
        <v>#DIV/0!</v>
      </c>
    </row>
    <row r="196">
      <c r="A196" s="160"/>
      <c r="B196" s="161"/>
      <c r="C196" s="161"/>
      <c r="D196" s="161"/>
      <c r="E196" s="161"/>
      <c r="F196" s="162"/>
      <c r="G196" s="161"/>
      <c r="H196" s="162"/>
      <c r="I196" s="161"/>
      <c r="J196" s="161"/>
      <c r="K196" s="161"/>
      <c r="L196" s="161"/>
      <c r="M196" s="161"/>
      <c r="N196" s="161"/>
      <c r="O196" s="161"/>
      <c r="P196" s="163"/>
      <c r="Q196" s="159" t="b">
        <v>0</v>
      </c>
      <c r="R196" s="157"/>
      <c r="S196" s="158"/>
      <c r="T196" s="158"/>
      <c r="U196" s="158"/>
      <c r="V196" s="158" t="e">
        <v>#DIV/0!</v>
      </c>
    </row>
    <row r="197">
      <c r="A197" s="160"/>
      <c r="B197" s="161"/>
      <c r="C197" s="161"/>
      <c r="D197" s="161"/>
      <c r="E197" s="161"/>
      <c r="F197" s="162"/>
      <c r="G197" s="161"/>
      <c r="H197" s="162"/>
      <c r="I197" s="161"/>
      <c r="J197" s="161"/>
      <c r="K197" s="161"/>
      <c r="L197" s="161"/>
      <c r="M197" s="161"/>
      <c r="N197" s="161"/>
      <c r="O197" s="161"/>
      <c r="P197" s="163"/>
      <c r="Q197" s="159" t="b">
        <v>0</v>
      </c>
      <c r="R197" s="157"/>
      <c r="S197" s="158"/>
      <c r="T197" s="158"/>
      <c r="U197" s="158"/>
      <c r="V197" s="158" t="e">
        <v>#DIV/0!</v>
      </c>
    </row>
    <row r="198">
      <c r="A198" s="160"/>
      <c r="B198" s="161"/>
      <c r="C198" s="161"/>
      <c r="D198" s="161"/>
      <c r="E198" s="161"/>
      <c r="F198" s="162"/>
      <c r="G198" s="161"/>
      <c r="H198" s="162"/>
      <c r="I198" s="161"/>
      <c r="J198" s="161"/>
      <c r="K198" s="161"/>
      <c r="L198" s="161"/>
      <c r="M198" s="161"/>
      <c r="N198" s="161"/>
      <c r="O198" s="161"/>
      <c r="P198" s="163"/>
      <c r="Q198" s="159" t="b">
        <v>0</v>
      </c>
      <c r="R198" s="157"/>
      <c r="S198" s="158"/>
      <c r="T198" s="158"/>
      <c r="U198" s="158"/>
      <c r="V198" s="158" t="e">
        <v>#DIV/0!</v>
      </c>
    </row>
    <row r="199">
      <c r="A199" s="160"/>
      <c r="B199" s="161"/>
      <c r="C199" s="161"/>
      <c r="D199" s="161"/>
      <c r="E199" s="161"/>
      <c r="F199" s="162"/>
      <c r="G199" s="161"/>
      <c r="H199" s="162"/>
      <c r="I199" s="161"/>
      <c r="J199" s="161"/>
      <c r="K199" s="161"/>
      <c r="L199" s="161"/>
      <c r="M199" s="161"/>
      <c r="N199" s="161"/>
      <c r="O199" s="161"/>
      <c r="P199" s="163"/>
      <c r="Q199" s="159" t="b">
        <v>0</v>
      </c>
      <c r="R199" s="157"/>
      <c r="S199" s="158"/>
      <c r="T199" s="158"/>
      <c r="U199" s="158"/>
      <c r="V199" s="158" t="e">
        <v>#DIV/0!</v>
      </c>
    </row>
    <row r="200">
      <c r="A200" s="160"/>
      <c r="B200" s="161"/>
      <c r="C200" s="161"/>
      <c r="D200" s="161"/>
      <c r="E200" s="161"/>
      <c r="F200" s="162"/>
      <c r="G200" s="161"/>
      <c r="H200" s="162"/>
      <c r="I200" s="161"/>
      <c r="J200" s="161"/>
      <c r="K200" s="161"/>
      <c r="L200" s="161"/>
      <c r="M200" s="161"/>
      <c r="N200" s="161"/>
      <c r="O200" s="161"/>
      <c r="P200" s="163"/>
      <c r="Q200" s="159" t="b">
        <v>0</v>
      </c>
      <c r="R200" s="157"/>
      <c r="S200" s="158"/>
      <c r="T200" s="158"/>
      <c r="U200" s="158"/>
      <c r="V200" s="158" t="e">
        <v>#DIV/0!</v>
      </c>
    </row>
    <row r="201">
      <c r="A201" s="160"/>
      <c r="B201" s="161"/>
      <c r="C201" s="161"/>
      <c r="D201" s="161"/>
      <c r="E201" s="161"/>
      <c r="F201" s="162"/>
      <c r="G201" s="161"/>
      <c r="H201" s="162"/>
      <c r="I201" s="161"/>
      <c r="J201" s="161"/>
      <c r="K201" s="161"/>
      <c r="L201" s="161"/>
      <c r="M201" s="161"/>
      <c r="N201" s="161"/>
      <c r="O201" s="161"/>
      <c r="P201" s="163"/>
      <c r="Q201" s="159" t="b">
        <v>0</v>
      </c>
      <c r="R201" s="157"/>
      <c r="S201" s="158"/>
      <c r="T201" s="158"/>
      <c r="U201" s="158"/>
      <c r="V201" s="158" t="e">
        <v>#DIV/0!</v>
      </c>
    </row>
    <row r="202">
      <c r="A202" s="160"/>
      <c r="B202" s="161"/>
      <c r="C202" s="161"/>
      <c r="D202" s="161"/>
      <c r="E202" s="161"/>
      <c r="F202" s="162"/>
      <c r="G202" s="161"/>
      <c r="H202" s="162"/>
      <c r="I202" s="161"/>
      <c r="J202" s="161"/>
      <c r="K202" s="161"/>
      <c r="L202" s="161"/>
      <c r="M202" s="161"/>
      <c r="N202" s="161"/>
      <c r="O202" s="161"/>
      <c r="P202" s="163"/>
      <c r="Q202" s="159" t="b">
        <v>0</v>
      </c>
      <c r="R202" s="157"/>
      <c r="S202" s="158"/>
      <c r="T202" s="158"/>
      <c r="U202" s="158"/>
      <c r="V202" s="158" t="e">
        <v>#DIV/0!</v>
      </c>
    </row>
    <row r="203">
      <c r="A203" s="160"/>
      <c r="B203" s="161"/>
      <c r="C203" s="161"/>
      <c r="D203" s="161"/>
      <c r="E203" s="161"/>
      <c r="F203" s="162"/>
      <c r="G203" s="161"/>
      <c r="H203" s="162"/>
      <c r="I203" s="161"/>
      <c r="J203" s="161"/>
      <c r="K203" s="161"/>
      <c r="L203" s="161"/>
      <c r="M203" s="161"/>
      <c r="N203" s="161"/>
      <c r="O203" s="161"/>
      <c r="P203" s="163"/>
      <c r="Q203" s="159" t="b">
        <v>0</v>
      </c>
      <c r="R203" s="49"/>
      <c r="S203" s="49"/>
      <c r="T203" s="49"/>
      <c r="U203" s="49"/>
      <c r="V203" s="49" t="e">
        <v>#DIV/0!</v>
      </c>
    </row>
    <row r="204">
      <c r="A204" s="160"/>
      <c r="B204" s="161"/>
      <c r="C204" s="161"/>
      <c r="D204" s="161"/>
      <c r="E204" s="161"/>
      <c r="F204" s="162"/>
      <c r="G204" s="161"/>
      <c r="H204" s="162"/>
      <c r="I204" s="161"/>
      <c r="J204" s="161"/>
      <c r="K204" s="161"/>
      <c r="L204" s="161"/>
      <c r="M204" s="161"/>
      <c r="N204" s="161"/>
      <c r="O204" s="161"/>
      <c r="P204" s="163"/>
      <c r="Q204" s="159" t="b">
        <v>0</v>
      </c>
      <c r="R204" s="49"/>
      <c r="S204" s="49"/>
      <c r="T204" s="49"/>
      <c r="U204" s="49"/>
      <c r="V204" s="49" t="e">
        <v>#DIV/0!</v>
      </c>
    </row>
    <row r="205">
      <c r="A205" s="160"/>
      <c r="B205" s="161"/>
      <c r="C205" s="161"/>
      <c r="D205" s="161"/>
      <c r="E205" s="161"/>
      <c r="F205" s="162"/>
      <c r="G205" s="161"/>
      <c r="H205" s="162"/>
      <c r="I205" s="161"/>
      <c r="J205" s="161"/>
      <c r="K205" s="161"/>
      <c r="L205" s="161"/>
      <c r="M205" s="161"/>
      <c r="N205" s="161"/>
      <c r="O205" s="161"/>
      <c r="P205" s="163"/>
      <c r="Q205" s="159" t="b">
        <v>0</v>
      </c>
      <c r="R205" s="49"/>
      <c r="S205" s="49"/>
      <c r="T205" s="49"/>
      <c r="U205" s="49"/>
      <c r="V205" s="49" t="e">
        <v>#DIV/0!</v>
      </c>
    </row>
    <row r="206">
      <c r="A206" s="160"/>
      <c r="B206" s="161"/>
      <c r="C206" s="161"/>
      <c r="D206" s="161"/>
      <c r="E206" s="161"/>
      <c r="F206" s="162"/>
      <c r="G206" s="161"/>
      <c r="H206" s="162"/>
      <c r="I206" s="161"/>
      <c r="J206" s="161"/>
      <c r="K206" s="161"/>
      <c r="L206" s="161"/>
      <c r="M206" s="161"/>
      <c r="N206" s="161"/>
      <c r="O206" s="161"/>
      <c r="P206" s="163"/>
      <c r="Q206" s="159" t="b">
        <v>0</v>
      </c>
      <c r="R206" s="49"/>
      <c r="S206" s="49"/>
      <c r="T206" s="49"/>
      <c r="U206" s="49"/>
      <c r="V206" s="49" t="e">
        <v>#DIV/0!</v>
      </c>
    </row>
    <row r="207">
      <c r="A207" s="160"/>
      <c r="B207" s="161"/>
      <c r="C207" s="161"/>
      <c r="D207" s="161"/>
      <c r="E207" s="161"/>
      <c r="F207" s="162"/>
      <c r="G207" s="161"/>
      <c r="H207" s="162"/>
      <c r="I207" s="161"/>
      <c r="J207" s="161"/>
      <c r="K207" s="161"/>
      <c r="L207" s="161"/>
      <c r="M207" s="161"/>
      <c r="N207" s="161"/>
      <c r="O207" s="161"/>
      <c r="P207" s="163"/>
      <c r="Q207" s="159" t="b">
        <v>0</v>
      </c>
      <c r="R207" s="49"/>
      <c r="S207" s="49"/>
      <c r="T207" s="49"/>
      <c r="U207" s="49"/>
      <c r="V207" s="49" t="e">
        <v>#DIV/0!</v>
      </c>
    </row>
    <row r="208">
      <c r="A208" s="160"/>
      <c r="B208" s="161"/>
      <c r="C208" s="161"/>
      <c r="D208" s="161"/>
      <c r="E208" s="161"/>
      <c r="F208" s="162"/>
      <c r="G208" s="161"/>
      <c r="H208" s="162"/>
      <c r="I208" s="161"/>
      <c r="J208" s="161"/>
      <c r="K208" s="161"/>
      <c r="L208" s="161"/>
      <c r="M208" s="161"/>
      <c r="N208" s="161"/>
      <c r="O208" s="161"/>
      <c r="P208" s="163"/>
      <c r="Q208" s="159" t="b">
        <v>0</v>
      </c>
      <c r="R208" s="49"/>
      <c r="S208" s="49"/>
      <c r="T208" s="49"/>
      <c r="U208" s="49"/>
      <c r="V208" s="49" t="e">
        <v>#DIV/0!</v>
      </c>
    </row>
    <row r="209">
      <c r="A209" s="160"/>
      <c r="B209" s="161"/>
      <c r="C209" s="161"/>
      <c r="D209" s="161"/>
      <c r="E209" s="161"/>
      <c r="F209" s="162"/>
      <c r="G209" s="161"/>
      <c r="H209" s="162"/>
      <c r="I209" s="161"/>
      <c r="J209" s="161"/>
      <c r="K209" s="161"/>
      <c r="L209" s="161"/>
      <c r="M209" s="161"/>
      <c r="N209" s="161"/>
      <c r="O209" s="161"/>
      <c r="P209" s="163"/>
      <c r="Q209" s="159" t="b">
        <v>0</v>
      </c>
      <c r="R209" s="49"/>
      <c r="S209" s="49"/>
      <c r="T209" s="49"/>
      <c r="U209" s="49"/>
      <c r="V209" s="49" t="e">
        <v>#DIV/0!</v>
      </c>
    </row>
    <row r="210">
      <c r="A210" s="160"/>
      <c r="B210" s="161"/>
      <c r="C210" s="161"/>
      <c r="D210" s="161"/>
      <c r="E210" s="161"/>
      <c r="F210" s="162"/>
      <c r="G210" s="161"/>
      <c r="H210" s="162"/>
      <c r="I210" s="161"/>
      <c r="J210" s="161"/>
      <c r="K210" s="161"/>
      <c r="L210" s="161"/>
      <c r="M210" s="161"/>
      <c r="N210" s="161"/>
      <c r="O210" s="161"/>
      <c r="P210" s="163"/>
      <c r="Q210" s="159" t="b">
        <v>0</v>
      </c>
      <c r="R210" s="49"/>
      <c r="S210" s="49"/>
      <c r="T210" s="49"/>
      <c r="U210" s="49"/>
      <c r="V210" s="49" t="e">
        <v>#DIV/0!</v>
      </c>
    </row>
    <row r="211">
      <c r="A211" s="160"/>
      <c r="B211" s="161"/>
      <c r="C211" s="161"/>
      <c r="D211" s="161"/>
      <c r="E211" s="161"/>
      <c r="F211" s="162"/>
      <c r="G211" s="161"/>
      <c r="H211" s="162"/>
      <c r="I211" s="161"/>
      <c r="J211" s="161"/>
      <c r="K211" s="161"/>
      <c r="L211" s="161"/>
      <c r="M211" s="161"/>
      <c r="N211" s="161"/>
      <c r="O211" s="161"/>
      <c r="P211" s="163"/>
      <c r="Q211" s="159" t="b">
        <v>0</v>
      </c>
      <c r="R211" s="49"/>
      <c r="S211" s="49"/>
      <c r="T211" s="49"/>
      <c r="U211" s="49"/>
      <c r="V211" s="49" t="e">
        <v>#DIV/0!</v>
      </c>
    </row>
    <row r="212">
      <c r="A212" s="160"/>
      <c r="B212" s="161"/>
      <c r="C212" s="161"/>
      <c r="D212" s="161"/>
      <c r="E212" s="161"/>
      <c r="F212" s="162"/>
      <c r="G212" s="161"/>
      <c r="H212" s="162"/>
      <c r="I212" s="161"/>
      <c r="J212" s="161"/>
      <c r="K212" s="161"/>
      <c r="L212" s="161"/>
      <c r="M212" s="161"/>
      <c r="N212" s="161"/>
      <c r="O212" s="161"/>
      <c r="P212" s="163"/>
      <c r="Q212" s="159" t="b">
        <v>0</v>
      </c>
      <c r="R212" s="49"/>
      <c r="S212" s="49"/>
      <c r="T212" s="49"/>
      <c r="U212" s="49"/>
      <c r="V212" s="49" t="e">
        <v>#DIV/0!</v>
      </c>
    </row>
    <row r="213">
      <c r="A213" s="160"/>
      <c r="B213" s="161"/>
      <c r="C213" s="161"/>
      <c r="D213" s="161"/>
      <c r="E213" s="161"/>
      <c r="F213" s="162"/>
      <c r="G213" s="161"/>
      <c r="H213" s="162"/>
      <c r="I213" s="161"/>
      <c r="J213" s="161"/>
      <c r="K213" s="161"/>
      <c r="L213" s="161"/>
      <c r="M213" s="161"/>
      <c r="N213" s="161"/>
      <c r="O213" s="161"/>
      <c r="P213" s="163"/>
      <c r="Q213" s="159" t="b">
        <v>0</v>
      </c>
      <c r="R213" s="49"/>
      <c r="S213" s="49"/>
      <c r="T213" s="49"/>
      <c r="U213" s="49"/>
      <c r="V213" s="49" t="e">
        <v>#DIV/0!</v>
      </c>
    </row>
    <row r="214">
      <c r="A214" s="160"/>
      <c r="B214" s="161"/>
      <c r="C214" s="161"/>
      <c r="D214" s="161"/>
      <c r="E214" s="161"/>
      <c r="F214" s="162"/>
      <c r="G214" s="161"/>
      <c r="H214" s="162"/>
      <c r="I214" s="161"/>
      <c r="J214" s="161"/>
      <c r="K214" s="161"/>
      <c r="L214" s="161"/>
      <c r="M214" s="161"/>
      <c r="N214" s="161"/>
      <c r="O214" s="161"/>
      <c r="P214" s="163"/>
      <c r="Q214" s="159" t="b">
        <v>0</v>
      </c>
      <c r="R214" s="49"/>
      <c r="S214" s="49"/>
      <c r="T214" s="49"/>
      <c r="U214" s="49"/>
      <c r="V214" s="49" t="e">
        <v>#DIV/0!</v>
      </c>
    </row>
    <row r="215">
      <c r="A215" s="160"/>
      <c r="B215" s="161"/>
      <c r="C215" s="161"/>
      <c r="D215" s="161"/>
      <c r="E215" s="161"/>
      <c r="F215" s="162"/>
      <c r="G215" s="161"/>
      <c r="H215" s="162"/>
      <c r="I215" s="161"/>
      <c r="J215" s="161"/>
      <c r="K215" s="161"/>
      <c r="L215" s="161"/>
      <c r="M215" s="161"/>
      <c r="N215" s="161"/>
      <c r="O215" s="161"/>
      <c r="P215" s="163"/>
      <c r="Q215" s="159" t="b">
        <v>0</v>
      </c>
      <c r="R215" s="49"/>
      <c r="S215" s="49"/>
      <c r="T215" s="49"/>
      <c r="U215" s="49"/>
      <c r="V215" s="49" t="e">
        <v>#DIV/0!</v>
      </c>
    </row>
    <row r="216">
      <c r="A216" s="160"/>
      <c r="B216" s="161"/>
      <c r="C216" s="161"/>
      <c r="D216" s="161"/>
      <c r="E216" s="161"/>
      <c r="F216" s="162"/>
      <c r="G216" s="161"/>
      <c r="H216" s="162"/>
      <c r="I216" s="161"/>
      <c r="J216" s="161"/>
      <c r="K216" s="161"/>
      <c r="L216" s="161"/>
      <c r="M216" s="161"/>
      <c r="N216" s="161"/>
      <c r="O216" s="161"/>
      <c r="P216" s="163"/>
      <c r="Q216" s="159" t="b">
        <v>0</v>
      </c>
      <c r="R216" s="49"/>
      <c r="S216" s="49"/>
      <c r="T216" s="49"/>
      <c r="U216" s="49"/>
      <c r="V216" s="49" t="e">
        <v>#DIV/0!</v>
      </c>
    </row>
    <row r="217">
      <c r="A217" s="160"/>
      <c r="B217" s="161"/>
      <c r="C217" s="161"/>
      <c r="D217" s="161"/>
      <c r="E217" s="161"/>
      <c r="F217" s="162"/>
      <c r="G217" s="161"/>
      <c r="H217" s="162"/>
      <c r="I217" s="161"/>
      <c r="J217" s="161"/>
      <c r="K217" s="161"/>
      <c r="L217" s="161"/>
      <c r="M217" s="161"/>
      <c r="N217" s="161"/>
      <c r="O217" s="161"/>
      <c r="P217" s="163"/>
      <c r="Q217" s="159" t="b">
        <v>0</v>
      </c>
      <c r="R217" s="49"/>
      <c r="S217" s="49"/>
      <c r="T217" s="49"/>
      <c r="U217" s="49"/>
      <c r="V217" s="49" t="e">
        <v>#DIV/0!</v>
      </c>
    </row>
    <row r="218">
      <c r="A218" s="160"/>
      <c r="B218" s="161"/>
      <c r="C218" s="161"/>
      <c r="D218" s="161"/>
      <c r="E218" s="161"/>
      <c r="F218" s="162"/>
      <c r="G218" s="161"/>
      <c r="H218" s="162"/>
      <c r="I218" s="161"/>
      <c r="J218" s="161"/>
      <c r="K218" s="161"/>
      <c r="L218" s="161"/>
      <c r="M218" s="161"/>
      <c r="N218" s="161"/>
      <c r="O218" s="161"/>
      <c r="P218" s="163"/>
      <c r="Q218" s="159" t="b">
        <v>0</v>
      </c>
      <c r="R218" s="49"/>
      <c r="S218" s="49"/>
      <c r="T218" s="49"/>
      <c r="U218" s="49"/>
      <c r="V218" s="49" t="e">
        <v>#DIV/0!</v>
      </c>
    </row>
    <row r="219">
      <c r="A219" s="160"/>
      <c r="B219" s="161"/>
      <c r="C219" s="161"/>
      <c r="D219" s="161"/>
      <c r="E219" s="161"/>
      <c r="F219" s="162"/>
      <c r="G219" s="161"/>
      <c r="H219" s="162"/>
      <c r="I219" s="161"/>
      <c r="J219" s="161"/>
      <c r="K219" s="161"/>
      <c r="L219" s="161"/>
      <c r="M219" s="161"/>
      <c r="N219" s="161"/>
      <c r="O219" s="161"/>
      <c r="P219" s="163"/>
      <c r="Q219" s="159" t="b">
        <v>0</v>
      </c>
      <c r="R219" s="49"/>
      <c r="S219" s="49"/>
      <c r="T219" s="49"/>
      <c r="U219" s="49"/>
      <c r="V219" s="49" t="e">
        <v>#DIV/0!</v>
      </c>
    </row>
    <row r="220">
      <c r="A220" s="160"/>
      <c r="B220" s="161"/>
      <c r="C220" s="161"/>
      <c r="D220" s="161"/>
      <c r="E220" s="161"/>
      <c r="F220" s="162"/>
      <c r="G220" s="161"/>
      <c r="H220" s="162"/>
      <c r="I220" s="161"/>
      <c r="J220" s="161"/>
      <c r="K220" s="161"/>
      <c r="L220" s="161"/>
      <c r="M220" s="161"/>
      <c r="N220" s="161"/>
      <c r="O220" s="161"/>
      <c r="P220" s="163"/>
      <c r="Q220" s="159" t="b">
        <v>0</v>
      </c>
      <c r="R220" s="49"/>
      <c r="S220" s="49"/>
      <c r="T220" s="49"/>
      <c r="U220" s="49"/>
      <c r="V220" s="49" t="e">
        <v>#DIV/0!</v>
      </c>
    </row>
    <row r="221">
      <c r="A221" s="160"/>
      <c r="B221" s="161"/>
      <c r="C221" s="161"/>
      <c r="D221" s="161"/>
      <c r="E221" s="161"/>
      <c r="F221" s="162"/>
      <c r="G221" s="161"/>
      <c r="H221" s="162"/>
      <c r="I221" s="161"/>
      <c r="J221" s="161"/>
      <c r="K221" s="161"/>
      <c r="L221" s="161"/>
      <c r="M221" s="161"/>
      <c r="N221" s="161"/>
      <c r="O221" s="161"/>
      <c r="P221" s="163"/>
      <c r="Q221" s="159" t="b">
        <v>0</v>
      </c>
      <c r="R221" s="49"/>
      <c r="S221" s="49"/>
      <c r="T221" s="49"/>
      <c r="U221" s="49"/>
      <c r="V221" s="49" t="e">
        <v>#DIV/0!</v>
      </c>
    </row>
    <row r="222">
      <c r="A222" s="160"/>
      <c r="B222" s="161"/>
      <c r="C222" s="161"/>
      <c r="D222" s="161"/>
      <c r="E222" s="161"/>
      <c r="F222" s="162"/>
      <c r="G222" s="161"/>
      <c r="H222" s="162"/>
      <c r="I222" s="161"/>
      <c r="J222" s="161"/>
      <c r="K222" s="161"/>
      <c r="L222" s="161"/>
      <c r="M222" s="161"/>
      <c r="N222" s="161"/>
      <c r="O222" s="161"/>
      <c r="P222" s="163"/>
      <c r="Q222" s="159" t="b">
        <v>0</v>
      </c>
      <c r="R222" s="49"/>
      <c r="S222" s="49"/>
      <c r="T222" s="49"/>
      <c r="U222" s="49"/>
      <c r="V222" s="49" t="e">
        <v>#DIV/0!</v>
      </c>
    </row>
    <row r="223">
      <c r="A223" s="160"/>
      <c r="B223" s="161"/>
      <c r="C223" s="161"/>
      <c r="D223" s="161"/>
      <c r="E223" s="161"/>
      <c r="F223" s="162"/>
      <c r="G223" s="161"/>
      <c r="H223" s="162"/>
      <c r="I223" s="161"/>
      <c r="J223" s="161"/>
      <c r="K223" s="161"/>
      <c r="L223" s="161"/>
      <c r="M223" s="161"/>
      <c r="N223" s="161"/>
      <c r="O223" s="161"/>
      <c r="P223" s="163"/>
      <c r="Q223" s="159" t="b">
        <v>0</v>
      </c>
      <c r="R223" s="49"/>
      <c r="S223" s="49"/>
      <c r="T223" s="49"/>
      <c r="U223" s="49"/>
      <c r="V223" s="49" t="e">
        <v>#DIV/0!</v>
      </c>
    </row>
    <row r="224">
      <c r="A224" s="160"/>
      <c r="B224" s="161"/>
      <c r="C224" s="161"/>
      <c r="D224" s="161"/>
      <c r="E224" s="161"/>
      <c r="F224" s="162"/>
      <c r="G224" s="161"/>
      <c r="H224" s="162"/>
      <c r="I224" s="161"/>
      <c r="J224" s="161"/>
      <c r="K224" s="161"/>
      <c r="L224" s="161"/>
      <c r="M224" s="161"/>
      <c r="N224" s="161"/>
      <c r="O224" s="161"/>
      <c r="P224" s="163"/>
      <c r="Q224" s="159" t="b">
        <v>0</v>
      </c>
      <c r="R224" s="49"/>
      <c r="S224" s="49"/>
      <c r="T224" s="49"/>
      <c r="U224" s="49"/>
      <c r="V224" s="49" t="e">
        <v>#DIV/0!</v>
      </c>
    </row>
    <row r="225">
      <c r="A225" s="160"/>
      <c r="B225" s="161"/>
      <c r="C225" s="161"/>
      <c r="D225" s="161"/>
      <c r="E225" s="161"/>
      <c r="F225" s="162"/>
      <c r="G225" s="161"/>
      <c r="H225" s="162"/>
      <c r="I225" s="161"/>
      <c r="J225" s="161"/>
      <c r="K225" s="161"/>
      <c r="L225" s="161"/>
      <c r="M225" s="161"/>
      <c r="N225" s="161"/>
      <c r="O225" s="161"/>
      <c r="P225" s="163"/>
      <c r="Q225" s="159" t="b">
        <v>0</v>
      </c>
      <c r="R225" s="49"/>
      <c r="S225" s="49"/>
      <c r="T225" s="49"/>
      <c r="U225" s="49"/>
      <c r="V225" s="49" t="e">
        <v>#DIV/0!</v>
      </c>
    </row>
    <row r="226">
      <c r="A226" s="160"/>
      <c r="B226" s="161"/>
      <c r="C226" s="161"/>
      <c r="D226" s="161"/>
      <c r="E226" s="161"/>
      <c r="F226" s="162"/>
      <c r="G226" s="161"/>
      <c r="H226" s="162"/>
      <c r="I226" s="161"/>
      <c r="J226" s="161"/>
      <c r="K226" s="161"/>
      <c r="L226" s="161"/>
      <c r="M226" s="161"/>
      <c r="N226" s="161"/>
      <c r="O226" s="161"/>
      <c r="P226" s="163"/>
      <c r="Q226" s="159" t="b">
        <v>0</v>
      </c>
      <c r="R226" s="49"/>
      <c r="S226" s="49"/>
      <c r="T226" s="49"/>
      <c r="U226" s="49"/>
      <c r="V226" s="49" t="e">
        <v>#DIV/0!</v>
      </c>
    </row>
    <row r="227">
      <c r="A227" s="160"/>
      <c r="B227" s="161"/>
      <c r="C227" s="161"/>
      <c r="D227" s="161"/>
      <c r="E227" s="161"/>
      <c r="F227" s="162"/>
      <c r="G227" s="161"/>
      <c r="H227" s="162"/>
      <c r="I227" s="161"/>
      <c r="J227" s="161"/>
      <c r="K227" s="161"/>
      <c r="L227" s="161"/>
      <c r="M227" s="161"/>
      <c r="N227" s="161"/>
      <c r="O227" s="161"/>
      <c r="P227" s="163"/>
      <c r="Q227" s="159" t="b">
        <v>0</v>
      </c>
      <c r="R227" s="49"/>
      <c r="S227" s="49"/>
      <c r="T227" s="49"/>
      <c r="U227" s="49"/>
      <c r="V227" s="49" t="e">
        <v>#DIV/0!</v>
      </c>
    </row>
    <row r="228">
      <c r="A228" s="160"/>
      <c r="B228" s="161"/>
      <c r="C228" s="161"/>
      <c r="D228" s="161"/>
      <c r="E228" s="161"/>
      <c r="F228" s="162"/>
      <c r="G228" s="161"/>
      <c r="H228" s="162"/>
      <c r="I228" s="161"/>
      <c r="J228" s="161"/>
      <c r="K228" s="161"/>
      <c r="L228" s="161"/>
      <c r="M228" s="161"/>
      <c r="N228" s="161"/>
      <c r="O228" s="161"/>
      <c r="P228" s="163"/>
      <c r="Q228" s="159" t="b">
        <v>0</v>
      </c>
      <c r="R228" s="157"/>
      <c r="S228" s="158"/>
      <c r="T228" s="158"/>
      <c r="U228" s="158"/>
      <c r="V228" s="158" t="e">
        <v>#DIV/0!</v>
      </c>
    </row>
    <row r="229">
      <c r="A229" s="160"/>
      <c r="B229" s="161"/>
      <c r="C229" s="161"/>
      <c r="D229" s="161"/>
      <c r="E229" s="161"/>
      <c r="F229" s="162"/>
      <c r="G229" s="161"/>
      <c r="H229" s="162"/>
      <c r="I229" s="161"/>
      <c r="J229" s="161"/>
      <c r="K229" s="161"/>
      <c r="L229" s="161"/>
      <c r="M229" s="161"/>
      <c r="N229" s="161"/>
      <c r="O229" s="161"/>
      <c r="P229" s="163"/>
      <c r="Q229" s="159" t="b">
        <v>0</v>
      </c>
      <c r="R229" s="157"/>
      <c r="S229" s="158"/>
      <c r="T229" s="158"/>
      <c r="U229" s="158"/>
      <c r="V229" s="158" t="e">
        <v>#DIV/0!</v>
      </c>
    </row>
    <row r="230">
      <c r="A230" s="160"/>
      <c r="B230" s="161"/>
      <c r="C230" s="161"/>
      <c r="D230" s="161"/>
      <c r="E230" s="161"/>
      <c r="F230" s="162"/>
      <c r="G230" s="161"/>
      <c r="H230" s="162"/>
      <c r="I230" s="161"/>
      <c r="J230" s="161"/>
      <c r="K230" s="161"/>
      <c r="L230" s="161"/>
      <c r="M230" s="161"/>
      <c r="N230" s="161"/>
      <c r="O230" s="161"/>
      <c r="P230" s="163"/>
      <c r="Q230" s="159" t="b">
        <v>0</v>
      </c>
      <c r="R230" s="157"/>
      <c r="S230" s="158"/>
      <c r="T230" s="158"/>
      <c r="U230" s="158"/>
      <c r="V230" s="158" t="e">
        <v>#DIV/0!</v>
      </c>
    </row>
    <row r="231">
      <c r="A231" s="160"/>
      <c r="B231" s="161"/>
      <c r="C231" s="161"/>
      <c r="D231" s="161"/>
      <c r="E231" s="161"/>
      <c r="F231" s="162"/>
      <c r="G231" s="161"/>
      <c r="H231" s="162"/>
      <c r="I231" s="161"/>
      <c r="J231" s="161"/>
      <c r="K231" s="161"/>
      <c r="L231" s="161"/>
      <c r="M231" s="161"/>
      <c r="N231" s="161"/>
      <c r="O231" s="161"/>
      <c r="P231" s="163"/>
      <c r="Q231" s="159" t="b">
        <v>0</v>
      </c>
      <c r="R231" s="49"/>
      <c r="S231" s="49"/>
      <c r="T231" s="49"/>
      <c r="U231" s="49"/>
      <c r="V231" s="49" t="e">
        <v>#DIV/0!</v>
      </c>
    </row>
    <row r="232">
      <c r="A232" s="160"/>
      <c r="B232" s="161"/>
      <c r="C232" s="161"/>
      <c r="D232" s="161"/>
      <c r="E232" s="161"/>
      <c r="F232" s="162"/>
      <c r="G232" s="161"/>
      <c r="H232" s="162"/>
      <c r="I232" s="161"/>
      <c r="J232" s="161"/>
      <c r="K232" s="161"/>
      <c r="L232" s="161"/>
      <c r="M232" s="161"/>
      <c r="N232" s="161"/>
      <c r="O232" s="161"/>
      <c r="P232" s="163"/>
      <c r="Q232" s="159" t="b">
        <v>0</v>
      </c>
      <c r="R232" s="157"/>
      <c r="S232" s="158"/>
      <c r="T232" s="158"/>
      <c r="U232" s="158"/>
      <c r="V232" s="158" t="e">
        <v>#DIV/0!</v>
      </c>
    </row>
    <row r="233">
      <c r="A233" s="160"/>
      <c r="B233" s="161"/>
      <c r="C233" s="161"/>
      <c r="D233" s="161"/>
      <c r="E233" s="161"/>
      <c r="F233" s="162"/>
      <c r="G233" s="161"/>
      <c r="H233" s="162"/>
      <c r="I233" s="161"/>
      <c r="J233" s="161"/>
      <c r="K233" s="161"/>
      <c r="L233" s="161"/>
      <c r="M233" s="161"/>
      <c r="N233" s="161"/>
      <c r="O233" s="161"/>
      <c r="P233" s="163"/>
      <c r="Q233" s="159" t="b">
        <v>0</v>
      </c>
      <c r="R233" s="49"/>
      <c r="S233" s="49"/>
      <c r="T233" s="49"/>
      <c r="U233" s="49"/>
      <c r="V233" s="49" t="e">
        <v>#DIV/0!</v>
      </c>
    </row>
    <row r="234">
      <c r="A234" s="160"/>
      <c r="B234" s="161"/>
      <c r="C234" s="161"/>
      <c r="D234" s="161"/>
      <c r="E234" s="161"/>
      <c r="F234" s="162"/>
      <c r="G234" s="161"/>
      <c r="H234" s="162"/>
      <c r="I234" s="161"/>
      <c r="J234" s="161"/>
      <c r="K234" s="161"/>
      <c r="L234" s="161"/>
      <c r="M234" s="161"/>
      <c r="N234" s="161"/>
      <c r="O234" s="161"/>
      <c r="P234" s="163"/>
      <c r="Q234" s="159" t="b">
        <v>0</v>
      </c>
      <c r="R234" s="157"/>
      <c r="S234" s="158"/>
      <c r="T234" s="158"/>
      <c r="U234" s="158"/>
      <c r="V234" s="158" t="e">
        <v>#DIV/0!</v>
      </c>
    </row>
    <row r="235">
      <c r="A235" s="160"/>
      <c r="B235" s="161"/>
      <c r="C235" s="161"/>
      <c r="D235" s="161"/>
      <c r="E235" s="161"/>
      <c r="F235" s="162"/>
      <c r="G235" s="161"/>
      <c r="H235" s="162"/>
      <c r="I235" s="161"/>
      <c r="J235" s="161"/>
      <c r="K235" s="161"/>
      <c r="L235" s="161"/>
      <c r="M235" s="161"/>
      <c r="N235" s="161"/>
      <c r="O235" s="161"/>
      <c r="P235" s="163"/>
      <c r="Q235" s="159" t="b">
        <v>0</v>
      </c>
      <c r="R235" s="157"/>
      <c r="S235" s="158"/>
      <c r="T235" s="158"/>
      <c r="U235" s="158"/>
      <c r="V235" s="158" t="e">
        <v>#DIV/0!</v>
      </c>
    </row>
    <row r="236">
      <c r="A236" s="160"/>
      <c r="B236" s="161"/>
      <c r="C236" s="161"/>
      <c r="D236" s="161"/>
      <c r="E236" s="161"/>
      <c r="F236" s="162"/>
      <c r="G236" s="161"/>
      <c r="H236" s="162"/>
      <c r="I236" s="161"/>
      <c r="J236" s="161"/>
      <c r="K236" s="161"/>
      <c r="L236" s="161"/>
      <c r="M236" s="161"/>
      <c r="N236" s="161"/>
      <c r="O236" s="161"/>
      <c r="P236" s="163"/>
      <c r="Q236" s="159" t="b">
        <v>0</v>
      </c>
      <c r="R236" s="157"/>
      <c r="S236" s="158"/>
      <c r="T236" s="158"/>
      <c r="U236" s="158"/>
      <c r="V236" s="158" t="e">
        <v>#DIV/0!</v>
      </c>
    </row>
    <row r="237">
      <c r="A237" s="160"/>
      <c r="B237" s="161"/>
      <c r="C237" s="161"/>
      <c r="D237" s="161"/>
      <c r="E237" s="161"/>
      <c r="F237" s="162"/>
      <c r="G237" s="161"/>
      <c r="H237" s="162"/>
      <c r="I237" s="161"/>
      <c r="J237" s="161"/>
      <c r="K237" s="161"/>
      <c r="L237" s="161"/>
      <c r="M237" s="161"/>
      <c r="N237" s="161"/>
      <c r="O237" s="161"/>
      <c r="P237" s="163"/>
      <c r="Q237" s="159" t="b">
        <v>0</v>
      </c>
      <c r="R237" s="157"/>
      <c r="S237" s="158"/>
      <c r="T237" s="158"/>
      <c r="U237" s="158"/>
      <c r="V237" s="158" t="e">
        <v>#DIV/0!</v>
      </c>
    </row>
    <row r="238">
      <c r="A238" s="160"/>
      <c r="B238" s="161"/>
      <c r="C238" s="161"/>
      <c r="D238" s="161"/>
      <c r="E238" s="161"/>
      <c r="F238" s="162"/>
      <c r="G238" s="161"/>
      <c r="H238" s="162"/>
      <c r="I238" s="161"/>
      <c r="J238" s="161"/>
      <c r="K238" s="161"/>
      <c r="L238" s="161"/>
      <c r="M238" s="161"/>
      <c r="N238" s="161"/>
      <c r="O238" s="161"/>
      <c r="P238" s="163"/>
      <c r="Q238" s="159" t="b">
        <v>0</v>
      </c>
      <c r="R238" s="157"/>
      <c r="S238" s="158"/>
      <c r="T238" s="158"/>
      <c r="U238" s="158"/>
      <c r="V238" s="158" t="e">
        <v>#DIV/0!</v>
      </c>
    </row>
    <row r="239">
      <c r="A239" s="160"/>
      <c r="B239" s="161"/>
      <c r="C239" s="161"/>
      <c r="D239" s="161"/>
      <c r="E239" s="161"/>
      <c r="F239" s="162"/>
      <c r="G239" s="161"/>
      <c r="H239" s="162"/>
      <c r="I239" s="161"/>
      <c r="J239" s="161"/>
      <c r="K239" s="161"/>
      <c r="L239" s="161"/>
      <c r="M239" s="161"/>
      <c r="N239" s="161"/>
      <c r="O239" s="161"/>
      <c r="P239" s="163"/>
      <c r="Q239" s="159" t="b">
        <v>0</v>
      </c>
      <c r="R239" s="157"/>
      <c r="S239" s="158"/>
      <c r="T239" s="158"/>
      <c r="U239" s="158"/>
      <c r="V239" s="158" t="e">
        <v>#DIV/0!</v>
      </c>
    </row>
    <row r="240">
      <c r="A240" s="160"/>
      <c r="B240" s="161"/>
      <c r="C240" s="161"/>
      <c r="D240" s="161"/>
      <c r="E240" s="161"/>
      <c r="F240" s="162"/>
      <c r="G240" s="161"/>
      <c r="H240" s="162"/>
      <c r="I240" s="161"/>
      <c r="J240" s="161"/>
      <c r="K240" s="161"/>
      <c r="L240" s="161"/>
      <c r="M240" s="161"/>
      <c r="N240" s="161"/>
      <c r="O240" s="161"/>
      <c r="P240" s="163"/>
      <c r="Q240" s="159" t="b">
        <v>0</v>
      </c>
      <c r="R240" s="49"/>
      <c r="S240" s="49"/>
      <c r="T240" s="49"/>
      <c r="U240" s="49"/>
      <c r="V240" s="49" t="e">
        <v>#DIV/0!</v>
      </c>
    </row>
    <row r="241">
      <c r="A241" s="160"/>
      <c r="B241" s="161"/>
      <c r="C241" s="161"/>
      <c r="D241" s="161"/>
      <c r="E241" s="161"/>
      <c r="F241" s="162"/>
      <c r="G241" s="161"/>
      <c r="H241" s="162"/>
      <c r="I241" s="161"/>
      <c r="J241" s="161"/>
      <c r="K241" s="161"/>
      <c r="L241" s="161"/>
      <c r="M241" s="161"/>
      <c r="N241" s="161"/>
      <c r="O241" s="161"/>
      <c r="P241" s="163"/>
      <c r="Q241" s="159" t="b">
        <v>0</v>
      </c>
      <c r="R241" s="49"/>
      <c r="S241" s="49"/>
      <c r="T241" s="49"/>
      <c r="U241" s="49"/>
      <c r="V241" s="49" t="e">
        <v>#DIV/0!</v>
      </c>
    </row>
    <row r="242">
      <c r="A242" s="160"/>
      <c r="B242" s="161"/>
      <c r="C242" s="161"/>
      <c r="D242" s="161"/>
      <c r="E242" s="161"/>
      <c r="F242" s="162"/>
      <c r="G242" s="161"/>
      <c r="H242" s="162"/>
      <c r="I242" s="161"/>
      <c r="J242" s="161"/>
      <c r="K242" s="161"/>
      <c r="L242" s="161"/>
      <c r="M242" s="161"/>
      <c r="N242" s="161"/>
      <c r="O242" s="161"/>
      <c r="P242" s="163"/>
      <c r="Q242" s="159" t="b">
        <v>0</v>
      </c>
      <c r="R242" s="49"/>
      <c r="S242" s="49"/>
      <c r="T242" s="49"/>
      <c r="U242" s="49"/>
      <c r="V242" s="49" t="e">
        <v>#DIV/0!</v>
      </c>
    </row>
    <row r="243">
      <c r="A243" s="160"/>
      <c r="B243" s="161"/>
      <c r="C243" s="161"/>
      <c r="D243" s="161"/>
      <c r="E243" s="161"/>
      <c r="F243" s="162"/>
      <c r="G243" s="161"/>
      <c r="H243" s="162"/>
      <c r="I243" s="161"/>
      <c r="J243" s="161"/>
      <c r="K243" s="161"/>
      <c r="L243" s="161"/>
      <c r="M243" s="161"/>
      <c r="N243" s="161"/>
      <c r="O243" s="161"/>
      <c r="P243" s="163"/>
      <c r="Q243" s="159" t="b">
        <v>0</v>
      </c>
      <c r="R243" s="49"/>
      <c r="S243" s="49"/>
      <c r="T243" s="49"/>
      <c r="U243" s="49"/>
      <c r="V243" s="49" t="e">
        <v>#DIV/0!</v>
      </c>
    </row>
    <row r="244">
      <c r="A244" s="160"/>
      <c r="B244" s="161"/>
      <c r="C244" s="161"/>
      <c r="D244" s="161"/>
      <c r="E244" s="161"/>
      <c r="F244" s="162"/>
      <c r="G244" s="161"/>
      <c r="H244" s="162"/>
      <c r="I244" s="161"/>
      <c r="J244" s="161"/>
      <c r="K244" s="161"/>
      <c r="L244" s="161"/>
      <c r="M244" s="161"/>
      <c r="N244" s="161"/>
      <c r="O244" s="161"/>
      <c r="P244" s="163"/>
      <c r="Q244" s="159" t="b">
        <v>0</v>
      </c>
      <c r="R244" s="49"/>
      <c r="S244" s="49"/>
      <c r="T244" s="49"/>
      <c r="U244" s="49"/>
      <c r="V244" s="49" t="e">
        <v>#DIV/0!</v>
      </c>
    </row>
    <row r="245">
      <c r="A245" s="160"/>
      <c r="B245" s="161"/>
      <c r="C245" s="161"/>
      <c r="D245" s="161"/>
      <c r="E245" s="161"/>
      <c r="F245" s="162"/>
      <c r="G245" s="161"/>
      <c r="H245" s="162"/>
      <c r="I245" s="161"/>
      <c r="J245" s="161"/>
      <c r="K245" s="161"/>
      <c r="L245" s="161"/>
      <c r="M245" s="161"/>
      <c r="N245" s="161"/>
      <c r="O245" s="161"/>
      <c r="P245" s="163"/>
      <c r="Q245" s="159" t="b">
        <v>0</v>
      </c>
      <c r="R245" s="49"/>
      <c r="S245" s="49"/>
      <c r="T245" s="49"/>
      <c r="U245" s="49"/>
      <c r="V245" s="49" t="e">
        <v>#DIV/0!</v>
      </c>
    </row>
    <row r="246">
      <c r="A246" s="160"/>
      <c r="B246" s="161"/>
      <c r="C246" s="161"/>
      <c r="D246" s="161"/>
      <c r="E246" s="161"/>
      <c r="F246" s="162"/>
      <c r="G246" s="161"/>
      <c r="H246" s="162"/>
      <c r="I246" s="161"/>
      <c r="J246" s="161"/>
      <c r="K246" s="161"/>
      <c r="L246" s="161"/>
      <c r="M246" s="161"/>
      <c r="N246" s="161"/>
      <c r="O246" s="161"/>
      <c r="P246" s="163"/>
      <c r="Q246" s="159" t="b">
        <v>0</v>
      </c>
      <c r="R246" s="49"/>
      <c r="S246" s="49"/>
      <c r="T246" s="49"/>
      <c r="U246" s="49"/>
      <c r="V246" s="49" t="e">
        <v>#DIV/0!</v>
      </c>
    </row>
    <row r="247">
      <c r="A247" s="160"/>
      <c r="B247" s="161"/>
      <c r="C247" s="161"/>
      <c r="D247" s="161"/>
      <c r="E247" s="161"/>
      <c r="F247" s="162"/>
      <c r="G247" s="161"/>
      <c r="H247" s="162"/>
      <c r="I247" s="161"/>
      <c r="J247" s="161"/>
      <c r="K247" s="161"/>
      <c r="L247" s="161"/>
      <c r="M247" s="161"/>
      <c r="N247" s="161"/>
      <c r="O247" s="161"/>
      <c r="P247" s="163"/>
      <c r="Q247" s="159" t="b">
        <v>0</v>
      </c>
      <c r="R247" s="49"/>
      <c r="S247" s="49"/>
      <c r="T247" s="49"/>
      <c r="U247" s="49"/>
      <c r="V247" s="49" t="e">
        <v>#DIV/0!</v>
      </c>
    </row>
    <row r="248">
      <c r="A248" s="160"/>
      <c r="B248" s="161"/>
      <c r="C248" s="161"/>
      <c r="D248" s="161"/>
      <c r="E248" s="161"/>
      <c r="F248" s="162"/>
      <c r="G248" s="161"/>
      <c r="H248" s="162"/>
      <c r="I248" s="161"/>
      <c r="J248" s="161"/>
      <c r="K248" s="161"/>
      <c r="L248" s="161"/>
      <c r="M248" s="161"/>
      <c r="N248" s="161"/>
      <c r="O248" s="161"/>
      <c r="P248" s="163"/>
      <c r="Q248" s="159" t="b">
        <v>0</v>
      </c>
      <c r="R248" s="49"/>
      <c r="S248" s="49"/>
      <c r="T248" s="49"/>
      <c r="U248" s="49"/>
      <c r="V248" s="49" t="e">
        <v>#DIV/0!</v>
      </c>
    </row>
    <row r="249">
      <c r="A249" s="160"/>
      <c r="B249" s="161"/>
      <c r="C249" s="161"/>
      <c r="D249" s="161"/>
      <c r="E249" s="161"/>
      <c r="F249" s="162"/>
      <c r="G249" s="161"/>
      <c r="H249" s="162"/>
      <c r="I249" s="161"/>
      <c r="J249" s="161"/>
      <c r="K249" s="161"/>
      <c r="L249" s="161"/>
      <c r="M249" s="161"/>
      <c r="N249" s="161"/>
      <c r="O249" s="161"/>
      <c r="P249" s="163"/>
      <c r="Q249" s="159" t="b">
        <v>0</v>
      </c>
      <c r="R249" s="49"/>
      <c r="S249" s="49"/>
      <c r="T249" s="49"/>
      <c r="U249" s="49"/>
      <c r="V249" s="49" t="e">
        <v>#DIV/0!</v>
      </c>
    </row>
    <row r="250">
      <c r="A250" s="160"/>
      <c r="B250" s="161"/>
      <c r="C250" s="161"/>
      <c r="D250" s="161"/>
      <c r="E250" s="161"/>
      <c r="F250" s="162"/>
      <c r="G250" s="161"/>
      <c r="H250" s="162"/>
      <c r="I250" s="161"/>
      <c r="J250" s="161"/>
      <c r="K250" s="161"/>
      <c r="L250" s="161"/>
      <c r="M250" s="161"/>
      <c r="N250" s="161"/>
      <c r="O250" s="161"/>
      <c r="P250" s="163"/>
      <c r="Q250" s="159" t="b">
        <v>0</v>
      </c>
      <c r="R250" s="49"/>
      <c r="S250" s="49"/>
      <c r="T250" s="49"/>
      <c r="U250" s="49"/>
      <c r="V250" s="49" t="e">
        <v>#DIV/0!</v>
      </c>
    </row>
    <row r="251">
      <c r="A251" s="160"/>
      <c r="B251" s="161"/>
      <c r="C251" s="161"/>
      <c r="D251" s="161"/>
      <c r="E251" s="161"/>
      <c r="F251" s="162"/>
      <c r="G251" s="161"/>
      <c r="H251" s="162"/>
      <c r="I251" s="161"/>
      <c r="J251" s="161"/>
      <c r="K251" s="161"/>
      <c r="L251" s="161"/>
      <c r="M251" s="161"/>
      <c r="N251" s="161"/>
      <c r="O251" s="161"/>
      <c r="P251" s="163"/>
      <c r="Q251" s="159" t="b">
        <v>0</v>
      </c>
      <c r="R251" s="49"/>
      <c r="S251" s="49"/>
      <c r="T251" s="49"/>
      <c r="U251" s="49"/>
      <c r="V251" s="49" t="e">
        <v>#DIV/0!</v>
      </c>
    </row>
    <row r="252">
      <c r="A252" s="160"/>
      <c r="B252" s="161"/>
      <c r="C252" s="161"/>
      <c r="D252" s="161"/>
      <c r="E252" s="161"/>
      <c r="F252" s="162"/>
      <c r="G252" s="161"/>
      <c r="H252" s="162"/>
      <c r="I252" s="161"/>
      <c r="J252" s="161"/>
      <c r="K252" s="161"/>
      <c r="L252" s="161"/>
      <c r="M252" s="161"/>
      <c r="N252" s="161"/>
      <c r="O252" s="161"/>
      <c r="P252" s="163"/>
      <c r="Q252" s="159" t="b">
        <v>0</v>
      </c>
      <c r="R252" s="49"/>
      <c r="S252" s="49"/>
      <c r="T252" s="49"/>
      <c r="U252" s="49"/>
      <c r="V252" s="49" t="e">
        <v>#DIV/0!</v>
      </c>
    </row>
    <row r="253">
      <c r="A253" s="160"/>
      <c r="B253" s="161"/>
      <c r="C253" s="161"/>
      <c r="D253" s="161"/>
      <c r="E253" s="161"/>
      <c r="F253" s="162"/>
      <c r="G253" s="161"/>
      <c r="H253" s="162"/>
      <c r="I253" s="161"/>
      <c r="J253" s="161"/>
      <c r="K253" s="161"/>
      <c r="L253" s="161"/>
      <c r="M253" s="161"/>
      <c r="N253" s="161"/>
      <c r="O253" s="161"/>
      <c r="P253" s="163"/>
      <c r="Q253" s="159" t="b">
        <v>0</v>
      </c>
      <c r="R253" s="49"/>
      <c r="S253" s="49"/>
      <c r="T253" s="49"/>
      <c r="U253" s="49"/>
      <c r="V253" s="49" t="e">
        <v>#DIV/0!</v>
      </c>
    </row>
    <row r="254">
      <c r="A254" s="160"/>
      <c r="B254" s="161"/>
      <c r="C254" s="161"/>
      <c r="D254" s="161"/>
      <c r="E254" s="161"/>
      <c r="F254" s="162"/>
      <c r="G254" s="161"/>
      <c r="H254" s="162"/>
      <c r="I254" s="161"/>
      <c r="J254" s="161"/>
      <c r="K254" s="161"/>
      <c r="L254" s="161"/>
      <c r="M254" s="161"/>
      <c r="N254" s="161"/>
      <c r="O254" s="161"/>
      <c r="P254" s="163"/>
      <c r="Q254" s="159" t="b">
        <v>0</v>
      </c>
      <c r="R254" s="49"/>
      <c r="S254" s="49"/>
      <c r="T254" s="49"/>
      <c r="U254" s="49"/>
      <c r="V254" s="49" t="e">
        <v>#DIV/0!</v>
      </c>
    </row>
    <row r="255">
      <c r="A255" s="160"/>
      <c r="B255" s="161"/>
      <c r="C255" s="161"/>
      <c r="D255" s="161"/>
      <c r="E255" s="161"/>
      <c r="F255" s="162"/>
      <c r="G255" s="161"/>
      <c r="H255" s="162"/>
      <c r="I255" s="161"/>
      <c r="J255" s="161"/>
      <c r="K255" s="161"/>
      <c r="L255" s="161"/>
      <c r="M255" s="161"/>
      <c r="N255" s="161"/>
      <c r="O255" s="161"/>
      <c r="P255" s="163"/>
      <c r="Q255" s="159" t="b">
        <v>0</v>
      </c>
      <c r="R255" s="49"/>
      <c r="S255" s="49"/>
      <c r="T255" s="49"/>
      <c r="U255" s="49"/>
      <c r="V255" s="49" t="e">
        <v>#DIV/0!</v>
      </c>
    </row>
    <row r="256">
      <c r="A256" s="160"/>
      <c r="B256" s="161"/>
      <c r="C256" s="161"/>
      <c r="D256" s="161"/>
      <c r="E256" s="161"/>
      <c r="F256" s="162"/>
      <c r="G256" s="161"/>
      <c r="H256" s="162"/>
      <c r="I256" s="161"/>
      <c r="J256" s="161"/>
      <c r="K256" s="161"/>
      <c r="L256" s="161"/>
      <c r="M256" s="161"/>
      <c r="N256" s="161"/>
      <c r="O256" s="161"/>
      <c r="P256" s="163"/>
      <c r="Q256" s="159" t="b">
        <v>0</v>
      </c>
      <c r="R256" s="49"/>
      <c r="S256" s="49"/>
      <c r="T256" s="49"/>
      <c r="U256" s="49"/>
      <c r="V256" s="49" t="e">
        <v>#DIV/0!</v>
      </c>
    </row>
    <row r="257">
      <c r="A257" s="160"/>
      <c r="B257" s="161"/>
      <c r="C257" s="161"/>
      <c r="D257" s="161"/>
      <c r="E257" s="161"/>
      <c r="F257" s="162"/>
      <c r="G257" s="161"/>
      <c r="H257" s="162"/>
      <c r="I257" s="161"/>
      <c r="J257" s="161"/>
      <c r="K257" s="161"/>
      <c r="L257" s="161"/>
      <c r="M257" s="161"/>
      <c r="N257" s="161"/>
      <c r="O257" s="161"/>
      <c r="P257" s="163"/>
      <c r="Q257" s="159" t="b">
        <v>0</v>
      </c>
      <c r="R257" s="49"/>
      <c r="S257" s="49"/>
      <c r="T257" s="49"/>
      <c r="U257" s="49"/>
      <c r="V257" s="49" t="e">
        <v>#DIV/0!</v>
      </c>
    </row>
    <row r="258">
      <c r="A258" s="160"/>
      <c r="B258" s="161"/>
      <c r="C258" s="161"/>
      <c r="D258" s="161"/>
      <c r="E258" s="161"/>
      <c r="F258" s="162"/>
      <c r="G258" s="161"/>
      <c r="H258" s="162"/>
      <c r="I258" s="161"/>
      <c r="J258" s="161"/>
      <c r="K258" s="161"/>
      <c r="L258" s="161"/>
      <c r="M258" s="161"/>
      <c r="N258" s="161"/>
      <c r="O258" s="161"/>
      <c r="P258" s="163"/>
      <c r="Q258" s="159" t="b">
        <v>0</v>
      </c>
      <c r="R258" s="49"/>
      <c r="S258" s="49"/>
      <c r="T258" s="49"/>
      <c r="U258" s="49"/>
      <c r="V258" s="49" t="e">
        <v>#DIV/0!</v>
      </c>
    </row>
    <row r="259">
      <c r="A259" s="160"/>
      <c r="B259" s="161"/>
      <c r="C259" s="161"/>
      <c r="D259" s="161"/>
      <c r="E259" s="161"/>
      <c r="F259" s="162"/>
      <c r="G259" s="161"/>
      <c r="H259" s="162"/>
      <c r="I259" s="161"/>
      <c r="J259" s="161"/>
      <c r="K259" s="161"/>
      <c r="L259" s="161"/>
      <c r="M259" s="161"/>
      <c r="N259" s="161"/>
      <c r="O259" s="161"/>
      <c r="P259" s="163"/>
      <c r="Q259" s="159" t="b">
        <v>0</v>
      </c>
      <c r="R259" s="49"/>
      <c r="S259" s="49"/>
      <c r="T259" s="49"/>
      <c r="U259" s="49"/>
      <c r="V259" s="49" t="e">
        <v>#DIV/0!</v>
      </c>
    </row>
    <row r="260">
      <c r="A260" s="160"/>
      <c r="B260" s="161"/>
      <c r="C260" s="161"/>
      <c r="D260" s="161"/>
      <c r="E260" s="161"/>
      <c r="F260" s="162"/>
      <c r="G260" s="161"/>
      <c r="H260" s="162"/>
      <c r="I260" s="161"/>
      <c r="J260" s="161"/>
      <c r="K260" s="161"/>
      <c r="L260" s="161"/>
      <c r="M260" s="161"/>
      <c r="N260" s="161"/>
      <c r="O260" s="161"/>
      <c r="P260" s="163"/>
      <c r="Q260" s="159" t="b">
        <v>0</v>
      </c>
      <c r="R260" s="49"/>
      <c r="S260" s="49"/>
      <c r="T260" s="49"/>
      <c r="U260" s="49"/>
      <c r="V260" s="49" t="e">
        <v>#DIV/0!</v>
      </c>
    </row>
    <row r="261">
      <c r="A261" s="160"/>
      <c r="B261" s="161"/>
      <c r="C261" s="161"/>
      <c r="D261" s="161"/>
      <c r="E261" s="161"/>
      <c r="F261" s="162"/>
      <c r="G261" s="161"/>
      <c r="H261" s="162"/>
      <c r="I261" s="161"/>
      <c r="J261" s="161"/>
      <c r="K261" s="161"/>
      <c r="L261" s="161"/>
      <c r="M261" s="161"/>
      <c r="N261" s="161"/>
      <c r="O261" s="161"/>
      <c r="P261" s="163"/>
      <c r="Q261" s="159" t="b">
        <v>0</v>
      </c>
      <c r="R261" s="49"/>
      <c r="S261" s="49"/>
      <c r="T261" s="49"/>
      <c r="U261" s="49"/>
      <c r="V261" s="49" t="e">
        <v>#DIV/0!</v>
      </c>
    </row>
    <row r="262">
      <c r="A262" s="160"/>
      <c r="B262" s="161"/>
      <c r="C262" s="161"/>
      <c r="D262" s="161"/>
      <c r="E262" s="161"/>
      <c r="F262" s="162"/>
      <c r="G262" s="161"/>
      <c r="H262" s="162"/>
      <c r="I262" s="161"/>
      <c r="J262" s="161"/>
      <c r="K262" s="161"/>
      <c r="L262" s="161"/>
      <c r="M262" s="161"/>
      <c r="N262" s="161"/>
      <c r="O262" s="161"/>
      <c r="P262" s="163"/>
      <c r="Q262" s="159" t="b">
        <v>0</v>
      </c>
      <c r="R262" s="49"/>
      <c r="S262" s="49"/>
      <c r="T262" s="49"/>
      <c r="U262" s="49"/>
      <c r="V262" s="49" t="e">
        <v>#DIV/0!</v>
      </c>
    </row>
    <row r="263">
      <c r="A263" s="160"/>
      <c r="B263" s="161"/>
      <c r="C263" s="161"/>
      <c r="D263" s="161"/>
      <c r="E263" s="161"/>
      <c r="F263" s="162"/>
      <c r="G263" s="161"/>
      <c r="H263" s="162"/>
      <c r="I263" s="161"/>
      <c r="J263" s="161"/>
      <c r="K263" s="161"/>
      <c r="L263" s="161"/>
      <c r="M263" s="161"/>
      <c r="N263" s="161"/>
      <c r="O263" s="161"/>
      <c r="P263" s="163"/>
      <c r="Q263" s="159" t="b">
        <v>0</v>
      </c>
      <c r="R263" s="49"/>
      <c r="S263" s="49"/>
      <c r="T263" s="49"/>
      <c r="U263" s="49"/>
      <c r="V263" s="49" t="e">
        <v>#DIV/0!</v>
      </c>
    </row>
    <row r="264">
      <c r="A264" s="160"/>
      <c r="B264" s="161"/>
      <c r="C264" s="161"/>
      <c r="D264" s="161"/>
      <c r="E264" s="161"/>
      <c r="F264" s="162"/>
      <c r="G264" s="161"/>
      <c r="H264" s="162"/>
      <c r="I264" s="161"/>
      <c r="J264" s="161"/>
      <c r="K264" s="161"/>
      <c r="L264" s="161"/>
      <c r="M264" s="161"/>
      <c r="N264" s="161"/>
      <c r="O264" s="161"/>
      <c r="P264" s="163"/>
      <c r="Q264" s="159" t="b">
        <v>0</v>
      </c>
      <c r="R264" s="49"/>
      <c r="S264" s="49"/>
      <c r="T264" s="49"/>
      <c r="U264" s="49"/>
      <c r="V264" s="49" t="e">
        <v>#DIV/0!</v>
      </c>
    </row>
    <row r="265">
      <c r="A265" s="160"/>
      <c r="B265" s="161"/>
      <c r="C265" s="161"/>
      <c r="D265" s="161"/>
      <c r="E265" s="161"/>
      <c r="F265" s="162"/>
      <c r="G265" s="161"/>
      <c r="H265" s="162"/>
      <c r="I265" s="161"/>
      <c r="J265" s="161"/>
      <c r="K265" s="161"/>
      <c r="L265" s="161"/>
      <c r="M265" s="161"/>
      <c r="N265" s="161"/>
      <c r="O265" s="161"/>
      <c r="P265" s="163"/>
      <c r="Q265" s="159" t="b">
        <v>0</v>
      </c>
      <c r="R265" s="49"/>
      <c r="S265" s="49"/>
      <c r="T265" s="49"/>
      <c r="U265" s="49"/>
      <c r="V265" s="49" t="e">
        <v>#DIV/0!</v>
      </c>
    </row>
    <row r="266">
      <c r="A266" s="160"/>
      <c r="B266" s="161"/>
      <c r="C266" s="161"/>
      <c r="D266" s="161"/>
      <c r="E266" s="161"/>
      <c r="F266" s="162"/>
      <c r="G266" s="161"/>
      <c r="H266" s="162"/>
      <c r="I266" s="161"/>
      <c r="J266" s="161"/>
      <c r="K266" s="161"/>
      <c r="L266" s="161"/>
      <c r="M266" s="161"/>
      <c r="N266" s="161"/>
      <c r="O266" s="161"/>
      <c r="P266" s="163"/>
      <c r="Q266" s="159" t="b">
        <v>0</v>
      </c>
      <c r="R266" s="49"/>
      <c r="S266" s="49"/>
      <c r="T266" s="49"/>
      <c r="U266" s="49"/>
      <c r="V266" s="49" t="e">
        <v>#DIV/0!</v>
      </c>
    </row>
    <row r="267">
      <c r="A267" s="160"/>
      <c r="B267" s="161"/>
      <c r="C267" s="161"/>
      <c r="D267" s="161"/>
      <c r="E267" s="161"/>
      <c r="F267" s="162"/>
      <c r="G267" s="161"/>
      <c r="H267" s="162"/>
      <c r="I267" s="161"/>
      <c r="J267" s="161"/>
      <c r="K267" s="161"/>
      <c r="L267" s="161"/>
      <c r="M267" s="161"/>
      <c r="N267" s="161"/>
      <c r="O267" s="161"/>
      <c r="P267" s="163"/>
      <c r="Q267" s="159" t="b">
        <v>0</v>
      </c>
      <c r="R267" s="49"/>
      <c r="S267" s="49"/>
      <c r="T267" s="49"/>
      <c r="U267" s="49"/>
      <c r="V267" s="49" t="e">
        <v>#DIV/0!</v>
      </c>
    </row>
    <row r="268">
      <c r="A268" s="160"/>
      <c r="B268" s="161"/>
      <c r="C268" s="161"/>
      <c r="D268" s="161"/>
      <c r="E268" s="161"/>
      <c r="F268" s="162"/>
      <c r="G268" s="161"/>
      <c r="H268" s="162"/>
      <c r="I268" s="161"/>
      <c r="J268" s="161"/>
      <c r="K268" s="161"/>
      <c r="L268" s="161"/>
      <c r="M268" s="161"/>
      <c r="N268" s="161"/>
      <c r="O268" s="161"/>
      <c r="P268" s="163"/>
      <c r="Q268" s="159" t="b">
        <v>0</v>
      </c>
      <c r="R268" s="49"/>
      <c r="S268" s="49"/>
      <c r="T268" s="49"/>
      <c r="U268" s="49"/>
      <c r="V268" s="49" t="e">
        <v>#DIV/0!</v>
      </c>
    </row>
    <row r="269">
      <c r="A269" s="160"/>
      <c r="B269" s="161"/>
      <c r="C269" s="161"/>
      <c r="D269" s="161"/>
      <c r="E269" s="161"/>
      <c r="F269" s="162"/>
      <c r="G269" s="161"/>
      <c r="H269" s="162"/>
      <c r="I269" s="161"/>
      <c r="J269" s="161"/>
      <c r="K269" s="161"/>
      <c r="L269" s="161"/>
      <c r="M269" s="161"/>
      <c r="N269" s="161"/>
      <c r="O269" s="161"/>
      <c r="P269" s="163"/>
      <c r="Q269" s="159" t="b">
        <v>0</v>
      </c>
      <c r="R269" s="49"/>
      <c r="S269" s="49"/>
      <c r="T269" s="49"/>
      <c r="U269" s="49"/>
      <c r="V269" s="49" t="e">
        <v>#DIV/0!</v>
      </c>
    </row>
    <row r="270">
      <c r="A270" s="160"/>
      <c r="B270" s="161"/>
      <c r="C270" s="161"/>
      <c r="D270" s="161"/>
      <c r="E270" s="161"/>
      <c r="F270" s="162"/>
      <c r="G270" s="161"/>
      <c r="H270" s="162"/>
      <c r="I270" s="161"/>
      <c r="J270" s="161"/>
      <c r="K270" s="161"/>
      <c r="L270" s="161"/>
      <c r="M270" s="161"/>
      <c r="N270" s="161"/>
      <c r="O270" s="161"/>
      <c r="P270" s="163"/>
      <c r="Q270" s="159" t="b">
        <v>0</v>
      </c>
      <c r="R270" s="49"/>
      <c r="S270" s="49"/>
      <c r="T270" s="49"/>
      <c r="U270" s="49"/>
      <c r="V270" s="49" t="e">
        <v>#DIV/0!</v>
      </c>
    </row>
    <row r="271">
      <c r="A271" s="160"/>
      <c r="B271" s="161"/>
      <c r="C271" s="161"/>
      <c r="D271" s="161"/>
      <c r="E271" s="161"/>
      <c r="F271" s="162"/>
      <c r="G271" s="161"/>
      <c r="H271" s="162"/>
      <c r="I271" s="161"/>
      <c r="J271" s="161"/>
      <c r="K271" s="161"/>
      <c r="L271" s="161"/>
      <c r="M271" s="161"/>
      <c r="N271" s="161"/>
      <c r="O271" s="161"/>
      <c r="P271" s="163"/>
      <c r="Q271" s="159" t="b">
        <v>0</v>
      </c>
      <c r="R271" s="49"/>
      <c r="S271" s="49"/>
      <c r="T271" s="49"/>
      <c r="U271" s="49"/>
      <c r="V271" s="49" t="e">
        <v>#DIV/0!</v>
      </c>
    </row>
    <row r="272">
      <c r="A272" s="160"/>
      <c r="B272" s="161"/>
      <c r="C272" s="161"/>
      <c r="D272" s="161"/>
      <c r="E272" s="161"/>
      <c r="F272" s="162"/>
      <c r="G272" s="161"/>
      <c r="H272" s="162"/>
      <c r="I272" s="161"/>
      <c r="J272" s="161"/>
      <c r="K272" s="161"/>
      <c r="L272" s="161"/>
      <c r="M272" s="161"/>
      <c r="N272" s="161"/>
      <c r="O272" s="161"/>
      <c r="P272" s="163"/>
      <c r="Q272" s="159" t="b">
        <v>0</v>
      </c>
      <c r="R272" s="49"/>
      <c r="S272" s="49"/>
      <c r="T272" s="49"/>
      <c r="U272" s="49"/>
      <c r="V272" s="49" t="e">
        <v>#DIV/0!</v>
      </c>
    </row>
    <row r="273">
      <c r="A273" s="160"/>
      <c r="B273" s="161"/>
      <c r="C273" s="161"/>
      <c r="D273" s="161"/>
      <c r="E273" s="161"/>
      <c r="F273" s="162"/>
      <c r="G273" s="161"/>
      <c r="H273" s="162"/>
      <c r="I273" s="161"/>
      <c r="J273" s="161"/>
      <c r="K273" s="161"/>
      <c r="L273" s="161"/>
      <c r="M273" s="161"/>
      <c r="N273" s="161"/>
      <c r="O273" s="161"/>
      <c r="P273" s="163"/>
      <c r="Q273" s="159" t="b">
        <v>0</v>
      </c>
      <c r="R273" s="49"/>
      <c r="S273" s="49"/>
      <c r="T273" s="49"/>
      <c r="U273" s="49"/>
      <c r="V273" s="49" t="e">
        <v>#DIV/0!</v>
      </c>
    </row>
    <row r="274">
      <c r="A274" s="160"/>
      <c r="B274" s="161"/>
      <c r="C274" s="161"/>
      <c r="D274" s="161"/>
      <c r="E274" s="161"/>
      <c r="F274" s="162"/>
      <c r="G274" s="161"/>
      <c r="H274" s="162"/>
      <c r="I274" s="161"/>
      <c r="J274" s="161"/>
      <c r="K274" s="161"/>
      <c r="L274" s="161"/>
      <c r="M274" s="161"/>
      <c r="N274" s="161"/>
      <c r="O274" s="161"/>
      <c r="P274" s="163"/>
      <c r="Q274" s="159" t="b">
        <v>0</v>
      </c>
      <c r="R274" s="49"/>
      <c r="S274" s="49"/>
      <c r="T274" s="49"/>
      <c r="U274" s="49"/>
      <c r="V274" s="49" t="e">
        <v>#DIV/0!</v>
      </c>
    </row>
    <row r="275">
      <c r="A275" s="160"/>
      <c r="B275" s="161"/>
      <c r="C275" s="161"/>
      <c r="D275" s="161"/>
      <c r="E275" s="161"/>
      <c r="F275" s="162"/>
      <c r="G275" s="161"/>
      <c r="H275" s="162"/>
      <c r="I275" s="161"/>
      <c r="J275" s="161"/>
      <c r="K275" s="161"/>
      <c r="L275" s="161"/>
      <c r="M275" s="161"/>
      <c r="N275" s="161"/>
      <c r="O275" s="161"/>
      <c r="P275" s="163"/>
      <c r="Q275" s="159" t="b">
        <v>0</v>
      </c>
      <c r="R275" s="49"/>
      <c r="S275" s="49"/>
      <c r="T275" s="49"/>
      <c r="U275" s="49"/>
      <c r="V275" s="49" t="e">
        <v>#DIV/0!</v>
      </c>
    </row>
    <row r="276">
      <c r="A276" s="160"/>
      <c r="B276" s="161"/>
      <c r="C276" s="161"/>
      <c r="D276" s="161"/>
      <c r="E276" s="161"/>
      <c r="F276" s="162"/>
      <c r="G276" s="161"/>
      <c r="H276" s="162"/>
      <c r="I276" s="161"/>
      <c r="J276" s="161"/>
      <c r="K276" s="161"/>
      <c r="L276" s="161"/>
      <c r="M276" s="161"/>
      <c r="N276" s="161"/>
      <c r="O276" s="161"/>
      <c r="P276" s="163"/>
      <c r="Q276" s="159" t="b">
        <v>0</v>
      </c>
      <c r="R276" s="49"/>
      <c r="S276" s="49"/>
      <c r="T276" s="49"/>
      <c r="U276" s="49"/>
      <c r="V276" s="49" t="e">
        <v>#DIV/0!</v>
      </c>
    </row>
    <row r="277">
      <c r="A277" s="160"/>
      <c r="B277" s="161"/>
      <c r="C277" s="161"/>
      <c r="D277" s="161"/>
      <c r="E277" s="161"/>
      <c r="F277" s="162"/>
      <c r="G277" s="161"/>
      <c r="H277" s="162"/>
      <c r="I277" s="161"/>
      <c r="J277" s="161"/>
      <c r="K277" s="161"/>
      <c r="L277" s="161"/>
      <c r="M277" s="161"/>
      <c r="N277" s="161"/>
      <c r="O277" s="161"/>
      <c r="P277" s="163"/>
      <c r="Q277" s="159" t="b">
        <v>0</v>
      </c>
      <c r="R277" s="49"/>
      <c r="S277" s="49"/>
      <c r="T277" s="49"/>
      <c r="U277" s="49"/>
      <c r="V277" s="49" t="e">
        <v>#DIV/0!</v>
      </c>
    </row>
    <row r="278">
      <c r="A278" s="160"/>
      <c r="B278" s="161"/>
      <c r="C278" s="161"/>
      <c r="D278" s="161"/>
      <c r="E278" s="161"/>
      <c r="F278" s="162"/>
      <c r="G278" s="161"/>
      <c r="H278" s="162"/>
      <c r="I278" s="161"/>
      <c r="J278" s="161"/>
      <c r="K278" s="161"/>
      <c r="L278" s="161"/>
      <c r="M278" s="161"/>
      <c r="N278" s="161"/>
      <c r="O278" s="161"/>
      <c r="P278" s="163"/>
      <c r="Q278" s="159" t="b">
        <v>0</v>
      </c>
      <c r="R278" s="49"/>
      <c r="S278" s="49"/>
      <c r="T278" s="49"/>
      <c r="U278" s="49"/>
      <c r="V278" s="49" t="e">
        <v>#DIV/0!</v>
      </c>
    </row>
    <row r="279">
      <c r="A279" s="160"/>
      <c r="B279" s="161"/>
      <c r="C279" s="161"/>
      <c r="D279" s="161"/>
      <c r="E279" s="161"/>
      <c r="F279" s="162"/>
      <c r="G279" s="161"/>
      <c r="H279" s="162"/>
      <c r="I279" s="161"/>
      <c r="J279" s="161"/>
      <c r="K279" s="161"/>
      <c r="L279" s="161"/>
      <c r="M279" s="161"/>
      <c r="N279" s="161"/>
      <c r="O279" s="161"/>
      <c r="P279" s="163"/>
      <c r="Q279" s="159" t="b">
        <v>0</v>
      </c>
      <c r="R279" s="49"/>
      <c r="S279" s="49"/>
      <c r="T279" s="49"/>
      <c r="U279" s="49"/>
      <c r="V279" s="49" t="e">
        <v>#DIV/0!</v>
      </c>
    </row>
    <row r="280">
      <c r="A280" s="160"/>
      <c r="B280" s="161"/>
      <c r="C280" s="161"/>
      <c r="D280" s="161"/>
      <c r="E280" s="161"/>
      <c r="F280" s="162"/>
      <c r="G280" s="161"/>
      <c r="H280" s="162"/>
      <c r="I280" s="161"/>
      <c r="J280" s="161"/>
      <c r="K280" s="161"/>
      <c r="L280" s="161"/>
      <c r="M280" s="161"/>
      <c r="N280" s="161"/>
      <c r="O280" s="161"/>
      <c r="P280" s="163"/>
      <c r="Q280" s="159" t="b">
        <v>0</v>
      </c>
      <c r="R280" s="49"/>
      <c r="S280" s="49"/>
      <c r="T280" s="49"/>
      <c r="U280" s="49"/>
      <c r="V280" s="49" t="e">
        <v>#DIV/0!</v>
      </c>
    </row>
    <row r="281">
      <c r="A281" s="160"/>
      <c r="B281" s="161"/>
      <c r="C281" s="161"/>
      <c r="D281" s="161"/>
      <c r="E281" s="161"/>
      <c r="F281" s="162"/>
      <c r="G281" s="161"/>
      <c r="H281" s="162"/>
      <c r="I281" s="161"/>
      <c r="J281" s="161"/>
      <c r="K281" s="161"/>
      <c r="L281" s="161"/>
      <c r="M281" s="161"/>
      <c r="N281" s="161"/>
      <c r="O281" s="161"/>
      <c r="P281" s="163"/>
      <c r="Q281" s="159" t="b">
        <v>0</v>
      </c>
      <c r="R281" s="49"/>
      <c r="S281" s="49"/>
      <c r="T281" s="49"/>
      <c r="U281" s="49"/>
      <c r="V281" s="49" t="e">
        <v>#DIV/0!</v>
      </c>
    </row>
    <row r="282">
      <c r="A282" s="160"/>
      <c r="B282" s="161"/>
      <c r="C282" s="161"/>
      <c r="D282" s="161"/>
      <c r="E282" s="161"/>
      <c r="F282" s="162"/>
      <c r="G282" s="161"/>
      <c r="H282" s="162"/>
      <c r="I282" s="161"/>
      <c r="J282" s="161"/>
      <c r="K282" s="161"/>
      <c r="L282" s="161"/>
      <c r="M282" s="161"/>
      <c r="N282" s="161"/>
      <c r="O282" s="161"/>
      <c r="P282" s="163"/>
      <c r="Q282" s="159" t="b">
        <v>0</v>
      </c>
      <c r="R282" s="49"/>
      <c r="S282" s="49"/>
      <c r="T282" s="49"/>
      <c r="U282" s="49"/>
      <c r="V282" s="49" t="e">
        <v>#DIV/0!</v>
      </c>
    </row>
    <row r="283">
      <c r="A283" s="160"/>
      <c r="B283" s="161"/>
      <c r="C283" s="161"/>
      <c r="D283" s="161"/>
      <c r="E283" s="161"/>
      <c r="F283" s="162"/>
      <c r="G283" s="161"/>
      <c r="H283" s="162"/>
      <c r="I283" s="161"/>
      <c r="J283" s="161"/>
      <c r="K283" s="161"/>
      <c r="L283" s="161"/>
      <c r="M283" s="161"/>
      <c r="N283" s="161"/>
      <c r="O283" s="161"/>
      <c r="P283" s="163"/>
      <c r="Q283" s="159" t="b">
        <v>0</v>
      </c>
      <c r="R283" s="49"/>
      <c r="S283" s="49"/>
      <c r="T283" s="49"/>
      <c r="U283" s="49"/>
      <c r="V283" s="49" t="e">
        <v>#DIV/0!</v>
      </c>
    </row>
    <row r="284">
      <c r="A284" s="160"/>
      <c r="B284" s="161"/>
      <c r="C284" s="161"/>
      <c r="D284" s="161"/>
      <c r="E284" s="161"/>
      <c r="F284" s="162"/>
      <c r="G284" s="161"/>
      <c r="H284" s="162"/>
      <c r="I284" s="161"/>
      <c r="J284" s="161"/>
      <c r="K284" s="161"/>
      <c r="L284" s="161"/>
      <c r="M284" s="161"/>
      <c r="N284" s="161"/>
      <c r="O284" s="161"/>
      <c r="P284" s="163"/>
      <c r="Q284" s="159" t="b">
        <v>0</v>
      </c>
      <c r="R284" s="49"/>
      <c r="S284" s="49"/>
      <c r="T284" s="49"/>
      <c r="U284" s="49"/>
      <c r="V284" s="49" t="e">
        <v>#DIV/0!</v>
      </c>
    </row>
    <row r="285">
      <c r="A285" s="160"/>
      <c r="B285" s="161"/>
      <c r="C285" s="161"/>
      <c r="D285" s="161"/>
      <c r="E285" s="161"/>
      <c r="F285" s="162"/>
      <c r="G285" s="161"/>
      <c r="H285" s="162"/>
      <c r="I285" s="161"/>
      <c r="J285" s="161"/>
      <c r="K285" s="161"/>
      <c r="L285" s="161"/>
      <c r="M285" s="161"/>
      <c r="N285" s="161"/>
      <c r="O285" s="161"/>
      <c r="P285" s="163"/>
      <c r="Q285" s="159" t="b">
        <v>0</v>
      </c>
      <c r="R285" s="157"/>
      <c r="S285" s="158"/>
      <c r="T285" s="158"/>
      <c r="U285" s="158"/>
      <c r="V285" s="158" t="e">
        <v>#DIV/0!</v>
      </c>
    </row>
    <row r="286">
      <c r="A286" s="160"/>
      <c r="B286" s="161"/>
      <c r="C286" s="161"/>
      <c r="D286" s="161"/>
      <c r="E286" s="161"/>
      <c r="F286" s="162"/>
      <c r="G286" s="161"/>
      <c r="H286" s="162"/>
      <c r="I286" s="161"/>
      <c r="J286" s="161"/>
      <c r="K286" s="161"/>
      <c r="L286" s="161"/>
      <c r="M286" s="161"/>
      <c r="N286" s="161"/>
      <c r="O286" s="161"/>
      <c r="P286" s="163"/>
      <c r="Q286" s="158" t="b">
        <v>0</v>
      </c>
      <c r="R286" s="49"/>
      <c r="S286" s="49"/>
      <c r="T286" s="49"/>
      <c r="U286" s="49"/>
      <c r="V286" s="49" t="e">
        <v>#DIV/0!</v>
      </c>
    </row>
    <row r="287">
      <c r="A287" s="160"/>
      <c r="B287" s="161"/>
      <c r="C287" s="161"/>
      <c r="D287" s="161"/>
      <c r="E287" s="161"/>
      <c r="F287" s="162"/>
      <c r="G287" s="161"/>
      <c r="H287" s="162"/>
      <c r="I287" s="161"/>
      <c r="J287" s="161"/>
      <c r="K287" s="161"/>
      <c r="L287" s="161"/>
      <c r="M287" s="161"/>
      <c r="N287" s="161"/>
      <c r="O287" s="161"/>
      <c r="P287" s="163"/>
      <c r="Q287" s="158" t="b">
        <v>0</v>
      </c>
      <c r="R287" s="49"/>
      <c r="S287" s="49"/>
      <c r="T287" s="49"/>
      <c r="U287" s="49"/>
      <c r="V287" s="49" t="e">
        <v>#DIV/0!</v>
      </c>
    </row>
    <row r="288">
      <c r="A288" s="160"/>
      <c r="B288" s="161"/>
      <c r="C288" s="161"/>
      <c r="D288" s="161"/>
      <c r="E288" s="161"/>
      <c r="F288" s="162"/>
      <c r="G288" s="161"/>
      <c r="H288" s="162"/>
      <c r="I288" s="161"/>
      <c r="J288" s="161"/>
      <c r="K288" s="161"/>
      <c r="L288" s="161"/>
      <c r="M288" s="161"/>
      <c r="N288" s="161"/>
      <c r="O288" s="161"/>
      <c r="P288" s="163"/>
      <c r="Q288" s="158" t="b">
        <v>0</v>
      </c>
      <c r="R288" s="49"/>
      <c r="S288" s="49"/>
      <c r="T288" s="49"/>
      <c r="U288" s="49"/>
      <c r="V288" s="49" t="e">
        <v>#DIV/0!</v>
      </c>
    </row>
    <row r="289">
      <c r="A289" s="160"/>
      <c r="B289" s="161"/>
      <c r="C289" s="161"/>
      <c r="D289" s="161"/>
      <c r="E289" s="161"/>
      <c r="F289" s="162"/>
      <c r="G289" s="161"/>
      <c r="H289" s="162"/>
      <c r="I289" s="161"/>
      <c r="J289" s="161"/>
      <c r="K289" s="161"/>
      <c r="L289" s="161"/>
      <c r="M289" s="161"/>
      <c r="N289" s="161"/>
      <c r="O289" s="161"/>
      <c r="P289" s="163"/>
      <c r="Q289" s="158" t="b">
        <v>0</v>
      </c>
      <c r="R289" s="49"/>
      <c r="S289" s="49"/>
      <c r="T289" s="49"/>
      <c r="U289" s="49"/>
      <c r="V289" s="49" t="e">
        <v>#DIV/0!</v>
      </c>
    </row>
    <row r="290">
      <c r="A290" s="160"/>
      <c r="B290" s="161"/>
      <c r="C290" s="161"/>
      <c r="D290" s="161"/>
      <c r="E290" s="161"/>
      <c r="F290" s="162"/>
      <c r="G290" s="161"/>
      <c r="H290" s="162"/>
      <c r="I290" s="161"/>
      <c r="J290" s="161"/>
      <c r="K290" s="161"/>
      <c r="L290" s="161"/>
      <c r="M290" s="161"/>
      <c r="N290" s="161"/>
      <c r="O290" s="161"/>
      <c r="P290" s="163"/>
      <c r="Q290" s="158" t="b">
        <v>0</v>
      </c>
      <c r="R290" s="49"/>
      <c r="S290" s="49"/>
      <c r="T290" s="49"/>
      <c r="U290" s="49"/>
      <c r="V290" s="49" t="e">
        <v>#DIV/0!</v>
      </c>
    </row>
    <row r="291">
      <c r="A291" s="160"/>
      <c r="B291" s="161"/>
      <c r="C291" s="161"/>
      <c r="D291" s="161"/>
      <c r="E291" s="161"/>
      <c r="F291" s="162"/>
      <c r="G291" s="161"/>
      <c r="H291" s="162"/>
      <c r="I291" s="161"/>
      <c r="J291" s="161"/>
      <c r="K291" s="161"/>
      <c r="L291" s="161"/>
      <c r="M291" s="161"/>
      <c r="N291" s="161"/>
      <c r="O291" s="161"/>
      <c r="P291" s="163"/>
      <c r="Q291" s="158" t="b">
        <v>0</v>
      </c>
      <c r="R291" s="49"/>
      <c r="S291" s="49"/>
      <c r="T291" s="49"/>
      <c r="U291" s="49"/>
      <c r="V291" s="49" t="e">
        <v>#DIV/0!</v>
      </c>
    </row>
    <row r="292">
      <c r="A292" s="160"/>
      <c r="B292" s="161"/>
      <c r="C292" s="161"/>
      <c r="D292" s="161"/>
      <c r="E292" s="161"/>
      <c r="F292" s="162"/>
      <c r="G292" s="161"/>
      <c r="H292" s="162"/>
      <c r="I292" s="161"/>
      <c r="J292" s="161"/>
      <c r="K292" s="161"/>
      <c r="L292" s="161"/>
      <c r="M292" s="161"/>
      <c r="N292" s="161"/>
      <c r="O292" s="161"/>
      <c r="P292" s="163"/>
      <c r="Q292" s="158" t="b">
        <v>0</v>
      </c>
      <c r="R292" s="49"/>
      <c r="S292" s="49"/>
      <c r="T292" s="49"/>
      <c r="U292" s="49"/>
      <c r="V292" s="49" t="e">
        <v>#DIV/0!</v>
      </c>
    </row>
    <row r="293">
      <c r="A293" s="160"/>
      <c r="B293" s="161"/>
      <c r="C293" s="161"/>
      <c r="D293" s="161"/>
      <c r="E293" s="161"/>
      <c r="F293" s="162"/>
      <c r="G293" s="161"/>
      <c r="H293" s="162"/>
      <c r="I293" s="161"/>
      <c r="J293" s="161"/>
      <c r="K293" s="161"/>
      <c r="L293" s="161"/>
      <c r="M293" s="161"/>
      <c r="N293" s="161"/>
      <c r="O293" s="161"/>
      <c r="P293" s="163"/>
      <c r="Q293" s="158" t="b">
        <v>0</v>
      </c>
      <c r="R293" s="49"/>
      <c r="S293" s="49"/>
      <c r="T293" s="49"/>
      <c r="U293" s="49"/>
      <c r="V293" s="49" t="e">
        <v>#DIV/0!</v>
      </c>
    </row>
    <row r="294">
      <c r="A294" s="160"/>
      <c r="B294" s="161"/>
      <c r="C294" s="161"/>
      <c r="D294" s="161"/>
      <c r="E294" s="161"/>
      <c r="F294" s="162"/>
      <c r="G294" s="161"/>
      <c r="H294" s="162"/>
      <c r="I294" s="161"/>
      <c r="J294" s="161"/>
      <c r="K294" s="161"/>
      <c r="L294" s="161"/>
      <c r="M294" s="161"/>
      <c r="N294" s="161"/>
      <c r="O294" s="161"/>
      <c r="P294" s="163"/>
      <c r="Q294" s="158" t="b">
        <v>0</v>
      </c>
      <c r="R294" s="49"/>
      <c r="S294" s="49"/>
      <c r="T294" s="49"/>
      <c r="U294" s="49"/>
      <c r="V294" s="49" t="e">
        <v>#DIV/0!</v>
      </c>
    </row>
    <row r="295">
      <c r="A295" s="160"/>
      <c r="B295" s="161"/>
      <c r="C295" s="161"/>
      <c r="D295" s="161"/>
      <c r="E295" s="161"/>
      <c r="F295" s="162"/>
      <c r="G295" s="161"/>
      <c r="H295" s="162"/>
      <c r="I295" s="161"/>
      <c r="J295" s="161"/>
      <c r="K295" s="161"/>
      <c r="L295" s="161"/>
      <c r="M295" s="161"/>
      <c r="N295" s="161"/>
      <c r="O295" s="161"/>
      <c r="P295" s="163"/>
      <c r="Q295" s="158" t="b">
        <v>0</v>
      </c>
      <c r="R295" s="49"/>
      <c r="S295" s="49"/>
      <c r="T295" s="49"/>
      <c r="U295" s="49"/>
      <c r="V295" s="49" t="e">
        <v>#DIV/0!</v>
      </c>
    </row>
    <row r="296">
      <c r="A296" s="160"/>
      <c r="B296" s="161"/>
      <c r="C296" s="161"/>
      <c r="D296" s="161"/>
      <c r="E296" s="161"/>
      <c r="F296" s="162"/>
      <c r="G296" s="161"/>
      <c r="H296" s="162"/>
      <c r="I296" s="161"/>
      <c r="J296" s="161"/>
      <c r="K296" s="161"/>
      <c r="L296" s="161"/>
      <c r="M296" s="161"/>
      <c r="N296" s="161"/>
      <c r="O296" s="161"/>
      <c r="P296" s="163"/>
      <c r="Q296" s="158" t="b">
        <v>0</v>
      </c>
      <c r="R296" s="49"/>
      <c r="S296" s="49"/>
      <c r="T296" s="49"/>
      <c r="U296" s="49"/>
      <c r="V296" s="49" t="e">
        <v>#DIV/0!</v>
      </c>
    </row>
    <row r="297">
      <c r="A297" s="160"/>
      <c r="B297" s="161"/>
      <c r="C297" s="161"/>
      <c r="D297" s="161"/>
      <c r="E297" s="161"/>
      <c r="F297" s="162"/>
      <c r="G297" s="161"/>
      <c r="H297" s="162"/>
      <c r="I297" s="161"/>
      <c r="J297" s="161"/>
      <c r="K297" s="161"/>
      <c r="L297" s="161"/>
      <c r="M297" s="161"/>
      <c r="N297" s="161"/>
      <c r="O297" s="161"/>
      <c r="P297" s="163"/>
      <c r="Q297" s="158" t="b">
        <v>0</v>
      </c>
      <c r="R297" s="49"/>
      <c r="S297" s="49"/>
      <c r="T297" s="49"/>
      <c r="U297" s="49"/>
      <c r="V297" s="49" t="e">
        <v>#DIV/0!</v>
      </c>
    </row>
    <row r="298">
      <c r="A298" s="160"/>
      <c r="B298" s="161"/>
      <c r="C298" s="161"/>
      <c r="D298" s="161"/>
      <c r="E298" s="161"/>
      <c r="F298" s="162"/>
      <c r="G298" s="161"/>
      <c r="H298" s="162"/>
      <c r="I298" s="161"/>
      <c r="J298" s="161"/>
      <c r="K298" s="161"/>
      <c r="L298" s="161"/>
      <c r="M298" s="161"/>
      <c r="N298" s="161"/>
      <c r="O298" s="161"/>
      <c r="P298" s="163"/>
      <c r="Q298" s="158" t="b">
        <v>0</v>
      </c>
      <c r="R298" s="49"/>
      <c r="S298" s="49"/>
      <c r="T298" s="49"/>
      <c r="U298" s="49"/>
      <c r="V298" s="49" t="e">
        <v>#DIV/0!</v>
      </c>
    </row>
    <row r="299">
      <c r="A299" s="160"/>
      <c r="B299" s="161"/>
      <c r="C299" s="161"/>
      <c r="D299" s="161"/>
      <c r="E299" s="161"/>
      <c r="F299" s="162"/>
      <c r="G299" s="161"/>
      <c r="H299" s="162"/>
      <c r="I299" s="161"/>
      <c r="J299" s="161"/>
      <c r="K299" s="161"/>
      <c r="L299" s="161"/>
      <c r="M299" s="161"/>
      <c r="N299" s="161"/>
      <c r="O299" s="161"/>
      <c r="P299" s="163"/>
      <c r="Q299" s="158" t="b">
        <v>0</v>
      </c>
      <c r="R299" s="49"/>
      <c r="S299" s="49"/>
      <c r="T299" s="49"/>
      <c r="U299" s="49"/>
      <c r="V299" s="49" t="e">
        <v>#DIV/0!</v>
      </c>
    </row>
    <row r="300">
      <c r="A300" s="160"/>
      <c r="B300" s="161"/>
      <c r="C300" s="161"/>
      <c r="D300" s="161"/>
      <c r="E300" s="161"/>
      <c r="F300" s="162"/>
      <c r="G300" s="161"/>
      <c r="H300" s="162"/>
      <c r="I300" s="161"/>
      <c r="J300" s="161"/>
      <c r="K300" s="161"/>
      <c r="L300" s="161"/>
      <c r="M300" s="161"/>
      <c r="N300" s="161"/>
      <c r="O300" s="161"/>
      <c r="P300" s="163"/>
      <c r="Q300" s="158" t="b">
        <v>0</v>
      </c>
      <c r="R300" s="49"/>
      <c r="S300" s="49"/>
      <c r="T300" s="49"/>
      <c r="U300" s="49"/>
      <c r="V300" s="49" t="e">
        <v>#DIV/0!</v>
      </c>
    </row>
    <row r="301">
      <c r="A301" s="160"/>
      <c r="B301" s="161"/>
      <c r="C301" s="161"/>
      <c r="D301" s="161"/>
      <c r="E301" s="161"/>
      <c r="F301" s="162"/>
      <c r="G301" s="161"/>
      <c r="H301" s="162"/>
      <c r="I301" s="161"/>
      <c r="J301" s="161"/>
      <c r="K301" s="161"/>
      <c r="L301" s="161"/>
      <c r="M301" s="161"/>
      <c r="N301" s="161"/>
      <c r="O301" s="161"/>
      <c r="P301" s="163"/>
      <c r="Q301" s="158" t="b">
        <v>0</v>
      </c>
      <c r="R301" s="49"/>
      <c r="S301" s="49"/>
      <c r="T301" s="49"/>
      <c r="U301" s="49"/>
      <c r="V301" s="49" t="e">
        <v>#DIV/0!</v>
      </c>
    </row>
    <row r="302">
      <c r="A302" s="160"/>
      <c r="B302" s="161"/>
      <c r="C302" s="161"/>
      <c r="D302" s="161"/>
      <c r="E302" s="161"/>
      <c r="F302" s="162"/>
      <c r="G302" s="161"/>
      <c r="H302" s="162"/>
      <c r="I302" s="161"/>
      <c r="J302" s="161"/>
      <c r="K302" s="161"/>
      <c r="L302" s="161"/>
      <c r="M302" s="161"/>
      <c r="N302" s="161"/>
      <c r="O302" s="161"/>
      <c r="P302" s="163"/>
      <c r="Q302" s="158"/>
      <c r="R302" s="49"/>
      <c r="S302" s="49"/>
      <c r="T302" s="49"/>
      <c r="U302" s="49"/>
      <c r="V302" s="49" t="e">
        <v>#DIV/0!</v>
      </c>
    </row>
    <row r="303">
      <c r="A303" s="160"/>
      <c r="B303" s="161"/>
      <c r="C303" s="161"/>
      <c r="D303" s="161"/>
      <c r="E303" s="161"/>
      <c r="F303" s="162"/>
      <c r="G303" s="161"/>
      <c r="H303" s="162"/>
      <c r="I303" s="161"/>
      <c r="J303" s="161"/>
      <c r="K303" s="161"/>
      <c r="L303" s="161"/>
      <c r="M303" s="161"/>
      <c r="N303" s="161"/>
      <c r="O303" s="161"/>
      <c r="P303" s="163"/>
      <c r="Q303" s="158"/>
      <c r="R303" s="49"/>
      <c r="S303" s="49"/>
      <c r="T303" s="49"/>
      <c r="U303" s="49"/>
      <c r="V303" s="49" t="e">
        <v>#DIV/0!</v>
      </c>
    </row>
    <row r="304">
      <c r="A304" s="160"/>
      <c r="B304" s="161"/>
      <c r="C304" s="161"/>
      <c r="D304" s="161"/>
      <c r="E304" s="161"/>
      <c r="F304" s="162"/>
      <c r="G304" s="161"/>
      <c r="H304" s="162"/>
      <c r="I304" s="161"/>
      <c r="J304" s="161"/>
      <c r="K304" s="161"/>
      <c r="L304" s="161"/>
      <c r="M304" s="161"/>
      <c r="N304" s="161"/>
      <c r="O304" s="161"/>
      <c r="P304" s="163"/>
      <c r="Q304" s="158"/>
      <c r="R304" s="49"/>
      <c r="S304" s="49"/>
      <c r="T304" s="49"/>
      <c r="U304" s="49"/>
      <c r="V304" s="49" t="e">
        <v>#DIV/0!</v>
      </c>
    </row>
    <row r="305">
      <c r="A305" s="160"/>
      <c r="B305" s="161"/>
      <c r="C305" s="161"/>
      <c r="D305" s="161"/>
      <c r="E305" s="161"/>
      <c r="F305" s="162"/>
      <c r="G305" s="161"/>
      <c r="H305" s="162"/>
      <c r="I305" s="161"/>
      <c r="J305" s="161"/>
      <c r="K305" s="161"/>
      <c r="L305" s="161"/>
      <c r="M305" s="161"/>
      <c r="N305" s="161"/>
      <c r="O305" s="161"/>
      <c r="P305" s="163"/>
      <c r="Q305" s="158"/>
      <c r="R305" s="49"/>
      <c r="S305" s="49"/>
      <c r="T305" s="49"/>
      <c r="U305" s="49"/>
      <c r="V305" s="49" t="e">
        <v>#DIV/0!</v>
      </c>
    </row>
    <row r="306">
      <c r="A306" s="160"/>
      <c r="B306" s="161"/>
      <c r="C306" s="161"/>
      <c r="D306" s="161"/>
      <c r="E306" s="161"/>
      <c r="F306" s="162"/>
      <c r="G306" s="161"/>
      <c r="H306" s="162"/>
      <c r="I306" s="161"/>
      <c r="J306" s="161"/>
      <c r="K306" s="161"/>
      <c r="L306" s="161"/>
      <c r="M306" s="161"/>
      <c r="N306" s="161"/>
      <c r="O306" s="161"/>
      <c r="P306" s="163"/>
      <c r="Q306" s="158"/>
      <c r="R306" s="49"/>
      <c r="S306" s="49"/>
      <c r="T306" s="49"/>
      <c r="U306" s="49"/>
      <c r="V306" s="49" t="e">
        <v>#DIV/0!</v>
      </c>
    </row>
    <row r="307">
      <c r="A307" s="160"/>
      <c r="B307" s="161"/>
      <c r="C307" s="161"/>
      <c r="D307" s="161"/>
      <c r="E307" s="161"/>
      <c r="F307" s="162"/>
      <c r="G307" s="161"/>
      <c r="H307" s="162"/>
      <c r="I307" s="161"/>
      <c r="J307" s="161"/>
      <c r="K307" s="163"/>
      <c r="L307" s="161"/>
      <c r="M307" s="163"/>
      <c r="N307" s="161"/>
      <c r="O307" s="161"/>
      <c r="P307" s="163"/>
      <c r="Q307" s="158"/>
      <c r="R307" s="49"/>
      <c r="S307" s="49"/>
      <c r="T307" s="49"/>
      <c r="U307" s="49"/>
      <c r="V307" s="49" t="e">
        <v>#DIV/0!</v>
      </c>
    </row>
    <row r="308">
      <c r="A308" s="160"/>
      <c r="B308" s="161"/>
      <c r="C308" s="161"/>
      <c r="D308" s="161"/>
      <c r="E308" s="161"/>
      <c r="F308" s="162"/>
      <c r="G308" s="161"/>
      <c r="H308" s="162"/>
      <c r="I308" s="161"/>
      <c r="J308" s="161"/>
      <c r="K308" s="161"/>
      <c r="L308" s="161"/>
      <c r="M308" s="161"/>
      <c r="N308" s="161"/>
      <c r="O308" s="161"/>
      <c r="P308" s="163"/>
      <c r="Q308" s="158"/>
      <c r="R308" s="49"/>
      <c r="S308" s="49"/>
      <c r="T308" s="49"/>
      <c r="U308" s="49"/>
      <c r="V308" s="49" t="e">
        <v>#DIV/0!</v>
      </c>
    </row>
    <row r="309">
      <c r="A309" s="160"/>
      <c r="B309" s="161"/>
      <c r="C309" s="161"/>
      <c r="D309" s="161"/>
      <c r="E309" s="161"/>
      <c r="F309" s="162"/>
      <c r="G309" s="161"/>
      <c r="H309" s="162"/>
      <c r="I309" s="161"/>
      <c r="J309" s="161"/>
      <c r="K309" s="161"/>
      <c r="L309" s="161"/>
      <c r="M309" s="161"/>
      <c r="N309" s="161"/>
      <c r="O309" s="161"/>
      <c r="P309" s="163"/>
      <c r="Q309" s="158"/>
      <c r="R309" s="49"/>
      <c r="S309" s="49"/>
      <c r="T309" s="49"/>
      <c r="U309" s="49"/>
      <c r="V309" s="49" t="e">
        <v>#DIV/0!</v>
      </c>
    </row>
    <row r="310">
      <c r="A310" s="160"/>
      <c r="B310" s="161"/>
      <c r="C310" s="161"/>
      <c r="D310" s="161"/>
      <c r="E310" s="161"/>
      <c r="F310" s="162"/>
      <c r="G310" s="161"/>
      <c r="H310" s="162"/>
      <c r="I310" s="161"/>
      <c r="J310" s="161"/>
      <c r="K310" s="161"/>
      <c r="L310" s="161"/>
      <c r="M310" s="161"/>
      <c r="N310" s="161"/>
      <c r="O310" s="161"/>
      <c r="P310" s="163"/>
      <c r="Q310" s="158"/>
      <c r="R310" s="49"/>
      <c r="S310" s="49"/>
      <c r="T310" s="49"/>
      <c r="U310" s="49"/>
      <c r="V310" s="49" t="e">
        <v>#DIV/0!</v>
      </c>
    </row>
    <row r="311">
      <c r="A311" s="160"/>
      <c r="B311" s="161"/>
      <c r="C311" s="161"/>
      <c r="D311" s="161"/>
      <c r="E311" s="161"/>
      <c r="F311" s="162"/>
      <c r="G311" s="161"/>
      <c r="H311" s="162"/>
      <c r="I311" s="161"/>
      <c r="J311" s="161"/>
      <c r="K311" s="161"/>
      <c r="L311" s="161"/>
      <c r="M311" s="161"/>
      <c r="N311" s="161"/>
      <c r="O311" s="161"/>
      <c r="P311" s="163"/>
      <c r="Q311" s="158"/>
      <c r="R311" s="49"/>
      <c r="S311" s="49"/>
      <c r="T311" s="49"/>
      <c r="U311" s="49"/>
      <c r="V311" s="49" t="e">
        <v>#DIV/0!</v>
      </c>
    </row>
    <row r="312">
      <c r="A312" s="160"/>
      <c r="B312" s="161"/>
      <c r="C312" s="161"/>
      <c r="D312" s="161"/>
      <c r="E312" s="161"/>
      <c r="F312" s="162"/>
      <c r="G312" s="161"/>
      <c r="H312" s="162"/>
      <c r="I312" s="161"/>
      <c r="J312" s="161"/>
      <c r="K312" s="161"/>
      <c r="L312" s="161"/>
      <c r="M312" s="161"/>
      <c r="N312" s="161"/>
      <c r="O312" s="161"/>
      <c r="P312" s="163"/>
      <c r="Q312" s="158"/>
      <c r="R312" s="49"/>
      <c r="S312" s="49"/>
      <c r="T312" s="49"/>
      <c r="U312" s="49"/>
      <c r="V312" s="49" t="e">
        <v>#DIV/0!</v>
      </c>
    </row>
    <row r="313">
      <c r="A313" s="160"/>
      <c r="B313" s="161"/>
      <c r="C313" s="161"/>
      <c r="D313" s="161"/>
      <c r="E313" s="161"/>
      <c r="F313" s="162"/>
      <c r="G313" s="161"/>
      <c r="H313" s="162"/>
      <c r="I313" s="161"/>
      <c r="J313" s="161"/>
      <c r="K313" s="161"/>
      <c r="L313" s="161"/>
      <c r="M313" s="161"/>
      <c r="N313" s="161"/>
      <c r="O313" s="161"/>
      <c r="P313" s="163"/>
      <c r="Q313" s="158"/>
      <c r="R313" s="49"/>
      <c r="S313" s="49"/>
      <c r="T313" s="49"/>
      <c r="U313" s="49"/>
      <c r="V313" s="49" t="e">
        <v>#DIV/0!</v>
      </c>
    </row>
    <row r="314">
      <c r="A314" s="160"/>
      <c r="B314" s="161"/>
      <c r="C314" s="161"/>
      <c r="D314" s="161"/>
      <c r="E314" s="161"/>
      <c r="F314" s="162"/>
      <c r="G314" s="161"/>
      <c r="H314" s="162"/>
      <c r="I314" s="161"/>
      <c r="J314" s="161"/>
      <c r="K314" s="161"/>
      <c r="L314" s="161"/>
      <c r="M314" s="161"/>
      <c r="N314" s="161"/>
      <c r="O314" s="161"/>
      <c r="P314" s="163"/>
      <c r="Q314" s="158"/>
      <c r="R314" s="49"/>
      <c r="S314" s="49"/>
      <c r="T314" s="49"/>
      <c r="U314" s="49"/>
      <c r="V314" s="49" t="e">
        <v>#DIV/0!</v>
      </c>
    </row>
    <row r="315">
      <c r="A315" s="160"/>
      <c r="B315" s="161"/>
      <c r="C315" s="161"/>
      <c r="D315" s="161"/>
      <c r="E315" s="161"/>
      <c r="F315" s="162"/>
      <c r="G315" s="161"/>
      <c r="H315" s="162"/>
      <c r="I315" s="161"/>
      <c r="J315" s="161"/>
      <c r="K315" s="161"/>
      <c r="L315" s="161"/>
      <c r="M315" s="161"/>
      <c r="N315" s="161"/>
      <c r="O315" s="161"/>
      <c r="P315" s="163"/>
      <c r="Q315" s="158"/>
      <c r="R315" s="49"/>
      <c r="S315" s="49"/>
      <c r="T315" s="49"/>
      <c r="U315" s="49"/>
      <c r="V315" s="49" t="e">
        <v>#DIV/0!</v>
      </c>
    </row>
    <row r="316">
      <c r="A316" s="160"/>
      <c r="B316" s="161"/>
      <c r="C316" s="161"/>
      <c r="D316" s="161"/>
      <c r="E316" s="161"/>
      <c r="F316" s="162"/>
      <c r="G316" s="161"/>
      <c r="H316" s="162"/>
      <c r="I316" s="161"/>
      <c r="J316" s="161"/>
      <c r="K316" s="161"/>
      <c r="L316" s="161"/>
      <c r="M316" s="161"/>
      <c r="N316" s="161"/>
      <c r="O316" s="161"/>
      <c r="P316" s="163"/>
      <c r="Q316" s="158"/>
      <c r="R316" s="49"/>
      <c r="S316" s="49"/>
      <c r="T316" s="49"/>
      <c r="U316" s="49"/>
      <c r="V316" s="49" t="e">
        <v>#DIV/0!</v>
      </c>
    </row>
    <row r="317">
      <c r="A317" s="160"/>
      <c r="B317" s="161"/>
      <c r="C317" s="161"/>
      <c r="D317" s="161"/>
      <c r="E317" s="161"/>
      <c r="F317" s="162"/>
      <c r="G317" s="161"/>
      <c r="H317" s="162"/>
      <c r="I317" s="161"/>
      <c r="J317" s="161"/>
      <c r="K317" s="161"/>
      <c r="L317" s="161"/>
      <c r="M317" s="161"/>
      <c r="N317" s="161"/>
      <c r="O317" s="161"/>
      <c r="P317" s="163"/>
      <c r="Q317" s="158"/>
      <c r="R317" s="49"/>
      <c r="S317" s="49"/>
      <c r="T317" s="49"/>
      <c r="U317" s="49"/>
      <c r="V317" s="49" t="e">
        <v>#DIV/0!</v>
      </c>
    </row>
    <row r="318">
      <c r="A318" s="160"/>
      <c r="B318" s="161"/>
      <c r="C318" s="161"/>
      <c r="D318" s="161"/>
      <c r="E318" s="161"/>
      <c r="F318" s="162"/>
      <c r="G318" s="161"/>
      <c r="H318" s="162"/>
      <c r="I318" s="161"/>
      <c r="J318" s="161"/>
      <c r="K318" s="161"/>
      <c r="L318" s="161"/>
      <c r="M318" s="161"/>
      <c r="N318" s="161"/>
      <c r="O318" s="161"/>
      <c r="P318" s="163"/>
      <c r="Q318" s="158"/>
      <c r="R318" s="49"/>
      <c r="S318" s="49"/>
      <c r="T318" s="49"/>
      <c r="U318" s="49"/>
      <c r="V318" s="49" t="e">
        <v>#DIV/0!</v>
      </c>
    </row>
    <row r="319">
      <c r="A319" s="160"/>
      <c r="B319" s="161"/>
      <c r="C319" s="161"/>
      <c r="D319" s="161"/>
      <c r="E319" s="161"/>
      <c r="F319" s="162"/>
      <c r="G319" s="161"/>
      <c r="H319" s="162"/>
      <c r="I319" s="161"/>
      <c r="J319" s="161"/>
      <c r="K319" s="161"/>
      <c r="L319" s="161"/>
      <c r="M319" s="161"/>
      <c r="N319" s="161"/>
      <c r="O319" s="161"/>
      <c r="P319" s="163"/>
      <c r="Q319" s="158"/>
      <c r="R319" s="49"/>
      <c r="S319" s="49"/>
      <c r="T319" s="49"/>
      <c r="U319" s="49"/>
      <c r="V319" s="49" t="e">
        <v>#DIV/0!</v>
      </c>
    </row>
    <row r="320">
      <c r="A320" s="160"/>
      <c r="B320" s="161"/>
      <c r="C320" s="161"/>
      <c r="D320" s="161"/>
      <c r="E320" s="161"/>
      <c r="F320" s="162"/>
      <c r="G320" s="161"/>
      <c r="H320" s="162"/>
      <c r="I320" s="161"/>
      <c r="J320" s="161"/>
      <c r="K320" s="161"/>
      <c r="L320" s="161"/>
      <c r="M320" s="161"/>
      <c r="N320" s="161"/>
      <c r="O320" s="161"/>
      <c r="P320" s="163"/>
      <c r="Q320" s="158"/>
      <c r="R320" s="49"/>
      <c r="S320" s="49"/>
      <c r="T320" s="49"/>
      <c r="U320" s="49"/>
      <c r="V320" s="49" t="e">
        <v>#DIV/0!</v>
      </c>
    </row>
    <row r="321">
      <c r="A321" s="160"/>
      <c r="B321" s="161"/>
      <c r="C321" s="161"/>
      <c r="D321" s="161"/>
      <c r="E321" s="161"/>
      <c r="F321" s="162"/>
      <c r="G321" s="161"/>
      <c r="H321" s="162"/>
      <c r="I321" s="161"/>
      <c r="J321" s="161"/>
      <c r="K321" s="161"/>
      <c r="L321" s="161"/>
      <c r="M321" s="161"/>
      <c r="N321" s="161"/>
      <c r="O321" s="161"/>
      <c r="P321" s="163"/>
      <c r="Q321" s="158"/>
      <c r="R321" s="49"/>
      <c r="S321" s="49"/>
      <c r="T321" s="49"/>
      <c r="U321" s="49"/>
      <c r="V321" s="49" t="e">
        <v>#DIV/0!</v>
      </c>
    </row>
    <row r="322">
      <c r="A322" s="160"/>
      <c r="B322" s="161"/>
      <c r="C322" s="161"/>
      <c r="D322" s="161"/>
      <c r="E322" s="161"/>
      <c r="F322" s="162"/>
      <c r="G322" s="161"/>
      <c r="H322" s="162"/>
      <c r="I322" s="161"/>
      <c r="J322" s="161"/>
      <c r="K322" s="161"/>
      <c r="L322" s="161"/>
      <c r="M322" s="161"/>
      <c r="N322" s="161"/>
      <c r="O322" s="161"/>
      <c r="P322" s="163"/>
      <c r="Q322" s="158"/>
      <c r="R322" s="49"/>
      <c r="S322" s="49"/>
      <c r="T322" s="49"/>
      <c r="U322" s="49"/>
      <c r="V322" s="49" t="e">
        <v>#DIV/0!</v>
      </c>
    </row>
    <row r="323">
      <c r="A323" s="160"/>
      <c r="B323" s="161"/>
      <c r="C323" s="161"/>
      <c r="D323" s="161"/>
      <c r="E323" s="161"/>
      <c r="F323" s="162"/>
      <c r="G323" s="161"/>
      <c r="H323" s="162"/>
      <c r="I323" s="161"/>
      <c r="J323" s="161"/>
      <c r="K323" s="161"/>
      <c r="L323" s="161"/>
      <c r="M323" s="161"/>
      <c r="N323" s="161"/>
      <c r="O323" s="161"/>
      <c r="P323" s="163"/>
      <c r="Q323" s="158"/>
      <c r="R323" s="49"/>
      <c r="S323" s="49"/>
      <c r="T323" s="49"/>
      <c r="U323" s="49"/>
      <c r="V323" s="49" t="e">
        <v>#DIV/0!</v>
      </c>
    </row>
    <row r="324">
      <c r="A324" s="160"/>
      <c r="B324" s="161"/>
      <c r="C324" s="161"/>
      <c r="D324" s="161"/>
      <c r="E324" s="161"/>
      <c r="F324" s="162"/>
      <c r="G324" s="161"/>
      <c r="H324" s="162"/>
      <c r="I324" s="161"/>
      <c r="J324" s="161"/>
      <c r="K324" s="161"/>
      <c r="L324" s="161"/>
      <c r="M324" s="161"/>
      <c r="N324" s="161"/>
      <c r="O324" s="161"/>
      <c r="P324" s="163"/>
      <c r="Q324" s="158"/>
      <c r="R324" s="49"/>
      <c r="S324" s="49"/>
      <c r="T324" s="49"/>
      <c r="U324" s="49"/>
      <c r="V324" s="49" t="e">
        <v>#DIV/0!</v>
      </c>
    </row>
    <row r="325">
      <c r="A325" s="160"/>
      <c r="B325" s="161"/>
      <c r="C325" s="161"/>
      <c r="D325" s="161"/>
      <c r="E325" s="161"/>
      <c r="F325" s="162"/>
      <c r="G325" s="161"/>
      <c r="H325" s="162"/>
      <c r="I325" s="161"/>
      <c r="J325" s="161"/>
      <c r="K325" s="161"/>
      <c r="L325" s="161"/>
      <c r="M325" s="161"/>
      <c r="N325" s="161"/>
      <c r="O325" s="161"/>
      <c r="P325" s="163"/>
      <c r="Q325" s="158"/>
      <c r="R325" s="49"/>
      <c r="S325" s="49"/>
      <c r="T325" s="49"/>
      <c r="U325" s="49"/>
      <c r="V325" s="49" t="e">
        <v>#DIV/0!</v>
      </c>
    </row>
    <row r="326">
      <c r="A326" s="160"/>
      <c r="B326" s="161"/>
      <c r="C326" s="161"/>
      <c r="D326" s="161"/>
      <c r="E326" s="161"/>
      <c r="F326" s="162"/>
      <c r="G326" s="161"/>
      <c r="H326" s="162"/>
      <c r="I326" s="161"/>
      <c r="J326" s="161"/>
      <c r="K326" s="161"/>
      <c r="L326" s="161"/>
      <c r="M326" s="161"/>
      <c r="N326" s="161"/>
      <c r="O326" s="161"/>
      <c r="P326" s="163"/>
      <c r="Q326" s="158"/>
      <c r="R326" s="49"/>
      <c r="S326" s="49"/>
      <c r="T326" s="49"/>
      <c r="U326" s="49"/>
      <c r="V326" s="49" t="e">
        <v>#DIV/0!</v>
      </c>
    </row>
    <row r="327">
      <c r="A327" s="160"/>
      <c r="B327" s="161"/>
      <c r="C327" s="161"/>
      <c r="D327" s="161"/>
      <c r="E327" s="161"/>
      <c r="F327" s="162"/>
      <c r="G327" s="161"/>
      <c r="H327" s="162"/>
      <c r="I327" s="161"/>
      <c r="J327" s="161"/>
      <c r="K327" s="161"/>
      <c r="L327" s="161"/>
      <c r="M327" s="161"/>
      <c r="N327" s="161"/>
      <c r="O327" s="161"/>
      <c r="P327" s="163"/>
      <c r="Q327" s="158"/>
      <c r="R327" s="49"/>
      <c r="S327" s="49"/>
      <c r="T327" s="49"/>
      <c r="U327" s="49"/>
      <c r="V327" s="49" t="e">
        <v>#DIV/0!</v>
      </c>
    </row>
    <row r="328">
      <c r="A328" s="160"/>
      <c r="B328" s="161"/>
      <c r="C328" s="161"/>
      <c r="D328" s="161"/>
      <c r="E328" s="161"/>
      <c r="F328" s="162"/>
      <c r="G328" s="161"/>
      <c r="H328" s="162"/>
      <c r="I328" s="161"/>
      <c r="J328" s="161"/>
      <c r="K328" s="161"/>
      <c r="L328" s="161"/>
      <c r="M328" s="161"/>
      <c r="N328" s="161"/>
      <c r="O328" s="161"/>
      <c r="P328" s="163"/>
      <c r="Q328" s="158"/>
      <c r="R328" s="49"/>
      <c r="S328" s="49"/>
      <c r="T328" s="49"/>
      <c r="U328" s="49"/>
      <c r="V328" s="49" t="e">
        <v>#DIV/0!</v>
      </c>
    </row>
    <row r="329">
      <c r="A329" s="160"/>
      <c r="B329" s="161"/>
      <c r="C329" s="161"/>
      <c r="D329" s="161"/>
      <c r="E329" s="161"/>
      <c r="F329" s="162"/>
      <c r="G329" s="161"/>
      <c r="H329" s="162"/>
      <c r="I329" s="161"/>
      <c r="J329" s="161"/>
      <c r="K329" s="161"/>
      <c r="L329" s="161"/>
      <c r="M329" s="161"/>
      <c r="N329" s="161"/>
      <c r="O329" s="161"/>
      <c r="P329" s="163"/>
      <c r="Q329" s="158"/>
      <c r="R329" s="49"/>
      <c r="S329" s="49"/>
      <c r="T329" s="49"/>
      <c r="U329" s="49"/>
      <c r="V329" s="49" t="e">
        <v>#DIV/0!</v>
      </c>
    </row>
    <row r="330">
      <c r="A330" s="160"/>
      <c r="B330" s="161"/>
      <c r="C330" s="161"/>
      <c r="D330" s="161"/>
      <c r="E330" s="161"/>
      <c r="F330" s="162"/>
      <c r="G330" s="161"/>
      <c r="H330" s="162"/>
      <c r="I330" s="161"/>
      <c r="J330" s="161"/>
      <c r="K330" s="161"/>
      <c r="L330" s="161"/>
      <c r="M330" s="161"/>
      <c r="N330" s="161"/>
      <c r="O330" s="161"/>
      <c r="P330" s="163"/>
      <c r="Q330" s="158"/>
      <c r="R330" s="49"/>
      <c r="S330" s="49"/>
      <c r="T330" s="49"/>
      <c r="U330" s="49"/>
      <c r="V330" s="49" t="e">
        <v>#DIV/0!</v>
      </c>
    </row>
    <row r="331">
      <c r="A331" s="160"/>
      <c r="B331" s="161"/>
      <c r="C331" s="161"/>
      <c r="D331" s="161"/>
      <c r="E331" s="161"/>
      <c r="F331" s="162"/>
      <c r="G331" s="161"/>
      <c r="H331" s="162"/>
      <c r="I331" s="161"/>
      <c r="J331" s="161"/>
      <c r="K331" s="161"/>
      <c r="L331" s="161"/>
      <c r="M331" s="161"/>
      <c r="N331" s="161"/>
      <c r="O331" s="161"/>
      <c r="P331" s="163"/>
      <c r="Q331" s="158"/>
      <c r="R331" s="49"/>
      <c r="S331" s="49"/>
      <c r="T331" s="49"/>
      <c r="U331" s="49"/>
      <c r="V331" s="49" t="e">
        <v>#DIV/0!</v>
      </c>
    </row>
    <row r="332">
      <c r="A332" s="160"/>
      <c r="B332" s="161"/>
      <c r="C332" s="161"/>
      <c r="D332" s="161"/>
      <c r="E332" s="161"/>
      <c r="F332" s="162"/>
      <c r="G332" s="161"/>
      <c r="H332" s="162"/>
      <c r="I332" s="161"/>
      <c r="J332" s="161"/>
      <c r="K332" s="161"/>
      <c r="L332" s="161"/>
      <c r="M332" s="161"/>
      <c r="N332" s="161"/>
      <c r="O332" s="161"/>
      <c r="P332" s="163"/>
      <c r="Q332" s="158"/>
      <c r="R332" s="49"/>
      <c r="S332" s="49"/>
      <c r="T332" s="49"/>
      <c r="U332" s="49"/>
      <c r="V332" s="49" t="e">
        <v>#DIV/0!</v>
      </c>
    </row>
    <row r="333">
      <c r="A333" s="160"/>
      <c r="B333" s="161"/>
      <c r="C333" s="161"/>
      <c r="D333" s="161"/>
      <c r="E333" s="161"/>
      <c r="F333" s="162"/>
      <c r="G333" s="161"/>
      <c r="H333" s="162"/>
      <c r="I333" s="161"/>
      <c r="J333" s="161"/>
      <c r="K333" s="161"/>
      <c r="L333" s="161"/>
      <c r="M333" s="161"/>
      <c r="N333" s="161"/>
      <c r="O333" s="161"/>
      <c r="P333" s="163"/>
      <c r="Q333" s="158"/>
      <c r="R333" s="49"/>
      <c r="S333" s="49"/>
      <c r="T333" s="49"/>
      <c r="U333" s="49"/>
      <c r="V333" s="49" t="e">
        <v>#DIV/0!</v>
      </c>
    </row>
    <row r="334">
      <c r="A334" s="160"/>
      <c r="B334" s="161"/>
      <c r="C334" s="161"/>
      <c r="D334" s="161"/>
      <c r="E334" s="161"/>
      <c r="F334" s="162"/>
      <c r="G334" s="161"/>
      <c r="H334" s="162"/>
      <c r="I334" s="161"/>
      <c r="J334" s="161"/>
      <c r="K334" s="161"/>
      <c r="L334" s="161"/>
      <c r="M334" s="161"/>
      <c r="N334" s="161"/>
      <c r="O334" s="161"/>
      <c r="P334" s="163"/>
      <c r="Q334" s="158"/>
      <c r="R334" s="49"/>
      <c r="S334" s="49"/>
      <c r="T334" s="49"/>
      <c r="U334" s="49"/>
      <c r="V334" s="49" t="e">
        <v>#DIV/0!</v>
      </c>
    </row>
    <row r="335">
      <c r="A335" s="160"/>
      <c r="B335" s="161"/>
      <c r="C335" s="161"/>
      <c r="D335" s="161"/>
      <c r="E335" s="161"/>
      <c r="F335" s="162"/>
      <c r="G335" s="161"/>
      <c r="H335" s="162"/>
      <c r="I335" s="161"/>
      <c r="J335" s="161"/>
      <c r="K335" s="161"/>
      <c r="L335" s="161"/>
      <c r="M335" s="161"/>
      <c r="N335" s="161"/>
      <c r="O335" s="161"/>
      <c r="P335" s="163"/>
      <c r="Q335" s="158"/>
      <c r="R335" s="49"/>
      <c r="S335" s="49"/>
      <c r="T335" s="49"/>
      <c r="U335" s="49"/>
      <c r="V335" s="49" t="e">
        <v>#DIV/0!</v>
      </c>
    </row>
    <row r="336">
      <c r="A336" s="160"/>
      <c r="B336" s="161"/>
      <c r="C336" s="161"/>
      <c r="D336" s="161"/>
      <c r="E336" s="161"/>
      <c r="F336" s="162"/>
      <c r="G336" s="161"/>
      <c r="H336" s="162"/>
      <c r="I336" s="161"/>
      <c r="J336" s="161"/>
      <c r="K336" s="161"/>
      <c r="L336" s="161"/>
      <c r="M336" s="161"/>
      <c r="N336" s="161"/>
      <c r="O336" s="161"/>
      <c r="P336" s="163"/>
      <c r="Q336" s="158"/>
      <c r="R336" s="49"/>
      <c r="S336" s="49"/>
      <c r="T336" s="49"/>
      <c r="U336" s="49"/>
      <c r="V336" s="49" t="e">
        <v>#DIV/0!</v>
      </c>
    </row>
    <row r="337">
      <c r="A337" s="160"/>
      <c r="B337" s="161"/>
      <c r="C337" s="161"/>
      <c r="D337" s="161"/>
      <c r="E337" s="161"/>
      <c r="F337" s="162"/>
      <c r="G337" s="161"/>
      <c r="H337" s="162"/>
      <c r="I337" s="161"/>
      <c r="J337" s="161"/>
      <c r="K337" s="161"/>
      <c r="L337" s="161"/>
      <c r="M337" s="161"/>
      <c r="N337" s="161"/>
      <c r="O337" s="161"/>
      <c r="P337" s="163"/>
      <c r="Q337" s="158"/>
      <c r="R337" s="49"/>
      <c r="S337" s="49"/>
      <c r="T337" s="49"/>
      <c r="U337" s="49"/>
      <c r="V337" s="49" t="e">
        <v>#DIV/0!</v>
      </c>
    </row>
    <row r="338">
      <c r="A338" s="160"/>
      <c r="B338" s="161"/>
      <c r="C338" s="161"/>
      <c r="D338" s="161"/>
      <c r="E338" s="161"/>
      <c r="F338" s="162"/>
      <c r="G338" s="161"/>
      <c r="H338" s="162"/>
      <c r="I338" s="161"/>
      <c r="J338" s="161"/>
      <c r="K338" s="161"/>
      <c r="L338" s="161"/>
      <c r="M338" s="161"/>
      <c r="N338" s="161"/>
      <c r="O338" s="161"/>
      <c r="P338" s="163"/>
      <c r="Q338" s="158"/>
      <c r="R338" s="49"/>
      <c r="S338" s="49"/>
      <c r="T338" s="49"/>
      <c r="U338" s="49"/>
      <c r="V338" s="49" t="e">
        <v>#DIV/0!</v>
      </c>
    </row>
    <row r="339">
      <c r="A339" s="160"/>
      <c r="B339" s="161"/>
      <c r="C339" s="161"/>
      <c r="D339" s="161"/>
      <c r="E339" s="161"/>
      <c r="F339" s="162"/>
      <c r="G339" s="161"/>
      <c r="H339" s="162"/>
      <c r="I339" s="161"/>
      <c r="J339" s="161"/>
      <c r="K339" s="161"/>
      <c r="L339" s="161"/>
      <c r="M339" s="161"/>
      <c r="N339" s="161"/>
      <c r="O339" s="161"/>
      <c r="P339" s="163"/>
      <c r="Q339" s="158"/>
      <c r="R339" s="49"/>
      <c r="S339" s="49"/>
      <c r="T339" s="49"/>
      <c r="U339" s="49"/>
      <c r="V339" s="49" t="e">
        <v>#DIV/0!</v>
      </c>
    </row>
    <row r="340">
      <c r="A340" s="160"/>
      <c r="B340" s="161"/>
      <c r="C340" s="161"/>
      <c r="D340" s="161"/>
      <c r="E340" s="161"/>
      <c r="F340" s="162"/>
      <c r="G340" s="161"/>
      <c r="H340" s="162"/>
      <c r="I340" s="161"/>
      <c r="J340" s="161"/>
      <c r="K340" s="161"/>
      <c r="L340" s="161"/>
      <c r="M340" s="161"/>
      <c r="N340" s="161"/>
      <c r="O340" s="161"/>
      <c r="P340" s="163"/>
      <c r="Q340" s="158"/>
      <c r="R340" s="49"/>
      <c r="S340" s="49"/>
      <c r="T340" s="49"/>
      <c r="U340" s="49"/>
      <c r="V340" s="49" t="e">
        <v>#DIV/0!</v>
      </c>
    </row>
    <row r="341">
      <c r="A341" s="160"/>
      <c r="B341" s="161"/>
      <c r="C341" s="161"/>
      <c r="D341" s="161"/>
      <c r="E341" s="161"/>
      <c r="F341" s="162"/>
      <c r="G341" s="161"/>
      <c r="H341" s="162"/>
      <c r="I341" s="161"/>
      <c r="J341" s="161"/>
      <c r="K341" s="161"/>
      <c r="L341" s="161"/>
      <c r="M341" s="161"/>
      <c r="N341" s="161"/>
      <c r="O341" s="161"/>
      <c r="P341" s="163"/>
      <c r="Q341" s="158"/>
      <c r="R341" s="49"/>
      <c r="S341" s="49"/>
      <c r="T341" s="49"/>
      <c r="U341" s="49"/>
      <c r="V341" s="49" t="e">
        <v>#DIV/0!</v>
      </c>
    </row>
    <row r="342">
      <c r="A342" s="160"/>
      <c r="B342" s="161"/>
      <c r="C342" s="161"/>
      <c r="D342" s="161"/>
      <c r="E342" s="161"/>
      <c r="F342" s="162"/>
      <c r="G342" s="161"/>
      <c r="H342" s="162"/>
      <c r="I342" s="161"/>
      <c r="J342" s="161"/>
      <c r="K342" s="161"/>
      <c r="L342" s="161"/>
      <c r="M342" s="161"/>
      <c r="N342" s="161"/>
      <c r="O342" s="161"/>
      <c r="P342" s="163"/>
      <c r="Q342" s="158"/>
      <c r="R342" s="49"/>
      <c r="S342" s="49"/>
      <c r="T342" s="49"/>
      <c r="U342" s="49"/>
      <c r="V342" s="49" t="e">
        <v>#DIV/0!</v>
      </c>
    </row>
    <row r="343">
      <c r="A343" s="160"/>
      <c r="B343" s="161"/>
      <c r="C343" s="161"/>
      <c r="D343" s="161"/>
      <c r="E343" s="161"/>
      <c r="F343" s="162"/>
      <c r="G343" s="161"/>
      <c r="H343" s="162"/>
      <c r="I343" s="161"/>
      <c r="J343" s="161"/>
      <c r="K343" s="161"/>
      <c r="L343" s="161"/>
      <c r="M343" s="161"/>
      <c r="N343" s="161"/>
      <c r="O343" s="161"/>
      <c r="P343" s="163"/>
      <c r="Q343" s="158"/>
      <c r="R343" s="49"/>
      <c r="S343" s="49"/>
      <c r="T343" s="49"/>
      <c r="U343" s="49"/>
      <c r="V343" s="49" t="e">
        <v>#DIV/0!</v>
      </c>
    </row>
    <row r="344">
      <c r="A344" s="160"/>
      <c r="B344" s="161"/>
      <c r="C344" s="161"/>
      <c r="D344" s="161"/>
      <c r="E344" s="161"/>
      <c r="F344" s="162"/>
      <c r="G344" s="161"/>
      <c r="H344" s="162"/>
      <c r="I344" s="161"/>
      <c r="J344" s="161"/>
      <c r="K344" s="161"/>
      <c r="L344" s="161"/>
      <c r="M344" s="161"/>
      <c r="N344" s="161"/>
      <c r="O344" s="161"/>
      <c r="P344" s="163"/>
      <c r="Q344" s="158"/>
      <c r="R344" s="49"/>
      <c r="S344" s="49"/>
      <c r="T344" s="49"/>
      <c r="U344" s="49"/>
      <c r="V344" s="49" t="e">
        <v>#DIV/0!</v>
      </c>
    </row>
    <row r="345">
      <c r="A345" s="160"/>
      <c r="B345" s="161"/>
      <c r="C345" s="161"/>
      <c r="D345" s="161"/>
      <c r="E345" s="161"/>
      <c r="F345" s="162"/>
      <c r="G345" s="161"/>
      <c r="H345" s="162"/>
      <c r="I345" s="161"/>
      <c r="J345" s="161"/>
      <c r="K345" s="161"/>
      <c r="L345" s="161"/>
      <c r="M345" s="161"/>
      <c r="N345" s="161"/>
      <c r="O345" s="161"/>
      <c r="P345" s="163"/>
      <c r="Q345" s="158"/>
      <c r="R345" s="49"/>
      <c r="S345" s="49"/>
      <c r="T345" s="49"/>
      <c r="U345" s="49"/>
      <c r="V345" s="49" t="e">
        <v>#DIV/0!</v>
      </c>
    </row>
    <row r="346">
      <c r="A346" s="160"/>
      <c r="B346" s="161"/>
      <c r="C346" s="161"/>
      <c r="D346" s="161"/>
      <c r="E346" s="161"/>
      <c r="F346" s="162"/>
      <c r="G346" s="161"/>
      <c r="H346" s="162"/>
      <c r="I346" s="161"/>
      <c r="J346" s="161"/>
      <c r="K346" s="161"/>
      <c r="L346" s="161"/>
      <c r="M346" s="161"/>
      <c r="N346" s="161"/>
      <c r="O346" s="161"/>
      <c r="P346" s="163"/>
      <c r="Q346" s="158"/>
      <c r="R346" s="49"/>
      <c r="S346" s="49"/>
      <c r="T346" s="49"/>
      <c r="U346" s="49"/>
      <c r="V346" s="49" t="e">
        <v>#DIV/0!</v>
      </c>
    </row>
    <row r="347">
      <c r="A347" s="160"/>
      <c r="B347" s="161"/>
      <c r="C347" s="161"/>
      <c r="D347" s="161"/>
      <c r="E347" s="161"/>
      <c r="F347" s="162"/>
      <c r="G347" s="161"/>
      <c r="H347" s="162"/>
      <c r="I347" s="161"/>
      <c r="J347" s="161"/>
      <c r="K347" s="161"/>
      <c r="L347" s="161"/>
      <c r="M347" s="161"/>
      <c r="N347" s="161"/>
      <c r="O347" s="161"/>
      <c r="P347" s="163"/>
      <c r="Q347" s="158"/>
      <c r="R347" s="49"/>
      <c r="S347" s="49"/>
      <c r="T347" s="49"/>
      <c r="U347" s="49"/>
      <c r="V347" s="49" t="e">
        <v>#DIV/0!</v>
      </c>
    </row>
    <row r="348">
      <c r="A348" s="160"/>
      <c r="B348" s="161"/>
      <c r="C348" s="161"/>
      <c r="D348" s="161"/>
      <c r="E348" s="161"/>
      <c r="F348" s="162"/>
      <c r="G348" s="161"/>
      <c r="H348" s="162"/>
      <c r="I348" s="161"/>
      <c r="J348" s="161"/>
      <c r="K348" s="161"/>
      <c r="L348" s="161"/>
      <c r="M348" s="161"/>
      <c r="N348" s="161"/>
      <c r="O348" s="161"/>
      <c r="P348" s="163"/>
      <c r="Q348" s="158"/>
      <c r="R348" s="49"/>
      <c r="S348" s="49"/>
      <c r="T348" s="49"/>
      <c r="U348" s="49"/>
      <c r="V348" s="49" t="e">
        <v>#DIV/0!</v>
      </c>
    </row>
    <row r="349">
      <c r="A349" s="160"/>
      <c r="B349" s="161"/>
      <c r="C349" s="161"/>
      <c r="D349" s="161"/>
      <c r="E349" s="161"/>
      <c r="F349" s="162"/>
      <c r="G349" s="161"/>
      <c r="H349" s="162"/>
      <c r="I349" s="161"/>
      <c r="J349" s="161"/>
      <c r="K349" s="161"/>
      <c r="L349" s="161"/>
      <c r="M349" s="161"/>
      <c r="N349" s="161"/>
      <c r="O349" s="161"/>
      <c r="P349" s="163"/>
      <c r="Q349" s="158"/>
      <c r="R349" s="49"/>
      <c r="S349" s="49"/>
      <c r="T349" s="49"/>
      <c r="U349" s="49"/>
      <c r="V349" s="49" t="e">
        <v>#DIV/0!</v>
      </c>
    </row>
    <row r="350">
      <c r="A350" s="160"/>
      <c r="B350" s="161"/>
      <c r="C350" s="161"/>
      <c r="D350" s="161"/>
      <c r="E350" s="161"/>
      <c r="F350" s="162"/>
      <c r="G350" s="161"/>
      <c r="H350" s="162"/>
      <c r="I350" s="161"/>
      <c r="J350" s="161"/>
      <c r="K350" s="161"/>
      <c r="L350" s="161"/>
      <c r="M350" s="161"/>
      <c r="N350" s="161"/>
      <c r="O350" s="161"/>
      <c r="P350" s="163"/>
      <c r="Q350" s="158"/>
      <c r="R350" s="49"/>
      <c r="S350" s="49"/>
      <c r="T350" s="49"/>
      <c r="U350" s="49"/>
      <c r="V350" s="49" t="e">
        <v>#DIV/0!</v>
      </c>
    </row>
    <row r="351">
      <c r="A351" s="160"/>
      <c r="B351" s="161"/>
      <c r="C351" s="161"/>
      <c r="D351" s="161"/>
      <c r="E351" s="161"/>
      <c r="F351" s="162"/>
      <c r="G351" s="161"/>
      <c r="H351" s="162"/>
      <c r="I351" s="161"/>
      <c r="J351" s="161"/>
      <c r="K351" s="161"/>
      <c r="L351" s="161"/>
      <c r="M351" s="161"/>
      <c r="N351" s="161"/>
      <c r="O351" s="161"/>
      <c r="P351" s="163"/>
      <c r="Q351" s="158"/>
      <c r="R351" s="49"/>
      <c r="S351" s="49"/>
      <c r="T351" s="49"/>
      <c r="U351" s="49"/>
      <c r="V351" s="49" t="e">
        <v>#DIV/0!</v>
      </c>
    </row>
    <row r="352">
      <c r="A352" s="160"/>
      <c r="B352" s="161"/>
      <c r="C352" s="161"/>
      <c r="D352" s="161"/>
      <c r="E352" s="161"/>
      <c r="F352" s="162"/>
      <c r="G352" s="161"/>
      <c r="H352" s="162"/>
      <c r="I352" s="161"/>
      <c r="J352" s="161"/>
      <c r="K352" s="161"/>
      <c r="L352" s="161"/>
      <c r="M352" s="161"/>
      <c r="N352" s="161"/>
      <c r="O352" s="161"/>
      <c r="P352" s="163"/>
      <c r="Q352" s="158"/>
      <c r="R352" s="49"/>
      <c r="S352" s="49"/>
      <c r="T352" s="49"/>
      <c r="U352" s="49"/>
      <c r="V352" s="49" t="e">
        <v>#DIV/0!</v>
      </c>
    </row>
    <row r="353">
      <c r="A353" s="160"/>
      <c r="B353" s="161"/>
      <c r="C353" s="161"/>
      <c r="D353" s="161"/>
      <c r="E353" s="161"/>
      <c r="F353" s="162"/>
      <c r="G353" s="161"/>
      <c r="H353" s="162"/>
      <c r="I353" s="161"/>
      <c r="J353" s="161"/>
      <c r="K353" s="161"/>
      <c r="L353" s="161"/>
      <c r="M353" s="161"/>
      <c r="N353" s="161"/>
      <c r="O353" s="161"/>
      <c r="P353" s="163"/>
      <c r="Q353" s="158"/>
      <c r="R353" s="49"/>
      <c r="S353" s="49"/>
      <c r="T353" s="49"/>
      <c r="U353" s="49"/>
      <c r="V353" s="49" t="e">
        <v>#DIV/0!</v>
      </c>
    </row>
    <row r="354">
      <c r="A354" s="160"/>
      <c r="B354" s="161"/>
      <c r="C354" s="161"/>
      <c r="D354" s="161"/>
      <c r="E354" s="161"/>
      <c r="F354" s="162"/>
      <c r="G354" s="161"/>
      <c r="H354" s="162"/>
      <c r="I354" s="161"/>
      <c r="J354" s="161"/>
      <c r="K354" s="161"/>
      <c r="L354" s="161"/>
      <c r="M354" s="161"/>
      <c r="N354" s="161"/>
      <c r="O354" s="161"/>
      <c r="P354" s="163"/>
      <c r="Q354" s="158"/>
      <c r="R354" s="49"/>
      <c r="S354" s="49"/>
      <c r="T354" s="49"/>
      <c r="U354" s="49"/>
      <c r="V354" s="49" t="e">
        <v>#DIV/0!</v>
      </c>
    </row>
    <row r="355">
      <c r="A355" s="160"/>
      <c r="B355" s="161"/>
      <c r="C355" s="161"/>
      <c r="D355" s="161"/>
      <c r="E355" s="161"/>
      <c r="F355" s="162"/>
      <c r="G355" s="161"/>
      <c r="H355" s="162"/>
      <c r="I355" s="161"/>
      <c r="J355" s="161"/>
      <c r="K355" s="161"/>
      <c r="L355" s="161"/>
      <c r="M355" s="161"/>
      <c r="N355" s="161"/>
      <c r="O355" s="161"/>
      <c r="P355" s="163"/>
      <c r="Q355" s="158"/>
      <c r="R355" s="49"/>
      <c r="S355" s="49"/>
      <c r="T355" s="49"/>
      <c r="U355" s="49"/>
      <c r="V355" s="49" t="e">
        <v>#DIV/0!</v>
      </c>
    </row>
    <row r="356">
      <c r="A356" s="160"/>
      <c r="B356" s="161"/>
      <c r="C356" s="161"/>
      <c r="D356" s="161"/>
      <c r="E356" s="161"/>
      <c r="F356" s="162"/>
      <c r="G356" s="161"/>
      <c r="H356" s="162"/>
      <c r="I356" s="161"/>
      <c r="J356" s="161"/>
      <c r="K356" s="161"/>
      <c r="L356" s="161"/>
      <c r="M356" s="161"/>
      <c r="N356" s="161"/>
      <c r="O356" s="161"/>
      <c r="P356" s="163"/>
      <c r="Q356" s="158"/>
      <c r="R356" s="49"/>
      <c r="S356" s="49"/>
      <c r="T356" s="49"/>
      <c r="U356" s="49"/>
      <c r="V356" s="49" t="e">
        <v>#DIV/0!</v>
      </c>
    </row>
    <row r="357">
      <c r="A357" s="160"/>
      <c r="B357" s="161"/>
      <c r="C357" s="161"/>
      <c r="D357" s="161"/>
      <c r="E357" s="161"/>
      <c r="F357" s="162"/>
      <c r="G357" s="161"/>
      <c r="H357" s="162"/>
      <c r="I357" s="161"/>
      <c r="J357" s="161"/>
      <c r="K357" s="161"/>
      <c r="L357" s="161"/>
      <c r="M357" s="161"/>
      <c r="N357" s="161"/>
      <c r="O357" s="161"/>
      <c r="P357" s="163"/>
      <c r="Q357" s="158"/>
      <c r="R357" s="49"/>
      <c r="S357" s="49"/>
      <c r="T357" s="49"/>
      <c r="U357" s="49"/>
      <c r="V357" s="49" t="e">
        <v>#DIV/0!</v>
      </c>
    </row>
    <row r="358">
      <c r="A358" s="160"/>
      <c r="B358" s="161"/>
      <c r="C358" s="161"/>
      <c r="D358" s="161"/>
      <c r="E358" s="161"/>
      <c r="F358" s="162"/>
      <c r="G358" s="161"/>
      <c r="H358" s="162"/>
      <c r="I358" s="161"/>
      <c r="J358" s="161"/>
      <c r="K358" s="161"/>
      <c r="L358" s="161"/>
      <c r="M358" s="161"/>
      <c r="N358" s="161"/>
      <c r="O358" s="161"/>
      <c r="P358" s="163"/>
      <c r="Q358" s="158"/>
      <c r="R358" s="49"/>
      <c r="S358" s="49"/>
      <c r="T358" s="49"/>
      <c r="U358" s="49"/>
      <c r="V358" s="49" t="e">
        <v>#DIV/0!</v>
      </c>
    </row>
    <row r="359">
      <c r="A359" s="160"/>
      <c r="B359" s="161"/>
      <c r="C359" s="161"/>
      <c r="D359" s="161"/>
      <c r="E359" s="161"/>
      <c r="F359" s="162"/>
      <c r="G359" s="161"/>
      <c r="H359" s="162"/>
      <c r="I359" s="161"/>
      <c r="J359" s="161"/>
      <c r="K359" s="161"/>
      <c r="L359" s="161"/>
      <c r="M359" s="161"/>
      <c r="N359" s="161"/>
      <c r="O359" s="161"/>
      <c r="P359" s="163"/>
      <c r="Q359" s="158"/>
      <c r="R359" s="49"/>
      <c r="S359" s="49"/>
      <c r="T359" s="49"/>
      <c r="U359" s="49"/>
      <c r="V359" s="49" t="e">
        <v>#DIV/0!</v>
      </c>
    </row>
    <row r="360">
      <c r="A360" s="160"/>
      <c r="B360" s="161"/>
      <c r="C360" s="161"/>
      <c r="D360" s="161"/>
      <c r="E360" s="161"/>
      <c r="F360" s="162"/>
      <c r="G360" s="161"/>
      <c r="H360" s="162"/>
      <c r="I360" s="161"/>
      <c r="J360" s="161"/>
      <c r="K360" s="161"/>
      <c r="L360" s="161"/>
      <c r="M360" s="161"/>
      <c r="N360" s="161"/>
      <c r="O360" s="161"/>
      <c r="P360" s="163"/>
      <c r="Q360" s="158"/>
      <c r="R360" s="157"/>
      <c r="S360" s="158"/>
      <c r="T360" s="158"/>
      <c r="U360" s="158"/>
      <c r="V360" s="158" t="e">
        <v>#DIV/0!</v>
      </c>
    </row>
    <row r="361">
      <c r="A361" s="160"/>
      <c r="B361" s="161"/>
      <c r="C361" s="161"/>
      <c r="D361" s="161"/>
      <c r="E361" s="161"/>
      <c r="F361" s="162"/>
      <c r="G361" s="161"/>
      <c r="H361" s="162"/>
      <c r="I361" s="161"/>
      <c r="J361" s="161"/>
      <c r="K361" s="161"/>
      <c r="L361" s="161"/>
      <c r="M361" s="161"/>
      <c r="N361" s="161"/>
      <c r="O361" s="161"/>
      <c r="P361" s="163"/>
      <c r="Q361" s="158"/>
      <c r="R361" s="157"/>
      <c r="S361" s="158"/>
      <c r="T361" s="158"/>
      <c r="U361" s="158"/>
      <c r="V361" s="158" t="e">
        <v>#DIV/0!</v>
      </c>
    </row>
    <row r="362">
      <c r="A362" s="160"/>
      <c r="B362" s="161"/>
      <c r="C362" s="161"/>
      <c r="D362" s="161"/>
      <c r="E362" s="161"/>
      <c r="F362" s="162"/>
      <c r="G362" s="161"/>
      <c r="H362" s="162"/>
      <c r="I362" s="161"/>
      <c r="J362" s="161"/>
      <c r="K362" s="161"/>
      <c r="L362" s="161"/>
      <c r="M362" s="161"/>
      <c r="N362" s="161"/>
      <c r="O362" s="161"/>
      <c r="P362" s="163"/>
      <c r="Q362" s="158"/>
      <c r="R362" s="157"/>
      <c r="S362" s="158"/>
      <c r="T362" s="158"/>
      <c r="U362" s="158"/>
      <c r="V362" s="158" t="e">
        <v>#DIV/0!</v>
      </c>
    </row>
    <row r="363">
      <c r="A363" s="160"/>
      <c r="B363" s="161"/>
      <c r="C363" s="161"/>
      <c r="D363" s="161"/>
      <c r="E363" s="161"/>
      <c r="F363" s="162"/>
      <c r="G363" s="161"/>
      <c r="H363" s="162"/>
      <c r="I363" s="161"/>
      <c r="J363" s="161"/>
      <c r="K363" s="161"/>
      <c r="L363" s="161"/>
      <c r="M363" s="161"/>
      <c r="N363" s="161"/>
      <c r="O363" s="161"/>
      <c r="P363" s="163"/>
      <c r="Q363" s="158"/>
      <c r="R363" s="157"/>
      <c r="S363" s="158"/>
      <c r="T363" s="158"/>
      <c r="U363" s="158"/>
      <c r="V363" s="158" t="e">
        <v>#DIV/0!</v>
      </c>
    </row>
    <row r="364">
      <c r="A364" s="160"/>
      <c r="B364" s="161"/>
      <c r="C364" s="161"/>
      <c r="D364" s="161"/>
      <c r="E364" s="161"/>
      <c r="F364" s="162"/>
      <c r="G364" s="161"/>
      <c r="H364" s="162"/>
      <c r="I364" s="161"/>
      <c r="J364" s="161"/>
      <c r="K364" s="161"/>
      <c r="L364" s="161"/>
      <c r="M364" s="161"/>
      <c r="N364" s="161"/>
      <c r="O364" s="161"/>
      <c r="P364" s="163"/>
      <c r="Q364" s="158"/>
      <c r="R364" s="157"/>
      <c r="S364" s="158"/>
      <c r="T364" s="158"/>
      <c r="U364" s="158"/>
      <c r="V364" s="158" t="e">
        <v>#DIV/0!</v>
      </c>
    </row>
    <row r="365">
      <c r="A365" s="160"/>
      <c r="B365" s="161"/>
      <c r="C365" s="161"/>
      <c r="D365" s="161"/>
      <c r="E365" s="161"/>
      <c r="F365" s="162"/>
      <c r="G365" s="161"/>
      <c r="H365" s="162"/>
      <c r="I365" s="161"/>
      <c r="J365" s="161"/>
      <c r="K365" s="161"/>
      <c r="L365" s="161"/>
      <c r="M365" s="161"/>
      <c r="N365" s="161"/>
      <c r="O365" s="161"/>
      <c r="P365" s="163"/>
      <c r="Q365" s="158"/>
      <c r="R365" s="157"/>
      <c r="S365" s="158"/>
      <c r="T365" s="158"/>
      <c r="U365" s="158"/>
      <c r="V365" s="158" t="e">
        <v>#DIV/0!</v>
      </c>
    </row>
    <row r="366">
      <c r="A366" s="160"/>
      <c r="B366" s="161"/>
      <c r="C366" s="161"/>
      <c r="D366" s="161"/>
      <c r="E366" s="161"/>
      <c r="F366" s="162"/>
      <c r="G366" s="161"/>
      <c r="H366" s="162"/>
      <c r="I366" s="161"/>
      <c r="J366" s="161"/>
      <c r="K366" s="161"/>
      <c r="L366" s="161"/>
      <c r="M366" s="161"/>
      <c r="N366" s="161"/>
      <c r="O366" s="161"/>
      <c r="P366" s="163"/>
      <c r="Q366" s="158"/>
      <c r="R366" s="49"/>
      <c r="S366" s="49"/>
      <c r="T366" s="49"/>
      <c r="U366" s="49"/>
      <c r="V366" s="49" t="e">
        <v>#DIV/0!</v>
      </c>
    </row>
    <row r="367">
      <c r="A367" s="160"/>
      <c r="B367" s="161"/>
      <c r="C367" s="161"/>
      <c r="D367" s="161"/>
      <c r="E367" s="161"/>
      <c r="F367" s="162"/>
      <c r="G367" s="161"/>
      <c r="H367" s="162"/>
      <c r="I367" s="161"/>
      <c r="J367" s="161"/>
      <c r="K367" s="161"/>
      <c r="L367" s="161"/>
      <c r="M367" s="161"/>
      <c r="N367" s="161"/>
      <c r="O367" s="161"/>
      <c r="P367" s="163"/>
      <c r="Q367" s="158"/>
      <c r="R367" s="49"/>
      <c r="S367" s="49"/>
      <c r="T367" s="49"/>
      <c r="U367" s="49"/>
      <c r="V367" s="49" t="e">
        <v>#DIV/0!</v>
      </c>
    </row>
    <row r="368">
      <c r="A368" s="160"/>
      <c r="B368" s="161"/>
      <c r="C368" s="161"/>
      <c r="D368" s="161"/>
      <c r="E368" s="161"/>
      <c r="F368" s="162"/>
      <c r="G368" s="161"/>
      <c r="H368" s="162"/>
      <c r="I368" s="161"/>
      <c r="J368" s="161"/>
      <c r="K368" s="161"/>
      <c r="L368" s="161"/>
      <c r="M368" s="161"/>
      <c r="N368" s="161"/>
      <c r="O368" s="161"/>
      <c r="P368" s="163"/>
      <c r="Q368" s="158"/>
      <c r="R368" s="49"/>
      <c r="S368" s="49"/>
      <c r="T368" s="49"/>
      <c r="U368" s="49"/>
      <c r="V368" s="49" t="e">
        <v>#DIV/0!</v>
      </c>
    </row>
    <row r="369">
      <c r="A369" s="160"/>
      <c r="B369" s="161"/>
      <c r="C369" s="161"/>
      <c r="D369" s="161"/>
      <c r="E369" s="161"/>
      <c r="F369" s="162"/>
      <c r="G369" s="161"/>
      <c r="H369" s="162"/>
      <c r="I369" s="161"/>
      <c r="J369" s="161"/>
      <c r="K369" s="161"/>
      <c r="L369" s="161"/>
      <c r="M369" s="161"/>
      <c r="N369" s="161"/>
      <c r="O369" s="161"/>
      <c r="P369" s="163"/>
      <c r="Q369" s="158"/>
      <c r="R369" s="49"/>
      <c r="S369" s="49"/>
      <c r="T369" s="49"/>
      <c r="U369" s="49"/>
      <c r="V369" s="49" t="e">
        <v>#DIV/0!</v>
      </c>
    </row>
    <row r="370">
      <c r="A370" s="160"/>
      <c r="B370" s="161"/>
      <c r="C370" s="161"/>
      <c r="D370" s="161"/>
      <c r="E370" s="161"/>
      <c r="F370" s="162"/>
      <c r="G370" s="161"/>
      <c r="H370" s="162"/>
      <c r="I370" s="161"/>
      <c r="J370" s="161"/>
      <c r="K370" s="163"/>
      <c r="L370" s="161"/>
      <c r="M370" s="163"/>
      <c r="N370" s="161"/>
      <c r="O370" s="161"/>
      <c r="P370" s="163"/>
      <c r="Q370" s="158"/>
      <c r="R370" s="49"/>
      <c r="S370" s="49"/>
      <c r="T370" s="49"/>
      <c r="U370" s="49"/>
      <c r="V370" s="49" t="e">
        <v>#DIV/0!</v>
      </c>
    </row>
    <row r="371">
      <c r="A371" s="160"/>
      <c r="B371" s="161"/>
      <c r="C371" s="161"/>
      <c r="D371" s="161"/>
      <c r="E371" s="161"/>
      <c r="F371" s="162"/>
      <c r="G371" s="161"/>
      <c r="H371" s="162"/>
      <c r="I371" s="161"/>
      <c r="J371" s="161"/>
      <c r="K371" s="161"/>
      <c r="L371" s="161"/>
      <c r="M371" s="161"/>
      <c r="N371" s="161"/>
      <c r="O371" s="161"/>
      <c r="P371" s="163"/>
      <c r="Q371" s="158"/>
      <c r="R371" s="49"/>
      <c r="S371" s="49"/>
      <c r="T371" s="49"/>
      <c r="U371" s="49"/>
      <c r="V371" s="49" t="e">
        <v>#DIV/0!</v>
      </c>
    </row>
    <row r="372">
      <c r="A372" s="160"/>
      <c r="B372" s="161"/>
      <c r="C372" s="161"/>
      <c r="D372" s="161"/>
      <c r="E372" s="161"/>
      <c r="F372" s="162"/>
      <c r="G372" s="161"/>
      <c r="H372" s="162"/>
      <c r="I372" s="161"/>
      <c r="J372" s="161"/>
      <c r="K372" s="163"/>
      <c r="L372" s="161"/>
      <c r="M372" s="163"/>
      <c r="N372" s="161"/>
      <c r="O372" s="161"/>
      <c r="P372" s="163"/>
      <c r="Q372" s="158"/>
      <c r="R372" s="49"/>
      <c r="S372" s="49"/>
      <c r="T372" s="49"/>
      <c r="U372" s="49"/>
      <c r="V372" s="49" t="e">
        <v>#DIV/0!</v>
      </c>
    </row>
    <row r="373">
      <c r="A373" s="160"/>
      <c r="B373" s="161"/>
      <c r="C373" s="161"/>
      <c r="D373" s="161"/>
      <c r="E373" s="161"/>
      <c r="F373" s="162"/>
      <c r="G373" s="161"/>
      <c r="H373" s="162"/>
      <c r="I373" s="161"/>
      <c r="J373" s="161"/>
      <c r="K373" s="161"/>
      <c r="L373" s="161"/>
      <c r="M373" s="161"/>
      <c r="N373" s="161"/>
      <c r="O373" s="161"/>
      <c r="P373" s="163"/>
      <c r="Q373" s="158"/>
      <c r="R373" s="157"/>
      <c r="S373" s="158"/>
      <c r="T373" s="158"/>
      <c r="U373" s="158"/>
      <c r="V373" s="158" t="e">
        <v>#DIV/0!</v>
      </c>
    </row>
    <row r="374">
      <c r="A374" s="160"/>
      <c r="B374" s="161"/>
      <c r="C374" s="161"/>
      <c r="D374" s="161"/>
      <c r="E374" s="161"/>
      <c r="F374" s="162"/>
      <c r="G374" s="161"/>
      <c r="H374" s="162"/>
      <c r="I374" s="161"/>
      <c r="J374" s="161"/>
      <c r="K374" s="161"/>
      <c r="L374" s="161"/>
      <c r="M374" s="161"/>
      <c r="N374" s="161"/>
      <c r="O374" s="161"/>
      <c r="P374" s="163"/>
      <c r="Q374" s="158"/>
      <c r="R374" s="157"/>
      <c r="S374" s="158"/>
      <c r="T374" s="158"/>
      <c r="U374" s="158"/>
      <c r="V374" s="158" t="e">
        <v>#DIV/0!</v>
      </c>
    </row>
    <row r="375">
      <c r="A375" s="160"/>
      <c r="B375" s="161"/>
      <c r="C375" s="161"/>
      <c r="D375" s="161"/>
      <c r="E375" s="161"/>
      <c r="F375" s="162"/>
      <c r="G375" s="161"/>
      <c r="H375" s="162"/>
      <c r="I375" s="161"/>
      <c r="J375" s="161"/>
      <c r="K375" s="161"/>
      <c r="L375" s="161"/>
      <c r="M375" s="161"/>
      <c r="N375" s="161"/>
      <c r="O375" s="161"/>
      <c r="P375" s="163"/>
      <c r="Q375" s="158"/>
      <c r="R375" s="157"/>
      <c r="S375" s="158"/>
      <c r="T375" s="158"/>
      <c r="U375" s="158"/>
      <c r="V375" s="158" t="e">
        <v>#DIV/0!</v>
      </c>
    </row>
    <row r="376">
      <c r="A376" s="160"/>
      <c r="B376" s="161"/>
      <c r="C376" s="161"/>
      <c r="D376" s="161"/>
      <c r="E376" s="161"/>
      <c r="F376" s="162"/>
      <c r="G376" s="161"/>
      <c r="H376" s="162"/>
      <c r="I376" s="161"/>
      <c r="J376" s="161"/>
      <c r="K376" s="161"/>
      <c r="L376" s="161"/>
      <c r="M376" s="161"/>
      <c r="N376" s="161"/>
      <c r="O376" s="161"/>
      <c r="P376" s="163"/>
      <c r="Q376" s="158"/>
      <c r="R376" s="157"/>
      <c r="S376" s="158"/>
      <c r="T376" s="158"/>
      <c r="U376" s="158"/>
      <c r="V376" s="158" t="e">
        <v>#DIV/0!</v>
      </c>
    </row>
    <row r="377">
      <c r="A377" s="160"/>
      <c r="B377" s="161"/>
      <c r="C377" s="161"/>
      <c r="D377" s="161"/>
      <c r="E377" s="161"/>
      <c r="F377" s="162"/>
      <c r="G377" s="161"/>
      <c r="H377" s="162"/>
      <c r="I377" s="161"/>
      <c r="J377" s="161"/>
      <c r="K377" s="161"/>
      <c r="L377" s="161"/>
      <c r="M377" s="161"/>
      <c r="N377" s="161"/>
      <c r="O377" s="161"/>
      <c r="P377" s="163"/>
      <c r="Q377" s="158"/>
      <c r="R377" s="157"/>
      <c r="S377" s="158"/>
      <c r="T377" s="158"/>
      <c r="U377" s="158"/>
      <c r="V377" s="158" t="e">
        <v>#DIV/0!</v>
      </c>
    </row>
    <row r="378">
      <c r="A378" s="160"/>
      <c r="B378" s="161"/>
      <c r="C378" s="161"/>
      <c r="D378" s="161"/>
      <c r="E378" s="161"/>
      <c r="F378" s="162"/>
      <c r="G378" s="161"/>
      <c r="H378" s="162"/>
      <c r="I378" s="161"/>
      <c r="J378" s="161"/>
      <c r="K378" s="161"/>
      <c r="L378" s="161"/>
      <c r="M378" s="161"/>
      <c r="N378" s="161"/>
      <c r="O378" s="161"/>
      <c r="P378" s="163"/>
      <c r="Q378" s="158"/>
      <c r="R378" s="157"/>
      <c r="S378" s="158"/>
      <c r="T378" s="158"/>
      <c r="U378" s="158"/>
      <c r="V378" s="158" t="e">
        <v>#DIV/0!</v>
      </c>
    </row>
    <row r="379">
      <c r="A379" s="160"/>
      <c r="B379" s="161"/>
      <c r="C379" s="161"/>
      <c r="D379" s="161"/>
      <c r="E379" s="161"/>
      <c r="F379" s="162"/>
      <c r="G379" s="161"/>
      <c r="H379" s="162"/>
      <c r="I379" s="161"/>
      <c r="J379" s="161"/>
      <c r="K379" s="161"/>
      <c r="L379" s="161"/>
      <c r="M379" s="161"/>
      <c r="N379" s="161"/>
      <c r="O379" s="161"/>
      <c r="P379" s="163"/>
      <c r="Q379" s="158"/>
      <c r="R379" s="49"/>
      <c r="S379" s="49"/>
      <c r="T379" s="49"/>
      <c r="U379" s="49"/>
      <c r="V379" s="49" t="e">
        <v>#DIV/0!</v>
      </c>
    </row>
    <row r="380">
      <c r="A380" s="160"/>
      <c r="B380" s="161"/>
      <c r="C380" s="161"/>
      <c r="D380" s="161"/>
      <c r="E380" s="161"/>
      <c r="F380" s="162"/>
      <c r="G380" s="161"/>
      <c r="H380" s="162"/>
      <c r="I380" s="161"/>
      <c r="J380" s="161"/>
      <c r="K380" s="161"/>
      <c r="L380" s="161"/>
      <c r="M380" s="161"/>
      <c r="N380" s="161"/>
      <c r="O380" s="161"/>
      <c r="P380" s="163"/>
      <c r="Q380" s="158"/>
      <c r="R380" s="157"/>
      <c r="S380" s="158"/>
      <c r="T380" s="158"/>
      <c r="U380" s="158"/>
      <c r="V380" s="158" t="e">
        <v>#DIV/0!</v>
      </c>
    </row>
    <row r="381">
      <c r="A381" s="160"/>
      <c r="B381" s="161"/>
      <c r="C381" s="161"/>
      <c r="D381" s="161"/>
      <c r="E381" s="161"/>
      <c r="F381" s="162"/>
      <c r="G381" s="161"/>
      <c r="H381" s="162"/>
      <c r="I381" s="161"/>
      <c r="J381" s="161"/>
      <c r="K381" s="161"/>
      <c r="L381" s="161"/>
      <c r="M381" s="161"/>
      <c r="N381" s="161"/>
      <c r="O381" s="161"/>
      <c r="P381" s="163"/>
      <c r="Q381" s="158"/>
      <c r="R381" s="157"/>
      <c r="S381" s="158"/>
      <c r="T381" s="158"/>
      <c r="U381" s="158"/>
      <c r="V381" s="158" t="e">
        <v>#DIV/0!</v>
      </c>
    </row>
    <row r="382">
      <c r="A382" s="160"/>
      <c r="B382" s="161"/>
      <c r="C382" s="161"/>
      <c r="D382" s="161"/>
      <c r="E382" s="161"/>
      <c r="F382" s="162"/>
      <c r="G382" s="161"/>
      <c r="H382" s="162"/>
      <c r="I382" s="161"/>
      <c r="J382" s="161"/>
      <c r="K382" s="161"/>
      <c r="L382" s="161"/>
      <c r="M382" s="161"/>
      <c r="N382" s="161"/>
      <c r="O382" s="161"/>
      <c r="P382" s="163"/>
      <c r="Q382" s="158"/>
      <c r="R382" s="157"/>
      <c r="S382" s="158"/>
      <c r="T382" s="158"/>
      <c r="U382" s="158"/>
      <c r="V382" s="158" t="e">
        <v>#DIV/0!</v>
      </c>
    </row>
    <row r="383">
      <c r="A383" s="160"/>
      <c r="B383" s="161"/>
      <c r="C383" s="161"/>
      <c r="D383" s="161"/>
      <c r="E383" s="161"/>
      <c r="F383" s="162"/>
      <c r="G383" s="161"/>
      <c r="H383" s="162"/>
      <c r="I383" s="161"/>
      <c r="J383" s="161"/>
      <c r="K383" s="161"/>
      <c r="L383" s="161"/>
      <c r="M383" s="161"/>
      <c r="N383" s="161"/>
      <c r="O383" s="161"/>
      <c r="P383" s="163"/>
      <c r="Q383" s="158"/>
      <c r="R383" s="157"/>
      <c r="S383" s="158"/>
      <c r="T383" s="158"/>
      <c r="U383" s="158"/>
      <c r="V383" s="158" t="e">
        <v>#DIV/0!</v>
      </c>
    </row>
    <row r="384">
      <c r="A384" s="160"/>
      <c r="B384" s="161"/>
      <c r="C384" s="161"/>
      <c r="D384" s="161"/>
      <c r="E384" s="161"/>
      <c r="F384" s="162"/>
      <c r="G384" s="161"/>
      <c r="H384" s="162"/>
      <c r="I384" s="161"/>
      <c r="J384" s="161"/>
      <c r="K384" s="161"/>
      <c r="L384" s="161"/>
      <c r="M384" s="161"/>
      <c r="N384" s="161"/>
      <c r="O384" s="161"/>
      <c r="P384" s="163"/>
      <c r="Q384" s="158"/>
      <c r="R384" s="157"/>
      <c r="S384" s="158"/>
      <c r="T384" s="158"/>
      <c r="U384" s="158"/>
      <c r="V384" s="158" t="e">
        <v>#DIV/0!</v>
      </c>
    </row>
    <row r="385">
      <c r="A385" s="160"/>
      <c r="B385" s="161"/>
      <c r="C385" s="161"/>
      <c r="D385" s="161"/>
      <c r="E385" s="161"/>
      <c r="F385" s="162"/>
      <c r="G385" s="161"/>
      <c r="H385" s="162"/>
      <c r="I385" s="161"/>
      <c r="J385" s="161"/>
      <c r="K385" s="161"/>
      <c r="L385" s="161"/>
      <c r="M385" s="161"/>
      <c r="N385" s="161"/>
      <c r="O385" s="161"/>
      <c r="P385" s="163"/>
      <c r="Q385" s="158"/>
      <c r="R385" s="157"/>
      <c r="S385" s="158"/>
      <c r="T385" s="158"/>
      <c r="U385" s="158"/>
      <c r="V385" s="158" t="e">
        <v>#DIV/0!</v>
      </c>
    </row>
    <row r="386">
      <c r="A386" s="160"/>
      <c r="B386" s="161"/>
      <c r="C386" s="161"/>
      <c r="D386" s="161"/>
      <c r="E386" s="161"/>
      <c r="F386" s="162"/>
      <c r="G386" s="161"/>
      <c r="H386" s="162"/>
      <c r="I386" s="161"/>
      <c r="J386" s="161"/>
      <c r="K386" s="161"/>
      <c r="L386" s="161"/>
      <c r="M386" s="161"/>
      <c r="N386" s="161"/>
      <c r="O386" s="161"/>
      <c r="P386" s="163"/>
      <c r="Q386" s="158"/>
      <c r="R386" s="157"/>
      <c r="S386" s="158"/>
      <c r="T386" s="158"/>
      <c r="U386" s="158"/>
      <c r="V386" s="158" t="e">
        <v>#DIV/0!</v>
      </c>
    </row>
    <row r="387">
      <c r="A387" s="160"/>
      <c r="B387" s="161"/>
      <c r="C387" s="161"/>
      <c r="D387" s="161"/>
      <c r="E387" s="161"/>
      <c r="F387" s="162"/>
      <c r="G387" s="161"/>
      <c r="H387" s="162"/>
      <c r="I387" s="161"/>
      <c r="J387" s="161"/>
      <c r="K387" s="161"/>
      <c r="L387" s="161"/>
      <c r="M387" s="161"/>
      <c r="N387" s="161"/>
      <c r="O387" s="161"/>
      <c r="P387" s="163"/>
      <c r="Q387" s="158"/>
      <c r="R387" s="157"/>
      <c r="S387" s="158"/>
      <c r="T387" s="158"/>
      <c r="U387" s="158"/>
      <c r="V387" s="158" t="e">
        <v>#DIV/0!</v>
      </c>
    </row>
    <row r="388">
      <c r="A388" s="160"/>
      <c r="B388" s="161"/>
      <c r="C388" s="161"/>
      <c r="D388" s="161"/>
      <c r="E388" s="161"/>
      <c r="F388" s="162"/>
      <c r="G388" s="161"/>
      <c r="H388" s="162"/>
      <c r="I388" s="161"/>
      <c r="J388" s="161"/>
      <c r="K388" s="161"/>
      <c r="L388" s="161"/>
      <c r="M388" s="161"/>
      <c r="N388" s="161"/>
      <c r="O388" s="161"/>
      <c r="P388" s="163"/>
      <c r="Q388" s="158"/>
      <c r="R388" s="157"/>
      <c r="S388" s="158"/>
      <c r="T388" s="158"/>
      <c r="U388" s="158"/>
      <c r="V388" s="158" t="e">
        <v>#DIV/0!</v>
      </c>
    </row>
    <row r="389">
      <c r="A389" s="160"/>
      <c r="B389" s="161"/>
      <c r="C389" s="161"/>
      <c r="D389" s="161"/>
      <c r="E389" s="161"/>
      <c r="F389" s="162"/>
      <c r="G389" s="161"/>
      <c r="H389" s="162"/>
      <c r="I389" s="161"/>
      <c r="J389" s="161"/>
      <c r="K389" s="161"/>
      <c r="L389" s="161"/>
      <c r="M389" s="161"/>
      <c r="N389" s="161"/>
      <c r="O389" s="161"/>
      <c r="P389" s="163"/>
      <c r="Q389" s="158"/>
      <c r="R389" s="157"/>
      <c r="S389" s="158"/>
      <c r="T389" s="158"/>
      <c r="U389" s="158"/>
      <c r="V389" s="158" t="e">
        <v>#DIV/0!</v>
      </c>
    </row>
    <row r="390">
      <c r="A390" s="160"/>
      <c r="B390" s="161"/>
      <c r="C390" s="161"/>
      <c r="D390" s="161"/>
      <c r="E390" s="161"/>
      <c r="F390" s="162"/>
      <c r="G390" s="161"/>
      <c r="H390" s="162"/>
      <c r="I390" s="161"/>
      <c r="J390" s="161"/>
      <c r="K390" s="161"/>
      <c r="L390" s="161"/>
      <c r="M390" s="161"/>
      <c r="N390" s="161"/>
      <c r="O390" s="161"/>
      <c r="P390" s="163"/>
      <c r="Q390" s="158"/>
      <c r="R390" s="157"/>
      <c r="S390" s="158"/>
      <c r="T390" s="158"/>
      <c r="U390" s="158"/>
      <c r="V390" s="158" t="e">
        <v>#DIV/0!</v>
      </c>
    </row>
    <row r="391">
      <c r="A391" s="160"/>
      <c r="B391" s="161"/>
      <c r="C391" s="161"/>
      <c r="D391" s="161"/>
      <c r="E391" s="161"/>
      <c r="F391" s="162"/>
      <c r="G391" s="161"/>
      <c r="H391" s="162"/>
      <c r="I391" s="161"/>
      <c r="J391" s="161"/>
      <c r="K391" s="161"/>
      <c r="L391" s="161"/>
      <c r="M391" s="161"/>
      <c r="N391" s="161"/>
      <c r="O391" s="161"/>
      <c r="P391" s="163"/>
      <c r="Q391" s="158"/>
      <c r="R391" s="157"/>
      <c r="S391" s="158"/>
      <c r="T391" s="158"/>
      <c r="U391" s="158"/>
      <c r="V391" s="158" t="e">
        <v>#DIV/0!</v>
      </c>
    </row>
    <row r="392">
      <c r="A392" s="160"/>
      <c r="B392" s="161"/>
      <c r="C392" s="161"/>
      <c r="D392" s="161"/>
      <c r="E392" s="161"/>
      <c r="F392" s="162"/>
      <c r="G392" s="161"/>
      <c r="H392" s="162"/>
      <c r="I392" s="161"/>
      <c r="J392" s="161"/>
      <c r="K392" s="161"/>
      <c r="L392" s="161"/>
      <c r="M392" s="161"/>
      <c r="N392" s="161"/>
      <c r="O392" s="161"/>
      <c r="P392" s="163"/>
      <c r="Q392" s="158"/>
      <c r="R392" s="157"/>
      <c r="S392" s="158"/>
      <c r="T392" s="158"/>
      <c r="U392" s="158"/>
      <c r="V392" s="158" t="e">
        <v>#DIV/0!</v>
      </c>
    </row>
    <row r="393">
      <c r="A393" s="160"/>
      <c r="B393" s="161"/>
      <c r="C393" s="161"/>
      <c r="D393" s="161"/>
      <c r="E393" s="161"/>
      <c r="F393" s="162"/>
      <c r="G393" s="161"/>
      <c r="H393" s="162"/>
      <c r="I393" s="161"/>
      <c r="J393" s="161"/>
      <c r="K393" s="161"/>
      <c r="L393" s="161"/>
      <c r="M393" s="161"/>
      <c r="N393" s="161"/>
      <c r="O393" s="161"/>
      <c r="P393" s="163"/>
      <c r="Q393" s="158"/>
      <c r="R393" s="157"/>
      <c r="S393" s="158"/>
      <c r="T393" s="158"/>
      <c r="U393" s="158"/>
      <c r="V393" s="158" t="e">
        <v>#DIV/0!</v>
      </c>
    </row>
    <row r="394">
      <c r="A394" s="160"/>
      <c r="B394" s="161"/>
      <c r="C394" s="161"/>
      <c r="D394" s="161"/>
      <c r="E394" s="161"/>
      <c r="F394" s="162"/>
      <c r="G394" s="161"/>
      <c r="H394" s="162"/>
      <c r="I394" s="161"/>
      <c r="J394" s="161"/>
      <c r="K394" s="161"/>
      <c r="L394" s="161"/>
      <c r="M394" s="161"/>
      <c r="N394" s="161"/>
      <c r="O394" s="161"/>
      <c r="P394" s="163"/>
      <c r="Q394" s="158"/>
      <c r="R394" s="157"/>
      <c r="S394" s="158"/>
      <c r="T394" s="158"/>
      <c r="U394" s="158"/>
      <c r="V394" s="158" t="e">
        <v>#DIV/0!</v>
      </c>
    </row>
    <row r="395">
      <c r="A395" s="160"/>
      <c r="B395" s="161"/>
      <c r="C395" s="161"/>
      <c r="D395" s="161"/>
      <c r="E395" s="161"/>
      <c r="F395" s="162"/>
      <c r="G395" s="161"/>
      <c r="H395" s="162"/>
      <c r="I395" s="161"/>
      <c r="J395" s="161"/>
      <c r="K395" s="161"/>
      <c r="L395" s="161"/>
      <c r="M395" s="161"/>
      <c r="N395" s="161"/>
      <c r="O395" s="161"/>
      <c r="P395" s="163"/>
      <c r="Q395" s="158"/>
      <c r="R395" s="157"/>
      <c r="S395" s="158"/>
      <c r="T395" s="158"/>
      <c r="U395" s="158"/>
      <c r="V395" s="158" t="e">
        <v>#DIV/0!</v>
      </c>
    </row>
    <row r="396">
      <c r="A396" s="160"/>
      <c r="B396" s="161"/>
      <c r="C396" s="161"/>
      <c r="D396" s="161"/>
      <c r="E396" s="161"/>
      <c r="F396" s="162"/>
      <c r="G396" s="161"/>
      <c r="H396" s="162"/>
      <c r="I396" s="161"/>
      <c r="J396" s="161"/>
      <c r="K396" s="161"/>
      <c r="L396" s="161"/>
      <c r="M396" s="161"/>
      <c r="N396" s="161"/>
      <c r="O396" s="161"/>
      <c r="P396" s="163"/>
      <c r="Q396" s="158"/>
      <c r="R396" s="157"/>
      <c r="S396" s="158"/>
      <c r="T396" s="158"/>
      <c r="U396" s="158"/>
      <c r="V396" s="158" t="e">
        <v>#DIV/0!</v>
      </c>
    </row>
    <row r="397">
      <c r="A397" s="160"/>
      <c r="B397" s="161"/>
      <c r="C397" s="161"/>
      <c r="D397" s="161"/>
      <c r="E397" s="161"/>
      <c r="F397" s="162"/>
      <c r="G397" s="161"/>
      <c r="H397" s="162"/>
      <c r="I397" s="161"/>
      <c r="J397" s="161"/>
      <c r="K397" s="161"/>
      <c r="L397" s="161"/>
      <c r="M397" s="161"/>
      <c r="N397" s="161"/>
      <c r="O397" s="161"/>
      <c r="P397" s="163"/>
      <c r="Q397" s="158"/>
      <c r="R397" s="157"/>
      <c r="S397" s="158"/>
      <c r="T397" s="158"/>
      <c r="U397" s="158"/>
      <c r="V397" s="158" t="e">
        <v>#DIV/0!</v>
      </c>
    </row>
    <row r="398">
      <c r="A398" s="160"/>
      <c r="B398" s="161"/>
      <c r="C398" s="161"/>
      <c r="D398" s="161"/>
      <c r="E398" s="161"/>
      <c r="F398" s="162"/>
      <c r="G398" s="161"/>
      <c r="H398" s="162"/>
      <c r="I398" s="161"/>
      <c r="J398" s="161"/>
      <c r="K398" s="161"/>
      <c r="L398" s="161"/>
      <c r="M398" s="161"/>
      <c r="N398" s="161"/>
      <c r="O398" s="161"/>
      <c r="P398" s="163"/>
      <c r="Q398" s="158"/>
      <c r="R398" s="157"/>
      <c r="S398" s="158"/>
      <c r="T398" s="158"/>
      <c r="U398" s="158"/>
      <c r="V398" s="158" t="e">
        <v>#DIV/0!</v>
      </c>
    </row>
    <row r="399">
      <c r="A399" s="160"/>
      <c r="B399" s="161"/>
      <c r="C399" s="161"/>
      <c r="D399" s="161"/>
      <c r="E399" s="161"/>
      <c r="F399" s="162"/>
      <c r="G399" s="161"/>
      <c r="H399" s="162"/>
      <c r="I399" s="161"/>
      <c r="J399" s="161"/>
      <c r="K399" s="161"/>
      <c r="L399" s="161"/>
      <c r="M399" s="161"/>
      <c r="N399" s="161"/>
      <c r="O399" s="161"/>
      <c r="P399" s="163"/>
      <c r="Q399" s="158"/>
      <c r="R399" s="157"/>
      <c r="S399" s="158"/>
      <c r="T399" s="158"/>
      <c r="U399" s="158"/>
      <c r="V399" s="158" t="e">
        <v>#DIV/0!</v>
      </c>
    </row>
    <row r="400">
      <c r="A400" s="160"/>
      <c r="B400" s="161"/>
      <c r="C400" s="161"/>
      <c r="D400" s="161"/>
      <c r="E400" s="161"/>
      <c r="F400" s="162"/>
      <c r="G400" s="161"/>
      <c r="H400" s="162"/>
      <c r="I400" s="161"/>
      <c r="J400" s="161"/>
      <c r="K400" s="161"/>
      <c r="L400" s="161"/>
      <c r="M400" s="161"/>
      <c r="N400" s="161"/>
      <c r="O400" s="161"/>
      <c r="P400" s="163"/>
      <c r="Q400" s="158"/>
      <c r="R400" s="157"/>
      <c r="S400" s="158"/>
      <c r="T400" s="158"/>
      <c r="U400" s="158"/>
      <c r="V400" s="158" t="e">
        <v>#DIV/0!</v>
      </c>
    </row>
    <row r="401">
      <c r="A401" s="160"/>
      <c r="B401" s="161"/>
      <c r="C401" s="161"/>
      <c r="D401" s="161"/>
      <c r="E401" s="161"/>
      <c r="F401" s="162"/>
      <c r="G401" s="161"/>
      <c r="H401" s="162"/>
      <c r="I401" s="161"/>
      <c r="J401" s="161"/>
      <c r="K401" s="161"/>
      <c r="L401" s="161"/>
      <c r="M401" s="161"/>
      <c r="N401" s="161"/>
      <c r="O401" s="161"/>
      <c r="P401" s="163"/>
      <c r="Q401" s="158"/>
      <c r="R401" s="157"/>
      <c r="S401" s="158"/>
      <c r="T401" s="158"/>
      <c r="U401" s="158"/>
      <c r="V401" s="158" t="e">
        <v>#DIV/0!</v>
      </c>
    </row>
    <row r="402">
      <c r="A402" s="160"/>
      <c r="B402" s="161"/>
      <c r="C402" s="161"/>
      <c r="D402" s="161"/>
      <c r="E402" s="161"/>
      <c r="F402" s="162"/>
      <c r="G402" s="161"/>
      <c r="H402" s="162"/>
      <c r="I402" s="161"/>
      <c r="J402" s="161"/>
      <c r="K402" s="161"/>
      <c r="L402" s="161"/>
      <c r="M402" s="161"/>
      <c r="N402" s="161"/>
      <c r="O402" s="161"/>
      <c r="P402" s="163"/>
      <c r="Q402" s="158"/>
      <c r="R402" s="157"/>
      <c r="S402" s="158"/>
      <c r="T402" s="158"/>
      <c r="U402" s="158"/>
      <c r="V402" s="158" t="e">
        <v>#DIV/0!</v>
      </c>
    </row>
    <row r="403">
      <c r="A403" s="160"/>
      <c r="B403" s="161"/>
      <c r="C403" s="161"/>
      <c r="D403" s="161"/>
      <c r="E403" s="161"/>
      <c r="F403" s="162"/>
      <c r="G403" s="161"/>
      <c r="H403" s="162"/>
      <c r="I403" s="161"/>
      <c r="J403" s="161"/>
      <c r="K403" s="161"/>
      <c r="L403" s="161"/>
      <c r="M403" s="161"/>
      <c r="N403" s="161"/>
      <c r="O403" s="161"/>
      <c r="P403" s="163"/>
      <c r="Q403" s="158"/>
      <c r="R403" s="157"/>
      <c r="S403" s="158"/>
      <c r="T403" s="158"/>
      <c r="U403" s="158"/>
      <c r="V403" s="158" t="e">
        <v>#DIV/0!</v>
      </c>
    </row>
    <row r="404">
      <c r="A404" s="160"/>
      <c r="B404" s="161"/>
      <c r="C404" s="161"/>
      <c r="D404" s="161"/>
      <c r="E404" s="161"/>
      <c r="F404" s="162"/>
      <c r="G404" s="161"/>
      <c r="H404" s="162"/>
      <c r="I404" s="161"/>
      <c r="J404" s="161"/>
      <c r="K404" s="161"/>
      <c r="L404" s="161"/>
      <c r="M404" s="161"/>
      <c r="N404" s="161"/>
      <c r="O404" s="161"/>
      <c r="P404" s="163"/>
      <c r="Q404" s="158"/>
      <c r="R404" s="157"/>
      <c r="S404" s="158"/>
      <c r="T404" s="158"/>
      <c r="U404" s="158"/>
      <c r="V404" s="158" t="e">
        <v>#DIV/0!</v>
      </c>
    </row>
    <row r="405">
      <c r="A405" s="160"/>
      <c r="B405" s="161"/>
      <c r="C405" s="161"/>
      <c r="D405" s="161"/>
      <c r="E405" s="161"/>
      <c r="F405" s="162"/>
      <c r="G405" s="161"/>
      <c r="H405" s="162"/>
      <c r="I405" s="161"/>
      <c r="J405" s="161"/>
      <c r="K405" s="161"/>
      <c r="L405" s="161"/>
      <c r="M405" s="161"/>
      <c r="N405" s="161"/>
      <c r="O405" s="161"/>
      <c r="P405" s="163"/>
      <c r="Q405" s="158"/>
      <c r="R405" s="157"/>
      <c r="S405" s="158"/>
      <c r="T405" s="158"/>
      <c r="U405" s="158"/>
      <c r="V405" s="158" t="e">
        <v>#DIV/0!</v>
      </c>
    </row>
    <row r="406">
      <c r="A406" s="160"/>
      <c r="B406" s="161"/>
      <c r="C406" s="161"/>
      <c r="D406" s="161"/>
      <c r="E406" s="161"/>
      <c r="F406" s="162"/>
      <c r="G406" s="161"/>
      <c r="H406" s="162"/>
      <c r="I406" s="161"/>
      <c r="J406" s="161"/>
      <c r="K406" s="161"/>
      <c r="L406" s="161"/>
      <c r="M406" s="161"/>
      <c r="N406" s="161"/>
      <c r="O406" s="161"/>
      <c r="P406" s="163"/>
      <c r="Q406" s="158"/>
      <c r="R406" s="157"/>
      <c r="S406" s="158"/>
      <c r="T406" s="158"/>
      <c r="U406" s="158"/>
      <c r="V406" s="158" t="e">
        <v>#DIV/0!</v>
      </c>
    </row>
    <row r="407">
      <c r="A407" s="160"/>
      <c r="B407" s="161"/>
      <c r="C407" s="161"/>
      <c r="D407" s="161"/>
      <c r="E407" s="161"/>
      <c r="F407" s="162"/>
      <c r="G407" s="161"/>
      <c r="H407" s="162"/>
      <c r="I407" s="161"/>
      <c r="J407" s="161"/>
      <c r="K407" s="161"/>
      <c r="L407" s="161"/>
      <c r="M407" s="161"/>
      <c r="N407" s="161"/>
      <c r="O407" s="161"/>
      <c r="P407" s="163"/>
      <c r="Q407" s="158"/>
      <c r="R407" s="157"/>
      <c r="S407" s="158"/>
      <c r="T407" s="158"/>
      <c r="U407" s="158"/>
      <c r="V407" s="158" t="e">
        <v>#DIV/0!</v>
      </c>
    </row>
    <row r="408">
      <c r="A408" s="160"/>
      <c r="B408" s="161"/>
      <c r="C408" s="161"/>
      <c r="D408" s="161"/>
      <c r="E408" s="161"/>
      <c r="F408" s="162"/>
      <c r="G408" s="161"/>
      <c r="H408" s="162"/>
      <c r="I408" s="161"/>
      <c r="J408" s="161"/>
      <c r="K408" s="161"/>
      <c r="L408" s="161"/>
      <c r="M408" s="161"/>
      <c r="N408" s="161"/>
      <c r="O408" s="161"/>
      <c r="P408" s="163"/>
      <c r="Q408" s="158"/>
      <c r="R408" s="157"/>
      <c r="S408" s="158"/>
      <c r="T408" s="158"/>
      <c r="U408" s="158"/>
      <c r="V408" s="158" t="e">
        <v>#DIV/0!</v>
      </c>
    </row>
    <row r="409">
      <c r="A409" s="160"/>
      <c r="B409" s="161"/>
      <c r="C409" s="161"/>
      <c r="D409" s="161"/>
      <c r="E409" s="161"/>
      <c r="F409" s="162"/>
      <c r="G409" s="161"/>
      <c r="H409" s="162"/>
      <c r="I409" s="161"/>
      <c r="J409" s="161"/>
      <c r="K409" s="161"/>
      <c r="L409" s="161"/>
      <c r="M409" s="161"/>
      <c r="N409" s="161"/>
      <c r="O409" s="161"/>
      <c r="P409" s="163"/>
      <c r="Q409" s="158"/>
      <c r="R409" s="157"/>
      <c r="S409" s="158"/>
      <c r="T409" s="158"/>
      <c r="U409" s="158"/>
      <c r="V409" s="158" t="e">
        <v>#DIV/0!</v>
      </c>
    </row>
    <row r="410">
      <c r="A410" s="160"/>
      <c r="B410" s="161"/>
      <c r="C410" s="161"/>
      <c r="D410" s="161"/>
      <c r="E410" s="161"/>
      <c r="F410" s="162"/>
      <c r="G410" s="161"/>
      <c r="H410" s="162"/>
      <c r="I410" s="161"/>
      <c r="J410" s="161"/>
      <c r="K410" s="161"/>
      <c r="L410" s="161"/>
      <c r="M410" s="161"/>
      <c r="N410" s="161"/>
      <c r="O410" s="161"/>
      <c r="P410" s="163"/>
      <c r="Q410" s="158"/>
      <c r="R410" s="49"/>
      <c r="S410" s="49"/>
      <c r="T410" s="49"/>
      <c r="U410" s="49"/>
      <c r="V410" s="49" t="e">
        <v>#DIV/0!</v>
      </c>
    </row>
    <row r="411">
      <c r="A411" s="160"/>
      <c r="B411" s="161"/>
      <c r="C411" s="161"/>
      <c r="D411" s="161"/>
      <c r="E411" s="161"/>
      <c r="F411" s="162"/>
      <c r="G411" s="161"/>
      <c r="H411" s="162"/>
      <c r="I411" s="161"/>
      <c r="J411" s="161"/>
      <c r="K411" s="161"/>
      <c r="L411" s="161"/>
      <c r="M411" s="161"/>
      <c r="N411" s="161"/>
      <c r="O411" s="161"/>
      <c r="P411" s="163"/>
      <c r="Q411" s="158"/>
      <c r="R411" s="49"/>
      <c r="S411" s="49"/>
      <c r="T411" s="49"/>
      <c r="U411" s="49"/>
      <c r="V411" s="49" t="e">
        <v>#DIV/0!</v>
      </c>
    </row>
    <row r="412">
      <c r="A412" s="160"/>
      <c r="B412" s="161"/>
      <c r="C412" s="161"/>
      <c r="D412" s="161"/>
      <c r="E412" s="161"/>
      <c r="F412" s="162"/>
      <c r="G412" s="161"/>
      <c r="H412" s="162"/>
      <c r="I412" s="161"/>
      <c r="J412" s="161"/>
      <c r="K412" s="161"/>
      <c r="L412" s="161"/>
      <c r="M412" s="161"/>
      <c r="N412" s="161"/>
      <c r="O412" s="161"/>
      <c r="P412" s="163"/>
      <c r="Q412" s="158"/>
      <c r="R412" s="49"/>
      <c r="S412" s="49"/>
      <c r="T412" s="49"/>
      <c r="U412" s="49"/>
      <c r="V412" s="49" t="e">
        <v>#DIV/0!</v>
      </c>
    </row>
    <row r="413">
      <c r="A413" s="160"/>
      <c r="B413" s="161"/>
      <c r="C413" s="161"/>
      <c r="D413" s="161"/>
      <c r="E413" s="161"/>
      <c r="F413" s="162"/>
      <c r="G413" s="161"/>
      <c r="H413" s="162"/>
      <c r="I413" s="161"/>
      <c r="J413" s="161"/>
      <c r="K413" s="161"/>
      <c r="L413" s="161"/>
      <c r="M413" s="161"/>
      <c r="N413" s="161"/>
      <c r="O413" s="161"/>
      <c r="P413" s="163"/>
      <c r="Q413" s="158"/>
      <c r="R413" s="49"/>
      <c r="S413" s="49"/>
      <c r="T413" s="49"/>
      <c r="U413" s="49"/>
      <c r="V413" s="49" t="e">
        <v>#DIV/0!</v>
      </c>
    </row>
    <row r="414">
      <c r="A414" s="160"/>
      <c r="B414" s="161"/>
      <c r="C414" s="161"/>
      <c r="D414" s="161"/>
      <c r="E414" s="161"/>
      <c r="F414" s="162"/>
      <c r="G414" s="161"/>
      <c r="H414" s="162"/>
      <c r="I414" s="161"/>
      <c r="J414" s="161"/>
      <c r="K414" s="161"/>
      <c r="L414" s="161"/>
      <c r="M414" s="161"/>
      <c r="N414" s="161"/>
      <c r="O414" s="161"/>
      <c r="P414" s="163"/>
      <c r="Q414" s="158"/>
      <c r="R414" s="49"/>
      <c r="S414" s="49"/>
      <c r="T414" s="49"/>
      <c r="U414" s="49"/>
      <c r="V414" s="49" t="e">
        <v>#DIV/0!</v>
      </c>
    </row>
    <row r="415">
      <c r="A415" s="160"/>
      <c r="B415" s="161"/>
      <c r="C415" s="161"/>
      <c r="D415" s="161"/>
      <c r="E415" s="161"/>
      <c r="F415" s="162"/>
      <c r="G415" s="161"/>
      <c r="H415" s="162"/>
      <c r="I415" s="161"/>
      <c r="J415" s="161"/>
      <c r="K415" s="161"/>
      <c r="L415" s="161"/>
      <c r="M415" s="161"/>
      <c r="N415" s="161"/>
      <c r="O415" s="161"/>
      <c r="P415" s="163"/>
      <c r="Q415" s="158"/>
      <c r="R415" s="49"/>
      <c r="S415" s="49"/>
      <c r="T415" s="49"/>
      <c r="U415" s="49"/>
      <c r="V415" s="49" t="e">
        <v>#DIV/0!</v>
      </c>
    </row>
    <row r="416">
      <c r="A416" s="160"/>
      <c r="B416" s="161"/>
      <c r="C416" s="161"/>
      <c r="D416" s="161"/>
      <c r="E416" s="161"/>
      <c r="F416" s="162"/>
      <c r="G416" s="161"/>
      <c r="H416" s="162"/>
      <c r="I416" s="161"/>
      <c r="J416" s="161"/>
      <c r="K416" s="161"/>
      <c r="L416" s="161"/>
      <c r="M416" s="161"/>
      <c r="N416" s="161"/>
      <c r="O416" s="161"/>
      <c r="P416" s="163"/>
      <c r="Q416" s="158"/>
      <c r="R416" s="49"/>
      <c r="S416" s="49"/>
      <c r="T416" s="49"/>
      <c r="U416" s="49"/>
      <c r="V416" s="49" t="e">
        <v>#DIV/0!</v>
      </c>
    </row>
    <row r="417">
      <c r="A417" s="160"/>
      <c r="B417" s="161"/>
      <c r="C417" s="161"/>
      <c r="D417" s="161"/>
      <c r="E417" s="161"/>
      <c r="F417" s="162"/>
      <c r="G417" s="161"/>
      <c r="H417" s="162"/>
      <c r="I417" s="161"/>
      <c r="J417" s="161"/>
      <c r="K417" s="161"/>
      <c r="L417" s="161"/>
      <c r="M417" s="161"/>
      <c r="N417" s="161"/>
      <c r="O417" s="161"/>
      <c r="P417" s="163"/>
      <c r="Q417" s="158"/>
      <c r="R417" s="49"/>
      <c r="S417" s="49"/>
      <c r="T417" s="49"/>
      <c r="U417" s="49"/>
      <c r="V417" s="49" t="e">
        <v>#DIV/0!</v>
      </c>
    </row>
    <row r="418">
      <c r="A418" s="160"/>
      <c r="B418" s="161"/>
      <c r="C418" s="161"/>
      <c r="D418" s="161"/>
      <c r="E418" s="161"/>
      <c r="F418" s="162"/>
      <c r="G418" s="161"/>
      <c r="H418" s="162"/>
      <c r="I418" s="161"/>
      <c r="J418" s="161"/>
      <c r="K418" s="161"/>
      <c r="L418" s="161"/>
      <c r="M418" s="161"/>
      <c r="N418" s="161"/>
      <c r="O418" s="161"/>
      <c r="P418" s="163"/>
      <c r="Q418" s="158"/>
      <c r="R418" s="157"/>
      <c r="S418" s="158"/>
      <c r="T418" s="158"/>
      <c r="U418" s="158"/>
      <c r="V418" s="158" t="e">
        <v>#DIV/0!</v>
      </c>
    </row>
    <row r="419">
      <c r="A419" s="160"/>
      <c r="B419" s="161"/>
      <c r="C419" s="161"/>
      <c r="D419" s="161"/>
      <c r="E419" s="161"/>
      <c r="F419" s="162"/>
      <c r="G419" s="161"/>
      <c r="H419" s="162"/>
      <c r="I419" s="161"/>
      <c r="J419" s="161"/>
      <c r="K419" s="161"/>
      <c r="L419" s="161"/>
      <c r="M419" s="161"/>
      <c r="N419" s="161"/>
      <c r="O419" s="161"/>
      <c r="P419" s="163"/>
      <c r="Q419" s="158"/>
      <c r="R419" s="157"/>
      <c r="S419" s="158"/>
      <c r="T419" s="158"/>
      <c r="U419" s="158"/>
      <c r="V419" s="158" t="e">
        <v>#DIV/0!</v>
      </c>
    </row>
    <row r="420">
      <c r="A420" s="160"/>
      <c r="B420" s="161"/>
      <c r="C420" s="161"/>
      <c r="D420" s="161"/>
      <c r="E420" s="161"/>
      <c r="F420" s="162"/>
      <c r="G420" s="161"/>
      <c r="H420" s="162"/>
      <c r="I420" s="161"/>
      <c r="J420" s="161"/>
      <c r="K420" s="161"/>
      <c r="L420" s="161"/>
      <c r="M420" s="161"/>
      <c r="N420" s="161"/>
      <c r="O420" s="161"/>
      <c r="P420" s="163"/>
      <c r="Q420" s="158"/>
      <c r="R420" s="157"/>
      <c r="S420" s="158"/>
      <c r="T420" s="158"/>
      <c r="U420" s="158"/>
      <c r="V420" s="158" t="e">
        <v>#DIV/0!</v>
      </c>
    </row>
    <row r="421">
      <c r="A421" s="160"/>
      <c r="B421" s="161"/>
      <c r="C421" s="161"/>
      <c r="D421" s="161"/>
      <c r="E421" s="161"/>
      <c r="F421" s="162"/>
      <c r="G421" s="161"/>
      <c r="H421" s="162"/>
      <c r="I421" s="161"/>
      <c r="J421" s="161"/>
      <c r="K421" s="161"/>
      <c r="L421" s="161"/>
      <c r="M421" s="161"/>
      <c r="N421" s="161"/>
      <c r="O421" s="161"/>
      <c r="P421" s="163"/>
      <c r="Q421" s="158"/>
      <c r="R421" s="157"/>
      <c r="S421" s="158"/>
      <c r="T421" s="158"/>
      <c r="U421" s="158"/>
      <c r="V421" s="158" t="e">
        <v>#DIV/0!</v>
      </c>
    </row>
    <row r="422">
      <c r="A422" s="160"/>
      <c r="B422" s="161"/>
      <c r="C422" s="161"/>
      <c r="D422" s="161"/>
      <c r="E422" s="161"/>
      <c r="F422" s="162"/>
      <c r="G422" s="161"/>
      <c r="H422" s="162"/>
      <c r="I422" s="161"/>
      <c r="J422" s="161"/>
      <c r="K422" s="161"/>
      <c r="L422" s="161"/>
      <c r="M422" s="161"/>
      <c r="N422" s="161"/>
      <c r="O422" s="161"/>
      <c r="P422" s="163"/>
      <c r="Q422" s="158"/>
      <c r="R422" s="157"/>
      <c r="S422" s="158"/>
      <c r="T422" s="158"/>
      <c r="U422" s="158"/>
      <c r="V422" s="158" t="e">
        <v>#DIV/0!</v>
      </c>
    </row>
    <row r="423">
      <c r="A423" s="160"/>
      <c r="B423" s="161"/>
      <c r="C423" s="161"/>
      <c r="D423" s="161"/>
      <c r="E423" s="161"/>
      <c r="F423" s="162"/>
      <c r="G423" s="161"/>
      <c r="H423" s="162"/>
      <c r="I423" s="161"/>
      <c r="J423" s="161"/>
      <c r="K423" s="161"/>
      <c r="L423" s="161"/>
      <c r="M423" s="161"/>
      <c r="N423" s="161"/>
      <c r="O423" s="161"/>
      <c r="P423" s="163"/>
      <c r="Q423" s="158"/>
      <c r="R423" s="157"/>
      <c r="S423" s="158"/>
      <c r="T423" s="158"/>
      <c r="U423" s="158"/>
      <c r="V423" s="158" t="e">
        <v>#DIV/0!</v>
      </c>
    </row>
    <row r="424">
      <c r="A424" s="160"/>
      <c r="B424" s="161"/>
      <c r="C424" s="161"/>
      <c r="D424" s="161"/>
      <c r="E424" s="161"/>
      <c r="F424" s="162"/>
      <c r="G424" s="161"/>
      <c r="H424" s="162"/>
      <c r="I424" s="161"/>
      <c r="J424" s="161"/>
      <c r="K424" s="161"/>
      <c r="L424" s="161"/>
      <c r="M424" s="161"/>
      <c r="N424" s="161"/>
      <c r="O424" s="161"/>
      <c r="P424" s="163"/>
      <c r="Q424" s="158"/>
      <c r="R424" s="157"/>
      <c r="S424" s="158"/>
      <c r="T424" s="158"/>
      <c r="U424" s="158"/>
      <c r="V424" s="158" t="e">
        <v>#DIV/0!</v>
      </c>
    </row>
    <row r="425">
      <c r="A425" s="160"/>
      <c r="B425" s="161"/>
      <c r="C425" s="161"/>
      <c r="D425" s="161"/>
      <c r="E425" s="161"/>
      <c r="F425" s="162"/>
      <c r="G425" s="161"/>
      <c r="H425" s="162"/>
      <c r="I425" s="161"/>
      <c r="J425" s="161"/>
      <c r="K425" s="161"/>
      <c r="L425" s="161"/>
      <c r="M425" s="161"/>
      <c r="N425" s="161"/>
      <c r="O425" s="161"/>
      <c r="P425" s="163"/>
      <c r="Q425" s="158"/>
      <c r="R425" s="157"/>
      <c r="S425" s="158"/>
      <c r="T425" s="158"/>
      <c r="U425" s="158"/>
      <c r="V425" s="158" t="e">
        <v>#DIV/0!</v>
      </c>
    </row>
    <row r="426">
      <c r="A426" s="160"/>
      <c r="B426" s="161"/>
      <c r="C426" s="161"/>
      <c r="D426" s="161"/>
      <c r="E426" s="161"/>
      <c r="F426" s="162"/>
      <c r="G426" s="161"/>
      <c r="H426" s="162"/>
      <c r="I426" s="161"/>
      <c r="J426" s="161"/>
      <c r="K426" s="161"/>
      <c r="L426" s="161"/>
      <c r="M426" s="161"/>
      <c r="N426" s="161"/>
      <c r="O426" s="161"/>
      <c r="P426" s="163"/>
      <c r="Q426" s="158"/>
      <c r="R426" s="157"/>
      <c r="S426" s="158"/>
      <c r="T426" s="158"/>
      <c r="U426" s="158"/>
      <c r="V426" s="158" t="e">
        <v>#DIV/0!</v>
      </c>
    </row>
    <row r="427">
      <c r="A427" s="160"/>
      <c r="B427" s="161"/>
      <c r="C427" s="161"/>
      <c r="D427" s="161"/>
      <c r="E427" s="161"/>
      <c r="F427" s="162"/>
      <c r="G427" s="161"/>
      <c r="H427" s="162"/>
      <c r="I427" s="161"/>
      <c r="J427" s="161"/>
      <c r="K427" s="161"/>
      <c r="L427" s="161"/>
      <c r="M427" s="161"/>
      <c r="N427" s="161"/>
      <c r="O427" s="161"/>
      <c r="P427" s="163"/>
      <c r="Q427" s="158"/>
      <c r="R427" s="157"/>
      <c r="S427" s="158"/>
      <c r="T427" s="158"/>
      <c r="U427" s="158"/>
      <c r="V427" s="158" t="e">
        <v>#DIV/0!</v>
      </c>
    </row>
    <row r="428">
      <c r="A428" s="160"/>
      <c r="B428" s="161"/>
      <c r="C428" s="161"/>
      <c r="D428" s="161"/>
      <c r="E428" s="161"/>
      <c r="F428" s="162"/>
      <c r="G428" s="161"/>
      <c r="H428" s="162"/>
      <c r="I428" s="161"/>
      <c r="J428" s="161"/>
      <c r="K428" s="161"/>
      <c r="L428" s="161"/>
      <c r="M428" s="161"/>
      <c r="N428" s="161"/>
      <c r="O428" s="161"/>
      <c r="P428" s="163"/>
      <c r="Q428" s="158"/>
      <c r="R428" s="157"/>
      <c r="S428" s="158"/>
      <c r="T428" s="158"/>
      <c r="U428" s="158"/>
      <c r="V428" s="158" t="e">
        <v>#DIV/0!</v>
      </c>
    </row>
    <row r="429">
      <c r="A429" s="160"/>
      <c r="B429" s="161"/>
      <c r="C429" s="161"/>
      <c r="D429" s="161"/>
      <c r="E429" s="161"/>
      <c r="F429" s="162"/>
      <c r="G429" s="161"/>
      <c r="H429" s="162"/>
      <c r="I429" s="161"/>
      <c r="J429" s="161"/>
      <c r="K429" s="161"/>
      <c r="L429" s="161"/>
      <c r="M429" s="161"/>
      <c r="N429" s="161"/>
      <c r="O429" s="161"/>
      <c r="P429" s="163"/>
      <c r="Q429" s="158"/>
      <c r="R429" s="49"/>
      <c r="S429" s="49"/>
      <c r="T429" s="49"/>
      <c r="U429" s="49"/>
      <c r="V429" s="49" t="e">
        <v>#DIV/0!</v>
      </c>
    </row>
    <row r="430">
      <c r="A430" s="160"/>
      <c r="B430" s="161"/>
      <c r="C430" s="161"/>
      <c r="D430" s="161"/>
      <c r="E430" s="161"/>
      <c r="F430" s="162"/>
      <c r="G430" s="161"/>
      <c r="H430" s="162"/>
      <c r="I430" s="161"/>
      <c r="J430" s="161"/>
      <c r="K430" s="161"/>
      <c r="L430" s="161"/>
      <c r="M430" s="161"/>
      <c r="N430" s="161"/>
      <c r="O430" s="161"/>
      <c r="P430" s="163"/>
      <c r="Q430" s="158"/>
      <c r="R430" s="49"/>
      <c r="S430" s="49"/>
      <c r="T430" s="49"/>
      <c r="U430" s="49"/>
      <c r="V430" s="49" t="e">
        <v>#DIV/0!</v>
      </c>
    </row>
    <row r="431">
      <c r="A431" s="160"/>
      <c r="B431" s="161"/>
      <c r="C431" s="161"/>
      <c r="D431" s="161"/>
      <c r="E431" s="161"/>
      <c r="F431" s="162"/>
      <c r="G431" s="161"/>
      <c r="H431" s="162"/>
      <c r="I431" s="161"/>
      <c r="J431" s="161"/>
      <c r="K431" s="161"/>
      <c r="L431" s="161"/>
      <c r="M431" s="161"/>
      <c r="N431" s="161"/>
      <c r="O431" s="161"/>
      <c r="P431" s="163"/>
      <c r="Q431" s="158"/>
      <c r="R431" s="157"/>
      <c r="S431" s="158"/>
      <c r="T431" s="158"/>
      <c r="U431" s="158"/>
      <c r="V431" s="158" t="e">
        <v>#DIV/0!</v>
      </c>
    </row>
    <row r="432">
      <c r="A432" s="160"/>
      <c r="B432" s="161"/>
      <c r="C432" s="161"/>
      <c r="D432" s="161"/>
      <c r="E432" s="161"/>
      <c r="F432" s="162"/>
      <c r="G432" s="161"/>
      <c r="H432" s="162"/>
      <c r="I432" s="161"/>
      <c r="J432" s="161"/>
      <c r="K432" s="161"/>
      <c r="L432" s="161"/>
      <c r="M432" s="161"/>
      <c r="N432" s="161"/>
      <c r="O432" s="161"/>
      <c r="P432" s="163"/>
      <c r="Q432" s="158"/>
      <c r="R432" s="157"/>
      <c r="S432" s="158"/>
      <c r="T432" s="158"/>
      <c r="U432" s="158"/>
      <c r="V432" s="158" t="e">
        <v>#DIV/0!</v>
      </c>
    </row>
    <row r="433">
      <c r="A433" s="160"/>
      <c r="B433" s="161"/>
      <c r="C433" s="161"/>
      <c r="D433" s="161"/>
      <c r="E433" s="161"/>
      <c r="F433" s="162"/>
      <c r="G433" s="161"/>
      <c r="H433" s="162"/>
      <c r="I433" s="161"/>
      <c r="J433" s="161"/>
      <c r="K433" s="161"/>
      <c r="L433" s="161"/>
      <c r="M433" s="161"/>
      <c r="N433" s="161"/>
      <c r="O433" s="161"/>
      <c r="P433" s="163"/>
      <c r="Q433" s="158"/>
      <c r="R433" s="157"/>
      <c r="S433" s="158"/>
      <c r="T433" s="158"/>
      <c r="U433" s="158"/>
      <c r="V433" s="158" t="e">
        <v>#DIV/0!</v>
      </c>
    </row>
    <row r="434">
      <c r="A434" s="160"/>
      <c r="B434" s="161"/>
      <c r="C434" s="161"/>
      <c r="D434" s="161"/>
      <c r="E434" s="161"/>
      <c r="F434" s="162"/>
      <c r="G434" s="161"/>
      <c r="H434" s="162"/>
      <c r="I434" s="161"/>
      <c r="J434" s="161"/>
      <c r="K434" s="161"/>
      <c r="L434" s="161"/>
      <c r="M434" s="161"/>
      <c r="N434" s="161"/>
      <c r="O434" s="161"/>
      <c r="P434" s="163"/>
      <c r="Q434" s="158"/>
      <c r="R434" s="157"/>
      <c r="S434" s="158"/>
      <c r="T434" s="158"/>
      <c r="U434" s="158"/>
      <c r="V434" s="158" t="e">
        <v>#DIV/0!</v>
      </c>
    </row>
    <row r="435">
      <c r="A435" s="160"/>
      <c r="B435" s="161"/>
      <c r="C435" s="161"/>
      <c r="D435" s="161"/>
      <c r="E435" s="161"/>
      <c r="F435" s="162"/>
      <c r="G435" s="161"/>
      <c r="H435" s="162"/>
      <c r="I435" s="161"/>
      <c r="J435" s="161"/>
      <c r="K435" s="161"/>
      <c r="L435" s="161"/>
      <c r="M435" s="161"/>
      <c r="N435" s="161"/>
      <c r="O435" s="161"/>
      <c r="P435" s="163"/>
      <c r="Q435" s="158"/>
      <c r="R435" s="157"/>
      <c r="S435" s="158"/>
      <c r="T435" s="158"/>
      <c r="U435" s="158"/>
      <c r="V435" s="158" t="e">
        <v>#DIV/0!</v>
      </c>
    </row>
    <row r="436">
      <c r="A436" s="160"/>
      <c r="B436" s="161"/>
      <c r="C436" s="161"/>
      <c r="D436" s="161"/>
      <c r="E436" s="161"/>
      <c r="F436" s="162"/>
      <c r="G436" s="161"/>
      <c r="H436" s="162"/>
      <c r="I436" s="161"/>
      <c r="J436" s="161"/>
      <c r="K436" s="161"/>
      <c r="L436" s="161"/>
      <c r="M436" s="161"/>
      <c r="N436" s="161"/>
      <c r="O436" s="161"/>
      <c r="P436" s="163"/>
      <c r="Q436" s="158"/>
      <c r="R436" s="157"/>
      <c r="S436" s="158"/>
      <c r="T436" s="158"/>
      <c r="U436" s="158"/>
      <c r="V436" s="158" t="e">
        <v>#DIV/0!</v>
      </c>
    </row>
    <row r="437">
      <c r="A437" s="160"/>
      <c r="B437" s="161"/>
      <c r="C437" s="161"/>
      <c r="D437" s="161"/>
      <c r="E437" s="161"/>
      <c r="F437" s="162"/>
      <c r="G437" s="161"/>
      <c r="H437" s="162"/>
      <c r="I437" s="161"/>
      <c r="J437" s="161"/>
      <c r="K437" s="161"/>
      <c r="L437" s="161"/>
      <c r="M437" s="161"/>
      <c r="N437" s="161"/>
      <c r="O437" s="161"/>
      <c r="P437" s="163"/>
      <c r="Q437" s="158"/>
      <c r="R437" s="157"/>
      <c r="S437" s="158"/>
      <c r="T437" s="158"/>
      <c r="U437" s="158"/>
      <c r="V437" s="158" t="e">
        <v>#DIV/0!</v>
      </c>
    </row>
    <row r="438">
      <c r="A438" s="160"/>
      <c r="B438" s="161"/>
      <c r="C438" s="161"/>
      <c r="D438" s="161"/>
      <c r="E438" s="161"/>
      <c r="F438" s="162"/>
      <c r="G438" s="161"/>
      <c r="H438" s="162"/>
      <c r="I438" s="161"/>
      <c r="J438" s="161"/>
      <c r="K438" s="161"/>
      <c r="L438" s="161"/>
      <c r="M438" s="161"/>
      <c r="N438" s="161"/>
      <c r="O438" s="161"/>
      <c r="P438" s="163"/>
      <c r="Q438" s="158"/>
      <c r="R438" s="157"/>
      <c r="S438" s="158"/>
      <c r="T438" s="158"/>
      <c r="U438" s="158"/>
      <c r="V438" s="158" t="e">
        <v>#DIV/0!</v>
      </c>
    </row>
    <row r="439">
      <c r="A439" s="160"/>
      <c r="B439" s="161"/>
      <c r="C439" s="161"/>
      <c r="D439" s="161"/>
      <c r="E439" s="161"/>
      <c r="F439" s="162"/>
      <c r="G439" s="161"/>
      <c r="H439" s="162"/>
      <c r="I439" s="161"/>
      <c r="J439" s="161"/>
      <c r="K439" s="161"/>
      <c r="L439" s="161"/>
      <c r="M439" s="161"/>
      <c r="N439" s="161"/>
      <c r="O439" s="161"/>
      <c r="P439" s="163"/>
      <c r="Q439" s="158"/>
      <c r="R439" s="157"/>
      <c r="S439" s="158"/>
      <c r="T439" s="158"/>
      <c r="U439" s="158"/>
      <c r="V439" s="158" t="e">
        <v>#DIV/0!</v>
      </c>
    </row>
    <row r="440">
      <c r="A440" s="160"/>
      <c r="B440" s="161"/>
      <c r="C440" s="161"/>
      <c r="D440" s="161"/>
      <c r="E440" s="161"/>
      <c r="F440" s="162"/>
      <c r="G440" s="161"/>
      <c r="H440" s="162"/>
      <c r="I440" s="161"/>
      <c r="J440" s="161"/>
      <c r="K440" s="161"/>
      <c r="L440" s="161"/>
      <c r="M440" s="161"/>
      <c r="N440" s="161"/>
      <c r="O440" s="161"/>
      <c r="P440" s="163"/>
      <c r="Q440" s="158"/>
      <c r="R440" s="157"/>
      <c r="S440" s="158"/>
      <c r="T440" s="158"/>
      <c r="U440" s="158"/>
      <c r="V440" s="158" t="e">
        <v>#DIV/0!</v>
      </c>
    </row>
    <row r="441">
      <c r="A441" s="160"/>
      <c r="B441" s="161"/>
      <c r="C441" s="161"/>
      <c r="D441" s="161"/>
      <c r="E441" s="161"/>
      <c r="F441" s="162"/>
      <c r="G441" s="161"/>
      <c r="H441" s="162"/>
      <c r="I441" s="161"/>
      <c r="J441" s="161"/>
      <c r="K441" s="161"/>
      <c r="L441" s="161"/>
      <c r="M441" s="161"/>
      <c r="N441" s="161"/>
      <c r="O441" s="161"/>
      <c r="P441" s="163"/>
      <c r="Q441" s="158"/>
      <c r="R441" s="157"/>
      <c r="S441" s="158"/>
      <c r="T441" s="158"/>
      <c r="U441" s="158"/>
      <c r="V441" s="158" t="e">
        <v>#DIV/0!</v>
      </c>
    </row>
    <row r="442">
      <c r="A442" s="160"/>
      <c r="B442" s="161"/>
      <c r="C442" s="161"/>
      <c r="D442" s="161"/>
      <c r="E442" s="161"/>
      <c r="F442" s="162"/>
      <c r="G442" s="161"/>
      <c r="H442" s="162"/>
      <c r="I442" s="161"/>
      <c r="J442" s="161"/>
      <c r="K442" s="161"/>
      <c r="L442" s="161"/>
      <c r="M442" s="161"/>
      <c r="N442" s="161"/>
      <c r="O442" s="161"/>
      <c r="P442" s="163"/>
      <c r="Q442" s="158"/>
      <c r="R442" s="157"/>
      <c r="S442" s="158"/>
      <c r="T442" s="158"/>
      <c r="U442" s="158"/>
      <c r="V442" s="158" t="e">
        <v>#DIV/0!</v>
      </c>
    </row>
    <row r="443">
      <c r="A443" s="160"/>
      <c r="B443" s="161"/>
      <c r="C443" s="161"/>
      <c r="D443" s="161"/>
      <c r="E443" s="161"/>
      <c r="F443" s="162"/>
      <c r="G443" s="161"/>
      <c r="H443" s="162"/>
      <c r="I443" s="161"/>
      <c r="J443" s="161"/>
      <c r="K443" s="161"/>
      <c r="L443" s="161"/>
      <c r="M443" s="161"/>
      <c r="N443" s="161"/>
      <c r="O443" s="161"/>
      <c r="P443" s="163"/>
      <c r="Q443" s="158"/>
      <c r="R443" s="157"/>
      <c r="S443" s="158"/>
      <c r="T443" s="158"/>
      <c r="U443" s="158"/>
      <c r="V443" s="158" t="e">
        <v>#DIV/0!</v>
      </c>
    </row>
    <row r="444">
      <c r="A444" s="160"/>
      <c r="B444" s="161"/>
      <c r="C444" s="161"/>
      <c r="D444" s="161"/>
      <c r="E444" s="161"/>
      <c r="F444" s="162"/>
      <c r="G444" s="161"/>
      <c r="H444" s="162"/>
      <c r="I444" s="161"/>
      <c r="J444" s="161"/>
      <c r="K444" s="161"/>
      <c r="L444" s="161"/>
      <c r="M444" s="161"/>
      <c r="N444" s="161"/>
      <c r="O444" s="161"/>
      <c r="P444" s="163"/>
      <c r="Q444" s="158"/>
      <c r="R444" s="157"/>
      <c r="S444" s="158"/>
      <c r="T444" s="158"/>
      <c r="U444" s="158"/>
      <c r="V444" s="158" t="e">
        <v>#DIV/0!</v>
      </c>
    </row>
    <row r="445">
      <c r="A445" s="160"/>
      <c r="B445" s="161"/>
      <c r="C445" s="161"/>
      <c r="D445" s="161"/>
      <c r="E445" s="161"/>
      <c r="F445" s="162"/>
      <c r="G445" s="161"/>
      <c r="H445" s="162"/>
      <c r="I445" s="161"/>
      <c r="J445" s="161"/>
      <c r="K445" s="161"/>
      <c r="L445" s="161"/>
      <c r="M445" s="161"/>
      <c r="N445" s="161"/>
      <c r="O445" s="161"/>
      <c r="P445" s="163"/>
      <c r="Q445" s="158"/>
      <c r="R445" s="157"/>
      <c r="S445" s="158"/>
      <c r="T445" s="158"/>
      <c r="U445" s="158"/>
      <c r="V445" s="158" t="e">
        <v>#DIV/0!</v>
      </c>
    </row>
    <row r="446">
      <c r="A446" s="160"/>
      <c r="B446" s="161"/>
      <c r="C446" s="161"/>
      <c r="D446" s="161"/>
      <c r="E446" s="161"/>
      <c r="F446" s="162"/>
      <c r="G446" s="161"/>
      <c r="H446" s="162"/>
      <c r="I446" s="161"/>
      <c r="J446" s="161"/>
      <c r="K446" s="161"/>
      <c r="L446" s="161"/>
      <c r="M446" s="161"/>
      <c r="N446" s="161"/>
      <c r="O446" s="161"/>
      <c r="P446" s="163"/>
      <c r="Q446" s="158"/>
      <c r="R446" s="157"/>
      <c r="S446" s="158"/>
      <c r="T446" s="158"/>
      <c r="U446" s="158"/>
      <c r="V446" s="158" t="e">
        <v>#DIV/0!</v>
      </c>
    </row>
    <row r="447">
      <c r="A447" s="160"/>
      <c r="B447" s="161"/>
      <c r="C447" s="161"/>
      <c r="D447" s="161"/>
      <c r="E447" s="161"/>
      <c r="F447" s="162"/>
      <c r="G447" s="161"/>
      <c r="H447" s="162"/>
      <c r="I447" s="161"/>
      <c r="J447" s="161"/>
      <c r="K447" s="161"/>
      <c r="L447" s="161"/>
      <c r="M447" s="161"/>
      <c r="N447" s="161"/>
      <c r="O447" s="161"/>
      <c r="P447" s="163"/>
      <c r="Q447" s="158"/>
      <c r="R447" s="157"/>
      <c r="S447" s="158"/>
      <c r="T447" s="158"/>
      <c r="U447" s="158"/>
      <c r="V447" s="158" t="e">
        <v>#DIV/0!</v>
      </c>
    </row>
    <row r="448">
      <c r="A448" s="160"/>
      <c r="B448" s="161"/>
      <c r="C448" s="161"/>
      <c r="D448" s="161"/>
      <c r="E448" s="161"/>
      <c r="F448" s="162"/>
      <c r="G448" s="161"/>
      <c r="H448" s="162"/>
      <c r="I448" s="161"/>
      <c r="J448" s="161"/>
      <c r="K448" s="161"/>
      <c r="L448" s="161"/>
      <c r="M448" s="161"/>
      <c r="N448" s="161"/>
      <c r="O448" s="161"/>
      <c r="P448" s="163"/>
      <c r="Q448" s="158"/>
      <c r="R448" s="157"/>
      <c r="S448" s="158"/>
      <c r="T448" s="158"/>
      <c r="U448" s="158"/>
      <c r="V448" s="158" t="e">
        <v>#DIV/0!</v>
      </c>
    </row>
    <row r="449">
      <c r="A449" s="160"/>
      <c r="B449" s="161"/>
      <c r="C449" s="161"/>
      <c r="D449" s="161"/>
      <c r="E449" s="161"/>
      <c r="F449" s="162"/>
      <c r="G449" s="161"/>
      <c r="H449" s="162"/>
      <c r="I449" s="161"/>
      <c r="J449" s="161"/>
      <c r="K449" s="161"/>
      <c r="L449" s="161"/>
      <c r="M449" s="161"/>
      <c r="N449" s="161"/>
      <c r="O449" s="161"/>
      <c r="P449" s="163"/>
      <c r="Q449" s="158"/>
      <c r="R449" s="157"/>
      <c r="S449" s="158"/>
      <c r="T449" s="158"/>
      <c r="U449" s="158"/>
      <c r="V449" s="158" t="e">
        <v>#DIV/0!</v>
      </c>
    </row>
    <row r="450">
      <c r="A450" s="160"/>
      <c r="B450" s="161"/>
      <c r="C450" s="161"/>
      <c r="D450" s="161"/>
      <c r="E450" s="161"/>
      <c r="F450" s="162"/>
      <c r="G450" s="161"/>
      <c r="H450" s="162"/>
      <c r="I450" s="161"/>
      <c r="J450" s="161"/>
      <c r="K450" s="161"/>
      <c r="L450" s="161"/>
      <c r="M450" s="161"/>
      <c r="N450" s="161"/>
      <c r="O450" s="161"/>
      <c r="P450" s="163"/>
      <c r="Q450" s="158"/>
      <c r="R450" s="157"/>
      <c r="S450" s="158"/>
      <c r="T450" s="158"/>
      <c r="U450" s="158"/>
      <c r="V450" s="158" t="e">
        <v>#DIV/0!</v>
      </c>
    </row>
    <row r="451">
      <c r="A451" s="160"/>
      <c r="B451" s="161"/>
      <c r="C451" s="161"/>
      <c r="D451" s="161"/>
      <c r="E451" s="161"/>
      <c r="F451" s="162"/>
      <c r="G451" s="161"/>
      <c r="H451" s="162"/>
      <c r="I451" s="161"/>
      <c r="J451" s="161"/>
      <c r="K451" s="161"/>
      <c r="L451" s="161"/>
      <c r="M451" s="161"/>
      <c r="N451" s="161"/>
      <c r="O451" s="161"/>
      <c r="P451" s="163"/>
      <c r="Q451" s="158"/>
      <c r="R451" s="157"/>
      <c r="S451" s="158"/>
      <c r="T451" s="158"/>
      <c r="U451" s="158"/>
      <c r="V451" s="158" t="e">
        <v>#DIV/0!</v>
      </c>
    </row>
    <row r="452">
      <c r="A452" s="160"/>
      <c r="B452" s="161"/>
      <c r="C452" s="161"/>
      <c r="D452" s="161"/>
      <c r="E452" s="161"/>
      <c r="F452" s="162"/>
      <c r="G452" s="161"/>
      <c r="H452" s="162"/>
      <c r="I452" s="161"/>
      <c r="J452" s="161"/>
      <c r="K452" s="161"/>
      <c r="L452" s="161"/>
      <c r="M452" s="161"/>
      <c r="N452" s="161"/>
      <c r="O452" s="161"/>
      <c r="P452" s="163"/>
      <c r="Q452" s="158"/>
      <c r="R452" s="157"/>
      <c r="S452" s="158"/>
      <c r="T452" s="158"/>
      <c r="U452" s="158"/>
      <c r="V452" s="158" t="e">
        <v>#DIV/0!</v>
      </c>
    </row>
    <row r="453">
      <c r="A453" s="160"/>
      <c r="B453" s="161"/>
      <c r="C453" s="161"/>
      <c r="D453" s="161"/>
      <c r="E453" s="161"/>
      <c r="F453" s="162"/>
      <c r="G453" s="161"/>
      <c r="H453" s="162"/>
      <c r="I453" s="161"/>
      <c r="J453" s="161"/>
      <c r="K453" s="161"/>
      <c r="L453" s="161"/>
      <c r="M453" s="161"/>
      <c r="N453" s="161"/>
      <c r="O453" s="161"/>
      <c r="P453" s="163"/>
      <c r="Q453" s="158"/>
      <c r="R453" s="157"/>
      <c r="S453" s="158"/>
      <c r="T453" s="158"/>
      <c r="U453" s="158"/>
      <c r="V453" s="158" t="e">
        <v>#DIV/0!</v>
      </c>
    </row>
    <row r="454">
      <c r="A454" s="160"/>
      <c r="B454" s="161"/>
      <c r="C454" s="161"/>
      <c r="D454" s="161"/>
      <c r="E454" s="161"/>
      <c r="F454" s="162"/>
      <c r="G454" s="161"/>
      <c r="H454" s="162"/>
      <c r="I454" s="161"/>
      <c r="J454" s="161"/>
      <c r="K454" s="161"/>
      <c r="L454" s="161"/>
      <c r="M454" s="161"/>
      <c r="N454" s="161"/>
      <c r="O454" s="161"/>
      <c r="P454" s="163"/>
      <c r="Q454" s="158"/>
      <c r="R454" s="157"/>
      <c r="S454" s="158"/>
      <c r="T454" s="158"/>
      <c r="U454" s="158"/>
      <c r="V454" s="158" t="e">
        <v>#DIV/0!</v>
      </c>
    </row>
    <row r="455">
      <c r="A455" s="160"/>
      <c r="B455" s="161"/>
      <c r="C455" s="161"/>
      <c r="D455" s="161"/>
      <c r="E455" s="161"/>
      <c r="F455" s="162"/>
      <c r="G455" s="161"/>
      <c r="H455" s="162"/>
      <c r="I455" s="161"/>
      <c r="J455" s="161"/>
      <c r="K455" s="161"/>
      <c r="L455" s="161"/>
      <c r="M455" s="161"/>
      <c r="N455" s="161"/>
      <c r="O455" s="161"/>
      <c r="P455" s="163"/>
      <c r="Q455" s="158"/>
      <c r="R455" s="157"/>
      <c r="S455" s="158"/>
      <c r="T455" s="158"/>
      <c r="U455" s="158"/>
      <c r="V455" s="158" t="e">
        <v>#DIV/0!</v>
      </c>
    </row>
    <row r="456">
      <c r="A456" s="160"/>
      <c r="B456" s="161"/>
      <c r="C456" s="161"/>
      <c r="D456" s="161"/>
      <c r="E456" s="161"/>
      <c r="F456" s="162"/>
      <c r="G456" s="161"/>
      <c r="H456" s="162"/>
      <c r="I456" s="161"/>
      <c r="J456" s="161"/>
      <c r="K456" s="161"/>
      <c r="L456" s="161"/>
      <c r="M456" s="161"/>
      <c r="N456" s="161"/>
      <c r="O456" s="161"/>
      <c r="P456" s="163"/>
      <c r="Q456" s="158"/>
      <c r="R456" s="157"/>
      <c r="S456" s="158"/>
      <c r="T456" s="158"/>
      <c r="U456" s="158"/>
      <c r="V456" s="158" t="e">
        <v>#DIV/0!</v>
      </c>
    </row>
    <row r="457">
      <c r="A457" s="160"/>
      <c r="B457" s="161"/>
      <c r="C457" s="161"/>
      <c r="D457" s="161"/>
      <c r="E457" s="161"/>
      <c r="F457" s="162"/>
      <c r="G457" s="161"/>
      <c r="H457" s="162"/>
      <c r="I457" s="161"/>
      <c r="J457" s="161"/>
      <c r="K457" s="161"/>
      <c r="L457" s="161"/>
      <c r="M457" s="161"/>
      <c r="N457" s="161"/>
      <c r="O457" s="161"/>
      <c r="P457" s="163"/>
      <c r="Q457" s="158"/>
      <c r="R457" s="157"/>
      <c r="S457" s="158"/>
      <c r="T457" s="158"/>
      <c r="U457" s="158"/>
      <c r="V457" s="158" t="e">
        <v>#DIV/0!</v>
      </c>
    </row>
    <row r="458">
      <c r="A458" s="160"/>
      <c r="B458" s="161"/>
      <c r="C458" s="161"/>
      <c r="D458" s="161"/>
      <c r="E458" s="161"/>
      <c r="F458" s="162"/>
      <c r="G458" s="161"/>
      <c r="H458" s="162"/>
      <c r="I458" s="161"/>
      <c r="J458" s="161"/>
      <c r="K458" s="161"/>
      <c r="L458" s="161"/>
      <c r="M458" s="161"/>
      <c r="N458" s="161"/>
      <c r="O458" s="161"/>
      <c r="P458" s="163"/>
      <c r="Q458" s="158"/>
      <c r="R458" s="157"/>
      <c r="S458" s="158"/>
      <c r="T458" s="158"/>
      <c r="U458" s="158"/>
      <c r="V458" s="158" t="e">
        <v>#DIV/0!</v>
      </c>
    </row>
    <row r="459">
      <c r="A459" s="160"/>
      <c r="B459" s="161"/>
      <c r="C459" s="161"/>
      <c r="D459" s="161"/>
      <c r="E459" s="161"/>
      <c r="F459" s="162"/>
      <c r="G459" s="161"/>
      <c r="H459" s="162"/>
      <c r="I459" s="161"/>
      <c r="J459" s="161"/>
      <c r="K459" s="161"/>
      <c r="L459" s="161"/>
      <c r="M459" s="161"/>
      <c r="N459" s="161"/>
      <c r="O459" s="161"/>
      <c r="P459" s="163"/>
      <c r="Q459" s="158"/>
      <c r="R459" s="157"/>
      <c r="S459" s="158"/>
      <c r="T459" s="158"/>
      <c r="U459" s="158"/>
      <c r="V459" s="158" t="e">
        <v>#DIV/0!</v>
      </c>
    </row>
    <row r="460">
      <c r="A460" s="160"/>
      <c r="B460" s="161"/>
      <c r="C460" s="161"/>
      <c r="D460" s="161"/>
      <c r="E460" s="161"/>
      <c r="F460" s="162"/>
      <c r="G460" s="161"/>
      <c r="H460" s="162"/>
      <c r="I460" s="161"/>
      <c r="J460" s="161"/>
      <c r="K460" s="161"/>
      <c r="L460" s="161"/>
      <c r="M460" s="161"/>
      <c r="N460" s="161"/>
      <c r="O460" s="161"/>
      <c r="P460" s="163"/>
      <c r="Q460" s="158"/>
      <c r="R460" s="157"/>
      <c r="S460" s="158"/>
      <c r="T460" s="158"/>
      <c r="U460" s="158"/>
      <c r="V460" s="158" t="e">
        <v>#DIV/0!</v>
      </c>
    </row>
    <row r="461">
      <c r="A461" s="160"/>
      <c r="B461" s="161"/>
      <c r="C461" s="161"/>
      <c r="D461" s="161"/>
      <c r="E461" s="161"/>
      <c r="F461" s="162"/>
      <c r="G461" s="161"/>
      <c r="H461" s="162"/>
      <c r="I461" s="161"/>
      <c r="J461" s="161"/>
      <c r="K461" s="161"/>
      <c r="L461" s="161"/>
      <c r="M461" s="161"/>
      <c r="N461" s="161"/>
      <c r="O461" s="161"/>
      <c r="P461" s="163"/>
      <c r="Q461" s="158"/>
      <c r="R461" s="157"/>
      <c r="S461" s="158"/>
      <c r="T461" s="158"/>
      <c r="U461" s="158"/>
      <c r="V461" s="158" t="e">
        <v>#DIV/0!</v>
      </c>
    </row>
    <row r="462">
      <c r="A462" s="160"/>
      <c r="B462" s="161"/>
      <c r="C462" s="161"/>
      <c r="D462" s="161"/>
      <c r="E462" s="161"/>
      <c r="F462" s="162"/>
      <c r="G462" s="161"/>
      <c r="H462" s="162"/>
      <c r="I462" s="161"/>
      <c r="J462" s="161"/>
      <c r="K462" s="161"/>
      <c r="L462" s="161"/>
      <c r="M462" s="161"/>
      <c r="N462" s="161"/>
      <c r="O462" s="161"/>
      <c r="P462" s="163"/>
      <c r="Q462" s="158"/>
      <c r="R462" s="157"/>
      <c r="S462" s="158"/>
      <c r="T462" s="158"/>
      <c r="U462" s="158"/>
      <c r="V462" s="158" t="e">
        <v>#DIV/0!</v>
      </c>
    </row>
    <row r="463">
      <c r="A463" s="160"/>
      <c r="B463" s="161"/>
      <c r="C463" s="161"/>
      <c r="D463" s="161"/>
      <c r="E463" s="161"/>
      <c r="F463" s="162"/>
      <c r="G463" s="161"/>
      <c r="H463" s="162"/>
      <c r="I463" s="161"/>
      <c r="J463" s="161"/>
      <c r="K463" s="161"/>
      <c r="L463" s="161"/>
      <c r="M463" s="161"/>
      <c r="N463" s="161"/>
      <c r="O463" s="161"/>
      <c r="P463" s="163"/>
      <c r="Q463" s="158"/>
      <c r="R463" s="157"/>
      <c r="S463" s="158"/>
      <c r="T463" s="158"/>
      <c r="U463" s="158"/>
      <c r="V463" s="158" t="e">
        <v>#DIV/0!</v>
      </c>
    </row>
    <row r="464">
      <c r="A464" s="160"/>
      <c r="B464" s="161"/>
      <c r="C464" s="161"/>
      <c r="D464" s="161"/>
      <c r="E464" s="161"/>
      <c r="F464" s="162"/>
      <c r="G464" s="161"/>
      <c r="H464" s="162"/>
      <c r="I464" s="161"/>
      <c r="J464" s="161"/>
      <c r="K464" s="161"/>
      <c r="L464" s="161"/>
      <c r="M464" s="161"/>
      <c r="N464" s="161"/>
      <c r="O464" s="161"/>
      <c r="P464" s="163"/>
      <c r="Q464" s="158"/>
      <c r="R464" s="157"/>
      <c r="S464" s="158"/>
      <c r="T464" s="158"/>
      <c r="U464" s="158"/>
      <c r="V464" s="158" t="e">
        <v>#DIV/0!</v>
      </c>
    </row>
    <row r="465">
      <c r="A465" s="160"/>
      <c r="B465" s="161"/>
      <c r="C465" s="161"/>
      <c r="D465" s="161"/>
      <c r="E465" s="161"/>
      <c r="F465" s="162"/>
      <c r="G465" s="161"/>
      <c r="H465" s="162"/>
      <c r="I465" s="161"/>
      <c r="J465" s="161"/>
      <c r="K465" s="161"/>
      <c r="L465" s="161"/>
      <c r="M465" s="161"/>
      <c r="N465" s="161"/>
      <c r="O465" s="161"/>
      <c r="P465" s="163"/>
      <c r="Q465" s="158"/>
      <c r="R465" s="157"/>
      <c r="S465" s="158"/>
      <c r="T465" s="158"/>
      <c r="U465" s="158"/>
      <c r="V465" s="158" t="e">
        <v>#DIV/0!</v>
      </c>
    </row>
    <row r="466">
      <c r="A466" s="160"/>
      <c r="B466" s="161"/>
      <c r="C466" s="161"/>
      <c r="D466" s="161"/>
      <c r="E466" s="161"/>
      <c r="F466" s="162"/>
      <c r="G466" s="161"/>
      <c r="H466" s="162"/>
      <c r="I466" s="161"/>
      <c r="J466" s="161"/>
      <c r="K466" s="161"/>
      <c r="L466" s="161"/>
      <c r="M466" s="161"/>
      <c r="N466" s="161"/>
      <c r="O466" s="161"/>
      <c r="P466" s="163"/>
      <c r="Q466" s="158"/>
      <c r="R466" s="157"/>
      <c r="S466" s="158"/>
      <c r="T466" s="158"/>
      <c r="U466" s="158"/>
      <c r="V466" s="158" t="e">
        <v>#DIV/0!</v>
      </c>
    </row>
    <row r="467">
      <c r="A467" s="160"/>
      <c r="B467" s="161"/>
      <c r="C467" s="161"/>
      <c r="D467" s="161"/>
      <c r="E467" s="161"/>
      <c r="F467" s="162"/>
      <c r="G467" s="161"/>
      <c r="H467" s="162"/>
      <c r="I467" s="161"/>
      <c r="J467" s="161"/>
      <c r="K467" s="161"/>
      <c r="L467" s="161"/>
      <c r="M467" s="161"/>
      <c r="N467" s="161"/>
      <c r="O467" s="161"/>
      <c r="P467" s="163"/>
      <c r="Q467" s="158"/>
      <c r="R467" s="157"/>
      <c r="S467" s="158"/>
      <c r="T467" s="158"/>
      <c r="U467" s="158"/>
      <c r="V467" s="158" t="e">
        <v>#DIV/0!</v>
      </c>
    </row>
    <row r="468">
      <c r="A468" s="160"/>
      <c r="B468" s="161"/>
      <c r="C468" s="161"/>
      <c r="D468" s="161"/>
      <c r="E468" s="161"/>
      <c r="F468" s="162"/>
      <c r="G468" s="161"/>
      <c r="H468" s="162"/>
      <c r="I468" s="161"/>
      <c r="J468" s="161"/>
      <c r="K468" s="161"/>
      <c r="L468" s="161"/>
      <c r="M468" s="161"/>
      <c r="N468" s="161"/>
      <c r="O468" s="161"/>
      <c r="P468" s="163"/>
      <c r="Q468" s="158"/>
      <c r="R468" s="157"/>
      <c r="S468" s="158"/>
      <c r="T468" s="158"/>
      <c r="U468" s="158"/>
      <c r="V468" s="158" t="e">
        <v>#DIV/0!</v>
      </c>
    </row>
    <row r="469">
      <c r="A469" s="160"/>
      <c r="B469" s="161"/>
      <c r="C469" s="161"/>
      <c r="D469" s="161"/>
      <c r="E469" s="161"/>
      <c r="F469" s="162"/>
      <c r="G469" s="161"/>
      <c r="H469" s="162"/>
      <c r="I469" s="161"/>
      <c r="J469" s="161"/>
      <c r="K469" s="161"/>
      <c r="L469" s="161"/>
      <c r="M469" s="161"/>
      <c r="N469" s="161"/>
      <c r="O469" s="161"/>
      <c r="P469" s="163"/>
      <c r="Q469" s="158"/>
      <c r="R469" s="157"/>
      <c r="S469" s="158"/>
      <c r="T469" s="158"/>
      <c r="U469" s="158"/>
      <c r="V469" s="158" t="e">
        <v>#DIV/0!</v>
      </c>
    </row>
    <row r="470">
      <c r="A470" s="160"/>
      <c r="B470" s="161"/>
      <c r="C470" s="161"/>
      <c r="D470" s="161"/>
      <c r="E470" s="161"/>
      <c r="F470" s="162"/>
      <c r="G470" s="161"/>
      <c r="H470" s="162"/>
      <c r="I470" s="161"/>
      <c r="J470" s="161"/>
      <c r="K470" s="161"/>
      <c r="L470" s="161"/>
      <c r="M470" s="161"/>
      <c r="N470" s="161"/>
      <c r="O470" s="161"/>
      <c r="P470" s="163"/>
      <c r="Q470" s="158"/>
      <c r="R470" s="157"/>
      <c r="S470" s="158"/>
      <c r="T470" s="158"/>
      <c r="U470" s="158"/>
      <c r="V470" s="158" t="e">
        <v>#DIV/0!</v>
      </c>
    </row>
    <row r="471">
      <c r="A471" s="160"/>
      <c r="B471" s="161"/>
      <c r="C471" s="161"/>
      <c r="D471" s="161"/>
      <c r="E471" s="161"/>
      <c r="F471" s="162"/>
      <c r="G471" s="161"/>
      <c r="H471" s="162"/>
      <c r="I471" s="161"/>
      <c r="J471" s="161"/>
      <c r="K471" s="161"/>
      <c r="L471" s="161"/>
      <c r="M471" s="161"/>
      <c r="N471" s="161"/>
      <c r="O471" s="161"/>
      <c r="P471" s="163"/>
      <c r="Q471" s="158"/>
      <c r="R471" s="157"/>
      <c r="S471" s="158"/>
      <c r="T471" s="158"/>
      <c r="U471" s="158"/>
      <c r="V471" s="158" t="e">
        <v>#DIV/0!</v>
      </c>
    </row>
    <row r="472">
      <c r="A472" s="160"/>
      <c r="B472" s="161"/>
      <c r="C472" s="161"/>
      <c r="D472" s="161"/>
      <c r="E472" s="161"/>
      <c r="F472" s="162"/>
      <c r="G472" s="161"/>
      <c r="H472" s="162"/>
      <c r="I472" s="161"/>
      <c r="J472" s="161"/>
      <c r="K472" s="161"/>
      <c r="L472" s="161"/>
      <c r="M472" s="161"/>
      <c r="N472" s="161"/>
      <c r="O472" s="161"/>
      <c r="P472" s="163"/>
      <c r="Q472" s="158"/>
      <c r="R472" s="157"/>
      <c r="S472" s="158"/>
      <c r="T472" s="158"/>
      <c r="U472" s="158"/>
      <c r="V472" s="158" t="e">
        <v>#DIV/0!</v>
      </c>
    </row>
    <row r="473">
      <c r="A473" s="160"/>
      <c r="B473" s="161"/>
      <c r="C473" s="161"/>
      <c r="D473" s="161"/>
      <c r="E473" s="161"/>
      <c r="F473" s="162"/>
      <c r="G473" s="161"/>
      <c r="H473" s="162"/>
      <c r="I473" s="161"/>
      <c r="J473" s="161"/>
      <c r="K473" s="161"/>
      <c r="L473" s="161"/>
      <c r="M473" s="161"/>
      <c r="N473" s="161"/>
      <c r="O473" s="161"/>
      <c r="P473" s="163"/>
      <c r="Q473" s="158"/>
      <c r="R473" s="157"/>
      <c r="S473" s="158"/>
      <c r="T473" s="158"/>
      <c r="U473" s="158"/>
      <c r="V473" s="158" t="e">
        <v>#DIV/0!</v>
      </c>
    </row>
    <row r="474">
      <c r="A474" s="160"/>
      <c r="B474" s="161"/>
      <c r="C474" s="161"/>
      <c r="D474" s="161"/>
      <c r="E474" s="161"/>
      <c r="F474" s="162"/>
      <c r="G474" s="161"/>
      <c r="H474" s="162"/>
      <c r="I474" s="161"/>
      <c r="J474" s="161"/>
      <c r="K474" s="161"/>
      <c r="L474" s="161"/>
      <c r="M474" s="161"/>
      <c r="N474" s="161"/>
      <c r="O474" s="161"/>
      <c r="P474" s="163"/>
      <c r="Q474" s="158"/>
      <c r="R474" s="157"/>
      <c r="S474" s="158"/>
      <c r="T474" s="158"/>
      <c r="U474" s="158"/>
      <c r="V474" s="158" t="e">
        <v>#DIV/0!</v>
      </c>
    </row>
    <row r="475">
      <c r="A475" s="160"/>
      <c r="B475" s="161"/>
      <c r="C475" s="161"/>
      <c r="D475" s="161"/>
      <c r="E475" s="161"/>
      <c r="F475" s="162"/>
      <c r="G475" s="161"/>
      <c r="H475" s="162"/>
      <c r="I475" s="161"/>
      <c r="J475" s="161"/>
      <c r="K475" s="161"/>
      <c r="L475" s="161"/>
      <c r="M475" s="161"/>
      <c r="N475" s="161"/>
      <c r="O475" s="161"/>
      <c r="P475" s="163"/>
      <c r="Q475" s="158"/>
      <c r="R475" s="157"/>
      <c r="S475" s="158"/>
      <c r="T475" s="158"/>
      <c r="U475" s="158"/>
      <c r="V475" s="158" t="e">
        <v>#DIV/0!</v>
      </c>
    </row>
    <row r="476">
      <c r="A476" s="160"/>
      <c r="B476" s="161"/>
      <c r="C476" s="161"/>
      <c r="D476" s="161"/>
      <c r="E476" s="161"/>
      <c r="F476" s="162"/>
      <c r="G476" s="161"/>
      <c r="H476" s="162"/>
      <c r="I476" s="161"/>
      <c r="J476" s="161"/>
      <c r="K476" s="161"/>
      <c r="L476" s="161"/>
      <c r="M476" s="161"/>
      <c r="N476" s="161"/>
      <c r="O476" s="161"/>
      <c r="P476" s="163"/>
      <c r="Q476" s="158"/>
      <c r="R476" s="157"/>
      <c r="S476" s="158"/>
      <c r="T476" s="158"/>
      <c r="U476" s="158"/>
      <c r="V476" s="158" t="e">
        <v>#DIV/0!</v>
      </c>
    </row>
    <row r="477">
      <c r="A477" s="160"/>
      <c r="B477" s="161"/>
      <c r="C477" s="161"/>
      <c r="D477" s="161"/>
      <c r="E477" s="161"/>
      <c r="F477" s="162"/>
      <c r="G477" s="161"/>
      <c r="H477" s="162"/>
      <c r="I477" s="161"/>
      <c r="J477" s="161"/>
      <c r="K477" s="161"/>
      <c r="L477" s="161"/>
      <c r="M477" s="161"/>
      <c r="N477" s="161"/>
      <c r="O477" s="161"/>
      <c r="P477" s="163"/>
      <c r="Q477" s="158"/>
      <c r="R477" s="157"/>
      <c r="S477" s="158"/>
      <c r="T477" s="158"/>
      <c r="U477" s="158"/>
      <c r="V477" s="158" t="e">
        <v>#DIV/0!</v>
      </c>
    </row>
    <row r="478">
      <c r="A478" s="160"/>
      <c r="B478" s="161"/>
      <c r="C478" s="161"/>
      <c r="D478" s="161"/>
      <c r="E478" s="161"/>
      <c r="F478" s="162"/>
      <c r="G478" s="161"/>
      <c r="H478" s="162"/>
      <c r="I478" s="161"/>
      <c r="J478" s="161"/>
      <c r="K478" s="161"/>
      <c r="L478" s="161"/>
      <c r="M478" s="161"/>
      <c r="N478" s="161"/>
      <c r="O478" s="161"/>
      <c r="P478" s="163"/>
      <c r="Q478" s="158"/>
      <c r="R478" s="157"/>
      <c r="S478" s="158"/>
      <c r="T478" s="158"/>
      <c r="U478" s="158"/>
      <c r="V478" s="158" t="e">
        <v>#DIV/0!</v>
      </c>
    </row>
    <row r="479">
      <c r="A479" s="160"/>
      <c r="B479" s="161"/>
      <c r="C479" s="161"/>
      <c r="D479" s="161"/>
      <c r="E479" s="161"/>
      <c r="F479" s="162"/>
      <c r="G479" s="161"/>
      <c r="H479" s="162"/>
      <c r="I479" s="161"/>
      <c r="J479" s="161"/>
      <c r="K479" s="161"/>
      <c r="L479" s="161"/>
      <c r="M479" s="161"/>
      <c r="N479" s="161"/>
      <c r="O479" s="161"/>
      <c r="P479" s="163"/>
      <c r="Q479" s="158"/>
      <c r="R479" s="157"/>
      <c r="S479" s="158"/>
      <c r="T479" s="158"/>
      <c r="U479" s="158"/>
      <c r="V479" s="158" t="e">
        <v>#DIV/0!</v>
      </c>
    </row>
    <row r="480">
      <c r="A480" s="160"/>
      <c r="B480" s="161"/>
      <c r="C480" s="161"/>
      <c r="D480" s="161"/>
      <c r="E480" s="161"/>
      <c r="F480" s="162"/>
      <c r="G480" s="161"/>
      <c r="H480" s="162"/>
      <c r="I480" s="161"/>
      <c r="J480" s="161"/>
      <c r="K480" s="161"/>
      <c r="L480" s="161"/>
      <c r="M480" s="161"/>
      <c r="N480" s="161"/>
      <c r="O480" s="161"/>
      <c r="P480" s="163"/>
      <c r="Q480" s="158"/>
      <c r="R480" s="157"/>
      <c r="S480" s="158"/>
      <c r="T480" s="158"/>
      <c r="U480" s="158"/>
      <c r="V480" s="158" t="e">
        <v>#DIV/0!</v>
      </c>
    </row>
    <row r="481">
      <c r="A481" s="160"/>
      <c r="B481" s="161"/>
      <c r="C481" s="161"/>
      <c r="D481" s="161"/>
      <c r="E481" s="161"/>
      <c r="F481" s="162"/>
      <c r="G481" s="161"/>
      <c r="H481" s="162"/>
      <c r="I481" s="161"/>
      <c r="J481" s="161"/>
      <c r="K481" s="161"/>
      <c r="L481" s="161"/>
      <c r="M481" s="161"/>
      <c r="N481" s="161"/>
      <c r="O481" s="161"/>
      <c r="P481" s="163"/>
      <c r="Q481" s="158"/>
      <c r="R481" s="157"/>
      <c r="S481" s="158"/>
      <c r="T481" s="158"/>
      <c r="U481" s="158"/>
      <c r="V481" s="158" t="e">
        <v>#DIV/0!</v>
      </c>
    </row>
    <row r="482">
      <c r="A482" s="160"/>
      <c r="B482" s="161"/>
      <c r="C482" s="161"/>
      <c r="D482" s="161"/>
      <c r="E482" s="161"/>
      <c r="F482" s="162"/>
      <c r="G482" s="161"/>
      <c r="H482" s="162"/>
      <c r="I482" s="161"/>
      <c r="J482" s="161"/>
      <c r="K482" s="161"/>
      <c r="L482" s="161"/>
      <c r="M482" s="161"/>
      <c r="N482" s="161"/>
      <c r="O482" s="161"/>
      <c r="P482" s="163"/>
      <c r="Q482" s="158"/>
      <c r="R482" s="157"/>
      <c r="S482" s="158"/>
      <c r="T482" s="158"/>
      <c r="U482" s="158"/>
      <c r="V482" s="158" t="e">
        <v>#DIV/0!</v>
      </c>
    </row>
    <row r="483">
      <c r="A483" s="160"/>
      <c r="B483" s="161"/>
      <c r="C483" s="161"/>
      <c r="D483" s="161"/>
      <c r="E483" s="161"/>
      <c r="F483" s="162"/>
      <c r="G483" s="161"/>
      <c r="H483" s="162"/>
      <c r="I483" s="161"/>
      <c r="J483" s="161"/>
      <c r="K483" s="161"/>
      <c r="L483" s="161"/>
      <c r="M483" s="161"/>
      <c r="N483" s="161"/>
      <c r="O483" s="161"/>
      <c r="P483" s="163"/>
      <c r="Q483" s="158"/>
      <c r="R483" s="157"/>
      <c r="S483" s="158"/>
      <c r="T483" s="158"/>
      <c r="U483" s="158"/>
      <c r="V483" s="158" t="e">
        <v>#DIV/0!</v>
      </c>
    </row>
    <row r="484">
      <c r="A484" s="160"/>
      <c r="B484" s="161"/>
      <c r="C484" s="161"/>
      <c r="D484" s="161"/>
      <c r="E484" s="161"/>
      <c r="F484" s="162"/>
      <c r="G484" s="161"/>
      <c r="H484" s="162"/>
      <c r="I484" s="161"/>
      <c r="J484" s="161"/>
      <c r="K484" s="161"/>
      <c r="L484" s="161"/>
      <c r="M484" s="161"/>
      <c r="N484" s="161"/>
      <c r="O484" s="161"/>
      <c r="P484" s="163"/>
      <c r="Q484" s="158"/>
      <c r="R484" s="157"/>
      <c r="S484" s="158"/>
      <c r="T484" s="158"/>
      <c r="U484" s="158"/>
      <c r="V484" s="158" t="e">
        <v>#DIV/0!</v>
      </c>
    </row>
    <row r="485">
      <c r="A485" s="160"/>
      <c r="B485" s="161"/>
      <c r="C485" s="161"/>
      <c r="D485" s="161"/>
      <c r="E485" s="161"/>
      <c r="F485" s="162"/>
      <c r="G485" s="161"/>
      <c r="H485" s="162"/>
      <c r="I485" s="161"/>
      <c r="J485" s="161"/>
      <c r="K485" s="161"/>
      <c r="L485" s="161"/>
      <c r="M485" s="161"/>
      <c r="N485" s="161"/>
      <c r="O485" s="161"/>
      <c r="P485" s="163"/>
      <c r="Q485" s="158"/>
      <c r="R485" s="157"/>
      <c r="S485" s="158"/>
      <c r="T485" s="158"/>
      <c r="U485" s="158"/>
      <c r="V485" s="158" t="e">
        <v>#DIV/0!</v>
      </c>
    </row>
    <row r="486">
      <c r="A486" s="160"/>
      <c r="B486" s="161"/>
      <c r="C486" s="161"/>
      <c r="D486" s="161"/>
      <c r="E486" s="161"/>
      <c r="F486" s="162"/>
      <c r="G486" s="161"/>
      <c r="H486" s="162"/>
      <c r="I486" s="161"/>
      <c r="J486" s="161"/>
      <c r="K486" s="161"/>
      <c r="L486" s="161"/>
      <c r="M486" s="161"/>
      <c r="N486" s="161"/>
      <c r="O486" s="161"/>
      <c r="P486" s="163"/>
      <c r="Q486" s="158"/>
      <c r="R486" s="157"/>
      <c r="S486" s="158"/>
      <c r="T486" s="158"/>
      <c r="U486" s="158"/>
      <c r="V486" s="158" t="e">
        <v>#DIV/0!</v>
      </c>
    </row>
    <row r="487">
      <c r="A487" s="160"/>
      <c r="B487" s="161"/>
      <c r="C487" s="161"/>
      <c r="D487" s="161"/>
      <c r="E487" s="161"/>
      <c r="F487" s="162"/>
      <c r="G487" s="161"/>
      <c r="H487" s="162"/>
      <c r="I487" s="161"/>
      <c r="J487" s="161"/>
      <c r="K487" s="161"/>
      <c r="L487" s="161"/>
      <c r="M487" s="161"/>
      <c r="N487" s="161"/>
      <c r="O487" s="161"/>
      <c r="P487" s="163"/>
      <c r="Q487" s="158"/>
      <c r="R487" s="157"/>
      <c r="S487" s="158"/>
      <c r="T487" s="158"/>
      <c r="U487" s="158"/>
      <c r="V487" s="158" t="e">
        <v>#DIV/0!</v>
      </c>
    </row>
    <row r="488">
      <c r="A488" s="164"/>
      <c r="B488" s="164"/>
      <c r="C488" s="164"/>
      <c r="D488" s="164"/>
      <c r="E488" s="164"/>
      <c r="F488" s="164"/>
      <c r="G488" s="164"/>
      <c r="H488" s="164"/>
      <c r="I488" s="164"/>
      <c r="J488" s="164"/>
      <c r="K488" s="164"/>
      <c r="L488" s="164"/>
      <c r="M488" s="164"/>
      <c r="N488" s="164"/>
      <c r="O488" s="164"/>
      <c r="P488" s="164"/>
      <c r="Q488" s="158"/>
      <c r="R488" s="157"/>
      <c r="S488" s="158"/>
      <c r="T488" s="158"/>
      <c r="U488" s="158"/>
      <c r="V488" s="158" t="e">
        <v>#DIV/0!</v>
      </c>
    </row>
    <row r="489">
      <c r="A489" s="164"/>
      <c r="B489" s="164"/>
      <c r="C489" s="164"/>
      <c r="D489" s="164"/>
      <c r="E489" s="164"/>
      <c r="F489" s="164"/>
      <c r="G489" s="164"/>
      <c r="H489" s="164"/>
      <c r="I489" s="164"/>
      <c r="J489" s="164"/>
      <c r="K489" s="164"/>
      <c r="L489" s="164"/>
      <c r="M489" s="164"/>
      <c r="N489" s="164"/>
      <c r="O489" s="164"/>
      <c r="P489" s="164"/>
      <c r="Q489" s="158"/>
      <c r="R489" s="157"/>
      <c r="S489" s="158"/>
      <c r="T489" s="158"/>
      <c r="U489" s="158"/>
      <c r="V489" s="158" t="e">
        <v>#DIV/0!</v>
      </c>
    </row>
    <row r="490">
      <c r="A490" s="164"/>
      <c r="B490" s="164"/>
      <c r="C490" s="164"/>
      <c r="D490" s="164"/>
      <c r="E490" s="164"/>
      <c r="F490" s="164"/>
      <c r="G490" s="164"/>
      <c r="H490" s="164"/>
      <c r="I490" s="164"/>
      <c r="J490" s="164"/>
      <c r="K490" s="164"/>
      <c r="L490" s="164"/>
      <c r="M490" s="164"/>
      <c r="N490" s="164"/>
      <c r="O490" s="164"/>
      <c r="P490" s="164"/>
      <c r="Q490" s="158"/>
      <c r="R490" s="157"/>
      <c r="S490" s="158"/>
      <c r="T490" s="158"/>
      <c r="U490" s="158"/>
      <c r="V490" s="158" t="e">
        <v>#DIV/0!</v>
      </c>
    </row>
    <row r="491">
      <c r="A491" s="164"/>
      <c r="B491" s="164"/>
      <c r="C491" s="164"/>
      <c r="D491" s="164"/>
      <c r="E491" s="164"/>
      <c r="F491" s="164"/>
      <c r="G491" s="164"/>
      <c r="H491" s="164"/>
      <c r="I491" s="164"/>
      <c r="J491" s="164"/>
      <c r="K491" s="164"/>
      <c r="L491" s="164"/>
      <c r="M491" s="164"/>
      <c r="N491" s="164"/>
      <c r="O491" s="164"/>
      <c r="P491" s="164"/>
      <c r="Q491" s="158"/>
      <c r="R491" s="157"/>
      <c r="S491" s="158"/>
      <c r="T491" s="158"/>
      <c r="U491" s="158"/>
      <c r="V491" s="158" t="e">
        <v>#DIV/0!</v>
      </c>
    </row>
    <row r="492">
      <c r="A492" s="164"/>
      <c r="B492" s="164"/>
      <c r="C492" s="164"/>
      <c r="D492" s="164"/>
      <c r="E492" s="164"/>
      <c r="F492" s="164"/>
      <c r="G492" s="164"/>
      <c r="H492" s="164"/>
      <c r="I492" s="164"/>
      <c r="J492" s="164"/>
      <c r="K492" s="164"/>
      <c r="L492" s="164"/>
      <c r="M492" s="164"/>
      <c r="N492" s="164"/>
      <c r="O492" s="164"/>
      <c r="P492" s="164"/>
      <c r="Q492" s="158"/>
      <c r="R492" s="157"/>
      <c r="S492" s="158"/>
      <c r="T492" s="158"/>
      <c r="U492" s="158"/>
      <c r="V492" s="158" t="e">
        <v>#DIV/0!</v>
      </c>
    </row>
    <row r="493">
      <c r="A493" s="164"/>
      <c r="B493" s="164"/>
      <c r="C493" s="164"/>
      <c r="D493" s="164"/>
      <c r="E493" s="164"/>
      <c r="F493" s="164"/>
      <c r="G493" s="164"/>
      <c r="H493" s="164"/>
      <c r="I493" s="164"/>
      <c r="J493" s="164"/>
      <c r="K493" s="164"/>
      <c r="L493" s="164"/>
      <c r="M493" s="164"/>
      <c r="N493" s="164"/>
      <c r="O493" s="164"/>
      <c r="P493" s="164"/>
      <c r="Q493" s="158"/>
      <c r="R493" s="157"/>
      <c r="S493" s="158"/>
      <c r="T493" s="158"/>
      <c r="U493" s="158"/>
      <c r="V493" s="158" t="e">
        <v>#DIV/0!</v>
      </c>
    </row>
    <row r="494">
      <c r="A494" s="164"/>
      <c r="B494" s="164"/>
      <c r="C494" s="164"/>
      <c r="D494" s="164"/>
      <c r="E494" s="164"/>
      <c r="F494" s="164"/>
      <c r="G494" s="164"/>
      <c r="H494" s="164"/>
      <c r="I494" s="164"/>
      <c r="J494" s="164"/>
      <c r="K494" s="164"/>
      <c r="L494" s="164"/>
      <c r="M494" s="164"/>
      <c r="N494" s="164"/>
      <c r="O494" s="164"/>
      <c r="P494" s="164"/>
      <c r="Q494" s="158"/>
      <c r="R494" s="157"/>
      <c r="S494" s="158"/>
      <c r="T494" s="158"/>
      <c r="U494" s="158"/>
      <c r="V494" s="158" t="e">
        <v>#DIV/0!</v>
      </c>
    </row>
    <row r="495">
      <c r="A495" s="164"/>
      <c r="B495" s="164"/>
      <c r="C495" s="164"/>
      <c r="D495" s="164"/>
      <c r="E495" s="164"/>
      <c r="F495" s="164"/>
      <c r="G495" s="164"/>
      <c r="H495" s="164"/>
      <c r="I495" s="164"/>
      <c r="J495" s="164"/>
      <c r="K495" s="164"/>
      <c r="L495" s="164"/>
      <c r="M495" s="164"/>
      <c r="N495" s="164"/>
      <c r="O495" s="164"/>
      <c r="P495" s="164"/>
      <c r="Q495" s="158"/>
      <c r="R495" s="157"/>
      <c r="S495" s="158"/>
      <c r="T495" s="158"/>
      <c r="U495" s="158"/>
      <c r="V495" s="158" t="e">
        <v>#DIV/0!</v>
      </c>
    </row>
    <row r="496">
      <c r="A496" s="164"/>
      <c r="B496" s="164"/>
      <c r="C496" s="164"/>
      <c r="D496" s="164"/>
      <c r="E496" s="164"/>
      <c r="F496" s="164"/>
      <c r="G496" s="164"/>
      <c r="H496" s="164"/>
      <c r="I496" s="164"/>
      <c r="J496" s="164"/>
      <c r="K496" s="164"/>
      <c r="L496" s="164"/>
      <c r="M496" s="164"/>
      <c r="N496" s="164"/>
      <c r="O496" s="164"/>
      <c r="P496" s="164"/>
      <c r="Q496" s="158"/>
      <c r="R496" s="157"/>
      <c r="S496" s="158"/>
      <c r="T496" s="158"/>
      <c r="U496" s="158"/>
      <c r="V496" s="158" t="e">
        <v>#DIV/0!</v>
      </c>
    </row>
    <row r="497">
      <c r="A497" s="164"/>
      <c r="B497" s="164"/>
      <c r="C497" s="164"/>
      <c r="D497" s="164"/>
      <c r="E497" s="164"/>
      <c r="F497" s="164"/>
      <c r="G497" s="164"/>
      <c r="H497" s="164"/>
      <c r="I497" s="164"/>
      <c r="J497" s="164"/>
      <c r="K497" s="164"/>
      <c r="L497" s="164"/>
      <c r="M497" s="164"/>
      <c r="N497" s="164"/>
      <c r="O497" s="164"/>
      <c r="P497" s="164"/>
      <c r="Q497" s="158"/>
      <c r="R497" s="157"/>
      <c r="S497" s="158"/>
      <c r="T497" s="158"/>
      <c r="U497" s="158"/>
      <c r="V497" s="158" t="e">
        <v>#DIV/0!</v>
      </c>
    </row>
    <row r="498">
      <c r="A498" s="164"/>
      <c r="B498" s="164"/>
      <c r="C498" s="164"/>
      <c r="D498" s="164"/>
      <c r="E498" s="164"/>
      <c r="F498" s="164"/>
      <c r="G498" s="164"/>
      <c r="H498" s="164"/>
      <c r="I498" s="164"/>
      <c r="J498" s="164"/>
      <c r="K498" s="164"/>
      <c r="L498" s="164"/>
      <c r="M498" s="164"/>
      <c r="N498" s="164"/>
      <c r="O498" s="164"/>
      <c r="P498" s="164"/>
      <c r="Q498" s="158"/>
      <c r="R498" s="157"/>
      <c r="S498" s="158"/>
      <c r="T498" s="158"/>
      <c r="U498" s="158"/>
      <c r="V498" s="158" t="e">
        <v>#DIV/0!</v>
      </c>
    </row>
    <row r="499">
      <c r="A499" s="164"/>
      <c r="B499" s="164"/>
      <c r="C499" s="164"/>
      <c r="D499" s="164"/>
      <c r="E499" s="164"/>
      <c r="F499" s="164"/>
      <c r="G499" s="164"/>
      <c r="H499" s="164"/>
      <c r="I499" s="164"/>
      <c r="J499" s="164"/>
      <c r="K499" s="164"/>
      <c r="L499" s="164"/>
      <c r="M499" s="164"/>
      <c r="N499" s="164"/>
      <c r="O499" s="164"/>
      <c r="P499" s="164"/>
      <c r="Q499" s="158"/>
      <c r="R499" s="157"/>
      <c r="S499" s="158"/>
      <c r="T499" s="158"/>
      <c r="U499" s="158"/>
      <c r="V499" s="158" t="e">
        <v>#DIV/0!</v>
      </c>
    </row>
    <row r="500">
      <c r="A500" s="164"/>
      <c r="B500" s="164"/>
      <c r="C500" s="164"/>
      <c r="D500" s="164"/>
      <c r="E500" s="164"/>
      <c r="F500" s="164"/>
      <c r="G500" s="164"/>
      <c r="H500" s="164"/>
      <c r="I500" s="164"/>
      <c r="J500" s="164"/>
      <c r="K500" s="164"/>
      <c r="L500" s="164"/>
      <c r="M500" s="164"/>
      <c r="N500" s="164"/>
      <c r="O500" s="164"/>
      <c r="P500" s="164"/>
      <c r="Q500" s="158"/>
      <c r="R500" s="157"/>
      <c r="S500" s="158"/>
      <c r="T500" s="158"/>
      <c r="U500" s="158"/>
      <c r="V500" s="158" t="e">
        <v>#DIV/0!</v>
      </c>
    </row>
    <row r="501">
      <c r="A501" s="164"/>
      <c r="B501" s="164"/>
      <c r="C501" s="164"/>
      <c r="D501" s="164"/>
      <c r="E501" s="164"/>
      <c r="F501" s="164"/>
      <c r="G501" s="164"/>
      <c r="H501" s="164"/>
      <c r="I501" s="164"/>
      <c r="J501" s="164"/>
      <c r="K501" s="164"/>
      <c r="L501" s="164"/>
      <c r="M501" s="164"/>
      <c r="N501" s="164"/>
      <c r="O501" s="164"/>
      <c r="P501" s="164"/>
      <c r="Q501" s="158"/>
      <c r="R501" s="157"/>
      <c r="S501" s="158"/>
      <c r="T501" s="158"/>
      <c r="U501" s="158"/>
      <c r="V501" s="158" t="e">
        <v>#DIV/0!</v>
      </c>
    </row>
    <row r="502">
      <c r="A502" s="164"/>
      <c r="B502" s="164"/>
      <c r="C502" s="164"/>
      <c r="D502" s="164"/>
      <c r="E502" s="164"/>
      <c r="F502" s="164"/>
      <c r="G502" s="164"/>
      <c r="H502" s="164"/>
      <c r="I502" s="164"/>
      <c r="J502" s="164"/>
      <c r="K502" s="164"/>
      <c r="L502" s="164"/>
      <c r="M502" s="164"/>
      <c r="N502" s="164"/>
      <c r="O502" s="164"/>
      <c r="P502" s="164"/>
      <c r="Q502" s="158"/>
      <c r="R502" s="157"/>
      <c r="S502" s="158"/>
      <c r="T502" s="158"/>
      <c r="U502" s="158"/>
      <c r="V502" s="158" t="e">
        <v>#DIV/0!</v>
      </c>
    </row>
    <row r="503">
      <c r="A503" s="164"/>
      <c r="B503" s="164"/>
      <c r="C503" s="164"/>
      <c r="D503" s="164"/>
      <c r="E503" s="164"/>
      <c r="F503" s="164"/>
      <c r="G503" s="164"/>
      <c r="H503" s="164"/>
      <c r="I503" s="164"/>
      <c r="J503" s="164"/>
      <c r="K503" s="164"/>
      <c r="L503" s="164"/>
      <c r="M503" s="164"/>
      <c r="N503" s="164"/>
      <c r="O503" s="164"/>
      <c r="P503" s="164"/>
      <c r="Q503" s="158"/>
      <c r="R503" s="157"/>
      <c r="S503" s="158"/>
      <c r="T503" s="158"/>
      <c r="U503" s="158"/>
      <c r="V503" s="158" t="e">
        <v>#DIV/0!</v>
      </c>
    </row>
    <row r="504">
      <c r="A504" s="164"/>
      <c r="B504" s="164"/>
      <c r="C504" s="164"/>
      <c r="D504" s="164"/>
      <c r="E504" s="164"/>
      <c r="F504" s="164"/>
      <c r="G504" s="164"/>
      <c r="H504" s="164"/>
      <c r="I504" s="164"/>
      <c r="J504" s="164"/>
      <c r="K504" s="164"/>
      <c r="L504" s="164"/>
      <c r="M504" s="164"/>
      <c r="N504" s="164"/>
      <c r="O504" s="164"/>
      <c r="P504" s="164"/>
      <c r="Q504" s="158"/>
      <c r="R504" s="157"/>
      <c r="S504" s="158"/>
      <c r="T504" s="158"/>
      <c r="U504" s="158"/>
      <c r="V504" s="158" t="e">
        <v>#DIV/0!</v>
      </c>
    </row>
    <row r="505">
      <c r="A505" s="164"/>
      <c r="B505" s="164"/>
      <c r="C505" s="164"/>
      <c r="D505" s="164"/>
      <c r="E505" s="164"/>
      <c r="F505" s="164"/>
      <c r="G505" s="164"/>
      <c r="H505" s="164"/>
      <c r="I505" s="164"/>
      <c r="J505" s="164"/>
      <c r="K505" s="164"/>
      <c r="L505" s="164"/>
      <c r="M505" s="164"/>
      <c r="N505" s="164"/>
      <c r="O505" s="164"/>
      <c r="P505" s="164"/>
      <c r="Q505" s="158"/>
      <c r="R505" s="157"/>
      <c r="S505" s="158"/>
      <c r="T505" s="158"/>
      <c r="U505" s="158"/>
      <c r="V505" s="158" t="e">
        <v>#DIV/0!</v>
      </c>
    </row>
    <row r="506">
      <c r="A506" s="164"/>
      <c r="B506" s="164"/>
      <c r="C506" s="164"/>
      <c r="D506" s="164"/>
      <c r="E506" s="164"/>
      <c r="F506" s="164"/>
      <c r="G506" s="164"/>
      <c r="H506" s="164"/>
      <c r="I506" s="164"/>
      <c r="J506" s="164"/>
      <c r="K506" s="164"/>
      <c r="L506" s="164"/>
      <c r="M506" s="164"/>
      <c r="N506" s="164"/>
      <c r="O506" s="164"/>
      <c r="P506" s="164"/>
      <c r="Q506" s="158"/>
      <c r="R506" s="157"/>
      <c r="S506" s="158"/>
      <c r="T506" s="158"/>
      <c r="U506" s="158"/>
      <c r="V506" s="158" t="e">
        <v>#DIV/0!</v>
      </c>
    </row>
    <row r="507">
      <c r="A507" s="164"/>
      <c r="B507" s="164"/>
      <c r="C507" s="164"/>
      <c r="D507" s="164"/>
      <c r="E507" s="164"/>
      <c r="F507" s="164"/>
      <c r="G507" s="164"/>
      <c r="H507" s="164"/>
      <c r="I507" s="164"/>
      <c r="J507" s="164"/>
      <c r="K507" s="164"/>
      <c r="L507" s="164"/>
      <c r="M507" s="164"/>
      <c r="N507" s="164"/>
      <c r="O507" s="164"/>
      <c r="P507" s="164"/>
      <c r="Q507" s="158"/>
      <c r="R507" s="157"/>
      <c r="S507" s="158"/>
      <c r="T507" s="158"/>
      <c r="U507" s="158"/>
      <c r="V507" s="158" t="e">
        <v>#DIV/0!</v>
      </c>
    </row>
    <row r="508">
      <c r="A508" s="164"/>
      <c r="B508" s="164"/>
      <c r="C508" s="164"/>
      <c r="D508" s="164"/>
      <c r="E508" s="164"/>
      <c r="F508" s="164"/>
      <c r="G508" s="164"/>
      <c r="H508" s="164"/>
      <c r="I508" s="164"/>
      <c r="J508" s="164"/>
      <c r="K508" s="164"/>
      <c r="L508" s="164"/>
      <c r="M508" s="164"/>
      <c r="N508" s="164"/>
      <c r="O508" s="164"/>
      <c r="P508" s="164"/>
      <c r="Q508" s="158"/>
      <c r="R508" s="157"/>
      <c r="S508" s="158"/>
      <c r="T508" s="158"/>
      <c r="U508" s="158"/>
      <c r="V508" s="158" t="e">
        <v>#DIV/0!</v>
      </c>
    </row>
    <row r="509">
      <c r="A509" s="164"/>
      <c r="B509" s="164"/>
      <c r="C509" s="164"/>
      <c r="D509" s="164"/>
      <c r="E509" s="164"/>
      <c r="F509" s="164"/>
      <c r="G509" s="164"/>
      <c r="H509" s="164"/>
      <c r="I509" s="164"/>
      <c r="J509" s="164"/>
      <c r="K509" s="164"/>
      <c r="L509" s="164"/>
      <c r="M509" s="164"/>
      <c r="N509" s="164"/>
      <c r="O509" s="164"/>
      <c r="P509" s="164"/>
      <c r="Q509" s="158"/>
      <c r="R509" s="157"/>
      <c r="S509" s="158"/>
      <c r="T509" s="158"/>
      <c r="U509" s="158"/>
      <c r="V509" s="158" t="e">
        <v>#DIV/0!</v>
      </c>
    </row>
    <row r="510">
      <c r="A510" s="164"/>
      <c r="B510" s="164"/>
      <c r="C510" s="164"/>
      <c r="D510" s="164"/>
      <c r="E510" s="164"/>
      <c r="F510" s="164"/>
      <c r="G510" s="164"/>
      <c r="H510" s="164"/>
      <c r="I510" s="164"/>
      <c r="J510" s="164"/>
      <c r="K510" s="164"/>
      <c r="L510" s="164"/>
      <c r="M510" s="164"/>
      <c r="N510" s="164"/>
      <c r="O510" s="164"/>
      <c r="P510" s="164"/>
      <c r="Q510" s="158"/>
      <c r="R510" s="157"/>
      <c r="S510" s="158"/>
      <c r="T510" s="158"/>
      <c r="U510" s="158"/>
      <c r="V510" s="158" t="e">
        <v>#DIV/0!</v>
      </c>
    </row>
    <row r="511">
      <c r="A511" s="164"/>
      <c r="B511" s="164"/>
      <c r="C511" s="164"/>
      <c r="D511" s="164"/>
      <c r="E511" s="164"/>
      <c r="F511" s="164"/>
      <c r="G511" s="164"/>
      <c r="H511" s="164"/>
      <c r="I511" s="164"/>
      <c r="J511" s="164"/>
      <c r="K511" s="164"/>
      <c r="L511" s="164"/>
      <c r="M511" s="164"/>
      <c r="N511" s="164"/>
      <c r="O511" s="164"/>
      <c r="P511" s="164"/>
      <c r="Q511" s="158"/>
      <c r="R511" s="157"/>
      <c r="S511" s="158"/>
      <c r="T511" s="158"/>
      <c r="U511" s="158"/>
      <c r="V511" s="158" t="e">
        <v>#DIV/0!</v>
      </c>
    </row>
    <row r="512">
      <c r="A512" s="164"/>
      <c r="B512" s="164"/>
      <c r="C512" s="164"/>
      <c r="D512" s="164"/>
      <c r="E512" s="164"/>
      <c r="F512" s="164"/>
      <c r="G512" s="164"/>
      <c r="H512" s="164"/>
      <c r="I512" s="164"/>
      <c r="J512" s="164"/>
      <c r="K512" s="164"/>
      <c r="L512" s="164"/>
      <c r="M512" s="164"/>
      <c r="N512" s="164"/>
      <c r="O512" s="164"/>
      <c r="P512" s="164"/>
      <c r="Q512" s="158"/>
      <c r="R512" s="157"/>
      <c r="S512" s="158"/>
      <c r="T512" s="158"/>
      <c r="U512" s="158"/>
      <c r="V512" s="158" t="e">
        <v>#DIV/0!</v>
      </c>
    </row>
    <row r="513">
      <c r="A513" s="164"/>
      <c r="B513" s="164"/>
      <c r="C513" s="164"/>
      <c r="D513" s="164"/>
      <c r="E513" s="164"/>
      <c r="F513" s="164"/>
      <c r="G513" s="164"/>
      <c r="H513" s="164"/>
      <c r="I513" s="164"/>
      <c r="J513" s="164"/>
      <c r="K513" s="164"/>
      <c r="L513" s="164"/>
      <c r="M513" s="164"/>
      <c r="N513" s="164"/>
      <c r="O513" s="164"/>
      <c r="P513" s="164"/>
      <c r="Q513" s="158"/>
      <c r="R513" s="157"/>
      <c r="S513" s="158"/>
      <c r="T513" s="158"/>
      <c r="U513" s="158"/>
      <c r="V513" s="158" t="e">
        <v>#DIV/0!</v>
      </c>
    </row>
    <row r="514">
      <c r="A514" s="164"/>
      <c r="B514" s="164"/>
      <c r="C514" s="164"/>
      <c r="D514" s="164"/>
      <c r="E514" s="164"/>
      <c r="F514" s="164"/>
      <c r="G514" s="164"/>
      <c r="H514" s="164"/>
      <c r="I514" s="164"/>
      <c r="J514" s="164"/>
      <c r="K514" s="164"/>
      <c r="L514" s="164"/>
      <c r="M514" s="164"/>
      <c r="N514" s="164"/>
      <c r="O514" s="164"/>
      <c r="P514" s="164"/>
      <c r="Q514" s="158"/>
      <c r="R514" s="157"/>
      <c r="S514" s="158"/>
      <c r="T514" s="158"/>
      <c r="U514" s="158"/>
      <c r="V514" s="158" t="e">
        <v>#DIV/0!</v>
      </c>
    </row>
    <row r="515">
      <c r="A515" s="164"/>
      <c r="B515" s="164"/>
      <c r="C515" s="164"/>
      <c r="D515" s="164"/>
      <c r="E515" s="164"/>
      <c r="F515" s="164"/>
      <c r="G515" s="164"/>
      <c r="H515" s="164"/>
      <c r="I515" s="164"/>
      <c r="J515" s="164"/>
      <c r="K515" s="164"/>
      <c r="L515" s="164"/>
      <c r="M515" s="164"/>
      <c r="N515" s="164"/>
      <c r="O515" s="164"/>
      <c r="P515" s="164"/>
      <c r="Q515" s="158"/>
      <c r="R515" s="157"/>
      <c r="S515" s="158"/>
      <c r="T515" s="158"/>
      <c r="U515" s="158"/>
      <c r="V515" s="158" t="e">
        <v>#DIV/0!</v>
      </c>
    </row>
    <row r="516">
      <c r="A516" s="164"/>
      <c r="B516" s="164"/>
      <c r="C516" s="164"/>
      <c r="D516" s="164"/>
      <c r="E516" s="164"/>
      <c r="F516" s="164"/>
      <c r="G516" s="164"/>
      <c r="H516" s="164"/>
      <c r="I516" s="164"/>
      <c r="J516" s="164"/>
      <c r="K516" s="164"/>
      <c r="L516" s="164"/>
      <c r="M516" s="164"/>
      <c r="N516" s="164"/>
      <c r="O516" s="164"/>
      <c r="P516" s="164"/>
      <c r="Q516" s="158"/>
      <c r="R516" s="157"/>
      <c r="S516" s="158"/>
      <c r="T516" s="158"/>
      <c r="U516" s="158"/>
      <c r="V516" s="158" t="e">
        <v>#DIV/0!</v>
      </c>
    </row>
    <row r="517">
      <c r="A517" s="164"/>
      <c r="B517" s="164"/>
      <c r="C517" s="164"/>
      <c r="D517" s="164"/>
      <c r="E517" s="164"/>
      <c r="F517" s="164"/>
      <c r="G517" s="164"/>
      <c r="H517" s="164"/>
      <c r="I517" s="164"/>
      <c r="J517" s="164"/>
      <c r="K517" s="164"/>
      <c r="L517" s="164"/>
      <c r="M517" s="164"/>
      <c r="N517" s="164"/>
      <c r="O517" s="164"/>
      <c r="P517" s="164"/>
      <c r="Q517" s="158"/>
      <c r="R517" s="157"/>
      <c r="S517" s="158"/>
      <c r="T517" s="158"/>
      <c r="U517" s="158"/>
      <c r="V517" s="158" t="e">
        <v>#DIV/0!</v>
      </c>
    </row>
    <row r="518">
      <c r="A518" s="164"/>
      <c r="B518" s="164"/>
      <c r="C518" s="164"/>
      <c r="D518" s="164"/>
      <c r="E518" s="164"/>
      <c r="F518" s="164"/>
      <c r="G518" s="164"/>
      <c r="H518" s="164"/>
      <c r="I518" s="164"/>
      <c r="J518" s="164"/>
      <c r="K518" s="164"/>
      <c r="L518" s="164"/>
      <c r="M518" s="164"/>
      <c r="N518" s="164"/>
      <c r="O518" s="164"/>
      <c r="P518" s="164"/>
      <c r="Q518" s="158"/>
      <c r="R518" s="157"/>
      <c r="S518" s="158"/>
      <c r="T518" s="158"/>
      <c r="U518" s="158"/>
      <c r="V518" s="158" t="e">
        <v>#DIV/0!</v>
      </c>
    </row>
    <row r="519">
      <c r="A519" s="164"/>
      <c r="B519" s="164"/>
      <c r="C519" s="164"/>
      <c r="D519" s="164"/>
      <c r="E519" s="164"/>
      <c r="F519" s="164"/>
      <c r="G519" s="164"/>
      <c r="H519" s="164"/>
      <c r="I519" s="164"/>
      <c r="J519" s="164"/>
      <c r="K519" s="164"/>
      <c r="L519" s="164"/>
      <c r="M519" s="164"/>
      <c r="N519" s="164"/>
      <c r="O519" s="164"/>
      <c r="P519" s="164"/>
      <c r="Q519" s="158"/>
      <c r="R519" s="157"/>
      <c r="S519" s="158"/>
      <c r="T519" s="158"/>
      <c r="U519" s="158"/>
      <c r="V519" s="158" t="e">
        <v>#DIV/0!</v>
      </c>
    </row>
    <row r="520">
      <c r="A520" s="164"/>
      <c r="B520" s="164"/>
      <c r="C520" s="164"/>
      <c r="D520" s="164"/>
      <c r="E520" s="164"/>
      <c r="F520" s="164"/>
      <c r="G520" s="164"/>
      <c r="H520" s="164"/>
      <c r="I520" s="164"/>
      <c r="J520" s="164"/>
      <c r="K520" s="164"/>
      <c r="L520" s="164"/>
      <c r="M520" s="164"/>
      <c r="N520" s="164"/>
      <c r="O520" s="164"/>
      <c r="P520" s="164"/>
      <c r="Q520" s="158"/>
      <c r="R520" s="157"/>
      <c r="S520" s="158"/>
      <c r="T520" s="158"/>
      <c r="U520" s="158"/>
      <c r="V520" s="158" t="e">
        <v>#DIV/0!</v>
      </c>
    </row>
    <row r="521">
      <c r="A521" s="164"/>
      <c r="B521" s="164"/>
      <c r="C521" s="164"/>
      <c r="D521" s="164"/>
      <c r="E521" s="164"/>
      <c r="F521" s="164"/>
      <c r="G521" s="164"/>
      <c r="H521" s="164"/>
      <c r="I521" s="164"/>
      <c r="J521" s="164"/>
      <c r="K521" s="164"/>
      <c r="L521" s="164"/>
      <c r="M521" s="164"/>
      <c r="N521" s="164"/>
      <c r="O521" s="164"/>
      <c r="P521" s="164"/>
      <c r="Q521" s="158"/>
      <c r="R521" s="157"/>
      <c r="S521" s="158"/>
      <c r="T521" s="158"/>
      <c r="U521" s="158"/>
      <c r="V521" s="158" t="e">
        <v>#DIV/0!</v>
      </c>
    </row>
    <row r="522">
      <c r="A522" s="164"/>
      <c r="B522" s="164"/>
      <c r="C522" s="164"/>
      <c r="D522" s="164"/>
      <c r="E522" s="164"/>
      <c r="F522" s="164"/>
      <c r="G522" s="164"/>
      <c r="H522" s="164"/>
      <c r="I522" s="164"/>
      <c r="J522" s="164"/>
      <c r="K522" s="164"/>
      <c r="L522" s="164"/>
      <c r="M522" s="164"/>
      <c r="N522" s="164"/>
      <c r="O522" s="164"/>
      <c r="P522" s="164"/>
      <c r="Q522" s="158"/>
      <c r="R522" s="157"/>
      <c r="S522" s="158"/>
      <c r="T522" s="158"/>
      <c r="U522" s="158"/>
      <c r="V522" s="158" t="e">
        <v>#DIV/0!</v>
      </c>
    </row>
    <row r="523">
      <c r="A523" s="164"/>
      <c r="B523" s="164"/>
      <c r="C523" s="164"/>
      <c r="D523" s="164"/>
      <c r="E523" s="164"/>
      <c r="F523" s="164"/>
      <c r="G523" s="164"/>
      <c r="H523" s="164"/>
      <c r="I523" s="164"/>
      <c r="J523" s="164"/>
      <c r="K523" s="164"/>
      <c r="L523" s="164"/>
      <c r="M523" s="164"/>
      <c r="N523" s="164"/>
      <c r="O523" s="164"/>
      <c r="P523" s="164"/>
      <c r="Q523" s="158"/>
      <c r="R523" s="157"/>
      <c r="S523" s="158"/>
      <c r="T523" s="158"/>
      <c r="U523" s="158"/>
      <c r="V523" s="158" t="e">
        <v>#DIV/0!</v>
      </c>
    </row>
    <row r="524">
      <c r="A524" s="164"/>
      <c r="B524" s="164"/>
      <c r="C524" s="164"/>
      <c r="D524" s="164"/>
      <c r="E524" s="164"/>
      <c r="F524" s="164"/>
      <c r="G524" s="164"/>
      <c r="H524" s="164"/>
      <c r="I524" s="164"/>
      <c r="J524" s="164"/>
      <c r="K524" s="164"/>
      <c r="L524" s="164"/>
      <c r="M524" s="164"/>
      <c r="N524" s="164"/>
      <c r="O524" s="164"/>
      <c r="P524" s="164"/>
      <c r="Q524" s="158"/>
      <c r="R524" s="157"/>
      <c r="S524" s="158"/>
      <c r="T524" s="158"/>
      <c r="U524" s="158"/>
      <c r="V524" s="158" t="e">
        <v>#DIV/0!</v>
      </c>
    </row>
    <row r="525">
      <c r="A525" s="164"/>
      <c r="B525" s="164"/>
      <c r="C525" s="164"/>
      <c r="D525" s="164"/>
      <c r="E525" s="164"/>
      <c r="F525" s="164"/>
      <c r="G525" s="164"/>
      <c r="H525" s="164"/>
      <c r="I525" s="164"/>
      <c r="J525" s="164"/>
      <c r="K525" s="164"/>
      <c r="L525" s="164"/>
      <c r="M525" s="164"/>
      <c r="N525" s="164"/>
      <c r="O525" s="164"/>
      <c r="P525" s="164"/>
      <c r="Q525" s="158"/>
      <c r="R525" s="157"/>
      <c r="S525" s="158"/>
      <c r="T525" s="158"/>
      <c r="U525" s="158"/>
      <c r="V525" s="158" t="e">
        <v>#DIV/0!</v>
      </c>
    </row>
    <row r="526">
      <c r="A526" s="164"/>
      <c r="B526" s="164"/>
      <c r="C526" s="164"/>
      <c r="D526" s="164"/>
      <c r="E526" s="164"/>
      <c r="F526" s="164"/>
      <c r="G526" s="164"/>
      <c r="H526" s="164"/>
      <c r="I526" s="164"/>
      <c r="J526" s="164"/>
      <c r="K526" s="164"/>
      <c r="L526" s="164"/>
      <c r="M526" s="164"/>
      <c r="N526" s="164"/>
      <c r="O526" s="164"/>
      <c r="P526" s="164"/>
      <c r="Q526" s="158"/>
      <c r="R526" s="157"/>
      <c r="S526" s="158"/>
      <c r="T526" s="158"/>
      <c r="U526" s="158"/>
      <c r="V526" s="158" t="e">
        <v>#DIV/0!</v>
      </c>
    </row>
    <row r="527">
      <c r="A527" s="164"/>
      <c r="B527" s="164"/>
      <c r="C527" s="164"/>
      <c r="D527" s="164"/>
      <c r="E527" s="164"/>
      <c r="F527" s="164"/>
      <c r="G527" s="164"/>
      <c r="H527" s="164"/>
      <c r="I527" s="164"/>
      <c r="J527" s="164"/>
      <c r="K527" s="164"/>
      <c r="L527" s="164"/>
      <c r="M527" s="164"/>
      <c r="N527" s="164"/>
      <c r="O527" s="164"/>
      <c r="P527" s="164"/>
      <c r="Q527" s="158"/>
      <c r="R527" s="157"/>
      <c r="S527" s="158"/>
      <c r="T527" s="158"/>
      <c r="U527" s="158"/>
      <c r="V527" s="158" t="e">
        <v>#DIV/0!</v>
      </c>
    </row>
    <row r="528">
      <c r="A528" s="164"/>
      <c r="B528" s="164"/>
      <c r="C528" s="164"/>
      <c r="D528" s="164"/>
      <c r="E528" s="164"/>
      <c r="F528" s="164"/>
      <c r="G528" s="164"/>
      <c r="H528" s="164"/>
      <c r="I528" s="164"/>
      <c r="J528" s="164"/>
      <c r="K528" s="164"/>
      <c r="L528" s="164"/>
      <c r="M528" s="164"/>
      <c r="N528" s="164"/>
      <c r="O528" s="164"/>
      <c r="P528" s="164"/>
      <c r="Q528" s="158"/>
      <c r="R528" s="157"/>
      <c r="S528" s="158"/>
      <c r="T528" s="158"/>
      <c r="U528" s="158"/>
      <c r="V528" s="158" t="e">
        <v>#DIV/0!</v>
      </c>
    </row>
    <row r="529">
      <c r="A529" s="164"/>
      <c r="B529" s="164"/>
      <c r="C529" s="164"/>
      <c r="D529" s="164"/>
      <c r="E529" s="164"/>
      <c r="F529" s="164"/>
      <c r="G529" s="164"/>
      <c r="H529" s="164"/>
      <c r="I529" s="164"/>
      <c r="J529" s="164"/>
      <c r="K529" s="164"/>
      <c r="L529" s="164"/>
      <c r="M529" s="164"/>
      <c r="N529" s="164"/>
      <c r="O529" s="164"/>
      <c r="P529" s="164"/>
      <c r="Q529" s="158"/>
      <c r="R529" s="157"/>
      <c r="S529" s="158"/>
      <c r="T529" s="158"/>
      <c r="U529" s="158"/>
      <c r="V529" s="158" t="e">
        <v>#DIV/0!</v>
      </c>
    </row>
    <row r="530">
      <c r="A530" s="164"/>
      <c r="B530" s="164"/>
      <c r="C530" s="164"/>
      <c r="D530" s="164"/>
      <c r="E530" s="164"/>
      <c r="F530" s="164"/>
      <c r="G530" s="164"/>
      <c r="H530" s="164"/>
      <c r="I530" s="164"/>
      <c r="J530" s="164"/>
      <c r="K530" s="164"/>
      <c r="L530" s="164"/>
      <c r="M530" s="164"/>
      <c r="N530" s="164"/>
      <c r="O530" s="164"/>
      <c r="P530" s="164"/>
      <c r="Q530" s="158"/>
      <c r="R530" s="157"/>
      <c r="S530" s="158"/>
      <c r="T530" s="158"/>
      <c r="U530" s="158"/>
      <c r="V530" s="158" t="e">
        <v>#DIV/0!</v>
      </c>
    </row>
    <row r="531">
      <c r="A531" s="164"/>
      <c r="B531" s="164"/>
      <c r="C531" s="164"/>
      <c r="D531" s="164"/>
      <c r="E531" s="164"/>
      <c r="F531" s="164"/>
      <c r="G531" s="164"/>
      <c r="H531" s="164"/>
      <c r="I531" s="164"/>
      <c r="J531" s="164"/>
      <c r="K531" s="164"/>
      <c r="L531" s="164"/>
      <c r="M531" s="164"/>
      <c r="N531" s="164"/>
      <c r="O531" s="164"/>
      <c r="P531" s="164"/>
      <c r="Q531" s="158"/>
      <c r="R531" s="157"/>
      <c r="S531" s="158"/>
      <c r="T531" s="158"/>
      <c r="U531" s="158"/>
      <c r="V531" s="158" t="e">
        <v>#DIV/0!</v>
      </c>
    </row>
    <row r="532">
      <c r="A532" s="164"/>
      <c r="B532" s="164"/>
      <c r="C532" s="164"/>
      <c r="D532" s="164"/>
      <c r="E532" s="164"/>
      <c r="F532" s="164"/>
      <c r="G532" s="164"/>
      <c r="H532" s="164"/>
      <c r="I532" s="164"/>
      <c r="J532" s="164"/>
      <c r="K532" s="164"/>
      <c r="L532" s="164"/>
      <c r="M532" s="164"/>
      <c r="N532" s="164"/>
      <c r="O532" s="164"/>
      <c r="P532" s="164"/>
      <c r="Q532" s="158"/>
      <c r="R532" s="157"/>
      <c r="S532" s="158"/>
      <c r="T532" s="158"/>
      <c r="U532" s="158"/>
      <c r="V532" s="158" t="e">
        <v>#DIV/0!</v>
      </c>
    </row>
    <row r="533">
      <c r="A533" s="164"/>
      <c r="B533" s="164"/>
      <c r="C533" s="164"/>
      <c r="D533" s="164"/>
      <c r="E533" s="164"/>
      <c r="F533" s="164"/>
      <c r="G533" s="164"/>
      <c r="H533" s="164"/>
      <c r="I533" s="164"/>
      <c r="J533" s="164"/>
      <c r="K533" s="164"/>
      <c r="L533" s="164"/>
      <c r="M533" s="164"/>
      <c r="N533" s="164"/>
      <c r="O533" s="164"/>
      <c r="P533" s="164"/>
      <c r="Q533" s="158"/>
      <c r="R533" s="157"/>
      <c r="S533" s="158"/>
      <c r="T533" s="158"/>
      <c r="U533" s="158"/>
      <c r="V533" s="158" t="e">
        <v>#DIV/0!</v>
      </c>
    </row>
    <row r="534">
      <c r="A534" s="164"/>
      <c r="B534" s="164"/>
      <c r="C534" s="164"/>
      <c r="D534" s="164"/>
      <c r="E534" s="164"/>
      <c r="F534" s="164"/>
      <c r="G534" s="164"/>
      <c r="H534" s="164"/>
      <c r="I534" s="164"/>
      <c r="J534" s="164"/>
      <c r="K534" s="164"/>
      <c r="L534" s="164"/>
      <c r="M534" s="164"/>
      <c r="N534" s="164"/>
      <c r="O534" s="164"/>
      <c r="P534" s="164"/>
      <c r="Q534" s="158"/>
      <c r="R534" s="157"/>
      <c r="S534" s="158"/>
      <c r="T534" s="158"/>
      <c r="U534" s="158"/>
      <c r="V534" s="158" t="e">
        <v>#DIV/0!</v>
      </c>
    </row>
    <row r="535">
      <c r="A535" s="164"/>
      <c r="B535" s="164"/>
      <c r="C535" s="164"/>
      <c r="D535" s="164"/>
      <c r="E535" s="164"/>
      <c r="F535" s="164"/>
      <c r="G535" s="164"/>
      <c r="H535" s="164"/>
      <c r="I535" s="164"/>
      <c r="J535" s="164"/>
      <c r="K535" s="164"/>
      <c r="L535" s="164"/>
      <c r="M535" s="164"/>
      <c r="N535" s="164"/>
      <c r="O535" s="164"/>
      <c r="P535" s="164"/>
      <c r="Q535" s="158"/>
      <c r="R535" s="157"/>
      <c r="S535" s="158"/>
      <c r="T535" s="158"/>
      <c r="U535" s="158"/>
      <c r="V535" s="158" t="e">
        <v>#DIV/0!</v>
      </c>
    </row>
    <row r="536">
      <c r="A536" s="164"/>
      <c r="B536" s="164"/>
      <c r="C536" s="164"/>
      <c r="D536" s="164"/>
      <c r="E536" s="164"/>
      <c r="F536" s="164"/>
      <c r="G536" s="164"/>
      <c r="H536" s="164"/>
      <c r="I536" s="164"/>
      <c r="J536" s="164"/>
      <c r="K536" s="164"/>
      <c r="L536" s="164"/>
      <c r="M536" s="164"/>
      <c r="N536" s="164"/>
      <c r="O536" s="164"/>
      <c r="P536" s="164"/>
      <c r="Q536" s="158"/>
      <c r="R536" s="157"/>
      <c r="S536" s="158"/>
      <c r="T536" s="158"/>
      <c r="U536" s="158"/>
      <c r="V536" s="158" t="e">
        <v>#DIV/0!</v>
      </c>
    </row>
    <row r="537">
      <c r="A537" s="164"/>
      <c r="B537" s="164"/>
      <c r="C537" s="164"/>
      <c r="D537" s="164"/>
      <c r="E537" s="164"/>
      <c r="F537" s="164"/>
      <c r="G537" s="164"/>
      <c r="H537" s="164"/>
      <c r="I537" s="164"/>
      <c r="J537" s="164"/>
      <c r="K537" s="164"/>
      <c r="L537" s="164"/>
      <c r="M537" s="164"/>
      <c r="N537" s="164"/>
      <c r="O537" s="164"/>
      <c r="P537" s="164"/>
      <c r="Q537" s="158"/>
      <c r="R537" s="157"/>
      <c r="S537" s="158"/>
      <c r="T537" s="158"/>
      <c r="U537" s="158"/>
      <c r="V537" s="158" t="e">
        <v>#DIV/0!</v>
      </c>
    </row>
    <row r="538">
      <c r="A538" s="164"/>
      <c r="B538" s="164"/>
      <c r="C538" s="164"/>
      <c r="D538" s="164"/>
      <c r="E538" s="164"/>
      <c r="F538" s="164"/>
      <c r="G538" s="164"/>
      <c r="H538" s="164"/>
      <c r="I538" s="164"/>
      <c r="J538" s="164"/>
      <c r="K538" s="164"/>
      <c r="L538" s="164"/>
      <c r="M538" s="164"/>
      <c r="N538" s="164"/>
      <c r="O538" s="164"/>
      <c r="P538" s="164"/>
      <c r="Q538" s="158"/>
      <c r="R538" s="157"/>
      <c r="S538" s="158"/>
      <c r="T538" s="158"/>
      <c r="U538" s="158"/>
      <c r="V538" s="158" t="e">
        <v>#DIV/0!</v>
      </c>
    </row>
    <row r="539">
      <c r="A539" s="164"/>
      <c r="B539" s="164"/>
      <c r="C539" s="164"/>
      <c r="D539" s="164"/>
      <c r="E539" s="164"/>
      <c r="F539" s="164"/>
      <c r="G539" s="164"/>
      <c r="H539" s="164"/>
      <c r="I539" s="164"/>
      <c r="J539" s="164"/>
      <c r="K539" s="164"/>
      <c r="L539" s="164"/>
      <c r="M539" s="164"/>
      <c r="N539" s="164"/>
      <c r="O539" s="164"/>
      <c r="P539" s="164"/>
      <c r="Q539" s="158"/>
      <c r="R539" s="157"/>
      <c r="S539" s="158"/>
      <c r="T539" s="158"/>
      <c r="U539" s="158"/>
      <c r="V539" s="158" t="e">
        <v>#DIV/0!</v>
      </c>
    </row>
    <row r="540">
      <c r="A540" s="164"/>
      <c r="B540" s="164"/>
      <c r="C540" s="164"/>
      <c r="D540" s="164"/>
      <c r="E540" s="164"/>
      <c r="F540" s="164"/>
      <c r="G540" s="164"/>
      <c r="H540" s="164"/>
      <c r="I540" s="164"/>
      <c r="J540" s="164"/>
      <c r="K540" s="164"/>
      <c r="L540" s="164"/>
      <c r="M540" s="164"/>
      <c r="N540" s="164"/>
      <c r="O540" s="164"/>
      <c r="P540" s="164"/>
      <c r="Q540" s="158"/>
      <c r="R540" s="157"/>
      <c r="S540" s="158"/>
      <c r="T540" s="158"/>
      <c r="U540" s="158"/>
      <c r="V540" s="158" t="e">
        <v>#DIV/0!</v>
      </c>
    </row>
    <row r="541">
      <c r="A541" s="164"/>
      <c r="B541" s="164"/>
      <c r="C541" s="164"/>
      <c r="D541" s="164"/>
      <c r="E541" s="164"/>
      <c r="F541" s="164"/>
      <c r="G541" s="164"/>
      <c r="H541" s="164"/>
      <c r="I541" s="164"/>
      <c r="J541" s="164"/>
      <c r="K541" s="164"/>
      <c r="L541" s="164"/>
      <c r="M541" s="164"/>
      <c r="N541" s="164"/>
      <c r="O541" s="164"/>
      <c r="P541" s="164"/>
      <c r="Q541" s="158"/>
      <c r="R541" s="157"/>
      <c r="S541" s="158"/>
      <c r="T541" s="158"/>
      <c r="U541" s="158"/>
      <c r="V541" s="158" t="e">
        <v>#DIV/0!</v>
      </c>
    </row>
    <row r="542">
      <c r="A542" s="164"/>
      <c r="B542" s="164"/>
      <c r="C542" s="164"/>
      <c r="D542" s="164"/>
      <c r="E542" s="164"/>
      <c r="F542" s="164"/>
      <c r="G542" s="164"/>
      <c r="H542" s="164"/>
      <c r="I542" s="164"/>
      <c r="J542" s="164"/>
      <c r="K542" s="164"/>
      <c r="L542" s="164"/>
      <c r="M542" s="164"/>
      <c r="N542" s="164"/>
      <c r="O542" s="164"/>
      <c r="P542" s="164"/>
      <c r="Q542" s="158"/>
      <c r="R542" s="157"/>
      <c r="S542" s="158"/>
      <c r="T542" s="158"/>
      <c r="U542" s="158"/>
      <c r="V542" s="158" t="e">
        <v>#DIV/0!</v>
      </c>
    </row>
    <row r="543">
      <c r="A543" s="164"/>
      <c r="B543" s="164"/>
      <c r="C543" s="164"/>
      <c r="D543" s="164"/>
      <c r="E543" s="164"/>
      <c r="F543" s="164"/>
      <c r="G543" s="164"/>
      <c r="H543" s="164"/>
      <c r="I543" s="164"/>
      <c r="J543" s="164"/>
      <c r="K543" s="164"/>
      <c r="L543" s="164"/>
      <c r="M543" s="164"/>
      <c r="N543" s="164"/>
      <c r="O543" s="164"/>
      <c r="P543" s="164"/>
      <c r="Q543" s="158"/>
      <c r="R543" s="157"/>
      <c r="S543" s="158"/>
      <c r="T543" s="158"/>
      <c r="U543" s="158"/>
      <c r="V543" s="158" t="e">
        <v>#DIV/0!</v>
      </c>
    </row>
    <row r="544">
      <c r="A544" s="164"/>
      <c r="B544" s="164"/>
      <c r="C544" s="164"/>
      <c r="D544" s="164"/>
      <c r="E544" s="164"/>
      <c r="F544" s="164"/>
      <c r="G544" s="164"/>
      <c r="H544" s="164"/>
      <c r="I544" s="164"/>
      <c r="J544" s="164"/>
      <c r="K544" s="164"/>
      <c r="L544" s="164"/>
      <c r="M544" s="164"/>
      <c r="N544" s="164"/>
      <c r="O544" s="164"/>
      <c r="P544" s="164"/>
      <c r="Q544" s="158"/>
      <c r="R544" s="157"/>
      <c r="S544" s="158"/>
      <c r="T544" s="158"/>
      <c r="U544" s="158"/>
      <c r="V544" s="158" t="e">
        <v>#DIV/0!</v>
      </c>
    </row>
    <row r="545">
      <c r="A545" s="164"/>
      <c r="B545" s="164"/>
      <c r="C545" s="164"/>
      <c r="D545" s="164"/>
      <c r="E545" s="164"/>
      <c r="F545" s="164"/>
      <c r="G545" s="164"/>
      <c r="H545" s="164"/>
      <c r="I545" s="164"/>
      <c r="J545" s="164"/>
      <c r="K545" s="164"/>
      <c r="L545" s="164"/>
      <c r="M545" s="164"/>
      <c r="N545" s="164"/>
      <c r="O545" s="164"/>
      <c r="P545" s="164"/>
      <c r="Q545" s="158"/>
      <c r="R545" s="157"/>
      <c r="S545" s="158"/>
      <c r="T545" s="158"/>
      <c r="U545" s="158"/>
      <c r="V545" s="158" t="e">
        <v>#DIV/0!</v>
      </c>
    </row>
    <row r="546">
      <c r="A546" s="164"/>
      <c r="B546" s="164"/>
      <c r="C546" s="164"/>
      <c r="D546" s="164"/>
      <c r="E546" s="164"/>
      <c r="F546" s="164"/>
      <c r="G546" s="164"/>
      <c r="H546" s="164"/>
      <c r="I546" s="164"/>
      <c r="J546" s="164"/>
      <c r="K546" s="164"/>
      <c r="L546" s="164"/>
      <c r="M546" s="164"/>
      <c r="N546" s="164"/>
      <c r="O546" s="164"/>
      <c r="P546" s="164"/>
      <c r="Q546" s="158"/>
      <c r="R546" s="157"/>
      <c r="S546" s="158"/>
      <c r="T546" s="158"/>
      <c r="U546" s="158"/>
      <c r="V546" s="158" t="e">
        <v>#DIV/0!</v>
      </c>
    </row>
    <row r="547">
      <c r="A547" s="164"/>
      <c r="B547" s="164"/>
      <c r="C547" s="164"/>
      <c r="D547" s="164"/>
      <c r="E547" s="164"/>
      <c r="F547" s="164"/>
      <c r="G547" s="164"/>
      <c r="H547" s="164"/>
      <c r="I547" s="164"/>
      <c r="J547" s="164"/>
      <c r="K547" s="164"/>
      <c r="L547" s="164"/>
      <c r="M547" s="164"/>
      <c r="N547" s="164"/>
      <c r="O547" s="164"/>
      <c r="P547" s="164"/>
      <c r="Q547" s="158"/>
      <c r="R547" s="157"/>
      <c r="S547" s="158"/>
      <c r="T547" s="158"/>
      <c r="U547" s="158"/>
      <c r="V547" s="158" t="e">
        <v>#DIV/0!</v>
      </c>
    </row>
    <row r="548">
      <c r="A548" s="164"/>
      <c r="B548" s="164"/>
      <c r="C548" s="164"/>
      <c r="D548" s="164"/>
      <c r="E548" s="164"/>
      <c r="F548" s="164"/>
      <c r="G548" s="164"/>
      <c r="H548" s="164"/>
      <c r="I548" s="164"/>
      <c r="J548" s="164"/>
      <c r="K548" s="164"/>
      <c r="L548" s="164"/>
      <c r="M548" s="164"/>
      <c r="N548" s="164"/>
      <c r="O548" s="164"/>
      <c r="P548" s="164"/>
      <c r="Q548" s="158"/>
      <c r="R548" s="157"/>
      <c r="S548" s="158"/>
      <c r="T548" s="158"/>
      <c r="U548" s="158"/>
      <c r="V548" s="158" t="e">
        <v>#DIV/0!</v>
      </c>
    </row>
    <row r="549">
      <c r="A549" s="164"/>
      <c r="B549" s="164"/>
      <c r="C549" s="164"/>
      <c r="D549" s="164"/>
      <c r="E549" s="164"/>
      <c r="F549" s="164"/>
      <c r="G549" s="164"/>
      <c r="H549" s="164"/>
      <c r="I549" s="164"/>
      <c r="J549" s="164"/>
      <c r="K549" s="164"/>
      <c r="L549" s="164"/>
      <c r="M549" s="164"/>
      <c r="N549" s="164"/>
      <c r="O549" s="164"/>
      <c r="P549" s="164"/>
      <c r="Q549" s="158"/>
      <c r="R549" s="157"/>
      <c r="S549" s="158"/>
      <c r="T549" s="158"/>
      <c r="U549" s="158"/>
      <c r="V549" s="158" t="e">
        <v>#DIV/0!</v>
      </c>
    </row>
    <row r="550">
      <c r="A550" s="164"/>
      <c r="B550" s="164"/>
      <c r="C550" s="164"/>
      <c r="D550" s="164"/>
      <c r="E550" s="164"/>
      <c r="F550" s="164"/>
      <c r="G550" s="164"/>
      <c r="H550" s="164"/>
      <c r="I550" s="164"/>
      <c r="J550" s="164"/>
      <c r="K550" s="164"/>
      <c r="L550" s="164"/>
      <c r="M550" s="164"/>
      <c r="N550" s="164"/>
      <c r="O550" s="164"/>
      <c r="P550" s="164"/>
      <c r="Q550" s="158"/>
      <c r="R550" s="157"/>
      <c r="S550" s="158"/>
      <c r="T550" s="158"/>
      <c r="U550" s="158"/>
      <c r="V550" s="158" t="e">
        <v>#DIV/0!</v>
      </c>
    </row>
    <row r="551">
      <c r="A551" s="164"/>
      <c r="B551" s="164"/>
      <c r="C551" s="164"/>
      <c r="D551" s="164"/>
      <c r="E551" s="164"/>
      <c r="F551" s="164"/>
      <c r="G551" s="164"/>
      <c r="H551" s="164"/>
      <c r="I551" s="164"/>
      <c r="J551" s="164"/>
      <c r="K551" s="164"/>
      <c r="L551" s="164"/>
      <c r="M551" s="164"/>
      <c r="N551" s="164"/>
      <c r="O551" s="164"/>
      <c r="P551" s="164"/>
      <c r="Q551" s="158"/>
      <c r="R551" s="157"/>
      <c r="S551" s="158"/>
      <c r="T551" s="158"/>
      <c r="U551" s="158"/>
      <c r="V551" s="158" t="e">
        <v>#DIV/0!</v>
      </c>
    </row>
    <row r="552">
      <c r="A552" s="164"/>
      <c r="B552" s="164"/>
      <c r="C552" s="164"/>
      <c r="D552" s="164"/>
      <c r="E552" s="164"/>
      <c r="F552" s="164"/>
      <c r="G552" s="164"/>
      <c r="H552" s="164"/>
      <c r="I552" s="164"/>
      <c r="J552" s="164"/>
      <c r="K552" s="164"/>
      <c r="L552" s="164"/>
      <c r="M552" s="164"/>
      <c r="N552" s="164"/>
      <c r="O552" s="164"/>
      <c r="P552" s="164"/>
      <c r="Q552" s="158"/>
      <c r="R552" s="157"/>
      <c r="S552" s="158"/>
      <c r="T552" s="158"/>
      <c r="U552" s="158"/>
      <c r="V552" s="158" t="e">
        <v>#DIV/0!</v>
      </c>
    </row>
    <row r="553">
      <c r="A553" s="164"/>
      <c r="B553" s="164"/>
      <c r="C553" s="164"/>
      <c r="D553" s="164"/>
      <c r="E553" s="164"/>
      <c r="F553" s="164"/>
      <c r="G553" s="164"/>
      <c r="H553" s="164"/>
      <c r="I553" s="164"/>
      <c r="J553" s="164"/>
      <c r="K553" s="164"/>
      <c r="L553" s="164"/>
      <c r="M553" s="164"/>
      <c r="N553" s="164"/>
      <c r="O553" s="164"/>
      <c r="P553" s="164"/>
      <c r="Q553" s="158"/>
      <c r="R553" s="157"/>
      <c r="S553" s="158"/>
      <c r="T553" s="158"/>
      <c r="U553" s="158"/>
      <c r="V553" s="158" t="e">
        <v>#DIV/0!</v>
      </c>
    </row>
    <row r="554">
      <c r="A554" s="164"/>
      <c r="B554" s="164"/>
      <c r="C554" s="164"/>
      <c r="D554" s="164"/>
      <c r="E554" s="164"/>
      <c r="F554" s="164"/>
      <c r="G554" s="164"/>
      <c r="H554" s="164"/>
      <c r="I554" s="164"/>
      <c r="J554" s="164"/>
      <c r="K554" s="164"/>
      <c r="L554" s="164"/>
      <c r="M554" s="164"/>
      <c r="N554" s="164"/>
      <c r="O554" s="164"/>
      <c r="P554" s="164"/>
      <c r="Q554" s="158"/>
      <c r="R554" s="157"/>
      <c r="S554" s="158"/>
      <c r="T554" s="158"/>
      <c r="U554" s="158"/>
      <c r="V554" s="158" t="e">
        <v>#DIV/0!</v>
      </c>
    </row>
    <row r="555">
      <c r="A555" s="164"/>
      <c r="B555" s="164"/>
      <c r="C555" s="164"/>
      <c r="D555" s="164"/>
      <c r="E555" s="164"/>
      <c r="F555" s="164"/>
      <c r="G555" s="164"/>
      <c r="H555" s="164"/>
      <c r="I555" s="164"/>
      <c r="J555" s="164"/>
      <c r="K555" s="164"/>
      <c r="L555" s="164"/>
      <c r="M555" s="164"/>
      <c r="N555" s="164"/>
      <c r="O555" s="164"/>
      <c r="P555" s="164"/>
      <c r="Q555" s="158"/>
      <c r="R555" s="157"/>
      <c r="S555" s="158"/>
      <c r="T555" s="158"/>
      <c r="U555" s="158"/>
      <c r="V555" s="158" t="e">
        <v>#DIV/0!</v>
      </c>
    </row>
    <row r="556">
      <c r="A556" s="164"/>
      <c r="B556" s="164"/>
      <c r="C556" s="164"/>
      <c r="D556" s="164"/>
      <c r="E556" s="164"/>
      <c r="F556" s="164"/>
      <c r="G556" s="164"/>
      <c r="H556" s="164"/>
      <c r="I556" s="164"/>
      <c r="J556" s="164"/>
      <c r="K556" s="164"/>
      <c r="L556" s="164"/>
      <c r="M556" s="164"/>
      <c r="N556" s="164"/>
      <c r="O556" s="164"/>
      <c r="P556" s="164"/>
      <c r="Q556" s="158"/>
      <c r="R556" s="157"/>
      <c r="S556" s="158"/>
      <c r="T556" s="158"/>
      <c r="U556" s="158"/>
      <c r="V556" s="158" t="e">
        <v>#DIV/0!</v>
      </c>
    </row>
    <row r="557">
      <c r="A557" s="164"/>
      <c r="B557" s="164"/>
      <c r="C557" s="164"/>
      <c r="D557" s="164"/>
      <c r="E557" s="164"/>
      <c r="F557" s="164"/>
      <c r="G557" s="164"/>
      <c r="H557" s="164"/>
      <c r="I557" s="164"/>
      <c r="J557" s="164"/>
      <c r="K557" s="164"/>
      <c r="L557" s="164"/>
      <c r="M557" s="164"/>
      <c r="N557" s="164"/>
      <c r="O557" s="164"/>
      <c r="P557" s="164"/>
      <c r="Q557" s="158"/>
      <c r="R557" s="157"/>
      <c r="S557" s="158"/>
      <c r="T557" s="158"/>
      <c r="U557" s="158"/>
      <c r="V557" s="158" t="e">
        <v>#DIV/0!</v>
      </c>
    </row>
    <row r="558">
      <c r="A558" s="164"/>
      <c r="B558" s="164"/>
      <c r="C558" s="164"/>
      <c r="D558" s="164"/>
      <c r="E558" s="164"/>
      <c r="F558" s="164"/>
      <c r="G558" s="164"/>
      <c r="H558" s="164"/>
      <c r="I558" s="164"/>
      <c r="J558" s="164"/>
      <c r="K558" s="164"/>
      <c r="L558" s="164"/>
      <c r="M558" s="164"/>
      <c r="N558" s="164"/>
      <c r="O558" s="164"/>
      <c r="P558" s="164"/>
      <c r="Q558" s="158"/>
      <c r="R558" s="157"/>
      <c r="S558" s="158"/>
      <c r="T558" s="158"/>
      <c r="U558" s="158"/>
      <c r="V558" s="158" t="e">
        <v>#DIV/0!</v>
      </c>
    </row>
    <row r="559">
      <c r="A559" s="164"/>
      <c r="B559" s="164"/>
      <c r="C559" s="164"/>
      <c r="D559" s="164"/>
      <c r="E559" s="164"/>
      <c r="F559" s="164"/>
      <c r="G559" s="164"/>
      <c r="H559" s="164"/>
      <c r="I559" s="164"/>
      <c r="J559" s="164"/>
      <c r="K559" s="164"/>
      <c r="L559" s="164"/>
      <c r="M559" s="164"/>
      <c r="N559" s="164"/>
      <c r="O559" s="164"/>
      <c r="P559" s="164"/>
      <c r="Q559" s="158"/>
      <c r="R559" s="157"/>
      <c r="S559" s="158"/>
      <c r="T559" s="158"/>
      <c r="U559" s="158"/>
      <c r="V559" s="158" t="e">
        <v>#DIV/0!</v>
      </c>
    </row>
    <row r="560">
      <c r="A560" s="164"/>
      <c r="B560" s="164"/>
      <c r="C560" s="164"/>
      <c r="D560" s="164"/>
      <c r="E560" s="164"/>
      <c r="F560" s="164"/>
      <c r="G560" s="164"/>
      <c r="H560" s="164"/>
      <c r="I560" s="164"/>
      <c r="J560" s="164"/>
      <c r="K560" s="164"/>
      <c r="L560" s="164"/>
      <c r="M560" s="164"/>
      <c r="N560" s="164"/>
      <c r="O560" s="164"/>
      <c r="P560" s="164"/>
      <c r="Q560" s="158"/>
      <c r="R560" s="157"/>
      <c r="S560" s="158"/>
      <c r="T560" s="158"/>
      <c r="U560" s="158"/>
      <c r="V560" s="158" t="e">
        <v>#DIV/0!</v>
      </c>
    </row>
    <row r="561">
      <c r="A561" s="164"/>
      <c r="B561" s="164"/>
      <c r="C561" s="164"/>
      <c r="D561" s="164"/>
      <c r="E561" s="164"/>
      <c r="F561" s="164"/>
      <c r="G561" s="164"/>
      <c r="H561" s="164"/>
      <c r="I561" s="164"/>
      <c r="J561" s="164"/>
      <c r="K561" s="164"/>
      <c r="L561" s="164"/>
      <c r="M561" s="164"/>
      <c r="N561" s="164"/>
      <c r="O561" s="164"/>
      <c r="P561" s="164"/>
      <c r="Q561" s="158"/>
      <c r="R561" s="157"/>
      <c r="S561" s="158"/>
      <c r="T561" s="158"/>
      <c r="U561" s="158"/>
      <c r="V561" s="158" t="e">
        <v>#DIV/0!</v>
      </c>
    </row>
    <row r="562">
      <c r="A562" s="164"/>
      <c r="B562" s="164"/>
      <c r="C562" s="164"/>
      <c r="D562" s="164"/>
      <c r="E562" s="164"/>
      <c r="F562" s="164"/>
      <c r="G562" s="164"/>
      <c r="H562" s="164"/>
      <c r="I562" s="164"/>
      <c r="J562" s="164"/>
      <c r="K562" s="164"/>
      <c r="L562" s="164"/>
      <c r="M562" s="164"/>
      <c r="N562" s="164"/>
      <c r="O562" s="164"/>
      <c r="P562" s="164"/>
      <c r="Q562" s="158"/>
      <c r="R562" s="157"/>
      <c r="S562" s="158"/>
      <c r="T562" s="158"/>
      <c r="U562" s="158"/>
      <c r="V562" s="158" t="e">
        <v>#DIV/0!</v>
      </c>
    </row>
    <row r="563">
      <c r="A563" s="164"/>
      <c r="B563" s="164"/>
      <c r="C563" s="164"/>
      <c r="D563" s="164"/>
      <c r="E563" s="164"/>
      <c r="F563" s="164"/>
      <c r="G563" s="164"/>
      <c r="H563" s="164"/>
      <c r="I563" s="164"/>
      <c r="J563" s="164"/>
      <c r="K563" s="164"/>
      <c r="L563" s="164"/>
      <c r="M563" s="164"/>
      <c r="N563" s="164"/>
      <c r="O563" s="164"/>
      <c r="P563" s="164"/>
      <c r="Q563" s="158"/>
      <c r="R563" s="157"/>
      <c r="S563" s="158"/>
      <c r="T563" s="158"/>
      <c r="U563" s="158"/>
      <c r="V563" s="158" t="e">
        <v>#DIV/0!</v>
      </c>
    </row>
    <row r="564">
      <c r="A564" s="164"/>
      <c r="B564" s="164"/>
      <c r="C564" s="164"/>
      <c r="D564" s="164"/>
      <c r="E564" s="164"/>
      <c r="F564" s="164"/>
      <c r="G564" s="164"/>
      <c r="H564" s="164"/>
      <c r="I564" s="164"/>
      <c r="J564" s="164"/>
      <c r="K564" s="164"/>
      <c r="L564" s="164"/>
      <c r="M564" s="164"/>
      <c r="N564" s="164"/>
      <c r="O564" s="164"/>
      <c r="P564" s="164"/>
      <c r="Q564" s="158"/>
      <c r="R564" s="157"/>
      <c r="S564" s="158"/>
      <c r="T564" s="158"/>
      <c r="U564" s="158"/>
      <c r="V564" s="158" t="e">
        <v>#DIV/0!</v>
      </c>
    </row>
    <row r="565">
      <c r="A565" s="164"/>
      <c r="B565" s="164"/>
      <c r="C565" s="164"/>
      <c r="D565" s="164"/>
      <c r="E565" s="164"/>
      <c r="F565" s="164"/>
      <c r="G565" s="164"/>
      <c r="H565" s="164"/>
      <c r="I565" s="164"/>
      <c r="J565" s="164"/>
      <c r="K565" s="164"/>
      <c r="L565" s="164"/>
      <c r="M565" s="164"/>
      <c r="N565" s="164"/>
      <c r="O565" s="164"/>
      <c r="P565" s="164"/>
      <c r="Q565" s="158"/>
      <c r="R565" s="157"/>
      <c r="S565" s="158"/>
      <c r="T565" s="158"/>
      <c r="U565" s="158"/>
      <c r="V565" s="158" t="e">
        <v>#DIV/0!</v>
      </c>
    </row>
    <row r="566">
      <c r="A566" s="164"/>
      <c r="B566" s="164"/>
      <c r="C566" s="164"/>
      <c r="D566" s="164"/>
      <c r="E566" s="164"/>
      <c r="F566" s="164"/>
      <c r="G566" s="164"/>
      <c r="H566" s="164"/>
      <c r="I566" s="164"/>
      <c r="J566" s="164"/>
      <c r="K566" s="164"/>
      <c r="L566" s="164"/>
      <c r="M566" s="164"/>
      <c r="N566" s="164"/>
      <c r="O566" s="164"/>
      <c r="P566" s="164"/>
      <c r="Q566" s="158"/>
      <c r="R566" s="157"/>
      <c r="S566" s="158"/>
      <c r="T566" s="158"/>
      <c r="U566" s="158"/>
      <c r="V566" s="158" t="e">
        <v>#DIV/0!</v>
      </c>
    </row>
    <row r="567">
      <c r="A567" s="164"/>
      <c r="B567" s="164"/>
      <c r="C567" s="164"/>
      <c r="D567" s="164"/>
      <c r="E567" s="164"/>
      <c r="F567" s="164"/>
      <c r="G567" s="164"/>
      <c r="H567" s="164"/>
      <c r="I567" s="164"/>
      <c r="J567" s="164"/>
      <c r="K567" s="164"/>
      <c r="L567" s="164"/>
      <c r="M567" s="164"/>
      <c r="N567" s="164"/>
      <c r="O567" s="164"/>
      <c r="P567" s="164"/>
      <c r="Q567" s="158"/>
      <c r="R567" s="157"/>
      <c r="S567" s="158"/>
      <c r="T567" s="158"/>
      <c r="U567" s="158"/>
      <c r="V567" s="158" t="e">
        <v>#DIV/0!</v>
      </c>
    </row>
    <row r="568">
      <c r="A568" s="164"/>
      <c r="B568" s="164"/>
      <c r="C568" s="164"/>
      <c r="D568" s="164"/>
      <c r="E568" s="164"/>
      <c r="F568" s="164"/>
      <c r="G568" s="164"/>
      <c r="H568" s="164"/>
      <c r="I568" s="164"/>
      <c r="J568" s="164"/>
      <c r="K568" s="164"/>
      <c r="L568" s="164"/>
      <c r="M568" s="164"/>
      <c r="N568" s="164"/>
      <c r="O568" s="164"/>
      <c r="P568" s="164"/>
      <c r="Q568" s="158"/>
      <c r="R568" s="157"/>
      <c r="S568" s="158"/>
      <c r="T568" s="158"/>
      <c r="U568" s="158"/>
      <c r="V568" s="158" t="e">
        <v>#DIV/0!</v>
      </c>
    </row>
    <row r="569">
      <c r="A569" s="164"/>
      <c r="B569" s="164"/>
      <c r="C569" s="164"/>
      <c r="D569" s="164"/>
      <c r="E569" s="164"/>
      <c r="F569" s="164"/>
      <c r="G569" s="164"/>
      <c r="H569" s="164"/>
      <c r="I569" s="164"/>
      <c r="J569" s="164"/>
      <c r="K569" s="164"/>
      <c r="L569" s="164"/>
      <c r="M569" s="164"/>
      <c r="N569" s="164"/>
      <c r="O569" s="164"/>
      <c r="P569" s="164"/>
      <c r="Q569" s="158"/>
      <c r="R569" s="157"/>
      <c r="S569" s="158"/>
      <c r="T569" s="158"/>
      <c r="U569" s="158"/>
      <c r="V569" s="158" t="e">
        <v>#DIV/0!</v>
      </c>
    </row>
    <row r="570">
      <c r="A570" s="164"/>
      <c r="B570" s="164"/>
      <c r="C570" s="164"/>
      <c r="D570" s="164"/>
      <c r="E570" s="164"/>
      <c r="F570" s="164"/>
      <c r="G570" s="164"/>
      <c r="H570" s="164"/>
      <c r="I570" s="164"/>
      <c r="J570" s="164"/>
      <c r="K570" s="164"/>
      <c r="L570" s="164"/>
      <c r="M570" s="164"/>
      <c r="N570" s="164"/>
      <c r="O570" s="164"/>
      <c r="P570" s="164"/>
      <c r="Q570" s="158"/>
      <c r="R570" s="157"/>
      <c r="S570" s="158"/>
      <c r="T570" s="158"/>
      <c r="U570" s="158"/>
      <c r="V570" s="158" t="e">
        <v>#DIV/0!</v>
      </c>
    </row>
    <row r="571">
      <c r="A571" s="164"/>
      <c r="B571" s="164"/>
      <c r="C571" s="164"/>
      <c r="D571" s="164"/>
      <c r="E571" s="164"/>
      <c r="F571" s="164"/>
      <c r="G571" s="164"/>
      <c r="H571" s="164"/>
      <c r="I571" s="164"/>
      <c r="J571" s="164"/>
      <c r="K571" s="164"/>
      <c r="L571" s="164"/>
      <c r="M571" s="164"/>
      <c r="N571" s="164"/>
      <c r="O571" s="164"/>
      <c r="P571" s="164"/>
      <c r="Q571" s="158"/>
      <c r="R571" s="157"/>
      <c r="S571" s="158"/>
      <c r="T571" s="158"/>
      <c r="U571" s="158"/>
      <c r="V571" s="158" t="e">
        <v>#DIV/0!</v>
      </c>
    </row>
    <row r="572">
      <c r="A572" s="164"/>
      <c r="B572" s="164"/>
      <c r="C572" s="164"/>
      <c r="D572" s="164"/>
      <c r="E572" s="164"/>
      <c r="F572" s="164"/>
      <c r="G572" s="164"/>
      <c r="H572" s="164"/>
      <c r="I572" s="164"/>
      <c r="J572" s="164"/>
      <c r="K572" s="164"/>
      <c r="L572" s="164"/>
      <c r="M572" s="164"/>
      <c r="N572" s="164"/>
      <c r="O572" s="164"/>
      <c r="P572" s="164"/>
      <c r="Q572" s="158"/>
      <c r="R572" s="157"/>
      <c r="S572" s="158"/>
      <c r="T572" s="158"/>
      <c r="U572" s="158"/>
      <c r="V572" s="158" t="e">
        <v>#DIV/0!</v>
      </c>
    </row>
    <row r="573">
      <c r="A573" s="164"/>
      <c r="B573" s="164"/>
      <c r="C573" s="164"/>
      <c r="D573" s="164"/>
      <c r="E573" s="164"/>
      <c r="F573" s="164"/>
      <c r="G573" s="164"/>
      <c r="H573" s="164"/>
      <c r="I573" s="164"/>
      <c r="J573" s="164"/>
      <c r="K573" s="164"/>
      <c r="L573" s="164"/>
      <c r="M573" s="164"/>
      <c r="N573" s="164"/>
      <c r="O573" s="164"/>
      <c r="P573" s="164"/>
      <c r="Q573" s="158"/>
      <c r="R573" s="157"/>
      <c r="S573" s="158"/>
      <c r="T573" s="158"/>
      <c r="U573" s="158"/>
      <c r="V573" s="158" t="e">
        <v>#DIV/0!</v>
      </c>
    </row>
    <row r="574">
      <c r="A574" s="164"/>
      <c r="B574" s="164"/>
      <c r="C574" s="164"/>
      <c r="D574" s="164"/>
      <c r="E574" s="164"/>
      <c r="F574" s="164"/>
      <c r="G574" s="164"/>
      <c r="H574" s="164"/>
      <c r="I574" s="164"/>
      <c r="J574" s="164"/>
      <c r="K574" s="164"/>
      <c r="L574" s="164"/>
      <c r="M574" s="164"/>
      <c r="N574" s="164"/>
      <c r="O574" s="164"/>
      <c r="P574" s="164"/>
      <c r="Q574" s="158"/>
      <c r="R574" s="157"/>
      <c r="S574" s="158"/>
      <c r="T574" s="158"/>
      <c r="U574" s="158"/>
      <c r="V574" s="158" t="e">
        <v>#DIV/0!</v>
      </c>
    </row>
    <row r="575">
      <c r="A575" s="164"/>
      <c r="B575" s="164"/>
      <c r="C575" s="164"/>
      <c r="D575" s="164"/>
      <c r="E575" s="164"/>
      <c r="F575" s="164"/>
      <c r="G575" s="164"/>
      <c r="H575" s="164"/>
      <c r="I575" s="164"/>
      <c r="J575" s="164"/>
      <c r="K575" s="164"/>
      <c r="L575" s="164"/>
      <c r="M575" s="164"/>
      <c r="N575" s="164"/>
      <c r="O575" s="164"/>
      <c r="P575" s="164"/>
      <c r="Q575" s="158"/>
      <c r="R575" s="157"/>
      <c r="S575" s="158"/>
      <c r="T575" s="158"/>
      <c r="U575" s="158"/>
      <c r="V575" s="158" t="e">
        <v>#DIV/0!</v>
      </c>
    </row>
    <row r="576">
      <c r="A576" s="164"/>
      <c r="B576" s="164"/>
      <c r="C576" s="164"/>
      <c r="D576" s="164"/>
      <c r="E576" s="164"/>
      <c r="F576" s="164"/>
      <c r="G576" s="164"/>
      <c r="H576" s="164"/>
      <c r="I576" s="164"/>
      <c r="J576" s="164"/>
      <c r="K576" s="164"/>
      <c r="L576" s="164"/>
      <c r="M576" s="164"/>
      <c r="N576" s="164"/>
      <c r="O576" s="164"/>
      <c r="P576" s="164"/>
      <c r="Q576" s="158"/>
      <c r="R576" s="157"/>
      <c r="S576" s="158"/>
      <c r="T576" s="158"/>
      <c r="U576" s="158"/>
      <c r="V576" s="158" t="e">
        <v>#DIV/0!</v>
      </c>
    </row>
    <row r="577">
      <c r="A577" s="164"/>
      <c r="B577" s="164"/>
      <c r="C577" s="164"/>
      <c r="D577" s="164"/>
      <c r="E577" s="164"/>
      <c r="F577" s="164"/>
      <c r="G577" s="164"/>
      <c r="H577" s="164"/>
      <c r="I577" s="164"/>
      <c r="J577" s="164"/>
      <c r="K577" s="164"/>
      <c r="L577" s="164"/>
      <c r="M577" s="164"/>
      <c r="N577" s="164"/>
      <c r="O577" s="164"/>
      <c r="P577" s="164"/>
      <c r="Q577" s="158"/>
      <c r="R577" s="157"/>
      <c r="S577" s="158"/>
      <c r="T577" s="158"/>
      <c r="U577" s="158"/>
      <c r="V577" s="158" t="e">
        <v>#DIV/0!</v>
      </c>
    </row>
    <row r="578">
      <c r="A578" s="164"/>
      <c r="B578" s="164"/>
      <c r="C578" s="164"/>
      <c r="D578" s="164"/>
      <c r="E578" s="164"/>
      <c r="F578" s="164"/>
      <c r="G578" s="164"/>
      <c r="H578" s="164"/>
      <c r="I578" s="164"/>
      <c r="J578" s="164"/>
      <c r="K578" s="164"/>
      <c r="L578" s="164"/>
      <c r="M578" s="164"/>
      <c r="N578" s="164"/>
      <c r="O578" s="164"/>
      <c r="P578" s="164"/>
      <c r="Q578" s="158"/>
      <c r="R578" s="157"/>
      <c r="S578" s="158"/>
      <c r="T578" s="158"/>
      <c r="U578" s="158"/>
      <c r="V578" s="158" t="e">
        <v>#DIV/0!</v>
      </c>
    </row>
    <row r="579">
      <c r="A579" s="164"/>
      <c r="B579" s="164"/>
      <c r="C579" s="164"/>
      <c r="D579" s="164"/>
      <c r="E579" s="164"/>
      <c r="F579" s="164"/>
      <c r="G579" s="164"/>
      <c r="H579" s="164"/>
      <c r="I579" s="164"/>
      <c r="J579" s="164"/>
      <c r="K579" s="164"/>
      <c r="L579" s="164"/>
      <c r="M579" s="164"/>
      <c r="N579" s="164"/>
      <c r="O579" s="164"/>
      <c r="P579" s="164"/>
      <c r="Q579" s="158"/>
      <c r="R579" s="157"/>
      <c r="S579" s="158"/>
      <c r="T579" s="158"/>
      <c r="U579" s="158"/>
      <c r="V579" s="158" t="e">
        <v>#DIV/0!</v>
      </c>
    </row>
    <row r="580">
      <c r="A580" s="164"/>
      <c r="B580" s="164"/>
      <c r="C580" s="164"/>
      <c r="D580" s="164"/>
      <c r="E580" s="164"/>
      <c r="F580" s="164"/>
      <c r="G580" s="164"/>
      <c r="H580" s="164"/>
      <c r="I580" s="164"/>
      <c r="J580" s="164"/>
      <c r="K580" s="164"/>
      <c r="L580" s="164"/>
      <c r="M580" s="164"/>
      <c r="N580" s="164"/>
      <c r="O580" s="164"/>
      <c r="P580" s="164"/>
      <c r="Q580" s="158"/>
      <c r="R580" s="157"/>
      <c r="S580" s="158"/>
      <c r="T580" s="158"/>
      <c r="U580" s="158"/>
      <c r="V580" s="158" t="e">
        <v>#DIV/0!</v>
      </c>
    </row>
    <row r="581">
      <c r="A581" s="164"/>
      <c r="B581" s="164"/>
      <c r="C581" s="164"/>
      <c r="D581" s="164"/>
      <c r="E581" s="164"/>
      <c r="F581" s="164"/>
      <c r="G581" s="164"/>
      <c r="H581" s="164"/>
      <c r="I581" s="164"/>
      <c r="J581" s="164"/>
      <c r="K581" s="164"/>
      <c r="L581" s="164"/>
      <c r="M581" s="164"/>
      <c r="N581" s="164"/>
      <c r="O581" s="164"/>
      <c r="P581" s="164"/>
      <c r="Q581" s="158"/>
      <c r="R581" s="157"/>
      <c r="S581" s="158"/>
      <c r="T581" s="158"/>
      <c r="U581" s="158"/>
      <c r="V581" s="158" t="e">
        <v>#DIV/0!</v>
      </c>
    </row>
    <row r="582">
      <c r="A582" s="164"/>
      <c r="B582" s="164"/>
      <c r="C582" s="164"/>
      <c r="D582" s="164"/>
      <c r="E582" s="164"/>
      <c r="F582" s="164"/>
      <c r="G582" s="164"/>
      <c r="H582" s="164"/>
      <c r="I582" s="164"/>
      <c r="J582" s="164"/>
      <c r="K582" s="164"/>
      <c r="L582" s="164"/>
      <c r="M582" s="164"/>
      <c r="N582" s="164"/>
      <c r="O582" s="164"/>
      <c r="P582" s="164"/>
      <c r="Q582" s="158"/>
      <c r="R582" s="157"/>
      <c r="S582" s="158"/>
      <c r="T582" s="158"/>
      <c r="U582" s="158"/>
      <c r="V582" s="158" t="e">
        <v>#DIV/0!</v>
      </c>
    </row>
    <row r="583">
      <c r="A583" s="164"/>
      <c r="B583" s="164"/>
      <c r="C583" s="164"/>
      <c r="D583" s="164"/>
      <c r="E583" s="164"/>
      <c r="F583" s="164"/>
      <c r="G583" s="164"/>
      <c r="H583" s="164"/>
      <c r="I583" s="164"/>
      <c r="J583" s="164"/>
      <c r="K583" s="164"/>
      <c r="L583" s="164"/>
      <c r="M583" s="164"/>
      <c r="N583" s="164"/>
      <c r="O583" s="164"/>
      <c r="P583" s="164"/>
      <c r="Q583" s="158"/>
      <c r="R583" s="157"/>
      <c r="S583" s="158"/>
      <c r="T583" s="158"/>
      <c r="U583" s="158"/>
      <c r="V583" s="158" t="e">
        <v>#DIV/0!</v>
      </c>
    </row>
    <row r="584">
      <c r="A584" s="164"/>
      <c r="B584" s="164"/>
      <c r="C584" s="164"/>
      <c r="D584" s="164"/>
      <c r="E584" s="164"/>
      <c r="F584" s="164"/>
      <c r="G584" s="164"/>
      <c r="H584" s="164"/>
      <c r="I584" s="164"/>
      <c r="J584" s="164"/>
      <c r="K584" s="164"/>
      <c r="L584" s="164"/>
      <c r="M584" s="164"/>
      <c r="N584" s="164"/>
      <c r="O584" s="164"/>
      <c r="P584" s="164"/>
      <c r="Q584" s="158"/>
      <c r="R584" s="157"/>
      <c r="S584" s="158"/>
      <c r="T584" s="158"/>
      <c r="U584" s="158"/>
      <c r="V584" s="158" t="e">
        <v>#DIV/0!</v>
      </c>
    </row>
    <row r="585">
      <c r="A585" s="164"/>
      <c r="B585" s="164"/>
      <c r="C585" s="164"/>
      <c r="D585" s="164"/>
      <c r="E585" s="164"/>
      <c r="F585" s="164"/>
      <c r="G585" s="164"/>
      <c r="H585" s="164"/>
      <c r="I585" s="164"/>
      <c r="J585" s="164"/>
      <c r="K585" s="164"/>
      <c r="L585" s="164"/>
      <c r="M585" s="164"/>
      <c r="N585" s="164"/>
      <c r="O585" s="164"/>
      <c r="P585" s="164"/>
      <c r="Q585" s="158"/>
      <c r="R585" s="157"/>
      <c r="S585" s="158"/>
      <c r="T585" s="158"/>
      <c r="U585" s="158"/>
      <c r="V585" s="158" t="e">
        <v>#DIV/0!</v>
      </c>
    </row>
    <row r="586">
      <c r="A586" s="164"/>
      <c r="B586" s="164"/>
      <c r="C586" s="164"/>
      <c r="D586" s="164"/>
      <c r="E586" s="164"/>
      <c r="F586" s="164"/>
      <c r="G586" s="164"/>
      <c r="H586" s="164"/>
      <c r="I586" s="164"/>
      <c r="J586" s="164"/>
      <c r="K586" s="164"/>
      <c r="L586" s="164"/>
      <c r="M586" s="164"/>
      <c r="N586" s="164"/>
      <c r="O586" s="164"/>
      <c r="P586" s="164"/>
      <c r="Q586" s="158"/>
      <c r="R586" s="157"/>
      <c r="S586" s="158"/>
      <c r="T586" s="158"/>
      <c r="U586" s="158"/>
      <c r="V586" s="158" t="e">
        <v>#DIV/0!</v>
      </c>
    </row>
    <row r="587">
      <c r="A587" s="164"/>
      <c r="B587" s="164"/>
      <c r="C587" s="164"/>
      <c r="D587" s="164"/>
      <c r="E587" s="164"/>
      <c r="F587" s="164"/>
      <c r="G587" s="164"/>
      <c r="H587" s="164"/>
      <c r="I587" s="164"/>
      <c r="J587" s="164"/>
      <c r="K587" s="164"/>
      <c r="L587" s="164"/>
      <c r="M587" s="164"/>
      <c r="N587" s="164"/>
      <c r="O587" s="164"/>
      <c r="P587" s="164"/>
      <c r="Q587" s="158"/>
      <c r="R587" s="157"/>
      <c r="S587" s="158"/>
      <c r="T587" s="158"/>
      <c r="U587" s="158"/>
      <c r="V587" s="158" t="e">
        <v>#DIV/0!</v>
      </c>
    </row>
    <row r="588">
      <c r="A588" s="164"/>
      <c r="B588" s="164"/>
      <c r="C588" s="164"/>
      <c r="D588" s="164"/>
      <c r="E588" s="164"/>
      <c r="F588" s="164"/>
      <c r="G588" s="164"/>
      <c r="H588" s="164"/>
      <c r="I588" s="164"/>
      <c r="J588" s="164"/>
      <c r="K588" s="164"/>
      <c r="L588" s="164"/>
      <c r="M588" s="164"/>
      <c r="N588" s="164"/>
      <c r="O588" s="164"/>
      <c r="P588" s="164"/>
      <c r="Q588" s="158"/>
      <c r="R588" s="157"/>
      <c r="S588" s="158"/>
      <c r="T588" s="158"/>
      <c r="U588" s="158"/>
      <c r="V588" s="158" t="e">
        <v>#DIV/0!</v>
      </c>
    </row>
    <row r="589">
      <c r="A589" s="164"/>
      <c r="B589" s="164"/>
      <c r="C589" s="164"/>
      <c r="D589" s="164"/>
      <c r="E589" s="164"/>
      <c r="F589" s="164"/>
      <c r="G589" s="164"/>
      <c r="H589" s="164"/>
      <c r="I589" s="164"/>
      <c r="J589" s="164"/>
      <c r="K589" s="164"/>
      <c r="L589" s="164"/>
      <c r="M589" s="164"/>
      <c r="N589" s="164"/>
      <c r="O589" s="164"/>
      <c r="P589" s="164"/>
      <c r="Q589" s="158"/>
      <c r="R589" s="157"/>
      <c r="S589" s="158"/>
      <c r="T589" s="158"/>
      <c r="U589" s="158"/>
      <c r="V589" s="158" t="e">
        <v>#DIV/0!</v>
      </c>
    </row>
    <row r="590">
      <c r="A590" s="164"/>
      <c r="B590" s="164"/>
      <c r="C590" s="164"/>
      <c r="D590" s="164"/>
      <c r="E590" s="164"/>
      <c r="F590" s="164"/>
      <c r="G590" s="164"/>
      <c r="H590" s="164"/>
      <c r="I590" s="164"/>
      <c r="J590" s="164"/>
      <c r="K590" s="164"/>
      <c r="L590" s="164"/>
      <c r="M590" s="164"/>
      <c r="N590" s="164"/>
      <c r="O590" s="164"/>
      <c r="P590" s="164"/>
      <c r="Q590" s="158"/>
      <c r="R590" s="157"/>
      <c r="S590" s="158"/>
      <c r="T590" s="158"/>
      <c r="U590" s="158"/>
      <c r="V590" s="158" t="e">
        <v>#DIV/0!</v>
      </c>
    </row>
    <row r="591">
      <c r="A591" s="164"/>
      <c r="B591" s="164"/>
      <c r="C591" s="164"/>
      <c r="D591" s="164"/>
      <c r="E591" s="164"/>
      <c r="F591" s="164"/>
      <c r="G591" s="164"/>
      <c r="H591" s="164"/>
      <c r="I591" s="164"/>
      <c r="J591" s="164"/>
      <c r="K591" s="164"/>
      <c r="L591" s="164"/>
      <c r="M591" s="164"/>
      <c r="N591" s="164"/>
      <c r="O591" s="164"/>
      <c r="P591" s="164"/>
      <c r="Q591" s="158"/>
      <c r="R591" s="157"/>
      <c r="S591" s="158"/>
      <c r="T591" s="158"/>
      <c r="U591" s="158"/>
      <c r="V591" s="158" t="e">
        <v>#DIV/0!</v>
      </c>
    </row>
    <row r="592">
      <c r="A592" s="164"/>
      <c r="B592" s="164"/>
      <c r="C592" s="164"/>
      <c r="D592" s="164"/>
      <c r="E592" s="164"/>
      <c r="F592" s="164"/>
      <c r="G592" s="164"/>
      <c r="H592" s="164"/>
      <c r="I592" s="164"/>
      <c r="J592" s="164"/>
      <c r="K592" s="164"/>
      <c r="L592" s="164"/>
      <c r="M592" s="164"/>
      <c r="N592" s="164"/>
      <c r="O592" s="164"/>
      <c r="P592" s="164"/>
      <c r="Q592" s="158"/>
      <c r="R592" s="157"/>
      <c r="S592" s="158"/>
      <c r="T592" s="158"/>
      <c r="U592" s="158"/>
      <c r="V592" s="158" t="e">
        <v>#DIV/0!</v>
      </c>
    </row>
    <row r="593">
      <c r="A593" s="164"/>
      <c r="B593" s="164"/>
      <c r="C593" s="164"/>
      <c r="D593" s="164"/>
      <c r="E593" s="164"/>
      <c r="F593" s="164"/>
      <c r="G593" s="164"/>
      <c r="H593" s="164"/>
      <c r="I593" s="164"/>
      <c r="J593" s="164"/>
      <c r="K593" s="164"/>
      <c r="L593" s="164"/>
      <c r="M593" s="164"/>
      <c r="N593" s="164"/>
      <c r="O593" s="164"/>
      <c r="P593" s="164"/>
      <c r="Q593" s="158"/>
      <c r="R593" s="157"/>
      <c r="S593" s="158"/>
      <c r="T593" s="158"/>
      <c r="U593" s="158"/>
      <c r="V593" s="158" t="e">
        <v>#DIV/0!</v>
      </c>
    </row>
    <row r="594">
      <c r="A594" s="164"/>
      <c r="B594" s="164"/>
      <c r="C594" s="164"/>
      <c r="D594" s="164"/>
      <c r="E594" s="164"/>
      <c r="F594" s="164"/>
      <c r="G594" s="164"/>
      <c r="H594" s="164"/>
      <c r="I594" s="164"/>
      <c r="J594" s="164"/>
      <c r="K594" s="164"/>
      <c r="L594" s="164"/>
      <c r="M594" s="164"/>
      <c r="N594" s="164"/>
      <c r="O594" s="164"/>
      <c r="P594" s="164"/>
      <c r="Q594" s="158"/>
      <c r="R594" s="157"/>
      <c r="S594" s="158"/>
      <c r="T594" s="158"/>
      <c r="U594" s="158"/>
      <c r="V594" s="158" t="e">
        <v>#DIV/0!</v>
      </c>
    </row>
    <row r="595">
      <c r="A595" s="164"/>
      <c r="B595" s="164"/>
      <c r="C595" s="164"/>
      <c r="D595" s="164"/>
      <c r="E595" s="164"/>
      <c r="F595" s="164"/>
      <c r="G595" s="164"/>
      <c r="H595" s="164"/>
      <c r="I595" s="164"/>
      <c r="J595" s="164"/>
      <c r="K595" s="164"/>
      <c r="L595" s="164"/>
      <c r="M595" s="164"/>
      <c r="N595" s="164"/>
      <c r="O595" s="164"/>
      <c r="P595" s="164"/>
      <c r="Q595" s="158"/>
      <c r="R595" s="157"/>
      <c r="S595" s="158"/>
      <c r="T595" s="158"/>
      <c r="U595" s="158"/>
      <c r="V595" s="158" t="e">
        <v>#DIV/0!</v>
      </c>
    </row>
    <row r="596">
      <c r="A596" s="164"/>
      <c r="B596" s="164"/>
      <c r="C596" s="164"/>
      <c r="D596" s="164"/>
      <c r="E596" s="164"/>
      <c r="F596" s="164"/>
      <c r="G596" s="164"/>
      <c r="H596" s="164"/>
      <c r="I596" s="164"/>
      <c r="J596" s="164"/>
      <c r="K596" s="164"/>
      <c r="L596" s="164"/>
      <c r="M596" s="164"/>
      <c r="N596" s="164"/>
      <c r="O596" s="164"/>
      <c r="P596" s="164"/>
      <c r="Q596" s="158"/>
      <c r="R596" s="157"/>
      <c r="S596" s="158"/>
      <c r="T596" s="158"/>
      <c r="U596" s="158"/>
      <c r="V596" s="158" t="e">
        <v>#DIV/0!</v>
      </c>
    </row>
    <row r="597">
      <c r="A597" s="164"/>
      <c r="B597" s="164"/>
      <c r="C597" s="164"/>
      <c r="D597" s="164"/>
      <c r="E597" s="164"/>
      <c r="F597" s="164"/>
      <c r="G597" s="164"/>
      <c r="H597" s="164"/>
      <c r="I597" s="164"/>
      <c r="J597" s="164"/>
      <c r="K597" s="164"/>
      <c r="L597" s="164"/>
      <c r="M597" s="164"/>
      <c r="N597" s="164"/>
      <c r="O597" s="164"/>
      <c r="P597" s="164"/>
      <c r="Q597" s="158"/>
      <c r="R597" s="157"/>
      <c r="S597" s="158"/>
      <c r="T597" s="158"/>
      <c r="U597" s="158"/>
      <c r="V597" s="158" t="e">
        <v>#DIV/0!</v>
      </c>
    </row>
    <row r="598">
      <c r="A598" s="164"/>
      <c r="B598" s="164"/>
      <c r="C598" s="164"/>
      <c r="D598" s="164"/>
      <c r="E598" s="164"/>
      <c r="F598" s="164"/>
      <c r="G598" s="164"/>
      <c r="H598" s="164"/>
      <c r="I598" s="164"/>
      <c r="J598" s="164"/>
      <c r="K598" s="164"/>
      <c r="L598" s="164"/>
      <c r="M598" s="164"/>
      <c r="N598" s="164"/>
      <c r="O598" s="164"/>
      <c r="P598" s="164"/>
      <c r="Q598" s="158"/>
      <c r="R598" s="157"/>
      <c r="S598" s="158"/>
      <c r="T598" s="158"/>
      <c r="U598" s="158"/>
      <c r="V598" s="158" t="e">
        <v>#DIV/0!</v>
      </c>
    </row>
    <row r="599">
      <c r="A599" s="164"/>
      <c r="B599" s="164"/>
      <c r="C599" s="164"/>
      <c r="D599" s="164"/>
      <c r="E599" s="164"/>
      <c r="F599" s="164"/>
      <c r="G599" s="164"/>
      <c r="H599" s="164"/>
      <c r="I599" s="164"/>
      <c r="J599" s="164"/>
      <c r="K599" s="164"/>
      <c r="L599" s="164"/>
      <c r="M599" s="164"/>
      <c r="N599" s="164"/>
      <c r="O599" s="164"/>
      <c r="P599" s="164"/>
      <c r="Q599" s="158"/>
      <c r="R599" s="157"/>
      <c r="S599" s="158"/>
      <c r="T599" s="158"/>
      <c r="U599" s="158"/>
      <c r="V599" s="158" t="e">
        <v>#DIV/0!</v>
      </c>
    </row>
    <row r="600">
      <c r="A600" s="164"/>
      <c r="B600" s="164"/>
      <c r="C600" s="164"/>
      <c r="D600" s="164"/>
      <c r="E600" s="164"/>
      <c r="F600" s="164"/>
      <c r="G600" s="164"/>
      <c r="H600" s="164"/>
      <c r="I600" s="164"/>
      <c r="J600" s="164"/>
      <c r="K600" s="164"/>
      <c r="L600" s="164"/>
      <c r="M600" s="164"/>
      <c r="N600" s="164"/>
      <c r="O600" s="164"/>
      <c r="P600" s="164"/>
      <c r="Q600" s="158"/>
      <c r="R600" s="157"/>
      <c r="S600" s="158"/>
      <c r="T600" s="158"/>
      <c r="U600" s="158"/>
      <c r="V600" s="158" t="e">
        <v>#DIV/0!</v>
      </c>
    </row>
    <row r="601">
      <c r="A601" s="164"/>
      <c r="B601" s="164"/>
      <c r="C601" s="164"/>
      <c r="D601" s="164"/>
      <c r="E601" s="164"/>
      <c r="F601" s="164"/>
      <c r="G601" s="164"/>
      <c r="H601" s="164"/>
      <c r="I601" s="164"/>
      <c r="J601" s="164"/>
      <c r="K601" s="164"/>
      <c r="L601" s="164"/>
      <c r="M601" s="164"/>
      <c r="N601" s="164"/>
      <c r="O601" s="164"/>
      <c r="P601" s="164"/>
      <c r="Q601" s="158"/>
      <c r="R601" s="157"/>
      <c r="S601" s="158"/>
      <c r="T601" s="158"/>
      <c r="U601" s="158"/>
      <c r="V601" s="158" t="e">
        <v>#DIV/0!</v>
      </c>
    </row>
    <row r="602">
      <c r="A602" s="164"/>
      <c r="B602" s="164"/>
      <c r="C602" s="164"/>
      <c r="D602" s="164"/>
      <c r="E602" s="164"/>
      <c r="F602" s="164"/>
      <c r="G602" s="164"/>
      <c r="H602" s="164"/>
      <c r="I602" s="164"/>
      <c r="J602" s="164"/>
      <c r="K602" s="164"/>
      <c r="L602" s="164"/>
      <c r="M602" s="164"/>
      <c r="N602" s="164"/>
      <c r="O602" s="164"/>
      <c r="P602" s="164"/>
      <c r="Q602" s="158"/>
      <c r="R602" s="157"/>
      <c r="S602" s="158"/>
      <c r="T602" s="158"/>
      <c r="U602" s="158"/>
      <c r="V602" s="158" t="e">
        <v>#DIV/0!</v>
      </c>
    </row>
    <row r="603">
      <c r="A603" s="164"/>
      <c r="B603" s="164"/>
      <c r="C603" s="164"/>
      <c r="D603" s="164"/>
      <c r="E603" s="164"/>
      <c r="F603" s="164"/>
      <c r="G603" s="164"/>
      <c r="H603" s="164"/>
      <c r="I603" s="164"/>
      <c r="J603" s="164"/>
      <c r="K603" s="164"/>
      <c r="L603" s="164"/>
      <c r="M603" s="164"/>
      <c r="N603" s="164"/>
      <c r="O603" s="164"/>
      <c r="P603" s="164"/>
      <c r="Q603" s="158"/>
      <c r="R603" s="157"/>
      <c r="S603" s="158"/>
      <c r="T603" s="158"/>
      <c r="U603" s="158"/>
      <c r="V603" s="158" t="e">
        <v>#DIV/0!</v>
      </c>
    </row>
    <row r="604">
      <c r="A604" s="164"/>
      <c r="B604" s="164"/>
      <c r="C604" s="164"/>
      <c r="D604" s="164"/>
      <c r="E604" s="164"/>
      <c r="F604" s="164"/>
      <c r="G604" s="164"/>
      <c r="H604" s="164"/>
      <c r="I604" s="164"/>
      <c r="J604" s="164"/>
      <c r="K604" s="164"/>
      <c r="L604" s="164"/>
      <c r="M604" s="164"/>
      <c r="N604" s="164"/>
      <c r="O604" s="164"/>
      <c r="P604" s="164"/>
      <c r="Q604" s="158"/>
      <c r="R604" s="157"/>
      <c r="S604" s="158"/>
      <c r="T604" s="158"/>
      <c r="U604" s="158"/>
      <c r="V604" s="158" t="e">
        <v>#DIV/0!</v>
      </c>
    </row>
    <row r="605">
      <c r="A605" s="164"/>
      <c r="B605" s="164"/>
      <c r="C605" s="164"/>
      <c r="D605" s="164"/>
      <c r="E605" s="164"/>
      <c r="F605" s="164"/>
      <c r="G605" s="164"/>
      <c r="H605" s="164"/>
      <c r="I605" s="164"/>
      <c r="J605" s="164"/>
      <c r="K605" s="164"/>
      <c r="L605" s="164"/>
      <c r="M605" s="164"/>
      <c r="N605" s="164"/>
      <c r="O605" s="164"/>
      <c r="P605" s="164"/>
      <c r="Q605" s="158"/>
      <c r="R605" s="157"/>
      <c r="S605" s="158"/>
      <c r="T605" s="158"/>
      <c r="U605" s="158"/>
      <c r="V605" s="158" t="e">
        <v>#DIV/0!</v>
      </c>
    </row>
    <row r="606">
      <c r="A606" s="164"/>
      <c r="B606" s="164"/>
      <c r="C606" s="164"/>
      <c r="D606" s="164"/>
      <c r="E606" s="164"/>
      <c r="F606" s="164"/>
      <c r="G606" s="164"/>
      <c r="H606" s="164"/>
      <c r="I606" s="164"/>
      <c r="J606" s="164"/>
      <c r="K606" s="164"/>
      <c r="L606" s="164"/>
      <c r="M606" s="164"/>
      <c r="N606" s="164"/>
      <c r="O606" s="164"/>
      <c r="P606" s="164"/>
      <c r="Q606" s="158"/>
      <c r="R606" s="157"/>
      <c r="S606" s="158"/>
      <c r="T606" s="158"/>
      <c r="U606" s="158"/>
      <c r="V606" s="158" t="e">
        <v>#DIV/0!</v>
      </c>
    </row>
    <row r="607">
      <c r="A607" s="164"/>
      <c r="B607" s="164"/>
      <c r="C607" s="164"/>
      <c r="D607" s="164"/>
      <c r="E607" s="164"/>
      <c r="F607" s="164"/>
      <c r="G607" s="164"/>
      <c r="H607" s="164"/>
      <c r="I607" s="164"/>
      <c r="J607" s="164"/>
      <c r="K607" s="164"/>
      <c r="L607" s="164"/>
      <c r="M607" s="164"/>
      <c r="N607" s="164"/>
      <c r="O607" s="164"/>
      <c r="P607" s="164"/>
      <c r="Q607" s="158"/>
      <c r="R607" s="157"/>
      <c r="S607" s="158"/>
      <c r="T607" s="158"/>
      <c r="U607" s="158"/>
      <c r="V607" s="158" t="e">
        <v>#DIV/0!</v>
      </c>
    </row>
    <row r="608">
      <c r="A608" s="164"/>
      <c r="B608" s="164"/>
      <c r="C608" s="164"/>
      <c r="D608" s="164"/>
      <c r="E608" s="164"/>
      <c r="F608" s="164"/>
      <c r="G608" s="164"/>
      <c r="H608" s="164"/>
      <c r="I608" s="164"/>
      <c r="J608" s="164"/>
      <c r="K608" s="164"/>
      <c r="L608" s="164"/>
      <c r="M608" s="164"/>
      <c r="N608" s="164"/>
      <c r="O608" s="164"/>
      <c r="P608" s="164"/>
      <c r="Q608" s="158"/>
      <c r="R608" s="157"/>
      <c r="S608" s="158"/>
      <c r="T608" s="158"/>
      <c r="U608" s="158"/>
      <c r="V608" s="158" t="e">
        <v>#DIV/0!</v>
      </c>
    </row>
    <row r="609">
      <c r="A609" s="164"/>
      <c r="B609" s="164"/>
      <c r="C609" s="164"/>
      <c r="D609" s="164"/>
      <c r="E609" s="164"/>
      <c r="F609" s="164"/>
      <c r="G609" s="164"/>
      <c r="H609" s="164"/>
      <c r="I609" s="164"/>
      <c r="J609" s="164"/>
      <c r="K609" s="164"/>
      <c r="L609" s="164"/>
      <c r="M609" s="164"/>
      <c r="N609" s="164"/>
      <c r="O609" s="164"/>
      <c r="P609" s="164"/>
      <c r="Q609" s="158"/>
      <c r="R609" s="157"/>
      <c r="S609" s="158"/>
      <c r="T609" s="158"/>
      <c r="U609" s="158"/>
      <c r="V609" s="158" t="e">
        <v>#DIV/0!</v>
      </c>
    </row>
    <row r="610">
      <c r="A610" s="164"/>
      <c r="B610" s="164"/>
      <c r="C610" s="164"/>
      <c r="D610" s="164"/>
      <c r="E610" s="164"/>
      <c r="F610" s="164"/>
      <c r="G610" s="164"/>
      <c r="H610" s="164"/>
      <c r="I610" s="164"/>
      <c r="J610" s="164"/>
      <c r="K610" s="164"/>
      <c r="L610" s="164"/>
      <c r="M610" s="164"/>
      <c r="N610" s="164"/>
      <c r="O610" s="164"/>
      <c r="P610" s="164"/>
      <c r="Q610" s="158"/>
      <c r="R610" s="157"/>
      <c r="S610" s="158"/>
      <c r="T610" s="158"/>
      <c r="U610" s="158"/>
      <c r="V610" s="158" t="e">
        <v>#DIV/0!</v>
      </c>
    </row>
    <row r="611">
      <c r="A611" s="164"/>
      <c r="B611" s="164"/>
      <c r="C611" s="164"/>
      <c r="D611" s="164"/>
      <c r="E611" s="164"/>
      <c r="F611" s="164"/>
      <c r="G611" s="164"/>
      <c r="H611" s="164"/>
      <c r="I611" s="164"/>
      <c r="J611" s="164"/>
      <c r="K611" s="164"/>
      <c r="L611" s="164"/>
      <c r="M611" s="164"/>
      <c r="N611" s="164"/>
      <c r="O611" s="164"/>
      <c r="P611" s="164"/>
      <c r="Q611" s="158"/>
      <c r="R611" s="157"/>
      <c r="S611" s="158"/>
      <c r="T611" s="158"/>
      <c r="U611" s="158"/>
      <c r="V611" s="158" t="e">
        <v>#DIV/0!</v>
      </c>
    </row>
    <row r="612">
      <c r="A612" s="164"/>
      <c r="B612" s="164"/>
      <c r="C612" s="164"/>
      <c r="D612" s="164"/>
      <c r="E612" s="164"/>
      <c r="F612" s="164"/>
      <c r="G612" s="164"/>
      <c r="H612" s="164"/>
      <c r="I612" s="164"/>
      <c r="J612" s="164"/>
      <c r="K612" s="164"/>
      <c r="L612" s="164"/>
      <c r="M612" s="164"/>
      <c r="N612" s="164"/>
      <c r="O612" s="164"/>
      <c r="P612" s="164"/>
      <c r="Q612" s="158"/>
      <c r="R612" s="157"/>
      <c r="S612" s="158"/>
      <c r="T612" s="158"/>
      <c r="U612" s="158"/>
      <c r="V612" s="158" t="e">
        <v>#DIV/0!</v>
      </c>
    </row>
    <row r="613">
      <c r="A613" s="164"/>
      <c r="B613" s="164"/>
      <c r="C613" s="164"/>
      <c r="D613" s="164"/>
      <c r="E613" s="164"/>
      <c r="F613" s="164"/>
      <c r="G613" s="164"/>
      <c r="H613" s="164"/>
      <c r="I613" s="164"/>
      <c r="J613" s="164"/>
      <c r="K613" s="164"/>
      <c r="L613" s="164"/>
      <c r="M613" s="164"/>
      <c r="N613" s="164"/>
      <c r="O613" s="164"/>
      <c r="P613" s="164"/>
      <c r="Q613" s="158"/>
      <c r="R613" s="157"/>
      <c r="S613" s="158"/>
      <c r="T613" s="158"/>
      <c r="U613" s="158"/>
      <c r="V613" s="158" t="e">
        <v>#DIV/0!</v>
      </c>
    </row>
    <row r="614">
      <c r="A614" s="164"/>
      <c r="B614" s="164"/>
      <c r="C614" s="164"/>
      <c r="D614" s="164"/>
      <c r="E614" s="164"/>
      <c r="F614" s="164"/>
      <c r="G614" s="164"/>
      <c r="H614" s="164"/>
      <c r="I614" s="164"/>
      <c r="J614" s="164"/>
      <c r="K614" s="164"/>
      <c r="L614" s="164"/>
      <c r="M614" s="164"/>
      <c r="N614" s="164"/>
      <c r="O614" s="164"/>
      <c r="P614" s="164"/>
      <c r="Q614" s="158"/>
      <c r="R614" s="157"/>
      <c r="S614" s="158"/>
      <c r="T614" s="158"/>
      <c r="U614" s="158"/>
      <c r="V614" s="158" t="e">
        <v>#DIV/0!</v>
      </c>
    </row>
    <row r="615">
      <c r="A615" s="164"/>
      <c r="B615" s="164"/>
      <c r="C615" s="164"/>
      <c r="D615" s="164"/>
      <c r="E615" s="164"/>
      <c r="F615" s="164"/>
      <c r="G615" s="164"/>
      <c r="H615" s="164"/>
      <c r="I615" s="164"/>
      <c r="J615" s="164"/>
      <c r="K615" s="164"/>
      <c r="L615" s="164"/>
      <c r="M615" s="164"/>
      <c r="N615" s="164"/>
      <c r="O615" s="164"/>
      <c r="P615" s="164"/>
      <c r="Q615" s="158"/>
      <c r="R615" s="157"/>
      <c r="S615" s="158"/>
      <c r="T615" s="158"/>
      <c r="U615" s="158"/>
      <c r="V615" s="158" t="e">
        <v>#DIV/0!</v>
      </c>
    </row>
    <row r="616">
      <c r="A616" s="164"/>
      <c r="B616" s="164"/>
      <c r="C616" s="164"/>
      <c r="D616" s="164"/>
      <c r="E616" s="164"/>
      <c r="F616" s="164"/>
      <c r="G616" s="164"/>
      <c r="H616" s="164"/>
      <c r="I616" s="164"/>
      <c r="J616" s="164"/>
      <c r="K616" s="164"/>
      <c r="L616" s="164"/>
      <c r="M616" s="164"/>
      <c r="N616" s="164"/>
      <c r="O616" s="164"/>
      <c r="P616" s="164"/>
      <c r="Q616" s="158"/>
      <c r="R616" s="157"/>
      <c r="S616" s="158"/>
      <c r="T616" s="158"/>
      <c r="U616" s="158"/>
      <c r="V616" s="158" t="e">
        <v>#DIV/0!</v>
      </c>
    </row>
    <row r="617">
      <c r="A617" s="164"/>
      <c r="B617" s="164"/>
      <c r="C617" s="164"/>
      <c r="D617" s="164"/>
      <c r="E617" s="164"/>
      <c r="F617" s="164"/>
      <c r="G617" s="164"/>
      <c r="H617" s="164"/>
      <c r="I617" s="164"/>
      <c r="J617" s="164"/>
      <c r="K617" s="164"/>
      <c r="L617" s="164"/>
      <c r="M617" s="164"/>
      <c r="N617" s="164"/>
      <c r="O617" s="164"/>
      <c r="P617" s="164"/>
      <c r="Q617" s="158"/>
      <c r="R617" s="157"/>
      <c r="S617" s="158"/>
      <c r="T617" s="158"/>
      <c r="U617" s="158"/>
      <c r="V617" s="158" t="e">
        <v>#DIV/0!</v>
      </c>
    </row>
    <row r="618">
      <c r="A618" s="164"/>
      <c r="B618" s="164"/>
      <c r="C618" s="164"/>
      <c r="D618" s="164"/>
      <c r="E618" s="164"/>
      <c r="F618" s="164"/>
      <c r="G618" s="164"/>
      <c r="H618" s="164"/>
      <c r="I618" s="164"/>
      <c r="J618" s="164"/>
      <c r="K618" s="164"/>
      <c r="L618" s="164"/>
      <c r="M618" s="164"/>
      <c r="N618" s="164"/>
      <c r="O618" s="164"/>
      <c r="P618" s="164"/>
      <c r="Q618" s="158"/>
      <c r="R618" s="157"/>
      <c r="S618" s="158"/>
      <c r="T618" s="158"/>
      <c r="U618" s="158"/>
      <c r="V618" s="158" t="e">
        <v>#DIV/0!</v>
      </c>
    </row>
    <row r="619">
      <c r="A619" s="164"/>
      <c r="B619" s="164"/>
      <c r="C619" s="164"/>
      <c r="D619" s="164"/>
      <c r="E619" s="164"/>
      <c r="F619" s="164"/>
      <c r="G619" s="164"/>
      <c r="H619" s="164"/>
      <c r="I619" s="164"/>
      <c r="J619" s="164"/>
      <c r="K619" s="164"/>
      <c r="L619" s="164"/>
      <c r="M619" s="164"/>
      <c r="N619" s="164"/>
      <c r="O619" s="164"/>
      <c r="P619" s="164"/>
      <c r="Q619" s="158"/>
      <c r="R619" s="157"/>
      <c r="S619" s="158"/>
      <c r="T619" s="158"/>
      <c r="U619" s="158"/>
      <c r="V619" s="158" t="e">
        <v>#DIV/0!</v>
      </c>
    </row>
    <row r="620">
      <c r="A620" s="164"/>
      <c r="B620" s="164"/>
      <c r="C620" s="164"/>
      <c r="D620" s="164"/>
      <c r="E620" s="164"/>
      <c r="F620" s="164"/>
      <c r="G620" s="164"/>
      <c r="H620" s="164"/>
      <c r="I620" s="164"/>
      <c r="J620" s="164"/>
      <c r="K620" s="164"/>
      <c r="L620" s="164"/>
      <c r="M620" s="164"/>
      <c r="N620" s="164"/>
      <c r="O620" s="164"/>
      <c r="P620" s="164"/>
      <c r="Q620" s="158"/>
      <c r="R620" s="157"/>
      <c r="S620" s="158"/>
      <c r="T620" s="158"/>
      <c r="U620" s="158"/>
      <c r="V620" s="158" t="e">
        <v>#DIV/0!</v>
      </c>
    </row>
    <row r="621">
      <c r="A621" s="164"/>
      <c r="B621" s="164"/>
      <c r="C621" s="164"/>
      <c r="D621" s="164"/>
      <c r="E621" s="164"/>
      <c r="F621" s="164"/>
      <c r="G621" s="164"/>
      <c r="H621" s="164"/>
      <c r="I621" s="164"/>
      <c r="J621" s="164"/>
      <c r="K621" s="164"/>
      <c r="L621" s="164"/>
      <c r="M621" s="164"/>
      <c r="N621" s="164"/>
      <c r="O621" s="164"/>
      <c r="P621" s="164"/>
      <c r="Q621" s="158"/>
      <c r="R621" s="157"/>
      <c r="S621" s="158"/>
      <c r="T621" s="158"/>
      <c r="U621" s="158"/>
      <c r="V621" s="158" t="e">
        <v>#DIV/0!</v>
      </c>
    </row>
    <row r="622">
      <c r="A622" s="164"/>
      <c r="B622" s="164"/>
      <c r="C622" s="164"/>
      <c r="D622" s="164"/>
      <c r="E622" s="164"/>
      <c r="F622" s="164"/>
      <c r="G622" s="164"/>
      <c r="H622" s="164"/>
      <c r="I622" s="164"/>
      <c r="J622" s="164"/>
      <c r="K622" s="164"/>
      <c r="L622" s="164"/>
      <c r="M622" s="164"/>
      <c r="N622" s="164"/>
      <c r="O622" s="164"/>
      <c r="P622" s="164"/>
      <c r="Q622" s="158"/>
      <c r="R622" s="157"/>
      <c r="S622" s="158"/>
      <c r="T622" s="158"/>
      <c r="U622" s="158"/>
      <c r="V622" s="158" t="e">
        <v>#DIV/0!</v>
      </c>
    </row>
    <row r="623">
      <c r="A623" s="164"/>
      <c r="B623" s="164"/>
      <c r="C623" s="164"/>
      <c r="D623" s="164"/>
      <c r="E623" s="164"/>
      <c r="F623" s="164"/>
      <c r="G623" s="164"/>
      <c r="H623" s="164"/>
      <c r="I623" s="164"/>
      <c r="J623" s="164"/>
      <c r="K623" s="164"/>
      <c r="L623" s="164"/>
      <c r="M623" s="164"/>
      <c r="N623" s="164"/>
      <c r="O623" s="164"/>
      <c r="P623" s="164"/>
      <c r="Q623" s="158"/>
      <c r="R623" s="157"/>
      <c r="S623" s="158"/>
      <c r="T623" s="158"/>
      <c r="U623" s="158"/>
      <c r="V623" s="158" t="e">
        <v>#DIV/0!</v>
      </c>
    </row>
    <row r="624">
      <c r="A624" s="164"/>
      <c r="B624" s="164"/>
      <c r="C624" s="164"/>
      <c r="D624" s="164"/>
      <c r="E624" s="164"/>
      <c r="F624" s="164"/>
      <c r="G624" s="164"/>
      <c r="H624" s="164"/>
      <c r="I624" s="164"/>
      <c r="J624" s="164"/>
      <c r="K624" s="164"/>
      <c r="L624" s="164"/>
      <c r="M624" s="164"/>
      <c r="N624" s="164"/>
      <c r="O624" s="164"/>
      <c r="P624" s="164"/>
      <c r="Q624" s="158"/>
      <c r="R624" s="157"/>
      <c r="S624" s="158"/>
      <c r="T624" s="158"/>
      <c r="U624" s="158"/>
      <c r="V624" s="158" t="e">
        <v>#DIV/0!</v>
      </c>
    </row>
    <row r="625">
      <c r="A625" s="164"/>
      <c r="B625" s="164"/>
      <c r="C625" s="164"/>
      <c r="D625" s="164"/>
      <c r="E625" s="164"/>
      <c r="F625" s="164"/>
      <c r="G625" s="164"/>
      <c r="H625" s="164"/>
      <c r="I625" s="164"/>
      <c r="J625" s="164"/>
      <c r="K625" s="164"/>
      <c r="L625" s="164"/>
      <c r="M625" s="164"/>
      <c r="N625" s="164"/>
      <c r="O625" s="164"/>
      <c r="P625" s="164"/>
      <c r="Q625" s="158"/>
      <c r="R625" s="157"/>
      <c r="S625" s="158"/>
      <c r="T625" s="158"/>
      <c r="U625" s="158"/>
      <c r="V625" s="158" t="e">
        <v>#DIV/0!</v>
      </c>
    </row>
    <row r="626">
      <c r="A626" s="164"/>
      <c r="B626" s="164"/>
      <c r="C626" s="164"/>
      <c r="D626" s="164"/>
      <c r="E626" s="164"/>
      <c r="F626" s="164"/>
      <c r="G626" s="164"/>
      <c r="H626" s="164"/>
      <c r="I626" s="164"/>
      <c r="J626" s="164"/>
      <c r="K626" s="164"/>
      <c r="L626" s="164"/>
      <c r="M626" s="164"/>
      <c r="N626" s="164"/>
      <c r="O626" s="164"/>
      <c r="P626" s="164"/>
      <c r="Q626" s="158"/>
      <c r="R626" s="157"/>
      <c r="S626" s="158"/>
      <c r="T626" s="158"/>
      <c r="U626" s="158"/>
      <c r="V626" s="158" t="e">
        <v>#DIV/0!</v>
      </c>
    </row>
    <row r="627">
      <c r="A627" s="164"/>
      <c r="B627" s="164"/>
      <c r="C627" s="164"/>
      <c r="D627" s="164"/>
      <c r="E627" s="164"/>
      <c r="F627" s="164"/>
      <c r="G627" s="164"/>
      <c r="H627" s="164"/>
      <c r="I627" s="164"/>
      <c r="J627" s="164"/>
      <c r="K627" s="164"/>
      <c r="L627" s="164"/>
      <c r="M627" s="164"/>
      <c r="N627" s="164"/>
      <c r="O627" s="164"/>
      <c r="P627" s="164"/>
      <c r="Q627" s="158"/>
      <c r="R627" s="157"/>
      <c r="S627" s="158"/>
      <c r="T627" s="158"/>
      <c r="U627" s="158"/>
      <c r="V627" s="158" t="e">
        <v>#DIV/0!</v>
      </c>
    </row>
    <row r="628">
      <c r="A628" s="164"/>
      <c r="B628" s="164"/>
      <c r="C628" s="164"/>
      <c r="D628" s="164"/>
      <c r="E628" s="164"/>
      <c r="F628" s="164"/>
      <c r="G628" s="164"/>
      <c r="H628" s="164"/>
      <c r="I628" s="164"/>
      <c r="J628" s="164"/>
      <c r="K628" s="164"/>
      <c r="L628" s="164"/>
      <c r="M628" s="164"/>
      <c r="N628" s="164"/>
      <c r="O628" s="164"/>
      <c r="P628" s="164"/>
      <c r="Q628" s="158"/>
      <c r="R628" s="157"/>
      <c r="S628" s="158"/>
      <c r="T628" s="158"/>
      <c r="U628" s="158"/>
      <c r="V628" s="158" t="e">
        <v>#DIV/0!</v>
      </c>
    </row>
    <row r="629">
      <c r="A629" s="164"/>
      <c r="B629" s="164"/>
      <c r="C629" s="164"/>
      <c r="D629" s="164"/>
      <c r="E629" s="164"/>
      <c r="F629" s="164"/>
      <c r="G629" s="164"/>
      <c r="H629" s="164"/>
      <c r="I629" s="164"/>
      <c r="J629" s="164"/>
      <c r="K629" s="164"/>
      <c r="L629" s="164"/>
      <c r="M629" s="164"/>
      <c r="N629" s="164"/>
      <c r="O629" s="164"/>
      <c r="P629" s="164"/>
      <c r="Q629" s="158"/>
      <c r="R629" s="157"/>
      <c r="S629" s="158"/>
      <c r="T629" s="158"/>
      <c r="U629" s="158"/>
      <c r="V629" s="158" t="e">
        <v>#DIV/0!</v>
      </c>
    </row>
    <row r="630">
      <c r="A630" s="164"/>
      <c r="B630" s="164"/>
      <c r="C630" s="164"/>
      <c r="D630" s="164"/>
      <c r="E630" s="164"/>
      <c r="F630" s="164"/>
      <c r="G630" s="164"/>
      <c r="H630" s="164"/>
      <c r="I630" s="164"/>
      <c r="J630" s="164"/>
      <c r="K630" s="164"/>
      <c r="L630" s="164"/>
      <c r="M630" s="164"/>
      <c r="N630" s="164"/>
      <c r="O630" s="164"/>
      <c r="P630" s="164"/>
      <c r="Q630" s="158"/>
      <c r="R630" s="157"/>
      <c r="S630" s="158"/>
      <c r="T630" s="158"/>
      <c r="U630" s="158"/>
      <c r="V630" s="158" t="e">
        <v>#DIV/0!</v>
      </c>
    </row>
    <row r="631">
      <c r="A631" s="164"/>
      <c r="B631" s="164"/>
      <c r="C631" s="164"/>
      <c r="D631" s="164"/>
      <c r="E631" s="164"/>
      <c r="F631" s="164"/>
      <c r="G631" s="164"/>
      <c r="H631" s="164"/>
      <c r="I631" s="164"/>
      <c r="J631" s="164"/>
      <c r="K631" s="164"/>
      <c r="L631" s="164"/>
      <c r="M631" s="164"/>
      <c r="N631" s="164"/>
      <c r="O631" s="164"/>
      <c r="P631" s="164"/>
      <c r="Q631" s="158"/>
      <c r="R631" s="157"/>
      <c r="S631" s="158"/>
      <c r="T631" s="158"/>
      <c r="U631" s="158"/>
      <c r="V631" s="158" t="e">
        <v>#DIV/0!</v>
      </c>
    </row>
    <row r="632">
      <c r="A632" s="164"/>
      <c r="B632" s="164"/>
      <c r="C632" s="164"/>
      <c r="D632" s="164"/>
      <c r="E632" s="164"/>
      <c r="F632" s="164"/>
      <c r="G632" s="164"/>
      <c r="H632" s="164"/>
      <c r="I632" s="164"/>
      <c r="J632" s="164"/>
      <c r="K632" s="164"/>
      <c r="L632" s="164"/>
      <c r="M632" s="164"/>
      <c r="N632" s="164"/>
      <c r="O632" s="164"/>
      <c r="P632" s="164"/>
      <c r="Q632" s="158"/>
      <c r="R632" s="157"/>
      <c r="S632" s="158"/>
      <c r="T632" s="158"/>
      <c r="U632" s="158"/>
      <c r="V632" s="158" t="e">
        <v>#DIV/0!</v>
      </c>
    </row>
    <row r="633">
      <c r="A633" s="164"/>
      <c r="B633" s="164"/>
      <c r="C633" s="164"/>
      <c r="D633" s="164"/>
      <c r="E633" s="164"/>
      <c r="F633" s="164"/>
      <c r="G633" s="164"/>
      <c r="H633" s="164"/>
      <c r="I633" s="164"/>
      <c r="J633" s="164"/>
      <c r="K633" s="164"/>
      <c r="L633" s="164"/>
      <c r="M633" s="164"/>
      <c r="N633" s="164"/>
      <c r="O633" s="164"/>
      <c r="P633" s="164"/>
      <c r="Q633" s="158"/>
      <c r="R633" s="157"/>
      <c r="S633" s="158"/>
      <c r="T633" s="158"/>
      <c r="U633" s="158"/>
      <c r="V633" s="158" t="e">
        <v>#DIV/0!</v>
      </c>
    </row>
    <row r="634">
      <c r="A634" s="164"/>
      <c r="B634" s="164"/>
      <c r="C634" s="164"/>
      <c r="D634" s="164"/>
      <c r="E634" s="164"/>
      <c r="F634" s="164"/>
      <c r="G634" s="164"/>
      <c r="H634" s="164"/>
      <c r="I634" s="164"/>
      <c r="J634" s="164"/>
      <c r="K634" s="164"/>
      <c r="L634" s="164"/>
      <c r="M634" s="164"/>
      <c r="N634" s="164"/>
      <c r="O634" s="164"/>
      <c r="P634" s="164"/>
      <c r="Q634" s="158"/>
      <c r="R634" s="157"/>
      <c r="S634" s="158"/>
      <c r="T634" s="158"/>
      <c r="U634" s="158"/>
      <c r="V634" s="158" t="e">
        <v>#DIV/0!</v>
      </c>
    </row>
    <row r="635">
      <c r="A635" s="164"/>
      <c r="B635" s="164"/>
      <c r="C635" s="164"/>
      <c r="D635" s="164"/>
      <c r="E635" s="164"/>
      <c r="F635" s="164"/>
      <c r="G635" s="164"/>
      <c r="H635" s="164"/>
      <c r="I635" s="164"/>
      <c r="J635" s="164"/>
      <c r="K635" s="164"/>
      <c r="L635" s="164"/>
      <c r="M635" s="164"/>
      <c r="N635" s="164"/>
      <c r="O635" s="164"/>
      <c r="P635" s="164"/>
      <c r="Q635" s="158"/>
      <c r="R635" s="157"/>
      <c r="S635" s="158"/>
      <c r="T635" s="158"/>
      <c r="U635" s="158"/>
      <c r="V635" s="158" t="e">
        <v>#DIV/0!</v>
      </c>
    </row>
    <row r="636">
      <c r="A636" s="164"/>
      <c r="B636" s="164"/>
      <c r="C636" s="164"/>
      <c r="D636" s="164"/>
      <c r="E636" s="164"/>
      <c r="F636" s="164"/>
      <c r="G636" s="164"/>
      <c r="H636" s="164"/>
      <c r="I636" s="164"/>
      <c r="J636" s="164"/>
      <c r="K636" s="164"/>
      <c r="L636" s="164"/>
      <c r="M636" s="164"/>
      <c r="N636" s="164"/>
      <c r="O636" s="164"/>
      <c r="P636" s="164"/>
      <c r="Q636" s="158"/>
      <c r="R636" s="157"/>
      <c r="S636" s="158"/>
      <c r="T636" s="158"/>
      <c r="U636" s="158"/>
      <c r="V636" s="158" t="e">
        <v>#DIV/0!</v>
      </c>
    </row>
    <row r="637">
      <c r="A637" s="164"/>
      <c r="B637" s="164"/>
      <c r="C637" s="164"/>
      <c r="D637" s="164"/>
      <c r="E637" s="164"/>
      <c r="F637" s="164"/>
      <c r="G637" s="164"/>
      <c r="H637" s="164"/>
      <c r="I637" s="164"/>
      <c r="J637" s="164"/>
      <c r="K637" s="164"/>
      <c r="L637" s="164"/>
      <c r="M637" s="164"/>
      <c r="N637" s="164"/>
      <c r="O637" s="164"/>
      <c r="P637" s="164"/>
      <c r="Q637" s="158"/>
      <c r="R637" s="157"/>
      <c r="S637" s="158"/>
      <c r="T637" s="158"/>
      <c r="U637" s="158"/>
      <c r="V637" s="158" t="e">
        <v>#DIV/0!</v>
      </c>
    </row>
    <row r="638">
      <c r="A638" s="164"/>
      <c r="B638" s="164"/>
      <c r="C638" s="164"/>
      <c r="D638" s="164"/>
      <c r="E638" s="164"/>
      <c r="F638" s="164"/>
      <c r="G638" s="164"/>
      <c r="H638" s="164"/>
      <c r="I638" s="164"/>
      <c r="J638" s="164"/>
      <c r="K638" s="164"/>
      <c r="L638" s="164"/>
      <c r="M638" s="164"/>
      <c r="N638" s="164"/>
      <c r="O638" s="164"/>
      <c r="P638" s="164"/>
      <c r="Q638" s="158"/>
      <c r="R638" s="157"/>
      <c r="S638" s="158"/>
      <c r="T638" s="158"/>
      <c r="U638" s="158"/>
      <c r="V638" s="158" t="e">
        <v>#DIV/0!</v>
      </c>
    </row>
    <row r="639">
      <c r="A639" s="164"/>
      <c r="B639" s="164"/>
      <c r="C639" s="164"/>
      <c r="D639" s="164"/>
      <c r="E639" s="164"/>
      <c r="F639" s="164"/>
      <c r="G639" s="164"/>
      <c r="H639" s="164"/>
      <c r="I639" s="164"/>
      <c r="J639" s="164"/>
      <c r="K639" s="164"/>
      <c r="L639" s="164"/>
      <c r="M639" s="164"/>
      <c r="N639" s="164"/>
      <c r="O639" s="164"/>
      <c r="P639" s="164"/>
      <c r="Q639" s="158"/>
      <c r="R639" s="157"/>
      <c r="S639" s="158"/>
      <c r="T639" s="158"/>
      <c r="U639" s="158"/>
      <c r="V639" s="158" t="e">
        <v>#DIV/0!</v>
      </c>
    </row>
    <row r="640">
      <c r="A640" s="164"/>
      <c r="B640" s="164"/>
      <c r="C640" s="164"/>
      <c r="D640" s="164"/>
      <c r="E640" s="164"/>
      <c r="F640" s="164"/>
      <c r="G640" s="164"/>
      <c r="H640" s="164"/>
      <c r="I640" s="164"/>
      <c r="J640" s="164"/>
      <c r="K640" s="164"/>
      <c r="L640" s="164"/>
      <c r="M640" s="164"/>
      <c r="N640" s="164"/>
      <c r="O640" s="164"/>
      <c r="P640" s="164"/>
      <c r="Q640" s="158"/>
      <c r="R640" s="157"/>
      <c r="S640" s="158"/>
      <c r="T640" s="158"/>
      <c r="U640" s="158"/>
      <c r="V640" s="158" t="e">
        <v>#DIV/0!</v>
      </c>
    </row>
    <row r="641">
      <c r="A641" s="164"/>
      <c r="B641" s="164"/>
      <c r="C641" s="164"/>
      <c r="D641" s="164"/>
      <c r="E641" s="164"/>
      <c r="F641" s="164"/>
      <c r="G641" s="164"/>
      <c r="H641" s="164"/>
      <c r="I641" s="164"/>
      <c r="J641" s="164"/>
      <c r="K641" s="164"/>
      <c r="L641" s="164"/>
      <c r="M641" s="164"/>
      <c r="N641" s="164"/>
      <c r="O641" s="164"/>
      <c r="P641" s="164"/>
      <c r="Q641" s="158"/>
      <c r="R641" s="157"/>
      <c r="S641" s="158"/>
      <c r="T641" s="158"/>
      <c r="U641" s="158"/>
      <c r="V641" s="158" t="e">
        <v>#DIV/0!</v>
      </c>
    </row>
    <row r="642">
      <c r="A642" s="164"/>
      <c r="B642" s="164"/>
      <c r="C642" s="164"/>
      <c r="D642" s="164"/>
      <c r="E642" s="164"/>
      <c r="F642" s="164"/>
      <c r="G642" s="164"/>
      <c r="H642" s="164"/>
      <c r="I642" s="164"/>
      <c r="J642" s="164"/>
      <c r="K642" s="164"/>
      <c r="L642" s="164"/>
      <c r="M642" s="164"/>
      <c r="N642" s="164"/>
      <c r="O642" s="164"/>
      <c r="P642" s="164"/>
      <c r="Q642" s="158"/>
      <c r="R642" s="157"/>
      <c r="S642" s="158"/>
      <c r="T642" s="158"/>
      <c r="U642" s="158"/>
      <c r="V642" s="158" t="e">
        <v>#DIV/0!</v>
      </c>
    </row>
    <row r="643">
      <c r="A643" s="164"/>
      <c r="B643" s="164"/>
      <c r="C643" s="164"/>
      <c r="D643" s="164"/>
      <c r="E643" s="164"/>
      <c r="F643" s="164"/>
      <c r="G643" s="164"/>
      <c r="H643" s="164"/>
      <c r="I643" s="164"/>
      <c r="J643" s="164"/>
      <c r="K643" s="164"/>
      <c r="L643" s="164"/>
      <c r="M643" s="164"/>
      <c r="N643" s="164"/>
      <c r="O643" s="164"/>
      <c r="P643" s="164"/>
      <c r="Q643" s="158"/>
      <c r="R643" s="157"/>
      <c r="S643" s="158"/>
      <c r="T643" s="158"/>
      <c r="U643" s="158"/>
      <c r="V643" s="158" t="e">
        <v>#DIV/0!</v>
      </c>
    </row>
    <row r="644">
      <c r="A644" s="164"/>
      <c r="B644" s="164"/>
      <c r="C644" s="164"/>
      <c r="D644" s="164"/>
      <c r="E644" s="164"/>
      <c r="F644" s="164"/>
      <c r="G644" s="164"/>
      <c r="H644" s="164"/>
      <c r="I644" s="164"/>
      <c r="J644" s="164"/>
      <c r="K644" s="164"/>
      <c r="L644" s="164"/>
      <c r="M644" s="164"/>
      <c r="N644" s="164"/>
      <c r="O644" s="164"/>
      <c r="P644" s="164"/>
      <c r="Q644" s="158"/>
      <c r="R644" s="157"/>
      <c r="S644" s="158"/>
      <c r="T644" s="158"/>
      <c r="U644" s="158"/>
      <c r="V644" s="158" t="e">
        <v>#DIV/0!</v>
      </c>
    </row>
    <row r="645">
      <c r="A645" s="164"/>
      <c r="B645" s="164"/>
      <c r="C645" s="164"/>
      <c r="D645" s="164"/>
      <c r="E645" s="164"/>
      <c r="F645" s="164"/>
      <c r="G645" s="164"/>
      <c r="H645" s="164"/>
      <c r="I645" s="164"/>
      <c r="J645" s="164"/>
      <c r="K645" s="164"/>
      <c r="L645" s="164"/>
      <c r="M645" s="164"/>
      <c r="N645" s="164"/>
      <c r="O645" s="164"/>
      <c r="P645" s="164"/>
      <c r="Q645" s="158"/>
      <c r="R645" s="157"/>
      <c r="S645" s="158"/>
      <c r="T645" s="158"/>
      <c r="U645" s="158"/>
      <c r="V645" s="158" t="e">
        <v>#DIV/0!</v>
      </c>
    </row>
    <row r="646">
      <c r="A646" s="164"/>
      <c r="B646" s="164"/>
      <c r="C646" s="164"/>
      <c r="D646" s="164"/>
      <c r="E646" s="164"/>
      <c r="F646" s="164"/>
      <c r="G646" s="164"/>
      <c r="H646" s="164"/>
      <c r="I646" s="164"/>
      <c r="J646" s="164"/>
      <c r="K646" s="164"/>
      <c r="L646" s="164"/>
      <c r="M646" s="164"/>
      <c r="N646" s="164"/>
      <c r="O646" s="164"/>
      <c r="P646" s="164"/>
      <c r="Q646" s="158"/>
      <c r="R646" s="157"/>
      <c r="S646" s="158"/>
      <c r="T646" s="158"/>
      <c r="U646" s="158"/>
      <c r="V646" s="158" t="e">
        <v>#DIV/0!</v>
      </c>
    </row>
    <row r="647">
      <c r="A647" s="164"/>
      <c r="B647" s="164"/>
      <c r="C647" s="164"/>
      <c r="D647" s="164"/>
      <c r="E647" s="164"/>
      <c r="F647" s="164"/>
      <c r="G647" s="164"/>
      <c r="H647" s="164"/>
      <c r="I647" s="164"/>
      <c r="J647" s="164"/>
      <c r="K647" s="164"/>
      <c r="L647" s="164"/>
      <c r="M647" s="164"/>
      <c r="N647" s="164"/>
      <c r="O647" s="164"/>
      <c r="P647" s="164"/>
      <c r="Q647" s="158"/>
      <c r="R647" s="157"/>
      <c r="S647" s="158"/>
      <c r="T647" s="158"/>
      <c r="U647" s="158"/>
      <c r="V647" s="158" t="e">
        <v>#DIV/0!</v>
      </c>
    </row>
    <row r="648">
      <c r="A648" s="164"/>
      <c r="B648" s="164"/>
      <c r="C648" s="164"/>
      <c r="D648" s="164"/>
      <c r="E648" s="164"/>
      <c r="F648" s="164"/>
      <c r="G648" s="164"/>
      <c r="H648" s="164"/>
      <c r="I648" s="164"/>
      <c r="J648" s="164"/>
      <c r="K648" s="164"/>
      <c r="L648" s="164"/>
      <c r="M648" s="164"/>
      <c r="N648" s="164"/>
      <c r="O648" s="164"/>
      <c r="P648" s="164"/>
      <c r="Q648" s="158"/>
      <c r="R648" s="157"/>
      <c r="S648" s="158"/>
      <c r="T648" s="158"/>
      <c r="U648" s="158"/>
      <c r="V648" s="158" t="e">
        <v>#DIV/0!</v>
      </c>
    </row>
    <row r="649">
      <c r="A649" s="164"/>
      <c r="B649" s="164"/>
      <c r="C649" s="164"/>
      <c r="D649" s="164"/>
      <c r="E649" s="164"/>
      <c r="F649" s="164"/>
      <c r="G649" s="164"/>
      <c r="H649" s="164"/>
      <c r="I649" s="164"/>
      <c r="J649" s="164"/>
      <c r="K649" s="164"/>
      <c r="L649" s="164"/>
      <c r="M649" s="164"/>
      <c r="N649" s="164"/>
      <c r="O649" s="164"/>
      <c r="P649" s="164"/>
      <c r="Q649" s="158"/>
      <c r="R649" s="157"/>
      <c r="S649" s="158"/>
      <c r="T649" s="158"/>
      <c r="U649" s="158"/>
      <c r="V649" s="158" t="e">
        <v>#DIV/0!</v>
      </c>
    </row>
    <row r="650">
      <c r="A650" s="164"/>
      <c r="B650" s="164"/>
      <c r="C650" s="164"/>
      <c r="D650" s="164"/>
      <c r="E650" s="164"/>
      <c r="F650" s="164"/>
      <c r="G650" s="164"/>
      <c r="H650" s="164"/>
      <c r="I650" s="164"/>
      <c r="J650" s="164"/>
      <c r="K650" s="164"/>
      <c r="L650" s="164"/>
      <c r="M650" s="164"/>
      <c r="N650" s="164"/>
      <c r="O650" s="164"/>
      <c r="P650" s="164"/>
      <c r="Q650" s="158"/>
      <c r="R650" s="157"/>
      <c r="S650" s="158"/>
      <c r="T650" s="158"/>
      <c r="U650" s="158"/>
      <c r="V650" s="158" t="e">
        <v>#DIV/0!</v>
      </c>
    </row>
    <row r="651">
      <c r="A651" s="164"/>
      <c r="B651" s="164"/>
      <c r="C651" s="164"/>
      <c r="D651" s="164"/>
      <c r="E651" s="164"/>
      <c r="F651" s="164"/>
      <c r="G651" s="164"/>
      <c r="H651" s="164"/>
      <c r="I651" s="164"/>
      <c r="J651" s="164"/>
      <c r="K651" s="164"/>
      <c r="L651" s="164"/>
      <c r="M651" s="164"/>
      <c r="N651" s="164"/>
      <c r="O651" s="164"/>
      <c r="P651" s="164"/>
      <c r="Q651" s="158"/>
      <c r="R651" s="157"/>
      <c r="S651" s="158"/>
      <c r="T651" s="158"/>
      <c r="U651" s="158"/>
      <c r="V651" s="158" t="e">
        <v>#DIV/0!</v>
      </c>
    </row>
    <row r="652">
      <c r="A652" s="164"/>
      <c r="B652" s="164"/>
      <c r="C652" s="164"/>
      <c r="D652" s="164"/>
      <c r="E652" s="164"/>
      <c r="F652" s="164"/>
      <c r="G652" s="164"/>
      <c r="H652" s="164"/>
      <c r="I652" s="164"/>
      <c r="J652" s="164"/>
      <c r="K652" s="164"/>
      <c r="L652" s="164"/>
      <c r="M652" s="164"/>
      <c r="N652" s="164"/>
      <c r="O652" s="164"/>
      <c r="P652" s="164"/>
      <c r="Q652" s="158"/>
      <c r="R652" s="157"/>
      <c r="S652" s="158"/>
      <c r="T652" s="158"/>
      <c r="U652" s="158"/>
      <c r="V652" s="158" t="e">
        <v>#DIV/0!</v>
      </c>
    </row>
    <row r="653">
      <c r="A653" s="164"/>
      <c r="B653" s="164"/>
      <c r="C653" s="164"/>
      <c r="D653" s="164"/>
      <c r="E653" s="164"/>
      <c r="F653" s="164"/>
      <c r="G653" s="164"/>
      <c r="H653" s="164"/>
      <c r="I653" s="164"/>
      <c r="J653" s="164"/>
      <c r="K653" s="164"/>
      <c r="L653" s="164"/>
      <c r="M653" s="164"/>
      <c r="N653" s="164"/>
      <c r="O653" s="164"/>
      <c r="P653" s="164"/>
      <c r="Q653" s="158"/>
      <c r="R653" s="157"/>
      <c r="S653" s="158"/>
      <c r="T653" s="158"/>
      <c r="U653" s="158"/>
      <c r="V653" s="158" t="e">
        <v>#DIV/0!</v>
      </c>
    </row>
    <row r="654">
      <c r="A654" s="164"/>
      <c r="B654" s="164"/>
      <c r="C654" s="164"/>
      <c r="D654" s="164"/>
      <c r="E654" s="164"/>
      <c r="F654" s="164"/>
      <c r="G654" s="164"/>
      <c r="H654" s="164"/>
      <c r="I654" s="164"/>
      <c r="J654" s="164"/>
      <c r="K654" s="164"/>
      <c r="L654" s="164"/>
      <c r="M654" s="164"/>
      <c r="N654" s="164"/>
      <c r="O654" s="164"/>
      <c r="P654" s="164"/>
      <c r="Q654" s="158"/>
      <c r="R654" s="157"/>
      <c r="S654" s="158"/>
      <c r="T654" s="158"/>
      <c r="U654" s="158"/>
      <c r="V654" s="158" t="e">
        <v>#DIV/0!</v>
      </c>
    </row>
    <row r="655">
      <c r="A655" s="164"/>
      <c r="B655" s="164"/>
      <c r="C655" s="164"/>
      <c r="D655" s="164"/>
      <c r="E655" s="164"/>
      <c r="F655" s="164"/>
      <c r="G655" s="164"/>
      <c r="H655" s="164"/>
      <c r="I655" s="164"/>
      <c r="J655" s="164"/>
      <c r="K655" s="164"/>
      <c r="L655" s="164"/>
      <c r="M655" s="164"/>
      <c r="N655" s="164"/>
      <c r="O655" s="164"/>
      <c r="P655" s="164"/>
      <c r="Q655" s="158"/>
      <c r="R655" s="157"/>
      <c r="S655" s="158"/>
      <c r="T655" s="158"/>
      <c r="U655" s="158"/>
      <c r="V655" s="158" t="e">
        <v>#DIV/0!</v>
      </c>
    </row>
    <row r="656">
      <c r="A656" s="164"/>
      <c r="B656" s="164"/>
      <c r="C656" s="164"/>
      <c r="D656" s="164"/>
      <c r="E656" s="164"/>
      <c r="F656" s="164"/>
      <c r="G656" s="164"/>
      <c r="H656" s="164"/>
      <c r="I656" s="164"/>
      <c r="J656" s="164"/>
      <c r="K656" s="164"/>
      <c r="L656" s="164"/>
      <c r="M656" s="164"/>
      <c r="N656" s="164"/>
      <c r="O656" s="164"/>
      <c r="P656" s="164"/>
      <c r="Q656" s="158"/>
      <c r="R656" s="157"/>
      <c r="S656" s="158"/>
      <c r="T656" s="158"/>
      <c r="U656" s="158"/>
      <c r="V656" s="158" t="e">
        <v>#DIV/0!</v>
      </c>
    </row>
    <row r="657">
      <c r="A657" s="164"/>
      <c r="B657" s="164"/>
      <c r="C657" s="164"/>
      <c r="D657" s="164"/>
      <c r="E657" s="164"/>
      <c r="F657" s="164"/>
      <c r="G657" s="164"/>
      <c r="H657" s="164"/>
      <c r="I657" s="164"/>
      <c r="J657" s="164"/>
      <c r="K657" s="164"/>
      <c r="L657" s="164"/>
      <c r="M657" s="164"/>
      <c r="N657" s="164"/>
      <c r="O657" s="164"/>
      <c r="P657" s="164"/>
      <c r="Q657" s="158"/>
      <c r="R657" s="157"/>
      <c r="S657" s="158"/>
      <c r="T657" s="158"/>
      <c r="U657" s="158"/>
      <c r="V657" s="158" t="e">
        <v>#DIV/0!</v>
      </c>
    </row>
    <row r="658">
      <c r="A658" s="164"/>
      <c r="B658" s="164"/>
      <c r="C658" s="164"/>
      <c r="D658" s="164"/>
      <c r="E658" s="164"/>
      <c r="F658" s="164"/>
      <c r="G658" s="164"/>
      <c r="H658" s="164"/>
      <c r="I658" s="164"/>
      <c r="J658" s="164"/>
      <c r="K658" s="164"/>
      <c r="L658" s="164"/>
      <c r="M658" s="164"/>
      <c r="N658" s="164"/>
      <c r="O658" s="164"/>
      <c r="P658" s="164"/>
      <c r="Q658" s="158"/>
      <c r="R658" s="157"/>
      <c r="S658" s="158"/>
      <c r="T658" s="158"/>
      <c r="U658" s="158"/>
      <c r="V658" s="158" t="e">
        <v>#DIV/0!</v>
      </c>
    </row>
    <row r="659">
      <c r="A659" s="164"/>
      <c r="B659" s="164"/>
      <c r="C659" s="164"/>
      <c r="D659" s="164"/>
      <c r="E659" s="164"/>
      <c r="F659" s="164"/>
      <c r="G659" s="164"/>
      <c r="H659" s="164"/>
      <c r="I659" s="164"/>
      <c r="J659" s="164"/>
      <c r="K659" s="164"/>
      <c r="L659" s="164"/>
      <c r="M659" s="164"/>
      <c r="N659" s="164"/>
      <c r="O659" s="164"/>
      <c r="P659" s="164"/>
      <c r="Q659" s="158"/>
      <c r="R659" s="157"/>
      <c r="S659" s="158"/>
      <c r="T659" s="158"/>
      <c r="U659" s="158"/>
      <c r="V659" s="158" t="e">
        <v>#DIV/0!</v>
      </c>
    </row>
    <row r="660">
      <c r="A660" s="164"/>
      <c r="B660" s="164"/>
      <c r="C660" s="164"/>
      <c r="D660" s="164"/>
      <c r="E660" s="164"/>
      <c r="F660" s="164"/>
      <c r="G660" s="164"/>
      <c r="H660" s="164"/>
      <c r="I660" s="164"/>
      <c r="J660" s="164"/>
      <c r="K660" s="164"/>
      <c r="L660" s="164"/>
      <c r="M660" s="164"/>
      <c r="N660" s="164"/>
      <c r="O660" s="164"/>
      <c r="P660" s="164"/>
      <c r="Q660" s="158"/>
      <c r="R660" s="157"/>
      <c r="S660" s="158"/>
      <c r="T660" s="158"/>
      <c r="U660" s="158"/>
      <c r="V660" s="158" t="e">
        <v>#DIV/0!</v>
      </c>
    </row>
    <row r="661">
      <c r="A661" s="164"/>
      <c r="B661" s="164"/>
      <c r="C661" s="164"/>
      <c r="D661" s="164"/>
      <c r="E661" s="164"/>
      <c r="F661" s="164"/>
      <c r="G661" s="164"/>
      <c r="H661" s="164"/>
      <c r="I661" s="164"/>
      <c r="J661" s="164"/>
      <c r="K661" s="164"/>
      <c r="L661" s="164"/>
      <c r="M661" s="164"/>
      <c r="N661" s="164"/>
      <c r="O661" s="164"/>
      <c r="P661" s="164"/>
      <c r="Q661" s="158"/>
      <c r="R661" s="157"/>
      <c r="S661" s="158"/>
      <c r="T661" s="158"/>
      <c r="U661" s="158"/>
      <c r="V661" s="158" t="e">
        <v>#DIV/0!</v>
      </c>
    </row>
    <row r="662">
      <c r="A662" s="164"/>
      <c r="B662" s="164"/>
      <c r="C662" s="164"/>
      <c r="D662" s="164"/>
      <c r="E662" s="164"/>
      <c r="F662" s="164"/>
      <c r="G662" s="164"/>
      <c r="H662" s="164"/>
      <c r="I662" s="164"/>
      <c r="J662" s="164"/>
      <c r="K662" s="164"/>
      <c r="L662" s="164"/>
      <c r="M662" s="164"/>
      <c r="N662" s="164"/>
      <c r="O662" s="164"/>
      <c r="P662" s="164"/>
      <c r="Q662" s="158"/>
      <c r="R662" s="157"/>
      <c r="S662" s="158"/>
      <c r="T662" s="158"/>
      <c r="U662" s="158"/>
      <c r="V662" s="158" t="e">
        <v>#DIV/0!</v>
      </c>
    </row>
    <row r="663">
      <c r="A663" s="164"/>
      <c r="B663" s="164"/>
      <c r="C663" s="164"/>
      <c r="D663" s="164"/>
      <c r="E663" s="164"/>
      <c r="F663" s="164"/>
      <c r="G663" s="164"/>
      <c r="H663" s="164"/>
      <c r="I663" s="164"/>
      <c r="J663" s="164"/>
      <c r="K663" s="164"/>
      <c r="L663" s="164"/>
      <c r="M663" s="164"/>
      <c r="N663" s="164"/>
      <c r="O663" s="164"/>
      <c r="P663" s="164"/>
      <c r="Q663" s="158"/>
      <c r="R663" s="157"/>
      <c r="S663" s="158"/>
      <c r="T663" s="158"/>
      <c r="U663" s="158"/>
      <c r="V663" s="158" t="e">
        <v>#DIV/0!</v>
      </c>
    </row>
    <row r="664">
      <c r="A664" s="164"/>
      <c r="B664" s="164"/>
      <c r="C664" s="164"/>
      <c r="D664" s="164"/>
      <c r="E664" s="164"/>
      <c r="F664" s="164"/>
      <c r="G664" s="164"/>
      <c r="H664" s="164"/>
      <c r="I664" s="164"/>
      <c r="J664" s="164"/>
      <c r="K664" s="164"/>
      <c r="L664" s="164"/>
      <c r="M664" s="164"/>
      <c r="N664" s="164"/>
      <c r="O664" s="164"/>
      <c r="P664" s="164"/>
      <c r="Q664" s="158"/>
      <c r="R664" s="157"/>
      <c r="S664" s="158"/>
      <c r="T664" s="158"/>
      <c r="U664" s="158"/>
      <c r="V664" s="158" t="e">
        <v>#DIV/0!</v>
      </c>
    </row>
    <row r="665">
      <c r="A665" s="164"/>
      <c r="B665" s="164"/>
      <c r="C665" s="164"/>
      <c r="D665" s="164"/>
      <c r="E665" s="164"/>
      <c r="F665" s="164"/>
      <c r="G665" s="164"/>
      <c r="H665" s="164"/>
      <c r="I665" s="164"/>
      <c r="J665" s="164"/>
      <c r="K665" s="164"/>
      <c r="L665" s="164"/>
      <c r="M665" s="164"/>
      <c r="N665" s="164"/>
      <c r="O665" s="164"/>
      <c r="P665" s="164"/>
      <c r="Q665" s="158"/>
      <c r="R665" s="157"/>
      <c r="S665" s="158"/>
      <c r="T665" s="158"/>
      <c r="U665" s="158"/>
      <c r="V665" s="158" t="e">
        <v>#DIV/0!</v>
      </c>
    </row>
    <row r="666">
      <c r="A666" s="164"/>
      <c r="B666" s="164"/>
      <c r="C666" s="164"/>
      <c r="D666" s="164"/>
      <c r="E666" s="164"/>
      <c r="F666" s="164"/>
      <c r="G666" s="164"/>
      <c r="H666" s="164"/>
      <c r="I666" s="164"/>
      <c r="J666" s="164"/>
      <c r="K666" s="164"/>
      <c r="L666" s="164"/>
      <c r="M666" s="164"/>
      <c r="N666" s="164"/>
      <c r="O666" s="164"/>
      <c r="P666" s="164"/>
      <c r="Q666" s="158"/>
      <c r="R666" s="157"/>
      <c r="S666" s="158"/>
      <c r="T666" s="158"/>
      <c r="U666" s="158"/>
      <c r="V666" s="158" t="e">
        <v>#DIV/0!</v>
      </c>
    </row>
    <row r="667">
      <c r="A667" s="164"/>
      <c r="B667" s="164"/>
      <c r="C667" s="164"/>
      <c r="D667" s="164"/>
      <c r="E667" s="164"/>
      <c r="F667" s="164"/>
      <c r="G667" s="164"/>
      <c r="H667" s="164"/>
      <c r="I667" s="164"/>
      <c r="J667" s="164"/>
      <c r="K667" s="164"/>
      <c r="L667" s="164"/>
      <c r="M667" s="164"/>
      <c r="N667" s="164"/>
      <c r="O667" s="164"/>
      <c r="P667" s="164"/>
      <c r="Q667" s="158"/>
      <c r="R667" s="157"/>
      <c r="S667" s="158"/>
      <c r="T667" s="158"/>
      <c r="U667" s="158"/>
      <c r="V667" s="158" t="e">
        <v>#DIV/0!</v>
      </c>
    </row>
    <row r="668">
      <c r="A668" s="164"/>
      <c r="B668" s="164"/>
      <c r="C668" s="164"/>
      <c r="D668" s="164"/>
      <c r="E668" s="164"/>
      <c r="F668" s="164"/>
      <c r="G668" s="164"/>
      <c r="H668" s="164"/>
      <c r="I668" s="164"/>
      <c r="J668" s="164"/>
      <c r="K668" s="164"/>
      <c r="L668" s="164"/>
      <c r="M668" s="164"/>
      <c r="N668" s="164"/>
      <c r="O668" s="164"/>
      <c r="P668" s="164"/>
      <c r="Q668" s="158"/>
      <c r="R668" s="157"/>
      <c r="S668" s="158"/>
      <c r="T668" s="158"/>
      <c r="U668" s="158"/>
      <c r="V668" s="158" t="e">
        <v>#DIV/0!</v>
      </c>
    </row>
    <row r="669">
      <c r="A669" s="164"/>
      <c r="B669" s="164"/>
      <c r="C669" s="164"/>
      <c r="D669" s="164"/>
      <c r="E669" s="164"/>
      <c r="F669" s="164"/>
      <c r="G669" s="164"/>
      <c r="H669" s="164"/>
      <c r="I669" s="164"/>
      <c r="J669" s="164"/>
      <c r="K669" s="164"/>
      <c r="L669" s="164"/>
      <c r="M669" s="164"/>
      <c r="N669" s="164"/>
      <c r="O669" s="164"/>
      <c r="P669" s="164"/>
      <c r="Q669" s="158"/>
      <c r="R669" s="157"/>
      <c r="S669" s="158"/>
      <c r="T669" s="158"/>
      <c r="U669" s="158"/>
      <c r="V669" s="158" t="e">
        <v>#DIV/0!</v>
      </c>
    </row>
    <row r="670">
      <c r="A670" s="164"/>
      <c r="B670" s="164"/>
      <c r="C670" s="164"/>
      <c r="D670" s="164"/>
      <c r="E670" s="164"/>
      <c r="F670" s="164"/>
      <c r="G670" s="164"/>
      <c r="H670" s="164"/>
      <c r="I670" s="164"/>
      <c r="J670" s="164"/>
      <c r="K670" s="164"/>
      <c r="L670" s="164"/>
      <c r="M670" s="164"/>
      <c r="N670" s="164"/>
      <c r="O670" s="164"/>
      <c r="P670" s="164"/>
      <c r="Q670" s="158"/>
      <c r="R670" s="157"/>
      <c r="S670" s="158"/>
      <c r="T670" s="158"/>
      <c r="U670" s="158"/>
      <c r="V670" s="158" t="e">
        <v>#DIV/0!</v>
      </c>
    </row>
    <row r="671">
      <c r="A671" s="164"/>
      <c r="B671" s="164"/>
      <c r="C671" s="164"/>
      <c r="D671" s="164"/>
      <c r="E671" s="164"/>
      <c r="F671" s="164"/>
      <c r="G671" s="164"/>
      <c r="H671" s="164"/>
      <c r="I671" s="164"/>
      <c r="J671" s="164"/>
      <c r="K671" s="164"/>
      <c r="L671" s="164"/>
      <c r="M671" s="164"/>
      <c r="N671" s="164"/>
      <c r="O671" s="164"/>
      <c r="P671" s="164"/>
      <c r="Q671" s="158"/>
      <c r="R671" s="157"/>
      <c r="S671" s="158"/>
      <c r="T671" s="158"/>
      <c r="U671" s="158"/>
      <c r="V671" s="158" t="e">
        <v>#DIV/0!</v>
      </c>
    </row>
    <row r="672">
      <c r="A672" s="164"/>
      <c r="B672" s="164"/>
      <c r="C672" s="164"/>
      <c r="D672" s="164"/>
      <c r="E672" s="164"/>
      <c r="F672" s="164"/>
      <c r="G672" s="164"/>
      <c r="H672" s="164"/>
      <c r="I672" s="164"/>
      <c r="J672" s="164"/>
      <c r="K672" s="164"/>
      <c r="L672" s="164"/>
      <c r="M672" s="164"/>
      <c r="N672" s="164"/>
      <c r="O672" s="164"/>
      <c r="P672" s="164"/>
      <c r="Q672" s="158"/>
      <c r="R672" s="157"/>
      <c r="S672" s="158"/>
      <c r="T672" s="158"/>
      <c r="U672" s="158"/>
      <c r="V672" s="158" t="e">
        <v>#DIV/0!</v>
      </c>
    </row>
    <row r="673">
      <c r="A673" s="164"/>
      <c r="B673" s="164"/>
      <c r="C673" s="164"/>
      <c r="D673" s="164"/>
      <c r="E673" s="164"/>
      <c r="F673" s="164"/>
      <c r="G673" s="164"/>
      <c r="H673" s="164"/>
      <c r="I673" s="164"/>
      <c r="J673" s="164"/>
      <c r="K673" s="164"/>
      <c r="L673" s="164"/>
      <c r="M673" s="164"/>
      <c r="N673" s="164"/>
      <c r="O673" s="164"/>
      <c r="P673" s="164"/>
      <c r="Q673" s="158"/>
      <c r="R673" s="157"/>
      <c r="S673" s="158"/>
      <c r="T673" s="158"/>
      <c r="U673" s="158"/>
      <c r="V673" s="158" t="e">
        <v>#DIV/0!</v>
      </c>
    </row>
    <row r="674">
      <c r="A674" s="164"/>
      <c r="B674" s="164"/>
      <c r="C674" s="164"/>
      <c r="D674" s="164"/>
      <c r="E674" s="164"/>
      <c r="F674" s="164"/>
      <c r="G674" s="164"/>
      <c r="H674" s="164"/>
      <c r="I674" s="164"/>
      <c r="J674" s="164"/>
      <c r="K674" s="164"/>
      <c r="L674" s="164"/>
      <c r="M674" s="164"/>
      <c r="N674" s="164"/>
      <c r="O674" s="164"/>
      <c r="P674" s="164"/>
      <c r="Q674" s="158"/>
      <c r="R674" s="157"/>
      <c r="S674" s="158"/>
      <c r="T674" s="158"/>
      <c r="U674" s="158"/>
      <c r="V674" s="158" t="e">
        <v>#DIV/0!</v>
      </c>
    </row>
    <row r="675">
      <c r="A675" s="164"/>
      <c r="B675" s="164"/>
      <c r="C675" s="164"/>
      <c r="D675" s="164"/>
      <c r="E675" s="164"/>
      <c r="F675" s="164"/>
      <c r="G675" s="164"/>
      <c r="H675" s="164"/>
      <c r="I675" s="164"/>
      <c r="J675" s="164"/>
      <c r="K675" s="164"/>
      <c r="L675" s="164"/>
      <c r="M675" s="164"/>
      <c r="N675" s="164"/>
      <c r="O675" s="164"/>
      <c r="P675" s="164"/>
      <c r="Q675" s="158"/>
      <c r="R675" s="157"/>
      <c r="S675" s="158"/>
      <c r="T675" s="158"/>
      <c r="U675" s="158"/>
      <c r="V675" s="158" t="e">
        <v>#DIV/0!</v>
      </c>
    </row>
    <row r="676">
      <c r="A676" s="164"/>
      <c r="B676" s="164"/>
      <c r="C676" s="164"/>
      <c r="D676" s="164"/>
      <c r="E676" s="164"/>
      <c r="F676" s="164"/>
      <c r="G676" s="164"/>
      <c r="H676" s="164"/>
      <c r="I676" s="164"/>
      <c r="J676" s="164"/>
      <c r="K676" s="164"/>
      <c r="L676" s="164"/>
      <c r="M676" s="164"/>
      <c r="N676" s="164"/>
      <c r="O676" s="164"/>
      <c r="P676" s="164"/>
      <c r="Q676" s="158"/>
      <c r="R676" s="157"/>
      <c r="S676" s="158"/>
      <c r="T676" s="158"/>
      <c r="U676" s="158"/>
      <c r="V676" s="158" t="e">
        <v>#DIV/0!</v>
      </c>
    </row>
    <row r="677">
      <c r="A677" s="164"/>
      <c r="B677" s="164"/>
      <c r="C677" s="164"/>
      <c r="D677" s="164"/>
      <c r="E677" s="164"/>
      <c r="F677" s="164"/>
      <c r="G677" s="164"/>
      <c r="H677" s="164"/>
      <c r="I677" s="164"/>
      <c r="J677" s="164"/>
      <c r="K677" s="164"/>
      <c r="L677" s="164"/>
      <c r="M677" s="164"/>
      <c r="N677" s="164"/>
      <c r="O677" s="164"/>
      <c r="P677" s="164"/>
      <c r="Q677" s="158"/>
      <c r="R677" s="157"/>
      <c r="S677" s="158"/>
      <c r="T677" s="158"/>
      <c r="U677" s="158"/>
      <c r="V677" s="158" t="e">
        <v>#DIV/0!</v>
      </c>
    </row>
    <row r="678">
      <c r="A678" s="164"/>
      <c r="B678" s="164"/>
      <c r="C678" s="164"/>
      <c r="D678" s="164"/>
      <c r="E678" s="164"/>
      <c r="F678" s="164"/>
      <c r="G678" s="164"/>
      <c r="H678" s="164"/>
      <c r="I678" s="164"/>
      <c r="J678" s="164"/>
      <c r="K678" s="164"/>
      <c r="L678" s="164"/>
      <c r="M678" s="164"/>
      <c r="N678" s="164"/>
      <c r="O678" s="164"/>
      <c r="P678" s="164"/>
      <c r="Q678" s="158"/>
      <c r="R678" s="157"/>
      <c r="S678" s="158"/>
      <c r="T678" s="158"/>
      <c r="U678" s="158"/>
      <c r="V678" s="158" t="e">
        <v>#DIV/0!</v>
      </c>
    </row>
    <row r="679">
      <c r="A679" s="164"/>
      <c r="B679" s="164"/>
      <c r="C679" s="164"/>
      <c r="D679" s="164"/>
      <c r="E679" s="164"/>
      <c r="F679" s="164"/>
      <c r="G679" s="164"/>
      <c r="H679" s="164"/>
      <c r="I679" s="164"/>
      <c r="J679" s="164"/>
      <c r="K679" s="164"/>
      <c r="L679" s="164"/>
      <c r="M679" s="164"/>
      <c r="N679" s="164"/>
      <c r="O679" s="164"/>
      <c r="P679" s="164"/>
      <c r="Q679" s="158"/>
      <c r="R679" s="157"/>
      <c r="S679" s="158"/>
      <c r="T679" s="158"/>
      <c r="U679" s="158"/>
      <c r="V679" s="158" t="e">
        <v>#DIV/0!</v>
      </c>
    </row>
    <row r="680">
      <c r="A680" s="164"/>
      <c r="B680" s="164"/>
      <c r="C680" s="164"/>
      <c r="D680" s="164"/>
      <c r="E680" s="164"/>
      <c r="F680" s="164"/>
      <c r="G680" s="164"/>
      <c r="H680" s="164"/>
      <c r="I680" s="164"/>
      <c r="J680" s="164"/>
      <c r="K680" s="164"/>
      <c r="L680" s="164"/>
      <c r="M680" s="164"/>
      <c r="N680" s="164"/>
      <c r="O680" s="164"/>
      <c r="P680" s="164"/>
      <c r="Q680" s="158"/>
      <c r="R680" s="157"/>
      <c r="S680" s="158"/>
      <c r="T680" s="158"/>
      <c r="U680" s="158"/>
      <c r="V680" s="158" t="e">
        <v>#DIV/0!</v>
      </c>
    </row>
    <row r="681">
      <c r="A681" s="164"/>
      <c r="B681" s="164"/>
      <c r="C681" s="164"/>
      <c r="D681" s="164"/>
      <c r="E681" s="164"/>
      <c r="F681" s="164"/>
      <c r="G681" s="164"/>
      <c r="H681" s="164"/>
      <c r="I681" s="164"/>
      <c r="J681" s="164"/>
      <c r="K681" s="164"/>
      <c r="L681" s="164"/>
      <c r="M681" s="164"/>
      <c r="N681" s="164"/>
      <c r="O681" s="164"/>
      <c r="P681" s="164"/>
      <c r="Q681" s="158"/>
      <c r="R681" s="157"/>
      <c r="S681" s="158"/>
      <c r="T681" s="158"/>
      <c r="U681" s="158"/>
      <c r="V681" s="158" t="e">
        <v>#DIV/0!</v>
      </c>
    </row>
    <row r="682">
      <c r="A682" s="164"/>
      <c r="B682" s="164"/>
      <c r="C682" s="164"/>
      <c r="D682" s="164"/>
      <c r="E682" s="164"/>
      <c r="F682" s="164"/>
      <c r="G682" s="164"/>
      <c r="H682" s="164"/>
      <c r="I682" s="164"/>
      <c r="J682" s="164"/>
      <c r="K682" s="164"/>
      <c r="L682" s="164"/>
      <c r="M682" s="164"/>
      <c r="N682" s="164"/>
      <c r="O682" s="164"/>
      <c r="P682" s="164"/>
      <c r="Q682" s="158"/>
      <c r="R682" s="157"/>
      <c r="S682" s="158"/>
      <c r="T682" s="158"/>
      <c r="U682" s="158"/>
      <c r="V682" s="158" t="e">
        <v>#DIV/0!</v>
      </c>
    </row>
    <row r="683">
      <c r="A683" s="164"/>
      <c r="B683" s="164"/>
      <c r="C683" s="164"/>
      <c r="D683" s="164"/>
      <c r="E683" s="164"/>
      <c r="F683" s="164"/>
      <c r="G683" s="164"/>
      <c r="H683" s="164"/>
      <c r="I683" s="164"/>
      <c r="J683" s="164"/>
      <c r="K683" s="164"/>
      <c r="L683" s="164"/>
      <c r="M683" s="164"/>
      <c r="N683" s="164"/>
      <c r="O683" s="164"/>
      <c r="P683" s="164"/>
      <c r="Q683" s="158"/>
      <c r="R683" s="157"/>
      <c r="S683" s="158"/>
      <c r="T683" s="158"/>
      <c r="U683" s="158"/>
      <c r="V683" s="158" t="e">
        <v>#DIV/0!</v>
      </c>
    </row>
    <row r="684">
      <c r="A684" s="164"/>
      <c r="B684" s="164"/>
      <c r="C684" s="164"/>
      <c r="D684" s="164"/>
      <c r="E684" s="164"/>
      <c r="F684" s="164"/>
      <c r="G684" s="164"/>
      <c r="H684" s="164"/>
      <c r="I684" s="164"/>
      <c r="J684" s="164"/>
      <c r="K684" s="164"/>
      <c r="L684" s="164"/>
      <c r="M684" s="164"/>
      <c r="N684" s="164"/>
      <c r="O684" s="164"/>
      <c r="P684" s="164"/>
      <c r="Q684" s="158"/>
      <c r="R684" s="157"/>
      <c r="S684" s="158"/>
      <c r="T684" s="158"/>
      <c r="U684" s="158"/>
      <c r="V684" s="158" t="e">
        <v>#DIV/0!</v>
      </c>
    </row>
    <row r="685">
      <c r="A685" s="164"/>
      <c r="B685" s="164"/>
      <c r="C685" s="164"/>
      <c r="D685" s="164"/>
      <c r="E685" s="164"/>
      <c r="F685" s="164"/>
      <c r="G685" s="164"/>
      <c r="H685" s="164"/>
      <c r="I685" s="164"/>
      <c r="J685" s="164"/>
      <c r="K685" s="164"/>
      <c r="L685" s="164"/>
      <c r="M685" s="164"/>
      <c r="N685" s="164"/>
      <c r="O685" s="164"/>
      <c r="P685" s="164"/>
      <c r="Q685" s="158"/>
      <c r="R685" s="157"/>
      <c r="S685" s="158"/>
      <c r="T685" s="158"/>
      <c r="U685" s="158"/>
      <c r="V685" s="158" t="e">
        <v>#DIV/0!</v>
      </c>
    </row>
    <row r="686">
      <c r="A686" s="164"/>
      <c r="B686" s="164"/>
      <c r="C686" s="164"/>
      <c r="D686" s="164"/>
      <c r="E686" s="164"/>
      <c r="F686" s="164"/>
      <c r="G686" s="164"/>
      <c r="H686" s="164"/>
      <c r="I686" s="164"/>
      <c r="J686" s="164"/>
      <c r="K686" s="164"/>
      <c r="L686" s="164"/>
      <c r="M686" s="164"/>
      <c r="N686" s="164"/>
      <c r="O686" s="164"/>
      <c r="P686" s="164"/>
      <c r="Q686" s="158"/>
      <c r="R686" s="157"/>
      <c r="S686" s="158"/>
      <c r="T686" s="158"/>
      <c r="U686" s="158"/>
      <c r="V686" s="158" t="e">
        <v>#DIV/0!</v>
      </c>
    </row>
    <row r="687">
      <c r="A687" s="164"/>
      <c r="B687" s="164"/>
      <c r="C687" s="164"/>
      <c r="D687" s="164"/>
      <c r="E687" s="164"/>
      <c r="F687" s="164"/>
      <c r="G687" s="164"/>
      <c r="H687" s="164"/>
      <c r="I687" s="164"/>
      <c r="J687" s="164"/>
      <c r="K687" s="164"/>
      <c r="L687" s="164"/>
      <c r="M687" s="164"/>
      <c r="N687" s="164"/>
      <c r="O687" s="164"/>
      <c r="P687" s="164"/>
      <c r="Q687" s="158"/>
      <c r="R687" s="157"/>
      <c r="S687" s="158"/>
      <c r="T687" s="158"/>
      <c r="U687" s="158"/>
      <c r="V687" s="158" t="e">
        <v>#DIV/0!</v>
      </c>
    </row>
    <row r="688">
      <c r="A688" s="164"/>
      <c r="B688" s="164"/>
      <c r="C688" s="164"/>
      <c r="D688" s="164"/>
      <c r="E688" s="164"/>
      <c r="F688" s="164"/>
      <c r="G688" s="164"/>
      <c r="H688" s="164"/>
      <c r="I688" s="164"/>
      <c r="J688" s="164"/>
      <c r="K688" s="164"/>
      <c r="L688" s="164"/>
      <c r="M688" s="164"/>
      <c r="N688" s="164"/>
      <c r="O688" s="164"/>
      <c r="P688" s="164"/>
      <c r="Q688" s="158"/>
      <c r="R688" s="157"/>
      <c r="S688" s="158"/>
      <c r="T688" s="158"/>
      <c r="U688" s="158"/>
      <c r="V688" s="158" t="e">
        <v>#DIV/0!</v>
      </c>
    </row>
    <row r="689">
      <c r="A689" s="164"/>
      <c r="B689" s="164"/>
      <c r="C689" s="164"/>
      <c r="D689" s="164"/>
      <c r="E689" s="164"/>
      <c r="F689" s="164"/>
      <c r="G689" s="164"/>
      <c r="H689" s="164"/>
      <c r="I689" s="164"/>
      <c r="J689" s="164"/>
      <c r="K689" s="164"/>
      <c r="L689" s="164"/>
      <c r="M689" s="164"/>
      <c r="N689" s="164"/>
      <c r="O689" s="164"/>
      <c r="P689" s="164"/>
      <c r="Q689" s="158"/>
      <c r="R689" s="157"/>
      <c r="S689" s="158"/>
      <c r="T689" s="158"/>
      <c r="U689" s="158"/>
      <c r="V689" s="158" t="e">
        <v>#DIV/0!</v>
      </c>
    </row>
    <row r="690">
      <c r="A690" s="164"/>
      <c r="B690" s="164"/>
      <c r="C690" s="164"/>
      <c r="D690" s="164"/>
      <c r="E690" s="164"/>
      <c r="F690" s="164"/>
      <c r="G690" s="164"/>
      <c r="H690" s="164"/>
      <c r="I690" s="164"/>
      <c r="J690" s="164"/>
      <c r="K690" s="164"/>
      <c r="L690" s="164"/>
      <c r="M690" s="164"/>
      <c r="N690" s="164"/>
      <c r="O690" s="164"/>
      <c r="P690" s="164"/>
      <c r="Q690" s="158"/>
      <c r="R690" s="157"/>
      <c r="S690" s="158"/>
      <c r="T690" s="158"/>
      <c r="U690" s="158"/>
      <c r="V690" s="158" t="e">
        <v>#DIV/0!</v>
      </c>
    </row>
    <row r="691">
      <c r="A691" s="164"/>
      <c r="B691" s="164"/>
      <c r="C691" s="164"/>
      <c r="D691" s="164"/>
      <c r="E691" s="164"/>
      <c r="F691" s="164"/>
      <c r="G691" s="164"/>
      <c r="H691" s="164"/>
      <c r="I691" s="164"/>
      <c r="J691" s="164"/>
      <c r="K691" s="164"/>
      <c r="L691" s="164"/>
      <c r="M691" s="164"/>
      <c r="N691" s="164"/>
      <c r="O691" s="164"/>
      <c r="P691" s="164"/>
      <c r="Q691" s="158"/>
      <c r="R691" s="157"/>
      <c r="S691" s="158"/>
      <c r="T691" s="158"/>
      <c r="U691" s="158"/>
      <c r="V691" s="158" t="e">
        <v>#DIV/0!</v>
      </c>
    </row>
    <row r="692">
      <c r="A692" s="164"/>
      <c r="B692" s="164"/>
      <c r="C692" s="164"/>
      <c r="D692" s="164"/>
      <c r="E692" s="164"/>
      <c r="F692" s="164"/>
      <c r="G692" s="164"/>
      <c r="H692" s="164"/>
      <c r="I692" s="164"/>
      <c r="J692" s="164"/>
      <c r="K692" s="164"/>
      <c r="L692" s="164"/>
      <c r="M692" s="164"/>
      <c r="N692" s="164"/>
      <c r="O692" s="164"/>
      <c r="P692" s="164"/>
      <c r="Q692" s="158"/>
      <c r="R692" s="157"/>
      <c r="S692" s="158"/>
      <c r="T692" s="158"/>
      <c r="U692" s="158"/>
      <c r="V692" s="158" t="e">
        <v>#DIV/0!</v>
      </c>
    </row>
    <row r="693">
      <c r="A693" s="164"/>
      <c r="B693" s="164"/>
      <c r="C693" s="164"/>
      <c r="D693" s="164"/>
      <c r="E693" s="164"/>
      <c r="F693" s="164"/>
      <c r="G693" s="164"/>
      <c r="H693" s="164"/>
      <c r="I693" s="164"/>
      <c r="J693" s="164"/>
      <c r="K693" s="164"/>
      <c r="L693" s="164"/>
      <c r="M693" s="164"/>
      <c r="N693" s="164"/>
      <c r="O693" s="164"/>
      <c r="P693" s="164"/>
      <c r="Q693" s="158"/>
      <c r="R693" s="157"/>
      <c r="S693" s="158"/>
      <c r="T693" s="158"/>
      <c r="U693" s="158"/>
      <c r="V693" s="158" t="e">
        <v>#DIV/0!</v>
      </c>
    </row>
    <row r="694">
      <c r="A694" s="164"/>
      <c r="B694" s="164"/>
      <c r="C694" s="164"/>
      <c r="D694" s="164"/>
      <c r="E694" s="164"/>
      <c r="F694" s="164"/>
      <c r="G694" s="164"/>
      <c r="H694" s="164"/>
      <c r="I694" s="164"/>
      <c r="J694" s="164"/>
      <c r="K694" s="164"/>
      <c r="L694" s="164"/>
      <c r="M694" s="164"/>
      <c r="N694" s="164"/>
      <c r="O694" s="164"/>
      <c r="P694" s="164"/>
      <c r="Q694" s="158"/>
      <c r="R694" s="157"/>
      <c r="S694" s="158"/>
      <c r="T694" s="158"/>
      <c r="U694" s="158"/>
      <c r="V694" s="158" t="e">
        <v>#DIV/0!</v>
      </c>
    </row>
    <row r="695">
      <c r="A695" s="164"/>
      <c r="B695" s="164"/>
      <c r="C695" s="164"/>
      <c r="D695" s="164"/>
      <c r="E695" s="164"/>
      <c r="F695" s="164"/>
      <c r="G695" s="164"/>
      <c r="H695" s="164"/>
      <c r="I695" s="164"/>
      <c r="J695" s="164"/>
      <c r="K695" s="164"/>
      <c r="L695" s="164"/>
      <c r="M695" s="164"/>
      <c r="N695" s="164"/>
      <c r="O695" s="164"/>
      <c r="P695" s="164"/>
      <c r="Q695" s="158"/>
      <c r="R695" s="157"/>
      <c r="S695" s="158"/>
      <c r="T695" s="158"/>
      <c r="U695" s="158"/>
      <c r="V695" s="158" t="e">
        <v>#DIV/0!</v>
      </c>
    </row>
    <row r="696">
      <c r="A696" s="164"/>
      <c r="B696" s="164"/>
      <c r="C696" s="164"/>
      <c r="D696" s="164"/>
      <c r="E696" s="164"/>
      <c r="F696" s="164"/>
      <c r="G696" s="164"/>
      <c r="H696" s="164"/>
      <c r="I696" s="164"/>
      <c r="J696" s="164"/>
      <c r="K696" s="164"/>
      <c r="L696" s="164"/>
      <c r="M696" s="164"/>
      <c r="N696" s="164"/>
      <c r="O696" s="164"/>
      <c r="P696" s="164"/>
      <c r="Q696" s="158"/>
      <c r="R696" s="157"/>
      <c r="S696" s="158"/>
      <c r="T696" s="158"/>
      <c r="U696" s="158"/>
      <c r="V696" s="158" t="e">
        <v>#DIV/0!</v>
      </c>
    </row>
    <row r="697">
      <c r="A697" s="164"/>
      <c r="B697" s="164"/>
      <c r="C697" s="164"/>
      <c r="D697" s="164"/>
      <c r="E697" s="164"/>
      <c r="F697" s="164"/>
      <c r="G697" s="164"/>
      <c r="H697" s="164"/>
      <c r="I697" s="164"/>
      <c r="J697" s="164"/>
      <c r="K697" s="164"/>
      <c r="L697" s="164"/>
      <c r="M697" s="164"/>
      <c r="N697" s="164"/>
      <c r="O697" s="164"/>
      <c r="P697" s="164"/>
      <c r="Q697" s="158"/>
      <c r="R697" s="157"/>
      <c r="S697" s="158"/>
      <c r="T697" s="158"/>
      <c r="U697" s="158"/>
      <c r="V697" s="158" t="e">
        <v>#DIV/0!</v>
      </c>
    </row>
    <row r="698">
      <c r="A698" s="164"/>
      <c r="B698" s="164"/>
      <c r="C698" s="164"/>
      <c r="D698" s="164"/>
      <c r="E698" s="164"/>
      <c r="F698" s="164"/>
      <c r="G698" s="164"/>
      <c r="H698" s="164"/>
      <c r="I698" s="164"/>
      <c r="J698" s="164"/>
      <c r="K698" s="164"/>
      <c r="L698" s="164"/>
      <c r="M698" s="164"/>
      <c r="N698" s="164"/>
      <c r="O698" s="164"/>
      <c r="P698" s="164"/>
      <c r="Q698" s="158"/>
      <c r="R698" s="157"/>
      <c r="S698" s="158"/>
      <c r="T698" s="158"/>
      <c r="U698" s="158"/>
      <c r="V698" s="158" t="e">
        <v>#DIV/0!</v>
      </c>
    </row>
    <row r="699">
      <c r="A699" s="164"/>
      <c r="B699" s="164"/>
      <c r="C699" s="164"/>
      <c r="D699" s="164"/>
      <c r="E699" s="164"/>
      <c r="F699" s="164"/>
      <c r="G699" s="164"/>
      <c r="H699" s="164"/>
      <c r="I699" s="164"/>
      <c r="J699" s="164"/>
      <c r="K699" s="164"/>
      <c r="L699" s="164"/>
      <c r="M699" s="164"/>
      <c r="N699" s="164"/>
      <c r="O699" s="164"/>
      <c r="P699" s="164"/>
      <c r="Q699" s="158"/>
      <c r="R699" s="157"/>
      <c r="S699" s="158"/>
      <c r="T699" s="158"/>
      <c r="U699" s="158"/>
      <c r="V699" s="158" t="e">
        <v>#DIV/0!</v>
      </c>
    </row>
    <row r="700">
      <c r="A700" s="164"/>
      <c r="B700" s="164"/>
      <c r="C700" s="164"/>
      <c r="D700" s="164"/>
      <c r="E700" s="164"/>
      <c r="F700" s="164"/>
      <c r="G700" s="164"/>
      <c r="H700" s="164"/>
      <c r="I700" s="164"/>
      <c r="J700" s="164"/>
      <c r="K700" s="164"/>
      <c r="L700" s="164"/>
      <c r="M700" s="164"/>
      <c r="N700" s="164"/>
      <c r="O700" s="164"/>
      <c r="P700" s="164"/>
      <c r="Q700" s="158"/>
      <c r="R700" s="157"/>
      <c r="S700" s="158"/>
      <c r="T700" s="158"/>
      <c r="U700" s="158"/>
      <c r="V700" s="158" t="e">
        <v>#DIV/0!</v>
      </c>
    </row>
    <row r="701">
      <c r="A701" s="164"/>
      <c r="B701" s="164"/>
      <c r="C701" s="164"/>
      <c r="D701" s="164"/>
      <c r="E701" s="164"/>
      <c r="F701" s="164"/>
      <c r="G701" s="164"/>
      <c r="H701" s="164"/>
      <c r="I701" s="164"/>
      <c r="J701" s="164"/>
      <c r="K701" s="164"/>
      <c r="L701" s="164"/>
      <c r="M701" s="164"/>
      <c r="N701" s="164"/>
      <c r="O701" s="164"/>
      <c r="P701" s="164"/>
      <c r="Q701" s="158"/>
      <c r="R701" s="157"/>
      <c r="S701" s="158"/>
      <c r="T701" s="158"/>
      <c r="U701" s="158"/>
      <c r="V701" s="158" t="e">
        <v>#DIV/0!</v>
      </c>
    </row>
    <row r="702">
      <c r="A702" s="164"/>
      <c r="B702" s="164"/>
      <c r="C702" s="164"/>
      <c r="D702" s="164"/>
      <c r="E702" s="164"/>
      <c r="F702" s="164"/>
      <c r="G702" s="164"/>
      <c r="H702" s="164"/>
      <c r="I702" s="164"/>
      <c r="J702" s="164"/>
      <c r="K702" s="164"/>
      <c r="L702" s="164"/>
      <c r="M702" s="164"/>
      <c r="N702" s="164"/>
      <c r="O702" s="164"/>
      <c r="P702" s="164"/>
      <c r="Q702" s="158"/>
      <c r="R702" s="157"/>
      <c r="S702" s="158"/>
      <c r="T702" s="158"/>
      <c r="U702" s="158"/>
      <c r="V702" s="158" t="e">
        <v>#DIV/0!</v>
      </c>
    </row>
    <row r="703">
      <c r="A703" s="164"/>
      <c r="B703" s="164"/>
      <c r="C703" s="164"/>
      <c r="D703" s="164"/>
      <c r="E703" s="164"/>
      <c r="F703" s="164"/>
      <c r="G703" s="164"/>
      <c r="H703" s="164"/>
      <c r="I703" s="164"/>
      <c r="J703" s="164"/>
      <c r="K703" s="164"/>
      <c r="L703" s="164"/>
      <c r="M703" s="164"/>
      <c r="N703" s="164"/>
      <c r="O703" s="164"/>
      <c r="P703" s="164"/>
      <c r="Q703" s="158"/>
      <c r="R703" s="157"/>
      <c r="S703" s="158"/>
      <c r="T703" s="158"/>
      <c r="U703" s="158"/>
      <c r="V703" s="158" t="e">
        <v>#DIV/0!</v>
      </c>
    </row>
    <row r="704">
      <c r="A704" s="164"/>
      <c r="B704" s="164"/>
      <c r="C704" s="164"/>
      <c r="D704" s="164"/>
      <c r="E704" s="164"/>
      <c r="F704" s="164"/>
      <c r="G704" s="164"/>
      <c r="H704" s="164"/>
      <c r="I704" s="164"/>
      <c r="J704" s="164"/>
      <c r="K704" s="164"/>
      <c r="L704" s="164"/>
      <c r="M704" s="164"/>
      <c r="N704" s="164"/>
      <c r="O704" s="164"/>
      <c r="P704" s="164"/>
      <c r="Q704" s="158"/>
      <c r="R704" s="157"/>
      <c r="S704" s="158"/>
      <c r="T704" s="158"/>
      <c r="U704" s="158"/>
      <c r="V704" s="158" t="e">
        <v>#DIV/0!</v>
      </c>
    </row>
    <row r="705">
      <c r="A705" s="164"/>
      <c r="B705" s="164"/>
      <c r="C705" s="164"/>
      <c r="D705" s="164"/>
      <c r="E705" s="164"/>
      <c r="F705" s="164"/>
      <c r="G705" s="164"/>
      <c r="H705" s="164"/>
      <c r="I705" s="164"/>
      <c r="J705" s="164"/>
      <c r="K705" s="164"/>
      <c r="L705" s="164"/>
      <c r="M705" s="164"/>
      <c r="N705" s="164"/>
      <c r="O705" s="164"/>
      <c r="P705" s="164"/>
      <c r="Q705" s="158"/>
      <c r="R705" s="157"/>
      <c r="S705" s="158"/>
      <c r="T705" s="158"/>
      <c r="U705" s="158"/>
      <c r="V705" s="158" t="e">
        <v>#DIV/0!</v>
      </c>
    </row>
    <row r="706">
      <c r="A706" s="164"/>
      <c r="B706" s="164"/>
      <c r="C706" s="164"/>
      <c r="D706" s="164"/>
      <c r="E706" s="164"/>
      <c r="F706" s="164"/>
      <c r="G706" s="164"/>
      <c r="H706" s="164"/>
      <c r="I706" s="164"/>
      <c r="J706" s="164"/>
      <c r="K706" s="164"/>
      <c r="L706" s="164"/>
      <c r="M706" s="164"/>
      <c r="N706" s="164"/>
      <c r="O706" s="164"/>
      <c r="P706" s="164"/>
      <c r="Q706" s="158"/>
      <c r="R706" s="157"/>
      <c r="S706" s="158"/>
      <c r="T706" s="158"/>
      <c r="U706" s="158"/>
      <c r="V706" s="158" t="e">
        <v>#DIV/0!</v>
      </c>
    </row>
    <row r="707">
      <c r="A707" s="164"/>
      <c r="B707" s="164"/>
      <c r="C707" s="164"/>
      <c r="D707" s="164"/>
      <c r="E707" s="164"/>
      <c r="F707" s="164"/>
      <c r="G707" s="164"/>
      <c r="H707" s="164"/>
      <c r="I707" s="164"/>
      <c r="J707" s="164"/>
      <c r="K707" s="164"/>
      <c r="L707" s="164"/>
      <c r="M707" s="164"/>
      <c r="N707" s="164"/>
      <c r="O707" s="164"/>
      <c r="P707" s="164"/>
      <c r="Q707" s="158"/>
      <c r="R707" s="157"/>
      <c r="S707" s="158"/>
      <c r="T707" s="158"/>
      <c r="U707" s="158"/>
      <c r="V707" s="158" t="e">
        <v>#DIV/0!</v>
      </c>
    </row>
    <row r="708">
      <c r="A708" s="164"/>
      <c r="B708" s="164"/>
      <c r="C708" s="164"/>
      <c r="D708" s="164"/>
      <c r="E708" s="164"/>
      <c r="F708" s="164"/>
      <c r="G708" s="164"/>
      <c r="H708" s="164"/>
      <c r="I708" s="164"/>
      <c r="J708" s="164"/>
      <c r="K708" s="164"/>
      <c r="L708" s="164"/>
      <c r="M708" s="164"/>
      <c r="N708" s="164"/>
      <c r="O708" s="164"/>
      <c r="P708" s="164"/>
      <c r="Q708" s="158"/>
      <c r="R708" s="157"/>
      <c r="S708" s="158"/>
      <c r="T708" s="158"/>
      <c r="U708" s="158"/>
      <c r="V708" s="158" t="e">
        <v>#DIV/0!</v>
      </c>
    </row>
    <row r="709">
      <c r="A709" s="164"/>
      <c r="B709" s="164"/>
      <c r="C709" s="164"/>
      <c r="D709" s="164"/>
      <c r="E709" s="164"/>
      <c r="F709" s="164"/>
      <c r="G709" s="164"/>
      <c r="H709" s="164"/>
      <c r="I709" s="164"/>
      <c r="J709" s="164"/>
      <c r="K709" s="164"/>
      <c r="L709" s="164"/>
      <c r="M709" s="164"/>
      <c r="N709" s="164"/>
      <c r="O709" s="164"/>
      <c r="P709" s="164"/>
      <c r="Q709" s="158"/>
      <c r="R709" s="157"/>
      <c r="S709" s="158"/>
      <c r="T709" s="158"/>
      <c r="U709" s="158"/>
      <c r="V709" s="158" t="e">
        <v>#DIV/0!</v>
      </c>
    </row>
    <row r="710">
      <c r="A710" s="164"/>
      <c r="B710" s="164"/>
      <c r="C710" s="164"/>
      <c r="D710" s="164"/>
      <c r="E710" s="164"/>
      <c r="F710" s="164"/>
      <c r="G710" s="164"/>
      <c r="H710" s="164"/>
      <c r="I710" s="164"/>
      <c r="J710" s="164"/>
      <c r="K710" s="164"/>
      <c r="L710" s="164"/>
      <c r="M710" s="164"/>
      <c r="N710" s="164"/>
      <c r="O710" s="164"/>
      <c r="P710" s="164"/>
      <c r="Q710" s="158"/>
      <c r="R710" s="157"/>
      <c r="S710" s="158"/>
      <c r="T710" s="158"/>
      <c r="U710" s="158"/>
      <c r="V710" s="158" t="e">
        <v>#DIV/0!</v>
      </c>
    </row>
    <row r="711">
      <c r="A711" s="164"/>
      <c r="B711" s="164"/>
      <c r="C711" s="164"/>
      <c r="D711" s="164"/>
      <c r="E711" s="164"/>
      <c r="F711" s="164"/>
      <c r="G711" s="164"/>
      <c r="H711" s="164"/>
      <c r="I711" s="164"/>
      <c r="J711" s="164"/>
      <c r="K711" s="164"/>
      <c r="L711" s="164"/>
      <c r="M711" s="164"/>
      <c r="N711" s="164"/>
      <c r="O711" s="164"/>
      <c r="P711" s="164"/>
      <c r="Q711" s="158"/>
      <c r="R711" s="157"/>
      <c r="S711" s="158"/>
      <c r="T711" s="158"/>
      <c r="U711" s="158"/>
      <c r="V711" s="158" t="e">
        <v>#DIV/0!</v>
      </c>
    </row>
    <row r="712">
      <c r="A712" s="164"/>
      <c r="B712" s="164"/>
      <c r="C712" s="164"/>
      <c r="D712" s="164"/>
      <c r="E712" s="164"/>
      <c r="F712" s="164"/>
      <c r="G712" s="164"/>
      <c r="H712" s="164"/>
      <c r="I712" s="164"/>
      <c r="J712" s="164"/>
      <c r="K712" s="164"/>
      <c r="L712" s="164"/>
      <c r="M712" s="164"/>
      <c r="N712" s="164"/>
      <c r="O712" s="164"/>
      <c r="P712" s="164"/>
      <c r="Q712" s="158"/>
      <c r="R712" s="157"/>
      <c r="S712" s="158"/>
      <c r="T712" s="158"/>
      <c r="U712" s="158"/>
      <c r="V712" s="158" t="e">
        <v>#DIV/0!</v>
      </c>
    </row>
    <row r="713">
      <c r="A713" s="164"/>
      <c r="B713" s="164"/>
      <c r="C713" s="164"/>
      <c r="D713" s="164"/>
      <c r="E713" s="164"/>
      <c r="F713" s="164"/>
      <c r="G713" s="164"/>
      <c r="H713" s="164"/>
      <c r="I713" s="164"/>
      <c r="J713" s="164"/>
      <c r="K713" s="164"/>
      <c r="L713" s="164"/>
      <c r="M713" s="164"/>
      <c r="N713" s="164"/>
      <c r="O713" s="164"/>
      <c r="P713" s="164"/>
      <c r="Q713" s="158"/>
      <c r="R713" s="157"/>
      <c r="S713" s="158"/>
      <c r="T713" s="158"/>
      <c r="U713" s="158"/>
      <c r="V713" s="158" t="e">
        <v>#DIV/0!</v>
      </c>
    </row>
    <row r="714">
      <c r="A714" s="164"/>
      <c r="B714" s="164"/>
      <c r="C714" s="164"/>
      <c r="D714" s="164"/>
      <c r="E714" s="164"/>
      <c r="F714" s="164"/>
      <c r="G714" s="164"/>
      <c r="H714" s="164"/>
      <c r="I714" s="164"/>
      <c r="J714" s="164"/>
      <c r="K714" s="164"/>
      <c r="L714" s="164"/>
      <c r="M714" s="164"/>
      <c r="N714" s="164"/>
      <c r="O714" s="164"/>
      <c r="P714" s="164"/>
      <c r="Q714" s="158"/>
      <c r="R714" s="157"/>
      <c r="S714" s="158"/>
      <c r="T714" s="158"/>
      <c r="U714" s="158"/>
      <c r="V714" s="158" t="e">
        <v>#DIV/0!</v>
      </c>
    </row>
    <row r="715">
      <c r="A715" s="164"/>
      <c r="B715" s="164"/>
      <c r="C715" s="164"/>
      <c r="D715" s="164"/>
      <c r="E715" s="164"/>
      <c r="F715" s="164"/>
      <c r="G715" s="164"/>
      <c r="H715" s="164"/>
      <c r="I715" s="164"/>
      <c r="J715" s="164"/>
      <c r="K715" s="164"/>
      <c r="L715" s="164"/>
      <c r="M715" s="164"/>
      <c r="N715" s="164"/>
      <c r="O715" s="164"/>
      <c r="P715" s="164"/>
      <c r="Q715" s="158"/>
      <c r="R715" s="157"/>
      <c r="S715" s="158"/>
      <c r="T715" s="158"/>
      <c r="U715" s="158"/>
      <c r="V715" s="158" t="e">
        <v>#DIV/0!</v>
      </c>
    </row>
    <row r="716">
      <c r="A716" s="164"/>
      <c r="B716" s="164"/>
      <c r="C716" s="164"/>
      <c r="D716" s="164"/>
      <c r="E716" s="164"/>
      <c r="F716" s="164"/>
      <c r="G716" s="164"/>
      <c r="H716" s="164"/>
      <c r="I716" s="164"/>
      <c r="J716" s="164"/>
      <c r="K716" s="164"/>
      <c r="L716" s="164"/>
      <c r="M716" s="164"/>
      <c r="N716" s="164"/>
      <c r="O716" s="164"/>
      <c r="P716" s="164"/>
      <c r="Q716" s="158"/>
      <c r="R716" s="157"/>
      <c r="S716" s="158"/>
      <c r="T716" s="158"/>
      <c r="U716" s="158"/>
      <c r="V716" s="158" t="e">
        <v>#DIV/0!</v>
      </c>
    </row>
    <row r="717">
      <c r="A717" s="164"/>
      <c r="B717" s="164"/>
      <c r="C717" s="164"/>
      <c r="D717" s="164"/>
      <c r="E717" s="164"/>
      <c r="F717" s="164"/>
      <c r="G717" s="164"/>
      <c r="H717" s="164"/>
      <c r="I717" s="164"/>
      <c r="J717" s="164"/>
      <c r="K717" s="164"/>
      <c r="L717" s="164"/>
      <c r="M717" s="164"/>
      <c r="N717" s="164"/>
      <c r="O717" s="164"/>
      <c r="P717" s="164"/>
      <c r="Q717" s="158"/>
      <c r="R717" s="157"/>
      <c r="S717" s="158"/>
      <c r="T717" s="158"/>
      <c r="U717" s="158"/>
      <c r="V717" s="158" t="e">
        <v>#DIV/0!</v>
      </c>
    </row>
    <row r="718">
      <c r="A718" s="164"/>
      <c r="B718" s="164"/>
      <c r="C718" s="164"/>
      <c r="D718" s="164"/>
      <c r="E718" s="164"/>
      <c r="F718" s="164"/>
      <c r="G718" s="164"/>
      <c r="H718" s="164"/>
      <c r="I718" s="164"/>
      <c r="J718" s="164"/>
      <c r="K718" s="164"/>
      <c r="L718" s="164"/>
      <c r="M718" s="164"/>
      <c r="N718" s="164"/>
      <c r="O718" s="164"/>
      <c r="P718" s="164"/>
      <c r="Q718" s="158"/>
      <c r="R718" s="157"/>
      <c r="S718" s="158"/>
      <c r="T718" s="158"/>
      <c r="U718" s="158"/>
      <c r="V718" s="158" t="e">
        <v>#DIV/0!</v>
      </c>
    </row>
    <row r="719">
      <c r="A719" s="164"/>
      <c r="B719" s="164"/>
      <c r="C719" s="164"/>
      <c r="D719" s="164"/>
      <c r="E719" s="164"/>
      <c r="F719" s="164"/>
      <c r="G719" s="164"/>
      <c r="H719" s="164"/>
      <c r="I719" s="164"/>
      <c r="J719" s="164"/>
      <c r="K719" s="164"/>
      <c r="L719" s="164"/>
      <c r="M719" s="164"/>
      <c r="N719" s="164"/>
      <c r="O719" s="164"/>
      <c r="P719" s="164"/>
      <c r="Q719" s="158"/>
      <c r="R719" s="157"/>
      <c r="S719" s="158"/>
      <c r="T719" s="158"/>
      <c r="U719" s="158"/>
      <c r="V719" s="158" t="e">
        <v>#DIV/0!</v>
      </c>
    </row>
    <row r="720">
      <c r="A720" s="164"/>
      <c r="B720" s="164"/>
      <c r="C720" s="164"/>
      <c r="D720" s="164"/>
      <c r="E720" s="164"/>
      <c r="F720" s="164"/>
      <c r="G720" s="164"/>
      <c r="H720" s="164"/>
      <c r="I720" s="164"/>
      <c r="J720" s="164"/>
      <c r="K720" s="164"/>
      <c r="L720" s="164"/>
      <c r="M720" s="164"/>
      <c r="N720" s="164"/>
      <c r="O720" s="164"/>
      <c r="P720" s="164"/>
      <c r="Q720" s="158"/>
      <c r="R720" s="157"/>
      <c r="S720" s="158"/>
      <c r="T720" s="158"/>
      <c r="U720" s="158"/>
      <c r="V720" s="158" t="e">
        <v>#DIV/0!</v>
      </c>
    </row>
    <row r="721">
      <c r="A721" s="164"/>
      <c r="B721" s="164"/>
      <c r="C721" s="164"/>
      <c r="D721" s="164"/>
      <c r="E721" s="164"/>
      <c r="F721" s="164"/>
      <c r="G721" s="164"/>
      <c r="H721" s="164"/>
      <c r="I721" s="164"/>
      <c r="J721" s="164"/>
      <c r="K721" s="164"/>
      <c r="L721" s="164"/>
      <c r="M721" s="164"/>
      <c r="N721" s="164"/>
      <c r="O721" s="164"/>
      <c r="P721" s="164"/>
      <c r="Q721" s="158"/>
      <c r="R721" s="157"/>
      <c r="S721" s="158"/>
      <c r="T721" s="158"/>
      <c r="U721" s="158"/>
      <c r="V721" s="158" t="e">
        <v>#DIV/0!</v>
      </c>
    </row>
    <row r="722">
      <c r="A722" s="164"/>
      <c r="B722" s="164"/>
      <c r="C722" s="164"/>
      <c r="D722" s="164"/>
      <c r="E722" s="164"/>
      <c r="F722" s="164"/>
      <c r="G722" s="164"/>
      <c r="H722" s="164"/>
      <c r="I722" s="164"/>
      <c r="J722" s="164"/>
      <c r="K722" s="164"/>
      <c r="L722" s="164"/>
      <c r="M722" s="164"/>
      <c r="N722" s="164"/>
      <c r="O722" s="164"/>
      <c r="P722" s="164"/>
      <c r="Q722" s="158"/>
      <c r="R722" s="157"/>
      <c r="S722" s="158"/>
      <c r="T722" s="158"/>
      <c r="U722" s="158"/>
      <c r="V722" s="158" t="e">
        <v>#DIV/0!</v>
      </c>
    </row>
    <row r="723">
      <c r="A723" s="164"/>
      <c r="B723" s="164"/>
      <c r="C723" s="164"/>
      <c r="D723" s="164"/>
      <c r="E723" s="164"/>
      <c r="F723" s="164"/>
      <c r="G723" s="164"/>
      <c r="H723" s="164"/>
      <c r="I723" s="164"/>
      <c r="J723" s="164"/>
      <c r="K723" s="164"/>
      <c r="L723" s="164"/>
      <c r="M723" s="164"/>
      <c r="N723" s="164"/>
      <c r="O723" s="164"/>
      <c r="P723" s="164"/>
      <c r="Q723" s="158"/>
      <c r="R723" s="157"/>
      <c r="S723" s="158"/>
      <c r="T723" s="158"/>
      <c r="U723" s="158"/>
      <c r="V723" s="158" t="e">
        <v>#DIV/0!</v>
      </c>
    </row>
    <row r="724">
      <c r="A724" s="164"/>
      <c r="B724" s="164"/>
      <c r="C724" s="164"/>
      <c r="D724" s="164"/>
      <c r="E724" s="164"/>
      <c r="F724" s="164"/>
      <c r="G724" s="164"/>
      <c r="H724" s="164"/>
      <c r="I724" s="164"/>
      <c r="J724" s="164"/>
      <c r="K724" s="164"/>
      <c r="L724" s="164"/>
      <c r="M724" s="164"/>
      <c r="N724" s="164"/>
      <c r="O724" s="164"/>
      <c r="P724" s="164"/>
      <c r="Q724" s="158"/>
      <c r="R724" s="157"/>
      <c r="S724" s="158"/>
      <c r="T724" s="158"/>
      <c r="U724" s="158"/>
      <c r="V724" s="158" t="e">
        <v>#DIV/0!</v>
      </c>
    </row>
    <row r="725">
      <c r="A725" s="164"/>
      <c r="B725" s="164"/>
      <c r="C725" s="164"/>
      <c r="D725" s="164"/>
      <c r="E725" s="164"/>
      <c r="F725" s="164"/>
      <c r="G725" s="164"/>
      <c r="H725" s="164"/>
      <c r="I725" s="164"/>
      <c r="J725" s="164"/>
      <c r="K725" s="164"/>
      <c r="L725" s="164"/>
      <c r="M725" s="164"/>
      <c r="N725" s="164"/>
      <c r="O725" s="164"/>
      <c r="P725" s="164"/>
      <c r="Q725" s="158"/>
      <c r="R725" s="157"/>
      <c r="S725" s="158"/>
      <c r="T725" s="158"/>
      <c r="U725" s="158"/>
      <c r="V725" s="158" t="e">
        <v>#DIV/0!</v>
      </c>
    </row>
    <row r="726">
      <c r="A726" s="164"/>
      <c r="B726" s="164"/>
      <c r="C726" s="164"/>
      <c r="D726" s="164"/>
      <c r="E726" s="164"/>
      <c r="F726" s="164"/>
      <c r="G726" s="164"/>
      <c r="H726" s="164"/>
      <c r="I726" s="164"/>
      <c r="J726" s="164"/>
      <c r="K726" s="164"/>
      <c r="L726" s="164"/>
      <c r="M726" s="164"/>
      <c r="N726" s="164"/>
      <c r="O726" s="164"/>
      <c r="P726" s="164"/>
      <c r="Q726" s="158"/>
      <c r="R726" s="157"/>
      <c r="S726" s="158"/>
      <c r="T726" s="158"/>
      <c r="U726" s="158"/>
      <c r="V726" s="158" t="e">
        <v>#DIV/0!</v>
      </c>
    </row>
    <row r="727">
      <c r="A727" s="164"/>
      <c r="B727" s="164"/>
      <c r="C727" s="164"/>
      <c r="D727" s="164"/>
      <c r="E727" s="164"/>
      <c r="F727" s="164"/>
      <c r="G727" s="164"/>
      <c r="H727" s="164"/>
      <c r="I727" s="164"/>
      <c r="J727" s="164"/>
      <c r="K727" s="164"/>
      <c r="L727" s="164"/>
      <c r="M727" s="164"/>
      <c r="N727" s="164"/>
      <c r="O727" s="164"/>
      <c r="P727" s="164"/>
      <c r="Q727" s="158"/>
      <c r="R727" s="157"/>
      <c r="S727" s="158"/>
      <c r="T727" s="158"/>
      <c r="U727" s="158"/>
      <c r="V727" s="158" t="e">
        <v>#DIV/0!</v>
      </c>
    </row>
    <row r="728">
      <c r="A728" s="164"/>
      <c r="B728" s="164"/>
      <c r="C728" s="164"/>
      <c r="D728" s="164"/>
      <c r="E728" s="164"/>
      <c r="F728" s="164"/>
      <c r="G728" s="164"/>
      <c r="H728" s="164"/>
      <c r="I728" s="164"/>
      <c r="J728" s="164"/>
      <c r="K728" s="164"/>
      <c r="L728" s="164"/>
      <c r="M728" s="164"/>
      <c r="N728" s="164"/>
      <c r="O728" s="164"/>
      <c r="P728" s="164"/>
      <c r="Q728" s="158"/>
      <c r="R728" s="157"/>
      <c r="S728" s="158"/>
      <c r="T728" s="158"/>
      <c r="U728" s="158"/>
      <c r="V728" s="158" t="e">
        <v>#DIV/0!</v>
      </c>
    </row>
    <row r="729">
      <c r="A729" s="164"/>
      <c r="B729" s="164"/>
      <c r="C729" s="164"/>
      <c r="D729" s="164"/>
      <c r="E729" s="164"/>
      <c r="F729" s="164"/>
      <c r="G729" s="164"/>
      <c r="H729" s="164"/>
      <c r="I729" s="164"/>
      <c r="J729" s="164"/>
      <c r="K729" s="164"/>
      <c r="L729" s="164"/>
      <c r="M729" s="164"/>
      <c r="N729" s="164"/>
      <c r="O729" s="164"/>
      <c r="P729" s="164"/>
      <c r="Q729" s="158"/>
      <c r="R729" s="157"/>
      <c r="S729" s="158"/>
      <c r="T729" s="158"/>
      <c r="U729" s="158"/>
      <c r="V729" s="158" t="e">
        <v>#DIV/0!</v>
      </c>
    </row>
    <row r="730">
      <c r="A730" s="164"/>
      <c r="B730" s="164"/>
      <c r="C730" s="164"/>
      <c r="D730" s="164"/>
      <c r="E730" s="164"/>
      <c r="F730" s="164"/>
      <c r="G730" s="164"/>
      <c r="H730" s="164"/>
      <c r="I730" s="164"/>
      <c r="J730" s="164"/>
      <c r="K730" s="164"/>
      <c r="L730" s="164"/>
      <c r="M730" s="164"/>
      <c r="N730" s="164"/>
      <c r="O730" s="164"/>
      <c r="P730" s="164"/>
      <c r="Q730" s="158"/>
      <c r="R730" s="157"/>
      <c r="S730" s="158"/>
      <c r="T730" s="158"/>
      <c r="U730" s="158"/>
      <c r="V730" s="158" t="e">
        <v>#DIV/0!</v>
      </c>
    </row>
    <row r="731">
      <c r="A731" s="164"/>
      <c r="B731" s="164"/>
      <c r="C731" s="164"/>
      <c r="D731" s="164"/>
      <c r="E731" s="164"/>
      <c r="F731" s="164"/>
      <c r="G731" s="164"/>
      <c r="H731" s="164"/>
      <c r="I731" s="164"/>
      <c r="J731" s="164"/>
      <c r="K731" s="164"/>
      <c r="L731" s="164"/>
      <c r="M731" s="164"/>
      <c r="N731" s="164"/>
      <c r="O731" s="164"/>
      <c r="P731" s="164"/>
      <c r="Q731" s="158"/>
      <c r="R731" s="157"/>
      <c r="S731" s="158"/>
      <c r="T731" s="158"/>
      <c r="U731" s="158"/>
      <c r="V731" s="158" t="e">
        <v>#DIV/0!</v>
      </c>
    </row>
    <row r="732">
      <c r="A732" s="164"/>
      <c r="B732" s="164"/>
      <c r="C732" s="164"/>
      <c r="D732" s="164"/>
      <c r="E732" s="164"/>
      <c r="F732" s="164"/>
      <c r="G732" s="164"/>
      <c r="H732" s="164"/>
      <c r="I732" s="164"/>
      <c r="J732" s="164"/>
      <c r="K732" s="164"/>
      <c r="L732" s="164"/>
      <c r="M732" s="164"/>
      <c r="N732" s="164"/>
      <c r="O732" s="164"/>
      <c r="P732" s="164"/>
      <c r="Q732" s="158"/>
      <c r="R732" s="157"/>
      <c r="S732" s="158"/>
      <c r="T732" s="158"/>
      <c r="U732" s="158"/>
      <c r="V732" s="158" t="e">
        <v>#DIV/0!</v>
      </c>
    </row>
    <row r="733">
      <c r="A733" s="164"/>
      <c r="B733" s="164"/>
      <c r="C733" s="164"/>
      <c r="D733" s="164"/>
      <c r="E733" s="164"/>
      <c r="F733" s="164"/>
      <c r="G733" s="164"/>
      <c r="H733" s="164"/>
      <c r="I733" s="164"/>
      <c r="J733" s="164"/>
      <c r="K733" s="164"/>
      <c r="L733" s="164"/>
      <c r="M733" s="164"/>
      <c r="N733" s="164"/>
      <c r="O733" s="164"/>
      <c r="P733" s="164"/>
      <c r="Q733" s="158"/>
      <c r="R733" s="157"/>
      <c r="S733" s="158"/>
      <c r="T733" s="158"/>
      <c r="U733" s="158"/>
      <c r="V733" s="158" t="e">
        <v>#DIV/0!</v>
      </c>
    </row>
    <row r="734">
      <c r="A734" s="164"/>
      <c r="B734" s="164"/>
      <c r="C734" s="164"/>
      <c r="D734" s="164"/>
      <c r="E734" s="164"/>
      <c r="F734" s="164"/>
      <c r="G734" s="164"/>
      <c r="H734" s="164"/>
      <c r="I734" s="164"/>
      <c r="J734" s="164"/>
      <c r="K734" s="164"/>
      <c r="L734" s="164"/>
      <c r="M734" s="164"/>
      <c r="N734" s="164"/>
      <c r="O734" s="164"/>
      <c r="P734" s="164"/>
      <c r="Q734" s="158"/>
      <c r="R734" s="157"/>
      <c r="S734" s="158"/>
      <c r="T734" s="158"/>
      <c r="U734" s="158"/>
      <c r="V734" s="158" t="e">
        <v>#DIV/0!</v>
      </c>
    </row>
    <row r="735">
      <c r="A735" s="164"/>
      <c r="B735" s="164"/>
      <c r="C735" s="164"/>
      <c r="D735" s="164"/>
      <c r="E735" s="164"/>
      <c r="F735" s="164"/>
      <c r="G735" s="164"/>
      <c r="H735" s="164"/>
      <c r="I735" s="164"/>
      <c r="J735" s="164"/>
      <c r="K735" s="164"/>
      <c r="L735" s="164"/>
      <c r="M735" s="164"/>
      <c r="N735" s="164"/>
      <c r="O735" s="164"/>
      <c r="P735" s="164"/>
      <c r="Q735" s="158"/>
      <c r="R735" s="157"/>
      <c r="S735" s="158"/>
      <c r="T735" s="158"/>
      <c r="U735" s="158"/>
      <c r="V735" s="158" t="e">
        <v>#DIV/0!</v>
      </c>
    </row>
    <row r="736">
      <c r="A736" s="164"/>
      <c r="B736" s="164"/>
      <c r="C736" s="164"/>
      <c r="D736" s="164"/>
      <c r="E736" s="164"/>
      <c r="F736" s="164"/>
      <c r="G736" s="164"/>
      <c r="H736" s="164"/>
      <c r="I736" s="164"/>
      <c r="J736" s="164"/>
      <c r="K736" s="164"/>
      <c r="L736" s="164"/>
      <c r="M736" s="164"/>
      <c r="N736" s="164"/>
      <c r="O736" s="164"/>
      <c r="P736" s="164"/>
      <c r="Q736" s="158"/>
      <c r="R736" s="157"/>
      <c r="S736" s="158"/>
      <c r="T736" s="158"/>
      <c r="U736" s="158"/>
      <c r="V736" s="158" t="e">
        <v>#DIV/0!</v>
      </c>
    </row>
    <row r="737">
      <c r="A737" s="164"/>
      <c r="B737" s="164"/>
      <c r="C737" s="164"/>
      <c r="D737" s="164"/>
      <c r="E737" s="164"/>
      <c r="F737" s="164"/>
      <c r="G737" s="164"/>
      <c r="H737" s="164"/>
      <c r="I737" s="164"/>
      <c r="J737" s="164"/>
      <c r="K737" s="164"/>
      <c r="L737" s="164"/>
      <c r="M737" s="164"/>
      <c r="N737" s="164"/>
      <c r="O737" s="164"/>
      <c r="P737" s="164"/>
      <c r="Q737" s="158"/>
      <c r="R737" s="157"/>
      <c r="S737" s="158"/>
      <c r="T737" s="158"/>
      <c r="U737" s="158"/>
      <c r="V737" s="158" t="e">
        <v>#DIV/0!</v>
      </c>
    </row>
    <row r="738">
      <c r="A738" s="164"/>
      <c r="B738" s="164"/>
      <c r="C738" s="164"/>
      <c r="D738" s="164"/>
      <c r="E738" s="164"/>
      <c r="F738" s="164"/>
      <c r="G738" s="164"/>
      <c r="H738" s="164"/>
      <c r="I738" s="164"/>
      <c r="J738" s="164"/>
      <c r="K738" s="164"/>
      <c r="L738" s="164"/>
      <c r="M738" s="164"/>
      <c r="N738" s="164"/>
      <c r="O738" s="164"/>
      <c r="P738" s="164"/>
      <c r="Q738" s="158"/>
      <c r="R738" s="157"/>
      <c r="S738" s="158"/>
      <c r="T738" s="158"/>
      <c r="U738" s="158"/>
      <c r="V738" s="158" t="e">
        <v>#DIV/0!</v>
      </c>
    </row>
    <row r="739">
      <c r="A739" s="164"/>
      <c r="B739" s="164"/>
      <c r="C739" s="164"/>
      <c r="D739" s="164"/>
      <c r="E739" s="164"/>
      <c r="F739" s="164"/>
      <c r="G739" s="164"/>
      <c r="H739" s="164"/>
      <c r="I739" s="164"/>
      <c r="J739" s="164"/>
      <c r="K739" s="164"/>
      <c r="L739" s="164"/>
      <c r="M739" s="164"/>
      <c r="N739" s="164"/>
      <c r="O739" s="164"/>
      <c r="P739" s="164"/>
      <c r="Q739" s="158"/>
      <c r="R739" s="157"/>
      <c r="S739" s="158"/>
      <c r="T739" s="158"/>
      <c r="U739" s="158"/>
      <c r="V739" s="158" t="e">
        <v>#DIV/0!</v>
      </c>
    </row>
    <row r="740">
      <c r="A740" s="164"/>
      <c r="B740" s="164"/>
      <c r="C740" s="164"/>
      <c r="D740" s="164"/>
      <c r="E740" s="164"/>
      <c r="F740" s="164"/>
      <c r="G740" s="164"/>
      <c r="H740" s="164"/>
      <c r="I740" s="164"/>
      <c r="J740" s="164"/>
      <c r="K740" s="164"/>
      <c r="L740" s="164"/>
      <c r="M740" s="164"/>
      <c r="N740" s="164"/>
      <c r="O740" s="164"/>
      <c r="P740" s="164"/>
      <c r="Q740" s="158"/>
      <c r="R740" s="157"/>
      <c r="S740" s="158"/>
      <c r="T740" s="158"/>
      <c r="U740" s="158"/>
      <c r="V740" s="158" t="e">
        <v>#DIV/0!</v>
      </c>
    </row>
    <row r="741">
      <c r="A741" s="164"/>
      <c r="B741" s="164"/>
      <c r="C741" s="164"/>
      <c r="D741" s="164"/>
      <c r="E741" s="164"/>
      <c r="F741" s="164"/>
      <c r="G741" s="164"/>
      <c r="H741" s="164"/>
      <c r="I741" s="164"/>
      <c r="J741" s="164"/>
      <c r="K741" s="164"/>
      <c r="L741" s="164"/>
      <c r="M741" s="164"/>
      <c r="N741" s="164"/>
      <c r="O741" s="164"/>
      <c r="P741" s="164"/>
      <c r="Q741" s="158"/>
      <c r="R741" s="157"/>
      <c r="S741" s="158"/>
      <c r="T741" s="158"/>
      <c r="U741" s="158"/>
      <c r="V741" s="158" t="e">
        <v>#DIV/0!</v>
      </c>
    </row>
    <row r="742">
      <c r="A742" s="164"/>
      <c r="B742" s="164"/>
      <c r="C742" s="164"/>
      <c r="D742" s="164"/>
      <c r="E742" s="164"/>
      <c r="F742" s="164"/>
      <c r="G742" s="164"/>
      <c r="H742" s="164"/>
      <c r="I742" s="164"/>
      <c r="J742" s="164"/>
      <c r="K742" s="164"/>
      <c r="L742" s="164"/>
      <c r="M742" s="164"/>
      <c r="N742" s="164"/>
      <c r="O742" s="164"/>
      <c r="P742" s="164"/>
      <c r="Q742" s="158"/>
      <c r="R742" s="157"/>
      <c r="S742" s="158"/>
      <c r="T742" s="158"/>
      <c r="U742" s="158"/>
      <c r="V742" s="158" t="e">
        <v>#DIV/0!</v>
      </c>
    </row>
    <row r="743">
      <c r="A743" s="164"/>
      <c r="B743" s="164"/>
      <c r="C743" s="164"/>
      <c r="D743" s="164"/>
      <c r="E743" s="164"/>
      <c r="F743" s="164"/>
      <c r="G743" s="164"/>
      <c r="H743" s="164"/>
      <c r="I743" s="164"/>
      <c r="J743" s="164"/>
      <c r="K743" s="164"/>
      <c r="L743" s="164"/>
      <c r="M743" s="164"/>
      <c r="N743" s="164"/>
      <c r="O743" s="164"/>
      <c r="P743" s="164"/>
      <c r="Q743" s="158"/>
      <c r="R743" s="157"/>
      <c r="S743" s="158"/>
      <c r="T743" s="158"/>
      <c r="U743" s="158"/>
      <c r="V743" s="158" t="e">
        <v>#DIV/0!</v>
      </c>
    </row>
    <row r="744">
      <c r="A744" s="164"/>
      <c r="B744" s="164"/>
      <c r="C744" s="164"/>
      <c r="D744" s="164"/>
      <c r="E744" s="164"/>
      <c r="F744" s="164"/>
      <c r="G744" s="164"/>
      <c r="H744" s="164"/>
      <c r="I744" s="164"/>
      <c r="J744" s="164"/>
      <c r="K744" s="164"/>
      <c r="L744" s="164"/>
      <c r="M744" s="164"/>
      <c r="N744" s="164"/>
      <c r="O744" s="164"/>
      <c r="P744" s="164"/>
      <c r="Q744" s="158"/>
      <c r="R744" s="157"/>
      <c r="S744" s="158"/>
      <c r="T744" s="158"/>
      <c r="U744" s="158"/>
      <c r="V744" s="158" t="e">
        <v>#DIV/0!</v>
      </c>
    </row>
    <row r="745">
      <c r="A745" s="164"/>
      <c r="B745" s="164"/>
      <c r="C745" s="164"/>
      <c r="D745" s="164"/>
      <c r="E745" s="164"/>
      <c r="F745" s="164"/>
      <c r="G745" s="164"/>
      <c r="H745" s="164"/>
      <c r="I745" s="164"/>
      <c r="J745" s="164"/>
      <c r="K745" s="164"/>
      <c r="L745" s="164"/>
      <c r="M745" s="164"/>
      <c r="N745" s="164"/>
      <c r="O745" s="164"/>
      <c r="P745" s="164"/>
      <c r="Q745" s="158"/>
      <c r="R745" s="157"/>
      <c r="S745" s="158"/>
      <c r="T745" s="158"/>
      <c r="U745" s="158"/>
      <c r="V745" s="158" t="e">
        <v>#DIV/0!</v>
      </c>
    </row>
    <row r="746">
      <c r="A746" s="164"/>
      <c r="B746" s="164"/>
      <c r="C746" s="164"/>
      <c r="D746" s="164"/>
      <c r="E746" s="164"/>
      <c r="F746" s="164"/>
      <c r="G746" s="164"/>
      <c r="H746" s="164"/>
      <c r="I746" s="164"/>
      <c r="J746" s="164"/>
      <c r="K746" s="164"/>
      <c r="L746" s="164"/>
      <c r="M746" s="164"/>
      <c r="N746" s="164"/>
      <c r="O746" s="164"/>
      <c r="P746" s="164"/>
      <c r="Q746" s="158"/>
      <c r="R746" s="157"/>
      <c r="S746" s="158"/>
      <c r="T746" s="158"/>
      <c r="U746" s="158"/>
      <c r="V746" s="158" t="e">
        <v>#DIV/0!</v>
      </c>
    </row>
    <row r="747">
      <c r="A747" s="164"/>
      <c r="B747" s="164"/>
      <c r="C747" s="164"/>
      <c r="D747" s="164"/>
      <c r="E747" s="164"/>
      <c r="F747" s="164"/>
      <c r="G747" s="164"/>
      <c r="H747" s="164"/>
      <c r="I747" s="164"/>
      <c r="J747" s="164"/>
      <c r="K747" s="164"/>
      <c r="L747" s="164"/>
      <c r="M747" s="164"/>
      <c r="N747" s="164"/>
      <c r="O747" s="164"/>
      <c r="P747" s="164"/>
      <c r="Q747" s="158"/>
      <c r="R747" s="157"/>
      <c r="S747" s="158"/>
      <c r="T747" s="158"/>
      <c r="U747" s="158"/>
      <c r="V747" s="158" t="e">
        <v>#DIV/0!</v>
      </c>
    </row>
    <row r="748">
      <c r="A748" s="164"/>
      <c r="B748" s="164"/>
      <c r="C748" s="164"/>
      <c r="D748" s="164"/>
      <c r="E748" s="164"/>
      <c r="F748" s="164"/>
      <c r="G748" s="164"/>
      <c r="H748" s="164"/>
      <c r="I748" s="164"/>
      <c r="J748" s="164"/>
      <c r="K748" s="164"/>
      <c r="L748" s="164"/>
      <c r="M748" s="164"/>
      <c r="N748" s="164"/>
      <c r="O748" s="164"/>
      <c r="P748" s="164"/>
      <c r="Q748" s="158"/>
      <c r="R748" s="157"/>
      <c r="S748" s="158"/>
      <c r="T748" s="158"/>
      <c r="U748" s="158"/>
      <c r="V748" s="158" t="e">
        <v>#DIV/0!</v>
      </c>
    </row>
    <row r="749">
      <c r="A749" s="164"/>
      <c r="B749" s="164"/>
      <c r="C749" s="164"/>
      <c r="D749" s="164"/>
      <c r="E749" s="164"/>
      <c r="F749" s="164"/>
      <c r="G749" s="164"/>
      <c r="H749" s="164"/>
      <c r="I749" s="164"/>
      <c r="J749" s="164"/>
      <c r="K749" s="164"/>
      <c r="L749" s="164"/>
      <c r="M749" s="164"/>
      <c r="N749" s="164"/>
      <c r="O749" s="164"/>
      <c r="P749" s="164"/>
      <c r="Q749" s="158"/>
      <c r="R749" s="157"/>
      <c r="S749" s="158"/>
      <c r="T749" s="158"/>
      <c r="U749" s="158"/>
      <c r="V749" s="158" t="e">
        <v>#DIV/0!</v>
      </c>
    </row>
    <row r="750">
      <c r="A750" s="164"/>
      <c r="B750" s="164"/>
      <c r="C750" s="164"/>
      <c r="D750" s="164"/>
      <c r="E750" s="164"/>
      <c r="F750" s="164"/>
      <c r="G750" s="164"/>
      <c r="H750" s="164"/>
      <c r="I750" s="164"/>
      <c r="J750" s="164"/>
      <c r="K750" s="164"/>
      <c r="L750" s="164"/>
      <c r="M750" s="164"/>
      <c r="N750" s="164"/>
      <c r="O750" s="164"/>
      <c r="P750" s="164"/>
      <c r="Q750" s="158"/>
      <c r="R750" s="157"/>
      <c r="S750" s="158"/>
      <c r="T750" s="158"/>
      <c r="U750" s="158"/>
      <c r="V750" s="158" t="e">
        <v>#DIV/0!</v>
      </c>
    </row>
    <row r="751">
      <c r="A751" s="164"/>
      <c r="B751" s="164"/>
      <c r="C751" s="164"/>
      <c r="D751" s="164"/>
      <c r="E751" s="164"/>
      <c r="F751" s="164"/>
      <c r="G751" s="164"/>
      <c r="H751" s="164"/>
      <c r="I751" s="164"/>
      <c r="J751" s="164"/>
      <c r="K751" s="164"/>
      <c r="L751" s="164"/>
      <c r="M751" s="164"/>
      <c r="N751" s="164"/>
      <c r="O751" s="164"/>
      <c r="P751" s="164"/>
      <c r="Q751" s="158"/>
      <c r="R751" s="157"/>
      <c r="S751" s="158"/>
      <c r="T751" s="158"/>
      <c r="U751" s="158"/>
      <c r="V751" s="158" t="e">
        <v>#DIV/0!</v>
      </c>
    </row>
    <row r="752">
      <c r="A752" s="164"/>
      <c r="B752" s="164"/>
      <c r="C752" s="164"/>
      <c r="D752" s="164"/>
      <c r="E752" s="164"/>
      <c r="F752" s="164"/>
      <c r="G752" s="164"/>
      <c r="H752" s="164"/>
      <c r="I752" s="164"/>
      <c r="J752" s="164"/>
      <c r="K752" s="164"/>
      <c r="L752" s="164"/>
      <c r="M752" s="164"/>
      <c r="N752" s="164"/>
      <c r="O752" s="164"/>
      <c r="P752" s="164"/>
      <c r="Q752" s="158"/>
      <c r="R752" s="157"/>
      <c r="S752" s="158"/>
      <c r="T752" s="158"/>
      <c r="U752" s="158"/>
      <c r="V752" s="158" t="e">
        <v>#DIV/0!</v>
      </c>
    </row>
    <row r="753">
      <c r="A753" s="164"/>
      <c r="B753" s="164"/>
      <c r="C753" s="164"/>
      <c r="D753" s="164"/>
      <c r="E753" s="164"/>
      <c r="F753" s="164"/>
      <c r="G753" s="164"/>
      <c r="H753" s="164"/>
      <c r="I753" s="164"/>
      <c r="J753" s="164"/>
      <c r="K753" s="164"/>
      <c r="L753" s="164"/>
      <c r="M753" s="164"/>
      <c r="N753" s="164"/>
      <c r="O753" s="164"/>
      <c r="P753" s="164"/>
      <c r="Q753" s="158"/>
      <c r="R753" s="157"/>
      <c r="S753" s="158"/>
      <c r="T753" s="158"/>
      <c r="U753" s="158"/>
      <c r="V753" s="158" t="e">
        <v>#DIV/0!</v>
      </c>
    </row>
    <row r="754">
      <c r="A754" s="164"/>
      <c r="B754" s="164"/>
      <c r="C754" s="164"/>
      <c r="D754" s="164"/>
      <c r="E754" s="164"/>
      <c r="F754" s="164"/>
      <c r="G754" s="164"/>
      <c r="H754" s="164"/>
      <c r="I754" s="164"/>
      <c r="J754" s="164"/>
      <c r="K754" s="164"/>
      <c r="L754" s="164"/>
      <c r="M754" s="164"/>
      <c r="N754" s="164"/>
      <c r="O754" s="164"/>
      <c r="P754" s="164"/>
      <c r="Q754" s="158"/>
      <c r="R754" s="157"/>
      <c r="S754" s="158"/>
      <c r="T754" s="158"/>
      <c r="U754" s="158"/>
      <c r="V754" s="158" t="e">
        <v>#DIV/0!</v>
      </c>
    </row>
    <row r="755">
      <c r="A755" s="164"/>
      <c r="B755" s="164"/>
      <c r="C755" s="164"/>
      <c r="D755" s="164"/>
      <c r="E755" s="164"/>
      <c r="F755" s="164"/>
      <c r="G755" s="164"/>
      <c r="H755" s="164"/>
      <c r="I755" s="164"/>
      <c r="J755" s="164"/>
      <c r="K755" s="164"/>
      <c r="L755" s="164"/>
      <c r="M755" s="164"/>
      <c r="N755" s="164"/>
      <c r="O755" s="164"/>
      <c r="P755" s="164"/>
      <c r="Q755" s="158"/>
      <c r="R755" s="157"/>
      <c r="S755" s="158"/>
      <c r="T755" s="158"/>
      <c r="U755" s="158"/>
      <c r="V755" s="158" t="e">
        <v>#DIV/0!</v>
      </c>
    </row>
    <row r="756">
      <c r="A756" s="164"/>
      <c r="B756" s="164"/>
      <c r="C756" s="164"/>
      <c r="D756" s="164"/>
      <c r="E756" s="164"/>
      <c r="F756" s="164"/>
      <c r="G756" s="164"/>
      <c r="H756" s="164"/>
      <c r="I756" s="164"/>
      <c r="J756" s="164"/>
      <c r="K756" s="164"/>
      <c r="L756" s="164"/>
      <c r="M756" s="164"/>
      <c r="N756" s="164"/>
      <c r="O756" s="164"/>
      <c r="P756" s="164"/>
      <c r="Q756" s="158"/>
      <c r="R756" s="157"/>
      <c r="S756" s="158"/>
      <c r="T756" s="158"/>
      <c r="U756" s="158"/>
      <c r="V756" s="158" t="e">
        <v>#DIV/0!</v>
      </c>
    </row>
    <row r="757">
      <c r="A757" s="164"/>
      <c r="B757" s="164"/>
      <c r="C757" s="164"/>
      <c r="D757" s="164"/>
      <c r="E757" s="164"/>
      <c r="F757" s="164"/>
      <c r="G757" s="164"/>
      <c r="H757" s="164"/>
      <c r="I757" s="164"/>
      <c r="J757" s="164"/>
      <c r="K757" s="164"/>
      <c r="L757" s="164"/>
      <c r="M757" s="164"/>
      <c r="N757" s="164"/>
      <c r="O757" s="164"/>
      <c r="P757" s="164"/>
      <c r="Q757" s="158"/>
      <c r="R757" s="157"/>
      <c r="S757" s="158"/>
      <c r="T757" s="158"/>
      <c r="U757" s="158"/>
      <c r="V757" s="158" t="e">
        <v>#DIV/0!</v>
      </c>
    </row>
    <row r="758">
      <c r="A758" s="164"/>
      <c r="B758" s="164"/>
      <c r="C758" s="164"/>
      <c r="D758" s="164"/>
      <c r="E758" s="164"/>
      <c r="F758" s="164"/>
      <c r="G758" s="164"/>
      <c r="H758" s="164"/>
      <c r="I758" s="164"/>
      <c r="J758" s="164"/>
      <c r="K758" s="164"/>
      <c r="L758" s="164"/>
      <c r="M758" s="164"/>
      <c r="N758" s="164"/>
      <c r="O758" s="164"/>
      <c r="P758" s="164"/>
      <c r="Q758" s="158"/>
      <c r="R758" s="157"/>
      <c r="S758" s="158"/>
      <c r="T758" s="158"/>
      <c r="U758" s="158"/>
      <c r="V758" s="158" t="e">
        <v>#DIV/0!</v>
      </c>
    </row>
    <row r="759">
      <c r="A759" s="164"/>
      <c r="B759" s="164"/>
      <c r="C759" s="164"/>
      <c r="D759" s="164"/>
      <c r="E759" s="164"/>
      <c r="F759" s="164"/>
      <c r="G759" s="164"/>
      <c r="H759" s="164"/>
      <c r="I759" s="164"/>
      <c r="J759" s="164"/>
      <c r="K759" s="164"/>
      <c r="L759" s="164"/>
      <c r="M759" s="164"/>
      <c r="N759" s="164"/>
      <c r="O759" s="164"/>
      <c r="P759" s="164"/>
      <c r="Q759" s="158"/>
      <c r="R759" s="157"/>
      <c r="S759" s="158"/>
      <c r="T759" s="158"/>
      <c r="U759" s="158"/>
      <c r="V759" s="158" t="e">
        <v>#DIV/0!</v>
      </c>
    </row>
    <row r="760">
      <c r="A760" s="164"/>
      <c r="B760" s="164"/>
      <c r="C760" s="164"/>
      <c r="D760" s="164"/>
      <c r="E760" s="164"/>
      <c r="F760" s="164"/>
      <c r="G760" s="164"/>
      <c r="H760" s="164"/>
      <c r="I760" s="164"/>
      <c r="J760" s="164"/>
      <c r="K760" s="164"/>
      <c r="L760" s="164"/>
      <c r="M760" s="164"/>
      <c r="N760" s="164"/>
      <c r="O760" s="164"/>
      <c r="P760" s="164"/>
      <c r="Q760" s="158"/>
      <c r="R760" s="157"/>
      <c r="S760" s="158"/>
      <c r="T760" s="158"/>
      <c r="U760" s="158"/>
      <c r="V760" s="158" t="e">
        <v>#DIV/0!</v>
      </c>
    </row>
    <row r="761">
      <c r="A761" s="164"/>
      <c r="B761" s="164"/>
      <c r="C761" s="164"/>
      <c r="D761" s="164"/>
      <c r="E761" s="164"/>
      <c r="F761" s="164"/>
      <c r="G761" s="164"/>
      <c r="H761" s="164"/>
      <c r="I761" s="164"/>
      <c r="J761" s="164"/>
      <c r="K761" s="164"/>
      <c r="L761" s="164"/>
      <c r="M761" s="164"/>
      <c r="N761" s="164"/>
      <c r="O761" s="164"/>
      <c r="P761" s="164"/>
      <c r="Q761" s="158"/>
      <c r="R761" s="157"/>
      <c r="S761" s="158"/>
      <c r="T761" s="158"/>
      <c r="U761" s="158"/>
      <c r="V761" s="158" t="e">
        <v>#DIV/0!</v>
      </c>
    </row>
    <row r="762">
      <c r="A762" s="164"/>
      <c r="B762" s="164"/>
      <c r="C762" s="164"/>
      <c r="D762" s="164"/>
      <c r="E762" s="164"/>
      <c r="F762" s="164"/>
      <c r="G762" s="164"/>
      <c r="H762" s="164"/>
      <c r="I762" s="164"/>
      <c r="J762" s="164"/>
      <c r="K762" s="164"/>
      <c r="L762" s="164"/>
      <c r="M762" s="164"/>
      <c r="N762" s="164"/>
      <c r="O762" s="164"/>
      <c r="P762" s="164"/>
      <c r="Q762" s="158"/>
      <c r="R762" s="157"/>
      <c r="S762" s="158"/>
      <c r="T762" s="158"/>
      <c r="U762" s="158"/>
      <c r="V762" s="158" t="e">
        <v>#DIV/0!</v>
      </c>
    </row>
    <row r="763">
      <c r="A763" s="164"/>
      <c r="B763" s="164"/>
      <c r="C763" s="164"/>
      <c r="D763" s="164"/>
      <c r="E763" s="164"/>
      <c r="F763" s="164"/>
      <c r="G763" s="164"/>
      <c r="H763" s="164"/>
      <c r="I763" s="164"/>
      <c r="J763" s="164"/>
      <c r="K763" s="164"/>
      <c r="L763" s="164"/>
      <c r="M763" s="164"/>
      <c r="N763" s="164"/>
      <c r="O763" s="164"/>
      <c r="P763" s="164"/>
      <c r="Q763" s="158"/>
      <c r="R763" s="157"/>
      <c r="S763" s="158"/>
      <c r="T763" s="158"/>
      <c r="U763" s="158"/>
      <c r="V763" s="158" t="e">
        <v>#DIV/0!</v>
      </c>
    </row>
    <row r="764">
      <c r="A764" s="164"/>
      <c r="B764" s="164"/>
      <c r="C764" s="164"/>
      <c r="D764" s="164"/>
      <c r="E764" s="164"/>
      <c r="F764" s="164"/>
      <c r="G764" s="164"/>
      <c r="H764" s="164"/>
      <c r="I764" s="164"/>
      <c r="J764" s="164"/>
      <c r="K764" s="164"/>
      <c r="L764" s="164"/>
      <c r="M764" s="164"/>
      <c r="N764" s="164"/>
      <c r="O764" s="164"/>
      <c r="P764" s="164"/>
      <c r="Q764" s="158"/>
      <c r="R764" s="157"/>
      <c r="S764" s="158"/>
      <c r="T764" s="158"/>
      <c r="U764" s="158"/>
      <c r="V764" s="158" t="e">
        <v>#DIV/0!</v>
      </c>
    </row>
    <row r="765">
      <c r="A765" s="164"/>
      <c r="B765" s="164"/>
      <c r="C765" s="164"/>
      <c r="D765" s="164"/>
      <c r="E765" s="164"/>
      <c r="F765" s="164"/>
      <c r="G765" s="164"/>
      <c r="H765" s="164"/>
      <c r="I765" s="164"/>
      <c r="J765" s="164"/>
      <c r="K765" s="164"/>
      <c r="L765" s="164"/>
      <c r="M765" s="164"/>
      <c r="N765" s="164"/>
      <c r="O765" s="164"/>
      <c r="P765" s="164"/>
      <c r="Q765" s="158"/>
      <c r="R765" s="157"/>
      <c r="S765" s="158"/>
      <c r="T765" s="158"/>
      <c r="U765" s="158"/>
      <c r="V765" s="158" t="e">
        <v>#DIV/0!</v>
      </c>
    </row>
    <row r="766">
      <c r="A766" s="164"/>
      <c r="B766" s="164"/>
      <c r="C766" s="164"/>
      <c r="D766" s="164"/>
      <c r="E766" s="164"/>
      <c r="F766" s="164"/>
      <c r="G766" s="164"/>
      <c r="H766" s="164"/>
      <c r="I766" s="164"/>
      <c r="J766" s="164"/>
      <c r="K766" s="164"/>
      <c r="L766" s="164"/>
      <c r="M766" s="164"/>
      <c r="N766" s="164"/>
      <c r="O766" s="164"/>
      <c r="P766" s="164"/>
      <c r="Q766" s="158"/>
      <c r="R766" s="157"/>
      <c r="S766" s="158"/>
      <c r="T766" s="158"/>
      <c r="U766" s="158"/>
      <c r="V766" s="158" t="e">
        <v>#DIV/0!</v>
      </c>
    </row>
    <row r="767">
      <c r="A767" s="164"/>
      <c r="B767" s="164"/>
      <c r="C767" s="164"/>
      <c r="D767" s="164"/>
      <c r="E767" s="164"/>
      <c r="F767" s="164"/>
      <c r="G767" s="164"/>
      <c r="H767" s="164"/>
      <c r="I767" s="164"/>
      <c r="J767" s="164"/>
      <c r="K767" s="164"/>
      <c r="L767" s="164"/>
      <c r="M767" s="164"/>
      <c r="N767" s="164"/>
      <c r="O767" s="164"/>
      <c r="P767" s="164"/>
      <c r="Q767" s="158"/>
      <c r="R767" s="157"/>
      <c r="S767" s="158"/>
      <c r="T767" s="158"/>
      <c r="U767" s="158"/>
      <c r="V767" s="158" t="e">
        <v>#DIV/0!</v>
      </c>
    </row>
    <row r="768">
      <c r="A768" s="164"/>
      <c r="B768" s="164"/>
      <c r="C768" s="164"/>
      <c r="D768" s="164"/>
      <c r="E768" s="164"/>
      <c r="F768" s="164"/>
      <c r="G768" s="164"/>
      <c r="H768" s="164"/>
      <c r="I768" s="164"/>
      <c r="J768" s="164"/>
      <c r="K768" s="164"/>
      <c r="L768" s="164"/>
      <c r="M768" s="164"/>
      <c r="N768" s="164"/>
      <c r="O768" s="164"/>
      <c r="P768" s="164"/>
      <c r="Q768" s="158"/>
      <c r="R768" s="157"/>
      <c r="S768" s="158"/>
      <c r="T768" s="158"/>
      <c r="U768" s="158"/>
      <c r="V768" s="158" t="e">
        <v>#DIV/0!</v>
      </c>
    </row>
    <row r="769">
      <c r="A769" s="164"/>
      <c r="B769" s="164"/>
      <c r="C769" s="164"/>
      <c r="D769" s="164"/>
      <c r="E769" s="164"/>
      <c r="F769" s="164"/>
      <c r="G769" s="164"/>
      <c r="H769" s="164"/>
      <c r="I769" s="164"/>
      <c r="J769" s="164"/>
      <c r="K769" s="164"/>
      <c r="L769" s="164"/>
      <c r="M769" s="164"/>
      <c r="N769" s="164"/>
      <c r="O769" s="164"/>
      <c r="P769" s="164"/>
      <c r="Q769" s="158"/>
      <c r="R769" s="157"/>
      <c r="S769" s="158"/>
      <c r="T769" s="158"/>
      <c r="U769" s="158"/>
      <c r="V769" s="158" t="e">
        <v>#DIV/0!</v>
      </c>
    </row>
    <row r="770">
      <c r="A770" s="164"/>
      <c r="B770" s="164"/>
      <c r="C770" s="164"/>
      <c r="D770" s="164"/>
      <c r="E770" s="164"/>
      <c r="F770" s="164"/>
      <c r="G770" s="164"/>
      <c r="H770" s="164"/>
      <c r="I770" s="164"/>
      <c r="J770" s="164"/>
      <c r="K770" s="164"/>
      <c r="L770" s="164"/>
      <c r="M770" s="164"/>
      <c r="N770" s="164"/>
      <c r="O770" s="164"/>
      <c r="P770" s="164"/>
      <c r="Q770" s="158"/>
      <c r="R770" s="157"/>
      <c r="S770" s="158"/>
      <c r="T770" s="158"/>
      <c r="U770" s="158"/>
      <c r="V770" s="158" t="e">
        <v>#DIV/0!</v>
      </c>
    </row>
    <row r="771">
      <c r="A771" s="164"/>
      <c r="B771" s="164"/>
      <c r="C771" s="164"/>
      <c r="D771" s="164"/>
      <c r="E771" s="164"/>
      <c r="F771" s="164"/>
      <c r="G771" s="164"/>
      <c r="H771" s="164"/>
      <c r="I771" s="164"/>
      <c r="J771" s="164"/>
      <c r="K771" s="164"/>
      <c r="L771" s="164"/>
      <c r="M771" s="164"/>
      <c r="N771" s="164"/>
      <c r="O771" s="164"/>
      <c r="P771" s="164"/>
      <c r="Q771" s="158"/>
      <c r="R771" s="157"/>
      <c r="S771" s="158"/>
      <c r="T771" s="158"/>
      <c r="U771" s="158"/>
      <c r="V771" s="158" t="e">
        <v>#DIV/0!</v>
      </c>
    </row>
    <row r="772">
      <c r="A772" s="164"/>
      <c r="B772" s="164"/>
      <c r="C772" s="164"/>
      <c r="D772" s="164"/>
      <c r="E772" s="164"/>
      <c r="F772" s="164"/>
      <c r="G772" s="164"/>
      <c r="H772" s="164"/>
      <c r="I772" s="164"/>
      <c r="J772" s="164"/>
      <c r="K772" s="164"/>
      <c r="L772" s="164"/>
      <c r="M772" s="164"/>
      <c r="N772" s="164"/>
      <c r="O772" s="164"/>
      <c r="P772" s="164"/>
      <c r="Q772" s="158"/>
      <c r="R772" s="157"/>
      <c r="S772" s="158"/>
      <c r="T772" s="158"/>
      <c r="U772" s="158"/>
      <c r="V772" s="158" t="e">
        <v>#DIV/0!</v>
      </c>
    </row>
    <row r="773">
      <c r="A773" s="164"/>
      <c r="B773" s="164"/>
      <c r="C773" s="164"/>
      <c r="D773" s="164"/>
      <c r="E773" s="164"/>
      <c r="F773" s="164"/>
      <c r="G773" s="164"/>
      <c r="H773" s="164"/>
      <c r="I773" s="164"/>
      <c r="J773" s="164"/>
      <c r="K773" s="164"/>
      <c r="L773" s="164"/>
      <c r="M773" s="164"/>
      <c r="N773" s="164"/>
      <c r="O773" s="164"/>
      <c r="P773" s="164"/>
      <c r="Q773" s="158"/>
      <c r="R773" s="157"/>
      <c r="S773" s="158"/>
      <c r="T773" s="158"/>
      <c r="U773" s="158"/>
      <c r="V773" s="158" t="e">
        <v>#DIV/0!</v>
      </c>
    </row>
    <row r="774">
      <c r="A774" s="164"/>
      <c r="B774" s="164"/>
      <c r="C774" s="164"/>
      <c r="D774" s="164"/>
      <c r="E774" s="164"/>
      <c r="F774" s="164"/>
      <c r="G774" s="164"/>
      <c r="H774" s="164"/>
      <c r="I774" s="164"/>
      <c r="J774" s="164"/>
      <c r="K774" s="164"/>
      <c r="L774" s="164"/>
      <c r="M774" s="164"/>
      <c r="N774" s="164"/>
      <c r="O774" s="164"/>
      <c r="P774" s="164"/>
      <c r="Q774" s="158"/>
      <c r="R774" s="157"/>
      <c r="S774" s="158"/>
      <c r="T774" s="158"/>
      <c r="U774" s="158"/>
      <c r="V774" s="158" t="e">
        <v>#DIV/0!</v>
      </c>
    </row>
    <row r="775">
      <c r="A775" s="164"/>
      <c r="B775" s="164"/>
      <c r="C775" s="164"/>
      <c r="D775" s="164"/>
      <c r="E775" s="164"/>
      <c r="F775" s="164"/>
      <c r="G775" s="164"/>
      <c r="H775" s="164"/>
      <c r="I775" s="164"/>
      <c r="J775" s="164"/>
      <c r="K775" s="164"/>
      <c r="L775" s="164"/>
      <c r="M775" s="164"/>
      <c r="N775" s="164"/>
      <c r="O775" s="164"/>
      <c r="P775" s="164"/>
      <c r="Q775" s="158"/>
      <c r="R775" s="157"/>
      <c r="S775" s="158"/>
      <c r="T775" s="158"/>
      <c r="U775" s="158"/>
      <c r="V775" s="158" t="e">
        <v>#DIV/0!</v>
      </c>
    </row>
    <row r="776">
      <c r="A776" s="164"/>
      <c r="B776" s="164"/>
      <c r="C776" s="164"/>
      <c r="D776" s="164"/>
      <c r="E776" s="164"/>
      <c r="F776" s="164"/>
      <c r="G776" s="164"/>
      <c r="H776" s="164"/>
      <c r="I776" s="164"/>
      <c r="J776" s="164"/>
      <c r="K776" s="164"/>
      <c r="L776" s="164"/>
      <c r="M776" s="164"/>
      <c r="N776" s="164"/>
      <c r="O776" s="164"/>
      <c r="P776" s="164"/>
      <c r="Q776" s="158"/>
      <c r="R776" s="157"/>
      <c r="S776" s="158"/>
      <c r="T776" s="158"/>
      <c r="U776" s="158"/>
      <c r="V776" s="158" t="e">
        <v>#DIV/0!</v>
      </c>
    </row>
    <row r="777">
      <c r="A777" s="164"/>
      <c r="B777" s="164"/>
      <c r="C777" s="164"/>
      <c r="D777" s="164"/>
      <c r="E777" s="164"/>
      <c r="F777" s="164"/>
      <c r="G777" s="164"/>
      <c r="H777" s="164"/>
      <c r="I777" s="164"/>
      <c r="J777" s="164"/>
      <c r="K777" s="164"/>
      <c r="L777" s="164"/>
      <c r="M777" s="164"/>
      <c r="N777" s="164"/>
      <c r="O777" s="164"/>
      <c r="P777" s="164"/>
      <c r="Q777" s="158"/>
      <c r="R777" s="157"/>
      <c r="S777" s="158"/>
      <c r="T777" s="158"/>
      <c r="U777" s="158"/>
      <c r="V777" s="158" t="e">
        <v>#DIV/0!</v>
      </c>
    </row>
    <row r="778">
      <c r="A778" s="164"/>
      <c r="B778" s="164"/>
      <c r="C778" s="164"/>
      <c r="D778" s="164"/>
      <c r="E778" s="164"/>
      <c r="F778" s="164"/>
      <c r="G778" s="164"/>
      <c r="H778" s="164"/>
      <c r="I778" s="164"/>
      <c r="J778" s="164"/>
      <c r="K778" s="164"/>
      <c r="L778" s="164"/>
      <c r="M778" s="164"/>
      <c r="N778" s="164"/>
      <c r="O778" s="164"/>
      <c r="P778" s="164"/>
      <c r="Q778" s="158"/>
      <c r="R778" s="157"/>
      <c r="S778" s="158"/>
      <c r="T778" s="158"/>
      <c r="U778" s="158"/>
      <c r="V778" s="158" t="e">
        <v>#DIV/0!</v>
      </c>
    </row>
    <row r="779">
      <c r="A779" s="164"/>
      <c r="B779" s="164"/>
      <c r="C779" s="164"/>
      <c r="D779" s="164"/>
      <c r="E779" s="164"/>
      <c r="F779" s="164"/>
      <c r="G779" s="164"/>
      <c r="H779" s="164"/>
      <c r="I779" s="164"/>
      <c r="J779" s="164"/>
      <c r="K779" s="164"/>
      <c r="L779" s="164"/>
      <c r="M779" s="164"/>
      <c r="N779" s="164"/>
      <c r="O779" s="164"/>
      <c r="P779" s="164"/>
      <c r="Q779" s="158"/>
      <c r="R779" s="157"/>
      <c r="S779" s="158"/>
      <c r="T779" s="158"/>
      <c r="U779" s="158"/>
      <c r="V779" s="158" t="e">
        <v>#DIV/0!</v>
      </c>
    </row>
    <row r="780">
      <c r="A780" s="164"/>
      <c r="B780" s="164"/>
      <c r="C780" s="164"/>
      <c r="D780" s="164"/>
      <c r="E780" s="164"/>
      <c r="F780" s="164"/>
      <c r="G780" s="164"/>
      <c r="H780" s="164"/>
      <c r="I780" s="164"/>
      <c r="J780" s="164"/>
      <c r="K780" s="164"/>
      <c r="L780" s="164"/>
      <c r="M780" s="164"/>
      <c r="N780" s="164"/>
      <c r="O780" s="164"/>
      <c r="P780" s="164"/>
      <c r="Q780" s="158"/>
      <c r="R780" s="157"/>
      <c r="S780" s="158"/>
      <c r="T780" s="158"/>
      <c r="U780" s="158"/>
      <c r="V780" s="158" t="e">
        <v>#DIV/0!</v>
      </c>
    </row>
    <row r="781">
      <c r="A781" s="164"/>
      <c r="B781" s="164"/>
      <c r="C781" s="164"/>
      <c r="D781" s="164"/>
      <c r="E781" s="164"/>
      <c r="F781" s="164"/>
      <c r="G781" s="164"/>
      <c r="H781" s="164"/>
      <c r="I781" s="164"/>
      <c r="J781" s="164"/>
      <c r="K781" s="164"/>
      <c r="L781" s="164"/>
      <c r="M781" s="164"/>
      <c r="N781" s="164"/>
      <c r="O781" s="164"/>
      <c r="P781" s="164"/>
      <c r="Q781" s="158"/>
      <c r="R781" s="157"/>
      <c r="S781" s="158"/>
      <c r="T781" s="158"/>
      <c r="U781" s="158"/>
      <c r="V781" s="158" t="e">
        <v>#DIV/0!</v>
      </c>
    </row>
    <row r="782">
      <c r="A782" s="164"/>
      <c r="B782" s="164"/>
      <c r="C782" s="164"/>
      <c r="D782" s="164"/>
      <c r="E782" s="164"/>
      <c r="F782" s="164"/>
      <c r="G782" s="164"/>
      <c r="H782" s="164"/>
      <c r="I782" s="164"/>
      <c r="J782" s="164"/>
      <c r="K782" s="164"/>
      <c r="L782" s="164"/>
      <c r="M782" s="164"/>
      <c r="N782" s="164"/>
      <c r="O782" s="164"/>
      <c r="P782" s="164"/>
      <c r="Q782" s="158"/>
      <c r="R782" s="157"/>
      <c r="S782" s="158"/>
      <c r="T782" s="158"/>
      <c r="U782" s="158"/>
      <c r="V782" s="158" t="e">
        <v>#DIV/0!</v>
      </c>
    </row>
    <row r="783">
      <c r="A783" s="164"/>
      <c r="B783" s="164"/>
      <c r="C783" s="164"/>
      <c r="D783" s="164"/>
      <c r="E783" s="164"/>
      <c r="F783" s="164"/>
      <c r="G783" s="164"/>
      <c r="H783" s="164"/>
      <c r="I783" s="164"/>
      <c r="J783" s="164"/>
      <c r="K783" s="164"/>
      <c r="L783" s="164"/>
      <c r="M783" s="164"/>
      <c r="N783" s="164"/>
      <c r="O783" s="164"/>
      <c r="P783" s="164"/>
      <c r="Q783" s="158"/>
      <c r="R783" s="157"/>
      <c r="S783" s="158"/>
      <c r="T783" s="158"/>
      <c r="U783" s="158"/>
      <c r="V783" s="158" t="e">
        <v>#DIV/0!</v>
      </c>
    </row>
    <row r="784">
      <c r="A784" s="164"/>
      <c r="B784" s="164"/>
      <c r="C784" s="164"/>
      <c r="D784" s="164"/>
      <c r="E784" s="164"/>
      <c r="F784" s="164"/>
      <c r="G784" s="164"/>
      <c r="H784" s="164"/>
      <c r="I784" s="164"/>
      <c r="J784" s="164"/>
      <c r="K784" s="164"/>
      <c r="L784" s="164"/>
      <c r="M784" s="164"/>
      <c r="N784" s="164"/>
      <c r="O784" s="164"/>
      <c r="P784" s="164"/>
      <c r="Q784" s="158"/>
      <c r="R784" s="157"/>
      <c r="S784" s="158"/>
      <c r="T784" s="158"/>
      <c r="U784" s="158"/>
      <c r="V784" s="158" t="e">
        <v>#DIV/0!</v>
      </c>
    </row>
    <row r="785">
      <c r="A785" s="164"/>
      <c r="B785" s="164"/>
      <c r="C785" s="164"/>
      <c r="D785" s="164"/>
      <c r="E785" s="164"/>
      <c r="F785" s="164"/>
      <c r="G785" s="164"/>
      <c r="H785" s="164"/>
      <c r="I785" s="164"/>
      <c r="J785" s="164"/>
      <c r="K785" s="164"/>
      <c r="L785" s="164"/>
      <c r="M785" s="164"/>
      <c r="N785" s="164"/>
      <c r="O785" s="164"/>
      <c r="P785" s="164"/>
      <c r="Q785" s="158"/>
      <c r="R785" s="157"/>
      <c r="S785" s="158"/>
      <c r="T785" s="158"/>
      <c r="U785" s="158"/>
      <c r="V785" s="158" t="e">
        <v>#DIV/0!</v>
      </c>
    </row>
    <row r="786">
      <c r="A786" s="164"/>
      <c r="B786" s="164"/>
      <c r="C786" s="164"/>
      <c r="D786" s="164"/>
      <c r="E786" s="164"/>
      <c r="F786" s="164"/>
      <c r="G786" s="164"/>
      <c r="H786" s="164"/>
      <c r="I786" s="164"/>
      <c r="J786" s="164"/>
      <c r="K786" s="164"/>
      <c r="L786" s="164"/>
      <c r="M786" s="164"/>
      <c r="N786" s="164"/>
      <c r="O786" s="164"/>
      <c r="P786" s="164"/>
      <c r="Q786" s="158"/>
      <c r="R786" s="157"/>
      <c r="S786" s="158"/>
      <c r="T786" s="158"/>
      <c r="U786" s="158"/>
      <c r="V786" s="158" t="e">
        <v>#DIV/0!</v>
      </c>
    </row>
    <row r="787">
      <c r="A787" s="164"/>
      <c r="B787" s="164"/>
      <c r="C787" s="164"/>
      <c r="D787" s="164"/>
      <c r="E787" s="164"/>
      <c r="F787" s="164"/>
      <c r="G787" s="164"/>
      <c r="H787" s="164"/>
      <c r="I787" s="164"/>
      <c r="J787" s="164"/>
      <c r="K787" s="164"/>
      <c r="L787" s="164"/>
      <c r="M787" s="164"/>
      <c r="N787" s="164"/>
      <c r="O787" s="164"/>
      <c r="P787" s="164"/>
      <c r="Q787" s="158"/>
      <c r="R787" s="157"/>
      <c r="S787" s="158"/>
      <c r="T787" s="158"/>
      <c r="U787" s="158"/>
      <c r="V787" s="158" t="e">
        <v>#DIV/0!</v>
      </c>
    </row>
    <row r="788">
      <c r="A788" s="164"/>
      <c r="B788" s="164"/>
      <c r="C788" s="164"/>
      <c r="D788" s="164"/>
      <c r="E788" s="164"/>
      <c r="F788" s="164"/>
      <c r="G788" s="164"/>
      <c r="H788" s="164"/>
      <c r="I788" s="164"/>
      <c r="J788" s="164"/>
      <c r="K788" s="164"/>
      <c r="L788" s="164"/>
      <c r="M788" s="164"/>
      <c r="N788" s="164"/>
      <c r="O788" s="164"/>
      <c r="P788" s="164"/>
      <c r="Q788" s="158"/>
      <c r="R788" s="157"/>
      <c r="S788" s="158"/>
      <c r="T788" s="158"/>
      <c r="U788" s="158"/>
      <c r="V788" s="158" t="e">
        <v>#DIV/0!</v>
      </c>
    </row>
    <row r="789">
      <c r="A789" s="164"/>
      <c r="B789" s="164"/>
      <c r="C789" s="164"/>
      <c r="D789" s="164"/>
      <c r="E789" s="164"/>
      <c r="F789" s="164"/>
      <c r="G789" s="164"/>
      <c r="H789" s="164"/>
      <c r="I789" s="164"/>
      <c r="J789" s="164"/>
      <c r="K789" s="164"/>
      <c r="L789" s="164"/>
      <c r="M789" s="164"/>
      <c r="N789" s="164"/>
      <c r="O789" s="164"/>
      <c r="P789" s="164"/>
      <c r="Q789" s="158"/>
      <c r="R789" s="157"/>
      <c r="S789" s="158"/>
      <c r="T789" s="158"/>
      <c r="U789" s="158"/>
      <c r="V789" s="158" t="e">
        <v>#DIV/0!</v>
      </c>
    </row>
    <row r="790">
      <c r="A790" s="164"/>
      <c r="B790" s="164"/>
      <c r="C790" s="164"/>
      <c r="D790" s="164"/>
      <c r="E790" s="164"/>
      <c r="F790" s="164"/>
      <c r="G790" s="164"/>
      <c r="H790" s="164"/>
      <c r="I790" s="164"/>
      <c r="J790" s="164"/>
      <c r="K790" s="164"/>
      <c r="L790" s="164"/>
      <c r="M790" s="164"/>
      <c r="N790" s="164"/>
      <c r="O790" s="164"/>
      <c r="P790" s="164"/>
      <c r="Q790" s="158"/>
      <c r="R790" s="157"/>
      <c r="S790" s="158"/>
      <c r="T790" s="158"/>
      <c r="U790" s="158"/>
      <c r="V790" s="158" t="e">
        <v>#DIV/0!</v>
      </c>
    </row>
    <row r="791">
      <c r="A791" s="164"/>
      <c r="B791" s="164"/>
      <c r="C791" s="164"/>
      <c r="D791" s="164"/>
      <c r="E791" s="164"/>
      <c r="F791" s="164"/>
      <c r="G791" s="164"/>
      <c r="H791" s="164"/>
      <c r="I791" s="164"/>
      <c r="J791" s="164"/>
      <c r="K791" s="164"/>
      <c r="L791" s="164"/>
      <c r="M791" s="164"/>
      <c r="N791" s="164"/>
      <c r="O791" s="164"/>
      <c r="P791" s="164"/>
      <c r="Q791" s="158"/>
      <c r="R791" s="157"/>
      <c r="S791" s="158"/>
      <c r="T791" s="158"/>
      <c r="U791" s="158"/>
      <c r="V791" s="158" t="e">
        <v>#DIV/0!</v>
      </c>
    </row>
    <row r="792">
      <c r="A792" s="164"/>
      <c r="B792" s="164"/>
      <c r="C792" s="164"/>
      <c r="D792" s="164"/>
      <c r="E792" s="164"/>
      <c r="F792" s="164"/>
      <c r="G792" s="164"/>
      <c r="H792" s="164"/>
      <c r="I792" s="164"/>
      <c r="J792" s="164"/>
      <c r="K792" s="164"/>
      <c r="L792" s="164"/>
      <c r="M792" s="164"/>
      <c r="N792" s="164"/>
      <c r="O792" s="164"/>
      <c r="P792" s="164"/>
      <c r="Q792" s="158"/>
      <c r="R792" s="157"/>
      <c r="S792" s="158"/>
      <c r="T792" s="158"/>
      <c r="U792" s="158"/>
      <c r="V792" s="158" t="e">
        <v>#DIV/0!</v>
      </c>
    </row>
    <row r="793">
      <c r="A793" s="164"/>
      <c r="B793" s="164"/>
      <c r="C793" s="164"/>
      <c r="D793" s="164"/>
      <c r="E793" s="164"/>
      <c r="F793" s="164"/>
      <c r="G793" s="164"/>
      <c r="H793" s="164"/>
      <c r="I793" s="164"/>
      <c r="J793" s="164"/>
      <c r="K793" s="164"/>
      <c r="L793" s="164"/>
      <c r="M793" s="164"/>
      <c r="N793" s="164"/>
      <c r="O793" s="164"/>
      <c r="P793" s="164"/>
      <c r="Q793" s="158"/>
      <c r="R793" s="157"/>
      <c r="S793" s="158"/>
      <c r="T793" s="158"/>
      <c r="U793" s="158"/>
      <c r="V793" s="158" t="e">
        <v>#DIV/0!</v>
      </c>
    </row>
    <row r="794">
      <c r="A794" s="164"/>
      <c r="B794" s="164"/>
      <c r="C794" s="164"/>
      <c r="D794" s="164"/>
      <c r="E794" s="164"/>
      <c r="F794" s="164"/>
      <c r="G794" s="164"/>
      <c r="H794" s="164"/>
      <c r="I794" s="164"/>
      <c r="J794" s="164"/>
      <c r="K794" s="164"/>
      <c r="L794" s="164"/>
      <c r="M794" s="164"/>
      <c r="N794" s="164"/>
      <c r="O794" s="164"/>
      <c r="P794" s="164"/>
      <c r="Q794" s="158"/>
      <c r="R794" s="157"/>
      <c r="S794" s="158"/>
      <c r="T794" s="158"/>
      <c r="U794" s="158"/>
      <c r="V794" s="158" t="e">
        <v>#DIV/0!</v>
      </c>
    </row>
    <row r="795">
      <c r="A795" s="164"/>
      <c r="B795" s="164"/>
      <c r="C795" s="164"/>
      <c r="D795" s="164"/>
      <c r="E795" s="164"/>
      <c r="F795" s="164"/>
      <c r="G795" s="164"/>
      <c r="H795" s="164"/>
      <c r="I795" s="164"/>
      <c r="J795" s="164"/>
      <c r="K795" s="164"/>
      <c r="L795" s="164"/>
      <c r="M795" s="164"/>
      <c r="N795" s="164"/>
      <c r="O795" s="164"/>
      <c r="P795" s="164"/>
      <c r="Q795" s="158"/>
      <c r="R795" s="157"/>
      <c r="S795" s="158"/>
      <c r="T795" s="158"/>
      <c r="U795" s="158"/>
      <c r="V795" s="158" t="e">
        <v>#DIV/0!</v>
      </c>
    </row>
    <row r="796">
      <c r="A796" s="164"/>
      <c r="B796" s="164"/>
      <c r="C796" s="164"/>
      <c r="D796" s="164"/>
      <c r="E796" s="164"/>
      <c r="F796" s="164"/>
      <c r="G796" s="164"/>
      <c r="H796" s="164"/>
      <c r="I796" s="164"/>
      <c r="J796" s="164"/>
      <c r="K796" s="164"/>
      <c r="L796" s="164"/>
      <c r="M796" s="164"/>
      <c r="N796" s="164"/>
      <c r="O796" s="164"/>
      <c r="P796" s="164"/>
      <c r="Q796" s="158"/>
      <c r="R796" s="157"/>
      <c r="S796" s="158"/>
      <c r="T796" s="158"/>
      <c r="U796" s="158"/>
      <c r="V796" s="158" t="e">
        <v>#DIV/0!</v>
      </c>
    </row>
    <row r="797">
      <c r="A797" s="164"/>
      <c r="B797" s="164"/>
      <c r="C797" s="164"/>
      <c r="D797" s="164"/>
      <c r="E797" s="164"/>
      <c r="F797" s="164"/>
      <c r="G797" s="164"/>
      <c r="H797" s="164"/>
      <c r="I797" s="164"/>
      <c r="J797" s="164"/>
      <c r="K797" s="164"/>
      <c r="L797" s="164"/>
      <c r="M797" s="164"/>
      <c r="N797" s="164"/>
      <c r="O797" s="164"/>
      <c r="P797" s="164"/>
      <c r="Q797" s="158"/>
      <c r="R797" s="157"/>
      <c r="S797" s="158"/>
      <c r="T797" s="158"/>
      <c r="U797" s="158"/>
      <c r="V797" s="158" t="e">
        <v>#DIV/0!</v>
      </c>
    </row>
    <row r="798">
      <c r="A798" s="164"/>
      <c r="B798" s="164"/>
      <c r="C798" s="164"/>
      <c r="D798" s="164"/>
      <c r="E798" s="164"/>
      <c r="F798" s="164"/>
      <c r="G798" s="164"/>
      <c r="H798" s="164"/>
      <c r="I798" s="164"/>
      <c r="J798" s="164"/>
      <c r="K798" s="164"/>
      <c r="L798" s="164"/>
      <c r="M798" s="164"/>
      <c r="N798" s="164"/>
      <c r="O798" s="164"/>
      <c r="P798" s="164"/>
      <c r="Q798" s="158"/>
      <c r="R798" s="157"/>
      <c r="S798" s="158"/>
      <c r="T798" s="158"/>
      <c r="U798" s="158"/>
      <c r="V798" s="158" t="e">
        <v>#DIV/0!</v>
      </c>
    </row>
    <row r="799">
      <c r="A799" s="164"/>
      <c r="B799" s="164"/>
      <c r="C799" s="164"/>
      <c r="D799" s="164"/>
      <c r="E799" s="164"/>
      <c r="F799" s="164"/>
      <c r="G799" s="164"/>
      <c r="H799" s="164"/>
      <c r="I799" s="164"/>
      <c r="J799" s="164"/>
      <c r="K799" s="164"/>
      <c r="L799" s="164"/>
      <c r="M799" s="164"/>
      <c r="N799" s="164"/>
      <c r="O799" s="164"/>
      <c r="P799" s="164"/>
      <c r="Q799" s="158"/>
      <c r="R799" s="157"/>
      <c r="S799" s="158"/>
      <c r="T799" s="158"/>
      <c r="U799" s="158"/>
      <c r="V799" s="158" t="e">
        <v>#DIV/0!</v>
      </c>
    </row>
    <row r="800">
      <c r="A800" s="164"/>
      <c r="B800" s="164"/>
      <c r="C800" s="164"/>
      <c r="D800" s="164"/>
      <c r="E800" s="164"/>
      <c r="F800" s="164"/>
      <c r="G800" s="164"/>
      <c r="H800" s="164"/>
      <c r="I800" s="164"/>
      <c r="J800" s="164"/>
      <c r="K800" s="164"/>
      <c r="L800" s="164"/>
      <c r="M800" s="164"/>
      <c r="N800" s="164"/>
      <c r="O800" s="164"/>
      <c r="P800" s="164"/>
      <c r="Q800" s="158"/>
      <c r="R800" s="157"/>
      <c r="S800" s="158"/>
      <c r="T800" s="158"/>
      <c r="U800" s="158"/>
      <c r="V800" s="158" t="e">
        <v>#DIV/0!</v>
      </c>
    </row>
    <row r="801">
      <c r="A801" s="164"/>
      <c r="B801" s="164"/>
      <c r="C801" s="164"/>
      <c r="D801" s="164"/>
      <c r="E801" s="164"/>
      <c r="F801" s="164"/>
      <c r="G801" s="164"/>
      <c r="H801" s="164"/>
      <c r="I801" s="164"/>
      <c r="J801" s="164"/>
      <c r="K801" s="164"/>
      <c r="L801" s="164"/>
      <c r="M801" s="164"/>
      <c r="N801" s="164"/>
      <c r="O801" s="164"/>
      <c r="P801" s="164"/>
      <c r="Q801" s="158"/>
      <c r="R801" s="157"/>
      <c r="S801" s="158"/>
      <c r="T801" s="158"/>
      <c r="U801" s="158"/>
      <c r="V801" s="158" t="e">
        <v>#DIV/0!</v>
      </c>
    </row>
    <row r="802">
      <c r="A802" s="164"/>
      <c r="B802" s="164"/>
      <c r="C802" s="164"/>
      <c r="D802" s="164"/>
      <c r="E802" s="164"/>
      <c r="F802" s="164"/>
      <c r="G802" s="164"/>
      <c r="H802" s="164"/>
      <c r="I802" s="164"/>
      <c r="J802" s="164"/>
      <c r="K802" s="164"/>
      <c r="L802" s="164"/>
      <c r="M802" s="164"/>
      <c r="N802" s="164"/>
      <c r="O802" s="164"/>
      <c r="P802" s="164"/>
      <c r="Q802" s="158"/>
      <c r="R802" s="157"/>
      <c r="S802" s="158"/>
      <c r="T802" s="158"/>
      <c r="U802" s="158"/>
      <c r="V802" s="158" t="e">
        <v>#DIV/0!</v>
      </c>
    </row>
    <row r="803">
      <c r="A803" s="164"/>
      <c r="B803" s="164"/>
      <c r="C803" s="164"/>
      <c r="D803" s="164"/>
      <c r="E803" s="164"/>
      <c r="F803" s="164"/>
      <c r="G803" s="164"/>
      <c r="H803" s="164"/>
      <c r="I803" s="164"/>
      <c r="J803" s="164"/>
      <c r="K803" s="164"/>
      <c r="L803" s="164"/>
      <c r="M803" s="164"/>
      <c r="N803" s="164"/>
      <c r="O803" s="164"/>
      <c r="P803" s="164"/>
      <c r="Q803" s="158"/>
      <c r="R803" s="157"/>
      <c r="S803" s="158"/>
      <c r="T803" s="158"/>
      <c r="U803" s="158"/>
      <c r="V803" s="158" t="e">
        <v>#DIV/0!</v>
      </c>
    </row>
    <row r="804">
      <c r="A804" s="164"/>
      <c r="B804" s="164"/>
      <c r="C804" s="164"/>
      <c r="D804" s="164"/>
      <c r="E804" s="164"/>
      <c r="F804" s="164"/>
      <c r="G804" s="164"/>
      <c r="H804" s="164"/>
      <c r="I804" s="164"/>
      <c r="J804" s="164"/>
      <c r="K804" s="164"/>
      <c r="L804" s="164"/>
      <c r="M804" s="164"/>
      <c r="N804" s="164"/>
      <c r="O804" s="164"/>
      <c r="P804" s="164"/>
      <c r="Q804" s="158"/>
      <c r="R804" s="157"/>
      <c r="S804" s="158"/>
      <c r="T804" s="158"/>
      <c r="U804" s="158"/>
      <c r="V804" s="158" t="e">
        <v>#DIV/0!</v>
      </c>
    </row>
    <row r="805">
      <c r="A805" s="164"/>
      <c r="B805" s="164"/>
      <c r="C805" s="164"/>
      <c r="D805" s="164"/>
      <c r="E805" s="164"/>
      <c r="F805" s="164"/>
      <c r="G805" s="164"/>
      <c r="H805" s="164"/>
      <c r="I805" s="164"/>
      <c r="J805" s="164"/>
      <c r="K805" s="164"/>
      <c r="L805" s="164"/>
      <c r="M805" s="164"/>
      <c r="N805" s="164"/>
      <c r="O805" s="164"/>
      <c r="P805" s="164"/>
      <c r="Q805" s="158"/>
      <c r="R805" s="157"/>
      <c r="S805" s="158"/>
      <c r="T805" s="158"/>
      <c r="U805" s="158"/>
      <c r="V805" s="158" t="e">
        <v>#DIV/0!</v>
      </c>
    </row>
    <row r="806">
      <c r="A806" s="164"/>
      <c r="B806" s="164"/>
      <c r="C806" s="164"/>
      <c r="D806" s="164"/>
      <c r="E806" s="164"/>
      <c r="F806" s="164"/>
      <c r="G806" s="164"/>
      <c r="H806" s="164"/>
      <c r="I806" s="164"/>
      <c r="J806" s="164"/>
      <c r="K806" s="164"/>
      <c r="L806" s="164"/>
      <c r="M806" s="164"/>
      <c r="N806" s="164"/>
      <c r="O806" s="164"/>
      <c r="P806" s="164"/>
      <c r="Q806" s="158"/>
      <c r="R806" s="157"/>
      <c r="S806" s="158"/>
      <c r="T806" s="158"/>
      <c r="U806" s="158"/>
      <c r="V806" s="158" t="e">
        <v>#DIV/0!</v>
      </c>
    </row>
    <row r="807">
      <c r="A807" s="164"/>
      <c r="B807" s="164"/>
      <c r="C807" s="164"/>
      <c r="D807" s="164"/>
      <c r="E807" s="164"/>
      <c r="F807" s="164"/>
      <c r="G807" s="164"/>
      <c r="H807" s="164"/>
      <c r="I807" s="164"/>
      <c r="J807" s="164"/>
      <c r="K807" s="164"/>
      <c r="L807" s="164"/>
      <c r="M807" s="164"/>
      <c r="N807" s="164"/>
      <c r="O807" s="164"/>
      <c r="P807" s="164"/>
      <c r="Q807" s="158"/>
      <c r="R807" s="157"/>
      <c r="S807" s="158"/>
      <c r="T807" s="158"/>
      <c r="U807" s="158"/>
      <c r="V807" s="158" t="e">
        <v>#DIV/0!</v>
      </c>
    </row>
    <row r="808">
      <c r="A808" s="164"/>
      <c r="B808" s="164"/>
      <c r="C808" s="164"/>
      <c r="D808" s="164"/>
      <c r="E808" s="164"/>
      <c r="F808" s="164"/>
      <c r="G808" s="164"/>
      <c r="H808" s="164"/>
      <c r="I808" s="164"/>
      <c r="J808" s="164"/>
      <c r="K808" s="164"/>
      <c r="L808" s="164"/>
      <c r="M808" s="164"/>
      <c r="N808" s="164"/>
      <c r="O808" s="164"/>
      <c r="P808" s="164"/>
      <c r="Q808" s="158"/>
      <c r="R808" s="157"/>
      <c r="S808" s="158"/>
      <c r="T808" s="158"/>
      <c r="U808" s="158"/>
      <c r="V808" s="158" t="e">
        <v>#DIV/0!</v>
      </c>
    </row>
    <row r="809">
      <c r="A809" s="164"/>
      <c r="B809" s="164"/>
      <c r="C809" s="164"/>
      <c r="D809" s="164"/>
      <c r="E809" s="164"/>
      <c r="F809" s="164"/>
      <c r="G809" s="164"/>
      <c r="H809" s="164"/>
      <c r="I809" s="164"/>
      <c r="J809" s="164"/>
      <c r="K809" s="164"/>
      <c r="L809" s="164"/>
      <c r="M809" s="164"/>
      <c r="N809" s="164"/>
      <c r="O809" s="164"/>
      <c r="P809" s="164"/>
      <c r="Q809" s="158"/>
      <c r="R809" s="157"/>
      <c r="S809" s="158"/>
      <c r="T809" s="158"/>
      <c r="U809" s="158"/>
      <c r="V809" s="158" t="e">
        <v>#DIV/0!</v>
      </c>
    </row>
    <row r="810">
      <c r="A810" s="164"/>
      <c r="B810" s="164"/>
      <c r="C810" s="164"/>
      <c r="D810" s="164"/>
      <c r="E810" s="164"/>
      <c r="F810" s="164"/>
      <c r="G810" s="164"/>
      <c r="H810" s="164"/>
      <c r="I810" s="164"/>
      <c r="J810" s="164"/>
      <c r="K810" s="164"/>
      <c r="L810" s="164"/>
      <c r="M810" s="164"/>
      <c r="N810" s="164"/>
      <c r="O810" s="164"/>
      <c r="P810" s="164"/>
      <c r="Q810" s="158"/>
      <c r="R810" s="157"/>
      <c r="S810" s="158"/>
      <c r="T810" s="158"/>
      <c r="U810" s="158"/>
      <c r="V810" s="158" t="e">
        <v>#DIV/0!</v>
      </c>
    </row>
    <row r="811">
      <c r="A811" s="164"/>
      <c r="B811" s="164"/>
      <c r="C811" s="164"/>
      <c r="D811" s="164"/>
      <c r="E811" s="164"/>
      <c r="F811" s="164"/>
      <c r="G811" s="164"/>
      <c r="H811" s="164"/>
      <c r="I811" s="164"/>
      <c r="J811" s="164"/>
      <c r="K811" s="164"/>
      <c r="L811" s="164"/>
      <c r="M811" s="164"/>
      <c r="N811" s="164"/>
      <c r="O811" s="164"/>
      <c r="P811" s="164"/>
      <c r="Q811" s="158"/>
      <c r="R811" s="157"/>
      <c r="S811" s="158"/>
      <c r="T811" s="158"/>
      <c r="U811" s="158"/>
      <c r="V811" s="158" t="e">
        <v>#DIV/0!</v>
      </c>
    </row>
    <row r="812">
      <c r="A812" s="164"/>
      <c r="B812" s="164"/>
      <c r="C812" s="164"/>
      <c r="D812" s="164"/>
      <c r="E812" s="164"/>
      <c r="F812" s="164"/>
      <c r="G812" s="164"/>
      <c r="H812" s="164"/>
      <c r="I812" s="164"/>
      <c r="J812" s="164"/>
      <c r="K812" s="164"/>
      <c r="L812" s="164"/>
      <c r="M812" s="164"/>
      <c r="N812" s="164"/>
      <c r="O812" s="164"/>
      <c r="P812" s="164"/>
      <c r="Q812" s="158"/>
      <c r="R812" s="157"/>
      <c r="S812" s="158"/>
      <c r="T812" s="158"/>
      <c r="U812" s="158"/>
      <c r="V812" s="158" t="e">
        <v>#DIV/0!</v>
      </c>
    </row>
    <row r="813">
      <c r="A813" s="164"/>
      <c r="B813" s="164"/>
      <c r="C813" s="164"/>
      <c r="D813" s="164"/>
      <c r="E813" s="164"/>
      <c r="F813" s="164"/>
      <c r="G813" s="164"/>
      <c r="H813" s="164"/>
      <c r="I813" s="164"/>
      <c r="J813" s="164"/>
      <c r="K813" s="164"/>
      <c r="L813" s="164"/>
      <c r="M813" s="164"/>
      <c r="N813" s="164"/>
      <c r="O813" s="164"/>
      <c r="P813" s="164"/>
      <c r="Q813" s="158"/>
      <c r="R813" s="157"/>
      <c r="S813" s="158"/>
      <c r="T813" s="158"/>
      <c r="U813" s="158"/>
      <c r="V813" s="158" t="e">
        <v>#DIV/0!</v>
      </c>
    </row>
    <row r="814">
      <c r="A814" s="164"/>
      <c r="B814" s="164"/>
      <c r="C814" s="164"/>
      <c r="D814" s="164"/>
      <c r="E814" s="164"/>
      <c r="F814" s="164"/>
      <c r="G814" s="164"/>
      <c r="H814" s="164"/>
      <c r="I814" s="164"/>
      <c r="J814" s="164"/>
      <c r="K814" s="164"/>
      <c r="L814" s="164"/>
      <c r="M814" s="164"/>
      <c r="N814" s="164"/>
      <c r="O814" s="164"/>
      <c r="P814" s="164"/>
      <c r="Q814" s="158"/>
      <c r="R814" s="157"/>
      <c r="S814" s="158"/>
      <c r="T814" s="158"/>
      <c r="U814" s="158"/>
      <c r="V814" s="158" t="e">
        <v>#DIV/0!</v>
      </c>
    </row>
    <row r="815">
      <c r="A815" s="164"/>
      <c r="B815" s="164"/>
      <c r="C815" s="164"/>
      <c r="D815" s="164"/>
      <c r="E815" s="164"/>
      <c r="F815" s="164"/>
      <c r="G815" s="164"/>
      <c r="H815" s="164"/>
      <c r="I815" s="164"/>
      <c r="J815" s="164"/>
      <c r="K815" s="164"/>
      <c r="L815" s="164"/>
      <c r="M815" s="164"/>
      <c r="N815" s="164"/>
      <c r="O815" s="164"/>
      <c r="P815" s="164"/>
      <c r="Q815" s="158"/>
      <c r="R815" s="157"/>
      <c r="S815" s="158"/>
      <c r="T815" s="158"/>
      <c r="U815" s="158"/>
      <c r="V815" s="158" t="e">
        <v>#DIV/0!</v>
      </c>
    </row>
    <row r="816">
      <c r="A816" s="164"/>
      <c r="B816" s="164"/>
      <c r="C816" s="164"/>
      <c r="D816" s="164"/>
      <c r="E816" s="164"/>
      <c r="F816" s="164"/>
      <c r="G816" s="164"/>
      <c r="H816" s="164"/>
      <c r="I816" s="164"/>
      <c r="J816" s="164"/>
      <c r="K816" s="164"/>
      <c r="L816" s="164"/>
      <c r="M816" s="164"/>
      <c r="N816" s="164"/>
      <c r="O816" s="164"/>
      <c r="P816" s="164"/>
      <c r="Q816" s="158"/>
      <c r="R816" s="157"/>
      <c r="S816" s="158"/>
      <c r="T816" s="158"/>
      <c r="U816" s="158"/>
      <c r="V816" s="158" t="e">
        <v>#DIV/0!</v>
      </c>
    </row>
    <row r="817">
      <c r="A817" s="164"/>
      <c r="B817" s="164"/>
      <c r="C817" s="164"/>
      <c r="D817" s="164"/>
      <c r="E817" s="164"/>
      <c r="F817" s="164"/>
      <c r="G817" s="164"/>
      <c r="H817" s="164"/>
      <c r="I817" s="164"/>
      <c r="J817" s="164"/>
      <c r="K817" s="164"/>
      <c r="L817" s="164"/>
      <c r="M817" s="164"/>
      <c r="N817" s="164"/>
      <c r="O817" s="164"/>
      <c r="P817" s="164"/>
      <c r="Q817" s="158"/>
      <c r="R817" s="157"/>
      <c r="S817" s="158"/>
      <c r="T817" s="158"/>
      <c r="U817" s="158"/>
      <c r="V817" s="158" t="e">
        <v>#DIV/0!</v>
      </c>
    </row>
    <row r="818">
      <c r="A818" s="164"/>
      <c r="B818" s="164"/>
      <c r="C818" s="164"/>
      <c r="D818" s="164"/>
      <c r="E818" s="164"/>
      <c r="F818" s="164"/>
      <c r="G818" s="164"/>
      <c r="H818" s="164"/>
      <c r="I818" s="164"/>
      <c r="J818" s="164"/>
      <c r="K818" s="164"/>
      <c r="L818" s="164"/>
      <c r="M818" s="164"/>
      <c r="N818" s="164"/>
      <c r="O818" s="164"/>
      <c r="P818" s="164"/>
      <c r="Q818" s="158"/>
      <c r="R818" s="157"/>
      <c r="S818" s="158"/>
      <c r="T818" s="158"/>
      <c r="U818" s="158"/>
      <c r="V818" s="158" t="e">
        <v>#DIV/0!</v>
      </c>
    </row>
    <row r="819">
      <c r="A819" s="164"/>
      <c r="B819" s="164"/>
      <c r="C819" s="164"/>
      <c r="D819" s="164"/>
      <c r="E819" s="164"/>
      <c r="F819" s="164"/>
      <c r="G819" s="164"/>
      <c r="H819" s="164"/>
      <c r="I819" s="164"/>
      <c r="J819" s="164"/>
      <c r="K819" s="164"/>
      <c r="L819" s="164"/>
      <c r="M819" s="164"/>
      <c r="N819" s="164"/>
      <c r="O819" s="164"/>
      <c r="P819" s="164"/>
      <c r="Q819" s="158"/>
      <c r="R819" s="157"/>
      <c r="S819" s="158"/>
      <c r="T819" s="158"/>
      <c r="U819" s="158"/>
      <c r="V819" s="158" t="e">
        <v>#DIV/0!</v>
      </c>
    </row>
    <row r="820">
      <c r="A820" s="164"/>
      <c r="B820" s="164"/>
      <c r="C820" s="164"/>
      <c r="D820" s="164"/>
      <c r="E820" s="164"/>
      <c r="F820" s="164"/>
      <c r="G820" s="164"/>
      <c r="H820" s="164"/>
      <c r="I820" s="164"/>
      <c r="J820" s="164"/>
      <c r="K820" s="164"/>
      <c r="L820" s="164"/>
      <c r="M820" s="164"/>
      <c r="N820" s="164"/>
      <c r="O820" s="164"/>
      <c r="P820" s="164"/>
      <c r="Q820" s="158"/>
      <c r="R820" s="157"/>
      <c r="S820" s="158"/>
      <c r="T820" s="158"/>
      <c r="U820" s="158"/>
      <c r="V820" s="158" t="e">
        <v>#DIV/0!</v>
      </c>
    </row>
    <row r="821">
      <c r="A821" s="164"/>
      <c r="B821" s="164"/>
      <c r="C821" s="164"/>
      <c r="D821" s="164"/>
      <c r="E821" s="164"/>
      <c r="F821" s="164"/>
      <c r="G821" s="164"/>
      <c r="H821" s="164"/>
      <c r="I821" s="164"/>
      <c r="J821" s="164"/>
      <c r="K821" s="164"/>
      <c r="L821" s="164"/>
      <c r="M821" s="164"/>
      <c r="N821" s="164"/>
      <c r="O821" s="164"/>
      <c r="P821" s="164"/>
      <c r="Q821" s="158"/>
      <c r="R821" s="157"/>
      <c r="S821" s="158"/>
      <c r="T821" s="158"/>
      <c r="U821" s="158"/>
      <c r="V821" s="158" t="e">
        <v>#DIV/0!</v>
      </c>
    </row>
    <row r="822">
      <c r="A822" s="164"/>
      <c r="B822" s="164"/>
      <c r="C822" s="164"/>
      <c r="D822" s="164"/>
      <c r="E822" s="164"/>
      <c r="F822" s="164"/>
      <c r="G822" s="164"/>
      <c r="H822" s="164"/>
      <c r="I822" s="164"/>
      <c r="J822" s="164"/>
      <c r="K822" s="164"/>
      <c r="L822" s="164"/>
      <c r="M822" s="164"/>
      <c r="N822" s="164"/>
      <c r="O822" s="164"/>
      <c r="P822" s="164"/>
      <c r="Q822" s="158"/>
      <c r="R822" s="157"/>
      <c r="S822" s="158"/>
      <c r="T822" s="158"/>
      <c r="U822" s="158"/>
      <c r="V822" s="158" t="e">
        <v>#DIV/0!</v>
      </c>
    </row>
    <row r="823">
      <c r="A823" s="164"/>
      <c r="B823" s="164"/>
      <c r="C823" s="164"/>
      <c r="D823" s="164"/>
      <c r="E823" s="164"/>
      <c r="F823" s="164"/>
      <c r="G823" s="164"/>
      <c r="H823" s="164"/>
      <c r="I823" s="164"/>
      <c r="J823" s="164"/>
      <c r="K823" s="164"/>
      <c r="L823" s="164"/>
      <c r="M823" s="164"/>
      <c r="N823" s="164"/>
      <c r="O823" s="164"/>
      <c r="P823" s="164"/>
      <c r="Q823" s="158"/>
      <c r="R823" s="157"/>
      <c r="S823" s="158"/>
      <c r="T823" s="158"/>
      <c r="U823" s="158"/>
      <c r="V823" s="158" t="e">
        <v>#DIV/0!</v>
      </c>
    </row>
    <row r="824">
      <c r="A824" s="164"/>
      <c r="B824" s="164"/>
      <c r="C824" s="164"/>
      <c r="D824" s="164"/>
      <c r="E824" s="164"/>
      <c r="F824" s="164"/>
      <c r="G824" s="164"/>
      <c r="H824" s="164"/>
      <c r="I824" s="164"/>
      <c r="J824" s="164"/>
      <c r="K824" s="164"/>
      <c r="L824" s="164"/>
      <c r="M824" s="164"/>
      <c r="N824" s="164"/>
      <c r="O824" s="164"/>
      <c r="P824" s="164"/>
      <c r="Q824" s="158"/>
      <c r="R824" s="157"/>
      <c r="S824" s="158"/>
      <c r="T824" s="158"/>
      <c r="U824" s="158"/>
      <c r="V824" s="158" t="e">
        <v>#DIV/0!</v>
      </c>
    </row>
    <row r="825">
      <c r="A825" s="164"/>
      <c r="B825" s="164"/>
      <c r="C825" s="164"/>
      <c r="D825" s="164"/>
      <c r="E825" s="164"/>
      <c r="F825" s="164"/>
      <c r="G825" s="164"/>
      <c r="H825" s="164"/>
      <c r="I825" s="164"/>
      <c r="J825" s="164"/>
      <c r="K825" s="164"/>
      <c r="L825" s="164"/>
      <c r="M825" s="164"/>
      <c r="N825" s="164"/>
      <c r="O825" s="164"/>
      <c r="P825" s="164"/>
      <c r="Q825" s="158"/>
      <c r="R825" s="157"/>
      <c r="S825" s="158"/>
      <c r="T825" s="158"/>
      <c r="U825" s="158"/>
      <c r="V825" s="158" t="e">
        <v>#DIV/0!</v>
      </c>
    </row>
    <row r="826">
      <c r="A826" s="164"/>
      <c r="B826" s="164"/>
      <c r="C826" s="164"/>
      <c r="D826" s="164"/>
      <c r="E826" s="164"/>
      <c r="F826" s="164"/>
      <c r="G826" s="164"/>
      <c r="H826" s="164"/>
      <c r="I826" s="164"/>
      <c r="J826" s="164"/>
      <c r="K826" s="164"/>
      <c r="L826" s="164"/>
      <c r="M826" s="164"/>
      <c r="N826" s="164"/>
      <c r="O826" s="164"/>
      <c r="P826" s="164"/>
      <c r="Q826" s="158"/>
      <c r="R826" s="157"/>
      <c r="S826" s="158"/>
      <c r="T826" s="158"/>
      <c r="U826" s="158"/>
      <c r="V826" s="158" t="e">
        <v>#DIV/0!</v>
      </c>
    </row>
    <row r="827">
      <c r="A827" s="164"/>
      <c r="B827" s="164"/>
      <c r="C827" s="164"/>
      <c r="D827" s="164"/>
      <c r="E827" s="164"/>
      <c r="F827" s="164"/>
      <c r="G827" s="164"/>
      <c r="H827" s="164"/>
      <c r="I827" s="164"/>
      <c r="J827" s="164"/>
      <c r="K827" s="164"/>
      <c r="L827" s="164"/>
      <c r="M827" s="164"/>
      <c r="N827" s="164"/>
      <c r="O827" s="164"/>
      <c r="P827" s="164"/>
      <c r="Q827" s="158"/>
      <c r="R827" s="157"/>
      <c r="S827" s="158"/>
      <c r="T827" s="158"/>
      <c r="U827" s="158"/>
      <c r="V827" s="158" t="e">
        <v>#DIV/0!</v>
      </c>
    </row>
    <row r="828">
      <c r="A828" s="164"/>
      <c r="B828" s="164"/>
      <c r="C828" s="164"/>
      <c r="D828" s="164"/>
      <c r="E828" s="164"/>
      <c r="F828" s="164"/>
      <c r="G828" s="164"/>
      <c r="H828" s="164"/>
      <c r="I828" s="164"/>
      <c r="J828" s="164"/>
      <c r="K828" s="164"/>
      <c r="L828" s="164"/>
      <c r="M828" s="164"/>
      <c r="N828" s="164"/>
      <c r="O828" s="164"/>
      <c r="P828" s="164"/>
      <c r="Q828" s="158"/>
      <c r="R828" s="157"/>
      <c r="S828" s="158"/>
      <c r="T828" s="158"/>
      <c r="U828" s="158"/>
      <c r="V828" s="158" t="e">
        <v>#DIV/0!</v>
      </c>
    </row>
    <row r="829">
      <c r="A829" s="164"/>
      <c r="B829" s="164"/>
      <c r="C829" s="164"/>
      <c r="D829" s="164"/>
      <c r="E829" s="164"/>
      <c r="F829" s="164"/>
      <c r="G829" s="164"/>
      <c r="H829" s="164"/>
      <c r="I829" s="164"/>
      <c r="J829" s="164"/>
      <c r="K829" s="164"/>
      <c r="L829" s="164"/>
      <c r="M829" s="164"/>
      <c r="N829" s="164"/>
      <c r="O829" s="164"/>
      <c r="P829" s="164"/>
      <c r="Q829" s="158"/>
      <c r="R829" s="157"/>
      <c r="S829" s="158"/>
      <c r="T829" s="158"/>
      <c r="U829" s="158"/>
      <c r="V829" s="158" t="e">
        <v>#DIV/0!</v>
      </c>
    </row>
    <row r="830">
      <c r="A830" s="164"/>
      <c r="B830" s="164"/>
      <c r="C830" s="164"/>
      <c r="D830" s="164"/>
      <c r="E830" s="164"/>
      <c r="F830" s="164"/>
      <c r="G830" s="164"/>
      <c r="H830" s="164"/>
      <c r="I830" s="164"/>
      <c r="J830" s="164"/>
      <c r="K830" s="164"/>
      <c r="L830" s="164"/>
      <c r="M830" s="164"/>
      <c r="N830" s="164"/>
      <c r="O830" s="164"/>
      <c r="P830" s="164"/>
      <c r="Q830" s="158"/>
      <c r="R830" s="157"/>
      <c r="S830" s="158"/>
      <c r="T830" s="158"/>
      <c r="U830" s="158"/>
      <c r="V830" s="158" t="e">
        <v>#DIV/0!</v>
      </c>
    </row>
    <row r="831">
      <c r="A831" s="164"/>
      <c r="B831" s="164"/>
      <c r="C831" s="164"/>
      <c r="D831" s="164"/>
      <c r="E831" s="164"/>
      <c r="F831" s="164"/>
      <c r="G831" s="164"/>
      <c r="H831" s="164"/>
      <c r="I831" s="164"/>
      <c r="J831" s="164"/>
      <c r="K831" s="164"/>
      <c r="L831" s="164"/>
      <c r="M831" s="164"/>
      <c r="N831" s="164"/>
      <c r="O831" s="164"/>
      <c r="P831" s="164"/>
      <c r="Q831" s="158"/>
      <c r="R831" s="157"/>
      <c r="S831" s="158"/>
      <c r="T831" s="158"/>
      <c r="U831" s="158"/>
      <c r="V831" s="158" t="e">
        <v>#DIV/0!</v>
      </c>
    </row>
    <row r="832">
      <c r="A832" s="164"/>
      <c r="B832" s="164"/>
      <c r="C832" s="164"/>
      <c r="D832" s="164"/>
      <c r="E832" s="164"/>
      <c r="F832" s="164"/>
      <c r="G832" s="164"/>
      <c r="H832" s="164"/>
      <c r="I832" s="164"/>
      <c r="J832" s="164"/>
      <c r="K832" s="164"/>
      <c r="L832" s="164"/>
      <c r="M832" s="164"/>
      <c r="N832" s="164"/>
      <c r="O832" s="164"/>
      <c r="P832" s="164"/>
      <c r="Q832" s="158"/>
      <c r="R832" s="157"/>
      <c r="S832" s="158"/>
      <c r="T832" s="158"/>
      <c r="U832" s="158"/>
      <c r="V832" s="158" t="e">
        <v>#DIV/0!</v>
      </c>
    </row>
    <row r="833">
      <c r="A833" s="164"/>
      <c r="B833" s="164"/>
      <c r="C833" s="164"/>
      <c r="D833" s="164"/>
      <c r="E833" s="164"/>
      <c r="F833" s="164"/>
      <c r="G833" s="164"/>
      <c r="H833" s="164"/>
      <c r="I833" s="164"/>
      <c r="J833" s="164"/>
      <c r="K833" s="164"/>
      <c r="L833" s="164"/>
      <c r="M833" s="164"/>
      <c r="N833" s="164"/>
      <c r="O833" s="164"/>
      <c r="P833" s="164"/>
      <c r="Q833" s="158"/>
      <c r="R833" s="157"/>
      <c r="S833" s="158"/>
      <c r="T833" s="158"/>
      <c r="U833" s="158"/>
      <c r="V833" s="158" t="e">
        <v>#DIV/0!</v>
      </c>
    </row>
    <row r="834">
      <c r="A834" s="164"/>
      <c r="B834" s="164"/>
      <c r="C834" s="164"/>
      <c r="D834" s="164"/>
      <c r="E834" s="164"/>
      <c r="F834" s="164"/>
      <c r="G834" s="164"/>
      <c r="H834" s="164"/>
      <c r="I834" s="164"/>
      <c r="J834" s="164"/>
      <c r="K834" s="164"/>
      <c r="L834" s="164"/>
      <c r="M834" s="164"/>
      <c r="N834" s="164"/>
      <c r="O834" s="164"/>
      <c r="P834" s="164"/>
      <c r="Q834" s="158"/>
      <c r="R834" s="157"/>
      <c r="S834" s="158"/>
      <c r="T834" s="158"/>
      <c r="U834" s="158"/>
      <c r="V834" s="158" t="e">
        <v>#DIV/0!</v>
      </c>
    </row>
    <row r="835">
      <c r="A835" s="164"/>
      <c r="B835" s="164"/>
      <c r="C835" s="164"/>
      <c r="D835" s="164"/>
      <c r="E835" s="164"/>
      <c r="F835" s="164"/>
      <c r="G835" s="164"/>
      <c r="H835" s="164"/>
      <c r="I835" s="164"/>
      <c r="J835" s="164"/>
      <c r="K835" s="164"/>
      <c r="L835" s="164"/>
      <c r="M835" s="164"/>
      <c r="N835" s="164"/>
      <c r="O835" s="164"/>
      <c r="P835" s="164"/>
      <c r="Q835" s="158"/>
      <c r="R835" s="157"/>
      <c r="S835" s="158"/>
      <c r="T835" s="158"/>
      <c r="U835" s="158"/>
      <c r="V835" s="158" t="e">
        <v>#DIV/0!</v>
      </c>
    </row>
    <row r="836">
      <c r="A836" s="164"/>
      <c r="B836" s="164"/>
      <c r="C836" s="164"/>
      <c r="D836" s="164"/>
      <c r="E836" s="164"/>
      <c r="F836" s="164"/>
      <c r="G836" s="164"/>
      <c r="H836" s="164"/>
      <c r="I836" s="164"/>
      <c r="J836" s="164"/>
      <c r="K836" s="164"/>
      <c r="L836" s="164"/>
      <c r="M836" s="164"/>
      <c r="N836" s="164"/>
      <c r="O836" s="164"/>
      <c r="P836" s="164"/>
      <c r="Q836" s="158"/>
      <c r="R836" s="157"/>
      <c r="S836" s="158"/>
      <c r="T836" s="158"/>
      <c r="U836" s="158"/>
      <c r="V836" s="158" t="e">
        <v>#DIV/0!</v>
      </c>
    </row>
    <row r="837">
      <c r="A837" s="164"/>
      <c r="B837" s="164"/>
      <c r="C837" s="164"/>
      <c r="D837" s="164"/>
      <c r="E837" s="164"/>
      <c r="F837" s="164"/>
      <c r="G837" s="164"/>
      <c r="H837" s="164"/>
      <c r="I837" s="164"/>
      <c r="J837" s="164"/>
      <c r="K837" s="164"/>
      <c r="L837" s="164"/>
      <c r="M837" s="164"/>
      <c r="N837" s="164"/>
      <c r="O837" s="164"/>
      <c r="P837" s="164"/>
      <c r="Q837" s="158"/>
      <c r="R837" s="157"/>
      <c r="S837" s="158"/>
      <c r="T837" s="158"/>
      <c r="U837" s="158"/>
      <c r="V837" s="158" t="e">
        <v>#DIV/0!</v>
      </c>
    </row>
    <row r="838">
      <c r="A838" s="164"/>
      <c r="B838" s="164"/>
      <c r="C838" s="164"/>
      <c r="D838" s="164"/>
      <c r="E838" s="164"/>
      <c r="F838" s="164"/>
      <c r="G838" s="164"/>
      <c r="H838" s="164"/>
      <c r="I838" s="164"/>
      <c r="J838" s="164"/>
      <c r="K838" s="164"/>
      <c r="L838" s="164"/>
      <c r="M838" s="164"/>
      <c r="N838" s="164"/>
      <c r="O838" s="164"/>
      <c r="P838" s="164"/>
      <c r="Q838" s="158"/>
      <c r="R838" s="157"/>
      <c r="S838" s="158"/>
      <c r="T838" s="158"/>
      <c r="U838" s="158"/>
      <c r="V838" s="158" t="e">
        <v>#DIV/0!</v>
      </c>
    </row>
    <row r="839">
      <c r="A839" s="164"/>
      <c r="B839" s="164"/>
      <c r="C839" s="164"/>
      <c r="D839" s="164"/>
      <c r="E839" s="164"/>
      <c r="F839" s="164"/>
      <c r="G839" s="164"/>
      <c r="H839" s="164"/>
      <c r="I839" s="164"/>
      <c r="J839" s="164"/>
      <c r="K839" s="164"/>
      <c r="L839" s="164"/>
      <c r="M839" s="164"/>
      <c r="N839" s="164"/>
      <c r="O839" s="164"/>
      <c r="P839" s="164"/>
      <c r="Q839" s="158"/>
      <c r="R839" s="157"/>
      <c r="S839" s="158"/>
      <c r="T839" s="158"/>
      <c r="U839" s="158"/>
      <c r="V839" s="158" t="e">
        <v>#DIV/0!</v>
      </c>
    </row>
    <row r="840">
      <c r="A840" s="164"/>
      <c r="B840" s="164"/>
      <c r="C840" s="164"/>
      <c r="D840" s="164"/>
      <c r="E840" s="164"/>
      <c r="F840" s="164"/>
      <c r="G840" s="164"/>
      <c r="H840" s="164"/>
      <c r="I840" s="164"/>
      <c r="J840" s="164"/>
      <c r="K840" s="164"/>
      <c r="L840" s="164"/>
      <c r="M840" s="164"/>
      <c r="N840" s="164"/>
      <c r="O840" s="164"/>
      <c r="P840" s="164"/>
      <c r="Q840" s="158"/>
      <c r="R840" s="157"/>
      <c r="S840" s="158"/>
      <c r="T840" s="158"/>
      <c r="U840" s="158"/>
      <c r="V840" s="158" t="e">
        <v>#DIV/0!</v>
      </c>
    </row>
    <row r="841">
      <c r="A841" s="164"/>
      <c r="B841" s="164"/>
      <c r="C841" s="164"/>
      <c r="D841" s="164"/>
      <c r="E841" s="164"/>
      <c r="F841" s="164"/>
      <c r="G841" s="164"/>
      <c r="H841" s="164"/>
      <c r="I841" s="164"/>
      <c r="J841" s="164"/>
      <c r="K841" s="164"/>
      <c r="L841" s="164"/>
      <c r="M841" s="164"/>
      <c r="N841" s="164"/>
      <c r="O841" s="164"/>
      <c r="P841" s="164"/>
      <c r="Q841" s="158"/>
      <c r="R841" s="157"/>
      <c r="S841" s="158"/>
      <c r="T841" s="158"/>
      <c r="U841" s="158"/>
      <c r="V841" s="158" t="e">
        <v>#DIV/0!</v>
      </c>
    </row>
    <row r="842">
      <c r="A842" s="164"/>
      <c r="B842" s="164"/>
      <c r="C842" s="164"/>
      <c r="D842" s="164"/>
      <c r="E842" s="164"/>
      <c r="F842" s="164"/>
      <c r="G842" s="164"/>
      <c r="H842" s="164"/>
      <c r="I842" s="164"/>
      <c r="J842" s="164"/>
      <c r="K842" s="164"/>
      <c r="L842" s="164"/>
      <c r="M842" s="164"/>
      <c r="N842" s="164"/>
      <c r="O842" s="164"/>
      <c r="P842" s="164"/>
      <c r="Q842" s="158"/>
      <c r="R842" s="157"/>
      <c r="S842" s="158"/>
      <c r="T842" s="158"/>
      <c r="U842" s="158"/>
      <c r="V842" s="158" t="e">
        <v>#DIV/0!</v>
      </c>
    </row>
    <row r="843">
      <c r="A843" s="164"/>
      <c r="B843" s="164"/>
      <c r="C843" s="164"/>
      <c r="D843" s="164"/>
      <c r="E843" s="164"/>
      <c r="F843" s="164"/>
      <c r="G843" s="164"/>
      <c r="H843" s="164"/>
      <c r="I843" s="164"/>
      <c r="J843" s="164"/>
      <c r="K843" s="164"/>
      <c r="L843" s="164"/>
      <c r="M843" s="164"/>
      <c r="N843" s="164"/>
      <c r="O843" s="164"/>
      <c r="P843" s="164"/>
      <c r="Q843" s="158"/>
      <c r="R843" s="157"/>
      <c r="S843" s="158"/>
      <c r="T843" s="158"/>
      <c r="U843" s="158"/>
      <c r="V843" s="158" t="e">
        <v>#DIV/0!</v>
      </c>
    </row>
    <row r="844">
      <c r="A844" s="164"/>
      <c r="B844" s="164"/>
      <c r="C844" s="164"/>
      <c r="D844" s="164"/>
      <c r="E844" s="164"/>
      <c r="F844" s="164"/>
      <c r="G844" s="164"/>
      <c r="H844" s="164"/>
      <c r="I844" s="164"/>
      <c r="J844" s="164"/>
      <c r="K844" s="164"/>
      <c r="L844" s="164"/>
      <c r="M844" s="164"/>
      <c r="N844" s="164"/>
      <c r="O844" s="164"/>
      <c r="P844" s="164"/>
      <c r="Q844" s="158"/>
      <c r="R844" s="157"/>
      <c r="S844" s="158"/>
      <c r="T844" s="158"/>
      <c r="U844" s="158"/>
      <c r="V844" s="158" t="e">
        <v>#DIV/0!</v>
      </c>
    </row>
    <row r="845">
      <c r="A845" s="164"/>
      <c r="B845" s="164"/>
      <c r="C845" s="164"/>
      <c r="D845" s="164"/>
      <c r="E845" s="164"/>
      <c r="F845" s="164"/>
      <c r="G845" s="164"/>
      <c r="H845" s="164"/>
      <c r="I845" s="164"/>
      <c r="J845" s="164"/>
      <c r="K845" s="164"/>
      <c r="L845" s="164"/>
      <c r="M845" s="164"/>
      <c r="N845" s="164"/>
      <c r="O845" s="164"/>
      <c r="P845" s="164"/>
      <c r="Q845" s="158"/>
      <c r="R845" s="157"/>
      <c r="S845" s="158"/>
      <c r="T845" s="158"/>
      <c r="U845" s="158"/>
      <c r="V845" s="158" t="e">
        <v>#DIV/0!</v>
      </c>
    </row>
    <row r="846">
      <c r="A846" s="164"/>
      <c r="B846" s="164"/>
      <c r="C846" s="164"/>
      <c r="D846" s="164"/>
      <c r="E846" s="164"/>
      <c r="F846" s="164"/>
      <c r="G846" s="164"/>
      <c r="H846" s="164"/>
      <c r="I846" s="164"/>
      <c r="J846" s="164"/>
      <c r="K846" s="164"/>
      <c r="L846" s="164"/>
      <c r="M846" s="164"/>
      <c r="N846" s="164"/>
      <c r="O846" s="164"/>
      <c r="P846" s="164"/>
      <c r="Q846" s="158"/>
      <c r="R846" s="157"/>
      <c r="S846" s="158"/>
      <c r="T846" s="158"/>
      <c r="U846" s="158"/>
      <c r="V846" s="158" t="e">
        <v>#DIV/0!</v>
      </c>
    </row>
    <row r="847">
      <c r="A847" s="164"/>
      <c r="B847" s="164"/>
      <c r="C847" s="164"/>
      <c r="D847" s="164"/>
      <c r="E847" s="164"/>
      <c r="F847" s="164"/>
      <c r="G847" s="164"/>
      <c r="H847" s="164"/>
      <c r="I847" s="164"/>
      <c r="J847" s="164"/>
      <c r="K847" s="164"/>
      <c r="L847" s="164"/>
      <c r="M847" s="164"/>
      <c r="N847" s="164"/>
      <c r="O847" s="164"/>
      <c r="P847" s="164"/>
      <c r="Q847" s="158"/>
      <c r="R847" s="157"/>
      <c r="S847" s="158"/>
      <c r="T847" s="158"/>
      <c r="U847" s="158"/>
      <c r="V847" s="158" t="e">
        <v>#DIV/0!</v>
      </c>
    </row>
    <row r="848">
      <c r="A848" s="164"/>
      <c r="B848" s="164"/>
      <c r="C848" s="164"/>
      <c r="D848" s="164"/>
      <c r="E848" s="164"/>
      <c r="F848" s="164"/>
      <c r="G848" s="164"/>
      <c r="H848" s="164"/>
      <c r="I848" s="164"/>
      <c r="J848" s="164"/>
      <c r="K848" s="164"/>
      <c r="L848" s="164"/>
      <c r="M848" s="164"/>
      <c r="N848" s="164"/>
      <c r="O848" s="164"/>
      <c r="P848" s="164"/>
      <c r="Q848" s="158"/>
      <c r="R848" s="157"/>
      <c r="S848" s="158"/>
      <c r="T848" s="158"/>
      <c r="U848" s="158"/>
      <c r="V848" s="158" t="e">
        <v>#DIV/0!</v>
      </c>
    </row>
    <row r="849">
      <c r="A849" s="164"/>
      <c r="B849" s="164"/>
      <c r="C849" s="164"/>
      <c r="D849" s="164"/>
      <c r="E849" s="164"/>
      <c r="F849" s="164"/>
      <c r="G849" s="164"/>
      <c r="H849" s="164"/>
      <c r="I849" s="164"/>
      <c r="J849" s="164"/>
      <c r="K849" s="164"/>
      <c r="L849" s="164"/>
      <c r="M849" s="164"/>
      <c r="N849" s="164"/>
      <c r="O849" s="164"/>
      <c r="P849" s="164"/>
      <c r="Q849" s="158"/>
      <c r="R849" s="157"/>
      <c r="S849" s="158"/>
      <c r="T849" s="158"/>
      <c r="U849" s="158"/>
      <c r="V849" s="158" t="e">
        <v>#DIV/0!</v>
      </c>
    </row>
    <row r="850">
      <c r="A850" s="164"/>
      <c r="B850" s="164"/>
      <c r="C850" s="164"/>
      <c r="D850" s="164"/>
      <c r="E850" s="164"/>
      <c r="F850" s="164"/>
      <c r="G850" s="164"/>
      <c r="H850" s="164"/>
      <c r="I850" s="164"/>
      <c r="J850" s="164"/>
      <c r="K850" s="164"/>
      <c r="L850" s="164"/>
      <c r="M850" s="164"/>
      <c r="N850" s="164"/>
      <c r="O850" s="164"/>
      <c r="P850" s="164"/>
      <c r="Q850" s="158"/>
      <c r="R850" s="157"/>
      <c r="S850" s="158"/>
      <c r="T850" s="158"/>
      <c r="U850" s="158"/>
      <c r="V850" s="158" t="e">
        <v>#DIV/0!</v>
      </c>
    </row>
    <row r="851">
      <c r="A851" s="164"/>
      <c r="B851" s="164"/>
      <c r="C851" s="164"/>
      <c r="D851" s="164"/>
      <c r="E851" s="164"/>
      <c r="F851" s="164"/>
      <c r="G851" s="164"/>
      <c r="H851" s="164"/>
      <c r="I851" s="164"/>
      <c r="J851" s="164"/>
      <c r="K851" s="164"/>
      <c r="L851" s="164"/>
      <c r="M851" s="164"/>
      <c r="N851" s="164"/>
      <c r="O851" s="164"/>
      <c r="P851" s="164"/>
      <c r="Q851" s="158"/>
      <c r="R851" s="157"/>
      <c r="S851" s="158"/>
      <c r="T851" s="158"/>
      <c r="U851" s="158"/>
      <c r="V851" s="158" t="e">
        <v>#DIV/0!</v>
      </c>
    </row>
    <row r="852">
      <c r="A852" s="164"/>
      <c r="B852" s="164"/>
      <c r="C852" s="164"/>
      <c r="D852" s="164"/>
      <c r="E852" s="164"/>
      <c r="F852" s="164"/>
      <c r="G852" s="164"/>
      <c r="H852" s="164"/>
      <c r="I852" s="164"/>
      <c r="J852" s="164"/>
      <c r="K852" s="164"/>
      <c r="L852" s="164"/>
      <c r="M852" s="164"/>
      <c r="N852" s="164"/>
      <c r="O852" s="164"/>
      <c r="P852" s="164"/>
      <c r="Q852" s="158"/>
      <c r="R852" s="157"/>
      <c r="S852" s="158"/>
      <c r="T852" s="158"/>
      <c r="U852" s="158"/>
      <c r="V852" s="158" t="e">
        <v>#DIV/0!</v>
      </c>
    </row>
    <row r="853">
      <c r="A853" s="164"/>
      <c r="B853" s="164"/>
      <c r="C853" s="164"/>
      <c r="D853" s="164"/>
      <c r="E853" s="164"/>
      <c r="F853" s="164"/>
      <c r="G853" s="164"/>
      <c r="H853" s="164"/>
      <c r="I853" s="164"/>
      <c r="J853" s="164"/>
      <c r="K853" s="164"/>
      <c r="L853" s="164"/>
      <c r="M853" s="164"/>
      <c r="N853" s="164"/>
      <c r="O853" s="164"/>
      <c r="P853" s="164"/>
      <c r="Q853" s="158"/>
      <c r="R853" s="157"/>
      <c r="S853" s="158"/>
      <c r="T853" s="158"/>
      <c r="U853" s="158"/>
      <c r="V853" s="158" t="e">
        <v>#DIV/0!</v>
      </c>
    </row>
    <row r="854">
      <c r="A854" s="164"/>
      <c r="B854" s="164"/>
      <c r="C854" s="164"/>
      <c r="D854" s="164"/>
      <c r="E854" s="164"/>
      <c r="F854" s="164"/>
      <c r="G854" s="164"/>
      <c r="H854" s="164"/>
      <c r="I854" s="164"/>
      <c r="J854" s="164"/>
      <c r="K854" s="164"/>
      <c r="L854" s="164"/>
      <c r="M854" s="164"/>
      <c r="N854" s="164"/>
      <c r="O854" s="164"/>
      <c r="P854" s="164"/>
      <c r="Q854" s="158"/>
      <c r="R854" s="157"/>
      <c r="S854" s="158"/>
      <c r="T854" s="158"/>
      <c r="U854" s="158"/>
      <c r="V854" s="158" t="e">
        <v>#DIV/0!</v>
      </c>
    </row>
    <row r="855">
      <c r="A855" s="164"/>
      <c r="B855" s="164"/>
      <c r="C855" s="164"/>
      <c r="D855" s="164"/>
      <c r="E855" s="164"/>
      <c r="F855" s="164"/>
      <c r="G855" s="164"/>
      <c r="H855" s="164"/>
      <c r="I855" s="164"/>
      <c r="J855" s="164"/>
      <c r="K855" s="164"/>
      <c r="L855" s="164"/>
      <c r="M855" s="164"/>
      <c r="N855" s="164"/>
      <c r="O855" s="164"/>
      <c r="P855" s="164"/>
      <c r="Q855" s="158"/>
      <c r="R855" s="157"/>
      <c r="S855" s="158"/>
      <c r="T855" s="158"/>
      <c r="U855" s="158"/>
      <c r="V855" s="158" t="e">
        <v>#DIV/0!</v>
      </c>
    </row>
    <row r="856">
      <c r="A856" s="164"/>
      <c r="B856" s="164"/>
      <c r="C856" s="164"/>
      <c r="D856" s="164"/>
      <c r="E856" s="164"/>
      <c r="F856" s="164"/>
      <c r="G856" s="164"/>
      <c r="H856" s="164"/>
      <c r="I856" s="164"/>
      <c r="J856" s="164"/>
      <c r="K856" s="164"/>
      <c r="L856" s="164"/>
      <c r="M856" s="164"/>
      <c r="N856" s="164"/>
      <c r="O856" s="164"/>
      <c r="P856" s="164"/>
      <c r="Q856" s="158"/>
      <c r="R856" s="157"/>
      <c r="S856" s="158"/>
      <c r="T856" s="158"/>
      <c r="U856" s="158"/>
      <c r="V856" s="158" t="e">
        <v>#DIV/0!</v>
      </c>
    </row>
    <row r="857">
      <c r="A857" s="164"/>
      <c r="B857" s="164"/>
      <c r="C857" s="164"/>
      <c r="D857" s="164"/>
      <c r="E857" s="164"/>
      <c r="F857" s="164"/>
      <c r="G857" s="164"/>
      <c r="H857" s="164"/>
      <c r="I857" s="164"/>
      <c r="J857" s="164"/>
      <c r="K857" s="164"/>
      <c r="L857" s="164"/>
      <c r="M857" s="164"/>
      <c r="N857" s="164"/>
      <c r="O857" s="164"/>
      <c r="P857" s="164"/>
      <c r="Q857" s="158"/>
      <c r="R857" s="157"/>
      <c r="S857" s="158"/>
      <c r="T857" s="158"/>
      <c r="U857" s="158"/>
      <c r="V857" s="158" t="e">
        <v>#DIV/0!</v>
      </c>
    </row>
    <row r="858">
      <c r="A858" s="164"/>
      <c r="B858" s="164"/>
      <c r="C858" s="164"/>
      <c r="D858" s="164"/>
      <c r="E858" s="164"/>
      <c r="F858" s="164"/>
      <c r="G858" s="164"/>
      <c r="H858" s="164"/>
      <c r="I858" s="164"/>
      <c r="J858" s="164"/>
      <c r="K858" s="164"/>
      <c r="L858" s="164"/>
      <c r="M858" s="164"/>
      <c r="N858" s="164"/>
      <c r="O858" s="164"/>
      <c r="P858" s="164"/>
      <c r="Q858" s="158"/>
      <c r="R858" s="157"/>
      <c r="S858" s="158"/>
      <c r="T858" s="158"/>
      <c r="U858" s="158"/>
      <c r="V858" s="158" t="e">
        <v>#DIV/0!</v>
      </c>
    </row>
    <row r="859">
      <c r="A859" s="164"/>
      <c r="B859" s="164"/>
      <c r="C859" s="164"/>
      <c r="D859" s="164"/>
      <c r="E859" s="164"/>
      <c r="F859" s="164"/>
      <c r="G859" s="164"/>
      <c r="H859" s="164"/>
      <c r="I859" s="164"/>
      <c r="J859" s="164"/>
      <c r="K859" s="164"/>
      <c r="L859" s="164"/>
      <c r="M859" s="164"/>
      <c r="N859" s="164"/>
      <c r="O859" s="164"/>
      <c r="P859" s="164"/>
      <c r="Q859" s="158"/>
      <c r="R859" s="157"/>
      <c r="S859" s="158"/>
      <c r="T859" s="158"/>
      <c r="U859" s="158"/>
      <c r="V859" s="158" t="e">
        <v>#DIV/0!</v>
      </c>
    </row>
    <row r="860">
      <c r="A860" s="164"/>
      <c r="B860" s="164"/>
      <c r="C860" s="164"/>
      <c r="D860" s="164"/>
      <c r="E860" s="164"/>
      <c r="F860" s="164"/>
      <c r="G860" s="164"/>
      <c r="H860" s="164"/>
      <c r="I860" s="164"/>
      <c r="J860" s="164"/>
      <c r="K860" s="164"/>
      <c r="L860" s="164"/>
      <c r="M860" s="164"/>
      <c r="N860" s="164"/>
      <c r="O860" s="164"/>
      <c r="P860" s="164"/>
      <c r="Q860" s="158"/>
      <c r="R860" s="157"/>
      <c r="S860" s="158"/>
      <c r="T860" s="158"/>
      <c r="U860" s="158"/>
      <c r="V860" s="158" t="e">
        <v>#DIV/0!</v>
      </c>
    </row>
    <row r="861">
      <c r="A861" s="164"/>
      <c r="B861" s="164"/>
      <c r="C861" s="164"/>
      <c r="D861" s="164"/>
      <c r="E861" s="164"/>
      <c r="F861" s="164"/>
      <c r="G861" s="164"/>
      <c r="H861" s="164"/>
      <c r="I861" s="164"/>
      <c r="J861" s="164"/>
      <c r="K861" s="164"/>
      <c r="L861" s="164"/>
      <c r="M861" s="164"/>
      <c r="N861" s="164"/>
      <c r="O861" s="164"/>
      <c r="P861" s="164"/>
      <c r="Q861" s="158"/>
      <c r="R861" s="157"/>
      <c r="S861" s="158"/>
      <c r="T861" s="158"/>
      <c r="U861" s="158"/>
      <c r="V861" s="158" t="e">
        <v>#DIV/0!</v>
      </c>
    </row>
    <row r="862">
      <c r="A862" s="164"/>
      <c r="B862" s="164"/>
      <c r="C862" s="164"/>
      <c r="D862" s="164"/>
      <c r="E862" s="164"/>
      <c r="F862" s="164"/>
      <c r="G862" s="164"/>
      <c r="H862" s="164"/>
      <c r="I862" s="164"/>
      <c r="J862" s="164"/>
      <c r="K862" s="164"/>
      <c r="L862" s="164"/>
      <c r="M862" s="164"/>
      <c r="N862" s="164"/>
      <c r="O862" s="164"/>
      <c r="P862" s="164"/>
      <c r="Q862" s="158"/>
      <c r="R862" s="157"/>
      <c r="S862" s="158"/>
      <c r="T862" s="158"/>
      <c r="U862" s="158"/>
      <c r="V862" s="158" t="e">
        <v>#DIV/0!</v>
      </c>
    </row>
    <row r="863">
      <c r="A863" s="164"/>
      <c r="B863" s="164"/>
      <c r="C863" s="164"/>
      <c r="D863" s="164"/>
      <c r="E863" s="164"/>
      <c r="F863" s="164"/>
      <c r="G863" s="164"/>
      <c r="H863" s="164"/>
      <c r="I863" s="164"/>
      <c r="J863" s="164"/>
      <c r="K863" s="164"/>
      <c r="L863" s="164"/>
      <c r="M863" s="164"/>
      <c r="N863" s="164"/>
      <c r="O863" s="164"/>
      <c r="P863" s="164"/>
      <c r="Q863" s="158"/>
      <c r="R863" s="157"/>
      <c r="S863" s="158"/>
      <c r="T863" s="158"/>
      <c r="U863" s="158"/>
      <c r="V863" s="158" t="e">
        <v>#DIV/0!</v>
      </c>
    </row>
    <row r="864">
      <c r="A864" s="164"/>
      <c r="B864" s="164"/>
      <c r="C864" s="164"/>
      <c r="D864" s="164"/>
      <c r="E864" s="164"/>
      <c r="F864" s="164"/>
      <c r="G864" s="164"/>
      <c r="H864" s="164"/>
      <c r="I864" s="164"/>
      <c r="J864" s="164"/>
      <c r="K864" s="164"/>
      <c r="L864" s="164"/>
      <c r="M864" s="164"/>
      <c r="N864" s="164"/>
      <c r="O864" s="164"/>
      <c r="P864" s="164"/>
      <c r="Q864" s="158"/>
      <c r="R864" s="157"/>
      <c r="S864" s="158"/>
      <c r="T864" s="158"/>
      <c r="U864" s="158"/>
      <c r="V864" s="158" t="e">
        <v>#DIV/0!</v>
      </c>
    </row>
    <row r="865">
      <c r="A865" s="164"/>
      <c r="B865" s="164"/>
      <c r="C865" s="164"/>
      <c r="D865" s="164"/>
      <c r="E865" s="164"/>
      <c r="F865" s="164"/>
      <c r="G865" s="164"/>
      <c r="H865" s="164"/>
      <c r="I865" s="164"/>
      <c r="J865" s="164"/>
      <c r="K865" s="164"/>
      <c r="L865" s="164"/>
      <c r="M865" s="164"/>
      <c r="N865" s="164"/>
      <c r="O865" s="164"/>
      <c r="P865" s="164"/>
      <c r="Q865" s="158"/>
      <c r="R865" s="157"/>
      <c r="S865" s="158"/>
      <c r="T865" s="158"/>
      <c r="U865" s="158"/>
      <c r="V865" s="158" t="e">
        <v>#DIV/0!</v>
      </c>
    </row>
    <row r="866">
      <c r="A866" s="164"/>
      <c r="B866" s="164"/>
      <c r="C866" s="164"/>
      <c r="D866" s="164"/>
      <c r="E866" s="164"/>
      <c r="F866" s="164"/>
      <c r="G866" s="164"/>
      <c r="H866" s="164"/>
      <c r="I866" s="164"/>
      <c r="J866" s="164"/>
      <c r="K866" s="164"/>
      <c r="L866" s="164"/>
      <c r="M866" s="164"/>
      <c r="N866" s="164"/>
      <c r="O866" s="164"/>
      <c r="P866" s="164"/>
      <c r="Q866" s="158"/>
      <c r="R866" s="157"/>
      <c r="S866" s="158"/>
      <c r="T866" s="158"/>
      <c r="U866" s="158"/>
      <c r="V866" s="158" t="e">
        <v>#DIV/0!</v>
      </c>
    </row>
    <row r="867">
      <c r="A867" s="164"/>
      <c r="B867" s="164"/>
      <c r="C867" s="164"/>
      <c r="D867" s="164"/>
      <c r="E867" s="164"/>
      <c r="F867" s="164"/>
      <c r="G867" s="164"/>
      <c r="H867" s="164"/>
      <c r="I867" s="164"/>
      <c r="J867" s="164"/>
      <c r="K867" s="164"/>
      <c r="L867" s="164"/>
      <c r="M867" s="164"/>
      <c r="N867" s="164"/>
      <c r="O867" s="164"/>
      <c r="P867" s="164"/>
      <c r="Q867" s="158"/>
      <c r="R867" s="157"/>
      <c r="S867" s="158"/>
      <c r="T867" s="158"/>
      <c r="U867" s="158"/>
      <c r="V867" s="158" t="e">
        <v>#DIV/0!</v>
      </c>
    </row>
    <row r="868">
      <c r="A868" s="164"/>
      <c r="B868" s="164"/>
      <c r="C868" s="164"/>
      <c r="D868" s="164"/>
      <c r="E868" s="164"/>
      <c r="F868" s="164"/>
      <c r="G868" s="164"/>
      <c r="H868" s="164"/>
      <c r="I868" s="164"/>
      <c r="J868" s="164"/>
      <c r="K868" s="164"/>
      <c r="L868" s="164"/>
      <c r="M868" s="164"/>
      <c r="N868" s="164"/>
      <c r="O868" s="164"/>
      <c r="P868" s="164"/>
      <c r="Q868" s="158"/>
      <c r="R868" s="157"/>
      <c r="S868" s="158"/>
      <c r="T868" s="158"/>
      <c r="U868" s="158"/>
      <c r="V868" s="158" t="e">
        <v>#DIV/0!</v>
      </c>
    </row>
    <row r="869">
      <c r="A869" s="164"/>
      <c r="B869" s="164"/>
      <c r="C869" s="164"/>
      <c r="D869" s="164"/>
      <c r="E869" s="164"/>
      <c r="F869" s="164"/>
      <c r="G869" s="164"/>
      <c r="H869" s="164"/>
      <c r="I869" s="164"/>
      <c r="J869" s="164"/>
      <c r="K869" s="164"/>
      <c r="L869" s="164"/>
      <c r="M869" s="164"/>
      <c r="N869" s="164"/>
      <c r="O869" s="164"/>
      <c r="P869" s="164"/>
      <c r="Q869" s="158"/>
      <c r="R869" s="157"/>
      <c r="S869" s="158"/>
      <c r="T869" s="158"/>
      <c r="U869" s="158"/>
      <c r="V869" s="158" t="e">
        <v>#DIV/0!</v>
      </c>
    </row>
    <row r="870">
      <c r="A870" s="164"/>
      <c r="B870" s="164"/>
      <c r="C870" s="164"/>
      <c r="D870" s="164"/>
      <c r="E870" s="164"/>
      <c r="F870" s="164"/>
      <c r="G870" s="164"/>
      <c r="H870" s="164"/>
      <c r="I870" s="164"/>
      <c r="J870" s="164"/>
      <c r="K870" s="164"/>
      <c r="L870" s="164"/>
      <c r="M870" s="164"/>
      <c r="N870" s="164"/>
      <c r="O870" s="164"/>
      <c r="P870" s="164"/>
      <c r="Q870" s="158"/>
      <c r="R870" s="157"/>
      <c r="S870" s="158"/>
      <c r="T870" s="158"/>
      <c r="U870" s="158"/>
      <c r="V870" s="158" t="e">
        <v>#DIV/0!</v>
      </c>
    </row>
    <row r="871">
      <c r="A871" s="164"/>
      <c r="B871" s="164"/>
      <c r="C871" s="164"/>
      <c r="D871" s="164"/>
      <c r="E871" s="164"/>
      <c r="F871" s="164"/>
      <c r="G871" s="164"/>
      <c r="H871" s="164"/>
      <c r="I871" s="164"/>
      <c r="J871" s="164"/>
      <c r="K871" s="164"/>
      <c r="L871" s="164"/>
      <c r="M871" s="164"/>
      <c r="N871" s="164"/>
      <c r="O871" s="164"/>
      <c r="P871" s="164"/>
      <c r="Q871" s="158"/>
      <c r="R871" s="157"/>
      <c r="S871" s="158"/>
      <c r="T871" s="158"/>
      <c r="U871" s="158"/>
      <c r="V871" s="158" t="e">
        <v>#DIV/0!</v>
      </c>
    </row>
    <row r="872">
      <c r="A872" s="164"/>
      <c r="B872" s="164"/>
      <c r="C872" s="164"/>
      <c r="D872" s="164"/>
      <c r="E872" s="164"/>
      <c r="F872" s="164"/>
      <c r="G872" s="164"/>
      <c r="H872" s="164"/>
      <c r="I872" s="164"/>
      <c r="J872" s="164"/>
      <c r="K872" s="164"/>
      <c r="L872" s="164"/>
      <c r="M872" s="164"/>
      <c r="N872" s="164"/>
      <c r="O872" s="164"/>
      <c r="P872" s="164"/>
      <c r="Q872" s="158"/>
      <c r="R872" s="157"/>
      <c r="S872" s="158"/>
      <c r="T872" s="158"/>
      <c r="U872" s="158"/>
      <c r="V872" s="158" t="e">
        <v>#DIV/0!</v>
      </c>
    </row>
    <row r="873">
      <c r="A873" s="164"/>
      <c r="B873" s="164"/>
      <c r="C873" s="164"/>
      <c r="D873" s="164"/>
      <c r="E873" s="164"/>
      <c r="F873" s="164"/>
      <c r="G873" s="164"/>
      <c r="H873" s="164"/>
      <c r="I873" s="164"/>
      <c r="J873" s="164"/>
      <c r="K873" s="164"/>
      <c r="L873" s="164"/>
      <c r="M873" s="164"/>
      <c r="N873" s="164"/>
      <c r="O873" s="164"/>
      <c r="P873" s="164"/>
      <c r="Q873" s="158"/>
      <c r="R873" s="157"/>
      <c r="S873" s="158"/>
      <c r="T873" s="158"/>
      <c r="U873" s="158"/>
      <c r="V873" s="158" t="e">
        <v>#DIV/0!</v>
      </c>
    </row>
    <row r="874">
      <c r="A874" s="164"/>
      <c r="B874" s="164"/>
      <c r="C874" s="164"/>
      <c r="D874" s="164"/>
      <c r="E874" s="164"/>
      <c r="F874" s="164"/>
      <c r="G874" s="164"/>
      <c r="H874" s="164"/>
      <c r="I874" s="164"/>
      <c r="J874" s="164"/>
      <c r="K874" s="164"/>
      <c r="L874" s="164"/>
      <c r="M874" s="164"/>
      <c r="N874" s="164"/>
      <c r="O874" s="164"/>
      <c r="P874" s="164"/>
      <c r="Q874" s="158"/>
      <c r="R874" s="157"/>
      <c r="S874" s="158"/>
      <c r="T874" s="158"/>
      <c r="U874" s="158"/>
      <c r="V874" s="158" t="e">
        <v>#DIV/0!</v>
      </c>
    </row>
    <row r="875">
      <c r="A875" s="164"/>
      <c r="B875" s="164"/>
      <c r="C875" s="164"/>
      <c r="D875" s="164"/>
      <c r="E875" s="164"/>
      <c r="F875" s="164"/>
      <c r="G875" s="164"/>
      <c r="H875" s="164"/>
      <c r="I875" s="164"/>
      <c r="J875" s="164"/>
      <c r="K875" s="164"/>
      <c r="L875" s="164"/>
      <c r="M875" s="164"/>
      <c r="N875" s="164"/>
      <c r="O875" s="164"/>
      <c r="P875" s="164"/>
      <c r="Q875" s="158"/>
      <c r="R875" s="157"/>
      <c r="S875" s="158"/>
      <c r="T875" s="158"/>
      <c r="U875" s="158"/>
      <c r="V875" s="158" t="e">
        <v>#DIV/0!</v>
      </c>
    </row>
    <row r="876">
      <c r="A876" s="164"/>
      <c r="B876" s="164"/>
      <c r="C876" s="164"/>
      <c r="D876" s="164"/>
      <c r="E876" s="164"/>
      <c r="F876" s="164"/>
      <c r="G876" s="164"/>
      <c r="H876" s="164"/>
      <c r="I876" s="164"/>
      <c r="J876" s="164"/>
      <c r="K876" s="164"/>
      <c r="L876" s="164"/>
      <c r="M876" s="164"/>
      <c r="N876" s="164"/>
      <c r="O876" s="164"/>
      <c r="P876" s="164"/>
      <c r="Q876" s="158"/>
      <c r="R876" s="157"/>
      <c r="S876" s="158"/>
      <c r="T876" s="158"/>
      <c r="U876" s="158"/>
      <c r="V876" s="158" t="e">
        <v>#DIV/0!</v>
      </c>
    </row>
    <row r="877">
      <c r="A877" s="164"/>
      <c r="B877" s="164"/>
      <c r="C877" s="164"/>
      <c r="D877" s="164"/>
      <c r="E877" s="164"/>
      <c r="F877" s="164"/>
      <c r="G877" s="164"/>
      <c r="H877" s="164"/>
      <c r="I877" s="164"/>
      <c r="J877" s="164"/>
      <c r="K877" s="164"/>
      <c r="L877" s="164"/>
      <c r="M877" s="164"/>
      <c r="N877" s="164"/>
      <c r="O877" s="164"/>
      <c r="P877" s="164"/>
      <c r="Q877" s="158"/>
      <c r="R877" s="157"/>
      <c r="S877" s="158"/>
      <c r="T877" s="158"/>
      <c r="U877" s="158"/>
      <c r="V877" s="158" t="e">
        <v>#DIV/0!</v>
      </c>
    </row>
    <row r="878">
      <c r="A878" s="164"/>
      <c r="B878" s="164"/>
      <c r="C878" s="164"/>
      <c r="D878" s="164"/>
      <c r="E878" s="164"/>
      <c r="F878" s="164"/>
      <c r="G878" s="164"/>
      <c r="H878" s="164"/>
      <c r="I878" s="164"/>
      <c r="J878" s="164"/>
      <c r="K878" s="164"/>
      <c r="L878" s="164"/>
      <c r="M878" s="164"/>
      <c r="N878" s="164"/>
      <c r="O878" s="164"/>
      <c r="P878" s="164"/>
      <c r="Q878" s="158"/>
      <c r="R878" s="157"/>
      <c r="S878" s="158"/>
      <c r="T878" s="158"/>
      <c r="U878" s="158"/>
      <c r="V878" s="158" t="e">
        <v>#DIV/0!</v>
      </c>
    </row>
    <row r="879">
      <c r="A879" s="164"/>
      <c r="B879" s="164"/>
      <c r="C879" s="164"/>
      <c r="D879" s="164"/>
      <c r="E879" s="164"/>
      <c r="F879" s="164"/>
      <c r="G879" s="164"/>
      <c r="H879" s="164"/>
      <c r="I879" s="164"/>
      <c r="J879" s="164"/>
      <c r="K879" s="164"/>
      <c r="L879" s="164"/>
      <c r="M879" s="164"/>
      <c r="N879" s="164"/>
      <c r="O879" s="164"/>
      <c r="P879" s="164"/>
      <c r="Q879" s="158"/>
      <c r="R879" s="157"/>
      <c r="S879" s="158"/>
      <c r="T879" s="158"/>
      <c r="U879" s="158"/>
      <c r="V879" s="158" t="e">
        <v>#DIV/0!</v>
      </c>
    </row>
    <row r="880">
      <c r="A880" s="164"/>
      <c r="B880" s="164"/>
      <c r="C880" s="164"/>
      <c r="D880" s="164"/>
      <c r="E880" s="164"/>
      <c r="F880" s="164"/>
      <c r="G880" s="164"/>
      <c r="H880" s="164"/>
      <c r="I880" s="164"/>
      <c r="J880" s="164"/>
      <c r="K880" s="164"/>
      <c r="L880" s="164"/>
      <c r="M880" s="164"/>
      <c r="N880" s="164"/>
      <c r="O880" s="164"/>
      <c r="P880" s="164"/>
      <c r="Q880" s="158"/>
      <c r="R880" s="157"/>
      <c r="S880" s="158"/>
      <c r="T880" s="158"/>
      <c r="U880" s="158"/>
      <c r="V880" s="158" t="e">
        <v>#DIV/0!</v>
      </c>
    </row>
    <row r="881">
      <c r="A881" s="164"/>
      <c r="B881" s="164"/>
      <c r="C881" s="164"/>
      <c r="D881" s="164"/>
      <c r="E881" s="164"/>
      <c r="F881" s="164"/>
      <c r="G881" s="164"/>
      <c r="H881" s="164"/>
      <c r="I881" s="164"/>
      <c r="J881" s="164"/>
      <c r="K881" s="164"/>
      <c r="L881" s="164"/>
      <c r="M881" s="164"/>
      <c r="N881" s="164"/>
      <c r="O881" s="164"/>
      <c r="P881" s="164"/>
      <c r="Q881" s="158"/>
      <c r="R881" s="157"/>
      <c r="S881" s="158"/>
      <c r="T881" s="158"/>
      <c r="U881" s="158"/>
      <c r="V881" s="158" t="e">
        <v>#DIV/0!</v>
      </c>
    </row>
    <row r="882">
      <c r="A882" s="164"/>
      <c r="B882" s="164"/>
      <c r="C882" s="164"/>
      <c r="D882" s="164"/>
      <c r="E882" s="164"/>
      <c r="F882" s="164"/>
      <c r="G882" s="164"/>
      <c r="H882" s="164"/>
      <c r="I882" s="164"/>
      <c r="J882" s="164"/>
      <c r="K882" s="164"/>
      <c r="L882" s="164"/>
      <c r="M882" s="164"/>
      <c r="N882" s="164"/>
      <c r="O882" s="164"/>
      <c r="P882" s="164"/>
      <c r="Q882" s="158"/>
      <c r="R882" s="157"/>
      <c r="S882" s="158"/>
      <c r="T882" s="158"/>
      <c r="U882" s="158"/>
      <c r="V882" s="158" t="e">
        <v>#DIV/0!</v>
      </c>
    </row>
    <row r="883">
      <c r="A883" s="164"/>
      <c r="B883" s="164"/>
      <c r="C883" s="164"/>
      <c r="D883" s="164"/>
      <c r="E883" s="164"/>
      <c r="F883" s="164"/>
      <c r="G883" s="164"/>
      <c r="H883" s="164"/>
      <c r="I883" s="164"/>
      <c r="J883" s="164"/>
      <c r="K883" s="164"/>
      <c r="L883" s="164"/>
      <c r="M883" s="164"/>
      <c r="N883" s="164"/>
      <c r="O883" s="164"/>
      <c r="P883" s="164"/>
      <c r="Q883" s="158"/>
      <c r="R883" s="157"/>
      <c r="S883" s="158"/>
      <c r="T883" s="158"/>
      <c r="U883" s="158"/>
      <c r="V883" s="158" t="e">
        <v>#DIV/0!</v>
      </c>
    </row>
    <row r="884">
      <c r="A884" s="164"/>
      <c r="B884" s="164"/>
      <c r="C884" s="164"/>
      <c r="D884" s="164"/>
      <c r="E884" s="164"/>
      <c r="F884" s="164"/>
      <c r="G884" s="164"/>
      <c r="H884" s="164"/>
      <c r="I884" s="164"/>
      <c r="J884" s="164"/>
      <c r="K884" s="164"/>
      <c r="L884" s="164"/>
      <c r="M884" s="164"/>
      <c r="N884" s="164"/>
      <c r="O884" s="164"/>
      <c r="P884" s="164"/>
      <c r="Q884" s="158"/>
      <c r="R884" s="157"/>
      <c r="S884" s="158"/>
      <c r="T884" s="158"/>
      <c r="U884" s="158"/>
      <c r="V884" s="158" t="e">
        <v>#DIV/0!</v>
      </c>
    </row>
    <row r="885">
      <c r="A885" s="164"/>
      <c r="B885" s="164"/>
      <c r="C885" s="164"/>
      <c r="D885" s="164"/>
      <c r="E885" s="164"/>
      <c r="F885" s="164"/>
      <c r="G885" s="164"/>
      <c r="H885" s="164"/>
      <c r="I885" s="164"/>
      <c r="J885" s="164"/>
      <c r="K885" s="164"/>
      <c r="L885" s="164"/>
      <c r="M885" s="164"/>
      <c r="N885" s="164"/>
      <c r="O885" s="164"/>
      <c r="P885" s="164"/>
      <c r="Q885" s="158"/>
      <c r="R885" s="157"/>
      <c r="S885" s="158"/>
      <c r="T885" s="158"/>
      <c r="U885" s="158"/>
      <c r="V885" s="158" t="e">
        <v>#DIV/0!</v>
      </c>
    </row>
    <row r="886">
      <c r="A886" s="164"/>
      <c r="B886" s="164"/>
      <c r="C886" s="164"/>
      <c r="D886" s="164"/>
      <c r="E886" s="164"/>
      <c r="F886" s="164"/>
      <c r="G886" s="164"/>
      <c r="H886" s="164"/>
      <c r="I886" s="164"/>
      <c r="J886" s="164"/>
      <c r="K886" s="164"/>
      <c r="L886" s="164"/>
      <c r="M886" s="164"/>
      <c r="N886" s="164"/>
      <c r="O886" s="164"/>
      <c r="P886" s="164"/>
      <c r="Q886" s="158"/>
      <c r="R886" s="157"/>
      <c r="S886" s="158"/>
      <c r="T886" s="158"/>
      <c r="U886" s="158"/>
      <c r="V886" s="158" t="e">
        <v>#DIV/0!</v>
      </c>
    </row>
    <row r="887">
      <c r="A887" s="164"/>
      <c r="B887" s="164"/>
      <c r="C887" s="164"/>
      <c r="D887" s="164"/>
      <c r="E887" s="164"/>
      <c r="F887" s="164"/>
      <c r="G887" s="164"/>
      <c r="H887" s="164"/>
      <c r="I887" s="164"/>
      <c r="J887" s="164"/>
      <c r="K887" s="164"/>
      <c r="L887" s="164"/>
      <c r="M887" s="164"/>
      <c r="N887" s="164"/>
      <c r="O887" s="164"/>
      <c r="P887" s="164"/>
      <c r="Q887" s="158"/>
      <c r="R887" s="157"/>
      <c r="S887" s="158"/>
      <c r="T887" s="158"/>
      <c r="U887" s="158"/>
      <c r="V887" s="158" t="e">
        <v>#DIV/0!</v>
      </c>
    </row>
    <row r="888">
      <c r="A888" s="164"/>
      <c r="B888" s="164"/>
      <c r="C888" s="164"/>
      <c r="D888" s="164"/>
      <c r="E888" s="164"/>
      <c r="F888" s="164"/>
      <c r="G888" s="164"/>
      <c r="H888" s="164"/>
      <c r="I888" s="164"/>
      <c r="J888" s="164"/>
      <c r="K888" s="164"/>
      <c r="L888" s="164"/>
      <c r="M888" s="164"/>
      <c r="N888" s="164"/>
      <c r="O888" s="164"/>
      <c r="P888" s="164"/>
      <c r="Q888" s="158"/>
      <c r="R888" s="157"/>
      <c r="S888" s="158"/>
      <c r="T888" s="158"/>
      <c r="U888" s="158"/>
      <c r="V888" s="158" t="e">
        <v>#DIV/0!</v>
      </c>
    </row>
    <row r="889">
      <c r="A889" s="164"/>
      <c r="B889" s="164"/>
      <c r="C889" s="164"/>
      <c r="D889" s="164"/>
      <c r="E889" s="164"/>
      <c r="F889" s="164"/>
      <c r="G889" s="164"/>
      <c r="H889" s="164"/>
      <c r="I889" s="164"/>
      <c r="J889" s="164"/>
      <c r="K889" s="164"/>
      <c r="L889" s="164"/>
      <c r="M889" s="164"/>
      <c r="N889" s="164"/>
      <c r="O889" s="164"/>
      <c r="P889" s="164"/>
      <c r="Q889" s="158"/>
      <c r="R889" s="157"/>
      <c r="S889" s="158"/>
      <c r="T889" s="158"/>
      <c r="U889" s="158"/>
      <c r="V889" s="158" t="e">
        <v>#DIV/0!</v>
      </c>
    </row>
    <row r="890">
      <c r="A890" s="164"/>
      <c r="B890" s="164"/>
      <c r="C890" s="164"/>
      <c r="D890" s="164"/>
      <c r="E890" s="164"/>
      <c r="F890" s="164"/>
      <c r="G890" s="164"/>
      <c r="H890" s="164"/>
      <c r="I890" s="164"/>
      <c r="J890" s="164"/>
      <c r="K890" s="164"/>
      <c r="L890" s="164"/>
      <c r="M890" s="164"/>
      <c r="N890" s="164"/>
      <c r="O890" s="164"/>
      <c r="P890" s="164"/>
      <c r="Q890" s="158"/>
      <c r="R890" s="157"/>
      <c r="S890" s="158"/>
      <c r="T890" s="158"/>
      <c r="U890" s="158"/>
      <c r="V890" s="158" t="e">
        <v>#DIV/0!</v>
      </c>
    </row>
    <row r="891">
      <c r="A891" s="164"/>
      <c r="B891" s="164"/>
      <c r="C891" s="164"/>
      <c r="D891" s="164"/>
      <c r="E891" s="164"/>
      <c r="F891" s="164"/>
      <c r="G891" s="164"/>
      <c r="H891" s="164"/>
      <c r="I891" s="164"/>
      <c r="J891" s="164"/>
      <c r="K891" s="164"/>
      <c r="L891" s="164"/>
      <c r="M891" s="164"/>
      <c r="N891" s="164"/>
      <c r="O891" s="164"/>
      <c r="P891" s="164"/>
      <c r="Q891" s="158"/>
      <c r="R891" s="157"/>
      <c r="S891" s="158"/>
      <c r="T891" s="158"/>
      <c r="U891" s="158"/>
      <c r="V891" s="158" t="e">
        <v>#DIV/0!</v>
      </c>
    </row>
    <row r="892">
      <c r="A892" s="164"/>
      <c r="B892" s="164"/>
      <c r="C892" s="164"/>
      <c r="D892" s="164"/>
      <c r="E892" s="164"/>
      <c r="F892" s="164"/>
      <c r="G892" s="164"/>
      <c r="H892" s="164"/>
      <c r="I892" s="164"/>
      <c r="J892" s="164"/>
      <c r="K892" s="164"/>
      <c r="L892" s="164"/>
      <c r="M892" s="164"/>
      <c r="N892" s="164"/>
      <c r="O892" s="164"/>
      <c r="P892" s="164"/>
      <c r="Q892" s="158"/>
      <c r="R892" s="157"/>
      <c r="S892" s="158"/>
      <c r="T892" s="158"/>
      <c r="U892" s="158"/>
      <c r="V892" s="158" t="e">
        <v>#DIV/0!</v>
      </c>
    </row>
    <row r="893">
      <c r="A893" s="164"/>
      <c r="B893" s="164"/>
      <c r="C893" s="164"/>
      <c r="D893" s="164"/>
      <c r="E893" s="164"/>
      <c r="F893" s="164"/>
      <c r="G893" s="164"/>
      <c r="H893" s="164"/>
      <c r="I893" s="164"/>
      <c r="J893" s="164"/>
      <c r="K893" s="164"/>
      <c r="L893" s="164"/>
      <c r="M893" s="164"/>
      <c r="N893" s="164"/>
      <c r="O893" s="164"/>
      <c r="P893" s="164"/>
      <c r="Q893" s="158"/>
      <c r="R893" s="157"/>
      <c r="S893" s="158"/>
      <c r="T893" s="158"/>
      <c r="U893" s="158"/>
      <c r="V893" s="158" t="e">
        <v>#DIV/0!</v>
      </c>
    </row>
    <row r="894">
      <c r="A894" s="164"/>
      <c r="B894" s="164"/>
      <c r="C894" s="164"/>
      <c r="D894" s="164"/>
      <c r="E894" s="164"/>
      <c r="F894" s="164"/>
      <c r="G894" s="164"/>
      <c r="H894" s="164"/>
      <c r="I894" s="164"/>
      <c r="J894" s="164"/>
      <c r="K894" s="164"/>
      <c r="L894" s="164"/>
      <c r="M894" s="164"/>
      <c r="N894" s="164"/>
      <c r="O894" s="164"/>
      <c r="P894" s="164"/>
      <c r="Q894" s="158"/>
      <c r="R894" s="157"/>
      <c r="S894" s="158"/>
      <c r="T894" s="158"/>
      <c r="U894" s="158"/>
      <c r="V894" s="158" t="e">
        <v>#DIV/0!</v>
      </c>
    </row>
    <row r="895">
      <c r="A895" s="164"/>
      <c r="B895" s="164"/>
      <c r="C895" s="164"/>
      <c r="D895" s="164"/>
      <c r="E895" s="164"/>
      <c r="F895" s="164"/>
      <c r="G895" s="164"/>
      <c r="H895" s="164"/>
      <c r="I895" s="164"/>
      <c r="J895" s="164"/>
      <c r="K895" s="164"/>
      <c r="L895" s="164"/>
      <c r="M895" s="164"/>
      <c r="N895" s="164"/>
      <c r="O895" s="164"/>
      <c r="P895" s="164"/>
      <c r="Q895" s="158"/>
      <c r="R895" s="157"/>
      <c r="S895" s="158"/>
      <c r="T895" s="158"/>
      <c r="U895" s="158"/>
      <c r="V895" s="158" t="e">
        <v>#DIV/0!</v>
      </c>
    </row>
    <row r="896">
      <c r="A896" s="164"/>
      <c r="B896" s="164"/>
      <c r="C896" s="164"/>
      <c r="D896" s="164"/>
      <c r="E896" s="164"/>
      <c r="F896" s="164"/>
      <c r="G896" s="164"/>
      <c r="H896" s="164"/>
      <c r="I896" s="164"/>
      <c r="J896" s="164"/>
      <c r="K896" s="164"/>
      <c r="L896" s="164"/>
      <c r="M896" s="164"/>
      <c r="N896" s="164"/>
      <c r="O896" s="164"/>
      <c r="P896" s="164"/>
      <c r="Q896" s="158"/>
      <c r="R896" s="157"/>
      <c r="S896" s="158"/>
      <c r="T896" s="158"/>
      <c r="U896" s="158"/>
      <c r="V896" s="158" t="e">
        <v>#DIV/0!</v>
      </c>
    </row>
    <row r="897">
      <c r="A897" s="164"/>
      <c r="B897" s="164"/>
      <c r="C897" s="164"/>
      <c r="D897" s="164"/>
      <c r="E897" s="164"/>
      <c r="F897" s="164"/>
      <c r="G897" s="164"/>
      <c r="H897" s="164"/>
      <c r="I897" s="164"/>
      <c r="J897" s="164"/>
      <c r="K897" s="164"/>
      <c r="L897" s="164"/>
      <c r="M897" s="164"/>
      <c r="N897" s="164"/>
      <c r="O897" s="164"/>
      <c r="P897" s="164"/>
      <c r="Q897" s="158"/>
      <c r="R897" s="157"/>
      <c r="S897" s="158"/>
      <c r="T897" s="158"/>
      <c r="U897" s="158"/>
      <c r="V897" s="158" t="e">
        <v>#DIV/0!</v>
      </c>
    </row>
    <row r="898">
      <c r="A898" s="164"/>
      <c r="B898" s="164"/>
      <c r="C898" s="164"/>
      <c r="D898" s="164"/>
      <c r="E898" s="164"/>
      <c r="F898" s="164"/>
      <c r="G898" s="164"/>
      <c r="H898" s="164"/>
      <c r="I898" s="164"/>
      <c r="J898" s="164"/>
      <c r="K898" s="164"/>
      <c r="L898" s="164"/>
      <c r="M898" s="164"/>
      <c r="N898" s="164"/>
      <c r="O898" s="164"/>
      <c r="P898" s="164"/>
      <c r="Q898" s="158"/>
      <c r="R898" s="157"/>
      <c r="S898" s="158"/>
      <c r="T898" s="158"/>
      <c r="U898" s="158"/>
      <c r="V898" s="158" t="e">
        <v>#DIV/0!</v>
      </c>
    </row>
    <row r="899">
      <c r="A899" s="164"/>
      <c r="B899" s="164"/>
      <c r="C899" s="164"/>
      <c r="D899" s="164"/>
      <c r="E899" s="164"/>
      <c r="F899" s="164"/>
      <c r="G899" s="164"/>
      <c r="H899" s="164"/>
      <c r="I899" s="164"/>
      <c r="J899" s="164"/>
      <c r="K899" s="164"/>
      <c r="L899" s="164"/>
      <c r="M899" s="164"/>
      <c r="N899" s="164"/>
      <c r="O899" s="164"/>
      <c r="P899" s="164"/>
      <c r="Q899" s="158"/>
      <c r="R899" s="157"/>
      <c r="S899" s="158"/>
      <c r="T899" s="158"/>
      <c r="U899" s="158"/>
      <c r="V899" s="158" t="e">
        <v>#DIV/0!</v>
      </c>
    </row>
    <row r="900">
      <c r="A900" s="164"/>
      <c r="B900" s="164"/>
      <c r="C900" s="164"/>
      <c r="D900" s="164"/>
      <c r="E900" s="164"/>
      <c r="F900" s="164"/>
      <c r="G900" s="164"/>
      <c r="H900" s="164"/>
      <c r="I900" s="164"/>
      <c r="J900" s="164"/>
      <c r="K900" s="164"/>
      <c r="L900" s="164"/>
      <c r="M900" s="164"/>
      <c r="N900" s="164"/>
      <c r="O900" s="164"/>
      <c r="P900" s="164"/>
      <c r="Q900" s="158"/>
      <c r="R900" s="157"/>
      <c r="S900" s="158"/>
      <c r="T900" s="158"/>
      <c r="U900" s="158"/>
      <c r="V900" s="158" t="e">
        <v>#DIV/0!</v>
      </c>
    </row>
    <row r="901">
      <c r="A901" s="164"/>
      <c r="B901" s="164"/>
      <c r="C901" s="164"/>
      <c r="D901" s="164"/>
      <c r="E901" s="164"/>
      <c r="F901" s="164"/>
      <c r="G901" s="164"/>
      <c r="H901" s="164"/>
      <c r="I901" s="164"/>
      <c r="J901" s="164"/>
      <c r="K901" s="164"/>
      <c r="L901" s="164"/>
      <c r="M901" s="164"/>
      <c r="N901" s="164"/>
      <c r="O901" s="164"/>
      <c r="P901" s="164"/>
      <c r="Q901" s="158"/>
      <c r="R901" s="157"/>
      <c r="S901" s="158"/>
      <c r="T901" s="158"/>
      <c r="U901" s="158"/>
      <c r="V901" s="158" t="e">
        <v>#DIV/0!</v>
      </c>
    </row>
    <row r="902">
      <c r="A902" s="164"/>
      <c r="B902" s="164"/>
      <c r="C902" s="164"/>
      <c r="D902" s="164"/>
      <c r="E902" s="164"/>
      <c r="F902" s="164"/>
      <c r="G902" s="164"/>
      <c r="H902" s="164"/>
      <c r="I902" s="164"/>
      <c r="J902" s="164"/>
      <c r="K902" s="164"/>
      <c r="L902" s="164"/>
      <c r="M902" s="164"/>
      <c r="N902" s="164"/>
      <c r="O902" s="164"/>
      <c r="P902" s="164"/>
      <c r="Q902" s="158"/>
      <c r="R902" s="157"/>
      <c r="S902" s="158"/>
      <c r="T902" s="158"/>
      <c r="U902" s="158"/>
      <c r="V902" s="158" t="e">
        <v>#DIV/0!</v>
      </c>
    </row>
    <row r="903">
      <c r="A903" s="164"/>
      <c r="B903" s="164"/>
      <c r="C903" s="164"/>
      <c r="D903" s="164"/>
      <c r="E903" s="164"/>
      <c r="F903" s="164"/>
      <c r="G903" s="164"/>
      <c r="H903" s="164"/>
      <c r="I903" s="164"/>
      <c r="J903" s="164"/>
      <c r="K903" s="164"/>
      <c r="L903" s="164"/>
      <c r="M903" s="164"/>
      <c r="N903" s="164"/>
      <c r="O903" s="164"/>
      <c r="P903" s="164"/>
      <c r="Q903" s="158"/>
      <c r="R903" s="157"/>
      <c r="S903" s="158"/>
      <c r="T903" s="158"/>
      <c r="U903" s="158"/>
      <c r="V903" s="158" t="e">
        <v>#DIV/0!</v>
      </c>
    </row>
    <row r="904">
      <c r="A904" s="164"/>
      <c r="B904" s="164"/>
      <c r="C904" s="164"/>
      <c r="D904" s="164"/>
      <c r="E904" s="164"/>
      <c r="F904" s="164"/>
      <c r="G904" s="164"/>
      <c r="H904" s="164"/>
      <c r="I904" s="164"/>
      <c r="J904" s="164"/>
      <c r="K904" s="164"/>
      <c r="L904" s="164"/>
      <c r="M904" s="164"/>
      <c r="N904" s="164"/>
      <c r="O904" s="164"/>
      <c r="P904" s="164"/>
      <c r="Q904" s="158"/>
      <c r="R904" s="157"/>
      <c r="S904" s="158"/>
      <c r="T904" s="158"/>
      <c r="U904" s="158"/>
      <c r="V904" s="158" t="e">
        <v>#DIV/0!</v>
      </c>
    </row>
    <row r="905">
      <c r="A905" s="164"/>
      <c r="B905" s="164"/>
      <c r="C905" s="164"/>
      <c r="D905" s="164"/>
      <c r="E905" s="164"/>
      <c r="F905" s="164"/>
      <c r="G905" s="164"/>
      <c r="H905" s="164"/>
      <c r="I905" s="164"/>
      <c r="J905" s="164"/>
      <c r="K905" s="164"/>
      <c r="L905" s="164"/>
      <c r="M905" s="164"/>
      <c r="N905" s="164"/>
      <c r="O905" s="164"/>
      <c r="P905" s="164"/>
      <c r="Q905" s="158"/>
      <c r="R905" s="157"/>
      <c r="S905" s="158"/>
      <c r="T905" s="158"/>
      <c r="U905" s="158"/>
      <c r="V905" s="158" t="e">
        <v>#DIV/0!</v>
      </c>
    </row>
    <row r="906">
      <c r="A906" s="164"/>
      <c r="B906" s="164"/>
      <c r="C906" s="164"/>
      <c r="D906" s="164"/>
      <c r="E906" s="164"/>
      <c r="F906" s="164"/>
      <c r="G906" s="164"/>
      <c r="H906" s="164"/>
      <c r="I906" s="164"/>
      <c r="J906" s="164"/>
      <c r="K906" s="164"/>
      <c r="L906" s="164"/>
      <c r="M906" s="164"/>
      <c r="N906" s="164"/>
      <c r="O906" s="164"/>
      <c r="P906" s="164"/>
      <c r="Q906" s="158"/>
      <c r="R906" s="157"/>
      <c r="S906" s="158"/>
      <c r="T906" s="158"/>
      <c r="U906" s="158"/>
      <c r="V906" s="158" t="e">
        <v>#DIV/0!</v>
      </c>
    </row>
    <row r="907">
      <c r="A907" s="164"/>
      <c r="B907" s="164"/>
      <c r="C907" s="164"/>
      <c r="D907" s="164"/>
      <c r="E907" s="164"/>
      <c r="F907" s="164"/>
      <c r="G907" s="164"/>
      <c r="H907" s="164"/>
      <c r="I907" s="164"/>
      <c r="J907" s="164"/>
      <c r="K907" s="164"/>
      <c r="L907" s="164"/>
      <c r="M907" s="164"/>
      <c r="N907" s="164"/>
      <c r="O907" s="164"/>
      <c r="P907" s="164"/>
      <c r="Q907" s="158"/>
      <c r="R907" s="157"/>
      <c r="S907" s="158"/>
      <c r="T907" s="158"/>
      <c r="U907" s="158"/>
      <c r="V907" s="158" t="e">
        <v>#DIV/0!</v>
      </c>
    </row>
    <row r="908">
      <c r="A908" s="164"/>
      <c r="B908" s="164"/>
      <c r="C908" s="164"/>
      <c r="D908" s="164"/>
      <c r="E908" s="164"/>
      <c r="F908" s="164"/>
      <c r="G908" s="164"/>
      <c r="H908" s="164"/>
      <c r="I908" s="164"/>
      <c r="J908" s="164"/>
      <c r="K908" s="164"/>
      <c r="L908" s="164"/>
      <c r="M908" s="164"/>
      <c r="N908" s="164"/>
      <c r="O908" s="164"/>
      <c r="P908" s="164"/>
      <c r="Q908" s="158"/>
      <c r="R908" s="157"/>
      <c r="S908" s="158"/>
      <c r="T908" s="158"/>
      <c r="U908" s="158"/>
      <c r="V908" s="158" t="e">
        <v>#DIV/0!</v>
      </c>
    </row>
    <row r="909">
      <c r="A909" s="164"/>
      <c r="B909" s="164"/>
      <c r="C909" s="164"/>
      <c r="D909" s="164"/>
      <c r="E909" s="164"/>
      <c r="F909" s="164"/>
      <c r="G909" s="164"/>
      <c r="H909" s="164"/>
      <c r="I909" s="164"/>
      <c r="J909" s="164"/>
      <c r="K909" s="164"/>
      <c r="L909" s="164"/>
      <c r="M909" s="164"/>
      <c r="N909" s="164"/>
      <c r="O909" s="164"/>
      <c r="P909" s="164"/>
      <c r="Q909" s="158"/>
      <c r="R909" s="157"/>
      <c r="S909" s="158"/>
      <c r="T909" s="158"/>
      <c r="U909" s="158"/>
      <c r="V909" s="158" t="e">
        <v>#DIV/0!</v>
      </c>
    </row>
    <row r="910">
      <c r="A910" s="164"/>
      <c r="B910" s="164"/>
      <c r="C910" s="164"/>
      <c r="D910" s="164"/>
      <c r="E910" s="164"/>
      <c r="F910" s="164"/>
      <c r="G910" s="164"/>
      <c r="H910" s="164"/>
      <c r="I910" s="164"/>
      <c r="J910" s="164"/>
      <c r="K910" s="164"/>
      <c r="L910" s="164"/>
      <c r="M910" s="164"/>
      <c r="N910" s="164"/>
      <c r="O910" s="164"/>
      <c r="P910" s="164"/>
      <c r="Q910" s="158"/>
      <c r="R910" s="157"/>
      <c r="S910" s="158"/>
      <c r="T910" s="158"/>
      <c r="U910" s="158"/>
      <c r="V910" s="158" t="e">
        <v>#DIV/0!</v>
      </c>
    </row>
    <row r="911">
      <c r="A911" s="164"/>
      <c r="B911" s="164"/>
      <c r="C911" s="164"/>
      <c r="D911" s="164"/>
      <c r="E911" s="164"/>
      <c r="F911" s="164"/>
      <c r="G911" s="164"/>
      <c r="H911" s="164"/>
      <c r="I911" s="164"/>
      <c r="J911" s="164"/>
      <c r="K911" s="164"/>
      <c r="L911" s="164"/>
      <c r="M911" s="164"/>
      <c r="N911" s="164"/>
      <c r="O911" s="164"/>
      <c r="P911" s="164"/>
      <c r="Q911" s="158"/>
      <c r="R911" s="157"/>
      <c r="S911" s="158"/>
      <c r="T911" s="158"/>
      <c r="U911" s="158"/>
      <c r="V911" s="158" t="e">
        <v>#DIV/0!</v>
      </c>
    </row>
    <row r="912">
      <c r="A912" s="164"/>
      <c r="B912" s="164"/>
      <c r="C912" s="164"/>
      <c r="D912" s="164"/>
      <c r="E912" s="164"/>
      <c r="F912" s="164"/>
      <c r="G912" s="164"/>
      <c r="H912" s="164"/>
      <c r="I912" s="164"/>
      <c r="J912" s="164"/>
      <c r="K912" s="164"/>
      <c r="L912" s="164"/>
      <c r="M912" s="164"/>
      <c r="N912" s="164"/>
      <c r="O912" s="164"/>
      <c r="P912" s="164"/>
      <c r="Q912" s="158"/>
      <c r="R912" s="157"/>
      <c r="S912" s="158"/>
      <c r="T912" s="158"/>
      <c r="U912" s="158"/>
      <c r="V912" s="158" t="e">
        <v>#DIV/0!</v>
      </c>
    </row>
    <row r="913">
      <c r="A913" s="164"/>
      <c r="B913" s="164"/>
      <c r="C913" s="164"/>
      <c r="D913" s="164"/>
      <c r="E913" s="164"/>
      <c r="F913" s="164"/>
      <c r="G913" s="164"/>
      <c r="H913" s="164"/>
      <c r="I913" s="164"/>
      <c r="J913" s="164"/>
      <c r="K913" s="164"/>
      <c r="L913" s="164"/>
      <c r="M913" s="164"/>
      <c r="N913" s="164"/>
      <c r="O913" s="164"/>
      <c r="P913" s="164"/>
      <c r="Q913" s="158"/>
      <c r="R913" s="157"/>
      <c r="S913" s="158"/>
      <c r="T913" s="158"/>
      <c r="U913" s="158"/>
      <c r="V913" s="158" t="e">
        <v>#DIV/0!</v>
      </c>
    </row>
    <row r="914">
      <c r="A914" s="164"/>
      <c r="B914" s="164"/>
      <c r="C914" s="164"/>
      <c r="D914" s="164"/>
      <c r="E914" s="164"/>
      <c r="F914" s="164"/>
      <c r="G914" s="164"/>
      <c r="H914" s="164"/>
      <c r="I914" s="164"/>
      <c r="J914" s="164"/>
      <c r="K914" s="164"/>
      <c r="L914" s="164"/>
      <c r="M914" s="164"/>
      <c r="N914" s="164"/>
      <c r="O914" s="164"/>
      <c r="P914" s="164"/>
      <c r="Q914" s="158"/>
      <c r="R914" s="157"/>
      <c r="S914" s="158"/>
      <c r="T914" s="158"/>
      <c r="U914" s="158"/>
      <c r="V914" s="158" t="e">
        <v>#DIV/0!</v>
      </c>
    </row>
    <row r="915">
      <c r="A915" s="164"/>
      <c r="B915" s="164"/>
      <c r="C915" s="164"/>
      <c r="D915" s="164"/>
      <c r="E915" s="164"/>
      <c r="F915" s="164"/>
      <c r="G915" s="164"/>
      <c r="H915" s="164"/>
      <c r="I915" s="164"/>
      <c r="J915" s="164"/>
      <c r="K915" s="164"/>
      <c r="L915" s="164"/>
      <c r="M915" s="164"/>
      <c r="N915" s="164"/>
      <c r="O915" s="164"/>
      <c r="P915" s="164"/>
      <c r="Q915" s="158"/>
      <c r="R915" s="157"/>
      <c r="S915" s="158"/>
      <c r="T915" s="158"/>
      <c r="U915" s="158"/>
      <c r="V915" s="158" t="e">
        <v>#DIV/0!</v>
      </c>
    </row>
    <row r="916">
      <c r="A916" s="164"/>
      <c r="B916" s="164"/>
      <c r="C916" s="164"/>
      <c r="D916" s="164"/>
      <c r="E916" s="164"/>
      <c r="F916" s="164"/>
      <c r="G916" s="164"/>
      <c r="H916" s="164"/>
      <c r="I916" s="164"/>
      <c r="J916" s="164"/>
      <c r="K916" s="164"/>
      <c r="L916" s="164"/>
      <c r="M916" s="164"/>
      <c r="N916" s="164"/>
      <c r="O916" s="164"/>
      <c r="P916" s="164"/>
      <c r="Q916" s="158"/>
      <c r="R916" s="157"/>
      <c r="S916" s="158"/>
      <c r="T916" s="158"/>
      <c r="U916" s="158"/>
      <c r="V916" s="158" t="e">
        <v>#DIV/0!</v>
      </c>
    </row>
    <row r="917">
      <c r="A917" s="164"/>
      <c r="B917" s="164"/>
      <c r="C917" s="164"/>
      <c r="D917" s="164"/>
      <c r="E917" s="164"/>
      <c r="F917" s="164"/>
      <c r="G917" s="164"/>
      <c r="H917" s="164"/>
      <c r="I917" s="164"/>
      <c r="J917" s="164"/>
      <c r="K917" s="164"/>
      <c r="L917" s="164"/>
      <c r="M917" s="164"/>
      <c r="N917" s="164"/>
      <c r="O917" s="164"/>
      <c r="P917" s="164"/>
      <c r="Q917" s="158"/>
      <c r="R917" s="157"/>
      <c r="S917" s="158"/>
      <c r="T917" s="158"/>
      <c r="U917" s="158"/>
      <c r="V917" s="158" t="e">
        <v>#DIV/0!</v>
      </c>
    </row>
    <row r="918">
      <c r="A918" s="164"/>
      <c r="B918" s="164"/>
      <c r="C918" s="164"/>
      <c r="D918" s="164"/>
      <c r="E918" s="164"/>
      <c r="F918" s="164"/>
      <c r="G918" s="164"/>
      <c r="H918" s="164"/>
      <c r="I918" s="164"/>
      <c r="J918" s="164"/>
      <c r="K918" s="164"/>
      <c r="L918" s="164"/>
      <c r="M918" s="164"/>
      <c r="N918" s="164"/>
      <c r="O918" s="164"/>
      <c r="P918" s="164"/>
      <c r="Q918" s="158"/>
      <c r="R918" s="157"/>
      <c r="S918" s="158"/>
      <c r="T918" s="158"/>
      <c r="U918" s="158"/>
      <c r="V918" s="158" t="e">
        <v>#DIV/0!</v>
      </c>
    </row>
    <row r="919">
      <c r="A919" s="164"/>
      <c r="B919" s="164"/>
      <c r="C919" s="164"/>
      <c r="D919" s="164"/>
      <c r="E919" s="164"/>
      <c r="F919" s="164"/>
      <c r="G919" s="164"/>
      <c r="H919" s="164"/>
      <c r="I919" s="164"/>
      <c r="J919" s="164"/>
      <c r="K919" s="164"/>
      <c r="L919" s="164"/>
      <c r="M919" s="164"/>
      <c r="N919" s="164"/>
      <c r="O919" s="164"/>
      <c r="P919" s="164"/>
      <c r="Q919" s="158"/>
      <c r="R919" s="157"/>
      <c r="S919" s="158"/>
      <c r="T919" s="158"/>
      <c r="U919" s="158"/>
      <c r="V919" s="158" t="e">
        <v>#DIV/0!</v>
      </c>
    </row>
    <row r="920">
      <c r="A920" s="164"/>
      <c r="B920" s="164"/>
      <c r="C920" s="164"/>
      <c r="D920" s="164"/>
      <c r="E920" s="164"/>
      <c r="F920" s="164"/>
      <c r="G920" s="164"/>
      <c r="H920" s="164"/>
      <c r="I920" s="164"/>
      <c r="J920" s="164"/>
      <c r="K920" s="164"/>
      <c r="L920" s="164"/>
      <c r="M920" s="164"/>
      <c r="N920" s="164"/>
      <c r="O920" s="164"/>
      <c r="P920" s="164"/>
      <c r="Q920" s="158"/>
      <c r="R920" s="157"/>
      <c r="S920" s="158"/>
      <c r="T920" s="158"/>
      <c r="U920" s="158"/>
      <c r="V920" s="158" t="e">
        <v>#DIV/0!</v>
      </c>
    </row>
    <row r="921">
      <c r="A921" s="164"/>
      <c r="B921" s="164"/>
      <c r="C921" s="164"/>
      <c r="D921" s="164"/>
      <c r="E921" s="164"/>
      <c r="F921" s="164"/>
      <c r="G921" s="164"/>
      <c r="H921" s="164"/>
      <c r="I921" s="164"/>
      <c r="J921" s="164"/>
      <c r="K921" s="164"/>
      <c r="L921" s="164"/>
      <c r="M921" s="164"/>
      <c r="N921" s="164"/>
      <c r="O921" s="164"/>
      <c r="P921" s="164"/>
      <c r="Q921" s="158"/>
      <c r="R921" s="157"/>
      <c r="S921" s="158"/>
      <c r="T921" s="158"/>
      <c r="U921" s="158"/>
      <c r="V921" s="158" t="e">
        <v>#DIV/0!</v>
      </c>
    </row>
    <row r="922">
      <c r="A922" s="164"/>
      <c r="B922" s="164"/>
      <c r="C922" s="164"/>
      <c r="D922" s="164"/>
      <c r="E922" s="164"/>
      <c r="F922" s="164"/>
      <c r="G922" s="164"/>
      <c r="H922" s="164"/>
      <c r="I922" s="164"/>
      <c r="J922" s="164"/>
      <c r="K922" s="164"/>
      <c r="L922" s="164"/>
      <c r="M922" s="164"/>
      <c r="N922" s="164"/>
      <c r="O922" s="164"/>
      <c r="P922" s="164"/>
      <c r="Q922" s="158"/>
      <c r="R922" s="157"/>
      <c r="S922" s="158"/>
      <c r="T922" s="158"/>
      <c r="U922" s="158"/>
      <c r="V922" s="158" t="e">
        <v>#DIV/0!</v>
      </c>
    </row>
    <row r="923">
      <c r="A923" s="164"/>
      <c r="B923" s="164"/>
      <c r="C923" s="164"/>
      <c r="D923" s="164"/>
      <c r="E923" s="164"/>
      <c r="F923" s="164"/>
      <c r="G923" s="164"/>
      <c r="H923" s="164"/>
      <c r="I923" s="164"/>
      <c r="J923" s="164"/>
      <c r="K923" s="164"/>
      <c r="L923" s="164"/>
      <c r="M923" s="164"/>
      <c r="N923" s="164"/>
      <c r="O923" s="164"/>
      <c r="P923" s="164"/>
      <c r="Q923" s="158"/>
      <c r="R923" s="157"/>
      <c r="S923" s="158"/>
      <c r="T923" s="158"/>
      <c r="U923" s="158"/>
      <c r="V923" s="158" t="e">
        <v>#DIV/0!</v>
      </c>
    </row>
    <row r="924">
      <c r="A924" s="164"/>
      <c r="B924" s="164"/>
      <c r="C924" s="164"/>
      <c r="D924" s="164"/>
      <c r="E924" s="164"/>
      <c r="F924" s="164"/>
      <c r="G924" s="164"/>
      <c r="H924" s="164"/>
      <c r="I924" s="164"/>
      <c r="J924" s="164"/>
      <c r="K924" s="164"/>
      <c r="L924" s="164"/>
      <c r="M924" s="164"/>
      <c r="N924" s="164"/>
      <c r="O924" s="164"/>
      <c r="P924" s="164"/>
      <c r="Q924" s="158"/>
      <c r="R924" s="157"/>
      <c r="S924" s="158"/>
      <c r="T924" s="158"/>
      <c r="U924" s="158"/>
      <c r="V924" s="158" t="e">
        <v>#DIV/0!</v>
      </c>
    </row>
    <row r="925">
      <c r="A925" s="164"/>
      <c r="B925" s="164"/>
      <c r="C925" s="164"/>
      <c r="D925" s="164"/>
      <c r="E925" s="164"/>
      <c r="F925" s="164"/>
      <c r="G925" s="164"/>
      <c r="H925" s="164"/>
      <c r="I925" s="164"/>
      <c r="J925" s="164"/>
      <c r="K925" s="164"/>
      <c r="L925" s="164"/>
      <c r="M925" s="164"/>
      <c r="N925" s="164"/>
      <c r="O925" s="164"/>
      <c r="P925" s="164"/>
      <c r="Q925" s="158"/>
      <c r="R925" s="157"/>
      <c r="S925" s="158"/>
      <c r="T925" s="158"/>
      <c r="U925" s="158"/>
      <c r="V925" s="158" t="e">
        <v>#DIV/0!</v>
      </c>
    </row>
    <row r="926">
      <c r="A926" s="164"/>
      <c r="B926" s="164"/>
      <c r="C926" s="164"/>
      <c r="D926" s="164"/>
      <c r="E926" s="164"/>
      <c r="F926" s="164"/>
      <c r="G926" s="164"/>
      <c r="H926" s="164"/>
      <c r="I926" s="164"/>
      <c r="J926" s="164"/>
      <c r="K926" s="164"/>
      <c r="L926" s="164"/>
      <c r="M926" s="164"/>
      <c r="N926" s="164"/>
      <c r="O926" s="164"/>
      <c r="P926" s="164"/>
      <c r="Q926" s="158"/>
      <c r="R926" s="157"/>
      <c r="S926" s="158"/>
      <c r="T926" s="158"/>
      <c r="U926" s="158"/>
      <c r="V926" s="158" t="e">
        <v>#DIV/0!</v>
      </c>
    </row>
    <row r="927">
      <c r="A927" s="164"/>
      <c r="B927" s="164"/>
      <c r="C927" s="164"/>
      <c r="D927" s="164"/>
      <c r="E927" s="164"/>
      <c r="F927" s="164"/>
      <c r="G927" s="164"/>
      <c r="H927" s="164"/>
      <c r="I927" s="164"/>
      <c r="J927" s="164"/>
      <c r="K927" s="164"/>
      <c r="L927" s="164"/>
      <c r="M927" s="164"/>
      <c r="N927" s="164"/>
      <c r="O927" s="164"/>
      <c r="P927" s="164"/>
      <c r="Q927" s="158"/>
      <c r="R927" s="157"/>
      <c r="S927" s="158"/>
      <c r="T927" s="158"/>
      <c r="U927" s="158"/>
      <c r="V927" s="158" t="e">
        <v>#DIV/0!</v>
      </c>
    </row>
    <row r="928">
      <c r="A928" s="164"/>
      <c r="B928" s="164"/>
      <c r="C928" s="164"/>
      <c r="D928" s="164"/>
      <c r="E928" s="164"/>
      <c r="F928" s="164"/>
      <c r="G928" s="164"/>
      <c r="H928" s="164"/>
      <c r="I928" s="164"/>
      <c r="J928" s="164"/>
      <c r="K928" s="164"/>
      <c r="L928" s="164"/>
      <c r="M928" s="164"/>
      <c r="N928" s="164"/>
      <c r="O928" s="164"/>
      <c r="P928" s="164"/>
      <c r="Q928" s="158"/>
      <c r="R928" s="157"/>
      <c r="S928" s="158"/>
      <c r="T928" s="158"/>
      <c r="U928" s="158"/>
      <c r="V928" s="158" t="e">
        <v>#DIV/0!</v>
      </c>
    </row>
    <row r="929">
      <c r="A929" s="164"/>
      <c r="B929" s="164"/>
      <c r="C929" s="164"/>
      <c r="D929" s="164"/>
      <c r="E929" s="164"/>
      <c r="F929" s="164"/>
      <c r="G929" s="164"/>
      <c r="H929" s="164"/>
      <c r="I929" s="164"/>
      <c r="J929" s="164"/>
      <c r="K929" s="164"/>
      <c r="L929" s="164"/>
      <c r="M929" s="164"/>
      <c r="N929" s="164"/>
      <c r="O929" s="164"/>
      <c r="P929" s="164"/>
      <c r="Q929" s="158"/>
      <c r="R929" s="157"/>
      <c r="S929" s="158"/>
      <c r="T929" s="158"/>
      <c r="U929" s="158"/>
      <c r="V929" s="158" t="e">
        <v>#DIV/0!</v>
      </c>
    </row>
    <row r="930">
      <c r="A930" s="164"/>
      <c r="B930" s="164"/>
      <c r="C930" s="164"/>
      <c r="D930" s="164"/>
      <c r="E930" s="164"/>
      <c r="F930" s="164"/>
      <c r="G930" s="164"/>
      <c r="H930" s="164"/>
      <c r="I930" s="164"/>
      <c r="J930" s="164"/>
      <c r="K930" s="164"/>
      <c r="L930" s="164"/>
      <c r="M930" s="164"/>
      <c r="N930" s="164"/>
      <c r="O930" s="164"/>
      <c r="P930" s="164"/>
      <c r="Q930" s="158"/>
      <c r="R930" s="157"/>
      <c r="S930" s="158"/>
      <c r="T930" s="158"/>
      <c r="U930" s="158"/>
      <c r="V930" s="158" t="e">
        <v>#DIV/0!</v>
      </c>
    </row>
    <row r="931">
      <c r="A931" s="164"/>
      <c r="B931" s="164"/>
      <c r="C931" s="164"/>
      <c r="D931" s="164"/>
      <c r="E931" s="164"/>
      <c r="F931" s="164"/>
      <c r="G931" s="164"/>
      <c r="H931" s="164"/>
      <c r="I931" s="164"/>
      <c r="J931" s="164"/>
      <c r="K931" s="164"/>
      <c r="L931" s="164"/>
      <c r="M931" s="164"/>
      <c r="N931" s="164"/>
      <c r="O931" s="164"/>
      <c r="P931" s="164"/>
      <c r="Q931" s="158"/>
      <c r="R931" s="157"/>
      <c r="S931" s="158"/>
      <c r="T931" s="158"/>
      <c r="U931" s="158"/>
      <c r="V931" s="158" t="e">
        <v>#DIV/0!</v>
      </c>
    </row>
    <row r="932">
      <c r="A932" s="164"/>
      <c r="B932" s="164"/>
      <c r="C932" s="164"/>
      <c r="D932" s="164"/>
      <c r="E932" s="164"/>
      <c r="F932" s="164"/>
      <c r="G932" s="164"/>
      <c r="H932" s="164"/>
      <c r="I932" s="164"/>
      <c r="J932" s="164"/>
      <c r="K932" s="164"/>
      <c r="L932" s="164"/>
      <c r="M932" s="164"/>
      <c r="N932" s="164"/>
      <c r="O932" s="164"/>
      <c r="P932" s="164"/>
      <c r="Q932" s="158"/>
      <c r="R932" s="157"/>
      <c r="S932" s="158"/>
      <c r="T932" s="158"/>
      <c r="U932" s="158"/>
      <c r="V932" s="158" t="e">
        <v>#DIV/0!</v>
      </c>
    </row>
    <row r="933">
      <c r="A933" s="164"/>
      <c r="B933" s="164"/>
      <c r="C933" s="164"/>
      <c r="D933" s="164"/>
      <c r="E933" s="164"/>
      <c r="F933" s="164"/>
      <c r="G933" s="164"/>
      <c r="H933" s="164"/>
      <c r="I933" s="164"/>
      <c r="J933" s="164"/>
      <c r="K933" s="164"/>
      <c r="L933" s="164"/>
      <c r="M933" s="164"/>
      <c r="N933" s="164"/>
      <c r="O933" s="164"/>
      <c r="P933" s="164"/>
      <c r="Q933" s="158"/>
      <c r="R933" s="157"/>
      <c r="S933" s="158"/>
      <c r="T933" s="158"/>
      <c r="U933" s="158"/>
      <c r="V933" s="158" t="e">
        <v>#DIV/0!</v>
      </c>
    </row>
    <row r="934">
      <c r="A934" s="164"/>
      <c r="B934" s="164"/>
      <c r="C934" s="164"/>
      <c r="D934" s="164"/>
      <c r="E934" s="164"/>
      <c r="F934" s="164"/>
      <c r="G934" s="164"/>
      <c r="H934" s="164"/>
      <c r="I934" s="164"/>
      <c r="J934" s="164"/>
      <c r="K934" s="164"/>
      <c r="L934" s="164"/>
      <c r="M934" s="164"/>
      <c r="N934" s="164"/>
      <c r="O934" s="164"/>
      <c r="P934" s="164"/>
      <c r="Q934" s="158"/>
      <c r="R934" s="157"/>
      <c r="S934" s="158"/>
      <c r="T934" s="158"/>
      <c r="U934" s="158"/>
      <c r="V934" s="158" t="e">
        <v>#DIV/0!</v>
      </c>
    </row>
    <row r="935">
      <c r="A935" s="164"/>
      <c r="B935" s="164"/>
      <c r="C935" s="164"/>
      <c r="D935" s="164"/>
      <c r="E935" s="164"/>
      <c r="F935" s="164"/>
      <c r="G935" s="164"/>
      <c r="H935" s="164"/>
      <c r="I935" s="164"/>
      <c r="J935" s="164"/>
      <c r="K935" s="164"/>
      <c r="L935" s="164"/>
      <c r="M935" s="164"/>
      <c r="N935" s="164"/>
      <c r="O935" s="164"/>
      <c r="P935" s="164"/>
      <c r="Q935" s="158"/>
      <c r="R935" s="157"/>
      <c r="S935" s="158"/>
      <c r="T935" s="158"/>
      <c r="U935" s="158"/>
      <c r="V935" s="158" t="e">
        <v>#DIV/0!</v>
      </c>
    </row>
    <row r="936">
      <c r="A936" s="164"/>
      <c r="B936" s="164"/>
      <c r="C936" s="164"/>
      <c r="D936" s="164"/>
      <c r="E936" s="164"/>
      <c r="F936" s="164"/>
      <c r="G936" s="164"/>
      <c r="H936" s="164"/>
      <c r="I936" s="164"/>
      <c r="J936" s="164"/>
      <c r="K936" s="164"/>
      <c r="L936" s="164"/>
      <c r="M936" s="164"/>
      <c r="N936" s="164"/>
      <c r="O936" s="164"/>
      <c r="P936" s="164"/>
      <c r="Q936" s="158"/>
      <c r="R936" s="157"/>
      <c r="S936" s="158"/>
      <c r="T936" s="158"/>
      <c r="U936" s="158"/>
      <c r="V936" s="158" t="e">
        <v>#DIV/0!</v>
      </c>
    </row>
    <row r="937">
      <c r="A937" s="164"/>
      <c r="B937" s="164"/>
      <c r="C937" s="164"/>
      <c r="D937" s="164"/>
      <c r="E937" s="164"/>
      <c r="F937" s="164"/>
      <c r="G937" s="164"/>
      <c r="H937" s="164"/>
      <c r="I937" s="164"/>
      <c r="J937" s="164"/>
      <c r="K937" s="164"/>
      <c r="L937" s="164"/>
      <c r="M937" s="164"/>
      <c r="N937" s="164"/>
      <c r="O937" s="164"/>
      <c r="P937" s="164"/>
      <c r="Q937" s="158"/>
      <c r="R937" s="157"/>
      <c r="S937" s="158"/>
      <c r="T937" s="158"/>
      <c r="U937" s="158"/>
      <c r="V937" s="158" t="e">
        <v>#DIV/0!</v>
      </c>
    </row>
    <row r="938">
      <c r="A938" s="164"/>
      <c r="B938" s="164"/>
      <c r="C938" s="164"/>
      <c r="D938" s="164"/>
      <c r="E938" s="164"/>
      <c r="F938" s="164"/>
      <c r="G938" s="164"/>
      <c r="H938" s="164"/>
      <c r="I938" s="164"/>
      <c r="J938" s="164"/>
      <c r="K938" s="164"/>
      <c r="L938" s="164"/>
      <c r="M938" s="164"/>
      <c r="N938" s="164"/>
      <c r="O938" s="164"/>
      <c r="P938" s="164"/>
      <c r="Q938" s="158"/>
      <c r="R938" s="157"/>
      <c r="S938" s="158"/>
      <c r="T938" s="158"/>
      <c r="U938" s="158"/>
      <c r="V938" s="158" t="e">
        <v>#DIV/0!</v>
      </c>
    </row>
    <row r="939">
      <c r="A939" s="164"/>
      <c r="B939" s="164"/>
      <c r="C939" s="164"/>
      <c r="D939" s="164"/>
      <c r="E939" s="164"/>
      <c r="F939" s="164"/>
      <c r="G939" s="164"/>
      <c r="H939" s="164"/>
      <c r="I939" s="164"/>
      <c r="J939" s="164"/>
      <c r="K939" s="164"/>
      <c r="L939" s="164"/>
      <c r="M939" s="164"/>
      <c r="N939" s="164"/>
      <c r="O939" s="164"/>
      <c r="P939" s="164"/>
      <c r="Q939" s="158"/>
      <c r="R939" s="157"/>
      <c r="S939" s="158"/>
      <c r="T939" s="158"/>
      <c r="U939" s="158"/>
      <c r="V939" s="158" t="e">
        <v>#DIV/0!</v>
      </c>
    </row>
    <row r="940">
      <c r="A940" s="164"/>
      <c r="B940" s="164"/>
      <c r="C940" s="164"/>
      <c r="D940" s="164"/>
      <c r="E940" s="164"/>
      <c r="F940" s="164"/>
      <c r="G940" s="164"/>
      <c r="H940" s="164"/>
      <c r="I940" s="164"/>
      <c r="J940" s="164"/>
      <c r="K940" s="164"/>
      <c r="L940" s="164"/>
      <c r="M940" s="164"/>
      <c r="N940" s="164"/>
      <c r="O940" s="164"/>
      <c r="P940" s="164"/>
      <c r="Q940" s="158"/>
      <c r="R940" s="157"/>
      <c r="S940" s="158"/>
      <c r="T940" s="158"/>
      <c r="U940" s="158"/>
      <c r="V940" s="158" t="e">
        <v>#DIV/0!</v>
      </c>
    </row>
    <row r="941">
      <c r="A941" s="164"/>
      <c r="B941" s="164"/>
      <c r="C941" s="164"/>
      <c r="D941" s="164"/>
      <c r="E941" s="164"/>
      <c r="F941" s="164"/>
      <c r="G941" s="164"/>
      <c r="H941" s="164"/>
      <c r="I941" s="164"/>
      <c r="J941" s="164"/>
      <c r="K941" s="164"/>
      <c r="L941" s="164"/>
      <c r="M941" s="164"/>
      <c r="N941" s="164"/>
      <c r="O941" s="164"/>
      <c r="P941" s="164"/>
      <c r="Q941" s="158"/>
      <c r="R941" s="157"/>
      <c r="S941" s="158"/>
      <c r="T941" s="158"/>
      <c r="U941" s="158"/>
      <c r="V941" s="158" t="e">
        <v>#DIV/0!</v>
      </c>
    </row>
    <row r="942">
      <c r="A942" s="164"/>
      <c r="B942" s="164"/>
      <c r="C942" s="164"/>
      <c r="D942" s="164"/>
      <c r="E942" s="164"/>
      <c r="F942" s="164"/>
      <c r="G942" s="164"/>
      <c r="H942" s="164"/>
      <c r="I942" s="164"/>
      <c r="J942" s="164"/>
      <c r="K942" s="164"/>
      <c r="L942" s="164"/>
      <c r="M942" s="164"/>
      <c r="N942" s="164"/>
      <c r="O942" s="164"/>
      <c r="P942" s="164"/>
      <c r="Q942" s="158"/>
      <c r="R942" s="157"/>
      <c r="S942" s="158"/>
      <c r="T942" s="158"/>
      <c r="U942" s="158"/>
      <c r="V942" s="158" t="e">
        <v>#DIV/0!</v>
      </c>
    </row>
    <row r="943">
      <c r="A943" s="164"/>
      <c r="B943" s="164"/>
      <c r="C943" s="164"/>
      <c r="D943" s="164"/>
      <c r="E943" s="164"/>
      <c r="F943" s="164"/>
      <c r="G943" s="164"/>
      <c r="H943" s="164"/>
      <c r="I943" s="164"/>
      <c r="J943" s="164"/>
      <c r="K943" s="164"/>
      <c r="L943" s="164"/>
      <c r="M943" s="164"/>
      <c r="N943" s="164"/>
      <c r="O943" s="164"/>
      <c r="P943" s="164"/>
      <c r="Q943" s="158"/>
      <c r="R943" s="157"/>
      <c r="S943" s="158"/>
      <c r="T943" s="158"/>
      <c r="U943" s="158"/>
      <c r="V943" s="158" t="e">
        <v>#DIV/0!</v>
      </c>
    </row>
    <row r="944">
      <c r="A944" s="164"/>
      <c r="B944" s="164"/>
      <c r="C944" s="164"/>
      <c r="D944" s="164"/>
      <c r="E944" s="164"/>
      <c r="F944" s="164"/>
      <c r="G944" s="164"/>
      <c r="H944" s="164"/>
      <c r="I944" s="164"/>
      <c r="J944" s="164"/>
      <c r="K944" s="164"/>
      <c r="L944" s="164"/>
      <c r="M944" s="164"/>
      <c r="N944" s="164"/>
      <c r="O944" s="164"/>
      <c r="P944" s="164"/>
      <c r="Q944" s="158"/>
      <c r="R944" s="157"/>
      <c r="S944" s="158"/>
      <c r="T944" s="158"/>
      <c r="U944" s="158"/>
      <c r="V944" s="158" t="e">
        <v>#DIV/0!</v>
      </c>
    </row>
    <row r="945">
      <c r="A945" s="164"/>
      <c r="B945" s="164"/>
      <c r="C945" s="164"/>
      <c r="D945" s="164"/>
      <c r="E945" s="164"/>
      <c r="F945" s="164"/>
      <c r="G945" s="164"/>
      <c r="H945" s="164"/>
      <c r="I945" s="164"/>
      <c r="J945" s="164"/>
      <c r="K945" s="164"/>
      <c r="L945" s="164"/>
      <c r="M945" s="164"/>
      <c r="N945" s="164"/>
      <c r="O945" s="164"/>
      <c r="P945" s="164"/>
      <c r="Q945" s="158"/>
      <c r="R945" s="157"/>
      <c r="S945" s="158"/>
      <c r="T945" s="158"/>
      <c r="U945" s="158"/>
      <c r="V945" s="158" t="e">
        <v>#DIV/0!</v>
      </c>
    </row>
    <row r="946">
      <c r="A946" s="164"/>
      <c r="B946" s="164"/>
      <c r="C946" s="164"/>
      <c r="D946" s="164"/>
      <c r="E946" s="164"/>
      <c r="F946" s="164"/>
      <c r="G946" s="164"/>
      <c r="H946" s="164"/>
      <c r="I946" s="164"/>
      <c r="J946" s="164"/>
      <c r="K946" s="164"/>
      <c r="L946" s="164"/>
      <c r="M946" s="164"/>
      <c r="N946" s="164"/>
      <c r="O946" s="164"/>
      <c r="P946" s="164"/>
      <c r="Q946" s="158"/>
      <c r="R946" s="157"/>
      <c r="S946" s="158"/>
      <c r="T946" s="158"/>
      <c r="U946" s="158"/>
      <c r="V946" s="158" t="e">
        <v>#DIV/0!</v>
      </c>
    </row>
    <row r="947">
      <c r="A947" s="164"/>
      <c r="B947" s="164"/>
      <c r="C947" s="164"/>
      <c r="D947" s="164"/>
      <c r="E947" s="164"/>
      <c r="F947" s="164"/>
      <c r="G947" s="164"/>
      <c r="H947" s="164"/>
      <c r="I947" s="164"/>
      <c r="J947" s="164"/>
      <c r="K947" s="164"/>
      <c r="L947" s="164"/>
      <c r="M947" s="164"/>
      <c r="N947" s="164"/>
      <c r="O947" s="164"/>
      <c r="P947" s="164"/>
      <c r="Q947" s="158"/>
      <c r="R947" s="157"/>
      <c r="S947" s="158"/>
      <c r="T947" s="158"/>
      <c r="U947" s="158"/>
      <c r="V947" s="158" t="e">
        <v>#DIV/0!</v>
      </c>
    </row>
    <row r="948">
      <c r="A948" s="164"/>
      <c r="B948" s="164"/>
      <c r="C948" s="164"/>
      <c r="D948" s="164"/>
      <c r="E948" s="164"/>
      <c r="F948" s="164"/>
      <c r="G948" s="164"/>
      <c r="H948" s="164"/>
      <c r="I948" s="164"/>
      <c r="J948" s="164"/>
      <c r="K948" s="164"/>
      <c r="L948" s="164"/>
      <c r="M948" s="164"/>
      <c r="N948" s="164"/>
      <c r="O948" s="164"/>
      <c r="P948" s="164"/>
      <c r="Q948" s="158"/>
      <c r="R948" s="157"/>
      <c r="S948" s="158"/>
      <c r="T948" s="158"/>
      <c r="U948" s="158"/>
      <c r="V948" s="158" t="e">
        <v>#DIV/0!</v>
      </c>
    </row>
    <row r="949">
      <c r="A949" s="164"/>
      <c r="B949" s="164"/>
      <c r="C949" s="164"/>
      <c r="D949" s="164"/>
      <c r="E949" s="164"/>
      <c r="F949" s="164"/>
      <c r="G949" s="164"/>
      <c r="H949" s="164"/>
      <c r="I949" s="164"/>
      <c r="J949" s="164"/>
      <c r="K949" s="164"/>
      <c r="L949" s="164"/>
      <c r="M949" s="164"/>
      <c r="N949" s="164"/>
      <c r="O949" s="164"/>
      <c r="P949" s="164"/>
      <c r="Q949" s="158"/>
      <c r="R949" s="157"/>
      <c r="S949" s="158"/>
      <c r="T949" s="158"/>
      <c r="U949" s="158"/>
      <c r="V949" s="158" t="e">
        <v>#DIV/0!</v>
      </c>
    </row>
    <row r="950">
      <c r="A950" s="164"/>
      <c r="B950" s="164"/>
      <c r="C950" s="164"/>
      <c r="D950" s="164"/>
      <c r="E950" s="164"/>
      <c r="F950" s="164"/>
      <c r="G950" s="164"/>
      <c r="H950" s="164"/>
      <c r="I950" s="164"/>
      <c r="J950" s="164"/>
      <c r="K950" s="164"/>
      <c r="L950" s="164"/>
      <c r="M950" s="164"/>
      <c r="N950" s="164"/>
      <c r="O950" s="164"/>
      <c r="P950" s="164"/>
      <c r="Q950" s="158"/>
      <c r="R950" s="157"/>
      <c r="S950" s="158"/>
      <c r="T950" s="158"/>
      <c r="U950" s="158"/>
      <c r="V950" s="158" t="e">
        <v>#DIV/0!</v>
      </c>
    </row>
    <row r="951">
      <c r="A951" s="164"/>
      <c r="B951" s="164"/>
      <c r="C951" s="164"/>
      <c r="D951" s="164"/>
      <c r="E951" s="164"/>
      <c r="F951" s="164"/>
      <c r="G951" s="164"/>
      <c r="H951" s="164"/>
      <c r="I951" s="164"/>
      <c r="J951" s="164"/>
      <c r="K951" s="164"/>
      <c r="L951" s="164"/>
      <c r="M951" s="164"/>
      <c r="N951" s="164"/>
      <c r="O951" s="164"/>
      <c r="P951" s="164"/>
      <c r="Q951" s="158"/>
      <c r="R951" s="157"/>
      <c r="S951" s="158"/>
      <c r="T951" s="158"/>
      <c r="U951" s="158"/>
      <c r="V951" s="158" t="e">
        <v>#DIV/0!</v>
      </c>
    </row>
    <row r="952">
      <c r="A952" s="164"/>
      <c r="B952" s="164"/>
      <c r="C952" s="164"/>
      <c r="D952" s="164"/>
      <c r="E952" s="164"/>
      <c r="F952" s="164"/>
      <c r="G952" s="164"/>
      <c r="H952" s="164"/>
      <c r="I952" s="164"/>
      <c r="J952" s="164"/>
      <c r="K952" s="164"/>
      <c r="L952" s="164"/>
      <c r="M952" s="164"/>
      <c r="N952" s="164"/>
      <c r="O952" s="164"/>
      <c r="P952" s="164"/>
      <c r="Q952" s="158"/>
      <c r="R952" s="157"/>
      <c r="S952" s="158"/>
      <c r="T952" s="158"/>
      <c r="U952" s="158"/>
      <c r="V952" s="158" t="e">
        <v>#DIV/0!</v>
      </c>
    </row>
    <row r="953">
      <c r="A953" s="164"/>
      <c r="B953" s="164"/>
      <c r="C953" s="164"/>
      <c r="D953" s="164"/>
      <c r="E953" s="164"/>
      <c r="F953" s="164"/>
      <c r="G953" s="164"/>
      <c r="H953" s="164"/>
      <c r="I953" s="164"/>
      <c r="J953" s="164"/>
      <c r="K953" s="164"/>
      <c r="L953" s="164"/>
      <c r="M953" s="164"/>
      <c r="N953" s="164"/>
      <c r="O953" s="164"/>
      <c r="P953" s="164"/>
      <c r="Q953" s="158"/>
      <c r="R953" s="157"/>
      <c r="S953" s="158"/>
      <c r="T953" s="158"/>
      <c r="U953" s="158"/>
      <c r="V953" s="158" t="e">
        <v>#DIV/0!</v>
      </c>
    </row>
    <row r="954">
      <c r="A954" s="164"/>
      <c r="B954" s="164"/>
      <c r="C954" s="164"/>
      <c r="D954" s="164"/>
      <c r="E954" s="164"/>
      <c r="F954" s="164"/>
      <c r="G954" s="164"/>
      <c r="H954" s="164"/>
      <c r="I954" s="164"/>
      <c r="J954" s="164"/>
      <c r="K954" s="164"/>
      <c r="L954" s="164"/>
      <c r="M954" s="164"/>
      <c r="N954" s="164"/>
      <c r="O954" s="164"/>
      <c r="P954" s="164"/>
      <c r="Q954" s="158"/>
      <c r="R954" s="157"/>
      <c r="S954" s="158"/>
      <c r="T954" s="158"/>
      <c r="U954" s="158"/>
      <c r="V954" s="158" t="e">
        <v>#DIV/0!</v>
      </c>
    </row>
    <row r="955">
      <c r="A955" s="164"/>
      <c r="B955" s="164"/>
      <c r="C955" s="164"/>
      <c r="D955" s="164"/>
      <c r="E955" s="164"/>
      <c r="F955" s="164"/>
      <c r="G955" s="164"/>
      <c r="H955" s="164"/>
      <c r="I955" s="164"/>
      <c r="J955" s="164"/>
      <c r="K955" s="164"/>
      <c r="L955" s="164"/>
      <c r="M955" s="164"/>
      <c r="N955" s="164"/>
      <c r="O955" s="164"/>
      <c r="P955" s="164"/>
      <c r="Q955" s="158"/>
      <c r="R955" s="157"/>
      <c r="S955" s="158"/>
      <c r="T955" s="158"/>
      <c r="U955" s="158"/>
      <c r="V955" s="158" t="e">
        <v>#DIV/0!</v>
      </c>
    </row>
    <row r="956">
      <c r="A956" s="164"/>
      <c r="B956" s="164"/>
      <c r="C956" s="164"/>
      <c r="D956" s="164"/>
      <c r="E956" s="164"/>
      <c r="F956" s="164"/>
      <c r="G956" s="164"/>
      <c r="H956" s="164"/>
      <c r="I956" s="164"/>
      <c r="J956" s="164"/>
      <c r="K956" s="164"/>
      <c r="L956" s="164"/>
      <c r="M956" s="164"/>
      <c r="N956" s="164"/>
      <c r="O956" s="164"/>
      <c r="P956" s="164"/>
      <c r="Q956" s="158"/>
      <c r="R956" s="157"/>
      <c r="S956" s="158"/>
      <c r="T956" s="158"/>
      <c r="U956" s="158"/>
      <c r="V956" s="158" t="e">
        <v>#DIV/0!</v>
      </c>
    </row>
    <row r="957">
      <c r="A957" s="164"/>
      <c r="B957" s="164"/>
      <c r="C957" s="164"/>
      <c r="D957" s="164"/>
      <c r="E957" s="164"/>
      <c r="F957" s="164"/>
      <c r="G957" s="164"/>
      <c r="H957" s="164"/>
      <c r="I957" s="164"/>
      <c r="J957" s="164"/>
      <c r="K957" s="164"/>
      <c r="L957" s="164"/>
      <c r="M957" s="164"/>
      <c r="N957" s="164"/>
      <c r="O957" s="164"/>
      <c r="P957" s="164"/>
      <c r="Q957" s="158"/>
      <c r="R957" s="157"/>
      <c r="S957" s="158"/>
      <c r="T957" s="158"/>
      <c r="U957" s="158"/>
      <c r="V957" s="158" t="e">
        <v>#DIV/0!</v>
      </c>
    </row>
    <row r="958">
      <c r="A958" s="164"/>
      <c r="B958" s="164"/>
      <c r="C958" s="164"/>
      <c r="D958" s="164"/>
      <c r="E958" s="164"/>
      <c r="F958" s="164"/>
      <c r="G958" s="164"/>
      <c r="H958" s="164"/>
      <c r="I958" s="164"/>
      <c r="J958" s="164"/>
      <c r="K958" s="164"/>
      <c r="L958" s="164"/>
      <c r="M958" s="164"/>
      <c r="N958" s="164"/>
      <c r="O958" s="164"/>
      <c r="P958" s="164"/>
      <c r="Q958" s="158"/>
      <c r="R958" s="157"/>
      <c r="S958" s="158"/>
      <c r="T958" s="158"/>
      <c r="U958" s="158"/>
      <c r="V958" s="158" t="e">
        <v>#DIV/0!</v>
      </c>
    </row>
    <row r="959">
      <c r="A959" s="164"/>
      <c r="B959" s="164"/>
      <c r="C959" s="164"/>
      <c r="D959" s="164"/>
      <c r="E959" s="164"/>
      <c r="F959" s="164"/>
      <c r="G959" s="164"/>
      <c r="H959" s="164"/>
      <c r="I959" s="164"/>
      <c r="J959" s="164"/>
      <c r="K959" s="164"/>
      <c r="L959" s="164"/>
      <c r="M959" s="164"/>
      <c r="N959" s="164"/>
      <c r="O959" s="164"/>
      <c r="P959" s="164"/>
      <c r="Q959" s="158"/>
      <c r="R959" s="157"/>
      <c r="S959" s="158"/>
      <c r="T959" s="158"/>
      <c r="U959" s="158"/>
      <c r="V959" s="158" t="e">
        <v>#DIV/0!</v>
      </c>
    </row>
    <row r="960">
      <c r="A960" s="164"/>
      <c r="B960" s="164"/>
      <c r="C960" s="164"/>
      <c r="D960" s="164"/>
      <c r="E960" s="164"/>
      <c r="F960" s="164"/>
      <c r="G960" s="164"/>
      <c r="H960" s="164"/>
      <c r="I960" s="164"/>
      <c r="J960" s="164"/>
      <c r="K960" s="164"/>
      <c r="L960" s="164"/>
      <c r="M960" s="164"/>
      <c r="N960" s="164"/>
      <c r="O960" s="164"/>
      <c r="P960" s="164"/>
      <c r="Q960" s="158"/>
      <c r="R960" s="157"/>
      <c r="S960" s="158"/>
      <c r="T960" s="158"/>
      <c r="U960" s="158"/>
      <c r="V960" s="158" t="e">
        <v>#DIV/0!</v>
      </c>
    </row>
    <row r="961">
      <c r="A961" s="164"/>
      <c r="B961" s="164"/>
      <c r="C961" s="164"/>
      <c r="D961" s="164"/>
      <c r="E961" s="164"/>
      <c r="F961" s="164"/>
      <c r="G961" s="164"/>
      <c r="H961" s="164"/>
      <c r="I961" s="164"/>
      <c r="J961" s="164"/>
      <c r="K961" s="164"/>
      <c r="L961" s="164"/>
      <c r="M961" s="164"/>
      <c r="N961" s="164"/>
      <c r="O961" s="164"/>
      <c r="P961" s="164"/>
      <c r="Q961" s="158"/>
      <c r="R961" s="157"/>
      <c r="S961" s="158"/>
      <c r="T961" s="158"/>
      <c r="U961" s="158"/>
      <c r="V961" s="158" t="e">
        <v>#DIV/0!</v>
      </c>
    </row>
    <row r="962">
      <c r="A962" s="164"/>
      <c r="B962" s="164"/>
      <c r="C962" s="164"/>
      <c r="D962" s="164"/>
      <c r="E962" s="164"/>
      <c r="F962" s="164"/>
      <c r="G962" s="164"/>
      <c r="H962" s="164"/>
      <c r="I962" s="164"/>
      <c r="J962" s="164"/>
      <c r="K962" s="164"/>
      <c r="L962" s="164"/>
      <c r="M962" s="164"/>
      <c r="N962" s="164"/>
      <c r="O962" s="164"/>
      <c r="P962" s="164"/>
      <c r="Q962" s="158"/>
      <c r="R962" s="157"/>
      <c r="S962" s="158"/>
      <c r="T962" s="158"/>
      <c r="U962" s="158"/>
      <c r="V962" s="158" t="e">
        <v>#DIV/0!</v>
      </c>
    </row>
    <row r="963">
      <c r="A963" s="164"/>
      <c r="B963" s="164"/>
      <c r="C963" s="164"/>
      <c r="D963" s="164"/>
      <c r="E963" s="164"/>
      <c r="F963" s="164"/>
      <c r="G963" s="164"/>
      <c r="H963" s="164"/>
      <c r="I963" s="164"/>
      <c r="J963" s="164"/>
      <c r="K963" s="164"/>
      <c r="L963" s="164"/>
      <c r="M963" s="164"/>
      <c r="N963" s="164"/>
      <c r="O963" s="164"/>
      <c r="P963" s="164"/>
      <c r="Q963" s="158"/>
      <c r="R963" s="157"/>
      <c r="S963" s="158"/>
      <c r="T963" s="158"/>
      <c r="U963" s="158"/>
      <c r="V963" s="158" t="e">
        <v>#DIV/0!</v>
      </c>
    </row>
    <row r="964">
      <c r="A964" s="164"/>
      <c r="B964" s="164"/>
      <c r="C964" s="164"/>
      <c r="D964" s="164"/>
      <c r="E964" s="164"/>
      <c r="F964" s="164"/>
      <c r="G964" s="164"/>
      <c r="H964" s="164"/>
      <c r="I964" s="164"/>
      <c r="J964" s="164"/>
      <c r="K964" s="164"/>
      <c r="L964" s="164"/>
      <c r="M964" s="164"/>
      <c r="N964" s="164"/>
      <c r="O964" s="164"/>
      <c r="P964" s="164"/>
      <c r="Q964" s="158"/>
      <c r="R964" s="157"/>
      <c r="S964" s="158"/>
      <c r="T964" s="158"/>
      <c r="U964" s="158"/>
      <c r="V964" s="158" t="e">
        <v>#DIV/0!</v>
      </c>
    </row>
    <row r="965">
      <c r="A965" s="164"/>
      <c r="B965" s="164"/>
      <c r="C965" s="164"/>
      <c r="D965" s="164"/>
      <c r="E965" s="164"/>
      <c r="F965" s="164"/>
      <c r="G965" s="164"/>
      <c r="H965" s="164"/>
      <c r="I965" s="164"/>
      <c r="J965" s="164"/>
      <c r="K965" s="164"/>
      <c r="L965" s="164"/>
      <c r="M965" s="164"/>
      <c r="N965" s="164"/>
      <c r="O965" s="164"/>
      <c r="P965" s="164"/>
      <c r="Q965" s="158"/>
      <c r="R965" s="157"/>
      <c r="S965" s="158"/>
      <c r="T965" s="158"/>
      <c r="U965" s="158"/>
      <c r="V965" s="158" t="e">
        <v>#DIV/0!</v>
      </c>
    </row>
    <row r="966">
      <c r="A966" s="164"/>
      <c r="B966" s="164"/>
      <c r="C966" s="164"/>
      <c r="D966" s="164"/>
      <c r="E966" s="164"/>
      <c r="F966" s="164"/>
      <c r="G966" s="164"/>
      <c r="H966" s="164"/>
      <c r="I966" s="164"/>
      <c r="J966" s="164"/>
      <c r="K966" s="164"/>
      <c r="L966" s="164"/>
      <c r="M966" s="164"/>
      <c r="N966" s="164"/>
      <c r="O966" s="164"/>
      <c r="P966" s="164"/>
      <c r="Q966" s="158"/>
      <c r="R966" s="157"/>
      <c r="S966" s="158"/>
      <c r="T966" s="158"/>
      <c r="U966" s="158"/>
      <c r="V966" s="158" t="e">
        <v>#DIV/0!</v>
      </c>
    </row>
    <row r="967">
      <c r="A967" s="164"/>
      <c r="B967" s="164"/>
      <c r="C967" s="164"/>
      <c r="D967" s="164"/>
      <c r="E967" s="164"/>
      <c r="F967" s="164"/>
      <c r="G967" s="164"/>
      <c r="H967" s="164"/>
      <c r="I967" s="164"/>
      <c r="J967" s="164"/>
      <c r="K967" s="164"/>
      <c r="L967" s="164"/>
      <c r="M967" s="164"/>
      <c r="N967" s="164"/>
      <c r="O967" s="164"/>
      <c r="P967" s="164"/>
      <c r="Q967" s="158"/>
      <c r="R967" s="157"/>
      <c r="S967" s="158"/>
      <c r="T967" s="158"/>
      <c r="U967" s="158"/>
      <c r="V967" s="158" t="e">
        <v>#DIV/0!</v>
      </c>
    </row>
    <row r="968">
      <c r="A968" s="164"/>
      <c r="B968" s="164"/>
      <c r="C968" s="164"/>
      <c r="D968" s="164"/>
      <c r="E968" s="164"/>
      <c r="F968" s="164"/>
      <c r="G968" s="164"/>
      <c r="H968" s="164"/>
      <c r="I968" s="164"/>
      <c r="J968" s="164"/>
      <c r="K968" s="164"/>
      <c r="L968" s="164"/>
      <c r="M968" s="164"/>
      <c r="N968" s="164"/>
      <c r="O968" s="164"/>
      <c r="P968" s="164"/>
      <c r="Q968" s="158"/>
      <c r="R968" s="157"/>
      <c r="S968" s="158"/>
      <c r="T968" s="158"/>
      <c r="U968" s="158"/>
      <c r="V968" s="158" t="e">
        <v>#DIV/0!</v>
      </c>
    </row>
    <row r="969">
      <c r="A969" s="164"/>
      <c r="B969" s="164"/>
      <c r="C969" s="164"/>
      <c r="D969" s="164"/>
      <c r="E969" s="164"/>
      <c r="F969" s="164"/>
      <c r="G969" s="164"/>
      <c r="H969" s="164"/>
      <c r="I969" s="164"/>
      <c r="J969" s="164"/>
      <c r="K969" s="164"/>
      <c r="L969" s="164"/>
      <c r="M969" s="164"/>
      <c r="N969" s="164"/>
      <c r="O969" s="164"/>
      <c r="P969" s="164"/>
      <c r="Q969" s="158"/>
      <c r="R969" s="157"/>
      <c r="S969" s="158"/>
      <c r="T969" s="158"/>
      <c r="U969" s="158"/>
      <c r="V969" s="158" t="e">
        <v>#DIV/0!</v>
      </c>
    </row>
    <row r="970">
      <c r="A970" s="164"/>
      <c r="B970" s="164"/>
      <c r="C970" s="164"/>
      <c r="D970" s="164"/>
      <c r="E970" s="164"/>
      <c r="F970" s="164"/>
      <c r="G970" s="164"/>
      <c r="H970" s="164"/>
      <c r="I970" s="164"/>
      <c r="J970" s="164"/>
      <c r="K970" s="164"/>
      <c r="L970" s="164"/>
      <c r="M970" s="164"/>
      <c r="N970" s="164"/>
      <c r="O970" s="164"/>
      <c r="P970" s="164"/>
      <c r="Q970" s="158"/>
      <c r="R970" s="157"/>
      <c r="S970" s="158"/>
      <c r="T970" s="158"/>
      <c r="U970" s="158"/>
      <c r="V970" s="158" t="e">
        <v>#DIV/0!</v>
      </c>
    </row>
    <row r="971">
      <c r="A971" s="164"/>
      <c r="B971" s="164"/>
      <c r="C971" s="164"/>
      <c r="D971" s="164"/>
      <c r="E971" s="164"/>
      <c r="F971" s="164"/>
      <c r="G971" s="164"/>
      <c r="H971" s="164"/>
      <c r="I971" s="164"/>
      <c r="J971" s="164"/>
      <c r="K971" s="164"/>
      <c r="L971" s="164"/>
      <c r="M971" s="164"/>
      <c r="N971" s="164"/>
      <c r="O971" s="164"/>
      <c r="P971" s="164"/>
      <c r="Q971" s="158"/>
      <c r="R971" s="157"/>
      <c r="S971" s="158"/>
      <c r="T971" s="158"/>
      <c r="U971" s="158"/>
      <c r="V971" s="158" t="e">
        <v>#DIV/0!</v>
      </c>
    </row>
    <row r="972">
      <c r="A972" s="164"/>
      <c r="B972" s="164"/>
      <c r="C972" s="164"/>
      <c r="D972" s="164"/>
      <c r="E972" s="164"/>
      <c r="F972" s="164"/>
      <c r="G972" s="164"/>
      <c r="H972" s="164"/>
      <c r="I972" s="164"/>
      <c r="J972" s="164"/>
      <c r="K972" s="164"/>
      <c r="L972" s="164"/>
      <c r="M972" s="164"/>
      <c r="N972" s="164"/>
      <c r="O972" s="164"/>
      <c r="P972" s="164"/>
      <c r="Q972" s="158"/>
      <c r="R972" s="157"/>
      <c r="S972" s="158"/>
      <c r="T972" s="158"/>
      <c r="U972" s="158"/>
      <c r="V972" s="158" t="e">
        <v>#DIV/0!</v>
      </c>
    </row>
    <row r="973">
      <c r="A973" s="164"/>
      <c r="B973" s="164"/>
      <c r="C973" s="164"/>
      <c r="D973" s="164"/>
      <c r="E973" s="164"/>
      <c r="F973" s="164"/>
      <c r="G973" s="164"/>
      <c r="H973" s="164"/>
      <c r="I973" s="164"/>
      <c r="J973" s="164"/>
      <c r="K973" s="164"/>
      <c r="L973" s="164"/>
      <c r="M973" s="164"/>
      <c r="N973" s="164"/>
      <c r="O973" s="164"/>
      <c r="P973" s="164"/>
      <c r="Q973" s="158"/>
      <c r="R973" s="157"/>
      <c r="S973" s="158"/>
      <c r="T973" s="158"/>
      <c r="U973" s="158"/>
      <c r="V973" s="158" t="e">
        <v>#DIV/0!</v>
      </c>
    </row>
    <row r="974">
      <c r="A974" s="164"/>
      <c r="B974" s="164"/>
      <c r="C974" s="164"/>
      <c r="D974" s="164"/>
      <c r="E974" s="164"/>
      <c r="F974" s="164"/>
      <c r="G974" s="164"/>
      <c r="H974" s="164"/>
      <c r="I974" s="164"/>
      <c r="J974" s="164"/>
      <c r="K974" s="164"/>
      <c r="L974" s="164"/>
      <c r="M974" s="164"/>
      <c r="N974" s="164"/>
      <c r="O974" s="164"/>
      <c r="P974" s="164"/>
      <c r="Q974" s="158"/>
      <c r="R974" s="157"/>
      <c r="S974" s="158"/>
      <c r="T974" s="158"/>
      <c r="U974" s="158"/>
      <c r="V974" s="158" t="e">
        <v>#DIV/0!</v>
      </c>
    </row>
    <row r="975">
      <c r="A975" s="164"/>
      <c r="B975" s="164"/>
      <c r="C975" s="164"/>
      <c r="D975" s="164"/>
      <c r="E975" s="164"/>
      <c r="F975" s="164"/>
      <c r="G975" s="164"/>
      <c r="H975" s="164"/>
      <c r="I975" s="164"/>
      <c r="J975" s="164"/>
      <c r="K975" s="164"/>
      <c r="L975" s="164"/>
      <c r="M975" s="164"/>
      <c r="N975" s="164"/>
      <c r="O975" s="164"/>
      <c r="P975" s="164"/>
      <c r="Q975" s="158"/>
      <c r="R975" s="157"/>
      <c r="S975" s="158"/>
      <c r="T975" s="158"/>
      <c r="U975" s="158"/>
      <c r="V975" s="158" t="e">
        <v>#DIV/0!</v>
      </c>
    </row>
    <row r="976">
      <c r="A976" s="164"/>
      <c r="B976" s="164"/>
      <c r="C976" s="164"/>
      <c r="D976" s="164"/>
      <c r="E976" s="164"/>
      <c r="F976" s="164"/>
      <c r="G976" s="164"/>
      <c r="H976" s="164"/>
      <c r="I976" s="164"/>
      <c r="J976" s="164"/>
      <c r="K976" s="164"/>
      <c r="L976" s="164"/>
      <c r="M976" s="164"/>
      <c r="N976" s="164"/>
      <c r="O976" s="164"/>
      <c r="P976" s="164"/>
      <c r="Q976" s="158"/>
      <c r="R976" s="157"/>
      <c r="S976" s="158"/>
      <c r="T976" s="158"/>
      <c r="U976" s="158"/>
      <c r="V976" s="158" t="e">
        <v>#DIV/0!</v>
      </c>
    </row>
    <row r="977">
      <c r="A977" s="164"/>
      <c r="B977" s="164"/>
      <c r="C977" s="164"/>
      <c r="D977" s="164"/>
      <c r="E977" s="164"/>
      <c r="F977" s="164"/>
      <c r="G977" s="164"/>
      <c r="H977" s="164"/>
      <c r="I977" s="164"/>
      <c r="J977" s="164"/>
      <c r="K977" s="164"/>
      <c r="L977" s="164"/>
      <c r="M977" s="164"/>
      <c r="N977" s="164"/>
      <c r="O977" s="164"/>
      <c r="P977" s="164"/>
      <c r="Q977" s="158"/>
      <c r="R977" s="157"/>
      <c r="S977" s="158"/>
      <c r="T977" s="158"/>
      <c r="U977" s="158"/>
      <c r="V977" s="158" t="e">
        <v>#DIV/0!</v>
      </c>
    </row>
    <row r="978">
      <c r="A978" s="164"/>
      <c r="B978" s="164"/>
      <c r="C978" s="164"/>
      <c r="D978" s="164"/>
      <c r="E978" s="164"/>
      <c r="F978" s="164"/>
      <c r="G978" s="164"/>
      <c r="H978" s="164"/>
      <c r="I978" s="164"/>
      <c r="J978" s="164"/>
      <c r="K978" s="164"/>
      <c r="L978" s="164"/>
      <c r="M978" s="164"/>
      <c r="N978" s="164"/>
      <c r="O978" s="164"/>
      <c r="P978" s="164"/>
      <c r="Q978" s="158"/>
      <c r="R978" s="157"/>
      <c r="S978" s="158"/>
      <c r="T978" s="158"/>
      <c r="U978" s="158"/>
      <c r="V978" s="158" t="e">
        <v>#DIV/0!</v>
      </c>
    </row>
    <row r="979">
      <c r="A979" s="164"/>
      <c r="B979" s="164"/>
      <c r="C979" s="164"/>
      <c r="D979" s="164"/>
      <c r="E979" s="164"/>
      <c r="F979" s="164"/>
      <c r="G979" s="164"/>
      <c r="H979" s="164"/>
      <c r="I979" s="164"/>
      <c r="J979" s="164"/>
      <c r="K979" s="164"/>
      <c r="L979" s="164"/>
      <c r="M979" s="164"/>
      <c r="N979" s="164"/>
      <c r="O979" s="164"/>
      <c r="P979" s="164"/>
      <c r="Q979" s="158"/>
      <c r="R979" s="157"/>
      <c r="S979" s="158"/>
      <c r="T979" s="158"/>
      <c r="U979" s="158"/>
      <c r="V979" s="158" t="e">
        <v>#DIV/0!</v>
      </c>
    </row>
    <row r="980">
      <c r="A980" s="164"/>
      <c r="B980" s="164"/>
      <c r="C980" s="164"/>
      <c r="D980" s="164"/>
      <c r="E980" s="164"/>
      <c r="F980" s="164"/>
      <c r="G980" s="164"/>
      <c r="H980" s="164"/>
      <c r="I980" s="164"/>
      <c r="J980" s="164"/>
      <c r="K980" s="164"/>
      <c r="L980" s="164"/>
      <c r="M980" s="164"/>
      <c r="N980" s="164"/>
      <c r="O980" s="164"/>
      <c r="P980" s="164"/>
      <c r="Q980" s="158"/>
      <c r="R980" s="157"/>
      <c r="S980" s="158"/>
      <c r="T980" s="158"/>
      <c r="U980" s="158"/>
      <c r="V980" s="158" t="e">
        <v>#DIV/0!</v>
      </c>
    </row>
    <row r="981">
      <c r="A981" s="164"/>
      <c r="B981" s="164"/>
      <c r="C981" s="164"/>
      <c r="D981" s="164"/>
      <c r="E981" s="164"/>
      <c r="F981" s="164"/>
      <c r="G981" s="164"/>
      <c r="H981" s="164"/>
      <c r="I981" s="164"/>
      <c r="J981" s="164"/>
      <c r="K981" s="164"/>
      <c r="L981" s="164"/>
      <c r="M981" s="164"/>
      <c r="N981" s="164"/>
      <c r="O981" s="164"/>
      <c r="P981" s="164"/>
      <c r="Q981" s="158"/>
      <c r="R981" s="157"/>
      <c r="S981" s="158"/>
      <c r="T981" s="158"/>
      <c r="U981" s="158"/>
      <c r="V981" s="158" t="e">
        <v>#DIV/0!</v>
      </c>
    </row>
    <row r="982">
      <c r="A982" s="164"/>
      <c r="B982" s="164"/>
      <c r="C982" s="164"/>
      <c r="D982" s="164"/>
      <c r="E982" s="164"/>
      <c r="F982" s="164"/>
      <c r="G982" s="164"/>
      <c r="H982" s="164"/>
      <c r="I982" s="164"/>
      <c r="J982" s="164"/>
      <c r="K982" s="164"/>
      <c r="L982" s="164"/>
      <c r="M982" s="164"/>
      <c r="N982" s="164"/>
      <c r="O982" s="164"/>
      <c r="P982" s="164"/>
      <c r="Q982" s="158"/>
      <c r="R982" s="157"/>
      <c r="S982" s="158"/>
      <c r="T982" s="158"/>
      <c r="U982" s="158"/>
      <c r="V982" s="158" t="e">
        <v>#DIV/0!</v>
      </c>
    </row>
    <row r="983">
      <c r="A983" s="164"/>
      <c r="B983" s="164"/>
      <c r="C983" s="164"/>
      <c r="D983" s="164"/>
      <c r="E983" s="164"/>
      <c r="F983" s="164"/>
      <c r="G983" s="164"/>
      <c r="H983" s="164"/>
      <c r="I983" s="164"/>
      <c r="J983" s="164"/>
      <c r="K983" s="164"/>
      <c r="L983" s="164"/>
      <c r="M983" s="164"/>
      <c r="N983" s="164"/>
      <c r="O983" s="164"/>
      <c r="P983" s="164"/>
      <c r="Q983" s="158"/>
      <c r="R983" s="157"/>
      <c r="S983" s="158"/>
      <c r="T983" s="158"/>
      <c r="U983" s="158"/>
      <c r="V983" s="158" t="e">
        <v>#DIV/0!</v>
      </c>
    </row>
    <row r="984">
      <c r="A984" s="164"/>
      <c r="B984" s="164"/>
      <c r="C984" s="164"/>
      <c r="D984" s="164"/>
      <c r="E984" s="164"/>
      <c r="F984" s="164"/>
      <c r="G984" s="164"/>
      <c r="H984" s="164"/>
      <c r="I984" s="164"/>
      <c r="J984" s="164"/>
      <c r="K984" s="164"/>
      <c r="L984" s="164"/>
      <c r="M984" s="164"/>
      <c r="N984" s="164"/>
      <c r="O984" s="164"/>
      <c r="P984" s="164"/>
      <c r="Q984" s="158"/>
      <c r="R984" s="157"/>
      <c r="S984" s="158"/>
      <c r="T984" s="158"/>
      <c r="U984" s="158"/>
      <c r="V984" s="158" t="e">
        <v>#DIV/0!</v>
      </c>
    </row>
    <row r="985">
      <c r="A985" s="164"/>
      <c r="B985" s="164"/>
      <c r="C985" s="164"/>
      <c r="D985" s="164"/>
      <c r="E985" s="164"/>
      <c r="F985" s="164"/>
      <c r="G985" s="164"/>
      <c r="H985" s="164"/>
      <c r="I985" s="164"/>
      <c r="J985" s="164"/>
      <c r="K985" s="164"/>
      <c r="L985" s="164"/>
      <c r="M985" s="164"/>
      <c r="N985" s="164"/>
      <c r="O985" s="164"/>
      <c r="P985" s="164"/>
      <c r="Q985" s="158"/>
      <c r="R985" s="157"/>
      <c r="S985" s="158"/>
      <c r="T985" s="158"/>
      <c r="U985" s="158"/>
      <c r="V985" s="158" t="e">
        <v>#DIV/0!</v>
      </c>
    </row>
    <row r="986">
      <c r="A986" s="164"/>
      <c r="B986" s="164"/>
      <c r="C986" s="164"/>
      <c r="D986" s="164"/>
      <c r="E986" s="164"/>
      <c r="F986" s="164"/>
      <c r="G986" s="164"/>
      <c r="H986" s="164"/>
      <c r="I986" s="164"/>
      <c r="J986" s="164"/>
      <c r="K986" s="164"/>
      <c r="L986" s="164"/>
      <c r="M986" s="164"/>
      <c r="N986" s="164"/>
      <c r="O986" s="164"/>
      <c r="P986" s="164"/>
      <c r="Q986" s="158"/>
      <c r="R986" s="157"/>
      <c r="S986" s="158"/>
      <c r="T986" s="158"/>
      <c r="U986" s="158"/>
      <c r="V986" s="158" t="e">
        <v>#DIV/0!</v>
      </c>
    </row>
    <row r="987">
      <c r="A987" s="164"/>
      <c r="B987" s="164"/>
      <c r="C987" s="164"/>
      <c r="D987" s="164"/>
      <c r="E987" s="164"/>
      <c r="F987" s="164"/>
      <c r="G987" s="164"/>
      <c r="H987" s="164"/>
      <c r="I987" s="164"/>
      <c r="J987" s="164"/>
      <c r="K987" s="164"/>
      <c r="L987" s="164"/>
      <c r="M987" s="164"/>
      <c r="N987" s="164"/>
      <c r="O987" s="164"/>
      <c r="P987" s="164"/>
      <c r="Q987" s="158"/>
      <c r="R987" s="157"/>
      <c r="S987" s="158"/>
      <c r="T987" s="158"/>
      <c r="U987" s="158"/>
      <c r="V987" s="158" t="e">
        <v>#DIV/0!</v>
      </c>
    </row>
    <row r="988">
      <c r="A988" s="164"/>
      <c r="B988" s="164"/>
      <c r="C988" s="164"/>
      <c r="D988" s="164"/>
      <c r="E988" s="164"/>
      <c r="F988" s="164"/>
      <c r="G988" s="164"/>
      <c r="H988" s="164"/>
      <c r="I988" s="164"/>
      <c r="J988" s="164"/>
      <c r="K988" s="164"/>
      <c r="L988" s="164"/>
      <c r="M988" s="164"/>
      <c r="N988" s="164"/>
      <c r="O988" s="164"/>
      <c r="P988" s="164"/>
      <c r="Q988" s="158"/>
      <c r="R988" s="157"/>
      <c r="S988" s="158"/>
      <c r="T988" s="158"/>
      <c r="U988" s="158"/>
      <c r="V988" s="158" t="e">
        <v>#DIV/0!</v>
      </c>
    </row>
    <row r="989">
      <c r="A989" s="164"/>
      <c r="B989" s="164"/>
      <c r="C989" s="164"/>
      <c r="D989" s="164"/>
      <c r="E989" s="164"/>
      <c r="F989" s="164"/>
      <c r="G989" s="164"/>
      <c r="H989" s="164"/>
      <c r="I989" s="164"/>
      <c r="J989" s="164"/>
      <c r="K989" s="164"/>
      <c r="L989" s="164"/>
      <c r="M989" s="164"/>
      <c r="N989" s="164"/>
      <c r="O989" s="164"/>
      <c r="P989" s="164"/>
      <c r="Q989" s="158"/>
      <c r="R989" s="157"/>
      <c r="S989" s="158"/>
      <c r="T989" s="158"/>
      <c r="U989" s="158"/>
      <c r="V989" s="158" t="e">
        <v>#DIV/0!</v>
      </c>
    </row>
    <row r="990">
      <c r="A990" s="164"/>
      <c r="B990" s="164"/>
      <c r="C990" s="164"/>
      <c r="D990" s="164"/>
      <c r="E990" s="164"/>
      <c r="F990" s="164"/>
      <c r="G990" s="164"/>
      <c r="H990" s="164"/>
      <c r="I990" s="164"/>
      <c r="J990" s="164"/>
      <c r="K990" s="164"/>
      <c r="L990" s="164"/>
      <c r="M990" s="164"/>
      <c r="N990" s="164"/>
      <c r="O990" s="164"/>
      <c r="P990" s="164"/>
      <c r="Q990" s="158"/>
      <c r="R990" s="157"/>
      <c r="S990" s="158"/>
      <c r="T990" s="158"/>
      <c r="U990" s="158"/>
      <c r="V990" s="158" t="e">
        <v>#DIV/0!</v>
      </c>
    </row>
    <row r="991">
      <c r="A991" s="164"/>
      <c r="B991" s="164"/>
      <c r="C991" s="164"/>
      <c r="D991" s="164"/>
      <c r="E991" s="164"/>
      <c r="F991" s="164"/>
      <c r="G991" s="164"/>
      <c r="H991" s="164"/>
      <c r="I991" s="164"/>
      <c r="J991" s="164"/>
      <c r="K991" s="164"/>
      <c r="L991" s="164"/>
      <c r="M991" s="164"/>
      <c r="N991" s="164"/>
      <c r="O991" s="164"/>
      <c r="P991" s="164"/>
      <c r="Q991" s="158"/>
      <c r="R991" s="157"/>
      <c r="S991" s="158"/>
      <c r="T991" s="158"/>
      <c r="U991" s="158"/>
      <c r="V991" s="158" t="e">
        <v>#DIV/0!</v>
      </c>
    </row>
    <row r="992">
      <c r="A992" s="164"/>
      <c r="B992" s="164"/>
      <c r="C992" s="164"/>
      <c r="D992" s="164"/>
      <c r="E992" s="164"/>
      <c r="F992" s="164"/>
      <c r="G992" s="164"/>
      <c r="H992" s="164"/>
      <c r="I992" s="164"/>
      <c r="J992" s="164"/>
      <c r="K992" s="164"/>
      <c r="L992" s="164"/>
      <c r="M992" s="164"/>
      <c r="N992" s="164"/>
      <c r="O992" s="164"/>
      <c r="P992" s="164"/>
      <c r="Q992" s="158"/>
      <c r="R992" s="157"/>
      <c r="S992" s="158"/>
      <c r="T992" s="158"/>
      <c r="U992" s="158"/>
      <c r="V992" s="158" t="e">
        <v>#DIV/0!</v>
      </c>
    </row>
    <row r="993">
      <c r="A993" s="164"/>
      <c r="B993" s="164"/>
      <c r="C993" s="164"/>
      <c r="D993" s="164"/>
      <c r="E993" s="164"/>
      <c r="F993" s="164"/>
      <c r="G993" s="164"/>
      <c r="H993" s="164"/>
      <c r="I993" s="164"/>
      <c r="J993" s="164"/>
      <c r="K993" s="164"/>
      <c r="L993" s="164"/>
      <c r="M993" s="164"/>
      <c r="N993" s="164"/>
      <c r="O993" s="164"/>
      <c r="P993" s="164"/>
      <c r="Q993" s="158"/>
      <c r="R993" s="157"/>
      <c r="S993" s="158"/>
      <c r="T993" s="158"/>
      <c r="U993" s="158"/>
      <c r="V993" s="158" t="e">
        <v>#DIV/0!</v>
      </c>
    </row>
    <row r="994">
      <c r="A994" s="164"/>
      <c r="B994" s="164"/>
      <c r="C994" s="164"/>
      <c r="D994" s="164"/>
      <c r="E994" s="164"/>
      <c r="F994" s="164"/>
      <c r="G994" s="164"/>
      <c r="H994" s="164"/>
      <c r="I994" s="164"/>
      <c r="J994" s="164"/>
      <c r="K994" s="164"/>
      <c r="L994" s="164"/>
      <c r="M994" s="164"/>
      <c r="N994" s="164"/>
      <c r="O994" s="164"/>
      <c r="P994" s="164"/>
      <c r="Q994" s="158"/>
      <c r="R994" s="157"/>
      <c r="S994" s="158"/>
      <c r="T994" s="158"/>
      <c r="U994" s="158"/>
      <c r="V994" s="158" t="e">
        <v>#DIV/0!</v>
      </c>
    </row>
    <row r="995">
      <c r="A995" s="164"/>
      <c r="B995" s="164"/>
      <c r="C995" s="164"/>
      <c r="D995" s="164"/>
      <c r="E995" s="164"/>
      <c r="F995" s="164"/>
      <c r="G995" s="164"/>
      <c r="H995" s="164"/>
      <c r="I995" s="164"/>
      <c r="J995" s="164"/>
      <c r="K995" s="164"/>
      <c r="L995" s="164"/>
      <c r="M995" s="164"/>
      <c r="N995" s="164"/>
      <c r="O995" s="164"/>
      <c r="P995" s="164"/>
      <c r="Q995" s="158"/>
      <c r="R995" s="157"/>
      <c r="S995" s="158"/>
      <c r="T995" s="158"/>
      <c r="U995" s="158"/>
      <c r="V995" s="158" t="e">
        <v>#DIV/0!</v>
      </c>
    </row>
    <row r="996">
      <c r="A996" s="164"/>
      <c r="B996" s="164"/>
      <c r="C996" s="164"/>
      <c r="D996" s="164"/>
      <c r="E996" s="164"/>
      <c r="F996" s="164"/>
      <c r="G996" s="164"/>
      <c r="H996" s="164"/>
      <c r="I996" s="164"/>
      <c r="J996" s="164"/>
      <c r="K996" s="164"/>
      <c r="L996" s="164"/>
      <c r="M996" s="164"/>
      <c r="N996" s="164"/>
      <c r="O996" s="164"/>
      <c r="P996" s="164"/>
      <c r="Q996" s="158"/>
      <c r="R996" s="157"/>
      <c r="S996" s="158"/>
      <c r="T996" s="158"/>
      <c r="U996" s="158"/>
      <c r="V996" s="158" t="e">
        <v>#DIV/0!</v>
      </c>
    </row>
    <row r="997">
      <c r="A997" s="164"/>
      <c r="B997" s="164"/>
      <c r="C997" s="164"/>
      <c r="D997" s="164"/>
      <c r="E997" s="164"/>
      <c r="F997" s="164"/>
      <c r="G997" s="164"/>
      <c r="H997" s="164"/>
      <c r="I997" s="164"/>
      <c r="J997" s="164"/>
      <c r="K997" s="164"/>
      <c r="L997" s="164"/>
      <c r="M997" s="164"/>
      <c r="N997" s="164"/>
      <c r="O997" s="164"/>
      <c r="P997" s="164"/>
      <c r="Q997" s="158"/>
      <c r="R997" s="157"/>
      <c r="S997" s="158"/>
      <c r="T997" s="158"/>
      <c r="U997" s="158"/>
      <c r="V997" s="158" t="e">
        <v>#DIV/0!</v>
      </c>
    </row>
    <row r="998">
      <c r="A998" s="164"/>
      <c r="B998" s="164"/>
      <c r="C998" s="164"/>
      <c r="D998" s="164"/>
      <c r="E998" s="164"/>
      <c r="F998" s="164"/>
      <c r="G998" s="164"/>
      <c r="H998" s="164"/>
      <c r="I998" s="164"/>
      <c r="J998" s="164"/>
      <c r="K998" s="164"/>
      <c r="L998" s="164"/>
      <c r="M998" s="164"/>
      <c r="N998" s="164"/>
      <c r="O998" s="164"/>
      <c r="P998" s="164"/>
      <c r="Q998" s="158"/>
      <c r="R998" s="157"/>
      <c r="S998" s="158"/>
      <c r="T998" s="158"/>
      <c r="U998" s="158"/>
      <c r="V998" s="158" t="e">
        <v>#DIV/0!</v>
      </c>
    </row>
    <row r="999">
      <c r="A999" s="164"/>
      <c r="B999" s="164"/>
      <c r="C999" s="164"/>
      <c r="D999" s="164"/>
      <c r="E999" s="164"/>
      <c r="F999" s="164"/>
      <c r="G999" s="164"/>
      <c r="H999" s="164"/>
      <c r="I999" s="164"/>
      <c r="J999" s="164"/>
      <c r="K999" s="164"/>
      <c r="L999" s="164"/>
      <c r="M999" s="164"/>
      <c r="N999" s="164"/>
      <c r="O999" s="164"/>
      <c r="P999" s="164"/>
      <c r="Q999" s="158"/>
      <c r="R999" s="157"/>
      <c r="S999" s="158"/>
      <c r="T999" s="158"/>
      <c r="U999" s="158"/>
      <c r="V999" s="158" t="e">
        <v>#DIV/0!</v>
      </c>
    </row>
    <row r="1000">
      <c r="A1000" s="164"/>
      <c r="B1000" s="164"/>
      <c r="C1000" s="164"/>
      <c r="D1000" s="164"/>
      <c r="E1000" s="164"/>
      <c r="F1000" s="164"/>
      <c r="G1000" s="164"/>
      <c r="H1000" s="164"/>
      <c r="I1000" s="164"/>
      <c r="J1000" s="164"/>
      <c r="K1000" s="164"/>
      <c r="L1000" s="164"/>
      <c r="M1000" s="164"/>
      <c r="N1000" s="164"/>
      <c r="O1000" s="164"/>
      <c r="P1000" s="164"/>
      <c r="Q1000" s="158"/>
      <c r="R1000" s="157"/>
      <c r="S1000" s="158"/>
      <c r="T1000" s="158"/>
      <c r="U1000" s="158"/>
      <c r="V1000" s="158" t="e">
        <v>#DIV/0!</v>
      </c>
    </row>
    <row r="1001">
      <c r="A1001" s="164"/>
      <c r="B1001" s="164"/>
      <c r="C1001" s="164"/>
      <c r="D1001" s="164"/>
      <c r="E1001" s="164"/>
      <c r="F1001" s="164"/>
      <c r="G1001" s="164"/>
      <c r="H1001" s="164"/>
      <c r="I1001" s="164"/>
      <c r="J1001" s="164"/>
      <c r="K1001" s="164"/>
      <c r="L1001" s="164"/>
      <c r="M1001" s="164"/>
      <c r="N1001" s="164"/>
      <c r="O1001" s="164"/>
      <c r="P1001" s="164"/>
      <c r="Q1001" s="158"/>
      <c r="R1001" s="157"/>
      <c r="S1001" s="158"/>
      <c r="T1001" s="158"/>
      <c r="U1001" s="158"/>
      <c r="V1001" s="158" t="e">
        <v>#DIV/0!</v>
      </c>
    </row>
    <row r="1002">
      <c r="A1002" s="164"/>
      <c r="B1002" s="164"/>
      <c r="C1002" s="164"/>
      <c r="D1002" s="164"/>
      <c r="E1002" s="164"/>
      <c r="F1002" s="164"/>
      <c r="G1002" s="164"/>
      <c r="H1002" s="164"/>
      <c r="I1002" s="164"/>
      <c r="J1002" s="164"/>
      <c r="K1002" s="164"/>
      <c r="L1002" s="164"/>
      <c r="M1002" s="164"/>
      <c r="N1002" s="164"/>
      <c r="O1002" s="164"/>
      <c r="P1002" s="164"/>
      <c r="Q1002" s="158"/>
      <c r="R1002" s="157"/>
      <c r="S1002" s="158"/>
      <c r="T1002" s="158"/>
      <c r="U1002" s="158"/>
      <c r="V1002" s="158" t="e">
        <v>#DIV/0!</v>
      </c>
    </row>
    <row r="1003">
      <c r="A1003" s="164"/>
      <c r="B1003" s="164"/>
      <c r="C1003" s="164"/>
      <c r="D1003" s="164"/>
      <c r="E1003" s="164"/>
      <c r="F1003" s="164"/>
      <c r="G1003" s="164"/>
      <c r="H1003" s="164"/>
      <c r="I1003" s="164"/>
      <c r="J1003" s="164"/>
      <c r="K1003" s="164"/>
      <c r="L1003" s="164"/>
      <c r="M1003" s="164"/>
      <c r="N1003" s="164"/>
      <c r="O1003" s="164"/>
      <c r="P1003" s="164"/>
      <c r="Q1003" s="158"/>
      <c r="R1003" s="157"/>
      <c r="S1003" s="158"/>
      <c r="T1003" s="158"/>
      <c r="U1003" s="158"/>
      <c r="V1003" s="158" t="e">
        <v>#DIV/0!</v>
      </c>
    </row>
    <row r="1004">
      <c r="A1004" s="164"/>
      <c r="B1004" s="164"/>
      <c r="C1004" s="164"/>
      <c r="D1004" s="164"/>
      <c r="E1004" s="164"/>
      <c r="F1004" s="164"/>
      <c r="G1004" s="164"/>
      <c r="H1004" s="164"/>
      <c r="I1004" s="164"/>
      <c r="J1004" s="164"/>
      <c r="K1004" s="164"/>
      <c r="L1004" s="164"/>
      <c r="M1004" s="164"/>
      <c r="N1004" s="164"/>
      <c r="O1004" s="164"/>
      <c r="P1004" s="164"/>
      <c r="Q1004" s="158"/>
      <c r="R1004" s="157"/>
      <c r="S1004" s="158"/>
      <c r="T1004" s="158"/>
      <c r="U1004" s="158"/>
      <c r="V1004" s="158" t="e">
        <v>#DIV/0!</v>
      </c>
    </row>
    <row r="1005">
      <c r="A1005" s="164"/>
      <c r="B1005" s="164"/>
      <c r="C1005" s="164"/>
      <c r="D1005" s="164"/>
      <c r="E1005" s="164"/>
      <c r="F1005" s="164"/>
      <c r="G1005" s="164"/>
      <c r="H1005" s="164"/>
      <c r="I1005" s="164"/>
      <c r="J1005" s="164"/>
      <c r="K1005" s="164"/>
      <c r="L1005" s="164"/>
      <c r="M1005" s="164"/>
      <c r="N1005" s="164"/>
      <c r="O1005" s="164"/>
      <c r="P1005" s="164"/>
      <c r="Q1005" s="158"/>
      <c r="R1005" s="157"/>
      <c r="S1005" s="158"/>
      <c r="T1005" s="158"/>
      <c r="U1005" s="158"/>
      <c r="V1005" s="158" t="e">
        <v>#DIV/0!</v>
      </c>
    </row>
    <row r="1006">
      <c r="A1006" s="164"/>
      <c r="B1006" s="164"/>
      <c r="C1006" s="164"/>
      <c r="D1006" s="164"/>
      <c r="E1006" s="164"/>
      <c r="F1006" s="164"/>
      <c r="G1006" s="164"/>
      <c r="H1006" s="164"/>
      <c r="I1006" s="164"/>
      <c r="J1006" s="164"/>
      <c r="K1006" s="164"/>
      <c r="L1006" s="164"/>
      <c r="M1006" s="164"/>
      <c r="N1006" s="164"/>
      <c r="O1006" s="164"/>
      <c r="P1006" s="164"/>
      <c r="Q1006" s="158"/>
      <c r="R1006" s="157"/>
      <c r="S1006" s="158"/>
      <c r="T1006" s="158"/>
      <c r="U1006" s="158"/>
      <c r="V1006" s="158" t="e">
        <v>#DIV/0!</v>
      </c>
    </row>
    <row r="1007">
      <c r="A1007" s="164"/>
      <c r="B1007" s="164"/>
      <c r="C1007" s="164"/>
      <c r="D1007" s="164"/>
      <c r="E1007" s="164"/>
      <c r="F1007" s="164"/>
      <c r="G1007" s="164"/>
      <c r="H1007" s="164"/>
      <c r="I1007" s="164"/>
      <c r="J1007" s="164"/>
      <c r="K1007" s="164"/>
      <c r="L1007" s="164"/>
      <c r="M1007" s="164"/>
      <c r="N1007" s="164"/>
      <c r="O1007" s="164"/>
      <c r="P1007" s="164"/>
      <c r="Q1007" s="158"/>
      <c r="R1007" s="157"/>
      <c r="S1007" s="158"/>
      <c r="T1007" s="158"/>
      <c r="U1007" s="158"/>
      <c r="V1007" s="158" t="e">
        <v>#DIV/0!</v>
      </c>
    </row>
    <row r="1008">
      <c r="A1008" s="164"/>
      <c r="B1008" s="164"/>
      <c r="C1008" s="164"/>
      <c r="D1008" s="164"/>
      <c r="E1008" s="164"/>
      <c r="F1008" s="164"/>
      <c r="G1008" s="164"/>
      <c r="H1008" s="164"/>
      <c r="I1008" s="164"/>
      <c r="J1008" s="164"/>
      <c r="K1008" s="164"/>
      <c r="L1008" s="164"/>
      <c r="M1008" s="164"/>
      <c r="N1008" s="164"/>
      <c r="O1008" s="164"/>
      <c r="P1008" s="164"/>
      <c r="Q1008" s="158"/>
      <c r="R1008" s="157"/>
      <c r="S1008" s="158"/>
      <c r="T1008" s="158"/>
      <c r="U1008" s="158"/>
      <c r="V1008" s="158" t="e">
        <v>#DIV/0!</v>
      </c>
    </row>
    <row r="1009">
      <c r="A1009" s="164"/>
      <c r="B1009" s="164"/>
      <c r="C1009" s="164"/>
      <c r="D1009" s="164"/>
      <c r="E1009" s="164"/>
      <c r="F1009" s="164"/>
      <c r="G1009" s="164"/>
      <c r="H1009" s="164"/>
      <c r="I1009" s="164"/>
      <c r="J1009" s="164"/>
      <c r="K1009" s="164"/>
      <c r="L1009" s="164"/>
      <c r="M1009" s="164"/>
      <c r="N1009" s="164"/>
      <c r="O1009" s="164"/>
      <c r="P1009" s="164"/>
      <c r="Q1009" s="158"/>
      <c r="R1009" s="157"/>
      <c r="S1009" s="158"/>
      <c r="T1009" s="158"/>
      <c r="U1009" s="158"/>
      <c r="V1009" s="158" t="e">
        <v>#DIV/0!</v>
      </c>
    </row>
    <row r="1010">
      <c r="A1010" s="164"/>
      <c r="B1010" s="164"/>
      <c r="C1010" s="164"/>
      <c r="D1010" s="164"/>
      <c r="E1010" s="164"/>
      <c r="F1010" s="164"/>
      <c r="G1010" s="164"/>
      <c r="H1010" s="164"/>
      <c r="I1010" s="164"/>
      <c r="J1010" s="164"/>
      <c r="K1010" s="164"/>
      <c r="L1010" s="164"/>
      <c r="M1010" s="164"/>
      <c r="N1010" s="164"/>
      <c r="O1010" s="164"/>
      <c r="P1010" s="164"/>
      <c r="Q1010" s="158"/>
      <c r="R1010" s="157"/>
      <c r="S1010" s="158"/>
      <c r="T1010" s="158"/>
      <c r="U1010" s="158"/>
      <c r="V1010" s="158" t="e">
        <v>#DIV/0!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F64"/>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7.75"/>
    <col customWidth="1" min="2" max="2" width="14.38"/>
    <col customWidth="1" min="3" max="3" width="14.13"/>
    <col customWidth="1" min="4" max="4" width="40.0"/>
    <col customWidth="1" min="5" max="5" width="12.25"/>
    <col customWidth="1" min="6" max="6" width="9.88"/>
    <col customWidth="1" min="7" max="8" width="4.5"/>
    <col customWidth="1" min="9" max="9" width="7.75"/>
    <col customWidth="1" min="10" max="10" width="9.0"/>
    <col customWidth="1" min="11" max="11" width="14.63"/>
    <col customWidth="1" min="12" max="12" width="26.88"/>
    <col customWidth="1" min="13" max="13" width="14.63"/>
    <col customWidth="1" min="14" max="14" width="10.75"/>
    <col customWidth="1" min="15" max="15" width="11.0"/>
    <col customWidth="1" min="16" max="16" width="4.5"/>
  </cols>
  <sheetData>
    <row r="1">
      <c r="A1" s="78"/>
      <c r="B1" s="11"/>
      <c r="C1" s="165"/>
      <c r="E1" s="78"/>
      <c r="F1" s="78"/>
      <c r="I1" s="61"/>
      <c r="J1" s="166"/>
      <c r="K1" s="78"/>
      <c r="L1" s="78"/>
      <c r="M1" s="78"/>
      <c r="N1" s="78"/>
      <c r="O1" s="78"/>
    </row>
    <row r="2">
      <c r="A2" s="78"/>
      <c r="B2" s="11"/>
      <c r="C2" s="165"/>
      <c r="E2" s="78"/>
      <c r="F2" s="78"/>
      <c r="I2" s="61"/>
      <c r="J2" s="166"/>
      <c r="K2" s="78"/>
      <c r="L2" s="78"/>
      <c r="M2" s="78"/>
      <c r="N2" s="78"/>
      <c r="O2" s="78"/>
    </row>
    <row r="3">
      <c r="A3" s="78"/>
      <c r="B3" s="11"/>
      <c r="C3" s="165"/>
      <c r="E3" s="78"/>
      <c r="F3" s="78"/>
      <c r="I3" s="61"/>
      <c r="J3" s="166"/>
      <c r="K3" s="78"/>
      <c r="L3" s="78"/>
      <c r="M3" s="78"/>
      <c r="N3" s="78"/>
      <c r="O3" s="78"/>
    </row>
    <row r="4">
      <c r="A4" s="78"/>
      <c r="B4" s="11"/>
      <c r="C4" s="11"/>
      <c r="D4" s="11"/>
      <c r="E4" s="78"/>
      <c r="F4" s="78"/>
      <c r="I4" s="61"/>
      <c r="J4" s="166"/>
      <c r="K4" s="78"/>
      <c r="L4" s="78"/>
      <c r="M4" s="78"/>
      <c r="N4" s="78"/>
      <c r="O4" s="78"/>
    </row>
    <row r="5">
      <c r="A5" s="167" t="s">
        <v>477</v>
      </c>
      <c r="H5" s="78"/>
      <c r="I5" s="168" t="s">
        <v>478</v>
      </c>
    </row>
    <row r="6">
      <c r="A6" s="169" t="s">
        <v>42</v>
      </c>
      <c r="B6" s="169" t="s">
        <v>479</v>
      </c>
      <c r="C6" s="169" t="s">
        <v>46</v>
      </c>
      <c r="D6" s="169" t="s">
        <v>47</v>
      </c>
      <c r="E6" s="169" t="s">
        <v>480</v>
      </c>
      <c r="F6" s="169" t="s">
        <v>45</v>
      </c>
      <c r="H6" s="78"/>
      <c r="I6" s="170" t="s">
        <v>481</v>
      </c>
      <c r="J6" s="171" t="s">
        <v>482</v>
      </c>
      <c r="K6" s="170" t="s">
        <v>483</v>
      </c>
      <c r="L6" s="170" t="s">
        <v>484</v>
      </c>
      <c r="M6" s="170" t="s">
        <v>46</v>
      </c>
      <c r="N6" s="170" t="s">
        <v>485</v>
      </c>
      <c r="O6" s="170" t="s">
        <v>480</v>
      </c>
    </row>
    <row r="7">
      <c r="A7" s="172" t="s">
        <v>486</v>
      </c>
      <c r="B7" s="172" t="s">
        <v>487</v>
      </c>
      <c r="C7" s="172" t="s">
        <v>488</v>
      </c>
      <c r="D7" s="172" t="s">
        <v>489</v>
      </c>
      <c r="E7" s="172" t="s">
        <v>490</v>
      </c>
      <c r="F7" s="173">
        <v>1.0</v>
      </c>
      <c r="G7" s="158"/>
      <c r="H7" s="158"/>
      <c r="I7" s="174">
        <v>1.0</v>
      </c>
      <c r="J7" s="175" t="s">
        <v>491</v>
      </c>
      <c r="K7" s="157" t="s">
        <v>487</v>
      </c>
      <c r="L7" s="157" t="s">
        <v>489</v>
      </c>
      <c r="M7" s="157" t="s">
        <v>488</v>
      </c>
      <c r="N7" s="11">
        <v>1.0</v>
      </c>
      <c r="O7" s="157" t="s">
        <v>490</v>
      </c>
    </row>
    <row r="8">
      <c r="A8" s="172" t="s">
        <v>486</v>
      </c>
      <c r="B8" s="172" t="s">
        <v>492</v>
      </c>
      <c r="C8" s="172" t="s">
        <v>493</v>
      </c>
      <c r="D8" s="172" t="s">
        <v>494</v>
      </c>
      <c r="E8" s="172" t="s">
        <v>495</v>
      </c>
      <c r="F8" s="173">
        <v>1.0</v>
      </c>
      <c r="G8" s="158"/>
      <c r="H8" s="158"/>
      <c r="I8" s="174">
        <v>1.0</v>
      </c>
      <c r="J8" s="175" t="s">
        <v>491</v>
      </c>
      <c r="K8" s="157" t="s">
        <v>492</v>
      </c>
      <c r="L8" s="157" t="s">
        <v>494</v>
      </c>
      <c r="M8" s="157" t="s">
        <v>493</v>
      </c>
      <c r="N8" s="11">
        <v>1.0</v>
      </c>
      <c r="O8" s="157" t="s">
        <v>495</v>
      </c>
    </row>
    <row r="9">
      <c r="A9" s="172" t="s">
        <v>486</v>
      </c>
      <c r="B9" s="172" t="s">
        <v>487</v>
      </c>
      <c r="C9" s="172" t="s">
        <v>496</v>
      </c>
      <c r="D9" s="172" t="s">
        <v>497</v>
      </c>
      <c r="E9" s="172" t="s">
        <v>498</v>
      </c>
      <c r="F9" s="173">
        <v>1.0</v>
      </c>
      <c r="G9" s="158"/>
      <c r="H9" s="158"/>
      <c r="I9" s="174">
        <v>1.0</v>
      </c>
      <c r="J9" s="175" t="s">
        <v>491</v>
      </c>
      <c r="K9" s="157" t="s">
        <v>487</v>
      </c>
      <c r="L9" s="157" t="s">
        <v>497</v>
      </c>
      <c r="M9" s="157" t="s">
        <v>496</v>
      </c>
      <c r="N9" s="11">
        <v>1.0</v>
      </c>
      <c r="O9" s="157" t="s">
        <v>498</v>
      </c>
    </row>
    <row r="10">
      <c r="A10" s="172" t="s">
        <v>486</v>
      </c>
      <c r="B10" s="172" t="s">
        <v>487</v>
      </c>
      <c r="C10" s="172" t="s">
        <v>499</v>
      </c>
      <c r="D10" s="172" t="s">
        <v>500</v>
      </c>
      <c r="E10" s="172" t="s">
        <v>501</v>
      </c>
      <c r="F10" s="173">
        <v>1.0</v>
      </c>
      <c r="G10" s="158"/>
      <c r="H10" s="158"/>
      <c r="I10" s="174">
        <v>1.0</v>
      </c>
      <c r="J10" s="175" t="s">
        <v>491</v>
      </c>
      <c r="K10" s="157" t="s">
        <v>487</v>
      </c>
      <c r="L10" s="157" t="s">
        <v>500</v>
      </c>
      <c r="M10" s="157" t="s">
        <v>499</v>
      </c>
      <c r="N10" s="11">
        <v>1.0</v>
      </c>
      <c r="O10" s="157" t="s">
        <v>501</v>
      </c>
    </row>
    <row r="11">
      <c r="A11" s="172" t="s">
        <v>486</v>
      </c>
      <c r="B11" s="172" t="s">
        <v>487</v>
      </c>
      <c r="C11" s="172" t="s">
        <v>502</v>
      </c>
      <c r="D11" s="172" t="s">
        <v>503</v>
      </c>
      <c r="E11" s="172" t="s">
        <v>504</v>
      </c>
      <c r="F11" s="173">
        <v>1.0</v>
      </c>
      <c r="G11" s="158"/>
      <c r="H11" s="158"/>
      <c r="I11" s="174">
        <v>1.0</v>
      </c>
      <c r="J11" s="175" t="s">
        <v>491</v>
      </c>
      <c r="K11" s="157" t="s">
        <v>487</v>
      </c>
      <c r="L11" s="157" t="s">
        <v>503</v>
      </c>
      <c r="M11" s="157" t="s">
        <v>502</v>
      </c>
      <c r="N11" s="11">
        <v>1.0</v>
      </c>
      <c r="O11" s="157" t="s">
        <v>504</v>
      </c>
    </row>
    <row r="12">
      <c r="A12" s="172" t="s">
        <v>486</v>
      </c>
      <c r="B12" s="172" t="s">
        <v>492</v>
      </c>
      <c r="C12" s="172" t="s">
        <v>505</v>
      </c>
      <c r="D12" s="172" t="s">
        <v>506</v>
      </c>
      <c r="E12" s="172" t="s">
        <v>507</v>
      </c>
      <c r="F12" s="173">
        <v>1.0</v>
      </c>
      <c r="G12" s="158"/>
      <c r="H12" s="176"/>
      <c r="I12" s="174">
        <v>1.0</v>
      </c>
      <c r="J12" s="175" t="s">
        <v>491</v>
      </c>
      <c r="K12" s="157" t="s">
        <v>492</v>
      </c>
      <c r="L12" s="157" t="s">
        <v>506</v>
      </c>
      <c r="M12" s="157" t="s">
        <v>505</v>
      </c>
      <c r="N12" s="11">
        <v>1.0</v>
      </c>
      <c r="O12" s="157" t="s">
        <v>507</v>
      </c>
    </row>
    <row r="13">
      <c r="A13" s="172" t="s">
        <v>486</v>
      </c>
      <c r="B13" s="172" t="s">
        <v>487</v>
      </c>
      <c r="C13" s="172" t="s">
        <v>508</v>
      </c>
      <c r="D13" s="172" t="s">
        <v>509</v>
      </c>
      <c r="E13" s="172" t="s">
        <v>510</v>
      </c>
      <c r="F13" s="173">
        <v>1.0</v>
      </c>
      <c r="G13" s="158"/>
      <c r="H13" s="176"/>
      <c r="I13" s="174">
        <v>1.0</v>
      </c>
      <c r="J13" s="175" t="s">
        <v>491</v>
      </c>
      <c r="K13" s="157" t="s">
        <v>487</v>
      </c>
      <c r="L13" s="157" t="s">
        <v>509</v>
      </c>
      <c r="M13" s="157" t="s">
        <v>508</v>
      </c>
      <c r="N13" s="11">
        <v>1.0</v>
      </c>
      <c r="O13" s="177" t="s">
        <v>501</v>
      </c>
    </row>
    <row r="14">
      <c r="A14" s="172" t="s">
        <v>486</v>
      </c>
      <c r="B14" s="172" t="s">
        <v>487</v>
      </c>
      <c r="C14" s="172" t="s">
        <v>511</v>
      </c>
      <c r="D14" s="172" t="s">
        <v>512</v>
      </c>
      <c r="E14" s="172" t="s">
        <v>510</v>
      </c>
      <c r="F14" s="173">
        <v>1.0</v>
      </c>
      <c r="G14" s="158"/>
      <c r="H14" s="176"/>
      <c r="I14" s="174">
        <v>1.0</v>
      </c>
      <c r="J14" s="175" t="s">
        <v>491</v>
      </c>
      <c r="K14" s="157" t="s">
        <v>487</v>
      </c>
      <c r="L14" s="157" t="s">
        <v>512</v>
      </c>
      <c r="M14" s="157" t="s">
        <v>511</v>
      </c>
      <c r="N14" s="11">
        <v>1.0</v>
      </c>
      <c r="O14" s="177" t="s">
        <v>513</v>
      </c>
    </row>
    <row r="15">
      <c r="A15" s="172" t="s">
        <v>486</v>
      </c>
      <c r="B15" s="172" t="s">
        <v>487</v>
      </c>
      <c r="C15" s="172" t="s">
        <v>514</v>
      </c>
      <c r="D15" s="172" t="s">
        <v>515</v>
      </c>
      <c r="E15" s="172" t="s">
        <v>510</v>
      </c>
      <c r="F15" s="173">
        <v>1.0</v>
      </c>
      <c r="G15" s="158"/>
      <c r="H15" s="176"/>
      <c r="I15" s="174">
        <v>1.0</v>
      </c>
      <c r="J15" s="175" t="s">
        <v>491</v>
      </c>
      <c r="K15" s="157" t="s">
        <v>487</v>
      </c>
      <c r="L15" s="157" t="s">
        <v>515</v>
      </c>
      <c r="M15" s="157" t="s">
        <v>514</v>
      </c>
      <c r="N15" s="11">
        <v>1.0</v>
      </c>
      <c r="O15" s="177" t="s">
        <v>516</v>
      </c>
    </row>
    <row r="16">
      <c r="A16" s="172" t="s">
        <v>486</v>
      </c>
      <c r="B16" s="172" t="s">
        <v>487</v>
      </c>
      <c r="C16" s="172" t="s">
        <v>517</v>
      </c>
      <c r="D16" s="172" t="s">
        <v>518</v>
      </c>
      <c r="E16" s="172" t="s">
        <v>519</v>
      </c>
      <c r="F16" s="173">
        <v>1.0</v>
      </c>
      <c r="G16" s="158"/>
      <c r="H16" s="176"/>
      <c r="I16" s="174">
        <v>1.0</v>
      </c>
      <c r="J16" s="175" t="s">
        <v>491</v>
      </c>
      <c r="K16" s="157" t="s">
        <v>487</v>
      </c>
      <c r="L16" s="157" t="s">
        <v>518</v>
      </c>
      <c r="M16" s="157" t="s">
        <v>517</v>
      </c>
      <c r="N16" s="11">
        <v>1.0</v>
      </c>
      <c r="O16" s="157" t="s">
        <v>519</v>
      </c>
    </row>
    <row r="17">
      <c r="A17" s="172" t="s">
        <v>486</v>
      </c>
      <c r="B17" s="172" t="s">
        <v>492</v>
      </c>
      <c r="C17" s="172" t="s">
        <v>520</v>
      </c>
      <c r="D17" s="172" t="s">
        <v>521</v>
      </c>
      <c r="E17" s="172" t="s">
        <v>522</v>
      </c>
      <c r="F17" s="173">
        <v>1.0</v>
      </c>
      <c r="G17" s="158"/>
      <c r="H17" s="176"/>
      <c r="I17" s="174">
        <v>1.0</v>
      </c>
      <c r="J17" s="175" t="s">
        <v>491</v>
      </c>
      <c r="K17" s="157" t="s">
        <v>492</v>
      </c>
      <c r="L17" s="157" t="s">
        <v>521</v>
      </c>
      <c r="M17" s="157" t="s">
        <v>520</v>
      </c>
      <c r="N17" s="11">
        <v>1.0</v>
      </c>
      <c r="O17" s="157" t="s">
        <v>522</v>
      </c>
    </row>
    <row r="18">
      <c r="A18" s="172" t="s">
        <v>523</v>
      </c>
      <c r="B18" s="172" t="s">
        <v>492</v>
      </c>
      <c r="C18" s="172" t="s">
        <v>524</v>
      </c>
      <c r="D18" s="172" t="s">
        <v>525</v>
      </c>
      <c r="E18" s="172" t="s">
        <v>526</v>
      </c>
      <c r="F18" s="173">
        <v>1.0</v>
      </c>
      <c r="G18" s="158"/>
      <c r="H18" s="176"/>
      <c r="I18" s="174">
        <v>1.0</v>
      </c>
      <c r="J18" s="175" t="s">
        <v>527</v>
      </c>
      <c r="K18" s="157" t="s">
        <v>492</v>
      </c>
      <c r="L18" s="157" t="s">
        <v>525</v>
      </c>
      <c r="M18" s="157" t="s">
        <v>524</v>
      </c>
      <c r="N18" s="11">
        <v>1.0</v>
      </c>
      <c r="O18" s="157" t="s">
        <v>526</v>
      </c>
    </row>
    <row r="19">
      <c r="A19" s="172" t="s">
        <v>523</v>
      </c>
      <c r="B19" s="172" t="s">
        <v>487</v>
      </c>
      <c r="C19" s="172" t="s">
        <v>508</v>
      </c>
      <c r="D19" s="172" t="s">
        <v>509</v>
      </c>
      <c r="E19" s="172" t="s">
        <v>510</v>
      </c>
      <c r="F19" s="173">
        <v>2.0</v>
      </c>
      <c r="G19" s="158"/>
      <c r="H19" s="176"/>
      <c r="I19" s="174">
        <v>1.0</v>
      </c>
      <c r="J19" s="175" t="s">
        <v>527</v>
      </c>
      <c r="K19" s="157" t="s">
        <v>487</v>
      </c>
      <c r="L19" s="157" t="s">
        <v>509</v>
      </c>
      <c r="M19" s="157" t="s">
        <v>508</v>
      </c>
      <c r="N19" s="11">
        <v>2.0</v>
      </c>
      <c r="O19" s="177" t="s">
        <v>501</v>
      </c>
    </row>
    <row r="20">
      <c r="A20" s="172" t="s">
        <v>523</v>
      </c>
      <c r="B20" s="172" t="s">
        <v>487</v>
      </c>
      <c r="C20" s="172" t="s">
        <v>499</v>
      </c>
      <c r="D20" s="172" t="s">
        <v>500</v>
      </c>
      <c r="E20" s="172" t="s">
        <v>501</v>
      </c>
      <c r="F20" s="173">
        <v>1.0</v>
      </c>
      <c r="G20" s="158"/>
      <c r="H20" s="176"/>
      <c r="I20" s="174">
        <v>1.0</v>
      </c>
      <c r="J20" s="175" t="s">
        <v>527</v>
      </c>
      <c r="K20" s="157" t="s">
        <v>487</v>
      </c>
      <c r="L20" s="157" t="s">
        <v>500</v>
      </c>
      <c r="M20" s="157" t="s">
        <v>499</v>
      </c>
      <c r="N20" s="11">
        <v>1.0</v>
      </c>
      <c r="O20" s="157" t="s">
        <v>501</v>
      </c>
    </row>
    <row r="21">
      <c r="A21" s="172" t="s">
        <v>523</v>
      </c>
      <c r="B21" s="172" t="s">
        <v>487</v>
      </c>
      <c r="C21" s="172" t="s">
        <v>528</v>
      </c>
      <c r="D21" s="172" t="s">
        <v>529</v>
      </c>
      <c r="E21" s="172" t="s">
        <v>513</v>
      </c>
      <c r="F21" s="173">
        <v>1.0</v>
      </c>
      <c r="G21" s="158"/>
      <c r="H21" s="176"/>
      <c r="I21" s="174">
        <v>1.0</v>
      </c>
      <c r="J21" s="175" t="s">
        <v>527</v>
      </c>
      <c r="K21" s="157" t="s">
        <v>487</v>
      </c>
      <c r="L21" s="157" t="s">
        <v>529</v>
      </c>
      <c r="M21" s="157" t="s">
        <v>528</v>
      </c>
      <c r="N21" s="11">
        <v>1.0</v>
      </c>
      <c r="O21" s="157" t="s">
        <v>513</v>
      </c>
    </row>
    <row r="22">
      <c r="A22" s="172" t="s">
        <v>523</v>
      </c>
      <c r="B22" s="172" t="s">
        <v>487</v>
      </c>
      <c r="C22" s="172" t="s">
        <v>502</v>
      </c>
      <c r="D22" s="172" t="s">
        <v>503</v>
      </c>
      <c r="E22" s="172" t="s">
        <v>504</v>
      </c>
      <c r="F22" s="173">
        <v>2.0</v>
      </c>
      <c r="G22" s="158"/>
      <c r="H22" s="176"/>
      <c r="I22" s="174">
        <v>1.0</v>
      </c>
      <c r="J22" s="175" t="s">
        <v>527</v>
      </c>
      <c r="K22" s="157" t="s">
        <v>487</v>
      </c>
      <c r="L22" s="157" t="s">
        <v>503</v>
      </c>
      <c r="M22" s="157" t="s">
        <v>502</v>
      </c>
      <c r="N22" s="11">
        <v>2.0</v>
      </c>
      <c r="O22" s="157" t="s">
        <v>504</v>
      </c>
    </row>
    <row r="23">
      <c r="A23" s="172" t="s">
        <v>523</v>
      </c>
      <c r="B23" s="172" t="s">
        <v>487</v>
      </c>
      <c r="C23" s="172" t="s">
        <v>514</v>
      </c>
      <c r="D23" s="172" t="s">
        <v>515</v>
      </c>
      <c r="E23" s="172" t="s">
        <v>510</v>
      </c>
      <c r="F23" s="173">
        <v>1.0</v>
      </c>
      <c r="G23" s="158"/>
      <c r="H23" s="176"/>
      <c r="I23" s="174">
        <v>1.0</v>
      </c>
      <c r="J23" s="175" t="s">
        <v>527</v>
      </c>
      <c r="K23" s="157" t="s">
        <v>487</v>
      </c>
      <c r="L23" s="157" t="s">
        <v>515</v>
      </c>
      <c r="M23" s="157" t="s">
        <v>514</v>
      </c>
      <c r="N23" s="11">
        <v>1.0</v>
      </c>
      <c r="O23" s="177" t="s">
        <v>516</v>
      </c>
    </row>
    <row r="24">
      <c r="A24" s="172" t="s">
        <v>523</v>
      </c>
      <c r="B24" s="172" t="s">
        <v>487</v>
      </c>
      <c r="C24" s="172" t="s">
        <v>496</v>
      </c>
      <c r="D24" s="172" t="s">
        <v>497</v>
      </c>
      <c r="E24" s="172" t="s">
        <v>498</v>
      </c>
      <c r="F24" s="173">
        <v>1.0</v>
      </c>
      <c r="G24" s="158"/>
      <c r="H24" s="176"/>
      <c r="I24" s="174">
        <v>1.0</v>
      </c>
      <c r="J24" s="175" t="s">
        <v>527</v>
      </c>
      <c r="K24" s="157" t="s">
        <v>487</v>
      </c>
      <c r="L24" s="157" t="s">
        <v>497</v>
      </c>
      <c r="M24" s="157" t="s">
        <v>496</v>
      </c>
      <c r="N24" s="11">
        <v>1.0</v>
      </c>
      <c r="O24" s="157" t="s">
        <v>498</v>
      </c>
    </row>
    <row r="25">
      <c r="A25" s="172" t="s">
        <v>523</v>
      </c>
      <c r="B25" s="172" t="s">
        <v>492</v>
      </c>
      <c r="C25" s="172" t="s">
        <v>530</v>
      </c>
      <c r="D25" s="172" t="s">
        <v>531</v>
      </c>
      <c r="E25" s="172" t="s">
        <v>532</v>
      </c>
      <c r="F25" s="173">
        <v>1.0</v>
      </c>
      <c r="G25" s="158"/>
      <c r="H25" s="176"/>
      <c r="I25" s="174">
        <v>1.0</v>
      </c>
      <c r="J25" s="175" t="s">
        <v>527</v>
      </c>
      <c r="K25" s="157" t="s">
        <v>492</v>
      </c>
      <c r="L25" s="157" t="s">
        <v>531</v>
      </c>
      <c r="M25" s="157" t="s">
        <v>530</v>
      </c>
      <c r="N25" s="11">
        <v>1.0</v>
      </c>
      <c r="O25" s="157" t="s">
        <v>532</v>
      </c>
    </row>
    <row r="26">
      <c r="A26" s="172" t="s">
        <v>523</v>
      </c>
      <c r="B26" s="172" t="s">
        <v>487</v>
      </c>
      <c r="C26" s="172" t="s">
        <v>511</v>
      </c>
      <c r="D26" s="172" t="s">
        <v>512</v>
      </c>
      <c r="E26" s="172" t="s">
        <v>510</v>
      </c>
      <c r="F26" s="173">
        <v>2.0</v>
      </c>
      <c r="G26" s="158"/>
      <c r="H26" s="176"/>
      <c r="I26" s="174">
        <v>1.0</v>
      </c>
      <c r="J26" s="175" t="s">
        <v>527</v>
      </c>
      <c r="K26" s="157" t="s">
        <v>487</v>
      </c>
      <c r="L26" s="157" t="s">
        <v>512</v>
      </c>
      <c r="M26" s="157" t="s">
        <v>511</v>
      </c>
      <c r="N26" s="11">
        <v>2.0</v>
      </c>
      <c r="O26" s="177" t="s">
        <v>513</v>
      </c>
    </row>
    <row r="27">
      <c r="A27" s="172" t="s">
        <v>523</v>
      </c>
      <c r="B27" s="172" t="s">
        <v>492</v>
      </c>
      <c r="C27" s="172" t="s">
        <v>533</v>
      </c>
      <c r="D27" s="172" t="s">
        <v>534</v>
      </c>
      <c r="E27" s="172" t="s">
        <v>535</v>
      </c>
      <c r="F27" s="173">
        <v>1.0</v>
      </c>
      <c r="G27" s="158"/>
      <c r="H27" s="176"/>
      <c r="I27" s="174">
        <v>1.0</v>
      </c>
      <c r="J27" s="175" t="s">
        <v>527</v>
      </c>
      <c r="K27" s="157" t="s">
        <v>492</v>
      </c>
      <c r="L27" s="157" t="s">
        <v>534</v>
      </c>
      <c r="M27" s="157" t="s">
        <v>533</v>
      </c>
      <c r="N27" s="11">
        <v>1.0</v>
      </c>
      <c r="O27" s="157" t="s">
        <v>535</v>
      </c>
    </row>
    <row r="28">
      <c r="A28" s="172" t="s">
        <v>523</v>
      </c>
      <c r="B28" s="172" t="s">
        <v>487</v>
      </c>
      <c r="C28" s="172" t="s">
        <v>488</v>
      </c>
      <c r="D28" s="172" t="s">
        <v>489</v>
      </c>
      <c r="E28" s="172" t="s">
        <v>490</v>
      </c>
      <c r="F28" s="173">
        <v>2.0</v>
      </c>
      <c r="G28" s="158"/>
      <c r="H28" s="176"/>
      <c r="I28" s="174">
        <v>1.0</v>
      </c>
      <c r="J28" s="175" t="s">
        <v>527</v>
      </c>
      <c r="K28" s="157" t="s">
        <v>487</v>
      </c>
      <c r="L28" s="157" t="s">
        <v>489</v>
      </c>
      <c r="M28" s="157" t="s">
        <v>488</v>
      </c>
      <c r="N28" s="11">
        <v>2.0</v>
      </c>
      <c r="O28" s="157" t="s">
        <v>490</v>
      </c>
    </row>
    <row r="29">
      <c r="A29" s="172" t="s">
        <v>536</v>
      </c>
      <c r="B29" s="172" t="s">
        <v>487</v>
      </c>
      <c r="C29" s="172" t="s">
        <v>488</v>
      </c>
      <c r="D29" s="172" t="s">
        <v>489</v>
      </c>
      <c r="E29" s="172" t="s">
        <v>490</v>
      </c>
      <c r="F29" s="173">
        <v>2.0</v>
      </c>
      <c r="G29" s="158"/>
      <c r="H29" s="176"/>
      <c r="I29" s="174">
        <v>1.0</v>
      </c>
      <c r="J29" s="175" t="s">
        <v>537</v>
      </c>
      <c r="K29" s="157" t="s">
        <v>487</v>
      </c>
      <c r="L29" s="157" t="s">
        <v>489</v>
      </c>
      <c r="M29" s="157" t="s">
        <v>488</v>
      </c>
      <c r="N29" s="11">
        <v>2.0</v>
      </c>
      <c r="O29" s="157" t="s">
        <v>490</v>
      </c>
    </row>
    <row r="30">
      <c r="A30" s="172" t="s">
        <v>536</v>
      </c>
      <c r="B30" s="172" t="s">
        <v>492</v>
      </c>
      <c r="C30" s="172" t="s">
        <v>530</v>
      </c>
      <c r="D30" s="172" t="s">
        <v>531</v>
      </c>
      <c r="E30" s="172" t="s">
        <v>532</v>
      </c>
      <c r="F30" s="173">
        <v>1.0</v>
      </c>
      <c r="G30" s="158"/>
      <c r="H30" s="176"/>
      <c r="I30" s="174">
        <v>1.0</v>
      </c>
      <c r="J30" s="175" t="s">
        <v>537</v>
      </c>
      <c r="K30" s="157" t="s">
        <v>492</v>
      </c>
      <c r="L30" s="157" t="s">
        <v>531</v>
      </c>
      <c r="M30" s="157" t="s">
        <v>530</v>
      </c>
      <c r="N30" s="11">
        <v>1.0</v>
      </c>
      <c r="O30" s="157" t="s">
        <v>532</v>
      </c>
    </row>
    <row r="31">
      <c r="A31" s="172" t="s">
        <v>536</v>
      </c>
      <c r="B31" s="172" t="s">
        <v>487</v>
      </c>
      <c r="C31" s="172" t="s">
        <v>511</v>
      </c>
      <c r="D31" s="172" t="s">
        <v>512</v>
      </c>
      <c r="E31" s="172" t="s">
        <v>510</v>
      </c>
      <c r="F31" s="173">
        <v>2.0</v>
      </c>
      <c r="G31" s="158"/>
      <c r="H31" s="176"/>
      <c r="I31" s="174">
        <v>1.0</v>
      </c>
      <c r="J31" s="175" t="s">
        <v>537</v>
      </c>
      <c r="K31" s="157" t="s">
        <v>487</v>
      </c>
      <c r="L31" s="157" t="s">
        <v>512</v>
      </c>
      <c r="M31" s="157" t="s">
        <v>511</v>
      </c>
      <c r="N31" s="11">
        <v>2.0</v>
      </c>
      <c r="O31" s="177" t="s">
        <v>513</v>
      </c>
    </row>
    <row r="32">
      <c r="A32" s="172" t="s">
        <v>536</v>
      </c>
      <c r="B32" s="172" t="s">
        <v>492</v>
      </c>
      <c r="C32" s="172" t="s">
        <v>493</v>
      </c>
      <c r="D32" s="172" t="s">
        <v>494</v>
      </c>
      <c r="E32" s="172" t="s">
        <v>495</v>
      </c>
      <c r="F32" s="173">
        <v>2.0</v>
      </c>
      <c r="G32" s="158"/>
      <c r="H32" s="176"/>
      <c r="I32" s="174">
        <v>1.0</v>
      </c>
      <c r="J32" s="175" t="s">
        <v>537</v>
      </c>
      <c r="K32" s="157" t="s">
        <v>492</v>
      </c>
      <c r="L32" s="157" t="s">
        <v>494</v>
      </c>
      <c r="M32" s="157" t="s">
        <v>493</v>
      </c>
      <c r="N32" s="11">
        <v>2.0</v>
      </c>
      <c r="O32" s="157" t="s">
        <v>495</v>
      </c>
    </row>
    <row r="33">
      <c r="A33" s="172" t="s">
        <v>536</v>
      </c>
      <c r="B33" s="172" t="s">
        <v>487</v>
      </c>
      <c r="C33" s="172" t="s">
        <v>502</v>
      </c>
      <c r="D33" s="172" t="s">
        <v>503</v>
      </c>
      <c r="E33" s="172" t="s">
        <v>504</v>
      </c>
      <c r="F33" s="173">
        <v>2.0</v>
      </c>
      <c r="G33" s="158"/>
      <c r="H33" s="176"/>
      <c r="I33" s="174">
        <v>1.0</v>
      </c>
      <c r="J33" s="175" t="s">
        <v>537</v>
      </c>
      <c r="K33" s="157" t="s">
        <v>487</v>
      </c>
      <c r="L33" s="157" t="s">
        <v>503</v>
      </c>
      <c r="M33" s="157" t="s">
        <v>502</v>
      </c>
      <c r="N33" s="11">
        <v>2.0</v>
      </c>
      <c r="O33" s="157" t="s">
        <v>504</v>
      </c>
    </row>
    <row r="34">
      <c r="A34" s="172" t="s">
        <v>536</v>
      </c>
      <c r="B34" s="172" t="s">
        <v>487</v>
      </c>
      <c r="C34" s="172" t="s">
        <v>508</v>
      </c>
      <c r="D34" s="172" t="s">
        <v>509</v>
      </c>
      <c r="E34" s="172" t="s">
        <v>510</v>
      </c>
      <c r="F34" s="173">
        <v>2.0</v>
      </c>
      <c r="G34" s="158"/>
      <c r="H34" s="176"/>
      <c r="I34" s="174">
        <v>1.0</v>
      </c>
      <c r="J34" s="175" t="s">
        <v>537</v>
      </c>
      <c r="K34" s="157" t="s">
        <v>487</v>
      </c>
      <c r="L34" s="157" t="s">
        <v>509</v>
      </c>
      <c r="M34" s="157" t="s">
        <v>508</v>
      </c>
      <c r="N34" s="11">
        <v>2.0</v>
      </c>
      <c r="O34" s="177" t="s">
        <v>501</v>
      </c>
    </row>
    <row r="35">
      <c r="A35" s="172" t="s">
        <v>536</v>
      </c>
      <c r="B35" s="172" t="s">
        <v>492</v>
      </c>
      <c r="C35" s="172" t="s">
        <v>520</v>
      </c>
      <c r="D35" s="172" t="s">
        <v>521</v>
      </c>
      <c r="E35" s="172" t="s">
        <v>522</v>
      </c>
      <c r="F35" s="173">
        <v>2.0</v>
      </c>
      <c r="G35" s="158"/>
      <c r="H35" s="176"/>
      <c r="I35" s="174">
        <v>1.0</v>
      </c>
      <c r="J35" s="175" t="s">
        <v>537</v>
      </c>
      <c r="K35" s="157" t="s">
        <v>492</v>
      </c>
      <c r="L35" s="157" t="s">
        <v>521</v>
      </c>
      <c r="M35" s="157" t="s">
        <v>520</v>
      </c>
      <c r="N35" s="11">
        <v>2.0</v>
      </c>
      <c r="O35" s="157" t="s">
        <v>522</v>
      </c>
    </row>
    <row r="36">
      <c r="A36" s="172" t="s">
        <v>536</v>
      </c>
      <c r="B36" s="172" t="s">
        <v>487</v>
      </c>
      <c r="C36" s="172" t="s">
        <v>528</v>
      </c>
      <c r="D36" s="172" t="s">
        <v>529</v>
      </c>
      <c r="E36" s="172" t="s">
        <v>513</v>
      </c>
      <c r="F36" s="173">
        <v>1.0</v>
      </c>
      <c r="G36" s="158"/>
      <c r="H36" s="176"/>
      <c r="I36" s="174">
        <v>1.0</v>
      </c>
      <c r="J36" s="175" t="s">
        <v>537</v>
      </c>
      <c r="K36" s="157" t="s">
        <v>487</v>
      </c>
      <c r="L36" s="157" t="s">
        <v>529</v>
      </c>
      <c r="M36" s="157" t="s">
        <v>528</v>
      </c>
      <c r="N36" s="11">
        <v>1.0</v>
      </c>
      <c r="O36" s="157" t="s">
        <v>513</v>
      </c>
    </row>
    <row r="37">
      <c r="A37" s="172" t="s">
        <v>536</v>
      </c>
      <c r="B37" s="172" t="s">
        <v>487</v>
      </c>
      <c r="C37" s="172" t="s">
        <v>496</v>
      </c>
      <c r="D37" s="172" t="s">
        <v>497</v>
      </c>
      <c r="E37" s="172" t="s">
        <v>498</v>
      </c>
      <c r="F37" s="173">
        <v>1.0</v>
      </c>
      <c r="G37" s="158"/>
      <c r="H37" s="176"/>
      <c r="I37" s="174">
        <v>1.0</v>
      </c>
      <c r="J37" s="175" t="s">
        <v>537</v>
      </c>
      <c r="K37" s="157" t="s">
        <v>487</v>
      </c>
      <c r="L37" s="157" t="s">
        <v>497</v>
      </c>
      <c r="M37" s="157" t="s">
        <v>496</v>
      </c>
      <c r="N37" s="11">
        <v>1.0</v>
      </c>
      <c r="O37" s="157" t="s">
        <v>498</v>
      </c>
    </row>
    <row r="38">
      <c r="A38" s="172" t="s">
        <v>536</v>
      </c>
      <c r="B38" s="172" t="s">
        <v>487</v>
      </c>
      <c r="C38" s="172" t="s">
        <v>499</v>
      </c>
      <c r="D38" s="172" t="s">
        <v>500</v>
      </c>
      <c r="E38" s="172" t="s">
        <v>501</v>
      </c>
      <c r="F38" s="173">
        <v>1.0</v>
      </c>
      <c r="G38" s="158"/>
      <c r="H38" s="176"/>
      <c r="I38" s="174">
        <v>1.0</v>
      </c>
      <c r="J38" s="175" t="s">
        <v>537</v>
      </c>
      <c r="K38" s="157" t="s">
        <v>487</v>
      </c>
      <c r="L38" s="157" t="s">
        <v>500</v>
      </c>
      <c r="M38" s="157" t="s">
        <v>499</v>
      </c>
      <c r="N38" s="11">
        <v>1.0</v>
      </c>
      <c r="O38" s="157" t="s">
        <v>501</v>
      </c>
    </row>
    <row r="39">
      <c r="A39" s="172" t="s">
        <v>536</v>
      </c>
      <c r="B39" s="172" t="s">
        <v>487</v>
      </c>
      <c r="C39" s="172" t="s">
        <v>514</v>
      </c>
      <c r="D39" s="172" t="s">
        <v>515</v>
      </c>
      <c r="E39" s="172" t="s">
        <v>510</v>
      </c>
      <c r="F39" s="173">
        <v>1.0</v>
      </c>
      <c r="G39" s="158"/>
      <c r="H39" s="176"/>
      <c r="I39" s="174">
        <v>1.0</v>
      </c>
      <c r="J39" s="175" t="s">
        <v>537</v>
      </c>
      <c r="K39" s="157" t="s">
        <v>487</v>
      </c>
      <c r="L39" s="157" t="s">
        <v>515</v>
      </c>
      <c r="M39" s="157" t="s">
        <v>514</v>
      </c>
      <c r="N39" s="11">
        <v>1.0</v>
      </c>
      <c r="O39" s="177" t="s">
        <v>516</v>
      </c>
    </row>
    <row r="40">
      <c r="A40" s="172" t="s">
        <v>538</v>
      </c>
      <c r="B40" s="172" t="s">
        <v>487</v>
      </c>
      <c r="C40" s="172" t="s">
        <v>517</v>
      </c>
      <c r="D40" s="172" t="s">
        <v>518</v>
      </c>
      <c r="E40" s="172" t="s">
        <v>519</v>
      </c>
      <c r="F40" s="173">
        <v>1.0</v>
      </c>
      <c r="G40" s="158"/>
      <c r="H40" s="176"/>
      <c r="I40" s="174">
        <v>4.0</v>
      </c>
      <c r="J40" s="175" t="s">
        <v>491</v>
      </c>
      <c r="K40" s="157" t="s">
        <v>492</v>
      </c>
      <c r="L40" s="157" t="s">
        <v>539</v>
      </c>
      <c r="M40" s="157" t="s">
        <v>540</v>
      </c>
      <c r="N40" s="11">
        <v>1.0</v>
      </c>
      <c r="O40" s="157" t="s">
        <v>541</v>
      </c>
    </row>
    <row r="41">
      <c r="A41" s="172" t="s">
        <v>538</v>
      </c>
      <c r="B41" s="172" t="s">
        <v>492</v>
      </c>
      <c r="C41" s="172" t="s">
        <v>542</v>
      </c>
      <c r="D41" s="172" t="s">
        <v>543</v>
      </c>
      <c r="E41" s="172" t="s">
        <v>544</v>
      </c>
      <c r="F41" s="173">
        <v>1.0</v>
      </c>
      <c r="G41" s="158"/>
      <c r="H41" s="176"/>
      <c r="I41" s="174">
        <v>4.0</v>
      </c>
      <c r="J41" s="175" t="s">
        <v>491</v>
      </c>
      <c r="K41" s="157" t="s">
        <v>487</v>
      </c>
      <c r="L41" s="157" t="s">
        <v>545</v>
      </c>
      <c r="M41" s="157" t="s">
        <v>546</v>
      </c>
      <c r="N41" s="11">
        <v>1.0</v>
      </c>
      <c r="O41" s="157" t="s">
        <v>547</v>
      </c>
    </row>
    <row r="42">
      <c r="A42" s="172" t="s">
        <v>538</v>
      </c>
      <c r="B42" s="172" t="s">
        <v>487</v>
      </c>
      <c r="C42" s="172" t="s">
        <v>508</v>
      </c>
      <c r="D42" s="172" t="s">
        <v>509</v>
      </c>
      <c r="E42" s="172" t="s">
        <v>510</v>
      </c>
      <c r="F42" s="173">
        <v>1.0</v>
      </c>
      <c r="G42" s="158"/>
      <c r="H42" s="176"/>
      <c r="I42" s="174">
        <v>4.0</v>
      </c>
      <c r="J42" s="175" t="s">
        <v>491</v>
      </c>
      <c r="K42" s="157" t="s">
        <v>487</v>
      </c>
      <c r="L42" s="157" t="s">
        <v>509</v>
      </c>
      <c r="M42" s="157" t="s">
        <v>508</v>
      </c>
      <c r="N42" s="11">
        <v>2.0</v>
      </c>
      <c r="O42" s="177" t="s">
        <v>501</v>
      </c>
    </row>
    <row r="43">
      <c r="A43" s="172" t="s">
        <v>538</v>
      </c>
      <c r="B43" s="172" t="s">
        <v>487</v>
      </c>
      <c r="C43" s="172" t="s">
        <v>548</v>
      </c>
      <c r="D43" s="172" t="s">
        <v>549</v>
      </c>
      <c r="E43" s="172" t="s">
        <v>501</v>
      </c>
      <c r="F43" s="173">
        <v>1.0</v>
      </c>
      <c r="G43" s="158"/>
      <c r="H43" s="176"/>
      <c r="I43" s="174">
        <v>4.0</v>
      </c>
      <c r="J43" s="175" t="s">
        <v>491</v>
      </c>
      <c r="K43" s="157" t="s">
        <v>487</v>
      </c>
      <c r="L43" s="157" t="s">
        <v>550</v>
      </c>
      <c r="M43" s="157" t="s">
        <v>551</v>
      </c>
      <c r="N43" s="11">
        <v>1.0</v>
      </c>
      <c r="O43" s="157" t="s">
        <v>552</v>
      </c>
    </row>
    <row r="44">
      <c r="A44" s="172" t="s">
        <v>538</v>
      </c>
      <c r="B44" s="172" t="s">
        <v>487</v>
      </c>
      <c r="C44" s="172" t="s">
        <v>553</v>
      </c>
      <c r="D44" s="172" t="s">
        <v>554</v>
      </c>
      <c r="E44" s="172" t="s">
        <v>547</v>
      </c>
      <c r="F44" s="173">
        <v>1.0</v>
      </c>
      <c r="G44" s="158"/>
      <c r="H44" s="176"/>
      <c r="I44" s="174">
        <v>4.0</v>
      </c>
      <c r="J44" s="175" t="s">
        <v>491</v>
      </c>
      <c r="K44" s="157" t="s">
        <v>487</v>
      </c>
      <c r="L44" s="157" t="s">
        <v>555</v>
      </c>
      <c r="M44" s="157" t="s">
        <v>556</v>
      </c>
      <c r="N44" s="11">
        <v>1.0</v>
      </c>
      <c r="O44" s="157" t="s">
        <v>557</v>
      </c>
    </row>
    <row r="45">
      <c r="A45" s="172" t="s">
        <v>538</v>
      </c>
      <c r="B45" s="172" t="s">
        <v>487</v>
      </c>
      <c r="C45" s="172" t="s">
        <v>558</v>
      </c>
      <c r="D45" s="172" t="s">
        <v>559</v>
      </c>
      <c r="E45" s="172" t="s">
        <v>510</v>
      </c>
      <c r="F45" s="173">
        <v>1.0</v>
      </c>
      <c r="G45" s="158"/>
      <c r="H45" s="176"/>
      <c r="I45" s="174">
        <v>4.0</v>
      </c>
      <c r="J45" s="175" t="s">
        <v>491</v>
      </c>
      <c r="K45" s="157" t="s">
        <v>487</v>
      </c>
      <c r="L45" s="157" t="s">
        <v>560</v>
      </c>
      <c r="M45" s="157" t="s">
        <v>561</v>
      </c>
      <c r="N45" s="11">
        <v>1.0</v>
      </c>
      <c r="O45" s="157" t="s">
        <v>498</v>
      </c>
    </row>
    <row r="46">
      <c r="A46" s="172" t="s">
        <v>538</v>
      </c>
      <c r="B46" s="172" t="s">
        <v>492</v>
      </c>
      <c r="C46" s="172" t="s">
        <v>562</v>
      </c>
      <c r="D46" s="172" t="s">
        <v>563</v>
      </c>
      <c r="E46" s="172" t="s">
        <v>552</v>
      </c>
      <c r="F46" s="173">
        <v>1.0</v>
      </c>
      <c r="G46" s="158"/>
      <c r="H46" s="176"/>
      <c r="I46" s="174">
        <v>4.0</v>
      </c>
      <c r="J46" s="175" t="s">
        <v>491</v>
      </c>
      <c r="K46" s="157" t="s">
        <v>487</v>
      </c>
      <c r="L46" s="157" t="s">
        <v>324</v>
      </c>
      <c r="M46" s="157" t="s">
        <v>323</v>
      </c>
      <c r="N46" s="11">
        <v>1.0</v>
      </c>
      <c r="O46" s="157" t="s">
        <v>519</v>
      </c>
    </row>
    <row r="47">
      <c r="A47" s="172" t="s">
        <v>538</v>
      </c>
      <c r="B47" s="172" t="s">
        <v>492</v>
      </c>
      <c r="C47" s="172" t="s">
        <v>564</v>
      </c>
      <c r="D47" s="172" t="s">
        <v>565</v>
      </c>
      <c r="E47" s="172" t="s">
        <v>513</v>
      </c>
      <c r="F47" s="173">
        <v>1.0</v>
      </c>
      <c r="G47" s="158"/>
      <c r="H47" s="176"/>
      <c r="I47" s="174">
        <v>4.0</v>
      </c>
      <c r="J47" s="175" t="s">
        <v>491</v>
      </c>
      <c r="K47" s="157" t="s">
        <v>487</v>
      </c>
      <c r="L47" s="157" t="s">
        <v>566</v>
      </c>
      <c r="M47" s="157" t="s">
        <v>567</v>
      </c>
      <c r="N47" s="11">
        <v>1.0</v>
      </c>
      <c r="O47" s="157" t="s">
        <v>498</v>
      </c>
    </row>
    <row r="48">
      <c r="A48" s="172" t="s">
        <v>538</v>
      </c>
      <c r="B48" s="172" t="s">
        <v>487</v>
      </c>
      <c r="C48" s="172" t="s">
        <v>568</v>
      </c>
      <c r="D48" s="172" t="s">
        <v>569</v>
      </c>
      <c r="E48" s="172" t="s">
        <v>570</v>
      </c>
      <c r="F48" s="173">
        <v>1.0</v>
      </c>
      <c r="G48" s="158"/>
      <c r="H48" s="176"/>
      <c r="I48" s="174">
        <v>4.0</v>
      </c>
      <c r="J48" s="175" t="s">
        <v>491</v>
      </c>
      <c r="K48" s="157" t="s">
        <v>492</v>
      </c>
      <c r="L48" s="157" t="s">
        <v>571</v>
      </c>
      <c r="M48" s="157" t="s">
        <v>572</v>
      </c>
      <c r="N48" s="11">
        <v>1.0</v>
      </c>
      <c r="O48" s="157" t="s">
        <v>573</v>
      </c>
    </row>
    <row r="49">
      <c r="A49" s="172" t="s">
        <v>574</v>
      </c>
      <c r="B49" s="172" t="s">
        <v>492</v>
      </c>
      <c r="C49" s="172" t="s">
        <v>575</v>
      </c>
      <c r="D49" s="172" t="s">
        <v>576</v>
      </c>
      <c r="E49" s="172" t="s">
        <v>573</v>
      </c>
      <c r="F49" s="173">
        <v>1.0</v>
      </c>
      <c r="G49" s="158"/>
      <c r="H49" s="176"/>
      <c r="I49" s="174">
        <v>4.0</v>
      </c>
      <c r="J49" s="175" t="s">
        <v>527</v>
      </c>
      <c r="K49" s="157" t="s">
        <v>492</v>
      </c>
      <c r="L49" s="157" t="s">
        <v>577</v>
      </c>
      <c r="M49" s="157" t="s">
        <v>578</v>
      </c>
      <c r="N49" s="11">
        <v>1.0</v>
      </c>
      <c r="O49" s="157" t="s">
        <v>552</v>
      </c>
    </row>
    <row r="50">
      <c r="A50" s="172" t="s">
        <v>574</v>
      </c>
      <c r="B50" s="172" t="s">
        <v>487</v>
      </c>
      <c r="C50" s="172" t="s">
        <v>568</v>
      </c>
      <c r="D50" s="172" t="s">
        <v>569</v>
      </c>
      <c r="E50" s="172" t="s">
        <v>570</v>
      </c>
      <c r="F50" s="173">
        <v>1.0</v>
      </c>
      <c r="G50" s="158"/>
      <c r="H50" s="176"/>
      <c r="I50" s="174">
        <v>4.0</v>
      </c>
      <c r="J50" s="175" t="s">
        <v>527</v>
      </c>
      <c r="K50" s="157" t="s">
        <v>487</v>
      </c>
      <c r="L50" s="157" t="s">
        <v>555</v>
      </c>
      <c r="M50" s="157" t="s">
        <v>556</v>
      </c>
      <c r="N50" s="11">
        <v>2.0</v>
      </c>
      <c r="O50" s="157" t="s">
        <v>557</v>
      </c>
    </row>
    <row r="51">
      <c r="A51" s="172" t="s">
        <v>574</v>
      </c>
      <c r="B51" s="172" t="s">
        <v>487</v>
      </c>
      <c r="C51" s="172" t="s">
        <v>508</v>
      </c>
      <c r="D51" s="172" t="s">
        <v>509</v>
      </c>
      <c r="E51" s="172" t="s">
        <v>510</v>
      </c>
      <c r="F51" s="173">
        <v>2.0</v>
      </c>
      <c r="G51" s="158"/>
      <c r="H51" s="176"/>
      <c r="I51" s="174">
        <v>4.0</v>
      </c>
      <c r="J51" s="175" t="s">
        <v>527</v>
      </c>
      <c r="K51" s="157" t="s">
        <v>487</v>
      </c>
      <c r="L51" s="157" t="s">
        <v>324</v>
      </c>
      <c r="M51" s="157" t="s">
        <v>323</v>
      </c>
      <c r="N51" s="11">
        <v>2.0</v>
      </c>
      <c r="O51" s="157" t="s">
        <v>519</v>
      </c>
    </row>
    <row r="52">
      <c r="A52" s="172" t="s">
        <v>574</v>
      </c>
      <c r="B52" s="172" t="s">
        <v>492</v>
      </c>
      <c r="C52" s="172" t="s">
        <v>579</v>
      </c>
      <c r="D52" s="172" t="s">
        <v>580</v>
      </c>
      <c r="E52" s="172" t="s">
        <v>581</v>
      </c>
      <c r="F52" s="173">
        <v>1.0</v>
      </c>
      <c r="G52" s="158"/>
      <c r="H52" s="176"/>
      <c r="I52" s="174">
        <v>4.0</v>
      </c>
      <c r="J52" s="175" t="s">
        <v>527</v>
      </c>
      <c r="K52" s="157" t="s">
        <v>487</v>
      </c>
      <c r="L52" s="157" t="s">
        <v>509</v>
      </c>
      <c r="M52" s="157" t="s">
        <v>508</v>
      </c>
      <c r="N52" s="11">
        <v>3.0</v>
      </c>
      <c r="O52" s="177" t="s">
        <v>501</v>
      </c>
    </row>
    <row r="53">
      <c r="A53" s="172" t="s">
        <v>574</v>
      </c>
      <c r="B53" s="172" t="s">
        <v>487</v>
      </c>
      <c r="C53" s="172" t="s">
        <v>553</v>
      </c>
      <c r="D53" s="172" t="s">
        <v>554</v>
      </c>
      <c r="E53" s="172" t="s">
        <v>547</v>
      </c>
      <c r="F53" s="173">
        <v>2.0</v>
      </c>
      <c r="G53" s="158"/>
      <c r="H53" s="176"/>
      <c r="I53" s="174">
        <v>4.0</v>
      </c>
      <c r="J53" s="175" t="s">
        <v>527</v>
      </c>
      <c r="K53" s="157" t="s">
        <v>487</v>
      </c>
      <c r="L53" s="157" t="s">
        <v>560</v>
      </c>
      <c r="M53" s="157" t="s">
        <v>561</v>
      </c>
      <c r="N53" s="11">
        <v>1.0</v>
      </c>
      <c r="O53" s="157" t="s">
        <v>498</v>
      </c>
    </row>
    <row r="54">
      <c r="A54" s="172" t="s">
        <v>574</v>
      </c>
      <c r="B54" s="172" t="s">
        <v>487</v>
      </c>
      <c r="C54" s="172" t="s">
        <v>582</v>
      </c>
      <c r="D54" s="172" t="s">
        <v>583</v>
      </c>
      <c r="E54" s="172" t="s">
        <v>584</v>
      </c>
      <c r="F54" s="173">
        <v>1.0</v>
      </c>
      <c r="G54" s="158"/>
      <c r="H54" s="176"/>
      <c r="I54" s="174">
        <v>4.0</v>
      </c>
      <c r="J54" s="175" t="s">
        <v>527</v>
      </c>
      <c r="K54" s="157" t="s">
        <v>487</v>
      </c>
      <c r="L54" s="157" t="s">
        <v>550</v>
      </c>
      <c r="M54" s="157" t="s">
        <v>551</v>
      </c>
      <c r="N54" s="11">
        <v>2.0</v>
      </c>
      <c r="O54" s="157" t="s">
        <v>552</v>
      </c>
    </row>
    <row r="55">
      <c r="A55" s="172" t="s">
        <v>574</v>
      </c>
      <c r="B55" s="172" t="s">
        <v>492</v>
      </c>
      <c r="C55" s="172" t="s">
        <v>562</v>
      </c>
      <c r="D55" s="172" t="s">
        <v>563</v>
      </c>
      <c r="E55" s="172" t="s">
        <v>552</v>
      </c>
      <c r="F55" s="173">
        <v>2.0</v>
      </c>
      <c r="G55" s="158"/>
      <c r="H55" s="176"/>
      <c r="I55" s="174">
        <v>4.0</v>
      </c>
      <c r="J55" s="175" t="s">
        <v>527</v>
      </c>
      <c r="K55" s="157" t="s">
        <v>487</v>
      </c>
      <c r="L55" s="157" t="s">
        <v>471</v>
      </c>
      <c r="M55" s="157" t="s">
        <v>470</v>
      </c>
      <c r="N55" s="11">
        <v>1.0</v>
      </c>
      <c r="O55" s="157" t="s">
        <v>585</v>
      </c>
    </row>
    <row r="56">
      <c r="A56" s="172" t="s">
        <v>574</v>
      </c>
      <c r="B56" s="172" t="s">
        <v>487</v>
      </c>
      <c r="C56" s="172" t="s">
        <v>528</v>
      </c>
      <c r="D56" s="172" t="s">
        <v>529</v>
      </c>
      <c r="E56" s="172" t="s">
        <v>513</v>
      </c>
      <c r="F56" s="173">
        <v>1.0</v>
      </c>
      <c r="G56" s="158"/>
      <c r="H56" s="176"/>
      <c r="I56" s="174">
        <v>4.0</v>
      </c>
      <c r="J56" s="175" t="s">
        <v>527</v>
      </c>
      <c r="K56" s="157" t="s">
        <v>492</v>
      </c>
      <c r="L56" s="157" t="s">
        <v>586</v>
      </c>
      <c r="M56" s="157" t="s">
        <v>587</v>
      </c>
      <c r="N56" s="11">
        <v>1.0</v>
      </c>
      <c r="O56" s="157" t="s">
        <v>588</v>
      </c>
    </row>
    <row r="57">
      <c r="A57" s="172" t="s">
        <v>574</v>
      </c>
      <c r="B57" s="172" t="s">
        <v>487</v>
      </c>
      <c r="C57" s="172" t="s">
        <v>558</v>
      </c>
      <c r="D57" s="172" t="s">
        <v>559</v>
      </c>
      <c r="E57" s="172" t="s">
        <v>510</v>
      </c>
      <c r="F57" s="173">
        <v>2.0</v>
      </c>
      <c r="G57" s="158"/>
      <c r="H57" s="176"/>
      <c r="I57" s="174">
        <v>4.0</v>
      </c>
      <c r="J57" s="175" t="s">
        <v>527</v>
      </c>
      <c r="K57" s="157" t="s">
        <v>487</v>
      </c>
      <c r="L57" s="157" t="s">
        <v>589</v>
      </c>
      <c r="M57" s="157" t="s">
        <v>590</v>
      </c>
      <c r="N57" s="11">
        <v>1.0</v>
      </c>
      <c r="O57" s="157" t="s">
        <v>507</v>
      </c>
    </row>
    <row r="58">
      <c r="A58" s="172" t="s">
        <v>591</v>
      </c>
      <c r="B58" s="172" t="s">
        <v>492</v>
      </c>
      <c r="C58" s="172" t="s">
        <v>562</v>
      </c>
      <c r="D58" s="172" t="s">
        <v>563</v>
      </c>
      <c r="E58" s="172" t="s">
        <v>552</v>
      </c>
      <c r="F58" s="173">
        <v>2.0</v>
      </c>
      <c r="G58" s="158"/>
      <c r="H58" s="176"/>
      <c r="I58" s="174">
        <v>4.0</v>
      </c>
      <c r="J58" s="175" t="s">
        <v>537</v>
      </c>
      <c r="K58" s="157" t="s">
        <v>487</v>
      </c>
      <c r="L58" s="157" t="s">
        <v>589</v>
      </c>
      <c r="M58" s="157" t="s">
        <v>590</v>
      </c>
      <c r="N58" s="11">
        <v>1.0</v>
      </c>
      <c r="O58" s="157" t="s">
        <v>507</v>
      </c>
    </row>
    <row r="59">
      <c r="A59" s="172" t="s">
        <v>591</v>
      </c>
      <c r="B59" s="172" t="s">
        <v>487</v>
      </c>
      <c r="C59" s="172" t="s">
        <v>568</v>
      </c>
      <c r="D59" s="172" t="s">
        <v>569</v>
      </c>
      <c r="E59" s="172" t="s">
        <v>570</v>
      </c>
      <c r="F59" s="173">
        <v>1.0</v>
      </c>
      <c r="G59" s="158"/>
      <c r="H59" s="176"/>
      <c r="I59" s="174">
        <v>4.0</v>
      </c>
      <c r="J59" s="175" t="s">
        <v>537</v>
      </c>
      <c r="K59" s="157" t="s">
        <v>492</v>
      </c>
      <c r="L59" s="157" t="s">
        <v>571</v>
      </c>
      <c r="M59" s="157" t="s">
        <v>572</v>
      </c>
      <c r="N59" s="11">
        <v>2.0</v>
      </c>
      <c r="O59" s="157" t="s">
        <v>573</v>
      </c>
    </row>
    <row r="60">
      <c r="A60" s="172" t="s">
        <v>591</v>
      </c>
      <c r="B60" s="172" t="s">
        <v>487</v>
      </c>
      <c r="C60" s="172" t="s">
        <v>517</v>
      </c>
      <c r="D60" s="172" t="s">
        <v>518</v>
      </c>
      <c r="E60" s="172" t="s">
        <v>519</v>
      </c>
      <c r="F60" s="173">
        <v>2.0</v>
      </c>
      <c r="G60" s="158"/>
      <c r="H60" s="176"/>
      <c r="I60" s="174">
        <v>4.0</v>
      </c>
      <c r="J60" s="175" t="s">
        <v>537</v>
      </c>
      <c r="K60" s="157" t="s">
        <v>487</v>
      </c>
      <c r="L60" s="157" t="s">
        <v>592</v>
      </c>
      <c r="M60" s="157" t="s">
        <v>593</v>
      </c>
      <c r="N60" s="11">
        <v>1.0</v>
      </c>
      <c r="O60" s="157" t="s">
        <v>588</v>
      </c>
    </row>
    <row r="61">
      <c r="A61" s="172" t="s">
        <v>591</v>
      </c>
      <c r="B61" s="172" t="s">
        <v>492</v>
      </c>
      <c r="C61" s="172" t="s">
        <v>594</v>
      </c>
      <c r="D61" s="172" t="s">
        <v>595</v>
      </c>
      <c r="E61" s="172" t="s">
        <v>596</v>
      </c>
      <c r="F61" s="173">
        <v>1.0</v>
      </c>
      <c r="G61" s="158"/>
      <c r="H61" s="176"/>
      <c r="I61" s="174">
        <v>4.0</v>
      </c>
      <c r="J61" s="175" t="s">
        <v>537</v>
      </c>
      <c r="K61" s="157" t="s">
        <v>487</v>
      </c>
      <c r="L61" s="157" t="s">
        <v>597</v>
      </c>
      <c r="M61" s="157" t="s">
        <v>598</v>
      </c>
      <c r="N61" s="11">
        <v>1.0</v>
      </c>
      <c r="O61" s="157" t="s">
        <v>507</v>
      </c>
    </row>
    <row r="62">
      <c r="A62" s="172" t="s">
        <v>591</v>
      </c>
      <c r="B62" s="172" t="s">
        <v>492</v>
      </c>
      <c r="C62" s="172" t="s">
        <v>575</v>
      </c>
      <c r="D62" s="172" t="s">
        <v>576</v>
      </c>
      <c r="E62" s="172" t="s">
        <v>573</v>
      </c>
      <c r="F62" s="173">
        <v>1.0</v>
      </c>
      <c r="G62" s="158"/>
      <c r="H62" s="176"/>
      <c r="I62" s="174">
        <v>4.0</v>
      </c>
      <c r="J62" s="175" t="s">
        <v>537</v>
      </c>
      <c r="K62" s="157" t="s">
        <v>487</v>
      </c>
      <c r="L62" s="157" t="s">
        <v>550</v>
      </c>
      <c r="M62" s="157" t="s">
        <v>551</v>
      </c>
      <c r="N62" s="11">
        <v>2.0</v>
      </c>
      <c r="O62" s="157" t="s">
        <v>552</v>
      </c>
    </row>
    <row r="63">
      <c r="A63" s="172" t="s">
        <v>591</v>
      </c>
      <c r="B63" s="172" t="s">
        <v>487</v>
      </c>
      <c r="C63" s="172" t="s">
        <v>558</v>
      </c>
      <c r="D63" s="172" t="s">
        <v>559</v>
      </c>
      <c r="E63" s="172" t="s">
        <v>510</v>
      </c>
      <c r="F63" s="173">
        <v>2.0</v>
      </c>
      <c r="G63" s="158"/>
      <c r="H63" s="176"/>
      <c r="I63" s="174">
        <v>4.0</v>
      </c>
      <c r="J63" s="175" t="s">
        <v>537</v>
      </c>
      <c r="K63" s="157" t="s">
        <v>487</v>
      </c>
      <c r="L63" s="157" t="s">
        <v>324</v>
      </c>
      <c r="M63" s="157" t="s">
        <v>323</v>
      </c>
      <c r="N63" s="11">
        <v>2.0</v>
      </c>
      <c r="O63" s="157" t="s">
        <v>519</v>
      </c>
    </row>
    <row r="64">
      <c r="A64" s="172" t="s">
        <v>591</v>
      </c>
      <c r="B64" s="172" t="s">
        <v>487</v>
      </c>
      <c r="C64" s="172" t="s">
        <v>599</v>
      </c>
      <c r="D64" s="172" t="s">
        <v>600</v>
      </c>
      <c r="E64" s="172" t="s">
        <v>601</v>
      </c>
      <c r="F64" s="173">
        <v>1.0</v>
      </c>
      <c r="G64" s="158"/>
      <c r="H64" s="176"/>
      <c r="I64" s="174">
        <v>4.0</v>
      </c>
      <c r="J64" s="175" t="s">
        <v>537</v>
      </c>
      <c r="K64" s="157" t="s">
        <v>487</v>
      </c>
      <c r="L64" s="157" t="s">
        <v>555</v>
      </c>
      <c r="M64" s="157" t="s">
        <v>556</v>
      </c>
      <c r="N64" s="11">
        <v>2.0</v>
      </c>
      <c r="O64" s="157" t="s">
        <v>557</v>
      </c>
    </row>
    <row r="65">
      <c r="A65" s="172" t="s">
        <v>591</v>
      </c>
      <c r="B65" s="172" t="s">
        <v>487</v>
      </c>
      <c r="C65" s="172" t="s">
        <v>553</v>
      </c>
      <c r="D65" s="172" t="s">
        <v>554</v>
      </c>
      <c r="E65" s="172" t="s">
        <v>547</v>
      </c>
      <c r="F65" s="173">
        <v>2.0</v>
      </c>
      <c r="G65" s="158"/>
      <c r="H65" s="176"/>
      <c r="I65" s="174">
        <v>4.0</v>
      </c>
      <c r="J65" s="175" t="s">
        <v>537</v>
      </c>
      <c r="K65" s="157" t="s">
        <v>487</v>
      </c>
      <c r="L65" s="157" t="s">
        <v>509</v>
      </c>
      <c r="M65" s="157" t="s">
        <v>508</v>
      </c>
      <c r="N65" s="11">
        <v>4.0</v>
      </c>
      <c r="O65" s="177" t="s">
        <v>501</v>
      </c>
    </row>
    <row r="66">
      <c r="A66" s="172" t="s">
        <v>591</v>
      </c>
      <c r="B66" s="172" t="s">
        <v>487</v>
      </c>
      <c r="C66" s="172" t="s">
        <v>508</v>
      </c>
      <c r="D66" s="172" t="s">
        <v>509</v>
      </c>
      <c r="E66" s="172" t="s">
        <v>510</v>
      </c>
      <c r="F66" s="173">
        <v>2.0</v>
      </c>
      <c r="G66" s="158"/>
      <c r="H66" s="176"/>
      <c r="I66" s="174">
        <v>4.0</v>
      </c>
      <c r="J66" s="175" t="s">
        <v>537</v>
      </c>
      <c r="K66" s="157" t="s">
        <v>492</v>
      </c>
      <c r="L66" s="157" t="s">
        <v>577</v>
      </c>
      <c r="M66" s="157" t="s">
        <v>578</v>
      </c>
      <c r="N66" s="11">
        <v>1.0</v>
      </c>
      <c r="O66" s="157" t="s">
        <v>552</v>
      </c>
    </row>
    <row r="67">
      <c r="A67" s="172" t="s">
        <v>602</v>
      </c>
      <c r="B67" s="172" t="s">
        <v>492</v>
      </c>
      <c r="C67" s="172" t="s">
        <v>540</v>
      </c>
      <c r="D67" s="172" t="s">
        <v>539</v>
      </c>
      <c r="E67" s="172" t="s">
        <v>541</v>
      </c>
      <c r="F67" s="173">
        <v>1.0</v>
      </c>
      <c r="G67" s="158"/>
      <c r="H67" s="176"/>
      <c r="I67" s="174">
        <v>5.0</v>
      </c>
      <c r="J67" s="175" t="s">
        <v>491</v>
      </c>
      <c r="K67" s="157" t="s">
        <v>487</v>
      </c>
      <c r="L67" s="157" t="s">
        <v>603</v>
      </c>
      <c r="M67" s="157" t="s">
        <v>604</v>
      </c>
      <c r="N67" s="11">
        <v>1.0</v>
      </c>
      <c r="O67" s="157" t="s">
        <v>501</v>
      </c>
    </row>
    <row r="68">
      <c r="A68" s="172" t="s">
        <v>602</v>
      </c>
      <c r="B68" s="172" t="s">
        <v>487</v>
      </c>
      <c r="C68" s="172" t="s">
        <v>546</v>
      </c>
      <c r="D68" s="172" t="s">
        <v>545</v>
      </c>
      <c r="E68" s="172" t="s">
        <v>547</v>
      </c>
      <c r="F68" s="173">
        <v>1.0</v>
      </c>
      <c r="G68" s="158"/>
      <c r="H68" s="176"/>
      <c r="I68" s="174">
        <v>5.0</v>
      </c>
      <c r="J68" s="175" t="s">
        <v>491</v>
      </c>
      <c r="K68" s="157" t="s">
        <v>487</v>
      </c>
      <c r="L68" s="157" t="s">
        <v>605</v>
      </c>
      <c r="M68" s="157" t="s">
        <v>606</v>
      </c>
      <c r="N68" s="11">
        <v>1.0</v>
      </c>
      <c r="O68" s="157" t="s">
        <v>498</v>
      </c>
    </row>
    <row r="69">
      <c r="A69" s="172" t="s">
        <v>602</v>
      </c>
      <c r="B69" s="172" t="s">
        <v>487</v>
      </c>
      <c r="C69" s="172" t="s">
        <v>508</v>
      </c>
      <c r="D69" s="172" t="s">
        <v>509</v>
      </c>
      <c r="E69" s="172" t="s">
        <v>510</v>
      </c>
      <c r="F69" s="173">
        <v>2.0</v>
      </c>
      <c r="G69" s="158"/>
      <c r="H69" s="176"/>
      <c r="I69" s="174">
        <v>5.0</v>
      </c>
      <c r="J69" s="175" t="s">
        <v>491</v>
      </c>
      <c r="K69" s="157" t="s">
        <v>487</v>
      </c>
      <c r="L69" s="157" t="s">
        <v>607</v>
      </c>
      <c r="M69" s="157" t="s">
        <v>608</v>
      </c>
      <c r="N69" s="11">
        <v>1.0</v>
      </c>
      <c r="O69" s="157" t="s">
        <v>552</v>
      </c>
    </row>
    <row r="70">
      <c r="A70" s="172" t="s">
        <v>602</v>
      </c>
      <c r="B70" s="172" t="s">
        <v>487</v>
      </c>
      <c r="C70" s="172" t="s">
        <v>551</v>
      </c>
      <c r="D70" s="172" t="s">
        <v>550</v>
      </c>
      <c r="E70" s="172" t="s">
        <v>552</v>
      </c>
      <c r="F70" s="173">
        <v>1.0</v>
      </c>
      <c r="G70" s="158"/>
      <c r="H70" s="176"/>
      <c r="I70" s="174">
        <v>5.0</v>
      </c>
      <c r="J70" s="175" t="s">
        <v>491</v>
      </c>
      <c r="K70" s="157" t="s">
        <v>492</v>
      </c>
      <c r="L70" s="157" t="s">
        <v>609</v>
      </c>
      <c r="M70" s="157" t="s">
        <v>610</v>
      </c>
      <c r="N70" s="11">
        <v>1.0</v>
      </c>
      <c r="O70" s="157" t="s">
        <v>498</v>
      </c>
    </row>
    <row r="71">
      <c r="A71" s="172" t="s">
        <v>602</v>
      </c>
      <c r="B71" s="172" t="s">
        <v>487</v>
      </c>
      <c r="C71" s="172" t="s">
        <v>556</v>
      </c>
      <c r="D71" s="172" t="s">
        <v>555</v>
      </c>
      <c r="E71" s="172" t="s">
        <v>557</v>
      </c>
      <c r="F71" s="173">
        <v>1.0</v>
      </c>
      <c r="G71" s="158"/>
      <c r="H71" s="176"/>
      <c r="I71" s="174">
        <v>5.0</v>
      </c>
      <c r="J71" s="175" t="s">
        <v>491</v>
      </c>
      <c r="K71" s="157" t="s">
        <v>487</v>
      </c>
      <c r="L71" s="157" t="s">
        <v>611</v>
      </c>
      <c r="M71" s="157" t="s">
        <v>612</v>
      </c>
      <c r="N71" s="11">
        <v>1.0</v>
      </c>
      <c r="O71" s="157" t="s">
        <v>613</v>
      </c>
    </row>
    <row r="72">
      <c r="A72" s="172" t="s">
        <v>602</v>
      </c>
      <c r="B72" s="172" t="s">
        <v>487</v>
      </c>
      <c r="C72" s="172" t="s">
        <v>561</v>
      </c>
      <c r="D72" s="172" t="s">
        <v>560</v>
      </c>
      <c r="E72" s="172" t="s">
        <v>498</v>
      </c>
      <c r="F72" s="173">
        <v>1.0</v>
      </c>
      <c r="G72" s="158"/>
      <c r="H72" s="176"/>
      <c r="I72" s="174">
        <v>5.0</v>
      </c>
      <c r="J72" s="175" t="s">
        <v>491</v>
      </c>
      <c r="K72" s="157" t="s">
        <v>487</v>
      </c>
      <c r="L72" s="157" t="s">
        <v>614</v>
      </c>
      <c r="M72" s="157" t="s">
        <v>615</v>
      </c>
      <c r="N72" s="11">
        <v>1.0</v>
      </c>
      <c r="O72" s="157" t="s">
        <v>547</v>
      </c>
    </row>
    <row r="73">
      <c r="A73" s="172" t="s">
        <v>602</v>
      </c>
      <c r="B73" s="172" t="s">
        <v>487</v>
      </c>
      <c r="C73" s="172" t="s">
        <v>323</v>
      </c>
      <c r="D73" s="172" t="s">
        <v>324</v>
      </c>
      <c r="E73" s="172" t="s">
        <v>519</v>
      </c>
      <c r="F73" s="173">
        <v>1.0</v>
      </c>
      <c r="G73" s="158"/>
      <c r="H73" s="176"/>
      <c r="I73" s="174">
        <v>5.0</v>
      </c>
      <c r="J73" s="175" t="s">
        <v>491</v>
      </c>
      <c r="K73" s="157" t="s">
        <v>487</v>
      </c>
      <c r="L73" s="157" t="s">
        <v>334</v>
      </c>
      <c r="M73" s="157" t="s">
        <v>333</v>
      </c>
      <c r="N73" s="11">
        <v>1.0</v>
      </c>
      <c r="O73" s="157" t="s">
        <v>498</v>
      </c>
    </row>
    <row r="74">
      <c r="A74" s="172" t="s">
        <v>602</v>
      </c>
      <c r="B74" s="172" t="s">
        <v>487</v>
      </c>
      <c r="C74" s="172" t="s">
        <v>567</v>
      </c>
      <c r="D74" s="172" t="s">
        <v>566</v>
      </c>
      <c r="E74" s="172" t="s">
        <v>498</v>
      </c>
      <c r="F74" s="173">
        <v>1.0</v>
      </c>
      <c r="G74" s="158"/>
      <c r="H74" s="176"/>
      <c r="I74" s="174">
        <v>5.0</v>
      </c>
      <c r="J74" s="175" t="s">
        <v>491</v>
      </c>
      <c r="K74" s="157" t="s">
        <v>487</v>
      </c>
      <c r="L74" s="157" t="s">
        <v>616</v>
      </c>
      <c r="M74" s="157" t="s">
        <v>617</v>
      </c>
      <c r="N74" s="11">
        <v>1.0</v>
      </c>
      <c r="O74" s="157" t="s">
        <v>513</v>
      </c>
    </row>
    <row r="75">
      <c r="A75" s="172" t="s">
        <v>602</v>
      </c>
      <c r="B75" s="172" t="s">
        <v>492</v>
      </c>
      <c r="C75" s="172" t="s">
        <v>572</v>
      </c>
      <c r="D75" s="172" t="s">
        <v>571</v>
      </c>
      <c r="E75" s="172" t="s">
        <v>573</v>
      </c>
      <c r="F75" s="173">
        <v>1.0</v>
      </c>
      <c r="G75" s="158"/>
      <c r="H75" s="176"/>
      <c r="I75" s="174">
        <v>5.0</v>
      </c>
      <c r="J75" s="175" t="s">
        <v>491</v>
      </c>
      <c r="K75" s="157" t="s">
        <v>487</v>
      </c>
      <c r="L75" s="157" t="s">
        <v>618</v>
      </c>
      <c r="M75" s="157" t="s">
        <v>619</v>
      </c>
      <c r="N75" s="11">
        <v>1.0</v>
      </c>
      <c r="O75" s="157" t="s">
        <v>498</v>
      </c>
    </row>
    <row r="76">
      <c r="A76" s="172" t="s">
        <v>620</v>
      </c>
      <c r="B76" s="172" t="s">
        <v>492</v>
      </c>
      <c r="C76" s="172" t="s">
        <v>578</v>
      </c>
      <c r="D76" s="172" t="s">
        <v>577</v>
      </c>
      <c r="E76" s="172" t="s">
        <v>552</v>
      </c>
      <c r="F76" s="173">
        <v>1.0</v>
      </c>
      <c r="G76" s="158"/>
      <c r="H76" s="176"/>
      <c r="I76" s="174">
        <v>5.0</v>
      </c>
      <c r="J76" s="175" t="s">
        <v>491</v>
      </c>
      <c r="K76" s="157" t="s">
        <v>487</v>
      </c>
      <c r="L76" s="157" t="s">
        <v>621</v>
      </c>
      <c r="M76" s="157" t="s">
        <v>622</v>
      </c>
      <c r="N76" s="11">
        <v>2.0</v>
      </c>
      <c r="O76" s="177" t="s">
        <v>513</v>
      </c>
    </row>
    <row r="77">
      <c r="A77" s="172" t="s">
        <v>620</v>
      </c>
      <c r="B77" s="172" t="s">
        <v>487</v>
      </c>
      <c r="C77" s="172" t="s">
        <v>556</v>
      </c>
      <c r="D77" s="172" t="s">
        <v>555</v>
      </c>
      <c r="E77" s="172" t="s">
        <v>557</v>
      </c>
      <c r="F77" s="173">
        <v>2.0</v>
      </c>
      <c r="G77" s="158"/>
      <c r="H77" s="176"/>
      <c r="I77" s="174">
        <v>5.0</v>
      </c>
      <c r="J77" s="175" t="s">
        <v>527</v>
      </c>
      <c r="K77" s="157" t="s">
        <v>487</v>
      </c>
      <c r="L77" s="157" t="s">
        <v>623</v>
      </c>
      <c r="M77" s="157" t="s">
        <v>624</v>
      </c>
      <c r="N77" s="11">
        <v>1.0</v>
      </c>
      <c r="O77" s="157" t="s">
        <v>507</v>
      </c>
    </row>
    <row r="78">
      <c r="A78" s="172" t="s">
        <v>620</v>
      </c>
      <c r="B78" s="172" t="s">
        <v>487</v>
      </c>
      <c r="C78" s="172" t="s">
        <v>323</v>
      </c>
      <c r="D78" s="172" t="s">
        <v>324</v>
      </c>
      <c r="E78" s="172" t="s">
        <v>519</v>
      </c>
      <c r="F78" s="173">
        <v>2.0</v>
      </c>
      <c r="G78" s="158"/>
      <c r="H78" s="176"/>
      <c r="I78" s="174">
        <v>5.0</v>
      </c>
      <c r="J78" s="175" t="s">
        <v>527</v>
      </c>
      <c r="K78" s="157" t="s">
        <v>487</v>
      </c>
      <c r="L78" s="157" t="s">
        <v>621</v>
      </c>
      <c r="M78" s="157" t="s">
        <v>622</v>
      </c>
      <c r="N78" s="11">
        <v>3.0</v>
      </c>
      <c r="O78" s="177" t="s">
        <v>513</v>
      </c>
    </row>
    <row r="79">
      <c r="A79" s="172" t="s">
        <v>620</v>
      </c>
      <c r="B79" s="172" t="s">
        <v>487</v>
      </c>
      <c r="C79" s="172" t="s">
        <v>508</v>
      </c>
      <c r="D79" s="172" t="s">
        <v>509</v>
      </c>
      <c r="E79" s="172" t="s">
        <v>510</v>
      </c>
      <c r="F79" s="173">
        <v>3.0</v>
      </c>
      <c r="G79" s="158"/>
      <c r="H79" s="176"/>
      <c r="I79" s="174">
        <v>5.0</v>
      </c>
      <c r="J79" s="175" t="s">
        <v>527</v>
      </c>
      <c r="K79" s="157" t="s">
        <v>487</v>
      </c>
      <c r="L79" s="157" t="s">
        <v>625</v>
      </c>
      <c r="M79" s="157" t="s">
        <v>626</v>
      </c>
      <c r="N79" s="11">
        <v>1.0</v>
      </c>
      <c r="O79" s="157" t="s">
        <v>627</v>
      </c>
    </row>
    <row r="80">
      <c r="A80" s="172" t="s">
        <v>620</v>
      </c>
      <c r="B80" s="172" t="s">
        <v>487</v>
      </c>
      <c r="C80" s="172" t="s">
        <v>561</v>
      </c>
      <c r="D80" s="172" t="s">
        <v>560</v>
      </c>
      <c r="E80" s="172" t="s">
        <v>498</v>
      </c>
      <c r="F80" s="173">
        <v>1.0</v>
      </c>
      <c r="G80" s="158"/>
      <c r="H80" s="176"/>
      <c r="I80" s="174">
        <v>5.0</v>
      </c>
      <c r="J80" s="175" t="s">
        <v>527</v>
      </c>
      <c r="K80" s="157" t="s">
        <v>492</v>
      </c>
      <c r="L80" s="157" t="s">
        <v>628</v>
      </c>
      <c r="M80" s="157" t="s">
        <v>629</v>
      </c>
      <c r="N80" s="11">
        <v>1.0</v>
      </c>
      <c r="O80" s="157" t="s">
        <v>588</v>
      </c>
    </row>
    <row r="81">
      <c r="A81" s="172" t="s">
        <v>620</v>
      </c>
      <c r="B81" s="172" t="s">
        <v>487</v>
      </c>
      <c r="C81" s="172" t="s">
        <v>551</v>
      </c>
      <c r="D81" s="172" t="s">
        <v>550</v>
      </c>
      <c r="E81" s="172" t="s">
        <v>552</v>
      </c>
      <c r="F81" s="173">
        <v>2.0</v>
      </c>
      <c r="G81" s="158"/>
      <c r="H81" s="176"/>
      <c r="I81" s="174">
        <v>5.0</v>
      </c>
      <c r="J81" s="175" t="s">
        <v>527</v>
      </c>
      <c r="K81" s="157" t="s">
        <v>487</v>
      </c>
      <c r="L81" s="157" t="s">
        <v>334</v>
      </c>
      <c r="M81" s="157" t="s">
        <v>333</v>
      </c>
      <c r="N81" s="11">
        <v>1.0</v>
      </c>
      <c r="O81" s="157" t="s">
        <v>498</v>
      </c>
    </row>
    <row r="82">
      <c r="A82" s="172" t="s">
        <v>620</v>
      </c>
      <c r="B82" s="172" t="s">
        <v>487</v>
      </c>
      <c r="C82" s="172" t="s">
        <v>470</v>
      </c>
      <c r="D82" s="172" t="s">
        <v>471</v>
      </c>
      <c r="E82" s="172" t="s">
        <v>585</v>
      </c>
      <c r="F82" s="173">
        <v>1.0</v>
      </c>
      <c r="G82" s="158"/>
      <c r="H82" s="176"/>
      <c r="I82" s="174">
        <v>5.0</v>
      </c>
      <c r="J82" s="175" t="s">
        <v>527</v>
      </c>
      <c r="K82" s="157" t="s">
        <v>487</v>
      </c>
      <c r="L82" s="157" t="s">
        <v>607</v>
      </c>
      <c r="M82" s="157" t="s">
        <v>608</v>
      </c>
      <c r="N82" s="11">
        <v>2.0</v>
      </c>
      <c r="O82" s="157" t="s">
        <v>552</v>
      </c>
    </row>
    <row r="83">
      <c r="A83" s="172" t="s">
        <v>620</v>
      </c>
      <c r="B83" s="172" t="s">
        <v>492</v>
      </c>
      <c r="C83" s="172" t="s">
        <v>587</v>
      </c>
      <c r="D83" s="172" t="s">
        <v>586</v>
      </c>
      <c r="E83" s="172" t="s">
        <v>588</v>
      </c>
      <c r="F83" s="173">
        <v>1.0</v>
      </c>
      <c r="G83" s="158"/>
      <c r="H83" s="176"/>
      <c r="I83" s="174">
        <v>5.0</v>
      </c>
      <c r="J83" s="175" t="s">
        <v>527</v>
      </c>
      <c r="K83" s="157" t="s">
        <v>487</v>
      </c>
      <c r="L83" s="157" t="s">
        <v>630</v>
      </c>
      <c r="M83" s="157" t="s">
        <v>631</v>
      </c>
      <c r="N83" s="11">
        <v>1.0</v>
      </c>
      <c r="O83" s="157" t="s">
        <v>573</v>
      </c>
    </row>
    <row r="84">
      <c r="A84" s="172" t="s">
        <v>620</v>
      </c>
      <c r="B84" s="172" t="s">
        <v>487</v>
      </c>
      <c r="C84" s="172" t="s">
        <v>590</v>
      </c>
      <c r="D84" s="172" t="s">
        <v>589</v>
      </c>
      <c r="E84" s="172" t="s">
        <v>507</v>
      </c>
      <c r="F84" s="173">
        <v>1.0</v>
      </c>
      <c r="G84" s="158"/>
      <c r="H84" s="176"/>
      <c r="I84" s="174">
        <v>5.0</v>
      </c>
      <c r="J84" s="175" t="s">
        <v>527</v>
      </c>
      <c r="K84" s="157" t="s">
        <v>487</v>
      </c>
      <c r="L84" s="157" t="s">
        <v>324</v>
      </c>
      <c r="M84" s="157" t="s">
        <v>323</v>
      </c>
      <c r="N84" s="11">
        <v>2.0</v>
      </c>
      <c r="O84" s="157" t="s">
        <v>519</v>
      </c>
    </row>
    <row r="85">
      <c r="A85" s="172" t="s">
        <v>632</v>
      </c>
      <c r="B85" s="172" t="s">
        <v>487</v>
      </c>
      <c r="C85" s="172" t="s">
        <v>590</v>
      </c>
      <c r="D85" s="172" t="s">
        <v>589</v>
      </c>
      <c r="E85" s="172" t="s">
        <v>507</v>
      </c>
      <c r="F85" s="173">
        <v>1.0</v>
      </c>
      <c r="G85" s="158"/>
      <c r="H85" s="176"/>
      <c r="I85" s="174">
        <v>5.0</v>
      </c>
      <c r="J85" s="175" t="s">
        <v>527</v>
      </c>
      <c r="K85" s="157" t="s">
        <v>487</v>
      </c>
      <c r="L85" s="157" t="s">
        <v>605</v>
      </c>
      <c r="M85" s="157" t="s">
        <v>606</v>
      </c>
      <c r="N85" s="11">
        <v>1.0</v>
      </c>
      <c r="O85" s="157" t="s">
        <v>498</v>
      </c>
    </row>
    <row r="86">
      <c r="A86" s="172" t="s">
        <v>632</v>
      </c>
      <c r="B86" s="172" t="s">
        <v>492</v>
      </c>
      <c r="C86" s="172" t="s">
        <v>572</v>
      </c>
      <c r="D86" s="172" t="s">
        <v>571</v>
      </c>
      <c r="E86" s="172" t="s">
        <v>573</v>
      </c>
      <c r="F86" s="173">
        <v>2.0</v>
      </c>
      <c r="G86" s="158"/>
      <c r="H86" s="176"/>
      <c r="I86" s="174">
        <v>5.0</v>
      </c>
      <c r="J86" s="175" t="s">
        <v>527</v>
      </c>
      <c r="K86" s="157" t="s">
        <v>487</v>
      </c>
      <c r="L86" s="157" t="s">
        <v>373</v>
      </c>
      <c r="M86" s="157" t="s">
        <v>372</v>
      </c>
      <c r="N86" s="11">
        <v>3.0</v>
      </c>
      <c r="O86" s="157" t="s">
        <v>570</v>
      </c>
    </row>
    <row r="87">
      <c r="A87" s="172" t="s">
        <v>632</v>
      </c>
      <c r="B87" s="172" t="s">
        <v>487</v>
      </c>
      <c r="C87" s="172" t="s">
        <v>593</v>
      </c>
      <c r="D87" s="172" t="s">
        <v>592</v>
      </c>
      <c r="E87" s="172" t="s">
        <v>588</v>
      </c>
      <c r="F87" s="173">
        <v>1.0</v>
      </c>
      <c r="G87" s="158"/>
      <c r="H87" s="176"/>
      <c r="I87" s="174">
        <v>5.0</v>
      </c>
      <c r="J87" s="175" t="s">
        <v>537</v>
      </c>
      <c r="K87" s="157" t="s">
        <v>487</v>
      </c>
      <c r="L87" s="157" t="s">
        <v>621</v>
      </c>
      <c r="M87" s="157" t="s">
        <v>622</v>
      </c>
      <c r="N87" s="11">
        <v>4.0</v>
      </c>
      <c r="O87" s="177" t="s">
        <v>513</v>
      </c>
    </row>
    <row r="88">
      <c r="A88" s="172" t="s">
        <v>632</v>
      </c>
      <c r="B88" s="172" t="s">
        <v>487</v>
      </c>
      <c r="C88" s="172" t="s">
        <v>598</v>
      </c>
      <c r="D88" s="172" t="s">
        <v>597</v>
      </c>
      <c r="E88" s="172" t="s">
        <v>507</v>
      </c>
      <c r="F88" s="173">
        <v>1.0</v>
      </c>
      <c r="G88" s="158"/>
      <c r="H88" s="176"/>
      <c r="I88" s="174">
        <v>5.0</v>
      </c>
      <c r="J88" s="175" t="s">
        <v>537</v>
      </c>
      <c r="K88" s="157" t="s">
        <v>487</v>
      </c>
      <c r="L88" s="157" t="s">
        <v>633</v>
      </c>
      <c r="M88" s="157" t="s">
        <v>634</v>
      </c>
      <c r="N88" s="11">
        <v>1.0</v>
      </c>
      <c r="O88" s="157" t="s">
        <v>588</v>
      </c>
    </row>
    <row r="89">
      <c r="A89" s="172" t="s">
        <v>632</v>
      </c>
      <c r="B89" s="172" t="s">
        <v>487</v>
      </c>
      <c r="C89" s="172" t="s">
        <v>551</v>
      </c>
      <c r="D89" s="172" t="s">
        <v>550</v>
      </c>
      <c r="E89" s="172" t="s">
        <v>552</v>
      </c>
      <c r="F89" s="173">
        <v>2.0</v>
      </c>
      <c r="G89" s="158"/>
      <c r="H89" s="176"/>
      <c r="I89" s="174">
        <v>5.0</v>
      </c>
      <c r="J89" s="175" t="s">
        <v>537</v>
      </c>
      <c r="K89" s="157" t="s">
        <v>487</v>
      </c>
      <c r="L89" s="157" t="s">
        <v>616</v>
      </c>
      <c r="M89" s="157" t="s">
        <v>617</v>
      </c>
      <c r="N89" s="11">
        <v>2.0</v>
      </c>
      <c r="O89" s="157" t="s">
        <v>513</v>
      </c>
    </row>
    <row r="90">
      <c r="A90" s="172" t="s">
        <v>632</v>
      </c>
      <c r="B90" s="172" t="s">
        <v>487</v>
      </c>
      <c r="C90" s="172" t="s">
        <v>323</v>
      </c>
      <c r="D90" s="172" t="s">
        <v>324</v>
      </c>
      <c r="E90" s="172" t="s">
        <v>519</v>
      </c>
      <c r="F90" s="173">
        <v>2.0</v>
      </c>
      <c r="G90" s="158"/>
      <c r="H90" s="176"/>
      <c r="I90" s="174">
        <v>5.0</v>
      </c>
      <c r="J90" s="175" t="s">
        <v>537</v>
      </c>
      <c r="K90" s="157" t="s">
        <v>487</v>
      </c>
      <c r="L90" s="157" t="s">
        <v>635</v>
      </c>
      <c r="M90" s="157" t="s">
        <v>636</v>
      </c>
      <c r="N90" s="11">
        <v>1.0</v>
      </c>
      <c r="O90" s="157" t="s">
        <v>637</v>
      </c>
    </row>
    <row r="91">
      <c r="A91" s="172" t="s">
        <v>632</v>
      </c>
      <c r="B91" s="172" t="s">
        <v>487</v>
      </c>
      <c r="C91" s="172" t="s">
        <v>556</v>
      </c>
      <c r="D91" s="172" t="s">
        <v>555</v>
      </c>
      <c r="E91" s="172" t="s">
        <v>557</v>
      </c>
      <c r="F91" s="173">
        <v>2.0</v>
      </c>
      <c r="G91" s="158"/>
      <c r="H91" s="176"/>
      <c r="I91" s="174">
        <v>5.0</v>
      </c>
      <c r="J91" s="175" t="s">
        <v>537</v>
      </c>
      <c r="K91" s="157" t="s">
        <v>487</v>
      </c>
      <c r="L91" s="157" t="s">
        <v>605</v>
      </c>
      <c r="M91" s="157" t="s">
        <v>606</v>
      </c>
      <c r="N91" s="11">
        <v>1.0</v>
      </c>
      <c r="O91" s="157" t="s">
        <v>498</v>
      </c>
    </row>
    <row r="92">
      <c r="A92" s="172" t="s">
        <v>632</v>
      </c>
      <c r="B92" s="172" t="s">
        <v>487</v>
      </c>
      <c r="C92" s="172" t="s">
        <v>508</v>
      </c>
      <c r="D92" s="172" t="s">
        <v>509</v>
      </c>
      <c r="E92" s="172" t="s">
        <v>510</v>
      </c>
      <c r="F92" s="173">
        <v>4.0</v>
      </c>
      <c r="G92" s="158"/>
      <c r="H92" s="176"/>
      <c r="I92" s="174">
        <v>5.0</v>
      </c>
      <c r="J92" s="175" t="s">
        <v>537</v>
      </c>
      <c r="K92" s="157" t="s">
        <v>487</v>
      </c>
      <c r="L92" s="157" t="s">
        <v>603</v>
      </c>
      <c r="M92" s="157" t="s">
        <v>604</v>
      </c>
      <c r="N92" s="11">
        <v>2.0</v>
      </c>
      <c r="O92" s="157" t="s">
        <v>501</v>
      </c>
    </row>
    <row r="93">
      <c r="A93" s="172" t="s">
        <v>632</v>
      </c>
      <c r="B93" s="172" t="s">
        <v>492</v>
      </c>
      <c r="C93" s="172" t="s">
        <v>578</v>
      </c>
      <c r="D93" s="172" t="s">
        <v>577</v>
      </c>
      <c r="E93" s="172" t="s">
        <v>552</v>
      </c>
      <c r="F93" s="173">
        <v>1.0</v>
      </c>
      <c r="G93" s="158"/>
      <c r="H93" s="176"/>
      <c r="I93" s="174">
        <v>5.0</v>
      </c>
      <c r="J93" s="175" t="s">
        <v>537</v>
      </c>
      <c r="K93" s="157" t="s">
        <v>487</v>
      </c>
      <c r="L93" s="157" t="s">
        <v>607</v>
      </c>
      <c r="M93" s="157" t="s">
        <v>608</v>
      </c>
      <c r="N93" s="11">
        <v>2.0</v>
      </c>
      <c r="O93" s="157" t="s">
        <v>552</v>
      </c>
    </row>
    <row r="94">
      <c r="A94" s="172" t="s">
        <v>638</v>
      </c>
      <c r="B94" s="172" t="s">
        <v>487</v>
      </c>
      <c r="C94" s="172" t="s">
        <v>604</v>
      </c>
      <c r="D94" s="172" t="s">
        <v>603</v>
      </c>
      <c r="E94" s="172" t="s">
        <v>501</v>
      </c>
      <c r="F94" s="173">
        <v>1.0</v>
      </c>
      <c r="G94" s="158"/>
      <c r="H94" s="176"/>
      <c r="I94" s="174">
        <v>5.0</v>
      </c>
      <c r="J94" s="175" t="s">
        <v>537</v>
      </c>
      <c r="K94" s="157" t="s">
        <v>492</v>
      </c>
      <c r="L94" s="157" t="s">
        <v>639</v>
      </c>
      <c r="M94" s="157" t="s">
        <v>640</v>
      </c>
      <c r="N94" s="11">
        <v>1.0</v>
      </c>
      <c r="O94" s="157" t="s">
        <v>507</v>
      </c>
    </row>
    <row r="95">
      <c r="A95" s="172" t="s">
        <v>638</v>
      </c>
      <c r="B95" s="172" t="s">
        <v>487</v>
      </c>
      <c r="C95" s="172" t="s">
        <v>606</v>
      </c>
      <c r="D95" s="172" t="s">
        <v>605</v>
      </c>
      <c r="E95" s="172" t="s">
        <v>498</v>
      </c>
      <c r="F95" s="173">
        <v>1.0</v>
      </c>
      <c r="G95" s="158"/>
      <c r="H95" s="176"/>
      <c r="I95" s="174">
        <v>5.0</v>
      </c>
      <c r="J95" s="175" t="s">
        <v>537</v>
      </c>
      <c r="K95" s="157" t="s">
        <v>487</v>
      </c>
      <c r="L95" s="157" t="s">
        <v>623</v>
      </c>
      <c r="M95" s="157" t="s">
        <v>624</v>
      </c>
      <c r="N95" s="11">
        <v>1.0</v>
      </c>
      <c r="O95" s="157" t="s">
        <v>507</v>
      </c>
    </row>
    <row r="96">
      <c r="A96" s="172" t="s">
        <v>638</v>
      </c>
      <c r="B96" s="172" t="s">
        <v>487</v>
      </c>
      <c r="C96" s="172" t="s">
        <v>608</v>
      </c>
      <c r="D96" s="172" t="s">
        <v>607</v>
      </c>
      <c r="E96" s="172" t="s">
        <v>552</v>
      </c>
      <c r="F96" s="173">
        <v>1.0</v>
      </c>
      <c r="G96" s="158"/>
      <c r="H96" s="176"/>
      <c r="I96" s="174">
        <v>5.0</v>
      </c>
      <c r="J96" s="175" t="s">
        <v>537</v>
      </c>
      <c r="K96" s="157" t="s">
        <v>487</v>
      </c>
      <c r="L96" s="157" t="s">
        <v>334</v>
      </c>
      <c r="M96" s="157" t="s">
        <v>333</v>
      </c>
      <c r="N96" s="11">
        <v>1.0</v>
      </c>
      <c r="O96" s="157" t="s">
        <v>498</v>
      </c>
    </row>
    <row r="97">
      <c r="A97" s="172" t="s">
        <v>638</v>
      </c>
      <c r="B97" s="172" t="s">
        <v>492</v>
      </c>
      <c r="C97" s="172" t="s">
        <v>610</v>
      </c>
      <c r="D97" s="172" t="s">
        <v>609</v>
      </c>
      <c r="E97" s="172" t="s">
        <v>498</v>
      </c>
      <c r="F97" s="173">
        <v>1.0</v>
      </c>
      <c r="G97" s="158"/>
      <c r="H97" s="176"/>
      <c r="I97" s="174">
        <v>6.0</v>
      </c>
      <c r="J97" s="175" t="s">
        <v>491</v>
      </c>
      <c r="K97" s="157" t="s">
        <v>487</v>
      </c>
      <c r="L97" s="157" t="s">
        <v>641</v>
      </c>
      <c r="M97" s="157" t="s">
        <v>642</v>
      </c>
      <c r="N97" s="11">
        <v>1.0</v>
      </c>
      <c r="O97" s="157" t="s">
        <v>532</v>
      </c>
    </row>
    <row r="98">
      <c r="A98" s="172" t="s">
        <v>638</v>
      </c>
      <c r="B98" s="172" t="s">
        <v>487</v>
      </c>
      <c r="C98" s="172" t="s">
        <v>612</v>
      </c>
      <c r="D98" s="172" t="s">
        <v>611</v>
      </c>
      <c r="E98" s="172" t="s">
        <v>613</v>
      </c>
      <c r="F98" s="173">
        <v>1.0</v>
      </c>
      <c r="G98" s="158"/>
      <c r="H98" s="176"/>
      <c r="I98" s="174">
        <v>6.0</v>
      </c>
      <c r="J98" s="175" t="s">
        <v>491</v>
      </c>
      <c r="K98" s="157" t="s">
        <v>487</v>
      </c>
      <c r="L98" s="157" t="s">
        <v>643</v>
      </c>
      <c r="M98" s="157" t="s">
        <v>644</v>
      </c>
      <c r="N98" s="11">
        <v>1.0</v>
      </c>
      <c r="O98" s="157" t="s">
        <v>645</v>
      </c>
    </row>
    <row r="99">
      <c r="A99" s="172" t="s">
        <v>638</v>
      </c>
      <c r="B99" s="172" t="s">
        <v>487</v>
      </c>
      <c r="C99" s="172" t="s">
        <v>615</v>
      </c>
      <c r="D99" s="172" t="s">
        <v>614</v>
      </c>
      <c r="E99" s="172" t="s">
        <v>547</v>
      </c>
      <c r="F99" s="173">
        <v>1.0</v>
      </c>
      <c r="G99" s="158"/>
      <c r="H99" s="176"/>
      <c r="I99" s="174">
        <v>6.0</v>
      </c>
      <c r="J99" s="175" t="s">
        <v>491</v>
      </c>
      <c r="K99" s="157" t="s">
        <v>487</v>
      </c>
      <c r="L99" s="157" t="s">
        <v>646</v>
      </c>
      <c r="M99" s="157" t="s">
        <v>647</v>
      </c>
      <c r="N99" s="11">
        <v>1.0</v>
      </c>
      <c r="O99" s="157" t="s">
        <v>648</v>
      </c>
    </row>
    <row r="100">
      <c r="A100" s="172" t="s">
        <v>638</v>
      </c>
      <c r="B100" s="172" t="s">
        <v>487</v>
      </c>
      <c r="C100" s="172" t="s">
        <v>333</v>
      </c>
      <c r="D100" s="172" t="s">
        <v>334</v>
      </c>
      <c r="E100" s="172" t="s">
        <v>498</v>
      </c>
      <c r="F100" s="173">
        <v>1.0</v>
      </c>
      <c r="G100" s="158"/>
      <c r="H100" s="176"/>
      <c r="I100" s="174">
        <v>6.0</v>
      </c>
      <c r="J100" s="175" t="s">
        <v>491</v>
      </c>
      <c r="K100" s="157" t="s">
        <v>487</v>
      </c>
      <c r="L100" s="157" t="s">
        <v>649</v>
      </c>
      <c r="M100" s="157" t="s">
        <v>650</v>
      </c>
      <c r="N100" s="11">
        <v>1.0</v>
      </c>
      <c r="O100" s="157" t="s">
        <v>547</v>
      </c>
    </row>
    <row r="101">
      <c r="A101" s="172" t="s">
        <v>638</v>
      </c>
      <c r="B101" s="172" t="s">
        <v>487</v>
      </c>
      <c r="C101" s="172" t="s">
        <v>617</v>
      </c>
      <c r="D101" s="172" t="s">
        <v>616</v>
      </c>
      <c r="E101" s="172" t="s">
        <v>513</v>
      </c>
      <c r="F101" s="173">
        <v>1.0</v>
      </c>
      <c r="G101" s="158"/>
      <c r="H101" s="176"/>
      <c r="I101" s="174">
        <v>6.0</v>
      </c>
      <c r="J101" s="175" t="s">
        <v>491</v>
      </c>
      <c r="K101" s="157" t="s">
        <v>487</v>
      </c>
      <c r="L101" s="157" t="s">
        <v>509</v>
      </c>
      <c r="M101" s="157" t="s">
        <v>508</v>
      </c>
      <c r="N101" s="11">
        <v>1.0</v>
      </c>
      <c r="O101" s="177" t="s">
        <v>501</v>
      </c>
    </row>
    <row r="102">
      <c r="A102" s="172" t="s">
        <v>638</v>
      </c>
      <c r="B102" s="172" t="s">
        <v>487</v>
      </c>
      <c r="C102" s="172" t="s">
        <v>619</v>
      </c>
      <c r="D102" s="172" t="s">
        <v>618</v>
      </c>
      <c r="E102" s="172" t="s">
        <v>498</v>
      </c>
      <c r="F102" s="173">
        <v>1.0</v>
      </c>
      <c r="G102" s="158"/>
      <c r="H102" s="176"/>
      <c r="I102" s="174">
        <v>6.0</v>
      </c>
      <c r="J102" s="175" t="s">
        <v>491</v>
      </c>
      <c r="K102" s="157" t="s">
        <v>487</v>
      </c>
      <c r="L102" s="157" t="s">
        <v>324</v>
      </c>
      <c r="M102" s="157" t="s">
        <v>323</v>
      </c>
      <c r="N102" s="11">
        <v>1.0</v>
      </c>
      <c r="O102" s="157" t="s">
        <v>519</v>
      </c>
    </row>
    <row r="103">
      <c r="A103" s="172" t="s">
        <v>638</v>
      </c>
      <c r="B103" s="172" t="s">
        <v>487</v>
      </c>
      <c r="C103" s="172" t="s">
        <v>622</v>
      </c>
      <c r="D103" s="172" t="s">
        <v>621</v>
      </c>
      <c r="E103" s="172" t="s">
        <v>510</v>
      </c>
      <c r="F103" s="173">
        <v>2.0</v>
      </c>
      <c r="G103" s="158"/>
      <c r="H103" s="176"/>
      <c r="I103" s="174">
        <v>6.0</v>
      </c>
      <c r="J103" s="175" t="s">
        <v>491</v>
      </c>
      <c r="K103" s="157" t="s">
        <v>492</v>
      </c>
      <c r="L103" s="157" t="s">
        <v>651</v>
      </c>
      <c r="M103" s="157" t="s">
        <v>652</v>
      </c>
      <c r="N103" s="11">
        <v>1.0</v>
      </c>
      <c r="O103" s="157" t="s">
        <v>573</v>
      </c>
    </row>
    <row r="104">
      <c r="A104" s="172" t="s">
        <v>653</v>
      </c>
      <c r="B104" s="172" t="s">
        <v>487</v>
      </c>
      <c r="C104" s="172" t="s">
        <v>624</v>
      </c>
      <c r="D104" s="172" t="s">
        <v>623</v>
      </c>
      <c r="E104" s="172" t="s">
        <v>507</v>
      </c>
      <c r="F104" s="173">
        <v>1.0</v>
      </c>
      <c r="G104" s="158"/>
      <c r="H104" s="176"/>
      <c r="I104" s="174">
        <v>6.0</v>
      </c>
      <c r="J104" s="175" t="s">
        <v>491</v>
      </c>
      <c r="K104" s="157" t="s">
        <v>492</v>
      </c>
      <c r="L104" s="157" t="s">
        <v>654</v>
      </c>
      <c r="M104" s="157" t="s">
        <v>655</v>
      </c>
      <c r="N104" s="11">
        <v>1.0</v>
      </c>
      <c r="O104" s="157" t="s">
        <v>645</v>
      </c>
    </row>
    <row r="105">
      <c r="A105" s="172" t="s">
        <v>653</v>
      </c>
      <c r="B105" s="172" t="s">
        <v>487</v>
      </c>
      <c r="C105" s="172" t="s">
        <v>622</v>
      </c>
      <c r="D105" s="172" t="s">
        <v>621</v>
      </c>
      <c r="E105" s="172" t="s">
        <v>510</v>
      </c>
      <c r="F105" s="173">
        <v>3.0</v>
      </c>
      <c r="G105" s="158"/>
      <c r="H105" s="176"/>
      <c r="I105" s="174">
        <v>6.0</v>
      </c>
      <c r="J105" s="175" t="s">
        <v>491</v>
      </c>
      <c r="K105" s="157" t="s">
        <v>487</v>
      </c>
      <c r="L105" s="157" t="s">
        <v>656</v>
      </c>
      <c r="M105" s="157" t="s">
        <v>657</v>
      </c>
      <c r="N105" s="11">
        <v>1.0</v>
      </c>
      <c r="O105" s="157" t="s">
        <v>570</v>
      </c>
    </row>
    <row r="106">
      <c r="A106" s="172" t="s">
        <v>653</v>
      </c>
      <c r="B106" s="172" t="s">
        <v>487</v>
      </c>
      <c r="C106" s="172" t="s">
        <v>626</v>
      </c>
      <c r="D106" s="172" t="s">
        <v>625</v>
      </c>
      <c r="E106" s="172" t="s">
        <v>627</v>
      </c>
      <c r="F106" s="173">
        <v>1.0</v>
      </c>
      <c r="G106" s="158"/>
      <c r="H106" s="176"/>
      <c r="I106" s="174">
        <v>6.0</v>
      </c>
      <c r="J106" s="175" t="s">
        <v>491</v>
      </c>
      <c r="K106" s="157" t="s">
        <v>487</v>
      </c>
      <c r="L106" s="157" t="s">
        <v>621</v>
      </c>
      <c r="M106" s="157" t="s">
        <v>622</v>
      </c>
      <c r="N106" s="11">
        <v>3.0</v>
      </c>
      <c r="O106" s="177" t="s">
        <v>513</v>
      </c>
    </row>
    <row r="107">
      <c r="A107" s="172" t="s">
        <v>653</v>
      </c>
      <c r="B107" s="172" t="s">
        <v>492</v>
      </c>
      <c r="C107" s="172" t="s">
        <v>629</v>
      </c>
      <c r="D107" s="172" t="s">
        <v>628</v>
      </c>
      <c r="E107" s="172" t="s">
        <v>588</v>
      </c>
      <c r="F107" s="173">
        <v>1.0</v>
      </c>
      <c r="G107" s="158"/>
      <c r="H107" s="176"/>
      <c r="I107" s="174">
        <v>6.0</v>
      </c>
      <c r="J107" s="175" t="s">
        <v>491</v>
      </c>
      <c r="K107" s="157" t="s">
        <v>487</v>
      </c>
      <c r="L107" s="157" t="s">
        <v>658</v>
      </c>
      <c r="M107" s="157" t="s">
        <v>659</v>
      </c>
      <c r="N107" s="11">
        <v>1.0</v>
      </c>
      <c r="O107" s="157" t="s">
        <v>498</v>
      </c>
    </row>
    <row r="108">
      <c r="A108" s="172" t="s">
        <v>653</v>
      </c>
      <c r="B108" s="172" t="s">
        <v>487</v>
      </c>
      <c r="C108" s="172" t="s">
        <v>333</v>
      </c>
      <c r="D108" s="172" t="s">
        <v>334</v>
      </c>
      <c r="E108" s="172" t="s">
        <v>498</v>
      </c>
      <c r="F108" s="173">
        <v>1.0</v>
      </c>
      <c r="G108" s="158"/>
      <c r="H108" s="176"/>
      <c r="I108" s="174">
        <v>6.0</v>
      </c>
      <c r="J108" s="175" t="s">
        <v>527</v>
      </c>
      <c r="K108" s="157" t="s">
        <v>487</v>
      </c>
      <c r="L108" s="157" t="s">
        <v>660</v>
      </c>
      <c r="M108" s="157" t="s">
        <v>661</v>
      </c>
      <c r="N108" s="11">
        <v>1.0</v>
      </c>
      <c r="O108" s="157" t="s">
        <v>507</v>
      </c>
    </row>
    <row r="109">
      <c r="A109" s="172" t="s">
        <v>653</v>
      </c>
      <c r="B109" s="172" t="s">
        <v>487</v>
      </c>
      <c r="C109" s="172" t="s">
        <v>608</v>
      </c>
      <c r="D109" s="172" t="s">
        <v>607</v>
      </c>
      <c r="E109" s="172" t="s">
        <v>552</v>
      </c>
      <c r="F109" s="173">
        <v>2.0</v>
      </c>
      <c r="G109" s="158"/>
      <c r="H109" s="176"/>
      <c r="I109" s="174">
        <v>6.0</v>
      </c>
      <c r="J109" s="175" t="s">
        <v>527</v>
      </c>
      <c r="K109" s="157" t="s">
        <v>487</v>
      </c>
      <c r="L109" s="157" t="s">
        <v>658</v>
      </c>
      <c r="M109" s="157" t="s">
        <v>659</v>
      </c>
      <c r="N109" s="11">
        <v>1.0</v>
      </c>
      <c r="O109" s="157" t="s">
        <v>498</v>
      </c>
    </row>
    <row r="110">
      <c r="A110" s="172" t="s">
        <v>653</v>
      </c>
      <c r="B110" s="172" t="s">
        <v>487</v>
      </c>
      <c r="C110" s="172" t="s">
        <v>631</v>
      </c>
      <c r="D110" s="172" t="s">
        <v>630</v>
      </c>
      <c r="E110" s="172" t="s">
        <v>573</v>
      </c>
      <c r="F110" s="173">
        <v>1.0</v>
      </c>
      <c r="G110" s="158"/>
      <c r="H110" s="176"/>
      <c r="I110" s="174">
        <v>6.0</v>
      </c>
      <c r="J110" s="175" t="s">
        <v>527</v>
      </c>
      <c r="K110" s="157" t="s">
        <v>492</v>
      </c>
      <c r="L110" s="157" t="s">
        <v>662</v>
      </c>
      <c r="M110" s="157" t="s">
        <v>663</v>
      </c>
      <c r="N110" s="11">
        <v>1.0</v>
      </c>
      <c r="O110" s="157" t="s">
        <v>513</v>
      </c>
    </row>
    <row r="111">
      <c r="A111" s="172" t="s">
        <v>653</v>
      </c>
      <c r="B111" s="172" t="s">
        <v>487</v>
      </c>
      <c r="C111" s="172" t="s">
        <v>323</v>
      </c>
      <c r="D111" s="172" t="s">
        <v>324</v>
      </c>
      <c r="E111" s="172" t="s">
        <v>519</v>
      </c>
      <c r="F111" s="173">
        <v>2.0</v>
      </c>
      <c r="G111" s="158"/>
      <c r="H111" s="176"/>
      <c r="I111" s="174">
        <v>6.0</v>
      </c>
      <c r="J111" s="175" t="s">
        <v>527</v>
      </c>
      <c r="K111" s="157" t="s">
        <v>487</v>
      </c>
      <c r="L111" s="157" t="s">
        <v>656</v>
      </c>
      <c r="M111" s="157" t="s">
        <v>657</v>
      </c>
      <c r="N111" s="11">
        <v>1.0</v>
      </c>
      <c r="O111" s="157" t="s">
        <v>570</v>
      </c>
    </row>
    <row r="112">
      <c r="A112" s="172" t="s">
        <v>653</v>
      </c>
      <c r="B112" s="172" t="s">
        <v>487</v>
      </c>
      <c r="C112" s="172" t="s">
        <v>606</v>
      </c>
      <c r="D112" s="172" t="s">
        <v>605</v>
      </c>
      <c r="E112" s="172" t="s">
        <v>498</v>
      </c>
      <c r="F112" s="173">
        <v>1.0</v>
      </c>
      <c r="G112" s="158"/>
      <c r="H112" s="176"/>
      <c r="I112" s="174">
        <v>6.0</v>
      </c>
      <c r="J112" s="175" t="s">
        <v>527</v>
      </c>
      <c r="K112" s="157" t="s">
        <v>487</v>
      </c>
      <c r="L112" s="157" t="s">
        <v>649</v>
      </c>
      <c r="M112" s="157" t="s">
        <v>650</v>
      </c>
      <c r="N112" s="11">
        <v>1.0</v>
      </c>
      <c r="O112" s="157" t="s">
        <v>547</v>
      </c>
    </row>
    <row r="113">
      <c r="A113" s="172" t="s">
        <v>653</v>
      </c>
      <c r="B113" s="172" t="s">
        <v>487</v>
      </c>
      <c r="C113" s="172" t="s">
        <v>372</v>
      </c>
      <c r="D113" s="172" t="s">
        <v>373</v>
      </c>
      <c r="E113" s="172" t="s">
        <v>570</v>
      </c>
      <c r="F113" s="173">
        <v>3.0</v>
      </c>
      <c r="G113" s="158"/>
      <c r="H113" s="176"/>
      <c r="I113" s="174">
        <v>6.0</v>
      </c>
      <c r="J113" s="175" t="s">
        <v>527</v>
      </c>
      <c r="K113" s="157" t="s">
        <v>487</v>
      </c>
      <c r="L113" s="157" t="s">
        <v>616</v>
      </c>
      <c r="M113" s="157" t="s">
        <v>617</v>
      </c>
      <c r="N113" s="11">
        <v>1.0</v>
      </c>
      <c r="O113" s="157" t="s">
        <v>513</v>
      </c>
    </row>
    <row r="114">
      <c r="A114" s="172" t="s">
        <v>664</v>
      </c>
      <c r="B114" s="172" t="s">
        <v>487</v>
      </c>
      <c r="C114" s="172" t="s">
        <v>622</v>
      </c>
      <c r="D114" s="172" t="s">
        <v>621</v>
      </c>
      <c r="E114" s="172" t="s">
        <v>510</v>
      </c>
      <c r="F114" s="173">
        <v>4.0</v>
      </c>
      <c r="G114" s="158"/>
      <c r="H114" s="176"/>
      <c r="I114" s="174">
        <v>6.0</v>
      </c>
      <c r="J114" s="175" t="s">
        <v>527</v>
      </c>
      <c r="K114" s="157" t="s">
        <v>487</v>
      </c>
      <c r="L114" s="157" t="s">
        <v>641</v>
      </c>
      <c r="M114" s="157" t="s">
        <v>642</v>
      </c>
      <c r="N114" s="11">
        <v>1.0</v>
      </c>
      <c r="O114" s="157" t="s">
        <v>532</v>
      </c>
    </row>
    <row r="115">
      <c r="A115" s="172" t="s">
        <v>664</v>
      </c>
      <c r="B115" s="172" t="s">
        <v>487</v>
      </c>
      <c r="C115" s="172" t="s">
        <v>634</v>
      </c>
      <c r="D115" s="172" t="s">
        <v>633</v>
      </c>
      <c r="E115" s="172" t="s">
        <v>588</v>
      </c>
      <c r="F115" s="173">
        <v>1.0</v>
      </c>
      <c r="G115" s="158"/>
      <c r="H115" s="176"/>
      <c r="I115" s="174">
        <v>6.0</v>
      </c>
      <c r="J115" s="175" t="s">
        <v>527</v>
      </c>
      <c r="K115" s="157" t="s">
        <v>487</v>
      </c>
      <c r="L115" s="157" t="s">
        <v>621</v>
      </c>
      <c r="M115" s="157" t="s">
        <v>622</v>
      </c>
      <c r="N115" s="11">
        <v>5.0</v>
      </c>
      <c r="O115" s="177" t="s">
        <v>513</v>
      </c>
    </row>
    <row r="116">
      <c r="A116" s="172" t="s">
        <v>664</v>
      </c>
      <c r="B116" s="172" t="s">
        <v>487</v>
      </c>
      <c r="C116" s="172" t="s">
        <v>617</v>
      </c>
      <c r="D116" s="172" t="s">
        <v>616</v>
      </c>
      <c r="E116" s="172" t="s">
        <v>513</v>
      </c>
      <c r="F116" s="173">
        <v>2.0</v>
      </c>
      <c r="G116" s="158"/>
      <c r="H116" s="176"/>
      <c r="I116" s="174">
        <v>6.0</v>
      </c>
      <c r="J116" s="175" t="s">
        <v>527</v>
      </c>
      <c r="K116" s="157" t="s">
        <v>487</v>
      </c>
      <c r="L116" s="157" t="s">
        <v>646</v>
      </c>
      <c r="M116" s="157" t="s">
        <v>647</v>
      </c>
      <c r="N116" s="11">
        <v>2.0</v>
      </c>
      <c r="O116" s="157" t="s">
        <v>648</v>
      </c>
    </row>
    <row r="117">
      <c r="A117" s="172" t="s">
        <v>664</v>
      </c>
      <c r="B117" s="172" t="s">
        <v>487</v>
      </c>
      <c r="C117" s="172" t="s">
        <v>636</v>
      </c>
      <c r="D117" s="172" t="s">
        <v>635</v>
      </c>
      <c r="E117" s="172" t="s">
        <v>637</v>
      </c>
      <c r="F117" s="173">
        <v>1.0</v>
      </c>
      <c r="G117" s="158"/>
      <c r="H117" s="176"/>
      <c r="I117" s="174">
        <v>6.0</v>
      </c>
      <c r="J117" s="175" t="s">
        <v>527</v>
      </c>
      <c r="K117" s="157" t="s">
        <v>492</v>
      </c>
      <c r="L117" s="157" t="s">
        <v>651</v>
      </c>
      <c r="M117" s="157" t="s">
        <v>652</v>
      </c>
      <c r="N117" s="11">
        <v>2.0</v>
      </c>
      <c r="O117" s="157" t="s">
        <v>573</v>
      </c>
    </row>
    <row r="118">
      <c r="A118" s="172" t="s">
        <v>664</v>
      </c>
      <c r="B118" s="172" t="s">
        <v>487</v>
      </c>
      <c r="C118" s="172" t="s">
        <v>606</v>
      </c>
      <c r="D118" s="172" t="s">
        <v>605</v>
      </c>
      <c r="E118" s="172" t="s">
        <v>498</v>
      </c>
      <c r="F118" s="173">
        <v>1.0</v>
      </c>
      <c r="G118" s="158"/>
      <c r="H118" s="176"/>
      <c r="I118" s="174">
        <v>6.0</v>
      </c>
      <c r="J118" s="175" t="s">
        <v>527</v>
      </c>
      <c r="K118" s="157" t="s">
        <v>487</v>
      </c>
      <c r="L118" s="157" t="s">
        <v>665</v>
      </c>
      <c r="M118" s="157" t="s">
        <v>666</v>
      </c>
      <c r="N118" s="11">
        <v>1.0</v>
      </c>
      <c r="O118" s="157" t="s">
        <v>513</v>
      </c>
    </row>
    <row r="119">
      <c r="A119" s="172" t="s">
        <v>664</v>
      </c>
      <c r="B119" s="172" t="s">
        <v>487</v>
      </c>
      <c r="C119" s="172" t="s">
        <v>604</v>
      </c>
      <c r="D119" s="172" t="s">
        <v>603</v>
      </c>
      <c r="E119" s="172" t="s">
        <v>501</v>
      </c>
      <c r="F119" s="173">
        <v>2.0</v>
      </c>
      <c r="G119" s="158"/>
      <c r="H119" s="176"/>
      <c r="I119" s="174">
        <v>6.0</v>
      </c>
      <c r="J119" s="175" t="s">
        <v>527</v>
      </c>
      <c r="K119" s="157" t="s">
        <v>487</v>
      </c>
      <c r="L119" s="157" t="s">
        <v>509</v>
      </c>
      <c r="M119" s="157" t="s">
        <v>508</v>
      </c>
      <c r="N119" s="11">
        <v>2.0</v>
      </c>
      <c r="O119" s="177" t="s">
        <v>501</v>
      </c>
    </row>
    <row r="120">
      <c r="A120" s="172" t="s">
        <v>664</v>
      </c>
      <c r="B120" s="172" t="s">
        <v>487</v>
      </c>
      <c r="C120" s="172" t="s">
        <v>608</v>
      </c>
      <c r="D120" s="172" t="s">
        <v>607</v>
      </c>
      <c r="E120" s="172" t="s">
        <v>552</v>
      </c>
      <c r="F120" s="173">
        <v>2.0</v>
      </c>
      <c r="G120" s="158"/>
      <c r="H120" s="176"/>
      <c r="I120" s="174">
        <v>6.0</v>
      </c>
      <c r="J120" s="175" t="s">
        <v>537</v>
      </c>
      <c r="K120" s="157" t="s">
        <v>492</v>
      </c>
      <c r="L120" s="157" t="s">
        <v>651</v>
      </c>
      <c r="M120" s="157" t="s">
        <v>652</v>
      </c>
      <c r="N120" s="11">
        <v>2.0</v>
      </c>
      <c r="O120" s="157" t="s">
        <v>573</v>
      </c>
    </row>
    <row r="121">
      <c r="A121" s="172" t="s">
        <v>664</v>
      </c>
      <c r="B121" s="172" t="s">
        <v>492</v>
      </c>
      <c r="C121" s="172" t="s">
        <v>640</v>
      </c>
      <c r="D121" s="172" t="s">
        <v>639</v>
      </c>
      <c r="E121" s="172" t="s">
        <v>507</v>
      </c>
      <c r="F121" s="173">
        <v>1.0</v>
      </c>
      <c r="G121" s="158"/>
      <c r="H121" s="176"/>
      <c r="I121" s="174">
        <v>6.0</v>
      </c>
      <c r="J121" s="175" t="s">
        <v>537</v>
      </c>
      <c r="K121" s="157" t="s">
        <v>487</v>
      </c>
      <c r="L121" s="157" t="s">
        <v>658</v>
      </c>
      <c r="M121" s="157" t="s">
        <v>659</v>
      </c>
      <c r="N121" s="11">
        <v>1.0</v>
      </c>
      <c r="O121" s="157" t="s">
        <v>498</v>
      </c>
    </row>
    <row r="122">
      <c r="A122" s="172" t="s">
        <v>664</v>
      </c>
      <c r="B122" s="172" t="s">
        <v>487</v>
      </c>
      <c r="C122" s="172" t="s">
        <v>624</v>
      </c>
      <c r="D122" s="172" t="s">
        <v>623</v>
      </c>
      <c r="E122" s="172" t="s">
        <v>507</v>
      </c>
      <c r="F122" s="173">
        <v>1.0</v>
      </c>
      <c r="G122" s="158"/>
      <c r="H122" s="176"/>
      <c r="I122" s="174">
        <v>6.0</v>
      </c>
      <c r="J122" s="175" t="s">
        <v>537</v>
      </c>
      <c r="K122" s="157" t="s">
        <v>487</v>
      </c>
      <c r="L122" s="157" t="s">
        <v>667</v>
      </c>
      <c r="M122" s="157" t="s">
        <v>668</v>
      </c>
      <c r="N122" s="11">
        <v>1.0</v>
      </c>
      <c r="O122" s="157" t="s">
        <v>501</v>
      </c>
    </row>
    <row r="123">
      <c r="A123" s="172" t="s">
        <v>664</v>
      </c>
      <c r="B123" s="172" t="s">
        <v>487</v>
      </c>
      <c r="C123" s="172" t="s">
        <v>333</v>
      </c>
      <c r="D123" s="172" t="s">
        <v>334</v>
      </c>
      <c r="E123" s="172" t="s">
        <v>498</v>
      </c>
      <c r="F123" s="173">
        <v>1.0</v>
      </c>
      <c r="G123" s="158"/>
      <c r="H123" s="176"/>
      <c r="I123" s="174">
        <v>6.0</v>
      </c>
      <c r="J123" s="175" t="s">
        <v>537</v>
      </c>
      <c r="K123" s="157" t="s">
        <v>487</v>
      </c>
      <c r="L123" s="157" t="s">
        <v>641</v>
      </c>
      <c r="M123" s="157" t="s">
        <v>642</v>
      </c>
      <c r="N123" s="11">
        <v>2.0</v>
      </c>
      <c r="O123" s="157" t="s">
        <v>532</v>
      </c>
    </row>
    <row r="124">
      <c r="A124" s="172" t="s">
        <v>669</v>
      </c>
      <c r="B124" s="172" t="s">
        <v>487</v>
      </c>
      <c r="C124" s="172" t="s">
        <v>642</v>
      </c>
      <c r="D124" s="172" t="s">
        <v>641</v>
      </c>
      <c r="E124" s="172" t="s">
        <v>532</v>
      </c>
      <c r="F124" s="173">
        <v>1.0</v>
      </c>
      <c r="G124" s="158"/>
      <c r="H124" s="176"/>
      <c r="I124" s="174">
        <v>6.0</v>
      </c>
      <c r="J124" s="175" t="s">
        <v>537</v>
      </c>
      <c r="K124" s="157" t="s">
        <v>487</v>
      </c>
      <c r="L124" s="157" t="s">
        <v>670</v>
      </c>
      <c r="M124" s="157" t="s">
        <v>671</v>
      </c>
      <c r="N124" s="11">
        <v>1.0</v>
      </c>
      <c r="O124" s="157" t="s">
        <v>547</v>
      </c>
    </row>
    <row r="125">
      <c r="A125" s="172" t="s">
        <v>669</v>
      </c>
      <c r="B125" s="172" t="s">
        <v>487</v>
      </c>
      <c r="C125" s="172" t="s">
        <v>644</v>
      </c>
      <c r="D125" s="172" t="s">
        <v>643</v>
      </c>
      <c r="E125" s="172" t="s">
        <v>645</v>
      </c>
      <c r="F125" s="173">
        <v>1.0</v>
      </c>
      <c r="G125" s="158"/>
      <c r="H125" s="176"/>
      <c r="I125" s="174">
        <v>6.0</v>
      </c>
      <c r="J125" s="175" t="s">
        <v>537</v>
      </c>
      <c r="K125" s="157" t="s">
        <v>487</v>
      </c>
      <c r="L125" s="157" t="s">
        <v>646</v>
      </c>
      <c r="M125" s="157" t="s">
        <v>647</v>
      </c>
      <c r="N125" s="11">
        <v>2.0</v>
      </c>
      <c r="O125" s="157" t="s">
        <v>648</v>
      </c>
    </row>
    <row r="126">
      <c r="A126" s="172" t="s">
        <v>669</v>
      </c>
      <c r="B126" s="172" t="s">
        <v>487</v>
      </c>
      <c r="C126" s="172" t="s">
        <v>647</v>
      </c>
      <c r="D126" s="172" t="s">
        <v>646</v>
      </c>
      <c r="E126" s="172" t="s">
        <v>648</v>
      </c>
      <c r="F126" s="173">
        <v>1.0</v>
      </c>
      <c r="G126" s="158"/>
      <c r="H126" s="176"/>
      <c r="I126" s="174">
        <v>6.0</v>
      </c>
      <c r="J126" s="175" t="s">
        <v>537</v>
      </c>
      <c r="K126" s="157" t="s">
        <v>492</v>
      </c>
      <c r="L126" s="157" t="s">
        <v>672</v>
      </c>
      <c r="M126" s="157" t="s">
        <v>673</v>
      </c>
      <c r="N126" s="11">
        <v>1.0</v>
      </c>
      <c r="O126" s="157" t="s">
        <v>547</v>
      </c>
    </row>
    <row r="127">
      <c r="A127" s="172" t="s">
        <v>669</v>
      </c>
      <c r="B127" s="172" t="s">
        <v>487</v>
      </c>
      <c r="C127" s="172" t="s">
        <v>650</v>
      </c>
      <c r="D127" s="172" t="s">
        <v>649</v>
      </c>
      <c r="E127" s="172" t="s">
        <v>547</v>
      </c>
      <c r="F127" s="173">
        <v>1.0</v>
      </c>
      <c r="G127" s="158"/>
      <c r="H127" s="176"/>
      <c r="I127" s="174">
        <v>6.0</v>
      </c>
      <c r="J127" s="175" t="s">
        <v>537</v>
      </c>
      <c r="K127" s="157" t="s">
        <v>487</v>
      </c>
      <c r="L127" s="157" t="s">
        <v>649</v>
      </c>
      <c r="M127" s="157" t="s">
        <v>650</v>
      </c>
      <c r="N127" s="11">
        <v>2.0</v>
      </c>
      <c r="O127" s="157" t="s">
        <v>547</v>
      </c>
    </row>
    <row r="128">
      <c r="A128" s="172" t="s">
        <v>669</v>
      </c>
      <c r="B128" s="172" t="s">
        <v>487</v>
      </c>
      <c r="C128" s="172" t="s">
        <v>508</v>
      </c>
      <c r="D128" s="172" t="s">
        <v>509</v>
      </c>
      <c r="E128" s="172" t="s">
        <v>510</v>
      </c>
      <c r="F128" s="173">
        <v>1.0</v>
      </c>
      <c r="G128" s="158"/>
      <c r="H128" s="176"/>
      <c r="I128" s="174">
        <v>6.0</v>
      </c>
      <c r="J128" s="175" t="s">
        <v>537</v>
      </c>
      <c r="K128" s="157" t="s">
        <v>487</v>
      </c>
      <c r="L128" s="157" t="s">
        <v>621</v>
      </c>
      <c r="M128" s="157" t="s">
        <v>622</v>
      </c>
      <c r="N128" s="11">
        <v>6.0</v>
      </c>
      <c r="O128" s="177" t="s">
        <v>513</v>
      </c>
    </row>
    <row r="129">
      <c r="A129" s="172" t="s">
        <v>669</v>
      </c>
      <c r="B129" s="172" t="s">
        <v>487</v>
      </c>
      <c r="C129" s="172" t="s">
        <v>323</v>
      </c>
      <c r="D129" s="172" t="s">
        <v>324</v>
      </c>
      <c r="E129" s="172" t="s">
        <v>519</v>
      </c>
      <c r="F129" s="173">
        <v>1.0</v>
      </c>
      <c r="G129" s="158"/>
      <c r="H129" s="176"/>
      <c r="I129" s="174">
        <v>6.0</v>
      </c>
      <c r="J129" s="175" t="s">
        <v>537</v>
      </c>
      <c r="K129" s="157" t="s">
        <v>487</v>
      </c>
      <c r="L129" s="157" t="s">
        <v>324</v>
      </c>
      <c r="M129" s="157" t="s">
        <v>323</v>
      </c>
      <c r="N129" s="11">
        <v>2.0</v>
      </c>
      <c r="O129" s="157" t="s">
        <v>519</v>
      </c>
    </row>
    <row r="130">
      <c r="A130" s="172" t="s">
        <v>669</v>
      </c>
      <c r="B130" s="172" t="s">
        <v>492</v>
      </c>
      <c r="C130" s="172" t="s">
        <v>652</v>
      </c>
      <c r="D130" s="172" t="s">
        <v>651</v>
      </c>
      <c r="E130" s="172" t="s">
        <v>573</v>
      </c>
      <c r="F130" s="173">
        <v>1.0</v>
      </c>
      <c r="G130" s="158"/>
      <c r="H130" s="176"/>
      <c r="I130" s="174">
        <v>6.0</v>
      </c>
      <c r="J130" s="175" t="s">
        <v>537</v>
      </c>
      <c r="K130" s="157" t="s">
        <v>487</v>
      </c>
      <c r="L130" s="157" t="s">
        <v>509</v>
      </c>
      <c r="M130" s="157" t="s">
        <v>508</v>
      </c>
      <c r="N130" s="11">
        <v>2.0</v>
      </c>
      <c r="O130" s="177" t="s">
        <v>501</v>
      </c>
    </row>
    <row r="131">
      <c r="A131" s="172" t="s">
        <v>669</v>
      </c>
      <c r="B131" s="172" t="s">
        <v>492</v>
      </c>
      <c r="C131" s="172" t="s">
        <v>655</v>
      </c>
      <c r="D131" s="172" t="s">
        <v>654</v>
      </c>
      <c r="E131" s="172" t="s">
        <v>645</v>
      </c>
      <c r="F131" s="173">
        <v>1.0</v>
      </c>
      <c r="G131" s="158"/>
      <c r="H131" s="176"/>
      <c r="I131" s="174">
        <v>7.0</v>
      </c>
      <c r="J131" s="175" t="s">
        <v>491</v>
      </c>
      <c r="K131" s="157" t="s">
        <v>487</v>
      </c>
      <c r="L131" s="157" t="s">
        <v>674</v>
      </c>
      <c r="M131" s="157" t="s">
        <v>675</v>
      </c>
      <c r="N131" s="11">
        <v>1.0</v>
      </c>
      <c r="O131" s="157" t="s">
        <v>541</v>
      </c>
    </row>
    <row r="132">
      <c r="A132" s="172" t="s">
        <v>669</v>
      </c>
      <c r="B132" s="172" t="s">
        <v>487</v>
      </c>
      <c r="C132" s="172" t="s">
        <v>657</v>
      </c>
      <c r="D132" s="172" t="s">
        <v>656</v>
      </c>
      <c r="E132" s="172" t="s">
        <v>570</v>
      </c>
      <c r="F132" s="173">
        <v>1.0</v>
      </c>
      <c r="G132" s="158"/>
      <c r="H132" s="176"/>
      <c r="I132" s="174">
        <v>7.0</v>
      </c>
      <c r="J132" s="175" t="s">
        <v>491</v>
      </c>
      <c r="K132" s="157" t="s">
        <v>487</v>
      </c>
      <c r="L132" s="157" t="s">
        <v>676</v>
      </c>
      <c r="M132" s="157" t="s">
        <v>677</v>
      </c>
      <c r="N132" s="11">
        <v>1.0</v>
      </c>
      <c r="O132" s="157" t="s">
        <v>552</v>
      </c>
    </row>
    <row r="133">
      <c r="A133" s="172" t="s">
        <v>669</v>
      </c>
      <c r="B133" s="172" t="s">
        <v>487</v>
      </c>
      <c r="C133" s="172" t="s">
        <v>622</v>
      </c>
      <c r="D133" s="172" t="s">
        <v>621</v>
      </c>
      <c r="E133" s="172" t="s">
        <v>510</v>
      </c>
      <c r="F133" s="173">
        <v>3.0</v>
      </c>
      <c r="G133" s="158"/>
      <c r="H133" s="176"/>
      <c r="I133" s="174">
        <v>7.0</v>
      </c>
      <c r="J133" s="175" t="s">
        <v>491</v>
      </c>
      <c r="K133" s="157" t="s">
        <v>487</v>
      </c>
      <c r="L133" s="157" t="s">
        <v>678</v>
      </c>
      <c r="M133" s="157" t="s">
        <v>679</v>
      </c>
      <c r="N133" s="11">
        <v>1.0</v>
      </c>
      <c r="O133" s="157" t="s">
        <v>573</v>
      </c>
    </row>
    <row r="134">
      <c r="A134" s="172" t="s">
        <v>669</v>
      </c>
      <c r="B134" s="172" t="s">
        <v>487</v>
      </c>
      <c r="C134" s="172" t="s">
        <v>659</v>
      </c>
      <c r="D134" s="172" t="s">
        <v>658</v>
      </c>
      <c r="E134" s="172" t="s">
        <v>498</v>
      </c>
      <c r="F134" s="173">
        <v>1.0</v>
      </c>
      <c r="G134" s="158"/>
      <c r="H134" s="176"/>
      <c r="I134" s="174">
        <v>7.0</v>
      </c>
      <c r="J134" s="175" t="s">
        <v>491</v>
      </c>
      <c r="K134" s="157" t="s">
        <v>487</v>
      </c>
      <c r="L134" s="157" t="s">
        <v>503</v>
      </c>
      <c r="M134" s="157" t="s">
        <v>502</v>
      </c>
      <c r="N134" s="11">
        <v>1.0</v>
      </c>
      <c r="O134" s="157" t="s">
        <v>504</v>
      </c>
    </row>
    <row r="135">
      <c r="A135" s="172" t="s">
        <v>680</v>
      </c>
      <c r="B135" s="172" t="s">
        <v>487</v>
      </c>
      <c r="C135" s="172" t="s">
        <v>661</v>
      </c>
      <c r="D135" s="172" t="s">
        <v>660</v>
      </c>
      <c r="E135" s="172" t="s">
        <v>507</v>
      </c>
      <c r="F135" s="173">
        <v>1.0</v>
      </c>
      <c r="G135" s="158"/>
      <c r="H135" s="176"/>
      <c r="I135" s="174">
        <v>7.0</v>
      </c>
      <c r="J135" s="175" t="s">
        <v>491</v>
      </c>
      <c r="K135" s="157" t="s">
        <v>487</v>
      </c>
      <c r="L135" s="157" t="s">
        <v>681</v>
      </c>
      <c r="M135" s="157" t="s">
        <v>682</v>
      </c>
      <c r="N135" s="11">
        <v>1.0</v>
      </c>
      <c r="O135" s="157" t="s">
        <v>490</v>
      </c>
    </row>
    <row r="136">
      <c r="A136" s="172" t="s">
        <v>680</v>
      </c>
      <c r="B136" s="172" t="s">
        <v>487</v>
      </c>
      <c r="C136" s="172" t="s">
        <v>659</v>
      </c>
      <c r="D136" s="172" t="s">
        <v>658</v>
      </c>
      <c r="E136" s="172" t="s">
        <v>498</v>
      </c>
      <c r="F136" s="173">
        <v>1.0</v>
      </c>
      <c r="G136" s="158"/>
      <c r="H136" s="176"/>
      <c r="I136" s="174">
        <v>7.0</v>
      </c>
      <c r="J136" s="175" t="s">
        <v>491</v>
      </c>
      <c r="K136" s="157" t="s">
        <v>487</v>
      </c>
      <c r="L136" s="157" t="s">
        <v>658</v>
      </c>
      <c r="M136" s="157" t="s">
        <v>659</v>
      </c>
      <c r="N136" s="11">
        <v>1.0</v>
      </c>
      <c r="O136" s="157" t="s">
        <v>498</v>
      </c>
    </row>
    <row r="137">
      <c r="A137" s="172" t="s">
        <v>680</v>
      </c>
      <c r="B137" s="172" t="s">
        <v>492</v>
      </c>
      <c r="C137" s="172" t="s">
        <v>663</v>
      </c>
      <c r="D137" s="172" t="s">
        <v>662</v>
      </c>
      <c r="E137" s="172" t="s">
        <v>513</v>
      </c>
      <c r="F137" s="173">
        <v>1.0</v>
      </c>
      <c r="G137" s="158"/>
      <c r="H137" s="176"/>
      <c r="I137" s="174">
        <v>7.0</v>
      </c>
      <c r="J137" s="175" t="s">
        <v>491</v>
      </c>
      <c r="K137" s="157" t="s">
        <v>492</v>
      </c>
      <c r="L137" s="157" t="s">
        <v>683</v>
      </c>
      <c r="M137" s="157" t="s">
        <v>684</v>
      </c>
      <c r="N137" s="11">
        <v>1.0</v>
      </c>
      <c r="O137" s="157" t="s">
        <v>532</v>
      </c>
    </row>
    <row r="138">
      <c r="A138" s="172" t="s">
        <v>680</v>
      </c>
      <c r="B138" s="172" t="s">
        <v>487</v>
      </c>
      <c r="C138" s="172" t="s">
        <v>657</v>
      </c>
      <c r="D138" s="172" t="s">
        <v>656</v>
      </c>
      <c r="E138" s="172" t="s">
        <v>570</v>
      </c>
      <c r="F138" s="173">
        <v>1.0</v>
      </c>
      <c r="G138" s="158"/>
      <c r="H138" s="176"/>
      <c r="I138" s="174">
        <v>7.0</v>
      </c>
      <c r="J138" s="175" t="s">
        <v>491</v>
      </c>
      <c r="K138" s="157" t="s">
        <v>487</v>
      </c>
      <c r="L138" s="157" t="s">
        <v>685</v>
      </c>
      <c r="M138" s="157" t="s">
        <v>686</v>
      </c>
      <c r="N138" s="11">
        <v>1.0</v>
      </c>
      <c r="O138" s="157" t="s">
        <v>613</v>
      </c>
    </row>
    <row r="139">
      <c r="A139" s="172" t="s">
        <v>680</v>
      </c>
      <c r="B139" s="172" t="s">
        <v>487</v>
      </c>
      <c r="C139" s="172" t="s">
        <v>650</v>
      </c>
      <c r="D139" s="172" t="s">
        <v>649</v>
      </c>
      <c r="E139" s="172" t="s">
        <v>547</v>
      </c>
      <c r="F139" s="173">
        <v>1.0</v>
      </c>
      <c r="G139" s="158"/>
      <c r="H139" s="176"/>
      <c r="I139" s="174">
        <v>7.0</v>
      </c>
      <c r="J139" s="175" t="s">
        <v>491</v>
      </c>
      <c r="K139" s="157" t="s">
        <v>487</v>
      </c>
      <c r="L139" s="157" t="s">
        <v>334</v>
      </c>
      <c r="M139" s="157" t="s">
        <v>333</v>
      </c>
      <c r="N139" s="11">
        <v>1.0</v>
      </c>
      <c r="O139" s="157" t="s">
        <v>498</v>
      </c>
    </row>
    <row r="140">
      <c r="A140" s="172" t="s">
        <v>680</v>
      </c>
      <c r="B140" s="172" t="s">
        <v>487</v>
      </c>
      <c r="C140" s="172" t="s">
        <v>617</v>
      </c>
      <c r="D140" s="172" t="s">
        <v>616</v>
      </c>
      <c r="E140" s="172" t="s">
        <v>513</v>
      </c>
      <c r="F140" s="173">
        <v>1.0</v>
      </c>
      <c r="G140" s="158"/>
      <c r="H140" s="176"/>
      <c r="I140" s="174">
        <v>7.0</v>
      </c>
      <c r="J140" s="175" t="s">
        <v>491</v>
      </c>
      <c r="K140" s="157" t="s">
        <v>487</v>
      </c>
      <c r="L140" s="157" t="s">
        <v>687</v>
      </c>
      <c r="M140" s="157" t="s">
        <v>688</v>
      </c>
      <c r="N140" s="11">
        <v>1.0</v>
      </c>
      <c r="O140" s="157" t="s">
        <v>689</v>
      </c>
    </row>
    <row r="141">
      <c r="A141" s="172" t="s">
        <v>680</v>
      </c>
      <c r="B141" s="172" t="s">
        <v>487</v>
      </c>
      <c r="C141" s="172" t="s">
        <v>642</v>
      </c>
      <c r="D141" s="172" t="s">
        <v>641</v>
      </c>
      <c r="E141" s="172" t="s">
        <v>532</v>
      </c>
      <c r="F141" s="173">
        <v>1.0</v>
      </c>
      <c r="G141" s="158"/>
      <c r="H141" s="176"/>
      <c r="I141" s="174">
        <v>7.0</v>
      </c>
      <c r="J141" s="175" t="s">
        <v>491</v>
      </c>
      <c r="K141" s="157" t="s">
        <v>487</v>
      </c>
      <c r="L141" s="157" t="s">
        <v>509</v>
      </c>
      <c r="M141" s="157" t="s">
        <v>508</v>
      </c>
      <c r="N141" s="11">
        <v>1.0</v>
      </c>
      <c r="O141" s="177" t="s">
        <v>501</v>
      </c>
    </row>
    <row r="142">
      <c r="A142" s="172" t="s">
        <v>680</v>
      </c>
      <c r="B142" s="172" t="s">
        <v>487</v>
      </c>
      <c r="C142" s="172" t="s">
        <v>622</v>
      </c>
      <c r="D142" s="172" t="s">
        <v>621</v>
      </c>
      <c r="E142" s="172" t="s">
        <v>510</v>
      </c>
      <c r="F142" s="173">
        <v>5.0</v>
      </c>
      <c r="G142" s="158"/>
      <c r="H142" s="176"/>
      <c r="I142" s="174">
        <v>7.0</v>
      </c>
      <c r="J142" s="175" t="s">
        <v>491</v>
      </c>
      <c r="K142" s="157" t="s">
        <v>487</v>
      </c>
      <c r="L142" s="157" t="s">
        <v>621</v>
      </c>
      <c r="M142" s="157" t="s">
        <v>622</v>
      </c>
      <c r="N142" s="11">
        <v>1.0</v>
      </c>
      <c r="O142" s="177" t="s">
        <v>513</v>
      </c>
    </row>
    <row r="143">
      <c r="A143" s="172" t="s">
        <v>680</v>
      </c>
      <c r="B143" s="172" t="s">
        <v>487</v>
      </c>
      <c r="C143" s="172" t="s">
        <v>647</v>
      </c>
      <c r="D143" s="172" t="s">
        <v>646</v>
      </c>
      <c r="E143" s="172" t="s">
        <v>648</v>
      </c>
      <c r="F143" s="173">
        <v>2.0</v>
      </c>
      <c r="G143" s="158"/>
      <c r="H143" s="176"/>
      <c r="I143" s="174">
        <v>7.0</v>
      </c>
      <c r="J143" s="175" t="s">
        <v>527</v>
      </c>
      <c r="K143" s="157" t="s">
        <v>487</v>
      </c>
      <c r="L143" s="178" t="s">
        <v>334</v>
      </c>
      <c r="M143" s="157" t="s">
        <v>333</v>
      </c>
      <c r="N143" s="11">
        <v>2.0</v>
      </c>
      <c r="O143" s="177" t="s">
        <v>690</v>
      </c>
    </row>
    <row r="144">
      <c r="A144" s="172" t="s">
        <v>680</v>
      </c>
      <c r="B144" s="172" t="s">
        <v>492</v>
      </c>
      <c r="C144" s="172" t="s">
        <v>652</v>
      </c>
      <c r="D144" s="172" t="s">
        <v>651</v>
      </c>
      <c r="E144" s="172" t="s">
        <v>573</v>
      </c>
      <c r="F144" s="173">
        <v>2.0</v>
      </c>
      <c r="G144" s="158"/>
      <c r="H144" s="176"/>
      <c r="I144" s="174">
        <v>7.0</v>
      </c>
      <c r="J144" s="175" t="s">
        <v>527</v>
      </c>
      <c r="K144" s="157" t="s">
        <v>487</v>
      </c>
      <c r="L144" s="157" t="s">
        <v>687</v>
      </c>
      <c r="M144" s="157" t="s">
        <v>688</v>
      </c>
      <c r="N144" s="11">
        <v>2.0</v>
      </c>
      <c r="O144" s="157" t="s">
        <v>689</v>
      </c>
    </row>
    <row r="145">
      <c r="A145" s="172" t="s">
        <v>680</v>
      </c>
      <c r="B145" s="172" t="s">
        <v>487</v>
      </c>
      <c r="C145" s="172" t="s">
        <v>666</v>
      </c>
      <c r="D145" s="172" t="s">
        <v>665</v>
      </c>
      <c r="E145" s="172" t="s">
        <v>513</v>
      </c>
      <c r="F145" s="173">
        <v>1.0</v>
      </c>
      <c r="G145" s="158"/>
      <c r="H145" s="176"/>
      <c r="I145" s="174">
        <v>7.0</v>
      </c>
      <c r="J145" s="175" t="s">
        <v>527</v>
      </c>
      <c r="K145" s="157" t="s">
        <v>492</v>
      </c>
      <c r="L145" s="157" t="s">
        <v>691</v>
      </c>
      <c r="M145" s="157" t="s">
        <v>692</v>
      </c>
      <c r="N145" s="11">
        <v>1.0</v>
      </c>
      <c r="O145" s="157" t="s">
        <v>522</v>
      </c>
    </row>
    <row r="146">
      <c r="A146" s="172" t="s">
        <v>680</v>
      </c>
      <c r="B146" s="172" t="s">
        <v>487</v>
      </c>
      <c r="C146" s="172" t="s">
        <v>508</v>
      </c>
      <c r="D146" s="172" t="s">
        <v>509</v>
      </c>
      <c r="E146" s="172" t="s">
        <v>510</v>
      </c>
      <c r="F146" s="173">
        <v>2.0</v>
      </c>
      <c r="G146" s="158"/>
      <c r="H146" s="176"/>
      <c r="I146" s="174">
        <v>7.0</v>
      </c>
      <c r="J146" s="175" t="s">
        <v>527</v>
      </c>
      <c r="K146" s="157" t="s">
        <v>487</v>
      </c>
      <c r="L146" s="157" t="s">
        <v>693</v>
      </c>
      <c r="M146" s="157" t="s">
        <v>694</v>
      </c>
      <c r="N146" s="11">
        <v>1.0</v>
      </c>
      <c r="O146" s="157" t="s">
        <v>588</v>
      </c>
    </row>
    <row r="147">
      <c r="A147" s="172" t="s">
        <v>695</v>
      </c>
      <c r="B147" s="172" t="s">
        <v>492</v>
      </c>
      <c r="C147" s="172" t="s">
        <v>652</v>
      </c>
      <c r="D147" s="172" t="s">
        <v>651</v>
      </c>
      <c r="E147" s="172" t="s">
        <v>573</v>
      </c>
      <c r="F147" s="173">
        <v>2.0</v>
      </c>
      <c r="G147" s="158"/>
      <c r="H147" s="176"/>
      <c r="I147" s="174">
        <v>7.0</v>
      </c>
      <c r="J147" s="175" t="s">
        <v>527</v>
      </c>
      <c r="K147" s="157" t="s">
        <v>487</v>
      </c>
      <c r="L147" s="157" t="s">
        <v>696</v>
      </c>
      <c r="M147" s="157" t="s">
        <v>697</v>
      </c>
      <c r="N147" s="11">
        <v>1.0</v>
      </c>
      <c r="O147" s="157" t="s">
        <v>552</v>
      </c>
    </row>
    <row r="148">
      <c r="A148" s="172" t="s">
        <v>695</v>
      </c>
      <c r="B148" s="172" t="s">
        <v>487</v>
      </c>
      <c r="C148" s="172" t="s">
        <v>659</v>
      </c>
      <c r="D148" s="172" t="s">
        <v>658</v>
      </c>
      <c r="E148" s="172" t="s">
        <v>498</v>
      </c>
      <c r="F148" s="173">
        <v>1.0</v>
      </c>
      <c r="G148" s="158"/>
      <c r="H148" s="176"/>
      <c r="I148" s="174">
        <v>7.0</v>
      </c>
      <c r="J148" s="175" t="s">
        <v>527</v>
      </c>
      <c r="K148" s="157" t="s">
        <v>487</v>
      </c>
      <c r="L148" s="157" t="s">
        <v>681</v>
      </c>
      <c r="M148" s="157" t="s">
        <v>682</v>
      </c>
      <c r="N148" s="11">
        <v>2.0</v>
      </c>
      <c r="O148" s="157" t="s">
        <v>490</v>
      </c>
    </row>
    <row r="149">
      <c r="A149" s="172" t="s">
        <v>695</v>
      </c>
      <c r="B149" s="172" t="s">
        <v>487</v>
      </c>
      <c r="C149" s="172" t="s">
        <v>668</v>
      </c>
      <c r="D149" s="172" t="s">
        <v>667</v>
      </c>
      <c r="E149" s="172" t="s">
        <v>501</v>
      </c>
      <c r="F149" s="173">
        <v>1.0</v>
      </c>
      <c r="G149" s="158"/>
      <c r="H149" s="176"/>
      <c r="I149" s="174">
        <v>7.0</v>
      </c>
      <c r="J149" s="175" t="s">
        <v>527</v>
      </c>
      <c r="K149" s="157" t="s">
        <v>487</v>
      </c>
      <c r="L149" s="157" t="s">
        <v>503</v>
      </c>
      <c r="M149" s="157" t="s">
        <v>502</v>
      </c>
      <c r="N149" s="11">
        <v>2.0</v>
      </c>
      <c r="O149" s="157" t="s">
        <v>504</v>
      </c>
    </row>
    <row r="150">
      <c r="A150" s="172" t="s">
        <v>695</v>
      </c>
      <c r="B150" s="172" t="s">
        <v>487</v>
      </c>
      <c r="C150" s="172" t="s">
        <v>642</v>
      </c>
      <c r="D150" s="172" t="s">
        <v>641</v>
      </c>
      <c r="E150" s="172" t="s">
        <v>532</v>
      </c>
      <c r="F150" s="173">
        <v>2.0</v>
      </c>
      <c r="G150" s="158"/>
      <c r="H150" s="176"/>
      <c r="I150" s="174">
        <v>7.0</v>
      </c>
      <c r="J150" s="175" t="s">
        <v>527</v>
      </c>
      <c r="K150" s="157" t="s">
        <v>487</v>
      </c>
      <c r="L150" s="157" t="s">
        <v>658</v>
      </c>
      <c r="M150" s="157" t="s">
        <v>659</v>
      </c>
      <c r="N150" s="11">
        <v>1.0</v>
      </c>
      <c r="O150" s="157" t="s">
        <v>498</v>
      </c>
    </row>
    <row r="151">
      <c r="A151" s="172" t="s">
        <v>695</v>
      </c>
      <c r="B151" s="172" t="s">
        <v>487</v>
      </c>
      <c r="C151" s="172" t="s">
        <v>671</v>
      </c>
      <c r="D151" s="172" t="s">
        <v>670</v>
      </c>
      <c r="E151" s="172" t="s">
        <v>547</v>
      </c>
      <c r="F151" s="173">
        <v>1.0</v>
      </c>
      <c r="G151" s="158"/>
      <c r="H151" s="176"/>
      <c r="I151" s="174">
        <v>7.0</v>
      </c>
      <c r="J151" s="175" t="s">
        <v>527</v>
      </c>
      <c r="K151" s="157" t="s">
        <v>487</v>
      </c>
      <c r="L151" s="157" t="s">
        <v>509</v>
      </c>
      <c r="M151" s="157" t="s">
        <v>508</v>
      </c>
      <c r="N151" s="11">
        <v>2.0</v>
      </c>
      <c r="O151" s="177" t="s">
        <v>501</v>
      </c>
    </row>
    <row r="152">
      <c r="A152" s="172" t="s">
        <v>695</v>
      </c>
      <c r="B152" s="172" t="s">
        <v>487</v>
      </c>
      <c r="C152" s="172" t="s">
        <v>647</v>
      </c>
      <c r="D152" s="172" t="s">
        <v>646</v>
      </c>
      <c r="E152" s="172" t="s">
        <v>648</v>
      </c>
      <c r="F152" s="173">
        <v>2.0</v>
      </c>
      <c r="G152" s="158"/>
      <c r="H152" s="176"/>
      <c r="I152" s="174">
        <v>7.0</v>
      </c>
      <c r="J152" s="175" t="s">
        <v>527</v>
      </c>
      <c r="K152" s="157" t="s">
        <v>487</v>
      </c>
      <c r="L152" s="157" t="s">
        <v>621</v>
      </c>
      <c r="M152" s="157" t="s">
        <v>622</v>
      </c>
      <c r="N152" s="11">
        <v>2.0</v>
      </c>
      <c r="O152" s="177" t="s">
        <v>513</v>
      </c>
    </row>
    <row r="153">
      <c r="A153" s="172" t="s">
        <v>695</v>
      </c>
      <c r="B153" s="172" t="s">
        <v>492</v>
      </c>
      <c r="C153" s="172" t="s">
        <v>673</v>
      </c>
      <c r="D153" s="172" t="s">
        <v>672</v>
      </c>
      <c r="E153" s="172" t="s">
        <v>547</v>
      </c>
      <c r="F153" s="173">
        <v>1.0</v>
      </c>
      <c r="G153" s="158"/>
      <c r="H153" s="176"/>
      <c r="I153" s="174">
        <v>7.0</v>
      </c>
      <c r="J153" s="175" t="s">
        <v>527</v>
      </c>
      <c r="K153" s="157" t="s">
        <v>487</v>
      </c>
      <c r="L153" s="157" t="s">
        <v>698</v>
      </c>
      <c r="M153" s="157" t="s">
        <v>699</v>
      </c>
      <c r="N153" s="11">
        <v>1.0</v>
      </c>
      <c r="O153" s="157" t="s">
        <v>627</v>
      </c>
    </row>
    <row r="154">
      <c r="A154" s="172" t="s">
        <v>695</v>
      </c>
      <c r="B154" s="172" t="s">
        <v>487</v>
      </c>
      <c r="C154" s="172" t="s">
        <v>650</v>
      </c>
      <c r="D154" s="172" t="s">
        <v>649</v>
      </c>
      <c r="E154" s="172" t="s">
        <v>547</v>
      </c>
      <c r="F154" s="173">
        <v>2.0</v>
      </c>
      <c r="G154" s="158"/>
      <c r="H154" s="176"/>
      <c r="I154" s="174">
        <v>7.0</v>
      </c>
      <c r="J154" s="175" t="s">
        <v>527</v>
      </c>
      <c r="K154" s="157" t="s">
        <v>487</v>
      </c>
      <c r="L154" s="157" t="s">
        <v>700</v>
      </c>
      <c r="M154" s="157" t="s">
        <v>701</v>
      </c>
      <c r="N154" s="11">
        <v>1.0</v>
      </c>
      <c r="O154" s="157" t="s">
        <v>645</v>
      </c>
    </row>
    <row r="155">
      <c r="A155" s="172" t="s">
        <v>695</v>
      </c>
      <c r="B155" s="172" t="s">
        <v>487</v>
      </c>
      <c r="C155" s="172" t="s">
        <v>622</v>
      </c>
      <c r="D155" s="172" t="s">
        <v>621</v>
      </c>
      <c r="E155" s="172" t="s">
        <v>510</v>
      </c>
      <c r="F155" s="173">
        <v>6.0</v>
      </c>
      <c r="G155" s="158"/>
      <c r="H155" s="176"/>
      <c r="I155" s="174">
        <v>7.0</v>
      </c>
      <c r="J155" s="175" t="s">
        <v>537</v>
      </c>
      <c r="K155" s="157" t="s">
        <v>487</v>
      </c>
      <c r="L155" s="157" t="s">
        <v>702</v>
      </c>
      <c r="M155" s="157" t="s">
        <v>703</v>
      </c>
      <c r="N155" s="11">
        <v>1.0</v>
      </c>
      <c r="O155" s="157" t="s">
        <v>637</v>
      </c>
    </row>
    <row r="156">
      <c r="A156" s="172" t="s">
        <v>695</v>
      </c>
      <c r="B156" s="172" t="s">
        <v>487</v>
      </c>
      <c r="C156" s="172" t="s">
        <v>323</v>
      </c>
      <c r="D156" s="172" t="s">
        <v>324</v>
      </c>
      <c r="E156" s="172" t="s">
        <v>519</v>
      </c>
      <c r="F156" s="173">
        <v>2.0</v>
      </c>
      <c r="G156" s="158"/>
      <c r="H156" s="176"/>
      <c r="I156" s="174">
        <v>7.0</v>
      </c>
      <c r="J156" s="175" t="s">
        <v>537</v>
      </c>
      <c r="K156" s="157" t="s">
        <v>487</v>
      </c>
      <c r="L156" s="157" t="s">
        <v>621</v>
      </c>
      <c r="M156" s="157" t="s">
        <v>622</v>
      </c>
      <c r="N156" s="11">
        <v>2.0</v>
      </c>
      <c r="O156" s="177" t="s">
        <v>513</v>
      </c>
    </row>
    <row r="157">
      <c r="A157" s="172" t="s">
        <v>695</v>
      </c>
      <c r="B157" s="172" t="s">
        <v>487</v>
      </c>
      <c r="C157" s="172" t="s">
        <v>508</v>
      </c>
      <c r="D157" s="172" t="s">
        <v>509</v>
      </c>
      <c r="E157" s="172" t="s">
        <v>510</v>
      </c>
      <c r="F157" s="173">
        <v>2.0</v>
      </c>
      <c r="G157" s="158"/>
      <c r="H157" s="176"/>
      <c r="I157" s="174">
        <v>7.0</v>
      </c>
      <c r="J157" s="175" t="s">
        <v>537</v>
      </c>
      <c r="K157" s="157" t="s">
        <v>487</v>
      </c>
      <c r="L157" s="157" t="s">
        <v>681</v>
      </c>
      <c r="M157" s="157" t="s">
        <v>682</v>
      </c>
      <c r="N157" s="11">
        <v>2.0</v>
      </c>
      <c r="O157" s="157" t="s">
        <v>490</v>
      </c>
    </row>
    <row r="158">
      <c r="A158" s="172" t="s">
        <v>704</v>
      </c>
      <c r="B158" s="172" t="s">
        <v>487</v>
      </c>
      <c r="C158" s="172" t="s">
        <v>675</v>
      </c>
      <c r="D158" s="172" t="s">
        <v>674</v>
      </c>
      <c r="E158" s="172" t="s">
        <v>541</v>
      </c>
      <c r="F158" s="173">
        <v>1.0</v>
      </c>
      <c r="G158" s="158"/>
      <c r="H158" s="176"/>
      <c r="I158" s="174">
        <v>7.0</v>
      </c>
      <c r="J158" s="175" t="s">
        <v>537</v>
      </c>
      <c r="K158" s="157" t="s">
        <v>492</v>
      </c>
      <c r="L158" s="157" t="s">
        <v>691</v>
      </c>
      <c r="M158" s="157" t="s">
        <v>692</v>
      </c>
      <c r="N158" s="11">
        <v>1.0</v>
      </c>
      <c r="O158" s="157" t="s">
        <v>522</v>
      </c>
    </row>
    <row r="159">
      <c r="A159" s="172" t="s">
        <v>704</v>
      </c>
      <c r="B159" s="172" t="s">
        <v>487</v>
      </c>
      <c r="C159" s="172" t="s">
        <v>677</v>
      </c>
      <c r="D159" s="172" t="s">
        <v>676</v>
      </c>
      <c r="E159" s="172" t="s">
        <v>552</v>
      </c>
      <c r="F159" s="173">
        <v>1.0</v>
      </c>
      <c r="G159" s="158"/>
      <c r="H159" s="176"/>
      <c r="I159" s="174">
        <v>7.0</v>
      </c>
      <c r="J159" s="175" t="s">
        <v>537</v>
      </c>
      <c r="K159" s="157" t="s">
        <v>487</v>
      </c>
      <c r="L159" s="157" t="s">
        <v>696</v>
      </c>
      <c r="M159" s="157" t="s">
        <v>697</v>
      </c>
      <c r="N159" s="11">
        <v>1.0</v>
      </c>
      <c r="O159" s="157" t="s">
        <v>552</v>
      </c>
    </row>
    <row r="160">
      <c r="A160" s="172" t="s">
        <v>704</v>
      </c>
      <c r="B160" s="172" t="s">
        <v>487</v>
      </c>
      <c r="C160" s="172" t="s">
        <v>679</v>
      </c>
      <c r="D160" s="172" t="s">
        <v>678</v>
      </c>
      <c r="E160" s="172" t="s">
        <v>573</v>
      </c>
      <c r="F160" s="173">
        <v>1.0</v>
      </c>
      <c r="G160" s="158"/>
      <c r="H160" s="176"/>
      <c r="I160" s="174">
        <v>7.0</v>
      </c>
      <c r="J160" s="175" t="s">
        <v>537</v>
      </c>
      <c r="K160" s="157" t="s">
        <v>487</v>
      </c>
      <c r="L160" s="157" t="s">
        <v>503</v>
      </c>
      <c r="M160" s="157" t="s">
        <v>502</v>
      </c>
      <c r="N160" s="11">
        <v>2.0</v>
      </c>
      <c r="O160" s="157" t="s">
        <v>504</v>
      </c>
    </row>
    <row r="161">
      <c r="A161" s="172" t="s">
        <v>704</v>
      </c>
      <c r="B161" s="172" t="s">
        <v>487</v>
      </c>
      <c r="C161" s="172" t="s">
        <v>502</v>
      </c>
      <c r="D161" s="172" t="s">
        <v>503</v>
      </c>
      <c r="E161" s="172" t="s">
        <v>504</v>
      </c>
      <c r="F161" s="173">
        <v>1.0</v>
      </c>
      <c r="G161" s="158"/>
      <c r="H161" s="176"/>
      <c r="I161" s="174">
        <v>7.0</v>
      </c>
      <c r="J161" s="175" t="s">
        <v>537</v>
      </c>
      <c r="K161" s="157" t="s">
        <v>487</v>
      </c>
      <c r="L161" s="157" t="s">
        <v>687</v>
      </c>
      <c r="M161" s="157" t="s">
        <v>688</v>
      </c>
      <c r="N161" s="11">
        <v>2.0</v>
      </c>
      <c r="O161" s="157" t="s">
        <v>689</v>
      </c>
    </row>
    <row r="162">
      <c r="A162" s="172" t="s">
        <v>704</v>
      </c>
      <c r="B162" s="172" t="s">
        <v>487</v>
      </c>
      <c r="C162" s="172" t="s">
        <v>682</v>
      </c>
      <c r="D162" s="172" t="s">
        <v>681</v>
      </c>
      <c r="E162" s="172" t="s">
        <v>490</v>
      </c>
      <c r="F162" s="173">
        <v>1.0</v>
      </c>
      <c r="G162" s="158"/>
      <c r="H162" s="176"/>
      <c r="I162" s="174">
        <v>7.0</v>
      </c>
      <c r="J162" s="175" t="s">
        <v>537</v>
      </c>
      <c r="K162" s="157" t="s">
        <v>487</v>
      </c>
      <c r="L162" s="157" t="s">
        <v>678</v>
      </c>
      <c r="M162" s="157" t="s">
        <v>679</v>
      </c>
      <c r="N162" s="11">
        <v>2.0</v>
      </c>
      <c r="O162" s="157" t="s">
        <v>573</v>
      </c>
    </row>
    <row r="163">
      <c r="A163" s="172" t="s">
        <v>704</v>
      </c>
      <c r="B163" s="172" t="s">
        <v>487</v>
      </c>
      <c r="C163" s="172" t="s">
        <v>659</v>
      </c>
      <c r="D163" s="172" t="s">
        <v>658</v>
      </c>
      <c r="E163" s="172" t="s">
        <v>498</v>
      </c>
      <c r="F163" s="173">
        <v>1.0</v>
      </c>
      <c r="G163" s="158"/>
      <c r="H163" s="176"/>
      <c r="I163" s="174">
        <v>7.0</v>
      </c>
      <c r="J163" s="175" t="s">
        <v>537</v>
      </c>
      <c r="K163" s="157" t="s">
        <v>487</v>
      </c>
      <c r="L163" s="157" t="s">
        <v>658</v>
      </c>
      <c r="M163" s="157" t="s">
        <v>659</v>
      </c>
      <c r="N163" s="11">
        <v>1.0</v>
      </c>
      <c r="O163" s="157" t="s">
        <v>498</v>
      </c>
    </row>
    <row r="164">
      <c r="A164" s="172" t="s">
        <v>704</v>
      </c>
      <c r="B164" s="172" t="s">
        <v>492</v>
      </c>
      <c r="C164" s="172" t="s">
        <v>684</v>
      </c>
      <c r="D164" s="172" t="s">
        <v>683</v>
      </c>
      <c r="E164" s="172" t="s">
        <v>532</v>
      </c>
      <c r="F164" s="173">
        <v>1.0</v>
      </c>
      <c r="G164" s="158"/>
      <c r="H164" s="176"/>
      <c r="I164" s="174">
        <v>7.0</v>
      </c>
      <c r="J164" s="175" t="s">
        <v>537</v>
      </c>
      <c r="K164" s="157" t="s">
        <v>487</v>
      </c>
      <c r="L164" s="178" t="s">
        <v>334</v>
      </c>
      <c r="M164" s="157" t="s">
        <v>333</v>
      </c>
      <c r="N164" s="11">
        <v>2.0</v>
      </c>
      <c r="O164" s="177" t="s">
        <v>690</v>
      </c>
    </row>
    <row r="165">
      <c r="A165" s="172" t="s">
        <v>704</v>
      </c>
      <c r="B165" s="172" t="s">
        <v>487</v>
      </c>
      <c r="C165" s="172" t="s">
        <v>686</v>
      </c>
      <c r="D165" s="172" t="s">
        <v>685</v>
      </c>
      <c r="E165" s="172" t="s">
        <v>613</v>
      </c>
      <c r="F165" s="173">
        <v>1.0</v>
      </c>
      <c r="G165" s="158"/>
      <c r="H165" s="176"/>
      <c r="I165" s="174">
        <v>7.0</v>
      </c>
      <c r="J165" s="175" t="s">
        <v>537</v>
      </c>
      <c r="K165" s="157" t="s">
        <v>487</v>
      </c>
      <c r="L165" s="157" t="s">
        <v>509</v>
      </c>
      <c r="M165" s="157" t="s">
        <v>508</v>
      </c>
      <c r="N165" s="11">
        <v>2.0</v>
      </c>
      <c r="O165" s="177" t="s">
        <v>501</v>
      </c>
    </row>
    <row r="166">
      <c r="A166" s="172" t="s">
        <v>704</v>
      </c>
      <c r="B166" s="172" t="s">
        <v>487</v>
      </c>
      <c r="C166" s="172" t="s">
        <v>333</v>
      </c>
      <c r="D166" s="172" t="s">
        <v>334</v>
      </c>
      <c r="E166" s="172" t="s">
        <v>498</v>
      </c>
      <c r="F166" s="173">
        <v>1.0</v>
      </c>
      <c r="G166" s="158"/>
      <c r="H166" s="176"/>
      <c r="I166" s="174">
        <v>7.0</v>
      </c>
      <c r="J166" s="175" t="s">
        <v>537</v>
      </c>
      <c r="K166" s="157" t="s">
        <v>487</v>
      </c>
      <c r="L166" s="157" t="s">
        <v>705</v>
      </c>
      <c r="M166" s="157" t="s">
        <v>706</v>
      </c>
      <c r="N166" s="11">
        <v>1.0</v>
      </c>
      <c r="O166" s="157" t="s">
        <v>513</v>
      </c>
    </row>
    <row r="167">
      <c r="A167" s="172" t="s">
        <v>704</v>
      </c>
      <c r="B167" s="172" t="s">
        <v>487</v>
      </c>
      <c r="C167" s="172" t="s">
        <v>688</v>
      </c>
      <c r="D167" s="172" t="s">
        <v>687</v>
      </c>
      <c r="E167" s="172" t="s">
        <v>689</v>
      </c>
      <c r="F167" s="173">
        <v>1.0</v>
      </c>
      <c r="G167" s="158"/>
      <c r="H167" s="176"/>
      <c r="I167" s="174">
        <v>8.0</v>
      </c>
      <c r="J167" s="175" t="s">
        <v>527</v>
      </c>
      <c r="K167" s="157" t="s">
        <v>487</v>
      </c>
      <c r="L167" s="157" t="s">
        <v>600</v>
      </c>
      <c r="M167" s="157" t="s">
        <v>599</v>
      </c>
      <c r="N167" s="11">
        <v>1.0</v>
      </c>
      <c r="O167" s="157" t="s">
        <v>601</v>
      </c>
    </row>
    <row r="168">
      <c r="A168" s="172" t="s">
        <v>704</v>
      </c>
      <c r="B168" s="172" t="s">
        <v>487</v>
      </c>
      <c r="C168" s="172" t="s">
        <v>508</v>
      </c>
      <c r="D168" s="172" t="s">
        <v>509</v>
      </c>
      <c r="E168" s="172" t="s">
        <v>510</v>
      </c>
      <c r="F168" s="173">
        <v>1.0</v>
      </c>
      <c r="G168" s="158"/>
      <c r="H168" s="176"/>
      <c r="I168" s="174">
        <v>8.0</v>
      </c>
      <c r="J168" s="175" t="s">
        <v>527</v>
      </c>
      <c r="K168" s="157" t="s">
        <v>487</v>
      </c>
      <c r="L168" s="157" t="s">
        <v>518</v>
      </c>
      <c r="M168" s="157" t="s">
        <v>517</v>
      </c>
      <c r="N168" s="11">
        <v>2.0</v>
      </c>
      <c r="O168" s="157" t="s">
        <v>519</v>
      </c>
    </row>
    <row r="169">
      <c r="A169" s="172" t="s">
        <v>704</v>
      </c>
      <c r="B169" s="172" t="s">
        <v>487</v>
      </c>
      <c r="C169" s="172" t="s">
        <v>622</v>
      </c>
      <c r="D169" s="172" t="s">
        <v>621</v>
      </c>
      <c r="E169" s="172" t="s">
        <v>510</v>
      </c>
      <c r="F169" s="173">
        <v>1.0</v>
      </c>
      <c r="G169" s="158"/>
      <c r="H169" s="176"/>
      <c r="I169" s="174">
        <v>8.0</v>
      </c>
      <c r="J169" s="175" t="s">
        <v>527</v>
      </c>
      <c r="K169" s="157" t="s">
        <v>492</v>
      </c>
      <c r="L169" s="157" t="s">
        <v>707</v>
      </c>
      <c r="M169" s="157" t="s">
        <v>708</v>
      </c>
      <c r="N169" s="11">
        <v>3.0</v>
      </c>
      <c r="O169" s="157" t="s">
        <v>513</v>
      </c>
    </row>
    <row r="170">
      <c r="A170" s="172" t="s">
        <v>330</v>
      </c>
      <c r="B170" s="172" t="s">
        <v>487</v>
      </c>
      <c r="C170" s="172" t="s">
        <v>331</v>
      </c>
      <c r="D170" s="172" t="s">
        <v>332</v>
      </c>
      <c r="E170" s="172" t="s">
        <v>507</v>
      </c>
      <c r="F170" s="173">
        <v>1.0</v>
      </c>
      <c r="G170" s="158"/>
      <c r="H170" s="176"/>
      <c r="I170" s="174">
        <v>8.0</v>
      </c>
      <c r="J170" s="175" t="s">
        <v>527</v>
      </c>
      <c r="K170" s="157" t="s">
        <v>487</v>
      </c>
      <c r="L170" s="157" t="s">
        <v>709</v>
      </c>
      <c r="M170" s="157" t="s">
        <v>710</v>
      </c>
      <c r="N170" s="11">
        <v>3.0</v>
      </c>
      <c r="O170" s="157" t="s">
        <v>541</v>
      </c>
    </row>
    <row r="171">
      <c r="A171" s="172" t="s">
        <v>330</v>
      </c>
      <c r="B171" s="172" t="s">
        <v>487</v>
      </c>
      <c r="C171" s="172" t="s">
        <v>688</v>
      </c>
      <c r="D171" s="172" t="s">
        <v>687</v>
      </c>
      <c r="E171" s="172" t="s">
        <v>689</v>
      </c>
      <c r="F171" s="173">
        <v>2.0</v>
      </c>
      <c r="G171" s="158"/>
      <c r="H171" s="176"/>
      <c r="I171" s="174">
        <v>8.0</v>
      </c>
      <c r="J171" s="175" t="s">
        <v>527</v>
      </c>
      <c r="K171" s="157" t="s">
        <v>487</v>
      </c>
      <c r="L171" s="157" t="s">
        <v>674</v>
      </c>
      <c r="M171" s="157" t="s">
        <v>675</v>
      </c>
      <c r="N171" s="11">
        <v>1.0</v>
      </c>
      <c r="O171" s="157" t="s">
        <v>541</v>
      </c>
    </row>
    <row r="172">
      <c r="A172" s="172" t="s">
        <v>330</v>
      </c>
      <c r="B172" s="172" t="s">
        <v>492</v>
      </c>
      <c r="C172" s="172" t="s">
        <v>692</v>
      </c>
      <c r="D172" s="172" t="s">
        <v>691</v>
      </c>
      <c r="E172" s="172" t="s">
        <v>522</v>
      </c>
      <c r="F172" s="173">
        <v>1.0</v>
      </c>
      <c r="G172" s="158"/>
      <c r="H172" s="176"/>
      <c r="I172" s="174">
        <v>8.0</v>
      </c>
      <c r="J172" s="175" t="s">
        <v>527</v>
      </c>
      <c r="K172" s="157" t="s">
        <v>492</v>
      </c>
      <c r="L172" s="157" t="s">
        <v>711</v>
      </c>
      <c r="M172" s="157" t="s">
        <v>712</v>
      </c>
      <c r="N172" s="11">
        <v>2.0</v>
      </c>
      <c r="O172" s="157" t="s">
        <v>713</v>
      </c>
    </row>
    <row r="173">
      <c r="A173" s="172" t="s">
        <v>330</v>
      </c>
      <c r="B173" s="172" t="s">
        <v>487</v>
      </c>
      <c r="C173" s="172" t="s">
        <v>694</v>
      </c>
      <c r="D173" s="172" t="s">
        <v>693</v>
      </c>
      <c r="E173" s="172" t="s">
        <v>588</v>
      </c>
      <c r="F173" s="173">
        <v>1.0</v>
      </c>
      <c r="G173" s="158"/>
      <c r="H173" s="176"/>
      <c r="I173" s="174">
        <v>8.0</v>
      </c>
      <c r="J173" s="175" t="s">
        <v>527</v>
      </c>
      <c r="K173" s="157" t="s">
        <v>487</v>
      </c>
      <c r="L173" s="157" t="s">
        <v>714</v>
      </c>
      <c r="M173" s="157" t="s">
        <v>715</v>
      </c>
      <c r="N173" s="11">
        <v>1.0</v>
      </c>
      <c r="O173" s="157" t="s">
        <v>588</v>
      </c>
    </row>
    <row r="174">
      <c r="A174" s="172" t="s">
        <v>330</v>
      </c>
      <c r="B174" s="172" t="s">
        <v>487</v>
      </c>
      <c r="C174" s="172" t="s">
        <v>697</v>
      </c>
      <c r="D174" s="172" t="s">
        <v>696</v>
      </c>
      <c r="E174" s="172" t="s">
        <v>552</v>
      </c>
      <c r="F174" s="173">
        <v>1.0</v>
      </c>
      <c r="G174" s="158"/>
      <c r="H174" s="176"/>
      <c r="I174" s="174">
        <v>8.0</v>
      </c>
      <c r="J174" s="175" t="s">
        <v>527</v>
      </c>
      <c r="K174" s="157" t="s">
        <v>487</v>
      </c>
      <c r="L174" s="157" t="s">
        <v>716</v>
      </c>
      <c r="M174" s="157" t="s">
        <v>717</v>
      </c>
      <c r="N174" s="11">
        <v>1.0</v>
      </c>
      <c r="O174" s="157" t="s">
        <v>637</v>
      </c>
    </row>
    <row r="175">
      <c r="A175" s="172" t="s">
        <v>330</v>
      </c>
      <c r="B175" s="172" t="s">
        <v>487</v>
      </c>
      <c r="C175" s="172" t="s">
        <v>682</v>
      </c>
      <c r="D175" s="172" t="s">
        <v>681</v>
      </c>
      <c r="E175" s="172" t="s">
        <v>490</v>
      </c>
      <c r="F175" s="173">
        <v>2.0</v>
      </c>
      <c r="G175" s="158"/>
      <c r="H175" s="176"/>
      <c r="I175" s="174">
        <v>8.0</v>
      </c>
      <c r="J175" s="175" t="s">
        <v>527</v>
      </c>
      <c r="K175" s="157" t="s">
        <v>487</v>
      </c>
      <c r="L175" s="157" t="s">
        <v>509</v>
      </c>
      <c r="M175" s="157" t="s">
        <v>508</v>
      </c>
      <c r="N175" s="11">
        <v>2.0</v>
      </c>
      <c r="O175" s="177" t="s">
        <v>501</v>
      </c>
    </row>
    <row r="176">
      <c r="A176" s="172" t="s">
        <v>330</v>
      </c>
      <c r="B176" s="172" t="s">
        <v>487</v>
      </c>
      <c r="C176" s="172" t="s">
        <v>502</v>
      </c>
      <c r="D176" s="172" t="s">
        <v>503</v>
      </c>
      <c r="E176" s="172" t="s">
        <v>504</v>
      </c>
      <c r="F176" s="173">
        <v>2.0</v>
      </c>
      <c r="G176" s="158"/>
      <c r="H176" s="176"/>
      <c r="I176" s="174">
        <v>8.0</v>
      </c>
      <c r="J176" s="175" t="s">
        <v>527</v>
      </c>
      <c r="K176" s="157" t="s">
        <v>487</v>
      </c>
      <c r="L176" s="178" t="s">
        <v>334</v>
      </c>
      <c r="M176" s="157" t="s">
        <v>333</v>
      </c>
      <c r="N176" s="11">
        <v>2.0</v>
      </c>
      <c r="O176" s="177" t="s">
        <v>690</v>
      </c>
    </row>
    <row r="177">
      <c r="A177" s="172" t="s">
        <v>330</v>
      </c>
      <c r="B177" s="172" t="s">
        <v>487</v>
      </c>
      <c r="C177" s="172" t="s">
        <v>659</v>
      </c>
      <c r="D177" s="172" t="s">
        <v>658</v>
      </c>
      <c r="E177" s="172" t="s">
        <v>498</v>
      </c>
      <c r="F177" s="173">
        <v>1.0</v>
      </c>
      <c r="G177" s="158"/>
      <c r="H177" s="176"/>
      <c r="I177" s="174">
        <v>8.0</v>
      </c>
      <c r="J177" s="175" t="s">
        <v>527</v>
      </c>
      <c r="K177" s="157" t="s">
        <v>487</v>
      </c>
      <c r="L177" s="157" t="s">
        <v>718</v>
      </c>
      <c r="M177" s="157" t="s">
        <v>719</v>
      </c>
      <c r="N177" s="11">
        <v>1.0</v>
      </c>
      <c r="O177" s="157" t="s">
        <v>498</v>
      </c>
    </row>
    <row r="178">
      <c r="A178" s="172" t="s">
        <v>330</v>
      </c>
      <c r="B178" s="172" t="s">
        <v>487</v>
      </c>
      <c r="C178" s="172" t="s">
        <v>508</v>
      </c>
      <c r="D178" s="172" t="s">
        <v>509</v>
      </c>
      <c r="E178" s="172" t="s">
        <v>510</v>
      </c>
      <c r="F178" s="173">
        <v>2.0</v>
      </c>
      <c r="G178" s="158"/>
      <c r="H178" s="176"/>
      <c r="I178" s="174">
        <v>8.0</v>
      </c>
      <c r="J178" s="175" t="s">
        <v>537</v>
      </c>
      <c r="K178" s="157" t="s">
        <v>487</v>
      </c>
      <c r="L178" s="178" t="s">
        <v>334</v>
      </c>
      <c r="M178" s="157" t="s">
        <v>333</v>
      </c>
      <c r="N178" s="11">
        <v>2.0</v>
      </c>
      <c r="O178" s="177" t="s">
        <v>690</v>
      </c>
    </row>
    <row r="179">
      <c r="A179" s="172" t="s">
        <v>330</v>
      </c>
      <c r="B179" s="172" t="s">
        <v>487</v>
      </c>
      <c r="C179" s="172" t="s">
        <v>622</v>
      </c>
      <c r="D179" s="172" t="s">
        <v>621</v>
      </c>
      <c r="E179" s="172" t="s">
        <v>510</v>
      </c>
      <c r="F179" s="173">
        <v>2.0</v>
      </c>
      <c r="G179" s="158"/>
      <c r="H179" s="176"/>
      <c r="I179" s="174">
        <v>8.0</v>
      </c>
      <c r="J179" s="175" t="s">
        <v>537</v>
      </c>
      <c r="K179" s="157" t="s">
        <v>487</v>
      </c>
      <c r="L179" s="157" t="s">
        <v>709</v>
      </c>
      <c r="M179" s="157" t="s">
        <v>710</v>
      </c>
      <c r="N179" s="11">
        <v>4.0</v>
      </c>
      <c r="O179" s="157" t="s">
        <v>541</v>
      </c>
    </row>
    <row r="180">
      <c r="A180" s="172" t="s">
        <v>330</v>
      </c>
      <c r="B180" s="172" t="s">
        <v>487</v>
      </c>
      <c r="C180" s="172" t="s">
        <v>699</v>
      </c>
      <c r="D180" s="172" t="s">
        <v>698</v>
      </c>
      <c r="E180" s="172" t="s">
        <v>627</v>
      </c>
      <c r="F180" s="173">
        <v>1.0</v>
      </c>
      <c r="G180" s="158"/>
      <c r="H180" s="176"/>
      <c r="I180" s="174">
        <v>8.0</v>
      </c>
      <c r="J180" s="175" t="s">
        <v>537</v>
      </c>
      <c r="K180" s="157" t="s">
        <v>492</v>
      </c>
      <c r="L180" s="157" t="s">
        <v>711</v>
      </c>
      <c r="M180" s="157" t="s">
        <v>712</v>
      </c>
      <c r="N180" s="11">
        <v>2.0</v>
      </c>
      <c r="O180" s="157" t="s">
        <v>713</v>
      </c>
    </row>
    <row r="181">
      <c r="A181" s="172" t="s">
        <v>330</v>
      </c>
      <c r="B181" s="172" t="s">
        <v>487</v>
      </c>
      <c r="C181" s="172" t="s">
        <v>701</v>
      </c>
      <c r="D181" s="172" t="s">
        <v>700</v>
      </c>
      <c r="E181" s="172" t="s">
        <v>645</v>
      </c>
      <c r="F181" s="173">
        <v>1.0</v>
      </c>
      <c r="G181" s="158"/>
      <c r="H181" s="176"/>
      <c r="I181" s="174">
        <v>8.0</v>
      </c>
      <c r="J181" s="175" t="s">
        <v>537</v>
      </c>
      <c r="K181" s="157" t="s">
        <v>487</v>
      </c>
      <c r="L181" s="157" t="s">
        <v>714</v>
      </c>
      <c r="M181" s="157" t="s">
        <v>715</v>
      </c>
      <c r="N181" s="11">
        <v>2.0</v>
      </c>
      <c r="O181" s="157" t="s">
        <v>588</v>
      </c>
    </row>
    <row r="182">
      <c r="A182" s="172" t="s">
        <v>335</v>
      </c>
      <c r="B182" s="172" t="s">
        <v>487</v>
      </c>
      <c r="C182" s="172" t="s">
        <v>703</v>
      </c>
      <c r="D182" s="172" t="s">
        <v>702</v>
      </c>
      <c r="E182" s="172" t="s">
        <v>637</v>
      </c>
      <c r="F182" s="173">
        <v>1.0</v>
      </c>
      <c r="G182" s="158"/>
      <c r="H182" s="176"/>
      <c r="I182" s="174">
        <v>8.0</v>
      </c>
      <c r="J182" s="175" t="s">
        <v>537</v>
      </c>
      <c r="K182" s="157" t="s">
        <v>487</v>
      </c>
      <c r="L182" s="157" t="s">
        <v>583</v>
      </c>
      <c r="M182" s="157" t="s">
        <v>582</v>
      </c>
      <c r="N182" s="11">
        <v>2.0</v>
      </c>
      <c r="O182" s="157" t="s">
        <v>584</v>
      </c>
    </row>
    <row r="183">
      <c r="A183" s="172" t="s">
        <v>335</v>
      </c>
      <c r="B183" s="172" t="s">
        <v>487</v>
      </c>
      <c r="C183" s="172" t="s">
        <v>622</v>
      </c>
      <c r="D183" s="172" t="s">
        <v>621</v>
      </c>
      <c r="E183" s="172" t="s">
        <v>510</v>
      </c>
      <c r="F183" s="173">
        <v>2.0</v>
      </c>
      <c r="G183" s="158"/>
      <c r="H183" s="176"/>
      <c r="I183" s="174">
        <v>8.0</v>
      </c>
      <c r="J183" s="175" t="s">
        <v>537</v>
      </c>
      <c r="K183" s="157" t="s">
        <v>487</v>
      </c>
      <c r="L183" s="157" t="s">
        <v>518</v>
      </c>
      <c r="M183" s="157" t="s">
        <v>517</v>
      </c>
      <c r="N183" s="11">
        <v>2.0</v>
      </c>
      <c r="O183" s="157" t="s">
        <v>519</v>
      </c>
    </row>
    <row r="184">
      <c r="A184" s="172" t="s">
        <v>335</v>
      </c>
      <c r="B184" s="172" t="s">
        <v>487</v>
      </c>
      <c r="C184" s="172" t="s">
        <v>682</v>
      </c>
      <c r="D184" s="172" t="s">
        <v>681</v>
      </c>
      <c r="E184" s="172" t="s">
        <v>490</v>
      </c>
      <c r="F184" s="173">
        <v>2.0</v>
      </c>
      <c r="G184" s="158"/>
      <c r="H184" s="176"/>
      <c r="I184" s="174">
        <v>8.0</v>
      </c>
      <c r="J184" s="175" t="s">
        <v>537</v>
      </c>
      <c r="K184" s="157" t="s">
        <v>487</v>
      </c>
      <c r="L184" s="157" t="s">
        <v>674</v>
      </c>
      <c r="M184" s="157" t="s">
        <v>675</v>
      </c>
      <c r="N184" s="11">
        <v>1.0</v>
      </c>
      <c r="O184" s="157" t="s">
        <v>541</v>
      </c>
    </row>
    <row r="185">
      <c r="A185" s="172" t="s">
        <v>335</v>
      </c>
      <c r="B185" s="172" t="s">
        <v>492</v>
      </c>
      <c r="C185" s="172" t="s">
        <v>692</v>
      </c>
      <c r="D185" s="172" t="s">
        <v>691</v>
      </c>
      <c r="E185" s="172" t="s">
        <v>522</v>
      </c>
      <c r="F185" s="173">
        <v>1.0</v>
      </c>
      <c r="G185" s="158"/>
      <c r="H185" s="176"/>
      <c r="I185" s="174">
        <v>8.0</v>
      </c>
      <c r="J185" s="175" t="s">
        <v>537</v>
      </c>
      <c r="K185" s="157" t="s">
        <v>492</v>
      </c>
      <c r="L185" s="157" t="s">
        <v>707</v>
      </c>
      <c r="M185" s="157" t="s">
        <v>708</v>
      </c>
      <c r="N185" s="11">
        <v>4.0</v>
      </c>
      <c r="O185" s="157" t="s">
        <v>513</v>
      </c>
    </row>
    <row r="186">
      <c r="A186" s="172" t="s">
        <v>335</v>
      </c>
      <c r="B186" s="172" t="s">
        <v>487</v>
      </c>
      <c r="C186" s="172" t="s">
        <v>697</v>
      </c>
      <c r="D186" s="172" t="s">
        <v>696</v>
      </c>
      <c r="E186" s="172" t="s">
        <v>552</v>
      </c>
      <c r="F186" s="173">
        <v>1.0</v>
      </c>
      <c r="G186" s="158"/>
      <c r="H186" s="176"/>
      <c r="I186" s="174">
        <v>8.0</v>
      </c>
      <c r="J186" s="175" t="s">
        <v>537</v>
      </c>
      <c r="K186" s="157" t="s">
        <v>487</v>
      </c>
      <c r="L186" s="157" t="s">
        <v>720</v>
      </c>
      <c r="M186" s="157" t="s">
        <v>721</v>
      </c>
      <c r="N186" s="11">
        <v>1.0</v>
      </c>
      <c r="O186" s="157" t="s">
        <v>722</v>
      </c>
    </row>
    <row r="187">
      <c r="A187" s="172" t="s">
        <v>335</v>
      </c>
      <c r="B187" s="172" t="s">
        <v>487</v>
      </c>
      <c r="C187" s="172" t="s">
        <v>502</v>
      </c>
      <c r="D187" s="172" t="s">
        <v>503</v>
      </c>
      <c r="E187" s="172" t="s">
        <v>504</v>
      </c>
      <c r="F187" s="173">
        <v>2.0</v>
      </c>
      <c r="G187" s="158"/>
      <c r="H187" s="176"/>
      <c r="I187" s="174">
        <v>8.0</v>
      </c>
      <c r="J187" s="175" t="s">
        <v>537</v>
      </c>
      <c r="K187" s="157" t="s">
        <v>487</v>
      </c>
      <c r="L187" s="157" t="s">
        <v>718</v>
      </c>
      <c r="M187" s="157" t="s">
        <v>719</v>
      </c>
      <c r="N187" s="11">
        <v>2.0</v>
      </c>
      <c r="O187" s="157" t="s">
        <v>498</v>
      </c>
    </row>
    <row r="188">
      <c r="A188" s="172" t="s">
        <v>335</v>
      </c>
      <c r="B188" s="172" t="s">
        <v>487</v>
      </c>
      <c r="C188" s="172" t="s">
        <v>688</v>
      </c>
      <c r="D188" s="172" t="s">
        <v>687</v>
      </c>
      <c r="E188" s="172" t="s">
        <v>689</v>
      </c>
      <c r="F188" s="173">
        <v>2.0</v>
      </c>
      <c r="G188" s="158"/>
      <c r="H188" s="176"/>
      <c r="I188" s="174">
        <v>8.0</v>
      </c>
      <c r="J188" s="175" t="s">
        <v>537</v>
      </c>
      <c r="K188" s="157" t="s">
        <v>487</v>
      </c>
      <c r="L188" s="157" t="s">
        <v>509</v>
      </c>
      <c r="M188" s="157" t="s">
        <v>508</v>
      </c>
      <c r="N188" s="11">
        <v>2.0</v>
      </c>
      <c r="O188" s="177" t="s">
        <v>501</v>
      </c>
    </row>
    <row r="189">
      <c r="A189" s="172" t="s">
        <v>335</v>
      </c>
      <c r="B189" s="172" t="s">
        <v>487</v>
      </c>
      <c r="C189" s="172" t="s">
        <v>679</v>
      </c>
      <c r="D189" s="172" t="s">
        <v>678</v>
      </c>
      <c r="E189" s="172" t="s">
        <v>573</v>
      </c>
      <c r="F189" s="173">
        <v>2.0</v>
      </c>
      <c r="G189" s="158"/>
      <c r="H189" s="176"/>
      <c r="I189" s="174">
        <v>9.0</v>
      </c>
      <c r="J189" s="175" t="s">
        <v>491</v>
      </c>
      <c r="K189" s="157" t="s">
        <v>487</v>
      </c>
      <c r="L189" s="157" t="s">
        <v>723</v>
      </c>
      <c r="M189" s="157" t="s">
        <v>724</v>
      </c>
      <c r="N189" s="11">
        <v>1.0</v>
      </c>
      <c r="O189" s="157" t="s">
        <v>601</v>
      </c>
    </row>
    <row r="190">
      <c r="A190" s="172" t="s">
        <v>335</v>
      </c>
      <c r="B190" s="172" t="s">
        <v>487</v>
      </c>
      <c r="C190" s="172" t="s">
        <v>659</v>
      </c>
      <c r="D190" s="172" t="s">
        <v>658</v>
      </c>
      <c r="E190" s="172" t="s">
        <v>498</v>
      </c>
      <c r="F190" s="173">
        <v>1.0</v>
      </c>
      <c r="G190" s="158"/>
      <c r="H190" s="176"/>
      <c r="I190" s="174">
        <v>9.0</v>
      </c>
      <c r="J190" s="175" t="s">
        <v>491</v>
      </c>
      <c r="K190" s="157" t="s">
        <v>487</v>
      </c>
      <c r="L190" s="157" t="s">
        <v>674</v>
      </c>
      <c r="M190" s="157" t="s">
        <v>675</v>
      </c>
      <c r="N190" s="11">
        <v>1.0</v>
      </c>
      <c r="O190" s="157" t="s">
        <v>541</v>
      </c>
    </row>
    <row r="191">
      <c r="A191" s="172" t="s">
        <v>335</v>
      </c>
      <c r="B191" s="172" t="s">
        <v>487</v>
      </c>
      <c r="C191" s="172" t="s">
        <v>331</v>
      </c>
      <c r="D191" s="172" t="s">
        <v>332</v>
      </c>
      <c r="E191" s="172" t="s">
        <v>507</v>
      </c>
      <c r="F191" s="173">
        <v>1.0</v>
      </c>
      <c r="G191" s="158"/>
      <c r="H191" s="176"/>
      <c r="I191" s="174">
        <v>9.0</v>
      </c>
      <c r="J191" s="175" t="s">
        <v>491</v>
      </c>
      <c r="K191" s="157" t="s">
        <v>487</v>
      </c>
      <c r="L191" s="157" t="s">
        <v>725</v>
      </c>
      <c r="M191" s="157" t="s">
        <v>726</v>
      </c>
      <c r="N191" s="11">
        <v>1.0</v>
      </c>
      <c r="O191" s="157" t="s">
        <v>727</v>
      </c>
    </row>
    <row r="192">
      <c r="A192" s="172" t="s">
        <v>335</v>
      </c>
      <c r="B192" s="172" t="s">
        <v>487</v>
      </c>
      <c r="C192" s="172" t="s">
        <v>508</v>
      </c>
      <c r="D192" s="172" t="s">
        <v>509</v>
      </c>
      <c r="E192" s="172" t="s">
        <v>510</v>
      </c>
      <c r="F192" s="173">
        <v>2.0</v>
      </c>
      <c r="G192" s="158"/>
      <c r="H192" s="176"/>
      <c r="I192" s="174">
        <v>9.0</v>
      </c>
      <c r="J192" s="175" t="s">
        <v>491</v>
      </c>
      <c r="K192" s="157" t="s">
        <v>487</v>
      </c>
      <c r="L192" s="157" t="s">
        <v>728</v>
      </c>
      <c r="M192" s="157" t="s">
        <v>729</v>
      </c>
      <c r="N192" s="11">
        <v>2.0</v>
      </c>
      <c r="O192" s="177" t="s">
        <v>516</v>
      </c>
    </row>
    <row r="193">
      <c r="A193" s="172" t="s">
        <v>335</v>
      </c>
      <c r="B193" s="172" t="s">
        <v>487</v>
      </c>
      <c r="C193" s="172" t="s">
        <v>706</v>
      </c>
      <c r="D193" s="172" t="s">
        <v>705</v>
      </c>
      <c r="E193" s="172" t="s">
        <v>513</v>
      </c>
      <c r="F193" s="173">
        <v>1.0</v>
      </c>
      <c r="G193" s="158"/>
      <c r="H193" s="176"/>
      <c r="I193" s="174">
        <v>9.0</v>
      </c>
      <c r="J193" s="175" t="s">
        <v>491</v>
      </c>
      <c r="K193" s="157" t="s">
        <v>487</v>
      </c>
      <c r="L193" s="157" t="s">
        <v>730</v>
      </c>
      <c r="M193" s="157" t="s">
        <v>731</v>
      </c>
      <c r="N193" s="11">
        <v>1.0</v>
      </c>
      <c r="O193" s="157" t="s">
        <v>601</v>
      </c>
    </row>
    <row r="194">
      <c r="A194" s="172" t="s">
        <v>336</v>
      </c>
      <c r="B194" s="172" t="s">
        <v>487</v>
      </c>
      <c r="C194" s="172" t="s">
        <v>599</v>
      </c>
      <c r="D194" s="172" t="s">
        <v>600</v>
      </c>
      <c r="E194" s="172" t="s">
        <v>601</v>
      </c>
      <c r="F194" s="173">
        <v>1.0</v>
      </c>
      <c r="G194" s="158"/>
      <c r="H194" s="176"/>
      <c r="I194" s="174">
        <v>9.0</v>
      </c>
      <c r="J194" s="175" t="s">
        <v>491</v>
      </c>
      <c r="K194" s="157" t="s">
        <v>487</v>
      </c>
      <c r="L194" s="157" t="s">
        <v>545</v>
      </c>
      <c r="M194" s="157" t="s">
        <v>546</v>
      </c>
      <c r="N194" s="11">
        <v>1.0</v>
      </c>
      <c r="O194" s="157" t="s">
        <v>547</v>
      </c>
    </row>
    <row r="195">
      <c r="A195" s="172" t="s">
        <v>336</v>
      </c>
      <c r="B195" s="172" t="s">
        <v>487</v>
      </c>
      <c r="C195" s="172" t="s">
        <v>517</v>
      </c>
      <c r="D195" s="172" t="s">
        <v>518</v>
      </c>
      <c r="E195" s="172" t="s">
        <v>519</v>
      </c>
      <c r="F195" s="173">
        <v>2.0</v>
      </c>
      <c r="G195" s="158"/>
      <c r="H195" s="176"/>
      <c r="I195" s="174">
        <v>9.0</v>
      </c>
      <c r="J195" s="175" t="s">
        <v>491</v>
      </c>
      <c r="K195" s="157" t="s">
        <v>487</v>
      </c>
      <c r="L195" s="157" t="s">
        <v>732</v>
      </c>
      <c r="M195" s="157" t="s">
        <v>733</v>
      </c>
      <c r="N195" s="11">
        <v>1.0</v>
      </c>
      <c r="O195" s="157" t="s">
        <v>507</v>
      </c>
    </row>
    <row r="196">
      <c r="A196" s="172" t="s">
        <v>336</v>
      </c>
      <c r="B196" s="172" t="s">
        <v>492</v>
      </c>
      <c r="C196" s="172" t="s">
        <v>708</v>
      </c>
      <c r="D196" s="172" t="s">
        <v>707</v>
      </c>
      <c r="E196" s="172" t="s">
        <v>513</v>
      </c>
      <c r="F196" s="173">
        <v>3.0</v>
      </c>
      <c r="G196" s="158"/>
      <c r="H196" s="176"/>
      <c r="I196" s="174">
        <v>9.0</v>
      </c>
      <c r="J196" s="175" t="s">
        <v>491</v>
      </c>
      <c r="K196" s="157" t="s">
        <v>487</v>
      </c>
      <c r="L196" s="157" t="s">
        <v>734</v>
      </c>
      <c r="M196" s="157" t="s">
        <v>735</v>
      </c>
      <c r="N196" s="11">
        <v>1.0</v>
      </c>
      <c r="O196" s="157" t="s">
        <v>501</v>
      </c>
    </row>
    <row r="197">
      <c r="A197" s="172" t="s">
        <v>336</v>
      </c>
      <c r="B197" s="172" t="s">
        <v>487</v>
      </c>
      <c r="C197" s="172" t="s">
        <v>710</v>
      </c>
      <c r="D197" s="172" t="s">
        <v>709</v>
      </c>
      <c r="E197" s="172" t="s">
        <v>541</v>
      </c>
      <c r="F197" s="173">
        <v>3.0</v>
      </c>
      <c r="G197" s="158"/>
      <c r="H197" s="176"/>
      <c r="I197" s="174">
        <v>9.0</v>
      </c>
      <c r="J197" s="175" t="s">
        <v>491</v>
      </c>
      <c r="K197" s="157" t="s">
        <v>487</v>
      </c>
      <c r="L197" s="157" t="s">
        <v>736</v>
      </c>
      <c r="M197" s="157" t="s">
        <v>737</v>
      </c>
      <c r="N197" s="11">
        <v>1.0</v>
      </c>
      <c r="O197" s="157" t="s">
        <v>585</v>
      </c>
    </row>
    <row r="198">
      <c r="A198" s="172" t="s">
        <v>336</v>
      </c>
      <c r="B198" s="172" t="s">
        <v>487</v>
      </c>
      <c r="C198" s="172" t="s">
        <v>675</v>
      </c>
      <c r="D198" s="172" t="s">
        <v>674</v>
      </c>
      <c r="E198" s="172" t="s">
        <v>541</v>
      </c>
      <c r="F198" s="173">
        <v>1.0</v>
      </c>
      <c r="G198" s="158"/>
      <c r="H198" s="176"/>
      <c r="I198" s="174">
        <v>9.0</v>
      </c>
      <c r="J198" s="175" t="s">
        <v>491</v>
      </c>
      <c r="K198" s="157" t="s">
        <v>487</v>
      </c>
      <c r="L198" s="157" t="s">
        <v>512</v>
      </c>
      <c r="M198" s="157" t="s">
        <v>511</v>
      </c>
      <c r="N198" s="11">
        <v>1.0</v>
      </c>
      <c r="O198" s="177" t="s">
        <v>513</v>
      </c>
    </row>
    <row r="199">
      <c r="A199" s="172" t="s">
        <v>336</v>
      </c>
      <c r="B199" s="172" t="s">
        <v>492</v>
      </c>
      <c r="C199" s="172" t="s">
        <v>712</v>
      </c>
      <c r="D199" s="172" t="s">
        <v>711</v>
      </c>
      <c r="E199" s="172" t="s">
        <v>713</v>
      </c>
      <c r="F199" s="173">
        <v>2.0</v>
      </c>
      <c r="G199" s="158"/>
      <c r="H199" s="176"/>
      <c r="I199" s="174">
        <v>9.0</v>
      </c>
      <c r="J199" s="175" t="s">
        <v>491</v>
      </c>
      <c r="K199" s="157" t="s">
        <v>492</v>
      </c>
      <c r="L199" s="157" t="s">
        <v>738</v>
      </c>
      <c r="M199" s="157" t="s">
        <v>739</v>
      </c>
      <c r="N199" s="11">
        <v>2.0</v>
      </c>
      <c r="O199" s="157" t="s">
        <v>713</v>
      </c>
    </row>
    <row r="200">
      <c r="A200" s="172" t="s">
        <v>336</v>
      </c>
      <c r="B200" s="172" t="s">
        <v>487</v>
      </c>
      <c r="C200" s="172" t="s">
        <v>715</v>
      </c>
      <c r="D200" s="172" t="s">
        <v>714</v>
      </c>
      <c r="E200" s="172" t="s">
        <v>588</v>
      </c>
      <c r="F200" s="173">
        <v>1.0</v>
      </c>
      <c r="G200" s="158"/>
      <c r="H200" s="176"/>
      <c r="I200" s="174">
        <v>9.0</v>
      </c>
      <c r="J200" s="175" t="s">
        <v>527</v>
      </c>
      <c r="K200" s="157" t="s">
        <v>487</v>
      </c>
      <c r="L200" s="157" t="s">
        <v>723</v>
      </c>
      <c r="M200" s="157" t="s">
        <v>724</v>
      </c>
      <c r="N200" s="11">
        <v>1.0</v>
      </c>
      <c r="O200" s="157" t="s">
        <v>601</v>
      </c>
    </row>
    <row r="201">
      <c r="A201" s="172" t="s">
        <v>336</v>
      </c>
      <c r="B201" s="172" t="s">
        <v>487</v>
      </c>
      <c r="C201" s="172" t="s">
        <v>717</v>
      </c>
      <c r="D201" s="172" t="s">
        <v>716</v>
      </c>
      <c r="E201" s="172" t="s">
        <v>637</v>
      </c>
      <c r="F201" s="173">
        <v>1.0</v>
      </c>
      <c r="G201" s="158"/>
      <c r="H201" s="176"/>
      <c r="I201" s="174">
        <v>9.0</v>
      </c>
      <c r="J201" s="175" t="s">
        <v>527</v>
      </c>
      <c r="K201" s="157" t="s">
        <v>487</v>
      </c>
      <c r="L201" s="157" t="s">
        <v>696</v>
      </c>
      <c r="M201" s="157" t="s">
        <v>697</v>
      </c>
      <c r="N201" s="11">
        <v>1.0</v>
      </c>
      <c r="O201" s="157" t="s">
        <v>552</v>
      </c>
    </row>
    <row r="202">
      <c r="A202" s="172" t="s">
        <v>336</v>
      </c>
      <c r="B202" s="172" t="s">
        <v>487</v>
      </c>
      <c r="C202" s="172" t="s">
        <v>508</v>
      </c>
      <c r="D202" s="172" t="s">
        <v>509</v>
      </c>
      <c r="E202" s="172" t="s">
        <v>510</v>
      </c>
      <c r="F202" s="173">
        <v>2.0</v>
      </c>
      <c r="G202" s="158"/>
      <c r="H202" s="176"/>
      <c r="I202" s="174">
        <v>9.0</v>
      </c>
      <c r="J202" s="175" t="s">
        <v>527</v>
      </c>
      <c r="K202" s="157" t="s">
        <v>487</v>
      </c>
      <c r="L202" s="157" t="s">
        <v>725</v>
      </c>
      <c r="M202" s="157" t="s">
        <v>726</v>
      </c>
      <c r="N202" s="11">
        <v>2.0</v>
      </c>
      <c r="O202" s="157" t="s">
        <v>727</v>
      </c>
    </row>
    <row r="203">
      <c r="A203" s="172" t="s">
        <v>336</v>
      </c>
      <c r="B203" s="172" t="s">
        <v>487</v>
      </c>
      <c r="C203" s="172" t="s">
        <v>331</v>
      </c>
      <c r="D203" s="172" t="s">
        <v>332</v>
      </c>
      <c r="E203" s="172" t="s">
        <v>507</v>
      </c>
      <c r="F203" s="173">
        <v>1.0</v>
      </c>
      <c r="G203" s="158"/>
      <c r="H203" s="176"/>
      <c r="I203" s="174">
        <v>9.0</v>
      </c>
      <c r="J203" s="175" t="s">
        <v>527</v>
      </c>
      <c r="K203" s="157" t="s">
        <v>487</v>
      </c>
      <c r="L203" s="157" t="s">
        <v>512</v>
      </c>
      <c r="M203" s="157" t="s">
        <v>511</v>
      </c>
      <c r="N203" s="11">
        <v>2.0</v>
      </c>
      <c r="O203" s="177" t="s">
        <v>513</v>
      </c>
    </row>
    <row r="204">
      <c r="A204" s="172" t="s">
        <v>336</v>
      </c>
      <c r="B204" s="172" t="s">
        <v>487</v>
      </c>
      <c r="C204" s="172" t="s">
        <v>719</v>
      </c>
      <c r="D204" s="172" t="s">
        <v>718</v>
      </c>
      <c r="E204" s="172" t="s">
        <v>498</v>
      </c>
      <c r="F204" s="173">
        <v>1.0</v>
      </c>
      <c r="G204" s="158"/>
      <c r="H204" s="176"/>
      <c r="I204" s="174">
        <v>9.0</v>
      </c>
      <c r="J204" s="175" t="s">
        <v>527</v>
      </c>
      <c r="K204" s="157" t="s">
        <v>487</v>
      </c>
      <c r="L204" s="157" t="s">
        <v>736</v>
      </c>
      <c r="M204" s="157" t="s">
        <v>737</v>
      </c>
      <c r="N204" s="11">
        <v>1.0</v>
      </c>
      <c r="O204" s="157" t="s">
        <v>585</v>
      </c>
    </row>
    <row r="205">
      <c r="A205" s="172" t="s">
        <v>337</v>
      </c>
      <c r="B205" s="172" t="s">
        <v>487</v>
      </c>
      <c r="C205" s="172" t="s">
        <v>331</v>
      </c>
      <c r="D205" s="172" t="s">
        <v>332</v>
      </c>
      <c r="E205" s="172" t="s">
        <v>507</v>
      </c>
      <c r="F205" s="173">
        <v>1.0</v>
      </c>
      <c r="G205" s="158"/>
      <c r="H205" s="176"/>
      <c r="I205" s="174">
        <v>9.0</v>
      </c>
      <c r="J205" s="175" t="s">
        <v>527</v>
      </c>
      <c r="K205" s="157" t="s">
        <v>487</v>
      </c>
      <c r="L205" s="157" t="s">
        <v>471</v>
      </c>
      <c r="M205" s="157" t="s">
        <v>470</v>
      </c>
      <c r="N205" s="11">
        <v>1.0</v>
      </c>
      <c r="O205" s="157" t="s">
        <v>585</v>
      </c>
    </row>
    <row r="206">
      <c r="A206" s="172" t="s">
        <v>337</v>
      </c>
      <c r="B206" s="172" t="s">
        <v>487</v>
      </c>
      <c r="C206" s="172" t="s">
        <v>710</v>
      </c>
      <c r="D206" s="172" t="s">
        <v>709</v>
      </c>
      <c r="E206" s="172" t="s">
        <v>541</v>
      </c>
      <c r="F206" s="173">
        <v>4.0</v>
      </c>
      <c r="G206" s="158"/>
      <c r="H206" s="176"/>
      <c r="I206" s="174">
        <v>9.0</v>
      </c>
      <c r="J206" s="175" t="s">
        <v>527</v>
      </c>
      <c r="K206" s="157" t="s">
        <v>492</v>
      </c>
      <c r="L206" s="157" t="s">
        <v>738</v>
      </c>
      <c r="M206" s="157" t="s">
        <v>739</v>
      </c>
      <c r="N206" s="11">
        <v>3.0</v>
      </c>
      <c r="O206" s="157" t="s">
        <v>713</v>
      </c>
    </row>
    <row r="207">
      <c r="A207" s="172" t="s">
        <v>337</v>
      </c>
      <c r="B207" s="172" t="s">
        <v>492</v>
      </c>
      <c r="C207" s="172" t="s">
        <v>712</v>
      </c>
      <c r="D207" s="172" t="s">
        <v>711</v>
      </c>
      <c r="E207" s="172" t="s">
        <v>713</v>
      </c>
      <c r="F207" s="173">
        <v>2.0</v>
      </c>
      <c r="G207" s="158"/>
      <c r="H207" s="176"/>
      <c r="I207" s="174">
        <v>9.0</v>
      </c>
      <c r="J207" s="175" t="s">
        <v>527</v>
      </c>
      <c r="K207" s="157" t="s">
        <v>487</v>
      </c>
      <c r="L207" s="157" t="s">
        <v>740</v>
      </c>
      <c r="M207" s="157" t="s">
        <v>741</v>
      </c>
      <c r="N207" s="11">
        <v>1.0</v>
      </c>
      <c r="O207" s="157" t="s">
        <v>584</v>
      </c>
    </row>
    <row r="208">
      <c r="A208" s="172" t="s">
        <v>337</v>
      </c>
      <c r="B208" s="172" t="s">
        <v>487</v>
      </c>
      <c r="C208" s="172" t="s">
        <v>715</v>
      </c>
      <c r="D208" s="172" t="s">
        <v>714</v>
      </c>
      <c r="E208" s="172" t="s">
        <v>588</v>
      </c>
      <c r="F208" s="173">
        <v>2.0</v>
      </c>
      <c r="G208" s="158"/>
      <c r="H208" s="176"/>
      <c r="I208" s="174">
        <v>9.0</v>
      </c>
      <c r="J208" s="175" t="s">
        <v>527</v>
      </c>
      <c r="K208" s="157" t="s">
        <v>487</v>
      </c>
      <c r="L208" s="157" t="s">
        <v>742</v>
      </c>
      <c r="M208" s="157" t="s">
        <v>743</v>
      </c>
      <c r="N208" s="11">
        <v>1.0</v>
      </c>
      <c r="O208" s="157" t="s">
        <v>744</v>
      </c>
    </row>
    <row r="209">
      <c r="A209" s="172" t="s">
        <v>337</v>
      </c>
      <c r="B209" s="172" t="s">
        <v>487</v>
      </c>
      <c r="C209" s="172" t="s">
        <v>582</v>
      </c>
      <c r="D209" s="172" t="s">
        <v>583</v>
      </c>
      <c r="E209" s="172" t="s">
        <v>584</v>
      </c>
      <c r="F209" s="173">
        <v>2.0</v>
      </c>
      <c r="G209" s="158"/>
      <c r="H209" s="176"/>
      <c r="I209" s="174">
        <v>9.0</v>
      </c>
      <c r="J209" s="175" t="s">
        <v>527</v>
      </c>
      <c r="K209" s="157" t="s">
        <v>487</v>
      </c>
      <c r="L209" s="157" t="s">
        <v>728</v>
      </c>
      <c r="M209" s="157" t="s">
        <v>729</v>
      </c>
      <c r="N209" s="11">
        <v>3.0</v>
      </c>
      <c r="O209" s="177" t="s">
        <v>516</v>
      </c>
    </row>
    <row r="210">
      <c r="A210" s="172" t="s">
        <v>337</v>
      </c>
      <c r="B210" s="172" t="s">
        <v>487</v>
      </c>
      <c r="C210" s="172" t="s">
        <v>517</v>
      </c>
      <c r="D210" s="172" t="s">
        <v>518</v>
      </c>
      <c r="E210" s="172" t="s">
        <v>519</v>
      </c>
      <c r="F210" s="173">
        <v>2.0</v>
      </c>
      <c r="G210" s="158"/>
      <c r="H210" s="176"/>
      <c r="I210" s="174">
        <v>9.0</v>
      </c>
      <c r="J210" s="175" t="s">
        <v>527</v>
      </c>
      <c r="K210" s="157" t="s">
        <v>487</v>
      </c>
      <c r="L210" s="157" t="s">
        <v>732</v>
      </c>
      <c r="M210" s="157" t="s">
        <v>733</v>
      </c>
      <c r="N210" s="11">
        <v>2.0</v>
      </c>
      <c r="O210" s="157" t="s">
        <v>507</v>
      </c>
    </row>
    <row r="211">
      <c r="A211" s="172" t="s">
        <v>337</v>
      </c>
      <c r="B211" s="172" t="s">
        <v>487</v>
      </c>
      <c r="C211" s="172" t="s">
        <v>675</v>
      </c>
      <c r="D211" s="172" t="s">
        <v>674</v>
      </c>
      <c r="E211" s="172" t="s">
        <v>541</v>
      </c>
      <c r="F211" s="173">
        <v>1.0</v>
      </c>
      <c r="G211" s="158"/>
      <c r="H211" s="176"/>
      <c r="I211" s="174">
        <v>9.0</v>
      </c>
      <c r="J211" s="175" t="s">
        <v>537</v>
      </c>
      <c r="K211" s="157" t="s">
        <v>487</v>
      </c>
      <c r="L211" s="157" t="s">
        <v>723</v>
      </c>
      <c r="M211" s="157" t="s">
        <v>724</v>
      </c>
      <c r="N211" s="11">
        <v>2.0</v>
      </c>
      <c r="O211" s="157" t="s">
        <v>601</v>
      </c>
    </row>
    <row r="212">
      <c r="A212" s="172" t="s">
        <v>337</v>
      </c>
      <c r="B212" s="172" t="s">
        <v>492</v>
      </c>
      <c r="C212" s="172" t="s">
        <v>708</v>
      </c>
      <c r="D212" s="172" t="s">
        <v>707</v>
      </c>
      <c r="E212" s="172" t="s">
        <v>513</v>
      </c>
      <c r="F212" s="173">
        <v>4.0</v>
      </c>
      <c r="G212" s="158"/>
      <c r="H212" s="176"/>
      <c r="I212" s="174">
        <v>9.0</v>
      </c>
      <c r="J212" s="175" t="s">
        <v>537</v>
      </c>
      <c r="K212" s="157" t="s">
        <v>487</v>
      </c>
      <c r="L212" s="157" t="s">
        <v>745</v>
      </c>
      <c r="M212" s="157" t="s">
        <v>746</v>
      </c>
      <c r="N212" s="11">
        <v>1.0</v>
      </c>
      <c r="O212" s="177" t="s">
        <v>535</v>
      </c>
    </row>
    <row r="213">
      <c r="A213" s="172" t="s">
        <v>337</v>
      </c>
      <c r="B213" s="172" t="s">
        <v>487</v>
      </c>
      <c r="C213" s="172" t="s">
        <v>721</v>
      </c>
      <c r="D213" s="172" t="s">
        <v>720</v>
      </c>
      <c r="E213" s="172" t="s">
        <v>722</v>
      </c>
      <c r="F213" s="173">
        <v>1.0</v>
      </c>
      <c r="G213" s="158"/>
      <c r="H213" s="176"/>
      <c r="I213" s="174">
        <v>9.0</v>
      </c>
      <c r="J213" s="175" t="s">
        <v>537</v>
      </c>
      <c r="K213" s="157" t="s">
        <v>487</v>
      </c>
      <c r="L213" s="157" t="s">
        <v>732</v>
      </c>
      <c r="M213" s="157" t="s">
        <v>733</v>
      </c>
      <c r="N213" s="11">
        <v>2.0</v>
      </c>
      <c r="O213" s="157" t="s">
        <v>507</v>
      </c>
    </row>
    <row r="214">
      <c r="A214" s="172" t="s">
        <v>337</v>
      </c>
      <c r="B214" s="172" t="s">
        <v>487</v>
      </c>
      <c r="C214" s="172" t="s">
        <v>719</v>
      </c>
      <c r="D214" s="172" t="s">
        <v>718</v>
      </c>
      <c r="E214" s="172" t="s">
        <v>498</v>
      </c>
      <c r="F214" s="173">
        <v>2.0</v>
      </c>
      <c r="G214" s="158"/>
      <c r="H214" s="176"/>
      <c r="I214" s="174">
        <v>9.0</v>
      </c>
      <c r="J214" s="175" t="s">
        <v>537</v>
      </c>
      <c r="K214" s="157" t="s">
        <v>487</v>
      </c>
      <c r="L214" s="157" t="s">
        <v>696</v>
      </c>
      <c r="M214" s="157" t="s">
        <v>697</v>
      </c>
      <c r="N214" s="11">
        <v>1.0</v>
      </c>
      <c r="O214" s="157" t="s">
        <v>552</v>
      </c>
    </row>
    <row r="215">
      <c r="A215" s="172" t="s">
        <v>337</v>
      </c>
      <c r="B215" s="172" t="s">
        <v>487</v>
      </c>
      <c r="C215" s="172" t="s">
        <v>508</v>
      </c>
      <c r="D215" s="172" t="s">
        <v>509</v>
      </c>
      <c r="E215" s="172" t="s">
        <v>510</v>
      </c>
      <c r="F215" s="173">
        <v>2.0</v>
      </c>
      <c r="G215" s="158"/>
      <c r="H215" s="176"/>
      <c r="I215" s="174">
        <v>9.0</v>
      </c>
      <c r="J215" s="175" t="s">
        <v>537</v>
      </c>
      <c r="K215" s="157" t="s">
        <v>487</v>
      </c>
      <c r="L215" s="157" t="s">
        <v>725</v>
      </c>
      <c r="M215" s="157" t="s">
        <v>726</v>
      </c>
      <c r="N215" s="11">
        <v>2.0</v>
      </c>
      <c r="O215" s="157" t="s">
        <v>727</v>
      </c>
    </row>
    <row r="216">
      <c r="A216" s="172" t="s">
        <v>747</v>
      </c>
      <c r="B216" s="172" t="s">
        <v>487</v>
      </c>
      <c r="C216" s="172" t="s">
        <v>724</v>
      </c>
      <c r="D216" s="172" t="s">
        <v>723</v>
      </c>
      <c r="E216" s="172" t="s">
        <v>601</v>
      </c>
      <c r="F216" s="173">
        <v>1.0</v>
      </c>
      <c r="G216" s="158"/>
      <c r="H216" s="176"/>
      <c r="I216" s="174">
        <v>9.0</v>
      </c>
      <c r="J216" s="175" t="s">
        <v>537</v>
      </c>
      <c r="K216" s="157" t="s">
        <v>487</v>
      </c>
      <c r="L216" s="157" t="s">
        <v>592</v>
      </c>
      <c r="M216" s="157" t="s">
        <v>593</v>
      </c>
      <c r="N216" s="11">
        <v>1.0</v>
      </c>
      <c r="O216" s="157" t="s">
        <v>588</v>
      </c>
    </row>
    <row r="217">
      <c r="A217" s="172" t="s">
        <v>747</v>
      </c>
      <c r="B217" s="172" t="s">
        <v>487</v>
      </c>
      <c r="C217" s="172" t="s">
        <v>675</v>
      </c>
      <c r="D217" s="172" t="s">
        <v>674</v>
      </c>
      <c r="E217" s="172" t="s">
        <v>541</v>
      </c>
      <c r="F217" s="173">
        <v>1.0</v>
      </c>
      <c r="G217" s="158"/>
      <c r="H217" s="176"/>
      <c r="I217" s="174">
        <v>9.0</v>
      </c>
      <c r="J217" s="175" t="s">
        <v>537</v>
      </c>
      <c r="K217" s="157" t="s">
        <v>487</v>
      </c>
      <c r="L217" s="157" t="s">
        <v>748</v>
      </c>
      <c r="M217" s="157" t="s">
        <v>749</v>
      </c>
      <c r="N217" s="11">
        <v>1.0</v>
      </c>
      <c r="O217" s="157" t="s">
        <v>601</v>
      </c>
    </row>
    <row r="218">
      <c r="A218" s="172" t="s">
        <v>747</v>
      </c>
      <c r="B218" s="172" t="s">
        <v>487</v>
      </c>
      <c r="C218" s="172" t="s">
        <v>726</v>
      </c>
      <c r="D218" s="172" t="s">
        <v>725</v>
      </c>
      <c r="E218" s="172" t="s">
        <v>727</v>
      </c>
      <c r="F218" s="173">
        <v>1.0</v>
      </c>
      <c r="G218" s="158"/>
      <c r="H218" s="176"/>
      <c r="I218" s="174">
        <v>9.0</v>
      </c>
      <c r="J218" s="175" t="s">
        <v>537</v>
      </c>
      <c r="K218" s="157" t="s">
        <v>487</v>
      </c>
      <c r="L218" s="157" t="s">
        <v>742</v>
      </c>
      <c r="M218" s="157" t="s">
        <v>743</v>
      </c>
      <c r="N218" s="11">
        <v>1.0</v>
      </c>
      <c r="O218" s="157" t="s">
        <v>744</v>
      </c>
    </row>
    <row r="219">
      <c r="A219" s="172" t="s">
        <v>747</v>
      </c>
      <c r="B219" s="172" t="s">
        <v>487</v>
      </c>
      <c r="C219" s="172" t="s">
        <v>729</v>
      </c>
      <c r="D219" s="172" t="s">
        <v>728</v>
      </c>
      <c r="E219" s="172" t="s">
        <v>510</v>
      </c>
      <c r="F219" s="173">
        <v>2.0</v>
      </c>
      <c r="G219" s="158"/>
      <c r="H219" s="176"/>
      <c r="I219" s="174">
        <v>9.0</v>
      </c>
      <c r="J219" s="175" t="s">
        <v>537</v>
      </c>
      <c r="K219" s="157" t="s">
        <v>492</v>
      </c>
      <c r="L219" s="157" t="s">
        <v>738</v>
      </c>
      <c r="M219" s="157" t="s">
        <v>739</v>
      </c>
      <c r="N219" s="11">
        <v>4.0</v>
      </c>
      <c r="O219" s="157" t="s">
        <v>713</v>
      </c>
    </row>
    <row r="220">
      <c r="A220" s="172" t="s">
        <v>747</v>
      </c>
      <c r="B220" s="172" t="s">
        <v>487</v>
      </c>
      <c r="C220" s="172" t="s">
        <v>731</v>
      </c>
      <c r="D220" s="172" t="s">
        <v>730</v>
      </c>
      <c r="E220" s="172" t="s">
        <v>601</v>
      </c>
      <c r="F220" s="173">
        <v>1.0</v>
      </c>
      <c r="G220" s="158"/>
      <c r="H220" s="176"/>
      <c r="I220" s="174">
        <v>9.0</v>
      </c>
      <c r="J220" s="175" t="s">
        <v>537</v>
      </c>
      <c r="K220" s="157" t="s">
        <v>487</v>
      </c>
      <c r="L220" s="157" t="s">
        <v>736</v>
      </c>
      <c r="M220" s="157" t="s">
        <v>737</v>
      </c>
      <c r="N220" s="11">
        <v>2.0</v>
      </c>
      <c r="O220" s="157" t="s">
        <v>585</v>
      </c>
    </row>
    <row r="221">
      <c r="A221" s="172" t="s">
        <v>747</v>
      </c>
      <c r="B221" s="172" t="s">
        <v>487</v>
      </c>
      <c r="C221" s="172" t="s">
        <v>546</v>
      </c>
      <c r="D221" s="172" t="s">
        <v>545</v>
      </c>
      <c r="E221" s="172" t="s">
        <v>547</v>
      </c>
      <c r="F221" s="173">
        <v>1.0</v>
      </c>
      <c r="G221" s="158"/>
      <c r="H221" s="176"/>
      <c r="I221" s="174">
        <v>9.0</v>
      </c>
      <c r="J221" s="175" t="s">
        <v>537</v>
      </c>
      <c r="K221" s="157" t="s">
        <v>487</v>
      </c>
      <c r="L221" s="157" t="s">
        <v>512</v>
      </c>
      <c r="M221" s="157" t="s">
        <v>511</v>
      </c>
      <c r="N221" s="11">
        <v>2.0</v>
      </c>
      <c r="O221" s="177" t="s">
        <v>513</v>
      </c>
    </row>
    <row r="222">
      <c r="A222" s="172" t="s">
        <v>747</v>
      </c>
      <c r="B222" s="172" t="s">
        <v>487</v>
      </c>
      <c r="C222" s="172" t="s">
        <v>733</v>
      </c>
      <c r="D222" s="172" t="s">
        <v>732</v>
      </c>
      <c r="E222" s="172" t="s">
        <v>507</v>
      </c>
      <c r="F222" s="173">
        <v>1.0</v>
      </c>
      <c r="G222" s="158"/>
      <c r="H222" s="176"/>
      <c r="I222" s="174">
        <v>11.0</v>
      </c>
      <c r="J222" s="175" t="s">
        <v>491</v>
      </c>
      <c r="K222" s="157" t="s">
        <v>487</v>
      </c>
      <c r="L222" s="157" t="s">
        <v>750</v>
      </c>
      <c r="M222" s="157" t="s">
        <v>751</v>
      </c>
      <c r="N222" s="11">
        <v>1.0</v>
      </c>
      <c r="O222" s="157" t="s">
        <v>501</v>
      </c>
    </row>
    <row r="223">
      <c r="A223" s="172" t="s">
        <v>747</v>
      </c>
      <c r="B223" s="172" t="s">
        <v>487</v>
      </c>
      <c r="C223" s="172" t="s">
        <v>735</v>
      </c>
      <c r="D223" s="172" t="s">
        <v>734</v>
      </c>
      <c r="E223" s="172" t="s">
        <v>501</v>
      </c>
      <c r="F223" s="173">
        <v>1.0</v>
      </c>
      <c r="G223" s="158"/>
      <c r="H223" s="176"/>
      <c r="I223" s="174">
        <v>11.0</v>
      </c>
      <c r="J223" s="175" t="s">
        <v>491</v>
      </c>
      <c r="K223" s="157" t="s">
        <v>492</v>
      </c>
      <c r="L223" s="157" t="s">
        <v>752</v>
      </c>
      <c r="M223" s="157" t="s">
        <v>753</v>
      </c>
      <c r="N223" s="11">
        <v>1.0</v>
      </c>
      <c r="O223" s="157" t="s">
        <v>588</v>
      </c>
    </row>
    <row r="224">
      <c r="A224" s="172" t="s">
        <v>747</v>
      </c>
      <c r="B224" s="172" t="s">
        <v>487</v>
      </c>
      <c r="C224" s="172" t="s">
        <v>737</v>
      </c>
      <c r="D224" s="172" t="s">
        <v>736</v>
      </c>
      <c r="E224" s="172" t="s">
        <v>585</v>
      </c>
      <c r="F224" s="173">
        <v>1.0</v>
      </c>
      <c r="G224" s="158"/>
      <c r="H224" s="176"/>
      <c r="I224" s="174">
        <v>11.0</v>
      </c>
      <c r="J224" s="175" t="s">
        <v>491</v>
      </c>
      <c r="K224" s="157" t="s">
        <v>487</v>
      </c>
      <c r="L224" s="178" t="s">
        <v>334</v>
      </c>
      <c r="M224" s="157" t="s">
        <v>333</v>
      </c>
      <c r="N224" s="11">
        <v>2.0</v>
      </c>
      <c r="O224" s="177" t="s">
        <v>690</v>
      </c>
    </row>
    <row r="225">
      <c r="A225" s="172" t="s">
        <v>747</v>
      </c>
      <c r="B225" s="172" t="s">
        <v>487</v>
      </c>
      <c r="C225" s="172" t="s">
        <v>511</v>
      </c>
      <c r="D225" s="172" t="s">
        <v>512</v>
      </c>
      <c r="E225" s="172" t="s">
        <v>510</v>
      </c>
      <c r="F225" s="173">
        <v>1.0</v>
      </c>
      <c r="G225" s="158"/>
      <c r="H225" s="176"/>
      <c r="I225" s="174">
        <v>11.0</v>
      </c>
      <c r="J225" s="175" t="s">
        <v>491</v>
      </c>
      <c r="K225" s="157" t="s">
        <v>487</v>
      </c>
      <c r="L225" s="157" t="s">
        <v>605</v>
      </c>
      <c r="M225" s="157" t="s">
        <v>606</v>
      </c>
      <c r="N225" s="11">
        <v>1.0</v>
      </c>
      <c r="O225" s="157" t="s">
        <v>498</v>
      </c>
    </row>
    <row r="226">
      <c r="A226" s="172" t="s">
        <v>747</v>
      </c>
      <c r="B226" s="172" t="s">
        <v>492</v>
      </c>
      <c r="C226" s="172" t="s">
        <v>739</v>
      </c>
      <c r="D226" s="172" t="s">
        <v>738</v>
      </c>
      <c r="E226" s="172" t="s">
        <v>713</v>
      </c>
      <c r="F226" s="173">
        <v>2.0</v>
      </c>
      <c r="G226" s="158"/>
      <c r="H226" s="176"/>
      <c r="I226" s="174">
        <v>11.0</v>
      </c>
      <c r="J226" s="175" t="s">
        <v>491</v>
      </c>
      <c r="K226" s="157" t="s">
        <v>487</v>
      </c>
      <c r="L226" s="157" t="s">
        <v>754</v>
      </c>
      <c r="M226" s="157" t="s">
        <v>755</v>
      </c>
      <c r="N226" s="11">
        <v>1.0</v>
      </c>
      <c r="O226" s="157" t="s">
        <v>601</v>
      </c>
    </row>
    <row r="227">
      <c r="A227" s="172" t="s">
        <v>756</v>
      </c>
      <c r="B227" s="172" t="s">
        <v>487</v>
      </c>
      <c r="C227" s="172" t="s">
        <v>724</v>
      </c>
      <c r="D227" s="172" t="s">
        <v>723</v>
      </c>
      <c r="E227" s="172" t="s">
        <v>601</v>
      </c>
      <c r="F227" s="173">
        <v>1.0</v>
      </c>
      <c r="G227" s="158"/>
      <c r="H227" s="176"/>
      <c r="I227" s="174">
        <v>11.0</v>
      </c>
      <c r="J227" s="175" t="s">
        <v>491</v>
      </c>
      <c r="K227" s="157" t="s">
        <v>487</v>
      </c>
      <c r="L227" s="157" t="s">
        <v>757</v>
      </c>
      <c r="M227" s="157" t="s">
        <v>758</v>
      </c>
      <c r="N227" s="11">
        <v>1.0</v>
      </c>
      <c r="O227" s="177" t="s">
        <v>547</v>
      </c>
    </row>
    <row r="228">
      <c r="A228" s="172" t="s">
        <v>756</v>
      </c>
      <c r="B228" s="172" t="s">
        <v>487</v>
      </c>
      <c r="C228" s="172" t="s">
        <v>697</v>
      </c>
      <c r="D228" s="172" t="s">
        <v>696</v>
      </c>
      <c r="E228" s="172" t="s">
        <v>552</v>
      </c>
      <c r="F228" s="173">
        <v>1.0</v>
      </c>
      <c r="G228" s="158"/>
      <c r="H228" s="176"/>
      <c r="I228" s="174">
        <v>11.0</v>
      </c>
      <c r="J228" s="175" t="s">
        <v>491</v>
      </c>
      <c r="K228" s="157" t="s">
        <v>487</v>
      </c>
      <c r="L228" s="157" t="s">
        <v>685</v>
      </c>
      <c r="M228" s="157" t="s">
        <v>686</v>
      </c>
      <c r="N228" s="11">
        <v>1.0</v>
      </c>
      <c r="O228" s="157" t="s">
        <v>613</v>
      </c>
    </row>
    <row r="229">
      <c r="A229" s="172" t="s">
        <v>756</v>
      </c>
      <c r="B229" s="172" t="s">
        <v>487</v>
      </c>
      <c r="C229" s="172" t="s">
        <v>726</v>
      </c>
      <c r="D229" s="172" t="s">
        <v>725</v>
      </c>
      <c r="E229" s="172" t="s">
        <v>727</v>
      </c>
      <c r="F229" s="173">
        <v>2.0</v>
      </c>
      <c r="G229" s="158"/>
      <c r="H229" s="176"/>
      <c r="I229" s="174">
        <v>11.0</v>
      </c>
      <c r="J229" s="175" t="s">
        <v>491</v>
      </c>
      <c r="K229" s="157" t="s">
        <v>487</v>
      </c>
      <c r="L229" s="157" t="s">
        <v>426</v>
      </c>
      <c r="M229" s="157" t="s">
        <v>425</v>
      </c>
      <c r="N229" s="11">
        <v>1.0</v>
      </c>
      <c r="O229" s="157" t="s">
        <v>522</v>
      </c>
    </row>
    <row r="230">
      <c r="A230" s="172" t="s">
        <v>756</v>
      </c>
      <c r="B230" s="172" t="s">
        <v>487</v>
      </c>
      <c r="C230" s="172" t="s">
        <v>511</v>
      </c>
      <c r="D230" s="172" t="s">
        <v>512</v>
      </c>
      <c r="E230" s="172" t="s">
        <v>510</v>
      </c>
      <c r="F230" s="173">
        <v>2.0</v>
      </c>
      <c r="G230" s="158"/>
      <c r="H230" s="176"/>
      <c r="I230" s="174">
        <v>11.0</v>
      </c>
      <c r="J230" s="175" t="s">
        <v>491</v>
      </c>
      <c r="K230" s="157" t="s">
        <v>487</v>
      </c>
      <c r="L230" s="157" t="s">
        <v>759</v>
      </c>
      <c r="M230" s="157" t="s">
        <v>760</v>
      </c>
      <c r="N230" s="11">
        <v>1.0</v>
      </c>
      <c r="O230" s="157" t="s">
        <v>541</v>
      </c>
    </row>
    <row r="231">
      <c r="A231" s="172" t="s">
        <v>756</v>
      </c>
      <c r="B231" s="172" t="s">
        <v>487</v>
      </c>
      <c r="C231" s="172" t="s">
        <v>737</v>
      </c>
      <c r="D231" s="172" t="s">
        <v>736</v>
      </c>
      <c r="E231" s="172" t="s">
        <v>585</v>
      </c>
      <c r="F231" s="173">
        <v>1.0</v>
      </c>
      <c r="G231" s="158"/>
      <c r="H231" s="176"/>
      <c r="I231" s="174">
        <v>11.0</v>
      </c>
      <c r="J231" s="175" t="s">
        <v>491</v>
      </c>
      <c r="K231" s="157" t="s">
        <v>492</v>
      </c>
      <c r="L231" s="157" t="s">
        <v>761</v>
      </c>
      <c r="M231" s="157" t="s">
        <v>762</v>
      </c>
      <c r="N231" s="11">
        <v>1.0</v>
      </c>
      <c r="O231" s="157" t="s">
        <v>522</v>
      </c>
    </row>
    <row r="232">
      <c r="A232" s="172" t="s">
        <v>756</v>
      </c>
      <c r="B232" s="172" t="s">
        <v>487</v>
      </c>
      <c r="C232" s="172" t="s">
        <v>470</v>
      </c>
      <c r="D232" s="172" t="s">
        <v>471</v>
      </c>
      <c r="E232" s="172" t="s">
        <v>585</v>
      </c>
      <c r="F232" s="173">
        <v>1.0</v>
      </c>
      <c r="G232" s="158"/>
      <c r="H232" s="176"/>
      <c r="I232" s="174">
        <v>11.0</v>
      </c>
      <c r="J232" s="175" t="s">
        <v>491</v>
      </c>
      <c r="K232" s="157" t="s">
        <v>487</v>
      </c>
      <c r="L232" s="157" t="s">
        <v>763</v>
      </c>
      <c r="M232" s="157" t="s">
        <v>764</v>
      </c>
      <c r="N232" s="11">
        <v>1.0</v>
      </c>
      <c r="O232" s="157" t="s">
        <v>522</v>
      </c>
    </row>
    <row r="233">
      <c r="A233" s="172" t="s">
        <v>756</v>
      </c>
      <c r="B233" s="172" t="s">
        <v>492</v>
      </c>
      <c r="C233" s="172" t="s">
        <v>739</v>
      </c>
      <c r="D233" s="172" t="s">
        <v>738</v>
      </c>
      <c r="E233" s="172" t="s">
        <v>713</v>
      </c>
      <c r="F233" s="173">
        <v>3.0</v>
      </c>
      <c r="G233" s="158"/>
      <c r="H233" s="176"/>
      <c r="I233" s="174">
        <v>11.0</v>
      </c>
      <c r="J233" s="175" t="s">
        <v>527</v>
      </c>
      <c r="K233" s="157" t="s">
        <v>487</v>
      </c>
      <c r="L233" s="157" t="s">
        <v>765</v>
      </c>
      <c r="M233" s="157" t="s">
        <v>766</v>
      </c>
      <c r="N233" s="11">
        <v>1.0</v>
      </c>
      <c r="O233" s="157" t="s">
        <v>584</v>
      </c>
    </row>
    <row r="234">
      <c r="A234" s="172" t="s">
        <v>756</v>
      </c>
      <c r="B234" s="172" t="s">
        <v>487</v>
      </c>
      <c r="C234" s="172" t="s">
        <v>741</v>
      </c>
      <c r="D234" s="172" t="s">
        <v>740</v>
      </c>
      <c r="E234" s="172" t="s">
        <v>584</v>
      </c>
      <c r="F234" s="173">
        <v>1.0</v>
      </c>
      <c r="G234" s="158"/>
      <c r="H234" s="176"/>
      <c r="I234" s="174">
        <v>11.0</v>
      </c>
      <c r="J234" s="175" t="s">
        <v>527</v>
      </c>
      <c r="K234" s="157" t="s">
        <v>487</v>
      </c>
      <c r="L234" s="157" t="s">
        <v>605</v>
      </c>
      <c r="M234" s="157" t="s">
        <v>606</v>
      </c>
      <c r="N234" s="11">
        <v>1.0</v>
      </c>
      <c r="O234" s="157" t="s">
        <v>498</v>
      </c>
    </row>
    <row r="235">
      <c r="A235" s="172" t="s">
        <v>756</v>
      </c>
      <c r="B235" s="172" t="s">
        <v>487</v>
      </c>
      <c r="C235" s="172" t="s">
        <v>743</v>
      </c>
      <c r="D235" s="172" t="s">
        <v>742</v>
      </c>
      <c r="E235" s="172" t="s">
        <v>744</v>
      </c>
      <c r="F235" s="173">
        <v>1.0</v>
      </c>
      <c r="G235" s="158"/>
      <c r="H235" s="176"/>
      <c r="I235" s="174">
        <v>11.0</v>
      </c>
      <c r="J235" s="175" t="s">
        <v>527</v>
      </c>
      <c r="K235" s="157" t="s">
        <v>487</v>
      </c>
      <c r="L235" s="157" t="s">
        <v>334</v>
      </c>
      <c r="M235" s="157" t="s">
        <v>333</v>
      </c>
      <c r="N235" s="11">
        <v>1.0</v>
      </c>
      <c r="O235" s="157" t="s">
        <v>498</v>
      </c>
    </row>
    <row r="236">
      <c r="A236" s="172" t="s">
        <v>756</v>
      </c>
      <c r="B236" s="172" t="s">
        <v>487</v>
      </c>
      <c r="C236" s="172" t="s">
        <v>729</v>
      </c>
      <c r="D236" s="172" t="s">
        <v>728</v>
      </c>
      <c r="E236" s="172" t="s">
        <v>510</v>
      </c>
      <c r="F236" s="173">
        <v>3.0</v>
      </c>
      <c r="G236" s="158"/>
      <c r="H236" s="176"/>
      <c r="I236" s="174">
        <v>11.0</v>
      </c>
      <c r="J236" s="175" t="s">
        <v>527</v>
      </c>
      <c r="K236" s="157" t="s">
        <v>487</v>
      </c>
      <c r="L236" s="178" t="s">
        <v>334</v>
      </c>
      <c r="M236" s="157" t="s">
        <v>333</v>
      </c>
      <c r="N236" s="11">
        <v>2.0</v>
      </c>
      <c r="O236" s="177" t="s">
        <v>690</v>
      </c>
    </row>
    <row r="237">
      <c r="A237" s="172" t="s">
        <v>756</v>
      </c>
      <c r="B237" s="172" t="s">
        <v>487</v>
      </c>
      <c r="C237" s="172" t="s">
        <v>733</v>
      </c>
      <c r="D237" s="172" t="s">
        <v>732</v>
      </c>
      <c r="E237" s="172" t="s">
        <v>507</v>
      </c>
      <c r="F237" s="173">
        <v>2.0</v>
      </c>
      <c r="G237" s="158"/>
      <c r="H237" s="176"/>
      <c r="I237" s="174">
        <v>11.0</v>
      </c>
      <c r="J237" s="175" t="s">
        <v>527</v>
      </c>
      <c r="K237" s="157" t="s">
        <v>487</v>
      </c>
      <c r="L237" s="157" t="s">
        <v>767</v>
      </c>
      <c r="M237" s="157" t="s">
        <v>768</v>
      </c>
      <c r="N237" s="11">
        <v>1.0</v>
      </c>
      <c r="O237" s="157" t="s">
        <v>552</v>
      </c>
    </row>
    <row r="238">
      <c r="A238" s="172" t="s">
        <v>769</v>
      </c>
      <c r="B238" s="172" t="s">
        <v>487</v>
      </c>
      <c r="C238" s="172" t="s">
        <v>724</v>
      </c>
      <c r="D238" s="172" t="s">
        <v>723</v>
      </c>
      <c r="E238" s="172" t="s">
        <v>601</v>
      </c>
      <c r="F238" s="173">
        <v>2.0</v>
      </c>
      <c r="G238" s="158"/>
      <c r="H238" s="176"/>
      <c r="I238" s="174">
        <v>11.0</v>
      </c>
      <c r="J238" s="175" t="s">
        <v>527</v>
      </c>
      <c r="K238" s="157" t="s">
        <v>487</v>
      </c>
      <c r="L238" s="157" t="s">
        <v>763</v>
      </c>
      <c r="M238" s="157" t="s">
        <v>764</v>
      </c>
      <c r="N238" s="11">
        <v>1.0</v>
      </c>
      <c r="O238" s="157" t="s">
        <v>522</v>
      </c>
    </row>
    <row r="239">
      <c r="A239" s="172" t="s">
        <v>769</v>
      </c>
      <c r="B239" s="172" t="s">
        <v>487</v>
      </c>
      <c r="C239" s="172" t="s">
        <v>746</v>
      </c>
      <c r="D239" s="172" t="s">
        <v>745</v>
      </c>
      <c r="E239" s="172" t="s">
        <v>510</v>
      </c>
      <c r="F239" s="173">
        <v>1.0</v>
      </c>
      <c r="G239" s="158"/>
      <c r="H239" s="176"/>
      <c r="I239" s="174">
        <v>11.0</v>
      </c>
      <c r="J239" s="175" t="s">
        <v>527</v>
      </c>
      <c r="K239" s="157" t="s">
        <v>487</v>
      </c>
      <c r="L239" s="157" t="s">
        <v>754</v>
      </c>
      <c r="M239" s="157" t="s">
        <v>755</v>
      </c>
      <c r="N239" s="11">
        <v>1.0</v>
      </c>
      <c r="O239" s="157" t="s">
        <v>601</v>
      </c>
    </row>
    <row r="240">
      <c r="A240" s="172" t="s">
        <v>769</v>
      </c>
      <c r="B240" s="172" t="s">
        <v>487</v>
      </c>
      <c r="C240" s="172" t="s">
        <v>733</v>
      </c>
      <c r="D240" s="172" t="s">
        <v>732</v>
      </c>
      <c r="E240" s="172" t="s">
        <v>507</v>
      </c>
      <c r="F240" s="173">
        <v>2.0</v>
      </c>
      <c r="G240" s="158"/>
      <c r="H240" s="176"/>
      <c r="I240" s="174">
        <v>11.0</v>
      </c>
      <c r="J240" s="175" t="s">
        <v>527</v>
      </c>
      <c r="K240" s="157" t="s">
        <v>492</v>
      </c>
      <c r="L240" s="157" t="s">
        <v>770</v>
      </c>
      <c r="M240" s="157" t="s">
        <v>771</v>
      </c>
      <c r="N240" s="11">
        <v>1.0</v>
      </c>
      <c r="O240" s="157" t="s">
        <v>532</v>
      </c>
    </row>
    <row r="241">
      <c r="A241" s="172" t="s">
        <v>769</v>
      </c>
      <c r="B241" s="172" t="s">
        <v>487</v>
      </c>
      <c r="C241" s="172" t="s">
        <v>697</v>
      </c>
      <c r="D241" s="172" t="s">
        <v>696</v>
      </c>
      <c r="E241" s="172" t="s">
        <v>552</v>
      </c>
      <c r="F241" s="173">
        <v>1.0</v>
      </c>
      <c r="G241" s="158"/>
      <c r="H241" s="176"/>
      <c r="I241" s="174">
        <v>11.0</v>
      </c>
      <c r="J241" s="175" t="s">
        <v>527</v>
      </c>
      <c r="K241" s="157" t="s">
        <v>487</v>
      </c>
      <c r="L241" s="157" t="s">
        <v>412</v>
      </c>
      <c r="M241" s="157" t="s">
        <v>411</v>
      </c>
      <c r="N241" s="11">
        <v>1.0</v>
      </c>
      <c r="O241" s="157" t="s">
        <v>772</v>
      </c>
    </row>
    <row r="242">
      <c r="A242" s="172" t="s">
        <v>769</v>
      </c>
      <c r="B242" s="172" t="s">
        <v>487</v>
      </c>
      <c r="C242" s="172" t="s">
        <v>726</v>
      </c>
      <c r="D242" s="172" t="s">
        <v>725</v>
      </c>
      <c r="E242" s="172" t="s">
        <v>727</v>
      </c>
      <c r="F242" s="173">
        <v>2.0</v>
      </c>
      <c r="G242" s="158"/>
      <c r="H242" s="176"/>
      <c r="I242" s="174">
        <v>11.0</v>
      </c>
      <c r="J242" s="175" t="s">
        <v>527</v>
      </c>
      <c r="K242" s="157" t="s">
        <v>487</v>
      </c>
      <c r="L242" s="157" t="s">
        <v>698</v>
      </c>
      <c r="M242" s="157" t="s">
        <v>699</v>
      </c>
      <c r="N242" s="11">
        <v>1.0</v>
      </c>
      <c r="O242" s="157" t="s">
        <v>627</v>
      </c>
    </row>
    <row r="243">
      <c r="A243" s="172" t="s">
        <v>769</v>
      </c>
      <c r="B243" s="172" t="s">
        <v>487</v>
      </c>
      <c r="C243" s="172" t="s">
        <v>593</v>
      </c>
      <c r="D243" s="172" t="s">
        <v>592</v>
      </c>
      <c r="E243" s="172" t="s">
        <v>588</v>
      </c>
      <c r="F243" s="173">
        <v>1.0</v>
      </c>
      <c r="G243" s="158"/>
      <c r="H243" s="176"/>
      <c r="I243" s="174">
        <v>11.0</v>
      </c>
      <c r="J243" s="175" t="s">
        <v>527</v>
      </c>
      <c r="K243" s="157" t="s">
        <v>487</v>
      </c>
      <c r="L243" s="157" t="s">
        <v>757</v>
      </c>
      <c r="M243" s="157" t="s">
        <v>758</v>
      </c>
      <c r="N243" s="11">
        <v>1.0</v>
      </c>
      <c r="O243" s="177" t="s">
        <v>547</v>
      </c>
    </row>
    <row r="244">
      <c r="A244" s="172" t="s">
        <v>769</v>
      </c>
      <c r="B244" s="172" t="s">
        <v>487</v>
      </c>
      <c r="C244" s="172" t="s">
        <v>749</v>
      </c>
      <c r="D244" s="172" t="s">
        <v>748</v>
      </c>
      <c r="E244" s="172" t="s">
        <v>601</v>
      </c>
      <c r="F244" s="173">
        <v>1.0</v>
      </c>
      <c r="G244" s="158"/>
      <c r="H244" s="176"/>
      <c r="I244" s="174">
        <v>11.0</v>
      </c>
      <c r="J244" s="175" t="s">
        <v>527</v>
      </c>
      <c r="K244" s="157" t="s">
        <v>492</v>
      </c>
      <c r="L244" s="157" t="s">
        <v>773</v>
      </c>
      <c r="M244" s="157" t="s">
        <v>774</v>
      </c>
      <c r="N244" s="11">
        <v>1.0</v>
      </c>
      <c r="O244" s="157" t="s">
        <v>544</v>
      </c>
    </row>
    <row r="245">
      <c r="A245" s="172" t="s">
        <v>769</v>
      </c>
      <c r="B245" s="172" t="s">
        <v>487</v>
      </c>
      <c r="C245" s="172" t="s">
        <v>743</v>
      </c>
      <c r="D245" s="172" t="s">
        <v>742</v>
      </c>
      <c r="E245" s="172" t="s">
        <v>744</v>
      </c>
      <c r="F245" s="173">
        <v>1.0</v>
      </c>
      <c r="G245" s="158"/>
      <c r="H245" s="176"/>
      <c r="I245" s="174">
        <v>11.0</v>
      </c>
      <c r="J245" s="175" t="s">
        <v>527</v>
      </c>
      <c r="K245" s="157" t="s">
        <v>492</v>
      </c>
      <c r="L245" s="157" t="s">
        <v>761</v>
      </c>
      <c r="M245" s="157" t="s">
        <v>762</v>
      </c>
      <c r="N245" s="11">
        <v>1.0</v>
      </c>
      <c r="O245" s="157" t="s">
        <v>522</v>
      </c>
    </row>
    <row r="246">
      <c r="A246" s="172" t="s">
        <v>769</v>
      </c>
      <c r="B246" s="172" t="s">
        <v>492</v>
      </c>
      <c r="C246" s="172" t="s">
        <v>739</v>
      </c>
      <c r="D246" s="172" t="s">
        <v>738</v>
      </c>
      <c r="E246" s="172" t="s">
        <v>713</v>
      </c>
      <c r="F246" s="173">
        <v>4.0</v>
      </c>
      <c r="G246" s="158"/>
      <c r="H246" s="176"/>
      <c r="I246" s="174">
        <v>11.0</v>
      </c>
      <c r="J246" s="175" t="s">
        <v>537</v>
      </c>
      <c r="K246" s="157" t="s">
        <v>492</v>
      </c>
      <c r="L246" s="157" t="s">
        <v>752</v>
      </c>
      <c r="M246" s="157" t="s">
        <v>753</v>
      </c>
      <c r="N246" s="11">
        <v>2.0</v>
      </c>
      <c r="O246" s="157" t="s">
        <v>588</v>
      </c>
    </row>
    <row r="247">
      <c r="A247" s="172" t="s">
        <v>769</v>
      </c>
      <c r="B247" s="172" t="s">
        <v>487</v>
      </c>
      <c r="C247" s="172" t="s">
        <v>737</v>
      </c>
      <c r="D247" s="172" t="s">
        <v>736</v>
      </c>
      <c r="E247" s="172" t="s">
        <v>585</v>
      </c>
      <c r="F247" s="173">
        <v>2.0</v>
      </c>
      <c r="G247" s="158"/>
      <c r="H247" s="176"/>
      <c r="I247" s="174">
        <v>11.0</v>
      </c>
      <c r="J247" s="175" t="s">
        <v>537</v>
      </c>
      <c r="K247" s="157" t="s">
        <v>487</v>
      </c>
      <c r="L247" s="157" t="s">
        <v>702</v>
      </c>
      <c r="M247" s="157" t="s">
        <v>703</v>
      </c>
      <c r="N247" s="11">
        <v>1.0</v>
      </c>
      <c r="O247" s="157" t="s">
        <v>637</v>
      </c>
    </row>
    <row r="248">
      <c r="A248" s="172" t="s">
        <v>769</v>
      </c>
      <c r="B248" s="172" t="s">
        <v>487</v>
      </c>
      <c r="C248" s="172" t="s">
        <v>511</v>
      </c>
      <c r="D248" s="172" t="s">
        <v>512</v>
      </c>
      <c r="E248" s="172" t="s">
        <v>510</v>
      </c>
      <c r="F248" s="173">
        <v>2.0</v>
      </c>
      <c r="G248" s="158"/>
      <c r="H248" s="176"/>
      <c r="I248" s="174">
        <v>11.0</v>
      </c>
      <c r="J248" s="175" t="s">
        <v>537</v>
      </c>
      <c r="K248" s="157" t="s">
        <v>487</v>
      </c>
      <c r="L248" s="157" t="s">
        <v>775</v>
      </c>
      <c r="M248" s="157" t="s">
        <v>776</v>
      </c>
      <c r="N248" s="11">
        <v>1.0</v>
      </c>
      <c r="O248" s="157" t="s">
        <v>507</v>
      </c>
    </row>
    <row r="249">
      <c r="A249" s="172" t="s">
        <v>341</v>
      </c>
      <c r="B249" s="172" t="s">
        <v>487</v>
      </c>
      <c r="C249" s="172" t="s">
        <v>751</v>
      </c>
      <c r="D249" s="172" t="s">
        <v>750</v>
      </c>
      <c r="E249" s="172" t="s">
        <v>501</v>
      </c>
      <c r="F249" s="173">
        <v>1.0</v>
      </c>
      <c r="G249" s="158"/>
      <c r="H249" s="176"/>
      <c r="I249" s="174">
        <v>11.0</v>
      </c>
      <c r="J249" s="175" t="s">
        <v>537</v>
      </c>
      <c r="K249" s="157" t="s">
        <v>487</v>
      </c>
      <c r="L249" s="157" t="s">
        <v>763</v>
      </c>
      <c r="M249" s="157" t="s">
        <v>764</v>
      </c>
      <c r="N249" s="11">
        <v>1.0</v>
      </c>
      <c r="O249" s="157" t="s">
        <v>522</v>
      </c>
    </row>
    <row r="250">
      <c r="A250" s="172" t="s">
        <v>341</v>
      </c>
      <c r="B250" s="172" t="s">
        <v>492</v>
      </c>
      <c r="C250" s="172" t="s">
        <v>753</v>
      </c>
      <c r="D250" s="172" t="s">
        <v>752</v>
      </c>
      <c r="E250" s="172" t="s">
        <v>588</v>
      </c>
      <c r="F250" s="173">
        <v>1.0</v>
      </c>
      <c r="G250" s="158"/>
      <c r="H250" s="176"/>
      <c r="I250" s="174">
        <v>11.0</v>
      </c>
      <c r="J250" s="175" t="s">
        <v>537</v>
      </c>
      <c r="K250" s="157" t="s">
        <v>487</v>
      </c>
      <c r="L250" s="157" t="s">
        <v>420</v>
      </c>
      <c r="M250" s="157" t="s">
        <v>419</v>
      </c>
      <c r="N250" s="11">
        <v>1.0</v>
      </c>
      <c r="O250" s="157" t="s">
        <v>777</v>
      </c>
    </row>
    <row r="251">
      <c r="A251" s="172" t="s">
        <v>341</v>
      </c>
      <c r="B251" s="172" t="s">
        <v>487</v>
      </c>
      <c r="C251" s="172" t="s">
        <v>331</v>
      </c>
      <c r="D251" s="172" t="s">
        <v>332</v>
      </c>
      <c r="E251" s="172" t="s">
        <v>507</v>
      </c>
      <c r="F251" s="173">
        <v>1.0</v>
      </c>
      <c r="G251" s="158"/>
      <c r="H251" s="176"/>
      <c r="I251" s="174">
        <v>11.0</v>
      </c>
      <c r="J251" s="175" t="s">
        <v>537</v>
      </c>
      <c r="K251" s="157" t="s">
        <v>487</v>
      </c>
      <c r="L251" s="157" t="s">
        <v>767</v>
      </c>
      <c r="M251" s="157" t="s">
        <v>768</v>
      </c>
      <c r="N251" s="11">
        <v>1.0</v>
      </c>
      <c r="O251" s="157" t="s">
        <v>552</v>
      </c>
    </row>
    <row r="252">
      <c r="A252" s="172" t="s">
        <v>341</v>
      </c>
      <c r="B252" s="172" t="s">
        <v>487</v>
      </c>
      <c r="C252" s="172" t="s">
        <v>606</v>
      </c>
      <c r="D252" s="172" t="s">
        <v>605</v>
      </c>
      <c r="E252" s="172" t="s">
        <v>498</v>
      </c>
      <c r="F252" s="173">
        <v>1.0</v>
      </c>
      <c r="G252" s="158"/>
      <c r="H252" s="176"/>
      <c r="I252" s="174">
        <v>11.0</v>
      </c>
      <c r="J252" s="175" t="s">
        <v>537</v>
      </c>
      <c r="K252" s="157" t="s">
        <v>487</v>
      </c>
      <c r="L252" s="157" t="s">
        <v>757</v>
      </c>
      <c r="M252" s="157" t="s">
        <v>758</v>
      </c>
      <c r="N252" s="11">
        <v>2.0</v>
      </c>
      <c r="O252" s="177" t="s">
        <v>547</v>
      </c>
    </row>
    <row r="253">
      <c r="A253" s="172" t="s">
        <v>341</v>
      </c>
      <c r="B253" s="172" t="s">
        <v>487</v>
      </c>
      <c r="C253" s="172" t="s">
        <v>755</v>
      </c>
      <c r="D253" s="172" t="s">
        <v>754</v>
      </c>
      <c r="E253" s="172" t="s">
        <v>601</v>
      </c>
      <c r="F253" s="173">
        <v>1.0</v>
      </c>
      <c r="G253" s="158"/>
      <c r="H253" s="176"/>
      <c r="I253" s="174">
        <v>11.0</v>
      </c>
      <c r="J253" s="175" t="s">
        <v>537</v>
      </c>
      <c r="K253" s="157" t="s">
        <v>487</v>
      </c>
      <c r="L253" s="178" t="s">
        <v>334</v>
      </c>
      <c r="M253" s="157" t="s">
        <v>333</v>
      </c>
      <c r="N253" s="11">
        <v>4.0</v>
      </c>
      <c r="O253" s="177" t="s">
        <v>690</v>
      </c>
    </row>
    <row r="254">
      <c r="A254" s="172" t="s">
        <v>341</v>
      </c>
      <c r="B254" s="172" t="s">
        <v>487</v>
      </c>
      <c r="C254" s="172" t="s">
        <v>758</v>
      </c>
      <c r="D254" s="172" t="s">
        <v>757</v>
      </c>
      <c r="E254" s="172" t="s">
        <v>510</v>
      </c>
      <c r="F254" s="173">
        <v>1.0</v>
      </c>
      <c r="G254" s="158"/>
      <c r="H254" s="176"/>
      <c r="I254" s="174">
        <v>11.0</v>
      </c>
      <c r="J254" s="175" t="s">
        <v>537</v>
      </c>
      <c r="K254" s="157" t="s">
        <v>487</v>
      </c>
      <c r="L254" s="157" t="s">
        <v>778</v>
      </c>
      <c r="M254" s="157" t="s">
        <v>779</v>
      </c>
      <c r="N254" s="11">
        <v>1.0</v>
      </c>
      <c r="O254" s="157" t="s">
        <v>601</v>
      </c>
    </row>
    <row r="255">
      <c r="A255" s="172" t="s">
        <v>341</v>
      </c>
      <c r="B255" s="172" t="s">
        <v>487</v>
      </c>
      <c r="C255" s="172" t="s">
        <v>686</v>
      </c>
      <c r="D255" s="172" t="s">
        <v>685</v>
      </c>
      <c r="E255" s="172" t="s">
        <v>613</v>
      </c>
      <c r="F255" s="173">
        <v>1.0</v>
      </c>
      <c r="G255" s="158"/>
      <c r="H255" s="176"/>
      <c r="I255" s="174">
        <v>11.0</v>
      </c>
      <c r="J255" s="175" t="s">
        <v>537</v>
      </c>
      <c r="K255" s="157" t="s">
        <v>487</v>
      </c>
      <c r="L255" s="157" t="s">
        <v>754</v>
      </c>
      <c r="M255" s="157" t="s">
        <v>755</v>
      </c>
      <c r="N255" s="11">
        <v>2.0</v>
      </c>
      <c r="O255" s="157" t="s">
        <v>601</v>
      </c>
    </row>
    <row r="256">
      <c r="A256" s="172" t="s">
        <v>341</v>
      </c>
      <c r="B256" s="172" t="s">
        <v>487</v>
      </c>
      <c r="C256" s="172" t="s">
        <v>425</v>
      </c>
      <c r="D256" s="172" t="s">
        <v>426</v>
      </c>
      <c r="E256" s="172" t="s">
        <v>522</v>
      </c>
      <c r="F256" s="173">
        <v>1.0</v>
      </c>
      <c r="G256" s="158"/>
      <c r="H256" s="176"/>
      <c r="I256" s="174">
        <v>11.0</v>
      </c>
      <c r="J256" s="175" t="s">
        <v>537</v>
      </c>
      <c r="K256" s="157" t="s">
        <v>492</v>
      </c>
      <c r="L256" s="157" t="s">
        <v>761</v>
      </c>
      <c r="M256" s="157" t="s">
        <v>762</v>
      </c>
      <c r="N256" s="11">
        <v>2.0</v>
      </c>
      <c r="O256" s="157" t="s">
        <v>522</v>
      </c>
    </row>
    <row r="257">
      <c r="A257" s="172" t="s">
        <v>341</v>
      </c>
      <c r="B257" s="172" t="s">
        <v>487</v>
      </c>
      <c r="C257" s="172" t="s">
        <v>760</v>
      </c>
      <c r="D257" s="172" t="s">
        <v>759</v>
      </c>
      <c r="E257" s="172" t="s">
        <v>541</v>
      </c>
      <c r="F257" s="173">
        <v>1.0</v>
      </c>
      <c r="G257" s="158"/>
      <c r="H257" s="176"/>
      <c r="I257" s="174">
        <v>12.0</v>
      </c>
      <c r="J257" s="175" t="s">
        <v>491</v>
      </c>
      <c r="K257" s="157" t="s">
        <v>487</v>
      </c>
      <c r="L257" s="157" t="s">
        <v>676</v>
      </c>
      <c r="M257" s="157" t="s">
        <v>677</v>
      </c>
      <c r="N257" s="11">
        <v>1.0</v>
      </c>
      <c r="O257" s="157" t="s">
        <v>552</v>
      </c>
    </row>
    <row r="258">
      <c r="A258" s="172" t="s">
        <v>341</v>
      </c>
      <c r="B258" s="172" t="s">
        <v>492</v>
      </c>
      <c r="C258" s="172" t="s">
        <v>762</v>
      </c>
      <c r="D258" s="172" t="s">
        <v>761</v>
      </c>
      <c r="E258" s="172" t="s">
        <v>522</v>
      </c>
      <c r="F258" s="173">
        <v>1.0</v>
      </c>
      <c r="G258" s="158"/>
      <c r="H258" s="176"/>
      <c r="I258" s="174">
        <v>12.0</v>
      </c>
      <c r="J258" s="175" t="s">
        <v>491</v>
      </c>
      <c r="K258" s="157" t="s">
        <v>487</v>
      </c>
      <c r="L258" s="157" t="s">
        <v>555</v>
      </c>
      <c r="M258" s="157" t="s">
        <v>556</v>
      </c>
      <c r="N258" s="11">
        <v>1.0</v>
      </c>
      <c r="O258" s="157" t="s">
        <v>557</v>
      </c>
    </row>
    <row r="259">
      <c r="A259" s="172" t="s">
        <v>341</v>
      </c>
      <c r="B259" s="172" t="s">
        <v>487</v>
      </c>
      <c r="C259" s="172" t="s">
        <v>764</v>
      </c>
      <c r="D259" s="172" t="s">
        <v>763</v>
      </c>
      <c r="E259" s="172" t="s">
        <v>522</v>
      </c>
      <c r="F259" s="173">
        <v>1.0</v>
      </c>
      <c r="G259" s="158"/>
      <c r="H259" s="176"/>
      <c r="I259" s="174">
        <v>12.0</v>
      </c>
      <c r="J259" s="175" t="s">
        <v>491</v>
      </c>
      <c r="K259" s="157" t="s">
        <v>487</v>
      </c>
      <c r="L259" s="157" t="s">
        <v>780</v>
      </c>
      <c r="M259" s="157" t="s">
        <v>781</v>
      </c>
      <c r="N259" s="11">
        <v>1.0</v>
      </c>
      <c r="O259" s="157" t="s">
        <v>516</v>
      </c>
    </row>
    <row r="260">
      <c r="A260" s="172" t="s">
        <v>342</v>
      </c>
      <c r="B260" s="172" t="s">
        <v>487</v>
      </c>
      <c r="C260" s="172" t="s">
        <v>766</v>
      </c>
      <c r="D260" s="172" t="s">
        <v>765</v>
      </c>
      <c r="E260" s="172" t="s">
        <v>584</v>
      </c>
      <c r="F260" s="173">
        <v>1.0</v>
      </c>
      <c r="G260" s="158"/>
      <c r="H260" s="176"/>
      <c r="I260" s="174">
        <v>12.0</v>
      </c>
      <c r="J260" s="175" t="s">
        <v>491</v>
      </c>
      <c r="K260" s="157" t="s">
        <v>492</v>
      </c>
      <c r="L260" s="157" t="s">
        <v>782</v>
      </c>
      <c r="M260" s="157" t="s">
        <v>783</v>
      </c>
      <c r="N260" s="11">
        <v>1.0</v>
      </c>
      <c r="O260" s="157" t="s">
        <v>784</v>
      </c>
    </row>
    <row r="261">
      <c r="A261" s="172" t="s">
        <v>342</v>
      </c>
      <c r="B261" s="172" t="s">
        <v>487</v>
      </c>
      <c r="C261" s="172" t="s">
        <v>606</v>
      </c>
      <c r="D261" s="172" t="s">
        <v>605</v>
      </c>
      <c r="E261" s="172" t="s">
        <v>498</v>
      </c>
      <c r="F261" s="173">
        <v>1.0</v>
      </c>
      <c r="G261" s="158"/>
      <c r="H261" s="176"/>
      <c r="I261" s="174">
        <v>12.0</v>
      </c>
      <c r="J261" s="175" t="s">
        <v>491</v>
      </c>
      <c r="K261" s="157" t="s">
        <v>487</v>
      </c>
      <c r="L261" s="157" t="s">
        <v>785</v>
      </c>
      <c r="M261" s="157" t="s">
        <v>786</v>
      </c>
      <c r="N261" s="11">
        <v>1.0</v>
      </c>
      <c r="O261" s="157" t="s">
        <v>787</v>
      </c>
    </row>
    <row r="262">
      <c r="A262" s="172" t="s">
        <v>342</v>
      </c>
      <c r="B262" s="172" t="s">
        <v>487</v>
      </c>
      <c r="C262" s="172" t="s">
        <v>333</v>
      </c>
      <c r="D262" s="172" t="s">
        <v>334</v>
      </c>
      <c r="E262" s="172" t="s">
        <v>498</v>
      </c>
      <c r="F262" s="173">
        <v>1.0</v>
      </c>
      <c r="G262" s="158"/>
      <c r="H262" s="176"/>
      <c r="I262" s="174">
        <v>12.0</v>
      </c>
      <c r="J262" s="175" t="s">
        <v>491</v>
      </c>
      <c r="K262" s="157" t="s">
        <v>487</v>
      </c>
      <c r="L262" s="157" t="s">
        <v>518</v>
      </c>
      <c r="M262" s="157" t="s">
        <v>517</v>
      </c>
      <c r="N262" s="11">
        <v>1.0</v>
      </c>
      <c r="O262" s="157" t="s">
        <v>519</v>
      </c>
    </row>
    <row r="263">
      <c r="A263" s="172" t="s">
        <v>342</v>
      </c>
      <c r="B263" s="172" t="s">
        <v>487</v>
      </c>
      <c r="C263" s="172" t="s">
        <v>331</v>
      </c>
      <c r="D263" s="172" t="s">
        <v>332</v>
      </c>
      <c r="E263" s="172" t="s">
        <v>507</v>
      </c>
      <c r="F263" s="173">
        <v>1.0</v>
      </c>
      <c r="G263" s="158"/>
      <c r="H263" s="176"/>
      <c r="I263" s="174">
        <v>12.0</v>
      </c>
      <c r="J263" s="175" t="s">
        <v>491</v>
      </c>
      <c r="K263" s="157" t="s">
        <v>487</v>
      </c>
      <c r="L263" s="157" t="s">
        <v>788</v>
      </c>
      <c r="M263" s="157" t="s">
        <v>789</v>
      </c>
      <c r="N263" s="11">
        <v>1.0</v>
      </c>
      <c r="O263" s="157" t="s">
        <v>498</v>
      </c>
    </row>
    <row r="264">
      <c r="A264" s="172" t="s">
        <v>342</v>
      </c>
      <c r="B264" s="172" t="s">
        <v>487</v>
      </c>
      <c r="C264" s="172" t="s">
        <v>768</v>
      </c>
      <c r="D264" s="172" t="s">
        <v>767</v>
      </c>
      <c r="E264" s="172" t="s">
        <v>552</v>
      </c>
      <c r="F264" s="173">
        <v>1.0</v>
      </c>
      <c r="G264" s="158"/>
      <c r="H264" s="176"/>
      <c r="I264" s="174">
        <v>12.0</v>
      </c>
      <c r="J264" s="175" t="s">
        <v>491</v>
      </c>
      <c r="K264" s="157" t="s">
        <v>487</v>
      </c>
      <c r="L264" s="157" t="s">
        <v>603</v>
      </c>
      <c r="M264" s="157" t="s">
        <v>604</v>
      </c>
      <c r="N264" s="11">
        <v>1.0</v>
      </c>
      <c r="O264" s="157" t="s">
        <v>501</v>
      </c>
    </row>
    <row r="265">
      <c r="A265" s="172" t="s">
        <v>342</v>
      </c>
      <c r="B265" s="172" t="s">
        <v>487</v>
      </c>
      <c r="C265" s="172" t="s">
        <v>764</v>
      </c>
      <c r="D265" s="172" t="s">
        <v>763</v>
      </c>
      <c r="E265" s="172" t="s">
        <v>522</v>
      </c>
      <c r="F265" s="173">
        <v>1.0</v>
      </c>
      <c r="G265" s="158"/>
      <c r="H265" s="176"/>
      <c r="I265" s="174">
        <v>12.0</v>
      </c>
      <c r="J265" s="175" t="s">
        <v>491</v>
      </c>
      <c r="K265" s="157" t="s">
        <v>487</v>
      </c>
      <c r="L265" s="157" t="s">
        <v>625</v>
      </c>
      <c r="M265" s="157" t="s">
        <v>626</v>
      </c>
      <c r="N265" s="11">
        <v>1.0</v>
      </c>
      <c r="O265" s="157" t="s">
        <v>627</v>
      </c>
    </row>
    <row r="266">
      <c r="A266" s="172" t="s">
        <v>342</v>
      </c>
      <c r="B266" s="172" t="s">
        <v>487</v>
      </c>
      <c r="C266" s="172" t="s">
        <v>755</v>
      </c>
      <c r="D266" s="172" t="s">
        <v>754</v>
      </c>
      <c r="E266" s="172" t="s">
        <v>601</v>
      </c>
      <c r="F266" s="173">
        <v>1.0</v>
      </c>
      <c r="G266" s="158"/>
      <c r="H266" s="176"/>
      <c r="I266" s="174">
        <v>12.0</v>
      </c>
      <c r="J266" s="175" t="s">
        <v>527</v>
      </c>
      <c r="K266" s="157" t="s">
        <v>487</v>
      </c>
      <c r="L266" s="157" t="s">
        <v>529</v>
      </c>
      <c r="M266" s="157" t="s">
        <v>528</v>
      </c>
      <c r="N266" s="11">
        <v>1.0</v>
      </c>
      <c r="O266" s="157" t="s">
        <v>513</v>
      </c>
    </row>
    <row r="267">
      <c r="A267" s="172" t="s">
        <v>342</v>
      </c>
      <c r="B267" s="172" t="s">
        <v>492</v>
      </c>
      <c r="C267" s="172" t="s">
        <v>771</v>
      </c>
      <c r="D267" s="172" t="s">
        <v>770</v>
      </c>
      <c r="E267" s="172" t="s">
        <v>532</v>
      </c>
      <c r="F267" s="173">
        <v>1.0</v>
      </c>
      <c r="G267" s="158"/>
      <c r="H267" s="176"/>
      <c r="I267" s="174">
        <v>12.0</v>
      </c>
      <c r="J267" s="175" t="s">
        <v>527</v>
      </c>
      <c r="K267" s="157" t="s">
        <v>487</v>
      </c>
      <c r="L267" s="157" t="s">
        <v>635</v>
      </c>
      <c r="M267" s="157" t="s">
        <v>636</v>
      </c>
      <c r="N267" s="11">
        <v>1.0</v>
      </c>
      <c r="O267" s="157" t="s">
        <v>637</v>
      </c>
    </row>
    <row r="268">
      <c r="A268" s="172" t="s">
        <v>342</v>
      </c>
      <c r="B268" s="172" t="s">
        <v>487</v>
      </c>
      <c r="C268" s="172" t="s">
        <v>411</v>
      </c>
      <c r="D268" s="172" t="s">
        <v>412</v>
      </c>
      <c r="E268" s="172" t="s">
        <v>772</v>
      </c>
      <c r="F268" s="173">
        <v>1.0</v>
      </c>
      <c r="G268" s="158"/>
      <c r="H268" s="176"/>
      <c r="I268" s="174">
        <v>12.0</v>
      </c>
      <c r="J268" s="175" t="s">
        <v>527</v>
      </c>
      <c r="K268" s="157" t="s">
        <v>487</v>
      </c>
      <c r="L268" s="157" t="s">
        <v>788</v>
      </c>
      <c r="M268" s="157" t="s">
        <v>789</v>
      </c>
      <c r="N268" s="11">
        <v>1.0</v>
      </c>
      <c r="O268" s="157" t="s">
        <v>498</v>
      </c>
    </row>
    <row r="269">
      <c r="A269" s="172" t="s">
        <v>342</v>
      </c>
      <c r="B269" s="172" t="s">
        <v>487</v>
      </c>
      <c r="C269" s="172" t="s">
        <v>699</v>
      </c>
      <c r="D269" s="172" t="s">
        <v>698</v>
      </c>
      <c r="E269" s="172" t="s">
        <v>627</v>
      </c>
      <c r="F269" s="173">
        <v>1.0</v>
      </c>
      <c r="G269" s="158"/>
      <c r="H269" s="176"/>
      <c r="I269" s="174">
        <v>12.0</v>
      </c>
      <c r="J269" s="175" t="s">
        <v>527</v>
      </c>
      <c r="K269" s="157" t="s">
        <v>492</v>
      </c>
      <c r="L269" s="157" t="s">
        <v>782</v>
      </c>
      <c r="M269" s="157" t="s">
        <v>783</v>
      </c>
      <c r="N269" s="11">
        <v>2.0</v>
      </c>
      <c r="O269" s="157" t="s">
        <v>784</v>
      </c>
    </row>
    <row r="270">
      <c r="A270" s="172" t="s">
        <v>342</v>
      </c>
      <c r="B270" s="172" t="s">
        <v>487</v>
      </c>
      <c r="C270" s="172" t="s">
        <v>758</v>
      </c>
      <c r="D270" s="172" t="s">
        <v>757</v>
      </c>
      <c r="E270" s="172" t="s">
        <v>510</v>
      </c>
      <c r="F270" s="173">
        <v>1.0</v>
      </c>
      <c r="G270" s="158"/>
      <c r="H270" s="176"/>
      <c r="I270" s="174">
        <v>12.0</v>
      </c>
      <c r="J270" s="175" t="s">
        <v>527</v>
      </c>
      <c r="K270" s="157" t="s">
        <v>487</v>
      </c>
      <c r="L270" s="157" t="s">
        <v>790</v>
      </c>
      <c r="M270" s="157" t="s">
        <v>791</v>
      </c>
      <c r="N270" s="11">
        <v>1.0</v>
      </c>
      <c r="O270" s="157" t="s">
        <v>495</v>
      </c>
    </row>
    <row r="271">
      <c r="A271" s="172" t="s">
        <v>342</v>
      </c>
      <c r="B271" s="172" t="s">
        <v>492</v>
      </c>
      <c r="C271" s="172" t="s">
        <v>774</v>
      </c>
      <c r="D271" s="172" t="s">
        <v>773</v>
      </c>
      <c r="E271" s="172" t="s">
        <v>544</v>
      </c>
      <c r="F271" s="173">
        <v>1.0</v>
      </c>
      <c r="G271" s="158"/>
      <c r="H271" s="176"/>
      <c r="I271" s="174">
        <v>12.0</v>
      </c>
      <c r="J271" s="175" t="s">
        <v>527</v>
      </c>
      <c r="K271" s="157" t="s">
        <v>487</v>
      </c>
      <c r="L271" s="157" t="s">
        <v>555</v>
      </c>
      <c r="M271" s="157" t="s">
        <v>556</v>
      </c>
      <c r="N271" s="11">
        <v>2.0</v>
      </c>
      <c r="O271" s="157" t="s">
        <v>557</v>
      </c>
    </row>
    <row r="272">
      <c r="A272" s="172" t="s">
        <v>342</v>
      </c>
      <c r="B272" s="172" t="s">
        <v>492</v>
      </c>
      <c r="C272" s="172" t="s">
        <v>762</v>
      </c>
      <c r="D272" s="172" t="s">
        <v>761</v>
      </c>
      <c r="E272" s="172" t="s">
        <v>522</v>
      </c>
      <c r="F272" s="173">
        <v>1.0</v>
      </c>
      <c r="G272" s="158"/>
      <c r="H272" s="176"/>
      <c r="I272" s="174">
        <v>12.0</v>
      </c>
      <c r="J272" s="175" t="s">
        <v>527</v>
      </c>
      <c r="K272" s="157" t="s">
        <v>487</v>
      </c>
      <c r="L272" s="157" t="s">
        <v>700</v>
      </c>
      <c r="M272" s="157" t="s">
        <v>701</v>
      </c>
      <c r="N272" s="11">
        <v>1.0</v>
      </c>
      <c r="O272" s="157" t="s">
        <v>645</v>
      </c>
    </row>
    <row r="273">
      <c r="A273" s="172" t="s">
        <v>343</v>
      </c>
      <c r="B273" s="172" t="s">
        <v>492</v>
      </c>
      <c r="C273" s="172" t="s">
        <v>753</v>
      </c>
      <c r="D273" s="172" t="s">
        <v>752</v>
      </c>
      <c r="E273" s="172" t="s">
        <v>588</v>
      </c>
      <c r="F273" s="173">
        <v>2.0</v>
      </c>
      <c r="G273" s="158"/>
      <c r="H273" s="176"/>
      <c r="I273" s="174">
        <v>12.0</v>
      </c>
      <c r="J273" s="175" t="s">
        <v>527</v>
      </c>
      <c r="K273" s="157" t="s">
        <v>487</v>
      </c>
      <c r="L273" s="157" t="s">
        <v>373</v>
      </c>
      <c r="M273" s="157" t="s">
        <v>372</v>
      </c>
      <c r="N273" s="11">
        <v>3.0</v>
      </c>
      <c r="O273" s="157" t="s">
        <v>570</v>
      </c>
    </row>
    <row r="274">
      <c r="A274" s="172" t="s">
        <v>343</v>
      </c>
      <c r="B274" s="172" t="s">
        <v>487</v>
      </c>
      <c r="C274" s="172" t="s">
        <v>703</v>
      </c>
      <c r="D274" s="172" t="s">
        <v>702</v>
      </c>
      <c r="E274" s="172" t="s">
        <v>637</v>
      </c>
      <c r="F274" s="173">
        <v>1.0</v>
      </c>
      <c r="G274" s="158"/>
      <c r="H274" s="176"/>
      <c r="I274" s="174">
        <v>12.0</v>
      </c>
      <c r="J274" s="175" t="s">
        <v>527</v>
      </c>
      <c r="K274" s="157" t="s">
        <v>487</v>
      </c>
      <c r="L274" s="157" t="s">
        <v>792</v>
      </c>
      <c r="M274" s="157" t="s">
        <v>793</v>
      </c>
      <c r="N274" s="11">
        <v>1.0</v>
      </c>
      <c r="O274" s="157" t="s">
        <v>794</v>
      </c>
    </row>
    <row r="275">
      <c r="A275" s="172" t="s">
        <v>343</v>
      </c>
      <c r="B275" s="172" t="s">
        <v>487</v>
      </c>
      <c r="C275" s="172" t="s">
        <v>776</v>
      </c>
      <c r="D275" s="172" t="s">
        <v>775</v>
      </c>
      <c r="E275" s="172" t="s">
        <v>507</v>
      </c>
      <c r="F275" s="173">
        <v>1.0</v>
      </c>
      <c r="G275" s="158"/>
      <c r="H275" s="176"/>
      <c r="I275" s="174">
        <v>12.0</v>
      </c>
      <c r="J275" s="175" t="s">
        <v>537</v>
      </c>
      <c r="K275" s="157" t="s">
        <v>487</v>
      </c>
      <c r="L275" s="157" t="s">
        <v>555</v>
      </c>
      <c r="M275" s="157" t="s">
        <v>556</v>
      </c>
      <c r="N275" s="11">
        <v>2.0</v>
      </c>
      <c r="O275" s="157" t="s">
        <v>557</v>
      </c>
    </row>
    <row r="276">
      <c r="A276" s="172" t="s">
        <v>343</v>
      </c>
      <c r="B276" s="172" t="s">
        <v>487</v>
      </c>
      <c r="C276" s="172" t="s">
        <v>764</v>
      </c>
      <c r="D276" s="172" t="s">
        <v>763</v>
      </c>
      <c r="E276" s="172" t="s">
        <v>522</v>
      </c>
      <c r="F276" s="173">
        <v>1.0</v>
      </c>
      <c r="G276" s="158"/>
      <c r="H276" s="176"/>
      <c r="I276" s="174">
        <v>12.0</v>
      </c>
      <c r="J276" s="175" t="s">
        <v>537</v>
      </c>
      <c r="K276" s="157" t="s">
        <v>487</v>
      </c>
      <c r="L276" s="157" t="s">
        <v>788</v>
      </c>
      <c r="M276" s="157" t="s">
        <v>789</v>
      </c>
      <c r="N276" s="11">
        <v>1.0</v>
      </c>
      <c r="O276" s="157" t="s">
        <v>498</v>
      </c>
    </row>
    <row r="277">
      <c r="A277" s="172" t="s">
        <v>343</v>
      </c>
      <c r="B277" s="172" t="s">
        <v>487</v>
      </c>
      <c r="C277" s="172" t="s">
        <v>419</v>
      </c>
      <c r="D277" s="172" t="s">
        <v>420</v>
      </c>
      <c r="E277" s="172" t="s">
        <v>777</v>
      </c>
      <c r="F277" s="173">
        <v>1.0</v>
      </c>
      <c r="G277" s="158"/>
      <c r="H277" s="176"/>
      <c r="I277" s="174">
        <v>12.0</v>
      </c>
      <c r="J277" s="175" t="s">
        <v>537</v>
      </c>
      <c r="K277" s="157" t="s">
        <v>487</v>
      </c>
      <c r="L277" s="157" t="s">
        <v>603</v>
      </c>
      <c r="M277" s="157" t="s">
        <v>604</v>
      </c>
      <c r="N277" s="11">
        <v>2.0</v>
      </c>
      <c r="O277" s="157" t="s">
        <v>501</v>
      </c>
    </row>
    <row r="278">
      <c r="A278" s="172" t="s">
        <v>343</v>
      </c>
      <c r="B278" s="172" t="s">
        <v>487</v>
      </c>
      <c r="C278" s="172" t="s">
        <v>768</v>
      </c>
      <c r="D278" s="172" t="s">
        <v>767</v>
      </c>
      <c r="E278" s="172" t="s">
        <v>552</v>
      </c>
      <c r="F278" s="173">
        <v>1.0</v>
      </c>
      <c r="G278" s="158"/>
      <c r="H278" s="176"/>
      <c r="I278" s="174">
        <v>12.0</v>
      </c>
      <c r="J278" s="175" t="s">
        <v>537</v>
      </c>
      <c r="K278" s="157" t="s">
        <v>492</v>
      </c>
      <c r="L278" s="157" t="s">
        <v>782</v>
      </c>
      <c r="M278" s="157" t="s">
        <v>783</v>
      </c>
      <c r="N278" s="11">
        <v>2.0</v>
      </c>
      <c r="O278" s="157" t="s">
        <v>784</v>
      </c>
    </row>
    <row r="279">
      <c r="A279" s="172" t="s">
        <v>343</v>
      </c>
      <c r="B279" s="172" t="s">
        <v>487</v>
      </c>
      <c r="C279" s="172" t="s">
        <v>758</v>
      </c>
      <c r="D279" s="172" t="s">
        <v>757</v>
      </c>
      <c r="E279" s="172" t="s">
        <v>510</v>
      </c>
      <c r="F279" s="173">
        <v>2.0</v>
      </c>
      <c r="G279" s="158"/>
      <c r="H279" s="176"/>
      <c r="I279" s="174">
        <v>12.0</v>
      </c>
      <c r="J279" s="175" t="s">
        <v>537</v>
      </c>
      <c r="K279" s="157" t="s">
        <v>487</v>
      </c>
      <c r="L279" s="157" t="s">
        <v>705</v>
      </c>
      <c r="M279" s="157" t="s">
        <v>706</v>
      </c>
      <c r="N279" s="11">
        <v>1.0</v>
      </c>
      <c r="O279" s="157" t="s">
        <v>513</v>
      </c>
    </row>
    <row r="280">
      <c r="A280" s="172" t="s">
        <v>343</v>
      </c>
      <c r="B280" s="172" t="s">
        <v>487</v>
      </c>
      <c r="C280" s="172" t="s">
        <v>331</v>
      </c>
      <c r="D280" s="172" t="s">
        <v>332</v>
      </c>
      <c r="E280" s="172" t="s">
        <v>507</v>
      </c>
      <c r="F280" s="173">
        <v>2.0</v>
      </c>
      <c r="G280" s="158"/>
      <c r="H280" s="176"/>
      <c r="I280" s="174">
        <v>12.0</v>
      </c>
      <c r="J280" s="175" t="s">
        <v>537</v>
      </c>
      <c r="K280" s="157" t="s">
        <v>487</v>
      </c>
      <c r="L280" s="157" t="s">
        <v>792</v>
      </c>
      <c r="M280" s="157" t="s">
        <v>793</v>
      </c>
      <c r="N280" s="11">
        <v>1.0</v>
      </c>
      <c r="O280" s="157" t="s">
        <v>794</v>
      </c>
    </row>
    <row r="281">
      <c r="A281" s="172" t="s">
        <v>343</v>
      </c>
      <c r="B281" s="172" t="s">
        <v>487</v>
      </c>
      <c r="C281" s="172" t="s">
        <v>779</v>
      </c>
      <c r="D281" s="172" t="s">
        <v>778</v>
      </c>
      <c r="E281" s="172" t="s">
        <v>601</v>
      </c>
      <c r="F281" s="173">
        <v>1.0</v>
      </c>
      <c r="G281" s="158"/>
      <c r="H281" s="176"/>
      <c r="I281" s="174">
        <v>12.0</v>
      </c>
      <c r="J281" s="175" t="s">
        <v>537</v>
      </c>
      <c r="K281" s="157" t="s">
        <v>487</v>
      </c>
      <c r="L281" s="157" t="s">
        <v>625</v>
      </c>
      <c r="M281" s="157" t="s">
        <v>626</v>
      </c>
      <c r="N281" s="11">
        <v>2.0</v>
      </c>
      <c r="O281" s="157" t="s">
        <v>627</v>
      </c>
    </row>
    <row r="282">
      <c r="A282" s="172" t="s">
        <v>343</v>
      </c>
      <c r="B282" s="172" t="s">
        <v>487</v>
      </c>
      <c r="C282" s="172" t="s">
        <v>755</v>
      </c>
      <c r="D282" s="172" t="s">
        <v>754</v>
      </c>
      <c r="E282" s="172" t="s">
        <v>601</v>
      </c>
      <c r="F282" s="173">
        <v>2.0</v>
      </c>
      <c r="G282" s="158"/>
      <c r="H282" s="176"/>
      <c r="I282" s="174">
        <v>12.0</v>
      </c>
      <c r="J282" s="175" t="s">
        <v>537</v>
      </c>
      <c r="K282" s="157" t="s">
        <v>487</v>
      </c>
      <c r="L282" s="157" t="s">
        <v>785</v>
      </c>
      <c r="M282" s="157" t="s">
        <v>786</v>
      </c>
      <c r="N282" s="11">
        <v>2.0</v>
      </c>
      <c r="O282" s="157" t="s">
        <v>787</v>
      </c>
    </row>
    <row r="283">
      <c r="A283" s="172" t="s">
        <v>343</v>
      </c>
      <c r="B283" s="172" t="s">
        <v>492</v>
      </c>
      <c r="C283" s="172" t="s">
        <v>762</v>
      </c>
      <c r="D283" s="172" t="s">
        <v>761</v>
      </c>
      <c r="E283" s="172" t="s">
        <v>522</v>
      </c>
      <c r="F283" s="173">
        <v>2.0</v>
      </c>
      <c r="G283" s="158"/>
      <c r="H283" s="176"/>
      <c r="I283" s="174">
        <v>12.0</v>
      </c>
      <c r="J283" s="175" t="s">
        <v>537</v>
      </c>
      <c r="K283" s="157" t="s">
        <v>487</v>
      </c>
      <c r="L283" s="157" t="s">
        <v>518</v>
      </c>
      <c r="M283" s="157" t="s">
        <v>517</v>
      </c>
      <c r="N283" s="11">
        <v>2.0</v>
      </c>
      <c r="O283" s="157" t="s">
        <v>519</v>
      </c>
    </row>
    <row r="284">
      <c r="A284" s="172" t="s">
        <v>795</v>
      </c>
      <c r="B284" s="172" t="s">
        <v>487</v>
      </c>
      <c r="C284" s="172" t="s">
        <v>677</v>
      </c>
      <c r="D284" s="172" t="s">
        <v>676</v>
      </c>
      <c r="E284" s="172" t="s">
        <v>552</v>
      </c>
      <c r="F284" s="173">
        <v>1.0</v>
      </c>
      <c r="G284" s="158"/>
      <c r="H284" s="176"/>
      <c r="I284" s="174">
        <v>13.0</v>
      </c>
      <c r="J284" s="175" t="s">
        <v>491</v>
      </c>
      <c r="K284" s="157" t="s">
        <v>487</v>
      </c>
      <c r="L284" s="157" t="s">
        <v>509</v>
      </c>
      <c r="M284" s="157" t="s">
        <v>508</v>
      </c>
      <c r="N284" s="11">
        <v>2.0</v>
      </c>
      <c r="O284" s="177" t="s">
        <v>501</v>
      </c>
    </row>
    <row r="285">
      <c r="A285" s="172" t="s">
        <v>795</v>
      </c>
      <c r="B285" s="172" t="s">
        <v>487</v>
      </c>
      <c r="C285" s="172" t="s">
        <v>556</v>
      </c>
      <c r="D285" s="172" t="s">
        <v>555</v>
      </c>
      <c r="E285" s="172" t="s">
        <v>557</v>
      </c>
      <c r="F285" s="173">
        <v>1.0</v>
      </c>
      <c r="G285" s="158"/>
      <c r="H285" s="176"/>
      <c r="I285" s="174">
        <v>13.0</v>
      </c>
      <c r="J285" s="175" t="s">
        <v>491</v>
      </c>
      <c r="K285" s="157" t="s">
        <v>492</v>
      </c>
      <c r="L285" s="157" t="s">
        <v>796</v>
      </c>
      <c r="M285" s="157" t="s">
        <v>797</v>
      </c>
      <c r="N285" s="11">
        <v>1.0</v>
      </c>
      <c r="O285" s="157" t="s">
        <v>507</v>
      </c>
    </row>
    <row r="286">
      <c r="A286" s="172" t="s">
        <v>795</v>
      </c>
      <c r="B286" s="172" t="s">
        <v>487</v>
      </c>
      <c r="C286" s="172" t="s">
        <v>781</v>
      </c>
      <c r="D286" s="172" t="s">
        <v>780</v>
      </c>
      <c r="E286" s="172" t="s">
        <v>516</v>
      </c>
      <c r="F286" s="173">
        <v>1.0</v>
      </c>
      <c r="G286" s="158"/>
      <c r="H286" s="176"/>
      <c r="I286" s="174">
        <v>13.0</v>
      </c>
      <c r="J286" s="175" t="s">
        <v>491</v>
      </c>
      <c r="K286" s="157" t="s">
        <v>487</v>
      </c>
      <c r="L286" s="157" t="s">
        <v>798</v>
      </c>
      <c r="M286" s="157" t="s">
        <v>799</v>
      </c>
      <c r="N286" s="11">
        <v>1.0</v>
      </c>
      <c r="O286" s="157" t="s">
        <v>800</v>
      </c>
    </row>
    <row r="287">
      <c r="A287" s="172" t="s">
        <v>795</v>
      </c>
      <c r="B287" s="172" t="s">
        <v>492</v>
      </c>
      <c r="C287" s="172" t="s">
        <v>783</v>
      </c>
      <c r="D287" s="172" t="s">
        <v>782</v>
      </c>
      <c r="E287" s="172" t="s">
        <v>784</v>
      </c>
      <c r="F287" s="173">
        <v>1.0</v>
      </c>
      <c r="G287" s="158"/>
      <c r="H287" s="176"/>
      <c r="I287" s="174">
        <v>13.0</v>
      </c>
      <c r="J287" s="175" t="s">
        <v>491</v>
      </c>
      <c r="K287" s="157" t="s">
        <v>487</v>
      </c>
      <c r="L287" s="157" t="s">
        <v>763</v>
      </c>
      <c r="M287" s="157" t="s">
        <v>764</v>
      </c>
      <c r="N287" s="11">
        <v>1.0</v>
      </c>
      <c r="O287" s="157" t="s">
        <v>522</v>
      </c>
    </row>
    <row r="288">
      <c r="A288" s="172" t="s">
        <v>795</v>
      </c>
      <c r="B288" s="172" t="s">
        <v>487</v>
      </c>
      <c r="C288" s="172" t="s">
        <v>786</v>
      </c>
      <c r="D288" s="172" t="s">
        <v>785</v>
      </c>
      <c r="E288" s="172" t="s">
        <v>787</v>
      </c>
      <c r="F288" s="173">
        <v>1.0</v>
      </c>
      <c r="G288" s="158"/>
      <c r="H288" s="176"/>
      <c r="I288" s="174">
        <v>13.0</v>
      </c>
      <c r="J288" s="175" t="s">
        <v>491</v>
      </c>
      <c r="K288" s="157" t="s">
        <v>492</v>
      </c>
      <c r="L288" s="157" t="s">
        <v>801</v>
      </c>
      <c r="M288" s="157" t="s">
        <v>802</v>
      </c>
      <c r="N288" s="11">
        <v>1.0</v>
      </c>
      <c r="O288" s="157" t="s">
        <v>513</v>
      </c>
    </row>
    <row r="289">
      <c r="A289" s="172" t="s">
        <v>795</v>
      </c>
      <c r="B289" s="172" t="s">
        <v>487</v>
      </c>
      <c r="C289" s="172" t="s">
        <v>517</v>
      </c>
      <c r="D289" s="172" t="s">
        <v>518</v>
      </c>
      <c r="E289" s="172" t="s">
        <v>519</v>
      </c>
      <c r="F289" s="173">
        <v>1.0</v>
      </c>
      <c r="G289" s="158"/>
      <c r="H289" s="176"/>
      <c r="I289" s="174">
        <v>13.0</v>
      </c>
      <c r="J289" s="175" t="s">
        <v>491</v>
      </c>
      <c r="K289" s="157" t="s">
        <v>487</v>
      </c>
      <c r="L289" s="157" t="s">
        <v>803</v>
      </c>
      <c r="M289" s="157" t="s">
        <v>804</v>
      </c>
      <c r="N289" s="11">
        <v>1.0</v>
      </c>
      <c r="O289" s="157" t="s">
        <v>784</v>
      </c>
    </row>
    <row r="290">
      <c r="A290" s="172" t="s">
        <v>795</v>
      </c>
      <c r="B290" s="172" t="s">
        <v>487</v>
      </c>
      <c r="C290" s="172" t="s">
        <v>789</v>
      </c>
      <c r="D290" s="172" t="s">
        <v>788</v>
      </c>
      <c r="E290" s="172" t="s">
        <v>498</v>
      </c>
      <c r="F290" s="173">
        <v>1.0</v>
      </c>
      <c r="G290" s="158"/>
      <c r="H290" s="176"/>
      <c r="I290" s="174">
        <v>13.0</v>
      </c>
      <c r="J290" s="175" t="s">
        <v>491</v>
      </c>
      <c r="K290" s="157" t="s">
        <v>487</v>
      </c>
      <c r="L290" s="157" t="s">
        <v>334</v>
      </c>
      <c r="M290" s="157" t="s">
        <v>333</v>
      </c>
      <c r="N290" s="11">
        <v>1.0</v>
      </c>
      <c r="O290" s="157" t="s">
        <v>498</v>
      </c>
    </row>
    <row r="291">
      <c r="A291" s="172" t="s">
        <v>795</v>
      </c>
      <c r="B291" s="172" t="s">
        <v>487</v>
      </c>
      <c r="C291" s="172" t="s">
        <v>604</v>
      </c>
      <c r="D291" s="172" t="s">
        <v>603</v>
      </c>
      <c r="E291" s="172" t="s">
        <v>501</v>
      </c>
      <c r="F291" s="173">
        <v>1.0</v>
      </c>
      <c r="G291" s="158"/>
      <c r="H291" s="176"/>
      <c r="I291" s="174">
        <v>13.0</v>
      </c>
      <c r="J291" s="175" t="s">
        <v>491</v>
      </c>
      <c r="K291" s="157" t="s">
        <v>492</v>
      </c>
      <c r="L291" s="157" t="s">
        <v>805</v>
      </c>
      <c r="M291" s="157" t="s">
        <v>806</v>
      </c>
      <c r="N291" s="11">
        <v>1.0</v>
      </c>
      <c r="O291" s="157" t="s">
        <v>547</v>
      </c>
    </row>
    <row r="292">
      <c r="A292" s="172" t="s">
        <v>795</v>
      </c>
      <c r="B292" s="172" t="s">
        <v>487</v>
      </c>
      <c r="C292" s="172" t="s">
        <v>626</v>
      </c>
      <c r="D292" s="172" t="s">
        <v>625</v>
      </c>
      <c r="E292" s="172" t="s">
        <v>627</v>
      </c>
      <c r="F292" s="173">
        <v>1.0</v>
      </c>
      <c r="G292" s="158"/>
      <c r="H292" s="176"/>
      <c r="I292" s="174">
        <v>13.0</v>
      </c>
      <c r="J292" s="175" t="s">
        <v>491</v>
      </c>
      <c r="K292" s="157" t="s">
        <v>487</v>
      </c>
      <c r="L292" s="157" t="s">
        <v>603</v>
      </c>
      <c r="M292" s="157" t="s">
        <v>604</v>
      </c>
      <c r="N292" s="11">
        <v>1.0</v>
      </c>
      <c r="O292" s="157" t="s">
        <v>501</v>
      </c>
    </row>
    <row r="293">
      <c r="A293" s="172" t="s">
        <v>375</v>
      </c>
      <c r="B293" s="172" t="s">
        <v>487</v>
      </c>
      <c r="C293" s="172" t="s">
        <v>528</v>
      </c>
      <c r="D293" s="172" t="s">
        <v>529</v>
      </c>
      <c r="E293" s="172" t="s">
        <v>513</v>
      </c>
      <c r="F293" s="173">
        <v>1.0</v>
      </c>
      <c r="G293" s="158"/>
      <c r="H293" s="176"/>
      <c r="I293" s="174">
        <v>13.0</v>
      </c>
      <c r="J293" s="175" t="s">
        <v>491</v>
      </c>
      <c r="K293" s="157" t="s">
        <v>487</v>
      </c>
      <c r="L293" s="157" t="s">
        <v>807</v>
      </c>
      <c r="M293" s="157" t="s">
        <v>808</v>
      </c>
      <c r="N293" s="11">
        <v>1.0</v>
      </c>
      <c r="O293" s="157" t="s">
        <v>490</v>
      </c>
    </row>
    <row r="294">
      <c r="A294" s="172" t="s">
        <v>375</v>
      </c>
      <c r="B294" s="172" t="s">
        <v>487</v>
      </c>
      <c r="C294" s="172" t="s">
        <v>636</v>
      </c>
      <c r="D294" s="172" t="s">
        <v>635</v>
      </c>
      <c r="E294" s="172" t="s">
        <v>637</v>
      </c>
      <c r="F294" s="173">
        <v>1.0</v>
      </c>
      <c r="G294" s="158"/>
      <c r="H294" s="176"/>
      <c r="I294" s="174">
        <v>13.0</v>
      </c>
      <c r="J294" s="175" t="s">
        <v>491</v>
      </c>
      <c r="K294" s="157" t="s">
        <v>487</v>
      </c>
      <c r="L294" s="157" t="s">
        <v>809</v>
      </c>
      <c r="M294" s="157" t="s">
        <v>810</v>
      </c>
      <c r="N294" s="11">
        <v>1.0</v>
      </c>
      <c r="O294" s="157" t="s">
        <v>541</v>
      </c>
    </row>
    <row r="295">
      <c r="A295" s="172" t="s">
        <v>375</v>
      </c>
      <c r="B295" s="172" t="s">
        <v>487</v>
      </c>
      <c r="C295" s="172" t="s">
        <v>789</v>
      </c>
      <c r="D295" s="172" t="s">
        <v>788</v>
      </c>
      <c r="E295" s="172" t="s">
        <v>498</v>
      </c>
      <c r="F295" s="173">
        <v>1.0</v>
      </c>
      <c r="G295" s="158"/>
      <c r="H295" s="176"/>
      <c r="I295" s="174">
        <v>14.0</v>
      </c>
      <c r="J295" s="175" t="s">
        <v>491</v>
      </c>
      <c r="K295" s="157" t="s">
        <v>487</v>
      </c>
      <c r="L295" s="157" t="s">
        <v>811</v>
      </c>
      <c r="M295" s="157" t="s">
        <v>812</v>
      </c>
      <c r="N295" s="11">
        <v>1.0</v>
      </c>
      <c r="O295" s="157" t="s">
        <v>552</v>
      </c>
    </row>
    <row r="296">
      <c r="A296" s="172" t="s">
        <v>375</v>
      </c>
      <c r="B296" s="172" t="s">
        <v>492</v>
      </c>
      <c r="C296" s="172" t="s">
        <v>783</v>
      </c>
      <c r="D296" s="172" t="s">
        <v>782</v>
      </c>
      <c r="E296" s="172" t="s">
        <v>784</v>
      </c>
      <c r="F296" s="173">
        <v>2.0</v>
      </c>
      <c r="G296" s="158"/>
      <c r="H296" s="176"/>
      <c r="I296" s="174">
        <v>14.0</v>
      </c>
      <c r="J296" s="175" t="s">
        <v>491</v>
      </c>
      <c r="K296" s="157" t="s">
        <v>487</v>
      </c>
      <c r="L296" s="157" t="s">
        <v>674</v>
      </c>
      <c r="M296" s="157" t="s">
        <v>675</v>
      </c>
      <c r="N296" s="11">
        <v>1.0</v>
      </c>
      <c r="O296" s="157" t="s">
        <v>541</v>
      </c>
    </row>
    <row r="297">
      <c r="A297" s="172" t="s">
        <v>375</v>
      </c>
      <c r="B297" s="172" t="s">
        <v>487</v>
      </c>
      <c r="C297" s="172" t="s">
        <v>791</v>
      </c>
      <c r="D297" s="172" t="s">
        <v>790</v>
      </c>
      <c r="E297" s="172" t="s">
        <v>495</v>
      </c>
      <c r="F297" s="173">
        <v>1.0</v>
      </c>
      <c r="G297" s="158"/>
      <c r="H297" s="176"/>
      <c r="I297" s="174">
        <v>14.0</v>
      </c>
      <c r="J297" s="175" t="s">
        <v>491</v>
      </c>
      <c r="K297" s="157" t="s">
        <v>487</v>
      </c>
      <c r="L297" s="157" t="s">
        <v>750</v>
      </c>
      <c r="M297" s="157" t="s">
        <v>751</v>
      </c>
      <c r="N297" s="11">
        <v>1.0</v>
      </c>
      <c r="O297" s="157" t="s">
        <v>501</v>
      </c>
    </row>
    <row r="298">
      <c r="A298" s="172" t="s">
        <v>375</v>
      </c>
      <c r="B298" s="172" t="s">
        <v>487</v>
      </c>
      <c r="C298" s="172" t="s">
        <v>556</v>
      </c>
      <c r="D298" s="172" t="s">
        <v>555</v>
      </c>
      <c r="E298" s="172" t="s">
        <v>557</v>
      </c>
      <c r="F298" s="173">
        <v>2.0</v>
      </c>
      <c r="G298" s="158"/>
      <c r="H298" s="176"/>
      <c r="I298" s="174">
        <v>14.0</v>
      </c>
      <c r="J298" s="175" t="s">
        <v>491</v>
      </c>
      <c r="K298" s="157" t="s">
        <v>492</v>
      </c>
      <c r="L298" s="157" t="s">
        <v>813</v>
      </c>
      <c r="M298" s="157" t="s">
        <v>814</v>
      </c>
      <c r="N298" s="11">
        <v>1.0</v>
      </c>
      <c r="O298" s="157" t="s">
        <v>787</v>
      </c>
    </row>
    <row r="299">
      <c r="A299" s="172" t="s">
        <v>375</v>
      </c>
      <c r="B299" s="172" t="s">
        <v>487</v>
      </c>
      <c r="C299" s="172" t="s">
        <v>701</v>
      </c>
      <c r="D299" s="172" t="s">
        <v>700</v>
      </c>
      <c r="E299" s="172" t="s">
        <v>645</v>
      </c>
      <c r="F299" s="173">
        <v>1.0</v>
      </c>
      <c r="G299" s="158"/>
      <c r="H299" s="176"/>
      <c r="I299" s="174">
        <v>14.0</v>
      </c>
      <c r="J299" s="175" t="s">
        <v>491</v>
      </c>
      <c r="K299" s="157" t="s">
        <v>487</v>
      </c>
      <c r="L299" s="157" t="s">
        <v>616</v>
      </c>
      <c r="M299" s="157" t="s">
        <v>617</v>
      </c>
      <c r="N299" s="11">
        <v>1.0</v>
      </c>
      <c r="O299" s="157" t="s">
        <v>513</v>
      </c>
    </row>
    <row r="300">
      <c r="A300" s="172" t="s">
        <v>375</v>
      </c>
      <c r="B300" s="172" t="s">
        <v>487</v>
      </c>
      <c r="C300" s="172" t="s">
        <v>372</v>
      </c>
      <c r="D300" s="172" t="s">
        <v>373</v>
      </c>
      <c r="E300" s="172" t="s">
        <v>570</v>
      </c>
      <c r="F300" s="173">
        <v>3.0</v>
      </c>
      <c r="G300" s="158"/>
      <c r="H300" s="176"/>
      <c r="I300" s="174">
        <v>14.0</v>
      </c>
      <c r="J300" s="175" t="s">
        <v>491</v>
      </c>
      <c r="K300" s="157" t="s">
        <v>487</v>
      </c>
      <c r="L300" s="157" t="s">
        <v>545</v>
      </c>
      <c r="M300" s="157" t="s">
        <v>546</v>
      </c>
      <c r="N300" s="11">
        <v>1.0</v>
      </c>
      <c r="O300" s="157" t="s">
        <v>547</v>
      </c>
    </row>
    <row r="301">
      <c r="A301" s="172" t="s">
        <v>375</v>
      </c>
      <c r="B301" s="172" t="s">
        <v>487</v>
      </c>
      <c r="C301" s="172" t="s">
        <v>793</v>
      </c>
      <c r="D301" s="172" t="s">
        <v>792</v>
      </c>
      <c r="E301" s="172" t="s">
        <v>794</v>
      </c>
      <c r="F301" s="173">
        <v>1.0</v>
      </c>
      <c r="G301" s="158"/>
      <c r="H301" s="176"/>
      <c r="I301" s="174">
        <v>14.0</v>
      </c>
      <c r="J301" s="175" t="s">
        <v>491</v>
      </c>
      <c r="K301" s="157" t="s">
        <v>487</v>
      </c>
      <c r="L301" s="157" t="s">
        <v>728</v>
      </c>
      <c r="M301" s="157" t="s">
        <v>729</v>
      </c>
      <c r="N301" s="11">
        <v>1.0</v>
      </c>
      <c r="O301" s="177" t="s">
        <v>516</v>
      </c>
    </row>
    <row r="302">
      <c r="A302" s="172" t="s">
        <v>376</v>
      </c>
      <c r="B302" s="172" t="s">
        <v>487</v>
      </c>
      <c r="C302" s="172" t="s">
        <v>556</v>
      </c>
      <c r="D302" s="172" t="s">
        <v>555</v>
      </c>
      <c r="E302" s="172" t="s">
        <v>557</v>
      </c>
      <c r="F302" s="173">
        <v>2.0</v>
      </c>
      <c r="G302" s="158"/>
      <c r="H302" s="176"/>
      <c r="I302" s="174">
        <v>14.0</v>
      </c>
      <c r="J302" s="175" t="s">
        <v>491</v>
      </c>
      <c r="K302" s="157" t="s">
        <v>487</v>
      </c>
      <c r="L302" s="157" t="s">
        <v>566</v>
      </c>
      <c r="M302" s="157" t="s">
        <v>567</v>
      </c>
      <c r="N302" s="11">
        <v>1.0</v>
      </c>
      <c r="O302" s="157" t="s">
        <v>498</v>
      </c>
    </row>
    <row r="303">
      <c r="A303" s="172" t="s">
        <v>376</v>
      </c>
      <c r="B303" s="172" t="s">
        <v>487</v>
      </c>
      <c r="C303" s="172" t="s">
        <v>789</v>
      </c>
      <c r="D303" s="172" t="s">
        <v>788</v>
      </c>
      <c r="E303" s="172" t="s">
        <v>498</v>
      </c>
      <c r="F303" s="173">
        <v>1.0</v>
      </c>
      <c r="G303" s="158"/>
      <c r="H303" s="176"/>
      <c r="I303" s="174">
        <v>14.0</v>
      </c>
      <c r="J303" s="175" t="s">
        <v>491</v>
      </c>
      <c r="K303" s="157" t="s">
        <v>487</v>
      </c>
      <c r="L303" s="157" t="s">
        <v>748</v>
      </c>
      <c r="M303" s="157" t="s">
        <v>749</v>
      </c>
      <c r="N303" s="11">
        <v>1.0</v>
      </c>
      <c r="O303" s="157" t="s">
        <v>601</v>
      </c>
    </row>
    <row r="304">
      <c r="A304" s="172" t="s">
        <v>376</v>
      </c>
      <c r="B304" s="172" t="s">
        <v>487</v>
      </c>
      <c r="C304" s="172" t="s">
        <v>604</v>
      </c>
      <c r="D304" s="172" t="s">
        <v>603</v>
      </c>
      <c r="E304" s="172" t="s">
        <v>501</v>
      </c>
      <c r="F304" s="173">
        <v>2.0</v>
      </c>
      <c r="G304" s="158"/>
      <c r="H304" s="176"/>
      <c r="I304" s="174">
        <v>14.0</v>
      </c>
      <c r="J304" s="175" t="s">
        <v>491</v>
      </c>
      <c r="K304" s="157" t="s">
        <v>487</v>
      </c>
      <c r="L304" s="157" t="s">
        <v>815</v>
      </c>
      <c r="M304" s="157" t="s">
        <v>816</v>
      </c>
      <c r="N304" s="11">
        <v>1.0</v>
      </c>
      <c r="O304" s="177" t="s">
        <v>713</v>
      </c>
    </row>
    <row r="305">
      <c r="A305" s="172" t="s">
        <v>376</v>
      </c>
      <c r="B305" s="172" t="s">
        <v>492</v>
      </c>
      <c r="C305" s="172" t="s">
        <v>783</v>
      </c>
      <c r="D305" s="172" t="s">
        <v>782</v>
      </c>
      <c r="E305" s="172" t="s">
        <v>784</v>
      </c>
      <c r="F305" s="173">
        <v>2.0</v>
      </c>
      <c r="G305" s="158"/>
      <c r="H305" s="176"/>
      <c r="I305" s="174">
        <v>14.0</v>
      </c>
      <c r="J305" s="175" t="s">
        <v>491</v>
      </c>
      <c r="K305" s="157" t="s">
        <v>487</v>
      </c>
      <c r="L305" s="157" t="s">
        <v>817</v>
      </c>
      <c r="M305" s="157" t="s">
        <v>818</v>
      </c>
      <c r="N305" s="11">
        <v>1.0</v>
      </c>
      <c r="O305" s="157" t="s">
        <v>541</v>
      </c>
    </row>
    <row r="306">
      <c r="A306" s="172" t="s">
        <v>376</v>
      </c>
      <c r="B306" s="172" t="s">
        <v>487</v>
      </c>
      <c r="C306" s="172" t="s">
        <v>706</v>
      </c>
      <c r="D306" s="172" t="s">
        <v>705</v>
      </c>
      <c r="E306" s="172" t="s">
        <v>513</v>
      </c>
      <c r="F306" s="173">
        <v>1.0</v>
      </c>
      <c r="G306" s="158"/>
      <c r="H306" s="176"/>
      <c r="I306" s="174">
        <v>14.0</v>
      </c>
      <c r="J306" s="175" t="s">
        <v>527</v>
      </c>
      <c r="K306" s="157" t="s">
        <v>492</v>
      </c>
      <c r="L306" s="157" t="s">
        <v>819</v>
      </c>
      <c r="M306" s="157" t="s">
        <v>820</v>
      </c>
      <c r="N306" s="11">
        <v>1.0</v>
      </c>
      <c r="O306" s="157" t="s">
        <v>495</v>
      </c>
    </row>
    <row r="307">
      <c r="A307" s="172" t="s">
        <v>376</v>
      </c>
      <c r="B307" s="172" t="s">
        <v>487</v>
      </c>
      <c r="C307" s="172" t="s">
        <v>793</v>
      </c>
      <c r="D307" s="172" t="s">
        <v>792</v>
      </c>
      <c r="E307" s="172" t="s">
        <v>794</v>
      </c>
      <c r="F307" s="173">
        <v>1.0</v>
      </c>
      <c r="G307" s="158"/>
      <c r="H307" s="176"/>
      <c r="I307" s="174">
        <v>14.0</v>
      </c>
      <c r="J307" s="175" t="s">
        <v>527</v>
      </c>
      <c r="K307" s="157" t="s">
        <v>487</v>
      </c>
      <c r="L307" s="157" t="s">
        <v>616</v>
      </c>
      <c r="M307" s="157" t="s">
        <v>617</v>
      </c>
      <c r="N307" s="11">
        <v>1.0</v>
      </c>
      <c r="O307" s="157" t="s">
        <v>513</v>
      </c>
    </row>
    <row r="308">
      <c r="A308" s="172" t="s">
        <v>376</v>
      </c>
      <c r="B308" s="172" t="s">
        <v>487</v>
      </c>
      <c r="C308" s="172" t="s">
        <v>626</v>
      </c>
      <c r="D308" s="172" t="s">
        <v>625</v>
      </c>
      <c r="E308" s="172" t="s">
        <v>627</v>
      </c>
      <c r="F308" s="173">
        <v>2.0</v>
      </c>
      <c r="G308" s="158"/>
      <c r="H308" s="176"/>
      <c r="I308" s="174">
        <v>14.0</v>
      </c>
      <c r="J308" s="175" t="s">
        <v>527</v>
      </c>
      <c r="K308" s="157" t="s">
        <v>487</v>
      </c>
      <c r="L308" s="157" t="s">
        <v>821</v>
      </c>
      <c r="M308" s="157" t="s">
        <v>822</v>
      </c>
      <c r="N308" s="11">
        <v>1.0</v>
      </c>
      <c r="O308" s="157" t="s">
        <v>552</v>
      </c>
    </row>
    <row r="309">
      <c r="A309" s="172" t="s">
        <v>376</v>
      </c>
      <c r="B309" s="172" t="s">
        <v>487</v>
      </c>
      <c r="C309" s="172" t="s">
        <v>786</v>
      </c>
      <c r="D309" s="172" t="s">
        <v>785</v>
      </c>
      <c r="E309" s="172" t="s">
        <v>787</v>
      </c>
      <c r="F309" s="173">
        <v>2.0</v>
      </c>
      <c r="G309" s="158"/>
      <c r="H309" s="176"/>
      <c r="I309" s="174">
        <v>14.0</v>
      </c>
      <c r="J309" s="175" t="s">
        <v>527</v>
      </c>
      <c r="K309" s="157" t="s">
        <v>487</v>
      </c>
      <c r="L309" s="157" t="s">
        <v>823</v>
      </c>
      <c r="M309" s="157" t="s">
        <v>824</v>
      </c>
      <c r="N309" s="11">
        <v>1.0</v>
      </c>
      <c r="O309" s="157" t="s">
        <v>541</v>
      </c>
    </row>
    <row r="310">
      <c r="A310" s="172" t="s">
        <v>376</v>
      </c>
      <c r="B310" s="172" t="s">
        <v>487</v>
      </c>
      <c r="C310" s="172" t="s">
        <v>517</v>
      </c>
      <c r="D310" s="172" t="s">
        <v>518</v>
      </c>
      <c r="E310" s="172" t="s">
        <v>519</v>
      </c>
      <c r="F310" s="173">
        <v>2.0</v>
      </c>
      <c r="G310" s="158"/>
      <c r="H310" s="176"/>
      <c r="I310" s="174">
        <v>14.0</v>
      </c>
      <c r="J310" s="175" t="s">
        <v>527</v>
      </c>
      <c r="K310" s="157" t="s">
        <v>487</v>
      </c>
      <c r="L310" s="157" t="s">
        <v>815</v>
      </c>
      <c r="M310" s="157" t="s">
        <v>816</v>
      </c>
      <c r="N310" s="11">
        <v>2.0</v>
      </c>
      <c r="O310" s="177" t="s">
        <v>713</v>
      </c>
    </row>
    <row r="311">
      <c r="A311" s="172" t="s">
        <v>825</v>
      </c>
      <c r="B311" s="172" t="s">
        <v>487</v>
      </c>
      <c r="C311" s="172" t="s">
        <v>508</v>
      </c>
      <c r="D311" s="172" t="s">
        <v>509</v>
      </c>
      <c r="E311" s="172" t="s">
        <v>510</v>
      </c>
      <c r="F311" s="173">
        <v>2.0</v>
      </c>
      <c r="G311" s="158"/>
      <c r="H311" s="176"/>
      <c r="I311" s="174">
        <v>14.0</v>
      </c>
      <c r="J311" s="175" t="s">
        <v>527</v>
      </c>
      <c r="K311" s="157" t="s">
        <v>487</v>
      </c>
      <c r="L311" s="157" t="s">
        <v>728</v>
      </c>
      <c r="M311" s="157" t="s">
        <v>729</v>
      </c>
      <c r="N311" s="11">
        <v>2.0</v>
      </c>
      <c r="O311" s="177" t="s">
        <v>516</v>
      </c>
    </row>
    <row r="312">
      <c r="A312" s="172" t="s">
        <v>825</v>
      </c>
      <c r="B312" s="172" t="s">
        <v>492</v>
      </c>
      <c r="C312" s="172" t="s">
        <v>797</v>
      </c>
      <c r="D312" s="172" t="s">
        <v>796</v>
      </c>
      <c r="E312" s="172" t="s">
        <v>507</v>
      </c>
      <c r="F312" s="173">
        <v>1.0</v>
      </c>
      <c r="G312" s="158"/>
      <c r="H312" s="176"/>
      <c r="I312" s="174">
        <v>14.0</v>
      </c>
      <c r="J312" s="175" t="s">
        <v>527</v>
      </c>
      <c r="K312" s="157" t="s">
        <v>487</v>
      </c>
      <c r="L312" s="157" t="s">
        <v>471</v>
      </c>
      <c r="M312" s="157" t="s">
        <v>470</v>
      </c>
      <c r="N312" s="11">
        <v>1.0</v>
      </c>
      <c r="O312" s="157" t="s">
        <v>585</v>
      </c>
    </row>
    <row r="313">
      <c r="A313" s="172" t="s">
        <v>825</v>
      </c>
      <c r="B313" s="172" t="s">
        <v>487</v>
      </c>
      <c r="C313" s="172" t="s">
        <v>799</v>
      </c>
      <c r="D313" s="172" t="s">
        <v>798</v>
      </c>
      <c r="E313" s="172" t="s">
        <v>800</v>
      </c>
      <c r="F313" s="173">
        <v>1.0</v>
      </c>
      <c r="G313" s="158"/>
      <c r="H313" s="176"/>
      <c r="I313" s="174">
        <v>14.0</v>
      </c>
      <c r="J313" s="175" t="s">
        <v>527</v>
      </c>
      <c r="K313" s="157" t="s">
        <v>487</v>
      </c>
      <c r="L313" s="157" t="s">
        <v>748</v>
      </c>
      <c r="M313" s="157" t="s">
        <v>749</v>
      </c>
      <c r="N313" s="11">
        <v>1.0</v>
      </c>
      <c r="O313" s="157" t="s">
        <v>601</v>
      </c>
    </row>
    <row r="314">
      <c r="A314" s="172" t="s">
        <v>825</v>
      </c>
      <c r="B314" s="172" t="s">
        <v>487</v>
      </c>
      <c r="C314" s="172" t="s">
        <v>764</v>
      </c>
      <c r="D314" s="172" t="s">
        <v>763</v>
      </c>
      <c r="E314" s="172" t="s">
        <v>522</v>
      </c>
      <c r="F314" s="173">
        <v>1.0</v>
      </c>
      <c r="G314" s="158"/>
      <c r="H314" s="176"/>
      <c r="I314" s="174">
        <v>14.0</v>
      </c>
      <c r="J314" s="175" t="s">
        <v>527</v>
      </c>
      <c r="K314" s="157" t="s">
        <v>487</v>
      </c>
      <c r="L314" s="157" t="s">
        <v>734</v>
      </c>
      <c r="M314" s="157" t="s">
        <v>735</v>
      </c>
      <c r="N314" s="11">
        <v>1.0</v>
      </c>
      <c r="O314" s="157" t="s">
        <v>501</v>
      </c>
    </row>
    <row r="315">
      <c r="A315" s="172" t="s">
        <v>825</v>
      </c>
      <c r="B315" s="172" t="s">
        <v>492</v>
      </c>
      <c r="C315" s="172" t="s">
        <v>802</v>
      </c>
      <c r="D315" s="172" t="s">
        <v>826</v>
      </c>
      <c r="E315" s="172" t="s">
        <v>513</v>
      </c>
      <c r="F315" s="173">
        <v>1.0</v>
      </c>
      <c r="G315" s="158"/>
      <c r="H315" s="176"/>
      <c r="I315" s="174">
        <v>14.0</v>
      </c>
      <c r="J315" s="175" t="s">
        <v>527</v>
      </c>
      <c r="K315" s="157" t="s">
        <v>487</v>
      </c>
      <c r="L315" s="157" t="s">
        <v>566</v>
      </c>
      <c r="M315" s="157" t="s">
        <v>567</v>
      </c>
      <c r="N315" s="11">
        <v>1.0</v>
      </c>
      <c r="O315" s="157" t="s">
        <v>498</v>
      </c>
    </row>
    <row r="316">
      <c r="A316" s="172" t="s">
        <v>825</v>
      </c>
      <c r="B316" s="172" t="s">
        <v>487</v>
      </c>
      <c r="C316" s="172" t="s">
        <v>804</v>
      </c>
      <c r="D316" s="172" t="s">
        <v>803</v>
      </c>
      <c r="E316" s="172" t="s">
        <v>784</v>
      </c>
      <c r="F316" s="173">
        <v>1.0</v>
      </c>
      <c r="G316" s="158"/>
      <c r="H316" s="176"/>
      <c r="I316" s="174">
        <v>14.0</v>
      </c>
      <c r="J316" s="175" t="s">
        <v>527</v>
      </c>
      <c r="K316" s="157" t="s">
        <v>487</v>
      </c>
      <c r="L316" s="157" t="s">
        <v>765</v>
      </c>
      <c r="M316" s="157" t="s">
        <v>766</v>
      </c>
      <c r="N316" s="11">
        <v>1.0</v>
      </c>
      <c r="O316" s="157" t="s">
        <v>584</v>
      </c>
    </row>
    <row r="317">
      <c r="A317" s="172" t="s">
        <v>825</v>
      </c>
      <c r="B317" s="172" t="s">
        <v>487</v>
      </c>
      <c r="C317" s="172" t="s">
        <v>333</v>
      </c>
      <c r="D317" s="172" t="s">
        <v>334</v>
      </c>
      <c r="E317" s="172" t="s">
        <v>498</v>
      </c>
      <c r="F317" s="173">
        <v>1.0</v>
      </c>
      <c r="G317" s="158"/>
      <c r="H317" s="176"/>
      <c r="I317" s="174">
        <v>14.0</v>
      </c>
      <c r="J317" s="175" t="s">
        <v>527</v>
      </c>
      <c r="K317" s="157" t="s">
        <v>487</v>
      </c>
      <c r="L317" s="157" t="s">
        <v>696</v>
      </c>
      <c r="M317" s="157" t="s">
        <v>697</v>
      </c>
      <c r="N317" s="11">
        <v>1.0</v>
      </c>
      <c r="O317" s="157" t="s">
        <v>552</v>
      </c>
    </row>
    <row r="318">
      <c r="A318" s="172" t="s">
        <v>825</v>
      </c>
      <c r="B318" s="172" t="s">
        <v>492</v>
      </c>
      <c r="C318" s="172" t="s">
        <v>806</v>
      </c>
      <c r="D318" s="172" t="s">
        <v>805</v>
      </c>
      <c r="E318" s="172" t="s">
        <v>547</v>
      </c>
      <c r="F318" s="173">
        <v>1.0</v>
      </c>
      <c r="G318" s="158"/>
      <c r="H318" s="176"/>
      <c r="I318" s="174">
        <v>14.0</v>
      </c>
      <c r="J318" s="175" t="s">
        <v>527</v>
      </c>
      <c r="K318" s="157" t="s">
        <v>487</v>
      </c>
      <c r="L318" s="157" t="s">
        <v>811</v>
      </c>
      <c r="M318" s="157" t="s">
        <v>812</v>
      </c>
      <c r="N318" s="11">
        <v>1.0</v>
      </c>
      <c r="O318" s="157" t="s">
        <v>552</v>
      </c>
    </row>
    <row r="319">
      <c r="A319" s="172" t="s">
        <v>825</v>
      </c>
      <c r="B319" s="172" t="s">
        <v>487</v>
      </c>
      <c r="C319" s="172" t="s">
        <v>604</v>
      </c>
      <c r="D319" s="172" t="s">
        <v>603</v>
      </c>
      <c r="E319" s="172" t="s">
        <v>501</v>
      </c>
      <c r="F319" s="173">
        <v>1.0</v>
      </c>
      <c r="G319" s="158"/>
      <c r="H319" s="176"/>
      <c r="I319" s="174">
        <v>14.0</v>
      </c>
      <c r="J319" s="175" t="s">
        <v>537</v>
      </c>
      <c r="K319" s="157" t="s">
        <v>487</v>
      </c>
      <c r="L319" s="157" t="s">
        <v>592</v>
      </c>
      <c r="M319" s="157" t="s">
        <v>593</v>
      </c>
      <c r="N319" s="11">
        <v>1.0</v>
      </c>
      <c r="O319" s="157" t="s">
        <v>588</v>
      </c>
    </row>
    <row r="320">
      <c r="A320" s="172" t="s">
        <v>825</v>
      </c>
      <c r="B320" s="172" t="s">
        <v>487</v>
      </c>
      <c r="C320" s="172" t="s">
        <v>808</v>
      </c>
      <c r="D320" s="172" t="s">
        <v>807</v>
      </c>
      <c r="E320" s="172" t="s">
        <v>490</v>
      </c>
      <c r="F320" s="173">
        <v>1.0</v>
      </c>
      <c r="G320" s="158"/>
      <c r="H320" s="176"/>
      <c r="I320" s="174">
        <v>14.0</v>
      </c>
      <c r="J320" s="175" t="s">
        <v>537</v>
      </c>
      <c r="K320" s="157" t="s">
        <v>487</v>
      </c>
      <c r="L320" s="157" t="s">
        <v>728</v>
      </c>
      <c r="M320" s="157" t="s">
        <v>729</v>
      </c>
      <c r="N320" s="11">
        <v>2.0</v>
      </c>
      <c r="O320" s="177" t="s">
        <v>516</v>
      </c>
    </row>
    <row r="321">
      <c r="A321" s="172" t="s">
        <v>825</v>
      </c>
      <c r="B321" s="172" t="s">
        <v>487</v>
      </c>
      <c r="C321" s="172" t="s">
        <v>810</v>
      </c>
      <c r="D321" s="172" t="s">
        <v>809</v>
      </c>
      <c r="E321" s="172" t="s">
        <v>541</v>
      </c>
      <c r="F321" s="173">
        <v>1.0</v>
      </c>
      <c r="G321" s="158"/>
      <c r="H321" s="176"/>
      <c r="I321" s="174">
        <v>14.0</v>
      </c>
      <c r="J321" s="175" t="s">
        <v>537</v>
      </c>
      <c r="K321" s="157" t="s">
        <v>487</v>
      </c>
      <c r="L321" s="157" t="s">
        <v>696</v>
      </c>
      <c r="M321" s="157" t="s">
        <v>697</v>
      </c>
      <c r="N321" s="11">
        <v>1.0</v>
      </c>
      <c r="O321" s="157" t="s">
        <v>552</v>
      </c>
    </row>
    <row r="322">
      <c r="A322" s="172" t="s">
        <v>827</v>
      </c>
      <c r="B322" s="172" t="s">
        <v>487</v>
      </c>
      <c r="C322" s="172" t="s">
        <v>812</v>
      </c>
      <c r="D322" s="172" t="s">
        <v>811</v>
      </c>
      <c r="E322" s="172" t="s">
        <v>552</v>
      </c>
      <c r="F322" s="173">
        <v>1.0</v>
      </c>
      <c r="G322" s="158"/>
      <c r="H322" s="176"/>
      <c r="I322" s="174">
        <v>14.0</v>
      </c>
      <c r="J322" s="175" t="s">
        <v>537</v>
      </c>
      <c r="K322" s="157" t="s">
        <v>487</v>
      </c>
      <c r="L322" s="157" t="s">
        <v>589</v>
      </c>
      <c r="M322" s="157" t="s">
        <v>590</v>
      </c>
      <c r="N322" s="11">
        <v>1.0</v>
      </c>
      <c r="O322" s="157" t="s">
        <v>507</v>
      </c>
    </row>
    <row r="323">
      <c r="A323" s="172" t="s">
        <v>827</v>
      </c>
      <c r="B323" s="172" t="s">
        <v>487</v>
      </c>
      <c r="C323" s="172" t="s">
        <v>675</v>
      </c>
      <c r="D323" s="172" t="s">
        <v>674</v>
      </c>
      <c r="E323" s="172" t="s">
        <v>541</v>
      </c>
      <c r="F323" s="173">
        <v>1.0</v>
      </c>
      <c r="G323" s="158"/>
      <c r="H323" s="176"/>
      <c r="I323" s="174">
        <v>14.0</v>
      </c>
      <c r="J323" s="175" t="s">
        <v>537</v>
      </c>
      <c r="K323" s="157" t="s">
        <v>487</v>
      </c>
      <c r="L323" s="157" t="s">
        <v>815</v>
      </c>
      <c r="M323" s="157" t="s">
        <v>816</v>
      </c>
      <c r="N323" s="11">
        <v>2.0</v>
      </c>
      <c r="O323" s="177" t="s">
        <v>713</v>
      </c>
    </row>
    <row r="324">
      <c r="A324" s="172" t="s">
        <v>827</v>
      </c>
      <c r="B324" s="172" t="s">
        <v>487</v>
      </c>
      <c r="C324" s="172" t="s">
        <v>751</v>
      </c>
      <c r="D324" s="172" t="s">
        <v>750</v>
      </c>
      <c r="E324" s="172" t="s">
        <v>501</v>
      </c>
      <c r="F324" s="173">
        <v>1.0</v>
      </c>
      <c r="G324" s="158"/>
      <c r="H324" s="176"/>
      <c r="I324" s="174">
        <v>14.0</v>
      </c>
      <c r="J324" s="175" t="s">
        <v>537</v>
      </c>
      <c r="K324" s="157" t="s">
        <v>487</v>
      </c>
      <c r="L324" s="157" t="s">
        <v>778</v>
      </c>
      <c r="M324" s="157" t="s">
        <v>779</v>
      </c>
      <c r="N324" s="11">
        <v>1.0</v>
      </c>
      <c r="O324" s="157" t="s">
        <v>601</v>
      </c>
    </row>
    <row r="325">
      <c r="A325" s="172" t="s">
        <v>827</v>
      </c>
      <c r="B325" s="172" t="s">
        <v>492</v>
      </c>
      <c r="C325" s="172" t="s">
        <v>814</v>
      </c>
      <c r="D325" s="172" t="s">
        <v>813</v>
      </c>
      <c r="E325" s="172" t="s">
        <v>787</v>
      </c>
      <c r="F325" s="173">
        <v>1.0</v>
      </c>
      <c r="G325" s="158"/>
      <c r="H325" s="176"/>
      <c r="I325" s="174">
        <v>14.0</v>
      </c>
      <c r="J325" s="175" t="s">
        <v>537</v>
      </c>
      <c r="K325" s="157" t="s">
        <v>487</v>
      </c>
      <c r="L325" s="157" t="s">
        <v>748</v>
      </c>
      <c r="M325" s="157" t="s">
        <v>749</v>
      </c>
      <c r="N325" s="11">
        <v>2.0</v>
      </c>
      <c r="O325" s="157" t="s">
        <v>601</v>
      </c>
    </row>
    <row r="326">
      <c r="A326" s="172" t="s">
        <v>827</v>
      </c>
      <c r="B326" s="172" t="s">
        <v>487</v>
      </c>
      <c r="C326" s="172" t="s">
        <v>617</v>
      </c>
      <c r="D326" s="172" t="s">
        <v>616</v>
      </c>
      <c r="E326" s="172" t="s">
        <v>513</v>
      </c>
      <c r="F326" s="173">
        <v>1.0</v>
      </c>
      <c r="G326" s="158"/>
      <c r="H326" s="176"/>
      <c r="I326" s="174">
        <v>14.0</v>
      </c>
      <c r="J326" s="175" t="s">
        <v>537</v>
      </c>
      <c r="K326" s="157" t="s">
        <v>487</v>
      </c>
      <c r="L326" s="157" t="s">
        <v>616</v>
      </c>
      <c r="M326" s="157" t="s">
        <v>617</v>
      </c>
      <c r="N326" s="11">
        <v>2.0</v>
      </c>
      <c r="O326" s="157" t="s">
        <v>513</v>
      </c>
    </row>
    <row r="327">
      <c r="A327" s="172" t="s">
        <v>827</v>
      </c>
      <c r="B327" s="172" t="s">
        <v>487</v>
      </c>
      <c r="C327" s="172" t="s">
        <v>546</v>
      </c>
      <c r="D327" s="172" t="s">
        <v>545</v>
      </c>
      <c r="E327" s="172" t="s">
        <v>547</v>
      </c>
      <c r="F327" s="173">
        <v>1.0</v>
      </c>
      <c r="G327" s="158"/>
      <c r="H327" s="176"/>
      <c r="I327" s="174">
        <v>14.0</v>
      </c>
      <c r="J327" s="175" t="s">
        <v>537</v>
      </c>
      <c r="K327" s="157" t="s">
        <v>492</v>
      </c>
      <c r="L327" s="157" t="s">
        <v>813</v>
      </c>
      <c r="M327" s="157" t="s">
        <v>814</v>
      </c>
      <c r="N327" s="11">
        <v>2.0</v>
      </c>
      <c r="O327" s="157" t="s">
        <v>787</v>
      </c>
    </row>
    <row r="328">
      <c r="A328" s="172" t="s">
        <v>827</v>
      </c>
      <c r="B328" s="172" t="s">
        <v>487</v>
      </c>
      <c r="C328" s="172" t="s">
        <v>729</v>
      </c>
      <c r="D328" s="172" t="s">
        <v>728</v>
      </c>
      <c r="E328" s="172" t="s">
        <v>510</v>
      </c>
      <c r="F328" s="173">
        <v>1.0</v>
      </c>
      <c r="G328" s="158"/>
      <c r="H328" s="176"/>
      <c r="I328" s="174">
        <v>14.0</v>
      </c>
      <c r="J328" s="175" t="s">
        <v>537</v>
      </c>
      <c r="K328" s="157" t="s">
        <v>487</v>
      </c>
      <c r="L328" s="157" t="s">
        <v>821</v>
      </c>
      <c r="M328" s="157" t="s">
        <v>822</v>
      </c>
      <c r="N328" s="11">
        <v>1.0</v>
      </c>
      <c r="O328" s="157" t="s">
        <v>552</v>
      </c>
    </row>
    <row r="329">
      <c r="A329" s="172" t="s">
        <v>827</v>
      </c>
      <c r="B329" s="172" t="s">
        <v>487</v>
      </c>
      <c r="C329" s="172" t="s">
        <v>567</v>
      </c>
      <c r="D329" s="172" t="s">
        <v>566</v>
      </c>
      <c r="E329" s="172" t="s">
        <v>498</v>
      </c>
      <c r="F329" s="173">
        <v>1.0</v>
      </c>
      <c r="G329" s="158"/>
      <c r="H329" s="176"/>
      <c r="I329" s="174">
        <v>14.0</v>
      </c>
      <c r="J329" s="175" t="s">
        <v>537</v>
      </c>
      <c r="K329" s="157" t="s">
        <v>487</v>
      </c>
      <c r="L329" s="157" t="s">
        <v>811</v>
      </c>
      <c r="M329" s="157" t="s">
        <v>812</v>
      </c>
      <c r="N329" s="11">
        <v>2.0</v>
      </c>
      <c r="O329" s="157" t="s">
        <v>552</v>
      </c>
    </row>
    <row r="330">
      <c r="A330" s="172" t="s">
        <v>827</v>
      </c>
      <c r="B330" s="172" t="s">
        <v>487</v>
      </c>
      <c r="C330" s="172" t="s">
        <v>749</v>
      </c>
      <c r="D330" s="172" t="s">
        <v>748</v>
      </c>
      <c r="E330" s="172" t="s">
        <v>601</v>
      </c>
      <c r="F330" s="173">
        <v>1.0</v>
      </c>
      <c r="G330" s="158"/>
      <c r="H330" s="176"/>
      <c r="I330" s="174">
        <v>16.0</v>
      </c>
      <c r="J330" s="175" t="s">
        <v>491</v>
      </c>
      <c r="K330" s="157" t="s">
        <v>487</v>
      </c>
      <c r="L330" s="157" t="s">
        <v>828</v>
      </c>
      <c r="M330" s="157" t="s">
        <v>829</v>
      </c>
      <c r="N330" s="11">
        <v>1.0</v>
      </c>
      <c r="O330" s="177" t="s">
        <v>830</v>
      </c>
    </row>
    <row r="331">
      <c r="A331" s="172" t="s">
        <v>827</v>
      </c>
      <c r="B331" s="172" t="s">
        <v>487</v>
      </c>
      <c r="C331" s="172" t="s">
        <v>816</v>
      </c>
      <c r="D331" s="172" t="s">
        <v>815</v>
      </c>
      <c r="E331" s="172" t="s">
        <v>510</v>
      </c>
      <c r="F331" s="173">
        <v>1.0</v>
      </c>
      <c r="G331" s="158"/>
      <c r="H331" s="176"/>
      <c r="I331" s="174">
        <v>16.0</v>
      </c>
      <c r="J331" s="175" t="s">
        <v>491</v>
      </c>
      <c r="K331" s="157" t="s">
        <v>831</v>
      </c>
      <c r="L331" s="157" t="s">
        <v>832</v>
      </c>
      <c r="M331" s="157" t="s">
        <v>833</v>
      </c>
      <c r="N331" s="11">
        <v>1.0</v>
      </c>
      <c r="O331" s="177" t="s">
        <v>834</v>
      </c>
    </row>
    <row r="332">
      <c r="A332" s="172" t="s">
        <v>827</v>
      </c>
      <c r="B332" s="172" t="s">
        <v>487</v>
      </c>
      <c r="C332" s="172" t="s">
        <v>818</v>
      </c>
      <c r="D332" s="172" t="s">
        <v>817</v>
      </c>
      <c r="E332" s="172" t="s">
        <v>541</v>
      </c>
      <c r="F332" s="173">
        <v>1.0</v>
      </c>
      <c r="G332" s="158"/>
      <c r="H332" s="176"/>
      <c r="I332" s="174">
        <v>16.0</v>
      </c>
      <c r="J332" s="175" t="s">
        <v>491</v>
      </c>
      <c r="K332" s="157" t="s">
        <v>487</v>
      </c>
      <c r="L332" s="157" t="s">
        <v>728</v>
      </c>
      <c r="M332" s="157" t="s">
        <v>729</v>
      </c>
      <c r="N332" s="11">
        <v>2.0</v>
      </c>
      <c r="O332" s="177" t="s">
        <v>516</v>
      </c>
    </row>
    <row r="333">
      <c r="A333" s="172" t="s">
        <v>835</v>
      </c>
      <c r="B333" s="172" t="s">
        <v>492</v>
      </c>
      <c r="C333" s="172" t="s">
        <v>820</v>
      </c>
      <c r="D333" s="172" t="s">
        <v>819</v>
      </c>
      <c r="E333" s="172" t="s">
        <v>495</v>
      </c>
      <c r="F333" s="173">
        <v>1.0</v>
      </c>
      <c r="G333" s="158"/>
      <c r="H333" s="176"/>
      <c r="I333" s="174">
        <v>16.0</v>
      </c>
      <c r="J333" s="175" t="s">
        <v>491</v>
      </c>
      <c r="K333" s="157" t="s">
        <v>487</v>
      </c>
      <c r="L333" s="157" t="s">
        <v>836</v>
      </c>
      <c r="M333" s="157" t="s">
        <v>837</v>
      </c>
      <c r="N333" s="11">
        <v>1.0</v>
      </c>
      <c r="O333" s="157" t="s">
        <v>541</v>
      </c>
    </row>
    <row r="334">
      <c r="A334" s="172" t="s">
        <v>835</v>
      </c>
      <c r="B334" s="172" t="s">
        <v>487</v>
      </c>
      <c r="C334" s="172" t="s">
        <v>617</v>
      </c>
      <c r="D334" s="172" t="s">
        <v>616</v>
      </c>
      <c r="E334" s="172" t="s">
        <v>513</v>
      </c>
      <c r="F334" s="173">
        <v>1.0</v>
      </c>
      <c r="G334" s="158"/>
      <c r="H334" s="176"/>
      <c r="I334" s="174">
        <v>16.0</v>
      </c>
      <c r="J334" s="175" t="s">
        <v>491</v>
      </c>
      <c r="K334" s="157" t="s">
        <v>487</v>
      </c>
      <c r="L334" s="157" t="s">
        <v>625</v>
      </c>
      <c r="M334" s="157" t="s">
        <v>626</v>
      </c>
      <c r="N334" s="11">
        <v>1.0</v>
      </c>
      <c r="O334" s="157" t="s">
        <v>627</v>
      </c>
    </row>
    <row r="335">
      <c r="A335" s="172" t="s">
        <v>835</v>
      </c>
      <c r="B335" s="172" t="s">
        <v>487</v>
      </c>
      <c r="C335" s="172" t="s">
        <v>822</v>
      </c>
      <c r="D335" s="172" t="s">
        <v>821</v>
      </c>
      <c r="E335" s="172" t="s">
        <v>552</v>
      </c>
      <c r="F335" s="173">
        <v>1.0</v>
      </c>
      <c r="G335" s="158"/>
      <c r="H335" s="176"/>
      <c r="I335" s="174">
        <v>16.0</v>
      </c>
      <c r="J335" s="175" t="s">
        <v>491</v>
      </c>
      <c r="K335" s="157" t="s">
        <v>487</v>
      </c>
      <c r="L335" s="157" t="s">
        <v>838</v>
      </c>
      <c r="M335" s="157" t="s">
        <v>839</v>
      </c>
      <c r="N335" s="11">
        <v>1.0</v>
      </c>
      <c r="O335" s="157" t="s">
        <v>501</v>
      </c>
    </row>
    <row r="336">
      <c r="A336" s="172" t="s">
        <v>835</v>
      </c>
      <c r="B336" s="172" t="s">
        <v>487</v>
      </c>
      <c r="C336" s="172" t="s">
        <v>824</v>
      </c>
      <c r="D336" s="172" t="s">
        <v>823</v>
      </c>
      <c r="E336" s="172" t="s">
        <v>541</v>
      </c>
      <c r="F336" s="173">
        <v>1.0</v>
      </c>
      <c r="G336" s="158"/>
      <c r="H336" s="176"/>
      <c r="I336" s="174">
        <v>16.0</v>
      </c>
      <c r="J336" s="175" t="s">
        <v>491</v>
      </c>
      <c r="K336" s="157" t="s">
        <v>492</v>
      </c>
      <c r="L336" s="157" t="s">
        <v>813</v>
      </c>
      <c r="M336" s="157" t="s">
        <v>814</v>
      </c>
      <c r="N336" s="11">
        <v>1.0</v>
      </c>
      <c r="O336" s="157" t="s">
        <v>787</v>
      </c>
    </row>
    <row r="337">
      <c r="A337" s="172" t="s">
        <v>835</v>
      </c>
      <c r="B337" s="172" t="s">
        <v>487</v>
      </c>
      <c r="C337" s="172" t="s">
        <v>816</v>
      </c>
      <c r="D337" s="172" t="s">
        <v>815</v>
      </c>
      <c r="E337" s="172" t="s">
        <v>510</v>
      </c>
      <c r="F337" s="173">
        <v>2.0</v>
      </c>
      <c r="G337" s="158"/>
      <c r="H337" s="176"/>
      <c r="I337" s="174">
        <v>16.0</v>
      </c>
      <c r="J337" s="175" t="s">
        <v>491</v>
      </c>
      <c r="K337" s="157" t="s">
        <v>492</v>
      </c>
      <c r="L337" s="157" t="s">
        <v>840</v>
      </c>
      <c r="M337" s="157" t="s">
        <v>841</v>
      </c>
      <c r="N337" s="11">
        <v>1.0</v>
      </c>
      <c r="O337" s="157" t="s">
        <v>532</v>
      </c>
    </row>
    <row r="338">
      <c r="A338" s="172" t="s">
        <v>835</v>
      </c>
      <c r="B338" s="172" t="s">
        <v>487</v>
      </c>
      <c r="C338" s="172" t="s">
        <v>729</v>
      </c>
      <c r="D338" s="172" t="s">
        <v>728</v>
      </c>
      <c r="E338" s="172" t="s">
        <v>510</v>
      </c>
      <c r="F338" s="173">
        <v>2.0</v>
      </c>
      <c r="G338" s="158"/>
      <c r="H338" s="176"/>
      <c r="I338" s="174">
        <v>16.0</v>
      </c>
      <c r="J338" s="175" t="s">
        <v>491</v>
      </c>
      <c r="K338" s="157" t="s">
        <v>492</v>
      </c>
      <c r="L338" s="157" t="s">
        <v>842</v>
      </c>
      <c r="M338" s="157" t="s">
        <v>843</v>
      </c>
      <c r="N338" s="11">
        <v>2.0</v>
      </c>
      <c r="O338" s="157" t="s">
        <v>552</v>
      </c>
    </row>
    <row r="339">
      <c r="A339" s="172" t="s">
        <v>835</v>
      </c>
      <c r="B339" s="172" t="s">
        <v>487</v>
      </c>
      <c r="C339" s="172" t="s">
        <v>470</v>
      </c>
      <c r="D339" s="172" t="s">
        <v>471</v>
      </c>
      <c r="E339" s="172" t="s">
        <v>585</v>
      </c>
      <c r="F339" s="173">
        <v>1.0</v>
      </c>
      <c r="G339" s="158"/>
      <c r="H339" s="176"/>
      <c r="I339" s="174">
        <v>16.0</v>
      </c>
      <c r="J339" s="175" t="s">
        <v>491</v>
      </c>
      <c r="K339" s="157" t="s">
        <v>487</v>
      </c>
      <c r="L339" s="157" t="s">
        <v>844</v>
      </c>
      <c r="M339" s="157" t="s">
        <v>845</v>
      </c>
      <c r="N339" s="11">
        <v>3.0</v>
      </c>
      <c r="O339" s="157" t="s">
        <v>532</v>
      </c>
    </row>
    <row r="340">
      <c r="A340" s="172" t="s">
        <v>835</v>
      </c>
      <c r="B340" s="172" t="s">
        <v>487</v>
      </c>
      <c r="C340" s="172" t="s">
        <v>749</v>
      </c>
      <c r="D340" s="172" t="s">
        <v>748</v>
      </c>
      <c r="E340" s="172" t="s">
        <v>601</v>
      </c>
      <c r="F340" s="173">
        <v>1.0</v>
      </c>
      <c r="G340" s="158"/>
      <c r="H340" s="176"/>
      <c r="I340" s="174">
        <v>16.0</v>
      </c>
      <c r="J340" s="175" t="s">
        <v>491</v>
      </c>
      <c r="K340" s="157" t="s">
        <v>487</v>
      </c>
      <c r="L340" s="157" t="s">
        <v>742</v>
      </c>
      <c r="M340" s="157" t="s">
        <v>743</v>
      </c>
      <c r="N340" s="11">
        <v>1.0</v>
      </c>
      <c r="O340" s="157" t="s">
        <v>744</v>
      </c>
    </row>
    <row r="341">
      <c r="A341" s="172" t="s">
        <v>835</v>
      </c>
      <c r="B341" s="172" t="s">
        <v>487</v>
      </c>
      <c r="C341" s="172" t="s">
        <v>735</v>
      </c>
      <c r="D341" s="172" t="s">
        <v>734</v>
      </c>
      <c r="E341" s="172" t="s">
        <v>501</v>
      </c>
      <c r="F341" s="173">
        <v>1.0</v>
      </c>
      <c r="G341" s="158"/>
      <c r="H341" s="176"/>
      <c r="I341" s="174">
        <v>16.0</v>
      </c>
      <c r="J341" s="175" t="s">
        <v>491</v>
      </c>
      <c r="K341" s="157" t="s">
        <v>492</v>
      </c>
      <c r="L341" s="157" t="s">
        <v>846</v>
      </c>
      <c r="M341" s="157" t="s">
        <v>847</v>
      </c>
      <c r="N341" s="11">
        <v>1.0</v>
      </c>
      <c r="O341" s="157" t="s">
        <v>573</v>
      </c>
    </row>
    <row r="342">
      <c r="A342" s="172" t="s">
        <v>835</v>
      </c>
      <c r="B342" s="172" t="s">
        <v>487</v>
      </c>
      <c r="C342" s="172" t="s">
        <v>567</v>
      </c>
      <c r="D342" s="172" t="s">
        <v>566</v>
      </c>
      <c r="E342" s="172" t="s">
        <v>498</v>
      </c>
      <c r="F342" s="173">
        <v>1.0</v>
      </c>
      <c r="G342" s="158"/>
      <c r="H342" s="176"/>
      <c r="I342" s="174">
        <v>16.0</v>
      </c>
      <c r="J342" s="175" t="s">
        <v>527</v>
      </c>
      <c r="K342" s="157" t="s">
        <v>487</v>
      </c>
      <c r="L342" s="157" t="s">
        <v>635</v>
      </c>
      <c r="M342" s="157" t="s">
        <v>636</v>
      </c>
      <c r="N342" s="11">
        <v>1.0</v>
      </c>
      <c r="O342" s="157" t="s">
        <v>637</v>
      </c>
    </row>
    <row r="343">
      <c r="A343" s="172" t="s">
        <v>835</v>
      </c>
      <c r="B343" s="172" t="s">
        <v>487</v>
      </c>
      <c r="C343" s="172" t="s">
        <v>766</v>
      </c>
      <c r="D343" s="172" t="s">
        <v>765</v>
      </c>
      <c r="E343" s="172" t="s">
        <v>584</v>
      </c>
      <c r="F343" s="173">
        <v>1.0</v>
      </c>
      <c r="G343" s="158"/>
      <c r="H343" s="176"/>
      <c r="I343" s="174">
        <v>16.0</v>
      </c>
      <c r="J343" s="175" t="s">
        <v>527</v>
      </c>
      <c r="K343" s="157" t="s">
        <v>487</v>
      </c>
      <c r="L343" s="157" t="s">
        <v>728</v>
      </c>
      <c r="M343" s="157" t="s">
        <v>729</v>
      </c>
      <c r="N343" s="11">
        <v>3.0</v>
      </c>
      <c r="O343" s="177" t="s">
        <v>516</v>
      </c>
    </row>
    <row r="344">
      <c r="A344" s="172" t="s">
        <v>835</v>
      </c>
      <c r="B344" s="172" t="s">
        <v>487</v>
      </c>
      <c r="C344" s="172" t="s">
        <v>697</v>
      </c>
      <c r="D344" s="172" t="s">
        <v>696</v>
      </c>
      <c r="E344" s="172" t="s">
        <v>552</v>
      </c>
      <c r="F344" s="173">
        <v>1.0</v>
      </c>
      <c r="G344" s="158"/>
      <c r="H344" s="176"/>
      <c r="I344" s="174">
        <v>16.0</v>
      </c>
      <c r="J344" s="175" t="s">
        <v>527</v>
      </c>
      <c r="K344" s="157" t="s">
        <v>492</v>
      </c>
      <c r="L344" s="157" t="s">
        <v>819</v>
      </c>
      <c r="M344" s="157" t="s">
        <v>820</v>
      </c>
      <c r="N344" s="11">
        <v>1.0</v>
      </c>
      <c r="O344" s="157" t="s">
        <v>495</v>
      </c>
    </row>
    <row r="345">
      <c r="A345" s="172" t="s">
        <v>835</v>
      </c>
      <c r="B345" s="172" t="s">
        <v>487</v>
      </c>
      <c r="C345" s="172" t="s">
        <v>812</v>
      </c>
      <c r="D345" s="172" t="s">
        <v>811</v>
      </c>
      <c r="E345" s="172" t="s">
        <v>552</v>
      </c>
      <c r="F345" s="173">
        <v>1.0</v>
      </c>
      <c r="G345" s="158"/>
      <c r="H345" s="176"/>
      <c r="I345" s="174">
        <v>16.0</v>
      </c>
      <c r="J345" s="175" t="s">
        <v>527</v>
      </c>
      <c r="K345" s="157" t="s">
        <v>487</v>
      </c>
      <c r="L345" s="157" t="s">
        <v>742</v>
      </c>
      <c r="M345" s="157" t="s">
        <v>743</v>
      </c>
      <c r="N345" s="11">
        <v>1.0</v>
      </c>
      <c r="O345" s="157" t="s">
        <v>744</v>
      </c>
    </row>
    <row r="346">
      <c r="A346" s="172" t="s">
        <v>848</v>
      </c>
      <c r="B346" s="172" t="s">
        <v>487</v>
      </c>
      <c r="C346" s="172" t="s">
        <v>593</v>
      </c>
      <c r="D346" s="172" t="s">
        <v>592</v>
      </c>
      <c r="E346" s="172" t="s">
        <v>588</v>
      </c>
      <c r="F346" s="173">
        <v>1.0</v>
      </c>
      <c r="G346" s="158"/>
      <c r="H346" s="176"/>
      <c r="I346" s="174">
        <v>16.0</v>
      </c>
      <c r="J346" s="175" t="s">
        <v>527</v>
      </c>
      <c r="K346" s="157" t="s">
        <v>487</v>
      </c>
      <c r="L346" s="157" t="s">
        <v>828</v>
      </c>
      <c r="M346" s="157" t="s">
        <v>829</v>
      </c>
      <c r="N346" s="11">
        <v>1.0</v>
      </c>
      <c r="O346" s="177" t="s">
        <v>830</v>
      </c>
    </row>
    <row r="347">
      <c r="A347" s="172" t="s">
        <v>848</v>
      </c>
      <c r="B347" s="172" t="s">
        <v>487</v>
      </c>
      <c r="C347" s="172" t="s">
        <v>729</v>
      </c>
      <c r="D347" s="172" t="s">
        <v>728</v>
      </c>
      <c r="E347" s="172" t="s">
        <v>510</v>
      </c>
      <c r="F347" s="173">
        <v>2.0</v>
      </c>
      <c r="G347" s="158"/>
      <c r="H347" s="176"/>
      <c r="I347" s="174">
        <v>16.0</v>
      </c>
      <c r="J347" s="175" t="s">
        <v>527</v>
      </c>
      <c r="K347" s="157" t="s">
        <v>492</v>
      </c>
      <c r="L347" s="157" t="s">
        <v>842</v>
      </c>
      <c r="M347" s="157" t="s">
        <v>843</v>
      </c>
      <c r="N347" s="11">
        <v>3.0</v>
      </c>
      <c r="O347" s="157" t="s">
        <v>552</v>
      </c>
    </row>
    <row r="348">
      <c r="A348" s="172" t="s">
        <v>848</v>
      </c>
      <c r="B348" s="172" t="s">
        <v>487</v>
      </c>
      <c r="C348" s="172" t="s">
        <v>697</v>
      </c>
      <c r="D348" s="172" t="s">
        <v>696</v>
      </c>
      <c r="E348" s="172" t="s">
        <v>552</v>
      </c>
      <c r="F348" s="173">
        <v>1.0</v>
      </c>
      <c r="G348" s="158"/>
      <c r="H348" s="176"/>
      <c r="I348" s="174">
        <v>16.0</v>
      </c>
      <c r="J348" s="175" t="s">
        <v>527</v>
      </c>
      <c r="K348" s="157" t="s">
        <v>487</v>
      </c>
      <c r="L348" s="157" t="s">
        <v>849</v>
      </c>
      <c r="M348" s="157" t="s">
        <v>850</v>
      </c>
      <c r="N348" s="11">
        <v>1.0</v>
      </c>
      <c r="O348" s="157" t="s">
        <v>552</v>
      </c>
    </row>
    <row r="349">
      <c r="A349" s="172" t="s">
        <v>848</v>
      </c>
      <c r="B349" s="172" t="s">
        <v>487</v>
      </c>
      <c r="C349" s="172" t="s">
        <v>590</v>
      </c>
      <c r="D349" s="172" t="s">
        <v>589</v>
      </c>
      <c r="E349" s="172" t="s">
        <v>507</v>
      </c>
      <c r="F349" s="173">
        <v>1.0</v>
      </c>
      <c r="G349" s="158"/>
      <c r="H349" s="176"/>
      <c r="I349" s="174">
        <v>16.0</v>
      </c>
      <c r="J349" s="175" t="s">
        <v>527</v>
      </c>
      <c r="K349" s="157" t="s">
        <v>487</v>
      </c>
      <c r="L349" s="157" t="s">
        <v>730</v>
      </c>
      <c r="M349" s="157" t="s">
        <v>731</v>
      </c>
      <c r="N349" s="11">
        <v>1.0</v>
      </c>
      <c r="O349" s="157" t="s">
        <v>601</v>
      </c>
    </row>
    <row r="350">
      <c r="A350" s="172" t="s">
        <v>848</v>
      </c>
      <c r="B350" s="172" t="s">
        <v>487</v>
      </c>
      <c r="C350" s="172" t="s">
        <v>816</v>
      </c>
      <c r="D350" s="172" t="s">
        <v>815</v>
      </c>
      <c r="E350" s="172" t="s">
        <v>510</v>
      </c>
      <c r="F350" s="173">
        <v>2.0</v>
      </c>
      <c r="G350" s="158"/>
      <c r="H350" s="176"/>
      <c r="I350" s="174">
        <v>16.0</v>
      </c>
      <c r="J350" s="175" t="s">
        <v>527</v>
      </c>
      <c r="K350" s="157" t="s">
        <v>492</v>
      </c>
      <c r="L350" s="157" t="s">
        <v>851</v>
      </c>
      <c r="M350" s="157" t="s">
        <v>852</v>
      </c>
      <c r="N350" s="11">
        <v>1.0</v>
      </c>
      <c r="O350" s="157" t="s">
        <v>588</v>
      </c>
    </row>
    <row r="351">
      <c r="A351" s="172" t="s">
        <v>848</v>
      </c>
      <c r="B351" s="172" t="s">
        <v>487</v>
      </c>
      <c r="C351" s="172" t="s">
        <v>779</v>
      </c>
      <c r="D351" s="172" t="s">
        <v>778</v>
      </c>
      <c r="E351" s="172" t="s">
        <v>601</v>
      </c>
      <c r="F351" s="173">
        <v>1.0</v>
      </c>
      <c r="G351" s="158"/>
      <c r="H351" s="176"/>
      <c r="I351" s="174">
        <v>16.0</v>
      </c>
      <c r="J351" s="175" t="s">
        <v>527</v>
      </c>
      <c r="K351" s="157" t="s">
        <v>487</v>
      </c>
      <c r="L351" s="157" t="s">
        <v>853</v>
      </c>
      <c r="M351" s="157" t="s">
        <v>854</v>
      </c>
      <c r="N351" s="11">
        <v>1.0</v>
      </c>
      <c r="O351" s="157" t="s">
        <v>584</v>
      </c>
    </row>
    <row r="352">
      <c r="A352" s="172" t="s">
        <v>848</v>
      </c>
      <c r="B352" s="172" t="s">
        <v>487</v>
      </c>
      <c r="C352" s="172" t="s">
        <v>749</v>
      </c>
      <c r="D352" s="172" t="s">
        <v>748</v>
      </c>
      <c r="E352" s="172" t="s">
        <v>601</v>
      </c>
      <c r="F352" s="173">
        <v>2.0</v>
      </c>
      <c r="G352" s="158"/>
      <c r="H352" s="176"/>
      <c r="I352" s="174">
        <v>16.0</v>
      </c>
      <c r="J352" s="175" t="s">
        <v>527</v>
      </c>
      <c r="K352" s="157" t="s">
        <v>487</v>
      </c>
      <c r="L352" s="157" t="s">
        <v>844</v>
      </c>
      <c r="M352" s="157" t="s">
        <v>845</v>
      </c>
      <c r="N352" s="11">
        <v>4.0</v>
      </c>
      <c r="O352" s="157" t="s">
        <v>532</v>
      </c>
    </row>
    <row r="353">
      <c r="A353" s="172" t="s">
        <v>848</v>
      </c>
      <c r="B353" s="172" t="s">
        <v>487</v>
      </c>
      <c r="C353" s="172" t="s">
        <v>617</v>
      </c>
      <c r="D353" s="172" t="s">
        <v>616</v>
      </c>
      <c r="E353" s="172" t="s">
        <v>513</v>
      </c>
      <c r="F353" s="173">
        <v>2.0</v>
      </c>
      <c r="G353" s="158"/>
      <c r="H353" s="176"/>
      <c r="I353" s="174">
        <v>16.0</v>
      </c>
      <c r="J353" s="175" t="s">
        <v>527</v>
      </c>
      <c r="K353" s="157" t="s">
        <v>492</v>
      </c>
      <c r="L353" s="157" t="s">
        <v>840</v>
      </c>
      <c r="M353" s="157" t="s">
        <v>841</v>
      </c>
      <c r="N353" s="11">
        <v>1.0</v>
      </c>
      <c r="O353" s="157" t="s">
        <v>532</v>
      </c>
    </row>
    <row r="354">
      <c r="A354" s="172" t="s">
        <v>848</v>
      </c>
      <c r="B354" s="172" t="s">
        <v>492</v>
      </c>
      <c r="C354" s="172" t="s">
        <v>814</v>
      </c>
      <c r="D354" s="172" t="s">
        <v>813</v>
      </c>
      <c r="E354" s="172" t="s">
        <v>787</v>
      </c>
      <c r="F354" s="173">
        <v>2.0</v>
      </c>
      <c r="G354" s="158"/>
      <c r="H354" s="176"/>
      <c r="I354" s="174">
        <v>16.0</v>
      </c>
      <c r="J354" s="175" t="s">
        <v>527</v>
      </c>
      <c r="K354" s="157" t="s">
        <v>831</v>
      </c>
      <c r="L354" s="157" t="s">
        <v>855</v>
      </c>
      <c r="M354" s="157" t="s">
        <v>856</v>
      </c>
      <c r="N354" s="11">
        <v>1.0</v>
      </c>
      <c r="O354" s="177" t="s">
        <v>857</v>
      </c>
    </row>
    <row r="355">
      <c r="A355" s="172" t="s">
        <v>848</v>
      </c>
      <c r="B355" s="172" t="s">
        <v>487</v>
      </c>
      <c r="C355" s="172" t="s">
        <v>822</v>
      </c>
      <c r="D355" s="172" t="s">
        <v>821</v>
      </c>
      <c r="E355" s="172" t="s">
        <v>552</v>
      </c>
      <c r="F355" s="173">
        <v>1.0</v>
      </c>
      <c r="G355" s="158"/>
      <c r="H355" s="176"/>
      <c r="I355" s="174">
        <v>16.0</v>
      </c>
      <c r="J355" s="175" t="s">
        <v>527</v>
      </c>
      <c r="K355" s="157" t="s">
        <v>492</v>
      </c>
      <c r="L355" s="157" t="s">
        <v>796</v>
      </c>
      <c r="M355" s="157" t="s">
        <v>797</v>
      </c>
      <c r="N355" s="11">
        <v>1.0</v>
      </c>
      <c r="O355" s="157" t="s">
        <v>507</v>
      </c>
    </row>
    <row r="356">
      <c r="A356" s="172" t="s">
        <v>848</v>
      </c>
      <c r="B356" s="172" t="s">
        <v>487</v>
      </c>
      <c r="C356" s="172" t="s">
        <v>812</v>
      </c>
      <c r="D356" s="172" t="s">
        <v>811</v>
      </c>
      <c r="E356" s="172" t="s">
        <v>552</v>
      </c>
      <c r="F356" s="173">
        <v>2.0</v>
      </c>
      <c r="G356" s="158"/>
      <c r="H356" s="176"/>
      <c r="I356" s="174">
        <v>16.0</v>
      </c>
      <c r="J356" s="175" t="s">
        <v>537</v>
      </c>
      <c r="K356" s="157" t="s">
        <v>492</v>
      </c>
      <c r="L356" s="157" t="s">
        <v>840</v>
      </c>
      <c r="M356" s="157" t="s">
        <v>841</v>
      </c>
      <c r="N356" s="11">
        <v>2.0</v>
      </c>
      <c r="O356" s="157" t="s">
        <v>532</v>
      </c>
    </row>
    <row r="357">
      <c r="A357" s="172" t="s">
        <v>858</v>
      </c>
      <c r="B357" s="172" t="s">
        <v>487</v>
      </c>
      <c r="C357" s="172" t="s">
        <v>558</v>
      </c>
      <c r="D357" s="172" t="s">
        <v>559</v>
      </c>
      <c r="E357" s="172" t="s">
        <v>510</v>
      </c>
      <c r="F357" s="173">
        <v>2.0</v>
      </c>
      <c r="G357" s="158"/>
      <c r="H357" s="176"/>
      <c r="I357" s="174">
        <v>16.0</v>
      </c>
      <c r="J357" s="175" t="s">
        <v>537</v>
      </c>
      <c r="K357" s="157" t="s">
        <v>487</v>
      </c>
      <c r="L357" s="157" t="s">
        <v>844</v>
      </c>
      <c r="M357" s="157" t="s">
        <v>845</v>
      </c>
      <c r="N357" s="11">
        <v>6.0</v>
      </c>
      <c r="O357" s="157" t="s">
        <v>532</v>
      </c>
    </row>
    <row r="358">
      <c r="A358" s="172" t="s">
        <v>858</v>
      </c>
      <c r="B358" s="172" t="s">
        <v>487</v>
      </c>
      <c r="C358" s="172" t="s">
        <v>818</v>
      </c>
      <c r="D358" s="172" t="s">
        <v>817</v>
      </c>
      <c r="E358" s="172" t="s">
        <v>541</v>
      </c>
      <c r="F358" s="173">
        <v>1.0</v>
      </c>
      <c r="G358" s="158"/>
      <c r="H358" s="176"/>
      <c r="I358" s="174">
        <v>16.0</v>
      </c>
      <c r="J358" s="175" t="s">
        <v>537</v>
      </c>
      <c r="K358" s="157" t="s">
        <v>487</v>
      </c>
      <c r="L358" s="157" t="s">
        <v>859</v>
      </c>
      <c r="M358" s="157" t="s">
        <v>860</v>
      </c>
      <c r="N358" s="11">
        <v>1.0</v>
      </c>
      <c r="O358" s="157" t="s">
        <v>722</v>
      </c>
    </row>
    <row r="359">
      <c r="A359" s="172" t="s">
        <v>858</v>
      </c>
      <c r="B359" s="172" t="s">
        <v>487</v>
      </c>
      <c r="C359" s="172" t="s">
        <v>839</v>
      </c>
      <c r="D359" s="172" t="s">
        <v>838</v>
      </c>
      <c r="E359" s="172" t="s">
        <v>501</v>
      </c>
      <c r="F359" s="173">
        <v>1.0</v>
      </c>
      <c r="G359" s="158"/>
      <c r="H359" s="176"/>
      <c r="I359" s="174">
        <v>16.0</v>
      </c>
      <c r="J359" s="175" t="s">
        <v>537</v>
      </c>
      <c r="K359" s="157" t="s">
        <v>487</v>
      </c>
      <c r="L359" s="157" t="s">
        <v>838</v>
      </c>
      <c r="M359" s="157" t="s">
        <v>839</v>
      </c>
      <c r="N359" s="11">
        <v>2.0</v>
      </c>
      <c r="O359" s="157" t="s">
        <v>501</v>
      </c>
    </row>
    <row r="360">
      <c r="A360" s="172" t="s">
        <v>858</v>
      </c>
      <c r="B360" s="172" t="s">
        <v>487</v>
      </c>
      <c r="C360" s="172" t="s">
        <v>861</v>
      </c>
      <c r="D360" s="172" t="s">
        <v>862</v>
      </c>
      <c r="E360" s="172" t="s">
        <v>510</v>
      </c>
      <c r="F360" s="173">
        <v>2.0</v>
      </c>
      <c r="G360" s="158"/>
      <c r="H360" s="176"/>
      <c r="I360" s="174">
        <v>16.0</v>
      </c>
      <c r="J360" s="175" t="s">
        <v>537</v>
      </c>
      <c r="K360" s="157" t="s">
        <v>487</v>
      </c>
      <c r="L360" s="157" t="s">
        <v>849</v>
      </c>
      <c r="M360" s="157" t="s">
        <v>850</v>
      </c>
      <c r="N360" s="11">
        <v>1.0</v>
      </c>
      <c r="O360" s="157" t="s">
        <v>552</v>
      </c>
    </row>
    <row r="361">
      <c r="A361" s="172" t="s">
        <v>858</v>
      </c>
      <c r="B361" s="172" t="s">
        <v>492</v>
      </c>
      <c r="C361" s="172" t="s">
        <v>863</v>
      </c>
      <c r="D361" s="172" t="s">
        <v>864</v>
      </c>
      <c r="E361" s="172" t="s">
        <v>787</v>
      </c>
      <c r="F361" s="173">
        <v>1.0</v>
      </c>
      <c r="G361" s="158"/>
      <c r="H361" s="176"/>
      <c r="I361" s="174">
        <v>16.0</v>
      </c>
      <c r="J361" s="175" t="s">
        <v>537</v>
      </c>
      <c r="K361" s="157" t="s">
        <v>492</v>
      </c>
      <c r="L361" s="157" t="s">
        <v>865</v>
      </c>
      <c r="M361" s="157" t="s">
        <v>866</v>
      </c>
      <c r="N361" s="11">
        <v>1.0</v>
      </c>
      <c r="O361" s="157" t="s">
        <v>613</v>
      </c>
    </row>
    <row r="362">
      <c r="A362" s="172" t="s">
        <v>858</v>
      </c>
      <c r="B362" s="172" t="s">
        <v>487</v>
      </c>
      <c r="C362" s="172" t="s">
        <v>517</v>
      </c>
      <c r="D362" s="172" t="s">
        <v>518</v>
      </c>
      <c r="E362" s="172" t="s">
        <v>519</v>
      </c>
      <c r="F362" s="173">
        <v>1.0</v>
      </c>
      <c r="G362" s="158"/>
      <c r="H362" s="176"/>
      <c r="I362" s="174">
        <v>16.0</v>
      </c>
      <c r="J362" s="175" t="s">
        <v>537</v>
      </c>
      <c r="K362" s="157" t="s">
        <v>492</v>
      </c>
      <c r="L362" s="157" t="s">
        <v>813</v>
      </c>
      <c r="M362" s="157" t="s">
        <v>814</v>
      </c>
      <c r="N362" s="11">
        <v>2.0</v>
      </c>
      <c r="O362" s="157" t="s">
        <v>787</v>
      </c>
    </row>
    <row r="363">
      <c r="A363" s="172" t="s">
        <v>858</v>
      </c>
      <c r="B363" s="172" t="s">
        <v>487</v>
      </c>
      <c r="C363" s="172" t="s">
        <v>867</v>
      </c>
      <c r="D363" s="172" t="s">
        <v>868</v>
      </c>
      <c r="E363" s="172" t="s">
        <v>869</v>
      </c>
      <c r="F363" s="173">
        <v>1.0</v>
      </c>
      <c r="G363" s="158"/>
      <c r="H363" s="176"/>
      <c r="I363" s="174">
        <v>16.0</v>
      </c>
      <c r="J363" s="175" t="s">
        <v>537</v>
      </c>
      <c r="K363" s="157" t="s">
        <v>487</v>
      </c>
      <c r="L363" s="157" t="s">
        <v>742</v>
      </c>
      <c r="M363" s="157" t="s">
        <v>743</v>
      </c>
      <c r="N363" s="11">
        <v>2.0</v>
      </c>
      <c r="O363" s="157" t="s">
        <v>744</v>
      </c>
    </row>
    <row r="364">
      <c r="A364" s="172" t="s">
        <v>858</v>
      </c>
      <c r="B364" s="172" t="s">
        <v>487</v>
      </c>
      <c r="C364" s="172" t="s">
        <v>870</v>
      </c>
      <c r="D364" s="172" t="s">
        <v>871</v>
      </c>
      <c r="E364" s="172" t="s">
        <v>510</v>
      </c>
      <c r="F364" s="173">
        <v>1.0</v>
      </c>
      <c r="G364" s="158"/>
      <c r="H364" s="176"/>
      <c r="I364" s="174">
        <v>16.0</v>
      </c>
      <c r="J364" s="175" t="s">
        <v>537</v>
      </c>
      <c r="K364" s="157" t="s">
        <v>487</v>
      </c>
      <c r="L364" s="157" t="s">
        <v>745</v>
      </c>
      <c r="M364" s="157" t="s">
        <v>746</v>
      </c>
      <c r="N364" s="11">
        <v>1.0</v>
      </c>
      <c r="O364" s="177" t="s">
        <v>535</v>
      </c>
    </row>
    <row r="365">
      <c r="A365" s="172" t="s">
        <v>858</v>
      </c>
      <c r="B365" s="172" t="s">
        <v>487</v>
      </c>
      <c r="C365" s="172" t="s">
        <v>872</v>
      </c>
      <c r="D365" s="172" t="s">
        <v>873</v>
      </c>
      <c r="E365" s="172" t="s">
        <v>498</v>
      </c>
      <c r="F365" s="173">
        <v>1.0</v>
      </c>
      <c r="G365" s="158"/>
      <c r="H365" s="176"/>
      <c r="I365" s="174">
        <v>16.0</v>
      </c>
      <c r="J365" s="175" t="s">
        <v>537</v>
      </c>
      <c r="K365" s="157" t="s">
        <v>487</v>
      </c>
      <c r="L365" s="157" t="s">
        <v>828</v>
      </c>
      <c r="M365" s="157" t="s">
        <v>829</v>
      </c>
      <c r="N365" s="11">
        <v>2.0</v>
      </c>
      <c r="O365" s="177" t="s">
        <v>830</v>
      </c>
    </row>
    <row r="366">
      <c r="A366" s="172" t="s">
        <v>874</v>
      </c>
      <c r="B366" s="172" t="s">
        <v>487</v>
      </c>
      <c r="C366" s="172" t="s">
        <v>861</v>
      </c>
      <c r="D366" s="172" t="s">
        <v>862</v>
      </c>
      <c r="E366" s="172" t="s">
        <v>510</v>
      </c>
      <c r="F366" s="173">
        <v>3.0</v>
      </c>
      <c r="G366" s="158"/>
      <c r="H366" s="176"/>
      <c r="I366" s="174">
        <v>16.0</v>
      </c>
      <c r="J366" s="175" t="s">
        <v>537</v>
      </c>
      <c r="K366" s="157" t="s">
        <v>492</v>
      </c>
      <c r="L366" s="157" t="s">
        <v>842</v>
      </c>
      <c r="M366" s="157" t="s">
        <v>843</v>
      </c>
      <c r="N366" s="11">
        <v>4.0</v>
      </c>
      <c r="O366" s="157" t="s">
        <v>552</v>
      </c>
    </row>
    <row r="367">
      <c r="A367" s="172" t="s">
        <v>874</v>
      </c>
      <c r="B367" s="172" t="s">
        <v>487</v>
      </c>
      <c r="C367" s="172" t="s">
        <v>528</v>
      </c>
      <c r="D367" s="172" t="s">
        <v>529</v>
      </c>
      <c r="E367" s="172" t="s">
        <v>513</v>
      </c>
      <c r="F367" s="173">
        <v>1.0</v>
      </c>
      <c r="G367" s="158"/>
      <c r="H367" s="176"/>
      <c r="I367" s="174">
        <v>16.0</v>
      </c>
      <c r="J367" s="175" t="s">
        <v>537</v>
      </c>
      <c r="K367" s="157" t="s">
        <v>831</v>
      </c>
      <c r="L367" s="157" t="s">
        <v>875</v>
      </c>
      <c r="M367" s="157" t="s">
        <v>876</v>
      </c>
      <c r="N367" s="11">
        <v>1.0</v>
      </c>
      <c r="O367" s="177" t="s">
        <v>877</v>
      </c>
    </row>
    <row r="368">
      <c r="A368" s="172" t="s">
        <v>874</v>
      </c>
      <c r="B368" s="172" t="s">
        <v>487</v>
      </c>
      <c r="C368" s="172" t="s">
        <v>872</v>
      </c>
      <c r="D368" s="172" t="s">
        <v>873</v>
      </c>
      <c r="E368" s="172" t="s">
        <v>498</v>
      </c>
      <c r="F368" s="173">
        <v>1.0</v>
      </c>
      <c r="G368" s="158"/>
      <c r="H368" s="176"/>
      <c r="I368" s="174">
        <v>17.0</v>
      </c>
      <c r="J368" s="175" t="s">
        <v>491</v>
      </c>
      <c r="K368" s="157" t="s">
        <v>487</v>
      </c>
      <c r="L368" s="157" t="s">
        <v>555</v>
      </c>
      <c r="M368" s="157" t="s">
        <v>556</v>
      </c>
      <c r="N368" s="11">
        <v>1.0</v>
      </c>
      <c r="O368" s="157" t="s">
        <v>557</v>
      </c>
    </row>
    <row r="369">
      <c r="A369" s="172" t="s">
        <v>874</v>
      </c>
      <c r="B369" s="172" t="s">
        <v>487</v>
      </c>
      <c r="C369" s="172" t="s">
        <v>854</v>
      </c>
      <c r="D369" s="172" t="s">
        <v>853</v>
      </c>
      <c r="E369" s="172" t="s">
        <v>584</v>
      </c>
      <c r="F369" s="173">
        <v>1.0</v>
      </c>
      <c r="G369" s="158"/>
      <c r="H369" s="176"/>
      <c r="I369" s="174">
        <v>17.0</v>
      </c>
      <c r="J369" s="175" t="s">
        <v>491</v>
      </c>
      <c r="K369" s="157" t="s">
        <v>487</v>
      </c>
      <c r="L369" s="157" t="s">
        <v>614</v>
      </c>
      <c r="M369" s="157" t="s">
        <v>615</v>
      </c>
      <c r="N369" s="11">
        <v>1.0</v>
      </c>
      <c r="O369" s="157" t="s">
        <v>547</v>
      </c>
    </row>
    <row r="370">
      <c r="A370" s="172" t="s">
        <v>874</v>
      </c>
      <c r="B370" s="172" t="s">
        <v>492</v>
      </c>
      <c r="C370" s="172" t="s">
        <v>878</v>
      </c>
      <c r="D370" s="172" t="s">
        <v>879</v>
      </c>
      <c r="E370" s="172" t="s">
        <v>495</v>
      </c>
      <c r="F370" s="173">
        <v>1.0</v>
      </c>
      <c r="G370" s="158"/>
      <c r="H370" s="176"/>
      <c r="I370" s="174">
        <v>17.0</v>
      </c>
      <c r="J370" s="175" t="s">
        <v>491</v>
      </c>
      <c r="K370" s="157" t="s">
        <v>487</v>
      </c>
      <c r="L370" s="157" t="s">
        <v>512</v>
      </c>
      <c r="M370" s="157" t="s">
        <v>511</v>
      </c>
      <c r="N370" s="11">
        <v>1.0</v>
      </c>
      <c r="O370" s="177" t="s">
        <v>513</v>
      </c>
    </row>
    <row r="371">
      <c r="A371" s="172" t="s">
        <v>874</v>
      </c>
      <c r="B371" s="172" t="s">
        <v>487</v>
      </c>
      <c r="C371" s="172" t="s">
        <v>822</v>
      </c>
      <c r="D371" s="172" t="s">
        <v>821</v>
      </c>
      <c r="E371" s="172" t="s">
        <v>552</v>
      </c>
      <c r="F371" s="173">
        <v>1.0</v>
      </c>
      <c r="G371" s="158"/>
      <c r="H371" s="176"/>
      <c r="I371" s="174">
        <v>17.0</v>
      </c>
      <c r="J371" s="175" t="s">
        <v>491</v>
      </c>
      <c r="K371" s="157" t="s">
        <v>487</v>
      </c>
      <c r="L371" s="157" t="s">
        <v>880</v>
      </c>
      <c r="M371" s="157" t="s">
        <v>881</v>
      </c>
      <c r="N371" s="11">
        <v>1.0</v>
      </c>
      <c r="O371" s="157" t="s">
        <v>787</v>
      </c>
    </row>
    <row r="372">
      <c r="A372" s="172" t="s">
        <v>874</v>
      </c>
      <c r="B372" s="172" t="s">
        <v>487</v>
      </c>
      <c r="C372" s="172" t="s">
        <v>867</v>
      </c>
      <c r="D372" s="172" t="s">
        <v>868</v>
      </c>
      <c r="E372" s="172" t="s">
        <v>869</v>
      </c>
      <c r="F372" s="173">
        <v>2.0</v>
      </c>
      <c r="G372" s="158"/>
      <c r="H372" s="176"/>
      <c r="I372" s="174">
        <v>17.0</v>
      </c>
      <c r="J372" s="175" t="s">
        <v>491</v>
      </c>
      <c r="K372" s="157" t="s">
        <v>487</v>
      </c>
      <c r="L372" s="157" t="s">
        <v>509</v>
      </c>
      <c r="M372" s="157" t="s">
        <v>508</v>
      </c>
      <c r="N372" s="11">
        <v>1.0</v>
      </c>
      <c r="O372" s="177" t="s">
        <v>501</v>
      </c>
    </row>
    <row r="373">
      <c r="A373" s="172" t="s">
        <v>874</v>
      </c>
      <c r="B373" s="172" t="s">
        <v>487</v>
      </c>
      <c r="C373" s="172" t="s">
        <v>558</v>
      </c>
      <c r="D373" s="172" t="s">
        <v>559</v>
      </c>
      <c r="E373" s="172" t="s">
        <v>510</v>
      </c>
      <c r="F373" s="173">
        <v>3.0</v>
      </c>
      <c r="G373" s="158"/>
      <c r="H373" s="176"/>
      <c r="I373" s="174">
        <v>17.0</v>
      </c>
      <c r="J373" s="175" t="s">
        <v>491</v>
      </c>
      <c r="K373" s="157" t="s">
        <v>487</v>
      </c>
      <c r="L373" s="157" t="s">
        <v>732</v>
      </c>
      <c r="M373" s="157" t="s">
        <v>733</v>
      </c>
      <c r="N373" s="11">
        <v>1.0</v>
      </c>
      <c r="O373" s="157" t="s">
        <v>507</v>
      </c>
    </row>
    <row r="374">
      <c r="A374" s="172" t="s">
        <v>874</v>
      </c>
      <c r="B374" s="172" t="s">
        <v>487</v>
      </c>
      <c r="C374" s="172" t="s">
        <v>882</v>
      </c>
      <c r="D374" s="172" t="s">
        <v>883</v>
      </c>
      <c r="E374" s="172" t="s">
        <v>510</v>
      </c>
      <c r="F374" s="173">
        <v>1.0</v>
      </c>
      <c r="G374" s="158"/>
      <c r="H374" s="176"/>
      <c r="I374" s="174">
        <v>17.0</v>
      </c>
      <c r="J374" s="175" t="s">
        <v>491</v>
      </c>
      <c r="K374" s="157" t="s">
        <v>487</v>
      </c>
      <c r="L374" s="157" t="s">
        <v>728</v>
      </c>
      <c r="M374" s="157" t="s">
        <v>729</v>
      </c>
      <c r="N374" s="11">
        <v>2.0</v>
      </c>
      <c r="O374" s="177" t="s">
        <v>516</v>
      </c>
    </row>
    <row r="375">
      <c r="A375" s="172" t="s">
        <v>884</v>
      </c>
      <c r="B375" s="172" t="s">
        <v>487</v>
      </c>
      <c r="C375" s="172" t="s">
        <v>885</v>
      </c>
      <c r="D375" s="172" t="s">
        <v>886</v>
      </c>
      <c r="E375" s="172" t="s">
        <v>510</v>
      </c>
      <c r="F375" s="173">
        <v>1.0</v>
      </c>
      <c r="G375" s="158"/>
      <c r="H375" s="176"/>
      <c r="I375" s="174">
        <v>17.0</v>
      </c>
      <c r="J375" s="175" t="s">
        <v>491</v>
      </c>
      <c r="K375" s="157" t="s">
        <v>487</v>
      </c>
      <c r="L375" s="157" t="s">
        <v>887</v>
      </c>
      <c r="M375" s="157" t="s">
        <v>888</v>
      </c>
      <c r="N375" s="11">
        <v>1.0</v>
      </c>
      <c r="O375" s="157" t="s">
        <v>547</v>
      </c>
    </row>
    <row r="376">
      <c r="A376" s="172" t="s">
        <v>884</v>
      </c>
      <c r="B376" s="172" t="s">
        <v>487</v>
      </c>
      <c r="C376" s="172" t="s">
        <v>822</v>
      </c>
      <c r="D376" s="172" t="s">
        <v>821</v>
      </c>
      <c r="E376" s="172" t="s">
        <v>552</v>
      </c>
      <c r="F376" s="173">
        <v>1.0</v>
      </c>
      <c r="G376" s="158"/>
      <c r="H376" s="176"/>
      <c r="I376" s="174">
        <v>17.0</v>
      </c>
      <c r="J376" s="175" t="s">
        <v>491</v>
      </c>
      <c r="K376" s="157" t="s">
        <v>487</v>
      </c>
      <c r="L376" s="157" t="s">
        <v>889</v>
      </c>
      <c r="M376" s="157" t="s">
        <v>890</v>
      </c>
      <c r="N376" s="11">
        <v>1.0</v>
      </c>
      <c r="O376" s="157" t="s">
        <v>541</v>
      </c>
    </row>
    <row r="377">
      <c r="A377" s="172" t="s">
        <v>884</v>
      </c>
      <c r="B377" s="172" t="s">
        <v>492</v>
      </c>
      <c r="C377" s="172" t="s">
        <v>863</v>
      </c>
      <c r="D377" s="172" t="s">
        <v>864</v>
      </c>
      <c r="E377" s="172" t="s">
        <v>787</v>
      </c>
      <c r="F377" s="173">
        <v>2.0</v>
      </c>
      <c r="G377" s="158"/>
      <c r="H377" s="176"/>
      <c r="I377" s="174">
        <v>17.0</v>
      </c>
      <c r="J377" s="175" t="s">
        <v>491</v>
      </c>
      <c r="K377" s="157" t="s">
        <v>487</v>
      </c>
      <c r="L377" s="157" t="s">
        <v>891</v>
      </c>
      <c r="M377" s="157" t="s">
        <v>892</v>
      </c>
      <c r="N377" s="11">
        <v>1.0</v>
      </c>
      <c r="O377" s="157" t="s">
        <v>552</v>
      </c>
    </row>
    <row r="378">
      <c r="A378" s="172" t="s">
        <v>884</v>
      </c>
      <c r="B378" s="172" t="s">
        <v>487</v>
      </c>
      <c r="C378" s="172" t="s">
        <v>839</v>
      </c>
      <c r="D378" s="172" t="s">
        <v>838</v>
      </c>
      <c r="E378" s="172" t="s">
        <v>501</v>
      </c>
      <c r="F378" s="173">
        <v>2.0</v>
      </c>
      <c r="G378" s="158"/>
      <c r="H378" s="176"/>
      <c r="I378" s="174">
        <v>17.0</v>
      </c>
      <c r="J378" s="175" t="s">
        <v>491</v>
      </c>
      <c r="K378" s="157" t="s">
        <v>487</v>
      </c>
      <c r="L378" s="157" t="s">
        <v>765</v>
      </c>
      <c r="M378" s="157" t="s">
        <v>766</v>
      </c>
      <c r="N378" s="11">
        <v>1.0</v>
      </c>
      <c r="O378" s="157" t="s">
        <v>584</v>
      </c>
    </row>
    <row r="379">
      <c r="A379" s="172" t="s">
        <v>884</v>
      </c>
      <c r="B379" s="172" t="s">
        <v>487</v>
      </c>
      <c r="C379" s="172" t="s">
        <v>558</v>
      </c>
      <c r="D379" s="172" t="s">
        <v>559</v>
      </c>
      <c r="E379" s="172" t="s">
        <v>510</v>
      </c>
      <c r="F379" s="173">
        <v>4.0</v>
      </c>
      <c r="G379" s="158"/>
      <c r="H379" s="176"/>
      <c r="I379" s="174">
        <v>17.0</v>
      </c>
      <c r="J379" s="175" t="s">
        <v>527</v>
      </c>
      <c r="K379" s="157" t="s">
        <v>487</v>
      </c>
      <c r="L379" s="157" t="s">
        <v>512</v>
      </c>
      <c r="M379" s="157" t="s">
        <v>511</v>
      </c>
      <c r="N379" s="11">
        <v>2.0</v>
      </c>
      <c r="O379" s="177" t="s">
        <v>513</v>
      </c>
    </row>
    <row r="380">
      <c r="A380" s="172" t="s">
        <v>884</v>
      </c>
      <c r="B380" s="172" t="s">
        <v>487</v>
      </c>
      <c r="C380" s="172" t="s">
        <v>861</v>
      </c>
      <c r="D380" s="172" t="s">
        <v>862</v>
      </c>
      <c r="E380" s="172" t="s">
        <v>510</v>
      </c>
      <c r="F380" s="173">
        <v>4.0</v>
      </c>
      <c r="G380" s="158"/>
      <c r="H380" s="176"/>
      <c r="I380" s="174">
        <v>17.0</v>
      </c>
      <c r="J380" s="175" t="s">
        <v>527</v>
      </c>
      <c r="K380" s="157" t="s">
        <v>487</v>
      </c>
      <c r="L380" s="157" t="s">
        <v>732</v>
      </c>
      <c r="M380" s="157" t="s">
        <v>733</v>
      </c>
      <c r="N380" s="11">
        <v>1.0</v>
      </c>
      <c r="O380" s="157" t="s">
        <v>507</v>
      </c>
    </row>
    <row r="381">
      <c r="A381" s="172" t="s">
        <v>884</v>
      </c>
      <c r="B381" s="172" t="s">
        <v>487</v>
      </c>
      <c r="C381" s="172" t="s">
        <v>867</v>
      </c>
      <c r="D381" s="172" t="s">
        <v>868</v>
      </c>
      <c r="E381" s="172" t="s">
        <v>869</v>
      </c>
      <c r="F381" s="173">
        <v>2.0</v>
      </c>
      <c r="G381" s="158"/>
      <c r="H381" s="176"/>
      <c r="I381" s="174">
        <v>17.0</v>
      </c>
      <c r="J381" s="175" t="s">
        <v>527</v>
      </c>
      <c r="K381" s="157" t="s">
        <v>487</v>
      </c>
      <c r="L381" s="157" t="s">
        <v>509</v>
      </c>
      <c r="M381" s="157" t="s">
        <v>508</v>
      </c>
      <c r="N381" s="11">
        <v>2.0</v>
      </c>
      <c r="O381" s="177" t="s">
        <v>501</v>
      </c>
    </row>
    <row r="382">
      <c r="A382" s="172" t="s">
        <v>884</v>
      </c>
      <c r="B382" s="172" t="s">
        <v>487</v>
      </c>
      <c r="C382" s="172" t="s">
        <v>528</v>
      </c>
      <c r="D382" s="172" t="s">
        <v>529</v>
      </c>
      <c r="E382" s="172" t="s">
        <v>513</v>
      </c>
      <c r="F382" s="173">
        <v>1.0</v>
      </c>
      <c r="G382" s="158"/>
      <c r="H382" s="176"/>
      <c r="I382" s="174">
        <v>17.0</v>
      </c>
      <c r="J382" s="175" t="s">
        <v>527</v>
      </c>
      <c r="K382" s="157" t="s">
        <v>487</v>
      </c>
      <c r="L382" s="157" t="s">
        <v>555</v>
      </c>
      <c r="M382" s="157" t="s">
        <v>556</v>
      </c>
      <c r="N382" s="11">
        <v>1.0</v>
      </c>
      <c r="O382" s="157" t="s">
        <v>557</v>
      </c>
    </row>
    <row r="383">
      <c r="A383" s="172" t="s">
        <v>884</v>
      </c>
      <c r="B383" s="172" t="s">
        <v>487</v>
      </c>
      <c r="C383" s="172" t="s">
        <v>872</v>
      </c>
      <c r="D383" s="172" t="s">
        <v>873</v>
      </c>
      <c r="E383" s="172" t="s">
        <v>498</v>
      </c>
      <c r="F383" s="173">
        <v>1.0</v>
      </c>
      <c r="G383" s="158"/>
      <c r="H383" s="176"/>
      <c r="I383" s="174">
        <v>17.0</v>
      </c>
      <c r="J383" s="175" t="s">
        <v>527</v>
      </c>
      <c r="K383" s="157" t="s">
        <v>487</v>
      </c>
      <c r="L383" s="157" t="s">
        <v>469</v>
      </c>
      <c r="M383" s="157" t="s">
        <v>468</v>
      </c>
      <c r="N383" s="11">
        <v>1.0</v>
      </c>
      <c r="O383" s="157" t="s">
        <v>585</v>
      </c>
    </row>
    <row r="384">
      <c r="A384" s="172" t="s">
        <v>893</v>
      </c>
      <c r="B384" s="172" t="s">
        <v>487</v>
      </c>
      <c r="C384" s="172" t="s">
        <v>829</v>
      </c>
      <c r="D384" s="172" t="s">
        <v>828</v>
      </c>
      <c r="E384" s="172" t="s">
        <v>510</v>
      </c>
      <c r="F384" s="173">
        <v>1.0</v>
      </c>
      <c r="G384" s="158"/>
      <c r="H384" s="176"/>
      <c r="I384" s="174">
        <v>17.0</v>
      </c>
      <c r="J384" s="175" t="s">
        <v>527</v>
      </c>
      <c r="K384" s="157" t="s">
        <v>487</v>
      </c>
      <c r="L384" s="157" t="s">
        <v>778</v>
      </c>
      <c r="M384" s="157" t="s">
        <v>779</v>
      </c>
      <c r="N384" s="11">
        <v>1.0</v>
      </c>
      <c r="O384" s="157" t="s">
        <v>601</v>
      </c>
    </row>
    <row r="385">
      <c r="A385" s="172" t="s">
        <v>893</v>
      </c>
      <c r="B385" s="172" t="s">
        <v>831</v>
      </c>
      <c r="C385" s="172" t="s">
        <v>833</v>
      </c>
      <c r="D385" s="172" t="s">
        <v>832</v>
      </c>
      <c r="E385" s="172" t="s">
        <v>510</v>
      </c>
      <c r="F385" s="173">
        <v>1.0</v>
      </c>
      <c r="G385" s="158"/>
      <c r="H385" s="176"/>
      <c r="I385" s="174">
        <v>17.0</v>
      </c>
      <c r="J385" s="175" t="s">
        <v>527</v>
      </c>
      <c r="K385" s="157" t="s">
        <v>487</v>
      </c>
      <c r="L385" s="157" t="s">
        <v>891</v>
      </c>
      <c r="M385" s="157" t="s">
        <v>892</v>
      </c>
      <c r="N385" s="11">
        <v>1.0</v>
      </c>
      <c r="O385" s="157" t="s">
        <v>552</v>
      </c>
    </row>
    <row r="386">
      <c r="A386" s="172" t="s">
        <v>893</v>
      </c>
      <c r="B386" s="172" t="s">
        <v>487</v>
      </c>
      <c r="C386" s="172" t="s">
        <v>729</v>
      </c>
      <c r="D386" s="172" t="s">
        <v>728</v>
      </c>
      <c r="E386" s="172" t="s">
        <v>510</v>
      </c>
      <c r="F386" s="173">
        <v>2.0</v>
      </c>
      <c r="G386" s="158"/>
      <c r="H386" s="176"/>
      <c r="I386" s="174">
        <v>17.0</v>
      </c>
      <c r="J386" s="175" t="s">
        <v>527</v>
      </c>
      <c r="K386" s="157" t="s">
        <v>487</v>
      </c>
      <c r="L386" s="157" t="s">
        <v>894</v>
      </c>
      <c r="M386" s="157" t="s">
        <v>895</v>
      </c>
      <c r="N386" s="11">
        <v>1.0</v>
      </c>
      <c r="O386" s="157" t="s">
        <v>552</v>
      </c>
    </row>
    <row r="387">
      <c r="A387" s="172" t="s">
        <v>893</v>
      </c>
      <c r="B387" s="172" t="s">
        <v>487</v>
      </c>
      <c r="C387" s="172" t="s">
        <v>837</v>
      </c>
      <c r="D387" s="172" t="s">
        <v>836</v>
      </c>
      <c r="E387" s="172" t="s">
        <v>541</v>
      </c>
      <c r="F387" s="173">
        <v>1.0</v>
      </c>
      <c r="G387" s="158"/>
      <c r="H387" s="176"/>
      <c r="I387" s="174">
        <v>17.0</v>
      </c>
      <c r="J387" s="175" t="s">
        <v>527</v>
      </c>
      <c r="K387" s="157" t="s">
        <v>487</v>
      </c>
      <c r="L387" s="157" t="s">
        <v>896</v>
      </c>
      <c r="M387" s="157" t="s">
        <v>897</v>
      </c>
      <c r="N387" s="11">
        <v>1.0</v>
      </c>
      <c r="O387" s="157" t="s">
        <v>541</v>
      </c>
    </row>
    <row r="388">
      <c r="A388" s="172" t="s">
        <v>893</v>
      </c>
      <c r="B388" s="172" t="s">
        <v>487</v>
      </c>
      <c r="C388" s="172" t="s">
        <v>626</v>
      </c>
      <c r="D388" s="172" t="s">
        <v>625</v>
      </c>
      <c r="E388" s="172" t="s">
        <v>627</v>
      </c>
      <c r="F388" s="173">
        <v>1.0</v>
      </c>
      <c r="G388" s="158"/>
      <c r="H388" s="176"/>
      <c r="I388" s="174">
        <v>17.0</v>
      </c>
      <c r="J388" s="175" t="s">
        <v>527</v>
      </c>
      <c r="K388" s="157" t="s">
        <v>487</v>
      </c>
      <c r="L388" s="157" t="s">
        <v>728</v>
      </c>
      <c r="M388" s="157" t="s">
        <v>729</v>
      </c>
      <c r="N388" s="11">
        <v>3.0</v>
      </c>
      <c r="O388" s="177" t="s">
        <v>516</v>
      </c>
    </row>
    <row r="389">
      <c r="A389" s="172" t="s">
        <v>893</v>
      </c>
      <c r="B389" s="172" t="s">
        <v>487</v>
      </c>
      <c r="C389" s="172" t="s">
        <v>839</v>
      </c>
      <c r="D389" s="172" t="s">
        <v>838</v>
      </c>
      <c r="E389" s="172" t="s">
        <v>501</v>
      </c>
      <c r="F389" s="173">
        <v>1.0</v>
      </c>
      <c r="G389" s="158"/>
      <c r="H389" s="176"/>
      <c r="I389" s="174">
        <v>17.0</v>
      </c>
      <c r="J389" s="175" t="s">
        <v>527</v>
      </c>
      <c r="K389" s="157" t="s">
        <v>487</v>
      </c>
      <c r="L389" s="157" t="s">
        <v>898</v>
      </c>
      <c r="M389" s="157" t="s">
        <v>899</v>
      </c>
      <c r="N389" s="11">
        <v>2.0</v>
      </c>
      <c r="O389" s="157" t="s">
        <v>713</v>
      </c>
    </row>
    <row r="390">
      <c r="A390" s="172" t="s">
        <v>893</v>
      </c>
      <c r="B390" s="172" t="s">
        <v>492</v>
      </c>
      <c r="C390" s="172" t="s">
        <v>814</v>
      </c>
      <c r="D390" s="172" t="s">
        <v>813</v>
      </c>
      <c r="E390" s="172" t="s">
        <v>787</v>
      </c>
      <c r="F390" s="173">
        <v>1.0</v>
      </c>
      <c r="G390" s="158"/>
      <c r="H390" s="176"/>
      <c r="I390" s="174">
        <v>17.0</v>
      </c>
      <c r="J390" s="175" t="s">
        <v>527</v>
      </c>
      <c r="K390" s="157" t="s">
        <v>487</v>
      </c>
      <c r="L390" s="157" t="s">
        <v>630</v>
      </c>
      <c r="M390" s="157" t="s">
        <v>631</v>
      </c>
      <c r="N390" s="11">
        <v>1.0</v>
      </c>
      <c r="O390" s="157" t="s">
        <v>573</v>
      </c>
    </row>
    <row r="391">
      <c r="A391" s="172" t="s">
        <v>893</v>
      </c>
      <c r="B391" s="172" t="s">
        <v>492</v>
      </c>
      <c r="C391" s="172" t="s">
        <v>841</v>
      </c>
      <c r="D391" s="172" t="s">
        <v>840</v>
      </c>
      <c r="E391" s="172" t="s">
        <v>532</v>
      </c>
      <c r="F391" s="173">
        <v>1.0</v>
      </c>
      <c r="G391" s="158"/>
      <c r="H391" s="176"/>
      <c r="I391" s="174">
        <v>17.0</v>
      </c>
      <c r="J391" s="175" t="s">
        <v>537</v>
      </c>
      <c r="K391" s="157" t="s">
        <v>487</v>
      </c>
      <c r="L391" s="157" t="s">
        <v>509</v>
      </c>
      <c r="M391" s="157" t="s">
        <v>508</v>
      </c>
      <c r="N391" s="11">
        <v>2.0</v>
      </c>
      <c r="O391" s="177" t="s">
        <v>501</v>
      </c>
    </row>
    <row r="392">
      <c r="A392" s="172" t="s">
        <v>893</v>
      </c>
      <c r="B392" s="172" t="s">
        <v>492</v>
      </c>
      <c r="C392" s="172" t="s">
        <v>843</v>
      </c>
      <c r="D392" s="172" t="s">
        <v>842</v>
      </c>
      <c r="E392" s="172" t="s">
        <v>552</v>
      </c>
      <c r="F392" s="173">
        <v>2.0</v>
      </c>
      <c r="G392" s="158"/>
      <c r="H392" s="176"/>
      <c r="I392" s="174">
        <v>17.0</v>
      </c>
      <c r="J392" s="175" t="s">
        <v>537</v>
      </c>
      <c r="K392" s="157" t="s">
        <v>487</v>
      </c>
      <c r="L392" s="157" t="s">
        <v>880</v>
      </c>
      <c r="M392" s="157" t="s">
        <v>881</v>
      </c>
      <c r="N392" s="11">
        <v>2.0</v>
      </c>
      <c r="O392" s="157" t="s">
        <v>787</v>
      </c>
    </row>
    <row r="393">
      <c r="A393" s="172" t="s">
        <v>893</v>
      </c>
      <c r="B393" s="172" t="s">
        <v>487</v>
      </c>
      <c r="C393" s="172" t="s">
        <v>845</v>
      </c>
      <c r="D393" s="172" t="s">
        <v>844</v>
      </c>
      <c r="E393" s="172" t="s">
        <v>532</v>
      </c>
      <c r="F393" s="173">
        <v>3.0</v>
      </c>
      <c r="G393" s="158"/>
      <c r="H393" s="176"/>
      <c r="I393" s="174">
        <v>17.0</v>
      </c>
      <c r="J393" s="175" t="s">
        <v>537</v>
      </c>
      <c r="K393" s="157" t="s">
        <v>487</v>
      </c>
      <c r="L393" s="157" t="s">
        <v>633</v>
      </c>
      <c r="M393" s="157" t="s">
        <v>634</v>
      </c>
      <c r="N393" s="11">
        <v>1.0</v>
      </c>
      <c r="O393" s="157" t="s">
        <v>588</v>
      </c>
    </row>
    <row r="394">
      <c r="A394" s="172" t="s">
        <v>893</v>
      </c>
      <c r="B394" s="172" t="s">
        <v>487</v>
      </c>
      <c r="C394" s="172" t="s">
        <v>743</v>
      </c>
      <c r="D394" s="172" t="s">
        <v>742</v>
      </c>
      <c r="E394" s="172" t="s">
        <v>744</v>
      </c>
      <c r="F394" s="173">
        <v>1.0</v>
      </c>
      <c r="G394" s="158"/>
      <c r="H394" s="176"/>
      <c r="I394" s="174">
        <v>17.0</v>
      </c>
      <c r="J394" s="175" t="s">
        <v>537</v>
      </c>
      <c r="K394" s="157" t="s">
        <v>487</v>
      </c>
      <c r="L394" s="157" t="s">
        <v>745</v>
      </c>
      <c r="M394" s="157" t="s">
        <v>746</v>
      </c>
      <c r="N394" s="11">
        <v>1.0</v>
      </c>
      <c r="O394" s="177" t="s">
        <v>535</v>
      </c>
    </row>
    <row r="395">
      <c r="A395" s="172" t="s">
        <v>893</v>
      </c>
      <c r="B395" s="172" t="s">
        <v>492</v>
      </c>
      <c r="C395" s="172" t="s">
        <v>847</v>
      </c>
      <c r="D395" s="172" t="s">
        <v>846</v>
      </c>
      <c r="E395" s="172" t="s">
        <v>573</v>
      </c>
      <c r="F395" s="173">
        <v>1.0</v>
      </c>
      <c r="G395" s="158"/>
      <c r="H395" s="176"/>
      <c r="I395" s="174">
        <v>17.0</v>
      </c>
      <c r="J395" s="175" t="s">
        <v>537</v>
      </c>
      <c r="K395" s="157" t="s">
        <v>487</v>
      </c>
      <c r="L395" s="157" t="s">
        <v>765</v>
      </c>
      <c r="M395" s="157" t="s">
        <v>766</v>
      </c>
      <c r="N395" s="11">
        <v>2.0</v>
      </c>
      <c r="O395" s="157" t="s">
        <v>584</v>
      </c>
    </row>
    <row r="396">
      <c r="A396" s="172" t="s">
        <v>900</v>
      </c>
      <c r="B396" s="172" t="s">
        <v>487</v>
      </c>
      <c r="C396" s="172" t="s">
        <v>636</v>
      </c>
      <c r="D396" s="172" t="s">
        <v>635</v>
      </c>
      <c r="E396" s="172" t="s">
        <v>637</v>
      </c>
      <c r="F396" s="173">
        <v>1.0</v>
      </c>
      <c r="G396" s="158"/>
      <c r="H396" s="176"/>
      <c r="I396" s="174">
        <v>17.0</v>
      </c>
      <c r="J396" s="175" t="s">
        <v>537</v>
      </c>
      <c r="K396" s="157" t="s">
        <v>487</v>
      </c>
      <c r="L396" s="157" t="s">
        <v>891</v>
      </c>
      <c r="M396" s="157" t="s">
        <v>892</v>
      </c>
      <c r="N396" s="11">
        <v>2.0</v>
      </c>
      <c r="O396" s="157" t="s">
        <v>552</v>
      </c>
    </row>
    <row r="397">
      <c r="A397" s="172" t="s">
        <v>900</v>
      </c>
      <c r="B397" s="172" t="s">
        <v>487</v>
      </c>
      <c r="C397" s="172" t="s">
        <v>729</v>
      </c>
      <c r="D397" s="172" t="s">
        <v>728</v>
      </c>
      <c r="E397" s="172" t="s">
        <v>510</v>
      </c>
      <c r="F397" s="173">
        <v>3.0</v>
      </c>
      <c r="G397" s="158"/>
      <c r="H397" s="176"/>
      <c r="I397" s="174">
        <v>17.0</v>
      </c>
      <c r="J397" s="175" t="s">
        <v>537</v>
      </c>
      <c r="K397" s="157" t="s">
        <v>487</v>
      </c>
      <c r="L397" s="157" t="s">
        <v>512</v>
      </c>
      <c r="M397" s="157" t="s">
        <v>511</v>
      </c>
      <c r="N397" s="11">
        <v>2.0</v>
      </c>
      <c r="O397" s="177" t="s">
        <v>513</v>
      </c>
    </row>
    <row r="398">
      <c r="A398" s="172" t="s">
        <v>900</v>
      </c>
      <c r="B398" s="172" t="s">
        <v>492</v>
      </c>
      <c r="C398" s="172" t="s">
        <v>820</v>
      </c>
      <c r="D398" s="172" t="s">
        <v>819</v>
      </c>
      <c r="E398" s="172" t="s">
        <v>495</v>
      </c>
      <c r="F398" s="173">
        <v>1.0</v>
      </c>
      <c r="G398" s="158"/>
      <c r="H398" s="176"/>
      <c r="I398" s="174">
        <v>17.0</v>
      </c>
      <c r="J398" s="175" t="s">
        <v>537</v>
      </c>
      <c r="K398" s="157" t="s">
        <v>487</v>
      </c>
      <c r="L398" s="157" t="s">
        <v>555</v>
      </c>
      <c r="M398" s="157" t="s">
        <v>556</v>
      </c>
      <c r="N398" s="11">
        <v>2.0</v>
      </c>
      <c r="O398" s="157" t="s">
        <v>557</v>
      </c>
    </row>
    <row r="399">
      <c r="A399" s="172" t="s">
        <v>900</v>
      </c>
      <c r="B399" s="172" t="s">
        <v>487</v>
      </c>
      <c r="C399" s="172" t="s">
        <v>743</v>
      </c>
      <c r="D399" s="172" t="s">
        <v>742</v>
      </c>
      <c r="E399" s="172" t="s">
        <v>744</v>
      </c>
      <c r="F399" s="173">
        <v>1.0</v>
      </c>
      <c r="G399" s="158"/>
      <c r="H399" s="176"/>
      <c r="I399" s="174">
        <v>17.0</v>
      </c>
      <c r="J399" s="175" t="s">
        <v>537</v>
      </c>
      <c r="K399" s="157" t="s">
        <v>487</v>
      </c>
      <c r="L399" s="157" t="s">
        <v>901</v>
      </c>
      <c r="M399" s="157" t="s">
        <v>902</v>
      </c>
      <c r="N399" s="11">
        <v>1.0</v>
      </c>
      <c r="O399" s="157" t="s">
        <v>588</v>
      </c>
    </row>
    <row r="400">
      <c r="A400" s="172" t="s">
        <v>900</v>
      </c>
      <c r="B400" s="172" t="s">
        <v>487</v>
      </c>
      <c r="C400" s="172" t="s">
        <v>829</v>
      </c>
      <c r="D400" s="172" t="s">
        <v>828</v>
      </c>
      <c r="E400" s="172" t="s">
        <v>510</v>
      </c>
      <c r="F400" s="173">
        <v>1.0</v>
      </c>
      <c r="G400" s="158"/>
      <c r="H400" s="176"/>
      <c r="I400" s="174">
        <v>17.0</v>
      </c>
      <c r="J400" s="175" t="s">
        <v>537</v>
      </c>
      <c r="K400" s="157" t="s">
        <v>487</v>
      </c>
      <c r="L400" s="157" t="s">
        <v>894</v>
      </c>
      <c r="M400" s="157" t="s">
        <v>895</v>
      </c>
      <c r="N400" s="11">
        <v>1.0</v>
      </c>
      <c r="O400" s="157" t="s">
        <v>552</v>
      </c>
    </row>
    <row r="401">
      <c r="A401" s="172" t="s">
        <v>900</v>
      </c>
      <c r="B401" s="172" t="s">
        <v>492</v>
      </c>
      <c r="C401" s="172" t="s">
        <v>843</v>
      </c>
      <c r="D401" s="172" t="s">
        <v>842</v>
      </c>
      <c r="E401" s="172" t="s">
        <v>552</v>
      </c>
      <c r="F401" s="173">
        <v>3.0</v>
      </c>
      <c r="G401" s="158"/>
      <c r="H401" s="176"/>
      <c r="I401" s="174">
        <v>17.0</v>
      </c>
      <c r="J401" s="175" t="s">
        <v>537</v>
      </c>
      <c r="K401" s="157" t="s">
        <v>487</v>
      </c>
      <c r="L401" s="157" t="s">
        <v>903</v>
      </c>
      <c r="M401" s="157" t="s">
        <v>904</v>
      </c>
      <c r="N401" s="11">
        <v>1.0</v>
      </c>
      <c r="O401" s="157" t="s">
        <v>532</v>
      </c>
    </row>
    <row r="402">
      <c r="A402" s="172" t="s">
        <v>900</v>
      </c>
      <c r="B402" s="172" t="s">
        <v>487</v>
      </c>
      <c r="C402" s="172" t="s">
        <v>850</v>
      </c>
      <c r="D402" s="172" t="s">
        <v>849</v>
      </c>
      <c r="E402" s="172" t="s">
        <v>552</v>
      </c>
      <c r="F402" s="173">
        <v>1.0</v>
      </c>
      <c r="G402" s="158"/>
      <c r="H402" s="176"/>
      <c r="I402" s="174">
        <v>18.0</v>
      </c>
      <c r="J402" s="175" t="s">
        <v>491</v>
      </c>
      <c r="K402" s="157" t="s">
        <v>487</v>
      </c>
      <c r="L402" s="157" t="s">
        <v>905</v>
      </c>
      <c r="M402" s="157" t="s">
        <v>906</v>
      </c>
      <c r="N402" s="11">
        <v>1.0</v>
      </c>
      <c r="O402" s="177" t="s">
        <v>645</v>
      </c>
    </row>
    <row r="403">
      <c r="A403" s="172" t="s">
        <v>900</v>
      </c>
      <c r="B403" s="172" t="s">
        <v>487</v>
      </c>
      <c r="C403" s="172" t="s">
        <v>731</v>
      </c>
      <c r="D403" s="172" t="s">
        <v>730</v>
      </c>
      <c r="E403" s="172" t="s">
        <v>601</v>
      </c>
      <c r="F403" s="173">
        <v>1.0</v>
      </c>
      <c r="G403" s="158"/>
      <c r="H403" s="176"/>
      <c r="I403" s="174">
        <v>18.0</v>
      </c>
      <c r="J403" s="175" t="s">
        <v>491</v>
      </c>
      <c r="K403" s="157" t="s">
        <v>487</v>
      </c>
      <c r="L403" s="157" t="s">
        <v>907</v>
      </c>
      <c r="M403" s="157" t="s">
        <v>908</v>
      </c>
      <c r="N403" s="11">
        <v>1.0</v>
      </c>
      <c r="O403" s="157" t="s">
        <v>513</v>
      </c>
    </row>
    <row r="404">
      <c r="A404" s="172" t="s">
        <v>900</v>
      </c>
      <c r="B404" s="172" t="s">
        <v>492</v>
      </c>
      <c r="C404" s="172" t="s">
        <v>852</v>
      </c>
      <c r="D404" s="172" t="s">
        <v>851</v>
      </c>
      <c r="E404" s="172" t="s">
        <v>588</v>
      </c>
      <c r="F404" s="173">
        <v>1.0</v>
      </c>
      <c r="G404" s="158"/>
      <c r="H404" s="176"/>
      <c r="I404" s="174">
        <v>18.0</v>
      </c>
      <c r="J404" s="175" t="s">
        <v>491</v>
      </c>
      <c r="K404" s="157" t="s">
        <v>487</v>
      </c>
      <c r="L404" s="157" t="s">
        <v>728</v>
      </c>
      <c r="M404" s="157" t="s">
        <v>729</v>
      </c>
      <c r="N404" s="11">
        <v>1.0</v>
      </c>
      <c r="O404" s="177" t="s">
        <v>516</v>
      </c>
    </row>
    <row r="405">
      <c r="A405" s="172" t="s">
        <v>900</v>
      </c>
      <c r="B405" s="172" t="s">
        <v>487</v>
      </c>
      <c r="C405" s="172" t="s">
        <v>854</v>
      </c>
      <c r="D405" s="172" t="s">
        <v>853</v>
      </c>
      <c r="E405" s="172" t="s">
        <v>584</v>
      </c>
      <c r="F405" s="173">
        <v>1.0</v>
      </c>
      <c r="G405" s="158"/>
      <c r="H405" s="176"/>
      <c r="I405" s="174">
        <v>18.0</v>
      </c>
      <c r="J405" s="175" t="s">
        <v>491</v>
      </c>
      <c r="K405" s="157" t="s">
        <v>487</v>
      </c>
      <c r="L405" s="157" t="s">
        <v>730</v>
      </c>
      <c r="M405" s="157" t="s">
        <v>731</v>
      </c>
      <c r="N405" s="11">
        <v>1.0</v>
      </c>
      <c r="O405" s="157" t="s">
        <v>601</v>
      </c>
    </row>
    <row r="406">
      <c r="A406" s="172" t="s">
        <v>900</v>
      </c>
      <c r="B406" s="172" t="s">
        <v>487</v>
      </c>
      <c r="C406" s="172" t="s">
        <v>845</v>
      </c>
      <c r="D406" s="172" t="s">
        <v>844</v>
      </c>
      <c r="E406" s="172" t="s">
        <v>532</v>
      </c>
      <c r="F406" s="173">
        <v>4.0</v>
      </c>
      <c r="G406" s="158"/>
      <c r="H406" s="176"/>
      <c r="I406" s="174">
        <v>18.0</v>
      </c>
      <c r="J406" s="175" t="s">
        <v>491</v>
      </c>
      <c r="K406" s="157" t="s">
        <v>487</v>
      </c>
      <c r="L406" s="157" t="s">
        <v>887</v>
      </c>
      <c r="M406" s="157" t="s">
        <v>888</v>
      </c>
      <c r="N406" s="11">
        <v>1.0</v>
      </c>
      <c r="O406" s="157" t="s">
        <v>547</v>
      </c>
    </row>
    <row r="407">
      <c r="A407" s="172" t="s">
        <v>900</v>
      </c>
      <c r="B407" s="172" t="s">
        <v>492</v>
      </c>
      <c r="C407" s="172" t="s">
        <v>841</v>
      </c>
      <c r="D407" s="172" t="s">
        <v>840</v>
      </c>
      <c r="E407" s="172" t="s">
        <v>532</v>
      </c>
      <c r="F407" s="173">
        <v>1.0</v>
      </c>
      <c r="G407" s="158"/>
      <c r="H407" s="176"/>
      <c r="I407" s="174">
        <v>18.0</v>
      </c>
      <c r="J407" s="175" t="s">
        <v>491</v>
      </c>
      <c r="K407" s="157" t="s">
        <v>487</v>
      </c>
      <c r="L407" s="157" t="s">
        <v>736</v>
      </c>
      <c r="M407" s="157" t="s">
        <v>737</v>
      </c>
      <c r="N407" s="11">
        <v>1.0</v>
      </c>
      <c r="O407" s="157" t="s">
        <v>585</v>
      </c>
    </row>
    <row r="408">
      <c r="A408" s="172" t="s">
        <v>900</v>
      </c>
      <c r="B408" s="172" t="s">
        <v>831</v>
      </c>
      <c r="C408" s="172" t="s">
        <v>856</v>
      </c>
      <c r="D408" s="172" t="s">
        <v>855</v>
      </c>
      <c r="E408" s="172" t="s">
        <v>510</v>
      </c>
      <c r="F408" s="173">
        <v>1.0</v>
      </c>
      <c r="G408" s="158"/>
      <c r="H408" s="176"/>
      <c r="I408" s="174">
        <v>18.0</v>
      </c>
      <c r="J408" s="175" t="s">
        <v>491</v>
      </c>
      <c r="K408" s="157" t="s">
        <v>487</v>
      </c>
      <c r="L408" s="157" t="s">
        <v>709</v>
      </c>
      <c r="M408" s="157" t="s">
        <v>710</v>
      </c>
      <c r="N408" s="11">
        <v>1.0</v>
      </c>
      <c r="O408" s="157" t="s">
        <v>541</v>
      </c>
    </row>
    <row r="409">
      <c r="A409" s="172" t="s">
        <v>900</v>
      </c>
      <c r="B409" s="172" t="s">
        <v>492</v>
      </c>
      <c r="C409" s="172" t="s">
        <v>797</v>
      </c>
      <c r="D409" s="172" t="s">
        <v>796</v>
      </c>
      <c r="E409" s="172" t="s">
        <v>507</v>
      </c>
      <c r="F409" s="173">
        <v>1.0</v>
      </c>
      <c r="G409" s="158"/>
      <c r="H409" s="176"/>
      <c r="I409" s="174">
        <v>18.0</v>
      </c>
      <c r="J409" s="175" t="s">
        <v>491</v>
      </c>
      <c r="K409" s="157" t="s">
        <v>487</v>
      </c>
      <c r="L409" s="157" t="s">
        <v>714</v>
      </c>
      <c r="M409" s="157" t="s">
        <v>715</v>
      </c>
      <c r="N409" s="11">
        <v>1.0</v>
      </c>
      <c r="O409" s="157" t="s">
        <v>588</v>
      </c>
    </row>
    <row r="410">
      <c r="A410" s="172" t="s">
        <v>909</v>
      </c>
      <c r="B410" s="172" t="s">
        <v>492</v>
      </c>
      <c r="C410" s="172" t="s">
        <v>841</v>
      </c>
      <c r="D410" s="172" t="s">
        <v>840</v>
      </c>
      <c r="E410" s="172" t="s">
        <v>532</v>
      </c>
      <c r="F410" s="173">
        <v>2.0</v>
      </c>
      <c r="G410" s="158"/>
      <c r="H410" s="176"/>
      <c r="I410" s="174">
        <v>18.0</v>
      </c>
      <c r="J410" s="175" t="s">
        <v>491</v>
      </c>
      <c r="K410" s="157" t="s">
        <v>487</v>
      </c>
      <c r="L410" s="157" t="s">
        <v>910</v>
      </c>
      <c r="M410" s="157" t="s">
        <v>911</v>
      </c>
      <c r="N410" s="11">
        <v>1.0</v>
      </c>
      <c r="O410" s="157" t="s">
        <v>552</v>
      </c>
    </row>
    <row r="411">
      <c r="A411" s="172" t="s">
        <v>909</v>
      </c>
      <c r="B411" s="172" t="s">
        <v>487</v>
      </c>
      <c r="C411" s="172" t="s">
        <v>845</v>
      </c>
      <c r="D411" s="172" t="s">
        <v>844</v>
      </c>
      <c r="E411" s="172" t="s">
        <v>532</v>
      </c>
      <c r="F411" s="173">
        <v>6.0</v>
      </c>
      <c r="G411" s="158"/>
      <c r="H411" s="176"/>
      <c r="I411" s="174">
        <v>18.0</v>
      </c>
      <c r="J411" s="175" t="s">
        <v>491</v>
      </c>
      <c r="K411" s="157" t="s">
        <v>487</v>
      </c>
      <c r="L411" s="157" t="s">
        <v>560</v>
      </c>
      <c r="M411" s="157" t="s">
        <v>561</v>
      </c>
      <c r="N411" s="11">
        <v>1.0</v>
      </c>
      <c r="O411" s="157" t="s">
        <v>498</v>
      </c>
    </row>
    <row r="412">
      <c r="A412" s="172" t="s">
        <v>909</v>
      </c>
      <c r="B412" s="172" t="s">
        <v>487</v>
      </c>
      <c r="C412" s="172" t="s">
        <v>860</v>
      </c>
      <c r="D412" s="172" t="s">
        <v>859</v>
      </c>
      <c r="E412" s="172" t="s">
        <v>722</v>
      </c>
      <c r="F412" s="173">
        <v>1.0</v>
      </c>
      <c r="G412" s="158"/>
      <c r="H412" s="176"/>
      <c r="I412" s="174">
        <v>18.0</v>
      </c>
      <c r="J412" s="175" t="s">
        <v>491</v>
      </c>
      <c r="K412" s="157" t="s">
        <v>487</v>
      </c>
      <c r="L412" s="157" t="s">
        <v>912</v>
      </c>
      <c r="M412" s="157" t="s">
        <v>913</v>
      </c>
      <c r="N412" s="11">
        <v>1.0</v>
      </c>
      <c r="O412" s="157" t="s">
        <v>552</v>
      </c>
    </row>
    <row r="413">
      <c r="A413" s="172" t="s">
        <v>909</v>
      </c>
      <c r="B413" s="172" t="s">
        <v>487</v>
      </c>
      <c r="C413" s="172" t="s">
        <v>839</v>
      </c>
      <c r="D413" s="172" t="s">
        <v>838</v>
      </c>
      <c r="E413" s="172" t="s">
        <v>501</v>
      </c>
      <c r="F413" s="173">
        <v>2.0</v>
      </c>
      <c r="G413" s="158"/>
      <c r="H413" s="176"/>
      <c r="I413" s="174">
        <v>18.0</v>
      </c>
      <c r="J413" s="175" t="s">
        <v>491</v>
      </c>
      <c r="K413" s="157" t="s">
        <v>487</v>
      </c>
      <c r="L413" s="157" t="s">
        <v>515</v>
      </c>
      <c r="M413" s="157" t="s">
        <v>514</v>
      </c>
      <c r="N413" s="11">
        <v>1.0</v>
      </c>
      <c r="O413" s="177" t="s">
        <v>516</v>
      </c>
    </row>
    <row r="414">
      <c r="A414" s="172" t="s">
        <v>909</v>
      </c>
      <c r="B414" s="172" t="s">
        <v>487</v>
      </c>
      <c r="C414" s="172" t="s">
        <v>850</v>
      </c>
      <c r="D414" s="172" t="s">
        <v>849</v>
      </c>
      <c r="E414" s="172" t="s">
        <v>552</v>
      </c>
      <c r="F414" s="173">
        <v>1.0</v>
      </c>
      <c r="G414" s="158"/>
      <c r="H414" s="176"/>
      <c r="I414" s="174">
        <v>18.0</v>
      </c>
      <c r="J414" s="175" t="s">
        <v>527</v>
      </c>
      <c r="K414" s="157" t="s">
        <v>487</v>
      </c>
      <c r="L414" s="157" t="s">
        <v>515</v>
      </c>
      <c r="M414" s="157" t="s">
        <v>514</v>
      </c>
      <c r="N414" s="11">
        <v>1.0</v>
      </c>
      <c r="O414" s="177" t="s">
        <v>516</v>
      </c>
    </row>
    <row r="415">
      <c r="A415" s="172" t="s">
        <v>909</v>
      </c>
      <c r="B415" s="172" t="s">
        <v>492</v>
      </c>
      <c r="C415" s="172" t="s">
        <v>866</v>
      </c>
      <c r="D415" s="172" t="s">
        <v>865</v>
      </c>
      <c r="E415" s="172" t="s">
        <v>613</v>
      </c>
      <c r="F415" s="173">
        <v>1.0</v>
      </c>
      <c r="G415" s="158"/>
      <c r="H415" s="176"/>
      <c r="I415" s="174">
        <v>18.0</v>
      </c>
      <c r="J415" s="175" t="s">
        <v>527</v>
      </c>
      <c r="K415" s="157" t="s">
        <v>487</v>
      </c>
      <c r="L415" s="157" t="s">
        <v>912</v>
      </c>
      <c r="M415" s="157" t="s">
        <v>913</v>
      </c>
      <c r="N415" s="11">
        <v>1.0</v>
      </c>
      <c r="O415" s="157" t="s">
        <v>552</v>
      </c>
    </row>
    <row r="416">
      <c r="A416" s="172" t="s">
        <v>909</v>
      </c>
      <c r="B416" s="172" t="s">
        <v>492</v>
      </c>
      <c r="C416" s="172" t="s">
        <v>814</v>
      </c>
      <c r="D416" s="172" t="s">
        <v>813</v>
      </c>
      <c r="E416" s="172" t="s">
        <v>787</v>
      </c>
      <c r="F416" s="173">
        <v>2.0</v>
      </c>
      <c r="G416" s="158"/>
      <c r="H416" s="176"/>
      <c r="I416" s="174">
        <v>18.0</v>
      </c>
      <c r="J416" s="175" t="s">
        <v>527</v>
      </c>
      <c r="K416" s="157" t="s">
        <v>487</v>
      </c>
      <c r="L416" s="157" t="s">
        <v>614</v>
      </c>
      <c r="M416" s="157" t="s">
        <v>615</v>
      </c>
      <c r="N416" s="11">
        <v>1.0</v>
      </c>
      <c r="O416" s="157" t="s">
        <v>547</v>
      </c>
    </row>
    <row r="417">
      <c r="A417" s="172" t="s">
        <v>909</v>
      </c>
      <c r="B417" s="172" t="s">
        <v>487</v>
      </c>
      <c r="C417" s="172" t="s">
        <v>743</v>
      </c>
      <c r="D417" s="172" t="s">
        <v>742</v>
      </c>
      <c r="E417" s="172" t="s">
        <v>744</v>
      </c>
      <c r="F417" s="173">
        <v>2.0</v>
      </c>
      <c r="G417" s="158"/>
      <c r="H417" s="176"/>
      <c r="I417" s="174">
        <v>18.0</v>
      </c>
      <c r="J417" s="175" t="s">
        <v>527</v>
      </c>
      <c r="K417" s="157" t="s">
        <v>487</v>
      </c>
      <c r="L417" s="157" t="s">
        <v>560</v>
      </c>
      <c r="M417" s="157" t="s">
        <v>561</v>
      </c>
      <c r="N417" s="11">
        <v>1.0</v>
      </c>
      <c r="O417" s="157" t="s">
        <v>498</v>
      </c>
    </row>
    <row r="418">
      <c r="A418" s="172" t="s">
        <v>909</v>
      </c>
      <c r="B418" s="172" t="s">
        <v>487</v>
      </c>
      <c r="C418" s="172" t="s">
        <v>746</v>
      </c>
      <c r="D418" s="172" t="s">
        <v>745</v>
      </c>
      <c r="E418" s="172" t="s">
        <v>510</v>
      </c>
      <c r="F418" s="173">
        <v>1.0</v>
      </c>
      <c r="G418" s="158"/>
      <c r="H418" s="176"/>
      <c r="I418" s="174">
        <v>18.0</v>
      </c>
      <c r="J418" s="175" t="s">
        <v>527</v>
      </c>
      <c r="K418" s="157" t="s">
        <v>487</v>
      </c>
      <c r="L418" s="157" t="s">
        <v>905</v>
      </c>
      <c r="M418" s="157" t="s">
        <v>906</v>
      </c>
      <c r="N418" s="11">
        <v>1.0</v>
      </c>
      <c r="O418" s="177" t="s">
        <v>645</v>
      </c>
    </row>
    <row r="419">
      <c r="A419" s="172" t="s">
        <v>909</v>
      </c>
      <c r="B419" s="172" t="s">
        <v>487</v>
      </c>
      <c r="C419" s="172" t="s">
        <v>829</v>
      </c>
      <c r="D419" s="172" t="s">
        <v>828</v>
      </c>
      <c r="E419" s="172" t="s">
        <v>510</v>
      </c>
      <c r="F419" s="173">
        <v>2.0</v>
      </c>
      <c r="G419" s="158"/>
      <c r="H419" s="176"/>
      <c r="I419" s="174">
        <v>18.0</v>
      </c>
      <c r="J419" s="175" t="s">
        <v>527</v>
      </c>
      <c r="K419" s="157" t="s">
        <v>487</v>
      </c>
      <c r="L419" s="157" t="s">
        <v>742</v>
      </c>
      <c r="M419" s="157" t="s">
        <v>743</v>
      </c>
      <c r="N419" s="11">
        <v>1.0</v>
      </c>
      <c r="O419" s="157" t="s">
        <v>744</v>
      </c>
    </row>
    <row r="420">
      <c r="A420" s="172" t="s">
        <v>909</v>
      </c>
      <c r="B420" s="172" t="s">
        <v>492</v>
      </c>
      <c r="C420" s="172" t="s">
        <v>843</v>
      </c>
      <c r="D420" s="172" t="s">
        <v>842</v>
      </c>
      <c r="E420" s="172" t="s">
        <v>552</v>
      </c>
      <c r="F420" s="173">
        <v>4.0</v>
      </c>
      <c r="G420" s="158"/>
      <c r="H420" s="176"/>
      <c r="I420" s="174">
        <v>18.0</v>
      </c>
      <c r="J420" s="175" t="s">
        <v>527</v>
      </c>
      <c r="K420" s="157" t="s">
        <v>487</v>
      </c>
      <c r="L420" s="157" t="s">
        <v>714</v>
      </c>
      <c r="M420" s="157" t="s">
        <v>715</v>
      </c>
      <c r="N420" s="11">
        <v>1.0</v>
      </c>
      <c r="O420" s="157" t="s">
        <v>588</v>
      </c>
    </row>
    <row r="421">
      <c r="A421" s="172" t="s">
        <v>909</v>
      </c>
      <c r="B421" s="172" t="s">
        <v>831</v>
      </c>
      <c r="C421" s="172" t="s">
        <v>876</v>
      </c>
      <c r="D421" s="172" t="s">
        <v>875</v>
      </c>
      <c r="E421" s="172" t="s">
        <v>510</v>
      </c>
      <c r="F421" s="173">
        <v>1.0</v>
      </c>
      <c r="G421" s="158"/>
      <c r="H421" s="176"/>
      <c r="I421" s="174">
        <v>18.0</v>
      </c>
      <c r="J421" s="175" t="s">
        <v>527</v>
      </c>
      <c r="K421" s="157" t="s">
        <v>487</v>
      </c>
      <c r="L421" s="157" t="s">
        <v>910</v>
      </c>
      <c r="M421" s="157" t="s">
        <v>911</v>
      </c>
      <c r="N421" s="11">
        <v>2.0</v>
      </c>
      <c r="O421" s="157" t="s">
        <v>552</v>
      </c>
    </row>
    <row r="422">
      <c r="A422" s="172" t="s">
        <v>914</v>
      </c>
      <c r="B422" s="172" t="s">
        <v>487</v>
      </c>
      <c r="C422" s="172" t="s">
        <v>556</v>
      </c>
      <c r="D422" s="172" t="s">
        <v>555</v>
      </c>
      <c r="E422" s="172" t="s">
        <v>557</v>
      </c>
      <c r="F422" s="173">
        <v>1.0</v>
      </c>
      <c r="G422" s="158"/>
      <c r="H422" s="176"/>
      <c r="I422" s="174">
        <v>18.0</v>
      </c>
      <c r="J422" s="175" t="s">
        <v>527</v>
      </c>
      <c r="K422" s="157" t="s">
        <v>487</v>
      </c>
      <c r="L422" s="157" t="s">
        <v>728</v>
      </c>
      <c r="M422" s="157" t="s">
        <v>729</v>
      </c>
      <c r="N422" s="11">
        <v>2.0</v>
      </c>
      <c r="O422" s="177" t="s">
        <v>516</v>
      </c>
    </row>
    <row r="423">
      <c r="A423" s="172" t="s">
        <v>914</v>
      </c>
      <c r="B423" s="172" t="s">
        <v>487</v>
      </c>
      <c r="C423" s="172" t="s">
        <v>615</v>
      </c>
      <c r="D423" s="172" t="s">
        <v>614</v>
      </c>
      <c r="E423" s="172" t="s">
        <v>547</v>
      </c>
      <c r="F423" s="173">
        <v>1.0</v>
      </c>
      <c r="G423" s="158"/>
      <c r="H423" s="176"/>
      <c r="I423" s="174">
        <v>18.0</v>
      </c>
      <c r="J423" s="175" t="s">
        <v>527</v>
      </c>
      <c r="K423" s="157" t="s">
        <v>487</v>
      </c>
      <c r="L423" s="157" t="s">
        <v>736</v>
      </c>
      <c r="M423" s="157" t="s">
        <v>737</v>
      </c>
      <c r="N423" s="11">
        <v>2.0</v>
      </c>
      <c r="O423" s="157" t="s">
        <v>585</v>
      </c>
    </row>
    <row r="424">
      <c r="A424" s="172" t="s">
        <v>914</v>
      </c>
      <c r="B424" s="172" t="s">
        <v>487</v>
      </c>
      <c r="C424" s="172" t="s">
        <v>511</v>
      </c>
      <c r="D424" s="172" t="s">
        <v>512</v>
      </c>
      <c r="E424" s="172" t="s">
        <v>510</v>
      </c>
      <c r="F424" s="173">
        <v>1.0</v>
      </c>
      <c r="G424" s="158"/>
      <c r="H424" s="176"/>
      <c r="I424" s="174">
        <v>18.0</v>
      </c>
      <c r="J424" s="175" t="s">
        <v>527</v>
      </c>
      <c r="K424" s="157" t="s">
        <v>487</v>
      </c>
      <c r="L424" s="157" t="s">
        <v>469</v>
      </c>
      <c r="M424" s="157" t="s">
        <v>468</v>
      </c>
      <c r="N424" s="11">
        <v>1.0</v>
      </c>
      <c r="O424" s="157" t="s">
        <v>585</v>
      </c>
    </row>
    <row r="425">
      <c r="A425" s="172" t="s">
        <v>914</v>
      </c>
      <c r="B425" s="172" t="s">
        <v>487</v>
      </c>
      <c r="C425" s="172" t="s">
        <v>881</v>
      </c>
      <c r="D425" s="172" t="s">
        <v>880</v>
      </c>
      <c r="E425" s="172" t="s">
        <v>787</v>
      </c>
      <c r="F425" s="173">
        <v>1.0</v>
      </c>
      <c r="G425" s="158"/>
      <c r="H425" s="176"/>
      <c r="I425" s="174">
        <v>18.0</v>
      </c>
      <c r="J425" s="175" t="s">
        <v>527</v>
      </c>
      <c r="K425" s="157" t="s">
        <v>487</v>
      </c>
      <c r="L425" s="157" t="s">
        <v>915</v>
      </c>
      <c r="M425" s="157" t="s">
        <v>916</v>
      </c>
      <c r="N425" s="11">
        <v>1.0</v>
      </c>
      <c r="O425" s="157" t="s">
        <v>541</v>
      </c>
    </row>
    <row r="426">
      <c r="A426" s="172" t="s">
        <v>914</v>
      </c>
      <c r="B426" s="172" t="s">
        <v>487</v>
      </c>
      <c r="C426" s="172" t="s">
        <v>508</v>
      </c>
      <c r="D426" s="172" t="s">
        <v>509</v>
      </c>
      <c r="E426" s="172" t="s">
        <v>510</v>
      </c>
      <c r="F426" s="173">
        <v>1.0</v>
      </c>
      <c r="G426" s="158"/>
      <c r="H426" s="176"/>
      <c r="I426" s="174">
        <v>18.0</v>
      </c>
      <c r="J426" s="175" t="s">
        <v>527</v>
      </c>
      <c r="K426" s="157" t="s">
        <v>487</v>
      </c>
      <c r="L426" s="157" t="s">
        <v>709</v>
      </c>
      <c r="M426" s="157" t="s">
        <v>710</v>
      </c>
      <c r="N426" s="11">
        <v>2.0</v>
      </c>
      <c r="O426" s="157" t="s">
        <v>541</v>
      </c>
    </row>
    <row r="427">
      <c r="A427" s="172" t="s">
        <v>914</v>
      </c>
      <c r="B427" s="172" t="s">
        <v>487</v>
      </c>
      <c r="C427" s="172" t="s">
        <v>733</v>
      </c>
      <c r="D427" s="172" t="s">
        <v>732</v>
      </c>
      <c r="E427" s="172" t="s">
        <v>507</v>
      </c>
      <c r="F427" s="173">
        <v>1.0</v>
      </c>
      <c r="G427" s="158"/>
      <c r="H427" s="176"/>
      <c r="I427" s="174">
        <v>18.0</v>
      </c>
      <c r="J427" s="175" t="s">
        <v>537</v>
      </c>
      <c r="K427" s="157" t="s">
        <v>487</v>
      </c>
      <c r="L427" s="157" t="s">
        <v>736</v>
      </c>
      <c r="M427" s="157" t="s">
        <v>737</v>
      </c>
      <c r="N427" s="11">
        <v>2.0</v>
      </c>
      <c r="O427" s="157" t="s">
        <v>585</v>
      </c>
    </row>
    <row r="428">
      <c r="A428" s="172" t="s">
        <v>914</v>
      </c>
      <c r="B428" s="172" t="s">
        <v>487</v>
      </c>
      <c r="C428" s="172" t="s">
        <v>729</v>
      </c>
      <c r="D428" s="172" t="s">
        <v>728</v>
      </c>
      <c r="E428" s="172" t="s">
        <v>510</v>
      </c>
      <c r="F428" s="173">
        <v>2.0</v>
      </c>
      <c r="G428" s="158"/>
      <c r="H428" s="176"/>
      <c r="I428" s="174">
        <v>18.0</v>
      </c>
      <c r="J428" s="175" t="s">
        <v>537</v>
      </c>
      <c r="K428" s="157" t="s">
        <v>487</v>
      </c>
      <c r="L428" s="157" t="s">
        <v>901</v>
      </c>
      <c r="M428" s="157" t="s">
        <v>902</v>
      </c>
      <c r="N428" s="11">
        <v>1.0</v>
      </c>
      <c r="O428" s="157" t="s">
        <v>588</v>
      </c>
    </row>
    <row r="429">
      <c r="A429" s="172" t="s">
        <v>914</v>
      </c>
      <c r="B429" s="172" t="s">
        <v>487</v>
      </c>
      <c r="C429" s="172" t="s">
        <v>888</v>
      </c>
      <c r="D429" s="172" t="s">
        <v>887</v>
      </c>
      <c r="E429" s="172" t="s">
        <v>547</v>
      </c>
      <c r="F429" s="173">
        <v>1.0</v>
      </c>
      <c r="G429" s="158"/>
      <c r="H429" s="176"/>
      <c r="I429" s="174">
        <v>18.0</v>
      </c>
      <c r="J429" s="175" t="s">
        <v>537</v>
      </c>
      <c r="K429" s="157" t="s">
        <v>487</v>
      </c>
      <c r="L429" s="157" t="s">
        <v>742</v>
      </c>
      <c r="M429" s="157" t="s">
        <v>743</v>
      </c>
      <c r="N429" s="11">
        <v>1.0</v>
      </c>
      <c r="O429" s="157" t="s">
        <v>744</v>
      </c>
    </row>
    <row r="430">
      <c r="A430" s="172" t="s">
        <v>914</v>
      </c>
      <c r="B430" s="172" t="s">
        <v>487</v>
      </c>
      <c r="C430" s="172" t="s">
        <v>890</v>
      </c>
      <c r="D430" s="172" t="s">
        <v>889</v>
      </c>
      <c r="E430" s="172" t="s">
        <v>541</v>
      </c>
      <c r="F430" s="173">
        <v>1.0</v>
      </c>
      <c r="G430" s="158"/>
      <c r="H430" s="176"/>
      <c r="I430" s="174">
        <v>18.0</v>
      </c>
      <c r="J430" s="175" t="s">
        <v>537</v>
      </c>
      <c r="K430" s="157" t="s">
        <v>487</v>
      </c>
      <c r="L430" s="157" t="s">
        <v>709</v>
      </c>
      <c r="M430" s="157" t="s">
        <v>710</v>
      </c>
      <c r="N430" s="11">
        <v>2.0</v>
      </c>
      <c r="O430" s="157" t="s">
        <v>541</v>
      </c>
    </row>
    <row r="431">
      <c r="A431" s="172" t="s">
        <v>914</v>
      </c>
      <c r="B431" s="172" t="s">
        <v>487</v>
      </c>
      <c r="C431" s="172" t="s">
        <v>892</v>
      </c>
      <c r="D431" s="172" t="s">
        <v>891</v>
      </c>
      <c r="E431" s="172" t="s">
        <v>552</v>
      </c>
      <c r="F431" s="173">
        <v>1.0</v>
      </c>
      <c r="G431" s="158"/>
      <c r="H431" s="176"/>
      <c r="I431" s="174">
        <v>18.0</v>
      </c>
      <c r="J431" s="175" t="s">
        <v>537</v>
      </c>
      <c r="K431" s="157" t="s">
        <v>487</v>
      </c>
      <c r="L431" s="157" t="s">
        <v>714</v>
      </c>
      <c r="M431" s="157" t="s">
        <v>715</v>
      </c>
      <c r="N431" s="11">
        <v>2.0</v>
      </c>
      <c r="O431" s="157" t="s">
        <v>588</v>
      </c>
    </row>
    <row r="432">
      <c r="A432" s="172" t="s">
        <v>914</v>
      </c>
      <c r="B432" s="172" t="s">
        <v>487</v>
      </c>
      <c r="C432" s="172" t="s">
        <v>766</v>
      </c>
      <c r="D432" s="172" t="s">
        <v>765</v>
      </c>
      <c r="E432" s="172" t="s">
        <v>584</v>
      </c>
      <c r="F432" s="173">
        <v>1.0</v>
      </c>
      <c r="G432" s="158"/>
      <c r="H432" s="176"/>
      <c r="I432" s="174">
        <v>18.0</v>
      </c>
      <c r="J432" s="175" t="s">
        <v>537</v>
      </c>
      <c r="K432" s="157" t="s">
        <v>487</v>
      </c>
      <c r="L432" s="157" t="s">
        <v>515</v>
      </c>
      <c r="M432" s="157" t="s">
        <v>514</v>
      </c>
      <c r="N432" s="11">
        <v>1.0</v>
      </c>
      <c r="O432" s="177" t="s">
        <v>516</v>
      </c>
    </row>
    <row r="433">
      <c r="A433" s="172" t="s">
        <v>472</v>
      </c>
      <c r="B433" s="172" t="s">
        <v>487</v>
      </c>
      <c r="C433" s="172" t="s">
        <v>511</v>
      </c>
      <c r="D433" s="172" t="s">
        <v>512</v>
      </c>
      <c r="E433" s="172" t="s">
        <v>510</v>
      </c>
      <c r="F433" s="173">
        <v>2.0</v>
      </c>
      <c r="G433" s="158"/>
      <c r="H433" s="176"/>
      <c r="I433" s="174">
        <v>18.0</v>
      </c>
      <c r="J433" s="175" t="s">
        <v>537</v>
      </c>
      <c r="K433" s="157" t="s">
        <v>487</v>
      </c>
      <c r="L433" s="157" t="s">
        <v>910</v>
      </c>
      <c r="M433" s="157" t="s">
        <v>911</v>
      </c>
      <c r="N433" s="11">
        <v>2.0</v>
      </c>
      <c r="O433" s="157" t="s">
        <v>552</v>
      </c>
    </row>
    <row r="434">
      <c r="A434" s="172" t="s">
        <v>472</v>
      </c>
      <c r="B434" s="172" t="s">
        <v>487</v>
      </c>
      <c r="C434" s="172" t="s">
        <v>733</v>
      </c>
      <c r="D434" s="172" t="s">
        <v>732</v>
      </c>
      <c r="E434" s="172" t="s">
        <v>507</v>
      </c>
      <c r="F434" s="173">
        <v>1.0</v>
      </c>
      <c r="G434" s="158"/>
      <c r="H434" s="176"/>
      <c r="I434" s="174">
        <v>18.0</v>
      </c>
      <c r="J434" s="175" t="s">
        <v>537</v>
      </c>
      <c r="K434" s="157" t="s">
        <v>487</v>
      </c>
      <c r="L434" s="157" t="s">
        <v>728</v>
      </c>
      <c r="M434" s="157" t="s">
        <v>729</v>
      </c>
      <c r="N434" s="11">
        <v>2.0</v>
      </c>
      <c r="O434" s="177" t="s">
        <v>516</v>
      </c>
    </row>
    <row r="435">
      <c r="A435" s="172" t="s">
        <v>472</v>
      </c>
      <c r="B435" s="172" t="s">
        <v>487</v>
      </c>
      <c r="C435" s="172" t="s">
        <v>508</v>
      </c>
      <c r="D435" s="172" t="s">
        <v>509</v>
      </c>
      <c r="E435" s="172" t="s">
        <v>510</v>
      </c>
      <c r="F435" s="173">
        <v>2.0</v>
      </c>
      <c r="G435" s="158"/>
      <c r="H435" s="176"/>
      <c r="I435" s="174">
        <v>18.0</v>
      </c>
      <c r="J435" s="175" t="s">
        <v>537</v>
      </c>
      <c r="K435" s="157" t="s">
        <v>487</v>
      </c>
      <c r="L435" s="157" t="s">
        <v>912</v>
      </c>
      <c r="M435" s="157" t="s">
        <v>913</v>
      </c>
      <c r="N435" s="11">
        <v>2.0</v>
      </c>
      <c r="O435" s="157" t="s">
        <v>552</v>
      </c>
    </row>
    <row r="436">
      <c r="A436" s="172" t="s">
        <v>472</v>
      </c>
      <c r="B436" s="172" t="s">
        <v>487</v>
      </c>
      <c r="C436" s="172" t="s">
        <v>556</v>
      </c>
      <c r="D436" s="172" t="s">
        <v>555</v>
      </c>
      <c r="E436" s="172" t="s">
        <v>557</v>
      </c>
      <c r="F436" s="173">
        <v>1.0</v>
      </c>
      <c r="G436" s="158"/>
      <c r="H436" s="176"/>
      <c r="I436" s="174">
        <v>18.0</v>
      </c>
      <c r="J436" s="175" t="s">
        <v>537</v>
      </c>
      <c r="K436" s="157" t="s">
        <v>487</v>
      </c>
      <c r="L436" s="157" t="s">
        <v>630</v>
      </c>
      <c r="M436" s="157" t="s">
        <v>631</v>
      </c>
      <c r="N436" s="11">
        <v>1.0</v>
      </c>
      <c r="O436" s="157" t="s">
        <v>573</v>
      </c>
    </row>
    <row r="437">
      <c r="A437" s="172" t="s">
        <v>472</v>
      </c>
      <c r="B437" s="172" t="s">
        <v>487</v>
      </c>
      <c r="C437" s="172" t="s">
        <v>468</v>
      </c>
      <c r="D437" s="172" t="s">
        <v>469</v>
      </c>
      <c r="E437" s="172" t="s">
        <v>585</v>
      </c>
      <c r="F437" s="173">
        <v>1.0</v>
      </c>
      <c r="G437" s="158"/>
      <c r="H437" s="176"/>
      <c r="I437" s="174">
        <v>18.0</v>
      </c>
      <c r="J437" s="175" t="s">
        <v>537</v>
      </c>
      <c r="K437" s="157" t="s">
        <v>487</v>
      </c>
      <c r="L437" s="157" t="s">
        <v>905</v>
      </c>
      <c r="M437" s="157" t="s">
        <v>906</v>
      </c>
      <c r="N437" s="11">
        <v>2.0</v>
      </c>
      <c r="O437" s="177" t="s">
        <v>645</v>
      </c>
    </row>
    <row r="438">
      <c r="A438" s="172" t="s">
        <v>472</v>
      </c>
      <c r="B438" s="172" t="s">
        <v>487</v>
      </c>
      <c r="C438" s="172" t="s">
        <v>779</v>
      </c>
      <c r="D438" s="172" t="s">
        <v>778</v>
      </c>
      <c r="E438" s="172" t="s">
        <v>601</v>
      </c>
      <c r="F438" s="173">
        <v>1.0</v>
      </c>
      <c r="G438" s="158"/>
      <c r="H438" s="176"/>
      <c r="I438" s="174">
        <v>18.0</v>
      </c>
      <c r="J438" s="175" t="s">
        <v>537</v>
      </c>
      <c r="K438" s="157" t="s">
        <v>487</v>
      </c>
      <c r="L438" s="157" t="s">
        <v>597</v>
      </c>
      <c r="M438" s="157" t="s">
        <v>598</v>
      </c>
      <c r="N438" s="11">
        <v>1.0</v>
      </c>
      <c r="O438" s="157" t="s">
        <v>507</v>
      </c>
    </row>
    <row r="439">
      <c r="A439" s="172" t="s">
        <v>472</v>
      </c>
      <c r="B439" s="172" t="s">
        <v>487</v>
      </c>
      <c r="C439" s="172" t="s">
        <v>892</v>
      </c>
      <c r="D439" s="172" t="s">
        <v>891</v>
      </c>
      <c r="E439" s="172" t="s">
        <v>552</v>
      </c>
      <c r="F439" s="173">
        <v>1.0</v>
      </c>
      <c r="G439" s="158"/>
      <c r="H439" s="176"/>
      <c r="I439" s="174">
        <v>19.0</v>
      </c>
      <c r="J439" s="175" t="s">
        <v>491</v>
      </c>
      <c r="K439" s="157" t="s">
        <v>487</v>
      </c>
      <c r="L439" s="157" t="s">
        <v>555</v>
      </c>
      <c r="M439" s="157" t="s">
        <v>556</v>
      </c>
      <c r="N439" s="11">
        <v>1.0</v>
      </c>
      <c r="O439" s="157" t="s">
        <v>557</v>
      </c>
    </row>
    <row r="440">
      <c r="A440" s="172" t="s">
        <v>472</v>
      </c>
      <c r="B440" s="172" t="s">
        <v>487</v>
      </c>
      <c r="C440" s="172" t="s">
        <v>895</v>
      </c>
      <c r="D440" s="172" t="s">
        <v>894</v>
      </c>
      <c r="E440" s="172" t="s">
        <v>552</v>
      </c>
      <c r="F440" s="173">
        <v>1.0</v>
      </c>
      <c r="G440" s="158"/>
      <c r="H440" s="176"/>
      <c r="I440" s="174">
        <v>19.0</v>
      </c>
      <c r="J440" s="175" t="s">
        <v>491</v>
      </c>
      <c r="K440" s="157" t="s">
        <v>487</v>
      </c>
      <c r="L440" s="157" t="s">
        <v>618</v>
      </c>
      <c r="M440" s="157" t="s">
        <v>619</v>
      </c>
      <c r="N440" s="11">
        <v>1.0</v>
      </c>
      <c r="O440" s="157" t="s">
        <v>498</v>
      </c>
    </row>
    <row r="441">
      <c r="A441" s="172" t="s">
        <v>472</v>
      </c>
      <c r="B441" s="172" t="s">
        <v>487</v>
      </c>
      <c r="C441" s="172" t="s">
        <v>897</v>
      </c>
      <c r="D441" s="172" t="s">
        <v>896</v>
      </c>
      <c r="E441" s="172" t="s">
        <v>541</v>
      </c>
      <c r="F441" s="173">
        <v>1.0</v>
      </c>
      <c r="G441" s="158"/>
      <c r="H441" s="176"/>
      <c r="I441" s="174">
        <v>19.0</v>
      </c>
      <c r="J441" s="175" t="s">
        <v>491</v>
      </c>
      <c r="K441" s="157" t="s">
        <v>487</v>
      </c>
      <c r="L441" s="157" t="s">
        <v>728</v>
      </c>
      <c r="M441" s="157" t="s">
        <v>729</v>
      </c>
      <c r="N441" s="11">
        <v>1.0</v>
      </c>
      <c r="O441" s="177" t="s">
        <v>516</v>
      </c>
    </row>
    <row r="442">
      <c r="A442" s="172" t="s">
        <v>472</v>
      </c>
      <c r="B442" s="172" t="s">
        <v>487</v>
      </c>
      <c r="C442" s="172" t="s">
        <v>729</v>
      </c>
      <c r="D442" s="172" t="s">
        <v>728</v>
      </c>
      <c r="E442" s="172" t="s">
        <v>510</v>
      </c>
      <c r="F442" s="173">
        <v>3.0</v>
      </c>
      <c r="G442" s="158"/>
      <c r="H442" s="176"/>
      <c r="I442" s="174">
        <v>19.0</v>
      </c>
      <c r="J442" s="175" t="s">
        <v>491</v>
      </c>
      <c r="K442" s="157" t="s">
        <v>492</v>
      </c>
      <c r="L442" s="157" t="s">
        <v>917</v>
      </c>
      <c r="M442" s="157" t="s">
        <v>918</v>
      </c>
      <c r="N442" s="11">
        <v>1.0</v>
      </c>
      <c r="O442" s="157" t="s">
        <v>552</v>
      </c>
    </row>
    <row r="443">
      <c r="A443" s="172" t="s">
        <v>472</v>
      </c>
      <c r="B443" s="172" t="s">
        <v>487</v>
      </c>
      <c r="C443" s="172" t="s">
        <v>899</v>
      </c>
      <c r="D443" s="172" t="s">
        <v>898</v>
      </c>
      <c r="E443" s="172" t="s">
        <v>713</v>
      </c>
      <c r="F443" s="173">
        <v>2.0</v>
      </c>
      <c r="G443" s="158"/>
      <c r="H443" s="176"/>
      <c r="I443" s="174">
        <v>19.0</v>
      </c>
      <c r="J443" s="175" t="s">
        <v>491</v>
      </c>
      <c r="K443" s="157" t="s">
        <v>487</v>
      </c>
      <c r="L443" s="157" t="s">
        <v>763</v>
      </c>
      <c r="M443" s="157" t="s">
        <v>764</v>
      </c>
      <c r="N443" s="11">
        <v>1.0</v>
      </c>
      <c r="O443" s="157" t="s">
        <v>522</v>
      </c>
    </row>
    <row r="444">
      <c r="A444" s="172" t="s">
        <v>472</v>
      </c>
      <c r="B444" s="172" t="s">
        <v>487</v>
      </c>
      <c r="C444" s="172" t="s">
        <v>631</v>
      </c>
      <c r="D444" s="172" t="s">
        <v>630</v>
      </c>
      <c r="E444" s="172" t="s">
        <v>573</v>
      </c>
      <c r="F444" s="173">
        <v>1.0</v>
      </c>
      <c r="G444" s="158"/>
      <c r="H444" s="176"/>
      <c r="I444" s="174">
        <v>19.0</v>
      </c>
      <c r="J444" s="175" t="s">
        <v>491</v>
      </c>
      <c r="K444" s="157" t="s">
        <v>487</v>
      </c>
      <c r="L444" s="157" t="s">
        <v>714</v>
      </c>
      <c r="M444" s="157" t="s">
        <v>715</v>
      </c>
      <c r="N444" s="11">
        <v>1.0</v>
      </c>
      <c r="O444" s="157" t="s">
        <v>588</v>
      </c>
    </row>
    <row r="445">
      <c r="A445" s="172" t="s">
        <v>919</v>
      </c>
      <c r="B445" s="172" t="s">
        <v>487</v>
      </c>
      <c r="C445" s="172" t="s">
        <v>508</v>
      </c>
      <c r="D445" s="172" t="s">
        <v>509</v>
      </c>
      <c r="E445" s="172" t="s">
        <v>510</v>
      </c>
      <c r="F445" s="173">
        <v>2.0</v>
      </c>
      <c r="G445" s="158"/>
      <c r="H445" s="176"/>
      <c r="I445" s="174">
        <v>19.0</v>
      </c>
      <c r="J445" s="175" t="s">
        <v>491</v>
      </c>
      <c r="K445" s="157" t="s">
        <v>487</v>
      </c>
      <c r="L445" s="157" t="s">
        <v>718</v>
      </c>
      <c r="M445" s="157" t="s">
        <v>719</v>
      </c>
      <c r="N445" s="11">
        <v>1.0</v>
      </c>
      <c r="O445" s="157" t="s">
        <v>498</v>
      </c>
    </row>
    <row r="446">
      <c r="A446" s="172" t="s">
        <v>919</v>
      </c>
      <c r="B446" s="172" t="s">
        <v>487</v>
      </c>
      <c r="C446" s="172" t="s">
        <v>881</v>
      </c>
      <c r="D446" s="172" t="s">
        <v>880</v>
      </c>
      <c r="E446" s="172" t="s">
        <v>787</v>
      </c>
      <c r="F446" s="173">
        <v>2.0</v>
      </c>
      <c r="G446" s="158"/>
      <c r="H446" s="176"/>
      <c r="I446" s="174">
        <v>19.0</v>
      </c>
      <c r="J446" s="175" t="s">
        <v>491</v>
      </c>
      <c r="K446" s="157" t="s">
        <v>487</v>
      </c>
      <c r="L446" s="157" t="s">
        <v>920</v>
      </c>
      <c r="M446" s="157" t="s">
        <v>921</v>
      </c>
      <c r="N446" s="11">
        <v>1.0</v>
      </c>
      <c r="O446" s="157" t="s">
        <v>501</v>
      </c>
    </row>
    <row r="447">
      <c r="A447" s="172" t="s">
        <v>919</v>
      </c>
      <c r="B447" s="172" t="s">
        <v>487</v>
      </c>
      <c r="C447" s="172" t="s">
        <v>634</v>
      </c>
      <c r="D447" s="172" t="s">
        <v>633</v>
      </c>
      <c r="E447" s="172" t="s">
        <v>588</v>
      </c>
      <c r="F447" s="173">
        <v>1.0</v>
      </c>
      <c r="G447" s="158"/>
      <c r="H447" s="176"/>
      <c r="I447" s="174">
        <v>19.0</v>
      </c>
      <c r="J447" s="175" t="s">
        <v>491</v>
      </c>
      <c r="K447" s="157" t="s">
        <v>487</v>
      </c>
      <c r="L447" s="157" t="s">
        <v>700</v>
      </c>
      <c r="M447" s="157" t="s">
        <v>701</v>
      </c>
      <c r="N447" s="11">
        <v>1.0</v>
      </c>
      <c r="O447" s="157" t="s">
        <v>645</v>
      </c>
    </row>
    <row r="448">
      <c r="A448" s="172" t="s">
        <v>919</v>
      </c>
      <c r="B448" s="172" t="s">
        <v>487</v>
      </c>
      <c r="C448" s="172" t="s">
        <v>746</v>
      </c>
      <c r="D448" s="172" t="s">
        <v>745</v>
      </c>
      <c r="E448" s="172" t="s">
        <v>510</v>
      </c>
      <c r="F448" s="173">
        <v>1.0</v>
      </c>
      <c r="G448" s="158"/>
      <c r="H448" s="176"/>
      <c r="I448" s="174">
        <v>19.0</v>
      </c>
      <c r="J448" s="175" t="s">
        <v>491</v>
      </c>
      <c r="K448" s="157" t="s">
        <v>492</v>
      </c>
      <c r="L448" s="157" t="s">
        <v>842</v>
      </c>
      <c r="M448" s="157" t="s">
        <v>843</v>
      </c>
      <c r="N448" s="11">
        <v>1.0</v>
      </c>
      <c r="O448" s="157" t="s">
        <v>552</v>
      </c>
    </row>
    <row r="449">
      <c r="A449" s="172" t="s">
        <v>919</v>
      </c>
      <c r="B449" s="172" t="s">
        <v>487</v>
      </c>
      <c r="C449" s="172" t="s">
        <v>766</v>
      </c>
      <c r="D449" s="172" t="s">
        <v>765</v>
      </c>
      <c r="E449" s="172" t="s">
        <v>584</v>
      </c>
      <c r="F449" s="173">
        <v>2.0</v>
      </c>
      <c r="G449" s="158"/>
      <c r="H449" s="176"/>
      <c r="I449" s="174">
        <v>19.0</v>
      </c>
      <c r="J449" s="175" t="s">
        <v>491</v>
      </c>
      <c r="K449" s="157" t="s">
        <v>487</v>
      </c>
      <c r="L449" s="157" t="s">
        <v>621</v>
      </c>
      <c r="M449" s="157" t="s">
        <v>622</v>
      </c>
      <c r="N449" s="11">
        <v>1.0</v>
      </c>
      <c r="O449" s="177" t="s">
        <v>513</v>
      </c>
    </row>
    <row r="450">
      <c r="A450" s="172" t="s">
        <v>919</v>
      </c>
      <c r="B450" s="172" t="s">
        <v>487</v>
      </c>
      <c r="C450" s="172" t="s">
        <v>892</v>
      </c>
      <c r="D450" s="172" t="s">
        <v>891</v>
      </c>
      <c r="E450" s="172" t="s">
        <v>552</v>
      </c>
      <c r="F450" s="173">
        <v>2.0</v>
      </c>
      <c r="G450" s="158"/>
      <c r="H450" s="176"/>
      <c r="I450" s="174">
        <v>19.0</v>
      </c>
      <c r="J450" s="175" t="s">
        <v>491</v>
      </c>
      <c r="K450" s="157" t="s">
        <v>492</v>
      </c>
      <c r="L450" s="157" t="s">
        <v>922</v>
      </c>
      <c r="M450" s="157" t="s">
        <v>923</v>
      </c>
      <c r="N450" s="11">
        <v>1.0</v>
      </c>
      <c r="O450" s="157" t="s">
        <v>513</v>
      </c>
    </row>
    <row r="451">
      <c r="A451" s="172" t="s">
        <v>919</v>
      </c>
      <c r="B451" s="172" t="s">
        <v>487</v>
      </c>
      <c r="C451" s="172" t="s">
        <v>511</v>
      </c>
      <c r="D451" s="172" t="s">
        <v>512</v>
      </c>
      <c r="E451" s="172" t="s">
        <v>510</v>
      </c>
      <c r="F451" s="173">
        <v>2.0</v>
      </c>
      <c r="G451" s="158"/>
      <c r="H451" s="176"/>
      <c r="I451" s="174">
        <v>19.0</v>
      </c>
      <c r="J451" s="175" t="s">
        <v>527</v>
      </c>
      <c r="K451" s="157" t="s">
        <v>492</v>
      </c>
      <c r="L451" s="157" t="s">
        <v>842</v>
      </c>
      <c r="M451" s="157" t="s">
        <v>843</v>
      </c>
      <c r="N451" s="11">
        <v>2.0</v>
      </c>
      <c r="O451" s="157" t="s">
        <v>552</v>
      </c>
    </row>
    <row r="452">
      <c r="A452" s="172" t="s">
        <v>919</v>
      </c>
      <c r="B452" s="172" t="s">
        <v>487</v>
      </c>
      <c r="C452" s="172" t="s">
        <v>556</v>
      </c>
      <c r="D452" s="172" t="s">
        <v>555</v>
      </c>
      <c r="E452" s="172" t="s">
        <v>557</v>
      </c>
      <c r="F452" s="173">
        <v>2.0</v>
      </c>
      <c r="G452" s="158"/>
      <c r="H452" s="176"/>
      <c r="I452" s="174">
        <v>19.0</v>
      </c>
      <c r="J452" s="175" t="s">
        <v>527</v>
      </c>
      <c r="K452" s="157" t="s">
        <v>487</v>
      </c>
      <c r="L452" s="157" t="s">
        <v>705</v>
      </c>
      <c r="M452" s="157" t="s">
        <v>706</v>
      </c>
      <c r="N452" s="11">
        <v>1.0</v>
      </c>
      <c r="O452" s="157" t="s">
        <v>513</v>
      </c>
    </row>
    <row r="453">
      <c r="A453" s="172" t="s">
        <v>919</v>
      </c>
      <c r="B453" s="172" t="s">
        <v>487</v>
      </c>
      <c r="C453" s="172" t="s">
        <v>902</v>
      </c>
      <c r="D453" s="172" t="s">
        <v>901</v>
      </c>
      <c r="E453" s="172" t="s">
        <v>588</v>
      </c>
      <c r="F453" s="173">
        <v>1.0</v>
      </c>
      <c r="G453" s="158"/>
      <c r="H453" s="176"/>
      <c r="I453" s="174">
        <v>19.0</v>
      </c>
      <c r="J453" s="175" t="s">
        <v>527</v>
      </c>
      <c r="K453" s="157" t="s">
        <v>487</v>
      </c>
      <c r="L453" s="157" t="s">
        <v>555</v>
      </c>
      <c r="M453" s="157" t="s">
        <v>556</v>
      </c>
      <c r="N453" s="11">
        <v>2.0</v>
      </c>
      <c r="O453" s="157" t="s">
        <v>557</v>
      </c>
    </row>
    <row r="454">
      <c r="A454" s="172" t="s">
        <v>919</v>
      </c>
      <c r="B454" s="172" t="s">
        <v>487</v>
      </c>
      <c r="C454" s="172" t="s">
        <v>895</v>
      </c>
      <c r="D454" s="172" t="s">
        <v>894</v>
      </c>
      <c r="E454" s="172" t="s">
        <v>552</v>
      </c>
      <c r="F454" s="173">
        <v>1.0</v>
      </c>
      <c r="G454" s="158"/>
      <c r="H454" s="176"/>
      <c r="I454" s="174">
        <v>19.0</v>
      </c>
      <c r="J454" s="175" t="s">
        <v>527</v>
      </c>
      <c r="K454" s="157" t="s">
        <v>492</v>
      </c>
      <c r="L454" s="157" t="s">
        <v>924</v>
      </c>
      <c r="M454" s="157" t="s">
        <v>925</v>
      </c>
      <c r="N454" s="11">
        <v>1.0</v>
      </c>
      <c r="O454" s="157" t="s">
        <v>645</v>
      </c>
    </row>
    <row r="455">
      <c r="A455" s="172" t="s">
        <v>919</v>
      </c>
      <c r="B455" s="172" t="s">
        <v>487</v>
      </c>
      <c r="C455" s="172" t="s">
        <v>904</v>
      </c>
      <c r="D455" s="172" t="s">
        <v>903</v>
      </c>
      <c r="E455" s="172" t="s">
        <v>532</v>
      </c>
      <c r="F455" s="173">
        <v>1.0</v>
      </c>
      <c r="G455" s="158"/>
      <c r="H455" s="176"/>
      <c r="I455" s="174">
        <v>19.0</v>
      </c>
      <c r="J455" s="175" t="s">
        <v>527</v>
      </c>
      <c r="K455" s="157" t="s">
        <v>487</v>
      </c>
      <c r="L455" s="157" t="s">
        <v>714</v>
      </c>
      <c r="M455" s="157" t="s">
        <v>715</v>
      </c>
      <c r="N455" s="11">
        <v>1.0</v>
      </c>
      <c r="O455" s="157" t="s">
        <v>588</v>
      </c>
    </row>
    <row r="456">
      <c r="A456" s="172" t="s">
        <v>926</v>
      </c>
      <c r="B456" s="172" t="s">
        <v>487</v>
      </c>
      <c r="C456" s="172" t="s">
        <v>906</v>
      </c>
      <c r="D456" s="172" t="s">
        <v>905</v>
      </c>
      <c r="E456" s="172" t="s">
        <v>510</v>
      </c>
      <c r="F456" s="173">
        <v>1.0</v>
      </c>
      <c r="G456" s="158"/>
      <c r="H456" s="176"/>
      <c r="I456" s="174">
        <v>19.0</v>
      </c>
      <c r="J456" s="175" t="s">
        <v>527</v>
      </c>
      <c r="K456" s="157" t="s">
        <v>487</v>
      </c>
      <c r="L456" s="157" t="s">
        <v>621</v>
      </c>
      <c r="M456" s="157" t="s">
        <v>622</v>
      </c>
      <c r="N456" s="11">
        <v>1.0</v>
      </c>
      <c r="O456" s="177" t="s">
        <v>513</v>
      </c>
    </row>
    <row r="457">
      <c r="A457" s="172" t="s">
        <v>926</v>
      </c>
      <c r="B457" s="172" t="s">
        <v>487</v>
      </c>
      <c r="C457" s="172" t="s">
        <v>908</v>
      </c>
      <c r="D457" s="172" t="s">
        <v>907</v>
      </c>
      <c r="E457" s="172" t="s">
        <v>513</v>
      </c>
      <c r="F457" s="173">
        <v>1.0</v>
      </c>
      <c r="G457" s="158"/>
      <c r="H457" s="176"/>
      <c r="I457" s="174">
        <v>19.0</v>
      </c>
      <c r="J457" s="175" t="s">
        <v>527</v>
      </c>
      <c r="K457" s="157" t="s">
        <v>492</v>
      </c>
      <c r="L457" s="157" t="s">
        <v>922</v>
      </c>
      <c r="M457" s="157" t="s">
        <v>923</v>
      </c>
      <c r="N457" s="11">
        <v>1.0</v>
      </c>
      <c r="O457" s="157" t="s">
        <v>513</v>
      </c>
    </row>
    <row r="458">
      <c r="A458" s="172" t="s">
        <v>926</v>
      </c>
      <c r="B458" s="172" t="s">
        <v>487</v>
      </c>
      <c r="C458" s="172" t="s">
        <v>729</v>
      </c>
      <c r="D458" s="172" t="s">
        <v>728</v>
      </c>
      <c r="E458" s="172" t="s">
        <v>510</v>
      </c>
      <c r="F458" s="173">
        <v>1.0</v>
      </c>
      <c r="G458" s="158"/>
      <c r="H458" s="176"/>
      <c r="I458" s="174">
        <v>19.0</v>
      </c>
      <c r="J458" s="175" t="s">
        <v>527</v>
      </c>
      <c r="K458" s="157" t="s">
        <v>487</v>
      </c>
      <c r="L458" s="157" t="s">
        <v>728</v>
      </c>
      <c r="M458" s="157" t="s">
        <v>729</v>
      </c>
      <c r="N458" s="11">
        <v>2.0</v>
      </c>
      <c r="O458" s="177" t="s">
        <v>516</v>
      </c>
    </row>
    <row r="459">
      <c r="A459" s="172" t="s">
        <v>926</v>
      </c>
      <c r="B459" s="172" t="s">
        <v>487</v>
      </c>
      <c r="C459" s="172" t="s">
        <v>731</v>
      </c>
      <c r="D459" s="172" t="s">
        <v>730</v>
      </c>
      <c r="E459" s="172" t="s">
        <v>601</v>
      </c>
      <c r="F459" s="173">
        <v>1.0</v>
      </c>
      <c r="G459" s="158"/>
      <c r="H459" s="176"/>
      <c r="I459" s="174">
        <v>19.0</v>
      </c>
      <c r="J459" s="175" t="s">
        <v>527</v>
      </c>
      <c r="K459" s="157" t="s">
        <v>487</v>
      </c>
      <c r="L459" s="157" t="s">
        <v>623</v>
      </c>
      <c r="M459" s="157" t="s">
        <v>624</v>
      </c>
      <c r="N459" s="11">
        <v>1.0</v>
      </c>
      <c r="O459" s="157" t="s">
        <v>507</v>
      </c>
    </row>
    <row r="460">
      <c r="A460" s="172" t="s">
        <v>926</v>
      </c>
      <c r="B460" s="172" t="s">
        <v>487</v>
      </c>
      <c r="C460" s="172" t="s">
        <v>888</v>
      </c>
      <c r="D460" s="172" t="s">
        <v>887</v>
      </c>
      <c r="E460" s="172" t="s">
        <v>547</v>
      </c>
      <c r="F460" s="173">
        <v>1.0</v>
      </c>
      <c r="G460" s="158"/>
      <c r="H460" s="176"/>
      <c r="I460" s="174">
        <v>19.0</v>
      </c>
      <c r="J460" s="175" t="s">
        <v>527</v>
      </c>
      <c r="K460" s="157" t="s">
        <v>487</v>
      </c>
      <c r="L460" s="157" t="s">
        <v>927</v>
      </c>
      <c r="M460" s="157" t="s">
        <v>928</v>
      </c>
      <c r="N460" s="11">
        <v>1.0</v>
      </c>
      <c r="O460" s="157" t="s">
        <v>584</v>
      </c>
    </row>
    <row r="461">
      <c r="A461" s="172" t="s">
        <v>926</v>
      </c>
      <c r="B461" s="172" t="s">
        <v>487</v>
      </c>
      <c r="C461" s="172" t="s">
        <v>737</v>
      </c>
      <c r="D461" s="172" t="s">
        <v>736</v>
      </c>
      <c r="E461" s="172" t="s">
        <v>585</v>
      </c>
      <c r="F461" s="173">
        <v>1.0</v>
      </c>
      <c r="G461" s="158"/>
      <c r="H461" s="176"/>
      <c r="I461" s="174">
        <v>19.0</v>
      </c>
      <c r="J461" s="175" t="s">
        <v>527</v>
      </c>
      <c r="K461" s="157" t="s">
        <v>487</v>
      </c>
      <c r="L461" s="157" t="s">
        <v>718</v>
      </c>
      <c r="M461" s="157" t="s">
        <v>719</v>
      </c>
      <c r="N461" s="11">
        <v>1.0</v>
      </c>
      <c r="O461" s="157" t="s">
        <v>498</v>
      </c>
    </row>
    <row r="462">
      <c r="A462" s="172" t="s">
        <v>926</v>
      </c>
      <c r="B462" s="172" t="s">
        <v>487</v>
      </c>
      <c r="C462" s="172" t="s">
        <v>710</v>
      </c>
      <c r="D462" s="172" t="s">
        <v>709</v>
      </c>
      <c r="E462" s="172" t="s">
        <v>541</v>
      </c>
      <c r="F462" s="173">
        <v>1.0</v>
      </c>
      <c r="G462" s="158"/>
      <c r="H462" s="176"/>
      <c r="I462" s="174">
        <v>19.0</v>
      </c>
      <c r="J462" s="175" t="s">
        <v>527</v>
      </c>
      <c r="K462" s="157" t="s">
        <v>487</v>
      </c>
      <c r="L462" s="157" t="s">
        <v>763</v>
      </c>
      <c r="M462" s="157" t="s">
        <v>764</v>
      </c>
      <c r="N462" s="11">
        <v>1.0</v>
      </c>
      <c r="O462" s="157" t="s">
        <v>522</v>
      </c>
    </row>
    <row r="463">
      <c r="A463" s="172" t="s">
        <v>926</v>
      </c>
      <c r="B463" s="172" t="s">
        <v>487</v>
      </c>
      <c r="C463" s="172" t="s">
        <v>715</v>
      </c>
      <c r="D463" s="172" t="s">
        <v>714</v>
      </c>
      <c r="E463" s="172" t="s">
        <v>588</v>
      </c>
      <c r="F463" s="173">
        <v>1.0</v>
      </c>
      <c r="G463" s="158"/>
      <c r="H463" s="176"/>
      <c r="I463" s="174">
        <v>19.0</v>
      </c>
      <c r="J463" s="175" t="s">
        <v>537</v>
      </c>
      <c r="K463" s="157" t="s">
        <v>487</v>
      </c>
      <c r="L463" s="157" t="s">
        <v>929</v>
      </c>
      <c r="M463" s="157" t="s">
        <v>930</v>
      </c>
      <c r="N463" s="11">
        <v>1.0</v>
      </c>
      <c r="O463" s="157" t="s">
        <v>547</v>
      </c>
    </row>
    <row r="464">
      <c r="A464" s="172" t="s">
        <v>926</v>
      </c>
      <c r="B464" s="172" t="s">
        <v>487</v>
      </c>
      <c r="C464" s="172" t="s">
        <v>911</v>
      </c>
      <c r="D464" s="172" t="s">
        <v>910</v>
      </c>
      <c r="E464" s="172" t="s">
        <v>552</v>
      </c>
      <c r="F464" s="173">
        <v>1.0</v>
      </c>
      <c r="G464" s="158"/>
      <c r="H464" s="176"/>
      <c r="I464" s="174">
        <v>19.0</v>
      </c>
      <c r="J464" s="175" t="s">
        <v>537</v>
      </c>
      <c r="K464" s="157" t="s">
        <v>487</v>
      </c>
      <c r="L464" s="157" t="s">
        <v>555</v>
      </c>
      <c r="M464" s="157" t="s">
        <v>556</v>
      </c>
      <c r="N464" s="11">
        <v>2.0</v>
      </c>
      <c r="O464" s="157" t="s">
        <v>557</v>
      </c>
    </row>
    <row r="465">
      <c r="A465" s="172" t="s">
        <v>926</v>
      </c>
      <c r="B465" s="172" t="s">
        <v>487</v>
      </c>
      <c r="C465" s="172" t="s">
        <v>561</v>
      </c>
      <c r="D465" s="172" t="s">
        <v>560</v>
      </c>
      <c r="E465" s="172" t="s">
        <v>498</v>
      </c>
      <c r="F465" s="173">
        <v>1.0</v>
      </c>
      <c r="G465" s="158"/>
      <c r="H465" s="176"/>
      <c r="I465" s="174">
        <v>19.0</v>
      </c>
      <c r="J465" s="175" t="s">
        <v>537</v>
      </c>
      <c r="K465" s="157" t="s">
        <v>487</v>
      </c>
      <c r="L465" s="157" t="s">
        <v>763</v>
      </c>
      <c r="M465" s="157" t="s">
        <v>764</v>
      </c>
      <c r="N465" s="11">
        <v>1.0</v>
      </c>
      <c r="O465" s="157" t="s">
        <v>522</v>
      </c>
    </row>
    <row r="466">
      <c r="A466" s="172" t="s">
        <v>926</v>
      </c>
      <c r="B466" s="172" t="s">
        <v>487</v>
      </c>
      <c r="C466" s="172" t="s">
        <v>913</v>
      </c>
      <c r="D466" s="172" t="s">
        <v>912</v>
      </c>
      <c r="E466" s="172" t="s">
        <v>552</v>
      </c>
      <c r="F466" s="173">
        <v>1.0</v>
      </c>
      <c r="G466" s="158"/>
      <c r="H466" s="176"/>
      <c r="I466" s="174">
        <v>19.0</v>
      </c>
      <c r="J466" s="175" t="s">
        <v>537</v>
      </c>
      <c r="K466" s="157" t="s">
        <v>492</v>
      </c>
      <c r="L466" s="157" t="s">
        <v>922</v>
      </c>
      <c r="M466" s="157" t="s">
        <v>923</v>
      </c>
      <c r="N466" s="11">
        <v>2.0</v>
      </c>
      <c r="O466" s="157" t="s">
        <v>513</v>
      </c>
    </row>
    <row r="467">
      <c r="A467" s="172" t="s">
        <v>926</v>
      </c>
      <c r="B467" s="172" t="s">
        <v>487</v>
      </c>
      <c r="C467" s="172" t="s">
        <v>514</v>
      </c>
      <c r="D467" s="172" t="s">
        <v>515</v>
      </c>
      <c r="E467" s="172" t="s">
        <v>510</v>
      </c>
      <c r="F467" s="173">
        <v>1.0</v>
      </c>
      <c r="G467" s="158"/>
      <c r="H467" s="176"/>
      <c r="I467" s="174">
        <v>19.0</v>
      </c>
      <c r="J467" s="175" t="s">
        <v>537</v>
      </c>
      <c r="K467" s="157" t="s">
        <v>487</v>
      </c>
      <c r="L467" s="157" t="s">
        <v>623</v>
      </c>
      <c r="M467" s="157" t="s">
        <v>624</v>
      </c>
      <c r="N467" s="11">
        <v>1.0</v>
      </c>
      <c r="O467" s="157" t="s">
        <v>507</v>
      </c>
    </row>
    <row r="468">
      <c r="A468" s="172" t="s">
        <v>473</v>
      </c>
      <c r="B468" s="172" t="s">
        <v>487</v>
      </c>
      <c r="C468" s="172" t="s">
        <v>514</v>
      </c>
      <c r="D468" s="172" t="s">
        <v>515</v>
      </c>
      <c r="E468" s="172" t="s">
        <v>510</v>
      </c>
      <c r="F468" s="173">
        <v>1.0</v>
      </c>
      <c r="G468" s="158"/>
      <c r="H468" s="176"/>
      <c r="I468" s="174">
        <v>19.0</v>
      </c>
      <c r="J468" s="175" t="s">
        <v>537</v>
      </c>
      <c r="K468" s="157" t="s">
        <v>487</v>
      </c>
      <c r="L468" s="157" t="s">
        <v>728</v>
      </c>
      <c r="M468" s="157" t="s">
        <v>729</v>
      </c>
      <c r="N468" s="11">
        <v>2.0</v>
      </c>
      <c r="O468" s="177" t="s">
        <v>516</v>
      </c>
    </row>
    <row r="469">
      <c r="A469" s="172" t="s">
        <v>473</v>
      </c>
      <c r="B469" s="172" t="s">
        <v>487</v>
      </c>
      <c r="C469" s="172" t="s">
        <v>913</v>
      </c>
      <c r="D469" s="172" t="s">
        <v>912</v>
      </c>
      <c r="E469" s="172" t="s">
        <v>552</v>
      </c>
      <c r="F469" s="173">
        <v>1.0</v>
      </c>
      <c r="G469" s="158"/>
      <c r="H469" s="176"/>
      <c r="I469" s="174">
        <v>19.0</v>
      </c>
      <c r="J469" s="175" t="s">
        <v>537</v>
      </c>
      <c r="K469" s="157" t="s">
        <v>487</v>
      </c>
      <c r="L469" s="157" t="s">
        <v>714</v>
      </c>
      <c r="M469" s="157" t="s">
        <v>715</v>
      </c>
      <c r="N469" s="11">
        <v>2.0</v>
      </c>
      <c r="O469" s="157" t="s">
        <v>588</v>
      </c>
    </row>
    <row r="470">
      <c r="A470" s="172" t="s">
        <v>473</v>
      </c>
      <c r="B470" s="172" t="s">
        <v>487</v>
      </c>
      <c r="C470" s="172" t="s">
        <v>615</v>
      </c>
      <c r="D470" s="172" t="s">
        <v>614</v>
      </c>
      <c r="E470" s="172" t="s">
        <v>547</v>
      </c>
      <c r="F470" s="173">
        <v>1.0</v>
      </c>
      <c r="G470" s="158"/>
      <c r="H470" s="176"/>
      <c r="I470" s="174">
        <v>19.0</v>
      </c>
      <c r="J470" s="175" t="s">
        <v>537</v>
      </c>
      <c r="K470" s="157" t="s">
        <v>492</v>
      </c>
      <c r="L470" s="157" t="s">
        <v>842</v>
      </c>
      <c r="M470" s="157" t="s">
        <v>843</v>
      </c>
      <c r="N470" s="11">
        <v>2.0</v>
      </c>
      <c r="O470" s="157" t="s">
        <v>552</v>
      </c>
    </row>
    <row r="471">
      <c r="A471" s="172" t="s">
        <v>473</v>
      </c>
      <c r="B471" s="172" t="s">
        <v>487</v>
      </c>
      <c r="C471" s="172" t="s">
        <v>561</v>
      </c>
      <c r="D471" s="172" t="s">
        <v>560</v>
      </c>
      <c r="E471" s="172" t="s">
        <v>498</v>
      </c>
      <c r="F471" s="173">
        <v>1.0</v>
      </c>
      <c r="G471" s="158"/>
      <c r="H471" s="176"/>
      <c r="I471" s="174">
        <v>19.0</v>
      </c>
      <c r="J471" s="175" t="s">
        <v>537</v>
      </c>
      <c r="K471" s="157" t="s">
        <v>487</v>
      </c>
      <c r="L471" s="157" t="s">
        <v>718</v>
      </c>
      <c r="M471" s="157" t="s">
        <v>719</v>
      </c>
      <c r="N471" s="11">
        <v>1.0</v>
      </c>
      <c r="O471" s="157" t="s">
        <v>498</v>
      </c>
    </row>
    <row r="472">
      <c r="A472" s="172" t="s">
        <v>473</v>
      </c>
      <c r="B472" s="172" t="s">
        <v>487</v>
      </c>
      <c r="C472" s="172" t="s">
        <v>906</v>
      </c>
      <c r="D472" s="172" t="s">
        <v>905</v>
      </c>
      <c r="E472" s="172" t="s">
        <v>510</v>
      </c>
      <c r="F472" s="173">
        <v>1.0</v>
      </c>
      <c r="G472" s="158"/>
      <c r="H472" s="176"/>
      <c r="I472" s="174">
        <v>19.0</v>
      </c>
      <c r="J472" s="175" t="s">
        <v>537</v>
      </c>
      <c r="K472" s="157" t="s">
        <v>487</v>
      </c>
      <c r="L472" s="157" t="s">
        <v>621</v>
      </c>
      <c r="M472" s="157" t="s">
        <v>622</v>
      </c>
      <c r="N472" s="11">
        <v>2.0</v>
      </c>
      <c r="O472" s="177" t="s">
        <v>513</v>
      </c>
    </row>
    <row r="473">
      <c r="A473" s="172" t="s">
        <v>473</v>
      </c>
      <c r="B473" s="172" t="s">
        <v>487</v>
      </c>
      <c r="C473" s="172" t="s">
        <v>743</v>
      </c>
      <c r="D473" s="172" t="s">
        <v>742</v>
      </c>
      <c r="E473" s="172" t="s">
        <v>744</v>
      </c>
      <c r="F473" s="173">
        <v>1.0</v>
      </c>
      <c r="G473" s="158"/>
      <c r="H473" s="176"/>
      <c r="I473" s="174">
        <v>19.0</v>
      </c>
      <c r="J473" s="175" t="s">
        <v>537</v>
      </c>
      <c r="K473" s="157" t="s">
        <v>492</v>
      </c>
      <c r="L473" s="157" t="s">
        <v>931</v>
      </c>
      <c r="M473" s="157" t="s">
        <v>932</v>
      </c>
      <c r="N473" s="11">
        <v>1.0</v>
      </c>
      <c r="O473" s="157" t="s">
        <v>513</v>
      </c>
    </row>
    <row r="474">
      <c r="A474" s="172" t="s">
        <v>473</v>
      </c>
      <c r="B474" s="172" t="s">
        <v>487</v>
      </c>
      <c r="C474" s="172" t="s">
        <v>715</v>
      </c>
      <c r="D474" s="172" t="s">
        <v>714</v>
      </c>
      <c r="E474" s="172" t="s">
        <v>588</v>
      </c>
      <c r="F474" s="173">
        <v>1.0</v>
      </c>
      <c r="G474" s="158"/>
      <c r="H474" s="176"/>
      <c r="I474" s="174">
        <v>19.0</v>
      </c>
      <c r="J474" s="175" t="s">
        <v>537</v>
      </c>
      <c r="K474" s="157" t="s">
        <v>487</v>
      </c>
      <c r="L474" s="157" t="s">
        <v>920</v>
      </c>
      <c r="M474" s="157" t="s">
        <v>921</v>
      </c>
      <c r="N474" s="11">
        <v>2.0</v>
      </c>
      <c r="O474" s="157" t="s">
        <v>501</v>
      </c>
    </row>
    <row r="475">
      <c r="A475" s="172" t="s">
        <v>473</v>
      </c>
      <c r="B475" s="172" t="s">
        <v>487</v>
      </c>
      <c r="C475" s="172" t="s">
        <v>911</v>
      </c>
      <c r="D475" s="172" t="s">
        <v>910</v>
      </c>
      <c r="E475" s="172" t="s">
        <v>552</v>
      </c>
      <c r="F475" s="173">
        <v>2.0</v>
      </c>
      <c r="G475" s="158"/>
      <c r="H475" s="176"/>
      <c r="I475" s="174">
        <v>20.0</v>
      </c>
      <c r="J475" s="175" t="s">
        <v>491</v>
      </c>
      <c r="K475" s="157" t="s">
        <v>487</v>
      </c>
      <c r="L475" s="157" t="s">
        <v>815</v>
      </c>
      <c r="M475" s="157" t="s">
        <v>816</v>
      </c>
      <c r="N475" s="11">
        <v>1.0</v>
      </c>
      <c r="O475" s="177" t="s">
        <v>713</v>
      </c>
    </row>
    <row r="476">
      <c r="A476" s="172" t="s">
        <v>473</v>
      </c>
      <c r="B476" s="172" t="s">
        <v>487</v>
      </c>
      <c r="C476" s="172" t="s">
        <v>729</v>
      </c>
      <c r="D476" s="172" t="s">
        <v>728</v>
      </c>
      <c r="E476" s="172" t="s">
        <v>510</v>
      </c>
      <c r="F476" s="173">
        <v>2.0</v>
      </c>
      <c r="G476" s="158"/>
      <c r="H476" s="176"/>
      <c r="I476" s="174">
        <v>20.0</v>
      </c>
      <c r="J476" s="175" t="s">
        <v>491</v>
      </c>
      <c r="K476" s="157" t="s">
        <v>487</v>
      </c>
      <c r="L476" s="157" t="s">
        <v>559</v>
      </c>
      <c r="M476" s="157" t="s">
        <v>558</v>
      </c>
      <c r="N476" s="11">
        <v>2.0</v>
      </c>
      <c r="O476" s="177" t="s">
        <v>513</v>
      </c>
    </row>
    <row r="477">
      <c r="A477" s="172" t="s">
        <v>473</v>
      </c>
      <c r="B477" s="172" t="s">
        <v>487</v>
      </c>
      <c r="C477" s="172" t="s">
        <v>737</v>
      </c>
      <c r="D477" s="172" t="s">
        <v>736</v>
      </c>
      <c r="E477" s="172" t="s">
        <v>585</v>
      </c>
      <c r="F477" s="173">
        <v>2.0</v>
      </c>
      <c r="G477" s="158"/>
      <c r="H477" s="176"/>
      <c r="I477" s="174">
        <v>20.0</v>
      </c>
      <c r="J477" s="175" t="s">
        <v>491</v>
      </c>
      <c r="K477" s="157" t="s">
        <v>487</v>
      </c>
      <c r="L477" s="157" t="s">
        <v>933</v>
      </c>
      <c r="M477" s="157" t="s">
        <v>934</v>
      </c>
      <c r="N477" s="11">
        <v>1.0</v>
      </c>
      <c r="O477" s="157" t="s">
        <v>501</v>
      </c>
    </row>
    <row r="478">
      <c r="A478" s="172" t="s">
        <v>473</v>
      </c>
      <c r="B478" s="172" t="s">
        <v>487</v>
      </c>
      <c r="C478" s="172" t="s">
        <v>468</v>
      </c>
      <c r="D478" s="172" t="s">
        <v>469</v>
      </c>
      <c r="E478" s="172" t="s">
        <v>585</v>
      </c>
      <c r="F478" s="173">
        <v>1.0</v>
      </c>
      <c r="G478" s="158"/>
      <c r="H478" s="176"/>
      <c r="I478" s="174">
        <v>20.0</v>
      </c>
      <c r="J478" s="175" t="s">
        <v>491</v>
      </c>
      <c r="K478" s="157" t="s">
        <v>487</v>
      </c>
      <c r="L478" s="157" t="s">
        <v>868</v>
      </c>
      <c r="M478" s="157" t="s">
        <v>867</v>
      </c>
      <c r="N478" s="11">
        <v>2.0</v>
      </c>
      <c r="O478" s="157" t="s">
        <v>869</v>
      </c>
    </row>
    <row r="479">
      <c r="A479" s="172" t="s">
        <v>473</v>
      </c>
      <c r="B479" s="172" t="s">
        <v>487</v>
      </c>
      <c r="C479" s="172" t="s">
        <v>916</v>
      </c>
      <c r="D479" s="172" t="s">
        <v>915</v>
      </c>
      <c r="E479" s="172" t="s">
        <v>541</v>
      </c>
      <c r="F479" s="173">
        <v>1.0</v>
      </c>
      <c r="G479" s="158"/>
      <c r="H479" s="176"/>
      <c r="I479" s="174">
        <v>20.0</v>
      </c>
      <c r="J479" s="175" t="s">
        <v>491</v>
      </c>
      <c r="K479" s="157" t="s">
        <v>492</v>
      </c>
      <c r="L479" s="157" t="s">
        <v>935</v>
      </c>
      <c r="M479" s="157" t="s">
        <v>936</v>
      </c>
      <c r="N479" s="11">
        <v>1.0</v>
      </c>
      <c r="O479" s="157" t="s">
        <v>513</v>
      </c>
    </row>
    <row r="480">
      <c r="A480" s="172" t="s">
        <v>473</v>
      </c>
      <c r="B480" s="172" t="s">
        <v>487</v>
      </c>
      <c r="C480" s="172" t="s">
        <v>710</v>
      </c>
      <c r="D480" s="172" t="s">
        <v>709</v>
      </c>
      <c r="E480" s="172" t="s">
        <v>541</v>
      </c>
      <c r="F480" s="173">
        <v>2.0</v>
      </c>
      <c r="G480" s="158"/>
      <c r="H480" s="176"/>
      <c r="I480" s="174">
        <v>20.0</v>
      </c>
      <c r="J480" s="175" t="s">
        <v>491</v>
      </c>
      <c r="K480" s="157" t="s">
        <v>487</v>
      </c>
      <c r="L480" s="157" t="s">
        <v>937</v>
      </c>
      <c r="M480" s="157" t="s">
        <v>938</v>
      </c>
      <c r="N480" s="11">
        <v>1.0</v>
      </c>
      <c r="O480" s="157" t="s">
        <v>547</v>
      </c>
    </row>
    <row r="481">
      <c r="A481" s="172" t="s">
        <v>939</v>
      </c>
      <c r="B481" s="172" t="s">
        <v>487</v>
      </c>
      <c r="C481" s="172" t="s">
        <v>737</v>
      </c>
      <c r="D481" s="172" t="s">
        <v>736</v>
      </c>
      <c r="E481" s="172" t="s">
        <v>585</v>
      </c>
      <c r="F481" s="173">
        <v>2.0</v>
      </c>
      <c r="G481" s="158"/>
      <c r="H481" s="176"/>
      <c r="I481" s="174">
        <v>20.0</v>
      </c>
      <c r="J481" s="175" t="s">
        <v>491</v>
      </c>
      <c r="K481" s="157" t="s">
        <v>492</v>
      </c>
      <c r="L481" s="157" t="s">
        <v>940</v>
      </c>
      <c r="M481" s="157" t="s">
        <v>941</v>
      </c>
      <c r="N481" s="11">
        <v>1.0</v>
      </c>
      <c r="O481" s="157" t="s">
        <v>573</v>
      </c>
    </row>
    <row r="482">
      <c r="A482" s="172" t="s">
        <v>939</v>
      </c>
      <c r="B482" s="172" t="s">
        <v>487</v>
      </c>
      <c r="C482" s="172" t="s">
        <v>902</v>
      </c>
      <c r="D482" s="172" t="s">
        <v>901</v>
      </c>
      <c r="E482" s="172" t="s">
        <v>588</v>
      </c>
      <c r="F482" s="173">
        <v>1.0</v>
      </c>
      <c r="G482" s="158"/>
      <c r="H482" s="176"/>
      <c r="I482" s="174">
        <v>20.0</v>
      </c>
      <c r="J482" s="175" t="s">
        <v>491</v>
      </c>
      <c r="K482" s="157" t="s">
        <v>487</v>
      </c>
      <c r="L482" s="157" t="s">
        <v>728</v>
      </c>
      <c r="M482" s="157" t="s">
        <v>729</v>
      </c>
      <c r="N482" s="11">
        <v>1.0</v>
      </c>
      <c r="O482" s="177" t="s">
        <v>516</v>
      </c>
    </row>
    <row r="483">
      <c r="A483" s="172" t="s">
        <v>939</v>
      </c>
      <c r="B483" s="172" t="s">
        <v>487</v>
      </c>
      <c r="C483" s="172" t="s">
        <v>743</v>
      </c>
      <c r="D483" s="172" t="s">
        <v>742</v>
      </c>
      <c r="E483" s="172" t="s">
        <v>744</v>
      </c>
      <c r="F483" s="173">
        <v>1.0</v>
      </c>
      <c r="G483" s="158"/>
      <c r="H483" s="176"/>
      <c r="I483" s="174">
        <v>20.0</v>
      </c>
      <c r="J483" s="175" t="s">
        <v>491</v>
      </c>
      <c r="K483" s="157" t="s">
        <v>487</v>
      </c>
      <c r="L483" s="157" t="s">
        <v>862</v>
      </c>
      <c r="M483" s="157" t="s">
        <v>861</v>
      </c>
      <c r="N483" s="11">
        <v>1.0</v>
      </c>
      <c r="O483" s="177" t="s">
        <v>645</v>
      </c>
    </row>
    <row r="484">
      <c r="A484" s="172" t="s">
        <v>939</v>
      </c>
      <c r="B484" s="172" t="s">
        <v>487</v>
      </c>
      <c r="C484" s="172" t="s">
        <v>710</v>
      </c>
      <c r="D484" s="172" t="s">
        <v>709</v>
      </c>
      <c r="E484" s="172" t="s">
        <v>541</v>
      </c>
      <c r="F484" s="173">
        <v>2.0</v>
      </c>
      <c r="G484" s="158"/>
      <c r="H484" s="176"/>
      <c r="I484" s="174">
        <v>20.0</v>
      </c>
      <c r="J484" s="175" t="s">
        <v>491</v>
      </c>
      <c r="K484" s="157" t="s">
        <v>487</v>
      </c>
      <c r="L484" s="157" t="s">
        <v>509</v>
      </c>
      <c r="M484" s="157" t="s">
        <v>508</v>
      </c>
      <c r="N484" s="11">
        <v>1.0</v>
      </c>
      <c r="O484" s="177" t="s">
        <v>501</v>
      </c>
    </row>
    <row r="485">
      <c r="A485" s="172" t="s">
        <v>939</v>
      </c>
      <c r="B485" s="172" t="s">
        <v>487</v>
      </c>
      <c r="C485" s="172" t="s">
        <v>715</v>
      </c>
      <c r="D485" s="172" t="s">
        <v>714</v>
      </c>
      <c r="E485" s="172" t="s">
        <v>588</v>
      </c>
      <c r="F485" s="173">
        <v>2.0</v>
      </c>
      <c r="G485" s="158"/>
      <c r="H485" s="176"/>
      <c r="I485" s="174">
        <v>20.0</v>
      </c>
      <c r="J485" s="175" t="s">
        <v>491</v>
      </c>
      <c r="K485" s="157" t="s">
        <v>487</v>
      </c>
      <c r="L485" s="157" t="s">
        <v>750</v>
      </c>
      <c r="M485" s="157" t="s">
        <v>751</v>
      </c>
      <c r="N485" s="11">
        <v>1.0</v>
      </c>
      <c r="O485" s="157" t="s">
        <v>501</v>
      </c>
    </row>
    <row r="486">
      <c r="A486" s="172" t="s">
        <v>939</v>
      </c>
      <c r="B486" s="172" t="s">
        <v>487</v>
      </c>
      <c r="C486" s="172" t="s">
        <v>514</v>
      </c>
      <c r="D486" s="172" t="s">
        <v>515</v>
      </c>
      <c r="E486" s="172" t="s">
        <v>510</v>
      </c>
      <c r="F486" s="173">
        <v>1.0</v>
      </c>
      <c r="G486" s="158"/>
      <c r="H486" s="176"/>
      <c r="I486" s="174">
        <v>20.0</v>
      </c>
      <c r="J486" s="175" t="s">
        <v>491</v>
      </c>
      <c r="K486" s="157" t="s">
        <v>492</v>
      </c>
      <c r="L486" s="157" t="s">
        <v>942</v>
      </c>
      <c r="M486" s="157" t="s">
        <v>943</v>
      </c>
      <c r="N486" s="11">
        <v>1.0</v>
      </c>
      <c r="O486" s="157" t="s">
        <v>834</v>
      </c>
    </row>
    <row r="487">
      <c r="A487" s="172" t="s">
        <v>939</v>
      </c>
      <c r="B487" s="172" t="s">
        <v>487</v>
      </c>
      <c r="C487" s="172" t="s">
        <v>911</v>
      </c>
      <c r="D487" s="172" t="s">
        <v>910</v>
      </c>
      <c r="E487" s="172" t="s">
        <v>552</v>
      </c>
      <c r="F487" s="173">
        <v>2.0</v>
      </c>
      <c r="G487" s="158"/>
      <c r="H487" s="176"/>
      <c r="I487" s="174">
        <v>20.0</v>
      </c>
      <c r="J487" s="175" t="s">
        <v>491</v>
      </c>
      <c r="K487" s="157" t="s">
        <v>487</v>
      </c>
      <c r="L487" s="157" t="s">
        <v>871</v>
      </c>
      <c r="M487" s="157" t="s">
        <v>870</v>
      </c>
      <c r="N487" s="11">
        <v>1.0</v>
      </c>
      <c r="O487" s="177" t="s">
        <v>573</v>
      </c>
    </row>
    <row r="488">
      <c r="A488" s="172" t="s">
        <v>939</v>
      </c>
      <c r="B488" s="172" t="s">
        <v>487</v>
      </c>
      <c r="C488" s="172" t="s">
        <v>729</v>
      </c>
      <c r="D488" s="172" t="s">
        <v>728</v>
      </c>
      <c r="E488" s="172" t="s">
        <v>510</v>
      </c>
      <c r="F488" s="173">
        <v>2.0</v>
      </c>
      <c r="G488" s="158"/>
      <c r="H488" s="176"/>
      <c r="I488" s="174">
        <v>20.0</v>
      </c>
      <c r="J488" s="175" t="s">
        <v>527</v>
      </c>
      <c r="K488" s="157" t="s">
        <v>487</v>
      </c>
      <c r="L488" s="157" t="s">
        <v>509</v>
      </c>
      <c r="M488" s="157" t="s">
        <v>508</v>
      </c>
      <c r="N488" s="11">
        <v>1.0</v>
      </c>
      <c r="O488" s="177" t="s">
        <v>501</v>
      </c>
    </row>
    <row r="489">
      <c r="A489" s="172" t="s">
        <v>939</v>
      </c>
      <c r="B489" s="172" t="s">
        <v>487</v>
      </c>
      <c r="C489" s="172" t="s">
        <v>913</v>
      </c>
      <c r="D489" s="172" t="s">
        <v>912</v>
      </c>
      <c r="E489" s="172" t="s">
        <v>552</v>
      </c>
      <c r="F489" s="173">
        <v>2.0</v>
      </c>
      <c r="G489" s="158"/>
      <c r="H489" s="176"/>
      <c r="I489" s="174">
        <v>20.0</v>
      </c>
      <c r="J489" s="175" t="s">
        <v>527</v>
      </c>
      <c r="K489" s="157" t="s">
        <v>487</v>
      </c>
      <c r="L489" s="157" t="s">
        <v>944</v>
      </c>
      <c r="M489" s="157" t="s">
        <v>945</v>
      </c>
      <c r="N489" s="11">
        <v>1.0</v>
      </c>
      <c r="O489" s="157" t="s">
        <v>584</v>
      </c>
    </row>
    <row r="490">
      <c r="A490" s="172" t="s">
        <v>939</v>
      </c>
      <c r="B490" s="172" t="s">
        <v>487</v>
      </c>
      <c r="C490" s="172" t="s">
        <v>631</v>
      </c>
      <c r="D490" s="172" t="s">
        <v>630</v>
      </c>
      <c r="E490" s="172" t="s">
        <v>573</v>
      </c>
      <c r="F490" s="173">
        <v>1.0</v>
      </c>
      <c r="G490" s="158"/>
      <c r="H490" s="176"/>
      <c r="I490" s="174">
        <v>20.0</v>
      </c>
      <c r="J490" s="175" t="s">
        <v>527</v>
      </c>
      <c r="K490" s="157" t="s">
        <v>487</v>
      </c>
      <c r="L490" s="157" t="s">
        <v>765</v>
      </c>
      <c r="M490" s="157" t="s">
        <v>766</v>
      </c>
      <c r="N490" s="11">
        <v>1.0</v>
      </c>
      <c r="O490" s="157" t="s">
        <v>584</v>
      </c>
    </row>
    <row r="491">
      <c r="A491" s="172" t="s">
        <v>939</v>
      </c>
      <c r="B491" s="172" t="s">
        <v>487</v>
      </c>
      <c r="C491" s="172" t="s">
        <v>906</v>
      </c>
      <c r="D491" s="172" t="s">
        <v>905</v>
      </c>
      <c r="E491" s="172" t="s">
        <v>510</v>
      </c>
      <c r="F491" s="173">
        <v>2.0</v>
      </c>
      <c r="G491" s="158"/>
      <c r="H491" s="176"/>
      <c r="I491" s="174">
        <v>20.0</v>
      </c>
      <c r="J491" s="175" t="s">
        <v>527</v>
      </c>
      <c r="K491" s="157" t="s">
        <v>487</v>
      </c>
      <c r="L491" s="157" t="s">
        <v>559</v>
      </c>
      <c r="M491" s="157" t="s">
        <v>558</v>
      </c>
      <c r="N491" s="11">
        <v>3.0</v>
      </c>
      <c r="O491" s="177" t="s">
        <v>513</v>
      </c>
    </row>
    <row r="492">
      <c r="A492" s="172" t="s">
        <v>939</v>
      </c>
      <c r="B492" s="172" t="s">
        <v>487</v>
      </c>
      <c r="C492" s="172" t="s">
        <v>598</v>
      </c>
      <c r="D492" s="172" t="s">
        <v>597</v>
      </c>
      <c r="E492" s="172" t="s">
        <v>507</v>
      </c>
      <c r="F492" s="173">
        <v>1.0</v>
      </c>
      <c r="G492" s="158"/>
      <c r="H492" s="176"/>
      <c r="I492" s="174">
        <v>20.0</v>
      </c>
      <c r="J492" s="175" t="s">
        <v>527</v>
      </c>
      <c r="K492" s="157" t="s">
        <v>492</v>
      </c>
      <c r="L492" s="157" t="s">
        <v>946</v>
      </c>
      <c r="M492" s="157" t="s">
        <v>947</v>
      </c>
      <c r="N492" s="11">
        <v>2.0</v>
      </c>
      <c r="O492" s="157" t="s">
        <v>645</v>
      </c>
    </row>
    <row r="493">
      <c r="A493" s="172" t="s">
        <v>948</v>
      </c>
      <c r="B493" s="172" t="s">
        <v>487</v>
      </c>
      <c r="C493" s="172" t="s">
        <v>556</v>
      </c>
      <c r="D493" s="172" t="s">
        <v>555</v>
      </c>
      <c r="E493" s="172" t="s">
        <v>557</v>
      </c>
      <c r="F493" s="173">
        <v>1.0</v>
      </c>
      <c r="G493" s="158"/>
      <c r="H493" s="176"/>
      <c r="I493" s="174">
        <v>20.0</v>
      </c>
      <c r="J493" s="175" t="s">
        <v>527</v>
      </c>
      <c r="K493" s="157" t="s">
        <v>492</v>
      </c>
      <c r="L493" s="157" t="s">
        <v>949</v>
      </c>
      <c r="M493" s="157" t="s">
        <v>950</v>
      </c>
      <c r="N493" s="11">
        <v>1.0</v>
      </c>
      <c r="O493" s="157" t="s">
        <v>513</v>
      </c>
    </row>
    <row r="494">
      <c r="A494" s="172" t="s">
        <v>948</v>
      </c>
      <c r="B494" s="172" t="s">
        <v>487</v>
      </c>
      <c r="C494" s="172" t="s">
        <v>619</v>
      </c>
      <c r="D494" s="172" t="s">
        <v>618</v>
      </c>
      <c r="E494" s="172" t="s">
        <v>498</v>
      </c>
      <c r="F494" s="173">
        <v>1.0</v>
      </c>
      <c r="G494" s="158"/>
      <c r="H494" s="176"/>
      <c r="I494" s="174">
        <v>20.0</v>
      </c>
      <c r="J494" s="175" t="s">
        <v>527</v>
      </c>
      <c r="K494" s="157" t="s">
        <v>487</v>
      </c>
      <c r="L494" s="157" t="s">
        <v>728</v>
      </c>
      <c r="M494" s="157" t="s">
        <v>729</v>
      </c>
      <c r="N494" s="11">
        <v>1.0</v>
      </c>
      <c r="O494" s="177" t="s">
        <v>516</v>
      </c>
    </row>
    <row r="495">
      <c r="A495" s="172" t="s">
        <v>948</v>
      </c>
      <c r="B495" s="172" t="s">
        <v>487</v>
      </c>
      <c r="C495" s="172" t="s">
        <v>729</v>
      </c>
      <c r="D495" s="172" t="s">
        <v>728</v>
      </c>
      <c r="E495" s="172" t="s">
        <v>510</v>
      </c>
      <c r="F495" s="173">
        <v>1.0</v>
      </c>
      <c r="G495" s="158"/>
      <c r="H495" s="176"/>
      <c r="I495" s="174">
        <v>20.0</v>
      </c>
      <c r="J495" s="175" t="s">
        <v>527</v>
      </c>
      <c r="K495" s="157" t="s">
        <v>487</v>
      </c>
      <c r="L495" s="157" t="s">
        <v>862</v>
      </c>
      <c r="M495" s="157" t="s">
        <v>861</v>
      </c>
      <c r="N495" s="11">
        <v>1.0</v>
      </c>
      <c r="O495" s="177" t="s">
        <v>645</v>
      </c>
    </row>
    <row r="496">
      <c r="A496" s="172" t="s">
        <v>948</v>
      </c>
      <c r="B496" s="172" t="s">
        <v>492</v>
      </c>
      <c r="C496" s="172" t="s">
        <v>918</v>
      </c>
      <c r="D496" s="172" t="s">
        <v>917</v>
      </c>
      <c r="E496" s="172" t="s">
        <v>552</v>
      </c>
      <c r="F496" s="173">
        <v>1.0</v>
      </c>
      <c r="G496" s="158"/>
      <c r="H496" s="176"/>
      <c r="I496" s="174">
        <v>20.0</v>
      </c>
      <c r="J496" s="175" t="s">
        <v>527</v>
      </c>
      <c r="K496" s="157" t="s">
        <v>487</v>
      </c>
      <c r="L496" s="157" t="s">
        <v>815</v>
      </c>
      <c r="M496" s="157" t="s">
        <v>816</v>
      </c>
      <c r="N496" s="11">
        <v>2.0</v>
      </c>
      <c r="O496" s="177" t="s">
        <v>713</v>
      </c>
    </row>
    <row r="497">
      <c r="A497" s="172" t="s">
        <v>948</v>
      </c>
      <c r="B497" s="172" t="s">
        <v>487</v>
      </c>
      <c r="C497" s="172" t="s">
        <v>764</v>
      </c>
      <c r="D497" s="172" t="s">
        <v>763</v>
      </c>
      <c r="E497" s="172" t="s">
        <v>522</v>
      </c>
      <c r="F497" s="173">
        <v>1.0</v>
      </c>
      <c r="G497" s="158"/>
      <c r="H497" s="176"/>
      <c r="I497" s="174">
        <v>20.0</v>
      </c>
      <c r="J497" s="175" t="s">
        <v>527</v>
      </c>
      <c r="K497" s="157" t="s">
        <v>487</v>
      </c>
      <c r="L497" s="157" t="s">
        <v>883</v>
      </c>
      <c r="M497" s="157" t="s">
        <v>882</v>
      </c>
      <c r="N497" s="11">
        <v>1.0</v>
      </c>
      <c r="O497" s="177" t="s">
        <v>588</v>
      </c>
    </row>
    <row r="498">
      <c r="A498" s="172" t="s">
        <v>948</v>
      </c>
      <c r="B498" s="172" t="s">
        <v>487</v>
      </c>
      <c r="C498" s="172" t="s">
        <v>715</v>
      </c>
      <c r="D498" s="172" t="s">
        <v>714</v>
      </c>
      <c r="E498" s="172" t="s">
        <v>588</v>
      </c>
      <c r="F498" s="173">
        <v>1.0</v>
      </c>
      <c r="G498" s="158"/>
      <c r="H498" s="176"/>
      <c r="I498" s="174">
        <v>20.0</v>
      </c>
      <c r="J498" s="175" t="s">
        <v>527</v>
      </c>
      <c r="K498" s="157" t="s">
        <v>487</v>
      </c>
      <c r="L498" s="157" t="s">
        <v>868</v>
      </c>
      <c r="M498" s="157" t="s">
        <v>867</v>
      </c>
      <c r="N498" s="11">
        <v>3.0</v>
      </c>
      <c r="O498" s="157" t="s">
        <v>869</v>
      </c>
    </row>
    <row r="499">
      <c r="A499" s="172" t="s">
        <v>948</v>
      </c>
      <c r="B499" s="172" t="s">
        <v>487</v>
      </c>
      <c r="C499" s="172" t="s">
        <v>719</v>
      </c>
      <c r="D499" s="172" t="s">
        <v>718</v>
      </c>
      <c r="E499" s="172" t="s">
        <v>498</v>
      </c>
      <c r="F499" s="173">
        <v>1.0</v>
      </c>
      <c r="G499" s="158"/>
      <c r="H499" s="176"/>
      <c r="I499" s="174">
        <v>20.0</v>
      </c>
      <c r="J499" s="175" t="s">
        <v>527</v>
      </c>
      <c r="K499" s="157" t="s">
        <v>492</v>
      </c>
      <c r="L499" s="157" t="s">
        <v>940</v>
      </c>
      <c r="M499" s="157" t="s">
        <v>941</v>
      </c>
      <c r="N499" s="11">
        <v>1.0</v>
      </c>
      <c r="O499" s="157" t="s">
        <v>573</v>
      </c>
    </row>
    <row r="500">
      <c r="A500" s="172" t="s">
        <v>948</v>
      </c>
      <c r="B500" s="172" t="s">
        <v>487</v>
      </c>
      <c r="C500" s="172" t="s">
        <v>921</v>
      </c>
      <c r="D500" s="172" t="s">
        <v>920</v>
      </c>
      <c r="E500" s="172" t="s">
        <v>501</v>
      </c>
      <c r="F500" s="173">
        <v>1.0</v>
      </c>
      <c r="G500" s="158"/>
      <c r="H500" s="176"/>
      <c r="I500" s="174">
        <v>20.0</v>
      </c>
      <c r="J500" s="175" t="s">
        <v>527</v>
      </c>
      <c r="K500" s="157" t="s">
        <v>492</v>
      </c>
      <c r="L500" s="157" t="s">
        <v>942</v>
      </c>
      <c r="M500" s="157" t="s">
        <v>943</v>
      </c>
      <c r="N500" s="11">
        <v>2.0</v>
      </c>
      <c r="O500" s="157" t="s">
        <v>834</v>
      </c>
    </row>
    <row r="501">
      <c r="A501" s="172" t="s">
        <v>948</v>
      </c>
      <c r="B501" s="172" t="s">
        <v>487</v>
      </c>
      <c r="C501" s="172" t="s">
        <v>701</v>
      </c>
      <c r="D501" s="172" t="s">
        <v>700</v>
      </c>
      <c r="E501" s="172" t="s">
        <v>645</v>
      </c>
      <c r="F501" s="173">
        <v>1.0</v>
      </c>
      <c r="G501" s="158"/>
      <c r="H501" s="176"/>
      <c r="I501" s="174">
        <v>20.0</v>
      </c>
      <c r="J501" s="175" t="s">
        <v>527</v>
      </c>
      <c r="K501" s="157" t="s">
        <v>487</v>
      </c>
      <c r="L501" s="157" t="s">
        <v>951</v>
      </c>
      <c r="M501" s="157" t="s">
        <v>952</v>
      </c>
      <c r="N501" s="11">
        <v>1.0</v>
      </c>
      <c r="O501" s="157" t="s">
        <v>953</v>
      </c>
    </row>
    <row r="502">
      <c r="A502" s="172" t="s">
        <v>948</v>
      </c>
      <c r="B502" s="172" t="s">
        <v>492</v>
      </c>
      <c r="C502" s="172" t="s">
        <v>843</v>
      </c>
      <c r="D502" s="172" t="s">
        <v>842</v>
      </c>
      <c r="E502" s="172" t="s">
        <v>552</v>
      </c>
      <c r="F502" s="173">
        <v>1.0</v>
      </c>
      <c r="G502" s="158"/>
      <c r="H502" s="176"/>
      <c r="I502" s="174">
        <v>20.0</v>
      </c>
      <c r="J502" s="175" t="s">
        <v>537</v>
      </c>
      <c r="K502" s="157" t="s">
        <v>487</v>
      </c>
      <c r="L502" s="157" t="s">
        <v>559</v>
      </c>
      <c r="M502" s="157" t="s">
        <v>558</v>
      </c>
      <c r="N502" s="11">
        <v>4.0</v>
      </c>
      <c r="O502" s="177" t="s">
        <v>513</v>
      </c>
    </row>
    <row r="503">
      <c r="A503" s="172" t="s">
        <v>948</v>
      </c>
      <c r="B503" s="172" t="s">
        <v>487</v>
      </c>
      <c r="C503" s="172" t="s">
        <v>622</v>
      </c>
      <c r="D503" s="172" t="s">
        <v>621</v>
      </c>
      <c r="E503" s="172" t="s">
        <v>510</v>
      </c>
      <c r="F503" s="173">
        <v>1.0</v>
      </c>
      <c r="G503" s="158"/>
      <c r="H503" s="176"/>
      <c r="I503" s="174">
        <v>20.0</v>
      </c>
      <c r="J503" s="175" t="s">
        <v>537</v>
      </c>
      <c r="K503" s="157" t="s">
        <v>492</v>
      </c>
      <c r="L503" s="157" t="s">
        <v>935</v>
      </c>
      <c r="M503" s="157" t="s">
        <v>936</v>
      </c>
      <c r="N503" s="11">
        <v>2.0</v>
      </c>
      <c r="O503" s="157" t="s">
        <v>513</v>
      </c>
    </row>
    <row r="504">
      <c r="A504" s="172" t="s">
        <v>948</v>
      </c>
      <c r="B504" s="172" t="s">
        <v>492</v>
      </c>
      <c r="C504" s="172" t="s">
        <v>923</v>
      </c>
      <c r="D504" s="172" t="s">
        <v>922</v>
      </c>
      <c r="E504" s="172" t="s">
        <v>513</v>
      </c>
      <c r="F504" s="173">
        <v>1.0</v>
      </c>
      <c r="G504" s="158"/>
      <c r="H504" s="176"/>
      <c r="I504" s="174">
        <v>20.0</v>
      </c>
      <c r="J504" s="175" t="s">
        <v>537</v>
      </c>
      <c r="K504" s="157" t="s">
        <v>487</v>
      </c>
      <c r="L504" s="157" t="s">
        <v>862</v>
      </c>
      <c r="M504" s="157" t="s">
        <v>861</v>
      </c>
      <c r="N504" s="11">
        <v>2.0</v>
      </c>
      <c r="O504" s="177" t="s">
        <v>645</v>
      </c>
    </row>
    <row r="505">
      <c r="A505" s="172" t="s">
        <v>954</v>
      </c>
      <c r="B505" s="172" t="s">
        <v>492</v>
      </c>
      <c r="C505" s="172" t="s">
        <v>843</v>
      </c>
      <c r="D505" s="172" t="s">
        <v>842</v>
      </c>
      <c r="E505" s="172" t="s">
        <v>552</v>
      </c>
      <c r="F505" s="173">
        <v>2.0</v>
      </c>
      <c r="G505" s="158"/>
      <c r="H505" s="176"/>
      <c r="I505" s="174">
        <v>20.0</v>
      </c>
      <c r="J505" s="175" t="s">
        <v>537</v>
      </c>
      <c r="K505" s="157" t="s">
        <v>492</v>
      </c>
      <c r="L505" s="157" t="s">
        <v>942</v>
      </c>
      <c r="M505" s="157" t="s">
        <v>943</v>
      </c>
      <c r="N505" s="11">
        <v>2.0</v>
      </c>
      <c r="O505" s="157" t="s">
        <v>834</v>
      </c>
    </row>
    <row r="506">
      <c r="A506" s="172" t="s">
        <v>954</v>
      </c>
      <c r="B506" s="172" t="s">
        <v>487</v>
      </c>
      <c r="C506" s="172" t="s">
        <v>706</v>
      </c>
      <c r="D506" s="172" t="s">
        <v>705</v>
      </c>
      <c r="E506" s="172" t="s">
        <v>513</v>
      </c>
      <c r="F506" s="173">
        <v>1.0</v>
      </c>
      <c r="G506" s="158"/>
      <c r="H506" s="176"/>
      <c r="I506" s="174">
        <v>20.0</v>
      </c>
      <c r="J506" s="175" t="s">
        <v>537</v>
      </c>
      <c r="K506" s="157" t="s">
        <v>492</v>
      </c>
      <c r="L506" s="157" t="s">
        <v>940</v>
      </c>
      <c r="M506" s="157" t="s">
        <v>941</v>
      </c>
      <c r="N506" s="11">
        <v>2.0</v>
      </c>
      <c r="O506" s="157" t="s">
        <v>573</v>
      </c>
    </row>
    <row r="507">
      <c r="A507" s="172" t="s">
        <v>954</v>
      </c>
      <c r="B507" s="172" t="s">
        <v>487</v>
      </c>
      <c r="C507" s="172" t="s">
        <v>556</v>
      </c>
      <c r="D507" s="172" t="s">
        <v>555</v>
      </c>
      <c r="E507" s="172" t="s">
        <v>557</v>
      </c>
      <c r="F507" s="173">
        <v>2.0</v>
      </c>
      <c r="G507" s="158"/>
      <c r="H507" s="176"/>
      <c r="I507" s="174">
        <v>20.0</v>
      </c>
      <c r="J507" s="175" t="s">
        <v>537</v>
      </c>
      <c r="K507" s="157" t="s">
        <v>487</v>
      </c>
      <c r="L507" s="157" t="s">
        <v>951</v>
      </c>
      <c r="M507" s="157" t="s">
        <v>952</v>
      </c>
      <c r="N507" s="11">
        <v>1.0</v>
      </c>
      <c r="O507" s="157" t="s">
        <v>953</v>
      </c>
    </row>
    <row r="508">
      <c r="A508" s="172" t="s">
        <v>954</v>
      </c>
      <c r="B508" s="172" t="s">
        <v>492</v>
      </c>
      <c r="C508" s="172" t="s">
        <v>925</v>
      </c>
      <c r="D508" s="172" t="s">
        <v>924</v>
      </c>
      <c r="E508" s="172" t="s">
        <v>645</v>
      </c>
      <c r="F508" s="173">
        <v>1.0</v>
      </c>
      <c r="G508" s="158"/>
      <c r="H508" s="176"/>
      <c r="I508" s="174">
        <v>20.0</v>
      </c>
      <c r="J508" s="175" t="s">
        <v>537</v>
      </c>
      <c r="K508" s="157" t="s">
        <v>487</v>
      </c>
      <c r="L508" s="157" t="s">
        <v>933</v>
      </c>
      <c r="M508" s="157" t="s">
        <v>934</v>
      </c>
      <c r="N508" s="11">
        <v>2.0</v>
      </c>
      <c r="O508" s="157" t="s">
        <v>501</v>
      </c>
    </row>
    <row r="509">
      <c r="A509" s="172" t="s">
        <v>954</v>
      </c>
      <c r="B509" s="172" t="s">
        <v>487</v>
      </c>
      <c r="C509" s="172" t="s">
        <v>715</v>
      </c>
      <c r="D509" s="172" t="s">
        <v>714</v>
      </c>
      <c r="E509" s="172" t="s">
        <v>588</v>
      </c>
      <c r="F509" s="173">
        <v>1.0</v>
      </c>
      <c r="G509" s="158"/>
      <c r="H509" s="176"/>
      <c r="I509" s="174">
        <v>20.0</v>
      </c>
      <c r="J509" s="175" t="s">
        <v>537</v>
      </c>
      <c r="K509" s="157" t="s">
        <v>487</v>
      </c>
      <c r="L509" s="157" t="s">
        <v>778</v>
      </c>
      <c r="M509" s="157" t="s">
        <v>779</v>
      </c>
      <c r="N509" s="11">
        <v>1.0</v>
      </c>
      <c r="O509" s="157" t="s">
        <v>601</v>
      </c>
    </row>
    <row r="510">
      <c r="A510" s="172" t="s">
        <v>954</v>
      </c>
      <c r="B510" s="172" t="s">
        <v>487</v>
      </c>
      <c r="C510" s="172" t="s">
        <v>622</v>
      </c>
      <c r="D510" s="172" t="s">
        <v>621</v>
      </c>
      <c r="E510" s="172" t="s">
        <v>510</v>
      </c>
      <c r="F510" s="173">
        <v>1.0</v>
      </c>
      <c r="G510" s="158"/>
      <c r="H510" s="176"/>
      <c r="I510" s="174">
        <v>20.0</v>
      </c>
      <c r="J510" s="175" t="s">
        <v>537</v>
      </c>
      <c r="K510" s="157" t="s">
        <v>487</v>
      </c>
      <c r="L510" s="157" t="s">
        <v>815</v>
      </c>
      <c r="M510" s="157" t="s">
        <v>816</v>
      </c>
      <c r="N510" s="11">
        <v>2.0</v>
      </c>
      <c r="O510" s="177" t="s">
        <v>713</v>
      </c>
    </row>
    <row r="511">
      <c r="A511" s="172" t="s">
        <v>954</v>
      </c>
      <c r="B511" s="172" t="s">
        <v>492</v>
      </c>
      <c r="C511" s="172" t="s">
        <v>923</v>
      </c>
      <c r="D511" s="172" t="s">
        <v>922</v>
      </c>
      <c r="E511" s="172" t="s">
        <v>513</v>
      </c>
      <c r="F511" s="173">
        <v>1.0</v>
      </c>
      <c r="G511" s="158"/>
      <c r="H511" s="176"/>
      <c r="I511" s="174">
        <v>20.0</v>
      </c>
      <c r="J511" s="175" t="s">
        <v>537</v>
      </c>
      <c r="K511" s="157" t="s">
        <v>487</v>
      </c>
      <c r="L511" s="157" t="s">
        <v>868</v>
      </c>
      <c r="M511" s="157" t="s">
        <v>867</v>
      </c>
      <c r="N511" s="11">
        <v>4.0</v>
      </c>
      <c r="O511" s="157" t="s">
        <v>869</v>
      </c>
    </row>
    <row r="512">
      <c r="A512" s="172" t="s">
        <v>954</v>
      </c>
      <c r="B512" s="172" t="s">
        <v>487</v>
      </c>
      <c r="C512" s="172" t="s">
        <v>729</v>
      </c>
      <c r="D512" s="172" t="s">
        <v>728</v>
      </c>
      <c r="E512" s="172" t="s">
        <v>510</v>
      </c>
      <c r="F512" s="173">
        <v>2.0</v>
      </c>
      <c r="G512" s="158"/>
      <c r="H512" s="176"/>
      <c r="I512" s="174">
        <v>20.0</v>
      </c>
      <c r="J512" s="175" t="s">
        <v>537</v>
      </c>
      <c r="K512" s="157" t="s">
        <v>487</v>
      </c>
      <c r="L512" s="157" t="s">
        <v>728</v>
      </c>
      <c r="M512" s="157" t="s">
        <v>729</v>
      </c>
      <c r="N512" s="11">
        <v>2.0</v>
      </c>
      <c r="O512" s="177" t="s">
        <v>516</v>
      </c>
    </row>
    <row r="513">
      <c r="A513" s="172" t="s">
        <v>954</v>
      </c>
      <c r="B513" s="172" t="s">
        <v>487</v>
      </c>
      <c r="C513" s="172" t="s">
        <v>624</v>
      </c>
      <c r="D513" s="172" t="s">
        <v>623</v>
      </c>
      <c r="E513" s="172" t="s">
        <v>507</v>
      </c>
      <c r="F513" s="173">
        <v>1.0</v>
      </c>
      <c r="G513" s="158"/>
      <c r="H513" s="176"/>
      <c r="I513" s="174">
        <v>20.0</v>
      </c>
      <c r="J513" s="175" t="s">
        <v>537</v>
      </c>
      <c r="K513" s="157" t="s">
        <v>487</v>
      </c>
      <c r="L513" s="157" t="s">
        <v>886</v>
      </c>
      <c r="M513" s="157" t="s">
        <v>885</v>
      </c>
      <c r="N513" s="11">
        <v>1.0</v>
      </c>
      <c r="O513" s="177" t="s">
        <v>613</v>
      </c>
    </row>
    <row r="514">
      <c r="A514" s="172" t="s">
        <v>954</v>
      </c>
      <c r="B514" s="172" t="s">
        <v>487</v>
      </c>
      <c r="C514" s="172" t="s">
        <v>928</v>
      </c>
      <c r="D514" s="172" t="s">
        <v>927</v>
      </c>
      <c r="E514" s="172" t="s">
        <v>584</v>
      </c>
      <c r="F514" s="173">
        <v>1.0</v>
      </c>
      <c r="G514" s="158"/>
      <c r="H514" s="176"/>
      <c r="I514" s="174">
        <v>20.0</v>
      </c>
      <c r="J514" s="175" t="s">
        <v>537</v>
      </c>
      <c r="K514" s="157" t="s">
        <v>487</v>
      </c>
      <c r="L514" s="157" t="s">
        <v>509</v>
      </c>
      <c r="M514" s="157" t="s">
        <v>508</v>
      </c>
      <c r="N514" s="11">
        <v>2.0</v>
      </c>
      <c r="O514" s="177" t="s">
        <v>501</v>
      </c>
    </row>
    <row r="515">
      <c r="A515" s="172" t="s">
        <v>954</v>
      </c>
      <c r="B515" s="172" t="s">
        <v>487</v>
      </c>
      <c r="C515" s="172" t="s">
        <v>719</v>
      </c>
      <c r="D515" s="172" t="s">
        <v>718</v>
      </c>
      <c r="E515" s="172" t="s">
        <v>498</v>
      </c>
      <c r="F515" s="173">
        <v>1.0</v>
      </c>
      <c r="G515" s="158"/>
      <c r="H515" s="176"/>
      <c r="I515" s="174">
        <v>21.0</v>
      </c>
      <c r="J515" s="175" t="s">
        <v>491</v>
      </c>
      <c r="K515" s="157" t="s">
        <v>487</v>
      </c>
      <c r="L515" s="157" t="s">
        <v>509</v>
      </c>
      <c r="M515" s="157" t="s">
        <v>508</v>
      </c>
      <c r="N515" s="11">
        <v>1.0</v>
      </c>
      <c r="O515" s="177" t="s">
        <v>501</v>
      </c>
    </row>
    <row r="516">
      <c r="A516" s="172" t="s">
        <v>954</v>
      </c>
      <c r="B516" s="172" t="s">
        <v>487</v>
      </c>
      <c r="C516" s="172" t="s">
        <v>764</v>
      </c>
      <c r="D516" s="172" t="s">
        <v>763</v>
      </c>
      <c r="E516" s="172" t="s">
        <v>522</v>
      </c>
      <c r="F516" s="173">
        <v>1.0</v>
      </c>
      <c r="G516" s="158"/>
      <c r="H516" s="176"/>
      <c r="I516" s="174">
        <v>21.0</v>
      </c>
      <c r="J516" s="175" t="s">
        <v>491</v>
      </c>
      <c r="K516" s="157" t="s">
        <v>487</v>
      </c>
      <c r="L516" s="157" t="s">
        <v>324</v>
      </c>
      <c r="M516" s="157" t="s">
        <v>323</v>
      </c>
      <c r="N516" s="11">
        <v>1.0</v>
      </c>
      <c r="O516" s="157" t="s">
        <v>519</v>
      </c>
    </row>
    <row r="517">
      <c r="A517" s="172" t="s">
        <v>955</v>
      </c>
      <c r="B517" s="172" t="s">
        <v>487</v>
      </c>
      <c r="C517" s="172" t="s">
        <v>930</v>
      </c>
      <c r="D517" s="172" t="s">
        <v>929</v>
      </c>
      <c r="E517" s="172" t="s">
        <v>547</v>
      </c>
      <c r="F517" s="173">
        <v>1.0</v>
      </c>
      <c r="G517" s="158"/>
      <c r="H517" s="176"/>
      <c r="I517" s="174">
        <v>21.0</v>
      </c>
      <c r="J517" s="175" t="s">
        <v>491</v>
      </c>
      <c r="K517" s="157" t="s">
        <v>487</v>
      </c>
      <c r="L517" s="157" t="s">
        <v>956</v>
      </c>
      <c r="M517" s="157" t="s">
        <v>957</v>
      </c>
      <c r="N517" s="11">
        <v>1.0</v>
      </c>
      <c r="O517" s="157" t="s">
        <v>498</v>
      </c>
    </row>
    <row r="518">
      <c r="A518" s="172" t="s">
        <v>955</v>
      </c>
      <c r="B518" s="172" t="s">
        <v>487</v>
      </c>
      <c r="C518" s="172" t="s">
        <v>556</v>
      </c>
      <c r="D518" s="172" t="s">
        <v>555</v>
      </c>
      <c r="E518" s="172" t="s">
        <v>557</v>
      </c>
      <c r="F518" s="173">
        <v>2.0</v>
      </c>
      <c r="G518" s="158"/>
      <c r="H518" s="176"/>
      <c r="I518" s="174">
        <v>21.0</v>
      </c>
      <c r="J518" s="175" t="s">
        <v>491</v>
      </c>
      <c r="K518" s="157" t="s">
        <v>492</v>
      </c>
      <c r="L518" s="157" t="s">
        <v>958</v>
      </c>
      <c r="M518" s="157" t="s">
        <v>959</v>
      </c>
      <c r="N518" s="11">
        <v>1.0</v>
      </c>
      <c r="O518" s="157" t="s">
        <v>645</v>
      </c>
    </row>
    <row r="519">
      <c r="A519" s="172" t="s">
        <v>955</v>
      </c>
      <c r="B519" s="172" t="s">
        <v>487</v>
      </c>
      <c r="C519" s="172" t="s">
        <v>764</v>
      </c>
      <c r="D519" s="172" t="s">
        <v>763</v>
      </c>
      <c r="E519" s="172" t="s">
        <v>522</v>
      </c>
      <c r="F519" s="173">
        <v>1.0</v>
      </c>
      <c r="G519" s="158"/>
      <c r="H519" s="176"/>
      <c r="I519" s="174">
        <v>21.0</v>
      </c>
      <c r="J519" s="175" t="s">
        <v>491</v>
      </c>
      <c r="K519" s="157" t="s">
        <v>487</v>
      </c>
      <c r="L519" s="157" t="s">
        <v>823</v>
      </c>
      <c r="M519" s="157" t="s">
        <v>824</v>
      </c>
      <c r="N519" s="11">
        <v>1.0</v>
      </c>
      <c r="O519" s="157" t="s">
        <v>541</v>
      </c>
    </row>
    <row r="520">
      <c r="A520" s="172" t="s">
        <v>955</v>
      </c>
      <c r="B520" s="172" t="s">
        <v>492</v>
      </c>
      <c r="C520" s="172" t="s">
        <v>923</v>
      </c>
      <c r="D520" s="172" t="s">
        <v>922</v>
      </c>
      <c r="E520" s="172" t="s">
        <v>513</v>
      </c>
      <c r="F520" s="173">
        <v>2.0</v>
      </c>
      <c r="G520" s="158"/>
      <c r="H520" s="176"/>
      <c r="I520" s="174">
        <v>21.0</v>
      </c>
      <c r="J520" s="175" t="s">
        <v>491</v>
      </c>
      <c r="K520" s="157" t="s">
        <v>487</v>
      </c>
      <c r="L520" s="157" t="s">
        <v>555</v>
      </c>
      <c r="M520" s="157" t="s">
        <v>556</v>
      </c>
      <c r="N520" s="11">
        <v>1.0</v>
      </c>
      <c r="O520" s="157" t="s">
        <v>557</v>
      </c>
    </row>
    <row r="521">
      <c r="A521" s="172" t="s">
        <v>955</v>
      </c>
      <c r="B521" s="172" t="s">
        <v>487</v>
      </c>
      <c r="C521" s="172" t="s">
        <v>624</v>
      </c>
      <c r="D521" s="172" t="s">
        <v>623</v>
      </c>
      <c r="E521" s="172" t="s">
        <v>507</v>
      </c>
      <c r="F521" s="173">
        <v>1.0</v>
      </c>
      <c r="G521" s="158"/>
      <c r="H521" s="176"/>
      <c r="I521" s="174">
        <v>21.0</v>
      </c>
      <c r="J521" s="175" t="s">
        <v>491</v>
      </c>
      <c r="K521" s="157" t="s">
        <v>492</v>
      </c>
      <c r="L521" s="157" t="s">
        <v>813</v>
      </c>
      <c r="M521" s="157" t="s">
        <v>814</v>
      </c>
      <c r="N521" s="11">
        <v>1.0</v>
      </c>
      <c r="O521" s="157" t="s">
        <v>787</v>
      </c>
    </row>
    <row r="522">
      <c r="A522" s="172" t="s">
        <v>955</v>
      </c>
      <c r="B522" s="172" t="s">
        <v>487</v>
      </c>
      <c r="C522" s="172" t="s">
        <v>729</v>
      </c>
      <c r="D522" s="172" t="s">
        <v>728</v>
      </c>
      <c r="E522" s="172" t="s">
        <v>510</v>
      </c>
      <c r="F522" s="173">
        <v>2.0</v>
      </c>
      <c r="G522" s="158"/>
      <c r="H522" s="176"/>
      <c r="I522" s="174">
        <v>21.0</v>
      </c>
      <c r="J522" s="175" t="s">
        <v>491</v>
      </c>
      <c r="K522" s="157" t="s">
        <v>487</v>
      </c>
      <c r="L522" s="157" t="s">
        <v>960</v>
      </c>
      <c r="M522" s="157" t="s">
        <v>961</v>
      </c>
      <c r="N522" s="11">
        <v>1.0</v>
      </c>
      <c r="O522" s="157" t="s">
        <v>570</v>
      </c>
    </row>
    <row r="523">
      <c r="A523" s="172" t="s">
        <v>955</v>
      </c>
      <c r="B523" s="172" t="s">
        <v>487</v>
      </c>
      <c r="C523" s="172" t="s">
        <v>715</v>
      </c>
      <c r="D523" s="172" t="s">
        <v>714</v>
      </c>
      <c r="E523" s="172" t="s">
        <v>588</v>
      </c>
      <c r="F523" s="173">
        <v>2.0</v>
      </c>
      <c r="G523" s="158"/>
      <c r="H523" s="176"/>
      <c r="I523" s="174">
        <v>21.0</v>
      </c>
      <c r="J523" s="175" t="s">
        <v>491</v>
      </c>
      <c r="K523" s="157" t="s">
        <v>487</v>
      </c>
      <c r="L523" s="157" t="s">
        <v>887</v>
      </c>
      <c r="M523" s="157" t="s">
        <v>888</v>
      </c>
      <c r="N523" s="11">
        <v>1.0</v>
      </c>
      <c r="O523" s="157" t="s">
        <v>547</v>
      </c>
    </row>
    <row r="524">
      <c r="A524" s="172" t="s">
        <v>955</v>
      </c>
      <c r="B524" s="172" t="s">
        <v>492</v>
      </c>
      <c r="C524" s="172" t="s">
        <v>843</v>
      </c>
      <c r="D524" s="172" t="s">
        <v>842</v>
      </c>
      <c r="E524" s="172" t="s">
        <v>552</v>
      </c>
      <c r="F524" s="173">
        <v>2.0</v>
      </c>
      <c r="G524" s="158"/>
      <c r="H524" s="176"/>
      <c r="I524" s="174">
        <v>21.0</v>
      </c>
      <c r="J524" s="175" t="s">
        <v>491</v>
      </c>
      <c r="K524" s="157" t="s">
        <v>487</v>
      </c>
      <c r="L524" s="157" t="s">
        <v>962</v>
      </c>
      <c r="M524" s="157" t="s">
        <v>963</v>
      </c>
      <c r="N524" s="11">
        <v>1.0</v>
      </c>
      <c r="O524" s="157" t="s">
        <v>507</v>
      </c>
    </row>
    <row r="525">
      <c r="A525" s="172" t="s">
        <v>955</v>
      </c>
      <c r="B525" s="172" t="s">
        <v>487</v>
      </c>
      <c r="C525" s="172" t="s">
        <v>719</v>
      </c>
      <c r="D525" s="172" t="s">
        <v>718</v>
      </c>
      <c r="E525" s="172" t="s">
        <v>498</v>
      </c>
      <c r="F525" s="173">
        <v>1.0</v>
      </c>
      <c r="G525" s="158"/>
      <c r="H525" s="176"/>
      <c r="I525" s="174">
        <v>21.0</v>
      </c>
      <c r="J525" s="175" t="s">
        <v>527</v>
      </c>
      <c r="K525" s="157" t="s">
        <v>487</v>
      </c>
      <c r="L525" s="157" t="s">
        <v>469</v>
      </c>
      <c r="M525" s="157" t="s">
        <v>468</v>
      </c>
      <c r="N525" s="11">
        <v>1.0</v>
      </c>
      <c r="O525" s="157" t="s">
        <v>585</v>
      </c>
    </row>
    <row r="526">
      <c r="A526" s="172" t="s">
        <v>955</v>
      </c>
      <c r="B526" s="172" t="s">
        <v>487</v>
      </c>
      <c r="C526" s="172" t="s">
        <v>622</v>
      </c>
      <c r="D526" s="172" t="s">
        <v>621</v>
      </c>
      <c r="E526" s="172" t="s">
        <v>510</v>
      </c>
      <c r="F526" s="173">
        <v>2.0</v>
      </c>
      <c r="G526" s="158"/>
      <c r="H526" s="176"/>
      <c r="I526" s="174">
        <v>21.0</v>
      </c>
      <c r="J526" s="175" t="s">
        <v>527</v>
      </c>
      <c r="K526" s="157" t="s">
        <v>487</v>
      </c>
      <c r="L526" s="157" t="s">
        <v>555</v>
      </c>
      <c r="M526" s="157" t="s">
        <v>556</v>
      </c>
      <c r="N526" s="11">
        <v>2.0</v>
      </c>
      <c r="O526" s="157" t="s">
        <v>557</v>
      </c>
    </row>
    <row r="527">
      <c r="A527" s="172" t="s">
        <v>955</v>
      </c>
      <c r="B527" s="172" t="s">
        <v>492</v>
      </c>
      <c r="C527" s="172" t="s">
        <v>932</v>
      </c>
      <c r="D527" s="172" t="s">
        <v>931</v>
      </c>
      <c r="E527" s="172" t="s">
        <v>513</v>
      </c>
      <c r="F527" s="173">
        <v>1.0</v>
      </c>
      <c r="G527" s="158"/>
      <c r="H527" s="176"/>
      <c r="I527" s="174">
        <v>21.0</v>
      </c>
      <c r="J527" s="175" t="s">
        <v>527</v>
      </c>
      <c r="K527" s="157" t="s">
        <v>487</v>
      </c>
      <c r="L527" s="157" t="s">
        <v>811</v>
      </c>
      <c r="M527" s="157" t="s">
        <v>812</v>
      </c>
      <c r="N527" s="11">
        <v>1.0</v>
      </c>
      <c r="O527" s="157" t="s">
        <v>552</v>
      </c>
    </row>
    <row r="528">
      <c r="A528" s="172" t="s">
        <v>955</v>
      </c>
      <c r="B528" s="172" t="s">
        <v>487</v>
      </c>
      <c r="C528" s="172" t="s">
        <v>921</v>
      </c>
      <c r="D528" s="172" t="s">
        <v>920</v>
      </c>
      <c r="E528" s="172" t="s">
        <v>501</v>
      </c>
      <c r="F528" s="173">
        <v>2.0</v>
      </c>
      <c r="G528" s="158"/>
      <c r="H528" s="176"/>
      <c r="I528" s="174">
        <v>21.0</v>
      </c>
      <c r="J528" s="175" t="s">
        <v>527</v>
      </c>
      <c r="K528" s="157" t="s">
        <v>487</v>
      </c>
      <c r="L528" s="157" t="s">
        <v>964</v>
      </c>
      <c r="M528" s="157" t="s">
        <v>965</v>
      </c>
      <c r="N528" s="11">
        <v>1.0</v>
      </c>
      <c r="O528" s="157" t="s">
        <v>501</v>
      </c>
    </row>
    <row r="529">
      <c r="A529" s="172" t="s">
        <v>966</v>
      </c>
      <c r="B529" s="172" t="s">
        <v>487</v>
      </c>
      <c r="C529" s="172" t="s">
        <v>816</v>
      </c>
      <c r="D529" s="172" t="s">
        <v>815</v>
      </c>
      <c r="E529" s="172" t="s">
        <v>510</v>
      </c>
      <c r="F529" s="173">
        <v>1.0</v>
      </c>
      <c r="G529" s="158"/>
      <c r="H529" s="176"/>
      <c r="I529" s="174">
        <v>21.0</v>
      </c>
      <c r="J529" s="175" t="s">
        <v>527</v>
      </c>
      <c r="K529" s="157" t="s">
        <v>492</v>
      </c>
      <c r="L529" s="157" t="s">
        <v>819</v>
      </c>
      <c r="M529" s="157" t="s">
        <v>820</v>
      </c>
      <c r="N529" s="11">
        <v>1.0</v>
      </c>
      <c r="O529" s="157" t="s">
        <v>495</v>
      </c>
    </row>
    <row r="530">
      <c r="A530" s="172" t="s">
        <v>966</v>
      </c>
      <c r="B530" s="172" t="s">
        <v>487</v>
      </c>
      <c r="C530" s="172" t="s">
        <v>558</v>
      </c>
      <c r="D530" s="172" t="s">
        <v>559</v>
      </c>
      <c r="E530" s="172" t="s">
        <v>510</v>
      </c>
      <c r="F530" s="173">
        <v>2.0</v>
      </c>
      <c r="G530" s="158"/>
      <c r="H530" s="176"/>
      <c r="I530" s="174">
        <v>21.0</v>
      </c>
      <c r="J530" s="175" t="s">
        <v>527</v>
      </c>
      <c r="K530" s="157" t="s">
        <v>492</v>
      </c>
      <c r="L530" s="157" t="s">
        <v>801</v>
      </c>
      <c r="M530" s="157" t="s">
        <v>802</v>
      </c>
      <c r="N530" s="11">
        <v>1.0</v>
      </c>
      <c r="O530" s="157" t="s">
        <v>513</v>
      </c>
    </row>
    <row r="531">
      <c r="A531" s="172" t="s">
        <v>966</v>
      </c>
      <c r="B531" s="172" t="s">
        <v>487</v>
      </c>
      <c r="C531" s="172" t="s">
        <v>934</v>
      </c>
      <c r="D531" s="172" t="s">
        <v>933</v>
      </c>
      <c r="E531" s="172" t="s">
        <v>501</v>
      </c>
      <c r="F531" s="173">
        <v>1.0</v>
      </c>
      <c r="G531" s="158"/>
      <c r="H531" s="176"/>
      <c r="I531" s="174">
        <v>21.0</v>
      </c>
      <c r="J531" s="175" t="s">
        <v>527</v>
      </c>
      <c r="K531" s="157" t="s">
        <v>487</v>
      </c>
      <c r="L531" s="157" t="s">
        <v>956</v>
      </c>
      <c r="M531" s="157" t="s">
        <v>957</v>
      </c>
      <c r="N531" s="11">
        <v>1.0</v>
      </c>
      <c r="O531" s="157" t="s">
        <v>498</v>
      </c>
    </row>
    <row r="532">
      <c r="A532" s="172" t="s">
        <v>966</v>
      </c>
      <c r="B532" s="172" t="s">
        <v>487</v>
      </c>
      <c r="C532" s="172" t="s">
        <v>867</v>
      </c>
      <c r="D532" s="172" t="s">
        <v>868</v>
      </c>
      <c r="E532" s="172" t="s">
        <v>869</v>
      </c>
      <c r="F532" s="173">
        <v>2.0</v>
      </c>
      <c r="G532" s="158"/>
      <c r="H532" s="176"/>
      <c r="I532" s="174">
        <v>21.0</v>
      </c>
      <c r="J532" s="175" t="s">
        <v>527</v>
      </c>
      <c r="K532" s="157" t="s">
        <v>487</v>
      </c>
      <c r="L532" s="157" t="s">
        <v>616</v>
      </c>
      <c r="M532" s="157" t="s">
        <v>617</v>
      </c>
      <c r="N532" s="11">
        <v>1.0</v>
      </c>
      <c r="O532" s="157" t="s">
        <v>513</v>
      </c>
    </row>
    <row r="533">
      <c r="A533" s="172" t="s">
        <v>966</v>
      </c>
      <c r="B533" s="172" t="s">
        <v>492</v>
      </c>
      <c r="C533" s="172" t="s">
        <v>936</v>
      </c>
      <c r="D533" s="172" t="s">
        <v>935</v>
      </c>
      <c r="E533" s="172" t="s">
        <v>513</v>
      </c>
      <c r="F533" s="173">
        <v>1.0</v>
      </c>
      <c r="G533" s="158"/>
      <c r="H533" s="176"/>
      <c r="I533" s="174">
        <v>21.0</v>
      </c>
      <c r="J533" s="175" t="s">
        <v>527</v>
      </c>
      <c r="K533" s="157" t="s">
        <v>487</v>
      </c>
      <c r="L533" s="157" t="s">
        <v>509</v>
      </c>
      <c r="M533" s="157" t="s">
        <v>508</v>
      </c>
      <c r="N533" s="11">
        <v>2.0</v>
      </c>
      <c r="O533" s="177" t="s">
        <v>501</v>
      </c>
    </row>
    <row r="534">
      <c r="A534" s="172" t="s">
        <v>966</v>
      </c>
      <c r="B534" s="172" t="s">
        <v>487</v>
      </c>
      <c r="C534" s="172" t="s">
        <v>938</v>
      </c>
      <c r="D534" s="172" t="s">
        <v>937</v>
      </c>
      <c r="E534" s="172" t="s">
        <v>547</v>
      </c>
      <c r="F534" s="173">
        <v>1.0</v>
      </c>
      <c r="G534" s="158"/>
      <c r="H534" s="176"/>
      <c r="I534" s="174">
        <v>21.0</v>
      </c>
      <c r="J534" s="175" t="s">
        <v>527</v>
      </c>
      <c r="K534" s="157" t="s">
        <v>487</v>
      </c>
      <c r="L534" s="157" t="s">
        <v>962</v>
      </c>
      <c r="M534" s="157" t="s">
        <v>963</v>
      </c>
      <c r="N534" s="11">
        <v>1.0</v>
      </c>
      <c r="O534" s="157" t="s">
        <v>507</v>
      </c>
    </row>
    <row r="535">
      <c r="A535" s="172" t="s">
        <v>966</v>
      </c>
      <c r="B535" s="172" t="s">
        <v>492</v>
      </c>
      <c r="C535" s="172" t="s">
        <v>941</v>
      </c>
      <c r="D535" s="172" t="s">
        <v>940</v>
      </c>
      <c r="E535" s="172" t="s">
        <v>573</v>
      </c>
      <c r="F535" s="173">
        <v>1.0</v>
      </c>
      <c r="G535" s="158"/>
      <c r="H535" s="176"/>
      <c r="I535" s="174">
        <v>21.0</v>
      </c>
      <c r="J535" s="175" t="s">
        <v>537</v>
      </c>
      <c r="K535" s="157" t="s">
        <v>492</v>
      </c>
      <c r="L535" s="157" t="s">
        <v>967</v>
      </c>
      <c r="M535" s="157" t="s">
        <v>968</v>
      </c>
      <c r="N535" s="11">
        <v>1.0</v>
      </c>
      <c r="O535" s="157" t="s">
        <v>547</v>
      </c>
    </row>
    <row r="536">
      <c r="A536" s="172" t="s">
        <v>966</v>
      </c>
      <c r="B536" s="172" t="s">
        <v>487</v>
      </c>
      <c r="C536" s="172" t="s">
        <v>729</v>
      </c>
      <c r="D536" s="172" t="s">
        <v>728</v>
      </c>
      <c r="E536" s="172" t="s">
        <v>510</v>
      </c>
      <c r="F536" s="173">
        <v>1.0</v>
      </c>
      <c r="G536" s="158"/>
      <c r="H536" s="176"/>
      <c r="I536" s="174">
        <v>21.0</v>
      </c>
      <c r="J536" s="175" t="s">
        <v>537</v>
      </c>
      <c r="K536" s="157" t="s">
        <v>492</v>
      </c>
      <c r="L536" s="157" t="s">
        <v>813</v>
      </c>
      <c r="M536" s="157" t="s">
        <v>814</v>
      </c>
      <c r="N536" s="11">
        <v>2.0</v>
      </c>
      <c r="O536" s="157" t="s">
        <v>787</v>
      </c>
    </row>
    <row r="537">
      <c r="A537" s="172" t="s">
        <v>966</v>
      </c>
      <c r="B537" s="172" t="s">
        <v>487</v>
      </c>
      <c r="C537" s="172" t="s">
        <v>861</v>
      </c>
      <c r="D537" s="172" t="s">
        <v>862</v>
      </c>
      <c r="E537" s="172" t="s">
        <v>510</v>
      </c>
      <c r="F537" s="173">
        <v>1.0</v>
      </c>
      <c r="G537" s="158"/>
      <c r="H537" s="176"/>
      <c r="I537" s="174">
        <v>21.0</v>
      </c>
      <c r="J537" s="175" t="s">
        <v>537</v>
      </c>
      <c r="K537" s="157" t="s">
        <v>487</v>
      </c>
      <c r="L537" s="157" t="s">
        <v>964</v>
      </c>
      <c r="M537" s="157" t="s">
        <v>965</v>
      </c>
      <c r="N537" s="11">
        <v>1.0</v>
      </c>
      <c r="O537" s="157" t="s">
        <v>501</v>
      </c>
    </row>
    <row r="538">
      <c r="A538" s="172" t="s">
        <v>966</v>
      </c>
      <c r="B538" s="172" t="s">
        <v>487</v>
      </c>
      <c r="C538" s="172" t="s">
        <v>508</v>
      </c>
      <c r="D538" s="172" t="s">
        <v>509</v>
      </c>
      <c r="E538" s="172" t="s">
        <v>510</v>
      </c>
      <c r="F538" s="173">
        <v>1.0</v>
      </c>
      <c r="G538" s="158"/>
      <c r="H538" s="176"/>
      <c r="I538" s="174">
        <v>21.0</v>
      </c>
      <c r="J538" s="175" t="s">
        <v>537</v>
      </c>
      <c r="K538" s="157" t="s">
        <v>487</v>
      </c>
      <c r="L538" s="157" t="s">
        <v>901</v>
      </c>
      <c r="M538" s="157" t="s">
        <v>902</v>
      </c>
      <c r="N538" s="11">
        <v>1.0</v>
      </c>
      <c r="O538" s="157" t="s">
        <v>588</v>
      </c>
    </row>
    <row r="539">
      <c r="A539" s="172" t="s">
        <v>966</v>
      </c>
      <c r="B539" s="172" t="s">
        <v>487</v>
      </c>
      <c r="C539" s="172" t="s">
        <v>751</v>
      </c>
      <c r="D539" s="172" t="s">
        <v>750</v>
      </c>
      <c r="E539" s="172" t="s">
        <v>501</v>
      </c>
      <c r="F539" s="173">
        <v>1.0</v>
      </c>
      <c r="G539" s="158"/>
      <c r="H539" s="176"/>
      <c r="I539" s="174">
        <v>21.0</v>
      </c>
      <c r="J539" s="175" t="s">
        <v>537</v>
      </c>
      <c r="K539" s="157" t="s">
        <v>487</v>
      </c>
      <c r="L539" s="157" t="s">
        <v>811</v>
      </c>
      <c r="M539" s="157" t="s">
        <v>812</v>
      </c>
      <c r="N539" s="11">
        <v>1.0</v>
      </c>
      <c r="O539" s="157" t="s">
        <v>552</v>
      </c>
    </row>
    <row r="540">
      <c r="A540" s="172" t="s">
        <v>966</v>
      </c>
      <c r="B540" s="172" t="s">
        <v>492</v>
      </c>
      <c r="C540" s="172" t="s">
        <v>943</v>
      </c>
      <c r="D540" s="172" t="s">
        <v>942</v>
      </c>
      <c r="E540" s="172" t="s">
        <v>834</v>
      </c>
      <c r="F540" s="173">
        <v>1.0</v>
      </c>
      <c r="G540" s="158"/>
      <c r="H540" s="176"/>
      <c r="I540" s="174">
        <v>21.0</v>
      </c>
      <c r="J540" s="175" t="s">
        <v>537</v>
      </c>
      <c r="K540" s="157" t="s">
        <v>487</v>
      </c>
      <c r="L540" s="157" t="s">
        <v>509</v>
      </c>
      <c r="M540" s="157" t="s">
        <v>508</v>
      </c>
      <c r="N540" s="11">
        <v>2.0</v>
      </c>
      <c r="O540" s="177" t="s">
        <v>501</v>
      </c>
    </row>
    <row r="541">
      <c r="A541" s="172" t="s">
        <v>966</v>
      </c>
      <c r="B541" s="172" t="s">
        <v>487</v>
      </c>
      <c r="C541" s="172" t="s">
        <v>870</v>
      </c>
      <c r="D541" s="172" t="s">
        <v>871</v>
      </c>
      <c r="E541" s="172" t="s">
        <v>510</v>
      </c>
      <c r="F541" s="173">
        <v>1.0</v>
      </c>
      <c r="G541" s="158"/>
      <c r="H541" s="176"/>
      <c r="I541" s="174">
        <v>21.0</v>
      </c>
      <c r="J541" s="175" t="s">
        <v>537</v>
      </c>
      <c r="K541" s="157" t="s">
        <v>487</v>
      </c>
      <c r="L541" s="157" t="s">
        <v>956</v>
      </c>
      <c r="M541" s="157" t="s">
        <v>957</v>
      </c>
      <c r="N541" s="11">
        <v>1.0</v>
      </c>
      <c r="O541" s="157" t="s">
        <v>498</v>
      </c>
    </row>
    <row r="542">
      <c r="A542" s="172" t="s">
        <v>969</v>
      </c>
      <c r="B542" s="172" t="s">
        <v>487</v>
      </c>
      <c r="C542" s="172" t="s">
        <v>508</v>
      </c>
      <c r="D542" s="172" t="s">
        <v>509</v>
      </c>
      <c r="E542" s="172" t="s">
        <v>510</v>
      </c>
      <c r="F542" s="173">
        <v>1.0</v>
      </c>
      <c r="G542" s="158"/>
      <c r="H542" s="176"/>
      <c r="I542" s="174">
        <v>21.0</v>
      </c>
      <c r="J542" s="175" t="s">
        <v>537</v>
      </c>
      <c r="K542" s="157" t="s">
        <v>487</v>
      </c>
      <c r="L542" s="157" t="s">
        <v>324</v>
      </c>
      <c r="M542" s="157" t="s">
        <v>323</v>
      </c>
      <c r="N542" s="11">
        <v>2.0</v>
      </c>
      <c r="O542" s="157" t="s">
        <v>519</v>
      </c>
    </row>
    <row r="543">
      <c r="A543" s="172" t="s">
        <v>969</v>
      </c>
      <c r="B543" s="172" t="s">
        <v>487</v>
      </c>
      <c r="C543" s="172" t="s">
        <v>945</v>
      </c>
      <c r="D543" s="172" t="s">
        <v>944</v>
      </c>
      <c r="E543" s="172" t="s">
        <v>584</v>
      </c>
      <c r="F543" s="173">
        <v>1.0</v>
      </c>
      <c r="G543" s="158"/>
      <c r="H543" s="176"/>
      <c r="I543" s="174">
        <v>21.0</v>
      </c>
      <c r="J543" s="175" t="s">
        <v>537</v>
      </c>
      <c r="K543" s="157" t="s">
        <v>487</v>
      </c>
      <c r="L543" s="157" t="s">
        <v>555</v>
      </c>
      <c r="M543" s="157" t="s">
        <v>556</v>
      </c>
      <c r="N543" s="11">
        <v>2.0</v>
      </c>
      <c r="O543" s="157" t="s">
        <v>557</v>
      </c>
    </row>
    <row r="544">
      <c r="A544" s="172" t="s">
        <v>969</v>
      </c>
      <c r="B544" s="172" t="s">
        <v>487</v>
      </c>
      <c r="C544" s="172" t="s">
        <v>766</v>
      </c>
      <c r="D544" s="172" t="s">
        <v>765</v>
      </c>
      <c r="E544" s="172" t="s">
        <v>584</v>
      </c>
      <c r="F544" s="173">
        <v>1.0</v>
      </c>
      <c r="G544" s="158"/>
      <c r="H544" s="176"/>
      <c r="I544" s="174">
        <v>21.0</v>
      </c>
      <c r="J544" s="175" t="s">
        <v>537</v>
      </c>
      <c r="K544" s="157" t="s">
        <v>487</v>
      </c>
      <c r="L544" s="157" t="s">
        <v>970</v>
      </c>
      <c r="M544" s="157" t="s">
        <v>971</v>
      </c>
      <c r="N544" s="11">
        <v>1.0</v>
      </c>
      <c r="O544" s="157" t="s">
        <v>532</v>
      </c>
    </row>
    <row r="545">
      <c r="A545" s="172" t="s">
        <v>969</v>
      </c>
      <c r="B545" s="172" t="s">
        <v>487</v>
      </c>
      <c r="C545" s="172" t="s">
        <v>558</v>
      </c>
      <c r="D545" s="172" t="s">
        <v>559</v>
      </c>
      <c r="E545" s="172" t="s">
        <v>510</v>
      </c>
      <c r="F545" s="173">
        <v>3.0</v>
      </c>
      <c r="G545" s="158"/>
      <c r="H545" s="176"/>
      <c r="I545" s="174">
        <v>22.0</v>
      </c>
      <c r="J545" s="175" t="s">
        <v>491</v>
      </c>
      <c r="K545" s="157" t="s">
        <v>487</v>
      </c>
      <c r="L545" s="157" t="s">
        <v>621</v>
      </c>
      <c r="M545" s="157" t="s">
        <v>622</v>
      </c>
      <c r="N545" s="11">
        <v>2.0</v>
      </c>
      <c r="O545" s="177" t="s">
        <v>513</v>
      </c>
    </row>
    <row r="546">
      <c r="A546" s="172" t="s">
        <v>969</v>
      </c>
      <c r="B546" s="172" t="s">
        <v>492</v>
      </c>
      <c r="C546" s="172" t="s">
        <v>947</v>
      </c>
      <c r="D546" s="172" t="s">
        <v>946</v>
      </c>
      <c r="E546" s="172" t="s">
        <v>645</v>
      </c>
      <c r="F546" s="173">
        <v>2.0</v>
      </c>
      <c r="G546" s="158"/>
      <c r="H546" s="176"/>
      <c r="I546" s="174">
        <v>22.0</v>
      </c>
      <c r="J546" s="175" t="s">
        <v>491</v>
      </c>
      <c r="K546" s="157" t="s">
        <v>487</v>
      </c>
      <c r="L546" s="157" t="s">
        <v>509</v>
      </c>
      <c r="M546" s="157" t="s">
        <v>508</v>
      </c>
      <c r="N546" s="11">
        <v>2.0</v>
      </c>
      <c r="O546" s="177" t="s">
        <v>501</v>
      </c>
    </row>
    <row r="547">
      <c r="A547" s="172" t="s">
        <v>969</v>
      </c>
      <c r="B547" s="172" t="s">
        <v>492</v>
      </c>
      <c r="C547" s="172" t="s">
        <v>950</v>
      </c>
      <c r="D547" s="172" t="s">
        <v>949</v>
      </c>
      <c r="E547" s="172" t="s">
        <v>513</v>
      </c>
      <c r="F547" s="173">
        <v>1.0</v>
      </c>
      <c r="G547" s="158"/>
      <c r="H547" s="176"/>
      <c r="I547" s="174">
        <v>22.0</v>
      </c>
      <c r="J547" s="175" t="s">
        <v>491</v>
      </c>
      <c r="K547" s="157" t="s">
        <v>487</v>
      </c>
      <c r="L547" s="157" t="s">
        <v>426</v>
      </c>
      <c r="M547" s="157" t="s">
        <v>425</v>
      </c>
      <c r="N547" s="11">
        <v>1.0</v>
      </c>
      <c r="O547" s="157" t="s">
        <v>522</v>
      </c>
    </row>
    <row r="548">
      <c r="A548" s="172" t="s">
        <v>969</v>
      </c>
      <c r="B548" s="172" t="s">
        <v>487</v>
      </c>
      <c r="C548" s="172" t="s">
        <v>729</v>
      </c>
      <c r="D548" s="172" t="s">
        <v>728</v>
      </c>
      <c r="E548" s="172" t="s">
        <v>510</v>
      </c>
      <c r="F548" s="173">
        <v>1.0</v>
      </c>
      <c r="G548" s="158"/>
      <c r="H548" s="176"/>
      <c r="I548" s="174">
        <v>22.0</v>
      </c>
      <c r="J548" s="175" t="s">
        <v>491</v>
      </c>
      <c r="K548" s="157" t="s">
        <v>487</v>
      </c>
      <c r="L548" s="178" t="s">
        <v>434</v>
      </c>
      <c r="M548" s="157" t="s">
        <v>433</v>
      </c>
      <c r="N548" s="11">
        <v>1.0</v>
      </c>
      <c r="O548" s="177" t="s">
        <v>573</v>
      </c>
    </row>
    <row r="549">
      <c r="A549" s="172" t="s">
        <v>969</v>
      </c>
      <c r="B549" s="172" t="s">
        <v>487</v>
      </c>
      <c r="C549" s="172" t="s">
        <v>861</v>
      </c>
      <c r="D549" s="172" t="s">
        <v>862</v>
      </c>
      <c r="E549" s="172" t="s">
        <v>510</v>
      </c>
      <c r="F549" s="173">
        <v>1.0</v>
      </c>
      <c r="G549" s="158"/>
      <c r="H549" s="176"/>
      <c r="I549" s="174">
        <v>22.0</v>
      </c>
      <c r="J549" s="175" t="s">
        <v>491</v>
      </c>
      <c r="K549" s="157" t="s">
        <v>487</v>
      </c>
      <c r="L549" s="157" t="s">
        <v>660</v>
      </c>
      <c r="M549" s="157" t="s">
        <v>661</v>
      </c>
      <c r="N549" s="11">
        <v>1.0</v>
      </c>
      <c r="O549" s="157" t="s">
        <v>507</v>
      </c>
    </row>
    <row r="550">
      <c r="A550" s="172" t="s">
        <v>969</v>
      </c>
      <c r="B550" s="172" t="s">
        <v>487</v>
      </c>
      <c r="C550" s="172" t="s">
        <v>816</v>
      </c>
      <c r="D550" s="172" t="s">
        <v>815</v>
      </c>
      <c r="E550" s="172" t="s">
        <v>510</v>
      </c>
      <c r="F550" s="173">
        <v>2.0</v>
      </c>
      <c r="G550" s="158"/>
      <c r="H550" s="176"/>
      <c r="I550" s="174">
        <v>22.0</v>
      </c>
      <c r="J550" s="175" t="s">
        <v>491</v>
      </c>
      <c r="K550" s="157" t="s">
        <v>487</v>
      </c>
      <c r="L550" s="157" t="s">
        <v>583</v>
      </c>
      <c r="M550" s="157" t="s">
        <v>582</v>
      </c>
      <c r="N550" s="11">
        <v>1.0</v>
      </c>
      <c r="O550" s="157" t="s">
        <v>584</v>
      </c>
    </row>
    <row r="551">
      <c r="A551" s="172" t="s">
        <v>969</v>
      </c>
      <c r="B551" s="172" t="s">
        <v>487</v>
      </c>
      <c r="C551" s="172" t="s">
        <v>882</v>
      </c>
      <c r="D551" s="172" t="s">
        <v>883</v>
      </c>
      <c r="E551" s="172" t="s">
        <v>510</v>
      </c>
      <c r="F551" s="173">
        <v>1.0</v>
      </c>
      <c r="G551" s="158"/>
      <c r="H551" s="176"/>
      <c r="I551" s="174">
        <v>22.0</v>
      </c>
      <c r="J551" s="175" t="s">
        <v>491</v>
      </c>
      <c r="K551" s="157" t="s">
        <v>487</v>
      </c>
      <c r="L551" s="157" t="s">
        <v>750</v>
      </c>
      <c r="M551" s="157" t="s">
        <v>751</v>
      </c>
      <c r="N551" s="11">
        <v>1.0</v>
      </c>
      <c r="O551" s="157" t="s">
        <v>501</v>
      </c>
    </row>
    <row r="552">
      <c r="A552" s="172" t="s">
        <v>969</v>
      </c>
      <c r="B552" s="172" t="s">
        <v>487</v>
      </c>
      <c r="C552" s="172" t="s">
        <v>867</v>
      </c>
      <c r="D552" s="172" t="s">
        <v>868</v>
      </c>
      <c r="E552" s="172" t="s">
        <v>869</v>
      </c>
      <c r="F552" s="173">
        <v>3.0</v>
      </c>
      <c r="G552" s="158"/>
      <c r="H552" s="176"/>
      <c r="I552" s="174">
        <v>22.0</v>
      </c>
      <c r="J552" s="175" t="s">
        <v>491</v>
      </c>
      <c r="K552" s="157" t="s">
        <v>487</v>
      </c>
      <c r="L552" s="157" t="s">
        <v>763</v>
      </c>
      <c r="M552" s="157" t="s">
        <v>764</v>
      </c>
      <c r="N552" s="11">
        <v>1.0</v>
      </c>
      <c r="O552" s="157" t="s">
        <v>522</v>
      </c>
    </row>
    <row r="553">
      <c r="A553" s="172" t="s">
        <v>969</v>
      </c>
      <c r="B553" s="172" t="s">
        <v>492</v>
      </c>
      <c r="C553" s="172" t="s">
        <v>941</v>
      </c>
      <c r="D553" s="172" t="s">
        <v>940</v>
      </c>
      <c r="E553" s="172" t="s">
        <v>573</v>
      </c>
      <c r="F553" s="173">
        <v>1.0</v>
      </c>
      <c r="G553" s="158"/>
      <c r="H553" s="176"/>
      <c r="I553" s="174">
        <v>22.0</v>
      </c>
      <c r="J553" s="175" t="s">
        <v>491</v>
      </c>
      <c r="K553" s="157" t="s">
        <v>492</v>
      </c>
      <c r="L553" s="157" t="s">
        <v>801</v>
      </c>
      <c r="M553" s="157" t="s">
        <v>802</v>
      </c>
      <c r="N553" s="11">
        <v>1.0</v>
      </c>
      <c r="O553" s="157" t="s">
        <v>513</v>
      </c>
    </row>
    <row r="554">
      <c r="A554" s="172" t="s">
        <v>969</v>
      </c>
      <c r="B554" s="172" t="s">
        <v>492</v>
      </c>
      <c r="C554" s="172" t="s">
        <v>943</v>
      </c>
      <c r="D554" s="172" t="s">
        <v>942</v>
      </c>
      <c r="E554" s="172" t="s">
        <v>834</v>
      </c>
      <c r="F554" s="173">
        <v>2.0</v>
      </c>
      <c r="G554" s="158"/>
      <c r="H554" s="176"/>
      <c r="I554" s="174">
        <v>22.0</v>
      </c>
      <c r="J554" s="175" t="s">
        <v>491</v>
      </c>
      <c r="K554" s="157" t="s">
        <v>487</v>
      </c>
      <c r="L554" s="157" t="s">
        <v>334</v>
      </c>
      <c r="M554" s="157" t="s">
        <v>333</v>
      </c>
      <c r="N554" s="11">
        <v>1.0</v>
      </c>
      <c r="O554" s="157" t="s">
        <v>498</v>
      </c>
    </row>
    <row r="555">
      <c r="A555" s="172" t="s">
        <v>969</v>
      </c>
      <c r="B555" s="172" t="s">
        <v>487</v>
      </c>
      <c r="C555" s="172" t="s">
        <v>952</v>
      </c>
      <c r="D555" s="172" t="s">
        <v>951</v>
      </c>
      <c r="E555" s="172" t="s">
        <v>953</v>
      </c>
      <c r="F555" s="173">
        <v>1.0</v>
      </c>
      <c r="G555" s="158"/>
      <c r="H555" s="176"/>
      <c r="I555" s="174">
        <v>22.0</v>
      </c>
      <c r="J555" s="175" t="s">
        <v>491</v>
      </c>
      <c r="K555" s="157" t="s">
        <v>492</v>
      </c>
      <c r="L555" s="157" t="s">
        <v>972</v>
      </c>
      <c r="M555" s="157" t="s">
        <v>973</v>
      </c>
      <c r="N555" s="11">
        <v>1.0</v>
      </c>
      <c r="O555" s="157" t="s">
        <v>857</v>
      </c>
    </row>
    <row r="556">
      <c r="A556" s="172" t="s">
        <v>974</v>
      </c>
      <c r="B556" s="172" t="s">
        <v>487</v>
      </c>
      <c r="C556" s="172" t="s">
        <v>558</v>
      </c>
      <c r="D556" s="172" t="s">
        <v>559</v>
      </c>
      <c r="E556" s="172" t="s">
        <v>510</v>
      </c>
      <c r="F556" s="173">
        <v>4.0</v>
      </c>
      <c r="G556" s="158"/>
      <c r="H556" s="176"/>
      <c r="I556" s="174">
        <v>22.0</v>
      </c>
      <c r="J556" s="175" t="s">
        <v>527</v>
      </c>
      <c r="K556" s="157" t="s">
        <v>487</v>
      </c>
      <c r="L556" s="178" t="s">
        <v>334</v>
      </c>
      <c r="M556" s="157" t="s">
        <v>333</v>
      </c>
      <c r="N556" s="11">
        <v>2.0</v>
      </c>
      <c r="O556" s="177" t="s">
        <v>690</v>
      </c>
    </row>
    <row r="557">
      <c r="A557" s="172" t="s">
        <v>974</v>
      </c>
      <c r="B557" s="172" t="s">
        <v>492</v>
      </c>
      <c r="C557" s="172" t="s">
        <v>936</v>
      </c>
      <c r="D557" s="172" t="s">
        <v>935</v>
      </c>
      <c r="E557" s="172" t="s">
        <v>513</v>
      </c>
      <c r="F557" s="173">
        <v>2.0</v>
      </c>
      <c r="G557" s="158"/>
      <c r="H557" s="176"/>
      <c r="I557" s="174">
        <v>22.0</v>
      </c>
      <c r="J557" s="175" t="s">
        <v>527</v>
      </c>
      <c r="K557" s="157" t="s">
        <v>487</v>
      </c>
      <c r="L557" s="157" t="s">
        <v>765</v>
      </c>
      <c r="M557" s="157" t="s">
        <v>766</v>
      </c>
      <c r="N557" s="11">
        <v>1.0</v>
      </c>
      <c r="O557" s="157" t="s">
        <v>584</v>
      </c>
    </row>
    <row r="558">
      <c r="A558" s="172" t="s">
        <v>974</v>
      </c>
      <c r="B558" s="172" t="s">
        <v>487</v>
      </c>
      <c r="C558" s="172" t="s">
        <v>861</v>
      </c>
      <c r="D558" s="172" t="s">
        <v>862</v>
      </c>
      <c r="E558" s="172" t="s">
        <v>510</v>
      </c>
      <c r="F558" s="173">
        <v>2.0</v>
      </c>
      <c r="G558" s="158"/>
      <c r="H558" s="176"/>
      <c r="I558" s="174">
        <v>22.0</v>
      </c>
      <c r="J558" s="175" t="s">
        <v>527</v>
      </c>
      <c r="K558" s="157" t="s">
        <v>487</v>
      </c>
      <c r="L558" s="157" t="s">
        <v>763</v>
      </c>
      <c r="M558" s="157" t="s">
        <v>764</v>
      </c>
      <c r="N558" s="11">
        <v>1.0</v>
      </c>
      <c r="O558" s="157" t="s">
        <v>522</v>
      </c>
    </row>
    <row r="559">
      <c r="A559" s="172" t="s">
        <v>974</v>
      </c>
      <c r="B559" s="172" t="s">
        <v>492</v>
      </c>
      <c r="C559" s="172" t="s">
        <v>943</v>
      </c>
      <c r="D559" s="172" t="s">
        <v>942</v>
      </c>
      <c r="E559" s="172" t="s">
        <v>834</v>
      </c>
      <c r="F559" s="173">
        <v>2.0</v>
      </c>
      <c r="G559" s="158"/>
      <c r="H559" s="176"/>
      <c r="I559" s="174">
        <v>22.0</v>
      </c>
      <c r="J559" s="175" t="s">
        <v>527</v>
      </c>
      <c r="K559" s="157" t="s">
        <v>487</v>
      </c>
      <c r="L559" s="157" t="s">
        <v>641</v>
      </c>
      <c r="M559" s="157" t="s">
        <v>642</v>
      </c>
      <c r="N559" s="11">
        <v>1.0</v>
      </c>
      <c r="O559" s="157" t="s">
        <v>532</v>
      </c>
    </row>
    <row r="560">
      <c r="A560" s="172" t="s">
        <v>974</v>
      </c>
      <c r="B560" s="172" t="s">
        <v>492</v>
      </c>
      <c r="C560" s="172" t="s">
        <v>941</v>
      </c>
      <c r="D560" s="172" t="s">
        <v>940</v>
      </c>
      <c r="E560" s="172" t="s">
        <v>573</v>
      </c>
      <c r="F560" s="173">
        <v>2.0</v>
      </c>
      <c r="G560" s="158"/>
      <c r="H560" s="176"/>
      <c r="I560" s="174">
        <v>22.0</v>
      </c>
      <c r="J560" s="175" t="s">
        <v>527</v>
      </c>
      <c r="K560" s="157" t="s">
        <v>487</v>
      </c>
      <c r="L560" s="157" t="s">
        <v>509</v>
      </c>
      <c r="M560" s="157" t="s">
        <v>508</v>
      </c>
      <c r="N560" s="11">
        <v>3.0</v>
      </c>
      <c r="O560" s="177" t="s">
        <v>501</v>
      </c>
    </row>
    <row r="561">
      <c r="A561" s="172" t="s">
        <v>974</v>
      </c>
      <c r="B561" s="172" t="s">
        <v>487</v>
      </c>
      <c r="C561" s="172" t="s">
        <v>952</v>
      </c>
      <c r="D561" s="172" t="s">
        <v>951</v>
      </c>
      <c r="E561" s="172" t="s">
        <v>953</v>
      </c>
      <c r="F561" s="173">
        <v>1.0</v>
      </c>
      <c r="G561" s="158"/>
      <c r="H561" s="176"/>
      <c r="I561" s="174">
        <v>22.0</v>
      </c>
      <c r="J561" s="175" t="s">
        <v>527</v>
      </c>
      <c r="K561" s="157" t="s">
        <v>487</v>
      </c>
      <c r="L561" s="157" t="s">
        <v>600</v>
      </c>
      <c r="M561" s="157" t="s">
        <v>599</v>
      </c>
      <c r="N561" s="11">
        <v>1.0</v>
      </c>
      <c r="O561" s="157" t="s">
        <v>601</v>
      </c>
    </row>
    <row r="562">
      <c r="A562" s="172" t="s">
        <v>974</v>
      </c>
      <c r="B562" s="172" t="s">
        <v>487</v>
      </c>
      <c r="C562" s="172" t="s">
        <v>934</v>
      </c>
      <c r="D562" s="172" t="s">
        <v>933</v>
      </c>
      <c r="E562" s="172" t="s">
        <v>501</v>
      </c>
      <c r="F562" s="173">
        <v>2.0</v>
      </c>
      <c r="G562" s="158"/>
      <c r="H562" s="176"/>
      <c r="I562" s="174">
        <v>22.0</v>
      </c>
      <c r="J562" s="175" t="s">
        <v>527</v>
      </c>
      <c r="K562" s="157" t="s">
        <v>487</v>
      </c>
      <c r="L562" s="157" t="s">
        <v>412</v>
      </c>
      <c r="M562" s="157" t="s">
        <v>411</v>
      </c>
      <c r="N562" s="11">
        <v>1.0</v>
      </c>
      <c r="O562" s="157" t="s">
        <v>772</v>
      </c>
    </row>
    <row r="563">
      <c r="A563" s="172" t="s">
        <v>974</v>
      </c>
      <c r="B563" s="172" t="s">
        <v>487</v>
      </c>
      <c r="C563" s="172" t="s">
        <v>779</v>
      </c>
      <c r="D563" s="172" t="s">
        <v>778</v>
      </c>
      <c r="E563" s="172" t="s">
        <v>601</v>
      </c>
      <c r="F563" s="173">
        <v>1.0</v>
      </c>
      <c r="G563" s="158"/>
      <c r="H563" s="176"/>
      <c r="I563" s="174">
        <v>22.0</v>
      </c>
      <c r="J563" s="175" t="s">
        <v>527</v>
      </c>
      <c r="K563" s="157" t="s">
        <v>492</v>
      </c>
      <c r="L563" s="157" t="s">
        <v>967</v>
      </c>
      <c r="M563" s="157" t="s">
        <v>968</v>
      </c>
      <c r="N563" s="11">
        <v>1.0</v>
      </c>
      <c r="O563" s="157" t="s">
        <v>547</v>
      </c>
    </row>
    <row r="564">
      <c r="A564" s="172" t="s">
        <v>974</v>
      </c>
      <c r="B564" s="172" t="s">
        <v>487</v>
      </c>
      <c r="C564" s="172" t="s">
        <v>816</v>
      </c>
      <c r="D564" s="172" t="s">
        <v>815</v>
      </c>
      <c r="E564" s="172" t="s">
        <v>510</v>
      </c>
      <c r="F564" s="173">
        <v>2.0</v>
      </c>
      <c r="G564" s="158"/>
      <c r="H564" s="176"/>
      <c r="I564" s="174">
        <v>22.0</v>
      </c>
      <c r="J564" s="175" t="s">
        <v>527</v>
      </c>
      <c r="K564" s="157" t="s">
        <v>487</v>
      </c>
      <c r="L564" s="157" t="s">
        <v>434</v>
      </c>
      <c r="M564" s="157" t="s">
        <v>433</v>
      </c>
      <c r="N564" s="11">
        <v>1.0</v>
      </c>
      <c r="O564" s="157" t="s">
        <v>573</v>
      </c>
    </row>
    <row r="565">
      <c r="A565" s="172" t="s">
        <v>974</v>
      </c>
      <c r="B565" s="172" t="s">
        <v>487</v>
      </c>
      <c r="C565" s="172" t="s">
        <v>867</v>
      </c>
      <c r="D565" s="172" t="s">
        <v>868</v>
      </c>
      <c r="E565" s="172" t="s">
        <v>869</v>
      </c>
      <c r="F565" s="173">
        <v>4.0</v>
      </c>
      <c r="G565" s="158"/>
      <c r="H565" s="176"/>
      <c r="I565" s="174">
        <v>22.0</v>
      </c>
      <c r="J565" s="175" t="s">
        <v>527</v>
      </c>
      <c r="K565" s="157" t="s">
        <v>487</v>
      </c>
      <c r="L565" s="157" t="s">
        <v>621</v>
      </c>
      <c r="M565" s="157" t="s">
        <v>622</v>
      </c>
      <c r="N565" s="11">
        <v>3.0</v>
      </c>
      <c r="O565" s="177" t="s">
        <v>513</v>
      </c>
    </row>
    <row r="566">
      <c r="A566" s="172" t="s">
        <v>974</v>
      </c>
      <c r="B566" s="172" t="s">
        <v>487</v>
      </c>
      <c r="C566" s="172" t="s">
        <v>729</v>
      </c>
      <c r="D566" s="172" t="s">
        <v>728</v>
      </c>
      <c r="E566" s="172" t="s">
        <v>510</v>
      </c>
      <c r="F566" s="173">
        <v>2.0</v>
      </c>
      <c r="G566" s="158"/>
      <c r="H566" s="176"/>
      <c r="I566" s="174">
        <v>22.0</v>
      </c>
      <c r="J566" s="175" t="s">
        <v>527</v>
      </c>
      <c r="K566" s="157" t="s">
        <v>492</v>
      </c>
      <c r="L566" s="157" t="s">
        <v>975</v>
      </c>
      <c r="M566" s="157" t="s">
        <v>976</v>
      </c>
      <c r="N566" s="11">
        <v>1.0</v>
      </c>
      <c r="O566" s="157" t="s">
        <v>977</v>
      </c>
    </row>
    <row r="567">
      <c r="A567" s="172" t="s">
        <v>974</v>
      </c>
      <c r="B567" s="172" t="s">
        <v>487</v>
      </c>
      <c r="C567" s="172" t="s">
        <v>885</v>
      </c>
      <c r="D567" s="172" t="s">
        <v>886</v>
      </c>
      <c r="E567" s="172" t="s">
        <v>510</v>
      </c>
      <c r="F567" s="173">
        <v>1.0</v>
      </c>
      <c r="G567" s="158"/>
      <c r="H567" s="176"/>
      <c r="I567" s="174">
        <v>22.0</v>
      </c>
      <c r="J567" s="175" t="s">
        <v>537</v>
      </c>
      <c r="K567" s="157" t="s">
        <v>487</v>
      </c>
      <c r="L567" s="178" t="s">
        <v>334</v>
      </c>
      <c r="M567" s="157" t="s">
        <v>333</v>
      </c>
      <c r="N567" s="11">
        <v>2.0</v>
      </c>
      <c r="O567" s="177" t="s">
        <v>690</v>
      </c>
    </row>
    <row r="568">
      <c r="A568" s="172" t="s">
        <v>974</v>
      </c>
      <c r="B568" s="172" t="s">
        <v>487</v>
      </c>
      <c r="C568" s="172" t="s">
        <v>508</v>
      </c>
      <c r="D568" s="172" t="s">
        <v>509</v>
      </c>
      <c r="E568" s="172" t="s">
        <v>510</v>
      </c>
      <c r="F568" s="173">
        <v>2.0</v>
      </c>
      <c r="G568" s="158"/>
      <c r="H568" s="176"/>
      <c r="I568" s="174">
        <v>22.0</v>
      </c>
      <c r="J568" s="175" t="s">
        <v>537</v>
      </c>
      <c r="K568" s="157" t="s">
        <v>487</v>
      </c>
      <c r="L568" s="157" t="s">
        <v>978</v>
      </c>
      <c r="M568" s="157" t="s">
        <v>979</v>
      </c>
      <c r="N568" s="11">
        <v>1.0</v>
      </c>
      <c r="O568" s="157" t="s">
        <v>588</v>
      </c>
    </row>
    <row r="569">
      <c r="A569" s="172" t="s">
        <v>980</v>
      </c>
      <c r="B569" s="172" t="s">
        <v>487</v>
      </c>
      <c r="C569" s="172" t="s">
        <v>508</v>
      </c>
      <c r="D569" s="172" t="s">
        <v>509</v>
      </c>
      <c r="E569" s="172" t="s">
        <v>510</v>
      </c>
      <c r="F569" s="173">
        <v>1.0</v>
      </c>
      <c r="G569" s="158"/>
      <c r="H569" s="176"/>
      <c r="I569" s="174">
        <v>22.0</v>
      </c>
      <c r="J569" s="175" t="s">
        <v>537</v>
      </c>
      <c r="K569" s="157" t="s">
        <v>487</v>
      </c>
      <c r="L569" s="157" t="s">
        <v>763</v>
      </c>
      <c r="M569" s="157" t="s">
        <v>764</v>
      </c>
      <c r="N569" s="11">
        <v>2.0</v>
      </c>
      <c r="O569" s="157" t="s">
        <v>522</v>
      </c>
    </row>
    <row r="570">
      <c r="A570" s="172" t="s">
        <v>980</v>
      </c>
      <c r="B570" s="172" t="s">
        <v>487</v>
      </c>
      <c r="C570" s="172" t="s">
        <v>323</v>
      </c>
      <c r="D570" s="172" t="s">
        <v>324</v>
      </c>
      <c r="E570" s="172" t="s">
        <v>519</v>
      </c>
      <c r="F570" s="173">
        <v>1.0</v>
      </c>
      <c r="G570" s="158"/>
      <c r="H570" s="176"/>
      <c r="I570" s="174">
        <v>22.0</v>
      </c>
      <c r="J570" s="175" t="s">
        <v>537</v>
      </c>
      <c r="K570" s="157" t="s">
        <v>487</v>
      </c>
      <c r="L570" s="157" t="s">
        <v>641</v>
      </c>
      <c r="M570" s="157" t="s">
        <v>642</v>
      </c>
      <c r="N570" s="11">
        <v>1.0</v>
      </c>
      <c r="O570" s="157" t="s">
        <v>532</v>
      </c>
    </row>
    <row r="571">
      <c r="A571" s="172" t="s">
        <v>980</v>
      </c>
      <c r="B571" s="172" t="s">
        <v>487</v>
      </c>
      <c r="C571" s="172" t="s">
        <v>957</v>
      </c>
      <c r="D571" s="172" t="s">
        <v>956</v>
      </c>
      <c r="E571" s="172" t="s">
        <v>498</v>
      </c>
      <c r="F571" s="173">
        <v>1.0</v>
      </c>
      <c r="G571" s="158"/>
      <c r="H571" s="176"/>
      <c r="I571" s="174">
        <v>22.0</v>
      </c>
      <c r="J571" s="175" t="s">
        <v>537</v>
      </c>
      <c r="K571" s="157" t="s">
        <v>487</v>
      </c>
      <c r="L571" s="157" t="s">
        <v>509</v>
      </c>
      <c r="M571" s="157" t="s">
        <v>508</v>
      </c>
      <c r="N571" s="11">
        <v>4.0</v>
      </c>
      <c r="O571" s="177" t="s">
        <v>501</v>
      </c>
    </row>
    <row r="572">
      <c r="A572" s="172" t="s">
        <v>980</v>
      </c>
      <c r="B572" s="172" t="s">
        <v>492</v>
      </c>
      <c r="C572" s="172" t="s">
        <v>959</v>
      </c>
      <c r="D572" s="172" t="s">
        <v>981</v>
      </c>
      <c r="E572" s="172" t="s">
        <v>645</v>
      </c>
      <c r="F572" s="173">
        <v>1.0</v>
      </c>
      <c r="G572" s="158"/>
      <c r="H572" s="176"/>
      <c r="I572" s="174">
        <v>22.0</v>
      </c>
      <c r="J572" s="175" t="s">
        <v>537</v>
      </c>
      <c r="K572" s="157" t="s">
        <v>487</v>
      </c>
      <c r="L572" s="157" t="s">
        <v>778</v>
      </c>
      <c r="M572" s="157" t="s">
        <v>779</v>
      </c>
      <c r="N572" s="11">
        <v>1.0</v>
      </c>
      <c r="O572" s="157" t="s">
        <v>601</v>
      </c>
    </row>
    <row r="573">
      <c r="A573" s="172" t="s">
        <v>980</v>
      </c>
      <c r="B573" s="172" t="s">
        <v>487</v>
      </c>
      <c r="C573" s="172" t="s">
        <v>824</v>
      </c>
      <c r="D573" s="172" t="s">
        <v>823</v>
      </c>
      <c r="E573" s="172" t="s">
        <v>541</v>
      </c>
      <c r="F573" s="173">
        <v>1.0</v>
      </c>
      <c r="G573" s="158"/>
      <c r="H573" s="176"/>
      <c r="I573" s="174">
        <v>22.0</v>
      </c>
      <c r="J573" s="175" t="s">
        <v>537</v>
      </c>
      <c r="K573" s="157" t="s">
        <v>492</v>
      </c>
      <c r="L573" s="157" t="s">
        <v>972</v>
      </c>
      <c r="M573" s="157" t="s">
        <v>973</v>
      </c>
      <c r="N573" s="11">
        <v>2.0</v>
      </c>
      <c r="O573" s="157" t="s">
        <v>857</v>
      </c>
    </row>
    <row r="574">
      <c r="A574" s="172" t="s">
        <v>980</v>
      </c>
      <c r="B574" s="172" t="s">
        <v>487</v>
      </c>
      <c r="C574" s="172" t="s">
        <v>556</v>
      </c>
      <c r="D574" s="172" t="s">
        <v>555</v>
      </c>
      <c r="E574" s="172" t="s">
        <v>557</v>
      </c>
      <c r="F574" s="173">
        <v>1.0</v>
      </c>
      <c r="G574" s="158"/>
      <c r="H574" s="176"/>
      <c r="I574" s="174">
        <v>22.0</v>
      </c>
      <c r="J574" s="175" t="s">
        <v>537</v>
      </c>
      <c r="K574" s="157" t="s">
        <v>492</v>
      </c>
      <c r="L574" s="157" t="s">
        <v>801</v>
      </c>
      <c r="M574" s="157" t="s">
        <v>802</v>
      </c>
      <c r="N574" s="11">
        <v>2.0</v>
      </c>
      <c r="O574" s="157" t="s">
        <v>513</v>
      </c>
    </row>
    <row r="575">
      <c r="A575" s="172" t="s">
        <v>980</v>
      </c>
      <c r="B575" s="172" t="s">
        <v>492</v>
      </c>
      <c r="C575" s="172" t="s">
        <v>814</v>
      </c>
      <c r="D575" s="172" t="s">
        <v>813</v>
      </c>
      <c r="E575" s="172" t="s">
        <v>787</v>
      </c>
      <c r="F575" s="173">
        <v>1.0</v>
      </c>
      <c r="G575" s="158"/>
      <c r="H575" s="176"/>
      <c r="I575" s="174">
        <v>22.0</v>
      </c>
      <c r="J575" s="175" t="s">
        <v>537</v>
      </c>
      <c r="K575" s="157" t="s">
        <v>487</v>
      </c>
      <c r="L575" s="157" t="s">
        <v>420</v>
      </c>
      <c r="M575" s="157" t="s">
        <v>419</v>
      </c>
      <c r="N575" s="11">
        <v>1.0</v>
      </c>
      <c r="O575" s="157" t="s">
        <v>777</v>
      </c>
    </row>
    <row r="576">
      <c r="A576" s="172" t="s">
        <v>980</v>
      </c>
      <c r="B576" s="172" t="s">
        <v>487</v>
      </c>
      <c r="C576" s="172" t="s">
        <v>961</v>
      </c>
      <c r="D576" s="172" t="s">
        <v>960</v>
      </c>
      <c r="E576" s="172" t="s">
        <v>570</v>
      </c>
      <c r="F576" s="173">
        <v>1.0</v>
      </c>
      <c r="G576" s="158"/>
      <c r="H576" s="176"/>
      <c r="I576" s="174">
        <v>22.0</v>
      </c>
      <c r="J576" s="175" t="s">
        <v>537</v>
      </c>
      <c r="K576" s="157" t="s">
        <v>487</v>
      </c>
      <c r="L576" s="157" t="s">
        <v>583</v>
      </c>
      <c r="M576" s="157" t="s">
        <v>582</v>
      </c>
      <c r="N576" s="11">
        <v>2.0</v>
      </c>
      <c r="O576" s="157" t="s">
        <v>584</v>
      </c>
    </row>
    <row r="577">
      <c r="A577" s="172" t="s">
        <v>980</v>
      </c>
      <c r="B577" s="172" t="s">
        <v>487</v>
      </c>
      <c r="C577" s="172" t="s">
        <v>888</v>
      </c>
      <c r="D577" s="172" t="s">
        <v>887</v>
      </c>
      <c r="E577" s="172" t="s">
        <v>547</v>
      </c>
      <c r="F577" s="173">
        <v>1.0</v>
      </c>
      <c r="G577" s="158"/>
      <c r="H577" s="176"/>
      <c r="I577" s="174">
        <v>22.0</v>
      </c>
      <c r="J577" s="175" t="s">
        <v>537</v>
      </c>
      <c r="K577" s="157" t="s">
        <v>487</v>
      </c>
      <c r="L577" s="157" t="s">
        <v>621</v>
      </c>
      <c r="M577" s="157" t="s">
        <v>622</v>
      </c>
      <c r="N577" s="11">
        <v>4.0</v>
      </c>
      <c r="O577" s="177" t="s">
        <v>513</v>
      </c>
    </row>
    <row r="578">
      <c r="A578" s="172" t="s">
        <v>980</v>
      </c>
      <c r="B578" s="172" t="s">
        <v>487</v>
      </c>
      <c r="C578" s="172" t="s">
        <v>963</v>
      </c>
      <c r="D578" s="172" t="s">
        <v>962</v>
      </c>
      <c r="E578" s="172" t="s">
        <v>507</v>
      </c>
      <c r="F578" s="173">
        <v>1.0</v>
      </c>
      <c r="G578" s="158"/>
      <c r="H578" s="176"/>
      <c r="I578" s="174">
        <v>26.0</v>
      </c>
      <c r="J578" s="175" t="s">
        <v>491</v>
      </c>
      <c r="K578" s="157" t="s">
        <v>487</v>
      </c>
      <c r="L578" s="157" t="s">
        <v>982</v>
      </c>
      <c r="M578" s="157" t="s">
        <v>983</v>
      </c>
      <c r="N578" s="11">
        <v>1.0</v>
      </c>
      <c r="O578" s="157" t="s">
        <v>552</v>
      </c>
    </row>
    <row r="579">
      <c r="A579" s="172" t="s">
        <v>474</v>
      </c>
      <c r="B579" s="172" t="s">
        <v>487</v>
      </c>
      <c r="C579" s="172" t="s">
        <v>468</v>
      </c>
      <c r="D579" s="172" t="s">
        <v>469</v>
      </c>
      <c r="E579" s="172" t="s">
        <v>585</v>
      </c>
      <c r="F579" s="173">
        <v>1.0</v>
      </c>
      <c r="G579" s="158"/>
      <c r="H579" s="176"/>
      <c r="I579" s="174">
        <v>26.0</v>
      </c>
      <c r="J579" s="175" t="s">
        <v>491</v>
      </c>
      <c r="K579" s="157" t="s">
        <v>487</v>
      </c>
      <c r="L579" s="157" t="s">
        <v>984</v>
      </c>
      <c r="M579" s="157" t="s">
        <v>985</v>
      </c>
      <c r="N579" s="11">
        <v>1.0</v>
      </c>
      <c r="O579" s="157" t="s">
        <v>585</v>
      </c>
    </row>
    <row r="580">
      <c r="A580" s="172" t="s">
        <v>474</v>
      </c>
      <c r="B580" s="172" t="s">
        <v>487</v>
      </c>
      <c r="C580" s="172" t="s">
        <v>556</v>
      </c>
      <c r="D580" s="172" t="s">
        <v>555</v>
      </c>
      <c r="E580" s="172" t="s">
        <v>557</v>
      </c>
      <c r="F580" s="173">
        <v>2.0</v>
      </c>
      <c r="G580" s="158"/>
      <c r="H580" s="176"/>
      <c r="I580" s="174">
        <v>26.0</v>
      </c>
      <c r="J580" s="175" t="s">
        <v>491</v>
      </c>
      <c r="K580" s="157" t="s">
        <v>487</v>
      </c>
      <c r="L580" s="157" t="s">
        <v>509</v>
      </c>
      <c r="M580" s="157" t="s">
        <v>508</v>
      </c>
      <c r="N580" s="11">
        <v>1.0</v>
      </c>
      <c r="O580" s="177" t="s">
        <v>501</v>
      </c>
    </row>
    <row r="581">
      <c r="A581" s="172" t="s">
        <v>474</v>
      </c>
      <c r="B581" s="172" t="s">
        <v>487</v>
      </c>
      <c r="C581" s="172" t="s">
        <v>812</v>
      </c>
      <c r="D581" s="172" t="s">
        <v>811</v>
      </c>
      <c r="E581" s="172" t="s">
        <v>552</v>
      </c>
      <c r="F581" s="173">
        <v>1.0</v>
      </c>
      <c r="G581" s="158"/>
      <c r="H581" s="176"/>
      <c r="I581" s="174">
        <v>26.0</v>
      </c>
      <c r="J581" s="175" t="s">
        <v>491</v>
      </c>
      <c r="K581" s="157" t="s">
        <v>487</v>
      </c>
      <c r="L581" s="157" t="s">
        <v>986</v>
      </c>
      <c r="M581" s="157" t="s">
        <v>987</v>
      </c>
      <c r="N581" s="11">
        <v>1.0</v>
      </c>
      <c r="O581" s="157" t="s">
        <v>498</v>
      </c>
    </row>
    <row r="582">
      <c r="A582" s="172" t="s">
        <v>474</v>
      </c>
      <c r="B582" s="172" t="s">
        <v>487</v>
      </c>
      <c r="C582" s="172" t="s">
        <v>965</v>
      </c>
      <c r="D582" s="172" t="s">
        <v>964</v>
      </c>
      <c r="E582" s="172" t="s">
        <v>501</v>
      </c>
      <c r="F582" s="173">
        <v>1.0</v>
      </c>
      <c r="G582" s="158"/>
      <c r="H582" s="176"/>
      <c r="I582" s="174">
        <v>26.0</v>
      </c>
      <c r="J582" s="175" t="s">
        <v>491</v>
      </c>
      <c r="K582" s="157" t="s">
        <v>487</v>
      </c>
      <c r="L582" s="157" t="s">
        <v>616</v>
      </c>
      <c r="M582" s="157" t="s">
        <v>617</v>
      </c>
      <c r="N582" s="11">
        <v>1.0</v>
      </c>
      <c r="O582" s="157" t="s">
        <v>513</v>
      </c>
    </row>
    <row r="583">
      <c r="A583" s="172" t="s">
        <v>474</v>
      </c>
      <c r="B583" s="172" t="s">
        <v>492</v>
      </c>
      <c r="C583" s="172" t="s">
        <v>820</v>
      </c>
      <c r="D583" s="172" t="s">
        <v>819</v>
      </c>
      <c r="E583" s="172" t="s">
        <v>495</v>
      </c>
      <c r="F583" s="173">
        <v>1.0</v>
      </c>
      <c r="G583" s="158"/>
      <c r="H583" s="176"/>
      <c r="I583" s="174">
        <v>26.0</v>
      </c>
      <c r="J583" s="175" t="s">
        <v>491</v>
      </c>
      <c r="K583" s="157" t="s">
        <v>492</v>
      </c>
      <c r="L583" s="157" t="s">
        <v>840</v>
      </c>
      <c r="M583" s="157" t="s">
        <v>841</v>
      </c>
      <c r="N583" s="11">
        <v>1.0</v>
      </c>
      <c r="O583" s="157" t="s">
        <v>532</v>
      </c>
    </row>
    <row r="584">
      <c r="A584" s="172" t="s">
        <v>474</v>
      </c>
      <c r="B584" s="172" t="s">
        <v>492</v>
      </c>
      <c r="C584" s="172" t="s">
        <v>802</v>
      </c>
      <c r="D584" s="172" t="s">
        <v>826</v>
      </c>
      <c r="E584" s="172" t="s">
        <v>513</v>
      </c>
      <c r="F584" s="173">
        <v>1.0</v>
      </c>
      <c r="G584" s="158"/>
      <c r="H584" s="176"/>
      <c r="I584" s="174">
        <v>26.0</v>
      </c>
      <c r="J584" s="175" t="s">
        <v>491</v>
      </c>
      <c r="K584" s="157" t="s">
        <v>492</v>
      </c>
      <c r="L584" s="157" t="s">
        <v>805</v>
      </c>
      <c r="M584" s="157" t="s">
        <v>806</v>
      </c>
      <c r="N584" s="11">
        <v>1.0</v>
      </c>
      <c r="O584" s="157" t="s">
        <v>547</v>
      </c>
    </row>
    <row r="585">
      <c r="A585" s="172" t="s">
        <v>474</v>
      </c>
      <c r="B585" s="172" t="s">
        <v>487</v>
      </c>
      <c r="C585" s="172" t="s">
        <v>957</v>
      </c>
      <c r="D585" s="172" t="s">
        <v>956</v>
      </c>
      <c r="E585" s="172" t="s">
        <v>498</v>
      </c>
      <c r="F585" s="173">
        <v>1.0</v>
      </c>
      <c r="G585" s="158"/>
      <c r="H585" s="176"/>
      <c r="I585" s="174">
        <v>26.0</v>
      </c>
      <c r="J585" s="175" t="s">
        <v>491</v>
      </c>
      <c r="K585" s="157" t="s">
        <v>487</v>
      </c>
      <c r="L585" s="157" t="s">
        <v>763</v>
      </c>
      <c r="M585" s="157" t="s">
        <v>764</v>
      </c>
      <c r="N585" s="11">
        <v>1.0</v>
      </c>
      <c r="O585" s="157" t="s">
        <v>522</v>
      </c>
    </row>
    <row r="586">
      <c r="A586" s="172" t="s">
        <v>474</v>
      </c>
      <c r="B586" s="172" t="s">
        <v>487</v>
      </c>
      <c r="C586" s="172" t="s">
        <v>617</v>
      </c>
      <c r="D586" s="172" t="s">
        <v>616</v>
      </c>
      <c r="E586" s="172" t="s">
        <v>513</v>
      </c>
      <c r="F586" s="173">
        <v>1.0</v>
      </c>
      <c r="G586" s="158"/>
      <c r="H586" s="176"/>
      <c r="I586" s="174">
        <v>26.0</v>
      </c>
      <c r="J586" s="175" t="s">
        <v>491</v>
      </c>
      <c r="K586" s="157" t="s">
        <v>487</v>
      </c>
      <c r="L586" s="157" t="s">
        <v>988</v>
      </c>
      <c r="M586" s="157" t="s">
        <v>989</v>
      </c>
      <c r="N586" s="11">
        <v>1.0</v>
      </c>
      <c r="O586" s="157" t="s">
        <v>541</v>
      </c>
    </row>
    <row r="587">
      <c r="A587" s="172" t="s">
        <v>474</v>
      </c>
      <c r="B587" s="172" t="s">
        <v>487</v>
      </c>
      <c r="C587" s="172" t="s">
        <v>508</v>
      </c>
      <c r="D587" s="172" t="s">
        <v>509</v>
      </c>
      <c r="E587" s="172" t="s">
        <v>510</v>
      </c>
      <c r="F587" s="173">
        <v>2.0</v>
      </c>
      <c r="G587" s="158"/>
      <c r="H587" s="176"/>
      <c r="I587" s="174">
        <v>26.0</v>
      </c>
      <c r="J587" s="175" t="s">
        <v>527</v>
      </c>
      <c r="K587" s="157" t="s">
        <v>492</v>
      </c>
      <c r="L587" s="157" t="s">
        <v>840</v>
      </c>
      <c r="M587" s="157" t="s">
        <v>841</v>
      </c>
      <c r="N587" s="11">
        <v>1.0</v>
      </c>
      <c r="O587" s="157" t="s">
        <v>532</v>
      </c>
    </row>
    <row r="588">
      <c r="A588" s="172" t="s">
        <v>474</v>
      </c>
      <c r="B588" s="172" t="s">
        <v>487</v>
      </c>
      <c r="C588" s="172" t="s">
        <v>963</v>
      </c>
      <c r="D588" s="172" t="s">
        <v>962</v>
      </c>
      <c r="E588" s="172" t="s">
        <v>507</v>
      </c>
      <c r="F588" s="173">
        <v>1.0</v>
      </c>
      <c r="G588" s="158"/>
      <c r="H588" s="176"/>
      <c r="I588" s="174">
        <v>26.0</v>
      </c>
      <c r="J588" s="175" t="s">
        <v>527</v>
      </c>
      <c r="K588" s="157" t="s">
        <v>487</v>
      </c>
      <c r="L588" s="157" t="s">
        <v>509</v>
      </c>
      <c r="M588" s="157" t="s">
        <v>508</v>
      </c>
      <c r="N588" s="11">
        <v>1.0</v>
      </c>
      <c r="O588" s="177" t="s">
        <v>501</v>
      </c>
    </row>
    <row r="589">
      <c r="A589" s="172" t="s">
        <v>990</v>
      </c>
      <c r="B589" s="172" t="s">
        <v>492</v>
      </c>
      <c r="C589" s="172" t="s">
        <v>968</v>
      </c>
      <c r="D589" s="172" t="s">
        <v>991</v>
      </c>
      <c r="E589" s="172" t="s">
        <v>547</v>
      </c>
      <c r="F589" s="173">
        <v>1.0</v>
      </c>
      <c r="G589" s="158"/>
      <c r="H589" s="176"/>
      <c r="I589" s="174">
        <v>26.0</v>
      </c>
      <c r="J589" s="175" t="s">
        <v>527</v>
      </c>
      <c r="K589" s="157" t="s">
        <v>487</v>
      </c>
      <c r="L589" s="157" t="s">
        <v>992</v>
      </c>
      <c r="M589" s="157" t="s">
        <v>993</v>
      </c>
      <c r="N589" s="11">
        <v>1.0</v>
      </c>
      <c r="O589" s="157" t="s">
        <v>519</v>
      </c>
    </row>
    <row r="590">
      <c r="A590" s="172" t="s">
        <v>990</v>
      </c>
      <c r="B590" s="172" t="s">
        <v>492</v>
      </c>
      <c r="C590" s="172" t="s">
        <v>814</v>
      </c>
      <c r="D590" s="172" t="s">
        <v>813</v>
      </c>
      <c r="E590" s="172" t="s">
        <v>787</v>
      </c>
      <c r="F590" s="173">
        <v>2.0</v>
      </c>
      <c r="G590" s="158"/>
      <c r="H590" s="176"/>
      <c r="I590" s="174">
        <v>26.0</v>
      </c>
      <c r="J590" s="175" t="s">
        <v>527</v>
      </c>
      <c r="K590" s="157" t="s">
        <v>487</v>
      </c>
      <c r="L590" s="157" t="s">
        <v>994</v>
      </c>
      <c r="M590" s="157" t="s">
        <v>995</v>
      </c>
      <c r="N590" s="11">
        <v>1.0</v>
      </c>
      <c r="O590" s="157" t="s">
        <v>588</v>
      </c>
    </row>
    <row r="591">
      <c r="A591" s="172" t="s">
        <v>990</v>
      </c>
      <c r="B591" s="172" t="s">
        <v>487</v>
      </c>
      <c r="C591" s="172" t="s">
        <v>965</v>
      </c>
      <c r="D591" s="172" t="s">
        <v>964</v>
      </c>
      <c r="E591" s="172" t="s">
        <v>501</v>
      </c>
      <c r="F591" s="173">
        <v>1.0</v>
      </c>
      <c r="G591" s="158"/>
      <c r="H591" s="176"/>
      <c r="I591" s="174">
        <v>26.0</v>
      </c>
      <c r="J591" s="175" t="s">
        <v>527</v>
      </c>
      <c r="K591" s="157" t="s">
        <v>487</v>
      </c>
      <c r="L591" s="157" t="s">
        <v>616</v>
      </c>
      <c r="M591" s="157" t="s">
        <v>617</v>
      </c>
      <c r="N591" s="11">
        <v>1.0</v>
      </c>
      <c r="O591" s="157" t="s">
        <v>513</v>
      </c>
    </row>
    <row r="592">
      <c r="A592" s="172" t="s">
        <v>990</v>
      </c>
      <c r="B592" s="172" t="s">
        <v>487</v>
      </c>
      <c r="C592" s="172" t="s">
        <v>902</v>
      </c>
      <c r="D592" s="172" t="s">
        <v>901</v>
      </c>
      <c r="E592" s="172" t="s">
        <v>588</v>
      </c>
      <c r="F592" s="173">
        <v>1.0</v>
      </c>
      <c r="G592" s="158"/>
      <c r="H592" s="176"/>
      <c r="I592" s="174">
        <v>26.0</v>
      </c>
      <c r="J592" s="175" t="s">
        <v>527</v>
      </c>
      <c r="K592" s="157" t="s">
        <v>487</v>
      </c>
      <c r="L592" s="157" t="s">
        <v>986</v>
      </c>
      <c r="M592" s="157" t="s">
        <v>987</v>
      </c>
      <c r="N592" s="11">
        <v>1.0</v>
      </c>
      <c r="O592" s="157" t="s">
        <v>498</v>
      </c>
    </row>
    <row r="593">
      <c r="A593" s="172" t="s">
        <v>990</v>
      </c>
      <c r="B593" s="172" t="s">
        <v>487</v>
      </c>
      <c r="C593" s="172" t="s">
        <v>812</v>
      </c>
      <c r="D593" s="172" t="s">
        <v>811</v>
      </c>
      <c r="E593" s="172" t="s">
        <v>552</v>
      </c>
      <c r="F593" s="173">
        <v>1.0</v>
      </c>
      <c r="G593" s="158"/>
      <c r="H593" s="176"/>
      <c r="I593" s="174">
        <v>26.0</v>
      </c>
      <c r="J593" s="175" t="s">
        <v>527</v>
      </c>
      <c r="K593" s="157" t="s">
        <v>492</v>
      </c>
      <c r="L593" s="157" t="s">
        <v>796</v>
      </c>
      <c r="M593" s="157" t="s">
        <v>797</v>
      </c>
      <c r="N593" s="11">
        <v>1.0</v>
      </c>
      <c r="O593" s="157" t="s">
        <v>507</v>
      </c>
    </row>
    <row r="594">
      <c r="A594" s="172" t="s">
        <v>990</v>
      </c>
      <c r="B594" s="172" t="s">
        <v>487</v>
      </c>
      <c r="C594" s="172" t="s">
        <v>508</v>
      </c>
      <c r="D594" s="172" t="s">
        <v>509</v>
      </c>
      <c r="E594" s="172" t="s">
        <v>510</v>
      </c>
      <c r="F594" s="173">
        <v>2.0</v>
      </c>
      <c r="G594" s="158"/>
      <c r="H594" s="176"/>
      <c r="I594" s="174">
        <v>26.0</v>
      </c>
      <c r="J594" s="175" t="s">
        <v>527</v>
      </c>
      <c r="K594" s="157" t="s">
        <v>492</v>
      </c>
      <c r="L594" s="157" t="s">
        <v>996</v>
      </c>
      <c r="M594" s="157" t="s">
        <v>997</v>
      </c>
      <c r="N594" s="11">
        <v>1.0</v>
      </c>
      <c r="O594" s="157" t="s">
        <v>573</v>
      </c>
    </row>
    <row r="595">
      <c r="A595" s="172" t="s">
        <v>990</v>
      </c>
      <c r="B595" s="172" t="s">
        <v>487</v>
      </c>
      <c r="C595" s="172" t="s">
        <v>957</v>
      </c>
      <c r="D595" s="172" t="s">
        <v>956</v>
      </c>
      <c r="E595" s="172" t="s">
        <v>498</v>
      </c>
      <c r="F595" s="173">
        <v>1.0</v>
      </c>
      <c r="G595" s="158"/>
      <c r="H595" s="176"/>
      <c r="I595" s="174">
        <v>26.0</v>
      </c>
      <c r="J595" s="175" t="s">
        <v>527</v>
      </c>
      <c r="K595" s="157" t="s">
        <v>487</v>
      </c>
      <c r="L595" s="157" t="s">
        <v>763</v>
      </c>
      <c r="M595" s="157" t="s">
        <v>764</v>
      </c>
      <c r="N595" s="11">
        <v>1.0</v>
      </c>
      <c r="O595" s="157" t="s">
        <v>522</v>
      </c>
    </row>
    <row r="596">
      <c r="A596" s="172" t="s">
        <v>990</v>
      </c>
      <c r="B596" s="172" t="s">
        <v>487</v>
      </c>
      <c r="C596" s="172" t="s">
        <v>323</v>
      </c>
      <c r="D596" s="172" t="s">
        <v>324</v>
      </c>
      <c r="E596" s="172" t="s">
        <v>519</v>
      </c>
      <c r="F596" s="173">
        <v>2.0</v>
      </c>
      <c r="G596" s="158"/>
      <c r="H596" s="176"/>
      <c r="I596" s="174">
        <v>26.0</v>
      </c>
      <c r="J596" s="175" t="s">
        <v>527</v>
      </c>
      <c r="K596" s="157" t="s">
        <v>487</v>
      </c>
      <c r="L596" s="157" t="s">
        <v>998</v>
      </c>
      <c r="M596" s="157" t="s">
        <v>999</v>
      </c>
      <c r="N596" s="11">
        <v>1.0</v>
      </c>
      <c r="O596" s="157" t="s">
        <v>552</v>
      </c>
    </row>
    <row r="597">
      <c r="A597" s="172" t="s">
        <v>990</v>
      </c>
      <c r="B597" s="172" t="s">
        <v>487</v>
      </c>
      <c r="C597" s="172" t="s">
        <v>556</v>
      </c>
      <c r="D597" s="172" t="s">
        <v>555</v>
      </c>
      <c r="E597" s="172" t="s">
        <v>557</v>
      </c>
      <c r="F597" s="173">
        <v>2.0</v>
      </c>
      <c r="G597" s="158"/>
      <c r="H597" s="176"/>
      <c r="I597" s="174">
        <v>26.0</v>
      </c>
      <c r="J597" s="175" t="s">
        <v>537</v>
      </c>
      <c r="K597" s="157" t="s">
        <v>487</v>
      </c>
      <c r="L597" s="157" t="s">
        <v>1000</v>
      </c>
      <c r="M597" s="157" t="s">
        <v>1001</v>
      </c>
      <c r="N597" s="11">
        <v>1.0</v>
      </c>
      <c r="O597" s="157" t="s">
        <v>513</v>
      </c>
    </row>
    <row r="598">
      <c r="A598" s="172" t="s">
        <v>990</v>
      </c>
      <c r="B598" s="172" t="s">
        <v>487</v>
      </c>
      <c r="C598" s="172" t="s">
        <v>971</v>
      </c>
      <c r="D598" s="172" t="s">
        <v>970</v>
      </c>
      <c r="E598" s="172" t="s">
        <v>532</v>
      </c>
      <c r="F598" s="173">
        <v>1.0</v>
      </c>
      <c r="G598" s="158"/>
      <c r="H598" s="176"/>
      <c r="I598" s="174">
        <v>26.0</v>
      </c>
      <c r="J598" s="175" t="s">
        <v>537</v>
      </c>
      <c r="K598" s="157" t="s">
        <v>487</v>
      </c>
      <c r="L598" s="157" t="s">
        <v>986</v>
      </c>
      <c r="M598" s="157" t="s">
        <v>987</v>
      </c>
      <c r="N598" s="11">
        <v>1.0</v>
      </c>
      <c r="O598" s="157" t="s">
        <v>498</v>
      </c>
    </row>
    <row r="599">
      <c r="A599" s="172" t="s">
        <v>413</v>
      </c>
      <c r="B599" s="172" t="s">
        <v>487</v>
      </c>
      <c r="C599" s="172" t="s">
        <v>622</v>
      </c>
      <c r="D599" s="172" t="s">
        <v>621</v>
      </c>
      <c r="E599" s="172" t="s">
        <v>510</v>
      </c>
      <c r="F599" s="173">
        <v>2.0</v>
      </c>
      <c r="G599" s="158"/>
      <c r="H599" s="176"/>
      <c r="I599" s="174">
        <v>26.0</v>
      </c>
      <c r="J599" s="175" t="s">
        <v>537</v>
      </c>
      <c r="K599" s="157" t="s">
        <v>487</v>
      </c>
      <c r="L599" s="157" t="s">
        <v>998</v>
      </c>
      <c r="M599" s="157" t="s">
        <v>999</v>
      </c>
      <c r="N599" s="11">
        <v>1.0</v>
      </c>
      <c r="O599" s="157" t="s">
        <v>552</v>
      </c>
    </row>
    <row r="600">
      <c r="A600" s="172" t="s">
        <v>413</v>
      </c>
      <c r="B600" s="172" t="s">
        <v>487</v>
      </c>
      <c r="C600" s="172" t="s">
        <v>508</v>
      </c>
      <c r="D600" s="172" t="s">
        <v>509</v>
      </c>
      <c r="E600" s="172" t="s">
        <v>510</v>
      </c>
      <c r="F600" s="173">
        <v>2.0</v>
      </c>
      <c r="G600" s="158"/>
      <c r="H600" s="176"/>
      <c r="I600" s="174">
        <v>26.0</v>
      </c>
      <c r="J600" s="175" t="s">
        <v>537</v>
      </c>
      <c r="K600" s="157" t="s">
        <v>487</v>
      </c>
      <c r="L600" s="157" t="s">
        <v>616</v>
      </c>
      <c r="M600" s="157" t="s">
        <v>617</v>
      </c>
      <c r="N600" s="11">
        <v>2.0</v>
      </c>
      <c r="O600" s="157" t="s">
        <v>513</v>
      </c>
    </row>
    <row r="601">
      <c r="A601" s="172" t="s">
        <v>413</v>
      </c>
      <c r="B601" s="172" t="s">
        <v>487</v>
      </c>
      <c r="C601" s="172" t="s">
        <v>425</v>
      </c>
      <c r="D601" s="172" t="s">
        <v>426</v>
      </c>
      <c r="E601" s="172" t="s">
        <v>522</v>
      </c>
      <c r="F601" s="173">
        <v>1.0</v>
      </c>
      <c r="G601" s="158"/>
      <c r="H601" s="176"/>
      <c r="I601" s="174">
        <v>26.0</v>
      </c>
      <c r="J601" s="175" t="s">
        <v>537</v>
      </c>
      <c r="K601" s="157" t="s">
        <v>487</v>
      </c>
      <c r="L601" s="157" t="s">
        <v>509</v>
      </c>
      <c r="M601" s="157" t="s">
        <v>508</v>
      </c>
      <c r="N601" s="11">
        <v>2.0</v>
      </c>
      <c r="O601" s="177" t="s">
        <v>501</v>
      </c>
    </row>
    <row r="602">
      <c r="A602" s="172" t="s">
        <v>413</v>
      </c>
      <c r="B602" s="172" t="s">
        <v>487</v>
      </c>
      <c r="C602" s="172" t="s">
        <v>431</v>
      </c>
      <c r="D602" s="172" t="s">
        <v>432</v>
      </c>
      <c r="E602" s="172" t="s">
        <v>547</v>
      </c>
      <c r="F602" s="173">
        <v>1.0</v>
      </c>
      <c r="G602" s="158"/>
      <c r="H602" s="176"/>
      <c r="I602" s="174">
        <v>26.0</v>
      </c>
      <c r="J602" s="175" t="s">
        <v>537</v>
      </c>
      <c r="K602" s="157" t="s">
        <v>492</v>
      </c>
      <c r="L602" s="157" t="s">
        <v>1002</v>
      </c>
      <c r="M602" s="157" t="s">
        <v>1003</v>
      </c>
      <c r="N602" s="11">
        <v>1.0</v>
      </c>
      <c r="O602" s="157" t="s">
        <v>588</v>
      </c>
    </row>
    <row r="603">
      <c r="A603" s="172" t="s">
        <v>413</v>
      </c>
      <c r="B603" s="172" t="s">
        <v>487</v>
      </c>
      <c r="C603" s="172" t="s">
        <v>661</v>
      </c>
      <c r="D603" s="172" t="s">
        <v>660</v>
      </c>
      <c r="E603" s="172" t="s">
        <v>507</v>
      </c>
      <c r="F603" s="173">
        <v>1.0</v>
      </c>
      <c r="G603" s="158"/>
      <c r="H603" s="176"/>
      <c r="I603" s="174">
        <v>26.0</v>
      </c>
      <c r="J603" s="175" t="s">
        <v>537</v>
      </c>
      <c r="K603" s="157" t="s">
        <v>492</v>
      </c>
      <c r="L603" s="157" t="s">
        <v>840</v>
      </c>
      <c r="M603" s="157" t="s">
        <v>841</v>
      </c>
      <c r="N603" s="11">
        <v>2.0</v>
      </c>
      <c r="O603" s="157" t="s">
        <v>532</v>
      </c>
    </row>
    <row r="604">
      <c r="A604" s="172" t="s">
        <v>413</v>
      </c>
      <c r="B604" s="172" t="s">
        <v>487</v>
      </c>
      <c r="C604" s="172" t="s">
        <v>582</v>
      </c>
      <c r="D604" s="172" t="s">
        <v>583</v>
      </c>
      <c r="E604" s="172" t="s">
        <v>584</v>
      </c>
      <c r="F604" s="173">
        <v>1.0</v>
      </c>
      <c r="G604" s="158"/>
      <c r="H604" s="176"/>
      <c r="I604" s="174">
        <v>26.0</v>
      </c>
      <c r="J604" s="175" t="s">
        <v>537</v>
      </c>
      <c r="K604" s="157" t="s">
        <v>487</v>
      </c>
      <c r="L604" s="157" t="s">
        <v>763</v>
      </c>
      <c r="M604" s="157" t="s">
        <v>764</v>
      </c>
      <c r="N604" s="11">
        <v>1.0</v>
      </c>
      <c r="O604" s="157" t="s">
        <v>522</v>
      </c>
    </row>
    <row r="605">
      <c r="A605" s="172" t="s">
        <v>413</v>
      </c>
      <c r="B605" s="172" t="s">
        <v>487</v>
      </c>
      <c r="C605" s="172" t="s">
        <v>751</v>
      </c>
      <c r="D605" s="172" t="s">
        <v>750</v>
      </c>
      <c r="E605" s="172" t="s">
        <v>501</v>
      </c>
      <c r="F605" s="173">
        <v>1.0</v>
      </c>
      <c r="G605" s="158"/>
      <c r="H605" s="176"/>
      <c r="I605" s="174">
        <v>26.0</v>
      </c>
      <c r="J605" s="175" t="s">
        <v>537</v>
      </c>
      <c r="K605" s="157" t="s">
        <v>487</v>
      </c>
      <c r="L605" s="157" t="s">
        <v>984</v>
      </c>
      <c r="M605" s="157" t="s">
        <v>985</v>
      </c>
      <c r="N605" s="11">
        <v>2.0</v>
      </c>
      <c r="O605" s="157" t="s">
        <v>585</v>
      </c>
    </row>
    <row r="606">
      <c r="A606" s="172" t="s">
        <v>413</v>
      </c>
      <c r="B606" s="172" t="s">
        <v>487</v>
      </c>
      <c r="C606" s="172" t="s">
        <v>764</v>
      </c>
      <c r="D606" s="172" t="s">
        <v>763</v>
      </c>
      <c r="E606" s="172" t="s">
        <v>522</v>
      </c>
      <c r="F606" s="173">
        <v>1.0</v>
      </c>
      <c r="G606" s="158"/>
      <c r="H606" s="176"/>
      <c r="I606" s="174">
        <v>27.0</v>
      </c>
      <c r="J606" s="175" t="s">
        <v>491</v>
      </c>
      <c r="K606" s="157" t="s">
        <v>487</v>
      </c>
      <c r="L606" s="157" t="s">
        <v>988</v>
      </c>
      <c r="M606" s="157" t="s">
        <v>989</v>
      </c>
      <c r="N606" s="11">
        <v>1.0</v>
      </c>
      <c r="O606" s="157" t="s">
        <v>541</v>
      </c>
    </row>
    <row r="607">
      <c r="A607" s="172" t="s">
        <v>413</v>
      </c>
      <c r="B607" s="172" t="s">
        <v>492</v>
      </c>
      <c r="C607" s="172" t="s">
        <v>802</v>
      </c>
      <c r="D607" s="172" t="s">
        <v>826</v>
      </c>
      <c r="E607" s="172" t="s">
        <v>513</v>
      </c>
      <c r="F607" s="173">
        <v>1.0</v>
      </c>
      <c r="G607" s="158"/>
      <c r="H607" s="176"/>
      <c r="I607" s="174">
        <v>27.0</v>
      </c>
      <c r="J607" s="175" t="s">
        <v>491</v>
      </c>
      <c r="K607" s="157" t="s">
        <v>492</v>
      </c>
      <c r="L607" s="157" t="s">
        <v>460</v>
      </c>
      <c r="M607" s="157" t="s">
        <v>459</v>
      </c>
      <c r="N607" s="11">
        <v>1.0</v>
      </c>
      <c r="O607" s="157" t="s">
        <v>787</v>
      </c>
    </row>
    <row r="608">
      <c r="A608" s="172" t="s">
        <v>413</v>
      </c>
      <c r="B608" s="172" t="s">
        <v>487</v>
      </c>
      <c r="C608" s="172" t="s">
        <v>333</v>
      </c>
      <c r="D608" s="172" t="s">
        <v>334</v>
      </c>
      <c r="E608" s="172" t="s">
        <v>498</v>
      </c>
      <c r="F608" s="173">
        <v>1.0</v>
      </c>
      <c r="G608" s="158"/>
      <c r="H608" s="176"/>
      <c r="I608" s="174">
        <v>27.0</v>
      </c>
      <c r="J608" s="175" t="s">
        <v>491</v>
      </c>
      <c r="K608" s="157" t="s">
        <v>487</v>
      </c>
      <c r="L608" s="157" t="s">
        <v>509</v>
      </c>
      <c r="M608" s="157" t="s">
        <v>508</v>
      </c>
      <c r="N608" s="11">
        <v>1.0</v>
      </c>
      <c r="O608" s="177" t="s">
        <v>501</v>
      </c>
    </row>
    <row r="609">
      <c r="A609" s="172" t="s">
        <v>413</v>
      </c>
      <c r="B609" s="172" t="s">
        <v>492</v>
      </c>
      <c r="C609" s="172" t="s">
        <v>973</v>
      </c>
      <c r="D609" s="172" t="s">
        <v>972</v>
      </c>
      <c r="E609" s="172" t="s">
        <v>857</v>
      </c>
      <c r="F609" s="173">
        <v>1.0</v>
      </c>
      <c r="G609" s="158"/>
      <c r="H609" s="176"/>
      <c r="I609" s="174">
        <v>27.0</v>
      </c>
      <c r="J609" s="175" t="s">
        <v>491</v>
      </c>
      <c r="K609" s="157" t="s">
        <v>831</v>
      </c>
      <c r="L609" s="157" t="s">
        <v>1004</v>
      </c>
      <c r="M609" s="157" t="s">
        <v>1005</v>
      </c>
      <c r="N609" s="11">
        <v>1.0</v>
      </c>
      <c r="O609" s="157" t="s">
        <v>573</v>
      </c>
    </row>
    <row r="610">
      <c r="A610" s="172" t="s">
        <v>346</v>
      </c>
      <c r="B610" s="172" t="s">
        <v>487</v>
      </c>
      <c r="C610" s="172" t="s">
        <v>331</v>
      </c>
      <c r="D610" s="172" t="s">
        <v>332</v>
      </c>
      <c r="E610" s="172" t="s">
        <v>507</v>
      </c>
      <c r="F610" s="173">
        <v>1.0</v>
      </c>
      <c r="G610" s="158"/>
      <c r="H610" s="176"/>
      <c r="I610" s="174">
        <v>27.0</v>
      </c>
      <c r="J610" s="175" t="s">
        <v>491</v>
      </c>
      <c r="K610" s="157" t="s">
        <v>492</v>
      </c>
      <c r="L610" s="157" t="s">
        <v>521</v>
      </c>
      <c r="M610" s="157" t="s">
        <v>520</v>
      </c>
      <c r="N610" s="11">
        <v>1.0</v>
      </c>
      <c r="O610" s="157" t="s">
        <v>522</v>
      </c>
    </row>
    <row r="611">
      <c r="A611" s="172" t="s">
        <v>346</v>
      </c>
      <c r="B611" s="172" t="s">
        <v>487</v>
      </c>
      <c r="C611" s="172" t="s">
        <v>766</v>
      </c>
      <c r="D611" s="172" t="s">
        <v>765</v>
      </c>
      <c r="E611" s="172" t="s">
        <v>584</v>
      </c>
      <c r="F611" s="173">
        <v>1.0</v>
      </c>
      <c r="G611" s="158"/>
      <c r="H611" s="176"/>
      <c r="I611" s="174">
        <v>27.0</v>
      </c>
      <c r="J611" s="175" t="s">
        <v>491</v>
      </c>
      <c r="K611" s="157" t="s">
        <v>487</v>
      </c>
      <c r="L611" s="157" t="s">
        <v>1006</v>
      </c>
      <c r="M611" s="157" t="s">
        <v>1007</v>
      </c>
      <c r="N611" s="11">
        <v>1.0</v>
      </c>
      <c r="O611" s="157" t="s">
        <v>1008</v>
      </c>
    </row>
    <row r="612">
      <c r="A612" s="172" t="s">
        <v>346</v>
      </c>
      <c r="B612" s="172" t="s">
        <v>487</v>
      </c>
      <c r="C612" s="172" t="s">
        <v>764</v>
      </c>
      <c r="D612" s="172" t="s">
        <v>763</v>
      </c>
      <c r="E612" s="172" t="s">
        <v>522</v>
      </c>
      <c r="F612" s="173">
        <v>1.0</v>
      </c>
      <c r="G612" s="158"/>
      <c r="H612" s="176"/>
      <c r="I612" s="174">
        <v>27.0</v>
      </c>
      <c r="J612" s="175" t="s">
        <v>491</v>
      </c>
      <c r="K612" s="157" t="s">
        <v>492</v>
      </c>
      <c r="L612" s="157" t="s">
        <v>796</v>
      </c>
      <c r="M612" s="157" t="s">
        <v>797</v>
      </c>
      <c r="N612" s="11">
        <v>1.0</v>
      </c>
      <c r="O612" s="157" t="s">
        <v>507</v>
      </c>
    </row>
    <row r="613">
      <c r="A613" s="172" t="s">
        <v>346</v>
      </c>
      <c r="B613" s="172" t="s">
        <v>487</v>
      </c>
      <c r="C613" s="172" t="s">
        <v>642</v>
      </c>
      <c r="D613" s="172" t="s">
        <v>641</v>
      </c>
      <c r="E613" s="172" t="s">
        <v>532</v>
      </c>
      <c r="F613" s="173">
        <v>1.0</v>
      </c>
      <c r="G613" s="158"/>
      <c r="H613" s="176"/>
      <c r="I613" s="174">
        <v>27.0</v>
      </c>
      <c r="J613" s="175" t="s">
        <v>491</v>
      </c>
      <c r="K613" s="157" t="s">
        <v>492</v>
      </c>
      <c r="L613" s="157" t="s">
        <v>1009</v>
      </c>
      <c r="M613" s="157" t="s">
        <v>1010</v>
      </c>
      <c r="N613" s="11">
        <v>1.0</v>
      </c>
      <c r="O613" s="157" t="s">
        <v>573</v>
      </c>
    </row>
    <row r="614">
      <c r="A614" s="172" t="s">
        <v>346</v>
      </c>
      <c r="B614" s="172" t="s">
        <v>487</v>
      </c>
      <c r="C614" s="172" t="s">
        <v>508</v>
      </c>
      <c r="D614" s="172" t="s">
        <v>509</v>
      </c>
      <c r="E614" s="172" t="s">
        <v>510</v>
      </c>
      <c r="F614" s="173">
        <v>3.0</v>
      </c>
      <c r="G614" s="158"/>
      <c r="H614" s="176"/>
      <c r="I614" s="174">
        <v>27.0</v>
      </c>
      <c r="J614" s="175" t="s">
        <v>527</v>
      </c>
      <c r="K614" s="157" t="s">
        <v>487</v>
      </c>
      <c r="L614" s="157" t="s">
        <v>998</v>
      </c>
      <c r="M614" s="157" t="s">
        <v>999</v>
      </c>
      <c r="N614" s="11">
        <v>1.0</v>
      </c>
      <c r="O614" s="157" t="s">
        <v>552</v>
      </c>
    </row>
    <row r="615">
      <c r="A615" s="172" t="s">
        <v>346</v>
      </c>
      <c r="B615" s="172" t="s">
        <v>487</v>
      </c>
      <c r="C615" s="172" t="s">
        <v>599</v>
      </c>
      <c r="D615" s="172" t="s">
        <v>600</v>
      </c>
      <c r="E615" s="172" t="s">
        <v>601</v>
      </c>
      <c r="F615" s="173">
        <v>1.0</v>
      </c>
      <c r="G615" s="158"/>
      <c r="H615" s="176"/>
      <c r="I615" s="174">
        <v>27.0</v>
      </c>
      <c r="J615" s="175" t="s">
        <v>527</v>
      </c>
      <c r="K615" s="157" t="s">
        <v>487</v>
      </c>
      <c r="L615" s="157" t="s">
        <v>1006</v>
      </c>
      <c r="M615" s="157" t="s">
        <v>1007</v>
      </c>
      <c r="N615" s="11">
        <v>2.0</v>
      </c>
      <c r="O615" s="157" t="s">
        <v>1008</v>
      </c>
    </row>
    <row r="616">
      <c r="A616" s="172" t="s">
        <v>346</v>
      </c>
      <c r="B616" s="172" t="s">
        <v>487</v>
      </c>
      <c r="C616" s="172" t="s">
        <v>411</v>
      </c>
      <c r="D616" s="172" t="s">
        <v>412</v>
      </c>
      <c r="E616" s="172" t="s">
        <v>772</v>
      </c>
      <c r="F616" s="173">
        <v>1.0</v>
      </c>
      <c r="G616" s="158"/>
      <c r="H616" s="176"/>
      <c r="I616" s="174">
        <v>27.0</v>
      </c>
      <c r="J616" s="175" t="s">
        <v>527</v>
      </c>
      <c r="K616" s="157" t="s">
        <v>831</v>
      </c>
      <c r="L616" s="157" t="s">
        <v>1004</v>
      </c>
      <c r="M616" s="157" t="s">
        <v>1005</v>
      </c>
      <c r="N616" s="11">
        <v>2.0</v>
      </c>
      <c r="O616" s="157" t="s">
        <v>573</v>
      </c>
    </row>
    <row r="617">
      <c r="A617" s="172" t="s">
        <v>346</v>
      </c>
      <c r="B617" s="172" t="s">
        <v>492</v>
      </c>
      <c r="C617" s="172" t="s">
        <v>968</v>
      </c>
      <c r="D617" s="172" t="s">
        <v>991</v>
      </c>
      <c r="E617" s="172" t="s">
        <v>547</v>
      </c>
      <c r="F617" s="173">
        <v>1.0</v>
      </c>
      <c r="G617" s="158"/>
      <c r="H617" s="176"/>
      <c r="I617" s="174">
        <v>27.0</v>
      </c>
      <c r="J617" s="175" t="s">
        <v>527</v>
      </c>
      <c r="K617" s="157" t="s">
        <v>492</v>
      </c>
      <c r="L617" s="157" t="s">
        <v>462</v>
      </c>
      <c r="M617" s="157" t="s">
        <v>461</v>
      </c>
      <c r="N617" s="11">
        <v>1.0</v>
      </c>
      <c r="O617" s="157" t="s">
        <v>495</v>
      </c>
    </row>
    <row r="618">
      <c r="A618" s="172" t="s">
        <v>346</v>
      </c>
      <c r="B618" s="172" t="s">
        <v>487</v>
      </c>
      <c r="C618" s="172" t="s">
        <v>433</v>
      </c>
      <c r="D618" s="172" t="s">
        <v>434</v>
      </c>
      <c r="E618" s="172" t="s">
        <v>573</v>
      </c>
      <c r="F618" s="173">
        <v>1.0</v>
      </c>
      <c r="G618" s="158"/>
      <c r="H618" s="176"/>
      <c r="I618" s="174">
        <v>27.0</v>
      </c>
      <c r="J618" s="175" t="s">
        <v>527</v>
      </c>
      <c r="K618" s="157" t="s">
        <v>492</v>
      </c>
      <c r="L618" s="157" t="s">
        <v>840</v>
      </c>
      <c r="M618" s="157" t="s">
        <v>841</v>
      </c>
      <c r="N618" s="11">
        <v>1.0</v>
      </c>
      <c r="O618" s="157" t="s">
        <v>532</v>
      </c>
    </row>
    <row r="619">
      <c r="A619" s="172" t="s">
        <v>346</v>
      </c>
      <c r="B619" s="172" t="s">
        <v>487</v>
      </c>
      <c r="C619" s="172" t="s">
        <v>622</v>
      </c>
      <c r="D619" s="172" t="s">
        <v>621</v>
      </c>
      <c r="E619" s="172" t="s">
        <v>510</v>
      </c>
      <c r="F619" s="173">
        <v>3.0</v>
      </c>
      <c r="G619" s="158"/>
      <c r="H619" s="176"/>
      <c r="I619" s="174">
        <v>27.0</v>
      </c>
      <c r="J619" s="175" t="s">
        <v>527</v>
      </c>
      <c r="K619" s="157" t="s">
        <v>487</v>
      </c>
      <c r="L619" s="157" t="s">
        <v>509</v>
      </c>
      <c r="M619" s="157" t="s">
        <v>508</v>
      </c>
      <c r="N619" s="11">
        <v>1.0</v>
      </c>
      <c r="O619" s="177" t="s">
        <v>501</v>
      </c>
    </row>
    <row r="620">
      <c r="A620" s="172" t="s">
        <v>346</v>
      </c>
      <c r="B620" s="172" t="s">
        <v>492</v>
      </c>
      <c r="C620" s="172" t="s">
        <v>976</v>
      </c>
      <c r="D620" s="172" t="s">
        <v>975</v>
      </c>
      <c r="E620" s="172" t="s">
        <v>977</v>
      </c>
      <c r="F620" s="173">
        <v>1.0</v>
      </c>
      <c r="G620" s="158"/>
      <c r="H620" s="176"/>
      <c r="I620" s="174">
        <v>27.0</v>
      </c>
      <c r="J620" s="175" t="s">
        <v>527</v>
      </c>
      <c r="K620" s="157" t="s">
        <v>492</v>
      </c>
      <c r="L620" s="157" t="s">
        <v>1011</v>
      </c>
      <c r="M620" s="157" t="s">
        <v>1012</v>
      </c>
      <c r="N620" s="11">
        <v>1.0</v>
      </c>
      <c r="O620" s="157" t="s">
        <v>513</v>
      </c>
    </row>
    <row r="621">
      <c r="A621" s="172" t="s">
        <v>347</v>
      </c>
      <c r="B621" s="172" t="s">
        <v>487</v>
      </c>
      <c r="C621" s="172" t="s">
        <v>331</v>
      </c>
      <c r="D621" s="172" t="s">
        <v>332</v>
      </c>
      <c r="E621" s="172" t="s">
        <v>507</v>
      </c>
      <c r="F621" s="173">
        <v>1.0</v>
      </c>
      <c r="G621" s="158"/>
      <c r="H621" s="176"/>
      <c r="I621" s="174">
        <v>27.0</v>
      </c>
      <c r="J621" s="175" t="s">
        <v>527</v>
      </c>
      <c r="K621" s="157" t="s">
        <v>492</v>
      </c>
      <c r="L621" s="157" t="s">
        <v>1009</v>
      </c>
      <c r="M621" s="157" t="s">
        <v>1010</v>
      </c>
      <c r="N621" s="11">
        <v>1.0</v>
      </c>
      <c r="O621" s="157" t="s">
        <v>573</v>
      </c>
    </row>
    <row r="622">
      <c r="A622" s="172" t="s">
        <v>347</v>
      </c>
      <c r="B622" s="172" t="s">
        <v>487</v>
      </c>
      <c r="C622" s="172" t="s">
        <v>979</v>
      </c>
      <c r="D622" s="172" t="s">
        <v>978</v>
      </c>
      <c r="E622" s="172" t="s">
        <v>588</v>
      </c>
      <c r="F622" s="173">
        <v>1.0</v>
      </c>
      <c r="G622" s="158"/>
      <c r="H622" s="176"/>
      <c r="I622" s="174">
        <v>27.0</v>
      </c>
      <c r="J622" s="175" t="s">
        <v>527</v>
      </c>
      <c r="K622" s="157" t="s">
        <v>492</v>
      </c>
      <c r="L622" s="157" t="s">
        <v>534</v>
      </c>
      <c r="M622" s="157" t="s">
        <v>533</v>
      </c>
      <c r="N622" s="11">
        <v>1.0</v>
      </c>
      <c r="O622" s="157" t="s">
        <v>535</v>
      </c>
    </row>
    <row r="623">
      <c r="A623" s="172" t="s">
        <v>347</v>
      </c>
      <c r="B623" s="172" t="s">
        <v>487</v>
      </c>
      <c r="C623" s="172" t="s">
        <v>764</v>
      </c>
      <c r="D623" s="172" t="s">
        <v>763</v>
      </c>
      <c r="E623" s="172" t="s">
        <v>522</v>
      </c>
      <c r="F623" s="173">
        <v>2.0</v>
      </c>
      <c r="G623" s="158"/>
      <c r="H623" s="176"/>
      <c r="I623" s="174">
        <v>27.0</v>
      </c>
      <c r="J623" s="175" t="s">
        <v>537</v>
      </c>
      <c r="K623" s="157" t="s">
        <v>492</v>
      </c>
      <c r="L623" s="157" t="s">
        <v>1013</v>
      </c>
      <c r="M623" s="157" t="s">
        <v>1014</v>
      </c>
      <c r="N623" s="11">
        <v>1.0</v>
      </c>
      <c r="O623" s="157" t="s">
        <v>526</v>
      </c>
    </row>
    <row r="624">
      <c r="A624" s="172" t="s">
        <v>347</v>
      </c>
      <c r="B624" s="172" t="s">
        <v>487</v>
      </c>
      <c r="C624" s="172" t="s">
        <v>642</v>
      </c>
      <c r="D624" s="172" t="s">
        <v>641</v>
      </c>
      <c r="E624" s="172" t="s">
        <v>532</v>
      </c>
      <c r="F624" s="173">
        <v>1.0</v>
      </c>
      <c r="G624" s="158"/>
      <c r="H624" s="176"/>
      <c r="I624" s="174">
        <v>27.0</v>
      </c>
      <c r="J624" s="175" t="s">
        <v>537</v>
      </c>
      <c r="K624" s="157" t="s">
        <v>487</v>
      </c>
      <c r="L624" s="157" t="s">
        <v>998</v>
      </c>
      <c r="M624" s="157" t="s">
        <v>999</v>
      </c>
      <c r="N624" s="11">
        <v>1.0</v>
      </c>
      <c r="O624" s="157" t="s">
        <v>552</v>
      </c>
    </row>
    <row r="625">
      <c r="A625" s="172" t="s">
        <v>347</v>
      </c>
      <c r="B625" s="172" t="s">
        <v>487</v>
      </c>
      <c r="C625" s="172" t="s">
        <v>508</v>
      </c>
      <c r="D625" s="172" t="s">
        <v>509</v>
      </c>
      <c r="E625" s="172" t="s">
        <v>510</v>
      </c>
      <c r="F625" s="173">
        <v>4.0</v>
      </c>
      <c r="G625" s="158"/>
      <c r="H625" s="176"/>
      <c r="I625" s="174">
        <v>27.0</v>
      </c>
      <c r="J625" s="175" t="s">
        <v>537</v>
      </c>
      <c r="K625" s="157" t="s">
        <v>487</v>
      </c>
      <c r="L625" s="157" t="s">
        <v>509</v>
      </c>
      <c r="M625" s="157" t="s">
        <v>508</v>
      </c>
      <c r="N625" s="11">
        <v>2.0</v>
      </c>
      <c r="O625" s="177" t="s">
        <v>501</v>
      </c>
    </row>
    <row r="626">
      <c r="A626" s="172" t="s">
        <v>347</v>
      </c>
      <c r="B626" s="172" t="s">
        <v>487</v>
      </c>
      <c r="C626" s="172" t="s">
        <v>779</v>
      </c>
      <c r="D626" s="172" t="s">
        <v>778</v>
      </c>
      <c r="E626" s="172" t="s">
        <v>601</v>
      </c>
      <c r="F626" s="173">
        <v>1.0</v>
      </c>
      <c r="G626" s="158"/>
      <c r="H626" s="176"/>
      <c r="I626" s="174">
        <v>27.0</v>
      </c>
      <c r="J626" s="175" t="s">
        <v>537</v>
      </c>
      <c r="K626" s="157" t="s">
        <v>487</v>
      </c>
      <c r="L626" s="157" t="s">
        <v>1006</v>
      </c>
      <c r="M626" s="157" t="s">
        <v>1007</v>
      </c>
      <c r="N626" s="11">
        <v>2.0</v>
      </c>
      <c r="O626" s="157" t="s">
        <v>1008</v>
      </c>
    </row>
    <row r="627">
      <c r="A627" s="172" t="s">
        <v>347</v>
      </c>
      <c r="B627" s="172" t="s">
        <v>492</v>
      </c>
      <c r="C627" s="172" t="s">
        <v>973</v>
      </c>
      <c r="D627" s="172" t="s">
        <v>972</v>
      </c>
      <c r="E627" s="172" t="s">
        <v>857</v>
      </c>
      <c r="F627" s="173">
        <v>2.0</v>
      </c>
      <c r="G627" s="158"/>
      <c r="H627" s="176"/>
      <c r="I627" s="174">
        <v>27.0</v>
      </c>
      <c r="J627" s="175" t="s">
        <v>537</v>
      </c>
      <c r="K627" s="157" t="s">
        <v>492</v>
      </c>
      <c r="L627" s="157" t="s">
        <v>840</v>
      </c>
      <c r="M627" s="157" t="s">
        <v>841</v>
      </c>
      <c r="N627" s="11">
        <v>1.0</v>
      </c>
      <c r="O627" s="157" t="s">
        <v>532</v>
      </c>
    </row>
    <row r="628">
      <c r="A628" s="172" t="s">
        <v>347</v>
      </c>
      <c r="B628" s="172" t="s">
        <v>492</v>
      </c>
      <c r="C628" s="172" t="s">
        <v>802</v>
      </c>
      <c r="D628" s="172" t="s">
        <v>826</v>
      </c>
      <c r="E628" s="172" t="s">
        <v>513</v>
      </c>
      <c r="F628" s="173">
        <v>2.0</v>
      </c>
      <c r="G628" s="158"/>
      <c r="H628" s="176"/>
      <c r="I628" s="174">
        <v>27.0</v>
      </c>
      <c r="J628" s="175" t="s">
        <v>537</v>
      </c>
      <c r="K628" s="157" t="s">
        <v>492</v>
      </c>
      <c r="L628" s="157" t="s">
        <v>1009</v>
      </c>
      <c r="M628" s="157" t="s">
        <v>1010</v>
      </c>
      <c r="N628" s="11">
        <v>2.0</v>
      </c>
      <c r="O628" s="157" t="s">
        <v>573</v>
      </c>
    </row>
    <row r="629">
      <c r="A629" s="172" t="s">
        <v>347</v>
      </c>
      <c r="B629" s="172" t="s">
        <v>487</v>
      </c>
      <c r="C629" s="172" t="s">
        <v>419</v>
      </c>
      <c r="D629" s="172" t="s">
        <v>420</v>
      </c>
      <c r="E629" s="172" t="s">
        <v>777</v>
      </c>
      <c r="F629" s="173">
        <v>1.0</v>
      </c>
      <c r="G629" s="158"/>
      <c r="H629" s="176"/>
      <c r="I629" s="174">
        <v>27.0</v>
      </c>
      <c r="J629" s="175" t="s">
        <v>537</v>
      </c>
      <c r="K629" s="157" t="s">
        <v>492</v>
      </c>
      <c r="L629" s="157" t="s">
        <v>521</v>
      </c>
      <c r="M629" s="157" t="s">
        <v>520</v>
      </c>
      <c r="N629" s="11">
        <v>2.0</v>
      </c>
      <c r="O629" s="157" t="s">
        <v>522</v>
      </c>
    </row>
    <row r="630">
      <c r="A630" s="172" t="s">
        <v>347</v>
      </c>
      <c r="B630" s="172" t="s">
        <v>487</v>
      </c>
      <c r="C630" s="172" t="s">
        <v>582</v>
      </c>
      <c r="D630" s="172" t="s">
        <v>583</v>
      </c>
      <c r="E630" s="172" t="s">
        <v>584</v>
      </c>
      <c r="F630" s="173">
        <v>2.0</v>
      </c>
      <c r="G630" s="158"/>
      <c r="H630" s="176"/>
      <c r="I630" s="174">
        <v>27.0</v>
      </c>
      <c r="J630" s="175" t="s">
        <v>537</v>
      </c>
      <c r="K630" s="157" t="s">
        <v>831</v>
      </c>
      <c r="L630" s="157" t="s">
        <v>1004</v>
      </c>
      <c r="M630" s="157" t="s">
        <v>1005</v>
      </c>
      <c r="N630" s="11">
        <v>2.0</v>
      </c>
      <c r="O630" s="157" t="s">
        <v>573</v>
      </c>
    </row>
    <row r="631">
      <c r="A631" s="172" t="s">
        <v>347</v>
      </c>
      <c r="B631" s="172" t="s">
        <v>487</v>
      </c>
      <c r="C631" s="172" t="s">
        <v>622</v>
      </c>
      <c r="D631" s="172" t="s">
        <v>621</v>
      </c>
      <c r="E631" s="172" t="s">
        <v>510</v>
      </c>
      <c r="F631" s="173">
        <v>4.0</v>
      </c>
      <c r="G631" s="158"/>
      <c r="H631" s="176"/>
      <c r="I631" s="174">
        <v>29.0</v>
      </c>
      <c r="J631" s="175" t="s">
        <v>491</v>
      </c>
      <c r="K631" s="157" t="s">
        <v>487</v>
      </c>
      <c r="L631" s="157" t="s">
        <v>1015</v>
      </c>
      <c r="M631" s="157" t="s">
        <v>1016</v>
      </c>
      <c r="N631" s="11">
        <v>1.0</v>
      </c>
      <c r="O631" s="157" t="s">
        <v>552</v>
      </c>
    </row>
    <row r="632">
      <c r="A632" s="172" t="s">
        <v>1017</v>
      </c>
      <c r="B632" s="172" t="s">
        <v>487</v>
      </c>
      <c r="C632" s="172" t="s">
        <v>1018</v>
      </c>
      <c r="D632" s="172" t="s">
        <v>1019</v>
      </c>
      <c r="E632" s="172" t="s">
        <v>498</v>
      </c>
      <c r="F632" s="173">
        <v>1.0</v>
      </c>
      <c r="G632" s="158"/>
      <c r="H632" s="176"/>
      <c r="I632" s="174">
        <v>29.0</v>
      </c>
      <c r="J632" s="175" t="s">
        <v>491</v>
      </c>
      <c r="K632" s="157" t="s">
        <v>487</v>
      </c>
      <c r="L632" s="157" t="s">
        <v>920</v>
      </c>
      <c r="M632" s="157" t="s">
        <v>921</v>
      </c>
      <c r="N632" s="11">
        <v>1.0</v>
      </c>
      <c r="O632" s="157" t="s">
        <v>501</v>
      </c>
    </row>
    <row r="633">
      <c r="A633" s="172" t="s">
        <v>1017</v>
      </c>
      <c r="B633" s="172" t="s">
        <v>831</v>
      </c>
      <c r="C633" s="172" t="s">
        <v>1020</v>
      </c>
      <c r="D633" s="172" t="s">
        <v>1021</v>
      </c>
      <c r="E633" s="172" t="s">
        <v>787</v>
      </c>
      <c r="F633" s="173">
        <v>1.0</v>
      </c>
      <c r="G633" s="158"/>
      <c r="H633" s="176"/>
      <c r="I633" s="174">
        <v>29.0</v>
      </c>
      <c r="J633" s="175" t="s">
        <v>491</v>
      </c>
      <c r="K633" s="157" t="s">
        <v>492</v>
      </c>
      <c r="L633" s="157" t="s">
        <v>801</v>
      </c>
      <c r="M633" s="157" t="s">
        <v>802</v>
      </c>
      <c r="N633" s="11">
        <v>1.0</v>
      </c>
      <c r="O633" s="157" t="s">
        <v>513</v>
      </c>
    </row>
    <row r="634">
      <c r="A634" s="172" t="s">
        <v>1017</v>
      </c>
      <c r="B634" s="172" t="s">
        <v>492</v>
      </c>
      <c r="C634" s="172" t="s">
        <v>802</v>
      </c>
      <c r="D634" s="172" t="s">
        <v>826</v>
      </c>
      <c r="E634" s="172" t="s">
        <v>513</v>
      </c>
      <c r="F634" s="173">
        <v>1.0</v>
      </c>
      <c r="G634" s="158"/>
      <c r="H634" s="176"/>
      <c r="I634" s="174">
        <v>29.0</v>
      </c>
      <c r="J634" s="175" t="s">
        <v>491</v>
      </c>
      <c r="K634" s="157" t="s">
        <v>487</v>
      </c>
      <c r="L634" s="157" t="s">
        <v>676</v>
      </c>
      <c r="M634" s="157" t="s">
        <v>677</v>
      </c>
      <c r="N634" s="11">
        <v>1.0</v>
      </c>
      <c r="O634" s="157" t="s">
        <v>552</v>
      </c>
    </row>
    <row r="635">
      <c r="A635" s="172" t="s">
        <v>1017</v>
      </c>
      <c r="B635" s="172" t="s">
        <v>487</v>
      </c>
      <c r="C635" s="172" t="s">
        <v>921</v>
      </c>
      <c r="D635" s="172" t="s">
        <v>920</v>
      </c>
      <c r="E635" s="172" t="s">
        <v>501</v>
      </c>
      <c r="F635" s="173">
        <v>1.0</v>
      </c>
      <c r="G635" s="158"/>
      <c r="H635" s="176"/>
      <c r="I635" s="174">
        <v>29.0</v>
      </c>
      <c r="J635" s="175" t="s">
        <v>491</v>
      </c>
      <c r="K635" s="157" t="s">
        <v>487</v>
      </c>
      <c r="L635" s="157" t="s">
        <v>1022</v>
      </c>
      <c r="M635" s="157" t="s">
        <v>1023</v>
      </c>
      <c r="N635" s="11">
        <v>1.0</v>
      </c>
      <c r="O635" s="157" t="s">
        <v>552</v>
      </c>
    </row>
    <row r="636">
      <c r="A636" s="172" t="s">
        <v>1017</v>
      </c>
      <c r="B636" s="172" t="s">
        <v>487</v>
      </c>
      <c r="C636" s="172" t="s">
        <v>1024</v>
      </c>
      <c r="D636" s="172" t="s">
        <v>1025</v>
      </c>
      <c r="E636" s="172" t="s">
        <v>498</v>
      </c>
      <c r="F636" s="173">
        <v>1.0</v>
      </c>
      <c r="G636" s="158"/>
      <c r="H636" s="176"/>
      <c r="I636" s="174">
        <v>29.0</v>
      </c>
      <c r="J636" s="175" t="s">
        <v>491</v>
      </c>
      <c r="K636" s="157" t="s">
        <v>487</v>
      </c>
      <c r="L636" s="157" t="s">
        <v>986</v>
      </c>
      <c r="M636" s="157" t="s">
        <v>987</v>
      </c>
      <c r="N636" s="11">
        <v>1.0</v>
      </c>
      <c r="O636" s="157" t="s">
        <v>498</v>
      </c>
    </row>
    <row r="637">
      <c r="A637" s="172" t="s">
        <v>1017</v>
      </c>
      <c r="B637" s="172" t="s">
        <v>487</v>
      </c>
      <c r="C637" s="172" t="s">
        <v>764</v>
      </c>
      <c r="D637" s="172" t="s">
        <v>763</v>
      </c>
      <c r="E637" s="172" t="s">
        <v>522</v>
      </c>
      <c r="F637" s="173">
        <v>1.0</v>
      </c>
      <c r="G637" s="158"/>
      <c r="H637" s="176"/>
      <c r="I637" s="174">
        <v>29.0</v>
      </c>
      <c r="J637" s="175" t="s">
        <v>491</v>
      </c>
      <c r="K637" s="157" t="s">
        <v>487</v>
      </c>
      <c r="L637" s="157" t="s">
        <v>1026</v>
      </c>
      <c r="M637" s="157" t="s">
        <v>1027</v>
      </c>
      <c r="N637" s="11">
        <v>1.0</v>
      </c>
      <c r="O637" s="157" t="s">
        <v>613</v>
      </c>
    </row>
    <row r="638">
      <c r="A638" s="172" t="s">
        <v>1017</v>
      </c>
      <c r="B638" s="172" t="s">
        <v>492</v>
      </c>
      <c r="C638" s="172" t="s">
        <v>814</v>
      </c>
      <c r="D638" s="172" t="s">
        <v>813</v>
      </c>
      <c r="E638" s="172" t="s">
        <v>787</v>
      </c>
      <c r="F638" s="173">
        <v>1.0</v>
      </c>
      <c r="G638" s="158"/>
      <c r="H638" s="176"/>
      <c r="I638" s="174">
        <v>29.0</v>
      </c>
      <c r="J638" s="175" t="s">
        <v>491</v>
      </c>
      <c r="K638" s="157" t="s">
        <v>831</v>
      </c>
      <c r="L638" s="157" t="s">
        <v>1028</v>
      </c>
      <c r="M638" s="157" t="s">
        <v>1029</v>
      </c>
      <c r="N638" s="11">
        <v>1.0</v>
      </c>
      <c r="O638" s="157" t="s">
        <v>526</v>
      </c>
    </row>
    <row r="639">
      <c r="A639" s="172" t="s">
        <v>1017</v>
      </c>
      <c r="B639" s="172" t="s">
        <v>487</v>
      </c>
      <c r="C639" s="172" t="s">
        <v>372</v>
      </c>
      <c r="D639" s="172" t="s">
        <v>373</v>
      </c>
      <c r="E639" s="172" t="s">
        <v>570</v>
      </c>
      <c r="F639" s="173">
        <v>1.0</v>
      </c>
      <c r="G639" s="158"/>
      <c r="H639" s="176"/>
      <c r="I639" s="174">
        <v>29.0</v>
      </c>
      <c r="J639" s="175" t="s">
        <v>491</v>
      </c>
      <c r="K639" s="157" t="s">
        <v>487</v>
      </c>
      <c r="L639" s="157" t="s">
        <v>836</v>
      </c>
      <c r="M639" s="157" t="s">
        <v>837</v>
      </c>
      <c r="N639" s="11">
        <v>1.0</v>
      </c>
      <c r="O639" s="157" t="s">
        <v>541</v>
      </c>
    </row>
    <row r="640">
      <c r="A640" s="172" t="s">
        <v>1017</v>
      </c>
      <c r="B640" s="172" t="s">
        <v>487</v>
      </c>
      <c r="C640" s="172" t="s">
        <v>1030</v>
      </c>
      <c r="D640" s="172" t="s">
        <v>1031</v>
      </c>
      <c r="E640" s="172" t="s">
        <v>544</v>
      </c>
      <c r="F640" s="173">
        <v>1.0</v>
      </c>
      <c r="G640" s="158"/>
      <c r="H640" s="176"/>
      <c r="I640" s="174">
        <v>29.0</v>
      </c>
      <c r="J640" s="175" t="s">
        <v>527</v>
      </c>
      <c r="K640" s="157" t="s">
        <v>487</v>
      </c>
      <c r="L640" s="157" t="s">
        <v>986</v>
      </c>
      <c r="M640" s="157" t="s">
        <v>987</v>
      </c>
      <c r="N640" s="11">
        <v>1.0</v>
      </c>
      <c r="O640" s="157" t="s">
        <v>498</v>
      </c>
    </row>
    <row r="641">
      <c r="A641" s="172" t="s">
        <v>1032</v>
      </c>
      <c r="B641" s="172" t="s">
        <v>831</v>
      </c>
      <c r="C641" s="172" t="s">
        <v>1033</v>
      </c>
      <c r="D641" s="172" t="s">
        <v>1034</v>
      </c>
      <c r="E641" s="172" t="s">
        <v>526</v>
      </c>
      <c r="F641" s="173">
        <v>1.0</v>
      </c>
      <c r="G641" s="158"/>
      <c r="H641" s="176"/>
      <c r="I641" s="174">
        <v>29.0</v>
      </c>
      <c r="J641" s="175" t="s">
        <v>527</v>
      </c>
      <c r="K641" s="157" t="s">
        <v>492</v>
      </c>
      <c r="L641" s="157" t="s">
        <v>967</v>
      </c>
      <c r="M641" s="157" t="s">
        <v>968</v>
      </c>
      <c r="N641" s="11">
        <v>1.0</v>
      </c>
      <c r="O641" s="157" t="s">
        <v>547</v>
      </c>
    </row>
    <row r="642">
      <c r="A642" s="172" t="s">
        <v>1032</v>
      </c>
      <c r="B642" s="172" t="s">
        <v>492</v>
      </c>
      <c r="C642" s="172" t="s">
        <v>968</v>
      </c>
      <c r="D642" s="172" t="s">
        <v>991</v>
      </c>
      <c r="E642" s="172" t="s">
        <v>547</v>
      </c>
      <c r="F642" s="173">
        <v>1.0</v>
      </c>
      <c r="G642" s="158"/>
      <c r="H642" s="176"/>
      <c r="I642" s="174">
        <v>29.0</v>
      </c>
      <c r="J642" s="175" t="s">
        <v>527</v>
      </c>
      <c r="K642" s="157" t="s">
        <v>487</v>
      </c>
      <c r="L642" s="157" t="s">
        <v>1022</v>
      </c>
      <c r="M642" s="157" t="s">
        <v>1023</v>
      </c>
      <c r="N642" s="11">
        <v>1.0</v>
      </c>
      <c r="O642" s="157" t="s">
        <v>552</v>
      </c>
    </row>
    <row r="643">
      <c r="A643" s="172" t="s">
        <v>1032</v>
      </c>
      <c r="B643" s="172" t="s">
        <v>492</v>
      </c>
      <c r="C643" s="172" t="s">
        <v>820</v>
      </c>
      <c r="D643" s="172" t="s">
        <v>819</v>
      </c>
      <c r="E643" s="172" t="s">
        <v>495</v>
      </c>
      <c r="F643" s="173">
        <v>1.0</v>
      </c>
      <c r="G643" s="158"/>
      <c r="H643" s="176"/>
      <c r="I643" s="174">
        <v>29.0</v>
      </c>
      <c r="J643" s="175" t="s">
        <v>527</v>
      </c>
      <c r="K643" s="157" t="s">
        <v>831</v>
      </c>
      <c r="L643" s="157" t="s">
        <v>1028</v>
      </c>
      <c r="M643" s="157" t="s">
        <v>1029</v>
      </c>
      <c r="N643" s="11">
        <v>1.0</v>
      </c>
      <c r="O643" s="157" t="s">
        <v>526</v>
      </c>
    </row>
    <row r="644">
      <c r="A644" s="172" t="s">
        <v>1032</v>
      </c>
      <c r="B644" s="172" t="s">
        <v>487</v>
      </c>
      <c r="C644" s="172" t="s">
        <v>604</v>
      </c>
      <c r="D644" s="172" t="s">
        <v>603</v>
      </c>
      <c r="E644" s="172" t="s">
        <v>501</v>
      </c>
      <c r="F644" s="173">
        <v>1.0</v>
      </c>
      <c r="G644" s="158"/>
      <c r="H644" s="176"/>
      <c r="I644" s="174">
        <v>29.0</v>
      </c>
      <c r="J644" s="175" t="s">
        <v>527</v>
      </c>
      <c r="K644" s="157" t="s">
        <v>487</v>
      </c>
      <c r="L644" s="157" t="s">
        <v>1035</v>
      </c>
      <c r="M644" s="157" t="s">
        <v>1036</v>
      </c>
      <c r="N644" s="11">
        <v>1.0</v>
      </c>
      <c r="O644" s="157" t="s">
        <v>541</v>
      </c>
    </row>
    <row r="645">
      <c r="A645" s="172" t="s">
        <v>1032</v>
      </c>
      <c r="B645" s="172" t="s">
        <v>487</v>
      </c>
      <c r="C645" s="172" t="s">
        <v>1037</v>
      </c>
      <c r="D645" s="172" t="s">
        <v>1038</v>
      </c>
      <c r="E645" s="172" t="s">
        <v>507</v>
      </c>
      <c r="F645" s="173">
        <v>1.0</v>
      </c>
      <c r="G645" s="158"/>
      <c r="H645" s="176"/>
      <c r="I645" s="174">
        <v>29.0</v>
      </c>
      <c r="J645" s="175" t="s">
        <v>527</v>
      </c>
      <c r="K645" s="157" t="s">
        <v>487</v>
      </c>
      <c r="L645" s="157" t="s">
        <v>700</v>
      </c>
      <c r="M645" s="157" t="s">
        <v>701</v>
      </c>
      <c r="N645" s="11">
        <v>1.0</v>
      </c>
      <c r="O645" s="157" t="s">
        <v>645</v>
      </c>
    </row>
    <row r="646">
      <c r="A646" s="172" t="s">
        <v>1032</v>
      </c>
      <c r="B646" s="172" t="s">
        <v>487</v>
      </c>
      <c r="C646" s="172" t="s">
        <v>928</v>
      </c>
      <c r="D646" s="172" t="s">
        <v>927</v>
      </c>
      <c r="E646" s="172" t="s">
        <v>584</v>
      </c>
      <c r="F646" s="173">
        <v>1.0</v>
      </c>
      <c r="G646" s="158"/>
      <c r="H646" s="176"/>
      <c r="I646" s="174">
        <v>29.0</v>
      </c>
      <c r="J646" s="175" t="s">
        <v>527</v>
      </c>
      <c r="K646" s="157" t="s">
        <v>487</v>
      </c>
      <c r="L646" s="157" t="s">
        <v>809</v>
      </c>
      <c r="M646" s="157" t="s">
        <v>810</v>
      </c>
      <c r="N646" s="11">
        <v>1.0</v>
      </c>
      <c r="O646" s="157" t="s">
        <v>541</v>
      </c>
    </row>
    <row r="647">
      <c r="A647" s="172" t="s">
        <v>1032</v>
      </c>
      <c r="B647" s="172" t="s">
        <v>487</v>
      </c>
      <c r="C647" s="172" t="s">
        <v>1039</v>
      </c>
      <c r="D647" s="172" t="s">
        <v>1040</v>
      </c>
      <c r="E647" s="172" t="s">
        <v>627</v>
      </c>
      <c r="F647" s="173">
        <v>1.0</v>
      </c>
      <c r="G647" s="158"/>
      <c r="H647" s="176"/>
      <c r="I647" s="174">
        <v>29.0</v>
      </c>
      <c r="J647" s="175" t="s">
        <v>527</v>
      </c>
      <c r="K647" s="157" t="s">
        <v>487</v>
      </c>
      <c r="L647" s="157" t="s">
        <v>927</v>
      </c>
      <c r="M647" s="157" t="s">
        <v>928</v>
      </c>
      <c r="N647" s="11">
        <v>1.0</v>
      </c>
      <c r="O647" s="157" t="s">
        <v>584</v>
      </c>
    </row>
    <row r="648">
      <c r="A648" s="172" t="s">
        <v>1032</v>
      </c>
      <c r="B648" s="172" t="s">
        <v>487</v>
      </c>
      <c r="C648" s="172" t="s">
        <v>764</v>
      </c>
      <c r="D648" s="172" t="s">
        <v>763</v>
      </c>
      <c r="E648" s="172" t="s">
        <v>522</v>
      </c>
      <c r="F648" s="173">
        <v>1.0</v>
      </c>
      <c r="G648" s="158"/>
      <c r="H648" s="176"/>
      <c r="I648" s="174">
        <v>29.0</v>
      </c>
      <c r="J648" s="175" t="s">
        <v>527</v>
      </c>
      <c r="K648" s="157" t="s">
        <v>487</v>
      </c>
      <c r="L648" s="157" t="s">
        <v>1041</v>
      </c>
      <c r="M648" s="157" t="s">
        <v>1042</v>
      </c>
      <c r="N648" s="11">
        <v>1.0</v>
      </c>
      <c r="O648" s="157" t="s">
        <v>627</v>
      </c>
    </row>
    <row r="649">
      <c r="A649" s="172" t="s">
        <v>1032</v>
      </c>
      <c r="B649" s="172" t="s">
        <v>487</v>
      </c>
      <c r="C649" s="172" t="s">
        <v>1018</v>
      </c>
      <c r="D649" s="172" t="s">
        <v>1019</v>
      </c>
      <c r="E649" s="172" t="s">
        <v>498</v>
      </c>
      <c r="F649" s="173">
        <v>1.0</v>
      </c>
      <c r="G649" s="158"/>
      <c r="H649" s="176"/>
      <c r="I649" s="174">
        <v>29.0</v>
      </c>
      <c r="J649" s="175" t="s">
        <v>527</v>
      </c>
      <c r="K649" s="157" t="s">
        <v>487</v>
      </c>
      <c r="L649" s="157" t="s">
        <v>849</v>
      </c>
      <c r="M649" s="157" t="s">
        <v>850</v>
      </c>
      <c r="N649" s="11">
        <v>1.0</v>
      </c>
      <c r="O649" s="157" t="s">
        <v>552</v>
      </c>
    </row>
    <row r="650">
      <c r="A650" s="172" t="s">
        <v>1043</v>
      </c>
      <c r="B650" s="172" t="s">
        <v>492</v>
      </c>
      <c r="C650" s="172" t="s">
        <v>814</v>
      </c>
      <c r="D650" s="172" t="s">
        <v>813</v>
      </c>
      <c r="E650" s="172" t="s">
        <v>787</v>
      </c>
      <c r="F650" s="173">
        <v>2.0</v>
      </c>
      <c r="G650" s="158"/>
      <c r="H650" s="176"/>
      <c r="I650" s="174">
        <v>29.0</v>
      </c>
      <c r="J650" s="175" t="s">
        <v>527</v>
      </c>
      <c r="K650" s="157" t="s">
        <v>487</v>
      </c>
      <c r="L650" s="157" t="s">
        <v>1015</v>
      </c>
      <c r="M650" s="157" t="s">
        <v>1016</v>
      </c>
      <c r="N650" s="11">
        <v>1.0</v>
      </c>
      <c r="O650" s="157" t="s">
        <v>552</v>
      </c>
    </row>
    <row r="651">
      <c r="A651" s="172" t="s">
        <v>1043</v>
      </c>
      <c r="B651" s="172" t="s">
        <v>487</v>
      </c>
      <c r="C651" s="172" t="s">
        <v>1037</v>
      </c>
      <c r="D651" s="172" t="s">
        <v>1038</v>
      </c>
      <c r="E651" s="172" t="s">
        <v>507</v>
      </c>
      <c r="F651" s="173">
        <v>1.0</v>
      </c>
      <c r="G651" s="158"/>
      <c r="H651" s="176"/>
      <c r="I651" s="174">
        <v>29.0</v>
      </c>
      <c r="J651" s="175" t="s">
        <v>537</v>
      </c>
      <c r="K651" s="157" t="s">
        <v>487</v>
      </c>
      <c r="L651" s="157" t="s">
        <v>1022</v>
      </c>
      <c r="M651" s="157" t="s">
        <v>1023</v>
      </c>
      <c r="N651" s="11">
        <v>2.0</v>
      </c>
      <c r="O651" s="157" t="s">
        <v>552</v>
      </c>
    </row>
    <row r="652">
      <c r="A652" s="172" t="s">
        <v>1043</v>
      </c>
      <c r="B652" s="172" t="s">
        <v>487</v>
      </c>
      <c r="C652" s="172" t="s">
        <v>764</v>
      </c>
      <c r="D652" s="172" t="s">
        <v>763</v>
      </c>
      <c r="E652" s="172" t="s">
        <v>522</v>
      </c>
      <c r="F652" s="173">
        <v>1.0</v>
      </c>
      <c r="G652" s="158"/>
      <c r="H652" s="176"/>
      <c r="I652" s="174">
        <v>29.0</v>
      </c>
      <c r="J652" s="175" t="s">
        <v>537</v>
      </c>
      <c r="K652" s="157" t="s">
        <v>492</v>
      </c>
      <c r="L652" s="157" t="s">
        <v>801</v>
      </c>
      <c r="M652" s="157" t="s">
        <v>802</v>
      </c>
      <c r="N652" s="11">
        <v>2.0</v>
      </c>
      <c r="O652" s="157" t="s">
        <v>513</v>
      </c>
    </row>
    <row r="653">
      <c r="A653" s="172" t="s">
        <v>1043</v>
      </c>
      <c r="B653" s="172" t="s">
        <v>487</v>
      </c>
      <c r="C653" s="172" t="s">
        <v>921</v>
      </c>
      <c r="D653" s="172" t="s">
        <v>920</v>
      </c>
      <c r="E653" s="172" t="s">
        <v>501</v>
      </c>
      <c r="F653" s="173">
        <v>2.0</v>
      </c>
      <c r="G653" s="158"/>
      <c r="H653" s="176"/>
      <c r="I653" s="174">
        <v>29.0</v>
      </c>
      <c r="J653" s="175" t="s">
        <v>537</v>
      </c>
      <c r="K653" s="157" t="s">
        <v>487</v>
      </c>
      <c r="L653" s="157" t="s">
        <v>716</v>
      </c>
      <c r="M653" s="157" t="s">
        <v>717</v>
      </c>
      <c r="N653" s="11">
        <v>1.0</v>
      </c>
      <c r="O653" s="157" t="s">
        <v>637</v>
      </c>
    </row>
    <row r="654">
      <c r="A654" s="172" t="s">
        <v>1043</v>
      </c>
      <c r="B654" s="172" t="s">
        <v>487</v>
      </c>
      <c r="C654" s="172" t="s">
        <v>1030</v>
      </c>
      <c r="D654" s="172" t="s">
        <v>1031</v>
      </c>
      <c r="E654" s="172" t="s">
        <v>544</v>
      </c>
      <c r="F654" s="173">
        <v>2.0</v>
      </c>
      <c r="G654" s="158"/>
      <c r="H654" s="176"/>
      <c r="I654" s="174">
        <v>29.0</v>
      </c>
      <c r="J654" s="175" t="s">
        <v>537</v>
      </c>
      <c r="K654" s="157" t="s">
        <v>487</v>
      </c>
      <c r="L654" s="157" t="s">
        <v>986</v>
      </c>
      <c r="M654" s="157" t="s">
        <v>987</v>
      </c>
      <c r="N654" s="11">
        <v>1.0</v>
      </c>
      <c r="O654" s="157" t="s">
        <v>498</v>
      </c>
    </row>
    <row r="655">
      <c r="A655" s="172" t="s">
        <v>1043</v>
      </c>
      <c r="B655" s="172" t="s">
        <v>831</v>
      </c>
      <c r="C655" s="172" t="s">
        <v>1033</v>
      </c>
      <c r="D655" s="172" t="s">
        <v>1034</v>
      </c>
      <c r="E655" s="172" t="s">
        <v>526</v>
      </c>
      <c r="F655" s="173">
        <v>1.0</v>
      </c>
      <c r="G655" s="158"/>
      <c r="H655" s="176"/>
      <c r="I655" s="174">
        <v>29.0</v>
      </c>
      <c r="J655" s="175" t="s">
        <v>537</v>
      </c>
      <c r="K655" s="157" t="s">
        <v>831</v>
      </c>
      <c r="L655" s="157" t="s">
        <v>1044</v>
      </c>
      <c r="M655" s="157" t="s">
        <v>1045</v>
      </c>
      <c r="N655" s="11">
        <v>1.0</v>
      </c>
      <c r="O655" s="157" t="s">
        <v>637</v>
      </c>
    </row>
    <row r="656">
      <c r="A656" s="172" t="s">
        <v>1043</v>
      </c>
      <c r="B656" s="172" t="s">
        <v>487</v>
      </c>
      <c r="C656" s="172" t="s">
        <v>1018</v>
      </c>
      <c r="D656" s="172" t="s">
        <v>1019</v>
      </c>
      <c r="E656" s="172" t="s">
        <v>498</v>
      </c>
      <c r="F656" s="173">
        <v>1.0</v>
      </c>
      <c r="G656" s="158"/>
      <c r="H656" s="176"/>
      <c r="I656" s="174">
        <v>29.0</v>
      </c>
      <c r="J656" s="175" t="s">
        <v>537</v>
      </c>
      <c r="K656" s="157" t="s">
        <v>487</v>
      </c>
      <c r="L656" s="157" t="s">
        <v>920</v>
      </c>
      <c r="M656" s="157" t="s">
        <v>921</v>
      </c>
      <c r="N656" s="11">
        <v>2.0</v>
      </c>
      <c r="O656" s="157" t="s">
        <v>501</v>
      </c>
    </row>
    <row r="657">
      <c r="A657" s="172" t="s">
        <v>1043</v>
      </c>
      <c r="B657" s="172" t="s">
        <v>487</v>
      </c>
      <c r="C657" s="172" t="s">
        <v>604</v>
      </c>
      <c r="D657" s="172" t="s">
        <v>603</v>
      </c>
      <c r="E657" s="172" t="s">
        <v>501</v>
      </c>
      <c r="F657" s="173">
        <v>1.0</v>
      </c>
      <c r="G657" s="158"/>
      <c r="H657" s="176"/>
      <c r="I657" s="174">
        <v>29.0</v>
      </c>
      <c r="J657" s="175" t="s">
        <v>537</v>
      </c>
      <c r="K657" s="157" t="s">
        <v>487</v>
      </c>
      <c r="L657" s="157" t="s">
        <v>1015</v>
      </c>
      <c r="M657" s="157" t="s">
        <v>1016</v>
      </c>
      <c r="N657" s="11">
        <v>2.0</v>
      </c>
      <c r="O657" s="157" t="s">
        <v>552</v>
      </c>
    </row>
    <row r="658">
      <c r="A658" s="172" t="s">
        <v>1043</v>
      </c>
      <c r="B658" s="172" t="s">
        <v>492</v>
      </c>
      <c r="C658" s="172" t="s">
        <v>802</v>
      </c>
      <c r="D658" s="172" t="s">
        <v>826</v>
      </c>
      <c r="E658" s="172" t="s">
        <v>513</v>
      </c>
      <c r="F658" s="173">
        <v>2.0</v>
      </c>
      <c r="G658" s="158"/>
      <c r="H658" s="176"/>
      <c r="I658" s="174">
        <v>29.0</v>
      </c>
      <c r="J658" s="175" t="s">
        <v>537</v>
      </c>
      <c r="K658" s="157" t="s">
        <v>487</v>
      </c>
      <c r="L658" s="157" t="s">
        <v>849</v>
      </c>
      <c r="M658" s="157" t="s">
        <v>850</v>
      </c>
      <c r="N658" s="11">
        <v>1.0</v>
      </c>
      <c r="O658" s="157" t="s">
        <v>552</v>
      </c>
    </row>
    <row r="659">
      <c r="A659" s="172" t="s">
        <v>1046</v>
      </c>
      <c r="B659" s="172" t="s">
        <v>487</v>
      </c>
      <c r="C659" s="172" t="s">
        <v>983</v>
      </c>
      <c r="D659" s="172" t="s">
        <v>982</v>
      </c>
      <c r="E659" s="172" t="s">
        <v>552</v>
      </c>
      <c r="F659" s="173">
        <v>1.0</v>
      </c>
      <c r="G659" s="158"/>
      <c r="H659" s="176"/>
      <c r="I659" s="174">
        <v>29.0</v>
      </c>
      <c r="J659" s="175" t="s">
        <v>537</v>
      </c>
      <c r="K659" s="157" t="s">
        <v>487</v>
      </c>
      <c r="L659" s="157" t="s">
        <v>705</v>
      </c>
      <c r="M659" s="157" t="s">
        <v>706</v>
      </c>
      <c r="N659" s="11">
        <v>1.0</v>
      </c>
      <c r="O659" s="157" t="s">
        <v>513</v>
      </c>
    </row>
    <row r="660">
      <c r="A660" s="172" t="s">
        <v>1046</v>
      </c>
      <c r="B660" s="172" t="s">
        <v>487</v>
      </c>
      <c r="C660" s="172" t="s">
        <v>985</v>
      </c>
      <c r="D660" s="172" t="s">
        <v>984</v>
      </c>
      <c r="E660" s="172" t="s">
        <v>585</v>
      </c>
      <c r="F660" s="173">
        <v>1.0</v>
      </c>
      <c r="G660" s="158"/>
      <c r="H660" s="176"/>
      <c r="I660" s="174">
        <v>30.0</v>
      </c>
      <c r="J660" s="175" t="s">
        <v>491</v>
      </c>
      <c r="K660" s="157" t="s">
        <v>487</v>
      </c>
      <c r="L660" s="157" t="s">
        <v>643</v>
      </c>
      <c r="M660" s="157" t="s">
        <v>644</v>
      </c>
      <c r="N660" s="11">
        <v>1.0</v>
      </c>
      <c r="O660" s="157" t="s">
        <v>645</v>
      </c>
    </row>
    <row r="661">
      <c r="A661" s="172" t="s">
        <v>1046</v>
      </c>
      <c r="B661" s="172" t="s">
        <v>487</v>
      </c>
      <c r="C661" s="172" t="s">
        <v>508</v>
      </c>
      <c r="D661" s="172" t="s">
        <v>509</v>
      </c>
      <c r="E661" s="172" t="s">
        <v>510</v>
      </c>
      <c r="F661" s="173">
        <v>1.0</v>
      </c>
      <c r="G661" s="158"/>
      <c r="H661" s="176"/>
      <c r="I661" s="174">
        <v>30.0</v>
      </c>
      <c r="J661" s="175" t="s">
        <v>491</v>
      </c>
      <c r="K661" s="157" t="s">
        <v>831</v>
      </c>
      <c r="L661" s="157" t="s">
        <v>450</v>
      </c>
      <c r="M661" s="157" t="s">
        <v>449</v>
      </c>
      <c r="N661" s="11">
        <v>1.0</v>
      </c>
      <c r="O661" s="177" t="s">
        <v>787</v>
      </c>
    </row>
    <row r="662">
      <c r="A662" s="172" t="s">
        <v>1046</v>
      </c>
      <c r="B662" s="172" t="s">
        <v>487</v>
      </c>
      <c r="C662" s="172" t="s">
        <v>987</v>
      </c>
      <c r="D662" s="172" t="s">
        <v>986</v>
      </c>
      <c r="E662" s="172" t="s">
        <v>498</v>
      </c>
      <c r="F662" s="173">
        <v>1.0</v>
      </c>
      <c r="G662" s="158"/>
      <c r="H662" s="176"/>
      <c r="I662" s="174">
        <v>30.0</v>
      </c>
      <c r="J662" s="175" t="s">
        <v>491</v>
      </c>
      <c r="K662" s="157" t="s">
        <v>492</v>
      </c>
      <c r="L662" s="157" t="s">
        <v>782</v>
      </c>
      <c r="M662" s="157" t="s">
        <v>783</v>
      </c>
      <c r="N662" s="11">
        <v>1.0</v>
      </c>
      <c r="O662" s="157" t="s">
        <v>784</v>
      </c>
    </row>
    <row r="663">
      <c r="A663" s="172" t="s">
        <v>1046</v>
      </c>
      <c r="B663" s="172" t="s">
        <v>487</v>
      </c>
      <c r="C663" s="172" t="s">
        <v>617</v>
      </c>
      <c r="D663" s="172" t="s">
        <v>616</v>
      </c>
      <c r="E663" s="172" t="s">
        <v>513</v>
      </c>
      <c r="F663" s="173">
        <v>1.0</v>
      </c>
      <c r="G663" s="158"/>
      <c r="H663" s="176"/>
      <c r="I663" s="174">
        <v>30.0</v>
      </c>
      <c r="J663" s="175" t="s">
        <v>491</v>
      </c>
      <c r="K663" s="157" t="s">
        <v>487</v>
      </c>
      <c r="L663" s="157" t="s">
        <v>646</v>
      </c>
      <c r="M663" s="157" t="s">
        <v>647</v>
      </c>
      <c r="N663" s="11">
        <v>2.0</v>
      </c>
      <c r="O663" s="157" t="s">
        <v>648</v>
      </c>
    </row>
    <row r="664">
      <c r="A664" s="172" t="s">
        <v>1046</v>
      </c>
      <c r="B664" s="172" t="s">
        <v>492</v>
      </c>
      <c r="C664" s="172" t="s">
        <v>841</v>
      </c>
      <c r="D664" s="172" t="s">
        <v>840</v>
      </c>
      <c r="E664" s="172" t="s">
        <v>532</v>
      </c>
      <c r="F664" s="173">
        <v>1.0</v>
      </c>
      <c r="G664" s="158"/>
      <c r="H664" s="176"/>
      <c r="I664" s="174">
        <v>30.0</v>
      </c>
      <c r="J664" s="175" t="s">
        <v>491</v>
      </c>
      <c r="K664" s="157" t="s">
        <v>487</v>
      </c>
      <c r="L664" s="157" t="s">
        <v>920</v>
      </c>
      <c r="M664" s="157" t="s">
        <v>921</v>
      </c>
      <c r="N664" s="11">
        <v>1.0</v>
      </c>
      <c r="O664" s="157" t="s">
        <v>501</v>
      </c>
    </row>
    <row r="665">
      <c r="A665" s="172" t="s">
        <v>1046</v>
      </c>
      <c r="B665" s="172" t="s">
        <v>492</v>
      </c>
      <c r="C665" s="172" t="s">
        <v>806</v>
      </c>
      <c r="D665" s="172" t="s">
        <v>805</v>
      </c>
      <c r="E665" s="172" t="s">
        <v>547</v>
      </c>
      <c r="F665" s="173">
        <v>1.0</v>
      </c>
      <c r="G665" s="158"/>
      <c r="H665" s="176"/>
      <c r="I665" s="174">
        <v>30.0</v>
      </c>
      <c r="J665" s="175" t="s">
        <v>491</v>
      </c>
      <c r="K665" s="157" t="s">
        <v>492</v>
      </c>
      <c r="L665" s="157" t="s">
        <v>565</v>
      </c>
      <c r="M665" s="157" t="s">
        <v>564</v>
      </c>
      <c r="N665" s="11">
        <v>1.0</v>
      </c>
      <c r="O665" s="157" t="s">
        <v>513</v>
      </c>
    </row>
    <row r="666">
      <c r="A666" s="172" t="s">
        <v>1046</v>
      </c>
      <c r="B666" s="172" t="s">
        <v>487</v>
      </c>
      <c r="C666" s="172" t="s">
        <v>764</v>
      </c>
      <c r="D666" s="172" t="s">
        <v>763</v>
      </c>
      <c r="E666" s="172" t="s">
        <v>522</v>
      </c>
      <c r="F666" s="173">
        <v>1.0</v>
      </c>
      <c r="G666" s="158"/>
      <c r="H666" s="176"/>
      <c r="I666" s="174">
        <v>30.0</v>
      </c>
      <c r="J666" s="175" t="s">
        <v>491</v>
      </c>
      <c r="K666" s="157" t="s">
        <v>487</v>
      </c>
      <c r="L666" s="157" t="s">
        <v>559</v>
      </c>
      <c r="M666" s="157" t="s">
        <v>558</v>
      </c>
      <c r="N666" s="11">
        <v>1.0</v>
      </c>
      <c r="O666" s="177" t="s">
        <v>513</v>
      </c>
    </row>
    <row r="667">
      <c r="A667" s="172" t="s">
        <v>1046</v>
      </c>
      <c r="B667" s="172" t="s">
        <v>487</v>
      </c>
      <c r="C667" s="172" t="s">
        <v>989</v>
      </c>
      <c r="D667" s="172" t="s">
        <v>988</v>
      </c>
      <c r="E667" s="172" t="s">
        <v>541</v>
      </c>
      <c r="F667" s="173">
        <v>1.0</v>
      </c>
      <c r="G667" s="158"/>
      <c r="H667" s="176"/>
      <c r="I667" s="174">
        <v>30.0</v>
      </c>
      <c r="J667" s="175" t="s">
        <v>491</v>
      </c>
      <c r="K667" s="157" t="s">
        <v>487</v>
      </c>
      <c r="L667" s="157" t="s">
        <v>392</v>
      </c>
      <c r="M667" s="157" t="s">
        <v>391</v>
      </c>
      <c r="N667" s="11">
        <v>2.0</v>
      </c>
      <c r="O667" s="157" t="s">
        <v>570</v>
      </c>
    </row>
    <row r="668">
      <c r="A668" s="172" t="s">
        <v>1047</v>
      </c>
      <c r="B668" s="172" t="s">
        <v>492</v>
      </c>
      <c r="C668" s="172" t="s">
        <v>841</v>
      </c>
      <c r="D668" s="172" t="s">
        <v>840</v>
      </c>
      <c r="E668" s="172" t="s">
        <v>532</v>
      </c>
      <c r="F668" s="173">
        <v>1.0</v>
      </c>
      <c r="G668" s="158"/>
      <c r="H668" s="176"/>
      <c r="I668" s="174">
        <v>30.0</v>
      </c>
      <c r="J668" s="175" t="s">
        <v>491</v>
      </c>
      <c r="K668" s="157" t="s">
        <v>487</v>
      </c>
      <c r="L668" s="157" t="s">
        <v>509</v>
      </c>
      <c r="M668" s="157" t="s">
        <v>508</v>
      </c>
      <c r="N668" s="11">
        <v>1.0</v>
      </c>
      <c r="O668" s="177" t="s">
        <v>501</v>
      </c>
    </row>
    <row r="669">
      <c r="A669" s="172" t="s">
        <v>1047</v>
      </c>
      <c r="B669" s="172" t="s">
        <v>487</v>
      </c>
      <c r="C669" s="172" t="s">
        <v>508</v>
      </c>
      <c r="D669" s="172" t="s">
        <v>509</v>
      </c>
      <c r="E669" s="172" t="s">
        <v>510</v>
      </c>
      <c r="F669" s="173">
        <v>1.0</v>
      </c>
      <c r="G669" s="158"/>
      <c r="H669" s="176"/>
      <c r="I669" s="174">
        <v>30.0</v>
      </c>
      <c r="J669" s="175" t="s">
        <v>491</v>
      </c>
      <c r="K669" s="157" t="s">
        <v>487</v>
      </c>
      <c r="L669" s="157" t="s">
        <v>821</v>
      </c>
      <c r="M669" s="157" t="s">
        <v>822</v>
      </c>
      <c r="N669" s="11">
        <v>1.0</v>
      </c>
      <c r="O669" s="157" t="s">
        <v>552</v>
      </c>
    </row>
    <row r="670">
      <c r="A670" s="172" t="s">
        <v>1047</v>
      </c>
      <c r="B670" s="172" t="s">
        <v>487</v>
      </c>
      <c r="C670" s="172" t="s">
        <v>993</v>
      </c>
      <c r="D670" s="172" t="s">
        <v>992</v>
      </c>
      <c r="E670" s="172" t="s">
        <v>519</v>
      </c>
      <c r="F670" s="173">
        <v>1.0</v>
      </c>
      <c r="G670" s="158"/>
      <c r="H670" s="176"/>
      <c r="I670" s="174">
        <v>30.0</v>
      </c>
      <c r="J670" s="175" t="s">
        <v>527</v>
      </c>
      <c r="K670" s="157" t="s">
        <v>487</v>
      </c>
      <c r="L670" s="157" t="s">
        <v>821</v>
      </c>
      <c r="M670" s="157" t="s">
        <v>822</v>
      </c>
      <c r="N670" s="11">
        <v>1.0</v>
      </c>
      <c r="O670" s="157" t="s">
        <v>552</v>
      </c>
    </row>
    <row r="671">
      <c r="A671" s="172" t="s">
        <v>1047</v>
      </c>
      <c r="B671" s="172" t="s">
        <v>487</v>
      </c>
      <c r="C671" s="172" t="s">
        <v>995</v>
      </c>
      <c r="D671" s="172" t="s">
        <v>994</v>
      </c>
      <c r="E671" s="172" t="s">
        <v>588</v>
      </c>
      <c r="F671" s="173">
        <v>1.0</v>
      </c>
      <c r="G671" s="158"/>
      <c r="H671" s="176"/>
      <c r="I671" s="174">
        <v>30.0</v>
      </c>
      <c r="J671" s="175" t="s">
        <v>527</v>
      </c>
      <c r="K671" s="157" t="s">
        <v>487</v>
      </c>
      <c r="L671" s="157" t="s">
        <v>665</v>
      </c>
      <c r="M671" s="157" t="s">
        <v>666</v>
      </c>
      <c r="N671" s="11">
        <v>1.0</v>
      </c>
      <c r="O671" s="157" t="s">
        <v>513</v>
      </c>
    </row>
    <row r="672">
      <c r="A672" s="172" t="s">
        <v>1047</v>
      </c>
      <c r="B672" s="172" t="s">
        <v>487</v>
      </c>
      <c r="C672" s="172" t="s">
        <v>617</v>
      </c>
      <c r="D672" s="172" t="s">
        <v>616</v>
      </c>
      <c r="E672" s="172" t="s">
        <v>513</v>
      </c>
      <c r="F672" s="173">
        <v>1.0</v>
      </c>
      <c r="G672" s="158"/>
      <c r="H672" s="176"/>
      <c r="I672" s="174">
        <v>30.0</v>
      </c>
      <c r="J672" s="175" t="s">
        <v>527</v>
      </c>
      <c r="K672" s="157" t="s">
        <v>492</v>
      </c>
      <c r="L672" s="157" t="s">
        <v>576</v>
      </c>
      <c r="M672" s="157" t="s">
        <v>575</v>
      </c>
      <c r="N672" s="11">
        <v>1.0</v>
      </c>
      <c r="O672" s="157" t="s">
        <v>573</v>
      </c>
    </row>
    <row r="673">
      <c r="A673" s="172" t="s">
        <v>1047</v>
      </c>
      <c r="B673" s="172" t="s">
        <v>487</v>
      </c>
      <c r="C673" s="172" t="s">
        <v>987</v>
      </c>
      <c r="D673" s="172" t="s">
        <v>986</v>
      </c>
      <c r="E673" s="172" t="s">
        <v>498</v>
      </c>
      <c r="F673" s="173">
        <v>1.0</v>
      </c>
      <c r="G673" s="158"/>
      <c r="H673" s="176"/>
      <c r="I673" s="174">
        <v>30.0</v>
      </c>
      <c r="J673" s="175" t="s">
        <v>527</v>
      </c>
      <c r="K673" s="157" t="s">
        <v>487</v>
      </c>
      <c r="L673" s="157" t="s">
        <v>509</v>
      </c>
      <c r="M673" s="157" t="s">
        <v>508</v>
      </c>
      <c r="N673" s="11">
        <v>2.0</v>
      </c>
      <c r="O673" s="177" t="s">
        <v>501</v>
      </c>
    </row>
    <row r="674">
      <c r="A674" s="172" t="s">
        <v>1047</v>
      </c>
      <c r="B674" s="172" t="s">
        <v>492</v>
      </c>
      <c r="C674" s="172" t="s">
        <v>797</v>
      </c>
      <c r="D674" s="172" t="s">
        <v>796</v>
      </c>
      <c r="E674" s="172" t="s">
        <v>507</v>
      </c>
      <c r="F674" s="173">
        <v>1.0</v>
      </c>
      <c r="G674" s="158"/>
      <c r="H674" s="176"/>
      <c r="I674" s="174">
        <v>30.0</v>
      </c>
      <c r="J674" s="175" t="s">
        <v>527</v>
      </c>
      <c r="K674" s="157" t="s">
        <v>487</v>
      </c>
      <c r="L674" s="157" t="s">
        <v>646</v>
      </c>
      <c r="M674" s="157" t="s">
        <v>647</v>
      </c>
      <c r="N674" s="11">
        <v>3.0</v>
      </c>
      <c r="O674" s="157" t="s">
        <v>648</v>
      </c>
    </row>
    <row r="675">
      <c r="A675" s="172" t="s">
        <v>1047</v>
      </c>
      <c r="B675" s="172" t="s">
        <v>492</v>
      </c>
      <c r="C675" s="172" t="s">
        <v>997</v>
      </c>
      <c r="D675" s="172" t="s">
        <v>996</v>
      </c>
      <c r="E675" s="172" t="s">
        <v>573</v>
      </c>
      <c r="F675" s="173">
        <v>1.0</v>
      </c>
      <c r="G675" s="158"/>
      <c r="H675" s="176"/>
      <c r="I675" s="174">
        <v>30.0</v>
      </c>
      <c r="J675" s="175" t="s">
        <v>527</v>
      </c>
      <c r="K675" s="157" t="s">
        <v>487</v>
      </c>
      <c r="L675" s="157" t="s">
        <v>392</v>
      </c>
      <c r="M675" s="157" t="s">
        <v>391</v>
      </c>
      <c r="N675" s="11">
        <v>3.0</v>
      </c>
      <c r="O675" s="157" t="s">
        <v>570</v>
      </c>
    </row>
    <row r="676">
      <c r="A676" s="172" t="s">
        <v>1047</v>
      </c>
      <c r="B676" s="172" t="s">
        <v>487</v>
      </c>
      <c r="C676" s="172" t="s">
        <v>764</v>
      </c>
      <c r="D676" s="172" t="s">
        <v>763</v>
      </c>
      <c r="E676" s="172" t="s">
        <v>522</v>
      </c>
      <c r="F676" s="173">
        <v>1.0</v>
      </c>
      <c r="G676" s="158"/>
      <c r="H676" s="176"/>
      <c r="I676" s="174">
        <v>30.0</v>
      </c>
      <c r="J676" s="175" t="s">
        <v>527</v>
      </c>
      <c r="K676" s="157" t="s">
        <v>487</v>
      </c>
      <c r="L676" s="157" t="s">
        <v>927</v>
      </c>
      <c r="M676" s="157" t="s">
        <v>928</v>
      </c>
      <c r="N676" s="11">
        <v>1.0</v>
      </c>
      <c r="O676" s="157" t="s">
        <v>584</v>
      </c>
    </row>
    <row r="677">
      <c r="A677" s="172" t="s">
        <v>1047</v>
      </c>
      <c r="B677" s="172" t="s">
        <v>487</v>
      </c>
      <c r="C677" s="172" t="s">
        <v>999</v>
      </c>
      <c r="D677" s="172" t="s">
        <v>998</v>
      </c>
      <c r="E677" s="172" t="s">
        <v>552</v>
      </c>
      <c r="F677" s="173">
        <v>1.0</v>
      </c>
      <c r="G677" s="158"/>
      <c r="H677" s="176"/>
      <c r="I677" s="174">
        <v>30.0</v>
      </c>
      <c r="J677" s="175" t="s">
        <v>527</v>
      </c>
      <c r="K677" s="157" t="s">
        <v>831</v>
      </c>
      <c r="L677" s="157" t="s">
        <v>450</v>
      </c>
      <c r="M677" s="157" t="s">
        <v>449</v>
      </c>
      <c r="N677" s="11">
        <v>2.0</v>
      </c>
      <c r="O677" s="177" t="s">
        <v>787</v>
      </c>
    </row>
    <row r="678">
      <c r="A678" s="172" t="s">
        <v>1048</v>
      </c>
      <c r="B678" s="172" t="s">
        <v>487</v>
      </c>
      <c r="C678" s="172" t="s">
        <v>1001</v>
      </c>
      <c r="D678" s="172" t="s">
        <v>1000</v>
      </c>
      <c r="E678" s="172" t="s">
        <v>513</v>
      </c>
      <c r="F678" s="173">
        <v>1.0</v>
      </c>
      <c r="G678" s="158"/>
      <c r="H678" s="176"/>
      <c r="I678" s="174">
        <v>30.0</v>
      </c>
      <c r="J678" s="175" t="s">
        <v>527</v>
      </c>
      <c r="K678" s="157" t="s">
        <v>487</v>
      </c>
      <c r="L678" s="157" t="s">
        <v>817</v>
      </c>
      <c r="M678" s="157" t="s">
        <v>818</v>
      </c>
      <c r="N678" s="11">
        <v>1.0</v>
      </c>
      <c r="O678" s="157" t="s">
        <v>541</v>
      </c>
    </row>
    <row r="679">
      <c r="A679" s="172" t="s">
        <v>1048</v>
      </c>
      <c r="B679" s="172" t="s">
        <v>487</v>
      </c>
      <c r="C679" s="172" t="s">
        <v>987</v>
      </c>
      <c r="D679" s="172" t="s">
        <v>986</v>
      </c>
      <c r="E679" s="172" t="s">
        <v>498</v>
      </c>
      <c r="F679" s="173">
        <v>1.0</v>
      </c>
      <c r="G679" s="158"/>
      <c r="H679" s="176"/>
      <c r="I679" s="174">
        <v>30.0</v>
      </c>
      <c r="J679" s="175" t="s">
        <v>527</v>
      </c>
      <c r="K679" s="157" t="s">
        <v>492</v>
      </c>
      <c r="L679" s="157" t="s">
        <v>782</v>
      </c>
      <c r="M679" s="157" t="s">
        <v>783</v>
      </c>
      <c r="N679" s="11">
        <v>2.0</v>
      </c>
      <c r="O679" s="157" t="s">
        <v>784</v>
      </c>
    </row>
    <row r="680">
      <c r="A680" s="172" t="s">
        <v>1048</v>
      </c>
      <c r="B680" s="172" t="s">
        <v>487</v>
      </c>
      <c r="C680" s="172" t="s">
        <v>999</v>
      </c>
      <c r="D680" s="172" t="s">
        <v>998</v>
      </c>
      <c r="E680" s="172" t="s">
        <v>552</v>
      </c>
      <c r="F680" s="173">
        <v>1.0</v>
      </c>
      <c r="G680" s="158"/>
      <c r="H680" s="176"/>
      <c r="I680" s="174">
        <v>30.0</v>
      </c>
      <c r="J680" s="175" t="s">
        <v>527</v>
      </c>
      <c r="K680" s="157" t="s">
        <v>487</v>
      </c>
      <c r="L680" s="157" t="s">
        <v>559</v>
      </c>
      <c r="M680" s="157" t="s">
        <v>558</v>
      </c>
      <c r="N680" s="11">
        <v>2.0</v>
      </c>
      <c r="O680" s="177" t="s">
        <v>513</v>
      </c>
    </row>
    <row r="681">
      <c r="A681" s="172" t="s">
        <v>1048</v>
      </c>
      <c r="B681" s="172" t="s">
        <v>487</v>
      </c>
      <c r="C681" s="172" t="s">
        <v>617</v>
      </c>
      <c r="D681" s="172" t="s">
        <v>616</v>
      </c>
      <c r="E681" s="172" t="s">
        <v>513</v>
      </c>
      <c r="F681" s="173">
        <v>2.0</v>
      </c>
      <c r="G681" s="158"/>
      <c r="H681" s="176"/>
      <c r="I681" s="174">
        <v>30.0</v>
      </c>
      <c r="J681" s="175" t="s">
        <v>537</v>
      </c>
      <c r="K681" s="157" t="s">
        <v>487</v>
      </c>
      <c r="L681" s="157" t="s">
        <v>559</v>
      </c>
      <c r="M681" s="157" t="s">
        <v>558</v>
      </c>
      <c r="N681" s="11">
        <v>2.0</v>
      </c>
      <c r="O681" s="177" t="s">
        <v>513</v>
      </c>
    </row>
    <row r="682">
      <c r="A682" s="172" t="s">
        <v>1048</v>
      </c>
      <c r="B682" s="172" t="s">
        <v>487</v>
      </c>
      <c r="C682" s="172" t="s">
        <v>508</v>
      </c>
      <c r="D682" s="172" t="s">
        <v>509</v>
      </c>
      <c r="E682" s="172" t="s">
        <v>510</v>
      </c>
      <c r="F682" s="173">
        <v>2.0</v>
      </c>
      <c r="G682" s="158"/>
      <c r="H682" s="176"/>
      <c r="I682" s="174">
        <v>30.0</v>
      </c>
      <c r="J682" s="175" t="s">
        <v>537</v>
      </c>
      <c r="K682" s="157" t="s">
        <v>831</v>
      </c>
      <c r="L682" s="157" t="s">
        <v>450</v>
      </c>
      <c r="M682" s="157" t="s">
        <v>449</v>
      </c>
      <c r="N682" s="11">
        <v>2.0</v>
      </c>
      <c r="O682" s="177" t="s">
        <v>787</v>
      </c>
    </row>
    <row r="683">
      <c r="A683" s="172" t="s">
        <v>1048</v>
      </c>
      <c r="B683" s="172" t="s">
        <v>492</v>
      </c>
      <c r="C683" s="172" t="s">
        <v>1003</v>
      </c>
      <c r="D683" s="172" t="s">
        <v>1002</v>
      </c>
      <c r="E683" s="172" t="s">
        <v>588</v>
      </c>
      <c r="F683" s="173">
        <v>1.0</v>
      </c>
      <c r="G683" s="158"/>
      <c r="H683" s="176"/>
      <c r="I683" s="174">
        <v>30.0</v>
      </c>
      <c r="J683" s="175" t="s">
        <v>537</v>
      </c>
      <c r="K683" s="157" t="s">
        <v>487</v>
      </c>
      <c r="L683" s="157" t="s">
        <v>670</v>
      </c>
      <c r="M683" s="157" t="s">
        <v>671</v>
      </c>
      <c r="N683" s="11">
        <v>1.0</v>
      </c>
      <c r="O683" s="157" t="s">
        <v>547</v>
      </c>
    </row>
    <row r="684">
      <c r="A684" s="172" t="s">
        <v>1048</v>
      </c>
      <c r="B684" s="172" t="s">
        <v>492</v>
      </c>
      <c r="C684" s="172" t="s">
        <v>841</v>
      </c>
      <c r="D684" s="172" t="s">
        <v>840</v>
      </c>
      <c r="E684" s="172" t="s">
        <v>532</v>
      </c>
      <c r="F684" s="173">
        <v>2.0</v>
      </c>
      <c r="G684" s="158"/>
      <c r="H684" s="176"/>
      <c r="I684" s="174">
        <v>30.0</v>
      </c>
      <c r="J684" s="175" t="s">
        <v>537</v>
      </c>
      <c r="K684" s="157" t="s">
        <v>487</v>
      </c>
      <c r="L684" s="157" t="s">
        <v>646</v>
      </c>
      <c r="M684" s="157" t="s">
        <v>647</v>
      </c>
      <c r="N684" s="11">
        <v>4.0</v>
      </c>
      <c r="O684" s="157" t="s">
        <v>648</v>
      </c>
    </row>
    <row r="685">
      <c r="A685" s="172" t="s">
        <v>1048</v>
      </c>
      <c r="B685" s="172" t="s">
        <v>487</v>
      </c>
      <c r="C685" s="172" t="s">
        <v>764</v>
      </c>
      <c r="D685" s="172" t="s">
        <v>763</v>
      </c>
      <c r="E685" s="172" t="s">
        <v>522</v>
      </c>
      <c r="F685" s="173">
        <v>1.0</v>
      </c>
      <c r="G685" s="158"/>
      <c r="H685" s="176"/>
      <c r="I685" s="174">
        <v>30.0</v>
      </c>
      <c r="J685" s="175" t="s">
        <v>537</v>
      </c>
      <c r="K685" s="157" t="s">
        <v>492</v>
      </c>
      <c r="L685" s="157" t="s">
        <v>576</v>
      </c>
      <c r="M685" s="157" t="s">
        <v>575</v>
      </c>
      <c r="N685" s="11">
        <v>1.0</v>
      </c>
      <c r="O685" s="157" t="s">
        <v>573</v>
      </c>
    </row>
    <row r="686">
      <c r="A686" s="172" t="s">
        <v>1048</v>
      </c>
      <c r="B686" s="172" t="s">
        <v>487</v>
      </c>
      <c r="C686" s="172" t="s">
        <v>985</v>
      </c>
      <c r="D686" s="172" t="s">
        <v>984</v>
      </c>
      <c r="E686" s="172" t="s">
        <v>585</v>
      </c>
      <c r="F686" s="173">
        <v>2.0</v>
      </c>
      <c r="G686" s="158"/>
      <c r="H686" s="176"/>
      <c r="I686" s="174">
        <v>30.0</v>
      </c>
      <c r="J686" s="175" t="s">
        <v>537</v>
      </c>
      <c r="K686" s="157" t="s">
        <v>487</v>
      </c>
      <c r="L686" s="157" t="s">
        <v>392</v>
      </c>
      <c r="M686" s="157" t="s">
        <v>391</v>
      </c>
      <c r="N686" s="11">
        <v>4.0</v>
      </c>
      <c r="O686" s="157" t="s">
        <v>570</v>
      </c>
    </row>
    <row r="687">
      <c r="A687" s="172" t="s">
        <v>458</v>
      </c>
      <c r="B687" s="172" t="s">
        <v>487</v>
      </c>
      <c r="C687" s="172" t="s">
        <v>989</v>
      </c>
      <c r="D687" s="172" t="s">
        <v>988</v>
      </c>
      <c r="E687" s="172" t="s">
        <v>541</v>
      </c>
      <c r="F687" s="173">
        <v>1.0</v>
      </c>
      <c r="G687" s="158"/>
      <c r="H687" s="176"/>
      <c r="I687" s="174">
        <v>30.0</v>
      </c>
      <c r="J687" s="175" t="s">
        <v>537</v>
      </c>
      <c r="K687" s="157" t="s">
        <v>487</v>
      </c>
      <c r="L687" s="157" t="s">
        <v>821</v>
      </c>
      <c r="M687" s="157" t="s">
        <v>822</v>
      </c>
      <c r="N687" s="11">
        <v>2.0</v>
      </c>
      <c r="O687" s="157" t="s">
        <v>552</v>
      </c>
    </row>
    <row r="688">
      <c r="A688" s="172" t="s">
        <v>458</v>
      </c>
      <c r="B688" s="172" t="s">
        <v>492</v>
      </c>
      <c r="C688" s="172" t="s">
        <v>459</v>
      </c>
      <c r="D688" s="172" t="s">
        <v>460</v>
      </c>
      <c r="E688" s="172" t="s">
        <v>787</v>
      </c>
      <c r="F688" s="173">
        <v>1.0</v>
      </c>
      <c r="G688" s="158"/>
      <c r="H688" s="176"/>
      <c r="I688" s="174">
        <v>30.0</v>
      </c>
      <c r="J688" s="175" t="s">
        <v>537</v>
      </c>
      <c r="K688" s="157" t="s">
        <v>487</v>
      </c>
      <c r="L688" s="157" t="s">
        <v>920</v>
      </c>
      <c r="M688" s="157" t="s">
        <v>921</v>
      </c>
      <c r="N688" s="11">
        <v>2.0</v>
      </c>
      <c r="O688" s="157" t="s">
        <v>501</v>
      </c>
    </row>
    <row r="689">
      <c r="A689" s="172" t="s">
        <v>458</v>
      </c>
      <c r="B689" s="172" t="s">
        <v>487</v>
      </c>
      <c r="C689" s="172" t="s">
        <v>508</v>
      </c>
      <c r="D689" s="172" t="s">
        <v>509</v>
      </c>
      <c r="E689" s="172" t="s">
        <v>510</v>
      </c>
      <c r="F689" s="173">
        <v>1.0</v>
      </c>
      <c r="G689" s="158"/>
      <c r="H689" s="176"/>
      <c r="I689" s="174">
        <v>30.0</v>
      </c>
      <c r="J689" s="175" t="s">
        <v>537</v>
      </c>
      <c r="K689" s="157" t="s">
        <v>492</v>
      </c>
      <c r="L689" s="157" t="s">
        <v>782</v>
      </c>
      <c r="M689" s="157" t="s">
        <v>783</v>
      </c>
      <c r="N689" s="11">
        <v>2.0</v>
      </c>
      <c r="O689" s="157" t="s">
        <v>784</v>
      </c>
    </row>
    <row r="690">
      <c r="A690" s="172" t="s">
        <v>458</v>
      </c>
      <c r="B690" s="172" t="s">
        <v>831</v>
      </c>
      <c r="C690" s="172" t="s">
        <v>1005</v>
      </c>
      <c r="D690" s="172" t="s">
        <v>1004</v>
      </c>
      <c r="E690" s="172" t="s">
        <v>573</v>
      </c>
      <c r="F690" s="173">
        <v>1.0</v>
      </c>
      <c r="G690" s="158"/>
      <c r="H690" s="176"/>
      <c r="I690" s="174">
        <v>30.0</v>
      </c>
      <c r="J690" s="175" t="s">
        <v>537</v>
      </c>
      <c r="K690" s="157" t="s">
        <v>487</v>
      </c>
      <c r="L690" s="157" t="s">
        <v>509</v>
      </c>
      <c r="M690" s="157" t="s">
        <v>508</v>
      </c>
      <c r="N690" s="11">
        <v>2.0</v>
      </c>
      <c r="O690" s="177" t="s">
        <v>501</v>
      </c>
    </row>
    <row r="691">
      <c r="A691" s="172" t="s">
        <v>458</v>
      </c>
      <c r="B691" s="172" t="s">
        <v>492</v>
      </c>
      <c r="C691" s="172" t="s">
        <v>520</v>
      </c>
      <c r="D691" s="172" t="s">
        <v>521</v>
      </c>
      <c r="E691" s="172" t="s">
        <v>522</v>
      </c>
      <c r="F691" s="173">
        <v>1.0</v>
      </c>
      <c r="G691" s="158"/>
      <c r="H691" s="176"/>
      <c r="I691" s="174">
        <v>33.0</v>
      </c>
      <c r="J691" s="175" t="s">
        <v>491</v>
      </c>
      <c r="K691" s="157" t="s">
        <v>487</v>
      </c>
      <c r="L691" s="157" t="s">
        <v>1049</v>
      </c>
      <c r="M691" s="157" t="s">
        <v>1050</v>
      </c>
      <c r="N691" s="11">
        <v>1.0</v>
      </c>
      <c r="O691" s="157" t="s">
        <v>513</v>
      </c>
    </row>
    <row r="692">
      <c r="A692" s="172" t="s">
        <v>458</v>
      </c>
      <c r="B692" s="172" t="s">
        <v>487</v>
      </c>
      <c r="C692" s="172" t="s">
        <v>1007</v>
      </c>
      <c r="D692" s="172" t="s">
        <v>1006</v>
      </c>
      <c r="E692" s="172" t="s">
        <v>1008</v>
      </c>
      <c r="F692" s="173">
        <v>1.0</v>
      </c>
      <c r="G692" s="158"/>
      <c r="H692" s="176"/>
      <c r="I692" s="174">
        <v>33.0</v>
      </c>
      <c r="J692" s="175" t="s">
        <v>491</v>
      </c>
      <c r="K692" s="157" t="s">
        <v>487</v>
      </c>
      <c r="L692" s="157" t="s">
        <v>489</v>
      </c>
      <c r="M692" s="157" t="s">
        <v>488</v>
      </c>
      <c r="N692" s="11">
        <v>1.0</v>
      </c>
      <c r="O692" s="157" t="s">
        <v>490</v>
      </c>
    </row>
    <row r="693">
      <c r="A693" s="172" t="s">
        <v>458</v>
      </c>
      <c r="B693" s="172" t="s">
        <v>492</v>
      </c>
      <c r="C693" s="172" t="s">
        <v>797</v>
      </c>
      <c r="D693" s="172" t="s">
        <v>796</v>
      </c>
      <c r="E693" s="172" t="s">
        <v>507</v>
      </c>
      <c r="F693" s="173">
        <v>1.0</v>
      </c>
      <c r="G693" s="158"/>
      <c r="H693" s="176"/>
      <c r="I693" s="174">
        <v>33.0</v>
      </c>
      <c r="J693" s="175" t="s">
        <v>491</v>
      </c>
      <c r="K693" s="157" t="s">
        <v>487</v>
      </c>
      <c r="L693" s="157" t="s">
        <v>1038</v>
      </c>
      <c r="M693" s="157" t="s">
        <v>1037</v>
      </c>
      <c r="N693" s="11">
        <v>1.0</v>
      </c>
      <c r="O693" s="157" t="s">
        <v>507</v>
      </c>
    </row>
    <row r="694">
      <c r="A694" s="172" t="s">
        <v>458</v>
      </c>
      <c r="B694" s="172" t="s">
        <v>492</v>
      </c>
      <c r="C694" s="172" t="s">
        <v>1010</v>
      </c>
      <c r="D694" s="172" t="s">
        <v>1009</v>
      </c>
      <c r="E694" s="172" t="s">
        <v>573</v>
      </c>
      <c r="F694" s="173">
        <v>1.0</v>
      </c>
      <c r="G694" s="158"/>
      <c r="H694" s="176"/>
      <c r="I694" s="174">
        <v>33.0</v>
      </c>
      <c r="J694" s="175" t="s">
        <v>491</v>
      </c>
      <c r="K694" s="157" t="s">
        <v>487</v>
      </c>
      <c r="L694" s="157" t="s">
        <v>828</v>
      </c>
      <c r="M694" s="157" t="s">
        <v>829</v>
      </c>
      <c r="N694" s="11">
        <v>1.0</v>
      </c>
      <c r="O694" s="177" t="s">
        <v>830</v>
      </c>
    </row>
    <row r="695">
      <c r="A695" s="172" t="s">
        <v>1051</v>
      </c>
      <c r="B695" s="172" t="s">
        <v>487</v>
      </c>
      <c r="C695" s="172" t="s">
        <v>999</v>
      </c>
      <c r="D695" s="172" t="s">
        <v>998</v>
      </c>
      <c r="E695" s="172" t="s">
        <v>552</v>
      </c>
      <c r="F695" s="173">
        <v>1.0</v>
      </c>
      <c r="G695" s="158"/>
      <c r="H695" s="176"/>
      <c r="I695" s="174">
        <v>33.0</v>
      </c>
      <c r="J695" s="175" t="s">
        <v>491</v>
      </c>
      <c r="K695" s="157" t="s">
        <v>487</v>
      </c>
      <c r="L695" s="157" t="s">
        <v>1019</v>
      </c>
      <c r="M695" s="157" t="s">
        <v>1018</v>
      </c>
      <c r="N695" s="11">
        <v>1.0</v>
      </c>
      <c r="O695" s="157" t="s">
        <v>498</v>
      </c>
    </row>
    <row r="696">
      <c r="A696" s="172" t="s">
        <v>1051</v>
      </c>
      <c r="B696" s="172" t="s">
        <v>487</v>
      </c>
      <c r="C696" s="172" t="s">
        <v>1007</v>
      </c>
      <c r="D696" s="172" t="s">
        <v>1006</v>
      </c>
      <c r="E696" s="172" t="s">
        <v>1008</v>
      </c>
      <c r="F696" s="173">
        <v>2.0</v>
      </c>
      <c r="G696" s="158"/>
      <c r="H696" s="176"/>
      <c r="I696" s="174">
        <v>33.0</v>
      </c>
      <c r="J696" s="175" t="s">
        <v>491</v>
      </c>
      <c r="K696" s="157" t="s">
        <v>487</v>
      </c>
      <c r="L696" s="157" t="s">
        <v>1052</v>
      </c>
      <c r="M696" s="157" t="s">
        <v>1053</v>
      </c>
      <c r="N696" s="11">
        <v>1.0</v>
      </c>
      <c r="O696" s="157" t="s">
        <v>490</v>
      </c>
    </row>
    <row r="697">
      <c r="A697" s="172" t="s">
        <v>1051</v>
      </c>
      <c r="B697" s="172" t="s">
        <v>831</v>
      </c>
      <c r="C697" s="172" t="s">
        <v>1005</v>
      </c>
      <c r="D697" s="172" t="s">
        <v>1004</v>
      </c>
      <c r="E697" s="172" t="s">
        <v>573</v>
      </c>
      <c r="F697" s="173">
        <v>2.0</v>
      </c>
      <c r="G697" s="158"/>
      <c r="H697" s="176"/>
      <c r="I697" s="174">
        <v>33.0</v>
      </c>
      <c r="J697" s="175" t="s">
        <v>491</v>
      </c>
      <c r="K697" s="157" t="s">
        <v>487</v>
      </c>
      <c r="L697" s="157" t="s">
        <v>509</v>
      </c>
      <c r="M697" s="157" t="s">
        <v>508</v>
      </c>
      <c r="N697" s="11">
        <v>2.0</v>
      </c>
      <c r="O697" s="177" t="s">
        <v>501</v>
      </c>
    </row>
    <row r="698">
      <c r="A698" s="172" t="s">
        <v>1051</v>
      </c>
      <c r="B698" s="172" t="s">
        <v>492</v>
      </c>
      <c r="C698" s="172" t="s">
        <v>461</v>
      </c>
      <c r="D698" s="172" t="s">
        <v>462</v>
      </c>
      <c r="E698" s="172" t="s">
        <v>495</v>
      </c>
      <c r="F698" s="173">
        <v>1.0</v>
      </c>
      <c r="G698" s="158"/>
      <c r="H698" s="176"/>
      <c r="I698" s="174">
        <v>33.0</v>
      </c>
      <c r="J698" s="175" t="s">
        <v>491</v>
      </c>
      <c r="K698" s="157" t="s">
        <v>487</v>
      </c>
      <c r="L698" s="157" t="s">
        <v>728</v>
      </c>
      <c r="M698" s="157" t="s">
        <v>729</v>
      </c>
      <c r="N698" s="11">
        <v>2.0</v>
      </c>
      <c r="O698" s="177" t="s">
        <v>516</v>
      </c>
    </row>
    <row r="699">
      <c r="A699" s="172" t="s">
        <v>1051</v>
      </c>
      <c r="B699" s="172" t="s">
        <v>492</v>
      </c>
      <c r="C699" s="172" t="s">
        <v>841</v>
      </c>
      <c r="D699" s="172" t="s">
        <v>840</v>
      </c>
      <c r="E699" s="172" t="s">
        <v>532</v>
      </c>
      <c r="F699" s="173">
        <v>1.0</v>
      </c>
      <c r="G699" s="158"/>
      <c r="H699" s="176"/>
      <c r="I699" s="174">
        <v>33.0</v>
      </c>
      <c r="J699" s="175" t="s">
        <v>491</v>
      </c>
      <c r="K699" s="157" t="s">
        <v>487</v>
      </c>
      <c r="L699" s="157" t="s">
        <v>1054</v>
      </c>
      <c r="M699" s="157" t="s">
        <v>1055</v>
      </c>
      <c r="N699" s="11">
        <v>1.0</v>
      </c>
      <c r="O699" s="157" t="s">
        <v>570</v>
      </c>
    </row>
    <row r="700">
      <c r="A700" s="172" t="s">
        <v>1051</v>
      </c>
      <c r="B700" s="172" t="s">
        <v>487</v>
      </c>
      <c r="C700" s="172" t="s">
        <v>508</v>
      </c>
      <c r="D700" s="172" t="s">
        <v>509</v>
      </c>
      <c r="E700" s="172" t="s">
        <v>510</v>
      </c>
      <c r="F700" s="173">
        <v>1.0</v>
      </c>
      <c r="G700" s="158"/>
      <c r="H700" s="176"/>
      <c r="I700" s="174">
        <v>33.0</v>
      </c>
      <c r="J700" s="175" t="s">
        <v>491</v>
      </c>
      <c r="K700" s="157" t="s">
        <v>487</v>
      </c>
      <c r="L700" s="157" t="s">
        <v>815</v>
      </c>
      <c r="M700" s="157" t="s">
        <v>816</v>
      </c>
      <c r="N700" s="11">
        <v>1.0</v>
      </c>
      <c r="O700" s="177" t="s">
        <v>713</v>
      </c>
    </row>
    <row r="701">
      <c r="A701" s="172" t="s">
        <v>1051</v>
      </c>
      <c r="B701" s="172" t="s">
        <v>492</v>
      </c>
      <c r="C701" s="172" t="s">
        <v>1012</v>
      </c>
      <c r="D701" s="172" t="s">
        <v>1011</v>
      </c>
      <c r="E701" s="172" t="s">
        <v>513</v>
      </c>
      <c r="F701" s="173">
        <v>1.0</v>
      </c>
      <c r="G701" s="158"/>
      <c r="H701" s="176"/>
      <c r="I701" s="174">
        <v>33.0</v>
      </c>
      <c r="J701" s="175" t="s">
        <v>491</v>
      </c>
      <c r="K701" s="157" t="s">
        <v>487</v>
      </c>
      <c r="L701" s="157" t="s">
        <v>674</v>
      </c>
      <c r="M701" s="157" t="s">
        <v>675</v>
      </c>
      <c r="N701" s="11">
        <v>1.0</v>
      </c>
      <c r="O701" s="157" t="s">
        <v>541</v>
      </c>
    </row>
    <row r="702">
      <c r="A702" s="172" t="s">
        <v>1051</v>
      </c>
      <c r="B702" s="172" t="s">
        <v>492</v>
      </c>
      <c r="C702" s="172" t="s">
        <v>1010</v>
      </c>
      <c r="D702" s="172" t="s">
        <v>1009</v>
      </c>
      <c r="E702" s="172" t="s">
        <v>573</v>
      </c>
      <c r="F702" s="173">
        <v>1.0</v>
      </c>
      <c r="G702" s="158"/>
      <c r="H702" s="176"/>
      <c r="I702" s="174">
        <v>33.0</v>
      </c>
      <c r="J702" s="175" t="s">
        <v>491</v>
      </c>
      <c r="K702" s="157" t="s">
        <v>487</v>
      </c>
      <c r="L702" s="157" t="s">
        <v>838</v>
      </c>
      <c r="M702" s="157" t="s">
        <v>839</v>
      </c>
      <c r="N702" s="11">
        <v>1.0</v>
      </c>
      <c r="O702" s="157" t="s">
        <v>501</v>
      </c>
    </row>
    <row r="703">
      <c r="A703" s="172" t="s">
        <v>1051</v>
      </c>
      <c r="B703" s="172" t="s">
        <v>492</v>
      </c>
      <c r="C703" s="172" t="s">
        <v>533</v>
      </c>
      <c r="D703" s="172" t="s">
        <v>534</v>
      </c>
      <c r="E703" s="172" t="s">
        <v>535</v>
      </c>
      <c r="F703" s="173">
        <v>1.0</v>
      </c>
      <c r="G703" s="158"/>
      <c r="H703" s="176"/>
      <c r="I703" s="174">
        <v>33.0</v>
      </c>
      <c r="J703" s="175" t="s">
        <v>527</v>
      </c>
      <c r="K703" s="157" t="s">
        <v>487</v>
      </c>
      <c r="L703" s="157" t="s">
        <v>1025</v>
      </c>
      <c r="M703" s="157" t="s">
        <v>1024</v>
      </c>
      <c r="N703" s="11">
        <v>1.0</v>
      </c>
      <c r="O703" s="157" t="s">
        <v>498</v>
      </c>
    </row>
    <row r="704">
      <c r="A704" s="172" t="s">
        <v>1056</v>
      </c>
      <c r="B704" s="172" t="s">
        <v>492</v>
      </c>
      <c r="C704" s="172" t="s">
        <v>1014</v>
      </c>
      <c r="D704" s="172" t="s">
        <v>1013</v>
      </c>
      <c r="E704" s="172" t="s">
        <v>526</v>
      </c>
      <c r="F704" s="173">
        <v>1.0</v>
      </c>
      <c r="G704" s="158"/>
      <c r="H704" s="176"/>
      <c r="I704" s="174">
        <v>33.0</v>
      </c>
      <c r="J704" s="175" t="s">
        <v>527</v>
      </c>
      <c r="K704" s="157" t="s">
        <v>487</v>
      </c>
      <c r="L704" s="157" t="s">
        <v>853</v>
      </c>
      <c r="M704" s="157" t="s">
        <v>854</v>
      </c>
      <c r="N704" s="11">
        <v>1.0</v>
      </c>
      <c r="O704" s="157" t="s">
        <v>584</v>
      </c>
    </row>
    <row r="705">
      <c r="A705" s="172" t="s">
        <v>1056</v>
      </c>
      <c r="B705" s="172" t="s">
        <v>487</v>
      </c>
      <c r="C705" s="172" t="s">
        <v>999</v>
      </c>
      <c r="D705" s="172" t="s">
        <v>998</v>
      </c>
      <c r="E705" s="172" t="s">
        <v>552</v>
      </c>
      <c r="F705" s="173">
        <v>1.0</v>
      </c>
      <c r="G705" s="158"/>
      <c r="H705" s="176"/>
      <c r="I705" s="174">
        <v>33.0</v>
      </c>
      <c r="J705" s="175" t="s">
        <v>527</v>
      </c>
      <c r="K705" s="157" t="s">
        <v>487</v>
      </c>
      <c r="L705" s="157" t="s">
        <v>728</v>
      </c>
      <c r="M705" s="157" t="s">
        <v>729</v>
      </c>
      <c r="N705" s="11">
        <v>3.0</v>
      </c>
      <c r="O705" s="177" t="s">
        <v>516</v>
      </c>
    </row>
    <row r="706">
      <c r="A706" s="172" t="s">
        <v>1056</v>
      </c>
      <c r="B706" s="172" t="s">
        <v>487</v>
      </c>
      <c r="C706" s="172" t="s">
        <v>508</v>
      </c>
      <c r="D706" s="172" t="s">
        <v>509</v>
      </c>
      <c r="E706" s="172" t="s">
        <v>510</v>
      </c>
      <c r="F706" s="173">
        <v>2.0</v>
      </c>
      <c r="G706" s="158"/>
      <c r="H706" s="176"/>
      <c r="I706" s="174">
        <v>33.0</v>
      </c>
      <c r="J706" s="175" t="s">
        <v>527</v>
      </c>
      <c r="K706" s="157" t="s">
        <v>487</v>
      </c>
      <c r="L706" s="157" t="s">
        <v>1057</v>
      </c>
      <c r="M706" s="157" t="s">
        <v>1058</v>
      </c>
      <c r="N706" s="11">
        <v>1.0</v>
      </c>
      <c r="O706" s="157" t="s">
        <v>547</v>
      </c>
    </row>
    <row r="707">
      <c r="A707" s="172" t="s">
        <v>1056</v>
      </c>
      <c r="B707" s="172" t="s">
        <v>487</v>
      </c>
      <c r="C707" s="172" t="s">
        <v>1007</v>
      </c>
      <c r="D707" s="172" t="s">
        <v>1006</v>
      </c>
      <c r="E707" s="172" t="s">
        <v>1008</v>
      </c>
      <c r="F707" s="173">
        <v>2.0</v>
      </c>
      <c r="G707" s="158"/>
      <c r="H707" s="176"/>
      <c r="I707" s="174">
        <v>33.0</v>
      </c>
      <c r="J707" s="175" t="s">
        <v>527</v>
      </c>
      <c r="K707" s="157" t="s">
        <v>487</v>
      </c>
      <c r="L707" s="157" t="s">
        <v>1038</v>
      </c>
      <c r="M707" s="157" t="s">
        <v>1037</v>
      </c>
      <c r="N707" s="11">
        <v>1.0</v>
      </c>
      <c r="O707" s="157" t="s">
        <v>507</v>
      </c>
    </row>
    <row r="708">
      <c r="A708" s="172" t="s">
        <v>1056</v>
      </c>
      <c r="B708" s="172" t="s">
        <v>492</v>
      </c>
      <c r="C708" s="172" t="s">
        <v>841</v>
      </c>
      <c r="D708" s="172" t="s">
        <v>840</v>
      </c>
      <c r="E708" s="172" t="s">
        <v>532</v>
      </c>
      <c r="F708" s="173">
        <v>1.0</v>
      </c>
      <c r="G708" s="158"/>
      <c r="H708" s="176"/>
      <c r="I708" s="174">
        <v>33.0</v>
      </c>
      <c r="J708" s="175" t="s">
        <v>527</v>
      </c>
      <c r="K708" s="157" t="s">
        <v>487</v>
      </c>
      <c r="L708" s="157" t="s">
        <v>815</v>
      </c>
      <c r="M708" s="157" t="s">
        <v>816</v>
      </c>
      <c r="N708" s="11">
        <v>2.0</v>
      </c>
      <c r="O708" s="177" t="s">
        <v>713</v>
      </c>
    </row>
    <row r="709">
      <c r="A709" s="172" t="s">
        <v>1056</v>
      </c>
      <c r="B709" s="172" t="s">
        <v>492</v>
      </c>
      <c r="C709" s="172" t="s">
        <v>1010</v>
      </c>
      <c r="D709" s="172" t="s">
        <v>1009</v>
      </c>
      <c r="E709" s="172" t="s">
        <v>573</v>
      </c>
      <c r="F709" s="173">
        <v>2.0</v>
      </c>
      <c r="G709" s="158"/>
      <c r="H709" s="176"/>
      <c r="I709" s="174">
        <v>33.0</v>
      </c>
      <c r="J709" s="175" t="s">
        <v>527</v>
      </c>
      <c r="K709" s="157" t="s">
        <v>487</v>
      </c>
      <c r="L709" s="157" t="s">
        <v>509</v>
      </c>
      <c r="M709" s="157" t="s">
        <v>508</v>
      </c>
      <c r="N709" s="11">
        <v>3.0</v>
      </c>
      <c r="O709" s="177" t="s">
        <v>501</v>
      </c>
    </row>
    <row r="710">
      <c r="A710" s="172" t="s">
        <v>1056</v>
      </c>
      <c r="B710" s="172" t="s">
        <v>492</v>
      </c>
      <c r="C710" s="172" t="s">
        <v>520</v>
      </c>
      <c r="D710" s="172" t="s">
        <v>521</v>
      </c>
      <c r="E710" s="172" t="s">
        <v>522</v>
      </c>
      <c r="F710" s="173">
        <v>2.0</v>
      </c>
      <c r="G710" s="158"/>
      <c r="H710" s="176"/>
      <c r="I710" s="174">
        <v>33.0</v>
      </c>
      <c r="J710" s="175" t="s">
        <v>527</v>
      </c>
      <c r="K710" s="157" t="s">
        <v>487</v>
      </c>
      <c r="L710" s="157" t="s">
        <v>1052</v>
      </c>
      <c r="M710" s="157" t="s">
        <v>1053</v>
      </c>
      <c r="N710" s="11">
        <v>2.0</v>
      </c>
      <c r="O710" s="157" t="s">
        <v>490</v>
      </c>
    </row>
    <row r="711">
      <c r="A711" s="172" t="s">
        <v>1056</v>
      </c>
      <c r="B711" s="172" t="s">
        <v>831</v>
      </c>
      <c r="C711" s="172" t="s">
        <v>1005</v>
      </c>
      <c r="D711" s="172" t="s">
        <v>1004</v>
      </c>
      <c r="E711" s="172" t="s">
        <v>573</v>
      </c>
      <c r="F711" s="173">
        <v>2.0</v>
      </c>
      <c r="G711" s="158"/>
      <c r="H711" s="176"/>
      <c r="I711" s="174">
        <v>33.0</v>
      </c>
      <c r="J711" s="175" t="s">
        <v>527</v>
      </c>
      <c r="K711" s="157" t="s">
        <v>487</v>
      </c>
      <c r="L711" s="157" t="s">
        <v>696</v>
      </c>
      <c r="M711" s="157" t="s">
        <v>697</v>
      </c>
      <c r="N711" s="11">
        <v>1.0</v>
      </c>
      <c r="O711" s="157" t="s">
        <v>552</v>
      </c>
    </row>
    <row r="712">
      <c r="A712" s="172" t="s">
        <v>1059</v>
      </c>
      <c r="B712" s="172" t="s">
        <v>487</v>
      </c>
      <c r="C712" s="172" t="s">
        <v>1016</v>
      </c>
      <c r="D712" s="172" t="s">
        <v>1015</v>
      </c>
      <c r="E712" s="172" t="s">
        <v>552</v>
      </c>
      <c r="F712" s="173">
        <v>1.0</v>
      </c>
      <c r="G712" s="158"/>
      <c r="H712" s="176"/>
      <c r="I712" s="174">
        <v>33.0</v>
      </c>
      <c r="J712" s="175" t="s">
        <v>527</v>
      </c>
      <c r="K712" s="157" t="s">
        <v>487</v>
      </c>
      <c r="L712" s="157" t="s">
        <v>828</v>
      </c>
      <c r="M712" s="157" t="s">
        <v>829</v>
      </c>
      <c r="N712" s="11">
        <v>1.0</v>
      </c>
      <c r="O712" s="177" t="s">
        <v>830</v>
      </c>
    </row>
    <row r="713">
      <c r="A713" s="172" t="s">
        <v>1059</v>
      </c>
      <c r="B713" s="172" t="s">
        <v>487</v>
      </c>
      <c r="C713" s="172" t="s">
        <v>921</v>
      </c>
      <c r="D713" s="172" t="s">
        <v>920</v>
      </c>
      <c r="E713" s="172" t="s">
        <v>501</v>
      </c>
      <c r="F713" s="173">
        <v>1.0</v>
      </c>
      <c r="G713" s="158"/>
      <c r="H713" s="176"/>
      <c r="I713" s="174">
        <v>33.0</v>
      </c>
      <c r="J713" s="175" t="s">
        <v>527</v>
      </c>
      <c r="K713" s="157" t="s">
        <v>487</v>
      </c>
      <c r="L713" s="157" t="s">
        <v>1019</v>
      </c>
      <c r="M713" s="157" t="s">
        <v>1018</v>
      </c>
      <c r="N713" s="11">
        <v>1.0</v>
      </c>
      <c r="O713" s="157" t="s">
        <v>498</v>
      </c>
    </row>
    <row r="714">
      <c r="A714" s="172" t="s">
        <v>1059</v>
      </c>
      <c r="B714" s="172" t="s">
        <v>492</v>
      </c>
      <c r="C714" s="172" t="s">
        <v>802</v>
      </c>
      <c r="D714" s="172" t="s">
        <v>826</v>
      </c>
      <c r="E714" s="172" t="s">
        <v>513</v>
      </c>
      <c r="F714" s="173">
        <v>1.0</v>
      </c>
      <c r="G714" s="158"/>
      <c r="H714" s="176"/>
      <c r="I714" s="174">
        <v>33.0</v>
      </c>
      <c r="J714" s="175" t="s">
        <v>527</v>
      </c>
      <c r="K714" s="157" t="s">
        <v>487</v>
      </c>
      <c r="L714" s="157" t="s">
        <v>489</v>
      </c>
      <c r="M714" s="157" t="s">
        <v>488</v>
      </c>
      <c r="N714" s="11">
        <v>2.0</v>
      </c>
      <c r="O714" s="157" t="s">
        <v>490</v>
      </c>
    </row>
    <row r="715">
      <c r="A715" s="172" t="s">
        <v>1059</v>
      </c>
      <c r="B715" s="172" t="s">
        <v>487</v>
      </c>
      <c r="C715" s="172" t="s">
        <v>677</v>
      </c>
      <c r="D715" s="172" t="s">
        <v>676</v>
      </c>
      <c r="E715" s="172" t="s">
        <v>552</v>
      </c>
      <c r="F715" s="173">
        <v>1.0</v>
      </c>
      <c r="G715" s="158"/>
      <c r="H715" s="176"/>
      <c r="I715" s="174">
        <v>33.0</v>
      </c>
      <c r="J715" s="175" t="s">
        <v>527</v>
      </c>
      <c r="K715" s="157" t="s">
        <v>487</v>
      </c>
      <c r="L715" s="157" t="s">
        <v>1054</v>
      </c>
      <c r="M715" s="157" t="s">
        <v>1055</v>
      </c>
      <c r="N715" s="11">
        <v>1.0</v>
      </c>
      <c r="O715" s="157" t="s">
        <v>570</v>
      </c>
    </row>
    <row r="716">
      <c r="A716" s="172" t="s">
        <v>1059</v>
      </c>
      <c r="B716" s="172" t="s">
        <v>487</v>
      </c>
      <c r="C716" s="172" t="s">
        <v>1023</v>
      </c>
      <c r="D716" s="172" t="s">
        <v>1022</v>
      </c>
      <c r="E716" s="172" t="s">
        <v>552</v>
      </c>
      <c r="F716" s="173">
        <v>1.0</v>
      </c>
      <c r="G716" s="158"/>
      <c r="H716" s="176"/>
      <c r="I716" s="174">
        <v>33.0</v>
      </c>
      <c r="J716" s="175" t="s">
        <v>537</v>
      </c>
      <c r="K716" s="157" t="s">
        <v>487</v>
      </c>
      <c r="L716" s="157" t="s">
        <v>828</v>
      </c>
      <c r="M716" s="157" t="s">
        <v>829</v>
      </c>
      <c r="N716" s="11">
        <v>2.0</v>
      </c>
      <c r="O716" s="177" t="s">
        <v>830</v>
      </c>
    </row>
    <row r="717">
      <c r="A717" s="172" t="s">
        <v>1059</v>
      </c>
      <c r="B717" s="172" t="s">
        <v>487</v>
      </c>
      <c r="C717" s="172" t="s">
        <v>987</v>
      </c>
      <c r="D717" s="172" t="s">
        <v>986</v>
      </c>
      <c r="E717" s="172" t="s">
        <v>498</v>
      </c>
      <c r="F717" s="173">
        <v>1.0</v>
      </c>
      <c r="G717" s="158"/>
      <c r="H717" s="176"/>
      <c r="I717" s="174">
        <v>33.0</v>
      </c>
      <c r="J717" s="175" t="s">
        <v>537</v>
      </c>
      <c r="K717" s="157" t="s">
        <v>487</v>
      </c>
      <c r="L717" s="157" t="s">
        <v>1019</v>
      </c>
      <c r="M717" s="157" t="s">
        <v>1018</v>
      </c>
      <c r="N717" s="11">
        <v>1.0</v>
      </c>
      <c r="O717" s="157" t="s">
        <v>498</v>
      </c>
    </row>
    <row r="718">
      <c r="A718" s="172" t="s">
        <v>1059</v>
      </c>
      <c r="B718" s="172" t="s">
        <v>487</v>
      </c>
      <c r="C718" s="172" t="s">
        <v>1027</v>
      </c>
      <c r="D718" s="172" t="s">
        <v>1026</v>
      </c>
      <c r="E718" s="172" t="s">
        <v>613</v>
      </c>
      <c r="F718" s="173">
        <v>1.0</v>
      </c>
      <c r="G718" s="158"/>
      <c r="H718" s="176"/>
      <c r="I718" s="174">
        <v>33.0</v>
      </c>
      <c r="J718" s="175" t="s">
        <v>537</v>
      </c>
      <c r="K718" s="157" t="s">
        <v>487</v>
      </c>
      <c r="L718" s="157" t="s">
        <v>1052</v>
      </c>
      <c r="M718" s="157" t="s">
        <v>1053</v>
      </c>
      <c r="N718" s="11">
        <v>2.0</v>
      </c>
      <c r="O718" s="157" t="s">
        <v>490</v>
      </c>
    </row>
    <row r="719">
      <c r="A719" s="172" t="s">
        <v>1059</v>
      </c>
      <c r="B719" s="172" t="s">
        <v>831</v>
      </c>
      <c r="C719" s="172" t="s">
        <v>1029</v>
      </c>
      <c r="D719" s="172" t="s">
        <v>1028</v>
      </c>
      <c r="E719" s="172" t="s">
        <v>526</v>
      </c>
      <c r="F719" s="173">
        <v>1.0</v>
      </c>
      <c r="G719" s="158"/>
      <c r="H719" s="176"/>
      <c r="I719" s="174">
        <v>33.0</v>
      </c>
      <c r="J719" s="175" t="s">
        <v>537</v>
      </c>
      <c r="K719" s="157" t="s">
        <v>487</v>
      </c>
      <c r="L719" s="157" t="s">
        <v>1038</v>
      </c>
      <c r="M719" s="157" t="s">
        <v>1037</v>
      </c>
      <c r="N719" s="11">
        <v>2.0</v>
      </c>
      <c r="O719" s="157" t="s">
        <v>507</v>
      </c>
    </row>
    <row r="720">
      <c r="A720" s="172" t="s">
        <v>1059</v>
      </c>
      <c r="B720" s="172" t="s">
        <v>487</v>
      </c>
      <c r="C720" s="172" t="s">
        <v>837</v>
      </c>
      <c r="D720" s="172" t="s">
        <v>836</v>
      </c>
      <c r="E720" s="172" t="s">
        <v>541</v>
      </c>
      <c r="F720" s="173">
        <v>1.0</v>
      </c>
      <c r="G720" s="158"/>
      <c r="H720" s="176"/>
      <c r="I720" s="174">
        <v>33.0</v>
      </c>
      <c r="J720" s="175" t="s">
        <v>537</v>
      </c>
      <c r="K720" s="157" t="s">
        <v>487</v>
      </c>
      <c r="L720" s="157" t="s">
        <v>838</v>
      </c>
      <c r="M720" s="157" t="s">
        <v>839</v>
      </c>
      <c r="N720" s="11">
        <v>2.0</v>
      </c>
      <c r="O720" s="157" t="s">
        <v>501</v>
      </c>
    </row>
    <row r="721">
      <c r="A721" s="172" t="s">
        <v>1060</v>
      </c>
      <c r="B721" s="172" t="s">
        <v>487</v>
      </c>
      <c r="C721" s="172" t="s">
        <v>987</v>
      </c>
      <c r="D721" s="172" t="s">
        <v>986</v>
      </c>
      <c r="E721" s="172" t="s">
        <v>498</v>
      </c>
      <c r="F721" s="173">
        <v>1.0</v>
      </c>
      <c r="G721" s="158"/>
      <c r="H721" s="176"/>
      <c r="I721" s="174">
        <v>33.0</v>
      </c>
      <c r="J721" s="175" t="s">
        <v>537</v>
      </c>
      <c r="K721" s="157" t="s">
        <v>487</v>
      </c>
      <c r="L721" s="157" t="s">
        <v>696</v>
      </c>
      <c r="M721" s="157" t="s">
        <v>697</v>
      </c>
      <c r="N721" s="11">
        <v>1.0</v>
      </c>
      <c r="O721" s="157" t="s">
        <v>552</v>
      </c>
    </row>
    <row r="722">
      <c r="A722" s="172" t="s">
        <v>1060</v>
      </c>
      <c r="B722" s="172" t="s">
        <v>492</v>
      </c>
      <c r="C722" s="172" t="s">
        <v>968</v>
      </c>
      <c r="D722" s="172" t="s">
        <v>991</v>
      </c>
      <c r="E722" s="172" t="s">
        <v>547</v>
      </c>
      <c r="F722" s="173">
        <v>1.0</v>
      </c>
      <c r="G722" s="158"/>
      <c r="H722" s="176"/>
      <c r="I722" s="174">
        <v>33.0</v>
      </c>
      <c r="J722" s="175" t="s">
        <v>537</v>
      </c>
      <c r="K722" s="157" t="s">
        <v>487</v>
      </c>
      <c r="L722" s="157" t="s">
        <v>489</v>
      </c>
      <c r="M722" s="157" t="s">
        <v>488</v>
      </c>
      <c r="N722" s="11">
        <v>2.0</v>
      </c>
      <c r="O722" s="157" t="s">
        <v>490</v>
      </c>
    </row>
    <row r="723">
      <c r="A723" s="172" t="s">
        <v>1060</v>
      </c>
      <c r="B723" s="172" t="s">
        <v>487</v>
      </c>
      <c r="C723" s="172" t="s">
        <v>1023</v>
      </c>
      <c r="D723" s="172" t="s">
        <v>1022</v>
      </c>
      <c r="E723" s="172" t="s">
        <v>552</v>
      </c>
      <c r="F723" s="173">
        <v>1.0</v>
      </c>
      <c r="G723" s="158"/>
      <c r="H723" s="176"/>
      <c r="I723" s="174">
        <v>33.0</v>
      </c>
      <c r="J723" s="175" t="s">
        <v>537</v>
      </c>
      <c r="K723" s="157" t="s">
        <v>487</v>
      </c>
      <c r="L723" s="157" t="s">
        <v>1061</v>
      </c>
      <c r="M723" s="157" t="s">
        <v>1062</v>
      </c>
      <c r="N723" s="11">
        <v>1.0</v>
      </c>
      <c r="O723" s="157" t="s">
        <v>573</v>
      </c>
    </row>
    <row r="724">
      <c r="A724" s="172" t="s">
        <v>1060</v>
      </c>
      <c r="B724" s="172" t="s">
        <v>831</v>
      </c>
      <c r="C724" s="172" t="s">
        <v>1029</v>
      </c>
      <c r="D724" s="172" t="s">
        <v>1028</v>
      </c>
      <c r="E724" s="172" t="s">
        <v>526</v>
      </c>
      <c r="F724" s="173">
        <v>1.0</v>
      </c>
      <c r="G724" s="158"/>
      <c r="H724" s="176"/>
      <c r="I724" s="174">
        <v>33.0</v>
      </c>
      <c r="J724" s="175" t="s">
        <v>537</v>
      </c>
      <c r="K724" s="157" t="s">
        <v>487</v>
      </c>
      <c r="L724" s="157" t="s">
        <v>745</v>
      </c>
      <c r="M724" s="157" t="s">
        <v>746</v>
      </c>
      <c r="N724" s="11">
        <v>1.0</v>
      </c>
      <c r="O724" s="177" t="s">
        <v>535</v>
      </c>
    </row>
    <row r="725">
      <c r="A725" s="172" t="s">
        <v>1060</v>
      </c>
      <c r="B725" s="172" t="s">
        <v>487</v>
      </c>
      <c r="C725" s="172" t="s">
        <v>1036</v>
      </c>
      <c r="D725" s="172" t="s">
        <v>1035</v>
      </c>
      <c r="E725" s="172" t="s">
        <v>541</v>
      </c>
      <c r="F725" s="173">
        <v>1.0</v>
      </c>
      <c r="G725" s="158"/>
      <c r="H725" s="176"/>
      <c r="I725" s="174">
        <v>33.0</v>
      </c>
      <c r="J725" s="175" t="s">
        <v>537</v>
      </c>
      <c r="K725" s="157" t="s">
        <v>487</v>
      </c>
      <c r="L725" s="157" t="s">
        <v>1054</v>
      </c>
      <c r="M725" s="157" t="s">
        <v>1055</v>
      </c>
      <c r="N725" s="11">
        <v>1.0</v>
      </c>
      <c r="O725" s="157" t="s">
        <v>570</v>
      </c>
    </row>
    <row r="726">
      <c r="A726" s="172" t="s">
        <v>1060</v>
      </c>
      <c r="B726" s="172" t="s">
        <v>487</v>
      </c>
      <c r="C726" s="172" t="s">
        <v>701</v>
      </c>
      <c r="D726" s="172" t="s">
        <v>700</v>
      </c>
      <c r="E726" s="172" t="s">
        <v>645</v>
      </c>
      <c r="F726" s="173">
        <v>1.0</v>
      </c>
      <c r="G726" s="158"/>
      <c r="H726" s="176"/>
      <c r="I726" s="174">
        <v>33.0</v>
      </c>
      <c r="J726" s="175" t="s">
        <v>537</v>
      </c>
      <c r="K726" s="157" t="s">
        <v>487</v>
      </c>
      <c r="L726" s="157" t="s">
        <v>509</v>
      </c>
      <c r="M726" s="157" t="s">
        <v>508</v>
      </c>
      <c r="N726" s="11">
        <v>4.0</v>
      </c>
      <c r="O726" s="177" t="s">
        <v>501</v>
      </c>
    </row>
    <row r="727">
      <c r="A727" s="172" t="s">
        <v>1060</v>
      </c>
      <c r="B727" s="172" t="s">
        <v>487</v>
      </c>
      <c r="C727" s="172" t="s">
        <v>810</v>
      </c>
      <c r="D727" s="172" t="s">
        <v>809</v>
      </c>
      <c r="E727" s="172" t="s">
        <v>541</v>
      </c>
      <c r="F727" s="173">
        <v>1.0</v>
      </c>
      <c r="G727" s="158"/>
      <c r="H727" s="176"/>
      <c r="I727" s="174">
        <v>33.0</v>
      </c>
      <c r="J727" s="175" t="s">
        <v>537</v>
      </c>
      <c r="K727" s="157" t="s">
        <v>487</v>
      </c>
      <c r="L727" s="157" t="s">
        <v>815</v>
      </c>
      <c r="M727" s="157" t="s">
        <v>816</v>
      </c>
      <c r="N727" s="11">
        <v>2.0</v>
      </c>
      <c r="O727" s="177" t="s">
        <v>713</v>
      </c>
    </row>
    <row r="728">
      <c r="A728" s="172" t="s">
        <v>1060</v>
      </c>
      <c r="B728" s="172" t="s">
        <v>487</v>
      </c>
      <c r="C728" s="172" t="s">
        <v>928</v>
      </c>
      <c r="D728" s="172" t="s">
        <v>927</v>
      </c>
      <c r="E728" s="172" t="s">
        <v>584</v>
      </c>
      <c r="F728" s="173">
        <v>1.0</v>
      </c>
      <c r="G728" s="158"/>
      <c r="H728" s="176"/>
      <c r="I728" s="174">
        <v>34.0</v>
      </c>
      <c r="J728" s="175" t="s">
        <v>491</v>
      </c>
      <c r="K728" s="157" t="s">
        <v>487</v>
      </c>
      <c r="L728" s="157" t="s">
        <v>698</v>
      </c>
      <c r="M728" s="157" t="s">
        <v>699</v>
      </c>
      <c r="N728" s="11">
        <v>1.0</v>
      </c>
      <c r="O728" s="157" t="s">
        <v>627</v>
      </c>
    </row>
    <row r="729">
      <c r="A729" s="172" t="s">
        <v>1060</v>
      </c>
      <c r="B729" s="172" t="s">
        <v>487</v>
      </c>
      <c r="C729" s="172" t="s">
        <v>1042</v>
      </c>
      <c r="D729" s="172" t="s">
        <v>1041</v>
      </c>
      <c r="E729" s="172" t="s">
        <v>627</v>
      </c>
      <c r="F729" s="173">
        <v>1.0</v>
      </c>
      <c r="G729" s="158"/>
      <c r="H729" s="176"/>
      <c r="I729" s="174">
        <v>34.0</v>
      </c>
      <c r="J729" s="175" t="s">
        <v>491</v>
      </c>
      <c r="K729" s="157" t="s">
        <v>487</v>
      </c>
      <c r="L729" s="157" t="s">
        <v>759</v>
      </c>
      <c r="M729" s="157" t="s">
        <v>760</v>
      </c>
      <c r="N729" s="11">
        <v>1.0</v>
      </c>
      <c r="O729" s="157" t="s">
        <v>541</v>
      </c>
    </row>
    <row r="730">
      <c r="A730" s="172" t="s">
        <v>1060</v>
      </c>
      <c r="B730" s="172" t="s">
        <v>487</v>
      </c>
      <c r="C730" s="172" t="s">
        <v>850</v>
      </c>
      <c r="D730" s="172" t="s">
        <v>849</v>
      </c>
      <c r="E730" s="172" t="s">
        <v>552</v>
      </c>
      <c r="F730" s="173">
        <v>1.0</v>
      </c>
      <c r="G730" s="158"/>
      <c r="H730" s="176"/>
      <c r="I730" s="174">
        <v>34.0</v>
      </c>
      <c r="J730" s="175" t="s">
        <v>491</v>
      </c>
      <c r="K730" s="157" t="s">
        <v>487</v>
      </c>
      <c r="L730" s="157" t="s">
        <v>324</v>
      </c>
      <c r="M730" s="157" t="s">
        <v>323</v>
      </c>
      <c r="N730" s="11">
        <v>1.0</v>
      </c>
      <c r="O730" s="157" t="s">
        <v>519</v>
      </c>
    </row>
    <row r="731">
      <c r="A731" s="172" t="s">
        <v>1060</v>
      </c>
      <c r="B731" s="172" t="s">
        <v>487</v>
      </c>
      <c r="C731" s="172" t="s">
        <v>1016</v>
      </c>
      <c r="D731" s="172" t="s">
        <v>1015</v>
      </c>
      <c r="E731" s="172" t="s">
        <v>552</v>
      </c>
      <c r="F731" s="173">
        <v>1.0</v>
      </c>
      <c r="G731" s="158"/>
      <c r="H731" s="176"/>
      <c r="I731" s="174">
        <v>34.0</v>
      </c>
      <c r="J731" s="175" t="s">
        <v>491</v>
      </c>
      <c r="K731" s="157" t="s">
        <v>487</v>
      </c>
      <c r="L731" s="157" t="s">
        <v>687</v>
      </c>
      <c r="M731" s="157" t="s">
        <v>688</v>
      </c>
      <c r="N731" s="11">
        <v>1.0</v>
      </c>
      <c r="O731" s="157" t="s">
        <v>689</v>
      </c>
    </row>
    <row r="732">
      <c r="A732" s="172" t="s">
        <v>1063</v>
      </c>
      <c r="B732" s="172" t="s">
        <v>487</v>
      </c>
      <c r="C732" s="172" t="s">
        <v>1023</v>
      </c>
      <c r="D732" s="172" t="s">
        <v>1022</v>
      </c>
      <c r="E732" s="172" t="s">
        <v>552</v>
      </c>
      <c r="F732" s="173">
        <v>2.0</v>
      </c>
      <c r="G732" s="158"/>
      <c r="H732" s="176"/>
      <c r="I732" s="174">
        <v>34.0</v>
      </c>
      <c r="J732" s="175" t="s">
        <v>491</v>
      </c>
      <c r="K732" s="157" t="s">
        <v>492</v>
      </c>
      <c r="L732" s="157" t="s">
        <v>1064</v>
      </c>
      <c r="M732" s="157" t="s">
        <v>1065</v>
      </c>
      <c r="N732" s="11">
        <v>1.0</v>
      </c>
      <c r="O732" s="157" t="s">
        <v>573</v>
      </c>
    </row>
    <row r="733">
      <c r="A733" s="172" t="s">
        <v>1063</v>
      </c>
      <c r="B733" s="172" t="s">
        <v>492</v>
      </c>
      <c r="C733" s="172" t="s">
        <v>802</v>
      </c>
      <c r="D733" s="172" t="s">
        <v>826</v>
      </c>
      <c r="E733" s="172" t="s">
        <v>513</v>
      </c>
      <c r="F733" s="173">
        <v>2.0</v>
      </c>
      <c r="G733" s="158"/>
      <c r="H733" s="176"/>
      <c r="I733" s="174">
        <v>34.0</v>
      </c>
      <c r="J733" s="175" t="s">
        <v>491</v>
      </c>
      <c r="K733" s="157" t="s">
        <v>487</v>
      </c>
      <c r="L733" s="157" t="s">
        <v>334</v>
      </c>
      <c r="M733" s="157" t="s">
        <v>333</v>
      </c>
      <c r="N733" s="11">
        <v>1.0</v>
      </c>
      <c r="O733" s="157" t="s">
        <v>498</v>
      </c>
    </row>
    <row r="734">
      <c r="A734" s="172" t="s">
        <v>1063</v>
      </c>
      <c r="B734" s="172" t="s">
        <v>487</v>
      </c>
      <c r="C734" s="172" t="s">
        <v>717</v>
      </c>
      <c r="D734" s="172" t="s">
        <v>716</v>
      </c>
      <c r="E734" s="172" t="s">
        <v>637</v>
      </c>
      <c r="F734" s="173">
        <v>1.0</v>
      </c>
      <c r="G734" s="158"/>
      <c r="H734" s="176"/>
      <c r="I734" s="174">
        <v>34.0</v>
      </c>
      <c r="J734" s="175" t="s">
        <v>491</v>
      </c>
      <c r="K734" s="157" t="s">
        <v>487</v>
      </c>
      <c r="L734" s="157" t="s">
        <v>621</v>
      </c>
      <c r="M734" s="157" t="s">
        <v>622</v>
      </c>
      <c r="N734" s="11">
        <v>5.0</v>
      </c>
      <c r="O734" s="177" t="s">
        <v>513</v>
      </c>
    </row>
    <row r="735">
      <c r="A735" s="172" t="s">
        <v>1063</v>
      </c>
      <c r="B735" s="172" t="s">
        <v>487</v>
      </c>
      <c r="C735" s="172" t="s">
        <v>987</v>
      </c>
      <c r="D735" s="172" t="s">
        <v>986</v>
      </c>
      <c r="E735" s="172" t="s">
        <v>498</v>
      </c>
      <c r="F735" s="173">
        <v>1.0</v>
      </c>
      <c r="G735" s="158"/>
      <c r="H735" s="176"/>
      <c r="I735" s="174">
        <v>34.0</v>
      </c>
      <c r="J735" s="175" t="s">
        <v>491</v>
      </c>
      <c r="K735" s="157" t="s">
        <v>487</v>
      </c>
      <c r="L735" s="157" t="s">
        <v>1066</v>
      </c>
      <c r="M735" s="157" t="s">
        <v>1067</v>
      </c>
      <c r="N735" s="11">
        <v>1.0</v>
      </c>
      <c r="O735" s="157" t="s">
        <v>573</v>
      </c>
    </row>
    <row r="736">
      <c r="A736" s="172" t="s">
        <v>1063</v>
      </c>
      <c r="B736" s="172" t="s">
        <v>831</v>
      </c>
      <c r="C736" s="172" t="s">
        <v>1045</v>
      </c>
      <c r="D736" s="172" t="s">
        <v>1044</v>
      </c>
      <c r="E736" s="172" t="s">
        <v>637</v>
      </c>
      <c r="F736" s="173">
        <v>1.0</v>
      </c>
      <c r="G736" s="158"/>
      <c r="H736" s="176"/>
      <c r="I736" s="174">
        <v>34.0</v>
      </c>
      <c r="J736" s="175" t="s">
        <v>491</v>
      </c>
      <c r="K736" s="157" t="s">
        <v>487</v>
      </c>
      <c r="L736" s="157" t="s">
        <v>1019</v>
      </c>
      <c r="M736" s="157" t="s">
        <v>1018</v>
      </c>
      <c r="N736" s="11">
        <v>1.0</v>
      </c>
      <c r="O736" s="157" t="s">
        <v>498</v>
      </c>
    </row>
    <row r="737">
      <c r="A737" s="172" t="s">
        <v>1063</v>
      </c>
      <c r="B737" s="172" t="s">
        <v>487</v>
      </c>
      <c r="C737" s="172" t="s">
        <v>921</v>
      </c>
      <c r="D737" s="172" t="s">
        <v>920</v>
      </c>
      <c r="E737" s="172" t="s">
        <v>501</v>
      </c>
      <c r="F737" s="173">
        <v>2.0</v>
      </c>
      <c r="G737" s="158"/>
      <c r="H737" s="176"/>
      <c r="I737" s="174">
        <v>34.0</v>
      </c>
      <c r="J737" s="175" t="s">
        <v>491</v>
      </c>
      <c r="K737" s="157" t="s">
        <v>487</v>
      </c>
      <c r="L737" s="157" t="s">
        <v>1068</v>
      </c>
      <c r="M737" s="157" t="s">
        <v>1069</v>
      </c>
      <c r="N737" s="11">
        <v>1.0</v>
      </c>
      <c r="O737" s="157" t="s">
        <v>552</v>
      </c>
    </row>
    <row r="738">
      <c r="A738" s="172" t="s">
        <v>1063</v>
      </c>
      <c r="B738" s="172" t="s">
        <v>487</v>
      </c>
      <c r="C738" s="172" t="s">
        <v>1016</v>
      </c>
      <c r="D738" s="172" t="s">
        <v>1015</v>
      </c>
      <c r="E738" s="172" t="s">
        <v>552</v>
      </c>
      <c r="F738" s="173">
        <v>2.0</v>
      </c>
      <c r="G738" s="158"/>
      <c r="H738" s="176"/>
      <c r="I738" s="174">
        <v>34.0</v>
      </c>
      <c r="J738" s="175" t="s">
        <v>491</v>
      </c>
      <c r="K738" s="157" t="s">
        <v>487</v>
      </c>
      <c r="L738" s="157" t="s">
        <v>1070</v>
      </c>
      <c r="M738" s="157" t="s">
        <v>1071</v>
      </c>
      <c r="N738" s="11">
        <v>1.0</v>
      </c>
      <c r="O738" s="157" t="s">
        <v>601</v>
      </c>
    </row>
    <row r="739">
      <c r="A739" s="172" t="s">
        <v>1063</v>
      </c>
      <c r="B739" s="172" t="s">
        <v>487</v>
      </c>
      <c r="C739" s="172" t="s">
        <v>850</v>
      </c>
      <c r="D739" s="172" t="s">
        <v>849</v>
      </c>
      <c r="E739" s="172" t="s">
        <v>552</v>
      </c>
      <c r="F739" s="173">
        <v>1.0</v>
      </c>
      <c r="G739" s="158"/>
      <c r="H739" s="176"/>
      <c r="I739" s="174">
        <v>34.0</v>
      </c>
      <c r="J739" s="175" t="s">
        <v>527</v>
      </c>
      <c r="K739" s="157" t="s">
        <v>487</v>
      </c>
      <c r="L739" s="157" t="s">
        <v>1072</v>
      </c>
      <c r="M739" s="157" t="s">
        <v>1073</v>
      </c>
      <c r="N739" s="11">
        <v>1.0</v>
      </c>
      <c r="O739" s="157" t="s">
        <v>541</v>
      </c>
    </row>
    <row r="740">
      <c r="A740" s="172" t="s">
        <v>1063</v>
      </c>
      <c r="B740" s="172" t="s">
        <v>487</v>
      </c>
      <c r="C740" s="172" t="s">
        <v>706</v>
      </c>
      <c r="D740" s="172" t="s">
        <v>705</v>
      </c>
      <c r="E740" s="172" t="s">
        <v>513</v>
      </c>
      <c r="F740" s="173">
        <v>1.0</v>
      </c>
      <c r="G740" s="158"/>
      <c r="H740" s="176"/>
      <c r="I740" s="174">
        <v>34.0</v>
      </c>
      <c r="J740" s="175" t="s">
        <v>527</v>
      </c>
      <c r="K740" s="157" t="s">
        <v>492</v>
      </c>
      <c r="L740" s="157" t="s">
        <v>1074</v>
      </c>
      <c r="M740" s="157" t="s">
        <v>1075</v>
      </c>
      <c r="N740" s="11">
        <v>1.0</v>
      </c>
      <c r="O740" s="157" t="s">
        <v>588</v>
      </c>
    </row>
    <row r="741">
      <c r="A741" s="172" t="s">
        <v>388</v>
      </c>
      <c r="B741" s="172" t="s">
        <v>487</v>
      </c>
      <c r="C741" s="172" t="s">
        <v>644</v>
      </c>
      <c r="D741" s="172" t="s">
        <v>643</v>
      </c>
      <c r="E741" s="172" t="s">
        <v>645</v>
      </c>
      <c r="F741" s="173">
        <v>1.0</v>
      </c>
      <c r="G741" s="158"/>
      <c r="H741" s="176"/>
      <c r="I741" s="174">
        <v>34.0</v>
      </c>
      <c r="J741" s="175" t="s">
        <v>527</v>
      </c>
      <c r="K741" s="157" t="s">
        <v>487</v>
      </c>
      <c r="L741" s="157" t="s">
        <v>1076</v>
      </c>
      <c r="M741" s="157" t="s">
        <v>1077</v>
      </c>
      <c r="N741" s="11">
        <v>2.0</v>
      </c>
      <c r="O741" s="157" t="s">
        <v>584</v>
      </c>
    </row>
    <row r="742">
      <c r="A742" s="172" t="s">
        <v>388</v>
      </c>
      <c r="B742" s="172" t="s">
        <v>831</v>
      </c>
      <c r="C742" s="172" t="s">
        <v>449</v>
      </c>
      <c r="D742" s="172" t="s">
        <v>450</v>
      </c>
      <c r="E742" s="172" t="s">
        <v>510</v>
      </c>
      <c r="F742" s="173">
        <v>1.0</v>
      </c>
      <c r="G742" s="158"/>
      <c r="H742" s="176"/>
      <c r="I742" s="174">
        <v>34.0</v>
      </c>
      <c r="J742" s="175" t="s">
        <v>527</v>
      </c>
      <c r="K742" s="157" t="s">
        <v>487</v>
      </c>
      <c r="L742" s="178" t="s">
        <v>334</v>
      </c>
      <c r="M742" s="157" t="s">
        <v>333</v>
      </c>
      <c r="N742" s="11">
        <v>2.0</v>
      </c>
      <c r="O742" s="177" t="s">
        <v>690</v>
      </c>
    </row>
    <row r="743">
      <c r="A743" s="172" t="s">
        <v>388</v>
      </c>
      <c r="B743" s="172" t="s">
        <v>492</v>
      </c>
      <c r="C743" s="172" t="s">
        <v>783</v>
      </c>
      <c r="D743" s="172" t="s">
        <v>782</v>
      </c>
      <c r="E743" s="172" t="s">
        <v>784</v>
      </c>
      <c r="F743" s="173">
        <v>1.0</v>
      </c>
      <c r="G743" s="158"/>
      <c r="H743" s="176"/>
      <c r="I743" s="174">
        <v>34.0</v>
      </c>
      <c r="J743" s="175" t="s">
        <v>527</v>
      </c>
      <c r="K743" s="157" t="s">
        <v>487</v>
      </c>
      <c r="L743" s="157" t="s">
        <v>759</v>
      </c>
      <c r="M743" s="157" t="s">
        <v>760</v>
      </c>
      <c r="N743" s="11">
        <v>1.0</v>
      </c>
      <c r="O743" s="157" t="s">
        <v>541</v>
      </c>
    </row>
    <row r="744">
      <c r="A744" s="172" t="s">
        <v>388</v>
      </c>
      <c r="B744" s="172" t="s">
        <v>487</v>
      </c>
      <c r="C744" s="172" t="s">
        <v>647</v>
      </c>
      <c r="D744" s="172" t="s">
        <v>646</v>
      </c>
      <c r="E744" s="172" t="s">
        <v>648</v>
      </c>
      <c r="F744" s="173">
        <v>2.0</v>
      </c>
      <c r="G744" s="158"/>
      <c r="H744" s="176"/>
      <c r="I744" s="174">
        <v>34.0</v>
      </c>
      <c r="J744" s="175" t="s">
        <v>527</v>
      </c>
      <c r="K744" s="157" t="s">
        <v>487</v>
      </c>
      <c r="L744" s="157" t="s">
        <v>1019</v>
      </c>
      <c r="M744" s="157" t="s">
        <v>1018</v>
      </c>
      <c r="N744" s="11">
        <v>1.0</v>
      </c>
      <c r="O744" s="157" t="s">
        <v>498</v>
      </c>
    </row>
    <row r="745">
      <c r="A745" s="172" t="s">
        <v>388</v>
      </c>
      <c r="B745" s="172" t="s">
        <v>487</v>
      </c>
      <c r="C745" s="172" t="s">
        <v>921</v>
      </c>
      <c r="D745" s="172" t="s">
        <v>920</v>
      </c>
      <c r="E745" s="172" t="s">
        <v>501</v>
      </c>
      <c r="F745" s="173">
        <v>1.0</v>
      </c>
      <c r="G745" s="158"/>
      <c r="H745" s="176"/>
      <c r="I745" s="174">
        <v>34.0</v>
      </c>
      <c r="J745" s="175" t="s">
        <v>527</v>
      </c>
      <c r="K745" s="157" t="s">
        <v>487</v>
      </c>
      <c r="L745" s="157" t="s">
        <v>621</v>
      </c>
      <c r="M745" s="157" t="s">
        <v>622</v>
      </c>
      <c r="N745" s="11">
        <v>8.0</v>
      </c>
      <c r="O745" s="177" t="s">
        <v>513</v>
      </c>
    </row>
    <row r="746">
      <c r="A746" s="172" t="s">
        <v>388</v>
      </c>
      <c r="B746" s="172" t="s">
        <v>492</v>
      </c>
      <c r="C746" s="172" t="s">
        <v>564</v>
      </c>
      <c r="D746" s="172" t="s">
        <v>565</v>
      </c>
      <c r="E746" s="172" t="s">
        <v>513</v>
      </c>
      <c r="F746" s="173">
        <v>1.0</v>
      </c>
      <c r="G746" s="158"/>
      <c r="H746" s="176"/>
      <c r="I746" s="174">
        <v>34.0</v>
      </c>
      <c r="J746" s="175" t="s">
        <v>527</v>
      </c>
      <c r="K746" s="157" t="s">
        <v>487</v>
      </c>
      <c r="L746" s="157" t="s">
        <v>1068</v>
      </c>
      <c r="M746" s="157" t="s">
        <v>1069</v>
      </c>
      <c r="N746" s="11">
        <v>1.0</v>
      </c>
      <c r="O746" s="157" t="s">
        <v>552</v>
      </c>
    </row>
    <row r="747">
      <c r="A747" s="172" t="s">
        <v>388</v>
      </c>
      <c r="B747" s="172" t="s">
        <v>487</v>
      </c>
      <c r="C747" s="172" t="s">
        <v>558</v>
      </c>
      <c r="D747" s="172" t="s">
        <v>559</v>
      </c>
      <c r="E747" s="172" t="s">
        <v>510</v>
      </c>
      <c r="F747" s="173">
        <v>1.0</v>
      </c>
      <c r="G747" s="158"/>
      <c r="H747" s="176"/>
      <c r="I747" s="174">
        <v>34.0</v>
      </c>
      <c r="J747" s="175" t="s">
        <v>527</v>
      </c>
      <c r="K747" s="157" t="s">
        <v>487</v>
      </c>
      <c r="L747" s="157" t="s">
        <v>616</v>
      </c>
      <c r="M747" s="157" t="s">
        <v>617</v>
      </c>
      <c r="N747" s="11">
        <v>1.0</v>
      </c>
      <c r="O747" s="157" t="s">
        <v>513</v>
      </c>
    </row>
    <row r="748">
      <c r="A748" s="172" t="s">
        <v>388</v>
      </c>
      <c r="B748" s="172" t="s">
        <v>487</v>
      </c>
      <c r="C748" s="172" t="s">
        <v>391</v>
      </c>
      <c r="D748" s="172" t="s">
        <v>392</v>
      </c>
      <c r="E748" s="172" t="s">
        <v>570</v>
      </c>
      <c r="F748" s="173">
        <v>2.0</v>
      </c>
      <c r="G748" s="158"/>
      <c r="H748" s="176"/>
      <c r="I748" s="174">
        <v>34.0</v>
      </c>
      <c r="J748" s="175" t="s">
        <v>527</v>
      </c>
      <c r="K748" s="157" t="s">
        <v>487</v>
      </c>
      <c r="L748" s="157" t="s">
        <v>1066</v>
      </c>
      <c r="M748" s="157" t="s">
        <v>1067</v>
      </c>
      <c r="N748" s="11">
        <v>2.0</v>
      </c>
      <c r="O748" s="157" t="s">
        <v>573</v>
      </c>
    </row>
    <row r="749">
      <c r="A749" s="172" t="s">
        <v>388</v>
      </c>
      <c r="B749" s="172" t="s">
        <v>487</v>
      </c>
      <c r="C749" s="172" t="s">
        <v>508</v>
      </c>
      <c r="D749" s="172" t="s">
        <v>509</v>
      </c>
      <c r="E749" s="172" t="s">
        <v>510</v>
      </c>
      <c r="F749" s="173">
        <v>1.0</v>
      </c>
      <c r="G749" s="158"/>
      <c r="H749" s="176"/>
      <c r="I749" s="174">
        <v>34.0</v>
      </c>
      <c r="J749" s="175" t="s">
        <v>527</v>
      </c>
      <c r="K749" s="157" t="s">
        <v>487</v>
      </c>
      <c r="L749" s="157" t="s">
        <v>702</v>
      </c>
      <c r="M749" s="157" t="s">
        <v>703</v>
      </c>
      <c r="N749" s="11">
        <v>1.0</v>
      </c>
      <c r="O749" s="157" t="s">
        <v>637</v>
      </c>
    </row>
    <row r="750">
      <c r="A750" s="172" t="s">
        <v>388</v>
      </c>
      <c r="B750" s="172" t="s">
        <v>487</v>
      </c>
      <c r="C750" s="172" t="s">
        <v>822</v>
      </c>
      <c r="D750" s="172" t="s">
        <v>821</v>
      </c>
      <c r="E750" s="172" t="s">
        <v>552</v>
      </c>
      <c r="F750" s="173">
        <v>1.0</v>
      </c>
      <c r="G750" s="158"/>
      <c r="H750" s="176"/>
      <c r="I750" s="174">
        <v>34.0</v>
      </c>
      <c r="J750" s="175" t="s">
        <v>527</v>
      </c>
      <c r="K750" s="157" t="s">
        <v>487</v>
      </c>
      <c r="L750" s="157" t="s">
        <v>687</v>
      </c>
      <c r="M750" s="157" t="s">
        <v>688</v>
      </c>
      <c r="N750" s="11">
        <v>1.0</v>
      </c>
      <c r="O750" s="157" t="s">
        <v>689</v>
      </c>
    </row>
    <row r="751">
      <c r="A751" s="172" t="s">
        <v>393</v>
      </c>
      <c r="B751" s="172" t="s">
        <v>487</v>
      </c>
      <c r="C751" s="172" t="s">
        <v>822</v>
      </c>
      <c r="D751" s="172" t="s">
        <v>821</v>
      </c>
      <c r="E751" s="172" t="s">
        <v>552</v>
      </c>
      <c r="F751" s="173">
        <v>1.0</v>
      </c>
      <c r="G751" s="158"/>
      <c r="H751" s="176"/>
      <c r="I751" s="174">
        <v>34.0</v>
      </c>
      <c r="J751" s="175" t="s">
        <v>537</v>
      </c>
      <c r="K751" s="157" t="s">
        <v>492</v>
      </c>
      <c r="L751" s="157" t="s">
        <v>1078</v>
      </c>
      <c r="M751" s="157" t="s">
        <v>1079</v>
      </c>
      <c r="N751" s="11">
        <v>1.0</v>
      </c>
      <c r="O751" s="157" t="s">
        <v>613</v>
      </c>
    </row>
    <row r="752">
      <c r="A752" s="172" t="s">
        <v>393</v>
      </c>
      <c r="B752" s="172" t="s">
        <v>487</v>
      </c>
      <c r="C752" s="172" t="s">
        <v>666</v>
      </c>
      <c r="D752" s="172" t="s">
        <v>665</v>
      </c>
      <c r="E752" s="172" t="s">
        <v>513</v>
      </c>
      <c r="F752" s="173">
        <v>1.0</v>
      </c>
      <c r="G752" s="158"/>
      <c r="H752" s="176"/>
      <c r="I752" s="174">
        <v>34.0</v>
      </c>
      <c r="J752" s="175" t="s">
        <v>537</v>
      </c>
      <c r="K752" s="157" t="s">
        <v>487</v>
      </c>
      <c r="L752" s="178" t="s">
        <v>334</v>
      </c>
      <c r="M752" s="157" t="s">
        <v>333</v>
      </c>
      <c r="N752" s="11">
        <v>2.0</v>
      </c>
      <c r="O752" s="177" t="s">
        <v>690</v>
      </c>
    </row>
    <row r="753">
      <c r="A753" s="172" t="s">
        <v>393</v>
      </c>
      <c r="B753" s="172" t="s">
        <v>492</v>
      </c>
      <c r="C753" s="172" t="s">
        <v>575</v>
      </c>
      <c r="D753" s="172" t="s">
        <v>576</v>
      </c>
      <c r="E753" s="172" t="s">
        <v>573</v>
      </c>
      <c r="F753" s="173">
        <v>1.0</v>
      </c>
      <c r="G753" s="158"/>
      <c r="H753" s="176"/>
      <c r="I753" s="174">
        <v>34.0</v>
      </c>
      <c r="J753" s="175" t="s">
        <v>537</v>
      </c>
      <c r="K753" s="157" t="s">
        <v>487</v>
      </c>
      <c r="L753" s="157" t="s">
        <v>1068</v>
      </c>
      <c r="M753" s="157" t="s">
        <v>1069</v>
      </c>
      <c r="N753" s="11">
        <v>2.0</v>
      </c>
      <c r="O753" s="157" t="s">
        <v>552</v>
      </c>
    </row>
    <row r="754">
      <c r="A754" s="172" t="s">
        <v>393</v>
      </c>
      <c r="B754" s="172" t="s">
        <v>487</v>
      </c>
      <c r="C754" s="172" t="s">
        <v>508</v>
      </c>
      <c r="D754" s="172" t="s">
        <v>509</v>
      </c>
      <c r="E754" s="172" t="s">
        <v>510</v>
      </c>
      <c r="F754" s="173">
        <v>2.0</v>
      </c>
      <c r="G754" s="158"/>
      <c r="H754" s="176"/>
      <c r="I754" s="174">
        <v>34.0</v>
      </c>
      <c r="J754" s="175" t="s">
        <v>537</v>
      </c>
      <c r="K754" s="157" t="s">
        <v>487</v>
      </c>
      <c r="L754" s="157" t="s">
        <v>1066</v>
      </c>
      <c r="M754" s="157" t="s">
        <v>1067</v>
      </c>
      <c r="N754" s="11">
        <v>2.0</v>
      </c>
      <c r="O754" s="157" t="s">
        <v>573</v>
      </c>
    </row>
    <row r="755">
      <c r="A755" s="172" t="s">
        <v>393</v>
      </c>
      <c r="B755" s="172" t="s">
        <v>487</v>
      </c>
      <c r="C755" s="172" t="s">
        <v>647</v>
      </c>
      <c r="D755" s="172" t="s">
        <v>646</v>
      </c>
      <c r="E755" s="172" t="s">
        <v>648</v>
      </c>
      <c r="F755" s="173">
        <v>3.0</v>
      </c>
      <c r="G755" s="158"/>
      <c r="H755" s="176"/>
      <c r="I755" s="174">
        <v>34.0</v>
      </c>
      <c r="J755" s="175" t="s">
        <v>537</v>
      </c>
      <c r="K755" s="157" t="s">
        <v>487</v>
      </c>
      <c r="L755" s="157" t="s">
        <v>1080</v>
      </c>
      <c r="M755" s="157" t="s">
        <v>1081</v>
      </c>
      <c r="N755" s="11">
        <v>1.0</v>
      </c>
      <c r="O755" s="157" t="s">
        <v>722</v>
      </c>
    </row>
    <row r="756">
      <c r="A756" s="172" t="s">
        <v>393</v>
      </c>
      <c r="B756" s="172" t="s">
        <v>487</v>
      </c>
      <c r="C756" s="172" t="s">
        <v>391</v>
      </c>
      <c r="D756" s="172" t="s">
        <v>392</v>
      </c>
      <c r="E756" s="172" t="s">
        <v>570</v>
      </c>
      <c r="F756" s="173">
        <v>3.0</v>
      </c>
      <c r="G756" s="158"/>
      <c r="H756" s="176"/>
      <c r="I756" s="174">
        <v>34.0</v>
      </c>
      <c r="J756" s="175" t="s">
        <v>537</v>
      </c>
      <c r="K756" s="157" t="s">
        <v>487</v>
      </c>
      <c r="L756" s="157" t="s">
        <v>1019</v>
      </c>
      <c r="M756" s="157" t="s">
        <v>1018</v>
      </c>
      <c r="N756" s="11">
        <v>1.0</v>
      </c>
      <c r="O756" s="157" t="s">
        <v>498</v>
      </c>
    </row>
    <row r="757">
      <c r="A757" s="172" t="s">
        <v>393</v>
      </c>
      <c r="B757" s="172" t="s">
        <v>487</v>
      </c>
      <c r="C757" s="172" t="s">
        <v>928</v>
      </c>
      <c r="D757" s="172" t="s">
        <v>927</v>
      </c>
      <c r="E757" s="172" t="s">
        <v>584</v>
      </c>
      <c r="F757" s="173">
        <v>1.0</v>
      </c>
      <c r="G757" s="158"/>
      <c r="H757" s="176"/>
      <c r="I757" s="174">
        <v>34.0</v>
      </c>
      <c r="J757" s="175" t="s">
        <v>537</v>
      </c>
      <c r="K757" s="157" t="s">
        <v>487</v>
      </c>
      <c r="L757" s="157" t="s">
        <v>767</v>
      </c>
      <c r="M757" s="157" t="s">
        <v>768</v>
      </c>
      <c r="N757" s="11">
        <v>1.0</v>
      </c>
      <c r="O757" s="157" t="s">
        <v>552</v>
      </c>
    </row>
    <row r="758">
      <c r="A758" s="172" t="s">
        <v>393</v>
      </c>
      <c r="B758" s="172" t="s">
        <v>831</v>
      </c>
      <c r="C758" s="172" t="s">
        <v>449</v>
      </c>
      <c r="D758" s="172" t="s">
        <v>450</v>
      </c>
      <c r="E758" s="172" t="s">
        <v>510</v>
      </c>
      <c r="F758" s="173">
        <v>2.0</v>
      </c>
      <c r="G758" s="158"/>
      <c r="H758" s="176"/>
      <c r="I758" s="174">
        <v>34.0</v>
      </c>
      <c r="J758" s="175" t="s">
        <v>537</v>
      </c>
      <c r="K758" s="157" t="s">
        <v>487</v>
      </c>
      <c r="L758" s="157" t="s">
        <v>324</v>
      </c>
      <c r="M758" s="157" t="s">
        <v>323</v>
      </c>
      <c r="N758" s="11">
        <v>2.0</v>
      </c>
      <c r="O758" s="157" t="s">
        <v>519</v>
      </c>
    </row>
    <row r="759">
      <c r="A759" s="172" t="s">
        <v>393</v>
      </c>
      <c r="B759" s="172" t="s">
        <v>487</v>
      </c>
      <c r="C759" s="172" t="s">
        <v>818</v>
      </c>
      <c r="D759" s="172" t="s">
        <v>817</v>
      </c>
      <c r="E759" s="172" t="s">
        <v>541</v>
      </c>
      <c r="F759" s="173">
        <v>1.0</v>
      </c>
      <c r="G759" s="158"/>
      <c r="H759" s="176"/>
      <c r="I759" s="174">
        <v>34.0</v>
      </c>
      <c r="J759" s="175" t="s">
        <v>537</v>
      </c>
      <c r="K759" s="157" t="s">
        <v>487</v>
      </c>
      <c r="L759" s="157" t="s">
        <v>687</v>
      </c>
      <c r="M759" s="157" t="s">
        <v>688</v>
      </c>
      <c r="N759" s="11">
        <v>1.0</v>
      </c>
      <c r="O759" s="157" t="s">
        <v>689</v>
      </c>
    </row>
    <row r="760">
      <c r="A760" s="172" t="s">
        <v>393</v>
      </c>
      <c r="B760" s="172" t="s">
        <v>492</v>
      </c>
      <c r="C760" s="172" t="s">
        <v>783</v>
      </c>
      <c r="D760" s="172" t="s">
        <v>782</v>
      </c>
      <c r="E760" s="172" t="s">
        <v>784</v>
      </c>
      <c r="F760" s="173">
        <v>2.0</v>
      </c>
      <c r="G760" s="158"/>
      <c r="H760" s="176"/>
      <c r="I760" s="174">
        <v>34.0</v>
      </c>
      <c r="J760" s="175" t="s">
        <v>537</v>
      </c>
      <c r="K760" s="157" t="s">
        <v>487</v>
      </c>
      <c r="L760" s="157" t="s">
        <v>621</v>
      </c>
      <c r="M760" s="157" t="s">
        <v>622</v>
      </c>
      <c r="N760" s="11">
        <v>10.0</v>
      </c>
      <c r="O760" s="177" t="s">
        <v>513</v>
      </c>
    </row>
    <row r="761">
      <c r="A761" s="172" t="s">
        <v>393</v>
      </c>
      <c r="B761" s="172" t="s">
        <v>487</v>
      </c>
      <c r="C761" s="172" t="s">
        <v>558</v>
      </c>
      <c r="D761" s="172" t="s">
        <v>559</v>
      </c>
      <c r="E761" s="172" t="s">
        <v>510</v>
      </c>
      <c r="F761" s="173">
        <v>2.0</v>
      </c>
      <c r="G761" s="158"/>
      <c r="H761" s="176"/>
      <c r="I761" s="174">
        <v>34.0</v>
      </c>
      <c r="J761" s="175" t="s">
        <v>537</v>
      </c>
      <c r="K761" s="157" t="s">
        <v>487</v>
      </c>
      <c r="L761" s="157" t="s">
        <v>1070</v>
      </c>
      <c r="M761" s="157" t="s">
        <v>1071</v>
      </c>
      <c r="N761" s="11">
        <v>2.0</v>
      </c>
      <c r="O761" s="157" t="s">
        <v>601</v>
      </c>
    </row>
    <row r="762">
      <c r="A762" s="172" t="s">
        <v>394</v>
      </c>
      <c r="B762" s="172" t="s">
        <v>487</v>
      </c>
      <c r="C762" s="172" t="s">
        <v>558</v>
      </c>
      <c r="D762" s="172" t="s">
        <v>559</v>
      </c>
      <c r="E762" s="172" t="s">
        <v>510</v>
      </c>
      <c r="F762" s="173">
        <v>2.0</v>
      </c>
      <c r="G762" s="158"/>
      <c r="H762" s="176"/>
      <c r="I762" s="174">
        <v>35.0</v>
      </c>
      <c r="J762" s="175" t="s">
        <v>491</v>
      </c>
      <c r="K762" s="157" t="s">
        <v>487</v>
      </c>
      <c r="L762" s="157" t="s">
        <v>509</v>
      </c>
      <c r="M762" s="157" t="s">
        <v>508</v>
      </c>
      <c r="N762" s="11">
        <v>2.0</v>
      </c>
      <c r="O762" s="177" t="s">
        <v>501</v>
      </c>
    </row>
    <row r="763">
      <c r="A763" s="172" t="s">
        <v>394</v>
      </c>
      <c r="B763" s="172" t="s">
        <v>831</v>
      </c>
      <c r="C763" s="172" t="s">
        <v>449</v>
      </c>
      <c r="D763" s="172" t="s">
        <v>450</v>
      </c>
      <c r="E763" s="172" t="s">
        <v>510</v>
      </c>
      <c r="F763" s="173">
        <v>2.0</v>
      </c>
      <c r="G763" s="158"/>
      <c r="H763" s="176"/>
      <c r="I763" s="174">
        <v>35.0</v>
      </c>
      <c r="J763" s="175" t="s">
        <v>491</v>
      </c>
      <c r="K763" s="157" t="s">
        <v>487</v>
      </c>
      <c r="L763" s="157" t="s">
        <v>616</v>
      </c>
      <c r="M763" s="157" t="s">
        <v>617</v>
      </c>
      <c r="N763" s="11">
        <v>1.0</v>
      </c>
      <c r="O763" s="157" t="s">
        <v>513</v>
      </c>
    </row>
    <row r="764">
      <c r="A764" s="172" t="s">
        <v>394</v>
      </c>
      <c r="B764" s="172" t="s">
        <v>487</v>
      </c>
      <c r="C764" s="172" t="s">
        <v>671</v>
      </c>
      <c r="D764" s="172" t="s">
        <v>670</v>
      </c>
      <c r="E764" s="172" t="s">
        <v>547</v>
      </c>
      <c r="F764" s="173">
        <v>1.0</v>
      </c>
      <c r="G764" s="158"/>
      <c r="H764" s="176"/>
      <c r="I764" s="174">
        <v>35.0</v>
      </c>
      <c r="J764" s="175" t="s">
        <v>491</v>
      </c>
      <c r="K764" s="157" t="s">
        <v>492</v>
      </c>
      <c r="L764" s="157" t="s">
        <v>1082</v>
      </c>
      <c r="M764" s="157" t="s">
        <v>1083</v>
      </c>
      <c r="N764" s="11">
        <v>1.0</v>
      </c>
      <c r="O764" s="157" t="s">
        <v>573</v>
      </c>
    </row>
    <row r="765">
      <c r="A765" s="172" t="s">
        <v>394</v>
      </c>
      <c r="B765" s="172" t="s">
        <v>487</v>
      </c>
      <c r="C765" s="172" t="s">
        <v>647</v>
      </c>
      <c r="D765" s="172" t="s">
        <v>646</v>
      </c>
      <c r="E765" s="172" t="s">
        <v>648</v>
      </c>
      <c r="F765" s="173">
        <v>4.0</v>
      </c>
      <c r="G765" s="158"/>
      <c r="H765" s="176"/>
      <c r="I765" s="174">
        <v>35.0</v>
      </c>
      <c r="J765" s="175" t="s">
        <v>491</v>
      </c>
      <c r="K765" s="157" t="s">
        <v>487</v>
      </c>
      <c r="L765" s="157" t="s">
        <v>763</v>
      </c>
      <c r="M765" s="157" t="s">
        <v>764</v>
      </c>
      <c r="N765" s="11">
        <v>1.0</v>
      </c>
      <c r="O765" s="157" t="s">
        <v>522</v>
      </c>
    </row>
    <row r="766">
      <c r="A766" s="172" t="s">
        <v>394</v>
      </c>
      <c r="B766" s="172" t="s">
        <v>492</v>
      </c>
      <c r="C766" s="172" t="s">
        <v>575</v>
      </c>
      <c r="D766" s="172" t="s">
        <v>576</v>
      </c>
      <c r="E766" s="172" t="s">
        <v>573</v>
      </c>
      <c r="F766" s="173">
        <v>1.0</v>
      </c>
      <c r="G766" s="158"/>
      <c r="H766" s="176"/>
      <c r="I766" s="174">
        <v>35.0</v>
      </c>
      <c r="J766" s="175" t="s">
        <v>491</v>
      </c>
      <c r="K766" s="157" t="s">
        <v>487</v>
      </c>
      <c r="L766" s="157" t="s">
        <v>778</v>
      </c>
      <c r="M766" s="157" t="s">
        <v>779</v>
      </c>
      <c r="N766" s="11">
        <v>1.0</v>
      </c>
      <c r="O766" s="157" t="s">
        <v>601</v>
      </c>
    </row>
    <row r="767">
      <c r="A767" s="172" t="s">
        <v>394</v>
      </c>
      <c r="B767" s="172" t="s">
        <v>487</v>
      </c>
      <c r="C767" s="172" t="s">
        <v>391</v>
      </c>
      <c r="D767" s="172" t="s">
        <v>392</v>
      </c>
      <c r="E767" s="172" t="s">
        <v>570</v>
      </c>
      <c r="F767" s="173">
        <v>4.0</v>
      </c>
      <c r="G767" s="158"/>
      <c r="H767" s="176"/>
      <c r="I767" s="174">
        <v>35.0</v>
      </c>
      <c r="J767" s="175" t="s">
        <v>491</v>
      </c>
      <c r="K767" s="157" t="s">
        <v>487</v>
      </c>
      <c r="L767" s="157" t="s">
        <v>1019</v>
      </c>
      <c r="M767" s="157" t="s">
        <v>1018</v>
      </c>
      <c r="N767" s="11">
        <v>1.0</v>
      </c>
      <c r="O767" s="157" t="s">
        <v>498</v>
      </c>
    </row>
    <row r="768">
      <c r="A768" s="172" t="s">
        <v>394</v>
      </c>
      <c r="B768" s="172" t="s">
        <v>487</v>
      </c>
      <c r="C768" s="172" t="s">
        <v>822</v>
      </c>
      <c r="D768" s="172" t="s">
        <v>821</v>
      </c>
      <c r="E768" s="172" t="s">
        <v>552</v>
      </c>
      <c r="F768" s="173">
        <v>2.0</v>
      </c>
      <c r="G768" s="158"/>
      <c r="H768" s="176"/>
      <c r="I768" s="174">
        <v>35.0</v>
      </c>
      <c r="J768" s="175" t="s">
        <v>491</v>
      </c>
      <c r="K768" s="157" t="s">
        <v>487</v>
      </c>
      <c r="L768" s="157" t="s">
        <v>555</v>
      </c>
      <c r="M768" s="157" t="s">
        <v>556</v>
      </c>
      <c r="N768" s="11">
        <v>1.0</v>
      </c>
      <c r="O768" s="157" t="s">
        <v>557</v>
      </c>
    </row>
    <row r="769">
      <c r="A769" s="172" t="s">
        <v>394</v>
      </c>
      <c r="B769" s="172" t="s">
        <v>487</v>
      </c>
      <c r="C769" s="172" t="s">
        <v>921</v>
      </c>
      <c r="D769" s="172" t="s">
        <v>920</v>
      </c>
      <c r="E769" s="172" t="s">
        <v>501</v>
      </c>
      <c r="F769" s="173">
        <v>2.0</v>
      </c>
      <c r="G769" s="158"/>
      <c r="H769" s="176"/>
      <c r="I769" s="174">
        <v>35.0</v>
      </c>
      <c r="J769" s="175" t="s">
        <v>491</v>
      </c>
      <c r="K769" s="157" t="s">
        <v>492</v>
      </c>
      <c r="L769" s="157" t="s">
        <v>796</v>
      </c>
      <c r="M769" s="157" t="s">
        <v>797</v>
      </c>
      <c r="N769" s="11">
        <v>1.0</v>
      </c>
      <c r="O769" s="157" t="s">
        <v>507</v>
      </c>
    </row>
    <row r="770">
      <c r="A770" s="172" t="s">
        <v>394</v>
      </c>
      <c r="B770" s="172" t="s">
        <v>492</v>
      </c>
      <c r="C770" s="172" t="s">
        <v>783</v>
      </c>
      <c r="D770" s="172" t="s">
        <v>782</v>
      </c>
      <c r="E770" s="172" t="s">
        <v>784</v>
      </c>
      <c r="F770" s="173">
        <v>2.0</v>
      </c>
      <c r="G770" s="158"/>
      <c r="H770" s="176"/>
      <c r="I770" s="174">
        <v>35.0</v>
      </c>
      <c r="J770" s="175" t="s">
        <v>491</v>
      </c>
      <c r="K770" s="157" t="s">
        <v>487</v>
      </c>
      <c r="L770" s="157" t="s">
        <v>440</v>
      </c>
      <c r="M770" s="157" t="s">
        <v>439</v>
      </c>
      <c r="N770" s="11">
        <v>1.0</v>
      </c>
      <c r="O770" s="157" t="s">
        <v>585</v>
      </c>
    </row>
    <row r="771">
      <c r="A771" s="172" t="s">
        <v>394</v>
      </c>
      <c r="B771" s="172" t="s">
        <v>487</v>
      </c>
      <c r="C771" s="172" t="s">
        <v>508</v>
      </c>
      <c r="D771" s="172" t="s">
        <v>509</v>
      </c>
      <c r="E771" s="172" t="s">
        <v>510</v>
      </c>
      <c r="F771" s="173">
        <v>2.0</v>
      </c>
      <c r="G771" s="158"/>
      <c r="H771" s="176"/>
      <c r="I771" s="174">
        <v>35.0</v>
      </c>
      <c r="J771" s="175" t="s">
        <v>527</v>
      </c>
      <c r="K771" s="157" t="s">
        <v>487</v>
      </c>
      <c r="L771" s="157" t="s">
        <v>750</v>
      </c>
      <c r="M771" s="157" t="s">
        <v>751</v>
      </c>
      <c r="N771" s="11">
        <v>1.0</v>
      </c>
      <c r="O771" s="157" t="s">
        <v>501</v>
      </c>
    </row>
    <row r="772">
      <c r="A772" s="172" t="s">
        <v>1084</v>
      </c>
      <c r="B772" s="172" t="s">
        <v>487</v>
      </c>
      <c r="C772" s="172" t="s">
        <v>1050</v>
      </c>
      <c r="D772" s="172" t="s">
        <v>1049</v>
      </c>
      <c r="E772" s="172" t="s">
        <v>513</v>
      </c>
      <c r="F772" s="173">
        <v>1.0</v>
      </c>
      <c r="G772" s="158"/>
      <c r="H772" s="176"/>
      <c r="I772" s="174">
        <v>35.0</v>
      </c>
      <c r="J772" s="175" t="s">
        <v>527</v>
      </c>
      <c r="K772" s="157" t="s">
        <v>487</v>
      </c>
      <c r="L772" s="157" t="s">
        <v>616</v>
      </c>
      <c r="M772" s="157" t="s">
        <v>617</v>
      </c>
      <c r="N772" s="11">
        <v>2.0</v>
      </c>
      <c r="O772" s="157" t="s">
        <v>513</v>
      </c>
    </row>
    <row r="773">
      <c r="A773" s="172" t="s">
        <v>1084</v>
      </c>
      <c r="B773" s="172" t="s">
        <v>487</v>
      </c>
      <c r="C773" s="172" t="s">
        <v>488</v>
      </c>
      <c r="D773" s="172" t="s">
        <v>489</v>
      </c>
      <c r="E773" s="172" t="s">
        <v>490</v>
      </c>
      <c r="F773" s="173">
        <v>1.0</v>
      </c>
      <c r="G773" s="158"/>
      <c r="H773" s="176"/>
      <c r="I773" s="174">
        <v>35.0</v>
      </c>
      <c r="J773" s="175" t="s">
        <v>527</v>
      </c>
      <c r="K773" s="157" t="s">
        <v>492</v>
      </c>
      <c r="L773" s="157" t="s">
        <v>1085</v>
      </c>
      <c r="M773" s="157" t="s">
        <v>1086</v>
      </c>
      <c r="N773" s="11">
        <v>1.0</v>
      </c>
      <c r="O773" s="157" t="s">
        <v>588</v>
      </c>
    </row>
    <row r="774">
      <c r="A774" s="172" t="s">
        <v>1084</v>
      </c>
      <c r="B774" s="172" t="s">
        <v>487</v>
      </c>
      <c r="C774" s="172" t="s">
        <v>1037</v>
      </c>
      <c r="D774" s="172" t="s">
        <v>1038</v>
      </c>
      <c r="E774" s="172" t="s">
        <v>507</v>
      </c>
      <c r="F774" s="173">
        <v>1.0</v>
      </c>
      <c r="G774" s="158"/>
      <c r="H774" s="176"/>
      <c r="I774" s="174">
        <v>35.0</v>
      </c>
      <c r="J774" s="175" t="s">
        <v>527</v>
      </c>
      <c r="K774" s="157" t="s">
        <v>487</v>
      </c>
      <c r="L774" s="157" t="s">
        <v>778</v>
      </c>
      <c r="M774" s="157" t="s">
        <v>779</v>
      </c>
      <c r="N774" s="11">
        <v>1.0</v>
      </c>
      <c r="O774" s="157" t="s">
        <v>601</v>
      </c>
    </row>
    <row r="775">
      <c r="A775" s="172" t="s">
        <v>1084</v>
      </c>
      <c r="B775" s="172" t="s">
        <v>487</v>
      </c>
      <c r="C775" s="172" t="s">
        <v>829</v>
      </c>
      <c r="D775" s="172" t="s">
        <v>828</v>
      </c>
      <c r="E775" s="172" t="s">
        <v>510</v>
      </c>
      <c r="F775" s="173">
        <v>1.0</v>
      </c>
      <c r="G775" s="158"/>
      <c r="H775" s="176"/>
      <c r="I775" s="174">
        <v>35.0</v>
      </c>
      <c r="J775" s="175" t="s">
        <v>527</v>
      </c>
      <c r="K775" s="157" t="s">
        <v>487</v>
      </c>
      <c r="L775" s="157" t="s">
        <v>509</v>
      </c>
      <c r="M775" s="157" t="s">
        <v>508</v>
      </c>
      <c r="N775" s="11">
        <v>3.0</v>
      </c>
      <c r="O775" s="177" t="s">
        <v>501</v>
      </c>
    </row>
    <row r="776">
      <c r="A776" s="172" t="s">
        <v>1084</v>
      </c>
      <c r="B776" s="172" t="s">
        <v>487</v>
      </c>
      <c r="C776" s="172" t="s">
        <v>1018</v>
      </c>
      <c r="D776" s="172" t="s">
        <v>1019</v>
      </c>
      <c r="E776" s="172" t="s">
        <v>498</v>
      </c>
      <c r="F776" s="173">
        <v>1.0</v>
      </c>
      <c r="G776" s="158"/>
      <c r="H776" s="176"/>
      <c r="I776" s="174">
        <v>35.0</v>
      </c>
      <c r="J776" s="175" t="s">
        <v>527</v>
      </c>
      <c r="K776" s="157" t="s">
        <v>487</v>
      </c>
      <c r="L776" s="157" t="s">
        <v>442</v>
      </c>
      <c r="M776" s="157" t="s">
        <v>441</v>
      </c>
      <c r="N776" s="11">
        <v>1.0</v>
      </c>
      <c r="O776" s="157" t="s">
        <v>588</v>
      </c>
    </row>
    <row r="777">
      <c r="A777" s="172" t="s">
        <v>1084</v>
      </c>
      <c r="B777" s="172" t="s">
        <v>487</v>
      </c>
      <c r="C777" s="172" t="s">
        <v>1053</v>
      </c>
      <c r="D777" s="172" t="s">
        <v>1052</v>
      </c>
      <c r="E777" s="172" t="s">
        <v>490</v>
      </c>
      <c r="F777" s="173">
        <v>1.0</v>
      </c>
      <c r="G777" s="158"/>
      <c r="H777" s="176"/>
      <c r="I777" s="174">
        <v>35.0</v>
      </c>
      <c r="J777" s="175" t="s">
        <v>527</v>
      </c>
      <c r="K777" s="157" t="s">
        <v>487</v>
      </c>
      <c r="L777" s="157" t="s">
        <v>1019</v>
      </c>
      <c r="M777" s="157" t="s">
        <v>1018</v>
      </c>
      <c r="N777" s="11">
        <v>1.0</v>
      </c>
      <c r="O777" s="157" t="s">
        <v>498</v>
      </c>
    </row>
    <row r="778">
      <c r="A778" s="172" t="s">
        <v>1084</v>
      </c>
      <c r="B778" s="172" t="s">
        <v>487</v>
      </c>
      <c r="C778" s="172" t="s">
        <v>508</v>
      </c>
      <c r="D778" s="172" t="s">
        <v>509</v>
      </c>
      <c r="E778" s="172" t="s">
        <v>510</v>
      </c>
      <c r="F778" s="173">
        <v>2.0</v>
      </c>
      <c r="G778" s="158"/>
      <c r="H778" s="176"/>
      <c r="I778" s="174">
        <v>35.0</v>
      </c>
      <c r="J778" s="175" t="s">
        <v>527</v>
      </c>
      <c r="K778" s="157" t="s">
        <v>487</v>
      </c>
      <c r="L778" s="157" t="s">
        <v>763</v>
      </c>
      <c r="M778" s="157" t="s">
        <v>764</v>
      </c>
      <c r="N778" s="11">
        <v>1.0</v>
      </c>
      <c r="O778" s="157" t="s">
        <v>522</v>
      </c>
    </row>
    <row r="779">
      <c r="A779" s="172" t="s">
        <v>1084</v>
      </c>
      <c r="B779" s="172" t="s">
        <v>487</v>
      </c>
      <c r="C779" s="172" t="s">
        <v>729</v>
      </c>
      <c r="D779" s="172" t="s">
        <v>728</v>
      </c>
      <c r="E779" s="172" t="s">
        <v>510</v>
      </c>
      <c r="F779" s="173">
        <v>2.0</v>
      </c>
      <c r="G779" s="158"/>
      <c r="H779" s="176"/>
      <c r="I779" s="174">
        <v>35.0</v>
      </c>
      <c r="J779" s="175" t="s">
        <v>527</v>
      </c>
      <c r="K779" s="157" t="s">
        <v>487</v>
      </c>
      <c r="L779" s="157" t="s">
        <v>555</v>
      </c>
      <c r="M779" s="157" t="s">
        <v>556</v>
      </c>
      <c r="N779" s="11">
        <v>2.0</v>
      </c>
      <c r="O779" s="157" t="s">
        <v>557</v>
      </c>
    </row>
    <row r="780">
      <c r="A780" s="172" t="s">
        <v>1084</v>
      </c>
      <c r="B780" s="172" t="s">
        <v>487</v>
      </c>
      <c r="C780" s="172" t="s">
        <v>1055</v>
      </c>
      <c r="D780" s="172" t="s">
        <v>1054</v>
      </c>
      <c r="E780" s="172" t="s">
        <v>570</v>
      </c>
      <c r="F780" s="173">
        <v>1.0</v>
      </c>
      <c r="G780" s="158"/>
      <c r="H780" s="176"/>
      <c r="I780" s="174">
        <v>35.0</v>
      </c>
      <c r="J780" s="175" t="s">
        <v>527</v>
      </c>
      <c r="K780" s="157" t="s">
        <v>492</v>
      </c>
      <c r="L780" s="157" t="s">
        <v>840</v>
      </c>
      <c r="M780" s="157" t="s">
        <v>841</v>
      </c>
      <c r="N780" s="11">
        <v>1.0</v>
      </c>
      <c r="O780" s="157" t="s">
        <v>532</v>
      </c>
    </row>
    <row r="781">
      <c r="A781" s="172" t="s">
        <v>1084</v>
      </c>
      <c r="B781" s="172" t="s">
        <v>487</v>
      </c>
      <c r="C781" s="172" t="s">
        <v>816</v>
      </c>
      <c r="D781" s="172" t="s">
        <v>815</v>
      </c>
      <c r="E781" s="172" t="s">
        <v>510</v>
      </c>
      <c r="F781" s="173">
        <v>1.0</v>
      </c>
      <c r="G781" s="158"/>
      <c r="H781" s="176"/>
      <c r="I781" s="174">
        <v>35.0</v>
      </c>
      <c r="J781" s="175" t="s">
        <v>537</v>
      </c>
      <c r="K781" s="157" t="s">
        <v>487</v>
      </c>
      <c r="L781" s="157" t="s">
        <v>1019</v>
      </c>
      <c r="M781" s="157" t="s">
        <v>1018</v>
      </c>
      <c r="N781" s="11">
        <v>1.0</v>
      </c>
      <c r="O781" s="157" t="s">
        <v>498</v>
      </c>
    </row>
    <row r="782">
      <c r="A782" s="172" t="s">
        <v>1084</v>
      </c>
      <c r="B782" s="172" t="s">
        <v>487</v>
      </c>
      <c r="C782" s="172" t="s">
        <v>675</v>
      </c>
      <c r="D782" s="172" t="s">
        <v>674</v>
      </c>
      <c r="E782" s="172" t="s">
        <v>541</v>
      </c>
      <c r="F782" s="173">
        <v>1.0</v>
      </c>
      <c r="G782" s="158"/>
      <c r="H782" s="176"/>
      <c r="I782" s="174">
        <v>35.0</v>
      </c>
      <c r="J782" s="175" t="s">
        <v>537</v>
      </c>
      <c r="K782" s="157" t="s">
        <v>492</v>
      </c>
      <c r="L782" s="157" t="s">
        <v>1082</v>
      </c>
      <c r="M782" s="157" t="s">
        <v>1083</v>
      </c>
      <c r="N782" s="11">
        <v>2.0</v>
      </c>
      <c r="O782" s="157" t="s">
        <v>573</v>
      </c>
    </row>
    <row r="783">
      <c r="A783" s="172" t="s">
        <v>1084</v>
      </c>
      <c r="B783" s="172" t="s">
        <v>487</v>
      </c>
      <c r="C783" s="172" t="s">
        <v>839</v>
      </c>
      <c r="D783" s="172" t="s">
        <v>838</v>
      </c>
      <c r="E783" s="172" t="s">
        <v>501</v>
      </c>
      <c r="F783" s="173">
        <v>1.0</v>
      </c>
      <c r="G783" s="158"/>
      <c r="H783" s="176"/>
      <c r="I783" s="174">
        <v>35.0</v>
      </c>
      <c r="J783" s="175" t="s">
        <v>537</v>
      </c>
      <c r="K783" s="157" t="s">
        <v>492</v>
      </c>
      <c r="L783" s="157" t="s">
        <v>840</v>
      </c>
      <c r="M783" s="157" t="s">
        <v>841</v>
      </c>
      <c r="N783" s="11">
        <v>1.0</v>
      </c>
      <c r="O783" s="157" t="s">
        <v>532</v>
      </c>
    </row>
    <row r="784">
      <c r="A784" s="172" t="s">
        <v>1087</v>
      </c>
      <c r="B784" s="172" t="s">
        <v>487</v>
      </c>
      <c r="C784" s="172" t="s">
        <v>1024</v>
      </c>
      <c r="D784" s="172" t="s">
        <v>1025</v>
      </c>
      <c r="E784" s="172" t="s">
        <v>498</v>
      </c>
      <c r="F784" s="173">
        <v>1.0</v>
      </c>
      <c r="G784" s="158"/>
      <c r="H784" s="176"/>
      <c r="I784" s="174">
        <v>35.0</v>
      </c>
      <c r="J784" s="175" t="s">
        <v>537</v>
      </c>
      <c r="K784" s="157" t="s">
        <v>487</v>
      </c>
      <c r="L784" s="157" t="s">
        <v>440</v>
      </c>
      <c r="M784" s="157" t="s">
        <v>439</v>
      </c>
      <c r="N784" s="11">
        <v>2.0</v>
      </c>
      <c r="O784" s="157" t="s">
        <v>585</v>
      </c>
    </row>
    <row r="785">
      <c r="A785" s="172" t="s">
        <v>1087</v>
      </c>
      <c r="B785" s="172" t="s">
        <v>487</v>
      </c>
      <c r="C785" s="172" t="s">
        <v>854</v>
      </c>
      <c r="D785" s="172" t="s">
        <v>853</v>
      </c>
      <c r="E785" s="172" t="s">
        <v>584</v>
      </c>
      <c r="F785" s="173">
        <v>1.0</v>
      </c>
      <c r="G785" s="158"/>
      <c r="H785" s="176"/>
      <c r="I785" s="174">
        <v>35.0</v>
      </c>
      <c r="J785" s="175" t="s">
        <v>537</v>
      </c>
      <c r="K785" s="157" t="s">
        <v>487</v>
      </c>
      <c r="L785" s="157" t="s">
        <v>555</v>
      </c>
      <c r="M785" s="157" t="s">
        <v>556</v>
      </c>
      <c r="N785" s="11">
        <v>2.0</v>
      </c>
      <c r="O785" s="157" t="s">
        <v>557</v>
      </c>
    </row>
    <row r="786">
      <c r="A786" s="172" t="s">
        <v>1087</v>
      </c>
      <c r="B786" s="172" t="s">
        <v>487</v>
      </c>
      <c r="C786" s="172" t="s">
        <v>729</v>
      </c>
      <c r="D786" s="172" t="s">
        <v>728</v>
      </c>
      <c r="E786" s="172" t="s">
        <v>510</v>
      </c>
      <c r="F786" s="173">
        <v>3.0</v>
      </c>
      <c r="G786" s="158"/>
      <c r="H786" s="176"/>
      <c r="I786" s="174">
        <v>35.0</v>
      </c>
      <c r="J786" s="175" t="s">
        <v>537</v>
      </c>
      <c r="K786" s="157" t="s">
        <v>487</v>
      </c>
      <c r="L786" s="157" t="s">
        <v>763</v>
      </c>
      <c r="M786" s="157" t="s">
        <v>764</v>
      </c>
      <c r="N786" s="11">
        <v>2.0</v>
      </c>
      <c r="O786" s="157" t="s">
        <v>522</v>
      </c>
    </row>
    <row r="787">
      <c r="A787" s="172" t="s">
        <v>1087</v>
      </c>
      <c r="B787" s="172" t="s">
        <v>487</v>
      </c>
      <c r="C787" s="172" t="s">
        <v>1058</v>
      </c>
      <c r="D787" s="172" t="s">
        <v>1057</v>
      </c>
      <c r="E787" s="172" t="s">
        <v>547</v>
      </c>
      <c r="F787" s="173">
        <v>1.0</v>
      </c>
      <c r="G787" s="158"/>
      <c r="H787" s="176"/>
      <c r="I787" s="174">
        <v>35.0</v>
      </c>
      <c r="J787" s="175" t="s">
        <v>537</v>
      </c>
      <c r="K787" s="157" t="s">
        <v>487</v>
      </c>
      <c r="L787" s="157" t="s">
        <v>778</v>
      </c>
      <c r="M787" s="157" t="s">
        <v>779</v>
      </c>
      <c r="N787" s="11">
        <v>2.0</v>
      </c>
      <c r="O787" s="157" t="s">
        <v>601</v>
      </c>
    </row>
    <row r="788">
      <c r="A788" s="172" t="s">
        <v>1087</v>
      </c>
      <c r="B788" s="172" t="s">
        <v>487</v>
      </c>
      <c r="C788" s="172" t="s">
        <v>1037</v>
      </c>
      <c r="D788" s="172" t="s">
        <v>1038</v>
      </c>
      <c r="E788" s="172" t="s">
        <v>507</v>
      </c>
      <c r="F788" s="173">
        <v>1.0</v>
      </c>
      <c r="G788" s="158"/>
      <c r="H788" s="176"/>
      <c r="I788" s="174">
        <v>35.0</v>
      </c>
      <c r="J788" s="175" t="s">
        <v>537</v>
      </c>
      <c r="K788" s="157" t="s">
        <v>487</v>
      </c>
      <c r="L788" s="157" t="s">
        <v>616</v>
      </c>
      <c r="M788" s="157" t="s">
        <v>617</v>
      </c>
      <c r="N788" s="11">
        <v>2.0</v>
      </c>
      <c r="O788" s="157" t="s">
        <v>513</v>
      </c>
    </row>
    <row r="789">
      <c r="A789" s="172" t="s">
        <v>1087</v>
      </c>
      <c r="B789" s="172" t="s">
        <v>487</v>
      </c>
      <c r="C789" s="172" t="s">
        <v>816</v>
      </c>
      <c r="D789" s="172" t="s">
        <v>815</v>
      </c>
      <c r="E789" s="172" t="s">
        <v>510</v>
      </c>
      <c r="F789" s="173">
        <v>2.0</v>
      </c>
      <c r="G789" s="158"/>
      <c r="H789" s="176"/>
      <c r="I789" s="174">
        <v>35.0</v>
      </c>
      <c r="J789" s="175" t="s">
        <v>537</v>
      </c>
      <c r="K789" s="157" t="s">
        <v>487</v>
      </c>
      <c r="L789" s="157" t="s">
        <v>509</v>
      </c>
      <c r="M789" s="157" t="s">
        <v>508</v>
      </c>
      <c r="N789" s="11">
        <v>4.0</v>
      </c>
      <c r="O789" s="177" t="s">
        <v>501</v>
      </c>
    </row>
    <row r="790">
      <c r="A790" s="172" t="s">
        <v>1087</v>
      </c>
      <c r="B790" s="172" t="s">
        <v>487</v>
      </c>
      <c r="C790" s="172" t="s">
        <v>508</v>
      </c>
      <c r="D790" s="172" t="s">
        <v>509</v>
      </c>
      <c r="E790" s="172" t="s">
        <v>510</v>
      </c>
      <c r="F790" s="173">
        <v>3.0</v>
      </c>
      <c r="G790" s="158"/>
      <c r="H790" s="176"/>
      <c r="I790" s="174">
        <v>36.0</v>
      </c>
      <c r="J790" s="175" t="s">
        <v>491</v>
      </c>
      <c r="K790" s="157" t="s">
        <v>487</v>
      </c>
      <c r="L790" s="157" t="s">
        <v>1088</v>
      </c>
      <c r="M790" s="157" t="s">
        <v>1089</v>
      </c>
      <c r="N790" s="11">
        <v>1.0</v>
      </c>
      <c r="O790" s="157" t="s">
        <v>1090</v>
      </c>
    </row>
    <row r="791">
      <c r="A791" s="172" t="s">
        <v>1087</v>
      </c>
      <c r="B791" s="172" t="s">
        <v>487</v>
      </c>
      <c r="C791" s="172" t="s">
        <v>1053</v>
      </c>
      <c r="D791" s="172" t="s">
        <v>1052</v>
      </c>
      <c r="E791" s="172" t="s">
        <v>490</v>
      </c>
      <c r="F791" s="173">
        <v>2.0</v>
      </c>
      <c r="G791" s="158"/>
      <c r="H791" s="176"/>
      <c r="I791" s="174">
        <v>36.0</v>
      </c>
      <c r="J791" s="175" t="s">
        <v>491</v>
      </c>
      <c r="K791" s="157" t="s">
        <v>492</v>
      </c>
      <c r="L791" s="157" t="s">
        <v>1091</v>
      </c>
      <c r="M791" s="157" t="s">
        <v>1092</v>
      </c>
      <c r="N791" s="11">
        <v>2.0</v>
      </c>
      <c r="O791" s="157" t="s">
        <v>784</v>
      </c>
    </row>
    <row r="792">
      <c r="A792" s="172" t="s">
        <v>1087</v>
      </c>
      <c r="B792" s="172" t="s">
        <v>487</v>
      </c>
      <c r="C792" s="172" t="s">
        <v>697</v>
      </c>
      <c r="D792" s="172" t="s">
        <v>696</v>
      </c>
      <c r="E792" s="172" t="s">
        <v>552</v>
      </c>
      <c r="F792" s="173">
        <v>1.0</v>
      </c>
      <c r="G792" s="158"/>
      <c r="H792" s="176"/>
      <c r="I792" s="174">
        <v>36.0</v>
      </c>
      <c r="J792" s="175" t="s">
        <v>491</v>
      </c>
      <c r="K792" s="157" t="s">
        <v>487</v>
      </c>
      <c r="L792" s="157" t="s">
        <v>1093</v>
      </c>
      <c r="M792" s="157" t="s">
        <v>1094</v>
      </c>
      <c r="N792" s="11">
        <v>1.0</v>
      </c>
      <c r="O792" s="157" t="s">
        <v>1095</v>
      </c>
    </row>
    <row r="793">
      <c r="A793" s="172" t="s">
        <v>1087</v>
      </c>
      <c r="B793" s="172" t="s">
        <v>487</v>
      </c>
      <c r="C793" s="172" t="s">
        <v>829</v>
      </c>
      <c r="D793" s="172" t="s">
        <v>828</v>
      </c>
      <c r="E793" s="172" t="s">
        <v>510</v>
      </c>
      <c r="F793" s="173">
        <v>1.0</v>
      </c>
      <c r="G793" s="158"/>
      <c r="H793" s="176"/>
      <c r="I793" s="174">
        <v>36.0</v>
      </c>
      <c r="J793" s="175" t="s">
        <v>491</v>
      </c>
      <c r="K793" s="157" t="s">
        <v>492</v>
      </c>
      <c r="L793" s="157" t="s">
        <v>683</v>
      </c>
      <c r="M793" s="157" t="s">
        <v>684</v>
      </c>
      <c r="N793" s="11">
        <v>1.0</v>
      </c>
      <c r="O793" s="157" t="s">
        <v>532</v>
      </c>
    </row>
    <row r="794">
      <c r="A794" s="172" t="s">
        <v>1087</v>
      </c>
      <c r="B794" s="172" t="s">
        <v>487</v>
      </c>
      <c r="C794" s="172" t="s">
        <v>1018</v>
      </c>
      <c r="D794" s="172" t="s">
        <v>1019</v>
      </c>
      <c r="E794" s="172" t="s">
        <v>498</v>
      </c>
      <c r="F794" s="173">
        <v>1.0</v>
      </c>
      <c r="G794" s="158"/>
      <c r="H794" s="176"/>
      <c r="I794" s="174">
        <v>36.0</v>
      </c>
      <c r="J794" s="175" t="s">
        <v>491</v>
      </c>
      <c r="K794" s="157" t="s">
        <v>487</v>
      </c>
      <c r="L794" s="157" t="s">
        <v>1072</v>
      </c>
      <c r="M794" s="157" t="s">
        <v>1073</v>
      </c>
      <c r="N794" s="11">
        <v>1.0</v>
      </c>
      <c r="O794" s="157" t="s">
        <v>541</v>
      </c>
    </row>
    <row r="795">
      <c r="A795" s="172" t="s">
        <v>1087</v>
      </c>
      <c r="B795" s="172" t="s">
        <v>487</v>
      </c>
      <c r="C795" s="172" t="s">
        <v>488</v>
      </c>
      <c r="D795" s="172" t="s">
        <v>489</v>
      </c>
      <c r="E795" s="172" t="s">
        <v>490</v>
      </c>
      <c r="F795" s="173">
        <v>2.0</v>
      </c>
      <c r="G795" s="158"/>
      <c r="H795" s="176"/>
      <c r="I795" s="174">
        <v>36.0</v>
      </c>
      <c r="J795" s="175" t="s">
        <v>491</v>
      </c>
      <c r="K795" s="157" t="s">
        <v>487</v>
      </c>
      <c r="L795" s="157" t="s">
        <v>1096</v>
      </c>
      <c r="M795" s="157" t="s">
        <v>1097</v>
      </c>
      <c r="N795" s="11">
        <v>1.0</v>
      </c>
      <c r="O795" s="157" t="s">
        <v>1098</v>
      </c>
    </row>
    <row r="796">
      <c r="A796" s="172" t="s">
        <v>1087</v>
      </c>
      <c r="B796" s="172" t="s">
        <v>487</v>
      </c>
      <c r="C796" s="172" t="s">
        <v>1055</v>
      </c>
      <c r="D796" s="172" t="s">
        <v>1054</v>
      </c>
      <c r="E796" s="172" t="s">
        <v>570</v>
      </c>
      <c r="F796" s="173">
        <v>1.0</v>
      </c>
      <c r="G796" s="158"/>
      <c r="H796" s="176"/>
      <c r="I796" s="174">
        <v>36.0</v>
      </c>
      <c r="J796" s="175" t="s">
        <v>491</v>
      </c>
      <c r="K796" s="157" t="s">
        <v>492</v>
      </c>
      <c r="L796" s="157" t="s">
        <v>1099</v>
      </c>
      <c r="M796" s="157" t="s">
        <v>1100</v>
      </c>
      <c r="N796" s="11">
        <v>1.0</v>
      </c>
      <c r="O796" s="157" t="s">
        <v>507</v>
      </c>
    </row>
    <row r="797">
      <c r="A797" s="172" t="s">
        <v>1101</v>
      </c>
      <c r="B797" s="172" t="s">
        <v>487</v>
      </c>
      <c r="C797" s="172" t="s">
        <v>829</v>
      </c>
      <c r="D797" s="172" t="s">
        <v>828</v>
      </c>
      <c r="E797" s="172" t="s">
        <v>510</v>
      </c>
      <c r="F797" s="173">
        <v>2.0</v>
      </c>
      <c r="G797" s="158"/>
      <c r="H797" s="176"/>
      <c r="I797" s="174">
        <v>36.0</v>
      </c>
      <c r="J797" s="175" t="s">
        <v>491</v>
      </c>
      <c r="K797" s="157" t="s">
        <v>487</v>
      </c>
      <c r="L797" s="157" t="s">
        <v>798</v>
      </c>
      <c r="M797" s="157" t="s">
        <v>799</v>
      </c>
      <c r="N797" s="11">
        <v>1.0</v>
      </c>
      <c r="O797" s="157" t="s">
        <v>800</v>
      </c>
    </row>
    <row r="798">
      <c r="A798" s="172" t="s">
        <v>1101</v>
      </c>
      <c r="B798" s="172" t="s">
        <v>487</v>
      </c>
      <c r="C798" s="172" t="s">
        <v>1018</v>
      </c>
      <c r="D798" s="172" t="s">
        <v>1019</v>
      </c>
      <c r="E798" s="172" t="s">
        <v>498</v>
      </c>
      <c r="F798" s="173">
        <v>1.0</v>
      </c>
      <c r="G798" s="158"/>
      <c r="H798" s="176"/>
      <c r="I798" s="174">
        <v>36.0</v>
      </c>
      <c r="J798" s="175" t="s">
        <v>491</v>
      </c>
      <c r="K798" s="157" t="s">
        <v>487</v>
      </c>
      <c r="L798" s="157" t="s">
        <v>518</v>
      </c>
      <c r="M798" s="157" t="s">
        <v>517</v>
      </c>
      <c r="N798" s="11">
        <v>2.0</v>
      </c>
      <c r="O798" s="157" t="s">
        <v>519</v>
      </c>
    </row>
    <row r="799">
      <c r="A799" s="172" t="s">
        <v>1101</v>
      </c>
      <c r="B799" s="172" t="s">
        <v>487</v>
      </c>
      <c r="C799" s="172" t="s">
        <v>1053</v>
      </c>
      <c r="D799" s="172" t="s">
        <v>1052</v>
      </c>
      <c r="E799" s="172" t="s">
        <v>490</v>
      </c>
      <c r="F799" s="173">
        <v>2.0</v>
      </c>
      <c r="G799" s="158"/>
      <c r="H799" s="176"/>
      <c r="I799" s="174">
        <v>36.0</v>
      </c>
      <c r="J799" s="175" t="s">
        <v>491</v>
      </c>
      <c r="K799" s="157" t="s">
        <v>487</v>
      </c>
      <c r="L799" s="157" t="s">
        <v>1102</v>
      </c>
      <c r="M799" s="157" t="s">
        <v>1103</v>
      </c>
      <c r="N799" s="11">
        <v>1.0</v>
      </c>
      <c r="O799" s="177" t="s">
        <v>547</v>
      </c>
    </row>
    <row r="800">
      <c r="A800" s="172" t="s">
        <v>1101</v>
      </c>
      <c r="B800" s="172" t="s">
        <v>487</v>
      </c>
      <c r="C800" s="172" t="s">
        <v>1037</v>
      </c>
      <c r="D800" s="172" t="s">
        <v>1038</v>
      </c>
      <c r="E800" s="172" t="s">
        <v>507</v>
      </c>
      <c r="F800" s="173">
        <v>2.0</v>
      </c>
      <c r="G800" s="158"/>
      <c r="H800" s="176"/>
      <c r="I800" s="174">
        <v>36.0</v>
      </c>
      <c r="J800" s="175" t="s">
        <v>527</v>
      </c>
      <c r="K800" s="157" t="s">
        <v>487</v>
      </c>
      <c r="L800" s="157" t="s">
        <v>1104</v>
      </c>
      <c r="M800" s="157" t="s">
        <v>1105</v>
      </c>
      <c r="N800" s="11">
        <v>1.0</v>
      </c>
      <c r="O800" s="177" t="s">
        <v>588</v>
      </c>
    </row>
    <row r="801">
      <c r="A801" s="172" t="s">
        <v>1101</v>
      </c>
      <c r="B801" s="172" t="s">
        <v>487</v>
      </c>
      <c r="C801" s="172" t="s">
        <v>839</v>
      </c>
      <c r="D801" s="172" t="s">
        <v>838</v>
      </c>
      <c r="E801" s="172" t="s">
        <v>501</v>
      </c>
      <c r="F801" s="173">
        <v>2.0</v>
      </c>
      <c r="G801" s="158"/>
      <c r="H801" s="176"/>
      <c r="I801" s="174">
        <v>36.0</v>
      </c>
      <c r="J801" s="175" t="s">
        <v>527</v>
      </c>
      <c r="K801" s="157" t="s">
        <v>487</v>
      </c>
      <c r="L801" s="157" t="s">
        <v>1096</v>
      </c>
      <c r="M801" s="157" t="s">
        <v>1097</v>
      </c>
      <c r="N801" s="11">
        <v>2.0</v>
      </c>
      <c r="O801" s="157" t="s">
        <v>1098</v>
      </c>
    </row>
    <row r="802">
      <c r="A802" s="172" t="s">
        <v>1101</v>
      </c>
      <c r="B802" s="172" t="s">
        <v>487</v>
      </c>
      <c r="C802" s="172" t="s">
        <v>697</v>
      </c>
      <c r="D802" s="172" t="s">
        <v>696</v>
      </c>
      <c r="E802" s="172" t="s">
        <v>552</v>
      </c>
      <c r="F802" s="173">
        <v>1.0</v>
      </c>
      <c r="G802" s="158"/>
      <c r="H802" s="176"/>
      <c r="I802" s="174">
        <v>36.0</v>
      </c>
      <c r="J802" s="175" t="s">
        <v>527</v>
      </c>
      <c r="K802" s="157" t="s">
        <v>487</v>
      </c>
      <c r="L802" s="157" t="s">
        <v>1068</v>
      </c>
      <c r="M802" s="157" t="s">
        <v>1069</v>
      </c>
      <c r="N802" s="11">
        <v>1.0</v>
      </c>
      <c r="O802" s="157" t="s">
        <v>552</v>
      </c>
    </row>
    <row r="803">
      <c r="A803" s="172" t="s">
        <v>1101</v>
      </c>
      <c r="B803" s="172" t="s">
        <v>487</v>
      </c>
      <c r="C803" s="172" t="s">
        <v>488</v>
      </c>
      <c r="D803" s="172" t="s">
        <v>489</v>
      </c>
      <c r="E803" s="172" t="s">
        <v>490</v>
      </c>
      <c r="F803" s="173">
        <v>2.0</v>
      </c>
      <c r="G803" s="158"/>
      <c r="H803" s="176"/>
      <c r="I803" s="174">
        <v>36.0</v>
      </c>
      <c r="J803" s="175" t="s">
        <v>527</v>
      </c>
      <c r="K803" s="157" t="s">
        <v>487</v>
      </c>
      <c r="L803" s="157" t="s">
        <v>798</v>
      </c>
      <c r="M803" s="157" t="s">
        <v>799</v>
      </c>
      <c r="N803" s="11">
        <v>2.0</v>
      </c>
      <c r="O803" s="157" t="s">
        <v>800</v>
      </c>
    </row>
    <row r="804">
      <c r="A804" s="172" t="s">
        <v>1101</v>
      </c>
      <c r="B804" s="172" t="s">
        <v>487</v>
      </c>
      <c r="C804" s="172" t="s">
        <v>1062</v>
      </c>
      <c r="D804" s="172" t="s">
        <v>1061</v>
      </c>
      <c r="E804" s="172" t="s">
        <v>573</v>
      </c>
      <c r="F804" s="173">
        <v>1.0</v>
      </c>
      <c r="G804" s="158"/>
      <c r="H804" s="176"/>
      <c r="I804" s="174">
        <v>36.0</v>
      </c>
      <c r="J804" s="175" t="s">
        <v>527</v>
      </c>
      <c r="K804" s="157" t="s">
        <v>492</v>
      </c>
      <c r="L804" s="157" t="s">
        <v>1091</v>
      </c>
      <c r="M804" s="157" t="s">
        <v>1092</v>
      </c>
      <c r="N804" s="11">
        <v>3.0</v>
      </c>
      <c r="O804" s="157" t="s">
        <v>784</v>
      </c>
    </row>
    <row r="805">
      <c r="A805" s="172" t="s">
        <v>1101</v>
      </c>
      <c r="B805" s="172" t="s">
        <v>487</v>
      </c>
      <c r="C805" s="172" t="s">
        <v>746</v>
      </c>
      <c r="D805" s="172" t="s">
        <v>745</v>
      </c>
      <c r="E805" s="172" t="s">
        <v>510</v>
      </c>
      <c r="F805" s="173">
        <v>1.0</v>
      </c>
      <c r="G805" s="158"/>
      <c r="H805" s="176"/>
      <c r="I805" s="174">
        <v>36.0</v>
      </c>
      <c r="J805" s="175" t="s">
        <v>527</v>
      </c>
      <c r="K805" s="157" t="s">
        <v>492</v>
      </c>
      <c r="L805" s="157" t="s">
        <v>691</v>
      </c>
      <c r="M805" s="157" t="s">
        <v>692</v>
      </c>
      <c r="N805" s="11">
        <v>1.0</v>
      </c>
      <c r="O805" s="157" t="s">
        <v>522</v>
      </c>
    </row>
    <row r="806">
      <c r="A806" s="172" t="s">
        <v>1101</v>
      </c>
      <c r="B806" s="172" t="s">
        <v>487</v>
      </c>
      <c r="C806" s="172" t="s">
        <v>1055</v>
      </c>
      <c r="D806" s="172" t="s">
        <v>1054</v>
      </c>
      <c r="E806" s="172" t="s">
        <v>570</v>
      </c>
      <c r="F806" s="173">
        <v>1.0</v>
      </c>
      <c r="G806" s="158"/>
      <c r="H806" s="176"/>
      <c r="I806" s="174">
        <v>36.0</v>
      </c>
      <c r="J806" s="175" t="s">
        <v>527</v>
      </c>
      <c r="K806" s="157" t="s">
        <v>487</v>
      </c>
      <c r="L806" s="157" t="s">
        <v>518</v>
      </c>
      <c r="M806" s="157" t="s">
        <v>517</v>
      </c>
      <c r="N806" s="11">
        <v>3.0</v>
      </c>
      <c r="O806" s="157" t="s">
        <v>519</v>
      </c>
    </row>
    <row r="807">
      <c r="A807" s="172" t="s">
        <v>1101</v>
      </c>
      <c r="B807" s="172" t="s">
        <v>487</v>
      </c>
      <c r="C807" s="172" t="s">
        <v>508</v>
      </c>
      <c r="D807" s="172" t="s">
        <v>509</v>
      </c>
      <c r="E807" s="172" t="s">
        <v>510</v>
      </c>
      <c r="F807" s="173">
        <v>4.0</v>
      </c>
      <c r="G807" s="158"/>
      <c r="H807" s="176"/>
      <c r="I807" s="174">
        <v>36.0</v>
      </c>
      <c r="J807" s="175" t="s">
        <v>527</v>
      </c>
      <c r="K807" s="157" t="s">
        <v>487</v>
      </c>
      <c r="L807" s="157" t="s">
        <v>1088</v>
      </c>
      <c r="M807" s="157" t="s">
        <v>1089</v>
      </c>
      <c r="N807" s="11">
        <v>1.0</v>
      </c>
      <c r="O807" s="157" t="s">
        <v>1090</v>
      </c>
    </row>
    <row r="808">
      <c r="A808" s="172" t="s">
        <v>1101</v>
      </c>
      <c r="B808" s="172" t="s">
        <v>487</v>
      </c>
      <c r="C808" s="172" t="s">
        <v>816</v>
      </c>
      <c r="D808" s="172" t="s">
        <v>815</v>
      </c>
      <c r="E808" s="172" t="s">
        <v>510</v>
      </c>
      <c r="F808" s="173">
        <v>2.0</v>
      </c>
      <c r="G808" s="158"/>
      <c r="H808" s="176"/>
      <c r="I808" s="174">
        <v>36.0</v>
      </c>
      <c r="J808" s="175" t="s">
        <v>527</v>
      </c>
      <c r="K808" s="157" t="s">
        <v>487</v>
      </c>
      <c r="L808" s="157" t="s">
        <v>1093</v>
      </c>
      <c r="M808" s="157" t="s">
        <v>1094</v>
      </c>
      <c r="N808" s="11">
        <v>2.0</v>
      </c>
      <c r="O808" s="157" t="s">
        <v>1095</v>
      </c>
    </row>
    <row r="809">
      <c r="A809" s="172" t="s">
        <v>1106</v>
      </c>
      <c r="B809" s="172" t="s">
        <v>487</v>
      </c>
      <c r="C809" s="172" t="s">
        <v>699</v>
      </c>
      <c r="D809" s="172" t="s">
        <v>698</v>
      </c>
      <c r="E809" s="172" t="s">
        <v>627</v>
      </c>
      <c r="F809" s="173">
        <v>1.0</v>
      </c>
      <c r="G809" s="158"/>
      <c r="H809" s="176"/>
      <c r="I809" s="174">
        <v>36.0</v>
      </c>
      <c r="J809" s="175" t="s">
        <v>527</v>
      </c>
      <c r="K809" s="157" t="s">
        <v>492</v>
      </c>
      <c r="L809" s="157" t="s">
        <v>1099</v>
      </c>
      <c r="M809" s="157" t="s">
        <v>1100</v>
      </c>
      <c r="N809" s="11">
        <v>2.0</v>
      </c>
      <c r="O809" s="157" t="s">
        <v>507</v>
      </c>
    </row>
    <row r="810">
      <c r="A810" s="172" t="s">
        <v>1106</v>
      </c>
      <c r="B810" s="172" t="s">
        <v>487</v>
      </c>
      <c r="C810" s="172" t="s">
        <v>760</v>
      </c>
      <c r="D810" s="172" t="s">
        <v>759</v>
      </c>
      <c r="E810" s="172" t="s">
        <v>541</v>
      </c>
      <c r="F810" s="173">
        <v>1.0</v>
      </c>
      <c r="G810" s="158"/>
      <c r="H810" s="176"/>
      <c r="I810" s="174">
        <v>36.0</v>
      </c>
      <c r="J810" s="175" t="s">
        <v>537</v>
      </c>
      <c r="K810" s="157" t="s">
        <v>487</v>
      </c>
      <c r="L810" s="157" t="s">
        <v>798</v>
      </c>
      <c r="M810" s="157" t="s">
        <v>799</v>
      </c>
      <c r="N810" s="11">
        <v>2.0</v>
      </c>
      <c r="O810" s="157" t="s">
        <v>800</v>
      </c>
    </row>
    <row r="811">
      <c r="A811" s="172" t="s">
        <v>1106</v>
      </c>
      <c r="B811" s="172" t="s">
        <v>487</v>
      </c>
      <c r="C811" s="172" t="s">
        <v>323</v>
      </c>
      <c r="D811" s="172" t="s">
        <v>324</v>
      </c>
      <c r="E811" s="172" t="s">
        <v>519</v>
      </c>
      <c r="F811" s="173">
        <v>1.0</v>
      </c>
      <c r="G811" s="158"/>
      <c r="H811" s="176"/>
      <c r="I811" s="174">
        <v>36.0</v>
      </c>
      <c r="J811" s="175" t="s">
        <v>537</v>
      </c>
      <c r="K811" s="157" t="s">
        <v>487</v>
      </c>
      <c r="L811" s="157" t="s">
        <v>518</v>
      </c>
      <c r="M811" s="157" t="s">
        <v>517</v>
      </c>
      <c r="N811" s="11">
        <v>4.0</v>
      </c>
      <c r="O811" s="157" t="s">
        <v>519</v>
      </c>
    </row>
    <row r="812">
      <c r="A812" s="172" t="s">
        <v>1106</v>
      </c>
      <c r="B812" s="172" t="s">
        <v>487</v>
      </c>
      <c r="C812" s="172" t="s">
        <v>688</v>
      </c>
      <c r="D812" s="172" t="s">
        <v>687</v>
      </c>
      <c r="E812" s="172" t="s">
        <v>689</v>
      </c>
      <c r="F812" s="173">
        <v>1.0</v>
      </c>
      <c r="G812" s="158"/>
      <c r="H812" s="176"/>
      <c r="I812" s="174">
        <v>36.0</v>
      </c>
      <c r="J812" s="175" t="s">
        <v>537</v>
      </c>
      <c r="K812" s="157" t="s">
        <v>487</v>
      </c>
      <c r="L812" s="157" t="s">
        <v>1104</v>
      </c>
      <c r="M812" s="157" t="s">
        <v>1105</v>
      </c>
      <c r="N812" s="11">
        <v>1.0</v>
      </c>
      <c r="O812" s="177" t="s">
        <v>588</v>
      </c>
    </row>
    <row r="813">
      <c r="A813" s="172" t="s">
        <v>1106</v>
      </c>
      <c r="B813" s="172" t="s">
        <v>492</v>
      </c>
      <c r="C813" s="172" t="s">
        <v>1065</v>
      </c>
      <c r="D813" s="172" t="s">
        <v>1064</v>
      </c>
      <c r="E813" s="172" t="s">
        <v>573</v>
      </c>
      <c r="F813" s="173">
        <v>1.0</v>
      </c>
      <c r="G813" s="158"/>
      <c r="H813" s="176"/>
      <c r="I813" s="174">
        <v>36.0</v>
      </c>
      <c r="J813" s="175" t="s">
        <v>537</v>
      </c>
      <c r="K813" s="157" t="s">
        <v>492</v>
      </c>
      <c r="L813" s="157" t="s">
        <v>1091</v>
      </c>
      <c r="M813" s="157" t="s">
        <v>1092</v>
      </c>
      <c r="N813" s="11">
        <v>4.0</v>
      </c>
      <c r="O813" s="157" t="s">
        <v>784</v>
      </c>
    </row>
    <row r="814">
      <c r="A814" s="172" t="s">
        <v>1106</v>
      </c>
      <c r="B814" s="172" t="s">
        <v>487</v>
      </c>
      <c r="C814" s="172" t="s">
        <v>333</v>
      </c>
      <c r="D814" s="172" t="s">
        <v>334</v>
      </c>
      <c r="E814" s="172" t="s">
        <v>498</v>
      </c>
      <c r="F814" s="173">
        <v>1.0</v>
      </c>
      <c r="G814" s="158"/>
      <c r="H814" s="176"/>
      <c r="I814" s="174">
        <v>36.0</v>
      </c>
      <c r="J814" s="175" t="s">
        <v>537</v>
      </c>
      <c r="K814" s="157" t="s">
        <v>487</v>
      </c>
      <c r="L814" s="157" t="s">
        <v>1088</v>
      </c>
      <c r="M814" s="157" t="s">
        <v>1089</v>
      </c>
      <c r="N814" s="11">
        <v>1.0</v>
      </c>
      <c r="O814" s="157" t="s">
        <v>1090</v>
      </c>
    </row>
    <row r="815">
      <c r="A815" s="172" t="s">
        <v>1106</v>
      </c>
      <c r="B815" s="172" t="s">
        <v>487</v>
      </c>
      <c r="C815" s="172" t="s">
        <v>622</v>
      </c>
      <c r="D815" s="172" t="s">
        <v>621</v>
      </c>
      <c r="E815" s="172" t="s">
        <v>510</v>
      </c>
      <c r="F815" s="173">
        <v>5.0</v>
      </c>
      <c r="G815" s="158"/>
      <c r="H815" s="176"/>
      <c r="I815" s="174">
        <v>36.0</v>
      </c>
      <c r="J815" s="175" t="s">
        <v>537</v>
      </c>
      <c r="K815" s="157" t="s">
        <v>492</v>
      </c>
      <c r="L815" s="157" t="s">
        <v>1099</v>
      </c>
      <c r="M815" s="157" t="s">
        <v>1100</v>
      </c>
      <c r="N815" s="11">
        <v>2.0</v>
      </c>
      <c r="O815" s="157" t="s">
        <v>507</v>
      </c>
    </row>
    <row r="816">
      <c r="A816" s="172" t="s">
        <v>1106</v>
      </c>
      <c r="B816" s="172" t="s">
        <v>487</v>
      </c>
      <c r="C816" s="172" t="s">
        <v>1067</v>
      </c>
      <c r="D816" s="172" t="s">
        <v>1066</v>
      </c>
      <c r="E816" s="172" t="s">
        <v>573</v>
      </c>
      <c r="F816" s="173">
        <v>1.0</v>
      </c>
      <c r="G816" s="158"/>
      <c r="H816" s="176"/>
      <c r="I816" s="174">
        <v>36.0</v>
      </c>
      <c r="J816" s="175" t="s">
        <v>537</v>
      </c>
      <c r="K816" s="157" t="s">
        <v>487</v>
      </c>
      <c r="L816" s="157" t="s">
        <v>1093</v>
      </c>
      <c r="M816" s="157" t="s">
        <v>1094</v>
      </c>
      <c r="N816" s="11">
        <v>2.0</v>
      </c>
      <c r="O816" s="157" t="s">
        <v>1095</v>
      </c>
    </row>
    <row r="817">
      <c r="A817" s="172" t="s">
        <v>1106</v>
      </c>
      <c r="B817" s="172" t="s">
        <v>487</v>
      </c>
      <c r="C817" s="172" t="s">
        <v>1018</v>
      </c>
      <c r="D817" s="172" t="s">
        <v>1019</v>
      </c>
      <c r="E817" s="172" t="s">
        <v>498</v>
      </c>
      <c r="F817" s="173">
        <v>1.0</v>
      </c>
      <c r="G817" s="158"/>
      <c r="H817" s="176"/>
      <c r="I817" s="174">
        <v>36.0</v>
      </c>
      <c r="J817" s="175" t="s">
        <v>537</v>
      </c>
      <c r="K817" s="157" t="s">
        <v>492</v>
      </c>
      <c r="L817" s="157" t="s">
        <v>691</v>
      </c>
      <c r="M817" s="157" t="s">
        <v>692</v>
      </c>
      <c r="N817" s="11">
        <v>1.0</v>
      </c>
      <c r="O817" s="157" t="s">
        <v>522</v>
      </c>
    </row>
    <row r="818">
      <c r="A818" s="172" t="s">
        <v>1106</v>
      </c>
      <c r="B818" s="172" t="s">
        <v>487</v>
      </c>
      <c r="C818" s="172" t="s">
        <v>1069</v>
      </c>
      <c r="D818" s="172" t="s">
        <v>1068</v>
      </c>
      <c r="E818" s="172" t="s">
        <v>552</v>
      </c>
      <c r="F818" s="173">
        <v>1.0</v>
      </c>
      <c r="G818" s="158"/>
      <c r="H818" s="176"/>
      <c r="I818" s="174">
        <v>36.0</v>
      </c>
      <c r="J818" s="175" t="s">
        <v>537</v>
      </c>
      <c r="K818" s="157" t="s">
        <v>487</v>
      </c>
      <c r="L818" s="157" t="s">
        <v>1068</v>
      </c>
      <c r="M818" s="157" t="s">
        <v>1069</v>
      </c>
      <c r="N818" s="11">
        <v>1.0</v>
      </c>
      <c r="O818" s="157" t="s">
        <v>552</v>
      </c>
    </row>
    <row r="819">
      <c r="A819" s="172" t="s">
        <v>1106</v>
      </c>
      <c r="B819" s="172" t="s">
        <v>487</v>
      </c>
      <c r="C819" s="172" t="s">
        <v>1071</v>
      </c>
      <c r="D819" s="172" t="s">
        <v>1070</v>
      </c>
      <c r="E819" s="172" t="s">
        <v>601</v>
      </c>
      <c r="F819" s="173">
        <v>1.0</v>
      </c>
      <c r="G819" s="158"/>
      <c r="H819" s="176"/>
      <c r="I819" s="174">
        <v>36.0</v>
      </c>
      <c r="J819" s="175" t="s">
        <v>537</v>
      </c>
      <c r="K819" s="157" t="s">
        <v>487</v>
      </c>
      <c r="L819" s="157" t="s">
        <v>1096</v>
      </c>
      <c r="M819" s="157" t="s">
        <v>1097</v>
      </c>
      <c r="N819" s="11">
        <v>2.0</v>
      </c>
      <c r="O819" s="157" t="s">
        <v>1098</v>
      </c>
    </row>
    <row r="820">
      <c r="A820" s="172" t="s">
        <v>348</v>
      </c>
      <c r="B820" s="172" t="s">
        <v>487</v>
      </c>
      <c r="C820" s="172" t="s">
        <v>1073</v>
      </c>
      <c r="D820" s="172" t="s">
        <v>1072</v>
      </c>
      <c r="E820" s="172" t="s">
        <v>541</v>
      </c>
      <c r="F820" s="173">
        <v>1.0</v>
      </c>
      <c r="G820" s="158"/>
      <c r="H820" s="176"/>
      <c r="I820" s="174">
        <v>37.0</v>
      </c>
      <c r="J820" s="175" t="s">
        <v>491</v>
      </c>
      <c r="K820" s="157" t="s">
        <v>487</v>
      </c>
      <c r="L820" s="157" t="s">
        <v>748</v>
      </c>
      <c r="M820" s="157" t="s">
        <v>749</v>
      </c>
      <c r="N820" s="11">
        <v>1.0</v>
      </c>
      <c r="O820" s="157" t="s">
        <v>601</v>
      </c>
    </row>
    <row r="821">
      <c r="A821" s="172" t="s">
        <v>348</v>
      </c>
      <c r="B821" s="172" t="s">
        <v>492</v>
      </c>
      <c r="C821" s="172" t="s">
        <v>1075</v>
      </c>
      <c r="D821" s="172" t="s">
        <v>1074</v>
      </c>
      <c r="E821" s="172" t="s">
        <v>588</v>
      </c>
      <c r="F821" s="173">
        <v>1.0</v>
      </c>
      <c r="G821" s="158"/>
      <c r="H821" s="176"/>
      <c r="I821" s="174">
        <v>37.0</v>
      </c>
      <c r="J821" s="175" t="s">
        <v>491</v>
      </c>
      <c r="K821" s="157" t="s">
        <v>492</v>
      </c>
      <c r="L821" s="157" t="s">
        <v>1107</v>
      </c>
      <c r="M821" s="157" t="s">
        <v>1108</v>
      </c>
      <c r="N821" s="11">
        <v>1.0</v>
      </c>
      <c r="O821" s="157" t="s">
        <v>787</v>
      </c>
    </row>
    <row r="822">
      <c r="A822" s="172" t="s">
        <v>348</v>
      </c>
      <c r="B822" s="172" t="s">
        <v>487</v>
      </c>
      <c r="C822" s="172" t="s">
        <v>1077</v>
      </c>
      <c r="D822" s="172" t="s">
        <v>1076</v>
      </c>
      <c r="E822" s="172" t="s">
        <v>584</v>
      </c>
      <c r="F822" s="173">
        <v>2.0</v>
      </c>
      <c r="G822" s="158"/>
      <c r="H822" s="176"/>
      <c r="I822" s="174">
        <v>37.0</v>
      </c>
      <c r="J822" s="175" t="s">
        <v>491</v>
      </c>
      <c r="K822" s="157" t="s">
        <v>487</v>
      </c>
      <c r="L822" s="157" t="s">
        <v>560</v>
      </c>
      <c r="M822" s="157" t="s">
        <v>561</v>
      </c>
      <c r="N822" s="11">
        <v>1.0</v>
      </c>
      <c r="O822" s="157" t="s">
        <v>498</v>
      </c>
    </row>
    <row r="823">
      <c r="A823" s="172" t="s">
        <v>348</v>
      </c>
      <c r="B823" s="172" t="s">
        <v>487</v>
      </c>
      <c r="C823" s="172" t="s">
        <v>331</v>
      </c>
      <c r="D823" s="172" t="s">
        <v>332</v>
      </c>
      <c r="E823" s="172" t="s">
        <v>507</v>
      </c>
      <c r="F823" s="173">
        <v>1.0</v>
      </c>
      <c r="G823" s="158"/>
      <c r="H823" s="176"/>
      <c r="I823" s="174">
        <v>37.0</v>
      </c>
      <c r="J823" s="175" t="s">
        <v>491</v>
      </c>
      <c r="K823" s="157" t="s">
        <v>487</v>
      </c>
      <c r="L823" s="157" t="s">
        <v>621</v>
      </c>
      <c r="M823" s="157" t="s">
        <v>622</v>
      </c>
      <c r="N823" s="11">
        <v>2.0</v>
      </c>
      <c r="O823" s="177" t="s">
        <v>513</v>
      </c>
    </row>
    <row r="824">
      <c r="A824" s="172" t="s">
        <v>348</v>
      </c>
      <c r="B824" s="172" t="s">
        <v>487</v>
      </c>
      <c r="C824" s="172" t="s">
        <v>760</v>
      </c>
      <c r="D824" s="172" t="s">
        <v>759</v>
      </c>
      <c r="E824" s="172" t="s">
        <v>541</v>
      </c>
      <c r="F824" s="173">
        <v>1.0</v>
      </c>
      <c r="G824" s="158"/>
      <c r="H824" s="176"/>
      <c r="I824" s="174">
        <v>37.0</v>
      </c>
      <c r="J824" s="175" t="s">
        <v>491</v>
      </c>
      <c r="K824" s="157" t="s">
        <v>487</v>
      </c>
      <c r="L824" s="157" t="s">
        <v>616</v>
      </c>
      <c r="M824" s="157" t="s">
        <v>617</v>
      </c>
      <c r="N824" s="11">
        <v>1.0</v>
      </c>
      <c r="O824" s="157" t="s">
        <v>513</v>
      </c>
    </row>
    <row r="825">
      <c r="A825" s="172" t="s">
        <v>348</v>
      </c>
      <c r="B825" s="172" t="s">
        <v>487</v>
      </c>
      <c r="C825" s="172" t="s">
        <v>1018</v>
      </c>
      <c r="D825" s="172" t="s">
        <v>1019</v>
      </c>
      <c r="E825" s="172" t="s">
        <v>498</v>
      </c>
      <c r="F825" s="173">
        <v>1.0</v>
      </c>
      <c r="G825" s="158"/>
      <c r="H825" s="176"/>
      <c r="I825" s="174">
        <v>37.0</v>
      </c>
      <c r="J825" s="175" t="s">
        <v>491</v>
      </c>
      <c r="K825" s="157" t="s">
        <v>487</v>
      </c>
      <c r="L825" s="157" t="s">
        <v>545</v>
      </c>
      <c r="M825" s="157" t="s">
        <v>546</v>
      </c>
      <c r="N825" s="11">
        <v>1.0</v>
      </c>
      <c r="O825" s="157" t="s">
        <v>547</v>
      </c>
    </row>
    <row r="826">
      <c r="A826" s="172" t="s">
        <v>348</v>
      </c>
      <c r="B826" s="172" t="s">
        <v>487</v>
      </c>
      <c r="C826" s="172" t="s">
        <v>622</v>
      </c>
      <c r="D826" s="172" t="s">
        <v>621</v>
      </c>
      <c r="E826" s="172" t="s">
        <v>510</v>
      </c>
      <c r="F826" s="173">
        <v>8.0</v>
      </c>
      <c r="G826" s="158"/>
      <c r="H826" s="176"/>
      <c r="I826" s="174">
        <v>37.0</v>
      </c>
      <c r="J826" s="175" t="s">
        <v>491</v>
      </c>
      <c r="K826" s="157" t="s">
        <v>487</v>
      </c>
      <c r="L826" s="157" t="s">
        <v>566</v>
      </c>
      <c r="M826" s="157" t="s">
        <v>567</v>
      </c>
      <c r="N826" s="11">
        <v>1.0</v>
      </c>
      <c r="O826" s="157" t="s">
        <v>498</v>
      </c>
    </row>
    <row r="827">
      <c r="A827" s="172" t="s">
        <v>348</v>
      </c>
      <c r="B827" s="172" t="s">
        <v>487</v>
      </c>
      <c r="C827" s="172" t="s">
        <v>1069</v>
      </c>
      <c r="D827" s="172" t="s">
        <v>1068</v>
      </c>
      <c r="E827" s="172" t="s">
        <v>552</v>
      </c>
      <c r="F827" s="173">
        <v>1.0</v>
      </c>
      <c r="G827" s="158"/>
      <c r="H827" s="176"/>
      <c r="I827" s="174">
        <v>37.0</v>
      </c>
      <c r="J827" s="175" t="s">
        <v>491</v>
      </c>
      <c r="K827" s="157" t="s">
        <v>487</v>
      </c>
      <c r="L827" s="157" t="s">
        <v>1109</v>
      </c>
      <c r="M827" s="157" t="s">
        <v>1110</v>
      </c>
      <c r="N827" s="11">
        <v>2.0</v>
      </c>
      <c r="O827" s="157" t="s">
        <v>541</v>
      </c>
    </row>
    <row r="828">
      <c r="A828" s="172" t="s">
        <v>348</v>
      </c>
      <c r="B828" s="172" t="s">
        <v>487</v>
      </c>
      <c r="C828" s="172" t="s">
        <v>617</v>
      </c>
      <c r="D828" s="172" t="s">
        <v>616</v>
      </c>
      <c r="E828" s="172" t="s">
        <v>513</v>
      </c>
      <c r="F828" s="173">
        <v>1.0</v>
      </c>
      <c r="G828" s="158"/>
      <c r="H828" s="176"/>
      <c r="I828" s="174">
        <v>37.0</v>
      </c>
      <c r="J828" s="175" t="s">
        <v>491</v>
      </c>
      <c r="K828" s="157" t="s">
        <v>487</v>
      </c>
      <c r="L828" s="157" t="s">
        <v>745</v>
      </c>
      <c r="M828" s="157" t="s">
        <v>746</v>
      </c>
      <c r="N828" s="11">
        <v>1.0</v>
      </c>
      <c r="O828" s="177" t="s">
        <v>535</v>
      </c>
    </row>
    <row r="829">
      <c r="A829" s="172" t="s">
        <v>348</v>
      </c>
      <c r="B829" s="172" t="s">
        <v>487</v>
      </c>
      <c r="C829" s="172" t="s">
        <v>1067</v>
      </c>
      <c r="D829" s="172" t="s">
        <v>1066</v>
      </c>
      <c r="E829" s="172" t="s">
        <v>573</v>
      </c>
      <c r="F829" s="173">
        <v>2.0</v>
      </c>
      <c r="G829" s="158"/>
      <c r="H829" s="176"/>
      <c r="I829" s="174">
        <v>37.0</v>
      </c>
      <c r="J829" s="175" t="s">
        <v>491</v>
      </c>
      <c r="K829" s="157" t="s">
        <v>487</v>
      </c>
      <c r="L829" s="157" t="s">
        <v>509</v>
      </c>
      <c r="M829" s="157" t="s">
        <v>508</v>
      </c>
      <c r="N829" s="11">
        <v>2.0</v>
      </c>
      <c r="O829" s="177" t="s">
        <v>501</v>
      </c>
    </row>
    <row r="830">
      <c r="A830" s="172" t="s">
        <v>348</v>
      </c>
      <c r="B830" s="172" t="s">
        <v>487</v>
      </c>
      <c r="C830" s="172" t="s">
        <v>703</v>
      </c>
      <c r="D830" s="172" t="s">
        <v>702</v>
      </c>
      <c r="E830" s="172" t="s">
        <v>637</v>
      </c>
      <c r="F830" s="173">
        <v>1.0</v>
      </c>
      <c r="G830" s="158"/>
      <c r="H830" s="176"/>
      <c r="I830" s="174">
        <v>37.0</v>
      </c>
      <c r="J830" s="175" t="s">
        <v>491</v>
      </c>
      <c r="K830" s="157" t="s">
        <v>492</v>
      </c>
      <c r="L830" s="157" t="s">
        <v>1111</v>
      </c>
      <c r="M830" s="157" t="s">
        <v>1112</v>
      </c>
      <c r="N830" s="11">
        <v>1.0</v>
      </c>
      <c r="O830" s="157" t="s">
        <v>498</v>
      </c>
    </row>
    <row r="831">
      <c r="A831" s="172" t="s">
        <v>348</v>
      </c>
      <c r="B831" s="172" t="s">
        <v>487</v>
      </c>
      <c r="C831" s="172" t="s">
        <v>688</v>
      </c>
      <c r="D831" s="172" t="s">
        <v>687</v>
      </c>
      <c r="E831" s="172" t="s">
        <v>689</v>
      </c>
      <c r="F831" s="173">
        <v>1.0</v>
      </c>
      <c r="G831" s="158"/>
      <c r="H831" s="176"/>
      <c r="I831" s="174">
        <v>37.0</v>
      </c>
      <c r="J831" s="175" t="s">
        <v>527</v>
      </c>
      <c r="K831" s="157" t="s">
        <v>487</v>
      </c>
      <c r="L831" s="157" t="s">
        <v>1109</v>
      </c>
      <c r="M831" s="157" t="s">
        <v>1110</v>
      </c>
      <c r="N831" s="11">
        <v>3.0</v>
      </c>
      <c r="O831" s="157" t="s">
        <v>541</v>
      </c>
    </row>
    <row r="832">
      <c r="A832" s="172" t="s">
        <v>349</v>
      </c>
      <c r="B832" s="172" t="s">
        <v>492</v>
      </c>
      <c r="C832" s="172" t="s">
        <v>1079</v>
      </c>
      <c r="D832" s="172" t="s">
        <v>1078</v>
      </c>
      <c r="E832" s="172" t="s">
        <v>613</v>
      </c>
      <c r="F832" s="173">
        <v>1.0</v>
      </c>
      <c r="G832" s="158"/>
      <c r="H832" s="176"/>
      <c r="I832" s="174">
        <v>37.0</v>
      </c>
      <c r="J832" s="175" t="s">
        <v>527</v>
      </c>
      <c r="K832" s="157" t="s">
        <v>487</v>
      </c>
      <c r="L832" s="157" t="s">
        <v>597</v>
      </c>
      <c r="M832" s="157" t="s">
        <v>598</v>
      </c>
      <c r="N832" s="11">
        <v>1.0</v>
      </c>
      <c r="O832" s="157" t="s">
        <v>507</v>
      </c>
    </row>
    <row r="833">
      <c r="A833" s="172" t="s">
        <v>349</v>
      </c>
      <c r="B833" s="172" t="s">
        <v>487</v>
      </c>
      <c r="C833" s="172" t="s">
        <v>331</v>
      </c>
      <c r="D833" s="172" t="s">
        <v>332</v>
      </c>
      <c r="E833" s="172" t="s">
        <v>507</v>
      </c>
      <c r="F833" s="173">
        <v>1.0</v>
      </c>
      <c r="G833" s="158"/>
      <c r="H833" s="176"/>
      <c r="I833" s="174">
        <v>37.0</v>
      </c>
      <c r="J833" s="175" t="s">
        <v>527</v>
      </c>
      <c r="K833" s="157" t="s">
        <v>487</v>
      </c>
      <c r="L833" s="157" t="s">
        <v>589</v>
      </c>
      <c r="M833" s="157" t="s">
        <v>590</v>
      </c>
      <c r="N833" s="11">
        <v>1.0</v>
      </c>
      <c r="O833" s="157" t="s">
        <v>507</v>
      </c>
    </row>
    <row r="834">
      <c r="A834" s="172" t="s">
        <v>349</v>
      </c>
      <c r="B834" s="172" t="s">
        <v>487</v>
      </c>
      <c r="C834" s="172" t="s">
        <v>1069</v>
      </c>
      <c r="D834" s="172" t="s">
        <v>1068</v>
      </c>
      <c r="E834" s="172" t="s">
        <v>552</v>
      </c>
      <c r="F834" s="173">
        <v>2.0</v>
      </c>
      <c r="G834" s="158"/>
      <c r="H834" s="176"/>
      <c r="I834" s="174">
        <v>37.0</v>
      </c>
      <c r="J834" s="175" t="s">
        <v>527</v>
      </c>
      <c r="K834" s="157" t="s">
        <v>487</v>
      </c>
      <c r="L834" s="157" t="s">
        <v>621</v>
      </c>
      <c r="M834" s="157" t="s">
        <v>622</v>
      </c>
      <c r="N834" s="11">
        <v>3.0</v>
      </c>
      <c r="O834" s="177" t="s">
        <v>513</v>
      </c>
    </row>
    <row r="835">
      <c r="A835" s="172" t="s">
        <v>349</v>
      </c>
      <c r="B835" s="172" t="s">
        <v>487</v>
      </c>
      <c r="C835" s="172" t="s">
        <v>1067</v>
      </c>
      <c r="D835" s="172" t="s">
        <v>1066</v>
      </c>
      <c r="E835" s="172" t="s">
        <v>573</v>
      </c>
      <c r="F835" s="173">
        <v>2.0</v>
      </c>
      <c r="G835" s="158"/>
      <c r="H835" s="176"/>
      <c r="I835" s="174">
        <v>37.0</v>
      </c>
      <c r="J835" s="175" t="s">
        <v>527</v>
      </c>
      <c r="K835" s="157" t="s">
        <v>487</v>
      </c>
      <c r="L835" s="157" t="s">
        <v>740</v>
      </c>
      <c r="M835" s="157" t="s">
        <v>741</v>
      </c>
      <c r="N835" s="11">
        <v>2.0</v>
      </c>
      <c r="O835" s="157" t="s">
        <v>584</v>
      </c>
    </row>
    <row r="836">
      <c r="A836" s="172" t="s">
        <v>349</v>
      </c>
      <c r="B836" s="172" t="s">
        <v>487</v>
      </c>
      <c r="C836" s="172" t="s">
        <v>1081</v>
      </c>
      <c r="D836" s="172" t="s">
        <v>1080</v>
      </c>
      <c r="E836" s="172" t="s">
        <v>722</v>
      </c>
      <c r="F836" s="173">
        <v>1.0</v>
      </c>
      <c r="G836" s="158"/>
      <c r="H836" s="176"/>
      <c r="I836" s="174">
        <v>37.0</v>
      </c>
      <c r="J836" s="175" t="s">
        <v>527</v>
      </c>
      <c r="K836" s="157" t="s">
        <v>492</v>
      </c>
      <c r="L836" s="157" t="s">
        <v>1113</v>
      </c>
      <c r="M836" s="157" t="s">
        <v>1114</v>
      </c>
      <c r="N836" s="11">
        <v>1.0</v>
      </c>
      <c r="O836" s="157" t="s">
        <v>495</v>
      </c>
    </row>
    <row r="837">
      <c r="A837" s="172" t="s">
        <v>349</v>
      </c>
      <c r="B837" s="172" t="s">
        <v>487</v>
      </c>
      <c r="C837" s="172" t="s">
        <v>1018</v>
      </c>
      <c r="D837" s="172" t="s">
        <v>1019</v>
      </c>
      <c r="E837" s="172" t="s">
        <v>498</v>
      </c>
      <c r="F837" s="173">
        <v>1.0</v>
      </c>
      <c r="G837" s="158"/>
      <c r="H837" s="176"/>
      <c r="I837" s="174">
        <v>37.0</v>
      </c>
      <c r="J837" s="175" t="s">
        <v>527</v>
      </c>
      <c r="K837" s="157" t="s">
        <v>487</v>
      </c>
      <c r="L837" s="157" t="s">
        <v>616</v>
      </c>
      <c r="M837" s="157" t="s">
        <v>617</v>
      </c>
      <c r="N837" s="11">
        <v>1.0</v>
      </c>
      <c r="O837" s="157" t="s">
        <v>513</v>
      </c>
    </row>
    <row r="838">
      <c r="A838" s="172" t="s">
        <v>349</v>
      </c>
      <c r="B838" s="172" t="s">
        <v>487</v>
      </c>
      <c r="C838" s="172" t="s">
        <v>768</v>
      </c>
      <c r="D838" s="172" t="s">
        <v>767</v>
      </c>
      <c r="E838" s="172" t="s">
        <v>552</v>
      </c>
      <c r="F838" s="173">
        <v>1.0</v>
      </c>
      <c r="G838" s="158"/>
      <c r="H838" s="176"/>
      <c r="I838" s="174">
        <v>37.0</v>
      </c>
      <c r="J838" s="175" t="s">
        <v>527</v>
      </c>
      <c r="K838" s="157" t="s">
        <v>492</v>
      </c>
      <c r="L838" s="157" t="s">
        <v>1111</v>
      </c>
      <c r="M838" s="157" t="s">
        <v>1112</v>
      </c>
      <c r="N838" s="11">
        <v>1.0</v>
      </c>
      <c r="O838" s="157" t="s">
        <v>498</v>
      </c>
    </row>
    <row r="839">
      <c r="A839" s="172" t="s">
        <v>349</v>
      </c>
      <c r="B839" s="172" t="s">
        <v>487</v>
      </c>
      <c r="C839" s="172" t="s">
        <v>323</v>
      </c>
      <c r="D839" s="172" t="s">
        <v>324</v>
      </c>
      <c r="E839" s="172" t="s">
        <v>519</v>
      </c>
      <c r="F839" s="173">
        <v>2.0</v>
      </c>
      <c r="G839" s="158"/>
      <c r="H839" s="176"/>
      <c r="I839" s="174">
        <v>37.0</v>
      </c>
      <c r="J839" s="175" t="s">
        <v>527</v>
      </c>
      <c r="K839" s="157" t="s">
        <v>487</v>
      </c>
      <c r="L839" s="157" t="s">
        <v>471</v>
      </c>
      <c r="M839" s="157" t="s">
        <v>470</v>
      </c>
      <c r="N839" s="11">
        <v>1.0</v>
      </c>
      <c r="O839" s="157" t="s">
        <v>585</v>
      </c>
    </row>
    <row r="840">
      <c r="A840" s="172" t="s">
        <v>349</v>
      </c>
      <c r="B840" s="172" t="s">
        <v>487</v>
      </c>
      <c r="C840" s="172" t="s">
        <v>688</v>
      </c>
      <c r="D840" s="172" t="s">
        <v>687</v>
      </c>
      <c r="E840" s="172" t="s">
        <v>689</v>
      </c>
      <c r="F840" s="173">
        <v>1.0</v>
      </c>
      <c r="G840" s="158"/>
      <c r="H840" s="176"/>
      <c r="I840" s="174">
        <v>37.0</v>
      </c>
      <c r="J840" s="175" t="s">
        <v>527</v>
      </c>
      <c r="K840" s="157" t="s">
        <v>487</v>
      </c>
      <c r="L840" s="157" t="s">
        <v>745</v>
      </c>
      <c r="M840" s="157" t="s">
        <v>746</v>
      </c>
      <c r="N840" s="11">
        <v>2.0</v>
      </c>
      <c r="O840" s="177" t="s">
        <v>535</v>
      </c>
    </row>
    <row r="841">
      <c r="A841" s="172" t="s">
        <v>349</v>
      </c>
      <c r="B841" s="172" t="s">
        <v>487</v>
      </c>
      <c r="C841" s="172" t="s">
        <v>622</v>
      </c>
      <c r="D841" s="172" t="s">
        <v>621</v>
      </c>
      <c r="E841" s="172" t="s">
        <v>510</v>
      </c>
      <c r="F841" s="173">
        <v>10.0</v>
      </c>
      <c r="G841" s="158"/>
      <c r="H841" s="176"/>
      <c r="I841" s="174">
        <v>37.0</v>
      </c>
      <c r="J841" s="175" t="s">
        <v>527</v>
      </c>
      <c r="K841" s="157" t="s">
        <v>487</v>
      </c>
      <c r="L841" s="157" t="s">
        <v>509</v>
      </c>
      <c r="M841" s="157" t="s">
        <v>508</v>
      </c>
      <c r="N841" s="11">
        <v>3.0</v>
      </c>
      <c r="O841" s="177" t="s">
        <v>501</v>
      </c>
    </row>
    <row r="842">
      <c r="A842" s="172" t="s">
        <v>349</v>
      </c>
      <c r="B842" s="172" t="s">
        <v>487</v>
      </c>
      <c r="C842" s="172" t="s">
        <v>1071</v>
      </c>
      <c r="D842" s="172" t="s">
        <v>1070</v>
      </c>
      <c r="E842" s="172" t="s">
        <v>601</v>
      </c>
      <c r="F842" s="173">
        <v>2.0</v>
      </c>
      <c r="G842" s="158"/>
      <c r="H842" s="176"/>
      <c r="I842" s="174">
        <v>37.0</v>
      </c>
      <c r="J842" s="175" t="s">
        <v>537</v>
      </c>
      <c r="K842" s="157" t="s">
        <v>487</v>
      </c>
      <c r="L842" s="157" t="s">
        <v>748</v>
      </c>
      <c r="M842" s="157" t="s">
        <v>749</v>
      </c>
      <c r="N842" s="11">
        <v>2.0</v>
      </c>
      <c r="O842" s="157" t="s">
        <v>601</v>
      </c>
    </row>
    <row r="843">
      <c r="A843" s="172" t="s">
        <v>438</v>
      </c>
      <c r="B843" s="172" t="s">
        <v>487</v>
      </c>
      <c r="C843" s="172" t="s">
        <v>508</v>
      </c>
      <c r="D843" s="172" t="s">
        <v>509</v>
      </c>
      <c r="E843" s="172" t="s">
        <v>510</v>
      </c>
      <c r="F843" s="173">
        <v>2.0</v>
      </c>
      <c r="G843" s="158"/>
      <c r="H843" s="176"/>
      <c r="I843" s="174">
        <v>37.0</v>
      </c>
      <c r="J843" s="175" t="s">
        <v>537</v>
      </c>
      <c r="K843" s="157" t="s">
        <v>487</v>
      </c>
      <c r="L843" s="157" t="s">
        <v>509</v>
      </c>
      <c r="M843" s="157" t="s">
        <v>508</v>
      </c>
      <c r="N843" s="11">
        <v>4.0</v>
      </c>
      <c r="O843" s="177" t="s">
        <v>501</v>
      </c>
    </row>
    <row r="844">
      <c r="A844" s="172" t="s">
        <v>438</v>
      </c>
      <c r="B844" s="172" t="s">
        <v>487</v>
      </c>
      <c r="C844" s="172" t="s">
        <v>617</v>
      </c>
      <c r="D844" s="172" t="s">
        <v>616</v>
      </c>
      <c r="E844" s="172" t="s">
        <v>513</v>
      </c>
      <c r="F844" s="173">
        <v>1.0</v>
      </c>
      <c r="G844" s="158"/>
      <c r="H844" s="176"/>
      <c r="I844" s="174">
        <v>37.0</v>
      </c>
      <c r="J844" s="175" t="s">
        <v>537</v>
      </c>
      <c r="K844" s="157" t="s">
        <v>487</v>
      </c>
      <c r="L844" s="157" t="s">
        <v>621</v>
      </c>
      <c r="M844" s="157" t="s">
        <v>622</v>
      </c>
      <c r="N844" s="11">
        <v>4.0</v>
      </c>
      <c r="O844" s="177" t="s">
        <v>513</v>
      </c>
    </row>
    <row r="845">
      <c r="A845" s="172" t="s">
        <v>438</v>
      </c>
      <c r="B845" s="172" t="s">
        <v>492</v>
      </c>
      <c r="C845" s="172" t="s">
        <v>1083</v>
      </c>
      <c r="D845" s="172" t="s">
        <v>1082</v>
      </c>
      <c r="E845" s="172" t="s">
        <v>573</v>
      </c>
      <c r="F845" s="173">
        <v>1.0</v>
      </c>
      <c r="G845" s="158"/>
      <c r="H845" s="176"/>
      <c r="I845" s="174">
        <v>37.0</v>
      </c>
      <c r="J845" s="175" t="s">
        <v>537</v>
      </c>
      <c r="K845" s="157" t="s">
        <v>487</v>
      </c>
      <c r="L845" s="157" t="s">
        <v>592</v>
      </c>
      <c r="M845" s="157" t="s">
        <v>593</v>
      </c>
      <c r="N845" s="11">
        <v>1.0</v>
      </c>
      <c r="O845" s="157" t="s">
        <v>588</v>
      </c>
    </row>
    <row r="846">
      <c r="A846" s="172" t="s">
        <v>438</v>
      </c>
      <c r="B846" s="172" t="s">
        <v>487</v>
      </c>
      <c r="C846" s="172" t="s">
        <v>764</v>
      </c>
      <c r="D846" s="172" t="s">
        <v>763</v>
      </c>
      <c r="E846" s="172" t="s">
        <v>522</v>
      </c>
      <c r="F846" s="173">
        <v>1.0</v>
      </c>
      <c r="G846" s="158"/>
      <c r="H846" s="176"/>
      <c r="I846" s="174">
        <v>37.0</v>
      </c>
      <c r="J846" s="175" t="s">
        <v>537</v>
      </c>
      <c r="K846" s="157" t="s">
        <v>492</v>
      </c>
      <c r="L846" s="157" t="s">
        <v>1107</v>
      </c>
      <c r="M846" s="157" t="s">
        <v>1108</v>
      </c>
      <c r="N846" s="11">
        <v>2.0</v>
      </c>
      <c r="O846" s="157" t="s">
        <v>787</v>
      </c>
    </row>
    <row r="847">
      <c r="A847" s="172" t="s">
        <v>438</v>
      </c>
      <c r="B847" s="172" t="s">
        <v>487</v>
      </c>
      <c r="C847" s="172" t="s">
        <v>779</v>
      </c>
      <c r="D847" s="172" t="s">
        <v>778</v>
      </c>
      <c r="E847" s="172" t="s">
        <v>601</v>
      </c>
      <c r="F847" s="173">
        <v>1.0</v>
      </c>
      <c r="G847" s="158"/>
      <c r="H847" s="176"/>
      <c r="I847" s="174">
        <v>37.0</v>
      </c>
      <c r="J847" s="175" t="s">
        <v>537</v>
      </c>
      <c r="K847" s="157" t="s">
        <v>487</v>
      </c>
      <c r="L847" s="157" t="s">
        <v>1109</v>
      </c>
      <c r="M847" s="157" t="s">
        <v>1110</v>
      </c>
      <c r="N847" s="11">
        <v>4.0</v>
      </c>
      <c r="O847" s="157" t="s">
        <v>541</v>
      </c>
    </row>
    <row r="848">
      <c r="A848" s="172" t="s">
        <v>438</v>
      </c>
      <c r="B848" s="172" t="s">
        <v>487</v>
      </c>
      <c r="C848" s="172" t="s">
        <v>1018</v>
      </c>
      <c r="D848" s="172" t="s">
        <v>1019</v>
      </c>
      <c r="E848" s="172" t="s">
        <v>498</v>
      </c>
      <c r="F848" s="173">
        <v>1.0</v>
      </c>
      <c r="G848" s="158"/>
      <c r="H848" s="176"/>
      <c r="I848" s="174">
        <v>37.0</v>
      </c>
      <c r="J848" s="175" t="s">
        <v>537</v>
      </c>
      <c r="K848" s="157" t="s">
        <v>492</v>
      </c>
      <c r="L848" s="157" t="s">
        <v>1111</v>
      </c>
      <c r="M848" s="157" t="s">
        <v>1112</v>
      </c>
      <c r="N848" s="11">
        <v>1.0</v>
      </c>
      <c r="O848" s="157" t="s">
        <v>498</v>
      </c>
    </row>
    <row r="849">
      <c r="A849" s="172" t="s">
        <v>438</v>
      </c>
      <c r="B849" s="172" t="s">
        <v>487</v>
      </c>
      <c r="C849" s="172" t="s">
        <v>556</v>
      </c>
      <c r="D849" s="172" t="s">
        <v>555</v>
      </c>
      <c r="E849" s="172" t="s">
        <v>557</v>
      </c>
      <c r="F849" s="173">
        <v>1.0</v>
      </c>
      <c r="G849" s="158"/>
      <c r="H849" s="176"/>
      <c r="I849" s="174">
        <v>37.0</v>
      </c>
      <c r="J849" s="175" t="s">
        <v>537</v>
      </c>
      <c r="K849" s="157" t="s">
        <v>487</v>
      </c>
      <c r="L849" s="157" t="s">
        <v>745</v>
      </c>
      <c r="M849" s="157" t="s">
        <v>746</v>
      </c>
      <c r="N849" s="11">
        <v>2.0</v>
      </c>
      <c r="O849" s="177" t="s">
        <v>535</v>
      </c>
    </row>
    <row r="850">
      <c r="A850" s="172" t="s">
        <v>438</v>
      </c>
      <c r="B850" s="172" t="s">
        <v>492</v>
      </c>
      <c r="C850" s="172" t="s">
        <v>797</v>
      </c>
      <c r="D850" s="172" t="s">
        <v>796</v>
      </c>
      <c r="E850" s="172" t="s">
        <v>507</v>
      </c>
      <c r="F850" s="173">
        <v>1.0</v>
      </c>
      <c r="G850" s="158"/>
      <c r="H850" s="176"/>
      <c r="I850" s="174">
        <v>37.0</v>
      </c>
      <c r="J850" s="175" t="s">
        <v>537</v>
      </c>
      <c r="K850" s="157" t="s">
        <v>487</v>
      </c>
      <c r="L850" s="157" t="s">
        <v>597</v>
      </c>
      <c r="M850" s="157" t="s">
        <v>598</v>
      </c>
      <c r="N850" s="11">
        <v>1.0</v>
      </c>
      <c r="O850" s="157" t="s">
        <v>507</v>
      </c>
    </row>
    <row r="851">
      <c r="A851" s="172" t="s">
        <v>438</v>
      </c>
      <c r="B851" s="172" t="s">
        <v>487</v>
      </c>
      <c r="C851" s="172" t="s">
        <v>439</v>
      </c>
      <c r="D851" s="172" t="s">
        <v>440</v>
      </c>
      <c r="E851" s="172" t="s">
        <v>585</v>
      </c>
      <c r="F851" s="173">
        <v>1.0</v>
      </c>
      <c r="G851" s="158"/>
      <c r="H851" s="176"/>
      <c r="I851" s="174">
        <v>37.0</v>
      </c>
      <c r="J851" s="175" t="s">
        <v>537</v>
      </c>
      <c r="K851" s="157" t="s">
        <v>487</v>
      </c>
      <c r="L851" s="157" t="s">
        <v>616</v>
      </c>
      <c r="M851" s="157" t="s">
        <v>617</v>
      </c>
      <c r="N851" s="11">
        <v>2.0</v>
      </c>
      <c r="O851" s="157" t="s">
        <v>513</v>
      </c>
    </row>
    <row r="852">
      <c r="A852" s="172" t="s">
        <v>1115</v>
      </c>
      <c r="B852" s="172" t="s">
        <v>487</v>
      </c>
      <c r="C852" s="172" t="s">
        <v>751</v>
      </c>
      <c r="D852" s="172" t="s">
        <v>750</v>
      </c>
      <c r="E852" s="172" t="s">
        <v>501</v>
      </c>
      <c r="F852" s="173">
        <v>1.0</v>
      </c>
      <c r="G852" s="158"/>
      <c r="H852" s="176"/>
      <c r="I852" s="174">
        <v>37.0</v>
      </c>
      <c r="J852" s="175" t="s">
        <v>537</v>
      </c>
      <c r="K852" s="157" t="s">
        <v>487</v>
      </c>
      <c r="L852" s="157" t="s">
        <v>589</v>
      </c>
      <c r="M852" s="157" t="s">
        <v>590</v>
      </c>
      <c r="N852" s="11">
        <v>1.0</v>
      </c>
      <c r="O852" s="157" t="s">
        <v>507</v>
      </c>
    </row>
    <row r="853">
      <c r="A853" s="172" t="s">
        <v>1115</v>
      </c>
      <c r="B853" s="172" t="s">
        <v>487</v>
      </c>
      <c r="C853" s="172" t="s">
        <v>617</v>
      </c>
      <c r="D853" s="172" t="s">
        <v>616</v>
      </c>
      <c r="E853" s="172" t="s">
        <v>513</v>
      </c>
      <c r="F853" s="173">
        <v>2.0</v>
      </c>
      <c r="G853" s="158"/>
      <c r="H853" s="176"/>
      <c r="I853" s="174">
        <v>38.0</v>
      </c>
      <c r="J853" s="175" t="s">
        <v>491</v>
      </c>
      <c r="K853" s="157" t="s">
        <v>487</v>
      </c>
      <c r="L853" s="157" t="s">
        <v>1116</v>
      </c>
      <c r="M853" s="157" t="s">
        <v>1117</v>
      </c>
      <c r="N853" s="11">
        <v>1.0</v>
      </c>
      <c r="O853" s="157" t="s">
        <v>570</v>
      </c>
    </row>
    <row r="854">
      <c r="A854" s="172" t="s">
        <v>1115</v>
      </c>
      <c r="B854" s="172" t="s">
        <v>492</v>
      </c>
      <c r="C854" s="172" t="s">
        <v>1086</v>
      </c>
      <c r="D854" s="172" t="s">
        <v>1085</v>
      </c>
      <c r="E854" s="172" t="s">
        <v>588</v>
      </c>
      <c r="F854" s="173">
        <v>1.0</v>
      </c>
      <c r="G854" s="158"/>
      <c r="H854" s="176"/>
      <c r="I854" s="174">
        <v>38.0</v>
      </c>
      <c r="J854" s="175" t="s">
        <v>491</v>
      </c>
      <c r="K854" s="157" t="s">
        <v>487</v>
      </c>
      <c r="L854" s="157" t="s">
        <v>559</v>
      </c>
      <c r="M854" s="157" t="s">
        <v>558</v>
      </c>
      <c r="N854" s="11">
        <v>2.0</v>
      </c>
      <c r="O854" s="177" t="s">
        <v>513</v>
      </c>
    </row>
    <row r="855">
      <c r="A855" s="172" t="s">
        <v>1115</v>
      </c>
      <c r="B855" s="172" t="s">
        <v>487</v>
      </c>
      <c r="C855" s="172" t="s">
        <v>779</v>
      </c>
      <c r="D855" s="172" t="s">
        <v>778</v>
      </c>
      <c r="E855" s="172" t="s">
        <v>601</v>
      </c>
      <c r="F855" s="173">
        <v>1.0</v>
      </c>
      <c r="G855" s="158"/>
      <c r="H855" s="176"/>
      <c r="I855" s="174">
        <v>38.0</v>
      </c>
      <c r="J855" s="175" t="s">
        <v>491</v>
      </c>
      <c r="K855" s="157" t="s">
        <v>487</v>
      </c>
      <c r="L855" s="157" t="s">
        <v>1118</v>
      </c>
      <c r="M855" s="157" t="s">
        <v>1119</v>
      </c>
      <c r="N855" s="11">
        <v>1.0</v>
      </c>
      <c r="O855" s="157" t="s">
        <v>498</v>
      </c>
    </row>
    <row r="856">
      <c r="A856" s="172" t="s">
        <v>1115</v>
      </c>
      <c r="B856" s="172" t="s">
        <v>487</v>
      </c>
      <c r="C856" s="172" t="s">
        <v>508</v>
      </c>
      <c r="D856" s="172" t="s">
        <v>509</v>
      </c>
      <c r="E856" s="172" t="s">
        <v>510</v>
      </c>
      <c r="F856" s="173">
        <v>3.0</v>
      </c>
      <c r="G856" s="158"/>
      <c r="H856" s="176"/>
      <c r="I856" s="174">
        <v>38.0</v>
      </c>
      <c r="J856" s="175" t="s">
        <v>491</v>
      </c>
      <c r="K856" s="157" t="s">
        <v>492</v>
      </c>
      <c r="L856" s="157" t="s">
        <v>1120</v>
      </c>
      <c r="M856" s="157" t="s">
        <v>1121</v>
      </c>
      <c r="N856" s="11">
        <v>1.0</v>
      </c>
      <c r="O856" s="157" t="s">
        <v>834</v>
      </c>
    </row>
    <row r="857">
      <c r="A857" s="172" t="s">
        <v>1115</v>
      </c>
      <c r="B857" s="172" t="s">
        <v>487</v>
      </c>
      <c r="C857" s="172" t="s">
        <v>441</v>
      </c>
      <c r="D857" s="172" t="s">
        <v>442</v>
      </c>
      <c r="E857" s="172" t="s">
        <v>588</v>
      </c>
      <c r="F857" s="173">
        <v>1.0</v>
      </c>
      <c r="G857" s="158"/>
      <c r="H857" s="176"/>
      <c r="I857" s="174">
        <v>38.0</v>
      </c>
      <c r="J857" s="175" t="s">
        <v>491</v>
      </c>
      <c r="K857" s="157" t="s">
        <v>487</v>
      </c>
      <c r="L857" s="157" t="s">
        <v>621</v>
      </c>
      <c r="M857" s="157" t="s">
        <v>622</v>
      </c>
      <c r="N857" s="11">
        <v>1.0</v>
      </c>
      <c r="O857" s="177" t="s">
        <v>513</v>
      </c>
    </row>
    <row r="858">
      <c r="A858" s="172" t="s">
        <v>1115</v>
      </c>
      <c r="B858" s="172" t="s">
        <v>487</v>
      </c>
      <c r="C858" s="172" t="s">
        <v>1018</v>
      </c>
      <c r="D858" s="172" t="s">
        <v>1019</v>
      </c>
      <c r="E858" s="172" t="s">
        <v>498</v>
      </c>
      <c r="F858" s="173">
        <v>1.0</v>
      </c>
      <c r="G858" s="158"/>
      <c r="H858" s="176"/>
      <c r="I858" s="174">
        <v>38.0</v>
      </c>
      <c r="J858" s="175" t="s">
        <v>491</v>
      </c>
      <c r="K858" s="157" t="s">
        <v>492</v>
      </c>
      <c r="L858" s="157" t="s">
        <v>958</v>
      </c>
      <c r="M858" s="157" t="s">
        <v>959</v>
      </c>
      <c r="N858" s="11">
        <v>1.0</v>
      </c>
      <c r="O858" s="157" t="s">
        <v>645</v>
      </c>
    </row>
    <row r="859">
      <c r="A859" s="172" t="s">
        <v>1115</v>
      </c>
      <c r="B859" s="172" t="s">
        <v>487</v>
      </c>
      <c r="C859" s="172" t="s">
        <v>764</v>
      </c>
      <c r="D859" s="172" t="s">
        <v>763</v>
      </c>
      <c r="E859" s="172" t="s">
        <v>522</v>
      </c>
      <c r="F859" s="173">
        <v>1.0</v>
      </c>
      <c r="G859" s="158"/>
      <c r="H859" s="176"/>
      <c r="I859" s="174">
        <v>38.0</v>
      </c>
      <c r="J859" s="175" t="s">
        <v>491</v>
      </c>
      <c r="K859" s="157" t="s">
        <v>487</v>
      </c>
      <c r="L859" s="157" t="s">
        <v>1122</v>
      </c>
      <c r="M859" s="157" t="s">
        <v>1123</v>
      </c>
      <c r="N859" s="11">
        <v>1.0</v>
      </c>
      <c r="O859" s="157" t="s">
        <v>513</v>
      </c>
    </row>
    <row r="860">
      <c r="A860" s="172" t="s">
        <v>1115</v>
      </c>
      <c r="B860" s="172" t="s">
        <v>487</v>
      </c>
      <c r="C860" s="172" t="s">
        <v>556</v>
      </c>
      <c r="D860" s="172" t="s">
        <v>555</v>
      </c>
      <c r="E860" s="172" t="s">
        <v>557</v>
      </c>
      <c r="F860" s="173">
        <v>2.0</v>
      </c>
      <c r="G860" s="158"/>
      <c r="H860" s="176"/>
      <c r="I860" s="174">
        <v>38.0</v>
      </c>
      <c r="J860" s="175" t="s">
        <v>491</v>
      </c>
      <c r="K860" s="157" t="s">
        <v>492</v>
      </c>
      <c r="L860" s="157" t="s">
        <v>805</v>
      </c>
      <c r="M860" s="157" t="s">
        <v>806</v>
      </c>
      <c r="N860" s="11">
        <v>1.0</v>
      </c>
      <c r="O860" s="157" t="s">
        <v>547</v>
      </c>
    </row>
    <row r="861">
      <c r="A861" s="172" t="s">
        <v>1115</v>
      </c>
      <c r="B861" s="172" t="s">
        <v>492</v>
      </c>
      <c r="C861" s="172" t="s">
        <v>841</v>
      </c>
      <c r="D861" s="172" t="s">
        <v>840</v>
      </c>
      <c r="E861" s="172" t="s">
        <v>532</v>
      </c>
      <c r="F861" s="173">
        <v>1.0</v>
      </c>
      <c r="G861" s="158"/>
      <c r="H861" s="176"/>
      <c r="I861" s="174">
        <v>38.0</v>
      </c>
      <c r="J861" s="175" t="s">
        <v>491</v>
      </c>
      <c r="K861" s="157" t="s">
        <v>487</v>
      </c>
      <c r="L861" s="157" t="s">
        <v>807</v>
      </c>
      <c r="M861" s="157" t="s">
        <v>808</v>
      </c>
      <c r="N861" s="11">
        <v>1.0</v>
      </c>
      <c r="O861" s="157" t="s">
        <v>490</v>
      </c>
    </row>
    <row r="862">
      <c r="A862" s="172" t="s">
        <v>443</v>
      </c>
      <c r="B862" s="172" t="s">
        <v>487</v>
      </c>
      <c r="C862" s="172" t="s">
        <v>1018</v>
      </c>
      <c r="D862" s="172" t="s">
        <v>1019</v>
      </c>
      <c r="E862" s="172" t="s">
        <v>498</v>
      </c>
      <c r="F862" s="173">
        <v>1.0</v>
      </c>
      <c r="G862" s="158"/>
      <c r="H862" s="176"/>
      <c r="I862" s="174">
        <v>38.0</v>
      </c>
      <c r="J862" s="175" t="s">
        <v>527</v>
      </c>
      <c r="K862" s="157" t="s">
        <v>487</v>
      </c>
      <c r="L862" s="157" t="s">
        <v>621</v>
      </c>
      <c r="M862" s="157" t="s">
        <v>622</v>
      </c>
      <c r="N862" s="11">
        <v>2.0</v>
      </c>
      <c r="O862" s="177" t="s">
        <v>513</v>
      </c>
    </row>
    <row r="863">
      <c r="A863" s="172" t="s">
        <v>443</v>
      </c>
      <c r="B863" s="172" t="s">
        <v>492</v>
      </c>
      <c r="C863" s="172" t="s">
        <v>1083</v>
      </c>
      <c r="D863" s="172" t="s">
        <v>1082</v>
      </c>
      <c r="E863" s="172" t="s">
        <v>573</v>
      </c>
      <c r="F863" s="173">
        <v>2.0</v>
      </c>
      <c r="G863" s="158"/>
      <c r="H863" s="176"/>
      <c r="I863" s="174">
        <v>38.0</v>
      </c>
      <c r="J863" s="175" t="s">
        <v>527</v>
      </c>
      <c r="K863" s="157" t="s">
        <v>492</v>
      </c>
      <c r="L863" s="157" t="s">
        <v>1124</v>
      </c>
      <c r="M863" s="157" t="s">
        <v>1125</v>
      </c>
      <c r="N863" s="11">
        <v>1.0</v>
      </c>
      <c r="O863" s="157" t="s">
        <v>857</v>
      </c>
    </row>
    <row r="864">
      <c r="A864" s="172" t="s">
        <v>443</v>
      </c>
      <c r="B864" s="172" t="s">
        <v>492</v>
      </c>
      <c r="C864" s="172" t="s">
        <v>841</v>
      </c>
      <c r="D864" s="172" t="s">
        <v>840</v>
      </c>
      <c r="E864" s="172" t="s">
        <v>532</v>
      </c>
      <c r="F864" s="173">
        <v>1.0</v>
      </c>
      <c r="G864" s="158"/>
      <c r="H864" s="176"/>
      <c r="I864" s="174">
        <v>38.0</v>
      </c>
      <c r="J864" s="175" t="s">
        <v>527</v>
      </c>
      <c r="K864" s="157" t="s">
        <v>487</v>
      </c>
      <c r="L864" s="157" t="s">
        <v>559</v>
      </c>
      <c r="M864" s="157" t="s">
        <v>558</v>
      </c>
      <c r="N864" s="11">
        <v>3.0</v>
      </c>
      <c r="O864" s="177" t="s">
        <v>513</v>
      </c>
    </row>
    <row r="865">
      <c r="A865" s="172" t="s">
        <v>443</v>
      </c>
      <c r="B865" s="172" t="s">
        <v>487</v>
      </c>
      <c r="C865" s="172" t="s">
        <v>439</v>
      </c>
      <c r="D865" s="172" t="s">
        <v>440</v>
      </c>
      <c r="E865" s="172" t="s">
        <v>585</v>
      </c>
      <c r="F865" s="173">
        <v>2.0</v>
      </c>
      <c r="G865" s="158"/>
      <c r="H865" s="176"/>
      <c r="I865" s="174">
        <v>38.0</v>
      </c>
      <c r="J865" s="175" t="s">
        <v>527</v>
      </c>
      <c r="K865" s="157" t="s">
        <v>487</v>
      </c>
      <c r="L865" s="157" t="s">
        <v>1118</v>
      </c>
      <c r="M865" s="157" t="s">
        <v>1119</v>
      </c>
      <c r="N865" s="11">
        <v>1.0</v>
      </c>
      <c r="O865" s="157" t="s">
        <v>498</v>
      </c>
    </row>
    <row r="866">
      <c r="A866" s="172" t="s">
        <v>443</v>
      </c>
      <c r="B866" s="172" t="s">
        <v>487</v>
      </c>
      <c r="C866" s="172" t="s">
        <v>556</v>
      </c>
      <c r="D866" s="172" t="s">
        <v>555</v>
      </c>
      <c r="E866" s="172" t="s">
        <v>557</v>
      </c>
      <c r="F866" s="173">
        <v>2.0</v>
      </c>
      <c r="G866" s="158"/>
      <c r="H866" s="176"/>
      <c r="I866" s="174">
        <v>38.0</v>
      </c>
      <c r="J866" s="175" t="s">
        <v>527</v>
      </c>
      <c r="K866" s="157" t="s">
        <v>487</v>
      </c>
      <c r="L866" s="157" t="s">
        <v>807</v>
      </c>
      <c r="M866" s="157" t="s">
        <v>808</v>
      </c>
      <c r="N866" s="11">
        <v>2.0</v>
      </c>
      <c r="O866" s="157" t="s">
        <v>490</v>
      </c>
    </row>
    <row r="867">
      <c r="A867" s="172" t="s">
        <v>443</v>
      </c>
      <c r="B867" s="172" t="s">
        <v>487</v>
      </c>
      <c r="C867" s="172" t="s">
        <v>764</v>
      </c>
      <c r="D867" s="172" t="s">
        <v>763</v>
      </c>
      <c r="E867" s="172" t="s">
        <v>522</v>
      </c>
      <c r="F867" s="173">
        <v>2.0</v>
      </c>
      <c r="G867" s="158"/>
      <c r="H867" s="176"/>
      <c r="I867" s="174">
        <v>38.0</v>
      </c>
      <c r="J867" s="175" t="s">
        <v>527</v>
      </c>
      <c r="K867" s="157" t="s">
        <v>487</v>
      </c>
      <c r="L867" s="157" t="s">
        <v>1126</v>
      </c>
      <c r="M867" s="157" t="s">
        <v>1127</v>
      </c>
      <c r="N867" s="11">
        <v>1.0</v>
      </c>
      <c r="O867" s="157" t="s">
        <v>501</v>
      </c>
    </row>
    <row r="868">
      <c r="A868" s="172" t="s">
        <v>443</v>
      </c>
      <c r="B868" s="172" t="s">
        <v>487</v>
      </c>
      <c r="C868" s="172" t="s">
        <v>779</v>
      </c>
      <c r="D868" s="172" t="s">
        <v>778</v>
      </c>
      <c r="E868" s="172" t="s">
        <v>601</v>
      </c>
      <c r="F868" s="173">
        <v>2.0</v>
      </c>
      <c r="G868" s="158"/>
      <c r="H868" s="176"/>
      <c r="I868" s="174">
        <v>38.0</v>
      </c>
      <c r="J868" s="175" t="s">
        <v>527</v>
      </c>
      <c r="K868" s="157" t="s">
        <v>492</v>
      </c>
      <c r="L868" s="157" t="s">
        <v>801</v>
      </c>
      <c r="M868" s="157" t="s">
        <v>802</v>
      </c>
      <c r="N868" s="11">
        <v>1.0</v>
      </c>
      <c r="O868" s="157" t="s">
        <v>513</v>
      </c>
    </row>
    <row r="869">
      <c r="A869" s="172" t="s">
        <v>443</v>
      </c>
      <c r="B869" s="172" t="s">
        <v>487</v>
      </c>
      <c r="C869" s="172" t="s">
        <v>617</v>
      </c>
      <c r="D869" s="172" t="s">
        <v>616</v>
      </c>
      <c r="E869" s="172" t="s">
        <v>513</v>
      </c>
      <c r="F869" s="173">
        <v>2.0</v>
      </c>
      <c r="G869" s="158"/>
      <c r="H869" s="176"/>
      <c r="I869" s="174">
        <v>38.0</v>
      </c>
      <c r="J869" s="175" t="s">
        <v>527</v>
      </c>
      <c r="K869" s="157" t="s">
        <v>487</v>
      </c>
      <c r="L869" s="157" t="s">
        <v>1122</v>
      </c>
      <c r="M869" s="157" t="s">
        <v>1123</v>
      </c>
      <c r="N869" s="11">
        <v>2.0</v>
      </c>
      <c r="O869" s="157" t="s">
        <v>513</v>
      </c>
    </row>
    <row r="870">
      <c r="A870" s="172" t="s">
        <v>443</v>
      </c>
      <c r="B870" s="172" t="s">
        <v>487</v>
      </c>
      <c r="C870" s="172" t="s">
        <v>508</v>
      </c>
      <c r="D870" s="172" t="s">
        <v>509</v>
      </c>
      <c r="E870" s="172" t="s">
        <v>510</v>
      </c>
      <c r="F870" s="173">
        <v>4.0</v>
      </c>
      <c r="G870" s="158"/>
      <c r="H870" s="176"/>
      <c r="I870" s="174">
        <v>38.0</v>
      </c>
      <c r="J870" s="175" t="s">
        <v>527</v>
      </c>
      <c r="K870" s="157" t="s">
        <v>492</v>
      </c>
      <c r="L870" s="157" t="s">
        <v>996</v>
      </c>
      <c r="M870" s="157" t="s">
        <v>997</v>
      </c>
      <c r="N870" s="11">
        <v>1.0</v>
      </c>
      <c r="O870" s="157" t="s">
        <v>573</v>
      </c>
    </row>
    <row r="871">
      <c r="A871" s="172" t="s">
        <v>1128</v>
      </c>
      <c r="B871" s="172" t="s">
        <v>487</v>
      </c>
      <c r="C871" s="172" t="s">
        <v>1089</v>
      </c>
      <c r="D871" s="172" t="s">
        <v>1088</v>
      </c>
      <c r="E871" s="172" t="s">
        <v>1090</v>
      </c>
      <c r="F871" s="173">
        <v>1.0</v>
      </c>
      <c r="G871" s="158"/>
      <c r="H871" s="176"/>
      <c r="I871" s="174">
        <v>38.0</v>
      </c>
      <c r="J871" s="175" t="s">
        <v>537</v>
      </c>
      <c r="K871" s="157" t="s">
        <v>487</v>
      </c>
      <c r="L871" s="157" t="s">
        <v>1129</v>
      </c>
      <c r="M871" s="157" t="s">
        <v>1130</v>
      </c>
      <c r="N871" s="11">
        <v>1.0</v>
      </c>
      <c r="O871" s="157" t="s">
        <v>584</v>
      </c>
    </row>
    <row r="872">
      <c r="A872" s="172" t="s">
        <v>1128</v>
      </c>
      <c r="B872" s="172" t="s">
        <v>492</v>
      </c>
      <c r="C872" s="172" t="s">
        <v>1092</v>
      </c>
      <c r="D872" s="172" t="s">
        <v>1091</v>
      </c>
      <c r="E872" s="172" t="s">
        <v>784</v>
      </c>
      <c r="F872" s="173">
        <v>2.0</v>
      </c>
      <c r="G872" s="158"/>
      <c r="H872" s="176"/>
      <c r="I872" s="174">
        <v>38.0</v>
      </c>
      <c r="J872" s="175" t="s">
        <v>537</v>
      </c>
      <c r="K872" s="157" t="s">
        <v>487</v>
      </c>
      <c r="L872" s="157" t="s">
        <v>807</v>
      </c>
      <c r="M872" s="157" t="s">
        <v>808</v>
      </c>
      <c r="N872" s="11">
        <v>2.0</v>
      </c>
      <c r="O872" s="157" t="s">
        <v>490</v>
      </c>
    </row>
    <row r="873">
      <c r="A873" s="172" t="s">
        <v>1128</v>
      </c>
      <c r="B873" s="172" t="s">
        <v>487</v>
      </c>
      <c r="C873" s="172" t="s">
        <v>1094</v>
      </c>
      <c r="D873" s="172" t="s">
        <v>1093</v>
      </c>
      <c r="E873" s="172" t="s">
        <v>1095</v>
      </c>
      <c r="F873" s="173">
        <v>1.0</v>
      </c>
      <c r="G873" s="158"/>
      <c r="H873" s="176"/>
      <c r="I873" s="174">
        <v>38.0</v>
      </c>
      <c r="J873" s="175" t="s">
        <v>537</v>
      </c>
      <c r="K873" s="157" t="s">
        <v>487</v>
      </c>
      <c r="L873" s="157" t="s">
        <v>621</v>
      </c>
      <c r="M873" s="157" t="s">
        <v>622</v>
      </c>
      <c r="N873" s="11">
        <v>2.0</v>
      </c>
      <c r="O873" s="177" t="s">
        <v>513</v>
      </c>
    </row>
    <row r="874">
      <c r="A874" s="172" t="s">
        <v>1128</v>
      </c>
      <c r="B874" s="172" t="s">
        <v>492</v>
      </c>
      <c r="C874" s="172" t="s">
        <v>684</v>
      </c>
      <c r="D874" s="172" t="s">
        <v>683</v>
      </c>
      <c r="E874" s="172" t="s">
        <v>532</v>
      </c>
      <c r="F874" s="173">
        <v>1.0</v>
      </c>
      <c r="G874" s="158"/>
      <c r="H874" s="176"/>
      <c r="I874" s="174">
        <v>38.0</v>
      </c>
      <c r="J874" s="175" t="s">
        <v>537</v>
      </c>
      <c r="K874" s="157" t="s">
        <v>487</v>
      </c>
      <c r="L874" s="157" t="s">
        <v>1122</v>
      </c>
      <c r="M874" s="157" t="s">
        <v>1123</v>
      </c>
      <c r="N874" s="11">
        <v>2.0</v>
      </c>
      <c r="O874" s="157" t="s">
        <v>513</v>
      </c>
    </row>
    <row r="875">
      <c r="A875" s="172" t="s">
        <v>1128</v>
      </c>
      <c r="B875" s="172" t="s">
        <v>487</v>
      </c>
      <c r="C875" s="172" t="s">
        <v>1073</v>
      </c>
      <c r="D875" s="172" t="s">
        <v>1072</v>
      </c>
      <c r="E875" s="172" t="s">
        <v>541</v>
      </c>
      <c r="F875" s="173">
        <v>1.0</v>
      </c>
      <c r="G875" s="158"/>
      <c r="H875" s="176"/>
      <c r="I875" s="174">
        <v>38.0</v>
      </c>
      <c r="J875" s="175" t="s">
        <v>537</v>
      </c>
      <c r="K875" s="157" t="s">
        <v>492</v>
      </c>
      <c r="L875" s="157" t="s">
        <v>1131</v>
      </c>
      <c r="M875" s="157" t="s">
        <v>1132</v>
      </c>
      <c r="N875" s="11">
        <v>1.0</v>
      </c>
      <c r="O875" s="157" t="s">
        <v>877</v>
      </c>
    </row>
    <row r="876">
      <c r="A876" s="172" t="s">
        <v>1128</v>
      </c>
      <c r="B876" s="172" t="s">
        <v>487</v>
      </c>
      <c r="C876" s="172" t="s">
        <v>1097</v>
      </c>
      <c r="D876" s="172" t="s">
        <v>1096</v>
      </c>
      <c r="E876" s="172" t="s">
        <v>1098</v>
      </c>
      <c r="F876" s="173">
        <v>1.0</v>
      </c>
      <c r="G876" s="158"/>
      <c r="H876" s="176"/>
      <c r="I876" s="174">
        <v>38.0</v>
      </c>
      <c r="J876" s="175" t="s">
        <v>537</v>
      </c>
      <c r="K876" s="157" t="s">
        <v>487</v>
      </c>
      <c r="L876" s="157" t="s">
        <v>1118</v>
      </c>
      <c r="M876" s="157" t="s">
        <v>1119</v>
      </c>
      <c r="N876" s="11">
        <v>2.0</v>
      </c>
      <c r="O876" s="157" t="s">
        <v>498</v>
      </c>
    </row>
    <row r="877">
      <c r="A877" s="172" t="s">
        <v>1128</v>
      </c>
      <c r="B877" s="172" t="s">
        <v>492</v>
      </c>
      <c r="C877" s="172" t="s">
        <v>1100</v>
      </c>
      <c r="D877" s="172" t="s">
        <v>1099</v>
      </c>
      <c r="E877" s="172" t="s">
        <v>507</v>
      </c>
      <c r="F877" s="173">
        <v>1.0</v>
      </c>
      <c r="G877" s="158"/>
      <c r="H877" s="176"/>
      <c r="I877" s="174">
        <v>38.0</v>
      </c>
      <c r="J877" s="175" t="s">
        <v>537</v>
      </c>
      <c r="K877" s="157" t="s">
        <v>492</v>
      </c>
      <c r="L877" s="157" t="s">
        <v>1002</v>
      </c>
      <c r="M877" s="157" t="s">
        <v>1003</v>
      </c>
      <c r="N877" s="11">
        <v>1.0</v>
      </c>
      <c r="O877" s="157" t="s">
        <v>588</v>
      </c>
    </row>
    <row r="878">
      <c r="A878" s="172" t="s">
        <v>1128</v>
      </c>
      <c r="B878" s="172" t="s">
        <v>487</v>
      </c>
      <c r="C878" s="172" t="s">
        <v>799</v>
      </c>
      <c r="D878" s="172" t="s">
        <v>798</v>
      </c>
      <c r="E878" s="172" t="s">
        <v>800</v>
      </c>
      <c r="F878" s="173">
        <v>1.0</v>
      </c>
      <c r="G878" s="158"/>
      <c r="H878" s="176"/>
      <c r="I878" s="174">
        <v>38.0</v>
      </c>
      <c r="J878" s="175" t="s">
        <v>537</v>
      </c>
      <c r="K878" s="157" t="s">
        <v>487</v>
      </c>
      <c r="L878" s="157" t="s">
        <v>559</v>
      </c>
      <c r="M878" s="157" t="s">
        <v>558</v>
      </c>
      <c r="N878" s="11">
        <v>4.0</v>
      </c>
      <c r="O878" s="177" t="s">
        <v>513</v>
      </c>
    </row>
    <row r="879">
      <c r="A879" s="172" t="s">
        <v>1128</v>
      </c>
      <c r="B879" s="172" t="s">
        <v>487</v>
      </c>
      <c r="C879" s="172" t="s">
        <v>517</v>
      </c>
      <c r="D879" s="172" t="s">
        <v>518</v>
      </c>
      <c r="E879" s="172" t="s">
        <v>519</v>
      </c>
      <c r="F879" s="173">
        <v>2.0</v>
      </c>
      <c r="G879" s="158"/>
      <c r="H879" s="176"/>
      <c r="I879" s="174">
        <v>38.0</v>
      </c>
      <c r="J879" s="175" t="s">
        <v>537</v>
      </c>
      <c r="K879" s="157" t="s">
        <v>492</v>
      </c>
      <c r="L879" s="157" t="s">
        <v>967</v>
      </c>
      <c r="M879" s="157" t="s">
        <v>968</v>
      </c>
      <c r="N879" s="11">
        <v>1.0</v>
      </c>
      <c r="O879" s="157" t="s">
        <v>547</v>
      </c>
    </row>
    <row r="880">
      <c r="A880" s="172" t="s">
        <v>1128</v>
      </c>
      <c r="B880" s="172" t="s">
        <v>487</v>
      </c>
      <c r="C880" s="172" t="s">
        <v>1103</v>
      </c>
      <c r="D880" s="172" t="s">
        <v>1102</v>
      </c>
      <c r="E880" s="172" t="s">
        <v>510</v>
      </c>
      <c r="F880" s="173">
        <v>1.0</v>
      </c>
      <c r="G880" s="158"/>
      <c r="H880" s="176"/>
      <c r="I880" s="174">
        <v>42.0</v>
      </c>
      <c r="J880" s="175" t="s">
        <v>491</v>
      </c>
      <c r="K880" s="157" t="s">
        <v>487</v>
      </c>
      <c r="L880" s="157" t="s">
        <v>728</v>
      </c>
      <c r="M880" s="157" t="s">
        <v>729</v>
      </c>
      <c r="N880" s="11">
        <v>1.0</v>
      </c>
      <c r="O880" s="177" t="s">
        <v>516</v>
      </c>
    </row>
    <row r="881">
      <c r="A881" s="172" t="s">
        <v>1133</v>
      </c>
      <c r="B881" s="172" t="s">
        <v>487</v>
      </c>
      <c r="C881" s="172" t="s">
        <v>1105</v>
      </c>
      <c r="D881" s="172" t="s">
        <v>1104</v>
      </c>
      <c r="E881" s="172" t="s">
        <v>510</v>
      </c>
      <c r="F881" s="173">
        <v>1.0</v>
      </c>
      <c r="G881" s="158"/>
      <c r="H881" s="176"/>
      <c r="I881" s="174">
        <v>42.0</v>
      </c>
      <c r="J881" s="175" t="s">
        <v>491</v>
      </c>
      <c r="K881" s="157" t="s">
        <v>492</v>
      </c>
      <c r="L881" s="157" t="s">
        <v>565</v>
      </c>
      <c r="M881" s="157" t="s">
        <v>564</v>
      </c>
      <c r="N881" s="11">
        <v>1.0</v>
      </c>
      <c r="O881" s="157" t="s">
        <v>513</v>
      </c>
    </row>
    <row r="882">
      <c r="A882" s="172" t="s">
        <v>1133</v>
      </c>
      <c r="B882" s="172" t="s">
        <v>487</v>
      </c>
      <c r="C882" s="172" t="s">
        <v>1097</v>
      </c>
      <c r="D882" s="172" t="s">
        <v>1096</v>
      </c>
      <c r="E882" s="172" t="s">
        <v>1098</v>
      </c>
      <c r="F882" s="173">
        <v>2.0</v>
      </c>
      <c r="G882" s="158"/>
      <c r="H882" s="176"/>
      <c r="I882" s="174">
        <v>42.0</v>
      </c>
      <c r="J882" s="175" t="s">
        <v>491</v>
      </c>
      <c r="K882" s="157" t="s">
        <v>487</v>
      </c>
      <c r="L882" s="157" t="s">
        <v>763</v>
      </c>
      <c r="M882" s="157" t="s">
        <v>764</v>
      </c>
      <c r="N882" s="11">
        <v>1.0</v>
      </c>
      <c r="O882" s="157" t="s">
        <v>522</v>
      </c>
    </row>
    <row r="883">
      <c r="A883" s="172" t="s">
        <v>1133</v>
      </c>
      <c r="B883" s="172" t="s">
        <v>487</v>
      </c>
      <c r="C883" s="172" t="s">
        <v>1069</v>
      </c>
      <c r="D883" s="172" t="s">
        <v>1068</v>
      </c>
      <c r="E883" s="172" t="s">
        <v>552</v>
      </c>
      <c r="F883" s="173">
        <v>1.0</v>
      </c>
      <c r="G883" s="158"/>
      <c r="H883" s="176"/>
      <c r="I883" s="174">
        <v>42.0</v>
      </c>
      <c r="J883" s="175" t="s">
        <v>491</v>
      </c>
      <c r="K883" s="157" t="s">
        <v>487</v>
      </c>
      <c r="L883" s="157" t="s">
        <v>714</v>
      </c>
      <c r="M883" s="157" t="s">
        <v>715</v>
      </c>
      <c r="N883" s="11">
        <v>1.0</v>
      </c>
      <c r="O883" s="157" t="s">
        <v>588</v>
      </c>
    </row>
    <row r="884">
      <c r="A884" s="172" t="s">
        <v>1133</v>
      </c>
      <c r="B884" s="172" t="s">
        <v>487</v>
      </c>
      <c r="C884" s="172" t="s">
        <v>799</v>
      </c>
      <c r="D884" s="172" t="s">
        <v>798</v>
      </c>
      <c r="E884" s="172" t="s">
        <v>800</v>
      </c>
      <c r="F884" s="173">
        <v>2.0</v>
      </c>
      <c r="G884" s="158"/>
      <c r="H884" s="176"/>
      <c r="I884" s="174">
        <v>42.0</v>
      </c>
      <c r="J884" s="175" t="s">
        <v>491</v>
      </c>
      <c r="K884" s="157" t="s">
        <v>487</v>
      </c>
      <c r="L884" s="157" t="s">
        <v>512</v>
      </c>
      <c r="M884" s="157" t="s">
        <v>511</v>
      </c>
      <c r="N884" s="11">
        <v>1.0</v>
      </c>
      <c r="O884" s="177" t="s">
        <v>513</v>
      </c>
    </row>
    <row r="885">
      <c r="A885" s="172" t="s">
        <v>1133</v>
      </c>
      <c r="B885" s="172" t="s">
        <v>492</v>
      </c>
      <c r="C885" s="172" t="s">
        <v>1092</v>
      </c>
      <c r="D885" s="172" t="s">
        <v>1091</v>
      </c>
      <c r="E885" s="172" t="s">
        <v>784</v>
      </c>
      <c r="F885" s="173">
        <v>3.0</v>
      </c>
      <c r="G885" s="158"/>
      <c r="H885" s="176"/>
      <c r="I885" s="174">
        <v>42.0</v>
      </c>
      <c r="J885" s="175" t="s">
        <v>491</v>
      </c>
      <c r="K885" s="157" t="s">
        <v>487</v>
      </c>
      <c r="L885" s="157" t="s">
        <v>871</v>
      </c>
      <c r="M885" s="157" t="s">
        <v>870</v>
      </c>
      <c r="N885" s="11">
        <v>1.0</v>
      </c>
      <c r="O885" s="177" t="s">
        <v>573</v>
      </c>
    </row>
    <row r="886">
      <c r="A886" s="172" t="s">
        <v>1133</v>
      </c>
      <c r="B886" s="172" t="s">
        <v>492</v>
      </c>
      <c r="C886" s="172" t="s">
        <v>692</v>
      </c>
      <c r="D886" s="172" t="s">
        <v>691</v>
      </c>
      <c r="E886" s="172" t="s">
        <v>522</v>
      </c>
      <c r="F886" s="173">
        <v>1.0</v>
      </c>
      <c r="G886" s="158"/>
      <c r="H886" s="176"/>
      <c r="I886" s="174">
        <v>42.0</v>
      </c>
      <c r="J886" s="175" t="s">
        <v>491</v>
      </c>
      <c r="K886" s="157" t="s">
        <v>487</v>
      </c>
      <c r="L886" s="157" t="s">
        <v>509</v>
      </c>
      <c r="M886" s="157" t="s">
        <v>508</v>
      </c>
      <c r="N886" s="11">
        <v>1.0</v>
      </c>
      <c r="O886" s="177" t="s">
        <v>501</v>
      </c>
    </row>
    <row r="887">
      <c r="A887" s="172" t="s">
        <v>1133</v>
      </c>
      <c r="B887" s="172" t="s">
        <v>487</v>
      </c>
      <c r="C887" s="172" t="s">
        <v>517</v>
      </c>
      <c r="D887" s="172" t="s">
        <v>518</v>
      </c>
      <c r="E887" s="172" t="s">
        <v>519</v>
      </c>
      <c r="F887" s="173">
        <v>3.0</v>
      </c>
      <c r="G887" s="158"/>
      <c r="H887" s="176"/>
      <c r="I887" s="174">
        <v>42.0</v>
      </c>
      <c r="J887" s="175" t="s">
        <v>491</v>
      </c>
      <c r="K887" s="157" t="s">
        <v>492</v>
      </c>
      <c r="L887" s="157" t="s">
        <v>662</v>
      </c>
      <c r="M887" s="157" t="s">
        <v>663</v>
      </c>
      <c r="N887" s="11">
        <v>1.0</v>
      </c>
      <c r="O887" s="157" t="s">
        <v>513</v>
      </c>
    </row>
    <row r="888">
      <c r="A888" s="172" t="s">
        <v>1133</v>
      </c>
      <c r="B888" s="172" t="s">
        <v>487</v>
      </c>
      <c r="C888" s="172" t="s">
        <v>1089</v>
      </c>
      <c r="D888" s="172" t="s">
        <v>1088</v>
      </c>
      <c r="E888" s="172" t="s">
        <v>1090</v>
      </c>
      <c r="F888" s="173">
        <v>1.0</v>
      </c>
      <c r="G888" s="158"/>
      <c r="H888" s="176"/>
      <c r="I888" s="174">
        <v>42.0</v>
      </c>
      <c r="J888" s="175" t="s">
        <v>491</v>
      </c>
      <c r="K888" s="157" t="s">
        <v>487</v>
      </c>
      <c r="L888" s="157" t="s">
        <v>807</v>
      </c>
      <c r="M888" s="157" t="s">
        <v>808</v>
      </c>
      <c r="N888" s="11">
        <v>1.0</v>
      </c>
      <c r="O888" s="157" t="s">
        <v>490</v>
      </c>
    </row>
    <row r="889">
      <c r="A889" s="172" t="s">
        <v>1133</v>
      </c>
      <c r="B889" s="172" t="s">
        <v>487</v>
      </c>
      <c r="C889" s="172" t="s">
        <v>1094</v>
      </c>
      <c r="D889" s="172" t="s">
        <v>1093</v>
      </c>
      <c r="E889" s="172" t="s">
        <v>1095</v>
      </c>
      <c r="F889" s="173">
        <v>2.0</v>
      </c>
      <c r="G889" s="158"/>
      <c r="H889" s="176"/>
      <c r="I889" s="174">
        <v>42.0</v>
      </c>
      <c r="J889" s="175" t="s">
        <v>491</v>
      </c>
      <c r="K889" s="157" t="s">
        <v>487</v>
      </c>
      <c r="L889" s="157" t="s">
        <v>817</v>
      </c>
      <c r="M889" s="157" t="s">
        <v>818</v>
      </c>
      <c r="N889" s="11">
        <v>1.0</v>
      </c>
      <c r="O889" s="157" t="s">
        <v>541</v>
      </c>
    </row>
    <row r="890">
      <c r="A890" s="172" t="s">
        <v>1133</v>
      </c>
      <c r="B890" s="172" t="s">
        <v>492</v>
      </c>
      <c r="C890" s="172" t="s">
        <v>1100</v>
      </c>
      <c r="D890" s="172" t="s">
        <v>1099</v>
      </c>
      <c r="E890" s="172" t="s">
        <v>507</v>
      </c>
      <c r="F890" s="173">
        <v>2.0</v>
      </c>
      <c r="G890" s="158"/>
      <c r="H890" s="176"/>
      <c r="I890" s="174">
        <v>42.0</v>
      </c>
      <c r="J890" s="175" t="s">
        <v>491</v>
      </c>
      <c r="K890" s="157" t="s">
        <v>487</v>
      </c>
      <c r="L890" s="157" t="s">
        <v>1134</v>
      </c>
      <c r="M890" s="157" t="s">
        <v>1135</v>
      </c>
      <c r="N890" s="11">
        <v>1.0</v>
      </c>
      <c r="O890" s="157" t="s">
        <v>519</v>
      </c>
    </row>
    <row r="891">
      <c r="A891" s="172" t="s">
        <v>1136</v>
      </c>
      <c r="B891" s="172" t="s">
        <v>487</v>
      </c>
      <c r="C891" s="172" t="s">
        <v>799</v>
      </c>
      <c r="D891" s="172" t="s">
        <v>798</v>
      </c>
      <c r="E891" s="172" t="s">
        <v>800</v>
      </c>
      <c r="F891" s="173">
        <v>2.0</v>
      </c>
      <c r="G891" s="158"/>
      <c r="H891" s="176"/>
      <c r="I891" s="174">
        <v>42.0</v>
      </c>
      <c r="J891" s="175" t="s">
        <v>491</v>
      </c>
      <c r="K891" s="157" t="s">
        <v>487</v>
      </c>
      <c r="L891" s="157" t="s">
        <v>518</v>
      </c>
      <c r="M891" s="157" t="s">
        <v>517</v>
      </c>
      <c r="N891" s="11">
        <v>1.0</v>
      </c>
      <c r="O891" s="157" t="s">
        <v>519</v>
      </c>
    </row>
    <row r="892">
      <c r="A892" s="172" t="s">
        <v>1136</v>
      </c>
      <c r="B892" s="172" t="s">
        <v>487</v>
      </c>
      <c r="C892" s="172" t="s">
        <v>517</v>
      </c>
      <c r="D892" s="172" t="s">
        <v>518</v>
      </c>
      <c r="E892" s="172" t="s">
        <v>519</v>
      </c>
      <c r="F892" s="173">
        <v>4.0</v>
      </c>
      <c r="G892" s="158"/>
      <c r="H892" s="176"/>
      <c r="I892" s="174">
        <v>42.0</v>
      </c>
      <c r="J892" s="175" t="s">
        <v>491</v>
      </c>
      <c r="K892" s="157" t="s">
        <v>487</v>
      </c>
      <c r="L892" s="157" t="s">
        <v>392</v>
      </c>
      <c r="M892" s="157" t="s">
        <v>391</v>
      </c>
      <c r="N892" s="11">
        <v>3.0</v>
      </c>
      <c r="O892" s="157" t="s">
        <v>570</v>
      </c>
    </row>
    <row r="893">
      <c r="A893" s="172" t="s">
        <v>1136</v>
      </c>
      <c r="B893" s="172" t="s">
        <v>487</v>
      </c>
      <c r="C893" s="172" t="s">
        <v>1105</v>
      </c>
      <c r="D893" s="172" t="s">
        <v>1104</v>
      </c>
      <c r="E893" s="172" t="s">
        <v>510</v>
      </c>
      <c r="F893" s="173">
        <v>1.0</v>
      </c>
      <c r="G893" s="158"/>
      <c r="H893" s="176"/>
      <c r="I893" s="174">
        <v>42.0</v>
      </c>
      <c r="J893" s="175" t="s">
        <v>527</v>
      </c>
      <c r="K893" s="157" t="s">
        <v>487</v>
      </c>
      <c r="L893" s="157" t="s">
        <v>817</v>
      </c>
      <c r="M893" s="157" t="s">
        <v>818</v>
      </c>
      <c r="N893" s="11">
        <v>1.0</v>
      </c>
      <c r="O893" s="157" t="s">
        <v>541</v>
      </c>
    </row>
    <row r="894">
      <c r="A894" s="172" t="s">
        <v>1136</v>
      </c>
      <c r="B894" s="172" t="s">
        <v>492</v>
      </c>
      <c r="C894" s="172" t="s">
        <v>1092</v>
      </c>
      <c r="D894" s="172" t="s">
        <v>1091</v>
      </c>
      <c r="E894" s="172" t="s">
        <v>784</v>
      </c>
      <c r="F894" s="173">
        <v>4.0</v>
      </c>
      <c r="G894" s="158"/>
      <c r="H894" s="176"/>
      <c r="I894" s="174">
        <v>42.0</v>
      </c>
      <c r="J894" s="175" t="s">
        <v>527</v>
      </c>
      <c r="K894" s="157" t="s">
        <v>487</v>
      </c>
      <c r="L894" s="157" t="s">
        <v>518</v>
      </c>
      <c r="M894" s="157" t="s">
        <v>517</v>
      </c>
      <c r="N894" s="11">
        <v>2.0</v>
      </c>
      <c r="O894" s="157" t="s">
        <v>519</v>
      </c>
    </row>
    <row r="895">
      <c r="A895" s="172" t="s">
        <v>1136</v>
      </c>
      <c r="B895" s="172" t="s">
        <v>487</v>
      </c>
      <c r="C895" s="172" t="s">
        <v>1089</v>
      </c>
      <c r="D895" s="172" t="s">
        <v>1088</v>
      </c>
      <c r="E895" s="172" t="s">
        <v>1090</v>
      </c>
      <c r="F895" s="173">
        <v>1.0</v>
      </c>
      <c r="G895" s="158"/>
      <c r="H895" s="176"/>
      <c r="I895" s="174">
        <v>42.0</v>
      </c>
      <c r="J895" s="175" t="s">
        <v>527</v>
      </c>
      <c r="K895" s="157" t="s">
        <v>487</v>
      </c>
      <c r="L895" s="157" t="s">
        <v>763</v>
      </c>
      <c r="M895" s="157" t="s">
        <v>764</v>
      </c>
      <c r="N895" s="11">
        <v>1.0</v>
      </c>
      <c r="O895" s="157" t="s">
        <v>522</v>
      </c>
    </row>
    <row r="896">
      <c r="A896" s="172" t="s">
        <v>1136</v>
      </c>
      <c r="B896" s="172" t="s">
        <v>492</v>
      </c>
      <c r="C896" s="172" t="s">
        <v>1100</v>
      </c>
      <c r="D896" s="172" t="s">
        <v>1099</v>
      </c>
      <c r="E896" s="172" t="s">
        <v>507</v>
      </c>
      <c r="F896" s="173">
        <v>2.0</v>
      </c>
      <c r="G896" s="158"/>
      <c r="H896" s="176"/>
      <c r="I896" s="174">
        <v>42.0</v>
      </c>
      <c r="J896" s="175" t="s">
        <v>527</v>
      </c>
      <c r="K896" s="157" t="s">
        <v>487</v>
      </c>
      <c r="L896" s="157" t="s">
        <v>392</v>
      </c>
      <c r="M896" s="157" t="s">
        <v>391</v>
      </c>
      <c r="N896" s="11">
        <v>4.0</v>
      </c>
      <c r="O896" s="157" t="s">
        <v>570</v>
      </c>
    </row>
    <row r="897">
      <c r="A897" s="172" t="s">
        <v>1136</v>
      </c>
      <c r="B897" s="172" t="s">
        <v>487</v>
      </c>
      <c r="C897" s="172" t="s">
        <v>1094</v>
      </c>
      <c r="D897" s="172" t="s">
        <v>1093</v>
      </c>
      <c r="E897" s="172" t="s">
        <v>1095</v>
      </c>
      <c r="F897" s="173">
        <v>2.0</v>
      </c>
      <c r="G897" s="158"/>
      <c r="H897" s="176"/>
      <c r="I897" s="174">
        <v>42.0</v>
      </c>
      <c r="J897" s="175" t="s">
        <v>527</v>
      </c>
      <c r="K897" s="157" t="s">
        <v>487</v>
      </c>
      <c r="L897" s="157" t="s">
        <v>1134</v>
      </c>
      <c r="M897" s="157" t="s">
        <v>1135</v>
      </c>
      <c r="N897" s="11">
        <v>1.0</v>
      </c>
      <c r="O897" s="157" t="s">
        <v>519</v>
      </c>
    </row>
    <row r="898">
      <c r="A898" s="172" t="s">
        <v>1136</v>
      </c>
      <c r="B898" s="172" t="s">
        <v>492</v>
      </c>
      <c r="C898" s="172" t="s">
        <v>692</v>
      </c>
      <c r="D898" s="172" t="s">
        <v>691</v>
      </c>
      <c r="E898" s="172" t="s">
        <v>522</v>
      </c>
      <c r="F898" s="173">
        <v>1.0</v>
      </c>
      <c r="G898" s="158"/>
      <c r="H898" s="176"/>
      <c r="I898" s="174">
        <v>42.0</v>
      </c>
      <c r="J898" s="175" t="s">
        <v>527</v>
      </c>
      <c r="K898" s="157" t="s">
        <v>492</v>
      </c>
      <c r="L898" s="157" t="s">
        <v>672</v>
      </c>
      <c r="M898" s="157" t="s">
        <v>673</v>
      </c>
      <c r="N898" s="11">
        <v>1.0</v>
      </c>
      <c r="O898" s="157" t="s">
        <v>547</v>
      </c>
    </row>
    <row r="899">
      <c r="A899" s="172" t="s">
        <v>1136</v>
      </c>
      <c r="B899" s="172" t="s">
        <v>487</v>
      </c>
      <c r="C899" s="172" t="s">
        <v>1069</v>
      </c>
      <c r="D899" s="172" t="s">
        <v>1068</v>
      </c>
      <c r="E899" s="172" t="s">
        <v>552</v>
      </c>
      <c r="F899" s="173">
        <v>1.0</v>
      </c>
      <c r="G899" s="158"/>
      <c r="H899" s="176"/>
      <c r="I899" s="174">
        <v>42.0</v>
      </c>
      <c r="J899" s="175" t="s">
        <v>527</v>
      </c>
      <c r="K899" s="157" t="s">
        <v>487</v>
      </c>
      <c r="L899" s="157" t="s">
        <v>871</v>
      </c>
      <c r="M899" s="157" t="s">
        <v>870</v>
      </c>
      <c r="N899" s="11">
        <v>2.0</v>
      </c>
      <c r="O899" s="177" t="s">
        <v>573</v>
      </c>
    </row>
    <row r="900">
      <c r="A900" s="172" t="s">
        <v>1136</v>
      </c>
      <c r="B900" s="172" t="s">
        <v>487</v>
      </c>
      <c r="C900" s="172" t="s">
        <v>1097</v>
      </c>
      <c r="D900" s="172" t="s">
        <v>1096</v>
      </c>
      <c r="E900" s="172" t="s">
        <v>1098</v>
      </c>
      <c r="F900" s="173">
        <v>2.0</v>
      </c>
      <c r="G900" s="158"/>
      <c r="H900" s="176"/>
      <c r="I900" s="174">
        <v>42.0</v>
      </c>
      <c r="J900" s="175" t="s">
        <v>527</v>
      </c>
      <c r="K900" s="157" t="s">
        <v>487</v>
      </c>
      <c r="L900" s="157" t="s">
        <v>512</v>
      </c>
      <c r="M900" s="157" t="s">
        <v>511</v>
      </c>
      <c r="N900" s="11">
        <v>2.0</v>
      </c>
      <c r="O900" s="177" t="s">
        <v>513</v>
      </c>
    </row>
    <row r="901">
      <c r="A901" s="172" t="s">
        <v>1137</v>
      </c>
      <c r="B901" s="172" t="s">
        <v>487</v>
      </c>
      <c r="C901" s="172" t="s">
        <v>749</v>
      </c>
      <c r="D901" s="172" t="s">
        <v>748</v>
      </c>
      <c r="E901" s="172" t="s">
        <v>601</v>
      </c>
      <c r="F901" s="173">
        <v>1.0</v>
      </c>
      <c r="G901" s="158"/>
      <c r="H901" s="176"/>
      <c r="I901" s="174">
        <v>42.0</v>
      </c>
      <c r="J901" s="175" t="s">
        <v>527</v>
      </c>
      <c r="K901" s="157" t="s">
        <v>492</v>
      </c>
      <c r="L901" s="157" t="s">
        <v>576</v>
      </c>
      <c r="M901" s="157" t="s">
        <v>575</v>
      </c>
      <c r="N901" s="11">
        <v>1.0</v>
      </c>
      <c r="O901" s="157" t="s">
        <v>573</v>
      </c>
    </row>
    <row r="902">
      <c r="A902" s="172" t="s">
        <v>1137</v>
      </c>
      <c r="B902" s="172" t="s">
        <v>492</v>
      </c>
      <c r="C902" s="172" t="s">
        <v>1108</v>
      </c>
      <c r="D902" s="172" t="s">
        <v>1107</v>
      </c>
      <c r="E902" s="172" t="s">
        <v>787</v>
      </c>
      <c r="F902" s="173">
        <v>1.0</v>
      </c>
      <c r="G902" s="158"/>
      <c r="H902" s="176"/>
      <c r="I902" s="174">
        <v>42.0</v>
      </c>
      <c r="J902" s="175" t="s">
        <v>527</v>
      </c>
      <c r="K902" s="157" t="s">
        <v>487</v>
      </c>
      <c r="L902" s="157" t="s">
        <v>509</v>
      </c>
      <c r="M902" s="157" t="s">
        <v>508</v>
      </c>
      <c r="N902" s="11">
        <v>2.0</v>
      </c>
      <c r="O902" s="177" t="s">
        <v>501</v>
      </c>
    </row>
    <row r="903">
      <c r="A903" s="172" t="s">
        <v>1137</v>
      </c>
      <c r="B903" s="172" t="s">
        <v>487</v>
      </c>
      <c r="C903" s="172" t="s">
        <v>561</v>
      </c>
      <c r="D903" s="172" t="s">
        <v>560</v>
      </c>
      <c r="E903" s="172" t="s">
        <v>498</v>
      </c>
      <c r="F903" s="173">
        <v>1.0</v>
      </c>
      <c r="G903" s="158"/>
      <c r="H903" s="176"/>
      <c r="I903" s="174">
        <v>42.0</v>
      </c>
      <c r="J903" s="175" t="s">
        <v>527</v>
      </c>
      <c r="K903" s="157" t="s">
        <v>487</v>
      </c>
      <c r="L903" s="157" t="s">
        <v>714</v>
      </c>
      <c r="M903" s="157" t="s">
        <v>715</v>
      </c>
      <c r="N903" s="11">
        <v>1.0</v>
      </c>
      <c r="O903" s="157" t="s">
        <v>588</v>
      </c>
    </row>
    <row r="904">
      <c r="A904" s="172" t="s">
        <v>1137</v>
      </c>
      <c r="B904" s="172" t="s">
        <v>487</v>
      </c>
      <c r="C904" s="172" t="s">
        <v>622</v>
      </c>
      <c r="D904" s="172" t="s">
        <v>621</v>
      </c>
      <c r="E904" s="172" t="s">
        <v>510</v>
      </c>
      <c r="F904" s="173">
        <v>2.0</v>
      </c>
      <c r="G904" s="158"/>
      <c r="H904" s="176"/>
      <c r="I904" s="174">
        <v>42.0</v>
      </c>
      <c r="J904" s="175" t="s">
        <v>527</v>
      </c>
      <c r="K904" s="157" t="s">
        <v>487</v>
      </c>
      <c r="L904" s="157" t="s">
        <v>728</v>
      </c>
      <c r="M904" s="157" t="s">
        <v>729</v>
      </c>
      <c r="N904" s="11">
        <v>1.0</v>
      </c>
      <c r="O904" s="177" t="s">
        <v>516</v>
      </c>
    </row>
    <row r="905">
      <c r="A905" s="172" t="s">
        <v>1137</v>
      </c>
      <c r="B905" s="172" t="s">
        <v>487</v>
      </c>
      <c r="C905" s="172" t="s">
        <v>617</v>
      </c>
      <c r="D905" s="172" t="s">
        <v>616</v>
      </c>
      <c r="E905" s="172" t="s">
        <v>513</v>
      </c>
      <c r="F905" s="173">
        <v>1.0</v>
      </c>
      <c r="G905" s="158"/>
      <c r="H905" s="176"/>
      <c r="I905" s="174">
        <v>42.0</v>
      </c>
      <c r="J905" s="175" t="s">
        <v>527</v>
      </c>
      <c r="K905" s="157" t="s">
        <v>487</v>
      </c>
      <c r="L905" s="157" t="s">
        <v>807</v>
      </c>
      <c r="M905" s="157" t="s">
        <v>808</v>
      </c>
      <c r="N905" s="11">
        <v>2.0</v>
      </c>
      <c r="O905" s="157" t="s">
        <v>490</v>
      </c>
    </row>
    <row r="906">
      <c r="A906" s="172" t="s">
        <v>1137</v>
      </c>
      <c r="B906" s="172" t="s">
        <v>487</v>
      </c>
      <c r="C906" s="172" t="s">
        <v>546</v>
      </c>
      <c r="D906" s="172" t="s">
        <v>545</v>
      </c>
      <c r="E906" s="172" t="s">
        <v>547</v>
      </c>
      <c r="F906" s="173">
        <v>1.0</v>
      </c>
      <c r="G906" s="158"/>
      <c r="H906" s="176"/>
      <c r="I906" s="174">
        <v>42.0</v>
      </c>
      <c r="J906" s="175" t="s">
        <v>537</v>
      </c>
      <c r="K906" s="157" t="s">
        <v>487</v>
      </c>
      <c r="L906" s="157" t="s">
        <v>1134</v>
      </c>
      <c r="M906" s="157" t="s">
        <v>1135</v>
      </c>
      <c r="N906" s="11">
        <v>2.0</v>
      </c>
      <c r="O906" s="157" t="s">
        <v>519</v>
      </c>
    </row>
    <row r="907">
      <c r="A907" s="172" t="s">
        <v>1137</v>
      </c>
      <c r="B907" s="172" t="s">
        <v>487</v>
      </c>
      <c r="C907" s="172" t="s">
        <v>567</v>
      </c>
      <c r="D907" s="172" t="s">
        <v>566</v>
      </c>
      <c r="E907" s="172" t="s">
        <v>498</v>
      </c>
      <c r="F907" s="173">
        <v>1.0</v>
      </c>
      <c r="G907" s="158"/>
      <c r="H907" s="176"/>
      <c r="I907" s="174">
        <v>42.0</v>
      </c>
      <c r="J907" s="175" t="s">
        <v>537</v>
      </c>
      <c r="K907" s="157" t="s">
        <v>487</v>
      </c>
      <c r="L907" s="157" t="s">
        <v>714</v>
      </c>
      <c r="M907" s="157" t="s">
        <v>715</v>
      </c>
      <c r="N907" s="11">
        <v>2.0</v>
      </c>
      <c r="O907" s="157" t="s">
        <v>588</v>
      </c>
    </row>
    <row r="908">
      <c r="A908" s="172" t="s">
        <v>1137</v>
      </c>
      <c r="B908" s="172" t="s">
        <v>487</v>
      </c>
      <c r="C908" s="172" t="s">
        <v>1110</v>
      </c>
      <c r="D908" s="172" t="s">
        <v>1109</v>
      </c>
      <c r="E908" s="172" t="s">
        <v>541</v>
      </c>
      <c r="F908" s="173">
        <v>2.0</v>
      </c>
      <c r="G908" s="158"/>
      <c r="H908" s="176"/>
      <c r="I908" s="174">
        <v>42.0</v>
      </c>
      <c r="J908" s="175" t="s">
        <v>537</v>
      </c>
      <c r="K908" s="157" t="s">
        <v>487</v>
      </c>
      <c r="L908" s="157" t="s">
        <v>886</v>
      </c>
      <c r="M908" s="157" t="s">
        <v>885</v>
      </c>
      <c r="N908" s="11">
        <v>1.0</v>
      </c>
      <c r="O908" s="177" t="s">
        <v>613</v>
      </c>
    </row>
    <row r="909">
      <c r="A909" s="172" t="s">
        <v>1137</v>
      </c>
      <c r="B909" s="172" t="s">
        <v>487</v>
      </c>
      <c r="C909" s="172" t="s">
        <v>746</v>
      </c>
      <c r="D909" s="172" t="s">
        <v>745</v>
      </c>
      <c r="E909" s="172" t="s">
        <v>510</v>
      </c>
      <c r="F909" s="173">
        <v>1.0</v>
      </c>
      <c r="G909" s="158"/>
      <c r="H909" s="176"/>
      <c r="I909" s="174">
        <v>42.0</v>
      </c>
      <c r="J909" s="175" t="s">
        <v>537</v>
      </c>
      <c r="K909" s="157" t="s">
        <v>487</v>
      </c>
      <c r="L909" s="157" t="s">
        <v>512</v>
      </c>
      <c r="M909" s="157" t="s">
        <v>511</v>
      </c>
      <c r="N909" s="11">
        <v>2.0</v>
      </c>
      <c r="O909" s="177" t="s">
        <v>513</v>
      </c>
    </row>
    <row r="910">
      <c r="A910" s="172" t="s">
        <v>1137</v>
      </c>
      <c r="B910" s="172" t="s">
        <v>487</v>
      </c>
      <c r="C910" s="172" t="s">
        <v>508</v>
      </c>
      <c r="D910" s="172" t="s">
        <v>509</v>
      </c>
      <c r="E910" s="172" t="s">
        <v>510</v>
      </c>
      <c r="F910" s="173">
        <v>2.0</v>
      </c>
      <c r="G910" s="158"/>
      <c r="H910" s="176"/>
      <c r="I910" s="174">
        <v>42.0</v>
      </c>
      <c r="J910" s="175" t="s">
        <v>537</v>
      </c>
      <c r="K910" s="157" t="s">
        <v>487</v>
      </c>
      <c r="L910" s="157" t="s">
        <v>509</v>
      </c>
      <c r="M910" s="157" t="s">
        <v>508</v>
      </c>
      <c r="N910" s="11">
        <v>3.0</v>
      </c>
      <c r="O910" s="177" t="s">
        <v>501</v>
      </c>
    </row>
    <row r="911">
      <c r="A911" s="172" t="s">
        <v>1137</v>
      </c>
      <c r="B911" s="172" t="s">
        <v>492</v>
      </c>
      <c r="C911" s="172" t="s">
        <v>1112</v>
      </c>
      <c r="D911" s="172" t="s">
        <v>1111</v>
      </c>
      <c r="E911" s="172" t="s">
        <v>498</v>
      </c>
      <c r="F911" s="173">
        <v>1.0</v>
      </c>
      <c r="G911" s="158"/>
      <c r="H911" s="176"/>
      <c r="I911" s="174">
        <v>42.0</v>
      </c>
      <c r="J911" s="175" t="s">
        <v>537</v>
      </c>
      <c r="K911" s="157" t="s">
        <v>492</v>
      </c>
      <c r="L911" s="157" t="s">
        <v>576</v>
      </c>
      <c r="M911" s="157" t="s">
        <v>575</v>
      </c>
      <c r="N911" s="11">
        <v>1.0</v>
      </c>
      <c r="O911" s="157" t="s">
        <v>573</v>
      </c>
    </row>
    <row r="912">
      <c r="A912" s="172" t="s">
        <v>1138</v>
      </c>
      <c r="B912" s="172" t="s">
        <v>487</v>
      </c>
      <c r="C912" s="172" t="s">
        <v>1110</v>
      </c>
      <c r="D912" s="172" t="s">
        <v>1109</v>
      </c>
      <c r="E912" s="172" t="s">
        <v>541</v>
      </c>
      <c r="F912" s="173">
        <v>3.0</v>
      </c>
      <c r="G912" s="158"/>
      <c r="H912" s="176"/>
      <c r="I912" s="174">
        <v>42.0</v>
      </c>
      <c r="J912" s="175" t="s">
        <v>537</v>
      </c>
      <c r="K912" s="157" t="s">
        <v>487</v>
      </c>
      <c r="L912" s="157" t="s">
        <v>763</v>
      </c>
      <c r="M912" s="157" t="s">
        <v>764</v>
      </c>
      <c r="N912" s="11">
        <v>2.0</v>
      </c>
      <c r="O912" s="157" t="s">
        <v>522</v>
      </c>
    </row>
    <row r="913">
      <c r="A913" s="172" t="s">
        <v>1138</v>
      </c>
      <c r="B913" s="172" t="s">
        <v>487</v>
      </c>
      <c r="C913" s="172" t="s">
        <v>598</v>
      </c>
      <c r="D913" s="172" t="s">
        <v>597</v>
      </c>
      <c r="E913" s="172" t="s">
        <v>507</v>
      </c>
      <c r="F913" s="173">
        <v>1.0</v>
      </c>
      <c r="G913" s="158"/>
      <c r="H913" s="176"/>
      <c r="I913" s="174">
        <v>42.0</v>
      </c>
      <c r="J913" s="175" t="s">
        <v>537</v>
      </c>
      <c r="K913" s="157" t="s">
        <v>487</v>
      </c>
      <c r="L913" s="157" t="s">
        <v>518</v>
      </c>
      <c r="M913" s="157" t="s">
        <v>517</v>
      </c>
      <c r="N913" s="11">
        <v>2.0</v>
      </c>
      <c r="O913" s="157" t="s">
        <v>519</v>
      </c>
    </row>
    <row r="914">
      <c r="A914" s="172" t="s">
        <v>1138</v>
      </c>
      <c r="B914" s="172" t="s">
        <v>487</v>
      </c>
      <c r="C914" s="172" t="s">
        <v>590</v>
      </c>
      <c r="D914" s="172" t="s">
        <v>589</v>
      </c>
      <c r="E914" s="172" t="s">
        <v>507</v>
      </c>
      <c r="F914" s="173">
        <v>1.0</v>
      </c>
      <c r="G914" s="158"/>
      <c r="H914" s="176"/>
      <c r="I914" s="174">
        <v>42.0</v>
      </c>
      <c r="J914" s="175" t="s">
        <v>537</v>
      </c>
      <c r="K914" s="157" t="s">
        <v>492</v>
      </c>
      <c r="L914" s="157" t="s">
        <v>662</v>
      </c>
      <c r="M914" s="157" t="s">
        <v>663</v>
      </c>
      <c r="N914" s="11">
        <v>2.0</v>
      </c>
      <c r="O914" s="157" t="s">
        <v>513</v>
      </c>
    </row>
    <row r="915">
      <c r="A915" s="172" t="s">
        <v>1138</v>
      </c>
      <c r="B915" s="172" t="s">
        <v>487</v>
      </c>
      <c r="C915" s="172" t="s">
        <v>622</v>
      </c>
      <c r="D915" s="172" t="s">
        <v>621</v>
      </c>
      <c r="E915" s="172" t="s">
        <v>510</v>
      </c>
      <c r="F915" s="173">
        <v>3.0</v>
      </c>
      <c r="G915" s="158"/>
      <c r="H915" s="176"/>
      <c r="I915" s="174">
        <v>42.0</v>
      </c>
      <c r="J915" s="175" t="s">
        <v>537</v>
      </c>
      <c r="K915" s="157" t="s">
        <v>487</v>
      </c>
      <c r="L915" s="157" t="s">
        <v>821</v>
      </c>
      <c r="M915" s="157" t="s">
        <v>822</v>
      </c>
      <c r="N915" s="11">
        <v>1.0</v>
      </c>
      <c r="O915" s="157" t="s">
        <v>552</v>
      </c>
    </row>
    <row r="916">
      <c r="A916" s="172" t="s">
        <v>1138</v>
      </c>
      <c r="B916" s="172" t="s">
        <v>487</v>
      </c>
      <c r="C916" s="172" t="s">
        <v>741</v>
      </c>
      <c r="D916" s="172" t="s">
        <v>740</v>
      </c>
      <c r="E916" s="172" t="s">
        <v>584</v>
      </c>
      <c r="F916" s="173">
        <v>2.0</v>
      </c>
      <c r="G916" s="158"/>
      <c r="H916" s="176"/>
      <c r="I916" s="174">
        <v>42.0</v>
      </c>
      <c r="J916" s="175" t="s">
        <v>537</v>
      </c>
      <c r="K916" s="157" t="s">
        <v>487</v>
      </c>
      <c r="L916" s="157" t="s">
        <v>392</v>
      </c>
      <c r="M916" s="157" t="s">
        <v>391</v>
      </c>
      <c r="N916" s="11">
        <v>6.0</v>
      </c>
      <c r="O916" s="157" t="s">
        <v>570</v>
      </c>
    </row>
    <row r="917">
      <c r="A917" s="172" t="s">
        <v>1138</v>
      </c>
      <c r="B917" s="172" t="s">
        <v>492</v>
      </c>
      <c r="C917" s="172" t="s">
        <v>1114</v>
      </c>
      <c r="D917" s="172" t="s">
        <v>1113</v>
      </c>
      <c r="E917" s="172" t="s">
        <v>495</v>
      </c>
      <c r="F917" s="173">
        <v>1.0</v>
      </c>
      <c r="G917" s="158"/>
      <c r="H917" s="176"/>
      <c r="I917" s="174">
        <v>42.0</v>
      </c>
      <c r="J917" s="175" t="s">
        <v>537</v>
      </c>
      <c r="K917" s="157" t="s">
        <v>487</v>
      </c>
      <c r="L917" s="157" t="s">
        <v>807</v>
      </c>
      <c r="M917" s="157" t="s">
        <v>808</v>
      </c>
      <c r="N917" s="11">
        <v>2.0</v>
      </c>
      <c r="O917" s="157" t="s">
        <v>490</v>
      </c>
    </row>
    <row r="918">
      <c r="A918" s="172" t="s">
        <v>1138</v>
      </c>
      <c r="B918" s="172" t="s">
        <v>487</v>
      </c>
      <c r="C918" s="172" t="s">
        <v>617</v>
      </c>
      <c r="D918" s="172" t="s">
        <v>616</v>
      </c>
      <c r="E918" s="172" t="s">
        <v>513</v>
      </c>
      <c r="F918" s="173">
        <v>1.0</v>
      </c>
      <c r="G918" s="158"/>
      <c r="H918" s="176"/>
      <c r="I918" s="174">
        <v>42.0</v>
      </c>
      <c r="J918" s="175" t="s">
        <v>537</v>
      </c>
      <c r="K918" s="157" t="s">
        <v>487</v>
      </c>
      <c r="L918" s="157" t="s">
        <v>728</v>
      </c>
      <c r="M918" s="157" t="s">
        <v>729</v>
      </c>
      <c r="N918" s="11">
        <v>2.0</v>
      </c>
      <c r="O918" s="177" t="s">
        <v>516</v>
      </c>
    </row>
    <row r="919">
      <c r="A919" s="172" t="s">
        <v>1138</v>
      </c>
      <c r="B919" s="172" t="s">
        <v>492</v>
      </c>
      <c r="C919" s="172" t="s">
        <v>1112</v>
      </c>
      <c r="D919" s="172" t="s">
        <v>1111</v>
      </c>
      <c r="E919" s="172" t="s">
        <v>498</v>
      </c>
      <c r="F919" s="173">
        <v>1.0</v>
      </c>
      <c r="G919" s="158"/>
      <c r="H919" s="176"/>
      <c r="I919" s="174">
        <v>43.0</v>
      </c>
      <c r="J919" s="175" t="s">
        <v>491</v>
      </c>
      <c r="K919" s="157" t="s">
        <v>487</v>
      </c>
      <c r="L919" s="157" t="s">
        <v>509</v>
      </c>
      <c r="M919" s="157" t="s">
        <v>508</v>
      </c>
      <c r="N919" s="11">
        <v>1.0</v>
      </c>
      <c r="O919" s="177" t="s">
        <v>501</v>
      </c>
    </row>
    <row r="920">
      <c r="A920" s="172" t="s">
        <v>1138</v>
      </c>
      <c r="B920" s="172" t="s">
        <v>487</v>
      </c>
      <c r="C920" s="172" t="s">
        <v>470</v>
      </c>
      <c r="D920" s="172" t="s">
        <v>471</v>
      </c>
      <c r="E920" s="172" t="s">
        <v>585</v>
      </c>
      <c r="F920" s="173">
        <v>1.0</v>
      </c>
      <c r="G920" s="158"/>
      <c r="H920" s="176"/>
      <c r="I920" s="174">
        <v>43.0</v>
      </c>
      <c r="J920" s="175" t="s">
        <v>491</v>
      </c>
      <c r="K920" s="157" t="s">
        <v>487</v>
      </c>
      <c r="L920" s="157" t="s">
        <v>1139</v>
      </c>
      <c r="M920" s="157" t="s">
        <v>1140</v>
      </c>
      <c r="N920" s="11">
        <v>1.0</v>
      </c>
      <c r="O920" s="157" t="s">
        <v>504</v>
      </c>
    </row>
    <row r="921">
      <c r="A921" s="172" t="s">
        <v>1138</v>
      </c>
      <c r="B921" s="172" t="s">
        <v>487</v>
      </c>
      <c r="C921" s="172" t="s">
        <v>746</v>
      </c>
      <c r="D921" s="172" t="s">
        <v>745</v>
      </c>
      <c r="E921" s="172" t="s">
        <v>510</v>
      </c>
      <c r="F921" s="173">
        <v>2.0</v>
      </c>
      <c r="G921" s="158"/>
      <c r="H921" s="176"/>
      <c r="I921" s="174">
        <v>43.0</v>
      </c>
      <c r="J921" s="175" t="s">
        <v>491</v>
      </c>
      <c r="K921" s="157" t="s">
        <v>492</v>
      </c>
      <c r="L921" s="157" t="s">
        <v>813</v>
      </c>
      <c r="M921" s="157" t="s">
        <v>814</v>
      </c>
      <c r="N921" s="11">
        <v>1.0</v>
      </c>
      <c r="O921" s="157" t="s">
        <v>787</v>
      </c>
    </row>
    <row r="922">
      <c r="A922" s="172" t="s">
        <v>1138</v>
      </c>
      <c r="B922" s="172" t="s">
        <v>487</v>
      </c>
      <c r="C922" s="172" t="s">
        <v>508</v>
      </c>
      <c r="D922" s="172" t="s">
        <v>509</v>
      </c>
      <c r="E922" s="172" t="s">
        <v>510</v>
      </c>
      <c r="F922" s="173">
        <v>3.0</v>
      </c>
      <c r="G922" s="158"/>
      <c r="H922" s="176"/>
      <c r="I922" s="174">
        <v>43.0</v>
      </c>
      <c r="J922" s="175" t="s">
        <v>491</v>
      </c>
      <c r="K922" s="157" t="s">
        <v>487</v>
      </c>
      <c r="L922" s="157" t="s">
        <v>734</v>
      </c>
      <c r="M922" s="157" t="s">
        <v>735</v>
      </c>
      <c r="N922" s="11">
        <v>1.0</v>
      </c>
      <c r="O922" s="157" t="s">
        <v>501</v>
      </c>
    </row>
    <row r="923">
      <c r="A923" s="172" t="s">
        <v>1141</v>
      </c>
      <c r="B923" s="172" t="s">
        <v>487</v>
      </c>
      <c r="C923" s="172" t="s">
        <v>749</v>
      </c>
      <c r="D923" s="172" t="s">
        <v>748</v>
      </c>
      <c r="E923" s="172" t="s">
        <v>601</v>
      </c>
      <c r="F923" s="173">
        <v>2.0</v>
      </c>
      <c r="G923" s="158"/>
      <c r="H923" s="176"/>
      <c r="I923" s="174">
        <v>43.0</v>
      </c>
      <c r="J923" s="175" t="s">
        <v>491</v>
      </c>
      <c r="K923" s="157" t="s">
        <v>487</v>
      </c>
      <c r="L923" s="157" t="s">
        <v>1026</v>
      </c>
      <c r="M923" s="157" t="s">
        <v>1027</v>
      </c>
      <c r="N923" s="11">
        <v>1.0</v>
      </c>
      <c r="O923" s="157" t="s">
        <v>613</v>
      </c>
    </row>
    <row r="924">
      <c r="A924" s="172" t="s">
        <v>1141</v>
      </c>
      <c r="B924" s="172" t="s">
        <v>487</v>
      </c>
      <c r="C924" s="172" t="s">
        <v>508</v>
      </c>
      <c r="D924" s="172" t="s">
        <v>509</v>
      </c>
      <c r="E924" s="172" t="s">
        <v>510</v>
      </c>
      <c r="F924" s="173">
        <v>4.0</v>
      </c>
      <c r="G924" s="158"/>
      <c r="H924" s="176"/>
      <c r="I924" s="174">
        <v>43.0</v>
      </c>
      <c r="J924" s="175" t="s">
        <v>491</v>
      </c>
      <c r="K924" s="157" t="s">
        <v>487</v>
      </c>
      <c r="L924" s="157" t="s">
        <v>392</v>
      </c>
      <c r="M924" s="157" t="s">
        <v>391</v>
      </c>
      <c r="N924" s="11">
        <v>2.0</v>
      </c>
      <c r="O924" s="157" t="s">
        <v>570</v>
      </c>
    </row>
    <row r="925">
      <c r="A925" s="172" t="s">
        <v>1141</v>
      </c>
      <c r="B925" s="172" t="s">
        <v>487</v>
      </c>
      <c r="C925" s="172" t="s">
        <v>622</v>
      </c>
      <c r="D925" s="172" t="s">
        <v>621</v>
      </c>
      <c r="E925" s="172" t="s">
        <v>510</v>
      </c>
      <c r="F925" s="173">
        <v>4.0</v>
      </c>
      <c r="G925" s="158"/>
      <c r="H925" s="176"/>
      <c r="I925" s="174">
        <v>43.0</v>
      </c>
      <c r="J925" s="175" t="s">
        <v>491</v>
      </c>
      <c r="K925" s="157" t="s">
        <v>487</v>
      </c>
      <c r="L925" s="157" t="s">
        <v>763</v>
      </c>
      <c r="M925" s="157" t="s">
        <v>764</v>
      </c>
      <c r="N925" s="11">
        <v>1.0</v>
      </c>
      <c r="O925" s="157" t="s">
        <v>522</v>
      </c>
    </row>
    <row r="926">
      <c r="A926" s="172" t="s">
        <v>1141</v>
      </c>
      <c r="B926" s="172" t="s">
        <v>487</v>
      </c>
      <c r="C926" s="172" t="s">
        <v>593</v>
      </c>
      <c r="D926" s="172" t="s">
        <v>592</v>
      </c>
      <c r="E926" s="172" t="s">
        <v>588</v>
      </c>
      <c r="F926" s="173">
        <v>1.0</v>
      </c>
      <c r="G926" s="158"/>
      <c r="H926" s="176"/>
      <c r="I926" s="174">
        <v>43.0</v>
      </c>
      <c r="J926" s="175" t="s">
        <v>491</v>
      </c>
      <c r="K926" s="157" t="s">
        <v>487</v>
      </c>
      <c r="L926" s="157" t="s">
        <v>630</v>
      </c>
      <c r="M926" s="157" t="s">
        <v>631</v>
      </c>
      <c r="N926" s="11">
        <v>1.0</v>
      </c>
      <c r="O926" s="157" t="s">
        <v>573</v>
      </c>
    </row>
    <row r="927">
      <c r="A927" s="172" t="s">
        <v>1141</v>
      </c>
      <c r="B927" s="172" t="s">
        <v>492</v>
      </c>
      <c r="C927" s="172" t="s">
        <v>1108</v>
      </c>
      <c r="D927" s="172" t="s">
        <v>1107</v>
      </c>
      <c r="E927" s="172" t="s">
        <v>787</v>
      </c>
      <c r="F927" s="173">
        <v>2.0</v>
      </c>
      <c r="G927" s="158"/>
      <c r="H927" s="176"/>
      <c r="I927" s="174">
        <v>43.0</v>
      </c>
      <c r="J927" s="175" t="s">
        <v>527</v>
      </c>
      <c r="K927" s="157" t="s">
        <v>492</v>
      </c>
      <c r="L927" s="157" t="s">
        <v>819</v>
      </c>
      <c r="M927" s="157" t="s">
        <v>820</v>
      </c>
      <c r="N927" s="11">
        <v>1.0</v>
      </c>
      <c r="O927" s="157" t="s">
        <v>495</v>
      </c>
    </row>
    <row r="928">
      <c r="A928" s="172" t="s">
        <v>1141</v>
      </c>
      <c r="B928" s="172" t="s">
        <v>487</v>
      </c>
      <c r="C928" s="172" t="s">
        <v>1110</v>
      </c>
      <c r="D928" s="172" t="s">
        <v>1109</v>
      </c>
      <c r="E928" s="172" t="s">
        <v>541</v>
      </c>
      <c r="F928" s="173">
        <v>4.0</v>
      </c>
      <c r="G928" s="158"/>
      <c r="H928" s="176"/>
      <c r="I928" s="174">
        <v>43.0</v>
      </c>
      <c r="J928" s="175" t="s">
        <v>527</v>
      </c>
      <c r="K928" s="157" t="s">
        <v>487</v>
      </c>
      <c r="L928" s="157" t="s">
        <v>1139</v>
      </c>
      <c r="M928" s="157" t="s">
        <v>1140</v>
      </c>
      <c r="N928" s="11">
        <v>1.0</v>
      </c>
      <c r="O928" s="157" t="s">
        <v>504</v>
      </c>
    </row>
    <row r="929">
      <c r="A929" s="172" t="s">
        <v>1141</v>
      </c>
      <c r="B929" s="172" t="s">
        <v>492</v>
      </c>
      <c r="C929" s="172" t="s">
        <v>1112</v>
      </c>
      <c r="D929" s="172" t="s">
        <v>1111</v>
      </c>
      <c r="E929" s="172" t="s">
        <v>498</v>
      </c>
      <c r="F929" s="173">
        <v>1.0</v>
      </c>
      <c r="G929" s="158"/>
      <c r="H929" s="176"/>
      <c r="I929" s="174">
        <v>43.0</v>
      </c>
      <c r="J929" s="175" t="s">
        <v>527</v>
      </c>
      <c r="K929" s="157" t="s">
        <v>487</v>
      </c>
      <c r="L929" s="157" t="s">
        <v>509</v>
      </c>
      <c r="M929" s="157" t="s">
        <v>508</v>
      </c>
      <c r="N929" s="11">
        <v>2.0</v>
      </c>
      <c r="O929" s="177" t="s">
        <v>501</v>
      </c>
    </row>
    <row r="930">
      <c r="A930" s="172" t="s">
        <v>1141</v>
      </c>
      <c r="B930" s="172" t="s">
        <v>487</v>
      </c>
      <c r="C930" s="172" t="s">
        <v>746</v>
      </c>
      <c r="D930" s="172" t="s">
        <v>745</v>
      </c>
      <c r="E930" s="172" t="s">
        <v>510</v>
      </c>
      <c r="F930" s="173">
        <v>2.0</v>
      </c>
      <c r="G930" s="158"/>
      <c r="H930" s="176"/>
      <c r="I930" s="174">
        <v>43.0</v>
      </c>
      <c r="J930" s="175" t="s">
        <v>527</v>
      </c>
      <c r="K930" s="157" t="s">
        <v>487</v>
      </c>
      <c r="L930" s="157" t="s">
        <v>392</v>
      </c>
      <c r="M930" s="157" t="s">
        <v>391</v>
      </c>
      <c r="N930" s="11">
        <v>3.0</v>
      </c>
      <c r="O930" s="157" t="s">
        <v>570</v>
      </c>
    </row>
    <row r="931">
      <c r="A931" s="172" t="s">
        <v>1141</v>
      </c>
      <c r="B931" s="172" t="s">
        <v>487</v>
      </c>
      <c r="C931" s="172" t="s">
        <v>598</v>
      </c>
      <c r="D931" s="172" t="s">
        <v>597</v>
      </c>
      <c r="E931" s="172" t="s">
        <v>507</v>
      </c>
      <c r="F931" s="173">
        <v>1.0</v>
      </c>
      <c r="G931" s="158"/>
      <c r="H931" s="176"/>
      <c r="I931" s="174">
        <v>43.0</v>
      </c>
      <c r="J931" s="175" t="s">
        <v>527</v>
      </c>
      <c r="K931" s="157" t="s">
        <v>487</v>
      </c>
      <c r="L931" s="157" t="s">
        <v>633</v>
      </c>
      <c r="M931" s="157" t="s">
        <v>634</v>
      </c>
      <c r="N931" s="11">
        <v>1.0</v>
      </c>
      <c r="O931" s="157" t="s">
        <v>588</v>
      </c>
    </row>
    <row r="932">
      <c r="A932" s="172" t="s">
        <v>1141</v>
      </c>
      <c r="B932" s="172" t="s">
        <v>487</v>
      </c>
      <c r="C932" s="172" t="s">
        <v>617</v>
      </c>
      <c r="D932" s="172" t="s">
        <v>616</v>
      </c>
      <c r="E932" s="172" t="s">
        <v>513</v>
      </c>
      <c r="F932" s="173">
        <v>2.0</v>
      </c>
      <c r="G932" s="158"/>
      <c r="H932" s="176"/>
      <c r="I932" s="174">
        <v>43.0</v>
      </c>
      <c r="J932" s="175" t="s">
        <v>527</v>
      </c>
      <c r="K932" s="157" t="s">
        <v>487</v>
      </c>
      <c r="L932" s="157" t="s">
        <v>1041</v>
      </c>
      <c r="M932" s="157" t="s">
        <v>1042</v>
      </c>
      <c r="N932" s="11">
        <v>1.0</v>
      </c>
      <c r="O932" s="157" t="s">
        <v>627</v>
      </c>
    </row>
    <row r="933">
      <c r="A933" s="172" t="s">
        <v>1141</v>
      </c>
      <c r="B933" s="172" t="s">
        <v>487</v>
      </c>
      <c r="C933" s="172" t="s">
        <v>590</v>
      </c>
      <c r="D933" s="172" t="s">
        <v>589</v>
      </c>
      <c r="E933" s="172" t="s">
        <v>507</v>
      </c>
      <c r="F933" s="173">
        <v>1.0</v>
      </c>
      <c r="G933" s="158"/>
      <c r="H933" s="176"/>
      <c r="I933" s="174">
        <v>43.0</v>
      </c>
      <c r="J933" s="175" t="s">
        <v>527</v>
      </c>
      <c r="K933" s="157" t="s">
        <v>487</v>
      </c>
      <c r="L933" s="157" t="s">
        <v>763</v>
      </c>
      <c r="M933" s="157" t="s">
        <v>764</v>
      </c>
      <c r="N933" s="11">
        <v>1.0</v>
      </c>
      <c r="O933" s="157" t="s">
        <v>522</v>
      </c>
    </row>
    <row r="934">
      <c r="A934" s="172" t="s">
        <v>1142</v>
      </c>
      <c r="B934" s="172" t="s">
        <v>487</v>
      </c>
      <c r="C934" s="172" t="s">
        <v>1117</v>
      </c>
      <c r="D934" s="172" t="s">
        <v>1116</v>
      </c>
      <c r="E934" s="172" t="s">
        <v>570</v>
      </c>
      <c r="F934" s="173">
        <v>1.0</v>
      </c>
      <c r="G934" s="158"/>
      <c r="H934" s="176"/>
      <c r="I934" s="174">
        <v>43.0</v>
      </c>
      <c r="J934" s="175" t="s">
        <v>527</v>
      </c>
      <c r="K934" s="157" t="s">
        <v>487</v>
      </c>
      <c r="L934" s="157" t="s">
        <v>740</v>
      </c>
      <c r="M934" s="157" t="s">
        <v>741</v>
      </c>
      <c r="N934" s="11">
        <v>1.0</v>
      </c>
      <c r="O934" s="157" t="s">
        <v>584</v>
      </c>
    </row>
    <row r="935">
      <c r="A935" s="172" t="s">
        <v>1142</v>
      </c>
      <c r="B935" s="172" t="s">
        <v>487</v>
      </c>
      <c r="C935" s="172" t="s">
        <v>558</v>
      </c>
      <c r="D935" s="172" t="s">
        <v>559</v>
      </c>
      <c r="E935" s="172" t="s">
        <v>510</v>
      </c>
      <c r="F935" s="173">
        <v>2.0</v>
      </c>
      <c r="G935" s="158"/>
      <c r="H935" s="176"/>
      <c r="I935" s="174">
        <v>43.0</v>
      </c>
      <c r="J935" s="175" t="s">
        <v>537</v>
      </c>
      <c r="K935" s="157" t="s">
        <v>487</v>
      </c>
      <c r="L935" s="157" t="s">
        <v>763</v>
      </c>
      <c r="M935" s="157" t="s">
        <v>764</v>
      </c>
      <c r="N935" s="11">
        <v>1.0</v>
      </c>
      <c r="O935" s="157" t="s">
        <v>522</v>
      </c>
    </row>
    <row r="936">
      <c r="A936" s="172" t="s">
        <v>1142</v>
      </c>
      <c r="B936" s="172" t="s">
        <v>487</v>
      </c>
      <c r="C936" s="172" t="s">
        <v>1119</v>
      </c>
      <c r="D936" s="172" t="s">
        <v>1118</v>
      </c>
      <c r="E936" s="172" t="s">
        <v>498</v>
      </c>
      <c r="F936" s="173">
        <v>1.0</v>
      </c>
      <c r="G936" s="158"/>
      <c r="H936" s="176"/>
      <c r="I936" s="174">
        <v>43.0</v>
      </c>
      <c r="J936" s="175" t="s">
        <v>537</v>
      </c>
      <c r="K936" s="157" t="s">
        <v>487</v>
      </c>
      <c r="L936" s="157" t="s">
        <v>392</v>
      </c>
      <c r="M936" s="157" t="s">
        <v>391</v>
      </c>
      <c r="N936" s="11">
        <v>4.0</v>
      </c>
      <c r="O936" s="157" t="s">
        <v>570</v>
      </c>
    </row>
    <row r="937">
      <c r="A937" s="172" t="s">
        <v>1142</v>
      </c>
      <c r="B937" s="172" t="s">
        <v>492</v>
      </c>
      <c r="C937" s="172" t="s">
        <v>1121</v>
      </c>
      <c r="D937" s="172" t="s">
        <v>1120</v>
      </c>
      <c r="E937" s="172" t="s">
        <v>834</v>
      </c>
      <c r="F937" s="173">
        <v>1.0</v>
      </c>
      <c r="G937" s="158"/>
      <c r="H937" s="176"/>
      <c r="I937" s="174">
        <v>43.0</v>
      </c>
      <c r="J937" s="175" t="s">
        <v>537</v>
      </c>
      <c r="K937" s="157" t="s">
        <v>487</v>
      </c>
      <c r="L937" s="157" t="s">
        <v>1143</v>
      </c>
      <c r="M937" s="157" t="s">
        <v>1144</v>
      </c>
      <c r="N937" s="11">
        <v>1.0</v>
      </c>
      <c r="O937" s="157" t="s">
        <v>613</v>
      </c>
    </row>
    <row r="938">
      <c r="A938" s="172" t="s">
        <v>1142</v>
      </c>
      <c r="B938" s="172" t="s">
        <v>487</v>
      </c>
      <c r="C938" s="172" t="s">
        <v>622</v>
      </c>
      <c r="D938" s="172" t="s">
        <v>621</v>
      </c>
      <c r="E938" s="172" t="s">
        <v>510</v>
      </c>
      <c r="F938" s="173">
        <v>1.0</v>
      </c>
      <c r="G938" s="158"/>
      <c r="H938" s="176"/>
      <c r="I938" s="174">
        <v>43.0</v>
      </c>
      <c r="J938" s="175" t="s">
        <v>537</v>
      </c>
      <c r="K938" s="157" t="s">
        <v>487</v>
      </c>
      <c r="L938" s="157" t="s">
        <v>509</v>
      </c>
      <c r="M938" s="157" t="s">
        <v>508</v>
      </c>
      <c r="N938" s="11">
        <v>2.0</v>
      </c>
      <c r="O938" s="177" t="s">
        <v>501</v>
      </c>
    </row>
    <row r="939">
      <c r="A939" s="172" t="s">
        <v>1142</v>
      </c>
      <c r="B939" s="172" t="s">
        <v>492</v>
      </c>
      <c r="C939" s="172" t="s">
        <v>959</v>
      </c>
      <c r="D939" s="172" t="s">
        <v>981</v>
      </c>
      <c r="E939" s="172" t="s">
        <v>645</v>
      </c>
      <c r="F939" s="173">
        <v>1.0</v>
      </c>
      <c r="G939" s="158"/>
      <c r="H939" s="176"/>
      <c r="I939" s="174">
        <v>43.0</v>
      </c>
      <c r="J939" s="175" t="s">
        <v>537</v>
      </c>
      <c r="K939" s="157" t="s">
        <v>487</v>
      </c>
      <c r="L939" s="157" t="s">
        <v>748</v>
      </c>
      <c r="M939" s="157" t="s">
        <v>749</v>
      </c>
      <c r="N939" s="11">
        <v>1.0</v>
      </c>
      <c r="O939" s="157" t="s">
        <v>601</v>
      </c>
    </row>
    <row r="940">
      <c r="A940" s="172" t="s">
        <v>1142</v>
      </c>
      <c r="B940" s="172" t="s">
        <v>487</v>
      </c>
      <c r="C940" s="172" t="s">
        <v>1123</v>
      </c>
      <c r="D940" s="172" t="s">
        <v>1122</v>
      </c>
      <c r="E940" s="172" t="s">
        <v>513</v>
      </c>
      <c r="F940" s="173">
        <v>1.0</v>
      </c>
      <c r="G940" s="158"/>
      <c r="H940" s="176"/>
      <c r="I940" s="174">
        <v>43.0</v>
      </c>
      <c r="J940" s="175" t="s">
        <v>537</v>
      </c>
      <c r="K940" s="157" t="s">
        <v>487</v>
      </c>
      <c r="L940" s="157" t="s">
        <v>716</v>
      </c>
      <c r="M940" s="157" t="s">
        <v>717</v>
      </c>
      <c r="N940" s="11">
        <v>1.0</v>
      </c>
      <c r="O940" s="157" t="s">
        <v>637</v>
      </c>
    </row>
    <row r="941">
      <c r="A941" s="172" t="s">
        <v>1142</v>
      </c>
      <c r="B941" s="172" t="s">
        <v>492</v>
      </c>
      <c r="C941" s="172" t="s">
        <v>806</v>
      </c>
      <c r="D941" s="172" t="s">
        <v>805</v>
      </c>
      <c r="E941" s="172" t="s">
        <v>547</v>
      </c>
      <c r="F941" s="173">
        <v>1.0</v>
      </c>
      <c r="G941" s="158"/>
      <c r="H941" s="176"/>
      <c r="I941" s="174">
        <v>43.0</v>
      </c>
      <c r="J941" s="175" t="s">
        <v>537</v>
      </c>
      <c r="K941" s="157" t="s">
        <v>487</v>
      </c>
      <c r="L941" s="157" t="s">
        <v>1139</v>
      </c>
      <c r="M941" s="157" t="s">
        <v>1140</v>
      </c>
      <c r="N941" s="11">
        <v>2.0</v>
      </c>
      <c r="O941" s="157" t="s">
        <v>504</v>
      </c>
    </row>
    <row r="942">
      <c r="A942" s="172" t="s">
        <v>1142</v>
      </c>
      <c r="B942" s="172" t="s">
        <v>487</v>
      </c>
      <c r="C942" s="172" t="s">
        <v>808</v>
      </c>
      <c r="D942" s="172" t="s">
        <v>807</v>
      </c>
      <c r="E942" s="172" t="s">
        <v>490</v>
      </c>
      <c r="F942" s="173">
        <v>1.0</v>
      </c>
      <c r="G942" s="158"/>
      <c r="H942" s="176"/>
      <c r="I942" s="174">
        <v>43.0</v>
      </c>
      <c r="J942" s="175" t="s">
        <v>537</v>
      </c>
      <c r="K942" s="157" t="s">
        <v>492</v>
      </c>
      <c r="L942" s="157" t="s">
        <v>813</v>
      </c>
      <c r="M942" s="157" t="s">
        <v>814</v>
      </c>
      <c r="N942" s="11">
        <v>2.0</v>
      </c>
      <c r="O942" s="157" t="s">
        <v>787</v>
      </c>
    </row>
    <row r="943">
      <c r="A943" s="172" t="s">
        <v>1145</v>
      </c>
      <c r="B943" s="172" t="s">
        <v>487</v>
      </c>
      <c r="C943" s="172" t="s">
        <v>622</v>
      </c>
      <c r="D943" s="172" t="s">
        <v>621</v>
      </c>
      <c r="E943" s="172" t="s">
        <v>510</v>
      </c>
      <c r="F943" s="173">
        <v>2.0</v>
      </c>
      <c r="G943" s="158"/>
      <c r="H943" s="176"/>
      <c r="I943" s="174">
        <v>45.0</v>
      </c>
      <c r="J943" s="175" t="s">
        <v>491</v>
      </c>
      <c r="K943" s="157" t="s">
        <v>492</v>
      </c>
      <c r="L943" s="157" t="s">
        <v>967</v>
      </c>
      <c r="M943" s="157" t="s">
        <v>968</v>
      </c>
      <c r="N943" s="11">
        <v>1.0</v>
      </c>
      <c r="O943" s="157" t="s">
        <v>547</v>
      </c>
    </row>
    <row r="944">
      <c r="A944" s="172" t="s">
        <v>1145</v>
      </c>
      <c r="B944" s="172" t="s">
        <v>492</v>
      </c>
      <c r="C944" s="172" t="s">
        <v>1125</v>
      </c>
      <c r="D944" s="172" t="s">
        <v>1124</v>
      </c>
      <c r="E944" s="172" t="s">
        <v>857</v>
      </c>
      <c r="F944" s="173">
        <v>1.0</v>
      </c>
      <c r="G944" s="158"/>
      <c r="H944" s="176"/>
      <c r="I944" s="174">
        <v>45.0</v>
      </c>
      <c r="J944" s="175" t="s">
        <v>491</v>
      </c>
      <c r="K944" s="157" t="s">
        <v>487</v>
      </c>
      <c r="L944" s="157" t="s">
        <v>868</v>
      </c>
      <c r="M944" s="157" t="s">
        <v>867</v>
      </c>
      <c r="N944" s="11">
        <v>1.0</v>
      </c>
      <c r="O944" s="157" t="s">
        <v>869</v>
      </c>
    </row>
    <row r="945">
      <c r="A945" s="172" t="s">
        <v>1145</v>
      </c>
      <c r="B945" s="172" t="s">
        <v>487</v>
      </c>
      <c r="C945" s="172" t="s">
        <v>558</v>
      </c>
      <c r="D945" s="172" t="s">
        <v>559</v>
      </c>
      <c r="E945" s="172" t="s">
        <v>510</v>
      </c>
      <c r="F945" s="173">
        <v>3.0</v>
      </c>
      <c r="G945" s="158"/>
      <c r="H945" s="176"/>
      <c r="I945" s="174">
        <v>45.0</v>
      </c>
      <c r="J945" s="175" t="s">
        <v>491</v>
      </c>
      <c r="K945" s="157" t="s">
        <v>487</v>
      </c>
      <c r="L945" s="157" t="s">
        <v>1146</v>
      </c>
      <c r="M945" s="157" t="s">
        <v>1147</v>
      </c>
      <c r="N945" s="11">
        <v>1.0</v>
      </c>
      <c r="O945" s="157" t="s">
        <v>507</v>
      </c>
    </row>
    <row r="946">
      <c r="A946" s="172" t="s">
        <v>1145</v>
      </c>
      <c r="B946" s="172" t="s">
        <v>487</v>
      </c>
      <c r="C946" s="172" t="s">
        <v>1119</v>
      </c>
      <c r="D946" s="172" t="s">
        <v>1118</v>
      </c>
      <c r="E946" s="172" t="s">
        <v>498</v>
      </c>
      <c r="F946" s="173">
        <v>1.0</v>
      </c>
      <c r="G946" s="158"/>
      <c r="H946" s="176"/>
      <c r="I946" s="174">
        <v>45.0</v>
      </c>
      <c r="J946" s="175" t="s">
        <v>491</v>
      </c>
      <c r="K946" s="157" t="s">
        <v>492</v>
      </c>
      <c r="L946" s="157" t="s">
        <v>1148</v>
      </c>
      <c r="M946" s="157" t="s">
        <v>1149</v>
      </c>
      <c r="N946" s="11">
        <v>1.0</v>
      </c>
      <c r="O946" s="157" t="s">
        <v>787</v>
      </c>
    </row>
    <row r="947">
      <c r="A947" s="172" t="s">
        <v>1145</v>
      </c>
      <c r="B947" s="172" t="s">
        <v>487</v>
      </c>
      <c r="C947" s="172" t="s">
        <v>808</v>
      </c>
      <c r="D947" s="172" t="s">
        <v>807</v>
      </c>
      <c r="E947" s="172" t="s">
        <v>490</v>
      </c>
      <c r="F947" s="173">
        <v>2.0</v>
      </c>
      <c r="G947" s="158"/>
      <c r="H947" s="176"/>
      <c r="I947" s="174">
        <v>45.0</v>
      </c>
      <c r="J947" s="175" t="s">
        <v>491</v>
      </c>
      <c r="K947" s="157" t="s">
        <v>487</v>
      </c>
      <c r="L947" s="157" t="s">
        <v>559</v>
      </c>
      <c r="M947" s="157" t="s">
        <v>558</v>
      </c>
      <c r="N947" s="11">
        <v>1.0</v>
      </c>
      <c r="O947" s="177" t="s">
        <v>513</v>
      </c>
    </row>
    <row r="948">
      <c r="A948" s="172" t="s">
        <v>1145</v>
      </c>
      <c r="B948" s="172" t="s">
        <v>487</v>
      </c>
      <c r="C948" s="172" t="s">
        <v>1127</v>
      </c>
      <c r="D948" s="172" t="s">
        <v>1126</v>
      </c>
      <c r="E948" s="172" t="s">
        <v>501</v>
      </c>
      <c r="F948" s="173">
        <v>1.0</v>
      </c>
      <c r="G948" s="158"/>
      <c r="H948" s="176"/>
      <c r="I948" s="174">
        <v>45.0</v>
      </c>
      <c r="J948" s="175" t="s">
        <v>491</v>
      </c>
      <c r="K948" s="157" t="s">
        <v>487</v>
      </c>
      <c r="L948" s="157" t="s">
        <v>1150</v>
      </c>
      <c r="M948" s="157" t="s">
        <v>1151</v>
      </c>
      <c r="N948" s="11">
        <v>1.0</v>
      </c>
      <c r="O948" s="157" t="s">
        <v>1152</v>
      </c>
    </row>
    <row r="949">
      <c r="A949" s="172" t="s">
        <v>1145</v>
      </c>
      <c r="B949" s="172" t="s">
        <v>492</v>
      </c>
      <c r="C949" s="172" t="s">
        <v>802</v>
      </c>
      <c r="D949" s="172" t="s">
        <v>826</v>
      </c>
      <c r="E949" s="172" t="s">
        <v>513</v>
      </c>
      <c r="F949" s="173">
        <v>1.0</v>
      </c>
      <c r="G949" s="158"/>
      <c r="H949" s="176"/>
      <c r="I949" s="174">
        <v>45.0</v>
      </c>
      <c r="J949" s="175" t="s">
        <v>491</v>
      </c>
      <c r="K949" s="157" t="s">
        <v>487</v>
      </c>
      <c r="L949" s="157" t="s">
        <v>518</v>
      </c>
      <c r="M949" s="157" t="s">
        <v>517</v>
      </c>
      <c r="N949" s="11">
        <v>1.0</v>
      </c>
      <c r="O949" s="157" t="s">
        <v>519</v>
      </c>
    </row>
    <row r="950">
      <c r="A950" s="172" t="s">
        <v>1145</v>
      </c>
      <c r="B950" s="172" t="s">
        <v>487</v>
      </c>
      <c r="C950" s="172" t="s">
        <v>1123</v>
      </c>
      <c r="D950" s="172" t="s">
        <v>1122</v>
      </c>
      <c r="E950" s="172" t="s">
        <v>513</v>
      </c>
      <c r="F950" s="173">
        <v>2.0</v>
      </c>
      <c r="G950" s="158"/>
      <c r="H950" s="176"/>
      <c r="I950" s="174">
        <v>45.0</v>
      </c>
      <c r="J950" s="175" t="s">
        <v>491</v>
      </c>
      <c r="K950" s="157" t="s">
        <v>487</v>
      </c>
      <c r="L950" s="157" t="s">
        <v>1153</v>
      </c>
      <c r="M950" s="157" t="s">
        <v>1154</v>
      </c>
      <c r="N950" s="11">
        <v>1.0</v>
      </c>
      <c r="O950" s="157" t="s">
        <v>1152</v>
      </c>
    </row>
    <row r="951">
      <c r="A951" s="172" t="s">
        <v>1145</v>
      </c>
      <c r="B951" s="172" t="s">
        <v>492</v>
      </c>
      <c r="C951" s="172" t="s">
        <v>997</v>
      </c>
      <c r="D951" s="172" t="s">
        <v>996</v>
      </c>
      <c r="E951" s="172" t="s">
        <v>573</v>
      </c>
      <c r="F951" s="173">
        <v>1.0</v>
      </c>
      <c r="G951" s="158"/>
      <c r="H951" s="176"/>
      <c r="I951" s="174">
        <v>45.0</v>
      </c>
      <c r="J951" s="175" t="s">
        <v>491</v>
      </c>
      <c r="K951" s="157" t="s">
        <v>487</v>
      </c>
      <c r="L951" s="157" t="s">
        <v>798</v>
      </c>
      <c r="M951" s="157" t="s">
        <v>799</v>
      </c>
      <c r="N951" s="11">
        <v>1.0</v>
      </c>
      <c r="O951" s="157" t="s">
        <v>800</v>
      </c>
    </row>
    <row r="952">
      <c r="A952" s="172" t="s">
        <v>1155</v>
      </c>
      <c r="B952" s="172" t="s">
        <v>487</v>
      </c>
      <c r="C952" s="172" t="s">
        <v>1130</v>
      </c>
      <c r="D952" s="172" t="s">
        <v>1129</v>
      </c>
      <c r="E952" s="172" t="s">
        <v>584</v>
      </c>
      <c r="F952" s="173">
        <v>1.0</v>
      </c>
      <c r="G952" s="158"/>
      <c r="H952" s="176"/>
      <c r="I952" s="174">
        <v>45.0</v>
      </c>
      <c r="J952" s="175" t="s">
        <v>491</v>
      </c>
      <c r="K952" s="157" t="s">
        <v>487</v>
      </c>
      <c r="L952" s="157" t="s">
        <v>334</v>
      </c>
      <c r="M952" s="157" t="s">
        <v>333</v>
      </c>
      <c r="N952" s="11">
        <v>1.0</v>
      </c>
      <c r="O952" s="157" t="s">
        <v>498</v>
      </c>
    </row>
    <row r="953">
      <c r="A953" s="172" t="s">
        <v>1155</v>
      </c>
      <c r="B953" s="172" t="s">
        <v>487</v>
      </c>
      <c r="C953" s="172" t="s">
        <v>808</v>
      </c>
      <c r="D953" s="172" t="s">
        <v>807</v>
      </c>
      <c r="E953" s="172" t="s">
        <v>490</v>
      </c>
      <c r="F953" s="173">
        <v>2.0</v>
      </c>
      <c r="G953" s="158"/>
      <c r="H953" s="176"/>
      <c r="I953" s="174">
        <v>45.0</v>
      </c>
      <c r="J953" s="175" t="s">
        <v>491</v>
      </c>
      <c r="K953" s="157" t="s">
        <v>831</v>
      </c>
      <c r="L953" s="157" t="s">
        <v>1156</v>
      </c>
      <c r="M953" s="157" t="s">
        <v>1157</v>
      </c>
      <c r="N953" s="11">
        <v>1.0</v>
      </c>
      <c r="O953" s="157" t="s">
        <v>588</v>
      </c>
    </row>
    <row r="954">
      <c r="A954" s="172" t="s">
        <v>1155</v>
      </c>
      <c r="B954" s="172" t="s">
        <v>487</v>
      </c>
      <c r="C954" s="172" t="s">
        <v>622</v>
      </c>
      <c r="D954" s="172" t="s">
        <v>621</v>
      </c>
      <c r="E954" s="172" t="s">
        <v>510</v>
      </c>
      <c r="F954" s="173">
        <v>2.0</v>
      </c>
      <c r="G954" s="158"/>
      <c r="H954" s="176"/>
      <c r="I954" s="174">
        <v>45.0</v>
      </c>
      <c r="J954" s="175" t="s">
        <v>527</v>
      </c>
      <c r="K954" s="157" t="s">
        <v>487</v>
      </c>
      <c r="L954" s="157" t="s">
        <v>518</v>
      </c>
      <c r="M954" s="157" t="s">
        <v>517</v>
      </c>
      <c r="N954" s="11">
        <v>1.0</v>
      </c>
      <c r="O954" s="157" t="s">
        <v>519</v>
      </c>
    </row>
    <row r="955">
      <c r="A955" s="172" t="s">
        <v>1155</v>
      </c>
      <c r="B955" s="172" t="s">
        <v>487</v>
      </c>
      <c r="C955" s="172" t="s">
        <v>1123</v>
      </c>
      <c r="D955" s="172" t="s">
        <v>1122</v>
      </c>
      <c r="E955" s="172" t="s">
        <v>513</v>
      </c>
      <c r="F955" s="173">
        <v>2.0</v>
      </c>
      <c r="G955" s="158"/>
      <c r="H955" s="176"/>
      <c r="I955" s="174">
        <v>45.0</v>
      </c>
      <c r="J955" s="175" t="s">
        <v>527</v>
      </c>
      <c r="K955" s="157" t="s">
        <v>487</v>
      </c>
      <c r="L955" s="157" t="s">
        <v>798</v>
      </c>
      <c r="M955" s="157" t="s">
        <v>799</v>
      </c>
      <c r="N955" s="11">
        <v>2.0</v>
      </c>
      <c r="O955" s="157" t="s">
        <v>800</v>
      </c>
    </row>
    <row r="956">
      <c r="A956" s="172" t="s">
        <v>1155</v>
      </c>
      <c r="B956" s="172" t="s">
        <v>492</v>
      </c>
      <c r="C956" s="172" t="s">
        <v>1132</v>
      </c>
      <c r="D956" s="172" t="s">
        <v>1131</v>
      </c>
      <c r="E956" s="172" t="s">
        <v>877</v>
      </c>
      <c r="F956" s="173">
        <v>1.0</v>
      </c>
      <c r="G956" s="158"/>
      <c r="H956" s="176"/>
      <c r="I956" s="174">
        <v>45.0</v>
      </c>
      <c r="J956" s="175" t="s">
        <v>527</v>
      </c>
      <c r="K956" s="157" t="s">
        <v>487</v>
      </c>
      <c r="L956" s="157" t="s">
        <v>1158</v>
      </c>
      <c r="M956" s="157" t="s">
        <v>1159</v>
      </c>
      <c r="N956" s="11">
        <v>1.0</v>
      </c>
      <c r="O956" s="157" t="s">
        <v>532</v>
      </c>
    </row>
    <row r="957">
      <c r="A957" s="172" t="s">
        <v>1155</v>
      </c>
      <c r="B957" s="172" t="s">
        <v>487</v>
      </c>
      <c r="C957" s="172" t="s">
        <v>1119</v>
      </c>
      <c r="D957" s="172" t="s">
        <v>1118</v>
      </c>
      <c r="E957" s="172" t="s">
        <v>498</v>
      </c>
      <c r="F957" s="173">
        <v>2.0</v>
      </c>
      <c r="G957" s="158"/>
      <c r="H957" s="176"/>
      <c r="I957" s="174">
        <v>45.0</v>
      </c>
      <c r="J957" s="175" t="s">
        <v>527</v>
      </c>
      <c r="K957" s="157" t="s">
        <v>492</v>
      </c>
      <c r="L957" s="157" t="s">
        <v>967</v>
      </c>
      <c r="M957" s="157" t="s">
        <v>968</v>
      </c>
      <c r="N957" s="11">
        <v>1.0</v>
      </c>
      <c r="O957" s="157" t="s">
        <v>547</v>
      </c>
    </row>
    <row r="958">
      <c r="A958" s="172" t="s">
        <v>1155</v>
      </c>
      <c r="B958" s="172" t="s">
        <v>492</v>
      </c>
      <c r="C958" s="172" t="s">
        <v>1003</v>
      </c>
      <c r="D958" s="172" t="s">
        <v>1002</v>
      </c>
      <c r="E958" s="172" t="s">
        <v>588</v>
      </c>
      <c r="F958" s="173">
        <v>1.0</v>
      </c>
      <c r="G958" s="158"/>
      <c r="H958" s="176"/>
      <c r="I958" s="174">
        <v>45.0</v>
      </c>
      <c r="J958" s="175" t="s">
        <v>527</v>
      </c>
      <c r="K958" s="157" t="s">
        <v>487</v>
      </c>
      <c r="L958" s="157" t="s">
        <v>1146</v>
      </c>
      <c r="M958" s="157" t="s">
        <v>1147</v>
      </c>
      <c r="N958" s="11">
        <v>1.0</v>
      </c>
      <c r="O958" s="157" t="s">
        <v>507</v>
      </c>
    </row>
    <row r="959">
      <c r="A959" s="172" t="s">
        <v>1155</v>
      </c>
      <c r="B959" s="172" t="s">
        <v>487</v>
      </c>
      <c r="C959" s="172" t="s">
        <v>558</v>
      </c>
      <c r="D959" s="172" t="s">
        <v>559</v>
      </c>
      <c r="E959" s="172" t="s">
        <v>510</v>
      </c>
      <c r="F959" s="173">
        <v>4.0</v>
      </c>
      <c r="G959" s="158"/>
      <c r="H959" s="176"/>
      <c r="I959" s="174">
        <v>45.0</v>
      </c>
      <c r="J959" s="175" t="s">
        <v>527</v>
      </c>
      <c r="K959" s="157" t="s">
        <v>831</v>
      </c>
      <c r="L959" s="157" t="s">
        <v>1156</v>
      </c>
      <c r="M959" s="157" t="s">
        <v>1157</v>
      </c>
      <c r="N959" s="11">
        <v>1.0</v>
      </c>
      <c r="O959" s="157" t="s">
        <v>588</v>
      </c>
    </row>
    <row r="960">
      <c r="A960" s="172" t="s">
        <v>1155</v>
      </c>
      <c r="B960" s="172" t="s">
        <v>492</v>
      </c>
      <c r="C960" s="172" t="s">
        <v>968</v>
      </c>
      <c r="D960" s="172" t="s">
        <v>991</v>
      </c>
      <c r="E960" s="172" t="s">
        <v>547</v>
      </c>
      <c r="F960" s="173">
        <v>1.0</v>
      </c>
      <c r="G960" s="158"/>
      <c r="H960" s="176"/>
      <c r="I960" s="174">
        <v>45.0</v>
      </c>
      <c r="J960" s="175" t="s">
        <v>527</v>
      </c>
      <c r="K960" s="157" t="s">
        <v>487</v>
      </c>
      <c r="L960" s="157" t="s">
        <v>559</v>
      </c>
      <c r="M960" s="157" t="s">
        <v>558</v>
      </c>
      <c r="N960" s="11">
        <v>2.0</v>
      </c>
      <c r="O960" s="177" t="s">
        <v>513</v>
      </c>
    </row>
    <row r="961">
      <c r="A961" s="172" t="s">
        <v>1160</v>
      </c>
      <c r="B961" s="172" t="s">
        <v>487</v>
      </c>
      <c r="C961" s="172" t="s">
        <v>861</v>
      </c>
      <c r="D961" s="172" t="s">
        <v>862</v>
      </c>
      <c r="E961" s="172" t="s">
        <v>510</v>
      </c>
      <c r="F961" s="173">
        <v>1.0</v>
      </c>
      <c r="G961" s="158"/>
      <c r="H961" s="176"/>
      <c r="I961" s="174">
        <v>45.0</v>
      </c>
      <c r="J961" s="175" t="s">
        <v>527</v>
      </c>
      <c r="K961" s="157" t="s">
        <v>487</v>
      </c>
      <c r="L961" s="178" t="s">
        <v>334</v>
      </c>
      <c r="M961" s="157" t="s">
        <v>333</v>
      </c>
      <c r="N961" s="11">
        <v>2.0</v>
      </c>
      <c r="O961" s="177" t="s">
        <v>690</v>
      </c>
    </row>
    <row r="962">
      <c r="A962" s="172" t="s">
        <v>1160</v>
      </c>
      <c r="B962" s="172" t="s">
        <v>487</v>
      </c>
      <c r="C962" s="172" t="s">
        <v>514</v>
      </c>
      <c r="D962" s="172" t="s">
        <v>515</v>
      </c>
      <c r="E962" s="172" t="s">
        <v>510</v>
      </c>
      <c r="F962" s="173">
        <v>1.0</v>
      </c>
      <c r="G962" s="158"/>
      <c r="H962" s="176"/>
      <c r="I962" s="174">
        <v>45.0</v>
      </c>
      <c r="J962" s="175" t="s">
        <v>527</v>
      </c>
      <c r="K962" s="157" t="s">
        <v>487</v>
      </c>
      <c r="L962" s="157" t="s">
        <v>868</v>
      </c>
      <c r="M962" s="157" t="s">
        <v>867</v>
      </c>
      <c r="N962" s="11">
        <v>2.0</v>
      </c>
      <c r="O962" s="157" t="s">
        <v>869</v>
      </c>
    </row>
    <row r="963">
      <c r="A963" s="172" t="s">
        <v>1160</v>
      </c>
      <c r="B963" s="172" t="s">
        <v>487</v>
      </c>
      <c r="C963" s="172" t="s">
        <v>1161</v>
      </c>
      <c r="D963" s="172" t="s">
        <v>1162</v>
      </c>
      <c r="E963" s="172" t="s">
        <v>830</v>
      </c>
      <c r="F963" s="173">
        <v>1.0</v>
      </c>
      <c r="G963" s="158"/>
      <c r="H963" s="176"/>
      <c r="I963" s="174">
        <v>45.0</v>
      </c>
      <c r="J963" s="175" t="s">
        <v>527</v>
      </c>
      <c r="K963" s="157" t="s">
        <v>492</v>
      </c>
      <c r="L963" s="157" t="s">
        <v>1163</v>
      </c>
      <c r="M963" s="157" t="s">
        <v>1164</v>
      </c>
      <c r="N963" s="11">
        <v>1.0</v>
      </c>
      <c r="O963" s="157" t="s">
        <v>495</v>
      </c>
    </row>
    <row r="964">
      <c r="A964" s="172" t="s">
        <v>1160</v>
      </c>
      <c r="B964" s="172" t="s">
        <v>487</v>
      </c>
      <c r="C964" s="172" t="s">
        <v>517</v>
      </c>
      <c r="D964" s="172" t="s">
        <v>518</v>
      </c>
      <c r="E964" s="172" t="s">
        <v>519</v>
      </c>
      <c r="F964" s="173">
        <v>1.0</v>
      </c>
      <c r="G964" s="158"/>
      <c r="H964" s="176"/>
      <c r="I964" s="174">
        <v>45.0</v>
      </c>
      <c r="J964" s="175" t="s">
        <v>527</v>
      </c>
      <c r="K964" s="157" t="s">
        <v>492</v>
      </c>
      <c r="L964" s="157" t="s">
        <v>958</v>
      </c>
      <c r="M964" s="157" t="s">
        <v>959</v>
      </c>
      <c r="N964" s="11">
        <v>1.0</v>
      </c>
      <c r="O964" s="157" t="s">
        <v>645</v>
      </c>
    </row>
    <row r="965">
      <c r="A965" s="172" t="s">
        <v>1160</v>
      </c>
      <c r="B965" s="172" t="s">
        <v>487</v>
      </c>
      <c r="C965" s="172" t="s">
        <v>1165</v>
      </c>
      <c r="D965" s="172" t="s">
        <v>1166</v>
      </c>
      <c r="E965" s="172" t="s">
        <v>501</v>
      </c>
      <c r="F965" s="173">
        <v>1.0</v>
      </c>
      <c r="G965" s="158"/>
      <c r="H965" s="176"/>
      <c r="I965" s="174">
        <v>45.0</v>
      </c>
      <c r="J965" s="175" t="s">
        <v>527</v>
      </c>
      <c r="K965" s="157" t="s">
        <v>487</v>
      </c>
      <c r="L965" s="157" t="s">
        <v>1153</v>
      </c>
      <c r="M965" s="157" t="s">
        <v>1154</v>
      </c>
      <c r="N965" s="11">
        <v>1.0</v>
      </c>
      <c r="O965" s="157" t="s">
        <v>1152</v>
      </c>
    </row>
    <row r="966">
      <c r="A966" s="172" t="s">
        <v>1160</v>
      </c>
      <c r="B966" s="172" t="s">
        <v>487</v>
      </c>
      <c r="C966" s="172" t="s">
        <v>904</v>
      </c>
      <c r="D966" s="172" t="s">
        <v>903</v>
      </c>
      <c r="E966" s="172" t="s">
        <v>532</v>
      </c>
      <c r="F966" s="173">
        <v>1.0</v>
      </c>
      <c r="G966" s="158"/>
      <c r="H966" s="176"/>
      <c r="I966" s="174">
        <v>45.0</v>
      </c>
      <c r="J966" s="175" t="s">
        <v>537</v>
      </c>
      <c r="K966" s="157" t="s">
        <v>487</v>
      </c>
      <c r="L966" s="178" t="s">
        <v>334</v>
      </c>
      <c r="M966" s="157" t="s">
        <v>333</v>
      </c>
      <c r="N966" s="11">
        <v>2.0</v>
      </c>
      <c r="O966" s="177" t="s">
        <v>690</v>
      </c>
    </row>
    <row r="967">
      <c r="A967" s="172" t="s">
        <v>1160</v>
      </c>
      <c r="B967" s="172" t="s">
        <v>492</v>
      </c>
      <c r="C967" s="172" t="s">
        <v>1167</v>
      </c>
      <c r="D967" s="172" t="s">
        <v>1168</v>
      </c>
      <c r="E967" s="172" t="s">
        <v>787</v>
      </c>
      <c r="F967" s="173">
        <v>1.0</v>
      </c>
      <c r="G967" s="158"/>
      <c r="H967" s="176"/>
      <c r="I967" s="174">
        <v>45.0</v>
      </c>
      <c r="J967" s="175" t="s">
        <v>537</v>
      </c>
      <c r="K967" s="157" t="s">
        <v>487</v>
      </c>
      <c r="L967" s="157" t="s">
        <v>518</v>
      </c>
      <c r="M967" s="157" t="s">
        <v>517</v>
      </c>
      <c r="N967" s="11">
        <v>2.0</v>
      </c>
      <c r="O967" s="157" t="s">
        <v>519</v>
      </c>
    </row>
    <row r="968">
      <c r="A968" s="172" t="s">
        <v>1160</v>
      </c>
      <c r="B968" s="172" t="s">
        <v>487</v>
      </c>
      <c r="C968" s="172" t="s">
        <v>631</v>
      </c>
      <c r="D968" s="172" t="s">
        <v>630</v>
      </c>
      <c r="E968" s="172" t="s">
        <v>573</v>
      </c>
      <c r="F968" s="173">
        <v>1.0</v>
      </c>
      <c r="G968" s="158"/>
      <c r="H968" s="176"/>
      <c r="I968" s="174">
        <v>45.0</v>
      </c>
      <c r="J968" s="175" t="s">
        <v>537</v>
      </c>
      <c r="K968" s="157" t="s">
        <v>831</v>
      </c>
      <c r="L968" s="157" t="s">
        <v>1156</v>
      </c>
      <c r="M968" s="157" t="s">
        <v>1157</v>
      </c>
      <c r="N968" s="11">
        <v>1.0</v>
      </c>
      <c r="O968" s="157" t="s">
        <v>588</v>
      </c>
    </row>
    <row r="969">
      <c r="A969" s="172" t="s">
        <v>1160</v>
      </c>
      <c r="B969" s="172" t="s">
        <v>487</v>
      </c>
      <c r="C969" s="172" t="s">
        <v>726</v>
      </c>
      <c r="D969" s="172" t="s">
        <v>725</v>
      </c>
      <c r="E969" s="172" t="s">
        <v>727</v>
      </c>
      <c r="F969" s="173">
        <v>1.0</v>
      </c>
      <c r="G969" s="158"/>
      <c r="H969" s="176"/>
      <c r="I969" s="174">
        <v>45.0</v>
      </c>
      <c r="J969" s="175" t="s">
        <v>537</v>
      </c>
      <c r="K969" s="157" t="s">
        <v>492</v>
      </c>
      <c r="L969" s="157" t="s">
        <v>967</v>
      </c>
      <c r="M969" s="157" t="s">
        <v>968</v>
      </c>
      <c r="N969" s="11">
        <v>2.0</v>
      </c>
      <c r="O969" s="157" t="s">
        <v>547</v>
      </c>
    </row>
    <row r="970">
      <c r="A970" s="172" t="s">
        <v>1160</v>
      </c>
      <c r="B970" s="172" t="s">
        <v>487</v>
      </c>
      <c r="C970" s="172" t="s">
        <v>899</v>
      </c>
      <c r="D970" s="172" t="s">
        <v>898</v>
      </c>
      <c r="E970" s="172" t="s">
        <v>713</v>
      </c>
      <c r="F970" s="173">
        <v>1.0</v>
      </c>
      <c r="G970" s="158"/>
      <c r="H970" s="176"/>
      <c r="I970" s="174">
        <v>45.0</v>
      </c>
      <c r="J970" s="175" t="s">
        <v>537</v>
      </c>
      <c r="K970" s="157" t="s">
        <v>487</v>
      </c>
      <c r="L970" s="157" t="s">
        <v>1153</v>
      </c>
      <c r="M970" s="157" t="s">
        <v>1154</v>
      </c>
      <c r="N970" s="11">
        <v>2.0</v>
      </c>
      <c r="O970" s="157" t="s">
        <v>1152</v>
      </c>
    </row>
    <row r="971">
      <c r="A971" s="172" t="s">
        <v>1160</v>
      </c>
      <c r="B971" s="172" t="s">
        <v>487</v>
      </c>
      <c r="C971" s="172" t="s">
        <v>715</v>
      </c>
      <c r="D971" s="172" t="s">
        <v>714</v>
      </c>
      <c r="E971" s="172" t="s">
        <v>588</v>
      </c>
      <c r="F971" s="173">
        <v>1.0</v>
      </c>
      <c r="G971" s="158"/>
      <c r="H971" s="176"/>
      <c r="I971" s="174">
        <v>45.0</v>
      </c>
      <c r="J971" s="175" t="s">
        <v>537</v>
      </c>
      <c r="K971" s="157" t="s">
        <v>487</v>
      </c>
      <c r="L971" s="157" t="s">
        <v>868</v>
      </c>
      <c r="M971" s="157" t="s">
        <v>867</v>
      </c>
      <c r="N971" s="11">
        <v>2.0</v>
      </c>
      <c r="O971" s="157" t="s">
        <v>869</v>
      </c>
    </row>
    <row r="972">
      <c r="A972" s="172" t="s">
        <v>1169</v>
      </c>
      <c r="B972" s="172" t="s">
        <v>487</v>
      </c>
      <c r="C972" s="172" t="s">
        <v>733</v>
      </c>
      <c r="D972" s="172" t="s">
        <v>732</v>
      </c>
      <c r="E972" s="172" t="s">
        <v>507</v>
      </c>
      <c r="F972" s="173">
        <v>1.0</v>
      </c>
      <c r="G972" s="158"/>
      <c r="H972" s="176"/>
      <c r="I972" s="174">
        <v>45.0</v>
      </c>
      <c r="J972" s="175" t="s">
        <v>537</v>
      </c>
      <c r="K972" s="157" t="s">
        <v>487</v>
      </c>
      <c r="L972" s="157" t="s">
        <v>1158</v>
      </c>
      <c r="M972" s="157" t="s">
        <v>1159</v>
      </c>
      <c r="N972" s="11">
        <v>1.0</v>
      </c>
      <c r="O972" s="157" t="s">
        <v>532</v>
      </c>
    </row>
    <row r="973">
      <c r="A973" s="172" t="s">
        <v>1169</v>
      </c>
      <c r="B973" s="172" t="s">
        <v>487</v>
      </c>
      <c r="C973" s="172" t="s">
        <v>861</v>
      </c>
      <c r="D973" s="172" t="s">
        <v>862</v>
      </c>
      <c r="E973" s="172" t="s">
        <v>510</v>
      </c>
      <c r="F973" s="173">
        <v>1.0</v>
      </c>
      <c r="G973" s="158"/>
      <c r="H973" s="176"/>
      <c r="I973" s="174">
        <v>45.0</v>
      </c>
      <c r="J973" s="175" t="s">
        <v>537</v>
      </c>
      <c r="K973" s="157" t="s">
        <v>487</v>
      </c>
      <c r="L973" s="157" t="s">
        <v>559</v>
      </c>
      <c r="M973" s="157" t="s">
        <v>558</v>
      </c>
      <c r="N973" s="11">
        <v>2.0</v>
      </c>
      <c r="O973" s="177" t="s">
        <v>513</v>
      </c>
    </row>
    <row r="974">
      <c r="A974" s="172" t="s">
        <v>1169</v>
      </c>
      <c r="B974" s="172" t="s">
        <v>487</v>
      </c>
      <c r="C974" s="172" t="s">
        <v>634</v>
      </c>
      <c r="D974" s="172" t="s">
        <v>633</v>
      </c>
      <c r="E974" s="172" t="s">
        <v>588</v>
      </c>
      <c r="F974" s="173">
        <v>1.0</v>
      </c>
      <c r="G974" s="158"/>
      <c r="H974" s="176"/>
      <c r="I974" s="174">
        <v>45.0</v>
      </c>
      <c r="J974" s="175" t="s">
        <v>537</v>
      </c>
      <c r="K974" s="157" t="s">
        <v>487</v>
      </c>
      <c r="L974" s="157" t="s">
        <v>1170</v>
      </c>
      <c r="M974" s="157" t="s">
        <v>1171</v>
      </c>
      <c r="N974" s="11">
        <v>1.0</v>
      </c>
      <c r="O974" s="157" t="s">
        <v>532</v>
      </c>
    </row>
    <row r="975">
      <c r="A975" s="172" t="s">
        <v>1169</v>
      </c>
      <c r="B975" s="172" t="s">
        <v>487</v>
      </c>
      <c r="C975" s="172" t="s">
        <v>904</v>
      </c>
      <c r="D975" s="172" t="s">
        <v>903</v>
      </c>
      <c r="E975" s="172" t="s">
        <v>532</v>
      </c>
      <c r="F975" s="173">
        <v>1.0</v>
      </c>
      <c r="G975" s="158"/>
      <c r="H975" s="176"/>
      <c r="I975" s="174">
        <v>45.0</v>
      </c>
      <c r="J975" s="175" t="s">
        <v>537</v>
      </c>
      <c r="K975" s="157" t="s">
        <v>487</v>
      </c>
      <c r="L975" s="157" t="s">
        <v>798</v>
      </c>
      <c r="M975" s="157" t="s">
        <v>799</v>
      </c>
      <c r="N975" s="11">
        <v>2.0</v>
      </c>
      <c r="O975" s="157" t="s">
        <v>800</v>
      </c>
    </row>
    <row r="976">
      <c r="A976" s="172" t="s">
        <v>1169</v>
      </c>
      <c r="B976" s="172" t="s">
        <v>487</v>
      </c>
      <c r="C976" s="172" t="s">
        <v>726</v>
      </c>
      <c r="D976" s="172" t="s">
        <v>725</v>
      </c>
      <c r="E976" s="172" t="s">
        <v>727</v>
      </c>
      <c r="F976" s="173">
        <v>2.0</v>
      </c>
      <c r="G976" s="158"/>
      <c r="H976" s="176"/>
      <c r="I976" s="174">
        <v>45.0</v>
      </c>
      <c r="J976" s="175" t="s">
        <v>537</v>
      </c>
      <c r="K976" s="157" t="s">
        <v>492</v>
      </c>
      <c r="L976" s="157" t="s">
        <v>1148</v>
      </c>
      <c r="M976" s="157" t="s">
        <v>1149</v>
      </c>
      <c r="N976" s="11">
        <v>2.0</v>
      </c>
      <c r="O976" s="157" t="s">
        <v>787</v>
      </c>
    </row>
    <row r="977">
      <c r="A977" s="172" t="s">
        <v>1169</v>
      </c>
      <c r="B977" s="172" t="s">
        <v>487</v>
      </c>
      <c r="C977" s="172" t="s">
        <v>528</v>
      </c>
      <c r="D977" s="172" t="s">
        <v>529</v>
      </c>
      <c r="E977" s="172" t="s">
        <v>513</v>
      </c>
      <c r="F977" s="173">
        <v>2.0</v>
      </c>
      <c r="G977" s="158"/>
      <c r="H977" s="176"/>
      <c r="I977" s="174">
        <v>46.0</v>
      </c>
      <c r="J977" s="175" t="s">
        <v>491</v>
      </c>
      <c r="K977" s="157" t="s">
        <v>487</v>
      </c>
      <c r="L977" s="157" t="s">
        <v>1109</v>
      </c>
      <c r="M977" s="157" t="s">
        <v>1110</v>
      </c>
      <c r="N977" s="11">
        <v>1.0</v>
      </c>
      <c r="O977" s="157" t="s">
        <v>541</v>
      </c>
    </row>
    <row r="978">
      <c r="A978" s="172" t="s">
        <v>1169</v>
      </c>
      <c r="B978" s="172" t="s">
        <v>487</v>
      </c>
      <c r="C978" s="172" t="s">
        <v>881</v>
      </c>
      <c r="D978" s="172" t="s">
        <v>880</v>
      </c>
      <c r="E978" s="172" t="s">
        <v>787</v>
      </c>
      <c r="F978" s="173">
        <v>1.0</v>
      </c>
      <c r="G978" s="158"/>
      <c r="H978" s="176"/>
      <c r="I978" s="174">
        <v>46.0</v>
      </c>
      <c r="J978" s="175" t="s">
        <v>491</v>
      </c>
      <c r="K978" s="157" t="s">
        <v>487</v>
      </c>
      <c r="L978" s="157" t="s">
        <v>509</v>
      </c>
      <c r="M978" s="157" t="s">
        <v>508</v>
      </c>
      <c r="N978" s="11">
        <v>1.0</v>
      </c>
      <c r="O978" s="177" t="s">
        <v>501</v>
      </c>
    </row>
    <row r="979">
      <c r="A979" s="172" t="s">
        <v>1169</v>
      </c>
      <c r="B979" s="172" t="s">
        <v>487</v>
      </c>
      <c r="C979" s="172" t="s">
        <v>1161</v>
      </c>
      <c r="D979" s="172" t="s">
        <v>1162</v>
      </c>
      <c r="E979" s="172" t="s">
        <v>830</v>
      </c>
      <c r="F979" s="173">
        <v>2.0</v>
      </c>
      <c r="G979" s="158"/>
      <c r="H979" s="176"/>
      <c r="I979" s="174">
        <v>46.0</v>
      </c>
      <c r="J979" s="175" t="s">
        <v>491</v>
      </c>
      <c r="K979" s="157" t="s">
        <v>487</v>
      </c>
      <c r="L979" s="157" t="s">
        <v>512</v>
      </c>
      <c r="M979" s="157" t="s">
        <v>511</v>
      </c>
      <c r="N979" s="11">
        <v>1.0</v>
      </c>
      <c r="O979" s="177" t="s">
        <v>513</v>
      </c>
    </row>
    <row r="980">
      <c r="A980" s="172" t="s">
        <v>1169</v>
      </c>
      <c r="B980" s="172" t="s">
        <v>487</v>
      </c>
      <c r="C980" s="172" t="s">
        <v>514</v>
      </c>
      <c r="D980" s="172" t="s">
        <v>515</v>
      </c>
      <c r="E980" s="172" t="s">
        <v>510</v>
      </c>
      <c r="F980" s="173">
        <v>1.0</v>
      </c>
      <c r="G980" s="158"/>
      <c r="H980" s="176"/>
      <c r="I980" s="174">
        <v>46.0</v>
      </c>
      <c r="J980" s="175" t="s">
        <v>491</v>
      </c>
      <c r="K980" s="157" t="s">
        <v>487</v>
      </c>
      <c r="L980" s="157" t="s">
        <v>1172</v>
      </c>
      <c r="M980" s="157" t="s">
        <v>1173</v>
      </c>
      <c r="N980" s="11">
        <v>1.0</v>
      </c>
      <c r="O980" s="157" t="s">
        <v>501</v>
      </c>
    </row>
    <row r="981">
      <c r="A981" s="172" t="s">
        <v>1169</v>
      </c>
      <c r="B981" s="172" t="s">
        <v>487</v>
      </c>
      <c r="C981" s="172" t="s">
        <v>715</v>
      </c>
      <c r="D981" s="172" t="s">
        <v>714</v>
      </c>
      <c r="E981" s="172" t="s">
        <v>588</v>
      </c>
      <c r="F981" s="173">
        <v>2.0</v>
      </c>
      <c r="G981" s="158"/>
      <c r="H981" s="176"/>
      <c r="I981" s="174">
        <v>46.0</v>
      </c>
      <c r="J981" s="175" t="s">
        <v>491</v>
      </c>
      <c r="K981" s="157" t="s">
        <v>492</v>
      </c>
      <c r="L981" s="157" t="s">
        <v>1111</v>
      </c>
      <c r="M981" s="157" t="s">
        <v>1112</v>
      </c>
      <c r="N981" s="11">
        <v>1.0</v>
      </c>
      <c r="O981" s="157" t="s">
        <v>498</v>
      </c>
    </row>
    <row r="982">
      <c r="A982" s="172" t="s">
        <v>1169</v>
      </c>
      <c r="B982" s="172" t="s">
        <v>492</v>
      </c>
      <c r="C982" s="172" t="s">
        <v>1174</v>
      </c>
      <c r="D982" s="172" t="s">
        <v>1175</v>
      </c>
      <c r="E982" s="172" t="s">
        <v>495</v>
      </c>
      <c r="F982" s="173">
        <v>1.0</v>
      </c>
      <c r="G982" s="158"/>
      <c r="H982" s="176"/>
      <c r="I982" s="174">
        <v>46.0</v>
      </c>
      <c r="J982" s="175" t="s">
        <v>491</v>
      </c>
      <c r="K982" s="157" t="s">
        <v>487</v>
      </c>
      <c r="L982" s="157" t="s">
        <v>545</v>
      </c>
      <c r="M982" s="157" t="s">
        <v>546</v>
      </c>
      <c r="N982" s="11">
        <v>1.0</v>
      </c>
      <c r="O982" s="157" t="s">
        <v>547</v>
      </c>
    </row>
    <row r="983">
      <c r="A983" s="172" t="s">
        <v>1169</v>
      </c>
      <c r="B983" s="172" t="s">
        <v>487</v>
      </c>
      <c r="C983" s="172" t="s">
        <v>1176</v>
      </c>
      <c r="D983" s="172" t="s">
        <v>1177</v>
      </c>
      <c r="E983" s="172" t="s">
        <v>584</v>
      </c>
      <c r="F983" s="173">
        <v>1.0</v>
      </c>
      <c r="G983" s="158"/>
      <c r="H983" s="176"/>
      <c r="I983" s="174">
        <v>46.0</v>
      </c>
      <c r="J983" s="175" t="s">
        <v>491</v>
      </c>
      <c r="K983" s="157" t="s">
        <v>492</v>
      </c>
      <c r="L983" s="157" t="s">
        <v>1064</v>
      </c>
      <c r="M983" s="157" t="s">
        <v>1065</v>
      </c>
      <c r="N983" s="11">
        <v>1.0</v>
      </c>
      <c r="O983" s="157" t="s">
        <v>573</v>
      </c>
    </row>
    <row r="984">
      <c r="A984" s="172" t="s">
        <v>350</v>
      </c>
      <c r="B984" s="172" t="s">
        <v>487</v>
      </c>
      <c r="C984" s="172" t="s">
        <v>612</v>
      </c>
      <c r="D984" s="172" t="s">
        <v>611</v>
      </c>
      <c r="E984" s="172" t="s">
        <v>613</v>
      </c>
      <c r="F984" s="173">
        <v>1.0</v>
      </c>
      <c r="G984" s="158"/>
      <c r="H984" s="176"/>
      <c r="I984" s="174">
        <v>46.0</v>
      </c>
      <c r="J984" s="175" t="s">
        <v>491</v>
      </c>
      <c r="K984" s="157" t="s">
        <v>487</v>
      </c>
      <c r="L984" s="157" t="s">
        <v>740</v>
      </c>
      <c r="M984" s="157" t="s">
        <v>741</v>
      </c>
      <c r="N984" s="11">
        <v>1.0</v>
      </c>
      <c r="O984" s="157" t="s">
        <v>584</v>
      </c>
    </row>
    <row r="985">
      <c r="A985" s="172" t="s">
        <v>350</v>
      </c>
      <c r="B985" s="172" t="s">
        <v>487</v>
      </c>
      <c r="C985" s="172" t="s">
        <v>411</v>
      </c>
      <c r="D985" s="172" t="s">
        <v>412</v>
      </c>
      <c r="E985" s="172" t="s">
        <v>772</v>
      </c>
      <c r="F985" s="173">
        <v>1.0</v>
      </c>
      <c r="G985" s="158"/>
      <c r="H985" s="176"/>
      <c r="I985" s="174">
        <v>46.0</v>
      </c>
      <c r="J985" s="175" t="s">
        <v>491</v>
      </c>
      <c r="K985" s="157" t="s">
        <v>487</v>
      </c>
      <c r="L985" s="157" t="s">
        <v>674</v>
      </c>
      <c r="M985" s="157" t="s">
        <v>675</v>
      </c>
      <c r="N985" s="11">
        <v>1.0</v>
      </c>
      <c r="O985" s="157" t="s">
        <v>541</v>
      </c>
    </row>
    <row r="986">
      <c r="A986" s="172" t="s">
        <v>350</v>
      </c>
      <c r="B986" s="172" t="s">
        <v>487</v>
      </c>
      <c r="C986" s="172" t="s">
        <v>608</v>
      </c>
      <c r="D986" s="172" t="s">
        <v>607</v>
      </c>
      <c r="E986" s="172" t="s">
        <v>552</v>
      </c>
      <c r="F986" s="173">
        <v>1.0</v>
      </c>
      <c r="G986" s="158"/>
      <c r="H986" s="176"/>
      <c r="I986" s="174">
        <v>46.0</v>
      </c>
      <c r="J986" s="175" t="s">
        <v>491</v>
      </c>
      <c r="K986" s="157" t="s">
        <v>487</v>
      </c>
      <c r="L986" s="157" t="s">
        <v>1178</v>
      </c>
      <c r="M986" s="157" t="s">
        <v>1179</v>
      </c>
      <c r="N986" s="11">
        <v>2.0</v>
      </c>
      <c r="O986" s="157" t="s">
        <v>573</v>
      </c>
    </row>
    <row r="987">
      <c r="A987" s="172" t="s">
        <v>350</v>
      </c>
      <c r="B987" s="172" t="s">
        <v>492</v>
      </c>
      <c r="C987" s="172" t="s">
        <v>1180</v>
      </c>
      <c r="D987" s="172" t="s">
        <v>1181</v>
      </c>
      <c r="E987" s="172" t="s">
        <v>784</v>
      </c>
      <c r="F987" s="173">
        <v>1.0</v>
      </c>
      <c r="G987" s="158"/>
      <c r="H987" s="176"/>
      <c r="I987" s="174">
        <v>46.0</v>
      </c>
      <c r="J987" s="175" t="s">
        <v>527</v>
      </c>
      <c r="K987" s="157" t="s">
        <v>487</v>
      </c>
      <c r="L987" s="157" t="s">
        <v>471</v>
      </c>
      <c r="M987" s="157" t="s">
        <v>470</v>
      </c>
      <c r="N987" s="11">
        <v>1.0</v>
      </c>
      <c r="O987" s="157" t="s">
        <v>585</v>
      </c>
    </row>
    <row r="988">
      <c r="A988" s="172" t="s">
        <v>350</v>
      </c>
      <c r="B988" s="172" t="s">
        <v>492</v>
      </c>
      <c r="C988" s="172" t="s">
        <v>947</v>
      </c>
      <c r="D988" s="172" t="s">
        <v>946</v>
      </c>
      <c r="E988" s="172" t="s">
        <v>645</v>
      </c>
      <c r="F988" s="173">
        <v>1.0</v>
      </c>
      <c r="G988" s="158"/>
      <c r="H988" s="176"/>
      <c r="I988" s="174">
        <v>46.0</v>
      </c>
      <c r="J988" s="175" t="s">
        <v>527</v>
      </c>
      <c r="K988" s="157" t="s">
        <v>487</v>
      </c>
      <c r="L988" s="157" t="s">
        <v>1178</v>
      </c>
      <c r="M988" s="157" t="s">
        <v>1179</v>
      </c>
      <c r="N988" s="11">
        <v>3.0</v>
      </c>
      <c r="O988" s="157" t="s">
        <v>573</v>
      </c>
    </row>
    <row r="989">
      <c r="A989" s="172" t="s">
        <v>350</v>
      </c>
      <c r="B989" s="172" t="s">
        <v>487</v>
      </c>
      <c r="C989" s="172" t="s">
        <v>617</v>
      </c>
      <c r="D989" s="172" t="s">
        <v>616</v>
      </c>
      <c r="E989" s="172" t="s">
        <v>513</v>
      </c>
      <c r="F989" s="173">
        <v>2.0</v>
      </c>
      <c r="G989" s="158"/>
      <c r="H989" s="176"/>
      <c r="I989" s="174">
        <v>46.0</v>
      </c>
      <c r="J989" s="175" t="s">
        <v>527</v>
      </c>
      <c r="K989" s="157" t="s">
        <v>487</v>
      </c>
      <c r="L989" s="157" t="s">
        <v>696</v>
      </c>
      <c r="M989" s="157" t="s">
        <v>697</v>
      </c>
      <c r="N989" s="11">
        <v>1.0</v>
      </c>
      <c r="O989" s="157" t="s">
        <v>552</v>
      </c>
    </row>
    <row r="990">
      <c r="A990" s="172" t="s">
        <v>350</v>
      </c>
      <c r="B990" s="172" t="s">
        <v>487</v>
      </c>
      <c r="C990" s="172" t="s">
        <v>1037</v>
      </c>
      <c r="D990" s="172" t="s">
        <v>1038</v>
      </c>
      <c r="E990" s="172" t="s">
        <v>507</v>
      </c>
      <c r="F990" s="173">
        <v>1.0</v>
      </c>
      <c r="G990" s="158"/>
      <c r="H990" s="176"/>
      <c r="I990" s="174">
        <v>46.0</v>
      </c>
      <c r="J990" s="175" t="s">
        <v>527</v>
      </c>
      <c r="K990" s="157" t="s">
        <v>492</v>
      </c>
      <c r="L990" s="157" t="s">
        <v>1111</v>
      </c>
      <c r="M990" s="157" t="s">
        <v>1112</v>
      </c>
      <c r="N990" s="11">
        <v>1.0</v>
      </c>
      <c r="O990" s="157" t="s">
        <v>498</v>
      </c>
    </row>
    <row r="991">
      <c r="A991" s="172" t="s">
        <v>350</v>
      </c>
      <c r="B991" s="172" t="s">
        <v>487</v>
      </c>
      <c r="C991" s="172" t="s">
        <v>1182</v>
      </c>
      <c r="D991" s="172" t="s">
        <v>1183</v>
      </c>
      <c r="E991" s="172" t="s">
        <v>507</v>
      </c>
      <c r="F991" s="173">
        <v>1.0</v>
      </c>
      <c r="G991" s="158"/>
      <c r="H991" s="176"/>
      <c r="I991" s="174">
        <v>46.0</v>
      </c>
      <c r="J991" s="175" t="s">
        <v>527</v>
      </c>
      <c r="K991" s="157" t="s">
        <v>487</v>
      </c>
      <c r="L991" s="157" t="s">
        <v>748</v>
      </c>
      <c r="M991" s="157" t="s">
        <v>749</v>
      </c>
      <c r="N991" s="11">
        <v>1.0</v>
      </c>
      <c r="O991" s="157" t="s">
        <v>601</v>
      </c>
    </row>
    <row r="992">
      <c r="A992" s="172" t="s">
        <v>350</v>
      </c>
      <c r="B992" s="172" t="s">
        <v>487</v>
      </c>
      <c r="C992" s="172" t="s">
        <v>331</v>
      </c>
      <c r="D992" s="172" t="s">
        <v>332</v>
      </c>
      <c r="E992" s="172" t="s">
        <v>507</v>
      </c>
      <c r="F992" s="173">
        <v>2.0</v>
      </c>
      <c r="G992" s="158"/>
      <c r="H992" s="176"/>
      <c r="I992" s="174">
        <v>46.0</v>
      </c>
      <c r="J992" s="175" t="s">
        <v>527</v>
      </c>
      <c r="K992" s="157" t="s">
        <v>492</v>
      </c>
      <c r="L992" s="157" t="s">
        <v>1074</v>
      </c>
      <c r="M992" s="157" t="s">
        <v>1075</v>
      </c>
      <c r="N992" s="11">
        <v>1.0</v>
      </c>
      <c r="O992" s="157" t="s">
        <v>588</v>
      </c>
    </row>
    <row r="993">
      <c r="A993" s="172" t="s">
        <v>350</v>
      </c>
      <c r="B993" s="172" t="s">
        <v>487</v>
      </c>
      <c r="C993" s="172" t="s">
        <v>768</v>
      </c>
      <c r="D993" s="172" t="s">
        <v>767</v>
      </c>
      <c r="E993" s="172" t="s">
        <v>552</v>
      </c>
      <c r="F993" s="173">
        <v>1.0</v>
      </c>
      <c r="G993" s="158"/>
      <c r="H993" s="176"/>
      <c r="I993" s="174">
        <v>46.0</v>
      </c>
      <c r="J993" s="175" t="s">
        <v>527</v>
      </c>
      <c r="K993" s="157" t="s">
        <v>487</v>
      </c>
      <c r="L993" s="157" t="s">
        <v>512</v>
      </c>
      <c r="M993" s="157" t="s">
        <v>511</v>
      </c>
      <c r="N993" s="11">
        <v>2.0</v>
      </c>
      <c r="O993" s="177" t="s">
        <v>513</v>
      </c>
    </row>
    <row r="994">
      <c r="A994" s="172" t="s">
        <v>350</v>
      </c>
      <c r="B994" s="172" t="s">
        <v>492</v>
      </c>
      <c r="C994" s="172" t="s">
        <v>1184</v>
      </c>
      <c r="D994" s="172" t="s">
        <v>1185</v>
      </c>
      <c r="E994" s="172" t="s">
        <v>495</v>
      </c>
      <c r="F994" s="173">
        <v>1.0</v>
      </c>
      <c r="G994" s="158"/>
      <c r="H994" s="176"/>
      <c r="I994" s="174">
        <v>46.0</v>
      </c>
      <c r="J994" s="175" t="s">
        <v>527</v>
      </c>
      <c r="K994" s="157" t="s">
        <v>487</v>
      </c>
      <c r="L994" s="157" t="s">
        <v>1076</v>
      </c>
      <c r="M994" s="157" t="s">
        <v>1077</v>
      </c>
      <c r="N994" s="11">
        <v>1.0</v>
      </c>
      <c r="O994" s="157" t="s">
        <v>584</v>
      </c>
    </row>
    <row r="995">
      <c r="A995" s="172" t="s">
        <v>351</v>
      </c>
      <c r="B995" s="172" t="s">
        <v>487</v>
      </c>
      <c r="C995" s="172" t="s">
        <v>626</v>
      </c>
      <c r="D995" s="172" t="s">
        <v>625</v>
      </c>
      <c r="E995" s="172" t="s">
        <v>627</v>
      </c>
      <c r="F995" s="173">
        <v>1.0</v>
      </c>
      <c r="G995" s="158"/>
      <c r="H995" s="176"/>
      <c r="I995" s="174">
        <v>46.0</v>
      </c>
      <c r="J995" s="175" t="s">
        <v>527</v>
      </c>
      <c r="K995" s="157" t="s">
        <v>487</v>
      </c>
      <c r="L995" s="157" t="s">
        <v>509</v>
      </c>
      <c r="M995" s="157" t="s">
        <v>508</v>
      </c>
      <c r="N995" s="11">
        <v>1.0</v>
      </c>
      <c r="O995" s="177" t="s">
        <v>501</v>
      </c>
    </row>
    <row r="996">
      <c r="A996" s="172" t="s">
        <v>351</v>
      </c>
      <c r="B996" s="172" t="s">
        <v>487</v>
      </c>
      <c r="C996" s="172" t="s">
        <v>1182</v>
      </c>
      <c r="D996" s="172" t="s">
        <v>1183</v>
      </c>
      <c r="E996" s="172" t="s">
        <v>507</v>
      </c>
      <c r="F996" s="173">
        <v>1.0</v>
      </c>
      <c r="G996" s="158"/>
      <c r="H996" s="176"/>
      <c r="I996" s="174">
        <v>46.0</v>
      </c>
      <c r="J996" s="175" t="s">
        <v>527</v>
      </c>
      <c r="K996" s="157" t="s">
        <v>487</v>
      </c>
      <c r="L996" s="157" t="s">
        <v>1109</v>
      </c>
      <c r="M996" s="157" t="s">
        <v>1110</v>
      </c>
      <c r="N996" s="11">
        <v>2.0</v>
      </c>
      <c r="O996" s="157" t="s">
        <v>541</v>
      </c>
    </row>
    <row r="997">
      <c r="A997" s="172" t="s">
        <v>351</v>
      </c>
      <c r="B997" s="172" t="s">
        <v>487</v>
      </c>
      <c r="C997" s="172" t="s">
        <v>1037</v>
      </c>
      <c r="D997" s="172" t="s">
        <v>1038</v>
      </c>
      <c r="E997" s="172" t="s">
        <v>507</v>
      </c>
      <c r="F997" s="173">
        <v>1.0</v>
      </c>
      <c r="G997" s="158"/>
      <c r="H997" s="176"/>
      <c r="I997" s="174">
        <v>46.0</v>
      </c>
      <c r="J997" s="175" t="s">
        <v>537</v>
      </c>
      <c r="K997" s="157" t="s">
        <v>487</v>
      </c>
      <c r="L997" s="157" t="s">
        <v>512</v>
      </c>
      <c r="M997" s="157" t="s">
        <v>511</v>
      </c>
      <c r="N997" s="11">
        <v>2.0</v>
      </c>
      <c r="O997" s="177" t="s">
        <v>513</v>
      </c>
    </row>
    <row r="998">
      <c r="A998" s="172" t="s">
        <v>351</v>
      </c>
      <c r="B998" s="172" t="s">
        <v>492</v>
      </c>
      <c r="C998" s="172" t="s">
        <v>936</v>
      </c>
      <c r="D998" s="172" t="s">
        <v>935</v>
      </c>
      <c r="E998" s="172" t="s">
        <v>513</v>
      </c>
      <c r="F998" s="173">
        <v>1.0</v>
      </c>
      <c r="G998" s="158"/>
      <c r="H998" s="176"/>
      <c r="I998" s="174">
        <v>46.0</v>
      </c>
      <c r="J998" s="175" t="s">
        <v>537</v>
      </c>
      <c r="K998" s="157" t="s">
        <v>487</v>
      </c>
      <c r="L998" s="157" t="s">
        <v>1109</v>
      </c>
      <c r="M998" s="157" t="s">
        <v>1110</v>
      </c>
      <c r="N998" s="11">
        <v>2.0</v>
      </c>
      <c r="O998" s="157" t="s">
        <v>541</v>
      </c>
    </row>
    <row r="999">
      <c r="A999" s="172" t="s">
        <v>351</v>
      </c>
      <c r="B999" s="172" t="s">
        <v>487</v>
      </c>
      <c r="C999" s="172" t="s">
        <v>617</v>
      </c>
      <c r="D999" s="172" t="s">
        <v>616</v>
      </c>
      <c r="E999" s="172" t="s">
        <v>513</v>
      </c>
      <c r="F999" s="173">
        <v>3.0</v>
      </c>
      <c r="G999" s="158"/>
      <c r="H999" s="176"/>
      <c r="I999" s="174">
        <v>46.0</v>
      </c>
      <c r="J999" s="175" t="s">
        <v>537</v>
      </c>
      <c r="K999" s="157" t="s">
        <v>492</v>
      </c>
      <c r="L999" s="157" t="s">
        <v>1111</v>
      </c>
      <c r="M999" s="157" t="s">
        <v>1112</v>
      </c>
      <c r="N999" s="11">
        <v>1.0</v>
      </c>
      <c r="O999" s="157" t="s">
        <v>498</v>
      </c>
    </row>
    <row r="1000">
      <c r="A1000" s="172" t="s">
        <v>351</v>
      </c>
      <c r="B1000" s="172" t="s">
        <v>487</v>
      </c>
      <c r="C1000" s="172" t="s">
        <v>1024</v>
      </c>
      <c r="D1000" s="172" t="s">
        <v>1025</v>
      </c>
      <c r="E1000" s="172" t="s">
        <v>498</v>
      </c>
      <c r="F1000" s="173">
        <v>1.0</v>
      </c>
      <c r="G1000" s="158"/>
      <c r="H1000" s="176"/>
      <c r="I1000" s="174">
        <v>46.0</v>
      </c>
      <c r="J1000" s="175" t="s">
        <v>537</v>
      </c>
      <c r="K1000" s="157" t="s">
        <v>487</v>
      </c>
      <c r="L1000" s="157" t="s">
        <v>592</v>
      </c>
      <c r="M1000" s="157" t="s">
        <v>593</v>
      </c>
      <c r="N1000" s="11">
        <v>1.0</v>
      </c>
      <c r="O1000" s="157" t="s">
        <v>588</v>
      </c>
    </row>
    <row r="1001">
      <c r="A1001" s="172" t="s">
        <v>351</v>
      </c>
      <c r="B1001" s="172" t="s">
        <v>487</v>
      </c>
      <c r="C1001" s="172" t="s">
        <v>331</v>
      </c>
      <c r="D1001" s="172" t="s">
        <v>332</v>
      </c>
      <c r="E1001" s="172" t="s">
        <v>507</v>
      </c>
      <c r="F1001" s="173">
        <v>3.0</v>
      </c>
      <c r="G1001" s="158"/>
      <c r="H1001" s="176"/>
      <c r="I1001" s="174">
        <v>46.0</v>
      </c>
      <c r="J1001" s="175" t="s">
        <v>537</v>
      </c>
      <c r="K1001" s="157" t="s">
        <v>487</v>
      </c>
      <c r="L1001" s="157" t="s">
        <v>696</v>
      </c>
      <c r="M1001" s="157" t="s">
        <v>697</v>
      </c>
      <c r="N1001" s="11">
        <v>1.0</v>
      </c>
      <c r="O1001" s="157" t="s">
        <v>552</v>
      </c>
    </row>
    <row r="1002">
      <c r="A1002" s="172" t="s">
        <v>351</v>
      </c>
      <c r="B1002" s="172" t="s">
        <v>492</v>
      </c>
      <c r="C1002" s="172" t="s">
        <v>1180</v>
      </c>
      <c r="D1002" s="172" t="s">
        <v>1181</v>
      </c>
      <c r="E1002" s="172" t="s">
        <v>784</v>
      </c>
      <c r="F1002" s="173">
        <v>2.0</v>
      </c>
      <c r="G1002" s="158"/>
      <c r="H1002" s="176"/>
      <c r="I1002" s="174">
        <v>46.0</v>
      </c>
      <c r="J1002" s="175" t="s">
        <v>537</v>
      </c>
      <c r="K1002" s="157" t="s">
        <v>487</v>
      </c>
      <c r="L1002" s="157" t="s">
        <v>1070</v>
      </c>
      <c r="M1002" s="157" t="s">
        <v>1071</v>
      </c>
      <c r="N1002" s="11">
        <v>1.0</v>
      </c>
      <c r="O1002" s="157" t="s">
        <v>601</v>
      </c>
    </row>
    <row r="1003">
      <c r="A1003" s="172" t="s">
        <v>351</v>
      </c>
      <c r="B1003" s="172" t="s">
        <v>492</v>
      </c>
      <c r="C1003" s="172" t="s">
        <v>1186</v>
      </c>
      <c r="D1003" s="172" t="s">
        <v>1187</v>
      </c>
      <c r="E1003" s="172" t="s">
        <v>787</v>
      </c>
      <c r="F1003" s="173">
        <v>2.0</v>
      </c>
      <c r="G1003" s="158"/>
      <c r="H1003" s="176"/>
      <c r="I1003" s="174">
        <v>46.0</v>
      </c>
      <c r="J1003" s="175" t="s">
        <v>537</v>
      </c>
      <c r="K1003" s="157" t="s">
        <v>492</v>
      </c>
      <c r="L1003" s="157" t="s">
        <v>1078</v>
      </c>
      <c r="M1003" s="157" t="s">
        <v>1079</v>
      </c>
      <c r="N1003" s="11">
        <v>1.0</v>
      </c>
      <c r="O1003" s="157" t="s">
        <v>613</v>
      </c>
    </row>
    <row r="1004">
      <c r="A1004" s="172" t="s">
        <v>351</v>
      </c>
      <c r="B1004" s="172" t="s">
        <v>487</v>
      </c>
      <c r="C1004" s="172" t="s">
        <v>768</v>
      </c>
      <c r="D1004" s="172" t="s">
        <v>767</v>
      </c>
      <c r="E1004" s="172" t="s">
        <v>552</v>
      </c>
      <c r="F1004" s="173">
        <v>1.0</v>
      </c>
      <c r="G1004" s="158"/>
      <c r="H1004" s="176"/>
      <c r="I1004" s="174">
        <v>46.0</v>
      </c>
      <c r="J1004" s="175" t="s">
        <v>537</v>
      </c>
      <c r="K1004" s="157" t="s">
        <v>487</v>
      </c>
      <c r="L1004" s="157" t="s">
        <v>1178</v>
      </c>
      <c r="M1004" s="157" t="s">
        <v>1179</v>
      </c>
      <c r="N1004" s="11">
        <v>4.0</v>
      </c>
      <c r="O1004" s="157" t="s">
        <v>573</v>
      </c>
    </row>
    <row r="1005">
      <c r="A1005" s="172" t="s">
        <v>351</v>
      </c>
      <c r="B1005" s="172" t="s">
        <v>487</v>
      </c>
      <c r="C1005" s="172" t="s">
        <v>608</v>
      </c>
      <c r="D1005" s="172" t="s">
        <v>607</v>
      </c>
      <c r="E1005" s="172" t="s">
        <v>552</v>
      </c>
      <c r="F1005" s="173">
        <v>2.0</v>
      </c>
      <c r="G1005" s="158"/>
      <c r="H1005" s="176"/>
      <c r="I1005" s="174">
        <v>46.0</v>
      </c>
      <c r="J1005" s="175" t="s">
        <v>537</v>
      </c>
      <c r="K1005" s="157" t="s">
        <v>487</v>
      </c>
      <c r="L1005" s="157" t="s">
        <v>740</v>
      </c>
      <c r="M1005" s="157" t="s">
        <v>741</v>
      </c>
      <c r="N1005" s="11">
        <v>2.0</v>
      </c>
      <c r="O1005" s="157" t="s">
        <v>584</v>
      </c>
    </row>
    <row r="1006">
      <c r="A1006" s="172" t="s">
        <v>351</v>
      </c>
      <c r="B1006" s="172" t="s">
        <v>487</v>
      </c>
      <c r="C1006" s="172" t="s">
        <v>760</v>
      </c>
      <c r="D1006" s="172" t="s">
        <v>759</v>
      </c>
      <c r="E1006" s="172" t="s">
        <v>541</v>
      </c>
      <c r="F1006" s="173">
        <v>1.0</v>
      </c>
      <c r="G1006" s="158"/>
      <c r="H1006" s="176"/>
      <c r="I1006" s="174">
        <v>46.0</v>
      </c>
      <c r="J1006" s="175" t="s">
        <v>537</v>
      </c>
      <c r="K1006" s="157" t="s">
        <v>487</v>
      </c>
      <c r="L1006" s="157" t="s">
        <v>509</v>
      </c>
      <c r="M1006" s="157" t="s">
        <v>508</v>
      </c>
      <c r="N1006" s="11">
        <v>2.0</v>
      </c>
      <c r="O1006" s="177" t="s">
        <v>501</v>
      </c>
    </row>
    <row r="1007">
      <c r="A1007" s="172" t="s">
        <v>351</v>
      </c>
      <c r="B1007" s="172" t="s">
        <v>487</v>
      </c>
      <c r="C1007" s="172" t="s">
        <v>419</v>
      </c>
      <c r="D1007" s="172" t="s">
        <v>420</v>
      </c>
      <c r="E1007" s="172" t="s">
        <v>777</v>
      </c>
      <c r="F1007" s="173">
        <v>1.0</v>
      </c>
      <c r="G1007" s="158"/>
      <c r="H1007" s="176"/>
      <c r="I1007" s="174">
        <v>25.0</v>
      </c>
      <c r="J1007" s="175" t="s">
        <v>491</v>
      </c>
      <c r="K1007" s="157" t="s">
        <v>492</v>
      </c>
      <c r="L1007" s="157" t="s">
        <v>1188</v>
      </c>
      <c r="M1007" s="157" t="s">
        <v>1189</v>
      </c>
      <c r="N1007" s="11">
        <v>1.0</v>
      </c>
      <c r="O1007" s="157" t="s">
        <v>713</v>
      </c>
    </row>
    <row r="1008">
      <c r="A1008" s="172" t="s">
        <v>352</v>
      </c>
      <c r="B1008" s="172" t="s">
        <v>487</v>
      </c>
      <c r="C1008" s="172" t="s">
        <v>411</v>
      </c>
      <c r="D1008" s="172" t="s">
        <v>412</v>
      </c>
      <c r="E1008" s="172" t="s">
        <v>772</v>
      </c>
      <c r="F1008" s="173">
        <v>2.0</v>
      </c>
      <c r="G1008" s="158"/>
      <c r="H1008" s="176"/>
      <c r="I1008" s="174">
        <v>25.0</v>
      </c>
      <c r="J1008" s="175" t="s">
        <v>491</v>
      </c>
      <c r="K1008" s="157" t="s">
        <v>487</v>
      </c>
      <c r="L1008" s="157" t="s">
        <v>621</v>
      </c>
      <c r="M1008" s="157" t="s">
        <v>622</v>
      </c>
      <c r="N1008" s="11">
        <v>3.0</v>
      </c>
      <c r="O1008" s="177" t="s">
        <v>513</v>
      </c>
    </row>
    <row r="1009">
      <c r="A1009" s="172" t="s">
        <v>352</v>
      </c>
      <c r="B1009" s="172" t="s">
        <v>492</v>
      </c>
      <c r="C1009" s="172" t="s">
        <v>947</v>
      </c>
      <c r="D1009" s="172" t="s">
        <v>946</v>
      </c>
      <c r="E1009" s="172" t="s">
        <v>645</v>
      </c>
      <c r="F1009" s="173">
        <v>2.0</v>
      </c>
      <c r="G1009" s="158"/>
      <c r="H1009" s="176"/>
      <c r="I1009" s="174">
        <v>25.0</v>
      </c>
      <c r="J1009" s="175" t="s">
        <v>491</v>
      </c>
      <c r="K1009" s="157" t="s">
        <v>492</v>
      </c>
      <c r="L1009" s="157" t="s">
        <v>1190</v>
      </c>
      <c r="M1009" s="157" t="s">
        <v>1191</v>
      </c>
      <c r="N1009" s="11">
        <v>1.0</v>
      </c>
      <c r="O1009" s="157" t="s">
        <v>627</v>
      </c>
    </row>
    <row r="1010">
      <c r="A1010" s="172" t="s">
        <v>352</v>
      </c>
      <c r="B1010" s="172" t="s">
        <v>487</v>
      </c>
      <c r="C1010" s="172" t="s">
        <v>608</v>
      </c>
      <c r="D1010" s="172" t="s">
        <v>607</v>
      </c>
      <c r="E1010" s="172" t="s">
        <v>552</v>
      </c>
      <c r="F1010" s="173">
        <v>2.0</v>
      </c>
      <c r="G1010" s="158"/>
      <c r="H1010" s="176"/>
      <c r="I1010" s="174">
        <v>25.0</v>
      </c>
      <c r="J1010" s="175" t="s">
        <v>491</v>
      </c>
      <c r="K1010" s="157" t="s">
        <v>487</v>
      </c>
      <c r="L1010" s="157" t="s">
        <v>373</v>
      </c>
      <c r="M1010" s="157" t="s">
        <v>372</v>
      </c>
      <c r="N1010" s="11">
        <v>1.0</v>
      </c>
      <c r="O1010" s="157" t="s">
        <v>570</v>
      </c>
    </row>
    <row r="1011">
      <c r="A1011" s="172" t="s">
        <v>352</v>
      </c>
      <c r="B1011" s="172" t="s">
        <v>487</v>
      </c>
      <c r="C1011" s="172" t="s">
        <v>617</v>
      </c>
      <c r="D1011" s="172" t="s">
        <v>616</v>
      </c>
      <c r="E1011" s="172" t="s">
        <v>513</v>
      </c>
      <c r="F1011" s="173">
        <v>4.0</v>
      </c>
      <c r="G1011" s="158"/>
      <c r="H1011" s="176"/>
      <c r="I1011" s="174">
        <v>25.0</v>
      </c>
      <c r="J1011" s="175" t="s">
        <v>491</v>
      </c>
      <c r="K1011" s="157" t="s">
        <v>487</v>
      </c>
      <c r="L1011" s="157" t="s">
        <v>750</v>
      </c>
      <c r="M1011" s="157" t="s">
        <v>751</v>
      </c>
      <c r="N1011" s="11">
        <v>1.0</v>
      </c>
      <c r="O1011" s="157" t="s">
        <v>501</v>
      </c>
    </row>
    <row r="1012">
      <c r="A1012" s="172" t="s">
        <v>352</v>
      </c>
      <c r="B1012" s="172" t="s">
        <v>487</v>
      </c>
      <c r="C1012" s="172" t="s">
        <v>1192</v>
      </c>
      <c r="D1012" s="172" t="s">
        <v>1193</v>
      </c>
      <c r="E1012" s="172" t="s">
        <v>513</v>
      </c>
      <c r="F1012" s="173">
        <v>1.0</v>
      </c>
      <c r="G1012" s="158"/>
      <c r="H1012" s="176"/>
      <c r="I1012" s="174">
        <v>25.0</v>
      </c>
      <c r="J1012" s="175" t="s">
        <v>491</v>
      </c>
      <c r="K1012" s="157" t="s">
        <v>487</v>
      </c>
      <c r="L1012" s="157" t="s">
        <v>1194</v>
      </c>
      <c r="M1012" s="157" t="s">
        <v>1195</v>
      </c>
      <c r="N1012" s="11">
        <v>1.0</v>
      </c>
      <c r="O1012" s="157" t="s">
        <v>498</v>
      </c>
    </row>
    <row r="1013">
      <c r="A1013" s="172" t="s">
        <v>352</v>
      </c>
      <c r="B1013" s="172" t="s">
        <v>492</v>
      </c>
      <c r="C1013" s="172" t="s">
        <v>1184</v>
      </c>
      <c r="D1013" s="172" t="s">
        <v>1185</v>
      </c>
      <c r="E1013" s="172" t="s">
        <v>495</v>
      </c>
      <c r="F1013" s="173">
        <v>2.0</v>
      </c>
      <c r="G1013" s="158"/>
      <c r="H1013" s="176"/>
      <c r="I1013" s="174">
        <v>25.0</v>
      </c>
      <c r="J1013" s="175" t="s">
        <v>491</v>
      </c>
      <c r="K1013" s="157" t="s">
        <v>487</v>
      </c>
      <c r="L1013" s="157" t="s">
        <v>324</v>
      </c>
      <c r="M1013" s="157" t="s">
        <v>323</v>
      </c>
      <c r="N1013" s="11">
        <v>1.0</v>
      </c>
      <c r="O1013" s="157" t="s">
        <v>519</v>
      </c>
    </row>
    <row r="1014">
      <c r="A1014" s="172" t="s">
        <v>352</v>
      </c>
      <c r="B1014" s="172" t="s">
        <v>487</v>
      </c>
      <c r="C1014" s="172" t="s">
        <v>636</v>
      </c>
      <c r="D1014" s="172" t="s">
        <v>635</v>
      </c>
      <c r="E1014" s="172" t="s">
        <v>637</v>
      </c>
      <c r="F1014" s="173">
        <v>1.0</v>
      </c>
      <c r="G1014" s="158"/>
      <c r="H1014" s="176"/>
      <c r="I1014" s="174">
        <v>25.0</v>
      </c>
      <c r="J1014" s="175" t="s">
        <v>527</v>
      </c>
      <c r="K1014" s="157" t="s">
        <v>487</v>
      </c>
      <c r="L1014" s="157" t="s">
        <v>621</v>
      </c>
      <c r="M1014" s="157" t="s">
        <v>622</v>
      </c>
      <c r="N1014" s="11">
        <v>5.0</v>
      </c>
      <c r="O1014" s="177" t="s">
        <v>513</v>
      </c>
    </row>
    <row r="1015">
      <c r="A1015" s="172" t="s">
        <v>352</v>
      </c>
      <c r="B1015" s="172" t="s">
        <v>487</v>
      </c>
      <c r="C1015" s="172" t="s">
        <v>1037</v>
      </c>
      <c r="D1015" s="172" t="s">
        <v>1038</v>
      </c>
      <c r="E1015" s="172" t="s">
        <v>507</v>
      </c>
      <c r="F1015" s="173">
        <v>2.0</v>
      </c>
      <c r="G1015" s="158"/>
      <c r="H1015" s="176"/>
      <c r="I1015" s="174">
        <v>25.0</v>
      </c>
      <c r="J1015" s="175" t="s">
        <v>527</v>
      </c>
      <c r="K1015" s="157" t="s">
        <v>487</v>
      </c>
      <c r="L1015" s="157" t="s">
        <v>603</v>
      </c>
      <c r="M1015" s="157" t="s">
        <v>604</v>
      </c>
      <c r="N1015" s="11">
        <v>1.0</v>
      </c>
      <c r="O1015" s="157" t="s">
        <v>501</v>
      </c>
    </row>
    <row r="1016">
      <c r="A1016" s="172" t="s">
        <v>352</v>
      </c>
      <c r="B1016" s="172" t="s">
        <v>487</v>
      </c>
      <c r="C1016" s="172" t="s">
        <v>1182</v>
      </c>
      <c r="D1016" s="172" t="s">
        <v>1183</v>
      </c>
      <c r="E1016" s="172" t="s">
        <v>507</v>
      </c>
      <c r="F1016" s="173">
        <v>1.0</v>
      </c>
      <c r="G1016" s="158"/>
      <c r="H1016" s="176"/>
      <c r="I1016" s="174">
        <v>25.0</v>
      </c>
      <c r="J1016" s="175" t="s">
        <v>527</v>
      </c>
      <c r="K1016" s="157" t="s">
        <v>487</v>
      </c>
      <c r="L1016" s="157" t="s">
        <v>324</v>
      </c>
      <c r="M1016" s="157" t="s">
        <v>323</v>
      </c>
      <c r="N1016" s="11">
        <v>2.0</v>
      </c>
      <c r="O1016" s="157" t="s">
        <v>519</v>
      </c>
    </row>
    <row r="1017">
      <c r="A1017" s="172" t="s">
        <v>352</v>
      </c>
      <c r="B1017" s="172" t="s">
        <v>487</v>
      </c>
      <c r="C1017" s="172" t="s">
        <v>331</v>
      </c>
      <c r="D1017" s="172" t="s">
        <v>332</v>
      </c>
      <c r="E1017" s="172" t="s">
        <v>507</v>
      </c>
      <c r="F1017" s="173">
        <v>4.0</v>
      </c>
      <c r="G1017" s="158"/>
      <c r="H1017" s="176"/>
      <c r="I1017" s="174">
        <v>25.0</v>
      </c>
      <c r="J1017" s="175" t="s">
        <v>527</v>
      </c>
      <c r="K1017" s="157" t="s">
        <v>487</v>
      </c>
      <c r="L1017" s="157" t="s">
        <v>765</v>
      </c>
      <c r="M1017" s="157" t="s">
        <v>766</v>
      </c>
      <c r="N1017" s="11">
        <v>1.0</v>
      </c>
      <c r="O1017" s="157" t="s">
        <v>584</v>
      </c>
    </row>
    <row r="1018">
      <c r="A1018" s="172" t="s">
        <v>352</v>
      </c>
      <c r="B1018" s="172" t="s">
        <v>492</v>
      </c>
      <c r="C1018" s="172" t="s">
        <v>1180</v>
      </c>
      <c r="D1018" s="172" t="s">
        <v>1181</v>
      </c>
      <c r="E1018" s="172" t="s">
        <v>784</v>
      </c>
      <c r="F1018" s="173">
        <v>2.0</v>
      </c>
      <c r="G1018" s="158"/>
      <c r="H1018" s="176"/>
      <c r="I1018" s="174">
        <v>25.0</v>
      </c>
      <c r="J1018" s="175" t="s">
        <v>527</v>
      </c>
      <c r="K1018" s="157" t="s">
        <v>487</v>
      </c>
      <c r="L1018" s="157" t="s">
        <v>1194</v>
      </c>
      <c r="M1018" s="157" t="s">
        <v>1195</v>
      </c>
      <c r="N1018" s="11">
        <v>1.0</v>
      </c>
      <c r="O1018" s="157" t="s">
        <v>498</v>
      </c>
    </row>
    <row r="1019">
      <c r="A1019" s="172" t="s">
        <v>395</v>
      </c>
      <c r="B1019" s="172" t="s">
        <v>487</v>
      </c>
      <c r="C1019" s="172" t="s">
        <v>729</v>
      </c>
      <c r="D1019" s="172" t="s">
        <v>728</v>
      </c>
      <c r="E1019" s="172" t="s">
        <v>510</v>
      </c>
      <c r="F1019" s="173">
        <v>1.0</v>
      </c>
      <c r="G1019" s="158"/>
      <c r="H1019" s="176"/>
      <c r="I1019" s="174">
        <v>25.0</v>
      </c>
      <c r="J1019" s="175" t="s">
        <v>527</v>
      </c>
      <c r="K1019" s="157" t="s">
        <v>492</v>
      </c>
      <c r="L1019" s="157" t="s">
        <v>1196</v>
      </c>
      <c r="M1019" s="157" t="s">
        <v>1197</v>
      </c>
      <c r="N1019" s="11">
        <v>1.0</v>
      </c>
      <c r="O1019" s="157" t="s">
        <v>1198</v>
      </c>
    </row>
    <row r="1020">
      <c r="A1020" s="172" t="s">
        <v>395</v>
      </c>
      <c r="B1020" s="172" t="s">
        <v>492</v>
      </c>
      <c r="C1020" s="172" t="s">
        <v>564</v>
      </c>
      <c r="D1020" s="172" t="s">
        <v>565</v>
      </c>
      <c r="E1020" s="172" t="s">
        <v>513</v>
      </c>
      <c r="F1020" s="173">
        <v>1.0</v>
      </c>
      <c r="G1020" s="158"/>
      <c r="H1020" s="176"/>
      <c r="I1020" s="174">
        <v>25.0</v>
      </c>
      <c r="J1020" s="175" t="s">
        <v>527</v>
      </c>
      <c r="K1020" s="157" t="s">
        <v>492</v>
      </c>
      <c r="L1020" s="157" t="s">
        <v>1188</v>
      </c>
      <c r="M1020" s="157" t="s">
        <v>1189</v>
      </c>
      <c r="N1020" s="11">
        <v>2.0</v>
      </c>
      <c r="O1020" s="157" t="s">
        <v>713</v>
      </c>
    </row>
    <row r="1021">
      <c r="A1021" s="172" t="s">
        <v>395</v>
      </c>
      <c r="B1021" s="172" t="s">
        <v>487</v>
      </c>
      <c r="C1021" s="172" t="s">
        <v>764</v>
      </c>
      <c r="D1021" s="172" t="s">
        <v>763</v>
      </c>
      <c r="E1021" s="172" t="s">
        <v>522</v>
      </c>
      <c r="F1021" s="173">
        <v>1.0</v>
      </c>
      <c r="G1021" s="158"/>
      <c r="H1021" s="176"/>
      <c r="I1021" s="174">
        <v>25.0</v>
      </c>
      <c r="J1021" s="175" t="s">
        <v>537</v>
      </c>
      <c r="K1021" s="157" t="s">
        <v>492</v>
      </c>
      <c r="L1021" s="157" t="s">
        <v>1190</v>
      </c>
      <c r="M1021" s="157" t="s">
        <v>1191</v>
      </c>
      <c r="N1021" s="11">
        <v>2.0</v>
      </c>
      <c r="O1021" s="157" t="s">
        <v>627</v>
      </c>
    </row>
    <row r="1022">
      <c r="A1022" s="172" t="s">
        <v>395</v>
      </c>
      <c r="B1022" s="172" t="s">
        <v>487</v>
      </c>
      <c r="C1022" s="172" t="s">
        <v>715</v>
      </c>
      <c r="D1022" s="172" t="s">
        <v>714</v>
      </c>
      <c r="E1022" s="172" t="s">
        <v>588</v>
      </c>
      <c r="F1022" s="173">
        <v>1.0</v>
      </c>
      <c r="G1022" s="158"/>
      <c r="H1022" s="176"/>
      <c r="I1022" s="174">
        <v>25.0</v>
      </c>
      <c r="J1022" s="175" t="s">
        <v>537</v>
      </c>
      <c r="K1022" s="157" t="s">
        <v>487</v>
      </c>
      <c r="L1022" s="157" t="s">
        <v>778</v>
      </c>
      <c r="M1022" s="157" t="s">
        <v>779</v>
      </c>
      <c r="N1022" s="11">
        <v>1.0</v>
      </c>
      <c r="O1022" s="157" t="s">
        <v>601</v>
      </c>
    </row>
    <row r="1023">
      <c r="A1023" s="172" t="s">
        <v>395</v>
      </c>
      <c r="B1023" s="172" t="s">
        <v>487</v>
      </c>
      <c r="C1023" s="172" t="s">
        <v>511</v>
      </c>
      <c r="D1023" s="172" t="s">
        <v>512</v>
      </c>
      <c r="E1023" s="172" t="s">
        <v>510</v>
      </c>
      <c r="F1023" s="173">
        <v>1.0</v>
      </c>
      <c r="G1023" s="158"/>
      <c r="H1023" s="176"/>
      <c r="I1023" s="174">
        <v>25.0</v>
      </c>
      <c r="J1023" s="175" t="s">
        <v>537</v>
      </c>
      <c r="K1023" s="157" t="s">
        <v>492</v>
      </c>
      <c r="L1023" s="157" t="s">
        <v>1188</v>
      </c>
      <c r="M1023" s="157" t="s">
        <v>1189</v>
      </c>
      <c r="N1023" s="11">
        <v>2.0</v>
      </c>
      <c r="O1023" s="157" t="s">
        <v>713</v>
      </c>
    </row>
    <row r="1024">
      <c r="A1024" s="172" t="s">
        <v>395</v>
      </c>
      <c r="B1024" s="172" t="s">
        <v>487</v>
      </c>
      <c r="C1024" s="172" t="s">
        <v>870</v>
      </c>
      <c r="D1024" s="172" t="s">
        <v>871</v>
      </c>
      <c r="E1024" s="172" t="s">
        <v>510</v>
      </c>
      <c r="F1024" s="173">
        <v>1.0</v>
      </c>
      <c r="G1024" s="158"/>
      <c r="H1024" s="176"/>
      <c r="I1024" s="174">
        <v>25.0</v>
      </c>
      <c r="J1024" s="175" t="s">
        <v>537</v>
      </c>
      <c r="K1024" s="157" t="s">
        <v>487</v>
      </c>
      <c r="L1024" s="157" t="s">
        <v>1194</v>
      </c>
      <c r="M1024" s="157" t="s">
        <v>1195</v>
      </c>
      <c r="N1024" s="11">
        <v>2.0</v>
      </c>
      <c r="O1024" s="157" t="s">
        <v>498</v>
      </c>
    </row>
    <row r="1025">
      <c r="A1025" s="172" t="s">
        <v>395</v>
      </c>
      <c r="B1025" s="172" t="s">
        <v>487</v>
      </c>
      <c r="C1025" s="172" t="s">
        <v>508</v>
      </c>
      <c r="D1025" s="172" t="s">
        <v>509</v>
      </c>
      <c r="E1025" s="172" t="s">
        <v>510</v>
      </c>
      <c r="F1025" s="173">
        <v>1.0</v>
      </c>
      <c r="G1025" s="158"/>
      <c r="H1025" s="176"/>
      <c r="I1025" s="174">
        <v>25.0</v>
      </c>
      <c r="J1025" s="175" t="s">
        <v>537</v>
      </c>
      <c r="K1025" s="157" t="s">
        <v>487</v>
      </c>
      <c r="L1025" s="157" t="s">
        <v>621</v>
      </c>
      <c r="M1025" s="157" t="s">
        <v>622</v>
      </c>
      <c r="N1025" s="11">
        <v>6.0</v>
      </c>
      <c r="O1025" s="177" t="s">
        <v>513</v>
      </c>
    </row>
    <row r="1026">
      <c r="A1026" s="172" t="s">
        <v>395</v>
      </c>
      <c r="B1026" s="172" t="s">
        <v>492</v>
      </c>
      <c r="C1026" s="172" t="s">
        <v>663</v>
      </c>
      <c r="D1026" s="172" t="s">
        <v>662</v>
      </c>
      <c r="E1026" s="172" t="s">
        <v>513</v>
      </c>
      <c r="F1026" s="173">
        <v>1.0</v>
      </c>
      <c r="G1026" s="158"/>
      <c r="H1026" s="176"/>
      <c r="I1026" s="174">
        <v>25.0</v>
      </c>
      <c r="J1026" s="175" t="s">
        <v>537</v>
      </c>
      <c r="K1026" s="157" t="s">
        <v>487</v>
      </c>
      <c r="L1026" s="157" t="s">
        <v>373</v>
      </c>
      <c r="M1026" s="157" t="s">
        <v>372</v>
      </c>
      <c r="N1026" s="11">
        <v>3.0</v>
      </c>
      <c r="O1026" s="157" t="s">
        <v>570</v>
      </c>
    </row>
    <row r="1027">
      <c r="A1027" s="172" t="s">
        <v>395</v>
      </c>
      <c r="B1027" s="172" t="s">
        <v>487</v>
      </c>
      <c r="C1027" s="172" t="s">
        <v>808</v>
      </c>
      <c r="D1027" s="172" t="s">
        <v>807</v>
      </c>
      <c r="E1027" s="172" t="s">
        <v>490</v>
      </c>
      <c r="F1027" s="173">
        <v>1.0</v>
      </c>
      <c r="G1027" s="158"/>
      <c r="H1027" s="176"/>
      <c r="I1027" s="174">
        <v>25.0</v>
      </c>
      <c r="J1027" s="175" t="s">
        <v>537</v>
      </c>
      <c r="K1027" s="157" t="s">
        <v>487</v>
      </c>
      <c r="L1027" s="157" t="s">
        <v>324</v>
      </c>
      <c r="M1027" s="157" t="s">
        <v>323</v>
      </c>
      <c r="N1027" s="11">
        <v>2.0</v>
      </c>
      <c r="O1027" s="157" t="s">
        <v>519</v>
      </c>
    </row>
    <row r="1028">
      <c r="A1028" s="172" t="s">
        <v>395</v>
      </c>
      <c r="B1028" s="172" t="s">
        <v>487</v>
      </c>
      <c r="C1028" s="172" t="s">
        <v>818</v>
      </c>
      <c r="D1028" s="172" t="s">
        <v>817</v>
      </c>
      <c r="E1028" s="172" t="s">
        <v>541</v>
      </c>
      <c r="F1028" s="173">
        <v>1.0</v>
      </c>
      <c r="G1028" s="158"/>
      <c r="H1028" s="176"/>
      <c r="I1028" s="174">
        <v>32.0</v>
      </c>
      <c r="J1028" s="175" t="s">
        <v>491</v>
      </c>
      <c r="K1028" s="157" t="s">
        <v>487</v>
      </c>
      <c r="L1028" s="157" t="s">
        <v>798</v>
      </c>
      <c r="M1028" s="157" t="s">
        <v>799</v>
      </c>
      <c r="N1028" s="11">
        <v>1.0</v>
      </c>
      <c r="O1028" s="157" t="s">
        <v>800</v>
      </c>
    </row>
    <row r="1029">
      <c r="A1029" s="172" t="s">
        <v>395</v>
      </c>
      <c r="B1029" s="172" t="s">
        <v>487</v>
      </c>
      <c r="C1029" s="172" t="s">
        <v>1135</v>
      </c>
      <c r="D1029" s="172" t="s">
        <v>1199</v>
      </c>
      <c r="E1029" s="172" t="s">
        <v>519</v>
      </c>
      <c r="F1029" s="173">
        <v>1.0</v>
      </c>
      <c r="G1029" s="158"/>
      <c r="H1029" s="176"/>
      <c r="I1029" s="174">
        <v>32.0</v>
      </c>
      <c r="J1029" s="175" t="s">
        <v>491</v>
      </c>
      <c r="K1029" s="157" t="s">
        <v>487</v>
      </c>
      <c r="L1029" s="157" t="s">
        <v>554</v>
      </c>
      <c r="M1029" s="157" t="s">
        <v>553</v>
      </c>
      <c r="N1029" s="11">
        <v>1.0</v>
      </c>
      <c r="O1029" s="157" t="s">
        <v>547</v>
      </c>
    </row>
    <row r="1030">
      <c r="A1030" s="172" t="s">
        <v>395</v>
      </c>
      <c r="B1030" s="172" t="s">
        <v>487</v>
      </c>
      <c r="C1030" s="172" t="s">
        <v>517</v>
      </c>
      <c r="D1030" s="172" t="s">
        <v>518</v>
      </c>
      <c r="E1030" s="172" t="s">
        <v>519</v>
      </c>
      <c r="F1030" s="173">
        <v>1.0</v>
      </c>
      <c r="G1030" s="158"/>
      <c r="H1030" s="176"/>
      <c r="I1030" s="174">
        <v>32.0</v>
      </c>
      <c r="J1030" s="175" t="s">
        <v>491</v>
      </c>
      <c r="K1030" s="157" t="s">
        <v>487</v>
      </c>
      <c r="L1030" s="157" t="s">
        <v>709</v>
      </c>
      <c r="M1030" s="157" t="s">
        <v>710</v>
      </c>
      <c r="N1030" s="11">
        <v>1.0</v>
      </c>
      <c r="O1030" s="157" t="s">
        <v>541</v>
      </c>
    </row>
    <row r="1031">
      <c r="A1031" s="172" t="s">
        <v>395</v>
      </c>
      <c r="B1031" s="172" t="s">
        <v>487</v>
      </c>
      <c r="C1031" s="172" t="s">
        <v>391</v>
      </c>
      <c r="D1031" s="172" t="s">
        <v>392</v>
      </c>
      <c r="E1031" s="172" t="s">
        <v>570</v>
      </c>
      <c r="F1031" s="173">
        <v>3.0</v>
      </c>
      <c r="G1031" s="158"/>
      <c r="H1031" s="176"/>
      <c r="I1031" s="174">
        <v>32.0</v>
      </c>
      <c r="J1031" s="175" t="s">
        <v>491</v>
      </c>
      <c r="K1031" s="157" t="s">
        <v>831</v>
      </c>
      <c r="L1031" s="157" t="s">
        <v>1200</v>
      </c>
      <c r="M1031" s="157" t="s">
        <v>1201</v>
      </c>
      <c r="N1031" s="11">
        <v>1.0</v>
      </c>
      <c r="O1031" s="157" t="s">
        <v>535</v>
      </c>
    </row>
    <row r="1032">
      <c r="A1032" s="172" t="s">
        <v>396</v>
      </c>
      <c r="B1032" s="172" t="s">
        <v>487</v>
      </c>
      <c r="C1032" s="172" t="s">
        <v>818</v>
      </c>
      <c r="D1032" s="172" t="s">
        <v>817</v>
      </c>
      <c r="E1032" s="172" t="s">
        <v>541</v>
      </c>
      <c r="F1032" s="173">
        <v>1.0</v>
      </c>
      <c r="G1032" s="158"/>
      <c r="H1032" s="176"/>
      <c r="I1032" s="174">
        <v>32.0</v>
      </c>
      <c r="J1032" s="175" t="s">
        <v>491</v>
      </c>
      <c r="K1032" s="157" t="s">
        <v>487</v>
      </c>
      <c r="L1032" s="157" t="s">
        <v>500</v>
      </c>
      <c r="M1032" s="157" t="s">
        <v>499</v>
      </c>
      <c r="N1032" s="11">
        <v>1.0</v>
      </c>
      <c r="O1032" s="157" t="s">
        <v>501</v>
      </c>
    </row>
    <row r="1033">
      <c r="A1033" s="172" t="s">
        <v>396</v>
      </c>
      <c r="B1033" s="172" t="s">
        <v>487</v>
      </c>
      <c r="C1033" s="172" t="s">
        <v>517</v>
      </c>
      <c r="D1033" s="172" t="s">
        <v>518</v>
      </c>
      <c r="E1033" s="172" t="s">
        <v>519</v>
      </c>
      <c r="F1033" s="173">
        <v>2.0</v>
      </c>
      <c r="G1033" s="158"/>
      <c r="H1033" s="176"/>
      <c r="I1033" s="174">
        <v>32.0</v>
      </c>
      <c r="J1033" s="175" t="s">
        <v>491</v>
      </c>
      <c r="K1033" s="157" t="s">
        <v>487</v>
      </c>
      <c r="L1033" s="157" t="s">
        <v>518</v>
      </c>
      <c r="M1033" s="157" t="s">
        <v>517</v>
      </c>
      <c r="N1033" s="11">
        <v>1.0</v>
      </c>
      <c r="O1033" s="157" t="s">
        <v>519</v>
      </c>
    </row>
    <row r="1034">
      <c r="A1034" s="172" t="s">
        <v>396</v>
      </c>
      <c r="B1034" s="172" t="s">
        <v>487</v>
      </c>
      <c r="C1034" s="172" t="s">
        <v>764</v>
      </c>
      <c r="D1034" s="172" t="s">
        <v>763</v>
      </c>
      <c r="E1034" s="172" t="s">
        <v>522</v>
      </c>
      <c r="F1034" s="173">
        <v>1.0</v>
      </c>
      <c r="G1034" s="158"/>
      <c r="H1034" s="176"/>
      <c r="I1034" s="174">
        <v>32.0</v>
      </c>
      <c r="J1034" s="175" t="s">
        <v>491</v>
      </c>
      <c r="K1034" s="157" t="s">
        <v>492</v>
      </c>
      <c r="L1034" s="157" t="s">
        <v>1202</v>
      </c>
      <c r="M1034" s="157" t="s">
        <v>1203</v>
      </c>
      <c r="N1034" s="11">
        <v>1.0</v>
      </c>
      <c r="O1034" s="157" t="s">
        <v>713</v>
      </c>
    </row>
    <row r="1035">
      <c r="A1035" s="172" t="s">
        <v>396</v>
      </c>
      <c r="B1035" s="172" t="s">
        <v>487</v>
      </c>
      <c r="C1035" s="172" t="s">
        <v>391</v>
      </c>
      <c r="D1035" s="172" t="s">
        <v>392</v>
      </c>
      <c r="E1035" s="172" t="s">
        <v>570</v>
      </c>
      <c r="F1035" s="173">
        <v>4.0</v>
      </c>
      <c r="G1035" s="158"/>
      <c r="H1035" s="176"/>
      <c r="I1035" s="174">
        <v>32.0</v>
      </c>
      <c r="J1035" s="175" t="s">
        <v>491</v>
      </c>
      <c r="K1035" s="157" t="s">
        <v>487</v>
      </c>
      <c r="L1035" s="157" t="s">
        <v>559</v>
      </c>
      <c r="M1035" s="157" t="s">
        <v>558</v>
      </c>
      <c r="N1035" s="11">
        <v>1.0</v>
      </c>
      <c r="O1035" s="177" t="s">
        <v>513</v>
      </c>
    </row>
    <row r="1036">
      <c r="A1036" s="172" t="s">
        <v>396</v>
      </c>
      <c r="B1036" s="172" t="s">
        <v>487</v>
      </c>
      <c r="C1036" s="172" t="s">
        <v>1135</v>
      </c>
      <c r="D1036" s="172" t="s">
        <v>1199</v>
      </c>
      <c r="E1036" s="172" t="s">
        <v>519</v>
      </c>
      <c r="F1036" s="173">
        <v>1.0</v>
      </c>
      <c r="G1036" s="158"/>
      <c r="H1036" s="176"/>
      <c r="I1036" s="174">
        <v>32.0</v>
      </c>
      <c r="J1036" s="175" t="s">
        <v>491</v>
      </c>
      <c r="K1036" s="157" t="s">
        <v>487</v>
      </c>
      <c r="L1036" s="157" t="s">
        <v>811</v>
      </c>
      <c r="M1036" s="157" t="s">
        <v>812</v>
      </c>
      <c r="N1036" s="11">
        <v>1.0</v>
      </c>
      <c r="O1036" s="157" t="s">
        <v>552</v>
      </c>
    </row>
    <row r="1037">
      <c r="A1037" s="172" t="s">
        <v>396</v>
      </c>
      <c r="B1037" s="172" t="s">
        <v>492</v>
      </c>
      <c r="C1037" s="172" t="s">
        <v>673</v>
      </c>
      <c r="D1037" s="172" t="s">
        <v>672</v>
      </c>
      <c r="E1037" s="172" t="s">
        <v>547</v>
      </c>
      <c r="F1037" s="173">
        <v>1.0</v>
      </c>
      <c r="G1037" s="158"/>
      <c r="H1037" s="176"/>
      <c r="I1037" s="174">
        <v>32.0</v>
      </c>
      <c r="J1037" s="175" t="s">
        <v>527</v>
      </c>
      <c r="K1037" s="157" t="s">
        <v>487</v>
      </c>
      <c r="L1037" s="157" t="s">
        <v>518</v>
      </c>
      <c r="M1037" s="157" t="s">
        <v>517</v>
      </c>
      <c r="N1037" s="11">
        <v>2.0</v>
      </c>
      <c r="O1037" s="157" t="s">
        <v>519</v>
      </c>
    </row>
    <row r="1038">
      <c r="A1038" s="172" t="s">
        <v>396</v>
      </c>
      <c r="B1038" s="172" t="s">
        <v>487</v>
      </c>
      <c r="C1038" s="172" t="s">
        <v>870</v>
      </c>
      <c r="D1038" s="172" t="s">
        <v>871</v>
      </c>
      <c r="E1038" s="172" t="s">
        <v>510</v>
      </c>
      <c r="F1038" s="173">
        <v>2.0</v>
      </c>
      <c r="G1038" s="158"/>
      <c r="H1038" s="176"/>
      <c r="I1038" s="174">
        <v>32.0</v>
      </c>
      <c r="J1038" s="175" t="s">
        <v>527</v>
      </c>
      <c r="K1038" s="157" t="s">
        <v>831</v>
      </c>
      <c r="L1038" s="157" t="s">
        <v>1204</v>
      </c>
      <c r="M1038" s="157" t="s">
        <v>1205</v>
      </c>
      <c r="N1038" s="11">
        <v>1.0</v>
      </c>
      <c r="O1038" s="157" t="s">
        <v>713</v>
      </c>
    </row>
    <row r="1039">
      <c r="A1039" s="172" t="s">
        <v>396</v>
      </c>
      <c r="B1039" s="172" t="s">
        <v>487</v>
      </c>
      <c r="C1039" s="172" t="s">
        <v>511</v>
      </c>
      <c r="D1039" s="172" t="s">
        <v>512</v>
      </c>
      <c r="E1039" s="172" t="s">
        <v>510</v>
      </c>
      <c r="F1039" s="173">
        <v>2.0</v>
      </c>
      <c r="G1039" s="158"/>
      <c r="H1039" s="176"/>
      <c r="I1039" s="174">
        <v>32.0</v>
      </c>
      <c r="J1039" s="175" t="s">
        <v>527</v>
      </c>
      <c r="K1039" s="157" t="s">
        <v>487</v>
      </c>
      <c r="L1039" s="157" t="s">
        <v>559</v>
      </c>
      <c r="M1039" s="157" t="s">
        <v>558</v>
      </c>
      <c r="N1039" s="11">
        <v>2.0</v>
      </c>
      <c r="O1039" s="177" t="s">
        <v>513</v>
      </c>
    </row>
    <row r="1040">
      <c r="A1040" s="172" t="s">
        <v>396</v>
      </c>
      <c r="B1040" s="172" t="s">
        <v>492</v>
      </c>
      <c r="C1040" s="172" t="s">
        <v>575</v>
      </c>
      <c r="D1040" s="172" t="s">
        <v>576</v>
      </c>
      <c r="E1040" s="172" t="s">
        <v>573</v>
      </c>
      <c r="F1040" s="173">
        <v>1.0</v>
      </c>
      <c r="G1040" s="158"/>
      <c r="H1040" s="176"/>
      <c r="I1040" s="174">
        <v>32.0</v>
      </c>
      <c r="J1040" s="175" t="s">
        <v>527</v>
      </c>
      <c r="K1040" s="157" t="s">
        <v>487</v>
      </c>
      <c r="L1040" s="157" t="s">
        <v>554</v>
      </c>
      <c r="M1040" s="157" t="s">
        <v>553</v>
      </c>
      <c r="N1040" s="11">
        <v>2.0</v>
      </c>
      <c r="O1040" s="157" t="s">
        <v>547</v>
      </c>
    </row>
    <row r="1041">
      <c r="A1041" s="172" t="s">
        <v>396</v>
      </c>
      <c r="B1041" s="172" t="s">
        <v>487</v>
      </c>
      <c r="C1041" s="172" t="s">
        <v>508</v>
      </c>
      <c r="D1041" s="172" t="s">
        <v>509</v>
      </c>
      <c r="E1041" s="172" t="s">
        <v>510</v>
      </c>
      <c r="F1041" s="173">
        <v>2.0</v>
      </c>
      <c r="G1041" s="158"/>
      <c r="H1041" s="176"/>
      <c r="I1041" s="174">
        <v>32.0</v>
      </c>
      <c r="J1041" s="175" t="s">
        <v>527</v>
      </c>
      <c r="K1041" s="157" t="s">
        <v>487</v>
      </c>
      <c r="L1041" s="157" t="s">
        <v>811</v>
      </c>
      <c r="M1041" s="157" t="s">
        <v>812</v>
      </c>
      <c r="N1041" s="11">
        <v>2.0</v>
      </c>
      <c r="O1041" s="157" t="s">
        <v>552</v>
      </c>
    </row>
    <row r="1042">
      <c r="A1042" s="172" t="s">
        <v>396</v>
      </c>
      <c r="B1042" s="172" t="s">
        <v>487</v>
      </c>
      <c r="C1042" s="172" t="s">
        <v>715</v>
      </c>
      <c r="D1042" s="172" t="s">
        <v>714</v>
      </c>
      <c r="E1042" s="172" t="s">
        <v>588</v>
      </c>
      <c r="F1042" s="173">
        <v>1.0</v>
      </c>
      <c r="G1042" s="158"/>
      <c r="H1042" s="176"/>
      <c r="I1042" s="174">
        <v>32.0</v>
      </c>
      <c r="J1042" s="175" t="s">
        <v>527</v>
      </c>
      <c r="K1042" s="157" t="s">
        <v>492</v>
      </c>
      <c r="L1042" s="157" t="s">
        <v>1202</v>
      </c>
      <c r="M1042" s="157" t="s">
        <v>1203</v>
      </c>
      <c r="N1042" s="11">
        <v>2.0</v>
      </c>
      <c r="O1042" s="157" t="s">
        <v>713</v>
      </c>
    </row>
    <row r="1043">
      <c r="A1043" s="172" t="s">
        <v>396</v>
      </c>
      <c r="B1043" s="172" t="s">
        <v>487</v>
      </c>
      <c r="C1043" s="172" t="s">
        <v>729</v>
      </c>
      <c r="D1043" s="172" t="s">
        <v>728</v>
      </c>
      <c r="E1043" s="172" t="s">
        <v>510</v>
      </c>
      <c r="F1043" s="173">
        <v>1.0</v>
      </c>
      <c r="G1043" s="158"/>
      <c r="H1043" s="176"/>
      <c r="I1043" s="174">
        <v>32.0</v>
      </c>
      <c r="J1043" s="175" t="s">
        <v>527</v>
      </c>
      <c r="K1043" s="157" t="s">
        <v>487</v>
      </c>
      <c r="L1043" s="157" t="s">
        <v>709</v>
      </c>
      <c r="M1043" s="157" t="s">
        <v>710</v>
      </c>
      <c r="N1043" s="11">
        <v>2.0</v>
      </c>
      <c r="O1043" s="157" t="s">
        <v>541</v>
      </c>
    </row>
    <row r="1044">
      <c r="A1044" s="172" t="s">
        <v>396</v>
      </c>
      <c r="B1044" s="172" t="s">
        <v>487</v>
      </c>
      <c r="C1044" s="172" t="s">
        <v>808</v>
      </c>
      <c r="D1044" s="172" t="s">
        <v>807</v>
      </c>
      <c r="E1044" s="172" t="s">
        <v>490</v>
      </c>
      <c r="F1044" s="173">
        <v>2.0</v>
      </c>
      <c r="G1044" s="158"/>
      <c r="H1044" s="176"/>
      <c r="I1044" s="174">
        <v>32.0</v>
      </c>
      <c r="J1044" s="175" t="s">
        <v>527</v>
      </c>
      <c r="K1044" s="157" t="s">
        <v>487</v>
      </c>
      <c r="L1044" s="157" t="s">
        <v>1206</v>
      </c>
      <c r="M1044" s="157" t="s">
        <v>1207</v>
      </c>
      <c r="N1044" s="11">
        <v>1.0</v>
      </c>
      <c r="O1044" s="157" t="s">
        <v>584</v>
      </c>
    </row>
    <row r="1045">
      <c r="A1045" s="172" t="s">
        <v>397</v>
      </c>
      <c r="B1045" s="172" t="s">
        <v>487</v>
      </c>
      <c r="C1045" s="172" t="s">
        <v>1135</v>
      </c>
      <c r="D1045" s="172" t="s">
        <v>1199</v>
      </c>
      <c r="E1045" s="172" t="s">
        <v>519</v>
      </c>
      <c r="F1045" s="173">
        <v>2.0</v>
      </c>
      <c r="G1045" s="158"/>
      <c r="H1045" s="176"/>
      <c r="I1045" s="174">
        <v>32.0</v>
      </c>
      <c r="J1045" s="175" t="s">
        <v>527</v>
      </c>
      <c r="K1045" s="157" t="s">
        <v>487</v>
      </c>
      <c r="L1045" s="157" t="s">
        <v>798</v>
      </c>
      <c r="M1045" s="157" t="s">
        <v>799</v>
      </c>
      <c r="N1045" s="11">
        <v>2.0</v>
      </c>
      <c r="O1045" s="157" t="s">
        <v>800</v>
      </c>
    </row>
    <row r="1046">
      <c r="A1046" s="172" t="s">
        <v>397</v>
      </c>
      <c r="B1046" s="172" t="s">
        <v>487</v>
      </c>
      <c r="C1046" s="172" t="s">
        <v>715</v>
      </c>
      <c r="D1046" s="172" t="s">
        <v>714</v>
      </c>
      <c r="E1046" s="172" t="s">
        <v>588</v>
      </c>
      <c r="F1046" s="173">
        <v>2.0</v>
      </c>
      <c r="G1046" s="158"/>
      <c r="H1046" s="176"/>
      <c r="I1046" s="174">
        <v>32.0</v>
      </c>
      <c r="J1046" s="175" t="s">
        <v>537</v>
      </c>
      <c r="K1046" s="157" t="s">
        <v>487</v>
      </c>
      <c r="L1046" s="157" t="s">
        <v>798</v>
      </c>
      <c r="M1046" s="157" t="s">
        <v>799</v>
      </c>
      <c r="N1046" s="11">
        <v>2.0</v>
      </c>
      <c r="O1046" s="157" t="s">
        <v>800</v>
      </c>
    </row>
    <row r="1047">
      <c r="A1047" s="172" t="s">
        <v>397</v>
      </c>
      <c r="B1047" s="172" t="s">
        <v>487</v>
      </c>
      <c r="C1047" s="172" t="s">
        <v>885</v>
      </c>
      <c r="D1047" s="172" t="s">
        <v>886</v>
      </c>
      <c r="E1047" s="172" t="s">
        <v>510</v>
      </c>
      <c r="F1047" s="173">
        <v>1.0</v>
      </c>
      <c r="G1047" s="158"/>
      <c r="H1047" s="176"/>
      <c r="I1047" s="174">
        <v>32.0</v>
      </c>
      <c r="J1047" s="175" t="s">
        <v>537</v>
      </c>
      <c r="K1047" s="157" t="s">
        <v>492</v>
      </c>
      <c r="L1047" s="157" t="s">
        <v>1202</v>
      </c>
      <c r="M1047" s="157" t="s">
        <v>1203</v>
      </c>
      <c r="N1047" s="11">
        <v>2.0</v>
      </c>
      <c r="O1047" s="157" t="s">
        <v>713</v>
      </c>
    </row>
    <row r="1048">
      <c r="A1048" s="172" t="s">
        <v>397</v>
      </c>
      <c r="B1048" s="172" t="s">
        <v>487</v>
      </c>
      <c r="C1048" s="172" t="s">
        <v>511</v>
      </c>
      <c r="D1048" s="172" t="s">
        <v>512</v>
      </c>
      <c r="E1048" s="172" t="s">
        <v>510</v>
      </c>
      <c r="F1048" s="173">
        <v>2.0</v>
      </c>
      <c r="G1048" s="158"/>
      <c r="H1048" s="176"/>
      <c r="I1048" s="174">
        <v>32.0</v>
      </c>
      <c r="J1048" s="175" t="s">
        <v>537</v>
      </c>
      <c r="K1048" s="157" t="s">
        <v>487</v>
      </c>
      <c r="L1048" s="157" t="s">
        <v>500</v>
      </c>
      <c r="M1048" s="157" t="s">
        <v>499</v>
      </c>
      <c r="N1048" s="11">
        <v>2.0</v>
      </c>
      <c r="O1048" s="157" t="s">
        <v>501</v>
      </c>
    </row>
    <row r="1049">
      <c r="A1049" s="172" t="s">
        <v>397</v>
      </c>
      <c r="B1049" s="172" t="s">
        <v>487</v>
      </c>
      <c r="C1049" s="172" t="s">
        <v>508</v>
      </c>
      <c r="D1049" s="172" t="s">
        <v>509</v>
      </c>
      <c r="E1049" s="172" t="s">
        <v>510</v>
      </c>
      <c r="F1049" s="173">
        <v>3.0</v>
      </c>
      <c r="G1049" s="158"/>
      <c r="H1049" s="176"/>
      <c r="I1049" s="174">
        <v>32.0</v>
      </c>
      <c r="J1049" s="175" t="s">
        <v>537</v>
      </c>
      <c r="K1049" s="157" t="s">
        <v>831</v>
      </c>
      <c r="L1049" s="157" t="s">
        <v>1208</v>
      </c>
      <c r="M1049" s="157" t="s">
        <v>1209</v>
      </c>
      <c r="N1049" s="11">
        <v>1.0</v>
      </c>
      <c r="O1049" s="157" t="s">
        <v>857</v>
      </c>
    </row>
    <row r="1050">
      <c r="A1050" s="172" t="s">
        <v>397</v>
      </c>
      <c r="B1050" s="172" t="s">
        <v>492</v>
      </c>
      <c r="C1050" s="172" t="s">
        <v>575</v>
      </c>
      <c r="D1050" s="172" t="s">
        <v>576</v>
      </c>
      <c r="E1050" s="172" t="s">
        <v>573</v>
      </c>
      <c r="F1050" s="173">
        <v>1.0</v>
      </c>
      <c r="G1050" s="158"/>
      <c r="H1050" s="176"/>
      <c r="I1050" s="174">
        <v>32.0</v>
      </c>
      <c r="J1050" s="175" t="s">
        <v>537</v>
      </c>
      <c r="K1050" s="157" t="s">
        <v>487</v>
      </c>
      <c r="L1050" s="157" t="s">
        <v>709</v>
      </c>
      <c r="M1050" s="157" t="s">
        <v>710</v>
      </c>
      <c r="N1050" s="11">
        <v>2.0</v>
      </c>
      <c r="O1050" s="157" t="s">
        <v>541</v>
      </c>
    </row>
    <row r="1051">
      <c r="A1051" s="172" t="s">
        <v>397</v>
      </c>
      <c r="B1051" s="172" t="s">
        <v>487</v>
      </c>
      <c r="C1051" s="172" t="s">
        <v>764</v>
      </c>
      <c r="D1051" s="172" t="s">
        <v>763</v>
      </c>
      <c r="E1051" s="172" t="s">
        <v>522</v>
      </c>
      <c r="F1051" s="173">
        <v>2.0</v>
      </c>
      <c r="G1051" s="158"/>
      <c r="H1051" s="176"/>
      <c r="I1051" s="174">
        <v>32.0</v>
      </c>
      <c r="J1051" s="175" t="s">
        <v>537</v>
      </c>
      <c r="K1051" s="157" t="s">
        <v>487</v>
      </c>
      <c r="L1051" s="157" t="s">
        <v>811</v>
      </c>
      <c r="M1051" s="157" t="s">
        <v>812</v>
      </c>
      <c r="N1051" s="11">
        <v>2.0</v>
      </c>
      <c r="O1051" s="157" t="s">
        <v>552</v>
      </c>
    </row>
    <row r="1052">
      <c r="A1052" s="172" t="s">
        <v>397</v>
      </c>
      <c r="B1052" s="172" t="s">
        <v>487</v>
      </c>
      <c r="C1052" s="172" t="s">
        <v>517</v>
      </c>
      <c r="D1052" s="172" t="s">
        <v>518</v>
      </c>
      <c r="E1052" s="172" t="s">
        <v>519</v>
      </c>
      <c r="F1052" s="173">
        <v>2.0</v>
      </c>
      <c r="G1052" s="158"/>
      <c r="H1052" s="176"/>
      <c r="I1052" s="174">
        <v>32.0</v>
      </c>
      <c r="J1052" s="175" t="s">
        <v>537</v>
      </c>
      <c r="K1052" s="157" t="s">
        <v>487</v>
      </c>
      <c r="L1052" s="157" t="s">
        <v>518</v>
      </c>
      <c r="M1052" s="157" t="s">
        <v>517</v>
      </c>
      <c r="N1052" s="11">
        <v>2.0</v>
      </c>
      <c r="O1052" s="157" t="s">
        <v>519</v>
      </c>
    </row>
    <row r="1053">
      <c r="A1053" s="172" t="s">
        <v>397</v>
      </c>
      <c r="B1053" s="172" t="s">
        <v>492</v>
      </c>
      <c r="C1053" s="172" t="s">
        <v>663</v>
      </c>
      <c r="D1053" s="172" t="s">
        <v>662</v>
      </c>
      <c r="E1053" s="172" t="s">
        <v>513</v>
      </c>
      <c r="F1053" s="173">
        <v>2.0</v>
      </c>
      <c r="G1053" s="158"/>
      <c r="H1053" s="176"/>
      <c r="I1053" s="174">
        <v>32.0</v>
      </c>
      <c r="J1053" s="175" t="s">
        <v>537</v>
      </c>
      <c r="K1053" s="157" t="s">
        <v>487</v>
      </c>
      <c r="L1053" s="157" t="s">
        <v>559</v>
      </c>
      <c r="M1053" s="157" t="s">
        <v>558</v>
      </c>
      <c r="N1053" s="11">
        <v>2.0</v>
      </c>
      <c r="O1053" s="177" t="s">
        <v>513</v>
      </c>
    </row>
    <row r="1054">
      <c r="A1054" s="172" t="s">
        <v>397</v>
      </c>
      <c r="B1054" s="172" t="s">
        <v>487</v>
      </c>
      <c r="C1054" s="172" t="s">
        <v>822</v>
      </c>
      <c r="D1054" s="172" t="s">
        <v>821</v>
      </c>
      <c r="E1054" s="172" t="s">
        <v>552</v>
      </c>
      <c r="F1054" s="173">
        <v>1.0</v>
      </c>
      <c r="G1054" s="158"/>
      <c r="H1054" s="176"/>
      <c r="I1054" s="174">
        <v>32.0</v>
      </c>
      <c r="J1054" s="175" t="s">
        <v>537</v>
      </c>
      <c r="K1054" s="157" t="s">
        <v>487</v>
      </c>
      <c r="L1054" s="157" t="s">
        <v>554</v>
      </c>
      <c r="M1054" s="157" t="s">
        <v>553</v>
      </c>
      <c r="N1054" s="11">
        <v>2.0</v>
      </c>
      <c r="O1054" s="157" t="s">
        <v>547</v>
      </c>
    </row>
    <row r="1055">
      <c r="A1055" s="172" t="s">
        <v>397</v>
      </c>
      <c r="B1055" s="172" t="s">
        <v>487</v>
      </c>
      <c r="C1055" s="172" t="s">
        <v>391</v>
      </c>
      <c r="D1055" s="172" t="s">
        <v>392</v>
      </c>
      <c r="E1055" s="172" t="s">
        <v>570</v>
      </c>
      <c r="F1055" s="173">
        <v>6.0</v>
      </c>
      <c r="G1055" s="158"/>
      <c r="H1055" s="176"/>
      <c r="I1055" s="174">
        <v>47.0</v>
      </c>
      <c r="J1055" s="175" t="s">
        <v>491</v>
      </c>
      <c r="K1055" s="157" t="s">
        <v>487</v>
      </c>
      <c r="L1055" s="157" t="s">
        <v>1210</v>
      </c>
      <c r="M1055" s="157" t="s">
        <v>1211</v>
      </c>
      <c r="N1055" s="11">
        <v>1.0</v>
      </c>
      <c r="O1055" s="157" t="s">
        <v>1212</v>
      </c>
    </row>
    <row r="1056">
      <c r="A1056" s="172" t="s">
        <v>397</v>
      </c>
      <c r="B1056" s="172" t="s">
        <v>487</v>
      </c>
      <c r="C1056" s="172" t="s">
        <v>808</v>
      </c>
      <c r="D1056" s="172" t="s">
        <v>807</v>
      </c>
      <c r="E1056" s="172" t="s">
        <v>490</v>
      </c>
      <c r="F1056" s="173">
        <v>2.0</v>
      </c>
      <c r="G1056" s="158"/>
      <c r="H1056" s="176"/>
      <c r="I1056" s="174">
        <v>47.0</v>
      </c>
      <c r="J1056" s="175" t="s">
        <v>491</v>
      </c>
      <c r="K1056" s="157" t="s">
        <v>492</v>
      </c>
      <c r="L1056" s="157" t="s">
        <v>506</v>
      </c>
      <c r="M1056" s="157" t="s">
        <v>505</v>
      </c>
      <c r="N1056" s="11">
        <v>1.0</v>
      </c>
      <c r="O1056" s="157" t="s">
        <v>507</v>
      </c>
    </row>
    <row r="1057">
      <c r="A1057" s="172" t="s">
        <v>397</v>
      </c>
      <c r="B1057" s="172" t="s">
        <v>487</v>
      </c>
      <c r="C1057" s="172" t="s">
        <v>729</v>
      </c>
      <c r="D1057" s="172" t="s">
        <v>728</v>
      </c>
      <c r="E1057" s="172" t="s">
        <v>510</v>
      </c>
      <c r="F1057" s="173">
        <v>2.0</v>
      </c>
      <c r="G1057" s="158"/>
      <c r="H1057" s="176"/>
      <c r="I1057" s="174">
        <v>47.0</v>
      </c>
      <c r="J1057" s="175" t="s">
        <v>491</v>
      </c>
      <c r="K1057" s="157" t="s">
        <v>487</v>
      </c>
      <c r="L1057" s="157" t="s">
        <v>1213</v>
      </c>
      <c r="M1057" s="157" t="s">
        <v>1214</v>
      </c>
      <c r="N1057" s="11">
        <v>1.0</v>
      </c>
      <c r="O1057" s="157" t="s">
        <v>513</v>
      </c>
    </row>
    <row r="1058">
      <c r="A1058" s="172" t="s">
        <v>398</v>
      </c>
      <c r="B1058" s="172" t="s">
        <v>487</v>
      </c>
      <c r="C1058" s="172" t="s">
        <v>508</v>
      </c>
      <c r="D1058" s="172" t="s">
        <v>509</v>
      </c>
      <c r="E1058" s="172" t="s">
        <v>510</v>
      </c>
      <c r="F1058" s="173">
        <v>1.0</v>
      </c>
      <c r="G1058" s="158"/>
      <c r="H1058" s="176"/>
      <c r="I1058" s="174">
        <v>47.0</v>
      </c>
      <c r="J1058" s="175" t="s">
        <v>491</v>
      </c>
      <c r="K1058" s="157" t="s">
        <v>492</v>
      </c>
      <c r="L1058" s="157" t="s">
        <v>840</v>
      </c>
      <c r="M1058" s="157" t="s">
        <v>841</v>
      </c>
      <c r="N1058" s="11">
        <v>1.0</v>
      </c>
      <c r="O1058" s="157" t="s">
        <v>532</v>
      </c>
    </row>
    <row r="1059">
      <c r="A1059" s="172" t="s">
        <v>398</v>
      </c>
      <c r="B1059" s="172" t="s">
        <v>487</v>
      </c>
      <c r="C1059" s="172" t="s">
        <v>1140</v>
      </c>
      <c r="D1059" s="172" t="s">
        <v>1139</v>
      </c>
      <c r="E1059" s="172" t="s">
        <v>504</v>
      </c>
      <c r="F1059" s="173">
        <v>1.0</v>
      </c>
      <c r="G1059" s="158"/>
      <c r="H1059" s="176"/>
      <c r="I1059" s="174">
        <v>47.0</v>
      </c>
      <c r="J1059" s="175" t="s">
        <v>491</v>
      </c>
      <c r="K1059" s="157" t="s">
        <v>487</v>
      </c>
      <c r="L1059" s="157" t="s">
        <v>1215</v>
      </c>
      <c r="M1059" s="157" t="s">
        <v>1216</v>
      </c>
      <c r="N1059" s="11">
        <v>1.0</v>
      </c>
      <c r="O1059" s="157" t="s">
        <v>547</v>
      </c>
    </row>
    <row r="1060">
      <c r="A1060" s="172" t="s">
        <v>398</v>
      </c>
      <c r="B1060" s="172" t="s">
        <v>492</v>
      </c>
      <c r="C1060" s="172" t="s">
        <v>814</v>
      </c>
      <c r="D1060" s="172" t="s">
        <v>813</v>
      </c>
      <c r="E1060" s="172" t="s">
        <v>787</v>
      </c>
      <c r="F1060" s="173">
        <v>1.0</v>
      </c>
      <c r="G1060" s="158"/>
      <c r="H1060" s="176"/>
      <c r="I1060" s="174">
        <v>47.0</v>
      </c>
      <c r="J1060" s="175" t="s">
        <v>491</v>
      </c>
      <c r="K1060" s="157" t="s">
        <v>487</v>
      </c>
      <c r="L1060" s="157" t="s">
        <v>740</v>
      </c>
      <c r="M1060" s="157" t="s">
        <v>741</v>
      </c>
      <c r="N1060" s="11">
        <v>1.0</v>
      </c>
      <c r="O1060" s="157" t="s">
        <v>584</v>
      </c>
    </row>
    <row r="1061">
      <c r="A1061" s="172" t="s">
        <v>398</v>
      </c>
      <c r="B1061" s="172" t="s">
        <v>487</v>
      </c>
      <c r="C1061" s="172" t="s">
        <v>735</v>
      </c>
      <c r="D1061" s="172" t="s">
        <v>734</v>
      </c>
      <c r="E1061" s="172" t="s">
        <v>501</v>
      </c>
      <c r="F1061" s="173">
        <v>1.0</v>
      </c>
      <c r="G1061" s="158"/>
      <c r="H1061" s="176"/>
      <c r="I1061" s="174">
        <v>47.0</v>
      </c>
      <c r="J1061" s="175" t="s">
        <v>491</v>
      </c>
      <c r="K1061" s="157" t="s">
        <v>492</v>
      </c>
      <c r="L1061" s="157" t="s">
        <v>1217</v>
      </c>
      <c r="M1061" s="157" t="s">
        <v>1218</v>
      </c>
      <c r="N1061" s="11">
        <v>1.0</v>
      </c>
      <c r="O1061" s="157" t="s">
        <v>513</v>
      </c>
    </row>
    <row r="1062">
      <c r="A1062" s="172" t="s">
        <v>398</v>
      </c>
      <c r="B1062" s="172" t="s">
        <v>487</v>
      </c>
      <c r="C1062" s="172" t="s">
        <v>1027</v>
      </c>
      <c r="D1062" s="172" t="s">
        <v>1026</v>
      </c>
      <c r="E1062" s="172" t="s">
        <v>613</v>
      </c>
      <c r="F1062" s="173">
        <v>1.0</v>
      </c>
      <c r="G1062" s="158"/>
      <c r="H1062" s="176"/>
      <c r="I1062" s="174">
        <v>47.0</v>
      </c>
      <c r="J1062" s="175" t="s">
        <v>491</v>
      </c>
      <c r="K1062" s="157" t="s">
        <v>831</v>
      </c>
      <c r="L1062" s="157" t="s">
        <v>1156</v>
      </c>
      <c r="M1062" s="157" t="s">
        <v>1157</v>
      </c>
      <c r="N1062" s="11">
        <v>1.0</v>
      </c>
      <c r="O1062" s="157" t="s">
        <v>588</v>
      </c>
    </row>
    <row r="1063">
      <c r="A1063" s="172" t="s">
        <v>398</v>
      </c>
      <c r="B1063" s="172" t="s">
        <v>487</v>
      </c>
      <c r="C1063" s="172" t="s">
        <v>391</v>
      </c>
      <c r="D1063" s="172" t="s">
        <v>392</v>
      </c>
      <c r="E1063" s="172" t="s">
        <v>570</v>
      </c>
      <c r="F1063" s="173">
        <v>2.0</v>
      </c>
      <c r="G1063" s="158"/>
      <c r="H1063" s="176"/>
      <c r="I1063" s="174">
        <v>47.0</v>
      </c>
      <c r="J1063" s="175" t="s">
        <v>527</v>
      </c>
      <c r="K1063" s="157" t="s">
        <v>492</v>
      </c>
      <c r="L1063" s="157" t="s">
        <v>531</v>
      </c>
      <c r="M1063" s="157" t="s">
        <v>530</v>
      </c>
      <c r="N1063" s="11">
        <v>1.0</v>
      </c>
      <c r="O1063" s="157" t="s">
        <v>532</v>
      </c>
    </row>
    <row r="1064">
      <c r="A1064" s="172" t="s">
        <v>398</v>
      </c>
      <c r="B1064" s="172" t="s">
        <v>487</v>
      </c>
      <c r="C1064" s="172" t="s">
        <v>764</v>
      </c>
      <c r="D1064" s="172" t="s">
        <v>763</v>
      </c>
      <c r="E1064" s="172" t="s">
        <v>522</v>
      </c>
      <c r="F1064" s="173">
        <v>1.0</v>
      </c>
      <c r="G1064" s="158"/>
      <c r="H1064" s="176"/>
      <c r="I1064" s="174">
        <v>47.0</v>
      </c>
      <c r="J1064" s="175" t="s">
        <v>527</v>
      </c>
      <c r="K1064" s="157" t="s">
        <v>487</v>
      </c>
      <c r="L1064" s="157" t="s">
        <v>1219</v>
      </c>
      <c r="M1064" s="157" t="s">
        <v>1220</v>
      </c>
      <c r="N1064" s="11">
        <v>1.0</v>
      </c>
      <c r="O1064" s="157" t="s">
        <v>977</v>
      </c>
    </row>
    <row r="1065">
      <c r="A1065" s="172" t="s">
        <v>398</v>
      </c>
      <c r="B1065" s="172" t="s">
        <v>487</v>
      </c>
      <c r="C1065" s="172" t="s">
        <v>631</v>
      </c>
      <c r="D1065" s="172" t="s">
        <v>630</v>
      </c>
      <c r="E1065" s="172" t="s">
        <v>573</v>
      </c>
      <c r="F1065" s="173">
        <v>1.0</v>
      </c>
      <c r="G1065" s="158"/>
      <c r="H1065" s="176"/>
      <c r="I1065" s="174">
        <v>47.0</v>
      </c>
      <c r="J1065" s="175" t="s">
        <v>527</v>
      </c>
      <c r="K1065" s="157" t="s">
        <v>487</v>
      </c>
      <c r="L1065" s="157" t="s">
        <v>748</v>
      </c>
      <c r="M1065" s="157" t="s">
        <v>749</v>
      </c>
      <c r="N1065" s="11">
        <v>1.0</v>
      </c>
      <c r="O1065" s="157" t="s">
        <v>601</v>
      </c>
    </row>
    <row r="1066">
      <c r="A1066" s="172" t="s">
        <v>399</v>
      </c>
      <c r="B1066" s="172" t="s">
        <v>492</v>
      </c>
      <c r="C1066" s="172" t="s">
        <v>820</v>
      </c>
      <c r="D1066" s="172" t="s">
        <v>819</v>
      </c>
      <c r="E1066" s="172" t="s">
        <v>495</v>
      </c>
      <c r="F1066" s="173">
        <v>1.0</v>
      </c>
      <c r="G1066" s="158"/>
      <c r="H1066" s="176"/>
      <c r="I1066" s="174">
        <v>47.0</v>
      </c>
      <c r="J1066" s="175" t="s">
        <v>527</v>
      </c>
      <c r="K1066" s="157" t="s">
        <v>492</v>
      </c>
      <c r="L1066" s="157" t="s">
        <v>1217</v>
      </c>
      <c r="M1066" s="157" t="s">
        <v>1218</v>
      </c>
      <c r="N1066" s="11">
        <v>1.0</v>
      </c>
      <c r="O1066" s="157" t="s">
        <v>513</v>
      </c>
    </row>
    <row r="1067">
      <c r="A1067" s="172" t="s">
        <v>399</v>
      </c>
      <c r="B1067" s="172" t="s">
        <v>487</v>
      </c>
      <c r="C1067" s="172" t="s">
        <v>1140</v>
      </c>
      <c r="D1067" s="172" t="s">
        <v>1139</v>
      </c>
      <c r="E1067" s="172" t="s">
        <v>504</v>
      </c>
      <c r="F1067" s="173">
        <v>1.0</v>
      </c>
      <c r="G1067" s="158"/>
      <c r="H1067" s="176"/>
      <c r="I1067" s="174">
        <v>47.0</v>
      </c>
      <c r="J1067" s="175" t="s">
        <v>527</v>
      </c>
      <c r="K1067" s="157" t="s">
        <v>492</v>
      </c>
      <c r="L1067" s="157" t="s">
        <v>796</v>
      </c>
      <c r="M1067" s="157" t="s">
        <v>797</v>
      </c>
      <c r="N1067" s="11">
        <v>1.0</v>
      </c>
      <c r="O1067" s="157" t="s">
        <v>507</v>
      </c>
    </row>
    <row r="1068">
      <c r="A1068" s="172" t="s">
        <v>399</v>
      </c>
      <c r="B1068" s="172" t="s">
        <v>487</v>
      </c>
      <c r="C1068" s="172" t="s">
        <v>508</v>
      </c>
      <c r="D1068" s="172" t="s">
        <v>509</v>
      </c>
      <c r="E1068" s="172" t="s">
        <v>510</v>
      </c>
      <c r="F1068" s="173">
        <v>2.0</v>
      </c>
      <c r="G1068" s="158"/>
      <c r="H1068" s="176"/>
      <c r="I1068" s="174">
        <v>47.0</v>
      </c>
      <c r="J1068" s="175" t="s">
        <v>527</v>
      </c>
      <c r="K1068" s="157" t="s">
        <v>492</v>
      </c>
      <c r="L1068" s="157" t="s">
        <v>840</v>
      </c>
      <c r="M1068" s="157" t="s">
        <v>841</v>
      </c>
      <c r="N1068" s="11">
        <v>1.0</v>
      </c>
      <c r="O1068" s="157" t="s">
        <v>532</v>
      </c>
    </row>
    <row r="1069">
      <c r="A1069" s="172" t="s">
        <v>399</v>
      </c>
      <c r="B1069" s="172" t="s">
        <v>487</v>
      </c>
      <c r="C1069" s="172" t="s">
        <v>391</v>
      </c>
      <c r="D1069" s="172" t="s">
        <v>392</v>
      </c>
      <c r="E1069" s="172" t="s">
        <v>570</v>
      </c>
      <c r="F1069" s="173">
        <v>3.0</v>
      </c>
      <c r="G1069" s="158"/>
      <c r="H1069" s="176"/>
      <c r="I1069" s="174">
        <v>47.0</v>
      </c>
      <c r="J1069" s="175" t="s">
        <v>527</v>
      </c>
      <c r="K1069" s="157" t="s">
        <v>492</v>
      </c>
      <c r="L1069" s="157" t="s">
        <v>1221</v>
      </c>
      <c r="M1069" s="157" t="s">
        <v>1222</v>
      </c>
      <c r="N1069" s="11">
        <v>1.0</v>
      </c>
      <c r="O1069" s="157" t="s">
        <v>522</v>
      </c>
    </row>
    <row r="1070">
      <c r="A1070" s="172" t="s">
        <v>399</v>
      </c>
      <c r="B1070" s="172" t="s">
        <v>487</v>
      </c>
      <c r="C1070" s="172" t="s">
        <v>634</v>
      </c>
      <c r="D1070" s="172" t="s">
        <v>633</v>
      </c>
      <c r="E1070" s="172" t="s">
        <v>588</v>
      </c>
      <c r="F1070" s="173">
        <v>1.0</v>
      </c>
      <c r="G1070" s="158"/>
      <c r="H1070" s="176"/>
      <c r="I1070" s="174">
        <v>47.0</v>
      </c>
      <c r="J1070" s="175" t="s">
        <v>527</v>
      </c>
      <c r="K1070" s="157" t="s">
        <v>487</v>
      </c>
      <c r="L1070" s="157" t="s">
        <v>1223</v>
      </c>
      <c r="M1070" s="157" t="s">
        <v>1224</v>
      </c>
      <c r="N1070" s="11">
        <v>1.0</v>
      </c>
      <c r="O1070" s="157" t="s">
        <v>588</v>
      </c>
    </row>
    <row r="1071">
      <c r="A1071" s="172" t="s">
        <v>399</v>
      </c>
      <c r="B1071" s="172" t="s">
        <v>487</v>
      </c>
      <c r="C1071" s="172" t="s">
        <v>1042</v>
      </c>
      <c r="D1071" s="172" t="s">
        <v>1041</v>
      </c>
      <c r="E1071" s="172" t="s">
        <v>627</v>
      </c>
      <c r="F1071" s="173">
        <v>1.0</v>
      </c>
      <c r="G1071" s="158"/>
      <c r="H1071" s="176"/>
      <c r="I1071" s="174">
        <v>47.0</v>
      </c>
      <c r="J1071" s="175" t="s">
        <v>527</v>
      </c>
      <c r="K1071" s="157" t="s">
        <v>487</v>
      </c>
      <c r="L1071" s="157" t="s">
        <v>1225</v>
      </c>
      <c r="M1071" s="157" t="s">
        <v>1226</v>
      </c>
      <c r="N1071" s="11">
        <v>1.0</v>
      </c>
      <c r="O1071" s="157" t="s">
        <v>573</v>
      </c>
    </row>
    <row r="1072">
      <c r="A1072" s="172" t="s">
        <v>399</v>
      </c>
      <c r="B1072" s="172" t="s">
        <v>487</v>
      </c>
      <c r="C1072" s="172" t="s">
        <v>764</v>
      </c>
      <c r="D1072" s="172" t="s">
        <v>763</v>
      </c>
      <c r="E1072" s="172" t="s">
        <v>522</v>
      </c>
      <c r="F1072" s="173">
        <v>1.0</v>
      </c>
      <c r="G1072" s="158"/>
      <c r="H1072" s="176"/>
      <c r="I1072" s="174">
        <v>47.0</v>
      </c>
      <c r="J1072" s="175" t="s">
        <v>527</v>
      </c>
      <c r="K1072" s="157" t="s">
        <v>831</v>
      </c>
      <c r="L1072" s="157" t="s">
        <v>1156</v>
      </c>
      <c r="M1072" s="157" t="s">
        <v>1157</v>
      </c>
      <c r="N1072" s="11">
        <v>1.0</v>
      </c>
      <c r="O1072" s="157" t="s">
        <v>588</v>
      </c>
    </row>
    <row r="1073">
      <c r="A1073" s="172" t="s">
        <v>399</v>
      </c>
      <c r="B1073" s="172" t="s">
        <v>487</v>
      </c>
      <c r="C1073" s="172" t="s">
        <v>741</v>
      </c>
      <c r="D1073" s="172" t="s">
        <v>740</v>
      </c>
      <c r="E1073" s="172" t="s">
        <v>584</v>
      </c>
      <c r="F1073" s="173">
        <v>1.0</v>
      </c>
      <c r="G1073" s="158"/>
      <c r="H1073" s="176"/>
      <c r="I1073" s="174">
        <v>47.0</v>
      </c>
      <c r="J1073" s="175" t="s">
        <v>537</v>
      </c>
      <c r="K1073" s="157" t="s">
        <v>492</v>
      </c>
      <c r="L1073" s="157" t="s">
        <v>531</v>
      </c>
      <c r="M1073" s="157" t="s">
        <v>530</v>
      </c>
      <c r="N1073" s="11">
        <v>1.0</v>
      </c>
      <c r="O1073" s="157" t="s">
        <v>532</v>
      </c>
    </row>
    <row r="1074">
      <c r="A1074" s="172" t="s">
        <v>400</v>
      </c>
      <c r="B1074" s="172" t="s">
        <v>487</v>
      </c>
      <c r="C1074" s="172" t="s">
        <v>764</v>
      </c>
      <c r="D1074" s="172" t="s">
        <v>763</v>
      </c>
      <c r="E1074" s="172" t="s">
        <v>522</v>
      </c>
      <c r="F1074" s="173">
        <v>1.0</v>
      </c>
      <c r="G1074" s="158"/>
      <c r="H1074" s="176"/>
      <c r="I1074" s="174">
        <v>47.0</v>
      </c>
      <c r="J1074" s="175" t="s">
        <v>537</v>
      </c>
      <c r="K1074" s="157" t="s">
        <v>492</v>
      </c>
      <c r="L1074" s="157" t="s">
        <v>1217</v>
      </c>
      <c r="M1074" s="157" t="s">
        <v>1218</v>
      </c>
      <c r="N1074" s="11">
        <v>2.0</v>
      </c>
      <c r="O1074" s="157" t="s">
        <v>513</v>
      </c>
    </row>
    <row r="1075">
      <c r="A1075" s="172" t="s">
        <v>400</v>
      </c>
      <c r="B1075" s="172" t="s">
        <v>487</v>
      </c>
      <c r="C1075" s="172" t="s">
        <v>391</v>
      </c>
      <c r="D1075" s="172" t="s">
        <v>392</v>
      </c>
      <c r="E1075" s="172" t="s">
        <v>570</v>
      </c>
      <c r="F1075" s="173">
        <v>4.0</v>
      </c>
      <c r="G1075" s="158"/>
      <c r="H1075" s="176"/>
      <c r="I1075" s="174">
        <v>47.0</v>
      </c>
      <c r="J1075" s="175" t="s">
        <v>537</v>
      </c>
      <c r="K1075" s="157" t="s">
        <v>492</v>
      </c>
      <c r="L1075" s="157" t="s">
        <v>840</v>
      </c>
      <c r="M1075" s="157" t="s">
        <v>841</v>
      </c>
      <c r="N1075" s="11">
        <v>2.0</v>
      </c>
      <c r="O1075" s="157" t="s">
        <v>532</v>
      </c>
    </row>
    <row r="1076">
      <c r="A1076" s="172" t="s">
        <v>400</v>
      </c>
      <c r="B1076" s="172" t="s">
        <v>487</v>
      </c>
      <c r="C1076" s="172" t="s">
        <v>1144</v>
      </c>
      <c r="D1076" s="172" t="s">
        <v>1143</v>
      </c>
      <c r="E1076" s="172" t="s">
        <v>613</v>
      </c>
      <c r="F1076" s="173">
        <v>1.0</v>
      </c>
      <c r="G1076" s="158"/>
      <c r="H1076" s="176"/>
      <c r="I1076" s="174">
        <v>47.0</v>
      </c>
      <c r="J1076" s="175" t="s">
        <v>537</v>
      </c>
      <c r="K1076" s="157" t="s">
        <v>487</v>
      </c>
      <c r="L1076" s="157" t="s">
        <v>1227</v>
      </c>
      <c r="M1076" s="157" t="s">
        <v>1228</v>
      </c>
      <c r="N1076" s="11">
        <v>1.0</v>
      </c>
      <c r="O1076" s="157" t="s">
        <v>526</v>
      </c>
    </row>
    <row r="1077">
      <c r="A1077" s="172" t="s">
        <v>400</v>
      </c>
      <c r="B1077" s="172" t="s">
        <v>487</v>
      </c>
      <c r="C1077" s="172" t="s">
        <v>508</v>
      </c>
      <c r="D1077" s="172" t="s">
        <v>509</v>
      </c>
      <c r="E1077" s="172" t="s">
        <v>510</v>
      </c>
      <c r="F1077" s="173">
        <v>2.0</v>
      </c>
      <c r="G1077" s="158"/>
      <c r="H1077" s="176"/>
      <c r="I1077" s="174">
        <v>47.0</v>
      </c>
      <c r="J1077" s="175" t="s">
        <v>537</v>
      </c>
      <c r="K1077" s="157" t="s">
        <v>487</v>
      </c>
      <c r="L1077" s="157" t="s">
        <v>1225</v>
      </c>
      <c r="M1077" s="157" t="s">
        <v>1226</v>
      </c>
      <c r="N1077" s="11">
        <v>1.0</v>
      </c>
      <c r="O1077" s="157" t="s">
        <v>573</v>
      </c>
    </row>
    <row r="1078">
      <c r="A1078" s="172" t="s">
        <v>400</v>
      </c>
      <c r="B1078" s="172" t="s">
        <v>487</v>
      </c>
      <c r="C1078" s="172" t="s">
        <v>749</v>
      </c>
      <c r="D1078" s="172" t="s">
        <v>748</v>
      </c>
      <c r="E1078" s="172" t="s">
        <v>601</v>
      </c>
      <c r="F1078" s="173">
        <v>1.0</v>
      </c>
      <c r="G1078" s="158"/>
      <c r="H1078" s="176"/>
      <c r="I1078" s="174">
        <v>47.0</v>
      </c>
      <c r="J1078" s="175" t="s">
        <v>537</v>
      </c>
      <c r="K1078" s="157" t="s">
        <v>487</v>
      </c>
      <c r="L1078" s="157" t="s">
        <v>1223</v>
      </c>
      <c r="M1078" s="157" t="s">
        <v>1224</v>
      </c>
      <c r="N1078" s="11">
        <v>1.0</v>
      </c>
      <c r="O1078" s="157" t="s">
        <v>588</v>
      </c>
    </row>
    <row r="1079">
      <c r="A1079" s="172" t="s">
        <v>400</v>
      </c>
      <c r="B1079" s="172" t="s">
        <v>487</v>
      </c>
      <c r="C1079" s="172" t="s">
        <v>717</v>
      </c>
      <c r="D1079" s="172" t="s">
        <v>716</v>
      </c>
      <c r="E1079" s="172" t="s">
        <v>637</v>
      </c>
      <c r="F1079" s="173">
        <v>1.0</v>
      </c>
      <c r="G1079" s="158"/>
      <c r="H1079" s="176"/>
      <c r="I1079" s="174">
        <v>47.0</v>
      </c>
      <c r="J1079" s="175" t="s">
        <v>537</v>
      </c>
      <c r="K1079" s="157" t="s">
        <v>487</v>
      </c>
      <c r="L1079" s="157" t="s">
        <v>740</v>
      </c>
      <c r="M1079" s="157" t="s">
        <v>741</v>
      </c>
      <c r="N1079" s="11">
        <v>2.0</v>
      </c>
      <c r="O1079" s="157" t="s">
        <v>584</v>
      </c>
    </row>
    <row r="1080">
      <c r="A1080" s="172" t="s">
        <v>400</v>
      </c>
      <c r="B1080" s="172" t="s">
        <v>487</v>
      </c>
      <c r="C1080" s="172" t="s">
        <v>1140</v>
      </c>
      <c r="D1080" s="172" t="s">
        <v>1139</v>
      </c>
      <c r="E1080" s="172" t="s">
        <v>504</v>
      </c>
      <c r="F1080" s="173">
        <v>2.0</v>
      </c>
      <c r="G1080" s="158"/>
      <c r="H1080" s="176"/>
      <c r="I1080" s="174">
        <v>47.0</v>
      </c>
      <c r="J1080" s="175" t="s">
        <v>537</v>
      </c>
      <c r="K1080" s="157" t="s">
        <v>831</v>
      </c>
      <c r="L1080" s="157" t="s">
        <v>1156</v>
      </c>
      <c r="M1080" s="157" t="s">
        <v>1157</v>
      </c>
      <c r="N1080" s="11">
        <v>1.0</v>
      </c>
      <c r="O1080" s="157" t="s">
        <v>588</v>
      </c>
    </row>
    <row r="1081">
      <c r="A1081" s="172" t="s">
        <v>400</v>
      </c>
      <c r="B1081" s="172" t="s">
        <v>492</v>
      </c>
      <c r="C1081" s="172" t="s">
        <v>814</v>
      </c>
      <c r="D1081" s="172" t="s">
        <v>813</v>
      </c>
      <c r="E1081" s="172" t="s">
        <v>787</v>
      </c>
      <c r="F1081" s="173">
        <v>2.0</v>
      </c>
      <c r="G1081" s="158"/>
      <c r="H1081" s="176"/>
      <c r="I1081" s="174">
        <v>44.0</v>
      </c>
      <c r="J1081" s="175" t="s">
        <v>491</v>
      </c>
      <c r="K1081" s="157" t="s">
        <v>487</v>
      </c>
      <c r="L1081" s="157" t="s">
        <v>788</v>
      </c>
      <c r="M1081" s="157" t="s">
        <v>789</v>
      </c>
      <c r="N1081" s="11">
        <v>1.0</v>
      </c>
      <c r="O1081" s="157" t="s">
        <v>498</v>
      </c>
    </row>
    <row r="1082">
      <c r="A1082" s="172" t="s">
        <v>1229</v>
      </c>
      <c r="B1082" s="172" t="s">
        <v>492</v>
      </c>
      <c r="C1082" s="172" t="s">
        <v>968</v>
      </c>
      <c r="D1082" s="172" t="s">
        <v>991</v>
      </c>
      <c r="E1082" s="172" t="s">
        <v>547</v>
      </c>
      <c r="F1082" s="173">
        <v>1.0</v>
      </c>
      <c r="G1082" s="158"/>
      <c r="H1082" s="176"/>
      <c r="I1082" s="174">
        <v>44.0</v>
      </c>
      <c r="J1082" s="175" t="s">
        <v>491</v>
      </c>
      <c r="K1082" s="157" t="s">
        <v>487</v>
      </c>
      <c r="L1082" s="157" t="s">
        <v>750</v>
      </c>
      <c r="M1082" s="157" t="s">
        <v>751</v>
      </c>
      <c r="N1082" s="11">
        <v>1.0</v>
      </c>
      <c r="O1082" s="157" t="s">
        <v>501</v>
      </c>
    </row>
    <row r="1083">
      <c r="A1083" s="172" t="s">
        <v>1229</v>
      </c>
      <c r="B1083" s="172" t="s">
        <v>487</v>
      </c>
      <c r="C1083" s="172" t="s">
        <v>867</v>
      </c>
      <c r="D1083" s="172" t="s">
        <v>868</v>
      </c>
      <c r="E1083" s="172" t="s">
        <v>869</v>
      </c>
      <c r="F1083" s="173">
        <v>1.0</v>
      </c>
      <c r="G1083" s="158"/>
      <c r="H1083" s="176"/>
      <c r="I1083" s="174">
        <v>44.0</v>
      </c>
      <c r="J1083" s="175" t="s">
        <v>491</v>
      </c>
      <c r="K1083" s="157" t="s">
        <v>487</v>
      </c>
      <c r="L1083" s="157" t="s">
        <v>392</v>
      </c>
      <c r="M1083" s="157" t="s">
        <v>391</v>
      </c>
      <c r="N1083" s="11">
        <v>1.0</v>
      </c>
      <c r="O1083" s="157" t="s">
        <v>570</v>
      </c>
    </row>
    <row r="1084">
      <c r="A1084" s="172" t="s">
        <v>1229</v>
      </c>
      <c r="B1084" s="172" t="s">
        <v>487</v>
      </c>
      <c r="C1084" s="172" t="s">
        <v>1147</v>
      </c>
      <c r="D1084" s="172" t="s">
        <v>1146</v>
      </c>
      <c r="E1084" s="172" t="s">
        <v>507</v>
      </c>
      <c r="F1084" s="173">
        <v>1.0</v>
      </c>
      <c r="G1084" s="158"/>
      <c r="H1084" s="176"/>
      <c r="I1084" s="174">
        <v>44.0</v>
      </c>
      <c r="J1084" s="175" t="s">
        <v>491</v>
      </c>
      <c r="K1084" s="157" t="s">
        <v>487</v>
      </c>
      <c r="L1084" s="157" t="s">
        <v>1230</v>
      </c>
      <c r="M1084" s="157" t="s">
        <v>1231</v>
      </c>
      <c r="N1084" s="11">
        <v>1.0</v>
      </c>
      <c r="O1084" s="157" t="s">
        <v>507</v>
      </c>
    </row>
    <row r="1085">
      <c r="A1085" s="172" t="s">
        <v>1229</v>
      </c>
      <c r="B1085" s="172" t="s">
        <v>492</v>
      </c>
      <c r="C1085" s="172" t="s">
        <v>1149</v>
      </c>
      <c r="D1085" s="172" t="s">
        <v>1148</v>
      </c>
      <c r="E1085" s="172" t="s">
        <v>787</v>
      </c>
      <c r="F1085" s="173">
        <v>1.0</v>
      </c>
      <c r="G1085" s="158"/>
      <c r="H1085" s="176"/>
      <c r="I1085" s="174">
        <v>44.0</v>
      </c>
      <c r="J1085" s="175" t="s">
        <v>491</v>
      </c>
      <c r="K1085" s="157" t="s">
        <v>487</v>
      </c>
      <c r="L1085" s="157" t="s">
        <v>982</v>
      </c>
      <c r="M1085" s="157" t="s">
        <v>983</v>
      </c>
      <c r="N1085" s="11">
        <v>1.0</v>
      </c>
      <c r="O1085" s="157" t="s">
        <v>552</v>
      </c>
    </row>
    <row r="1086">
      <c r="A1086" s="172" t="s">
        <v>1229</v>
      </c>
      <c r="B1086" s="172" t="s">
        <v>487</v>
      </c>
      <c r="C1086" s="172" t="s">
        <v>558</v>
      </c>
      <c r="D1086" s="172" t="s">
        <v>559</v>
      </c>
      <c r="E1086" s="172" t="s">
        <v>510</v>
      </c>
      <c r="F1086" s="173">
        <v>1.0</v>
      </c>
      <c r="G1086" s="158"/>
      <c r="H1086" s="176"/>
      <c r="I1086" s="174">
        <v>44.0</v>
      </c>
      <c r="J1086" s="175" t="s">
        <v>491</v>
      </c>
      <c r="K1086" s="157" t="s">
        <v>492</v>
      </c>
      <c r="L1086" s="157" t="s">
        <v>531</v>
      </c>
      <c r="M1086" s="157" t="s">
        <v>530</v>
      </c>
      <c r="N1086" s="11">
        <v>1.0</v>
      </c>
      <c r="O1086" s="157" t="s">
        <v>532</v>
      </c>
    </row>
    <row r="1087">
      <c r="A1087" s="172" t="s">
        <v>1229</v>
      </c>
      <c r="B1087" s="172" t="s">
        <v>487</v>
      </c>
      <c r="C1087" s="172" t="s">
        <v>1151</v>
      </c>
      <c r="D1087" s="172" t="s">
        <v>1150</v>
      </c>
      <c r="E1087" s="172" t="s">
        <v>1152</v>
      </c>
      <c r="F1087" s="173">
        <v>1.0</v>
      </c>
      <c r="G1087" s="158"/>
      <c r="H1087" s="176"/>
      <c r="I1087" s="174">
        <v>44.0</v>
      </c>
      <c r="J1087" s="175" t="s">
        <v>491</v>
      </c>
      <c r="K1087" s="157" t="s">
        <v>487</v>
      </c>
      <c r="L1087" s="157" t="s">
        <v>555</v>
      </c>
      <c r="M1087" s="157" t="s">
        <v>556</v>
      </c>
      <c r="N1087" s="11">
        <v>1.0</v>
      </c>
      <c r="O1087" s="157" t="s">
        <v>557</v>
      </c>
    </row>
    <row r="1088">
      <c r="A1088" s="172" t="s">
        <v>1229</v>
      </c>
      <c r="B1088" s="172" t="s">
        <v>487</v>
      </c>
      <c r="C1088" s="172" t="s">
        <v>517</v>
      </c>
      <c r="D1088" s="172" t="s">
        <v>518</v>
      </c>
      <c r="E1088" s="172" t="s">
        <v>519</v>
      </c>
      <c r="F1088" s="173">
        <v>1.0</v>
      </c>
      <c r="G1088" s="158"/>
      <c r="H1088" s="176"/>
      <c r="I1088" s="174">
        <v>44.0</v>
      </c>
      <c r="J1088" s="175" t="s">
        <v>491</v>
      </c>
      <c r="K1088" s="157" t="s">
        <v>487</v>
      </c>
      <c r="L1088" s="157" t="s">
        <v>509</v>
      </c>
      <c r="M1088" s="157" t="s">
        <v>508</v>
      </c>
      <c r="N1088" s="11">
        <v>1.0</v>
      </c>
      <c r="O1088" s="177" t="s">
        <v>501</v>
      </c>
    </row>
    <row r="1089">
      <c r="A1089" s="172" t="s">
        <v>1229</v>
      </c>
      <c r="B1089" s="172" t="s">
        <v>487</v>
      </c>
      <c r="C1089" s="172" t="s">
        <v>1154</v>
      </c>
      <c r="D1089" s="172" t="s">
        <v>1153</v>
      </c>
      <c r="E1089" s="172" t="s">
        <v>1152</v>
      </c>
      <c r="F1089" s="173">
        <v>1.0</v>
      </c>
      <c r="G1089" s="158"/>
      <c r="H1089" s="176"/>
      <c r="I1089" s="174">
        <v>44.0</v>
      </c>
      <c r="J1089" s="175" t="s">
        <v>491</v>
      </c>
      <c r="K1089" s="157" t="s">
        <v>487</v>
      </c>
      <c r="L1089" s="157" t="s">
        <v>1215</v>
      </c>
      <c r="M1089" s="157" t="s">
        <v>1216</v>
      </c>
      <c r="N1089" s="11">
        <v>1.0</v>
      </c>
      <c r="O1089" s="157" t="s">
        <v>547</v>
      </c>
    </row>
    <row r="1090">
      <c r="A1090" s="172" t="s">
        <v>1229</v>
      </c>
      <c r="B1090" s="172" t="s">
        <v>487</v>
      </c>
      <c r="C1090" s="172" t="s">
        <v>799</v>
      </c>
      <c r="D1090" s="172" t="s">
        <v>798</v>
      </c>
      <c r="E1090" s="172" t="s">
        <v>800</v>
      </c>
      <c r="F1090" s="173">
        <v>1.0</v>
      </c>
      <c r="G1090" s="158"/>
      <c r="H1090" s="176"/>
      <c r="I1090" s="174">
        <v>44.0</v>
      </c>
      <c r="J1090" s="175" t="s">
        <v>491</v>
      </c>
      <c r="K1090" s="157" t="s">
        <v>487</v>
      </c>
      <c r="L1090" s="157" t="s">
        <v>512</v>
      </c>
      <c r="M1090" s="157" t="s">
        <v>511</v>
      </c>
      <c r="N1090" s="11">
        <v>1.0</v>
      </c>
      <c r="O1090" s="177" t="s">
        <v>513</v>
      </c>
    </row>
    <row r="1091">
      <c r="A1091" s="172" t="s">
        <v>1229</v>
      </c>
      <c r="B1091" s="172" t="s">
        <v>487</v>
      </c>
      <c r="C1091" s="172" t="s">
        <v>333</v>
      </c>
      <c r="D1091" s="172" t="s">
        <v>334</v>
      </c>
      <c r="E1091" s="172" t="s">
        <v>498</v>
      </c>
      <c r="F1091" s="173">
        <v>1.0</v>
      </c>
      <c r="G1091" s="158"/>
      <c r="H1091" s="176"/>
      <c r="I1091" s="174">
        <v>44.0</v>
      </c>
      <c r="J1091" s="175" t="s">
        <v>491</v>
      </c>
      <c r="K1091" s="157" t="s">
        <v>487</v>
      </c>
      <c r="L1091" s="157" t="s">
        <v>1232</v>
      </c>
      <c r="M1091" s="157" t="s">
        <v>1233</v>
      </c>
      <c r="N1091" s="11">
        <v>1.0</v>
      </c>
      <c r="O1091" s="157" t="s">
        <v>1212</v>
      </c>
    </row>
    <row r="1092">
      <c r="A1092" s="172" t="s">
        <v>1229</v>
      </c>
      <c r="B1092" s="172" t="s">
        <v>831</v>
      </c>
      <c r="C1092" s="172" t="s">
        <v>1157</v>
      </c>
      <c r="D1092" s="172" t="s">
        <v>1156</v>
      </c>
      <c r="E1092" s="172" t="s">
        <v>588</v>
      </c>
      <c r="F1092" s="173">
        <v>1.0</v>
      </c>
      <c r="G1092" s="158"/>
      <c r="H1092" s="176"/>
      <c r="I1092" s="174">
        <v>44.0</v>
      </c>
      <c r="J1092" s="175" t="s">
        <v>491</v>
      </c>
      <c r="K1092" s="157" t="s">
        <v>487</v>
      </c>
      <c r="L1092" s="157" t="s">
        <v>324</v>
      </c>
      <c r="M1092" s="157" t="s">
        <v>323</v>
      </c>
      <c r="N1092" s="11">
        <v>1.0</v>
      </c>
      <c r="O1092" s="157" t="s">
        <v>522</v>
      </c>
    </row>
    <row r="1093">
      <c r="A1093" s="172" t="s">
        <v>353</v>
      </c>
      <c r="B1093" s="172" t="s">
        <v>487</v>
      </c>
      <c r="C1093" s="172" t="s">
        <v>517</v>
      </c>
      <c r="D1093" s="172" t="s">
        <v>518</v>
      </c>
      <c r="E1093" s="172" t="s">
        <v>519</v>
      </c>
      <c r="F1093" s="173">
        <v>1.0</v>
      </c>
      <c r="G1093" s="158"/>
      <c r="H1093" s="176"/>
      <c r="I1093" s="174">
        <v>44.0</v>
      </c>
      <c r="J1093" s="175" t="s">
        <v>527</v>
      </c>
      <c r="K1093" s="157" t="s">
        <v>487</v>
      </c>
      <c r="L1093" s="157" t="s">
        <v>555</v>
      </c>
      <c r="M1093" s="157" t="s">
        <v>556</v>
      </c>
      <c r="N1093" s="11">
        <v>2.0</v>
      </c>
      <c r="O1093" s="157" t="s">
        <v>557</v>
      </c>
    </row>
    <row r="1094">
      <c r="A1094" s="172" t="s">
        <v>353</v>
      </c>
      <c r="B1094" s="172" t="s">
        <v>487</v>
      </c>
      <c r="C1094" s="172" t="s">
        <v>799</v>
      </c>
      <c r="D1094" s="172" t="s">
        <v>798</v>
      </c>
      <c r="E1094" s="172" t="s">
        <v>800</v>
      </c>
      <c r="F1094" s="173">
        <v>2.0</v>
      </c>
      <c r="G1094" s="158"/>
      <c r="H1094" s="176"/>
      <c r="I1094" s="174">
        <v>44.0</v>
      </c>
      <c r="J1094" s="175" t="s">
        <v>527</v>
      </c>
      <c r="K1094" s="157" t="s">
        <v>487</v>
      </c>
      <c r="L1094" s="157" t="s">
        <v>324</v>
      </c>
      <c r="M1094" s="157" t="s">
        <v>323</v>
      </c>
      <c r="N1094" s="11">
        <v>1.0</v>
      </c>
      <c r="O1094" s="157" t="s">
        <v>522</v>
      </c>
    </row>
    <row r="1095">
      <c r="A1095" s="172" t="s">
        <v>353</v>
      </c>
      <c r="B1095" s="172" t="s">
        <v>487</v>
      </c>
      <c r="C1095" s="172" t="s">
        <v>1159</v>
      </c>
      <c r="D1095" s="172" t="s">
        <v>1158</v>
      </c>
      <c r="E1095" s="172" t="s">
        <v>532</v>
      </c>
      <c r="F1095" s="173">
        <v>1.0</v>
      </c>
      <c r="G1095" s="158"/>
      <c r="H1095" s="176"/>
      <c r="I1095" s="174">
        <v>44.0</v>
      </c>
      <c r="J1095" s="175" t="s">
        <v>527</v>
      </c>
      <c r="K1095" s="157" t="s">
        <v>487</v>
      </c>
      <c r="L1095" s="157" t="s">
        <v>509</v>
      </c>
      <c r="M1095" s="157" t="s">
        <v>508</v>
      </c>
      <c r="N1095" s="11">
        <v>1.0</v>
      </c>
      <c r="O1095" s="177" t="s">
        <v>501</v>
      </c>
    </row>
    <row r="1096">
      <c r="A1096" s="172" t="s">
        <v>353</v>
      </c>
      <c r="B1096" s="172" t="s">
        <v>492</v>
      </c>
      <c r="C1096" s="172" t="s">
        <v>968</v>
      </c>
      <c r="D1096" s="172" t="s">
        <v>991</v>
      </c>
      <c r="E1096" s="172" t="s">
        <v>547</v>
      </c>
      <c r="F1096" s="173">
        <v>1.0</v>
      </c>
      <c r="G1096" s="158"/>
      <c r="H1096" s="176"/>
      <c r="I1096" s="174">
        <v>44.0</v>
      </c>
      <c r="J1096" s="175" t="s">
        <v>527</v>
      </c>
      <c r="K1096" s="157" t="s">
        <v>487</v>
      </c>
      <c r="L1096" s="157" t="s">
        <v>392</v>
      </c>
      <c r="M1096" s="157" t="s">
        <v>391</v>
      </c>
      <c r="N1096" s="11">
        <v>2.0</v>
      </c>
      <c r="O1096" s="157" t="s">
        <v>570</v>
      </c>
    </row>
    <row r="1097">
      <c r="A1097" s="172" t="s">
        <v>353</v>
      </c>
      <c r="B1097" s="172" t="s">
        <v>487</v>
      </c>
      <c r="C1097" s="172" t="s">
        <v>1147</v>
      </c>
      <c r="D1097" s="172" t="s">
        <v>1146</v>
      </c>
      <c r="E1097" s="172" t="s">
        <v>507</v>
      </c>
      <c r="F1097" s="173">
        <v>1.0</v>
      </c>
      <c r="G1097" s="158"/>
      <c r="H1097" s="176"/>
      <c r="I1097" s="174">
        <v>44.0</v>
      </c>
      <c r="J1097" s="175" t="s">
        <v>527</v>
      </c>
      <c r="K1097" s="157" t="s">
        <v>487</v>
      </c>
      <c r="L1097" s="157" t="s">
        <v>765</v>
      </c>
      <c r="M1097" s="157" t="s">
        <v>766</v>
      </c>
      <c r="N1097" s="11">
        <v>1.0</v>
      </c>
      <c r="O1097" s="157" t="s">
        <v>584</v>
      </c>
    </row>
    <row r="1098">
      <c r="A1098" s="172" t="s">
        <v>353</v>
      </c>
      <c r="B1098" s="172" t="s">
        <v>831</v>
      </c>
      <c r="C1098" s="172" t="s">
        <v>1157</v>
      </c>
      <c r="D1098" s="172" t="s">
        <v>1156</v>
      </c>
      <c r="E1098" s="172" t="s">
        <v>588</v>
      </c>
      <c r="F1098" s="173">
        <v>1.0</v>
      </c>
      <c r="G1098" s="158"/>
      <c r="H1098" s="176"/>
      <c r="I1098" s="174">
        <v>44.0</v>
      </c>
      <c r="J1098" s="175" t="s">
        <v>527</v>
      </c>
      <c r="K1098" s="157" t="s">
        <v>487</v>
      </c>
      <c r="L1098" s="157" t="s">
        <v>1223</v>
      </c>
      <c r="M1098" s="157" t="s">
        <v>1224</v>
      </c>
      <c r="N1098" s="11">
        <v>1.0</v>
      </c>
      <c r="O1098" s="157" t="s">
        <v>588</v>
      </c>
    </row>
    <row r="1099">
      <c r="A1099" s="172" t="s">
        <v>353</v>
      </c>
      <c r="B1099" s="172" t="s">
        <v>487</v>
      </c>
      <c r="C1099" s="172" t="s">
        <v>558</v>
      </c>
      <c r="D1099" s="172" t="s">
        <v>559</v>
      </c>
      <c r="E1099" s="172" t="s">
        <v>510</v>
      </c>
      <c r="F1099" s="173">
        <v>2.0</v>
      </c>
      <c r="G1099" s="158"/>
      <c r="H1099" s="176"/>
      <c r="I1099" s="174">
        <v>44.0</v>
      </c>
      <c r="J1099" s="175" t="s">
        <v>527</v>
      </c>
      <c r="K1099" s="157" t="s">
        <v>487</v>
      </c>
      <c r="L1099" s="157" t="s">
        <v>512</v>
      </c>
      <c r="M1099" s="157" t="s">
        <v>511</v>
      </c>
      <c r="N1099" s="11">
        <v>2.0</v>
      </c>
      <c r="O1099" s="177" t="s">
        <v>513</v>
      </c>
    </row>
    <row r="1100">
      <c r="A1100" s="172" t="s">
        <v>353</v>
      </c>
      <c r="B1100" s="172" t="s">
        <v>487</v>
      </c>
      <c r="C1100" s="172" t="s">
        <v>331</v>
      </c>
      <c r="D1100" s="172" t="s">
        <v>332</v>
      </c>
      <c r="E1100" s="172" t="s">
        <v>507</v>
      </c>
      <c r="F1100" s="173">
        <v>1.0</v>
      </c>
      <c r="G1100" s="158"/>
      <c r="H1100" s="176"/>
      <c r="I1100" s="174">
        <v>44.0</v>
      </c>
      <c r="J1100" s="175" t="s">
        <v>527</v>
      </c>
      <c r="K1100" s="157" t="s">
        <v>487</v>
      </c>
      <c r="L1100" s="157" t="s">
        <v>1234</v>
      </c>
      <c r="M1100" s="157" t="s">
        <v>1235</v>
      </c>
      <c r="N1100" s="11">
        <v>1.0</v>
      </c>
      <c r="O1100" s="157" t="s">
        <v>977</v>
      </c>
    </row>
    <row r="1101">
      <c r="A1101" s="172" t="s">
        <v>353</v>
      </c>
      <c r="B1101" s="172" t="s">
        <v>487</v>
      </c>
      <c r="C1101" s="172" t="s">
        <v>867</v>
      </c>
      <c r="D1101" s="172" t="s">
        <v>868</v>
      </c>
      <c r="E1101" s="172" t="s">
        <v>869</v>
      </c>
      <c r="F1101" s="173">
        <v>2.0</v>
      </c>
      <c r="G1101" s="158"/>
      <c r="H1101" s="176"/>
      <c r="I1101" s="174">
        <v>44.0</v>
      </c>
      <c r="J1101" s="175" t="s">
        <v>527</v>
      </c>
      <c r="K1101" s="157" t="s">
        <v>487</v>
      </c>
      <c r="L1101" s="157" t="s">
        <v>1230</v>
      </c>
      <c r="M1101" s="157" t="s">
        <v>1231</v>
      </c>
      <c r="N1101" s="11">
        <v>1.0</v>
      </c>
      <c r="O1101" s="157" t="s">
        <v>507</v>
      </c>
    </row>
    <row r="1102">
      <c r="A1102" s="172" t="s">
        <v>353</v>
      </c>
      <c r="B1102" s="172" t="s">
        <v>492</v>
      </c>
      <c r="C1102" s="172" t="s">
        <v>1164</v>
      </c>
      <c r="D1102" s="172" t="s">
        <v>1163</v>
      </c>
      <c r="E1102" s="172" t="s">
        <v>495</v>
      </c>
      <c r="F1102" s="173">
        <v>1.0</v>
      </c>
      <c r="G1102" s="158"/>
      <c r="H1102" s="176"/>
      <c r="I1102" s="174">
        <v>44.0</v>
      </c>
      <c r="J1102" s="175" t="s">
        <v>527</v>
      </c>
      <c r="K1102" s="157" t="s">
        <v>487</v>
      </c>
      <c r="L1102" s="157" t="s">
        <v>788</v>
      </c>
      <c r="M1102" s="157" t="s">
        <v>789</v>
      </c>
      <c r="N1102" s="11">
        <v>1.0</v>
      </c>
      <c r="O1102" s="157" t="s">
        <v>498</v>
      </c>
    </row>
    <row r="1103">
      <c r="A1103" s="172" t="s">
        <v>353</v>
      </c>
      <c r="B1103" s="172" t="s">
        <v>492</v>
      </c>
      <c r="C1103" s="172" t="s">
        <v>959</v>
      </c>
      <c r="D1103" s="172" t="s">
        <v>981</v>
      </c>
      <c r="E1103" s="172" t="s">
        <v>645</v>
      </c>
      <c r="F1103" s="173">
        <v>1.0</v>
      </c>
      <c r="G1103" s="158"/>
      <c r="H1103" s="176"/>
      <c r="I1103" s="174">
        <v>44.0</v>
      </c>
      <c r="J1103" s="175" t="s">
        <v>527</v>
      </c>
      <c r="K1103" s="157" t="s">
        <v>487</v>
      </c>
      <c r="L1103" s="157" t="s">
        <v>992</v>
      </c>
      <c r="M1103" s="157" t="s">
        <v>993</v>
      </c>
      <c r="N1103" s="11">
        <v>1.0</v>
      </c>
      <c r="O1103" s="157" t="s">
        <v>519</v>
      </c>
    </row>
    <row r="1104">
      <c r="A1104" s="172" t="s">
        <v>353</v>
      </c>
      <c r="B1104" s="172" t="s">
        <v>487</v>
      </c>
      <c r="C1104" s="172" t="s">
        <v>1154</v>
      </c>
      <c r="D1104" s="172" t="s">
        <v>1153</v>
      </c>
      <c r="E1104" s="172" t="s">
        <v>1152</v>
      </c>
      <c r="F1104" s="173">
        <v>1.0</v>
      </c>
      <c r="G1104" s="158"/>
      <c r="H1104" s="176"/>
      <c r="I1104" s="174">
        <v>44.0</v>
      </c>
      <c r="J1104" s="175" t="s">
        <v>527</v>
      </c>
      <c r="K1104" s="157" t="s">
        <v>492</v>
      </c>
      <c r="L1104" s="157" t="s">
        <v>531</v>
      </c>
      <c r="M1104" s="157" t="s">
        <v>530</v>
      </c>
      <c r="N1104" s="11">
        <v>2.0</v>
      </c>
      <c r="O1104" s="157" t="s">
        <v>532</v>
      </c>
    </row>
    <row r="1105">
      <c r="A1105" s="172" t="s">
        <v>354</v>
      </c>
      <c r="B1105" s="172" t="s">
        <v>487</v>
      </c>
      <c r="C1105" s="172" t="s">
        <v>331</v>
      </c>
      <c r="D1105" s="172" t="s">
        <v>332</v>
      </c>
      <c r="E1105" s="172" t="s">
        <v>507</v>
      </c>
      <c r="F1105" s="173">
        <v>1.0</v>
      </c>
      <c r="G1105" s="158"/>
      <c r="H1105" s="176"/>
      <c r="I1105" s="174">
        <v>44.0</v>
      </c>
      <c r="J1105" s="175" t="s">
        <v>537</v>
      </c>
      <c r="K1105" s="157" t="s">
        <v>487</v>
      </c>
      <c r="L1105" s="157" t="s">
        <v>324</v>
      </c>
      <c r="M1105" s="157" t="s">
        <v>323</v>
      </c>
      <c r="N1105" s="11">
        <v>2.0</v>
      </c>
      <c r="O1105" s="157" t="s">
        <v>522</v>
      </c>
    </row>
    <row r="1106">
      <c r="A1106" s="172" t="s">
        <v>354</v>
      </c>
      <c r="B1106" s="172" t="s">
        <v>487</v>
      </c>
      <c r="C1106" s="172" t="s">
        <v>517</v>
      </c>
      <c r="D1106" s="172" t="s">
        <v>518</v>
      </c>
      <c r="E1106" s="172" t="s">
        <v>519</v>
      </c>
      <c r="F1106" s="173">
        <v>2.0</v>
      </c>
      <c r="G1106" s="158"/>
      <c r="H1106" s="176"/>
      <c r="I1106" s="174">
        <v>44.0</v>
      </c>
      <c r="J1106" s="175" t="s">
        <v>537</v>
      </c>
      <c r="K1106" s="157" t="s">
        <v>487</v>
      </c>
      <c r="L1106" s="157" t="s">
        <v>1000</v>
      </c>
      <c r="M1106" s="157" t="s">
        <v>1001</v>
      </c>
      <c r="N1106" s="11">
        <v>1.0</v>
      </c>
      <c r="O1106" s="157" t="s">
        <v>513</v>
      </c>
    </row>
    <row r="1107">
      <c r="A1107" s="172" t="s">
        <v>354</v>
      </c>
      <c r="B1107" s="172" t="s">
        <v>831</v>
      </c>
      <c r="C1107" s="172" t="s">
        <v>1157</v>
      </c>
      <c r="D1107" s="172" t="s">
        <v>1156</v>
      </c>
      <c r="E1107" s="172" t="s">
        <v>588</v>
      </c>
      <c r="F1107" s="173">
        <v>1.0</v>
      </c>
      <c r="G1107" s="158"/>
      <c r="H1107" s="176"/>
      <c r="I1107" s="174">
        <v>44.0</v>
      </c>
      <c r="J1107" s="175" t="s">
        <v>537</v>
      </c>
      <c r="K1107" s="157" t="s">
        <v>492</v>
      </c>
      <c r="L1107" s="157" t="s">
        <v>531</v>
      </c>
      <c r="M1107" s="157" t="s">
        <v>530</v>
      </c>
      <c r="N1107" s="11">
        <v>2.0</v>
      </c>
      <c r="O1107" s="157" t="s">
        <v>532</v>
      </c>
    </row>
    <row r="1108">
      <c r="A1108" s="172" t="s">
        <v>354</v>
      </c>
      <c r="B1108" s="172" t="s">
        <v>492</v>
      </c>
      <c r="C1108" s="172" t="s">
        <v>968</v>
      </c>
      <c r="D1108" s="172" t="s">
        <v>991</v>
      </c>
      <c r="E1108" s="172" t="s">
        <v>547</v>
      </c>
      <c r="F1108" s="173">
        <v>2.0</v>
      </c>
      <c r="G1108" s="158"/>
      <c r="H1108" s="176"/>
      <c r="I1108" s="174">
        <v>44.0</v>
      </c>
      <c r="J1108" s="175" t="s">
        <v>537</v>
      </c>
      <c r="K1108" s="157" t="s">
        <v>487</v>
      </c>
      <c r="L1108" s="157" t="s">
        <v>555</v>
      </c>
      <c r="M1108" s="157" t="s">
        <v>556</v>
      </c>
      <c r="N1108" s="11">
        <v>2.0</v>
      </c>
      <c r="O1108" s="157" t="s">
        <v>557</v>
      </c>
    </row>
    <row r="1109">
      <c r="A1109" s="172" t="s">
        <v>354</v>
      </c>
      <c r="B1109" s="172" t="s">
        <v>487</v>
      </c>
      <c r="C1109" s="172" t="s">
        <v>1154</v>
      </c>
      <c r="D1109" s="172" t="s">
        <v>1153</v>
      </c>
      <c r="E1109" s="172" t="s">
        <v>1152</v>
      </c>
      <c r="F1109" s="173">
        <v>2.0</v>
      </c>
      <c r="G1109" s="158"/>
      <c r="H1109" s="176"/>
      <c r="I1109" s="174">
        <v>44.0</v>
      </c>
      <c r="J1109" s="175" t="s">
        <v>537</v>
      </c>
      <c r="K1109" s="157" t="s">
        <v>487</v>
      </c>
      <c r="L1109" s="157" t="s">
        <v>1230</v>
      </c>
      <c r="M1109" s="157" t="s">
        <v>1231</v>
      </c>
      <c r="N1109" s="11">
        <v>2.0</v>
      </c>
      <c r="O1109" s="157" t="s">
        <v>507</v>
      </c>
    </row>
    <row r="1110">
      <c r="A1110" s="172" t="s">
        <v>354</v>
      </c>
      <c r="B1110" s="172" t="s">
        <v>487</v>
      </c>
      <c r="C1110" s="172" t="s">
        <v>867</v>
      </c>
      <c r="D1110" s="172" t="s">
        <v>868</v>
      </c>
      <c r="E1110" s="172" t="s">
        <v>869</v>
      </c>
      <c r="F1110" s="173">
        <v>2.0</v>
      </c>
      <c r="G1110" s="158"/>
      <c r="H1110" s="176"/>
      <c r="I1110" s="174">
        <v>44.0</v>
      </c>
      <c r="J1110" s="175" t="s">
        <v>537</v>
      </c>
      <c r="K1110" s="157" t="s">
        <v>487</v>
      </c>
      <c r="L1110" s="157" t="s">
        <v>788</v>
      </c>
      <c r="M1110" s="157" t="s">
        <v>789</v>
      </c>
      <c r="N1110" s="11">
        <v>1.0</v>
      </c>
      <c r="O1110" s="157" t="s">
        <v>498</v>
      </c>
    </row>
    <row r="1111">
      <c r="A1111" s="172" t="s">
        <v>354</v>
      </c>
      <c r="B1111" s="172" t="s">
        <v>487</v>
      </c>
      <c r="C1111" s="172" t="s">
        <v>1159</v>
      </c>
      <c r="D1111" s="172" t="s">
        <v>1158</v>
      </c>
      <c r="E1111" s="172" t="s">
        <v>532</v>
      </c>
      <c r="F1111" s="173">
        <v>1.0</v>
      </c>
      <c r="G1111" s="158"/>
      <c r="H1111" s="176"/>
      <c r="I1111" s="174">
        <v>44.0</v>
      </c>
      <c r="J1111" s="175" t="s">
        <v>537</v>
      </c>
      <c r="K1111" s="157" t="s">
        <v>487</v>
      </c>
      <c r="L1111" s="157" t="s">
        <v>1223</v>
      </c>
      <c r="M1111" s="157" t="s">
        <v>1224</v>
      </c>
      <c r="N1111" s="11">
        <v>1.0</v>
      </c>
      <c r="O1111" s="157" t="s">
        <v>588</v>
      </c>
    </row>
    <row r="1112">
      <c r="A1112" s="172" t="s">
        <v>354</v>
      </c>
      <c r="B1112" s="172" t="s">
        <v>487</v>
      </c>
      <c r="C1112" s="172" t="s">
        <v>558</v>
      </c>
      <c r="D1112" s="172" t="s">
        <v>559</v>
      </c>
      <c r="E1112" s="172" t="s">
        <v>510</v>
      </c>
      <c r="F1112" s="173">
        <v>2.0</v>
      </c>
      <c r="G1112" s="158"/>
      <c r="H1112" s="176"/>
      <c r="I1112" s="174">
        <v>44.0</v>
      </c>
      <c r="J1112" s="175" t="s">
        <v>537</v>
      </c>
      <c r="K1112" s="157" t="s">
        <v>487</v>
      </c>
      <c r="L1112" s="157" t="s">
        <v>512</v>
      </c>
      <c r="M1112" s="157" t="s">
        <v>511</v>
      </c>
      <c r="N1112" s="11">
        <v>2.0</v>
      </c>
      <c r="O1112" s="177" t="s">
        <v>513</v>
      </c>
    </row>
    <row r="1113">
      <c r="A1113" s="172" t="s">
        <v>354</v>
      </c>
      <c r="B1113" s="172" t="s">
        <v>487</v>
      </c>
      <c r="C1113" s="172" t="s">
        <v>1171</v>
      </c>
      <c r="D1113" s="172" t="s">
        <v>1170</v>
      </c>
      <c r="E1113" s="172" t="s">
        <v>532</v>
      </c>
      <c r="F1113" s="173">
        <v>1.0</v>
      </c>
      <c r="G1113" s="158"/>
      <c r="H1113" s="176"/>
      <c r="I1113" s="174">
        <v>44.0</v>
      </c>
      <c r="J1113" s="175" t="s">
        <v>537</v>
      </c>
      <c r="K1113" s="157" t="s">
        <v>487</v>
      </c>
      <c r="L1113" s="157" t="s">
        <v>1236</v>
      </c>
      <c r="M1113" s="157" t="s">
        <v>1237</v>
      </c>
      <c r="N1113" s="11">
        <v>1.0</v>
      </c>
      <c r="O1113" s="157" t="s">
        <v>526</v>
      </c>
    </row>
    <row r="1114">
      <c r="A1114" s="172" t="s">
        <v>354</v>
      </c>
      <c r="B1114" s="172" t="s">
        <v>487</v>
      </c>
      <c r="C1114" s="172" t="s">
        <v>799</v>
      </c>
      <c r="D1114" s="172" t="s">
        <v>798</v>
      </c>
      <c r="E1114" s="172" t="s">
        <v>800</v>
      </c>
      <c r="F1114" s="173">
        <v>2.0</v>
      </c>
      <c r="G1114" s="158"/>
      <c r="H1114" s="176"/>
      <c r="I1114" s="174">
        <v>44.0</v>
      </c>
      <c r="J1114" s="175" t="s">
        <v>537</v>
      </c>
      <c r="K1114" s="157" t="s">
        <v>487</v>
      </c>
      <c r="L1114" s="157" t="s">
        <v>392</v>
      </c>
      <c r="M1114" s="157" t="s">
        <v>391</v>
      </c>
      <c r="N1114" s="11">
        <v>2.0</v>
      </c>
      <c r="O1114" s="157" t="s">
        <v>570</v>
      </c>
    </row>
    <row r="1115">
      <c r="A1115" s="172" t="s">
        <v>354</v>
      </c>
      <c r="B1115" s="172" t="s">
        <v>492</v>
      </c>
      <c r="C1115" s="172" t="s">
        <v>1149</v>
      </c>
      <c r="D1115" s="172" t="s">
        <v>1148</v>
      </c>
      <c r="E1115" s="172" t="s">
        <v>787</v>
      </c>
      <c r="F1115" s="173">
        <v>2.0</v>
      </c>
      <c r="G1115" s="158"/>
      <c r="H1115" s="176"/>
      <c r="I1115" s="174">
        <v>44.0</v>
      </c>
      <c r="J1115" s="175" t="s">
        <v>537</v>
      </c>
      <c r="K1115" s="157" t="s">
        <v>487</v>
      </c>
      <c r="L1115" s="157" t="s">
        <v>778</v>
      </c>
      <c r="M1115" s="157" t="s">
        <v>779</v>
      </c>
      <c r="N1115" s="11">
        <v>1.0</v>
      </c>
      <c r="O1115" s="157" t="s">
        <v>601</v>
      </c>
    </row>
    <row r="1116">
      <c r="A1116" s="172" t="s">
        <v>1238</v>
      </c>
      <c r="B1116" s="172" t="s">
        <v>487</v>
      </c>
      <c r="C1116" s="172" t="s">
        <v>1110</v>
      </c>
      <c r="D1116" s="172" t="s">
        <v>1109</v>
      </c>
      <c r="E1116" s="172" t="s">
        <v>541</v>
      </c>
      <c r="F1116" s="173">
        <v>1.0</v>
      </c>
      <c r="G1116" s="158"/>
      <c r="H1116" s="176"/>
      <c r="I1116" s="174">
        <v>44.0</v>
      </c>
      <c r="J1116" s="175" t="s">
        <v>537</v>
      </c>
      <c r="K1116" s="157" t="s">
        <v>487</v>
      </c>
      <c r="L1116" s="157" t="s">
        <v>509</v>
      </c>
      <c r="M1116" s="157" t="s">
        <v>508</v>
      </c>
      <c r="N1116" s="11">
        <v>1.0</v>
      </c>
      <c r="O1116" s="177" t="s">
        <v>501</v>
      </c>
    </row>
    <row r="1117">
      <c r="A1117" s="172" t="s">
        <v>1238</v>
      </c>
      <c r="B1117" s="172" t="s">
        <v>487</v>
      </c>
      <c r="C1117" s="172" t="s">
        <v>508</v>
      </c>
      <c r="D1117" s="172" t="s">
        <v>509</v>
      </c>
      <c r="E1117" s="172" t="s">
        <v>510</v>
      </c>
      <c r="F1117" s="173">
        <v>1.0</v>
      </c>
      <c r="G1117" s="158"/>
      <c r="H1117" s="176"/>
      <c r="I1117" s="174">
        <v>39.0</v>
      </c>
      <c r="J1117" s="175" t="s">
        <v>491</v>
      </c>
      <c r="K1117" s="157" t="s">
        <v>487</v>
      </c>
      <c r="L1117" s="157" t="s">
        <v>803</v>
      </c>
      <c r="M1117" s="157" t="s">
        <v>804</v>
      </c>
      <c r="N1117" s="11">
        <v>1.0</v>
      </c>
      <c r="O1117" s="157" t="s">
        <v>784</v>
      </c>
    </row>
    <row r="1118">
      <c r="A1118" s="172" t="s">
        <v>1238</v>
      </c>
      <c r="B1118" s="172" t="s">
        <v>487</v>
      </c>
      <c r="C1118" s="172" t="s">
        <v>511</v>
      </c>
      <c r="D1118" s="172" t="s">
        <v>512</v>
      </c>
      <c r="E1118" s="172" t="s">
        <v>510</v>
      </c>
      <c r="F1118" s="173">
        <v>1.0</v>
      </c>
      <c r="G1118" s="158"/>
      <c r="H1118" s="176"/>
      <c r="I1118" s="174">
        <v>39.0</v>
      </c>
      <c r="J1118" s="175" t="s">
        <v>491</v>
      </c>
      <c r="K1118" s="157" t="s">
        <v>487</v>
      </c>
      <c r="L1118" s="157" t="s">
        <v>798</v>
      </c>
      <c r="M1118" s="157" t="s">
        <v>799</v>
      </c>
      <c r="N1118" s="11">
        <v>1.0</v>
      </c>
      <c r="O1118" s="157" t="s">
        <v>800</v>
      </c>
    </row>
    <row r="1119">
      <c r="A1119" s="172" t="s">
        <v>1238</v>
      </c>
      <c r="B1119" s="172" t="s">
        <v>487</v>
      </c>
      <c r="C1119" s="172" t="s">
        <v>1173</v>
      </c>
      <c r="D1119" s="172" t="s">
        <v>1172</v>
      </c>
      <c r="E1119" s="172" t="s">
        <v>501</v>
      </c>
      <c r="F1119" s="173">
        <v>1.0</v>
      </c>
      <c r="G1119" s="158"/>
      <c r="H1119" s="176"/>
      <c r="I1119" s="174">
        <v>39.0</v>
      </c>
      <c r="J1119" s="175" t="s">
        <v>491</v>
      </c>
      <c r="K1119" s="157" t="s">
        <v>487</v>
      </c>
      <c r="L1119" s="157" t="s">
        <v>373</v>
      </c>
      <c r="M1119" s="157" t="s">
        <v>372</v>
      </c>
      <c r="N1119" s="11">
        <v>1.0</v>
      </c>
      <c r="O1119" s="157" t="s">
        <v>570</v>
      </c>
    </row>
    <row r="1120">
      <c r="A1120" s="172" t="s">
        <v>1238</v>
      </c>
      <c r="B1120" s="172" t="s">
        <v>492</v>
      </c>
      <c r="C1120" s="172" t="s">
        <v>1112</v>
      </c>
      <c r="D1120" s="172" t="s">
        <v>1111</v>
      </c>
      <c r="E1120" s="172" t="s">
        <v>498</v>
      </c>
      <c r="F1120" s="173">
        <v>1.0</v>
      </c>
      <c r="G1120" s="158"/>
      <c r="H1120" s="176"/>
      <c r="I1120" s="174">
        <v>39.0</v>
      </c>
      <c r="J1120" s="175" t="s">
        <v>491</v>
      </c>
      <c r="K1120" s="157" t="s">
        <v>492</v>
      </c>
      <c r="L1120" s="157" t="s">
        <v>972</v>
      </c>
      <c r="M1120" s="157" t="s">
        <v>973</v>
      </c>
      <c r="N1120" s="11">
        <v>1.0</v>
      </c>
      <c r="O1120" s="157" t="s">
        <v>857</v>
      </c>
    </row>
    <row r="1121">
      <c r="A1121" s="172" t="s">
        <v>1238</v>
      </c>
      <c r="B1121" s="172" t="s">
        <v>487</v>
      </c>
      <c r="C1121" s="172" t="s">
        <v>546</v>
      </c>
      <c r="D1121" s="172" t="s">
        <v>545</v>
      </c>
      <c r="E1121" s="172" t="s">
        <v>547</v>
      </c>
      <c r="F1121" s="173">
        <v>1.0</v>
      </c>
      <c r="G1121" s="158"/>
      <c r="H1121" s="176"/>
      <c r="I1121" s="174">
        <v>39.0</v>
      </c>
      <c r="J1121" s="175" t="s">
        <v>491</v>
      </c>
      <c r="K1121" s="157" t="s">
        <v>487</v>
      </c>
      <c r="L1121" s="157" t="s">
        <v>509</v>
      </c>
      <c r="M1121" s="157" t="s">
        <v>508</v>
      </c>
      <c r="N1121" s="11">
        <v>1.0</v>
      </c>
      <c r="O1121" s="177" t="s">
        <v>501</v>
      </c>
    </row>
    <row r="1122">
      <c r="A1122" s="172" t="s">
        <v>1238</v>
      </c>
      <c r="B1122" s="172" t="s">
        <v>492</v>
      </c>
      <c r="C1122" s="172" t="s">
        <v>1065</v>
      </c>
      <c r="D1122" s="172" t="s">
        <v>1064</v>
      </c>
      <c r="E1122" s="172" t="s">
        <v>573</v>
      </c>
      <c r="F1122" s="173">
        <v>1.0</v>
      </c>
      <c r="G1122" s="158"/>
      <c r="H1122" s="176"/>
      <c r="I1122" s="174">
        <v>39.0</v>
      </c>
      <c r="J1122" s="175" t="s">
        <v>491</v>
      </c>
      <c r="K1122" s="157" t="s">
        <v>487</v>
      </c>
      <c r="L1122" s="157" t="s">
        <v>698</v>
      </c>
      <c r="M1122" s="157" t="s">
        <v>699</v>
      </c>
      <c r="N1122" s="11">
        <v>1.0</v>
      </c>
      <c r="O1122" s="157" t="s">
        <v>627</v>
      </c>
    </row>
    <row r="1123">
      <c r="A1123" s="172" t="s">
        <v>1238</v>
      </c>
      <c r="B1123" s="172" t="s">
        <v>487</v>
      </c>
      <c r="C1123" s="172" t="s">
        <v>741</v>
      </c>
      <c r="D1123" s="172" t="s">
        <v>740</v>
      </c>
      <c r="E1123" s="172" t="s">
        <v>584</v>
      </c>
      <c r="F1123" s="173">
        <v>1.0</v>
      </c>
      <c r="G1123" s="158"/>
      <c r="H1123" s="176"/>
      <c r="I1123" s="174">
        <v>39.0</v>
      </c>
      <c r="J1123" s="175" t="s">
        <v>491</v>
      </c>
      <c r="K1123" s="157" t="s">
        <v>492</v>
      </c>
      <c r="L1123" s="157" t="s">
        <v>761</v>
      </c>
      <c r="M1123" s="157" t="s">
        <v>762</v>
      </c>
      <c r="N1123" s="11">
        <v>1.0</v>
      </c>
      <c r="O1123" s="157" t="s">
        <v>522</v>
      </c>
    </row>
    <row r="1124">
      <c r="A1124" s="172" t="s">
        <v>1238</v>
      </c>
      <c r="B1124" s="172" t="s">
        <v>487</v>
      </c>
      <c r="C1124" s="172" t="s">
        <v>675</v>
      </c>
      <c r="D1124" s="172" t="s">
        <v>674</v>
      </c>
      <c r="E1124" s="172" t="s">
        <v>541</v>
      </c>
      <c r="F1124" s="173">
        <v>1.0</v>
      </c>
      <c r="G1124" s="158"/>
      <c r="H1124" s="176"/>
      <c r="I1124" s="174">
        <v>39.0</v>
      </c>
      <c r="J1124" s="175" t="s">
        <v>491</v>
      </c>
      <c r="K1124" s="157" t="s">
        <v>487</v>
      </c>
      <c r="L1124" s="157" t="s">
        <v>1139</v>
      </c>
      <c r="M1124" s="157" t="s">
        <v>1140</v>
      </c>
      <c r="N1124" s="11">
        <v>1.0</v>
      </c>
      <c r="O1124" s="157" t="s">
        <v>504</v>
      </c>
    </row>
    <row r="1125">
      <c r="A1125" s="172" t="s">
        <v>1238</v>
      </c>
      <c r="B1125" s="172" t="s">
        <v>487</v>
      </c>
      <c r="C1125" s="172" t="s">
        <v>1179</v>
      </c>
      <c r="D1125" s="172" t="s">
        <v>1178</v>
      </c>
      <c r="E1125" s="172" t="s">
        <v>573</v>
      </c>
      <c r="F1125" s="173">
        <v>2.0</v>
      </c>
      <c r="G1125" s="158"/>
      <c r="H1125" s="176"/>
      <c r="I1125" s="174">
        <v>39.0</v>
      </c>
      <c r="J1125" s="175" t="s">
        <v>491</v>
      </c>
      <c r="K1125" s="157" t="s">
        <v>487</v>
      </c>
      <c r="L1125" s="157" t="s">
        <v>750</v>
      </c>
      <c r="M1125" s="157" t="s">
        <v>751</v>
      </c>
      <c r="N1125" s="11">
        <v>1.0</v>
      </c>
      <c r="O1125" s="157" t="s">
        <v>501</v>
      </c>
    </row>
    <row r="1126">
      <c r="A1126" s="172" t="s">
        <v>1239</v>
      </c>
      <c r="B1126" s="172" t="s">
        <v>487</v>
      </c>
      <c r="C1126" s="172" t="s">
        <v>470</v>
      </c>
      <c r="D1126" s="172" t="s">
        <v>471</v>
      </c>
      <c r="E1126" s="172" t="s">
        <v>585</v>
      </c>
      <c r="F1126" s="173">
        <v>1.0</v>
      </c>
      <c r="G1126" s="158"/>
      <c r="H1126" s="176"/>
      <c r="I1126" s="174">
        <v>39.0</v>
      </c>
      <c r="J1126" s="175" t="s">
        <v>527</v>
      </c>
      <c r="K1126" s="157" t="s">
        <v>487</v>
      </c>
      <c r="L1126" s="157" t="s">
        <v>603</v>
      </c>
      <c r="M1126" s="157" t="s">
        <v>604</v>
      </c>
      <c r="N1126" s="11">
        <v>1.0</v>
      </c>
      <c r="O1126" s="157" t="s">
        <v>501</v>
      </c>
    </row>
    <row r="1127">
      <c r="A1127" s="172" t="s">
        <v>1239</v>
      </c>
      <c r="B1127" s="172" t="s">
        <v>487</v>
      </c>
      <c r="C1127" s="172" t="s">
        <v>1179</v>
      </c>
      <c r="D1127" s="172" t="s">
        <v>1178</v>
      </c>
      <c r="E1127" s="172" t="s">
        <v>573</v>
      </c>
      <c r="F1127" s="173">
        <v>3.0</v>
      </c>
      <c r="G1127" s="158"/>
      <c r="H1127" s="176"/>
      <c r="I1127" s="174">
        <v>39.0</v>
      </c>
      <c r="J1127" s="175" t="s">
        <v>527</v>
      </c>
      <c r="K1127" s="157" t="s">
        <v>487</v>
      </c>
      <c r="L1127" s="157" t="s">
        <v>1139</v>
      </c>
      <c r="M1127" s="157" t="s">
        <v>1140</v>
      </c>
      <c r="N1127" s="11">
        <v>1.0</v>
      </c>
      <c r="O1127" s="157" t="s">
        <v>504</v>
      </c>
    </row>
    <row r="1128">
      <c r="A1128" s="172" t="s">
        <v>1239</v>
      </c>
      <c r="B1128" s="172" t="s">
        <v>487</v>
      </c>
      <c r="C1128" s="172" t="s">
        <v>697</v>
      </c>
      <c r="D1128" s="172" t="s">
        <v>696</v>
      </c>
      <c r="E1128" s="172" t="s">
        <v>552</v>
      </c>
      <c r="F1128" s="173">
        <v>1.0</v>
      </c>
      <c r="G1128" s="158"/>
      <c r="H1128" s="176"/>
      <c r="I1128" s="174">
        <v>39.0</v>
      </c>
      <c r="J1128" s="175" t="s">
        <v>527</v>
      </c>
      <c r="K1128" s="157" t="s">
        <v>487</v>
      </c>
      <c r="L1128" s="157" t="s">
        <v>798</v>
      </c>
      <c r="M1128" s="157" t="s">
        <v>799</v>
      </c>
      <c r="N1128" s="11">
        <v>2.0</v>
      </c>
      <c r="O1128" s="157" t="s">
        <v>800</v>
      </c>
    </row>
    <row r="1129">
      <c r="A1129" s="172" t="s">
        <v>1239</v>
      </c>
      <c r="B1129" s="172" t="s">
        <v>492</v>
      </c>
      <c r="C1129" s="172" t="s">
        <v>1112</v>
      </c>
      <c r="D1129" s="172" t="s">
        <v>1111</v>
      </c>
      <c r="E1129" s="172" t="s">
        <v>498</v>
      </c>
      <c r="F1129" s="173">
        <v>1.0</v>
      </c>
      <c r="G1129" s="158"/>
      <c r="H1129" s="176"/>
      <c r="I1129" s="174">
        <v>39.0</v>
      </c>
      <c r="J1129" s="175" t="s">
        <v>527</v>
      </c>
      <c r="K1129" s="157" t="s">
        <v>487</v>
      </c>
      <c r="L1129" s="157" t="s">
        <v>765</v>
      </c>
      <c r="M1129" s="157" t="s">
        <v>766</v>
      </c>
      <c r="N1129" s="11">
        <v>1.0</v>
      </c>
      <c r="O1129" s="157" t="s">
        <v>584</v>
      </c>
    </row>
    <row r="1130">
      <c r="A1130" s="172" t="s">
        <v>1239</v>
      </c>
      <c r="B1130" s="172" t="s">
        <v>487</v>
      </c>
      <c r="C1130" s="172" t="s">
        <v>749</v>
      </c>
      <c r="D1130" s="172" t="s">
        <v>748</v>
      </c>
      <c r="E1130" s="172" t="s">
        <v>601</v>
      </c>
      <c r="F1130" s="173">
        <v>1.0</v>
      </c>
      <c r="G1130" s="158"/>
      <c r="H1130" s="176"/>
      <c r="I1130" s="174">
        <v>39.0</v>
      </c>
      <c r="J1130" s="175" t="s">
        <v>527</v>
      </c>
      <c r="K1130" s="157" t="s">
        <v>487</v>
      </c>
      <c r="L1130" s="157" t="s">
        <v>702</v>
      </c>
      <c r="M1130" s="157" t="s">
        <v>703</v>
      </c>
      <c r="N1130" s="11">
        <v>1.0</v>
      </c>
      <c r="O1130" s="157" t="s">
        <v>637</v>
      </c>
    </row>
    <row r="1131">
      <c r="A1131" s="172" t="s">
        <v>1239</v>
      </c>
      <c r="B1131" s="172" t="s">
        <v>492</v>
      </c>
      <c r="C1131" s="172" t="s">
        <v>1075</v>
      </c>
      <c r="D1131" s="172" t="s">
        <v>1074</v>
      </c>
      <c r="E1131" s="172" t="s">
        <v>588</v>
      </c>
      <c r="F1131" s="173">
        <v>1.0</v>
      </c>
      <c r="G1131" s="158"/>
      <c r="H1131" s="176"/>
      <c r="I1131" s="174">
        <v>39.0</v>
      </c>
      <c r="J1131" s="175" t="s">
        <v>527</v>
      </c>
      <c r="K1131" s="157" t="s">
        <v>492</v>
      </c>
      <c r="L1131" s="157" t="s">
        <v>975</v>
      </c>
      <c r="M1131" s="157" t="s">
        <v>976</v>
      </c>
      <c r="N1131" s="11">
        <v>1.0</v>
      </c>
      <c r="O1131" s="157" t="s">
        <v>977</v>
      </c>
    </row>
    <row r="1132">
      <c r="A1132" s="172" t="s">
        <v>1239</v>
      </c>
      <c r="B1132" s="172" t="s">
        <v>487</v>
      </c>
      <c r="C1132" s="172" t="s">
        <v>511</v>
      </c>
      <c r="D1132" s="172" t="s">
        <v>512</v>
      </c>
      <c r="E1132" s="172" t="s">
        <v>510</v>
      </c>
      <c r="F1132" s="173">
        <v>2.0</v>
      </c>
      <c r="G1132" s="158"/>
      <c r="H1132" s="176"/>
      <c r="I1132" s="174">
        <v>39.0</v>
      </c>
      <c r="J1132" s="175" t="s">
        <v>527</v>
      </c>
      <c r="K1132" s="157" t="s">
        <v>492</v>
      </c>
      <c r="L1132" s="157" t="s">
        <v>761</v>
      </c>
      <c r="M1132" s="157" t="s">
        <v>762</v>
      </c>
      <c r="N1132" s="11">
        <v>1.0</v>
      </c>
      <c r="O1132" s="157" t="s">
        <v>522</v>
      </c>
    </row>
    <row r="1133">
      <c r="A1133" s="172" t="s">
        <v>1239</v>
      </c>
      <c r="B1133" s="172" t="s">
        <v>487</v>
      </c>
      <c r="C1133" s="172" t="s">
        <v>1077</v>
      </c>
      <c r="D1133" s="172" t="s">
        <v>1076</v>
      </c>
      <c r="E1133" s="172" t="s">
        <v>584</v>
      </c>
      <c r="F1133" s="173">
        <v>1.0</v>
      </c>
      <c r="G1133" s="158"/>
      <c r="H1133" s="176"/>
      <c r="I1133" s="174">
        <v>39.0</v>
      </c>
      <c r="J1133" s="175" t="s">
        <v>527</v>
      </c>
      <c r="K1133" s="157" t="s">
        <v>487</v>
      </c>
      <c r="L1133" s="157" t="s">
        <v>785</v>
      </c>
      <c r="M1133" s="157" t="s">
        <v>786</v>
      </c>
      <c r="N1133" s="11">
        <v>1.0</v>
      </c>
      <c r="O1133" s="157" t="s">
        <v>787</v>
      </c>
    </row>
    <row r="1134">
      <c r="A1134" s="172" t="s">
        <v>1239</v>
      </c>
      <c r="B1134" s="172" t="s">
        <v>487</v>
      </c>
      <c r="C1134" s="172" t="s">
        <v>508</v>
      </c>
      <c r="D1134" s="172" t="s">
        <v>509</v>
      </c>
      <c r="E1134" s="172" t="s">
        <v>510</v>
      </c>
      <c r="F1134" s="173">
        <v>1.0</v>
      </c>
      <c r="G1134" s="158"/>
      <c r="H1134" s="176"/>
      <c r="I1134" s="174">
        <v>39.0</v>
      </c>
      <c r="J1134" s="175" t="s">
        <v>527</v>
      </c>
      <c r="K1134" s="157" t="s">
        <v>487</v>
      </c>
      <c r="L1134" s="157" t="s">
        <v>509</v>
      </c>
      <c r="M1134" s="157" t="s">
        <v>508</v>
      </c>
      <c r="N1134" s="11">
        <v>1.0</v>
      </c>
      <c r="O1134" s="177" t="s">
        <v>501</v>
      </c>
    </row>
    <row r="1135">
      <c r="A1135" s="172" t="s">
        <v>1239</v>
      </c>
      <c r="B1135" s="172" t="s">
        <v>487</v>
      </c>
      <c r="C1135" s="172" t="s">
        <v>1110</v>
      </c>
      <c r="D1135" s="172" t="s">
        <v>1109</v>
      </c>
      <c r="E1135" s="172" t="s">
        <v>541</v>
      </c>
      <c r="F1135" s="173">
        <v>2.0</v>
      </c>
      <c r="G1135" s="158"/>
      <c r="H1135" s="176"/>
      <c r="I1135" s="174">
        <v>39.0</v>
      </c>
      <c r="J1135" s="175" t="s">
        <v>527</v>
      </c>
      <c r="K1135" s="157" t="s">
        <v>492</v>
      </c>
      <c r="L1135" s="157" t="s">
        <v>770</v>
      </c>
      <c r="M1135" s="157" t="s">
        <v>771</v>
      </c>
      <c r="N1135" s="11">
        <v>1.0</v>
      </c>
      <c r="O1135" s="157" t="s">
        <v>532</v>
      </c>
    </row>
    <row r="1136">
      <c r="A1136" s="172" t="s">
        <v>1240</v>
      </c>
      <c r="B1136" s="172" t="s">
        <v>487</v>
      </c>
      <c r="C1136" s="172" t="s">
        <v>511</v>
      </c>
      <c r="D1136" s="172" t="s">
        <v>512</v>
      </c>
      <c r="E1136" s="172" t="s">
        <v>510</v>
      </c>
      <c r="F1136" s="173">
        <v>2.0</v>
      </c>
      <c r="G1136" s="158"/>
      <c r="H1136" s="176"/>
      <c r="I1136" s="174">
        <v>39.0</v>
      </c>
      <c r="J1136" s="175" t="s">
        <v>537</v>
      </c>
      <c r="K1136" s="157" t="s">
        <v>487</v>
      </c>
      <c r="L1136" s="157" t="s">
        <v>1139</v>
      </c>
      <c r="M1136" s="157" t="s">
        <v>1140</v>
      </c>
      <c r="N1136" s="11">
        <v>1.0</v>
      </c>
      <c r="O1136" s="157" t="s">
        <v>504</v>
      </c>
    </row>
    <row r="1137">
      <c r="A1137" s="172" t="s">
        <v>1240</v>
      </c>
      <c r="B1137" s="172" t="s">
        <v>487</v>
      </c>
      <c r="C1137" s="172" t="s">
        <v>1110</v>
      </c>
      <c r="D1137" s="172" t="s">
        <v>1109</v>
      </c>
      <c r="E1137" s="172" t="s">
        <v>541</v>
      </c>
      <c r="F1137" s="173">
        <v>2.0</v>
      </c>
      <c r="G1137" s="158"/>
      <c r="H1137" s="176"/>
      <c r="I1137" s="174">
        <v>39.0</v>
      </c>
      <c r="J1137" s="175" t="s">
        <v>537</v>
      </c>
      <c r="K1137" s="157" t="s">
        <v>487</v>
      </c>
      <c r="L1137" s="157" t="s">
        <v>1080</v>
      </c>
      <c r="M1137" s="157" t="s">
        <v>1081</v>
      </c>
      <c r="N1137" s="11">
        <v>1.0</v>
      </c>
      <c r="O1137" s="157" t="s">
        <v>722</v>
      </c>
    </row>
    <row r="1138">
      <c r="A1138" s="172" t="s">
        <v>1240</v>
      </c>
      <c r="B1138" s="172" t="s">
        <v>492</v>
      </c>
      <c r="C1138" s="172" t="s">
        <v>1112</v>
      </c>
      <c r="D1138" s="172" t="s">
        <v>1111</v>
      </c>
      <c r="E1138" s="172" t="s">
        <v>498</v>
      </c>
      <c r="F1138" s="173">
        <v>1.0</v>
      </c>
      <c r="G1138" s="158"/>
      <c r="H1138" s="176"/>
      <c r="I1138" s="174">
        <v>39.0</v>
      </c>
      <c r="J1138" s="175" t="s">
        <v>537</v>
      </c>
      <c r="K1138" s="157" t="s">
        <v>487</v>
      </c>
      <c r="L1138" s="157" t="s">
        <v>798</v>
      </c>
      <c r="M1138" s="157" t="s">
        <v>799</v>
      </c>
      <c r="N1138" s="11">
        <v>2.0</v>
      </c>
      <c r="O1138" s="157" t="s">
        <v>800</v>
      </c>
    </row>
    <row r="1139">
      <c r="A1139" s="172" t="s">
        <v>1240</v>
      </c>
      <c r="B1139" s="172" t="s">
        <v>487</v>
      </c>
      <c r="C1139" s="172" t="s">
        <v>593</v>
      </c>
      <c r="D1139" s="172" t="s">
        <v>592</v>
      </c>
      <c r="E1139" s="172" t="s">
        <v>588</v>
      </c>
      <c r="F1139" s="173">
        <v>1.0</v>
      </c>
      <c r="G1139" s="158"/>
      <c r="H1139" s="176"/>
      <c r="I1139" s="174">
        <v>39.0</v>
      </c>
      <c r="J1139" s="175" t="s">
        <v>537</v>
      </c>
      <c r="K1139" s="157" t="s">
        <v>492</v>
      </c>
      <c r="L1139" s="157" t="s">
        <v>761</v>
      </c>
      <c r="M1139" s="157" t="s">
        <v>762</v>
      </c>
      <c r="N1139" s="11">
        <v>2.0</v>
      </c>
      <c r="O1139" s="157" t="s">
        <v>522</v>
      </c>
    </row>
    <row r="1140">
      <c r="A1140" s="172" t="s">
        <v>1240</v>
      </c>
      <c r="B1140" s="172" t="s">
        <v>487</v>
      </c>
      <c r="C1140" s="172" t="s">
        <v>697</v>
      </c>
      <c r="D1140" s="172" t="s">
        <v>696</v>
      </c>
      <c r="E1140" s="172" t="s">
        <v>552</v>
      </c>
      <c r="F1140" s="173">
        <v>1.0</v>
      </c>
      <c r="G1140" s="158"/>
      <c r="H1140" s="176"/>
      <c r="I1140" s="174">
        <v>39.0</v>
      </c>
      <c r="J1140" s="175" t="s">
        <v>537</v>
      </c>
      <c r="K1140" s="157" t="s">
        <v>487</v>
      </c>
      <c r="L1140" s="157" t="s">
        <v>509</v>
      </c>
      <c r="M1140" s="157" t="s">
        <v>508</v>
      </c>
      <c r="N1140" s="11">
        <v>2.0</v>
      </c>
      <c r="O1140" s="177" t="s">
        <v>501</v>
      </c>
    </row>
    <row r="1141">
      <c r="A1141" s="172" t="s">
        <v>1240</v>
      </c>
      <c r="B1141" s="172" t="s">
        <v>487</v>
      </c>
      <c r="C1141" s="172" t="s">
        <v>1071</v>
      </c>
      <c r="D1141" s="172" t="s">
        <v>1070</v>
      </c>
      <c r="E1141" s="172" t="s">
        <v>601</v>
      </c>
      <c r="F1141" s="173">
        <v>1.0</v>
      </c>
      <c r="G1141" s="158"/>
      <c r="H1141" s="176"/>
      <c r="I1141" s="174">
        <v>39.0</v>
      </c>
      <c r="J1141" s="175" t="s">
        <v>537</v>
      </c>
      <c r="K1141" s="157" t="s">
        <v>487</v>
      </c>
      <c r="L1141" s="157" t="s">
        <v>785</v>
      </c>
      <c r="M1141" s="157" t="s">
        <v>786</v>
      </c>
      <c r="N1141" s="11">
        <v>1.0</v>
      </c>
      <c r="O1141" s="157" t="s">
        <v>787</v>
      </c>
    </row>
    <row r="1142">
      <c r="A1142" s="172" t="s">
        <v>1240</v>
      </c>
      <c r="B1142" s="172" t="s">
        <v>492</v>
      </c>
      <c r="C1142" s="172" t="s">
        <v>1079</v>
      </c>
      <c r="D1142" s="172" t="s">
        <v>1078</v>
      </c>
      <c r="E1142" s="172" t="s">
        <v>613</v>
      </c>
      <c r="F1142" s="173">
        <v>1.0</v>
      </c>
      <c r="G1142" s="158"/>
      <c r="H1142" s="176"/>
      <c r="I1142" s="174">
        <v>39.0</v>
      </c>
      <c r="J1142" s="175" t="s">
        <v>537</v>
      </c>
      <c r="K1142" s="157" t="s">
        <v>487</v>
      </c>
      <c r="L1142" s="157" t="s">
        <v>778</v>
      </c>
      <c r="M1142" s="157" t="s">
        <v>779</v>
      </c>
      <c r="N1142" s="11">
        <v>1.0</v>
      </c>
      <c r="O1142" s="157" t="s">
        <v>601</v>
      </c>
    </row>
    <row r="1143">
      <c r="A1143" s="172" t="s">
        <v>1240</v>
      </c>
      <c r="B1143" s="172" t="s">
        <v>487</v>
      </c>
      <c r="C1143" s="172" t="s">
        <v>1179</v>
      </c>
      <c r="D1143" s="172" t="s">
        <v>1178</v>
      </c>
      <c r="E1143" s="172" t="s">
        <v>573</v>
      </c>
      <c r="F1143" s="173">
        <v>4.0</v>
      </c>
      <c r="G1143" s="158"/>
      <c r="H1143" s="176"/>
      <c r="I1143" s="174">
        <v>39.0</v>
      </c>
      <c r="J1143" s="175" t="s">
        <v>537</v>
      </c>
      <c r="K1143" s="157" t="s">
        <v>492</v>
      </c>
      <c r="L1143" s="157" t="s">
        <v>972</v>
      </c>
      <c r="M1143" s="157" t="s">
        <v>973</v>
      </c>
      <c r="N1143" s="11">
        <v>2.0</v>
      </c>
      <c r="O1143" s="157" t="s">
        <v>857</v>
      </c>
    </row>
    <row r="1144">
      <c r="A1144" s="172" t="s">
        <v>1240</v>
      </c>
      <c r="B1144" s="172" t="s">
        <v>487</v>
      </c>
      <c r="C1144" s="172" t="s">
        <v>741</v>
      </c>
      <c r="D1144" s="172" t="s">
        <v>740</v>
      </c>
      <c r="E1144" s="172" t="s">
        <v>584</v>
      </c>
      <c r="F1144" s="173">
        <v>2.0</v>
      </c>
      <c r="G1144" s="158"/>
      <c r="H1144" s="176"/>
      <c r="I1144" s="174">
        <v>39.0</v>
      </c>
      <c r="J1144" s="175" t="s">
        <v>537</v>
      </c>
      <c r="K1144" s="157" t="s">
        <v>487</v>
      </c>
      <c r="L1144" s="157" t="s">
        <v>371</v>
      </c>
      <c r="M1144" s="157" t="s">
        <v>370</v>
      </c>
      <c r="N1144" s="11">
        <v>1.0</v>
      </c>
      <c r="O1144" s="157" t="s">
        <v>584</v>
      </c>
    </row>
    <row r="1145">
      <c r="A1145" s="172" t="s">
        <v>1240</v>
      </c>
      <c r="B1145" s="172" t="s">
        <v>487</v>
      </c>
      <c r="C1145" s="172" t="s">
        <v>508</v>
      </c>
      <c r="D1145" s="172" t="s">
        <v>509</v>
      </c>
      <c r="E1145" s="172" t="s">
        <v>510</v>
      </c>
      <c r="F1145" s="173">
        <v>2.0</v>
      </c>
      <c r="G1145" s="158"/>
      <c r="H1145" s="176"/>
      <c r="I1145" s="174">
        <v>3.0</v>
      </c>
      <c r="J1145" s="175" t="s">
        <v>491</v>
      </c>
      <c r="K1145" s="157" t="s">
        <v>492</v>
      </c>
      <c r="L1145" s="157" t="s">
        <v>958</v>
      </c>
      <c r="M1145" s="157" t="s">
        <v>959</v>
      </c>
      <c r="N1145" s="11">
        <v>1.0</v>
      </c>
      <c r="O1145" s="157" t="s">
        <v>645</v>
      </c>
    </row>
    <row r="1146">
      <c r="A1146" s="172" t="s">
        <v>1241</v>
      </c>
      <c r="B1146" s="172" t="s">
        <v>492</v>
      </c>
      <c r="C1146" s="172" t="s">
        <v>841</v>
      </c>
      <c r="D1146" s="172" t="s">
        <v>840</v>
      </c>
      <c r="E1146" s="172" t="s">
        <v>532</v>
      </c>
      <c r="F1146" s="173">
        <v>1.0</v>
      </c>
      <c r="G1146" s="158"/>
      <c r="H1146" s="176"/>
      <c r="I1146" s="174">
        <v>3.0</v>
      </c>
      <c r="J1146" s="175" t="s">
        <v>491</v>
      </c>
      <c r="K1146" s="157" t="s">
        <v>492</v>
      </c>
      <c r="L1146" s="157" t="s">
        <v>1242</v>
      </c>
      <c r="M1146" s="157" t="s">
        <v>1243</v>
      </c>
      <c r="N1146" s="11">
        <v>1.0</v>
      </c>
      <c r="O1146" s="157" t="s">
        <v>1244</v>
      </c>
    </row>
    <row r="1147">
      <c r="A1147" s="172" t="s">
        <v>1241</v>
      </c>
      <c r="B1147" s="172" t="s">
        <v>487</v>
      </c>
      <c r="C1147" s="172" t="s">
        <v>1216</v>
      </c>
      <c r="D1147" s="172" t="s">
        <v>1215</v>
      </c>
      <c r="E1147" s="172" t="s">
        <v>547</v>
      </c>
      <c r="F1147" s="173">
        <v>1.0</v>
      </c>
      <c r="G1147" s="158"/>
      <c r="H1147" s="176"/>
      <c r="I1147" s="174">
        <v>3.0</v>
      </c>
      <c r="J1147" s="175" t="s">
        <v>491</v>
      </c>
      <c r="K1147" s="157" t="s">
        <v>487</v>
      </c>
      <c r="L1147" s="157" t="s">
        <v>1245</v>
      </c>
      <c r="M1147" s="157" t="s">
        <v>1246</v>
      </c>
      <c r="N1147" s="11">
        <v>1.0</v>
      </c>
      <c r="O1147" s="157" t="s">
        <v>552</v>
      </c>
    </row>
    <row r="1148">
      <c r="A1148" s="172" t="s">
        <v>1241</v>
      </c>
      <c r="B1148" s="172" t="s">
        <v>492</v>
      </c>
      <c r="C1148" s="172" t="s">
        <v>925</v>
      </c>
      <c r="D1148" s="172" t="s">
        <v>924</v>
      </c>
      <c r="E1148" s="172" t="s">
        <v>645</v>
      </c>
      <c r="F1148" s="173">
        <v>1.0</v>
      </c>
      <c r="G1148" s="158"/>
      <c r="H1148" s="176"/>
      <c r="I1148" s="174">
        <v>3.0</v>
      </c>
      <c r="J1148" s="175" t="s">
        <v>491</v>
      </c>
      <c r="K1148" s="157" t="s">
        <v>487</v>
      </c>
      <c r="L1148" s="157" t="s">
        <v>518</v>
      </c>
      <c r="M1148" s="157" t="s">
        <v>517</v>
      </c>
      <c r="N1148" s="11">
        <v>1.0</v>
      </c>
      <c r="O1148" s="157" t="s">
        <v>519</v>
      </c>
    </row>
    <row r="1149">
      <c r="A1149" s="172" t="s">
        <v>1241</v>
      </c>
      <c r="B1149" s="172" t="s">
        <v>492</v>
      </c>
      <c r="C1149" s="172" t="s">
        <v>1222</v>
      </c>
      <c r="D1149" s="172" t="s">
        <v>1221</v>
      </c>
      <c r="E1149" s="172" t="s">
        <v>522</v>
      </c>
      <c r="F1149" s="173">
        <v>1.0</v>
      </c>
      <c r="G1149" s="158"/>
      <c r="H1149" s="176"/>
      <c r="I1149" s="174">
        <v>3.0</v>
      </c>
      <c r="J1149" s="175" t="s">
        <v>491</v>
      </c>
      <c r="K1149" s="157" t="s">
        <v>487</v>
      </c>
      <c r="L1149" s="157" t="s">
        <v>714</v>
      </c>
      <c r="M1149" s="157" t="s">
        <v>715</v>
      </c>
      <c r="N1149" s="11">
        <v>1.0</v>
      </c>
      <c r="O1149" s="157" t="s">
        <v>588</v>
      </c>
    </row>
    <row r="1150">
      <c r="A1150" s="172" t="s">
        <v>1241</v>
      </c>
      <c r="B1150" s="172" t="s">
        <v>487</v>
      </c>
      <c r="C1150" s="172" t="s">
        <v>938</v>
      </c>
      <c r="D1150" s="172" t="s">
        <v>937</v>
      </c>
      <c r="E1150" s="172" t="s">
        <v>547</v>
      </c>
      <c r="F1150" s="173">
        <v>1.0</v>
      </c>
      <c r="G1150" s="158"/>
      <c r="H1150" s="176"/>
      <c r="I1150" s="174">
        <v>3.0</v>
      </c>
      <c r="J1150" s="175" t="s">
        <v>491</v>
      </c>
      <c r="K1150" s="157" t="s">
        <v>487</v>
      </c>
      <c r="L1150" s="157" t="s">
        <v>621</v>
      </c>
      <c r="M1150" s="157" t="s">
        <v>622</v>
      </c>
      <c r="N1150" s="11">
        <v>1.0</v>
      </c>
      <c r="O1150" s="177" t="s">
        <v>513</v>
      </c>
    </row>
    <row r="1151">
      <c r="A1151" s="172" t="s">
        <v>1241</v>
      </c>
      <c r="B1151" s="172" t="s">
        <v>487</v>
      </c>
      <c r="C1151" s="172" t="s">
        <v>729</v>
      </c>
      <c r="D1151" s="172" t="s">
        <v>728</v>
      </c>
      <c r="E1151" s="172" t="s">
        <v>510</v>
      </c>
      <c r="F1151" s="173">
        <v>2.0</v>
      </c>
      <c r="G1151" s="158"/>
      <c r="H1151" s="176"/>
      <c r="I1151" s="174">
        <v>3.0</v>
      </c>
      <c r="J1151" s="175" t="s">
        <v>491</v>
      </c>
      <c r="K1151" s="157" t="s">
        <v>487</v>
      </c>
      <c r="L1151" s="157" t="s">
        <v>603</v>
      </c>
      <c r="M1151" s="157" t="s">
        <v>604</v>
      </c>
      <c r="N1151" s="11">
        <v>2.0</v>
      </c>
      <c r="O1151" s="157" t="s">
        <v>501</v>
      </c>
    </row>
    <row r="1152">
      <c r="A1152" s="172" t="s">
        <v>1241</v>
      </c>
      <c r="B1152" s="172" t="s">
        <v>487</v>
      </c>
      <c r="C1152" s="172" t="s">
        <v>1247</v>
      </c>
      <c r="D1152" s="172" t="s">
        <v>1248</v>
      </c>
      <c r="E1152" s="172" t="s">
        <v>1212</v>
      </c>
      <c r="F1152" s="173">
        <v>1.0</v>
      </c>
      <c r="G1152" s="158"/>
      <c r="H1152" s="176"/>
      <c r="I1152" s="174">
        <v>3.0</v>
      </c>
      <c r="J1152" s="175" t="s">
        <v>491</v>
      </c>
      <c r="K1152" s="157" t="s">
        <v>487</v>
      </c>
      <c r="L1152" s="157" t="s">
        <v>887</v>
      </c>
      <c r="M1152" s="157" t="s">
        <v>888</v>
      </c>
      <c r="N1152" s="11">
        <v>1.0</v>
      </c>
      <c r="O1152" s="157" t="s">
        <v>547</v>
      </c>
    </row>
    <row r="1153">
      <c r="A1153" s="172" t="s">
        <v>1241</v>
      </c>
      <c r="B1153" s="172" t="s">
        <v>831</v>
      </c>
      <c r="C1153" s="172" t="s">
        <v>1020</v>
      </c>
      <c r="D1153" s="172" t="s">
        <v>1021</v>
      </c>
      <c r="E1153" s="172" t="s">
        <v>787</v>
      </c>
      <c r="F1153" s="173">
        <v>1.0</v>
      </c>
      <c r="G1153" s="158"/>
      <c r="H1153" s="176"/>
      <c r="I1153" s="174">
        <v>3.0</v>
      </c>
      <c r="J1153" s="175" t="s">
        <v>527</v>
      </c>
      <c r="K1153" s="157" t="s">
        <v>487</v>
      </c>
      <c r="L1153" s="157" t="s">
        <v>373</v>
      </c>
      <c r="M1153" s="157" t="s">
        <v>372</v>
      </c>
      <c r="N1153" s="11">
        <v>6.0</v>
      </c>
      <c r="O1153" s="157" t="s">
        <v>570</v>
      </c>
    </row>
    <row r="1154">
      <c r="A1154" s="172" t="s">
        <v>1241</v>
      </c>
      <c r="B1154" s="172" t="s">
        <v>487</v>
      </c>
      <c r="C1154" s="172" t="s">
        <v>604</v>
      </c>
      <c r="D1154" s="172" t="s">
        <v>603</v>
      </c>
      <c r="E1154" s="172" t="s">
        <v>501</v>
      </c>
      <c r="F1154" s="173">
        <v>1.0</v>
      </c>
      <c r="G1154" s="158"/>
      <c r="H1154" s="176"/>
      <c r="I1154" s="174">
        <v>3.0</v>
      </c>
      <c r="J1154" s="175" t="s">
        <v>527</v>
      </c>
      <c r="K1154" s="157" t="s">
        <v>487</v>
      </c>
      <c r="L1154" s="157" t="s">
        <v>1245</v>
      </c>
      <c r="M1154" s="157" t="s">
        <v>1246</v>
      </c>
      <c r="N1154" s="11">
        <v>2.0</v>
      </c>
      <c r="O1154" s="157" t="s">
        <v>552</v>
      </c>
    </row>
    <row r="1155">
      <c r="A1155" s="172" t="s">
        <v>379</v>
      </c>
      <c r="B1155" s="172" t="s">
        <v>492</v>
      </c>
      <c r="C1155" s="172" t="s">
        <v>841</v>
      </c>
      <c r="D1155" s="172" t="s">
        <v>840</v>
      </c>
      <c r="E1155" s="172" t="s">
        <v>532</v>
      </c>
      <c r="F1155" s="173">
        <v>1.0</v>
      </c>
      <c r="G1155" s="158"/>
      <c r="H1155" s="176"/>
      <c r="I1155" s="174">
        <v>3.0</v>
      </c>
      <c r="J1155" s="175" t="s">
        <v>527</v>
      </c>
      <c r="K1155" s="157" t="s">
        <v>487</v>
      </c>
      <c r="L1155" s="157" t="s">
        <v>469</v>
      </c>
      <c r="M1155" s="157" t="s">
        <v>468</v>
      </c>
      <c r="N1155" s="11">
        <v>1.0</v>
      </c>
      <c r="O1155" s="157" t="s">
        <v>585</v>
      </c>
    </row>
    <row r="1156">
      <c r="A1156" s="172" t="s">
        <v>379</v>
      </c>
      <c r="B1156" s="172" t="s">
        <v>487</v>
      </c>
      <c r="C1156" s="172" t="s">
        <v>952</v>
      </c>
      <c r="D1156" s="172" t="s">
        <v>951</v>
      </c>
      <c r="E1156" s="172" t="s">
        <v>953</v>
      </c>
      <c r="F1156" s="173">
        <v>1.0</v>
      </c>
      <c r="G1156" s="158"/>
      <c r="H1156" s="176"/>
      <c r="I1156" s="174">
        <v>3.0</v>
      </c>
      <c r="J1156" s="175" t="s">
        <v>527</v>
      </c>
      <c r="K1156" s="157" t="s">
        <v>487</v>
      </c>
      <c r="L1156" s="157" t="s">
        <v>621</v>
      </c>
      <c r="M1156" s="157" t="s">
        <v>622</v>
      </c>
      <c r="N1156" s="11">
        <v>2.0</v>
      </c>
      <c r="O1156" s="177" t="s">
        <v>513</v>
      </c>
    </row>
    <row r="1157">
      <c r="A1157" s="172" t="s">
        <v>379</v>
      </c>
      <c r="B1157" s="172" t="s">
        <v>487</v>
      </c>
      <c r="C1157" s="172" t="s">
        <v>1224</v>
      </c>
      <c r="D1157" s="172" t="s">
        <v>1223</v>
      </c>
      <c r="E1157" s="172" t="s">
        <v>588</v>
      </c>
      <c r="F1157" s="173">
        <v>1.0</v>
      </c>
      <c r="G1157" s="158"/>
      <c r="H1157" s="176"/>
      <c r="I1157" s="174">
        <v>3.0</v>
      </c>
      <c r="J1157" s="175" t="s">
        <v>527</v>
      </c>
      <c r="K1157" s="157" t="s">
        <v>487</v>
      </c>
      <c r="L1157" s="157" t="s">
        <v>518</v>
      </c>
      <c r="M1157" s="157" t="s">
        <v>517</v>
      </c>
      <c r="N1157" s="11">
        <v>2.0</v>
      </c>
      <c r="O1157" s="157" t="s">
        <v>519</v>
      </c>
    </row>
    <row r="1158">
      <c r="A1158" s="172" t="s">
        <v>379</v>
      </c>
      <c r="B1158" s="172" t="s">
        <v>487</v>
      </c>
      <c r="C1158" s="172" t="s">
        <v>1249</v>
      </c>
      <c r="D1158" s="172" t="s">
        <v>1250</v>
      </c>
      <c r="E1158" s="172" t="s">
        <v>977</v>
      </c>
      <c r="F1158" s="173">
        <v>1.0</v>
      </c>
      <c r="G1158" s="158"/>
      <c r="H1158" s="176"/>
      <c r="I1158" s="174">
        <v>3.0</v>
      </c>
      <c r="J1158" s="175" t="s">
        <v>527</v>
      </c>
      <c r="K1158" s="157" t="s">
        <v>487</v>
      </c>
      <c r="L1158" s="157" t="s">
        <v>714</v>
      </c>
      <c r="M1158" s="157" t="s">
        <v>715</v>
      </c>
      <c r="N1158" s="11">
        <v>1.0</v>
      </c>
      <c r="O1158" s="157" t="s">
        <v>588</v>
      </c>
    </row>
    <row r="1159">
      <c r="A1159" s="172" t="s">
        <v>379</v>
      </c>
      <c r="B1159" s="172" t="s">
        <v>492</v>
      </c>
      <c r="C1159" s="172" t="s">
        <v>932</v>
      </c>
      <c r="D1159" s="172" t="s">
        <v>931</v>
      </c>
      <c r="E1159" s="172" t="s">
        <v>513</v>
      </c>
      <c r="F1159" s="173">
        <v>1.0</v>
      </c>
      <c r="G1159" s="158"/>
      <c r="H1159" s="176"/>
      <c r="I1159" s="174">
        <v>3.0</v>
      </c>
      <c r="J1159" s="175" t="s">
        <v>527</v>
      </c>
      <c r="K1159" s="157" t="s">
        <v>492</v>
      </c>
      <c r="L1159" s="157" t="s">
        <v>801</v>
      </c>
      <c r="M1159" s="157" t="s">
        <v>802</v>
      </c>
      <c r="N1159" s="11">
        <v>1.0</v>
      </c>
      <c r="O1159" s="157" t="s">
        <v>513</v>
      </c>
    </row>
    <row r="1160">
      <c r="A1160" s="172" t="s">
        <v>379</v>
      </c>
      <c r="B1160" s="172" t="s">
        <v>831</v>
      </c>
      <c r="C1160" s="172" t="s">
        <v>1033</v>
      </c>
      <c r="D1160" s="172" t="s">
        <v>1034</v>
      </c>
      <c r="E1160" s="172" t="s">
        <v>526</v>
      </c>
      <c r="F1160" s="173">
        <v>1.0</v>
      </c>
      <c r="G1160" s="158"/>
      <c r="H1160" s="176"/>
      <c r="I1160" s="174">
        <v>3.0</v>
      </c>
      <c r="J1160" s="175" t="s">
        <v>527</v>
      </c>
      <c r="K1160" s="157" t="s">
        <v>492</v>
      </c>
      <c r="L1160" s="157" t="s">
        <v>1251</v>
      </c>
      <c r="M1160" s="157" t="s">
        <v>1252</v>
      </c>
      <c r="N1160" s="11">
        <v>1.0</v>
      </c>
      <c r="O1160" s="157" t="s">
        <v>1253</v>
      </c>
    </row>
    <row r="1161">
      <c r="A1161" s="172" t="s">
        <v>379</v>
      </c>
      <c r="B1161" s="172" t="s">
        <v>487</v>
      </c>
      <c r="C1161" s="172" t="s">
        <v>729</v>
      </c>
      <c r="D1161" s="172" t="s">
        <v>728</v>
      </c>
      <c r="E1161" s="172" t="s">
        <v>510</v>
      </c>
      <c r="F1161" s="173">
        <v>3.0</v>
      </c>
      <c r="G1161" s="158"/>
      <c r="H1161" s="176"/>
      <c r="I1161" s="174">
        <v>3.0</v>
      </c>
      <c r="J1161" s="175" t="s">
        <v>537</v>
      </c>
      <c r="K1161" s="157" t="s">
        <v>487</v>
      </c>
      <c r="L1161" s="157" t="s">
        <v>603</v>
      </c>
      <c r="M1161" s="157" t="s">
        <v>604</v>
      </c>
      <c r="N1161" s="11">
        <v>1.0</v>
      </c>
      <c r="O1161" s="157" t="s">
        <v>501</v>
      </c>
    </row>
    <row r="1162">
      <c r="A1162" s="172" t="s">
        <v>379</v>
      </c>
      <c r="B1162" s="172" t="s">
        <v>492</v>
      </c>
      <c r="C1162" s="172" t="s">
        <v>797</v>
      </c>
      <c r="D1162" s="172" t="s">
        <v>796</v>
      </c>
      <c r="E1162" s="172" t="s">
        <v>507</v>
      </c>
      <c r="F1162" s="173">
        <v>1.0</v>
      </c>
      <c r="G1162" s="158"/>
      <c r="H1162" s="176"/>
      <c r="I1162" s="174">
        <v>3.0</v>
      </c>
      <c r="J1162" s="175" t="s">
        <v>537</v>
      </c>
      <c r="K1162" s="157" t="s">
        <v>487</v>
      </c>
      <c r="L1162" s="157" t="s">
        <v>518</v>
      </c>
      <c r="M1162" s="157" t="s">
        <v>517</v>
      </c>
      <c r="N1162" s="11">
        <v>2.0</v>
      </c>
      <c r="O1162" s="157" t="s">
        <v>519</v>
      </c>
    </row>
    <row r="1163">
      <c r="A1163" s="172" t="s">
        <v>379</v>
      </c>
      <c r="B1163" s="172" t="s">
        <v>487</v>
      </c>
      <c r="C1163" s="172" t="s">
        <v>372</v>
      </c>
      <c r="D1163" s="172" t="s">
        <v>373</v>
      </c>
      <c r="E1163" s="172" t="s">
        <v>570</v>
      </c>
      <c r="F1163" s="173">
        <v>3.0</v>
      </c>
      <c r="G1163" s="158"/>
      <c r="H1163" s="176"/>
      <c r="I1163" s="174">
        <v>3.0</v>
      </c>
      <c r="J1163" s="175" t="s">
        <v>537</v>
      </c>
      <c r="K1163" s="157" t="s">
        <v>487</v>
      </c>
      <c r="L1163" s="157" t="s">
        <v>621</v>
      </c>
      <c r="M1163" s="157" t="s">
        <v>622</v>
      </c>
      <c r="N1163" s="11">
        <v>2.0</v>
      </c>
      <c r="O1163" s="177" t="s">
        <v>513</v>
      </c>
    </row>
    <row r="1164">
      <c r="A1164" s="172" t="s">
        <v>379</v>
      </c>
      <c r="B1164" s="172" t="s">
        <v>492</v>
      </c>
      <c r="C1164" s="172" t="s">
        <v>1218</v>
      </c>
      <c r="D1164" s="172" t="s">
        <v>1217</v>
      </c>
      <c r="E1164" s="172" t="s">
        <v>513</v>
      </c>
      <c r="F1164" s="173">
        <v>1.0</v>
      </c>
      <c r="G1164" s="158"/>
      <c r="H1164" s="176"/>
      <c r="I1164" s="174">
        <v>3.0</v>
      </c>
      <c r="J1164" s="175" t="s">
        <v>537</v>
      </c>
      <c r="K1164" s="157" t="s">
        <v>487</v>
      </c>
      <c r="L1164" s="157" t="s">
        <v>373</v>
      </c>
      <c r="M1164" s="157" t="s">
        <v>372</v>
      </c>
      <c r="N1164" s="11">
        <v>6.0</v>
      </c>
      <c r="O1164" s="157" t="s">
        <v>570</v>
      </c>
    </row>
    <row r="1165">
      <c r="A1165" s="172" t="s">
        <v>380</v>
      </c>
      <c r="B1165" s="172" t="s">
        <v>492</v>
      </c>
      <c r="C1165" s="172" t="s">
        <v>1222</v>
      </c>
      <c r="D1165" s="172" t="s">
        <v>1221</v>
      </c>
      <c r="E1165" s="172" t="s">
        <v>522</v>
      </c>
      <c r="F1165" s="173">
        <v>2.0</v>
      </c>
      <c r="G1165" s="158"/>
      <c r="H1165" s="176"/>
      <c r="I1165" s="174">
        <v>3.0</v>
      </c>
      <c r="J1165" s="175" t="s">
        <v>537</v>
      </c>
      <c r="K1165" s="157" t="s">
        <v>492</v>
      </c>
      <c r="L1165" s="157" t="s">
        <v>967</v>
      </c>
      <c r="M1165" s="157" t="s">
        <v>968</v>
      </c>
      <c r="N1165" s="11">
        <v>1.0</v>
      </c>
      <c r="O1165" s="157" t="s">
        <v>547</v>
      </c>
    </row>
    <row r="1166">
      <c r="A1166" s="172" t="s">
        <v>380</v>
      </c>
      <c r="B1166" s="172" t="s">
        <v>487</v>
      </c>
      <c r="C1166" s="172" t="s">
        <v>604</v>
      </c>
      <c r="D1166" s="172" t="s">
        <v>603</v>
      </c>
      <c r="E1166" s="172" t="s">
        <v>501</v>
      </c>
      <c r="F1166" s="173">
        <v>2.0</v>
      </c>
      <c r="G1166" s="158"/>
      <c r="H1166" s="176"/>
      <c r="I1166" s="174">
        <v>3.0</v>
      </c>
      <c r="J1166" s="175" t="s">
        <v>537</v>
      </c>
      <c r="K1166" s="157" t="s">
        <v>487</v>
      </c>
      <c r="L1166" s="157" t="s">
        <v>1245</v>
      </c>
      <c r="M1166" s="157" t="s">
        <v>1246</v>
      </c>
      <c r="N1166" s="11">
        <v>2.0</v>
      </c>
      <c r="O1166" s="157" t="s">
        <v>552</v>
      </c>
    </row>
    <row r="1167">
      <c r="A1167" s="172" t="s">
        <v>380</v>
      </c>
      <c r="B1167" s="172" t="s">
        <v>492</v>
      </c>
      <c r="C1167" s="172" t="s">
        <v>925</v>
      </c>
      <c r="D1167" s="172" t="s">
        <v>924</v>
      </c>
      <c r="E1167" s="172" t="s">
        <v>645</v>
      </c>
      <c r="F1167" s="173">
        <v>2.0</v>
      </c>
      <c r="G1167" s="158"/>
      <c r="H1167" s="176"/>
      <c r="I1167" s="174">
        <v>3.0</v>
      </c>
      <c r="J1167" s="175" t="s">
        <v>537</v>
      </c>
      <c r="K1167" s="157" t="s">
        <v>487</v>
      </c>
      <c r="L1167" s="157" t="s">
        <v>714</v>
      </c>
      <c r="M1167" s="157" t="s">
        <v>715</v>
      </c>
      <c r="N1167" s="11">
        <v>2.0</v>
      </c>
      <c r="O1167" s="157" t="s">
        <v>588</v>
      </c>
    </row>
    <row r="1168">
      <c r="A1168" s="172" t="s">
        <v>380</v>
      </c>
      <c r="B1168" s="172" t="s">
        <v>487</v>
      </c>
      <c r="C1168" s="172" t="s">
        <v>746</v>
      </c>
      <c r="D1168" s="172" t="s">
        <v>745</v>
      </c>
      <c r="E1168" s="172" t="s">
        <v>510</v>
      </c>
      <c r="F1168" s="173">
        <v>1.0</v>
      </c>
      <c r="G1168" s="158"/>
      <c r="H1168" s="176"/>
      <c r="I1168" s="174">
        <v>3.0</v>
      </c>
      <c r="J1168" s="175" t="s">
        <v>537</v>
      </c>
      <c r="K1168" s="157" t="s">
        <v>492</v>
      </c>
      <c r="L1168" s="157" t="s">
        <v>1242</v>
      </c>
      <c r="M1168" s="157" t="s">
        <v>1243</v>
      </c>
      <c r="N1168" s="11">
        <v>2.0</v>
      </c>
      <c r="O1168" s="157" t="s">
        <v>1244</v>
      </c>
    </row>
    <row r="1169">
      <c r="A1169" s="172" t="s">
        <v>380</v>
      </c>
      <c r="B1169" s="172" t="s">
        <v>487</v>
      </c>
      <c r="C1169" s="172" t="s">
        <v>1254</v>
      </c>
      <c r="D1169" s="172" t="s">
        <v>1255</v>
      </c>
      <c r="E1169" s="172" t="s">
        <v>526</v>
      </c>
      <c r="F1169" s="173">
        <v>1.0</v>
      </c>
      <c r="G1169" s="158"/>
      <c r="H1169" s="176"/>
      <c r="I1169" s="174">
        <v>3.0</v>
      </c>
      <c r="J1169" s="175" t="s">
        <v>537</v>
      </c>
      <c r="K1169" s="157" t="s">
        <v>487</v>
      </c>
      <c r="L1169" s="157" t="s">
        <v>901</v>
      </c>
      <c r="M1169" s="157" t="s">
        <v>902</v>
      </c>
      <c r="N1169" s="11">
        <v>1.0</v>
      </c>
      <c r="O1169" s="157" t="s">
        <v>588</v>
      </c>
    </row>
    <row r="1170">
      <c r="A1170" s="172" t="s">
        <v>380</v>
      </c>
      <c r="B1170" s="172" t="s">
        <v>492</v>
      </c>
      <c r="C1170" s="172" t="s">
        <v>841</v>
      </c>
      <c r="D1170" s="172" t="s">
        <v>840</v>
      </c>
      <c r="E1170" s="172" t="s">
        <v>532</v>
      </c>
      <c r="F1170" s="173">
        <v>2.0</v>
      </c>
      <c r="G1170" s="158"/>
      <c r="H1170" s="176"/>
      <c r="I1170" s="174">
        <v>13.0</v>
      </c>
      <c r="J1170" s="175" t="s">
        <v>527</v>
      </c>
      <c r="K1170" s="157" t="s">
        <v>492</v>
      </c>
      <c r="L1170" s="157" t="s">
        <v>996</v>
      </c>
      <c r="M1170" s="157" t="s">
        <v>997</v>
      </c>
      <c r="N1170" s="11">
        <v>1.0</v>
      </c>
      <c r="O1170" s="157" t="s">
        <v>573</v>
      </c>
    </row>
    <row r="1171">
      <c r="A1171" s="172" t="s">
        <v>380</v>
      </c>
      <c r="B1171" s="172" t="s">
        <v>831</v>
      </c>
      <c r="C1171" s="172" t="s">
        <v>1033</v>
      </c>
      <c r="D1171" s="172" t="s">
        <v>1034</v>
      </c>
      <c r="E1171" s="172" t="s">
        <v>526</v>
      </c>
      <c r="F1171" s="173">
        <v>1.0</v>
      </c>
      <c r="G1171" s="158"/>
      <c r="H1171" s="176"/>
      <c r="I1171" s="174">
        <v>13.0</v>
      </c>
      <c r="J1171" s="175" t="s">
        <v>527</v>
      </c>
      <c r="K1171" s="157" t="s">
        <v>487</v>
      </c>
      <c r="L1171" s="157" t="s">
        <v>1015</v>
      </c>
      <c r="M1171" s="157" t="s">
        <v>1016</v>
      </c>
      <c r="N1171" s="11">
        <v>1.0</v>
      </c>
      <c r="O1171" s="157" t="s">
        <v>552</v>
      </c>
    </row>
    <row r="1172">
      <c r="A1172" s="172" t="s">
        <v>380</v>
      </c>
      <c r="B1172" s="172" t="s">
        <v>487</v>
      </c>
      <c r="C1172" s="172" t="s">
        <v>952</v>
      </c>
      <c r="D1172" s="172" t="s">
        <v>951</v>
      </c>
      <c r="E1172" s="172" t="s">
        <v>953</v>
      </c>
      <c r="F1172" s="173">
        <v>1.0</v>
      </c>
      <c r="G1172" s="158"/>
      <c r="H1172" s="176"/>
      <c r="I1172" s="174">
        <v>13.0</v>
      </c>
      <c r="J1172" s="175" t="s">
        <v>527</v>
      </c>
      <c r="K1172" s="157" t="s">
        <v>487</v>
      </c>
      <c r="L1172" s="157" t="s">
        <v>509</v>
      </c>
      <c r="M1172" s="157" t="s">
        <v>508</v>
      </c>
      <c r="N1172" s="11">
        <v>3.0</v>
      </c>
      <c r="O1172" s="177" t="s">
        <v>501</v>
      </c>
    </row>
    <row r="1173">
      <c r="A1173" s="172" t="s">
        <v>380</v>
      </c>
      <c r="B1173" s="172" t="s">
        <v>487</v>
      </c>
      <c r="C1173" s="172" t="s">
        <v>1224</v>
      </c>
      <c r="D1173" s="172" t="s">
        <v>1223</v>
      </c>
      <c r="E1173" s="172" t="s">
        <v>588</v>
      </c>
      <c r="F1173" s="173">
        <v>1.0</v>
      </c>
      <c r="G1173" s="158"/>
      <c r="H1173" s="176"/>
      <c r="I1173" s="174">
        <v>13.0</v>
      </c>
      <c r="J1173" s="175" t="s">
        <v>527</v>
      </c>
      <c r="K1173" s="157" t="s">
        <v>487</v>
      </c>
      <c r="L1173" s="157" t="s">
        <v>763</v>
      </c>
      <c r="M1173" s="157" t="s">
        <v>764</v>
      </c>
      <c r="N1173" s="11">
        <v>1.0</v>
      </c>
      <c r="O1173" s="157" t="s">
        <v>522</v>
      </c>
    </row>
    <row r="1174">
      <c r="A1174" s="172" t="s">
        <v>1256</v>
      </c>
      <c r="B1174" s="172" t="s">
        <v>487</v>
      </c>
      <c r="C1174" s="172" t="s">
        <v>508</v>
      </c>
      <c r="D1174" s="172" t="s">
        <v>509</v>
      </c>
      <c r="E1174" s="172" t="s">
        <v>510</v>
      </c>
      <c r="F1174" s="173">
        <v>1.0</v>
      </c>
      <c r="G1174" s="158"/>
      <c r="H1174" s="176"/>
      <c r="I1174" s="174">
        <v>13.0</v>
      </c>
      <c r="J1174" s="175" t="s">
        <v>527</v>
      </c>
      <c r="K1174" s="157" t="s">
        <v>492</v>
      </c>
      <c r="L1174" s="157" t="s">
        <v>840</v>
      </c>
      <c r="M1174" s="157" t="s">
        <v>841</v>
      </c>
      <c r="N1174" s="11">
        <v>1.0</v>
      </c>
      <c r="O1174" s="157" t="s">
        <v>532</v>
      </c>
    </row>
    <row r="1175">
      <c r="A1175" s="172" t="s">
        <v>1256</v>
      </c>
      <c r="B1175" s="172" t="s">
        <v>487</v>
      </c>
      <c r="C1175" s="172" t="s">
        <v>511</v>
      </c>
      <c r="D1175" s="172" t="s">
        <v>512</v>
      </c>
      <c r="E1175" s="172" t="s">
        <v>510</v>
      </c>
      <c r="F1175" s="173">
        <v>1.0</v>
      </c>
      <c r="G1175" s="158"/>
      <c r="H1175" s="176"/>
      <c r="I1175" s="174">
        <v>13.0</v>
      </c>
      <c r="J1175" s="175" t="s">
        <v>527</v>
      </c>
      <c r="K1175" s="157" t="s">
        <v>487</v>
      </c>
      <c r="L1175" s="157" t="s">
        <v>807</v>
      </c>
      <c r="M1175" s="157" t="s">
        <v>808</v>
      </c>
      <c r="N1175" s="11">
        <v>1.0</v>
      </c>
      <c r="O1175" s="157" t="s">
        <v>490</v>
      </c>
    </row>
    <row r="1176">
      <c r="A1176" s="172" t="s">
        <v>1256</v>
      </c>
      <c r="B1176" s="172" t="s">
        <v>492</v>
      </c>
      <c r="C1176" s="172" t="s">
        <v>493</v>
      </c>
      <c r="D1176" s="172" t="s">
        <v>494</v>
      </c>
      <c r="E1176" s="172" t="s">
        <v>495</v>
      </c>
      <c r="F1176" s="173">
        <v>1.0</v>
      </c>
      <c r="G1176" s="158"/>
      <c r="H1176" s="176"/>
      <c r="I1176" s="174">
        <v>13.0</v>
      </c>
      <c r="J1176" s="175" t="s">
        <v>527</v>
      </c>
      <c r="K1176" s="157" t="s">
        <v>492</v>
      </c>
      <c r="L1176" s="157" t="s">
        <v>967</v>
      </c>
      <c r="M1176" s="157" t="s">
        <v>968</v>
      </c>
      <c r="N1176" s="11">
        <v>1.0</v>
      </c>
      <c r="O1176" s="157" t="s">
        <v>547</v>
      </c>
    </row>
    <row r="1177">
      <c r="A1177" s="172" t="s">
        <v>1256</v>
      </c>
      <c r="B1177" s="172" t="s">
        <v>487</v>
      </c>
      <c r="C1177" s="172" t="s">
        <v>499</v>
      </c>
      <c r="D1177" s="172" t="s">
        <v>500</v>
      </c>
      <c r="E1177" s="172" t="s">
        <v>501</v>
      </c>
      <c r="F1177" s="173">
        <v>1.0</v>
      </c>
      <c r="G1177" s="158"/>
      <c r="H1177" s="176"/>
      <c r="I1177" s="174">
        <v>13.0</v>
      </c>
      <c r="J1177" s="175" t="s">
        <v>527</v>
      </c>
      <c r="K1177" s="157" t="s">
        <v>487</v>
      </c>
      <c r="L1177" s="157" t="s">
        <v>798</v>
      </c>
      <c r="M1177" s="157" t="s">
        <v>799</v>
      </c>
      <c r="N1177" s="11">
        <v>2.0</v>
      </c>
      <c r="O1177" s="157" t="s">
        <v>800</v>
      </c>
    </row>
    <row r="1178">
      <c r="A1178" s="172" t="s">
        <v>1256</v>
      </c>
      <c r="B1178" s="172" t="s">
        <v>487</v>
      </c>
      <c r="C1178" s="172" t="s">
        <v>517</v>
      </c>
      <c r="D1178" s="172" t="s">
        <v>518</v>
      </c>
      <c r="E1178" s="172" t="s">
        <v>519</v>
      </c>
      <c r="F1178" s="173">
        <v>1.0</v>
      </c>
      <c r="G1178" s="158"/>
      <c r="H1178" s="176"/>
      <c r="I1178" s="174">
        <v>13.0</v>
      </c>
      <c r="J1178" s="175" t="s">
        <v>527</v>
      </c>
      <c r="K1178" s="157" t="s">
        <v>487</v>
      </c>
      <c r="L1178" s="178" t="s">
        <v>334</v>
      </c>
      <c r="M1178" s="157" t="s">
        <v>333</v>
      </c>
      <c r="N1178" s="11">
        <v>2.0</v>
      </c>
      <c r="O1178" s="177" t="s">
        <v>690</v>
      </c>
    </row>
    <row r="1179">
      <c r="A1179" s="172" t="s">
        <v>1256</v>
      </c>
      <c r="B1179" s="172" t="s">
        <v>487</v>
      </c>
      <c r="C1179" s="172" t="s">
        <v>488</v>
      </c>
      <c r="D1179" s="172" t="s">
        <v>489</v>
      </c>
      <c r="E1179" s="172" t="s">
        <v>490</v>
      </c>
      <c r="F1179" s="173">
        <v>1.0</v>
      </c>
      <c r="G1179" s="158"/>
      <c r="H1179" s="176"/>
      <c r="I1179" s="174">
        <v>13.0</v>
      </c>
      <c r="J1179" s="175" t="s">
        <v>527</v>
      </c>
      <c r="K1179" s="157" t="s">
        <v>487</v>
      </c>
      <c r="L1179" s="157" t="s">
        <v>373</v>
      </c>
      <c r="M1179" s="157" t="s">
        <v>372</v>
      </c>
      <c r="N1179" s="11">
        <v>3.0</v>
      </c>
      <c r="O1179" s="157" t="s">
        <v>570</v>
      </c>
    </row>
    <row r="1180">
      <c r="A1180" s="172" t="s">
        <v>1256</v>
      </c>
      <c r="B1180" s="172" t="s">
        <v>487</v>
      </c>
      <c r="C1180" s="172" t="s">
        <v>502</v>
      </c>
      <c r="D1180" s="172" t="s">
        <v>503</v>
      </c>
      <c r="E1180" s="172" t="s">
        <v>504</v>
      </c>
      <c r="F1180" s="173">
        <v>1.0</v>
      </c>
      <c r="G1180" s="158"/>
      <c r="H1180" s="176"/>
      <c r="I1180" s="174">
        <v>13.0</v>
      </c>
      <c r="J1180" s="175" t="s">
        <v>527</v>
      </c>
      <c r="K1180" s="157" t="s">
        <v>487</v>
      </c>
      <c r="L1180" s="157" t="s">
        <v>785</v>
      </c>
      <c r="M1180" s="157" t="s">
        <v>786</v>
      </c>
      <c r="N1180" s="11">
        <v>1.0</v>
      </c>
      <c r="O1180" s="157" t="s">
        <v>787</v>
      </c>
    </row>
    <row r="1181">
      <c r="A1181" s="172" t="s">
        <v>1256</v>
      </c>
      <c r="B1181" s="172" t="s">
        <v>487</v>
      </c>
      <c r="C1181" s="172" t="s">
        <v>514</v>
      </c>
      <c r="D1181" s="172" t="s">
        <v>515</v>
      </c>
      <c r="E1181" s="172" t="s">
        <v>510</v>
      </c>
      <c r="F1181" s="173">
        <v>1.0</v>
      </c>
      <c r="G1181" s="158"/>
      <c r="H1181" s="176"/>
      <c r="I1181" s="174">
        <v>13.0</v>
      </c>
      <c r="J1181" s="175" t="s">
        <v>537</v>
      </c>
      <c r="K1181" s="157" t="s">
        <v>487</v>
      </c>
      <c r="L1181" s="157" t="s">
        <v>1015</v>
      </c>
      <c r="M1181" s="157" t="s">
        <v>1016</v>
      </c>
      <c r="N1181" s="11">
        <v>1.0</v>
      </c>
      <c r="O1181" s="157" t="s">
        <v>552</v>
      </c>
    </row>
    <row r="1182">
      <c r="A1182" s="172" t="s">
        <v>1256</v>
      </c>
      <c r="B1182" s="172" t="s">
        <v>492</v>
      </c>
      <c r="C1182" s="172" t="s">
        <v>1186</v>
      </c>
      <c r="D1182" s="172" t="s">
        <v>1187</v>
      </c>
      <c r="E1182" s="172" t="s">
        <v>787</v>
      </c>
      <c r="F1182" s="173">
        <v>1.0</v>
      </c>
      <c r="G1182" s="158"/>
      <c r="H1182" s="176"/>
      <c r="I1182" s="174">
        <v>13.0</v>
      </c>
      <c r="J1182" s="175" t="s">
        <v>537</v>
      </c>
      <c r="K1182" s="157" t="s">
        <v>492</v>
      </c>
      <c r="L1182" s="157" t="s">
        <v>840</v>
      </c>
      <c r="M1182" s="157" t="s">
        <v>841</v>
      </c>
      <c r="N1182" s="11">
        <v>1.0</v>
      </c>
      <c r="O1182" s="157" t="s">
        <v>532</v>
      </c>
    </row>
    <row r="1183">
      <c r="A1183" s="172" t="s">
        <v>1256</v>
      </c>
      <c r="B1183" s="172" t="s">
        <v>487</v>
      </c>
      <c r="C1183" s="172" t="s">
        <v>496</v>
      </c>
      <c r="D1183" s="172" t="s">
        <v>497</v>
      </c>
      <c r="E1183" s="172" t="s">
        <v>498</v>
      </c>
      <c r="F1183" s="173">
        <v>1.0</v>
      </c>
      <c r="G1183" s="158"/>
      <c r="H1183" s="176"/>
      <c r="I1183" s="174">
        <v>13.0</v>
      </c>
      <c r="J1183" s="175" t="s">
        <v>537</v>
      </c>
      <c r="K1183" s="157" t="s">
        <v>492</v>
      </c>
      <c r="L1183" s="157" t="s">
        <v>1002</v>
      </c>
      <c r="M1183" s="157" t="s">
        <v>1003</v>
      </c>
      <c r="N1183" s="11">
        <v>1.0</v>
      </c>
      <c r="O1183" s="157" t="s">
        <v>588</v>
      </c>
    </row>
    <row r="1184">
      <c r="A1184" s="172" t="s">
        <v>1256</v>
      </c>
      <c r="B1184" s="172" t="s">
        <v>492</v>
      </c>
      <c r="C1184" s="172" t="s">
        <v>505</v>
      </c>
      <c r="D1184" s="172" t="s">
        <v>506</v>
      </c>
      <c r="E1184" s="172" t="s">
        <v>507</v>
      </c>
      <c r="F1184" s="173">
        <v>1.0</v>
      </c>
      <c r="G1184" s="158"/>
      <c r="H1184" s="176"/>
      <c r="I1184" s="174">
        <v>13.0</v>
      </c>
      <c r="J1184" s="175" t="s">
        <v>537</v>
      </c>
      <c r="K1184" s="157" t="s">
        <v>487</v>
      </c>
      <c r="L1184" s="157" t="s">
        <v>603</v>
      </c>
      <c r="M1184" s="157" t="s">
        <v>604</v>
      </c>
      <c r="N1184" s="11">
        <v>2.0</v>
      </c>
      <c r="O1184" s="157" t="s">
        <v>501</v>
      </c>
    </row>
    <row r="1185">
      <c r="A1185" s="172" t="s">
        <v>1257</v>
      </c>
      <c r="B1185" s="172" t="s">
        <v>487</v>
      </c>
      <c r="C1185" s="172" t="s">
        <v>508</v>
      </c>
      <c r="D1185" s="172" t="s">
        <v>509</v>
      </c>
      <c r="E1185" s="172" t="s">
        <v>510</v>
      </c>
      <c r="F1185" s="173">
        <v>2.0</v>
      </c>
      <c r="G1185" s="158"/>
      <c r="H1185" s="176"/>
      <c r="I1185" s="174">
        <v>13.0</v>
      </c>
      <c r="J1185" s="175" t="s">
        <v>537</v>
      </c>
      <c r="K1185" s="157" t="s">
        <v>487</v>
      </c>
      <c r="L1185" s="178" t="s">
        <v>334</v>
      </c>
      <c r="M1185" s="157" t="s">
        <v>333</v>
      </c>
      <c r="N1185" s="11">
        <v>2.0</v>
      </c>
      <c r="O1185" s="177" t="s">
        <v>690</v>
      </c>
    </row>
    <row r="1186">
      <c r="A1186" s="172" t="s">
        <v>1257</v>
      </c>
      <c r="B1186" s="172" t="s">
        <v>487</v>
      </c>
      <c r="C1186" s="172" t="s">
        <v>514</v>
      </c>
      <c r="D1186" s="172" t="s">
        <v>515</v>
      </c>
      <c r="E1186" s="172" t="s">
        <v>510</v>
      </c>
      <c r="F1186" s="173">
        <v>1.0</v>
      </c>
      <c r="G1186" s="158"/>
      <c r="H1186" s="176"/>
      <c r="I1186" s="174">
        <v>13.0</v>
      </c>
      <c r="J1186" s="175" t="s">
        <v>537</v>
      </c>
      <c r="K1186" s="157" t="s">
        <v>487</v>
      </c>
      <c r="L1186" s="157" t="s">
        <v>509</v>
      </c>
      <c r="M1186" s="157" t="s">
        <v>508</v>
      </c>
      <c r="N1186" s="11">
        <v>4.0</v>
      </c>
      <c r="O1186" s="177" t="s">
        <v>501</v>
      </c>
    </row>
    <row r="1187">
      <c r="A1187" s="172" t="s">
        <v>1257</v>
      </c>
      <c r="B1187" s="172" t="s">
        <v>487</v>
      </c>
      <c r="C1187" s="172" t="s">
        <v>528</v>
      </c>
      <c r="D1187" s="172" t="s">
        <v>529</v>
      </c>
      <c r="E1187" s="172" t="s">
        <v>513</v>
      </c>
      <c r="F1187" s="173">
        <v>1.0</v>
      </c>
      <c r="G1187" s="158"/>
      <c r="H1187" s="176"/>
      <c r="I1187" s="174">
        <v>13.0</v>
      </c>
      <c r="J1187" s="175" t="s">
        <v>537</v>
      </c>
      <c r="K1187" s="157" t="s">
        <v>487</v>
      </c>
      <c r="L1187" s="157" t="s">
        <v>785</v>
      </c>
      <c r="M1187" s="157" t="s">
        <v>786</v>
      </c>
      <c r="N1187" s="11">
        <v>1.0</v>
      </c>
      <c r="O1187" s="157" t="s">
        <v>787</v>
      </c>
    </row>
    <row r="1188">
      <c r="A1188" s="172" t="s">
        <v>1257</v>
      </c>
      <c r="B1188" s="172" t="s">
        <v>487</v>
      </c>
      <c r="C1188" s="172" t="s">
        <v>511</v>
      </c>
      <c r="D1188" s="172" t="s">
        <v>512</v>
      </c>
      <c r="E1188" s="172" t="s">
        <v>510</v>
      </c>
      <c r="F1188" s="173">
        <v>2.0</v>
      </c>
      <c r="G1188" s="158"/>
      <c r="H1188" s="176"/>
      <c r="I1188" s="174">
        <v>13.0</v>
      </c>
      <c r="J1188" s="175" t="s">
        <v>537</v>
      </c>
      <c r="K1188" s="157" t="s">
        <v>487</v>
      </c>
      <c r="L1188" s="157" t="s">
        <v>763</v>
      </c>
      <c r="M1188" s="157" t="s">
        <v>764</v>
      </c>
      <c r="N1188" s="11">
        <v>2.0</v>
      </c>
      <c r="O1188" s="157" t="s">
        <v>522</v>
      </c>
    </row>
    <row r="1189">
      <c r="A1189" s="172" t="s">
        <v>1257</v>
      </c>
      <c r="B1189" s="172" t="s">
        <v>487</v>
      </c>
      <c r="C1189" s="172" t="s">
        <v>502</v>
      </c>
      <c r="D1189" s="172" t="s">
        <v>503</v>
      </c>
      <c r="E1189" s="172" t="s">
        <v>504</v>
      </c>
      <c r="F1189" s="173">
        <v>2.0</v>
      </c>
      <c r="G1189" s="158"/>
      <c r="H1189" s="176"/>
      <c r="I1189" s="174">
        <v>13.0</v>
      </c>
      <c r="J1189" s="175" t="s">
        <v>537</v>
      </c>
      <c r="K1189" s="157" t="s">
        <v>487</v>
      </c>
      <c r="L1189" s="157" t="s">
        <v>798</v>
      </c>
      <c r="M1189" s="157" t="s">
        <v>799</v>
      </c>
      <c r="N1189" s="11">
        <v>2.0</v>
      </c>
      <c r="O1189" s="157" t="s">
        <v>800</v>
      </c>
    </row>
    <row r="1190">
      <c r="A1190" s="172" t="s">
        <v>1257</v>
      </c>
      <c r="B1190" s="172" t="s">
        <v>487</v>
      </c>
      <c r="C1190" s="172" t="s">
        <v>499</v>
      </c>
      <c r="D1190" s="172" t="s">
        <v>500</v>
      </c>
      <c r="E1190" s="172" t="s">
        <v>501</v>
      </c>
      <c r="F1190" s="173">
        <v>1.0</v>
      </c>
      <c r="G1190" s="158"/>
      <c r="H1190" s="176"/>
      <c r="I1190" s="174">
        <v>13.0</v>
      </c>
      <c r="J1190" s="175" t="s">
        <v>537</v>
      </c>
      <c r="K1190" s="157" t="s">
        <v>487</v>
      </c>
      <c r="L1190" s="157" t="s">
        <v>807</v>
      </c>
      <c r="M1190" s="157" t="s">
        <v>808</v>
      </c>
      <c r="N1190" s="11">
        <v>2.0</v>
      </c>
      <c r="O1190" s="157" t="s">
        <v>490</v>
      </c>
    </row>
    <row r="1191">
      <c r="A1191" s="172" t="s">
        <v>1257</v>
      </c>
      <c r="B1191" s="172" t="s">
        <v>492</v>
      </c>
      <c r="C1191" s="172" t="s">
        <v>1184</v>
      </c>
      <c r="D1191" s="172" t="s">
        <v>1185</v>
      </c>
      <c r="E1191" s="172" t="s">
        <v>495</v>
      </c>
      <c r="F1191" s="173">
        <v>1.0</v>
      </c>
      <c r="G1191" s="158"/>
      <c r="H1191" s="176"/>
      <c r="I1191" s="174">
        <v>13.0</v>
      </c>
      <c r="J1191" s="175" t="s">
        <v>537</v>
      </c>
      <c r="K1191" s="157" t="s">
        <v>492</v>
      </c>
      <c r="L1191" s="157" t="s">
        <v>801</v>
      </c>
      <c r="M1191" s="157" t="s">
        <v>802</v>
      </c>
      <c r="N1191" s="11">
        <v>2.0</v>
      </c>
      <c r="O1191" s="157" t="s">
        <v>513</v>
      </c>
    </row>
    <row r="1192">
      <c r="A1192" s="172" t="s">
        <v>1257</v>
      </c>
      <c r="B1192" s="172" t="s">
        <v>492</v>
      </c>
      <c r="C1192" s="172" t="s">
        <v>524</v>
      </c>
      <c r="D1192" s="172" t="s">
        <v>525</v>
      </c>
      <c r="E1192" s="172" t="s">
        <v>526</v>
      </c>
      <c r="F1192" s="173">
        <v>1.0</v>
      </c>
      <c r="G1192" s="158"/>
      <c r="H1192" s="176"/>
      <c r="I1192" s="174">
        <v>28.0</v>
      </c>
      <c r="J1192" s="175" t="s">
        <v>491</v>
      </c>
      <c r="K1192" s="157" t="s">
        <v>492</v>
      </c>
      <c r="L1192" s="157" t="s">
        <v>654</v>
      </c>
      <c r="M1192" s="157" t="s">
        <v>655</v>
      </c>
      <c r="N1192" s="11">
        <v>1.0</v>
      </c>
      <c r="O1192" s="157" t="s">
        <v>645</v>
      </c>
    </row>
    <row r="1193">
      <c r="A1193" s="172" t="s">
        <v>1257</v>
      </c>
      <c r="B1193" s="172" t="s">
        <v>487</v>
      </c>
      <c r="C1193" s="172" t="s">
        <v>488</v>
      </c>
      <c r="D1193" s="172" t="s">
        <v>489</v>
      </c>
      <c r="E1193" s="172" t="s">
        <v>490</v>
      </c>
      <c r="F1193" s="173">
        <v>2.0</v>
      </c>
      <c r="G1193" s="158"/>
      <c r="H1193" s="176"/>
      <c r="I1193" s="174">
        <v>28.0</v>
      </c>
      <c r="J1193" s="175" t="s">
        <v>491</v>
      </c>
      <c r="K1193" s="157" t="s">
        <v>487</v>
      </c>
      <c r="L1193" s="157" t="s">
        <v>625</v>
      </c>
      <c r="M1193" s="157" t="s">
        <v>626</v>
      </c>
      <c r="N1193" s="11">
        <v>1.0</v>
      </c>
      <c r="O1193" s="157" t="s">
        <v>627</v>
      </c>
    </row>
    <row r="1194">
      <c r="A1194" s="172" t="s">
        <v>1257</v>
      </c>
      <c r="B1194" s="172" t="s">
        <v>492</v>
      </c>
      <c r="C1194" s="172" t="s">
        <v>530</v>
      </c>
      <c r="D1194" s="172" t="s">
        <v>531</v>
      </c>
      <c r="E1194" s="172" t="s">
        <v>532</v>
      </c>
      <c r="F1194" s="173">
        <v>1.0</v>
      </c>
      <c r="G1194" s="158"/>
      <c r="H1194" s="176"/>
      <c r="I1194" s="174">
        <v>28.0</v>
      </c>
      <c r="J1194" s="175" t="s">
        <v>491</v>
      </c>
      <c r="K1194" s="157" t="s">
        <v>487</v>
      </c>
      <c r="L1194" s="157" t="s">
        <v>1258</v>
      </c>
      <c r="M1194" s="157" t="s">
        <v>1259</v>
      </c>
      <c r="N1194" s="11">
        <v>1.0</v>
      </c>
      <c r="O1194" s="157" t="s">
        <v>507</v>
      </c>
    </row>
    <row r="1195">
      <c r="A1195" s="172" t="s">
        <v>1257</v>
      </c>
      <c r="B1195" s="172" t="s">
        <v>487</v>
      </c>
      <c r="C1195" s="172" t="s">
        <v>496</v>
      </c>
      <c r="D1195" s="172" t="s">
        <v>497</v>
      </c>
      <c r="E1195" s="172" t="s">
        <v>498</v>
      </c>
      <c r="F1195" s="173">
        <v>1.0</v>
      </c>
      <c r="G1195" s="158"/>
      <c r="H1195" s="176"/>
      <c r="I1195" s="174">
        <v>28.0</v>
      </c>
      <c r="J1195" s="175" t="s">
        <v>491</v>
      </c>
      <c r="K1195" s="157" t="s">
        <v>487</v>
      </c>
      <c r="L1195" s="157" t="s">
        <v>1025</v>
      </c>
      <c r="M1195" s="157" t="s">
        <v>1024</v>
      </c>
      <c r="N1195" s="11">
        <v>1.0</v>
      </c>
      <c r="O1195" s="157" t="s">
        <v>498</v>
      </c>
    </row>
    <row r="1196">
      <c r="A1196" s="172" t="s">
        <v>1260</v>
      </c>
      <c r="B1196" s="172" t="s">
        <v>487</v>
      </c>
      <c r="C1196" s="172" t="s">
        <v>502</v>
      </c>
      <c r="D1196" s="172" t="s">
        <v>503</v>
      </c>
      <c r="E1196" s="172" t="s">
        <v>504</v>
      </c>
      <c r="F1196" s="173">
        <v>2.0</v>
      </c>
      <c r="G1196" s="158"/>
      <c r="H1196" s="176"/>
      <c r="I1196" s="174">
        <v>28.0</v>
      </c>
      <c r="J1196" s="175" t="s">
        <v>491</v>
      </c>
      <c r="K1196" s="157" t="s">
        <v>492</v>
      </c>
      <c r="L1196" s="157" t="s">
        <v>1064</v>
      </c>
      <c r="M1196" s="157" t="s">
        <v>1065</v>
      </c>
      <c r="N1196" s="11">
        <v>1.0</v>
      </c>
      <c r="O1196" s="157" t="s">
        <v>573</v>
      </c>
    </row>
    <row r="1197">
      <c r="A1197" s="172" t="s">
        <v>1260</v>
      </c>
      <c r="B1197" s="172" t="s">
        <v>487</v>
      </c>
      <c r="C1197" s="172" t="s">
        <v>499</v>
      </c>
      <c r="D1197" s="172" t="s">
        <v>500</v>
      </c>
      <c r="E1197" s="172" t="s">
        <v>501</v>
      </c>
      <c r="F1197" s="173">
        <v>1.0</v>
      </c>
      <c r="G1197" s="158"/>
      <c r="H1197" s="176"/>
      <c r="I1197" s="174">
        <v>28.0</v>
      </c>
      <c r="J1197" s="175" t="s">
        <v>491</v>
      </c>
      <c r="K1197" s="157" t="s">
        <v>487</v>
      </c>
      <c r="L1197" s="157" t="s">
        <v>1019</v>
      </c>
      <c r="M1197" s="157" t="s">
        <v>1018</v>
      </c>
      <c r="N1197" s="11">
        <v>1.0</v>
      </c>
      <c r="O1197" s="157" t="s">
        <v>498</v>
      </c>
    </row>
    <row r="1198">
      <c r="A1198" s="172" t="s">
        <v>1260</v>
      </c>
      <c r="B1198" s="172" t="s">
        <v>487</v>
      </c>
      <c r="C1198" s="172" t="s">
        <v>496</v>
      </c>
      <c r="D1198" s="172" t="s">
        <v>497</v>
      </c>
      <c r="E1198" s="172" t="s">
        <v>498</v>
      </c>
      <c r="F1198" s="173">
        <v>1.0</v>
      </c>
      <c r="G1198" s="158"/>
      <c r="H1198" s="176"/>
      <c r="I1198" s="174">
        <v>28.0</v>
      </c>
      <c r="J1198" s="175" t="s">
        <v>491</v>
      </c>
      <c r="K1198" s="157" t="s">
        <v>487</v>
      </c>
      <c r="L1198" s="157" t="s">
        <v>621</v>
      </c>
      <c r="M1198" s="157" t="s">
        <v>622</v>
      </c>
      <c r="N1198" s="11">
        <v>3.0</v>
      </c>
      <c r="O1198" s="177" t="s">
        <v>513</v>
      </c>
    </row>
    <row r="1199">
      <c r="A1199" s="172" t="s">
        <v>1260</v>
      </c>
      <c r="B1199" s="172" t="s">
        <v>487</v>
      </c>
      <c r="C1199" s="172" t="s">
        <v>488</v>
      </c>
      <c r="D1199" s="172" t="s">
        <v>489</v>
      </c>
      <c r="E1199" s="172" t="s">
        <v>490</v>
      </c>
      <c r="F1199" s="173">
        <v>2.0</v>
      </c>
      <c r="G1199" s="158"/>
      <c r="H1199" s="176"/>
      <c r="I1199" s="174">
        <v>28.0</v>
      </c>
      <c r="J1199" s="175" t="s">
        <v>491</v>
      </c>
      <c r="K1199" s="157" t="s">
        <v>487</v>
      </c>
      <c r="L1199" s="157" t="s">
        <v>616</v>
      </c>
      <c r="M1199" s="157" t="s">
        <v>617</v>
      </c>
      <c r="N1199" s="11">
        <v>1.0</v>
      </c>
      <c r="O1199" s="157" t="s">
        <v>513</v>
      </c>
    </row>
    <row r="1200">
      <c r="A1200" s="172" t="s">
        <v>1260</v>
      </c>
      <c r="B1200" s="172" t="s">
        <v>487</v>
      </c>
      <c r="C1200" s="172" t="s">
        <v>528</v>
      </c>
      <c r="D1200" s="172" t="s">
        <v>529</v>
      </c>
      <c r="E1200" s="172" t="s">
        <v>513</v>
      </c>
      <c r="F1200" s="173">
        <v>1.0</v>
      </c>
      <c r="G1200" s="158"/>
      <c r="H1200" s="176"/>
      <c r="I1200" s="174">
        <v>28.0</v>
      </c>
      <c r="J1200" s="175" t="s">
        <v>527</v>
      </c>
      <c r="K1200" s="157" t="s">
        <v>492</v>
      </c>
      <c r="L1200" s="157" t="s">
        <v>1074</v>
      </c>
      <c r="M1200" s="157" t="s">
        <v>1075</v>
      </c>
      <c r="N1200" s="11">
        <v>1.0</v>
      </c>
      <c r="O1200" s="157" t="s">
        <v>588</v>
      </c>
    </row>
    <row r="1201">
      <c r="A1201" s="172" t="s">
        <v>1260</v>
      </c>
      <c r="B1201" s="172" t="s">
        <v>492</v>
      </c>
      <c r="C1201" s="172" t="s">
        <v>493</v>
      </c>
      <c r="D1201" s="172" t="s">
        <v>494</v>
      </c>
      <c r="E1201" s="172" t="s">
        <v>495</v>
      </c>
      <c r="F1201" s="173">
        <v>2.0</v>
      </c>
      <c r="G1201" s="158"/>
      <c r="H1201" s="176"/>
      <c r="I1201" s="174">
        <v>28.0</v>
      </c>
      <c r="J1201" s="175" t="s">
        <v>527</v>
      </c>
      <c r="K1201" s="157" t="s">
        <v>487</v>
      </c>
      <c r="L1201" s="157" t="s">
        <v>1025</v>
      </c>
      <c r="M1201" s="157" t="s">
        <v>1024</v>
      </c>
      <c r="N1201" s="11">
        <v>1.0</v>
      </c>
      <c r="O1201" s="157" t="s">
        <v>498</v>
      </c>
    </row>
    <row r="1202">
      <c r="A1202" s="172" t="s">
        <v>1260</v>
      </c>
      <c r="B1202" s="172" t="s">
        <v>487</v>
      </c>
      <c r="C1202" s="172" t="s">
        <v>511</v>
      </c>
      <c r="D1202" s="172" t="s">
        <v>512</v>
      </c>
      <c r="E1202" s="172" t="s">
        <v>510</v>
      </c>
      <c r="F1202" s="173">
        <v>2.0</v>
      </c>
      <c r="G1202" s="158"/>
      <c r="H1202" s="176"/>
      <c r="I1202" s="174">
        <v>28.0</v>
      </c>
      <c r="J1202" s="175" t="s">
        <v>527</v>
      </c>
      <c r="K1202" s="157" t="s">
        <v>487</v>
      </c>
      <c r="L1202" s="157" t="s">
        <v>616</v>
      </c>
      <c r="M1202" s="157" t="s">
        <v>617</v>
      </c>
      <c r="N1202" s="11">
        <v>1.0</v>
      </c>
      <c r="O1202" s="157" t="s">
        <v>513</v>
      </c>
    </row>
    <row r="1203">
      <c r="A1203" s="172" t="s">
        <v>1260</v>
      </c>
      <c r="B1203" s="172" t="s">
        <v>492</v>
      </c>
      <c r="C1203" s="172" t="s">
        <v>1186</v>
      </c>
      <c r="D1203" s="172" t="s">
        <v>1187</v>
      </c>
      <c r="E1203" s="172" t="s">
        <v>787</v>
      </c>
      <c r="F1203" s="173">
        <v>2.0</v>
      </c>
      <c r="G1203" s="158"/>
      <c r="H1203" s="176"/>
      <c r="I1203" s="174">
        <v>28.0</v>
      </c>
      <c r="J1203" s="175" t="s">
        <v>527</v>
      </c>
      <c r="K1203" s="157" t="s">
        <v>487</v>
      </c>
      <c r="L1203" s="157" t="s">
        <v>1019</v>
      </c>
      <c r="M1203" s="157" t="s">
        <v>1018</v>
      </c>
      <c r="N1203" s="11">
        <v>1.0</v>
      </c>
      <c r="O1203" s="157" t="s">
        <v>498</v>
      </c>
    </row>
    <row r="1204">
      <c r="A1204" s="172" t="s">
        <v>1260</v>
      </c>
      <c r="B1204" s="172" t="s">
        <v>487</v>
      </c>
      <c r="C1204" s="172" t="s">
        <v>508</v>
      </c>
      <c r="D1204" s="172" t="s">
        <v>509</v>
      </c>
      <c r="E1204" s="172" t="s">
        <v>510</v>
      </c>
      <c r="F1204" s="173">
        <v>2.0</v>
      </c>
      <c r="G1204" s="158"/>
      <c r="H1204" s="176"/>
      <c r="I1204" s="174">
        <v>28.0</v>
      </c>
      <c r="J1204" s="175" t="s">
        <v>527</v>
      </c>
      <c r="K1204" s="157" t="s">
        <v>487</v>
      </c>
      <c r="L1204" s="157" t="s">
        <v>1258</v>
      </c>
      <c r="M1204" s="157" t="s">
        <v>1259</v>
      </c>
      <c r="N1204" s="11">
        <v>1.0</v>
      </c>
      <c r="O1204" s="157" t="s">
        <v>507</v>
      </c>
    </row>
    <row r="1205">
      <c r="A1205" s="172" t="s">
        <v>1260</v>
      </c>
      <c r="B1205" s="172" t="s">
        <v>492</v>
      </c>
      <c r="C1205" s="172" t="s">
        <v>530</v>
      </c>
      <c r="D1205" s="172" t="s">
        <v>531</v>
      </c>
      <c r="E1205" s="172" t="s">
        <v>532</v>
      </c>
      <c r="F1205" s="173">
        <v>1.0</v>
      </c>
      <c r="G1205" s="158"/>
      <c r="H1205" s="176"/>
      <c r="I1205" s="174">
        <v>28.0</v>
      </c>
      <c r="J1205" s="175" t="s">
        <v>527</v>
      </c>
      <c r="K1205" s="157" t="s">
        <v>487</v>
      </c>
      <c r="L1205" s="157" t="s">
        <v>635</v>
      </c>
      <c r="M1205" s="157" t="s">
        <v>636</v>
      </c>
      <c r="N1205" s="11">
        <v>1.0</v>
      </c>
      <c r="O1205" s="157" t="s">
        <v>637</v>
      </c>
    </row>
    <row r="1206">
      <c r="A1206" s="172" t="s">
        <v>1260</v>
      </c>
      <c r="B1206" s="172" t="s">
        <v>487</v>
      </c>
      <c r="C1206" s="172" t="s">
        <v>514</v>
      </c>
      <c r="D1206" s="172" t="s">
        <v>515</v>
      </c>
      <c r="E1206" s="172" t="s">
        <v>510</v>
      </c>
      <c r="F1206" s="173">
        <v>1.0</v>
      </c>
      <c r="G1206" s="158"/>
      <c r="H1206" s="176"/>
      <c r="I1206" s="174">
        <v>28.0</v>
      </c>
      <c r="J1206" s="175" t="s">
        <v>527</v>
      </c>
      <c r="K1206" s="157" t="s">
        <v>487</v>
      </c>
      <c r="L1206" s="157" t="s">
        <v>621</v>
      </c>
      <c r="M1206" s="157" t="s">
        <v>622</v>
      </c>
      <c r="N1206" s="11">
        <v>4.0</v>
      </c>
      <c r="O1206" s="177" t="s">
        <v>513</v>
      </c>
    </row>
    <row r="1207">
      <c r="A1207" s="172" t="s">
        <v>1261</v>
      </c>
      <c r="B1207" s="172" t="s">
        <v>487</v>
      </c>
      <c r="C1207" s="172" t="s">
        <v>604</v>
      </c>
      <c r="D1207" s="172" t="s">
        <v>603</v>
      </c>
      <c r="E1207" s="172" t="s">
        <v>501</v>
      </c>
      <c r="F1207" s="173">
        <v>2.0</v>
      </c>
      <c r="G1207" s="158"/>
      <c r="H1207" s="176"/>
      <c r="I1207" s="174">
        <v>28.0</v>
      </c>
      <c r="J1207" s="175" t="s">
        <v>527</v>
      </c>
      <c r="K1207" s="157" t="s">
        <v>492</v>
      </c>
      <c r="L1207" s="157" t="s">
        <v>662</v>
      </c>
      <c r="M1207" s="157" t="s">
        <v>663</v>
      </c>
      <c r="N1207" s="11">
        <v>1.0</v>
      </c>
      <c r="O1207" s="157" t="s">
        <v>513</v>
      </c>
    </row>
    <row r="1208">
      <c r="A1208" s="172" t="s">
        <v>1261</v>
      </c>
      <c r="B1208" s="172" t="s">
        <v>487</v>
      </c>
      <c r="C1208" s="172" t="s">
        <v>1246</v>
      </c>
      <c r="D1208" s="172" t="s">
        <v>1245</v>
      </c>
      <c r="E1208" s="172" t="s">
        <v>552</v>
      </c>
      <c r="F1208" s="173">
        <v>1.0</v>
      </c>
      <c r="G1208" s="158"/>
      <c r="H1208" s="176"/>
      <c r="I1208" s="174">
        <v>28.0</v>
      </c>
      <c r="J1208" s="175" t="s">
        <v>537</v>
      </c>
      <c r="K1208" s="157" t="s">
        <v>487</v>
      </c>
      <c r="L1208" s="157" t="s">
        <v>621</v>
      </c>
      <c r="M1208" s="157" t="s">
        <v>622</v>
      </c>
      <c r="N1208" s="11">
        <v>6.0</v>
      </c>
      <c r="O1208" s="177" t="s">
        <v>513</v>
      </c>
    </row>
    <row r="1209">
      <c r="A1209" s="172" t="s">
        <v>1261</v>
      </c>
      <c r="B1209" s="172" t="s">
        <v>492</v>
      </c>
      <c r="C1209" s="172" t="s">
        <v>959</v>
      </c>
      <c r="D1209" s="172" t="s">
        <v>981</v>
      </c>
      <c r="E1209" s="172" t="s">
        <v>645</v>
      </c>
      <c r="F1209" s="173">
        <v>1.0</v>
      </c>
      <c r="G1209" s="158"/>
      <c r="H1209" s="176"/>
      <c r="I1209" s="174">
        <v>28.0</v>
      </c>
      <c r="J1209" s="175" t="s">
        <v>537</v>
      </c>
      <c r="K1209" s="157" t="s">
        <v>487</v>
      </c>
      <c r="L1209" s="157" t="s">
        <v>1038</v>
      </c>
      <c r="M1209" s="157" t="s">
        <v>1037</v>
      </c>
      <c r="N1209" s="11">
        <v>1.0</v>
      </c>
      <c r="O1209" s="157" t="s">
        <v>507</v>
      </c>
    </row>
    <row r="1210">
      <c r="A1210" s="172" t="s">
        <v>1261</v>
      </c>
      <c r="B1210" s="172" t="s">
        <v>492</v>
      </c>
      <c r="C1210" s="172" t="s">
        <v>973</v>
      </c>
      <c r="D1210" s="172" t="s">
        <v>972</v>
      </c>
      <c r="E1210" s="172" t="s">
        <v>857</v>
      </c>
      <c r="F1210" s="173">
        <v>1.0</v>
      </c>
      <c r="G1210" s="158"/>
      <c r="H1210" s="176"/>
      <c r="I1210" s="174">
        <v>28.0</v>
      </c>
      <c r="J1210" s="175" t="s">
        <v>537</v>
      </c>
      <c r="K1210" s="157" t="s">
        <v>487</v>
      </c>
      <c r="L1210" s="157" t="s">
        <v>616</v>
      </c>
      <c r="M1210" s="157" t="s">
        <v>617</v>
      </c>
      <c r="N1210" s="11">
        <v>2.0</v>
      </c>
      <c r="O1210" s="157" t="s">
        <v>513</v>
      </c>
    </row>
    <row r="1211">
      <c r="A1211" s="172" t="s">
        <v>1261</v>
      </c>
      <c r="B1211" s="172" t="s">
        <v>487</v>
      </c>
      <c r="C1211" s="172" t="s">
        <v>622</v>
      </c>
      <c r="D1211" s="172" t="s">
        <v>621</v>
      </c>
      <c r="E1211" s="172" t="s">
        <v>510</v>
      </c>
      <c r="F1211" s="173">
        <v>1.0</v>
      </c>
      <c r="G1211" s="158"/>
      <c r="H1211" s="176"/>
      <c r="I1211" s="174">
        <v>28.0</v>
      </c>
      <c r="J1211" s="175" t="s">
        <v>537</v>
      </c>
      <c r="K1211" s="157" t="s">
        <v>492</v>
      </c>
      <c r="L1211" s="157" t="s">
        <v>672</v>
      </c>
      <c r="M1211" s="157" t="s">
        <v>673</v>
      </c>
      <c r="N1211" s="11">
        <v>1.0</v>
      </c>
      <c r="O1211" s="157" t="s">
        <v>547</v>
      </c>
    </row>
    <row r="1212">
      <c r="A1212" s="172" t="s">
        <v>1261</v>
      </c>
      <c r="B1212" s="172" t="s">
        <v>487</v>
      </c>
      <c r="C1212" s="172" t="s">
        <v>517</v>
      </c>
      <c r="D1212" s="172" t="s">
        <v>518</v>
      </c>
      <c r="E1212" s="172" t="s">
        <v>519</v>
      </c>
      <c r="F1212" s="173">
        <v>1.0</v>
      </c>
      <c r="G1212" s="158"/>
      <c r="H1212" s="176"/>
      <c r="I1212" s="174">
        <v>28.0</v>
      </c>
      <c r="J1212" s="175" t="s">
        <v>537</v>
      </c>
      <c r="K1212" s="157" t="s">
        <v>487</v>
      </c>
      <c r="L1212" s="157" t="s">
        <v>859</v>
      </c>
      <c r="M1212" s="157" t="s">
        <v>860</v>
      </c>
      <c r="N1212" s="11">
        <v>1.0</v>
      </c>
      <c r="O1212" s="157" t="s">
        <v>722</v>
      </c>
    </row>
    <row r="1213">
      <c r="A1213" s="172" t="s">
        <v>1261</v>
      </c>
      <c r="B1213" s="172" t="s">
        <v>487</v>
      </c>
      <c r="C1213" s="172" t="s">
        <v>888</v>
      </c>
      <c r="D1213" s="172" t="s">
        <v>887</v>
      </c>
      <c r="E1213" s="172" t="s">
        <v>547</v>
      </c>
      <c r="F1213" s="173">
        <v>1.0</v>
      </c>
      <c r="G1213" s="158"/>
      <c r="H1213" s="176"/>
      <c r="I1213" s="174">
        <v>28.0</v>
      </c>
      <c r="J1213" s="175" t="s">
        <v>537</v>
      </c>
      <c r="K1213" s="157" t="s">
        <v>492</v>
      </c>
      <c r="L1213" s="157" t="s">
        <v>1078</v>
      </c>
      <c r="M1213" s="157" t="s">
        <v>1079</v>
      </c>
      <c r="N1213" s="11">
        <v>1.0</v>
      </c>
      <c r="O1213" s="157" t="s">
        <v>613</v>
      </c>
    </row>
    <row r="1214">
      <c r="A1214" s="172" t="s">
        <v>1261</v>
      </c>
      <c r="B1214" s="172" t="s">
        <v>487</v>
      </c>
      <c r="C1214" s="172" t="s">
        <v>715</v>
      </c>
      <c r="D1214" s="172" t="s">
        <v>714</v>
      </c>
      <c r="E1214" s="172" t="s">
        <v>588</v>
      </c>
      <c r="F1214" s="173">
        <v>1.0</v>
      </c>
      <c r="G1214" s="158"/>
      <c r="H1214" s="176"/>
      <c r="I1214" s="174">
        <v>28.0</v>
      </c>
      <c r="J1214" s="175" t="s">
        <v>537</v>
      </c>
      <c r="K1214" s="157" t="s">
        <v>487</v>
      </c>
      <c r="L1214" s="157" t="s">
        <v>1019</v>
      </c>
      <c r="M1214" s="157" t="s">
        <v>1018</v>
      </c>
      <c r="N1214" s="11">
        <v>1.0</v>
      </c>
      <c r="O1214" s="157" t="s">
        <v>498</v>
      </c>
    </row>
    <row r="1215">
      <c r="A1215" s="172" t="s">
        <v>475</v>
      </c>
      <c r="B1215" s="172" t="s">
        <v>487</v>
      </c>
      <c r="C1215" s="172" t="s">
        <v>1246</v>
      </c>
      <c r="D1215" s="172" t="s">
        <v>1245</v>
      </c>
      <c r="E1215" s="172" t="s">
        <v>552</v>
      </c>
      <c r="F1215" s="173">
        <v>2.0</v>
      </c>
      <c r="G1215" s="158"/>
      <c r="H1215" s="176"/>
      <c r="I1215" s="174">
        <v>28.0</v>
      </c>
      <c r="J1215" s="175" t="s">
        <v>537</v>
      </c>
      <c r="K1215" s="157" t="s">
        <v>487</v>
      </c>
      <c r="L1215" s="157" t="s">
        <v>1258</v>
      </c>
      <c r="M1215" s="157" t="s">
        <v>1259</v>
      </c>
      <c r="N1215" s="11">
        <v>2.0</v>
      </c>
      <c r="O1215" s="157" t="s">
        <v>507</v>
      </c>
    </row>
    <row r="1216">
      <c r="A1216" s="172" t="s">
        <v>475</v>
      </c>
      <c r="B1216" s="172" t="s">
        <v>487</v>
      </c>
      <c r="C1216" s="172" t="s">
        <v>517</v>
      </c>
      <c r="D1216" s="172" t="s">
        <v>518</v>
      </c>
      <c r="E1216" s="172" t="s">
        <v>519</v>
      </c>
      <c r="F1216" s="173">
        <v>2.0</v>
      </c>
      <c r="G1216" s="158"/>
      <c r="H1216" s="176"/>
      <c r="I1216" s="174">
        <v>8.0</v>
      </c>
      <c r="J1216" s="175" t="s">
        <v>491</v>
      </c>
      <c r="K1216" s="157" t="s">
        <v>487</v>
      </c>
      <c r="L1216" s="157" t="s">
        <v>334</v>
      </c>
      <c r="M1216" s="157" t="s">
        <v>333</v>
      </c>
      <c r="N1216" s="11">
        <v>1.0</v>
      </c>
      <c r="O1216" s="157" t="s">
        <v>498</v>
      </c>
    </row>
    <row r="1217">
      <c r="A1217" s="172" t="s">
        <v>475</v>
      </c>
      <c r="B1217" s="172" t="s">
        <v>487</v>
      </c>
      <c r="C1217" s="172" t="s">
        <v>468</v>
      </c>
      <c r="D1217" s="172" t="s">
        <v>469</v>
      </c>
      <c r="E1217" s="172" t="s">
        <v>585</v>
      </c>
      <c r="F1217" s="173">
        <v>1.0</v>
      </c>
      <c r="G1217" s="158"/>
      <c r="H1217" s="176"/>
      <c r="I1217" s="174">
        <v>8.0</v>
      </c>
      <c r="J1217" s="175" t="s">
        <v>491</v>
      </c>
      <c r="K1217" s="157" t="s">
        <v>487</v>
      </c>
      <c r="L1217" s="157" t="s">
        <v>518</v>
      </c>
      <c r="M1217" s="157" t="s">
        <v>517</v>
      </c>
      <c r="N1217" s="11">
        <v>1.0</v>
      </c>
      <c r="O1217" s="157" t="s">
        <v>519</v>
      </c>
    </row>
    <row r="1218">
      <c r="A1218" s="172" t="s">
        <v>475</v>
      </c>
      <c r="B1218" s="172" t="s">
        <v>487</v>
      </c>
      <c r="C1218" s="172" t="s">
        <v>622</v>
      </c>
      <c r="D1218" s="172" t="s">
        <v>621</v>
      </c>
      <c r="E1218" s="172" t="s">
        <v>510</v>
      </c>
      <c r="F1218" s="173">
        <v>2.0</v>
      </c>
      <c r="G1218" s="158"/>
      <c r="H1218" s="176"/>
      <c r="I1218" s="174">
        <v>8.0</v>
      </c>
      <c r="J1218" s="175" t="s">
        <v>491</v>
      </c>
      <c r="K1218" s="157" t="s">
        <v>492</v>
      </c>
      <c r="L1218" s="157" t="s">
        <v>711</v>
      </c>
      <c r="M1218" s="157" t="s">
        <v>712</v>
      </c>
      <c r="N1218" s="11">
        <v>1.0</v>
      </c>
      <c r="O1218" s="157" t="s">
        <v>713</v>
      </c>
    </row>
    <row r="1219">
      <c r="A1219" s="172" t="s">
        <v>475</v>
      </c>
      <c r="B1219" s="172" t="s">
        <v>492</v>
      </c>
      <c r="C1219" s="172" t="s">
        <v>976</v>
      </c>
      <c r="D1219" s="172" t="s">
        <v>975</v>
      </c>
      <c r="E1219" s="172" t="s">
        <v>977</v>
      </c>
      <c r="F1219" s="173">
        <v>1.0</v>
      </c>
      <c r="G1219" s="158"/>
      <c r="H1219" s="176"/>
      <c r="I1219" s="174">
        <v>8.0</v>
      </c>
      <c r="J1219" s="175" t="s">
        <v>491</v>
      </c>
      <c r="K1219" s="157" t="s">
        <v>487</v>
      </c>
      <c r="L1219" s="157" t="s">
        <v>509</v>
      </c>
      <c r="M1219" s="157" t="s">
        <v>508</v>
      </c>
      <c r="N1219" s="11">
        <v>1.0</v>
      </c>
      <c r="O1219" s="177" t="s">
        <v>501</v>
      </c>
    </row>
    <row r="1220">
      <c r="A1220" s="172" t="s">
        <v>475</v>
      </c>
      <c r="B1220" s="172" t="s">
        <v>487</v>
      </c>
      <c r="C1220" s="172" t="s">
        <v>372</v>
      </c>
      <c r="D1220" s="172" t="s">
        <v>373</v>
      </c>
      <c r="E1220" s="172" t="s">
        <v>570</v>
      </c>
      <c r="F1220" s="173">
        <v>6.0</v>
      </c>
      <c r="G1220" s="158"/>
      <c r="H1220" s="176"/>
      <c r="I1220" s="174">
        <v>8.0</v>
      </c>
      <c r="J1220" s="175" t="s">
        <v>491</v>
      </c>
      <c r="K1220" s="157" t="s">
        <v>487</v>
      </c>
      <c r="L1220" s="157" t="s">
        <v>709</v>
      </c>
      <c r="M1220" s="157" t="s">
        <v>710</v>
      </c>
      <c r="N1220" s="11">
        <v>2.0</v>
      </c>
      <c r="O1220" s="157" t="s">
        <v>541</v>
      </c>
    </row>
    <row r="1221">
      <c r="A1221" s="172" t="s">
        <v>475</v>
      </c>
      <c r="B1221" s="172" t="s">
        <v>492</v>
      </c>
      <c r="C1221" s="172" t="s">
        <v>802</v>
      </c>
      <c r="D1221" s="172" t="s">
        <v>826</v>
      </c>
      <c r="E1221" s="172" t="s">
        <v>513</v>
      </c>
      <c r="F1221" s="173">
        <v>1.0</v>
      </c>
      <c r="G1221" s="158"/>
      <c r="H1221" s="176"/>
      <c r="I1221" s="174">
        <v>8.0</v>
      </c>
      <c r="J1221" s="175" t="s">
        <v>491</v>
      </c>
      <c r="K1221" s="157" t="s">
        <v>487</v>
      </c>
      <c r="L1221" s="157" t="s">
        <v>583</v>
      </c>
      <c r="M1221" s="157" t="s">
        <v>582</v>
      </c>
      <c r="N1221" s="11">
        <v>1.0</v>
      </c>
      <c r="O1221" s="157" t="s">
        <v>584</v>
      </c>
    </row>
    <row r="1222">
      <c r="A1222" s="172" t="s">
        <v>475</v>
      </c>
      <c r="B1222" s="172" t="s">
        <v>487</v>
      </c>
      <c r="C1222" s="172" t="s">
        <v>715</v>
      </c>
      <c r="D1222" s="172" t="s">
        <v>714</v>
      </c>
      <c r="E1222" s="172" t="s">
        <v>588</v>
      </c>
      <c r="F1222" s="173">
        <v>1.0</v>
      </c>
      <c r="G1222" s="158"/>
      <c r="H1222" s="176"/>
      <c r="I1222" s="174">
        <v>8.0</v>
      </c>
      <c r="J1222" s="175" t="s">
        <v>491</v>
      </c>
      <c r="K1222" s="157" t="s">
        <v>492</v>
      </c>
      <c r="L1222" s="157" t="s">
        <v>707</v>
      </c>
      <c r="M1222" s="157" t="s">
        <v>708</v>
      </c>
      <c r="N1222" s="11">
        <v>2.0</v>
      </c>
      <c r="O1222" s="157" t="s">
        <v>513</v>
      </c>
    </row>
    <row r="1223">
      <c r="A1223" s="172" t="s">
        <v>1262</v>
      </c>
      <c r="B1223" s="172" t="s">
        <v>487</v>
      </c>
      <c r="C1223" s="172" t="s">
        <v>715</v>
      </c>
      <c r="D1223" s="172" t="s">
        <v>714</v>
      </c>
      <c r="E1223" s="172" t="s">
        <v>588</v>
      </c>
      <c r="F1223" s="173">
        <v>2.0</v>
      </c>
      <c r="G1223" s="158"/>
      <c r="H1223" s="176"/>
      <c r="I1223" s="174">
        <v>8.0</v>
      </c>
      <c r="J1223" s="175" t="s">
        <v>491</v>
      </c>
      <c r="K1223" s="157" t="s">
        <v>487</v>
      </c>
      <c r="L1223" s="157" t="s">
        <v>674</v>
      </c>
      <c r="M1223" s="157" t="s">
        <v>675</v>
      </c>
      <c r="N1223" s="11">
        <v>1.0</v>
      </c>
      <c r="O1223" s="157" t="s">
        <v>541</v>
      </c>
    </row>
    <row r="1224">
      <c r="A1224" s="172" t="s">
        <v>1262</v>
      </c>
      <c r="B1224" s="172" t="s">
        <v>487</v>
      </c>
      <c r="C1224" s="172" t="s">
        <v>604</v>
      </c>
      <c r="D1224" s="172" t="s">
        <v>603</v>
      </c>
      <c r="E1224" s="172" t="s">
        <v>501</v>
      </c>
      <c r="F1224" s="173">
        <v>1.0</v>
      </c>
      <c r="G1224" s="158"/>
      <c r="H1224" s="176"/>
      <c r="I1224" s="174">
        <v>8.0</v>
      </c>
      <c r="J1224" s="175" t="s">
        <v>491</v>
      </c>
      <c r="K1224" s="157" t="s">
        <v>487</v>
      </c>
      <c r="L1224" s="157" t="s">
        <v>1041</v>
      </c>
      <c r="M1224" s="157" t="s">
        <v>1042</v>
      </c>
      <c r="N1224" s="11">
        <v>1.0</v>
      </c>
      <c r="O1224" s="157" t="s">
        <v>627</v>
      </c>
    </row>
    <row r="1225">
      <c r="A1225" s="172" t="s">
        <v>1262</v>
      </c>
      <c r="B1225" s="172" t="s">
        <v>487</v>
      </c>
      <c r="C1225" s="172" t="s">
        <v>1246</v>
      </c>
      <c r="D1225" s="172" t="s">
        <v>1245</v>
      </c>
      <c r="E1225" s="172" t="s">
        <v>552</v>
      </c>
      <c r="F1225" s="173">
        <v>2.0</v>
      </c>
      <c r="G1225" s="158"/>
      <c r="H1225" s="176"/>
      <c r="I1225" s="174">
        <v>8.0</v>
      </c>
      <c r="J1225" s="175" t="s">
        <v>491</v>
      </c>
      <c r="K1225" s="157" t="s">
        <v>487</v>
      </c>
      <c r="L1225" s="157" t="s">
        <v>714</v>
      </c>
      <c r="M1225" s="157" t="s">
        <v>715</v>
      </c>
      <c r="N1225" s="11">
        <v>1.0</v>
      </c>
      <c r="O1225" s="157" t="s">
        <v>588</v>
      </c>
    </row>
    <row r="1226">
      <c r="A1226" s="172" t="s">
        <v>1262</v>
      </c>
      <c r="B1226" s="172" t="s">
        <v>487</v>
      </c>
      <c r="C1226" s="172" t="s">
        <v>372</v>
      </c>
      <c r="D1226" s="172" t="s">
        <v>373</v>
      </c>
      <c r="E1226" s="172" t="s">
        <v>570</v>
      </c>
      <c r="F1226" s="173">
        <v>6.0</v>
      </c>
      <c r="G1226" s="158"/>
      <c r="H1226" s="176"/>
      <c r="I1226" s="174">
        <v>8.0</v>
      </c>
      <c r="J1226" s="175" t="s">
        <v>491</v>
      </c>
      <c r="K1226" s="157" t="s">
        <v>487</v>
      </c>
      <c r="L1226" s="157" t="s">
        <v>718</v>
      </c>
      <c r="M1226" s="157" t="s">
        <v>719</v>
      </c>
      <c r="N1226" s="11">
        <v>1.0</v>
      </c>
      <c r="O1226" s="157" t="s">
        <v>498</v>
      </c>
    </row>
    <row r="1227">
      <c r="A1227" s="172" t="s">
        <v>1262</v>
      </c>
      <c r="B1227" s="172" t="s">
        <v>492</v>
      </c>
      <c r="C1227" s="172" t="s">
        <v>973</v>
      </c>
      <c r="D1227" s="172" t="s">
        <v>972</v>
      </c>
      <c r="E1227" s="172" t="s">
        <v>857</v>
      </c>
      <c r="F1227" s="173">
        <v>2.0</v>
      </c>
      <c r="G1227" s="158"/>
      <c r="H1227" s="176"/>
      <c r="I1227" s="174">
        <v>23.0</v>
      </c>
      <c r="J1227" s="175" t="s">
        <v>491</v>
      </c>
      <c r="K1227" s="157" t="s">
        <v>492</v>
      </c>
      <c r="L1227" s="157" t="s">
        <v>1263</v>
      </c>
      <c r="M1227" s="157" t="s">
        <v>1264</v>
      </c>
      <c r="N1227" s="11">
        <v>1.0</v>
      </c>
      <c r="O1227" s="157" t="s">
        <v>1265</v>
      </c>
    </row>
    <row r="1228">
      <c r="A1228" s="172" t="s">
        <v>1262</v>
      </c>
      <c r="B1228" s="172" t="s">
        <v>492</v>
      </c>
      <c r="C1228" s="172" t="s">
        <v>968</v>
      </c>
      <c r="D1228" s="172" t="s">
        <v>991</v>
      </c>
      <c r="E1228" s="172" t="s">
        <v>547</v>
      </c>
      <c r="F1228" s="173">
        <v>1.0</v>
      </c>
      <c r="G1228" s="158"/>
      <c r="H1228" s="176"/>
      <c r="I1228" s="174">
        <v>23.0</v>
      </c>
      <c r="J1228" s="175" t="s">
        <v>491</v>
      </c>
      <c r="K1228" s="157" t="s">
        <v>492</v>
      </c>
      <c r="L1228" s="157" t="s">
        <v>1242</v>
      </c>
      <c r="M1228" s="157" t="s">
        <v>1243</v>
      </c>
      <c r="N1228" s="11">
        <v>1.0</v>
      </c>
      <c r="O1228" s="157" t="s">
        <v>1244</v>
      </c>
    </row>
    <row r="1229">
      <c r="A1229" s="172" t="s">
        <v>1262</v>
      </c>
      <c r="B1229" s="172" t="s">
        <v>487</v>
      </c>
      <c r="C1229" s="172" t="s">
        <v>902</v>
      </c>
      <c r="D1229" s="172" t="s">
        <v>901</v>
      </c>
      <c r="E1229" s="172" t="s">
        <v>588</v>
      </c>
      <c r="F1229" s="173">
        <v>1.0</v>
      </c>
      <c r="G1229" s="158"/>
      <c r="H1229" s="176"/>
      <c r="I1229" s="174">
        <v>23.0</v>
      </c>
      <c r="J1229" s="175" t="s">
        <v>491</v>
      </c>
      <c r="K1229" s="157" t="s">
        <v>487</v>
      </c>
      <c r="L1229" s="157" t="s">
        <v>373</v>
      </c>
      <c r="M1229" s="157" t="s">
        <v>372</v>
      </c>
      <c r="N1229" s="11">
        <v>1.0</v>
      </c>
      <c r="O1229" s="157" t="s">
        <v>570</v>
      </c>
    </row>
    <row r="1230">
      <c r="A1230" s="172" t="s">
        <v>1262</v>
      </c>
      <c r="B1230" s="172" t="s">
        <v>487</v>
      </c>
      <c r="C1230" s="172" t="s">
        <v>517</v>
      </c>
      <c r="D1230" s="172" t="s">
        <v>518</v>
      </c>
      <c r="E1230" s="172" t="s">
        <v>519</v>
      </c>
      <c r="F1230" s="173">
        <v>2.0</v>
      </c>
      <c r="G1230" s="158"/>
      <c r="H1230" s="176"/>
      <c r="I1230" s="174">
        <v>23.0</v>
      </c>
      <c r="J1230" s="175" t="s">
        <v>491</v>
      </c>
      <c r="K1230" s="157" t="s">
        <v>492</v>
      </c>
      <c r="L1230" s="157" t="s">
        <v>654</v>
      </c>
      <c r="M1230" s="157" t="s">
        <v>655</v>
      </c>
      <c r="N1230" s="11">
        <v>1.0</v>
      </c>
      <c r="O1230" s="157" t="s">
        <v>522</v>
      </c>
    </row>
    <row r="1231">
      <c r="A1231" s="172" t="s">
        <v>1262</v>
      </c>
      <c r="B1231" s="172" t="s">
        <v>487</v>
      </c>
      <c r="C1231" s="172" t="s">
        <v>622</v>
      </c>
      <c r="D1231" s="172" t="s">
        <v>621</v>
      </c>
      <c r="E1231" s="172" t="s">
        <v>510</v>
      </c>
      <c r="F1231" s="173">
        <v>2.0</v>
      </c>
      <c r="G1231" s="158"/>
      <c r="H1231" s="176"/>
      <c r="I1231" s="174">
        <v>23.0</v>
      </c>
      <c r="J1231" s="175" t="s">
        <v>491</v>
      </c>
      <c r="K1231" s="157" t="s">
        <v>487</v>
      </c>
      <c r="L1231" s="157" t="s">
        <v>406</v>
      </c>
      <c r="M1231" s="157" t="s">
        <v>405</v>
      </c>
      <c r="N1231" s="11">
        <v>1.0</v>
      </c>
      <c r="O1231" s="157" t="s">
        <v>1266</v>
      </c>
    </row>
    <row r="1232">
      <c r="A1232" s="172" t="s">
        <v>1267</v>
      </c>
      <c r="B1232" s="172" t="s">
        <v>487</v>
      </c>
      <c r="C1232" s="172" t="s">
        <v>612</v>
      </c>
      <c r="D1232" s="172" t="s">
        <v>611</v>
      </c>
      <c r="E1232" s="172" t="s">
        <v>613</v>
      </c>
      <c r="F1232" s="173">
        <v>1.0</v>
      </c>
      <c r="G1232" s="158"/>
      <c r="H1232" s="176"/>
      <c r="I1232" s="174">
        <v>23.0</v>
      </c>
      <c r="J1232" s="175" t="s">
        <v>491</v>
      </c>
      <c r="K1232" s="157" t="s">
        <v>487</v>
      </c>
      <c r="L1232" s="157" t="s">
        <v>607</v>
      </c>
      <c r="M1232" s="157" t="s">
        <v>608</v>
      </c>
      <c r="N1232" s="11">
        <v>1.0</v>
      </c>
      <c r="O1232" s="157" t="s">
        <v>1268</v>
      </c>
    </row>
    <row r="1233">
      <c r="A1233" s="172" t="s">
        <v>1267</v>
      </c>
      <c r="B1233" s="172" t="s">
        <v>487</v>
      </c>
      <c r="C1233" s="172" t="s">
        <v>615</v>
      </c>
      <c r="D1233" s="172" t="s">
        <v>614</v>
      </c>
      <c r="E1233" s="172" t="s">
        <v>547</v>
      </c>
      <c r="F1233" s="173">
        <v>1.0</v>
      </c>
      <c r="G1233" s="158"/>
      <c r="H1233" s="176"/>
      <c r="I1233" s="174">
        <v>23.0</v>
      </c>
      <c r="J1233" s="175" t="s">
        <v>491</v>
      </c>
      <c r="K1233" s="157" t="s">
        <v>487</v>
      </c>
      <c r="L1233" s="157" t="s">
        <v>1269</v>
      </c>
      <c r="M1233" s="157" t="s">
        <v>1270</v>
      </c>
      <c r="N1233" s="11">
        <v>2.0</v>
      </c>
      <c r="O1233" s="157" t="s">
        <v>1271</v>
      </c>
    </row>
    <row r="1234">
      <c r="A1234" s="172" t="s">
        <v>1267</v>
      </c>
      <c r="B1234" s="172" t="s">
        <v>487</v>
      </c>
      <c r="C1234" s="172" t="s">
        <v>617</v>
      </c>
      <c r="D1234" s="172" t="s">
        <v>616</v>
      </c>
      <c r="E1234" s="172" t="s">
        <v>513</v>
      </c>
      <c r="F1234" s="173">
        <v>1.0</v>
      </c>
      <c r="G1234" s="158"/>
      <c r="H1234" s="176"/>
      <c r="I1234" s="174">
        <v>23.0</v>
      </c>
      <c r="J1234" s="175" t="s">
        <v>491</v>
      </c>
      <c r="K1234" s="157" t="s">
        <v>487</v>
      </c>
      <c r="L1234" s="157" t="s">
        <v>1019</v>
      </c>
      <c r="M1234" s="157" t="s">
        <v>1018</v>
      </c>
      <c r="N1234" s="11">
        <v>1.0</v>
      </c>
      <c r="O1234" s="157" t="s">
        <v>498</v>
      </c>
    </row>
    <row r="1235">
      <c r="A1235" s="172" t="s">
        <v>1267</v>
      </c>
      <c r="B1235" s="172" t="s">
        <v>492</v>
      </c>
      <c r="C1235" s="172" t="s">
        <v>1272</v>
      </c>
      <c r="D1235" s="172" t="s">
        <v>1273</v>
      </c>
      <c r="E1235" s="172" t="s">
        <v>787</v>
      </c>
      <c r="F1235" s="173">
        <v>1.0</v>
      </c>
      <c r="G1235" s="158"/>
      <c r="H1235" s="176"/>
      <c r="I1235" s="174">
        <v>23.0</v>
      </c>
      <c r="J1235" s="175" t="s">
        <v>491</v>
      </c>
      <c r="K1235" s="157" t="s">
        <v>487</v>
      </c>
      <c r="L1235" s="157" t="s">
        <v>1093</v>
      </c>
      <c r="M1235" s="157" t="s">
        <v>1094</v>
      </c>
      <c r="N1235" s="11">
        <v>1.0</v>
      </c>
      <c r="O1235" s="157" t="s">
        <v>1274</v>
      </c>
    </row>
    <row r="1236">
      <c r="A1236" s="172" t="s">
        <v>1267</v>
      </c>
      <c r="B1236" s="172" t="s">
        <v>487</v>
      </c>
      <c r="C1236" s="172" t="s">
        <v>606</v>
      </c>
      <c r="D1236" s="172" t="s">
        <v>605</v>
      </c>
      <c r="E1236" s="172" t="s">
        <v>498</v>
      </c>
      <c r="F1236" s="173">
        <v>1.0</v>
      </c>
      <c r="G1236" s="158"/>
      <c r="H1236" s="176"/>
      <c r="I1236" s="174">
        <v>23.0</v>
      </c>
      <c r="J1236" s="175" t="s">
        <v>527</v>
      </c>
      <c r="K1236" s="157" t="s">
        <v>487</v>
      </c>
      <c r="L1236" s="157" t="s">
        <v>1093</v>
      </c>
      <c r="M1236" s="157" t="s">
        <v>1094</v>
      </c>
      <c r="N1236" s="11">
        <v>2.0</v>
      </c>
      <c r="O1236" s="157" t="s">
        <v>1274</v>
      </c>
    </row>
    <row r="1237">
      <c r="A1237" s="172" t="s">
        <v>1267</v>
      </c>
      <c r="B1237" s="172" t="s">
        <v>487</v>
      </c>
      <c r="C1237" s="172" t="s">
        <v>608</v>
      </c>
      <c r="D1237" s="172" t="s">
        <v>607</v>
      </c>
      <c r="E1237" s="172" t="s">
        <v>552</v>
      </c>
      <c r="F1237" s="173">
        <v>1.0</v>
      </c>
      <c r="G1237" s="158"/>
      <c r="H1237" s="176"/>
      <c r="I1237" s="174">
        <v>23.0</v>
      </c>
      <c r="J1237" s="175" t="s">
        <v>527</v>
      </c>
      <c r="K1237" s="157" t="s">
        <v>487</v>
      </c>
      <c r="L1237" s="157" t="s">
        <v>603</v>
      </c>
      <c r="M1237" s="157" t="s">
        <v>604</v>
      </c>
      <c r="N1237" s="11">
        <v>1.0</v>
      </c>
      <c r="O1237" s="157" t="s">
        <v>501</v>
      </c>
    </row>
    <row r="1238">
      <c r="A1238" s="172" t="s">
        <v>1267</v>
      </c>
      <c r="B1238" s="172" t="s">
        <v>487</v>
      </c>
      <c r="C1238" s="172" t="s">
        <v>622</v>
      </c>
      <c r="D1238" s="172" t="s">
        <v>621</v>
      </c>
      <c r="E1238" s="172" t="s">
        <v>510</v>
      </c>
      <c r="F1238" s="173">
        <v>2.0</v>
      </c>
      <c r="G1238" s="158"/>
      <c r="H1238" s="176"/>
      <c r="I1238" s="174">
        <v>23.0</v>
      </c>
      <c r="J1238" s="175" t="s">
        <v>527</v>
      </c>
      <c r="K1238" s="157" t="s">
        <v>487</v>
      </c>
      <c r="L1238" s="157" t="s">
        <v>607</v>
      </c>
      <c r="M1238" s="157" t="s">
        <v>608</v>
      </c>
      <c r="N1238" s="11">
        <v>2.0</v>
      </c>
      <c r="O1238" s="157" t="s">
        <v>1268</v>
      </c>
    </row>
    <row r="1239">
      <c r="A1239" s="172" t="s">
        <v>1267</v>
      </c>
      <c r="B1239" s="172" t="s">
        <v>487</v>
      </c>
      <c r="C1239" s="172" t="s">
        <v>333</v>
      </c>
      <c r="D1239" s="172" t="s">
        <v>334</v>
      </c>
      <c r="E1239" s="172" t="s">
        <v>498</v>
      </c>
      <c r="F1239" s="173">
        <v>1.0</v>
      </c>
      <c r="G1239" s="158"/>
      <c r="H1239" s="176"/>
      <c r="I1239" s="174">
        <v>23.0</v>
      </c>
      <c r="J1239" s="175" t="s">
        <v>527</v>
      </c>
      <c r="K1239" s="157" t="s">
        <v>492</v>
      </c>
      <c r="L1239" s="157" t="s">
        <v>1263</v>
      </c>
      <c r="M1239" s="157" t="s">
        <v>1264</v>
      </c>
      <c r="N1239" s="11">
        <v>2.0</v>
      </c>
      <c r="O1239" s="157" t="s">
        <v>1265</v>
      </c>
    </row>
    <row r="1240">
      <c r="A1240" s="172" t="s">
        <v>1267</v>
      </c>
      <c r="B1240" s="172" t="s">
        <v>487</v>
      </c>
      <c r="C1240" s="172" t="s">
        <v>604</v>
      </c>
      <c r="D1240" s="172" t="s">
        <v>603</v>
      </c>
      <c r="E1240" s="172" t="s">
        <v>501</v>
      </c>
      <c r="F1240" s="173">
        <v>1.0</v>
      </c>
      <c r="G1240" s="158"/>
      <c r="H1240" s="176"/>
      <c r="I1240" s="174">
        <v>23.0</v>
      </c>
      <c r="J1240" s="175" t="s">
        <v>527</v>
      </c>
      <c r="K1240" s="157" t="s">
        <v>487</v>
      </c>
      <c r="L1240" s="157" t="s">
        <v>1269</v>
      </c>
      <c r="M1240" s="157" t="s">
        <v>1270</v>
      </c>
      <c r="N1240" s="11">
        <v>3.0</v>
      </c>
      <c r="O1240" s="157" t="s">
        <v>1271</v>
      </c>
    </row>
    <row r="1241">
      <c r="A1241" s="172" t="s">
        <v>1267</v>
      </c>
      <c r="B1241" s="172" t="s">
        <v>487</v>
      </c>
      <c r="C1241" s="172" t="s">
        <v>619</v>
      </c>
      <c r="D1241" s="172" t="s">
        <v>618</v>
      </c>
      <c r="E1241" s="172" t="s">
        <v>498</v>
      </c>
      <c r="F1241" s="173">
        <v>1.0</v>
      </c>
      <c r="G1241" s="158"/>
      <c r="H1241" s="176"/>
      <c r="I1241" s="174">
        <v>23.0</v>
      </c>
      <c r="J1241" s="175" t="s">
        <v>527</v>
      </c>
      <c r="K1241" s="157" t="s">
        <v>492</v>
      </c>
      <c r="L1241" s="157" t="s">
        <v>1251</v>
      </c>
      <c r="M1241" s="157" t="s">
        <v>1252</v>
      </c>
      <c r="N1241" s="11">
        <v>1.0</v>
      </c>
      <c r="O1241" s="157" t="s">
        <v>1253</v>
      </c>
    </row>
    <row r="1242">
      <c r="A1242" s="172" t="s">
        <v>1275</v>
      </c>
      <c r="B1242" s="172" t="s">
        <v>487</v>
      </c>
      <c r="C1242" s="172" t="s">
        <v>622</v>
      </c>
      <c r="D1242" s="172" t="s">
        <v>621</v>
      </c>
      <c r="E1242" s="172" t="s">
        <v>510</v>
      </c>
      <c r="F1242" s="173">
        <v>3.0</v>
      </c>
      <c r="G1242" s="158"/>
      <c r="H1242" s="176"/>
      <c r="I1242" s="174">
        <v>23.0</v>
      </c>
      <c r="J1242" s="175" t="s">
        <v>527</v>
      </c>
      <c r="K1242" s="157" t="s">
        <v>487</v>
      </c>
      <c r="L1242" s="157" t="s">
        <v>1019</v>
      </c>
      <c r="M1242" s="157" t="s">
        <v>1018</v>
      </c>
      <c r="N1242" s="11">
        <v>1.0</v>
      </c>
      <c r="O1242" s="157" t="s">
        <v>498</v>
      </c>
    </row>
    <row r="1243">
      <c r="A1243" s="172" t="s">
        <v>1275</v>
      </c>
      <c r="B1243" s="172" t="s">
        <v>487</v>
      </c>
      <c r="C1243" s="172" t="s">
        <v>606</v>
      </c>
      <c r="D1243" s="172" t="s">
        <v>605</v>
      </c>
      <c r="E1243" s="172" t="s">
        <v>498</v>
      </c>
      <c r="F1243" s="173">
        <v>1.0</v>
      </c>
      <c r="G1243" s="158"/>
      <c r="H1243" s="176"/>
      <c r="I1243" s="174">
        <v>23.0</v>
      </c>
      <c r="J1243" s="175" t="s">
        <v>527</v>
      </c>
      <c r="K1243" s="157" t="s">
        <v>487</v>
      </c>
      <c r="L1243" s="157" t="s">
        <v>406</v>
      </c>
      <c r="M1243" s="157" t="s">
        <v>405</v>
      </c>
      <c r="N1243" s="11">
        <v>2.0</v>
      </c>
      <c r="O1243" s="157" t="s">
        <v>1266</v>
      </c>
    </row>
    <row r="1244">
      <c r="A1244" s="172" t="s">
        <v>1275</v>
      </c>
      <c r="B1244" s="172" t="s">
        <v>492</v>
      </c>
      <c r="C1244" s="172" t="s">
        <v>1276</v>
      </c>
      <c r="D1244" s="172" t="s">
        <v>1277</v>
      </c>
      <c r="E1244" s="172" t="s">
        <v>495</v>
      </c>
      <c r="F1244" s="173">
        <v>1.0</v>
      </c>
      <c r="G1244" s="158"/>
      <c r="H1244" s="176"/>
      <c r="I1244" s="174">
        <v>23.0</v>
      </c>
      <c r="J1244" s="175" t="s">
        <v>527</v>
      </c>
      <c r="K1244" s="157" t="s">
        <v>492</v>
      </c>
      <c r="L1244" s="157" t="s">
        <v>662</v>
      </c>
      <c r="M1244" s="157" t="s">
        <v>663</v>
      </c>
      <c r="N1244" s="11">
        <v>1.0</v>
      </c>
      <c r="O1244" s="157" t="s">
        <v>772</v>
      </c>
    </row>
    <row r="1245">
      <c r="A1245" s="172" t="s">
        <v>1275</v>
      </c>
      <c r="B1245" s="172" t="s">
        <v>487</v>
      </c>
      <c r="C1245" s="172" t="s">
        <v>631</v>
      </c>
      <c r="D1245" s="172" t="s">
        <v>630</v>
      </c>
      <c r="E1245" s="172" t="s">
        <v>573</v>
      </c>
      <c r="F1245" s="173">
        <v>1.0</v>
      </c>
      <c r="G1245" s="158"/>
      <c r="H1245" s="176"/>
      <c r="I1245" s="174">
        <v>23.0</v>
      </c>
      <c r="J1245" s="175" t="s">
        <v>537</v>
      </c>
      <c r="K1245" s="157" t="s">
        <v>487</v>
      </c>
      <c r="L1245" s="157" t="s">
        <v>1093</v>
      </c>
      <c r="M1245" s="157" t="s">
        <v>1094</v>
      </c>
      <c r="N1245" s="11">
        <v>2.0</v>
      </c>
      <c r="O1245" s="157" t="s">
        <v>1274</v>
      </c>
    </row>
    <row r="1246">
      <c r="A1246" s="172" t="s">
        <v>1275</v>
      </c>
      <c r="B1246" s="172" t="s">
        <v>487</v>
      </c>
      <c r="C1246" s="172" t="s">
        <v>626</v>
      </c>
      <c r="D1246" s="172" t="s">
        <v>625</v>
      </c>
      <c r="E1246" s="172" t="s">
        <v>627</v>
      </c>
      <c r="F1246" s="173">
        <v>1.0</v>
      </c>
      <c r="G1246" s="158"/>
      <c r="H1246" s="176"/>
      <c r="I1246" s="174">
        <v>23.0</v>
      </c>
      <c r="J1246" s="175" t="s">
        <v>537</v>
      </c>
      <c r="K1246" s="157" t="s">
        <v>492</v>
      </c>
      <c r="L1246" s="157" t="s">
        <v>672</v>
      </c>
      <c r="M1246" s="157" t="s">
        <v>673</v>
      </c>
      <c r="N1246" s="11">
        <v>1.0</v>
      </c>
      <c r="O1246" s="157" t="s">
        <v>1278</v>
      </c>
    </row>
    <row r="1247">
      <c r="A1247" s="172" t="s">
        <v>1275</v>
      </c>
      <c r="B1247" s="172" t="s">
        <v>487</v>
      </c>
      <c r="C1247" s="172" t="s">
        <v>323</v>
      </c>
      <c r="D1247" s="172" t="s">
        <v>324</v>
      </c>
      <c r="E1247" s="172" t="s">
        <v>519</v>
      </c>
      <c r="F1247" s="173">
        <v>2.0</v>
      </c>
      <c r="G1247" s="158"/>
      <c r="H1247" s="176"/>
      <c r="I1247" s="174">
        <v>23.0</v>
      </c>
      <c r="J1247" s="175" t="s">
        <v>537</v>
      </c>
      <c r="K1247" s="157" t="s">
        <v>492</v>
      </c>
      <c r="L1247" s="157" t="s">
        <v>1242</v>
      </c>
      <c r="M1247" s="157" t="s">
        <v>1243</v>
      </c>
      <c r="N1247" s="11">
        <v>2.0</v>
      </c>
      <c r="O1247" s="157" t="s">
        <v>1244</v>
      </c>
    </row>
    <row r="1248">
      <c r="A1248" s="172" t="s">
        <v>1275</v>
      </c>
      <c r="B1248" s="172" t="s">
        <v>487</v>
      </c>
      <c r="C1248" s="172" t="s">
        <v>608</v>
      </c>
      <c r="D1248" s="172" t="s">
        <v>607</v>
      </c>
      <c r="E1248" s="172" t="s">
        <v>552</v>
      </c>
      <c r="F1248" s="173">
        <v>2.0</v>
      </c>
      <c r="G1248" s="158"/>
      <c r="H1248" s="176"/>
      <c r="I1248" s="174">
        <v>23.0</v>
      </c>
      <c r="J1248" s="175" t="s">
        <v>537</v>
      </c>
      <c r="K1248" s="157" t="s">
        <v>487</v>
      </c>
      <c r="L1248" s="157" t="s">
        <v>373</v>
      </c>
      <c r="M1248" s="157" t="s">
        <v>372</v>
      </c>
      <c r="N1248" s="11">
        <v>2.0</v>
      </c>
      <c r="O1248" s="157" t="s">
        <v>570</v>
      </c>
    </row>
    <row r="1249">
      <c r="A1249" s="172" t="s">
        <v>1275</v>
      </c>
      <c r="B1249" s="172" t="s">
        <v>487</v>
      </c>
      <c r="C1249" s="172" t="s">
        <v>624</v>
      </c>
      <c r="D1249" s="172" t="s">
        <v>623</v>
      </c>
      <c r="E1249" s="172" t="s">
        <v>507</v>
      </c>
      <c r="F1249" s="173">
        <v>1.0</v>
      </c>
      <c r="G1249" s="158"/>
      <c r="H1249" s="176"/>
      <c r="I1249" s="174">
        <v>23.0</v>
      </c>
      <c r="J1249" s="175" t="s">
        <v>537</v>
      </c>
      <c r="K1249" s="157" t="s">
        <v>492</v>
      </c>
      <c r="L1249" s="157" t="s">
        <v>1263</v>
      </c>
      <c r="M1249" s="157" t="s">
        <v>1264</v>
      </c>
      <c r="N1249" s="11">
        <v>2.0</v>
      </c>
      <c r="O1249" s="157" t="s">
        <v>1265</v>
      </c>
    </row>
    <row r="1250">
      <c r="A1250" s="172" t="s">
        <v>1275</v>
      </c>
      <c r="B1250" s="172" t="s">
        <v>487</v>
      </c>
      <c r="C1250" s="172" t="s">
        <v>372</v>
      </c>
      <c r="D1250" s="172" t="s">
        <v>373</v>
      </c>
      <c r="E1250" s="172" t="s">
        <v>570</v>
      </c>
      <c r="F1250" s="173">
        <v>3.0</v>
      </c>
      <c r="G1250" s="158"/>
      <c r="H1250" s="176"/>
      <c r="I1250" s="174">
        <v>23.0</v>
      </c>
      <c r="J1250" s="175" t="s">
        <v>537</v>
      </c>
      <c r="K1250" s="157" t="s">
        <v>487</v>
      </c>
      <c r="L1250" s="157" t="s">
        <v>1269</v>
      </c>
      <c r="M1250" s="157" t="s">
        <v>1270</v>
      </c>
      <c r="N1250" s="11">
        <v>4.0</v>
      </c>
      <c r="O1250" s="157" t="s">
        <v>1271</v>
      </c>
    </row>
    <row r="1251">
      <c r="A1251" s="172" t="s">
        <v>1275</v>
      </c>
      <c r="B1251" s="172" t="s">
        <v>487</v>
      </c>
      <c r="C1251" s="172" t="s">
        <v>333</v>
      </c>
      <c r="D1251" s="172" t="s">
        <v>334</v>
      </c>
      <c r="E1251" s="172" t="s">
        <v>498</v>
      </c>
      <c r="F1251" s="173">
        <v>1.0</v>
      </c>
      <c r="G1251" s="158"/>
      <c r="H1251" s="176"/>
      <c r="I1251" s="174">
        <v>23.0</v>
      </c>
      <c r="J1251" s="175" t="s">
        <v>537</v>
      </c>
      <c r="K1251" s="157" t="s">
        <v>487</v>
      </c>
      <c r="L1251" s="157" t="s">
        <v>406</v>
      </c>
      <c r="M1251" s="157" t="s">
        <v>405</v>
      </c>
      <c r="N1251" s="11">
        <v>2.0</v>
      </c>
      <c r="O1251" s="157" t="s">
        <v>1266</v>
      </c>
    </row>
    <row r="1252">
      <c r="A1252" s="172" t="s">
        <v>1279</v>
      </c>
      <c r="B1252" s="172" t="s">
        <v>487</v>
      </c>
      <c r="C1252" s="172" t="s">
        <v>636</v>
      </c>
      <c r="D1252" s="172" t="s">
        <v>635</v>
      </c>
      <c r="E1252" s="172" t="s">
        <v>637</v>
      </c>
      <c r="F1252" s="173">
        <v>1.0</v>
      </c>
      <c r="G1252" s="158"/>
      <c r="H1252" s="176"/>
      <c r="I1252" s="174">
        <v>23.0</v>
      </c>
      <c r="J1252" s="175" t="s">
        <v>537</v>
      </c>
      <c r="K1252" s="157" t="s">
        <v>487</v>
      </c>
      <c r="L1252" s="157" t="s">
        <v>607</v>
      </c>
      <c r="M1252" s="157" t="s">
        <v>608</v>
      </c>
      <c r="N1252" s="11">
        <v>2.0</v>
      </c>
      <c r="O1252" s="157" t="s">
        <v>1268</v>
      </c>
    </row>
    <row r="1253">
      <c r="A1253" s="172" t="s">
        <v>1279</v>
      </c>
      <c r="B1253" s="172" t="s">
        <v>487</v>
      </c>
      <c r="C1253" s="172" t="s">
        <v>622</v>
      </c>
      <c r="D1253" s="172" t="s">
        <v>621</v>
      </c>
      <c r="E1253" s="172" t="s">
        <v>510</v>
      </c>
      <c r="F1253" s="173">
        <v>4.0</v>
      </c>
      <c r="G1253" s="158"/>
      <c r="H1253" s="176"/>
      <c r="I1253" s="174">
        <v>23.0</v>
      </c>
      <c r="J1253" s="175" t="s">
        <v>537</v>
      </c>
      <c r="K1253" s="157" t="s">
        <v>487</v>
      </c>
      <c r="L1253" s="157" t="s">
        <v>1019</v>
      </c>
      <c r="M1253" s="157" t="s">
        <v>1018</v>
      </c>
      <c r="N1253" s="11">
        <v>1.0</v>
      </c>
      <c r="O1253" s="157" t="s">
        <v>498</v>
      </c>
    </row>
    <row r="1254">
      <c r="A1254" s="172" t="s">
        <v>1279</v>
      </c>
      <c r="B1254" s="172" t="s">
        <v>492</v>
      </c>
      <c r="C1254" s="172" t="s">
        <v>1272</v>
      </c>
      <c r="D1254" s="172" t="s">
        <v>1273</v>
      </c>
      <c r="E1254" s="172" t="s">
        <v>787</v>
      </c>
      <c r="F1254" s="173">
        <v>2.0</v>
      </c>
      <c r="G1254" s="158"/>
      <c r="H1254" s="176"/>
      <c r="I1254" s="174"/>
      <c r="J1254" s="175"/>
      <c r="K1254" s="157"/>
      <c r="L1254" s="157"/>
      <c r="M1254" s="157"/>
      <c r="O1254" s="158"/>
    </row>
    <row r="1255">
      <c r="A1255" s="172" t="s">
        <v>1279</v>
      </c>
      <c r="B1255" s="172" t="s">
        <v>487</v>
      </c>
      <c r="C1255" s="172" t="s">
        <v>617</v>
      </c>
      <c r="D1255" s="172" t="s">
        <v>616</v>
      </c>
      <c r="E1255" s="172" t="s">
        <v>513</v>
      </c>
      <c r="F1255" s="173">
        <v>2.0</v>
      </c>
      <c r="G1255" s="158"/>
      <c r="H1255" s="176"/>
      <c r="I1255" s="174"/>
      <c r="J1255" s="175"/>
      <c r="K1255" s="157"/>
      <c r="L1255" s="157"/>
      <c r="M1255" s="157"/>
      <c r="O1255" s="158"/>
    </row>
    <row r="1256">
      <c r="A1256" s="172" t="s">
        <v>1279</v>
      </c>
      <c r="B1256" s="172" t="s">
        <v>487</v>
      </c>
      <c r="C1256" s="172" t="s">
        <v>634</v>
      </c>
      <c r="D1256" s="172" t="s">
        <v>633</v>
      </c>
      <c r="E1256" s="172" t="s">
        <v>588</v>
      </c>
      <c r="F1256" s="173">
        <v>1.0</v>
      </c>
      <c r="G1256" s="158"/>
      <c r="H1256" s="176"/>
      <c r="I1256" s="174"/>
      <c r="J1256" s="175"/>
      <c r="K1256" s="157"/>
      <c r="L1256" s="157"/>
      <c r="M1256" s="157"/>
      <c r="O1256" s="158"/>
    </row>
    <row r="1257">
      <c r="A1257" s="172" t="s">
        <v>1279</v>
      </c>
      <c r="B1257" s="172" t="s">
        <v>487</v>
      </c>
      <c r="C1257" s="172" t="s">
        <v>333</v>
      </c>
      <c r="D1257" s="172" t="s">
        <v>334</v>
      </c>
      <c r="E1257" s="172" t="s">
        <v>498</v>
      </c>
      <c r="F1257" s="173">
        <v>1.0</v>
      </c>
      <c r="G1257" s="158"/>
      <c r="H1257" s="176"/>
      <c r="I1257" s="174"/>
      <c r="J1257" s="175"/>
      <c r="K1257" s="157"/>
      <c r="L1257" s="157"/>
      <c r="M1257" s="157"/>
      <c r="O1257" s="158"/>
    </row>
    <row r="1258">
      <c r="A1258" s="172" t="s">
        <v>1279</v>
      </c>
      <c r="B1258" s="172" t="s">
        <v>487</v>
      </c>
      <c r="C1258" s="172" t="s">
        <v>608</v>
      </c>
      <c r="D1258" s="172" t="s">
        <v>607</v>
      </c>
      <c r="E1258" s="172" t="s">
        <v>552</v>
      </c>
      <c r="F1258" s="173">
        <v>2.0</v>
      </c>
      <c r="G1258" s="158"/>
      <c r="H1258" s="176"/>
      <c r="I1258" s="174"/>
      <c r="J1258" s="175"/>
      <c r="K1258" s="157"/>
      <c r="L1258" s="157"/>
      <c r="M1258" s="157"/>
      <c r="O1258" s="158"/>
    </row>
    <row r="1259">
      <c r="A1259" s="172" t="s">
        <v>1279</v>
      </c>
      <c r="B1259" s="172" t="s">
        <v>487</v>
      </c>
      <c r="C1259" s="172" t="s">
        <v>604</v>
      </c>
      <c r="D1259" s="172" t="s">
        <v>603</v>
      </c>
      <c r="E1259" s="172" t="s">
        <v>501</v>
      </c>
      <c r="F1259" s="173">
        <v>2.0</v>
      </c>
      <c r="G1259" s="158"/>
      <c r="H1259" s="176"/>
      <c r="I1259" s="174"/>
      <c r="J1259" s="175"/>
      <c r="K1259" s="157"/>
      <c r="L1259" s="157"/>
      <c r="M1259" s="157"/>
      <c r="O1259" s="158"/>
    </row>
    <row r="1260">
      <c r="A1260" s="172" t="s">
        <v>1279</v>
      </c>
      <c r="B1260" s="172" t="s">
        <v>487</v>
      </c>
      <c r="C1260" s="172" t="s">
        <v>606</v>
      </c>
      <c r="D1260" s="172" t="s">
        <v>605</v>
      </c>
      <c r="E1260" s="172" t="s">
        <v>498</v>
      </c>
      <c r="F1260" s="173">
        <v>1.0</v>
      </c>
      <c r="G1260" s="158"/>
      <c r="H1260" s="176"/>
      <c r="I1260" s="174"/>
      <c r="J1260" s="175"/>
      <c r="K1260" s="157"/>
      <c r="L1260" s="157"/>
      <c r="M1260" s="157"/>
      <c r="O1260" s="158"/>
    </row>
    <row r="1261">
      <c r="A1261" s="172" t="s">
        <v>1279</v>
      </c>
      <c r="B1261" s="172" t="s">
        <v>487</v>
      </c>
      <c r="C1261" s="172" t="s">
        <v>624</v>
      </c>
      <c r="D1261" s="172" t="s">
        <v>623</v>
      </c>
      <c r="E1261" s="172" t="s">
        <v>507</v>
      </c>
      <c r="F1261" s="173">
        <v>1.0</v>
      </c>
      <c r="G1261" s="158"/>
      <c r="H1261" s="176"/>
      <c r="I1261" s="174"/>
      <c r="J1261" s="175"/>
      <c r="K1261" s="157"/>
      <c r="L1261" s="157"/>
      <c r="M1261" s="157"/>
      <c r="O1261" s="158"/>
    </row>
    <row r="1262">
      <c r="A1262" s="172" t="s">
        <v>1280</v>
      </c>
      <c r="B1262" s="172" t="s">
        <v>492</v>
      </c>
      <c r="C1262" s="172" t="s">
        <v>708</v>
      </c>
      <c r="D1262" s="172" t="s">
        <v>707</v>
      </c>
      <c r="E1262" s="172" t="s">
        <v>513</v>
      </c>
      <c r="F1262" s="173">
        <v>2.0</v>
      </c>
      <c r="G1262" s="158"/>
      <c r="H1262" s="176"/>
      <c r="I1262" s="174"/>
      <c r="J1262" s="175"/>
      <c r="K1262" s="157"/>
      <c r="L1262" s="157"/>
      <c r="M1262" s="157"/>
      <c r="O1262" s="158"/>
    </row>
    <row r="1263">
      <c r="A1263" s="172" t="s">
        <v>1280</v>
      </c>
      <c r="B1263" s="172" t="s">
        <v>487</v>
      </c>
      <c r="C1263" s="172" t="s">
        <v>710</v>
      </c>
      <c r="D1263" s="172" t="s">
        <v>709</v>
      </c>
      <c r="E1263" s="172" t="s">
        <v>541</v>
      </c>
      <c r="F1263" s="173">
        <v>2.0</v>
      </c>
      <c r="G1263" s="158"/>
      <c r="H1263" s="176"/>
      <c r="I1263" s="174"/>
      <c r="J1263" s="175"/>
      <c r="K1263" s="157"/>
      <c r="L1263" s="157"/>
      <c r="M1263" s="157"/>
      <c r="O1263" s="158"/>
    </row>
    <row r="1264">
      <c r="A1264" s="172" t="s">
        <v>1280</v>
      </c>
      <c r="B1264" s="172" t="s">
        <v>487</v>
      </c>
      <c r="C1264" s="172" t="s">
        <v>675</v>
      </c>
      <c r="D1264" s="172" t="s">
        <v>674</v>
      </c>
      <c r="E1264" s="172" t="s">
        <v>541</v>
      </c>
      <c r="F1264" s="173">
        <v>1.0</v>
      </c>
      <c r="G1264" s="158"/>
      <c r="H1264" s="176"/>
      <c r="I1264" s="174"/>
      <c r="J1264" s="175"/>
      <c r="K1264" s="157"/>
      <c r="L1264" s="157"/>
      <c r="M1264" s="157"/>
      <c r="O1264" s="158"/>
    </row>
    <row r="1265">
      <c r="A1265" s="172" t="s">
        <v>1280</v>
      </c>
      <c r="B1265" s="172" t="s">
        <v>487</v>
      </c>
      <c r="C1265" s="172" t="s">
        <v>1042</v>
      </c>
      <c r="D1265" s="172" t="s">
        <v>1041</v>
      </c>
      <c r="E1265" s="172" t="s">
        <v>627</v>
      </c>
      <c r="F1265" s="173">
        <v>1.0</v>
      </c>
      <c r="G1265" s="158"/>
      <c r="H1265" s="176"/>
      <c r="I1265" s="174"/>
      <c r="J1265" s="175"/>
      <c r="K1265" s="157"/>
      <c r="L1265" s="157"/>
      <c r="M1265" s="157"/>
      <c r="O1265" s="158"/>
    </row>
    <row r="1266">
      <c r="A1266" s="172" t="s">
        <v>1280</v>
      </c>
      <c r="B1266" s="172" t="s">
        <v>487</v>
      </c>
      <c r="C1266" s="172" t="s">
        <v>508</v>
      </c>
      <c r="D1266" s="172" t="s">
        <v>509</v>
      </c>
      <c r="E1266" s="172" t="s">
        <v>510</v>
      </c>
      <c r="F1266" s="173">
        <v>1.0</v>
      </c>
      <c r="G1266" s="158"/>
      <c r="H1266" s="176"/>
      <c r="I1266" s="174"/>
      <c r="J1266" s="175"/>
      <c r="K1266" s="157"/>
      <c r="L1266" s="157"/>
      <c r="M1266" s="157"/>
      <c r="O1266" s="158"/>
    </row>
    <row r="1267">
      <c r="A1267" s="172" t="s">
        <v>1280</v>
      </c>
      <c r="B1267" s="172" t="s">
        <v>487</v>
      </c>
      <c r="C1267" s="172" t="s">
        <v>715</v>
      </c>
      <c r="D1267" s="172" t="s">
        <v>714</v>
      </c>
      <c r="E1267" s="172" t="s">
        <v>588</v>
      </c>
      <c r="F1267" s="173">
        <v>1.0</v>
      </c>
      <c r="G1267" s="158"/>
      <c r="H1267" s="176"/>
      <c r="I1267" s="174"/>
      <c r="J1267" s="175"/>
      <c r="K1267" s="157"/>
      <c r="L1267" s="157"/>
      <c r="M1267" s="157"/>
      <c r="O1267" s="158"/>
    </row>
    <row r="1268">
      <c r="A1268" s="172" t="s">
        <v>1280</v>
      </c>
      <c r="B1268" s="172" t="s">
        <v>487</v>
      </c>
      <c r="C1268" s="172" t="s">
        <v>517</v>
      </c>
      <c r="D1268" s="172" t="s">
        <v>518</v>
      </c>
      <c r="E1268" s="172" t="s">
        <v>519</v>
      </c>
      <c r="F1268" s="173">
        <v>1.0</v>
      </c>
      <c r="G1268" s="158"/>
      <c r="H1268" s="176"/>
      <c r="I1268" s="174"/>
      <c r="J1268" s="175"/>
      <c r="K1268" s="157"/>
      <c r="L1268" s="157"/>
      <c r="M1268" s="157"/>
      <c r="O1268" s="158"/>
    </row>
    <row r="1269">
      <c r="A1269" s="172" t="s">
        <v>1280</v>
      </c>
      <c r="B1269" s="172" t="s">
        <v>487</v>
      </c>
      <c r="C1269" s="172" t="s">
        <v>582</v>
      </c>
      <c r="D1269" s="172" t="s">
        <v>583</v>
      </c>
      <c r="E1269" s="172" t="s">
        <v>584</v>
      </c>
      <c r="F1269" s="173">
        <v>1.0</v>
      </c>
      <c r="G1269" s="158"/>
      <c r="H1269" s="176"/>
      <c r="I1269" s="174"/>
      <c r="J1269" s="175"/>
      <c r="K1269" s="157"/>
      <c r="L1269" s="157"/>
      <c r="M1269" s="157"/>
      <c r="O1269" s="158"/>
    </row>
    <row r="1270">
      <c r="A1270" s="172" t="s">
        <v>1280</v>
      </c>
      <c r="B1270" s="172" t="s">
        <v>487</v>
      </c>
      <c r="C1270" s="172" t="s">
        <v>719</v>
      </c>
      <c r="D1270" s="172" t="s">
        <v>718</v>
      </c>
      <c r="E1270" s="172" t="s">
        <v>498</v>
      </c>
      <c r="F1270" s="173">
        <v>1.0</v>
      </c>
      <c r="G1270" s="158"/>
      <c r="H1270" s="176"/>
      <c r="I1270" s="174"/>
      <c r="J1270" s="175"/>
      <c r="K1270" s="157"/>
      <c r="L1270" s="157"/>
      <c r="M1270" s="157"/>
      <c r="O1270" s="158"/>
    </row>
    <row r="1271">
      <c r="A1271" s="172" t="s">
        <v>1280</v>
      </c>
      <c r="B1271" s="172" t="s">
        <v>487</v>
      </c>
      <c r="C1271" s="172" t="s">
        <v>333</v>
      </c>
      <c r="D1271" s="172" t="s">
        <v>334</v>
      </c>
      <c r="E1271" s="172" t="s">
        <v>498</v>
      </c>
      <c r="F1271" s="173">
        <v>1.0</v>
      </c>
      <c r="G1271" s="158"/>
      <c r="H1271" s="176"/>
      <c r="I1271" s="174"/>
      <c r="J1271" s="175"/>
      <c r="K1271" s="157"/>
      <c r="L1271" s="157"/>
      <c r="M1271" s="157"/>
      <c r="O1271" s="158"/>
    </row>
    <row r="1272">
      <c r="A1272" s="172" t="s">
        <v>1280</v>
      </c>
      <c r="B1272" s="172" t="s">
        <v>492</v>
      </c>
      <c r="C1272" s="172" t="s">
        <v>1281</v>
      </c>
      <c r="D1272" s="172" t="s">
        <v>1282</v>
      </c>
      <c r="E1272" s="172" t="s">
        <v>787</v>
      </c>
      <c r="F1272" s="173">
        <v>1.0</v>
      </c>
      <c r="G1272" s="158"/>
      <c r="H1272" s="176"/>
      <c r="I1272" s="174"/>
      <c r="J1272" s="175"/>
      <c r="K1272" s="157"/>
      <c r="L1272" s="157"/>
      <c r="M1272" s="157"/>
      <c r="O1272" s="158"/>
    </row>
    <row r="1273">
      <c r="A1273" s="172" t="s">
        <v>355</v>
      </c>
      <c r="B1273" s="172" t="s">
        <v>487</v>
      </c>
      <c r="C1273" s="172" t="s">
        <v>717</v>
      </c>
      <c r="D1273" s="172" t="s">
        <v>716</v>
      </c>
      <c r="E1273" s="172" t="s">
        <v>637</v>
      </c>
      <c r="F1273" s="173">
        <v>1.0</v>
      </c>
      <c r="G1273" s="158"/>
      <c r="H1273" s="176"/>
      <c r="I1273" s="174"/>
      <c r="J1273" s="175"/>
      <c r="K1273" s="157"/>
      <c r="L1273" s="157"/>
      <c r="M1273" s="157"/>
      <c r="O1273" s="158"/>
    </row>
    <row r="1274">
      <c r="A1274" s="172" t="s">
        <v>355</v>
      </c>
      <c r="B1274" s="172" t="s">
        <v>487</v>
      </c>
      <c r="C1274" s="172" t="s">
        <v>675</v>
      </c>
      <c r="D1274" s="172" t="s">
        <v>674</v>
      </c>
      <c r="E1274" s="172" t="s">
        <v>541</v>
      </c>
      <c r="F1274" s="173">
        <v>1.0</v>
      </c>
      <c r="G1274" s="158"/>
      <c r="H1274" s="176"/>
      <c r="I1274" s="174"/>
      <c r="J1274" s="175"/>
      <c r="K1274" s="157"/>
      <c r="L1274" s="157"/>
      <c r="M1274" s="157"/>
      <c r="O1274" s="158"/>
    </row>
    <row r="1275">
      <c r="A1275" s="172" t="s">
        <v>355</v>
      </c>
      <c r="B1275" s="172" t="s">
        <v>487</v>
      </c>
      <c r="C1275" s="172" t="s">
        <v>719</v>
      </c>
      <c r="D1275" s="172" t="s">
        <v>718</v>
      </c>
      <c r="E1275" s="172" t="s">
        <v>498</v>
      </c>
      <c r="F1275" s="173">
        <v>1.0</v>
      </c>
      <c r="G1275" s="158"/>
      <c r="H1275" s="176"/>
      <c r="I1275" s="174"/>
      <c r="J1275" s="175"/>
      <c r="K1275" s="157"/>
      <c r="L1275" s="157"/>
      <c r="M1275" s="157"/>
      <c r="O1275" s="158"/>
    </row>
    <row r="1276">
      <c r="A1276" s="172" t="s">
        <v>355</v>
      </c>
      <c r="B1276" s="172" t="s">
        <v>487</v>
      </c>
      <c r="C1276" s="172" t="s">
        <v>599</v>
      </c>
      <c r="D1276" s="172" t="s">
        <v>600</v>
      </c>
      <c r="E1276" s="172" t="s">
        <v>601</v>
      </c>
      <c r="F1276" s="173">
        <v>1.0</v>
      </c>
      <c r="G1276" s="158"/>
      <c r="H1276" s="158"/>
      <c r="I1276" s="174"/>
      <c r="J1276" s="175"/>
      <c r="K1276" s="157"/>
      <c r="L1276" s="157"/>
      <c r="M1276" s="157"/>
      <c r="O1276" s="158"/>
    </row>
    <row r="1277">
      <c r="A1277" s="172" t="s">
        <v>355</v>
      </c>
      <c r="B1277" s="172" t="s">
        <v>487</v>
      </c>
      <c r="C1277" s="172" t="s">
        <v>331</v>
      </c>
      <c r="D1277" s="172" t="s">
        <v>332</v>
      </c>
      <c r="E1277" s="172" t="s">
        <v>507</v>
      </c>
      <c r="F1277" s="173">
        <v>1.0</v>
      </c>
      <c r="G1277" s="158"/>
      <c r="H1277" s="158"/>
      <c r="I1277" s="174"/>
      <c r="J1277" s="175"/>
      <c r="K1277" s="157"/>
      <c r="L1277" s="157"/>
      <c r="M1277" s="157"/>
      <c r="O1277" s="158"/>
    </row>
    <row r="1278">
      <c r="A1278" s="172" t="s">
        <v>355</v>
      </c>
      <c r="B1278" s="172" t="s">
        <v>487</v>
      </c>
      <c r="C1278" s="172" t="s">
        <v>517</v>
      </c>
      <c r="D1278" s="172" t="s">
        <v>518</v>
      </c>
      <c r="E1278" s="172" t="s">
        <v>519</v>
      </c>
      <c r="F1278" s="173">
        <v>2.0</v>
      </c>
      <c r="G1278" s="158"/>
      <c r="H1278" s="158"/>
      <c r="I1278" s="174"/>
      <c r="J1278" s="175"/>
      <c r="K1278" s="157"/>
      <c r="L1278" s="157"/>
      <c r="M1278" s="157"/>
      <c r="O1278" s="158"/>
    </row>
    <row r="1279">
      <c r="A1279" s="172" t="s">
        <v>355</v>
      </c>
      <c r="B1279" s="172" t="s">
        <v>492</v>
      </c>
      <c r="C1279" s="172" t="s">
        <v>708</v>
      </c>
      <c r="D1279" s="172" t="s">
        <v>707</v>
      </c>
      <c r="E1279" s="172" t="s">
        <v>513</v>
      </c>
      <c r="F1279" s="173">
        <v>3.0</v>
      </c>
      <c r="G1279" s="158"/>
      <c r="H1279" s="158"/>
      <c r="I1279" s="174"/>
      <c r="J1279" s="175"/>
      <c r="K1279" s="157"/>
      <c r="L1279" s="157"/>
      <c r="M1279" s="157"/>
      <c r="O1279" s="158"/>
    </row>
    <row r="1280">
      <c r="A1280" s="172" t="s">
        <v>355</v>
      </c>
      <c r="B1280" s="172" t="s">
        <v>487</v>
      </c>
      <c r="C1280" s="172" t="s">
        <v>508</v>
      </c>
      <c r="D1280" s="172" t="s">
        <v>509</v>
      </c>
      <c r="E1280" s="172" t="s">
        <v>510</v>
      </c>
      <c r="F1280" s="173">
        <v>2.0</v>
      </c>
      <c r="G1280" s="158"/>
      <c r="H1280" s="158"/>
      <c r="I1280" s="174"/>
      <c r="J1280" s="175"/>
      <c r="K1280" s="157"/>
      <c r="L1280" s="157"/>
      <c r="M1280" s="157"/>
      <c r="O1280" s="158"/>
    </row>
    <row r="1281">
      <c r="A1281" s="172" t="s">
        <v>355</v>
      </c>
      <c r="B1281" s="172" t="s">
        <v>492</v>
      </c>
      <c r="C1281" s="172" t="s">
        <v>1283</v>
      </c>
      <c r="D1281" s="172" t="s">
        <v>1284</v>
      </c>
      <c r="E1281" s="172" t="s">
        <v>495</v>
      </c>
      <c r="F1281" s="173">
        <v>1.0</v>
      </c>
      <c r="G1281" s="158"/>
      <c r="H1281" s="158"/>
      <c r="I1281" s="174"/>
      <c r="J1281" s="175"/>
      <c r="K1281" s="157"/>
      <c r="L1281" s="157"/>
      <c r="M1281" s="157"/>
      <c r="O1281" s="158"/>
    </row>
    <row r="1282">
      <c r="A1282" s="172" t="s">
        <v>355</v>
      </c>
      <c r="B1282" s="172" t="s">
        <v>487</v>
      </c>
      <c r="C1282" s="172" t="s">
        <v>710</v>
      </c>
      <c r="D1282" s="172" t="s">
        <v>709</v>
      </c>
      <c r="E1282" s="172" t="s">
        <v>541</v>
      </c>
      <c r="F1282" s="173">
        <v>3.0</v>
      </c>
      <c r="G1282" s="158"/>
      <c r="H1282" s="158"/>
      <c r="I1282" s="174"/>
      <c r="J1282" s="175"/>
      <c r="K1282" s="157"/>
      <c r="L1282" s="157"/>
      <c r="M1282" s="157"/>
      <c r="O1282" s="158"/>
    </row>
    <row r="1283">
      <c r="A1283" s="172" t="s">
        <v>355</v>
      </c>
      <c r="B1283" s="172" t="s">
        <v>487</v>
      </c>
      <c r="C1283" s="172" t="s">
        <v>715</v>
      </c>
      <c r="D1283" s="172" t="s">
        <v>714</v>
      </c>
      <c r="E1283" s="172" t="s">
        <v>588</v>
      </c>
      <c r="F1283" s="173">
        <v>1.0</v>
      </c>
      <c r="G1283" s="158"/>
      <c r="H1283" s="158"/>
      <c r="I1283" s="174"/>
      <c r="J1283" s="175"/>
      <c r="K1283" s="157"/>
      <c r="L1283" s="157"/>
      <c r="M1283" s="157"/>
      <c r="O1283" s="158"/>
    </row>
    <row r="1284">
      <c r="A1284" s="172" t="s">
        <v>356</v>
      </c>
      <c r="B1284" s="172" t="s">
        <v>487</v>
      </c>
      <c r="C1284" s="172" t="s">
        <v>710</v>
      </c>
      <c r="D1284" s="172" t="s">
        <v>709</v>
      </c>
      <c r="E1284" s="172" t="s">
        <v>541</v>
      </c>
      <c r="F1284" s="173">
        <v>4.0</v>
      </c>
      <c r="G1284" s="158"/>
      <c r="H1284" s="158"/>
      <c r="I1284" s="174"/>
      <c r="J1284" s="175"/>
      <c r="K1284" s="157"/>
      <c r="L1284" s="157"/>
      <c r="M1284" s="157"/>
      <c r="O1284" s="158"/>
    </row>
    <row r="1285">
      <c r="A1285" s="172" t="s">
        <v>356</v>
      </c>
      <c r="B1285" s="172" t="s">
        <v>487</v>
      </c>
      <c r="C1285" s="172" t="s">
        <v>331</v>
      </c>
      <c r="D1285" s="172" t="s">
        <v>332</v>
      </c>
      <c r="E1285" s="172" t="s">
        <v>507</v>
      </c>
      <c r="F1285" s="173">
        <v>1.0</v>
      </c>
      <c r="G1285" s="158"/>
      <c r="H1285" s="158"/>
      <c r="I1285" s="174"/>
      <c r="J1285" s="175"/>
      <c r="K1285" s="157"/>
      <c r="L1285" s="157"/>
      <c r="M1285" s="157"/>
      <c r="O1285" s="158"/>
    </row>
    <row r="1286">
      <c r="A1286" s="172" t="s">
        <v>356</v>
      </c>
      <c r="B1286" s="172" t="s">
        <v>487</v>
      </c>
      <c r="C1286" s="172" t="s">
        <v>517</v>
      </c>
      <c r="D1286" s="172" t="s">
        <v>518</v>
      </c>
      <c r="E1286" s="172" t="s">
        <v>519</v>
      </c>
      <c r="F1286" s="173">
        <v>2.0</v>
      </c>
      <c r="G1286" s="158"/>
      <c r="H1286" s="158"/>
      <c r="I1286" s="174"/>
      <c r="J1286" s="175"/>
      <c r="K1286" s="157"/>
      <c r="L1286" s="157"/>
      <c r="M1286" s="157"/>
      <c r="O1286" s="158"/>
    </row>
    <row r="1287">
      <c r="A1287" s="172" t="s">
        <v>356</v>
      </c>
      <c r="B1287" s="172" t="s">
        <v>487</v>
      </c>
      <c r="C1287" s="172" t="s">
        <v>721</v>
      </c>
      <c r="D1287" s="172" t="s">
        <v>720</v>
      </c>
      <c r="E1287" s="172" t="s">
        <v>722</v>
      </c>
      <c r="F1287" s="173">
        <v>1.0</v>
      </c>
      <c r="G1287" s="158"/>
      <c r="H1287" s="158"/>
      <c r="I1287" s="174"/>
      <c r="J1287" s="175"/>
      <c r="K1287" s="157"/>
      <c r="L1287" s="157"/>
      <c r="M1287" s="157"/>
      <c r="O1287" s="158"/>
    </row>
    <row r="1288">
      <c r="A1288" s="172" t="s">
        <v>356</v>
      </c>
      <c r="B1288" s="172" t="s">
        <v>487</v>
      </c>
      <c r="C1288" s="172" t="s">
        <v>508</v>
      </c>
      <c r="D1288" s="172" t="s">
        <v>509</v>
      </c>
      <c r="E1288" s="172" t="s">
        <v>510</v>
      </c>
      <c r="F1288" s="173">
        <v>2.0</v>
      </c>
      <c r="G1288" s="158"/>
      <c r="H1288" s="158"/>
      <c r="I1288" s="174"/>
      <c r="J1288" s="175"/>
      <c r="K1288" s="157"/>
      <c r="L1288" s="157"/>
      <c r="M1288" s="157"/>
      <c r="O1288" s="158"/>
    </row>
    <row r="1289">
      <c r="A1289" s="172" t="s">
        <v>356</v>
      </c>
      <c r="B1289" s="172" t="s">
        <v>487</v>
      </c>
      <c r="C1289" s="172" t="s">
        <v>675</v>
      </c>
      <c r="D1289" s="172" t="s">
        <v>674</v>
      </c>
      <c r="E1289" s="172" t="s">
        <v>541</v>
      </c>
      <c r="F1289" s="173">
        <v>1.0</v>
      </c>
      <c r="G1289" s="158"/>
      <c r="H1289" s="158"/>
      <c r="I1289" s="174"/>
      <c r="J1289" s="175"/>
      <c r="K1289" s="157"/>
      <c r="L1289" s="157"/>
      <c r="M1289" s="157"/>
      <c r="O1289" s="158"/>
    </row>
    <row r="1290">
      <c r="A1290" s="172" t="s">
        <v>356</v>
      </c>
      <c r="B1290" s="172" t="s">
        <v>492</v>
      </c>
      <c r="C1290" s="172" t="s">
        <v>1281</v>
      </c>
      <c r="D1290" s="172" t="s">
        <v>1282</v>
      </c>
      <c r="E1290" s="172" t="s">
        <v>787</v>
      </c>
      <c r="F1290" s="173">
        <v>2.0</v>
      </c>
      <c r="G1290" s="158"/>
      <c r="H1290" s="158"/>
      <c r="I1290" s="174"/>
      <c r="J1290" s="175"/>
      <c r="K1290" s="157"/>
      <c r="L1290" s="157"/>
      <c r="M1290" s="157"/>
      <c r="O1290" s="158"/>
    </row>
    <row r="1291">
      <c r="A1291" s="172" t="s">
        <v>356</v>
      </c>
      <c r="B1291" s="172" t="s">
        <v>492</v>
      </c>
      <c r="C1291" s="172" t="s">
        <v>708</v>
      </c>
      <c r="D1291" s="172" t="s">
        <v>707</v>
      </c>
      <c r="E1291" s="172" t="s">
        <v>513</v>
      </c>
      <c r="F1291" s="173">
        <v>4.0</v>
      </c>
      <c r="G1291" s="158"/>
      <c r="H1291" s="158"/>
      <c r="I1291" s="174"/>
      <c r="J1291" s="175"/>
      <c r="K1291" s="157"/>
      <c r="L1291" s="157"/>
      <c r="M1291" s="157"/>
      <c r="O1291" s="158"/>
    </row>
    <row r="1292">
      <c r="A1292" s="172" t="s">
        <v>356</v>
      </c>
      <c r="B1292" s="172" t="s">
        <v>487</v>
      </c>
      <c r="C1292" s="172" t="s">
        <v>719</v>
      </c>
      <c r="D1292" s="172" t="s">
        <v>718</v>
      </c>
      <c r="E1292" s="172" t="s">
        <v>498</v>
      </c>
      <c r="F1292" s="173">
        <v>2.0</v>
      </c>
      <c r="G1292" s="158"/>
      <c r="H1292" s="158"/>
      <c r="I1292" s="174"/>
      <c r="J1292" s="175"/>
      <c r="K1292" s="157"/>
      <c r="L1292" s="157"/>
      <c r="M1292" s="157"/>
      <c r="O1292" s="158"/>
    </row>
    <row r="1293">
      <c r="A1293" s="172" t="s">
        <v>356</v>
      </c>
      <c r="B1293" s="172" t="s">
        <v>487</v>
      </c>
      <c r="C1293" s="172" t="s">
        <v>582</v>
      </c>
      <c r="D1293" s="172" t="s">
        <v>583</v>
      </c>
      <c r="E1293" s="172" t="s">
        <v>584</v>
      </c>
      <c r="F1293" s="173">
        <v>2.0</v>
      </c>
      <c r="G1293" s="158"/>
      <c r="H1293" s="158"/>
      <c r="I1293" s="174"/>
      <c r="J1293" s="175"/>
      <c r="K1293" s="157"/>
      <c r="L1293" s="157"/>
      <c r="M1293" s="157"/>
      <c r="O1293" s="158"/>
    </row>
    <row r="1294">
      <c r="A1294" s="172" t="s">
        <v>356</v>
      </c>
      <c r="B1294" s="172" t="s">
        <v>487</v>
      </c>
      <c r="C1294" s="172" t="s">
        <v>715</v>
      </c>
      <c r="D1294" s="172" t="s">
        <v>714</v>
      </c>
      <c r="E1294" s="172" t="s">
        <v>588</v>
      </c>
      <c r="F1294" s="173">
        <v>2.0</v>
      </c>
      <c r="G1294" s="158"/>
      <c r="H1294" s="158"/>
      <c r="I1294" s="174"/>
      <c r="J1294" s="175"/>
      <c r="K1294" s="157"/>
      <c r="L1294" s="157"/>
      <c r="M1294" s="157"/>
      <c r="O1294" s="158"/>
    </row>
    <row r="1295">
      <c r="A1295" s="172" t="s">
        <v>1285</v>
      </c>
      <c r="B1295" s="172" t="s">
        <v>487</v>
      </c>
      <c r="C1295" s="172" t="s">
        <v>729</v>
      </c>
      <c r="D1295" s="172" t="s">
        <v>728</v>
      </c>
      <c r="E1295" s="172" t="s">
        <v>510</v>
      </c>
      <c r="F1295" s="173">
        <v>2.0</v>
      </c>
      <c r="G1295" s="158"/>
      <c r="H1295" s="158"/>
      <c r="I1295" s="174"/>
      <c r="J1295" s="175"/>
      <c r="K1295" s="157"/>
      <c r="L1295" s="157"/>
      <c r="M1295" s="157"/>
      <c r="O1295" s="158"/>
    </row>
    <row r="1296">
      <c r="A1296" s="172" t="s">
        <v>1285</v>
      </c>
      <c r="B1296" s="172" t="s">
        <v>487</v>
      </c>
      <c r="C1296" s="172" t="s">
        <v>511</v>
      </c>
      <c r="D1296" s="172" t="s">
        <v>512</v>
      </c>
      <c r="E1296" s="172" t="s">
        <v>510</v>
      </c>
      <c r="F1296" s="173">
        <v>1.0</v>
      </c>
      <c r="G1296" s="158"/>
      <c r="H1296" s="158"/>
      <c r="I1296" s="174"/>
      <c r="J1296" s="175"/>
      <c r="K1296" s="157"/>
      <c r="L1296" s="157"/>
      <c r="M1296" s="157"/>
      <c r="O1296" s="158"/>
    </row>
    <row r="1297">
      <c r="A1297" s="172" t="s">
        <v>1285</v>
      </c>
      <c r="B1297" s="172" t="s">
        <v>487</v>
      </c>
      <c r="C1297" s="172" t="s">
        <v>737</v>
      </c>
      <c r="D1297" s="172" t="s">
        <v>736</v>
      </c>
      <c r="E1297" s="172" t="s">
        <v>585</v>
      </c>
      <c r="F1297" s="173">
        <v>1.0</v>
      </c>
      <c r="G1297" s="158"/>
      <c r="H1297" s="158"/>
      <c r="I1297" s="174"/>
      <c r="J1297" s="175"/>
      <c r="K1297" s="157"/>
      <c r="L1297" s="157"/>
      <c r="M1297" s="157"/>
      <c r="O1297" s="158"/>
    </row>
    <row r="1298">
      <c r="A1298" s="172" t="s">
        <v>1285</v>
      </c>
      <c r="B1298" s="172" t="s">
        <v>487</v>
      </c>
      <c r="C1298" s="172" t="s">
        <v>546</v>
      </c>
      <c r="D1298" s="172" t="s">
        <v>545</v>
      </c>
      <c r="E1298" s="172" t="s">
        <v>547</v>
      </c>
      <c r="F1298" s="173">
        <v>1.0</v>
      </c>
      <c r="G1298" s="158"/>
      <c r="H1298" s="158"/>
      <c r="I1298" s="174"/>
      <c r="J1298" s="175"/>
      <c r="K1298" s="157"/>
      <c r="L1298" s="157"/>
      <c r="M1298" s="157"/>
      <c r="O1298" s="158"/>
    </row>
    <row r="1299">
      <c r="A1299" s="172" t="s">
        <v>1285</v>
      </c>
      <c r="B1299" s="172" t="s">
        <v>487</v>
      </c>
      <c r="C1299" s="172" t="s">
        <v>726</v>
      </c>
      <c r="D1299" s="172" t="s">
        <v>725</v>
      </c>
      <c r="E1299" s="172" t="s">
        <v>727</v>
      </c>
      <c r="F1299" s="173">
        <v>1.0</v>
      </c>
      <c r="G1299" s="158"/>
      <c r="H1299" s="158"/>
      <c r="I1299" s="174"/>
      <c r="J1299" s="175"/>
      <c r="K1299" s="157"/>
      <c r="L1299" s="157"/>
      <c r="M1299" s="157"/>
      <c r="O1299" s="158"/>
    </row>
    <row r="1300">
      <c r="A1300" s="172" t="s">
        <v>1285</v>
      </c>
      <c r="B1300" s="172" t="s">
        <v>487</v>
      </c>
      <c r="C1300" s="172" t="s">
        <v>724</v>
      </c>
      <c r="D1300" s="172" t="s">
        <v>723</v>
      </c>
      <c r="E1300" s="172" t="s">
        <v>601</v>
      </c>
      <c r="F1300" s="173">
        <v>1.0</v>
      </c>
      <c r="G1300" s="158"/>
      <c r="H1300" s="158"/>
      <c r="I1300" s="174"/>
      <c r="J1300" s="175"/>
      <c r="K1300" s="157"/>
      <c r="L1300" s="157"/>
      <c r="M1300" s="157"/>
      <c r="O1300" s="158"/>
    </row>
    <row r="1301">
      <c r="A1301" s="172" t="s">
        <v>1285</v>
      </c>
      <c r="B1301" s="172" t="s">
        <v>492</v>
      </c>
      <c r="C1301" s="172" t="s">
        <v>1186</v>
      </c>
      <c r="D1301" s="172" t="s">
        <v>1187</v>
      </c>
      <c r="E1301" s="172" t="s">
        <v>787</v>
      </c>
      <c r="F1301" s="173">
        <v>1.0</v>
      </c>
      <c r="G1301" s="158"/>
      <c r="H1301" s="158"/>
      <c r="I1301" s="174"/>
      <c r="J1301" s="175"/>
      <c r="K1301" s="157"/>
      <c r="L1301" s="157"/>
      <c r="M1301" s="157"/>
      <c r="O1301" s="158"/>
    </row>
    <row r="1302">
      <c r="A1302" s="172" t="s">
        <v>1285</v>
      </c>
      <c r="B1302" s="172" t="s">
        <v>487</v>
      </c>
      <c r="C1302" s="172" t="s">
        <v>675</v>
      </c>
      <c r="D1302" s="172" t="s">
        <v>674</v>
      </c>
      <c r="E1302" s="172" t="s">
        <v>541</v>
      </c>
      <c r="F1302" s="173">
        <v>1.0</v>
      </c>
      <c r="G1302" s="158"/>
      <c r="H1302" s="158"/>
      <c r="I1302" s="174"/>
      <c r="J1302" s="175"/>
      <c r="K1302" s="157"/>
      <c r="L1302" s="157"/>
      <c r="M1302" s="157"/>
      <c r="O1302" s="158"/>
    </row>
    <row r="1303">
      <c r="A1303" s="172" t="s">
        <v>1285</v>
      </c>
      <c r="B1303" s="172" t="s">
        <v>487</v>
      </c>
      <c r="C1303" s="172" t="s">
        <v>731</v>
      </c>
      <c r="D1303" s="172" t="s">
        <v>730</v>
      </c>
      <c r="E1303" s="172" t="s">
        <v>601</v>
      </c>
      <c r="F1303" s="173">
        <v>1.0</v>
      </c>
      <c r="G1303" s="158"/>
      <c r="H1303" s="158"/>
      <c r="I1303" s="174"/>
      <c r="J1303" s="175"/>
      <c r="K1303" s="157"/>
      <c r="L1303" s="157"/>
      <c r="M1303" s="157"/>
      <c r="O1303" s="158"/>
    </row>
    <row r="1304">
      <c r="A1304" s="172" t="s">
        <v>1285</v>
      </c>
      <c r="B1304" s="172" t="s">
        <v>487</v>
      </c>
      <c r="C1304" s="172" t="s">
        <v>735</v>
      </c>
      <c r="D1304" s="172" t="s">
        <v>734</v>
      </c>
      <c r="E1304" s="172" t="s">
        <v>501</v>
      </c>
      <c r="F1304" s="173">
        <v>1.0</v>
      </c>
      <c r="G1304" s="158"/>
      <c r="H1304" s="158"/>
      <c r="I1304" s="174"/>
      <c r="J1304" s="175"/>
      <c r="K1304" s="157"/>
      <c r="L1304" s="157"/>
      <c r="M1304" s="157"/>
      <c r="O1304" s="158"/>
    </row>
    <row r="1305">
      <c r="A1305" s="172" t="s">
        <v>1285</v>
      </c>
      <c r="B1305" s="172" t="s">
        <v>487</v>
      </c>
      <c r="C1305" s="172" t="s">
        <v>733</v>
      </c>
      <c r="D1305" s="172" t="s">
        <v>732</v>
      </c>
      <c r="E1305" s="172" t="s">
        <v>507</v>
      </c>
      <c r="F1305" s="173">
        <v>1.0</v>
      </c>
      <c r="G1305" s="158"/>
      <c r="H1305" s="158"/>
      <c r="I1305" s="174"/>
      <c r="J1305" s="175"/>
      <c r="K1305" s="157"/>
      <c r="L1305" s="157"/>
      <c r="M1305" s="157"/>
      <c r="O1305" s="158"/>
    </row>
    <row r="1306">
      <c r="A1306" s="172" t="s">
        <v>1286</v>
      </c>
      <c r="B1306" s="172" t="s">
        <v>492</v>
      </c>
      <c r="C1306" s="172" t="s">
        <v>1184</v>
      </c>
      <c r="D1306" s="172" t="s">
        <v>1185</v>
      </c>
      <c r="E1306" s="172" t="s">
        <v>495</v>
      </c>
      <c r="F1306" s="173">
        <v>1.0</v>
      </c>
      <c r="G1306" s="158"/>
      <c r="H1306" s="158"/>
      <c r="I1306" s="174"/>
      <c r="J1306" s="175"/>
      <c r="K1306" s="157"/>
      <c r="L1306" s="157"/>
      <c r="M1306" s="157"/>
      <c r="O1306" s="158"/>
    </row>
    <row r="1307">
      <c r="A1307" s="172" t="s">
        <v>1286</v>
      </c>
      <c r="B1307" s="172" t="s">
        <v>487</v>
      </c>
      <c r="C1307" s="172" t="s">
        <v>697</v>
      </c>
      <c r="D1307" s="172" t="s">
        <v>696</v>
      </c>
      <c r="E1307" s="172" t="s">
        <v>552</v>
      </c>
      <c r="F1307" s="173">
        <v>1.0</v>
      </c>
      <c r="G1307" s="158"/>
      <c r="H1307" s="158"/>
      <c r="I1307" s="174"/>
      <c r="J1307" s="175"/>
      <c r="K1307" s="157"/>
      <c r="L1307" s="157"/>
      <c r="M1307" s="157"/>
      <c r="O1307" s="158"/>
    </row>
    <row r="1308">
      <c r="A1308" s="172" t="s">
        <v>1286</v>
      </c>
      <c r="B1308" s="172" t="s">
        <v>487</v>
      </c>
      <c r="C1308" s="172" t="s">
        <v>741</v>
      </c>
      <c r="D1308" s="172" t="s">
        <v>740</v>
      </c>
      <c r="E1308" s="172" t="s">
        <v>584</v>
      </c>
      <c r="F1308" s="173">
        <v>1.0</v>
      </c>
      <c r="G1308" s="158"/>
      <c r="H1308" s="158"/>
      <c r="I1308" s="174"/>
      <c r="J1308" s="175"/>
      <c r="K1308" s="157"/>
      <c r="L1308" s="157"/>
      <c r="M1308" s="157"/>
      <c r="O1308" s="158"/>
    </row>
    <row r="1309">
      <c r="A1309" s="172" t="s">
        <v>1286</v>
      </c>
      <c r="B1309" s="172" t="s">
        <v>487</v>
      </c>
      <c r="C1309" s="172" t="s">
        <v>511</v>
      </c>
      <c r="D1309" s="172" t="s">
        <v>512</v>
      </c>
      <c r="E1309" s="172" t="s">
        <v>510</v>
      </c>
      <c r="F1309" s="173">
        <v>2.0</v>
      </c>
      <c r="G1309" s="158"/>
      <c r="H1309" s="158"/>
      <c r="I1309" s="174"/>
      <c r="J1309" s="175"/>
      <c r="K1309" s="157"/>
      <c r="L1309" s="157"/>
      <c r="M1309" s="157"/>
      <c r="O1309" s="158"/>
    </row>
    <row r="1310">
      <c r="A1310" s="172" t="s">
        <v>1286</v>
      </c>
      <c r="B1310" s="172" t="s">
        <v>487</v>
      </c>
      <c r="C1310" s="172" t="s">
        <v>743</v>
      </c>
      <c r="D1310" s="172" t="s">
        <v>742</v>
      </c>
      <c r="E1310" s="172" t="s">
        <v>744</v>
      </c>
      <c r="F1310" s="173">
        <v>1.0</v>
      </c>
      <c r="G1310" s="158"/>
      <c r="H1310" s="158"/>
      <c r="I1310" s="174"/>
      <c r="J1310" s="175"/>
      <c r="K1310" s="157"/>
      <c r="L1310" s="157"/>
      <c r="M1310" s="157"/>
      <c r="O1310" s="158"/>
    </row>
    <row r="1311">
      <c r="A1311" s="172" t="s">
        <v>1286</v>
      </c>
      <c r="B1311" s="172" t="s">
        <v>487</v>
      </c>
      <c r="C1311" s="172" t="s">
        <v>726</v>
      </c>
      <c r="D1311" s="172" t="s">
        <v>725</v>
      </c>
      <c r="E1311" s="172" t="s">
        <v>727</v>
      </c>
      <c r="F1311" s="173">
        <v>2.0</v>
      </c>
      <c r="G1311" s="158"/>
      <c r="H1311" s="158"/>
      <c r="I1311" s="174"/>
      <c r="J1311" s="175"/>
      <c r="K1311" s="157"/>
      <c r="L1311" s="157"/>
      <c r="M1311" s="157"/>
      <c r="O1311" s="158"/>
    </row>
    <row r="1312">
      <c r="A1312" s="172" t="s">
        <v>1286</v>
      </c>
      <c r="B1312" s="172" t="s">
        <v>487</v>
      </c>
      <c r="C1312" s="172" t="s">
        <v>729</v>
      </c>
      <c r="D1312" s="172" t="s">
        <v>728</v>
      </c>
      <c r="E1312" s="172" t="s">
        <v>510</v>
      </c>
      <c r="F1312" s="173">
        <v>3.0</v>
      </c>
      <c r="G1312" s="158"/>
      <c r="H1312" s="158"/>
      <c r="I1312" s="174"/>
      <c r="J1312" s="175"/>
      <c r="K1312" s="157"/>
      <c r="L1312" s="157"/>
      <c r="M1312" s="157"/>
      <c r="O1312" s="158"/>
    </row>
    <row r="1313">
      <c r="A1313" s="172" t="s">
        <v>1286</v>
      </c>
      <c r="B1313" s="172" t="s">
        <v>487</v>
      </c>
      <c r="C1313" s="172" t="s">
        <v>733</v>
      </c>
      <c r="D1313" s="172" t="s">
        <v>732</v>
      </c>
      <c r="E1313" s="172" t="s">
        <v>507</v>
      </c>
      <c r="F1313" s="173">
        <v>2.0</v>
      </c>
      <c r="G1313" s="158"/>
      <c r="H1313" s="158"/>
      <c r="I1313" s="174"/>
      <c r="J1313" s="175"/>
      <c r="K1313" s="157"/>
      <c r="L1313" s="157"/>
      <c r="M1313" s="157"/>
      <c r="O1313" s="158"/>
    </row>
    <row r="1314">
      <c r="A1314" s="172" t="s">
        <v>1286</v>
      </c>
      <c r="B1314" s="172" t="s">
        <v>487</v>
      </c>
      <c r="C1314" s="172" t="s">
        <v>470</v>
      </c>
      <c r="D1314" s="172" t="s">
        <v>471</v>
      </c>
      <c r="E1314" s="172" t="s">
        <v>585</v>
      </c>
      <c r="F1314" s="173">
        <v>1.0</v>
      </c>
      <c r="G1314" s="158"/>
      <c r="H1314" s="158"/>
      <c r="I1314" s="174"/>
      <c r="J1314" s="175"/>
      <c r="K1314" s="157"/>
      <c r="L1314" s="157"/>
      <c r="M1314" s="157"/>
      <c r="O1314" s="158"/>
    </row>
    <row r="1315">
      <c r="A1315" s="172" t="s">
        <v>1286</v>
      </c>
      <c r="B1315" s="172" t="s">
        <v>487</v>
      </c>
      <c r="C1315" s="172" t="s">
        <v>724</v>
      </c>
      <c r="D1315" s="172" t="s">
        <v>723</v>
      </c>
      <c r="E1315" s="172" t="s">
        <v>601</v>
      </c>
      <c r="F1315" s="173">
        <v>1.0</v>
      </c>
      <c r="G1315" s="158"/>
      <c r="H1315" s="158"/>
      <c r="I1315" s="174"/>
      <c r="J1315" s="175"/>
      <c r="K1315" s="157"/>
      <c r="L1315" s="157"/>
      <c r="M1315" s="157"/>
      <c r="O1315" s="158"/>
    </row>
    <row r="1316">
      <c r="A1316" s="172" t="s">
        <v>1286</v>
      </c>
      <c r="B1316" s="172" t="s">
        <v>487</v>
      </c>
      <c r="C1316" s="172" t="s">
        <v>737</v>
      </c>
      <c r="D1316" s="172" t="s">
        <v>736</v>
      </c>
      <c r="E1316" s="172" t="s">
        <v>585</v>
      </c>
      <c r="F1316" s="173">
        <v>1.0</v>
      </c>
      <c r="G1316" s="158"/>
      <c r="H1316" s="158"/>
      <c r="I1316" s="174"/>
      <c r="J1316" s="175"/>
      <c r="K1316" s="157"/>
      <c r="L1316" s="157"/>
      <c r="M1316" s="157"/>
      <c r="O1316" s="158"/>
    </row>
    <row r="1317">
      <c r="A1317" s="172" t="s">
        <v>1287</v>
      </c>
      <c r="B1317" s="172" t="s">
        <v>487</v>
      </c>
      <c r="C1317" s="172" t="s">
        <v>726</v>
      </c>
      <c r="D1317" s="172" t="s">
        <v>725</v>
      </c>
      <c r="E1317" s="172" t="s">
        <v>727</v>
      </c>
      <c r="F1317" s="173">
        <v>2.0</v>
      </c>
      <c r="G1317" s="158"/>
      <c r="H1317" s="158"/>
      <c r="I1317" s="174"/>
      <c r="J1317" s="175"/>
      <c r="K1317" s="157"/>
      <c r="L1317" s="157"/>
      <c r="M1317" s="157"/>
      <c r="O1317" s="158"/>
    </row>
    <row r="1318">
      <c r="A1318" s="172" t="s">
        <v>1287</v>
      </c>
      <c r="B1318" s="172" t="s">
        <v>487</v>
      </c>
      <c r="C1318" s="172" t="s">
        <v>697</v>
      </c>
      <c r="D1318" s="172" t="s">
        <v>696</v>
      </c>
      <c r="E1318" s="172" t="s">
        <v>552</v>
      </c>
      <c r="F1318" s="173">
        <v>1.0</v>
      </c>
      <c r="G1318" s="158"/>
      <c r="H1318" s="158"/>
      <c r="I1318" s="174"/>
      <c r="J1318" s="175"/>
      <c r="K1318" s="157"/>
      <c r="L1318" s="157"/>
      <c r="M1318" s="157"/>
      <c r="O1318" s="158"/>
    </row>
    <row r="1319">
      <c r="A1319" s="172" t="s">
        <v>1287</v>
      </c>
      <c r="B1319" s="172" t="s">
        <v>487</v>
      </c>
      <c r="C1319" s="172" t="s">
        <v>511</v>
      </c>
      <c r="D1319" s="172" t="s">
        <v>512</v>
      </c>
      <c r="E1319" s="172" t="s">
        <v>510</v>
      </c>
      <c r="F1319" s="173">
        <v>2.0</v>
      </c>
      <c r="G1319" s="158"/>
      <c r="H1319" s="158"/>
      <c r="I1319" s="174"/>
      <c r="J1319" s="175"/>
      <c r="K1319" s="157"/>
      <c r="L1319" s="157"/>
      <c r="M1319" s="157"/>
      <c r="O1319" s="158"/>
    </row>
    <row r="1320">
      <c r="A1320" s="172" t="s">
        <v>1287</v>
      </c>
      <c r="B1320" s="172" t="s">
        <v>487</v>
      </c>
      <c r="C1320" s="172" t="s">
        <v>743</v>
      </c>
      <c r="D1320" s="172" t="s">
        <v>742</v>
      </c>
      <c r="E1320" s="172" t="s">
        <v>744</v>
      </c>
      <c r="F1320" s="173">
        <v>1.0</v>
      </c>
      <c r="G1320" s="158"/>
      <c r="H1320" s="158"/>
      <c r="I1320" s="174"/>
      <c r="J1320" s="175"/>
      <c r="K1320" s="157"/>
      <c r="L1320" s="157"/>
      <c r="M1320" s="157"/>
      <c r="O1320" s="158"/>
    </row>
    <row r="1321">
      <c r="A1321" s="172" t="s">
        <v>1287</v>
      </c>
      <c r="B1321" s="172" t="s">
        <v>487</v>
      </c>
      <c r="C1321" s="172" t="s">
        <v>593</v>
      </c>
      <c r="D1321" s="172" t="s">
        <v>592</v>
      </c>
      <c r="E1321" s="172" t="s">
        <v>588</v>
      </c>
      <c r="F1321" s="173">
        <v>1.0</v>
      </c>
      <c r="G1321" s="158"/>
      <c r="H1321" s="158"/>
      <c r="I1321" s="174"/>
      <c r="J1321" s="175"/>
      <c r="K1321" s="157"/>
      <c r="L1321" s="157"/>
      <c r="M1321" s="157"/>
      <c r="O1321" s="158"/>
    </row>
    <row r="1322">
      <c r="A1322" s="172" t="s">
        <v>1287</v>
      </c>
      <c r="B1322" s="172" t="s">
        <v>487</v>
      </c>
      <c r="C1322" s="172" t="s">
        <v>746</v>
      </c>
      <c r="D1322" s="172" t="s">
        <v>745</v>
      </c>
      <c r="E1322" s="172" t="s">
        <v>510</v>
      </c>
      <c r="F1322" s="173">
        <v>1.0</v>
      </c>
      <c r="G1322" s="158"/>
      <c r="H1322" s="158"/>
      <c r="I1322" s="174"/>
      <c r="J1322" s="175"/>
      <c r="K1322" s="157"/>
      <c r="L1322" s="157"/>
      <c r="M1322" s="157"/>
      <c r="O1322" s="158"/>
    </row>
    <row r="1323">
      <c r="A1323" s="172" t="s">
        <v>1287</v>
      </c>
      <c r="B1323" s="172" t="s">
        <v>487</v>
      </c>
      <c r="C1323" s="172" t="s">
        <v>749</v>
      </c>
      <c r="D1323" s="172" t="s">
        <v>748</v>
      </c>
      <c r="E1323" s="172" t="s">
        <v>601</v>
      </c>
      <c r="F1323" s="173">
        <v>1.0</v>
      </c>
      <c r="G1323" s="158"/>
      <c r="H1323" s="158"/>
      <c r="I1323" s="174"/>
      <c r="J1323" s="175"/>
      <c r="K1323" s="157"/>
      <c r="L1323" s="157"/>
      <c r="M1323" s="157"/>
      <c r="O1323" s="158"/>
    </row>
    <row r="1324">
      <c r="A1324" s="172" t="s">
        <v>1287</v>
      </c>
      <c r="B1324" s="172" t="s">
        <v>487</v>
      </c>
      <c r="C1324" s="172" t="s">
        <v>733</v>
      </c>
      <c r="D1324" s="172" t="s">
        <v>732</v>
      </c>
      <c r="E1324" s="172" t="s">
        <v>507</v>
      </c>
      <c r="F1324" s="173">
        <v>2.0</v>
      </c>
      <c r="G1324" s="158"/>
      <c r="H1324" s="158"/>
      <c r="I1324" s="174"/>
      <c r="J1324" s="175"/>
      <c r="K1324" s="157"/>
      <c r="L1324" s="157"/>
      <c r="M1324" s="157"/>
      <c r="O1324" s="158"/>
    </row>
    <row r="1325">
      <c r="A1325" s="172" t="s">
        <v>1287</v>
      </c>
      <c r="B1325" s="172" t="s">
        <v>487</v>
      </c>
      <c r="C1325" s="172" t="s">
        <v>737</v>
      </c>
      <c r="D1325" s="172" t="s">
        <v>736</v>
      </c>
      <c r="E1325" s="172" t="s">
        <v>585</v>
      </c>
      <c r="F1325" s="173">
        <v>2.0</v>
      </c>
      <c r="G1325" s="158"/>
      <c r="H1325" s="158"/>
      <c r="I1325" s="174"/>
      <c r="J1325" s="175"/>
      <c r="K1325" s="157"/>
      <c r="L1325" s="157"/>
      <c r="M1325" s="157"/>
      <c r="O1325" s="158"/>
    </row>
    <row r="1326">
      <c r="A1326" s="172" t="s">
        <v>1287</v>
      </c>
      <c r="B1326" s="172" t="s">
        <v>492</v>
      </c>
      <c r="C1326" s="172" t="s">
        <v>1186</v>
      </c>
      <c r="D1326" s="172" t="s">
        <v>1187</v>
      </c>
      <c r="E1326" s="172" t="s">
        <v>787</v>
      </c>
      <c r="F1326" s="173">
        <v>2.0</v>
      </c>
      <c r="G1326" s="158"/>
      <c r="H1326" s="158"/>
      <c r="I1326" s="174"/>
      <c r="J1326" s="175"/>
      <c r="K1326" s="157"/>
      <c r="L1326" s="157"/>
      <c r="M1326" s="157"/>
      <c r="O1326" s="158"/>
    </row>
    <row r="1327">
      <c r="A1327" s="172" t="s">
        <v>1287</v>
      </c>
      <c r="B1327" s="172" t="s">
        <v>487</v>
      </c>
      <c r="C1327" s="172" t="s">
        <v>724</v>
      </c>
      <c r="D1327" s="172" t="s">
        <v>723</v>
      </c>
      <c r="E1327" s="172" t="s">
        <v>601</v>
      </c>
      <c r="F1327" s="173">
        <v>2.0</v>
      </c>
      <c r="G1327" s="158"/>
      <c r="H1327" s="158"/>
      <c r="I1327" s="174"/>
      <c r="J1327" s="175"/>
      <c r="K1327" s="157"/>
      <c r="L1327" s="157"/>
      <c r="M1327" s="157"/>
      <c r="O1327" s="158"/>
    </row>
    <row r="1328">
      <c r="A1328" s="172" t="s">
        <v>1288</v>
      </c>
      <c r="B1328" s="172" t="s">
        <v>487</v>
      </c>
      <c r="C1328" s="172" t="s">
        <v>604</v>
      </c>
      <c r="D1328" s="172" t="s">
        <v>603</v>
      </c>
      <c r="E1328" s="172" t="s">
        <v>501</v>
      </c>
      <c r="F1328" s="173">
        <v>1.0</v>
      </c>
      <c r="G1328" s="158"/>
      <c r="H1328" s="158"/>
      <c r="I1328" s="174"/>
      <c r="J1328" s="175"/>
      <c r="K1328" s="157"/>
      <c r="L1328" s="157"/>
      <c r="M1328" s="157"/>
      <c r="O1328" s="158"/>
    </row>
    <row r="1329">
      <c r="A1329" s="172" t="s">
        <v>1288</v>
      </c>
      <c r="B1329" s="172" t="s">
        <v>487</v>
      </c>
      <c r="C1329" s="172" t="s">
        <v>508</v>
      </c>
      <c r="D1329" s="172" t="s">
        <v>509</v>
      </c>
      <c r="E1329" s="172" t="s">
        <v>510</v>
      </c>
      <c r="F1329" s="173">
        <v>2.0</v>
      </c>
      <c r="G1329" s="158"/>
      <c r="H1329" s="158"/>
      <c r="I1329" s="174"/>
      <c r="J1329" s="175"/>
      <c r="K1329" s="157"/>
      <c r="L1329" s="157"/>
      <c r="M1329" s="157"/>
      <c r="O1329" s="158"/>
    </row>
    <row r="1330">
      <c r="A1330" s="172" t="s">
        <v>1288</v>
      </c>
      <c r="B1330" s="172" t="s">
        <v>487</v>
      </c>
      <c r="C1330" s="172" t="s">
        <v>333</v>
      </c>
      <c r="D1330" s="172" t="s">
        <v>334</v>
      </c>
      <c r="E1330" s="172" t="s">
        <v>498</v>
      </c>
      <c r="F1330" s="173">
        <v>1.0</v>
      </c>
      <c r="G1330" s="158"/>
      <c r="H1330" s="158"/>
      <c r="I1330" s="174"/>
      <c r="J1330" s="175"/>
      <c r="K1330" s="157"/>
      <c r="L1330" s="157"/>
      <c r="M1330" s="157"/>
      <c r="O1330" s="158"/>
    </row>
    <row r="1331">
      <c r="A1331" s="172" t="s">
        <v>1288</v>
      </c>
      <c r="B1331" s="172" t="s">
        <v>487</v>
      </c>
      <c r="C1331" s="172" t="s">
        <v>810</v>
      </c>
      <c r="D1331" s="172" t="s">
        <v>809</v>
      </c>
      <c r="E1331" s="172" t="s">
        <v>541</v>
      </c>
      <c r="F1331" s="173">
        <v>1.0</v>
      </c>
      <c r="G1331" s="158"/>
      <c r="H1331" s="158"/>
      <c r="I1331" s="174"/>
      <c r="J1331" s="175"/>
      <c r="K1331" s="157"/>
      <c r="L1331" s="157"/>
      <c r="M1331" s="157"/>
      <c r="O1331" s="158"/>
    </row>
    <row r="1332">
      <c r="A1332" s="172" t="s">
        <v>1288</v>
      </c>
      <c r="B1332" s="172" t="s">
        <v>487</v>
      </c>
      <c r="C1332" s="172" t="s">
        <v>804</v>
      </c>
      <c r="D1332" s="172" t="s">
        <v>803</v>
      </c>
      <c r="E1332" s="172" t="s">
        <v>784</v>
      </c>
      <c r="F1332" s="173">
        <v>1.0</v>
      </c>
      <c r="G1332" s="158"/>
      <c r="H1332" s="158"/>
      <c r="I1332" s="174"/>
      <c r="J1332" s="175"/>
      <c r="K1332" s="157"/>
      <c r="L1332" s="157"/>
      <c r="M1332" s="157"/>
      <c r="O1332" s="158"/>
    </row>
    <row r="1333">
      <c r="A1333" s="172" t="s">
        <v>1288</v>
      </c>
      <c r="B1333" s="172" t="s">
        <v>487</v>
      </c>
      <c r="C1333" s="172" t="s">
        <v>799</v>
      </c>
      <c r="D1333" s="172" t="s">
        <v>798</v>
      </c>
      <c r="E1333" s="172" t="s">
        <v>800</v>
      </c>
      <c r="F1333" s="173">
        <v>1.0</v>
      </c>
      <c r="G1333" s="158"/>
      <c r="H1333" s="158"/>
      <c r="I1333" s="174"/>
      <c r="J1333" s="175"/>
      <c r="K1333" s="157"/>
      <c r="L1333" s="157"/>
      <c r="M1333" s="157"/>
      <c r="O1333" s="158"/>
    </row>
    <row r="1334">
      <c r="A1334" s="172" t="s">
        <v>1288</v>
      </c>
      <c r="B1334" s="172" t="s">
        <v>487</v>
      </c>
      <c r="C1334" s="172" t="s">
        <v>764</v>
      </c>
      <c r="D1334" s="172" t="s">
        <v>763</v>
      </c>
      <c r="E1334" s="172" t="s">
        <v>522</v>
      </c>
      <c r="F1334" s="173">
        <v>1.0</v>
      </c>
      <c r="G1334" s="158"/>
      <c r="H1334" s="158"/>
      <c r="I1334" s="174"/>
      <c r="J1334" s="175"/>
      <c r="K1334" s="157"/>
      <c r="L1334" s="157"/>
      <c r="M1334" s="157"/>
      <c r="O1334" s="158"/>
    </row>
    <row r="1335">
      <c r="A1335" s="172" t="s">
        <v>1288</v>
      </c>
      <c r="B1335" s="172" t="s">
        <v>487</v>
      </c>
      <c r="C1335" s="172" t="s">
        <v>808</v>
      </c>
      <c r="D1335" s="172" t="s">
        <v>807</v>
      </c>
      <c r="E1335" s="172" t="s">
        <v>490</v>
      </c>
      <c r="F1335" s="173">
        <v>1.0</v>
      </c>
      <c r="G1335" s="158"/>
      <c r="H1335" s="158"/>
      <c r="I1335" s="174"/>
      <c r="J1335" s="175"/>
      <c r="K1335" s="157"/>
      <c r="L1335" s="157"/>
      <c r="M1335" s="157"/>
      <c r="O1335" s="158"/>
    </row>
    <row r="1336">
      <c r="A1336" s="172" t="s">
        <v>1288</v>
      </c>
      <c r="B1336" s="172" t="s">
        <v>492</v>
      </c>
      <c r="C1336" s="172" t="s">
        <v>797</v>
      </c>
      <c r="D1336" s="172" t="s">
        <v>796</v>
      </c>
      <c r="E1336" s="172" t="s">
        <v>507</v>
      </c>
      <c r="F1336" s="173">
        <v>1.0</v>
      </c>
      <c r="G1336" s="158"/>
      <c r="H1336" s="158"/>
      <c r="I1336" s="174"/>
      <c r="J1336" s="175"/>
      <c r="K1336" s="157"/>
      <c r="L1336" s="157"/>
      <c r="M1336" s="157"/>
      <c r="O1336" s="158"/>
    </row>
    <row r="1337">
      <c r="A1337" s="172" t="s">
        <v>1288</v>
      </c>
      <c r="B1337" s="172" t="s">
        <v>492</v>
      </c>
      <c r="C1337" s="172" t="s">
        <v>1149</v>
      </c>
      <c r="D1337" s="172" t="s">
        <v>1148</v>
      </c>
      <c r="E1337" s="172" t="s">
        <v>787</v>
      </c>
      <c r="F1337" s="173">
        <v>1.0</v>
      </c>
      <c r="G1337" s="158"/>
      <c r="H1337" s="158"/>
      <c r="I1337" s="174"/>
      <c r="J1337" s="175"/>
      <c r="K1337" s="157"/>
      <c r="L1337" s="157"/>
      <c r="M1337" s="157"/>
      <c r="O1337" s="158"/>
    </row>
    <row r="1338">
      <c r="A1338" s="172" t="s">
        <v>1288</v>
      </c>
      <c r="B1338" s="172" t="s">
        <v>492</v>
      </c>
      <c r="C1338" s="172" t="s">
        <v>802</v>
      </c>
      <c r="D1338" s="172" t="s">
        <v>826</v>
      </c>
      <c r="E1338" s="172" t="s">
        <v>513</v>
      </c>
      <c r="F1338" s="173">
        <v>1.0</v>
      </c>
      <c r="G1338" s="158"/>
      <c r="H1338" s="158"/>
      <c r="I1338" s="174"/>
      <c r="J1338" s="175"/>
      <c r="K1338" s="157"/>
      <c r="L1338" s="157"/>
      <c r="M1338" s="157"/>
      <c r="O1338" s="158"/>
    </row>
    <row r="1339">
      <c r="A1339" s="172" t="s">
        <v>357</v>
      </c>
      <c r="B1339" s="172" t="s">
        <v>487</v>
      </c>
      <c r="C1339" s="172" t="s">
        <v>799</v>
      </c>
      <c r="D1339" s="172" t="s">
        <v>798</v>
      </c>
      <c r="E1339" s="172" t="s">
        <v>800</v>
      </c>
      <c r="F1339" s="173">
        <v>2.0</v>
      </c>
      <c r="G1339" s="158"/>
      <c r="H1339" s="158"/>
      <c r="I1339" s="174"/>
      <c r="J1339" s="175"/>
      <c r="K1339" s="157"/>
      <c r="L1339" s="157"/>
      <c r="M1339" s="157"/>
      <c r="O1339" s="158"/>
    </row>
    <row r="1340">
      <c r="A1340" s="172" t="s">
        <v>357</v>
      </c>
      <c r="B1340" s="172" t="s">
        <v>487</v>
      </c>
      <c r="C1340" s="172" t="s">
        <v>372</v>
      </c>
      <c r="D1340" s="172" t="s">
        <v>373</v>
      </c>
      <c r="E1340" s="172" t="s">
        <v>570</v>
      </c>
      <c r="F1340" s="173">
        <v>3.0</v>
      </c>
      <c r="G1340" s="158"/>
      <c r="H1340" s="158"/>
      <c r="I1340" s="174"/>
      <c r="J1340" s="175"/>
      <c r="K1340" s="157"/>
      <c r="L1340" s="157"/>
      <c r="M1340" s="157"/>
      <c r="O1340" s="158"/>
    </row>
    <row r="1341">
      <c r="A1341" s="172" t="s">
        <v>357</v>
      </c>
      <c r="B1341" s="172" t="s">
        <v>492</v>
      </c>
      <c r="C1341" s="172" t="s">
        <v>841</v>
      </c>
      <c r="D1341" s="172" t="s">
        <v>840</v>
      </c>
      <c r="E1341" s="172" t="s">
        <v>532</v>
      </c>
      <c r="F1341" s="173">
        <v>1.0</v>
      </c>
      <c r="G1341" s="158"/>
      <c r="H1341" s="158"/>
      <c r="I1341" s="174"/>
      <c r="J1341" s="175"/>
      <c r="K1341" s="157"/>
      <c r="L1341" s="157"/>
      <c r="M1341" s="157"/>
      <c r="O1341" s="158"/>
    </row>
    <row r="1342">
      <c r="A1342" s="172" t="s">
        <v>357</v>
      </c>
      <c r="B1342" s="172" t="s">
        <v>492</v>
      </c>
      <c r="C1342" s="172" t="s">
        <v>968</v>
      </c>
      <c r="D1342" s="172" t="s">
        <v>991</v>
      </c>
      <c r="E1342" s="172" t="s">
        <v>547</v>
      </c>
      <c r="F1342" s="173">
        <v>1.0</v>
      </c>
      <c r="G1342" s="158"/>
      <c r="H1342" s="158"/>
      <c r="I1342" s="174"/>
      <c r="J1342" s="175"/>
      <c r="K1342" s="157"/>
      <c r="L1342" s="157"/>
      <c r="M1342" s="157"/>
      <c r="O1342" s="158"/>
    </row>
    <row r="1343">
      <c r="A1343" s="172" t="s">
        <v>357</v>
      </c>
      <c r="B1343" s="172" t="s">
        <v>487</v>
      </c>
      <c r="C1343" s="172" t="s">
        <v>331</v>
      </c>
      <c r="D1343" s="172" t="s">
        <v>332</v>
      </c>
      <c r="E1343" s="172" t="s">
        <v>507</v>
      </c>
      <c r="F1343" s="173">
        <v>1.0</v>
      </c>
      <c r="G1343" s="158"/>
      <c r="H1343" s="158"/>
      <c r="I1343" s="174"/>
      <c r="J1343" s="175"/>
      <c r="K1343" s="157"/>
      <c r="L1343" s="157"/>
      <c r="M1343" s="157"/>
      <c r="O1343" s="158"/>
    </row>
    <row r="1344">
      <c r="A1344" s="172" t="s">
        <v>357</v>
      </c>
      <c r="B1344" s="172" t="s">
        <v>487</v>
      </c>
      <c r="C1344" s="172" t="s">
        <v>808</v>
      </c>
      <c r="D1344" s="172" t="s">
        <v>807</v>
      </c>
      <c r="E1344" s="172" t="s">
        <v>490</v>
      </c>
      <c r="F1344" s="173">
        <v>1.0</v>
      </c>
      <c r="G1344" s="158"/>
      <c r="H1344" s="158"/>
      <c r="I1344" s="174"/>
      <c r="J1344" s="175"/>
      <c r="K1344" s="157"/>
      <c r="L1344" s="157"/>
      <c r="M1344" s="157"/>
      <c r="O1344" s="158"/>
    </row>
    <row r="1345">
      <c r="A1345" s="172" t="s">
        <v>357</v>
      </c>
      <c r="B1345" s="172" t="s">
        <v>487</v>
      </c>
      <c r="C1345" s="172" t="s">
        <v>508</v>
      </c>
      <c r="D1345" s="172" t="s">
        <v>509</v>
      </c>
      <c r="E1345" s="172" t="s">
        <v>510</v>
      </c>
      <c r="F1345" s="173">
        <v>3.0</v>
      </c>
      <c r="G1345" s="158"/>
      <c r="H1345" s="158"/>
      <c r="I1345" s="174"/>
      <c r="J1345" s="175"/>
      <c r="K1345" s="157"/>
      <c r="L1345" s="157"/>
      <c r="M1345" s="157"/>
      <c r="O1345" s="158"/>
    </row>
    <row r="1346">
      <c r="A1346" s="172" t="s">
        <v>357</v>
      </c>
      <c r="B1346" s="172" t="s">
        <v>487</v>
      </c>
      <c r="C1346" s="172" t="s">
        <v>1016</v>
      </c>
      <c r="D1346" s="172" t="s">
        <v>1015</v>
      </c>
      <c r="E1346" s="172" t="s">
        <v>552</v>
      </c>
      <c r="F1346" s="173">
        <v>1.0</v>
      </c>
      <c r="G1346" s="158"/>
      <c r="H1346" s="158"/>
      <c r="I1346" s="174"/>
      <c r="J1346" s="175"/>
      <c r="K1346" s="157"/>
      <c r="L1346" s="157"/>
      <c r="M1346" s="157"/>
      <c r="O1346" s="158"/>
    </row>
    <row r="1347">
      <c r="A1347" s="172" t="s">
        <v>357</v>
      </c>
      <c r="B1347" s="172" t="s">
        <v>487</v>
      </c>
      <c r="C1347" s="172" t="s">
        <v>764</v>
      </c>
      <c r="D1347" s="172" t="s">
        <v>763</v>
      </c>
      <c r="E1347" s="172" t="s">
        <v>522</v>
      </c>
      <c r="F1347" s="173">
        <v>1.0</v>
      </c>
      <c r="G1347" s="158"/>
      <c r="H1347" s="158"/>
      <c r="I1347" s="174"/>
      <c r="J1347" s="175"/>
      <c r="K1347" s="157"/>
      <c r="L1347" s="157"/>
      <c r="M1347" s="157"/>
      <c r="O1347" s="158"/>
    </row>
    <row r="1348">
      <c r="A1348" s="172" t="s">
        <v>357</v>
      </c>
      <c r="B1348" s="172" t="s">
        <v>492</v>
      </c>
      <c r="C1348" s="172" t="s">
        <v>1164</v>
      </c>
      <c r="D1348" s="172" t="s">
        <v>1163</v>
      </c>
      <c r="E1348" s="172" t="s">
        <v>495</v>
      </c>
      <c r="F1348" s="173">
        <v>1.0</v>
      </c>
      <c r="G1348" s="158"/>
      <c r="H1348" s="158"/>
      <c r="I1348" s="174"/>
      <c r="J1348" s="175"/>
      <c r="K1348" s="157"/>
      <c r="L1348" s="157"/>
      <c r="M1348" s="157"/>
      <c r="O1348" s="158"/>
    </row>
    <row r="1349">
      <c r="A1349" s="172" t="s">
        <v>357</v>
      </c>
      <c r="B1349" s="172" t="s">
        <v>487</v>
      </c>
      <c r="C1349" s="172" t="s">
        <v>786</v>
      </c>
      <c r="D1349" s="172" t="s">
        <v>785</v>
      </c>
      <c r="E1349" s="172" t="s">
        <v>787</v>
      </c>
      <c r="F1349" s="173">
        <v>1.0</v>
      </c>
      <c r="G1349" s="158"/>
      <c r="H1349" s="158"/>
      <c r="I1349" s="174"/>
      <c r="J1349" s="175"/>
      <c r="K1349" s="157"/>
      <c r="L1349" s="157"/>
      <c r="M1349" s="157"/>
      <c r="O1349" s="158"/>
    </row>
    <row r="1350">
      <c r="A1350" s="172" t="s">
        <v>358</v>
      </c>
      <c r="B1350" s="172" t="s">
        <v>492</v>
      </c>
      <c r="C1350" s="172" t="s">
        <v>1149</v>
      </c>
      <c r="D1350" s="172" t="s">
        <v>1148</v>
      </c>
      <c r="E1350" s="172" t="s">
        <v>787</v>
      </c>
      <c r="F1350" s="173">
        <v>2.0</v>
      </c>
      <c r="G1350" s="158"/>
      <c r="H1350" s="158"/>
      <c r="I1350" s="174"/>
      <c r="J1350" s="175"/>
      <c r="K1350" s="157"/>
      <c r="L1350" s="157"/>
      <c r="M1350" s="157"/>
      <c r="O1350" s="158"/>
    </row>
    <row r="1351">
      <c r="A1351" s="172" t="s">
        <v>358</v>
      </c>
      <c r="B1351" s="172" t="s">
        <v>487</v>
      </c>
      <c r="C1351" s="172" t="s">
        <v>604</v>
      </c>
      <c r="D1351" s="172" t="s">
        <v>603</v>
      </c>
      <c r="E1351" s="172" t="s">
        <v>501</v>
      </c>
      <c r="F1351" s="173">
        <v>2.0</v>
      </c>
      <c r="G1351" s="158"/>
      <c r="H1351" s="158"/>
      <c r="I1351" s="174"/>
      <c r="J1351" s="175"/>
      <c r="K1351" s="157"/>
      <c r="L1351" s="157"/>
      <c r="M1351" s="157"/>
      <c r="O1351" s="158"/>
    </row>
    <row r="1352">
      <c r="A1352" s="172" t="s">
        <v>358</v>
      </c>
      <c r="B1352" s="172" t="s">
        <v>487</v>
      </c>
      <c r="C1352" s="172" t="s">
        <v>786</v>
      </c>
      <c r="D1352" s="172" t="s">
        <v>785</v>
      </c>
      <c r="E1352" s="172" t="s">
        <v>787</v>
      </c>
      <c r="F1352" s="173">
        <v>1.0</v>
      </c>
      <c r="G1352" s="158"/>
      <c r="H1352" s="158"/>
      <c r="I1352" s="174"/>
      <c r="J1352" s="175"/>
      <c r="K1352" s="157"/>
      <c r="L1352" s="157"/>
      <c r="M1352" s="157"/>
      <c r="O1352" s="158"/>
    </row>
    <row r="1353">
      <c r="A1353" s="172" t="s">
        <v>358</v>
      </c>
      <c r="B1353" s="172" t="s">
        <v>492</v>
      </c>
      <c r="C1353" s="172" t="s">
        <v>841</v>
      </c>
      <c r="D1353" s="172" t="s">
        <v>840</v>
      </c>
      <c r="E1353" s="172" t="s">
        <v>532</v>
      </c>
      <c r="F1353" s="173">
        <v>1.0</v>
      </c>
      <c r="G1353" s="158"/>
      <c r="H1353" s="158"/>
      <c r="I1353" s="174"/>
      <c r="J1353" s="175"/>
      <c r="K1353" s="157"/>
      <c r="L1353" s="157"/>
      <c r="M1353" s="157"/>
      <c r="O1353" s="158"/>
    </row>
    <row r="1354">
      <c r="A1354" s="172" t="s">
        <v>358</v>
      </c>
      <c r="B1354" s="172" t="s">
        <v>487</v>
      </c>
      <c r="C1354" s="172" t="s">
        <v>808</v>
      </c>
      <c r="D1354" s="172" t="s">
        <v>807</v>
      </c>
      <c r="E1354" s="172" t="s">
        <v>490</v>
      </c>
      <c r="F1354" s="173">
        <v>2.0</v>
      </c>
      <c r="G1354" s="158"/>
      <c r="H1354" s="158"/>
      <c r="I1354" s="174"/>
      <c r="J1354" s="175"/>
      <c r="K1354" s="157"/>
      <c r="L1354" s="157"/>
      <c r="M1354" s="157"/>
      <c r="O1354" s="158"/>
    </row>
    <row r="1355">
      <c r="A1355" s="172" t="s">
        <v>358</v>
      </c>
      <c r="B1355" s="172" t="s">
        <v>487</v>
      </c>
      <c r="C1355" s="172" t="s">
        <v>764</v>
      </c>
      <c r="D1355" s="172" t="s">
        <v>763</v>
      </c>
      <c r="E1355" s="172" t="s">
        <v>522</v>
      </c>
      <c r="F1355" s="173">
        <v>2.0</v>
      </c>
      <c r="G1355" s="158"/>
      <c r="H1355" s="158"/>
      <c r="I1355" s="174"/>
      <c r="J1355" s="175"/>
      <c r="K1355" s="157"/>
      <c r="L1355" s="157"/>
      <c r="M1355" s="157"/>
      <c r="O1355" s="158"/>
    </row>
    <row r="1356">
      <c r="A1356" s="172" t="s">
        <v>358</v>
      </c>
      <c r="B1356" s="172" t="s">
        <v>492</v>
      </c>
      <c r="C1356" s="172" t="s">
        <v>802</v>
      </c>
      <c r="D1356" s="172" t="s">
        <v>826</v>
      </c>
      <c r="E1356" s="172" t="s">
        <v>513</v>
      </c>
      <c r="F1356" s="173">
        <v>2.0</v>
      </c>
      <c r="G1356" s="158"/>
      <c r="H1356" s="158"/>
      <c r="I1356" s="174"/>
      <c r="J1356" s="175"/>
      <c r="K1356" s="157"/>
      <c r="L1356" s="157"/>
      <c r="M1356" s="157"/>
      <c r="O1356" s="158"/>
    </row>
    <row r="1357">
      <c r="A1357" s="172" t="s">
        <v>358</v>
      </c>
      <c r="B1357" s="172" t="s">
        <v>487</v>
      </c>
      <c r="C1357" s="172" t="s">
        <v>508</v>
      </c>
      <c r="D1357" s="172" t="s">
        <v>509</v>
      </c>
      <c r="E1357" s="172" t="s">
        <v>510</v>
      </c>
      <c r="F1357" s="173">
        <v>4.0</v>
      </c>
      <c r="G1357" s="158"/>
      <c r="H1357" s="158"/>
      <c r="I1357" s="174"/>
      <c r="J1357" s="175"/>
      <c r="K1357" s="157"/>
      <c r="L1357" s="157"/>
      <c r="M1357" s="157"/>
      <c r="O1357" s="158"/>
    </row>
    <row r="1358">
      <c r="A1358" s="172" t="s">
        <v>358</v>
      </c>
      <c r="B1358" s="172" t="s">
        <v>487</v>
      </c>
      <c r="C1358" s="172" t="s">
        <v>1016</v>
      </c>
      <c r="D1358" s="172" t="s">
        <v>1015</v>
      </c>
      <c r="E1358" s="172" t="s">
        <v>552</v>
      </c>
      <c r="F1358" s="173">
        <v>1.0</v>
      </c>
      <c r="G1358" s="158"/>
      <c r="H1358" s="158"/>
      <c r="I1358" s="174"/>
      <c r="J1358" s="175"/>
      <c r="K1358" s="157"/>
      <c r="L1358" s="157"/>
      <c r="M1358" s="157"/>
      <c r="O1358" s="158"/>
    </row>
    <row r="1359">
      <c r="A1359" s="172" t="s">
        <v>358</v>
      </c>
      <c r="B1359" s="172" t="s">
        <v>487</v>
      </c>
      <c r="C1359" s="172" t="s">
        <v>799</v>
      </c>
      <c r="D1359" s="172" t="s">
        <v>798</v>
      </c>
      <c r="E1359" s="172" t="s">
        <v>800</v>
      </c>
      <c r="F1359" s="173">
        <v>2.0</v>
      </c>
      <c r="G1359" s="158"/>
      <c r="H1359" s="158"/>
      <c r="I1359" s="174"/>
      <c r="J1359" s="175"/>
      <c r="K1359" s="157"/>
      <c r="L1359" s="157"/>
      <c r="M1359" s="157"/>
      <c r="O1359" s="158"/>
    </row>
    <row r="1360">
      <c r="A1360" s="172" t="s">
        <v>358</v>
      </c>
      <c r="B1360" s="172" t="s">
        <v>487</v>
      </c>
      <c r="C1360" s="172" t="s">
        <v>331</v>
      </c>
      <c r="D1360" s="172" t="s">
        <v>332</v>
      </c>
      <c r="E1360" s="172" t="s">
        <v>507</v>
      </c>
      <c r="F1360" s="173">
        <v>1.0</v>
      </c>
      <c r="G1360" s="158"/>
      <c r="H1360" s="158"/>
      <c r="I1360" s="174"/>
      <c r="J1360" s="175"/>
      <c r="K1360" s="157"/>
      <c r="L1360" s="157"/>
      <c r="M1360" s="157"/>
      <c r="O1360" s="158"/>
    </row>
    <row r="1361">
      <c r="A1361" s="172" t="s">
        <v>1289</v>
      </c>
      <c r="B1361" s="172" t="s">
        <v>487</v>
      </c>
      <c r="C1361" s="172" t="s">
        <v>812</v>
      </c>
      <c r="D1361" s="172" t="s">
        <v>811</v>
      </c>
      <c r="E1361" s="172" t="s">
        <v>552</v>
      </c>
      <c r="F1361" s="173">
        <v>1.0</v>
      </c>
      <c r="G1361" s="158"/>
      <c r="H1361" s="158"/>
      <c r="I1361" s="174"/>
      <c r="J1361" s="175"/>
      <c r="K1361" s="157"/>
      <c r="L1361" s="157"/>
      <c r="M1361" s="157"/>
      <c r="O1361" s="158"/>
    </row>
    <row r="1362">
      <c r="A1362" s="172" t="s">
        <v>1289</v>
      </c>
      <c r="B1362" s="172" t="s">
        <v>487</v>
      </c>
      <c r="C1362" s="172" t="s">
        <v>617</v>
      </c>
      <c r="D1362" s="172" t="s">
        <v>616</v>
      </c>
      <c r="E1362" s="172" t="s">
        <v>513</v>
      </c>
      <c r="F1362" s="173">
        <v>1.0</v>
      </c>
      <c r="G1362" s="158"/>
      <c r="H1362" s="158"/>
      <c r="I1362" s="174"/>
      <c r="J1362" s="175"/>
      <c r="K1362" s="157"/>
      <c r="L1362" s="157"/>
      <c r="M1362" s="157"/>
      <c r="O1362" s="158"/>
    </row>
    <row r="1363">
      <c r="A1363" s="172" t="s">
        <v>1289</v>
      </c>
      <c r="B1363" s="172" t="s">
        <v>487</v>
      </c>
      <c r="C1363" s="172" t="s">
        <v>751</v>
      </c>
      <c r="D1363" s="172" t="s">
        <v>750</v>
      </c>
      <c r="E1363" s="172" t="s">
        <v>501</v>
      </c>
      <c r="F1363" s="173">
        <v>1.0</v>
      </c>
      <c r="G1363" s="158"/>
      <c r="H1363" s="158"/>
      <c r="I1363" s="174"/>
      <c r="J1363" s="175"/>
      <c r="K1363" s="157"/>
      <c r="L1363" s="157"/>
      <c r="M1363" s="157"/>
      <c r="O1363" s="158"/>
    </row>
    <row r="1364">
      <c r="A1364" s="172" t="s">
        <v>1289</v>
      </c>
      <c r="B1364" s="172" t="s">
        <v>487</v>
      </c>
      <c r="C1364" s="172" t="s">
        <v>818</v>
      </c>
      <c r="D1364" s="172" t="s">
        <v>817</v>
      </c>
      <c r="E1364" s="172" t="s">
        <v>541</v>
      </c>
      <c r="F1364" s="173">
        <v>1.0</v>
      </c>
      <c r="G1364" s="158"/>
      <c r="H1364" s="158"/>
      <c r="I1364" s="174"/>
      <c r="J1364" s="175"/>
      <c r="K1364" s="157"/>
      <c r="L1364" s="157"/>
      <c r="M1364" s="157"/>
      <c r="O1364" s="158"/>
    </row>
    <row r="1365">
      <c r="A1365" s="172" t="s">
        <v>1289</v>
      </c>
      <c r="B1365" s="172" t="s">
        <v>487</v>
      </c>
      <c r="C1365" s="172" t="s">
        <v>749</v>
      </c>
      <c r="D1365" s="172" t="s">
        <v>748</v>
      </c>
      <c r="E1365" s="172" t="s">
        <v>601</v>
      </c>
      <c r="F1365" s="173">
        <v>1.0</v>
      </c>
      <c r="G1365" s="158"/>
      <c r="H1365" s="158"/>
      <c r="I1365" s="174"/>
      <c r="J1365" s="175"/>
      <c r="K1365" s="157"/>
      <c r="L1365" s="157"/>
      <c r="M1365" s="157"/>
      <c r="O1365" s="158"/>
    </row>
    <row r="1366">
      <c r="A1366" s="172" t="s">
        <v>1289</v>
      </c>
      <c r="B1366" s="172" t="s">
        <v>487</v>
      </c>
      <c r="C1366" s="172" t="s">
        <v>675</v>
      </c>
      <c r="D1366" s="172" t="s">
        <v>674</v>
      </c>
      <c r="E1366" s="172" t="s">
        <v>541</v>
      </c>
      <c r="F1366" s="173">
        <v>1.0</v>
      </c>
      <c r="G1366" s="158"/>
      <c r="H1366" s="158"/>
      <c r="I1366" s="174"/>
      <c r="J1366" s="175"/>
      <c r="K1366" s="157"/>
      <c r="L1366" s="157"/>
      <c r="M1366" s="157"/>
      <c r="O1366" s="158"/>
    </row>
    <row r="1367">
      <c r="A1367" s="172" t="s">
        <v>1289</v>
      </c>
      <c r="B1367" s="172" t="s">
        <v>487</v>
      </c>
      <c r="C1367" s="172" t="s">
        <v>729</v>
      </c>
      <c r="D1367" s="172" t="s">
        <v>728</v>
      </c>
      <c r="E1367" s="172" t="s">
        <v>510</v>
      </c>
      <c r="F1367" s="173">
        <v>1.0</v>
      </c>
      <c r="G1367" s="158"/>
      <c r="H1367" s="158"/>
      <c r="I1367" s="174"/>
      <c r="J1367" s="175"/>
      <c r="K1367" s="157"/>
      <c r="L1367" s="157"/>
      <c r="M1367" s="157"/>
      <c r="O1367" s="158"/>
    </row>
    <row r="1368">
      <c r="A1368" s="172" t="s">
        <v>1289</v>
      </c>
      <c r="B1368" s="172" t="s">
        <v>487</v>
      </c>
      <c r="C1368" s="172" t="s">
        <v>567</v>
      </c>
      <c r="D1368" s="172" t="s">
        <v>566</v>
      </c>
      <c r="E1368" s="172" t="s">
        <v>498</v>
      </c>
      <c r="F1368" s="173">
        <v>1.0</v>
      </c>
      <c r="G1368" s="158"/>
      <c r="H1368" s="158"/>
      <c r="I1368" s="174"/>
      <c r="J1368" s="175"/>
      <c r="K1368" s="157"/>
      <c r="L1368" s="157"/>
      <c r="M1368" s="157"/>
      <c r="O1368" s="158"/>
    </row>
    <row r="1369">
      <c r="A1369" s="172" t="s">
        <v>1289</v>
      </c>
      <c r="B1369" s="172" t="s">
        <v>487</v>
      </c>
      <c r="C1369" s="172" t="s">
        <v>816</v>
      </c>
      <c r="D1369" s="172" t="s">
        <v>815</v>
      </c>
      <c r="E1369" s="172" t="s">
        <v>510</v>
      </c>
      <c r="F1369" s="173">
        <v>1.0</v>
      </c>
      <c r="G1369" s="158"/>
      <c r="H1369" s="158"/>
      <c r="I1369" s="174"/>
      <c r="J1369" s="175"/>
      <c r="K1369" s="157"/>
      <c r="L1369" s="157"/>
      <c r="M1369" s="157"/>
      <c r="O1369" s="158"/>
    </row>
    <row r="1370">
      <c r="A1370" s="172" t="s">
        <v>1289</v>
      </c>
      <c r="B1370" s="172" t="s">
        <v>492</v>
      </c>
      <c r="C1370" s="172" t="s">
        <v>1281</v>
      </c>
      <c r="D1370" s="172" t="s">
        <v>1282</v>
      </c>
      <c r="E1370" s="172" t="s">
        <v>787</v>
      </c>
      <c r="F1370" s="173">
        <v>1.0</v>
      </c>
      <c r="G1370" s="158"/>
      <c r="H1370" s="158"/>
      <c r="I1370" s="174"/>
      <c r="J1370" s="175"/>
      <c r="K1370" s="157"/>
      <c r="L1370" s="157"/>
      <c r="M1370" s="157"/>
      <c r="O1370" s="158"/>
    </row>
    <row r="1371">
      <c r="A1371" s="172" t="s">
        <v>1289</v>
      </c>
      <c r="B1371" s="172" t="s">
        <v>487</v>
      </c>
      <c r="C1371" s="172" t="s">
        <v>546</v>
      </c>
      <c r="D1371" s="172" t="s">
        <v>545</v>
      </c>
      <c r="E1371" s="172" t="s">
        <v>547</v>
      </c>
      <c r="F1371" s="173">
        <v>1.0</v>
      </c>
      <c r="G1371" s="158"/>
      <c r="H1371" s="158"/>
      <c r="I1371" s="174"/>
      <c r="J1371" s="175"/>
      <c r="K1371" s="157"/>
      <c r="L1371" s="157"/>
      <c r="M1371" s="157"/>
      <c r="O1371" s="158"/>
    </row>
    <row r="1372">
      <c r="A1372" s="172" t="s">
        <v>1290</v>
      </c>
      <c r="B1372" s="172" t="s">
        <v>492</v>
      </c>
      <c r="C1372" s="172" t="s">
        <v>1283</v>
      </c>
      <c r="D1372" s="172" t="s">
        <v>1284</v>
      </c>
      <c r="E1372" s="172" t="s">
        <v>495</v>
      </c>
      <c r="F1372" s="173">
        <v>1.0</v>
      </c>
      <c r="G1372" s="158"/>
      <c r="H1372" s="158"/>
      <c r="I1372" s="174"/>
      <c r="J1372" s="175"/>
      <c r="K1372" s="157"/>
      <c r="L1372" s="157"/>
      <c r="M1372" s="157"/>
      <c r="O1372" s="158"/>
    </row>
    <row r="1373">
      <c r="A1373" s="172" t="s">
        <v>1290</v>
      </c>
      <c r="B1373" s="172" t="s">
        <v>487</v>
      </c>
      <c r="C1373" s="172" t="s">
        <v>816</v>
      </c>
      <c r="D1373" s="172" t="s">
        <v>815</v>
      </c>
      <c r="E1373" s="172" t="s">
        <v>510</v>
      </c>
      <c r="F1373" s="173">
        <v>2.0</v>
      </c>
      <c r="G1373" s="158"/>
      <c r="H1373" s="158"/>
      <c r="I1373" s="174"/>
      <c r="J1373" s="175"/>
      <c r="K1373" s="157"/>
      <c r="L1373" s="157"/>
      <c r="M1373" s="157"/>
      <c r="O1373" s="158"/>
    </row>
    <row r="1374">
      <c r="A1374" s="172" t="s">
        <v>1290</v>
      </c>
      <c r="B1374" s="172" t="s">
        <v>487</v>
      </c>
      <c r="C1374" s="172" t="s">
        <v>766</v>
      </c>
      <c r="D1374" s="172" t="s">
        <v>765</v>
      </c>
      <c r="E1374" s="172" t="s">
        <v>584</v>
      </c>
      <c r="F1374" s="173">
        <v>1.0</v>
      </c>
      <c r="G1374" s="158"/>
      <c r="H1374" s="158"/>
      <c r="I1374" s="174"/>
      <c r="J1374" s="175"/>
      <c r="K1374" s="157"/>
      <c r="L1374" s="157"/>
      <c r="M1374" s="157"/>
      <c r="O1374" s="158"/>
    </row>
    <row r="1375">
      <c r="A1375" s="172" t="s">
        <v>1290</v>
      </c>
      <c r="B1375" s="172" t="s">
        <v>487</v>
      </c>
      <c r="C1375" s="172" t="s">
        <v>812</v>
      </c>
      <c r="D1375" s="172" t="s">
        <v>811</v>
      </c>
      <c r="E1375" s="172" t="s">
        <v>552</v>
      </c>
      <c r="F1375" s="173">
        <v>1.0</v>
      </c>
      <c r="G1375" s="158"/>
      <c r="H1375" s="158"/>
      <c r="I1375" s="174"/>
      <c r="J1375" s="175"/>
      <c r="K1375" s="157"/>
      <c r="L1375" s="157"/>
      <c r="M1375" s="157"/>
      <c r="O1375" s="158"/>
    </row>
    <row r="1376">
      <c r="A1376" s="172" t="s">
        <v>1290</v>
      </c>
      <c r="B1376" s="172" t="s">
        <v>487</v>
      </c>
      <c r="C1376" s="172" t="s">
        <v>729</v>
      </c>
      <c r="D1376" s="172" t="s">
        <v>728</v>
      </c>
      <c r="E1376" s="172" t="s">
        <v>510</v>
      </c>
      <c r="F1376" s="173">
        <v>2.0</v>
      </c>
      <c r="G1376" s="158"/>
      <c r="H1376" s="158"/>
      <c r="I1376" s="174"/>
      <c r="J1376" s="175"/>
      <c r="K1376" s="157"/>
      <c r="L1376" s="157"/>
      <c r="M1376" s="157"/>
      <c r="O1376" s="158"/>
    </row>
    <row r="1377">
      <c r="A1377" s="172" t="s">
        <v>1290</v>
      </c>
      <c r="B1377" s="172" t="s">
        <v>487</v>
      </c>
      <c r="C1377" s="172" t="s">
        <v>567</v>
      </c>
      <c r="D1377" s="172" t="s">
        <v>566</v>
      </c>
      <c r="E1377" s="172" t="s">
        <v>498</v>
      </c>
      <c r="F1377" s="173">
        <v>1.0</v>
      </c>
      <c r="G1377" s="158"/>
      <c r="H1377" s="158"/>
      <c r="I1377" s="174"/>
      <c r="J1377" s="175"/>
      <c r="K1377" s="157"/>
      <c r="L1377" s="157"/>
      <c r="M1377" s="157"/>
      <c r="O1377" s="158"/>
    </row>
    <row r="1378">
      <c r="A1378" s="172" t="s">
        <v>1290</v>
      </c>
      <c r="B1378" s="172" t="s">
        <v>487</v>
      </c>
      <c r="C1378" s="172" t="s">
        <v>697</v>
      </c>
      <c r="D1378" s="172" t="s">
        <v>696</v>
      </c>
      <c r="E1378" s="172" t="s">
        <v>552</v>
      </c>
      <c r="F1378" s="173">
        <v>1.0</v>
      </c>
      <c r="G1378" s="158"/>
      <c r="H1378" s="158"/>
      <c r="I1378" s="174"/>
      <c r="J1378" s="175"/>
      <c r="K1378" s="157"/>
      <c r="L1378" s="157"/>
      <c r="M1378" s="157"/>
      <c r="O1378" s="158"/>
    </row>
    <row r="1379">
      <c r="A1379" s="172" t="s">
        <v>1290</v>
      </c>
      <c r="B1379" s="172" t="s">
        <v>487</v>
      </c>
      <c r="C1379" s="172" t="s">
        <v>470</v>
      </c>
      <c r="D1379" s="172" t="s">
        <v>471</v>
      </c>
      <c r="E1379" s="172" t="s">
        <v>585</v>
      </c>
      <c r="F1379" s="173">
        <v>1.0</v>
      </c>
      <c r="G1379" s="158"/>
      <c r="H1379" s="158"/>
      <c r="I1379" s="174"/>
      <c r="J1379" s="175"/>
      <c r="K1379" s="157"/>
      <c r="L1379" s="157"/>
      <c r="M1379" s="157"/>
      <c r="O1379" s="158"/>
    </row>
    <row r="1380">
      <c r="A1380" s="172" t="s">
        <v>1290</v>
      </c>
      <c r="B1380" s="172" t="s">
        <v>487</v>
      </c>
      <c r="C1380" s="172" t="s">
        <v>735</v>
      </c>
      <c r="D1380" s="172" t="s">
        <v>734</v>
      </c>
      <c r="E1380" s="172" t="s">
        <v>501</v>
      </c>
      <c r="F1380" s="173">
        <v>1.0</v>
      </c>
      <c r="G1380" s="158"/>
      <c r="H1380" s="158"/>
      <c r="I1380" s="174"/>
      <c r="J1380" s="175"/>
      <c r="K1380" s="157"/>
      <c r="L1380" s="157"/>
      <c r="M1380" s="157"/>
      <c r="O1380" s="158"/>
    </row>
    <row r="1381">
      <c r="A1381" s="172" t="s">
        <v>1290</v>
      </c>
      <c r="B1381" s="172" t="s">
        <v>487</v>
      </c>
      <c r="C1381" s="172" t="s">
        <v>749</v>
      </c>
      <c r="D1381" s="172" t="s">
        <v>748</v>
      </c>
      <c r="E1381" s="172" t="s">
        <v>601</v>
      </c>
      <c r="F1381" s="173">
        <v>1.0</v>
      </c>
      <c r="G1381" s="158"/>
      <c r="H1381" s="158"/>
      <c r="I1381" s="174"/>
      <c r="J1381" s="175"/>
      <c r="K1381" s="157"/>
      <c r="L1381" s="157"/>
      <c r="M1381" s="157"/>
      <c r="O1381" s="158"/>
    </row>
    <row r="1382">
      <c r="A1382" s="172" t="s">
        <v>1290</v>
      </c>
      <c r="B1382" s="172" t="s">
        <v>487</v>
      </c>
      <c r="C1382" s="172" t="s">
        <v>822</v>
      </c>
      <c r="D1382" s="172" t="s">
        <v>821</v>
      </c>
      <c r="E1382" s="172" t="s">
        <v>552</v>
      </c>
      <c r="F1382" s="173">
        <v>1.0</v>
      </c>
      <c r="G1382" s="158"/>
      <c r="H1382" s="158"/>
      <c r="I1382" s="174"/>
      <c r="J1382" s="175"/>
      <c r="K1382" s="157"/>
      <c r="L1382" s="157"/>
      <c r="M1382" s="157"/>
      <c r="O1382" s="158"/>
    </row>
    <row r="1383">
      <c r="A1383" s="172" t="s">
        <v>1290</v>
      </c>
      <c r="B1383" s="172" t="s">
        <v>487</v>
      </c>
      <c r="C1383" s="172" t="s">
        <v>617</v>
      </c>
      <c r="D1383" s="172" t="s">
        <v>616</v>
      </c>
      <c r="E1383" s="172" t="s">
        <v>513</v>
      </c>
      <c r="F1383" s="173">
        <v>1.0</v>
      </c>
      <c r="G1383" s="158"/>
      <c r="H1383" s="158"/>
      <c r="I1383" s="174"/>
      <c r="J1383" s="175"/>
      <c r="K1383" s="157"/>
      <c r="L1383" s="157"/>
      <c r="M1383" s="157"/>
      <c r="O1383" s="158"/>
    </row>
    <row r="1384">
      <c r="A1384" s="172" t="s">
        <v>1290</v>
      </c>
      <c r="B1384" s="172" t="s">
        <v>487</v>
      </c>
      <c r="C1384" s="172" t="s">
        <v>824</v>
      </c>
      <c r="D1384" s="172" t="s">
        <v>823</v>
      </c>
      <c r="E1384" s="172" t="s">
        <v>541</v>
      </c>
      <c r="F1384" s="173">
        <v>1.0</v>
      </c>
      <c r="G1384" s="158"/>
      <c r="H1384" s="158"/>
      <c r="I1384" s="174"/>
      <c r="J1384" s="175"/>
      <c r="K1384" s="157"/>
      <c r="L1384" s="157"/>
      <c r="M1384" s="157"/>
      <c r="O1384" s="158"/>
    </row>
    <row r="1385">
      <c r="A1385" s="172" t="s">
        <v>1291</v>
      </c>
      <c r="B1385" s="172" t="s">
        <v>487</v>
      </c>
      <c r="C1385" s="172" t="s">
        <v>812</v>
      </c>
      <c r="D1385" s="172" t="s">
        <v>811</v>
      </c>
      <c r="E1385" s="172" t="s">
        <v>552</v>
      </c>
      <c r="F1385" s="173">
        <v>2.0</v>
      </c>
      <c r="G1385" s="158"/>
      <c r="H1385" s="158"/>
      <c r="I1385" s="174"/>
      <c r="J1385" s="175"/>
      <c r="K1385" s="157"/>
      <c r="L1385" s="157"/>
      <c r="M1385" s="157"/>
      <c r="O1385" s="158"/>
    </row>
    <row r="1386">
      <c r="A1386" s="172" t="s">
        <v>1291</v>
      </c>
      <c r="B1386" s="172" t="s">
        <v>487</v>
      </c>
      <c r="C1386" s="172" t="s">
        <v>590</v>
      </c>
      <c r="D1386" s="172" t="s">
        <v>589</v>
      </c>
      <c r="E1386" s="172" t="s">
        <v>507</v>
      </c>
      <c r="F1386" s="173">
        <v>1.0</v>
      </c>
      <c r="G1386" s="158"/>
      <c r="H1386" s="158"/>
      <c r="I1386" s="174"/>
      <c r="J1386" s="175"/>
      <c r="K1386" s="157"/>
      <c r="L1386" s="157"/>
      <c r="M1386" s="157"/>
      <c r="O1386" s="158"/>
    </row>
    <row r="1387">
      <c r="A1387" s="172" t="s">
        <v>1291</v>
      </c>
      <c r="B1387" s="172" t="s">
        <v>487</v>
      </c>
      <c r="C1387" s="172" t="s">
        <v>593</v>
      </c>
      <c r="D1387" s="172" t="s">
        <v>592</v>
      </c>
      <c r="E1387" s="172" t="s">
        <v>588</v>
      </c>
      <c r="F1387" s="173">
        <v>1.0</v>
      </c>
      <c r="G1387" s="158"/>
      <c r="H1387" s="158"/>
      <c r="I1387" s="174"/>
      <c r="J1387" s="175"/>
      <c r="K1387" s="157"/>
      <c r="L1387" s="157"/>
      <c r="M1387" s="157"/>
      <c r="O1387" s="158"/>
    </row>
    <row r="1388">
      <c r="A1388" s="172" t="s">
        <v>1291</v>
      </c>
      <c r="B1388" s="172" t="s">
        <v>487</v>
      </c>
      <c r="C1388" s="172" t="s">
        <v>816</v>
      </c>
      <c r="D1388" s="172" t="s">
        <v>815</v>
      </c>
      <c r="E1388" s="172" t="s">
        <v>510</v>
      </c>
      <c r="F1388" s="173">
        <v>2.0</v>
      </c>
      <c r="G1388" s="158"/>
      <c r="H1388" s="158"/>
      <c r="I1388" s="174"/>
      <c r="J1388" s="175"/>
      <c r="K1388" s="157"/>
      <c r="L1388" s="157"/>
      <c r="M1388" s="157"/>
      <c r="O1388" s="158"/>
    </row>
    <row r="1389">
      <c r="A1389" s="172" t="s">
        <v>1291</v>
      </c>
      <c r="B1389" s="172" t="s">
        <v>492</v>
      </c>
      <c r="C1389" s="172" t="s">
        <v>1281</v>
      </c>
      <c r="D1389" s="172" t="s">
        <v>1282</v>
      </c>
      <c r="E1389" s="172" t="s">
        <v>787</v>
      </c>
      <c r="F1389" s="173">
        <v>2.0</v>
      </c>
      <c r="G1389" s="158"/>
      <c r="H1389" s="158"/>
      <c r="I1389" s="174"/>
      <c r="J1389" s="175"/>
      <c r="K1389" s="157"/>
      <c r="L1389" s="157"/>
      <c r="M1389" s="157"/>
      <c r="O1389" s="158"/>
    </row>
    <row r="1390">
      <c r="A1390" s="172" t="s">
        <v>1291</v>
      </c>
      <c r="B1390" s="172" t="s">
        <v>487</v>
      </c>
      <c r="C1390" s="172" t="s">
        <v>822</v>
      </c>
      <c r="D1390" s="172" t="s">
        <v>821</v>
      </c>
      <c r="E1390" s="172" t="s">
        <v>552</v>
      </c>
      <c r="F1390" s="173">
        <v>1.0</v>
      </c>
      <c r="G1390" s="158"/>
      <c r="H1390" s="158"/>
      <c r="I1390" s="174"/>
      <c r="J1390" s="175"/>
      <c r="K1390" s="157"/>
      <c r="L1390" s="157"/>
      <c r="M1390" s="157"/>
      <c r="O1390" s="158"/>
    </row>
    <row r="1391">
      <c r="A1391" s="172" t="s">
        <v>1291</v>
      </c>
      <c r="B1391" s="172" t="s">
        <v>487</v>
      </c>
      <c r="C1391" s="172" t="s">
        <v>749</v>
      </c>
      <c r="D1391" s="172" t="s">
        <v>748</v>
      </c>
      <c r="E1391" s="172" t="s">
        <v>601</v>
      </c>
      <c r="F1391" s="173">
        <v>2.0</v>
      </c>
      <c r="G1391" s="158"/>
      <c r="H1391" s="158"/>
      <c r="I1391" s="174"/>
      <c r="J1391" s="175"/>
      <c r="K1391" s="157"/>
      <c r="L1391" s="157"/>
      <c r="M1391" s="157"/>
      <c r="O1391" s="158"/>
    </row>
    <row r="1392">
      <c r="A1392" s="172" t="s">
        <v>1291</v>
      </c>
      <c r="B1392" s="172" t="s">
        <v>487</v>
      </c>
      <c r="C1392" s="172" t="s">
        <v>697</v>
      </c>
      <c r="D1392" s="172" t="s">
        <v>696</v>
      </c>
      <c r="E1392" s="172" t="s">
        <v>552</v>
      </c>
      <c r="F1392" s="173">
        <v>1.0</v>
      </c>
      <c r="G1392" s="158"/>
      <c r="H1392" s="158"/>
      <c r="I1392" s="174"/>
      <c r="J1392" s="175"/>
      <c r="K1392" s="157"/>
      <c r="L1392" s="157"/>
      <c r="M1392" s="157"/>
      <c r="O1392" s="158"/>
    </row>
    <row r="1393">
      <c r="A1393" s="172" t="s">
        <v>1291</v>
      </c>
      <c r="B1393" s="172" t="s">
        <v>487</v>
      </c>
      <c r="C1393" s="172" t="s">
        <v>779</v>
      </c>
      <c r="D1393" s="172" t="s">
        <v>778</v>
      </c>
      <c r="E1393" s="172" t="s">
        <v>601</v>
      </c>
      <c r="F1393" s="173">
        <v>1.0</v>
      </c>
      <c r="G1393" s="158"/>
      <c r="H1393" s="158"/>
      <c r="I1393" s="174"/>
      <c r="J1393" s="175"/>
      <c r="K1393" s="157"/>
      <c r="L1393" s="157"/>
      <c r="M1393" s="157"/>
      <c r="O1393" s="158"/>
    </row>
    <row r="1394">
      <c r="A1394" s="172" t="s">
        <v>1291</v>
      </c>
      <c r="B1394" s="172" t="s">
        <v>487</v>
      </c>
      <c r="C1394" s="172" t="s">
        <v>729</v>
      </c>
      <c r="D1394" s="172" t="s">
        <v>728</v>
      </c>
      <c r="E1394" s="172" t="s">
        <v>510</v>
      </c>
      <c r="F1394" s="173">
        <v>2.0</v>
      </c>
      <c r="G1394" s="158"/>
      <c r="H1394" s="158"/>
      <c r="I1394" s="157"/>
      <c r="J1394" s="175"/>
      <c r="K1394" s="157"/>
      <c r="L1394" s="157"/>
      <c r="M1394" s="157"/>
      <c r="O1394" s="158"/>
    </row>
    <row r="1395">
      <c r="A1395" s="172" t="s">
        <v>1291</v>
      </c>
      <c r="B1395" s="172" t="s">
        <v>487</v>
      </c>
      <c r="C1395" s="172" t="s">
        <v>617</v>
      </c>
      <c r="D1395" s="172" t="s">
        <v>616</v>
      </c>
      <c r="E1395" s="172" t="s">
        <v>513</v>
      </c>
      <c r="F1395" s="173">
        <v>2.0</v>
      </c>
      <c r="G1395" s="158"/>
      <c r="H1395" s="158"/>
      <c r="I1395" s="174"/>
      <c r="J1395" s="175"/>
      <c r="K1395" s="157"/>
      <c r="L1395" s="157"/>
      <c r="M1395" s="157"/>
      <c r="O1395" s="158"/>
    </row>
    <row r="1396">
      <c r="A1396" s="172" t="s">
        <v>1292</v>
      </c>
      <c r="B1396" s="172" t="s">
        <v>487</v>
      </c>
      <c r="C1396" s="172" t="s">
        <v>508</v>
      </c>
      <c r="D1396" s="172" t="s">
        <v>509</v>
      </c>
      <c r="E1396" s="172" t="s">
        <v>510</v>
      </c>
      <c r="F1396" s="173">
        <v>1.0</v>
      </c>
      <c r="G1396" s="158"/>
      <c r="H1396" s="158"/>
      <c r="I1396" s="174"/>
      <c r="J1396" s="175"/>
      <c r="K1396" s="157"/>
      <c r="L1396" s="157"/>
      <c r="M1396" s="157"/>
      <c r="O1396" s="158"/>
    </row>
    <row r="1397">
      <c r="A1397" s="172" t="s">
        <v>1292</v>
      </c>
      <c r="B1397" s="172" t="s">
        <v>487</v>
      </c>
      <c r="C1397" s="172" t="s">
        <v>963</v>
      </c>
      <c r="D1397" s="172" t="s">
        <v>962</v>
      </c>
      <c r="E1397" s="172" t="s">
        <v>507</v>
      </c>
      <c r="F1397" s="173">
        <v>1.0</v>
      </c>
      <c r="G1397" s="158"/>
      <c r="H1397" s="158"/>
      <c r="I1397" s="174"/>
      <c r="J1397" s="175"/>
      <c r="K1397" s="157"/>
      <c r="L1397" s="157"/>
      <c r="M1397" s="157"/>
      <c r="O1397" s="158"/>
    </row>
    <row r="1398">
      <c r="A1398" s="172" t="s">
        <v>1292</v>
      </c>
      <c r="B1398" s="172" t="s">
        <v>487</v>
      </c>
      <c r="C1398" s="172" t="s">
        <v>323</v>
      </c>
      <c r="D1398" s="172" t="s">
        <v>324</v>
      </c>
      <c r="E1398" s="172" t="s">
        <v>519</v>
      </c>
      <c r="F1398" s="173">
        <v>1.0</v>
      </c>
      <c r="G1398" s="158"/>
      <c r="H1398" s="158"/>
      <c r="I1398" s="174"/>
      <c r="J1398" s="175"/>
      <c r="K1398" s="157"/>
      <c r="L1398" s="157"/>
      <c r="M1398" s="157"/>
      <c r="O1398" s="158"/>
    </row>
    <row r="1399">
      <c r="A1399" s="172" t="s">
        <v>1292</v>
      </c>
      <c r="B1399" s="172" t="s">
        <v>492</v>
      </c>
      <c r="C1399" s="172" t="s">
        <v>1293</v>
      </c>
      <c r="D1399" s="172" t="s">
        <v>1294</v>
      </c>
      <c r="E1399" s="172" t="s">
        <v>787</v>
      </c>
      <c r="F1399" s="173">
        <v>1.0</v>
      </c>
      <c r="G1399" s="158"/>
      <c r="H1399" s="158"/>
      <c r="I1399" s="174"/>
      <c r="J1399" s="175"/>
      <c r="K1399" s="157"/>
      <c r="L1399" s="157"/>
      <c r="M1399" s="157"/>
      <c r="O1399" s="158"/>
    </row>
    <row r="1400">
      <c r="A1400" s="172" t="s">
        <v>1292</v>
      </c>
      <c r="B1400" s="172" t="s">
        <v>487</v>
      </c>
      <c r="C1400" s="172" t="s">
        <v>957</v>
      </c>
      <c r="D1400" s="172" t="s">
        <v>956</v>
      </c>
      <c r="E1400" s="172" t="s">
        <v>498</v>
      </c>
      <c r="F1400" s="173">
        <v>1.0</v>
      </c>
      <c r="G1400" s="158"/>
      <c r="H1400" s="158"/>
      <c r="I1400" s="174"/>
      <c r="J1400" s="175"/>
      <c r="K1400" s="157"/>
      <c r="L1400" s="157"/>
      <c r="M1400" s="157"/>
      <c r="O1400" s="158"/>
    </row>
    <row r="1401">
      <c r="A1401" s="172" t="s">
        <v>1292</v>
      </c>
      <c r="B1401" s="172" t="s">
        <v>487</v>
      </c>
      <c r="C1401" s="172" t="s">
        <v>824</v>
      </c>
      <c r="D1401" s="172" t="s">
        <v>823</v>
      </c>
      <c r="E1401" s="172" t="s">
        <v>541</v>
      </c>
      <c r="F1401" s="173">
        <v>1.0</v>
      </c>
      <c r="G1401" s="158"/>
      <c r="H1401" s="158"/>
      <c r="I1401" s="174"/>
      <c r="J1401" s="175"/>
      <c r="K1401" s="157"/>
      <c r="L1401" s="157"/>
      <c r="M1401" s="157"/>
      <c r="O1401" s="158"/>
    </row>
    <row r="1402">
      <c r="A1402" s="172" t="s">
        <v>1292</v>
      </c>
      <c r="B1402" s="172" t="s">
        <v>487</v>
      </c>
      <c r="C1402" s="172" t="s">
        <v>961</v>
      </c>
      <c r="D1402" s="172" t="s">
        <v>960</v>
      </c>
      <c r="E1402" s="172" t="s">
        <v>570</v>
      </c>
      <c r="F1402" s="173">
        <v>1.0</v>
      </c>
      <c r="G1402" s="158"/>
      <c r="H1402" s="158"/>
      <c r="I1402" s="174"/>
      <c r="J1402" s="175"/>
      <c r="K1402" s="157"/>
      <c r="L1402" s="157"/>
      <c r="M1402" s="157"/>
      <c r="O1402" s="158"/>
    </row>
    <row r="1403">
      <c r="A1403" s="172" t="s">
        <v>1292</v>
      </c>
      <c r="B1403" s="172" t="s">
        <v>487</v>
      </c>
      <c r="C1403" s="172" t="s">
        <v>888</v>
      </c>
      <c r="D1403" s="172" t="s">
        <v>887</v>
      </c>
      <c r="E1403" s="172" t="s">
        <v>547</v>
      </c>
      <c r="F1403" s="173">
        <v>1.0</v>
      </c>
      <c r="G1403" s="158"/>
      <c r="H1403" s="158"/>
      <c r="I1403" s="174"/>
      <c r="J1403" s="175"/>
      <c r="K1403" s="157"/>
      <c r="L1403" s="157"/>
      <c r="M1403" s="157"/>
      <c r="O1403" s="158"/>
    </row>
    <row r="1404">
      <c r="A1404" s="172" t="s">
        <v>1292</v>
      </c>
      <c r="B1404" s="172" t="s">
        <v>492</v>
      </c>
      <c r="C1404" s="172" t="s">
        <v>959</v>
      </c>
      <c r="D1404" s="172" t="s">
        <v>981</v>
      </c>
      <c r="E1404" s="172" t="s">
        <v>645</v>
      </c>
      <c r="F1404" s="173">
        <v>1.0</v>
      </c>
      <c r="G1404" s="158"/>
      <c r="H1404" s="158"/>
      <c r="I1404" s="174"/>
      <c r="J1404" s="175"/>
      <c r="K1404" s="157"/>
      <c r="L1404" s="157"/>
      <c r="M1404" s="157"/>
      <c r="O1404" s="158"/>
    </row>
    <row r="1405">
      <c r="A1405" s="172" t="s">
        <v>1292</v>
      </c>
      <c r="B1405" s="172" t="s">
        <v>487</v>
      </c>
      <c r="C1405" s="172" t="s">
        <v>556</v>
      </c>
      <c r="D1405" s="172" t="s">
        <v>555</v>
      </c>
      <c r="E1405" s="172" t="s">
        <v>557</v>
      </c>
      <c r="F1405" s="173">
        <v>1.0</v>
      </c>
      <c r="G1405" s="158"/>
      <c r="H1405" s="158"/>
      <c r="I1405" s="174"/>
      <c r="J1405" s="175"/>
      <c r="K1405" s="157"/>
      <c r="L1405" s="157"/>
      <c r="M1405" s="157"/>
      <c r="O1405" s="158"/>
    </row>
    <row r="1406">
      <c r="A1406" s="172" t="s">
        <v>476</v>
      </c>
      <c r="B1406" s="172" t="s">
        <v>492</v>
      </c>
      <c r="C1406" s="172" t="s">
        <v>802</v>
      </c>
      <c r="D1406" s="172" t="s">
        <v>826</v>
      </c>
      <c r="E1406" s="172" t="s">
        <v>513</v>
      </c>
      <c r="F1406" s="173">
        <v>1.0</v>
      </c>
      <c r="G1406" s="158"/>
      <c r="H1406" s="158"/>
      <c r="I1406" s="174"/>
      <c r="J1406" s="175"/>
      <c r="K1406" s="157"/>
      <c r="L1406" s="157"/>
      <c r="M1406" s="157"/>
      <c r="O1406" s="158"/>
    </row>
    <row r="1407">
      <c r="A1407" s="172" t="s">
        <v>476</v>
      </c>
      <c r="B1407" s="172" t="s">
        <v>487</v>
      </c>
      <c r="C1407" s="172" t="s">
        <v>508</v>
      </c>
      <c r="D1407" s="172" t="s">
        <v>509</v>
      </c>
      <c r="E1407" s="172" t="s">
        <v>510</v>
      </c>
      <c r="F1407" s="173">
        <v>2.0</v>
      </c>
      <c r="G1407" s="158"/>
      <c r="H1407" s="158"/>
      <c r="I1407" s="174"/>
      <c r="J1407" s="175"/>
      <c r="K1407" s="157"/>
      <c r="L1407" s="157"/>
      <c r="M1407" s="157"/>
      <c r="O1407" s="158"/>
    </row>
    <row r="1408">
      <c r="A1408" s="172" t="s">
        <v>476</v>
      </c>
      <c r="B1408" s="172" t="s">
        <v>487</v>
      </c>
      <c r="C1408" s="172" t="s">
        <v>957</v>
      </c>
      <c r="D1408" s="172" t="s">
        <v>956</v>
      </c>
      <c r="E1408" s="172" t="s">
        <v>498</v>
      </c>
      <c r="F1408" s="173">
        <v>1.0</v>
      </c>
      <c r="G1408" s="158"/>
      <c r="H1408" s="158"/>
      <c r="I1408" s="174"/>
      <c r="J1408" s="175"/>
      <c r="K1408" s="157"/>
      <c r="L1408" s="157"/>
      <c r="M1408" s="157"/>
      <c r="O1408" s="158"/>
    </row>
    <row r="1409">
      <c r="A1409" s="172" t="s">
        <v>476</v>
      </c>
      <c r="B1409" s="172" t="s">
        <v>487</v>
      </c>
      <c r="C1409" s="172" t="s">
        <v>963</v>
      </c>
      <c r="D1409" s="172" t="s">
        <v>962</v>
      </c>
      <c r="E1409" s="172" t="s">
        <v>507</v>
      </c>
      <c r="F1409" s="173">
        <v>1.0</v>
      </c>
      <c r="G1409" s="158"/>
      <c r="H1409" s="158"/>
      <c r="I1409" s="174"/>
      <c r="J1409" s="175"/>
      <c r="K1409" s="157"/>
      <c r="L1409" s="157"/>
      <c r="M1409" s="157"/>
      <c r="O1409" s="158"/>
    </row>
    <row r="1410">
      <c r="A1410" s="172" t="s">
        <v>476</v>
      </c>
      <c r="B1410" s="172" t="s">
        <v>487</v>
      </c>
      <c r="C1410" s="172" t="s">
        <v>556</v>
      </c>
      <c r="D1410" s="172" t="s">
        <v>555</v>
      </c>
      <c r="E1410" s="172" t="s">
        <v>557</v>
      </c>
      <c r="F1410" s="173">
        <v>2.0</v>
      </c>
      <c r="G1410" s="158"/>
      <c r="H1410" s="158"/>
      <c r="I1410" s="174"/>
      <c r="J1410" s="175"/>
      <c r="K1410" s="157"/>
      <c r="L1410" s="157"/>
      <c r="M1410" s="157"/>
      <c r="O1410" s="158"/>
    </row>
    <row r="1411">
      <c r="A1411" s="172" t="s">
        <v>476</v>
      </c>
      <c r="B1411" s="172" t="s">
        <v>487</v>
      </c>
      <c r="C1411" s="172" t="s">
        <v>812</v>
      </c>
      <c r="D1411" s="172" t="s">
        <v>811</v>
      </c>
      <c r="E1411" s="172" t="s">
        <v>552</v>
      </c>
      <c r="F1411" s="173">
        <v>1.0</v>
      </c>
      <c r="G1411" s="158"/>
      <c r="H1411" s="158"/>
      <c r="I1411" s="174"/>
      <c r="J1411" s="175"/>
      <c r="K1411" s="157"/>
      <c r="L1411" s="157"/>
      <c r="M1411" s="157"/>
      <c r="O1411" s="158"/>
    </row>
    <row r="1412">
      <c r="A1412" s="172" t="s">
        <v>476</v>
      </c>
      <c r="B1412" s="172" t="s">
        <v>487</v>
      </c>
      <c r="C1412" s="172" t="s">
        <v>617</v>
      </c>
      <c r="D1412" s="172" t="s">
        <v>616</v>
      </c>
      <c r="E1412" s="172" t="s">
        <v>513</v>
      </c>
      <c r="F1412" s="173">
        <v>1.0</v>
      </c>
      <c r="G1412" s="158"/>
      <c r="H1412" s="158"/>
      <c r="I1412" s="174"/>
      <c r="J1412" s="175"/>
      <c r="K1412" s="157"/>
      <c r="L1412" s="157"/>
      <c r="M1412" s="157"/>
      <c r="O1412" s="158"/>
    </row>
    <row r="1413">
      <c r="A1413" s="172" t="s">
        <v>476</v>
      </c>
      <c r="B1413" s="172" t="s">
        <v>487</v>
      </c>
      <c r="C1413" s="172" t="s">
        <v>965</v>
      </c>
      <c r="D1413" s="172" t="s">
        <v>964</v>
      </c>
      <c r="E1413" s="172" t="s">
        <v>501</v>
      </c>
      <c r="F1413" s="173">
        <v>1.0</v>
      </c>
      <c r="G1413" s="158"/>
      <c r="H1413" s="158"/>
      <c r="I1413" s="174"/>
      <c r="J1413" s="175"/>
      <c r="K1413" s="157"/>
      <c r="L1413" s="157"/>
      <c r="M1413" s="157"/>
      <c r="O1413" s="158"/>
    </row>
    <row r="1414">
      <c r="A1414" s="172" t="s">
        <v>476</v>
      </c>
      <c r="B1414" s="172" t="s">
        <v>487</v>
      </c>
      <c r="C1414" s="172" t="s">
        <v>468</v>
      </c>
      <c r="D1414" s="172" t="s">
        <v>469</v>
      </c>
      <c r="E1414" s="172" t="s">
        <v>585</v>
      </c>
      <c r="F1414" s="173">
        <v>1.0</v>
      </c>
      <c r="G1414" s="158"/>
      <c r="H1414" s="158"/>
      <c r="I1414" s="174"/>
      <c r="J1414" s="175"/>
      <c r="K1414" s="157"/>
      <c r="L1414" s="157"/>
      <c r="M1414" s="157"/>
      <c r="O1414" s="158"/>
    </row>
    <row r="1415">
      <c r="A1415" s="172" t="s">
        <v>476</v>
      </c>
      <c r="B1415" s="172" t="s">
        <v>492</v>
      </c>
      <c r="C1415" s="172" t="s">
        <v>1295</v>
      </c>
      <c r="D1415" s="172" t="s">
        <v>1296</v>
      </c>
      <c r="E1415" s="172" t="s">
        <v>495</v>
      </c>
      <c r="F1415" s="173">
        <v>1.0</v>
      </c>
      <c r="G1415" s="158"/>
      <c r="H1415" s="158"/>
      <c r="I1415" s="174"/>
      <c r="J1415" s="175"/>
      <c r="K1415" s="157"/>
      <c r="L1415" s="157"/>
      <c r="M1415" s="157"/>
      <c r="O1415" s="158"/>
    </row>
    <row r="1416">
      <c r="A1416" s="172" t="s">
        <v>1297</v>
      </c>
      <c r="B1416" s="172" t="s">
        <v>487</v>
      </c>
      <c r="C1416" s="172" t="s">
        <v>971</v>
      </c>
      <c r="D1416" s="172" t="s">
        <v>970</v>
      </c>
      <c r="E1416" s="172" t="s">
        <v>532</v>
      </c>
      <c r="F1416" s="173">
        <v>1.0</v>
      </c>
      <c r="G1416" s="158"/>
      <c r="H1416" s="158"/>
      <c r="I1416" s="174"/>
      <c r="J1416" s="175"/>
      <c r="K1416" s="157"/>
      <c r="L1416" s="157"/>
      <c r="M1416" s="157"/>
      <c r="O1416" s="158"/>
    </row>
    <row r="1417">
      <c r="A1417" s="172" t="s">
        <v>1297</v>
      </c>
      <c r="B1417" s="172" t="s">
        <v>487</v>
      </c>
      <c r="C1417" s="172" t="s">
        <v>965</v>
      </c>
      <c r="D1417" s="172" t="s">
        <v>964</v>
      </c>
      <c r="E1417" s="172" t="s">
        <v>501</v>
      </c>
      <c r="F1417" s="173">
        <v>1.0</v>
      </c>
      <c r="G1417" s="158"/>
      <c r="H1417" s="158"/>
      <c r="I1417" s="174"/>
      <c r="J1417" s="175"/>
      <c r="K1417" s="157"/>
      <c r="L1417" s="157"/>
      <c r="M1417" s="157"/>
      <c r="O1417" s="158"/>
    </row>
    <row r="1418">
      <c r="A1418" s="172" t="s">
        <v>1297</v>
      </c>
      <c r="B1418" s="172" t="s">
        <v>492</v>
      </c>
      <c r="C1418" s="172" t="s">
        <v>968</v>
      </c>
      <c r="D1418" s="172" t="s">
        <v>991</v>
      </c>
      <c r="E1418" s="172" t="s">
        <v>547</v>
      </c>
      <c r="F1418" s="173">
        <v>1.0</v>
      </c>
      <c r="G1418" s="158"/>
      <c r="H1418" s="158"/>
      <c r="I1418" s="174"/>
      <c r="J1418" s="175"/>
      <c r="K1418" s="157"/>
      <c r="L1418" s="157"/>
      <c r="M1418" s="157"/>
      <c r="O1418" s="158"/>
    </row>
    <row r="1419">
      <c r="A1419" s="172" t="s">
        <v>1297</v>
      </c>
      <c r="B1419" s="172" t="s">
        <v>487</v>
      </c>
      <c r="C1419" s="172" t="s">
        <v>812</v>
      </c>
      <c r="D1419" s="172" t="s">
        <v>811</v>
      </c>
      <c r="E1419" s="172" t="s">
        <v>552</v>
      </c>
      <c r="F1419" s="173">
        <v>1.0</v>
      </c>
      <c r="G1419" s="158"/>
      <c r="H1419" s="158"/>
      <c r="I1419" s="174"/>
      <c r="J1419" s="175"/>
      <c r="K1419" s="157"/>
      <c r="L1419" s="157"/>
      <c r="M1419" s="157"/>
      <c r="O1419" s="158"/>
    </row>
    <row r="1420">
      <c r="A1420" s="172" t="s">
        <v>1297</v>
      </c>
      <c r="B1420" s="172" t="s">
        <v>487</v>
      </c>
      <c r="C1420" s="172" t="s">
        <v>508</v>
      </c>
      <c r="D1420" s="172" t="s">
        <v>509</v>
      </c>
      <c r="E1420" s="172" t="s">
        <v>510</v>
      </c>
      <c r="F1420" s="173">
        <v>2.0</v>
      </c>
      <c r="G1420" s="158"/>
      <c r="H1420" s="158"/>
      <c r="I1420" s="174"/>
      <c r="J1420" s="175"/>
      <c r="K1420" s="157"/>
      <c r="L1420" s="157"/>
      <c r="M1420" s="157"/>
      <c r="O1420" s="158"/>
    </row>
    <row r="1421">
      <c r="A1421" s="172" t="s">
        <v>1297</v>
      </c>
      <c r="B1421" s="172" t="s">
        <v>487</v>
      </c>
      <c r="C1421" s="172" t="s">
        <v>323</v>
      </c>
      <c r="D1421" s="172" t="s">
        <v>324</v>
      </c>
      <c r="E1421" s="172" t="s">
        <v>519</v>
      </c>
      <c r="F1421" s="173">
        <v>2.0</v>
      </c>
      <c r="G1421" s="158"/>
      <c r="H1421" s="158"/>
      <c r="I1421" s="174"/>
      <c r="J1421" s="175"/>
      <c r="K1421" s="157"/>
      <c r="L1421" s="157"/>
      <c r="M1421" s="157"/>
      <c r="O1421" s="158"/>
    </row>
    <row r="1422">
      <c r="A1422" s="172" t="s">
        <v>1297</v>
      </c>
      <c r="B1422" s="172" t="s">
        <v>487</v>
      </c>
      <c r="C1422" s="172" t="s">
        <v>957</v>
      </c>
      <c r="D1422" s="172" t="s">
        <v>956</v>
      </c>
      <c r="E1422" s="172" t="s">
        <v>498</v>
      </c>
      <c r="F1422" s="173">
        <v>1.0</v>
      </c>
      <c r="G1422" s="158"/>
      <c r="H1422" s="158"/>
      <c r="I1422" s="174"/>
      <c r="J1422" s="175"/>
      <c r="K1422" s="157"/>
      <c r="L1422" s="157"/>
      <c r="M1422" s="157"/>
      <c r="O1422" s="158"/>
    </row>
    <row r="1423">
      <c r="A1423" s="172" t="s">
        <v>1297</v>
      </c>
      <c r="B1423" s="172" t="s">
        <v>492</v>
      </c>
      <c r="C1423" s="172" t="s">
        <v>1298</v>
      </c>
      <c r="D1423" s="172" t="s">
        <v>1299</v>
      </c>
      <c r="E1423" s="172" t="s">
        <v>526</v>
      </c>
      <c r="F1423" s="173">
        <v>1.0</v>
      </c>
      <c r="G1423" s="158"/>
      <c r="H1423" s="158"/>
      <c r="I1423" s="174"/>
      <c r="J1423" s="175"/>
      <c r="K1423" s="157"/>
      <c r="L1423" s="157"/>
      <c r="M1423" s="157"/>
      <c r="O1423" s="158"/>
    </row>
    <row r="1424">
      <c r="A1424" s="172" t="s">
        <v>1297</v>
      </c>
      <c r="B1424" s="172" t="s">
        <v>487</v>
      </c>
      <c r="C1424" s="172" t="s">
        <v>902</v>
      </c>
      <c r="D1424" s="172" t="s">
        <v>901</v>
      </c>
      <c r="E1424" s="172" t="s">
        <v>588</v>
      </c>
      <c r="F1424" s="173">
        <v>1.0</v>
      </c>
      <c r="G1424" s="158"/>
      <c r="H1424" s="158"/>
      <c r="I1424" s="174"/>
      <c r="J1424" s="175"/>
      <c r="K1424" s="157"/>
      <c r="L1424" s="157"/>
      <c r="M1424" s="157"/>
      <c r="O1424" s="158"/>
    </row>
    <row r="1425">
      <c r="A1425" s="172" t="s">
        <v>1297</v>
      </c>
      <c r="B1425" s="172" t="s">
        <v>487</v>
      </c>
      <c r="C1425" s="172" t="s">
        <v>556</v>
      </c>
      <c r="D1425" s="172" t="s">
        <v>555</v>
      </c>
      <c r="E1425" s="172" t="s">
        <v>557</v>
      </c>
      <c r="F1425" s="173">
        <v>2.0</v>
      </c>
      <c r="G1425" s="158"/>
      <c r="H1425" s="158"/>
      <c r="I1425" s="174"/>
      <c r="J1425" s="175"/>
      <c r="K1425" s="157"/>
      <c r="L1425" s="157"/>
      <c r="M1425" s="157"/>
      <c r="O1425" s="158"/>
    </row>
    <row r="1426">
      <c r="A1426" s="172" t="s">
        <v>414</v>
      </c>
      <c r="B1426" s="172" t="s">
        <v>487</v>
      </c>
      <c r="C1426" s="172" t="s">
        <v>508</v>
      </c>
      <c r="D1426" s="172" t="s">
        <v>509</v>
      </c>
      <c r="E1426" s="172" t="s">
        <v>510</v>
      </c>
      <c r="F1426" s="173">
        <v>2.0</v>
      </c>
      <c r="G1426" s="158"/>
      <c r="H1426" s="158"/>
      <c r="I1426" s="174"/>
      <c r="J1426" s="175"/>
      <c r="K1426" s="157"/>
      <c r="L1426" s="157"/>
      <c r="M1426" s="157"/>
      <c r="O1426" s="158"/>
    </row>
    <row r="1427">
      <c r="A1427" s="172" t="s">
        <v>414</v>
      </c>
      <c r="B1427" s="172" t="s">
        <v>487</v>
      </c>
      <c r="C1427" s="172" t="s">
        <v>764</v>
      </c>
      <c r="D1427" s="172" t="s">
        <v>763</v>
      </c>
      <c r="E1427" s="172" t="s">
        <v>522</v>
      </c>
      <c r="F1427" s="173">
        <v>1.0</v>
      </c>
      <c r="G1427" s="158"/>
      <c r="H1427" s="158"/>
      <c r="I1427" s="174"/>
      <c r="J1427" s="175"/>
      <c r="K1427" s="157"/>
      <c r="L1427" s="157"/>
      <c r="M1427" s="157"/>
      <c r="O1427" s="158"/>
    </row>
    <row r="1428">
      <c r="A1428" s="172" t="s">
        <v>414</v>
      </c>
      <c r="B1428" s="172" t="s">
        <v>487</v>
      </c>
      <c r="C1428" s="172" t="s">
        <v>582</v>
      </c>
      <c r="D1428" s="172" t="s">
        <v>583</v>
      </c>
      <c r="E1428" s="172" t="s">
        <v>584</v>
      </c>
      <c r="F1428" s="173">
        <v>1.0</v>
      </c>
      <c r="G1428" s="158"/>
      <c r="H1428" s="158"/>
      <c r="I1428" s="174"/>
      <c r="J1428" s="175"/>
      <c r="K1428" s="157"/>
      <c r="L1428" s="157"/>
      <c r="M1428" s="157"/>
      <c r="O1428" s="158"/>
    </row>
    <row r="1429">
      <c r="A1429" s="172" t="s">
        <v>414</v>
      </c>
      <c r="B1429" s="172" t="s">
        <v>487</v>
      </c>
      <c r="C1429" s="172" t="s">
        <v>751</v>
      </c>
      <c r="D1429" s="172" t="s">
        <v>750</v>
      </c>
      <c r="E1429" s="172" t="s">
        <v>501</v>
      </c>
      <c r="F1429" s="173">
        <v>1.0</v>
      </c>
      <c r="G1429" s="158"/>
      <c r="H1429" s="158"/>
      <c r="I1429" s="174"/>
      <c r="J1429" s="175"/>
      <c r="K1429" s="157"/>
      <c r="L1429" s="157"/>
      <c r="M1429" s="157"/>
      <c r="O1429" s="158"/>
    </row>
    <row r="1430">
      <c r="A1430" s="172" t="s">
        <v>414</v>
      </c>
      <c r="B1430" s="172" t="s">
        <v>492</v>
      </c>
      <c r="C1430" s="172" t="s">
        <v>814</v>
      </c>
      <c r="D1430" s="172" t="s">
        <v>813</v>
      </c>
      <c r="E1430" s="172" t="s">
        <v>787</v>
      </c>
      <c r="F1430" s="173">
        <v>1.0</v>
      </c>
      <c r="G1430" s="158"/>
      <c r="H1430" s="158"/>
      <c r="I1430" s="174"/>
      <c r="J1430" s="175"/>
      <c r="K1430" s="157"/>
      <c r="L1430" s="157"/>
      <c r="M1430" s="157"/>
      <c r="O1430" s="158"/>
    </row>
    <row r="1431">
      <c r="A1431" s="172" t="s">
        <v>414</v>
      </c>
      <c r="B1431" s="172" t="s">
        <v>487</v>
      </c>
      <c r="C1431" s="172" t="s">
        <v>425</v>
      </c>
      <c r="D1431" s="172" t="s">
        <v>426</v>
      </c>
      <c r="E1431" s="172" t="s">
        <v>522</v>
      </c>
      <c r="F1431" s="173">
        <v>1.0</v>
      </c>
      <c r="G1431" s="158"/>
      <c r="H1431" s="158"/>
      <c r="I1431" s="174"/>
      <c r="J1431" s="175"/>
      <c r="K1431" s="157"/>
      <c r="L1431" s="157"/>
      <c r="M1431" s="157"/>
      <c r="O1431" s="158"/>
    </row>
    <row r="1432">
      <c r="A1432" s="172" t="s">
        <v>414</v>
      </c>
      <c r="B1432" s="172" t="s">
        <v>492</v>
      </c>
      <c r="C1432" s="172" t="s">
        <v>802</v>
      </c>
      <c r="D1432" s="172" t="s">
        <v>826</v>
      </c>
      <c r="E1432" s="172" t="s">
        <v>513</v>
      </c>
      <c r="F1432" s="173">
        <v>1.0</v>
      </c>
      <c r="G1432" s="158"/>
      <c r="H1432" s="158"/>
      <c r="I1432" s="174"/>
      <c r="J1432" s="175"/>
      <c r="K1432" s="157"/>
      <c r="L1432" s="157"/>
      <c r="M1432" s="157"/>
      <c r="O1432" s="158"/>
    </row>
    <row r="1433">
      <c r="A1433" s="172" t="s">
        <v>414</v>
      </c>
      <c r="B1433" s="172" t="s">
        <v>487</v>
      </c>
      <c r="C1433" s="172" t="s">
        <v>661</v>
      </c>
      <c r="D1433" s="172" t="s">
        <v>660</v>
      </c>
      <c r="E1433" s="172" t="s">
        <v>507</v>
      </c>
      <c r="F1433" s="173">
        <v>1.0</v>
      </c>
      <c r="G1433" s="158"/>
      <c r="H1433" s="158"/>
      <c r="I1433" s="174"/>
      <c r="J1433" s="175"/>
      <c r="K1433" s="157"/>
      <c r="L1433" s="157"/>
      <c r="M1433" s="157"/>
      <c r="O1433" s="158"/>
    </row>
    <row r="1434">
      <c r="A1434" s="172" t="s">
        <v>414</v>
      </c>
      <c r="B1434" s="172" t="s">
        <v>487</v>
      </c>
      <c r="C1434" s="172" t="s">
        <v>431</v>
      </c>
      <c r="D1434" s="172" t="s">
        <v>432</v>
      </c>
      <c r="E1434" s="172" t="s">
        <v>547</v>
      </c>
      <c r="F1434" s="173">
        <v>1.0</v>
      </c>
      <c r="G1434" s="158"/>
      <c r="H1434" s="158"/>
      <c r="I1434" s="174"/>
      <c r="J1434" s="175"/>
      <c r="K1434" s="157"/>
      <c r="L1434" s="157"/>
      <c r="M1434" s="157"/>
      <c r="O1434" s="158"/>
    </row>
    <row r="1435">
      <c r="A1435" s="172" t="s">
        <v>414</v>
      </c>
      <c r="B1435" s="172" t="s">
        <v>487</v>
      </c>
      <c r="C1435" s="172" t="s">
        <v>622</v>
      </c>
      <c r="D1435" s="172" t="s">
        <v>621</v>
      </c>
      <c r="E1435" s="172" t="s">
        <v>510</v>
      </c>
      <c r="F1435" s="173">
        <v>2.0</v>
      </c>
      <c r="G1435" s="158"/>
      <c r="H1435" s="158"/>
      <c r="I1435" s="174"/>
      <c r="J1435" s="175"/>
      <c r="K1435" s="157"/>
      <c r="L1435" s="157"/>
      <c r="M1435" s="157"/>
      <c r="O1435" s="158"/>
    </row>
    <row r="1436">
      <c r="A1436" s="172" t="s">
        <v>414</v>
      </c>
      <c r="B1436" s="172" t="s">
        <v>487</v>
      </c>
      <c r="C1436" s="172" t="s">
        <v>333</v>
      </c>
      <c r="D1436" s="172" t="s">
        <v>334</v>
      </c>
      <c r="E1436" s="172" t="s">
        <v>498</v>
      </c>
      <c r="F1436" s="173">
        <v>1.0</v>
      </c>
      <c r="G1436" s="158"/>
      <c r="H1436" s="158"/>
      <c r="I1436" s="174"/>
      <c r="J1436" s="175"/>
      <c r="K1436" s="157"/>
      <c r="L1436" s="157"/>
      <c r="M1436" s="157"/>
      <c r="O1436" s="158"/>
    </row>
    <row r="1437">
      <c r="A1437" s="172" t="s">
        <v>359</v>
      </c>
      <c r="B1437" s="172" t="s">
        <v>487</v>
      </c>
      <c r="C1437" s="172" t="s">
        <v>766</v>
      </c>
      <c r="D1437" s="172" t="s">
        <v>765</v>
      </c>
      <c r="E1437" s="172" t="s">
        <v>584</v>
      </c>
      <c r="F1437" s="173">
        <v>1.0</v>
      </c>
      <c r="G1437" s="158"/>
      <c r="H1437" s="158"/>
      <c r="I1437" s="174"/>
      <c r="J1437" s="175"/>
      <c r="K1437" s="157"/>
      <c r="L1437" s="157"/>
      <c r="M1437" s="157"/>
      <c r="O1437" s="158"/>
    </row>
    <row r="1438">
      <c r="A1438" s="172" t="s">
        <v>359</v>
      </c>
      <c r="B1438" s="172" t="s">
        <v>492</v>
      </c>
      <c r="C1438" s="172" t="s">
        <v>968</v>
      </c>
      <c r="D1438" s="172" t="s">
        <v>991</v>
      </c>
      <c r="E1438" s="172" t="s">
        <v>547</v>
      </c>
      <c r="F1438" s="173">
        <v>1.0</v>
      </c>
      <c r="G1438" s="158"/>
      <c r="H1438" s="158"/>
      <c r="I1438" s="174"/>
      <c r="J1438" s="175"/>
      <c r="K1438" s="157"/>
      <c r="L1438" s="157"/>
      <c r="M1438" s="157"/>
      <c r="O1438" s="158"/>
    </row>
    <row r="1439">
      <c r="A1439" s="172" t="s">
        <v>359</v>
      </c>
      <c r="B1439" s="172" t="s">
        <v>492</v>
      </c>
      <c r="C1439" s="172" t="s">
        <v>820</v>
      </c>
      <c r="D1439" s="172" t="s">
        <v>819</v>
      </c>
      <c r="E1439" s="172" t="s">
        <v>495</v>
      </c>
      <c r="F1439" s="173">
        <v>1.0</v>
      </c>
      <c r="G1439" s="158"/>
      <c r="H1439" s="158"/>
      <c r="I1439" s="174"/>
      <c r="J1439" s="175"/>
      <c r="K1439" s="157"/>
      <c r="L1439" s="157"/>
      <c r="M1439" s="157"/>
      <c r="O1439" s="158"/>
    </row>
    <row r="1440">
      <c r="A1440" s="172" t="s">
        <v>359</v>
      </c>
      <c r="B1440" s="172" t="s">
        <v>487</v>
      </c>
      <c r="C1440" s="172" t="s">
        <v>411</v>
      </c>
      <c r="D1440" s="172" t="s">
        <v>412</v>
      </c>
      <c r="E1440" s="172" t="s">
        <v>772</v>
      </c>
      <c r="F1440" s="173">
        <v>1.0</v>
      </c>
      <c r="G1440" s="158"/>
      <c r="H1440" s="158"/>
      <c r="I1440" s="174"/>
      <c r="J1440" s="175"/>
      <c r="K1440" s="157"/>
      <c r="L1440" s="157"/>
      <c r="M1440" s="157"/>
      <c r="O1440" s="158"/>
    </row>
    <row r="1441">
      <c r="A1441" s="172" t="s">
        <v>359</v>
      </c>
      <c r="B1441" s="172" t="s">
        <v>487</v>
      </c>
      <c r="C1441" s="172" t="s">
        <v>433</v>
      </c>
      <c r="D1441" s="172" t="s">
        <v>434</v>
      </c>
      <c r="E1441" s="172" t="s">
        <v>573</v>
      </c>
      <c r="F1441" s="173">
        <v>1.0</v>
      </c>
      <c r="G1441" s="158"/>
      <c r="H1441" s="158"/>
      <c r="I1441" s="174"/>
      <c r="J1441" s="175"/>
      <c r="K1441" s="157"/>
      <c r="L1441" s="157"/>
      <c r="M1441" s="157"/>
      <c r="O1441" s="158"/>
    </row>
    <row r="1442">
      <c r="A1442" s="172" t="s">
        <v>359</v>
      </c>
      <c r="B1442" s="172" t="s">
        <v>487</v>
      </c>
      <c r="C1442" s="172" t="s">
        <v>331</v>
      </c>
      <c r="D1442" s="172" t="s">
        <v>332</v>
      </c>
      <c r="E1442" s="172" t="s">
        <v>507</v>
      </c>
      <c r="F1442" s="173">
        <v>1.0</v>
      </c>
      <c r="G1442" s="158"/>
      <c r="H1442" s="158"/>
      <c r="I1442" s="174"/>
      <c r="J1442" s="175"/>
      <c r="K1442" s="157"/>
      <c r="L1442" s="157"/>
      <c r="M1442" s="157"/>
      <c r="O1442" s="158"/>
    </row>
    <row r="1443">
      <c r="A1443" s="172" t="s">
        <v>359</v>
      </c>
      <c r="B1443" s="172" t="s">
        <v>487</v>
      </c>
      <c r="C1443" s="172" t="s">
        <v>764</v>
      </c>
      <c r="D1443" s="172" t="s">
        <v>763</v>
      </c>
      <c r="E1443" s="172" t="s">
        <v>522</v>
      </c>
      <c r="F1443" s="173">
        <v>1.0</v>
      </c>
      <c r="G1443" s="158"/>
      <c r="H1443" s="158"/>
      <c r="I1443" s="174"/>
      <c r="J1443" s="175"/>
      <c r="K1443" s="157"/>
      <c r="L1443" s="157"/>
      <c r="M1443" s="157"/>
      <c r="O1443" s="158"/>
    </row>
    <row r="1444">
      <c r="A1444" s="172" t="s">
        <v>359</v>
      </c>
      <c r="B1444" s="172" t="s">
        <v>487</v>
      </c>
      <c r="C1444" s="172" t="s">
        <v>599</v>
      </c>
      <c r="D1444" s="172" t="s">
        <v>600</v>
      </c>
      <c r="E1444" s="172" t="s">
        <v>601</v>
      </c>
      <c r="F1444" s="173">
        <v>1.0</v>
      </c>
      <c r="G1444" s="158"/>
      <c r="H1444" s="158"/>
      <c r="I1444" s="174"/>
      <c r="J1444" s="175"/>
      <c r="K1444" s="157"/>
      <c r="L1444" s="157"/>
      <c r="M1444" s="157"/>
      <c r="O1444" s="158"/>
    </row>
    <row r="1445">
      <c r="A1445" s="172" t="s">
        <v>359</v>
      </c>
      <c r="B1445" s="172" t="s">
        <v>487</v>
      </c>
      <c r="C1445" s="172" t="s">
        <v>622</v>
      </c>
      <c r="D1445" s="172" t="s">
        <v>621</v>
      </c>
      <c r="E1445" s="172" t="s">
        <v>510</v>
      </c>
      <c r="F1445" s="173">
        <v>3.0</v>
      </c>
      <c r="G1445" s="158"/>
      <c r="H1445" s="158"/>
      <c r="I1445" s="174"/>
      <c r="J1445" s="175"/>
      <c r="K1445" s="157"/>
      <c r="L1445" s="157"/>
      <c r="M1445" s="157"/>
      <c r="O1445" s="158"/>
    </row>
    <row r="1446">
      <c r="A1446" s="172" t="s">
        <v>359</v>
      </c>
      <c r="B1446" s="172" t="s">
        <v>487</v>
      </c>
      <c r="C1446" s="172" t="s">
        <v>508</v>
      </c>
      <c r="D1446" s="172" t="s">
        <v>509</v>
      </c>
      <c r="E1446" s="172" t="s">
        <v>510</v>
      </c>
      <c r="F1446" s="173">
        <v>3.0</v>
      </c>
      <c r="G1446" s="158"/>
      <c r="H1446" s="158"/>
      <c r="I1446" s="174"/>
      <c r="J1446" s="175"/>
      <c r="K1446" s="157"/>
      <c r="L1446" s="157"/>
      <c r="M1446" s="157"/>
      <c r="O1446" s="158"/>
    </row>
    <row r="1447">
      <c r="A1447" s="172" t="s">
        <v>359</v>
      </c>
      <c r="B1447" s="172" t="s">
        <v>487</v>
      </c>
      <c r="C1447" s="172" t="s">
        <v>642</v>
      </c>
      <c r="D1447" s="172" t="s">
        <v>641</v>
      </c>
      <c r="E1447" s="172" t="s">
        <v>532</v>
      </c>
      <c r="F1447" s="173">
        <v>1.0</v>
      </c>
      <c r="G1447" s="158"/>
      <c r="H1447" s="158"/>
      <c r="I1447" s="174"/>
      <c r="J1447" s="175"/>
      <c r="K1447" s="157"/>
      <c r="L1447" s="157"/>
      <c r="M1447" s="157"/>
      <c r="O1447" s="158"/>
    </row>
    <row r="1448">
      <c r="A1448" s="172" t="s">
        <v>360</v>
      </c>
      <c r="B1448" s="172" t="s">
        <v>487</v>
      </c>
      <c r="C1448" s="172" t="s">
        <v>419</v>
      </c>
      <c r="D1448" s="172" t="s">
        <v>420</v>
      </c>
      <c r="E1448" s="172" t="s">
        <v>777</v>
      </c>
      <c r="F1448" s="173">
        <v>1.0</v>
      </c>
      <c r="G1448" s="158"/>
      <c r="H1448" s="158"/>
      <c r="I1448" s="174"/>
      <c r="J1448" s="175"/>
      <c r="K1448" s="157"/>
      <c r="L1448" s="157"/>
      <c r="M1448" s="157"/>
      <c r="O1448" s="158"/>
    </row>
    <row r="1449">
      <c r="A1449" s="172" t="s">
        <v>360</v>
      </c>
      <c r="B1449" s="172" t="s">
        <v>487</v>
      </c>
      <c r="C1449" s="172" t="s">
        <v>331</v>
      </c>
      <c r="D1449" s="172" t="s">
        <v>332</v>
      </c>
      <c r="E1449" s="172" t="s">
        <v>507</v>
      </c>
      <c r="F1449" s="173">
        <v>1.0</v>
      </c>
      <c r="G1449" s="158"/>
      <c r="H1449" s="158"/>
      <c r="I1449" s="174"/>
      <c r="J1449" s="175"/>
      <c r="K1449" s="157"/>
      <c r="L1449" s="157"/>
      <c r="M1449" s="157"/>
      <c r="O1449" s="158"/>
    </row>
    <row r="1450">
      <c r="A1450" s="172" t="s">
        <v>360</v>
      </c>
      <c r="B1450" s="172" t="s">
        <v>487</v>
      </c>
      <c r="C1450" s="172" t="s">
        <v>508</v>
      </c>
      <c r="D1450" s="172" t="s">
        <v>509</v>
      </c>
      <c r="E1450" s="172" t="s">
        <v>510</v>
      </c>
      <c r="F1450" s="173">
        <v>4.0</v>
      </c>
      <c r="G1450" s="158"/>
      <c r="H1450" s="158"/>
      <c r="I1450" s="174"/>
      <c r="J1450" s="175"/>
      <c r="K1450" s="157"/>
      <c r="L1450" s="157"/>
      <c r="M1450" s="157"/>
      <c r="O1450" s="158"/>
    </row>
    <row r="1451">
      <c r="A1451" s="172" t="s">
        <v>360</v>
      </c>
      <c r="B1451" s="172" t="s">
        <v>487</v>
      </c>
      <c r="C1451" s="172" t="s">
        <v>582</v>
      </c>
      <c r="D1451" s="172" t="s">
        <v>583</v>
      </c>
      <c r="E1451" s="172" t="s">
        <v>584</v>
      </c>
      <c r="F1451" s="173">
        <v>2.0</v>
      </c>
      <c r="G1451" s="158"/>
      <c r="H1451" s="158"/>
      <c r="I1451" s="174"/>
      <c r="J1451" s="175"/>
      <c r="K1451" s="157"/>
      <c r="L1451" s="157"/>
      <c r="M1451" s="157"/>
      <c r="O1451" s="158"/>
    </row>
    <row r="1452">
      <c r="A1452" s="172" t="s">
        <v>360</v>
      </c>
      <c r="B1452" s="172" t="s">
        <v>487</v>
      </c>
      <c r="C1452" s="172" t="s">
        <v>979</v>
      </c>
      <c r="D1452" s="172" t="s">
        <v>978</v>
      </c>
      <c r="E1452" s="172" t="s">
        <v>588</v>
      </c>
      <c r="F1452" s="173">
        <v>1.0</v>
      </c>
      <c r="G1452" s="158"/>
      <c r="H1452" s="158"/>
      <c r="I1452" s="174"/>
      <c r="J1452" s="175"/>
      <c r="K1452" s="157"/>
      <c r="L1452" s="157"/>
      <c r="M1452" s="157"/>
      <c r="O1452" s="158"/>
    </row>
    <row r="1453">
      <c r="A1453" s="172" t="s">
        <v>360</v>
      </c>
      <c r="B1453" s="172" t="s">
        <v>492</v>
      </c>
      <c r="C1453" s="172" t="s">
        <v>802</v>
      </c>
      <c r="D1453" s="172" t="s">
        <v>826</v>
      </c>
      <c r="E1453" s="172" t="s">
        <v>513</v>
      </c>
      <c r="F1453" s="173">
        <v>2.0</v>
      </c>
      <c r="G1453" s="158"/>
      <c r="H1453" s="158"/>
      <c r="I1453" s="174"/>
      <c r="J1453" s="175"/>
      <c r="K1453" s="157"/>
      <c r="L1453" s="157"/>
      <c r="M1453" s="157"/>
      <c r="O1453" s="158"/>
    </row>
    <row r="1454">
      <c r="A1454" s="172" t="s">
        <v>360</v>
      </c>
      <c r="B1454" s="172" t="s">
        <v>487</v>
      </c>
      <c r="C1454" s="172" t="s">
        <v>764</v>
      </c>
      <c r="D1454" s="172" t="s">
        <v>763</v>
      </c>
      <c r="E1454" s="172" t="s">
        <v>522</v>
      </c>
      <c r="F1454" s="173">
        <v>2.0</v>
      </c>
      <c r="G1454" s="158"/>
      <c r="H1454" s="158"/>
      <c r="I1454" s="174"/>
      <c r="J1454" s="175"/>
      <c r="K1454" s="157"/>
      <c r="L1454" s="157"/>
      <c r="M1454" s="157"/>
      <c r="O1454" s="158"/>
    </row>
    <row r="1455">
      <c r="A1455" s="172" t="s">
        <v>360</v>
      </c>
      <c r="B1455" s="172" t="s">
        <v>487</v>
      </c>
      <c r="C1455" s="172" t="s">
        <v>642</v>
      </c>
      <c r="D1455" s="172" t="s">
        <v>641</v>
      </c>
      <c r="E1455" s="172" t="s">
        <v>532</v>
      </c>
      <c r="F1455" s="173">
        <v>1.0</v>
      </c>
      <c r="G1455" s="158"/>
      <c r="H1455" s="158"/>
      <c r="I1455" s="174"/>
      <c r="J1455" s="175"/>
      <c r="K1455" s="157"/>
      <c r="L1455" s="157"/>
      <c r="M1455" s="157"/>
      <c r="O1455" s="158"/>
    </row>
    <row r="1456">
      <c r="A1456" s="172" t="s">
        <v>360</v>
      </c>
      <c r="B1456" s="172" t="s">
        <v>492</v>
      </c>
      <c r="C1456" s="172" t="s">
        <v>814</v>
      </c>
      <c r="D1456" s="172" t="s">
        <v>813</v>
      </c>
      <c r="E1456" s="172" t="s">
        <v>787</v>
      </c>
      <c r="F1456" s="173">
        <v>2.0</v>
      </c>
      <c r="G1456" s="158"/>
      <c r="H1456" s="158"/>
      <c r="I1456" s="174"/>
      <c r="J1456" s="175"/>
      <c r="K1456" s="157"/>
      <c r="L1456" s="157"/>
      <c r="M1456" s="157"/>
      <c r="O1456" s="158"/>
    </row>
    <row r="1457">
      <c r="A1457" s="172" t="s">
        <v>360</v>
      </c>
      <c r="B1457" s="172" t="s">
        <v>487</v>
      </c>
      <c r="C1457" s="172" t="s">
        <v>779</v>
      </c>
      <c r="D1457" s="172" t="s">
        <v>778</v>
      </c>
      <c r="E1457" s="172" t="s">
        <v>601</v>
      </c>
      <c r="F1457" s="173">
        <v>1.0</v>
      </c>
      <c r="G1457" s="158"/>
      <c r="H1457" s="158"/>
      <c r="I1457" s="174"/>
      <c r="J1457" s="175"/>
      <c r="K1457" s="157"/>
      <c r="L1457" s="157"/>
      <c r="M1457" s="157"/>
      <c r="O1457" s="158"/>
    </row>
    <row r="1458">
      <c r="A1458" s="172" t="s">
        <v>360</v>
      </c>
      <c r="B1458" s="172" t="s">
        <v>487</v>
      </c>
      <c r="C1458" s="172" t="s">
        <v>622</v>
      </c>
      <c r="D1458" s="172" t="s">
        <v>621</v>
      </c>
      <c r="E1458" s="172" t="s">
        <v>510</v>
      </c>
      <c r="F1458" s="173">
        <v>4.0</v>
      </c>
      <c r="G1458" s="158"/>
      <c r="H1458" s="158"/>
      <c r="I1458" s="174"/>
      <c r="J1458" s="175"/>
      <c r="K1458" s="157"/>
      <c r="L1458" s="157"/>
      <c r="M1458" s="157"/>
      <c r="O1458" s="158"/>
    </row>
    <row r="1459">
      <c r="A1459" s="172" t="s">
        <v>1300</v>
      </c>
      <c r="B1459" s="172" t="s">
        <v>487</v>
      </c>
      <c r="C1459" s="172" t="s">
        <v>1195</v>
      </c>
      <c r="D1459" s="172" t="s">
        <v>1194</v>
      </c>
      <c r="E1459" s="172" t="s">
        <v>498</v>
      </c>
      <c r="F1459" s="173">
        <v>1.0</v>
      </c>
      <c r="G1459" s="158"/>
      <c r="H1459" s="158"/>
      <c r="I1459" s="174"/>
      <c r="J1459" s="175"/>
      <c r="K1459" s="157"/>
      <c r="L1459" s="157"/>
      <c r="M1459" s="157"/>
      <c r="O1459" s="158"/>
    </row>
    <row r="1460">
      <c r="A1460" s="172" t="s">
        <v>1300</v>
      </c>
      <c r="B1460" s="172" t="s">
        <v>487</v>
      </c>
      <c r="C1460" s="172" t="s">
        <v>323</v>
      </c>
      <c r="D1460" s="172" t="s">
        <v>324</v>
      </c>
      <c r="E1460" s="172" t="s">
        <v>519</v>
      </c>
      <c r="F1460" s="173">
        <v>1.0</v>
      </c>
      <c r="G1460" s="158"/>
      <c r="H1460" s="158"/>
      <c r="I1460" s="174"/>
      <c r="J1460" s="175"/>
      <c r="K1460" s="157"/>
      <c r="L1460" s="157"/>
      <c r="M1460" s="157"/>
      <c r="O1460" s="158"/>
    </row>
    <row r="1461">
      <c r="A1461" s="172" t="s">
        <v>1300</v>
      </c>
      <c r="B1461" s="172" t="s">
        <v>492</v>
      </c>
      <c r="C1461" s="172" t="s">
        <v>572</v>
      </c>
      <c r="D1461" s="172" t="s">
        <v>571</v>
      </c>
      <c r="E1461" s="172" t="s">
        <v>573</v>
      </c>
      <c r="F1461" s="173">
        <v>1.0</v>
      </c>
      <c r="G1461" s="158"/>
      <c r="H1461" s="158"/>
      <c r="I1461" s="174"/>
      <c r="J1461" s="175"/>
      <c r="K1461" s="157"/>
      <c r="L1461" s="157"/>
      <c r="M1461" s="157"/>
      <c r="O1461" s="158"/>
    </row>
    <row r="1462">
      <c r="A1462" s="172" t="s">
        <v>1300</v>
      </c>
      <c r="B1462" s="172" t="s">
        <v>487</v>
      </c>
      <c r="C1462" s="172" t="s">
        <v>622</v>
      </c>
      <c r="D1462" s="172" t="s">
        <v>621</v>
      </c>
      <c r="E1462" s="172" t="s">
        <v>510</v>
      </c>
      <c r="F1462" s="173">
        <v>3.0</v>
      </c>
      <c r="G1462" s="158"/>
      <c r="H1462" s="158"/>
      <c r="I1462" s="174"/>
      <c r="J1462" s="175"/>
      <c r="K1462" s="157"/>
      <c r="L1462" s="157"/>
      <c r="M1462" s="157"/>
      <c r="O1462" s="158"/>
    </row>
    <row r="1463">
      <c r="A1463" s="172" t="s">
        <v>1300</v>
      </c>
      <c r="B1463" s="172" t="s">
        <v>487</v>
      </c>
      <c r="C1463" s="172" t="s">
        <v>372</v>
      </c>
      <c r="D1463" s="172" t="s">
        <v>373</v>
      </c>
      <c r="E1463" s="172" t="s">
        <v>570</v>
      </c>
      <c r="F1463" s="173">
        <v>1.0</v>
      </c>
      <c r="G1463" s="158"/>
      <c r="H1463" s="158"/>
      <c r="I1463" s="174"/>
      <c r="J1463" s="175"/>
      <c r="K1463" s="157"/>
      <c r="L1463" s="157"/>
      <c r="M1463" s="157"/>
      <c r="O1463" s="158"/>
    </row>
    <row r="1464">
      <c r="A1464" s="172" t="s">
        <v>1300</v>
      </c>
      <c r="B1464" s="172" t="s">
        <v>492</v>
      </c>
      <c r="C1464" s="172" t="s">
        <v>1191</v>
      </c>
      <c r="D1464" s="172" t="s">
        <v>1190</v>
      </c>
      <c r="E1464" s="172" t="s">
        <v>627</v>
      </c>
      <c r="F1464" s="173">
        <v>1.0</v>
      </c>
      <c r="G1464" s="158"/>
      <c r="H1464" s="158"/>
      <c r="I1464" s="174"/>
      <c r="J1464" s="175"/>
      <c r="K1464" s="157"/>
      <c r="L1464" s="157"/>
      <c r="M1464" s="157"/>
      <c r="O1464" s="158"/>
    </row>
    <row r="1465">
      <c r="A1465" s="172" t="s">
        <v>1300</v>
      </c>
      <c r="B1465" s="172" t="s">
        <v>487</v>
      </c>
      <c r="C1465" s="172" t="s">
        <v>751</v>
      </c>
      <c r="D1465" s="172" t="s">
        <v>750</v>
      </c>
      <c r="E1465" s="172" t="s">
        <v>501</v>
      </c>
      <c r="F1465" s="173">
        <v>1.0</v>
      </c>
      <c r="G1465" s="158"/>
      <c r="H1465" s="158"/>
      <c r="I1465" s="174"/>
      <c r="J1465" s="175"/>
      <c r="K1465" s="157"/>
      <c r="L1465" s="157"/>
      <c r="M1465" s="157"/>
      <c r="O1465" s="158"/>
    </row>
    <row r="1466">
      <c r="A1466" s="172" t="s">
        <v>1301</v>
      </c>
      <c r="B1466" s="172" t="s">
        <v>487</v>
      </c>
      <c r="C1466" s="172" t="s">
        <v>766</v>
      </c>
      <c r="D1466" s="172" t="s">
        <v>765</v>
      </c>
      <c r="E1466" s="172" t="s">
        <v>584</v>
      </c>
      <c r="F1466" s="173">
        <v>1.0</v>
      </c>
      <c r="G1466" s="158"/>
      <c r="H1466" s="158"/>
      <c r="I1466" s="174"/>
      <c r="J1466" s="175"/>
      <c r="K1466" s="157"/>
      <c r="L1466" s="157"/>
      <c r="M1466" s="157"/>
      <c r="O1466" s="158"/>
    </row>
    <row r="1467">
      <c r="A1467" s="172" t="s">
        <v>1301</v>
      </c>
      <c r="B1467" s="172" t="s">
        <v>487</v>
      </c>
      <c r="C1467" s="172" t="s">
        <v>1195</v>
      </c>
      <c r="D1467" s="172" t="s">
        <v>1194</v>
      </c>
      <c r="E1467" s="172" t="s">
        <v>498</v>
      </c>
      <c r="F1467" s="173">
        <v>1.0</v>
      </c>
      <c r="G1467" s="158"/>
      <c r="H1467" s="158"/>
      <c r="I1467" s="174"/>
      <c r="J1467" s="175"/>
      <c r="K1467" s="157"/>
      <c r="L1467" s="157"/>
      <c r="M1467" s="157"/>
      <c r="O1467" s="158"/>
    </row>
    <row r="1468">
      <c r="A1468" s="172" t="s">
        <v>1301</v>
      </c>
      <c r="B1468" s="172" t="s">
        <v>492</v>
      </c>
      <c r="C1468" s="172" t="s">
        <v>1197</v>
      </c>
      <c r="D1468" s="172" t="s">
        <v>1196</v>
      </c>
      <c r="E1468" s="172" t="s">
        <v>1198</v>
      </c>
      <c r="F1468" s="173">
        <v>1.0</v>
      </c>
      <c r="G1468" s="158"/>
      <c r="H1468" s="158"/>
      <c r="I1468" s="174"/>
      <c r="J1468" s="175"/>
      <c r="K1468" s="157"/>
      <c r="L1468" s="157"/>
      <c r="M1468" s="157"/>
      <c r="O1468" s="158"/>
    </row>
    <row r="1469">
      <c r="A1469" s="172" t="s">
        <v>1301</v>
      </c>
      <c r="B1469" s="172" t="s">
        <v>487</v>
      </c>
      <c r="C1469" s="172" t="s">
        <v>323</v>
      </c>
      <c r="D1469" s="172" t="s">
        <v>324</v>
      </c>
      <c r="E1469" s="172" t="s">
        <v>519</v>
      </c>
      <c r="F1469" s="173">
        <v>2.0</v>
      </c>
      <c r="G1469" s="158"/>
      <c r="H1469" s="158"/>
      <c r="I1469" s="174"/>
      <c r="J1469" s="175"/>
      <c r="K1469" s="157"/>
      <c r="L1469" s="157"/>
      <c r="M1469" s="157"/>
      <c r="O1469" s="158"/>
    </row>
    <row r="1470">
      <c r="A1470" s="172" t="s">
        <v>1301</v>
      </c>
      <c r="B1470" s="172" t="s">
        <v>487</v>
      </c>
      <c r="C1470" s="172" t="s">
        <v>622</v>
      </c>
      <c r="D1470" s="172" t="s">
        <v>621</v>
      </c>
      <c r="E1470" s="172" t="s">
        <v>510</v>
      </c>
      <c r="F1470" s="173">
        <v>5.0</v>
      </c>
      <c r="G1470" s="158"/>
      <c r="H1470" s="158"/>
      <c r="I1470" s="174"/>
      <c r="J1470" s="175"/>
      <c r="K1470" s="157"/>
      <c r="L1470" s="157"/>
      <c r="M1470" s="157"/>
      <c r="O1470" s="158"/>
    </row>
    <row r="1471">
      <c r="A1471" s="172" t="s">
        <v>1301</v>
      </c>
      <c r="B1471" s="172" t="s">
        <v>492</v>
      </c>
      <c r="C1471" s="172" t="s">
        <v>587</v>
      </c>
      <c r="D1471" s="172" t="s">
        <v>586</v>
      </c>
      <c r="E1471" s="172" t="s">
        <v>588</v>
      </c>
      <c r="F1471" s="173">
        <v>1.0</v>
      </c>
      <c r="G1471" s="158"/>
      <c r="H1471" s="158"/>
      <c r="I1471" s="174"/>
      <c r="J1471" s="175"/>
      <c r="K1471" s="157"/>
      <c r="L1471" s="157"/>
      <c r="M1471" s="157"/>
      <c r="O1471" s="158"/>
    </row>
    <row r="1472">
      <c r="A1472" s="172" t="s">
        <v>1301</v>
      </c>
      <c r="B1472" s="172" t="s">
        <v>487</v>
      </c>
      <c r="C1472" s="172" t="s">
        <v>604</v>
      </c>
      <c r="D1472" s="172" t="s">
        <v>603</v>
      </c>
      <c r="E1472" s="172" t="s">
        <v>501</v>
      </c>
      <c r="F1472" s="173">
        <v>1.0</v>
      </c>
      <c r="G1472" s="158"/>
      <c r="H1472" s="158"/>
      <c r="I1472" s="174"/>
      <c r="J1472" s="175"/>
      <c r="K1472" s="157"/>
      <c r="L1472" s="157"/>
      <c r="M1472" s="157"/>
      <c r="O1472" s="158"/>
    </row>
    <row r="1473">
      <c r="A1473" s="172" t="s">
        <v>1302</v>
      </c>
      <c r="B1473" s="172" t="s">
        <v>487</v>
      </c>
      <c r="C1473" s="172" t="s">
        <v>622</v>
      </c>
      <c r="D1473" s="172" t="s">
        <v>621</v>
      </c>
      <c r="E1473" s="172" t="s">
        <v>510</v>
      </c>
      <c r="F1473" s="173">
        <v>6.0</v>
      </c>
      <c r="G1473" s="158"/>
      <c r="H1473" s="158"/>
      <c r="I1473" s="174"/>
      <c r="J1473" s="175"/>
      <c r="K1473" s="157"/>
      <c r="L1473" s="157"/>
      <c r="M1473" s="157"/>
      <c r="O1473" s="158"/>
    </row>
    <row r="1474">
      <c r="A1474" s="172" t="s">
        <v>1302</v>
      </c>
      <c r="B1474" s="172" t="s">
        <v>487</v>
      </c>
      <c r="C1474" s="172" t="s">
        <v>372</v>
      </c>
      <c r="D1474" s="172" t="s">
        <v>373</v>
      </c>
      <c r="E1474" s="172" t="s">
        <v>570</v>
      </c>
      <c r="F1474" s="173">
        <v>3.0</v>
      </c>
      <c r="G1474" s="158"/>
      <c r="H1474" s="158"/>
      <c r="I1474" s="174"/>
      <c r="J1474" s="175"/>
      <c r="K1474" s="157"/>
      <c r="L1474" s="157"/>
      <c r="M1474" s="157"/>
      <c r="O1474" s="158"/>
    </row>
    <row r="1475">
      <c r="A1475" s="172" t="s">
        <v>1302</v>
      </c>
      <c r="B1475" s="172" t="s">
        <v>487</v>
      </c>
      <c r="C1475" s="172" t="s">
        <v>779</v>
      </c>
      <c r="D1475" s="172" t="s">
        <v>778</v>
      </c>
      <c r="E1475" s="172" t="s">
        <v>601</v>
      </c>
      <c r="F1475" s="173">
        <v>1.0</v>
      </c>
      <c r="G1475" s="158"/>
      <c r="H1475" s="158"/>
      <c r="I1475" s="174"/>
      <c r="J1475" s="175"/>
      <c r="K1475" s="157"/>
      <c r="L1475" s="157"/>
      <c r="M1475" s="157"/>
      <c r="O1475" s="158"/>
    </row>
    <row r="1476">
      <c r="A1476" s="172" t="s">
        <v>1302</v>
      </c>
      <c r="B1476" s="172" t="s">
        <v>492</v>
      </c>
      <c r="C1476" s="172" t="s">
        <v>572</v>
      </c>
      <c r="D1476" s="172" t="s">
        <v>571</v>
      </c>
      <c r="E1476" s="172" t="s">
        <v>573</v>
      </c>
      <c r="F1476" s="173">
        <v>2.0</v>
      </c>
      <c r="G1476" s="158"/>
      <c r="H1476" s="158"/>
      <c r="I1476" s="174"/>
      <c r="J1476" s="175"/>
      <c r="K1476" s="157"/>
      <c r="L1476" s="157"/>
      <c r="M1476" s="157"/>
      <c r="O1476" s="158"/>
    </row>
    <row r="1477">
      <c r="A1477" s="172" t="s">
        <v>1302</v>
      </c>
      <c r="B1477" s="172" t="s">
        <v>487</v>
      </c>
      <c r="C1477" s="172" t="s">
        <v>323</v>
      </c>
      <c r="D1477" s="172" t="s">
        <v>324</v>
      </c>
      <c r="E1477" s="172" t="s">
        <v>519</v>
      </c>
      <c r="F1477" s="173">
        <v>2.0</v>
      </c>
      <c r="G1477" s="158"/>
      <c r="H1477" s="158"/>
      <c r="I1477" s="174"/>
      <c r="J1477" s="175"/>
      <c r="K1477" s="157"/>
      <c r="L1477" s="157"/>
      <c r="M1477" s="157"/>
      <c r="O1477" s="158"/>
    </row>
    <row r="1478">
      <c r="A1478" s="172" t="s">
        <v>1302</v>
      </c>
      <c r="B1478" s="172" t="s">
        <v>487</v>
      </c>
      <c r="C1478" s="172" t="s">
        <v>1195</v>
      </c>
      <c r="D1478" s="172" t="s">
        <v>1194</v>
      </c>
      <c r="E1478" s="172" t="s">
        <v>498</v>
      </c>
      <c r="F1478" s="173">
        <v>2.0</v>
      </c>
      <c r="G1478" s="158"/>
      <c r="H1478" s="158"/>
      <c r="I1478" s="174"/>
      <c r="J1478" s="175"/>
      <c r="K1478" s="157"/>
      <c r="L1478" s="157"/>
      <c r="M1478" s="157"/>
      <c r="O1478" s="158"/>
    </row>
    <row r="1479">
      <c r="A1479" s="172" t="s">
        <v>1302</v>
      </c>
      <c r="B1479" s="172" t="s">
        <v>492</v>
      </c>
      <c r="C1479" s="172" t="s">
        <v>1191</v>
      </c>
      <c r="D1479" s="172" t="s">
        <v>1190</v>
      </c>
      <c r="E1479" s="172" t="s">
        <v>627</v>
      </c>
      <c r="F1479" s="173">
        <v>2.0</v>
      </c>
      <c r="G1479" s="158"/>
      <c r="H1479" s="158"/>
      <c r="I1479" s="174"/>
      <c r="J1479" s="175"/>
      <c r="K1479" s="157"/>
      <c r="L1479" s="157"/>
      <c r="M1479" s="157"/>
      <c r="O1479" s="158"/>
    </row>
    <row r="1480">
      <c r="A1480" s="172" t="s">
        <v>1303</v>
      </c>
      <c r="B1480" s="172" t="s">
        <v>492</v>
      </c>
      <c r="C1480" s="172" t="s">
        <v>841</v>
      </c>
      <c r="D1480" s="172" t="s">
        <v>840</v>
      </c>
      <c r="E1480" s="172" t="s">
        <v>532</v>
      </c>
      <c r="F1480" s="173">
        <v>1.0</v>
      </c>
      <c r="G1480" s="158"/>
      <c r="H1480" s="158"/>
      <c r="I1480" s="174"/>
      <c r="J1480" s="175"/>
      <c r="K1480" s="157"/>
      <c r="L1480" s="157"/>
      <c r="M1480" s="157"/>
      <c r="O1480" s="158"/>
    </row>
    <row r="1481">
      <c r="A1481" s="172" t="s">
        <v>1303</v>
      </c>
      <c r="B1481" s="172" t="s">
        <v>487</v>
      </c>
      <c r="C1481" s="172" t="s">
        <v>985</v>
      </c>
      <c r="D1481" s="172" t="s">
        <v>984</v>
      </c>
      <c r="E1481" s="172" t="s">
        <v>585</v>
      </c>
      <c r="F1481" s="173">
        <v>1.0</v>
      </c>
      <c r="G1481" s="158"/>
      <c r="H1481" s="158"/>
      <c r="I1481" s="174"/>
      <c r="J1481" s="175"/>
      <c r="K1481" s="157"/>
      <c r="L1481" s="157"/>
      <c r="M1481" s="157"/>
      <c r="O1481" s="158"/>
    </row>
    <row r="1482">
      <c r="A1482" s="172" t="s">
        <v>1303</v>
      </c>
      <c r="B1482" s="172" t="s">
        <v>487</v>
      </c>
      <c r="C1482" s="172" t="s">
        <v>508</v>
      </c>
      <c r="D1482" s="172" t="s">
        <v>509</v>
      </c>
      <c r="E1482" s="172" t="s">
        <v>510</v>
      </c>
      <c r="F1482" s="173">
        <v>1.0</v>
      </c>
      <c r="G1482" s="158"/>
      <c r="H1482" s="158"/>
      <c r="I1482" s="174"/>
      <c r="J1482" s="175"/>
      <c r="K1482" s="157"/>
      <c r="L1482" s="157"/>
      <c r="M1482" s="157"/>
      <c r="O1482" s="158"/>
    </row>
    <row r="1483">
      <c r="A1483" s="172" t="s">
        <v>1303</v>
      </c>
      <c r="B1483" s="172" t="s">
        <v>487</v>
      </c>
      <c r="C1483" s="172" t="s">
        <v>617</v>
      </c>
      <c r="D1483" s="172" t="s">
        <v>616</v>
      </c>
      <c r="E1483" s="172" t="s">
        <v>513</v>
      </c>
      <c r="F1483" s="173">
        <v>1.0</v>
      </c>
      <c r="G1483" s="158"/>
      <c r="H1483" s="158"/>
      <c r="I1483" s="174"/>
      <c r="J1483" s="175"/>
      <c r="K1483" s="157"/>
      <c r="L1483" s="157"/>
      <c r="M1483" s="157"/>
      <c r="O1483" s="158"/>
    </row>
    <row r="1484">
      <c r="A1484" s="172" t="s">
        <v>1303</v>
      </c>
      <c r="B1484" s="172" t="s">
        <v>487</v>
      </c>
      <c r="C1484" s="172" t="s">
        <v>764</v>
      </c>
      <c r="D1484" s="172" t="s">
        <v>763</v>
      </c>
      <c r="E1484" s="172" t="s">
        <v>522</v>
      </c>
      <c r="F1484" s="173">
        <v>1.0</v>
      </c>
      <c r="G1484" s="158"/>
      <c r="H1484" s="158"/>
      <c r="I1484" s="174"/>
      <c r="J1484" s="175"/>
      <c r="K1484" s="157"/>
      <c r="L1484" s="157"/>
      <c r="M1484" s="157"/>
      <c r="O1484" s="158"/>
    </row>
    <row r="1485">
      <c r="A1485" s="172" t="s">
        <v>1303</v>
      </c>
      <c r="B1485" s="172" t="s">
        <v>487</v>
      </c>
      <c r="C1485" s="172" t="s">
        <v>989</v>
      </c>
      <c r="D1485" s="172" t="s">
        <v>988</v>
      </c>
      <c r="E1485" s="172" t="s">
        <v>541</v>
      </c>
      <c r="F1485" s="173">
        <v>1.0</v>
      </c>
      <c r="G1485" s="158"/>
      <c r="H1485" s="158"/>
      <c r="I1485" s="174"/>
      <c r="J1485" s="175"/>
      <c r="K1485" s="157"/>
      <c r="L1485" s="157"/>
      <c r="M1485" s="157"/>
      <c r="O1485" s="158"/>
    </row>
    <row r="1486">
      <c r="A1486" s="172" t="s">
        <v>1303</v>
      </c>
      <c r="B1486" s="172" t="s">
        <v>492</v>
      </c>
      <c r="C1486" s="172" t="s">
        <v>814</v>
      </c>
      <c r="D1486" s="172" t="s">
        <v>813</v>
      </c>
      <c r="E1486" s="172" t="s">
        <v>787</v>
      </c>
      <c r="F1486" s="173">
        <v>1.0</v>
      </c>
      <c r="G1486" s="158"/>
      <c r="H1486" s="158"/>
      <c r="I1486" s="174"/>
      <c r="J1486" s="175"/>
      <c r="K1486" s="157"/>
      <c r="L1486" s="157"/>
      <c r="M1486" s="157"/>
      <c r="O1486" s="158"/>
    </row>
    <row r="1487">
      <c r="A1487" s="172" t="s">
        <v>1303</v>
      </c>
      <c r="B1487" s="172" t="s">
        <v>487</v>
      </c>
      <c r="C1487" s="172" t="s">
        <v>987</v>
      </c>
      <c r="D1487" s="172" t="s">
        <v>986</v>
      </c>
      <c r="E1487" s="172" t="s">
        <v>498</v>
      </c>
      <c r="F1487" s="173">
        <v>1.0</v>
      </c>
      <c r="G1487" s="158"/>
      <c r="H1487" s="158"/>
      <c r="I1487" s="174"/>
      <c r="J1487" s="175"/>
      <c r="K1487" s="157"/>
      <c r="L1487" s="157"/>
      <c r="M1487" s="157"/>
      <c r="O1487" s="158"/>
    </row>
    <row r="1488">
      <c r="A1488" s="172" t="s">
        <v>1303</v>
      </c>
      <c r="B1488" s="172" t="s">
        <v>487</v>
      </c>
      <c r="C1488" s="172" t="s">
        <v>983</v>
      </c>
      <c r="D1488" s="172" t="s">
        <v>982</v>
      </c>
      <c r="E1488" s="172" t="s">
        <v>552</v>
      </c>
      <c r="F1488" s="173">
        <v>1.0</v>
      </c>
      <c r="G1488" s="158"/>
      <c r="H1488" s="158"/>
      <c r="I1488" s="174"/>
      <c r="J1488" s="175"/>
      <c r="K1488" s="157"/>
      <c r="L1488" s="157"/>
      <c r="M1488" s="157"/>
      <c r="O1488" s="158"/>
    </row>
    <row r="1489">
      <c r="A1489" s="172" t="s">
        <v>1304</v>
      </c>
      <c r="B1489" s="172" t="s">
        <v>492</v>
      </c>
      <c r="C1489" s="172" t="s">
        <v>820</v>
      </c>
      <c r="D1489" s="172" t="s">
        <v>819</v>
      </c>
      <c r="E1489" s="172" t="s">
        <v>495</v>
      </c>
      <c r="F1489" s="173">
        <v>1.0</v>
      </c>
      <c r="G1489" s="158"/>
      <c r="H1489" s="158"/>
      <c r="I1489" s="174"/>
      <c r="J1489" s="175"/>
      <c r="K1489" s="157"/>
      <c r="L1489" s="157"/>
      <c r="M1489" s="157"/>
      <c r="O1489" s="158"/>
    </row>
    <row r="1490">
      <c r="A1490" s="172" t="s">
        <v>1304</v>
      </c>
      <c r="B1490" s="172" t="s">
        <v>487</v>
      </c>
      <c r="C1490" s="172" t="s">
        <v>995</v>
      </c>
      <c r="D1490" s="172" t="s">
        <v>994</v>
      </c>
      <c r="E1490" s="172" t="s">
        <v>588</v>
      </c>
      <c r="F1490" s="173">
        <v>1.0</v>
      </c>
      <c r="G1490" s="158"/>
      <c r="H1490" s="158"/>
      <c r="I1490" s="174"/>
      <c r="J1490" s="175"/>
      <c r="K1490" s="157"/>
      <c r="L1490" s="157"/>
      <c r="M1490" s="157"/>
      <c r="O1490" s="158"/>
    </row>
    <row r="1491">
      <c r="A1491" s="172" t="s">
        <v>1304</v>
      </c>
      <c r="B1491" s="172" t="s">
        <v>487</v>
      </c>
      <c r="C1491" s="172" t="s">
        <v>617</v>
      </c>
      <c r="D1491" s="172" t="s">
        <v>616</v>
      </c>
      <c r="E1491" s="172" t="s">
        <v>513</v>
      </c>
      <c r="F1491" s="173">
        <v>1.0</v>
      </c>
      <c r="G1491" s="158"/>
      <c r="H1491" s="158"/>
      <c r="I1491" s="174"/>
      <c r="J1491" s="175"/>
      <c r="K1491" s="157"/>
      <c r="L1491" s="157"/>
      <c r="M1491" s="157"/>
      <c r="O1491" s="158"/>
    </row>
    <row r="1492">
      <c r="A1492" s="172" t="s">
        <v>1304</v>
      </c>
      <c r="B1492" s="172" t="s">
        <v>487</v>
      </c>
      <c r="C1492" s="172" t="s">
        <v>508</v>
      </c>
      <c r="D1492" s="172" t="s">
        <v>509</v>
      </c>
      <c r="E1492" s="172" t="s">
        <v>510</v>
      </c>
      <c r="F1492" s="173">
        <v>1.0</v>
      </c>
      <c r="G1492" s="158"/>
      <c r="H1492" s="158"/>
      <c r="I1492" s="174"/>
      <c r="J1492" s="175"/>
      <c r="K1492" s="157"/>
      <c r="L1492" s="157"/>
      <c r="M1492" s="157"/>
      <c r="O1492" s="158"/>
    </row>
    <row r="1493">
      <c r="A1493" s="172" t="s">
        <v>1304</v>
      </c>
      <c r="B1493" s="172" t="s">
        <v>487</v>
      </c>
      <c r="C1493" s="172" t="s">
        <v>993</v>
      </c>
      <c r="D1493" s="172" t="s">
        <v>992</v>
      </c>
      <c r="E1493" s="172" t="s">
        <v>519</v>
      </c>
      <c r="F1493" s="173">
        <v>1.0</v>
      </c>
      <c r="G1493" s="158"/>
      <c r="H1493" s="158"/>
      <c r="I1493" s="174"/>
      <c r="J1493" s="175"/>
      <c r="K1493" s="157"/>
      <c r="L1493" s="157"/>
      <c r="M1493" s="157"/>
      <c r="O1493" s="158"/>
    </row>
    <row r="1494">
      <c r="A1494" s="172" t="s">
        <v>1304</v>
      </c>
      <c r="B1494" s="172" t="s">
        <v>487</v>
      </c>
      <c r="C1494" s="172" t="s">
        <v>999</v>
      </c>
      <c r="D1494" s="172" t="s">
        <v>998</v>
      </c>
      <c r="E1494" s="172" t="s">
        <v>552</v>
      </c>
      <c r="F1494" s="173">
        <v>1.0</v>
      </c>
      <c r="G1494" s="158"/>
      <c r="H1494" s="158"/>
      <c r="I1494" s="174"/>
      <c r="J1494" s="175"/>
      <c r="K1494" s="157"/>
      <c r="L1494" s="157"/>
      <c r="M1494" s="157"/>
      <c r="O1494" s="158"/>
    </row>
    <row r="1495">
      <c r="A1495" s="172" t="s">
        <v>1304</v>
      </c>
      <c r="B1495" s="172" t="s">
        <v>487</v>
      </c>
      <c r="C1495" s="172" t="s">
        <v>764</v>
      </c>
      <c r="D1495" s="172" t="s">
        <v>763</v>
      </c>
      <c r="E1495" s="172" t="s">
        <v>522</v>
      </c>
      <c r="F1495" s="173">
        <v>1.0</v>
      </c>
      <c r="G1495" s="158"/>
      <c r="H1495" s="158"/>
      <c r="I1495" s="174"/>
      <c r="J1495" s="175"/>
      <c r="K1495" s="157"/>
      <c r="L1495" s="157"/>
      <c r="M1495" s="157"/>
      <c r="O1495" s="158"/>
    </row>
    <row r="1496">
      <c r="A1496" s="172" t="s">
        <v>1304</v>
      </c>
      <c r="B1496" s="172" t="s">
        <v>492</v>
      </c>
      <c r="C1496" s="172" t="s">
        <v>841</v>
      </c>
      <c r="D1496" s="172" t="s">
        <v>840</v>
      </c>
      <c r="E1496" s="172" t="s">
        <v>532</v>
      </c>
      <c r="F1496" s="173">
        <v>1.0</v>
      </c>
      <c r="G1496" s="158"/>
      <c r="H1496" s="158"/>
      <c r="I1496" s="174"/>
      <c r="J1496" s="175"/>
      <c r="K1496" s="157"/>
      <c r="L1496" s="157"/>
      <c r="M1496" s="157"/>
      <c r="O1496" s="158"/>
    </row>
    <row r="1497">
      <c r="A1497" s="172" t="s">
        <v>1304</v>
      </c>
      <c r="B1497" s="172" t="s">
        <v>487</v>
      </c>
      <c r="C1497" s="172" t="s">
        <v>987</v>
      </c>
      <c r="D1497" s="172" t="s">
        <v>986</v>
      </c>
      <c r="E1497" s="172" t="s">
        <v>498</v>
      </c>
      <c r="F1497" s="173">
        <v>1.0</v>
      </c>
      <c r="G1497" s="158"/>
      <c r="H1497" s="158"/>
      <c r="I1497" s="174"/>
      <c r="J1497" s="175"/>
      <c r="K1497" s="157"/>
      <c r="L1497" s="157"/>
      <c r="M1497" s="157"/>
      <c r="O1497" s="158"/>
    </row>
    <row r="1498">
      <c r="A1498" s="172" t="s">
        <v>1304</v>
      </c>
      <c r="B1498" s="172" t="s">
        <v>492</v>
      </c>
      <c r="C1498" s="172" t="s">
        <v>797</v>
      </c>
      <c r="D1498" s="172" t="s">
        <v>796</v>
      </c>
      <c r="E1498" s="172" t="s">
        <v>507</v>
      </c>
      <c r="F1498" s="173">
        <v>1.0</v>
      </c>
      <c r="G1498" s="158"/>
      <c r="H1498" s="158"/>
      <c r="I1498" s="174"/>
      <c r="J1498" s="175"/>
      <c r="K1498" s="157"/>
      <c r="L1498" s="157"/>
      <c r="M1498" s="157"/>
      <c r="O1498" s="158"/>
    </row>
    <row r="1499">
      <c r="A1499" s="172" t="s">
        <v>1305</v>
      </c>
      <c r="B1499" s="172" t="s">
        <v>492</v>
      </c>
      <c r="C1499" s="172" t="s">
        <v>841</v>
      </c>
      <c r="D1499" s="172" t="s">
        <v>840</v>
      </c>
      <c r="E1499" s="172" t="s">
        <v>532</v>
      </c>
      <c r="F1499" s="173">
        <v>2.0</v>
      </c>
      <c r="G1499" s="158"/>
      <c r="H1499" s="158"/>
      <c r="I1499" s="174"/>
      <c r="J1499" s="175"/>
      <c r="K1499" s="157"/>
      <c r="L1499" s="157"/>
      <c r="M1499" s="157"/>
      <c r="O1499" s="158"/>
    </row>
    <row r="1500">
      <c r="A1500" s="172" t="s">
        <v>1305</v>
      </c>
      <c r="B1500" s="172" t="s">
        <v>487</v>
      </c>
      <c r="C1500" s="172" t="s">
        <v>985</v>
      </c>
      <c r="D1500" s="172" t="s">
        <v>984</v>
      </c>
      <c r="E1500" s="172" t="s">
        <v>585</v>
      </c>
      <c r="F1500" s="173">
        <v>2.0</v>
      </c>
      <c r="G1500" s="158"/>
      <c r="H1500" s="158"/>
      <c r="I1500" s="174"/>
      <c r="J1500" s="175"/>
      <c r="K1500" s="157"/>
      <c r="L1500" s="157"/>
      <c r="M1500" s="157"/>
      <c r="O1500" s="158"/>
    </row>
    <row r="1501">
      <c r="A1501" s="172" t="s">
        <v>1305</v>
      </c>
      <c r="B1501" s="172" t="s">
        <v>487</v>
      </c>
      <c r="C1501" s="172" t="s">
        <v>1001</v>
      </c>
      <c r="D1501" s="172" t="s">
        <v>1000</v>
      </c>
      <c r="E1501" s="172" t="s">
        <v>513</v>
      </c>
      <c r="F1501" s="173">
        <v>1.0</v>
      </c>
      <c r="G1501" s="158"/>
      <c r="H1501" s="158"/>
      <c r="I1501" s="174"/>
      <c r="J1501" s="175"/>
      <c r="K1501" s="157"/>
      <c r="L1501" s="157"/>
      <c r="M1501" s="157"/>
      <c r="O1501" s="158"/>
    </row>
    <row r="1502">
      <c r="A1502" s="172" t="s">
        <v>1305</v>
      </c>
      <c r="B1502" s="172" t="s">
        <v>487</v>
      </c>
      <c r="C1502" s="172" t="s">
        <v>617</v>
      </c>
      <c r="D1502" s="172" t="s">
        <v>616</v>
      </c>
      <c r="E1502" s="172" t="s">
        <v>513</v>
      </c>
      <c r="F1502" s="173">
        <v>2.0</v>
      </c>
      <c r="G1502" s="158"/>
      <c r="H1502" s="158"/>
      <c r="I1502" s="174"/>
      <c r="J1502" s="175"/>
      <c r="K1502" s="157"/>
      <c r="L1502" s="157"/>
      <c r="M1502" s="157"/>
      <c r="O1502" s="158"/>
    </row>
    <row r="1503">
      <c r="A1503" s="172" t="s">
        <v>1305</v>
      </c>
      <c r="B1503" s="172" t="s">
        <v>487</v>
      </c>
      <c r="C1503" s="172" t="s">
        <v>999</v>
      </c>
      <c r="D1503" s="172" t="s">
        <v>998</v>
      </c>
      <c r="E1503" s="172" t="s">
        <v>552</v>
      </c>
      <c r="F1503" s="173">
        <v>1.0</v>
      </c>
      <c r="G1503" s="158"/>
      <c r="H1503" s="158"/>
      <c r="I1503" s="174"/>
      <c r="J1503" s="175"/>
      <c r="K1503" s="157"/>
      <c r="L1503" s="157"/>
      <c r="M1503" s="157"/>
      <c r="O1503" s="158"/>
    </row>
    <row r="1504">
      <c r="A1504" s="172" t="s">
        <v>1305</v>
      </c>
      <c r="B1504" s="172" t="s">
        <v>492</v>
      </c>
      <c r="C1504" s="172" t="s">
        <v>814</v>
      </c>
      <c r="D1504" s="172" t="s">
        <v>813</v>
      </c>
      <c r="E1504" s="172" t="s">
        <v>787</v>
      </c>
      <c r="F1504" s="173">
        <v>2.0</v>
      </c>
      <c r="G1504" s="158"/>
      <c r="H1504" s="158"/>
      <c r="I1504" s="174"/>
      <c r="J1504" s="175"/>
      <c r="K1504" s="157"/>
      <c r="L1504" s="157"/>
      <c r="M1504" s="157"/>
      <c r="O1504" s="158"/>
    </row>
    <row r="1505">
      <c r="A1505" s="172" t="s">
        <v>1305</v>
      </c>
      <c r="B1505" s="172" t="s">
        <v>487</v>
      </c>
      <c r="C1505" s="172" t="s">
        <v>987</v>
      </c>
      <c r="D1505" s="172" t="s">
        <v>986</v>
      </c>
      <c r="E1505" s="172" t="s">
        <v>498</v>
      </c>
      <c r="F1505" s="173">
        <v>1.0</v>
      </c>
      <c r="G1505" s="158"/>
      <c r="H1505" s="158"/>
      <c r="I1505" s="174"/>
      <c r="J1505" s="175"/>
      <c r="K1505" s="157"/>
      <c r="L1505" s="157"/>
      <c r="M1505" s="157"/>
      <c r="O1505" s="158"/>
    </row>
    <row r="1506">
      <c r="A1506" s="172" t="s">
        <v>1305</v>
      </c>
      <c r="B1506" s="172" t="s">
        <v>487</v>
      </c>
      <c r="C1506" s="172" t="s">
        <v>764</v>
      </c>
      <c r="D1506" s="172" t="s">
        <v>763</v>
      </c>
      <c r="E1506" s="172" t="s">
        <v>522</v>
      </c>
      <c r="F1506" s="173">
        <v>1.0</v>
      </c>
      <c r="G1506" s="158"/>
      <c r="H1506" s="158"/>
      <c r="I1506" s="174"/>
      <c r="J1506" s="175"/>
      <c r="K1506" s="157"/>
      <c r="L1506" s="157"/>
      <c r="M1506" s="157"/>
      <c r="O1506" s="158"/>
    </row>
    <row r="1507">
      <c r="A1507" s="172" t="s">
        <v>1305</v>
      </c>
      <c r="B1507" s="172" t="s">
        <v>487</v>
      </c>
      <c r="C1507" s="172" t="s">
        <v>508</v>
      </c>
      <c r="D1507" s="172" t="s">
        <v>509</v>
      </c>
      <c r="E1507" s="172" t="s">
        <v>510</v>
      </c>
      <c r="F1507" s="173">
        <v>2.0</v>
      </c>
      <c r="G1507" s="158"/>
      <c r="H1507" s="158"/>
      <c r="I1507" s="174"/>
      <c r="J1507" s="175"/>
      <c r="K1507" s="157"/>
      <c r="L1507" s="157"/>
      <c r="M1507" s="157"/>
      <c r="O1507" s="158"/>
    </row>
    <row r="1508">
      <c r="A1508" s="172" t="s">
        <v>1306</v>
      </c>
      <c r="B1508" s="172" t="s">
        <v>487</v>
      </c>
      <c r="C1508" s="172" t="s">
        <v>622</v>
      </c>
      <c r="D1508" s="172" t="s">
        <v>621</v>
      </c>
      <c r="E1508" s="172" t="s">
        <v>510</v>
      </c>
      <c r="F1508" s="173">
        <v>3.0</v>
      </c>
      <c r="G1508" s="158"/>
      <c r="H1508" s="158"/>
      <c r="I1508" s="174"/>
      <c r="J1508" s="175"/>
      <c r="K1508" s="157"/>
      <c r="L1508" s="157"/>
      <c r="M1508" s="157"/>
      <c r="O1508" s="158"/>
    </row>
    <row r="1509">
      <c r="A1509" s="172" t="s">
        <v>1306</v>
      </c>
      <c r="B1509" s="172" t="s">
        <v>487</v>
      </c>
      <c r="C1509" s="172" t="s">
        <v>1259</v>
      </c>
      <c r="D1509" s="172" t="s">
        <v>1258</v>
      </c>
      <c r="E1509" s="172" t="s">
        <v>507</v>
      </c>
      <c r="F1509" s="173">
        <v>1.0</v>
      </c>
      <c r="G1509" s="158"/>
      <c r="H1509" s="158"/>
      <c r="I1509" s="174"/>
      <c r="J1509" s="175"/>
      <c r="K1509" s="157"/>
      <c r="L1509" s="157"/>
      <c r="M1509" s="157"/>
      <c r="O1509" s="158"/>
    </row>
    <row r="1510">
      <c r="A1510" s="172" t="s">
        <v>1306</v>
      </c>
      <c r="B1510" s="172" t="s">
        <v>487</v>
      </c>
      <c r="C1510" s="172" t="s">
        <v>617</v>
      </c>
      <c r="D1510" s="172" t="s">
        <v>616</v>
      </c>
      <c r="E1510" s="172" t="s">
        <v>513</v>
      </c>
      <c r="F1510" s="173">
        <v>1.0</v>
      </c>
      <c r="G1510" s="158"/>
      <c r="H1510" s="158"/>
      <c r="I1510" s="174"/>
      <c r="J1510" s="175"/>
      <c r="K1510" s="157"/>
      <c r="L1510" s="157"/>
      <c r="M1510" s="157"/>
      <c r="O1510" s="158"/>
    </row>
    <row r="1511">
      <c r="A1511" s="172" t="s">
        <v>1306</v>
      </c>
      <c r="B1511" s="172" t="s">
        <v>487</v>
      </c>
      <c r="C1511" s="172" t="s">
        <v>1024</v>
      </c>
      <c r="D1511" s="172" t="s">
        <v>1025</v>
      </c>
      <c r="E1511" s="172" t="s">
        <v>498</v>
      </c>
      <c r="F1511" s="173">
        <v>1.0</v>
      </c>
      <c r="G1511" s="158"/>
      <c r="H1511" s="158"/>
      <c r="I1511" s="174"/>
      <c r="J1511" s="175"/>
      <c r="K1511" s="157"/>
      <c r="L1511" s="157"/>
      <c r="M1511" s="157"/>
      <c r="O1511" s="158"/>
    </row>
    <row r="1512">
      <c r="A1512" s="172" t="s">
        <v>1306</v>
      </c>
      <c r="B1512" s="172" t="s">
        <v>487</v>
      </c>
      <c r="C1512" s="172" t="s">
        <v>1018</v>
      </c>
      <c r="D1512" s="172" t="s">
        <v>1019</v>
      </c>
      <c r="E1512" s="172" t="s">
        <v>498</v>
      </c>
      <c r="F1512" s="173">
        <v>1.0</v>
      </c>
      <c r="G1512" s="158"/>
      <c r="H1512" s="158"/>
      <c r="I1512" s="174"/>
      <c r="J1512" s="175"/>
      <c r="K1512" s="157"/>
      <c r="L1512" s="157"/>
      <c r="M1512" s="157"/>
      <c r="O1512" s="158"/>
    </row>
    <row r="1513">
      <c r="A1513" s="172" t="s">
        <v>1306</v>
      </c>
      <c r="B1513" s="172" t="s">
        <v>492</v>
      </c>
      <c r="C1513" s="172" t="s">
        <v>655</v>
      </c>
      <c r="D1513" s="172" t="s">
        <v>654</v>
      </c>
      <c r="E1513" s="172" t="s">
        <v>645</v>
      </c>
      <c r="F1513" s="173">
        <v>1.0</v>
      </c>
      <c r="G1513" s="158"/>
      <c r="H1513" s="158"/>
      <c r="I1513" s="174"/>
      <c r="J1513" s="175"/>
      <c r="K1513" s="157"/>
      <c r="L1513" s="157"/>
      <c r="M1513" s="157"/>
      <c r="O1513" s="158"/>
    </row>
    <row r="1514">
      <c r="A1514" s="172" t="s">
        <v>1306</v>
      </c>
      <c r="B1514" s="172" t="s">
        <v>492</v>
      </c>
      <c r="C1514" s="172" t="s">
        <v>1186</v>
      </c>
      <c r="D1514" s="172" t="s">
        <v>1187</v>
      </c>
      <c r="E1514" s="172" t="s">
        <v>787</v>
      </c>
      <c r="F1514" s="173">
        <v>1.0</v>
      </c>
      <c r="G1514" s="158"/>
      <c r="H1514" s="158"/>
      <c r="I1514" s="174"/>
      <c r="J1514" s="175"/>
      <c r="K1514" s="157"/>
      <c r="L1514" s="157"/>
      <c r="M1514" s="157"/>
      <c r="O1514" s="158"/>
    </row>
    <row r="1515">
      <c r="A1515" s="172" t="s">
        <v>1306</v>
      </c>
      <c r="B1515" s="172" t="s">
        <v>487</v>
      </c>
      <c r="C1515" s="172" t="s">
        <v>626</v>
      </c>
      <c r="D1515" s="172" t="s">
        <v>625</v>
      </c>
      <c r="E1515" s="172" t="s">
        <v>627</v>
      </c>
      <c r="F1515" s="173">
        <v>1.0</v>
      </c>
      <c r="G1515" s="158"/>
      <c r="H1515" s="158"/>
      <c r="I1515" s="174"/>
      <c r="J1515" s="175"/>
      <c r="K1515" s="157"/>
      <c r="L1515" s="157"/>
      <c r="M1515" s="157"/>
      <c r="O1515" s="158"/>
    </row>
    <row r="1516">
      <c r="A1516" s="172" t="s">
        <v>1307</v>
      </c>
      <c r="B1516" s="172" t="s">
        <v>487</v>
      </c>
      <c r="C1516" s="172" t="s">
        <v>622</v>
      </c>
      <c r="D1516" s="172" t="s">
        <v>621</v>
      </c>
      <c r="E1516" s="172" t="s">
        <v>510</v>
      </c>
      <c r="F1516" s="173">
        <v>4.0</v>
      </c>
      <c r="G1516" s="158"/>
      <c r="H1516" s="158"/>
      <c r="I1516" s="174"/>
      <c r="J1516" s="175"/>
      <c r="K1516" s="157"/>
      <c r="L1516" s="157"/>
      <c r="M1516" s="157"/>
      <c r="O1516" s="158"/>
    </row>
    <row r="1517">
      <c r="A1517" s="172" t="s">
        <v>1307</v>
      </c>
      <c r="B1517" s="172" t="s">
        <v>487</v>
      </c>
      <c r="C1517" s="172" t="s">
        <v>636</v>
      </c>
      <c r="D1517" s="172" t="s">
        <v>635</v>
      </c>
      <c r="E1517" s="172" t="s">
        <v>637</v>
      </c>
      <c r="F1517" s="173">
        <v>1.0</v>
      </c>
      <c r="G1517" s="158"/>
      <c r="H1517" s="158"/>
      <c r="I1517" s="174"/>
      <c r="J1517" s="175"/>
      <c r="K1517" s="157"/>
      <c r="L1517" s="157"/>
      <c r="M1517" s="157"/>
      <c r="O1517" s="158"/>
    </row>
    <row r="1518">
      <c r="A1518" s="172" t="s">
        <v>1307</v>
      </c>
      <c r="B1518" s="172" t="s">
        <v>487</v>
      </c>
      <c r="C1518" s="172" t="s">
        <v>1259</v>
      </c>
      <c r="D1518" s="172" t="s">
        <v>1258</v>
      </c>
      <c r="E1518" s="172" t="s">
        <v>507</v>
      </c>
      <c r="F1518" s="173">
        <v>1.0</v>
      </c>
      <c r="G1518" s="158"/>
      <c r="H1518" s="158"/>
      <c r="I1518" s="174"/>
      <c r="J1518" s="175"/>
      <c r="K1518" s="157"/>
      <c r="L1518" s="157"/>
      <c r="M1518" s="157"/>
      <c r="O1518" s="158"/>
    </row>
    <row r="1519">
      <c r="A1519" s="172" t="s">
        <v>1307</v>
      </c>
      <c r="B1519" s="172" t="s">
        <v>492</v>
      </c>
      <c r="C1519" s="172" t="s">
        <v>1184</v>
      </c>
      <c r="D1519" s="172" t="s">
        <v>1185</v>
      </c>
      <c r="E1519" s="172" t="s">
        <v>495</v>
      </c>
      <c r="F1519" s="173">
        <v>1.0</v>
      </c>
      <c r="G1519" s="158"/>
      <c r="H1519" s="158"/>
      <c r="I1519" s="174"/>
      <c r="J1519" s="175"/>
      <c r="K1519" s="157"/>
      <c r="L1519" s="157"/>
      <c r="M1519" s="157"/>
      <c r="O1519" s="158"/>
    </row>
    <row r="1520">
      <c r="A1520" s="172" t="s">
        <v>1307</v>
      </c>
      <c r="B1520" s="172" t="s">
        <v>487</v>
      </c>
      <c r="C1520" s="172" t="s">
        <v>617</v>
      </c>
      <c r="D1520" s="172" t="s">
        <v>616</v>
      </c>
      <c r="E1520" s="172" t="s">
        <v>513</v>
      </c>
      <c r="F1520" s="173">
        <v>1.0</v>
      </c>
      <c r="G1520" s="158"/>
      <c r="H1520" s="158"/>
      <c r="I1520" s="174"/>
      <c r="J1520" s="175"/>
      <c r="K1520" s="157"/>
      <c r="L1520" s="157"/>
      <c r="M1520" s="157"/>
      <c r="O1520" s="158"/>
    </row>
    <row r="1521">
      <c r="A1521" s="172" t="s">
        <v>1307</v>
      </c>
      <c r="B1521" s="172" t="s">
        <v>492</v>
      </c>
      <c r="C1521" s="172" t="s">
        <v>663</v>
      </c>
      <c r="D1521" s="172" t="s">
        <v>662</v>
      </c>
      <c r="E1521" s="172" t="s">
        <v>513</v>
      </c>
      <c r="F1521" s="173">
        <v>1.0</v>
      </c>
      <c r="G1521" s="158"/>
      <c r="H1521" s="158"/>
      <c r="I1521" s="174"/>
      <c r="J1521" s="175"/>
      <c r="K1521" s="157"/>
      <c r="L1521" s="157"/>
      <c r="M1521" s="157"/>
      <c r="O1521" s="158"/>
    </row>
    <row r="1522">
      <c r="A1522" s="172" t="s">
        <v>1307</v>
      </c>
      <c r="B1522" s="172" t="s">
        <v>487</v>
      </c>
      <c r="C1522" s="172" t="s">
        <v>1018</v>
      </c>
      <c r="D1522" s="172" t="s">
        <v>1019</v>
      </c>
      <c r="E1522" s="172" t="s">
        <v>498</v>
      </c>
      <c r="F1522" s="173">
        <v>1.0</v>
      </c>
      <c r="G1522" s="158"/>
      <c r="H1522" s="158"/>
      <c r="I1522" s="174"/>
      <c r="J1522" s="175"/>
      <c r="K1522" s="157"/>
      <c r="L1522" s="157"/>
      <c r="M1522" s="157"/>
      <c r="O1522" s="158"/>
    </row>
    <row r="1523">
      <c r="A1523" s="172" t="s">
        <v>1307</v>
      </c>
      <c r="B1523" s="172" t="s">
        <v>487</v>
      </c>
      <c r="C1523" s="172" t="s">
        <v>1024</v>
      </c>
      <c r="D1523" s="172" t="s">
        <v>1025</v>
      </c>
      <c r="E1523" s="172" t="s">
        <v>498</v>
      </c>
      <c r="F1523" s="173">
        <v>1.0</v>
      </c>
      <c r="G1523" s="158"/>
      <c r="H1523" s="158"/>
      <c r="I1523" s="174"/>
      <c r="J1523" s="175"/>
      <c r="K1523" s="157"/>
      <c r="L1523" s="157"/>
      <c r="M1523" s="157"/>
      <c r="O1523" s="158"/>
    </row>
    <row r="1524">
      <c r="A1524" s="172" t="s">
        <v>1308</v>
      </c>
      <c r="B1524" s="172" t="s">
        <v>487</v>
      </c>
      <c r="C1524" s="172" t="s">
        <v>860</v>
      </c>
      <c r="D1524" s="172" t="s">
        <v>859</v>
      </c>
      <c r="E1524" s="172" t="s">
        <v>722</v>
      </c>
      <c r="F1524" s="173">
        <v>1.0</v>
      </c>
      <c r="G1524" s="158"/>
      <c r="H1524" s="158"/>
      <c r="I1524" s="174"/>
      <c r="J1524" s="175"/>
      <c r="K1524" s="157"/>
      <c r="L1524" s="157"/>
      <c r="M1524" s="157"/>
      <c r="O1524" s="158"/>
    </row>
    <row r="1525">
      <c r="A1525" s="172" t="s">
        <v>1308</v>
      </c>
      <c r="B1525" s="172" t="s">
        <v>487</v>
      </c>
      <c r="C1525" s="172" t="s">
        <v>617</v>
      </c>
      <c r="D1525" s="172" t="s">
        <v>616</v>
      </c>
      <c r="E1525" s="172" t="s">
        <v>513</v>
      </c>
      <c r="F1525" s="173">
        <v>2.0</v>
      </c>
      <c r="G1525" s="158"/>
      <c r="H1525" s="158"/>
      <c r="I1525" s="174"/>
      <c r="J1525" s="175"/>
      <c r="K1525" s="157"/>
      <c r="L1525" s="157"/>
      <c r="M1525" s="157"/>
      <c r="O1525" s="158"/>
    </row>
    <row r="1526">
      <c r="A1526" s="172" t="s">
        <v>1308</v>
      </c>
      <c r="B1526" s="172" t="s">
        <v>487</v>
      </c>
      <c r="C1526" s="172" t="s">
        <v>1259</v>
      </c>
      <c r="D1526" s="172" t="s">
        <v>1258</v>
      </c>
      <c r="E1526" s="172" t="s">
        <v>507</v>
      </c>
      <c r="F1526" s="173">
        <v>2.0</v>
      </c>
      <c r="G1526" s="158"/>
      <c r="H1526" s="158"/>
      <c r="I1526" s="174"/>
      <c r="J1526" s="175"/>
      <c r="K1526" s="157"/>
      <c r="L1526" s="157"/>
      <c r="M1526" s="157"/>
      <c r="O1526" s="158"/>
    </row>
    <row r="1527">
      <c r="A1527" s="172" t="s">
        <v>1308</v>
      </c>
      <c r="B1527" s="172" t="s">
        <v>492</v>
      </c>
      <c r="C1527" s="172" t="s">
        <v>1186</v>
      </c>
      <c r="D1527" s="172" t="s">
        <v>1187</v>
      </c>
      <c r="E1527" s="172" t="s">
        <v>787</v>
      </c>
      <c r="F1527" s="173">
        <v>2.0</v>
      </c>
      <c r="G1527" s="158"/>
      <c r="H1527" s="158"/>
      <c r="I1527" s="174"/>
      <c r="J1527" s="175"/>
      <c r="K1527" s="157"/>
      <c r="L1527" s="157"/>
      <c r="M1527" s="157"/>
      <c r="O1527" s="158"/>
    </row>
    <row r="1528">
      <c r="A1528" s="172" t="s">
        <v>1308</v>
      </c>
      <c r="B1528" s="172" t="s">
        <v>487</v>
      </c>
      <c r="C1528" s="172" t="s">
        <v>1037</v>
      </c>
      <c r="D1528" s="172" t="s">
        <v>1038</v>
      </c>
      <c r="E1528" s="172" t="s">
        <v>507</v>
      </c>
      <c r="F1528" s="173">
        <v>1.0</v>
      </c>
      <c r="G1528" s="158"/>
      <c r="H1528" s="158"/>
      <c r="I1528" s="174"/>
      <c r="J1528" s="175"/>
      <c r="K1528" s="157"/>
      <c r="L1528" s="157"/>
      <c r="M1528" s="157"/>
      <c r="O1528" s="158"/>
    </row>
    <row r="1529">
      <c r="A1529" s="172" t="s">
        <v>1308</v>
      </c>
      <c r="B1529" s="172" t="s">
        <v>492</v>
      </c>
      <c r="C1529" s="172" t="s">
        <v>673</v>
      </c>
      <c r="D1529" s="172" t="s">
        <v>672</v>
      </c>
      <c r="E1529" s="172" t="s">
        <v>547</v>
      </c>
      <c r="F1529" s="173">
        <v>1.0</v>
      </c>
      <c r="G1529" s="158"/>
      <c r="H1529" s="158"/>
      <c r="I1529" s="174"/>
      <c r="J1529" s="175"/>
      <c r="K1529" s="157"/>
      <c r="L1529" s="157"/>
      <c r="M1529" s="157"/>
      <c r="O1529" s="158"/>
    </row>
    <row r="1530">
      <c r="A1530" s="172" t="s">
        <v>1308</v>
      </c>
      <c r="B1530" s="172" t="s">
        <v>487</v>
      </c>
      <c r="C1530" s="172" t="s">
        <v>622</v>
      </c>
      <c r="D1530" s="172" t="s">
        <v>621</v>
      </c>
      <c r="E1530" s="172" t="s">
        <v>510</v>
      </c>
      <c r="F1530" s="173">
        <v>6.0</v>
      </c>
      <c r="G1530" s="158"/>
      <c r="H1530" s="158"/>
      <c r="I1530" s="174"/>
      <c r="J1530" s="175"/>
      <c r="K1530" s="157"/>
      <c r="L1530" s="157"/>
      <c r="M1530" s="157"/>
      <c r="O1530" s="158"/>
    </row>
    <row r="1531">
      <c r="A1531" s="172" t="s">
        <v>1308</v>
      </c>
      <c r="B1531" s="172" t="s">
        <v>487</v>
      </c>
      <c r="C1531" s="172" t="s">
        <v>1018</v>
      </c>
      <c r="D1531" s="172" t="s">
        <v>1019</v>
      </c>
      <c r="E1531" s="172" t="s">
        <v>498</v>
      </c>
      <c r="F1531" s="173">
        <v>1.0</v>
      </c>
      <c r="G1531" s="158"/>
      <c r="H1531" s="158"/>
      <c r="I1531" s="174"/>
      <c r="J1531" s="175"/>
      <c r="K1531" s="157"/>
      <c r="L1531" s="157"/>
      <c r="M1531" s="157"/>
      <c r="O1531" s="158"/>
    </row>
    <row r="1532">
      <c r="A1532" s="172" t="s">
        <v>1309</v>
      </c>
      <c r="B1532" s="172" t="s">
        <v>487</v>
      </c>
      <c r="C1532" s="172" t="s">
        <v>760</v>
      </c>
      <c r="D1532" s="172" t="s">
        <v>759</v>
      </c>
      <c r="E1532" s="172" t="s">
        <v>541</v>
      </c>
      <c r="F1532" s="173">
        <v>1.0</v>
      </c>
      <c r="G1532" s="158"/>
      <c r="H1532" s="158"/>
      <c r="I1532" s="174"/>
      <c r="J1532" s="175"/>
      <c r="K1532" s="157"/>
      <c r="L1532" s="157"/>
      <c r="M1532" s="157"/>
      <c r="O1532" s="158"/>
    </row>
    <row r="1533">
      <c r="A1533" s="172" t="s">
        <v>1309</v>
      </c>
      <c r="B1533" s="172" t="s">
        <v>492</v>
      </c>
      <c r="C1533" s="172" t="s">
        <v>1186</v>
      </c>
      <c r="D1533" s="172" t="s">
        <v>1187</v>
      </c>
      <c r="E1533" s="172" t="s">
        <v>787</v>
      </c>
      <c r="F1533" s="173">
        <v>1.0</v>
      </c>
      <c r="G1533" s="158"/>
      <c r="H1533" s="158"/>
      <c r="I1533" s="174"/>
      <c r="J1533" s="175"/>
      <c r="K1533" s="157"/>
      <c r="L1533" s="157"/>
      <c r="M1533" s="157"/>
      <c r="O1533" s="158"/>
    </row>
    <row r="1534">
      <c r="A1534" s="172" t="s">
        <v>1309</v>
      </c>
      <c r="B1534" s="172" t="s">
        <v>487</v>
      </c>
      <c r="C1534" s="172" t="s">
        <v>622</v>
      </c>
      <c r="D1534" s="172" t="s">
        <v>621</v>
      </c>
      <c r="E1534" s="172" t="s">
        <v>510</v>
      </c>
      <c r="F1534" s="173">
        <v>5.0</v>
      </c>
      <c r="G1534" s="158"/>
      <c r="H1534" s="158"/>
      <c r="I1534" s="174"/>
      <c r="J1534" s="175"/>
      <c r="K1534" s="157"/>
      <c r="L1534" s="157"/>
      <c r="M1534" s="157"/>
      <c r="O1534" s="158"/>
    </row>
    <row r="1535">
      <c r="A1535" s="172" t="s">
        <v>1309</v>
      </c>
      <c r="B1535" s="172" t="s">
        <v>487</v>
      </c>
      <c r="C1535" s="172" t="s">
        <v>688</v>
      </c>
      <c r="D1535" s="172" t="s">
        <v>687</v>
      </c>
      <c r="E1535" s="172" t="s">
        <v>689</v>
      </c>
      <c r="F1535" s="173">
        <v>1.0</v>
      </c>
      <c r="G1535" s="158"/>
      <c r="H1535" s="158"/>
      <c r="I1535" s="174"/>
      <c r="J1535" s="175"/>
      <c r="K1535" s="157"/>
      <c r="L1535" s="157"/>
      <c r="M1535" s="157"/>
      <c r="O1535" s="158"/>
    </row>
    <row r="1536">
      <c r="A1536" s="172" t="s">
        <v>1309</v>
      </c>
      <c r="B1536" s="172" t="s">
        <v>487</v>
      </c>
      <c r="C1536" s="172" t="s">
        <v>1071</v>
      </c>
      <c r="D1536" s="172" t="s">
        <v>1070</v>
      </c>
      <c r="E1536" s="172" t="s">
        <v>601</v>
      </c>
      <c r="F1536" s="173">
        <v>1.0</v>
      </c>
      <c r="G1536" s="158"/>
      <c r="H1536" s="158"/>
      <c r="I1536" s="174"/>
      <c r="J1536" s="175"/>
      <c r="K1536" s="157"/>
      <c r="L1536" s="157"/>
      <c r="M1536" s="157"/>
      <c r="O1536" s="158"/>
    </row>
    <row r="1537">
      <c r="A1537" s="172" t="s">
        <v>1309</v>
      </c>
      <c r="B1537" s="172" t="s">
        <v>487</v>
      </c>
      <c r="C1537" s="172" t="s">
        <v>1067</v>
      </c>
      <c r="D1537" s="172" t="s">
        <v>1066</v>
      </c>
      <c r="E1537" s="172" t="s">
        <v>573</v>
      </c>
      <c r="F1537" s="173">
        <v>1.0</v>
      </c>
      <c r="G1537" s="158"/>
      <c r="H1537" s="158"/>
      <c r="I1537" s="174"/>
      <c r="J1537" s="175"/>
      <c r="K1537" s="157"/>
      <c r="L1537" s="157"/>
      <c r="M1537" s="157"/>
      <c r="O1537" s="158"/>
    </row>
    <row r="1538">
      <c r="A1538" s="172" t="s">
        <v>1309</v>
      </c>
      <c r="B1538" s="172" t="s">
        <v>487</v>
      </c>
      <c r="C1538" s="172" t="s">
        <v>1069</v>
      </c>
      <c r="D1538" s="172" t="s">
        <v>1068</v>
      </c>
      <c r="E1538" s="172" t="s">
        <v>552</v>
      </c>
      <c r="F1538" s="173">
        <v>1.0</v>
      </c>
      <c r="G1538" s="158"/>
      <c r="H1538" s="158"/>
      <c r="I1538" s="174"/>
      <c r="J1538" s="175"/>
      <c r="K1538" s="157"/>
      <c r="L1538" s="157"/>
      <c r="M1538" s="157"/>
      <c r="O1538" s="158"/>
    </row>
    <row r="1539">
      <c r="A1539" s="172" t="s">
        <v>1309</v>
      </c>
      <c r="B1539" s="172" t="s">
        <v>487</v>
      </c>
      <c r="C1539" s="172" t="s">
        <v>323</v>
      </c>
      <c r="D1539" s="172" t="s">
        <v>324</v>
      </c>
      <c r="E1539" s="172" t="s">
        <v>519</v>
      </c>
      <c r="F1539" s="173">
        <v>1.0</v>
      </c>
      <c r="G1539" s="158"/>
      <c r="H1539" s="158"/>
      <c r="I1539" s="174"/>
      <c r="J1539" s="175"/>
      <c r="K1539" s="157"/>
      <c r="L1539" s="157"/>
      <c r="M1539" s="157"/>
      <c r="O1539" s="158"/>
    </row>
    <row r="1540">
      <c r="A1540" s="172" t="s">
        <v>1309</v>
      </c>
      <c r="B1540" s="172" t="s">
        <v>487</v>
      </c>
      <c r="C1540" s="172" t="s">
        <v>333</v>
      </c>
      <c r="D1540" s="172" t="s">
        <v>334</v>
      </c>
      <c r="E1540" s="172" t="s">
        <v>498</v>
      </c>
      <c r="F1540" s="173">
        <v>1.0</v>
      </c>
      <c r="G1540" s="158"/>
      <c r="H1540" s="158"/>
      <c r="I1540" s="174"/>
      <c r="J1540" s="175"/>
      <c r="K1540" s="157"/>
      <c r="L1540" s="157"/>
      <c r="M1540" s="157"/>
      <c r="O1540" s="158"/>
    </row>
    <row r="1541">
      <c r="A1541" s="172" t="s">
        <v>1309</v>
      </c>
      <c r="B1541" s="172" t="s">
        <v>487</v>
      </c>
      <c r="C1541" s="172" t="s">
        <v>699</v>
      </c>
      <c r="D1541" s="172" t="s">
        <v>698</v>
      </c>
      <c r="E1541" s="172" t="s">
        <v>627</v>
      </c>
      <c r="F1541" s="173">
        <v>1.0</v>
      </c>
      <c r="G1541" s="158"/>
      <c r="H1541" s="158"/>
      <c r="I1541" s="174"/>
      <c r="J1541" s="175"/>
      <c r="K1541" s="157"/>
      <c r="L1541" s="157"/>
      <c r="M1541" s="157"/>
      <c r="O1541" s="158"/>
    </row>
    <row r="1542">
      <c r="A1542" s="172" t="s">
        <v>1309</v>
      </c>
      <c r="B1542" s="172" t="s">
        <v>487</v>
      </c>
      <c r="C1542" s="172" t="s">
        <v>1018</v>
      </c>
      <c r="D1542" s="172" t="s">
        <v>1019</v>
      </c>
      <c r="E1542" s="172" t="s">
        <v>498</v>
      </c>
      <c r="F1542" s="173">
        <v>1.0</v>
      </c>
      <c r="G1542" s="158"/>
      <c r="H1542" s="158"/>
      <c r="I1542" s="174"/>
      <c r="J1542" s="175"/>
      <c r="K1542" s="157"/>
      <c r="L1542" s="157"/>
      <c r="M1542" s="157"/>
      <c r="O1542" s="158"/>
    </row>
    <row r="1543">
      <c r="A1543" s="172" t="s">
        <v>361</v>
      </c>
      <c r="B1543" s="172" t="s">
        <v>487</v>
      </c>
      <c r="C1543" s="172" t="s">
        <v>760</v>
      </c>
      <c r="D1543" s="172" t="s">
        <v>759</v>
      </c>
      <c r="E1543" s="172" t="s">
        <v>541</v>
      </c>
      <c r="F1543" s="173">
        <v>1.0</v>
      </c>
      <c r="G1543" s="158"/>
      <c r="H1543" s="158"/>
      <c r="I1543" s="174"/>
      <c r="J1543" s="175"/>
      <c r="K1543" s="157"/>
      <c r="L1543" s="157"/>
      <c r="M1543" s="157"/>
      <c r="O1543" s="158"/>
    </row>
    <row r="1544">
      <c r="A1544" s="172" t="s">
        <v>361</v>
      </c>
      <c r="B1544" s="172" t="s">
        <v>487</v>
      </c>
      <c r="C1544" s="172" t="s">
        <v>703</v>
      </c>
      <c r="D1544" s="172" t="s">
        <v>702</v>
      </c>
      <c r="E1544" s="172" t="s">
        <v>637</v>
      </c>
      <c r="F1544" s="173">
        <v>1.0</v>
      </c>
      <c r="G1544" s="158"/>
      <c r="H1544" s="158"/>
      <c r="I1544" s="174"/>
      <c r="J1544" s="175"/>
      <c r="K1544" s="157"/>
      <c r="L1544" s="157"/>
      <c r="M1544" s="157"/>
      <c r="O1544" s="158"/>
    </row>
    <row r="1545">
      <c r="A1545" s="172" t="s">
        <v>361</v>
      </c>
      <c r="B1545" s="172" t="s">
        <v>487</v>
      </c>
      <c r="C1545" s="172" t="s">
        <v>1069</v>
      </c>
      <c r="D1545" s="172" t="s">
        <v>1068</v>
      </c>
      <c r="E1545" s="172" t="s">
        <v>552</v>
      </c>
      <c r="F1545" s="173">
        <v>1.0</v>
      </c>
      <c r="G1545" s="158"/>
      <c r="H1545" s="158"/>
      <c r="I1545" s="174"/>
      <c r="J1545" s="175"/>
      <c r="K1545" s="157"/>
      <c r="L1545" s="157"/>
      <c r="M1545" s="157"/>
      <c r="O1545" s="158"/>
    </row>
    <row r="1546">
      <c r="A1546" s="172" t="s">
        <v>361</v>
      </c>
      <c r="B1546" s="172" t="s">
        <v>487</v>
      </c>
      <c r="C1546" s="172" t="s">
        <v>1073</v>
      </c>
      <c r="D1546" s="172" t="s">
        <v>1072</v>
      </c>
      <c r="E1546" s="172" t="s">
        <v>541</v>
      </c>
      <c r="F1546" s="173">
        <v>1.0</v>
      </c>
      <c r="G1546" s="158"/>
      <c r="H1546" s="158"/>
      <c r="I1546" s="174"/>
      <c r="J1546" s="175"/>
      <c r="K1546" s="157"/>
      <c r="L1546" s="157"/>
      <c r="M1546" s="157"/>
      <c r="O1546" s="158"/>
    </row>
    <row r="1547">
      <c r="A1547" s="172" t="s">
        <v>361</v>
      </c>
      <c r="B1547" s="172" t="s">
        <v>487</v>
      </c>
      <c r="C1547" s="172" t="s">
        <v>1067</v>
      </c>
      <c r="D1547" s="172" t="s">
        <v>1066</v>
      </c>
      <c r="E1547" s="172" t="s">
        <v>573</v>
      </c>
      <c r="F1547" s="173">
        <v>2.0</v>
      </c>
      <c r="G1547" s="158"/>
      <c r="H1547" s="158"/>
      <c r="I1547" s="174"/>
      <c r="J1547" s="175"/>
      <c r="K1547" s="157"/>
      <c r="L1547" s="157"/>
      <c r="M1547" s="157"/>
      <c r="O1547" s="158"/>
    </row>
    <row r="1548">
      <c r="A1548" s="172" t="s">
        <v>361</v>
      </c>
      <c r="B1548" s="172" t="s">
        <v>487</v>
      </c>
      <c r="C1548" s="172" t="s">
        <v>1018</v>
      </c>
      <c r="D1548" s="172" t="s">
        <v>1019</v>
      </c>
      <c r="E1548" s="172" t="s">
        <v>498</v>
      </c>
      <c r="F1548" s="173">
        <v>1.0</v>
      </c>
      <c r="G1548" s="158"/>
      <c r="H1548" s="158"/>
      <c r="I1548" s="174"/>
      <c r="J1548" s="175"/>
      <c r="K1548" s="157"/>
      <c r="L1548" s="157"/>
      <c r="M1548" s="157"/>
      <c r="O1548" s="158"/>
    </row>
    <row r="1549">
      <c r="A1549" s="172" t="s">
        <v>361</v>
      </c>
      <c r="B1549" s="172" t="s">
        <v>487</v>
      </c>
      <c r="C1549" s="172" t="s">
        <v>1077</v>
      </c>
      <c r="D1549" s="172" t="s">
        <v>1076</v>
      </c>
      <c r="E1549" s="172" t="s">
        <v>584</v>
      </c>
      <c r="F1549" s="173">
        <v>2.0</v>
      </c>
      <c r="G1549" s="158"/>
      <c r="H1549" s="158"/>
      <c r="I1549" s="174"/>
      <c r="J1549" s="175"/>
      <c r="K1549" s="157"/>
      <c r="L1549" s="157"/>
      <c r="M1549" s="157"/>
      <c r="O1549" s="158"/>
    </row>
    <row r="1550">
      <c r="A1550" s="172" t="s">
        <v>361</v>
      </c>
      <c r="B1550" s="172" t="s">
        <v>487</v>
      </c>
      <c r="C1550" s="172" t="s">
        <v>331</v>
      </c>
      <c r="D1550" s="172" t="s">
        <v>332</v>
      </c>
      <c r="E1550" s="172" t="s">
        <v>507</v>
      </c>
      <c r="F1550" s="173">
        <v>1.0</v>
      </c>
      <c r="G1550" s="158"/>
      <c r="H1550" s="158"/>
      <c r="I1550" s="174"/>
      <c r="J1550" s="175"/>
      <c r="K1550" s="157"/>
      <c r="L1550" s="157"/>
      <c r="M1550" s="157"/>
      <c r="O1550" s="158"/>
    </row>
    <row r="1551">
      <c r="A1551" s="172" t="s">
        <v>361</v>
      </c>
      <c r="B1551" s="172" t="s">
        <v>487</v>
      </c>
      <c r="C1551" s="172" t="s">
        <v>622</v>
      </c>
      <c r="D1551" s="172" t="s">
        <v>621</v>
      </c>
      <c r="E1551" s="172" t="s">
        <v>510</v>
      </c>
      <c r="F1551" s="173">
        <v>8.0</v>
      </c>
      <c r="G1551" s="158"/>
      <c r="H1551" s="158"/>
      <c r="I1551" s="174"/>
      <c r="J1551" s="175"/>
      <c r="K1551" s="157"/>
      <c r="L1551" s="157"/>
      <c r="M1551" s="157"/>
      <c r="O1551" s="158"/>
    </row>
    <row r="1552">
      <c r="A1552" s="172" t="s">
        <v>361</v>
      </c>
      <c r="B1552" s="172" t="s">
        <v>492</v>
      </c>
      <c r="C1552" s="172" t="s">
        <v>1184</v>
      </c>
      <c r="D1552" s="172" t="s">
        <v>1185</v>
      </c>
      <c r="E1552" s="172" t="s">
        <v>495</v>
      </c>
      <c r="F1552" s="173">
        <v>1.0</v>
      </c>
      <c r="G1552" s="158"/>
      <c r="H1552" s="158"/>
      <c r="I1552" s="174"/>
      <c r="J1552" s="175"/>
      <c r="K1552" s="157"/>
      <c r="L1552" s="157"/>
      <c r="M1552" s="157"/>
      <c r="O1552" s="158"/>
    </row>
    <row r="1553">
      <c r="A1553" s="172" t="s">
        <v>361</v>
      </c>
      <c r="B1553" s="172" t="s">
        <v>487</v>
      </c>
      <c r="C1553" s="172" t="s">
        <v>617</v>
      </c>
      <c r="D1553" s="172" t="s">
        <v>616</v>
      </c>
      <c r="E1553" s="172" t="s">
        <v>513</v>
      </c>
      <c r="F1553" s="173">
        <v>1.0</v>
      </c>
      <c r="G1553" s="158"/>
      <c r="H1553" s="158"/>
      <c r="I1553" s="174"/>
      <c r="J1553" s="175"/>
      <c r="K1553" s="157"/>
      <c r="L1553" s="157"/>
      <c r="M1553" s="157"/>
      <c r="O1553" s="158"/>
    </row>
    <row r="1554">
      <c r="A1554" s="172" t="s">
        <v>361</v>
      </c>
      <c r="B1554" s="172" t="s">
        <v>487</v>
      </c>
      <c r="C1554" s="172" t="s">
        <v>688</v>
      </c>
      <c r="D1554" s="172" t="s">
        <v>687</v>
      </c>
      <c r="E1554" s="172" t="s">
        <v>689</v>
      </c>
      <c r="F1554" s="173">
        <v>1.0</v>
      </c>
      <c r="G1554" s="158"/>
      <c r="H1554" s="158"/>
      <c r="I1554" s="174"/>
      <c r="J1554" s="175"/>
      <c r="K1554" s="157"/>
      <c r="L1554" s="157"/>
      <c r="M1554" s="157"/>
      <c r="O1554" s="158"/>
    </row>
    <row r="1555">
      <c r="A1555" s="172" t="s">
        <v>362</v>
      </c>
      <c r="B1555" s="172" t="s">
        <v>487</v>
      </c>
      <c r="C1555" s="172" t="s">
        <v>1018</v>
      </c>
      <c r="D1555" s="172" t="s">
        <v>1019</v>
      </c>
      <c r="E1555" s="172" t="s">
        <v>498</v>
      </c>
      <c r="F1555" s="173">
        <v>1.0</v>
      </c>
      <c r="G1555" s="158"/>
      <c r="H1555" s="158"/>
      <c r="I1555" s="174"/>
      <c r="J1555" s="175"/>
      <c r="K1555" s="157"/>
      <c r="L1555" s="157"/>
      <c r="M1555" s="157"/>
      <c r="O1555" s="158"/>
    </row>
    <row r="1556">
      <c r="A1556" s="172" t="s">
        <v>362</v>
      </c>
      <c r="B1556" s="172" t="s">
        <v>487</v>
      </c>
      <c r="C1556" s="172" t="s">
        <v>1067</v>
      </c>
      <c r="D1556" s="172" t="s">
        <v>1066</v>
      </c>
      <c r="E1556" s="172" t="s">
        <v>573</v>
      </c>
      <c r="F1556" s="173">
        <v>2.0</v>
      </c>
      <c r="G1556" s="158"/>
      <c r="H1556" s="158"/>
      <c r="I1556" s="174"/>
      <c r="J1556" s="175"/>
      <c r="K1556" s="157"/>
      <c r="L1556" s="157"/>
      <c r="M1556" s="157"/>
      <c r="O1556" s="158"/>
    </row>
    <row r="1557">
      <c r="A1557" s="172" t="s">
        <v>362</v>
      </c>
      <c r="B1557" s="172" t="s">
        <v>487</v>
      </c>
      <c r="C1557" s="172" t="s">
        <v>331</v>
      </c>
      <c r="D1557" s="172" t="s">
        <v>332</v>
      </c>
      <c r="E1557" s="172" t="s">
        <v>507</v>
      </c>
      <c r="F1557" s="173">
        <v>1.0</v>
      </c>
      <c r="G1557" s="158"/>
      <c r="H1557" s="158"/>
      <c r="I1557" s="174"/>
      <c r="J1557" s="175"/>
      <c r="K1557" s="157"/>
      <c r="L1557" s="157"/>
      <c r="M1557" s="157"/>
      <c r="O1557" s="158"/>
    </row>
    <row r="1558">
      <c r="A1558" s="172" t="s">
        <v>362</v>
      </c>
      <c r="B1558" s="172" t="s">
        <v>487</v>
      </c>
      <c r="C1558" s="172" t="s">
        <v>688</v>
      </c>
      <c r="D1558" s="172" t="s">
        <v>687</v>
      </c>
      <c r="E1558" s="172" t="s">
        <v>689</v>
      </c>
      <c r="F1558" s="173">
        <v>1.0</v>
      </c>
      <c r="G1558" s="158"/>
      <c r="H1558" s="158"/>
      <c r="I1558" s="174"/>
      <c r="J1558" s="175"/>
      <c r="K1558" s="157"/>
      <c r="L1558" s="157"/>
      <c r="M1558" s="157"/>
      <c r="O1558" s="158"/>
    </row>
    <row r="1559">
      <c r="A1559" s="172" t="s">
        <v>362</v>
      </c>
      <c r="B1559" s="172" t="s">
        <v>487</v>
      </c>
      <c r="C1559" s="172" t="s">
        <v>768</v>
      </c>
      <c r="D1559" s="172" t="s">
        <v>767</v>
      </c>
      <c r="E1559" s="172" t="s">
        <v>552</v>
      </c>
      <c r="F1559" s="173">
        <v>1.0</v>
      </c>
      <c r="G1559" s="158"/>
      <c r="H1559" s="158"/>
      <c r="I1559" s="174"/>
      <c r="J1559" s="175"/>
      <c r="K1559" s="157"/>
      <c r="L1559" s="157"/>
      <c r="M1559" s="157"/>
      <c r="O1559" s="158"/>
    </row>
    <row r="1560">
      <c r="A1560" s="172" t="s">
        <v>362</v>
      </c>
      <c r="B1560" s="172" t="s">
        <v>487</v>
      </c>
      <c r="C1560" s="172" t="s">
        <v>1071</v>
      </c>
      <c r="D1560" s="172" t="s">
        <v>1070</v>
      </c>
      <c r="E1560" s="172" t="s">
        <v>601</v>
      </c>
      <c r="F1560" s="173">
        <v>2.0</v>
      </c>
      <c r="G1560" s="158"/>
      <c r="H1560" s="158"/>
      <c r="I1560" s="174"/>
      <c r="J1560" s="175"/>
      <c r="K1560" s="157"/>
      <c r="L1560" s="157"/>
      <c r="M1560" s="157"/>
      <c r="O1560" s="158"/>
    </row>
    <row r="1561">
      <c r="A1561" s="172" t="s">
        <v>362</v>
      </c>
      <c r="B1561" s="172" t="s">
        <v>492</v>
      </c>
      <c r="C1561" s="172" t="s">
        <v>1186</v>
      </c>
      <c r="D1561" s="172" t="s">
        <v>1187</v>
      </c>
      <c r="E1561" s="172" t="s">
        <v>787</v>
      </c>
      <c r="F1561" s="173">
        <v>2.0</v>
      </c>
      <c r="G1561" s="158"/>
      <c r="H1561" s="158"/>
      <c r="I1561" s="174"/>
      <c r="J1561" s="175"/>
      <c r="K1561" s="157"/>
      <c r="L1561" s="157"/>
      <c r="M1561" s="157"/>
      <c r="O1561" s="158"/>
    </row>
    <row r="1562">
      <c r="A1562" s="172" t="s">
        <v>362</v>
      </c>
      <c r="B1562" s="172" t="s">
        <v>487</v>
      </c>
      <c r="C1562" s="172" t="s">
        <v>323</v>
      </c>
      <c r="D1562" s="172" t="s">
        <v>324</v>
      </c>
      <c r="E1562" s="172" t="s">
        <v>519</v>
      </c>
      <c r="F1562" s="173">
        <v>2.0</v>
      </c>
      <c r="G1562" s="158"/>
      <c r="H1562" s="158"/>
      <c r="I1562" s="174"/>
      <c r="J1562" s="175"/>
      <c r="K1562" s="157"/>
      <c r="L1562" s="157"/>
      <c r="M1562" s="157"/>
      <c r="O1562" s="158"/>
    </row>
    <row r="1563">
      <c r="A1563" s="172" t="s">
        <v>362</v>
      </c>
      <c r="B1563" s="172" t="s">
        <v>487</v>
      </c>
      <c r="C1563" s="172" t="s">
        <v>1081</v>
      </c>
      <c r="D1563" s="172" t="s">
        <v>1080</v>
      </c>
      <c r="E1563" s="172" t="s">
        <v>722</v>
      </c>
      <c r="F1563" s="173">
        <v>1.0</v>
      </c>
      <c r="G1563" s="158"/>
      <c r="H1563" s="158"/>
      <c r="I1563" s="174"/>
      <c r="J1563" s="175"/>
      <c r="K1563" s="157"/>
      <c r="L1563" s="157"/>
      <c r="M1563" s="157"/>
      <c r="O1563" s="158"/>
    </row>
    <row r="1564">
      <c r="A1564" s="172" t="s">
        <v>362</v>
      </c>
      <c r="B1564" s="172" t="s">
        <v>487</v>
      </c>
      <c r="C1564" s="172" t="s">
        <v>622</v>
      </c>
      <c r="D1564" s="172" t="s">
        <v>621</v>
      </c>
      <c r="E1564" s="172" t="s">
        <v>510</v>
      </c>
      <c r="F1564" s="173">
        <v>10.0</v>
      </c>
      <c r="G1564" s="158"/>
      <c r="H1564" s="158"/>
      <c r="I1564" s="174"/>
      <c r="J1564" s="175"/>
      <c r="K1564" s="157"/>
      <c r="L1564" s="157"/>
      <c r="M1564" s="157"/>
      <c r="O1564" s="158"/>
    </row>
    <row r="1565">
      <c r="A1565" s="172" t="s">
        <v>362</v>
      </c>
      <c r="B1565" s="172" t="s">
        <v>487</v>
      </c>
      <c r="C1565" s="172" t="s">
        <v>1069</v>
      </c>
      <c r="D1565" s="172" t="s">
        <v>1068</v>
      </c>
      <c r="E1565" s="172" t="s">
        <v>552</v>
      </c>
      <c r="F1565" s="173">
        <v>2.0</v>
      </c>
      <c r="G1565" s="158"/>
      <c r="H1565" s="158"/>
      <c r="I1565" s="174"/>
      <c r="J1565" s="175"/>
      <c r="K1565" s="157"/>
      <c r="L1565" s="157"/>
      <c r="M1565" s="157"/>
      <c r="O1565" s="158"/>
    </row>
    <row r="1566">
      <c r="A1566" s="172" t="s">
        <v>444</v>
      </c>
      <c r="B1566" s="172" t="s">
        <v>487</v>
      </c>
      <c r="C1566" s="172" t="s">
        <v>508</v>
      </c>
      <c r="D1566" s="172" t="s">
        <v>509</v>
      </c>
      <c r="E1566" s="172" t="s">
        <v>510</v>
      </c>
      <c r="F1566" s="173">
        <v>2.0</v>
      </c>
      <c r="G1566" s="158"/>
      <c r="H1566" s="158"/>
      <c r="I1566" s="174"/>
      <c r="J1566" s="175"/>
      <c r="K1566" s="157"/>
      <c r="L1566" s="157"/>
      <c r="M1566" s="157"/>
      <c r="O1566" s="158"/>
    </row>
    <row r="1567">
      <c r="A1567" s="172" t="s">
        <v>444</v>
      </c>
      <c r="B1567" s="172" t="s">
        <v>487</v>
      </c>
      <c r="C1567" s="172" t="s">
        <v>1018</v>
      </c>
      <c r="D1567" s="172" t="s">
        <v>1019</v>
      </c>
      <c r="E1567" s="172" t="s">
        <v>498</v>
      </c>
      <c r="F1567" s="173">
        <v>1.0</v>
      </c>
      <c r="G1567" s="158"/>
      <c r="H1567" s="158"/>
      <c r="I1567" s="174"/>
      <c r="J1567" s="175"/>
      <c r="K1567" s="157"/>
      <c r="L1567" s="157"/>
      <c r="M1567" s="157"/>
      <c r="O1567" s="158"/>
    </row>
    <row r="1568">
      <c r="A1568" s="172" t="s">
        <v>444</v>
      </c>
      <c r="B1568" s="172" t="s">
        <v>492</v>
      </c>
      <c r="C1568" s="172" t="s">
        <v>797</v>
      </c>
      <c r="D1568" s="172" t="s">
        <v>796</v>
      </c>
      <c r="E1568" s="172" t="s">
        <v>507</v>
      </c>
      <c r="F1568" s="173">
        <v>1.0</v>
      </c>
      <c r="G1568" s="158"/>
      <c r="H1568" s="158"/>
      <c r="I1568" s="174"/>
      <c r="J1568" s="175"/>
      <c r="K1568" s="157"/>
      <c r="L1568" s="157"/>
      <c r="M1568" s="157"/>
      <c r="O1568" s="158"/>
    </row>
    <row r="1569">
      <c r="A1569" s="172" t="s">
        <v>444</v>
      </c>
      <c r="B1569" s="172" t="s">
        <v>487</v>
      </c>
      <c r="C1569" s="172" t="s">
        <v>556</v>
      </c>
      <c r="D1569" s="172" t="s">
        <v>555</v>
      </c>
      <c r="E1569" s="172" t="s">
        <v>557</v>
      </c>
      <c r="F1569" s="173">
        <v>1.0</v>
      </c>
      <c r="G1569" s="158"/>
      <c r="H1569" s="158"/>
      <c r="I1569" s="174"/>
      <c r="J1569" s="175"/>
      <c r="K1569" s="157"/>
      <c r="L1569" s="157"/>
      <c r="M1569" s="157"/>
      <c r="O1569" s="158"/>
    </row>
    <row r="1570">
      <c r="A1570" s="172" t="s">
        <v>444</v>
      </c>
      <c r="B1570" s="172" t="s">
        <v>487</v>
      </c>
      <c r="C1570" s="172" t="s">
        <v>617</v>
      </c>
      <c r="D1570" s="172" t="s">
        <v>616</v>
      </c>
      <c r="E1570" s="172" t="s">
        <v>513</v>
      </c>
      <c r="F1570" s="173">
        <v>1.0</v>
      </c>
      <c r="G1570" s="158"/>
      <c r="H1570" s="158"/>
      <c r="I1570" s="174"/>
      <c r="J1570" s="175"/>
      <c r="K1570" s="157"/>
      <c r="L1570" s="157"/>
      <c r="M1570" s="157"/>
      <c r="O1570" s="158"/>
    </row>
    <row r="1571">
      <c r="A1571" s="172" t="s">
        <v>444</v>
      </c>
      <c r="B1571" s="172" t="s">
        <v>487</v>
      </c>
      <c r="C1571" s="172" t="s">
        <v>439</v>
      </c>
      <c r="D1571" s="172" t="s">
        <v>440</v>
      </c>
      <c r="E1571" s="172" t="s">
        <v>585</v>
      </c>
      <c r="F1571" s="173">
        <v>1.0</v>
      </c>
      <c r="G1571" s="158"/>
      <c r="H1571" s="158"/>
      <c r="I1571" s="174"/>
      <c r="J1571" s="175"/>
      <c r="K1571" s="157"/>
      <c r="L1571" s="157"/>
      <c r="M1571" s="157"/>
      <c r="O1571" s="158"/>
    </row>
    <row r="1572">
      <c r="A1572" s="172" t="s">
        <v>444</v>
      </c>
      <c r="B1572" s="172" t="s">
        <v>487</v>
      </c>
      <c r="C1572" s="172" t="s">
        <v>764</v>
      </c>
      <c r="D1572" s="172" t="s">
        <v>763</v>
      </c>
      <c r="E1572" s="172" t="s">
        <v>522</v>
      </c>
      <c r="F1572" s="173">
        <v>1.0</v>
      </c>
      <c r="G1572" s="158"/>
      <c r="H1572" s="158"/>
      <c r="I1572" s="174"/>
      <c r="J1572" s="175"/>
      <c r="K1572" s="157"/>
      <c r="L1572" s="157"/>
      <c r="M1572" s="157"/>
      <c r="O1572" s="158"/>
    </row>
    <row r="1573">
      <c r="A1573" s="172" t="s">
        <v>444</v>
      </c>
      <c r="B1573" s="172" t="s">
        <v>492</v>
      </c>
      <c r="C1573" s="172" t="s">
        <v>1272</v>
      </c>
      <c r="D1573" s="172" t="s">
        <v>1273</v>
      </c>
      <c r="E1573" s="172" t="s">
        <v>787</v>
      </c>
      <c r="F1573" s="173">
        <v>1.0</v>
      </c>
      <c r="G1573" s="158"/>
      <c r="H1573" s="158"/>
      <c r="I1573" s="174"/>
      <c r="J1573" s="175"/>
      <c r="K1573" s="157"/>
      <c r="L1573" s="157"/>
      <c r="M1573" s="157"/>
      <c r="O1573" s="158"/>
    </row>
    <row r="1574">
      <c r="A1574" s="172" t="s">
        <v>444</v>
      </c>
      <c r="B1574" s="172" t="s">
        <v>487</v>
      </c>
      <c r="C1574" s="172" t="s">
        <v>779</v>
      </c>
      <c r="D1574" s="172" t="s">
        <v>778</v>
      </c>
      <c r="E1574" s="172" t="s">
        <v>601</v>
      </c>
      <c r="F1574" s="173">
        <v>1.0</v>
      </c>
      <c r="G1574" s="158"/>
      <c r="H1574" s="158"/>
      <c r="I1574" s="174"/>
      <c r="J1574" s="175"/>
      <c r="K1574" s="157"/>
      <c r="L1574" s="157"/>
      <c r="M1574" s="157"/>
      <c r="O1574" s="158"/>
    </row>
    <row r="1575">
      <c r="A1575" s="172" t="s">
        <v>1310</v>
      </c>
      <c r="B1575" s="172" t="s">
        <v>487</v>
      </c>
      <c r="C1575" s="172" t="s">
        <v>441</v>
      </c>
      <c r="D1575" s="172" t="s">
        <v>442</v>
      </c>
      <c r="E1575" s="172" t="s">
        <v>588</v>
      </c>
      <c r="F1575" s="173">
        <v>1.0</v>
      </c>
      <c r="G1575" s="158"/>
      <c r="H1575" s="158"/>
      <c r="I1575" s="174"/>
      <c r="J1575" s="175"/>
      <c r="K1575" s="157"/>
      <c r="L1575" s="157"/>
      <c r="M1575" s="157"/>
      <c r="O1575" s="158"/>
    </row>
    <row r="1576">
      <c r="A1576" s="172" t="s">
        <v>1310</v>
      </c>
      <c r="B1576" s="172" t="s">
        <v>487</v>
      </c>
      <c r="C1576" s="172" t="s">
        <v>556</v>
      </c>
      <c r="D1576" s="172" t="s">
        <v>555</v>
      </c>
      <c r="E1576" s="172" t="s">
        <v>557</v>
      </c>
      <c r="F1576" s="173">
        <v>2.0</v>
      </c>
      <c r="G1576" s="158"/>
      <c r="H1576" s="158"/>
      <c r="I1576" s="174"/>
      <c r="J1576" s="175"/>
      <c r="K1576" s="157"/>
      <c r="L1576" s="157"/>
      <c r="M1576" s="157"/>
      <c r="O1576" s="158"/>
    </row>
    <row r="1577">
      <c r="A1577" s="172" t="s">
        <v>1310</v>
      </c>
      <c r="B1577" s="172" t="s">
        <v>487</v>
      </c>
      <c r="C1577" s="172" t="s">
        <v>779</v>
      </c>
      <c r="D1577" s="172" t="s">
        <v>778</v>
      </c>
      <c r="E1577" s="172" t="s">
        <v>601</v>
      </c>
      <c r="F1577" s="173">
        <v>1.0</v>
      </c>
      <c r="G1577" s="158"/>
      <c r="H1577" s="158"/>
      <c r="I1577" s="174"/>
      <c r="J1577" s="175"/>
      <c r="K1577" s="157"/>
      <c r="L1577" s="157"/>
      <c r="M1577" s="157"/>
      <c r="O1577" s="158"/>
    </row>
    <row r="1578">
      <c r="A1578" s="172" t="s">
        <v>1310</v>
      </c>
      <c r="B1578" s="172" t="s">
        <v>487</v>
      </c>
      <c r="C1578" s="172" t="s">
        <v>508</v>
      </c>
      <c r="D1578" s="172" t="s">
        <v>509</v>
      </c>
      <c r="E1578" s="172" t="s">
        <v>510</v>
      </c>
      <c r="F1578" s="173">
        <v>3.0</v>
      </c>
      <c r="G1578" s="158"/>
      <c r="H1578" s="158"/>
      <c r="I1578" s="174"/>
      <c r="J1578" s="175"/>
      <c r="K1578" s="157"/>
      <c r="L1578" s="157"/>
      <c r="M1578" s="157"/>
      <c r="O1578" s="158"/>
    </row>
    <row r="1579">
      <c r="A1579" s="172" t="s">
        <v>1310</v>
      </c>
      <c r="B1579" s="172" t="s">
        <v>487</v>
      </c>
      <c r="C1579" s="172" t="s">
        <v>764</v>
      </c>
      <c r="D1579" s="172" t="s">
        <v>763</v>
      </c>
      <c r="E1579" s="172" t="s">
        <v>522</v>
      </c>
      <c r="F1579" s="173">
        <v>1.0</v>
      </c>
      <c r="G1579" s="158"/>
      <c r="H1579" s="158"/>
      <c r="I1579" s="174"/>
      <c r="J1579" s="175"/>
      <c r="K1579" s="157"/>
      <c r="L1579" s="157"/>
      <c r="M1579" s="157"/>
      <c r="O1579" s="158"/>
    </row>
    <row r="1580">
      <c r="A1580" s="172" t="s">
        <v>1310</v>
      </c>
      <c r="B1580" s="172" t="s">
        <v>487</v>
      </c>
      <c r="C1580" s="172" t="s">
        <v>1018</v>
      </c>
      <c r="D1580" s="172" t="s">
        <v>1019</v>
      </c>
      <c r="E1580" s="172" t="s">
        <v>498</v>
      </c>
      <c r="F1580" s="173">
        <v>1.0</v>
      </c>
      <c r="G1580" s="158"/>
      <c r="H1580" s="158"/>
      <c r="I1580" s="174"/>
      <c r="J1580" s="175"/>
      <c r="K1580" s="157"/>
      <c r="L1580" s="157"/>
      <c r="M1580" s="157"/>
      <c r="O1580" s="158"/>
    </row>
    <row r="1581">
      <c r="A1581" s="172" t="s">
        <v>1310</v>
      </c>
      <c r="B1581" s="172" t="s">
        <v>487</v>
      </c>
      <c r="C1581" s="172" t="s">
        <v>751</v>
      </c>
      <c r="D1581" s="172" t="s">
        <v>750</v>
      </c>
      <c r="E1581" s="172" t="s">
        <v>501</v>
      </c>
      <c r="F1581" s="173">
        <v>1.0</v>
      </c>
      <c r="G1581" s="158"/>
      <c r="H1581" s="158"/>
      <c r="I1581" s="174"/>
      <c r="J1581" s="175"/>
      <c r="K1581" s="157"/>
      <c r="L1581" s="157"/>
      <c r="M1581" s="157"/>
      <c r="O1581" s="158"/>
    </row>
    <row r="1582">
      <c r="A1582" s="172" t="s">
        <v>1310</v>
      </c>
      <c r="B1582" s="172" t="s">
        <v>487</v>
      </c>
      <c r="C1582" s="172" t="s">
        <v>617</v>
      </c>
      <c r="D1582" s="172" t="s">
        <v>616</v>
      </c>
      <c r="E1582" s="172" t="s">
        <v>513</v>
      </c>
      <c r="F1582" s="173">
        <v>2.0</v>
      </c>
      <c r="G1582" s="158"/>
      <c r="H1582" s="158"/>
      <c r="I1582" s="174"/>
      <c r="J1582" s="175"/>
      <c r="K1582" s="157"/>
      <c r="L1582" s="157"/>
      <c r="M1582" s="157"/>
      <c r="O1582" s="158"/>
    </row>
    <row r="1583">
      <c r="A1583" s="172" t="s">
        <v>1310</v>
      </c>
      <c r="B1583" s="172" t="s">
        <v>492</v>
      </c>
      <c r="C1583" s="172" t="s">
        <v>1276</v>
      </c>
      <c r="D1583" s="172" t="s">
        <v>1277</v>
      </c>
      <c r="E1583" s="172" t="s">
        <v>495</v>
      </c>
      <c r="F1583" s="173">
        <v>1.0</v>
      </c>
      <c r="G1583" s="158"/>
      <c r="H1583" s="158"/>
      <c r="I1583" s="174"/>
      <c r="J1583" s="175"/>
      <c r="K1583" s="157"/>
      <c r="L1583" s="157"/>
      <c r="M1583" s="157"/>
      <c r="O1583" s="158"/>
    </row>
    <row r="1584">
      <c r="A1584" s="172" t="s">
        <v>1310</v>
      </c>
      <c r="B1584" s="172" t="s">
        <v>492</v>
      </c>
      <c r="C1584" s="172" t="s">
        <v>841</v>
      </c>
      <c r="D1584" s="172" t="s">
        <v>840</v>
      </c>
      <c r="E1584" s="172" t="s">
        <v>532</v>
      </c>
      <c r="F1584" s="173">
        <v>1.0</v>
      </c>
      <c r="G1584" s="158"/>
      <c r="H1584" s="158"/>
      <c r="I1584" s="174"/>
      <c r="J1584" s="175"/>
      <c r="K1584" s="157"/>
      <c r="L1584" s="157"/>
      <c r="M1584" s="157"/>
      <c r="O1584" s="158"/>
    </row>
    <row r="1585">
      <c r="A1585" s="172" t="s">
        <v>445</v>
      </c>
      <c r="B1585" s="172" t="s">
        <v>487</v>
      </c>
      <c r="C1585" s="172" t="s">
        <v>779</v>
      </c>
      <c r="D1585" s="172" t="s">
        <v>778</v>
      </c>
      <c r="E1585" s="172" t="s">
        <v>601</v>
      </c>
      <c r="F1585" s="173">
        <v>2.0</v>
      </c>
      <c r="G1585" s="158"/>
      <c r="H1585" s="158"/>
      <c r="I1585" s="174"/>
      <c r="J1585" s="175"/>
      <c r="K1585" s="157"/>
      <c r="L1585" s="157"/>
      <c r="M1585" s="157"/>
      <c r="O1585" s="158"/>
    </row>
    <row r="1586">
      <c r="A1586" s="172" t="s">
        <v>445</v>
      </c>
      <c r="B1586" s="172" t="s">
        <v>487</v>
      </c>
      <c r="C1586" s="172" t="s">
        <v>508</v>
      </c>
      <c r="D1586" s="172" t="s">
        <v>509</v>
      </c>
      <c r="E1586" s="172" t="s">
        <v>510</v>
      </c>
      <c r="F1586" s="173">
        <v>4.0</v>
      </c>
      <c r="G1586" s="158"/>
      <c r="H1586" s="158"/>
      <c r="I1586" s="174"/>
      <c r="J1586" s="175"/>
      <c r="K1586" s="157"/>
      <c r="L1586" s="157"/>
      <c r="M1586" s="157"/>
      <c r="O1586" s="158"/>
    </row>
    <row r="1587">
      <c r="A1587" s="172" t="s">
        <v>445</v>
      </c>
      <c r="B1587" s="172" t="s">
        <v>492</v>
      </c>
      <c r="C1587" s="172" t="s">
        <v>1272</v>
      </c>
      <c r="D1587" s="172" t="s">
        <v>1273</v>
      </c>
      <c r="E1587" s="172" t="s">
        <v>787</v>
      </c>
      <c r="F1587" s="173">
        <v>2.0</v>
      </c>
      <c r="G1587" s="158"/>
      <c r="H1587" s="158"/>
      <c r="I1587" s="174"/>
      <c r="J1587" s="175"/>
      <c r="K1587" s="157"/>
      <c r="L1587" s="157"/>
      <c r="M1587" s="157"/>
      <c r="O1587" s="158"/>
    </row>
    <row r="1588">
      <c r="A1588" s="172" t="s">
        <v>445</v>
      </c>
      <c r="B1588" s="172" t="s">
        <v>492</v>
      </c>
      <c r="C1588" s="172" t="s">
        <v>841</v>
      </c>
      <c r="D1588" s="172" t="s">
        <v>840</v>
      </c>
      <c r="E1588" s="172" t="s">
        <v>532</v>
      </c>
      <c r="F1588" s="173">
        <v>1.0</v>
      </c>
      <c r="G1588" s="158"/>
      <c r="H1588" s="158"/>
      <c r="I1588" s="174"/>
      <c r="J1588" s="175"/>
      <c r="K1588" s="157"/>
      <c r="L1588" s="157"/>
      <c r="M1588" s="157"/>
      <c r="O1588" s="158"/>
    </row>
    <row r="1589">
      <c r="A1589" s="172" t="s">
        <v>445</v>
      </c>
      <c r="B1589" s="172" t="s">
        <v>487</v>
      </c>
      <c r="C1589" s="172" t="s">
        <v>1018</v>
      </c>
      <c r="D1589" s="172" t="s">
        <v>1019</v>
      </c>
      <c r="E1589" s="172" t="s">
        <v>498</v>
      </c>
      <c r="F1589" s="173">
        <v>1.0</v>
      </c>
      <c r="G1589" s="158"/>
      <c r="H1589" s="158"/>
      <c r="I1589" s="174"/>
      <c r="J1589" s="175"/>
      <c r="K1589" s="157"/>
      <c r="L1589" s="157"/>
      <c r="M1589" s="157"/>
      <c r="O1589" s="158"/>
    </row>
    <row r="1590">
      <c r="A1590" s="172" t="s">
        <v>445</v>
      </c>
      <c r="B1590" s="172" t="s">
        <v>487</v>
      </c>
      <c r="C1590" s="172" t="s">
        <v>439</v>
      </c>
      <c r="D1590" s="172" t="s">
        <v>440</v>
      </c>
      <c r="E1590" s="172" t="s">
        <v>585</v>
      </c>
      <c r="F1590" s="173">
        <v>2.0</v>
      </c>
      <c r="G1590" s="158"/>
      <c r="H1590" s="158"/>
      <c r="I1590" s="174"/>
      <c r="J1590" s="175"/>
      <c r="K1590" s="157"/>
      <c r="L1590" s="157"/>
      <c r="M1590" s="157"/>
      <c r="O1590" s="158"/>
    </row>
    <row r="1591">
      <c r="A1591" s="172" t="s">
        <v>445</v>
      </c>
      <c r="B1591" s="172" t="s">
        <v>487</v>
      </c>
      <c r="C1591" s="172" t="s">
        <v>617</v>
      </c>
      <c r="D1591" s="172" t="s">
        <v>616</v>
      </c>
      <c r="E1591" s="172" t="s">
        <v>513</v>
      </c>
      <c r="F1591" s="173">
        <v>2.0</v>
      </c>
      <c r="G1591" s="158"/>
      <c r="H1591" s="158"/>
      <c r="I1591" s="174"/>
      <c r="J1591" s="175"/>
      <c r="K1591" s="157"/>
      <c r="L1591" s="157"/>
      <c r="M1591" s="157"/>
      <c r="O1591" s="158"/>
    </row>
    <row r="1592">
      <c r="A1592" s="172" t="s">
        <v>445</v>
      </c>
      <c r="B1592" s="172" t="s">
        <v>487</v>
      </c>
      <c r="C1592" s="172" t="s">
        <v>556</v>
      </c>
      <c r="D1592" s="172" t="s">
        <v>555</v>
      </c>
      <c r="E1592" s="172" t="s">
        <v>557</v>
      </c>
      <c r="F1592" s="173">
        <v>2.0</v>
      </c>
      <c r="G1592" s="158"/>
      <c r="H1592" s="158"/>
      <c r="I1592" s="174"/>
      <c r="J1592" s="175"/>
      <c r="K1592" s="157"/>
      <c r="L1592" s="157"/>
      <c r="M1592" s="157"/>
      <c r="O1592" s="158"/>
    </row>
    <row r="1593">
      <c r="A1593" s="172" t="s">
        <v>445</v>
      </c>
      <c r="B1593" s="172" t="s">
        <v>487</v>
      </c>
      <c r="C1593" s="172" t="s">
        <v>764</v>
      </c>
      <c r="D1593" s="172" t="s">
        <v>763</v>
      </c>
      <c r="E1593" s="172" t="s">
        <v>522</v>
      </c>
      <c r="F1593" s="173">
        <v>2.0</v>
      </c>
      <c r="G1593" s="158"/>
      <c r="H1593" s="158"/>
      <c r="I1593" s="174"/>
      <c r="J1593" s="175"/>
      <c r="K1593" s="157"/>
      <c r="L1593" s="157"/>
      <c r="M1593" s="157"/>
      <c r="O1593" s="158"/>
    </row>
    <row r="1594">
      <c r="A1594" s="172" t="s">
        <v>1311</v>
      </c>
      <c r="B1594" s="172" t="s">
        <v>487</v>
      </c>
      <c r="C1594" s="172" t="s">
        <v>749</v>
      </c>
      <c r="D1594" s="172" t="s">
        <v>748</v>
      </c>
      <c r="E1594" s="172" t="s">
        <v>601</v>
      </c>
      <c r="F1594" s="173">
        <v>1.0</v>
      </c>
      <c r="G1594" s="158"/>
      <c r="H1594" s="158"/>
      <c r="I1594" s="174"/>
      <c r="J1594" s="175"/>
      <c r="K1594" s="157"/>
      <c r="L1594" s="157"/>
      <c r="M1594" s="157"/>
      <c r="O1594" s="158"/>
    </row>
    <row r="1595">
      <c r="A1595" s="172" t="s">
        <v>1311</v>
      </c>
      <c r="B1595" s="172" t="s">
        <v>487</v>
      </c>
      <c r="C1595" s="172" t="s">
        <v>561</v>
      </c>
      <c r="D1595" s="172" t="s">
        <v>560</v>
      </c>
      <c r="E1595" s="172" t="s">
        <v>498</v>
      </c>
      <c r="F1595" s="173">
        <v>1.0</v>
      </c>
      <c r="G1595" s="158"/>
      <c r="H1595" s="158"/>
      <c r="I1595" s="174"/>
      <c r="J1595" s="175"/>
      <c r="K1595" s="157"/>
      <c r="L1595" s="157"/>
      <c r="M1595" s="157"/>
      <c r="O1595" s="158"/>
    </row>
    <row r="1596">
      <c r="A1596" s="172" t="s">
        <v>1311</v>
      </c>
      <c r="B1596" s="172" t="s">
        <v>487</v>
      </c>
      <c r="C1596" s="172" t="s">
        <v>746</v>
      </c>
      <c r="D1596" s="172" t="s">
        <v>745</v>
      </c>
      <c r="E1596" s="172" t="s">
        <v>510</v>
      </c>
      <c r="F1596" s="173">
        <v>1.0</v>
      </c>
      <c r="G1596" s="158"/>
      <c r="H1596" s="158"/>
      <c r="I1596" s="174"/>
      <c r="J1596" s="175"/>
      <c r="K1596" s="157"/>
      <c r="L1596" s="157"/>
      <c r="M1596" s="157"/>
      <c r="O1596" s="158"/>
    </row>
    <row r="1597">
      <c r="A1597" s="172" t="s">
        <v>1311</v>
      </c>
      <c r="B1597" s="172" t="s">
        <v>487</v>
      </c>
      <c r="C1597" s="172" t="s">
        <v>567</v>
      </c>
      <c r="D1597" s="172" t="s">
        <v>566</v>
      </c>
      <c r="E1597" s="172" t="s">
        <v>498</v>
      </c>
      <c r="F1597" s="173">
        <v>1.0</v>
      </c>
      <c r="G1597" s="158"/>
      <c r="H1597" s="158"/>
      <c r="I1597" s="174"/>
      <c r="J1597" s="175"/>
      <c r="K1597" s="157"/>
      <c r="L1597" s="157"/>
      <c r="M1597" s="157"/>
      <c r="O1597" s="158"/>
    </row>
    <row r="1598">
      <c r="A1598" s="172" t="s">
        <v>1311</v>
      </c>
      <c r="B1598" s="172" t="s">
        <v>487</v>
      </c>
      <c r="C1598" s="172" t="s">
        <v>508</v>
      </c>
      <c r="D1598" s="172" t="s">
        <v>509</v>
      </c>
      <c r="E1598" s="172" t="s">
        <v>510</v>
      </c>
      <c r="F1598" s="173">
        <v>2.0</v>
      </c>
      <c r="G1598" s="158"/>
      <c r="H1598" s="158"/>
      <c r="I1598" s="174"/>
      <c r="J1598" s="175"/>
      <c r="K1598" s="157"/>
      <c r="L1598" s="157"/>
      <c r="M1598" s="157"/>
      <c r="O1598" s="158"/>
    </row>
    <row r="1599">
      <c r="A1599" s="172" t="s">
        <v>1311</v>
      </c>
      <c r="B1599" s="172" t="s">
        <v>487</v>
      </c>
      <c r="C1599" s="172" t="s">
        <v>546</v>
      </c>
      <c r="D1599" s="172" t="s">
        <v>545</v>
      </c>
      <c r="E1599" s="172" t="s">
        <v>547</v>
      </c>
      <c r="F1599" s="173">
        <v>1.0</v>
      </c>
      <c r="G1599" s="158"/>
      <c r="H1599" s="158"/>
      <c r="I1599" s="174"/>
      <c r="J1599" s="175"/>
      <c r="K1599" s="157"/>
      <c r="L1599" s="157"/>
      <c r="M1599" s="157"/>
      <c r="O1599" s="158"/>
    </row>
    <row r="1600">
      <c r="A1600" s="172" t="s">
        <v>1311</v>
      </c>
      <c r="B1600" s="172" t="s">
        <v>487</v>
      </c>
      <c r="C1600" s="172" t="s">
        <v>1110</v>
      </c>
      <c r="D1600" s="172" t="s">
        <v>1109</v>
      </c>
      <c r="E1600" s="172" t="s">
        <v>541</v>
      </c>
      <c r="F1600" s="173">
        <v>2.0</v>
      </c>
      <c r="G1600" s="158"/>
      <c r="H1600" s="158"/>
      <c r="I1600" s="174"/>
      <c r="J1600" s="175"/>
      <c r="K1600" s="157"/>
      <c r="L1600" s="157"/>
      <c r="M1600" s="157"/>
      <c r="O1600" s="158"/>
    </row>
    <row r="1601">
      <c r="A1601" s="172" t="s">
        <v>1311</v>
      </c>
      <c r="B1601" s="172" t="s">
        <v>492</v>
      </c>
      <c r="C1601" s="172" t="s">
        <v>1281</v>
      </c>
      <c r="D1601" s="172" t="s">
        <v>1282</v>
      </c>
      <c r="E1601" s="172" t="s">
        <v>787</v>
      </c>
      <c r="F1601" s="173">
        <v>1.0</v>
      </c>
      <c r="G1601" s="158"/>
      <c r="H1601" s="158"/>
      <c r="I1601" s="174"/>
      <c r="J1601" s="175"/>
      <c r="K1601" s="157"/>
      <c r="L1601" s="157"/>
      <c r="M1601" s="157"/>
      <c r="O1601" s="158"/>
    </row>
    <row r="1602">
      <c r="A1602" s="172" t="s">
        <v>1311</v>
      </c>
      <c r="B1602" s="172" t="s">
        <v>492</v>
      </c>
      <c r="C1602" s="172" t="s">
        <v>1112</v>
      </c>
      <c r="D1602" s="172" t="s">
        <v>1111</v>
      </c>
      <c r="E1602" s="172" t="s">
        <v>498</v>
      </c>
      <c r="F1602" s="173">
        <v>1.0</v>
      </c>
      <c r="G1602" s="158"/>
      <c r="H1602" s="158"/>
      <c r="I1602" s="174"/>
      <c r="J1602" s="175"/>
      <c r="K1602" s="157"/>
      <c r="L1602" s="157"/>
      <c r="M1602" s="157"/>
      <c r="O1602" s="158"/>
    </row>
    <row r="1603">
      <c r="A1603" s="172" t="s">
        <v>1311</v>
      </c>
      <c r="B1603" s="172" t="s">
        <v>487</v>
      </c>
      <c r="C1603" s="172" t="s">
        <v>622</v>
      </c>
      <c r="D1603" s="172" t="s">
        <v>621</v>
      </c>
      <c r="E1603" s="172" t="s">
        <v>510</v>
      </c>
      <c r="F1603" s="173">
        <v>2.0</v>
      </c>
      <c r="G1603" s="158"/>
      <c r="H1603" s="158"/>
      <c r="I1603" s="174"/>
      <c r="J1603" s="175"/>
      <c r="K1603" s="157"/>
      <c r="L1603" s="157"/>
      <c r="M1603" s="157"/>
      <c r="O1603" s="158"/>
    </row>
    <row r="1604">
      <c r="A1604" s="172" t="s">
        <v>1312</v>
      </c>
      <c r="B1604" s="172" t="s">
        <v>492</v>
      </c>
      <c r="C1604" s="172" t="s">
        <v>1283</v>
      </c>
      <c r="D1604" s="172" t="s">
        <v>1284</v>
      </c>
      <c r="E1604" s="172" t="s">
        <v>495</v>
      </c>
      <c r="F1604" s="173">
        <v>1.0</v>
      </c>
      <c r="G1604" s="158"/>
      <c r="H1604" s="158"/>
      <c r="I1604" s="174"/>
      <c r="J1604" s="175"/>
      <c r="K1604" s="157"/>
      <c r="L1604" s="157"/>
      <c r="M1604" s="157"/>
      <c r="O1604" s="158"/>
    </row>
    <row r="1605">
      <c r="A1605" s="172" t="s">
        <v>1312</v>
      </c>
      <c r="B1605" s="172" t="s">
        <v>487</v>
      </c>
      <c r="C1605" s="172" t="s">
        <v>741</v>
      </c>
      <c r="D1605" s="172" t="s">
        <v>740</v>
      </c>
      <c r="E1605" s="172" t="s">
        <v>584</v>
      </c>
      <c r="F1605" s="173">
        <v>2.0</v>
      </c>
      <c r="G1605" s="158"/>
      <c r="H1605" s="158"/>
      <c r="I1605" s="174"/>
      <c r="J1605" s="175"/>
      <c r="K1605" s="157"/>
      <c r="L1605" s="157"/>
      <c r="M1605" s="157"/>
      <c r="O1605" s="158"/>
    </row>
    <row r="1606">
      <c r="A1606" s="172" t="s">
        <v>1312</v>
      </c>
      <c r="B1606" s="172" t="s">
        <v>492</v>
      </c>
      <c r="C1606" s="172" t="s">
        <v>1112</v>
      </c>
      <c r="D1606" s="172" t="s">
        <v>1111</v>
      </c>
      <c r="E1606" s="172" t="s">
        <v>498</v>
      </c>
      <c r="F1606" s="173">
        <v>1.0</v>
      </c>
      <c r="G1606" s="158"/>
      <c r="H1606" s="158"/>
      <c r="I1606" s="174"/>
      <c r="J1606" s="175"/>
      <c r="K1606" s="157"/>
      <c r="L1606" s="157"/>
      <c r="M1606" s="157"/>
      <c r="O1606" s="158"/>
    </row>
    <row r="1607">
      <c r="A1607" s="172" t="s">
        <v>1312</v>
      </c>
      <c r="B1607" s="172" t="s">
        <v>487</v>
      </c>
      <c r="C1607" s="172" t="s">
        <v>746</v>
      </c>
      <c r="D1607" s="172" t="s">
        <v>745</v>
      </c>
      <c r="E1607" s="172" t="s">
        <v>510</v>
      </c>
      <c r="F1607" s="173">
        <v>2.0</v>
      </c>
      <c r="G1607" s="158"/>
      <c r="H1607" s="158"/>
      <c r="I1607" s="174"/>
      <c r="J1607" s="175"/>
      <c r="K1607" s="157"/>
      <c r="L1607" s="157"/>
      <c r="M1607" s="157"/>
      <c r="O1607" s="158"/>
    </row>
    <row r="1608">
      <c r="A1608" s="172" t="s">
        <v>1312</v>
      </c>
      <c r="B1608" s="172" t="s">
        <v>487</v>
      </c>
      <c r="C1608" s="172" t="s">
        <v>622</v>
      </c>
      <c r="D1608" s="172" t="s">
        <v>621</v>
      </c>
      <c r="E1608" s="172" t="s">
        <v>510</v>
      </c>
      <c r="F1608" s="173">
        <v>3.0</v>
      </c>
      <c r="G1608" s="158"/>
      <c r="H1608" s="158"/>
      <c r="I1608" s="174"/>
      <c r="J1608" s="175"/>
      <c r="K1608" s="157"/>
      <c r="L1608" s="157"/>
      <c r="M1608" s="157"/>
      <c r="O1608" s="158"/>
    </row>
    <row r="1609">
      <c r="A1609" s="172" t="s">
        <v>1312</v>
      </c>
      <c r="B1609" s="172" t="s">
        <v>487</v>
      </c>
      <c r="C1609" s="172" t="s">
        <v>1110</v>
      </c>
      <c r="D1609" s="172" t="s">
        <v>1109</v>
      </c>
      <c r="E1609" s="172" t="s">
        <v>541</v>
      </c>
      <c r="F1609" s="173">
        <v>3.0</v>
      </c>
      <c r="G1609" s="158"/>
      <c r="H1609" s="158"/>
      <c r="I1609" s="174"/>
      <c r="J1609" s="175"/>
      <c r="K1609" s="157"/>
      <c r="L1609" s="157"/>
      <c r="M1609" s="157"/>
      <c r="O1609" s="158"/>
    </row>
    <row r="1610">
      <c r="A1610" s="172" t="s">
        <v>1312</v>
      </c>
      <c r="B1610" s="172" t="s">
        <v>487</v>
      </c>
      <c r="C1610" s="172" t="s">
        <v>508</v>
      </c>
      <c r="D1610" s="172" t="s">
        <v>509</v>
      </c>
      <c r="E1610" s="172" t="s">
        <v>510</v>
      </c>
      <c r="F1610" s="173">
        <v>3.0</v>
      </c>
      <c r="G1610" s="158"/>
      <c r="H1610" s="158"/>
      <c r="I1610" s="174"/>
      <c r="J1610" s="175"/>
      <c r="K1610" s="157"/>
      <c r="L1610" s="157"/>
      <c r="M1610" s="157"/>
      <c r="O1610" s="158"/>
    </row>
    <row r="1611">
      <c r="A1611" s="172" t="s">
        <v>1312</v>
      </c>
      <c r="B1611" s="172" t="s">
        <v>487</v>
      </c>
      <c r="C1611" s="172" t="s">
        <v>470</v>
      </c>
      <c r="D1611" s="172" t="s">
        <v>471</v>
      </c>
      <c r="E1611" s="172" t="s">
        <v>585</v>
      </c>
      <c r="F1611" s="173">
        <v>1.0</v>
      </c>
      <c r="G1611" s="158"/>
      <c r="H1611" s="158"/>
      <c r="I1611" s="174"/>
      <c r="J1611" s="175"/>
      <c r="K1611" s="157"/>
      <c r="L1611" s="157"/>
      <c r="M1611" s="157"/>
      <c r="O1611" s="158"/>
    </row>
    <row r="1612">
      <c r="A1612" s="172" t="s">
        <v>1312</v>
      </c>
      <c r="B1612" s="172" t="s">
        <v>487</v>
      </c>
      <c r="C1612" s="172" t="s">
        <v>590</v>
      </c>
      <c r="D1612" s="172" t="s">
        <v>589</v>
      </c>
      <c r="E1612" s="172" t="s">
        <v>507</v>
      </c>
      <c r="F1612" s="173">
        <v>1.0</v>
      </c>
      <c r="G1612" s="158"/>
      <c r="H1612" s="158"/>
      <c r="I1612" s="174"/>
      <c r="J1612" s="175"/>
      <c r="K1612" s="157"/>
      <c r="L1612" s="157"/>
      <c r="M1612" s="157"/>
      <c r="O1612" s="158"/>
    </row>
    <row r="1613">
      <c r="A1613" s="172" t="s">
        <v>1312</v>
      </c>
      <c r="B1613" s="172" t="s">
        <v>487</v>
      </c>
      <c r="C1613" s="172" t="s">
        <v>598</v>
      </c>
      <c r="D1613" s="172" t="s">
        <v>597</v>
      </c>
      <c r="E1613" s="172" t="s">
        <v>507</v>
      </c>
      <c r="F1613" s="173">
        <v>1.0</v>
      </c>
      <c r="G1613" s="158"/>
      <c r="H1613" s="158"/>
      <c r="I1613" s="174"/>
      <c r="J1613" s="175"/>
      <c r="K1613" s="157"/>
      <c r="L1613" s="157"/>
      <c r="M1613" s="157"/>
      <c r="O1613" s="158"/>
    </row>
    <row r="1614">
      <c r="A1614" s="172" t="s">
        <v>1313</v>
      </c>
      <c r="B1614" s="172" t="s">
        <v>487</v>
      </c>
      <c r="C1614" s="172" t="s">
        <v>1110</v>
      </c>
      <c r="D1614" s="172" t="s">
        <v>1109</v>
      </c>
      <c r="E1614" s="172" t="s">
        <v>541</v>
      </c>
      <c r="F1614" s="173">
        <v>4.0</v>
      </c>
      <c r="G1614" s="158"/>
      <c r="H1614" s="158"/>
      <c r="I1614" s="174"/>
      <c r="J1614" s="175"/>
      <c r="K1614" s="157"/>
      <c r="L1614" s="157"/>
      <c r="M1614" s="157"/>
      <c r="O1614" s="158"/>
    </row>
    <row r="1615">
      <c r="A1615" s="172" t="s">
        <v>1313</v>
      </c>
      <c r="B1615" s="172" t="s">
        <v>487</v>
      </c>
      <c r="C1615" s="172" t="s">
        <v>590</v>
      </c>
      <c r="D1615" s="172" t="s">
        <v>589</v>
      </c>
      <c r="E1615" s="172" t="s">
        <v>507</v>
      </c>
      <c r="F1615" s="173">
        <v>1.0</v>
      </c>
      <c r="G1615" s="158"/>
      <c r="H1615" s="158"/>
      <c r="I1615" s="174"/>
      <c r="J1615" s="175"/>
      <c r="K1615" s="157"/>
      <c r="L1615" s="157"/>
      <c r="M1615" s="157"/>
      <c r="O1615" s="158"/>
    </row>
    <row r="1616">
      <c r="A1616" s="172" t="s">
        <v>1313</v>
      </c>
      <c r="B1616" s="172" t="s">
        <v>492</v>
      </c>
      <c r="C1616" s="172" t="s">
        <v>1112</v>
      </c>
      <c r="D1616" s="172" t="s">
        <v>1111</v>
      </c>
      <c r="E1616" s="172" t="s">
        <v>498</v>
      </c>
      <c r="F1616" s="173">
        <v>1.0</v>
      </c>
      <c r="G1616" s="158"/>
      <c r="H1616" s="158"/>
      <c r="I1616" s="174"/>
      <c r="J1616" s="175"/>
      <c r="K1616" s="157"/>
      <c r="L1616" s="157"/>
      <c r="M1616" s="157"/>
      <c r="O1616" s="158"/>
    </row>
    <row r="1617">
      <c r="A1617" s="172" t="s">
        <v>1313</v>
      </c>
      <c r="B1617" s="172" t="s">
        <v>487</v>
      </c>
      <c r="C1617" s="172" t="s">
        <v>746</v>
      </c>
      <c r="D1617" s="172" t="s">
        <v>745</v>
      </c>
      <c r="E1617" s="172" t="s">
        <v>510</v>
      </c>
      <c r="F1617" s="173">
        <v>2.0</v>
      </c>
      <c r="G1617" s="158"/>
      <c r="H1617" s="158"/>
      <c r="I1617" s="174"/>
      <c r="J1617" s="175"/>
      <c r="K1617" s="157"/>
      <c r="L1617" s="157"/>
      <c r="M1617" s="157"/>
      <c r="O1617" s="158"/>
    </row>
    <row r="1618">
      <c r="A1618" s="172" t="s">
        <v>1313</v>
      </c>
      <c r="B1618" s="172" t="s">
        <v>487</v>
      </c>
      <c r="C1618" s="172" t="s">
        <v>598</v>
      </c>
      <c r="D1618" s="172" t="s">
        <v>597</v>
      </c>
      <c r="E1618" s="172" t="s">
        <v>507</v>
      </c>
      <c r="F1618" s="173">
        <v>1.0</v>
      </c>
      <c r="G1618" s="158"/>
      <c r="H1618" s="158"/>
      <c r="I1618" s="174"/>
      <c r="J1618" s="175"/>
      <c r="K1618" s="157"/>
      <c r="L1618" s="157"/>
      <c r="M1618" s="157"/>
      <c r="O1618" s="158"/>
    </row>
    <row r="1619">
      <c r="A1619" s="172" t="s">
        <v>1313</v>
      </c>
      <c r="B1619" s="172" t="s">
        <v>487</v>
      </c>
      <c r="C1619" s="172" t="s">
        <v>749</v>
      </c>
      <c r="D1619" s="172" t="s">
        <v>748</v>
      </c>
      <c r="E1619" s="172" t="s">
        <v>601</v>
      </c>
      <c r="F1619" s="173">
        <v>2.0</v>
      </c>
      <c r="G1619" s="158"/>
      <c r="H1619" s="158"/>
      <c r="I1619" s="174"/>
      <c r="J1619" s="175"/>
      <c r="K1619" s="157"/>
      <c r="L1619" s="157"/>
      <c r="M1619" s="157"/>
      <c r="O1619" s="158"/>
    </row>
    <row r="1620">
      <c r="A1620" s="172" t="s">
        <v>1313</v>
      </c>
      <c r="B1620" s="172" t="s">
        <v>492</v>
      </c>
      <c r="C1620" s="172" t="s">
        <v>1281</v>
      </c>
      <c r="D1620" s="172" t="s">
        <v>1282</v>
      </c>
      <c r="E1620" s="172" t="s">
        <v>787</v>
      </c>
      <c r="F1620" s="173">
        <v>2.0</v>
      </c>
      <c r="G1620" s="158"/>
      <c r="H1620" s="158"/>
      <c r="I1620" s="174"/>
      <c r="J1620" s="175"/>
      <c r="K1620" s="157"/>
      <c r="L1620" s="157"/>
      <c r="M1620" s="157"/>
      <c r="O1620" s="158"/>
    </row>
    <row r="1621">
      <c r="A1621" s="172" t="s">
        <v>1313</v>
      </c>
      <c r="B1621" s="172" t="s">
        <v>487</v>
      </c>
      <c r="C1621" s="172" t="s">
        <v>622</v>
      </c>
      <c r="D1621" s="172" t="s">
        <v>621</v>
      </c>
      <c r="E1621" s="172" t="s">
        <v>510</v>
      </c>
      <c r="F1621" s="173">
        <v>4.0</v>
      </c>
      <c r="G1621" s="158"/>
      <c r="H1621" s="158"/>
      <c r="I1621" s="174"/>
      <c r="J1621" s="175"/>
      <c r="K1621" s="157"/>
      <c r="L1621" s="157"/>
      <c r="M1621" s="157"/>
      <c r="O1621" s="158"/>
    </row>
    <row r="1622">
      <c r="A1622" s="172" t="s">
        <v>1313</v>
      </c>
      <c r="B1622" s="172" t="s">
        <v>487</v>
      </c>
      <c r="C1622" s="172" t="s">
        <v>593</v>
      </c>
      <c r="D1622" s="172" t="s">
        <v>592</v>
      </c>
      <c r="E1622" s="172" t="s">
        <v>588</v>
      </c>
      <c r="F1622" s="173">
        <v>1.0</v>
      </c>
      <c r="G1622" s="158"/>
      <c r="H1622" s="158"/>
      <c r="I1622" s="174"/>
      <c r="J1622" s="175"/>
      <c r="K1622" s="157"/>
      <c r="L1622" s="157"/>
      <c r="M1622" s="157"/>
      <c r="O1622" s="158"/>
    </row>
    <row r="1623">
      <c r="A1623" s="172" t="s">
        <v>1313</v>
      </c>
      <c r="B1623" s="172" t="s">
        <v>487</v>
      </c>
      <c r="C1623" s="172" t="s">
        <v>508</v>
      </c>
      <c r="D1623" s="172" t="s">
        <v>509</v>
      </c>
      <c r="E1623" s="172" t="s">
        <v>510</v>
      </c>
      <c r="F1623" s="173">
        <v>4.0</v>
      </c>
      <c r="G1623" s="158"/>
      <c r="H1623" s="158"/>
      <c r="I1623" s="174"/>
      <c r="J1623" s="175"/>
      <c r="K1623" s="157"/>
      <c r="L1623" s="157"/>
      <c r="M1623" s="157"/>
      <c r="O1623" s="158"/>
    </row>
    <row r="1624">
      <c r="A1624" s="172" t="s">
        <v>1314</v>
      </c>
      <c r="B1624" s="172" t="s">
        <v>492</v>
      </c>
      <c r="C1624" s="172" t="s">
        <v>968</v>
      </c>
      <c r="D1624" s="172" t="s">
        <v>991</v>
      </c>
      <c r="E1624" s="172" t="s">
        <v>547</v>
      </c>
      <c r="F1624" s="173">
        <v>1.0</v>
      </c>
      <c r="G1624" s="158"/>
      <c r="H1624" s="158"/>
      <c r="I1624" s="174"/>
      <c r="J1624" s="175"/>
      <c r="K1624" s="157"/>
      <c r="L1624" s="157"/>
      <c r="M1624" s="157"/>
      <c r="O1624" s="158"/>
    </row>
    <row r="1625">
      <c r="A1625" s="172" t="s">
        <v>1314</v>
      </c>
      <c r="B1625" s="172" t="s">
        <v>492</v>
      </c>
      <c r="C1625" s="172" t="s">
        <v>806</v>
      </c>
      <c r="D1625" s="172" t="s">
        <v>805</v>
      </c>
      <c r="E1625" s="172" t="s">
        <v>547</v>
      </c>
      <c r="F1625" s="173">
        <v>1.0</v>
      </c>
      <c r="G1625" s="158"/>
      <c r="H1625" s="158"/>
      <c r="I1625" s="174"/>
      <c r="J1625" s="175"/>
      <c r="K1625" s="157"/>
      <c r="L1625" s="157"/>
      <c r="M1625" s="157"/>
      <c r="O1625" s="158"/>
    </row>
    <row r="1626">
      <c r="A1626" s="172" t="s">
        <v>1314</v>
      </c>
      <c r="B1626" s="172" t="s">
        <v>487</v>
      </c>
      <c r="C1626" s="172" t="s">
        <v>867</v>
      </c>
      <c r="D1626" s="172" t="s">
        <v>868</v>
      </c>
      <c r="E1626" s="172" t="s">
        <v>869</v>
      </c>
      <c r="F1626" s="173">
        <v>1.0</v>
      </c>
      <c r="G1626" s="158"/>
      <c r="H1626" s="158"/>
      <c r="I1626" s="174"/>
      <c r="J1626" s="175"/>
      <c r="K1626" s="157"/>
      <c r="L1626" s="157"/>
      <c r="M1626" s="157"/>
      <c r="O1626" s="158"/>
    </row>
    <row r="1627">
      <c r="A1627" s="172" t="s">
        <v>1314</v>
      </c>
      <c r="B1627" s="172" t="s">
        <v>487</v>
      </c>
      <c r="C1627" s="172" t="s">
        <v>1151</v>
      </c>
      <c r="D1627" s="172" t="s">
        <v>1150</v>
      </c>
      <c r="E1627" s="172" t="s">
        <v>1152</v>
      </c>
      <c r="F1627" s="173">
        <v>1.0</v>
      </c>
      <c r="G1627" s="158"/>
      <c r="H1627" s="158"/>
      <c r="I1627" s="174"/>
      <c r="J1627" s="175"/>
      <c r="K1627" s="157"/>
      <c r="L1627" s="157"/>
      <c r="M1627" s="157"/>
      <c r="O1627" s="158"/>
    </row>
    <row r="1628">
      <c r="A1628" s="172" t="s">
        <v>1314</v>
      </c>
      <c r="B1628" s="172" t="s">
        <v>487</v>
      </c>
      <c r="C1628" s="172" t="s">
        <v>799</v>
      </c>
      <c r="D1628" s="172" t="s">
        <v>798</v>
      </c>
      <c r="E1628" s="172" t="s">
        <v>800</v>
      </c>
      <c r="F1628" s="173">
        <v>1.0</v>
      </c>
      <c r="G1628" s="158"/>
      <c r="H1628" s="158"/>
      <c r="I1628" s="174"/>
      <c r="J1628" s="175"/>
      <c r="K1628" s="157"/>
      <c r="L1628" s="157"/>
      <c r="M1628" s="157"/>
      <c r="O1628" s="158"/>
    </row>
    <row r="1629">
      <c r="A1629" s="172" t="s">
        <v>1314</v>
      </c>
      <c r="B1629" s="172" t="s">
        <v>831</v>
      </c>
      <c r="C1629" s="172" t="s">
        <v>1157</v>
      </c>
      <c r="D1629" s="172" t="s">
        <v>1156</v>
      </c>
      <c r="E1629" s="172" t="s">
        <v>588</v>
      </c>
      <c r="F1629" s="173">
        <v>1.0</v>
      </c>
      <c r="G1629" s="158"/>
      <c r="H1629" s="158"/>
      <c r="I1629" s="174"/>
      <c r="J1629" s="175"/>
      <c r="K1629" s="157"/>
      <c r="L1629" s="157"/>
      <c r="M1629" s="157"/>
      <c r="O1629" s="158"/>
    </row>
    <row r="1630">
      <c r="A1630" s="172" t="s">
        <v>1314</v>
      </c>
      <c r="B1630" s="172" t="s">
        <v>487</v>
      </c>
      <c r="C1630" s="172" t="s">
        <v>333</v>
      </c>
      <c r="D1630" s="172" t="s">
        <v>334</v>
      </c>
      <c r="E1630" s="172" t="s">
        <v>498</v>
      </c>
      <c r="F1630" s="173">
        <v>1.0</v>
      </c>
      <c r="G1630" s="158"/>
      <c r="H1630" s="158"/>
      <c r="I1630" s="174"/>
      <c r="J1630" s="175"/>
      <c r="K1630" s="157"/>
      <c r="L1630" s="157"/>
      <c r="M1630" s="157"/>
      <c r="O1630" s="158"/>
    </row>
    <row r="1631">
      <c r="A1631" s="172" t="s">
        <v>1314</v>
      </c>
      <c r="B1631" s="172" t="s">
        <v>487</v>
      </c>
      <c r="C1631" s="172" t="s">
        <v>1147</v>
      </c>
      <c r="D1631" s="172" t="s">
        <v>1146</v>
      </c>
      <c r="E1631" s="172" t="s">
        <v>507</v>
      </c>
      <c r="F1631" s="173">
        <v>1.0</v>
      </c>
      <c r="G1631" s="158"/>
      <c r="H1631" s="158"/>
      <c r="I1631" s="174"/>
      <c r="J1631" s="175"/>
      <c r="K1631" s="157"/>
      <c r="L1631" s="157"/>
      <c r="M1631" s="157"/>
      <c r="O1631" s="158"/>
    </row>
    <row r="1632">
      <c r="A1632" s="172" t="s">
        <v>1314</v>
      </c>
      <c r="B1632" s="172" t="s">
        <v>487</v>
      </c>
      <c r="C1632" s="172" t="s">
        <v>517</v>
      </c>
      <c r="D1632" s="172" t="s">
        <v>518</v>
      </c>
      <c r="E1632" s="172" t="s">
        <v>519</v>
      </c>
      <c r="F1632" s="173">
        <v>1.0</v>
      </c>
      <c r="G1632" s="158"/>
      <c r="H1632" s="158"/>
      <c r="I1632" s="174"/>
      <c r="J1632" s="175"/>
      <c r="K1632" s="157"/>
      <c r="L1632" s="157"/>
      <c r="M1632" s="157"/>
      <c r="O1632" s="158"/>
    </row>
    <row r="1633">
      <c r="A1633" s="172" t="s">
        <v>1314</v>
      </c>
      <c r="B1633" s="172" t="s">
        <v>487</v>
      </c>
      <c r="C1633" s="172" t="s">
        <v>1154</v>
      </c>
      <c r="D1633" s="172" t="s">
        <v>1153</v>
      </c>
      <c r="E1633" s="172" t="s">
        <v>1152</v>
      </c>
      <c r="F1633" s="173">
        <v>1.0</v>
      </c>
      <c r="G1633" s="158"/>
      <c r="H1633" s="158"/>
      <c r="I1633" s="174"/>
      <c r="J1633" s="175"/>
      <c r="K1633" s="157"/>
      <c r="L1633" s="157"/>
      <c r="M1633" s="157"/>
      <c r="O1633" s="158"/>
    </row>
    <row r="1634">
      <c r="A1634" s="172" t="s">
        <v>1314</v>
      </c>
      <c r="B1634" s="172" t="s">
        <v>487</v>
      </c>
      <c r="C1634" s="172" t="s">
        <v>558</v>
      </c>
      <c r="D1634" s="172" t="s">
        <v>559</v>
      </c>
      <c r="E1634" s="172" t="s">
        <v>510</v>
      </c>
      <c r="F1634" s="173">
        <v>1.0</v>
      </c>
      <c r="G1634" s="158"/>
      <c r="H1634" s="158"/>
      <c r="I1634" s="174"/>
      <c r="J1634" s="175"/>
      <c r="K1634" s="157"/>
      <c r="L1634" s="157"/>
      <c r="M1634" s="157"/>
      <c r="O1634" s="158"/>
    </row>
    <row r="1635">
      <c r="A1635" s="172" t="s">
        <v>363</v>
      </c>
      <c r="B1635" s="172" t="s">
        <v>487</v>
      </c>
      <c r="C1635" s="172" t="s">
        <v>1154</v>
      </c>
      <c r="D1635" s="172" t="s">
        <v>1153</v>
      </c>
      <c r="E1635" s="172" t="s">
        <v>1152</v>
      </c>
      <c r="F1635" s="173">
        <v>1.0</v>
      </c>
      <c r="G1635" s="158"/>
      <c r="H1635" s="158"/>
      <c r="I1635" s="174"/>
      <c r="J1635" s="175"/>
      <c r="K1635" s="157"/>
      <c r="L1635" s="157"/>
      <c r="M1635" s="157"/>
      <c r="O1635" s="158"/>
    </row>
    <row r="1636">
      <c r="A1636" s="172" t="s">
        <v>363</v>
      </c>
      <c r="B1636" s="172" t="s">
        <v>492</v>
      </c>
      <c r="C1636" s="172" t="s">
        <v>997</v>
      </c>
      <c r="D1636" s="172" t="s">
        <v>996</v>
      </c>
      <c r="E1636" s="172" t="s">
        <v>573</v>
      </c>
      <c r="F1636" s="173">
        <v>1.0</v>
      </c>
      <c r="G1636" s="158"/>
      <c r="H1636" s="158"/>
      <c r="I1636" s="174"/>
      <c r="J1636" s="175"/>
      <c r="K1636" s="157"/>
      <c r="L1636" s="157"/>
      <c r="M1636" s="157"/>
      <c r="O1636" s="158"/>
    </row>
    <row r="1637">
      <c r="A1637" s="172" t="s">
        <v>363</v>
      </c>
      <c r="B1637" s="172" t="s">
        <v>492</v>
      </c>
      <c r="C1637" s="172" t="s">
        <v>959</v>
      </c>
      <c r="D1637" s="172" t="s">
        <v>981</v>
      </c>
      <c r="E1637" s="172" t="s">
        <v>645</v>
      </c>
      <c r="F1637" s="173">
        <v>1.0</v>
      </c>
      <c r="G1637" s="158"/>
      <c r="H1637" s="158"/>
      <c r="I1637" s="174"/>
      <c r="J1637" s="175"/>
      <c r="K1637" s="157"/>
      <c r="L1637" s="157"/>
      <c r="M1637" s="157"/>
      <c r="O1637" s="158"/>
    </row>
    <row r="1638">
      <c r="A1638" s="172" t="s">
        <v>363</v>
      </c>
      <c r="B1638" s="172" t="s">
        <v>487</v>
      </c>
      <c r="C1638" s="172" t="s">
        <v>517</v>
      </c>
      <c r="D1638" s="172" t="s">
        <v>518</v>
      </c>
      <c r="E1638" s="172" t="s">
        <v>519</v>
      </c>
      <c r="F1638" s="173">
        <v>1.0</v>
      </c>
      <c r="G1638" s="158"/>
      <c r="H1638" s="158"/>
      <c r="I1638" s="174"/>
      <c r="J1638" s="175"/>
      <c r="K1638" s="157"/>
      <c r="L1638" s="157"/>
      <c r="M1638" s="157"/>
      <c r="O1638" s="158"/>
    </row>
    <row r="1639">
      <c r="A1639" s="172" t="s">
        <v>363</v>
      </c>
      <c r="B1639" s="172" t="s">
        <v>487</v>
      </c>
      <c r="C1639" s="172" t="s">
        <v>558</v>
      </c>
      <c r="D1639" s="172" t="s">
        <v>559</v>
      </c>
      <c r="E1639" s="172" t="s">
        <v>510</v>
      </c>
      <c r="F1639" s="173">
        <v>2.0</v>
      </c>
      <c r="G1639" s="158"/>
      <c r="H1639" s="158"/>
      <c r="I1639" s="174"/>
      <c r="J1639" s="175"/>
      <c r="K1639" s="157"/>
      <c r="L1639" s="157"/>
      <c r="M1639" s="157"/>
      <c r="O1639" s="158"/>
    </row>
    <row r="1640">
      <c r="A1640" s="172" t="s">
        <v>363</v>
      </c>
      <c r="B1640" s="172" t="s">
        <v>487</v>
      </c>
      <c r="C1640" s="172" t="s">
        <v>1147</v>
      </c>
      <c r="D1640" s="172" t="s">
        <v>1146</v>
      </c>
      <c r="E1640" s="172" t="s">
        <v>507</v>
      </c>
      <c r="F1640" s="173">
        <v>1.0</v>
      </c>
      <c r="G1640" s="158"/>
      <c r="H1640" s="158"/>
      <c r="I1640" s="174"/>
      <c r="J1640" s="175"/>
      <c r="K1640" s="157"/>
      <c r="L1640" s="157"/>
      <c r="M1640" s="157"/>
      <c r="O1640" s="158"/>
    </row>
    <row r="1641">
      <c r="A1641" s="172" t="s">
        <v>363</v>
      </c>
      <c r="B1641" s="172" t="s">
        <v>487</v>
      </c>
      <c r="C1641" s="172" t="s">
        <v>799</v>
      </c>
      <c r="D1641" s="172" t="s">
        <v>798</v>
      </c>
      <c r="E1641" s="172" t="s">
        <v>800</v>
      </c>
      <c r="F1641" s="173">
        <v>2.0</v>
      </c>
      <c r="G1641" s="158"/>
      <c r="H1641" s="158"/>
      <c r="I1641" s="174"/>
      <c r="J1641" s="175"/>
      <c r="K1641" s="157"/>
      <c r="L1641" s="157"/>
      <c r="M1641" s="157"/>
      <c r="O1641" s="158"/>
    </row>
    <row r="1642">
      <c r="A1642" s="172" t="s">
        <v>363</v>
      </c>
      <c r="B1642" s="172" t="s">
        <v>487</v>
      </c>
      <c r="C1642" s="172" t="s">
        <v>1159</v>
      </c>
      <c r="D1642" s="172" t="s">
        <v>1158</v>
      </c>
      <c r="E1642" s="172" t="s">
        <v>532</v>
      </c>
      <c r="F1642" s="173">
        <v>1.0</v>
      </c>
      <c r="G1642" s="158"/>
      <c r="H1642" s="158"/>
      <c r="I1642" s="174"/>
      <c r="J1642" s="175"/>
      <c r="K1642" s="157"/>
      <c r="L1642" s="157"/>
      <c r="M1642" s="157"/>
      <c r="O1642" s="158"/>
    </row>
    <row r="1643">
      <c r="A1643" s="172" t="s">
        <v>363</v>
      </c>
      <c r="B1643" s="172" t="s">
        <v>487</v>
      </c>
      <c r="C1643" s="172" t="s">
        <v>331</v>
      </c>
      <c r="D1643" s="172" t="s">
        <v>332</v>
      </c>
      <c r="E1643" s="172" t="s">
        <v>507</v>
      </c>
      <c r="F1643" s="173">
        <v>1.0</v>
      </c>
      <c r="G1643" s="158"/>
      <c r="H1643" s="158"/>
      <c r="I1643" s="174"/>
      <c r="J1643" s="175"/>
      <c r="K1643" s="157"/>
      <c r="L1643" s="157"/>
      <c r="M1643" s="157"/>
      <c r="O1643" s="158"/>
    </row>
    <row r="1644">
      <c r="A1644" s="172" t="s">
        <v>363</v>
      </c>
      <c r="B1644" s="172" t="s">
        <v>831</v>
      </c>
      <c r="C1644" s="172" t="s">
        <v>1157</v>
      </c>
      <c r="D1644" s="172" t="s">
        <v>1156</v>
      </c>
      <c r="E1644" s="172" t="s">
        <v>588</v>
      </c>
      <c r="F1644" s="173">
        <v>1.0</v>
      </c>
      <c r="G1644" s="158"/>
      <c r="H1644" s="158"/>
      <c r="I1644" s="174"/>
      <c r="J1644" s="175"/>
      <c r="K1644" s="157"/>
      <c r="L1644" s="157"/>
      <c r="M1644" s="157"/>
      <c r="O1644" s="158"/>
    </row>
    <row r="1645">
      <c r="A1645" s="172" t="s">
        <v>363</v>
      </c>
      <c r="B1645" s="172" t="s">
        <v>487</v>
      </c>
      <c r="C1645" s="172" t="s">
        <v>867</v>
      </c>
      <c r="D1645" s="172" t="s">
        <v>868</v>
      </c>
      <c r="E1645" s="172" t="s">
        <v>869</v>
      </c>
      <c r="F1645" s="173">
        <v>2.0</v>
      </c>
      <c r="G1645" s="158"/>
      <c r="H1645" s="158"/>
      <c r="I1645" s="174"/>
      <c r="J1645" s="175"/>
      <c r="K1645" s="157"/>
      <c r="L1645" s="157"/>
      <c r="M1645" s="157"/>
      <c r="O1645" s="158"/>
    </row>
    <row r="1646">
      <c r="A1646" s="172" t="s">
        <v>363</v>
      </c>
      <c r="B1646" s="172" t="s">
        <v>492</v>
      </c>
      <c r="C1646" s="172" t="s">
        <v>968</v>
      </c>
      <c r="D1646" s="172" t="s">
        <v>991</v>
      </c>
      <c r="E1646" s="172" t="s">
        <v>547</v>
      </c>
      <c r="F1646" s="173">
        <v>1.0</v>
      </c>
      <c r="G1646" s="158"/>
      <c r="H1646" s="158"/>
      <c r="I1646" s="174"/>
      <c r="J1646" s="175"/>
      <c r="K1646" s="157"/>
      <c r="L1646" s="157"/>
      <c r="M1646" s="157"/>
      <c r="O1646" s="158"/>
    </row>
    <row r="1647">
      <c r="A1647" s="172" t="s">
        <v>364</v>
      </c>
      <c r="B1647" s="172" t="s">
        <v>487</v>
      </c>
      <c r="C1647" s="172" t="s">
        <v>867</v>
      </c>
      <c r="D1647" s="172" t="s">
        <v>868</v>
      </c>
      <c r="E1647" s="172" t="s">
        <v>869</v>
      </c>
      <c r="F1647" s="173">
        <v>2.0</v>
      </c>
      <c r="G1647" s="158"/>
      <c r="H1647" s="158"/>
      <c r="I1647" s="174"/>
      <c r="J1647" s="175"/>
      <c r="K1647" s="157"/>
      <c r="L1647" s="157"/>
      <c r="M1647" s="157"/>
      <c r="O1647" s="158"/>
    </row>
    <row r="1648">
      <c r="A1648" s="172" t="s">
        <v>364</v>
      </c>
      <c r="B1648" s="172" t="s">
        <v>487</v>
      </c>
      <c r="C1648" s="172" t="s">
        <v>331</v>
      </c>
      <c r="D1648" s="172" t="s">
        <v>332</v>
      </c>
      <c r="E1648" s="172" t="s">
        <v>507</v>
      </c>
      <c r="F1648" s="173">
        <v>1.0</v>
      </c>
      <c r="G1648" s="158"/>
      <c r="H1648" s="158"/>
      <c r="I1648" s="174"/>
      <c r="J1648" s="175"/>
      <c r="K1648" s="157"/>
      <c r="L1648" s="157"/>
      <c r="M1648" s="157"/>
      <c r="O1648" s="158"/>
    </row>
    <row r="1649">
      <c r="A1649" s="172" t="s">
        <v>364</v>
      </c>
      <c r="B1649" s="172" t="s">
        <v>487</v>
      </c>
      <c r="C1649" s="172" t="s">
        <v>1171</v>
      </c>
      <c r="D1649" s="172" t="s">
        <v>1170</v>
      </c>
      <c r="E1649" s="172" t="s">
        <v>532</v>
      </c>
      <c r="F1649" s="173">
        <v>1.0</v>
      </c>
      <c r="G1649" s="158"/>
      <c r="H1649" s="158"/>
      <c r="I1649" s="174"/>
      <c r="J1649" s="175"/>
      <c r="K1649" s="157"/>
      <c r="L1649" s="157"/>
      <c r="M1649" s="157"/>
      <c r="O1649" s="158"/>
    </row>
    <row r="1650">
      <c r="A1650" s="172" t="s">
        <v>364</v>
      </c>
      <c r="B1650" s="172" t="s">
        <v>831</v>
      </c>
      <c r="C1650" s="172" t="s">
        <v>1157</v>
      </c>
      <c r="D1650" s="172" t="s">
        <v>1156</v>
      </c>
      <c r="E1650" s="172" t="s">
        <v>588</v>
      </c>
      <c r="F1650" s="173">
        <v>1.0</v>
      </c>
      <c r="G1650" s="158"/>
      <c r="H1650" s="158"/>
      <c r="I1650" s="174"/>
      <c r="J1650" s="175"/>
      <c r="K1650" s="157"/>
      <c r="L1650" s="157"/>
      <c r="M1650" s="157"/>
      <c r="O1650" s="158"/>
    </row>
    <row r="1651">
      <c r="A1651" s="172" t="s">
        <v>364</v>
      </c>
      <c r="B1651" s="172" t="s">
        <v>487</v>
      </c>
      <c r="C1651" s="172" t="s">
        <v>558</v>
      </c>
      <c r="D1651" s="172" t="s">
        <v>559</v>
      </c>
      <c r="E1651" s="172" t="s">
        <v>510</v>
      </c>
      <c r="F1651" s="173">
        <v>2.0</v>
      </c>
      <c r="G1651" s="158"/>
      <c r="H1651" s="158"/>
      <c r="I1651" s="174"/>
      <c r="J1651" s="175"/>
      <c r="K1651" s="157"/>
      <c r="L1651" s="157"/>
      <c r="M1651" s="157"/>
      <c r="O1651" s="158"/>
    </row>
    <row r="1652">
      <c r="A1652" s="172" t="s">
        <v>364</v>
      </c>
      <c r="B1652" s="172" t="s">
        <v>487</v>
      </c>
      <c r="C1652" s="172" t="s">
        <v>1154</v>
      </c>
      <c r="D1652" s="172" t="s">
        <v>1153</v>
      </c>
      <c r="E1652" s="172" t="s">
        <v>1152</v>
      </c>
      <c r="F1652" s="173">
        <v>2.0</v>
      </c>
      <c r="G1652" s="158"/>
      <c r="H1652" s="158"/>
      <c r="I1652" s="174"/>
      <c r="J1652" s="175"/>
      <c r="K1652" s="157"/>
      <c r="L1652" s="157"/>
      <c r="M1652" s="157"/>
      <c r="O1652" s="158"/>
    </row>
    <row r="1653">
      <c r="A1653" s="172" t="s">
        <v>364</v>
      </c>
      <c r="B1653" s="172" t="s">
        <v>487</v>
      </c>
      <c r="C1653" s="172" t="s">
        <v>1159</v>
      </c>
      <c r="D1653" s="172" t="s">
        <v>1158</v>
      </c>
      <c r="E1653" s="172" t="s">
        <v>532</v>
      </c>
      <c r="F1653" s="173">
        <v>1.0</v>
      </c>
      <c r="G1653" s="158"/>
      <c r="H1653" s="158"/>
      <c r="I1653" s="174"/>
      <c r="J1653" s="175"/>
      <c r="K1653" s="157"/>
      <c r="L1653" s="157"/>
      <c r="M1653" s="157"/>
      <c r="O1653" s="158"/>
    </row>
    <row r="1654">
      <c r="A1654" s="172" t="s">
        <v>364</v>
      </c>
      <c r="B1654" s="172" t="s">
        <v>487</v>
      </c>
      <c r="C1654" s="172" t="s">
        <v>517</v>
      </c>
      <c r="D1654" s="172" t="s">
        <v>518</v>
      </c>
      <c r="E1654" s="172" t="s">
        <v>519</v>
      </c>
      <c r="F1654" s="173">
        <v>2.0</v>
      </c>
      <c r="G1654" s="158"/>
      <c r="H1654" s="158"/>
      <c r="I1654" s="174"/>
      <c r="J1654" s="175"/>
      <c r="K1654" s="157"/>
      <c r="L1654" s="157"/>
      <c r="M1654" s="157"/>
      <c r="O1654" s="158"/>
    </row>
    <row r="1655">
      <c r="A1655" s="172" t="s">
        <v>364</v>
      </c>
      <c r="B1655" s="172" t="s">
        <v>492</v>
      </c>
      <c r="C1655" s="172" t="s">
        <v>968</v>
      </c>
      <c r="D1655" s="172" t="s">
        <v>991</v>
      </c>
      <c r="E1655" s="172" t="s">
        <v>547</v>
      </c>
      <c r="F1655" s="173">
        <v>2.0</v>
      </c>
      <c r="G1655" s="158"/>
      <c r="H1655" s="158"/>
      <c r="I1655" s="174"/>
      <c r="J1655" s="175"/>
      <c r="K1655" s="157"/>
      <c r="L1655" s="157"/>
      <c r="M1655" s="157"/>
      <c r="O1655" s="158"/>
    </row>
    <row r="1656">
      <c r="A1656" s="172" t="s">
        <v>364</v>
      </c>
      <c r="B1656" s="172" t="s">
        <v>487</v>
      </c>
      <c r="C1656" s="172" t="s">
        <v>799</v>
      </c>
      <c r="D1656" s="172" t="s">
        <v>798</v>
      </c>
      <c r="E1656" s="172" t="s">
        <v>800</v>
      </c>
      <c r="F1656" s="173">
        <v>2.0</v>
      </c>
      <c r="G1656" s="158"/>
      <c r="H1656" s="158"/>
      <c r="I1656" s="174"/>
      <c r="J1656" s="175"/>
      <c r="K1656" s="157"/>
      <c r="L1656" s="157"/>
      <c r="M1656" s="157"/>
      <c r="O1656" s="158"/>
    </row>
    <row r="1657">
      <c r="A1657" s="172" t="s">
        <v>364</v>
      </c>
      <c r="B1657" s="172" t="s">
        <v>492</v>
      </c>
      <c r="C1657" s="172" t="s">
        <v>1003</v>
      </c>
      <c r="D1657" s="172" t="s">
        <v>1002</v>
      </c>
      <c r="E1657" s="172" t="s">
        <v>588</v>
      </c>
      <c r="F1657" s="173">
        <v>1.0</v>
      </c>
      <c r="G1657" s="158"/>
      <c r="H1657" s="158"/>
      <c r="I1657" s="174"/>
      <c r="J1657" s="175"/>
      <c r="K1657" s="157"/>
      <c r="L1657" s="157"/>
      <c r="M1657" s="157"/>
      <c r="O1657" s="158"/>
    </row>
    <row r="1658">
      <c r="A1658" s="172" t="s">
        <v>1315</v>
      </c>
      <c r="B1658" s="172" t="s">
        <v>487</v>
      </c>
      <c r="C1658" s="172" t="s">
        <v>1173</v>
      </c>
      <c r="D1658" s="172" t="s">
        <v>1172</v>
      </c>
      <c r="E1658" s="172" t="s">
        <v>501</v>
      </c>
      <c r="F1658" s="173">
        <v>1.0</v>
      </c>
      <c r="G1658" s="158"/>
      <c r="H1658" s="158"/>
      <c r="I1658" s="174"/>
      <c r="J1658" s="175"/>
      <c r="K1658" s="157"/>
      <c r="L1658" s="157"/>
      <c r="M1658" s="157"/>
      <c r="O1658" s="158"/>
    </row>
    <row r="1659">
      <c r="A1659" s="172" t="s">
        <v>1315</v>
      </c>
      <c r="B1659" s="172" t="s">
        <v>487</v>
      </c>
      <c r="C1659" s="172" t="s">
        <v>741</v>
      </c>
      <c r="D1659" s="172" t="s">
        <v>740</v>
      </c>
      <c r="E1659" s="172" t="s">
        <v>584</v>
      </c>
      <c r="F1659" s="173">
        <v>1.0</v>
      </c>
      <c r="G1659" s="158"/>
      <c r="H1659" s="158"/>
      <c r="I1659" s="174"/>
      <c r="J1659" s="175"/>
      <c r="K1659" s="157"/>
      <c r="L1659" s="157"/>
      <c r="M1659" s="157"/>
      <c r="O1659" s="158"/>
    </row>
    <row r="1660">
      <c r="A1660" s="172" t="s">
        <v>1315</v>
      </c>
      <c r="B1660" s="172" t="s">
        <v>487</v>
      </c>
      <c r="C1660" s="172" t="s">
        <v>675</v>
      </c>
      <c r="D1660" s="172" t="s">
        <v>674</v>
      </c>
      <c r="E1660" s="172" t="s">
        <v>541</v>
      </c>
      <c r="F1660" s="173">
        <v>1.0</v>
      </c>
      <c r="G1660" s="158"/>
      <c r="H1660" s="158"/>
      <c r="I1660" s="174"/>
      <c r="J1660" s="175"/>
      <c r="K1660" s="157"/>
      <c r="L1660" s="157"/>
      <c r="M1660" s="157"/>
      <c r="O1660" s="158"/>
    </row>
    <row r="1661">
      <c r="A1661" s="172" t="s">
        <v>1315</v>
      </c>
      <c r="B1661" s="172" t="s">
        <v>492</v>
      </c>
      <c r="C1661" s="172" t="s">
        <v>1112</v>
      </c>
      <c r="D1661" s="172" t="s">
        <v>1111</v>
      </c>
      <c r="E1661" s="172" t="s">
        <v>498</v>
      </c>
      <c r="F1661" s="173">
        <v>1.0</v>
      </c>
      <c r="G1661" s="158"/>
      <c r="H1661" s="158"/>
      <c r="I1661" s="174"/>
      <c r="J1661" s="175"/>
      <c r="K1661" s="157"/>
      <c r="L1661" s="157"/>
      <c r="M1661" s="157"/>
      <c r="O1661" s="158"/>
    </row>
    <row r="1662">
      <c r="A1662" s="172" t="s">
        <v>1315</v>
      </c>
      <c r="B1662" s="172" t="s">
        <v>487</v>
      </c>
      <c r="C1662" s="172" t="s">
        <v>508</v>
      </c>
      <c r="D1662" s="172" t="s">
        <v>509</v>
      </c>
      <c r="E1662" s="172" t="s">
        <v>510</v>
      </c>
      <c r="F1662" s="173">
        <v>1.0</v>
      </c>
      <c r="G1662" s="158"/>
      <c r="H1662" s="158"/>
      <c r="I1662" s="174"/>
      <c r="J1662" s="175"/>
      <c r="K1662" s="157"/>
      <c r="L1662" s="157"/>
      <c r="M1662" s="157"/>
      <c r="O1662" s="158"/>
    </row>
    <row r="1663">
      <c r="A1663" s="172" t="s">
        <v>1315</v>
      </c>
      <c r="B1663" s="172" t="s">
        <v>487</v>
      </c>
      <c r="C1663" s="172" t="s">
        <v>1110</v>
      </c>
      <c r="D1663" s="172" t="s">
        <v>1109</v>
      </c>
      <c r="E1663" s="172" t="s">
        <v>541</v>
      </c>
      <c r="F1663" s="173">
        <v>1.0</v>
      </c>
      <c r="G1663" s="158"/>
      <c r="H1663" s="158"/>
      <c r="I1663" s="174"/>
      <c r="J1663" s="175"/>
      <c r="K1663" s="157"/>
      <c r="L1663" s="157"/>
      <c r="M1663" s="157"/>
      <c r="O1663" s="158"/>
    </row>
    <row r="1664">
      <c r="A1664" s="172" t="s">
        <v>1315</v>
      </c>
      <c r="B1664" s="172" t="s">
        <v>492</v>
      </c>
      <c r="C1664" s="172" t="s">
        <v>1186</v>
      </c>
      <c r="D1664" s="172" t="s">
        <v>1187</v>
      </c>
      <c r="E1664" s="172" t="s">
        <v>787</v>
      </c>
      <c r="F1664" s="173">
        <v>1.0</v>
      </c>
      <c r="G1664" s="158"/>
      <c r="H1664" s="158"/>
      <c r="I1664" s="174"/>
      <c r="J1664" s="175"/>
      <c r="K1664" s="157"/>
      <c r="L1664" s="157"/>
      <c r="M1664" s="157"/>
      <c r="O1664" s="158"/>
    </row>
    <row r="1665">
      <c r="A1665" s="172" t="s">
        <v>1315</v>
      </c>
      <c r="B1665" s="172" t="s">
        <v>487</v>
      </c>
      <c r="C1665" s="172" t="s">
        <v>1179</v>
      </c>
      <c r="D1665" s="172" t="s">
        <v>1178</v>
      </c>
      <c r="E1665" s="172" t="s">
        <v>573</v>
      </c>
      <c r="F1665" s="173">
        <v>2.0</v>
      </c>
      <c r="G1665" s="158"/>
      <c r="H1665" s="158"/>
      <c r="I1665" s="174"/>
      <c r="J1665" s="175"/>
      <c r="K1665" s="157"/>
      <c r="L1665" s="157"/>
      <c r="M1665" s="157"/>
      <c r="O1665" s="158"/>
    </row>
    <row r="1666">
      <c r="A1666" s="172" t="s">
        <v>1315</v>
      </c>
      <c r="B1666" s="172" t="s">
        <v>487</v>
      </c>
      <c r="C1666" s="172" t="s">
        <v>511</v>
      </c>
      <c r="D1666" s="172" t="s">
        <v>512</v>
      </c>
      <c r="E1666" s="172" t="s">
        <v>510</v>
      </c>
      <c r="F1666" s="173">
        <v>1.0</v>
      </c>
      <c r="G1666" s="158"/>
      <c r="H1666" s="158"/>
      <c r="I1666" s="174"/>
      <c r="J1666" s="175"/>
      <c r="K1666" s="157"/>
      <c r="L1666" s="157"/>
      <c r="M1666" s="157"/>
      <c r="O1666" s="158"/>
    </row>
    <row r="1667">
      <c r="A1667" s="172" t="s">
        <v>1315</v>
      </c>
      <c r="B1667" s="172" t="s">
        <v>487</v>
      </c>
      <c r="C1667" s="172" t="s">
        <v>546</v>
      </c>
      <c r="D1667" s="172" t="s">
        <v>545</v>
      </c>
      <c r="E1667" s="172" t="s">
        <v>547</v>
      </c>
      <c r="F1667" s="173">
        <v>1.0</v>
      </c>
      <c r="G1667" s="158"/>
      <c r="H1667" s="158"/>
      <c r="I1667" s="174"/>
      <c r="J1667" s="175"/>
      <c r="K1667" s="157"/>
      <c r="L1667" s="157"/>
      <c r="M1667" s="157"/>
      <c r="O1667" s="158"/>
    </row>
    <row r="1668">
      <c r="A1668" s="172" t="s">
        <v>1316</v>
      </c>
      <c r="B1668" s="172" t="s">
        <v>492</v>
      </c>
      <c r="C1668" s="172" t="s">
        <v>1112</v>
      </c>
      <c r="D1668" s="172" t="s">
        <v>1111</v>
      </c>
      <c r="E1668" s="172" t="s">
        <v>498</v>
      </c>
      <c r="F1668" s="173">
        <v>1.0</v>
      </c>
      <c r="G1668" s="158"/>
      <c r="H1668" s="158"/>
      <c r="I1668" s="174"/>
      <c r="J1668" s="175"/>
      <c r="K1668" s="157"/>
      <c r="L1668" s="157"/>
      <c r="M1668" s="157"/>
      <c r="O1668" s="158"/>
    </row>
    <row r="1669">
      <c r="A1669" s="172" t="s">
        <v>1316</v>
      </c>
      <c r="B1669" s="172" t="s">
        <v>492</v>
      </c>
      <c r="C1669" s="172" t="s">
        <v>1184</v>
      </c>
      <c r="D1669" s="172" t="s">
        <v>1185</v>
      </c>
      <c r="E1669" s="172" t="s">
        <v>495</v>
      </c>
      <c r="F1669" s="173">
        <v>1.0</v>
      </c>
      <c r="G1669" s="158"/>
      <c r="H1669" s="158"/>
      <c r="I1669" s="174"/>
      <c r="J1669" s="175"/>
      <c r="K1669" s="157"/>
      <c r="L1669" s="157"/>
      <c r="M1669" s="157"/>
      <c r="O1669" s="158"/>
    </row>
    <row r="1670">
      <c r="A1670" s="172" t="s">
        <v>1316</v>
      </c>
      <c r="B1670" s="172" t="s">
        <v>487</v>
      </c>
      <c r="C1670" s="172" t="s">
        <v>1077</v>
      </c>
      <c r="D1670" s="172" t="s">
        <v>1076</v>
      </c>
      <c r="E1670" s="172" t="s">
        <v>584</v>
      </c>
      <c r="F1670" s="173">
        <v>1.0</v>
      </c>
      <c r="G1670" s="158"/>
      <c r="H1670" s="158"/>
      <c r="I1670" s="174"/>
      <c r="J1670" s="175"/>
      <c r="K1670" s="157"/>
      <c r="L1670" s="157"/>
      <c r="M1670" s="157"/>
      <c r="O1670" s="158"/>
    </row>
    <row r="1671">
      <c r="A1671" s="172" t="s">
        <v>1316</v>
      </c>
      <c r="B1671" s="172" t="s">
        <v>487</v>
      </c>
      <c r="C1671" s="172" t="s">
        <v>470</v>
      </c>
      <c r="D1671" s="172" t="s">
        <v>471</v>
      </c>
      <c r="E1671" s="172" t="s">
        <v>585</v>
      </c>
      <c r="F1671" s="173">
        <v>1.0</v>
      </c>
      <c r="G1671" s="158"/>
      <c r="H1671" s="158"/>
      <c r="I1671" s="174"/>
      <c r="J1671" s="175"/>
      <c r="K1671" s="157"/>
      <c r="L1671" s="157"/>
      <c r="M1671" s="157"/>
      <c r="O1671" s="158"/>
    </row>
    <row r="1672">
      <c r="A1672" s="172" t="s">
        <v>1316</v>
      </c>
      <c r="B1672" s="172" t="s">
        <v>487</v>
      </c>
      <c r="C1672" s="172" t="s">
        <v>749</v>
      </c>
      <c r="D1672" s="172" t="s">
        <v>748</v>
      </c>
      <c r="E1672" s="172" t="s">
        <v>601</v>
      </c>
      <c r="F1672" s="173">
        <v>1.0</v>
      </c>
      <c r="G1672" s="158"/>
      <c r="H1672" s="158"/>
      <c r="I1672" s="174"/>
      <c r="J1672" s="175"/>
      <c r="K1672" s="157"/>
      <c r="L1672" s="157"/>
      <c r="M1672" s="157"/>
      <c r="O1672" s="158"/>
    </row>
    <row r="1673">
      <c r="A1673" s="172" t="s">
        <v>1316</v>
      </c>
      <c r="B1673" s="172" t="s">
        <v>487</v>
      </c>
      <c r="C1673" s="172" t="s">
        <v>511</v>
      </c>
      <c r="D1673" s="172" t="s">
        <v>512</v>
      </c>
      <c r="E1673" s="172" t="s">
        <v>510</v>
      </c>
      <c r="F1673" s="173">
        <v>2.0</v>
      </c>
      <c r="G1673" s="158"/>
      <c r="H1673" s="158"/>
      <c r="I1673" s="174"/>
      <c r="J1673" s="175"/>
      <c r="K1673" s="157"/>
      <c r="L1673" s="157"/>
      <c r="M1673" s="157"/>
      <c r="O1673" s="158"/>
    </row>
    <row r="1674">
      <c r="A1674" s="172" t="s">
        <v>1316</v>
      </c>
      <c r="B1674" s="172" t="s">
        <v>487</v>
      </c>
      <c r="C1674" s="172" t="s">
        <v>697</v>
      </c>
      <c r="D1674" s="172" t="s">
        <v>696</v>
      </c>
      <c r="E1674" s="172" t="s">
        <v>552</v>
      </c>
      <c r="F1674" s="173">
        <v>1.0</v>
      </c>
      <c r="G1674" s="158"/>
      <c r="H1674" s="158"/>
      <c r="I1674" s="174"/>
      <c r="J1674" s="175"/>
      <c r="K1674" s="157"/>
      <c r="L1674" s="157"/>
      <c r="M1674" s="157"/>
      <c r="O1674" s="158"/>
    </row>
    <row r="1675">
      <c r="A1675" s="172" t="s">
        <v>1316</v>
      </c>
      <c r="B1675" s="172" t="s">
        <v>487</v>
      </c>
      <c r="C1675" s="172" t="s">
        <v>1179</v>
      </c>
      <c r="D1675" s="172" t="s">
        <v>1178</v>
      </c>
      <c r="E1675" s="172" t="s">
        <v>573</v>
      </c>
      <c r="F1675" s="173">
        <v>3.0</v>
      </c>
      <c r="G1675" s="158"/>
      <c r="H1675" s="158"/>
      <c r="I1675" s="174"/>
      <c r="J1675" s="175"/>
      <c r="K1675" s="157"/>
      <c r="L1675" s="157"/>
      <c r="M1675" s="157"/>
      <c r="O1675" s="158"/>
    </row>
    <row r="1676">
      <c r="A1676" s="172" t="s">
        <v>1316</v>
      </c>
      <c r="B1676" s="172" t="s">
        <v>487</v>
      </c>
      <c r="C1676" s="172" t="s">
        <v>1110</v>
      </c>
      <c r="D1676" s="172" t="s">
        <v>1109</v>
      </c>
      <c r="E1676" s="172" t="s">
        <v>541</v>
      </c>
      <c r="F1676" s="173">
        <v>2.0</v>
      </c>
      <c r="G1676" s="158"/>
      <c r="H1676" s="158"/>
      <c r="I1676" s="174"/>
      <c r="J1676" s="175"/>
      <c r="K1676" s="157"/>
      <c r="L1676" s="157"/>
      <c r="M1676" s="157"/>
      <c r="O1676" s="158"/>
    </row>
    <row r="1677">
      <c r="A1677" s="172" t="s">
        <v>1316</v>
      </c>
      <c r="B1677" s="172" t="s">
        <v>487</v>
      </c>
      <c r="C1677" s="172" t="s">
        <v>508</v>
      </c>
      <c r="D1677" s="172" t="s">
        <v>509</v>
      </c>
      <c r="E1677" s="172" t="s">
        <v>510</v>
      </c>
      <c r="F1677" s="173">
        <v>1.0</v>
      </c>
      <c r="G1677" s="158"/>
      <c r="H1677" s="158"/>
      <c r="I1677" s="174"/>
      <c r="J1677" s="175"/>
      <c r="K1677" s="157"/>
      <c r="L1677" s="157"/>
      <c r="M1677" s="157"/>
      <c r="O1677" s="158"/>
    </row>
    <row r="1678">
      <c r="A1678" s="172" t="s">
        <v>1317</v>
      </c>
      <c r="B1678" s="172" t="s">
        <v>487</v>
      </c>
      <c r="C1678" s="172" t="s">
        <v>593</v>
      </c>
      <c r="D1678" s="172" t="s">
        <v>592</v>
      </c>
      <c r="E1678" s="172" t="s">
        <v>588</v>
      </c>
      <c r="F1678" s="173">
        <v>1.0</v>
      </c>
      <c r="G1678" s="158"/>
      <c r="H1678" s="158"/>
      <c r="I1678" s="174"/>
      <c r="J1678" s="175"/>
      <c r="K1678" s="157"/>
      <c r="L1678" s="157"/>
      <c r="M1678" s="157"/>
      <c r="O1678" s="158"/>
    </row>
    <row r="1679">
      <c r="A1679" s="172" t="s">
        <v>1317</v>
      </c>
      <c r="B1679" s="172" t="s">
        <v>487</v>
      </c>
      <c r="C1679" s="172" t="s">
        <v>511</v>
      </c>
      <c r="D1679" s="172" t="s">
        <v>512</v>
      </c>
      <c r="E1679" s="172" t="s">
        <v>510</v>
      </c>
      <c r="F1679" s="173">
        <v>2.0</v>
      </c>
      <c r="G1679" s="158"/>
      <c r="H1679" s="158"/>
      <c r="I1679" s="174"/>
      <c r="J1679" s="175"/>
      <c r="K1679" s="157"/>
      <c r="L1679" s="157"/>
      <c r="M1679" s="157"/>
      <c r="O1679" s="158"/>
    </row>
    <row r="1680">
      <c r="A1680" s="172" t="s">
        <v>1317</v>
      </c>
      <c r="B1680" s="172" t="s">
        <v>487</v>
      </c>
      <c r="C1680" s="172" t="s">
        <v>1110</v>
      </c>
      <c r="D1680" s="172" t="s">
        <v>1109</v>
      </c>
      <c r="E1680" s="172" t="s">
        <v>541</v>
      </c>
      <c r="F1680" s="173">
        <v>2.0</v>
      </c>
      <c r="G1680" s="158"/>
      <c r="H1680" s="158"/>
      <c r="I1680" s="174"/>
      <c r="J1680" s="175"/>
      <c r="K1680" s="157"/>
      <c r="L1680" s="157"/>
      <c r="M1680" s="157"/>
      <c r="O1680" s="158"/>
    </row>
    <row r="1681">
      <c r="A1681" s="172" t="s">
        <v>1317</v>
      </c>
      <c r="B1681" s="172" t="s">
        <v>487</v>
      </c>
      <c r="C1681" s="172" t="s">
        <v>508</v>
      </c>
      <c r="D1681" s="172" t="s">
        <v>509</v>
      </c>
      <c r="E1681" s="172" t="s">
        <v>510</v>
      </c>
      <c r="F1681" s="173">
        <v>2.0</v>
      </c>
      <c r="G1681" s="158"/>
      <c r="H1681" s="158"/>
      <c r="I1681" s="174"/>
      <c r="J1681" s="175"/>
      <c r="K1681" s="157"/>
      <c r="L1681" s="157"/>
      <c r="M1681" s="157"/>
      <c r="O1681" s="158"/>
    </row>
    <row r="1682">
      <c r="A1682" s="172" t="s">
        <v>1317</v>
      </c>
      <c r="B1682" s="172" t="s">
        <v>492</v>
      </c>
      <c r="C1682" s="172" t="s">
        <v>1112</v>
      </c>
      <c r="D1682" s="172" t="s">
        <v>1111</v>
      </c>
      <c r="E1682" s="172" t="s">
        <v>498</v>
      </c>
      <c r="F1682" s="173">
        <v>1.0</v>
      </c>
      <c r="G1682" s="158"/>
      <c r="H1682" s="158"/>
      <c r="I1682" s="174"/>
      <c r="J1682" s="175"/>
      <c r="K1682" s="157"/>
      <c r="L1682" s="157"/>
      <c r="M1682" s="157"/>
      <c r="O1682" s="158"/>
    </row>
    <row r="1683">
      <c r="A1683" s="172" t="s">
        <v>1317</v>
      </c>
      <c r="B1683" s="172" t="s">
        <v>487</v>
      </c>
      <c r="C1683" s="172" t="s">
        <v>697</v>
      </c>
      <c r="D1683" s="172" t="s">
        <v>696</v>
      </c>
      <c r="E1683" s="172" t="s">
        <v>552</v>
      </c>
      <c r="F1683" s="173">
        <v>1.0</v>
      </c>
      <c r="G1683" s="158"/>
      <c r="H1683" s="158"/>
      <c r="I1683" s="174"/>
      <c r="J1683" s="175"/>
      <c r="K1683" s="157"/>
      <c r="L1683" s="157"/>
      <c r="M1683" s="157"/>
      <c r="O1683" s="158"/>
    </row>
    <row r="1684">
      <c r="A1684" s="172" t="s">
        <v>1317</v>
      </c>
      <c r="B1684" s="172" t="s">
        <v>487</v>
      </c>
      <c r="C1684" s="172" t="s">
        <v>741</v>
      </c>
      <c r="D1684" s="172" t="s">
        <v>740</v>
      </c>
      <c r="E1684" s="172" t="s">
        <v>584</v>
      </c>
      <c r="F1684" s="173">
        <v>2.0</v>
      </c>
      <c r="G1684" s="158"/>
      <c r="H1684" s="158"/>
      <c r="I1684" s="174"/>
      <c r="J1684" s="175"/>
      <c r="K1684" s="157"/>
      <c r="L1684" s="157"/>
      <c r="M1684" s="157"/>
      <c r="O1684" s="158"/>
    </row>
    <row r="1685">
      <c r="A1685" s="172" t="s">
        <v>1317</v>
      </c>
      <c r="B1685" s="172" t="s">
        <v>487</v>
      </c>
      <c r="C1685" s="172" t="s">
        <v>1179</v>
      </c>
      <c r="D1685" s="172" t="s">
        <v>1178</v>
      </c>
      <c r="E1685" s="172" t="s">
        <v>573</v>
      </c>
      <c r="F1685" s="173">
        <v>4.0</v>
      </c>
      <c r="G1685" s="158"/>
      <c r="H1685" s="158"/>
      <c r="I1685" s="174"/>
      <c r="J1685" s="175"/>
      <c r="K1685" s="157"/>
      <c r="L1685" s="157"/>
      <c r="M1685" s="157"/>
      <c r="O1685" s="158"/>
    </row>
    <row r="1686">
      <c r="A1686" s="172" t="s">
        <v>1317</v>
      </c>
      <c r="B1686" s="172" t="s">
        <v>487</v>
      </c>
      <c r="C1686" s="172" t="s">
        <v>1071</v>
      </c>
      <c r="D1686" s="172" t="s">
        <v>1070</v>
      </c>
      <c r="E1686" s="172" t="s">
        <v>601</v>
      </c>
      <c r="F1686" s="173">
        <v>1.0</v>
      </c>
      <c r="G1686" s="158"/>
      <c r="H1686" s="158"/>
      <c r="I1686" s="174"/>
      <c r="J1686" s="175"/>
      <c r="K1686" s="157"/>
      <c r="L1686" s="157"/>
      <c r="M1686" s="157"/>
      <c r="O1686" s="158"/>
    </row>
    <row r="1687">
      <c r="A1687" s="172" t="s">
        <v>1317</v>
      </c>
      <c r="B1687" s="172" t="s">
        <v>492</v>
      </c>
      <c r="C1687" s="172" t="s">
        <v>1186</v>
      </c>
      <c r="D1687" s="172" t="s">
        <v>1187</v>
      </c>
      <c r="E1687" s="172" t="s">
        <v>787</v>
      </c>
      <c r="F1687" s="173">
        <v>2.0</v>
      </c>
      <c r="G1687" s="158"/>
      <c r="H1687" s="158"/>
      <c r="I1687" s="174"/>
      <c r="J1687" s="175"/>
      <c r="K1687" s="157"/>
      <c r="L1687" s="157"/>
      <c r="M1687" s="157"/>
      <c r="O1687" s="158"/>
    </row>
    <row r="1688">
      <c r="A1688" s="172" t="s">
        <v>1318</v>
      </c>
      <c r="B1688" s="172" t="s">
        <v>487</v>
      </c>
      <c r="C1688" s="172" t="s">
        <v>1211</v>
      </c>
      <c r="D1688" s="172" t="s">
        <v>1210</v>
      </c>
      <c r="E1688" s="172" t="s">
        <v>1212</v>
      </c>
      <c r="F1688" s="173">
        <v>1.0</v>
      </c>
      <c r="G1688" s="158"/>
      <c r="H1688" s="158"/>
      <c r="I1688" s="174"/>
      <c r="J1688" s="175"/>
      <c r="K1688" s="157"/>
      <c r="L1688" s="157"/>
      <c r="M1688" s="157"/>
      <c r="O1688" s="158"/>
    </row>
    <row r="1689">
      <c r="A1689" s="172" t="s">
        <v>1318</v>
      </c>
      <c r="B1689" s="172" t="s">
        <v>831</v>
      </c>
      <c r="C1689" s="172" t="s">
        <v>1157</v>
      </c>
      <c r="D1689" s="172" t="s">
        <v>1156</v>
      </c>
      <c r="E1689" s="172" t="s">
        <v>588</v>
      </c>
      <c r="F1689" s="173">
        <v>1.0</v>
      </c>
      <c r="G1689" s="158"/>
      <c r="H1689" s="158"/>
      <c r="I1689" s="174"/>
      <c r="J1689" s="175"/>
      <c r="K1689" s="157"/>
      <c r="L1689" s="157"/>
      <c r="M1689" s="157"/>
      <c r="O1689" s="158"/>
    </row>
    <row r="1690">
      <c r="A1690" s="172" t="s">
        <v>1318</v>
      </c>
      <c r="B1690" s="172" t="s">
        <v>487</v>
      </c>
      <c r="C1690" s="172" t="s">
        <v>1216</v>
      </c>
      <c r="D1690" s="172" t="s">
        <v>1215</v>
      </c>
      <c r="E1690" s="172" t="s">
        <v>547</v>
      </c>
      <c r="F1690" s="173">
        <v>1.0</v>
      </c>
      <c r="G1690" s="158"/>
      <c r="H1690" s="158"/>
      <c r="I1690" s="174"/>
      <c r="J1690" s="175"/>
      <c r="K1690" s="157"/>
      <c r="L1690" s="157"/>
      <c r="M1690" s="157"/>
      <c r="O1690" s="158"/>
    </row>
    <row r="1691">
      <c r="A1691" s="172" t="s">
        <v>1318</v>
      </c>
      <c r="B1691" s="172" t="s">
        <v>487</v>
      </c>
      <c r="C1691" s="172" t="s">
        <v>1214</v>
      </c>
      <c r="D1691" s="172" t="s">
        <v>1213</v>
      </c>
      <c r="E1691" s="172" t="s">
        <v>513</v>
      </c>
      <c r="F1691" s="173">
        <v>1.0</v>
      </c>
      <c r="G1691" s="158"/>
      <c r="H1691" s="158"/>
      <c r="I1691" s="174"/>
      <c r="J1691" s="175"/>
      <c r="K1691" s="157"/>
      <c r="L1691" s="157"/>
      <c r="M1691" s="157"/>
      <c r="O1691" s="158"/>
    </row>
    <row r="1692">
      <c r="A1692" s="172" t="s">
        <v>1318</v>
      </c>
      <c r="B1692" s="172" t="s">
        <v>492</v>
      </c>
      <c r="C1692" s="172" t="s">
        <v>1108</v>
      </c>
      <c r="D1692" s="172" t="s">
        <v>1107</v>
      </c>
      <c r="E1692" s="172" t="s">
        <v>787</v>
      </c>
      <c r="F1692" s="173">
        <v>1.0</v>
      </c>
      <c r="G1692" s="158"/>
      <c r="H1692" s="158"/>
      <c r="I1692" s="174"/>
      <c r="J1692" s="175"/>
      <c r="K1692" s="157"/>
      <c r="L1692" s="157"/>
      <c r="M1692" s="157"/>
      <c r="O1692" s="158"/>
    </row>
    <row r="1693">
      <c r="A1693" s="172" t="s">
        <v>1318</v>
      </c>
      <c r="B1693" s="172" t="s">
        <v>487</v>
      </c>
      <c r="C1693" s="172" t="s">
        <v>741</v>
      </c>
      <c r="D1693" s="172" t="s">
        <v>740</v>
      </c>
      <c r="E1693" s="172" t="s">
        <v>584</v>
      </c>
      <c r="F1693" s="173">
        <v>1.0</v>
      </c>
      <c r="G1693" s="158"/>
      <c r="H1693" s="158"/>
      <c r="I1693" s="174"/>
      <c r="J1693" s="175"/>
      <c r="K1693" s="157"/>
      <c r="L1693" s="157"/>
      <c r="M1693" s="157"/>
      <c r="O1693" s="158"/>
    </row>
    <row r="1694">
      <c r="A1694" s="172" t="s">
        <v>1318</v>
      </c>
      <c r="B1694" s="172" t="s">
        <v>492</v>
      </c>
      <c r="C1694" s="172" t="s">
        <v>505</v>
      </c>
      <c r="D1694" s="172" t="s">
        <v>506</v>
      </c>
      <c r="E1694" s="172" t="s">
        <v>507</v>
      </c>
      <c r="F1694" s="173">
        <v>1.0</v>
      </c>
      <c r="G1694" s="158"/>
      <c r="H1694" s="158"/>
      <c r="I1694" s="174"/>
      <c r="J1694" s="175"/>
      <c r="K1694" s="157"/>
      <c r="L1694" s="157"/>
      <c r="M1694" s="157"/>
      <c r="O1694" s="158"/>
    </row>
    <row r="1695">
      <c r="A1695" s="172" t="s">
        <v>1318</v>
      </c>
      <c r="B1695" s="172" t="s">
        <v>492</v>
      </c>
      <c r="C1695" s="172" t="s">
        <v>841</v>
      </c>
      <c r="D1695" s="172" t="s">
        <v>840</v>
      </c>
      <c r="E1695" s="172" t="s">
        <v>532</v>
      </c>
      <c r="F1695" s="173">
        <v>1.0</v>
      </c>
      <c r="G1695" s="158"/>
      <c r="H1695" s="158"/>
      <c r="I1695" s="174"/>
      <c r="J1695" s="175"/>
      <c r="K1695" s="157"/>
      <c r="L1695" s="157"/>
      <c r="M1695" s="157"/>
      <c r="O1695" s="158"/>
    </row>
    <row r="1696">
      <c r="A1696" s="172" t="s">
        <v>1319</v>
      </c>
      <c r="B1696" s="172" t="s">
        <v>487</v>
      </c>
      <c r="C1696" s="172" t="s">
        <v>1220</v>
      </c>
      <c r="D1696" s="172" t="s">
        <v>1219</v>
      </c>
      <c r="E1696" s="172" t="s">
        <v>977</v>
      </c>
      <c r="F1696" s="173">
        <v>1.0</v>
      </c>
      <c r="G1696" s="158"/>
      <c r="H1696" s="158"/>
      <c r="I1696" s="174"/>
      <c r="J1696" s="175"/>
      <c r="K1696" s="157"/>
      <c r="L1696" s="157"/>
      <c r="M1696" s="157"/>
      <c r="O1696" s="158"/>
    </row>
    <row r="1697">
      <c r="A1697" s="172" t="s">
        <v>1319</v>
      </c>
      <c r="B1697" s="172" t="s">
        <v>487</v>
      </c>
      <c r="C1697" s="172" t="s">
        <v>1224</v>
      </c>
      <c r="D1697" s="172" t="s">
        <v>1223</v>
      </c>
      <c r="E1697" s="172" t="s">
        <v>588</v>
      </c>
      <c r="F1697" s="173">
        <v>1.0</v>
      </c>
      <c r="G1697" s="158"/>
      <c r="H1697" s="158"/>
      <c r="I1697" s="174"/>
      <c r="J1697" s="175"/>
      <c r="K1697" s="157"/>
      <c r="L1697" s="157"/>
      <c r="M1697" s="157"/>
      <c r="O1697" s="158"/>
    </row>
    <row r="1698">
      <c r="A1698" s="172" t="s">
        <v>1319</v>
      </c>
      <c r="B1698" s="172" t="s">
        <v>492</v>
      </c>
      <c r="C1698" s="172" t="s">
        <v>530</v>
      </c>
      <c r="D1698" s="172" t="s">
        <v>531</v>
      </c>
      <c r="E1698" s="172" t="s">
        <v>532</v>
      </c>
      <c r="F1698" s="173">
        <v>1.0</v>
      </c>
      <c r="G1698" s="158"/>
      <c r="H1698" s="158"/>
      <c r="I1698" s="174"/>
      <c r="J1698" s="175"/>
      <c r="K1698" s="157"/>
      <c r="L1698" s="157"/>
      <c r="M1698" s="157"/>
      <c r="O1698" s="158"/>
    </row>
    <row r="1699">
      <c r="A1699" s="172" t="s">
        <v>1319</v>
      </c>
      <c r="B1699" s="172" t="s">
        <v>487</v>
      </c>
      <c r="C1699" s="172" t="s">
        <v>749</v>
      </c>
      <c r="D1699" s="172" t="s">
        <v>748</v>
      </c>
      <c r="E1699" s="172" t="s">
        <v>601</v>
      </c>
      <c r="F1699" s="173">
        <v>1.0</v>
      </c>
      <c r="G1699" s="158"/>
      <c r="H1699" s="158"/>
      <c r="I1699" s="174"/>
      <c r="J1699" s="175"/>
      <c r="K1699" s="157"/>
      <c r="L1699" s="157"/>
      <c r="M1699" s="157"/>
      <c r="O1699" s="158"/>
    </row>
    <row r="1700">
      <c r="A1700" s="172" t="s">
        <v>1319</v>
      </c>
      <c r="B1700" s="172" t="s">
        <v>831</v>
      </c>
      <c r="C1700" s="172" t="s">
        <v>1157</v>
      </c>
      <c r="D1700" s="172" t="s">
        <v>1156</v>
      </c>
      <c r="E1700" s="172" t="s">
        <v>588</v>
      </c>
      <c r="F1700" s="173">
        <v>1.0</v>
      </c>
      <c r="G1700" s="158"/>
      <c r="H1700" s="158"/>
      <c r="I1700" s="174"/>
      <c r="J1700" s="175"/>
      <c r="K1700" s="157"/>
      <c r="L1700" s="157"/>
      <c r="M1700" s="157"/>
      <c r="O1700" s="158"/>
    </row>
    <row r="1701">
      <c r="A1701" s="172" t="s">
        <v>1319</v>
      </c>
      <c r="B1701" s="172" t="s">
        <v>492</v>
      </c>
      <c r="C1701" s="172" t="s">
        <v>797</v>
      </c>
      <c r="D1701" s="172" t="s">
        <v>796</v>
      </c>
      <c r="E1701" s="172" t="s">
        <v>507</v>
      </c>
      <c r="F1701" s="173">
        <v>1.0</v>
      </c>
      <c r="G1701" s="158"/>
      <c r="H1701" s="158"/>
      <c r="I1701" s="174"/>
      <c r="J1701" s="175"/>
      <c r="K1701" s="157"/>
      <c r="L1701" s="157"/>
      <c r="M1701" s="157"/>
      <c r="O1701" s="158"/>
    </row>
    <row r="1702">
      <c r="A1702" s="172" t="s">
        <v>1319</v>
      </c>
      <c r="B1702" s="172" t="s">
        <v>492</v>
      </c>
      <c r="C1702" s="172" t="s">
        <v>1114</v>
      </c>
      <c r="D1702" s="172" t="s">
        <v>1113</v>
      </c>
      <c r="E1702" s="172" t="s">
        <v>495</v>
      </c>
      <c r="F1702" s="173">
        <v>1.0</v>
      </c>
      <c r="G1702" s="158"/>
      <c r="H1702" s="158"/>
      <c r="I1702" s="174"/>
      <c r="J1702" s="175"/>
      <c r="K1702" s="157"/>
      <c r="L1702" s="157"/>
      <c r="M1702" s="157"/>
      <c r="O1702" s="158"/>
    </row>
    <row r="1703">
      <c r="A1703" s="172" t="s">
        <v>1319</v>
      </c>
      <c r="B1703" s="172" t="s">
        <v>492</v>
      </c>
      <c r="C1703" s="172" t="s">
        <v>841</v>
      </c>
      <c r="D1703" s="172" t="s">
        <v>840</v>
      </c>
      <c r="E1703" s="172" t="s">
        <v>532</v>
      </c>
      <c r="F1703" s="173">
        <v>1.0</v>
      </c>
      <c r="G1703" s="158"/>
      <c r="H1703" s="158"/>
      <c r="I1703" s="174"/>
      <c r="J1703" s="175"/>
      <c r="K1703" s="157"/>
      <c r="L1703" s="157"/>
      <c r="M1703" s="157"/>
      <c r="O1703" s="158"/>
    </row>
    <row r="1704">
      <c r="A1704" s="172" t="s">
        <v>1319</v>
      </c>
      <c r="B1704" s="172" t="s">
        <v>487</v>
      </c>
      <c r="C1704" s="172" t="s">
        <v>1226</v>
      </c>
      <c r="D1704" s="172" t="s">
        <v>1225</v>
      </c>
      <c r="E1704" s="172" t="s">
        <v>573</v>
      </c>
      <c r="F1704" s="173">
        <v>1.0</v>
      </c>
      <c r="G1704" s="158"/>
      <c r="H1704" s="158"/>
      <c r="I1704" s="174"/>
      <c r="J1704" s="175"/>
      <c r="K1704" s="157"/>
      <c r="L1704" s="157"/>
      <c r="M1704" s="157"/>
      <c r="O1704" s="158"/>
    </row>
    <row r="1705">
      <c r="A1705" s="172" t="s">
        <v>1320</v>
      </c>
      <c r="B1705" s="172" t="s">
        <v>492</v>
      </c>
      <c r="C1705" s="172" t="s">
        <v>1092</v>
      </c>
      <c r="D1705" s="172" t="s">
        <v>1091</v>
      </c>
      <c r="E1705" s="172" t="s">
        <v>784</v>
      </c>
      <c r="F1705" s="173">
        <v>2.0</v>
      </c>
      <c r="G1705" s="158"/>
      <c r="H1705" s="158"/>
      <c r="I1705" s="174"/>
      <c r="J1705" s="175"/>
      <c r="K1705" s="157"/>
      <c r="L1705" s="157"/>
      <c r="M1705" s="157"/>
      <c r="O1705" s="158"/>
    </row>
    <row r="1706">
      <c r="A1706" s="172" t="s">
        <v>1320</v>
      </c>
      <c r="B1706" s="172" t="s">
        <v>487</v>
      </c>
      <c r="C1706" s="172" t="s">
        <v>1073</v>
      </c>
      <c r="D1706" s="172" t="s">
        <v>1072</v>
      </c>
      <c r="E1706" s="172" t="s">
        <v>541</v>
      </c>
      <c r="F1706" s="173">
        <v>2.0</v>
      </c>
      <c r="G1706" s="158"/>
      <c r="H1706" s="158"/>
      <c r="I1706" s="174"/>
      <c r="J1706" s="175"/>
      <c r="K1706" s="157"/>
      <c r="L1706" s="157"/>
      <c r="M1706" s="157"/>
      <c r="O1706" s="158"/>
    </row>
    <row r="1707">
      <c r="A1707" s="172" t="s">
        <v>1320</v>
      </c>
      <c r="B1707" s="172" t="s">
        <v>487</v>
      </c>
      <c r="C1707" s="172" t="s">
        <v>451</v>
      </c>
      <c r="D1707" s="172" t="s">
        <v>452</v>
      </c>
      <c r="E1707" s="172" t="s">
        <v>588</v>
      </c>
      <c r="F1707" s="173">
        <v>1.0</v>
      </c>
      <c r="G1707" s="158"/>
      <c r="H1707" s="158"/>
      <c r="I1707" s="174"/>
      <c r="J1707" s="175"/>
      <c r="K1707" s="157"/>
      <c r="L1707" s="157"/>
      <c r="M1707" s="157"/>
      <c r="O1707" s="158"/>
    </row>
    <row r="1708">
      <c r="A1708" s="172" t="s">
        <v>1320</v>
      </c>
      <c r="B1708" s="172" t="s">
        <v>487</v>
      </c>
      <c r="C1708" s="172" t="s">
        <v>701</v>
      </c>
      <c r="D1708" s="172" t="s">
        <v>700</v>
      </c>
      <c r="E1708" s="172" t="s">
        <v>645</v>
      </c>
      <c r="F1708" s="173">
        <v>1.0</v>
      </c>
      <c r="G1708" s="158"/>
      <c r="H1708" s="158"/>
      <c r="I1708" s="174"/>
      <c r="J1708" s="175"/>
      <c r="K1708" s="157"/>
      <c r="L1708" s="157"/>
      <c r="M1708" s="157"/>
      <c r="O1708" s="158"/>
    </row>
    <row r="1709">
      <c r="A1709" s="172" t="s">
        <v>1320</v>
      </c>
      <c r="B1709" s="172" t="s">
        <v>487</v>
      </c>
      <c r="C1709" s="172" t="s">
        <v>1159</v>
      </c>
      <c r="D1709" s="172" t="s">
        <v>1158</v>
      </c>
      <c r="E1709" s="172" t="s">
        <v>532</v>
      </c>
      <c r="F1709" s="173">
        <v>1.0</v>
      </c>
      <c r="G1709" s="158"/>
      <c r="H1709" s="158"/>
      <c r="I1709" s="174"/>
      <c r="J1709" s="175"/>
      <c r="K1709" s="157"/>
      <c r="L1709" s="157"/>
      <c r="M1709" s="157"/>
      <c r="O1709" s="158"/>
    </row>
    <row r="1710">
      <c r="A1710" s="172" t="s">
        <v>1321</v>
      </c>
      <c r="B1710" s="172" t="s">
        <v>487</v>
      </c>
      <c r="C1710" s="172" t="s">
        <v>1322</v>
      </c>
      <c r="D1710" s="172" t="s">
        <v>1323</v>
      </c>
      <c r="E1710" s="172" t="s">
        <v>498</v>
      </c>
      <c r="F1710" s="173">
        <v>1.0</v>
      </c>
      <c r="G1710" s="158"/>
      <c r="H1710" s="158"/>
      <c r="I1710" s="174"/>
      <c r="J1710" s="175"/>
      <c r="K1710" s="157"/>
      <c r="L1710" s="157"/>
      <c r="M1710" s="157"/>
      <c r="O1710" s="158"/>
    </row>
    <row r="1711">
      <c r="A1711" s="172" t="s">
        <v>1321</v>
      </c>
      <c r="B1711" s="172" t="s">
        <v>487</v>
      </c>
      <c r="C1711" s="172" t="s">
        <v>1324</v>
      </c>
      <c r="D1711" s="172" t="s">
        <v>1325</v>
      </c>
      <c r="E1711" s="172" t="s">
        <v>552</v>
      </c>
      <c r="F1711" s="173">
        <v>1.0</v>
      </c>
      <c r="G1711" s="158"/>
      <c r="H1711" s="158"/>
      <c r="I1711" s="174"/>
      <c r="J1711" s="175"/>
      <c r="K1711" s="157"/>
      <c r="L1711" s="157"/>
      <c r="M1711" s="157"/>
      <c r="O1711" s="158"/>
    </row>
    <row r="1712">
      <c r="A1712" s="172" t="s">
        <v>1321</v>
      </c>
      <c r="B1712" s="172" t="s">
        <v>492</v>
      </c>
      <c r="C1712" s="172" t="s">
        <v>1326</v>
      </c>
      <c r="D1712" s="172" t="s">
        <v>1327</v>
      </c>
      <c r="E1712" s="172" t="s">
        <v>507</v>
      </c>
      <c r="F1712" s="173">
        <v>3.0</v>
      </c>
      <c r="G1712" s="158"/>
      <c r="H1712" s="158"/>
      <c r="I1712" s="174"/>
      <c r="J1712" s="175"/>
      <c r="K1712" s="157"/>
      <c r="L1712" s="157"/>
      <c r="M1712" s="157"/>
      <c r="O1712" s="158"/>
    </row>
    <row r="1713">
      <c r="A1713" s="172" t="s">
        <v>1321</v>
      </c>
      <c r="B1713" s="172" t="s">
        <v>487</v>
      </c>
      <c r="C1713" s="172" t="s">
        <v>1328</v>
      </c>
      <c r="D1713" s="172" t="s">
        <v>1329</v>
      </c>
      <c r="E1713" s="172" t="s">
        <v>787</v>
      </c>
      <c r="F1713" s="173">
        <v>1.0</v>
      </c>
      <c r="G1713" s="158"/>
      <c r="H1713" s="158"/>
      <c r="I1713" s="174"/>
      <c r="J1713" s="175"/>
      <c r="K1713" s="157"/>
      <c r="L1713" s="157"/>
      <c r="M1713" s="157"/>
      <c r="O1713" s="158"/>
    </row>
    <row r="1714">
      <c r="A1714" s="172" t="s">
        <v>1321</v>
      </c>
      <c r="B1714" s="172" t="s">
        <v>487</v>
      </c>
      <c r="C1714" s="172" t="s">
        <v>1067</v>
      </c>
      <c r="D1714" s="172" t="s">
        <v>1066</v>
      </c>
      <c r="E1714" s="172" t="s">
        <v>573</v>
      </c>
      <c r="F1714" s="173">
        <v>1.0</v>
      </c>
      <c r="G1714" s="158"/>
      <c r="H1714" s="158"/>
      <c r="I1714" s="174"/>
      <c r="J1714" s="175"/>
      <c r="K1714" s="157"/>
      <c r="L1714" s="157"/>
      <c r="M1714" s="157"/>
      <c r="O1714" s="158"/>
    </row>
    <row r="1715">
      <c r="A1715" s="172" t="s">
        <v>1321</v>
      </c>
      <c r="B1715" s="172" t="s">
        <v>487</v>
      </c>
      <c r="C1715" s="172" t="s">
        <v>764</v>
      </c>
      <c r="D1715" s="172" t="s">
        <v>763</v>
      </c>
      <c r="E1715" s="172" t="s">
        <v>522</v>
      </c>
      <c r="F1715" s="173">
        <v>2.0</v>
      </c>
      <c r="G1715" s="158"/>
      <c r="H1715" s="158"/>
      <c r="I1715" s="174"/>
      <c r="J1715" s="175"/>
      <c r="K1715" s="157"/>
      <c r="L1715" s="157"/>
      <c r="M1715" s="157"/>
      <c r="O1715" s="158"/>
    </row>
    <row r="1716">
      <c r="A1716" s="172" t="s">
        <v>1321</v>
      </c>
      <c r="B1716" s="172" t="s">
        <v>487</v>
      </c>
      <c r="C1716" s="172" t="s">
        <v>1330</v>
      </c>
      <c r="D1716" s="172" t="s">
        <v>1331</v>
      </c>
      <c r="E1716" s="172" t="s">
        <v>513</v>
      </c>
      <c r="F1716" s="173">
        <v>1.0</v>
      </c>
      <c r="G1716" s="158"/>
      <c r="H1716" s="158"/>
      <c r="I1716" s="174"/>
      <c r="J1716" s="175"/>
      <c r="K1716" s="157"/>
      <c r="L1716" s="157"/>
      <c r="M1716" s="157"/>
      <c r="O1716" s="158"/>
    </row>
    <row r="1717">
      <c r="A1717" s="172" t="s">
        <v>1321</v>
      </c>
      <c r="B1717" s="172" t="s">
        <v>487</v>
      </c>
      <c r="C1717" s="172" t="s">
        <v>1332</v>
      </c>
      <c r="D1717" s="172" t="s">
        <v>1333</v>
      </c>
      <c r="E1717" s="172" t="s">
        <v>601</v>
      </c>
      <c r="F1717" s="173">
        <v>1.0</v>
      </c>
      <c r="G1717" s="158"/>
      <c r="H1717" s="158"/>
      <c r="I1717" s="174"/>
      <c r="J1717" s="175"/>
      <c r="K1717" s="157"/>
      <c r="L1717" s="157"/>
      <c r="M1717" s="157"/>
      <c r="O1717" s="158"/>
    </row>
    <row r="1718">
      <c r="A1718" s="172" t="s">
        <v>1334</v>
      </c>
      <c r="B1718" s="172" t="s">
        <v>492</v>
      </c>
      <c r="C1718" s="172" t="s">
        <v>814</v>
      </c>
      <c r="D1718" s="172" t="s">
        <v>813</v>
      </c>
      <c r="E1718" s="172" t="s">
        <v>787</v>
      </c>
      <c r="F1718" s="173">
        <v>1.0</v>
      </c>
      <c r="G1718" s="158"/>
      <c r="H1718" s="158"/>
      <c r="I1718" s="174"/>
      <c r="J1718" s="175"/>
      <c r="K1718" s="157"/>
      <c r="L1718" s="157"/>
      <c r="M1718" s="157"/>
      <c r="O1718" s="158"/>
    </row>
    <row r="1719">
      <c r="A1719" s="172" t="s">
        <v>1334</v>
      </c>
      <c r="B1719" s="172" t="s">
        <v>487</v>
      </c>
      <c r="C1719" s="172" t="s">
        <v>1016</v>
      </c>
      <c r="D1719" s="172" t="s">
        <v>1015</v>
      </c>
      <c r="E1719" s="172" t="s">
        <v>552</v>
      </c>
      <c r="F1719" s="173">
        <v>1.0</v>
      </c>
      <c r="G1719" s="158"/>
      <c r="H1719" s="158"/>
      <c r="I1719" s="174"/>
      <c r="J1719" s="175"/>
      <c r="K1719" s="157"/>
      <c r="L1719" s="157"/>
      <c r="M1719" s="157"/>
      <c r="O1719" s="158"/>
    </row>
    <row r="1720">
      <c r="A1720" s="172" t="s">
        <v>1334</v>
      </c>
      <c r="B1720" s="172" t="s">
        <v>492</v>
      </c>
      <c r="C1720" s="172" t="s">
        <v>843</v>
      </c>
      <c r="D1720" s="172" t="s">
        <v>842</v>
      </c>
      <c r="E1720" s="172" t="s">
        <v>552</v>
      </c>
      <c r="F1720" s="173">
        <v>1.0</v>
      </c>
      <c r="G1720" s="158"/>
      <c r="H1720" s="158"/>
      <c r="I1720" s="174"/>
      <c r="J1720" s="175"/>
      <c r="K1720" s="157"/>
      <c r="L1720" s="157"/>
      <c r="M1720" s="157"/>
      <c r="O1720" s="158"/>
    </row>
    <row r="1721">
      <c r="A1721" s="172" t="s">
        <v>1334</v>
      </c>
      <c r="B1721" s="172" t="s">
        <v>487</v>
      </c>
      <c r="C1721" s="172" t="s">
        <v>743</v>
      </c>
      <c r="D1721" s="172" t="s">
        <v>742</v>
      </c>
      <c r="E1721" s="172" t="s">
        <v>744</v>
      </c>
      <c r="F1721" s="173">
        <v>1.0</v>
      </c>
      <c r="G1721" s="158"/>
      <c r="H1721" s="158"/>
      <c r="I1721" s="174"/>
      <c r="J1721" s="175"/>
      <c r="K1721" s="157"/>
      <c r="L1721" s="157"/>
      <c r="M1721" s="157"/>
      <c r="O1721" s="158"/>
    </row>
    <row r="1722">
      <c r="A1722" s="172" t="s">
        <v>1334</v>
      </c>
      <c r="B1722" s="172" t="s">
        <v>487</v>
      </c>
      <c r="C1722" s="172" t="s">
        <v>837</v>
      </c>
      <c r="D1722" s="172" t="s">
        <v>836</v>
      </c>
      <c r="E1722" s="172" t="s">
        <v>541</v>
      </c>
      <c r="F1722" s="173">
        <v>1.0</v>
      </c>
      <c r="G1722" s="158"/>
      <c r="H1722" s="158"/>
      <c r="I1722" s="174"/>
      <c r="J1722" s="175"/>
      <c r="K1722" s="157"/>
      <c r="L1722" s="157"/>
      <c r="M1722" s="157"/>
      <c r="O1722" s="158"/>
    </row>
    <row r="1723">
      <c r="A1723" s="172" t="s">
        <v>1335</v>
      </c>
      <c r="B1723" s="172" t="s">
        <v>487</v>
      </c>
      <c r="C1723" s="172" t="s">
        <v>845</v>
      </c>
      <c r="D1723" s="172" t="s">
        <v>844</v>
      </c>
      <c r="E1723" s="172" t="s">
        <v>532</v>
      </c>
      <c r="F1723" s="173">
        <v>1.0</v>
      </c>
      <c r="G1723" s="158"/>
      <c r="H1723" s="158"/>
      <c r="I1723" s="174"/>
      <c r="J1723" s="175"/>
      <c r="K1723" s="157"/>
      <c r="L1723" s="157"/>
      <c r="M1723" s="157"/>
      <c r="O1723" s="158"/>
    </row>
    <row r="1724">
      <c r="A1724" s="172" t="s">
        <v>1335</v>
      </c>
      <c r="B1724" s="172" t="s">
        <v>487</v>
      </c>
      <c r="C1724" s="172" t="s">
        <v>606</v>
      </c>
      <c r="D1724" s="172" t="s">
        <v>605</v>
      </c>
      <c r="E1724" s="172" t="s">
        <v>498</v>
      </c>
      <c r="F1724" s="173">
        <v>1.0</v>
      </c>
      <c r="G1724" s="158"/>
      <c r="H1724" s="158"/>
      <c r="I1724" s="174"/>
      <c r="J1724" s="175"/>
      <c r="K1724" s="157"/>
      <c r="L1724" s="157"/>
      <c r="M1724" s="157"/>
      <c r="O1724" s="158"/>
    </row>
    <row r="1725">
      <c r="A1725" s="172" t="s">
        <v>1335</v>
      </c>
      <c r="B1725" s="172" t="s">
        <v>492</v>
      </c>
      <c r="C1725" s="172" t="s">
        <v>843</v>
      </c>
      <c r="D1725" s="172" t="s">
        <v>842</v>
      </c>
      <c r="E1725" s="172" t="s">
        <v>552</v>
      </c>
      <c r="F1725" s="173">
        <v>1.0</v>
      </c>
      <c r="G1725" s="158"/>
      <c r="H1725" s="158"/>
      <c r="I1725" s="174"/>
      <c r="J1725" s="175"/>
      <c r="K1725" s="157"/>
      <c r="L1725" s="157"/>
      <c r="M1725" s="157"/>
      <c r="O1725" s="158"/>
    </row>
    <row r="1726">
      <c r="A1726" s="172" t="s">
        <v>1335</v>
      </c>
      <c r="B1726" s="172" t="s">
        <v>492</v>
      </c>
      <c r="C1726" s="172" t="s">
        <v>1180</v>
      </c>
      <c r="D1726" s="172" t="s">
        <v>1181</v>
      </c>
      <c r="E1726" s="172" t="s">
        <v>784</v>
      </c>
      <c r="F1726" s="173">
        <v>1.0</v>
      </c>
      <c r="G1726" s="158"/>
      <c r="H1726" s="158"/>
      <c r="I1726" s="174"/>
      <c r="J1726" s="175"/>
      <c r="K1726" s="157"/>
      <c r="L1726" s="157"/>
      <c r="M1726" s="157"/>
      <c r="O1726" s="158"/>
    </row>
    <row r="1727">
      <c r="A1727" s="172" t="s">
        <v>1335</v>
      </c>
      <c r="B1727" s="172" t="s">
        <v>492</v>
      </c>
      <c r="C1727" s="172" t="s">
        <v>814</v>
      </c>
      <c r="D1727" s="172" t="s">
        <v>813</v>
      </c>
      <c r="E1727" s="172" t="s">
        <v>787</v>
      </c>
      <c r="F1727" s="173">
        <v>1.0</v>
      </c>
      <c r="G1727" s="158"/>
      <c r="H1727" s="158"/>
      <c r="I1727" s="174"/>
      <c r="J1727" s="175"/>
      <c r="K1727" s="157"/>
      <c r="L1727" s="157"/>
      <c r="M1727" s="157"/>
      <c r="O1727" s="158"/>
    </row>
    <row r="1728">
      <c r="A1728" s="172" t="s">
        <v>1336</v>
      </c>
      <c r="B1728" s="172" t="s">
        <v>487</v>
      </c>
      <c r="C1728" s="172" t="s">
        <v>622</v>
      </c>
      <c r="D1728" s="172" t="s">
        <v>621</v>
      </c>
      <c r="E1728" s="172" t="s">
        <v>510</v>
      </c>
      <c r="F1728" s="173">
        <v>2.0</v>
      </c>
      <c r="G1728" s="158"/>
      <c r="H1728" s="158"/>
      <c r="I1728" s="174"/>
      <c r="J1728" s="175"/>
      <c r="K1728" s="157"/>
      <c r="L1728" s="157"/>
      <c r="M1728" s="157"/>
      <c r="O1728" s="158"/>
    </row>
    <row r="1729">
      <c r="A1729" s="172" t="s">
        <v>1336</v>
      </c>
      <c r="B1729" s="172" t="s">
        <v>487</v>
      </c>
      <c r="C1729" s="172" t="s">
        <v>1337</v>
      </c>
      <c r="D1729" s="172" t="s">
        <v>1338</v>
      </c>
      <c r="E1729" s="172" t="s">
        <v>547</v>
      </c>
      <c r="F1729" s="173">
        <v>1.0</v>
      </c>
      <c r="G1729" s="158"/>
      <c r="H1729" s="158"/>
      <c r="I1729" s="174"/>
      <c r="J1729" s="175"/>
      <c r="K1729" s="157"/>
      <c r="L1729" s="157"/>
      <c r="M1729" s="157"/>
      <c r="O1729" s="158"/>
    </row>
    <row r="1730">
      <c r="A1730" s="172" t="s">
        <v>1336</v>
      </c>
      <c r="B1730" s="172" t="s">
        <v>487</v>
      </c>
      <c r="C1730" s="172" t="s">
        <v>816</v>
      </c>
      <c r="D1730" s="172" t="s">
        <v>815</v>
      </c>
      <c r="E1730" s="172" t="s">
        <v>510</v>
      </c>
      <c r="F1730" s="173">
        <v>1.0</v>
      </c>
      <c r="G1730" s="158"/>
      <c r="H1730" s="158"/>
      <c r="I1730" s="174"/>
      <c r="J1730" s="175"/>
      <c r="K1730" s="157"/>
      <c r="L1730" s="157"/>
      <c r="M1730" s="157"/>
      <c r="O1730" s="158"/>
    </row>
    <row r="1731">
      <c r="A1731" s="172" t="s">
        <v>1336</v>
      </c>
      <c r="B1731" s="172" t="s">
        <v>487</v>
      </c>
      <c r="C1731" s="172" t="s">
        <v>715</v>
      </c>
      <c r="D1731" s="172" t="s">
        <v>714</v>
      </c>
      <c r="E1731" s="172" t="s">
        <v>588</v>
      </c>
      <c r="F1731" s="173">
        <v>1.0</v>
      </c>
      <c r="G1731" s="158"/>
      <c r="H1731" s="158"/>
      <c r="I1731" s="174"/>
      <c r="J1731" s="175"/>
      <c r="K1731" s="157"/>
      <c r="L1731" s="157"/>
      <c r="M1731" s="157"/>
      <c r="O1731" s="158"/>
    </row>
    <row r="1732">
      <c r="A1732" s="172" t="s">
        <v>1336</v>
      </c>
      <c r="B1732" s="172" t="s">
        <v>487</v>
      </c>
      <c r="C1732" s="172" t="s">
        <v>786</v>
      </c>
      <c r="D1732" s="172" t="s">
        <v>785</v>
      </c>
      <c r="E1732" s="172" t="s">
        <v>787</v>
      </c>
      <c r="F1732" s="173">
        <v>1.0</v>
      </c>
      <c r="G1732" s="158"/>
      <c r="H1732" s="158"/>
      <c r="I1732" s="174"/>
      <c r="J1732" s="175"/>
      <c r="K1732" s="157"/>
      <c r="L1732" s="157"/>
      <c r="M1732" s="157"/>
      <c r="O1732" s="158"/>
    </row>
    <row r="1733">
      <c r="A1733" s="172" t="s">
        <v>1336</v>
      </c>
      <c r="B1733" s="172" t="s">
        <v>487</v>
      </c>
      <c r="C1733" s="172" t="s">
        <v>1339</v>
      </c>
      <c r="D1733" s="172" t="s">
        <v>1340</v>
      </c>
      <c r="E1733" s="172" t="s">
        <v>510</v>
      </c>
      <c r="F1733" s="173">
        <v>2.0</v>
      </c>
      <c r="G1733" s="158"/>
      <c r="H1733" s="158"/>
      <c r="I1733" s="174"/>
      <c r="J1733" s="175"/>
      <c r="K1733" s="157"/>
      <c r="L1733" s="157"/>
      <c r="M1733" s="157"/>
      <c r="O1733" s="158"/>
    </row>
    <row r="1734">
      <c r="A1734" s="172" t="s">
        <v>1336</v>
      </c>
      <c r="B1734" s="172" t="s">
        <v>487</v>
      </c>
      <c r="C1734" s="172" t="s">
        <v>1341</v>
      </c>
      <c r="D1734" s="172" t="s">
        <v>1342</v>
      </c>
      <c r="E1734" s="172" t="s">
        <v>510</v>
      </c>
      <c r="F1734" s="173">
        <v>3.0</v>
      </c>
      <c r="G1734" s="158"/>
      <c r="H1734" s="158"/>
      <c r="I1734" s="174"/>
      <c r="J1734" s="175"/>
      <c r="K1734" s="157"/>
      <c r="L1734" s="157"/>
      <c r="M1734" s="157"/>
      <c r="O1734" s="158"/>
    </row>
    <row r="1735">
      <c r="A1735" s="172" t="s">
        <v>1343</v>
      </c>
      <c r="B1735" s="172" t="s">
        <v>492</v>
      </c>
      <c r="C1735" s="172" t="s">
        <v>1189</v>
      </c>
      <c r="D1735" s="172" t="s">
        <v>1188</v>
      </c>
      <c r="E1735" s="172" t="s">
        <v>713</v>
      </c>
      <c r="F1735" s="173">
        <v>1.0</v>
      </c>
      <c r="G1735" s="158"/>
      <c r="H1735" s="158"/>
      <c r="I1735" s="174"/>
      <c r="J1735" s="175"/>
      <c r="K1735" s="157"/>
      <c r="L1735" s="157"/>
      <c r="M1735" s="157"/>
      <c r="O1735" s="158"/>
    </row>
    <row r="1736">
      <c r="A1736" s="172" t="s">
        <v>1343</v>
      </c>
      <c r="B1736" s="172" t="s">
        <v>487</v>
      </c>
      <c r="C1736" s="172" t="s">
        <v>622</v>
      </c>
      <c r="D1736" s="172" t="s">
        <v>621</v>
      </c>
      <c r="E1736" s="172" t="s">
        <v>510</v>
      </c>
      <c r="F1736" s="173">
        <v>3.0</v>
      </c>
      <c r="G1736" s="158"/>
      <c r="H1736" s="158"/>
      <c r="I1736" s="174"/>
      <c r="J1736" s="175"/>
      <c r="K1736" s="157"/>
      <c r="L1736" s="157"/>
      <c r="M1736" s="157"/>
      <c r="O1736" s="158"/>
    </row>
    <row r="1737">
      <c r="A1737" s="172" t="s">
        <v>1343</v>
      </c>
      <c r="B1737" s="172" t="s">
        <v>492</v>
      </c>
      <c r="C1737" s="172" t="s">
        <v>1191</v>
      </c>
      <c r="D1737" s="172" t="s">
        <v>1190</v>
      </c>
      <c r="E1737" s="172" t="s">
        <v>627</v>
      </c>
      <c r="F1737" s="173">
        <v>1.0</v>
      </c>
      <c r="G1737" s="158"/>
      <c r="H1737" s="158"/>
      <c r="I1737" s="174"/>
      <c r="J1737" s="175"/>
      <c r="K1737" s="157"/>
      <c r="L1737" s="157"/>
      <c r="M1737" s="157"/>
      <c r="O1737" s="158"/>
    </row>
    <row r="1738">
      <c r="A1738" s="172" t="s">
        <v>1343</v>
      </c>
      <c r="B1738" s="172" t="s">
        <v>487</v>
      </c>
      <c r="C1738" s="172" t="s">
        <v>372</v>
      </c>
      <c r="D1738" s="172" t="s">
        <v>373</v>
      </c>
      <c r="E1738" s="172" t="s">
        <v>570</v>
      </c>
      <c r="F1738" s="173">
        <v>1.0</v>
      </c>
      <c r="G1738" s="158"/>
      <c r="H1738" s="158"/>
      <c r="I1738" s="174"/>
      <c r="J1738" s="175"/>
      <c r="K1738" s="157"/>
      <c r="L1738" s="157"/>
      <c r="M1738" s="157"/>
      <c r="O1738" s="158"/>
    </row>
    <row r="1739">
      <c r="A1739" s="172" t="s">
        <v>1343</v>
      </c>
      <c r="B1739" s="172" t="s">
        <v>487</v>
      </c>
      <c r="C1739" s="172" t="s">
        <v>751</v>
      </c>
      <c r="D1739" s="172" t="s">
        <v>750</v>
      </c>
      <c r="E1739" s="172" t="s">
        <v>501</v>
      </c>
      <c r="F1739" s="173">
        <v>1.0</v>
      </c>
      <c r="G1739" s="158"/>
      <c r="H1739" s="158"/>
      <c r="I1739" s="174"/>
      <c r="J1739" s="175"/>
      <c r="K1739" s="157"/>
      <c r="L1739" s="157"/>
      <c r="M1739" s="157"/>
      <c r="O1739" s="158"/>
    </row>
    <row r="1740">
      <c r="A1740" s="172" t="s">
        <v>1343</v>
      </c>
      <c r="B1740" s="172" t="s">
        <v>487</v>
      </c>
      <c r="C1740" s="172" t="s">
        <v>1195</v>
      </c>
      <c r="D1740" s="172" t="s">
        <v>1194</v>
      </c>
      <c r="E1740" s="172" t="s">
        <v>498</v>
      </c>
      <c r="F1740" s="173">
        <v>1.0</v>
      </c>
      <c r="G1740" s="158"/>
      <c r="H1740" s="158"/>
      <c r="I1740" s="174"/>
      <c r="J1740" s="175"/>
      <c r="K1740" s="157"/>
      <c r="L1740" s="157"/>
      <c r="M1740" s="157"/>
      <c r="O1740" s="158"/>
    </row>
    <row r="1741">
      <c r="A1741" s="172" t="s">
        <v>1343</v>
      </c>
      <c r="B1741" s="172" t="s">
        <v>487</v>
      </c>
      <c r="C1741" s="172" t="s">
        <v>323</v>
      </c>
      <c r="D1741" s="172" t="s">
        <v>324</v>
      </c>
      <c r="E1741" s="172" t="s">
        <v>519</v>
      </c>
      <c r="F1741" s="173">
        <v>1.0</v>
      </c>
      <c r="G1741" s="158"/>
      <c r="H1741" s="158"/>
      <c r="I1741" s="174"/>
      <c r="J1741" s="175"/>
      <c r="K1741" s="157"/>
      <c r="L1741" s="157"/>
      <c r="M1741" s="157"/>
      <c r="O1741" s="158"/>
    </row>
    <row r="1742">
      <c r="A1742" s="172" t="s">
        <v>1344</v>
      </c>
      <c r="B1742" s="172" t="s">
        <v>487</v>
      </c>
      <c r="C1742" s="172" t="s">
        <v>622</v>
      </c>
      <c r="D1742" s="172" t="s">
        <v>621</v>
      </c>
      <c r="E1742" s="172" t="s">
        <v>510</v>
      </c>
      <c r="F1742" s="173">
        <v>5.0</v>
      </c>
      <c r="G1742" s="158"/>
      <c r="H1742" s="158"/>
      <c r="I1742" s="174"/>
      <c r="J1742" s="175"/>
      <c r="K1742" s="157"/>
      <c r="L1742" s="157"/>
      <c r="M1742" s="157"/>
      <c r="O1742" s="158"/>
    </row>
    <row r="1743">
      <c r="A1743" s="172" t="s">
        <v>1344</v>
      </c>
      <c r="B1743" s="172" t="s">
        <v>487</v>
      </c>
      <c r="C1743" s="172" t="s">
        <v>604</v>
      </c>
      <c r="D1743" s="172" t="s">
        <v>603</v>
      </c>
      <c r="E1743" s="172" t="s">
        <v>501</v>
      </c>
      <c r="F1743" s="173">
        <v>1.0</v>
      </c>
      <c r="G1743" s="158"/>
      <c r="H1743" s="158"/>
      <c r="I1743" s="174"/>
      <c r="J1743" s="175"/>
      <c r="K1743" s="157"/>
      <c r="L1743" s="157"/>
      <c r="M1743" s="157"/>
      <c r="O1743" s="158"/>
    </row>
    <row r="1744">
      <c r="A1744" s="172" t="s">
        <v>1344</v>
      </c>
      <c r="B1744" s="172" t="s">
        <v>487</v>
      </c>
      <c r="C1744" s="172" t="s">
        <v>323</v>
      </c>
      <c r="D1744" s="172" t="s">
        <v>324</v>
      </c>
      <c r="E1744" s="172" t="s">
        <v>519</v>
      </c>
      <c r="F1744" s="173">
        <v>2.0</v>
      </c>
      <c r="G1744" s="158"/>
      <c r="H1744" s="158"/>
      <c r="I1744" s="174"/>
      <c r="J1744" s="175"/>
      <c r="K1744" s="157"/>
      <c r="L1744" s="157"/>
      <c r="M1744" s="157"/>
      <c r="O1744" s="158"/>
    </row>
    <row r="1745">
      <c r="A1745" s="172" t="s">
        <v>1344</v>
      </c>
      <c r="B1745" s="172" t="s">
        <v>487</v>
      </c>
      <c r="C1745" s="172" t="s">
        <v>766</v>
      </c>
      <c r="D1745" s="172" t="s">
        <v>765</v>
      </c>
      <c r="E1745" s="172" t="s">
        <v>584</v>
      </c>
      <c r="F1745" s="173">
        <v>1.0</v>
      </c>
      <c r="G1745" s="158"/>
      <c r="H1745" s="158"/>
      <c r="I1745" s="174"/>
      <c r="J1745" s="175"/>
      <c r="K1745" s="157"/>
      <c r="L1745" s="157"/>
      <c r="M1745" s="157"/>
      <c r="O1745" s="158"/>
    </row>
    <row r="1746">
      <c r="A1746" s="172" t="s">
        <v>1344</v>
      </c>
      <c r="B1746" s="172" t="s">
        <v>487</v>
      </c>
      <c r="C1746" s="172" t="s">
        <v>1195</v>
      </c>
      <c r="D1746" s="172" t="s">
        <v>1194</v>
      </c>
      <c r="E1746" s="172" t="s">
        <v>498</v>
      </c>
      <c r="F1746" s="173">
        <v>1.0</v>
      </c>
      <c r="G1746" s="158"/>
      <c r="H1746" s="158"/>
      <c r="I1746" s="174"/>
      <c r="J1746" s="175"/>
      <c r="K1746" s="157"/>
      <c r="L1746" s="157"/>
      <c r="M1746" s="157"/>
      <c r="O1746" s="158"/>
    </row>
    <row r="1747">
      <c r="A1747" s="172" t="s">
        <v>1344</v>
      </c>
      <c r="B1747" s="172" t="s">
        <v>492</v>
      </c>
      <c r="C1747" s="172" t="s">
        <v>1197</v>
      </c>
      <c r="D1747" s="172" t="s">
        <v>1196</v>
      </c>
      <c r="E1747" s="172" t="s">
        <v>1198</v>
      </c>
      <c r="F1747" s="173">
        <v>1.0</v>
      </c>
      <c r="G1747" s="158"/>
      <c r="H1747" s="158"/>
      <c r="I1747" s="174"/>
      <c r="J1747" s="175"/>
      <c r="K1747" s="157"/>
      <c r="L1747" s="157"/>
      <c r="M1747" s="157"/>
      <c r="O1747" s="158"/>
    </row>
    <row r="1748">
      <c r="A1748" s="172" t="s">
        <v>1344</v>
      </c>
      <c r="B1748" s="172" t="s">
        <v>492</v>
      </c>
      <c r="C1748" s="172" t="s">
        <v>1189</v>
      </c>
      <c r="D1748" s="172" t="s">
        <v>1188</v>
      </c>
      <c r="E1748" s="172" t="s">
        <v>713</v>
      </c>
      <c r="F1748" s="173">
        <v>2.0</v>
      </c>
      <c r="G1748" s="158"/>
      <c r="H1748" s="158"/>
      <c r="I1748" s="174"/>
      <c r="J1748" s="175"/>
      <c r="K1748" s="157"/>
      <c r="L1748" s="157"/>
      <c r="M1748" s="157"/>
      <c r="O1748" s="158"/>
    </row>
    <row r="1749">
      <c r="A1749" s="172" t="s">
        <v>1345</v>
      </c>
      <c r="B1749" s="172" t="s">
        <v>492</v>
      </c>
      <c r="C1749" s="172" t="s">
        <v>1191</v>
      </c>
      <c r="D1749" s="172" t="s">
        <v>1190</v>
      </c>
      <c r="E1749" s="172" t="s">
        <v>627</v>
      </c>
      <c r="F1749" s="173">
        <v>2.0</v>
      </c>
      <c r="G1749" s="158"/>
      <c r="H1749" s="158"/>
      <c r="I1749" s="174"/>
      <c r="J1749" s="175"/>
      <c r="K1749" s="157"/>
      <c r="L1749" s="157"/>
      <c r="M1749" s="157"/>
      <c r="O1749" s="158"/>
    </row>
    <row r="1750">
      <c r="A1750" s="172" t="s">
        <v>1345</v>
      </c>
      <c r="B1750" s="172" t="s">
        <v>487</v>
      </c>
      <c r="C1750" s="172" t="s">
        <v>779</v>
      </c>
      <c r="D1750" s="172" t="s">
        <v>778</v>
      </c>
      <c r="E1750" s="172" t="s">
        <v>601</v>
      </c>
      <c r="F1750" s="173">
        <v>1.0</v>
      </c>
      <c r="G1750" s="158"/>
      <c r="H1750" s="158"/>
      <c r="I1750" s="174"/>
      <c r="J1750" s="175"/>
      <c r="K1750" s="157"/>
      <c r="L1750" s="157"/>
      <c r="M1750" s="157"/>
      <c r="O1750" s="158"/>
    </row>
    <row r="1751">
      <c r="A1751" s="172" t="s">
        <v>1345</v>
      </c>
      <c r="B1751" s="172" t="s">
        <v>492</v>
      </c>
      <c r="C1751" s="172" t="s">
        <v>1189</v>
      </c>
      <c r="D1751" s="172" t="s">
        <v>1188</v>
      </c>
      <c r="E1751" s="172" t="s">
        <v>713</v>
      </c>
      <c r="F1751" s="173">
        <v>2.0</v>
      </c>
      <c r="G1751" s="158"/>
      <c r="H1751" s="158"/>
      <c r="I1751" s="174"/>
      <c r="J1751" s="175"/>
      <c r="K1751" s="157"/>
      <c r="L1751" s="157"/>
      <c r="M1751" s="157"/>
      <c r="O1751" s="158"/>
    </row>
    <row r="1752">
      <c r="A1752" s="172" t="s">
        <v>1345</v>
      </c>
      <c r="B1752" s="172" t="s">
        <v>487</v>
      </c>
      <c r="C1752" s="172" t="s">
        <v>1195</v>
      </c>
      <c r="D1752" s="172" t="s">
        <v>1194</v>
      </c>
      <c r="E1752" s="172" t="s">
        <v>498</v>
      </c>
      <c r="F1752" s="173">
        <v>2.0</v>
      </c>
      <c r="G1752" s="158"/>
      <c r="H1752" s="158"/>
      <c r="I1752" s="174"/>
      <c r="J1752" s="175"/>
      <c r="K1752" s="157"/>
      <c r="L1752" s="157"/>
      <c r="M1752" s="157"/>
      <c r="O1752" s="158"/>
    </row>
    <row r="1753">
      <c r="A1753" s="172" t="s">
        <v>1345</v>
      </c>
      <c r="B1753" s="172" t="s">
        <v>487</v>
      </c>
      <c r="C1753" s="172" t="s">
        <v>622</v>
      </c>
      <c r="D1753" s="172" t="s">
        <v>621</v>
      </c>
      <c r="E1753" s="172" t="s">
        <v>510</v>
      </c>
      <c r="F1753" s="173">
        <v>6.0</v>
      </c>
      <c r="G1753" s="158"/>
      <c r="H1753" s="158"/>
      <c r="I1753" s="174"/>
      <c r="J1753" s="175"/>
      <c r="K1753" s="157"/>
      <c r="L1753" s="157"/>
      <c r="M1753" s="157"/>
      <c r="O1753" s="158"/>
    </row>
    <row r="1754">
      <c r="A1754" s="172" t="s">
        <v>1345</v>
      </c>
      <c r="B1754" s="172" t="s">
        <v>487</v>
      </c>
      <c r="C1754" s="172" t="s">
        <v>372</v>
      </c>
      <c r="D1754" s="172" t="s">
        <v>373</v>
      </c>
      <c r="E1754" s="172" t="s">
        <v>570</v>
      </c>
      <c r="F1754" s="173">
        <v>3.0</v>
      </c>
      <c r="G1754" s="158"/>
      <c r="H1754" s="158"/>
      <c r="I1754" s="174"/>
      <c r="J1754" s="175"/>
      <c r="K1754" s="157"/>
      <c r="L1754" s="157"/>
      <c r="M1754" s="157"/>
      <c r="O1754" s="158"/>
    </row>
    <row r="1755">
      <c r="A1755" s="172" t="s">
        <v>1345</v>
      </c>
      <c r="B1755" s="172" t="s">
        <v>487</v>
      </c>
      <c r="C1755" s="172" t="s">
        <v>323</v>
      </c>
      <c r="D1755" s="172" t="s">
        <v>324</v>
      </c>
      <c r="E1755" s="172" t="s">
        <v>519</v>
      </c>
      <c r="F1755" s="173">
        <v>2.0</v>
      </c>
      <c r="G1755" s="158"/>
      <c r="H1755" s="158"/>
      <c r="I1755" s="174"/>
      <c r="J1755" s="175"/>
      <c r="K1755" s="157"/>
      <c r="L1755" s="157"/>
      <c r="M1755" s="157"/>
      <c r="O1755" s="158"/>
    </row>
    <row r="1756">
      <c r="A1756" s="172" t="s">
        <v>1346</v>
      </c>
      <c r="B1756" s="172" t="s">
        <v>487</v>
      </c>
      <c r="C1756" s="172" t="s">
        <v>799</v>
      </c>
      <c r="D1756" s="172" t="s">
        <v>798</v>
      </c>
      <c r="E1756" s="172" t="s">
        <v>800</v>
      </c>
      <c r="F1756" s="173">
        <v>1.0</v>
      </c>
      <c r="G1756" s="158"/>
      <c r="H1756" s="158"/>
      <c r="I1756" s="174"/>
      <c r="J1756" s="175"/>
      <c r="K1756" s="157"/>
      <c r="L1756" s="157"/>
      <c r="M1756" s="157"/>
      <c r="O1756" s="158"/>
    </row>
    <row r="1757">
      <c r="A1757" s="172" t="s">
        <v>1346</v>
      </c>
      <c r="B1757" s="172" t="s">
        <v>487</v>
      </c>
      <c r="C1757" s="172" t="s">
        <v>553</v>
      </c>
      <c r="D1757" s="172" t="s">
        <v>554</v>
      </c>
      <c r="E1757" s="172" t="s">
        <v>547</v>
      </c>
      <c r="F1757" s="173">
        <v>1.0</v>
      </c>
      <c r="G1757" s="158"/>
      <c r="H1757" s="158"/>
      <c r="I1757" s="174"/>
      <c r="J1757" s="175"/>
      <c r="K1757" s="157"/>
      <c r="L1757" s="157"/>
      <c r="M1757" s="157"/>
      <c r="O1757" s="158"/>
    </row>
    <row r="1758">
      <c r="A1758" s="172" t="s">
        <v>1346</v>
      </c>
      <c r="B1758" s="172" t="s">
        <v>487</v>
      </c>
      <c r="C1758" s="172" t="s">
        <v>710</v>
      </c>
      <c r="D1758" s="172" t="s">
        <v>709</v>
      </c>
      <c r="E1758" s="172" t="s">
        <v>541</v>
      </c>
      <c r="F1758" s="173">
        <v>1.0</v>
      </c>
      <c r="G1758" s="158"/>
      <c r="H1758" s="158"/>
      <c r="I1758" s="174"/>
      <c r="J1758" s="175"/>
      <c r="K1758" s="157"/>
      <c r="L1758" s="157"/>
      <c r="M1758" s="157"/>
      <c r="O1758" s="158"/>
    </row>
    <row r="1759">
      <c r="A1759" s="172" t="s">
        <v>1346</v>
      </c>
      <c r="B1759" s="172" t="s">
        <v>831</v>
      </c>
      <c r="C1759" s="172" t="s">
        <v>1201</v>
      </c>
      <c r="D1759" s="172" t="s">
        <v>1200</v>
      </c>
      <c r="E1759" s="172" t="s">
        <v>535</v>
      </c>
      <c r="F1759" s="173">
        <v>1.0</v>
      </c>
      <c r="G1759" s="158"/>
      <c r="H1759" s="158"/>
      <c r="I1759" s="174"/>
      <c r="J1759" s="175"/>
      <c r="K1759" s="157"/>
      <c r="L1759" s="157"/>
      <c r="M1759" s="157"/>
      <c r="O1759" s="158"/>
    </row>
    <row r="1760">
      <c r="A1760" s="172" t="s">
        <v>1346</v>
      </c>
      <c r="B1760" s="172" t="s">
        <v>487</v>
      </c>
      <c r="C1760" s="172" t="s">
        <v>499</v>
      </c>
      <c r="D1760" s="172" t="s">
        <v>500</v>
      </c>
      <c r="E1760" s="172" t="s">
        <v>501</v>
      </c>
      <c r="F1760" s="173">
        <v>1.0</v>
      </c>
      <c r="G1760" s="158"/>
      <c r="H1760" s="158"/>
      <c r="I1760" s="174"/>
      <c r="J1760" s="175"/>
      <c r="K1760" s="157"/>
      <c r="L1760" s="157"/>
      <c r="M1760" s="157"/>
      <c r="O1760" s="158"/>
    </row>
    <row r="1761">
      <c r="A1761" s="172" t="s">
        <v>1346</v>
      </c>
      <c r="B1761" s="172" t="s">
        <v>487</v>
      </c>
      <c r="C1761" s="172" t="s">
        <v>517</v>
      </c>
      <c r="D1761" s="172" t="s">
        <v>518</v>
      </c>
      <c r="E1761" s="172" t="s">
        <v>519</v>
      </c>
      <c r="F1761" s="173">
        <v>1.0</v>
      </c>
      <c r="G1761" s="158"/>
      <c r="H1761" s="158"/>
      <c r="I1761" s="174"/>
      <c r="J1761" s="175"/>
      <c r="K1761" s="157"/>
      <c r="L1761" s="157"/>
      <c r="M1761" s="157"/>
      <c r="O1761" s="158"/>
    </row>
    <row r="1762">
      <c r="A1762" s="172" t="s">
        <v>1346</v>
      </c>
      <c r="B1762" s="172" t="s">
        <v>492</v>
      </c>
      <c r="C1762" s="172" t="s">
        <v>1203</v>
      </c>
      <c r="D1762" s="172" t="s">
        <v>1202</v>
      </c>
      <c r="E1762" s="172" t="s">
        <v>713</v>
      </c>
      <c r="F1762" s="173">
        <v>1.0</v>
      </c>
      <c r="G1762" s="158"/>
      <c r="H1762" s="158"/>
      <c r="I1762" s="174"/>
      <c r="J1762" s="175"/>
      <c r="K1762" s="157"/>
      <c r="L1762" s="157"/>
      <c r="M1762" s="157"/>
      <c r="O1762" s="158"/>
    </row>
    <row r="1763">
      <c r="A1763" s="172" t="s">
        <v>1346</v>
      </c>
      <c r="B1763" s="172" t="s">
        <v>487</v>
      </c>
      <c r="C1763" s="172" t="s">
        <v>558</v>
      </c>
      <c r="D1763" s="172" t="s">
        <v>559</v>
      </c>
      <c r="E1763" s="172" t="s">
        <v>510</v>
      </c>
      <c r="F1763" s="173">
        <v>1.0</v>
      </c>
      <c r="G1763" s="158"/>
      <c r="H1763" s="158"/>
      <c r="I1763" s="174"/>
      <c r="J1763" s="175"/>
      <c r="K1763" s="157"/>
      <c r="L1763" s="157"/>
      <c r="M1763" s="157"/>
      <c r="O1763" s="158"/>
    </row>
    <row r="1764">
      <c r="A1764" s="172" t="s">
        <v>1346</v>
      </c>
      <c r="B1764" s="172" t="s">
        <v>487</v>
      </c>
      <c r="C1764" s="172" t="s">
        <v>812</v>
      </c>
      <c r="D1764" s="172" t="s">
        <v>811</v>
      </c>
      <c r="E1764" s="172" t="s">
        <v>552</v>
      </c>
      <c r="F1764" s="173">
        <v>1.0</v>
      </c>
      <c r="G1764" s="158"/>
      <c r="H1764" s="158"/>
      <c r="I1764" s="174"/>
      <c r="J1764" s="175"/>
      <c r="K1764" s="157"/>
      <c r="L1764" s="157"/>
      <c r="M1764" s="157"/>
      <c r="O1764" s="158"/>
    </row>
    <row r="1765">
      <c r="A1765" s="172" t="s">
        <v>1347</v>
      </c>
      <c r="B1765" s="172" t="s">
        <v>487</v>
      </c>
      <c r="C1765" s="172" t="s">
        <v>517</v>
      </c>
      <c r="D1765" s="172" t="s">
        <v>518</v>
      </c>
      <c r="E1765" s="172" t="s">
        <v>519</v>
      </c>
      <c r="F1765" s="173">
        <v>2.0</v>
      </c>
      <c r="G1765" s="158"/>
      <c r="H1765" s="158"/>
      <c r="I1765" s="174"/>
      <c r="J1765" s="175"/>
      <c r="K1765" s="157"/>
      <c r="L1765" s="157"/>
      <c r="M1765" s="157"/>
      <c r="O1765" s="158"/>
    </row>
    <row r="1766">
      <c r="A1766" s="172" t="s">
        <v>1347</v>
      </c>
      <c r="B1766" s="172" t="s">
        <v>831</v>
      </c>
      <c r="C1766" s="172" t="s">
        <v>1205</v>
      </c>
      <c r="D1766" s="172" t="s">
        <v>1204</v>
      </c>
      <c r="E1766" s="172" t="s">
        <v>713</v>
      </c>
      <c r="F1766" s="173">
        <v>1.0</v>
      </c>
      <c r="G1766" s="158"/>
      <c r="H1766" s="158"/>
      <c r="I1766" s="174"/>
      <c r="J1766" s="175"/>
      <c r="K1766" s="157"/>
      <c r="L1766" s="157"/>
      <c r="M1766" s="157"/>
      <c r="O1766" s="158"/>
    </row>
    <row r="1767">
      <c r="A1767" s="172" t="s">
        <v>1347</v>
      </c>
      <c r="B1767" s="172" t="s">
        <v>487</v>
      </c>
      <c r="C1767" s="172" t="s">
        <v>558</v>
      </c>
      <c r="D1767" s="172" t="s">
        <v>559</v>
      </c>
      <c r="E1767" s="172" t="s">
        <v>510</v>
      </c>
      <c r="F1767" s="173">
        <v>2.0</v>
      </c>
      <c r="G1767" s="158"/>
      <c r="H1767" s="158"/>
      <c r="I1767" s="174"/>
      <c r="J1767" s="175"/>
      <c r="K1767" s="157"/>
      <c r="L1767" s="157"/>
      <c r="M1767" s="157"/>
      <c r="O1767" s="158"/>
    </row>
    <row r="1768">
      <c r="A1768" s="172" t="s">
        <v>1347</v>
      </c>
      <c r="B1768" s="172" t="s">
        <v>487</v>
      </c>
      <c r="C1768" s="172" t="s">
        <v>553</v>
      </c>
      <c r="D1768" s="172" t="s">
        <v>554</v>
      </c>
      <c r="E1768" s="172" t="s">
        <v>547</v>
      </c>
      <c r="F1768" s="173">
        <v>2.0</v>
      </c>
      <c r="G1768" s="158"/>
      <c r="H1768" s="158"/>
      <c r="I1768" s="174"/>
      <c r="J1768" s="175"/>
      <c r="K1768" s="157"/>
      <c r="L1768" s="157"/>
      <c r="M1768" s="157"/>
      <c r="O1768" s="158"/>
    </row>
    <row r="1769">
      <c r="A1769" s="172" t="s">
        <v>1347</v>
      </c>
      <c r="B1769" s="172" t="s">
        <v>487</v>
      </c>
      <c r="C1769" s="172" t="s">
        <v>812</v>
      </c>
      <c r="D1769" s="172" t="s">
        <v>811</v>
      </c>
      <c r="E1769" s="172" t="s">
        <v>552</v>
      </c>
      <c r="F1769" s="173">
        <v>2.0</v>
      </c>
      <c r="G1769" s="158"/>
      <c r="H1769" s="158"/>
      <c r="I1769" s="174"/>
      <c r="J1769" s="175"/>
      <c r="K1769" s="157"/>
      <c r="L1769" s="157"/>
      <c r="M1769" s="157"/>
      <c r="O1769" s="158"/>
    </row>
    <row r="1770">
      <c r="A1770" s="172" t="s">
        <v>1347</v>
      </c>
      <c r="B1770" s="172" t="s">
        <v>492</v>
      </c>
      <c r="C1770" s="172" t="s">
        <v>1203</v>
      </c>
      <c r="D1770" s="172" t="s">
        <v>1202</v>
      </c>
      <c r="E1770" s="172" t="s">
        <v>713</v>
      </c>
      <c r="F1770" s="173">
        <v>2.0</v>
      </c>
      <c r="G1770" s="158"/>
      <c r="H1770" s="158"/>
      <c r="I1770" s="174"/>
      <c r="J1770" s="175"/>
      <c r="K1770" s="157"/>
      <c r="L1770" s="157"/>
      <c r="M1770" s="157"/>
      <c r="O1770" s="158"/>
    </row>
    <row r="1771">
      <c r="A1771" s="172" t="s">
        <v>1347</v>
      </c>
      <c r="B1771" s="172" t="s">
        <v>487</v>
      </c>
      <c r="C1771" s="172" t="s">
        <v>710</v>
      </c>
      <c r="D1771" s="172" t="s">
        <v>709</v>
      </c>
      <c r="E1771" s="172" t="s">
        <v>541</v>
      </c>
      <c r="F1771" s="173">
        <v>2.0</v>
      </c>
      <c r="G1771" s="158"/>
      <c r="H1771" s="158"/>
      <c r="I1771" s="174"/>
      <c r="J1771" s="175"/>
      <c r="K1771" s="157"/>
      <c r="L1771" s="157"/>
      <c r="M1771" s="157"/>
      <c r="O1771" s="158"/>
    </row>
    <row r="1772">
      <c r="A1772" s="172" t="s">
        <v>1347</v>
      </c>
      <c r="B1772" s="172" t="s">
        <v>487</v>
      </c>
      <c r="C1772" s="172" t="s">
        <v>1207</v>
      </c>
      <c r="D1772" s="172" t="s">
        <v>1206</v>
      </c>
      <c r="E1772" s="172" t="s">
        <v>584</v>
      </c>
      <c r="F1772" s="173">
        <v>1.0</v>
      </c>
      <c r="G1772" s="158"/>
      <c r="H1772" s="158"/>
      <c r="I1772" s="174"/>
      <c r="J1772" s="175"/>
      <c r="K1772" s="157"/>
      <c r="L1772" s="157"/>
      <c r="M1772" s="157"/>
      <c r="O1772" s="158"/>
    </row>
    <row r="1773">
      <c r="A1773" s="172" t="s">
        <v>1347</v>
      </c>
      <c r="B1773" s="172" t="s">
        <v>487</v>
      </c>
      <c r="C1773" s="172" t="s">
        <v>799</v>
      </c>
      <c r="D1773" s="172" t="s">
        <v>798</v>
      </c>
      <c r="E1773" s="172" t="s">
        <v>800</v>
      </c>
      <c r="F1773" s="173">
        <v>2.0</v>
      </c>
      <c r="G1773" s="158"/>
      <c r="H1773" s="158"/>
      <c r="I1773" s="174"/>
      <c r="J1773" s="175"/>
      <c r="K1773" s="157"/>
      <c r="L1773" s="157"/>
      <c r="M1773" s="157"/>
      <c r="O1773" s="158"/>
    </row>
    <row r="1774">
      <c r="A1774" s="172" t="s">
        <v>1348</v>
      </c>
      <c r="B1774" s="172" t="s">
        <v>487</v>
      </c>
      <c r="C1774" s="172" t="s">
        <v>799</v>
      </c>
      <c r="D1774" s="172" t="s">
        <v>798</v>
      </c>
      <c r="E1774" s="172" t="s">
        <v>800</v>
      </c>
      <c r="F1774" s="173">
        <v>2.0</v>
      </c>
      <c r="G1774" s="158"/>
      <c r="H1774" s="158"/>
      <c r="I1774" s="174"/>
      <c r="J1774" s="175"/>
      <c r="K1774" s="157"/>
      <c r="L1774" s="157"/>
      <c r="M1774" s="157"/>
      <c r="O1774" s="158"/>
    </row>
    <row r="1775">
      <c r="A1775" s="172" t="s">
        <v>1348</v>
      </c>
      <c r="B1775" s="172" t="s">
        <v>492</v>
      </c>
      <c r="C1775" s="172" t="s">
        <v>1203</v>
      </c>
      <c r="D1775" s="172" t="s">
        <v>1202</v>
      </c>
      <c r="E1775" s="172" t="s">
        <v>713</v>
      </c>
      <c r="F1775" s="173">
        <v>2.0</v>
      </c>
      <c r="G1775" s="158"/>
      <c r="H1775" s="158"/>
      <c r="I1775" s="174"/>
      <c r="J1775" s="175"/>
      <c r="K1775" s="157"/>
      <c r="L1775" s="157"/>
      <c r="M1775" s="157"/>
      <c r="O1775" s="158"/>
    </row>
    <row r="1776">
      <c r="A1776" s="172" t="s">
        <v>1348</v>
      </c>
      <c r="B1776" s="172" t="s">
        <v>487</v>
      </c>
      <c r="C1776" s="172" t="s">
        <v>499</v>
      </c>
      <c r="D1776" s="172" t="s">
        <v>500</v>
      </c>
      <c r="E1776" s="172" t="s">
        <v>501</v>
      </c>
      <c r="F1776" s="173">
        <v>2.0</v>
      </c>
      <c r="G1776" s="158"/>
      <c r="H1776" s="158"/>
      <c r="I1776" s="174"/>
      <c r="J1776" s="175"/>
      <c r="K1776" s="157"/>
      <c r="L1776" s="157"/>
      <c r="M1776" s="157"/>
      <c r="O1776" s="158"/>
    </row>
    <row r="1777">
      <c r="A1777" s="172" t="s">
        <v>1348</v>
      </c>
      <c r="B1777" s="172" t="s">
        <v>831</v>
      </c>
      <c r="C1777" s="172" t="s">
        <v>1209</v>
      </c>
      <c r="D1777" s="172" t="s">
        <v>1208</v>
      </c>
      <c r="E1777" s="172" t="s">
        <v>857</v>
      </c>
      <c r="F1777" s="173">
        <v>1.0</v>
      </c>
      <c r="G1777" s="158"/>
      <c r="H1777" s="158"/>
      <c r="I1777" s="174"/>
      <c r="J1777" s="175"/>
      <c r="K1777" s="157"/>
      <c r="L1777" s="157"/>
      <c r="M1777" s="157"/>
      <c r="O1777" s="158"/>
    </row>
    <row r="1778">
      <c r="A1778" s="172" t="s">
        <v>1348</v>
      </c>
      <c r="B1778" s="172" t="s">
        <v>487</v>
      </c>
      <c r="C1778" s="172" t="s">
        <v>710</v>
      </c>
      <c r="D1778" s="172" t="s">
        <v>709</v>
      </c>
      <c r="E1778" s="172" t="s">
        <v>541</v>
      </c>
      <c r="F1778" s="173">
        <v>2.0</v>
      </c>
      <c r="G1778" s="158"/>
      <c r="H1778" s="158"/>
      <c r="I1778" s="174"/>
      <c r="J1778" s="175"/>
      <c r="K1778" s="157"/>
      <c r="L1778" s="157"/>
      <c r="M1778" s="157"/>
      <c r="O1778" s="158"/>
    </row>
    <row r="1779">
      <c r="A1779" s="172" t="s">
        <v>1348</v>
      </c>
      <c r="B1779" s="172" t="s">
        <v>487</v>
      </c>
      <c r="C1779" s="172" t="s">
        <v>812</v>
      </c>
      <c r="D1779" s="172" t="s">
        <v>811</v>
      </c>
      <c r="E1779" s="172" t="s">
        <v>552</v>
      </c>
      <c r="F1779" s="173">
        <v>2.0</v>
      </c>
      <c r="G1779" s="158"/>
      <c r="H1779" s="158"/>
      <c r="I1779" s="174"/>
      <c r="J1779" s="175"/>
      <c r="K1779" s="157"/>
      <c r="L1779" s="157"/>
      <c r="M1779" s="157"/>
      <c r="O1779" s="158"/>
    </row>
    <row r="1780">
      <c r="A1780" s="172" t="s">
        <v>1348</v>
      </c>
      <c r="B1780" s="172" t="s">
        <v>487</v>
      </c>
      <c r="C1780" s="172" t="s">
        <v>517</v>
      </c>
      <c r="D1780" s="172" t="s">
        <v>518</v>
      </c>
      <c r="E1780" s="172" t="s">
        <v>519</v>
      </c>
      <c r="F1780" s="173">
        <v>2.0</v>
      </c>
      <c r="G1780" s="158"/>
      <c r="H1780" s="158"/>
      <c r="I1780" s="174"/>
      <c r="J1780" s="175"/>
      <c r="K1780" s="157"/>
      <c r="L1780" s="157"/>
      <c r="M1780" s="157"/>
      <c r="O1780" s="158"/>
    </row>
    <row r="1781">
      <c r="A1781" s="172" t="s">
        <v>1348</v>
      </c>
      <c r="B1781" s="172" t="s">
        <v>487</v>
      </c>
      <c r="C1781" s="172" t="s">
        <v>558</v>
      </c>
      <c r="D1781" s="172" t="s">
        <v>559</v>
      </c>
      <c r="E1781" s="172" t="s">
        <v>510</v>
      </c>
      <c r="F1781" s="173">
        <v>2.0</v>
      </c>
      <c r="G1781" s="158"/>
      <c r="H1781" s="158"/>
      <c r="I1781" s="174"/>
      <c r="J1781" s="175"/>
      <c r="K1781" s="157"/>
      <c r="L1781" s="157"/>
      <c r="M1781" s="157"/>
      <c r="O1781" s="158"/>
    </row>
    <row r="1782">
      <c r="A1782" s="172" t="s">
        <v>1348</v>
      </c>
      <c r="B1782" s="172" t="s">
        <v>487</v>
      </c>
      <c r="C1782" s="172" t="s">
        <v>553</v>
      </c>
      <c r="D1782" s="172" t="s">
        <v>554</v>
      </c>
      <c r="E1782" s="172" t="s">
        <v>547</v>
      </c>
      <c r="F1782" s="173">
        <v>2.0</v>
      </c>
      <c r="G1782" s="158"/>
      <c r="H1782" s="158"/>
      <c r="I1782" s="174"/>
      <c r="J1782" s="175"/>
      <c r="K1782" s="157"/>
      <c r="L1782" s="157"/>
      <c r="M1782" s="157"/>
      <c r="O1782" s="158"/>
    </row>
    <row r="1783">
      <c r="A1783" s="172" t="s">
        <v>1349</v>
      </c>
      <c r="B1783" s="172" t="s">
        <v>487</v>
      </c>
      <c r="C1783" s="172" t="s">
        <v>1211</v>
      </c>
      <c r="D1783" s="172" t="s">
        <v>1210</v>
      </c>
      <c r="E1783" s="172" t="s">
        <v>1212</v>
      </c>
      <c r="F1783" s="173">
        <v>1.0</v>
      </c>
      <c r="G1783" s="158"/>
      <c r="H1783" s="158"/>
      <c r="I1783" s="174"/>
      <c r="J1783" s="175"/>
      <c r="K1783" s="157"/>
      <c r="L1783" s="157"/>
      <c r="M1783" s="157"/>
      <c r="O1783" s="158"/>
    </row>
    <row r="1784">
      <c r="A1784" s="172" t="s">
        <v>1349</v>
      </c>
      <c r="B1784" s="172" t="s">
        <v>492</v>
      </c>
      <c r="C1784" s="172" t="s">
        <v>505</v>
      </c>
      <c r="D1784" s="172" t="s">
        <v>506</v>
      </c>
      <c r="E1784" s="172" t="s">
        <v>507</v>
      </c>
      <c r="F1784" s="173">
        <v>1.0</v>
      </c>
      <c r="G1784" s="158"/>
      <c r="H1784" s="158"/>
      <c r="I1784" s="174"/>
      <c r="J1784" s="175"/>
      <c r="K1784" s="157"/>
      <c r="L1784" s="157"/>
      <c r="M1784" s="157"/>
      <c r="O1784" s="158"/>
    </row>
    <row r="1785">
      <c r="A1785" s="172" t="s">
        <v>1349</v>
      </c>
      <c r="B1785" s="172" t="s">
        <v>487</v>
      </c>
      <c r="C1785" s="172" t="s">
        <v>1214</v>
      </c>
      <c r="D1785" s="172" t="s">
        <v>1213</v>
      </c>
      <c r="E1785" s="172" t="s">
        <v>513</v>
      </c>
      <c r="F1785" s="173">
        <v>1.0</v>
      </c>
      <c r="G1785" s="158"/>
      <c r="H1785" s="158"/>
      <c r="I1785" s="174"/>
      <c r="J1785" s="175"/>
      <c r="K1785" s="157"/>
      <c r="L1785" s="157"/>
      <c r="M1785" s="157"/>
      <c r="O1785" s="158"/>
    </row>
    <row r="1786">
      <c r="A1786" s="172" t="s">
        <v>1349</v>
      </c>
      <c r="B1786" s="172" t="s">
        <v>492</v>
      </c>
      <c r="C1786" s="172" t="s">
        <v>841</v>
      </c>
      <c r="D1786" s="172" t="s">
        <v>840</v>
      </c>
      <c r="E1786" s="172" t="s">
        <v>532</v>
      </c>
      <c r="F1786" s="173">
        <v>1.0</v>
      </c>
      <c r="G1786" s="158"/>
      <c r="H1786" s="158"/>
      <c r="I1786" s="174"/>
      <c r="J1786" s="175"/>
      <c r="K1786" s="157"/>
      <c r="L1786" s="157"/>
      <c r="M1786" s="157"/>
      <c r="O1786" s="158"/>
    </row>
    <row r="1787">
      <c r="A1787" s="172" t="s">
        <v>1349</v>
      </c>
      <c r="B1787" s="172" t="s">
        <v>487</v>
      </c>
      <c r="C1787" s="172" t="s">
        <v>1216</v>
      </c>
      <c r="D1787" s="172" t="s">
        <v>1215</v>
      </c>
      <c r="E1787" s="172" t="s">
        <v>547</v>
      </c>
      <c r="F1787" s="173">
        <v>1.0</v>
      </c>
      <c r="G1787" s="158"/>
      <c r="H1787" s="158"/>
      <c r="I1787" s="174"/>
      <c r="J1787" s="175"/>
      <c r="K1787" s="157"/>
      <c r="L1787" s="157"/>
      <c r="M1787" s="157"/>
      <c r="O1787" s="158"/>
    </row>
    <row r="1788">
      <c r="A1788" s="172" t="s">
        <v>1349</v>
      </c>
      <c r="B1788" s="172" t="s">
        <v>487</v>
      </c>
      <c r="C1788" s="172" t="s">
        <v>741</v>
      </c>
      <c r="D1788" s="172" t="s">
        <v>740</v>
      </c>
      <c r="E1788" s="172" t="s">
        <v>584</v>
      </c>
      <c r="F1788" s="173">
        <v>1.0</v>
      </c>
      <c r="G1788" s="158"/>
      <c r="H1788" s="158"/>
      <c r="I1788" s="174"/>
      <c r="J1788" s="175"/>
      <c r="K1788" s="157"/>
      <c r="L1788" s="157"/>
      <c r="M1788" s="157"/>
      <c r="O1788" s="158"/>
    </row>
    <row r="1789">
      <c r="A1789" s="172" t="s">
        <v>1349</v>
      </c>
      <c r="B1789" s="172" t="s">
        <v>492</v>
      </c>
      <c r="C1789" s="172" t="s">
        <v>1218</v>
      </c>
      <c r="D1789" s="172" t="s">
        <v>1217</v>
      </c>
      <c r="E1789" s="172" t="s">
        <v>513</v>
      </c>
      <c r="F1789" s="173">
        <v>1.0</v>
      </c>
      <c r="G1789" s="158"/>
      <c r="H1789" s="158"/>
      <c r="I1789" s="174"/>
      <c r="J1789" s="175"/>
      <c r="K1789" s="157"/>
      <c r="L1789" s="157"/>
      <c r="M1789" s="157"/>
      <c r="O1789" s="158"/>
    </row>
    <row r="1790">
      <c r="A1790" s="172" t="s">
        <v>1349</v>
      </c>
      <c r="B1790" s="172" t="s">
        <v>831</v>
      </c>
      <c r="C1790" s="172" t="s">
        <v>1157</v>
      </c>
      <c r="D1790" s="172" t="s">
        <v>1156</v>
      </c>
      <c r="E1790" s="172" t="s">
        <v>588</v>
      </c>
      <c r="F1790" s="173">
        <v>1.0</v>
      </c>
      <c r="G1790" s="158"/>
      <c r="H1790" s="158"/>
      <c r="I1790" s="174"/>
      <c r="J1790" s="175"/>
      <c r="K1790" s="157"/>
      <c r="L1790" s="157"/>
      <c r="M1790" s="157"/>
      <c r="O1790" s="158"/>
    </row>
    <row r="1791">
      <c r="A1791" s="172" t="s">
        <v>1350</v>
      </c>
      <c r="B1791" s="172" t="s">
        <v>492</v>
      </c>
      <c r="C1791" s="172" t="s">
        <v>530</v>
      </c>
      <c r="D1791" s="172" t="s">
        <v>531</v>
      </c>
      <c r="E1791" s="172" t="s">
        <v>532</v>
      </c>
      <c r="F1791" s="173">
        <v>1.0</v>
      </c>
      <c r="G1791" s="158"/>
      <c r="H1791" s="158"/>
      <c r="I1791" s="174"/>
      <c r="J1791" s="175"/>
      <c r="K1791" s="157"/>
      <c r="L1791" s="157"/>
      <c r="M1791" s="157"/>
      <c r="O1791" s="158"/>
    </row>
    <row r="1792">
      <c r="A1792" s="172" t="s">
        <v>1350</v>
      </c>
      <c r="B1792" s="172" t="s">
        <v>487</v>
      </c>
      <c r="C1792" s="172" t="s">
        <v>1220</v>
      </c>
      <c r="D1792" s="172" t="s">
        <v>1219</v>
      </c>
      <c r="E1792" s="172" t="s">
        <v>977</v>
      </c>
      <c r="F1792" s="173">
        <v>1.0</v>
      </c>
      <c r="G1792" s="158"/>
      <c r="H1792" s="158"/>
      <c r="I1792" s="174"/>
      <c r="J1792" s="175"/>
      <c r="K1792" s="157"/>
      <c r="L1792" s="157"/>
      <c r="M1792" s="157"/>
      <c r="O1792" s="158"/>
    </row>
    <row r="1793">
      <c r="A1793" s="172" t="s">
        <v>1350</v>
      </c>
      <c r="B1793" s="172" t="s">
        <v>487</v>
      </c>
      <c r="C1793" s="172" t="s">
        <v>749</v>
      </c>
      <c r="D1793" s="172" t="s">
        <v>748</v>
      </c>
      <c r="E1793" s="172" t="s">
        <v>601</v>
      </c>
      <c r="F1793" s="173">
        <v>1.0</v>
      </c>
      <c r="G1793" s="158"/>
      <c r="H1793" s="158"/>
      <c r="I1793" s="174"/>
      <c r="J1793" s="175"/>
      <c r="K1793" s="157"/>
      <c r="L1793" s="157"/>
      <c r="M1793" s="157"/>
      <c r="O1793" s="158"/>
    </row>
    <row r="1794">
      <c r="A1794" s="172" t="s">
        <v>1350</v>
      </c>
      <c r="B1794" s="172" t="s">
        <v>492</v>
      </c>
      <c r="C1794" s="172" t="s">
        <v>1218</v>
      </c>
      <c r="D1794" s="172" t="s">
        <v>1217</v>
      </c>
      <c r="E1794" s="172" t="s">
        <v>513</v>
      </c>
      <c r="F1794" s="173">
        <v>1.0</v>
      </c>
      <c r="G1794" s="158"/>
      <c r="H1794" s="158"/>
      <c r="I1794" s="174"/>
      <c r="J1794" s="175"/>
      <c r="K1794" s="157"/>
      <c r="L1794" s="157"/>
      <c r="M1794" s="157"/>
      <c r="O1794" s="158"/>
    </row>
    <row r="1795">
      <c r="A1795" s="172" t="s">
        <v>1350</v>
      </c>
      <c r="B1795" s="172" t="s">
        <v>492</v>
      </c>
      <c r="C1795" s="172" t="s">
        <v>797</v>
      </c>
      <c r="D1795" s="172" t="s">
        <v>796</v>
      </c>
      <c r="E1795" s="172" t="s">
        <v>507</v>
      </c>
      <c r="F1795" s="173">
        <v>1.0</v>
      </c>
      <c r="G1795" s="158"/>
      <c r="H1795" s="158"/>
      <c r="I1795" s="174"/>
      <c r="J1795" s="175"/>
      <c r="K1795" s="157"/>
      <c r="L1795" s="157"/>
      <c r="M1795" s="157"/>
      <c r="O1795" s="158"/>
    </row>
    <row r="1796">
      <c r="A1796" s="172" t="s">
        <v>1350</v>
      </c>
      <c r="B1796" s="172" t="s">
        <v>492</v>
      </c>
      <c r="C1796" s="172" t="s">
        <v>841</v>
      </c>
      <c r="D1796" s="172" t="s">
        <v>840</v>
      </c>
      <c r="E1796" s="172" t="s">
        <v>532</v>
      </c>
      <c r="F1796" s="173">
        <v>1.0</v>
      </c>
      <c r="G1796" s="158"/>
      <c r="H1796" s="158"/>
      <c r="I1796" s="174"/>
      <c r="J1796" s="175"/>
      <c r="K1796" s="157"/>
      <c r="L1796" s="157"/>
      <c r="M1796" s="157"/>
      <c r="O1796" s="158"/>
    </row>
    <row r="1797">
      <c r="A1797" s="172" t="s">
        <v>1350</v>
      </c>
      <c r="B1797" s="172" t="s">
        <v>492</v>
      </c>
      <c r="C1797" s="172" t="s">
        <v>1222</v>
      </c>
      <c r="D1797" s="172" t="s">
        <v>1221</v>
      </c>
      <c r="E1797" s="172" t="s">
        <v>522</v>
      </c>
      <c r="F1797" s="173">
        <v>1.0</v>
      </c>
      <c r="G1797" s="158"/>
      <c r="H1797" s="158"/>
      <c r="I1797" s="174"/>
      <c r="J1797" s="175"/>
      <c r="K1797" s="157"/>
      <c r="L1797" s="157"/>
      <c r="M1797" s="157"/>
      <c r="O1797" s="158"/>
    </row>
    <row r="1798">
      <c r="A1798" s="172" t="s">
        <v>1350</v>
      </c>
      <c r="B1798" s="172" t="s">
        <v>487</v>
      </c>
      <c r="C1798" s="172" t="s">
        <v>1224</v>
      </c>
      <c r="D1798" s="172" t="s">
        <v>1223</v>
      </c>
      <c r="E1798" s="172" t="s">
        <v>588</v>
      </c>
      <c r="F1798" s="173">
        <v>1.0</v>
      </c>
      <c r="G1798" s="158"/>
      <c r="H1798" s="158"/>
      <c r="I1798" s="174"/>
      <c r="J1798" s="175"/>
      <c r="K1798" s="157"/>
      <c r="L1798" s="157"/>
      <c r="M1798" s="157"/>
      <c r="O1798" s="158"/>
    </row>
    <row r="1799">
      <c r="A1799" s="172" t="s">
        <v>1350</v>
      </c>
      <c r="B1799" s="172" t="s">
        <v>487</v>
      </c>
      <c r="C1799" s="172" t="s">
        <v>1226</v>
      </c>
      <c r="D1799" s="172" t="s">
        <v>1225</v>
      </c>
      <c r="E1799" s="172" t="s">
        <v>573</v>
      </c>
      <c r="F1799" s="173">
        <v>1.0</v>
      </c>
      <c r="G1799" s="158"/>
      <c r="H1799" s="158"/>
      <c r="I1799" s="174"/>
      <c r="J1799" s="175"/>
      <c r="K1799" s="157"/>
      <c r="L1799" s="157"/>
      <c r="M1799" s="157"/>
      <c r="O1799" s="158"/>
    </row>
    <row r="1800">
      <c r="A1800" s="172" t="s">
        <v>1350</v>
      </c>
      <c r="B1800" s="172" t="s">
        <v>831</v>
      </c>
      <c r="C1800" s="172" t="s">
        <v>1157</v>
      </c>
      <c r="D1800" s="172" t="s">
        <v>1156</v>
      </c>
      <c r="E1800" s="172" t="s">
        <v>588</v>
      </c>
      <c r="F1800" s="173">
        <v>1.0</v>
      </c>
      <c r="G1800" s="158"/>
      <c r="H1800" s="158"/>
      <c r="I1800" s="174"/>
      <c r="J1800" s="175"/>
      <c r="K1800" s="157"/>
      <c r="L1800" s="157"/>
      <c r="M1800" s="157"/>
      <c r="O1800" s="158"/>
    </row>
    <row r="1801">
      <c r="A1801" s="172" t="s">
        <v>1351</v>
      </c>
      <c r="B1801" s="172" t="s">
        <v>492</v>
      </c>
      <c r="C1801" s="172" t="s">
        <v>530</v>
      </c>
      <c r="D1801" s="172" t="s">
        <v>531</v>
      </c>
      <c r="E1801" s="172" t="s">
        <v>532</v>
      </c>
      <c r="F1801" s="173">
        <v>1.0</v>
      </c>
      <c r="G1801" s="158"/>
      <c r="H1801" s="158"/>
      <c r="I1801" s="174"/>
      <c r="J1801" s="175"/>
      <c r="K1801" s="157"/>
      <c r="L1801" s="157"/>
      <c r="M1801" s="157"/>
      <c r="O1801" s="158"/>
    </row>
    <row r="1802">
      <c r="A1802" s="172" t="s">
        <v>1351</v>
      </c>
      <c r="B1802" s="172" t="s">
        <v>492</v>
      </c>
      <c r="C1802" s="172" t="s">
        <v>1218</v>
      </c>
      <c r="D1802" s="172" t="s">
        <v>1217</v>
      </c>
      <c r="E1802" s="172" t="s">
        <v>513</v>
      </c>
      <c r="F1802" s="173">
        <v>2.0</v>
      </c>
      <c r="G1802" s="158"/>
      <c r="H1802" s="158"/>
      <c r="I1802" s="174"/>
      <c r="J1802" s="175"/>
      <c r="K1802" s="157"/>
      <c r="L1802" s="157"/>
      <c r="M1802" s="157"/>
      <c r="O1802" s="158"/>
    </row>
    <row r="1803">
      <c r="A1803" s="172" t="s">
        <v>1351</v>
      </c>
      <c r="B1803" s="172" t="s">
        <v>492</v>
      </c>
      <c r="C1803" s="172" t="s">
        <v>841</v>
      </c>
      <c r="D1803" s="172" t="s">
        <v>840</v>
      </c>
      <c r="E1803" s="172" t="s">
        <v>532</v>
      </c>
      <c r="F1803" s="173">
        <v>2.0</v>
      </c>
      <c r="G1803" s="158"/>
      <c r="H1803" s="158"/>
      <c r="I1803" s="174"/>
      <c r="J1803" s="175"/>
      <c r="K1803" s="157"/>
      <c r="L1803" s="157"/>
      <c r="M1803" s="157"/>
      <c r="O1803" s="158"/>
    </row>
    <row r="1804">
      <c r="A1804" s="172" t="s">
        <v>1351</v>
      </c>
      <c r="B1804" s="172" t="s">
        <v>487</v>
      </c>
      <c r="C1804" s="172" t="s">
        <v>1228</v>
      </c>
      <c r="D1804" s="172" t="s">
        <v>1227</v>
      </c>
      <c r="E1804" s="172" t="s">
        <v>526</v>
      </c>
      <c r="F1804" s="173">
        <v>1.0</v>
      </c>
      <c r="G1804" s="158"/>
      <c r="H1804" s="158"/>
      <c r="I1804" s="174"/>
      <c r="J1804" s="175"/>
      <c r="K1804" s="157"/>
      <c r="L1804" s="157"/>
      <c r="M1804" s="157"/>
      <c r="O1804" s="158"/>
    </row>
    <row r="1805">
      <c r="A1805" s="172" t="s">
        <v>1351</v>
      </c>
      <c r="B1805" s="172" t="s">
        <v>487</v>
      </c>
      <c r="C1805" s="172" t="s">
        <v>1226</v>
      </c>
      <c r="D1805" s="172" t="s">
        <v>1225</v>
      </c>
      <c r="E1805" s="172" t="s">
        <v>573</v>
      </c>
      <c r="F1805" s="173">
        <v>1.0</v>
      </c>
      <c r="G1805" s="158"/>
      <c r="H1805" s="158"/>
      <c r="I1805" s="174"/>
      <c r="J1805" s="175"/>
      <c r="K1805" s="157"/>
      <c r="L1805" s="157"/>
      <c r="M1805" s="157"/>
      <c r="O1805" s="158"/>
    </row>
    <row r="1806">
      <c r="A1806" s="172" t="s">
        <v>1351</v>
      </c>
      <c r="B1806" s="172" t="s">
        <v>487</v>
      </c>
      <c r="C1806" s="172" t="s">
        <v>1224</v>
      </c>
      <c r="D1806" s="172" t="s">
        <v>1223</v>
      </c>
      <c r="E1806" s="172" t="s">
        <v>588</v>
      </c>
      <c r="F1806" s="173">
        <v>1.0</v>
      </c>
      <c r="G1806" s="158"/>
      <c r="H1806" s="158"/>
      <c r="I1806" s="174"/>
      <c r="J1806" s="175"/>
      <c r="K1806" s="157"/>
      <c r="L1806" s="157"/>
      <c r="M1806" s="157"/>
      <c r="O1806" s="158"/>
    </row>
    <row r="1807">
      <c r="A1807" s="172" t="s">
        <v>1351</v>
      </c>
      <c r="B1807" s="172" t="s">
        <v>487</v>
      </c>
      <c r="C1807" s="172" t="s">
        <v>741</v>
      </c>
      <c r="D1807" s="172" t="s">
        <v>740</v>
      </c>
      <c r="E1807" s="172" t="s">
        <v>584</v>
      </c>
      <c r="F1807" s="173">
        <v>2.0</v>
      </c>
      <c r="G1807" s="158"/>
      <c r="H1807" s="158"/>
      <c r="I1807" s="174"/>
      <c r="J1807" s="175"/>
      <c r="K1807" s="157"/>
      <c r="L1807" s="157"/>
      <c r="M1807" s="157"/>
      <c r="O1807" s="158"/>
    </row>
    <row r="1808">
      <c r="A1808" s="172" t="s">
        <v>1351</v>
      </c>
      <c r="B1808" s="172" t="s">
        <v>831</v>
      </c>
      <c r="C1808" s="172" t="s">
        <v>1157</v>
      </c>
      <c r="D1808" s="172" t="s">
        <v>1156</v>
      </c>
      <c r="E1808" s="172" t="s">
        <v>588</v>
      </c>
      <c r="F1808" s="173">
        <v>1.0</v>
      </c>
      <c r="G1808" s="158"/>
      <c r="H1808" s="158"/>
      <c r="I1808" s="174"/>
      <c r="J1808" s="175"/>
      <c r="K1808" s="157"/>
      <c r="L1808" s="157"/>
      <c r="M1808" s="157"/>
      <c r="O1808" s="158"/>
    </row>
    <row r="1809">
      <c r="A1809" s="172" t="s">
        <v>1352</v>
      </c>
      <c r="B1809" s="172" t="s">
        <v>487</v>
      </c>
      <c r="C1809" s="172" t="s">
        <v>1247</v>
      </c>
      <c r="D1809" s="172" t="s">
        <v>1248</v>
      </c>
      <c r="E1809" s="172" t="s">
        <v>1212</v>
      </c>
      <c r="F1809" s="173">
        <v>1.0</v>
      </c>
      <c r="G1809" s="158"/>
      <c r="H1809" s="158"/>
      <c r="I1809" s="174"/>
      <c r="J1809" s="175"/>
      <c r="K1809" s="157"/>
      <c r="L1809" s="157"/>
      <c r="M1809" s="157"/>
      <c r="O1809" s="158"/>
    </row>
    <row r="1810">
      <c r="A1810" s="172" t="s">
        <v>1352</v>
      </c>
      <c r="B1810" s="172" t="s">
        <v>487</v>
      </c>
      <c r="C1810" s="172" t="s">
        <v>938</v>
      </c>
      <c r="D1810" s="172" t="s">
        <v>937</v>
      </c>
      <c r="E1810" s="172" t="s">
        <v>547</v>
      </c>
      <c r="F1810" s="173">
        <v>1.0</v>
      </c>
      <c r="G1810" s="158"/>
      <c r="H1810" s="158"/>
      <c r="I1810" s="174"/>
      <c r="J1810" s="175"/>
      <c r="K1810" s="157"/>
      <c r="L1810" s="157"/>
      <c r="M1810" s="157"/>
      <c r="O1810" s="158"/>
    </row>
    <row r="1811">
      <c r="A1811" s="172" t="s">
        <v>1352</v>
      </c>
      <c r="B1811" s="172" t="s">
        <v>492</v>
      </c>
      <c r="C1811" s="172" t="s">
        <v>1149</v>
      </c>
      <c r="D1811" s="172" t="s">
        <v>1148</v>
      </c>
      <c r="E1811" s="172" t="s">
        <v>787</v>
      </c>
      <c r="F1811" s="173">
        <v>1.0</v>
      </c>
      <c r="G1811" s="158"/>
      <c r="H1811" s="158"/>
      <c r="I1811" s="174"/>
      <c r="J1811" s="175"/>
      <c r="K1811" s="157"/>
      <c r="L1811" s="157"/>
      <c r="M1811" s="157"/>
      <c r="O1811" s="158"/>
    </row>
    <row r="1812">
      <c r="A1812" s="172" t="s">
        <v>1352</v>
      </c>
      <c r="B1812" s="172" t="s">
        <v>492</v>
      </c>
      <c r="C1812" s="172" t="s">
        <v>841</v>
      </c>
      <c r="D1812" s="172" t="s">
        <v>840</v>
      </c>
      <c r="E1812" s="172" t="s">
        <v>532</v>
      </c>
      <c r="F1812" s="173">
        <v>1.0</v>
      </c>
      <c r="G1812" s="158"/>
      <c r="H1812" s="158"/>
      <c r="I1812" s="174"/>
      <c r="J1812" s="175"/>
      <c r="K1812" s="157"/>
      <c r="L1812" s="157"/>
      <c r="M1812" s="157"/>
      <c r="O1812" s="158"/>
    </row>
    <row r="1813">
      <c r="A1813" s="172" t="s">
        <v>1352</v>
      </c>
      <c r="B1813" s="172" t="s">
        <v>831</v>
      </c>
      <c r="C1813" s="172" t="s">
        <v>1020</v>
      </c>
      <c r="D1813" s="172" t="s">
        <v>1021</v>
      </c>
      <c r="E1813" s="172" t="s">
        <v>787</v>
      </c>
      <c r="F1813" s="173">
        <v>1.0</v>
      </c>
      <c r="G1813" s="158"/>
      <c r="H1813" s="158"/>
      <c r="I1813" s="174"/>
      <c r="J1813" s="175"/>
      <c r="K1813" s="157"/>
      <c r="L1813" s="157"/>
      <c r="M1813" s="157"/>
      <c r="O1813" s="158"/>
    </row>
    <row r="1814">
      <c r="A1814" s="172" t="s">
        <v>1352</v>
      </c>
      <c r="B1814" s="172" t="s">
        <v>487</v>
      </c>
      <c r="C1814" s="172" t="s">
        <v>729</v>
      </c>
      <c r="D1814" s="172" t="s">
        <v>728</v>
      </c>
      <c r="E1814" s="172" t="s">
        <v>510</v>
      </c>
      <c r="F1814" s="173">
        <v>2.0</v>
      </c>
      <c r="G1814" s="158"/>
      <c r="H1814" s="158"/>
      <c r="I1814" s="174"/>
      <c r="J1814" s="175"/>
      <c r="K1814" s="157"/>
      <c r="L1814" s="157"/>
      <c r="M1814" s="157"/>
      <c r="O1814" s="158"/>
    </row>
    <row r="1815">
      <c r="A1815" s="172" t="s">
        <v>1352</v>
      </c>
      <c r="B1815" s="172" t="s">
        <v>492</v>
      </c>
      <c r="C1815" s="172" t="s">
        <v>925</v>
      </c>
      <c r="D1815" s="172" t="s">
        <v>924</v>
      </c>
      <c r="E1815" s="172" t="s">
        <v>645</v>
      </c>
      <c r="F1815" s="173">
        <v>1.0</v>
      </c>
      <c r="G1815" s="158"/>
      <c r="H1815" s="158"/>
      <c r="I1815" s="174"/>
      <c r="J1815" s="175"/>
      <c r="K1815" s="157"/>
      <c r="L1815" s="157"/>
      <c r="M1815" s="157"/>
      <c r="O1815" s="158"/>
    </row>
    <row r="1816">
      <c r="A1816" s="172" t="s">
        <v>1352</v>
      </c>
      <c r="B1816" s="172" t="s">
        <v>487</v>
      </c>
      <c r="C1816" s="172" t="s">
        <v>604</v>
      </c>
      <c r="D1816" s="172" t="s">
        <v>603</v>
      </c>
      <c r="E1816" s="172" t="s">
        <v>501</v>
      </c>
      <c r="F1816" s="173">
        <v>1.0</v>
      </c>
      <c r="G1816" s="158"/>
      <c r="H1816" s="158"/>
      <c r="I1816" s="174"/>
      <c r="J1816" s="175"/>
      <c r="K1816" s="157"/>
      <c r="L1816" s="157"/>
      <c r="M1816" s="157"/>
      <c r="O1816" s="158"/>
    </row>
    <row r="1817">
      <c r="A1817" s="172" t="s">
        <v>1352</v>
      </c>
      <c r="B1817" s="172" t="s">
        <v>487</v>
      </c>
      <c r="C1817" s="172" t="s">
        <v>1216</v>
      </c>
      <c r="D1817" s="172" t="s">
        <v>1215</v>
      </c>
      <c r="E1817" s="172" t="s">
        <v>547</v>
      </c>
      <c r="F1817" s="173">
        <v>1.0</v>
      </c>
      <c r="G1817" s="158"/>
      <c r="H1817" s="158"/>
      <c r="I1817" s="174"/>
      <c r="J1817" s="175"/>
      <c r="K1817" s="157"/>
      <c r="L1817" s="157"/>
      <c r="M1817" s="157"/>
      <c r="O1817" s="158"/>
    </row>
    <row r="1818">
      <c r="A1818" s="172" t="s">
        <v>383</v>
      </c>
      <c r="B1818" s="172" t="s">
        <v>831</v>
      </c>
      <c r="C1818" s="172" t="s">
        <v>1033</v>
      </c>
      <c r="D1818" s="172" t="s">
        <v>1034</v>
      </c>
      <c r="E1818" s="172" t="s">
        <v>526</v>
      </c>
      <c r="F1818" s="173">
        <v>1.0</v>
      </c>
      <c r="G1818" s="158"/>
      <c r="H1818" s="158"/>
      <c r="I1818" s="174"/>
      <c r="J1818" s="175"/>
      <c r="K1818" s="157"/>
      <c r="L1818" s="157"/>
      <c r="M1818" s="157"/>
      <c r="O1818" s="158"/>
    </row>
    <row r="1819">
      <c r="A1819" s="172" t="s">
        <v>383</v>
      </c>
      <c r="B1819" s="172" t="s">
        <v>487</v>
      </c>
      <c r="C1819" s="172" t="s">
        <v>372</v>
      </c>
      <c r="D1819" s="172" t="s">
        <v>373</v>
      </c>
      <c r="E1819" s="172" t="s">
        <v>570</v>
      </c>
      <c r="F1819" s="173">
        <v>3.0</v>
      </c>
      <c r="G1819" s="158"/>
      <c r="H1819" s="158"/>
      <c r="I1819" s="174"/>
      <c r="J1819" s="175"/>
      <c r="K1819" s="157"/>
      <c r="L1819" s="157"/>
      <c r="M1819" s="157"/>
      <c r="O1819" s="158"/>
    </row>
    <row r="1820">
      <c r="A1820" s="172" t="s">
        <v>383</v>
      </c>
      <c r="B1820" s="172" t="s">
        <v>492</v>
      </c>
      <c r="C1820" s="172" t="s">
        <v>797</v>
      </c>
      <c r="D1820" s="172" t="s">
        <v>796</v>
      </c>
      <c r="E1820" s="172" t="s">
        <v>507</v>
      </c>
      <c r="F1820" s="173">
        <v>1.0</v>
      </c>
      <c r="G1820" s="158"/>
      <c r="H1820" s="158"/>
      <c r="I1820" s="174"/>
      <c r="J1820" s="175"/>
      <c r="K1820" s="157"/>
      <c r="L1820" s="157"/>
      <c r="M1820" s="157"/>
      <c r="O1820" s="158"/>
    </row>
    <row r="1821">
      <c r="A1821" s="172" t="s">
        <v>383</v>
      </c>
      <c r="B1821" s="172" t="s">
        <v>492</v>
      </c>
      <c r="C1821" s="172" t="s">
        <v>841</v>
      </c>
      <c r="D1821" s="172" t="s">
        <v>840</v>
      </c>
      <c r="E1821" s="172" t="s">
        <v>532</v>
      </c>
      <c r="F1821" s="173">
        <v>1.0</v>
      </c>
      <c r="G1821" s="158"/>
      <c r="H1821" s="158"/>
      <c r="I1821" s="174"/>
      <c r="J1821" s="175"/>
      <c r="K1821" s="157"/>
      <c r="L1821" s="157"/>
      <c r="M1821" s="157"/>
      <c r="O1821" s="158"/>
    </row>
    <row r="1822">
      <c r="A1822" s="172" t="s">
        <v>383</v>
      </c>
      <c r="B1822" s="172" t="s">
        <v>487</v>
      </c>
      <c r="C1822" s="172" t="s">
        <v>729</v>
      </c>
      <c r="D1822" s="172" t="s">
        <v>728</v>
      </c>
      <c r="E1822" s="172" t="s">
        <v>510</v>
      </c>
      <c r="F1822" s="173">
        <v>3.0</v>
      </c>
      <c r="G1822" s="158"/>
      <c r="H1822" s="158"/>
      <c r="I1822" s="174"/>
      <c r="J1822" s="175"/>
      <c r="K1822" s="157"/>
      <c r="L1822" s="157"/>
      <c r="M1822" s="157"/>
      <c r="O1822" s="158"/>
    </row>
    <row r="1823">
      <c r="A1823" s="172" t="s">
        <v>383</v>
      </c>
      <c r="B1823" s="172" t="s">
        <v>492</v>
      </c>
      <c r="C1823" s="172" t="s">
        <v>1164</v>
      </c>
      <c r="D1823" s="172" t="s">
        <v>1163</v>
      </c>
      <c r="E1823" s="172" t="s">
        <v>495</v>
      </c>
      <c r="F1823" s="173">
        <v>1.0</v>
      </c>
      <c r="G1823" s="158"/>
      <c r="H1823" s="158"/>
      <c r="I1823" s="174"/>
      <c r="J1823" s="175"/>
      <c r="K1823" s="157"/>
      <c r="L1823" s="157"/>
      <c r="M1823" s="157"/>
      <c r="O1823" s="158"/>
    </row>
    <row r="1824">
      <c r="A1824" s="172" t="s">
        <v>383</v>
      </c>
      <c r="B1824" s="172" t="s">
        <v>487</v>
      </c>
      <c r="C1824" s="172" t="s">
        <v>1224</v>
      </c>
      <c r="D1824" s="172" t="s">
        <v>1223</v>
      </c>
      <c r="E1824" s="172" t="s">
        <v>588</v>
      </c>
      <c r="F1824" s="173">
        <v>1.0</v>
      </c>
      <c r="G1824" s="158"/>
      <c r="H1824" s="158"/>
      <c r="I1824" s="174"/>
      <c r="J1824" s="175"/>
      <c r="K1824" s="157"/>
      <c r="L1824" s="157"/>
      <c r="M1824" s="157"/>
      <c r="O1824" s="158"/>
    </row>
    <row r="1825">
      <c r="A1825" s="172" t="s">
        <v>383</v>
      </c>
      <c r="B1825" s="172" t="s">
        <v>492</v>
      </c>
      <c r="C1825" s="172" t="s">
        <v>932</v>
      </c>
      <c r="D1825" s="172" t="s">
        <v>931</v>
      </c>
      <c r="E1825" s="172" t="s">
        <v>513</v>
      </c>
      <c r="F1825" s="173">
        <v>1.0</v>
      </c>
      <c r="G1825" s="158"/>
      <c r="H1825" s="158"/>
      <c r="I1825" s="174"/>
      <c r="J1825" s="175"/>
      <c r="K1825" s="157"/>
      <c r="L1825" s="157"/>
      <c r="M1825" s="157"/>
      <c r="O1825" s="158"/>
    </row>
    <row r="1826">
      <c r="A1826" s="172" t="s">
        <v>383</v>
      </c>
      <c r="B1826" s="172" t="s">
        <v>487</v>
      </c>
      <c r="C1826" s="172" t="s">
        <v>952</v>
      </c>
      <c r="D1826" s="172" t="s">
        <v>951</v>
      </c>
      <c r="E1826" s="172" t="s">
        <v>953</v>
      </c>
      <c r="F1826" s="173">
        <v>1.0</v>
      </c>
      <c r="G1826" s="158"/>
      <c r="H1826" s="158"/>
      <c r="I1826" s="174"/>
      <c r="J1826" s="175"/>
      <c r="K1826" s="157"/>
      <c r="L1826" s="157"/>
      <c r="M1826" s="157"/>
      <c r="O1826" s="158"/>
    </row>
    <row r="1827">
      <c r="A1827" s="172" t="s">
        <v>383</v>
      </c>
      <c r="B1827" s="172" t="s">
        <v>487</v>
      </c>
      <c r="C1827" s="172" t="s">
        <v>1249</v>
      </c>
      <c r="D1827" s="172" t="s">
        <v>1250</v>
      </c>
      <c r="E1827" s="172" t="s">
        <v>977</v>
      </c>
      <c r="F1827" s="173">
        <v>1.0</v>
      </c>
      <c r="G1827" s="158"/>
      <c r="H1827" s="158"/>
      <c r="I1827" s="174"/>
      <c r="J1827" s="175"/>
      <c r="K1827" s="157"/>
      <c r="L1827" s="157"/>
      <c r="M1827" s="157"/>
      <c r="O1827" s="158"/>
    </row>
    <row r="1828">
      <c r="A1828" s="172" t="s">
        <v>384</v>
      </c>
      <c r="B1828" s="172" t="s">
        <v>492</v>
      </c>
      <c r="C1828" s="172" t="s">
        <v>1149</v>
      </c>
      <c r="D1828" s="172" t="s">
        <v>1148</v>
      </c>
      <c r="E1828" s="172" t="s">
        <v>787</v>
      </c>
      <c r="F1828" s="173">
        <v>2.0</v>
      </c>
      <c r="G1828" s="158"/>
      <c r="H1828" s="158"/>
      <c r="I1828" s="174"/>
      <c r="J1828" s="175"/>
      <c r="K1828" s="157"/>
      <c r="L1828" s="157"/>
      <c r="M1828" s="157"/>
      <c r="O1828" s="158"/>
    </row>
    <row r="1829">
      <c r="A1829" s="172" t="s">
        <v>384</v>
      </c>
      <c r="B1829" s="172" t="s">
        <v>487</v>
      </c>
      <c r="C1829" s="172" t="s">
        <v>1254</v>
      </c>
      <c r="D1829" s="172" t="s">
        <v>1255</v>
      </c>
      <c r="E1829" s="172" t="s">
        <v>526</v>
      </c>
      <c r="F1829" s="173">
        <v>1.0</v>
      </c>
      <c r="G1829" s="158"/>
      <c r="H1829" s="158"/>
      <c r="I1829" s="174"/>
      <c r="J1829" s="175"/>
      <c r="K1829" s="157"/>
      <c r="L1829" s="157"/>
      <c r="M1829" s="157"/>
      <c r="O1829" s="158"/>
    </row>
    <row r="1830">
      <c r="A1830" s="172" t="s">
        <v>384</v>
      </c>
      <c r="B1830" s="172" t="s">
        <v>487</v>
      </c>
      <c r="C1830" s="172" t="s">
        <v>746</v>
      </c>
      <c r="D1830" s="172" t="s">
        <v>745</v>
      </c>
      <c r="E1830" s="172" t="s">
        <v>510</v>
      </c>
      <c r="F1830" s="173">
        <v>1.0</v>
      </c>
      <c r="G1830" s="158"/>
      <c r="H1830" s="158"/>
      <c r="I1830" s="174"/>
      <c r="J1830" s="175"/>
      <c r="K1830" s="157"/>
      <c r="L1830" s="157"/>
      <c r="M1830" s="157"/>
      <c r="O1830" s="158"/>
    </row>
    <row r="1831">
      <c r="A1831" s="172" t="s">
        <v>384</v>
      </c>
      <c r="B1831" s="172" t="s">
        <v>492</v>
      </c>
      <c r="C1831" s="172" t="s">
        <v>841</v>
      </c>
      <c r="D1831" s="172" t="s">
        <v>840</v>
      </c>
      <c r="E1831" s="172" t="s">
        <v>532</v>
      </c>
      <c r="F1831" s="173">
        <v>2.0</v>
      </c>
      <c r="G1831" s="158"/>
      <c r="H1831" s="158"/>
      <c r="I1831" s="174"/>
      <c r="J1831" s="175"/>
      <c r="K1831" s="157"/>
      <c r="L1831" s="157"/>
      <c r="M1831" s="157"/>
      <c r="O1831" s="158"/>
    </row>
    <row r="1832">
      <c r="A1832" s="172" t="s">
        <v>384</v>
      </c>
      <c r="B1832" s="172" t="s">
        <v>487</v>
      </c>
      <c r="C1832" s="172" t="s">
        <v>604</v>
      </c>
      <c r="D1832" s="172" t="s">
        <v>603</v>
      </c>
      <c r="E1832" s="172" t="s">
        <v>501</v>
      </c>
      <c r="F1832" s="173">
        <v>2.0</v>
      </c>
      <c r="G1832" s="158"/>
      <c r="H1832" s="158"/>
      <c r="I1832" s="174"/>
      <c r="J1832" s="175"/>
      <c r="K1832" s="157"/>
      <c r="L1832" s="157"/>
      <c r="M1832" s="157"/>
      <c r="O1832" s="158"/>
    </row>
    <row r="1833">
      <c r="A1833" s="172" t="s">
        <v>384</v>
      </c>
      <c r="B1833" s="172" t="s">
        <v>487</v>
      </c>
      <c r="C1833" s="172" t="s">
        <v>1224</v>
      </c>
      <c r="D1833" s="172" t="s">
        <v>1223</v>
      </c>
      <c r="E1833" s="172" t="s">
        <v>588</v>
      </c>
      <c r="F1833" s="173">
        <v>1.0</v>
      </c>
      <c r="G1833" s="158"/>
      <c r="H1833" s="158"/>
      <c r="I1833" s="174"/>
      <c r="J1833" s="175"/>
      <c r="K1833" s="157"/>
      <c r="L1833" s="157"/>
      <c r="M1833" s="157"/>
      <c r="O1833" s="158"/>
    </row>
    <row r="1834">
      <c r="A1834" s="172" t="s">
        <v>384</v>
      </c>
      <c r="B1834" s="172" t="s">
        <v>492</v>
      </c>
      <c r="C1834" s="172" t="s">
        <v>925</v>
      </c>
      <c r="D1834" s="172" t="s">
        <v>924</v>
      </c>
      <c r="E1834" s="172" t="s">
        <v>645</v>
      </c>
      <c r="F1834" s="173">
        <v>2.0</v>
      </c>
      <c r="G1834" s="158"/>
      <c r="H1834" s="158"/>
      <c r="I1834" s="174"/>
      <c r="J1834" s="175"/>
      <c r="K1834" s="157"/>
      <c r="L1834" s="157"/>
      <c r="M1834" s="157"/>
      <c r="O1834" s="158"/>
    </row>
    <row r="1835">
      <c r="A1835" s="172" t="s">
        <v>384</v>
      </c>
      <c r="B1835" s="172" t="s">
        <v>831</v>
      </c>
      <c r="C1835" s="172" t="s">
        <v>1033</v>
      </c>
      <c r="D1835" s="172" t="s">
        <v>1034</v>
      </c>
      <c r="E1835" s="172" t="s">
        <v>526</v>
      </c>
      <c r="F1835" s="173">
        <v>1.0</v>
      </c>
      <c r="G1835" s="158"/>
      <c r="H1835" s="158"/>
      <c r="I1835" s="174"/>
      <c r="J1835" s="175"/>
      <c r="K1835" s="157"/>
      <c r="L1835" s="157"/>
      <c r="M1835" s="157"/>
      <c r="O1835" s="158"/>
    </row>
    <row r="1836">
      <c r="A1836" s="172" t="s">
        <v>384</v>
      </c>
      <c r="B1836" s="172" t="s">
        <v>487</v>
      </c>
      <c r="C1836" s="172" t="s">
        <v>952</v>
      </c>
      <c r="D1836" s="172" t="s">
        <v>951</v>
      </c>
      <c r="E1836" s="172" t="s">
        <v>953</v>
      </c>
      <c r="F1836" s="173">
        <v>1.0</v>
      </c>
      <c r="G1836" s="158"/>
      <c r="H1836" s="158"/>
      <c r="I1836" s="174"/>
      <c r="J1836" s="175"/>
      <c r="K1836" s="157"/>
      <c r="L1836" s="157"/>
      <c r="M1836" s="157"/>
      <c r="O1836" s="158"/>
    </row>
    <row r="1837">
      <c r="A1837" s="172" t="s">
        <v>1353</v>
      </c>
      <c r="B1837" s="172" t="s">
        <v>487</v>
      </c>
      <c r="C1837" s="172" t="s">
        <v>561</v>
      </c>
      <c r="D1837" s="172" t="s">
        <v>560</v>
      </c>
      <c r="E1837" s="172" t="s">
        <v>498</v>
      </c>
      <c r="F1837" s="173">
        <v>1.0</v>
      </c>
      <c r="G1837" s="158"/>
      <c r="H1837" s="158"/>
      <c r="I1837" s="174"/>
      <c r="J1837" s="175"/>
      <c r="K1837" s="157"/>
      <c r="L1837" s="157"/>
      <c r="M1837" s="157"/>
      <c r="O1837" s="158"/>
    </row>
    <row r="1838">
      <c r="A1838" s="172" t="s">
        <v>1353</v>
      </c>
      <c r="B1838" s="172" t="s">
        <v>487</v>
      </c>
      <c r="C1838" s="172" t="s">
        <v>551</v>
      </c>
      <c r="D1838" s="172" t="s">
        <v>550</v>
      </c>
      <c r="E1838" s="172" t="s">
        <v>552</v>
      </c>
      <c r="F1838" s="173">
        <v>1.0</v>
      </c>
      <c r="G1838" s="158"/>
      <c r="H1838" s="158"/>
      <c r="I1838" s="174"/>
      <c r="J1838" s="175"/>
      <c r="K1838" s="157"/>
      <c r="L1838" s="157"/>
      <c r="M1838" s="157"/>
      <c r="O1838" s="158"/>
    </row>
    <row r="1839">
      <c r="A1839" s="172" t="s">
        <v>1353</v>
      </c>
      <c r="B1839" s="172" t="s">
        <v>487</v>
      </c>
      <c r="C1839" s="172" t="s">
        <v>323</v>
      </c>
      <c r="D1839" s="172" t="s">
        <v>324</v>
      </c>
      <c r="E1839" s="172" t="s">
        <v>519</v>
      </c>
      <c r="F1839" s="173">
        <v>1.0</v>
      </c>
      <c r="G1839" s="158"/>
      <c r="H1839" s="158"/>
      <c r="I1839" s="174"/>
      <c r="J1839" s="175"/>
      <c r="K1839" s="157"/>
      <c r="L1839" s="157"/>
      <c r="M1839" s="157"/>
      <c r="O1839" s="158"/>
    </row>
    <row r="1840">
      <c r="A1840" s="172" t="s">
        <v>1353</v>
      </c>
      <c r="B1840" s="172" t="s">
        <v>492</v>
      </c>
      <c r="C1840" s="172" t="s">
        <v>540</v>
      </c>
      <c r="D1840" s="172" t="s">
        <v>539</v>
      </c>
      <c r="E1840" s="172" t="s">
        <v>541</v>
      </c>
      <c r="F1840" s="173">
        <v>1.0</v>
      </c>
      <c r="G1840" s="158"/>
      <c r="H1840" s="158"/>
      <c r="I1840" s="174"/>
      <c r="J1840" s="175"/>
      <c r="K1840" s="157"/>
      <c r="L1840" s="157"/>
      <c r="M1840" s="157"/>
      <c r="O1840" s="158"/>
    </row>
    <row r="1841">
      <c r="A1841" s="172" t="s">
        <v>1353</v>
      </c>
      <c r="B1841" s="172" t="s">
        <v>492</v>
      </c>
      <c r="C1841" s="172" t="s">
        <v>1272</v>
      </c>
      <c r="D1841" s="172" t="s">
        <v>1273</v>
      </c>
      <c r="E1841" s="172" t="s">
        <v>787</v>
      </c>
      <c r="F1841" s="173">
        <v>1.0</v>
      </c>
      <c r="G1841" s="158"/>
      <c r="H1841" s="158"/>
      <c r="I1841" s="174"/>
      <c r="J1841" s="175"/>
      <c r="K1841" s="157"/>
      <c r="L1841" s="157"/>
      <c r="M1841" s="157"/>
      <c r="O1841" s="158"/>
    </row>
    <row r="1842">
      <c r="A1842" s="172" t="s">
        <v>1353</v>
      </c>
      <c r="B1842" s="172" t="s">
        <v>487</v>
      </c>
      <c r="C1842" s="172" t="s">
        <v>556</v>
      </c>
      <c r="D1842" s="172" t="s">
        <v>555</v>
      </c>
      <c r="E1842" s="172" t="s">
        <v>557</v>
      </c>
      <c r="F1842" s="173">
        <v>1.0</v>
      </c>
      <c r="G1842" s="158"/>
      <c r="H1842" s="158"/>
      <c r="I1842" s="174"/>
      <c r="J1842" s="175"/>
      <c r="K1842" s="157"/>
      <c r="L1842" s="157"/>
      <c r="M1842" s="157"/>
      <c r="O1842" s="158"/>
    </row>
    <row r="1843">
      <c r="A1843" s="172" t="s">
        <v>1353</v>
      </c>
      <c r="B1843" s="172" t="s">
        <v>487</v>
      </c>
      <c r="C1843" s="172" t="s">
        <v>546</v>
      </c>
      <c r="D1843" s="172" t="s">
        <v>545</v>
      </c>
      <c r="E1843" s="172" t="s">
        <v>547</v>
      </c>
      <c r="F1843" s="173">
        <v>1.0</v>
      </c>
      <c r="G1843" s="158"/>
      <c r="H1843" s="158"/>
      <c r="I1843" s="174"/>
      <c r="J1843" s="175"/>
      <c r="K1843" s="157"/>
      <c r="L1843" s="157"/>
      <c r="M1843" s="157"/>
      <c r="O1843" s="158"/>
    </row>
    <row r="1844">
      <c r="A1844" s="172" t="s">
        <v>1353</v>
      </c>
      <c r="B1844" s="172" t="s">
        <v>487</v>
      </c>
      <c r="C1844" s="172" t="s">
        <v>508</v>
      </c>
      <c r="D1844" s="172" t="s">
        <v>509</v>
      </c>
      <c r="E1844" s="172" t="s">
        <v>510</v>
      </c>
      <c r="F1844" s="173">
        <v>2.0</v>
      </c>
      <c r="G1844" s="158"/>
      <c r="H1844" s="158"/>
      <c r="I1844" s="174"/>
      <c r="J1844" s="175"/>
      <c r="K1844" s="157"/>
      <c r="L1844" s="157"/>
      <c r="M1844" s="157"/>
      <c r="O1844" s="158"/>
    </row>
    <row r="1845">
      <c r="A1845" s="172" t="s">
        <v>1353</v>
      </c>
      <c r="B1845" s="172" t="s">
        <v>487</v>
      </c>
      <c r="C1845" s="172" t="s">
        <v>567</v>
      </c>
      <c r="D1845" s="172" t="s">
        <v>566</v>
      </c>
      <c r="E1845" s="172" t="s">
        <v>498</v>
      </c>
      <c r="F1845" s="173">
        <v>1.0</v>
      </c>
      <c r="G1845" s="158"/>
      <c r="H1845" s="158"/>
      <c r="I1845" s="174"/>
      <c r="J1845" s="175"/>
      <c r="K1845" s="157"/>
      <c r="L1845" s="157"/>
      <c r="M1845" s="157"/>
      <c r="O1845" s="158"/>
    </row>
    <row r="1846">
      <c r="A1846" s="172" t="s">
        <v>1354</v>
      </c>
      <c r="B1846" s="172" t="s">
        <v>487</v>
      </c>
      <c r="C1846" s="172" t="s">
        <v>508</v>
      </c>
      <c r="D1846" s="172" t="s">
        <v>509</v>
      </c>
      <c r="E1846" s="172" t="s">
        <v>510</v>
      </c>
      <c r="F1846" s="173">
        <v>3.0</v>
      </c>
      <c r="G1846" s="158"/>
      <c r="H1846" s="158"/>
      <c r="I1846" s="174"/>
      <c r="J1846" s="175"/>
      <c r="K1846" s="157"/>
      <c r="L1846" s="157"/>
      <c r="M1846" s="157"/>
      <c r="O1846" s="158"/>
    </row>
    <row r="1847">
      <c r="A1847" s="172" t="s">
        <v>1354</v>
      </c>
      <c r="B1847" s="172" t="s">
        <v>487</v>
      </c>
      <c r="C1847" s="172" t="s">
        <v>556</v>
      </c>
      <c r="D1847" s="172" t="s">
        <v>555</v>
      </c>
      <c r="E1847" s="172" t="s">
        <v>557</v>
      </c>
      <c r="F1847" s="173">
        <v>2.0</v>
      </c>
      <c r="G1847" s="158"/>
      <c r="H1847" s="158"/>
      <c r="I1847" s="174"/>
      <c r="J1847" s="175"/>
      <c r="K1847" s="157"/>
      <c r="L1847" s="157"/>
      <c r="M1847" s="157"/>
      <c r="O1847" s="158"/>
    </row>
    <row r="1848">
      <c r="A1848" s="172" t="s">
        <v>1354</v>
      </c>
      <c r="B1848" s="172" t="s">
        <v>487</v>
      </c>
      <c r="C1848" s="172" t="s">
        <v>590</v>
      </c>
      <c r="D1848" s="172" t="s">
        <v>589</v>
      </c>
      <c r="E1848" s="172" t="s">
        <v>507</v>
      </c>
      <c r="F1848" s="173">
        <v>1.0</v>
      </c>
      <c r="G1848" s="158"/>
      <c r="H1848" s="158"/>
      <c r="I1848" s="174"/>
      <c r="J1848" s="175"/>
      <c r="K1848" s="157"/>
      <c r="L1848" s="157"/>
      <c r="M1848" s="157"/>
      <c r="O1848" s="158"/>
    </row>
    <row r="1849">
      <c r="A1849" s="172" t="s">
        <v>1354</v>
      </c>
      <c r="B1849" s="172" t="s">
        <v>487</v>
      </c>
      <c r="C1849" s="172" t="s">
        <v>551</v>
      </c>
      <c r="D1849" s="172" t="s">
        <v>550</v>
      </c>
      <c r="E1849" s="172" t="s">
        <v>552</v>
      </c>
      <c r="F1849" s="173">
        <v>2.0</v>
      </c>
      <c r="G1849" s="158"/>
      <c r="H1849" s="158"/>
      <c r="I1849" s="174"/>
      <c r="J1849" s="175"/>
      <c r="K1849" s="157"/>
      <c r="L1849" s="157"/>
      <c r="M1849" s="157"/>
      <c r="O1849" s="158"/>
    </row>
    <row r="1850">
      <c r="A1850" s="172" t="s">
        <v>1354</v>
      </c>
      <c r="B1850" s="172" t="s">
        <v>492</v>
      </c>
      <c r="C1850" s="172" t="s">
        <v>578</v>
      </c>
      <c r="D1850" s="172" t="s">
        <v>577</v>
      </c>
      <c r="E1850" s="172" t="s">
        <v>552</v>
      </c>
      <c r="F1850" s="173">
        <v>1.0</v>
      </c>
      <c r="G1850" s="158"/>
      <c r="H1850" s="158"/>
      <c r="I1850" s="174"/>
      <c r="J1850" s="175"/>
      <c r="K1850" s="157"/>
      <c r="L1850" s="157"/>
      <c r="M1850" s="157"/>
      <c r="O1850" s="158"/>
    </row>
    <row r="1851">
      <c r="A1851" s="172" t="s">
        <v>1354</v>
      </c>
      <c r="B1851" s="172" t="s">
        <v>487</v>
      </c>
      <c r="C1851" s="172" t="s">
        <v>470</v>
      </c>
      <c r="D1851" s="172" t="s">
        <v>471</v>
      </c>
      <c r="E1851" s="172" t="s">
        <v>585</v>
      </c>
      <c r="F1851" s="173">
        <v>1.0</v>
      </c>
      <c r="G1851" s="158"/>
      <c r="H1851" s="158"/>
      <c r="I1851" s="174"/>
      <c r="J1851" s="175"/>
      <c r="K1851" s="157"/>
      <c r="L1851" s="157"/>
      <c r="M1851" s="157"/>
      <c r="O1851" s="158"/>
    </row>
    <row r="1852">
      <c r="A1852" s="172" t="s">
        <v>1354</v>
      </c>
      <c r="B1852" s="172" t="s">
        <v>492</v>
      </c>
      <c r="C1852" s="172" t="s">
        <v>1276</v>
      </c>
      <c r="D1852" s="172" t="s">
        <v>1277</v>
      </c>
      <c r="E1852" s="172" t="s">
        <v>495</v>
      </c>
      <c r="F1852" s="173">
        <v>1.0</v>
      </c>
      <c r="G1852" s="158"/>
      <c r="H1852" s="158"/>
      <c r="I1852" s="174"/>
      <c r="J1852" s="175"/>
      <c r="K1852" s="157"/>
      <c r="L1852" s="157"/>
      <c r="M1852" s="157"/>
      <c r="O1852" s="158"/>
    </row>
    <row r="1853">
      <c r="A1853" s="172" t="s">
        <v>1354</v>
      </c>
      <c r="B1853" s="172" t="s">
        <v>487</v>
      </c>
      <c r="C1853" s="172" t="s">
        <v>561</v>
      </c>
      <c r="D1853" s="172" t="s">
        <v>560</v>
      </c>
      <c r="E1853" s="172" t="s">
        <v>498</v>
      </c>
      <c r="F1853" s="173">
        <v>1.0</v>
      </c>
      <c r="G1853" s="158"/>
      <c r="H1853" s="158"/>
      <c r="I1853" s="174"/>
      <c r="J1853" s="175"/>
      <c r="K1853" s="157"/>
      <c r="L1853" s="157"/>
      <c r="M1853" s="157"/>
      <c r="O1853" s="158"/>
    </row>
    <row r="1854">
      <c r="A1854" s="172" t="s">
        <v>1354</v>
      </c>
      <c r="B1854" s="172" t="s">
        <v>487</v>
      </c>
      <c r="C1854" s="172" t="s">
        <v>323</v>
      </c>
      <c r="D1854" s="172" t="s">
        <v>324</v>
      </c>
      <c r="E1854" s="172" t="s">
        <v>519</v>
      </c>
      <c r="F1854" s="173">
        <v>2.0</v>
      </c>
      <c r="G1854" s="158"/>
      <c r="H1854" s="158"/>
      <c r="I1854" s="174"/>
      <c r="J1854" s="175"/>
      <c r="K1854" s="157"/>
      <c r="L1854" s="157"/>
      <c r="M1854" s="157"/>
      <c r="O1854" s="158"/>
    </row>
    <row r="1855">
      <c r="A1855" s="172" t="s">
        <v>1355</v>
      </c>
      <c r="B1855" s="172" t="s">
        <v>487</v>
      </c>
      <c r="C1855" s="172" t="s">
        <v>598</v>
      </c>
      <c r="D1855" s="172" t="s">
        <v>597</v>
      </c>
      <c r="E1855" s="172" t="s">
        <v>507</v>
      </c>
      <c r="F1855" s="173">
        <v>1.0</v>
      </c>
      <c r="G1855" s="158"/>
      <c r="H1855" s="158"/>
      <c r="I1855" s="174"/>
      <c r="J1855" s="175"/>
      <c r="K1855" s="157"/>
      <c r="L1855" s="157"/>
      <c r="M1855" s="157"/>
      <c r="O1855" s="158"/>
    </row>
    <row r="1856">
      <c r="A1856" s="172" t="s">
        <v>1355</v>
      </c>
      <c r="B1856" s="172" t="s">
        <v>487</v>
      </c>
      <c r="C1856" s="172" t="s">
        <v>590</v>
      </c>
      <c r="D1856" s="172" t="s">
        <v>589</v>
      </c>
      <c r="E1856" s="172" t="s">
        <v>507</v>
      </c>
      <c r="F1856" s="173">
        <v>1.0</v>
      </c>
      <c r="G1856" s="158"/>
      <c r="H1856" s="158"/>
      <c r="I1856" s="174"/>
      <c r="J1856" s="175"/>
      <c r="K1856" s="157"/>
      <c r="L1856" s="157"/>
      <c r="M1856" s="157"/>
      <c r="O1856" s="158"/>
    </row>
    <row r="1857">
      <c r="A1857" s="172" t="s">
        <v>1355</v>
      </c>
      <c r="B1857" s="172" t="s">
        <v>492</v>
      </c>
      <c r="C1857" s="172" t="s">
        <v>1272</v>
      </c>
      <c r="D1857" s="172" t="s">
        <v>1273</v>
      </c>
      <c r="E1857" s="172" t="s">
        <v>787</v>
      </c>
      <c r="F1857" s="173">
        <v>2.0</v>
      </c>
      <c r="G1857" s="158"/>
      <c r="H1857" s="158"/>
      <c r="I1857" s="174"/>
      <c r="J1857" s="175"/>
      <c r="K1857" s="157"/>
      <c r="L1857" s="157"/>
      <c r="M1857" s="157"/>
      <c r="O1857" s="158"/>
    </row>
    <row r="1858">
      <c r="A1858" s="172" t="s">
        <v>1355</v>
      </c>
      <c r="B1858" s="172" t="s">
        <v>487</v>
      </c>
      <c r="C1858" s="172" t="s">
        <v>556</v>
      </c>
      <c r="D1858" s="172" t="s">
        <v>555</v>
      </c>
      <c r="E1858" s="172" t="s">
        <v>557</v>
      </c>
      <c r="F1858" s="173">
        <v>2.0</v>
      </c>
      <c r="G1858" s="158"/>
      <c r="H1858" s="158"/>
      <c r="I1858" s="174"/>
      <c r="J1858" s="175"/>
      <c r="K1858" s="157"/>
      <c r="L1858" s="157"/>
      <c r="M1858" s="157"/>
      <c r="O1858" s="158"/>
    </row>
    <row r="1859">
      <c r="A1859" s="172" t="s">
        <v>1355</v>
      </c>
      <c r="B1859" s="172" t="s">
        <v>492</v>
      </c>
      <c r="C1859" s="172" t="s">
        <v>578</v>
      </c>
      <c r="D1859" s="172" t="s">
        <v>577</v>
      </c>
      <c r="E1859" s="172" t="s">
        <v>552</v>
      </c>
      <c r="F1859" s="173">
        <v>1.0</v>
      </c>
      <c r="G1859" s="158"/>
      <c r="H1859" s="158"/>
      <c r="I1859" s="174"/>
      <c r="J1859" s="175"/>
      <c r="K1859" s="157"/>
      <c r="L1859" s="157"/>
      <c r="M1859" s="157"/>
      <c r="O1859" s="158"/>
    </row>
    <row r="1860">
      <c r="A1860" s="172" t="s">
        <v>1355</v>
      </c>
      <c r="B1860" s="172" t="s">
        <v>487</v>
      </c>
      <c r="C1860" s="172" t="s">
        <v>551</v>
      </c>
      <c r="D1860" s="172" t="s">
        <v>550</v>
      </c>
      <c r="E1860" s="172" t="s">
        <v>552</v>
      </c>
      <c r="F1860" s="173">
        <v>2.0</v>
      </c>
      <c r="G1860" s="158"/>
      <c r="H1860" s="158"/>
      <c r="I1860" s="174"/>
      <c r="J1860" s="175"/>
      <c r="K1860" s="157"/>
      <c r="L1860" s="157"/>
      <c r="M1860" s="157"/>
      <c r="O1860" s="158"/>
    </row>
    <row r="1861">
      <c r="A1861" s="172" t="s">
        <v>1355</v>
      </c>
      <c r="B1861" s="172" t="s">
        <v>487</v>
      </c>
      <c r="C1861" s="172" t="s">
        <v>593</v>
      </c>
      <c r="D1861" s="172" t="s">
        <v>592</v>
      </c>
      <c r="E1861" s="172" t="s">
        <v>588</v>
      </c>
      <c r="F1861" s="173">
        <v>1.0</v>
      </c>
      <c r="G1861" s="158"/>
      <c r="H1861" s="158"/>
      <c r="I1861" s="174"/>
      <c r="J1861" s="175"/>
      <c r="K1861" s="157"/>
      <c r="L1861" s="157"/>
      <c r="M1861" s="157"/>
      <c r="O1861" s="158"/>
    </row>
    <row r="1862">
      <c r="A1862" s="172" t="s">
        <v>1355</v>
      </c>
      <c r="B1862" s="172" t="s">
        <v>487</v>
      </c>
      <c r="C1862" s="172" t="s">
        <v>508</v>
      </c>
      <c r="D1862" s="172" t="s">
        <v>509</v>
      </c>
      <c r="E1862" s="172" t="s">
        <v>510</v>
      </c>
      <c r="F1862" s="173">
        <v>4.0</v>
      </c>
      <c r="G1862" s="158"/>
      <c r="H1862" s="158"/>
      <c r="I1862" s="174"/>
      <c r="J1862" s="175"/>
      <c r="K1862" s="157"/>
      <c r="L1862" s="157"/>
      <c r="M1862" s="157"/>
      <c r="O1862" s="158"/>
    </row>
    <row r="1863">
      <c r="A1863" s="172" t="s">
        <v>1355</v>
      </c>
      <c r="B1863" s="172" t="s">
        <v>487</v>
      </c>
      <c r="C1863" s="172" t="s">
        <v>323</v>
      </c>
      <c r="D1863" s="172" t="s">
        <v>324</v>
      </c>
      <c r="E1863" s="172" t="s">
        <v>519</v>
      </c>
      <c r="F1863" s="173">
        <v>2.0</v>
      </c>
      <c r="G1863" s="158"/>
      <c r="H1863" s="158"/>
      <c r="I1863" s="174"/>
      <c r="J1863" s="175"/>
      <c r="K1863" s="157"/>
      <c r="L1863" s="157"/>
      <c r="M1863" s="157"/>
      <c r="O1863" s="158"/>
    </row>
    <row r="1864">
      <c r="A1864" s="172" t="s">
        <v>319</v>
      </c>
      <c r="B1864" s="172" t="s">
        <v>487</v>
      </c>
      <c r="C1864" s="172" t="s">
        <v>789</v>
      </c>
      <c r="D1864" s="172" t="s">
        <v>788</v>
      </c>
      <c r="E1864" s="172" t="s">
        <v>498</v>
      </c>
      <c r="F1864" s="173">
        <v>1.0</v>
      </c>
      <c r="G1864" s="158"/>
      <c r="H1864" s="158"/>
      <c r="I1864" s="174"/>
      <c r="J1864" s="175"/>
      <c r="K1864" s="157"/>
      <c r="L1864" s="157"/>
      <c r="M1864" s="157"/>
      <c r="O1864" s="158"/>
    </row>
    <row r="1865">
      <c r="A1865" s="172" t="s">
        <v>319</v>
      </c>
      <c r="B1865" s="172" t="s">
        <v>487</v>
      </c>
      <c r="C1865" s="172" t="s">
        <v>751</v>
      </c>
      <c r="D1865" s="172" t="s">
        <v>750</v>
      </c>
      <c r="E1865" s="172" t="s">
        <v>501</v>
      </c>
      <c r="F1865" s="173">
        <v>1.0</v>
      </c>
      <c r="G1865" s="158"/>
      <c r="H1865" s="158"/>
      <c r="I1865" s="174"/>
      <c r="J1865" s="175"/>
      <c r="K1865" s="157"/>
      <c r="L1865" s="157"/>
      <c r="M1865" s="157"/>
      <c r="O1865" s="158"/>
    </row>
    <row r="1866">
      <c r="A1866" s="172" t="s">
        <v>319</v>
      </c>
      <c r="B1866" s="172" t="s">
        <v>487</v>
      </c>
      <c r="C1866" s="172" t="s">
        <v>391</v>
      </c>
      <c r="D1866" s="172" t="s">
        <v>392</v>
      </c>
      <c r="E1866" s="172" t="s">
        <v>570</v>
      </c>
      <c r="F1866" s="173">
        <v>1.0</v>
      </c>
      <c r="G1866" s="158"/>
      <c r="H1866" s="158"/>
      <c r="I1866" s="174"/>
      <c r="J1866" s="175"/>
      <c r="K1866" s="157"/>
      <c r="L1866" s="157"/>
      <c r="M1866" s="157"/>
      <c r="O1866" s="158"/>
    </row>
    <row r="1867">
      <c r="A1867" s="172" t="s">
        <v>319</v>
      </c>
      <c r="B1867" s="172" t="s">
        <v>487</v>
      </c>
      <c r="C1867" s="172" t="s">
        <v>1231</v>
      </c>
      <c r="D1867" s="172" t="s">
        <v>1230</v>
      </c>
      <c r="E1867" s="172" t="s">
        <v>507</v>
      </c>
      <c r="F1867" s="173">
        <v>1.0</v>
      </c>
      <c r="G1867" s="158"/>
      <c r="H1867" s="158"/>
      <c r="I1867" s="174"/>
      <c r="J1867" s="175"/>
      <c r="K1867" s="157"/>
      <c r="L1867" s="157"/>
      <c r="M1867" s="157"/>
      <c r="O1867" s="158"/>
    </row>
    <row r="1868">
      <c r="A1868" s="172" t="s">
        <v>319</v>
      </c>
      <c r="B1868" s="172" t="s">
        <v>487</v>
      </c>
      <c r="C1868" s="172" t="s">
        <v>983</v>
      </c>
      <c r="D1868" s="172" t="s">
        <v>982</v>
      </c>
      <c r="E1868" s="172" t="s">
        <v>552</v>
      </c>
      <c r="F1868" s="173">
        <v>1.0</v>
      </c>
      <c r="G1868" s="158"/>
      <c r="H1868" s="158"/>
      <c r="I1868" s="174"/>
      <c r="J1868" s="175"/>
      <c r="K1868" s="157"/>
      <c r="L1868" s="157"/>
      <c r="M1868" s="157"/>
      <c r="O1868" s="158"/>
    </row>
    <row r="1869">
      <c r="A1869" s="172" t="s">
        <v>319</v>
      </c>
      <c r="B1869" s="172" t="s">
        <v>492</v>
      </c>
      <c r="C1869" s="172" t="s">
        <v>530</v>
      </c>
      <c r="D1869" s="172" t="s">
        <v>531</v>
      </c>
      <c r="E1869" s="172" t="s">
        <v>532</v>
      </c>
      <c r="F1869" s="173">
        <v>1.0</v>
      </c>
      <c r="G1869" s="158"/>
      <c r="H1869" s="158"/>
      <c r="I1869" s="174"/>
      <c r="J1869" s="175"/>
      <c r="K1869" s="157"/>
      <c r="L1869" s="157"/>
      <c r="M1869" s="157"/>
      <c r="O1869" s="158"/>
    </row>
    <row r="1870">
      <c r="A1870" s="172" t="s">
        <v>319</v>
      </c>
      <c r="B1870" s="172" t="s">
        <v>487</v>
      </c>
      <c r="C1870" s="172" t="s">
        <v>556</v>
      </c>
      <c r="D1870" s="172" t="s">
        <v>555</v>
      </c>
      <c r="E1870" s="172" t="s">
        <v>557</v>
      </c>
      <c r="F1870" s="173">
        <v>1.0</v>
      </c>
      <c r="G1870" s="158"/>
      <c r="H1870" s="158"/>
      <c r="I1870" s="174"/>
      <c r="J1870" s="175"/>
      <c r="K1870" s="157"/>
      <c r="L1870" s="157"/>
      <c r="M1870" s="157"/>
      <c r="O1870" s="158"/>
    </row>
    <row r="1871">
      <c r="A1871" s="172" t="s">
        <v>319</v>
      </c>
      <c r="B1871" s="172" t="s">
        <v>487</v>
      </c>
      <c r="C1871" s="172" t="s">
        <v>508</v>
      </c>
      <c r="D1871" s="172" t="s">
        <v>509</v>
      </c>
      <c r="E1871" s="172" t="s">
        <v>510</v>
      </c>
      <c r="F1871" s="173">
        <v>1.0</v>
      </c>
      <c r="G1871" s="158"/>
      <c r="H1871" s="158"/>
      <c r="I1871" s="174"/>
      <c r="J1871" s="175"/>
      <c r="K1871" s="157"/>
      <c r="L1871" s="157"/>
      <c r="M1871" s="157"/>
      <c r="O1871" s="158"/>
    </row>
    <row r="1872">
      <c r="A1872" s="172" t="s">
        <v>319</v>
      </c>
      <c r="B1872" s="172" t="s">
        <v>487</v>
      </c>
      <c r="C1872" s="172" t="s">
        <v>1216</v>
      </c>
      <c r="D1872" s="172" t="s">
        <v>1215</v>
      </c>
      <c r="E1872" s="172" t="s">
        <v>547</v>
      </c>
      <c r="F1872" s="173">
        <v>1.0</v>
      </c>
      <c r="G1872" s="158"/>
      <c r="H1872" s="158"/>
      <c r="I1872" s="174"/>
      <c r="J1872" s="175"/>
      <c r="K1872" s="157"/>
      <c r="L1872" s="157"/>
      <c r="M1872" s="157"/>
      <c r="O1872" s="158"/>
    </row>
    <row r="1873">
      <c r="A1873" s="172" t="s">
        <v>319</v>
      </c>
      <c r="B1873" s="172" t="s">
        <v>487</v>
      </c>
      <c r="C1873" s="172" t="s">
        <v>511</v>
      </c>
      <c r="D1873" s="172" t="s">
        <v>512</v>
      </c>
      <c r="E1873" s="172" t="s">
        <v>510</v>
      </c>
      <c r="F1873" s="173">
        <v>1.0</v>
      </c>
      <c r="G1873" s="158"/>
      <c r="H1873" s="158"/>
      <c r="I1873" s="174"/>
      <c r="J1873" s="175"/>
      <c r="K1873" s="157"/>
      <c r="L1873" s="157"/>
      <c r="M1873" s="157"/>
      <c r="O1873" s="158"/>
    </row>
    <row r="1874">
      <c r="A1874" s="172" t="s">
        <v>319</v>
      </c>
      <c r="B1874" s="172" t="s">
        <v>487</v>
      </c>
      <c r="C1874" s="172" t="s">
        <v>1233</v>
      </c>
      <c r="D1874" s="172" t="s">
        <v>1232</v>
      </c>
      <c r="E1874" s="172" t="s">
        <v>1212</v>
      </c>
      <c r="F1874" s="173">
        <v>1.0</v>
      </c>
      <c r="G1874" s="158"/>
      <c r="H1874" s="158"/>
      <c r="I1874" s="174"/>
      <c r="J1874" s="175"/>
      <c r="K1874" s="157"/>
      <c r="L1874" s="157"/>
      <c r="M1874" s="157"/>
      <c r="O1874" s="158"/>
    </row>
    <row r="1875">
      <c r="A1875" s="172" t="s">
        <v>319</v>
      </c>
      <c r="B1875" s="172" t="s">
        <v>487</v>
      </c>
      <c r="C1875" s="172" t="s">
        <v>323</v>
      </c>
      <c r="D1875" s="172" t="s">
        <v>324</v>
      </c>
      <c r="E1875" s="172" t="s">
        <v>522</v>
      </c>
      <c r="F1875" s="173">
        <v>1.0</v>
      </c>
      <c r="G1875" s="158"/>
      <c r="H1875" s="158"/>
      <c r="I1875" s="174"/>
      <c r="J1875" s="175"/>
      <c r="K1875" s="157"/>
      <c r="L1875" s="157"/>
      <c r="M1875" s="157"/>
      <c r="O1875" s="158"/>
    </row>
    <row r="1876">
      <c r="A1876" s="172" t="s">
        <v>320</v>
      </c>
      <c r="B1876" s="172" t="s">
        <v>487</v>
      </c>
      <c r="C1876" s="172" t="s">
        <v>556</v>
      </c>
      <c r="D1876" s="172" t="s">
        <v>555</v>
      </c>
      <c r="E1876" s="172" t="s">
        <v>557</v>
      </c>
      <c r="F1876" s="173">
        <v>2.0</v>
      </c>
      <c r="G1876" s="158"/>
      <c r="H1876" s="158"/>
      <c r="I1876" s="174"/>
      <c r="J1876" s="175"/>
      <c r="K1876" s="157"/>
      <c r="L1876" s="157"/>
      <c r="M1876" s="157"/>
      <c r="O1876" s="158"/>
    </row>
    <row r="1877">
      <c r="A1877" s="172" t="s">
        <v>320</v>
      </c>
      <c r="B1877" s="172" t="s">
        <v>487</v>
      </c>
      <c r="C1877" s="172" t="s">
        <v>323</v>
      </c>
      <c r="D1877" s="172" t="s">
        <v>324</v>
      </c>
      <c r="E1877" s="172" t="s">
        <v>522</v>
      </c>
      <c r="F1877" s="173">
        <v>1.0</v>
      </c>
      <c r="G1877" s="158"/>
      <c r="H1877" s="158"/>
      <c r="I1877" s="174"/>
      <c r="J1877" s="175"/>
      <c r="K1877" s="157"/>
      <c r="L1877" s="157"/>
      <c r="M1877" s="157"/>
      <c r="O1877" s="158"/>
    </row>
    <row r="1878">
      <c r="A1878" s="172" t="s">
        <v>320</v>
      </c>
      <c r="B1878" s="172" t="s">
        <v>487</v>
      </c>
      <c r="C1878" s="172" t="s">
        <v>508</v>
      </c>
      <c r="D1878" s="172" t="s">
        <v>509</v>
      </c>
      <c r="E1878" s="172" t="s">
        <v>510</v>
      </c>
      <c r="F1878" s="173">
        <v>1.0</v>
      </c>
      <c r="G1878" s="158"/>
      <c r="H1878" s="158"/>
      <c r="I1878" s="174"/>
      <c r="J1878" s="175"/>
      <c r="K1878" s="157"/>
      <c r="L1878" s="157"/>
      <c r="M1878" s="157"/>
      <c r="O1878" s="158"/>
    </row>
    <row r="1879">
      <c r="A1879" s="172" t="s">
        <v>320</v>
      </c>
      <c r="B1879" s="172" t="s">
        <v>487</v>
      </c>
      <c r="C1879" s="172" t="s">
        <v>391</v>
      </c>
      <c r="D1879" s="172" t="s">
        <v>392</v>
      </c>
      <c r="E1879" s="172" t="s">
        <v>570</v>
      </c>
      <c r="F1879" s="173">
        <v>2.0</v>
      </c>
      <c r="G1879" s="158"/>
      <c r="H1879" s="158"/>
      <c r="I1879" s="174"/>
      <c r="J1879" s="175"/>
      <c r="K1879" s="157"/>
      <c r="L1879" s="157"/>
      <c r="M1879" s="157"/>
      <c r="O1879" s="158"/>
    </row>
    <row r="1880">
      <c r="A1880" s="172" t="s">
        <v>320</v>
      </c>
      <c r="B1880" s="172" t="s">
        <v>487</v>
      </c>
      <c r="C1880" s="172" t="s">
        <v>766</v>
      </c>
      <c r="D1880" s="172" t="s">
        <v>765</v>
      </c>
      <c r="E1880" s="172" t="s">
        <v>584</v>
      </c>
      <c r="F1880" s="173">
        <v>1.0</v>
      </c>
      <c r="G1880" s="158"/>
      <c r="H1880" s="158"/>
      <c r="I1880" s="174"/>
      <c r="J1880" s="175"/>
      <c r="K1880" s="157"/>
      <c r="L1880" s="157"/>
      <c r="M1880" s="157"/>
      <c r="O1880" s="158"/>
    </row>
    <row r="1881">
      <c r="A1881" s="172" t="s">
        <v>320</v>
      </c>
      <c r="B1881" s="172" t="s">
        <v>487</v>
      </c>
      <c r="C1881" s="172" t="s">
        <v>1224</v>
      </c>
      <c r="D1881" s="172" t="s">
        <v>1223</v>
      </c>
      <c r="E1881" s="172" t="s">
        <v>588</v>
      </c>
      <c r="F1881" s="173">
        <v>1.0</v>
      </c>
      <c r="G1881" s="158"/>
      <c r="H1881" s="158"/>
      <c r="I1881" s="174"/>
      <c r="J1881" s="175"/>
      <c r="K1881" s="157"/>
      <c r="L1881" s="157"/>
      <c r="M1881" s="157"/>
      <c r="O1881" s="158"/>
    </row>
    <row r="1882">
      <c r="A1882" s="172" t="s">
        <v>320</v>
      </c>
      <c r="B1882" s="172" t="s">
        <v>487</v>
      </c>
      <c r="C1882" s="172" t="s">
        <v>511</v>
      </c>
      <c r="D1882" s="172" t="s">
        <v>512</v>
      </c>
      <c r="E1882" s="172" t="s">
        <v>510</v>
      </c>
      <c r="F1882" s="173">
        <v>2.0</v>
      </c>
      <c r="G1882" s="158"/>
      <c r="H1882" s="158"/>
      <c r="I1882" s="174"/>
      <c r="J1882" s="175"/>
      <c r="K1882" s="157"/>
      <c r="L1882" s="157"/>
      <c r="M1882" s="157"/>
      <c r="O1882" s="158"/>
    </row>
    <row r="1883">
      <c r="A1883" s="172" t="s">
        <v>320</v>
      </c>
      <c r="B1883" s="172" t="s">
        <v>487</v>
      </c>
      <c r="C1883" s="172" t="s">
        <v>1235</v>
      </c>
      <c r="D1883" s="172" t="s">
        <v>1234</v>
      </c>
      <c r="E1883" s="172" t="s">
        <v>977</v>
      </c>
      <c r="F1883" s="173">
        <v>1.0</v>
      </c>
      <c r="G1883" s="158"/>
      <c r="H1883" s="158"/>
      <c r="I1883" s="174"/>
      <c r="J1883" s="175"/>
      <c r="K1883" s="157"/>
      <c r="L1883" s="157"/>
      <c r="M1883" s="157"/>
      <c r="O1883" s="158"/>
    </row>
    <row r="1884">
      <c r="A1884" s="172" t="s">
        <v>320</v>
      </c>
      <c r="B1884" s="172" t="s">
        <v>487</v>
      </c>
      <c r="C1884" s="172" t="s">
        <v>1231</v>
      </c>
      <c r="D1884" s="172" t="s">
        <v>1230</v>
      </c>
      <c r="E1884" s="172" t="s">
        <v>507</v>
      </c>
      <c r="F1884" s="173">
        <v>1.0</v>
      </c>
      <c r="G1884" s="158"/>
      <c r="H1884" s="158"/>
      <c r="I1884" s="174"/>
      <c r="J1884" s="175"/>
      <c r="K1884" s="157"/>
      <c r="L1884" s="157"/>
      <c r="M1884" s="157"/>
      <c r="O1884" s="158"/>
    </row>
    <row r="1885">
      <c r="A1885" s="172" t="s">
        <v>320</v>
      </c>
      <c r="B1885" s="172" t="s">
        <v>487</v>
      </c>
      <c r="C1885" s="172" t="s">
        <v>789</v>
      </c>
      <c r="D1885" s="172" t="s">
        <v>788</v>
      </c>
      <c r="E1885" s="172" t="s">
        <v>498</v>
      </c>
      <c r="F1885" s="173">
        <v>1.0</v>
      </c>
      <c r="G1885" s="158"/>
      <c r="H1885" s="158"/>
      <c r="I1885" s="174"/>
      <c r="J1885" s="175"/>
      <c r="K1885" s="157"/>
      <c r="L1885" s="157"/>
      <c r="M1885" s="157"/>
      <c r="O1885" s="158"/>
    </row>
    <row r="1886">
      <c r="A1886" s="172" t="s">
        <v>320</v>
      </c>
      <c r="B1886" s="172" t="s">
        <v>487</v>
      </c>
      <c r="C1886" s="172" t="s">
        <v>993</v>
      </c>
      <c r="D1886" s="172" t="s">
        <v>992</v>
      </c>
      <c r="E1886" s="172" t="s">
        <v>519</v>
      </c>
      <c r="F1886" s="173">
        <v>1.0</v>
      </c>
      <c r="G1886" s="158"/>
      <c r="H1886" s="158"/>
      <c r="I1886" s="174"/>
      <c r="J1886" s="175"/>
      <c r="K1886" s="157"/>
      <c r="L1886" s="157"/>
      <c r="M1886" s="157"/>
      <c r="O1886" s="158"/>
    </row>
    <row r="1887">
      <c r="A1887" s="172" t="s">
        <v>320</v>
      </c>
      <c r="B1887" s="172" t="s">
        <v>492</v>
      </c>
      <c r="C1887" s="172" t="s">
        <v>530</v>
      </c>
      <c r="D1887" s="172" t="s">
        <v>531</v>
      </c>
      <c r="E1887" s="172" t="s">
        <v>532</v>
      </c>
      <c r="F1887" s="173">
        <v>2.0</v>
      </c>
      <c r="G1887" s="158"/>
      <c r="H1887" s="158"/>
      <c r="I1887" s="174"/>
      <c r="J1887" s="175"/>
      <c r="K1887" s="157"/>
      <c r="L1887" s="157"/>
      <c r="M1887" s="157"/>
      <c r="O1887" s="158"/>
    </row>
    <row r="1888">
      <c r="A1888" s="172" t="s">
        <v>325</v>
      </c>
      <c r="B1888" s="172" t="s">
        <v>487</v>
      </c>
      <c r="C1888" s="172" t="s">
        <v>323</v>
      </c>
      <c r="D1888" s="172" t="s">
        <v>324</v>
      </c>
      <c r="E1888" s="172" t="s">
        <v>522</v>
      </c>
      <c r="F1888" s="173">
        <v>2.0</v>
      </c>
      <c r="G1888" s="158"/>
      <c r="H1888" s="158"/>
      <c r="I1888" s="174"/>
      <c r="J1888" s="175"/>
      <c r="K1888" s="157"/>
      <c r="L1888" s="157"/>
      <c r="M1888" s="157"/>
      <c r="O1888" s="158"/>
    </row>
    <row r="1889">
      <c r="A1889" s="172" t="s">
        <v>325</v>
      </c>
      <c r="B1889" s="172" t="s">
        <v>487</v>
      </c>
      <c r="C1889" s="172" t="s">
        <v>1001</v>
      </c>
      <c r="D1889" s="172" t="s">
        <v>1000</v>
      </c>
      <c r="E1889" s="172" t="s">
        <v>513</v>
      </c>
      <c r="F1889" s="173">
        <v>1.0</v>
      </c>
      <c r="G1889" s="158"/>
      <c r="H1889" s="158"/>
      <c r="I1889" s="174"/>
      <c r="J1889" s="175"/>
      <c r="K1889" s="157"/>
      <c r="L1889" s="157"/>
      <c r="M1889" s="157"/>
      <c r="O1889" s="158"/>
    </row>
    <row r="1890">
      <c r="A1890" s="172" t="s">
        <v>325</v>
      </c>
      <c r="B1890" s="172" t="s">
        <v>492</v>
      </c>
      <c r="C1890" s="172" t="s">
        <v>530</v>
      </c>
      <c r="D1890" s="172" t="s">
        <v>531</v>
      </c>
      <c r="E1890" s="172" t="s">
        <v>532</v>
      </c>
      <c r="F1890" s="173">
        <v>2.0</v>
      </c>
      <c r="G1890" s="158"/>
      <c r="H1890" s="158"/>
      <c r="I1890" s="174"/>
      <c r="J1890" s="175"/>
      <c r="K1890" s="157"/>
      <c r="L1890" s="157"/>
      <c r="M1890" s="157"/>
      <c r="O1890" s="158"/>
    </row>
    <row r="1891">
      <c r="A1891" s="172" t="s">
        <v>325</v>
      </c>
      <c r="B1891" s="172" t="s">
        <v>487</v>
      </c>
      <c r="C1891" s="172" t="s">
        <v>556</v>
      </c>
      <c r="D1891" s="172" t="s">
        <v>555</v>
      </c>
      <c r="E1891" s="172" t="s">
        <v>557</v>
      </c>
      <c r="F1891" s="173">
        <v>2.0</v>
      </c>
      <c r="G1891" s="158"/>
      <c r="H1891" s="158"/>
      <c r="I1891" s="174"/>
      <c r="J1891" s="175"/>
      <c r="K1891" s="157"/>
      <c r="L1891" s="157"/>
      <c r="M1891" s="157"/>
      <c r="O1891" s="158"/>
    </row>
    <row r="1892">
      <c r="A1892" s="172" t="s">
        <v>325</v>
      </c>
      <c r="B1892" s="172" t="s">
        <v>487</v>
      </c>
      <c r="C1892" s="172" t="s">
        <v>1231</v>
      </c>
      <c r="D1892" s="172" t="s">
        <v>1230</v>
      </c>
      <c r="E1892" s="172" t="s">
        <v>507</v>
      </c>
      <c r="F1892" s="173">
        <v>2.0</v>
      </c>
      <c r="G1892" s="158"/>
      <c r="H1892" s="158"/>
      <c r="I1892" s="174"/>
      <c r="J1892" s="175"/>
      <c r="K1892" s="157"/>
      <c r="L1892" s="157"/>
      <c r="M1892" s="157"/>
      <c r="O1892" s="158"/>
    </row>
    <row r="1893">
      <c r="A1893" s="172" t="s">
        <v>325</v>
      </c>
      <c r="B1893" s="172" t="s">
        <v>487</v>
      </c>
      <c r="C1893" s="172" t="s">
        <v>789</v>
      </c>
      <c r="D1893" s="172" t="s">
        <v>788</v>
      </c>
      <c r="E1893" s="172" t="s">
        <v>498</v>
      </c>
      <c r="F1893" s="173">
        <v>1.0</v>
      </c>
      <c r="G1893" s="158"/>
      <c r="H1893" s="158"/>
      <c r="I1893" s="174"/>
      <c r="J1893" s="175"/>
      <c r="K1893" s="157"/>
      <c r="L1893" s="157"/>
      <c r="M1893" s="157"/>
      <c r="O1893" s="158"/>
    </row>
    <row r="1894">
      <c r="A1894" s="172" t="s">
        <v>325</v>
      </c>
      <c r="B1894" s="172" t="s">
        <v>487</v>
      </c>
      <c r="C1894" s="172" t="s">
        <v>1224</v>
      </c>
      <c r="D1894" s="172" t="s">
        <v>1223</v>
      </c>
      <c r="E1894" s="172" t="s">
        <v>588</v>
      </c>
      <c r="F1894" s="173">
        <v>1.0</v>
      </c>
      <c r="G1894" s="158"/>
      <c r="H1894" s="158"/>
      <c r="I1894" s="174"/>
      <c r="J1894" s="175"/>
      <c r="K1894" s="157"/>
      <c r="L1894" s="157"/>
      <c r="M1894" s="157"/>
      <c r="O1894" s="158"/>
    </row>
    <row r="1895">
      <c r="A1895" s="172" t="s">
        <v>325</v>
      </c>
      <c r="B1895" s="172" t="s">
        <v>487</v>
      </c>
      <c r="C1895" s="172" t="s">
        <v>511</v>
      </c>
      <c r="D1895" s="172" t="s">
        <v>512</v>
      </c>
      <c r="E1895" s="172" t="s">
        <v>510</v>
      </c>
      <c r="F1895" s="173">
        <v>2.0</v>
      </c>
      <c r="G1895" s="158"/>
      <c r="H1895" s="158"/>
      <c r="I1895" s="174"/>
      <c r="J1895" s="175"/>
      <c r="K1895" s="157"/>
      <c r="L1895" s="157"/>
      <c r="M1895" s="157"/>
      <c r="O1895" s="158"/>
    </row>
    <row r="1896">
      <c r="A1896" s="172" t="s">
        <v>325</v>
      </c>
      <c r="B1896" s="172" t="s">
        <v>487</v>
      </c>
      <c r="C1896" s="172" t="s">
        <v>1237</v>
      </c>
      <c r="D1896" s="172" t="s">
        <v>1236</v>
      </c>
      <c r="E1896" s="172" t="s">
        <v>526</v>
      </c>
      <c r="F1896" s="173">
        <v>1.0</v>
      </c>
      <c r="G1896" s="158"/>
      <c r="H1896" s="158"/>
      <c r="I1896" s="174"/>
      <c r="J1896" s="175"/>
      <c r="K1896" s="157"/>
      <c r="L1896" s="157"/>
      <c r="M1896" s="157"/>
      <c r="O1896" s="158"/>
    </row>
    <row r="1897">
      <c r="A1897" s="172" t="s">
        <v>325</v>
      </c>
      <c r="B1897" s="172" t="s">
        <v>487</v>
      </c>
      <c r="C1897" s="172" t="s">
        <v>391</v>
      </c>
      <c r="D1897" s="172" t="s">
        <v>392</v>
      </c>
      <c r="E1897" s="172" t="s">
        <v>570</v>
      </c>
      <c r="F1897" s="173">
        <v>2.0</v>
      </c>
      <c r="G1897" s="158"/>
      <c r="H1897" s="158"/>
      <c r="I1897" s="174"/>
      <c r="J1897" s="175"/>
      <c r="K1897" s="157"/>
      <c r="L1897" s="157"/>
      <c r="M1897" s="157"/>
      <c r="O1897" s="158"/>
    </row>
    <row r="1898">
      <c r="A1898" s="172" t="s">
        <v>325</v>
      </c>
      <c r="B1898" s="172" t="s">
        <v>487</v>
      </c>
      <c r="C1898" s="172" t="s">
        <v>779</v>
      </c>
      <c r="D1898" s="172" t="s">
        <v>778</v>
      </c>
      <c r="E1898" s="172" t="s">
        <v>601</v>
      </c>
      <c r="F1898" s="173">
        <v>1.0</v>
      </c>
      <c r="G1898" s="158"/>
      <c r="H1898" s="158"/>
      <c r="I1898" s="174"/>
      <c r="J1898" s="175"/>
      <c r="K1898" s="157"/>
      <c r="L1898" s="157"/>
      <c r="M1898" s="157"/>
      <c r="O1898" s="158"/>
    </row>
    <row r="1899">
      <c r="A1899" s="172" t="s">
        <v>325</v>
      </c>
      <c r="B1899" s="172" t="s">
        <v>487</v>
      </c>
      <c r="C1899" s="172" t="s">
        <v>508</v>
      </c>
      <c r="D1899" s="172" t="s">
        <v>509</v>
      </c>
      <c r="E1899" s="172" t="s">
        <v>510</v>
      </c>
      <c r="F1899" s="173">
        <v>1.0</v>
      </c>
      <c r="G1899" s="158"/>
      <c r="H1899" s="158"/>
      <c r="I1899" s="174"/>
      <c r="J1899" s="175"/>
      <c r="K1899" s="157"/>
      <c r="L1899" s="157"/>
      <c r="M1899" s="157"/>
      <c r="O1899" s="158"/>
    </row>
    <row r="1900">
      <c r="A1900" s="172" t="s">
        <v>338</v>
      </c>
      <c r="B1900" s="172" t="s">
        <v>492</v>
      </c>
      <c r="C1900" s="172" t="s">
        <v>1356</v>
      </c>
      <c r="D1900" s="172" t="s">
        <v>1357</v>
      </c>
      <c r="E1900" s="172" t="s">
        <v>513</v>
      </c>
      <c r="F1900" s="173">
        <v>2.0</v>
      </c>
      <c r="G1900" s="158"/>
      <c r="H1900" s="158"/>
      <c r="I1900" s="174"/>
      <c r="J1900" s="175"/>
      <c r="K1900" s="157"/>
      <c r="L1900" s="157"/>
      <c r="M1900" s="157"/>
      <c r="O1900" s="158"/>
    </row>
    <row r="1901">
      <c r="A1901" s="172" t="s">
        <v>338</v>
      </c>
      <c r="B1901" s="172" t="s">
        <v>487</v>
      </c>
      <c r="C1901" s="172" t="s">
        <v>606</v>
      </c>
      <c r="D1901" s="172" t="s">
        <v>605</v>
      </c>
      <c r="E1901" s="172" t="s">
        <v>498</v>
      </c>
      <c r="F1901" s="173">
        <v>1.0</v>
      </c>
      <c r="G1901" s="158"/>
      <c r="H1901" s="158"/>
      <c r="I1901" s="174"/>
      <c r="J1901" s="175"/>
      <c r="K1901" s="157"/>
      <c r="L1901" s="157"/>
      <c r="M1901" s="157"/>
      <c r="O1901" s="158"/>
    </row>
    <row r="1902">
      <c r="A1902" s="172" t="s">
        <v>338</v>
      </c>
      <c r="B1902" s="172" t="s">
        <v>487</v>
      </c>
      <c r="C1902" s="172" t="s">
        <v>1358</v>
      </c>
      <c r="D1902" s="172" t="s">
        <v>1359</v>
      </c>
      <c r="E1902" s="172" t="s">
        <v>547</v>
      </c>
      <c r="F1902" s="173">
        <v>1.0</v>
      </c>
      <c r="G1902" s="158"/>
      <c r="H1902" s="158"/>
      <c r="I1902" s="174"/>
      <c r="J1902" s="175"/>
      <c r="K1902" s="157"/>
      <c r="L1902" s="157"/>
      <c r="M1902" s="157"/>
      <c r="O1902" s="158"/>
    </row>
    <row r="1903">
      <c r="A1903" s="172" t="s">
        <v>338</v>
      </c>
      <c r="B1903" s="172" t="s">
        <v>487</v>
      </c>
      <c r="C1903" s="172" t="s">
        <v>751</v>
      </c>
      <c r="D1903" s="172" t="s">
        <v>750</v>
      </c>
      <c r="E1903" s="172" t="s">
        <v>501</v>
      </c>
      <c r="F1903" s="173">
        <v>1.0</v>
      </c>
      <c r="G1903" s="158"/>
      <c r="H1903" s="158"/>
      <c r="I1903" s="174"/>
      <c r="J1903" s="175"/>
      <c r="K1903" s="157"/>
      <c r="L1903" s="157"/>
      <c r="M1903" s="157"/>
      <c r="O1903" s="158"/>
    </row>
    <row r="1904">
      <c r="A1904" s="172" t="s">
        <v>338</v>
      </c>
      <c r="B1904" s="172" t="s">
        <v>487</v>
      </c>
      <c r="C1904" s="172" t="s">
        <v>331</v>
      </c>
      <c r="D1904" s="172" t="s">
        <v>332</v>
      </c>
      <c r="E1904" s="172" t="s">
        <v>507</v>
      </c>
      <c r="F1904" s="173">
        <v>1.0</v>
      </c>
      <c r="G1904" s="158"/>
      <c r="H1904" s="158"/>
      <c r="I1904" s="174"/>
      <c r="J1904" s="175"/>
      <c r="K1904" s="157"/>
      <c r="L1904" s="157"/>
      <c r="M1904" s="157"/>
      <c r="O1904" s="158"/>
    </row>
    <row r="1905">
      <c r="A1905" s="172" t="s">
        <v>338</v>
      </c>
      <c r="B1905" s="172" t="s">
        <v>487</v>
      </c>
      <c r="C1905" s="172" t="s">
        <v>372</v>
      </c>
      <c r="D1905" s="172" t="s">
        <v>373</v>
      </c>
      <c r="E1905" s="172" t="s">
        <v>570</v>
      </c>
      <c r="F1905" s="173">
        <v>1.0</v>
      </c>
      <c r="G1905" s="158"/>
      <c r="H1905" s="158"/>
      <c r="I1905" s="174"/>
      <c r="J1905" s="175"/>
      <c r="K1905" s="157"/>
      <c r="L1905" s="157"/>
      <c r="M1905" s="157"/>
      <c r="O1905" s="158"/>
    </row>
    <row r="1906">
      <c r="A1906" s="172" t="s">
        <v>338</v>
      </c>
      <c r="B1906" s="172" t="s">
        <v>487</v>
      </c>
      <c r="C1906" s="172" t="s">
        <v>1211</v>
      </c>
      <c r="D1906" s="172" t="s">
        <v>1210</v>
      </c>
      <c r="E1906" s="172" t="s">
        <v>1212</v>
      </c>
      <c r="F1906" s="173">
        <v>1.0</v>
      </c>
      <c r="G1906" s="158"/>
      <c r="H1906" s="158"/>
      <c r="I1906" s="174"/>
      <c r="J1906" s="175"/>
      <c r="K1906" s="157"/>
      <c r="L1906" s="157"/>
      <c r="M1906" s="157"/>
      <c r="O1906" s="158"/>
    </row>
    <row r="1907">
      <c r="A1907" s="172" t="s">
        <v>338</v>
      </c>
      <c r="B1907" s="172" t="s">
        <v>492</v>
      </c>
      <c r="C1907" s="172" t="s">
        <v>1293</v>
      </c>
      <c r="D1907" s="172" t="s">
        <v>1294</v>
      </c>
      <c r="E1907" s="172" t="s">
        <v>787</v>
      </c>
      <c r="F1907" s="173">
        <v>1.0</v>
      </c>
      <c r="G1907" s="158"/>
      <c r="H1907" s="158"/>
      <c r="I1907" s="174"/>
      <c r="J1907" s="175"/>
      <c r="K1907" s="157"/>
      <c r="L1907" s="157"/>
      <c r="M1907" s="157"/>
      <c r="O1907" s="158"/>
    </row>
    <row r="1908">
      <c r="A1908" s="172" t="s">
        <v>338</v>
      </c>
      <c r="B1908" s="172" t="s">
        <v>492</v>
      </c>
      <c r="C1908" s="172" t="s">
        <v>1222</v>
      </c>
      <c r="D1908" s="172" t="s">
        <v>1221</v>
      </c>
      <c r="E1908" s="172" t="s">
        <v>522</v>
      </c>
      <c r="F1908" s="173">
        <v>1.0</v>
      </c>
      <c r="G1908" s="158"/>
      <c r="H1908" s="158"/>
      <c r="I1908" s="174"/>
      <c r="J1908" s="175"/>
      <c r="K1908" s="157"/>
      <c r="L1908" s="157"/>
      <c r="M1908" s="157"/>
      <c r="O1908" s="158"/>
    </row>
    <row r="1909">
      <c r="A1909" s="172" t="s">
        <v>338</v>
      </c>
      <c r="B1909" s="172" t="s">
        <v>487</v>
      </c>
      <c r="C1909" s="172" t="s">
        <v>760</v>
      </c>
      <c r="D1909" s="172" t="s">
        <v>759</v>
      </c>
      <c r="E1909" s="172" t="s">
        <v>541</v>
      </c>
      <c r="F1909" s="173">
        <v>1.0</v>
      </c>
      <c r="G1909" s="158"/>
      <c r="H1909" s="158"/>
      <c r="I1909" s="174"/>
      <c r="J1909" s="175"/>
      <c r="K1909" s="157"/>
      <c r="L1909" s="157"/>
      <c r="M1909" s="157"/>
      <c r="O1909" s="158"/>
    </row>
    <row r="1910">
      <c r="A1910" s="172" t="s">
        <v>338</v>
      </c>
      <c r="B1910" s="172" t="s">
        <v>487</v>
      </c>
      <c r="C1910" s="172" t="s">
        <v>617</v>
      </c>
      <c r="D1910" s="172" t="s">
        <v>616</v>
      </c>
      <c r="E1910" s="172" t="s">
        <v>513</v>
      </c>
      <c r="F1910" s="173">
        <v>1.0</v>
      </c>
      <c r="G1910" s="158"/>
      <c r="H1910" s="158"/>
      <c r="I1910" s="174"/>
      <c r="J1910" s="175"/>
      <c r="K1910" s="157"/>
      <c r="L1910" s="157"/>
      <c r="M1910" s="157"/>
      <c r="O1910" s="158"/>
    </row>
    <row r="1911">
      <c r="A1911" s="172" t="s">
        <v>339</v>
      </c>
      <c r="B1911" s="172" t="s">
        <v>492</v>
      </c>
      <c r="C1911" s="172" t="s">
        <v>1295</v>
      </c>
      <c r="D1911" s="172" t="s">
        <v>1296</v>
      </c>
      <c r="E1911" s="172" t="s">
        <v>495</v>
      </c>
      <c r="F1911" s="173">
        <v>1.0</v>
      </c>
      <c r="G1911" s="158"/>
      <c r="H1911" s="158"/>
      <c r="I1911" s="174"/>
      <c r="J1911" s="175"/>
      <c r="K1911" s="157"/>
      <c r="L1911" s="157"/>
      <c r="M1911" s="157"/>
      <c r="O1911" s="158"/>
    </row>
    <row r="1912">
      <c r="A1912" s="172" t="s">
        <v>339</v>
      </c>
      <c r="B1912" s="172" t="s">
        <v>487</v>
      </c>
      <c r="C1912" s="172" t="s">
        <v>1220</v>
      </c>
      <c r="D1912" s="172" t="s">
        <v>1219</v>
      </c>
      <c r="E1912" s="172" t="s">
        <v>977</v>
      </c>
      <c r="F1912" s="173">
        <v>1.0</v>
      </c>
      <c r="G1912" s="158"/>
      <c r="H1912" s="158"/>
      <c r="I1912" s="174"/>
      <c r="J1912" s="175"/>
      <c r="K1912" s="157"/>
      <c r="L1912" s="157"/>
      <c r="M1912" s="157"/>
      <c r="O1912" s="158"/>
    </row>
    <row r="1913">
      <c r="A1913" s="172" t="s">
        <v>339</v>
      </c>
      <c r="B1913" s="172" t="s">
        <v>487</v>
      </c>
      <c r="C1913" s="172" t="s">
        <v>617</v>
      </c>
      <c r="D1913" s="172" t="s">
        <v>616</v>
      </c>
      <c r="E1913" s="172" t="s">
        <v>513</v>
      </c>
      <c r="F1913" s="173">
        <v>2.0</v>
      </c>
      <c r="G1913" s="158"/>
      <c r="H1913" s="158"/>
      <c r="I1913" s="174"/>
      <c r="J1913" s="175"/>
      <c r="K1913" s="157"/>
      <c r="L1913" s="157"/>
      <c r="M1913" s="157"/>
      <c r="O1913" s="158"/>
    </row>
    <row r="1914">
      <c r="A1914" s="172" t="s">
        <v>339</v>
      </c>
      <c r="B1914" s="172" t="s">
        <v>487</v>
      </c>
      <c r="C1914" s="172" t="s">
        <v>606</v>
      </c>
      <c r="D1914" s="172" t="s">
        <v>605</v>
      </c>
      <c r="E1914" s="172" t="s">
        <v>498</v>
      </c>
      <c r="F1914" s="173">
        <v>1.0</v>
      </c>
      <c r="G1914" s="158"/>
      <c r="H1914" s="158"/>
      <c r="I1914" s="174"/>
      <c r="J1914" s="175"/>
      <c r="K1914" s="157"/>
      <c r="L1914" s="157"/>
      <c r="M1914" s="157"/>
      <c r="O1914" s="158"/>
    </row>
    <row r="1915">
      <c r="A1915" s="172" t="s">
        <v>339</v>
      </c>
      <c r="B1915" s="172" t="s">
        <v>492</v>
      </c>
      <c r="C1915" s="172" t="s">
        <v>1356</v>
      </c>
      <c r="D1915" s="172" t="s">
        <v>1357</v>
      </c>
      <c r="E1915" s="172" t="s">
        <v>513</v>
      </c>
      <c r="F1915" s="173">
        <v>3.0</v>
      </c>
      <c r="G1915" s="158"/>
      <c r="H1915" s="158"/>
      <c r="I1915" s="174"/>
      <c r="J1915" s="175"/>
      <c r="K1915" s="157"/>
      <c r="L1915" s="157"/>
      <c r="M1915" s="157"/>
      <c r="O1915" s="158"/>
    </row>
    <row r="1916">
      <c r="A1916" s="172" t="s">
        <v>339</v>
      </c>
      <c r="B1916" s="172" t="s">
        <v>487</v>
      </c>
      <c r="C1916" s="172" t="s">
        <v>768</v>
      </c>
      <c r="D1916" s="172" t="s">
        <v>767</v>
      </c>
      <c r="E1916" s="172" t="s">
        <v>552</v>
      </c>
      <c r="F1916" s="173">
        <v>1.0</v>
      </c>
      <c r="G1916" s="158"/>
      <c r="H1916" s="158"/>
      <c r="I1916" s="174"/>
      <c r="J1916" s="175"/>
      <c r="K1916" s="157"/>
      <c r="L1916" s="157"/>
      <c r="M1916" s="157"/>
      <c r="O1916" s="158"/>
    </row>
    <row r="1917">
      <c r="A1917" s="172" t="s">
        <v>339</v>
      </c>
      <c r="B1917" s="172" t="s">
        <v>487</v>
      </c>
      <c r="C1917" s="172" t="s">
        <v>604</v>
      </c>
      <c r="D1917" s="172" t="s">
        <v>603</v>
      </c>
      <c r="E1917" s="172" t="s">
        <v>501</v>
      </c>
      <c r="F1917" s="173">
        <v>1.0</v>
      </c>
      <c r="G1917" s="158"/>
      <c r="H1917" s="158"/>
      <c r="I1917" s="174"/>
      <c r="J1917" s="175"/>
      <c r="K1917" s="157"/>
      <c r="L1917" s="157"/>
      <c r="M1917" s="157"/>
      <c r="O1917" s="158"/>
    </row>
    <row r="1918">
      <c r="A1918" s="172" t="s">
        <v>339</v>
      </c>
      <c r="B1918" s="172" t="s">
        <v>487</v>
      </c>
      <c r="C1918" s="172" t="s">
        <v>766</v>
      </c>
      <c r="D1918" s="172" t="s">
        <v>765</v>
      </c>
      <c r="E1918" s="172" t="s">
        <v>584</v>
      </c>
      <c r="F1918" s="173">
        <v>1.0</v>
      </c>
      <c r="G1918" s="158"/>
      <c r="H1918" s="158"/>
      <c r="I1918" s="174"/>
      <c r="J1918" s="175"/>
      <c r="K1918" s="157"/>
      <c r="L1918" s="157"/>
      <c r="M1918" s="157"/>
      <c r="O1918" s="158"/>
    </row>
    <row r="1919">
      <c r="A1919" s="172" t="s">
        <v>339</v>
      </c>
      <c r="B1919" s="172" t="s">
        <v>487</v>
      </c>
      <c r="C1919" s="172" t="s">
        <v>331</v>
      </c>
      <c r="D1919" s="172" t="s">
        <v>332</v>
      </c>
      <c r="E1919" s="172" t="s">
        <v>507</v>
      </c>
      <c r="F1919" s="173">
        <v>2.0</v>
      </c>
      <c r="G1919" s="158"/>
      <c r="H1919" s="158"/>
      <c r="I1919" s="174"/>
      <c r="J1919" s="175"/>
      <c r="K1919" s="157"/>
      <c r="L1919" s="157"/>
      <c r="M1919" s="157"/>
      <c r="O1919" s="158"/>
    </row>
    <row r="1920">
      <c r="A1920" s="172" t="s">
        <v>339</v>
      </c>
      <c r="B1920" s="172" t="s">
        <v>492</v>
      </c>
      <c r="C1920" s="172" t="s">
        <v>1218</v>
      </c>
      <c r="D1920" s="172" t="s">
        <v>1217</v>
      </c>
      <c r="E1920" s="172" t="s">
        <v>513</v>
      </c>
      <c r="F1920" s="173">
        <v>1.0</v>
      </c>
      <c r="G1920" s="158"/>
      <c r="H1920" s="158"/>
      <c r="I1920" s="174"/>
      <c r="J1920" s="175"/>
      <c r="K1920" s="157"/>
      <c r="L1920" s="157"/>
      <c r="M1920" s="157"/>
      <c r="O1920" s="158"/>
    </row>
    <row r="1921">
      <c r="A1921" s="172" t="s">
        <v>339</v>
      </c>
      <c r="B1921" s="172" t="s">
        <v>487</v>
      </c>
      <c r="C1921" s="172" t="s">
        <v>1358</v>
      </c>
      <c r="D1921" s="172" t="s">
        <v>1359</v>
      </c>
      <c r="E1921" s="172" t="s">
        <v>547</v>
      </c>
      <c r="F1921" s="173">
        <v>2.0</v>
      </c>
      <c r="G1921" s="158"/>
      <c r="H1921" s="158"/>
      <c r="I1921" s="174"/>
      <c r="J1921" s="175"/>
      <c r="K1921" s="157"/>
      <c r="L1921" s="157"/>
      <c r="M1921" s="157"/>
      <c r="O1921" s="158"/>
    </row>
    <row r="1922">
      <c r="A1922" s="172" t="s">
        <v>340</v>
      </c>
      <c r="B1922" s="172" t="s">
        <v>487</v>
      </c>
      <c r="C1922" s="172" t="s">
        <v>779</v>
      </c>
      <c r="D1922" s="172" t="s">
        <v>778</v>
      </c>
      <c r="E1922" s="172" t="s">
        <v>601</v>
      </c>
      <c r="F1922" s="173">
        <v>1.0</v>
      </c>
      <c r="G1922" s="158"/>
      <c r="H1922" s="158"/>
      <c r="I1922" s="174"/>
      <c r="J1922" s="175"/>
      <c r="K1922" s="157"/>
      <c r="L1922" s="157"/>
      <c r="M1922" s="157"/>
      <c r="O1922" s="158"/>
    </row>
    <row r="1923">
      <c r="A1923" s="172" t="s">
        <v>340</v>
      </c>
      <c r="B1923" s="172" t="s">
        <v>487</v>
      </c>
      <c r="C1923" s="172" t="s">
        <v>331</v>
      </c>
      <c r="D1923" s="172" t="s">
        <v>332</v>
      </c>
      <c r="E1923" s="172" t="s">
        <v>507</v>
      </c>
      <c r="F1923" s="173">
        <v>2.0</v>
      </c>
      <c r="G1923" s="158"/>
      <c r="H1923" s="158"/>
      <c r="I1923" s="174"/>
      <c r="J1923" s="175"/>
      <c r="K1923" s="157"/>
      <c r="L1923" s="157"/>
      <c r="M1923" s="157"/>
      <c r="O1923" s="158"/>
    </row>
    <row r="1924">
      <c r="A1924" s="172" t="s">
        <v>340</v>
      </c>
      <c r="B1924" s="172" t="s">
        <v>487</v>
      </c>
      <c r="C1924" s="172" t="s">
        <v>372</v>
      </c>
      <c r="D1924" s="172" t="s">
        <v>373</v>
      </c>
      <c r="E1924" s="172" t="s">
        <v>570</v>
      </c>
      <c r="F1924" s="173">
        <v>3.0</v>
      </c>
      <c r="G1924" s="158"/>
      <c r="H1924" s="158"/>
      <c r="I1924" s="174"/>
      <c r="J1924" s="175"/>
      <c r="K1924" s="157"/>
      <c r="L1924" s="157"/>
      <c r="M1924" s="157"/>
      <c r="O1924" s="158"/>
    </row>
    <row r="1925">
      <c r="A1925" s="172" t="s">
        <v>340</v>
      </c>
      <c r="B1925" s="172" t="s">
        <v>487</v>
      </c>
      <c r="C1925" s="172" t="s">
        <v>1358</v>
      </c>
      <c r="D1925" s="172" t="s">
        <v>1359</v>
      </c>
      <c r="E1925" s="172" t="s">
        <v>547</v>
      </c>
      <c r="F1925" s="173">
        <v>2.0</v>
      </c>
      <c r="G1925" s="158"/>
      <c r="H1925" s="158"/>
      <c r="I1925" s="174"/>
      <c r="J1925" s="175"/>
      <c r="K1925" s="157"/>
      <c r="L1925" s="157"/>
      <c r="M1925" s="157"/>
      <c r="O1925" s="158"/>
    </row>
    <row r="1926">
      <c r="A1926" s="172" t="s">
        <v>340</v>
      </c>
      <c r="B1926" s="172" t="s">
        <v>487</v>
      </c>
      <c r="C1926" s="172" t="s">
        <v>1228</v>
      </c>
      <c r="D1926" s="172" t="s">
        <v>1227</v>
      </c>
      <c r="E1926" s="172" t="s">
        <v>526</v>
      </c>
      <c r="F1926" s="173">
        <v>1.0</v>
      </c>
      <c r="G1926" s="158"/>
      <c r="H1926" s="158"/>
      <c r="I1926" s="174"/>
      <c r="J1926" s="175"/>
      <c r="K1926" s="157"/>
      <c r="L1926" s="157"/>
      <c r="M1926" s="157"/>
      <c r="O1926" s="158"/>
    </row>
    <row r="1927">
      <c r="A1927" s="172" t="s">
        <v>340</v>
      </c>
      <c r="B1927" s="172" t="s">
        <v>492</v>
      </c>
      <c r="C1927" s="172" t="s">
        <v>1356</v>
      </c>
      <c r="D1927" s="172" t="s">
        <v>1357</v>
      </c>
      <c r="E1927" s="172" t="s">
        <v>513</v>
      </c>
      <c r="F1927" s="173">
        <v>4.0</v>
      </c>
      <c r="G1927" s="158"/>
      <c r="H1927" s="158"/>
      <c r="I1927" s="174"/>
      <c r="J1927" s="175"/>
      <c r="K1927" s="157"/>
      <c r="L1927" s="157"/>
      <c r="M1927" s="157"/>
      <c r="O1927" s="158"/>
    </row>
    <row r="1928">
      <c r="A1928" s="172" t="s">
        <v>340</v>
      </c>
      <c r="B1928" s="172" t="s">
        <v>487</v>
      </c>
      <c r="C1928" s="172" t="s">
        <v>776</v>
      </c>
      <c r="D1928" s="172" t="s">
        <v>775</v>
      </c>
      <c r="E1928" s="172" t="s">
        <v>507</v>
      </c>
      <c r="F1928" s="173">
        <v>1.0</v>
      </c>
      <c r="G1928" s="158"/>
      <c r="H1928" s="158"/>
      <c r="I1928" s="174"/>
      <c r="J1928" s="175"/>
      <c r="K1928" s="157"/>
      <c r="L1928" s="157"/>
      <c r="M1928" s="157"/>
      <c r="O1928" s="158"/>
    </row>
    <row r="1929">
      <c r="A1929" s="172" t="s">
        <v>340</v>
      </c>
      <c r="B1929" s="172" t="s">
        <v>487</v>
      </c>
      <c r="C1929" s="172" t="s">
        <v>617</v>
      </c>
      <c r="D1929" s="172" t="s">
        <v>616</v>
      </c>
      <c r="E1929" s="172" t="s">
        <v>513</v>
      </c>
      <c r="F1929" s="173">
        <v>2.0</v>
      </c>
      <c r="G1929" s="158"/>
      <c r="H1929" s="158"/>
      <c r="I1929" s="174"/>
      <c r="J1929" s="175"/>
      <c r="K1929" s="157"/>
      <c r="L1929" s="157"/>
      <c r="M1929" s="157"/>
      <c r="O1929" s="158"/>
    </row>
    <row r="1930">
      <c r="A1930" s="172" t="s">
        <v>340</v>
      </c>
      <c r="B1930" s="172" t="s">
        <v>487</v>
      </c>
      <c r="C1930" s="172" t="s">
        <v>768</v>
      </c>
      <c r="D1930" s="172" t="s">
        <v>767</v>
      </c>
      <c r="E1930" s="172" t="s">
        <v>552</v>
      </c>
      <c r="F1930" s="173">
        <v>1.0</v>
      </c>
      <c r="G1930" s="158"/>
      <c r="H1930" s="158"/>
      <c r="I1930" s="174"/>
      <c r="J1930" s="175"/>
      <c r="K1930" s="157"/>
      <c r="L1930" s="157"/>
      <c r="M1930" s="157"/>
      <c r="O1930" s="158"/>
    </row>
    <row r="1931">
      <c r="A1931" s="172" t="s">
        <v>340</v>
      </c>
      <c r="B1931" s="172" t="s">
        <v>492</v>
      </c>
      <c r="C1931" s="172" t="s">
        <v>1222</v>
      </c>
      <c r="D1931" s="172" t="s">
        <v>1221</v>
      </c>
      <c r="E1931" s="172" t="s">
        <v>522</v>
      </c>
      <c r="F1931" s="173">
        <v>2.0</v>
      </c>
      <c r="G1931" s="158"/>
      <c r="H1931" s="158"/>
      <c r="I1931" s="174"/>
      <c r="J1931" s="175"/>
      <c r="K1931" s="157"/>
      <c r="L1931" s="157"/>
      <c r="M1931" s="157"/>
      <c r="O1931" s="158"/>
    </row>
    <row r="1932">
      <c r="A1932" s="172" t="s">
        <v>340</v>
      </c>
      <c r="B1932" s="172" t="s">
        <v>492</v>
      </c>
      <c r="C1932" s="172" t="s">
        <v>1293</v>
      </c>
      <c r="D1932" s="172" t="s">
        <v>1294</v>
      </c>
      <c r="E1932" s="172" t="s">
        <v>787</v>
      </c>
      <c r="F1932" s="173">
        <v>2.0</v>
      </c>
      <c r="G1932" s="158"/>
      <c r="H1932" s="158"/>
      <c r="I1932" s="174"/>
      <c r="J1932" s="175"/>
      <c r="K1932" s="157"/>
      <c r="L1932" s="157"/>
      <c r="M1932" s="157"/>
      <c r="O1932" s="158"/>
    </row>
    <row r="1933">
      <c r="A1933" s="172" t="s">
        <v>1360</v>
      </c>
      <c r="B1933" s="172" t="s">
        <v>487</v>
      </c>
      <c r="C1933" s="172" t="s">
        <v>1161</v>
      </c>
      <c r="D1933" s="172" t="s">
        <v>1162</v>
      </c>
      <c r="E1933" s="172" t="s">
        <v>830</v>
      </c>
      <c r="F1933" s="173">
        <v>2.0</v>
      </c>
      <c r="G1933" s="158"/>
      <c r="H1933" s="158"/>
      <c r="I1933" s="174"/>
      <c r="J1933" s="175"/>
      <c r="K1933" s="157"/>
      <c r="L1933" s="157"/>
      <c r="M1933" s="157"/>
      <c r="O1933" s="158"/>
    </row>
    <row r="1934">
      <c r="A1934" s="172" t="s">
        <v>1360</v>
      </c>
      <c r="B1934" s="172" t="s">
        <v>487</v>
      </c>
      <c r="C1934" s="172" t="s">
        <v>528</v>
      </c>
      <c r="D1934" s="172" t="s">
        <v>529</v>
      </c>
      <c r="E1934" s="172" t="s">
        <v>513</v>
      </c>
      <c r="F1934" s="173">
        <v>2.0</v>
      </c>
      <c r="G1934" s="158"/>
      <c r="H1934" s="158"/>
      <c r="I1934" s="174"/>
      <c r="J1934" s="175"/>
      <c r="K1934" s="157"/>
      <c r="L1934" s="157"/>
      <c r="M1934" s="157"/>
      <c r="O1934" s="158"/>
    </row>
    <row r="1935">
      <c r="A1935" s="172" t="s">
        <v>1360</v>
      </c>
      <c r="B1935" s="172" t="s">
        <v>487</v>
      </c>
      <c r="C1935" s="172" t="s">
        <v>861</v>
      </c>
      <c r="D1935" s="172" t="s">
        <v>862</v>
      </c>
      <c r="E1935" s="172" t="s">
        <v>510</v>
      </c>
      <c r="F1935" s="173">
        <v>2.0</v>
      </c>
      <c r="G1935" s="158"/>
      <c r="H1935" s="158"/>
      <c r="I1935" s="174"/>
      <c r="J1935" s="175"/>
      <c r="K1935" s="157"/>
      <c r="L1935" s="157"/>
      <c r="M1935" s="157"/>
      <c r="O1935" s="158"/>
    </row>
    <row r="1936">
      <c r="A1936" s="172" t="s">
        <v>1360</v>
      </c>
      <c r="B1936" s="172" t="s">
        <v>487</v>
      </c>
      <c r="C1936" s="172" t="s">
        <v>1144</v>
      </c>
      <c r="D1936" s="172" t="s">
        <v>1143</v>
      </c>
      <c r="E1936" s="172" t="s">
        <v>613</v>
      </c>
      <c r="F1936" s="173">
        <v>1.0</v>
      </c>
      <c r="G1936" s="158"/>
      <c r="H1936" s="158"/>
      <c r="I1936" s="174"/>
      <c r="J1936" s="175"/>
      <c r="K1936" s="157"/>
      <c r="L1936" s="157"/>
      <c r="M1936" s="157"/>
      <c r="O1936" s="158"/>
    </row>
    <row r="1937">
      <c r="A1937" s="172" t="s">
        <v>1360</v>
      </c>
      <c r="B1937" s="172" t="s">
        <v>487</v>
      </c>
      <c r="C1937" s="172" t="s">
        <v>726</v>
      </c>
      <c r="D1937" s="172" t="s">
        <v>725</v>
      </c>
      <c r="E1937" s="172" t="s">
        <v>727</v>
      </c>
      <c r="F1937" s="173">
        <v>2.0</v>
      </c>
      <c r="G1937" s="158"/>
      <c r="H1937" s="158"/>
      <c r="I1937" s="174"/>
      <c r="J1937" s="175"/>
      <c r="K1937" s="157"/>
      <c r="L1937" s="157"/>
      <c r="M1937" s="157"/>
      <c r="O1937" s="158"/>
    </row>
    <row r="1938">
      <c r="A1938" s="172" t="s">
        <v>1360</v>
      </c>
      <c r="B1938" s="172" t="s">
        <v>487</v>
      </c>
      <c r="C1938" s="172" t="s">
        <v>904</v>
      </c>
      <c r="D1938" s="172" t="s">
        <v>903</v>
      </c>
      <c r="E1938" s="172" t="s">
        <v>532</v>
      </c>
      <c r="F1938" s="173">
        <v>2.0</v>
      </c>
      <c r="G1938" s="158"/>
      <c r="H1938" s="158"/>
      <c r="I1938" s="174"/>
      <c r="J1938" s="175"/>
      <c r="K1938" s="157"/>
      <c r="L1938" s="157"/>
      <c r="M1938" s="157"/>
      <c r="O1938" s="158"/>
    </row>
    <row r="1939">
      <c r="A1939" s="172" t="s">
        <v>1360</v>
      </c>
      <c r="B1939" s="172" t="s">
        <v>487</v>
      </c>
      <c r="C1939" s="172" t="s">
        <v>899</v>
      </c>
      <c r="D1939" s="172" t="s">
        <v>898</v>
      </c>
      <c r="E1939" s="172" t="s">
        <v>713</v>
      </c>
      <c r="F1939" s="173">
        <v>2.0</v>
      </c>
      <c r="G1939" s="158"/>
      <c r="H1939" s="158"/>
      <c r="I1939" s="174"/>
      <c r="J1939" s="175"/>
      <c r="K1939" s="157"/>
      <c r="L1939" s="157"/>
      <c r="M1939" s="157"/>
      <c r="O1939" s="158"/>
    </row>
    <row r="1940">
      <c r="A1940" s="172" t="s">
        <v>1360</v>
      </c>
      <c r="B1940" s="172" t="s">
        <v>487</v>
      </c>
      <c r="C1940" s="172" t="s">
        <v>1165</v>
      </c>
      <c r="D1940" s="172" t="s">
        <v>1166</v>
      </c>
      <c r="E1940" s="172" t="s">
        <v>501</v>
      </c>
      <c r="F1940" s="173">
        <v>2.0</v>
      </c>
      <c r="G1940" s="158"/>
      <c r="H1940" s="158"/>
      <c r="I1940" s="174"/>
      <c r="J1940" s="175"/>
      <c r="K1940" s="157"/>
      <c r="L1940" s="157"/>
      <c r="M1940" s="157"/>
      <c r="O1940" s="158"/>
    </row>
    <row r="1941">
      <c r="A1941" s="172" t="s">
        <v>1360</v>
      </c>
      <c r="B1941" s="172" t="s">
        <v>487</v>
      </c>
      <c r="C1941" s="172" t="s">
        <v>715</v>
      </c>
      <c r="D1941" s="172" t="s">
        <v>714</v>
      </c>
      <c r="E1941" s="172" t="s">
        <v>588</v>
      </c>
      <c r="F1941" s="173">
        <v>2.0</v>
      </c>
      <c r="G1941" s="158"/>
      <c r="H1941" s="158"/>
      <c r="I1941" s="174"/>
      <c r="J1941" s="175"/>
      <c r="K1941" s="157"/>
      <c r="L1941" s="157"/>
      <c r="M1941" s="157"/>
      <c r="O1941" s="158"/>
    </row>
    <row r="1942">
      <c r="A1942" s="172" t="s">
        <v>1360</v>
      </c>
      <c r="B1942" s="172" t="s">
        <v>492</v>
      </c>
      <c r="C1942" s="172" t="s">
        <v>1167</v>
      </c>
      <c r="D1942" s="172" t="s">
        <v>1168</v>
      </c>
      <c r="E1942" s="172" t="s">
        <v>787</v>
      </c>
      <c r="F1942" s="173">
        <v>2.0</v>
      </c>
      <c r="G1942" s="158"/>
      <c r="H1942" s="158"/>
      <c r="I1942" s="174"/>
      <c r="J1942" s="175"/>
      <c r="K1942" s="157"/>
      <c r="L1942" s="157"/>
      <c r="M1942" s="157"/>
      <c r="O1942" s="158"/>
    </row>
    <row r="1943">
      <c r="A1943" s="172" t="s">
        <v>1360</v>
      </c>
      <c r="B1943" s="172" t="s">
        <v>487</v>
      </c>
      <c r="C1943" s="172" t="s">
        <v>514</v>
      </c>
      <c r="D1943" s="172" t="s">
        <v>515</v>
      </c>
      <c r="E1943" s="172" t="s">
        <v>510</v>
      </c>
      <c r="F1943" s="173">
        <v>1.0</v>
      </c>
      <c r="G1943" s="158"/>
      <c r="H1943" s="158"/>
      <c r="I1943" s="174"/>
      <c r="J1943" s="175"/>
      <c r="K1943" s="157"/>
      <c r="L1943" s="157"/>
      <c r="M1943" s="157"/>
      <c r="O1943" s="158"/>
    </row>
    <row r="1944">
      <c r="A1944" s="172" t="s">
        <v>1361</v>
      </c>
      <c r="B1944" s="172" t="s">
        <v>492</v>
      </c>
      <c r="C1944" s="172" t="s">
        <v>1362</v>
      </c>
      <c r="D1944" s="172" t="s">
        <v>1363</v>
      </c>
      <c r="E1944" s="172" t="s">
        <v>834</v>
      </c>
      <c r="F1944" s="173">
        <v>1.0</v>
      </c>
      <c r="G1944" s="158"/>
      <c r="H1944" s="158"/>
      <c r="I1944" s="174"/>
      <c r="J1944" s="175"/>
      <c r="K1944" s="157"/>
      <c r="L1944" s="157"/>
      <c r="M1944" s="157"/>
      <c r="O1944" s="158"/>
    </row>
    <row r="1945">
      <c r="A1945" s="172" t="s">
        <v>1364</v>
      </c>
      <c r="B1945" s="172" t="s">
        <v>492</v>
      </c>
      <c r="C1945" s="172" t="s">
        <v>1365</v>
      </c>
      <c r="D1945" s="172" t="s">
        <v>1366</v>
      </c>
      <c r="E1945" s="172" t="s">
        <v>834</v>
      </c>
      <c r="F1945" s="173">
        <v>1.0</v>
      </c>
      <c r="G1945" s="158"/>
      <c r="H1945" s="158"/>
      <c r="I1945" s="174"/>
      <c r="J1945" s="175"/>
      <c r="K1945" s="157"/>
      <c r="L1945" s="157"/>
      <c r="M1945" s="157"/>
      <c r="O1945" s="158"/>
    </row>
    <row r="1946">
      <c r="A1946" s="172" t="s">
        <v>1367</v>
      </c>
      <c r="B1946" s="172" t="s">
        <v>492</v>
      </c>
      <c r="C1946" s="172" t="s">
        <v>1368</v>
      </c>
      <c r="D1946" s="172" t="s">
        <v>1369</v>
      </c>
      <c r="E1946" s="172" t="s">
        <v>547</v>
      </c>
      <c r="F1946" s="173">
        <v>1.0</v>
      </c>
      <c r="G1946" s="158"/>
      <c r="H1946" s="158"/>
      <c r="I1946" s="174"/>
      <c r="J1946" s="175"/>
      <c r="K1946" s="157"/>
      <c r="L1946" s="157"/>
      <c r="M1946" s="157"/>
      <c r="O1946" s="158"/>
    </row>
    <row r="1947">
      <c r="A1947" s="172" t="s">
        <v>1367</v>
      </c>
      <c r="B1947" s="172" t="s">
        <v>487</v>
      </c>
      <c r="C1947" s="172" t="s">
        <v>425</v>
      </c>
      <c r="D1947" s="172" t="s">
        <v>426</v>
      </c>
      <c r="E1947" s="172" t="s">
        <v>645</v>
      </c>
      <c r="F1947" s="173">
        <v>1.0</v>
      </c>
      <c r="G1947" s="158"/>
      <c r="H1947" s="158"/>
      <c r="I1947" s="174"/>
      <c r="J1947" s="175"/>
      <c r="K1947" s="157"/>
      <c r="L1947" s="157"/>
      <c r="M1947" s="157"/>
      <c r="O1947" s="158"/>
    </row>
    <row r="1948">
      <c r="A1948" s="172" t="s">
        <v>1367</v>
      </c>
      <c r="B1948" s="172" t="s">
        <v>492</v>
      </c>
      <c r="C1948" s="172" t="s">
        <v>1370</v>
      </c>
      <c r="D1948" s="172" t="s">
        <v>1371</v>
      </c>
      <c r="E1948" s="172" t="s">
        <v>557</v>
      </c>
      <c r="F1948" s="173">
        <v>1.0</v>
      </c>
      <c r="G1948" s="158"/>
      <c r="H1948" s="158"/>
      <c r="I1948" s="174"/>
      <c r="J1948" s="175"/>
      <c r="K1948" s="157"/>
      <c r="L1948" s="157"/>
      <c r="M1948" s="157"/>
      <c r="O1948" s="158"/>
    </row>
    <row r="1949">
      <c r="A1949" s="172" t="s">
        <v>1367</v>
      </c>
      <c r="B1949" s="172" t="s">
        <v>487</v>
      </c>
      <c r="C1949" s="172" t="s">
        <v>1372</v>
      </c>
      <c r="D1949" s="172" t="s">
        <v>1373</v>
      </c>
      <c r="E1949" s="172" t="s">
        <v>519</v>
      </c>
      <c r="F1949" s="173">
        <v>1.0</v>
      </c>
      <c r="G1949" s="158"/>
      <c r="H1949" s="158"/>
      <c r="I1949" s="174"/>
      <c r="J1949" s="175"/>
      <c r="K1949" s="157"/>
      <c r="L1949" s="157"/>
      <c r="M1949" s="157"/>
      <c r="O1949" s="158"/>
    </row>
    <row r="1950">
      <c r="A1950" s="172" t="s">
        <v>1367</v>
      </c>
      <c r="B1950" s="172" t="s">
        <v>492</v>
      </c>
      <c r="C1950" s="172" t="s">
        <v>1374</v>
      </c>
      <c r="D1950" s="172" t="s">
        <v>1375</v>
      </c>
      <c r="E1950" s="172" t="s">
        <v>547</v>
      </c>
      <c r="F1950" s="173">
        <v>1.0</v>
      </c>
      <c r="G1950" s="158"/>
      <c r="H1950" s="158"/>
      <c r="I1950" s="174"/>
      <c r="J1950" s="175"/>
      <c r="K1950" s="157"/>
      <c r="L1950" s="157"/>
      <c r="M1950" s="157"/>
      <c r="O1950" s="158"/>
    </row>
    <row r="1951">
      <c r="A1951" s="172" t="s">
        <v>1376</v>
      </c>
      <c r="B1951" s="172" t="s">
        <v>831</v>
      </c>
      <c r="C1951" s="172" t="s">
        <v>1377</v>
      </c>
      <c r="D1951" s="172" t="s">
        <v>1378</v>
      </c>
      <c r="E1951" s="172" t="s">
        <v>573</v>
      </c>
      <c r="F1951" s="173">
        <v>1.0</v>
      </c>
      <c r="G1951" s="158"/>
      <c r="H1951" s="158"/>
      <c r="I1951" s="174"/>
      <c r="J1951" s="175"/>
      <c r="K1951" s="157"/>
      <c r="L1951" s="157"/>
      <c r="M1951" s="157"/>
      <c r="O1951" s="158"/>
    </row>
    <row r="1952">
      <c r="A1952" s="172" t="s">
        <v>1376</v>
      </c>
      <c r="B1952" s="172" t="s">
        <v>492</v>
      </c>
      <c r="C1952" s="172" t="s">
        <v>863</v>
      </c>
      <c r="D1952" s="172" t="s">
        <v>864</v>
      </c>
      <c r="E1952" s="172" t="s">
        <v>787</v>
      </c>
      <c r="F1952" s="173">
        <v>1.0</v>
      </c>
      <c r="G1952" s="158"/>
      <c r="H1952" s="158"/>
      <c r="I1952" s="174"/>
      <c r="J1952" s="175"/>
      <c r="K1952" s="157"/>
      <c r="L1952" s="157"/>
      <c r="M1952" s="157"/>
      <c r="O1952" s="158"/>
    </row>
    <row r="1953">
      <c r="A1953" s="172" t="s">
        <v>1376</v>
      </c>
      <c r="B1953" s="172" t="s">
        <v>487</v>
      </c>
      <c r="C1953" s="172" t="s">
        <v>872</v>
      </c>
      <c r="D1953" s="172" t="s">
        <v>873</v>
      </c>
      <c r="E1953" s="172" t="s">
        <v>498</v>
      </c>
      <c r="F1953" s="173">
        <v>1.0</v>
      </c>
      <c r="G1953" s="158"/>
      <c r="H1953" s="158"/>
      <c r="I1953" s="174"/>
      <c r="J1953" s="175"/>
      <c r="K1953" s="157"/>
      <c r="L1953" s="157"/>
      <c r="M1953" s="157"/>
      <c r="O1953" s="158"/>
    </row>
    <row r="1954">
      <c r="A1954" s="172" t="s">
        <v>1376</v>
      </c>
      <c r="B1954" s="172" t="s">
        <v>487</v>
      </c>
      <c r="C1954" s="172" t="s">
        <v>1379</v>
      </c>
      <c r="D1954" s="172" t="s">
        <v>1380</v>
      </c>
      <c r="E1954" s="172" t="s">
        <v>507</v>
      </c>
      <c r="F1954" s="173">
        <v>1.0</v>
      </c>
      <c r="G1954" s="158"/>
      <c r="H1954" s="158"/>
      <c r="I1954" s="174"/>
      <c r="J1954" s="175"/>
      <c r="K1954" s="157"/>
      <c r="L1954" s="157"/>
      <c r="M1954" s="157"/>
      <c r="O1954" s="158"/>
    </row>
    <row r="1955">
      <c r="A1955" s="172" t="s">
        <v>1376</v>
      </c>
      <c r="B1955" s="172" t="s">
        <v>487</v>
      </c>
      <c r="C1955" s="172" t="s">
        <v>622</v>
      </c>
      <c r="D1955" s="172" t="s">
        <v>621</v>
      </c>
      <c r="E1955" s="172" t="s">
        <v>510</v>
      </c>
      <c r="F1955" s="173">
        <v>1.0</v>
      </c>
      <c r="G1955" s="158"/>
      <c r="H1955" s="158"/>
      <c r="I1955" s="174"/>
      <c r="J1955" s="175"/>
      <c r="K1955" s="157"/>
      <c r="L1955" s="157"/>
      <c r="M1955" s="157"/>
      <c r="O1955" s="158"/>
    </row>
    <row r="1956">
      <c r="A1956" s="172" t="s">
        <v>1376</v>
      </c>
      <c r="B1956" s="172" t="s">
        <v>487</v>
      </c>
      <c r="C1956" s="172" t="s">
        <v>1381</v>
      </c>
      <c r="D1956" s="172" t="s">
        <v>1382</v>
      </c>
      <c r="E1956" s="172" t="s">
        <v>507</v>
      </c>
      <c r="F1956" s="173">
        <v>1.0</v>
      </c>
      <c r="G1956" s="158"/>
      <c r="H1956" s="158"/>
      <c r="I1956" s="174"/>
      <c r="J1956" s="175"/>
      <c r="K1956" s="157"/>
      <c r="L1956" s="157"/>
      <c r="M1956" s="157"/>
      <c r="O1956" s="158"/>
    </row>
    <row r="1957">
      <c r="A1957" s="172" t="s">
        <v>1383</v>
      </c>
      <c r="B1957" s="172" t="s">
        <v>492</v>
      </c>
      <c r="C1957" s="172" t="s">
        <v>1384</v>
      </c>
      <c r="D1957" s="172" t="s">
        <v>1385</v>
      </c>
      <c r="E1957" s="172" t="s">
        <v>834</v>
      </c>
      <c r="F1957" s="173">
        <v>1.0</v>
      </c>
      <c r="G1957" s="158"/>
      <c r="H1957" s="158"/>
      <c r="I1957" s="174"/>
      <c r="J1957" s="175"/>
      <c r="K1957" s="157"/>
      <c r="L1957" s="157"/>
      <c r="M1957" s="157"/>
      <c r="O1957" s="158"/>
    </row>
    <row r="1958">
      <c r="A1958" s="172" t="s">
        <v>1386</v>
      </c>
      <c r="B1958" s="172" t="s">
        <v>492</v>
      </c>
      <c r="C1958" s="172" t="s">
        <v>1387</v>
      </c>
      <c r="D1958" s="172" t="s">
        <v>1388</v>
      </c>
      <c r="E1958" s="172" t="s">
        <v>722</v>
      </c>
      <c r="F1958" s="173">
        <v>1.0</v>
      </c>
      <c r="G1958" s="158"/>
      <c r="H1958" s="158"/>
      <c r="I1958" s="174"/>
      <c r="J1958" s="175"/>
      <c r="K1958" s="157"/>
      <c r="L1958" s="157"/>
      <c r="M1958" s="157"/>
      <c r="O1958" s="158"/>
    </row>
    <row r="1959">
      <c r="A1959" s="172" t="s">
        <v>1386</v>
      </c>
      <c r="B1959" s="172" t="s">
        <v>831</v>
      </c>
      <c r="C1959" s="172" t="s">
        <v>1201</v>
      </c>
      <c r="D1959" s="172" t="s">
        <v>1200</v>
      </c>
      <c r="E1959" s="172" t="s">
        <v>535</v>
      </c>
      <c r="F1959" s="173">
        <v>1.0</v>
      </c>
      <c r="G1959" s="158"/>
      <c r="H1959" s="158"/>
      <c r="I1959" s="174"/>
      <c r="J1959" s="175"/>
      <c r="K1959" s="157"/>
      <c r="L1959" s="157"/>
      <c r="M1959" s="157"/>
      <c r="O1959" s="158"/>
    </row>
    <row r="1960">
      <c r="A1960" s="172" t="s">
        <v>1389</v>
      </c>
      <c r="B1960" s="172" t="s">
        <v>492</v>
      </c>
      <c r="C1960" s="172" t="s">
        <v>1281</v>
      </c>
      <c r="D1960" s="172" t="s">
        <v>1282</v>
      </c>
      <c r="E1960" s="172" t="s">
        <v>787</v>
      </c>
      <c r="F1960" s="173">
        <v>1.0</v>
      </c>
      <c r="G1960" s="158"/>
      <c r="H1960" s="158"/>
      <c r="I1960" s="174"/>
      <c r="J1960" s="175"/>
      <c r="K1960" s="157"/>
      <c r="L1960" s="157"/>
      <c r="M1960" s="157"/>
      <c r="O1960" s="158"/>
    </row>
    <row r="1961">
      <c r="A1961" s="172" t="s">
        <v>1390</v>
      </c>
      <c r="B1961" s="172" t="s">
        <v>492</v>
      </c>
      <c r="C1961" s="172" t="s">
        <v>1391</v>
      </c>
      <c r="D1961" s="172" t="s">
        <v>1392</v>
      </c>
      <c r="E1961" s="172" t="s">
        <v>834</v>
      </c>
      <c r="F1961" s="173">
        <v>1.0</v>
      </c>
      <c r="G1961" s="158"/>
      <c r="H1961" s="158"/>
      <c r="I1961" s="174"/>
      <c r="J1961" s="175"/>
      <c r="K1961" s="157"/>
      <c r="L1961" s="157"/>
      <c r="M1961" s="157"/>
      <c r="O1961" s="158"/>
    </row>
    <row r="1962">
      <c r="A1962" s="172" t="s">
        <v>1390</v>
      </c>
      <c r="B1962" s="172" t="s">
        <v>492</v>
      </c>
      <c r="C1962" s="172" t="s">
        <v>1393</v>
      </c>
      <c r="D1962" s="172" t="s">
        <v>1394</v>
      </c>
      <c r="E1962" s="172" t="s">
        <v>713</v>
      </c>
      <c r="F1962" s="173">
        <v>1.0</v>
      </c>
      <c r="G1962" s="158"/>
      <c r="H1962" s="158"/>
      <c r="I1962" s="174"/>
      <c r="J1962" s="175"/>
      <c r="K1962" s="157"/>
      <c r="L1962" s="157"/>
      <c r="M1962" s="157"/>
      <c r="O1962" s="158"/>
    </row>
    <row r="1963">
      <c r="A1963" s="172" t="s">
        <v>1395</v>
      </c>
      <c r="B1963" s="172" t="s">
        <v>492</v>
      </c>
      <c r="C1963" s="172" t="s">
        <v>1272</v>
      </c>
      <c r="D1963" s="172" t="s">
        <v>1273</v>
      </c>
      <c r="E1963" s="172" t="s">
        <v>787</v>
      </c>
      <c r="F1963" s="173">
        <v>1.0</v>
      </c>
      <c r="G1963" s="158"/>
      <c r="H1963" s="158"/>
      <c r="I1963" s="174"/>
      <c r="J1963" s="175"/>
      <c r="K1963" s="157"/>
      <c r="L1963" s="157"/>
      <c r="M1963" s="157"/>
      <c r="O1963" s="158"/>
    </row>
    <row r="1964">
      <c r="A1964" s="172" t="s">
        <v>1396</v>
      </c>
      <c r="B1964" s="172" t="s">
        <v>492</v>
      </c>
      <c r="C1964" s="172" t="s">
        <v>1397</v>
      </c>
      <c r="D1964" s="172" t="s">
        <v>1398</v>
      </c>
      <c r="E1964" s="172" t="s">
        <v>510</v>
      </c>
      <c r="F1964" s="173">
        <v>1.0</v>
      </c>
      <c r="G1964" s="158"/>
      <c r="H1964" s="158"/>
      <c r="I1964" s="174"/>
      <c r="J1964" s="175"/>
      <c r="K1964" s="157"/>
      <c r="L1964" s="157"/>
      <c r="M1964" s="157"/>
      <c r="O1964" s="158"/>
    </row>
    <row r="1965">
      <c r="A1965" s="172" t="s">
        <v>1396</v>
      </c>
      <c r="B1965" s="172" t="s">
        <v>492</v>
      </c>
      <c r="C1965" s="172" t="s">
        <v>1399</v>
      </c>
      <c r="D1965" s="172" t="s">
        <v>1400</v>
      </c>
      <c r="E1965" s="172" t="s">
        <v>510</v>
      </c>
      <c r="F1965" s="173">
        <v>1.0</v>
      </c>
      <c r="G1965" s="158"/>
      <c r="H1965" s="158"/>
      <c r="I1965" s="174"/>
      <c r="J1965" s="175"/>
      <c r="K1965" s="157"/>
      <c r="L1965" s="157"/>
      <c r="M1965" s="157"/>
      <c r="O1965" s="158"/>
    </row>
    <row r="1966">
      <c r="A1966" s="172" t="s">
        <v>1401</v>
      </c>
      <c r="B1966" s="172" t="s">
        <v>492</v>
      </c>
      <c r="C1966" s="172" t="s">
        <v>1402</v>
      </c>
      <c r="D1966" s="172" t="s">
        <v>1403</v>
      </c>
      <c r="E1966" s="172" t="s">
        <v>857</v>
      </c>
      <c r="F1966" s="173">
        <v>1.0</v>
      </c>
      <c r="G1966" s="158"/>
      <c r="H1966" s="158"/>
      <c r="I1966" s="174"/>
      <c r="J1966" s="175"/>
      <c r="K1966" s="157"/>
      <c r="L1966" s="157"/>
      <c r="M1966" s="157"/>
      <c r="O1966" s="158"/>
    </row>
    <row r="1967">
      <c r="A1967" s="172" t="s">
        <v>1404</v>
      </c>
      <c r="B1967" s="172" t="s">
        <v>487</v>
      </c>
      <c r="C1967" s="172" t="s">
        <v>867</v>
      </c>
      <c r="D1967" s="172" t="s">
        <v>868</v>
      </c>
      <c r="E1967" s="172" t="s">
        <v>869</v>
      </c>
      <c r="F1967" s="173">
        <v>1.0</v>
      </c>
      <c r="G1967" s="158"/>
      <c r="H1967" s="158"/>
      <c r="I1967" s="174"/>
      <c r="J1967" s="175"/>
      <c r="K1967" s="157"/>
      <c r="L1967" s="157"/>
      <c r="M1967" s="157"/>
      <c r="O1967" s="158"/>
    </row>
    <row r="1968">
      <c r="A1968" s="172" t="s">
        <v>1404</v>
      </c>
      <c r="B1968" s="172" t="s">
        <v>487</v>
      </c>
      <c r="C1968" s="172" t="s">
        <v>622</v>
      </c>
      <c r="D1968" s="172" t="s">
        <v>621</v>
      </c>
      <c r="E1968" s="172" t="s">
        <v>510</v>
      </c>
      <c r="F1968" s="173">
        <v>1.0</v>
      </c>
      <c r="G1968" s="158"/>
      <c r="H1968" s="158"/>
      <c r="I1968" s="174"/>
      <c r="J1968" s="175"/>
      <c r="K1968" s="157"/>
      <c r="L1968" s="157"/>
      <c r="M1968" s="157"/>
      <c r="O1968" s="158"/>
    </row>
    <row r="1969">
      <c r="A1969" s="172" t="s">
        <v>1404</v>
      </c>
      <c r="B1969" s="172" t="s">
        <v>492</v>
      </c>
      <c r="C1969" s="172" t="s">
        <v>1405</v>
      </c>
      <c r="D1969" s="172" t="s">
        <v>1406</v>
      </c>
      <c r="E1969" s="172" t="s">
        <v>857</v>
      </c>
      <c r="F1969" s="173">
        <v>1.0</v>
      </c>
      <c r="G1969" s="158"/>
      <c r="H1969" s="158"/>
      <c r="I1969" s="174"/>
      <c r="J1969" s="175"/>
      <c r="K1969" s="157"/>
      <c r="L1969" s="157"/>
      <c r="M1969" s="157"/>
      <c r="O1969" s="158"/>
    </row>
    <row r="1970">
      <c r="A1970" s="172" t="s">
        <v>1404</v>
      </c>
      <c r="B1970" s="172" t="s">
        <v>487</v>
      </c>
      <c r="C1970" s="172" t="s">
        <v>666</v>
      </c>
      <c r="D1970" s="172" t="s">
        <v>665</v>
      </c>
      <c r="E1970" s="172" t="s">
        <v>513</v>
      </c>
      <c r="F1970" s="173">
        <v>1.0</v>
      </c>
      <c r="G1970" s="158"/>
      <c r="H1970" s="158"/>
      <c r="I1970" s="174"/>
      <c r="J1970" s="175"/>
      <c r="K1970" s="157"/>
      <c r="L1970" s="157"/>
      <c r="M1970" s="157"/>
      <c r="O1970" s="158"/>
    </row>
    <row r="1971">
      <c r="A1971" s="172" t="s">
        <v>1404</v>
      </c>
      <c r="B1971" s="172" t="s">
        <v>492</v>
      </c>
      <c r="C1971" s="172" t="s">
        <v>1407</v>
      </c>
      <c r="D1971" s="172" t="s">
        <v>1408</v>
      </c>
      <c r="E1971" s="172" t="s">
        <v>834</v>
      </c>
      <c r="F1971" s="173">
        <v>1.0</v>
      </c>
      <c r="G1971" s="158"/>
      <c r="H1971" s="158"/>
      <c r="I1971" s="174"/>
      <c r="J1971" s="175"/>
      <c r="K1971" s="157"/>
      <c r="L1971" s="157"/>
      <c r="M1971" s="157"/>
      <c r="O1971" s="158"/>
    </row>
    <row r="1972">
      <c r="A1972" s="172" t="s">
        <v>1404</v>
      </c>
      <c r="B1972" s="172" t="s">
        <v>487</v>
      </c>
      <c r="C1972" s="172" t="s">
        <v>642</v>
      </c>
      <c r="D1972" s="172" t="s">
        <v>641</v>
      </c>
      <c r="E1972" s="172" t="s">
        <v>532</v>
      </c>
      <c r="F1972" s="173">
        <v>1.0</v>
      </c>
      <c r="G1972" s="158"/>
      <c r="H1972" s="158"/>
      <c r="I1972" s="174"/>
      <c r="J1972" s="175"/>
      <c r="K1972" s="157"/>
      <c r="L1972" s="157"/>
      <c r="M1972" s="157"/>
      <c r="O1972" s="158"/>
    </row>
    <row r="1973">
      <c r="A1973" s="172" t="s">
        <v>1404</v>
      </c>
      <c r="B1973" s="172" t="s">
        <v>487</v>
      </c>
      <c r="C1973" s="172" t="s">
        <v>1409</v>
      </c>
      <c r="D1973" s="172" t="s">
        <v>1410</v>
      </c>
      <c r="E1973" s="172" t="s">
        <v>1411</v>
      </c>
      <c r="F1973" s="173">
        <v>2.0</v>
      </c>
      <c r="G1973" s="158"/>
      <c r="H1973" s="158"/>
      <c r="I1973" s="174"/>
      <c r="J1973" s="175"/>
      <c r="K1973" s="157"/>
      <c r="L1973" s="157"/>
      <c r="M1973" s="157"/>
      <c r="O1973" s="158"/>
    </row>
    <row r="1974">
      <c r="A1974" s="172" t="s">
        <v>1412</v>
      </c>
      <c r="B1974" s="172" t="s">
        <v>492</v>
      </c>
      <c r="C1974" s="172" t="s">
        <v>1413</v>
      </c>
      <c r="D1974" s="172" t="s">
        <v>1414</v>
      </c>
      <c r="E1974" s="172" t="s">
        <v>713</v>
      </c>
      <c r="F1974" s="173">
        <v>1.0</v>
      </c>
      <c r="G1974" s="158"/>
      <c r="H1974" s="158"/>
      <c r="I1974" s="174"/>
      <c r="J1974" s="175"/>
      <c r="K1974" s="157"/>
      <c r="L1974" s="157"/>
      <c r="M1974" s="157"/>
      <c r="O1974" s="158"/>
    </row>
    <row r="1975">
      <c r="A1975" s="172" t="s">
        <v>1415</v>
      </c>
      <c r="B1975" s="172" t="s">
        <v>492</v>
      </c>
      <c r="C1975" s="172" t="s">
        <v>1416</v>
      </c>
      <c r="D1975" s="172" t="s">
        <v>1417</v>
      </c>
      <c r="E1975" s="172" t="s">
        <v>713</v>
      </c>
      <c r="F1975" s="173">
        <v>1.0</v>
      </c>
      <c r="G1975" s="158"/>
      <c r="H1975" s="158"/>
      <c r="I1975" s="174"/>
      <c r="J1975" s="175"/>
      <c r="K1975" s="157"/>
      <c r="L1975" s="157"/>
      <c r="M1975" s="157"/>
      <c r="O1975" s="158"/>
    </row>
    <row r="1976">
      <c r="A1976" s="172" t="s">
        <v>1418</v>
      </c>
      <c r="B1976" s="172" t="s">
        <v>831</v>
      </c>
      <c r="C1976" s="172" t="s">
        <v>1419</v>
      </c>
      <c r="D1976" s="172" t="s">
        <v>1420</v>
      </c>
      <c r="E1976" s="172" t="s">
        <v>510</v>
      </c>
      <c r="F1976" s="173">
        <v>1.0</v>
      </c>
      <c r="G1976" s="158"/>
      <c r="H1976" s="158"/>
      <c r="I1976" s="174"/>
      <c r="J1976" s="175"/>
      <c r="K1976" s="157"/>
      <c r="L1976" s="157"/>
      <c r="M1976" s="157"/>
      <c r="O1976" s="158"/>
    </row>
    <row r="1977">
      <c r="A1977" s="172" t="s">
        <v>1421</v>
      </c>
      <c r="B1977" s="172" t="s">
        <v>487</v>
      </c>
      <c r="C1977" s="172" t="s">
        <v>657</v>
      </c>
      <c r="D1977" s="172" t="s">
        <v>656</v>
      </c>
      <c r="E1977" s="172" t="s">
        <v>570</v>
      </c>
      <c r="F1977" s="173">
        <v>1.0</v>
      </c>
      <c r="G1977" s="158"/>
      <c r="H1977" s="158"/>
      <c r="I1977" s="174"/>
      <c r="J1977" s="175"/>
      <c r="K1977" s="157"/>
      <c r="L1977" s="157"/>
      <c r="M1977" s="157"/>
      <c r="O1977" s="158"/>
    </row>
    <row r="1978">
      <c r="A1978" s="172" t="s">
        <v>1421</v>
      </c>
      <c r="B1978" s="172" t="s">
        <v>487</v>
      </c>
      <c r="C1978" s="172" t="s">
        <v>1422</v>
      </c>
      <c r="D1978" s="172" t="s">
        <v>1423</v>
      </c>
      <c r="E1978" s="172" t="s">
        <v>547</v>
      </c>
      <c r="F1978" s="173">
        <v>1.0</v>
      </c>
      <c r="G1978" s="158"/>
      <c r="H1978" s="158"/>
      <c r="I1978" s="174"/>
      <c r="J1978" s="175"/>
      <c r="K1978" s="157"/>
      <c r="L1978" s="157"/>
      <c r="M1978" s="157"/>
      <c r="O1978" s="158"/>
    </row>
    <row r="1979">
      <c r="A1979" s="172" t="s">
        <v>1421</v>
      </c>
      <c r="B1979" s="172" t="s">
        <v>487</v>
      </c>
      <c r="C1979" s="172" t="s">
        <v>867</v>
      </c>
      <c r="D1979" s="172" t="s">
        <v>868</v>
      </c>
      <c r="E1979" s="172" t="s">
        <v>869</v>
      </c>
      <c r="F1979" s="173">
        <v>2.0</v>
      </c>
      <c r="G1979" s="158"/>
      <c r="H1979" s="158"/>
      <c r="I1979" s="174"/>
      <c r="J1979" s="175"/>
      <c r="K1979" s="157"/>
      <c r="L1979" s="157"/>
      <c r="M1979" s="157"/>
      <c r="O1979" s="158"/>
    </row>
    <row r="1980">
      <c r="A1980" s="172" t="s">
        <v>1421</v>
      </c>
      <c r="B1980" s="172" t="s">
        <v>492</v>
      </c>
      <c r="C1980" s="172" t="s">
        <v>564</v>
      </c>
      <c r="D1980" s="172" t="s">
        <v>565</v>
      </c>
      <c r="E1980" s="172" t="s">
        <v>513</v>
      </c>
      <c r="F1980" s="173">
        <v>1.0</v>
      </c>
      <c r="G1980" s="158"/>
      <c r="H1980" s="158"/>
      <c r="I1980" s="174"/>
      <c r="J1980" s="175"/>
      <c r="K1980" s="157"/>
      <c r="L1980" s="157"/>
      <c r="M1980" s="157"/>
      <c r="O1980" s="158"/>
    </row>
    <row r="1981">
      <c r="A1981" s="172" t="s">
        <v>1424</v>
      </c>
      <c r="B1981" s="172" t="s">
        <v>492</v>
      </c>
      <c r="C1981" s="172" t="s">
        <v>1425</v>
      </c>
      <c r="D1981" s="172" t="s">
        <v>1426</v>
      </c>
      <c r="E1981" s="172" t="s">
        <v>722</v>
      </c>
      <c r="F1981" s="173">
        <v>1.0</v>
      </c>
      <c r="G1981" s="158"/>
      <c r="H1981" s="158"/>
      <c r="I1981" s="174"/>
      <c r="J1981" s="175"/>
      <c r="K1981" s="157"/>
      <c r="L1981" s="157"/>
      <c r="M1981" s="157"/>
      <c r="O1981" s="158"/>
    </row>
    <row r="1982">
      <c r="A1982" s="172" t="s">
        <v>1427</v>
      </c>
      <c r="B1982" s="172" t="s">
        <v>831</v>
      </c>
      <c r="C1982" s="172" t="s">
        <v>1428</v>
      </c>
      <c r="D1982" s="172" t="s">
        <v>1429</v>
      </c>
      <c r="E1982" s="172" t="s">
        <v>1430</v>
      </c>
      <c r="F1982" s="173">
        <v>1.0</v>
      </c>
      <c r="G1982" s="158"/>
      <c r="H1982" s="158"/>
      <c r="I1982" s="174"/>
      <c r="J1982" s="175"/>
      <c r="K1982" s="157"/>
      <c r="L1982" s="157"/>
      <c r="M1982" s="157"/>
      <c r="O1982" s="158"/>
    </row>
    <row r="1983">
      <c r="A1983" s="172" t="s">
        <v>1431</v>
      </c>
      <c r="B1983" s="172" t="s">
        <v>492</v>
      </c>
      <c r="C1983" s="172" t="s">
        <v>1432</v>
      </c>
      <c r="D1983" s="172" t="s">
        <v>1433</v>
      </c>
      <c r="E1983" s="172" t="s">
        <v>573</v>
      </c>
      <c r="F1983" s="173">
        <v>1.0</v>
      </c>
      <c r="G1983" s="158"/>
      <c r="H1983" s="158"/>
      <c r="I1983" s="174"/>
      <c r="J1983" s="175"/>
      <c r="K1983" s="157"/>
      <c r="L1983" s="157"/>
      <c r="M1983" s="157"/>
      <c r="O1983" s="158"/>
    </row>
    <row r="1984">
      <c r="A1984" s="172" t="s">
        <v>1434</v>
      </c>
      <c r="B1984" s="172" t="s">
        <v>492</v>
      </c>
      <c r="C1984" s="172" t="s">
        <v>1180</v>
      </c>
      <c r="D1984" s="172" t="s">
        <v>1181</v>
      </c>
      <c r="E1984" s="172" t="s">
        <v>784</v>
      </c>
      <c r="F1984" s="173">
        <v>1.0</v>
      </c>
      <c r="G1984" s="158"/>
      <c r="H1984" s="158"/>
      <c r="I1984" s="174"/>
      <c r="J1984" s="175"/>
      <c r="K1984" s="157"/>
      <c r="L1984" s="157"/>
      <c r="M1984" s="157"/>
      <c r="O1984" s="158"/>
    </row>
    <row r="1985">
      <c r="A1985" s="172" t="s">
        <v>1435</v>
      </c>
      <c r="B1985" s="172" t="s">
        <v>492</v>
      </c>
      <c r="C1985" s="172" t="s">
        <v>1368</v>
      </c>
      <c r="D1985" s="172" t="s">
        <v>1369</v>
      </c>
      <c r="E1985" s="172" t="s">
        <v>547</v>
      </c>
      <c r="F1985" s="173">
        <v>1.0</v>
      </c>
      <c r="G1985" s="158"/>
      <c r="H1985" s="158"/>
      <c r="I1985" s="174"/>
      <c r="J1985" s="175"/>
      <c r="K1985" s="157"/>
      <c r="L1985" s="157"/>
      <c r="M1985" s="157"/>
      <c r="O1985" s="158"/>
    </row>
    <row r="1986">
      <c r="A1986" s="172" t="s">
        <v>1436</v>
      </c>
      <c r="B1986" s="172" t="s">
        <v>492</v>
      </c>
      <c r="C1986" s="172" t="s">
        <v>1437</v>
      </c>
      <c r="D1986" s="172" t="s">
        <v>1438</v>
      </c>
      <c r="E1986" s="172" t="s">
        <v>573</v>
      </c>
      <c r="F1986" s="173">
        <v>1.0</v>
      </c>
      <c r="G1986" s="158"/>
      <c r="H1986" s="158"/>
      <c r="I1986" s="174"/>
      <c r="J1986" s="175"/>
      <c r="K1986" s="157"/>
      <c r="L1986" s="157"/>
      <c r="M1986" s="157"/>
      <c r="O1986" s="158"/>
    </row>
    <row r="1987">
      <c r="A1987" s="172" t="s">
        <v>1439</v>
      </c>
      <c r="B1987" s="172" t="s">
        <v>492</v>
      </c>
      <c r="C1987" s="172" t="s">
        <v>1440</v>
      </c>
      <c r="D1987" s="172" t="s">
        <v>1441</v>
      </c>
      <c r="E1987" s="172" t="s">
        <v>722</v>
      </c>
      <c r="F1987" s="173">
        <v>1.0</v>
      </c>
      <c r="G1987" s="158"/>
      <c r="H1987" s="158"/>
      <c r="I1987" s="174"/>
      <c r="J1987" s="175"/>
      <c r="K1987" s="157"/>
      <c r="L1987" s="157"/>
      <c r="M1987" s="157"/>
      <c r="O1987" s="158"/>
    </row>
    <row r="1988">
      <c r="A1988" s="172" t="s">
        <v>1439</v>
      </c>
      <c r="B1988" s="172" t="s">
        <v>492</v>
      </c>
      <c r="C1988" s="172" t="s">
        <v>1370</v>
      </c>
      <c r="D1988" s="172" t="s">
        <v>1371</v>
      </c>
      <c r="E1988" s="172" t="s">
        <v>557</v>
      </c>
      <c r="F1988" s="173">
        <v>1.0</v>
      </c>
      <c r="G1988" s="158"/>
      <c r="H1988" s="158"/>
      <c r="I1988" s="174"/>
      <c r="J1988" s="175"/>
      <c r="K1988" s="157"/>
      <c r="L1988" s="157"/>
      <c r="M1988" s="157"/>
      <c r="O1988" s="158"/>
    </row>
    <row r="1989">
      <c r="A1989" s="172" t="s">
        <v>1442</v>
      </c>
      <c r="B1989" s="172" t="s">
        <v>492</v>
      </c>
      <c r="C1989" s="172" t="s">
        <v>1443</v>
      </c>
      <c r="D1989" s="172" t="s">
        <v>1444</v>
      </c>
      <c r="E1989" s="172" t="s">
        <v>722</v>
      </c>
      <c r="F1989" s="173">
        <v>1.0</v>
      </c>
      <c r="G1989" s="158"/>
      <c r="H1989" s="158"/>
      <c r="I1989" s="174"/>
      <c r="J1989" s="175"/>
      <c r="K1989" s="157"/>
      <c r="L1989" s="157"/>
      <c r="M1989" s="157"/>
      <c r="O1989" s="158"/>
    </row>
    <row r="1990">
      <c r="A1990" s="172" t="s">
        <v>1445</v>
      </c>
      <c r="B1990" s="172" t="s">
        <v>492</v>
      </c>
      <c r="C1990" s="172" t="s">
        <v>1446</v>
      </c>
      <c r="D1990" s="172" t="s">
        <v>1447</v>
      </c>
      <c r="E1990" s="172" t="s">
        <v>722</v>
      </c>
      <c r="F1990" s="173">
        <v>1.0</v>
      </c>
      <c r="G1990" s="158"/>
      <c r="H1990" s="158"/>
      <c r="I1990" s="174"/>
      <c r="J1990" s="175"/>
      <c r="K1990" s="157"/>
      <c r="L1990" s="157"/>
      <c r="M1990" s="157"/>
      <c r="O1990" s="158"/>
    </row>
    <row r="1991">
      <c r="A1991" s="172" t="s">
        <v>1448</v>
      </c>
      <c r="B1991" s="172" t="s">
        <v>487</v>
      </c>
      <c r="C1991" s="172" t="s">
        <v>715</v>
      </c>
      <c r="D1991" s="172" t="s">
        <v>714</v>
      </c>
      <c r="E1991" s="172" t="s">
        <v>588</v>
      </c>
      <c r="F1991" s="173">
        <v>1.0</v>
      </c>
      <c r="G1991" s="158"/>
      <c r="H1991" s="158"/>
      <c r="I1991" s="174"/>
      <c r="J1991" s="175"/>
      <c r="K1991" s="157"/>
      <c r="L1991" s="157"/>
      <c r="M1991" s="157"/>
      <c r="O1991" s="158"/>
    </row>
    <row r="1992">
      <c r="A1992" s="172" t="s">
        <v>1448</v>
      </c>
      <c r="B1992" s="172" t="s">
        <v>487</v>
      </c>
      <c r="C1992" s="172" t="s">
        <v>816</v>
      </c>
      <c r="D1992" s="172" t="s">
        <v>815</v>
      </c>
      <c r="E1992" s="172" t="s">
        <v>510</v>
      </c>
      <c r="F1992" s="173">
        <v>2.0</v>
      </c>
      <c r="G1992" s="158"/>
      <c r="H1992" s="158"/>
      <c r="I1992" s="174"/>
      <c r="J1992" s="175"/>
      <c r="K1992" s="157"/>
      <c r="L1992" s="157"/>
      <c r="M1992" s="157"/>
      <c r="O1992" s="158"/>
    </row>
    <row r="1993">
      <c r="A1993" s="172" t="s">
        <v>1448</v>
      </c>
      <c r="B1993" s="172" t="s">
        <v>492</v>
      </c>
      <c r="C1993" s="172" t="s">
        <v>1449</v>
      </c>
      <c r="D1993" s="172" t="s">
        <v>1450</v>
      </c>
      <c r="E1993" s="172" t="s">
        <v>547</v>
      </c>
      <c r="F1993" s="173">
        <v>1.0</v>
      </c>
      <c r="G1993" s="158"/>
      <c r="H1993" s="158"/>
      <c r="I1993" s="174"/>
      <c r="J1993" s="175"/>
      <c r="K1993" s="157"/>
      <c r="L1993" s="157"/>
      <c r="M1993" s="157"/>
      <c r="O1993" s="158"/>
    </row>
    <row r="1994">
      <c r="A1994" s="172" t="s">
        <v>1448</v>
      </c>
      <c r="B1994" s="172" t="s">
        <v>487</v>
      </c>
      <c r="C1994" s="172" t="s">
        <v>622</v>
      </c>
      <c r="D1994" s="172" t="s">
        <v>621</v>
      </c>
      <c r="E1994" s="172" t="s">
        <v>510</v>
      </c>
      <c r="F1994" s="173">
        <v>1.0</v>
      </c>
      <c r="G1994" s="158"/>
      <c r="H1994" s="158"/>
      <c r="I1994" s="174"/>
      <c r="J1994" s="175"/>
      <c r="K1994" s="157"/>
      <c r="L1994" s="157"/>
      <c r="M1994" s="157"/>
      <c r="O1994" s="158"/>
    </row>
    <row r="1995">
      <c r="A1995" s="172" t="s">
        <v>1448</v>
      </c>
      <c r="B1995" s="172" t="s">
        <v>492</v>
      </c>
      <c r="C1995" s="172" t="s">
        <v>1451</v>
      </c>
      <c r="D1995" s="172" t="s">
        <v>1452</v>
      </c>
      <c r="E1995" s="172" t="s">
        <v>547</v>
      </c>
      <c r="F1995" s="173">
        <v>1.0</v>
      </c>
      <c r="G1995" s="158"/>
      <c r="H1995" s="158"/>
      <c r="I1995" s="174"/>
      <c r="J1995" s="175"/>
      <c r="K1995" s="157"/>
      <c r="L1995" s="157"/>
      <c r="M1995" s="157"/>
      <c r="O1995" s="158"/>
    </row>
    <row r="1996">
      <c r="A1996" s="172" t="s">
        <v>1448</v>
      </c>
      <c r="B1996" s="172" t="s">
        <v>487</v>
      </c>
      <c r="C1996" s="172" t="s">
        <v>1337</v>
      </c>
      <c r="D1996" s="172" t="s">
        <v>1338</v>
      </c>
      <c r="E1996" s="172" t="s">
        <v>547</v>
      </c>
      <c r="F1996" s="173">
        <v>1.0</v>
      </c>
      <c r="G1996" s="158"/>
      <c r="H1996" s="158"/>
      <c r="I1996" s="174"/>
      <c r="J1996" s="175"/>
      <c r="K1996" s="157"/>
      <c r="L1996" s="157"/>
      <c r="M1996" s="157"/>
      <c r="O1996" s="158"/>
    </row>
    <row r="1997">
      <c r="A1997" s="172" t="s">
        <v>1453</v>
      </c>
      <c r="B1997" s="172" t="s">
        <v>492</v>
      </c>
      <c r="C1997" s="172" t="s">
        <v>1454</v>
      </c>
      <c r="D1997" s="172" t="s">
        <v>1455</v>
      </c>
      <c r="E1997" s="172" t="s">
        <v>834</v>
      </c>
      <c r="F1997" s="173">
        <v>1.0</v>
      </c>
      <c r="G1997" s="158"/>
      <c r="H1997" s="158"/>
      <c r="I1997" s="174"/>
      <c r="J1997" s="175"/>
      <c r="K1997" s="157"/>
      <c r="L1997" s="157"/>
      <c r="M1997" s="157"/>
      <c r="O1997" s="158"/>
    </row>
    <row r="1998">
      <c r="A1998" s="172" t="s">
        <v>1456</v>
      </c>
      <c r="B1998" s="172" t="s">
        <v>492</v>
      </c>
      <c r="C1998" s="172" t="s">
        <v>1149</v>
      </c>
      <c r="D1998" s="172" t="s">
        <v>1148</v>
      </c>
      <c r="E1998" s="172" t="s">
        <v>787</v>
      </c>
      <c r="F1998" s="173">
        <v>1.0</v>
      </c>
      <c r="G1998" s="158"/>
      <c r="H1998" s="158"/>
      <c r="I1998" s="174"/>
      <c r="J1998" s="175"/>
      <c r="K1998" s="157"/>
      <c r="L1998" s="157"/>
      <c r="M1998" s="157"/>
      <c r="O1998" s="158"/>
    </row>
    <row r="1999">
      <c r="A1999" s="172" t="s">
        <v>1457</v>
      </c>
      <c r="B1999" s="172" t="s">
        <v>492</v>
      </c>
      <c r="C1999" s="172" t="s">
        <v>1458</v>
      </c>
      <c r="D1999" s="172" t="s">
        <v>1459</v>
      </c>
      <c r="E1999" s="172" t="s">
        <v>526</v>
      </c>
      <c r="F1999" s="173">
        <v>1.0</v>
      </c>
      <c r="G1999" s="158"/>
      <c r="H1999" s="158"/>
      <c r="I1999" s="174"/>
      <c r="J1999" s="175"/>
      <c r="K1999" s="157"/>
      <c r="L1999" s="157"/>
      <c r="M1999" s="157"/>
      <c r="O1999" s="158"/>
    </row>
    <row r="2000">
      <c r="A2000" s="172" t="s">
        <v>1460</v>
      </c>
      <c r="B2000" s="172" t="s">
        <v>492</v>
      </c>
      <c r="C2000" s="172" t="s">
        <v>1461</v>
      </c>
      <c r="D2000" s="172" t="s">
        <v>1462</v>
      </c>
      <c r="E2000" s="172" t="s">
        <v>526</v>
      </c>
      <c r="F2000" s="173">
        <v>1.0</v>
      </c>
      <c r="G2000" s="158"/>
      <c r="H2000" s="158"/>
      <c r="I2000" s="174"/>
      <c r="J2000" s="175"/>
      <c r="K2000" s="157"/>
      <c r="L2000" s="157"/>
      <c r="M2000" s="157"/>
      <c r="O2000" s="158"/>
    </row>
    <row r="2001">
      <c r="A2001" s="172" t="s">
        <v>1463</v>
      </c>
      <c r="B2001" s="172" t="s">
        <v>487</v>
      </c>
      <c r="C2001" s="172" t="s">
        <v>1464</v>
      </c>
      <c r="D2001" s="172" t="s">
        <v>1465</v>
      </c>
      <c r="E2001" s="172" t="s">
        <v>1466</v>
      </c>
      <c r="F2001" s="173">
        <v>1.0</v>
      </c>
      <c r="G2001" s="158"/>
      <c r="H2001" s="158"/>
      <c r="I2001" s="174"/>
      <c r="J2001" s="175"/>
      <c r="K2001" s="157"/>
      <c r="L2001" s="157"/>
      <c r="M2001" s="157"/>
      <c r="O2001" s="158"/>
    </row>
    <row r="2002">
      <c r="A2002" s="172" t="s">
        <v>1467</v>
      </c>
      <c r="B2002" s="172" t="s">
        <v>487</v>
      </c>
      <c r="C2002" s="172" t="s">
        <v>1094</v>
      </c>
      <c r="D2002" s="172" t="s">
        <v>1093</v>
      </c>
      <c r="E2002" s="172" t="s">
        <v>1095</v>
      </c>
      <c r="F2002" s="173">
        <v>2.0</v>
      </c>
      <c r="G2002" s="158"/>
      <c r="H2002" s="158"/>
      <c r="I2002" s="174"/>
      <c r="J2002" s="175"/>
      <c r="K2002" s="157"/>
      <c r="L2002" s="157"/>
      <c r="M2002" s="157"/>
      <c r="O2002" s="158"/>
    </row>
    <row r="2003">
      <c r="A2003" s="172" t="s">
        <v>1467</v>
      </c>
      <c r="B2003" s="172" t="s">
        <v>492</v>
      </c>
      <c r="C2003" s="172" t="s">
        <v>1468</v>
      </c>
      <c r="D2003" s="172" t="s">
        <v>1469</v>
      </c>
      <c r="E2003" s="172" t="s">
        <v>1470</v>
      </c>
      <c r="F2003" s="173">
        <v>2.0</v>
      </c>
      <c r="G2003" s="158"/>
      <c r="H2003" s="158"/>
      <c r="I2003" s="174"/>
      <c r="J2003" s="175"/>
      <c r="K2003" s="157"/>
      <c r="L2003" s="157"/>
      <c r="M2003" s="157"/>
      <c r="O2003" s="158"/>
    </row>
    <row r="2004">
      <c r="A2004" s="172" t="s">
        <v>1467</v>
      </c>
      <c r="B2004" s="172" t="s">
        <v>492</v>
      </c>
      <c r="C2004" s="172" t="s">
        <v>1012</v>
      </c>
      <c r="D2004" s="172" t="s">
        <v>1011</v>
      </c>
      <c r="E2004" s="172" t="s">
        <v>513</v>
      </c>
      <c r="F2004" s="173">
        <v>1.0</v>
      </c>
      <c r="G2004" s="158"/>
      <c r="H2004" s="158"/>
      <c r="I2004" s="174"/>
      <c r="J2004" s="175"/>
      <c r="K2004" s="157"/>
      <c r="L2004" s="157"/>
      <c r="M2004" s="157"/>
      <c r="O2004" s="158"/>
    </row>
    <row r="2005">
      <c r="A2005" s="172" t="s">
        <v>1467</v>
      </c>
      <c r="B2005" s="172" t="s">
        <v>487</v>
      </c>
      <c r="C2005" s="172" t="s">
        <v>622</v>
      </c>
      <c r="D2005" s="172" t="s">
        <v>621</v>
      </c>
      <c r="E2005" s="172" t="s">
        <v>510</v>
      </c>
      <c r="F2005" s="173">
        <v>3.0</v>
      </c>
      <c r="G2005" s="158"/>
      <c r="H2005" s="158"/>
      <c r="I2005" s="174"/>
      <c r="J2005" s="175"/>
      <c r="K2005" s="157"/>
      <c r="L2005" s="157"/>
      <c r="M2005" s="157"/>
      <c r="O2005" s="158"/>
    </row>
    <row r="2006">
      <c r="A2006" s="172" t="s">
        <v>1467</v>
      </c>
      <c r="B2006" s="172" t="s">
        <v>487</v>
      </c>
      <c r="C2006" s="172" t="s">
        <v>1471</v>
      </c>
      <c r="D2006" s="172" t="s">
        <v>1472</v>
      </c>
      <c r="E2006" s="172" t="s">
        <v>1473</v>
      </c>
      <c r="F2006" s="173">
        <v>1.0</v>
      </c>
      <c r="G2006" s="158"/>
      <c r="H2006" s="158"/>
      <c r="I2006" s="174"/>
      <c r="J2006" s="175"/>
      <c r="K2006" s="157"/>
      <c r="L2006" s="157"/>
      <c r="M2006" s="157"/>
      <c r="O2006" s="158"/>
    </row>
    <row r="2007">
      <c r="A2007" s="172" t="s">
        <v>1467</v>
      </c>
      <c r="B2007" s="172" t="s">
        <v>492</v>
      </c>
      <c r="C2007" s="172" t="s">
        <v>1416</v>
      </c>
      <c r="D2007" s="172" t="s">
        <v>1417</v>
      </c>
      <c r="E2007" s="172" t="s">
        <v>1474</v>
      </c>
      <c r="F2007" s="173">
        <v>1.0</v>
      </c>
      <c r="G2007" s="158"/>
      <c r="H2007" s="158"/>
      <c r="I2007" s="174"/>
      <c r="J2007" s="175"/>
      <c r="K2007" s="157"/>
      <c r="L2007" s="157"/>
      <c r="M2007" s="157"/>
      <c r="O2007" s="158"/>
    </row>
    <row r="2008">
      <c r="A2008" s="172" t="s">
        <v>1475</v>
      </c>
      <c r="B2008" s="172" t="s">
        <v>487</v>
      </c>
      <c r="C2008" s="172" t="s">
        <v>786</v>
      </c>
      <c r="D2008" s="172" t="s">
        <v>785</v>
      </c>
      <c r="E2008" s="172" t="s">
        <v>787</v>
      </c>
      <c r="F2008" s="173">
        <v>1.0</v>
      </c>
      <c r="G2008" s="158"/>
      <c r="H2008" s="158"/>
      <c r="I2008" s="174"/>
      <c r="J2008" s="175"/>
      <c r="K2008" s="157"/>
      <c r="L2008" s="157"/>
      <c r="M2008" s="157"/>
      <c r="O2008" s="158"/>
    </row>
    <row r="2009">
      <c r="A2009" s="172" t="s">
        <v>1475</v>
      </c>
      <c r="B2009" s="172" t="s">
        <v>492</v>
      </c>
      <c r="C2009" s="172" t="s">
        <v>1012</v>
      </c>
      <c r="D2009" s="172" t="s">
        <v>1011</v>
      </c>
      <c r="E2009" s="172" t="s">
        <v>513</v>
      </c>
      <c r="F2009" s="173">
        <v>1.0</v>
      </c>
      <c r="G2009" s="158"/>
      <c r="H2009" s="158"/>
      <c r="I2009" s="174"/>
      <c r="J2009" s="175"/>
      <c r="K2009" s="157"/>
      <c r="L2009" s="157"/>
      <c r="M2009" s="157"/>
      <c r="O2009" s="158"/>
    </row>
    <row r="2010">
      <c r="A2010" s="172" t="s">
        <v>1475</v>
      </c>
      <c r="B2010" s="172" t="s">
        <v>487</v>
      </c>
      <c r="C2010" s="172" t="s">
        <v>622</v>
      </c>
      <c r="D2010" s="172" t="s">
        <v>621</v>
      </c>
      <c r="E2010" s="172" t="s">
        <v>510</v>
      </c>
      <c r="F2010" s="173">
        <v>2.0</v>
      </c>
      <c r="G2010" s="158"/>
      <c r="H2010" s="158"/>
      <c r="I2010" s="174"/>
      <c r="J2010" s="175"/>
      <c r="K2010" s="157"/>
      <c r="L2010" s="157"/>
      <c r="M2010" s="157"/>
      <c r="O2010" s="158"/>
    </row>
    <row r="2011">
      <c r="A2011" s="172" t="s">
        <v>1475</v>
      </c>
      <c r="B2011" s="172" t="s">
        <v>487</v>
      </c>
      <c r="C2011" s="172" t="s">
        <v>715</v>
      </c>
      <c r="D2011" s="172" t="s">
        <v>714</v>
      </c>
      <c r="E2011" s="172" t="s">
        <v>588</v>
      </c>
      <c r="F2011" s="173">
        <v>1.0</v>
      </c>
      <c r="G2011" s="158"/>
      <c r="H2011" s="158"/>
      <c r="I2011" s="174"/>
      <c r="J2011" s="175"/>
      <c r="K2011" s="157"/>
      <c r="L2011" s="157"/>
      <c r="M2011" s="157"/>
      <c r="O2011" s="158"/>
    </row>
    <row r="2012">
      <c r="A2012" s="172" t="s">
        <v>1475</v>
      </c>
      <c r="B2012" s="172" t="s">
        <v>487</v>
      </c>
      <c r="C2012" s="172" t="s">
        <v>816</v>
      </c>
      <c r="D2012" s="172" t="s">
        <v>815</v>
      </c>
      <c r="E2012" s="172" t="s">
        <v>510</v>
      </c>
      <c r="F2012" s="173">
        <v>1.0</v>
      </c>
      <c r="G2012" s="158"/>
      <c r="H2012" s="158"/>
      <c r="I2012" s="174"/>
      <c r="J2012" s="175"/>
      <c r="K2012" s="157"/>
      <c r="L2012" s="157"/>
      <c r="M2012" s="157"/>
      <c r="O2012" s="158"/>
    </row>
    <row r="2013">
      <c r="A2013" s="172" t="s">
        <v>1476</v>
      </c>
      <c r="B2013" s="172" t="s">
        <v>492</v>
      </c>
      <c r="C2013" s="172" t="s">
        <v>1397</v>
      </c>
      <c r="D2013" s="172" t="s">
        <v>1398</v>
      </c>
      <c r="E2013" s="172" t="s">
        <v>510</v>
      </c>
      <c r="F2013" s="173">
        <v>1.0</v>
      </c>
      <c r="G2013" s="158"/>
      <c r="H2013" s="158"/>
      <c r="I2013" s="174"/>
      <c r="J2013" s="175"/>
      <c r="K2013" s="157"/>
      <c r="L2013" s="157"/>
      <c r="M2013" s="157"/>
      <c r="O2013" s="158"/>
    </row>
    <row r="2014">
      <c r="A2014" s="172" t="s">
        <v>1477</v>
      </c>
      <c r="B2014" s="172" t="s">
        <v>492</v>
      </c>
      <c r="C2014" s="172" t="s">
        <v>1478</v>
      </c>
      <c r="D2014" s="172" t="s">
        <v>1479</v>
      </c>
      <c r="E2014" s="172" t="s">
        <v>510</v>
      </c>
      <c r="F2014" s="173">
        <v>1.0</v>
      </c>
      <c r="G2014" s="158"/>
      <c r="H2014" s="158"/>
      <c r="I2014" s="174"/>
      <c r="J2014" s="175"/>
      <c r="K2014" s="157"/>
      <c r="L2014" s="157"/>
      <c r="M2014" s="157"/>
      <c r="O2014" s="158"/>
    </row>
    <row r="2015">
      <c r="A2015" s="172" t="s">
        <v>1480</v>
      </c>
      <c r="B2015" s="172" t="s">
        <v>492</v>
      </c>
      <c r="C2015" s="172" t="s">
        <v>1399</v>
      </c>
      <c r="D2015" s="172" t="s">
        <v>1400</v>
      </c>
      <c r="E2015" s="172" t="s">
        <v>510</v>
      </c>
      <c r="F2015" s="173">
        <v>1.0</v>
      </c>
      <c r="G2015" s="158"/>
      <c r="H2015" s="158"/>
      <c r="I2015" s="174"/>
      <c r="J2015" s="175"/>
      <c r="K2015" s="157"/>
      <c r="L2015" s="157"/>
      <c r="M2015" s="157"/>
      <c r="O2015" s="158"/>
    </row>
    <row r="2016">
      <c r="A2016" s="172" t="s">
        <v>1481</v>
      </c>
      <c r="B2016" s="172" t="s">
        <v>492</v>
      </c>
      <c r="C2016" s="172" t="s">
        <v>1482</v>
      </c>
      <c r="D2016" s="172" t="s">
        <v>1483</v>
      </c>
      <c r="E2016" s="172" t="s">
        <v>800</v>
      </c>
      <c r="F2016" s="173">
        <v>1.0</v>
      </c>
      <c r="G2016" s="158"/>
      <c r="H2016" s="158"/>
      <c r="I2016" s="174"/>
      <c r="J2016" s="175"/>
      <c r="K2016" s="157"/>
      <c r="L2016" s="157"/>
      <c r="M2016" s="157"/>
      <c r="O2016" s="158"/>
    </row>
    <row r="2017">
      <c r="A2017" s="172" t="s">
        <v>1484</v>
      </c>
      <c r="B2017" s="172" t="s">
        <v>487</v>
      </c>
      <c r="C2017" s="172" t="s">
        <v>1094</v>
      </c>
      <c r="D2017" s="172" t="s">
        <v>1093</v>
      </c>
      <c r="E2017" s="172" t="s">
        <v>1095</v>
      </c>
      <c r="F2017" s="173">
        <v>1.0</v>
      </c>
      <c r="G2017" s="158"/>
      <c r="H2017" s="158"/>
      <c r="I2017" s="174"/>
      <c r="J2017" s="175"/>
      <c r="K2017" s="157"/>
      <c r="L2017" s="157"/>
      <c r="M2017" s="157"/>
      <c r="O2017" s="158"/>
    </row>
    <row r="2018">
      <c r="A2018" s="172" t="s">
        <v>1484</v>
      </c>
      <c r="B2018" s="172" t="s">
        <v>487</v>
      </c>
      <c r="C2018" s="172" t="s">
        <v>1485</v>
      </c>
      <c r="D2018" s="172" t="s">
        <v>1486</v>
      </c>
      <c r="E2018" s="172" t="s">
        <v>510</v>
      </c>
      <c r="F2018" s="173">
        <v>1.0</v>
      </c>
      <c r="G2018" s="158"/>
      <c r="H2018" s="158"/>
      <c r="I2018" s="174"/>
      <c r="J2018" s="175"/>
      <c r="K2018" s="157"/>
      <c r="L2018" s="157"/>
      <c r="M2018" s="157"/>
      <c r="O2018" s="158"/>
    </row>
    <row r="2019">
      <c r="A2019" s="172" t="s">
        <v>1484</v>
      </c>
      <c r="B2019" s="172" t="s">
        <v>492</v>
      </c>
      <c r="C2019" s="172" t="s">
        <v>1487</v>
      </c>
      <c r="D2019" s="172" t="s">
        <v>1488</v>
      </c>
      <c r="E2019" s="172" t="s">
        <v>784</v>
      </c>
      <c r="F2019" s="173">
        <v>1.0</v>
      </c>
      <c r="G2019" s="158"/>
      <c r="H2019" s="158"/>
      <c r="I2019" s="174"/>
      <c r="J2019" s="175"/>
      <c r="K2019" s="157"/>
      <c r="L2019" s="157"/>
      <c r="M2019" s="157"/>
      <c r="O2019" s="158"/>
    </row>
    <row r="2020">
      <c r="A2020" s="172" t="s">
        <v>1484</v>
      </c>
      <c r="B2020" s="172" t="s">
        <v>487</v>
      </c>
      <c r="C2020" s="172" t="s">
        <v>1471</v>
      </c>
      <c r="D2020" s="172" t="s">
        <v>1472</v>
      </c>
      <c r="E2020" s="172" t="s">
        <v>1473</v>
      </c>
      <c r="F2020" s="173">
        <v>1.0</v>
      </c>
      <c r="G2020" s="158"/>
      <c r="H2020" s="158"/>
      <c r="I2020" s="174"/>
      <c r="J2020" s="175"/>
      <c r="K2020" s="157"/>
      <c r="L2020" s="157"/>
      <c r="M2020" s="157"/>
      <c r="O2020" s="158"/>
    </row>
    <row r="2021">
      <c r="A2021" s="172" t="s">
        <v>1484</v>
      </c>
      <c r="B2021" s="172" t="s">
        <v>487</v>
      </c>
      <c r="C2021" s="172" t="s">
        <v>553</v>
      </c>
      <c r="D2021" s="172" t="s">
        <v>554</v>
      </c>
      <c r="E2021" s="172" t="s">
        <v>547</v>
      </c>
      <c r="F2021" s="173">
        <v>1.0</v>
      </c>
      <c r="G2021" s="158"/>
      <c r="H2021" s="158"/>
      <c r="I2021" s="174"/>
      <c r="J2021" s="175"/>
      <c r="K2021" s="157"/>
      <c r="L2021" s="157"/>
      <c r="M2021" s="157"/>
      <c r="O2021" s="158"/>
    </row>
    <row r="2022">
      <c r="A2022" s="172" t="s">
        <v>1484</v>
      </c>
      <c r="B2022" s="172" t="s">
        <v>492</v>
      </c>
      <c r="C2022" s="172" t="s">
        <v>1012</v>
      </c>
      <c r="D2022" s="172" t="s">
        <v>1011</v>
      </c>
      <c r="E2022" s="172" t="s">
        <v>513</v>
      </c>
      <c r="F2022" s="173">
        <v>1.0</v>
      </c>
      <c r="G2022" s="158"/>
      <c r="H2022" s="158"/>
      <c r="I2022" s="174"/>
      <c r="J2022" s="175"/>
      <c r="K2022" s="157"/>
      <c r="L2022" s="157"/>
      <c r="M2022" s="157"/>
      <c r="O2022" s="158"/>
    </row>
    <row r="2023">
      <c r="A2023" s="172" t="s">
        <v>1489</v>
      </c>
      <c r="B2023" s="172" t="s">
        <v>492</v>
      </c>
      <c r="C2023" s="172" t="s">
        <v>1186</v>
      </c>
      <c r="D2023" s="172" t="s">
        <v>1187</v>
      </c>
      <c r="E2023" s="172" t="s">
        <v>787</v>
      </c>
      <c r="F2023" s="173">
        <v>1.0</v>
      </c>
      <c r="G2023" s="158"/>
      <c r="H2023" s="158"/>
      <c r="I2023" s="174"/>
      <c r="J2023" s="175"/>
      <c r="K2023" s="157"/>
      <c r="L2023" s="157"/>
      <c r="M2023" s="157"/>
      <c r="O2023" s="158"/>
    </row>
    <row r="2024">
      <c r="A2024" s="172" t="s">
        <v>1490</v>
      </c>
      <c r="B2024" s="172" t="s">
        <v>492</v>
      </c>
      <c r="C2024" s="172" t="s">
        <v>1491</v>
      </c>
      <c r="D2024" s="172" t="s">
        <v>1492</v>
      </c>
      <c r="E2024" s="172" t="s">
        <v>722</v>
      </c>
      <c r="F2024" s="173">
        <v>1.0</v>
      </c>
      <c r="G2024" s="158"/>
      <c r="H2024" s="158"/>
      <c r="I2024" s="174"/>
      <c r="J2024" s="175"/>
      <c r="K2024" s="157"/>
      <c r="L2024" s="157"/>
      <c r="M2024" s="157"/>
      <c r="O2024" s="158"/>
    </row>
    <row r="2025">
      <c r="A2025" s="172" t="s">
        <v>1493</v>
      </c>
      <c r="B2025" s="172" t="s">
        <v>492</v>
      </c>
      <c r="C2025" s="172" t="s">
        <v>1449</v>
      </c>
      <c r="D2025" s="172" t="s">
        <v>1450</v>
      </c>
      <c r="E2025" s="172" t="s">
        <v>547</v>
      </c>
      <c r="F2025" s="173">
        <v>1.0</v>
      </c>
      <c r="G2025" s="158"/>
      <c r="H2025" s="158"/>
      <c r="I2025" s="174"/>
      <c r="J2025" s="175"/>
      <c r="K2025" s="157"/>
      <c r="L2025" s="157"/>
      <c r="M2025" s="157"/>
      <c r="O2025" s="158"/>
    </row>
    <row r="2026">
      <c r="A2026" s="172" t="s">
        <v>1494</v>
      </c>
      <c r="B2026" s="172" t="s">
        <v>487</v>
      </c>
      <c r="C2026" s="172" t="s">
        <v>867</v>
      </c>
      <c r="D2026" s="172" t="s">
        <v>868</v>
      </c>
      <c r="E2026" s="172" t="s">
        <v>869</v>
      </c>
      <c r="F2026" s="173">
        <v>1.0</v>
      </c>
      <c r="G2026" s="158"/>
      <c r="H2026" s="158"/>
      <c r="I2026" s="174"/>
      <c r="J2026" s="175"/>
      <c r="K2026" s="157"/>
      <c r="L2026" s="157"/>
      <c r="M2026" s="157"/>
      <c r="O2026" s="158"/>
    </row>
    <row r="2027">
      <c r="A2027" s="172" t="s">
        <v>1495</v>
      </c>
      <c r="B2027" s="172" t="s">
        <v>487</v>
      </c>
      <c r="C2027" s="172" t="s">
        <v>799</v>
      </c>
      <c r="D2027" s="172" t="s">
        <v>798</v>
      </c>
      <c r="E2027" s="172" t="s">
        <v>800</v>
      </c>
      <c r="F2027" s="173">
        <v>1.0</v>
      </c>
      <c r="G2027" s="158"/>
      <c r="H2027" s="158"/>
      <c r="I2027" s="174"/>
      <c r="J2027" s="175"/>
      <c r="K2027" s="157"/>
      <c r="L2027" s="157"/>
      <c r="M2027" s="157"/>
      <c r="O2027" s="158"/>
    </row>
    <row r="2028">
      <c r="A2028" s="172" t="s">
        <v>1495</v>
      </c>
      <c r="B2028" s="172" t="s">
        <v>487</v>
      </c>
      <c r="C2028" s="172" t="s">
        <v>938</v>
      </c>
      <c r="D2028" s="172" t="s">
        <v>937</v>
      </c>
      <c r="E2028" s="172" t="s">
        <v>547</v>
      </c>
      <c r="F2028" s="173">
        <v>1.0</v>
      </c>
      <c r="G2028" s="158"/>
      <c r="H2028" s="158"/>
      <c r="I2028" s="174"/>
      <c r="J2028" s="175"/>
      <c r="K2028" s="157"/>
      <c r="L2028" s="157"/>
      <c r="M2028" s="157"/>
      <c r="O2028" s="158"/>
    </row>
    <row r="2029">
      <c r="A2029" s="172" t="s">
        <v>1495</v>
      </c>
      <c r="B2029" s="172" t="s">
        <v>492</v>
      </c>
      <c r="C2029" s="172" t="s">
        <v>1449</v>
      </c>
      <c r="D2029" s="172" t="s">
        <v>1450</v>
      </c>
      <c r="E2029" s="172" t="s">
        <v>547</v>
      </c>
      <c r="F2029" s="173">
        <v>1.0</v>
      </c>
      <c r="G2029" s="158"/>
      <c r="H2029" s="158"/>
      <c r="I2029" s="174"/>
      <c r="J2029" s="175"/>
      <c r="K2029" s="157"/>
      <c r="L2029" s="157"/>
      <c r="M2029" s="157"/>
      <c r="O2029" s="158"/>
    </row>
    <row r="2030">
      <c r="A2030" s="172" t="s">
        <v>1495</v>
      </c>
      <c r="B2030" s="172" t="s">
        <v>487</v>
      </c>
      <c r="C2030" s="172" t="s">
        <v>1496</v>
      </c>
      <c r="D2030" s="172" t="s">
        <v>1497</v>
      </c>
      <c r="E2030" s="172" t="s">
        <v>1253</v>
      </c>
      <c r="F2030" s="173">
        <v>1.0</v>
      </c>
      <c r="G2030" s="158"/>
      <c r="H2030" s="158"/>
      <c r="I2030" s="174"/>
      <c r="J2030" s="175"/>
      <c r="K2030" s="157"/>
      <c r="L2030" s="157"/>
      <c r="M2030" s="157"/>
      <c r="O2030" s="158"/>
    </row>
    <row r="2031">
      <c r="A2031" s="172" t="s">
        <v>1495</v>
      </c>
      <c r="B2031" s="172" t="s">
        <v>487</v>
      </c>
      <c r="C2031" s="172" t="s">
        <v>1498</v>
      </c>
      <c r="D2031" s="172" t="s">
        <v>1499</v>
      </c>
      <c r="E2031" s="172" t="s">
        <v>513</v>
      </c>
      <c r="F2031" s="173">
        <v>1.0</v>
      </c>
      <c r="G2031" s="158"/>
      <c r="H2031" s="158"/>
      <c r="I2031" s="174"/>
      <c r="J2031" s="175"/>
      <c r="K2031" s="157"/>
      <c r="L2031" s="157"/>
      <c r="M2031" s="157"/>
      <c r="O2031" s="158"/>
    </row>
    <row r="2032">
      <c r="A2032" s="172" t="s">
        <v>1495</v>
      </c>
      <c r="B2032" s="172" t="s">
        <v>487</v>
      </c>
      <c r="C2032" s="172" t="s">
        <v>1409</v>
      </c>
      <c r="D2032" s="172" t="s">
        <v>1410</v>
      </c>
      <c r="E2032" s="172" t="s">
        <v>1411</v>
      </c>
      <c r="F2032" s="173">
        <v>1.0</v>
      </c>
      <c r="G2032" s="158"/>
      <c r="H2032" s="158"/>
      <c r="I2032" s="174"/>
      <c r="J2032" s="175"/>
      <c r="K2032" s="157"/>
      <c r="L2032" s="157"/>
      <c r="M2032" s="157"/>
      <c r="O2032" s="158"/>
    </row>
    <row r="2033">
      <c r="A2033" s="172" t="s">
        <v>1500</v>
      </c>
      <c r="B2033" s="172" t="s">
        <v>487</v>
      </c>
      <c r="C2033" s="172" t="s">
        <v>1330</v>
      </c>
      <c r="D2033" s="172" t="s">
        <v>1331</v>
      </c>
      <c r="E2033" s="172" t="s">
        <v>513</v>
      </c>
      <c r="F2033" s="173">
        <v>1.0</v>
      </c>
      <c r="G2033" s="158"/>
      <c r="H2033" s="158"/>
      <c r="I2033" s="174"/>
      <c r="J2033" s="175"/>
      <c r="K2033" s="157"/>
      <c r="L2033" s="157"/>
      <c r="M2033" s="157"/>
      <c r="O2033" s="158"/>
    </row>
    <row r="2034">
      <c r="A2034" s="172" t="s">
        <v>1500</v>
      </c>
      <c r="B2034" s="172" t="s">
        <v>487</v>
      </c>
      <c r="C2034" s="172" t="s">
        <v>897</v>
      </c>
      <c r="D2034" s="172" t="s">
        <v>896</v>
      </c>
      <c r="E2034" s="172" t="s">
        <v>541</v>
      </c>
      <c r="F2034" s="173">
        <v>2.0</v>
      </c>
      <c r="G2034" s="158"/>
      <c r="H2034" s="158"/>
      <c r="I2034" s="174"/>
      <c r="J2034" s="175"/>
      <c r="K2034" s="157"/>
      <c r="L2034" s="157"/>
      <c r="M2034" s="157"/>
      <c r="O2034" s="158"/>
    </row>
    <row r="2035">
      <c r="A2035" s="172" t="s">
        <v>1500</v>
      </c>
      <c r="B2035" s="172" t="s">
        <v>492</v>
      </c>
      <c r="C2035" s="172" t="s">
        <v>1501</v>
      </c>
      <c r="D2035" s="172" t="s">
        <v>1502</v>
      </c>
      <c r="E2035" s="172" t="s">
        <v>627</v>
      </c>
      <c r="F2035" s="173">
        <v>1.0</v>
      </c>
      <c r="G2035" s="158"/>
      <c r="H2035" s="158"/>
      <c r="I2035" s="174"/>
      <c r="J2035" s="175"/>
      <c r="K2035" s="157"/>
      <c r="L2035" s="157"/>
      <c r="M2035" s="157"/>
      <c r="O2035" s="158"/>
    </row>
    <row r="2036">
      <c r="A2036" s="172" t="s">
        <v>1500</v>
      </c>
      <c r="B2036" s="172" t="s">
        <v>487</v>
      </c>
      <c r="C2036" s="172" t="s">
        <v>1322</v>
      </c>
      <c r="D2036" s="172" t="s">
        <v>1323</v>
      </c>
      <c r="E2036" s="172" t="s">
        <v>498</v>
      </c>
      <c r="F2036" s="173">
        <v>2.0</v>
      </c>
      <c r="G2036" s="158"/>
      <c r="H2036" s="158"/>
      <c r="I2036" s="174"/>
      <c r="J2036" s="175"/>
      <c r="K2036" s="157"/>
      <c r="L2036" s="157"/>
      <c r="M2036" s="157"/>
      <c r="O2036" s="158"/>
    </row>
    <row r="2037">
      <c r="A2037" s="172" t="s">
        <v>1503</v>
      </c>
      <c r="B2037" s="172" t="s">
        <v>492</v>
      </c>
      <c r="C2037" s="172" t="s">
        <v>1504</v>
      </c>
      <c r="D2037" s="172" t="s">
        <v>1505</v>
      </c>
      <c r="E2037" s="172" t="s">
        <v>510</v>
      </c>
      <c r="F2037" s="173">
        <v>1.0</v>
      </c>
      <c r="G2037" s="158"/>
      <c r="H2037" s="158"/>
      <c r="I2037" s="174"/>
      <c r="J2037" s="175"/>
      <c r="K2037" s="157"/>
      <c r="L2037" s="157"/>
      <c r="M2037" s="157"/>
      <c r="O2037" s="158"/>
    </row>
    <row r="2038">
      <c r="A2038" s="172" t="s">
        <v>1506</v>
      </c>
      <c r="B2038" s="172" t="s">
        <v>487</v>
      </c>
      <c r="C2038" s="172" t="s">
        <v>861</v>
      </c>
      <c r="D2038" s="172" t="s">
        <v>862</v>
      </c>
      <c r="E2038" s="172" t="s">
        <v>510</v>
      </c>
      <c r="F2038" s="173">
        <v>1.0</v>
      </c>
      <c r="G2038" s="158"/>
      <c r="H2038" s="158"/>
      <c r="I2038" s="174"/>
      <c r="J2038" s="175"/>
      <c r="K2038" s="157"/>
      <c r="L2038" s="157"/>
      <c r="M2038" s="157"/>
      <c r="O2038" s="158"/>
    </row>
    <row r="2039">
      <c r="A2039" s="172" t="s">
        <v>1506</v>
      </c>
      <c r="B2039" s="172" t="s">
        <v>831</v>
      </c>
      <c r="C2039" s="172" t="s">
        <v>1033</v>
      </c>
      <c r="D2039" s="172" t="s">
        <v>1034</v>
      </c>
      <c r="E2039" s="172" t="s">
        <v>526</v>
      </c>
      <c r="F2039" s="173">
        <v>1.0</v>
      </c>
      <c r="G2039" s="158"/>
      <c r="H2039" s="158"/>
      <c r="I2039" s="174"/>
      <c r="J2039" s="175"/>
      <c r="K2039" s="157"/>
      <c r="L2039" s="157"/>
      <c r="M2039" s="157"/>
      <c r="O2039" s="158"/>
    </row>
    <row r="2040">
      <c r="A2040" s="172" t="s">
        <v>1506</v>
      </c>
      <c r="B2040" s="172" t="s">
        <v>487</v>
      </c>
      <c r="C2040" s="172" t="s">
        <v>1507</v>
      </c>
      <c r="D2040" s="172" t="s">
        <v>1508</v>
      </c>
      <c r="E2040" s="172" t="s">
        <v>541</v>
      </c>
      <c r="F2040" s="173">
        <v>1.0</v>
      </c>
      <c r="G2040" s="158"/>
      <c r="H2040" s="158"/>
      <c r="I2040" s="174"/>
      <c r="J2040" s="175"/>
      <c r="K2040" s="157"/>
      <c r="L2040" s="157"/>
      <c r="M2040" s="157"/>
      <c r="O2040" s="158"/>
    </row>
    <row r="2041">
      <c r="A2041" s="172" t="s">
        <v>1506</v>
      </c>
      <c r="B2041" s="172" t="s">
        <v>487</v>
      </c>
      <c r="C2041" s="172" t="s">
        <v>657</v>
      </c>
      <c r="D2041" s="172" t="s">
        <v>656</v>
      </c>
      <c r="E2041" s="172" t="s">
        <v>570</v>
      </c>
      <c r="F2041" s="173">
        <v>1.0</v>
      </c>
      <c r="G2041" s="158"/>
      <c r="H2041" s="158"/>
      <c r="I2041" s="174"/>
      <c r="J2041" s="175"/>
      <c r="K2041" s="157"/>
      <c r="L2041" s="157"/>
      <c r="M2041" s="157"/>
      <c r="O2041" s="158"/>
    </row>
    <row r="2042">
      <c r="A2042" s="172" t="s">
        <v>1506</v>
      </c>
      <c r="B2042" s="172" t="s">
        <v>487</v>
      </c>
      <c r="C2042" s="172" t="s">
        <v>567</v>
      </c>
      <c r="D2042" s="172" t="s">
        <v>566</v>
      </c>
      <c r="E2042" s="172" t="s">
        <v>498</v>
      </c>
      <c r="F2042" s="173">
        <v>1.0</v>
      </c>
      <c r="G2042" s="158"/>
      <c r="H2042" s="158"/>
      <c r="I2042" s="174"/>
      <c r="J2042" s="175"/>
      <c r="K2042" s="157"/>
      <c r="L2042" s="157"/>
      <c r="M2042" s="157"/>
      <c r="O2042" s="158"/>
    </row>
    <row r="2043">
      <c r="A2043" s="172" t="s">
        <v>1506</v>
      </c>
      <c r="B2043" s="172" t="s">
        <v>487</v>
      </c>
      <c r="C2043" s="172" t="s">
        <v>675</v>
      </c>
      <c r="D2043" s="172" t="s">
        <v>674</v>
      </c>
      <c r="E2043" s="172" t="s">
        <v>541</v>
      </c>
      <c r="F2043" s="173">
        <v>1.0</v>
      </c>
      <c r="G2043" s="158"/>
      <c r="H2043" s="158"/>
      <c r="I2043" s="174"/>
      <c r="J2043" s="175"/>
      <c r="K2043" s="157"/>
      <c r="L2043" s="157"/>
      <c r="M2043" s="157"/>
      <c r="O2043" s="158"/>
    </row>
    <row r="2044">
      <c r="A2044" s="172" t="s">
        <v>1509</v>
      </c>
      <c r="B2044" s="172" t="s">
        <v>487</v>
      </c>
      <c r="C2044" s="172" t="s">
        <v>1510</v>
      </c>
      <c r="D2044" s="172" t="s">
        <v>1511</v>
      </c>
      <c r="E2044" s="172" t="s">
        <v>573</v>
      </c>
      <c r="F2044" s="173">
        <v>1.0</v>
      </c>
      <c r="G2044" s="158"/>
      <c r="H2044" s="158"/>
      <c r="I2044" s="174"/>
      <c r="J2044" s="175"/>
      <c r="K2044" s="157"/>
      <c r="L2044" s="157"/>
      <c r="M2044" s="157"/>
      <c r="O2044" s="158"/>
    </row>
    <row r="2045">
      <c r="A2045" s="172" t="s">
        <v>1509</v>
      </c>
      <c r="B2045" s="172" t="s">
        <v>487</v>
      </c>
      <c r="C2045" s="172" t="s">
        <v>867</v>
      </c>
      <c r="D2045" s="172" t="s">
        <v>868</v>
      </c>
      <c r="E2045" s="172" t="s">
        <v>869</v>
      </c>
      <c r="F2045" s="173">
        <v>1.0</v>
      </c>
      <c r="G2045" s="158"/>
      <c r="H2045" s="158"/>
      <c r="I2045" s="174"/>
      <c r="J2045" s="175"/>
      <c r="K2045" s="157"/>
      <c r="L2045" s="157"/>
      <c r="M2045" s="157"/>
      <c r="O2045" s="158"/>
    </row>
    <row r="2046">
      <c r="A2046" s="172" t="s">
        <v>1509</v>
      </c>
      <c r="B2046" s="172" t="s">
        <v>487</v>
      </c>
      <c r="C2046" s="172" t="s">
        <v>1165</v>
      </c>
      <c r="D2046" s="172" t="s">
        <v>1166</v>
      </c>
      <c r="E2046" s="172" t="s">
        <v>501</v>
      </c>
      <c r="F2046" s="173">
        <v>2.0</v>
      </c>
      <c r="G2046" s="158"/>
      <c r="H2046" s="158"/>
      <c r="I2046" s="174"/>
      <c r="J2046" s="175"/>
      <c r="K2046" s="157"/>
      <c r="L2046" s="157"/>
      <c r="M2046" s="157"/>
      <c r="O2046" s="158"/>
    </row>
    <row r="2047">
      <c r="A2047" s="172" t="s">
        <v>1509</v>
      </c>
      <c r="B2047" s="172" t="s">
        <v>487</v>
      </c>
      <c r="C2047" s="172" t="s">
        <v>1512</v>
      </c>
      <c r="D2047" s="172" t="s">
        <v>1513</v>
      </c>
      <c r="E2047" s="172" t="s">
        <v>541</v>
      </c>
      <c r="F2047" s="173">
        <v>2.0</v>
      </c>
      <c r="G2047" s="158"/>
      <c r="H2047" s="158"/>
      <c r="I2047" s="174"/>
      <c r="J2047" s="175"/>
      <c r="K2047" s="157"/>
      <c r="L2047" s="157"/>
      <c r="M2047" s="157"/>
      <c r="O2047" s="158"/>
    </row>
    <row r="2048">
      <c r="A2048" s="172" t="s">
        <v>1509</v>
      </c>
      <c r="B2048" s="172" t="s">
        <v>487</v>
      </c>
      <c r="C2048" s="172" t="s">
        <v>881</v>
      </c>
      <c r="D2048" s="172" t="s">
        <v>880</v>
      </c>
      <c r="E2048" s="172" t="s">
        <v>787</v>
      </c>
      <c r="F2048" s="173">
        <v>1.0</v>
      </c>
      <c r="G2048" s="158"/>
      <c r="H2048" s="158"/>
      <c r="I2048" s="174"/>
      <c r="J2048" s="175"/>
      <c r="K2048" s="157"/>
      <c r="L2048" s="157"/>
      <c r="M2048" s="157"/>
      <c r="O2048" s="158"/>
    </row>
    <row r="2049">
      <c r="A2049" s="172" t="s">
        <v>1509</v>
      </c>
      <c r="B2049" s="172" t="s">
        <v>487</v>
      </c>
      <c r="C2049" s="172" t="s">
        <v>644</v>
      </c>
      <c r="D2049" s="172" t="s">
        <v>643</v>
      </c>
      <c r="E2049" s="172" t="s">
        <v>645</v>
      </c>
      <c r="F2049" s="173">
        <v>1.0</v>
      </c>
      <c r="G2049" s="158"/>
      <c r="H2049" s="158"/>
      <c r="I2049" s="174"/>
      <c r="J2049" s="175"/>
      <c r="K2049" s="157"/>
      <c r="L2049" s="157"/>
      <c r="M2049" s="157"/>
      <c r="O2049" s="158"/>
    </row>
    <row r="2050">
      <c r="A2050" s="172" t="s">
        <v>1514</v>
      </c>
      <c r="B2050" s="172" t="s">
        <v>492</v>
      </c>
      <c r="C2050" s="172" t="s">
        <v>1515</v>
      </c>
      <c r="D2050" s="172" t="s">
        <v>1516</v>
      </c>
      <c r="E2050" s="172" t="s">
        <v>613</v>
      </c>
      <c r="F2050" s="173">
        <v>1.0</v>
      </c>
      <c r="G2050" s="158"/>
      <c r="H2050" s="158"/>
      <c r="I2050" s="174"/>
      <c r="J2050" s="175"/>
      <c r="K2050" s="157"/>
      <c r="L2050" s="157"/>
      <c r="M2050" s="157"/>
      <c r="O2050" s="158"/>
    </row>
    <row r="2051">
      <c r="A2051" s="172" t="s">
        <v>1517</v>
      </c>
      <c r="B2051" s="172" t="s">
        <v>492</v>
      </c>
      <c r="C2051" s="172" t="s">
        <v>1518</v>
      </c>
      <c r="D2051" s="172" t="s">
        <v>1519</v>
      </c>
      <c r="E2051" s="172" t="s">
        <v>613</v>
      </c>
      <c r="F2051" s="173">
        <v>1.0</v>
      </c>
      <c r="G2051" s="158"/>
      <c r="H2051" s="158"/>
      <c r="I2051" s="174"/>
      <c r="J2051" s="175"/>
      <c r="K2051" s="157"/>
      <c r="L2051" s="157"/>
      <c r="M2051" s="157"/>
      <c r="O2051" s="158"/>
    </row>
    <row r="2052">
      <c r="A2052" s="172" t="s">
        <v>1520</v>
      </c>
      <c r="B2052" s="172" t="s">
        <v>492</v>
      </c>
      <c r="C2052" s="172" t="s">
        <v>1521</v>
      </c>
      <c r="D2052" s="172" t="s">
        <v>1522</v>
      </c>
      <c r="E2052" s="172" t="s">
        <v>613</v>
      </c>
      <c r="F2052" s="173">
        <v>1.0</v>
      </c>
      <c r="G2052" s="158"/>
      <c r="H2052" s="158"/>
      <c r="I2052" s="174"/>
      <c r="J2052" s="175"/>
      <c r="K2052" s="157"/>
      <c r="L2052" s="157"/>
      <c r="M2052" s="157"/>
      <c r="O2052" s="158"/>
    </row>
    <row r="2053">
      <c r="A2053" s="172" t="s">
        <v>1523</v>
      </c>
      <c r="B2053" s="172" t="s">
        <v>487</v>
      </c>
      <c r="C2053" s="172" t="s">
        <v>1524</v>
      </c>
      <c r="D2053" s="172" t="s">
        <v>1525</v>
      </c>
      <c r="E2053" s="172" t="s">
        <v>541</v>
      </c>
      <c r="F2053" s="173">
        <v>1.0</v>
      </c>
      <c r="G2053" s="158"/>
      <c r="H2053" s="158"/>
      <c r="I2053" s="174"/>
      <c r="J2053" s="175"/>
      <c r="K2053" s="157"/>
      <c r="L2053" s="157"/>
      <c r="M2053" s="157"/>
      <c r="O2053" s="158"/>
    </row>
    <row r="2054">
      <c r="A2054" s="172" t="s">
        <v>1523</v>
      </c>
      <c r="B2054" s="172" t="s">
        <v>492</v>
      </c>
      <c r="C2054" s="172" t="s">
        <v>1526</v>
      </c>
      <c r="D2054" s="172" t="s">
        <v>1527</v>
      </c>
      <c r="E2054" s="172" t="s">
        <v>613</v>
      </c>
      <c r="F2054" s="173">
        <v>1.0</v>
      </c>
      <c r="G2054" s="158"/>
      <c r="H2054" s="158"/>
      <c r="I2054" s="174"/>
      <c r="J2054" s="175"/>
      <c r="K2054" s="157"/>
      <c r="L2054" s="157"/>
      <c r="M2054" s="157"/>
      <c r="O2054" s="158"/>
    </row>
    <row r="2055">
      <c r="A2055" s="172" t="s">
        <v>1523</v>
      </c>
      <c r="B2055" s="172" t="s">
        <v>487</v>
      </c>
      <c r="C2055" s="172" t="s">
        <v>1528</v>
      </c>
      <c r="D2055" s="172" t="s">
        <v>1529</v>
      </c>
      <c r="E2055" s="172" t="s">
        <v>507</v>
      </c>
      <c r="F2055" s="173">
        <v>2.0</v>
      </c>
      <c r="G2055" s="158"/>
      <c r="H2055" s="158"/>
      <c r="I2055" s="174"/>
      <c r="J2055" s="175"/>
      <c r="K2055" s="157"/>
      <c r="L2055" s="157"/>
      <c r="M2055" s="157"/>
      <c r="O2055" s="158"/>
    </row>
    <row r="2056">
      <c r="A2056" s="172" t="s">
        <v>1523</v>
      </c>
      <c r="B2056" s="172" t="s">
        <v>487</v>
      </c>
      <c r="C2056" s="172" t="s">
        <v>1069</v>
      </c>
      <c r="D2056" s="172" t="s">
        <v>1068</v>
      </c>
      <c r="E2056" s="172" t="s">
        <v>552</v>
      </c>
      <c r="F2056" s="173">
        <v>1.0</v>
      </c>
      <c r="G2056" s="158"/>
      <c r="H2056" s="158"/>
      <c r="I2056" s="174"/>
      <c r="J2056" s="175"/>
      <c r="K2056" s="157"/>
      <c r="L2056" s="157"/>
      <c r="M2056" s="157"/>
      <c r="O2056" s="158"/>
    </row>
    <row r="2057">
      <c r="A2057" s="172" t="s">
        <v>1530</v>
      </c>
      <c r="B2057" s="172" t="s">
        <v>492</v>
      </c>
      <c r="C2057" s="172" t="s">
        <v>1531</v>
      </c>
      <c r="D2057" s="172" t="s">
        <v>1532</v>
      </c>
      <c r="E2057" s="172" t="s">
        <v>613</v>
      </c>
      <c r="F2057" s="173">
        <v>1.0</v>
      </c>
      <c r="G2057" s="158"/>
      <c r="H2057" s="158"/>
      <c r="I2057" s="174"/>
      <c r="J2057" s="175"/>
      <c r="K2057" s="157"/>
      <c r="L2057" s="157"/>
      <c r="M2057" s="157"/>
      <c r="O2057" s="158"/>
    </row>
    <row r="2058">
      <c r="A2058" s="172" t="s">
        <v>1533</v>
      </c>
      <c r="B2058" s="172" t="s">
        <v>487</v>
      </c>
      <c r="C2058" s="172" t="s">
        <v>715</v>
      </c>
      <c r="D2058" s="172" t="s">
        <v>714</v>
      </c>
      <c r="E2058" s="172" t="s">
        <v>588</v>
      </c>
      <c r="F2058" s="173">
        <v>1.0</v>
      </c>
      <c r="G2058" s="158"/>
      <c r="H2058" s="158"/>
      <c r="I2058" s="174"/>
      <c r="J2058" s="175"/>
      <c r="K2058" s="157"/>
      <c r="L2058" s="157"/>
      <c r="M2058" s="157"/>
      <c r="O2058" s="158"/>
    </row>
    <row r="2059">
      <c r="A2059" s="172" t="s">
        <v>1533</v>
      </c>
      <c r="B2059" s="172" t="s">
        <v>487</v>
      </c>
      <c r="C2059" s="172" t="s">
        <v>1498</v>
      </c>
      <c r="D2059" s="172" t="s">
        <v>1499</v>
      </c>
      <c r="E2059" s="172" t="s">
        <v>513</v>
      </c>
      <c r="F2059" s="173">
        <v>2.0</v>
      </c>
      <c r="G2059" s="158"/>
      <c r="H2059" s="158"/>
      <c r="I2059" s="174"/>
      <c r="J2059" s="175"/>
      <c r="K2059" s="157"/>
      <c r="L2059" s="157"/>
      <c r="M2059" s="157"/>
      <c r="O2059" s="158"/>
    </row>
    <row r="2060">
      <c r="A2060" s="172" t="s">
        <v>1533</v>
      </c>
      <c r="B2060" s="172" t="s">
        <v>487</v>
      </c>
      <c r="C2060" s="172" t="s">
        <v>517</v>
      </c>
      <c r="D2060" s="172" t="s">
        <v>518</v>
      </c>
      <c r="E2060" s="172" t="s">
        <v>519</v>
      </c>
      <c r="F2060" s="173">
        <v>1.0</v>
      </c>
      <c r="G2060" s="158"/>
      <c r="H2060" s="158"/>
      <c r="I2060" s="174"/>
      <c r="J2060" s="175"/>
      <c r="K2060" s="157"/>
      <c r="L2060" s="157"/>
      <c r="M2060" s="157"/>
      <c r="O2060" s="158"/>
    </row>
    <row r="2061">
      <c r="A2061" s="172" t="s">
        <v>1533</v>
      </c>
      <c r="B2061" s="172" t="s">
        <v>487</v>
      </c>
      <c r="C2061" s="172" t="s">
        <v>1372</v>
      </c>
      <c r="D2061" s="172" t="s">
        <v>1373</v>
      </c>
      <c r="E2061" s="172" t="s">
        <v>519</v>
      </c>
      <c r="F2061" s="173">
        <v>1.0</v>
      </c>
      <c r="G2061" s="158"/>
      <c r="H2061" s="158"/>
      <c r="I2061" s="174"/>
      <c r="J2061" s="175"/>
      <c r="K2061" s="157"/>
      <c r="L2061" s="157"/>
      <c r="M2061" s="157"/>
      <c r="O2061" s="158"/>
    </row>
    <row r="2062">
      <c r="A2062" s="172" t="s">
        <v>1533</v>
      </c>
      <c r="B2062" s="172" t="s">
        <v>492</v>
      </c>
      <c r="C2062" s="172" t="s">
        <v>564</v>
      </c>
      <c r="D2062" s="172" t="s">
        <v>565</v>
      </c>
      <c r="E2062" s="172" t="s">
        <v>513</v>
      </c>
      <c r="F2062" s="173">
        <v>1.0</v>
      </c>
      <c r="G2062" s="158"/>
      <c r="H2062" s="158"/>
      <c r="I2062" s="174"/>
      <c r="J2062" s="175"/>
      <c r="K2062" s="157"/>
      <c r="L2062" s="157"/>
      <c r="M2062" s="157"/>
      <c r="O2062" s="158"/>
    </row>
    <row r="2063">
      <c r="A2063" s="172" t="s">
        <v>1534</v>
      </c>
      <c r="B2063" s="172" t="s">
        <v>492</v>
      </c>
      <c r="C2063" s="172" t="s">
        <v>1531</v>
      </c>
      <c r="D2063" s="172" t="s">
        <v>1532</v>
      </c>
      <c r="E2063" s="172" t="s">
        <v>613</v>
      </c>
      <c r="F2063" s="173">
        <v>2.0</v>
      </c>
      <c r="G2063" s="158"/>
      <c r="H2063" s="158"/>
      <c r="I2063" s="174"/>
      <c r="J2063" s="175"/>
      <c r="K2063" s="157"/>
      <c r="L2063" s="157"/>
      <c r="M2063" s="157"/>
      <c r="O2063" s="158"/>
    </row>
    <row r="2064">
      <c r="A2064" s="172" t="s">
        <v>1535</v>
      </c>
      <c r="B2064" s="172" t="s">
        <v>492</v>
      </c>
      <c r="C2064" s="172" t="s">
        <v>1518</v>
      </c>
      <c r="D2064" s="172" t="s">
        <v>1519</v>
      </c>
      <c r="E2064" s="172" t="s">
        <v>613</v>
      </c>
      <c r="F2064" s="173">
        <v>1.0</v>
      </c>
      <c r="G2064" s="158"/>
      <c r="H2064" s="158"/>
      <c r="I2064" s="174"/>
      <c r="J2064" s="175"/>
      <c r="K2064" s="157"/>
      <c r="L2064" s="157"/>
      <c r="M2064" s="157"/>
      <c r="O2064" s="158"/>
    </row>
    <row r="2065">
      <c r="A2065" s="172" t="s">
        <v>1535</v>
      </c>
      <c r="B2065" s="172" t="s">
        <v>492</v>
      </c>
      <c r="C2065" s="172" t="s">
        <v>1521</v>
      </c>
      <c r="D2065" s="172" t="s">
        <v>1522</v>
      </c>
      <c r="E2065" s="172" t="s">
        <v>613</v>
      </c>
      <c r="F2065" s="173">
        <v>1.0</v>
      </c>
      <c r="G2065" s="158"/>
      <c r="H2065" s="158"/>
      <c r="I2065" s="174"/>
      <c r="J2065" s="175"/>
      <c r="K2065" s="157"/>
      <c r="L2065" s="157"/>
      <c r="M2065" s="157"/>
      <c r="O2065" s="158"/>
    </row>
    <row r="2066">
      <c r="A2066" s="172" t="s">
        <v>1536</v>
      </c>
      <c r="B2066" s="172" t="s">
        <v>487</v>
      </c>
      <c r="C2066" s="172" t="s">
        <v>1537</v>
      </c>
      <c r="D2066" s="172" t="s">
        <v>1538</v>
      </c>
      <c r="E2066" s="172" t="s">
        <v>547</v>
      </c>
      <c r="F2066" s="173">
        <v>2.0</v>
      </c>
      <c r="G2066" s="158"/>
      <c r="H2066" s="158"/>
      <c r="I2066" s="174"/>
      <c r="J2066" s="175"/>
      <c r="K2066" s="157"/>
      <c r="L2066" s="157"/>
      <c r="M2066" s="157"/>
      <c r="O2066" s="158"/>
    </row>
    <row r="2067">
      <c r="A2067" s="172" t="s">
        <v>1536</v>
      </c>
      <c r="B2067" s="172" t="s">
        <v>492</v>
      </c>
      <c r="C2067" s="172" t="s">
        <v>1356</v>
      </c>
      <c r="D2067" s="172" t="s">
        <v>1357</v>
      </c>
      <c r="E2067" s="172" t="s">
        <v>513</v>
      </c>
      <c r="F2067" s="173">
        <v>1.0</v>
      </c>
      <c r="G2067" s="158"/>
      <c r="H2067" s="158"/>
      <c r="I2067" s="174"/>
      <c r="J2067" s="175"/>
      <c r="K2067" s="157"/>
      <c r="L2067" s="157"/>
      <c r="M2067" s="157"/>
      <c r="O2067" s="158"/>
    </row>
    <row r="2068">
      <c r="A2068" s="172" t="s">
        <v>1536</v>
      </c>
      <c r="B2068" s="172" t="s">
        <v>487</v>
      </c>
      <c r="C2068" s="172" t="s">
        <v>867</v>
      </c>
      <c r="D2068" s="172" t="s">
        <v>868</v>
      </c>
      <c r="E2068" s="172" t="s">
        <v>869</v>
      </c>
      <c r="F2068" s="173">
        <v>1.0</v>
      </c>
      <c r="G2068" s="158"/>
      <c r="H2068" s="158"/>
      <c r="I2068" s="174"/>
      <c r="J2068" s="175"/>
      <c r="K2068" s="157"/>
      <c r="L2068" s="157"/>
      <c r="M2068" s="157"/>
      <c r="O2068" s="158"/>
    </row>
    <row r="2069">
      <c r="A2069" s="172" t="s">
        <v>1536</v>
      </c>
      <c r="B2069" s="172" t="s">
        <v>487</v>
      </c>
      <c r="C2069" s="172" t="s">
        <v>528</v>
      </c>
      <c r="D2069" s="172" t="s">
        <v>529</v>
      </c>
      <c r="E2069" s="172" t="s">
        <v>513</v>
      </c>
      <c r="F2069" s="173">
        <v>1.0</v>
      </c>
      <c r="G2069" s="158"/>
      <c r="H2069" s="158"/>
      <c r="I2069" s="174"/>
      <c r="J2069" s="175"/>
      <c r="K2069" s="157"/>
      <c r="L2069" s="157"/>
      <c r="M2069" s="157"/>
      <c r="O2069" s="158"/>
    </row>
    <row r="2070">
      <c r="A2070" s="172" t="s">
        <v>1536</v>
      </c>
      <c r="B2070" s="172" t="s">
        <v>492</v>
      </c>
      <c r="C2070" s="172" t="s">
        <v>878</v>
      </c>
      <c r="D2070" s="172" t="s">
        <v>879</v>
      </c>
      <c r="E2070" s="172" t="s">
        <v>495</v>
      </c>
      <c r="F2070" s="173">
        <v>1.0</v>
      </c>
      <c r="G2070" s="158"/>
      <c r="H2070" s="158"/>
      <c r="I2070" s="174"/>
      <c r="J2070" s="175"/>
      <c r="K2070" s="157"/>
      <c r="L2070" s="157"/>
      <c r="M2070" s="157"/>
      <c r="O2070" s="158"/>
    </row>
    <row r="2071">
      <c r="A2071" s="172" t="s">
        <v>1536</v>
      </c>
      <c r="B2071" s="172" t="s">
        <v>492</v>
      </c>
      <c r="C2071" s="172" t="s">
        <v>932</v>
      </c>
      <c r="D2071" s="172" t="s">
        <v>931</v>
      </c>
      <c r="E2071" s="172" t="s">
        <v>513</v>
      </c>
      <c r="F2071" s="173">
        <v>2.0</v>
      </c>
      <c r="G2071" s="158"/>
      <c r="H2071" s="158"/>
      <c r="I2071" s="174"/>
      <c r="J2071" s="175"/>
      <c r="K2071" s="157"/>
      <c r="L2071" s="157"/>
      <c r="M2071" s="157"/>
      <c r="O2071" s="158"/>
    </row>
    <row r="2072">
      <c r="A2072" s="172" t="s">
        <v>1539</v>
      </c>
      <c r="B2072" s="172" t="s">
        <v>492</v>
      </c>
      <c r="C2072" s="172" t="s">
        <v>1218</v>
      </c>
      <c r="D2072" s="172" t="s">
        <v>1217</v>
      </c>
      <c r="E2072" s="172" t="s">
        <v>513</v>
      </c>
      <c r="F2072" s="173">
        <v>1.0</v>
      </c>
      <c r="G2072" s="158"/>
      <c r="H2072" s="158"/>
      <c r="I2072" s="174"/>
      <c r="J2072" s="175"/>
      <c r="K2072" s="157"/>
      <c r="L2072" s="157"/>
      <c r="M2072" s="157"/>
      <c r="O2072" s="158"/>
    </row>
    <row r="2073">
      <c r="A2073" s="172" t="s">
        <v>1539</v>
      </c>
      <c r="B2073" s="172" t="s">
        <v>492</v>
      </c>
      <c r="C2073" s="172" t="s">
        <v>1540</v>
      </c>
      <c r="D2073" s="172" t="s">
        <v>1541</v>
      </c>
      <c r="E2073" s="172" t="s">
        <v>510</v>
      </c>
      <c r="F2073" s="173">
        <v>1.0</v>
      </c>
      <c r="G2073" s="158"/>
      <c r="H2073" s="158"/>
      <c r="I2073" s="174"/>
      <c r="J2073" s="175"/>
      <c r="K2073" s="157"/>
      <c r="L2073" s="157"/>
      <c r="M2073" s="157"/>
      <c r="O2073" s="158"/>
    </row>
    <row r="2074">
      <c r="A2074" s="172" t="s">
        <v>1539</v>
      </c>
      <c r="B2074" s="172" t="s">
        <v>487</v>
      </c>
      <c r="C2074" s="172" t="s">
        <v>999</v>
      </c>
      <c r="D2074" s="172" t="s">
        <v>998</v>
      </c>
      <c r="E2074" s="172" t="s">
        <v>552</v>
      </c>
      <c r="F2074" s="173">
        <v>2.0</v>
      </c>
      <c r="G2074" s="158"/>
      <c r="H2074" s="158"/>
      <c r="I2074" s="174"/>
      <c r="J2074" s="175"/>
      <c r="K2074" s="157"/>
      <c r="L2074" s="157"/>
      <c r="M2074" s="157"/>
      <c r="O2074" s="158"/>
    </row>
    <row r="2075">
      <c r="A2075" s="172" t="s">
        <v>1539</v>
      </c>
      <c r="B2075" s="172" t="s">
        <v>492</v>
      </c>
      <c r="C2075" s="172" t="s">
        <v>932</v>
      </c>
      <c r="D2075" s="172" t="s">
        <v>931</v>
      </c>
      <c r="E2075" s="172" t="s">
        <v>513</v>
      </c>
      <c r="F2075" s="173">
        <v>1.0</v>
      </c>
      <c r="G2075" s="158"/>
      <c r="H2075" s="158"/>
      <c r="I2075" s="174"/>
      <c r="J2075" s="175"/>
      <c r="K2075" s="157"/>
      <c r="L2075" s="157"/>
      <c r="M2075" s="157"/>
      <c r="O2075" s="158"/>
    </row>
    <row r="2076">
      <c r="A2076" s="172" t="s">
        <v>1542</v>
      </c>
      <c r="B2076" s="172" t="s">
        <v>492</v>
      </c>
      <c r="C2076" s="172" t="s">
        <v>1543</v>
      </c>
      <c r="D2076" s="172" t="s">
        <v>1544</v>
      </c>
      <c r="E2076" s="172" t="s">
        <v>800</v>
      </c>
      <c r="F2076" s="173">
        <v>1.0</v>
      </c>
      <c r="G2076" s="158"/>
      <c r="H2076" s="158"/>
      <c r="I2076" s="174"/>
      <c r="J2076" s="175"/>
      <c r="K2076" s="157"/>
      <c r="L2076" s="157"/>
      <c r="M2076" s="157"/>
      <c r="O2076" s="158"/>
    </row>
    <row r="2077">
      <c r="A2077" s="172" t="s">
        <v>1545</v>
      </c>
      <c r="B2077" s="172" t="s">
        <v>492</v>
      </c>
      <c r="C2077" s="172" t="s">
        <v>1391</v>
      </c>
      <c r="D2077" s="172" t="s">
        <v>1392</v>
      </c>
      <c r="E2077" s="172" t="s">
        <v>834</v>
      </c>
      <c r="F2077" s="173">
        <v>1.0</v>
      </c>
      <c r="G2077" s="158"/>
      <c r="H2077" s="158"/>
      <c r="I2077" s="174"/>
      <c r="J2077" s="175"/>
      <c r="K2077" s="157"/>
      <c r="L2077" s="157"/>
      <c r="M2077" s="157"/>
      <c r="O2077" s="158"/>
    </row>
    <row r="2078">
      <c r="A2078" s="172" t="s">
        <v>1546</v>
      </c>
      <c r="B2078" s="172" t="s">
        <v>492</v>
      </c>
      <c r="C2078" s="172" t="s">
        <v>1547</v>
      </c>
      <c r="D2078" s="172" t="s">
        <v>1548</v>
      </c>
      <c r="E2078" s="172" t="s">
        <v>573</v>
      </c>
      <c r="F2078" s="173">
        <v>1.0</v>
      </c>
      <c r="G2078" s="158"/>
      <c r="H2078" s="158"/>
      <c r="I2078" s="174"/>
      <c r="J2078" s="175"/>
      <c r="K2078" s="157"/>
      <c r="L2078" s="157"/>
      <c r="M2078" s="157"/>
      <c r="O2078" s="158"/>
    </row>
    <row r="2079">
      <c r="A2079" s="172" t="s">
        <v>1549</v>
      </c>
      <c r="B2079" s="172" t="s">
        <v>492</v>
      </c>
      <c r="C2079" s="172" t="s">
        <v>1393</v>
      </c>
      <c r="D2079" s="172" t="s">
        <v>1394</v>
      </c>
      <c r="E2079" s="172" t="s">
        <v>713</v>
      </c>
      <c r="F2079" s="173">
        <v>1.0</v>
      </c>
      <c r="G2079" s="158"/>
      <c r="H2079" s="158"/>
      <c r="I2079" s="174"/>
      <c r="J2079" s="175"/>
      <c r="K2079" s="157"/>
      <c r="L2079" s="157"/>
      <c r="M2079" s="157"/>
      <c r="O2079" s="158"/>
    </row>
    <row r="2080">
      <c r="A2080" s="172" t="s">
        <v>1550</v>
      </c>
      <c r="B2080" s="172" t="s">
        <v>492</v>
      </c>
      <c r="C2080" s="172" t="s">
        <v>1551</v>
      </c>
      <c r="D2080" s="172" t="s">
        <v>1552</v>
      </c>
      <c r="E2080" s="172" t="s">
        <v>834</v>
      </c>
      <c r="F2080" s="173">
        <v>1.0</v>
      </c>
      <c r="G2080" s="158"/>
      <c r="H2080" s="158"/>
      <c r="I2080" s="174"/>
      <c r="J2080" s="175"/>
      <c r="K2080" s="157"/>
      <c r="L2080" s="157"/>
      <c r="M2080" s="157"/>
      <c r="O2080" s="158"/>
    </row>
    <row r="2081">
      <c r="A2081" s="172" t="s">
        <v>1553</v>
      </c>
      <c r="B2081" s="172" t="s">
        <v>492</v>
      </c>
      <c r="C2081" s="172" t="s">
        <v>1554</v>
      </c>
      <c r="D2081" s="172" t="s">
        <v>1555</v>
      </c>
      <c r="E2081" s="172" t="s">
        <v>544</v>
      </c>
      <c r="F2081" s="173">
        <v>1.0</v>
      </c>
      <c r="G2081" s="158"/>
      <c r="H2081" s="158"/>
      <c r="I2081" s="174"/>
      <c r="J2081" s="175"/>
      <c r="K2081" s="157"/>
      <c r="L2081" s="157"/>
      <c r="M2081" s="157"/>
      <c r="O2081" s="158"/>
    </row>
    <row r="2082">
      <c r="A2082" s="172" t="s">
        <v>1556</v>
      </c>
      <c r="B2082" s="172" t="s">
        <v>492</v>
      </c>
      <c r="C2082" s="172" t="s">
        <v>1557</v>
      </c>
      <c r="D2082" s="172" t="s">
        <v>1558</v>
      </c>
      <c r="E2082" s="172" t="s">
        <v>544</v>
      </c>
      <c r="F2082" s="173">
        <v>1.0</v>
      </c>
      <c r="G2082" s="158"/>
      <c r="H2082" s="158"/>
      <c r="I2082" s="174"/>
      <c r="J2082" s="175"/>
      <c r="K2082" s="157"/>
      <c r="L2082" s="157"/>
      <c r="M2082" s="157"/>
      <c r="O2082" s="158"/>
    </row>
    <row r="2083">
      <c r="A2083" s="172" t="s">
        <v>1559</v>
      </c>
      <c r="B2083" s="172" t="s">
        <v>831</v>
      </c>
      <c r="C2083" s="172" t="s">
        <v>1560</v>
      </c>
      <c r="D2083" s="172" t="s">
        <v>1561</v>
      </c>
      <c r="E2083" s="172" t="s">
        <v>1562</v>
      </c>
      <c r="F2083" s="173">
        <v>1.0</v>
      </c>
      <c r="G2083" s="158"/>
      <c r="H2083" s="158"/>
      <c r="I2083" s="174"/>
      <c r="J2083" s="175"/>
      <c r="K2083" s="157"/>
      <c r="L2083" s="157"/>
      <c r="M2083" s="157"/>
      <c r="O2083" s="158"/>
    </row>
    <row r="2084">
      <c r="A2084" s="172" t="s">
        <v>1563</v>
      </c>
      <c r="B2084" s="172" t="s">
        <v>487</v>
      </c>
      <c r="C2084" s="172" t="s">
        <v>1564</v>
      </c>
      <c r="D2084" s="172" t="s">
        <v>1565</v>
      </c>
      <c r="E2084" s="172" t="s">
        <v>1566</v>
      </c>
      <c r="F2084" s="173">
        <v>3.0</v>
      </c>
      <c r="G2084" s="158"/>
      <c r="H2084" s="158"/>
      <c r="I2084" s="174"/>
      <c r="J2084" s="175"/>
      <c r="K2084" s="157"/>
      <c r="L2084" s="157"/>
      <c r="M2084" s="157"/>
      <c r="O2084" s="158"/>
    </row>
    <row r="2085">
      <c r="A2085" s="172" t="s">
        <v>1567</v>
      </c>
      <c r="B2085" s="172" t="s">
        <v>492</v>
      </c>
      <c r="C2085" s="172" t="s">
        <v>1568</v>
      </c>
      <c r="D2085" s="172" t="s">
        <v>1569</v>
      </c>
      <c r="E2085" s="172" t="s">
        <v>1570</v>
      </c>
      <c r="F2085" s="173">
        <v>3.0</v>
      </c>
      <c r="G2085" s="158"/>
      <c r="H2085" s="158"/>
      <c r="I2085" s="174"/>
      <c r="J2085" s="175"/>
      <c r="K2085" s="157"/>
      <c r="L2085" s="157"/>
      <c r="M2085" s="157"/>
      <c r="O2085" s="158"/>
    </row>
    <row r="2086">
      <c r="A2086" s="172" t="s">
        <v>1571</v>
      </c>
      <c r="B2086" s="172" t="s">
        <v>487</v>
      </c>
      <c r="C2086" s="172" t="s">
        <v>1572</v>
      </c>
      <c r="D2086" s="172" t="s">
        <v>1573</v>
      </c>
      <c r="E2086" s="172" t="s">
        <v>507</v>
      </c>
      <c r="F2086" s="173">
        <v>1.0</v>
      </c>
      <c r="G2086" s="158"/>
      <c r="H2086" s="158"/>
      <c r="I2086" s="174"/>
      <c r="J2086" s="175"/>
      <c r="K2086" s="157"/>
      <c r="L2086" s="157"/>
      <c r="M2086" s="157"/>
      <c r="O2086" s="158"/>
    </row>
    <row r="2087">
      <c r="A2087" s="172" t="s">
        <v>1571</v>
      </c>
      <c r="B2087" s="172" t="s">
        <v>487</v>
      </c>
      <c r="C2087" s="172" t="s">
        <v>1574</v>
      </c>
      <c r="D2087" s="172" t="s">
        <v>1575</v>
      </c>
      <c r="E2087" s="172" t="s">
        <v>513</v>
      </c>
      <c r="F2087" s="173">
        <v>1.0</v>
      </c>
      <c r="G2087" s="158"/>
      <c r="H2087" s="158"/>
      <c r="I2087" s="174"/>
      <c r="J2087" s="175"/>
      <c r="K2087" s="157"/>
      <c r="L2087" s="157"/>
      <c r="M2087" s="157"/>
      <c r="O2087" s="158"/>
    </row>
    <row r="2088">
      <c r="A2088" s="172" t="s">
        <v>1571</v>
      </c>
      <c r="B2088" s="172" t="s">
        <v>487</v>
      </c>
      <c r="C2088" s="172" t="s">
        <v>1176</v>
      </c>
      <c r="D2088" s="172" t="s">
        <v>1177</v>
      </c>
      <c r="E2088" s="172" t="s">
        <v>584</v>
      </c>
      <c r="F2088" s="173">
        <v>1.0</v>
      </c>
      <c r="G2088" s="158"/>
      <c r="H2088" s="158"/>
      <c r="I2088" s="174"/>
      <c r="J2088" s="175"/>
      <c r="K2088" s="157"/>
      <c r="L2088" s="157"/>
      <c r="M2088" s="157"/>
      <c r="O2088" s="158"/>
    </row>
    <row r="2089">
      <c r="A2089" s="172" t="s">
        <v>1571</v>
      </c>
      <c r="B2089" s="172" t="s">
        <v>487</v>
      </c>
      <c r="C2089" s="172" t="s">
        <v>1341</v>
      </c>
      <c r="D2089" s="172" t="s">
        <v>1342</v>
      </c>
      <c r="E2089" s="172" t="s">
        <v>510</v>
      </c>
      <c r="F2089" s="173">
        <v>1.0</v>
      </c>
      <c r="G2089" s="158"/>
      <c r="H2089" s="158"/>
      <c r="I2089" s="174"/>
      <c r="J2089" s="175"/>
      <c r="K2089" s="157"/>
      <c r="L2089" s="157"/>
      <c r="M2089" s="157"/>
      <c r="O2089" s="158"/>
    </row>
    <row r="2090">
      <c r="A2090" s="172" t="s">
        <v>1571</v>
      </c>
      <c r="B2090" s="172" t="s">
        <v>487</v>
      </c>
      <c r="C2090" s="172" t="s">
        <v>1576</v>
      </c>
      <c r="D2090" s="172" t="s">
        <v>1577</v>
      </c>
      <c r="E2090" s="172" t="s">
        <v>510</v>
      </c>
      <c r="F2090" s="173">
        <v>1.0</v>
      </c>
      <c r="G2090" s="158"/>
      <c r="H2090" s="158"/>
      <c r="I2090" s="174"/>
      <c r="J2090" s="175"/>
      <c r="K2090" s="157"/>
      <c r="L2090" s="157"/>
      <c r="M2090" s="157"/>
      <c r="O2090" s="158"/>
    </row>
    <row r="2091">
      <c r="A2091" s="172" t="s">
        <v>1571</v>
      </c>
      <c r="B2091" s="172" t="s">
        <v>492</v>
      </c>
      <c r="C2091" s="172" t="s">
        <v>968</v>
      </c>
      <c r="D2091" s="172" t="s">
        <v>991</v>
      </c>
      <c r="E2091" s="172" t="s">
        <v>547</v>
      </c>
      <c r="F2091" s="173">
        <v>1.0</v>
      </c>
      <c r="G2091" s="158"/>
      <c r="H2091" s="158"/>
      <c r="I2091" s="174"/>
      <c r="J2091" s="175"/>
      <c r="K2091" s="157"/>
      <c r="L2091" s="157"/>
      <c r="M2091" s="157"/>
      <c r="O2091" s="158"/>
    </row>
    <row r="2092">
      <c r="A2092" s="172" t="s">
        <v>1578</v>
      </c>
      <c r="B2092" s="172" t="s">
        <v>487</v>
      </c>
      <c r="C2092" s="172" t="s">
        <v>451</v>
      </c>
      <c r="D2092" s="172" t="s">
        <v>452</v>
      </c>
      <c r="E2092" s="172" t="s">
        <v>588</v>
      </c>
      <c r="F2092" s="173">
        <v>1.0</v>
      </c>
      <c r="G2092" s="158"/>
      <c r="H2092" s="158"/>
      <c r="I2092" s="174"/>
      <c r="J2092" s="175"/>
      <c r="K2092" s="157"/>
      <c r="L2092" s="157"/>
      <c r="M2092" s="157"/>
      <c r="O2092" s="158"/>
    </row>
    <row r="2093">
      <c r="A2093" s="172" t="s">
        <v>1578</v>
      </c>
      <c r="B2093" s="172" t="s">
        <v>487</v>
      </c>
      <c r="C2093" s="172" t="s">
        <v>1579</v>
      </c>
      <c r="D2093" s="172" t="s">
        <v>1580</v>
      </c>
      <c r="E2093" s="172" t="s">
        <v>513</v>
      </c>
      <c r="F2093" s="173">
        <v>1.0</v>
      </c>
      <c r="G2093" s="158"/>
      <c r="H2093" s="158"/>
      <c r="I2093" s="174"/>
      <c r="J2093" s="175"/>
      <c r="K2093" s="157"/>
      <c r="L2093" s="157"/>
      <c r="M2093" s="157"/>
      <c r="O2093" s="158"/>
    </row>
    <row r="2094">
      <c r="A2094" s="172" t="s">
        <v>1578</v>
      </c>
      <c r="B2094" s="172" t="s">
        <v>492</v>
      </c>
      <c r="C2094" s="172" t="s">
        <v>1581</v>
      </c>
      <c r="D2094" s="172" t="s">
        <v>1582</v>
      </c>
      <c r="E2094" s="172" t="s">
        <v>535</v>
      </c>
      <c r="F2094" s="173">
        <v>1.0</v>
      </c>
      <c r="G2094" s="158"/>
      <c r="H2094" s="158"/>
      <c r="I2094" s="174"/>
      <c r="J2094" s="175"/>
      <c r="K2094" s="157"/>
      <c r="L2094" s="157"/>
      <c r="M2094" s="157"/>
      <c r="O2094" s="158"/>
    </row>
    <row r="2095">
      <c r="A2095" s="172" t="s">
        <v>1578</v>
      </c>
      <c r="B2095" s="172" t="s">
        <v>492</v>
      </c>
      <c r="C2095" s="172" t="s">
        <v>1468</v>
      </c>
      <c r="D2095" s="172" t="s">
        <v>1469</v>
      </c>
      <c r="E2095" s="172" t="s">
        <v>1470</v>
      </c>
      <c r="F2095" s="173">
        <v>2.0</v>
      </c>
      <c r="G2095" s="158"/>
      <c r="H2095" s="158"/>
      <c r="I2095" s="174"/>
      <c r="J2095" s="175"/>
      <c r="K2095" s="157"/>
      <c r="L2095" s="157"/>
      <c r="M2095" s="157"/>
      <c r="O2095" s="158"/>
    </row>
    <row r="2096">
      <c r="A2096" s="172" t="s">
        <v>1578</v>
      </c>
      <c r="B2096" s="172" t="s">
        <v>492</v>
      </c>
      <c r="C2096" s="172" t="s">
        <v>1451</v>
      </c>
      <c r="D2096" s="172" t="s">
        <v>1452</v>
      </c>
      <c r="E2096" s="172" t="s">
        <v>547</v>
      </c>
      <c r="F2096" s="173">
        <v>1.0</v>
      </c>
      <c r="G2096" s="158"/>
      <c r="H2096" s="158"/>
      <c r="I2096" s="174"/>
      <c r="J2096" s="175"/>
      <c r="K2096" s="157"/>
      <c r="L2096" s="157"/>
      <c r="M2096" s="157"/>
      <c r="O2096" s="158"/>
    </row>
    <row r="2097">
      <c r="A2097" s="172" t="s">
        <v>1578</v>
      </c>
      <c r="B2097" s="172" t="s">
        <v>492</v>
      </c>
      <c r="C2097" s="172" t="s">
        <v>1583</v>
      </c>
      <c r="D2097" s="172" t="s">
        <v>1584</v>
      </c>
      <c r="E2097" s="172" t="s">
        <v>1585</v>
      </c>
      <c r="F2097" s="173">
        <v>1.0</v>
      </c>
      <c r="G2097" s="158"/>
      <c r="H2097" s="158"/>
      <c r="I2097" s="174"/>
      <c r="J2097" s="175"/>
      <c r="K2097" s="157"/>
      <c r="L2097" s="157"/>
      <c r="M2097" s="157"/>
      <c r="O2097" s="158"/>
    </row>
    <row r="2098">
      <c r="A2098" s="172" t="s">
        <v>1578</v>
      </c>
      <c r="B2098" s="172" t="s">
        <v>492</v>
      </c>
      <c r="C2098" s="172" t="s">
        <v>1449</v>
      </c>
      <c r="D2098" s="172" t="s">
        <v>1450</v>
      </c>
      <c r="E2098" s="172" t="s">
        <v>547</v>
      </c>
      <c r="F2098" s="173">
        <v>1.0</v>
      </c>
      <c r="G2098" s="158"/>
      <c r="H2098" s="158"/>
      <c r="I2098" s="174"/>
      <c r="J2098" s="175"/>
      <c r="K2098" s="157"/>
      <c r="L2098" s="157"/>
      <c r="M2098" s="157"/>
      <c r="O2098" s="158"/>
    </row>
    <row r="2099">
      <c r="A2099" s="172" t="s">
        <v>453</v>
      </c>
      <c r="B2099" s="172" t="s">
        <v>487</v>
      </c>
      <c r="C2099" s="172" t="s">
        <v>786</v>
      </c>
      <c r="D2099" s="172" t="s">
        <v>785</v>
      </c>
      <c r="E2099" s="172" t="s">
        <v>787</v>
      </c>
      <c r="F2099" s="173">
        <v>1.0</v>
      </c>
      <c r="G2099" s="158"/>
      <c r="H2099" s="158"/>
      <c r="I2099" s="174"/>
      <c r="J2099" s="175"/>
      <c r="K2099" s="157"/>
      <c r="L2099" s="157"/>
      <c r="M2099" s="157"/>
      <c r="O2099" s="158"/>
    </row>
    <row r="2100">
      <c r="A2100" s="172" t="s">
        <v>453</v>
      </c>
      <c r="B2100" s="172" t="s">
        <v>492</v>
      </c>
      <c r="C2100" s="172" t="s">
        <v>1407</v>
      </c>
      <c r="D2100" s="172" t="s">
        <v>1408</v>
      </c>
      <c r="E2100" s="172" t="s">
        <v>834</v>
      </c>
      <c r="F2100" s="173">
        <v>1.0</v>
      </c>
      <c r="G2100" s="158"/>
      <c r="H2100" s="158"/>
      <c r="I2100" s="174"/>
      <c r="J2100" s="175"/>
      <c r="K2100" s="157"/>
      <c r="L2100" s="157"/>
      <c r="M2100" s="157"/>
      <c r="O2100" s="158"/>
    </row>
    <row r="2101">
      <c r="A2101" s="172" t="s">
        <v>453</v>
      </c>
      <c r="B2101" s="172" t="s">
        <v>492</v>
      </c>
      <c r="C2101" s="172" t="s">
        <v>1586</v>
      </c>
      <c r="D2101" s="172" t="s">
        <v>1587</v>
      </c>
      <c r="E2101" s="172" t="s">
        <v>547</v>
      </c>
      <c r="F2101" s="173">
        <v>1.0</v>
      </c>
      <c r="G2101" s="158"/>
      <c r="H2101" s="158"/>
      <c r="I2101" s="174"/>
      <c r="J2101" s="175"/>
      <c r="K2101" s="157"/>
      <c r="L2101" s="157"/>
      <c r="M2101" s="157"/>
      <c r="O2101" s="158"/>
    </row>
    <row r="2102">
      <c r="A2102" s="172" t="s">
        <v>453</v>
      </c>
      <c r="B2102" s="172" t="s">
        <v>492</v>
      </c>
      <c r="C2102" s="172" t="s">
        <v>1588</v>
      </c>
      <c r="D2102" s="172" t="s">
        <v>1589</v>
      </c>
      <c r="E2102" s="172" t="s">
        <v>713</v>
      </c>
      <c r="F2102" s="173">
        <v>1.0</v>
      </c>
      <c r="G2102" s="158"/>
      <c r="H2102" s="158"/>
      <c r="I2102" s="174"/>
      <c r="J2102" s="175"/>
      <c r="K2102" s="157"/>
      <c r="L2102" s="157"/>
      <c r="M2102" s="157"/>
      <c r="O2102" s="158"/>
    </row>
    <row r="2103">
      <c r="A2103" s="172" t="s">
        <v>453</v>
      </c>
      <c r="B2103" s="172" t="s">
        <v>487</v>
      </c>
      <c r="C2103" s="172" t="s">
        <v>1372</v>
      </c>
      <c r="D2103" s="172" t="s">
        <v>1373</v>
      </c>
      <c r="E2103" s="172" t="s">
        <v>519</v>
      </c>
      <c r="F2103" s="173">
        <v>1.0</v>
      </c>
      <c r="G2103" s="158"/>
      <c r="H2103" s="158"/>
      <c r="I2103" s="174"/>
      <c r="J2103" s="175"/>
      <c r="K2103" s="157"/>
      <c r="L2103" s="157"/>
      <c r="M2103" s="157"/>
      <c r="O2103" s="158"/>
    </row>
    <row r="2104">
      <c r="A2104" s="172" t="s">
        <v>453</v>
      </c>
      <c r="B2104" s="172" t="s">
        <v>831</v>
      </c>
      <c r="C2104" s="172" t="s">
        <v>449</v>
      </c>
      <c r="D2104" s="172" t="s">
        <v>450</v>
      </c>
      <c r="E2104" s="172" t="s">
        <v>510</v>
      </c>
      <c r="F2104" s="173">
        <v>1.0</v>
      </c>
      <c r="G2104" s="158"/>
      <c r="H2104" s="158"/>
      <c r="I2104" s="174"/>
      <c r="J2104" s="175"/>
      <c r="K2104" s="157"/>
      <c r="L2104" s="157"/>
      <c r="M2104" s="157"/>
      <c r="O2104" s="158"/>
    </row>
    <row r="2105">
      <c r="A2105" s="172" t="s">
        <v>1590</v>
      </c>
      <c r="B2105" s="172" t="s">
        <v>487</v>
      </c>
      <c r="C2105" s="172" t="s">
        <v>804</v>
      </c>
      <c r="D2105" s="172" t="s">
        <v>803</v>
      </c>
      <c r="E2105" s="172" t="s">
        <v>784</v>
      </c>
      <c r="F2105" s="173">
        <v>1.0</v>
      </c>
      <c r="G2105" s="158"/>
      <c r="H2105" s="158"/>
      <c r="I2105" s="174"/>
      <c r="J2105" s="175"/>
      <c r="K2105" s="157"/>
      <c r="L2105" s="157"/>
      <c r="M2105" s="157"/>
      <c r="O2105" s="158"/>
    </row>
    <row r="2106">
      <c r="A2106" s="172" t="s">
        <v>1590</v>
      </c>
      <c r="B2106" s="172" t="s">
        <v>487</v>
      </c>
      <c r="C2106" s="172" t="s">
        <v>799</v>
      </c>
      <c r="D2106" s="172" t="s">
        <v>798</v>
      </c>
      <c r="E2106" s="172" t="s">
        <v>800</v>
      </c>
      <c r="F2106" s="173">
        <v>1.0</v>
      </c>
      <c r="G2106" s="158"/>
      <c r="H2106" s="158"/>
      <c r="I2106" s="174"/>
      <c r="J2106" s="175"/>
      <c r="K2106" s="157"/>
      <c r="L2106" s="157"/>
      <c r="M2106" s="157"/>
      <c r="O2106" s="158"/>
    </row>
    <row r="2107">
      <c r="A2107" s="172" t="s">
        <v>1590</v>
      </c>
      <c r="B2107" s="172" t="s">
        <v>487</v>
      </c>
      <c r="C2107" s="172" t="s">
        <v>372</v>
      </c>
      <c r="D2107" s="172" t="s">
        <v>373</v>
      </c>
      <c r="E2107" s="172" t="s">
        <v>570</v>
      </c>
      <c r="F2107" s="173">
        <v>1.0</v>
      </c>
      <c r="G2107" s="158"/>
      <c r="H2107" s="158"/>
      <c r="I2107" s="174"/>
      <c r="J2107" s="175"/>
      <c r="K2107" s="157"/>
      <c r="L2107" s="157"/>
      <c r="M2107" s="157"/>
      <c r="O2107" s="158"/>
    </row>
    <row r="2108">
      <c r="A2108" s="172" t="s">
        <v>1590</v>
      </c>
      <c r="B2108" s="172" t="s">
        <v>492</v>
      </c>
      <c r="C2108" s="172" t="s">
        <v>973</v>
      </c>
      <c r="D2108" s="172" t="s">
        <v>972</v>
      </c>
      <c r="E2108" s="172" t="s">
        <v>857</v>
      </c>
      <c r="F2108" s="173">
        <v>1.0</v>
      </c>
      <c r="G2108" s="158"/>
      <c r="H2108" s="158"/>
      <c r="I2108" s="174"/>
      <c r="J2108" s="175"/>
      <c r="K2108" s="157"/>
      <c r="L2108" s="157"/>
      <c r="M2108" s="157"/>
      <c r="O2108" s="158"/>
    </row>
    <row r="2109">
      <c r="A2109" s="172" t="s">
        <v>1590</v>
      </c>
      <c r="B2109" s="172" t="s">
        <v>487</v>
      </c>
      <c r="C2109" s="172" t="s">
        <v>508</v>
      </c>
      <c r="D2109" s="172" t="s">
        <v>509</v>
      </c>
      <c r="E2109" s="172" t="s">
        <v>510</v>
      </c>
      <c r="F2109" s="173">
        <v>1.0</v>
      </c>
      <c r="G2109" s="158"/>
      <c r="H2109" s="158"/>
      <c r="I2109" s="174"/>
      <c r="J2109" s="175"/>
      <c r="K2109" s="157"/>
      <c r="L2109" s="157"/>
      <c r="M2109" s="157"/>
      <c r="O2109" s="158"/>
    </row>
    <row r="2110">
      <c r="A2110" s="172" t="s">
        <v>1590</v>
      </c>
      <c r="B2110" s="172" t="s">
        <v>487</v>
      </c>
      <c r="C2110" s="172" t="s">
        <v>699</v>
      </c>
      <c r="D2110" s="172" t="s">
        <v>698</v>
      </c>
      <c r="E2110" s="172" t="s">
        <v>627</v>
      </c>
      <c r="F2110" s="173">
        <v>1.0</v>
      </c>
      <c r="G2110" s="158"/>
      <c r="H2110" s="158"/>
      <c r="I2110" s="174"/>
      <c r="J2110" s="175"/>
      <c r="K2110" s="157"/>
      <c r="L2110" s="157"/>
      <c r="M2110" s="157"/>
      <c r="O2110" s="158"/>
    </row>
    <row r="2111">
      <c r="A2111" s="172" t="s">
        <v>1590</v>
      </c>
      <c r="B2111" s="172" t="s">
        <v>492</v>
      </c>
      <c r="C2111" s="172" t="s">
        <v>762</v>
      </c>
      <c r="D2111" s="172" t="s">
        <v>761</v>
      </c>
      <c r="E2111" s="172" t="s">
        <v>522</v>
      </c>
      <c r="F2111" s="173">
        <v>1.0</v>
      </c>
      <c r="G2111" s="158"/>
      <c r="H2111" s="158"/>
      <c r="I2111" s="174"/>
      <c r="J2111" s="175"/>
      <c r="K2111" s="157"/>
      <c r="L2111" s="157"/>
      <c r="M2111" s="157"/>
      <c r="O2111" s="158"/>
    </row>
    <row r="2112">
      <c r="A2112" s="172" t="s">
        <v>1590</v>
      </c>
      <c r="B2112" s="172" t="s">
        <v>487</v>
      </c>
      <c r="C2112" s="172" t="s">
        <v>1140</v>
      </c>
      <c r="D2112" s="172" t="s">
        <v>1139</v>
      </c>
      <c r="E2112" s="172" t="s">
        <v>504</v>
      </c>
      <c r="F2112" s="173">
        <v>1.0</v>
      </c>
      <c r="G2112" s="158"/>
      <c r="H2112" s="158"/>
      <c r="I2112" s="174"/>
      <c r="J2112" s="175"/>
      <c r="K2112" s="157"/>
      <c r="L2112" s="157"/>
      <c r="M2112" s="157"/>
      <c r="O2112" s="158"/>
    </row>
    <row r="2113">
      <c r="A2113" s="172" t="s">
        <v>1590</v>
      </c>
      <c r="B2113" s="172" t="s">
        <v>487</v>
      </c>
      <c r="C2113" s="172" t="s">
        <v>751</v>
      </c>
      <c r="D2113" s="172" t="s">
        <v>750</v>
      </c>
      <c r="E2113" s="172" t="s">
        <v>501</v>
      </c>
      <c r="F2113" s="173">
        <v>1.0</v>
      </c>
      <c r="G2113" s="158"/>
      <c r="H2113" s="158"/>
      <c r="I2113" s="174"/>
      <c r="J2113" s="175"/>
      <c r="K2113" s="157"/>
      <c r="L2113" s="157"/>
      <c r="M2113" s="157"/>
      <c r="O2113" s="158"/>
    </row>
    <row r="2114">
      <c r="A2114" s="172" t="s">
        <v>1591</v>
      </c>
      <c r="B2114" s="172" t="s">
        <v>487</v>
      </c>
      <c r="C2114" s="172" t="s">
        <v>604</v>
      </c>
      <c r="D2114" s="172" t="s">
        <v>603</v>
      </c>
      <c r="E2114" s="172" t="s">
        <v>501</v>
      </c>
      <c r="F2114" s="173">
        <v>1.0</v>
      </c>
      <c r="G2114" s="158"/>
      <c r="H2114" s="158"/>
      <c r="I2114" s="174"/>
      <c r="J2114" s="175"/>
      <c r="K2114" s="157"/>
      <c r="L2114" s="157"/>
      <c r="M2114" s="157"/>
      <c r="O2114" s="158"/>
    </row>
    <row r="2115">
      <c r="A2115" s="172" t="s">
        <v>1591</v>
      </c>
      <c r="B2115" s="172" t="s">
        <v>487</v>
      </c>
      <c r="C2115" s="172" t="s">
        <v>1140</v>
      </c>
      <c r="D2115" s="172" t="s">
        <v>1139</v>
      </c>
      <c r="E2115" s="172" t="s">
        <v>504</v>
      </c>
      <c r="F2115" s="173">
        <v>1.0</v>
      </c>
      <c r="G2115" s="158"/>
      <c r="H2115" s="158"/>
      <c r="I2115" s="174"/>
      <c r="J2115" s="175"/>
      <c r="K2115" s="157"/>
      <c r="L2115" s="157"/>
      <c r="M2115" s="157"/>
      <c r="O2115" s="158"/>
    </row>
    <row r="2116">
      <c r="A2116" s="172" t="s">
        <v>1591</v>
      </c>
      <c r="B2116" s="172" t="s">
        <v>487</v>
      </c>
      <c r="C2116" s="172" t="s">
        <v>799</v>
      </c>
      <c r="D2116" s="172" t="s">
        <v>798</v>
      </c>
      <c r="E2116" s="172" t="s">
        <v>800</v>
      </c>
      <c r="F2116" s="173">
        <v>2.0</v>
      </c>
      <c r="G2116" s="158"/>
      <c r="H2116" s="158"/>
      <c r="I2116" s="174"/>
      <c r="J2116" s="175"/>
      <c r="K2116" s="157"/>
      <c r="L2116" s="157"/>
      <c r="M2116" s="157"/>
      <c r="O2116" s="158"/>
    </row>
    <row r="2117">
      <c r="A2117" s="172" t="s">
        <v>1591</v>
      </c>
      <c r="B2117" s="172" t="s">
        <v>487</v>
      </c>
      <c r="C2117" s="172" t="s">
        <v>766</v>
      </c>
      <c r="D2117" s="172" t="s">
        <v>765</v>
      </c>
      <c r="E2117" s="172" t="s">
        <v>584</v>
      </c>
      <c r="F2117" s="173">
        <v>1.0</v>
      </c>
      <c r="G2117" s="158"/>
      <c r="H2117" s="158"/>
      <c r="I2117" s="174"/>
      <c r="J2117" s="175"/>
      <c r="K2117" s="157"/>
      <c r="L2117" s="157"/>
      <c r="M2117" s="157"/>
      <c r="O2117" s="158"/>
    </row>
    <row r="2118">
      <c r="A2118" s="172" t="s">
        <v>1591</v>
      </c>
      <c r="B2118" s="172" t="s">
        <v>487</v>
      </c>
      <c r="C2118" s="172" t="s">
        <v>703</v>
      </c>
      <c r="D2118" s="172" t="s">
        <v>702</v>
      </c>
      <c r="E2118" s="172" t="s">
        <v>637</v>
      </c>
      <c r="F2118" s="173">
        <v>1.0</v>
      </c>
      <c r="G2118" s="158"/>
      <c r="H2118" s="158"/>
      <c r="I2118" s="174"/>
      <c r="J2118" s="175"/>
      <c r="K2118" s="157"/>
      <c r="L2118" s="157"/>
      <c r="M2118" s="157"/>
      <c r="O2118" s="158"/>
    </row>
    <row r="2119">
      <c r="A2119" s="172" t="s">
        <v>1591</v>
      </c>
      <c r="B2119" s="172" t="s">
        <v>492</v>
      </c>
      <c r="C2119" s="172" t="s">
        <v>976</v>
      </c>
      <c r="D2119" s="172" t="s">
        <v>975</v>
      </c>
      <c r="E2119" s="172" t="s">
        <v>977</v>
      </c>
      <c r="F2119" s="173">
        <v>1.0</v>
      </c>
      <c r="G2119" s="158"/>
      <c r="H2119" s="158"/>
      <c r="I2119" s="174"/>
      <c r="J2119" s="175"/>
      <c r="K2119" s="157"/>
      <c r="L2119" s="157"/>
      <c r="M2119" s="157"/>
      <c r="O2119" s="158"/>
    </row>
    <row r="2120">
      <c r="A2120" s="172" t="s">
        <v>1591</v>
      </c>
      <c r="B2120" s="172" t="s">
        <v>492</v>
      </c>
      <c r="C2120" s="172" t="s">
        <v>762</v>
      </c>
      <c r="D2120" s="172" t="s">
        <v>761</v>
      </c>
      <c r="E2120" s="172" t="s">
        <v>522</v>
      </c>
      <c r="F2120" s="173">
        <v>1.0</v>
      </c>
      <c r="G2120" s="158"/>
      <c r="H2120" s="158"/>
      <c r="I2120" s="174"/>
      <c r="J2120" s="175"/>
      <c r="K2120" s="157"/>
      <c r="L2120" s="157"/>
      <c r="M2120" s="157"/>
      <c r="O2120" s="158"/>
    </row>
    <row r="2121">
      <c r="A2121" s="172" t="s">
        <v>1591</v>
      </c>
      <c r="B2121" s="172" t="s">
        <v>487</v>
      </c>
      <c r="C2121" s="172" t="s">
        <v>786</v>
      </c>
      <c r="D2121" s="172" t="s">
        <v>785</v>
      </c>
      <c r="E2121" s="172" t="s">
        <v>787</v>
      </c>
      <c r="F2121" s="173">
        <v>1.0</v>
      </c>
      <c r="G2121" s="158"/>
      <c r="H2121" s="158"/>
      <c r="I2121" s="174"/>
      <c r="J2121" s="175"/>
      <c r="K2121" s="157"/>
      <c r="L2121" s="157"/>
      <c r="M2121" s="157"/>
      <c r="O2121" s="158"/>
    </row>
    <row r="2122">
      <c r="A2122" s="172" t="s">
        <v>1591</v>
      </c>
      <c r="B2122" s="172" t="s">
        <v>487</v>
      </c>
      <c r="C2122" s="172" t="s">
        <v>508</v>
      </c>
      <c r="D2122" s="172" t="s">
        <v>509</v>
      </c>
      <c r="E2122" s="172" t="s">
        <v>510</v>
      </c>
      <c r="F2122" s="173">
        <v>1.0</v>
      </c>
      <c r="G2122" s="158"/>
      <c r="H2122" s="158"/>
      <c r="I2122" s="174"/>
      <c r="J2122" s="175"/>
      <c r="K2122" s="157"/>
      <c r="L2122" s="157"/>
      <c r="M2122" s="157"/>
      <c r="O2122" s="158"/>
    </row>
    <row r="2123">
      <c r="A2123" s="172" t="s">
        <v>1591</v>
      </c>
      <c r="B2123" s="172" t="s">
        <v>492</v>
      </c>
      <c r="C2123" s="172" t="s">
        <v>771</v>
      </c>
      <c r="D2123" s="172" t="s">
        <v>770</v>
      </c>
      <c r="E2123" s="172" t="s">
        <v>532</v>
      </c>
      <c r="F2123" s="173">
        <v>1.0</v>
      </c>
      <c r="G2123" s="158"/>
      <c r="H2123" s="158"/>
      <c r="I2123" s="174"/>
      <c r="J2123" s="175"/>
      <c r="K2123" s="157"/>
      <c r="L2123" s="157"/>
      <c r="M2123" s="157"/>
      <c r="O2123" s="158"/>
    </row>
    <row r="2124">
      <c r="A2124" s="172" t="s">
        <v>1592</v>
      </c>
      <c r="B2124" s="172" t="s">
        <v>487</v>
      </c>
      <c r="C2124" s="172" t="s">
        <v>1140</v>
      </c>
      <c r="D2124" s="172" t="s">
        <v>1139</v>
      </c>
      <c r="E2124" s="172" t="s">
        <v>504</v>
      </c>
      <c r="F2124" s="173">
        <v>1.0</v>
      </c>
      <c r="G2124" s="158"/>
      <c r="H2124" s="158"/>
      <c r="I2124" s="174"/>
      <c r="J2124" s="175"/>
      <c r="K2124" s="157"/>
      <c r="L2124" s="157"/>
      <c r="M2124" s="157"/>
      <c r="O2124" s="158"/>
    </row>
    <row r="2125">
      <c r="A2125" s="172" t="s">
        <v>1592</v>
      </c>
      <c r="B2125" s="172" t="s">
        <v>487</v>
      </c>
      <c r="C2125" s="172" t="s">
        <v>1081</v>
      </c>
      <c r="D2125" s="172" t="s">
        <v>1080</v>
      </c>
      <c r="E2125" s="172" t="s">
        <v>722</v>
      </c>
      <c r="F2125" s="173">
        <v>1.0</v>
      </c>
      <c r="G2125" s="158"/>
      <c r="H2125" s="158"/>
      <c r="I2125" s="174"/>
      <c r="J2125" s="175"/>
      <c r="K2125" s="157"/>
      <c r="L2125" s="157"/>
      <c r="M2125" s="157"/>
      <c r="O2125" s="158"/>
    </row>
    <row r="2126">
      <c r="A2126" s="172" t="s">
        <v>1592</v>
      </c>
      <c r="B2126" s="172" t="s">
        <v>487</v>
      </c>
      <c r="C2126" s="172" t="s">
        <v>799</v>
      </c>
      <c r="D2126" s="172" t="s">
        <v>798</v>
      </c>
      <c r="E2126" s="172" t="s">
        <v>800</v>
      </c>
      <c r="F2126" s="173">
        <v>2.0</v>
      </c>
      <c r="G2126" s="158"/>
      <c r="H2126" s="158"/>
      <c r="I2126" s="174"/>
      <c r="J2126" s="175"/>
      <c r="K2126" s="157"/>
      <c r="L2126" s="157"/>
      <c r="M2126" s="157"/>
      <c r="O2126" s="158"/>
    </row>
    <row r="2127">
      <c r="A2127" s="172" t="s">
        <v>1592</v>
      </c>
      <c r="B2127" s="172" t="s">
        <v>492</v>
      </c>
      <c r="C2127" s="172" t="s">
        <v>762</v>
      </c>
      <c r="D2127" s="172" t="s">
        <v>761</v>
      </c>
      <c r="E2127" s="172" t="s">
        <v>522</v>
      </c>
      <c r="F2127" s="173">
        <v>2.0</v>
      </c>
      <c r="G2127" s="158"/>
      <c r="H2127" s="158"/>
      <c r="I2127" s="174"/>
      <c r="J2127" s="175"/>
      <c r="K2127" s="157"/>
      <c r="L2127" s="157"/>
      <c r="M2127" s="157"/>
      <c r="O2127" s="158"/>
    </row>
    <row r="2128">
      <c r="A2128" s="172" t="s">
        <v>1592</v>
      </c>
      <c r="B2128" s="172" t="s">
        <v>487</v>
      </c>
      <c r="C2128" s="172" t="s">
        <v>508</v>
      </c>
      <c r="D2128" s="172" t="s">
        <v>509</v>
      </c>
      <c r="E2128" s="172" t="s">
        <v>510</v>
      </c>
      <c r="F2128" s="173">
        <v>2.0</v>
      </c>
      <c r="G2128" s="158"/>
      <c r="H2128" s="158"/>
      <c r="I2128" s="174"/>
      <c r="J2128" s="175"/>
      <c r="K2128" s="157"/>
      <c r="L2128" s="157"/>
      <c r="M2128" s="157"/>
      <c r="O2128" s="158"/>
    </row>
    <row r="2129">
      <c r="A2129" s="172" t="s">
        <v>1592</v>
      </c>
      <c r="B2129" s="172" t="s">
        <v>487</v>
      </c>
      <c r="C2129" s="172" t="s">
        <v>786</v>
      </c>
      <c r="D2129" s="172" t="s">
        <v>785</v>
      </c>
      <c r="E2129" s="172" t="s">
        <v>787</v>
      </c>
      <c r="F2129" s="173">
        <v>1.0</v>
      </c>
      <c r="G2129" s="158"/>
      <c r="H2129" s="158"/>
      <c r="I2129" s="174"/>
      <c r="J2129" s="175"/>
      <c r="K2129" s="157"/>
      <c r="L2129" s="157"/>
      <c r="M2129" s="157"/>
      <c r="O2129" s="158"/>
    </row>
    <row r="2130">
      <c r="A2130" s="172" t="s">
        <v>1592</v>
      </c>
      <c r="B2130" s="172" t="s">
        <v>487</v>
      </c>
      <c r="C2130" s="172" t="s">
        <v>779</v>
      </c>
      <c r="D2130" s="172" t="s">
        <v>778</v>
      </c>
      <c r="E2130" s="172" t="s">
        <v>601</v>
      </c>
      <c r="F2130" s="173">
        <v>1.0</v>
      </c>
      <c r="G2130" s="158"/>
      <c r="H2130" s="158"/>
      <c r="I2130" s="174"/>
      <c r="J2130" s="175"/>
      <c r="K2130" s="157"/>
      <c r="L2130" s="157"/>
      <c r="M2130" s="157"/>
      <c r="O2130" s="158"/>
    </row>
    <row r="2131">
      <c r="A2131" s="172" t="s">
        <v>1592</v>
      </c>
      <c r="B2131" s="172" t="s">
        <v>492</v>
      </c>
      <c r="C2131" s="172" t="s">
        <v>973</v>
      </c>
      <c r="D2131" s="172" t="s">
        <v>972</v>
      </c>
      <c r="E2131" s="172" t="s">
        <v>857</v>
      </c>
      <c r="F2131" s="173">
        <v>2.0</v>
      </c>
      <c r="G2131" s="158"/>
      <c r="H2131" s="158"/>
      <c r="I2131" s="174"/>
      <c r="J2131" s="175"/>
      <c r="K2131" s="157"/>
      <c r="L2131" s="157"/>
      <c r="M2131" s="157"/>
      <c r="O2131" s="158"/>
    </row>
    <row r="2132">
      <c r="A2132" s="172" t="s">
        <v>1592</v>
      </c>
      <c r="B2132" s="172" t="s">
        <v>487</v>
      </c>
      <c r="C2132" s="172" t="s">
        <v>370</v>
      </c>
      <c r="D2132" s="172" t="s">
        <v>371</v>
      </c>
      <c r="E2132" s="172" t="s">
        <v>584</v>
      </c>
      <c r="F2132" s="173">
        <v>1.0</v>
      </c>
      <c r="G2132" s="158"/>
      <c r="H2132" s="158"/>
      <c r="I2132" s="174"/>
      <c r="J2132" s="175"/>
      <c r="K2132" s="157"/>
      <c r="L2132" s="157"/>
      <c r="M2132" s="157"/>
      <c r="O2132" s="158"/>
    </row>
    <row r="2133">
      <c r="A2133" s="172" t="s">
        <v>463</v>
      </c>
      <c r="B2133" s="172" t="s">
        <v>492</v>
      </c>
      <c r="C2133" s="172" t="s">
        <v>1010</v>
      </c>
      <c r="D2133" s="172" t="s">
        <v>1009</v>
      </c>
      <c r="E2133" s="172" t="s">
        <v>573</v>
      </c>
      <c r="F2133" s="173">
        <v>1.0</v>
      </c>
      <c r="G2133" s="158"/>
      <c r="H2133" s="158"/>
      <c r="I2133" s="174"/>
      <c r="J2133" s="175"/>
      <c r="K2133" s="157"/>
      <c r="L2133" s="157"/>
      <c r="M2133" s="157"/>
      <c r="O2133" s="158"/>
    </row>
    <row r="2134">
      <c r="A2134" s="172" t="s">
        <v>463</v>
      </c>
      <c r="B2134" s="172" t="s">
        <v>487</v>
      </c>
      <c r="C2134" s="172" t="s">
        <v>989</v>
      </c>
      <c r="D2134" s="172" t="s">
        <v>988</v>
      </c>
      <c r="E2134" s="172" t="s">
        <v>541</v>
      </c>
      <c r="F2134" s="173">
        <v>1.0</v>
      </c>
      <c r="G2134" s="158"/>
      <c r="H2134" s="158"/>
      <c r="I2134" s="174"/>
      <c r="J2134" s="175"/>
      <c r="K2134" s="157"/>
      <c r="L2134" s="157"/>
      <c r="M2134" s="157"/>
      <c r="O2134" s="158"/>
    </row>
    <row r="2135">
      <c r="A2135" s="172" t="s">
        <v>463</v>
      </c>
      <c r="B2135" s="172" t="s">
        <v>487</v>
      </c>
      <c r="C2135" s="172" t="s">
        <v>508</v>
      </c>
      <c r="D2135" s="172" t="s">
        <v>509</v>
      </c>
      <c r="E2135" s="172" t="s">
        <v>510</v>
      </c>
      <c r="F2135" s="173">
        <v>1.0</v>
      </c>
      <c r="G2135" s="158"/>
      <c r="H2135" s="158"/>
      <c r="I2135" s="174"/>
      <c r="J2135" s="175"/>
      <c r="K2135" s="157"/>
      <c r="L2135" s="157"/>
      <c r="M2135" s="157"/>
      <c r="O2135" s="158"/>
    </row>
    <row r="2136">
      <c r="A2136" s="172" t="s">
        <v>463</v>
      </c>
      <c r="B2136" s="172" t="s">
        <v>492</v>
      </c>
      <c r="C2136" s="172" t="s">
        <v>797</v>
      </c>
      <c r="D2136" s="172" t="s">
        <v>796</v>
      </c>
      <c r="E2136" s="172" t="s">
        <v>507</v>
      </c>
      <c r="F2136" s="173">
        <v>1.0</v>
      </c>
      <c r="G2136" s="158"/>
      <c r="H2136" s="158"/>
      <c r="I2136" s="174"/>
      <c r="J2136" s="175"/>
      <c r="K2136" s="157"/>
      <c r="L2136" s="157"/>
      <c r="M2136" s="157"/>
      <c r="O2136" s="158"/>
    </row>
    <row r="2137">
      <c r="A2137" s="172" t="s">
        <v>463</v>
      </c>
      <c r="B2137" s="172" t="s">
        <v>831</v>
      </c>
      <c r="C2137" s="172" t="s">
        <v>1005</v>
      </c>
      <c r="D2137" s="172" t="s">
        <v>1004</v>
      </c>
      <c r="E2137" s="172" t="s">
        <v>573</v>
      </c>
      <c r="F2137" s="173">
        <v>1.0</v>
      </c>
      <c r="G2137" s="158"/>
      <c r="H2137" s="158"/>
      <c r="I2137" s="174"/>
      <c r="J2137" s="175"/>
      <c r="K2137" s="157"/>
      <c r="L2137" s="157"/>
      <c r="M2137" s="157"/>
      <c r="O2137" s="158"/>
    </row>
    <row r="2138">
      <c r="A2138" s="172" t="s">
        <v>463</v>
      </c>
      <c r="B2138" s="172" t="s">
        <v>492</v>
      </c>
      <c r="C2138" s="172" t="s">
        <v>459</v>
      </c>
      <c r="D2138" s="172" t="s">
        <v>460</v>
      </c>
      <c r="E2138" s="172" t="s">
        <v>787</v>
      </c>
      <c r="F2138" s="173">
        <v>1.0</v>
      </c>
      <c r="G2138" s="158"/>
      <c r="H2138" s="158"/>
      <c r="I2138" s="174"/>
      <c r="J2138" s="175"/>
      <c r="K2138" s="157"/>
      <c r="L2138" s="157"/>
      <c r="M2138" s="157"/>
      <c r="O2138" s="158"/>
    </row>
    <row r="2139">
      <c r="A2139" s="172" t="s">
        <v>463</v>
      </c>
      <c r="B2139" s="172" t="s">
        <v>492</v>
      </c>
      <c r="C2139" s="172" t="s">
        <v>1065</v>
      </c>
      <c r="D2139" s="172" t="s">
        <v>1064</v>
      </c>
      <c r="E2139" s="172" t="s">
        <v>573</v>
      </c>
      <c r="F2139" s="173">
        <v>1.0</v>
      </c>
      <c r="G2139" s="158"/>
      <c r="H2139" s="158"/>
      <c r="I2139" s="174"/>
      <c r="J2139" s="175"/>
      <c r="K2139" s="157"/>
      <c r="L2139" s="157"/>
      <c r="M2139" s="157"/>
      <c r="O2139" s="158"/>
    </row>
    <row r="2140">
      <c r="A2140" s="172" t="s">
        <v>463</v>
      </c>
      <c r="B2140" s="172" t="s">
        <v>487</v>
      </c>
      <c r="C2140" s="172" t="s">
        <v>1007</v>
      </c>
      <c r="D2140" s="172" t="s">
        <v>1006</v>
      </c>
      <c r="E2140" s="172" t="s">
        <v>1008</v>
      </c>
      <c r="F2140" s="173">
        <v>1.0</v>
      </c>
      <c r="G2140" s="158"/>
      <c r="H2140" s="158"/>
      <c r="I2140" s="174"/>
      <c r="J2140" s="175"/>
      <c r="K2140" s="157"/>
      <c r="L2140" s="157"/>
      <c r="M2140" s="157"/>
      <c r="O2140" s="158"/>
    </row>
    <row r="2141">
      <c r="A2141" s="172" t="s">
        <v>1593</v>
      </c>
      <c r="B2141" s="172" t="s">
        <v>487</v>
      </c>
      <c r="C2141" s="172" t="s">
        <v>1007</v>
      </c>
      <c r="D2141" s="172" t="s">
        <v>1006</v>
      </c>
      <c r="E2141" s="172" t="s">
        <v>1008</v>
      </c>
      <c r="F2141" s="173">
        <v>2.0</v>
      </c>
      <c r="G2141" s="158"/>
      <c r="H2141" s="158"/>
      <c r="I2141" s="174"/>
      <c r="J2141" s="175"/>
      <c r="K2141" s="157"/>
      <c r="L2141" s="157"/>
      <c r="M2141" s="157"/>
      <c r="O2141" s="158"/>
    </row>
    <row r="2142">
      <c r="A2142" s="172" t="s">
        <v>1593</v>
      </c>
      <c r="B2142" s="172" t="s">
        <v>492</v>
      </c>
      <c r="C2142" s="172" t="s">
        <v>841</v>
      </c>
      <c r="D2142" s="172" t="s">
        <v>840</v>
      </c>
      <c r="E2142" s="172" t="s">
        <v>532</v>
      </c>
      <c r="F2142" s="173">
        <v>1.0</v>
      </c>
      <c r="G2142" s="158"/>
      <c r="H2142" s="158"/>
      <c r="I2142" s="174"/>
      <c r="J2142" s="175"/>
      <c r="K2142" s="157"/>
      <c r="L2142" s="157"/>
      <c r="M2142" s="157"/>
      <c r="O2142" s="158"/>
    </row>
    <row r="2143">
      <c r="A2143" s="172" t="s">
        <v>1593</v>
      </c>
      <c r="B2143" s="172" t="s">
        <v>487</v>
      </c>
      <c r="C2143" s="172" t="s">
        <v>999</v>
      </c>
      <c r="D2143" s="172" t="s">
        <v>998</v>
      </c>
      <c r="E2143" s="172" t="s">
        <v>552</v>
      </c>
      <c r="F2143" s="173">
        <v>1.0</v>
      </c>
      <c r="G2143" s="158"/>
      <c r="H2143" s="158"/>
      <c r="I2143" s="174"/>
      <c r="J2143" s="175"/>
      <c r="K2143" s="157"/>
      <c r="L2143" s="157"/>
      <c r="M2143" s="157"/>
      <c r="O2143" s="158"/>
    </row>
    <row r="2144">
      <c r="A2144" s="172" t="s">
        <v>1593</v>
      </c>
      <c r="B2144" s="172" t="s">
        <v>487</v>
      </c>
      <c r="C2144" s="172" t="s">
        <v>508</v>
      </c>
      <c r="D2144" s="172" t="s">
        <v>509</v>
      </c>
      <c r="E2144" s="172" t="s">
        <v>510</v>
      </c>
      <c r="F2144" s="173">
        <v>1.0</v>
      </c>
      <c r="G2144" s="158"/>
      <c r="H2144" s="158"/>
      <c r="I2144" s="174"/>
      <c r="J2144" s="175"/>
      <c r="K2144" s="157"/>
      <c r="L2144" s="157"/>
      <c r="M2144" s="157"/>
      <c r="O2144" s="158"/>
    </row>
    <row r="2145">
      <c r="A2145" s="172" t="s">
        <v>1593</v>
      </c>
      <c r="B2145" s="172" t="s">
        <v>492</v>
      </c>
      <c r="C2145" s="172" t="s">
        <v>1012</v>
      </c>
      <c r="D2145" s="172" t="s">
        <v>1011</v>
      </c>
      <c r="E2145" s="172" t="s">
        <v>513</v>
      </c>
      <c r="F2145" s="173">
        <v>1.0</v>
      </c>
      <c r="G2145" s="158"/>
      <c r="H2145" s="158"/>
      <c r="I2145" s="174"/>
      <c r="J2145" s="175"/>
      <c r="K2145" s="157"/>
      <c r="L2145" s="157"/>
      <c r="M2145" s="157"/>
      <c r="O2145" s="158"/>
    </row>
    <row r="2146">
      <c r="A2146" s="172" t="s">
        <v>1593</v>
      </c>
      <c r="B2146" s="172" t="s">
        <v>492</v>
      </c>
      <c r="C2146" s="172" t="s">
        <v>1075</v>
      </c>
      <c r="D2146" s="172" t="s">
        <v>1074</v>
      </c>
      <c r="E2146" s="172" t="s">
        <v>588</v>
      </c>
      <c r="F2146" s="173">
        <v>1.0</v>
      </c>
      <c r="G2146" s="158"/>
      <c r="H2146" s="158"/>
      <c r="I2146" s="174"/>
      <c r="J2146" s="175"/>
      <c r="K2146" s="157"/>
      <c r="L2146" s="157"/>
      <c r="M2146" s="157"/>
      <c r="O2146" s="158"/>
    </row>
    <row r="2147">
      <c r="A2147" s="172" t="s">
        <v>1593</v>
      </c>
      <c r="B2147" s="172" t="s">
        <v>831</v>
      </c>
      <c r="C2147" s="172" t="s">
        <v>1005</v>
      </c>
      <c r="D2147" s="172" t="s">
        <v>1004</v>
      </c>
      <c r="E2147" s="172" t="s">
        <v>573</v>
      </c>
      <c r="F2147" s="173">
        <v>2.0</v>
      </c>
      <c r="G2147" s="158"/>
      <c r="H2147" s="158"/>
      <c r="I2147" s="174"/>
      <c r="J2147" s="175"/>
      <c r="K2147" s="157"/>
      <c r="L2147" s="157"/>
      <c r="M2147" s="157"/>
      <c r="O2147" s="158"/>
    </row>
    <row r="2148">
      <c r="A2148" s="172" t="s">
        <v>1593</v>
      </c>
      <c r="B2148" s="172" t="s">
        <v>492</v>
      </c>
      <c r="C2148" s="172" t="s">
        <v>1010</v>
      </c>
      <c r="D2148" s="172" t="s">
        <v>1009</v>
      </c>
      <c r="E2148" s="172" t="s">
        <v>573</v>
      </c>
      <c r="F2148" s="173">
        <v>1.0</v>
      </c>
      <c r="G2148" s="158"/>
      <c r="H2148" s="158"/>
      <c r="I2148" s="174"/>
      <c r="J2148" s="175"/>
      <c r="K2148" s="157"/>
      <c r="L2148" s="157"/>
      <c r="M2148" s="157"/>
      <c r="O2148" s="158"/>
    </row>
    <row r="2149">
      <c r="A2149" s="172" t="s">
        <v>1593</v>
      </c>
      <c r="B2149" s="172" t="s">
        <v>492</v>
      </c>
      <c r="C2149" s="172" t="s">
        <v>461</v>
      </c>
      <c r="D2149" s="172" t="s">
        <v>462</v>
      </c>
      <c r="E2149" s="172" t="s">
        <v>495</v>
      </c>
      <c r="F2149" s="173">
        <v>1.0</v>
      </c>
      <c r="G2149" s="158"/>
      <c r="H2149" s="158"/>
      <c r="I2149" s="174"/>
      <c r="J2149" s="175"/>
      <c r="K2149" s="157"/>
      <c r="L2149" s="157"/>
      <c r="M2149" s="157"/>
      <c r="O2149" s="158"/>
    </row>
    <row r="2150">
      <c r="A2150" s="172" t="s">
        <v>1594</v>
      </c>
      <c r="B2150" s="172" t="s">
        <v>492</v>
      </c>
      <c r="C2150" s="172" t="s">
        <v>1014</v>
      </c>
      <c r="D2150" s="172" t="s">
        <v>1013</v>
      </c>
      <c r="E2150" s="172" t="s">
        <v>526</v>
      </c>
      <c r="F2150" s="173">
        <v>1.0</v>
      </c>
      <c r="G2150" s="158"/>
      <c r="H2150" s="158"/>
      <c r="I2150" s="174"/>
      <c r="J2150" s="175"/>
      <c r="K2150" s="157"/>
      <c r="L2150" s="157"/>
      <c r="M2150" s="157"/>
      <c r="O2150" s="158"/>
    </row>
    <row r="2151">
      <c r="A2151" s="172" t="s">
        <v>1594</v>
      </c>
      <c r="B2151" s="172" t="s">
        <v>492</v>
      </c>
      <c r="C2151" s="172" t="s">
        <v>1079</v>
      </c>
      <c r="D2151" s="172" t="s">
        <v>1078</v>
      </c>
      <c r="E2151" s="172" t="s">
        <v>613</v>
      </c>
      <c r="F2151" s="173">
        <v>1.0</v>
      </c>
      <c r="G2151" s="158"/>
      <c r="H2151" s="158"/>
      <c r="I2151" s="174"/>
      <c r="J2151" s="175"/>
      <c r="K2151" s="157"/>
      <c r="L2151" s="157"/>
      <c r="M2151" s="157"/>
      <c r="O2151" s="158"/>
    </row>
    <row r="2152">
      <c r="A2152" s="172" t="s">
        <v>1594</v>
      </c>
      <c r="B2152" s="172" t="s">
        <v>487</v>
      </c>
      <c r="C2152" s="172" t="s">
        <v>508</v>
      </c>
      <c r="D2152" s="172" t="s">
        <v>509</v>
      </c>
      <c r="E2152" s="172" t="s">
        <v>510</v>
      </c>
      <c r="F2152" s="173">
        <v>2.0</v>
      </c>
      <c r="G2152" s="158"/>
      <c r="H2152" s="158"/>
      <c r="I2152" s="174"/>
      <c r="J2152" s="175"/>
      <c r="K2152" s="157"/>
      <c r="L2152" s="157"/>
      <c r="M2152" s="157"/>
      <c r="O2152" s="158"/>
    </row>
    <row r="2153">
      <c r="A2153" s="172" t="s">
        <v>1594</v>
      </c>
      <c r="B2153" s="172" t="s">
        <v>492</v>
      </c>
      <c r="C2153" s="172" t="s">
        <v>841</v>
      </c>
      <c r="D2153" s="172" t="s">
        <v>840</v>
      </c>
      <c r="E2153" s="172" t="s">
        <v>532</v>
      </c>
      <c r="F2153" s="173">
        <v>1.0</v>
      </c>
      <c r="G2153" s="158"/>
      <c r="H2153" s="158"/>
      <c r="I2153" s="174"/>
      <c r="J2153" s="175"/>
      <c r="K2153" s="157"/>
      <c r="L2153" s="157"/>
      <c r="M2153" s="157"/>
      <c r="O2153" s="158"/>
    </row>
    <row r="2154">
      <c r="A2154" s="172" t="s">
        <v>1594</v>
      </c>
      <c r="B2154" s="172" t="s">
        <v>487</v>
      </c>
      <c r="C2154" s="172" t="s">
        <v>999</v>
      </c>
      <c r="D2154" s="172" t="s">
        <v>998</v>
      </c>
      <c r="E2154" s="172" t="s">
        <v>552</v>
      </c>
      <c r="F2154" s="173">
        <v>1.0</v>
      </c>
      <c r="G2154" s="158"/>
      <c r="H2154" s="158"/>
      <c r="I2154" s="174"/>
      <c r="J2154" s="175"/>
      <c r="K2154" s="157"/>
      <c r="L2154" s="157"/>
      <c r="M2154" s="157"/>
      <c r="O2154" s="158"/>
    </row>
    <row r="2155">
      <c r="A2155" s="172" t="s">
        <v>1594</v>
      </c>
      <c r="B2155" s="172" t="s">
        <v>487</v>
      </c>
      <c r="C2155" s="172" t="s">
        <v>1007</v>
      </c>
      <c r="D2155" s="172" t="s">
        <v>1006</v>
      </c>
      <c r="E2155" s="172" t="s">
        <v>1008</v>
      </c>
      <c r="F2155" s="173">
        <v>2.0</v>
      </c>
      <c r="G2155" s="158"/>
      <c r="H2155" s="158"/>
      <c r="I2155" s="174"/>
      <c r="J2155" s="175"/>
      <c r="K2155" s="157"/>
      <c r="L2155" s="157"/>
      <c r="M2155" s="157"/>
      <c r="O2155" s="158"/>
    </row>
    <row r="2156">
      <c r="A2156" s="172" t="s">
        <v>1594</v>
      </c>
      <c r="B2156" s="172" t="s">
        <v>831</v>
      </c>
      <c r="C2156" s="172" t="s">
        <v>1005</v>
      </c>
      <c r="D2156" s="172" t="s">
        <v>1004</v>
      </c>
      <c r="E2156" s="172" t="s">
        <v>573</v>
      </c>
      <c r="F2156" s="173">
        <v>2.0</v>
      </c>
      <c r="G2156" s="158"/>
      <c r="H2156" s="158"/>
      <c r="I2156" s="174"/>
      <c r="J2156" s="175"/>
      <c r="K2156" s="157"/>
      <c r="L2156" s="157"/>
      <c r="M2156" s="157"/>
      <c r="O2156" s="158"/>
    </row>
    <row r="2157">
      <c r="A2157" s="172" t="s">
        <v>1594</v>
      </c>
      <c r="B2157" s="172" t="s">
        <v>492</v>
      </c>
      <c r="C2157" s="172" t="s">
        <v>1010</v>
      </c>
      <c r="D2157" s="172" t="s">
        <v>1009</v>
      </c>
      <c r="E2157" s="172" t="s">
        <v>573</v>
      </c>
      <c r="F2157" s="173">
        <v>2.0</v>
      </c>
      <c r="G2157" s="158"/>
      <c r="H2157" s="158"/>
      <c r="I2157" s="174"/>
      <c r="J2157" s="175"/>
      <c r="K2157" s="157"/>
      <c r="L2157" s="157"/>
      <c r="M2157" s="157"/>
      <c r="O2157" s="158"/>
    </row>
    <row r="2158">
      <c r="A2158" s="172" t="s">
        <v>1595</v>
      </c>
      <c r="B2158" s="172" t="s">
        <v>492</v>
      </c>
      <c r="C2158" s="172" t="s">
        <v>959</v>
      </c>
      <c r="D2158" s="172" t="s">
        <v>981</v>
      </c>
      <c r="E2158" s="172" t="s">
        <v>645</v>
      </c>
      <c r="F2158" s="173">
        <v>1.0</v>
      </c>
      <c r="G2158" s="158"/>
      <c r="H2158" s="158"/>
      <c r="I2158" s="174"/>
      <c r="J2158" s="175"/>
      <c r="K2158" s="157"/>
      <c r="L2158" s="157"/>
      <c r="M2158" s="157"/>
      <c r="O2158" s="158"/>
    </row>
    <row r="2159">
      <c r="A2159" s="172" t="s">
        <v>1595</v>
      </c>
      <c r="B2159" s="172" t="s">
        <v>492</v>
      </c>
      <c r="C2159" s="172" t="s">
        <v>1243</v>
      </c>
      <c r="D2159" s="172" t="s">
        <v>1242</v>
      </c>
      <c r="E2159" s="172" t="s">
        <v>1244</v>
      </c>
      <c r="F2159" s="173">
        <v>1.0</v>
      </c>
      <c r="G2159" s="158"/>
      <c r="H2159" s="158"/>
      <c r="I2159" s="174"/>
      <c r="J2159" s="175"/>
      <c r="K2159" s="157"/>
      <c r="L2159" s="157"/>
      <c r="M2159" s="157"/>
      <c r="O2159" s="158"/>
    </row>
    <row r="2160">
      <c r="A2160" s="172" t="s">
        <v>1595</v>
      </c>
      <c r="B2160" s="172" t="s">
        <v>487</v>
      </c>
      <c r="C2160" s="172" t="s">
        <v>1246</v>
      </c>
      <c r="D2160" s="172" t="s">
        <v>1245</v>
      </c>
      <c r="E2160" s="172" t="s">
        <v>552</v>
      </c>
      <c r="F2160" s="173">
        <v>1.0</v>
      </c>
      <c r="G2160" s="158"/>
      <c r="H2160" s="158"/>
      <c r="I2160" s="174"/>
      <c r="J2160" s="175"/>
      <c r="K2160" s="157"/>
      <c r="L2160" s="157"/>
      <c r="M2160" s="157"/>
      <c r="O2160" s="158"/>
    </row>
    <row r="2161">
      <c r="A2161" s="172" t="s">
        <v>1595</v>
      </c>
      <c r="B2161" s="172" t="s">
        <v>487</v>
      </c>
      <c r="C2161" s="172" t="s">
        <v>517</v>
      </c>
      <c r="D2161" s="172" t="s">
        <v>518</v>
      </c>
      <c r="E2161" s="172" t="s">
        <v>519</v>
      </c>
      <c r="F2161" s="173">
        <v>1.0</v>
      </c>
      <c r="G2161" s="158"/>
      <c r="H2161" s="158"/>
      <c r="I2161" s="174"/>
      <c r="J2161" s="175"/>
      <c r="K2161" s="157"/>
      <c r="L2161" s="157"/>
      <c r="M2161" s="157"/>
      <c r="O2161" s="158"/>
    </row>
    <row r="2162">
      <c r="A2162" s="172" t="s">
        <v>1595</v>
      </c>
      <c r="B2162" s="172" t="s">
        <v>487</v>
      </c>
      <c r="C2162" s="172" t="s">
        <v>715</v>
      </c>
      <c r="D2162" s="172" t="s">
        <v>714</v>
      </c>
      <c r="E2162" s="172" t="s">
        <v>588</v>
      </c>
      <c r="F2162" s="173">
        <v>1.0</v>
      </c>
      <c r="G2162" s="158"/>
      <c r="H2162" s="158"/>
      <c r="I2162" s="174"/>
      <c r="J2162" s="175"/>
      <c r="K2162" s="157"/>
      <c r="L2162" s="157"/>
      <c r="M2162" s="157"/>
      <c r="O2162" s="158"/>
    </row>
    <row r="2163">
      <c r="A2163" s="172" t="s">
        <v>1595</v>
      </c>
      <c r="B2163" s="172" t="s">
        <v>487</v>
      </c>
      <c r="C2163" s="172" t="s">
        <v>622</v>
      </c>
      <c r="D2163" s="172" t="s">
        <v>621</v>
      </c>
      <c r="E2163" s="172" t="s">
        <v>510</v>
      </c>
      <c r="F2163" s="173">
        <v>1.0</v>
      </c>
      <c r="G2163" s="158"/>
      <c r="H2163" s="158"/>
      <c r="I2163" s="174"/>
      <c r="J2163" s="175"/>
      <c r="K2163" s="157"/>
      <c r="L2163" s="157"/>
      <c r="M2163" s="157"/>
      <c r="O2163" s="158"/>
    </row>
    <row r="2164">
      <c r="A2164" s="172" t="s">
        <v>1595</v>
      </c>
      <c r="B2164" s="172" t="s">
        <v>487</v>
      </c>
      <c r="C2164" s="172" t="s">
        <v>604</v>
      </c>
      <c r="D2164" s="172" t="s">
        <v>603</v>
      </c>
      <c r="E2164" s="172" t="s">
        <v>501</v>
      </c>
      <c r="F2164" s="173">
        <v>2.0</v>
      </c>
      <c r="G2164" s="158"/>
      <c r="H2164" s="158"/>
      <c r="I2164" s="174"/>
      <c r="J2164" s="175"/>
      <c r="K2164" s="157"/>
      <c r="L2164" s="157"/>
      <c r="M2164" s="157"/>
      <c r="O2164" s="158"/>
    </row>
    <row r="2165">
      <c r="A2165" s="172" t="s">
        <v>1595</v>
      </c>
      <c r="B2165" s="172" t="s">
        <v>487</v>
      </c>
      <c r="C2165" s="172" t="s">
        <v>888</v>
      </c>
      <c r="D2165" s="172" t="s">
        <v>887</v>
      </c>
      <c r="E2165" s="172" t="s">
        <v>547</v>
      </c>
      <c r="F2165" s="173">
        <v>1.0</v>
      </c>
      <c r="G2165" s="158"/>
      <c r="H2165" s="158"/>
      <c r="I2165" s="174"/>
      <c r="J2165" s="175"/>
      <c r="K2165" s="157"/>
      <c r="L2165" s="157"/>
      <c r="M2165" s="157"/>
      <c r="O2165" s="158"/>
    </row>
    <row r="2166">
      <c r="A2166" s="172" t="s">
        <v>369</v>
      </c>
      <c r="B2166" s="172" t="s">
        <v>487</v>
      </c>
      <c r="C2166" s="172" t="s">
        <v>372</v>
      </c>
      <c r="D2166" s="172" t="s">
        <v>373</v>
      </c>
      <c r="E2166" s="172" t="s">
        <v>570</v>
      </c>
      <c r="F2166" s="173">
        <v>6.0</v>
      </c>
      <c r="G2166" s="158"/>
      <c r="H2166" s="158"/>
      <c r="I2166" s="174"/>
      <c r="J2166" s="175"/>
      <c r="K2166" s="157"/>
      <c r="L2166" s="157"/>
      <c r="M2166" s="157"/>
      <c r="O2166" s="158"/>
    </row>
    <row r="2167">
      <c r="A2167" s="172" t="s">
        <v>369</v>
      </c>
      <c r="B2167" s="172" t="s">
        <v>487</v>
      </c>
      <c r="C2167" s="172" t="s">
        <v>1246</v>
      </c>
      <c r="D2167" s="172" t="s">
        <v>1245</v>
      </c>
      <c r="E2167" s="172" t="s">
        <v>552</v>
      </c>
      <c r="F2167" s="173">
        <v>2.0</v>
      </c>
      <c r="G2167" s="158"/>
      <c r="H2167" s="158"/>
      <c r="I2167" s="174"/>
      <c r="J2167" s="175"/>
      <c r="K2167" s="157"/>
      <c r="L2167" s="157"/>
      <c r="M2167" s="157"/>
      <c r="O2167" s="158"/>
    </row>
    <row r="2168">
      <c r="A2168" s="172" t="s">
        <v>369</v>
      </c>
      <c r="B2168" s="172" t="s">
        <v>487</v>
      </c>
      <c r="C2168" s="172" t="s">
        <v>468</v>
      </c>
      <c r="D2168" s="172" t="s">
        <v>469</v>
      </c>
      <c r="E2168" s="172" t="s">
        <v>585</v>
      </c>
      <c r="F2168" s="173">
        <v>1.0</v>
      </c>
      <c r="G2168" s="158"/>
      <c r="H2168" s="158"/>
      <c r="I2168" s="174"/>
      <c r="J2168" s="175"/>
      <c r="K2168" s="157"/>
      <c r="L2168" s="157"/>
      <c r="M2168" s="157"/>
      <c r="O2168" s="158"/>
    </row>
    <row r="2169">
      <c r="A2169" s="172" t="s">
        <v>369</v>
      </c>
      <c r="B2169" s="172" t="s">
        <v>487</v>
      </c>
      <c r="C2169" s="172" t="s">
        <v>622</v>
      </c>
      <c r="D2169" s="172" t="s">
        <v>621</v>
      </c>
      <c r="E2169" s="172" t="s">
        <v>510</v>
      </c>
      <c r="F2169" s="173">
        <v>2.0</v>
      </c>
      <c r="G2169" s="158"/>
      <c r="H2169" s="158"/>
      <c r="I2169" s="174"/>
      <c r="J2169" s="175"/>
      <c r="K2169" s="157"/>
      <c r="L2169" s="157"/>
      <c r="M2169" s="157"/>
      <c r="O2169" s="158"/>
    </row>
    <row r="2170">
      <c r="A2170" s="172" t="s">
        <v>369</v>
      </c>
      <c r="B2170" s="172" t="s">
        <v>487</v>
      </c>
      <c r="C2170" s="172" t="s">
        <v>517</v>
      </c>
      <c r="D2170" s="172" t="s">
        <v>518</v>
      </c>
      <c r="E2170" s="172" t="s">
        <v>519</v>
      </c>
      <c r="F2170" s="173">
        <v>2.0</v>
      </c>
      <c r="G2170" s="158"/>
      <c r="H2170" s="158"/>
      <c r="I2170" s="174"/>
      <c r="J2170" s="175"/>
      <c r="K2170" s="157"/>
      <c r="L2170" s="157"/>
      <c r="M2170" s="157"/>
      <c r="O2170" s="158"/>
    </row>
    <row r="2171">
      <c r="A2171" s="172" t="s">
        <v>369</v>
      </c>
      <c r="B2171" s="172" t="s">
        <v>487</v>
      </c>
      <c r="C2171" s="172" t="s">
        <v>715</v>
      </c>
      <c r="D2171" s="172" t="s">
        <v>714</v>
      </c>
      <c r="E2171" s="172" t="s">
        <v>588</v>
      </c>
      <c r="F2171" s="173">
        <v>1.0</v>
      </c>
      <c r="G2171" s="158"/>
      <c r="H2171" s="158"/>
      <c r="I2171" s="174"/>
      <c r="J2171" s="175"/>
      <c r="K2171" s="157"/>
      <c r="L2171" s="157"/>
      <c r="M2171" s="157"/>
      <c r="O2171" s="158"/>
    </row>
    <row r="2172">
      <c r="A2172" s="172" t="s">
        <v>369</v>
      </c>
      <c r="B2172" s="172" t="s">
        <v>492</v>
      </c>
      <c r="C2172" s="172" t="s">
        <v>802</v>
      </c>
      <c r="D2172" s="172" t="s">
        <v>826</v>
      </c>
      <c r="E2172" s="172" t="s">
        <v>513</v>
      </c>
      <c r="F2172" s="173">
        <v>1.0</v>
      </c>
      <c r="G2172" s="158"/>
      <c r="H2172" s="158"/>
      <c r="I2172" s="174"/>
      <c r="J2172" s="175"/>
      <c r="K2172" s="157"/>
      <c r="L2172" s="157"/>
      <c r="M2172" s="157"/>
      <c r="O2172" s="158"/>
    </row>
    <row r="2173">
      <c r="A2173" s="172" t="s">
        <v>369</v>
      </c>
      <c r="B2173" s="172" t="s">
        <v>492</v>
      </c>
      <c r="C2173" s="172" t="s">
        <v>1252</v>
      </c>
      <c r="D2173" s="172" t="s">
        <v>1251</v>
      </c>
      <c r="E2173" s="172" t="s">
        <v>1253</v>
      </c>
      <c r="F2173" s="173">
        <v>1.0</v>
      </c>
      <c r="G2173" s="158"/>
      <c r="H2173" s="158"/>
      <c r="I2173" s="174"/>
      <c r="J2173" s="175"/>
      <c r="K2173" s="157"/>
      <c r="L2173" s="157"/>
      <c r="M2173" s="157"/>
      <c r="O2173" s="158"/>
    </row>
    <row r="2174">
      <c r="A2174" s="172" t="s">
        <v>374</v>
      </c>
      <c r="B2174" s="172" t="s">
        <v>487</v>
      </c>
      <c r="C2174" s="172" t="s">
        <v>604</v>
      </c>
      <c r="D2174" s="172" t="s">
        <v>603</v>
      </c>
      <c r="E2174" s="172" t="s">
        <v>501</v>
      </c>
      <c r="F2174" s="173">
        <v>1.0</v>
      </c>
      <c r="G2174" s="158"/>
      <c r="H2174" s="158"/>
      <c r="I2174" s="174"/>
      <c r="J2174" s="175"/>
      <c r="K2174" s="157"/>
      <c r="L2174" s="157"/>
      <c r="M2174" s="157"/>
      <c r="O2174" s="158"/>
    </row>
    <row r="2175">
      <c r="A2175" s="172" t="s">
        <v>374</v>
      </c>
      <c r="B2175" s="172" t="s">
        <v>487</v>
      </c>
      <c r="C2175" s="172" t="s">
        <v>517</v>
      </c>
      <c r="D2175" s="172" t="s">
        <v>518</v>
      </c>
      <c r="E2175" s="172" t="s">
        <v>519</v>
      </c>
      <c r="F2175" s="173">
        <v>2.0</v>
      </c>
      <c r="G2175" s="158"/>
      <c r="H2175" s="158"/>
      <c r="I2175" s="174"/>
      <c r="J2175" s="175"/>
      <c r="K2175" s="157"/>
      <c r="L2175" s="157"/>
      <c r="M2175" s="157"/>
      <c r="O2175" s="158"/>
    </row>
    <row r="2176">
      <c r="A2176" s="172" t="s">
        <v>374</v>
      </c>
      <c r="B2176" s="172" t="s">
        <v>487</v>
      </c>
      <c r="C2176" s="172" t="s">
        <v>622</v>
      </c>
      <c r="D2176" s="172" t="s">
        <v>621</v>
      </c>
      <c r="E2176" s="172" t="s">
        <v>510</v>
      </c>
      <c r="F2176" s="173">
        <v>2.0</v>
      </c>
      <c r="G2176" s="158"/>
      <c r="H2176" s="158"/>
      <c r="I2176" s="174"/>
      <c r="J2176" s="175"/>
      <c r="K2176" s="157"/>
      <c r="L2176" s="157"/>
      <c r="M2176" s="157"/>
      <c r="O2176" s="158"/>
    </row>
    <row r="2177">
      <c r="A2177" s="172" t="s">
        <v>374</v>
      </c>
      <c r="B2177" s="172" t="s">
        <v>487</v>
      </c>
      <c r="C2177" s="172" t="s">
        <v>372</v>
      </c>
      <c r="D2177" s="172" t="s">
        <v>373</v>
      </c>
      <c r="E2177" s="172" t="s">
        <v>570</v>
      </c>
      <c r="F2177" s="173">
        <v>6.0</v>
      </c>
      <c r="G2177" s="158"/>
      <c r="H2177" s="158"/>
      <c r="I2177" s="174"/>
      <c r="J2177" s="175"/>
      <c r="K2177" s="157"/>
      <c r="L2177" s="157"/>
      <c r="M2177" s="157"/>
      <c r="O2177" s="158"/>
    </row>
    <row r="2178">
      <c r="A2178" s="172" t="s">
        <v>374</v>
      </c>
      <c r="B2178" s="172" t="s">
        <v>492</v>
      </c>
      <c r="C2178" s="172" t="s">
        <v>968</v>
      </c>
      <c r="D2178" s="172" t="s">
        <v>991</v>
      </c>
      <c r="E2178" s="172" t="s">
        <v>547</v>
      </c>
      <c r="F2178" s="173">
        <v>1.0</v>
      </c>
      <c r="G2178" s="158"/>
      <c r="H2178" s="158"/>
      <c r="I2178" s="174"/>
      <c r="J2178" s="175"/>
      <c r="K2178" s="157"/>
      <c r="L2178" s="157"/>
      <c r="M2178" s="157"/>
      <c r="O2178" s="158"/>
    </row>
    <row r="2179">
      <c r="A2179" s="172" t="s">
        <v>374</v>
      </c>
      <c r="B2179" s="172" t="s">
        <v>487</v>
      </c>
      <c r="C2179" s="172" t="s">
        <v>1246</v>
      </c>
      <c r="D2179" s="172" t="s">
        <v>1245</v>
      </c>
      <c r="E2179" s="172" t="s">
        <v>552</v>
      </c>
      <c r="F2179" s="173">
        <v>2.0</v>
      </c>
      <c r="G2179" s="158"/>
      <c r="H2179" s="158"/>
      <c r="I2179" s="174"/>
      <c r="J2179" s="175"/>
      <c r="K2179" s="157"/>
      <c r="L2179" s="157"/>
      <c r="M2179" s="157"/>
      <c r="O2179" s="158"/>
    </row>
    <row r="2180">
      <c r="A2180" s="172" t="s">
        <v>374</v>
      </c>
      <c r="B2180" s="172" t="s">
        <v>487</v>
      </c>
      <c r="C2180" s="172" t="s">
        <v>715</v>
      </c>
      <c r="D2180" s="172" t="s">
        <v>714</v>
      </c>
      <c r="E2180" s="172" t="s">
        <v>588</v>
      </c>
      <c r="F2180" s="173">
        <v>2.0</v>
      </c>
      <c r="G2180" s="158"/>
      <c r="H2180" s="158"/>
      <c r="I2180" s="174"/>
      <c r="J2180" s="175"/>
      <c r="K2180" s="157"/>
      <c r="L2180" s="157"/>
      <c r="M2180" s="157"/>
      <c r="O2180" s="158"/>
    </row>
    <row r="2181">
      <c r="A2181" s="172" t="s">
        <v>374</v>
      </c>
      <c r="B2181" s="172" t="s">
        <v>492</v>
      </c>
      <c r="C2181" s="172" t="s">
        <v>1243</v>
      </c>
      <c r="D2181" s="172" t="s">
        <v>1242</v>
      </c>
      <c r="E2181" s="172" t="s">
        <v>1244</v>
      </c>
      <c r="F2181" s="173">
        <v>2.0</v>
      </c>
      <c r="G2181" s="158"/>
      <c r="H2181" s="158"/>
      <c r="I2181" s="174"/>
      <c r="J2181" s="175"/>
      <c r="K2181" s="157"/>
      <c r="L2181" s="157"/>
      <c r="M2181" s="157"/>
      <c r="O2181" s="158"/>
    </row>
    <row r="2182">
      <c r="A2182" s="172" t="s">
        <v>374</v>
      </c>
      <c r="B2182" s="172" t="s">
        <v>487</v>
      </c>
      <c r="C2182" s="172" t="s">
        <v>902</v>
      </c>
      <c r="D2182" s="172" t="s">
        <v>901</v>
      </c>
      <c r="E2182" s="172" t="s">
        <v>588</v>
      </c>
      <c r="F2182" s="173">
        <v>1.0</v>
      </c>
      <c r="G2182" s="158"/>
      <c r="H2182" s="158"/>
      <c r="I2182" s="174"/>
      <c r="J2182" s="175"/>
      <c r="K2182" s="157"/>
      <c r="L2182" s="157"/>
      <c r="M2182" s="157"/>
      <c r="O2182" s="158"/>
    </row>
    <row r="2183">
      <c r="A2183" s="172" t="s">
        <v>344</v>
      </c>
      <c r="B2183" s="172" t="s">
        <v>492</v>
      </c>
      <c r="C2183" s="172" t="s">
        <v>997</v>
      </c>
      <c r="D2183" s="172" t="s">
        <v>996</v>
      </c>
      <c r="E2183" s="172" t="s">
        <v>573</v>
      </c>
      <c r="F2183" s="173">
        <v>1.0</v>
      </c>
      <c r="G2183" s="158"/>
      <c r="H2183" s="158"/>
      <c r="I2183" s="174"/>
      <c r="J2183" s="175"/>
      <c r="K2183" s="157"/>
      <c r="L2183" s="157"/>
      <c r="M2183" s="157"/>
      <c r="O2183" s="158"/>
    </row>
    <row r="2184">
      <c r="A2184" s="172" t="s">
        <v>344</v>
      </c>
      <c r="B2184" s="172" t="s">
        <v>487</v>
      </c>
      <c r="C2184" s="172" t="s">
        <v>1016</v>
      </c>
      <c r="D2184" s="172" t="s">
        <v>1015</v>
      </c>
      <c r="E2184" s="172" t="s">
        <v>552</v>
      </c>
      <c r="F2184" s="173">
        <v>1.0</v>
      </c>
      <c r="G2184" s="158"/>
      <c r="H2184" s="158"/>
      <c r="I2184" s="174"/>
      <c r="J2184" s="175"/>
      <c r="K2184" s="157"/>
      <c r="L2184" s="157"/>
      <c r="M2184" s="157"/>
      <c r="O2184" s="158"/>
    </row>
    <row r="2185">
      <c r="A2185" s="172" t="s">
        <v>344</v>
      </c>
      <c r="B2185" s="172" t="s">
        <v>487</v>
      </c>
      <c r="C2185" s="172" t="s">
        <v>508</v>
      </c>
      <c r="D2185" s="172" t="s">
        <v>509</v>
      </c>
      <c r="E2185" s="172" t="s">
        <v>510</v>
      </c>
      <c r="F2185" s="173">
        <v>3.0</v>
      </c>
      <c r="G2185" s="158"/>
      <c r="H2185" s="158"/>
      <c r="I2185" s="174"/>
      <c r="J2185" s="175"/>
      <c r="K2185" s="157"/>
      <c r="L2185" s="157"/>
      <c r="M2185" s="157"/>
      <c r="O2185" s="158"/>
    </row>
    <row r="2186">
      <c r="A2186" s="172" t="s">
        <v>344</v>
      </c>
      <c r="B2186" s="172" t="s">
        <v>487</v>
      </c>
      <c r="C2186" s="172" t="s">
        <v>764</v>
      </c>
      <c r="D2186" s="172" t="s">
        <v>763</v>
      </c>
      <c r="E2186" s="172" t="s">
        <v>522</v>
      </c>
      <c r="F2186" s="173">
        <v>1.0</v>
      </c>
      <c r="G2186" s="158"/>
      <c r="H2186" s="158"/>
      <c r="I2186" s="174"/>
      <c r="J2186" s="175"/>
      <c r="K2186" s="157"/>
      <c r="L2186" s="157"/>
      <c r="M2186" s="157"/>
      <c r="O2186" s="158"/>
    </row>
    <row r="2187">
      <c r="A2187" s="172" t="s">
        <v>344</v>
      </c>
      <c r="B2187" s="172" t="s">
        <v>492</v>
      </c>
      <c r="C2187" s="172" t="s">
        <v>841</v>
      </c>
      <c r="D2187" s="172" t="s">
        <v>840</v>
      </c>
      <c r="E2187" s="172" t="s">
        <v>532</v>
      </c>
      <c r="F2187" s="173">
        <v>1.0</v>
      </c>
      <c r="G2187" s="158"/>
      <c r="H2187" s="158"/>
      <c r="I2187" s="174"/>
      <c r="J2187" s="175"/>
      <c r="K2187" s="157"/>
      <c r="L2187" s="157"/>
      <c r="M2187" s="157"/>
      <c r="O2187" s="158"/>
    </row>
    <row r="2188">
      <c r="A2188" s="172" t="s">
        <v>344</v>
      </c>
      <c r="B2188" s="172" t="s">
        <v>487</v>
      </c>
      <c r="C2188" s="172" t="s">
        <v>808</v>
      </c>
      <c r="D2188" s="172" t="s">
        <v>807</v>
      </c>
      <c r="E2188" s="172" t="s">
        <v>490</v>
      </c>
      <c r="F2188" s="173">
        <v>1.0</v>
      </c>
      <c r="G2188" s="158"/>
      <c r="H2188" s="158"/>
      <c r="I2188" s="174"/>
      <c r="J2188" s="175"/>
      <c r="K2188" s="157"/>
      <c r="L2188" s="157"/>
      <c r="M2188" s="157"/>
      <c r="O2188" s="158"/>
    </row>
    <row r="2189">
      <c r="A2189" s="172" t="s">
        <v>344</v>
      </c>
      <c r="B2189" s="172" t="s">
        <v>492</v>
      </c>
      <c r="C2189" s="172" t="s">
        <v>968</v>
      </c>
      <c r="D2189" s="172" t="s">
        <v>991</v>
      </c>
      <c r="E2189" s="172" t="s">
        <v>547</v>
      </c>
      <c r="F2189" s="173">
        <v>1.0</v>
      </c>
      <c r="G2189" s="158"/>
      <c r="H2189" s="158"/>
      <c r="I2189" s="174"/>
      <c r="J2189" s="175"/>
      <c r="K2189" s="157"/>
      <c r="L2189" s="157"/>
      <c r="M2189" s="157"/>
      <c r="O2189" s="158"/>
    </row>
    <row r="2190">
      <c r="A2190" s="172" t="s">
        <v>344</v>
      </c>
      <c r="B2190" s="172" t="s">
        <v>487</v>
      </c>
      <c r="C2190" s="172" t="s">
        <v>799</v>
      </c>
      <c r="D2190" s="172" t="s">
        <v>798</v>
      </c>
      <c r="E2190" s="172" t="s">
        <v>800</v>
      </c>
      <c r="F2190" s="173">
        <v>2.0</v>
      </c>
      <c r="G2190" s="158"/>
      <c r="H2190" s="158"/>
      <c r="I2190" s="174"/>
      <c r="J2190" s="175"/>
      <c r="K2190" s="157"/>
      <c r="L2190" s="157"/>
      <c r="M2190" s="157"/>
      <c r="O2190" s="158"/>
    </row>
    <row r="2191">
      <c r="A2191" s="172" t="s">
        <v>344</v>
      </c>
      <c r="B2191" s="172" t="s">
        <v>487</v>
      </c>
      <c r="C2191" s="172" t="s">
        <v>331</v>
      </c>
      <c r="D2191" s="172" t="s">
        <v>332</v>
      </c>
      <c r="E2191" s="172" t="s">
        <v>507</v>
      </c>
      <c r="F2191" s="173">
        <v>1.0</v>
      </c>
      <c r="G2191" s="158"/>
      <c r="H2191" s="158"/>
      <c r="I2191" s="174"/>
      <c r="J2191" s="175"/>
      <c r="K2191" s="157"/>
      <c r="L2191" s="157"/>
      <c r="M2191" s="157"/>
      <c r="O2191" s="158"/>
    </row>
    <row r="2192">
      <c r="A2192" s="172" t="s">
        <v>344</v>
      </c>
      <c r="B2192" s="172" t="s">
        <v>487</v>
      </c>
      <c r="C2192" s="172" t="s">
        <v>372</v>
      </c>
      <c r="D2192" s="172" t="s">
        <v>373</v>
      </c>
      <c r="E2192" s="172" t="s">
        <v>570</v>
      </c>
      <c r="F2192" s="173">
        <v>3.0</v>
      </c>
      <c r="G2192" s="158"/>
      <c r="H2192" s="158"/>
      <c r="I2192" s="174"/>
      <c r="J2192" s="175"/>
      <c r="K2192" s="157"/>
      <c r="L2192" s="157"/>
      <c r="M2192" s="157"/>
      <c r="O2192" s="158"/>
    </row>
    <row r="2193">
      <c r="A2193" s="172" t="s">
        <v>344</v>
      </c>
      <c r="B2193" s="172" t="s">
        <v>487</v>
      </c>
      <c r="C2193" s="172" t="s">
        <v>786</v>
      </c>
      <c r="D2193" s="172" t="s">
        <v>785</v>
      </c>
      <c r="E2193" s="172" t="s">
        <v>787</v>
      </c>
      <c r="F2193" s="173">
        <v>1.0</v>
      </c>
      <c r="G2193" s="158"/>
      <c r="H2193" s="158"/>
      <c r="I2193" s="174"/>
      <c r="J2193" s="175"/>
      <c r="K2193" s="157"/>
      <c r="L2193" s="157"/>
      <c r="M2193" s="157"/>
      <c r="O2193" s="158"/>
    </row>
    <row r="2194">
      <c r="A2194" s="172" t="s">
        <v>345</v>
      </c>
      <c r="B2194" s="172" t="s">
        <v>487</v>
      </c>
      <c r="C2194" s="172" t="s">
        <v>1016</v>
      </c>
      <c r="D2194" s="172" t="s">
        <v>1015</v>
      </c>
      <c r="E2194" s="172" t="s">
        <v>552</v>
      </c>
      <c r="F2194" s="173">
        <v>1.0</v>
      </c>
      <c r="G2194" s="158"/>
      <c r="H2194" s="158"/>
      <c r="I2194" s="174"/>
      <c r="J2194" s="175"/>
      <c r="K2194" s="157"/>
      <c r="L2194" s="157"/>
      <c r="M2194" s="157"/>
      <c r="O2194" s="158"/>
    </row>
    <row r="2195">
      <c r="A2195" s="172" t="s">
        <v>345</v>
      </c>
      <c r="B2195" s="172" t="s">
        <v>492</v>
      </c>
      <c r="C2195" s="172" t="s">
        <v>841</v>
      </c>
      <c r="D2195" s="172" t="s">
        <v>840</v>
      </c>
      <c r="E2195" s="172" t="s">
        <v>532</v>
      </c>
      <c r="F2195" s="173">
        <v>1.0</v>
      </c>
      <c r="G2195" s="158"/>
      <c r="H2195" s="158"/>
      <c r="I2195" s="174"/>
      <c r="J2195" s="175"/>
      <c r="K2195" s="157"/>
      <c r="L2195" s="157"/>
      <c r="M2195" s="157"/>
      <c r="O2195" s="158"/>
    </row>
    <row r="2196">
      <c r="A2196" s="172" t="s">
        <v>345</v>
      </c>
      <c r="B2196" s="172" t="s">
        <v>492</v>
      </c>
      <c r="C2196" s="172" t="s">
        <v>1003</v>
      </c>
      <c r="D2196" s="172" t="s">
        <v>1002</v>
      </c>
      <c r="E2196" s="172" t="s">
        <v>588</v>
      </c>
      <c r="F2196" s="173">
        <v>1.0</v>
      </c>
      <c r="G2196" s="158"/>
      <c r="H2196" s="158"/>
      <c r="I2196" s="174"/>
      <c r="J2196" s="175"/>
      <c r="K2196" s="157"/>
      <c r="L2196" s="157"/>
      <c r="M2196" s="157"/>
      <c r="O2196" s="158"/>
    </row>
    <row r="2197">
      <c r="A2197" s="172" t="s">
        <v>345</v>
      </c>
      <c r="B2197" s="172" t="s">
        <v>487</v>
      </c>
      <c r="C2197" s="172" t="s">
        <v>604</v>
      </c>
      <c r="D2197" s="172" t="s">
        <v>603</v>
      </c>
      <c r="E2197" s="172" t="s">
        <v>501</v>
      </c>
      <c r="F2197" s="173">
        <v>2.0</v>
      </c>
      <c r="G2197" s="158"/>
      <c r="H2197" s="158"/>
      <c r="I2197" s="174"/>
      <c r="J2197" s="175"/>
      <c r="K2197" s="157"/>
      <c r="L2197" s="157"/>
      <c r="M2197" s="157"/>
      <c r="O2197" s="158"/>
    </row>
    <row r="2198">
      <c r="A2198" s="172" t="s">
        <v>345</v>
      </c>
      <c r="B2198" s="172" t="s">
        <v>487</v>
      </c>
      <c r="C2198" s="172" t="s">
        <v>331</v>
      </c>
      <c r="D2198" s="172" t="s">
        <v>332</v>
      </c>
      <c r="E2198" s="172" t="s">
        <v>507</v>
      </c>
      <c r="F2198" s="173">
        <v>1.0</v>
      </c>
      <c r="G2198" s="158"/>
      <c r="H2198" s="158"/>
      <c r="I2198" s="174"/>
      <c r="J2198" s="175"/>
      <c r="K2198" s="157"/>
      <c r="L2198" s="157"/>
      <c r="M2198" s="157"/>
      <c r="O2198" s="158"/>
    </row>
    <row r="2199">
      <c r="A2199" s="172" t="s">
        <v>345</v>
      </c>
      <c r="B2199" s="172" t="s">
        <v>487</v>
      </c>
      <c r="C2199" s="172" t="s">
        <v>508</v>
      </c>
      <c r="D2199" s="172" t="s">
        <v>509</v>
      </c>
      <c r="E2199" s="172" t="s">
        <v>510</v>
      </c>
      <c r="F2199" s="173">
        <v>4.0</v>
      </c>
      <c r="G2199" s="158"/>
      <c r="H2199" s="158"/>
      <c r="I2199" s="174"/>
      <c r="J2199" s="175"/>
      <c r="K2199" s="157"/>
      <c r="L2199" s="157"/>
      <c r="M2199" s="157"/>
      <c r="O2199" s="158"/>
    </row>
    <row r="2200">
      <c r="A2200" s="172" t="s">
        <v>345</v>
      </c>
      <c r="B2200" s="172" t="s">
        <v>487</v>
      </c>
      <c r="C2200" s="172" t="s">
        <v>786</v>
      </c>
      <c r="D2200" s="172" t="s">
        <v>785</v>
      </c>
      <c r="E2200" s="172" t="s">
        <v>787</v>
      </c>
      <c r="F2200" s="173">
        <v>1.0</v>
      </c>
      <c r="G2200" s="158"/>
      <c r="H2200" s="158"/>
      <c r="I2200" s="174"/>
      <c r="J2200" s="175"/>
      <c r="K2200" s="157"/>
      <c r="L2200" s="157"/>
      <c r="M2200" s="157"/>
      <c r="O2200" s="158"/>
    </row>
    <row r="2201">
      <c r="A2201" s="172" t="s">
        <v>345</v>
      </c>
      <c r="B2201" s="172" t="s">
        <v>487</v>
      </c>
      <c r="C2201" s="172" t="s">
        <v>764</v>
      </c>
      <c r="D2201" s="172" t="s">
        <v>763</v>
      </c>
      <c r="E2201" s="172" t="s">
        <v>522</v>
      </c>
      <c r="F2201" s="173">
        <v>2.0</v>
      </c>
      <c r="G2201" s="158"/>
      <c r="H2201" s="158"/>
      <c r="I2201" s="174"/>
      <c r="J2201" s="175"/>
      <c r="K2201" s="157"/>
      <c r="L2201" s="157"/>
      <c r="M2201" s="157"/>
      <c r="O2201" s="158"/>
    </row>
    <row r="2202">
      <c r="A2202" s="172" t="s">
        <v>345</v>
      </c>
      <c r="B2202" s="172" t="s">
        <v>487</v>
      </c>
      <c r="C2202" s="172" t="s">
        <v>799</v>
      </c>
      <c r="D2202" s="172" t="s">
        <v>798</v>
      </c>
      <c r="E2202" s="172" t="s">
        <v>800</v>
      </c>
      <c r="F2202" s="173">
        <v>2.0</v>
      </c>
      <c r="G2202" s="158"/>
      <c r="H2202" s="158"/>
      <c r="I2202" s="174"/>
      <c r="J2202" s="175"/>
      <c r="K2202" s="157"/>
      <c r="L2202" s="157"/>
      <c r="M2202" s="157"/>
      <c r="O2202" s="158"/>
    </row>
    <row r="2203">
      <c r="A2203" s="172" t="s">
        <v>345</v>
      </c>
      <c r="B2203" s="172" t="s">
        <v>487</v>
      </c>
      <c r="C2203" s="172" t="s">
        <v>808</v>
      </c>
      <c r="D2203" s="172" t="s">
        <v>807</v>
      </c>
      <c r="E2203" s="172" t="s">
        <v>490</v>
      </c>
      <c r="F2203" s="173">
        <v>2.0</v>
      </c>
      <c r="G2203" s="158"/>
      <c r="H2203" s="158"/>
      <c r="I2203" s="174"/>
      <c r="J2203" s="175"/>
      <c r="K2203" s="157"/>
      <c r="L2203" s="157"/>
      <c r="M2203" s="157"/>
      <c r="O2203" s="158"/>
    </row>
    <row r="2204">
      <c r="A2204" s="172" t="s">
        <v>345</v>
      </c>
      <c r="B2204" s="172" t="s">
        <v>492</v>
      </c>
      <c r="C2204" s="172" t="s">
        <v>802</v>
      </c>
      <c r="D2204" s="172" t="s">
        <v>826</v>
      </c>
      <c r="E2204" s="172" t="s">
        <v>513</v>
      </c>
      <c r="F2204" s="173">
        <v>2.0</v>
      </c>
      <c r="G2204" s="158"/>
      <c r="H2204" s="158"/>
      <c r="I2204" s="174"/>
      <c r="J2204" s="175"/>
      <c r="K2204" s="157"/>
      <c r="L2204" s="157"/>
      <c r="M2204" s="157"/>
      <c r="O2204" s="158"/>
    </row>
    <row r="2205">
      <c r="A2205" s="172" t="s">
        <v>1596</v>
      </c>
      <c r="B2205" s="172" t="s">
        <v>492</v>
      </c>
      <c r="C2205" s="172" t="s">
        <v>655</v>
      </c>
      <c r="D2205" s="172" t="s">
        <v>654</v>
      </c>
      <c r="E2205" s="172" t="s">
        <v>645</v>
      </c>
      <c r="F2205" s="173">
        <v>1.0</v>
      </c>
      <c r="G2205" s="158"/>
      <c r="H2205" s="158"/>
      <c r="I2205" s="174"/>
      <c r="J2205" s="175"/>
      <c r="K2205" s="157"/>
      <c r="L2205" s="157"/>
      <c r="M2205" s="157"/>
      <c r="O2205" s="158"/>
    </row>
    <row r="2206">
      <c r="A2206" s="172" t="s">
        <v>1596</v>
      </c>
      <c r="B2206" s="172" t="s">
        <v>487</v>
      </c>
      <c r="C2206" s="172" t="s">
        <v>626</v>
      </c>
      <c r="D2206" s="172" t="s">
        <v>625</v>
      </c>
      <c r="E2206" s="172" t="s">
        <v>627</v>
      </c>
      <c r="F2206" s="173">
        <v>1.0</v>
      </c>
      <c r="G2206" s="158"/>
      <c r="H2206" s="158"/>
      <c r="I2206" s="174"/>
      <c r="J2206" s="175"/>
      <c r="K2206" s="157"/>
      <c r="L2206" s="157"/>
      <c r="M2206" s="157"/>
      <c r="O2206" s="158"/>
    </row>
    <row r="2207">
      <c r="A2207" s="172" t="s">
        <v>1596</v>
      </c>
      <c r="B2207" s="172" t="s">
        <v>487</v>
      </c>
      <c r="C2207" s="172" t="s">
        <v>1259</v>
      </c>
      <c r="D2207" s="172" t="s">
        <v>1258</v>
      </c>
      <c r="E2207" s="172" t="s">
        <v>507</v>
      </c>
      <c r="F2207" s="173">
        <v>1.0</v>
      </c>
      <c r="G2207" s="158"/>
      <c r="H2207" s="158"/>
      <c r="I2207" s="174"/>
      <c r="J2207" s="175"/>
      <c r="K2207" s="157"/>
      <c r="L2207" s="157"/>
      <c r="M2207" s="157"/>
      <c r="O2207" s="158"/>
    </row>
    <row r="2208">
      <c r="A2208" s="172" t="s">
        <v>1596</v>
      </c>
      <c r="B2208" s="172" t="s">
        <v>487</v>
      </c>
      <c r="C2208" s="172" t="s">
        <v>1024</v>
      </c>
      <c r="D2208" s="172" t="s">
        <v>1025</v>
      </c>
      <c r="E2208" s="172" t="s">
        <v>498</v>
      </c>
      <c r="F2208" s="173">
        <v>1.0</v>
      </c>
      <c r="G2208" s="158"/>
      <c r="H2208" s="158"/>
      <c r="I2208" s="174"/>
      <c r="J2208" s="175"/>
      <c r="K2208" s="157"/>
      <c r="L2208" s="157"/>
      <c r="M2208" s="157"/>
      <c r="O2208" s="158"/>
    </row>
    <row r="2209">
      <c r="A2209" s="172" t="s">
        <v>1596</v>
      </c>
      <c r="B2209" s="172" t="s">
        <v>492</v>
      </c>
      <c r="C2209" s="172" t="s">
        <v>1065</v>
      </c>
      <c r="D2209" s="172" t="s">
        <v>1064</v>
      </c>
      <c r="E2209" s="172" t="s">
        <v>573</v>
      </c>
      <c r="F2209" s="173">
        <v>1.0</v>
      </c>
      <c r="G2209" s="158"/>
      <c r="H2209" s="158"/>
      <c r="I2209" s="174"/>
      <c r="J2209" s="175"/>
      <c r="K2209" s="157"/>
      <c r="L2209" s="157"/>
      <c r="M2209" s="157"/>
      <c r="O2209" s="158"/>
    </row>
    <row r="2210">
      <c r="A2210" s="172" t="s">
        <v>1596</v>
      </c>
      <c r="B2210" s="172" t="s">
        <v>487</v>
      </c>
      <c r="C2210" s="172" t="s">
        <v>1018</v>
      </c>
      <c r="D2210" s="172" t="s">
        <v>1019</v>
      </c>
      <c r="E2210" s="172" t="s">
        <v>498</v>
      </c>
      <c r="F2210" s="173">
        <v>1.0</v>
      </c>
      <c r="G2210" s="158"/>
      <c r="H2210" s="158"/>
      <c r="I2210" s="174"/>
      <c r="J2210" s="175"/>
      <c r="K2210" s="157"/>
      <c r="L2210" s="157"/>
      <c r="M2210" s="157"/>
      <c r="O2210" s="158"/>
    </row>
    <row r="2211">
      <c r="A2211" s="172" t="s">
        <v>1596</v>
      </c>
      <c r="B2211" s="172" t="s">
        <v>487</v>
      </c>
      <c r="C2211" s="172" t="s">
        <v>622</v>
      </c>
      <c r="D2211" s="172" t="s">
        <v>621</v>
      </c>
      <c r="E2211" s="172" t="s">
        <v>510</v>
      </c>
      <c r="F2211" s="173">
        <v>3.0</v>
      </c>
      <c r="G2211" s="158"/>
      <c r="H2211" s="158"/>
      <c r="I2211" s="174"/>
      <c r="J2211" s="175"/>
      <c r="K2211" s="157"/>
      <c r="L2211" s="157"/>
      <c r="M2211" s="157"/>
      <c r="O2211" s="158"/>
    </row>
    <row r="2212">
      <c r="A2212" s="172" t="s">
        <v>1596</v>
      </c>
      <c r="B2212" s="172" t="s">
        <v>487</v>
      </c>
      <c r="C2212" s="172" t="s">
        <v>617</v>
      </c>
      <c r="D2212" s="172" t="s">
        <v>616</v>
      </c>
      <c r="E2212" s="172" t="s">
        <v>513</v>
      </c>
      <c r="F2212" s="173">
        <v>1.0</v>
      </c>
      <c r="G2212" s="158"/>
      <c r="H2212" s="158"/>
      <c r="I2212" s="174"/>
      <c r="J2212" s="175"/>
      <c r="K2212" s="157"/>
      <c r="L2212" s="157"/>
      <c r="M2212" s="157"/>
      <c r="O2212" s="158"/>
    </row>
    <row r="2213">
      <c r="A2213" s="172" t="s">
        <v>1597</v>
      </c>
      <c r="B2213" s="172" t="s">
        <v>492</v>
      </c>
      <c r="C2213" s="172" t="s">
        <v>1075</v>
      </c>
      <c r="D2213" s="172" t="s">
        <v>1074</v>
      </c>
      <c r="E2213" s="172" t="s">
        <v>588</v>
      </c>
      <c r="F2213" s="173">
        <v>1.0</v>
      </c>
      <c r="G2213" s="158"/>
      <c r="H2213" s="158"/>
      <c r="I2213" s="174"/>
      <c r="J2213" s="175"/>
      <c r="K2213" s="157"/>
      <c r="L2213" s="157"/>
      <c r="M2213" s="157"/>
      <c r="O2213" s="158"/>
    </row>
    <row r="2214">
      <c r="A2214" s="172" t="s">
        <v>1597</v>
      </c>
      <c r="B2214" s="172" t="s">
        <v>487</v>
      </c>
      <c r="C2214" s="172" t="s">
        <v>1024</v>
      </c>
      <c r="D2214" s="172" t="s">
        <v>1025</v>
      </c>
      <c r="E2214" s="172" t="s">
        <v>498</v>
      </c>
      <c r="F2214" s="173">
        <v>1.0</v>
      </c>
      <c r="G2214" s="158"/>
      <c r="H2214" s="158"/>
      <c r="I2214" s="174"/>
      <c r="J2214" s="175"/>
      <c r="K2214" s="157"/>
      <c r="L2214" s="157"/>
      <c r="M2214" s="157"/>
      <c r="O2214" s="158"/>
    </row>
    <row r="2215">
      <c r="A2215" s="172" t="s">
        <v>1597</v>
      </c>
      <c r="B2215" s="172" t="s">
        <v>487</v>
      </c>
      <c r="C2215" s="172" t="s">
        <v>617</v>
      </c>
      <c r="D2215" s="172" t="s">
        <v>616</v>
      </c>
      <c r="E2215" s="172" t="s">
        <v>513</v>
      </c>
      <c r="F2215" s="173">
        <v>1.0</v>
      </c>
      <c r="G2215" s="158"/>
      <c r="H2215" s="158"/>
      <c r="I2215" s="174"/>
      <c r="J2215" s="175"/>
      <c r="K2215" s="157"/>
      <c r="L2215" s="157"/>
      <c r="M2215" s="157"/>
      <c r="O2215" s="158"/>
    </row>
    <row r="2216">
      <c r="A2216" s="172" t="s">
        <v>1597</v>
      </c>
      <c r="B2216" s="172" t="s">
        <v>487</v>
      </c>
      <c r="C2216" s="172" t="s">
        <v>1018</v>
      </c>
      <c r="D2216" s="172" t="s">
        <v>1019</v>
      </c>
      <c r="E2216" s="172" t="s">
        <v>498</v>
      </c>
      <c r="F2216" s="173">
        <v>1.0</v>
      </c>
      <c r="G2216" s="158"/>
      <c r="H2216" s="158"/>
      <c r="I2216" s="174"/>
      <c r="J2216" s="175"/>
      <c r="K2216" s="157"/>
      <c r="L2216" s="157"/>
      <c r="M2216" s="157"/>
      <c r="O2216" s="158"/>
    </row>
    <row r="2217">
      <c r="A2217" s="172" t="s">
        <v>1597</v>
      </c>
      <c r="B2217" s="172" t="s">
        <v>487</v>
      </c>
      <c r="C2217" s="172" t="s">
        <v>1259</v>
      </c>
      <c r="D2217" s="172" t="s">
        <v>1258</v>
      </c>
      <c r="E2217" s="172" t="s">
        <v>507</v>
      </c>
      <c r="F2217" s="173">
        <v>1.0</v>
      </c>
      <c r="G2217" s="158"/>
      <c r="H2217" s="158"/>
      <c r="I2217" s="174"/>
      <c r="J2217" s="175"/>
      <c r="K2217" s="157"/>
      <c r="L2217" s="157"/>
      <c r="M2217" s="157"/>
      <c r="O2217" s="158"/>
    </row>
    <row r="2218">
      <c r="A2218" s="172" t="s">
        <v>1597</v>
      </c>
      <c r="B2218" s="172" t="s">
        <v>487</v>
      </c>
      <c r="C2218" s="172" t="s">
        <v>636</v>
      </c>
      <c r="D2218" s="172" t="s">
        <v>635</v>
      </c>
      <c r="E2218" s="172" t="s">
        <v>637</v>
      </c>
      <c r="F2218" s="173">
        <v>1.0</v>
      </c>
      <c r="G2218" s="158"/>
      <c r="H2218" s="158"/>
      <c r="I2218" s="174"/>
      <c r="J2218" s="175"/>
      <c r="K2218" s="157"/>
      <c r="L2218" s="157"/>
      <c r="M2218" s="157"/>
      <c r="O2218" s="158"/>
    </row>
    <row r="2219">
      <c r="A2219" s="172" t="s">
        <v>1597</v>
      </c>
      <c r="B2219" s="172" t="s">
        <v>487</v>
      </c>
      <c r="C2219" s="172" t="s">
        <v>622</v>
      </c>
      <c r="D2219" s="172" t="s">
        <v>621</v>
      </c>
      <c r="E2219" s="172" t="s">
        <v>510</v>
      </c>
      <c r="F2219" s="173">
        <v>4.0</v>
      </c>
      <c r="G2219" s="158"/>
      <c r="H2219" s="158"/>
      <c r="I2219" s="174"/>
      <c r="J2219" s="175"/>
      <c r="K2219" s="157"/>
      <c r="L2219" s="157"/>
      <c r="M2219" s="157"/>
      <c r="O2219" s="158"/>
    </row>
    <row r="2220">
      <c r="A2220" s="172" t="s">
        <v>1597</v>
      </c>
      <c r="B2220" s="172" t="s">
        <v>492</v>
      </c>
      <c r="C2220" s="172" t="s">
        <v>663</v>
      </c>
      <c r="D2220" s="172" t="s">
        <v>662</v>
      </c>
      <c r="E2220" s="172" t="s">
        <v>513</v>
      </c>
      <c r="F2220" s="173">
        <v>1.0</v>
      </c>
      <c r="G2220" s="158"/>
      <c r="H2220" s="158"/>
      <c r="I2220" s="174"/>
      <c r="J2220" s="175"/>
      <c r="K2220" s="157"/>
      <c r="L2220" s="157"/>
      <c r="M2220" s="157"/>
      <c r="O2220" s="158"/>
    </row>
    <row r="2221">
      <c r="A2221" s="172" t="s">
        <v>1598</v>
      </c>
      <c r="B2221" s="172" t="s">
        <v>487</v>
      </c>
      <c r="C2221" s="172" t="s">
        <v>622</v>
      </c>
      <c r="D2221" s="172" t="s">
        <v>621</v>
      </c>
      <c r="E2221" s="172" t="s">
        <v>510</v>
      </c>
      <c r="F2221" s="173">
        <v>6.0</v>
      </c>
      <c r="G2221" s="158"/>
      <c r="H2221" s="158"/>
      <c r="I2221" s="174"/>
      <c r="J2221" s="175"/>
      <c r="K2221" s="157"/>
      <c r="L2221" s="157"/>
      <c r="M2221" s="157"/>
      <c r="O2221" s="158"/>
    </row>
    <row r="2222">
      <c r="A2222" s="172" t="s">
        <v>1598</v>
      </c>
      <c r="B2222" s="172" t="s">
        <v>487</v>
      </c>
      <c r="C2222" s="172" t="s">
        <v>1037</v>
      </c>
      <c r="D2222" s="172" t="s">
        <v>1038</v>
      </c>
      <c r="E2222" s="172" t="s">
        <v>507</v>
      </c>
      <c r="F2222" s="173">
        <v>1.0</v>
      </c>
      <c r="G2222" s="158"/>
      <c r="H2222" s="158"/>
      <c r="I2222" s="174"/>
      <c r="J2222" s="175"/>
      <c r="K2222" s="157"/>
      <c r="L2222" s="157"/>
      <c r="M2222" s="157"/>
      <c r="O2222" s="158"/>
    </row>
    <row r="2223">
      <c r="A2223" s="172" t="s">
        <v>1598</v>
      </c>
      <c r="B2223" s="172" t="s">
        <v>487</v>
      </c>
      <c r="C2223" s="172" t="s">
        <v>617</v>
      </c>
      <c r="D2223" s="172" t="s">
        <v>616</v>
      </c>
      <c r="E2223" s="172" t="s">
        <v>513</v>
      </c>
      <c r="F2223" s="173">
        <v>2.0</v>
      </c>
      <c r="G2223" s="158"/>
      <c r="H2223" s="158"/>
      <c r="I2223" s="174"/>
      <c r="J2223" s="175"/>
      <c r="K2223" s="157"/>
      <c r="L2223" s="157"/>
      <c r="M2223" s="157"/>
      <c r="O2223" s="158"/>
    </row>
    <row r="2224">
      <c r="A2224" s="172" t="s">
        <v>1598</v>
      </c>
      <c r="B2224" s="172" t="s">
        <v>492</v>
      </c>
      <c r="C2224" s="172" t="s">
        <v>673</v>
      </c>
      <c r="D2224" s="172" t="s">
        <v>672</v>
      </c>
      <c r="E2224" s="172" t="s">
        <v>547</v>
      </c>
      <c r="F2224" s="173">
        <v>1.0</v>
      </c>
      <c r="G2224" s="158"/>
      <c r="H2224" s="158"/>
      <c r="I2224" s="174"/>
      <c r="J2224" s="175"/>
      <c r="K2224" s="157"/>
      <c r="L2224" s="157"/>
      <c r="M2224" s="157"/>
      <c r="O2224" s="158"/>
    </row>
    <row r="2225">
      <c r="A2225" s="172" t="s">
        <v>1598</v>
      </c>
      <c r="B2225" s="172" t="s">
        <v>487</v>
      </c>
      <c r="C2225" s="172" t="s">
        <v>860</v>
      </c>
      <c r="D2225" s="172" t="s">
        <v>859</v>
      </c>
      <c r="E2225" s="172" t="s">
        <v>722</v>
      </c>
      <c r="F2225" s="173">
        <v>1.0</v>
      </c>
      <c r="G2225" s="158"/>
      <c r="H2225" s="158"/>
      <c r="I2225" s="174"/>
      <c r="J2225" s="175"/>
      <c r="K2225" s="157"/>
      <c r="L2225" s="157"/>
      <c r="M2225" s="157"/>
      <c r="O2225" s="158"/>
    </row>
    <row r="2226">
      <c r="A2226" s="172" t="s">
        <v>1598</v>
      </c>
      <c r="B2226" s="172" t="s">
        <v>492</v>
      </c>
      <c r="C2226" s="172" t="s">
        <v>1079</v>
      </c>
      <c r="D2226" s="172" t="s">
        <v>1078</v>
      </c>
      <c r="E2226" s="172" t="s">
        <v>613</v>
      </c>
      <c r="F2226" s="173">
        <v>1.0</v>
      </c>
      <c r="G2226" s="158"/>
      <c r="H2226" s="158"/>
      <c r="I2226" s="174"/>
      <c r="J2226" s="175"/>
      <c r="K2226" s="157"/>
      <c r="L2226" s="157"/>
      <c r="M2226" s="157"/>
      <c r="O2226" s="158"/>
    </row>
    <row r="2227">
      <c r="A2227" s="172" t="s">
        <v>1598</v>
      </c>
      <c r="B2227" s="172" t="s">
        <v>487</v>
      </c>
      <c r="C2227" s="172" t="s">
        <v>1018</v>
      </c>
      <c r="D2227" s="172" t="s">
        <v>1019</v>
      </c>
      <c r="E2227" s="172" t="s">
        <v>498</v>
      </c>
      <c r="F2227" s="173">
        <v>1.0</v>
      </c>
      <c r="G2227" s="158"/>
      <c r="H2227" s="158"/>
      <c r="I2227" s="174"/>
      <c r="J2227" s="175"/>
      <c r="K2227" s="157"/>
      <c r="L2227" s="157"/>
      <c r="M2227" s="157"/>
      <c r="O2227" s="158"/>
    </row>
    <row r="2228">
      <c r="A2228" s="172" t="s">
        <v>1598</v>
      </c>
      <c r="B2228" s="172" t="s">
        <v>487</v>
      </c>
      <c r="C2228" s="172" t="s">
        <v>1259</v>
      </c>
      <c r="D2228" s="172" t="s">
        <v>1258</v>
      </c>
      <c r="E2228" s="172" t="s">
        <v>507</v>
      </c>
      <c r="F2228" s="173">
        <v>2.0</v>
      </c>
      <c r="G2228" s="158"/>
      <c r="H2228" s="158"/>
      <c r="I2228" s="174"/>
      <c r="J2228" s="175"/>
      <c r="K2228" s="157"/>
      <c r="L2228" s="157"/>
      <c r="M2228" s="157"/>
      <c r="O2228" s="158"/>
    </row>
    <row r="2229">
      <c r="A2229" s="172" t="s">
        <v>1599</v>
      </c>
      <c r="B2229" s="172" t="s">
        <v>487</v>
      </c>
      <c r="C2229" s="172" t="s">
        <v>1173</v>
      </c>
      <c r="D2229" s="172" t="s">
        <v>1172</v>
      </c>
      <c r="E2229" s="172" t="s">
        <v>501</v>
      </c>
      <c r="F2229" s="173">
        <v>1.0</v>
      </c>
      <c r="G2229" s="158"/>
      <c r="H2229" s="158"/>
      <c r="I2229" s="174"/>
      <c r="J2229" s="175"/>
      <c r="K2229" s="157"/>
      <c r="L2229" s="157"/>
      <c r="M2229" s="157"/>
      <c r="O2229" s="158"/>
    </row>
    <row r="2230">
      <c r="A2230" s="172" t="s">
        <v>1599</v>
      </c>
      <c r="B2230" s="172" t="s">
        <v>487</v>
      </c>
      <c r="C2230" s="172" t="s">
        <v>1322</v>
      </c>
      <c r="D2230" s="172" t="s">
        <v>1323</v>
      </c>
      <c r="E2230" s="172" t="s">
        <v>498</v>
      </c>
      <c r="F2230" s="173">
        <v>2.0</v>
      </c>
      <c r="G2230" s="158"/>
      <c r="H2230" s="158"/>
      <c r="I2230" s="174"/>
      <c r="J2230" s="175"/>
      <c r="K2230" s="157"/>
      <c r="L2230" s="157"/>
      <c r="M2230" s="157"/>
      <c r="O2230" s="158"/>
    </row>
    <row r="2231">
      <c r="A2231" s="172" t="s">
        <v>1599</v>
      </c>
      <c r="B2231" s="172" t="s">
        <v>492</v>
      </c>
      <c r="C2231" s="172" t="s">
        <v>1293</v>
      </c>
      <c r="D2231" s="172" t="s">
        <v>1294</v>
      </c>
      <c r="E2231" s="172" t="s">
        <v>787</v>
      </c>
      <c r="F2231" s="173">
        <v>1.0</v>
      </c>
      <c r="G2231" s="158"/>
      <c r="H2231" s="158"/>
      <c r="I2231" s="174"/>
      <c r="J2231" s="175"/>
      <c r="K2231" s="157"/>
      <c r="L2231" s="157"/>
      <c r="M2231" s="157"/>
      <c r="O2231" s="158"/>
    </row>
    <row r="2232">
      <c r="A2232" s="172" t="s">
        <v>1599</v>
      </c>
      <c r="B2232" s="172" t="s">
        <v>487</v>
      </c>
      <c r="C2232" s="172" t="s">
        <v>333</v>
      </c>
      <c r="D2232" s="172" t="s">
        <v>334</v>
      </c>
      <c r="E2232" s="172" t="s">
        <v>498</v>
      </c>
      <c r="F2232" s="173">
        <v>1.0</v>
      </c>
      <c r="G2232" s="158"/>
      <c r="H2232" s="158"/>
      <c r="I2232" s="174"/>
      <c r="J2232" s="175"/>
      <c r="K2232" s="157"/>
      <c r="L2232" s="157"/>
      <c r="M2232" s="157"/>
      <c r="O2232" s="158"/>
    </row>
    <row r="2233">
      <c r="A2233" s="172" t="s">
        <v>1599</v>
      </c>
      <c r="B2233" s="172" t="s">
        <v>487</v>
      </c>
      <c r="C2233" s="172" t="s">
        <v>1600</v>
      </c>
      <c r="D2233" s="172" t="s">
        <v>1601</v>
      </c>
      <c r="E2233" s="172" t="s">
        <v>498</v>
      </c>
      <c r="F2233" s="173">
        <v>1.0</v>
      </c>
      <c r="G2233" s="158"/>
      <c r="H2233" s="158"/>
      <c r="I2233" s="174"/>
      <c r="J2233" s="175"/>
      <c r="K2233" s="157"/>
      <c r="L2233" s="157"/>
      <c r="M2233" s="157"/>
      <c r="O2233" s="158"/>
    </row>
    <row r="2234">
      <c r="A2234" s="172" t="s">
        <v>1599</v>
      </c>
      <c r="B2234" s="172" t="s">
        <v>487</v>
      </c>
      <c r="C2234" s="172" t="s">
        <v>1602</v>
      </c>
      <c r="D2234" s="172" t="s">
        <v>1603</v>
      </c>
      <c r="E2234" s="172" t="s">
        <v>547</v>
      </c>
      <c r="F2234" s="173">
        <v>1.0</v>
      </c>
      <c r="G2234" s="158"/>
      <c r="H2234" s="158"/>
      <c r="I2234" s="174"/>
      <c r="J2234" s="175"/>
      <c r="K2234" s="157"/>
      <c r="L2234" s="157"/>
      <c r="M2234" s="157"/>
      <c r="O2234" s="158"/>
    </row>
    <row r="2235">
      <c r="A2235" s="172" t="s">
        <v>1599</v>
      </c>
      <c r="B2235" s="172" t="s">
        <v>487</v>
      </c>
      <c r="C2235" s="172" t="s">
        <v>686</v>
      </c>
      <c r="D2235" s="172" t="s">
        <v>685</v>
      </c>
      <c r="E2235" s="172" t="s">
        <v>613</v>
      </c>
      <c r="F2235" s="173">
        <v>1.0</v>
      </c>
      <c r="G2235" s="158"/>
      <c r="H2235" s="158"/>
      <c r="I2235" s="174"/>
      <c r="J2235" s="175"/>
      <c r="K2235" s="157"/>
      <c r="L2235" s="157"/>
      <c r="M2235" s="157"/>
      <c r="O2235" s="158"/>
    </row>
    <row r="2236">
      <c r="A2236" s="172" t="s">
        <v>1599</v>
      </c>
      <c r="B2236" s="172" t="s">
        <v>487</v>
      </c>
      <c r="C2236" s="172" t="s">
        <v>1216</v>
      </c>
      <c r="D2236" s="172" t="s">
        <v>1215</v>
      </c>
      <c r="E2236" s="172" t="s">
        <v>547</v>
      </c>
      <c r="F2236" s="173">
        <v>1.0</v>
      </c>
      <c r="G2236" s="158"/>
      <c r="H2236" s="158"/>
      <c r="I2236" s="174"/>
      <c r="J2236" s="175"/>
      <c r="K2236" s="157"/>
      <c r="L2236" s="157"/>
      <c r="M2236" s="157"/>
      <c r="O2236" s="158"/>
    </row>
    <row r="2237">
      <c r="A2237" s="172" t="s">
        <v>1599</v>
      </c>
      <c r="B2237" s="172" t="s">
        <v>492</v>
      </c>
      <c r="C2237" s="172" t="s">
        <v>1326</v>
      </c>
      <c r="D2237" s="172" t="s">
        <v>1327</v>
      </c>
      <c r="E2237" s="172" t="s">
        <v>507</v>
      </c>
      <c r="F2237" s="173">
        <v>1.0</v>
      </c>
      <c r="G2237" s="158"/>
      <c r="H2237" s="158"/>
      <c r="I2237" s="174"/>
      <c r="J2237" s="175"/>
      <c r="K2237" s="157"/>
      <c r="L2237" s="157"/>
      <c r="M2237" s="157"/>
      <c r="O2237" s="158"/>
    </row>
    <row r="2238">
      <c r="A2238" s="172" t="s">
        <v>1599</v>
      </c>
      <c r="B2238" s="172" t="s">
        <v>487</v>
      </c>
      <c r="C2238" s="172" t="s">
        <v>1604</v>
      </c>
      <c r="D2238" s="172" t="s">
        <v>1605</v>
      </c>
      <c r="E2238" s="172" t="s">
        <v>588</v>
      </c>
      <c r="F2238" s="173">
        <v>1.0</v>
      </c>
      <c r="G2238" s="158"/>
      <c r="H2238" s="158"/>
      <c r="I2238" s="174"/>
      <c r="J2238" s="175"/>
      <c r="K2238" s="157"/>
      <c r="L2238" s="157"/>
      <c r="M2238" s="157"/>
      <c r="O2238" s="158"/>
    </row>
    <row r="2239">
      <c r="A2239" s="172" t="s">
        <v>1599</v>
      </c>
      <c r="B2239" s="172" t="s">
        <v>487</v>
      </c>
      <c r="C2239" s="172" t="s">
        <v>508</v>
      </c>
      <c r="D2239" s="172" t="s">
        <v>509</v>
      </c>
      <c r="E2239" s="172" t="s">
        <v>510</v>
      </c>
      <c r="F2239" s="173">
        <v>2.0</v>
      </c>
      <c r="G2239" s="158"/>
      <c r="H2239" s="158"/>
      <c r="I2239" s="174"/>
      <c r="J2239" s="175"/>
      <c r="K2239" s="157"/>
      <c r="L2239" s="157"/>
      <c r="M2239" s="157"/>
      <c r="O2239" s="158"/>
    </row>
    <row r="2240">
      <c r="A2240" s="172" t="s">
        <v>1599</v>
      </c>
      <c r="B2240" s="172" t="s">
        <v>492</v>
      </c>
      <c r="C2240" s="172" t="s">
        <v>1606</v>
      </c>
      <c r="D2240" s="172" t="s">
        <v>1607</v>
      </c>
      <c r="E2240" s="172" t="s">
        <v>513</v>
      </c>
      <c r="F2240" s="173">
        <v>1.0</v>
      </c>
      <c r="G2240" s="158"/>
      <c r="H2240" s="158"/>
      <c r="I2240" s="174"/>
      <c r="J2240" s="175"/>
      <c r="K2240" s="157"/>
      <c r="L2240" s="157"/>
      <c r="M2240" s="157"/>
      <c r="O2240" s="158"/>
    </row>
    <row r="2241">
      <c r="A2241" s="172" t="s">
        <v>1599</v>
      </c>
      <c r="B2241" s="172" t="s">
        <v>487</v>
      </c>
      <c r="C2241" s="172" t="s">
        <v>1608</v>
      </c>
      <c r="D2241" s="172" t="s">
        <v>1609</v>
      </c>
      <c r="E2241" s="172" t="s">
        <v>1610</v>
      </c>
      <c r="F2241" s="173">
        <v>1.0</v>
      </c>
      <c r="G2241" s="158"/>
      <c r="H2241" s="158"/>
      <c r="I2241" s="174"/>
      <c r="J2241" s="175"/>
      <c r="K2241" s="157"/>
      <c r="L2241" s="157"/>
      <c r="M2241" s="157"/>
      <c r="O2241" s="158"/>
    </row>
    <row r="2242">
      <c r="A2242" s="172" t="s">
        <v>1611</v>
      </c>
      <c r="B2242" s="172" t="s">
        <v>487</v>
      </c>
      <c r="C2242" s="172" t="s">
        <v>1608</v>
      </c>
      <c r="D2242" s="172" t="s">
        <v>1609</v>
      </c>
      <c r="E2242" s="172" t="s">
        <v>1610</v>
      </c>
      <c r="F2242" s="173">
        <v>1.0</v>
      </c>
      <c r="G2242" s="158"/>
      <c r="H2242" s="158"/>
      <c r="I2242" s="174"/>
      <c r="J2242" s="175"/>
      <c r="K2242" s="157"/>
      <c r="L2242" s="157"/>
      <c r="M2242" s="157"/>
      <c r="O2242" s="158"/>
    </row>
    <row r="2243">
      <c r="A2243" s="172" t="s">
        <v>1611</v>
      </c>
      <c r="B2243" s="172" t="s">
        <v>492</v>
      </c>
      <c r="C2243" s="172" t="s">
        <v>1612</v>
      </c>
      <c r="D2243" s="172" t="s">
        <v>1613</v>
      </c>
      <c r="E2243" s="172" t="s">
        <v>498</v>
      </c>
      <c r="F2243" s="173">
        <v>1.0</v>
      </c>
      <c r="G2243" s="158"/>
      <c r="H2243" s="158"/>
      <c r="I2243" s="174"/>
      <c r="J2243" s="175"/>
      <c r="K2243" s="157"/>
      <c r="L2243" s="157"/>
      <c r="M2243" s="157"/>
      <c r="O2243" s="158"/>
    </row>
    <row r="2244">
      <c r="A2244" s="172" t="s">
        <v>1611</v>
      </c>
      <c r="B2244" s="172" t="s">
        <v>492</v>
      </c>
      <c r="C2244" s="172" t="s">
        <v>1295</v>
      </c>
      <c r="D2244" s="172" t="s">
        <v>1296</v>
      </c>
      <c r="E2244" s="172" t="s">
        <v>495</v>
      </c>
      <c r="F2244" s="173">
        <v>1.0</v>
      </c>
      <c r="G2244" s="158"/>
      <c r="H2244" s="158"/>
      <c r="I2244" s="174"/>
      <c r="J2244" s="175"/>
      <c r="K2244" s="157"/>
      <c r="L2244" s="157"/>
      <c r="M2244" s="157"/>
      <c r="O2244" s="158"/>
    </row>
    <row r="2245">
      <c r="A2245" s="172" t="s">
        <v>1611</v>
      </c>
      <c r="B2245" s="172" t="s">
        <v>487</v>
      </c>
      <c r="C2245" s="172" t="s">
        <v>1604</v>
      </c>
      <c r="D2245" s="172" t="s">
        <v>1605</v>
      </c>
      <c r="E2245" s="172" t="s">
        <v>588</v>
      </c>
      <c r="F2245" s="173">
        <v>2.0</v>
      </c>
      <c r="G2245" s="158"/>
      <c r="H2245" s="158"/>
      <c r="I2245" s="174"/>
      <c r="J2245" s="175"/>
      <c r="K2245" s="157"/>
      <c r="L2245" s="157"/>
      <c r="M2245" s="157"/>
      <c r="O2245" s="158"/>
    </row>
    <row r="2246">
      <c r="A2246" s="172" t="s">
        <v>1611</v>
      </c>
      <c r="B2246" s="172" t="s">
        <v>487</v>
      </c>
      <c r="C2246" s="172" t="s">
        <v>1077</v>
      </c>
      <c r="D2246" s="172" t="s">
        <v>1076</v>
      </c>
      <c r="E2246" s="172" t="s">
        <v>584</v>
      </c>
      <c r="F2246" s="173">
        <v>1.0</v>
      </c>
      <c r="G2246" s="158"/>
      <c r="H2246" s="158"/>
      <c r="I2246" s="174"/>
      <c r="J2246" s="175"/>
      <c r="K2246" s="157"/>
      <c r="L2246" s="157"/>
      <c r="M2246" s="157"/>
      <c r="O2246" s="158"/>
    </row>
    <row r="2247">
      <c r="A2247" s="172" t="s">
        <v>1611</v>
      </c>
      <c r="B2247" s="172" t="s">
        <v>487</v>
      </c>
      <c r="C2247" s="172" t="s">
        <v>333</v>
      </c>
      <c r="D2247" s="172" t="s">
        <v>334</v>
      </c>
      <c r="E2247" s="172" t="s">
        <v>498</v>
      </c>
      <c r="F2247" s="173">
        <v>1.0</v>
      </c>
      <c r="G2247" s="158"/>
      <c r="H2247" s="158"/>
      <c r="I2247" s="174"/>
      <c r="J2247" s="175"/>
      <c r="K2247" s="157"/>
      <c r="L2247" s="157"/>
      <c r="M2247" s="157"/>
      <c r="O2247" s="158"/>
    </row>
    <row r="2248">
      <c r="A2248" s="172" t="s">
        <v>1611</v>
      </c>
      <c r="B2248" s="172" t="s">
        <v>487</v>
      </c>
      <c r="C2248" s="172" t="s">
        <v>508</v>
      </c>
      <c r="D2248" s="172" t="s">
        <v>509</v>
      </c>
      <c r="E2248" s="172" t="s">
        <v>510</v>
      </c>
      <c r="F2248" s="173">
        <v>2.0</v>
      </c>
      <c r="G2248" s="158"/>
      <c r="H2248" s="158"/>
      <c r="I2248" s="174"/>
      <c r="J2248" s="175"/>
      <c r="K2248" s="157"/>
      <c r="L2248" s="157"/>
      <c r="M2248" s="157"/>
      <c r="O2248" s="158"/>
    </row>
    <row r="2249">
      <c r="A2249" s="172" t="s">
        <v>1611</v>
      </c>
      <c r="B2249" s="172" t="s">
        <v>487</v>
      </c>
      <c r="C2249" s="172" t="s">
        <v>1600</v>
      </c>
      <c r="D2249" s="172" t="s">
        <v>1601</v>
      </c>
      <c r="E2249" s="172" t="s">
        <v>498</v>
      </c>
      <c r="F2249" s="173">
        <v>1.0</v>
      </c>
      <c r="G2249" s="158"/>
      <c r="H2249" s="158"/>
      <c r="I2249" s="174"/>
      <c r="J2249" s="175"/>
      <c r="K2249" s="157"/>
      <c r="L2249" s="157"/>
      <c r="M2249" s="157"/>
      <c r="O2249" s="158"/>
    </row>
    <row r="2250">
      <c r="A2250" s="172" t="s">
        <v>1611</v>
      </c>
      <c r="B2250" s="172" t="s">
        <v>487</v>
      </c>
      <c r="C2250" s="172" t="s">
        <v>699</v>
      </c>
      <c r="D2250" s="172" t="s">
        <v>698</v>
      </c>
      <c r="E2250" s="172" t="s">
        <v>627</v>
      </c>
      <c r="F2250" s="173">
        <v>1.0</v>
      </c>
      <c r="G2250" s="158"/>
      <c r="H2250" s="158"/>
      <c r="I2250" s="174"/>
      <c r="J2250" s="175"/>
      <c r="K2250" s="157"/>
      <c r="L2250" s="157"/>
      <c r="M2250" s="157"/>
      <c r="O2250" s="158"/>
    </row>
    <row r="2251">
      <c r="A2251" s="172" t="s">
        <v>1611</v>
      </c>
      <c r="B2251" s="172" t="s">
        <v>492</v>
      </c>
      <c r="C2251" s="172" t="s">
        <v>1180</v>
      </c>
      <c r="D2251" s="172" t="s">
        <v>1181</v>
      </c>
      <c r="E2251" s="172" t="s">
        <v>784</v>
      </c>
      <c r="F2251" s="173">
        <v>1.0</v>
      </c>
      <c r="G2251" s="158"/>
      <c r="H2251" s="158"/>
      <c r="I2251" s="174"/>
      <c r="J2251" s="175"/>
      <c r="K2251" s="157"/>
      <c r="L2251" s="157"/>
      <c r="M2251" s="157"/>
      <c r="O2251" s="158"/>
    </row>
    <row r="2252">
      <c r="A2252" s="172" t="s">
        <v>1611</v>
      </c>
      <c r="B2252" s="172" t="s">
        <v>492</v>
      </c>
      <c r="C2252" s="172" t="s">
        <v>1326</v>
      </c>
      <c r="D2252" s="172" t="s">
        <v>1327</v>
      </c>
      <c r="E2252" s="172" t="s">
        <v>507</v>
      </c>
      <c r="F2252" s="173">
        <v>1.0</v>
      </c>
      <c r="G2252" s="158"/>
      <c r="H2252" s="158"/>
      <c r="I2252" s="174"/>
      <c r="J2252" s="175"/>
      <c r="K2252" s="157"/>
      <c r="L2252" s="157"/>
      <c r="M2252" s="157"/>
      <c r="O2252" s="158"/>
    </row>
    <row r="2253">
      <c r="A2253" s="172" t="s">
        <v>1611</v>
      </c>
      <c r="B2253" s="172" t="s">
        <v>487</v>
      </c>
      <c r="C2253" s="172" t="s">
        <v>1322</v>
      </c>
      <c r="D2253" s="172" t="s">
        <v>1323</v>
      </c>
      <c r="E2253" s="172" t="s">
        <v>498</v>
      </c>
      <c r="F2253" s="173">
        <v>3.0</v>
      </c>
      <c r="G2253" s="158"/>
      <c r="H2253" s="158"/>
      <c r="I2253" s="174"/>
      <c r="J2253" s="175"/>
      <c r="K2253" s="157"/>
      <c r="L2253" s="157"/>
      <c r="M2253" s="157"/>
      <c r="O2253" s="158"/>
    </row>
    <row r="2254">
      <c r="A2254" s="172" t="s">
        <v>1611</v>
      </c>
      <c r="B2254" s="172" t="s">
        <v>487</v>
      </c>
      <c r="C2254" s="172" t="s">
        <v>1224</v>
      </c>
      <c r="D2254" s="172" t="s">
        <v>1223</v>
      </c>
      <c r="E2254" s="172" t="s">
        <v>588</v>
      </c>
      <c r="F2254" s="173">
        <v>1.0</v>
      </c>
      <c r="G2254" s="158"/>
      <c r="H2254" s="158"/>
      <c r="I2254" s="174"/>
      <c r="J2254" s="175"/>
      <c r="K2254" s="157"/>
      <c r="L2254" s="157"/>
      <c r="M2254" s="157"/>
      <c r="O2254" s="158"/>
    </row>
    <row r="2255">
      <c r="A2255" s="172" t="s">
        <v>1611</v>
      </c>
      <c r="B2255" s="172" t="s">
        <v>487</v>
      </c>
      <c r="C2255" s="172" t="s">
        <v>1602</v>
      </c>
      <c r="D2255" s="172" t="s">
        <v>1603</v>
      </c>
      <c r="E2255" s="172" t="s">
        <v>547</v>
      </c>
      <c r="F2255" s="173">
        <v>1.0</v>
      </c>
      <c r="G2255" s="158"/>
      <c r="H2255" s="158"/>
      <c r="I2255" s="174"/>
      <c r="J2255" s="175"/>
      <c r="K2255" s="157"/>
      <c r="L2255" s="157"/>
      <c r="M2255" s="157"/>
      <c r="O2255" s="158"/>
    </row>
    <row r="2256">
      <c r="A2256" s="172" t="s">
        <v>1614</v>
      </c>
      <c r="B2256" s="172" t="s">
        <v>487</v>
      </c>
      <c r="C2256" s="172" t="s">
        <v>333</v>
      </c>
      <c r="D2256" s="172" t="s">
        <v>334</v>
      </c>
      <c r="E2256" s="172" t="s">
        <v>498</v>
      </c>
      <c r="F2256" s="173">
        <v>1.0</v>
      </c>
      <c r="G2256" s="158"/>
      <c r="H2256" s="158"/>
      <c r="I2256" s="174"/>
      <c r="J2256" s="175"/>
      <c r="K2256" s="157"/>
      <c r="L2256" s="157"/>
      <c r="M2256" s="157"/>
      <c r="O2256" s="158"/>
    </row>
    <row r="2257">
      <c r="A2257" s="172" t="s">
        <v>1614</v>
      </c>
      <c r="B2257" s="172" t="s">
        <v>492</v>
      </c>
      <c r="C2257" s="172" t="s">
        <v>1606</v>
      </c>
      <c r="D2257" s="172" t="s">
        <v>1607</v>
      </c>
      <c r="E2257" s="172" t="s">
        <v>513</v>
      </c>
      <c r="F2257" s="173">
        <v>2.0</v>
      </c>
      <c r="G2257" s="158"/>
      <c r="H2257" s="158"/>
      <c r="I2257" s="174"/>
      <c r="J2257" s="175"/>
      <c r="K2257" s="157"/>
      <c r="L2257" s="157"/>
      <c r="M2257" s="157"/>
      <c r="O2257" s="158"/>
    </row>
    <row r="2258">
      <c r="A2258" s="172" t="s">
        <v>1614</v>
      </c>
      <c r="B2258" s="172" t="s">
        <v>487</v>
      </c>
      <c r="C2258" s="172" t="s">
        <v>1224</v>
      </c>
      <c r="D2258" s="172" t="s">
        <v>1223</v>
      </c>
      <c r="E2258" s="172" t="s">
        <v>588</v>
      </c>
      <c r="F2258" s="173">
        <v>1.0</v>
      </c>
      <c r="G2258" s="158"/>
      <c r="H2258" s="158"/>
      <c r="I2258" s="174"/>
      <c r="J2258" s="175"/>
      <c r="K2258" s="157"/>
      <c r="L2258" s="157"/>
      <c r="M2258" s="157"/>
      <c r="O2258" s="158"/>
    </row>
    <row r="2259">
      <c r="A2259" s="172" t="s">
        <v>1614</v>
      </c>
      <c r="B2259" s="172" t="s">
        <v>487</v>
      </c>
      <c r="C2259" s="172" t="s">
        <v>1322</v>
      </c>
      <c r="D2259" s="172" t="s">
        <v>1323</v>
      </c>
      <c r="E2259" s="172" t="s">
        <v>498</v>
      </c>
      <c r="F2259" s="173">
        <v>4.0</v>
      </c>
      <c r="G2259" s="158"/>
      <c r="H2259" s="158"/>
      <c r="I2259" s="174"/>
      <c r="J2259" s="175"/>
      <c r="K2259" s="157"/>
      <c r="L2259" s="157"/>
      <c r="M2259" s="157"/>
      <c r="O2259" s="158"/>
    </row>
    <row r="2260">
      <c r="A2260" s="172" t="s">
        <v>1614</v>
      </c>
      <c r="B2260" s="172" t="s">
        <v>492</v>
      </c>
      <c r="C2260" s="172" t="s">
        <v>1326</v>
      </c>
      <c r="D2260" s="172" t="s">
        <v>1327</v>
      </c>
      <c r="E2260" s="172" t="s">
        <v>507</v>
      </c>
      <c r="F2260" s="173">
        <v>2.0</v>
      </c>
      <c r="G2260" s="158"/>
      <c r="H2260" s="158"/>
      <c r="I2260" s="174"/>
      <c r="J2260" s="175"/>
      <c r="K2260" s="157"/>
      <c r="L2260" s="157"/>
      <c r="M2260" s="157"/>
      <c r="O2260" s="158"/>
    </row>
    <row r="2261">
      <c r="A2261" s="172" t="s">
        <v>1614</v>
      </c>
      <c r="B2261" s="172" t="s">
        <v>487</v>
      </c>
      <c r="C2261" s="172" t="s">
        <v>1600</v>
      </c>
      <c r="D2261" s="172" t="s">
        <v>1601</v>
      </c>
      <c r="E2261" s="172" t="s">
        <v>498</v>
      </c>
      <c r="F2261" s="173">
        <v>1.0</v>
      </c>
      <c r="G2261" s="158"/>
      <c r="H2261" s="158"/>
      <c r="I2261" s="174"/>
      <c r="J2261" s="175"/>
      <c r="K2261" s="157"/>
      <c r="L2261" s="157"/>
      <c r="M2261" s="157"/>
      <c r="O2261" s="158"/>
    </row>
    <row r="2262">
      <c r="A2262" s="172" t="s">
        <v>1614</v>
      </c>
      <c r="B2262" s="172" t="s">
        <v>487</v>
      </c>
      <c r="C2262" s="172" t="s">
        <v>703</v>
      </c>
      <c r="D2262" s="172" t="s">
        <v>702</v>
      </c>
      <c r="E2262" s="172" t="s">
        <v>637</v>
      </c>
      <c r="F2262" s="173">
        <v>1.0</v>
      </c>
      <c r="G2262" s="158"/>
      <c r="H2262" s="158"/>
      <c r="I2262" s="174"/>
      <c r="J2262" s="175"/>
      <c r="K2262" s="157"/>
      <c r="L2262" s="157"/>
      <c r="M2262" s="157"/>
      <c r="O2262" s="158"/>
    </row>
    <row r="2263">
      <c r="A2263" s="172" t="s">
        <v>1614</v>
      </c>
      <c r="B2263" s="172" t="s">
        <v>492</v>
      </c>
      <c r="C2263" s="172" t="s">
        <v>1298</v>
      </c>
      <c r="D2263" s="172" t="s">
        <v>1299</v>
      </c>
      <c r="E2263" s="172" t="s">
        <v>526</v>
      </c>
      <c r="F2263" s="173">
        <v>1.0</v>
      </c>
      <c r="G2263" s="158"/>
      <c r="H2263" s="158"/>
      <c r="I2263" s="174"/>
      <c r="J2263" s="175"/>
      <c r="K2263" s="157"/>
      <c r="L2263" s="157"/>
      <c r="M2263" s="157"/>
      <c r="O2263" s="158"/>
    </row>
    <row r="2264">
      <c r="A2264" s="172" t="s">
        <v>1614</v>
      </c>
      <c r="B2264" s="172" t="s">
        <v>487</v>
      </c>
      <c r="C2264" s="172" t="s">
        <v>1071</v>
      </c>
      <c r="D2264" s="172" t="s">
        <v>1070</v>
      </c>
      <c r="E2264" s="172" t="s">
        <v>601</v>
      </c>
      <c r="F2264" s="173">
        <v>1.0</v>
      </c>
      <c r="G2264" s="158"/>
      <c r="H2264" s="158"/>
      <c r="I2264" s="174"/>
      <c r="J2264" s="175"/>
      <c r="K2264" s="157"/>
      <c r="L2264" s="157"/>
      <c r="M2264" s="157"/>
      <c r="O2264" s="158"/>
    </row>
    <row r="2265">
      <c r="A2265" s="172" t="s">
        <v>1614</v>
      </c>
      <c r="B2265" s="172" t="s">
        <v>487</v>
      </c>
      <c r="C2265" s="172" t="s">
        <v>1608</v>
      </c>
      <c r="D2265" s="172" t="s">
        <v>1609</v>
      </c>
      <c r="E2265" s="172" t="s">
        <v>1610</v>
      </c>
      <c r="F2265" s="173">
        <v>2.0</v>
      </c>
      <c r="G2265" s="158"/>
      <c r="H2265" s="158"/>
      <c r="I2265" s="174"/>
      <c r="J2265" s="175"/>
      <c r="K2265" s="157"/>
      <c r="L2265" s="157"/>
      <c r="M2265" s="157"/>
      <c r="O2265" s="158"/>
    </row>
    <row r="2266">
      <c r="A2266" s="172" t="s">
        <v>1614</v>
      </c>
      <c r="B2266" s="172" t="s">
        <v>487</v>
      </c>
      <c r="C2266" s="172" t="s">
        <v>1604</v>
      </c>
      <c r="D2266" s="172" t="s">
        <v>1605</v>
      </c>
      <c r="E2266" s="172" t="s">
        <v>588</v>
      </c>
      <c r="F2266" s="173">
        <v>3.0</v>
      </c>
      <c r="G2266" s="158"/>
      <c r="H2266" s="158"/>
      <c r="I2266" s="174"/>
      <c r="J2266" s="175"/>
      <c r="K2266" s="157"/>
      <c r="L2266" s="157"/>
      <c r="M2266" s="157"/>
      <c r="O2266" s="158"/>
    </row>
    <row r="2267">
      <c r="A2267" s="172" t="s">
        <v>1614</v>
      </c>
      <c r="B2267" s="172" t="s">
        <v>487</v>
      </c>
      <c r="C2267" s="172" t="s">
        <v>508</v>
      </c>
      <c r="D2267" s="172" t="s">
        <v>509</v>
      </c>
      <c r="E2267" s="172" t="s">
        <v>510</v>
      </c>
      <c r="F2267" s="173">
        <v>3.0</v>
      </c>
      <c r="G2267" s="158"/>
      <c r="H2267" s="158"/>
      <c r="I2267" s="174"/>
      <c r="J2267" s="175"/>
      <c r="K2267" s="157"/>
      <c r="L2267" s="157"/>
      <c r="M2267" s="157"/>
      <c r="O2267" s="158"/>
    </row>
    <row r="2268">
      <c r="A2268" s="172" t="s">
        <v>1615</v>
      </c>
      <c r="B2268" s="172" t="s">
        <v>487</v>
      </c>
      <c r="C2268" s="172" t="s">
        <v>1226</v>
      </c>
      <c r="D2268" s="172" t="s">
        <v>1225</v>
      </c>
      <c r="E2268" s="172" t="s">
        <v>573</v>
      </c>
      <c r="F2268" s="173">
        <v>1.0</v>
      </c>
      <c r="G2268" s="158"/>
      <c r="H2268" s="158"/>
      <c r="I2268" s="174"/>
      <c r="J2268" s="175"/>
      <c r="K2268" s="157"/>
      <c r="L2268" s="157"/>
      <c r="M2268" s="157"/>
      <c r="O2268" s="158"/>
    </row>
    <row r="2269">
      <c r="A2269" s="172" t="s">
        <v>1615</v>
      </c>
      <c r="B2269" s="172" t="s">
        <v>492</v>
      </c>
      <c r="C2269" s="172" t="s">
        <v>1108</v>
      </c>
      <c r="D2269" s="172" t="s">
        <v>1107</v>
      </c>
      <c r="E2269" s="172" t="s">
        <v>787</v>
      </c>
      <c r="F2269" s="173">
        <v>2.0</v>
      </c>
      <c r="G2269" s="158"/>
      <c r="H2269" s="158"/>
      <c r="I2269" s="174"/>
      <c r="J2269" s="175"/>
      <c r="K2269" s="157"/>
      <c r="L2269" s="157"/>
      <c r="M2269" s="157"/>
      <c r="O2269" s="158"/>
    </row>
    <row r="2270">
      <c r="A2270" s="172" t="s">
        <v>1615</v>
      </c>
      <c r="B2270" s="172" t="s">
        <v>492</v>
      </c>
      <c r="C2270" s="172" t="s">
        <v>530</v>
      </c>
      <c r="D2270" s="172" t="s">
        <v>531</v>
      </c>
      <c r="E2270" s="172" t="s">
        <v>532</v>
      </c>
      <c r="F2270" s="173">
        <v>1.0</v>
      </c>
      <c r="G2270" s="158"/>
      <c r="H2270" s="158"/>
      <c r="I2270" s="174"/>
      <c r="J2270" s="175"/>
      <c r="K2270" s="157"/>
      <c r="L2270" s="157"/>
      <c r="M2270" s="157"/>
      <c r="O2270" s="158"/>
    </row>
    <row r="2271">
      <c r="A2271" s="172" t="s">
        <v>1615</v>
      </c>
      <c r="B2271" s="172" t="s">
        <v>487</v>
      </c>
      <c r="C2271" s="172" t="s">
        <v>1228</v>
      </c>
      <c r="D2271" s="172" t="s">
        <v>1227</v>
      </c>
      <c r="E2271" s="172" t="s">
        <v>526</v>
      </c>
      <c r="F2271" s="173">
        <v>1.0</v>
      </c>
      <c r="G2271" s="158"/>
      <c r="H2271" s="158"/>
      <c r="I2271" s="174"/>
      <c r="J2271" s="175"/>
      <c r="K2271" s="157"/>
      <c r="L2271" s="157"/>
      <c r="M2271" s="157"/>
      <c r="O2271" s="158"/>
    </row>
    <row r="2272">
      <c r="A2272" s="172" t="s">
        <v>1615</v>
      </c>
      <c r="B2272" s="172" t="s">
        <v>487</v>
      </c>
      <c r="C2272" s="172" t="s">
        <v>741</v>
      </c>
      <c r="D2272" s="172" t="s">
        <v>740</v>
      </c>
      <c r="E2272" s="172" t="s">
        <v>584</v>
      </c>
      <c r="F2272" s="173">
        <v>2.0</v>
      </c>
      <c r="G2272" s="158"/>
      <c r="H2272" s="158"/>
      <c r="I2272" s="174"/>
      <c r="J2272" s="175"/>
      <c r="K2272" s="157"/>
      <c r="L2272" s="157"/>
      <c r="M2272" s="157"/>
      <c r="O2272" s="158"/>
    </row>
    <row r="2273">
      <c r="A2273" s="172" t="s">
        <v>1615</v>
      </c>
      <c r="B2273" s="172" t="s">
        <v>492</v>
      </c>
      <c r="C2273" s="172" t="s">
        <v>841</v>
      </c>
      <c r="D2273" s="172" t="s">
        <v>840</v>
      </c>
      <c r="E2273" s="172" t="s">
        <v>532</v>
      </c>
      <c r="F2273" s="173">
        <v>2.0</v>
      </c>
      <c r="G2273" s="158"/>
      <c r="H2273" s="158"/>
      <c r="I2273" s="174"/>
      <c r="J2273" s="175"/>
      <c r="K2273" s="157"/>
      <c r="L2273" s="157"/>
      <c r="M2273" s="157"/>
      <c r="O2273" s="158"/>
    </row>
    <row r="2274">
      <c r="A2274" s="172" t="s">
        <v>1615</v>
      </c>
      <c r="B2274" s="172" t="s">
        <v>487</v>
      </c>
      <c r="C2274" s="172" t="s">
        <v>1224</v>
      </c>
      <c r="D2274" s="172" t="s">
        <v>1223</v>
      </c>
      <c r="E2274" s="172" t="s">
        <v>588</v>
      </c>
      <c r="F2274" s="173">
        <v>1.0</v>
      </c>
      <c r="G2274" s="158"/>
      <c r="H2274" s="158"/>
      <c r="I2274" s="174"/>
      <c r="J2274" s="175"/>
      <c r="K2274" s="157"/>
      <c r="L2274" s="157"/>
      <c r="M2274" s="157"/>
      <c r="O2274" s="158"/>
    </row>
    <row r="2275">
      <c r="A2275" s="172" t="s">
        <v>1615</v>
      </c>
      <c r="B2275" s="172" t="s">
        <v>831</v>
      </c>
      <c r="C2275" s="172" t="s">
        <v>1157</v>
      </c>
      <c r="D2275" s="172" t="s">
        <v>1156</v>
      </c>
      <c r="E2275" s="172" t="s">
        <v>588</v>
      </c>
      <c r="F2275" s="173">
        <v>1.0</v>
      </c>
      <c r="G2275" s="158"/>
      <c r="H2275" s="158"/>
      <c r="I2275" s="174"/>
      <c r="J2275" s="175"/>
      <c r="K2275" s="157"/>
      <c r="L2275" s="157"/>
      <c r="M2275" s="157"/>
      <c r="O2275" s="158"/>
    </row>
    <row r="2276">
      <c r="A2276" s="172" t="s">
        <v>1616</v>
      </c>
      <c r="B2276" s="172" t="s">
        <v>487</v>
      </c>
      <c r="C2276" s="172" t="s">
        <v>333</v>
      </c>
      <c r="D2276" s="172" t="s">
        <v>334</v>
      </c>
      <c r="E2276" s="172" t="s">
        <v>498</v>
      </c>
      <c r="F2276" s="173">
        <v>1.0</v>
      </c>
      <c r="G2276" s="158"/>
      <c r="H2276" s="158"/>
      <c r="I2276" s="174"/>
      <c r="J2276" s="175"/>
      <c r="K2276" s="157"/>
      <c r="L2276" s="157"/>
      <c r="M2276" s="157"/>
      <c r="O2276" s="158"/>
    </row>
    <row r="2277">
      <c r="A2277" s="172" t="s">
        <v>1616</v>
      </c>
      <c r="B2277" s="172" t="s">
        <v>487</v>
      </c>
      <c r="C2277" s="172" t="s">
        <v>517</v>
      </c>
      <c r="D2277" s="172" t="s">
        <v>518</v>
      </c>
      <c r="E2277" s="172" t="s">
        <v>519</v>
      </c>
      <c r="F2277" s="173">
        <v>1.0</v>
      </c>
      <c r="G2277" s="158"/>
      <c r="H2277" s="158"/>
      <c r="I2277" s="174"/>
      <c r="J2277" s="175"/>
      <c r="K2277" s="157"/>
      <c r="L2277" s="157"/>
      <c r="M2277" s="157"/>
      <c r="O2277" s="158"/>
    </row>
    <row r="2278">
      <c r="A2278" s="172" t="s">
        <v>1616</v>
      </c>
      <c r="B2278" s="172" t="s">
        <v>492</v>
      </c>
      <c r="C2278" s="172" t="s">
        <v>712</v>
      </c>
      <c r="D2278" s="172" t="s">
        <v>711</v>
      </c>
      <c r="E2278" s="172" t="s">
        <v>713</v>
      </c>
      <c r="F2278" s="173">
        <v>1.0</v>
      </c>
      <c r="G2278" s="158"/>
      <c r="H2278" s="158"/>
      <c r="I2278" s="174"/>
      <c r="J2278" s="175"/>
      <c r="K2278" s="157"/>
      <c r="L2278" s="157"/>
      <c r="M2278" s="157"/>
      <c r="O2278" s="158"/>
    </row>
    <row r="2279">
      <c r="A2279" s="172" t="s">
        <v>1616</v>
      </c>
      <c r="B2279" s="172" t="s">
        <v>487</v>
      </c>
      <c r="C2279" s="172" t="s">
        <v>508</v>
      </c>
      <c r="D2279" s="172" t="s">
        <v>509</v>
      </c>
      <c r="E2279" s="172" t="s">
        <v>510</v>
      </c>
      <c r="F2279" s="173">
        <v>1.0</v>
      </c>
      <c r="G2279" s="158"/>
      <c r="H2279" s="158"/>
      <c r="I2279" s="174"/>
      <c r="J2279" s="175"/>
      <c r="K2279" s="157"/>
      <c r="L2279" s="157"/>
      <c r="M2279" s="157"/>
      <c r="O2279" s="158"/>
    </row>
    <row r="2280">
      <c r="A2280" s="172" t="s">
        <v>1616</v>
      </c>
      <c r="B2280" s="172" t="s">
        <v>487</v>
      </c>
      <c r="C2280" s="172" t="s">
        <v>710</v>
      </c>
      <c r="D2280" s="172" t="s">
        <v>709</v>
      </c>
      <c r="E2280" s="172" t="s">
        <v>541</v>
      </c>
      <c r="F2280" s="173">
        <v>2.0</v>
      </c>
      <c r="G2280" s="158"/>
      <c r="H2280" s="158"/>
      <c r="I2280" s="174"/>
      <c r="J2280" s="175"/>
      <c r="K2280" s="157"/>
      <c r="L2280" s="157"/>
      <c r="M2280" s="157"/>
      <c r="O2280" s="158"/>
    </row>
    <row r="2281">
      <c r="A2281" s="172" t="s">
        <v>1616</v>
      </c>
      <c r="B2281" s="172" t="s">
        <v>487</v>
      </c>
      <c r="C2281" s="172" t="s">
        <v>582</v>
      </c>
      <c r="D2281" s="172" t="s">
        <v>583</v>
      </c>
      <c r="E2281" s="172" t="s">
        <v>584</v>
      </c>
      <c r="F2281" s="173">
        <v>1.0</v>
      </c>
      <c r="G2281" s="158"/>
      <c r="H2281" s="158"/>
      <c r="I2281" s="174"/>
      <c r="J2281" s="175"/>
      <c r="K2281" s="157"/>
      <c r="L2281" s="157"/>
      <c r="M2281" s="157"/>
      <c r="O2281" s="158"/>
    </row>
    <row r="2282">
      <c r="A2282" s="172" t="s">
        <v>1616</v>
      </c>
      <c r="B2282" s="172" t="s">
        <v>492</v>
      </c>
      <c r="C2282" s="172" t="s">
        <v>708</v>
      </c>
      <c r="D2282" s="172" t="s">
        <v>707</v>
      </c>
      <c r="E2282" s="172" t="s">
        <v>513</v>
      </c>
      <c r="F2282" s="173">
        <v>2.0</v>
      </c>
      <c r="G2282" s="158"/>
      <c r="H2282" s="158"/>
      <c r="I2282" s="174"/>
      <c r="J2282" s="175"/>
      <c r="K2282" s="157"/>
      <c r="L2282" s="157"/>
      <c r="M2282" s="157"/>
      <c r="O2282" s="158"/>
    </row>
    <row r="2283">
      <c r="A2283" s="172" t="s">
        <v>1616</v>
      </c>
      <c r="B2283" s="172" t="s">
        <v>487</v>
      </c>
      <c r="C2283" s="172" t="s">
        <v>675</v>
      </c>
      <c r="D2283" s="172" t="s">
        <v>674</v>
      </c>
      <c r="E2283" s="172" t="s">
        <v>541</v>
      </c>
      <c r="F2283" s="173">
        <v>1.0</v>
      </c>
      <c r="G2283" s="158"/>
      <c r="H2283" s="158"/>
      <c r="I2283" s="174"/>
      <c r="J2283" s="175"/>
      <c r="K2283" s="157"/>
      <c r="L2283" s="157"/>
      <c r="M2283" s="157"/>
      <c r="O2283" s="158"/>
    </row>
    <row r="2284">
      <c r="A2284" s="172" t="s">
        <v>1616</v>
      </c>
      <c r="B2284" s="172" t="s">
        <v>487</v>
      </c>
      <c r="C2284" s="172" t="s">
        <v>1042</v>
      </c>
      <c r="D2284" s="172" t="s">
        <v>1041</v>
      </c>
      <c r="E2284" s="172" t="s">
        <v>627</v>
      </c>
      <c r="F2284" s="173">
        <v>1.0</v>
      </c>
      <c r="G2284" s="158"/>
      <c r="H2284" s="158"/>
      <c r="I2284" s="174"/>
      <c r="J2284" s="175"/>
      <c r="K2284" s="157"/>
      <c r="L2284" s="157"/>
      <c r="M2284" s="157"/>
      <c r="O2284" s="158"/>
    </row>
    <row r="2285">
      <c r="A2285" s="172" t="s">
        <v>1616</v>
      </c>
      <c r="B2285" s="172" t="s">
        <v>487</v>
      </c>
      <c r="C2285" s="172" t="s">
        <v>715</v>
      </c>
      <c r="D2285" s="172" t="s">
        <v>714</v>
      </c>
      <c r="E2285" s="172" t="s">
        <v>588</v>
      </c>
      <c r="F2285" s="173">
        <v>1.0</v>
      </c>
      <c r="G2285" s="158"/>
      <c r="H2285" s="158"/>
      <c r="I2285" s="174"/>
      <c r="J2285" s="175"/>
      <c r="K2285" s="157"/>
      <c r="L2285" s="157"/>
      <c r="M2285" s="157"/>
      <c r="O2285" s="158"/>
    </row>
    <row r="2286">
      <c r="A2286" s="172" t="s">
        <v>1616</v>
      </c>
      <c r="B2286" s="172" t="s">
        <v>487</v>
      </c>
      <c r="C2286" s="172" t="s">
        <v>719</v>
      </c>
      <c r="D2286" s="172" t="s">
        <v>718</v>
      </c>
      <c r="E2286" s="172" t="s">
        <v>498</v>
      </c>
      <c r="F2286" s="173">
        <v>1.0</v>
      </c>
      <c r="G2286" s="158"/>
      <c r="H2286" s="158"/>
      <c r="I2286" s="174"/>
      <c r="J2286" s="175"/>
      <c r="K2286" s="157"/>
      <c r="L2286" s="157"/>
      <c r="M2286" s="157"/>
      <c r="O2286" s="158"/>
    </row>
    <row r="2287">
      <c r="A2287" s="172" t="s">
        <v>1617</v>
      </c>
      <c r="B2287" s="172" t="s">
        <v>487</v>
      </c>
      <c r="C2287" s="172" t="s">
        <v>804</v>
      </c>
      <c r="D2287" s="172" t="s">
        <v>803</v>
      </c>
      <c r="E2287" s="172" t="s">
        <v>784</v>
      </c>
      <c r="F2287" s="173">
        <v>1.0</v>
      </c>
      <c r="G2287" s="158"/>
      <c r="H2287" s="158"/>
      <c r="I2287" s="174"/>
      <c r="J2287" s="175"/>
      <c r="K2287" s="157"/>
      <c r="L2287" s="157"/>
      <c r="M2287" s="157"/>
      <c r="O2287" s="158"/>
    </row>
    <row r="2288">
      <c r="A2288" s="172" t="s">
        <v>1617</v>
      </c>
      <c r="B2288" s="172" t="s">
        <v>487</v>
      </c>
      <c r="C2288" s="172" t="s">
        <v>1018</v>
      </c>
      <c r="D2288" s="172" t="s">
        <v>1019</v>
      </c>
      <c r="E2288" s="172" t="s">
        <v>498</v>
      </c>
      <c r="F2288" s="173">
        <v>1.0</v>
      </c>
      <c r="G2288" s="158"/>
      <c r="H2288" s="158"/>
      <c r="I2288" s="174"/>
      <c r="J2288" s="175"/>
      <c r="K2288" s="157"/>
      <c r="L2288" s="157"/>
      <c r="M2288" s="157"/>
      <c r="O2288" s="158"/>
    </row>
    <row r="2289">
      <c r="A2289" s="172" t="s">
        <v>1617</v>
      </c>
      <c r="B2289" s="172" t="s">
        <v>487</v>
      </c>
      <c r="C2289" s="172" t="s">
        <v>1007</v>
      </c>
      <c r="D2289" s="172" t="s">
        <v>1006</v>
      </c>
      <c r="E2289" s="172" t="s">
        <v>1008</v>
      </c>
      <c r="F2289" s="173">
        <v>2.0</v>
      </c>
      <c r="G2289" s="158"/>
      <c r="H2289" s="158"/>
      <c r="I2289" s="174"/>
      <c r="J2289" s="175"/>
      <c r="K2289" s="157"/>
      <c r="L2289" s="157"/>
      <c r="M2289" s="157"/>
      <c r="O2289" s="158"/>
    </row>
    <row r="2290">
      <c r="A2290" s="172" t="s">
        <v>1617</v>
      </c>
      <c r="B2290" s="172" t="s">
        <v>487</v>
      </c>
      <c r="C2290" s="172" t="s">
        <v>636</v>
      </c>
      <c r="D2290" s="172" t="s">
        <v>635</v>
      </c>
      <c r="E2290" s="172" t="s">
        <v>1618</v>
      </c>
      <c r="F2290" s="173">
        <v>1.0</v>
      </c>
      <c r="G2290" s="158"/>
      <c r="H2290" s="158"/>
      <c r="I2290" s="174"/>
      <c r="J2290" s="175"/>
      <c r="K2290" s="157"/>
      <c r="L2290" s="157"/>
      <c r="M2290" s="157"/>
      <c r="O2290" s="158"/>
    </row>
    <row r="2291">
      <c r="A2291" s="172" t="s">
        <v>1617</v>
      </c>
      <c r="B2291" s="172" t="s">
        <v>487</v>
      </c>
      <c r="C2291" s="172" t="s">
        <v>508</v>
      </c>
      <c r="D2291" s="172" t="s">
        <v>509</v>
      </c>
      <c r="E2291" s="172" t="s">
        <v>501</v>
      </c>
      <c r="F2291" s="173">
        <v>2.0</v>
      </c>
      <c r="G2291" s="158"/>
      <c r="H2291" s="158"/>
      <c r="I2291" s="174"/>
      <c r="J2291" s="175"/>
      <c r="K2291" s="157"/>
      <c r="L2291" s="157"/>
      <c r="M2291" s="157"/>
      <c r="O2291" s="158"/>
    </row>
    <row r="2292">
      <c r="A2292" s="172" t="s">
        <v>1617</v>
      </c>
      <c r="B2292" s="172" t="s">
        <v>487</v>
      </c>
      <c r="C2292" s="172" t="s">
        <v>845</v>
      </c>
      <c r="D2292" s="172" t="s">
        <v>844</v>
      </c>
      <c r="E2292" s="172" t="s">
        <v>1619</v>
      </c>
      <c r="F2292" s="173">
        <v>2.0</v>
      </c>
      <c r="G2292" s="158"/>
      <c r="H2292" s="158"/>
      <c r="I2292" s="174"/>
      <c r="J2292" s="175"/>
      <c r="K2292" s="157"/>
      <c r="L2292" s="157"/>
      <c r="M2292" s="157"/>
      <c r="O2292" s="158"/>
    </row>
    <row r="2293">
      <c r="A2293" s="172" t="s">
        <v>1617</v>
      </c>
      <c r="B2293" s="172" t="s">
        <v>487</v>
      </c>
      <c r="C2293" s="172" t="s">
        <v>323</v>
      </c>
      <c r="D2293" s="172" t="s">
        <v>324</v>
      </c>
      <c r="E2293" s="172" t="s">
        <v>522</v>
      </c>
      <c r="F2293" s="173">
        <v>1.0</v>
      </c>
      <c r="G2293" s="158"/>
      <c r="H2293" s="158"/>
      <c r="I2293" s="174"/>
      <c r="J2293" s="175"/>
      <c r="K2293" s="157"/>
      <c r="L2293" s="157"/>
      <c r="M2293" s="157"/>
      <c r="O2293" s="158"/>
    </row>
    <row r="2294">
      <c r="A2294" s="172" t="s">
        <v>1620</v>
      </c>
      <c r="B2294" s="172" t="s">
        <v>492</v>
      </c>
      <c r="C2294" s="172" t="s">
        <v>1621</v>
      </c>
      <c r="D2294" s="172" t="s">
        <v>1622</v>
      </c>
      <c r="E2294" s="172" t="s">
        <v>722</v>
      </c>
      <c r="F2294" s="173">
        <v>1.0</v>
      </c>
      <c r="G2294" s="158"/>
      <c r="H2294" s="158"/>
      <c r="I2294" s="174"/>
      <c r="J2294" s="175"/>
      <c r="K2294" s="157"/>
      <c r="L2294" s="157"/>
      <c r="M2294" s="157"/>
      <c r="O2294" s="158"/>
    </row>
    <row r="2295">
      <c r="A2295" s="172" t="s">
        <v>1620</v>
      </c>
      <c r="B2295" s="172" t="s">
        <v>492</v>
      </c>
      <c r="C2295" s="172" t="s">
        <v>1370</v>
      </c>
      <c r="D2295" s="172" t="s">
        <v>1371</v>
      </c>
      <c r="E2295" s="172" t="s">
        <v>1623</v>
      </c>
      <c r="F2295" s="173">
        <v>1.0</v>
      </c>
      <c r="G2295" s="158"/>
      <c r="H2295" s="158"/>
      <c r="I2295" s="174"/>
      <c r="J2295" s="175"/>
      <c r="K2295" s="157"/>
      <c r="L2295" s="157"/>
      <c r="M2295" s="157"/>
      <c r="O2295" s="158"/>
    </row>
    <row r="2296">
      <c r="A2296" s="172" t="s">
        <v>1624</v>
      </c>
      <c r="B2296" s="172" t="s">
        <v>492</v>
      </c>
      <c r="C2296" s="172" t="s">
        <v>1167</v>
      </c>
      <c r="D2296" s="172" t="s">
        <v>1168</v>
      </c>
      <c r="E2296" s="172" t="s">
        <v>1244</v>
      </c>
      <c r="F2296" s="173">
        <v>1.0</v>
      </c>
      <c r="G2296" s="158"/>
      <c r="H2296" s="158"/>
      <c r="I2296" s="174"/>
      <c r="J2296" s="175"/>
      <c r="K2296" s="157"/>
      <c r="L2296" s="157"/>
      <c r="M2296" s="157"/>
      <c r="O2296" s="158"/>
    </row>
    <row r="2297">
      <c r="A2297" s="172" t="s">
        <v>1625</v>
      </c>
      <c r="B2297" s="172" t="s">
        <v>492</v>
      </c>
      <c r="C2297" s="172" t="s">
        <v>1243</v>
      </c>
      <c r="D2297" s="172" t="s">
        <v>1242</v>
      </c>
      <c r="E2297" s="172" t="s">
        <v>1244</v>
      </c>
      <c r="F2297" s="173">
        <v>1.0</v>
      </c>
      <c r="G2297" s="158"/>
      <c r="H2297" s="158"/>
      <c r="I2297" s="174"/>
      <c r="J2297" s="175"/>
      <c r="K2297" s="157"/>
      <c r="L2297" s="157"/>
      <c r="M2297" s="157"/>
      <c r="O2297" s="158"/>
    </row>
    <row r="2298">
      <c r="A2298" s="172" t="s">
        <v>1626</v>
      </c>
      <c r="B2298" s="172" t="s">
        <v>492</v>
      </c>
      <c r="C2298" s="172" t="s">
        <v>814</v>
      </c>
      <c r="D2298" s="172" t="s">
        <v>813</v>
      </c>
      <c r="E2298" s="172" t="s">
        <v>1627</v>
      </c>
      <c r="F2298" s="173">
        <v>1.0</v>
      </c>
      <c r="G2298" s="158"/>
      <c r="H2298" s="158"/>
      <c r="I2298" s="174"/>
      <c r="J2298" s="175"/>
      <c r="K2298" s="157"/>
      <c r="L2298" s="157"/>
      <c r="M2298" s="157"/>
      <c r="O2298" s="158"/>
    </row>
    <row r="2299">
      <c r="A2299" s="172" t="s">
        <v>1628</v>
      </c>
      <c r="B2299" s="172" t="s">
        <v>492</v>
      </c>
      <c r="C2299" s="172" t="s">
        <v>1108</v>
      </c>
      <c r="D2299" s="172" t="s">
        <v>1107</v>
      </c>
      <c r="E2299" s="172" t="s">
        <v>1629</v>
      </c>
      <c r="F2299" s="173">
        <v>1.0</v>
      </c>
      <c r="G2299" s="158"/>
      <c r="H2299" s="158"/>
      <c r="I2299" s="174"/>
      <c r="J2299" s="175"/>
      <c r="K2299" s="157"/>
      <c r="L2299" s="157"/>
      <c r="M2299" s="157"/>
      <c r="O2299" s="158"/>
    </row>
    <row r="2300">
      <c r="A2300" s="172" t="s">
        <v>1630</v>
      </c>
      <c r="B2300" s="172" t="s">
        <v>492</v>
      </c>
      <c r="C2300" s="172" t="s">
        <v>712</v>
      </c>
      <c r="D2300" s="172" t="s">
        <v>711</v>
      </c>
      <c r="E2300" s="172" t="s">
        <v>1631</v>
      </c>
      <c r="F2300" s="173">
        <v>1.0</v>
      </c>
      <c r="G2300" s="158"/>
      <c r="H2300" s="158"/>
      <c r="I2300" s="174"/>
      <c r="J2300" s="175"/>
      <c r="K2300" s="157"/>
      <c r="L2300" s="157"/>
      <c r="M2300" s="157"/>
      <c r="O2300" s="158"/>
    </row>
    <row r="2301">
      <c r="A2301" s="172" t="s">
        <v>1632</v>
      </c>
      <c r="B2301" s="172" t="s">
        <v>492</v>
      </c>
      <c r="C2301" s="172" t="s">
        <v>1065</v>
      </c>
      <c r="D2301" s="172" t="s">
        <v>1064</v>
      </c>
      <c r="E2301" s="172" t="s">
        <v>1633</v>
      </c>
      <c r="F2301" s="173">
        <v>1.0</v>
      </c>
      <c r="G2301" s="158"/>
      <c r="H2301" s="158"/>
      <c r="I2301" s="174"/>
      <c r="J2301" s="175"/>
      <c r="K2301" s="157"/>
      <c r="L2301" s="157"/>
      <c r="M2301" s="157"/>
      <c r="O2301" s="158"/>
    </row>
    <row r="2302">
      <c r="A2302" s="172" t="s">
        <v>1634</v>
      </c>
      <c r="B2302" s="172" t="s">
        <v>492</v>
      </c>
      <c r="C2302" s="172" t="s">
        <v>610</v>
      </c>
      <c r="D2302" s="172" t="s">
        <v>609</v>
      </c>
      <c r="E2302" s="172" t="s">
        <v>557</v>
      </c>
      <c r="F2302" s="173">
        <v>1.0</v>
      </c>
      <c r="G2302" s="158"/>
      <c r="H2302" s="158"/>
      <c r="I2302" s="174"/>
      <c r="J2302" s="175"/>
      <c r="K2302" s="157"/>
      <c r="L2302" s="157"/>
      <c r="M2302" s="157"/>
      <c r="O2302" s="158"/>
    </row>
    <row r="2303">
      <c r="A2303" s="172" t="s">
        <v>1635</v>
      </c>
      <c r="B2303" s="172" t="s">
        <v>492</v>
      </c>
      <c r="C2303" s="172" t="s">
        <v>997</v>
      </c>
      <c r="D2303" s="172" t="s">
        <v>996</v>
      </c>
      <c r="E2303" s="172" t="s">
        <v>557</v>
      </c>
      <c r="F2303" s="173">
        <v>1.0</v>
      </c>
      <c r="G2303" s="158"/>
      <c r="H2303" s="158"/>
      <c r="I2303" s="174"/>
      <c r="J2303" s="175"/>
      <c r="K2303" s="157"/>
      <c r="L2303" s="157"/>
      <c r="M2303" s="157"/>
      <c r="O2303" s="158"/>
    </row>
    <row r="2304">
      <c r="A2304" s="172" t="s">
        <v>1636</v>
      </c>
      <c r="B2304" s="172" t="s">
        <v>492</v>
      </c>
      <c r="C2304" s="172" t="s">
        <v>1568</v>
      </c>
      <c r="D2304" s="172" t="s">
        <v>1569</v>
      </c>
      <c r="E2304" s="172" t="s">
        <v>1570</v>
      </c>
      <c r="F2304" s="173">
        <v>2.0</v>
      </c>
      <c r="G2304" s="158"/>
      <c r="H2304" s="158"/>
      <c r="I2304" s="174"/>
      <c r="J2304" s="175"/>
      <c r="K2304" s="157"/>
      <c r="L2304" s="157"/>
      <c r="M2304" s="157"/>
      <c r="O2304" s="158"/>
    </row>
    <row r="2305">
      <c r="A2305" s="172" t="s">
        <v>1637</v>
      </c>
      <c r="B2305" s="172" t="s">
        <v>492</v>
      </c>
      <c r="C2305" s="172" t="s">
        <v>973</v>
      </c>
      <c r="D2305" s="172" t="s">
        <v>972</v>
      </c>
      <c r="E2305" s="172" t="s">
        <v>1638</v>
      </c>
      <c r="F2305" s="173">
        <v>1.0</v>
      </c>
      <c r="G2305" s="158"/>
      <c r="H2305" s="158"/>
      <c r="I2305" s="174"/>
      <c r="J2305" s="175"/>
      <c r="K2305" s="157"/>
      <c r="L2305" s="157"/>
      <c r="M2305" s="157"/>
      <c r="O2305" s="158"/>
    </row>
    <row r="2306">
      <c r="A2306" s="172" t="s">
        <v>1639</v>
      </c>
      <c r="B2306" s="172" t="s">
        <v>492</v>
      </c>
      <c r="C2306" s="172" t="s">
        <v>1083</v>
      </c>
      <c r="D2306" s="172" t="s">
        <v>1082</v>
      </c>
      <c r="E2306" s="172" t="s">
        <v>1640</v>
      </c>
      <c r="F2306" s="173">
        <v>1.0</v>
      </c>
      <c r="G2306" s="158"/>
      <c r="H2306" s="158"/>
      <c r="I2306" s="174"/>
      <c r="J2306" s="175"/>
      <c r="K2306" s="157"/>
      <c r="L2306" s="157"/>
      <c r="M2306" s="157"/>
      <c r="O2306" s="158"/>
    </row>
    <row r="2307">
      <c r="A2307" s="172" t="s">
        <v>1641</v>
      </c>
      <c r="B2307" s="172" t="s">
        <v>492</v>
      </c>
      <c r="C2307" s="172" t="s">
        <v>1264</v>
      </c>
      <c r="D2307" s="172" t="s">
        <v>1263</v>
      </c>
      <c r="E2307" s="172" t="s">
        <v>1265</v>
      </c>
      <c r="F2307" s="173">
        <v>1.0</v>
      </c>
      <c r="G2307" s="158"/>
      <c r="H2307" s="158"/>
      <c r="I2307" s="174"/>
      <c r="J2307" s="175"/>
      <c r="K2307" s="157"/>
      <c r="L2307" s="157"/>
      <c r="M2307" s="157"/>
      <c r="O2307" s="158"/>
    </row>
    <row r="2308">
      <c r="A2308" s="172" t="s">
        <v>1641</v>
      </c>
      <c r="B2308" s="172" t="s">
        <v>492</v>
      </c>
      <c r="C2308" s="172" t="s">
        <v>1243</v>
      </c>
      <c r="D2308" s="172" t="s">
        <v>1242</v>
      </c>
      <c r="E2308" s="172" t="s">
        <v>1244</v>
      </c>
      <c r="F2308" s="173">
        <v>1.0</v>
      </c>
      <c r="G2308" s="158"/>
      <c r="H2308" s="158"/>
      <c r="I2308" s="174"/>
      <c r="J2308" s="175"/>
      <c r="K2308" s="157"/>
      <c r="L2308" s="157"/>
      <c r="M2308" s="157"/>
      <c r="O2308" s="158"/>
    </row>
    <row r="2309">
      <c r="A2309" s="172" t="s">
        <v>1641</v>
      </c>
      <c r="B2309" s="172" t="s">
        <v>487</v>
      </c>
      <c r="C2309" s="172" t="s">
        <v>372</v>
      </c>
      <c r="D2309" s="172" t="s">
        <v>373</v>
      </c>
      <c r="E2309" s="172" t="s">
        <v>570</v>
      </c>
      <c r="F2309" s="173">
        <v>1.0</v>
      </c>
      <c r="G2309" s="158"/>
      <c r="H2309" s="158"/>
      <c r="I2309" s="174"/>
      <c r="J2309" s="175"/>
      <c r="K2309" s="157"/>
      <c r="L2309" s="157"/>
      <c r="M2309" s="157"/>
      <c r="O2309" s="158"/>
    </row>
    <row r="2310">
      <c r="A2310" s="172" t="s">
        <v>1641</v>
      </c>
      <c r="B2310" s="172" t="s">
        <v>492</v>
      </c>
      <c r="C2310" s="172" t="s">
        <v>655</v>
      </c>
      <c r="D2310" s="172" t="s">
        <v>654</v>
      </c>
      <c r="E2310" s="172" t="s">
        <v>522</v>
      </c>
      <c r="F2310" s="173">
        <v>1.0</v>
      </c>
      <c r="G2310" s="158"/>
      <c r="H2310" s="158"/>
      <c r="I2310" s="174"/>
      <c r="J2310" s="175"/>
      <c r="K2310" s="157"/>
      <c r="L2310" s="157"/>
      <c r="M2310" s="157"/>
      <c r="O2310" s="158"/>
    </row>
    <row r="2311">
      <c r="A2311" s="172" t="s">
        <v>1641</v>
      </c>
      <c r="B2311" s="172" t="s">
        <v>487</v>
      </c>
      <c r="C2311" s="172" t="s">
        <v>405</v>
      </c>
      <c r="D2311" s="172" t="s">
        <v>406</v>
      </c>
      <c r="E2311" s="172" t="s">
        <v>1266</v>
      </c>
      <c r="F2311" s="173">
        <v>1.0</v>
      </c>
      <c r="G2311" s="158"/>
      <c r="H2311" s="158"/>
      <c r="I2311" s="174"/>
      <c r="J2311" s="175"/>
      <c r="K2311" s="157"/>
      <c r="L2311" s="157"/>
      <c r="M2311" s="157"/>
      <c r="O2311" s="158"/>
    </row>
    <row r="2312">
      <c r="A2312" s="172" t="s">
        <v>1641</v>
      </c>
      <c r="B2312" s="172" t="s">
        <v>487</v>
      </c>
      <c r="C2312" s="172" t="s">
        <v>608</v>
      </c>
      <c r="D2312" s="172" t="s">
        <v>607</v>
      </c>
      <c r="E2312" s="172" t="s">
        <v>1268</v>
      </c>
      <c r="F2312" s="173">
        <v>1.0</v>
      </c>
      <c r="G2312" s="158"/>
      <c r="H2312" s="158"/>
      <c r="I2312" s="174"/>
      <c r="J2312" s="175"/>
      <c r="K2312" s="157"/>
      <c r="L2312" s="157"/>
      <c r="M2312" s="157"/>
      <c r="O2312" s="158"/>
    </row>
    <row r="2313">
      <c r="A2313" s="172" t="s">
        <v>1641</v>
      </c>
      <c r="B2313" s="172" t="s">
        <v>487</v>
      </c>
      <c r="C2313" s="172" t="s">
        <v>1270</v>
      </c>
      <c r="D2313" s="172" t="s">
        <v>1269</v>
      </c>
      <c r="E2313" s="172" t="s">
        <v>1271</v>
      </c>
      <c r="F2313" s="173">
        <v>2.0</v>
      </c>
      <c r="G2313" s="158"/>
      <c r="H2313" s="158"/>
      <c r="I2313" s="174"/>
      <c r="J2313" s="175"/>
      <c r="K2313" s="157"/>
      <c r="L2313" s="157"/>
      <c r="M2313" s="157"/>
      <c r="O2313" s="158"/>
    </row>
    <row r="2314">
      <c r="A2314" s="172" t="s">
        <v>1641</v>
      </c>
      <c r="B2314" s="172" t="s">
        <v>487</v>
      </c>
      <c r="C2314" s="172" t="s">
        <v>1018</v>
      </c>
      <c r="D2314" s="172" t="s">
        <v>1019</v>
      </c>
      <c r="E2314" s="172" t="s">
        <v>498</v>
      </c>
      <c r="F2314" s="173">
        <v>1.0</v>
      </c>
      <c r="G2314" s="158"/>
      <c r="H2314" s="158"/>
      <c r="I2314" s="174"/>
      <c r="J2314" s="175"/>
      <c r="K2314" s="157"/>
      <c r="L2314" s="157"/>
      <c r="M2314" s="157"/>
      <c r="O2314" s="158"/>
    </row>
    <row r="2315">
      <c r="A2315" s="172" t="s">
        <v>1641</v>
      </c>
      <c r="B2315" s="172" t="s">
        <v>487</v>
      </c>
      <c r="C2315" s="172" t="s">
        <v>1094</v>
      </c>
      <c r="D2315" s="172" t="s">
        <v>1093</v>
      </c>
      <c r="E2315" s="172" t="s">
        <v>1274</v>
      </c>
      <c r="F2315" s="173">
        <v>1.0</v>
      </c>
      <c r="G2315" s="158"/>
      <c r="H2315" s="158"/>
      <c r="I2315" s="174"/>
      <c r="J2315" s="175"/>
      <c r="K2315" s="157"/>
      <c r="L2315" s="157"/>
      <c r="M2315" s="157"/>
      <c r="O2315" s="158"/>
    </row>
    <row r="2316">
      <c r="A2316" s="172" t="s">
        <v>377</v>
      </c>
      <c r="B2316" s="172" t="s">
        <v>487</v>
      </c>
      <c r="C2316" s="172" t="s">
        <v>1094</v>
      </c>
      <c r="D2316" s="172" t="s">
        <v>1093</v>
      </c>
      <c r="E2316" s="172" t="s">
        <v>1274</v>
      </c>
      <c r="F2316" s="173">
        <v>2.0</v>
      </c>
      <c r="G2316" s="158"/>
      <c r="H2316" s="158"/>
      <c r="I2316" s="174"/>
      <c r="J2316" s="175"/>
      <c r="K2316" s="157"/>
      <c r="L2316" s="157"/>
      <c r="M2316" s="157"/>
      <c r="O2316" s="158"/>
    </row>
    <row r="2317">
      <c r="A2317" s="172" t="s">
        <v>377</v>
      </c>
      <c r="B2317" s="172" t="s">
        <v>487</v>
      </c>
      <c r="C2317" s="172" t="s">
        <v>604</v>
      </c>
      <c r="D2317" s="172" t="s">
        <v>603</v>
      </c>
      <c r="E2317" s="172" t="s">
        <v>501</v>
      </c>
      <c r="F2317" s="173">
        <v>1.0</v>
      </c>
      <c r="G2317" s="158"/>
      <c r="H2317" s="158"/>
      <c r="I2317" s="174"/>
      <c r="J2317" s="175"/>
      <c r="K2317" s="157"/>
      <c r="L2317" s="157"/>
      <c r="M2317" s="157"/>
      <c r="O2317" s="158"/>
    </row>
    <row r="2318">
      <c r="A2318" s="172" t="s">
        <v>377</v>
      </c>
      <c r="B2318" s="172" t="s">
        <v>487</v>
      </c>
      <c r="C2318" s="172" t="s">
        <v>608</v>
      </c>
      <c r="D2318" s="172" t="s">
        <v>607</v>
      </c>
      <c r="E2318" s="172" t="s">
        <v>1268</v>
      </c>
      <c r="F2318" s="173">
        <v>2.0</v>
      </c>
      <c r="G2318" s="158"/>
      <c r="H2318" s="158"/>
      <c r="I2318" s="174"/>
      <c r="J2318" s="175"/>
      <c r="K2318" s="157"/>
      <c r="L2318" s="157"/>
      <c r="M2318" s="157"/>
      <c r="O2318" s="158"/>
    </row>
    <row r="2319">
      <c r="A2319" s="172" t="s">
        <v>377</v>
      </c>
      <c r="B2319" s="172" t="s">
        <v>492</v>
      </c>
      <c r="C2319" s="172" t="s">
        <v>1264</v>
      </c>
      <c r="D2319" s="172" t="s">
        <v>1263</v>
      </c>
      <c r="E2319" s="172" t="s">
        <v>1265</v>
      </c>
      <c r="F2319" s="173">
        <v>2.0</v>
      </c>
      <c r="G2319" s="158"/>
      <c r="H2319" s="158"/>
      <c r="I2319" s="174"/>
      <c r="J2319" s="175"/>
      <c r="K2319" s="157"/>
      <c r="L2319" s="157"/>
      <c r="M2319" s="157"/>
      <c r="O2319" s="158"/>
    </row>
    <row r="2320">
      <c r="A2320" s="172" t="s">
        <v>377</v>
      </c>
      <c r="B2320" s="172" t="s">
        <v>487</v>
      </c>
      <c r="C2320" s="172" t="s">
        <v>1270</v>
      </c>
      <c r="D2320" s="172" t="s">
        <v>1269</v>
      </c>
      <c r="E2320" s="172" t="s">
        <v>1271</v>
      </c>
      <c r="F2320" s="173">
        <v>3.0</v>
      </c>
      <c r="G2320" s="158"/>
      <c r="H2320" s="158"/>
      <c r="I2320" s="174"/>
      <c r="J2320" s="175"/>
      <c r="K2320" s="157"/>
      <c r="L2320" s="157"/>
      <c r="M2320" s="157"/>
      <c r="O2320" s="158"/>
    </row>
    <row r="2321">
      <c r="A2321" s="172" t="s">
        <v>377</v>
      </c>
      <c r="B2321" s="172" t="s">
        <v>492</v>
      </c>
      <c r="C2321" s="172" t="s">
        <v>1252</v>
      </c>
      <c r="D2321" s="172" t="s">
        <v>1251</v>
      </c>
      <c r="E2321" s="172" t="s">
        <v>1253</v>
      </c>
      <c r="F2321" s="173">
        <v>1.0</v>
      </c>
      <c r="G2321" s="158"/>
      <c r="H2321" s="158"/>
      <c r="I2321" s="174"/>
      <c r="J2321" s="175"/>
      <c r="K2321" s="157"/>
      <c r="L2321" s="157"/>
      <c r="M2321" s="157"/>
      <c r="O2321" s="158"/>
    </row>
    <row r="2322">
      <c r="A2322" s="172" t="s">
        <v>377</v>
      </c>
      <c r="B2322" s="172" t="s">
        <v>487</v>
      </c>
      <c r="C2322" s="172" t="s">
        <v>1018</v>
      </c>
      <c r="D2322" s="172" t="s">
        <v>1019</v>
      </c>
      <c r="E2322" s="172" t="s">
        <v>498</v>
      </c>
      <c r="F2322" s="173">
        <v>1.0</v>
      </c>
      <c r="G2322" s="158"/>
      <c r="H2322" s="158"/>
      <c r="I2322" s="174"/>
      <c r="J2322" s="175"/>
      <c r="K2322" s="157"/>
      <c r="L2322" s="157"/>
      <c r="M2322" s="157"/>
      <c r="O2322" s="158"/>
    </row>
    <row r="2323">
      <c r="A2323" s="172" t="s">
        <v>377</v>
      </c>
      <c r="B2323" s="172" t="s">
        <v>487</v>
      </c>
      <c r="C2323" s="172" t="s">
        <v>405</v>
      </c>
      <c r="D2323" s="172" t="s">
        <v>406</v>
      </c>
      <c r="E2323" s="172" t="s">
        <v>1266</v>
      </c>
      <c r="F2323" s="173">
        <v>2.0</v>
      </c>
      <c r="G2323" s="158"/>
      <c r="H2323" s="158"/>
      <c r="I2323" s="174"/>
      <c r="J2323" s="175"/>
      <c r="K2323" s="157"/>
      <c r="L2323" s="157"/>
      <c r="M2323" s="157"/>
      <c r="O2323" s="158"/>
    </row>
    <row r="2324">
      <c r="A2324" s="172" t="s">
        <v>377</v>
      </c>
      <c r="B2324" s="172" t="s">
        <v>492</v>
      </c>
      <c r="C2324" s="172" t="s">
        <v>663</v>
      </c>
      <c r="D2324" s="172" t="s">
        <v>662</v>
      </c>
      <c r="E2324" s="172" t="s">
        <v>772</v>
      </c>
      <c r="F2324" s="173">
        <v>1.0</v>
      </c>
      <c r="G2324" s="158"/>
      <c r="H2324" s="158"/>
      <c r="I2324" s="174"/>
      <c r="J2324" s="175"/>
      <c r="K2324" s="157"/>
      <c r="L2324" s="157"/>
      <c r="M2324" s="157"/>
      <c r="O2324" s="158"/>
    </row>
    <row r="2325">
      <c r="A2325" s="172" t="s">
        <v>378</v>
      </c>
      <c r="B2325" s="172" t="s">
        <v>487</v>
      </c>
      <c r="C2325" s="172" t="s">
        <v>1094</v>
      </c>
      <c r="D2325" s="172" t="s">
        <v>1093</v>
      </c>
      <c r="E2325" s="172" t="s">
        <v>1274</v>
      </c>
      <c r="F2325" s="173">
        <v>2.0</v>
      </c>
      <c r="G2325" s="158"/>
      <c r="H2325" s="158"/>
      <c r="I2325" s="174"/>
      <c r="J2325" s="175"/>
      <c r="K2325" s="157"/>
      <c r="L2325" s="157"/>
      <c r="M2325" s="157"/>
      <c r="O2325" s="158"/>
    </row>
    <row r="2326">
      <c r="A2326" s="172" t="s">
        <v>378</v>
      </c>
      <c r="B2326" s="172" t="s">
        <v>492</v>
      </c>
      <c r="C2326" s="172" t="s">
        <v>673</v>
      </c>
      <c r="D2326" s="172" t="s">
        <v>672</v>
      </c>
      <c r="E2326" s="172" t="s">
        <v>1278</v>
      </c>
      <c r="F2326" s="173">
        <v>1.0</v>
      </c>
      <c r="G2326" s="158"/>
      <c r="H2326" s="158"/>
      <c r="I2326" s="174"/>
      <c r="J2326" s="175"/>
      <c r="K2326" s="157"/>
      <c r="L2326" s="157"/>
      <c r="M2326" s="157"/>
      <c r="O2326" s="158"/>
    </row>
    <row r="2327">
      <c r="A2327" s="172" t="s">
        <v>378</v>
      </c>
      <c r="B2327" s="172" t="s">
        <v>492</v>
      </c>
      <c r="C2327" s="172" t="s">
        <v>1243</v>
      </c>
      <c r="D2327" s="172" t="s">
        <v>1242</v>
      </c>
      <c r="E2327" s="172" t="s">
        <v>1244</v>
      </c>
      <c r="F2327" s="173">
        <v>2.0</v>
      </c>
      <c r="G2327" s="158"/>
      <c r="H2327" s="158"/>
      <c r="I2327" s="174"/>
      <c r="J2327" s="175"/>
      <c r="K2327" s="157"/>
      <c r="L2327" s="157"/>
      <c r="M2327" s="157"/>
      <c r="O2327" s="158"/>
    </row>
    <row r="2328">
      <c r="A2328" s="172" t="s">
        <v>378</v>
      </c>
      <c r="B2328" s="172" t="s">
        <v>487</v>
      </c>
      <c r="C2328" s="172" t="s">
        <v>372</v>
      </c>
      <c r="D2328" s="172" t="s">
        <v>373</v>
      </c>
      <c r="E2328" s="172" t="s">
        <v>570</v>
      </c>
      <c r="F2328" s="173">
        <v>2.0</v>
      </c>
      <c r="G2328" s="158"/>
      <c r="H2328" s="158"/>
      <c r="I2328" s="174"/>
      <c r="J2328" s="175"/>
      <c r="K2328" s="157"/>
      <c r="L2328" s="157"/>
      <c r="M2328" s="157"/>
      <c r="O2328" s="158"/>
    </row>
    <row r="2329">
      <c r="A2329" s="172" t="s">
        <v>378</v>
      </c>
      <c r="B2329" s="172" t="s">
        <v>492</v>
      </c>
      <c r="C2329" s="172" t="s">
        <v>1264</v>
      </c>
      <c r="D2329" s="172" t="s">
        <v>1263</v>
      </c>
      <c r="E2329" s="172" t="s">
        <v>1265</v>
      </c>
      <c r="F2329" s="173">
        <v>2.0</v>
      </c>
      <c r="G2329" s="158"/>
      <c r="H2329" s="158"/>
      <c r="I2329" s="174"/>
      <c r="J2329" s="175"/>
      <c r="K2329" s="157"/>
      <c r="L2329" s="157"/>
      <c r="M2329" s="157"/>
      <c r="O2329" s="158"/>
    </row>
    <row r="2330">
      <c r="A2330" s="172" t="s">
        <v>378</v>
      </c>
      <c r="B2330" s="172" t="s">
        <v>487</v>
      </c>
      <c r="C2330" s="172" t="s">
        <v>1270</v>
      </c>
      <c r="D2330" s="172" t="s">
        <v>1269</v>
      </c>
      <c r="E2330" s="172" t="s">
        <v>1271</v>
      </c>
      <c r="F2330" s="173">
        <v>4.0</v>
      </c>
      <c r="G2330" s="158"/>
      <c r="H2330" s="158"/>
      <c r="I2330" s="174"/>
      <c r="J2330" s="175"/>
      <c r="K2330" s="157"/>
      <c r="L2330" s="157"/>
      <c r="M2330" s="157"/>
      <c r="O2330" s="158"/>
    </row>
    <row r="2331">
      <c r="A2331" s="172" t="s">
        <v>378</v>
      </c>
      <c r="B2331" s="172" t="s">
        <v>487</v>
      </c>
      <c r="C2331" s="172" t="s">
        <v>405</v>
      </c>
      <c r="D2331" s="172" t="s">
        <v>406</v>
      </c>
      <c r="E2331" s="172" t="s">
        <v>1266</v>
      </c>
      <c r="F2331" s="173">
        <v>2.0</v>
      </c>
      <c r="G2331" s="158"/>
      <c r="H2331" s="158"/>
      <c r="I2331" s="174"/>
      <c r="J2331" s="175"/>
      <c r="K2331" s="157"/>
      <c r="L2331" s="157"/>
      <c r="M2331" s="157"/>
      <c r="O2331" s="158"/>
    </row>
    <row r="2332">
      <c r="A2332" s="172" t="s">
        <v>378</v>
      </c>
      <c r="B2332" s="172" t="s">
        <v>487</v>
      </c>
      <c r="C2332" s="172" t="s">
        <v>608</v>
      </c>
      <c r="D2332" s="172" t="s">
        <v>607</v>
      </c>
      <c r="E2332" s="172" t="s">
        <v>1268</v>
      </c>
      <c r="F2332" s="173">
        <v>2.0</v>
      </c>
      <c r="G2332" s="158"/>
      <c r="H2332" s="158"/>
      <c r="I2332" s="174"/>
      <c r="J2332" s="175"/>
      <c r="K2332" s="157"/>
      <c r="L2332" s="157"/>
      <c r="M2332" s="157"/>
      <c r="O2332" s="158"/>
    </row>
    <row r="2333">
      <c r="A2333" s="172" t="s">
        <v>378</v>
      </c>
      <c r="B2333" s="172" t="s">
        <v>487</v>
      </c>
      <c r="C2333" s="172" t="s">
        <v>1018</v>
      </c>
      <c r="D2333" s="172" t="s">
        <v>1019</v>
      </c>
      <c r="E2333" s="172" t="s">
        <v>498</v>
      </c>
      <c r="F2333" s="173">
        <v>1.0</v>
      </c>
      <c r="G2333" s="158"/>
      <c r="H2333" s="158"/>
      <c r="I2333" s="174"/>
      <c r="J2333" s="175"/>
      <c r="K2333" s="157"/>
      <c r="L2333" s="157"/>
      <c r="M2333" s="157"/>
      <c r="O2333" s="158"/>
    </row>
    <row r="2334">
      <c r="A2334" s="172" t="s">
        <v>1642</v>
      </c>
      <c r="B2334" s="172" t="s">
        <v>487</v>
      </c>
      <c r="C2334" s="172" t="s">
        <v>1094</v>
      </c>
      <c r="D2334" s="172" t="s">
        <v>1093</v>
      </c>
      <c r="E2334" s="172" t="s">
        <v>1274</v>
      </c>
      <c r="F2334" s="173">
        <v>1.0</v>
      </c>
      <c r="G2334" s="158"/>
      <c r="H2334" s="158"/>
      <c r="I2334" s="174"/>
      <c r="J2334" s="175"/>
      <c r="K2334" s="157"/>
      <c r="L2334" s="157"/>
      <c r="M2334" s="157"/>
      <c r="O2334" s="158"/>
    </row>
    <row r="2335">
      <c r="A2335" s="172" t="s">
        <v>1642</v>
      </c>
      <c r="B2335" s="172" t="s">
        <v>492</v>
      </c>
      <c r="C2335" s="172" t="s">
        <v>1272</v>
      </c>
      <c r="D2335" s="172" t="s">
        <v>1273</v>
      </c>
      <c r="E2335" s="172" t="s">
        <v>1585</v>
      </c>
      <c r="F2335" s="173">
        <v>1.0</v>
      </c>
      <c r="G2335" s="158"/>
      <c r="H2335" s="158"/>
      <c r="I2335" s="174"/>
      <c r="J2335" s="175"/>
      <c r="K2335" s="157"/>
      <c r="L2335" s="157"/>
      <c r="M2335" s="157"/>
      <c r="O2335" s="158"/>
    </row>
    <row r="2336">
      <c r="A2336" s="172" t="s">
        <v>1642</v>
      </c>
      <c r="B2336" s="172" t="s">
        <v>492</v>
      </c>
      <c r="C2336" s="172" t="s">
        <v>1264</v>
      </c>
      <c r="D2336" s="172" t="s">
        <v>1263</v>
      </c>
      <c r="E2336" s="172" t="s">
        <v>1265</v>
      </c>
      <c r="F2336" s="173">
        <v>1.0</v>
      </c>
      <c r="G2336" s="158"/>
      <c r="H2336" s="158"/>
      <c r="I2336" s="174"/>
      <c r="J2336" s="175"/>
      <c r="K2336" s="157"/>
      <c r="L2336" s="157"/>
      <c r="M2336" s="157"/>
      <c r="O2336" s="158"/>
    </row>
    <row r="2337">
      <c r="A2337" s="172" t="s">
        <v>1642</v>
      </c>
      <c r="B2337" s="172" t="s">
        <v>487</v>
      </c>
      <c r="C2337" s="172" t="s">
        <v>1018</v>
      </c>
      <c r="D2337" s="172" t="s">
        <v>1019</v>
      </c>
      <c r="E2337" s="172" t="s">
        <v>498</v>
      </c>
      <c r="F2337" s="173">
        <v>1.0</v>
      </c>
      <c r="G2337" s="158"/>
      <c r="H2337" s="158"/>
      <c r="I2337" s="174"/>
      <c r="J2337" s="175"/>
      <c r="K2337" s="157"/>
      <c r="L2337" s="157"/>
      <c r="M2337" s="157"/>
      <c r="O2337" s="158"/>
    </row>
    <row r="2338">
      <c r="A2338" s="172" t="s">
        <v>1642</v>
      </c>
      <c r="B2338" s="172" t="s">
        <v>487</v>
      </c>
      <c r="C2338" s="172" t="s">
        <v>608</v>
      </c>
      <c r="D2338" s="172" t="s">
        <v>607</v>
      </c>
      <c r="E2338" s="172" t="s">
        <v>1268</v>
      </c>
      <c r="F2338" s="173">
        <v>1.0</v>
      </c>
      <c r="G2338" s="158"/>
      <c r="H2338" s="158"/>
      <c r="I2338" s="174"/>
      <c r="J2338" s="175"/>
      <c r="K2338" s="157"/>
      <c r="L2338" s="157"/>
      <c r="M2338" s="157"/>
      <c r="O2338" s="158"/>
    </row>
    <row r="2339">
      <c r="A2339" s="179" t="s">
        <v>1642</v>
      </c>
      <c r="B2339" s="179" t="s">
        <v>487</v>
      </c>
      <c r="C2339" s="179" t="s">
        <v>372</v>
      </c>
      <c r="D2339" s="179" t="s">
        <v>373</v>
      </c>
      <c r="E2339" s="179" t="s">
        <v>570</v>
      </c>
      <c r="F2339" s="180">
        <v>1.0</v>
      </c>
      <c r="G2339" s="158"/>
      <c r="H2339" s="158"/>
      <c r="I2339" s="174"/>
      <c r="J2339" s="175"/>
      <c r="K2339" s="157"/>
      <c r="L2339" s="157"/>
      <c r="M2339" s="157"/>
      <c r="O2339" s="158"/>
    </row>
    <row r="2340">
      <c r="A2340" s="179" t="s">
        <v>1642</v>
      </c>
      <c r="B2340" s="179" t="s">
        <v>492</v>
      </c>
      <c r="C2340" s="179" t="s">
        <v>655</v>
      </c>
      <c r="D2340" s="179" t="s">
        <v>654</v>
      </c>
      <c r="E2340" s="179" t="s">
        <v>522</v>
      </c>
      <c r="F2340" s="180">
        <v>1.0</v>
      </c>
      <c r="G2340" s="158"/>
      <c r="H2340" s="158"/>
      <c r="I2340" s="174"/>
      <c r="J2340" s="175"/>
      <c r="K2340" s="157"/>
      <c r="L2340" s="157"/>
      <c r="M2340" s="157"/>
      <c r="O2340" s="158"/>
    </row>
    <row r="2341">
      <c r="A2341" s="179" t="s">
        <v>1642</v>
      </c>
      <c r="B2341" s="179" t="s">
        <v>487</v>
      </c>
      <c r="C2341" s="179" t="s">
        <v>405</v>
      </c>
      <c r="D2341" s="179" t="s">
        <v>406</v>
      </c>
      <c r="E2341" s="179" t="s">
        <v>1266</v>
      </c>
      <c r="F2341" s="180">
        <v>1.0</v>
      </c>
      <c r="G2341" s="158"/>
      <c r="H2341" s="158"/>
      <c r="I2341" s="174"/>
      <c r="J2341" s="175"/>
      <c r="K2341" s="157"/>
      <c r="L2341" s="157"/>
      <c r="M2341" s="157"/>
      <c r="O2341" s="158"/>
    </row>
    <row r="2342">
      <c r="A2342" s="179" t="s">
        <v>1642</v>
      </c>
      <c r="B2342" s="179" t="s">
        <v>487</v>
      </c>
      <c r="C2342" s="179" t="s">
        <v>1270</v>
      </c>
      <c r="D2342" s="179" t="s">
        <v>1269</v>
      </c>
      <c r="E2342" s="179" t="s">
        <v>1271</v>
      </c>
      <c r="F2342" s="180">
        <v>2.0</v>
      </c>
      <c r="G2342" s="158"/>
      <c r="H2342" s="158"/>
      <c r="I2342" s="174"/>
      <c r="J2342" s="175"/>
      <c r="K2342" s="157"/>
      <c r="L2342" s="157"/>
      <c r="M2342" s="157"/>
      <c r="O2342" s="158"/>
    </row>
    <row r="2343">
      <c r="A2343" s="179" t="s">
        <v>381</v>
      </c>
      <c r="B2343" s="179" t="s">
        <v>487</v>
      </c>
      <c r="C2343" s="179" t="s">
        <v>604</v>
      </c>
      <c r="D2343" s="179" t="s">
        <v>603</v>
      </c>
      <c r="E2343" s="179" t="s">
        <v>501</v>
      </c>
      <c r="F2343" s="180">
        <v>1.0</v>
      </c>
      <c r="G2343" s="158"/>
      <c r="H2343" s="158"/>
      <c r="I2343" s="174"/>
      <c r="J2343" s="175"/>
      <c r="K2343" s="157"/>
      <c r="L2343" s="157"/>
      <c r="M2343" s="157"/>
      <c r="O2343" s="158"/>
    </row>
    <row r="2344">
      <c r="A2344" s="179" t="s">
        <v>381</v>
      </c>
      <c r="B2344" s="179" t="s">
        <v>487</v>
      </c>
      <c r="C2344" s="179" t="s">
        <v>1094</v>
      </c>
      <c r="D2344" s="179" t="s">
        <v>1093</v>
      </c>
      <c r="E2344" s="179" t="s">
        <v>1274</v>
      </c>
      <c r="F2344" s="180">
        <v>2.0</v>
      </c>
      <c r="G2344" s="158"/>
      <c r="H2344" s="158"/>
      <c r="I2344" s="174"/>
      <c r="J2344" s="175"/>
      <c r="K2344" s="157"/>
      <c r="L2344" s="157"/>
      <c r="M2344" s="157"/>
      <c r="O2344" s="158"/>
    </row>
    <row r="2345">
      <c r="A2345" s="179" t="s">
        <v>381</v>
      </c>
      <c r="B2345" s="179" t="s">
        <v>487</v>
      </c>
      <c r="C2345" s="179" t="s">
        <v>1270</v>
      </c>
      <c r="D2345" s="179" t="s">
        <v>1269</v>
      </c>
      <c r="E2345" s="179" t="s">
        <v>1271</v>
      </c>
      <c r="F2345" s="180">
        <v>3.0</v>
      </c>
      <c r="G2345" s="158"/>
      <c r="H2345" s="158"/>
      <c r="I2345" s="174"/>
      <c r="J2345" s="175"/>
      <c r="K2345" s="157"/>
      <c r="L2345" s="157"/>
      <c r="M2345" s="157"/>
      <c r="O2345" s="158"/>
    </row>
    <row r="2346">
      <c r="A2346" s="179" t="s">
        <v>381</v>
      </c>
      <c r="B2346" s="179" t="s">
        <v>492</v>
      </c>
      <c r="C2346" s="179" t="s">
        <v>1264</v>
      </c>
      <c r="D2346" s="179" t="s">
        <v>1263</v>
      </c>
      <c r="E2346" s="179" t="s">
        <v>1265</v>
      </c>
      <c r="F2346" s="180">
        <v>2.0</v>
      </c>
      <c r="G2346" s="158"/>
      <c r="H2346" s="158"/>
      <c r="I2346" s="174"/>
      <c r="J2346" s="175"/>
      <c r="K2346" s="157"/>
      <c r="L2346" s="157"/>
      <c r="M2346" s="157"/>
      <c r="O2346" s="158"/>
    </row>
    <row r="2347">
      <c r="A2347" s="179" t="s">
        <v>381</v>
      </c>
      <c r="B2347" s="179" t="s">
        <v>492</v>
      </c>
      <c r="C2347" s="179" t="s">
        <v>663</v>
      </c>
      <c r="D2347" s="179" t="s">
        <v>662</v>
      </c>
      <c r="E2347" s="179" t="s">
        <v>772</v>
      </c>
      <c r="F2347" s="180">
        <v>1.0</v>
      </c>
      <c r="G2347" s="158"/>
      <c r="H2347" s="158"/>
      <c r="I2347" s="174"/>
      <c r="J2347" s="175"/>
      <c r="K2347" s="157"/>
      <c r="L2347" s="157"/>
      <c r="M2347" s="157"/>
      <c r="O2347" s="158"/>
    </row>
    <row r="2348">
      <c r="A2348" s="179" t="s">
        <v>381</v>
      </c>
      <c r="B2348" s="179" t="s">
        <v>492</v>
      </c>
      <c r="C2348" s="179" t="s">
        <v>1276</v>
      </c>
      <c r="D2348" s="179" t="s">
        <v>1277</v>
      </c>
      <c r="E2348" s="179" t="s">
        <v>495</v>
      </c>
      <c r="F2348" s="180">
        <v>1.0</v>
      </c>
      <c r="G2348" s="158"/>
      <c r="H2348" s="158"/>
      <c r="I2348" s="174"/>
      <c r="J2348" s="175"/>
      <c r="K2348" s="157"/>
      <c r="L2348" s="157"/>
      <c r="M2348" s="157"/>
      <c r="O2348" s="158"/>
    </row>
    <row r="2349">
      <c r="A2349" s="179" t="s">
        <v>381</v>
      </c>
      <c r="B2349" s="179" t="s">
        <v>487</v>
      </c>
      <c r="C2349" s="179" t="s">
        <v>405</v>
      </c>
      <c r="D2349" s="179" t="s">
        <v>406</v>
      </c>
      <c r="E2349" s="179" t="s">
        <v>1266</v>
      </c>
      <c r="F2349" s="180">
        <v>2.0</v>
      </c>
      <c r="G2349" s="158"/>
      <c r="H2349" s="158"/>
      <c r="I2349" s="174"/>
      <c r="J2349" s="175"/>
      <c r="K2349" s="157"/>
      <c r="L2349" s="157"/>
      <c r="M2349" s="157"/>
      <c r="O2349" s="158"/>
    </row>
    <row r="2350">
      <c r="A2350" s="179" t="s">
        <v>381</v>
      </c>
      <c r="B2350" s="179" t="s">
        <v>487</v>
      </c>
      <c r="C2350" s="179" t="s">
        <v>1018</v>
      </c>
      <c r="D2350" s="179" t="s">
        <v>1019</v>
      </c>
      <c r="E2350" s="179" t="s">
        <v>498</v>
      </c>
      <c r="F2350" s="180">
        <v>1.0</v>
      </c>
      <c r="G2350" s="158"/>
      <c r="H2350" s="158"/>
      <c r="I2350" s="174"/>
      <c r="J2350" s="175"/>
      <c r="K2350" s="157"/>
      <c r="L2350" s="157"/>
      <c r="M2350" s="157"/>
      <c r="O2350" s="158"/>
    </row>
    <row r="2351">
      <c r="A2351" s="179" t="s">
        <v>381</v>
      </c>
      <c r="B2351" s="179" t="s">
        <v>487</v>
      </c>
      <c r="C2351" s="179" t="s">
        <v>608</v>
      </c>
      <c r="D2351" s="179" t="s">
        <v>607</v>
      </c>
      <c r="E2351" s="179" t="s">
        <v>1268</v>
      </c>
      <c r="F2351" s="180">
        <v>2.0</v>
      </c>
      <c r="G2351" s="158"/>
      <c r="H2351" s="158"/>
      <c r="I2351" s="174"/>
      <c r="J2351" s="175"/>
      <c r="K2351" s="157"/>
      <c r="L2351" s="157"/>
      <c r="M2351" s="157"/>
      <c r="O2351" s="158"/>
    </row>
    <row r="2352">
      <c r="A2352" s="179" t="s">
        <v>382</v>
      </c>
      <c r="B2352" s="179" t="s">
        <v>492</v>
      </c>
      <c r="C2352" s="179" t="s">
        <v>673</v>
      </c>
      <c r="D2352" s="179" t="s">
        <v>672</v>
      </c>
      <c r="E2352" s="179" t="s">
        <v>1278</v>
      </c>
      <c r="F2352" s="180">
        <v>1.0</v>
      </c>
      <c r="G2352" s="158"/>
      <c r="H2352" s="158"/>
      <c r="I2352" s="174"/>
      <c r="J2352" s="175"/>
      <c r="K2352" s="157"/>
      <c r="L2352" s="157"/>
      <c r="M2352" s="157"/>
      <c r="O2352" s="158"/>
    </row>
    <row r="2353">
      <c r="A2353" s="179" t="s">
        <v>382</v>
      </c>
      <c r="B2353" s="179" t="s">
        <v>487</v>
      </c>
      <c r="C2353" s="179" t="s">
        <v>608</v>
      </c>
      <c r="D2353" s="179" t="s">
        <v>607</v>
      </c>
      <c r="E2353" s="179" t="s">
        <v>1268</v>
      </c>
      <c r="F2353" s="180">
        <v>2.0</v>
      </c>
      <c r="G2353" s="158"/>
      <c r="H2353" s="158"/>
      <c r="I2353" s="174"/>
      <c r="J2353" s="175"/>
      <c r="K2353" s="157"/>
      <c r="L2353" s="157"/>
      <c r="M2353" s="157"/>
      <c r="O2353" s="158"/>
    </row>
    <row r="2354">
      <c r="A2354" s="179" t="s">
        <v>382</v>
      </c>
      <c r="B2354" s="179" t="s">
        <v>487</v>
      </c>
      <c r="C2354" s="179" t="s">
        <v>372</v>
      </c>
      <c r="D2354" s="179" t="s">
        <v>373</v>
      </c>
      <c r="E2354" s="179" t="s">
        <v>570</v>
      </c>
      <c r="F2354" s="180">
        <v>2.0</v>
      </c>
      <c r="G2354" s="158"/>
      <c r="H2354" s="158"/>
      <c r="I2354" s="174"/>
      <c r="J2354" s="175"/>
      <c r="K2354" s="157"/>
      <c r="L2354" s="157"/>
      <c r="M2354" s="157"/>
      <c r="O2354" s="158"/>
    </row>
    <row r="2355">
      <c r="A2355" s="179" t="s">
        <v>382</v>
      </c>
      <c r="B2355" s="179" t="s">
        <v>492</v>
      </c>
      <c r="C2355" s="179" t="s">
        <v>1272</v>
      </c>
      <c r="D2355" s="179" t="s">
        <v>1273</v>
      </c>
      <c r="E2355" s="179" t="s">
        <v>1585</v>
      </c>
      <c r="F2355" s="180">
        <v>2.0</v>
      </c>
      <c r="G2355" s="158"/>
      <c r="H2355" s="158"/>
      <c r="I2355" s="174"/>
      <c r="J2355" s="175"/>
      <c r="K2355" s="157"/>
      <c r="L2355" s="157"/>
      <c r="M2355" s="157"/>
      <c r="O2355" s="158"/>
    </row>
    <row r="2356">
      <c r="A2356" s="179" t="s">
        <v>382</v>
      </c>
      <c r="B2356" s="179" t="s">
        <v>487</v>
      </c>
      <c r="C2356" s="179" t="s">
        <v>1270</v>
      </c>
      <c r="D2356" s="179" t="s">
        <v>1269</v>
      </c>
      <c r="E2356" s="179" t="s">
        <v>1271</v>
      </c>
      <c r="F2356" s="180">
        <v>4.0</v>
      </c>
      <c r="G2356" s="158"/>
      <c r="H2356" s="158"/>
      <c r="I2356" s="174"/>
      <c r="J2356" s="175"/>
      <c r="K2356" s="157"/>
      <c r="L2356" s="157"/>
      <c r="M2356" s="157"/>
      <c r="O2356" s="158"/>
    </row>
    <row r="2357">
      <c r="A2357" s="179" t="s">
        <v>382</v>
      </c>
      <c r="B2357" s="179" t="s">
        <v>492</v>
      </c>
      <c r="C2357" s="179" t="s">
        <v>1264</v>
      </c>
      <c r="D2357" s="179" t="s">
        <v>1263</v>
      </c>
      <c r="E2357" s="179" t="s">
        <v>1265</v>
      </c>
      <c r="F2357" s="180">
        <v>2.0</v>
      </c>
      <c r="G2357" s="158"/>
      <c r="H2357" s="158"/>
      <c r="I2357" s="174"/>
      <c r="J2357" s="175"/>
      <c r="K2357" s="157"/>
      <c r="L2357" s="157"/>
      <c r="M2357" s="157"/>
      <c r="O2357" s="158"/>
    </row>
    <row r="2358">
      <c r="A2358" s="179" t="s">
        <v>382</v>
      </c>
      <c r="B2358" s="179" t="s">
        <v>487</v>
      </c>
      <c r="C2358" s="179" t="s">
        <v>405</v>
      </c>
      <c r="D2358" s="179" t="s">
        <v>406</v>
      </c>
      <c r="E2358" s="179" t="s">
        <v>1266</v>
      </c>
      <c r="F2358" s="180">
        <v>2.0</v>
      </c>
      <c r="G2358" s="158"/>
      <c r="H2358" s="158"/>
      <c r="I2358" s="174"/>
      <c r="J2358" s="175"/>
      <c r="K2358" s="157"/>
      <c r="L2358" s="157"/>
      <c r="M2358" s="157"/>
      <c r="O2358" s="158"/>
    </row>
    <row r="2359">
      <c r="A2359" s="179" t="s">
        <v>382</v>
      </c>
      <c r="B2359" s="179" t="s">
        <v>487</v>
      </c>
      <c r="C2359" s="179" t="s">
        <v>1018</v>
      </c>
      <c r="D2359" s="179" t="s">
        <v>1019</v>
      </c>
      <c r="E2359" s="179" t="s">
        <v>498</v>
      </c>
      <c r="F2359" s="180">
        <v>1.0</v>
      </c>
      <c r="G2359" s="158"/>
      <c r="H2359" s="158"/>
      <c r="I2359" s="174"/>
      <c r="J2359" s="175"/>
      <c r="K2359" s="157"/>
      <c r="L2359" s="157"/>
      <c r="M2359" s="157"/>
      <c r="O2359" s="158"/>
    </row>
    <row r="2360">
      <c r="A2360" s="179" t="s">
        <v>382</v>
      </c>
      <c r="B2360" s="179" t="s">
        <v>487</v>
      </c>
      <c r="C2360" s="179" t="s">
        <v>1094</v>
      </c>
      <c r="D2360" s="179" t="s">
        <v>1093</v>
      </c>
      <c r="E2360" s="179" t="s">
        <v>1274</v>
      </c>
      <c r="F2360" s="180">
        <v>2.0</v>
      </c>
      <c r="G2360" s="158"/>
      <c r="H2360" s="158"/>
      <c r="I2360" s="174"/>
      <c r="J2360" s="175"/>
      <c r="K2360" s="157"/>
      <c r="L2360" s="157"/>
      <c r="M2360" s="157"/>
      <c r="O2360" s="158"/>
    </row>
    <row r="2361">
      <c r="A2361" s="181"/>
      <c r="B2361" s="181"/>
      <c r="C2361" s="181"/>
      <c r="D2361" s="181"/>
      <c r="E2361" s="181"/>
      <c r="F2361" s="181"/>
      <c r="G2361" s="158"/>
      <c r="I2361" s="182"/>
      <c r="J2361" s="183"/>
    </row>
    <row r="2362">
      <c r="A2362" s="181"/>
      <c r="B2362" s="181"/>
      <c r="C2362" s="181"/>
      <c r="D2362" s="181"/>
      <c r="E2362" s="181"/>
      <c r="F2362" s="181"/>
      <c r="G2362" s="158"/>
      <c r="I2362" s="182"/>
      <c r="J2362" s="183"/>
    </row>
    <row r="2363">
      <c r="A2363" s="181"/>
      <c r="B2363" s="181"/>
      <c r="C2363" s="181"/>
      <c r="D2363" s="181"/>
      <c r="E2363" s="181"/>
      <c r="F2363" s="181"/>
      <c r="G2363" s="158"/>
      <c r="I2363" s="182"/>
      <c r="J2363" s="183"/>
    </row>
    <row r="2364">
      <c r="A2364" s="181"/>
      <c r="B2364" s="181"/>
      <c r="C2364" s="181"/>
      <c r="D2364" s="181"/>
      <c r="E2364" s="181"/>
      <c r="F2364" s="181"/>
      <c r="G2364" s="158"/>
      <c r="I2364" s="182"/>
      <c r="J2364" s="183"/>
    </row>
    <row r="2365">
      <c r="A2365" s="181"/>
      <c r="B2365" s="181"/>
      <c r="C2365" s="181"/>
      <c r="D2365" s="181"/>
      <c r="E2365" s="181"/>
      <c r="F2365" s="181"/>
      <c r="G2365" s="158"/>
      <c r="I2365" s="182"/>
      <c r="J2365" s="183"/>
    </row>
    <row r="2366">
      <c r="A2366" s="181"/>
      <c r="B2366" s="181"/>
      <c r="C2366" s="181"/>
      <c r="D2366" s="181"/>
      <c r="E2366" s="181"/>
      <c r="F2366" s="181"/>
      <c r="G2366" s="158"/>
      <c r="I2366" s="182"/>
      <c r="J2366" s="183"/>
    </row>
    <row r="2367">
      <c r="A2367" s="181"/>
      <c r="B2367" s="181"/>
      <c r="C2367" s="181"/>
      <c r="D2367" s="181"/>
      <c r="E2367" s="181"/>
      <c r="F2367" s="181"/>
      <c r="G2367" s="158"/>
      <c r="I2367" s="182"/>
      <c r="J2367" s="183"/>
    </row>
    <row r="2368">
      <c r="A2368" s="181"/>
      <c r="B2368" s="181"/>
      <c r="C2368" s="181"/>
      <c r="D2368" s="181"/>
      <c r="E2368" s="181"/>
      <c r="F2368" s="181"/>
      <c r="G2368" s="158"/>
      <c r="I2368" s="182"/>
      <c r="J2368" s="183"/>
    </row>
    <row r="2369">
      <c r="A2369" s="181"/>
      <c r="B2369" s="181"/>
      <c r="C2369" s="181"/>
      <c r="D2369" s="181"/>
      <c r="E2369" s="181"/>
      <c r="F2369" s="181"/>
      <c r="G2369" s="158"/>
      <c r="I2369" s="182"/>
      <c r="J2369" s="183"/>
    </row>
    <row r="2370">
      <c r="A2370" s="181"/>
      <c r="B2370" s="181"/>
      <c r="C2370" s="181"/>
      <c r="D2370" s="181"/>
      <c r="E2370" s="181"/>
      <c r="F2370" s="181"/>
      <c r="G2370" s="158"/>
      <c r="I2370" s="182"/>
      <c r="J2370" s="183"/>
    </row>
    <row r="2371">
      <c r="A2371" s="181"/>
      <c r="B2371" s="181"/>
      <c r="C2371" s="181"/>
      <c r="D2371" s="181"/>
      <c r="E2371" s="181"/>
      <c r="F2371" s="181"/>
      <c r="G2371" s="158"/>
      <c r="I2371" s="182"/>
      <c r="J2371" s="183"/>
    </row>
    <row r="2372">
      <c r="A2372" s="181"/>
      <c r="B2372" s="181"/>
      <c r="C2372" s="181"/>
      <c r="D2372" s="181"/>
      <c r="E2372" s="181"/>
      <c r="F2372" s="181"/>
      <c r="G2372" s="158"/>
      <c r="I2372" s="182"/>
      <c r="J2372" s="183"/>
    </row>
    <row r="2373">
      <c r="A2373" s="181"/>
      <c r="B2373" s="181"/>
      <c r="C2373" s="181"/>
      <c r="D2373" s="181"/>
      <c r="E2373" s="181"/>
      <c r="F2373" s="181"/>
      <c r="G2373" s="158"/>
      <c r="I2373" s="182"/>
      <c r="J2373" s="183"/>
    </row>
    <row r="2374">
      <c r="A2374" s="181"/>
      <c r="B2374" s="181"/>
      <c r="C2374" s="181"/>
      <c r="D2374" s="181"/>
      <c r="E2374" s="181"/>
      <c r="F2374" s="181"/>
      <c r="G2374" s="158"/>
      <c r="I2374" s="182"/>
      <c r="J2374" s="183"/>
    </row>
    <row r="2375">
      <c r="A2375" s="181"/>
      <c r="B2375" s="181"/>
      <c r="C2375" s="181"/>
      <c r="D2375" s="181"/>
      <c r="E2375" s="181"/>
      <c r="F2375" s="181"/>
      <c r="G2375" s="158"/>
      <c r="I2375" s="182"/>
      <c r="J2375" s="183"/>
    </row>
    <row r="2376">
      <c r="A2376" s="181"/>
      <c r="B2376" s="181"/>
      <c r="C2376" s="181"/>
      <c r="D2376" s="181"/>
      <c r="E2376" s="181"/>
      <c r="F2376" s="181"/>
      <c r="G2376" s="158"/>
      <c r="I2376" s="182"/>
      <c r="J2376" s="183"/>
    </row>
    <row r="2377">
      <c r="A2377" s="181"/>
      <c r="B2377" s="181"/>
      <c r="C2377" s="181"/>
      <c r="D2377" s="181"/>
      <c r="E2377" s="181"/>
      <c r="F2377" s="181"/>
      <c r="G2377" s="158"/>
      <c r="I2377" s="182"/>
      <c r="J2377" s="183"/>
    </row>
    <row r="2378">
      <c r="A2378" s="181"/>
      <c r="B2378" s="181"/>
      <c r="C2378" s="181"/>
      <c r="D2378" s="181"/>
      <c r="E2378" s="181"/>
      <c r="F2378" s="181"/>
      <c r="G2378" s="158"/>
      <c r="I2378" s="182"/>
      <c r="J2378" s="183"/>
    </row>
    <row r="2379">
      <c r="A2379" s="181"/>
      <c r="B2379" s="181"/>
      <c r="C2379" s="181"/>
      <c r="D2379" s="181"/>
      <c r="E2379" s="181"/>
      <c r="F2379" s="181"/>
      <c r="G2379" s="158"/>
      <c r="I2379" s="182"/>
      <c r="J2379" s="183"/>
    </row>
    <row r="2380">
      <c r="A2380" s="181"/>
      <c r="B2380" s="181"/>
      <c r="C2380" s="181"/>
      <c r="D2380" s="181"/>
      <c r="E2380" s="181"/>
      <c r="F2380" s="181"/>
      <c r="G2380" s="158"/>
      <c r="I2380" s="182"/>
      <c r="J2380" s="183"/>
    </row>
    <row r="2381">
      <c r="A2381" s="181"/>
      <c r="B2381" s="181"/>
      <c r="C2381" s="181"/>
      <c r="D2381" s="181"/>
      <c r="E2381" s="181"/>
      <c r="F2381" s="181"/>
      <c r="G2381" s="158"/>
      <c r="I2381" s="182"/>
      <c r="J2381" s="183"/>
    </row>
    <row r="2382">
      <c r="A2382" s="181"/>
      <c r="B2382" s="181"/>
      <c r="C2382" s="181"/>
      <c r="D2382" s="181"/>
      <c r="E2382" s="181"/>
      <c r="F2382" s="181"/>
      <c r="G2382" s="158"/>
      <c r="I2382" s="182"/>
      <c r="J2382" s="183"/>
    </row>
    <row r="2383">
      <c r="A2383" s="181"/>
      <c r="B2383" s="181"/>
      <c r="C2383" s="181"/>
      <c r="D2383" s="181"/>
      <c r="E2383" s="181"/>
      <c r="F2383" s="181"/>
      <c r="G2383" s="158"/>
      <c r="I2383" s="182"/>
      <c r="J2383" s="183"/>
    </row>
    <row r="2384">
      <c r="A2384" s="181"/>
      <c r="B2384" s="181"/>
      <c r="C2384" s="181"/>
      <c r="D2384" s="181"/>
      <c r="E2384" s="181"/>
      <c r="F2384" s="181"/>
      <c r="G2384" s="158"/>
      <c r="I2384" s="182"/>
      <c r="J2384" s="183"/>
    </row>
    <row r="2385">
      <c r="A2385" s="181"/>
      <c r="B2385" s="181"/>
      <c r="C2385" s="181"/>
      <c r="D2385" s="181"/>
      <c r="E2385" s="181"/>
      <c r="F2385" s="181"/>
      <c r="G2385" s="158"/>
      <c r="I2385" s="182"/>
      <c r="J2385" s="183"/>
    </row>
    <row r="2386">
      <c r="A2386" s="181"/>
      <c r="B2386" s="181"/>
      <c r="C2386" s="181"/>
      <c r="D2386" s="181"/>
      <c r="E2386" s="181"/>
      <c r="F2386" s="181"/>
      <c r="G2386" s="158"/>
      <c r="I2386" s="182"/>
      <c r="J2386" s="183"/>
    </row>
    <row r="2387">
      <c r="A2387" s="181"/>
      <c r="B2387" s="181"/>
      <c r="C2387" s="181"/>
      <c r="D2387" s="181"/>
      <c r="E2387" s="181"/>
      <c r="F2387" s="181"/>
      <c r="G2387" s="158"/>
      <c r="I2387" s="182"/>
      <c r="J2387" s="183"/>
    </row>
    <row r="2388">
      <c r="A2388" s="181"/>
      <c r="B2388" s="181"/>
      <c r="C2388" s="181"/>
      <c r="D2388" s="181"/>
      <c r="E2388" s="181"/>
      <c r="F2388" s="181"/>
      <c r="G2388" s="158"/>
      <c r="I2388" s="182"/>
      <c r="J2388" s="183"/>
    </row>
    <row r="2389">
      <c r="A2389" s="181"/>
      <c r="B2389" s="181"/>
      <c r="C2389" s="181"/>
      <c r="D2389" s="181"/>
      <c r="E2389" s="181"/>
      <c r="F2389" s="181"/>
      <c r="G2389" s="158"/>
      <c r="I2389" s="182"/>
      <c r="J2389" s="183"/>
    </row>
    <row r="2390">
      <c r="A2390" s="181"/>
      <c r="B2390" s="181"/>
      <c r="C2390" s="181"/>
      <c r="D2390" s="181"/>
      <c r="E2390" s="181"/>
      <c r="F2390" s="181"/>
      <c r="G2390" s="158"/>
      <c r="I2390" s="182"/>
      <c r="J2390" s="183"/>
    </row>
    <row r="2391">
      <c r="A2391" s="181"/>
      <c r="B2391" s="181"/>
      <c r="C2391" s="181"/>
      <c r="D2391" s="181"/>
      <c r="E2391" s="181"/>
      <c r="F2391" s="181"/>
      <c r="G2391" s="158"/>
      <c r="I2391" s="182"/>
      <c r="J2391" s="183"/>
    </row>
    <row r="2392">
      <c r="A2392" s="181"/>
      <c r="B2392" s="181"/>
      <c r="C2392" s="181"/>
      <c r="D2392" s="181"/>
      <c r="E2392" s="181"/>
      <c r="F2392" s="181"/>
      <c r="G2392" s="158"/>
      <c r="I2392" s="182"/>
      <c r="J2392" s="183"/>
    </row>
    <row r="2393">
      <c r="A2393" s="181"/>
      <c r="B2393" s="181"/>
      <c r="C2393" s="181"/>
      <c r="D2393" s="181"/>
      <c r="E2393" s="181"/>
      <c r="F2393" s="181"/>
      <c r="G2393" s="158"/>
      <c r="I2393" s="182"/>
      <c r="J2393" s="183"/>
    </row>
    <row r="2394">
      <c r="A2394" s="181"/>
      <c r="B2394" s="181"/>
      <c r="C2394" s="181"/>
      <c r="D2394" s="181"/>
      <c r="E2394" s="181"/>
      <c r="F2394" s="181"/>
      <c r="G2394" s="158"/>
      <c r="I2394" s="182"/>
      <c r="J2394" s="183"/>
    </row>
    <row r="2395">
      <c r="A2395" s="181"/>
      <c r="B2395" s="181"/>
      <c r="C2395" s="181"/>
      <c r="D2395" s="181"/>
      <c r="E2395" s="181"/>
      <c r="F2395" s="181"/>
      <c r="G2395" s="158"/>
      <c r="I2395" s="182"/>
      <c r="J2395" s="183"/>
    </row>
    <row r="2396">
      <c r="A2396" s="181"/>
      <c r="B2396" s="181"/>
      <c r="C2396" s="181"/>
      <c r="D2396" s="181"/>
      <c r="E2396" s="181"/>
      <c r="F2396" s="181"/>
      <c r="G2396" s="158"/>
      <c r="I2396" s="182"/>
      <c r="J2396" s="183"/>
    </row>
    <row r="2397">
      <c r="A2397" s="181"/>
      <c r="B2397" s="181"/>
      <c r="C2397" s="181"/>
      <c r="D2397" s="181"/>
      <c r="E2397" s="181"/>
      <c r="F2397" s="181"/>
      <c r="G2397" s="158"/>
      <c r="I2397" s="182"/>
      <c r="J2397" s="183"/>
    </row>
    <row r="2398">
      <c r="A2398" s="181"/>
      <c r="B2398" s="181"/>
      <c r="C2398" s="181"/>
      <c r="D2398" s="181"/>
      <c r="E2398" s="181"/>
      <c r="F2398" s="181"/>
      <c r="G2398" s="158"/>
      <c r="I2398" s="182"/>
      <c r="J2398" s="183"/>
    </row>
    <row r="2399">
      <c r="A2399" s="181"/>
      <c r="B2399" s="181"/>
      <c r="C2399" s="181"/>
      <c r="D2399" s="181"/>
      <c r="E2399" s="181"/>
      <c r="F2399" s="181"/>
      <c r="G2399" s="158"/>
      <c r="I2399" s="182"/>
      <c r="J2399" s="183"/>
    </row>
    <row r="2400">
      <c r="A2400" s="181"/>
      <c r="B2400" s="181"/>
      <c r="C2400" s="181"/>
      <c r="D2400" s="181"/>
      <c r="E2400" s="181"/>
      <c r="F2400" s="181"/>
      <c r="G2400" s="158"/>
      <c r="I2400" s="182"/>
      <c r="J2400" s="183"/>
    </row>
    <row r="2401">
      <c r="A2401" s="181"/>
      <c r="B2401" s="181"/>
      <c r="C2401" s="181"/>
      <c r="D2401" s="181"/>
      <c r="E2401" s="181"/>
      <c r="F2401" s="181"/>
      <c r="G2401" s="158"/>
      <c r="I2401" s="182"/>
      <c r="J2401" s="183"/>
    </row>
    <row r="2402">
      <c r="A2402" s="181"/>
      <c r="B2402" s="181"/>
      <c r="C2402" s="181"/>
      <c r="D2402" s="181"/>
      <c r="E2402" s="181"/>
      <c r="F2402" s="181"/>
      <c r="G2402" s="158"/>
      <c r="I2402" s="182"/>
      <c r="J2402" s="183"/>
    </row>
    <row r="2403">
      <c r="A2403" s="181"/>
      <c r="B2403" s="181"/>
      <c r="C2403" s="181"/>
      <c r="D2403" s="181"/>
      <c r="E2403" s="181"/>
      <c r="F2403" s="181"/>
      <c r="G2403" s="158"/>
      <c r="I2403" s="182"/>
      <c r="J2403" s="183"/>
    </row>
    <row r="2404">
      <c r="A2404" s="181"/>
      <c r="B2404" s="181"/>
      <c r="C2404" s="181"/>
      <c r="D2404" s="181"/>
      <c r="E2404" s="181"/>
      <c r="F2404" s="181"/>
      <c r="G2404" s="158"/>
      <c r="I2404" s="182"/>
      <c r="J2404" s="183"/>
    </row>
    <row r="2405">
      <c r="A2405" s="181"/>
      <c r="B2405" s="181"/>
      <c r="C2405" s="181"/>
      <c r="D2405" s="181"/>
      <c r="E2405" s="181"/>
      <c r="F2405" s="181"/>
      <c r="G2405" s="158"/>
      <c r="I2405" s="182"/>
      <c r="J2405" s="183"/>
    </row>
    <row r="2406">
      <c r="A2406" s="181"/>
      <c r="B2406" s="181"/>
      <c r="C2406" s="181"/>
      <c r="D2406" s="181"/>
      <c r="E2406" s="181"/>
      <c r="F2406" s="181"/>
      <c r="G2406" s="158"/>
      <c r="I2406" s="182"/>
      <c r="J2406" s="183"/>
    </row>
    <row r="2407">
      <c r="A2407" s="181"/>
      <c r="B2407" s="181"/>
      <c r="C2407" s="181"/>
      <c r="D2407" s="181"/>
      <c r="E2407" s="181"/>
      <c r="F2407" s="181"/>
      <c r="G2407" s="158"/>
      <c r="I2407" s="182"/>
      <c r="J2407" s="183"/>
    </row>
    <row r="2408">
      <c r="A2408" s="181"/>
      <c r="B2408" s="181"/>
      <c r="C2408" s="181"/>
      <c r="D2408" s="181"/>
      <c r="E2408" s="181"/>
      <c r="F2408" s="181"/>
      <c r="G2408" s="158"/>
      <c r="I2408" s="182"/>
      <c r="J2408" s="183"/>
    </row>
    <row r="2409">
      <c r="A2409" s="181"/>
      <c r="B2409" s="181"/>
      <c r="C2409" s="181"/>
      <c r="D2409" s="181"/>
      <c r="E2409" s="181"/>
      <c r="F2409" s="181"/>
      <c r="G2409" s="158"/>
      <c r="I2409" s="182"/>
      <c r="J2409" s="183"/>
    </row>
    <row r="2410">
      <c r="A2410" s="181"/>
      <c r="B2410" s="181"/>
      <c r="C2410" s="181"/>
      <c r="D2410" s="181"/>
      <c r="E2410" s="181"/>
      <c r="F2410" s="181"/>
      <c r="G2410" s="158"/>
      <c r="I2410" s="182"/>
      <c r="J2410" s="183"/>
    </row>
    <row r="2411">
      <c r="A2411" s="181"/>
      <c r="B2411" s="181"/>
      <c r="C2411" s="181"/>
      <c r="D2411" s="181"/>
      <c r="E2411" s="181"/>
      <c r="F2411" s="181"/>
      <c r="G2411" s="158"/>
      <c r="I2411" s="182"/>
      <c r="J2411" s="183"/>
    </row>
    <row r="2412">
      <c r="A2412" s="181"/>
      <c r="B2412" s="181"/>
      <c r="C2412" s="181"/>
      <c r="D2412" s="181"/>
      <c r="E2412" s="181"/>
      <c r="F2412" s="181"/>
      <c r="G2412" s="158"/>
      <c r="I2412" s="182"/>
      <c r="J2412" s="183"/>
    </row>
    <row r="2413">
      <c r="A2413" s="181"/>
      <c r="B2413" s="181"/>
      <c r="C2413" s="181"/>
      <c r="D2413" s="181"/>
      <c r="E2413" s="181"/>
      <c r="F2413" s="181"/>
      <c r="G2413" s="158"/>
      <c r="I2413" s="182"/>
      <c r="J2413" s="183"/>
    </row>
    <row r="2414">
      <c r="A2414" s="181"/>
      <c r="B2414" s="181"/>
      <c r="C2414" s="181"/>
      <c r="D2414" s="181"/>
      <c r="E2414" s="181"/>
      <c r="F2414" s="181"/>
      <c r="G2414" s="158"/>
      <c r="I2414" s="182"/>
      <c r="J2414" s="183"/>
    </row>
    <row r="2415">
      <c r="A2415" s="181"/>
      <c r="B2415" s="181"/>
      <c r="C2415" s="181"/>
      <c r="D2415" s="181"/>
      <c r="E2415" s="181"/>
      <c r="F2415" s="181"/>
      <c r="G2415" s="158"/>
      <c r="I2415" s="182"/>
      <c r="J2415" s="183"/>
    </row>
    <row r="2416">
      <c r="A2416" s="181"/>
      <c r="B2416" s="181"/>
      <c r="C2416" s="181"/>
      <c r="D2416" s="181"/>
      <c r="E2416" s="181"/>
      <c r="F2416" s="181"/>
      <c r="G2416" s="158"/>
      <c r="I2416" s="182"/>
      <c r="J2416" s="183"/>
    </row>
    <row r="2417">
      <c r="A2417" s="181"/>
      <c r="B2417" s="181"/>
      <c r="C2417" s="181"/>
      <c r="D2417" s="181"/>
      <c r="E2417" s="181"/>
      <c r="F2417" s="181"/>
      <c r="G2417" s="158"/>
      <c r="I2417" s="182"/>
      <c r="J2417" s="183"/>
    </row>
    <row r="2418">
      <c r="A2418" s="181"/>
      <c r="B2418" s="181"/>
      <c r="C2418" s="181"/>
      <c r="D2418" s="181"/>
      <c r="E2418" s="181"/>
      <c r="F2418" s="181"/>
      <c r="G2418" s="158"/>
      <c r="I2418" s="182"/>
      <c r="J2418" s="183"/>
    </row>
    <row r="2419">
      <c r="A2419" s="181"/>
      <c r="B2419" s="181"/>
      <c r="C2419" s="181"/>
      <c r="D2419" s="181"/>
      <c r="E2419" s="181"/>
      <c r="F2419" s="181"/>
      <c r="G2419" s="158"/>
      <c r="I2419" s="182"/>
      <c r="J2419" s="183"/>
    </row>
    <row r="2420">
      <c r="A2420" s="181"/>
      <c r="B2420" s="181"/>
      <c r="C2420" s="181"/>
      <c r="D2420" s="181"/>
      <c r="E2420" s="181"/>
      <c r="F2420" s="181"/>
      <c r="G2420" s="158"/>
      <c r="I2420" s="182"/>
      <c r="J2420" s="183"/>
    </row>
    <row r="2421">
      <c r="A2421" s="181"/>
      <c r="B2421" s="181"/>
      <c r="C2421" s="181"/>
      <c r="D2421" s="181"/>
      <c r="E2421" s="181"/>
      <c r="F2421" s="181"/>
      <c r="G2421" s="158"/>
      <c r="I2421" s="182"/>
      <c r="J2421" s="183"/>
    </row>
    <row r="2422">
      <c r="A2422" s="181"/>
      <c r="B2422" s="181"/>
      <c r="C2422" s="181"/>
      <c r="D2422" s="181"/>
      <c r="E2422" s="181"/>
      <c r="F2422" s="181"/>
      <c r="G2422" s="158"/>
      <c r="I2422" s="182"/>
      <c r="J2422" s="183"/>
    </row>
    <row r="2423">
      <c r="A2423" s="181"/>
      <c r="B2423" s="181"/>
      <c r="C2423" s="181"/>
      <c r="D2423" s="181"/>
      <c r="E2423" s="181"/>
      <c r="F2423" s="181"/>
      <c r="G2423" s="158"/>
      <c r="I2423" s="182"/>
      <c r="J2423" s="183"/>
    </row>
    <row r="2424">
      <c r="A2424" s="181"/>
      <c r="B2424" s="181"/>
      <c r="C2424" s="181"/>
      <c r="D2424" s="181"/>
      <c r="E2424" s="181"/>
      <c r="F2424" s="181"/>
      <c r="G2424" s="158"/>
      <c r="I2424" s="182"/>
      <c r="J2424" s="183"/>
    </row>
    <row r="2425">
      <c r="A2425" s="181"/>
      <c r="B2425" s="181"/>
      <c r="C2425" s="181"/>
      <c r="D2425" s="181"/>
      <c r="E2425" s="181"/>
      <c r="F2425" s="181"/>
      <c r="G2425" s="158"/>
      <c r="I2425" s="182"/>
      <c r="J2425" s="183"/>
    </row>
    <row r="2426">
      <c r="A2426" s="181"/>
      <c r="B2426" s="181"/>
      <c r="C2426" s="181"/>
      <c r="D2426" s="181"/>
      <c r="E2426" s="181"/>
      <c r="F2426" s="181"/>
      <c r="G2426" s="158"/>
      <c r="I2426" s="182"/>
      <c r="J2426" s="183"/>
    </row>
    <row r="2427">
      <c r="A2427" s="181"/>
      <c r="B2427" s="181"/>
      <c r="C2427" s="181"/>
      <c r="D2427" s="181"/>
      <c r="E2427" s="181"/>
      <c r="F2427" s="181"/>
      <c r="G2427" s="158"/>
      <c r="I2427" s="182"/>
      <c r="J2427" s="183"/>
    </row>
    <row r="2428">
      <c r="A2428" s="181"/>
      <c r="B2428" s="181"/>
      <c r="C2428" s="181"/>
      <c r="D2428" s="181"/>
      <c r="E2428" s="181"/>
      <c r="F2428" s="181"/>
      <c r="G2428" s="158"/>
      <c r="I2428" s="182"/>
      <c r="J2428" s="183"/>
    </row>
    <row r="2429">
      <c r="A2429" s="181"/>
      <c r="B2429" s="181"/>
      <c r="C2429" s="181"/>
      <c r="D2429" s="181"/>
      <c r="E2429" s="181"/>
      <c r="F2429" s="181"/>
      <c r="G2429" s="158"/>
      <c r="I2429" s="182"/>
      <c r="J2429" s="183"/>
    </row>
    <row r="2430">
      <c r="A2430" s="181"/>
      <c r="B2430" s="181"/>
      <c r="C2430" s="181"/>
      <c r="D2430" s="181"/>
      <c r="E2430" s="181"/>
      <c r="F2430" s="181"/>
      <c r="G2430" s="158"/>
      <c r="I2430" s="182"/>
      <c r="J2430" s="183"/>
    </row>
    <row r="2431">
      <c r="A2431" s="181"/>
      <c r="B2431" s="181"/>
      <c r="C2431" s="181"/>
      <c r="D2431" s="181"/>
      <c r="E2431" s="181"/>
      <c r="F2431" s="181"/>
      <c r="G2431" s="158"/>
      <c r="I2431" s="182"/>
      <c r="J2431" s="183"/>
    </row>
    <row r="2432">
      <c r="A2432" s="181"/>
      <c r="B2432" s="181"/>
      <c r="C2432" s="181"/>
      <c r="D2432" s="181"/>
      <c r="E2432" s="181"/>
      <c r="F2432" s="181"/>
      <c r="G2432" s="158"/>
      <c r="I2432" s="182"/>
      <c r="J2432" s="183"/>
    </row>
    <row r="2433">
      <c r="A2433" s="181"/>
      <c r="B2433" s="181"/>
      <c r="C2433" s="181"/>
      <c r="D2433" s="181"/>
      <c r="E2433" s="181"/>
      <c r="F2433" s="181"/>
      <c r="G2433" s="158"/>
      <c r="I2433" s="182"/>
      <c r="J2433" s="183"/>
    </row>
    <row r="2434">
      <c r="A2434" s="181"/>
      <c r="B2434" s="181"/>
      <c r="C2434" s="181"/>
      <c r="D2434" s="181"/>
      <c r="E2434" s="181"/>
      <c r="F2434" s="181"/>
      <c r="G2434" s="158"/>
      <c r="I2434" s="182"/>
      <c r="J2434" s="183"/>
    </row>
    <row r="2435">
      <c r="A2435" s="181"/>
      <c r="B2435" s="181"/>
      <c r="C2435" s="181"/>
      <c r="D2435" s="181"/>
      <c r="E2435" s="181"/>
      <c r="F2435" s="181"/>
      <c r="G2435" s="158"/>
      <c r="I2435" s="182"/>
      <c r="J2435" s="183"/>
    </row>
    <row r="2436">
      <c r="A2436" s="181"/>
      <c r="B2436" s="181"/>
      <c r="C2436" s="181"/>
      <c r="D2436" s="181"/>
      <c r="E2436" s="181"/>
      <c r="F2436" s="181"/>
      <c r="G2436" s="158"/>
      <c r="I2436" s="182"/>
      <c r="J2436" s="183"/>
    </row>
    <row r="2437">
      <c r="A2437" s="181"/>
      <c r="B2437" s="181"/>
      <c r="C2437" s="181"/>
      <c r="D2437" s="181"/>
      <c r="E2437" s="181"/>
      <c r="F2437" s="181"/>
      <c r="G2437" s="158"/>
      <c r="I2437" s="182"/>
      <c r="J2437" s="183"/>
    </row>
    <row r="2438">
      <c r="A2438" s="181"/>
      <c r="B2438" s="181"/>
      <c r="C2438" s="181"/>
      <c r="D2438" s="181"/>
      <c r="E2438" s="181"/>
      <c r="F2438" s="181"/>
      <c r="G2438" s="158"/>
      <c r="I2438" s="182"/>
      <c r="J2438" s="183"/>
    </row>
    <row r="2439">
      <c r="A2439" s="181"/>
      <c r="B2439" s="181"/>
      <c r="C2439" s="181"/>
      <c r="D2439" s="181"/>
      <c r="E2439" s="181"/>
      <c r="F2439" s="181"/>
      <c r="G2439" s="158"/>
      <c r="I2439" s="182"/>
      <c r="J2439" s="183"/>
    </row>
    <row r="2440">
      <c r="A2440" s="181"/>
      <c r="B2440" s="181"/>
      <c r="C2440" s="181"/>
      <c r="D2440" s="181"/>
      <c r="E2440" s="181"/>
      <c r="F2440" s="181"/>
      <c r="G2440" s="158"/>
      <c r="I2440" s="182"/>
      <c r="J2440" s="183"/>
    </row>
    <row r="2441">
      <c r="A2441" s="181"/>
      <c r="B2441" s="181"/>
      <c r="C2441" s="181"/>
      <c r="D2441" s="181"/>
      <c r="E2441" s="181"/>
      <c r="F2441" s="181"/>
      <c r="G2441" s="158"/>
      <c r="I2441" s="182"/>
      <c r="J2441" s="183"/>
    </row>
    <row r="2442">
      <c r="A2442" s="181"/>
      <c r="B2442" s="181"/>
      <c r="C2442" s="181"/>
      <c r="D2442" s="181"/>
      <c r="E2442" s="181"/>
      <c r="F2442" s="181"/>
      <c r="G2442" s="158"/>
      <c r="I2442" s="182"/>
      <c r="J2442" s="183"/>
    </row>
    <row r="2443">
      <c r="A2443" s="181"/>
      <c r="B2443" s="181"/>
      <c r="C2443" s="181"/>
      <c r="D2443" s="181"/>
      <c r="E2443" s="181"/>
      <c r="F2443" s="181"/>
      <c r="G2443" s="158"/>
      <c r="I2443" s="182"/>
      <c r="J2443" s="183"/>
    </row>
    <row r="2444">
      <c r="A2444" s="181"/>
      <c r="B2444" s="181"/>
      <c r="C2444" s="181"/>
      <c r="D2444" s="181"/>
      <c r="E2444" s="181"/>
      <c r="F2444" s="181"/>
      <c r="G2444" s="158"/>
      <c r="I2444" s="182"/>
      <c r="J2444" s="183"/>
    </row>
    <row r="2445">
      <c r="A2445" s="181"/>
      <c r="B2445" s="181"/>
      <c r="C2445" s="181"/>
      <c r="D2445" s="181"/>
      <c r="E2445" s="181"/>
      <c r="F2445" s="181"/>
      <c r="G2445" s="158"/>
      <c r="I2445" s="182"/>
      <c r="J2445" s="183"/>
    </row>
    <row r="2446">
      <c r="A2446" s="181"/>
      <c r="B2446" s="181"/>
      <c r="C2446" s="181"/>
      <c r="D2446" s="181"/>
      <c r="E2446" s="181"/>
      <c r="F2446" s="181"/>
      <c r="G2446" s="158"/>
      <c r="I2446" s="182"/>
      <c r="J2446" s="183"/>
    </row>
    <row r="2447">
      <c r="A2447" s="181"/>
      <c r="B2447" s="181"/>
      <c r="C2447" s="181"/>
      <c r="D2447" s="181"/>
      <c r="E2447" s="181"/>
      <c r="F2447" s="181"/>
      <c r="G2447" s="158"/>
      <c r="I2447" s="182"/>
      <c r="J2447" s="183"/>
    </row>
    <row r="2448">
      <c r="A2448" s="181"/>
      <c r="B2448" s="181"/>
      <c r="C2448" s="181"/>
      <c r="D2448" s="181"/>
      <c r="E2448" s="181"/>
      <c r="F2448" s="181"/>
      <c r="G2448" s="158"/>
      <c r="I2448" s="182"/>
      <c r="J2448" s="183"/>
    </row>
    <row r="2449">
      <c r="A2449" s="181"/>
      <c r="B2449" s="181"/>
      <c r="C2449" s="181"/>
      <c r="D2449" s="181"/>
      <c r="E2449" s="181"/>
      <c r="F2449" s="181"/>
      <c r="G2449" s="158"/>
      <c r="I2449" s="182"/>
      <c r="J2449" s="183"/>
    </row>
    <row r="2450">
      <c r="A2450" s="181"/>
      <c r="B2450" s="181"/>
      <c r="C2450" s="181"/>
      <c r="D2450" s="181"/>
      <c r="E2450" s="181"/>
      <c r="F2450" s="181"/>
      <c r="G2450" s="158"/>
      <c r="I2450" s="182"/>
      <c r="J2450" s="183"/>
    </row>
    <row r="2451">
      <c r="A2451" s="181"/>
      <c r="B2451" s="181"/>
      <c r="C2451" s="181"/>
      <c r="D2451" s="181"/>
      <c r="E2451" s="181"/>
      <c r="F2451" s="181"/>
      <c r="G2451" s="158"/>
      <c r="I2451" s="182"/>
      <c r="J2451" s="183"/>
    </row>
    <row r="2452">
      <c r="A2452" s="181"/>
      <c r="B2452" s="181"/>
      <c r="C2452" s="181"/>
      <c r="D2452" s="181"/>
      <c r="E2452" s="181"/>
      <c r="F2452" s="181"/>
      <c r="G2452" s="158"/>
      <c r="I2452" s="182"/>
      <c r="J2452" s="183"/>
    </row>
    <row r="2453">
      <c r="A2453" s="181"/>
      <c r="B2453" s="181"/>
      <c r="C2453" s="181"/>
      <c r="D2453" s="181"/>
      <c r="E2453" s="181"/>
      <c r="F2453" s="181"/>
      <c r="G2453" s="158"/>
      <c r="I2453" s="182"/>
      <c r="J2453" s="183"/>
    </row>
    <row r="2454">
      <c r="A2454" s="181"/>
      <c r="B2454" s="181"/>
      <c r="C2454" s="181"/>
      <c r="D2454" s="181"/>
      <c r="E2454" s="181"/>
      <c r="F2454" s="181"/>
      <c r="G2454" s="158"/>
      <c r="I2454" s="182"/>
      <c r="J2454" s="183"/>
    </row>
    <row r="2455">
      <c r="A2455" s="181"/>
      <c r="B2455" s="181"/>
      <c r="C2455" s="181"/>
      <c r="D2455" s="181"/>
      <c r="E2455" s="181"/>
      <c r="F2455" s="181"/>
      <c r="G2455" s="158"/>
      <c r="I2455" s="182"/>
      <c r="J2455" s="183"/>
    </row>
    <row r="2456">
      <c r="A2456" s="181"/>
      <c r="B2456" s="181"/>
      <c r="C2456" s="181"/>
      <c r="D2456" s="181"/>
      <c r="E2456" s="181"/>
      <c r="F2456" s="181"/>
      <c r="G2456" s="158"/>
      <c r="I2456" s="182"/>
      <c r="J2456" s="183"/>
    </row>
    <row r="2457">
      <c r="A2457" s="181"/>
      <c r="B2457" s="181"/>
      <c r="C2457" s="181"/>
      <c r="D2457" s="181"/>
      <c r="E2457" s="181"/>
      <c r="F2457" s="181"/>
      <c r="G2457" s="158"/>
      <c r="I2457" s="182"/>
      <c r="J2457" s="183"/>
    </row>
    <row r="2458">
      <c r="A2458" s="181"/>
      <c r="B2458" s="181"/>
      <c r="C2458" s="181"/>
      <c r="D2458" s="181"/>
      <c r="E2458" s="181"/>
      <c r="F2458" s="181"/>
      <c r="G2458" s="158"/>
      <c r="I2458" s="182"/>
      <c r="J2458" s="183"/>
    </row>
    <row r="2459">
      <c r="A2459" s="181"/>
      <c r="B2459" s="181"/>
      <c r="C2459" s="181"/>
      <c r="D2459" s="181"/>
      <c r="E2459" s="181"/>
      <c r="F2459" s="181"/>
      <c r="G2459" s="158"/>
      <c r="I2459" s="182"/>
      <c r="J2459" s="183"/>
    </row>
    <row r="2460">
      <c r="A2460" s="181"/>
      <c r="B2460" s="181"/>
      <c r="C2460" s="181"/>
      <c r="D2460" s="181"/>
      <c r="E2460" s="181"/>
      <c r="F2460" s="181"/>
      <c r="G2460" s="158"/>
      <c r="I2460" s="182"/>
      <c r="J2460" s="183"/>
    </row>
    <row r="2461">
      <c r="A2461" s="181"/>
      <c r="B2461" s="181"/>
      <c r="C2461" s="181"/>
      <c r="D2461" s="181"/>
      <c r="E2461" s="181"/>
      <c r="F2461" s="181"/>
      <c r="G2461" s="158"/>
      <c r="I2461" s="182"/>
      <c r="J2461" s="183"/>
    </row>
    <row r="2462">
      <c r="A2462" s="181"/>
      <c r="B2462" s="181"/>
      <c r="C2462" s="181"/>
      <c r="D2462" s="181"/>
      <c r="E2462" s="181"/>
      <c r="F2462" s="181"/>
      <c r="G2462" s="158"/>
      <c r="I2462" s="182"/>
      <c r="J2462" s="183"/>
    </row>
    <row r="2463">
      <c r="A2463" s="181"/>
      <c r="B2463" s="181"/>
      <c r="C2463" s="181"/>
      <c r="D2463" s="181"/>
      <c r="E2463" s="181"/>
      <c r="F2463" s="181"/>
      <c r="G2463" s="158"/>
      <c r="I2463" s="182"/>
      <c r="J2463" s="183"/>
    </row>
    <row r="2464">
      <c r="A2464" s="181"/>
      <c r="B2464" s="181"/>
      <c r="C2464" s="181"/>
      <c r="D2464" s="181"/>
      <c r="E2464" s="181"/>
      <c r="F2464" s="181"/>
      <c r="G2464" s="158"/>
      <c r="I2464" s="182"/>
      <c r="J2464" s="183"/>
    </row>
    <row r="2465">
      <c r="A2465" s="181"/>
      <c r="B2465" s="181"/>
      <c r="C2465" s="181"/>
      <c r="D2465" s="181"/>
      <c r="E2465" s="181"/>
      <c r="F2465" s="181"/>
      <c r="G2465" s="158"/>
      <c r="I2465" s="182"/>
      <c r="J2465" s="183"/>
    </row>
    <row r="2466">
      <c r="A2466" s="181"/>
      <c r="B2466" s="181"/>
      <c r="C2466" s="181"/>
      <c r="D2466" s="181"/>
      <c r="E2466" s="181"/>
      <c r="F2466" s="181"/>
      <c r="G2466" s="158"/>
      <c r="I2466" s="182"/>
      <c r="J2466" s="183"/>
    </row>
    <row r="2467">
      <c r="A2467" s="181"/>
      <c r="B2467" s="181"/>
      <c r="C2467" s="181"/>
      <c r="D2467" s="181"/>
      <c r="E2467" s="181"/>
      <c r="F2467" s="181"/>
      <c r="G2467" s="158"/>
      <c r="I2467" s="182"/>
      <c r="J2467" s="183"/>
    </row>
    <row r="2468">
      <c r="A2468" s="181"/>
      <c r="B2468" s="181"/>
      <c r="C2468" s="181"/>
      <c r="D2468" s="181"/>
      <c r="E2468" s="181"/>
      <c r="F2468" s="181"/>
      <c r="G2468" s="158"/>
      <c r="I2468" s="182"/>
      <c r="J2468" s="183"/>
    </row>
    <row r="2469">
      <c r="A2469" s="181"/>
      <c r="B2469" s="181"/>
      <c r="C2469" s="181"/>
      <c r="D2469" s="181"/>
      <c r="E2469" s="181"/>
      <c r="F2469" s="181"/>
      <c r="G2469" s="158"/>
      <c r="I2469" s="182"/>
      <c r="J2469" s="183"/>
    </row>
    <row r="2470">
      <c r="A2470" s="181"/>
      <c r="B2470" s="181"/>
      <c r="C2470" s="181"/>
      <c r="D2470" s="181"/>
      <c r="E2470" s="181"/>
      <c r="F2470" s="181"/>
      <c r="G2470" s="158"/>
      <c r="I2470" s="182"/>
      <c r="J2470" s="183"/>
    </row>
    <row r="2471">
      <c r="A2471" s="181"/>
      <c r="B2471" s="181"/>
      <c r="C2471" s="181"/>
      <c r="D2471" s="181"/>
      <c r="E2471" s="181"/>
      <c r="F2471" s="181"/>
      <c r="G2471" s="158"/>
      <c r="I2471" s="182"/>
      <c r="J2471" s="183"/>
    </row>
    <row r="2472">
      <c r="A2472" s="181"/>
      <c r="B2472" s="181"/>
      <c r="C2472" s="181"/>
      <c r="D2472" s="181"/>
      <c r="E2472" s="181"/>
      <c r="F2472" s="181"/>
      <c r="G2472" s="158"/>
      <c r="I2472" s="182"/>
      <c r="J2472" s="183"/>
    </row>
    <row r="2473">
      <c r="A2473" s="181"/>
      <c r="B2473" s="181"/>
      <c r="C2473" s="181"/>
      <c r="D2473" s="181"/>
      <c r="E2473" s="181"/>
      <c r="F2473" s="181"/>
      <c r="G2473" s="158"/>
      <c r="I2473" s="182"/>
      <c r="J2473" s="183"/>
    </row>
    <row r="2474">
      <c r="A2474" s="181"/>
      <c r="B2474" s="181"/>
      <c r="C2474" s="181"/>
      <c r="D2474" s="181"/>
      <c r="E2474" s="181"/>
      <c r="F2474" s="181"/>
      <c r="G2474" s="158"/>
      <c r="I2474" s="182"/>
      <c r="J2474" s="183"/>
    </row>
    <row r="2475">
      <c r="A2475" s="181"/>
      <c r="B2475" s="181"/>
      <c r="C2475" s="181"/>
      <c r="D2475" s="181"/>
      <c r="E2475" s="181"/>
      <c r="F2475" s="181"/>
      <c r="G2475" s="158"/>
      <c r="I2475" s="182"/>
      <c r="J2475" s="183"/>
    </row>
    <row r="2476">
      <c r="A2476" s="181"/>
      <c r="B2476" s="181"/>
      <c r="C2476" s="181"/>
      <c r="D2476" s="181"/>
      <c r="E2476" s="181"/>
      <c r="F2476" s="181"/>
      <c r="G2476" s="158"/>
      <c r="I2476" s="182"/>
      <c r="J2476" s="183"/>
    </row>
    <row r="2477">
      <c r="A2477" s="181"/>
      <c r="B2477" s="181"/>
      <c r="C2477" s="181"/>
      <c r="D2477" s="181"/>
      <c r="E2477" s="181"/>
      <c r="F2477" s="181"/>
      <c r="G2477" s="158"/>
      <c r="I2477" s="182"/>
      <c r="J2477" s="183"/>
    </row>
    <row r="2478">
      <c r="A2478" s="181"/>
      <c r="B2478" s="181"/>
      <c r="C2478" s="181"/>
      <c r="D2478" s="181"/>
      <c r="E2478" s="181"/>
      <c r="F2478" s="181"/>
      <c r="G2478" s="158"/>
      <c r="I2478" s="182"/>
      <c r="J2478" s="183"/>
    </row>
    <row r="2479">
      <c r="A2479" s="181"/>
      <c r="B2479" s="181"/>
      <c r="C2479" s="181"/>
      <c r="D2479" s="181"/>
      <c r="E2479" s="181"/>
      <c r="F2479" s="181"/>
      <c r="G2479" s="158"/>
      <c r="I2479" s="182"/>
      <c r="J2479" s="183"/>
    </row>
    <row r="2480">
      <c r="A2480" s="181"/>
      <c r="B2480" s="181"/>
      <c r="C2480" s="181"/>
      <c r="D2480" s="181"/>
      <c r="E2480" s="181"/>
      <c r="F2480" s="181"/>
      <c r="G2480" s="158"/>
      <c r="I2480" s="182"/>
      <c r="J2480" s="183"/>
    </row>
    <row r="2481">
      <c r="A2481" s="181"/>
      <c r="B2481" s="181"/>
      <c r="C2481" s="181"/>
      <c r="D2481" s="181"/>
      <c r="E2481" s="181"/>
      <c r="F2481" s="181"/>
      <c r="G2481" s="158"/>
      <c r="I2481" s="182"/>
      <c r="J2481" s="183"/>
    </row>
    <row r="2482">
      <c r="A2482" s="181"/>
      <c r="B2482" s="181"/>
      <c r="C2482" s="181"/>
      <c r="D2482" s="181"/>
      <c r="E2482" s="181"/>
      <c r="F2482" s="181"/>
      <c r="G2482" s="158"/>
      <c r="I2482" s="182"/>
      <c r="J2482" s="183"/>
    </row>
    <row r="2483">
      <c r="A2483" s="181"/>
      <c r="B2483" s="181"/>
      <c r="C2483" s="181"/>
      <c r="D2483" s="181"/>
      <c r="E2483" s="181"/>
      <c r="F2483" s="181"/>
      <c r="G2483" s="158"/>
      <c r="I2483" s="182"/>
      <c r="J2483" s="183"/>
    </row>
    <row r="2484">
      <c r="A2484" s="181"/>
      <c r="B2484" s="181"/>
      <c r="C2484" s="181"/>
      <c r="D2484" s="181"/>
      <c r="E2484" s="181"/>
      <c r="F2484" s="181"/>
      <c r="G2484" s="158"/>
      <c r="I2484" s="182"/>
      <c r="J2484" s="183"/>
    </row>
    <row r="2485">
      <c r="A2485" s="181"/>
      <c r="B2485" s="181"/>
      <c r="C2485" s="181"/>
      <c r="D2485" s="181"/>
      <c r="E2485" s="181"/>
      <c r="F2485" s="181"/>
      <c r="G2485" s="158"/>
      <c r="I2485" s="182"/>
      <c r="J2485" s="183"/>
    </row>
    <row r="2486">
      <c r="A2486" s="181"/>
      <c r="B2486" s="181"/>
      <c r="C2486" s="181"/>
      <c r="D2486" s="181"/>
      <c r="E2486" s="181"/>
      <c r="F2486" s="181"/>
      <c r="G2486" s="158"/>
      <c r="I2486" s="182"/>
      <c r="J2486" s="183"/>
    </row>
    <row r="2487">
      <c r="A2487" s="181"/>
      <c r="B2487" s="181"/>
      <c r="C2487" s="181"/>
      <c r="D2487" s="181"/>
      <c r="E2487" s="181"/>
      <c r="F2487" s="181"/>
      <c r="G2487" s="158"/>
      <c r="I2487" s="182"/>
      <c r="J2487" s="183"/>
    </row>
    <row r="2488">
      <c r="A2488" s="181"/>
      <c r="B2488" s="181"/>
      <c r="C2488" s="181"/>
      <c r="D2488" s="181"/>
      <c r="E2488" s="181"/>
      <c r="F2488" s="181"/>
      <c r="G2488" s="158"/>
      <c r="I2488" s="182"/>
      <c r="J2488" s="183"/>
    </row>
    <row r="2489">
      <c r="A2489" s="181"/>
      <c r="B2489" s="181"/>
      <c r="C2489" s="181"/>
      <c r="D2489" s="181"/>
      <c r="E2489" s="181"/>
      <c r="F2489" s="181"/>
      <c r="G2489" s="158"/>
      <c r="I2489" s="182"/>
      <c r="J2489" s="183"/>
    </row>
    <row r="2490">
      <c r="A2490" s="181"/>
      <c r="B2490" s="181"/>
      <c r="C2490" s="181"/>
      <c r="D2490" s="181"/>
      <c r="E2490" s="181"/>
      <c r="F2490" s="181"/>
      <c r="G2490" s="158"/>
      <c r="I2490" s="182"/>
      <c r="J2490" s="183"/>
    </row>
    <row r="2491">
      <c r="A2491" s="181"/>
      <c r="B2491" s="181"/>
      <c r="C2491" s="181"/>
      <c r="D2491" s="181"/>
      <c r="E2491" s="181"/>
      <c r="F2491" s="181"/>
      <c r="G2491" s="158"/>
      <c r="I2491" s="182"/>
      <c r="J2491" s="183"/>
    </row>
    <row r="2492">
      <c r="A2492" s="181"/>
      <c r="B2492" s="181"/>
      <c r="C2492" s="181"/>
      <c r="D2492" s="181"/>
      <c r="E2492" s="181"/>
      <c r="F2492" s="181"/>
      <c r="G2492" s="158"/>
      <c r="I2492" s="182"/>
      <c r="J2492" s="183"/>
    </row>
    <row r="2493">
      <c r="A2493" s="181"/>
      <c r="B2493" s="181"/>
      <c r="C2493" s="181"/>
      <c r="D2493" s="181"/>
      <c r="E2493" s="181"/>
      <c r="F2493" s="181"/>
      <c r="G2493" s="158"/>
      <c r="I2493" s="182"/>
      <c r="J2493" s="183"/>
    </row>
    <row r="2494">
      <c r="A2494" s="181"/>
      <c r="B2494" s="181"/>
      <c r="C2494" s="181"/>
      <c r="D2494" s="181"/>
      <c r="E2494" s="181"/>
      <c r="F2494" s="181"/>
      <c r="G2494" s="158"/>
      <c r="I2494" s="182"/>
      <c r="J2494" s="183"/>
    </row>
    <row r="2495">
      <c r="A2495" s="181"/>
      <c r="B2495" s="181"/>
      <c r="C2495" s="181"/>
      <c r="D2495" s="181"/>
      <c r="E2495" s="181"/>
      <c r="F2495" s="181"/>
      <c r="G2495" s="158"/>
      <c r="I2495" s="182"/>
      <c r="J2495" s="183"/>
    </row>
    <row r="2496">
      <c r="A2496" s="181"/>
      <c r="B2496" s="181"/>
      <c r="C2496" s="181"/>
      <c r="D2496" s="181"/>
      <c r="E2496" s="181"/>
      <c r="F2496" s="181"/>
      <c r="G2496" s="158"/>
      <c r="I2496" s="182"/>
      <c r="J2496" s="183"/>
    </row>
    <row r="2497">
      <c r="A2497" s="181"/>
      <c r="B2497" s="181"/>
      <c r="C2497" s="181"/>
      <c r="D2497" s="181"/>
      <c r="E2497" s="181"/>
      <c r="F2497" s="181"/>
      <c r="G2497" s="158"/>
      <c r="I2497" s="182"/>
      <c r="J2497" s="183"/>
    </row>
    <row r="2498">
      <c r="A2498" s="181"/>
      <c r="B2498" s="181"/>
      <c r="C2498" s="181"/>
      <c r="D2498" s="181"/>
      <c r="E2498" s="181"/>
      <c r="F2498" s="181"/>
      <c r="G2498" s="158"/>
      <c r="I2498" s="182"/>
      <c r="J2498" s="183"/>
    </row>
    <row r="2499">
      <c r="A2499" s="181"/>
      <c r="B2499" s="181"/>
      <c r="C2499" s="181"/>
      <c r="D2499" s="181"/>
      <c r="E2499" s="181"/>
      <c r="F2499" s="181"/>
      <c r="G2499" s="158"/>
      <c r="I2499" s="182"/>
      <c r="J2499" s="183"/>
    </row>
    <row r="2500">
      <c r="A2500" s="181"/>
      <c r="B2500" s="181"/>
      <c r="C2500" s="181"/>
      <c r="D2500" s="181"/>
      <c r="E2500" s="181"/>
      <c r="F2500" s="181"/>
      <c r="G2500" s="158"/>
      <c r="I2500" s="182"/>
      <c r="J2500" s="183"/>
    </row>
    <row r="2501">
      <c r="A2501" s="181"/>
      <c r="B2501" s="181"/>
      <c r="C2501" s="181"/>
      <c r="D2501" s="181"/>
      <c r="E2501" s="181"/>
      <c r="F2501" s="181"/>
      <c r="G2501" s="158"/>
      <c r="I2501" s="182"/>
      <c r="J2501" s="183"/>
    </row>
    <row r="2502">
      <c r="A2502" s="181"/>
      <c r="B2502" s="181"/>
      <c r="C2502" s="181"/>
      <c r="D2502" s="181"/>
      <c r="E2502" s="181"/>
      <c r="F2502" s="181"/>
      <c r="G2502" s="158"/>
      <c r="I2502" s="182"/>
      <c r="J2502" s="183"/>
    </row>
    <row r="2503">
      <c r="A2503" s="181"/>
      <c r="B2503" s="181"/>
      <c r="C2503" s="181"/>
      <c r="D2503" s="181"/>
      <c r="E2503" s="181"/>
      <c r="F2503" s="181"/>
      <c r="G2503" s="158"/>
      <c r="I2503" s="182"/>
      <c r="J2503" s="183"/>
    </row>
    <row r="2504">
      <c r="A2504" s="181"/>
      <c r="B2504" s="181"/>
      <c r="C2504" s="181"/>
      <c r="D2504" s="181"/>
      <c r="E2504" s="181"/>
      <c r="F2504" s="181"/>
      <c r="G2504" s="158"/>
      <c r="I2504" s="182"/>
      <c r="J2504" s="183"/>
    </row>
    <row r="2505">
      <c r="A2505" s="181"/>
      <c r="B2505" s="181"/>
      <c r="C2505" s="181"/>
      <c r="D2505" s="181"/>
      <c r="E2505" s="181"/>
      <c r="F2505" s="181"/>
      <c r="G2505" s="158"/>
      <c r="I2505" s="182"/>
      <c r="J2505" s="183"/>
    </row>
    <row r="2506">
      <c r="A2506" s="181"/>
      <c r="B2506" s="181"/>
      <c r="C2506" s="181"/>
      <c r="D2506" s="181"/>
      <c r="E2506" s="181"/>
      <c r="F2506" s="181"/>
      <c r="G2506" s="158"/>
      <c r="I2506" s="182"/>
      <c r="J2506" s="183"/>
    </row>
    <row r="2507">
      <c r="A2507" s="181"/>
      <c r="B2507" s="181"/>
      <c r="C2507" s="181"/>
      <c r="D2507" s="181"/>
      <c r="E2507" s="181"/>
      <c r="F2507" s="181"/>
      <c r="G2507" s="158"/>
      <c r="I2507" s="182"/>
      <c r="J2507" s="183"/>
    </row>
    <row r="2508">
      <c r="A2508" s="181"/>
      <c r="B2508" s="181"/>
      <c r="C2508" s="181"/>
      <c r="D2508" s="181"/>
      <c r="E2508" s="181"/>
      <c r="F2508" s="181"/>
      <c r="G2508" s="158"/>
      <c r="I2508" s="182"/>
      <c r="J2508" s="183"/>
    </row>
    <row r="2509">
      <c r="A2509" s="181"/>
      <c r="B2509" s="181"/>
      <c r="C2509" s="181"/>
      <c r="D2509" s="181"/>
      <c r="E2509" s="181"/>
      <c r="F2509" s="181"/>
      <c r="G2509" s="158"/>
      <c r="I2509" s="182"/>
      <c r="J2509" s="183"/>
    </row>
    <row r="2510">
      <c r="A2510" s="181"/>
      <c r="B2510" s="181"/>
      <c r="C2510" s="181"/>
      <c r="D2510" s="181"/>
      <c r="E2510" s="181"/>
      <c r="F2510" s="181"/>
      <c r="G2510" s="158"/>
      <c r="I2510" s="182"/>
      <c r="J2510" s="183"/>
    </row>
    <row r="2511">
      <c r="A2511" s="181"/>
      <c r="B2511" s="181"/>
      <c r="C2511" s="181"/>
      <c r="D2511" s="181"/>
      <c r="E2511" s="181"/>
      <c r="F2511" s="181"/>
      <c r="G2511" s="158"/>
      <c r="I2511" s="182"/>
      <c r="J2511" s="183"/>
    </row>
    <row r="2512">
      <c r="A2512" s="181"/>
      <c r="B2512" s="181"/>
      <c r="C2512" s="181"/>
      <c r="D2512" s="181"/>
      <c r="E2512" s="181"/>
      <c r="F2512" s="181"/>
      <c r="G2512" s="158"/>
      <c r="I2512" s="182"/>
      <c r="J2512" s="183"/>
    </row>
    <row r="2513">
      <c r="A2513" s="181"/>
      <c r="B2513" s="181"/>
      <c r="C2513" s="181"/>
      <c r="D2513" s="181"/>
      <c r="E2513" s="181"/>
      <c r="F2513" s="181"/>
      <c r="G2513" s="158"/>
      <c r="I2513" s="182"/>
      <c r="J2513" s="183"/>
    </row>
    <row r="2514">
      <c r="A2514" s="181"/>
      <c r="B2514" s="181"/>
      <c r="C2514" s="181"/>
      <c r="D2514" s="181"/>
      <c r="E2514" s="181"/>
      <c r="F2514" s="181"/>
      <c r="G2514" s="158"/>
      <c r="I2514" s="182"/>
      <c r="J2514" s="183"/>
    </row>
    <row r="2515">
      <c r="A2515" s="181"/>
      <c r="B2515" s="181"/>
      <c r="C2515" s="181"/>
      <c r="D2515" s="181"/>
      <c r="E2515" s="181"/>
      <c r="F2515" s="181"/>
      <c r="G2515" s="158"/>
      <c r="I2515" s="182"/>
      <c r="J2515" s="183"/>
    </row>
    <row r="2516">
      <c r="A2516" s="181"/>
      <c r="B2516" s="181"/>
      <c r="C2516" s="181"/>
      <c r="D2516" s="181"/>
      <c r="E2516" s="181"/>
      <c r="F2516" s="181"/>
      <c r="G2516" s="158"/>
      <c r="I2516" s="182"/>
      <c r="J2516" s="183"/>
    </row>
    <row r="2517">
      <c r="A2517" s="181"/>
      <c r="B2517" s="181"/>
      <c r="C2517" s="181"/>
      <c r="D2517" s="181"/>
      <c r="E2517" s="181"/>
      <c r="F2517" s="181"/>
      <c r="G2517" s="158"/>
      <c r="I2517" s="182"/>
      <c r="J2517" s="183"/>
    </row>
    <row r="2518">
      <c r="A2518" s="181"/>
      <c r="B2518" s="181"/>
      <c r="C2518" s="181"/>
      <c r="D2518" s="181"/>
      <c r="E2518" s="181"/>
      <c r="F2518" s="181"/>
      <c r="G2518" s="158"/>
      <c r="I2518" s="182"/>
      <c r="J2518" s="183"/>
    </row>
    <row r="2519">
      <c r="A2519" s="181"/>
      <c r="B2519" s="181"/>
      <c r="C2519" s="181"/>
      <c r="D2519" s="181"/>
      <c r="E2519" s="181"/>
      <c r="F2519" s="181"/>
      <c r="G2519" s="158"/>
      <c r="I2519" s="182"/>
      <c r="J2519" s="183"/>
    </row>
    <row r="2520">
      <c r="A2520" s="181"/>
      <c r="B2520" s="181"/>
      <c r="C2520" s="181"/>
      <c r="D2520" s="181"/>
      <c r="E2520" s="181"/>
      <c r="F2520" s="181"/>
      <c r="G2520" s="158"/>
      <c r="I2520" s="182"/>
      <c r="J2520" s="183"/>
    </row>
    <row r="2521">
      <c r="A2521" s="181"/>
      <c r="B2521" s="181"/>
      <c r="C2521" s="181"/>
      <c r="D2521" s="181"/>
      <c r="E2521" s="181"/>
      <c r="F2521" s="181"/>
      <c r="G2521" s="158"/>
      <c r="I2521" s="182"/>
      <c r="J2521" s="183"/>
    </row>
    <row r="2522">
      <c r="A2522" s="181"/>
      <c r="B2522" s="181"/>
      <c r="C2522" s="181"/>
      <c r="D2522" s="181"/>
      <c r="E2522" s="181"/>
      <c r="F2522" s="181"/>
      <c r="G2522" s="158"/>
      <c r="I2522" s="182"/>
      <c r="J2522" s="183"/>
    </row>
    <row r="2523">
      <c r="A2523" s="181"/>
      <c r="B2523" s="181"/>
      <c r="C2523" s="181"/>
      <c r="D2523" s="181"/>
      <c r="E2523" s="181"/>
      <c r="F2523" s="181"/>
      <c r="G2523" s="158"/>
      <c r="I2523" s="182"/>
      <c r="J2523" s="183"/>
    </row>
    <row r="2524">
      <c r="A2524" s="181"/>
      <c r="B2524" s="181"/>
      <c r="C2524" s="181"/>
      <c r="D2524" s="181"/>
      <c r="E2524" s="181"/>
      <c r="F2524" s="181"/>
      <c r="G2524" s="158"/>
      <c r="I2524" s="182"/>
      <c r="J2524" s="183"/>
    </row>
    <row r="2525">
      <c r="A2525" s="181"/>
      <c r="B2525" s="181"/>
      <c r="C2525" s="181"/>
      <c r="D2525" s="181"/>
      <c r="E2525" s="181"/>
      <c r="F2525" s="181"/>
      <c r="G2525" s="158"/>
      <c r="I2525" s="182"/>
      <c r="J2525" s="183"/>
    </row>
    <row r="2526">
      <c r="A2526" s="181"/>
      <c r="B2526" s="181"/>
      <c r="C2526" s="181"/>
      <c r="D2526" s="181"/>
      <c r="E2526" s="181"/>
      <c r="F2526" s="181"/>
      <c r="G2526" s="158"/>
      <c r="I2526" s="182"/>
      <c r="J2526" s="183"/>
    </row>
    <row r="2527">
      <c r="A2527" s="181"/>
      <c r="B2527" s="181"/>
      <c r="C2527" s="181"/>
      <c r="D2527" s="181"/>
      <c r="E2527" s="181"/>
      <c r="F2527" s="181"/>
      <c r="G2527" s="158"/>
      <c r="I2527" s="182"/>
      <c r="J2527" s="183"/>
    </row>
    <row r="2528">
      <c r="A2528" s="181"/>
      <c r="B2528" s="181"/>
      <c r="C2528" s="181"/>
      <c r="D2528" s="181"/>
      <c r="E2528" s="181"/>
      <c r="F2528" s="181"/>
      <c r="G2528" s="158"/>
      <c r="I2528" s="182"/>
      <c r="J2528" s="183"/>
    </row>
    <row r="2529">
      <c r="A2529" s="181"/>
      <c r="B2529" s="181"/>
      <c r="C2529" s="181"/>
      <c r="D2529" s="181"/>
      <c r="E2529" s="181"/>
      <c r="F2529" s="181"/>
      <c r="G2529" s="158"/>
      <c r="I2529" s="182"/>
      <c r="J2529" s="183"/>
    </row>
    <row r="2530">
      <c r="A2530" s="181"/>
      <c r="B2530" s="181"/>
      <c r="C2530" s="181"/>
      <c r="D2530" s="181"/>
      <c r="E2530" s="181"/>
      <c r="F2530" s="181"/>
      <c r="G2530" s="158"/>
      <c r="I2530" s="182"/>
      <c r="J2530" s="183"/>
    </row>
    <row r="2531">
      <c r="A2531" s="181"/>
      <c r="B2531" s="181"/>
      <c r="C2531" s="181"/>
      <c r="D2531" s="181"/>
      <c r="E2531" s="181"/>
      <c r="F2531" s="181"/>
      <c r="G2531" s="158"/>
      <c r="I2531" s="182"/>
      <c r="J2531" s="183"/>
    </row>
    <row r="2532">
      <c r="A2532" s="181"/>
      <c r="B2532" s="181"/>
      <c r="C2532" s="181"/>
      <c r="D2532" s="181"/>
      <c r="E2532" s="181"/>
      <c r="F2532" s="181"/>
      <c r="G2532" s="158"/>
      <c r="I2532" s="182"/>
      <c r="J2532" s="183"/>
    </row>
    <row r="2533">
      <c r="A2533" s="181"/>
      <c r="B2533" s="181"/>
      <c r="C2533" s="181"/>
      <c r="D2533" s="181"/>
      <c r="E2533" s="181"/>
      <c r="F2533" s="181"/>
      <c r="G2533" s="158"/>
      <c r="I2533" s="182"/>
      <c r="J2533" s="183"/>
    </row>
    <row r="2534">
      <c r="A2534" s="181"/>
      <c r="B2534" s="181"/>
      <c r="C2534" s="181"/>
      <c r="D2534" s="181"/>
      <c r="E2534" s="181"/>
      <c r="F2534" s="181"/>
      <c r="G2534" s="158"/>
      <c r="I2534" s="182"/>
      <c r="J2534" s="183"/>
    </row>
    <row r="2535">
      <c r="A2535" s="181"/>
      <c r="B2535" s="181"/>
      <c r="C2535" s="181"/>
      <c r="D2535" s="181"/>
      <c r="E2535" s="181"/>
      <c r="F2535" s="181"/>
      <c r="G2535" s="158"/>
      <c r="I2535" s="182"/>
      <c r="J2535" s="183"/>
    </row>
    <row r="2536">
      <c r="A2536" s="181"/>
      <c r="B2536" s="181"/>
      <c r="C2536" s="181"/>
      <c r="D2536" s="181"/>
      <c r="E2536" s="181"/>
      <c r="F2536" s="181"/>
      <c r="G2536" s="158"/>
      <c r="I2536" s="182"/>
      <c r="J2536" s="183"/>
    </row>
    <row r="2537">
      <c r="A2537" s="181"/>
      <c r="B2537" s="181"/>
      <c r="C2537" s="181"/>
      <c r="D2537" s="181"/>
      <c r="E2537" s="181"/>
      <c r="F2537" s="181"/>
      <c r="G2537" s="158"/>
      <c r="I2537" s="182"/>
      <c r="J2537" s="183"/>
    </row>
    <row r="2538">
      <c r="A2538" s="181"/>
      <c r="B2538" s="181"/>
      <c r="C2538" s="181"/>
      <c r="D2538" s="181"/>
      <c r="E2538" s="181"/>
      <c r="F2538" s="181"/>
      <c r="G2538" s="158"/>
      <c r="I2538" s="182"/>
      <c r="J2538" s="183"/>
    </row>
    <row r="2539">
      <c r="A2539" s="181"/>
      <c r="B2539" s="181"/>
      <c r="C2539" s="181"/>
      <c r="D2539" s="181"/>
      <c r="E2539" s="181"/>
      <c r="F2539" s="181"/>
      <c r="G2539" s="158"/>
      <c r="I2539" s="182"/>
      <c r="J2539" s="183"/>
    </row>
    <row r="2540">
      <c r="A2540" s="181"/>
      <c r="B2540" s="181"/>
      <c r="C2540" s="181"/>
      <c r="D2540" s="181"/>
      <c r="E2540" s="181"/>
      <c r="F2540" s="181"/>
      <c r="G2540" s="158"/>
      <c r="I2540" s="182"/>
      <c r="J2540" s="183"/>
    </row>
    <row r="2541">
      <c r="A2541" s="181"/>
      <c r="B2541" s="181"/>
      <c r="C2541" s="181"/>
      <c r="D2541" s="181"/>
      <c r="E2541" s="181"/>
      <c r="F2541" s="181"/>
      <c r="G2541" s="158"/>
      <c r="I2541" s="182"/>
      <c r="J2541" s="183"/>
    </row>
    <row r="2542">
      <c r="A2542" s="181"/>
      <c r="B2542" s="181"/>
      <c r="C2542" s="181"/>
      <c r="D2542" s="181"/>
      <c r="E2542" s="181"/>
      <c r="F2542" s="181"/>
      <c r="G2542" s="158"/>
      <c r="I2542" s="182"/>
      <c r="J2542" s="183"/>
    </row>
    <row r="2543">
      <c r="A2543" s="181"/>
      <c r="B2543" s="181"/>
      <c r="C2543" s="181"/>
      <c r="D2543" s="181"/>
      <c r="E2543" s="181"/>
      <c r="F2543" s="181"/>
      <c r="G2543" s="158"/>
      <c r="I2543" s="182"/>
      <c r="J2543" s="183"/>
    </row>
    <row r="2544">
      <c r="A2544" s="181"/>
      <c r="B2544" s="181"/>
      <c r="C2544" s="181"/>
      <c r="D2544" s="181"/>
      <c r="E2544" s="181"/>
      <c r="F2544" s="181"/>
      <c r="G2544" s="158"/>
      <c r="I2544" s="182"/>
      <c r="J2544" s="183"/>
    </row>
    <row r="2545">
      <c r="A2545" s="181"/>
      <c r="B2545" s="181"/>
      <c r="C2545" s="181"/>
      <c r="D2545" s="181"/>
      <c r="E2545" s="181"/>
      <c r="F2545" s="181"/>
      <c r="G2545" s="158"/>
      <c r="I2545" s="182"/>
      <c r="J2545" s="183"/>
    </row>
    <row r="2546">
      <c r="A2546" s="181"/>
      <c r="B2546" s="181"/>
      <c r="C2546" s="181"/>
      <c r="D2546" s="181"/>
      <c r="E2546" s="181"/>
      <c r="F2546" s="181"/>
      <c r="G2546" s="158"/>
      <c r="I2546" s="182"/>
      <c r="J2546" s="183"/>
    </row>
    <row r="2547">
      <c r="A2547" s="181"/>
      <c r="B2547" s="181"/>
      <c r="C2547" s="181"/>
      <c r="D2547" s="181"/>
      <c r="E2547" s="181"/>
      <c r="F2547" s="181"/>
      <c r="G2547" s="158"/>
      <c r="I2547" s="182"/>
      <c r="J2547" s="183"/>
    </row>
    <row r="2548">
      <c r="A2548" s="181"/>
      <c r="B2548" s="181"/>
      <c r="C2548" s="181"/>
      <c r="D2548" s="181"/>
      <c r="E2548" s="181"/>
      <c r="F2548" s="181"/>
      <c r="G2548" s="158"/>
      <c r="I2548" s="182"/>
      <c r="J2548" s="183"/>
    </row>
    <row r="2549">
      <c r="A2549" s="181"/>
      <c r="B2549" s="181"/>
      <c r="C2549" s="181"/>
      <c r="D2549" s="181"/>
      <c r="E2549" s="181"/>
      <c r="F2549" s="181"/>
      <c r="G2549" s="158"/>
      <c r="I2549" s="182"/>
      <c r="J2549" s="183"/>
    </row>
    <row r="2550">
      <c r="A2550" s="181"/>
      <c r="B2550" s="181"/>
      <c r="C2550" s="181"/>
      <c r="D2550" s="181"/>
      <c r="E2550" s="181"/>
      <c r="F2550" s="181"/>
      <c r="G2550" s="158"/>
      <c r="I2550" s="182"/>
      <c r="J2550" s="183"/>
    </row>
    <row r="2551">
      <c r="A2551" s="181"/>
      <c r="B2551" s="181"/>
      <c r="C2551" s="181"/>
      <c r="D2551" s="181"/>
      <c r="E2551" s="181"/>
      <c r="F2551" s="181"/>
      <c r="G2551" s="158"/>
      <c r="I2551" s="182"/>
      <c r="J2551" s="183"/>
    </row>
    <row r="2552">
      <c r="A2552" s="181"/>
      <c r="B2552" s="181"/>
      <c r="C2552" s="181"/>
      <c r="D2552" s="181"/>
      <c r="E2552" s="181"/>
      <c r="F2552" s="181"/>
      <c r="G2552" s="158"/>
      <c r="I2552" s="182"/>
      <c r="J2552" s="183"/>
    </row>
    <row r="2553">
      <c r="A2553" s="181"/>
      <c r="B2553" s="181"/>
      <c r="C2553" s="181"/>
      <c r="D2553" s="181"/>
      <c r="E2553" s="181"/>
      <c r="F2553" s="181"/>
      <c r="G2553" s="158"/>
      <c r="I2553" s="182"/>
      <c r="J2553" s="183"/>
    </row>
    <row r="2554">
      <c r="A2554" s="181"/>
      <c r="B2554" s="181"/>
      <c r="C2554" s="181"/>
      <c r="D2554" s="181"/>
      <c r="E2554" s="181"/>
      <c r="F2554" s="181"/>
      <c r="G2554" s="158"/>
      <c r="I2554" s="182"/>
      <c r="J2554" s="183"/>
    </row>
    <row r="2555">
      <c r="A2555" s="181"/>
      <c r="B2555" s="181"/>
      <c r="C2555" s="181"/>
      <c r="D2555" s="181"/>
      <c r="E2555" s="181"/>
      <c r="F2555" s="181"/>
      <c r="G2555" s="158"/>
      <c r="I2555" s="182"/>
      <c r="J2555" s="183"/>
    </row>
    <row r="2556">
      <c r="A2556" s="181"/>
      <c r="B2556" s="181"/>
      <c r="C2556" s="181"/>
      <c r="D2556" s="181"/>
      <c r="E2556" s="181"/>
      <c r="F2556" s="181"/>
      <c r="G2556" s="158"/>
      <c r="I2556" s="182"/>
      <c r="J2556" s="183"/>
    </row>
    <row r="2557">
      <c r="A2557" s="181"/>
      <c r="B2557" s="181"/>
      <c r="C2557" s="181"/>
      <c r="D2557" s="181"/>
      <c r="E2557" s="181"/>
      <c r="F2557" s="181"/>
      <c r="G2557" s="158"/>
      <c r="I2557" s="182"/>
      <c r="J2557" s="183"/>
    </row>
    <row r="2558">
      <c r="A2558" s="181"/>
      <c r="B2558" s="181"/>
      <c r="C2558" s="181"/>
      <c r="D2558" s="181"/>
      <c r="E2558" s="181"/>
      <c r="F2558" s="181"/>
      <c r="G2558" s="158"/>
      <c r="I2558" s="182"/>
      <c r="J2558" s="183"/>
    </row>
    <row r="2559">
      <c r="A2559" s="181"/>
      <c r="B2559" s="181"/>
      <c r="C2559" s="181"/>
      <c r="D2559" s="181"/>
      <c r="E2559" s="181"/>
      <c r="F2559" s="181"/>
      <c r="G2559" s="158"/>
      <c r="I2559" s="182"/>
      <c r="J2559" s="183"/>
    </row>
    <row r="2560">
      <c r="A2560" s="181"/>
      <c r="B2560" s="181"/>
      <c r="C2560" s="181"/>
      <c r="D2560" s="181"/>
      <c r="E2560" s="181"/>
      <c r="F2560" s="181"/>
      <c r="G2560" s="158"/>
      <c r="I2560" s="182"/>
      <c r="J2560" s="183"/>
    </row>
    <row r="2561">
      <c r="A2561" s="181"/>
      <c r="B2561" s="181"/>
      <c r="C2561" s="181"/>
      <c r="D2561" s="181"/>
      <c r="E2561" s="181"/>
      <c r="F2561" s="181"/>
      <c r="G2561" s="158"/>
      <c r="I2561" s="182"/>
      <c r="J2561" s="183"/>
    </row>
    <row r="2562">
      <c r="A2562" s="181"/>
      <c r="B2562" s="181"/>
      <c r="C2562" s="181"/>
      <c r="D2562" s="181"/>
      <c r="E2562" s="181"/>
      <c r="F2562" s="181"/>
      <c r="G2562" s="158"/>
      <c r="I2562" s="182"/>
      <c r="J2562" s="183"/>
    </row>
    <row r="2563">
      <c r="A2563" s="181"/>
      <c r="B2563" s="181"/>
      <c r="C2563" s="181"/>
      <c r="D2563" s="181"/>
      <c r="E2563" s="181"/>
      <c r="F2563" s="181"/>
      <c r="G2563" s="158"/>
      <c r="I2563" s="182"/>
      <c r="J2563" s="183"/>
    </row>
    <row r="2564">
      <c r="A2564" s="181"/>
      <c r="B2564" s="181"/>
      <c r="C2564" s="181"/>
      <c r="D2564" s="181"/>
      <c r="E2564" s="181"/>
      <c r="F2564" s="181"/>
      <c r="G2564" s="158"/>
      <c r="I2564" s="182"/>
      <c r="J2564" s="183"/>
    </row>
    <row r="2565">
      <c r="A2565" s="181"/>
      <c r="B2565" s="181"/>
      <c r="C2565" s="181"/>
      <c r="D2565" s="181"/>
      <c r="E2565" s="181"/>
      <c r="F2565" s="181"/>
      <c r="G2565" s="158"/>
      <c r="I2565" s="182"/>
      <c r="J2565" s="183"/>
    </row>
    <row r="2566">
      <c r="A2566" s="181"/>
      <c r="B2566" s="181"/>
      <c r="C2566" s="181"/>
      <c r="D2566" s="181"/>
      <c r="E2566" s="181"/>
      <c r="F2566" s="181"/>
      <c r="G2566" s="158"/>
      <c r="I2566" s="182"/>
      <c r="J2566" s="183"/>
    </row>
    <row r="2567">
      <c r="A2567" s="181"/>
      <c r="B2567" s="181"/>
      <c r="C2567" s="181"/>
      <c r="D2567" s="181"/>
      <c r="E2567" s="181"/>
      <c r="F2567" s="181"/>
      <c r="G2567" s="158"/>
      <c r="I2567" s="182"/>
      <c r="J2567" s="183"/>
    </row>
    <row r="2568">
      <c r="A2568" s="181"/>
      <c r="B2568" s="181"/>
      <c r="C2568" s="181"/>
      <c r="D2568" s="181"/>
      <c r="E2568" s="181"/>
      <c r="F2568" s="181"/>
      <c r="G2568" s="158"/>
      <c r="I2568" s="182"/>
      <c r="J2568" s="183"/>
    </row>
    <row r="2569">
      <c r="A2569" s="181"/>
      <c r="B2569" s="181"/>
      <c r="C2569" s="181"/>
      <c r="D2569" s="181"/>
      <c r="E2569" s="181"/>
      <c r="F2569" s="181"/>
      <c r="G2569" s="158"/>
      <c r="I2569" s="182"/>
      <c r="J2569" s="183"/>
    </row>
    <row r="2570">
      <c r="A2570" s="181"/>
      <c r="B2570" s="181"/>
      <c r="C2570" s="181"/>
      <c r="D2570" s="181"/>
      <c r="E2570" s="181"/>
      <c r="F2570" s="181"/>
      <c r="G2570" s="158"/>
      <c r="I2570" s="182"/>
      <c r="J2570" s="183"/>
    </row>
    <row r="2571">
      <c r="A2571" s="181"/>
      <c r="B2571" s="181"/>
      <c r="C2571" s="181"/>
      <c r="D2571" s="181"/>
      <c r="E2571" s="181"/>
      <c r="F2571" s="181"/>
      <c r="G2571" s="158"/>
      <c r="I2571" s="182"/>
      <c r="J2571" s="183"/>
    </row>
    <row r="2572">
      <c r="A2572" s="181"/>
      <c r="B2572" s="181"/>
      <c r="C2572" s="181"/>
      <c r="D2572" s="181"/>
      <c r="E2572" s="181"/>
      <c r="F2572" s="181"/>
      <c r="G2572" s="158"/>
      <c r="I2572" s="182"/>
      <c r="J2572" s="183"/>
    </row>
    <row r="2573">
      <c r="A2573" s="181"/>
      <c r="B2573" s="181"/>
      <c r="C2573" s="181"/>
      <c r="D2573" s="181"/>
      <c r="E2573" s="181"/>
      <c r="F2573" s="181"/>
      <c r="G2573" s="158"/>
      <c r="I2573" s="182"/>
      <c r="J2573" s="183"/>
    </row>
    <row r="2574">
      <c r="A2574" s="181"/>
      <c r="B2574" s="181"/>
      <c r="C2574" s="181"/>
      <c r="D2574" s="181"/>
      <c r="E2574" s="181"/>
      <c r="F2574" s="181"/>
      <c r="G2574" s="158"/>
      <c r="I2574" s="182"/>
      <c r="J2574" s="183"/>
    </row>
    <row r="2575">
      <c r="A2575" s="181"/>
      <c r="B2575" s="181"/>
      <c r="C2575" s="181"/>
      <c r="D2575" s="181"/>
      <c r="E2575" s="181"/>
      <c r="F2575" s="181"/>
      <c r="G2575" s="158"/>
      <c r="I2575" s="182"/>
      <c r="J2575" s="183"/>
    </row>
    <row r="2576">
      <c r="A2576" s="181"/>
      <c r="B2576" s="181"/>
      <c r="C2576" s="181"/>
      <c r="D2576" s="181"/>
      <c r="E2576" s="181"/>
      <c r="F2576" s="181"/>
      <c r="G2576" s="158"/>
      <c r="I2576" s="182"/>
      <c r="J2576" s="183"/>
    </row>
    <row r="2577">
      <c r="A2577" s="181"/>
      <c r="B2577" s="181"/>
      <c r="C2577" s="181"/>
      <c r="D2577" s="181"/>
      <c r="E2577" s="181"/>
      <c r="F2577" s="181"/>
      <c r="G2577" s="158"/>
      <c r="I2577" s="182"/>
      <c r="J2577" s="183"/>
    </row>
    <row r="2578">
      <c r="A2578" s="181"/>
      <c r="B2578" s="181"/>
      <c r="C2578" s="181"/>
      <c r="D2578" s="181"/>
      <c r="E2578" s="181"/>
      <c r="F2578" s="181"/>
      <c r="G2578" s="158"/>
      <c r="I2578" s="182"/>
      <c r="J2578" s="183"/>
    </row>
    <row r="2579">
      <c r="A2579" s="181"/>
      <c r="B2579" s="181"/>
      <c r="C2579" s="181"/>
      <c r="D2579" s="181"/>
      <c r="E2579" s="181"/>
      <c r="F2579" s="181"/>
      <c r="G2579" s="158"/>
      <c r="I2579" s="182"/>
      <c r="J2579" s="183"/>
    </row>
    <row r="2580">
      <c r="A2580" s="181"/>
      <c r="B2580" s="181"/>
      <c r="C2580" s="181"/>
      <c r="D2580" s="181"/>
      <c r="E2580" s="181"/>
      <c r="F2580" s="181"/>
      <c r="G2580" s="158"/>
      <c r="I2580" s="182"/>
      <c r="J2580" s="183"/>
    </row>
    <row r="2581">
      <c r="A2581" s="181"/>
      <c r="B2581" s="181"/>
      <c r="C2581" s="181"/>
      <c r="D2581" s="181"/>
      <c r="E2581" s="181"/>
      <c r="F2581" s="181"/>
      <c r="G2581" s="158"/>
      <c r="I2581" s="182"/>
      <c r="J2581" s="183"/>
    </row>
    <row r="2582">
      <c r="A2582" s="181"/>
      <c r="B2582" s="181"/>
      <c r="C2582" s="181"/>
      <c r="D2582" s="181"/>
      <c r="E2582" s="181"/>
      <c r="F2582" s="181"/>
      <c r="G2582" s="158"/>
      <c r="I2582" s="182"/>
      <c r="J2582" s="183"/>
    </row>
    <row r="2583">
      <c r="A2583" s="181"/>
      <c r="B2583" s="181"/>
      <c r="C2583" s="181"/>
      <c r="D2583" s="181"/>
      <c r="E2583" s="181"/>
      <c r="F2583" s="181"/>
      <c r="G2583" s="158"/>
      <c r="I2583" s="182"/>
      <c r="J2583" s="183"/>
    </row>
    <row r="2584">
      <c r="A2584" s="181"/>
      <c r="B2584" s="181"/>
      <c r="C2584" s="181"/>
      <c r="D2584" s="181"/>
      <c r="E2584" s="181"/>
      <c r="F2584" s="181"/>
      <c r="G2584" s="158"/>
      <c r="I2584" s="182"/>
      <c r="J2584" s="183"/>
    </row>
    <row r="2585">
      <c r="A2585" s="181"/>
      <c r="B2585" s="181"/>
      <c r="C2585" s="181"/>
      <c r="D2585" s="181"/>
      <c r="E2585" s="181"/>
      <c r="F2585" s="181"/>
      <c r="G2585" s="158"/>
      <c r="I2585" s="182"/>
      <c r="J2585" s="183"/>
    </row>
    <row r="2586">
      <c r="A2586" s="181"/>
      <c r="B2586" s="181"/>
      <c r="C2586" s="181"/>
      <c r="D2586" s="181"/>
      <c r="E2586" s="181"/>
      <c r="F2586" s="181"/>
      <c r="G2586" s="158"/>
      <c r="I2586" s="182"/>
      <c r="J2586" s="183"/>
    </row>
    <row r="2587">
      <c r="A2587" s="181"/>
      <c r="B2587" s="181"/>
      <c r="C2587" s="181"/>
      <c r="D2587" s="181"/>
      <c r="E2587" s="181"/>
      <c r="F2587" s="181"/>
      <c r="G2587" s="158"/>
      <c r="I2587" s="182"/>
      <c r="J2587" s="183"/>
    </row>
    <row r="2588">
      <c r="A2588" s="181"/>
      <c r="B2588" s="181"/>
      <c r="C2588" s="181"/>
      <c r="D2588" s="181"/>
      <c r="E2588" s="181"/>
      <c r="F2588" s="181"/>
      <c r="G2588" s="158"/>
      <c r="I2588" s="182"/>
      <c r="J2588" s="183"/>
    </row>
    <row r="2589">
      <c r="A2589" s="181"/>
      <c r="B2589" s="181"/>
      <c r="C2589" s="181"/>
      <c r="D2589" s="181"/>
      <c r="E2589" s="181"/>
      <c r="F2589" s="181"/>
      <c r="G2589" s="158"/>
      <c r="I2589" s="182"/>
      <c r="J2589" s="183"/>
    </row>
    <row r="2590">
      <c r="A2590" s="181"/>
      <c r="B2590" s="181"/>
      <c r="C2590" s="181"/>
      <c r="D2590" s="181"/>
      <c r="E2590" s="181"/>
      <c r="F2590" s="181"/>
      <c r="G2590" s="158"/>
      <c r="I2590" s="182"/>
      <c r="J2590" s="183"/>
    </row>
    <row r="2591">
      <c r="A2591" s="181"/>
      <c r="B2591" s="181"/>
      <c r="C2591" s="181"/>
      <c r="D2591" s="181"/>
      <c r="E2591" s="181"/>
      <c r="F2591" s="181"/>
      <c r="G2591" s="158"/>
      <c r="I2591" s="182"/>
      <c r="J2591" s="183"/>
    </row>
    <row r="2592">
      <c r="A2592" s="181"/>
      <c r="B2592" s="181"/>
      <c r="C2592" s="181"/>
      <c r="D2592" s="181"/>
      <c r="E2592" s="181"/>
      <c r="F2592" s="181"/>
      <c r="G2592" s="158"/>
      <c r="I2592" s="182"/>
      <c r="J2592" s="183"/>
    </row>
    <row r="2593">
      <c r="A2593" s="181"/>
      <c r="B2593" s="181"/>
      <c r="C2593" s="181"/>
      <c r="D2593" s="181"/>
      <c r="E2593" s="181"/>
      <c r="F2593" s="181"/>
      <c r="G2593" s="158"/>
      <c r="I2593" s="182"/>
      <c r="J2593" s="183"/>
    </row>
    <row r="2594">
      <c r="A2594" s="181"/>
      <c r="B2594" s="181"/>
      <c r="C2594" s="181"/>
      <c r="D2594" s="181"/>
      <c r="E2594" s="181"/>
      <c r="F2594" s="181"/>
      <c r="G2594" s="158"/>
      <c r="I2594" s="182"/>
      <c r="J2594" s="183"/>
    </row>
    <row r="2595">
      <c r="A2595" s="181"/>
      <c r="B2595" s="181"/>
      <c r="C2595" s="181"/>
      <c r="D2595" s="181"/>
      <c r="E2595" s="181"/>
      <c r="F2595" s="181"/>
      <c r="G2595" s="158"/>
      <c r="I2595" s="182"/>
      <c r="J2595" s="183"/>
    </row>
    <row r="2596">
      <c r="A2596" s="181"/>
      <c r="B2596" s="181"/>
      <c r="C2596" s="181"/>
      <c r="D2596" s="181"/>
      <c r="E2596" s="181"/>
      <c r="F2596" s="181"/>
      <c r="G2596" s="158"/>
      <c r="I2596" s="182"/>
      <c r="J2596" s="183"/>
    </row>
    <row r="2597">
      <c r="A2597" s="181"/>
      <c r="B2597" s="181"/>
      <c r="C2597" s="181"/>
      <c r="D2597" s="181"/>
      <c r="E2597" s="181"/>
      <c r="F2597" s="181"/>
      <c r="G2597" s="158"/>
      <c r="I2597" s="182"/>
      <c r="J2597" s="183"/>
    </row>
    <row r="2598">
      <c r="A2598" s="181"/>
      <c r="B2598" s="181"/>
      <c r="C2598" s="181"/>
      <c r="D2598" s="181"/>
      <c r="E2598" s="181"/>
      <c r="F2598" s="181"/>
      <c r="G2598" s="158"/>
      <c r="I2598" s="182"/>
      <c r="J2598" s="183"/>
    </row>
    <row r="2599">
      <c r="A2599" s="181"/>
      <c r="B2599" s="181"/>
      <c r="C2599" s="181"/>
      <c r="D2599" s="181"/>
      <c r="E2599" s="181"/>
      <c r="F2599" s="181"/>
      <c r="G2599" s="158"/>
      <c r="I2599" s="182"/>
      <c r="J2599" s="183"/>
    </row>
    <row r="2600">
      <c r="A2600" s="181"/>
      <c r="B2600" s="181"/>
      <c r="C2600" s="181"/>
      <c r="D2600" s="181"/>
      <c r="E2600" s="181"/>
      <c r="F2600" s="181"/>
      <c r="G2600" s="158"/>
      <c r="I2600" s="182"/>
      <c r="J2600" s="183"/>
    </row>
    <row r="2601">
      <c r="A2601" s="181"/>
      <c r="B2601" s="181"/>
      <c r="C2601" s="181"/>
      <c r="D2601" s="181"/>
      <c r="E2601" s="181"/>
      <c r="F2601" s="181"/>
      <c r="G2601" s="158"/>
      <c r="I2601" s="182"/>
      <c r="J2601" s="183"/>
    </row>
    <row r="2602">
      <c r="A2602" s="181"/>
      <c r="B2602" s="181"/>
      <c r="C2602" s="181"/>
      <c r="D2602" s="181"/>
      <c r="E2602" s="181"/>
      <c r="F2602" s="181"/>
      <c r="G2602" s="158"/>
      <c r="I2602" s="182"/>
      <c r="J2602" s="183"/>
    </row>
    <row r="2603">
      <c r="A2603" s="181"/>
      <c r="B2603" s="181"/>
      <c r="C2603" s="181"/>
      <c r="D2603" s="181"/>
      <c r="E2603" s="181"/>
      <c r="F2603" s="181"/>
      <c r="G2603" s="158"/>
      <c r="I2603" s="182"/>
      <c r="J2603" s="183"/>
    </row>
    <row r="2604">
      <c r="A2604" s="181"/>
      <c r="B2604" s="181"/>
      <c r="C2604" s="181"/>
      <c r="D2604" s="181"/>
      <c r="E2604" s="181"/>
      <c r="F2604" s="181"/>
      <c r="G2604" s="158"/>
      <c r="I2604" s="182"/>
      <c r="J2604" s="183"/>
    </row>
    <row r="2605">
      <c r="A2605" s="181"/>
      <c r="B2605" s="181"/>
      <c r="C2605" s="181"/>
      <c r="D2605" s="181"/>
      <c r="E2605" s="181"/>
      <c r="F2605" s="181"/>
      <c r="G2605" s="158"/>
      <c r="I2605" s="182"/>
      <c r="J2605" s="183"/>
    </row>
    <row r="2606">
      <c r="A2606" s="181"/>
      <c r="B2606" s="181"/>
      <c r="C2606" s="181"/>
      <c r="D2606" s="181"/>
      <c r="E2606" s="181"/>
      <c r="F2606" s="181"/>
      <c r="G2606" s="158"/>
      <c r="I2606" s="182"/>
      <c r="J2606" s="183"/>
    </row>
    <row r="2607">
      <c r="A2607" s="181"/>
      <c r="B2607" s="181"/>
      <c r="C2607" s="181"/>
      <c r="D2607" s="181"/>
      <c r="E2607" s="181"/>
      <c r="F2607" s="181"/>
      <c r="G2607" s="158"/>
      <c r="I2607" s="182"/>
      <c r="J2607" s="183"/>
    </row>
    <row r="2608">
      <c r="A2608" s="181"/>
      <c r="B2608" s="181"/>
      <c r="C2608" s="181"/>
      <c r="D2608" s="181"/>
      <c r="E2608" s="181"/>
      <c r="F2608" s="181"/>
      <c r="G2608" s="158"/>
      <c r="I2608" s="182"/>
      <c r="J2608" s="183"/>
    </row>
    <row r="2609">
      <c r="A2609" s="181"/>
      <c r="B2609" s="181"/>
      <c r="C2609" s="181"/>
      <c r="D2609" s="181"/>
      <c r="E2609" s="181"/>
      <c r="F2609" s="181"/>
      <c r="G2609" s="158"/>
      <c r="I2609" s="182"/>
      <c r="J2609" s="183"/>
    </row>
    <row r="2610">
      <c r="A2610" s="181"/>
      <c r="B2610" s="181"/>
      <c r="C2610" s="181"/>
      <c r="D2610" s="181"/>
      <c r="E2610" s="181"/>
      <c r="F2610" s="181"/>
      <c r="G2610" s="158"/>
      <c r="I2610" s="182"/>
      <c r="J2610" s="183"/>
    </row>
    <row r="2611">
      <c r="A2611" s="181"/>
      <c r="B2611" s="181"/>
      <c r="C2611" s="181"/>
      <c r="D2611" s="181"/>
      <c r="E2611" s="181"/>
      <c r="F2611" s="181"/>
      <c r="G2611" s="158"/>
      <c r="I2611" s="182"/>
      <c r="J2611" s="183"/>
    </row>
    <row r="2612">
      <c r="A2612" s="181"/>
      <c r="B2612" s="181"/>
      <c r="C2612" s="181"/>
      <c r="D2612" s="181"/>
      <c r="E2612" s="181"/>
      <c r="F2612" s="181"/>
      <c r="G2612" s="158"/>
      <c r="I2612" s="182"/>
      <c r="J2612" s="183"/>
    </row>
    <row r="2613">
      <c r="A2613" s="181"/>
      <c r="B2613" s="181"/>
      <c r="C2613" s="181"/>
      <c r="D2613" s="181"/>
      <c r="E2613" s="181"/>
      <c r="F2613" s="181"/>
      <c r="G2613" s="158"/>
      <c r="I2613" s="182"/>
      <c r="J2613" s="183"/>
    </row>
    <row r="2614">
      <c r="A2614" s="181"/>
      <c r="B2614" s="181"/>
      <c r="C2614" s="181"/>
      <c r="D2614" s="181"/>
      <c r="E2614" s="181"/>
      <c r="F2614" s="181"/>
      <c r="G2614" s="158"/>
      <c r="I2614" s="182"/>
      <c r="J2614" s="183"/>
    </row>
    <row r="2615">
      <c r="A2615" s="181"/>
      <c r="B2615" s="181"/>
      <c r="C2615" s="181"/>
      <c r="D2615" s="181"/>
      <c r="E2615" s="181"/>
      <c r="F2615" s="181"/>
      <c r="G2615" s="158"/>
      <c r="I2615" s="182"/>
      <c r="J2615" s="183"/>
    </row>
    <row r="2616">
      <c r="A2616" s="181"/>
      <c r="B2616" s="181"/>
      <c r="C2616" s="181"/>
      <c r="D2616" s="181"/>
      <c r="E2616" s="181"/>
      <c r="F2616" s="181"/>
      <c r="G2616" s="158"/>
      <c r="I2616" s="182"/>
      <c r="J2616" s="183"/>
    </row>
    <row r="2617">
      <c r="A2617" s="181"/>
      <c r="B2617" s="181"/>
      <c r="C2617" s="181"/>
      <c r="D2617" s="181"/>
      <c r="E2617" s="181"/>
      <c r="F2617" s="181"/>
      <c r="G2617" s="158"/>
      <c r="I2617" s="182"/>
      <c r="J2617" s="183"/>
    </row>
    <row r="2618">
      <c r="A2618" s="181"/>
      <c r="B2618" s="181"/>
      <c r="C2618" s="181"/>
      <c r="D2618" s="181"/>
      <c r="E2618" s="181"/>
      <c r="F2618" s="181"/>
      <c r="G2618" s="158"/>
      <c r="I2618" s="182"/>
      <c r="J2618" s="183"/>
    </row>
    <row r="2619">
      <c r="A2619" s="181"/>
      <c r="B2619" s="181"/>
      <c r="C2619" s="181"/>
      <c r="D2619" s="181"/>
      <c r="E2619" s="181"/>
      <c r="F2619" s="181"/>
      <c r="G2619" s="158"/>
      <c r="I2619" s="182"/>
      <c r="J2619" s="183"/>
    </row>
    <row r="2620">
      <c r="A2620" s="181"/>
      <c r="B2620" s="181"/>
      <c r="C2620" s="181"/>
      <c r="D2620" s="181"/>
      <c r="E2620" s="181"/>
      <c r="F2620" s="181"/>
      <c r="G2620" s="158"/>
      <c r="I2620" s="182"/>
      <c r="J2620" s="183"/>
    </row>
    <row r="2621">
      <c r="A2621" s="181"/>
      <c r="B2621" s="181"/>
      <c r="C2621" s="181"/>
      <c r="D2621" s="181"/>
      <c r="E2621" s="181"/>
      <c r="F2621" s="181"/>
      <c r="G2621" s="158"/>
      <c r="I2621" s="182"/>
      <c r="J2621" s="183"/>
    </row>
    <row r="2622">
      <c r="A2622" s="181"/>
      <c r="B2622" s="181"/>
      <c r="C2622" s="181"/>
      <c r="D2622" s="181"/>
      <c r="E2622" s="181"/>
      <c r="F2622" s="181"/>
      <c r="G2622" s="158"/>
      <c r="I2622" s="182"/>
      <c r="J2622" s="183"/>
    </row>
    <row r="2623">
      <c r="A2623" s="181"/>
      <c r="B2623" s="181"/>
      <c r="C2623" s="181"/>
      <c r="D2623" s="181"/>
      <c r="E2623" s="181"/>
      <c r="F2623" s="181"/>
      <c r="G2623" s="158"/>
      <c r="I2623" s="182"/>
      <c r="J2623" s="183"/>
    </row>
    <row r="2624">
      <c r="A2624" s="181"/>
      <c r="B2624" s="181"/>
      <c r="C2624" s="181"/>
      <c r="D2624" s="181"/>
      <c r="E2624" s="181"/>
      <c r="F2624" s="181"/>
      <c r="G2624" s="158"/>
      <c r="I2624" s="182"/>
      <c r="J2624" s="183"/>
    </row>
    <row r="2625">
      <c r="A2625" s="181"/>
      <c r="B2625" s="181"/>
      <c r="C2625" s="181"/>
      <c r="D2625" s="181"/>
      <c r="E2625" s="181"/>
      <c r="F2625" s="181"/>
      <c r="G2625" s="158"/>
      <c r="I2625" s="182"/>
      <c r="J2625" s="183"/>
    </row>
    <row r="2626">
      <c r="A2626" s="181"/>
      <c r="B2626" s="181"/>
      <c r="C2626" s="181"/>
      <c r="D2626" s="181"/>
      <c r="E2626" s="181"/>
      <c r="F2626" s="181"/>
      <c r="G2626" s="158"/>
      <c r="I2626" s="182"/>
      <c r="J2626" s="183"/>
    </row>
    <row r="2627">
      <c r="A2627" s="181"/>
      <c r="B2627" s="181"/>
      <c r="C2627" s="181"/>
      <c r="D2627" s="181"/>
      <c r="E2627" s="181"/>
      <c r="F2627" s="181"/>
      <c r="G2627" s="158"/>
      <c r="I2627" s="182"/>
      <c r="J2627" s="183"/>
    </row>
    <row r="2628">
      <c r="A2628" s="181"/>
      <c r="B2628" s="181"/>
      <c r="C2628" s="181"/>
      <c r="D2628" s="181"/>
      <c r="E2628" s="181"/>
      <c r="F2628" s="181"/>
      <c r="G2628" s="158"/>
      <c r="I2628" s="182"/>
      <c r="J2628" s="183"/>
    </row>
    <row r="2629">
      <c r="A2629" s="181"/>
      <c r="B2629" s="181"/>
      <c r="C2629" s="181"/>
      <c r="D2629" s="181"/>
      <c r="E2629" s="181"/>
      <c r="F2629" s="181"/>
      <c r="G2629" s="158"/>
      <c r="I2629" s="182"/>
      <c r="J2629" s="183"/>
    </row>
    <row r="2630">
      <c r="A2630" s="181"/>
      <c r="B2630" s="181"/>
      <c r="C2630" s="181"/>
      <c r="D2630" s="181"/>
      <c r="E2630" s="181"/>
      <c r="F2630" s="181"/>
      <c r="G2630" s="158"/>
      <c r="I2630" s="182"/>
      <c r="J2630" s="183"/>
    </row>
    <row r="2631">
      <c r="A2631" s="181"/>
      <c r="B2631" s="181"/>
      <c r="C2631" s="181"/>
      <c r="D2631" s="181"/>
      <c r="E2631" s="181"/>
      <c r="F2631" s="181"/>
      <c r="G2631" s="158"/>
      <c r="I2631" s="182"/>
      <c r="J2631" s="183"/>
    </row>
    <row r="2632">
      <c r="A2632" s="181"/>
      <c r="B2632" s="181"/>
      <c r="C2632" s="181"/>
      <c r="D2632" s="181"/>
      <c r="E2632" s="181"/>
      <c r="F2632" s="181"/>
      <c r="G2632" s="158"/>
      <c r="I2632" s="182"/>
      <c r="J2632" s="183"/>
    </row>
    <row r="2633">
      <c r="A2633" s="181"/>
      <c r="B2633" s="181"/>
      <c r="C2633" s="181"/>
      <c r="D2633" s="181"/>
      <c r="E2633" s="181"/>
      <c r="F2633" s="181"/>
      <c r="G2633" s="158"/>
      <c r="I2633" s="182"/>
      <c r="J2633" s="183"/>
    </row>
    <row r="2634">
      <c r="A2634" s="181"/>
      <c r="B2634" s="181"/>
      <c r="C2634" s="181"/>
      <c r="D2634" s="181"/>
      <c r="E2634" s="181"/>
      <c r="F2634" s="181"/>
      <c r="G2634" s="158"/>
      <c r="I2634" s="182"/>
      <c r="J2634" s="183"/>
    </row>
    <row r="2635">
      <c r="A2635" s="181"/>
      <c r="B2635" s="181"/>
      <c r="C2635" s="181"/>
      <c r="D2635" s="181"/>
      <c r="E2635" s="181"/>
      <c r="F2635" s="181"/>
      <c r="G2635" s="158"/>
      <c r="I2635" s="182"/>
      <c r="J2635" s="183"/>
    </row>
    <row r="2636">
      <c r="A2636" s="181"/>
      <c r="B2636" s="181"/>
      <c r="C2636" s="181"/>
      <c r="D2636" s="181"/>
      <c r="E2636" s="181"/>
      <c r="F2636" s="181"/>
      <c r="G2636" s="158"/>
      <c r="I2636" s="182"/>
      <c r="J2636" s="183"/>
    </row>
    <row r="2637">
      <c r="A2637" s="181"/>
      <c r="B2637" s="181"/>
      <c r="C2637" s="181"/>
      <c r="D2637" s="181"/>
      <c r="E2637" s="181"/>
      <c r="F2637" s="181"/>
      <c r="G2637" s="158"/>
      <c r="I2637" s="182"/>
      <c r="J2637" s="183"/>
    </row>
    <row r="2638">
      <c r="A2638" s="181"/>
      <c r="B2638" s="181"/>
      <c r="C2638" s="181"/>
      <c r="D2638" s="181"/>
      <c r="E2638" s="181"/>
      <c r="F2638" s="181"/>
      <c r="G2638" s="158"/>
      <c r="I2638" s="182"/>
      <c r="J2638" s="183"/>
    </row>
    <row r="2639">
      <c r="A2639" s="181"/>
      <c r="B2639" s="181"/>
      <c r="C2639" s="181"/>
      <c r="D2639" s="181"/>
      <c r="E2639" s="181"/>
      <c r="F2639" s="181"/>
      <c r="G2639" s="158"/>
      <c r="I2639" s="182"/>
      <c r="J2639" s="183"/>
    </row>
    <row r="2640">
      <c r="A2640" s="181"/>
      <c r="B2640" s="181"/>
      <c r="C2640" s="181"/>
      <c r="D2640" s="181"/>
      <c r="E2640" s="181"/>
      <c r="F2640" s="181"/>
      <c r="G2640" s="158"/>
      <c r="I2640" s="182"/>
      <c r="J2640" s="183"/>
    </row>
    <row r="2641">
      <c r="A2641" s="181"/>
      <c r="B2641" s="181"/>
      <c r="C2641" s="181"/>
      <c r="D2641" s="181"/>
      <c r="E2641" s="181"/>
      <c r="F2641" s="181"/>
      <c r="G2641" s="158"/>
      <c r="I2641" s="182"/>
      <c r="J2641" s="183"/>
    </row>
    <row r="2642">
      <c r="A2642" s="181"/>
      <c r="B2642" s="181"/>
      <c r="C2642" s="181"/>
      <c r="D2642" s="181"/>
      <c r="E2642" s="181"/>
      <c r="F2642" s="181"/>
      <c r="G2642" s="158"/>
      <c r="I2642" s="182"/>
      <c r="J2642" s="183"/>
    </row>
    <row r="2643">
      <c r="A2643" s="181"/>
      <c r="B2643" s="181"/>
      <c r="C2643" s="181"/>
      <c r="D2643" s="181"/>
      <c r="E2643" s="181"/>
      <c r="F2643" s="181"/>
      <c r="G2643" s="158"/>
      <c r="I2643" s="182"/>
      <c r="J2643" s="183"/>
    </row>
    <row r="2644">
      <c r="A2644" s="181"/>
      <c r="B2644" s="181"/>
      <c r="C2644" s="181"/>
      <c r="D2644" s="181"/>
      <c r="E2644" s="181"/>
      <c r="F2644" s="181"/>
      <c r="G2644" s="158"/>
      <c r="I2644" s="182"/>
      <c r="J2644" s="183"/>
    </row>
    <row r="2645">
      <c r="A2645" s="181"/>
      <c r="B2645" s="181"/>
      <c r="C2645" s="181"/>
      <c r="D2645" s="181"/>
      <c r="E2645" s="181"/>
      <c r="F2645" s="181"/>
      <c r="G2645" s="158"/>
      <c r="I2645" s="182"/>
      <c r="J2645" s="183"/>
    </row>
    <row r="2646">
      <c r="A2646" s="181"/>
      <c r="B2646" s="181"/>
      <c r="C2646" s="181"/>
      <c r="D2646" s="181"/>
      <c r="E2646" s="181"/>
      <c r="F2646" s="181"/>
      <c r="G2646" s="158"/>
      <c r="I2646" s="182"/>
      <c r="J2646" s="183"/>
    </row>
    <row r="2647">
      <c r="A2647" s="181"/>
      <c r="B2647" s="181"/>
      <c r="C2647" s="181"/>
      <c r="D2647" s="181"/>
      <c r="E2647" s="181"/>
      <c r="F2647" s="181"/>
      <c r="G2647" s="158"/>
      <c r="I2647" s="182"/>
      <c r="J2647" s="183"/>
    </row>
    <row r="2648">
      <c r="A2648" s="181"/>
      <c r="B2648" s="181"/>
      <c r="C2648" s="181"/>
      <c r="D2648" s="181"/>
      <c r="E2648" s="181"/>
      <c r="F2648" s="181"/>
      <c r="G2648" s="158"/>
      <c r="I2648" s="182"/>
      <c r="J2648" s="183"/>
    </row>
    <row r="2649">
      <c r="A2649" s="181"/>
      <c r="B2649" s="181"/>
      <c r="C2649" s="181"/>
      <c r="D2649" s="181"/>
      <c r="E2649" s="181"/>
      <c r="F2649" s="181"/>
      <c r="G2649" s="158"/>
      <c r="I2649" s="182"/>
      <c r="J2649" s="183"/>
    </row>
    <row r="2650">
      <c r="A2650" s="181"/>
      <c r="B2650" s="181"/>
      <c r="C2650" s="181"/>
      <c r="D2650" s="181"/>
      <c r="E2650" s="181"/>
      <c r="F2650" s="181"/>
      <c r="G2650" s="158"/>
      <c r="I2650" s="182"/>
      <c r="J2650" s="183"/>
    </row>
    <row r="2651">
      <c r="A2651" s="181"/>
      <c r="B2651" s="181"/>
      <c r="C2651" s="181"/>
      <c r="D2651" s="181"/>
      <c r="E2651" s="181"/>
      <c r="F2651" s="181"/>
      <c r="G2651" s="158"/>
      <c r="I2651" s="182"/>
      <c r="J2651" s="183"/>
    </row>
    <row r="2652">
      <c r="A2652" s="181"/>
      <c r="B2652" s="181"/>
      <c r="C2652" s="181"/>
      <c r="D2652" s="181"/>
      <c r="E2652" s="181"/>
      <c r="F2652" s="181"/>
      <c r="G2652" s="158"/>
      <c r="I2652" s="182"/>
      <c r="J2652" s="183"/>
    </row>
    <row r="2653">
      <c r="A2653" s="181"/>
      <c r="B2653" s="181"/>
      <c r="C2653" s="181"/>
      <c r="D2653" s="181"/>
      <c r="E2653" s="181"/>
      <c r="F2653" s="181"/>
      <c r="G2653" s="158"/>
      <c r="I2653" s="182"/>
      <c r="J2653" s="183"/>
    </row>
    <row r="2654">
      <c r="A2654" s="181"/>
      <c r="B2654" s="181"/>
      <c r="C2654" s="181"/>
      <c r="D2654" s="181"/>
      <c r="E2654" s="181"/>
      <c r="F2654" s="181"/>
      <c r="G2654" s="158"/>
      <c r="I2654" s="182"/>
      <c r="J2654" s="183"/>
    </row>
    <row r="2655">
      <c r="A2655" s="181"/>
      <c r="B2655" s="181"/>
      <c r="C2655" s="181"/>
      <c r="D2655" s="181"/>
      <c r="E2655" s="181"/>
      <c r="F2655" s="181"/>
      <c r="G2655" s="158"/>
      <c r="I2655" s="182"/>
      <c r="J2655" s="183"/>
    </row>
    <row r="2656">
      <c r="A2656" s="181"/>
      <c r="B2656" s="181"/>
      <c r="C2656" s="181"/>
      <c r="D2656" s="181"/>
      <c r="E2656" s="181"/>
      <c r="F2656" s="181"/>
      <c r="G2656" s="158"/>
      <c r="I2656" s="182"/>
      <c r="J2656" s="183"/>
    </row>
    <row r="2657">
      <c r="A2657" s="181"/>
      <c r="B2657" s="181"/>
      <c r="C2657" s="181"/>
      <c r="D2657" s="181"/>
      <c r="E2657" s="181"/>
      <c r="F2657" s="181"/>
      <c r="G2657" s="158"/>
      <c r="I2657" s="182"/>
      <c r="J2657" s="183"/>
    </row>
    <row r="2658">
      <c r="A2658" s="181"/>
      <c r="B2658" s="181"/>
      <c r="C2658" s="181"/>
      <c r="D2658" s="181"/>
      <c r="E2658" s="181"/>
      <c r="F2658" s="181"/>
      <c r="G2658" s="158"/>
      <c r="I2658" s="182"/>
      <c r="J2658" s="183"/>
    </row>
    <row r="2659">
      <c r="A2659" s="181"/>
      <c r="B2659" s="181"/>
      <c r="C2659" s="181"/>
      <c r="D2659" s="181"/>
      <c r="E2659" s="181"/>
      <c r="F2659" s="181"/>
      <c r="G2659" s="158"/>
      <c r="I2659" s="182"/>
      <c r="J2659" s="183"/>
    </row>
    <row r="2660">
      <c r="A2660" s="181"/>
      <c r="B2660" s="181"/>
      <c r="C2660" s="181"/>
      <c r="D2660" s="181"/>
      <c r="E2660" s="181"/>
      <c r="F2660" s="181"/>
      <c r="G2660" s="158"/>
      <c r="I2660" s="182"/>
      <c r="J2660" s="183"/>
    </row>
    <row r="2661">
      <c r="A2661" s="181"/>
      <c r="B2661" s="181"/>
      <c r="C2661" s="181"/>
      <c r="D2661" s="181"/>
      <c r="E2661" s="181"/>
      <c r="F2661" s="181"/>
      <c r="G2661" s="158"/>
      <c r="I2661" s="182"/>
      <c r="J2661" s="183"/>
    </row>
    <row r="2662">
      <c r="A2662" s="181"/>
      <c r="B2662" s="181"/>
      <c r="C2662" s="181"/>
      <c r="D2662" s="181"/>
      <c r="E2662" s="181"/>
      <c r="F2662" s="181"/>
      <c r="G2662" s="158"/>
      <c r="I2662" s="182"/>
      <c r="J2662" s="183"/>
    </row>
    <row r="2663">
      <c r="A2663" s="181"/>
      <c r="B2663" s="181"/>
      <c r="C2663" s="181"/>
      <c r="D2663" s="181"/>
      <c r="E2663" s="181"/>
      <c r="F2663" s="181"/>
      <c r="G2663" s="158"/>
      <c r="I2663" s="182"/>
      <c r="J2663" s="183"/>
    </row>
    <row r="2664">
      <c r="A2664" s="181"/>
      <c r="B2664" s="181"/>
      <c r="C2664" s="181"/>
      <c r="D2664" s="181"/>
      <c r="E2664" s="181"/>
      <c r="F2664" s="181"/>
      <c r="G2664" s="158"/>
      <c r="I2664" s="182"/>
      <c r="J2664" s="183"/>
    </row>
    <row r="2665">
      <c r="A2665" s="181"/>
      <c r="B2665" s="181"/>
      <c r="C2665" s="181"/>
      <c r="D2665" s="181"/>
      <c r="E2665" s="181"/>
      <c r="F2665" s="181"/>
      <c r="G2665" s="158"/>
      <c r="I2665" s="182"/>
      <c r="J2665" s="183"/>
    </row>
    <row r="2666">
      <c r="A2666" s="181"/>
      <c r="B2666" s="181"/>
      <c r="C2666" s="181"/>
      <c r="D2666" s="181"/>
      <c r="E2666" s="181"/>
      <c r="F2666" s="181"/>
      <c r="G2666" s="158"/>
      <c r="I2666" s="182"/>
      <c r="J2666" s="183"/>
    </row>
    <row r="2667">
      <c r="A2667" s="181"/>
      <c r="B2667" s="181"/>
      <c r="C2667" s="181"/>
      <c r="D2667" s="181"/>
      <c r="E2667" s="181"/>
      <c r="F2667" s="181"/>
      <c r="G2667" s="158"/>
      <c r="I2667" s="182"/>
      <c r="J2667" s="183"/>
    </row>
    <row r="2668">
      <c r="A2668" s="181"/>
      <c r="B2668" s="181"/>
      <c r="C2668" s="181"/>
      <c r="D2668" s="181"/>
      <c r="E2668" s="181"/>
      <c r="F2668" s="181"/>
      <c r="G2668" s="158"/>
      <c r="I2668" s="182"/>
      <c r="J2668" s="183"/>
    </row>
    <row r="2669">
      <c r="A2669" s="181"/>
      <c r="B2669" s="181"/>
      <c r="C2669" s="181"/>
      <c r="D2669" s="181"/>
      <c r="E2669" s="181"/>
      <c r="F2669" s="181"/>
      <c r="G2669" s="158"/>
      <c r="I2669" s="182"/>
      <c r="J2669" s="183"/>
    </row>
    <row r="2670">
      <c r="A2670" s="181"/>
      <c r="B2670" s="181"/>
      <c r="C2670" s="181"/>
      <c r="D2670" s="181"/>
      <c r="E2670" s="181"/>
      <c r="F2670" s="181"/>
      <c r="G2670" s="158"/>
      <c r="I2670" s="182"/>
      <c r="J2670" s="183"/>
    </row>
    <row r="2671">
      <c r="A2671" s="181"/>
      <c r="B2671" s="181"/>
      <c r="C2671" s="181"/>
      <c r="D2671" s="181"/>
      <c r="E2671" s="181"/>
      <c r="F2671" s="181"/>
      <c r="G2671" s="158"/>
      <c r="I2671" s="182"/>
      <c r="J2671" s="183"/>
    </row>
    <row r="2672">
      <c r="A2672" s="181"/>
      <c r="B2672" s="181"/>
      <c r="C2672" s="181"/>
      <c r="D2672" s="181"/>
      <c r="E2672" s="181"/>
      <c r="F2672" s="181"/>
      <c r="G2672" s="158"/>
      <c r="I2672" s="182"/>
      <c r="J2672" s="183"/>
    </row>
    <row r="2673">
      <c r="A2673" s="181"/>
      <c r="B2673" s="181"/>
      <c r="C2673" s="181"/>
      <c r="D2673" s="181"/>
      <c r="E2673" s="181"/>
      <c r="F2673" s="181"/>
      <c r="G2673" s="158"/>
      <c r="I2673" s="182"/>
      <c r="J2673" s="183"/>
    </row>
    <row r="2674">
      <c r="A2674" s="181"/>
      <c r="B2674" s="181"/>
      <c r="C2674" s="181"/>
      <c r="D2674" s="181"/>
      <c r="E2674" s="181"/>
      <c r="F2674" s="181"/>
      <c r="G2674" s="158"/>
      <c r="I2674" s="182"/>
      <c r="J2674" s="183"/>
    </row>
    <row r="2675">
      <c r="A2675" s="181"/>
      <c r="B2675" s="181"/>
      <c r="C2675" s="181"/>
      <c r="D2675" s="181"/>
      <c r="E2675" s="181"/>
      <c r="F2675" s="181"/>
      <c r="G2675" s="158"/>
      <c r="I2675" s="182"/>
      <c r="J2675" s="183"/>
    </row>
    <row r="2676">
      <c r="A2676" s="181"/>
      <c r="B2676" s="181"/>
      <c r="C2676" s="181"/>
      <c r="D2676" s="181"/>
      <c r="E2676" s="181"/>
      <c r="F2676" s="181"/>
      <c r="G2676" s="158"/>
      <c r="I2676" s="182"/>
      <c r="J2676" s="183"/>
    </row>
    <row r="2677">
      <c r="A2677" s="181"/>
      <c r="B2677" s="181"/>
      <c r="C2677" s="181"/>
      <c r="D2677" s="181"/>
      <c r="E2677" s="181"/>
      <c r="F2677" s="181"/>
      <c r="G2677" s="158"/>
      <c r="I2677" s="182"/>
      <c r="J2677" s="183"/>
    </row>
    <row r="2678">
      <c r="A2678" s="181"/>
      <c r="B2678" s="181"/>
      <c r="C2678" s="181"/>
      <c r="D2678" s="181"/>
      <c r="E2678" s="181"/>
      <c r="F2678" s="181"/>
      <c r="G2678" s="158"/>
      <c r="I2678" s="182"/>
      <c r="J2678" s="183"/>
    </row>
    <row r="2679">
      <c r="A2679" s="181"/>
      <c r="B2679" s="181"/>
      <c r="C2679" s="181"/>
      <c r="D2679" s="181"/>
      <c r="E2679" s="181"/>
      <c r="F2679" s="181"/>
      <c r="G2679" s="158"/>
      <c r="I2679" s="182"/>
      <c r="J2679" s="183"/>
    </row>
    <row r="2680">
      <c r="A2680" s="181"/>
      <c r="B2680" s="181"/>
      <c r="C2680" s="181"/>
      <c r="D2680" s="181"/>
      <c r="E2680" s="181"/>
      <c r="F2680" s="181"/>
      <c r="G2680" s="158"/>
      <c r="I2680" s="182"/>
      <c r="J2680" s="183"/>
    </row>
    <row r="2681">
      <c r="A2681" s="181"/>
      <c r="B2681" s="181"/>
      <c r="C2681" s="181"/>
      <c r="D2681" s="181"/>
      <c r="E2681" s="181"/>
      <c r="F2681" s="181"/>
      <c r="G2681" s="158"/>
      <c r="I2681" s="182"/>
      <c r="J2681" s="183"/>
    </row>
    <row r="2682">
      <c r="A2682" s="181"/>
      <c r="B2682" s="181"/>
      <c r="C2682" s="181"/>
      <c r="D2682" s="181"/>
      <c r="E2682" s="181"/>
      <c r="F2682" s="181"/>
      <c r="G2682" s="158"/>
      <c r="I2682" s="182"/>
      <c r="J2682" s="183"/>
    </row>
    <row r="2683">
      <c r="A2683" s="181"/>
      <c r="B2683" s="181"/>
      <c r="C2683" s="181"/>
      <c r="D2683" s="181"/>
      <c r="E2683" s="181"/>
      <c r="F2683" s="181"/>
      <c r="G2683" s="158"/>
      <c r="I2683" s="182"/>
      <c r="J2683" s="183"/>
    </row>
    <row r="2684">
      <c r="A2684" s="181"/>
      <c r="B2684" s="181"/>
      <c r="C2684" s="181"/>
      <c r="D2684" s="181"/>
      <c r="E2684" s="181"/>
      <c r="F2684" s="181"/>
      <c r="G2684" s="158"/>
      <c r="I2684" s="182"/>
      <c r="J2684" s="183"/>
    </row>
    <row r="2685">
      <c r="A2685" s="181"/>
      <c r="B2685" s="181"/>
      <c r="C2685" s="181"/>
      <c r="D2685" s="181"/>
      <c r="E2685" s="181"/>
      <c r="F2685" s="181"/>
      <c r="G2685" s="158"/>
      <c r="I2685" s="182"/>
      <c r="J2685" s="183"/>
    </row>
    <row r="2686">
      <c r="A2686" s="181"/>
      <c r="B2686" s="181"/>
      <c r="C2686" s="181"/>
      <c r="D2686" s="181"/>
      <c r="E2686" s="181"/>
      <c r="F2686" s="181"/>
      <c r="G2686" s="158"/>
      <c r="I2686" s="182"/>
      <c r="J2686" s="183"/>
    </row>
    <row r="2687">
      <c r="A2687" s="181"/>
      <c r="B2687" s="181"/>
      <c r="C2687" s="181"/>
      <c r="D2687" s="181"/>
      <c r="E2687" s="181"/>
      <c r="F2687" s="181"/>
      <c r="G2687" s="158"/>
      <c r="I2687" s="182"/>
      <c r="J2687" s="183"/>
    </row>
    <row r="2688">
      <c r="A2688" s="181"/>
      <c r="B2688" s="181"/>
      <c r="C2688" s="181"/>
      <c r="D2688" s="181"/>
      <c r="E2688" s="181"/>
      <c r="F2688" s="181"/>
      <c r="G2688" s="158"/>
      <c r="I2688" s="182"/>
      <c r="J2688" s="183"/>
    </row>
    <row r="2689">
      <c r="A2689" s="181"/>
      <c r="B2689" s="181"/>
      <c r="C2689" s="181"/>
      <c r="D2689" s="181"/>
      <c r="E2689" s="181"/>
      <c r="F2689" s="181"/>
      <c r="G2689" s="158"/>
      <c r="I2689" s="182"/>
      <c r="J2689" s="183"/>
    </row>
    <row r="2690">
      <c r="A2690" s="181"/>
      <c r="B2690" s="181"/>
      <c r="C2690" s="181"/>
      <c r="D2690" s="181"/>
      <c r="E2690" s="181"/>
      <c r="F2690" s="181"/>
      <c r="G2690" s="158"/>
      <c r="I2690" s="182"/>
      <c r="J2690" s="183"/>
    </row>
    <row r="2691">
      <c r="A2691" s="181"/>
      <c r="B2691" s="181"/>
      <c r="C2691" s="181"/>
      <c r="D2691" s="181"/>
      <c r="E2691" s="181"/>
      <c r="F2691" s="181"/>
      <c r="G2691" s="158"/>
      <c r="I2691" s="182"/>
      <c r="J2691" s="183"/>
    </row>
    <row r="2692">
      <c r="A2692" s="181"/>
      <c r="B2692" s="181"/>
      <c r="C2692" s="181"/>
      <c r="D2692" s="181"/>
      <c r="E2692" s="181"/>
      <c r="F2692" s="181"/>
      <c r="G2692" s="158"/>
      <c r="I2692" s="182"/>
      <c r="J2692" s="183"/>
    </row>
    <row r="2693">
      <c r="A2693" s="181"/>
      <c r="B2693" s="181"/>
      <c r="C2693" s="181"/>
      <c r="D2693" s="181"/>
      <c r="E2693" s="181"/>
      <c r="F2693" s="181"/>
      <c r="G2693" s="158"/>
      <c r="I2693" s="182"/>
      <c r="J2693" s="183"/>
    </row>
    <row r="2694">
      <c r="A2694" s="181"/>
      <c r="B2694" s="181"/>
      <c r="C2694" s="181"/>
      <c r="D2694" s="181"/>
      <c r="E2694" s="181"/>
      <c r="F2694" s="181"/>
      <c r="G2694" s="158"/>
      <c r="I2694" s="182"/>
      <c r="J2694" s="183"/>
    </row>
    <row r="2695">
      <c r="A2695" s="181"/>
      <c r="B2695" s="181"/>
      <c r="C2695" s="181"/>
      <c r="D2695" s="181"/>
      <c r="E2695" s="181"/>
      <c r="F2695" s="181"/>
      <c r="G2695" s="158"/>
      <c r="I2695" s="182"/>
      <c r="J2695" s="183"/>
    </row>
    <row r="2696">
      <c r="A2696" s="181"/>
      <c r="B2696" s="181"/>
      <c r="C2696" s="181"/>
      <c r="D2696" s="181"/>
      <c r="E2696" s="181"/>
      <c r="F2696" s="181"/>
      <c r="G2696" s="158"/>
      <c r="I2696" s="182"/>
      <c r="J2696" s="183"/>
    </row>
    <row r="2697">
      <c r="A2697" s="181"/>
      <c r="B2697" s="181"/>
      <c r="C2697" s="181"/>
      <c r="D2697" s="181"/>
      <c r="E2697" s="181"/>
      <c r="F2697" s="181"/>
      <c r="G2697" s="158"/>
      <c r="I2697" s="182"/>
      <c r="J2697" s="183"/>
    </row>
    <row r="2698">
      <c r="A2698" s="181"/>
      <c r="B2698" s="181"/>
      <c r="C2698" s="181"/>
      <c r="D2698" s="181"/>
      <c r="E2698" s="181"/>
      <c r="F2698" s="181"/>
      <c r="G2698" s="158"/>
      <c r="I2698" s="182"/>
      <c r="J2698" s="183"/>
    </row>
    <row r="2699">
      <c r="A2699" s="181"/>
      <c r="B2699" s="181"/>
      <c r="C2699" s="181"/>
      <c r="D2699" s="181"/>
      <c r="E2699" s="181"/>
      <c r="F2699" s="181"/>
      <c r="G2699" s="158"/>
      <c r="I2699" s="182"/>
      <c r="J2699" s="183"/>
    </row>
    <row r="2700">
      <c r="A2700" s="181"/>
      <c r="B2700" s="181"/>
      <c r="C2700" s="181"/>
      <c r="D2700" s="181"/>
      <c r="E2700" s="181"/>
      <c r="F2700" s="181"/>
      <c r="G2700" s="158"/>
      <c r="I2700" s="182"/>
      <c r="J2700" s="183"/>
    </row>
    <row r="2701">
      <c r="A2701" s="181"/>
      <c r="B2701" s="181"/>
      <c r="C2701" s="181"/>
      <c r="D2701" s="181"/>
      <c r="E2701" s="181"/>
      <c r="F2701" s="181"/>
      <c r="G2701" s="158"/>
      <c r="I2701" s="182"/>
      <c r="J2701" s="183"/>
    </row>
    <row r="2702">
      <c r="A2702" s="181"/>
      <c r="B2702" s="181"/>
      <c r="C2702" s="181"/>
      <c r="D2702" s="181"/>
      <c r="E2702" s="181"/>
      <c r="F2702" s="181"/>
      <c r="G2702" s="158"/>
      <c r="I2702" s="182"/>
      <c r="J2702" s="183"/>
    </row>
    <row r="2703">
      <c r="A2703" s="181"/>
      <c r="B2703" s="181"/>
      <c r="C2703" s="181"/>
      <c r="D2703" s="181"/>
      <c r="E2703" s="181"/>
      <c r="F2703" s="181"/>
      <c r="G2703" s="158"/>
      <c r="I2703" s="182"/>
      <c r="J2703" s="183"/>
    </row>
    <row r="2704">
      <c r="A2704" s="181"/>
      <c r="B2704" s="181"/>
      <c r="C2704" s="181"/>
      <c r="D2704" s="181"/>
      <c r="E2704" s="181"/>
      <c r="F2704" s="181"/>
      <c r="G2704" s="158"/>
      <c r="I2704" s="182"/>
      <c r="J2704" s="183"/>
    </row>
    <row r="2705">
      <c r="A2705" s="181"/>
      <c r="B2705" s="181"/>
      <c r="C2705" s="181"/>
      <c r="D2705" s="181"/>
      <c r="E2705" s="181"/>
      <c r="F2705" s="181"/>
      <c r="G2705" s="158"/>
      <c r="I2705" s="182"/>
      <c r="J2705" s="183"/>
    </row>
    <row r="2706">
      <c r="A2706" s="181"/>
      <c r="B2706" s="181"/>
      <c r="C2706" s="181"/>
      <c r="D2706" s="181"/>
      <c r="E2706" s="181"/>
      <c r="F2706" s="181"/>
      <c r="G2706" s="158"/>
      <c r="I2706" s="182"/>
      <c r="J2706" s="183"/>
    </row>
    <row r="2707">
      <c r="A2707" s="181"/>
      <c r="B2707" s="181"/>
      <c r="C2707" s="181"/>
      <c r="D2707" s="181"/>
      <c r="E2707" s="181"/>
      <c r="F2707" s="181"/>
      <c r="G2707" s="158"/>
      <c r="I2707" s="182"/>
      <c r="J2707" s="183"/>
    </row>
    <row r="2708">
      <c r="A2708" s="181"/>
      <c r="B2708" s="181"/>
      <c r="C2708" s="181"/>
      <c r="D2708" s="181"/>
      <c r="E2708" s="181"/>
      <c r="F2708" s="181"/>
      <c r="G2708" s="158"/>
      <c r="I2708" s="182"/>
      <c r="J2708" s="183"/>
    </row>
    <row r="2709">
      <c r="A2709" s="181"/>
      <c r="B2709" s="181"/>
      <c r="C2709" s="181"/>
      <c r="D2709" s="181"/>
      <c r="E2709" s="181"/>
      <c r="F2709" s="181"/>
      <c r="G2709" s="158"/>
      <c r="I2709" s="182"/>
      <c r="J2709" s="183"/>
    </row>
    <row r="2710">
      <c r="A2710" s="181"/>
      <c r="B2710" s="181"/>
      <c r="C2710" s="181"/>
      <c r="D2710" s="181"/>
      <c r="E2710" s="181"/>
      <c r="F2710" s="181"/>
      <c r="G2710" s="158"/>
      <c r="I2710" s="182"/>
      <c r="J2710" s="183"/>
    </row>
    <row r="2711">
      <c r="A2711" s="181"/>
      <c r="B2711" s="181"/>
      <c r="C2711" s="181"/>
      <c r="D2711" s="181"/>
      <c r="E2711" s="181"/>
      <c r="F2711" s="181"/>
      <c r="G2711" s="158"/>
      <c r="I2711" s="182"/>
      <c r="J2711" s="183"/>
    </row>
    <row r="2712">
      <c r="A2712" s="181"/>
      <c r="B2712" s="181"/>
      <c r="C2712" s="181"/>
      <c r="D2712" s="181"/>
      <c r="E2712" s="181"/>
      <c r="F2712" s="181"/>
      <c r="G2712" s="158"/>
      <c r="I2712" s="182"/>
      <c r="J2712" s="183"/>
    </row>
    <row r="2713">
      <c r="A2713" s="181"/>
      <c r="B2713" s="181"/>
      <c r="C2713" s="181"/>
      <c r="D2713" s="181"/>
      <c r="E2713" s="181"/>
      <c r="F2713" s="181"/>
      <c r="G2713" s="158"/>
      <c r="I2713" s="182"/>
      <c r="J2713" s="183"/>
    </row>
    <row r="2714">
      <c r="A2714" s="181"/>
      <c r="B2714" s="181"/>
      <c r="C2714" s="181"/>
      <c r="D2714" s="181"/>
      <c r="E2714" s="181"/>
      <c r="F2714" s="181"/>
      <c r="G2714" s="158"/>
      <c r="I2714" s="182"/>
      <c r="J2714" s="183"/>
    </row>
    <row r="2715">
      <c r="A2715" s="181"/>
      <c r="B2715" s="181"/>
      <c r="C2715" s="181"/>
      <c r="D2715" s="181"/>
      <c r="E2715" s="181"/>
      <c r="F2715" s="181"/>
      <c r="G2715" s="158"/>
      <c r="I2715" s="182"/>
      <c r="J2715" s="183"/>
    </row>
    <row r="2716">
      <c r="A2716" s="181"/>
      <c r="B2716" s="181"/>
      <c r="C2716" s="181"/>
      <c r="D2716" s="181"/>
      <c r="E2716" s="181"/>
      <c r="F2716" s="181"/>
      <c r="G2716" s="158"/>
      <c r="I2716" s="182"/>
      <c r="J2716" s="183"/>
    </row>
    <row r="2717">
      <c r="A2717" s="181"/>
      <c r="B2717" s="181"/>
      <c r="C2717" s="181"/>
      <c r="D2717" s="181"/>
      <c r="E2717" s="181"/>
      <c r="F2717" s="181"/>
      <c r="G2717" s="158"/>
      <c r="I2717" s="182"/>
      <c r="J2717" s="183"/>
    </row>
    <row r="2718">
      <c r="A2718" s="181"/>
      <c r="B2718" s="181"/>
      <c r="C2718" s="181"/>
      <c r="D2718" s="181"/>
      <c r="E2718" s="181"/>
      <c r="F2718" s="181"/>
      <c r="G2718" s="158"/>
      <c r="I2718" s="182"/>
      <c r="J2718" s="183"/>
    </row>
    <row r="2719">
      <c r="A2719" s="181"/>
      <c r="B2719" s="181"/>
      <c r="C2719" s="181"/>
      <c r="D2719" s="181"/>
      <c r="E2719" s="181"/>
      <c r="F2719" s="181"/>
      <c r="G2719" s="158"/>
      <c r="I2719" s="182"/>
      <c r="J2719" s="183"/>
    </row>
    <row r="2720">
      <c r="A2720" s="181"/>
      <c r="B2720" s="181"/>
      <c r="C2720" s="181"/>
      <c r="D2720" s="181"/>
      <c r="E2720" s="181"/>
      <c r="F2720" s="181"/>
      <c r="G2720" s="158"/>
      <c r="I2720" s="182"/>
      <c r="J2720" s="183"/>
    </row>
    <row r="2721">
      <c r="A2721" s="181"/>
      <c r="B2721" s="181"/>
      <c r="C2721" s="181"/>
      <c r="D2721" s="181"/>
      <c r="E2721" s="181"/>
      <c r="F2721" s="181"/>
      <c r="G2721" s="158"/>
      <c r="I2721" s="182"/>
      <c r="J2721" s="183"/>
    </row>
    <row r="2722">
      <c r="A2722" s="181"/>
      <c r="B2722" s="181"/>
      <c r="C2722" s="181"/>
      <c r="D2722" s="181"/>
      <c r="E2722" s="181"/>
      <c r="F2722" s="181"/>
      <c r="G2722" s="158"/>
      <c r="I2722" s="182"/>
      <c r="J2722" s="183"/>
    </row>
    <row r="2723">
      <c r="A2723" s="181"/>
      <c r="B2723" s="181"/>
      <c r="C2723" s="181"/>
      <c r="D2723" s="181"/>
      <c r="E2723" s="181"/>
      <c r="F2723" s="181"/>
      <c r="G2723" s="158"/>
      <c r="I2723" s="182"/>
      <c r="J2723" s="183"/>
    </row>
    <row r="2724">
      <c r="A2724" s="181"/>
      <c r="B2724" s="181"/>
      <c r="C2724" s="181"/>
      <c r="D2724" s="181"/>
      <c r="E2724" s="181"/>
      <c r="F2724" s="181"/>
      <c r="G2724" s="158"/>
      <c r="I2724" s="182"/>
      <c r="J2724" s="183"/>
    </row>
    <row r="2725">
      <c r="A2725" s="181"/>
      <c r="B2725" s="181"/>
      <c r="C2725" s="181"/>
      <c r="D2725" s="181"/>
      <c r="E2725" s="181"/>
      <c r="F2725" s="181"/>
      <c r="G2725" s="158"/>
      <c r="I2725" s="182"/>
      <c r="J2725" s="183"/>
    </row>
    <row r="2726">
      <c r="A2726" s="181"/>
      <c r="B2726" s="181"/>
      <c r="C2726" s="181"/>
      <c r="D2726" s="181"/>
      <c r="E2726" s="181"/>
      <c r="F2726" s="181"/>
      <c r="G2726" s="158"/>
      <c r="I2726" s="182"/>
      <c r="J2726" s="183"/>
    </row>
    <row r="2727">
      <c r="A2727" s="181"/>
      <c r="B2727" s="181"/>
      <c r="C2727" s="181"/>
      <c r="D2727" s="181"/>
      <c r="E2727" s="181"/>
      <c r="F2727" s="181"/>
      <c r="G2727" s="158"/>
      <c r="I2727" s="182"/>
      <c r="J2727" s="183"/>
    </row>
    <row r="2728">
      <c r="A2728" s="181"/>
      <c r="B2728" s="181"/>
      <c r="C2728" s="181"/>
      <c r="D2728" s="181"/>
      <c r="E2728" s="181"/>
      <c r="F2728" s="181"/>
      <c r="G2728" s="158"/>
      <c r="I2728" s="182"/>
      <c r="J2728" s="183"/>
    </row>
    <row r="2729">
      <c r="A2729" s="181"/>
      <c r="B2729" s="181"/>
      <c r="C2729" s="181"/>
      <c r="D2729" s="181"/>
      <c r="E2729" s="181"/>
      <c r="F2729" s="181"/>
      <c r="G2729" s="158"/>
      <c r="I2729" s="182"/>
      <c r="J2729" s="183"/>
    </row>
    <row r="2730">
      <c r="A2730" s="181"/>
      <c r="B2730" s="181"/>
      <c r="C2730" s="181"/>
      <c r="D2730" s="181"/>
      <c r="E2730" s="181"/>
      <c r="F2730" s="181"/>
      <c r="G2730" s="158"/>
      <c r="I2730" s="182"/>
      <c r="J2730" s="183"/>
    </row>
    <row r="2731">
      <c r="A2731" s="181"/>
      <c r="B2731" s="181"/>
      <c r="C2731" s="181"/>
      <c r="D2731" s="181"/>
      <c r="E2731" s="181"/>
      <c r="F2731" s="181"/>
      <c r="G2731" s="158"/>
      <c r="I2731" s="182"/>
      <c r="J2731" s="183"/>
    </row>
    <row r="2732">
      <c r="A2732" s="181"/>
      <c r="B2732" s="181"/>
      <c r="C2732" s="181"/>
      <c r="D2732" s="181"/>
      <c r="E2732" s="181"/>
      <c r="F2732" s="181"/>
      <c r="G2732" s="158"/>
      <c r="I2732" s="182"/>
      <c r="J2732" s="183"/>
    </row>
    <row r="2733">
      <c r="A2733" s="181"/>
      <c r="B2733" s="181"/>
      <c r="C2733" s="181"/>
      <c r="D2733" s="181"/>
      <c r="E2733" s="181"/>
      <c r="F2733" s="181"/>
      <c r="G2733" s="158"/>
      <c r="I2733" s="182"/>
      <c r="J2733" s="183"/>
    </row>
    <row r="2734">
      <c r="A2734" s="181"/>
      <c r="B2734" s="181"/>
      <c r="C2734" s="181"/>
      <c r="D2734" s="181"/>
      <c r="E2734" s="181"/>
      <c r="F2734" s="181"/>
      <c r="G2734" s="158"/>
      <c r="I2734" s="182"/>
      <c r="J2734" s="183"/>
    </row>
    <row r="2735">
      <c r="A2735" s="181"/>
      <c r="B2735" s="181"/>
      <c r="C2735" s="181"/>
      <c r="D2735" s="181"/>
      <c r="E2735" s="181"/>
      <c r="F2735" s="181"/>
      <c r="G2735" s="158"/>
      <c r="I2735" s="182"/>
      <c r="J2735" s="183"/>
    </row>
    <row r="2736">
      <c r="A2736" s="181"/>
      <c r="B2736" s="181"/>
      <c r="C2736" s="181"/>
      <c r="D2736" s="181"/>
      <c r="E2736" s="181"/>
      <c r="F2736" s="181"/>
      <c r="G2736" s="158"/>
      <c r="I2736" s="182"/>
      <c r="J2736" s="183"/>
    </row>
    <row r="2737">
      <c r="A2737" s="181"/>
      <c r="B2737" s="181"/>
      <c r="C2737" s="181"/>
      <c r="D2737" s="181"/>
      <c r="E2737" s="181"/>
      <c r="F2737" s="181"/>
      <c r="G2737" s="158"/>
      <c r="I2737" s="182"/>
      <c r="J2737" s="183"/>
    </row>
    <row r="2738">
      <c r="A2738" s="181"/>
      <c r="B2738" s="181"/>
      <c r="C2738" s="181"/>
      <c r="D2738" s="181"/>
      <c r="E2738" s="181"/>
      <c r="F2738" s="181"/>
      <c r="G2738" s="158"/>
      <c r="I2738" s="182"/>
      <c r="J2738" s="183"/>
    </row>
    <row r="2739">
      <c r="A2739" s="181"/>
      <c r="B2739" s="181"/>
      <c r="C2739" s="181"/>
      <c r="D2739" s="181"/>
      <c r="E2739" s="181"/>
      <c r="F2739" s="181"/>
      <c r="G2739" s="158"/>
      <c r="I2739" s="182"/>
      <c r="J2739" s="183"/>
    </row>
    <row r="2740">
      <c r="A2740" s="181"/>
      <c r="B2740" s="181"/>
      <c r="C2740" s="181"/>
      <c r="D2740" s="181"/>
      <c r="E2740" s="181"/>
      <c r="F2740" s="181"/>
      <c r="G2740" s="158"/>
      <c r="I2740" s="182"/>
      <c r="J2740" s="183"/>
    </row>
    <row r="2741">
      <c r="A2741" s="181"/>
      <c r="B2741" s="181"/>
      <c r="C2741" s="181"/>
      <c r="D2741" s="181"/>
      <c r="E2741" s="181"/>
      <c r="F2741" s="181"/>
      <c r="G2741" s="158"/>
      <c r="I2741" s="182"/>
      <c r="J2741" s="183"/>
    </row>
    <row r="2742">
      <c r="A2742" s="181"/>
      <c r="B2742" s="181"/>
      <c r="C2742" s="181"/>
      <c r="D2742" s="181"/>
      <c r="E2742" s="181"/>
      <c r="F2742" s="181"/>
      <c r="G2742" s="158"/>
      <c r="I2742" s="182"/>
      <c r="J2742" s="183"/>
    </row>
    <row r="2743">
      <c r="A2743" s="181"/>
      <c r="B2743" s="181"/>
      <c r="C2743" s="181"/>
      <c r="D2743" s="181"/>
      <c r="E2743" s="181"/>
      <c r="F2743" s="181"/>
      <c r="G2743" s="158"/>
      <c r="I2743" s="182"/>
      <c r="J2743" s="183"/>
    </row>
    <row r="2744">
      <c r="A2744" s="181"/>
      <c r="B2744" s="181"/>
      <c r="C2744" s="181"/>
      <c r="D2744" s="181"/>
      <c r="E2744" s="181"/>
      <c r="F2744" s="181"/>
      <c r="G2744" s="158"/>
      <c r="I2744" s="182"/>
      <c r="J2744" s="183"/>
    </row>
    <row r="2745">
      <c r="A2745" s="181"/>
      <c r="B2745" s="181"/>
      <c r="C2745" s="181"/>
      <c r="D2745" s="181"/>
      <c r="E2745" s="181"/>
      <c r="F2745" s="181"/>
      <c r="G2745" s="158"/>
      <c r="I2745" s="182"/>
      <c r="J2745" s="183"/>
    </row>
    <row r="2746">
      <c r="A2746" s="181"/>
      <c r="B2746" s="181"/>
      <c r="C2746" s="181"/>
      <c r="D2746" s="181"/>
      <c r="E2746" s="181"/>
      <c r="F2746" s="181"/>
      <c r="G2746" s="158"/>
      <c r="I2746" s="182"/>
      <c r="J2746" s="183"/>
    </row>
    <row r="2747">
      <c r="A2747" s="181"/>
      <c r="B2747" s="181"/>
      <c r="C2747" s="181"/>
      <c r="D2747" s="181"/>
      <c r="E2747" s="181"/>
      <c r="F2747" s="181"/>
      <c r="G2747" s="158"/>
      <c r="I2747" s="182"/>
      <c r="J2747" s="183"/>
    </row>
    <row r="2748">
      <c r="A2748" s="181"/>
      <c r="B2748" s="181"/>
      <c r="C2748" s="181"/>
      <c r="D2748" s="181"/>
      <c r="E2748" s="181"/>
      <c r="F2748" s="181"/>
      <c r="G2748" s="158"/>
      <c r="I2748" s="182"/>
      <c r="J2748" s="183"/>
    </row>
    <row r="2749">
      <c r="A2749" s="181"/>
      <c r="B2749" s="181"/>
      <c r="C2749" s="181"/>
      <c r="D2749" s="181"/>
      <c r="E2749" s="181"/>
      <c r="F2749" s="181"/>
      <c r="G2749" s="158"/>
      <c r="I2749" s="182"/>
      <c r="J2749" s="183"/>
    </row>
    <row r="2750">
      <c r="A2750" s="181"/>
      <c r="B2750" s="181"/>
      <c r="C2750" s="181"/>
      <c r="D2750" s="181"/>
      <c r="E2750" s="181"/>
      <c r="F2750" s="181"/>
      <c r="G2750" s="158"/>
      <c r="I2750" s="182"/>
      <c r="J2750" s="183"/>
    </row>
    <row r="2751">
      <c r="A2751" s="181"/>
      <c r="B2751" s="181"/>
      <c r="C2751" s="181"/>
      <c r="D2751" s="181"/>
      <c r="E2751" s="181"/>
      <c r="F2751" s="181"/>
      <c r="G2751" s="158"/>
      <c r="I2751" s="182"/>
      <c r="J2751" s="183"/>
    </row>
    <row r="2752">
      <c r="A2752" s="181"/>
      <c r="B2752" s="181"/>
      <c r="C2752" s="181"/>
      <c r="D2752" s="181"/>
      <c r="E2752" s="181"/>
      <c r="F2752" s="181"/>
      <c r="G2752" s="158"/>
      <c r="I2752" s="182"/>
      <c r="J2752" s="183"/>
    </row>
    <row r="2753">
      <c r="A2753" s="181"/>
      <c r="B2753" s="181"/>
      <c r="C2753" s="181"/>
      <c r="D2753" s="181"/>
      <c r="E2753" s="181"/>
      <c r="F2753" s="181"/>
      <c r="G2753" s="158"/>
      <c r="I2753" s="182"/>
      <c r="J2753" s="183"/>
    </row>
    <row r="2754">
      <c r="A2754" s="181"/>
      <c r="B2754" s="181"/>
      <c r="C2754" s="181"/>
      <c r="D2754" s="181"/>
      <c r="E2754" s="181"/>
      <c r="F2754" s="181"/>
      <c r="G2754" s="158"/>
      <c r="I2754" s="182"/>
      <c r="J2754" s="183"/>
    </row>
    <row r="2755">
      <c r="A2755" s="181"/>
      <c r="B2755" s="181"/>
      <c r="C2755" s="181"/>
      <c r="D2755" s="181"/>
      <c r="E2755" s="181"/>
      <c r="F2755" s="181"/>
      <c r="G2755" s="158"/>
      <c r="I2755" s="182"/>
      <c r="J2755" s="183"/>
    </row>
    <row r="2756">
      <c r="A2756" s="181"/>
      <c r="B2756" s="181"/>
      <c r="C2756" s="181"/>
      <c r="D2756" s="181"/>
      <c r="E2756" s="181"/>
      <c r="F2756" s="181"/>
      <c r="G2756" s="158"/>
      <c r="I2756" s="182"/>
      <c r="J2756" s="183"/>
    </row>
    <row r="2757">
      <c r="A2757" s="181"/>
      <c r="B2757" s="181"/>
      <c r="C2757" s="181"/>
      <c r="D2757" s="181"/>
      <c r="E2757" s="181"/>
      <c r="F2757" s="181"/>
      <c r="G2757" s="158"/>
      <c r="I2757" s="182"/>
      <c r="J2757" s="183"/>
    </row>
    <row r="2758">
      <c r="A2758" s="181"/>
      <c r="B2758" s="181"/>
      <c r="C2758" s="181"/>
      <c r="D2758" s="181"/>
      <c r="E2758" s="181"/>
      <c r="F2758" s="181"/>
      <c r="G2758" s="158"/>
      <c r="I2758" s="182"/>
      <c r="J2758" s="183"/>
    </row>
    <row r="2759">
      <c r="A2759" s="181"/>
      <c r="B2759" s="181"/>
      <c r="C2759" s="181"/>
      <c r="D2759" s="181"/>
      <c r="E2759" s="181"/>
      <c r="F2759" s="181"/>
      <c r="G2759" s="158"/>
      <c r="I2759" s="182"/>
      <c r="J2759" s="183"/>
    </row>
    <row r="2760">
      <c r="A2760" s="181"/>
      <c r="B2760" s="181"/>
      <c r="C2760" s="181"/>
      <c r="D2760" s="181"/>
      <c r="E2760" s="181"/>
      <c r="F2760" s="181"/>
      <c r="G2760" s="158"/>
      <c r="I2760" s="182"/>
      <c r="J2760" s="183"/>
    </row>
    <row r="2761">
      <c r="A2761" s="181"/>
      <c r="B2761" s="181"/>
      <c r="C2761" s="181"/>
      <c r="D2761" s="181"/>
      <c r="E2761" s="181"/>
      <c r="F2761" s="181"/>
      <c r="G2761" s="158"/>
      <c r="I2761" s="182"/>
      <c r="J2761" s="183"/>
    </row>
    <row r="2762">
      <c r="A2762" s="181"/>
      <c r="B2762" s="181"/>
      <c r="C2762" s="181"/>
      <c r="D2762" s="181"/>
      <c r="E2762" s="181"/>
      <c r="F2762" s="181"/>
      <c r="G2762" s="158"/>
      <c r="I2762" s="182"/>
      <c r="J2762" s="183"/>
    </row>
    <row r="2763">
      <c r="A2763" s="181"/>
      <c r="B2763" s="181"/>
      <c r="C2763" s="181"/>
      <c r="D2763" s="181"/>
      <c r="E2763" s="181"/>
      <c r="F2763" s="181"/>
      <c r="G2763" s="158"/>
      <c r="I2763" s="182"/>
      <c r="J2763" s="183"/>
    </row>
    <row r="2764">
      <c r="A2764" s="181"/>
      <c r="B2764" s="181"/>
      <c r="C2764" s="181"/>
      <c r="D2764" s="181"/>
      <c r="E2764" s="181"/>
      <c r="F2764" s="181"/>
      <c r="G2764" s="158"/>
      <c r="I2764" s="182"/>
      <c r="J2764" s="183"/>
    </row>
    <row r="2765">
      <c r="A2765" s="181"/>
      <c r="B2765" s="181"/>
      <c r="C2765" s="181"/>
      <c r="D2765" s="181"/>
      <c r="E2765" s="181"/>
      <c r="F2765" s="181"/>
      <c r="G2765" s="158"/>
      <c r="I2765" s="182"/>
      <c r="J2765" s="183"/>
    </row>
    <row r="2766">
      <c r="A2766" s="181"/>
      <c r="B2766" s="181"/>
      <c r="C2766" s="181"/>
      <c r="D2766" s="181"/>
      <c r="E2766" s="181"/>
      <c r="F2766" s="181"/>
      <c r="G2766" s="158"/>
      <c r="I2766" s="182"/>
      <c r="J2766" s="183"/>
    </row>
    <row r="2767">
      <c r="A2767" s="181"/>
      <c r="B2767" s="181"/>
      <c r="C2767" s="181"/>
      <c r="D2767" s="181"/>
      <c r="E2767" s="181"/>
      <c r="F2767" s="181"/>
      <c r="G2767" s="158"/>
      <c r="I2767" s="182"/>
      <c r="J2767" s="183"/>
    </row>
    <row r="2768">
      <c r="A2768" s="181"/>
      <c r="B2768" s="181"/>
      <c r="C2768" s="181"/>
      <c r="D2768" s="181"/>
      <c r="E2768" s="181"/>
      <c r="F2768" s="181"/>
      <c r="G2768" s="158"/>
      <c r="I2768" s="182"/>
      <c r="J2768" s="183"/>
    </row>
    <row r="2769">
      <c r="A2769" s="181"/>
      <c r="B2769" s="181"/>
      <c r="C2769" s="181"/>
      <c r="D2769" s="181"/>
      <c r="E2769" s="181"/>
      <c r="F2769" s="181"/>
      <c r="G2769" s="158"/>
      <c r="I2769" s="182"/>
      <c r="J2769" s="183"/>
    </row>
    <row r="2770">
      <c r="A2770" s="181"/>
      <c r="B2770" s="181"/>
      <c r="C2770" s="181"/>
      <c r="D2770" s="181"/>
      <c r="E2770" s="181"/>
      <c r="F2770" s="181"/>
      <c r="G2770" s="158"/>
      <c r="I2770" s="182"/>
      <c r="J2770" s="183"/>
    </row>
    <row r="2771">
      <c r="A2771" s="181"/>
      <c r="B2771" s="181"/>
      <c r="C2771" s="181"/>
      <c r="D2771" s="181"/>
      <c r="E2771" s="181"/>
      <c r="F2771" s="181"/>
      <c r="G2771" s="158"/>
      <c r="I2771" s="182"/>
      <c r="J2771" s="183"/>
    </row>
    <row r="2772">
      <c r="A2772" s="181"/>
      <c r="B2772" s="181"/>
      <c r="C2772" s="181"/>
      <c r="D2772" s="181"/>
      <c r="E2772" s="181"/>
      <c r="F2772" s="181"/>
      <c r="G2772" s="158"/>
      <c r="I2772" s="182"/>
      <c r="J2772" s="183"/>
    </row>
    <row r="2773">
      <c r="A2773" s="181"/>
      <c r="B2773" s="181"/>
      <c r="C2773" s="181"/>
      <c r="D2773" s="181"/>
      <c r="E2773" s="181"/>
      <c r="F2773" s="181"/>
      <c r="G2773" s="158"/>
      <c r="I2773" s="182"/>
      <c r="J2773" s="183"/>
    </row>
    <row r="2774">
      <c r="A2774" s="181"/>
      <c r="B2774" s="181"/>
      <c r="C2774" s="181"/>
      <c r="D2774" s="181"/>
      <c r="E2774" s="181"/>
      <c r="F2774" s="181"/>
      <c r="G2774" s="158"/>
      <c r="I2774" s="182"/>
      <c r="J2774" s="183"/>
    </row>
    <row r="2775">
      <c r="A2775" s="181"/>
      <c r="B2775" s="181"/>
      <c r="C2775" s="181"/>
      <c r="D2775" s="181"/>
      <c r="E2775" s="181"/>
      <c r="F2775" s="181"/>
      <c r="G2775" s="158"/>
      <c r="I2775" s="182"/>
      <c r="J2775" s="183"/>
    </row>
    <row r="2776">
      <c r="A2776" s="181"/>
      <c r="B2776" s="181"/>
      <c r="C2776" s="181"/>
      <c r="D2776" s="181"/>
      <c r="E2776" s="181"/>
      <c r="F2776" s="181"/>
      <c r="G2776" s="158"/>
      <c r="I2776" s="182"/>
      <c r="J2776" s="183"/>
    </row>
    <row r="2777">
      <c r="A2777" s="181"/>
      <c r="B2777" s="181"/>
      <c r="C2777" s="181"/>
      <c r="D2777" s="181"/>
      <c r="E2777" s="181"/>
      <c r="F2777" s="181"/>
      <c r="G2777" s="158"/>
      <c r="I2777" s="182"/>
      <c r="J2777" s="183"/>
    </row>
    <row r="2778">
      <c r="A2778" s="181"/>
      <c r="B2778" s="181"/>
      <c r="C2778" s="181"/>
      <c r="D2778" s="181"/>
      <c r="E2778" s="181"/>
      <c r="F2778" s="181"/>
      <c r="G2778" s="158"/>
      <c r="I2778" s="182"/>
      <c r="J2778" s="183"/>
    </row>
    <row r="2779">
      <c r="A2779" s="181"/>
      <c r="B2779" s="181"/>
      <c r="C2779" s="181"/>
      <c r="D2779" s="181"/>
      <c r="E2779" s="181"/>
      <c r="F2779" s="181"/>
      <c r="G2779" s="158"/>
      <c r="I2779" s="182"/>
      <c r="J2779" s="183"/>
    </row>
    <row r="2780">
      <c r="A2780" s="181"/>
      <c r="B2780" s="181"/>
      <c r="C2780" s="181"/>
      <c r="D2780" s="181"/>
      <c r="E2780" s="181"/>
      <c r="F2780" s="181"/>
      <c r="G2780" s="158"/>
      <c r="I2780" s="182"/>
      <c r="J2780" s="183"/>
    </row>
    <row r="2781">
      <c r="A2781" s="181"/>
      <c r="B2781" s="181"/>
      <c r="C2781" s="181"/>
      <c r="D2781" s="181"/>
      <c r="E2781" s="181"/>
      <c r="F2781" s="181"/>
      <c r="G2781" s="158"/>
      <c r="I2781" s="182"/>
      <c r="J2781" s="183"/>
    </row>
    <row r="2782">
      <c r="A2782" s="181"/>
      <c r="B2782" s="181"/>
      <c r="C2782" s="181"/>
      <c r="D2782" s="181"/>
      <c r="E2782" s="181"/>
      <c r="F2782" s="181"/>
      <c r="G2782" s="158"/>
      <c r="I2782" s="182"/>
      <c r="J2782" s="183"/>
    </row>
    <row r="2783">
      <c r="A2783" s="181"/>
      <c r="B2783" s="181"/>
      <c r="C2783" s="181"/>
      <c r="D2783" s="181"/>
      <c r="E2783" s="181"/>
      <c r="F2783" s="181"/>
      <c r="G2783" s="158"/>
      <c r="I2783" s="182"/>
      <c r="J2783" s="183"/>
    </row>
    <row r="2784">
      <c r="A2784" s="181"/>
      <c r="B2784" s="181"/>
      <c r="C2784" s="181"/>
      <c r="D2784" s="181"/>
      <c r="E2784" s="181"/>
      <c r="F2784" s="181"/>
      <c r="G2784" s="158"/>
      <c r="I2784" s="182"/>
      <c r="J2784" s="183"/>
    </row>
    <row r="2785">
      <c r="A2785" s="181"/>
      <c r="B2785" s="181"/>
      <c r="C2785" s="181"/>
      <c r="D2785" s="181"/>
      <c r="E2785" s="181"/>
      <c r="F2785" s="181"/>
      <c r="G2785" s="158"/>
      <c r="I2785" s="182"/>
      <c r="J2785" s="183"/>
    </row>
    <row r="2786">
      <c r="A2786" s="181"/>
      <c r="B2786" s="181"/>
      <c r="C2786" s="181"/>
      <c r="D2786" s="181"/>
      <c r="E2786" s="181"/>
      <c r="F2786" s="181"/>
      <c r="G2786" s="158"/>
      <c r="I2786" s="182"/>
      <c r="J2786" s="183"/>
    </row>
    <row r="2787">
      <c r="A2787" s="181"/>
      <c r="B2787" s="181"/>
      <c r="C2787" s="181"/>
      <c r="D2787" s="181"/>
      <c r="E2787" s="181"/>
      <c r="F2787" s="181"/>
      <c r="G2787" s="158"/>
      <c r="I2787" s="182"/>
      <c r="J2787" s="183"/>
    </row>
    <row r="2788">
      <c r="A2788" s="181"/>
      <c r="B2788" s="181"/>
      <c r="C2788" s="181"/>
      <c r="D2788" s="181"/>
      <c r="E2788" s="181"/>
      <c r="F2788" s="181"/>
      <c r="G2788" s="158"/>
      <c r="I2788" s="182"/>
      <c r="J2788" s="183"/>
    </row>
    <row r="2789">
      <c r="A2789" s="181"/>
      <c r="B2789" s="181"/>
      <c r="C2789" s="181"/>
      <c r="D2789" s="181"/>
      <c r="E2789" s="181"/>
      <c r="F2789" s="181"/>
      <c r="G2789" s="158"/>
      <c r="I2789" s="182"/>
      <c r="J2789" s="183"/>
    </row>
    <row r="2790">
      <c r="A2790" s="181"/>
      <c r="B2790" s="181"/>
      <c r="C2790" s="181"/>
      <c r="D2790" s="181"/>
      <c r="E2790" s="181"/>
      <c r="F2790" s="181"/>
      <c r="G2790" s="158"/>
      <c r="I2790" s="182"/>
      <c r="J2790" s="183"/>
    </row>
    <row r="2791">
      <c r="A2791" s="181"/>
      <c r="B2791" s="181"/>
      <c r="C2791" s="181"/>
      <c r="D2791" s="181"/>
      <c r="E2791" s="181"/>
      <c r="F2791" s="181"/>
      <c r="G2791" s="158"/>
      <c r="I2791" s="182"/>
      <c r="J2791" s="183"/>
    </row>
    <row r="2792">
      <c r="A2792" s="181"/>
      <c r="B2792" s="181"/>
      <c r="C2792" s="181"/>
      <c r="D2792" s="181"/>
      <c r="E2792" s="181"/>
      <c r="F2792" s="181"/>
      <c r="G2792" s="158"/>
      <c r="I2792" s="182"/>
      <c r="J2792" s="183"/>
    </row>
    <row r="2793">
      <c r="A2793" s="181"/>
      <c r="B2793" s="181"/>
      <c r="C2793" s="181"/>
      <c r="D2793" s="181"/>
      <c r="E2793" s="181"/>
      <c r="F2793" s="181"/>
      <c r="G2793" s="158"/>
      <c r="I2793" s="182"/>
      <c r="J2793" s="183"/>
    </row>
    <row r="2794">
      <c r="A2794" s="181"/>
      <c r="B2794" s="181"/>
      <c r="C2794" s="181"/>
      <c r="D2794" s="181"/>
      <c r="E2794" s="181"/>
      <c r="F2794" s="181"/>
      <c r="G2794" s="158"/>
      <c r="I2794" s="182"/>
      <c r="J2794" s="183"/>
    </row>
    <row r="2795">
      <c r="A2795" s="181"/>
      <c r="B2795" s="181"/>
      <c r="C2795" s="181"/>
      <c r="D2795" s="181"/>
      <c r="E2795" s="181"/>
      <c r="F2795" s="181"/>
      <c r="G2795" s="158"/>
      <c r="I2795" s="182"/>
      <c r="J2795" s="183"/>
    </row>
    <row r="2796">
      <c r="A2796" s="181"/>
      <c r="B2796" s="181"/>
      <c r="C2796" s="181"/>
      <c r="D2796" s="181"/>
      <c r="E2796" s="181"/>
      <c r="F2796" s="181"/>
      <c r="G2796" s="158"/>
      <c r="I2796" s="182"/>
      <c r="J2796" s="183"/>
    </row>
    <row r="2797">
      <c r="A2797" s="181"/>
      <c r="B2797" s="181"/>
      <c r="C2797" s="181"/>
      <c r="D2797" s="181"/>
      <c r="E2797" s="181"/>
      <c r="F2797" s="181"/>
      <c r="G2797" s="158"/>
      <c r="I2797" s="182"/>
      <c r="J2797" s="183"/>
    </row>
    <row r="2798">
      <c r="A2798" s="181"/>
      <c r="B2798" s="181"/>
      <c r="C2798" s="181"/>
      <c r="D2798" s="181"/>
      <c r="E2798" s="181"/>
      <c r="F2798" s="181"/>
      <c r="G2798" s="158"/>
      <c r="I2798" s="182"/>
      <c r="J2798" s="183"/>
    </row>
    <row r="2799">
      <c r="A2799" s="181"/>
      <c r="B2799" s="181"/>
      <c r="C2799" s="181"/>
      <c r="D2799" s="181"/>
      <c r="E2799" s="181"/>
      <c r="F2799" s="181"/>
      <c r="G2799" s="158"/>
      <c r="I2799" s="182"/>
      <c r="J2799" s="183"/>
    </row>
    <row r="2800">
      <c r="A2800" s="181"/>
      <c r="B2800" s="181"/>
      <c r="C2800" s="181"/>
      <c r="D2800" s="181"/>
      <c r="E2800" s="181"/>
      <c r="F2800" s="181"/>
      <c r="G2800" s="158"/>
      <c r="I2800" s="182"/>
      <c r="J2800" s="183"/>
    </row>
    <row r="2801">
      <c r="A2801" s="181"/>
      <c r="B2801" s="181"/>
      <c r="C2801" s="181"/>
      <c r="D2801" s="181"/>
      <c r="E2801" s="181"/>
      <c r="F2801" s="181"/>
      <c r="G2801" s="158"/>
      <c r="I2801" s="182"/>
      <c r="J2801" s="183"/>
    </row>
    <row r="2802">
      <c r="A2802" s="181"/>
      <c r="B2802" s="181"/>
      <c r="C2802" s="181"/>
      <c r="D2802" s="181"/>
      <c r="E2802" s="181"/>
      <c r="F2802" s="181"/>
      <c r="G2802" s="158"/>
      <c r="I2802" s="182"/>
      <c r="J2802" s="183"/>
    </row>
    <row r="2803">
      <c r="A2803" s="181"/>
      <c r="B2803" s="181"/>
      <c r="C2803" s="181"/>
      <c r="D2803" s="181"/>
      <c r="E2803" s="181"/>
      <c r="F2803" s="181"/>
      <c r="G2803" s="158"/>
      <c r="I2803" s="182"/>
      <c r="J2803" s="183"/>
    </row>
    <row r="2804">
      <c r="A2804" s="181"/>
      <c r="B2804" s="181"/>
      <c r="C2804" s="181"/>
      <c r="D2804" s="181"/>
      <c r="E2804" s="181"/>
      <c r="F2804" s="181"/>
      <c r="G2804" s="158"/>
      <c r="I2804" s="182"/>
      <c r="J2804" s="183"/>
    </row>
    <row r="2805">
      <c r="A2805" s="181"/>
      <c r="B2805" s="181"/>
      <c r="C2805" s="181"/>
      <c r="D2805" s="181"/>
      <c r="E2805" s="181"/>
      <c r="F2805" s="181"/>
      <c r="G2805" s="158"/>
      <c r="I2805" s="182"/>
      <c r="J2805" s="183"/>
    </row>
    <row r="2806">
      <c r="A2806" s="181"/>
      <c r="B2806" s="181"/>
      <c r="C2806" s="181"/>
      <c r="D2806" s="181"/>
      <c r="E2806" s="181"/>
      <c r="F2806" s="181"/>
      <c r="G2806" s="158"/>
      <c r="I2806" s="182"/>
      <c r="J2806" s="183"/>
    </row>
    <row r="2807">
      <c r="A2807" s="181"/>
      <c r="B2807" s="181"/>
      <c r="C2807" s="181"/>
      <c r="D2807" s="181"/>
      <c r="E2807" s="181"/>
      <c r="F2807" s="181"/>
      <c r="G2807" s="158"/>
      <c r="I2807" s="182"/>
      <c r="J2807" s="183"/>
    </row>
    <row r="2808">
      <c r="A2808" s="181"/>
      <c r="B2808" s="181"/>
      <c r="C2808" s="181"/>
      <c r="D2808" s="181"/>
      <c r="E2808" s="181"/>
      <c r="F2808" s="181"/>
      <c r="G2808" s="158"/>
      <c r="I2808" s="182"/>
      <c r="J2808" s="183"/>
    </row>
    <row r="2809">
      <c r="A2809" s="181"/>
      <c r="B2809" s="181"/>
      <c r="C2809" s="181"/>
      <c r="D2809" s="181"/>
      <c r="E2809" s="181"/>
      <c r="F2809" s="181"/>
      <c r="G2809" s="158"/>
      <c r="I2809" s="182"/>
      <c r="J2809" s="183"/>
    </row>
    <row r="2810">
      <c r="A2810" s="181"/>
      <c r="B2810" s="181"/>
      <c r="C2810" s="181"/>
      <c r="D2810" s="181"/>
      <c r="E2810" s="181"/>
      <c r="F2810" s="181"/>
      <c r="G2810" s="158"/>
      <c r="I2810" s="182"/>
      <c r="J2810" s="183"/>
    </row>
    <row r="2811">
      <c r="A2811" s="181"/>
      <c r="B2811" s="181"/>
      <c r="C2811" s="181"/>
      <c r="D2811" s="181"/>
      <c r="E2811" s="181"/>
      <c r="F2811" s="181"/>
      <c r="G2811" s="158"/>
      <c r="I2811" s="182"/>
      <c r="J2811" s="183"/>
    </row>
    <row r="2812">
      <c r="A2812" s="181"/>
      <c r="B2812" s="181"/>
      <c r="C2812" s="181"/>
      <c r="D2812" s="181"/>
      <c r="E2812" s="181"/>
      <c r="F2812" s="181"/>
      <c r="G2812" s="158"/>
      <c r="I2812" s="182"/>
      <c r="J2812" s="183"/>
    </row>
    <row r="2813">
      <c r="A2813" s="181"/>
      <c r="B2813" s="181"/>
      <c r="C2813" s="181"/>
      <c r="D2813" s="181"/>
      <c r="E2813" s="181"/>
      <c r="F2813" s="181"/>
      <c r="G2813" s="158"/>
      <c r="I2813" s="182"/>
      <c r="J2813" s="183"/>
    </row>
    <row r="2814">
      <c r="A2814" s="181"/>
      <c r="B2814" s="181"/>
      <c r="C2814" s="181"/>
      <c r="D2814" s="181"/>
      <c r="E2814" s="181"/>
      <c r="F2814" s="181"/>
      <c r="G2814" s="158"/>
      <c r="I2814" s="182"/>
      <c r="J2814" s="183"/>
    </row>
    <row r="2815">
      <c r="A2815" s="181"/>
      <c r="B2815" s="181"/>
      <c r="C2815" s="181"/>
      <c r="D2815" s="181"/>
      <c r="E2815" s="181"/>
      <c r="F2815" s="181"/>
      <c r="G2815" s="158"/>
      <c r="I2815" s="182"/>
      <c r="J2815" s="183"/>
    </row>
    <row r="2816">
      <c r="A2816" s="181"/>
      <c r="B2816" s="181"/>
      <c r="C2816" s="181"/>
      <c r="D2816" s="181"/>
      <c r="E2816" s="181"/>
      <c r="F2816" s="181"/>
      <c r="G2816" s="158"/>
      <c r="I2816" s="182"/>
      <c r="J2816" s="183"/>
    </row>
    <row r="2817">
      <c r="A2817" s="181"/>
      <c r="B2817" s="181"/>
      <c r="C2817" s="181"/>
      <c r="D2817" s="181"/>
      <c r="E2817" s="181"/>
      <c r="F2817" s="181"/>
      <c r="G2817" s="158"/>
      <c r="I2817" s="182"/>
      <c r="J2817" s="183"/>
    </row>
    <row r="2818">
      <c r="A2818" s="181"/>
      <c r="B2818" s="181"/>
      <c r="C2818" s="181"/>
      <c r="D2818" s="181"/>
      <c r="E2818" s="181"/>
      <c r="F2818" s="181"/>
      <c r="G2818" s="158"/>
      <c r="I2818" s="182"/>
      <c r="J2818" s="183"/>
    </row>
    <row r="2819">
      <c r="A2819" s="181"/>
      <c r="B2819" s="181"/>
      <c r="C2819" s="181"/>
      <c r="D2819" s="181"/>
      <c r="E2819" s="181"/>
      <c r="F2819" s="181"/>
      <c r="G2819" s="158"/>
      <c r="I2819" s="182"/>
      <c r="J2819" s="183"/>
    </row>
    <row r="2820">
      <c r="A2820" s="181"/>
      <c r="B2820" s="181"/>
      <c r="C2820" s="181"/>
      <c r="D2820" s="181"/>
      <c r="E2820" s="181"/>
      <c r="F2820" s="181"/>
      <c r="G2820" s="158"/>
      <c r="I2820" s="182"/>
      <c r="J2820" s="183"/>
    </row>
    <row r="2821">
      <c r="A2821" s="181"/>
      <c r="B2821" s="181"/>
      <c r="C2821" s="181"/>
      <c r="D2821" s="181"/>
      <c r="E2821" s="181"/>
      <c r="F2821" s="181"/>
      <c r="G2821" s="158"/>
      <c r="I2821" s="182"/>
      <c r="J2821" s="183"/>
    </row>
    <row r="2822">
      <c r="A2822" s="181"/>
      <c r="B2822" s="181"/>
      <c r="C2822" s="181"/>
      <c r="D2822" s="181"/>
      <c r="E2822" s="181"/>
      <c r="F2822" s="181"/>
      <c r="G2822" s="158"/>
      <c r="I2822" s="182"/>
      <c r="J2822" s="183"/>
    </row>
    <row r="2823">
      <c r="A2823" s="181"/>
      <c r="B2823" s="181"/>
      <c r="C2823" s="181"/>
      <c r="D2823" s="181"/>
      <c r="E2823" s="181"/>
      <c r="F2823" s="181"/>
      <c r="G2823" s="158"/>
      <c r="I2823" s="182"/>
      <c r="J2823" s="183"/>
    </row>
    <row r="2824">
      <c r="A2824" s="181"/>
      <c r="B2824" s="181"/>
      <c r="C2824" s="181"/>
      <c r="D2824" s="181"/>
      <c r="E2824" s="181"/>
      <c r="F2824" s="181"/>
      <c r="G2824" s="158"/>
      <c r="I2824" s="182"/>
      <c r="J2824" s="183"/>
    </row>
    <row r="2825">
      <c r="A2825" s="181"/>
      <c r="B2825" s="181"/>
      <c r="C2825" s="181"/>
      <c r="D2825" s="181"/>
      <c r="E2825" s="181"/>
      <c r="F2825" s="181"/>
      <c r="G2825" s="158"/>
      <c r="I2825" s="182"/>
      <c r="J2825" s="183"/>
    </row>
    <row r="2826">
      <c r="A2826" s="181"/>
      <c r="B2826" s="181"/>
      <c r="C2826" s="181"/>
      <c r="D2826" s="181"/>
      <c r="E2826" s="181"/>
      <c r="F2826" s="181"/>
      <c r="G2826" s="158"/>
      <c r="I2826" s="182"/>
      <c r="J2826" s="183"/>
    </row>
    <row r="2827">
      <c r="A2827" s="181"/>
      <c r="B2827" s="181"/>
      <c r="C2827" s="181"/>
      <c r="D2827" s="181"/>
      <c r="E2827" s="181"/>
      <c r="F2827" s="181"/>
      <c r="G2827" s="158"/>
      <c r="I2827" s="182"/>
      <c r="J2827" s="183"/>
    </row>
    <row r="2828">
      <c r="A2828" s="181"/>
      <c r="B2828" s="181"/>
      <c r="C2828" s="181"/>
      <c r="D2828" s="181"/>
      <c r="E2828" s="181"/>
      <c r="F2828" s="181"/>
      <c r="G2828" s="158"/>
      <c r="I2828" s="182"/>
      <c r="J2828" s="183"/>
    </row>
    <row r="2829">
      <c r="A2829" s="181"/>
      <c r="B2829" s="181"/>
      <c r="C2829" s="181"/>
      <c r="D2829" s="181"/>
      <c r="E2829" s="181"/>
      <c r="F2829" s="181"/>
      <c r="G2829" s="158"/>
      <c r="I2829" s="182"/>
      <c r="J2829" s="183"/>
    </row>
    <row r="2830">
      <c r="A2830" s="181"/>
      <c r="B2830" s="181"/>
      <c r="C2830" s="181"/>
      <c r="D2830" s="181"/>
      <c r="E2830" s="181"/>
      <c r="F2830" s="181"/>
      <c r="G2830" s="158"/>
      <c r="I2830" s="182"/>
      <c r="J2830" s="183"/>
    </row>
    <row r="2831">
      <c r="A2831" s="181"/>
      <c r="B2831" s="181"/>
      <c r="C2831" s="181"/>
      <c r="D2831" s="181"/>
      <c r="E2831" s="181"/>
      <c r="F2831" s="181"/>
      <c r="G2831" s="158"/>
      <c r="I2831" s="182"/>
      <c r="J2831" s="183"/>
    </row>
    <row r="2832">
      <c r="A2832" s="181"/>
      <c r="B2832" s="181"/>
      <c r="C2832" s="181"/>
      <c r="D2832" s="181"/>
      <c r="E2832" s="181"/>
      <c r="F2832" s="181"/>
      <c r="G2832" s="158"/>
      <c r="I2832" s="182"/>
      <c r="J2832" s="183"/>
    </row>
    <row r="2833">
      <c r="A2833" s="181"/>
      <c r="B2833" s="181"/>
      <c r="C2833" s="181"/>
      <c r="D2833" s="181"/>
      <c r="E2833" s="181"/>
      <c r="F2833" s="181"/>
      <c r="G2833" s="158"/>
      <c r="I2833" s="182"/>
      <c r="J2833" s="183"/>
    </row>
    <row r="2834">
      <c r="A2834" s="181"/>
      <c r="B2834" s="181"/>
      <c r="C2834" s="181"/>
      <c r="D2834" s="181"/>
      <c r="E2834" s="181"/>
      <c r="F2834" s="181"/>
      <c r="G2834" s="158"/>
      <c r="I2834" s="182"/>
      <c r="J2834" s="183"/>
    </row>
    <row r="2835">
      <c r="A2835" s="181"/>
      <c r="B2835" s="181"/>
      <c r="C2835" s="181"/>
      <c r="D2835" s="181"/>
      <c r="E2835" s="181"/>
      <c r="F2835" s="181"/>
      <c r="G2835" s="158"/>
      <c r="I2835" s="182"/>
      <c r="J2835" s="183"/>
    </row>
    <row r="2836">
      <c r="A2836" s="181"/>
      <c r="B2836" s="181"/>
      <c r="C2836" s="181"/>
      <c r="D2836" s="181"/>
      <c r="E2836" s="181"/>
      <c r="F2836" s="181"/>
      <c r="G2836" s="158"/>
      <c r="I2836" s="182"/>
      <c r="J2836" s="183"/>
    </row>
    <row r="2837">
      <c r="A2837" s="181"/>
      <c r="B2837" s="181"/>
      <c r="C2837" s="181"/>
      <c r="D2837" s="181"/>
      <c r="E2837" s="181"/>
      <c r="F2837" s="181"/>
      <c r="G2837" s="158"/>
      <c r="I2837" s="182"/>
      <c r="J2837" s="183"/>
    </row>
    <row r="2838">
      <c r="A2838" s="181"/>
      <c r="B2838" s="181"/>
      <c r="C2838" s="181"/>
      <c r="D2838" s="181"/>
      <c r="E2838" s="181"/>
      <c r="F2838" s="181"/>
      <c r="G2838" s="158"/>
      <c r="I2838" s="182"/>
      <c r="J2838" s="183"/>
    </row>
    <row r="2839">
      <c r="A2839" s="181"/>
      <c r="B2839" s="181"/>
      <c r="C2839" s="181"/>
      <c r="D2839" s="181"/>
      <c r="E2839" s="181"/>
      <c r="F2839" s="181"/>
      <c r="G2839" s="158"/>
      <c r="I2839" s="182"/>
      <c r="J2839" s="183"/>
    </row>
    <row r="2840">
      <c r="A2840" s="181"/>
      <c r="B2840" s="181"/>
      <c r="C2840" s="181"/>
      <c r="D2840" s="181"/>
      <c r="E2840" s="181"/>
      <c r="F2840" s="181"/>
      <c r="G2840" s="158"/>
      <c r="I2840" s="182"/>
      <c r="J2840" s="183"/>
    </row>
    <row r="2841">
      <c r="A2841" s="181"/>
      <c r="B2841" s="181"/>
      <c r="C2841" s="181"/>
      <c r="D2841" s="181"/>
      <c r="E2841" s="181"/>
      <c r="F2841" s="181"/>
      <c r="G2841" s="158"/>
      <c r="I2841" s="182"/>
      <c r="J2841" s="183"/>
    </row>
    <row r="2842">
      <c r="A2842" s="181"/>
      <c r="B2842" s="181"/>
      <c r="C2842" s="181"/>
      <c r="D2842" s="181"/>
      <c r="E2842" s="181"/>
      <c r="F2842" s="181"/>
      <c r="G2842" s="158"/>
      <c r="I2842" s="182"/>
      <c r="J2842" s="183"/>
    </row>
    <row r="2843">
      <c r="A2843" s="181"/>
      <c r="B2843" s="181"/>
      <c r="C2843" s="181"/>
      <c r="D2843" s="181"/>
      <c r="E2843" s="181"/>
      <c r="F2843" s="181"/>
      <c r="G2843" s="158"/>
      <c r="I2843" s="182"/>
      <c r="J2843" s="183"/>
    </row>
    <row r="2844">
      <c r="A2844" s="181"/>
      <c r="B2844" s="181"/>
      <c r="C2844" s="181"/>
      <c r="D2844" s="181"/>
      <c r="E2844" s="181"/>
      <c r="F2844" s="181"/>
      <c r="G2844" s="158"/>
      <c r="I2844" s="182"/>
      <c r="J2844" s="183"/>
    </row>
    <row r="2845">
      <c r="A2845" s="181"/>
      <c r="B2845" s="181"/>
      <c r="C2845" s="181"/>
      <c r="D2845" s="181"/>
      <c r="E2845" s="181"/>
      <c r="F2845" s="181"/>
      <c r="G2845" s="158"/>
      <c r="I2845" s="182"/>
      <c r="J2845" s="183"/>
    </row>
    <row r="2846">
      <c r="A2846" s="181"/>
      <c r="B2846" s="181"/>
      <c r="C2846" s="181"/>
      <c r="D2846" s="181"/>
      <c r="E2846" s="181"/>
      <c r="F2846" s="181"/>
      <c r="G2846" s="158"/>
      <c r="I2846" s="182"/>
      <c r="J2846" s="183"/>
    </row>
    <row r="2847">
      <c r="A2847" s="181"/>
      <c r="B2847" s="181"/>
      <c r="C2847" s="181"/>
      <c r="D2847" s="181"/>
      <c r="E2847" s="181"/>
      <c r="F2847" s="181"/>
      <c r="G2847" s="158"/>
      <c r="I2847" s="182"/>
      <c r="J2847" s="183"/>
    </row>
    <row r="2848">
      <c r="A2848" s="181"/>
      <c r="B2848" s="181"/>
      <c r="C2848" s="181"/>
      <c r="D2848" s="181"/>
      <c r="E2848" s="181"/>
      <c r="F2848" s="181"/>
      <c r="G2848" s="158"/>
      <c r="I2848" s="182"/>
      <c r="J2848" s="183"/>
    </row>
    <row r="2849">
      <c r="A2849" s="181"/>
      <c r="B2849" s="181"/>
      <c r="C2849" s="181"/>
      <c r="D2849" s="181"/>
      <c r="E2849" s="181"/>
      <c r="F2849" s="181"/>
      <c r="G2849" s="158"/>
      <c r="I2849" s="182"/>
      <c r="J2849" s="183"/>
    </row>
    <row r="2850">
      <c r="A2850" s="181"/>
      <c r="B2850" s="181"/>
      <c r="C2850" s="181"/>
      <c r="D2850" s="181"/>
      <c r="E2850" s="181"/>
      <c r="F2850" s="181"/>
      <c r="G2850" s="158"/>
      <c r="I2850" s="182"/>
      <c r="J2850" s="183"/>
    </row>
    <row r="2851">
      <c r="A2851" s="181"/>
      <c r="B2851" s="181"/>
      <c r="C2851" s="181"/>
      <c r="D2851" s="181"/>
      <c r="E2851" s="181"/>
      <c r="F2851" s="181"/>
      <c r="G2851" s="158"/>
      <c r="I2851" s="182"/>
      <c r="J2851" s="183"/>
    </row>
    <row r="2852">
      <c r="A2852" s="181"/>
      <c r="B2852" s="181"/>
      <c r="C2852" s="181"/>
      <c r="D2852" s="181"/>
      <c r="E2852" s="181"/>
      <c r="F2852" s="181"/>
      <c r="G2852" s="158"/>
      <c r="I2852" s="182"/>
      <c r="J2852" s="183"/>
    </row>
    <row r="2853">
      <c r="A2853" s="181"/>
      <c r="B2853" s="181"/>
      <c r="C2853" s="181"/>
      <c r="D2853" s="181"/>
      <c r="E2853" s="181"/>
      <c r="F2853" s="181"/>
      <c r="G2853" s="158"/>
      <c r="I2853" s="182"/>
      <c r="J2853" s="183"/>
    </row>
    <row r="2854">
      <c r="A2854" s="181"/>
      <c r="B2854" s="181"/>
      <c r="C2854" s="181"/>
      <c r="D2854" s="181"/>
      <c r="E2854" s="181"/>
      <c r="F2854" s="181"/>
      <c r="G2854" s="158"/>
      <c r="I2854" s="182"/>
      <c r="J2854" s="183"/>
    </row>
    <row r="2855">
      <c r="A2855" s="181"/>
      <c r="B2855" s="181"/>
      <c r="C2855" s="181"/>
      <c r="D2855" s="181"/>
      <c r="E2855" s="181"/>
      <c r="F2855" s="181"/>
      <c r="G2855" s="158"/>
      <c r="I2855" s="182"/>
      <c r="J2855" s="183"/>
    </row>
    <row r="2856">
      <c r="A2856" s="181"/>
      <c r="B2856" s="181"/>
      <c r="C2856" s="181"/>
      <c r="D2856" s="181"/>
      <c r="E2856" s="181"/>
      <c r="F2856" s="181"/>
      <c r="G2856" s="158"/>
      <c r="I2856" s="182"/>
      <c r="J2856" s="183"/>
    </row>
    <row r="2857">
      <c r="A2857" s="181"/>
      <c r="B2857" s="181"/>
      <c r="C2857" s="181"/>
      <c r="D2857" s="181"/>
      <c r="E2857" s="181"/>
      <c r="F2857" s="181"/>
      <c r="G2857" s="158"/>
      <c r="I2857" s="182"/>
      <c r="J2857" s="183"/>
    </row>
    <row r="2858">
      <c r="A2858" s="181"/>
      <c r="B2858" s="181"/>
      <c r="C2858" s="181"/>
      <c r="D2858" s="181"/>
      <c r="E2858" s="181"/>
      <c r="F2858" s="181"/>
      <c r="G2858" s="158"/>
      <c r="I2858" s="182"/>
      <c r="J2858" s="183"/>
    </row>
    <row r="2859">
      <c r="A2859" s="181"/>
      <c r="B2859" s="181"/>
      <c r="C2859" s="181"/>
      <c r="D2859" s="181"/>
      <c r="E2859" s="181"/>
      <c r="F2859" s="181"/>
      <c r="G2859" s="158"/>
      <c r="I2859" s="182"/>
      <c r="J2859" s="183"/>
    </row>
    <row r="2860">
      <c r="A2860" s="181"/>
      <c r="B2860" s="181"/>
      <c r="C2860" s="181"/>
      <c r="D2860" s="181"/>
      <c r="E2860" s="181"/>
      <c r="F2860" s="181"/>
      <c r="G2860" s="158"/>
      <c r="I2860" s="182"/>
      <c r="J2860" s="183"/>
    </row>
    <row r="2861">
      <c r="A2861" s="181"/>
      <c r="B2861" s="181"/>
      <c r="C2861" s="181"/>
      <c r="D2861" s="181"/>
      <c r="E2861" s="181"/>
      <c r="F2861" s="181"/>
      <c r="G2861" s="158"/>
      <c r="I2861" s="182"/>
      <c r="J2861" s="183"/>
    </row>
    <row r="2862">
      <c r="A2862" s="181"/>
      <c r="B2862" s="181"/>
      <c r="C2862" s="181"/>
      <c r="D2862" s="181"/>
      <c r="E2862" s="181"/>
      <c r="F2862" s="181"/>
      <c r="G2862" s="158"/>
      <c r="I2862" s="182"/>
      <c r="J2862" s="183"/>
    </row>
    <row r="2863">
      <c r="A2863" s="181"/>
      <c r="B2863" s="181"/>
      <c r="C2863" s="181"/>
      <c r="D2863" s="181"/>
      <c r="E2863" s="181"/>
      <c r="F2863" s="181"/>
      <c r="G2863" s="158"/>
      <c r="I2863" s="182"/>
      <c r="J2863" s="183"/>
    </row>
    <row r="2864">
      <c r="A2864" s="181"/>
      <c r="B2864" s="181"/>
      <c r="C2864" s="181"/>
      <c r="D2864" s="181"/>
      <c r="E2864" s="181"/>
      <c r="F2864" s="181"/>
      <c r="G2864" s="158"/>
      <c r="I2864" s="182"/>
      <c r="J2864" s="183"/>
    </row>
    <row r="2865">
      <c r="A2865" s="181"/>
      <c r="B2865" s="181"/>
      <c r="C2865" s="181"/>
      <c r="D2865" s="181"/>
      <c r="E2865" s="181"/>
      <c r="F2865" s="181"/>
      <c r="G2865" s="158"/>
      <c r="I2865" s="182"/>
      <c r="J2865" s="183"/>
    </row>
    <row r="2866">
      <c r="A2866" s="181"/>
      <c r="B2866" s="181"/>
      <c r="C2866" s="181"/>
      <c r="D2866" s="181"/>
      <c r="E2866" s="181"/>
      <c r="F2866" s="181"/>
      <c r="G2866" s="158"/>
      <c r="I2866" s="182"/>
      <c r="J2866" s="183"/>
    </row>
    <row r="2867">
      <c r="A2867" s="181"/>
      <c r="B2867" s="181"/>
      <c r="C2867" s="181"/>
      <c r="D2867" s="181"/>
      <c r="E2867" s="181"/>
      <c r="F2867" s="181"/>
      <c r="G2867" s="158"/>
      <c r="I2867" s="182"/>
      <c r="J2867" s="183"/>
    </row>
    <row r="2868">
      <c r="A2868" s="181"/>
      <c r="B2868" s="181"/>
      <c r="C2868" s="181"/>
      <c r="D2868" s="181"/>
      <c r="E2868" s="181"/>
      <c r="F2868" s="181"/>
      <c r="G2868" s="158"/>
      <c r="I2868" s="182"/>
      <c r="J2868" s="183"/>
    </row>
    <row r="2869">
      <c r="A2869" s="181"/>
      <c r="B2869" s="181"/>
      <c r="C2869" s="181"/>
      <c r="D2869" s="181"/>
      <c r="E2869" s="181"/>
      <c r="F2869" s="181"/>
      <c r="G2869" s="158"/>
      <c r="I2869" s="182"/>
      <c r="J2869" s="183"/>
    </row>
    <row r="2870">
      <c r="A2870" s="181"/>
      <c r="B2870" s="181"/>
      <c r="C2870" s="181"/>
      <c r="D2870" s="181"/>
      <c r="E2870" s="181"/>
      <c r="F2870" s="181"/>
      <c r="G2870" s="158"/>
      <c r="I2870" s="182"/>
      <c r="J2870" s="183"/>
    </row>
    <row r="2871">
      <c r="A2871" s="181"/>
      <c r="B2871" s="181"/>
      <c r="C2871" s="181"/>
      <c r="D2871" s="181"/>
      <c r="E2871" s="181"/>
      <c r="F2871" s="181"/>
      <c r="G2871" s="158"/>
      <c r="I2871" s="182"/>
      <c r="J2871" s="183"/>
    </row>
    <row r="2872">
      <c r="A2872" s="181"/>
      <c r="B2872" s="181"/>
      <c r="C2872" s="181"/>
      <c r="D2872" s="181"/>
      <c r="E2872" s="181"/>
      <c r="F2872" s="181"/>
      <c r="G2872" s="158"/>
      <c r="I2872" s="182"/>
      <c r="J2872" s="183"/>
    </row>
    <row r="2873">
      <c r="A2873" s="181"/>
      <c r="B2873" s="181"/>
      <c r="C2873" s="181"/>
      <c r="D2873" s="181"/>
      <c r="E2873" s="181"/>
      <c r="F2873" s="181"/>
      <c r="G2873" s="158"/>
      <c r="I2873" s="182"/>
      <c r="J2873" s="183"/>
    </row>
    <row r="2874">
      <c r="A2874" s="181"/>
      <c r="B2874" s="181"/>
      <c r="C2874" s="181"/>
      <c r="D2874" s="181"/>
      <c r="E2874" s="181"/>
      <c r="F2874" s="181"/>
      <c r="G2874" s="158"/>
      <c r="I2874" s="182"/>
      <c r="J2874" s="183"/>
    </row>
    <row r="2875">
      <c r="A2875" s="181"/>
      <c r="B2875" s="181"/>
      <c r="C2875" s="181"/>
      <c r="D2875" s="181"/>
      <c r="E2875" s="181"/>
      <c r="F2875" s="181"/>
      <c r="G2875" s="158"/>
      <c r="I2875" s="182"/>
      <c r="J2875" s="183"/>
    </row>
    <row r="2876">
      <c r="A2876" s="181"/>
      <c r="B2876" s="181"/>
      <c r="C2876" s="181"/>
      <c r="D2876" s="181"/>
      <c r="E2876" s="181"/>
      <c r="F2876" s="181"/>
      <c r="G2876" s="158"/>
      <c r="I2876" s="182"/>
      <c r="J2876" s="183"/>
    </row>
    <row r="2877">
      <c r="A2877" s="181"/>
      <c r="B2877" s="181"/>
      <c r="C2877" s="181"/>
      <c r="D2877" s="181"/>
      <c r="E2877" s="181"/>
      <c r="F2877" s="181"/>
      <c r="G2877" s="158"/>
      <c r="I2877" s="182"/>
      <c r="J2877" s="183"/>
    </row>
    <row r="2878">
      <c r="A2878" s="181"/>
      <c r="B2878" s="181"/>
      <c r="C2878" s="181"/>
      <c r="D2878" s="181"/>
      <c r="E2878" s="181"/>
      <c r="F2878" s="181"/>
      <c r="G2878" s="158"/>
      <c r="I2878" s="182"/>
      <c r="J2878" s="183"/>
    </row>
    <row r="2879">
      <c r="A2879" s="181"/>
      <c r="B2879" s="181"/>
      <c r="C2879" s="181"/>
      <c r="D2879" s="181"/>
      <c r="E2879" s="181"/>
      <c r="F2879" s="181"/>
      <c r="G2879" s="158"/>
      <c r="I2879" s="182"/>
      <c r="J2879" s="183"/>
    </row>
    <row r="2880">
      <c r="A2880" s="181"/>
      <c r="B2880" s="181"/>
      <c r="C2880" s="181"/>
      <c r="D2880" s="181"/>
      <c r="E2880" s="181"/>
      <c r="F2880" s="181"/>
      <c r="G2880" s="158"/>
      <c r="I2880" s="182"/>
      <c r="J2880" s="183"/>
    </row>
    <row r="2881">
      <c r="A2881" s="181"/>
      <c r="B2881" s="181"/>
      <c r="C2881" s="181"/>
      <c r="D2881" s="181"/>
      <c r="E2881" s="181"/>
      <c r="F2881" s="181"/>
      <c r="G2881" s="158"/>
      <c r="I2881" s="182"/>
      <c r="J2881" s="183"/>
    </row>
    <row r="2882">
      <c r="A2882" s="181"/>
      <c r="B2882" s="181"/>
      <c r="C2882" s="181"/>
      <c r="D2882" s="181"/>
      <c r="E2882" s="181"/>
      <c r="F2882" s="181"/>
      <c r="G2882" s="158"/>
      <c r="I2882" s="182"/>
      <c r="J2882" s="183"/>
    </row>
    <row r="2883">
      <c r="A2883" s="181"/>
      <c r="B2883" s="181"/>
      <c r="C2883" s="181"/>
      <c r="D2883" s="181"/>
      <c r="E2883" s="181"/>
      <c r="F2883" s="181"/>
      <c r="G2883" s="158"/>
      <c r="I2883" s="182"/>
      <c r="J2883" s="183"/>
    </row>
    <row r="2884">
      <c r="A2884" s="181"/>
      <c r="B2884" s="181"/>
      <c r="C2884" s="181"/>
      <c r="D2884" s="181"/>
      <c r="E2884" s="181"/>
      <c r="F2884" s="181"/>
      <c r="G2884" s="158"/>
      <c r="I2884" s="182"/>
      <c r="J2884" s="183"/>
    </row>
    <row r="2885">
      <c r="A2885" s="181"/>
      <c r="B2885" s="181"/>
      <c r="C2885" s="181"/>
      <c r="D2885" s="181"/>
      <c r="E2885" s="181"/>
      <c r="F2885" s="181"/>
      <c r="G2885" s="158"/>
      <c r="I2885" s="182"/>
      <c r="J2885" s="183"/>
    </row>
    <row r="2886">
      <c r="A2886" s="181"/>
      <c r="B2886" s="181"/>
      <c r="C2886" s="181"/>
      <c r="D2886" s="181"/>
      <c r="E2886" s="181"/>
      <c r="F2886" s="181"/>
      <c r="G2886" s="158"/>
      <c r="I2886" s="182"/>
      <c r="J2886" s="183"/>
    </row>
    <row r="2887">
      <c r="A2887" s="181"/>
      <c r="B2887" s="181"/>
      <c r="C2887" s="181"/>
      <c r="D2887" s="181"/>
      <c r="E2887" s="181"/>
      <c r="F2887" s="181"/>
      <c r="G2887" s="158"/>
      <c r="I2887" s="182"/>
      <c r="J2887" s="183"/>
    </row>
    <row r="2888">
      <c r="A2888" s="181"/>
      <c r="B2888" s="181"/>
      <c r="C2888" s="181"/>
      <c r="D2888" s="181"/>
      <c r="E2888" s="181"/>
      <c r="F2888" s="181"/>
      <c r="G2888" s="158"/>
      <c r="I2888" s="182"/>
      <c r="J2888" s="183"/>
    </row>
    <row r="2889">
      <c r="A2889" s="181"/>
      <c r="B2889" s="181"/>
      <c r="C2889" s="181"/>
      <c r="D2889" s="181"/>
      <c r="E2889" s="181"/>
      <c r="F2889" s="181"/>
      <c r="G2889" s="158"/>
      <c r="I2889" s="182"/>
      <c r="J2889" s="183"/>
    </row>
    <row r="2890">
      <c r="A2890" s="181"/>
      <c r="B2890" s="181"/>
      <c r="C2890" s="181"/>
      <c r="D2890" s="181"/>
      <c r="E2890" s="181"/>
      <c r="F2890" s="181"/>
      <c r="G2890" s="158"/>
      <c r="I2890" s="182"/>
      <c r="J2890" s="183"/>
    </row>
    <row r="2891">
      <c r="A2891" s="181"/>
      <c r="B2891" s="181"/>
      <c r="C2891" s="181"/>
      <c r="D2891" s="181"/>
      <c r="E2891" s="181"/>
      <c r="F2891" s="181"/>
      <c r="G2891" s="158"/>
      <c r="I2891" s="182"/>
      <c r="J2891" s="183"/>
    </row>
    <row r="2892">
      <c r="A2892" s="181"/>
      <c r="B2892" s="181"/>
      <c r="C2892" s="181"/>
      <c r="D2892" s="181"/>
      <c r="E2892" s="181"/>
      <c r="F2892" s="181"/>
      <c r="G2892" s="158"/>
      <c r="I2892" s="182"/>
      <c r="J2892" s="183"/>
    </row>
    <row r="2893">
      <c r="A2893" s="181"/>
      <c r="B2893" s="181"/>
      <c r="C2893" s="181"/>
      <c r="D2893" s="181"/>
      <c r="E2893" s="181"/>
      <c r="F2893" s="181"/>
      <c r="G2893" s="158"/>
      <c r="I2893" s="182"/>
      <c r="J2893" s="183"/>
    </row>
    <row r="2894">
      <c r="A2894" s="181"/>
      <c r="B2894" s="181"/>
      <c r="C2894" s="181"/>
      <c r="D2894" s="181"/>
      <c r="E2894" s="181"/>
      <c r="F2894" s="181"/>
      <c r="G2894" s="158"/>
      <c r="I2894" s="182"/>
      <c r="J2894" s="183"/>
    </row>
    <row r="2895">
      <c r="A2895" s="181"/>
      <c r="B2895" s="181"/>
      <c r="C2895" s="181"/>
      <c r="D2895" s="181"/>
      <c r="E2895" s="181"/>
      <c r="F2895" s="181"/>
      <c r="G2895" s="158"/>
      <c r="I2895" s="182"/>
      <c r="J2895" s="183"/>
    </row>
    <row r="2896">
      <c r="A2896" s="181"/>
      <c r="B2896" s="181"/>
      <c r="C2896" s="181"/>
      <c r="D2896" s="181"/>
      <c r="E2896" s="181"/>
      <c r="F2896" s="181"/>
      <c r="G2896" s="158"/>
      <c r="I2896" s="182"/>
      <c r="J2896" s="183"/>
    </row>
    <row r="2897">
      <c r="A2897" s="181"/>
      <c r="B2897" s="181"/>
      <c r="C2897" s="181"/>
      <c r="D2897" s="181"/>
      <c r="E2897" s="181"/>
      <c r="F2897" s="181"/>
      <c r="G2897" s="158"/>
      <c r="I2897" s="182"/>
      <c r="J2897" s="183"/>
    </row>
    <row r="2898">
      <c r="A2898" s="181"/>
      <c r="B2898" s="181"/>
      <c r="C2898" s="181"/>
      <c r="D2898" s="181"/>
      <c r="E2898" s="181"/>
      <c r="F2898" s="181"/>
      <c r="G2898" s="158"/>
      <c r="I2898" s="182"/>
      <c r="J2898" s="183"/>
    </row>
    <row r="2899">
      <c r="A2899" s="181"/>
      <c r="B2899" s="181"/>
      <c r="C2899" s="181"/>
      <c r="D2899" s="181"/>
      <c r="E2899" s="181"/>
      <c r="F2899" s="181"/>
      <c r="G2899" s="158"/>
      <c r="I2899" s="182"/>
      <c r="J2899" s="183"/>
    </row>
    <row r="2900">
      <c r="A2900" s="181"/>
      <c r="B2900" s="181"/>
      <c r="C2900" s="181"/>
      <c r="D2900" s="181"/>
      <c r="E2900" s="181"/>
      <c r="F2900" s="181"/>
      <c r="G2900" s="158"/>
      <c r="I2900" s="182"/>
      <c r="J2900" s="183"/>
    </row>
    <row r="2901">
      <c r="A2901" s="181"/>
      <c r="B2901" s="181"/>
      <c r="C2901" s="181"/>
      <c r="D2901" s="181"/>
      <c r="E2901" s="181"/>
      <c r="F2901" s="181"/>
      <c r="G2901" s="158"/>
      <c r="I2901" s="182"/>
      <c r="J2901" s="183"/>
    </row>
    <row r="2902">
      <c r="A2902" s="181"/>
      <c r="B2902" s="181"/>
      <c r="C2902" s="181"/>
      <c r="D2902" s="181"/>
      <c r="E2902" s="181"/>
      <c r="F2902" s="181"/>
      <c r="G2902" s="158"/>
      <c r="I2902" s="182"/>
      <c r="J2902" s="183"/>
    </row>
    <row r="2903">
      <c r="A2903" s="181"/>
      <c r="B2903" s="181"/>
      <c r="C2903" s="181"/>
      <c r="D2903" s="181"/>
      <c r="E2903" s="181"/>
      <c r="F2903" s="181"/>
      <c r="G2903" s="158"/>
      <c r="I2903" s="182"/>
      <c r="J2903" s="183"/>
    </row>
    <row r="2904">
      <c r="A2904" s="181"/>
      <c r="B2904" s="181"/>
      <c r="C2904" s="181"/>
      <c r="D2904" s="181"/>
      <c r="E2904" s="181"/>
      <c r="F2904" s="181"/>
      <c r="G2904" s="158"/>
      <c r="I2904" s="182"/>
      <c r="J2904" s="183"/>
    </row>
    <row r="2905">
      <c r="A2905" s="181"/>
      <c r="B2905" s="181"/>
      <c r="C2905" s="181"/>
      <c r="D2905" s="181"/>
      <c r="E2905" s="181"/>
      <c r="F2905" s="181"/>
      <c r="G2905" s="158"/>
      <c r="I2905" s="182"/>
      <c r="J2905" s="183"/>
    </row>
    <row r="2906">
      <c r="A2906" s="181"/>
      <c r="B2906" s="181"/>
      <c r="C2906" s="181"/>
      <c r="D2906" s="181"/>
      <c r="E2906" s="181"/>
      <c r="F2906" s="181"/>
      <c r="G2906" s="158"/>
      <c r="I2906" s="182"/>
      <c r="J2906" s="183"/>
    </row>
    <row r="2907">
      <c r="A2907" s="181"/>
      <c r="B2907" s="181"/>
      <c r="C2907" s="181"/>
      <c r="D2907" s="181"/>
      <c r="E2907" s="181"/>
      <c r="F2907" s="181"/>
      <c r="G2907" s="158"/>
      <c r="I2907" s="182"/>
      <c r="J2907" s="183"/>
    </row>
    <row r="2908">
      <c r="A2908" s="181"/>
      <c r="B2908" s="181"/>
      <c r="C2908" s="181"/>
      <c r="D2908" s="181"/>
      <c r="E2908" s="181"/>
      <c r="F2908" s="181"/>
      <c r="G2908" s="158"/>
      <c r="I2908" s="182"/>
      <c r="J2908" s="183"/>
    </row>
    <row r="2909">
      <c r="A2909" s="181"/>
      <c r="B2909" s="181"/>
      <c r="C2909" s="181"/>
      <c r="D2909" s="181"/>
      <c r="E2909" s="181"/>
      <c r="F2909" s="181"/>
      <c r="G2909" s="158"/>
      <c r="I2909" s="182"/>
      <c r="J2909" s="183"/>
    </row>
    <row r="2910">
      <c r="A2910" s="181"/>
      <c r="B2910" s="181"/>
      <c r="C2910" s="181"/>
      <c r="D2910" s="181"/>
      <c r="E2910" s="181"/>
      <c r="F2910" s="181"/>
      <c r="G2910" s="158"/>
      <c r="I2910" s="182"/>
      <c r="J2910" s="183"/>
    </row>
    <row r="2911">
      <c r="A2911" s="181"/>
      <c r="B2911" s="181"/>
      <c r="C2911" s="181"/>
      <c r="D2911" s="181"/>
      <c r="E2911" s="181"/>
      <c r="F2911" s="181"/>
      <c r="G2911" s="158"/>
      <c r="I2911" s="182"/>
      <c r="J2911" s="183"/>
    </row>
    <row r="2912">
      <c r="A2912" s="181"/>
      <c r="B2912" s="181"/>
      <c r="C2912" s="181"/>
      <c r="D2912" s="181"/>
      <c r="E2912" s="181"/>
      <c r="F2912" s="181"/>
      <c r="G2912" s="158"/>
      <c r="I2912" s="182"/>
      <c r="J2912" s="183"/>
    </row>
    <row r="2913">
      <c r="A2913" s="181"/>
      <c r="B2913" s="181"/>
      <c r="C2913" s="181"/>
      <c r="D2913" s="181"/>
      <c r="E2913" s="181"/>
      <c r="F2913" s="181"/>
      <c r="G2913" s="158"/>
      <c r="I2913" s="182"/>
      <c r="J2913" s="183"/>
    </row>
    <row r="2914">
      <c r="A2914" s="181"/>
      <c r="B2914" s="181"/>
      <c r="C2914" s="181"/>
      <c r="D2914" s="181"/>
      <c r="E2914" s="181"/>
      <c r="F2914" s="181"/>
      <c r="G2914" s="158"/>
      <c r="I2914" s="182"/>
      <c r="J2914" s="183"/>
    </row>
    <row r="2915">
      <c r="A2915" s="181"/>
      <c r="B2915" s="181"/>
      <c r="C2915" s="181"/>
      <c r="D2915" s="181"/>
      <c r="E2915" s="181"/>
      <c r="F2915" s="181"/>
      <c r="G2915" s="158"/>
      <c r="I2915" s="182"/>
      <c r="J2915" s="183"/>
    </row>
    <row r="2916">
      <c r="A2916" s="181"/>
      <c r="B2916" s="181"/>
      <c r="C2916" s="181"/>
      <c r="D2916" s="181"/>
      <c r="E2916" s="181"/>
      <c r="F2916" s="181"/>
      <c r="G2916" s="158"/>
      <c r="I2916" s="182"/>
      <c r="J2916" s="183"/>
    </row>
    <row r="2917">
      <c r="A2917" s="181"/>
      <c r="B2917" s="181"/>
      <c r="C2917" s="181"/>
      <c r="D2917" s="181"/>
      <c r="E2917" s="181"/>
      <c r="F2917" s="181"/>
      <c r="G2917" s="158"/>
      <c r="I2917" s="182"/>
      <c r="J2917" s="183"/>
    </row>
    <row r="2918">
      <c r="A2918" s="181"/>
      <c r="B2918" s="181"/>
      <c r="C2918" s="181"/>
      <c r="D2918" s="181"/>
      <c r="E2918" s="181"/>
      <c r="F2918" s="181"/>
      <c r="G2918" s="158"/>
      <c r="I2918" s="182"/>
      <c r="J2918" s="183"/>
    </row>
    <row r="2919">
      <c r="A2919" s="181"/>
      <c r="B2919" s="181"/>
      <c r="C2919" s="181"/>
      <c r="D2919" s="181"/>
      <c r="E2919" s="181"/>
      <c r="F2919" s="181"/>
      <c r="G2919" s="158"/>
      <c r="I2919" s="182"/>
      <c r="J2919" s="183"/>
    </row>
    <row r="2920">
      <c r="A2920" s="181"/>
      <c r="B2920" s="181"/>
      <c r="C2920" s="181"/>
      <c r="D2920" s="181"/>
      <c r="E2920" s="181"/>
      <c r="F2920" s="181"/>
      <c r="G2920" s="158"/>
      <c r="I2920" s="182"/>
      <c r="J2920" s="183"/>
    </row>
    <row r="2921">
      <c r="A2921" s="181"/>
      <c r="B2921" s="181"/>
      <c r="C2921" s="181"/>
      <c r="D2921" s="181"/>
      <c r="E2921" s="181"/>
      <c r="F2921" s="181"/>
      <c r="G2921" s="158"/>
      <c r="I2921" s="182"/>
      <c r="J2921" s="183"/>
    </row>
    <row r="2922">
      <c r="A2922" s="181"/>
      <c r="B2922" s="181"/>
      <c r="C2922" s="181"/>
      <c r="D2922" s="181"/>
      <c r="E2922" s="181"/>
      <c r="F2922" s="181"/>
      <c r="G2922" s="158"/>
      <c r="I2922" s="182"/>
      <c r="J2922" s="183"/>
    </row>
    <row r="2923">
      <c r="A2923" s="181"/>
      <c r="B2923" s="181"/>
      <c r="C2923" s="181"/>
      <c r="D2923" s="181"/>
      <c r="E2923" s="181"/>
      <c r="F2923" s="181"/>
      <c r="G2923" s="158"/>
      <c r="I2923" s="182"/>
      <c r="J2923" s="183"/>
    </row>
    <row r="2924">
      <c r="A2924" s="181"/>
      <c r="B2924" s="181"/>
      <c r="C2924" s="181"/>
      <c r="D2924" s="181"/>
      <c r="E2924" s="181"/>
      <c r="F2924" s="181"/>
      <c r="G2924" s="158"/>
      <c r="I2924" s="182"/>
      <c r="J2924" s="183"/>
    </row>
    <row r="2925">
      <c r="A2925" s="181"/>
      <c r="B2925" s="181"/>
      <c r="C2925" s="181"/>
      <c r="D2925" s="181"/>
      <c r="E2925" s="181"/>
      <c r="F2925" s="181"/>
      <c r="G2925" s="158"/>
      <c r="I2925" s="182"/>
      <c r="J2925" s="183"/>
    </row>
    <row r="2926">
      <c r="A2926" s="181"/>
      <c r="B2926" s="181"/>
      <c r="C2926" s="181"/>
      <c r="D2926" s="181"/>
      <c r="E2926" s="181"/>
      <c r="F2926" s="181"/>
      <c r="G2926" s="158"/>
      <c r="I2926" s="182"/>
      <c r="J2926" s="183"/>
    </row>
    <row r="2927">
      <c r="A2927" s="181"/>
      <c r="B2927" s="181"/>
      <c r="C2927" s="181"/>
      <c r="D2927" s="181"/>
      <c r="E2927" s="181"/>
      <c r="F2927" s="181"/>
      <c r="G2927" s="158"/>
      <c r="I2927" s="182"/>
      <c r="J2927" s="183"/>
    </row>
    <row r="2928">
      <c r="A2928" s="181"/>
      <c r="B2928" s="181"/>
      <c r="C2928" s="181"/>
      <c r="D2928" s="181"/>
      <c r="E2928" s="181"/>
      <c r="F2928" s="181"/>
      <c r="G2928" s="158"/>
      <c r="I2928" s="182"/>
      <c r="J2928" s="183"/>
    </row>
    <row r="2929">
      <c r="A2929" s="181"/>
      <c r="B2929" s="181"/>
      <c r="C2929" s="181"/>
      <c r="D2929" s="181"/>
      <c r="E2929" s="181"/>
      <c r="F2929" s="181"/>
      <c r="G2929" s="158"/>
      <c r="I2929" s="182"/>
      <c r="J2929" s="183"/>
    </row>
    <row r="2930">
      <c r="A2930" s="181"/>
      <c r="B2930" s="181"/>
      <c r="C2930" s="181"/>
      <c r="D2930" s="181"/>
      <c r="E2930" s="181"/>
      <c r="F2930" s="181"/>
      <c r="G2930" s="158"/>
      <c r="I2930" s="182"/>
      <c r="J2930" s="183"/>
    </row>
    <row r="2931">
      <c r="A2931" s="181"/>
      <c r="B2931" s="181"/>
      <c r="C2931" s="181"/>
      <c r="D2931" s="181"/>
      <c r="E2931" s="181"/>
      <c r="F2931" s="181"/>
      <c r="G2931" s="158"/>
      <c r="I2931" s="182"/>
      <c r="J2931" s="183"/>
    </row>
    <row r="2932">
      <c r="A2932" s="181"/>
      <c r="B2932" s="181"/>
      <c r="C2932" s="181"/>
      <c r="D2932" s="181"/>
      <c r="E2932" s="181"/>
      <c r="F2932" s="181"/>
      <c r="G2932" s="158"/>
      <c r="I2932" s="182"/>
      <c r="J2932" s="183"/>
    </row>
    <row r="2933">
      <c r="A2933" s="181"/>
      <c r="B2933" s="181"/>
      <c r="C2933" s="181"/>
      <c r="D2933" s="181"/>
      <c r="E2933" s="181"/>
      <c r="F2933" s="181"/>
      <c r="G2933" s="158"/>
      <c r="I2933" s="182"/>
      <c r="J2933" s="183"/>
    </row>
    <row r="2934">
      <c r="A2934" s="181"/>
      <c r="B2934" s="181"/>
      <c r="C2934" s="181"/>
      <c r="D2934" s="181"/>
      <c r="E2934" s="181"/>
      <c r="F2934" s="181"/>
      <c r="G2934" s="158"/>
      <c r="I2934" s="182"/>
      <c r="J2934" s="183"/>
    </row>
    <row r="2935">
      <c r="A2935" s="181"/>
      <c r="B2935" s="181"/>
      <c r="C2935" s="181"/>
      <c r="D2935" s="181"/>
      <c r="E2935" s="181"/>
      <c r="F2935" s="181"/>
      <c r="G2935" s="158"/>
      <c r="I2935" s="182"/>
      <c r="J2935" s="183"/>
    </row>
    <row r="2936">
      <c r="A2936" s="181"/>
      <c r="B2936" s="181"/>
      <c r="C2936" s="181"/>
      <c r="D2936" s="181"/>
      <c r="E2936" s="181"/>
      <c r="F2936" s="181"/>
      <c r="G2936" s="158"/>
      <c r="I2936" s="182"/>
      <c r="J2936" s="183"/>
    </row>
    <row r="2937">
      <c r="A2937" s="181"/>
      <c r="B2937" s="181"/>
      <c r="C2937" s="181"/>
      <c r="D2937" s="181"/>
      <c r="E2937" s="181"/>
      <c r="F2937" s="181"/>
      <c r="G2937" s="158"/>
      <c r="I2937" s="182"/>
      <c r="J2937" s="183"/>
    </row>
    <row r="2938">
      <c r="A2938" s="181"/>
      <c r="B2938" s="181"/>
      <c r="C2938" s="181"/>
      <c r="D2938" s="181"/>
      <c r="E2938" s="181"/>
      <c r="F2938" s="181"/>
      <c r="G2938" s="158"/>
      <c r="I2938" s="182"/>
      <c r="J2938" s="183"/>
    </row>
    <row r="2939">
      <c r="A2939" s="181"/>
      <c r="B2939" s="181"/>
      <c r="C2939" s="181"/>
      <c r="D2939" s="181"/>
      <c r="E2939" s="181"/>
      <c r="F2939" s="181"/>
      <c r="G2939" s="158"/>
      <c r="I2939" s="182"/>
      <c r="J2939" s="183"/>
    </row>
    <row r="2940">
      <c r="A2940" s="181"/>
      <c r="B2940" s="181"/>
      <c r="C2940" s="181"/>
      <c r="D2940" s="181"/>
      <c r="E2940" s="181"/>
      <c r="F2940" s="181"/>
      <c r="G2940" s="158"/>
      <c r="I2940" s="182"/>
      <c r="J2940" s="183"/>
    </row>
    <row r="2941">
      <c r="A2941" s="181"/>
      <c r="B2941" s="181"/>
      <c r="C2941" s="181"/>
      <c r="D2941" s="181"/>
      <c r="E2941" s="181"/>
      <c r="F2941" s="181"/>
      <c r="G2941" s="158"/>
      <c r="I2941" s="182"/>
      <c r="J2941" s="183"/>
    </row>
    <row r="2942">
      <c r="A2942" s="181"/>
      <c r="B2942" s="181"/>
      <c r="C2942" s="181"/>
      <c r="D2942" s="181"/>
      <c r="E2942" s="181"/>
      <c r="F2942" s="181"/>
      <c r="G2942" s="158"/>
      <c r="I2942" s="182"/>
      <c r="J2942" s="183"/>
    </row>
    <row r="2943">
      <c r="A2943" s="181"/>
      <c r="B2943" s="181"/>
      <c r="C2943" s="181"/>
      <c r="D2943" s="181"/>
      <c r="E2943" s="181"/>
      <c r="F2943" s="181"/>
      <c r="G2943" s="158"/>
      <c r="I2943" s="182"/>
      <c r="J2943" s="183"/>
    </row>
    <row r="2944">
      <c r="A2944" s="181"/>
      <c r="B2944" s="181"/>
      <c r="C2944" s="181"/>
      <c r="D2944" s="181"/>
      <c r="E2944" s="181"/>
      <c r="F2944" s="181"/>
      <c r="G2944" s="158"/>
      <c r="I2944" s="182"/>
      <c r="J2944" s="183"/>
    </row>
    <row r="2945">
      <c r="A2945" s="181"/>
      <c r="B2945" s="181"/>
      <c r="C2945" s="181"/>
      <c r="D2945" s="181"/>
      <c r="E2945" s="181"/>
      <c r="F2945" s="181"/>
      <c r="G2945" s="158"/>
      <c r="I2945" s="182"/>
      <c r="J2945" s="183"/>
    </row>
    <row r="2946">
      <c r="A2946" s="181"/>
      <c r="B2946" s="181"/>
      <c r="C2946" s="181"/>
      <c r="D2946" s="181"/>
      <c r="E2946" s="181"/>
      <c r="F2946" s="181"/>
      <c r="G2946" s="158"/>
      <c r="I2946" s="182"/>
      <c r="J2946" s="183"/>
    </row>
    <row r="2947">
      <c r="A2947" s="181"/>
      <c r="B2947" s="181"/>
      <c r="C2947" s="181"/>
      <c r="D2947" s="181"/>
      <c r="E2947" s="181"/>
      <c r="F2947" s="181"/>
      <c r="G2947" s="158"/>
      <c r="I2947" s="182"/>
      <c r="J2947" s="183"/>
    </row>
    <row r="2948">
      <c r="A2948" s="181"/>
      <c r="B2948" s="181"/>
      <c r="C2948" s="181"/>
      <c r="D2948" s="181"/>
      <c r="E2948" s="181"/>
      <c r="F2948" s="181"/>
      <c r="G2948" s="158"/>
      <c r="I2948" s="182"/>
      <c r="J2948" s="183"/>
    </row>
    <row r="2949">
      <c r="A2949" s="181"/>
      <c r="B2949" s="181"/>
      <c r="C2949" s="181"/>
      <c r="D2949" s="181"/>
      <c r="E2949" s="181"/>
      <c r="F2949" s="181"/>
      <c r="G2949" s="158"/>
      <c r="I2949" s="182"/>
      <c r="J2949" s="183"/>
    </row>
    <row r="2950">
      <c r="A2950" s="181"/>
      <c r="B2950" s="181"/>
      <c r="C2950" s="181"/>
      <c r="D2950" s="181"/>
      <c r="E2950" s="181"/>
      <c r="F2950" s="181"/>
      <c r="G2950" s="158"/>
      <c r="I2950" s="182"/>
      <c r="J2950" s="183"/>
    </row>
    <row r="2951">
      <c r="A2951" s="181"/>
      <c r="B2951" s="181"/>
      <c r="C2951" s="181"/>
      <c r="D2951" s="181"/>
      <c r="E2951" s="181"/>
      <c r="F2951" s="181"/>
      <c r="G2951" s="158"/>
      <c r="I2951" s="182"/>
      <c r="J2951" s="183"/>
    </row>
    <row r="2952">
      <c r="A2952" s="181"/>
      <c r="B2952" s="181"/>
      <c r="C2952" s="181"/>
      <c r="D2952" s="181"/>
      <c r="E2952" s="181"/>
      <c r="F2952" s="181"/>
      <c r="G2952" s="158"/>
      <c r="I2952" s="182"/>
      <c r="J2952" s="183"/>
    </row>
    <row r="2953">
      <c r="A2953" s="181"/>
      <c r="B2953" s="181"/>
      <c r="C2953" s="181"/>
      <c r="D2953" s="181"/>
      <c r="E2953" s="181"/>
      <c r="F2953" s="181"/>
      <c r="G2953" s="158"/>
      <c r="I2953" s="182"/>
      <c r="J2953" s="183"/>
    </row>
    <row r="2954">
      <c r="A2954" s="181"/>
      <c r="B2954" s="181"/>
      <c r="C2954" s="181"/>
      <c r="D2954" s="181"/>
      <c r="E2954" s="181"/>
      <c r="F2954" s="181"/>
      <c r="G2954" s="158"/>
      <c r="I2954" s="182"/>
      <c r="J2954" s="183"/>
    </row>
    <row r="2955">
      <c r="A2955" s="181"/>
      <c r="B2955" s="181"/>
      <c r="C2955" s="181"/>
      <c r="D2955" s="181"/>
      <c r="E2955" s="181"/>
      <c r="F2955" s="181"/>
      <c r="G2955" s="158"/>
      <c r="I2955" s="182"/>
      <c r="J2955" s="183"/>
    </row>
    <row r="2956">
      <c r="A2956" s="181"/>
      <c r="B2956" s="181"/>
      <c r="C2956" s="181"/>
      <c r="D2956" s="181"/>
      <c r="E2956" s="181"/>
      <c r="F2956" s="181"/>
      <c r="G2956" s="158"/>
      <c r="I2956" s="182"/>
      <c r="J2956" s="183"/>
    </row>
    <row r="2957">
      <c r="A2957" s="181"/>
      <c r="B2957" s="181"/>
      <c r="C2957" s="181"/>
      <c r="D2957" s="181"/>
      <c r="E2957" s="181"/>
      <c r="F2957" s="181"/>
      <c r="G2957" s="158"/>
      <c r="I2957" s="182"/>
      <c r="J2957" s="183"/>
    </row>
    <row r="2958">
      <c r="A2958" s="181"/>
      <c r="B2958" s="181"/>
      <c r="C2958" s="181"/>
      <c r="D2958" s="181"/>
      <c r="E2958" s="181"/>
      <c r="F2958" s="181"/>
      <c r="G2958" s="158"/>
      <c r="I2958" s="182"/>
      <c r="J2958" s="183"/>
    </row>
    <row r="2959">
      <c r="A2959" s="181"/>
      <c r="B2959" s="181"/>
      <c r="C2959" s="181"/>
      <c r="D2959" s="181"/>
      <c r="E2959" s="181"/>
      <c r="F2959" s="181"/>
      <c r="G2959" s="158"/>
      <c r="I2959" s="182"/>
      <c r="J2959" s="183"/>
    </row>
    <row r="2960">
      <c r="A2960" s="181"/>
      <c r="B2960" s="181"/>
      <c r="C2960" s="181"/>
      <c r="D2960" s="181"/>
      <c r="E2960" s="181"/>
      <c r="F2960" s="181"/>
      <c r="G2960" s="158"/>
      <c r="I2960" s="182"/>
      <c r="J2960" s="183"/>
    </row>
    <row r="2961">
      <c r="A2961" s="181"/>
      <c r="B2961" s="181"/>
      <c r="C2961" s="181"/>
      <c r="D2961" s="181"/>
      <c r="E2961" s="181"/>
      <c r="F2961" s="181"/>
      <c r="G2961" s="158"/>
      <c r="I2961" s="182"/>
      <c r="J2961" s="183"/>
    </row>
    <row r="2962">
      <c r="A2962" s="181"/>
      <c r="B2962" s="181"/>
      <c r="C2962" s="181"/>
      <c r="D2962" s="181"/>
      <c r="E2962" s="181"/>
      <c r="F2962" s="181"/>
      <c r="G2962" s="158"/>
      <c r="I2962" s="182"/>
      <c r="J2962" s="183"/>
    </row>
    <row r="2963">
      <c r="A2963" s="181"/>
      <c r="B2963" s="181"/>
      <c r="C2963" s="181"/>
      <c r="D2963" s="181"/>
      <c r="E2963" s="181"/>
      <c r="F2963" s="181"/>
      <c r="G2963" s="158"/>
      <c r="I2963" s="182"/>
      <c r="J2963" s="183"/>
    </row>
    <row r="2964">
      <c r="A2964" s="181"/>
      <c r="B2964" s="181"/>
      <c r="C2964" s="181"/>
      <c r="D2964" s="181"/>
      <c r="E2964" s="181"/>
      <c r="F2964" s="181"/>
      <c r="G2964" s="158"/>
      <c r="I2964" s="182"/>
      <c r="J2964" s="183"/>
    </row>
    <row r="2965">
      <c r="A2965" s="181"/>
      <c r="B2965" s="181"/>
      <c r="C2965" s="181"/>
      <c r="D2965" s="181"/>
      <c r="E2965" s="181"/>
      <c r="F2965" s="181"/>
      <c r="G2965" s="158"/>
      <c r="I2965" s="182"/>
      <c r="J2965" s="183"/>
    </row>
    <row r="2966">
      <c r="A2966" s="181"/>
      <c r="B2966" s="181"/>
      <c r="C2966" s="181"/>
      <c r="D2966" s="181"/>
      <c r="E2966" s="181"/>
      <c r="F2966" s="181"/>
      <c r="G2966" s="158"/>
      <c r="I2966" s="182"/>
      <c r="J2966" s="183"/>
    </row>
    <row r="2967">
      <c r="A2967" s="181"/>
      <c r="B2967" s="181"/>
      <c r="C2967" s="181"/>
      <c r="D2967" s="181"/>
      <c r="E2967" s="181"/>
      <c r="F2967" s="181"/>
      <c r="G2967" s="158"/>
      <c r="I2967" s="182"/>
      <c r="J2967" s="183"/>
    </row>
    <row r="2968">
      <c r="A2968" s="181"/>
      <c r="B2968" s="181"/>
      <c r="C2968" s="181"/>
      <c r="D2968" s="181"/>
      <c r="E2968" s="181"/>
      <c r="F2968" s="181"/>
      <c r="G2968" s="158"/>
      <c r="I2968" s="182"/>
      <c r="J2968" s="183"/>
    </row>
    <row r="2969">
      <c r="A2969" s="181"/>
      <c r="B2969" s="181"/>
      <c r="C2969" s="181"/>
      <c r="D2969" s="181"/>
      <c r="E2969" s="181"/>
      <c r="F2969" s="181"/>
      <c r="G2969" s="158"/>
      <c r="I2969" s="182"/>
      <c r="J2969" s="183"/>
    </row>
    <row r="2970">
      <c r="A2970" s="181"/>
      <c r="B2970" s="181"/>
      <c r="C2970" s="181"/>
      <c r="D2970" s="181"/>
      <c r="E2970" s="181"/>
      <c r="F2970" s="181"/>
      <c r="G2970" s="158"/>
      <c r="I2970" s="182"/>
      <c r="J2970" s="183"/>
    </row>
    <row r="2971">
      <c r="A2971" s="181"/>
      <c r="B2971" s="181"/>
      <c r="C2971" s="181"/>
      <c r="D2971" s="181"/>
      <c r="E2971" s="181"/>
      <c r="F2971" s="181"/>
      <c r="G2971" s="158"/>
      <c r="I2971" s="182"/>
      <c r="J2971" s="183"/>
    </row>
    <row r="2972">
      <c r="A2972" s="181"/>
      <c r="B2972" s="181"/>
      <c r="C2972" s="181"/>
      <c r="D2972" s="181"/>
      <c r="E2972" s="181"/>
      <c r="F2972" s="181"/>
      <c r="G2972" s="158"/>
      <c r="I2972" s="182"/>
      <c r="J2972" s="183"/>
    </row>
    <row r="2973">
      <c r="A2973" s="181"/>
      <c r="B2973" s="181"/>
      <c r="C2973" s="181"/>
      <c r="D2973" s="181"/>
      <c r="E2973" s="181"/>
      <c r="F2973" s="181"/>
      <c r="G2973" s="158"/>
      <c r="I2973" s="182"/>
      <c r="J2973" s="183"/>
    </row>
    <row r="2974">
      <c r="A2974" s="181"/>
      <c r="B2974" s="181"/>
      <c r="C2974" s="181"/>
      <c r="D2974" s="181"/>
      <c r="E2974" s="181"/>
      <c r="F2974" s="181"/>
      <c r="G2974" s="158"/>
      <c r="I2974" s="182"/>
      <c r="J2974" s="183"/>
    </row>
    <row r="2975">
      <c r="A2975" s="181"/>
      <c r="B2975" s="181"/>
      <c r="C2975" s="181"/>
      <c r="D2975" s="181"/>
      <c r="E2975" s="181"/>
      <c r="F2975" s="181"/>
      <c r="G2975" s="158"/>
      <c r="I2975" s="182"/>
      <c r="J2975" s="183"/>
    </row>
    <row r="2976">
      <c r="A2976" s="181"/>
      <c r="B2976" s="181"/>
      <c r="C2976" s="181"/>
      <c r="D2976" s="181"/>
      <c r="E2976" s="181"/>
      <c r="F2976" s="181"/>
      <c r="G2976" s="158"/>
      <c r="I2976" s="182"/>
      <c r="J2976" s="183"/>
    </row>
    <row r="2977">
      <c r="A2977" s="181"/>
      <c r="B2977" s="181"/>
      <c r="C2977" s="181"/>
      <c r="D2977" s="181"/>
      <c r="E2977" s="181"/>
      <c r="F2977" s="181"/>
      <c r="G2977" s="158"/>
      <c r="I2977" s="182"/>
      <c r="J2977" s="183"/>
    </row>
    <row r="2978">
      <c r="A2978" s="181"/>
      <c r="B2978" s="181"/>
      <c r="C2978" s="181"/>
      <c r="D2978" s="181"/>
      <c r="E2978" s="181"/>
      <c r="F2978" s="181"/>
      <c r="G2978" s="158"/>
      <c r="I2978" s="182"/>
      <c r="J2978" s="183"/>
    </row>
    <row r="2979">
      <c r="A2979" s="181"/>
      <c r="B2979" s="181"/>
      <c r="C2979" s="181"/>
      <c r="D2979" s="181"/>
      <c r="E2979" s="181"/>
      <c r="F2979" s="181"/>
      <c r="G2979" s="158"/>
      <c r="I2979" s="182"/>
      <c r="J2979" s="183"/>
    </row>
    <row r="2980">
      <c r="A2980" s="181"/>
      <c r="B2980" s="181"/>
      <c r="C2980" s="181"/>
      <c r="D2980" s="181"/>
      <c r="E2980" s="181"/>
      <c r="F2980" s="181"/>
      <c r="G2980" s="158"/>
      <c r="I2980" s="182"/>
      <c r="J2980" s="183"/>
    </row>
    <row r="2981">
      <c r="A2981" s="181"/>
      <c r="B2981" s="181"/>
      <c r="C2981" s="181"/>
      <c r="D2981" s="181"/>
      <c r="E2981" s="181"/>
      <c r="F2981" s="181"/>
      <c r="G2981" s="158"/>
      <c r="I2981" s="182"/>
      <c r="J2981" s="183"/>
    </row>
    <row r="2982">
      <c r="A2982" s="181"/>
      <c r="B2982" s="181"/>
      <c r="C2982" s="181"/>
      <c r="D2982" s="181"/>
      <c r="E2982" s="181"/>
      <c r="F2982" s="181"/>
      <c r="G2982" s="158"/>
      <c r="I2982" s="182"/>
      <c r="J2982" s="183"/>
    </row>
    <row r="2983">
      <c r="A2983" s="181"/>
      <c r="B2983" s="181"/>
      <c r="C2983" s="181"/>
      <c r="D2983" s="181"/>
      <c r="E2983" s="181"/>
      <c r="F2983" s="181"/>
      <c r="G2983" s="158"/>
      <c r="I2983" s="182"/>
      <c r="J2983" s="183"/>
    </row>
    <row r="2984">
      <c r="A2984" s="181"/>
      <c r="B2984" s="181"/>
      <c r="C2984" s="181"/>
      <c r="D2984" s="181"/>
      <c r="E2984" s="181"/>
      <c r="F2984" s="181"/>
      <c r="G2984" s="158"/>
      <c r="I2984" s="182"/>
      <c r="J2984" s="183"/>
    </row>
    <row r="2985">
      <c r="A2985" s="181"/>
      <c r="B2985" s="181"/>
      <c r="C2985" s="181"/>
      <c r="D2985" s="181"/>
      <c r="E2985" s="181"/>
      <c r="F2985" s="181"/>
      <c r="G2985" s="158"/>
      <c r="I2985" s="182"/>
      <c r="J2985" s="183"/>
    </row>
    <row r="2986">
      <c r="A2986" s="181"/>
      <c r="B2986" s="181"/>
      <c r="C2986" s="181"/>
      <c r="D2986" s="181"/>
      <c r="E2986" s="181"/>
      <c r="F2986" s="181"/>
      <c r="G2986" s="158"/>
      <c r="I2986" s="182"/>
      <c r="J2986" s="183"/>
    </row>
    <row r="2987">
      <c r="A2987" s="181"/>
      <c r="B2987" s="181"/>
      <c r="C2987" s="181"/>
      <c r="D2987" s="181"/>
      <c r="E2987" s="181"/>
      <c r="F2987" s="181"/>
      <c r="G2987" s="158"/>
      <c r="I2987" s="182"/>
      <c r="J2987" s="183"/>
    </row>
    <row r="2988">
      <c r="A2988" s="181"/>
      <c r="B2988" s="181"/>
      <c r="C2988" s="181"/>
      <c r="D2988" s="181"/>
      <c r="E2988" s="181"/>
      <c r="F2988" s="181"/>
      <c r="G2988" s="158"/>
      <c r="I2988" s="182"/>
      <c r="J2988" s="183"/>
    </row>
    <row r="2989">
      <c r="A2989" s="181"/>
      <c r="B2989" s="181"/>
      <c r="C2989" s="181"/>
      <c r="D2989" s="181"/>
      <c r="E2989" s="181"/>
      <c r="F2989" s="181"/>
      <c r="G2989" s="158"/>
      <c r="I2989" s="182"/>
      <c r="J2989" s="183"/>
    </row>
    <row r="2990">
      <c r="A2990" s="181"/>
      <c r="B2990" s="181"/>
      <c r="C2990" s="181"/>
      <c r="D2990" s="181"/>
      <c r="E2990" s="181"/>
      <c r="F2990" s="181"/>
      <c r="G2990" s="158"/>
      <c r="I2990" s="182"/>
      <c r="J2990" s="183"/>
    </row>
    <row r="2991">
      <c r="A2991" s="181"/>
      <c r="B2991" s="181"/>
      <c r="C2991" s="181"/>
      <c r="D2991" s="181"/>
      <c r="E2991" s="181"/>
      <c r="F2991" s="181"/>
      <c r="G2991" s="158"/>
      <c r="I2991" s="182"/>
      <c r="J2991" s="183"/>
    </row>
    <row r="2992">
      <c r="A2992" s="181"/>
      <c r="B2992" s="181"/>
      <c r="C2992" s="181"/>
      <c r="D2992" s="181"/>
      <c r="E2992" s="181"/>
      <c r="F2992" s="181"/>
      <c r="G2992" s="158"/>
      <c r="I2992" s="182"/>
      <c r="J2992" s="183"/>
    </row>
    <row r="2993">
      <c r="A2993" s="181"/>
      <c r="B2993" s="181"/>
      <c r="C2993" s="181"/>
      <c r="D2993" s="181"/>
      <c r="E2993" s="181"/>
      <c r="F2993" s="181"/>
      <c r="G2993" s="158"/>
      <c r="I2993" s="182"/>
      <c r="J2993" s="183"/>
    </row>
    <row r="2994">
      <c r="A2994" s="181"/>
      <c r="B2994" s="181"/>
      <c r="C2994" s="181"/>
      <c r="D2994" s="181"/>
      <c r="E2994" s="181"/>
      <c r="F2994" s="181"/>
      <c r="G2994" s="158"/>
      <c r="I2994" s="182"/>
      <c r="J2994" s="183"/>
    </row>
    <row r="2995">
      <c r="A2995" s="181"/>
      <c r="B2995" s="181"/>
      <c r="C2995" s="181"/>
      <c r="D2995" s="181"/>
      <c r="E2995" s="181"/>
      <c r="F2995" s="181"/>
      <c r="G2995" s="158"/>
      <c r="I2995" s="182"/>
      <c r="J2995" s="183"/>
    </row>
    <row r="2996">
      <c r="A2996" s="181"/>
      <c r="B2996" s="181"/>
      <c r="C2996" s="181"/>
      <c r="D2996" s="181"/>
      <c r="E2996" s="181"/>
      <c r="F2996" s="181"/>
      <c r="G2996" s="158"/>
      <c r="I2996" s="182"/>
      <c r="J2996" s="183"/>
    </row>
    <row r="2997">
      <c r="A2997" s="181"/>
      <c r="B2997" s="181"/>
      <c r="C2997" s="181"/>
      <c r="D2997" s="181"/>
      <c r="E2997" s="181"/>
      <c r="F2997" s="181"/>
      <c r="G2997" s="158"/>
      <c r="I2997" s="182"/>
      <c r="J2997" s="183"/>
    </row>
    <row r="2998">
      <c r="A2998" s="181"/>
      <c r="B2998" s="181"/>
      <c r="C2998" s="181"/>
      <c r="D2998" s="181"/>
      <c r="E2998" s="181"/>
      <c r="F2998" s="181"/>
      <c r="G2998" s="158"/>
      <c r="I2998" s="182"/>
      <c r="J2998" s="183"/>
    </row>
    <row r="2999">
      <c r="A2999" s="181"/>
      <c r="B2999" s="181"/>
      <c r="C2999" s="181"/>
      <c r="D2999" s="181"/>
      <c r="E2999" s="181"/>
      <c r="F2999" s="181"/>
      <c r="G2999" s="158"/>
      <c r="I2999" s="182"/>
      <c r="J2999" s="183"/>
    </row>
    <row r="3000">
      <c r="A3000" s="181"/>
      <c r="B3000" s="181"/>
      <c r="C3000" s="181"/>
      <c r="D3000" s="181"/>
      <c r="E3000" s="181"/>
      <c r="F3000" s="181"/>
      <c r="G3000" s="158"/>
      <c r="I3000" s="182"/>
      <c r="J3000" s="183"/>
    </row>
    <row r="3001">
      <c r="A3001" s="181"/>
      <c r="B3001" s="181"/>
      <c r="C3001" s="181"/>
      <c r="D3001" s="181"/>
      <c r="E3001" s="181"/>
      <c r="F3001" s="181"/>
      <c r="G3001" s="158"/>
      <c r="I3001" s="182"/>
      <c r="J3001" s="183"/>
    </row>
    <row r="3002">
      <c r="A3002" s="181"/>
      <c r="B3002" s="181"/>
      <c r="C3002" s="181"/>
      <c r="D3002" s="181"/>
      <c r="E3002" s="181"/>
      <c r="F3002" s="181"/>
      <c r="G3002" s="158"/>
      <c r="I3002" s="182"/>
      <c r="J3002" s="183"/>
    </row>
    <row r="3003">
      <c r="A3003" s="181"/>
      <c r="B3003" s="181"/>
      <c r="C3003" s="181"/>
      <c r="D3003" s="181"/>
      <c r="E3003" s="181"/>
      <c r="F3003" s="181"/>
      <c r="G3003" s="158"/>
      <c r="I3003" s="182"/>
      <c r="J3003" s="183"/>
    </row>
    <row r="3004">
      <c r="A3004" s="181"/>
      <c r="B3004" s="181"/>
      <c r="C3004" s="181"/>
      <c r="D3004" s="181"/>
      <c r="E3004" s="181"/>
      <c r="F3004" s="181"/>
      <c r="G3004" s="158"/>
      <c r="I3004" s="182"/>
      <c r="J3004" s="183"/>
    </row>
    <row r="3005">
      <c r="A3005" s="181"/>
      <c r="B3005" s="181"/>
      <c r="C3005" s="181"/>
      <c r="D3005" s="181"/>
      <c r="E3005" s="181"/>
      <c r="F3005" s="181"/>
      <c r="G3005" s="158"/>
      <c r="I3005" s="182"/>
      <c r="J3005" s="183"/>
    </row>
    <row r="3006">
      <c r="A3006" s="181"/>
      <c r="B3006" s="181"/>
      <c r="C3006" s="181"/>
      <c r="D3006" s="181"/>
      <c r="E3006" s="181"/>
      <c r="F3006" s="181"/>
      <c r="G3006" s="158"/>
      <c r="I3006" s="182"/>
      <c r="J3006" s="183"/>
    </row>
    <row r="3007">
      <c r="A3007" s="181"/>
      <c r="B3007" s="181"/>
      <c r="C3007" s="181"/>
      <c r="D3007" s="181"/>
      <c r="E3007" s="181"/>
      <c r="F3007" s="181"/>
      <c r="G3007" s="158"/>
      <c r="I3007" s="182"/>
      <c r="J3007" s="183"/>
    </row>
    <row r="3008">
      <c r="A3008" s="181"/>
      <c r="B3008" s="181"/>
      <c r="C3008" s="181"/>
      <c r="D3008" s="181"/>
      <c r="E3008" s="181"/>
      <c r="F3008" s="181"/>
      <c r="G3008" s="158"/>
      <c r="I3008" s="182"/>
      <c r="J3008" s="183"/>
    </row>
    <row r="3009">
      <c r="A3009" s="181"/>
      <c r="B3009" s="181"/>
      <c r="C3009" s="181"/>
      <c r="D3009" s="181"/>
      <c r="E3009" s="181"/>
      <c r="F3009" s="181"/>
      <c r="G3009" s="158"/>
      <c r="I3009" s="182"/>
      <c r="J3009" s="183"/>
    </row>
    <row r="3010">
      <c r="A3010" s="181"/>
      <c r="B3010" s="181"/>
      <c r="C3010" s="181"/>
      <c r="D3010" s="181"/>
      <c r="E3010" s="181"/>
      <c r="F3010" s="181"/>
      <c r="G3010" s="158"/>
      <c r="I3010" s="182"/>
      <c r="J3010" s="183"/>
    </row>
    <row r="3011">
      <c r="A3011" s="181"/>
      <c r="B3011" s="181"/>
      <c r="C3011" s="181"/>
      <c r="D3011" s="181"/>
      <c r="E3011" s="181"/>
      <c r="F3011" s="181"/>
      <c r="G3011" s="158"/>
      <c r="I3011" s="182"/>
      <c r="J3011" s="183"/>
    </row>
    <row r="3012">
      <c r="A3012" s="181"/>
      <c r="B3012" s="181"/>
      <c r="C3012" s="181"/>
      <c r="D3012" s="181"/>
      <c r="E3012" s="181"/>
      <c r="F3012" s="181"/>
      <c r="G3012" s="158"/>
      <c r="I3012" s="182"/>
      <c r="J3012" s="183"/>
    </row>
    <row r="3013">
      <c r="A3013" s="181"/>
      <c r="B3013" s="181"/>
      <c r="C3013" s="181"/>
      <c r="D3013" s="181"/>
      <c r="E3013" s="181"/>
      <c r="F3013" s="181"/>
      <c r="G3013" s="158"/>
      <c r="I3013" s="182"/>
      <c r="J3013" s="183"/>
    </row>
    <row r="3014">
      <c r="A3014" s="181"/>
      <c r="B3014" s="181"/>
      <c r="C3014" s="181"/>
      <c r="D3014" s="181"/>
      <c r="E3014" s="181"/>
      <c r="F3014" s="181"/>
      <c r="G3014" s="158"/>
      <c r="I3014" s="182"/>
      <c r="J3014" s="183"/>
    </row>
    <row r="3015">
      <c r="A3015" s="181"/>
      <c r="B3015" s="181"/>
      <c r="C3015" s="181"/>
      <c r="D3015" s="181"/>
      <c r="E3015" s="181"/>
      <c r="F3015" s="181"/>
      <c r="G3015" s="158"/>
      <c r="I3015" s="182"/>
      <c r="J3015" s="183"/>
    </row>
    <row r="3016">
      <c r="A3016" s="181"/>
      <c r="B3016" s="181"/>
      <c r="C3016" s="181"/>
      <c r="D3016" s="181"/>
      <c r="E3016" s="181"/>
      <c r="F3016" s="181"/>
      <c r="G3016" s="158"/>
      <c r="I3016" s="182"/>
      <c r="J3016" s="183"/>
    </row>
    <row r="3017">
      <c r="A3017" s="181"/>
      <c r="B3017" s="181"/>
      <c r="C3017" s="181"/>
      <c r="D3017" s="181"/>
      <c r="E3017" s="181"/>
      <c r="F3017" s="181"/>
      <c r="G3017" s="158"/>
      <c r="I3017" s="182"/>
      <c r="J3017" s="183"/>
    </row>
    <row r="3018">
      <c r="A3018" s="181"/>
      <c r="B3018" s="181"/>
      <c r="C3018" s="181"/>
      <c r="D3018" s="181"/>
      <c r="E3018" s="181"/>
      <c r="F3018" s="181"/>
      <c r="G3018" s="158"/>
      <c r="I3018" s="182"/>
      <c r="J3018" s="183"/>
    </row>
    <row r="3019">
      <c r="A3019" s="181"/>
      <c r="B3019" s="181"/>
      <c r="C3019" s="181"/>
      <c r="D3019" s="181"/>
      <c r="E3019" s="181"/>
      <c r="F3019" s="181"/>
      <c r="G3019" s="158"/>
      <c r="I3019" s="182"/>
      <c r="J3019" s="183"/>
    </row>
    <row r="3020">
      <c r="A3020" s="181"/>
      <c r="B3020" s="181"/>
      <c r="C3020" s="181"/>
      <c r="D3020" s="181"/>
      <c r="E3020" s="181"/>
      <c r="F3020" s="181"/>
      <c r="G3020" s="158"/>
      <c r="I3020" s="182"/>
      <c r="J3020" s="183"/>
    </row>
    <row r="3021">
      <c r="A3021" s="181"/>
      <c r="B3021" s="181"/>
      <c r="C3021" s="181"/>
      <c r="D3021" s="181"/>
      <c r="E3021" s="181"/>
      <c r="F3021" s="181"/>
      <c r="G3021" s="158"/>
      <c r="I3021" s="182"/>
      <c r="J3021" s="183"/>
    </row>
    <row r="3022">
      <c r="A3022" s="181"/>
      <c r="B3022" s="181"/>
      <c r="C3022" s="181"/>
      <c r="D3022" s="181"/>
      <c r="E3022" s="181"/>
      <c r="F3022" s="181"/>
      <c r="G3022" s="158"/>
      <c r="I3022" s="182"/>
      <c r="J3022" s="183"/>
    </row>
    <row r="3023">
      <c r="A3023" s="181"/>
      <c r="B3023" s="181"/>
      <c r="C3023" s="181"/>
      <c r="D3023" s="181"/>
      <c r="E3023" s="181"/>
      <c r="F3023" s="181"/>
      <c r="G3023" s="158"/>
      <c r="I3023" s="182"/>
      <c r="J3023" s="183"/>
    </row>
    <row r="3024">
      <c r="A3024" s="181"/>
      <c r="B3024" s="181"/>
      <c r="C3024" s="181"/>
      <c r="D3024" s="181"/>
      <c r="E3024" s="181"/>
      <c r="F3024" s="181"/>
      <c r="G3024" s="158"/>
      <c r="I3024" s="182"/>
      <c r="J3024" s="183"/>
    </row>
    <row r="3025">
      <c r="A3025" s="181"/>
      <c r="B3025" s="181"/>
      <c r="C3025" s="181"/>
      <c r="D3025" s="181"/>
      <c r="E3025" s="181"/>
      <c r="F3025" s="181"/>
      <c r="G3025" s="158"/>
      <c r="I3025" s="182"/>
      <c r="J3025" s="183"/>
    </row>
    <row r="3026">
      <c r="A3026" s="181"/>
      <c r="B3026" s="181"/>
      <c r="C3026" s="181"/>
      <c r="D3026" s="181"/>
      <c r="E3026" s="181"/>
      <c r="F3026" s="181"/>
      <c r="G3026" s="158"/>
      <c r="I3026" s="182"/>
      <c r="J3026" s="183"/>
    </row>
    <row r="3027">
      <c r="A3027" s="181"/>
      <c r="B3027" s="181"/>
      <c r="C3027" s="181"/>
      <c r="D3027" s="181"/>
      <c r="E3027" s="181"/>
      <c r="F3027" s="181"/>
      <c r="G3027" s="158"/>
      <c r="I3027" s="182"/>
      <c r="J3027" s="183"/>
    </row>
    <row r="3028">
      <c r="A3028" s="181"/>
      <c r="B3028" s="181"/>
      <c r="C3028" s="181"/>
      <c r="D3028" s="181"/>
      <c r="E3028" s="181"/>
      <c r="F3028" s="181"/>
      <c r="G3028" s="158"/>
      <c r="I3028" s="182"/>
      <c r="J3028" s="183"/>
    </row>
    <row r="3029">
      <c r="A3029" s="181"/>
      <c r="B3029" s="181"/>
      <c r="C3029" s="181"/>
      <c r="D3029" s="181"/>
      <c r="E3029" s="181"/>
      <c r="F3029" s="181"/>
      <c r="G3029" s="158"/>
      <c r="I3029" s="182"/>
      <c r="J3029" s="183"/>
    </row>
    <row r="3030">
      <c r="A3030" s="181"/>
      <c r="B3030" s="181"/>
      <c r="C3030" s="181"/>
      <c r="D3030" s="181"/>
      <c r="E3030" s="181"/>
      <c r="F3030" s="181"/>
      <c r="G3030" s="158"/>
      <c r="I3030" s="182"/>
      <c r="J3030" s="183"/>
    </row>
    <row r="3031">
      <c r="A3031" s="181"/>
      <c r="B3031" s="181"/>
      <c r="C3031" s="181"/>
      <c r="D3031" s="181"/>
      <c r="E3031" s="181"/>
      <c r="F3031" s="181"/>
      <c r="G3031" s="158"/>
      <c r="I3031" s="182"/>
      <c r="J3031" s="183"/>
    </row>
    <row r="3032">
      <c r="A3032" s="181"/>
      <c r="B3032" s="181"/>
      <c r="C3032" s="181"/>
      <c r="D3032" s="181"/>
      <c r="E3032" s="181"/>
      <c r="F3032" s="181"/>
      <c r="G3032" s="158"/>
      <c r="I3032" s="182"/>
      <c r="J3032" s="183"/>
    </row>
    <row r="3033">
      <c r="A3033" s="181"/>
      <c r="B3033" s="181"/>
      <c r="C3033" s="181"/>
      <c r="D3033" s="181"/>
      <c r="E3033" s="181"/>
      <c r="F3033" s="181"/>
      <c r="G3033" s="158"/>
      <c r="I3033" s="182"/>
      <c r="J3033" s="183"/>
    </row>
    <row r="3034">
      <c r="A3034" s="181"/>
      <c r="B3034" s="181"/>
      <c r="C3034" s="181"/>
      <c r="D3034" s="181"/>
      <c r="E3034" s="181"/>
      <c r="F3034" s="181"/>
      <c r="G3034" s="158"/>
      <c r="I3034" s="182"/>
      <c r="J3034" s="183"/>
    </row>
    <row r="3035">
      <c r="A3035" s="181"/>
      <c r="B3035" s="181"/>
      <c r="C3035" s="181"/>
      <c r="D3035" s="181"/>
      <c r="E3035" s="181"/>
      <c r="F3035" s="181"/>
      <c r="G3035" s="158"/>
      <c r="I3035" s="182"/>
      <c r="J3035" s="183"/>
    </row>
    <row r="3036">
      <c r="A3036" s="181"/>
      <c r="B3036" s="181"/>
      <c r="C3036" s="181"/>
      <c r="D3036" s="181"/>
      <c r="E3036" s="181"/>
      <c r="F3036" s="181"/>
      <c r="G3036" s="158"/>
      <c r="I3036" s="182"/>
      <c r="J3036" s="183"/>
    </row>
    <row r="3037">
      <c r="A3037" s="181"/>
      <c r="B3037" s="181"/>
      <c r="C3037" s="181"/>
      <c r="D3037" s="181"/>
      <c r="E3037" s="181"/>
      <c r="F3037" s="181"/>
      <c r="G3037" s="158"/>
      <c r="I3037" s="182"/>
      <c r="J3037" s="183"/>
    </row>
    <row r="3038">
      <c r="A3038" s="181"/>
      <c r="B3038" s="181"/>
      <c r="C3038" s="181"/>
      <c r="D3038" s="181"/>
      <c r="E3038" s="181"/>
      <c r="F3038" s="181"/>
      <c r="G3038" s="158"/>
      <c r="I3038" s="182"/>
      <c r="J3038" s="183"/>
    </row>
    <row r="3039">
      <c r="A3039" s="181"/>
      <c r="B3039" s="181"/>
      <c r="C3039" s="181"/>
      <c r="D3039" s="181"/>
      <c r="E3039" s="181"/>
      <c r="F3039" s="181"/>
      <c r="G3039" s="158"/>
      <c r="I3039" s="182"/>
      <c r="J3039" s="183"/>
    </row>
    <row r="3040">
      <c r="A3040" s="181"/>
      <c r="B3040" s="181"/>
      <c r="C3040" s="181"/>
      <c r="D3040" s="181"/>
      <c r="E3040" s="181"/>
      <c r="F3040" s="181"/>
      <c r="G3040" s="158"/>
      <c r="I3040" s="182"/>
      <c r="J3040" s="183"/>
    </row>
    <row r="3041">
      <c r="A3041" s="181"/>
      <c r="B3041" s="181"/>
      <c r="C3041" s="181"/>
      <c r="D3041" s="181"/>
      <c r="E3041" s="181"/>
      <c r="F3041" s="181"/>
      <c r="G3041" s="158"/>
      <c r="I3041" s="182"/>
      <c r="J3041" s="183"/>
    </row>
    <row r="3042">
      <c r="A3042" s="181"/>
      <c r="B3042" s="181"/>
      <c r="C3042" s="181"/>
      <c r="D3042" s="181"/>
      <c r="E3042" s="181"/>
      <c r="F3042" s="181"/>
      <c r="G3042" s="158"/>
      <c r="I3042" s="182"/>
      <c r="J3042" s="183"/>
    </row>
    <row r="3043">
      <c r="A3043" s="181"/>
      <c r="B3043" s="181"/>
      <c r="C3043" s="181"/>
      <c r="D3043" s="181"/>
      <c r="E3043" s="181"/>
      <c r="F3043" s="181"/>
      <c r="G3043" s="158"/>
      <c r="I3043" s="182"/>
      <c r="J3043" s="183"/>
    </row>
    <row r="3044">
      <c r="A3044" s="181"/>
      <c r="B3044" s="181"/>
      <c r="C3044" s="181"/>
      <c r="D3044" s="181"/>
      <c r="E3044" s="181"/>
      <c r="F3044" s="181"/>
      <c r="G3044" s="158"/>
      <c r="I3044" s="182"/>
      <c r="J3044" s="183"/>
    </row>
    <row r="3045">
      <c r="A3045" s="181"/>
      <c r="B3045" s="181"/>
      <c r="C3045" s="181"/>
      <c r="D3045" s="181"/>
      <c r="E3045" s="181"/>
      <c r="F3045" s="181"/>
      <c r="G3045" s="158"/>
      <c r="I3045" s="182"/>
      <c r="J3045" s="183"/>
    </row>
    <row r="3046">
      <c r="A3046" s="181"/>
      <c r="B3046" s="181"/>
      <c r="C3046" s="181"/>
      <c r="D3046" s="181"/>
      <c r="E3046" s="181"/>
      <c r="F3046" s="181"/>
      <c r="G3046" s="158"/>
      <c r="I3046" s="182"/>
      <c r="J3046" s="183"/>
    </row>
    <row r="3047">
      <c r="A3047" s="181"/>
      <c r="B3047" s="181"/>
      <c r="C3047" s="181"/>
      <c r="D3047" s="181"/>
      <c r="E3047" s="181"/>
      <c r="F3047" s="181"/>
      <c r="G3047" s="158"/>
      <c r="I3047" s="182"/>
      <c r="J3047" s="183"/>
    </row>
    <row r="3048">
      <c r="A3048" s="181"/>
      <c r="B3048" s="181"/>
      <c r="C3048" s="181"/>
      <c r="D3048" s="181"/>
      <c r="E3048" s="181"/>
      <c r="F3048" s="181"/>
      <c r="G3048" s="158"/>
      <c r="I3048" s="182"/>
      <c r="J3048" s="183"/>
    </row>
    <row r="3049">
      <c r="A3049" s="181"/>
      <c r="B3049" s="181"/>
      <c r="C3049" s="181"/>
      <c r="D3049" s="181"/>
      <c r="E3049" s="181"/>
      <c r="F3049" s="181"/>
      <c r="G3049" s="158"/>
      <c r="I3049" s="182"/>
      <c r="J3049" s="183"/>
    </row>
    <row r="3050">
      <c r="A3050" s="181"/>
      <c r="B3050" s="181"/>
      <c r="C3050" s="181"/>
      <c r="D3050" s="181"/>
      <c r="E3050" s="181"/>
      <c r="F3050" s="181"/>
      <c r="G3050" s="158"/>
      <c r="I3050" s="182"/>
      <c r="J3050" s="183"/>
    </row>
    <row r="3051">
      <c r="A3051" s="181"/>
      <c r="B3051" s="181"/>
      <c r="C3051" s="181"/>
      <c r="D3051" s="181"/>
      <c r="E3051" s="181"/>
      <c r="F3051" s="181"/>
      <c r="G3051" s="158"/>
      <c r="I3051" s="182"/>
      <c r="J3051" s="183"/>
    </row>
    <row r="3052">
      <c r="A3052" s="181"/>
      <c r="B3052" s="181"/>
      <c r="C3052" s="181"/>
      <c r="D3052" s="181"/>
      <c r="E3052" s="181"/>
      <c r="F3052" s="181"/>
      <c r="G3052" s="158"/>
      <c r="I3052" s="182"/>
      <c r="J3052" s="183"/>
    </row>
    <row r="3053">
      <c r="A3053" s="181"/>
      <c r="B3053" s="181"/>
      <c r="C3053" s="181"/>
      <c r="D3053" s="181"/>
      <c r="E3053" s="181"/>
      <c r="F3053" s="181"/>
      <c r="G3053" s="158"/>
      <c r="I3053" s="182"/>
      <c r="J3053" s="183"/>
    </row>
    <row r="3054">
      <c r="A3054" s="181"/>
      <c r="B3054" s="181"/>
      <c r="C3054" s="181"/>
      <c r="D3054" s="181"/>
      <c r="E3054" s="181"/>
      <c r="F3054" s="181"/>
      <c r="G3054" s="158"/>
      <c r="I3054" s="182"/>
      <c r="J3054" s="183"/>
    </row>
    <row r="3055">
      <c r="A3055" s="181"/>
      <c r="B3055" s="181"/>
      <c r="C3055" s="181"/>
      <c r="D3055" s="181"/>
      <c r="E3055" s="181"/>
      <c r="F3055" s="181"/>
      <c r="G3055" s="158"/>
      <c r="I3055" s="182"/>
      <c r="J3055" s="183"/>
    </row>
    <row r="3056">
      <c r="A3056" s="181"/>
      <c r="B3056" s="181"/>
      <c r="C3056" s="181"/>
      <c r="D3056" s="181"/>
      <c r="E3056" s="181"/>
      <c r="F3056" s="181"/>
      <c r="G3056" s="158"/>
      <c r="I3056" s="182"/>
      <c r="J3056" s="183"/>
    </row>
    <row r="3057">
      <c r="A3057" s="181"/>
      <c r="B3057" s="181"/>
      <c r="C3057" s="181"/>
      <c r="D3057" s="181"/>
      <c r="E3057" s="181"/>
      <c r="F3057" s="181"/>
      <c r="G3057" s="158"/>
      <c r="I3057" s="182"/>
      <c r="J3057" s="183"/>
    </row>
    <row r="3058">
      <c r="A3058" s="181"/>
      <c r="B3058" s="181"/>
      <c r="C3058" s="181"/>
      <c r="D3058" s="181"/>
      <c r="E3058" s="181"/>
      <c r="F3058" s="181"/>
      <c r="G3058" s="158"/>
      <c r="I3058" s="182"/>
      <c r="J3058" s="183"/>
    </row>
    <row r="3059">
      <c r="A3059" s="181"/>
      <c r="B3059" s="181"/>
      <c r="C3059" s="181"/>
      <c r="D3059" s="181"/>
      <c r="E3059" s="181"/>
      <c r="F3059" s="181"/>
      <c r="G3059" s="158"/>
      <c r="I3059" s="182"/>
      <c r="J3059" s="183"/>
    </row>
    <row r="3060">
      <c r="A3060" s="181"/>
      <c r="B3060" s="181"/>
      <c r="C3060" s="181"/>
      <c r="D3060" s="181"/>
      <c r="E3060" s="181"/>
      <c r="F3060" s="181"/>
      <c r="G3060" s="158"/>
      <c r="I3060" s="182"/>
      <c r="J3060" s="183"/>
    </row>
    <row r="3061">
      <c r="A3061" s="181"/>
      <c r="B3061" s="181"/>
      <c r="C3061" s="181"/>
      <c r="D3061" s="181"/>
      <c r="E3061" s="181"/>
      <c r="F3061" s="181"/>
      <c r="G3061" s="158"/>
      <c r="I3061" s="182"/>
      <c r="J3061" s="183"/>
    </row>
    <row r="3062">
      <c r="A3062" s="181"/>
      <c r="B3062" s="181"/>
      <c r="C3062" s="181"/>
      <c r="D3062" s="181"/>
      <c r="E3062" s="181"/>
      <c r="F3062" s="181"/>
      <c r="G3062" s="158"/>
      <c r="I3062" s="182"/>
      <c r="J3062" s="183"/>
    </row>
    <row r="3063">
      <c r="A3063" s="181"/>
      <c r="B3063" s="181"/>
      <c r="C3063" s="181"/>
      <c r="D3063" s="181"/>
      <c r="E3063" s="181"/>
      <c r="F3063" s="181"/>
      <c r="G3063" s="158"/>
      <c r="I3063" s="182"/>
      <c r="J3063" s="183"/>
    </row>
    <row r="3064">
      <c r="A3064" s="181"/>
      <c r="B3064" s="181"/>
      <c r="C3064" s="181"/>
      <c r="D3064" s="181"/>
      <c r="E3064" s="181"/>
      <c r="F3064" s="181"/>
      <c r="G3064" s="158"/>
      <c r="I3064" s="182"/>
      <c r="J3064" s="183"/>
    </row>
    <row r="3065">
      <c r="A3065" s="181"/>
      <c r="B3065" s="181"/>
      <c r="C3065" s="181"/>
      <c r="D3065" s="181"/>
      <c r="E3065" s="181"/>
      <c r="F3065" s="181"/>
      <c r="G3065" s="158"/>
      <c r="I3065" s="182"/>
      <c r="J3065" s="183"/>
    </row>
    <row r="3066">
      <c r="A3066" s="181"/>
      <c r="B3066" s="181"/>
      <c r="C3066" s="181"/>
      <c r="D3066" s="181"/>
      <c r="E3066" s="181"/>
      <c r="F3066" s="181"/>
      <c r="G3066" s="158"/>
      <c r="I3066" s="182"/>
      <c r="J3066" s="183"/>
    </row>
    <row r="3067">
      <c r="A3067" s="181"/>
      <c r="B3067" s="181"/>
      <c r="C3067" s="181"/>
      <c r="D3067" s="181"/>
      <c r="E3067" s="181"/>
      <c r="F3067" s="181"/>
      <c r="G3067" s="158"/>
      <c r="I3067" s="182"/>
      <c r="J3067" s="183"/>
    </row>
    <row r="3068">
      <c r="A3068" s="181"/>
      <c r="B3068" s="181"/>
      <c r="C3068" s="181"/>
      <c r="D3068" s="181"/>
      <c r="E3068" s="181"/>
      <c r="F3068" s="181"/>
      <c r="G3068" s="158"/>
      <c r="I3068" s="182"/>
      <c r="J3068" s="183"/>
    </row>
    <row r="3069">
      <c r="A3069" s="181"/>
      <c r="B3069" s="181"/>
      <c r="C3069" s="181"/>
      <c r="D3069" s="181"/>
      <c r="E3069" s="181"/>
      <c r="F3069" s="181"/>
      <c r="G3069" s="158"/>
      <c r="I3069" s="182"/>
      <c r="J3069" s="183"/>
    </row>
    <row r="3070">
      <c r="A3070" s="181"/>
      <c r="B3070" s="181"/>
      <c r="C3070" s="181"/>
      <c r="D3070" s="181"/>
      <c r="E3070" s="181"/>
      <c r="F3070" s="181"/>
      <c r="G3070" s="158"/>
      <c r="I3070" s="182"/>
      <c r="J3070" s="183"/>
    </row>
    <row r="3071">
      <c r="A3071" s="181"/>
      <c r="B3071" s="181"/>
      <c r="C3071" s="181"/>
      <c r="D3071" s="181"/>
      <c r="E3071" s="181"/>
      <c r="F3071" s="181"/>
      <c r="G3071" s="158"/>
      <c r="I3071" s="182"/>
      <c r="J3071" s="183"/>
    </row>
    <row r="3072">
      <c r="A3072" s="181"/>
      <c r="B3072" s="181"/>
      <c r="C3072" s="181"/>
      <c r="D3072" s="181"/>
      <c r="E3072" s="181"/>
      <c r="F3072" s="181"/>
      <c r="G3072" s="158"/>
      <c r="I3072" s="182"/>
      <c r="J3072" s="183"/>
    </row>
    <row r="3073">
      <c r="A3073" s="181"/>
      <c r="B3073" s="181"/>
      <c r="C3073" s="181"/>
      <c r="D3073" s="181"/>
      <c r="E3073" s="181"/>
      <c r="F3073" s="181"/>
      <c r="G3073" s="158"/>
      <c r="I3073" s="182"/>
      <c r="J3073" s="183"/>
    </row>
    <row r="3074">
      <c r="A3074" s="181"/>
      <c r="B3074" s="181"/>
      <c r="C3074" s="181"/>
      <c r="D3074" s="181"/>
      <c r="E3074" s="181"/>
      <c r="F3074" s="181"/>
      <c r="G3074" s="158"/>
      <c r="I3074" s="182"/>
      <c r="J3074" s="183"/>
    </row>
    <row r="3075">
      <c r="A3075" s="181"/>
      <c r="B3075" s="181"/>
      <c r="C3075" s="181"/>
      <c r="D3075" s="181"/>
      <c r="E3075" s="181"/>
      <c r="F3075" s="181"/>
      <c r="G3075" s="158"/>
      <c r="I3075" s="182"/>
      <c r="J3075" s="183"/>
    </row>
    <row r="3076">
      <c r="A3076" s="181"/>
      <c r="B3076" s="181"/>
      <c r="C3076" s="181"/>
      <c r="D3076" s="181"/>
      <c r="E3076" s="181"/>
      <c r="F3076" s="181"/>
      <c r="G3076" s="158"/>
      <c r="I3076" s="182"/>
      <c r="J3076" s="183"/>
    </row>
    <row r="3077">
      <c r="A3077" s="181"/>
      <c r="B3077" s="181"/>
      <c r="C3077" s="181"/>
      <c r="D3077" s="181"/>
      <c r="E3077" s="181"/>
      <c r="F3077" s="181"/>
      <c r="G3077" s="158"/>
      <c r="I3077" s="182"/>
      <c r="J3077" s="183"/>
    </row>
    <row r="3078">
      <c r="A3078" s="181"/>
      <c r="B3078" s="181"/>
      <c r="C3078" s="181"/>
      <c r="D3078" s="181"/>
      <c r="E3078" s="181"/>
      <c r="F3078" s="181"/>
      <c r="G3078" s="158"/>
      <c r="I3078" s="182"/>
      <c r="J3078" s="183"/>
    </row>
    <row r="3079">
      <c r="A3079" s="181"/>
      <c r="B3079" s="181"/>
      <c r="C3079" s="181"/>
      <c r="D3079" s="181"/>
      <c r="E3079" s="181"/>
      <c r="F3079" s="181"/>
      <c r="G3079" s="158"/>
      <c r="I3079" s="182"/>
      <c r="J3079" s="183"/>
    </row>
    <row r="3080">
      <c r="A3080" s="181"/>
      <c r="B3080" s="181"/>
      <c r="C3080" s="181"/>
      <c r="D3080" s="181"/>
      <c r="E3080" s="181"/>
      <c r="F3080" s="181"/>
      <c r="G3080" s="158"/>
      <c r="I3080" s="182"/>
      <c r="J3080" s="183"/>
    </row>
    <row r="3081">
      <c r="A3081" s="181"/>
      <c r="B3081" s="181"/>
      <c r="C3081" s="181"/>
      <c r="D3081" s="181"/>
      <c r="E3081" s="181"/>
      <c r="F3081" s="181"/>
      <c r="G3081" s="158"/>
      <c r="I3081" s="182"/>
      <c r="J3081" s="183"/>
    </row>
    <row r="3082">
      <c r="A3082" s="181"/>
      <c r="B3082" s="181"/>
      <c r="C3082" s="181"/>
      <c r="D3082" s="181"/>
      <c r="E3082" s="181"/>
      <c r="F3082" s="181"/>
      <c r="G3082" s="158"/>
      <c r="I3082" s="182"/>
      <c r="J3082" s="183"/>
    </row>
    <row r="3083">
      <c r="A3083" s="181"/>
      <c r="B3083" s="181"/>
      <c r="C3083" s="181"/>
      <c r="D3083" s="181"/>
      <c r="E3083" s="181"/>
      <c r="F3083" s="181"/>
      <c r="G3083" s="158"/>
      <c r="I3083" s="182"/>
      <c r="J3083" s="183"/>
    </row>
    <row r="3084">
      <c r="A3084" s="181"/>
      <c r="B3084" s="181"/>
      <c r="C3084" s="181"/>
      <c r="D3084" s="181"/>
      <c r="E3084" s="181"/>
      <c r="F3084" s="181"/>
      <c r="G3084" s="158"/>
      <c r="I3084" s="182"/>
      <c r="J3084" s="183"/>
    </row>
    <row r="3085">
      <c r="A3085" s="181"/>
      <c r="B3085" s="181"/>
      <c r="C3085" s="181"/>
      <c r="D3085" s="181"/>
      <c r="E3085" s="181"/>
      <c r="F3085" s="181"/>
      <c r="G3085" s="158"/>
      <c r="I3085" s="182"/>
      <c r="J3085" s="183"/>
    </row>
    <row r="3086">
      <c r="A3086" s="181"/>
      <c r="B3086" s="181"/>
      <c r="C3086" s="181"/>
      <c r="D3086" s="181"/>
      <c r="E3086" s="181"/>
      <c r="F3086" s="181"/>
      <c r="G3086" s="158"/>
      <c r="I3086" s="182"/>
      <c r="J3086" s="183"/>
    </row>
    <row r="3087">
      <c r="A3087" s="181"/>
      <c r="B3087" s="181"/>
      <c r="C3087" s="181"/>
      <c r="D3087" s="181"/>
      <c r="E3087" s="181"/>
      <c r="F3087" s="181"/>
      <c r="G3087" s="158"/>
      <c r="I3087" s="182"/>
      <c r="J3087" s="183"/>
    </row>
    <row r="3088">
      <c r="A3088" s="181"/>
      <c r="B3088" s="181"/>
      <c r="C3088" s="181"/>
      <c r="D3088" s="181"/>
      <c r="E3088" s="181"/>
      <c r="F3088" s="181"/>
      <c r="G3088" s="158"/>
      <c r="I3088" s="182"/>
      <c r="J3088" s="183"/>
    </row>
    <row r="3089">
      <c r="A3089" s="181"/>
      <c r="B3089" s="181"/>
      <c r="C3089" s="181"/>
      <c r="D3089" s="181"/>
      <c r="E3089" s="181"/>
      <c r="F3089" s="181"/>
      <c r="G3089" s="158"/>
      <c r="I3089" s="182"/>
      <c r="J3089" s="183"/>
    </row>
    <row r="3090">
      <c r="A3090" s="181"/>
      <c r="B3090" s="181"/>
      <c r="C3090" s="181"/>
      <c r="D3090" s="181"/>
      <c r="E3090" s="181"/>
      <c r="F3090" s="181"/>
      <c r="G3090" s="158"/>
      <c r="I3090" s="182"/>
      <c r="J3090" s="183"/>
    </row>
    <row r="3091">
      <c r="A3091" s="181"/>
      <c r="B3091" s="181"/>
      <c r="C3091" s="181"/>
      <c r="D3091" s="181"/>
      <c r="E3091" s="181"/>
      <c r="F3091" s="181"/>
      <c r="G3091" s="158"/>
      <c r="I3091" s="182"/>
      <c r="J3091" s="183"/>
    </row>
    <row r="3092">
      <c r="A3092" s="181"/>
      <c r="B3092" s="181"/>
      <c r="C3092" s="181"/>
      <c r="D3092" s="181"/>
      <c r="E3092" s="181"/>
      <c r="F3092" s="181"/>
      <c r="G3092" s="158"/>
      <c r="I3092" s="182"/>
      <c r="J3092" s="183"/>
    </row>
    <row r="3093">
      <c r="A3093" s="181"/>
      <c r="B3093" s="181"/>
      <c r="C3093" s="181"/>
      <c r="D3093" s="181"/>
      <c r="E3093" s="181"/>
      <c r="F3093" s="181"/>
      <c r="G3093" s="158"/>
      <c r="I3093" s="182"/>
      <c r="J3093" s="183"/>
    </row>
    <row r="3094">
      <c r="A3094" s="181"/>
      <c r="B3094" s="181"/>
      <c r="C3094" s="181"/>
      <c r="D3094" s="181"/>
      <c r="E3094" s="181"/>
      <c r="F3094" s="181"/>
      <c r="G3094" s="158"/>
      <c r="I3094" s="182"/>
      <c r="J3094" s="183"/>
    </row>
    <row r="3095">
      <c r="A3095" s="181"/>
      <c r="B3095" s="181"/>
      <c r="C3095" s="181"/>
      <c r="D3095" s="181"/>
      <c r="E3095" s="181"/>
      <c r="F3095" s="181"/>
      <c r="G3095" s="158"/>
      <c r="I3095" s="182"/>
      <c r="J3095" s="183"/>
    </row>
    <row r="3096">
      <c r="A3096" s="181"/>
      <c r="B3096" s="181"/>
      <c r="C3096" s="181"/>
      <c r="D3096" s="181"/>
      <c r="E3096" s="181"/>
      <c r="F3096" s="181"/>
      <c r="G3096" s="158"/>
      <c r="I3096" s="182"/>
      <c r="J3096" s="183"/>
    </row>
    <row r="3097">
      <c r="A3097" s="181"/>
      <c r="B3097" s="181"/>
      <c r="C3097" s="181"/>
      <c r="D3097" s="181"/>
      <c r="E3097" s="181"/>
      <c r="F3097" s="181"/>
      <c r="G3097" s="158"/>
      <c r="I3097" s="182"/>
      <c r="J3097" s="183"/>
    </row>
    <row r="3098">
      <c r="A3098" s="181"/>
      <c r="B3098" s="181"/>
      <c r="C3098" s="181"/>
      <c r="D3098" s="181"/>
      <c r="E3098" s="181"/>
      <c r="F3098" s="181"/>
      <c r="G3098" s="158"/>
      <c r="I3098" s="182"/>
      <c r="J3098" s="183"/>
    </row>
    <row r="3099">
      <c r="A3099" s="181"/>
      <c r="B3099" s="181"/>
      <c r="C3099" s="181"/>
      <c r="D3099" s="181"/>
      <c r="E3099" s="181"/>
      <c r="F3099" s="181"/>
      <c r="G3099" s="158"/>
      <c r="I3099" s="182"/>
      <c r="J3099" s="183"/>
    </row>
    <row r="3100">
      <c r="A3100" s="181"/>
      <c r="B3100" s="181"/>
      <c r="C3100" s="181"/>
      <c r="D3100" s="181"/>
      <c r="E3100" s="181"/>
      <c r="F3100" s="181"/>
      <c r="G3100" s="158"/>
      <c r="I3100" s="182"/>
      <c r="J3100" s="183"/>
    </row>
    <row r="3101">
      <c r="A3101" s="181"/>
      <c r="B3101" s="181"/>
      <c r="C3101" s="181"/>
      <c r="D3101" s="181"/>
      <c r="E3101" s="181"/>
      <c r="F3101" s="181"/>
      <c r="G3101" s="158"/>
      <c r="I3101" s="182"/>
      <c r="J3101" s="183"/>
    </row>
    <row r="3102">
      <c r="A3102" s="181"/>
      <c r="B3102" s="181"/>
      <c r="C3102" s="181"/>
      <c r="D3102" s="181"/>
      <c r="E3102" s="181"/>
      <c r="F3102" s="181"/>
      <c r="G3102" s="158"/>
      <c r="I3102" s="182"/>
      <c r="J3102" s="183"/>
    </row>
    <row r="3103">
      <c r="A3103" s="181"/>
      <c r="B3103" s="181"/>
      <c r="C3103" s="181"/>
      <c r="D3103" s="181"/>
      <c r="E3103" s="181"/>
      <c r="F3103" s="181"/>
      <c r="G3103" s="158"/>
      <c r="I3103" s="182"/>
      <c r="J3103" s="183"/>
    </row>
    <row r="3104">
      <c r="A3104" s="181"/>
      <c r="B3104" s="181"/>
      <c r="C3104" s="181"/>
      <c r="D3104" s="181"/>
      <c r="E3104" s="181"/>
      <c r="F3104" s="181"/>
      <c r="G3104" s="158"/>
      <c r="I3104" s="182"/>
      <c r="J3104" s="183"/>
    </row>
    <row r="3105">
      <c r="A3105" s="181"/>
      <c r="B3105" s="181"/>
      <c r="C3105" s="181"/>
      <c r="D3105" s="181"/>
      <c r="E3105" s="181"/>
      <c r="F3105" s="181"/>
      <c r="G3105" s="158"/>
      <c r="I3105" s="182"/>
      <c r="J3105" s="183"/>
    </row>
    <row r="3106">
      <c r="A3106" s="181"/>
      <c r="B3106" s="181"/>
      <c r="C3106" s="181"/>
      <c r="D3106" s="181"/>
      <c r="E3106" s="181"/>
      <c r="F3106" s="181"/>
      <c r="G3106" s="158"/>
      <c r="I3106" s="182"/>
      <c r="J3106" s="183"/>
    </row>
    <row r="3107">
      <c r="A3107" s="181"/>
      <c r="B3107" s="181"/>
      <c r="C3107" s="181"/>
      <c r="D3107" s="181"/>
      <c r="E3107" s="181"/>
      <c r="F3107" s="181"/>
      <c r="G3107" s="158"/>
      <c r="I3107" s="182"/>
      <c r="J3107" s="183"/>
    </row>
    <row r="3108">
      <c r="A3108" s="181"/>
      <c r="B3108" s="181"/>
      <c r="C3108" s="181"/>
      <c r="D3108" s="181"/>
      <c r="E3108" s="181"/>
      <c r="F3108" s="181"/>
      <c r="G3108" s="158"/>
      <c r="I3108" s="182"/>
      <c r="J3108" s="183"/>
    </row>
    <row r="3109">
      <c r="A3109" s="181"/>
      <c r="B3109" s="181"/>
      <c r="C3109" s="181"/>
      <c r="D3109" s="181"/>
      <c r="E3109" s="181"/>
      <c r="F3109" s="181"/>
      <c r="G3109" s="158"/>
      <c r="I3109" s="182"/>
      <c r="J3109" s="183"/>
    </row>
    <row r="3110">
      <c r="A3110" s="181"/>
      <c r="B3110" s="181"/>
      <c r="C3110" s="181"/>
      <c r="D3110" s="181"/>
      <c r="E3110" s="181"/>
      <c r="F3110" s="181"/>
      <c r="G3110" s="158"/>
      <c r="I3110" s="182"/>
      <c r="J3110" s="183"/>
    </row>
    <row r="3111">
      <c r="A3111" s="181"/>
      <c r="B3111" s="181"/>
      <c r="C3111" s="181"/>
      <c r="D3111" s="181"/>
      <c r="E3111" s="181"/>
      <c r="F3111" s="181"/>
      <c r="G3111" s="158"/>
      <c r="I3111" s="182"/>
      <c r="J3111" s="183"/>
    </row>
    <row r="3112">
      <c r="A3112" s="181"/>
      <c r="B3112" s="181"/>
      <c r="C3112" s="181"/>
      <c r="D3112" s="181"/>
      <c r="E3112" s="181"/>
      <c r="F3112" s="181"/>
      <c r="G3112" s="158"/>
      <c r="I3112" s="182"/>
      <c r="J3112" s="183"/>
    </row>
    <row r="3113">
      <c r="A3113" s="181"/>
      <c r="B3113" s="181"/>
      <c r="C3113" s="181"/>
      <c r="D3113" s="181"/>
      <c r="E3113" s="181"/>
      <c r="F3113" s="181"/>
      <c r="G3113" s="158"/>
      <c r="I3113" s="182"/>
      <c r="J3113" s="183"/>
    </row>
    <row r="3114">
      <c r="A3114" s="181"/>
      <c r="B3114" s="181"/>
      <c r="C3114" s="181"/>
      <c r="D3114" s="181"/>
      <c r="E3114" s="181"/>
      <c r="F3114" s="181"/>
      <c r="G3114" s="158"/>
      <c r="I3114" s="182"/>
      <c r="J3114" s="183"/>
    </row>
    <row r="3115">
      <c r="A3115" s="181"/>
      <c r="B3115" s="181"/>
      <c r="C3115" s="181"/>
      <c r="D3115" s="181"/>
      <c r="E3115" s="181"/>
      <c r="F3115" s="181"/>
      <c r="G3115" s="158"/>
      <c r="I3115" s="182"/>
      <c r="J3115" s="183"/>
    </row>
    <row r="3116">
      <c r="A3116" s="181"/>
      <c r="B3116" s="181"/>
      <c r="C3116" s="181"/>
      <c r="D3116" s="181"/>
      <c r="E3116" s="181"/>
      <c r="F3116" s="181"/>
      <c r="G3116" s="158"/>
      <c r="I3116" s="182"/>
      <c r="J3116" s="183"/>
    </row>
    <row r="3117">
      <c r="A3117" s="181"/>
      <c r="B3117" s="181"/>
      <c r="C3117" s="181"/>
      <c r="D3117" s="181"/>
      <c r="E3117" s="181"/>
      <c r="F3117" s="181"/>
      <c r="G3117" s="158"/>
      <c r="I3117" s="182"/>
      <c r="J3117" s="183"/>
    </row>
    <row r="3118">
      <c r="A3118" s="181"/>
      <c r="B3118" s="181"/>
      <c r="C3118" s="181"/>
      <c r="D3118" s="181"/>
      <c r="E3118" s="181"/>
      <c r="F3118" s="181"/>
      <c r="G3118" s="158"/>
      <c r="I3118" s="182"/>
      <c r="J3118" s="183"/>
    </row>
    <row r="3119">
      <c r="A3119" s="181"/>
      <c r="B3119" s="181"/>
      <c r="C3119" s="181"/>
      <c r="D3119" s="181"/>
      <c r="E3119" s="181"/>
      <c r="F3119" s="181"/>
      <c r="G3119" s="158"/>
      <c r="I3119" s="182"/>
      <c r="J3119" s="183"/>
    </row>
    <row r="3120">
      <c r="A3120" s="181"/>
      <c r="B3120" s="181"/>
      <c r="C3120" s="181"/>
      <c r="D3120" s="181"/>
      <c r="E3120" s="181"/>
      <c r="F3120" s="181"/>
      <c r="G3120" s="158"/>
      <c r="I3120" s="182"/>
      <c r="J3120" s="183"/>
    </row>
    <row r="3121">
      <c r="A3121" s="181"/>
      <c r="B3121" s="181"/>
      <c r="C3121" s="181"/>
      <c r="D3121" s="181"/>
      <c r="E3121" s="181"/>
      <c r="F3121" s="181"/>
      <c r="G3121" s="158"/>
      <c r="I3121" s="182"/>
      <c r="J3121" s="183"/>
    </row>
    <row r="3122">
      <c r="A3122" s="181"/>
      <c r="B3122" s="181"/>
      <c r="C3122" s="181"/>
      <c r="D3122" s="181"/>
      <c r="E3122" s="181"/>
      <c r="F3122" s="181"/>
      <c r="G3122" s="158"/>
      <c r="I3122" s="182"/>
      <c r="J3122" s="183"/>
    </row>
    <row r="3123">
      <c r="A3123" s="181"/>
      <c r="B3123" s="181"/>
      <c r="C3123" s="181"/>
      <c r="D3123" s="181"/>
      <c r="E3123" s="181"/>
      <c r="F3123" s="181"/>
      <c r="G3123" s="158"/>
      <c r="I3123" s="182"/>
      <c r="J3123" s="183"/>
    </row>
    <row r="3124">
      <c r="A3124" s="181"/>
      <c r="B3124" s="181"/>
      <c r="C3124" s="181"/>
      <c r="D3124" s="181"/>
      <c r="E3124" s="181"/>
      <c r="F3124" s="181"/>
      <c r="G3124" s="158"/>
      <c r="I3124" s="182"/>
      <c r="J3124" s="183"/>
    </row>
    <row r="3125">
      <c r="A3125" s="181"/>
      <c r="B3125" s="181"/>
      <c r="C3125" s="181"/>
      <c r="D3125" s="181"/>
      <c r="E3125" s="181"/>
      <c r="F3125" s="181"/>
      <c r="G3125" s="158"/>
      <c r="I3125" s="182"/>
      <c r="J3125" s="183"/>
    </row>
    <row r="3126">
      <c r="A3126" s="181"/>
      <c r="B3126" s="181"/>
      <c r="C3126" s="181"/>
      <c r="D3126" s="181"/>
      <c r="E3126" s="181"/>
      <c r="F3126" s="181"/>
      <c r="G3126" s="158"/>
      <c r="I3126" s="182"/>
      <c r="J3126" s="183"/>
    </row>
    <row r="3127">
      <c r="A3127" s="181"/>
      <c r="B3127" s="181"/>
      <c r="C3127" s="181"/>
      <c r="D3127" s="181"/>
      <c r="E3127" s="181"/>
      <c r="F3127" s="181"/>
      <c r="G3127" s="158"/>
      <c r="I3127" s="182"/>
      <c r="J3127" s="183"/>
    </row>
    <row r="3128">
      <c r="A3128" s="181"/>
      <c r="B3128" s="181"/>
      <c r="C3128" s="181"/>
      <c r="D3128" s="181"/>
      <c r="E3128" s="181"/>
      <c r="F3128" s="181"/>
      <c r="G3128" s="158"/>
      <c r="I3128" s="182"/>
      <c r="J3128" s="183"/>
    </row>
    <row r="3129">
      <c r="A3129" s="181"/>
      <c r="B3129" s="181"/>
      <c r="C3129" s="181"/>
      <c r="D3129" s="181"/>
      <c r="E3129" s="181"/>
      <c r="F3129" s="181"/>
      <c r="G3129" s="158"/>
      <c r="I3129" s="182"/>
      <c r="J3129" s="183"/>
    </row>
    <row r="3130">
      <c r="A3130" s="181"/>
      <c r="B3130" s="181"/>
      <c r="C3130" s="181"/>
      <c r="D3130" s="181"/>
      <c r="E3130" s="181"/>
      <c r="F3130" s="181"/>
      <c r="G3130" s="158"/>
      <c r="I3130" s="182"/>
      <c r="J3130" s="183"/>
    </row>
    <row r="3131">
      <c r="A3131" s="181"/>
      <c r="B3131" s="181"/>
      <c r="C3131" s="181"/>
      <c r="D3131" s="181"/>
      <c r="E3131" s="181"/>
      <c r="F3131" s="181"/>
      <c r="G3131" s="158"/>
      <c r="I3131" s="182"/>
      <c r="J3131" s="183"/>
    </row>
    <row r="3132">
      <c r="A3132" s="181"/>
      <c r="B3132" s="181"/>
      <c r="C3132" s="181"/>
      <c r="D3132" s="181"/>
      <c r="E3132" s="181"/>
      <c r="F3132" s="181"/>
      <c r="G3132" s="158"/>
      <c r="I3132" s="182"/>
      <c r="J3132" s="183"/>
    </row>
    <row r="3133">
      <c r="A3133" s="181"/>
      <c r="B3133" s="181"/>
      <c r="C3133" s="181"/>
      <c r="D3133" s="181"/>
      <c r="E3133" s="181"/>
      <c r="F3133" s="181"/>
      <c r="G3133" s="158"/>
      <c r="I3133" s="182"/>
      <c r="J3133" s="183"/>
    </row>
    <row r="3134">
      <c r="A3134" s="181"/>
      <c r="B3134" s="181"/>
      <c r="C3134" s="181"/>
      <c r="D3134" s="181"/>
      <c r="E3134" s="181"/>
      <c r="F3134" s="181"/>
      <c r="G3134" s="158"/>
      <c r="I3134" s="182"/>
      <c r="J3134" s="183"/>
    </row>
    <row r="3135">
      <c r="A3135" s="181"/>
      <c r="B3135" s="181"/>
      <c r="C3135" s="181"/>
      <c r="D3135" s="181"/>
      <c r="E3135" s="181"/>
      <c r="F3135" s="181"/>
      <c r="G3135" s="158"/>
      <c r="I3135" s="182"/>
      <c r="J3135" s="183"/>
    </row>
    <row r="3136">
      <c r="A3136" s="181"/>
      <c r="B3136" s="181"/>
      <c r="C3136" s="181"/>
      <c r="D3136" s="181"/>
      <c r="E3136" s="181"/>
      <c r="F3136" s="181"/>
      <c r="G3136" s="158"/>
      <c r="I3136" s="182"/>
      <c r="J3136" s="183"/>
    </row>
    <row r="3137">
      <c r="A3137" s="181"/>
      <c r="B3137" s="181"/>
      <c r="C3137" s="181"/>
      <c r="D3137" s="181"/>
      <c r="E3137" s="181"/>
      <c r="F3137" s="181"/>
      <c r="G3137" s="158"/>
      <c r="I3137" s="182"/>
      <c r="J3137" s="183"/>
    </row>
    <row r="3138">
      <c r="A3138" s="181"/>
      <c r="B3138" s="181"/>
      <c r="C3138" s="181"/>
      <c r="D3138" s="181"/>
      <c r="E3138" s="181"/>
      <c r="F3138" s="181"/>
      <c r="G3138" s="158"/>
      <c r="I3138" s="182"/>
      <c r="J3138" s="183"/>
    </row>
    <row r="3139">
      <c r="A3139" s="181"/>
      <c r="B3139" s="181"/>
      <c r="C3139" s="181"/>
      <c r="D3139" s="181"/>
      <c r="E3139" s="181"/>
      <c r="F3139" s="181"/>
      <c r="G3139" s="158"/>
      <c r="I3139" s="182"/>
      <c r="J3139" s="183"/>
    </row>
    <row r="3140">
      <c r="A3140" s="181"/>
      <c r="B3140" s="181"/>
      <c r="C3140" s="181"/>
      <c r="D3140" s="181"/>
      <c r="E3140" s="181"/>
      <c r="F3140" s="181"/>
      <c r="G3140" s="158"/>
      <c r="I3140" s="182"/>
      <c r="J3140" s="183"/>
    </row>
    <row r="3141">
      <c r="A3141" s="181"/>
      <c r="B3141" s="181"/>
      <c r="C3141" s="181"/>
      <c r="D3141" s="181"/>
      <c r="E3141" s="181"/>
      <c r="F3141" s="181"/>
      <c r="G3141" s="158"/>
      <c r="I3141" s="182"/>
      <c r="J3141" s="183"/>
    </row>
    <row r="3142">
      <c r="A3142" s="181"/>
      <c r="B3142" s="181"/>
      <c r="C3142" s="181"/>
      <c r="D3142" s="181"/>
      <c r="E3142" s="181"/>
      <c r="F3142" s="181"/>
      <c r="G3142" s="158"/>
      <c r="I3142" s="182"/>
      <c r="J3142" s="183"/>
    </row>
    <row r="3143">
      <c r="A3143" s="181"/>
      <c r="B3143" s="181"/>
      <c r="C3143" s="181"/>
      <c r="D3143" s="181"/>
      <c r="E3143" s="181"/>
      <c r="F3143" s="181"/>
      <c r="G3143" s="158"/>
      <c r="I3143" s="182"/>
      <c r="J3143" s="183"/>
    </row>
    <row r="3144">
      <c r="A3144" s="181"/>
      <c r="B3144" s="181"/>
      <c r="C3144" s="181"/>
      <c r="D3144" s="181"/>
      <c r="E3144" s="181"/>
      <c r="F3144" s="181"/>
      <c r="G3144" s="158"/>
      <c r="I3144" s="182"/>
      <c r="J3144" s="183"/>
    </row>
    <row r="3145">
      <c r="A3145" s="181"/>
      <c r="B3145" s="181"/>
      <c r="C3145" s="181"/>
      <c r="D3145" s="181"/>
      <c r="E3145" s="181"/>
      <c r="F3145" s="181"/>
      <c r="G3145" s="158"/>
      <c r="I3145" s="182"/>
      <c r="J3145" s="183"/>
    </row>
    <row r="3146">
      <c r="A3146" s="181"/>
      <c r="B3146" s="181"/>
      <c r="C3146" s="181"/>
      <c r="D3146" s="181"/>
      <c r="E3146" s="181"/>
      <c r="F3146" s="181"/>
      <c r="G3146" s="158"/>
      <c r="I3146" s="182"/>
      <c r="J3146" s="183"/>
    </row>
    <row r="3147">
      <c r="A3147" s="181"/>
      <c r="B3147" s="181"/>
      <c r="C3147" s="181"/>
      <c r="D3147" s="181"/>
      <c r="E3147" s="181"/>
      <c r="F3147" s="181"/>
      <c r="G3147" s="158"/>
      <c r="I3147" s="182"/>
      <c r="J3147" s="183"/>
    </row>
    <row r="3148">
      <c r="A3148" s="181"/>
      <c r="B3148" s="181"/>
      <c r="C3148" s="181"/>
      <c r="D3148" s="181"/>
      <c r="E3148" s="181"/>
      <c r="F3148" s="181"/>
      <c r="G3148" s="158"/>
      <c r="I3148" s="182"/>
      <c r="J3148" s="183"/>
    </row>
    <row r="3149">
      <c r="A3149" s="181"/>
      <c r="B3149" s="181"/>
      <c r="C3149" s="181"/>
      <c r="D3149" s="181"/>
      <c r="E3149" s="181"/>
      <c r="F3149" s="181"/>
      <c r="G3149" s="158"/>
      <c r="I3149" s="182"/>
      <c r="J3149" s="183"/>
    </row>
    <row r="3150">
      <c r="A3150" s="181"/>
      <c r="B3150" s="181"/>
      <c r="C3150" s="181"/>
      <c r="D3150" s="181"/>
      <c r="E3150" s="181"/>
      <c r="F3150" s="181"/>
      <c r="G3150" s="158"/>
      <c r="I3150" s="182"/>
      <c r="J3150" s="183"/>
    </row>
    <row r="3151">
      <c r="A3151" s="181"/>
      <c r="B3151" s="181"/>
      <c r="C3151" s="181"/>
      <c r="D3151" s="181"/>
      <c r="E3151" s="181"/>
      <c r="F3151" s="181"/>
      <c r="G3151" s="158"/>
      <c r="I3151" s="182"/>
      <c r="J3151" s="183"/>
    </row>
    <row r="3152">
      <c r="A3152" s="181"/>
      <c r="B3152" s="181"/>
      <c r="C3152" s="181"/>
      <c r="D3152" s="181"/>
      <c r="E3152" s="181"/>
      <c r="F3152" s="181"/>
      <c r="G3152" s="158"/>
      <c r="I3152" s="182"/>
      <c r="J3152" s="183"/>
    </row>
    <row r="3153">
      <c r="A3153" s="181"/>
      <c r="B3153" s="181"/>
      <c r="C3153" s="181"/>
      <c r="D3153" s="181"/>
      <c r="E3153" s="181"/>
      <c r="F3153" s="181"/>
      <c r="G3153" s="158"/>
      <c r="I3153" s="182"/>
      <c r="J3153" s="183"/>
    </row>
    <row r="3154">
      <c r="A3154" s="181"/>
      <c r="B3154" s="181"/>
      <c r="C3154" s="181"/>
      <c r="D3154" s="181"/>
      <c r="E3154" s="181"/>
      <c r="F3154" s="181"/>
      <c r="G3154" s="158"/>
      <c r="I3154" s="182"/>
      <c r="J3154" s="183"/>
    </row>
    <row r="3155">
      <c r="A3155" s="181"/>
      <c r="B3155" s="181"/>
      <c r="C3155" s="181"/>
      <c r="D3155" s="181"/>
      <c r="E3155" s="181"/>
      <c r="F3155" s="181"/>
      <c r="G3155" s="158"/>
      <c r="I3155" s="182"/>
      <c r="J3155" s="183"/>
    </row>
    <row r="3156">
      <c r="A3156" s="181"/>
      <c r="B3156" s="181"/>
      <c r="C3156" s="181"/>
      <c r="D3156" s="181"/>
      <c r="E3156" s="181"/>
      <c r="F3156" s="181"/>
      <c r="G3156" s="158"/>
      <c r="I3156" s="182"/>
      <c r="J3156" s="183"/>
    </row>
    <row r="3157">
      <c r="A3157" s="181"/>
      <c r="B3157" s="181"/>
      <c r="C3157" s="181"/>
      <c r="D3157" s="181"/>
      <c r="E3157" s="181"/>
      <c r="F3157" s="181"/>
      <c r="G3157" s="158"/>
      <c r="I3157" s="182"/>
      <c r="J3157" s="183"/>
    </row>
    <row r="3158">
      <c r="A3158" s="181"/>
      <c r="B3158" s="181"/>
      <c r="C3158" s="181"/>
      <c r="D3158" s="181"/>
      <c r="E3158" s="181"/>
      <c r="F3158" s="181"/>
      <c r="G3158" s="158"/>
      <c r="I3158" s="182"/>
      <c r="J3158" s="183"/>
    </row>
    <row r="3159">
      <c r="A3159" s="181"/>
      <c r="B3159" s="181"/>
      <c r="C3159" s="181"/>
      <c r="D3159" s="181"/>
      <c r="E3159" s="181"/>
      <c r="F3159" s="181"/>
      <c r="G3159" s="158"/>
      <c r="I3159" s="182"/>
      <c r="J3159" s="183"/>
    </row>
    <row r="3160">
      <c r="A3160" s="181"/>
      <c r="B3160" s="181"/>
      <c r="C3160" s="181"/>
      <c r="D3160" s="181"/>
      <c r="E3160" s="181"/>
      <c r="F3160" s="181"/>
      <c r="G3160" s="158"/>
      <c r="I3160" s="182"/>
      <c r="J3160" s="183"/>
    </row>
    <row r="3161">
      <c r="A3161" s="181"/>
      <c r="B3161" s="181"/>
      <c r="C3161" s="181"/>
      <c r="D3161" s="181"/>
      <c r="E3161" s="181"/>
      <c r="F3161" s="181"/>
      <c r="G3161" s="158"/>
      <c r="I3161" s="182"/>
      <c r="J3161" s="183"/>
    </row>
    <row r="3162">
      <c r="A3162" s="181"/>
      <c r="B3162" s="181"/>
      <c r="C3162" s="181"/>
      <c r="D3162" s="181"/>
      <c r="E3162" s="181"/>
      <c r="F3162" s="181"/>
      <c r="G3162" s="158"/>
      <c r="I3162" s="182"/>
      <c r="J3162" s="183"/>
    </row>
    <row r="3163">
      <c r="A3163" s="181"/>
      <c r="B3163" s="181"/>
      <c r="C3163" s="181"/>
      <c r="D3163" s="181"/>
      <c r="E3163" s="181"/>
      <c r="F3163" s="181"/>
      <c r="G3163" s="158"/>
      <c r="I3163" s="182"/>
      <c r="J3163" s="183"/>
    </row>
    <row r="3164">
      <c r="A3164" s="181"/>
      <c r="B3164" s="181"/>
      <c r="C3164" s="181"/>
      <c r="D3164" s="181"/>
      <c r="E3164" s="181"/>
      <c r="F3164" s="181"/>
      <c r="G3164" s="158"/>
      <c r="I3164" s="182"/>
      <c r="J3164" s="183"/>
    </row>
    <row r="3165">
      <c r="A3165" s="181"/>
      <c r="B3165" s="181"/>
      <c r="C3165" s="181"/>
      <c r="D3165" s="181"/>
      <c r="E3165" s="181"/>
      <c r="F3165" s="181"/>
      <c r="G3165" s="158"/>
      <c r="I3165" s="182"/>
      <c r="J3165" s="183"/>
    </row>
    <row r="3166">
      <c r="A3166" s="181"/>
      <c r="B3166" s="181"/>
      <c r="C3166" s="181"/>
      <c r="D3166" s="181"/>
      <c r="E3166" s="181"/>
      <c r="F3166" s="181"/>
      <c r="G3166" s="158"/>
      <c r="I3166" s="182"/>
      <c r="J3166" s="183"/>
    </row>
    <row r="3167">
      <c r="A3167" s="181"/>
      <c r="B3167" s="181"/>
      <c r="C3167" s="181"/>
      <c r="D3167" s="181"/>
      <c r="E3167" s="181"/>
      <c r="F3167" s="181"/>
      <c r="G3167" s="158"/>
      <c r="I3167" s="182"/>
      <c r="J3167" s="183"/>
    </row>
    <row r="3168">
      <c r="A3168" s="181"/>
      <c r="B3168" s="181"/>
      <c r="C3168" s="181"/>
      <c r="D3168" s="181"/>
      <c r="E3168" s="181"/>
      <c r="F3168" s="181"/>
      <c r="G3168" s="158"/>
      <c r="I3168" s="182"/>
      <c r="J3168" s="183"/>
    </row>
    <row r="3169">
      <c r="A3169" s="181"/>
      <c r="B3169" s="181"/>
      <c r="C3169" s="181"/>
      <c r="D3169" s="181"/>
      <c r="E3169" s="181"/>
      <c r="F3169" s="181"/>
      <c r="G3169" s="158"/>
      <c r="I3169" s="182"/>
      <c r="J3169" s="183"/>
    </row>
    <row r="3170">
      <c r="A3170" s="181"/>
      <c r="B3170" s="181"/>
      <c r="C3170" s="181"/>
      <c r="D3170" s="181"/>
      <c r="E3170" s="181"/>
      <c r="F3170" s="181"/>
      <c r="G3170" s="158"/>
      <c r="I3170" s="182"/>
      <c r="J3170" s="183"/>
    </row>
    <row r="3171">
      <c r="A3171" s="181"/>
      <c r="B3171" s="181"/>
      <c r="C3171" s="181"/>
      <c r="D3171" s="181"/>
      <c r="E3171" s="181"/>
      <c r="F3171" s="181"/>
      <c r="G3171" s="158"/>
      <c r="I3171" s="182"/>
      <c r="J3171" s="183"/>
    </row>
    <row r="3172">
      <c r="A3172" s="181"/>
      <c r="B3172" s="181"/>
      <c r="C3172" s="181"/>
      <c r="D3172" s="181"/>
      <c r="E3172" s="181"/>
      <c r="F3172" s="181"/>
      <c r="G3172" s="158"/>
      <c r="I3172" s="182"/>
      <c r="J3172" s="183"/>
    </row>
    <row r="3173">
      <c r="A3173" s="181"/>
      <c r="B3173" s="181"/>
      <c r="C3173" s="181"/>
      <c r="D3173" s="181"/>
      <c r="E3173" s="181"/>
      <c r="F3173" s="181"/>
      <c r="G3173" s="158"/>
      <c r="I3173" s="182"/>
      <c r="J3173" s="183"/>
    </row>
    <row r="3174">
      <c r="A3174" s="181"/>
      <c r="B3174" s="181"/>
      <c r="C3174" s="181"/>
      <c r="D3174" s="181"/>
      <c r="E3174" s="181"/>
      <c r="F3174" s="181"/>
      <c r="G3174" s="158"/>
      <c r="I3174" s="182"/>
      <c r="J3174" s="183"/>
    </row>
    <row r="3175">
      <c r="A3175" s="181"/>
      <c r="B3175" s="181"/>
      <c r="C3175" s="181"/>
      <c r="D3175" s="181"/>
      <c r="E3175" s="181"/>
      <c r="F3175" s="181"/>
      <c r="G3175" s="158"/>
      <c r="I3175" s="182"/>
      <c r="J3175" s="183"/>
    </row>
    <row r="3176">
      <c r="A3176" s="181"/>
      <c r="B3176" s="181"/>
      <c r="C3176" s="181"/>
      <c r="D3176" s="181"/>
      <c r="E3176" s="181"/>
      <c r="F3176" s="181"/>
      <c r="G3176" s="158"/>
      <c r="I3176" s="182"/>
      <c r="J3176" s="183"/>
    </row>
    <row r="3177">
      <c r="A3177" s="181"/>
      <c r="B3177" s="181"/>
      <c r="C3177" s="181"/>
      <c r="D3177" s="181"/>
      <c r="E3177" s="181"/>
      <c r="F3177" s="181"/>
      <c r="G3177" s="158"/>
      <c r="I3177" s="182"/>
      <c r="J3177" s="183"/>
    </row>
    <row r="3178">
      <c r="A3178" s="181"/>
      <c r="B3178" s="181"/>
      <c r="C3178" s="181"/>
      <c r="D3178" s="181"/>
      <c r="E3178" s="181"/>
      <c r="F3178" s="181"/>
      <c r="G3178" s="158"/>
      <c r="I3178" s="182"/>
      <c r="J3178" s="183"/>
    </row>
    <row r="3179">
      <c r="A3179" s="181"/>
      <c r="B3179" s="181"/>
      <c r="C3179" s="181"/>
      <c r="D3179" s="181"/>
      <c r="E3179" s="181"/>
      <c r="F3179" s="181"/>
      <c r="G3179" s="158"/>
      <c r="I3179" s="182"/>
      <c r="J3179" s="183"/>
    </row>
    <row r="3180">
      <c r="A3180" s="181"/>
      <c r="B3180" s="181"/>
      <c r="C3180" s="181"/>
      <c r="D3180" s="181"/>
      <c r="E3180" s="181"/>
      <c r="F3180" s="181"/>
      <c r="G3180" s="158"/>
      <c r="I3180" s="182"/>
      <c r="J3180" s="183"/>
    </row>
    <row r="3181">
      <c r="A3181" s="181"/>
      <c r="B3181" s="181"/>
      <c r="C3181" s="181"/>
      <c r="D3181" s="181"/>
      <c r="E3181" s="181"/>
      <c r="F3181" s="181"/>
      <c r="G3181" s="158"/>
      <c r="I3181" s="182"/>
      <c r="J3181" s="183"/>
    </row>
    <row r="3182">
      <c r="A3182" s="181"/>
      <c r="B3182" s="181"/>
      <c r="C3182" s="181"/>
      <c r="D3182" s="181"/>
      <c r="E3182" s="181"/>
      <c r="F3182" s="181"/>
      <c r="G3182" s="158"/>
      <c r="I3182" s="182"/>
      <c r="J3182" s="183"/>
    </row>
    <row r="3183">
      <c r="A3183" s="181"/>
      <c r="B3183" s="181"/>
      <c r="C3183" s="181"/>
      <c r="D3183" s="181"/>
      <c r="E3183" s="181"/>
      <c r="F3183" s="181"/>
      <c r="G3183" s="158"/>
      <c r="I3183" s="182"/>
      <c r="J3183" s="183"/>
    </row>
    <row r="3184">
      <c r="A3184" s="181"/>
      <c r="B3184" s="181"/>
      <c r="C3184" s="181"/>
      <c r="D3184" s="181"/>
      <c r="E3184" s="181"/>
      <c r="F3184" s="181"/>
      <c r="G3184" s="158"/>
      <c r="I3184" s="182"/>
      <c r="J3184" s="183"/>
    </row>
    <row r="3185">
      <c r="A3185" s="181"/>
      <c r="B3185" s="181"/>
      <c r="C3185" s="181"/>
      <c r="D3185" s="181"/>
      <c r="E3185" s="181"/>
      <c r="F3185" s="181"/>
      <c r="G3185" s="158"/>
      <c r="I3185" s="182"/>
      <c r="J3185" s="183"/>
    </row>
    <row r="3186">
      <c r="A3186" s="181"/>
      <c r="B3186" s="181"/>
      <c r="C3186" s="181"/>
      <c r="D3186" s="181"/>
      <c r="E3186" s="181"/>
      <c r="F3186" s="181"/>
      <c r="G3186" s="158"/>
      <c r="I3186" s="182"/>
      <c r="J3186" s="183"/>
    </row>
    <row r="3187">
      <c r="A3187" s="181"/>
      <c r="B3187" s="181"/>
      <c r="C3187" s="181"/>
      <c r="D3187" s="181"/>
      <c r="E3187" s="181"/>
      <c r="F3187" s="181"/>
      <c r="G3187" s="158"/>
      <c r="I3187" s="182"/>
      <c r="J3187" s="183"/>
    </row>
    <row r="3188">
      <c r="A3188" s="181"/>
      <c r="B3188" s="181"/>
      <c r="C3188" s="181"/>
      <c r="D3188" s="181"/>
      <c r="E3188" s="181"/>
      <c r="F3188" s="181"/>
      <c r="G3188" s="158"/>
      <c r="I3188" s="182"/>
      <c r="J3188" s="183"/>
    </row>
    <row r="3189">
      <c r="A3189" s="181"/>
      <c r="B3189" s="181"/>
      <c r="C3189" s="181"/>
      <c r="D3189" s="181"/>
      <c r="E3189" s="181"/>
      <c r="F3189" s="181"/>
      <c r="G3189" s="158"/>
      <c r="I3189" s="182"/>
      <c r="J3189" s="183"/>
    </row>
    <row r="3190">
      <c r="A3190" s="181"/>
      <c r="B3190" s="181"/>
      <c r="C3190" s="181"/>
      <c r="D3190" s="181"/>
      <c r="E3190" s="181"/>
      <c r="F3190" s="181"/>
      <c r="G3190" s="158"/>
      <c r="I3190" s="182"/>
      <c r="J3190" s="183"/>
    </row>
    <row r="3191">
      <c r="A3191" s="181"/>
      <c r="B3191" s="181"/>
      <c r="C3191" s="181"/>
      <c r="D3191" s="181"/>
      <c r="E3191" s="181"/>
      <c r="F3191" s="181"/>
      <c r="G3191" s="158"/>
      <c r="I3191" s="182"/>
      <c r="J3191" s="183"/>
    </row>
    <row r="3192">
      <c r="A3192" s="181"/>
      <c r="B3192" s="181"/>
      <c r="C3192" s="181"/>
      <c r="D3192" s="181"/>
      <c r="E3192" s="181"/>
      <c r="F3192" s="181"/>
      <c r="G3192" s="158"/>
      <c r="I3192" s="182"/>
      <c r="J3192" s="183"/>
    </row>
    <row r="3193">
      <c r="A3193" s="181"/>
      <c r="B3193" s="181"/>
      <c r="C3193" s="181"/>
      <c r="D3193" s="181"/>
      <c r="E3193" s="181"/>
      <c r="F3193" s="181"/>
      <c r="G3193" s="158"/>
      <c r="I3193" s="182"/>
      <c r="J3193" s="183"/>
    </row>
    <row r="3194">
      <c r="A3194" s="181"/>
      <c r="B3194" s="181"/>
      <c r="C3194" s="181"/>
      <c r="D3194" s="181"/>
      <c r="E3194" s="181"/>
      <c r="F3194" s="181"/>
      <c r="G3194" s="158"/>
      <c r="I3194" s="182"/>
      <c r="J3194" s="183"/>
    </row>
    <row r="3195">
      <c r="A3195" s="181"/>
      <c r="B3195" s="181"/>
      <c r="C3195" s="181"/>
      <c r="D3195" s="181"/>
      <c r="E3195" s="181"/>
      <c r="F3195" s="181"/>
      <c r="G3195" s="158"/>
      <c r="I3195" s="182"/>
      <c r="J3195" s="183"/>
    </row>
    <row r="3196">
      <c r="A3196" s="181"/>
      <c r="B3196" s="181"/>
      <c r="C3196" s="181"/>
      <c r="D3196" s="181"/>
      <c r="E3196" s="181"/>
      <c r="F3196" s="181"/>
      <c r="G3196" s="158"/>
      <c r="I3196" s="182"/>
      <c r="J3196" s="183"/>
    </row>
    <row r="3197">
      <c r="A3197" s="181"/>
      <c r="B3197" s="181"/>
      <c r="C3197" s="181"/>
      <c r="D3197" s="181"/>
      <c r="E3197" s="181"/>
      <c r="F3197" s="181"/>
      <c r="G3197" s="158"/>
      <c r="I3197" s="182"/>
      <c r="J3197" s="183"/>
    </row>
    <row r="3198">
      <c r="A3198" s="181"/>
      <c r="B3198" s="181"/>
      <c r="C3198" s="181"/>
      <c r="D3198" s="181"/>
      <c r="E3198" s="181"/>
      <c r="F3198" s="181"/>
      <c r="G3198" s="158"/>
      <c r="I3198" s="182"/>
      <c r="J3198" s="183"/>
    </row>
    <row r="3199">
      <c r="A3199" s="181"/>
      <c r="B3199" s="181"/>
      <c r="C3199" s="181"/>
      <c r="D3199" s="181"/>
      <c r="E3199" s="181"/>
      <c r="F3199" s="181"/>
      <c r="G3199" s="158"/>
      <c r="I3199" s="182"/>
      <c r="J3199" s="183"/>
    </row>
    <row r="3200">
      <c r="A3200" s="181"/>
      <c r="B3200" s="181"/>
      <c r="C3200" s="181"/>
      <c r="D3200" s="181"/>
      <c r="E3200" s="181"/>
      <c r="F3200" s="181"/>
      <c r="G3200" s="158"/>
      <c r="I3200" s="182"/>
      <c r="J3200" s="183"/>
    </row>
    <row r="3201">
      <c r="A3201" s="181"/>
      <c r="B3201" s="181"/>
      <c r="C3201" s="181"/>
      <c r="D3201" s="181"/>
      <c r="E3201" s="181"/>
      <c r="F3201" s="181"/>
      <c r="G3201" s="158"/>
      <c r="I3201" s="182"/>
      <c r="J3201" s="183"/>
    </row>
    <row r="3202">
      <c r="A3202" s="181"/>
      <c r="B3202" s="181"/>
      <c r="C3202" s="181"/>
      <c r="D3202" s="181"/>
      <c r="E3202" s="181"/>
      <c r="F3202" s="181"/>
      <c r="G3202" s="158"/>
      <c r="I3202" s="182"/>
      <c r="J3202" s="183"/>
    </row>
    <row r="3203">
      <c r="A3203" s="181"/>
      <c r="B3203" s="181"/>
      <c r="C3203" s="181"/>
      <c r="D3203" s="181"/>
      <c r="E3203" s="181"/>
      <c r="F3203" s="181"/>
      <c r="G3203" s="158"/>
      <c r="I3203" s="182"/>
      <c r="J3203" s="183"/>
    </row>
    <row r="3204">
      <c r="A3204" s="181"/>
      <c r="B3204" s="181"/>
      <c r="C3204" s="181"/>
      <c r="D3204" s="181"/>
      <c r="E3204" s="181"/>
      <c r="F3204" s="181"/>
      <c r="G3204" s="158"/>
      <c r="I3204" s="182"/>
      <c r="J3204" s="183"/>
    </row>
    <row r="3205">
      <c r="A3205" s="181"/>
      <c r="B3205" s="181"/>
      <c r="C3205" s="181"/>
      <c r="D3205" s="181"/>
      <c r="E3205" s="181"/>
      <c r="F3205" s="181"/>
      <c r="G3205" s="158"/>
      <c r="I3205" s="182"/>
      <c r="J3205" s="183"/>
    </row>
    <row r="3206">
      <c r="A3206" s="181"/>
      <c r="B3206" s="181"/>
      <c r="C3206" s="181"/>
      <c r="D3206" s="181"/>
      <c r="E3206" s="181"/>
      <c r="F3206" s="181"/>
      <c r="G3206" s="158"/>
      <c r="I3206" s="182"/>
      <c r="J3206" s="183"/>
    </row>
    <row r="3207">
      <c r="A3207" s="181"/>
      <c r="B3207" s="181"/>
      <c r="C3207" s="181"/>
      <c r="D3207" s="181"/>
      <c r="E3207" s="181"/>
      <c r="F3207" s="181"/>
      <c r="G3207" s="158"/>
      <c r="I3207" s="182"/>
      <c r="J3207" s="183"/>
    </row>
    <row r="3208">
      <c r="A3208" s="181"/>
      <c r="B3208" s="181"/>
      <c r="C3208" s="181"/>
      <c r="D3208" s="181"/>
      <c r="E3208" s="181"/>
      <c r="F3208" s="181"/>
      <c r="G3208" s="158"/>
      <c r="I3208" s="182"/>
      <c r="J3208" s="183"/>
    </row>
    <row r="3209">
      <c r="A3209" s="181"/>
      <c r="B3209" s="181"/>
      <c r="C3209" s="181"/>
      <c r="D3209" s="181"/>
      <c r="E3209" s="181"/>
      <c r="F3209" s="181"/>
      <c r="G3209" s="158"/>
      <c r="I3209" s="182"/>
      <c r="J3209" s="183"/>
    </row>
    <row r="3210">
      <c r="A3210" s="181"/>
      <c r="B3210" s="181"/>
      <c r="C3210" s="181"/>
      <c r="D3210" s="181"/>
      <c r="E3210" s="181"/>
      <c r="F3210" s="181"/>
      <c r="G3210" s="158"/>
      <c r="I3210" s="182"/>
      <c r="J3210" s="183"/>
    </row>
    <row r="3211">
      <c r="A3211" s="181"/>
      <c r="B3211" s="181"/>
      <c r="C3211" s="181"/>
      <c r="D3211" s="181"/>
      <c r="E3211" s="181"/>
      <c r="F3211" s="181"/>
      <c r="G3211" s="158"/>
      <c r="I3211" s="182"/>
      <c r="J3211" s="183"/>
    </row>
    <row r="3212">
      <c r="A3212" s="181"/>
      <c r="B3212" s="181"/>
      <c r="C3212" s="181"/>
      <c r="D3212" s="181"/>
      <c r="E3212" s="181"/>
      <c r="F3212" s="181"/>
      <c r="G3212" s="158"/>
      <c r="I3212" s="182"/>
      <c r="J3212" s="183"/>
    </row>
    <row r="3213">
      <c r="A3213" s="181"/>
      <c r="B3213" s="181"/>
      <c r="C3213" s="181"/>
      <c r="D3213" s="181"/>
      <c r="E3213" s="181"/>
      <c r="F3213" s="181"/>
      <c r="G3213" s="158"/>
      <c r="I3213" s="182"/>
      <c r="J3213" s="183"/>
    </row>
    <row r="3214">
      <c r="A3214" s="181"/>
      <c r="B3214" s="181"/>
      <c r="C3214" s="181"/>
      <c r="D3214" s="181"/>
      <c r="E3214" s="181"/>
      <c r="F3214" s="181"/>
      <c r="G3214" s="158"/>
      <c r="I3214" s="182"/>
      <c r="J3214" s="183"/>
    </row>
    <row r="3215">
      <c r="A3215" s="181"/>
      <c r="B3215" s="181"/>
      <c r="C3215" s="181"/>
      <c r="D3215" s="181"/>
      <c r="E3215" s="181"/>
      <c r="F3215" s="181"/>
      <c r="G3215" s="158"/>
      <c r="I3215" s="182"/>
      <c r="J3215" s="183"/>
    </row>
    <row r="3216">
      <c r="A3216" s="181"/>
      <c r="B3216" s="181"/>
      <c r="C3216" s="181"/>
      <c r="D3216" s="181"/>
      <c r="E3216" s="181"/>
      <c r="F3216" s="181"/>
      <c r="G3216" s="158"/>
      <c r="I3216" s="182"/>
      <c r="J3216" s="183"/>
    </row>
    <row r="3217">
      <c r="A3217" s="181"/>
      <c r="B3217" s="181"/>
      <c r="C3217" s="181"/>
      <c r="D3217" s="181"/>
      <c r="E3217" s="181"/>
      <c r="F3217" s="181"/>
      <c r="G3217" s="158"/>
      <c r="I3217" s="182"/>
      <c r="J3217" s="183"/>
    </row>
    <row r="3218">
      <c r="A3218" s="181"/>
      <c r="B3218" s="181"/>
      <c r="C3218" s="181"/>
      <c r="D3218" s="181"/>
      <c r="E3218" s="181"/>
      <c r="F3218" s="181"/>
      <c r="G3218" s="158"/>
      <c r="I3218" s="182"/>
      <c r="J3218" s="183"/>
    </row>
    <row r="3219">
      <c r="A3219" s="181"/>
      <c r="B3219" s="181"/>
      <c r="C3219" s="181"/>
      <c r="D3219" s="181"/>
      <c r="E3219" s="181"/>
      <c r="F3219" s="181"/>
      <c r="G3219" s="158"/>
      <c r="I3219" s="182"/>
      <c r="J3219" s="183"/>
    </row>
    <row r="3220">
      <c r="A3220" s="181"/>
      <c r="B3220" s="181"/>
      <c r="C3220" s="181"/>
      <c r="D3220" s="181"/>
      <c r="E3220" s="181"/>
      <c r="F3220" s="181"/>
      <c r="G3220" s="158"/>
      <c r="I3220" s="182"/>
      <c r="J3220" s="183"/>
    </row>
    <row r="3221">
      <c r="A3221" s="181"/>
      <c r="B3221" s="181"/>
      <c r="C3221" s="181"/>
      <c r="D3221" s="181"/>
      <c r="E3221" s="181"/>
      <c r="F3221" s="181"/>
      <c r="G3221" s="158"/>
      <c r="I3221" s="182"/>
      <c r="J3221" s="183"/>
    </row>
    <row r="3222">
      <c r="A3222" s="181"/>
      <c r="B3222" s="181"/>
      <c r="C3222" s="181"/>
      <c r="D3222" s="181"/>
      <c r="E3222" s="181"/>
      <c r="F3222" s="181"/>
      <c r="G3222" s="158"/>
      <c r="I3222" s="182"/>
      <c r="J3222" s="183"/>
    </row>
    <row r="3223">
      <c r="A3223" s="181"/>
      <c r="B3223" s="181"/>
      <c r="C3223" s="181"/>
      <c r="D3223" s="181"/>
      <c r="E3223" s="181"/>
      <c r="F3223" s="181"/>
      <c r="G3223" s="158"/>
      <c r="I3223" s="182"/>
      <c r="J3223" s="183"/>
    </row>
    <row r="3224">
      <c r="A3224" s="181"/>
      <c r="B3224" s="181"/>
      <c r="C3224" s="181"/>
      <c r="D3224" s="181"/>
      <c r="E3224" s="181"/>
      <c r="F3224" s="181"/>
      <c r="G3224" s="158"/>
      <c r="I3224" s="182"/>
      <c r="J3224" s="183"/>
    </row>
    <row r="3225">
      <c r="A3225" s="181"/>
      <c r="B3225" s="181"/>
      <c r="C3225" s="181"/>
      <c r="D3225" s="181"/>
      <c r="E3225" s="181"/>
      <c r="F3225" s="181"/>
      <c r="G3225" s="158"/>
      <c r="I3225" s="182"/>
      <c r="J3225" s="183"/>
    </row>
    <row r="3226">
      <c r="A3226" s="181"/>
      <c r="B3226" s="181"/>
      <c r="C3226" s="181"/>
      <c r="D3226" s="181"/>
      <c r="E3226" s="181"/>
      <c r="F3226" s="181"/>
      <c r="G3226" s="158"/>
      <c r="I3226" s="182"/>
      <c r="J3226" s="183"/>
    </row>
    <row r="3227">
      <c r="A3227" s="181"/>
      <c r="B3227" s="181"/>
      <c r="C3227" s="181"/>
      <c r="D3227" s="181"/>
      <c r="E3227" s="181"/>
      <c r="F3227" s="181"/>
      <c r="G3227" s="158"/>
      <c r="I3227" s="182"/>
      <c r="J3227" s="183"/>
    </row>
    <row r="3228">
      <c r="A3228" s="181"/>
      <c r="B3228" s="181"/>
      <c r="C3228" s="181"/>
      <c r="D3228" s="181"/>
      <c r="E3228" s="181"/>
      <c r="F3228" s="181"/>
      <c r="G3228" s="158"/>
      <c r="I3228" s="182"/>
      <c r="J3228" s="183"/>
    </row>
    <row r="3229">
      <c r="A3229" s="181"/>
      <c r="B3229" s="181"/>
      <c r="C3229" s="181"/>
      <c r="D3229" s="181"/>
      <c r="E3229" s="181"/>
      <c r="F3229" s="181"/>
      <c r="G3229" s="158"/>
      <c r="I3229" s="182"/>
      <c r="J3229" s="183"/>
    </row>
    <row r="3230">
      <c r="A3230" s="181"/>
      <c r="B3230" s="181"/>
      <c r="C3230" s="181"/>
      <c r="D3230" s="181"/>
      <c r="E3230" s="181"/>
      <c r="F3230" s="181"/>
      <c r="G3230" s="158"/>
      <c r="I3230" s="182"/>
      <c r="J3230" s="183"/>
    </row>
    <row r="3231">
      <c r="A3231" s="181"/>
      <c r="B3231" s="181"/>
      <c r="C3231" s="181"/>
      <c r="D3231" s="181"/>
      <c r="E3231" s="181"/>
      <c r="F3231" s="181"/>
      <c r="G3231" s="158"/>
      <c r="I3231" s="182"/>
      <c r="J3231" s="183"/>
    </row>
    <row r="3232">
      <c r="A3232" s="181"/>
      <c r="B3232" s="181"/>
      <c r="C3232" s="181"/>
      <c r="D3232" s="181"/>
      <c r="E3232" s="181"/>
      <c r="F3232" s="181"/>
      <c r="G3232" s="158"/>
      <c r="I3232" s="182"/>
      <c r="J3232" s="183"/>
    </row>
    <row r="3233">
      <c r="A3233" s="181"/>
      <c r="B3233" s="181"/>
      <c r="C3233" s="181"/>
      <c r="D3233" s="181"/>
      <c r="E3233" s="181"/>
      <c r="F3233" s="181"/>
      <c r="G3233" s="158"/>
      <c r="I3233" s="182"/>
      <c r="J3233" s="183"/>
    </row>
    <row r="3234">
      <c r="A3234" s="181"/>
      <c r="B3234" s="181"/>
      <c r="C3234" s="181"/>
      <c r="D3234" s="181"/>
      <c r="E3234" s="181"/>
      <c r="F3234" s="181"/>
      <c r="G3234" s="158"/>
      <c r="I3234" s="182"/>
      <c r="J3234" s="183"/>
    </row>
    <row r="3235">
      <c r="A3235" s="181"/>
      <c r="B3235" s="181"/>
      <c r="C3235" s="181"/>
      <c r="D3235" s="181"/>
      <c r="E3235" s="181"/>
      <c r="F3235" s="181"/>
      <c r="G3235" s="158"/>
      <c r="I3235" s="182"/>
      <c r="J3235" s="183"/>
    </row>
    <row r="3236">
      <c r="A3236" s="181"/>
      <c r="B3236" s="181"/>
      <c r="C3236" s="181"/>
      <c r="D3236" s="181"/>
      <c r="E3236" s="181"/>
      <c r="F3236" s="181"/>
      <c r="G3236" s="158"/>
      <c r="I3236" s="182"/>
      <c r="J3236" s="183"/>
    </row>
    <row r="3237">
      <c r="A3237" s="181"/>
      <c r="B3237" s="181"/>
      <c r="C3237" s="181"/>
      <c r="D3237" s="181"/>
      <c r="E3237" s="181"/>
      <c r="F3237" s="181"/>
      <c r="G3237" s="158"/>
      <c r="I3237" s="182"/>
      <c r="J3237" s="183"/>
    </row>
    <row r="3238">
      <c r="A3238" s="181"/>
      <c r="B3238" s="181"/>
      <c r="C3238" s="181"/>
      <c r="D3238" s="181"/>
      <c r="E3238" s="181"/>
      <c r="F3238" s="181"/>
      <c r="G3238" s="158"/>
      <c r="I3238" s="182"/>
      <c r="J3238" s="183"/>
    </row>
    <row r="3239">
      <c r="A3239" s="181"/>
      <c r="B3239" s="181"/>
      <c r="C3239" s="181"/>
      <c r="D3239" s="181"/>
      <c r="E3239" s="181"/>
      <c r="F3239" s="181"/>
      <c r="G3239" s="158"/>
      <c r="I3239" s="182"/>
      <c r="J3239" s="183"/>
    </row>
    <row r="3240">
      <c r="A3240" s="181"/>
      <c r="B3240" s="181"/>
      <c r="C3240" s="181"/>
      <c r="D3240" s="181"/>
      <c r="E3240" s="181"/>
      <c r="F3240" s="181"/>
      <c r="G3240" s="158"/>
      <c r="I3240" s="182"/>
      <c r="J3240" s="183"/>
    </row>
    <row r="3241">
      <c r="A3241" s="181"/>
      <c r="B3241" s="181"/>
      <c r="C3241" s="181"/>
      <c r="D3241" s="181"/>
      <c r="E3241" s="181"/>
      <c r="F3241" s="181"/>
      <c r="G3241" s="158"/>
      <c r="I3241" s="182"/>
      <c r="J3241" s="183"/>
    </row>
    <row r="3242">
      <c r="A3242" s="181"/>
      <c r="B3242" s="181"/>
      <c r="C3242" s="181"/>
      <c r="D3242" s="181"/>
      <c r="E3242" s="181"/>
      <c r="F3242" s="181"/>
      <c r="G3242" s="158"/>
      <c r="I3242" s="182"/>
      <c r="J3242" s="183"/>
    </row>
    <row r="3243">
      <c r="A3243" s="181"/>
      <c r="B3243" s="181"/>
      <c r="C3243" s="181"/>
      <c r="D3243" s="181"/>
      <c r="E3243" s="181"/>
      <c r="F3243" s="181"/>
      <c r="G3243" s="158"/>
      <c r="I3243" s="182"/>
      <c r="J3243" s="183"/>
    </row>
    <row r="3244">
      <c r="A3244" s="181"/>
      <c r="B3244" s="181"/>
      <c r="C3244" s="181"/>
      <c r="D3244" s="181"/>
      <c r="E3244" s="181"/>
      <c r="F3244" s="181"/>
      <c r="G3244" s="158"/>
      <c r="I3244" s="182"/>
      <c r="J3244" s="183"/>
    </row>
    <row r="3245">
      <c r="A3245" s="181"/>
      <c r="B3245" s="181"/>
      <c r="C3245" s="181"/>
      <c r="D3245" s="181"/>
      <c r="E3245" s="181"/>
      <c r="F3245" s="181"/>
      <c r="G3245" s="158"/>
      <c r="I3245" s="182"/>
      <c r="J3245" s="183"/>
    </row>
    <row r="3246">
      <c r="A3246" s="181"/>
      <c r="B3246" s="181"/>
      <c r="C3246" s="181"/>
      <c r="D3246" s="181"/>
      <c r="E3246" s="181"/>
      <c r="F3246" s="181"/>
      <c r="G3246" s="158"/>
      <c r="I3246" s="182"/>
      <c r="J3246" s="183"/>
    </row>
    <row r="3247">
      <c r="A3247" s="181"/>
      <c r="B3247" s="181"/>
      <c r="C3247" s="181"/>
      <c r="D3247" s="181"/>
      <c r="E3247" s="181"/>
      <c r="F3247" s="181"/>
      <c r="G3247" s="158"/>
      <c r="I3247" s="182"/>
      <c r="J3247" s="183"/>
    </row>
    <row r="3248">
      <c r="A3248" s="181"/>
      <c r="B3248" s="181"/>
      <c r="C3248" s="181"/>
      <c r="D3248" s="181"/>
      <c r="E3248" s="181"/>
      <c r="F3248" s="181"/>
      <c r="G3248" s="158"/>
      <c r="I3248" s="182"/>
      <c r="J3248" s="183"/>
    </row>
    <row r="3249">
      <c r="A3249" s="181"/>
      <c r="B3249" s="181"/>
      <c r="C3249" s="181"/>
      <c r="D3249" s="181"/>
      <c r="E3249" s="181"/>
      <c r="F3249" s="181"/>
      <c r="G3249" s="158"/>
      <c r="I3249" s="182"/>
      <c r="J3249" s="183"/>
    </row>
    <row r="3250">
      <c r="A3250" s="181"/>
      <c r="B3250" s="181"/>
      <c r="C3250" s="181"/>
      <c r="D3250" s="181"/>
      <c r="E3250" s="181"/>
      <c r="F3250" s="181"/>
      <c r="G3250" s="158"/>
      <c r="I3250" s="182"/>
      <c r="J3250" s="183"/>
    </row>
    <row r="3251">
      <c r="A3251" s="181"/>
      <c r="B3251" s="181"/>
      <c r="C3251" s="181"/>
      <c r="D3251" s="181"/>
      <c r="E3251" s="181"/>
      <c r="F3251" s="181"/>
      <c r="G3251" s="158"/>
      <c r="I3251" s="182"/>
      <c r="J3251" s="183"/>
    </row>
    <row r="3252">
      <c r="A3252" s="181"/>
      <c r="B3252" s="181"/>
      <c r="C3252" s="181"/>
      <c r="D3252" s="181"/>
      <c r="E3252" s="181"/>
      <c r="F3252" s="181"/>
      <c r="G3252" s="158"/>
      <c r="I3252" s="182"/>
      <c r="J3252" s="183"/>
    </row>
    <row r="3253">
      <c r="A3253" s="181"/>
      <c r="B3253" s="181"/>
      <c r="C3253" s="181"/>
      <c r="D3253" s="181"/>
      <c r="E3253" s="181"/>
      <c r="F3253" s="181"/>
      <c r="G3253" s="158"/>
      <c r="I3253" s="182"/>
      <c r="J3253" s="183"/>
    </row>
    <row r="3254">
      <c r="A3254" s="181"/>
      <c r="B3254" s="181"/>
      <c r="C3254" s="181"/>
      <c r="D3254" s="181"/>
      <c r="E3254" s="181"/>
      <c r="F3254" s="181"/>
      <c r="G3254" s="158"/>
      <c r="I3254" s="182"/>
      <c r="J3254" s="183"/>
    </row>
    <row r="3255">
      <c r="A3255" s="181"/>
      <c r="B3255" s="181"/>
      <c r="C3255" s="181"/>
      <c r="D3255" s="181"/>
      <c r="E3255" s="181"/>
      <c r="F3255" s="181"/>
      <c r="G3255" s="158"/>
      <c r="I3255" s="182"/>
      <c r="J3255" s="183"/>
    </row>
    <row r="3256">
      <c r="A3256" s="181"/>
      <c r="B3256" s="181"/>
      <c r="C3256" s="181"/>
      <c r="D3256" s="181"/>
      <c r="E3256" s="181"/>
      <c r="F3256" s="181"/>
      <c r="G3256" s="158"/>
      <c r="I3256" s="182"/>
      <c r="J3256" s="183"/>
    </row>
    <row r="3257">
      <c r="A3257" s="181"/>
      <c r="B3257" s="181"/>
      <c r="C3257" s="181"/>
      <c r="D3257" s="181"/>
      <c r="E3257" s="181"/>
      <c r="F3257" s="181"/>
      <c r="G3257" s="158"/>
      <c r="I3257" s="182"/>
      <c r="J3257" s="183"/>
    </row>
    <row r="3258">
      <c r="A3258" s="181"/>
      <c r="B3258" s="181"/>
      <c r="C3258" s="181"/>
      <c r="D3258" s="181"/>
      <c r="E3258" s="181"/>
      <c r="F3258" s="181"/>
      <c r="G3258" s="158"/>
      <c r="I3258" s="182"/>
      <c r="J3258" s="183"/>
    </row>
    <row r="3259">
      <c r="A3259" s="181"/>
      <c r="B3259" s="181"/>
      <c r="C3259" s="181"/>
      <c r="D3259" s="181"/>
      <c r="E3259" s="181"/>
      <c r="F3259" s="181"/>
      <c r="G3259" s="158"/>
      <c r="I3259" s="182"/>
      <c r="J3259" s="183"/>
    </row>
    <row r="3260">
      <c r="A3260" s="181"/>
      <c r="B3260" s="181"/>
      <c r="C3260" s="181"/>
      <c r="D3260" s="181"/>
      <c r="E3260" s="181"/>
      <c r="F3260" s="181"/>
      <c r="G3260" s="158"/>
      <c r="I3260" s="182"/>
      <c r="J3260" s="183"/>
    </row>
    <row r="3261">
      <c r="A3261" s="181"/>
      <c r="B3261" s="181"/>
      <c r="C3261" s="181"/>
      <c r="D3261" s="181"/>
      <c r="E3261" s="181"/>
      <c r="F3261" s="181"/>
      <c r="G3261" s="158"/>
      <c r="I3261" s="182"/>
      <c r="J3261" s="183"/>
    </row>
    <row r="3262">
      <c r="A3262" s="181"/>
      <c r="B3262" s="181"/>
      <c r="C3262" s="181"/>
      <c r="D3262" s="181"/>
      <c r="E3262" s="181"/>
      <c r="F3262" s="181"/>
      <c r="G3262" s="158"/>
      <c r="I3262" s="182"/>
      <c r="J3262" s="183"/>
    </row>
    <row r="3263">
      <c r="A3263" s="181"/>
      <c r="B3263" s="181"/>
      <c r="C3263" s="181"/>
      <c r="D3263" s="181"/>
      <c r="E3263" s="181"/>
      <c r="F3263" s="181"/>
      <c r="G3263" s="158"/>
      <c r="I3263" s="182"/>
      <c r="J3263" s="183"/>
    </row>
    <row r="3264">
      <c r="A3264" s="181"/>
      <c r="B3264" s="181"/>
      <c r="C3264" s="181"/>
      <c r="D3264" s="181"/>
      <c r="E3264" s="181"/>
      <c r="F3264" s="181"/>
      <c r="G3264" s="158"/>
      <c r="I3264" s="182"/>
      <c r="J3264" s="183"/>
    </row>
    <row r="3265">
      <c r="A3265" s="181"/>
      <c r="B3265" s="181"/>
      <c r="C3265" s="181"/>
      <c r="D3265" s="181"/>
      <c r="E3265" s="181"/>
      <c r="F3265" s="181"/>
      <c r="G3265" s="158"/>
      <c r="I3265" s="182"/>
      <c r="J3265" s="183"/>
    </row>
    <row r="3266">
      <c r="A3266" s="181"/>
      <c r="B3266" s="181"/>
      <c r="C3266" s="181"/>
      <c r="D3266" s="181"/>
      <c r="E3266" s="181"/>
      <c r="F3266" s="181"/>
      <c r="G3266" s="158"/>
      <c r="I3266" s="182"/>
      <c r="J3266" s="183"/>
    </row>
    <row r="3267">
      <c r="A3267" s="181"/>
      <c r="B3267" s="181"/>
      <c r="C3267" s="181"/>
      <c r="D3267" s="181"/>
      <c r="E3267" s="181"/>
      <c r="F3267" s="181"/>
      <c r="G3267" s="158"/>
      <c r="I3267" s="182"/>
      <c r="J3267" s="183"/>
    </row>
    <row r="3268">
      <c r="A3268" s="181"/>
      <c r="B3268" s="181"/>
      <c r="C3268" s="181"/>
      <c r="D3268" s="181"/>
      <c r="E3268" s="181"/>
      <c r="F3268" s="181"/>
      <c r="G3268" s="158"/>
      <c r="I3268" s="182"/>
      <c r="J3268" s="183"/>
    </row>
    <row r="3269">
      <c r="A3269" s="181"/>
      <c r="B3269" s="181"/>
      <c r="C3269" s="181"/>
      <c r="D3269" s="181"/>
      <c r="E3269" s="181"/>
      <c r="F3269" s="181"/>
      <c r="G3269" s="158"/>
      <c r="I3269" s="182"/>
      <c r="J3269" s="183"/>
    </row>
    <row r="3270">
      <c r="A3270" s="181"/>
      <c r="B3270" s="181"/>
      <c r="C3270" s="181"/>
      <c r="D3270" s="181"/>
      <c r="E3270" s="181"/>
      <c r="F3270" s="181"/>
      <c r="G3270" s="158"/>
      <c r="I3270" s="182"/>
      <c r="J3270" s="183"/>
    </row>
    <row r="3271">
      <c r="A3271" s="181"/>
      <c r="B3271" s="181"/>
      <c r="C3271" s="181"/>
      <c r="D3271" s="181"/>
      <c r="E3271" s="181"/>
      <c r="F3271" s="181"/>
      <c r="G3271" s="158"/>
      <c r="I3271" s="182"/>
      <c r="J3271" s="183"/>
    </row>
    <row r="3272">
      <c r="A3272" s="181"/>
      <c r="B3272" s="181"/>
      <c r="C3272" s="181"/>
      <c r="D3272" s="181"/>
      <c r="E3272" s="181"/>
      <c r="F3272" s="181"/>
      <c r="G3272" s="158"/>
      <c r="I3272" s="182"/>
      <c r="J3272" s="183"/>
    </row>
    <row r="3273">
      <c r="A3273" s="181"/>
      <c r="B3273" s="181"/>
      <c r="C3273" s="181"/>
      <c r="D3273" s="181"/>
      <c r="E3273" s="181"/>
      <c r="F3273" s="181"/>
      <c r="G3273" s="158"/>
      <c r="I3273" s="182"/>
      <c r="J3273" s="183"/>
    </row>
    <row r="3274">
      <c r="A3274" s="181"/>
      <c r="B3274" s="181"/>
      <c r="C3274" s="181"/>
      <c r="D3274" s="181"/>
      <c r="E3274" s="181"/>
      <c r="F3274" s="181"/>
      <c r="G3274" s="158"/>
      <c r="I3274" s="182"/>
      <c r="J3274" s="183"/>
    </row>
    <row r="3275">
      <c r="A3275" s="181"/>
      <c r="B3275" s="181"/>
      <c r="C3275" s="181"/>
      <c r="D3275" s="181"/>
      <c r="E3275" s="181"/>
      <c r="F3275" s="181"/>
      <c r="G3275" s="158"/>
      <c r="I3275" s="182"/>
      <c r="J3275" s="183"/>
    </row>
    <row r="3276">
      <c r="A3276" s="181"/>
      <c r="B3276" s="181"/>
      <c r="C3276" s="181"/>
      <c r="D3276" s="181"/>
      <c r="E3276" s="181"/>
      <c r="F3276" s="181"/>
      <c r="G3276" s="158"/>
      <c r="I3276" s="182"/>
      <c r="J3276" s="183"/>
    </row>
    <row r="3277">
      <c r="A3277" s="181"/>
      <c r="B3277" s="181"/>
      <c r="C3277" s="181"/>
      <c r="D3277" s="181"/>
      <c r="E3277" s="181"/>
      <c r="F3277" s="181"/>
      <c r="G3277" s="158"/>
      <c r="I3277" s="182"/>
      <c r="J3277" s="183"/>
    </row>
    <row r="3278">
      <c r="A3278" s="181"/>
      <c r="B3278" s="181"/>
      <c r="C3278" s="181"/>
      <c r="D3278" s="181"/>
      <c r="E3278" s="181"/>
      <c r="F3278" s="181"/>
      <c r="G3278" s="158"/>
      <c r="I3278" s="182"/>
      <c r="J3278" s="183"/>
    </row>
    <row r="3279">
      <c r="A3279" s="181"/>
      <c r="B3279" s="181"/>
      <c r="C3279" s="181"/>
      <c r="D3279" s="181"/>
      <c r="E3279" s="181"/>
      <c r="F3279" s="181"/>
      <c r="G3279" s="158"/>
      <c r="I3279" s="182"/>
      <c r="J3279" s="183"/>
    </row>
    <row r="3280">
      <c r="A3280" s="181"/>
      <c r="B3280" s="181"/>
      <c r="C3280" s="181"/>
      <c r="D3280" s="181"/>
      <c r="E3280" s="181"/>
      <c r="F3280" s="181"/>
      <c r="G3280" s="158"/>
      <c r="I3280" s="182"/>
      <c r="J3280" s="183"/>
    </row>
    <row r="3281">
      <c r="A3281" s="181"/>
      <c r="B3281" s="181"/>
      <c r="C3281" s="181"/>
      <c r="D3281" s="181"/>
      <c r="E3281" s="181"/>
      <c r="F3281" s="181"/>
      <c r="G3281" s="158"/>
      <c r="I3281" s="182"/>
      <c r="J3281" s="183"/>
    </row>
    <row r="3282">
      <c r="A3282" s="181"/>
      <c r="B3282" s="181"/>
      <c r="C3282" s="181"/>
      <c r="D3282" s="181"/>
      <c r="E3282" s="181"/>
      <c r="F3282" s="181"/>
      <c r="G3282" s="158"/>
      <c r="I3282" s="182"/>
      <c r="J3282" s="183"/>
    </row>
    <row r="3283">
      <c r="A3283" s="181"/>
      <c r="B3283" s="181"/>
      <c r="C3283" s="181"/>
      <c r="D3283" s="181"/>
      <c r="E3283" s="181"/>
      <c r="F3283" s="181"/>
      <c r="G3283" s="158"/>
      <c r="I3283" s="182"/>
      <c r="J3283" s="183"/>
    </row>
    <row r="3284">
      <c r="A3284" s="181"/>
      <c r="B3284" s="181"/>
      <c r="C3284" s="181"/>
      <c r="D3284" s="181"/>
      <c r="E3284" s="181"/>
      <c r="F3284" s="181"/>
      <c r="G3284" s="158"/>
      <c r="I3284" s="182"/>
      <c r="J3284" s="183"/>
    </row>
    <row r="3285">
      <c r="A3285" s="181"/>
      <c r="B3285" s="181"/>
      <c r="C3285" s="181"/>
      <c r="D3285" s="181"/>
      <c r="E3285" s="181"/>
      <c r="F3285" s="181"/>
      <c r="G3285" s="158"/>
      <c r="I3285" s="182"/>
      <c r="J3285" s="183"/>
    </row>
    <row r="3286">
      <c r="A3286" s="181"/>
      <c r="B3286" s="181"/>
      <c r="C3286" s="181"/>
      <c r="D3286" s="181"/>
      <c r="E3286" s="181"/>
      <c r="F3286" s="181"/>
      <c r="G3286" s="158"/>
      <c r="I3286" s="182"/>
      <c r="J3286" s="183"/>
    </row>
    <row r="3287">
      <c r="A3287" s="181"/>
      <c r="B3287" s="181"/>
      <c r="C3287" s="181"/>
      <c r="D3287" s="181"/>
      <c r="E3287" s="181"/>
      <c r="F3287" s="181"/>
      <c r="G3287" s="158"/>
      <c r="I3287" s="182"/>
      <c r="J3287" s="183"/>
    </row>
    <row r="3288">
      <c r="A3288" s="181"/>
      <c r="B3288" s="181"/>
      <c r="C3288" s="181"/>
      <c r="D3288" s="181"/>
      <c r="E3288" s="181"/>
      <c r="F3288" s="181"/>
      <c r="G3288" s="158"/>
      <c r="I3288" s="182"/>
      <c r="J3288" s="183"/>
    </row>
    <row r="3289">
      <c r="A3289" s="181"/>
      <c r="B3289" s="181"/>
      <c r="C3289" s="181"/>
      <c r="D3289" s="181"/>
      <c r="E3289" s="181"/>
      <c r="F3289" s="181"/>
      <c r="G3289" s="158"/>
      <c r="I3289" s="182"/>
      <c r="J3289" s="183"/>
    </row>
    <row r="3290">
      <c r="A3290" s="181"/>
      <c r="B3290" s="181"/>
      <c r="C3290" s="181"/>
      <c r="D3290" s="181"/>
      <c r="E3290" s="181"/>
      <c r="F3290" s="181"/>
      <c r="G3290" s="158"/>
      <c r="I3290" s="182"/>
      <c r="J3290" s="183"/>
    </row>
    <row r="3291">
      <c r="A3291" s="181"/>
      <c r="B3291" s="181"/>
      <c r="C3291" s="181"/>
      <c r="D3291" s="181"/>
      <c r="E3291" s="181"/>
      <c r="F3291" s="181"/>
      <c r="G3291" s="158"/>
      <c r="I3291" s="182"/>
      <c r="J3291" s="183"/>
    </row>
    <row r="3292">
      <c r="A3292" s="181"/>
      <c r="B3292" s="181"/>
      <c r="C3292" s="181"/>
      <c r="D3292" s="181"/>
      <c r="E3292" s="181"/>
      <c r="F3292" s="181"/>
      <c r="G3292" s="158"/>
      <c r="I3292" s="182"/>
      <c r="J3292" s="183"/>
    </row>
    <row r="3293">
      <c r="A3293" s="181"/>
      <c r="B3293" s="181"/>
      <c r="C3293" s="181"/>
      <c r="D3293" s="181"/>
      <c r="E3293" s="181"/>
      <c r="F3293" s="181"/>
      <c r="G3293" s="158"/>
      <c r="I3293" s="182"/>
      <c r="J3293" s="183"/>
    </row>
    <row r="3294">
      <c r="A3294" s="181"/>
      <c r="B3294" s="181"/>
      <c r="C3294" s="181"/>
      <c r="D3294" s="181"/>
      <c r="E3294" s="181"/>
      <c r="F3294" s="181"/>
      <c r="G3294" s="158"/>
      <c r="I3294" s="182"/>
      <c r="J3294" s="183"/>
    </row>
    <row r="3295">
      <c r="A3295" s="181"/>
      <c r="B3295" s="181"/>
      <c r="C3295" s="181"/>
      <c r="D3295" s="181"/>
      <c r="E3295" s="181"/>
      <c r="F3295" s="181"/>
      <c r="G3295" s="158"/>
      <c r="I3295" s="182"/>
      <c r="J3295" s="183"/>
    </row>
    <row r="3296">
      <c r="A3296" s="181"/>
      <c r="B3296" s="181"/>
      <c r="C3296" s="181"/>
      <c r="D3296" s="181"/>
      <c r="E3296" s="181"/>
      <c r="F3296" s="181"/>
      <c r="G3296" s="158"/>
      <c r="I3296" s="182"/>
      <c r="J3296" s="183"/>
    </row>
    <row r="3297">
      <c r="A3297" s="181"/>
      <c r="B3297" s="181"/>
      <c r="C3297" s="181"/>
      <c r="D3297" s="181"/>
      <c r="E3297" s="181"/>
      <c r="F3297" s="181"/>
      <c r="G3297" s="158"/>
      <c r="I3297" s="182"/>
      <c r="J3297" s="183"/>
    </row>
    <row r="3298">
      <c r="A3298" s="181"/>
      <c r="B3298" s="181"/>
      <c r="C3298" s="181"/>
      <c r="D3298" s="181"/>
      <c r="E3298" s="181"/>
      <c r="F3298" s="181"/>
      <c r="G3298" s="158"/>
      <c r="I3298" s="182"/>
      <c r="J3298" s="183"/>
    </row>
    <row r="3299">
      <c r="A3299" s="181"/>
      <c r="B3299" s="181"/>
      <c r="C3299" s="181"/>
      <c r="D3299" s="181"/>
      <c r="E3299" s="181"/>
      <c r="F3299" s="181"/>
      <c r="G3299" s="158"/>
      <c r="I3299" s="182"/>
      <c r="J3299" s="183"/>
    </row>
    <row r="3300">
      <c r="A3300" s="181"/>
      <c r="B3300" s="181"/>
      <c r="C3300" s="181"/>
      <c r="D3300" s="181"/>
      <c r="E3300" s="181"/>
      <c r="F3300" s="181"/>
      <c r="G3300" s="158"/>
      <c r="I3300" s="182"/>
      <c r="J3300" s="183"/>
    </row>
    <row r="3301">
      <c r="A3301" s="181"/>
      <c r="B3301" s="181"/>
      <c r="C3301" s="181"/>
      <c r="D3301" s="181"/>
      <c r="E3301" s="181"/>
      <c r="F3301" s="181"/>
      <c r="G3301" s="158"/>
      <c r="I3301" s="182"/>
      <c r="J3301" s="183"/>
    </row>
    <row r="3302">
      <c r="A3302" s="181"/>
      <c r="B3302" s="181"/>
      <c r="C3302" s="181"/>
      <c r="D3302" s="181"/>
      <c r="E3302" s="181"/>
      <c r="F3302" s="181"/>
      <c r="G3302" s="158"/>
      <c r="I3302" s="182"/>
      <c r="J3302" s="183"/>
    </row>
    <row r="3303">
      <c r="A3303" s="181"/>
      <c r="B3303" s="181"/>
      <c r="C3303" s="181"/>
      <c r="D3303" s="181"/>
      <c r="E3303" s="181"/>
      <c r="F3303" s="181"/>
      <c r="G3303" s="158"/>
      <c r="I3303" s="182"/>
      <c r="J3303" s="183"/>
    </row>
    <row r="3304">
      <c r="A3304" s="181"/>
      <c r="B3304" s="181"/>
      <c r="C3304" s="181"/>
      <c r="D3304" s="181"/>
      <c r="E3304" s="181"/>
      <c r="F3304" s="181"/>
      <c r="G3304" s="158"/>
      <c r="I3304" s="182"/>
      <c r="J3304" s="183"/>
    </row>
    <row r="3305">
      <c r="A3305" s="181"/>
      <c r="B3305" s="181"/>
      <c r="C3305" s="181"/>
      <c r="D3305" s="181"/>
      <c r="E3305" s="181"/>
      <c r="F3305" s="181"/>
      <c r="G3305" s="158"/>
      <c r="I3305" s="182"/>
      <c r="J3305" s="183"/>
    </row>
    <row r="3306">
      <c r="A3306" s="181"/>
      <c r="B3306" s="181"/>
      <c r="C3306" s="181"/>
      <c r="D3306" s="181"/>
      <c r="E3306" s="181"/>
      <c r="F3306" s="181"/>
      <c r="G3306" s="158"/>
      <c r="I3306" s="182"/>
      <c r="J3306" s="183"/>
    </row>
    <row r="3307">
      <c r="A3307" s="181"/>
      <c r="B3307" s="181"/>
      <c r="C3307" s="181"/>
      <c r="D3307" s="181"/>
      <c r="E3307" s="181"/>
      <c r="F3307" s="181"/>
      <c r="G3307" s="158"/>
      <c r="I3307" s="182"/>
      <c r="J3307" s="183"/>
    </row>
    <row r="3308">
      <c r="A3308" s="181"/>
      <c r="B3308" s="181"/>
      <c r="C3308" s="181"/>
      <c r="D3308" s="181"/>
      <c r="E3308" s="181"/>
      <c r="F3308" s="181"/>
      <c r="G3308" s="158"/>
      <c r="I3308" s="182"/>
      <c r="J3308" s="183"/>
    </row>
    <row r="3309">
      <c r="A3309" s="181"/>
      <c r="B3309" s="181"/>
      <c r="C3309" s="181"/>
      <c r="D3309" s="181"/>
      <c r="E3309" s="181"/>
      <c r="F3309" s="181"/>
      <c r="G3309" s="158"/>
      <c r="I3309" s="182"/>
      <c r="J3309" s="183"/>
    </row>
    <row r="3310">
      <c r="A3310" s="181"/>
      <c r="B3310" s="181"/>
      <c r="C3310" s="181"/>
      <c r="D3310" s="181"/>
      <c r="E3310" s="181"/>
      <c r="F3310" s="181"/>
      <c r="G3310" s="158"/>
      <c r="I3310" s="182"/>
      <c r="J3310" s="183"/>
    </row>
    <row r="3311">
      <c r="A3311" s="181"/>
      <c r="B3311" s="181"/>
      <c r="C3311" s="181"/>
      <c r="D3311" s="181"/>
      <c r="E3311" s="181"/>
      <c r="F3311" s="181"/>
      <c r="G3311" s="158"/>
      <c r="I3311" s="182"/>
      <c r="J3311" s="183"/>
    </row>
    <row r="3312">
      <c r="A3312" s="181"/>
      <c r="B3312" s="181"/>
      <c r="C3312" s="181"/>
      <c r="D3312" s="181"/>
      <c r="E3312" s="181"/>
      <c r="F3312" s="181"/>
      <c r="G3312" s="158"/>
      <c r="I3312" s="182"/>
      <c r="J3312" s="183"/>
    </row>
    <row r="3313">
      <c r="A3313" s="181"/>
      <c r="B3313" s="181"/>
      <c r="C3313" s="181"/>
      <c r="D3313" s="181"/>
      <c r="E3313" s="181"/>
      <c r="F3313" s="181"/>
      <c r="G3313" s="158"/>
      <c r="I3313" s="182"/>
      <c r="J3313" s="183"/>
    </row>
    <row r="3314">
      <c r="A3314" s="181"/>
      <c r="B3314" s="181"/>
      <c r="C3314" s="181"/>
      <c r="D3314" s="181"/>
      <c r="E3314" s="181"/>
      <c r="F3314" s="181"/>
      <c r="G3314" s="158"/>
      <c r="I3314" s="182"/>
      <c r="J3314" s="183"/>
    </row>
    <row r="3315">
      <c r="A3315" s="181"/>
      <c r="B3315" s="181"/>
      <c r="C3315" s="181"/>
      <c r="D3315" s="181"/>
      <c r="E3315" s="181"/>
      <c r="F3315" s="181"/>
      <c r="G3315" s="158"/>
      <c r="I3315" s="182"/>
      <c r="J3315" s="183"/>
    </row>
    <row r="3316">
      <c r="A3316" s="181"/>
      <c r="B3316" s="181"/>
      <c r="C3316" s="181"/>
      <c r="D3316" s="181"/>
      <c r="E3316" s="181"/>
      <c r="F3316" s="181"/>
      <c r="G3316" s="158"/>
      <c r="I3316" s="182"/>
      <c r="J3316" s="183"/>
    </row>
    <row r="3317">
      <c r="A3317" s="181"/>
      <c r="B3317" s="181"/>
      <c r="C3317" s="181"/>
      <c r="D3317" s="181"/>
      <c r="E3317" s="181"/>
      <c r="F3317" s="181"/>
      <c r="G3317" s="158"/>
      <c r="I3317" s="182"/>
      <c r="J3317" s="183"/>
    </row>
    <row r="3318">
      <c r="A3318" s="181"/>
      <c r="B3318" s="181"/>
      <c r="C3318" s="181"/>
      <c r="D3318" s="181"/>
      <c r="E3318" s="181"/>
      <c r="F3318" s="181"/>
      <c r="G3318" s="158"/>
      <c r="I3318" s="182"/>
      <c r="J3318" s="183"/>
    </row>
    <row r="3319">
      <c r="A3319" s="181"/>
      <c r="B3319" s="181"/>
      <c r="C3319" s="181"/>
      <c r="D3319" s="181"/>
      <c r="E3319" s="181"/>
      <c r="F3319" s="181"/>
      <c r="G3319" s="158"/>
      <c r="I3319" s="182"/>
      <c r="J3319" s="183"/>
    </row>
    <row r="3320">
      <c r="A3320" s="181"/>
      <c r="B3320" s="181"/>
      <c r="C3320" s="181"/>
      <c r="D3320" s="181"/>
      <c r="E3320" s="181"/>
      <c r="F3320" s="181"/>
      <c r="G3320" s="158"/>
      <c r="I3320" s="182"/>
      <c r="J3320" s="183"/>
    </row>
    <row r="3321">
      <c r="A3321" s="181"/>
      <c r="B3321" s="181"/>
      <c r="C3321" s="181"/>
      <c r="D3321" s="181"/>
      <c r="E3321" s="181"/>
      <c r="F3321" s="181"/>
      <c r="G3321" s="158"/>
      <c r="I3321" s="182"/>
      <c r="J3321" s="183"/>
    </row>
    <row r="3322">
      <c r="A3322" s="181"/>
      <c r="B3322" s="181"/>
      <c r="C3322" s="181"/>
      <c r="D3322" s="181"/>
      <c r="E3322" s="181"/>
      <c r="F3322" s="181"/>
      <c r="G3322" s="158"/>
      <c r="I3322" s="182"/>
      <c r="J3322" s="183"/>
    </row>
    <row r="3323">
      <c r="A3323" s="181"/>
      <c r="B3323" s="181"/>
      <c r="C3323" s="181"/>
      <c r="D3323" s="181"/>
      <c r="E3323" s="181"/>
      <c r="F3323" s="181"/>
      <c r="G3323" s="158"/>
      <c r="I3323" s="182"/>
      <c r="J3323" s="183"/>
    </row>
    <row r="3324">
      <c r="A3324" s="181"/>
      <c r="B3324" s="181"/>
      <c r="C3324" s="181"/>
      <c r="D3324" s="181"/>
      <c r="E3324" s="181"/>
      <c r="F3324" s="181"/>
      <c r="G3324" s="158"/>
      <c r="I3324" s="182"/>
      <c r="J3324" s="183"/>
    </row>
    <row r="3325">
      <c r="A3325" s="181"/>
      <c r="B3325" s="181"/>
      <c r="C3325" s="181"/>
      <c r="D3325" s="181"/>
      <c r="E3325" s="181"/>
      <c r="F3325" s="181"/>
      <c r="G3325" s="158"/>
      <c r="I3325" s="182"/>
      <c r="J3325" s="183"/>
    </row>
    <row r="3326">
      <c r="A3326" s="181"/>
      <c r="B3326" s="181"/>
      <c r="C3326" s="181"/>
      <c r="D3326" s="181"/>
      <c r="E3326" s="181"/>
      <c r="F3326" s="181"/>
      <c r="G3326" s="158"/>
      <c r="I3326" s="182"/>
      <c r="J3326" s="183"/>
    </row>
    <row r="3327">
      <c r="A3327" s="181"/>
      <c r="B3327" s="181"/>
      <c r="C3327" s="181"/>
      <c r="D3327" s="181"/>
      <c r="E3327" s="181"/>
      <c r="F3327" s="181"/>
      <c r="G3327" s="158"/>
      <c r="I3327" s="182"/>
      <c r="J3327" s="183"/>
    </row>
    <row r="3328">
      <c r="A3328" s="181"/>
      <c r="B3328" s="181"/>
      <c r="C3328" s="181"/>
      <c r="D3328" s="181"/>
      <c r="E3328" s="181"/>
      <c r="F3328" s="181"/>
      <c r="G3328" s="158"/>
      <c r="I3328" s="182"/>
      <c r="J3328" s="183"/>
    </row>
    <row r="3329">
      <c r="A3329" s="181"/>
      <c r="B3329" s="181"/>
      <c r="C3329" s="181"/>
      <c r="D3329" s="181"/>
      <c r="E3329" s="181"/>
      <c r="F3329" s="181"/>
      <c r="G3329" s="158"/>
      <c r="I3329" s="182"/>
      <c r="J3329" s="183"/>
    </row>
    <row r="3330">
      <c r="A3330" s="181"/>
      <c r="B3330" s="181"/>
      <c r="C3330" s="181"/>
      <c r="D3330" s="181"/>
      <c r="E3330" s="181"/>
      <c r="F3330" s="181"/>
      <c r="G3330" s="158"/>
      <c r="I3330" s="182"/>
      <c r="J3330" s="183"/>
    </row>
    <row r="3331">
      <c r="A3331" s="181"/>
      <c r="B3331" s="181"/>
      <c r="C3331" s="181"/>
      <c r="D3331" s="181"/>
      <c r="E3331" s="181"/>
      <c r="F3331" s="181"/>
      <c r="G3331" s="158"/>
      <c r="I3331" s="182"/>
      <c r="J3331" s="183"/>
    </row>
    <row r="3332">
      <c r="A3332" s="181"/>
      <c r="B3332" s="181"/>
      <c r="C3332" s="181"/>
      <c r="D3332" s="181"/>
      <c r="E3332" s="181"/>
      <c r="F3332" s="181"/>
      <c r="G3332" s="158"/>
      <c r="I3332" s="182"/>
      <c r="J3332" s="183"/>
    </row>
    <row r="3333">
      <c r="A3333" s="181"/>
      <c r="B3333" s="181"/>
      <c r="C3333" s="181"/>
      <c r="D3333" s="181"/>
      <c r="E3333" s="181"/>
      <c r="F3333" s="181"/>
      <c r="G3333" s="158"/>
      <c r="I3333" s="182"/>
      <c r="J3333" s="183"/>
    </row>
    <row r="3334">
      <c r="A3334" s="181"/>
      <c r="B3334" s="181"/>
      <c r="C3334" s="181"/>
      <c r="D3334" s="181"/>
      <c r="E3334" s="181"/>
      <c r="F3334" s="181"/>
      <c r="G3334" s="158"/>
      <c r="I3334" s="182"/>
      <c r="J3334" s="183"/>
    </row>
    <row r="3335">
      <c r="A3335" s="181"/>
      <c r="B3335" s="181"/>
      <c r="C3335" s="181"/>
      <c r="D3335" s="181"/>
      <c r="E3335" s="181"/>
      <c r="F3335" s="181"/>
      <c r="G3335" s="158"/>
      <c r="I3335" s="182"/>
      <c r="J3335" s="183"/>
    </row>
    <row r="3336">
      <c r="A3336" s="181"/>
      <c r="B3336" s="181"/>
      <c r="C3336" s="181"/>
      <c r="D3336" s="181"/>
      <c r="E3336" s="181"/>
      <c r="F3336" s="181"/>
      <c r="G3336" s="158"/>
      <c r="I3336" s="182"/>
      <c r="J3336" s="183"/>
    </row>
    <row r="3337">
      <c r="A3337" s="181"/>
      <c r="B3337" s="181"/>
      <c r="C3337" s="181"/>
      <c r="D3337" s="181"/>
      <c r="E3337" s="181"/>
      <c r="F3337" s="181"/>
      <c r="G3337" s="158"/>
      <c r="I3337" s="182"/>
      <c r="J3337" s="183"/>
    </row>
    <row r="3338">
      <c r="A3338" s="181"/>
      <c r="B3338" s="181"/>
      <c r="C3338" s="181"/>
      <c r="D3338" s="181"/>
      <c r="E3338" s="181"/>
      <c r="F3338" s="181"/>
      <c r="G3338" s="158"/>
      <c r="I3338" s="182"/>
      <c r="J3338" s="183"/>
    </row>
    <row r="3339">
      <c r="A3339" s="181"/>
      <c r="B3339" s="181"/>
      <c r="C3339" s="181"/>
      <c r="D3339" s="181"/>
      <c r="E3339" s="181"/>
      <c r="F3339" s="181"/>
      <c r="G3339" s="158"/>
      <c r="I3339" s="182"/>
      <c r="J3339" s="183"/>
    </row>
    <row r="3340">
      <c r="A3340" s="181"/>
      <c r="B3340" s="181"/>
      <c r="C3340" s="181"/>
      <c r="D3340" s="181"/>
      <c r="E3340" s="181"/>
      <c r="F3340" s="181"/>
      <c r="G3340" s="158"/>
      <c r="I3340" s="182"/>
      <c r="J3340" s="183"/>
    </row>
    <row r="3341">
      <c r="A3341" s="181"/>
      <c r="B3341" s="181"/>
      <c r="C3341" s="181"/>
      <c r="D3341" s="181"/>
      <c r="E3341" s="181"/>
      <c r="F3341" s="181"/>
      <c r="G3341" s="158"/>
      <c r="I3341" s="182"/>
      <c r="J3341" s="183"/>
    </row>
    <row r="3342">
      <c r="A3342" s="181"/>
      <c r="B3342" s="181"/>
      <c r="C3342" s="181"/>
      <c r="D3342" s="181"/>
      <c r="E3342" s="181"/>
      <c r="F3342" s="181"/>
      <c r="G3342" s="158"/>
      <c r="I3342" s="182"/>
      <c r="J3342" s="183"/>
    </row>
    <row r="3343">
      <c r="A3343" s="181"/>
      <c r="B3343" s="181"/>
      <c r="C3343" s="181"/>
      <c r="D3343" s="181"/>
      <c r="E3343" s="181"/>
      <c r="F3343" s="181"/>
      <c r="G3343" s="158"/>
      <c r="I3343" s="182"/>
      <c r="J3343" s="183"/>
    </row>
    <row r="3344">
      <c r="A3344" s="181"/>
      <c r="B3344" s="181"/>
      <c r="C3344" s="181"/>
      <c r="D3344" s="181"/>
      <c r="E3344" s="181"/>
      <c r="F3344" s="181"/>
      <c r="G3344" s="158"/>
      <c r="I3344" s="182"/>
      <c r="J3344" s="183"/>
    </row>
    <row r="3345">
      <c r="A3345" s="181"/>
      <c r="B3345" s="181"/>
      <c r="C3345" s="181"/>
      <c r="D3345" s="181"/>
      <c r="E3345" s="181"/>
      <c r="F3345" s="181"/>
      <c r="G3345" s="158"/>
      <c r="I3345" s="182"/>
      <c r="J3345" s="183"/>
    </row>
    <row r="3346">
      <c r="A3346" s="181"/>
      <c r="B3346" s="181"/>
      <c r="C3346" s="181"/>
      <c r="D3346" s="181"/>
      <c r="E3346" s="181"/>
      <c r="F3346" s="181"/>
      <c r="G3346" s="158"/>
      <c r="I3346" s="182"/>
      <c r="J3346" s="183"/>
    </row>
    <row r="3347">
      <c r="A3347" s="181"/>
      <c r="B3347" s="181"/>
      <c r="C3347" s="181"/>
      <c r="D3347" s="181"/>
      <c r="E3347" s="181"/>
      <c r="F3347" s="181"/>
      <c r="G3347" s="158"/>
      <c r="I3347" s="182"/>
      <c r="J3347" s="183"/>
    </row>
    <row r="3348">
      <c r="A3348" s="181"/>
      <c r="B3348" s="181"/>
      <c r="C3348" s="181"/>
      <c r="D3348" s="181"/>
      <c r="E3348" s="181"/>
      <c r="F3348" s="181"/>
      <c r="G3348" s="158"/>
      <c r="I3348" s="182"/>
      <c r="J3348" s="183"/>
    </row>
    <row r="3349">
      <c r="A3349" s="181"/>
      <c r="B3349" s="181"/>
      <c r="C3349" s="181"/>
      <c r="D3349" s="181"/>
      <c r="E3349" s="181"/>
      <c r="F3349" s="181"/>
      <c r="G3349" s="158"/>
      <c r="I3349" s="182"/>
      <c r="J3349" s="183"/>
    </row>
    <row r="3350">
      <c r="A3350" s="181"/>
      <c r="B3350" s="181"/>
      <c r="C3350" s="181"/>
      <c r="D3350" s="181"/>
      <c r="E3350" s="181"/>
      <c r="F3350" s="181"/>
      <c r="G3350" s="158"/>
      <c r="I3350" s="182"/>
      <c r="J3350" s="183"/>
    </row>
    <row r="3351">
      <c r="A3351" s="181"/>
      <c r="B3351" s="181"/>
      <c r="C3351" s="181"/>
      <c r="D3351" s="181"/>
      <c r="E3351" s="181"/>
      <c r="F3351" s="181"/>
      <c r="G3351" s="158"/>
      <c r="I3351" s="182"/>
      <c r="J3351" s="183"/>
    </row>
    <row r="3352">
      <c r="A3352" s="181"/>
      <c r="B3352" s="181"/>
      <c r="C3352" s="181"/>
      <c r="D3352" s="181"/>
      <c r="E3352" s="181"/>
      <c r="F3352" s="181"/>
      <c r="G3352" s="158"/>
      <c r="I3352" s="182"/>
      <c r="J3352" s="183"/>
    </row>
    <row r="3353">
      <c r="A3353" s="181"/>
      <c r="B3353" s="181"/>
      <c r="C3353" s="181"/>
      <c r="D3353" s="181"/>
      <c r="E3353" s="181"/>
      <c r="F3353" s="181"/>
      <c r="G3353" s="158"/>
      <c r="I3353" s="182"/>
      <c r="J3353" s="183"/>
    </row>
    <row r="3354">
      <c r="A3354" s="181"/>
      <c r="B3354" s="181"/>
      <c r="C3354" s="181"/>
      <c r="D3354" s="181"/>
      <c r="E3354" s="181"/>
      <c r="F3354" s="181"/>
      <c r="G3354" s="158"/>
      <c r="I3354" s="182"/>
      <c r="J3354" s="183"/>
    </row>
    <row r="3355">
      <c r="A3355" s="181"/>
      <c r="B3355" s="181"/>
      <c r="C3355" s="181"/>
      <c r="D3355" s="181"/>
      <c r="E3355" s="181"/>
      <c r="F3355" s="181"/>
      <c r="G3355" s="158"/>
      <c r="I3355" s="182"/>
      <c r="J3355" s="183"/>
    </row>
    <row r="3356">
      <c r="A3356" s="181"/>
      <c r="B3356" s="181"/>
      <c r="C3356" s="181"/>
      <c r="D3356" s="181"/>
      <c r="E3356" s="181"/>
      <c r="F3356" s="181"/>
      <c r="G3356" s="158"/>
      <c r="I3356" s="182"/>
      <c r="J3356" s="183"/>
    </row>
    <row r="3357">
      <c r="A3357" s="181"/>
      <c r="B3357" s="181"/>
      <c r="C3357" s="181"/>
      <c r="D3357" s="181"/>
      <c r="E3357" s="181"/>
      <c r="F3357" s="181"/>
      <c r="G3357" s="158"/>
      <c r="I3357" s="182"/>
      <c r="J3357" s="183"/>
    </row>
    <row r="3358">
      <c r="A3358" s="181"/>
      <c r="B3358" s="181"/>
      <c r="C3358" s="181"/>
      <c r="D3358" s="181"/>
      <c r="E3358" s="181"/>
      <c r="F3358" s="181"/>
      <c r="G3358" s="158"/>
      <c r="I3358" s="182"/>
      <c r="J3358" s="183"/>
    </row>
    <row r="3359">
      <c r="A3359" s="181"/>
      <c r="B3359" s="181"/>
      <c r="C3359" s="181"/>
      <c r="D3359" s="181"/>
      <c r="E3359" s="181"/>
      <c r="F3359" s="181"/>
      <c r="G3359" s="158"/>
      <c r="I3359" s="182"/>
      <c r="J3359" s="183"/>
    </row>
    <row r="3360">
      <c r="A3360" s="181"/>
      <c r="B3360" s="181"/>
      <c r="C3360" s="181"/>
      <c r="D3360" s="181"/>
      <c r="E3360" s="181"/>
      <c r="F3360" s="181"/>
      <c r="G3360" s="158"/>
      <c r="I3360" s="182"/>
      <c r="J3360" s="183"/>
    </row>
    <row r="3361">
      <c r="A3361" s="181"/>
      <c r="B3361" s="181"/>
      <c r="C3361" s="181"/>
      <c r="D3361" s="181"/>
      <c r="E3361" s="181"/>
      <c r="F3361" s="181"/>
      <c r="G3361" s="158"/>
      <c r="I3361" s="182"/>
      <c r="J3361" s="183"/>
    </row>
    <row r="3362">
      <c r="A3362" s="181"/>
      <c r="B3362" s="181"/>
      <c r="C3362" s="181"/>
      <c r="D3362" s="181"/>
      <c r="E3362" s="181"/>
      <c r="F3362" s="181"/>
      <c r="G3362" s="158"/>
      <c r="I3362" s="182"/>
      <c r="J3362" s="183"/>
    </row>
    <row r="3363">
      <c r="A3363" s="181"/>
      <c r="B3363" s="181"/>
      <c r="C3363" s="181"/>
      <c r="D3363" s="181"/>
      <c r="E3363" s="181"/>
      <c r="F3363" s="181"/>
      <c r="G3363" s="158"/>
      <c r="I3363" s="182"/>
      <c r="J3363" s="183"/>
    </row>
    <row r="3364">
      <c r="A3364" s="181"/>
      <c r="B3364" s="181"/>
      <c r="C3364" s="181"/>
      <c r="D3364" s="181"/>
      <c r="E3364" s="181"/>
      <c r="F3364" s="181"/>
      <c r="G3364" s="158"/>
      <c r="I3364" s="182"/>
      <c r="J3364" s="183"/>
    </row>
    <row r="3365">
      <c r="A3365" s="181"/>
      <c r="B3365" s="181"/>
      <c r="C3365" s="181"/>
      <c r="D3365" s="181"/>
      <c r="E3365" s="181"/>
      <c r="F3365" s="181"/>
      <c r="G3365" s="158"/>
      <c r="I3365" s="182"/>
      <c r="J3365" s="183"/>
    </row>
    <row r="3366">
      <c r="A3366" s="181"/>
      <c r="B3366" s="181"/>
      <c r="C3366" s="181"/>
      <c r="D3366" s="181"/>
      <c r="E3366" s="181"/>
      <c r="F3366" s="181"/>
      <c r="G3366" s="158"/>
      <c r="I3366" s="182"/>
      <c r="J3366" s="183"/>
    </row>
    <row r="3367">
      <c r="A3367" s="181"/>
      <c r="B3367" s="181"/>
      <c r="C3367" s="181"/>
      <c r="D3367" s="181"/>
      <c r="E3367" s="181"/>
      <c r="F3367" s="181"/>
      <c r="G3367" s="158"/>
      <c r="I3367" s="182"/>
      <c r="J3367" s="183"/>
    </row>
    <row r="3368">
      <c r="A3368" s="181"/>
      <c r="B3368" s="181"/>
      <c r="C3368" s="181"/>
      <c r="D3368" s="181"/>
      <c r="E3368" s="181"/>
      <c r="F3368" s="181"/>
      <c r="G3368" s="158"/>
      <c r="I3368" s="182"/>
      <c r="J3368" s="183"/>
    </row>
    <row r="3369">
      <c r="A3369" s="181"/>
      <c r="B3369" s="181"/>
      <c r="C3369" s="181"/>
      <c r="D3369" s="181"/>
      <c r="E3369" s="181"/>
      <c r="F3369" s="181"/>
      <c r="G3369" s="158"/>
      <c r="I3369" s="182"/>
      <c r="J3369" s="183"/>
    </row>
    <row r="3370">
      <c r="A3370" s="181"/>
      <c r="B3370" s="181"/>
      <c r="C3370" s="181"/>
      <c r="D3370" s="181"/>
      <c r="E3370" s="181"/>
      <c r="F3370" s="181"/>
      <c r="G3370" s="158"/>
      <c r="I3370" s="182"/>
      <c r="J3370" s="183"/>
    </row>
    <row r="3371">
      <c r="A3371" s="181"/>
      <c r="B3371" s="181"/>
      <c r="C3371" s="181"/>
      <c r="D3371" s="181"/>
      <c r="E3371" s="181"/>
      <c r="F3371" s="181"/>
      <c r="G3371" s="158"/>
      <c r="I3371" s="182"/>
      <c r="J3371" s="183"/>
    </row>
    <row r="3372">
      <c r="A3372" s="181"/>
      <c r="B3372" s="181"/>
      <c r="C3372" s="181"/>
      <c r="D3372" s="181"/>
      <c r="E3372" s="181"/>
      <c r="F3372" s="181"/>
      <c r="G3372" s="158"/>
      <c r="I3372" s="182"/>
      <c r="J3372" s="183"/>
    </row>
    <row r="3373">
      <c r="A3373" s="181"/>
      <c r="B3373" s="181"/>
      <c r="C3373" s="181"/>
      <c r="D3373" s="181"/>
      <c r="E3373" s="181"/>
      <c r="F3373" s="181"/>
      <c r="G3373" s="158"/>
      <c r="I3373" s="182"/>
      <c r="J3373" s="183"/>
    </row>
    <row r="3374">
      <c r="A3374" s="181"/>
      <c r="B3374" s="181"/>
      <c r="C3374" s="181"/>
      <c r="D3374" s="181"/>
      <c r="E3374" s="181"/>
      <c r="F3374" s="181"/>
      <c r="G3374" s="158"/>
      <c r="I3374" s="182"/>
      <c r="J3374" s="183"/>
    </row>
    <row r="3375">
      <c r="A3375" s="181"/>
      <c r="B3375" s="181"/>
      <c r="C3375" s="181"/>
      <c r="D3375" s="181"/>
      <c r="E3375" s="181"/>
      <c r="F3375" s="181"/>
      <c r="G3375" s="158"/>
      <c r="I3375" s="182"/>
      <c r="J3375" s="183"/>
    </row>
    <row r="3376">
      <c r="A3376" s="181"/>
      <c r="B3376" s="181"/>
      <c r="C3376" s="181"/>
      <c r="D3376" s="181"/>
      <c r="E3376" s="181"/>
      <c r="F3376" s="181"/>
      <c r="G3376" s="158"/>
      <c r="I3376" s="182"/>
      <c r="J3376" s="183"/>
    </row>
    <row r="3377">
      <c r="A3377" s="181"/>
      <c r="B3377" s="181"/>
      <c r="C3377" s="181"/>
      <c r="D3377" s="181"/>
      <c r="E3377" s="181"/>
      <c r="F3377" s="181"/>
      <c r="G3377" s="158"/>
      <c r="I3377" s="182"/>
      <c r="J3377" s="183"/>
    </row>
    <row r="3378">
      <c r="A3378" s="181"/>
      <c r="B3378" s="181"/>
      <c r="C3378" s="181"/>
      <c r="D3378" s="181"/>
      <c r="E3378" s="181"/>
      <c r="F3378" s="181"/>
      <c r="G3378" s="158"/>
      <c r="I3378" s="182"/>
      <c r="J3378" s="183"/>
    </row>
    <row r="3379">
      <c r="A3379" s="181"/>
      <c r="B3379" s="181"/>
      <c r="C3379" s="181"/>
      <c r="D3379" s="181"/>
      <c r="E3379" s="181"/>
      <c r="F3379" s="181"/>
      <c r="G3379" s="158"/>
      <c r="I3379" s="182"/>
      <c r="J3379" s="183"/>
    </row>
    <row r="3380">
      <c r="A3380" s="181"/>
      <c r="B3380" s="181"/>
      <c r="C3380" s="181"/>
      <c r="D3380" s="181"/>
      <c r="E3380" s="181"/>
      <c r="F3380" s="181"/>
      <c r="G3380" s="158"/>
      <c r="I3380" s="182"/>
      <c r="J3380" s="183"/>
    </row>
    <row r="3381">
      <c r="A3381" s="181"/>
      <c r="B3381" s="181"/>
      <c r="C3381" s="181"/>
      <c r="D3381" s="181"/>
      <c r="E3381" s="181"/>
      <c r="F3381" s="181"/>
      <c r="G3381" s="158"/>
      <c r="I3381" s="182"/>
      <c r="J3381" s="183"/>
    </row>
    <row r="3382">
      <c r="A3382" s="181"/>
      <c r="B3382" s="181"/>
      <c r="C3382" s="181"/>
      <c r="D3382" s="181"/>
      <c r="E3382" s="181"/>
      <c r="F3382" s="181"/>
      <c r="G3382" s="158"/>
      <c r="I3382" s="182"/>
      <c r="J3382" s="183"/>
    </row>
    <row r="3383">
      <c r="A3383" s="181"/>
      <c r="B3383" s="181"/>
      <c r="C3383" s="181"/>
      <c r="D3383" s="181"/>
      <c r="E3383" s="181"/>
      <c r="F3383" s="181"/>
      <c r="G3383" s="158"/>
      <c r="I3383" s="182"/>
      <c r="J3383" s="183"/>
    </row>
    <row r="3384">
      <c r="A3384" s="181"/>
      <c r="B3384" s="181"/>
      <c r="C3384" s="181"/>
      <c r="D3384" s="181"/>
      <c r="E3384" s="181"/>
      <c r="F3384" s="181"/>
      <c r="G3384" s="158"/>
      <c r="I3384" s="182"/>
      <c r="J3384" s="183"/>
    </row>
    <row r="3385">
      <c r="A3385" s="181"/>
      <c r="B3385" s="181"/>
      <c r="C3385" s="181"/>
      <c r="D3385" s="181"/>
      <c r="E3385" s="181"/>
      <c r="F3385" s="181"/>
      <c r="G3385" s="158"/>
      <c r="I3385" s="182"/>
      <c r="J3385" s="183"/>
    </row>
    <row r="3386">
      <c r="A3386" s="181"/>
      <c r="B3386" s="181"/>
      <c r="C3386" s="181"/>
      <c r="D3386" s="181"/>
      <c r="E3386" s="181"/>
      <c r="F3386" s="181"/>
      <c r="G3386" s="158"/>
      <c r="I3386" s="182"/>
      <c r="J3386" s="183"/>
    </row>
    <row r="3387">
      <c r="A3387" s="181"/>
      <c r="B3387" s="181"/>
      <c r="C3387" s="181"/>
      <c r="D3387" s="181"/>
      <c r="E3387" s="181"/>
      <c r="F3387" s="181"/>
      <c r="G3387" s="158"/>
      <c r="I3387" s="182"/>
      <c r="J3387" s="183"/>
    </row>
    <row r="3388">
      <c r="A3388" s="181"/>
      <c r="B3388" s="181"/>
      <c r="C3388" s="181"/>
      <c r="D3388" s="181"/>
      <c r="E3388" s="181"/>
      <c r="F3388" s="181"/>
      <c r="G3388" s="158"/>
      <c r="I3388" s="182"/>
      <c r="J3388" s="183"/>
    </row>
    <row r="3389">
      <c r="A3389" s="181"/>
      <c r="B3389" s="181"/>
      <c r="C3389" s="181"/>
      <c r="D3389" s="181"/>
      <c r="E3389" s="181"/>
      <c r="F3389" s="181"/>
      <c r="G3389" s="158"/>
      <c r="I3389" s="182"/>
      <c r="J3389" s="183"/>
    </row>
    <row r="3390">
      <c r="A3390" s="181"/>
      <c r="B3390" s="181"/>
      <c r="C3390" s="181"/>
      <c r="D3390" s="181"/>
      <c r="E3390" s="181"/>
      <c r="F3390" s="181"/>
      <c r="G3390" s="158"/>
      <c r="I3390" s="182"/>
      <c r="J3390" s="183"/>
    </row>
    <row r="3391">
      <c r="A3391" s="181"/>
      <c r="B3391" s="181"/>
      <c r="C3391" s="181"/>
      <c r="D3391" s="181"/>
      <c r="E3391" s="181"/>
      <c r="F3391" s="181"/>
      <c r="G3391" s="158"/>
      <c r="I3391" s="182"/>
      <c r="J3391" s="183"/>
    </row>
    <row r="3392">
      <c r="A3392" s="181"/>
      <c r="B3392" s="181"/>
      <c r="C3392" s="181"/>
      <c r="D3392" s="181"/>
      <c r="E3392" s="181"/>
      <c r="F3392" s="181"/>
      <c r="G3392" s="158"/>
      <c r="I3392" s="182"/>
      <c r="J3392" s="183"/>
    </row>
    <row r="3393">
      <c r="A3393" s="181"/>
      <c r="B3393" s="181"/>
      <c r="C3393" s="181"/>
      <c r="D3393" s="181"/>
      <c r="E3393" s="181"/>
      <c r="F3393" s="181"/>
      <c r="G3393" s="158"/>
      <c r="I3393" s="182"/>
      <c r="J3393" s="183"/>
    </row>
    <row r="3394">
      <c r="A3394" s="181"/>
      <c r="B3394" s="181"/>
      <c r="C3394" s="181"/>
      <c r="D3394" s="181"/>
      <c r="E3394" s="181"/>
      <c r="F3394" s="181"/>
      <c r="G3394" s="158"/>
      <c r="I3394" s="182"/>
      <c r="J3394" s="183"/>
    </row>
    <row r="3395">
      <c r="A3395" s="181"/>
      <c r="B3395" s="181"/>
      <c r="C3395" s="181"/>
      <c r="D3395" s="181"/>
      <c r="E3395" s="181"/>
      <c r="F3395" s="181"/>
      <c r="G3395" s="158"/>
      <c r="I3395" s="182"/>
      <c r="J3395" s="183"/>
    </row>
    <row r="3396">
      <c r="A3396" s="181"/>
      <c r="B3396" s="181"/>
      <c r="C3396" s="181"/>
      <c r="D3396" s="181"/>
      <c r="E3396" s="181"/>
      <c r="F3396" s="181"/>
      <c r="G3396" s="158"/>
      <c r="I3396" s="182"/>
      <c r="J3396" s="183"/>
    </row>
    <row r="3397">
      <c r="A3397" s="181"/>
      <c r="B3397" s="181"/>
      <c r="C3397" s="181"/>
      <c r="D3397" s="181"/>
      <c r="E3397" s="181"/>
      <c r="F3397" s="181"/>
      <c r="G3397" s="158"/>
      <c r="I3397" s="182"/>
      <c r="J3397" s="183"/>
    </row>
    <row r="3398">
      <c r="A3398" s="181"/>
      <c r="B3398" s="181"/>
      <c r="C3398" s="181"/>
      <c r="D3398" s="181"/>
      <c r="E3398" s="181"/>
      <c r="F3398" s="181"/>
      <c r="G3398" s="158"/>
      <c r="I3398" s="182"/>
      <c r="J3398" s="183"/>
    </row>
    <row r="3399">
      <c r="A3399" s="181"/>
      <c r="B3399" s="181"/>
      <c r="C3399" s="181"/>
      <c r="D3399" s="181"/>
      <c r="E3399" s="181"/>
      <c r="F3399" s="181"/>
      <c r="G3399" s="158"/>
      <c r="I3399" s="182"/>
      <c r="J3399" s="183"/>
    </row>
    <row r="3400">
      <c r="A3400" s="181"/>
      <c r="B3400" s="181"/>
      <c r="C3400" s="181"/>
      <c r="D3400" s="181"/>
      <c r="E3400" s="181"/>
      <c r="F3400" s="181"/>
      <c r="G3400" s="158"/>
      <c r="I3400" s="182"/>
      <c r="J3400" s="183"/>
    </row>
    <row r="3401">
      <c r="A3401" s="181"/>
      <c r="B3401" s="181"/>
      <c r="C3401" s="181"/>
      <c r="D3401" s="181"/>
      <c r="E3401" s="181"/>
      <c r="F3401" s="181"/>
      <c r="G3401" s="158"/>
      <c r="I3401" s="182"/>
      <c r="J3401" s="183"/>
    </row>
    <row r="3402">
      <c r="A3402" s="181"/>
      <c r="B3402" s="181"/>
      <c r="C3402" s="181"/>
      <c r="D3402" s="181"/>
      <c r="E3402" s="181"/>
      <c r="F3402" s="181"/>
      <c r="G3402" s="158"/>
      <c r="I3402" s="182"/>
      <c r="J3402" s="183"/>
    </row>
    <row r="3403">
      <c r="A3403" s="181"/>
      <c r="B3403" s="181"/>
      <c r="C3403" s="181"/>
      <c r="D3403" s="181"/>
      <c r="E3403" s="181"/>
      <c r="F3403" s="181"/>
      <c r="G3403" s="158"/>
      <c r="I3403" s="182"/>
      <c r="J3403" s="183"/>
    </row>
    <row r="3404">
      <c r="A3404" s="181"/>
      <c r="B3404" s="181"/>
      <c r="C3404" s="181"/>
      <c r="D3404" s="181"/>
      <c r="E3404" s="181"/>
      <c r="F3404" s="181"/>
      <c r="G3404" s="158"/>
      <c r="I3404" s="182"/>
      <c r="J3404" s="183"/>
    </row>
    <row r="3405">
      <c r="A3405" s="181"/>
      <c r="B3405" s="181"/>
      <c r="C3405" s="181"/>
      <c r="D3405" s="181"/>
      <c r="E3405" s="181"/>
      <c r="F3405" s="181"/>
      <c r="G3405" s="158"/>
      <c r="I3405" s="182"/>
      <c r="J3405" s="183"/>
    </row>
    <row r="3406">
      <c r="A3406" s="181"/>
      <c r="B3406" s="181"/>
      <c r="C3406" s="181"/>
      <c r="D3406" s="181"/>
      <c r="E3406" s="181"/>
      <c r="F3406" s="181"/>
      <c r="G3406" s="158"/>
      <c r="I3406" s="182"/>
      <c r="J3406" s="183"/>
    </row>
    <row r="3407">
      <c r="A3407" s="181"/>
      <c r="B3407" s="181"/>
      <c r="C3407" s="181"/>
      <c r="D3407" s="181"/>
      <c r="E3407" s="181"/>
      <c r="F3407" s="181"/>
      <c r="G3407" s="158"/>
      <c r="I3407" s="182"/>
      <c r="J3407" s="183"/>
    </row>
    <row r="3408">
      <c r="A3408" s="181"/>
      <c r="B3408" s="181"/>
      <c r="C3408" s="181"/>
      <c r="D3408" s="181"/>
      <c r="E3408" s="181"/>
      <c r="F3408" s="181"/>
      <c r="G3408" s="158"/>
      <c r="I3408" s="182"/>
      <c r="J3408" s="183"/>
    </row>
    <row r="3409">
      <c r="A3409" s="181"/>
      <c r="B3409" s="181"/>
      <c r="C3409" s="181"/>
      <c r="D3409" s="181"/>
      <c r="E3409" s="181"/>
      <c r="F3409" s="181"/>
      <c r="G3409" s="158"/>
      <c r="I3409" s="182"/>
      <c r="J3409" s="183"/>
    </row>
    <row r="3410">
      <c r="A3410" s="181"/>
      <c r="B3410" s="181"/>
      <c r="C3410" s="181"/>
      <c r="D3410" s="181"/>
      <c r="E3410" s="181"/>
      <c r="F3410" s="181"/>
      <c r="G3410" s="158"/>
      <c r="I3410" s="182"/>
      <c r="J3410" s="183"/>
    </row>
    <row r="3411">
      <c r="A3411" s="181"/>
      <c r="B3411" s="181"/>
      <c r="C3411" s="181"/>
      <c r="D3411" s="181"/>
      <c r="E3411" s="181"/>
      <c r="F3411" s="181"/>
      <c r="G3411" s="158"/>
      <c r="I3411" s="182"/>
      <c r="J3411" s="183"/>
    </row>
    <row r="3412">
      <c r="A3412" s="181"/>
      <c r="B3412" s="181"/>
      <c r="C3412" s="181"/>
      <c r="D3412" s="181"/>
      <c r="E3412" s="181"/>
      <c r="F3412" s="181"/>
      <c r="G3412" s="158"/>
      <c r="I3412" s="182"/>
      <c r="J3412" s="183"/>
    </row>
    <row r="3413">
      <c r="A3413" s="181"/>
      <c r="B3413" s="181"/>
      <c r="C3413" s="181"/>
      <c r="D3413" s="181"/>
      <c r="E3413" s="181"/>
      <c r="F3413" s="181"/>
      <c r="G3413" s="158"/>
      <c r="I3413" s="182"/>
      <c r="J3413" s="183"/>
    </row>
    <row r="3414">
      <c r="A3414" s="181"/>
      <c r="B3414" s="181"/>
      <c r="C3414" s="181"/>
      <c r="D3414" s="181"/>
      <c r="E3414" s="181"/>
      <c r="F3414" s="181"/>
      <c r="G3414" s="158"/>
      <c r="I3414" s="182"/>
      <c r="J3414" s="183"/>
    </row>
    <row r="3415">
      <c r="A3415" s="181"/>
      <c r="B3415" s="181"/>
      <c r="C3415" s="181"/>
      <c r="D3415" s="181"/>
      <c r="E3415" s="181"/>
      <c r="F3415" s="181"/>
      <c r="G3415" s="158"/>
      <c r="I3415" s="182"/>
      <c r="J3415" s="183"/>
    </row>
    <row r="3416">
      <c r="A3416" s="181"/>
      <c r="B3416" s="181"/>
      <c r="C3416" s="181"/>
      <c r="D3416" s="181"/>
      <c r="E3416" s="181"/>
      <c r="F3416" s="181"/>
      <c r="G3416" s="158"/>
      <c r="I3416" s="182"/>
      <c r="J3416" s="183"/>
    </row>
    <row r="3417">
      <c r="A3417" s="181"/>
      <c r="B3417" s="181"/>
      <c r="C3417" s="181"/>
      <c r="D3417" s="181"/>
      <c r="E3417" s="181"/>
      <c r="F3417" s="181"/>
      <c r="G3417" s="158"/>
      <c r="I3417" s="182"/>
      <c r="J3417" s="183"/>
    </row>
    <row r="3418">
      <c r="A3418" s="181"/>
      <c r="B3418" s="181"/>
      <c r="C3418" s="181"/>
      <c r="D3418" s="181"/>
      <c r="E3418" s="181"/>
      <c r="F3418" s="181"/>
      <c r="G3418" s="158"/>
      <c r="I3418" s="182"/>
      <c r="J3418" s="183"/>
    </row>
    <row r="3419">
      <c r="A3419" s="181"/>
      <c r="B3419" s="181"/>
      <c r="C3419" s="181"/>
      <c r="D3419" s="181"/>
      <c r="E3419" s="181"/>
      <c r="F3419" s="181"/>
      <c r="G3419" s="158"/>
      <c r="I3419" s="182"/>
      <c r="J3419" s="183"/>
    </row>
    <row r="3420">
      <c r="A3420" s="181"/>
      <c r="B3420" s="181"/>
      <c r="C3420" s="181"/>
      <c r="D3420" s="181"/>
      <c r="E3420" s="181"/>
      <c r="F3420" s="181"/>
      <c r="G3420" s="158"/>
      <c r="I3420" s="182"/>
      <c r="J3420" s="183"/>
    </row>
    <row r="3421">
      <c r="A3421" s="181"/>
      <c r="B3421" s="181"/>
      <c r="C3421" s="181"/>
      <c r="D3421" s="181"/>
      <c r="E3421" s="181"/>
      <c r="F3421" s="181"/>
      <c r="G3421" s="158"/>
      <c r="I3421" s="182"/>
      <c r="J3421" s="183"/>
    </row>
    <row r="3422">
      <c r="A3422" s="181"/>
      <c r="B3422" s="181"/>
      <c r="C3422" s="181"/>
      <c r="D3422" s="181"/>
      <c r="E3422" s="181"/>
      <c r="F3422" s="181"/>
      <c r="G3422" s="158"/>
      <c r="I3422" s="182"/>
      <c r="J3422" s="183"/>
    </row>
    <row r="3423">
      <c r="A3423" s="181"/>
      <c r="B3423" s="181"/>
      <c r="C3423" s="181"/>
      <c r="D3423" s="181"/>
      <c r="E3423" s="181"/>
      <c r="F3423" s="181"/>
      <c r="G3423" s="158"/>
      <c r="I3423" s="182"/>
      <c r="J3423" s="183"/>
    </row>
    <row r="3424">
      <c r="A3424" s="181"/>
      <c r="B3424" s="181"/>
      <c r="C3424" s="181"/>
      <c r="D3424" s="181"/>
      <c r="E3424" s="181"/>
      <c r="F3424" s="181"/>
      <c r="G3424" s="158"/>
      <c r="I3424" s="182"/>
      <c r="J3424" s="183"/>
    </row>
    <row r="3425">
      <c r="A3425" s="181"/>
      <c r="B3425" s="181"/>
      <c r="C3425" s="181"/>
      <c r="D3425" s="181"/>
      <c r="E3425" s="181"/>
      <c r="F3425" s="181"/>
      <c r="G3425" s="158"/>
      <c r="I3425" s="182"/>
      <c r="J3425" s="183"/>
    </row>
    <row r="3426">
      <c r="A3426" s="181"/>
      <c r="B3426" s="181"/>
      <c r="C3426" s="181"/>
      <c r="D3426" s="181"/>
      <c r="E3426" s="181"/>
      <c r="F3426" s="181"/>
      <c r="G3426" s="158"/>
      <c r="I3426" s="182"/>
      <c r="J3426" s="183"/>
    </row>
    <row r="3427">
      <c r="A3427" s="181"/>
      <c r="B3427" s="181"/>
      <c r="C3427" s="181"/>
      <c r="D3427" s="181"/>
      <c r="E3427" s="181"/>
      <c r="F3427" s="181"/>
      <c r="G3427" s="158"/>
      <c r="I3427" s="182"/>
      <c r="J3427" s="183"/>
    </row>
    <row r="3428">
      <c r="A3428" s="181"/>
      <c r="B3428" s="181"/>
      <c r="C3428" s="181"/>
      <c r="D3428" s="181"/>
      <c r="E3428" s="181"/>
      <c r="F3428" s="181"/>
      <c r="G3428" s="158"/>
      <c r="I3428" s="182"/>
      <c r="J3428" s="183"/>
    </row>
    <row r="3429">
      <c r="A3429" s="181"/>
      <c r="B3429" s="181"/>
      <c r="C3429" s="181"/>
      <c r="D3429" s="181"/>
      <c r="E3429" s="181"/>
      <c r="F3429" s="181"/>
      <c r="G3429" s="158"/>
      <c r="I3429" s="182"/>
      <c r="J3429" s="183"/>
    </row>
    <row r="3430">
      <c r="A3430" s="181"/>
      <c r="B3430" s="181"/>
      <c r="C3430" s="181"/>
      <c r="D3430" s="181"/>
      <c r="E3430" s="181"/>
      <c r="F3430" s="181"/>
      <c r="G3430" s="158"/>
      <c r="I3430" s="182"/>
      <c r="J3430" s="183"/>
    </row>
    <row r="3431">
      <c r="A3431" s="181"/>
      <c r="B3431" s="181"/>
      <c r="C3431" s="181"/>
      <c r="D3431" s="181"/>
      <c r="E3431" s="181"/>
      <c r="F3431" s="181"/>
      <c r="G3431" s="158"/>
      <c r="I3431" s="182"/>
      <c r="J3431" s="183"/>
    </row>
    <row r="3432">
      <c r="A3432" s="181"/>
      <c r="B3432" s="181"/>
      <c r="C3432" s="181"/>
      <c r="D3432" s="181"/>
      <c r="E3432" s="181"/>
      <c r="F3432" s="181"/>
      <c r="G3432" s="158"/>
      <c r="I3432" s="182"/>
      <c r="J3432" s="183"/>
    </row>
    <row r="3433">
      <c r="A3433" s="181"/>
      <c r="B3433" s="181"/>
      <c r="C3433" s="181"/>
      <c r="D3433" s="181"/>
      <c r="E3433" s="181"/>
      <c r="F3433" s="181"/>
      <c r="G3433" s="158"/>
      <c r="I3433" s="182"/>
      <c r="J3433" s="183"/>
    </row>
    <row r="3434">
      <c r="A3434" s="181"/>
      <c r="B3434" s="181"/>
      <c r="C3434" s="181"/>
      <c r="D3434" s="181"/>
      <c r="E3434" s="181"/>
      <c r="F3434" s="181"/>
      <c r="G3434" s="158"/>
      <c r="I3434" s="182"/>
      <c r="J3434" s="183"/>
    </row>
    <row r="3435">
      <c r="A3435" s="181"/>
      <c r="B3435" s="181"/>
      <c r="C3435" s="181"/>
      <c r="D3435" s="181"/>
      <c r="E3435" s="181"/>
      <c r="F3435" s="181"/>
      <c r="G3435" s="158"/>
      <c r="I3435" s="182"/>
      <c r="J3435" s="183"/>
    </row>
    <row r="3436">
      <c r="A3436" s="181"/>
      <c r="B3436" s="181"/>
      <c r="C3436" s="181"/>
      <c r="D3436" s="181"/>
      <c r="E3436" s="181"/>
      <c r="F3436" s="181"/>
      <c r="G3436" s="158"/>
      <c r="I3436" s="182"/>
      <c r="J3436" s="183"/>
    </row>
    <row r="3437">
      <c r="A3437" s="181"/>
      <c r="B3437" s="181"/>
      <c r="C3437" s="181"/>
      <c r="D3437" s="181"/>
      <c r="E3437" s="181"/>
      <c r="F3437" s="181"/>
      <c r="G3437" s="158"/>
      <c r="I3437" s="182"/>
      <c r="J3437" s="183"/>
    </row>
    <row r="3438">
      <c r="A3438" s="181"/>
      <c r="B3438" s="181"/>
      <c r="C3438" s="181"/>
      <c r="D3438" s="181"/>
      <c r="E3438" s="181"/>
      <c r="F3438" s="181"/>
      <c r="G3438" s="158"/>
      <c r="I3438" s="182"/>
      <c r="J3438" s="183"/>
    </row>
    <row r="3439">
      <c r="A3439" s="181"/>
      <c r="B3439" s="181"/>
      <c r="C3439" s="181"/>
      <c r="D3439" s="181"/>
      <c r="E3439" s="181"/>
      <c r="F3439" s="181"/>
      <c r="G3439" s="158"/>
      <c r="I3439" s="182"/>
      <c r="J3439" s="183"/>
    </row>
    <row r="3440">
      <c r="A3440" s="181"/>
      <c r="B3440" s="181"/>
      <c r="C3440" s="181"/>
      <c r="D3440" s="181"/>
      <c r="E3440" s="181"/>
      <c r="F3440" s="181"/>
      <c r="G3440" s="158"/>
      <c r="I3440" s="182"/>
      <c r="J3440" s="183"/>
    </row>
    <row r="3441">
      <c r="A3441" s="181"/>
      <c r="B3441" s="181"/>
      <c r="C3441" s="181"/>
      <c r="D3441" s="181"/>
      <c r="E3441" s="181"/>
      <c r="F3441" s="181"/>
      <c r="G3441" s="158"/>
      <c r="I3441" s="182"/>
      <c r="J3441" s="183"/>
    </row>
    <row r="3442">
      <c r="A3442" s="181"/>
      <c r="B3442" s="181"/>
      <c r="C3442" s="181"/>
      <c r="D3442" s="181"/>
      <c r="E3442" s="181"/>
      <c r="F3442" s="181"/>
      <c r="G3442" s="158"/>
      <c r="I3442" s="182"/>
      <c r="J3442" s="183"/>
    </row>
    <row r="3443">
      <c r="A3443" s="181"/>
      <c r="B3443" s="181"/>
      <c r="C3443" s="181"/>
      <c r="D3443" s="181"/>
      <c r="E3443" s="181"/>
      <c r="F3443" s="181"/>
      <c r="G3443" s="158"/>
      <c r="I3443" s="182"/>
      <c r="J3443" s="183"/>
    </row>
    <row r="3444">
      <c r="A3444" s="181"/>
      <c r="B3444" s="181"/>
      <c r="C3444" s="181"/>
      <c r="D3444" s="181"/>
      <c r="E3444" s="181"/>
      <c r="F3444" s="181"/>
      <c r="G3444" s="158"/>
      <c r="I3444" s="182"/>
      <c r="J3444" s="183"/>
    </row>
    <row r="3445">
      <c r="A3445" s="181"/>
      <c r="B3445" s="181"/>
      <c r="C3445" s="181"/>
      <c r="D3445" s="181"/>
      <c r="E3445" s="181"/>
      <c r="F3445" s="181"/>
      <c r="G3445" s="158"/>
      <c r="I3445" s="182"/>
      <c r="J3445" s="183"/>
    </row>
    <row r="3446">
      <c r="A3446" s="181"/>
      <c r="B3446" s="181"/>
      <c r="C3446" s="181"/>
      <c r="D3446" s="181"/>
      <c r="E3446" s="181"/>
      <c r="F3446" s="181"/>
      <c r="G3446" s="158"/>
      <c r="I3446" s="182"/>
      <c r="J3446" s="183"/>
    </row>
    <row r="3447">
      <c r="A3447" s="181"/>
      <c r="B3447" s="181"/>
      <c r="C3447" s="181"/>
      <c r="D3447" s="181"/>
      <c r="E3447" s="181"/>
      <c r="F3447" s="181"/>
      <c r="G3447" s="158"/>
      <c r="I3447" s="182"/>
      <c r="J3447" s="183"/>
    </row>
    <row r="3448">
      <c r="A3448" s="181"/>
      <c r="B3448" s="181"/>
      <c r="C3448" s="181"/>
      <c r="D3448" s="181"/>
      <c r="E3448" s="181"/>
      <c r="F3448" s="181"/>
      <c r="G3448" s="158"/>
      <c r="I3448" s="182"/>
      <c r="J3448" s="183"/>
    </row>
    <row r="3449">
      <c r="A3449" s="181"/>
      <c r="B3449" s="181"/>
      <c r="C3449" s="181"/>
      <c r="D3449" s="181"/>
      <c r="E3449" s="181"/>
      <c r="F3449" s="181"/>
      <c r="G3449" s="158"/>
      <c r="I3449" s="182"/>
      <c r="J3449" s="183"/>
    </row>
    <row r="3450">
      <c r="A3450" s="181"/>
      <c r="B3450" s="181"/>
      <c r="C3450" s="181"/>
      <c r="D3450" s="181"/>
      <c r="E3450" s="181"/>
      <c r="F3450" s="181"/>
      <c r="G3450" s="158"/>
      <c r="I3450" s="182"/>
      <c r="J3450" s="183"/>
    </row>
    <row r="3451">
      <c r="A3451" s="181"/>
      <c r="B3451" s="181"/>
      <c r="C3451" s="181"/>
      <c r="D3451" s="181"/>
      <c r="E3451" s="181"/>
      <c r="F3451" s="181"/>
      <c r="G3451" s="158"/>
      <c r="I3451" s="182"/>
      <c r="J3451" s="183"/>
    </row>
    <row r="3452">
      <c r="A3452" s="181"/>
      <c r="B3452" s="181"/>
      <c r="C3452" s="181"/>
      <c r="D3452" s="181"/>
      <c r="E3452" s="181"/>
      <c r="F3452" s="181"/>
      <c r="G3452" s="158"/>
      <c r="I3452" s="182"/>
      <c r="J3452" s="183"/>
    </row>
    <row r="3453">
      <c r="A3453" s="181"/>
      <c r="B3453" s="181"/>
      <c r="C3453" s="181"/>
      <c r="D3453" s="181"/>
      <c r="E3453" s="181"/>
      <c r="F3453" s="181"/>
      <c r="G3453" s="158"/>
      <c r="I3453" s="182"/>
      <c r="J3453" s="183"/>
    </row>
    <row r="3454">
      <c r="A3454" s="181"/>
      <c r="B3454" s="181"/>
      <c r="C3454" s="181"/>
      <c r="D3454" s="181"/>
      <c r="E3454" s="181"/>
      <c r="F3454" s="181"/>
      <c r="G3454" s="158"/>
      <c r="I3454" s="182"/>
      <c r="J3454" s="183"/>
    </row>
    <row r="3455">
      <c r="A3455" s="181"/>
      <c r="B3455" s="181"/>
      <c r="C3455" s="181"/>
      <c r="D3455" s="181"/>
      <c r="E3455" s="181"/>
      <c r="F3455" s="181"/>
      <c r="G3455" s="158"/>
      <c r="I3455" s="182"/>
      <c r="J3455" s="183"/>
    </row>
    <row r="3456">
      <c r="A3456" s="181"/>
      <c r="B3456" s="181"/>
      <c r="C3456" s="181"/>
      <c r="D3456" s="181"/>
      <c r="E3456" s="181"/>
      <c r="F3456" s="181"/>
      <c r="G3456" s="158"/>
      <c r="I3456" s="182"/>
      <c r="J3456" s="183"/>
    </row>
    <row r="3457">
      <c r="A3457" s="181"/>
      <c r="B3457" s="181"/>
      <c r="C3457" s="181"/>
      <c r="D3457" s="181"/>
      <c r="E3457" s="181"/>
      <c r="F3457" s="181"/>
      <c r="G3457" s="158"/>
      <c r="I3457" s="182"/>
      <c r="J3457" s="183"/>
    </row>
    <row r="3458">
      <c r="A3458" s="181"/>
      <c r="B3458" s="181"/>
      <c r="C3458" s="181"/>
      <c r="D3458" s="181"/>
      <c r="E3458" s="181"/>
      <c r="F3458" s="181"/>
      <c r="G3458" s="158"/>
      <c r="I3458" s="182"/>
      <c r="J3458" s="183"/>
    </row>
    <row r="3459">
      <c r="A3459" s="181"/>
      <c r="B3459" s="181"/>
      <c r="C3459" s="181"/>
      <c r="D3459" s="181"/>
      <c r="E3459" s="181"/>
      <c r="F3459" s="181"/>
      <c r="G3459" s="158"/>
      <c r="I3459" s="182"/>
      <c r="J3459" s="183"/>
    </row>
    <row r="3460">
      <c r="A3460" s="181"/>
      <c r="B3460" s="181"/>
      <c r="C3460" s="181"/>
      <c r="D3460" s="181"/>
      <c r="E3460" s="181"/>
      <c r="F3460" s="181"/>
      <c r="G3460" s="158"/>
      <c r="I3460" s="182"/>
      <c r="J3460" s="183"/>
    </row>
    <row r="3461">
      <c r="A3461" s="181"/>
      <c r="B3461" s="181"/>
      <c r="C3461" s="181"/>
      <c r="D3461" s="181"/>
      <c r="E3461" s="181"/>
      <c r="F3461" s="181"/>
      <c r="G3461" s="158"/>
      <c r="I3461" s="182"/>
      <c r="J3461" s="183"/>
    </row>
    <row r="3462">
      <c r="A3462" s="181"/>
      <c r="B3462" s="181"/>
      <c r="C3462" s="181"/>
      <c r="D3462" s="181"/>
      <c r="E3462" s="181"/>
      <c r="F3462" s="181"/>
      <c r="G3462" s="158"/>
      <c r="I3462" s="182"/>
      <c r="J3462" s="183"/>
    </row>
    <row r="3463">
      <c r="A3463" s="181"/>
      <c r="B3463" s="181"/>
      <c r="C3463" s="181"/>
      <c r="D3463" s="181"/>
      <c r="E3463" s="181"/>
      <c r="F3463" s="181"/>
      <c r="G3463" s="158"/>
      <c r="I3463" s="182"/>
      <c r="J3463" s="183"/>
    </row>
    <row r="3464">
      <c r="A3464" s="181"/>
      <c r="B3464" s="181"/>
      <c r="C3464" s="181"/>
      <c r="D3464" s="181"/>
      <c r="E3464" s="181"/>
      <c r="F3464" s="181"/>
      <c r="G3464" s="158"/>
      <c r="I3464" s="182"/>
      <c r="J3464" s="183"/>
    </row>
    <row r="3465">
      <c r="A3465" s="181"/>
      <c r="B3465" s="181"/>
      <c r="C3465" s="181"/>
      <c r="D3465" s="181"/>
      <c r="E3465" s="181"/>
      <c r="F3465" s="181"/>
      <c r="G3465" s="158"/>
      <c r="I3465" s="182"/>
      <c r="J3465" s="183"/>
    </row>
    <row r="3466">
      <c r="A3466" s="181"/>
      <c r="B3466" s="181"/>
      <c r="C3466" s="181"/>
      <c r="D3466" s="181"/>
      <c r="E3466" s="181"/>
      <c r="F3466" s="181"/>
      <c r="G3466" s="158"/>
      <c r="I3466" s="182"/>
      <c r="J3466" s="183"/>
    </row>
    <row r="3467">
      <c r="A3467" s="181"/>
      <c r="B3467" s="181"/>
      <c r="C3467" s="181"/>
      <c r="D3467" s="181"/>
      <c r="E3467" s="181"/>
      <c r="F3467" s="181"/>
      <c r="G3467" s="158"/>
      <c r="I3467" s="182"/>
      <c r="J3467" s="183"/>
    </row>
    <row r="3468">
      <c r="A3468" s="181"/>
      <c r="B3468" s="181"/>
      <c r="C3468" s="181"/>
      <c r="D3468" s="181"/>
      <c r="E3468" s="181"/>
      <c r="F3468" s="181"/>
      <c r="G3468" s="158"/>
      <c r="I3468" s="182"/>
      <c r="J3468" s="183"/>
    </row>
    <row r="3469">
      <c r="A3469" s="181"/>
      <c r="B3469" s="181"/>
      <c r="C3469" s="181"/>
      <c r="D3469" s="181"/>
      <c r="E3469" s="181"/>
      <c r="F3469" s="181"/>
      <c r="G3469" s="158"/>
      <c r="I3469" s="182"/>
      <c r="J3469" s="183"/>
    </row>
    <row r="3470">
      <c r="A3470" s="181"/>
      <c r="B3470" s="181"/>
      <c r="C3470" s="181"/>
      <c r="D3470" s="181"/>
      <c r="E3470" s="181"/>
      <c r="F3470" s="181"/>
      <c r="G3470" s="158"/>
      <c r="I3470" s="182"/>
      <c r="J3470" s="183"/>
    </row>
    <row r="3471">
      <c r="A3471" s="181"/>
      <c r="B3471" s="181"/>
      <c r="C3471" s="181"/>
      <c r="D3471" s="181"/>
      <c r="E3471" s="181"/>
      <c r="F3471" s="181"/>
      <c r="G3471" s="158"/>
      <c r="I3471" s="182"/>
      <c r="J3471" s="183"/>
    </row>
    <row r="3472">
      <c r="A3472" s="181"/>
      <c r="B3472" s="181"/>
      <c r="C3472" s="181"/>
      <c r="D3472" s="181"/>
      <c r="E3472" s="181"/>
      <c r="F3472" s="181"/>
      <c r="G3472" s="158"/>
      <c r="I3472" s="182"/>
      <c r="J3472" s="183"/>
    </row>
    <row r="3473">
      <c r="A3473" s="181"/>
      <c r="B3473" s="181"/>
      <c r="C3473" s="181"/>
      <c r="D3473" s="181"/>
      <c r="E3473" s="181"/>
      <c r="F3473" s="181"/>
      <c r="G3473" s="158"/>
      <c r="I3473" s="182"/>
      <c r="J3473" s="183"/>
    </row>
    <row r="3474">
      <c r="A3474" s="181"/>
      <c r="B3474" s="181"/>
      <c r="C3474" s="181"/>
      <c r="D3474" s="181"/>
      <c r="E3474" s="181"/>
      <c r="F3474" s="181"/>
      <c r="G3474" s="158"/>
      <c r="I3474" s="182"/>
      <c r="J3474" s="183"/>
    </row>
    <row r="3475">
      <c r="A3475" s="181"/>
      <c r="B3475" s="181"/>
      <c r="C3475" s="181"/>
      <c r="D3475" s="181"/>
      <c r="E3475" s="181"/>
      <c r="F3475" s="181"/>
      <c r="G3475" s="158"/>
      <c r="I3475" s="182"/>
      <c r="J3475" s="183"/>
    </row>
    <row r="3476">
      <c r="A3476" s="181"/>
      <c r="B3476" s="181"/>
      <c r="C3476" s="181"/>
      <c r="D3476" s="181"/>
      <c r="E3476" s="181"/>
      <c r="F3476" s="181"/>
      <c r="G3476" s="158"/>
      <c r="I3476" s="182"/>
      <c r="J3476" s="183"/>
    </row>
    <row r="3477">
      <c r="A3477" s="181"/>
      <c r="B3477" s="181"/>
      <c r="C3477" s="181"/>
      <c r="D3477" s="181"/>
      <c r="E3477" s="181"/>
      <c r="F3477" s="181"/>
      <c r="G3477" s="158"/>
      <c r="I3477" s="182"/>
      <c r="J3477" s="183"/>
    </row>
    <row r="3478">
      <c r="A3478" s="181"/>
      <c r="B3478" s="181"/>
      <c r="C3478" s="181"/>
      <c r="D3478" s="181"/>
      <c r="E3478" s="181"/>
      <c r="F3478" s="181"/>
      <c r="G3478" s="158"/>
      <c r="I3478" s="182"/>
      <c r="J3478" s="183"/>
    </row>
    <row r="3479">
      <c r="A3479" s="181"/>
      <c r="B3479" s="181"/>
      <c r="C3479" s="181"/>
      <c r="D3479" s="181"/>
      <c r="E3479" s="181"/>
      <c r="F3479" s="181"/>
      <c r="G3479" s="158"/>
      <c r="I3479" s="182"/>
      <c r="J3479" s="183"/>
    </row>
    <row r="3480">
      <c r="A3480" s="181"/>
      <c r="B3480" s="181"/>
      <c r="C3480" s="181"/>
      <c r="D3480" s="181"/>
      <c r="E3480" s="181"/>
      <c r="F3480" s="181"/>
      <c r="G3480" s="158"/>
      <c r="I3480" s="182"/>
      <c r="J3480" s="183"/>
    </row>
    <row r="3481">
      <c r="A3481" s="181"/>
      <c r="B3481" s="181"/>
      <c r="C3481" s="181"/>
      <c r="D3481" s="181"/>
      <c r="E3481" s="181"/>
      <c r="F3481" s="181"/>
      <c r="G3481" s="158"/>
      <c r="I3481" s="182"/>
      <c r="J3481" s="183"/>
    </row>
    <row r="3482">
      <c r="A3482" s="181"/>
      <c r="B3482" s="181"/>
      <c r="C3482" s="181"/>
      <c r="D3482" s="181"/>
      <c r="E3482" s="181"/>
      <c r="F3482" s="181"/>
      <c r="G3482" s="158"/>
      <c r="I3482" s="182"/>
      <c r="J3482" s="183"/>
    </row>
    <row r="3483">
      <c r="A3483" s="181"/>
      <c r="B3483" s="181"/>
      <c r="C3483" s="181"/>
      <c r="D3483" s="181"/>
      <c r="E3483" s="181"/>
      <c r="F3483" s="181"/>
      <c r="G3483" s="158"/>
      <c r="I3483" s="182"/>
      <c r="J3483" s="183"/>
    </row>
    <row r="3484">
      <c r="A3484" s="181"/>
      <c r="B3484" s="181"/>
      <c r="C3484" s="181"/>
      <c r="D3484" s="181"/>
      <c r="E3484" s="181"/>
      <c r="F3484" s="181"/>
      <c r="G3484" s="158"/>
      <c r="I3484" s="182"/>
      <c r="J3484" s="183"/>
    </row>
    <row r="3485">
      <c r="A3485" s="181"/>
      <c r="B3485" s="181"/>
      <c r="C3485" s="181"/>
      <c r="D3485" s="181"/>
      <c r="E3485" s="181"/>
      <c r="F3485" s="181"/>
      <c r="G3485" s="158"/>
      <c r="I3485" s="182"/>
      <c r="J3485" s="183"/>
    </row>
    <row r="3486">
      <c r="A3486" s="181"/>
      <c r="B3486" s="181"/>
      <c r="C3486" s="181"/>
      <c r="D3486" s="181"/>
      <c r="E3486" s="181"/>
      <c r="F3486" s="181"/>
      <c r="G3486" s="158"/>
      <c r="I3486" s="182"/>
      <c r="J3486" s="183"/>
    </row>
    <row r="3487">
      <c r="A3487" s="181"/>
      <c r="B3487" s="181"/>
      <c r="C3487" s="181"/>
      <c r="D3487" s="181"/>
      <c r="E3487" s="181"/>
      <c r="F3487" s="181"/>
      <c r="G3487" s="158"/>
      <c r="I3487" s="182"/>
      <c r="J3487" s="183"/>
    </row>
    <row r="3488">
      <c r="A3488" s="181"/>
      <c r="B3488" s="181"/>
      <c r="C3488" s="181"/>
      <c r="D3488" s="181"/>
      <c r="E3488" s="181"/>
      <c r="F3488" s="181"/>
      <c r="G3488" s="158"/>
      <c r="I3488" s="182"/>
      <c r="J3488" s="183"/>
    </row>
    <row r="3489">
      <c r="A3489" s="181"/>
      <c r="B3489" s="181"/>
      <c r="C3489" s="181"/>
      <c r="D3489" s="181"/>
      <c r="E3489" s="181"/>
      <c r="F3489" s="181"/>
      <c r="G3489" s="158"/>
      <c r="I3489" s="182"/>
      <c r="J3489" s="183"/>
    </row>
    <row r="3490">
      <c r="A3490" s="181"/>
      <c r="B3490" s="181"/>
      <c r="C3490" s="181"/>
      <c r="D3490" s="181"/>
      <c r="E3490" s="181"/>
      <c r="F3490" s="181"/>
      <c r="G3490" s="158"/>
      <c r="I3490" s="182"/>
      <c r="J3490" s="183"/>
    </row>
    <row r="3491">
      <c r="A3491" s="181"/>
      <c r="B3491" s="181"/>
      <c r="C3491" s="181"/>
      <c r="D3491" s="181"/>
      <c r="E3491" s="181"/>
      <c r="F3491" s="181"/>
      <c r="G3491" s="158"/>
      <c r="I3491" s="182"/>
      <c r="J3491" s="183"/>
    </row>
    <row r="3492">
      <c r="A3492" s="181"/>
      <c r="B3492" s="181"/>
      <c r="C3492" s="181"/>
      <c r="D3492" s="181"/>
      <c r="E3492" s="181"/>
      <c r="F3492" s="181"/>
      <c r="G3492" s="158"/>
      <c r="I3492" s="182"/>
      <c r="J3492" s="183"/>
    </row>
    <row r="3493">
      <c r="A3493" s="181"/>
      <c r="B3493" s="181"/>
      <c r="C3493" s="181"/>
      <c r="D3493" s="181"/>
      <c r="E3493" s="181"/>
      <c r="F3493" s="181"/>
      <c r="G3493" s="158"/>
      <c r="I3493" s="182"/>
      <c r="J3493" s="183"/>
    </row>
    <row r="3494">
      <c r="A3494" s="181"/>
      <c r="B3494" s="181"/>
      <c r="C3494" s="181"/>
      <c r="D3494" s="181"/>
      <c r="E3494" s="181"/>
      <c r="F3494" s="181"/>
      <c r="G3494" s="158"/>
      <c r="I3494" s="182"/>
      <c r="J3494" s="183"/>
    </row>
    <row r="3495">
      <c r="A3495" s="181"/>
      <c r="B3495" s="181"/>
      <c r="C3495" s="181"/>
      <c r="D3495" s="181"/>
      <c r="E3495" s="181"/>
      <c r="F3495" s="181"/>
      <c r="G3495" s="158"/>
      <c r="I3495" s="182"/>
      <c r="J3495" s="183"/>
    </row>
    <row r="3496">
      <c r="A3496" s="181"/>
      <c r="B3496" s="181"/>
      <c r="C3496" s="181"/>
      <c r="D3496" s="181"/>
      <c r="E3496" s="181"/>
      <c r="F3496" s="181"/>
      <c r="G3496" s="158"/>
      <c r="I3496" s="182"/>
      <c r="J3496" s="183"/>
    </row>
    <row r="3497">
      <c r="A3497" s="181"/>
      <c r="B3497" s="181"/>
      <c r="C3497" s="181"/>
      <c r="D3497" s="181"/>
      <c r="E3497" s="181"/>
      <c r="F3497" s="181"/>
      <c r="G3497" s="158"/>
      <c r="I3497" s="182"/>
      <c r="J3497" s="183"/>
    </row>
    <row r="3498">
      <c r="A3498" s="181"/>
      <c r="B3498" s="181"/>
      <c r="C3498" s="181"/>
      <c r="D3498" s="181"/>
      <c r="E3498" s="181"/>
      <c r="F3498" s="181"/>
      <c r="G3498" s="158"/>
      <c r="I3498" s="182"/>
      <c r="J3498" s="183"/>
    </row>
    <row r="3499">
      <c r="A3499" s="181"/>
      <c r="B3499" s="181"/>
      <c r="C3499" s="181"/>
      <c r="D3499" s="181"/>
      <c r="E3499" s="181"/>
      <c r="F3499" s="181"/>
      <c r="G3499" s="158"/>
      <c r="I3499" s="182"/>
      <c r="J3499" s="183"/>
    </row>
    <row r="3500">
      <c r="A3500" s="181"/>
      <c r="B3500" s="181"/>
      <c r="C3500" s="181"/>
      <c r="D3500" s="181"/>
      <c r="E3500" s="181"/>
      <c r="F3500" s="181"/>
      <c r="G3500" s="158"/>
      <c r="I3500" s="182"/>
      <c r="J3500" s="183"/>
    </row>
    <row r="3501">
      <c r="A3501" s="181"/>
      <c r="B3501" s="181"/>
      <c r="C3501" s="181"/>
      <c r="D3501" s="181"/>
      <c r="E3501" s="181"/>
      <c r="F3501" s="181"/>
      <c r="G3501" s="158"/>
      <c r="I3501" s="182"/>
      <c r="J3501" s="183"/>
    </row>
    <row r="3502">
      <c r="A3502" s="181"/>
      <c r="B3502" s="181"/>
      <c r="C3502" s="181"/>
      <c r="D3502" s="181"/>
      <c r="E3502" s="181"/>
      <c r="F3502" s="181"/>
      <c r="G3502" s="158"/>
      <c r="I3502" s="182"/>
      <c r="J3502" s="183"/>
    </row>
    <row r="3503">
      <c r="A3503" s="181"/>
      <c r="B3503" s="181"/>
      <c r="C3503" s="181"/>
      <c r="D3503" s="181"/>
      <c r="E3503" s="181"/>
      <c r="F3503" s="181"/>
      <c r="G3503" s="158"/>
      <c r="I3503" s="182"/>
      <c r="J3503" s="183"/>
    </row>
    <row r="3504">
      <c r="A3504" s="181"/>
      <c r="B3504" s="181"/>
      <c r="C3504" s="181"/>
      <c r="D3504" s="181"/>
      <c r="E3504" s="181"/>
      <c r="F3504" s="181"/>
      <c r="G3504" s="158"/>
      <c r="I3504" s="182"/>
      <c r="J3504" s="183"/>
    </row>
    <row r="3505">
      <c r="A3505" s="181"/>
      <c r="B3505" s="181"/>
      <c r="C3505" s="181"/>
      <c r="D3505" s="181"/>
      <c r="E3505" s="181"/>
      <c r="F3505" s="181"/>
      <c r="G3505" s="158"/>
      <c r="I3505" s="182"/>
      <c r="J3505" s="183"/>
    </row>
    <row r="3506">
      <c r="A3506" s="181"/>
      <c r="B3506" s="181"/>
      <c r="C3506" s="181"/>
      <c r="D3506" s="181"/>
      <c r="E3506" s="181"/>
      <c r="F3506" s="181"/>
      <c r="G3506" s="158"/>
      <c r="I3506" s="182"/>
      <c r="J3506" s="183"/>
    </row>
    <row r="3507">
      <c r="A3507" s="181"/>
      <c r="B3507" s="181"/>
      <c r="C3507" s="181"/>
      <c r="D3507" s="181"/>
      <c r="E3507" s="181"/>
      <c r="F3507" s="181"/>
      <c r="G3507" s="158"/>
      <c r="I3507" s="182"/>
      <c r="J3507" s="183"/>
    </row>
    <row r="3508">
      <c r="A3508" s="181"/>
      <c r="B3508" s="181"/>
      <c r="C3508" s="181"/>
      <c r="D3508" s="181"/>
      <c r="E3508" s="181"/>
      <c r="F3508" s="181"/>
      <c r="G3508" s="158"/>
      <c r="I3508" s="182"/>
      <c r="J3508" s="183"/>
    </row>
    <row r="3509">
      <c r="A3509" s="181"/>
      <c r="B3509" s="181"/>
      <c r="C3509" s="181"/>
      <c r="D3509" s="181"/>
      <c r="E3509" s="181"/>
      <c r="F3509" s="181"/>
      <c r="G3509" s="158"/>
      <c r="I3509" s="182"/>
      <c r="J3509" s="183"/>
    </row>
    <row r="3510">
      <c r="A3510" s="181"/>
      <c r="B3510" s="181"/>
      <c r="C3510" s="181"/>
      <c r="D3510" s="181"/>
      <c r="E3510" s="181"/>
      <c r="F3510" s="181"/>
      <c r="G3510" s="158"/>
      <c r="I3510" s="182"/>
      <c r="J3510" s="183"/>
    </row>
    <row r="3511">
      <c r="A3511" s="181"/>
      <c r="B3511" s="181"/>
      <c r="C3511" s="181"/>
      <c r="D3511" s="181"/>
      <c r="E3511" s="181"/>
      <c r="F3511" s="181"/>
      <c r="G3511" s="158"/>
      <c r="I3511" s="182"/>
      <c r="J3511" s="183"/>
    </row>
    <row r="3512">
      <c r="A3512" s="181"/>
      <c r="B3512" s="181"/>
      <c r="C3512" s="181"/>
      <c r="D3512" s="181"/>
      <c r="E3512" s="181"/>
      <c r="F3512" s="181"/>
      <c r="G3512" s="158"/>
      <c r="I3512" s="182"/>
      <c r="J3512" s="183"/>
    </row>
    <row r="3513">
      <c r="A3513" s="181"/>
      <c r="B3513" s="181"/>
      <c r="C3513" s="181"/>
      <c r="D3513" s="181"/>
      <c r="E3513" s="181"/>
      <c r="F3513" s="181"/>
      <c r="G3513" s="158"/>
      <c r="I3513" s="182"/>
      <c r="J3513" s="183"/>
    </row>
    <row r="3514">
      <c r="A3514" s="181"/>
      <c r="B3514" s="181"/>
      <c r="C3514" s="181"/>
      <c r="D3514" s="181"/>
      <c r="E3514" s="181"/>
      <c r="F3514" s="181"/>
      <c r="G3514" s="158"/>
      <c r="I3514" s="182"/>
      <c r="J3514" s="183"/>
    </row>
    <row r="3515">
      <c r="A3515" s="181"/>
      <c r="B3515" s="181"/>
      <c r="C3515" s="181"/>
      <c r="D3515" s="181"/>
      <c r="E3515" s="181"/>
      <c r="F3515" s="181"/>
      <c r="G3515" s="158"/>
      <c r="I3515" s="182"/>
      <c r="J3515" s="183"/>
    </row>
    <row r="3516">
      <c r="A3516" s="181"/>
      <c r="B3516" s="181"/>
      <c r="C3516" s="181"/>
      <c r="D3516" s="181"/>
      <c r="E3516" s="181"/>
      <c r="F3516" s="181"/>
      <c r="G3516" s="158"/>
      <c r="I3516" s="182"/>
      <c r="J3516" s="183"/>
    </row>
    <row r="3517">
      <c r="A3517" s="181"/>
      <c r="B3517" s="181"/>
      <c r="C3517" s="181"/>
      <c r="D3517" s="181"/>
      <c r="E3517" s="181"/>
      <c r="F3517" s="181"/>
      <c r="G3517" s="158"/>
      <c r="I3517" s="182"/>
      <c r="J3517" s="183"/>
    </row>
    <row r="3518">
      <c r="A3518" s="181"/>
      <c r="B3518" s="181"/>
      <c r="C3518" s="181"/>
      <c r="D3518" s="181"/>
      <c r="E3518" s="181"/>
      <c r="F3518" s="181"/>
      <c r="G3518" s="158"/>
      <c r="I3518" s="182"/>
      <c r="J3518" s="183"/>
    </row>
    <row r="3519">
      <c r="A3519" s="181"/>
      <c r="B3519" s="181"/>
      <c r="C3519" s="181"/>
      <c r="D3519" s="181"/>
      <c r="E3519" s="181"/>
      <c r="F3519" s="181"/>
      <c r="G3519" s="158"/>
      <c r="I3519" s="182"/>
      <c r="J3519" s="183"/>
    </row>
    <row r="3520">
      <c r="A3520" s="181"/>
      <c r="B3520" s="181"/>
      <c r="C3520" s="181"/>
      <c r="D3520" s="181"/>
      <c r="E3520" s="181"/>
      <c r="F3520" s="181"/>
      <c r="G3520" s="158"/>
      <c r="I3520" s="182"/>
      <c r="J3520" s="183"/>
    </row>
    <row r="3521">
      <c r="A3521" s="181"/>
      <c r="B3521" s="181"/>
      <c r="C3521" s="181"/>
      <c r="D3521" s="181"/>
      <c r="E3521" s="181"/>
      <c r="F3521" s="181"/>
      <c r="G3521" s="158"/>
      <c r="I3521" s="182"/>
      <c r="J3521" s="183"/>
    </row>
    <row r="3522">
      <c r="A3522" s="181"/>
      <c r="B3522" s="181"/>
      <c r="C3522" s="181"/>
      <c r="D3522" s="181"/>
      <c r="E3522" s="181"/>
      <c r="F3522" s="181"/>
      <c r="G3522" s="158"/>
      <c r="I3522" s="182"/>
      <c r="J3522" s="183"/>
    </row>
    <row r="3523">
      <c r="A3523" s="181"/>
      <c r="B3523" s="181"/>
      <c r="C3523" s="181"/>
      <c r="D3523" s="181"/>
      <c r="E3523" s="181"/>
      <c r="F3523" s="181"/>
      <c r="G3523" s="158"/>
      <c r="I3523" s="182"/>
      <c r="J3523" s="183"/>
    </row>
    <row r="3524">
      <c r="A3524" s="181"/>
      <c r="B3524" s="181"/>
      <c r="C3524" s="181"/>
      <c r="D3524" s="181"/>
      <c r="E3524" s="181"/>
      <c r="F3524" s="181"/>
      <c r="G3524" s="158"/>
      <c r="I3524" s="182"/>
      <c r="J3524" s="183"/>
    </row>
    <row r="3525">
      <c r="A3525" s="181"/>
      <c r="B3525" s="181"/>
      <c r="C3525" s="181"/>
      <c r="D3525" s="181"/>
      <c r="E3525" s="181"/>
      <c r="F3525" s="181"/>
      <c r="G3525" s="158"/>
      <c r="I3525" s="182"/>
      <c r="J3525" s="183"/>
    </row>
    <row r="3526">
      <c r="A3526" s="181"/>
      <c r="B3526" s="181"/>
      <c r="C3526" s="181"/>
      <c r="D3526" s="181"/>
      <c r="E3526" s="181"/>
      <c r="F3526" s="181"/>
      <c r="G3526" s="158"/>
      <c r="I3526" s="182"/>
      <c r="J3526" s="183"/>
    </row>
    <row r="3527">
      <c r="A3527" s="181"/>
      <c r="B3527" s="181"/>
      <c r="C3527" s="181"/>
      <c r="D3527" s="181"/>
      <c r="E3527" s="181"/>
      <c r="F3527" s="181"/>
      <c r="G3527" s="158"/>
      <c r="I3527" s="182"/>
      <c r="J3527" s="183"/>
    </row>
    <row r="3528">
      <c r="A3528" s="181"/>
      <c r="B3528" s="181"/>
      <c r="C3528" s="181"/>
      <c r="D3528" s="181"/>
      <c r="E3528" s="181"/>
      <c r="F3528" s="181"/>
      <c r="G3528" s="158"/>
      <c r="I3528" s="182"/>
      <c r="J3528" s="183"/>
    </row>
    <row r="3529">
      <c r="A3529" s="181"/>
      <c r="B3529" s="181"/>
      <c r="C3529" s="181"/>
      <c r="D3529" s="181"/>
      <c r="E3529" s="181"/>
      <c r="F3529" s="181"/>
      <c r="G3529" s="158"/>
      <c r="I3529" s="182"/>
      <c r="J3529" s="183"/>
    </row>
    <row r="3530">
      <c r="A3530" s="181"/>
      <c r="B3530" s="181"/>
      <c r="C3530" s="181"/>
      <c r="D3530" s="181"/>
      <c r="E3530" s="181"/>
      <c r="F3530" s="181"/>
      <c r="G3530" s="158"/>
      <c r="I3530" s="182"/>
      <c r="J3530" s="183"/>
    </row>
    <row r="3531">
      <c r="A3531" s="181"/>
      <c r="B3531" s="181"/>
      <c r="C3531" s="181"/>
      <c r="D3531" s="181"/>
      <c r="E3531" s="181"/>
      <c r="F3531" s="181"/>
      <c r="G3531" s="158"/>
      <c r="I3531" s="182"/>
      <c r="J3531" s="183"/>
    </row>
    <row r="3532">
      <c r="A3532" s="181"/>
      <c r="B3532" s="181"/>
      <c r="C3532" s="181"/>
      <c r="D3532" s="181"/>
      <c r="E3532" s="181"/>
      <c r="F3532" s="181"/>
      <c r="G3532" s="158"/>
      <c r="I3532" s="182"/>
      <c r="J3532" s="183"/>
    </row>
    <row r="3533">
      <c r="A3533" s="181"/>
      <c r="B3533" s="181"/>
      <c r="C3533" s="181"/>
      <c r="D3533" s="181"/>
      <c r="E3533" s="181"/>
      <c r="F3533" s="181"/>
      <c r="G3533" s="158"/>
      <c r="I3533" s="182"/>
      <c r="J3533" s="183"/>
    </row>
    <row r="3534">
      <c r="A3534" s="181"/>
      <c r="B3534" s="181"/>
      <c r="C3534" s="181"/>
      <c r="D3534" s="181"/>
      <c r="E3534" s="181"/>
      <c r="F3534" s="181"/>
      <c r="G3534" s="158"/>
      <c r="I3534" s="182"/>
      <c r="J3534" s="183"/>
    </row>
    <row r="3535">
      <c r="A3535" s="181"/>
      <c r="B3535" s="181"/>
      <c r="C3535" s="181"/>
      <c r="D3535" s="181"/>
      <c r="E3535" s="181"/>
      <c r="F3535" s="181"/>
      <c r="G3535" s="158"/>
      <c r="I3535" s="182"/>
      <c r="J3535" s="183"/>
    </row>
    <row r="3536">
      <c r="A3536" s="181"/>
      <c r="B3536" s="181"/>
      <c r="C3536" s="181"/>
      <c r="D3536" s="181"/>
      <c r="E3536" s="181"/>
      <c r="F3536" s="181"/>
      <c r="G3536" s="158"/>
      <c r="I3536" s="182"/>
      <c r="J3536" s="183"/>
    </row>
    <row r="3537">
      <c r="A3537" s="181"/>
      <c r="B3537" s="181"/>
      <c r="C3537" s="181"/>
      <c r="D3537" s="181"/>
      <c r="E3537" s="181"/>
      <c r="F3537" s="181"/>
      <c r="G3537" s="158"/>
      <c r="I3537" s="182"/>
      <c r="J3537" s="183"/>
    </row>
    <row r="3538">
      <c r="A3538" s="181"/>
      <c r="B3538" s="181"/>
      <c r="C3538" s="181"/>
      <c r="D3538" s="181"/>
      <c r="E3538" s="181"/>
      <c r="F3538" s="181"/>
      <c r="G3538" s="158"/>
      <c r="I3538" s="182"/>
      <c r="J3538" s="183"/>
    </row>
    <row r="3539">
      <c r="A3539" s="181"/>
      <c r="B3539" s="181"/>
      <c r="C3539" s="181"/>
      <c r="D3539" s="181"/>
      <c r="E3539" s="181"/>
      <c r="F3539" s="181"/>
      <c r="G3539" s="158"/>
      <c r="I3539" s="182"/>
      <c r="J3539" s="183"/>
    </row>
    <row r="3540">
      <c r="A3540" s="181"/>
      <c r="B3540" s="181"/>
      <c r="C3540" s="181"/>
      <c r="D3540" s="181"/>
      <c r="E3540" s="181"/>
      <c r="F3540" s="181"/>
      <c r="G3540" s="158"/>
      <c r="I3540" s="182"/>
      <c r="J3540" s="183"/>
    </row>
    <row r="3541">
      <c r="A3541" s="181"/>
      <c r="B3541" s="181"/>
      <c r="C3541" s="181"/>
      <c r="D3541" s="181"/>
      <c r="E3541" s="181"/>
      <c r="F3541" s="181"/>
      <c r="G3541" s="158"/>
      <c r="I3541" s="182"/>
      <c r="J3541" s="183"/>
    </row>
    <row r="3542">
      <c r="A3542" s="181"/>
      <c r="B3542" s="181"/>
      <c r="C3542" s="181"/>
      <c r="D3542" s="181"/>
      <c r="E3542" s="181"/>
      <c r="F3542" s="181"/>
      <c r="G3542" s="158"/>
      <c r="I3542" s="182"/>
      <c r="J3542" s="183"/>
    </row>
    <row r="3543">
      <c r="A3543" s="181"/>
      <c r="B3543" s="181"/>
      <c r="C3543" s="181"/>
      <c r="D3543" s="181"/>
      <c r="E3543" s="181"/>
      <c r="F3543" s="181"/>
      <c r="G3543" s="158"/>
      <c r="I3543" s="182"/>
      <c r="J3543" s="183"/>
    </row>
    <row r="3544">
      <c r="A3544" s="181"/>
      <c r="B3544" s="181"/>
      <c r="C3544" s="181"/>
      <c r="D3544" s="181"/>
      <c r="E3544" s="181"/>
      <c r="F3544" s="181"/>
      <c r="G3544" s="158"/>
      <c r="I3544" s="182"/>
      <c r="J3544" s="183"/>
    </row>
    <row r="3545">
      <c r="A3545" s="181"/>
      <c r="B3545" s="181"/>
      <c r="C3545" s="181"/>
      <c r="D3545" s="181"/>
      <c r="E3545" s="181"/>
      <c r="F3545" s="181"/>
      <c r="G3545" s="158"/>
      <c r="I3545" s="182"/>
      <c r="J3545" s="183"/>
    </row>
    <row r="3546">
      <c r="A3546" s="181"/>
      <c r="B3546" s="181"/>
      <c r="C3546" s="181"/>
      <c r="D3546" s="181"/>
      <c r="E3546" s="181"/>
      <c r="F3546" s="181"/>
      <c r="G3546" s="158"/>
      <c r="I3546" s="182"/>
      <c r="J3546" s="183"/>
    </row>
    <row r="3547">
      <c r="A3547" s="181"/>
      <c r="B3547" s="181"/>
      <c r="C3547" s="181"/>
      <c r="D3547" s="181"/>
      <c r="E3547" s="181"/>
      <c r="F3547" s="181"/>
      <c r="G3547" s="158"/>
      <c r="I3547" s="182"/>
      <c r="J3547" s="183"/>
    </row>
    <row r="3548">
      <c r="A3548" s="181"/>
      <c r="B3548" s="181"/>
      <c r="C3548" s="181"/>
      <c r="D3548" s="181"/>
      <c r="E3548" s="181"/>
      <c r="F3548" s="181"/>
      <c r="G3548" s="158"/>
      <c r="I3548" s="182"/>
      <c r="J3548" s="183"/>
    </row>
    <row r="3549">
      <c r="A3549" s="181"/>
      <c r="B3549" s="181"/>
      <c r="C3549" s="181"/>
      <c r="D3549" s="181"/>
      <c r="E3549" s="181"/>
      <c r="F3549" s="181"/>
      <c r="G3549" s="158"/>
      <c r="I3549" s="182"/>
      <c r="J3549" s="183"/>
    </row>
    <row r="3550">
      <c r="A3550" s="181"/>
      <c r="B3550" s="181"/>
      <c r="C3550" s="181"/>
      <c r="D3550" s="181"/>
      <c r="E3550" s="181"/>
      <c r="F3550" s="181"/>
      <c r="G3550" s="158"/>
      <c r="I3550" s="182"/>
      <c r="J3550" s="183"/>
    </row>
    <row r="3551">
      <c r="A3551" s="181"/>
      <c r="B3551" s="181"/>
      <c r="C3551" s="181"/>
      <c r="D3551" s="181"/>
      <c r="E3551" s="181"/>
      <c r="F3551" s="181"/>
      <c r="G3551" s="158"/>
      <c r="I3551" s="182"/>
      <c r="J3551" s="183"/>
    </row>
    <row r="3552">
      <c r="A3552" s="181"/>
      <c r="B3552" s="181"/>
      <c r="C3552" s="181"/>
      <c r="D3552" s="181"/>
      <c r="E3552" s="181"/>
      <c r="F3552" s="181"/>
      <c r="G3552" s="158"/>
      <c r="I3552" s="182"/>
      <c r="J3552" s="183"/>
    </row>
    <row r="3553">
      <c r="A3553" s="181"/>
      <c r="B3553" s="181"/>
      <c r="C3553" s="181"/>
      <c r="D3553" s="181"/>
      <c r="E3553" s="181"/>
      <c r="F3553" s="181"/>
      <c r="G3553" s="158"/>
      <c r="I3553" s="182"/>
      <c r="J3553" s="183"/>
    </row>
    <row r="3554">
      <c r="A3554" s="181"/>
      <c r="B3554" s="181"/>
      <c r="C3554" s="181"/>
      <c r="D3554" s="181"/>
      <c r="E3554" s="181"/>
      <c r="F3554" s="181"/>
      <c r="G3554" s="158"/>
      <c r="I3554" s="182"/>
      <c r="J3554" s="183"/>
    </row>
    <row r="3555">
      <c r="A3555" s="181"/>
      <c r="B3555" s="181"/>
      <c r="C3555" s="181"/>
      <c r="D3555" s="181"/>
      <c r="E3555" s="181"/>
      <c r="F3555" s="181"/>
      <c r="G3555" s="158"/>
      <c r="I3555" s="182"/>
      <c r="J3555" s="183"/>
    </row>
    <row r="3556">
      <c r="A3556" s="181"/>
      <c r="B3556" s="181"/>
      <c r="C3556" s="181"/>
      <c r="D3556" s="181"/>
      <c r="E3556" s="181"/>
      <c r="F3556" s="181"/>
      <c r="G3556" s="158"/>
      <c r="I3556" s="182"/>
      <c r="J3556" s="183"/>
    </row>
    <row r="3557">
      <c r="A3557" s="181"/>
      <c r="B3557" s="181"/>
      <c r="C3557" s="181"/>
      <c r="D3557" s="181"/>
      <c r="E3557" s="181"/>
      <c r="F3557" s="181"/>
      <c r="G3557" s="158"/>
      <c r="I3557" s="182"/>
      <c r="J3557" s="183"/>
    </row>
    <row r="3558">
      <c r="A3558" s="181"/>
      <c r="B3558" s="181"/>
      <c r="C3558" s="181"/>
      <c r="D3558" s="181"/>
      <c r="E3558" s="181"/>
      <c r="F3558" s="181"/>
      <c r="G3558" s="158"/>
      <c r="I3558" s="182"/>
      <c r="J3558" s="183"/>
    </row>
    <row r="3559">
      <c r="A3559" s="181"/>
      <c r="B3559" s="181"/>
      <c r="C3559" s="181"/>
      <c r="D3559" s="181"/>
      <c r="E3559" s="181"/>
      <c r="F3559" s="181"/>
      <c r="G3559" s="158"/>
      <c r="I3559" s="182"/>
      <c r="J3559" s="183"/>
    </row>
    <row r="3560">
      <c r="A3560" s="181"/>
      <c r="B3560" s="181"/>
      <c r="C3560" s="181"/>
      <c r="D3560" s="181"/>
      <c r="E3560" s="181"/>
      <c r="F3560" s="181"/>
      <c r="G3560" s="158"/>
      <c r="I3560" s="182"/>
      <c r="J3560" s="183"/>
    </row>
    <row r="3561">
      <c r="A3561" s="181"/>
      <c r="B3561" s="181"/>
      <c r="C3561" s="181"/>
      <c r="D3561" s="181"/>
      <c r="E3561" s="181"/>
      <c r="F3561" s="181"/>
      <c r="G3561" s="158"/>
      <c r="I3561" s="182"/>
      <c r="J3561" s="183"/>
    </row>
    <row r="3562">
      <c r="A3562" s="181"/>
      <c r="B3562" s="181"/>
      <c r="C3562" s="181"/>
      <c r="D3562" s="181"/>
      <c r="E3562" s="181"/>
      <c r="F3562" s="181"/>
      <c r="G3562" s="158"/>
      <c r="I3562" s="182"/>
      <c r="J3562" s="183"/>
    </row>
    <row r="3563">
      <c r="A3563" s="181"/>
      <c r="B3563" s="181"/>
      <c r="C3563" s="181"/>
      <c r="D3563" s="181"/>
      <c r="E3563" s="181"/>
      <c r="F3563" s="181"/>
      <c r="G3563" s="158"/>
      <c r="I3563" s="182"/>
      <c r="J3563" s="183"/>
    </row>
    <row r="3564">
      <c r="A3564" s="181"/>
      <c r="B3564" s="181"/>
      <c r="C3564" s="181"/>
      <c r="D3564" s="181"/>
      <c r="E3564" s="181"/>
      <c r="F3564" s="181"/>
      <c r="G3564" s="158"/>
      <c r="I3564" s="182"/>
      <c r="J3564" s="183"/>
    </row>
    <row r="3565">
      <c r="A3565" s="181"/>
      <c r="B3565" s="181"/>
      <c r="C3565" s="181"/>
      <c r="D3565" s="181"/>
      <c r="E3565" s="181"/>
      <c r="F3565" s="181"/>
      <c r="G3565" s="158"/>
      <c r="I3565" s="182"/>
      <c r="J3565" s="183"/>
    </row>
    <row r="3566">
      <c r="A3566" s="181"/>
      <c r="B3566" s="181"/>
      <c r="C3566" s="181"/>
      <c r="D3566" s="181"/>
      <c r="E3566" s="181"/>
      <c r="F3566" s="181"/>
      <c r="G3566" s="158"/>
      <c r="I3566" s="182"/>
      <c r="J3566" s="183"/>
    </row>
    <row r="3567">
      <c r="A3567" s="181"/>
      <c r="B3567" s="181"/>
      <c r="C3567" s="181"/>
      <c r="D3567" s="181"/>
      <c r="E3567" s="181"/>
      <c r="F3567" s="181"/>
      <c r="G3567" s="158"/>
      <c r="I3567" s="182"/>
      <c r="J3567" s="183"/>
    </row>
    <row r="3568">
      <c r="A3568" s="181"/>
      <c r="B3568" s="181"/>
      <c r="C3568" s="181"/>
      <c r="D3568" s="181"/>
      <c r="E3568" s="181"/>
      <c r="F3568" s="181"/>
      <c r="G3568" s="158"/>
      <c r="I3568" s="182"/>
      <c r="J3568" s="183"/>
    </row>
    <row r="3569">
      <c r="A3569" s="181"/>
      <c r="B3569" s="181"/>
      <c r="C3569" s="181"/>
      <c r="D3569" s="181"/>
      <c r="E3569" s="181"/>
      <c r="F3569" s="181"/>
      <c r="G3569" s="158"/>
      <c r="I3569" s="182"/>
      <c r="J3569" s="183"/>
    </row>
    <row r="3570">
      <c r="A3570" s="181"/>
      <c r="B3570" s="181"/>
      <c r="C3570" s="181"/>
      <c r="D3570" s="181"/>
      <c r="E3570" s="181"/>
      <c r="F3570" s="181"/>
      <c r="G3570" s="158"/>
      <c r="I3570" s="182"/>
      <c r="J3570" s="183"/>
    </row>
    <row r="3571">
      <c r="A3571" s="181"/>
      <c r="B3571" s="181"/>
      <c r="C3571" s="181"/>
      <c r="D3571" s="181"/>
      <c r="E3571" s="181"/>
      <c r="F3571" s="181"/>
      <c r="G3571" s="158"/>
      <c r="I3571" s="182"/>
      <c r="J3571" s="183"/>
    </row>
    <row r="3572">
      <c r="A3572" s="181"/>
      <c r="B3572" s="181"/>
      <c r="C3572" s="181"/>
      <c r="D3572" s="181"/>
      <c r="E3572" s="181"/>
      <c r="F3572" s="181"/>
      <c r="G3572" s="158"/>
      <c r="I3572" s="182"/>
      <c r="J3572" s="183"/>
    </row>
    <row r="3573">
      <c r="A3573" s="181"/>
      <c r="B3573" s="181"/>
      <c r="C3573" s="181"/>
      <c r="D3573" s="181"/>
      <c r="E3573" s="181"/>
      <c r="F3573" s="181"/>
      <c r="G3573" s="158"/>
      <c r="I3573" s="182"/>
      <c r="J3573" s="183"/>
    </row>
    <row r="3574">
      <c r="A3574" s="181"/>
      <c r="B3574" s="181"/>
      <c r="C3574" s="181"/>
      <c r="D3574" s="181"/>
      <c r="E3574" s="181"/>
      <c r="F3574" s="181"/>
      <c r="G3574" s="158"/>
      <c r="I3574" s="182"/>
      <c r="J3574" s="183"/>
    </row>
    <row r="3575">
      <c r="A3575" s="181"/>
      <c r="B3575" s="181"/>
      <c r="C3575" s="181"/>
      <c r="D3575" s="181"/>
      <c r="E3575" s="181"/>
      <c r="F3575" s="181"/>
      <c r="G3575" s="158"/>
      <c r="I3575" s="182"/>
      <c r="J3575" s="183"/>
    </row>
    <row r="3576">
      <c r="A3576" s="181"/>
      <c r="B3576" s="181"/>
      <c r="C3576" s="181"/>
      <c r="D3576" s="181"/>
      <c r="E3576" s="181"/>
      <c r="F3576" s="181"/>
      <c r="G3576" s="158"/>
      <c r="I3576" s="182"/>
      <c r="J3576" s="183"/>
    </row>
    <row r="3577">
      <c r="A3577" s="181"/>
      <c r="B3577" s="181"/>
      <c r="C3577" s="181"/>
      <c r="D3577" s="181"/>
      <c r="E3577" s="181"/>
      <c r="F3577" s="181"/>
      <c r="G3577" s="158"/>
      <c r="I3577" s="182"/>
      <c r="J3577" s="183"/>
    </row>
    <row r="3578">
      <c r="A3578" s="181"/>
      <c r="B3578" s="181"/>
      <c r="C3578" s="181"/>
      <c r="D3578" s="181"/>
      <c r="E3578" s="181"/>
      <c r="F3578" s="181"/>
      <c r="G3578" s="158"/>
      <c r="I3578" s="182"/>
      <c r="J3578" s="183"/>
    </row>
    <row r="3579">
      <c r="A3579" s="181"/>
      <c r="B3579" s="181"/>
      <c r="C3579" s="181"/>
      <c r="D3579" s="181"/>
      <c r="E3579" s="181"/>
      <c r="F3579" s="181"/>
      <c r="G3579" s="158"/>
      <c r="I3579" s="182"/>
      <c r="J3579" s="183"/>
    </row>
    <row r="3580">
      <c r="A3580" s="181"/>
      <c r="B3580" s="181"/>
      <c r="C3580" s="181"/>
      <c r="D3580" s="181"/>
      <c r="E3580" s="181"/>
      <c r="F3580" s="181"/>
      <c r="G3580" s="158"/>
      <c r="I3580" s="182"/>
      <c r="J3580" s="183"/>
    </row>
    <row r="3581">
      <c r="A3581" s="181"/>
      <c r="B3581" s="181"/>
      <c r="C3581" s="181"/>
      <c r="D3581" s="181"/>
      <c r="E3581" s="181"/>
      <c r="F3581" s="181"/>
      <c r="G3581" s="158"/>
      <c r="I3581" s="182"/>
      <c r="J3581" s="183"/>
    </row>
    <row r="3582">
      <c r="A3582" s="181"/>
      <c r="B3582" s="181"/>
      <c r="C3582" s="181"/>
      <c r="D3582" s="181"/>
      <c r="E3582" s="181"/>
      <c r="F3582" s="181"/>
      <c r="G3582" s="158"/>
      <c r="I3582" s="182"/>
      <c r="J3582" s="183"/>
    </row>
    <row r="3583">
      <c r="A3583" s="181"/>
      <c r="B3583" s="181"/>
      <c r="C3583" s="181"/>
      <c r="D3583" s="181"/>
      <c r="E3583" s="181"/>
      <c r="F3583" s="181"/>
      <c r="G3583" s="158"/>
      <c r="I3583" s="182"/>
      <c r="J3583" s="183"/>
    </row>
    <row r="3584">
      <c r="A3584" s="181"/>
      <c r="B3584" s="181"/>
      <c r="C3584" s="181"/>
      <c r="D3584" s="181"/>
      <c r="E3584" s="181"/>
      <c r="F3584" s="181"/>
      <c r="G3584" s="158"/>
      <c r="I3584" s="182"/>
      <c r="J3584" s="183"/>
    </row>
    <row r="3585">
      <c r="A3585" s="181"/>
      <c r="B3585" s="181"/>
      <c r="C3585" s="181"/>
      <c r="D3585" s="181"/>
      <c r="E3585" s="181"/>
      <c r="F3585" s="181"/>
      <c r="G3585" s="158"/>
      <c r="I3585" s="182"/>
      <c r="J3585" s="183"/>
    </row>
    <row r="3586">
      <c r="A3586" s="181"/>
      <c r="B3586" s="181"/>
      <c r="C3586" s="181"/>
      <c r="D3586" s="181"/>
      <c r="E3586" s="181"/>
      <c r="F3586" s="181"/>
      <c r="G3586" s="158"/>
      <c r="I3586" s="182"/>
      <c r="J3586" s="183"/>
    </row>
    <row r="3587">
      <c r="A3587" s="181"/>
      <c r="B3587" s="181"/>
      <c r="C3587" s="181"/>
      <c r="D3587" s="181"/>
      <c r="E3587" s="181"/>
      <c r="F3587" s="181"/>
      <c r="G3587" s="158"/>
      <c r="I3587" s="182"/>
      <c r="J3587" s="183"/>
    </row>
    <row r="3588">
      <c r="A3588" s="181"/>
      <c r="B3588" s="181"/>
      <c r="C3588" s="181"/>
      <c r="D3588" s="181"/>
      <c r="E3588" s="181"/>
      <c r="F3588" s="181"/>
      <c r="G3588" s="158"/>
      <c r="I3588" s="182"/>
      <c r="J3588" s="183"/>
    </row>
    <row r="3589">
      <c r="A3589" s="181"/>
      <c r="B3589" s="181"/>
      <c r="C3589" s="181"/>
      <c r="D3589" s="181"/>
      <c r="E3589" s="181"/>
      <c r="F3589" s="181"/>
      <c r="G3589" s="158"/>
      <c r="I3589" s="182"/>
      <c r="J3589" s="183"/>
    </row>
    <row r="3590">
      <c r="A3590" s="181"/>
      <c r="B3590" s="181"/>
      <c r="C3590" s="181"/>
      <c r="D3590" s="181"/>
      <c r="E3590" s="181"/>
      <c r="F3590" s="181"/>
      <c r="G3590" s="158"/>
      <c r="I3590" s="182"/>
      <c r="J3590" s="183"/>
    </row>
    <row r="3591">
      <c r="A3591" s="181"/>
      <c r="B3591" s="181"/>
      <c r="C3591" s="181"/>
      <c r="D3591" s="181"/>
      <c r="E3591" s="181"/>
      <c r="F3591" s="181"/>
      <c r="G3591" s="158"/>
      <c r="I3591" s="182"/>
      <c r="J3591" s="183"/>
    </row>
    <row r="3592">
      <c r="A3592" s="181"/>
      <c r="B3592" s="181"/>
      <c r="C3592" s="181"/>
      <c r="D3592" s="181"/>
      <c r="E3592" s="181"/>
      <c r="F3592" s="181"/>
      <c r="G3592" s="158"/>
      <c r="I3592" s="182"/>
      <c r="J3592" s="183"/>
    </row>
    <row r="3593">
      <c r="A3593" s="181"/>
      <c r="B3593" s="181"/>
      <c r="C3593" s="181"/>
      <c r="D3593" s="181"/>
      <c r="E3593" s="181"/>
      <c r="F3593" s="181"/>
      <c r="G3593" s="158"/>
      <c r="I3593" s="182"/>
      <c r="J3593" s="183"/>
    </row>
    <row r="3594">
      <c r="A3594" s="181"/>
      <c r="B3594" s="181"/>
      <c r="C3594" s="181"/>
      <c r="D3594" s="181"/>
      <c r="E3594" s="181"/>
      <c r="F3594" s="181"/>
      <c r="G3594" s="158"/>
      <c r="I3594" s="182"/>
      <c r="J3594" s="183"/>
    </row>
    <row r="3595">
      <c r="A3595" s="181"/>
      <c r="B3595" s="181"/>
      <c r="C3595" s="181"/>
      <c r="D3595" s="181"/>
      <c r="E3595" s="181"/>
      <c r="F3595" s="181"/>
      <c r="G3595" s="158"/>
      <c r="I3595" s="182"/>
      <c r="J3595" s="183"/>
    </row>
    <row r="3596">
      <c r="A3596" s="181"/>
      <c r="B3596" s="181"/>
      <c r="C3596" s="181"/>
      <c r="D3596" s="181"/>
      <c r="E3596" s="181"/>
      <c r="F3596" s="181"/>
      <c r="G3596" s="158"/>
      <c r="I3596" s="182"/>
      <c r="J3596" s="183"/>
    </row>
    <row r="3597">
      <c r="A3597" s="181"/>
      <c r="B3597" s="181"/>
      <c r="C3597" s="181"/>
      <c r="D3597" s="181"/>
      <c r="E3597" s="181"/>
      <c r="F3597" s="181"/>
      <c r="G3597" s="158"/>
      <c r="I3597" s="182"/>
      <c r="J3597" s="183"/>
    </row>
    <row r="3598">
      <c r="A3598" s="181"/>
      <c r="B3598" s="181"/>
      <c r="C3598" s="181"/>
      <c r="D3598" s="181"/>
      <c r="E3598" s="181"/>
      <c r="F3598" s="181"/>
      <c r="G3598" s="158"/>
      <c r="I3598" s="182"/>
      <c r="J3598" s="183"/>
    </row>
    <row r="3599">
      <c r="A3599" s="181"/>
      <c r="B3599" s="181"/>
      <c r="C3599" s="181"/>
      <c r="D3599" s="181"/>
      <c r="E3599" s="181"/>
      <c r="F3599" s="181"/>
      <c r="G3599" s="158"/>
      <c r="I3599" s="182"/>
      <c r="J3599" s="183"/>
    </row>
    <row r="3600">
      <c r="A3600" s="181"/>
      <c r="B3600" s="181"/>
      <c r="C3600" s="181"/>
      <c r="D3600" s="181"/>
      <c r="E3600" s="181"/>
      <c r="F3600" s="181"/>
      <c r="G3600" s="158"/>
      <c r="I3600" s="182"/>
      <c r="J3600" s="183"/>
    </row>
    <row r="3601">
      <c r="A3601" s="181"/>
      <c r="B3601" s="181"/>
      <c r="C3601" s="181"/>
      <c r="D3601" s="181"/>
      <c r="E3601" s="181"/>
      <c r="F3601" s="181"/>
      <c r="G3601" s="158"/>
      <c r="I3601" s="182"/>
      <c r="J3601" s="183"/>
    </row>
    <row r="3602">
      <c r="A3602" s="181"/>
      <c r="B3602" s="181"/>
      <c r="C3602" s="181"/>
      <c r="D3602" s="181"/>
      <c r="E3602" s="181"/>
      <c r="F3602" s="181"/>
      <c r="G3602" s="158"/>
      <c r="I3602" s="182"/>
      <c r="J3602" s="183"/>
    </row>
    <row r="3603">
      <c r="A3603" s="181"/>
      <c r="B3603" s="181"/>
      <c r="C3603" s="181"/>
      <c r="D3603" s="181"/>
      <c r="E3603" s="181"/>
      <c r="F3603" s="181"/>
      <c r="G3603" s="158"/>
      <c r="I3603" s="182"/>
      <c r="J3603" s="183"/>
    </row>
    <row r="3604">
      <c r="A3604" s="181"/>
      <c r="B3604" s="181"/>
      <c r="C3604" s="181"/>
      <c r="D3604" s="181"/>
      <c r="E3604" s="181"/>
      <c r="F3604" s="181"/>
      <c r="G3604" s="158"/>
      <c r="I3604" s="182"/>
      <c r="J3604" s="183"/>
    </row>
    <row r="3605">
      <c r="A3605" s="181"/>
      <c r="B3605" s="181"/>
      <c r="C3605" s="181"/>
      <c r="D3605" s="181"/>
      <c r="E3605" s="181"/>
      <c r="F3605" s="181"/>
      <c r="G3605" s="158"/>
      <c r="I3605" s="182"/>
      <c r="J3605" s="183"/>
    </row>
    <row r="3606">
      <c r="A3606" s="181"/>
      <c r="B3606" s="181"/>
      <c r="C3606" s="181"/>
      <c r="D3606" s="181"/>
      <c r="E3606" s="181"/>
      <c r="F3606" s="181"/>
      <c r="G3606" s="158"/>
      <c r="I3606" s="182"/>
      <c r="J3606" s="183"/>
    </row>
    <row r="3607">
      <c r="A3607" s="181"/>
      <c r="B3607" s="181"/>
      <c r="C3607" s="181"/>
      <c r="D3607" s="181"/>
      <c r="E3607" s="181"/>
      <c r="F3607" s="181"/>
      <c r="G3607" s="158"/>
      <c r="I3607" s="182"/>
      <c r="J3607" s="183"/>
    </row>
    <row r="3608">
      <c r="A3608" s="181"/>
      <c r="B3608" s="181"/>
      <c r="C3608" s="181"/>
      <c r="D3608" s="181"/>
      <c r="E3608" s="181"/>
      <c r="F3608" s="181"/>
      <c r="G3608" s="158"/>
      <c r="I3608" s="182"/>
      <c r="J3608" s="183"/>
    </row>
    <row r="3609">
      <c r="A3609" s="181"/>
      <c r="B3609" s="181"/>
      <c r="C3609" s="181"/>
      <c r="D3609" s="181"/>
      <c r="E3609" s="181"/>
      <c r="F3609" s="181"/>
      <c r="G3609" s="158"/>
      <c r="I3609" s="182"/>
      <c r="J3609" s="183"/>
    </row>
    <row r="3610">
      <c r="A3610" s="181"/>
      <c r="B3610" s="181"/>
      <c r="C3610" s="181"/>
      <c r="D3610" s="181"/>
      <c r="E3610" s="181"/>
      <c r="F3610" s="181"/>
      <c r="G3610" s="158"/>
      <c r="I3610" s="182"/>
      <c r="J3610" s="183"/>
    </row>
    <row r="3611">
      <c r="A3611" s="181"/>
      <c r="B3611" s="181"/>
      <c r="C3611" s="181"/>
      <c r="D3611" s="181"/>
      <c r="E3611" s="181"/>
      <c r="F3611" s="181"/>
      <c r="G3611" s="158"/>
      <c r="I3611" s="182"/>
      <c r="J3611" s="183"/>
    </row>
    <row r="3612">
      <c r="A3612" s="181"/>
      <c r="B3612" s="181"/>
      <c r="C3612" s="181"/>
      <c r="D3612" s="181"/>
      <c r="E3612" s="181"/>
      <c r="F3612" s="181"/>
      <c r="G3612" s="158"/>
      <c r="I3612" s="182"/>
      <c r="J3612" s="183"/>
    </row>
    <row r="3613">
      <c r="A3613" s="181"/>
      <c r="B3613" s="181"/>
      <c r="C3613" s="181"/>
      <c r="D3613" s="181"/>
      <c r="E3613" s="181"/>
      <c r="F3613" s="181"/>
      <c r="G3613" s="158"/>
      <c r="I3613" s="182"/>
      <c r="J3613" s="183"/>
    </row>
    <row r="3614">
      <c r="A3614" s="181"/>
      <c r="B3614" s="181"/>
      <c r="C3614" s="181"/>
      <c r="D3614" s="181"/>
      <c r="E3614" s="181"/>
      <c r="F3614" s="181"/>
      <c r="G3614" s="158"/>
      <c r="I3614" s="182"/>
      <c r="J3614" s="183"/>
    </row>
    <row r="3615">
      <c r="A3615" s="181"/>
      <c r="B3615" s="181"/>
      <c r="C3615" s="181"/>
      <c r="D3615" s="181"/>
      <c r="E3615" s="181"/>
      <c r="F3615" s="181"/>
      <c r="G3615" s="158"/>
      <c r="I3615" s="182"/>
      <c r="J3615" s="183"/>
    </row>
    <row r="3616">
      <c r="A3616" s="181"/>
      <c r="B3616" s="181"/>
      <c r="C3616" s="181"/>
      <c r="D3616" s="181"/>
      <c r="E3616" s="181"/>
      <c r="F3616" s="181"/>
      <c r="G3616" s="158"/>
      <c r="I3616" s="182"/>
      <c r="J3616" s="183"/>
    </row>
    <row r="3617">
      <c r="A3617" s="181"/>
      <c r="B3617" s="181"/>
      <c r="C3617" s="181"/>
      <c r="D3617" s="181"/>
      <c r="E3617" s="181"/>
      <c r="F3617" s="181"/>
      <c r="G3617" s="158"/>
      <c r="I3617" s="182"/>
      <c r="J3617" s="183"/>
    </row>
    <row r="3618">
      <c r="A3618" s="181"/>
      <c r="B3618" s="181"/>
      <c r="C3618" s="181"/>
      <c r="D3618" s="181"/>
      <c r="E3618" s="181"/>
      <c r="F3618" s="181"/>
      <c r="G3618" s="158"/>
      <c r="I3618" s="182"/>
      <c r="J3618" s="183"/>
    </row>
    <row r="3619">
      <c r="A3619" s="181"/>
      <c r="B3619" s="181"/>
      <c r="C3619" s="181"/>
      <c r="D3619" s="181"/>
      <c r="E3619" s="181"/>
      <c r="F3619" s="181"/>
      <c r="G3619" s="158"/>
      <c r="I3619" s="182"/>
      <c r="J3619" s="183"/>
    </row>
    <row r="3620">
      <c r="A3620" s="181"/>
      <c r="B3620" s="181"/>
      <c r="C3620" s="181"/>
      <c r="D3620" s="181"/>
      <c r="E3620" s="181"/>
      <c r="F3620" s="181"/>
      <c r="G3620" s="158"/>
      <c r="I3620" s="182"/>
      <c r="J3620" s="183"/>
    </row>
    <row r="3621">
      <c r="A3621" s="181"/>
      <c r="B3621" s="181"/>
      <c r="C3621" s="181"/>
      <c r="D3621" s="181"/>
      <c r="E3621" s="181"/>
      <c r="F3621" s="181"/>
      <c r="G3621" s="158"/>
      <c r="I3621" s="182"/>
      <c r="J3621" s="183"/>
    </row>
    <row r="3622">
      <c r="A3622" s="181"/>
      <c r="B3622" s="181"/>
      <c r="C3622" s="181"/>
      <c r="D3622" s="181"/>
      <c r="E3622" s="181"/>
      <c r="F3622" s="181"/>
      <c r="G3622" s="158"/>
      <c r="I3622" s="182"/>
      <c r="J3622" s="183"/>
    </row>
    <row r="3623">
      <c r="A3623" s="181"/>
      <c r="B3623" s="181"/>
      <c r="C3623" s="181"/>
      <c r="D3623" s="181"/>
      <c r="E3623" s="181"/>
      <c r="F3623" s="181"/>
      <c r="G3623" s="158"/>
      <c r="I3623" s="182"/>
      <c r="J3623" s="183"/>
    </row>
    <row r="3624">
      <c r="A3624" s="181"/>
      <c r="B3624" s="181"/>
      <c r="C3624" s="181"/>
      <c r="D3624" s="181"/>
      <c r="E3624" s="181"/>
      <c r="F3624" s="181"/>
      <c r="G3624" s="158"/>
      <c r="I3624" s="182"/>
      <c r="J3624" s="183"/>
    </row>
    <row r="3625">
      <c r="A3625" s="181"/>
      <c r="B3625" s="181"/>
      <c r="C3625" s="181"/>
      <c r="D3625" s="181"/>
      <c r="E3625" s="181"/>
      <c r="F3625" s="181"/>
      <c r="G3625" s="158"/>
      <c r="I3625" s="182"/>
      <c r="J3625" s="183"/>
    </row>
    <row r="3626">
      <c r="A3626" s="181"/>
      <c r="B3626" s="181"/>
      <c r="C3626" s="181"/>
      <c r="D3626" s="181"/>
      <c r="E3626" s="181"/>
      <c r="F3626" s="181"/>
      <c r="G3626" s="158"/>
      <c r="I3626" s="182"/>
      <c r="J3626" s="183"/>
    </row>
    <row r="3627">
      <c r="A3627" s="181"/>
      <c r="B3627" s="181"/>
      <c r="C3627" s="181"/>
      <c r="D3627" s="181"/>
      <c r="E3627" s="181"/>
      <c r="F3627" s="181"/>
      <c r="G3627" s="158"/>
      <c r="I3627" s="182"/>
      <c r="J3627" s="183"/>
    </row>
    <row r="3628">
      <c r="A3628" s="181"/>
      <c r="B3628" s="181"/>
      <c r="C3628" s="181"/>
      <c r="D3628" s="181"/>
      <c r="E3628" s="181"/>
      <c r="F3628" s="181"/>
      <c r="G3628" s="158"/>
      <c r="I3628" s="182"/>
      <c r="J3628" s="183"/>
    </row>
    <row r="3629">
      <c r="A3629" s="181"/>
      <c r="B3629" s="181"/>
      <c r="C3629" s="181"/>
      <c r="D3629" s="181"/>
      <c r="E3629" s="181"/>
      <c r="F3629" s="181"/>
      <c r="G3629" s="158"/>
      <c r="I3629" s="182"/>
      <c r="J3629" s="183"/>
    </row>
    <row r="3630">
      <c r="A3630" s="181"/>
      <c r="B3630" s="181"/>
      <c r="C3630" s="181"/>
      <c r="D3630" s="181"/>
      <c r="E3630" s="181"/>
      <c r="F3630" s="181"/>
      <c r="G3630" s="158"/>
      <c r="I3630" s="182"/>
      <c r="J3630" s="183"/>
    </row>
    <row r="3631">
      <c r="A3631" s="181"/>
      <c r="B3631" s="181"/>
      <c r="C3631" s="181"/>
      <c r="D3631" s="181"/>
      <c r="E3631" s="181"/>
      <c r="F3631" s="181"/>
      <c r="G3631" s="158"/>
      <c r="I3631" s="182"/>
      <c r="J3631" s="183"/>
    </row>
    <row r="3632">
      <c r="A3632" s="181"/>
      <c r="B3632" s="181"/>
      <c r="C3632" s="181"/>
      <c r="D3632" s="181"/>
      <c r="E3632" s="181"/>
      <c r="F3632" s="181"/>
      <c r="G3632" s="158"/>
      <c r="I3632" s="182"/>
      <c r="J3632" s="183"/>
    </row>
    <row r="3633">
      <c r="A3633" s="181"/>
      <c r="B3633" s="181"/>
      <c r="C3633" s="181"/>
      <c r="D3633" s="181"/>
      <c r="E3633" s="181"/>
      <c r="F3633" s="181"/>
      <c r="G3633" s="158"/>
      <c r="I3633" s="182"/>
      <c r="J3633" s="183"/>
    </row>
    <row r="3634">
      <c r="A3634" s="181"/>
      <c r="B3634" s="181"/>
      <c r="C3634" s="181"/>
      <c r="D3634" s="181"/>
      <c r="E3634" s="181"/>
      <c r="F3634" s="181"/>
      <c r="G3634" s="158"/>
      <c r="I3634" s="182"/>
      <c r="J3634" s="183"/>
    </row>
    <row r="3635">
      <c r="A3635" s="181"/>
      <c r="B3635" s="181"/>
      <c r="C3635" s="181"/>
      <c r="D3635" s="181"/>
      <c r="E3635" s="181"/>
      <c r="F3635" s="181"/>
      <c r="G3635" s="158"/>
      <c r="I3635" s="182"/>
      <c r="J3635" s="183"/>
    </row>
    <row r="3636">
      <c r="A3636" s="181"/>
      <c r="B3636" s="181"/>
      <c r="C3636" s="181"/>
      <c r="D3636" s="181"/>
      <c r="E3636" s="181"/>
      <c r="F3636" s="181"/>
      <c r="G3636" s="158"/>
      <c r="I3636" s="182"/>
      <c r="J3636" s="183"/>
    </row>
    <row r="3637">
      <c r="A3637" s="181"/>
      <c r="B3637" s="181"/>
      <c r="C3637" s="181"/>
      <c r="D3637" s="181"/>
      <c r="E3637" s="181"/>
      <c r="F3637" s="181"/>
      <c r="G3637" s="158"/>
      <c r="I3637" s="182"/>
      <c r="J3637" s="183"/>
    </row>
    <row r="3638">
      <c r="A3638" s="181"/>
      <c r="B3638" s="181"/>
      <c r="C3638" s="181"/>
      <c r="D3638" s="181"/>
      <c r="E3638" s="181"/>
      <c r="F3638" s="181"/>
      <c r="G3638" s="158"/>
      <c r="I3638" s="182"/>
      <c r="J3638" s="183"/>
    </row>
    <row r="3639">
      <c r="A3639" s="181"/>
      <c r="B3639" s="181"/>
      <c r="C3639" s="181"/>
      <c r="D3639" s="181"/>
      <c r="E3639" s="181"/>
      <c r="F3639" s="181"/>
      <c r="G3639" s="158"/>
      <c r="I3639" s="182"/>
      <c r="J3639" s="183"/>
    </row>
    <row r="3640">
      <c r="A3640" s="181"/>
      <c r="B3640" s="181"/>
      <c r="C3640" s="181"/>
      <c r="D3640" s="181"/>
      <c r="E3640" s="181"/>
      <c r="F3640" s="181"/>
      <c r="G3640" s="158"/>
      <c r="I3640" s="182"/>
      <c r="J3640" s="183"/>
    </row>
    <row r="3641">
      <c r="A3641" s="181"/>
      <c r="B3641" s="181"/>
      <c r="C3641" s="181"/>
      <c r="D3641" s="181"/>
      <c r="E3641" s="181"/>
      <c r="F3641" s="181"/>
      <c r="G3641" s="158"/>
      <c r="I3641" s="182"/>
      <c r="J3641" s="183"/>
    </row>
    <row r="3642">
      <c r="A3642" s="181"/>
      <c r="B3642" s="181"/>
      <c r="C3642" s="181"/>
      <c r="D3642" s="181"/>
      <c r="E3642" s="181"/>
      <c r="F3642" s="181"/>
      <c r="G3642" s="158"/>
      <c r="I3642" s="182"/>
      <c r="J3642" s="183"/>
    </row>
    <row r="3643">
      <c r="A3643" s="181"/>
      <c r="B3643" s="181"/>
      <c r="C3643" s="181"/>
      <c r="D3643" s="181"/>
      <c r="E3643" s="181"/>
      <c r="F3643" s="181"/>
      <c r="G3643" s="158"/>
      <c r="I3643" s="182"/>
      <c r="J3643" s="183"/>
    </row>
    <row r="3644">
      <c r="A3644" s="181"/>
      <c r="B3644" s="181"/>
      <c r="C3644" s="181"/>
      <c r="D3644" s="181"/>
      <c r="E3644" s="181"/>
      <c r="F3644" s="181"/>
      <c r="G3644" s="158"/>
      <c r="I3644" s="182"/>
      <c r="J3644" s="183"/>
    </row>
    <row r="3645">
      <c r="A3645" s="181"/>
      <c r="B3645" s="181"/>
      <c r="C3645" s="181"/>
      <c r="D3645" s="181"/>
      <c r="E3645" s="181"/>
      <c r="F3645" s="181"/>
      <c r="G3645" s="158"/>
      <c r="I3645" s="182"/>
      <c r="J3645" s="183"/>
    </row>
    <row r="3646">
      <c r="A3646" s="181"/>
      <c r="B3646" s="181"/>
      <c r="C3646" s="181"/>
      <c r="D3646" s="181"/>
      <c r="E3646" s="181"/>
      <c r="F3646" s="181"/>
      <c r="G3646" s="158"/>
      <c r="I3646" s="182"/>
      <c r="J3646" s="183"/>
    </row>
    <row r="3647">
      <c r="A3647" s="181"/>
      <c r="B3647" s="181"/>
      <c r="C3647" s="181"/>
      <c r="D3647" s="181"/>
      <c r="E3647" s="181"/>
      <c r="F3647" s="181"/>
      <c r="G3647" s="158"/>
      <c r="I3647" s="182"/>
      <c r="J3647" s="183"/>
    </row>
    <row r="3648">
      <c r="A3648" s="181"/>
      <c r="B3648" s="181"/>
      <c r="C3648" s="181"/>
      <c r="D3648" s="181"/>
      <c r="E3648" s="181"/>
      <c r="F3648" s="181"/>
      <c r="G3648" s="158"/>
      <c r="I3648" s="182"/>
      <c r="J3648" s="183"/>
    </row>
    <row r="3649">
      <c r="A3649" s="181"/>
      <c r="B3649" s="181"/>
      <c r="C3649" s="181"/>
      <c r="D3649" s="181"/>
      <c r="E3649" s="181"/>
      <c r="F3649" s="181"/>
      <c r="G3649" s="158"/>
      <c r="I3649" s="182"/>
      <c r="J3649" s="183"/>
    </row>
    <row r="3650">
      <c r="A3650" s="181"/>
      <c r="B3650" s="181"/>
      <c r="C3650" s="181"/>
      <c r="D3650" s="181"/>
      <c r="E3650" s="181"/>
      <c r="F3650" s="181"/>
      <c r="G3650" s="158"/>
      <c r="I3650" s="182"/>
      <c r="J3650" s="183"/>
    </row>
    <row r="3651">
      <c r="A3651" s="181"/>
      <c r="B3651" s="181"/>
      <c r="C3651" s="181"/>
      <c r="D3651" s="181"/>
      <c r="E3651" s="181"/>
      <c r="F3651" s="181"/>
      <c r="G3651" s="158"/>
      <c r="I3651" s="182"/>
      <c r="J3651" s="183"/>
    </row>
    <row r="3652">
      <c r="A3652" s="181"/>
      <c r="B3652" s="181"/>
      <c r="C3652" s="181"/>
      <c r="D3652" s="181"/>
      <c r="E3652" s="181"/>
      <c r="F3652" s="181"/>
      <c r="G3652" s="158"/>
      <c r="I3652" s="182"/>
      <c r="J3652" s="183"/>
    </row>
    <row r="3653">
      <c r="A3653" s="181"/>
      <c r="B3653" s="181"/>
      <c r="C3653" s="181"/>
      <c r="D3653" s="181"/>
      <c r="E3653" s="181"/>
      <c r="F3653" s="181"/>
      <c r="G3653" s="158"/>
      <c r="I3653" s="182"/>
      <c r="J3653" s="183"/>
    </row>
    <row r="3654">
      <c r="A3654" s="181"/>
      <c r="B3654" s="181"/>
      <c r="C3654" s="181"/>
      <c r="D3654" s="181"/>
      <c r="E3654" s="181"/>
      <c r="F3654" s="181"/>
      <c r="G3654" s="158"/>
      <c r="I3654" s="182"/>
      <c r="J3654" s="183"/>
    </row>
    <row r="3655">
      <c r="A3655" s="181"/>
      <c r="B3655" s="181"/>
      <c r="C3655" s="181"/>
      <c r="D3655" s="181"/>
      <c r="E3655" s="181"/>
      <c r="F3655" s="181"/>
      <c r="G3655" s="158"/>
      <c r="I3655" s="182"/>
      <c r="J3655" s="183"/>
    </row>
    <row r="3656">
      <c r="A3656" s="181"/>
      <c r="B3656" s="181"/>
      <c r="C3656" s="181"/>
      <c r="D3656" s="181"/>
      <c r="E3656" s="181"/>
      <c r="F3656" s="181"/>
      <c r="G3656" s="158"/>
      <c r="I3656" s="182"/>
      <c r="J3656" s="183"/>
    </row>
    <row r="3657">
      <c r="A3657" s="181"/>
      <c r="B3657" s="181"/>
      <c r="C3657" s="181"/>
      <c r="D3657" s="181"/>
      <c r="E3657" s="181"/>
      <c r="F3657" s="181"/>
      <c r="G3657" s="158"/>
      <c r="I3657" s="182"/>
      <c r="J3657" s="183"/>
    </row>
    <row r="3658">
      <c r="A3658" s="181"/>
      <c r="B3658" s="181"/>
      <c r="C3658" s="181"/>
      <c r="D3658" s="181"/>
      <c r="E3658" s="181"/>
      <c r="F3658" s="181"/>
      <c r="G3658" s="158"/>
      <c r="I3658" s="182"/>
      <c r="J3658" s="183"/>
    </row>
    <row r="3659">
      <c r="A3659" s="181"/>
      <c r="B3659" s="181"/>
      <c r="C3659" s="181"/>
      <c r="D3659" s="181"/>
      <c r="E3659" s="181"/>
      <c r="F3659" s="181"/>
      <c r="G3659" s="158"/>
      <c r="I3659" s="182"/>
      <c r="J3659" s="183"/>
    </row>
    <row r="3660">
      <c r="A3660" s="181"/>
      <c r="B3660" s="181"/>
      <c r="C3660" s="181"/>
      <c r="D3660" s="181"/>
      <c r="E3660" s="181"/>
      <c r="F3660" s="181"/>
      <c r="G3660" s="158"/>
      <c r="I3660" s="182"/>
      <c r="J3660" s="183"/>
    </row>
    <row r="3661">
      <c r="A3661" s="181"/>
      <c r="B3661" s="181"/>
      <c r="C3661" s="181"/>
      <c r="D3661" s="181"/>
      <c r="E3661" s="181"/>
      <c r="F3661" s="181"/>
      <c r="G3661" s="158"/>
      <c r="I3661" s="182"/>
      <c r="J3661" s="183"/>
    </row>
    <row r="3662">
      <c r="A3662" s="181"/>
      <c r="B3662" s="181"/>
      <c r="C3662" s="181"/>
      <c r="D3662" s="181"/>
      <c r="E3662" s="181"/>
      <c r="F3662" s="181"/>
      <c r="G3662" s="158"/>
      <c r="I3662" s="182"/>
      <c r="J3662" s="183"/>
    </row>
    <row r="3663">
      <c r="A3663" s="181"/>
      <c r="B3663" s="181"/>
      <c r="C3663" s="181"/>
      <c r="D3663" s="181"/>
      <c r="E3663" s="181"/>
      <c r="F3663" s="181"/>
      <c r="G3663" s="158"/>
      <c r="I3663" s="182"/>
      <c r="J3663" s="183"/>
    </row>
    <row r="3664">
      <c r="A3664" s="181"/>
      <c r="B3664" s="181"/>
      <c r="C3664" s="181"/>
      <c r="D3664" s="181"/>
      <c r="E3664" s="181"/>
      <c r="F3664" s="181"/>
      <c r="G3664" s="158"/>
      <c r="I3664" s="182"/>
      <c r="J3664" s="183"/>
    </row>
    <row r="3665">
      <c r="A3665" s="181"/>
      <c r="B3665" s="181"/>
      <c r="C3665" s="181"/>
      <c r="D3665" s="181"/>
      <c r="E3665" s="181"/>
      <c r="F3665" s="181"/>
      <c r="G3665" s="158"/>
      <c r="I3665" s="182"/>
      <c r="J3665" s="183"/>
    </row>
    <row r="3666">
      <c r="A3666" s="181"/>
      <c r="B3666" s="181"/>
      <c r="C3666" s="181"/>
      <c r="D3666" s="181"/>
      <c r="E3666" s="181"/>
      <c r="F3666" s="181"/>
      <c r="G3666" s="158"/>
      <c r="I3666" s="182"/>
      <c r="J3666" s="183"/>
    </row>
    <row r="3667">
      <c r="A3667" s="181"/>
      <c r="B3667" s="181"/>
      <c r="C3667" s="181"/>
      <c r="D3667" s="181"/>
      <c r="E3667" s="181"/>
      <c r="F3667" s="181"/>
      <c r="G3667" s="158"/>
      <c r="I3667" s="182"/>
      <c r="J3667" s="183"/>
    </row>
    <row r="3668">
      <c r="A3668" s="181"/>
      <c r="B3668" s="181"/>
      <c r="C3668" s="181"/>
      <c r="D3668" s="181"/>
      <c r="E3668" s="181"/>
      <c r="F3668" s="181"/>
      <c r="G3668" s="158"/>
      <c r="I3668" s="182"/>
      <c r="J3668" s="183"/>
    </row>
    <row r="3669">
      <c r="A3669" s="181"/>
      <c r="B3669" s="181"/>
      <c r="C3669" s="181"/>
      <c r="D3669" s="181"/>
      <c r="E3669" s="181"/>
      <c r="F3669" s="181"/>
      <c r="G3669" s="158"/>
      <c r="I3669" s="182"/>
      <c r="J3669" s="183"/>
    </row>
    <row r="3670">
      <c r="A3670" s="181"/>
      <c r="B3670" s="181"/>
      <c r="C3670" s="181"/>
      <c r="D3670" s="181"/>
      <c r="E3670" s="181"/>
      <c r="F3670" s="181"/>
      <c r="G3670" s="158"/>
      <c r="I3670" s="182"/>
      <c r="J3670" s="183"/>
    </row>
    <row r="3671">
      <c r="A3671" s="181"/>
      <c r="B3671" s="181"/>
      <c r="C3671" s="181"/>
      <c r="D3671" s="181"/>
      <c r="E3671" s="181"/>
      <c r="F3671" s="181"/>
      <c r="G3671" s="158"/>
      <c r="I3671" s="182"/>
      <c r="J3671" s="183"/>
    </row>
    <row r="3672">
      <c r="A3672" s="181"/>
      <c r="B3672" s="181"/>
      <c r="C3672" s="181"/>
      <c r="D3672" s="181"/>
      <c r="E3672" s="181"/>
      <c r="F3672" s="181"/>
      <c r="G3672" s="158"/>
      <c r="I3672" s="182"/>
      <c r="J3672" s="183"/>
    </row>
    <row r="3673">
      <c r="A3673" s="181"/>
      <c r="B3673" s="181"/>
      <c r="C3673" s="181"/>
      <c r="D3673" s="181"/>
      <c r="E3673" s="181"/>
      <c r="F3673" s="181"/>
      <c r="G3673" s="158"/>
      <c r="I3673" s="182"/>
      <c r="J3673" s="183"/>
    </row>
    <row r="3674">
      <c r="A3674" s="181"/>
      <c r="B3674" s="181"/>
      <c r="C3674" s="181"/>
      <c r="D3674" s="181"/>
      <c r="E3674" s="181"/>
      <c r="F3674" s="181"/>
      <c r="G3674" s="158"/>
      <c r="I3674" s="182"/>
      <c r="J3674" s="183"/>
    </row>
    <row r="3675">
      <c r="A3675" s="181"/>
      <c r="B3675" s="181"/>
      <c r="C3675" s="181"/>
      <c r="D3675" s="181"/>
      <c r="E3675" s="181"/>
      <c r="F3675" s="181"/>
      <c r="G3675" s="158"/>
      <c r="I3675" s="182"/>
      <c r="J3675" s="183"/>
    </row>
    <row r="3676">
      <c r="A3676" s="181"/>
      <c r="B3676" s="181"/>
      <c r="C3676" s="181"/>
      <c r="D3676" s="181"/>
      <c r="E3676" s="181"/>
      <c r="F3676" s="181"/>
      <c r="G3676" s="158"/>
      <c r="I3676" s="182"/>
      <c r="J3676" s="183"/>
    </row>
    <row r="3677">
      <c r="A3677" s="181"/>
      <c r="B3677" s="181"/>
      <c r="C3677" s="181"/>
      <c r="D3677" s="181"/>
      <c r="E3677" s="181"/>
      <c r="F3677" s="181"/>
      <c r="G3677" s="158"/>
      <c r="I3677" s="182"/>
      <c r="J3677" s="183"/>
    </row>
    <row r="3678">
      <c r="A3678" s="181"/>
      <c r="B3678" s="181"/>
      <c r="C3678" s="181"/>
      <c r="D3678" s="181"/>
      <c r="E3678" s="181"/>
      <c r="F3678" s="181"/>
      <c r="G3678" s="158"/>
      <c r="I3678" s="182"/>
      <c r="J3678" s="183"/>
    </row>
    <row r="3679">
      <c r="A3679" s="181"/>
      <c r="B3679" s="181"/>
      <c r="C3679" s="181"/>
      <c r="D3679" s="181"/>
      <c r="E3679" s="181"/>
      <c r="F3679" s="181"/>
      <c r="G3679" s="158"/>
      <c r="I3679" s="182"/>
      <c r="J3679" s="183"/>
    </row>
    <row r="3680">
      <c r="A3680" s="181"/>
      <c r="B3680" s="181"/>
      <c r="C3680" s="181"/>
      <c r="D3680" s="181"/>
      <c r="E3680" s="181"/>
      <c r="F3680" s="181"/>
      <c r="G3680" s="158"/>
      <c r="I3680" s="182"/>
      <c r="J3680" s="183"/>
    </row>
    <row r="3681">
      <c r="A3681" s="181"/>
      <c r="B3681" s="181"/>
      <c r="C3681" s="181"/>
      <c r="D3681" s="181"/>
      <c r="E3681" s="181"/>
      <c r="F3681" s="181"/>
      <c r="G3681" s="158"/>
      <c r="I3681" s="182"/>
      <c r="J3681" s="183"/>
    </row>
    <row r="3682">
      <c r="A3682" s="181"/>
      <c r="B3682" s="181"/>
      <c r="C3682" s="181"/>
      <c r="D3682" s="181"/>
      <c r="E3682" s="181"/>
      <c r="F3682" s="181"/>
      <c r="G3682" s="158"/>
      <c r="I3682" s="182"/>
      <c r="J3682" s="183"/>
    </row>
    <row r="3683">
      <c r="A3683" s="181"/>
      <c r="B3683" s="181"/>
      <c r="C3683" s="181"/>
      <c r="D3683" s="181"/>
      <c r="E3683" s="181"/>
      <c r="F3683" s="181"/>
      <c r="G3683" s="158"/>
      <c r="I3683" s="182"/>
      <c r="J3683" s="183"/>
    </row>
    <row r="3684">
      <c r="A3684" s="181"/>
      <c r="B3684" s="181"/>
      <c r="C3684" s="181"/>
      <c r="D3684" s="181"/>
      <c r="E3684" s="181"/>
      <c r="F3684" s="181"/>
      <c r="G3684" s="158"/>
      <c r="I3684" s="182"/>
      <c r="J3684" s="183"/>
    </row>
    <row r="3685">
      <c r="A3685" s="181"/>
      <c r="B3685" s="181"/>
      <c r="C3685" s="181"/>
      <c r="D3685" s="181"/>
      <c r="E3685" s="181"/>
      <c r="F3685" s="181"/>
      <c r="G3685" s="158"/>
      <c r="I3685" s="182"/>
      <c r="J3685" s="183"/>
    </row>
    <row r="3686">
      <c r="A3686" s="181"/>
      <c r="B3686" s="181"/>
      <c r="C3686" s="181"/>
      <c r="D3686" s="181"/>
      <c r="E3686" s="181"/>
      <c r="F3686" s="181"/>
      <c r="G3686" s="158"/>
      <c r="I3686" s="182"/>
      <c r="J3686" s="183"/>
    </row>
    <row r="3687">
      <c r="A3687" s="181"/>
      <c r="B3687" s="181"/>
      <c r="C3687" s="181"/>
      <c r="D3687" s="181"/>
      <c r="E3687" s="181"/>
      <c r="F3687" s="181"/>
      <c r="G3687" s="158"/>
      <c r="I3687" s="182"/>
      <c r="J3687" s="183"/>
    </row>
    <row r="3688">
      <c r="A3688" s="181"/>
      <c r="B3688" s="181"/>
      <c r="C3688" s="181"/>
      <c r="D3688" s="181"/>
      <c r="E3688" s="181"/>
      <c r="F3688" s="181"/>
      <c r="G3688" s="158"/>
      <c r="I3688" s="182"/>
      <c r="J3688" s="183"/>
    </row>
    <row r="3689">
      <c r="A3689" s="181"/>
      <c r="B3689" s="181"/>
      <c r="C3689" s="181"/>
      <c r="D3689" s="181"/>
      <c r="E3689" s="181"/>
      <c r="F3689" s="181"/>
      <c r="G3689" s="158"/>
      <c r="I3689" s="182"/>
      <c r="J3689" s="183"/>
    </row>
    <row r="3690">
      <c r="A3690" s="181"/>
      <c r="B3690" s="181"/>
      <c r="C3690" s="181"/>
      <c r="D3690" s="181"/>
      <c r="E3690" s="181"/>
      <c r="F3690" s="181"/>
      <c r="G3690" s="158"/>
      <c r="I3690" s="182"/>
      <c r="J3690" s="183"/>
    </row>
    <row r="3691">
      <c r="A3691" s="181"/>
      <c r="B3691" s="181"/>
      <c r="C3691" s="181"/>
      <c r="D3691" s="181"/>
      <c r="E3691" s="181"/>
      <c r="F3691" s="181"/>
      <c r="G3691" s="158"/>
      <c r="I3691" s="182"/>
      <c r="J3691" s="183"/>
    </row>
    <row r="3692">
      <c r="A3692" s="181"/>
      <c r="B3692" s="181"/>
      <c r="C3692" s="181"/>
      <c r="D3692" s="181"/>
      <c r="E3692" s="181"/>
      <c r="F3692" s="181"/>
      <c r="G3692" s="158"/>
      <c r="I3692" s="182"/>
      <c r="J3692" s="183"/>
    </row>
    <row r="3693">
      <c r="A3693" s="181"/>
      <c r="B3693" s="181"/>
      <c r="C3693" s="181"/>
      <c r="D3693" s="181"/>
      <c r="E3693" s="181"/>
      <c r="F3693" s="181"/>
      <c r="G3693" s="158"/>
      <c r="I3693" s="182"/>
      <c r="J3693" s="183"/>
    </row>
    <row r="3694">
      <c r="A3694" s="181"/>
      <c r="B3694" s="181"/>
      <c r="C3694" s="181"/>
      <c r="D3694" s="181"/>
      <c r="E3694" s="181"/>
      <c r="F3694" s="181"/>
      <c r="G3694" s="158"/>
      <c r="I3694" s="182"/>
      <c r="J3694" s="183"/>
    </row>
    <row r="3695">
      <c r="A3695" s="181"/>
      <c r="B3695" s="181"/>
      <c r="C3695" s="181"/>
      <c r="D3695" s="181"/>
      <c r="E3695" s="181"/>
      <c r="F3695" s="181"/>
      <c r="G3695" s="158"/>
      <c r="I3695" s="182"/>
      <c r="J3695" s="183"/>
    </row>
    <row r="3696">
      <c r="A3696" s="181"/>
      <c r="B3696" s="181"/>
      <c r="C3696" s="181"/>
      <c r="D3696" s="181"/>
      <c r="E3696" s="181"/>
      <c r="F3696" s="181"/>
      <c r="G3696" s="158"/>
      <c r="I3696" s="182"/>
      <c r="J3696" s="183"/>
    </row>
    <row r="3697">
      <c r="A3697" s="181"/>
      <c r="B3697" s="181"/>
      <c r="C3697" s="181"/>
      <c r="D3697" s="181"/>
      <c r="E3697" s="181"/>
      <c r="F3697" s="181"/>
      <c r="G3697" s="158"/>
      <c r="I3697" s="182"/>
      <c r="J3697" s="183"/>
    </row>
    <row r="3698">
      <c r="A3698" s="181"/>
      <c r="B3698" s="181"/>
      <c r="C3698" s="181"/>
      <c r="D3698" s="181"/>
      <c r="E3698" s="181"/>
      <c r="F3698" s="181"/>
      <c r="G3698" s="158"/>
      <c r="I3698" s="182"/>
      <c r="J3698" s="183"/>
    </row>
    <row r="3699">
      <c r="A3699" s="181"/>
      <c r="B3699" s="181"/>
      <c r="C3699" s="181"/>
      <c r="D3699" s="181"/>
      <c r="E3699" s="181"/>
      <c r="F3699" s="181"/>
      <c r="G3699" s="158"/>
      <c r="I3699" s="182"/>
      <c r="J3699" s="183"/>
    </row>
    <row r="3700">
      <c r="A3700" s="181"/>
      <c r="B3700" s="181"/>
      <c r="C3700" s="181"/>
      <c r="D3700" s="181"/>
      <c r="E3700" s="181"/>
      <c r="F3700" s="181"/>
      <c r="G3700" s="158"/>
      <c r="I3700" s="182"/>
      <c r="J3700" s="183"/>
    </row>
    <row r="3701">
      <c r="A3701" s="181"/>
      <c r="B3701" s="181"/>
      <c r="C3701" s="181"/>
      <c r="D3701" s="181"/>
      <c r="E3701" s="181"/>
      <c r="F3701" s="181"/>
      <c r="G3701" s="158"/>
      <c r="I3701" s="182"/>
      <c r="J3701" s="183"/>
    </row>
    <row r="3702">
      <c r="A3702" s="181"/>
      <c r="B3702" s="181"/>
      <c r="C3702" s="181"/>
      <c r="D3702" s="181"/>
      <c r="E3702" s="181"/>
      <c r="F3702" s="181"/>
      <c r="G3702" s="158"/>
      <c r="I3702" s="182"/>
      <c r="J3702" s="183"/>
    </row>
    <row r="3703">
      <c r="A3703" s="181"/>
      <c r="B3703" s="181"/>
      <c r="C3703" s="181"/>
      <c r="D3703" s="181"/>
      <c r="E3703" s="181"/>
      <c r="F3703" s="181"/>
      <c r="G3703" s="158"/>
      <c r="I3703" s="182"/>
      <c r="J3703" s="183"/>
    </row>
    <row r="3704">
      <c r="A3704" s="181"/>
      <c r="B3704" s="181"/>
      <c r="C3704" s="181"/>
      <c r="D3704" s="181"/>
      <c r="E3704" s="181"/>
      <c r="F3704" s="181"/>
      <c r="G3704" s="158"/>
      <c r="I3704" s="182"/>
      <c r="J3704" s="183"/>
    </row>
    <row r="3705">
      <c r="A3705" s="181"/>
      <c r="B3705" s="181"/>
      <c r="C3705" s="181"/>
      <c r="D3705" s="181"/>
      <c r="E3705" s="181"/>
      <c r="F3705" s="181"/>
      <c r="G3705" s="158"/>
      <c r="I3705" s="182"/>
      <c r="J3705" s="183"/>
    </row>
    <row r="3706">
      <c r="A3706" s="181"/>
      <c r="B3706" s="181"/>
      <c r="C3706" s="181"/>
      <c r="D3706" s="181"/>
      <c r="E3706" s="181"/>
      <c r="F3706" s="181"/>
      <c r="G3706" s="158"/>
      <c r="I3706" s="182"/>
      <c r="J3706" s="183"/>
    </row>
    <row r="3707">
      <c r="A3707" s="181"/>
      <c r="B3707" s="181"/>
      <c r="C3707" s="181"/>
      <c r="D3707" s="181"/>
      <c r="E3707" s="181"/>
      <c r="F3707" s="181"/>
      <c r="G3707" s="158"/>
      <c r="I3707" s="182"/>
      <c r="J3707" s="183"/>
    </row>
    <row r="3708">
      <c r="A3708" s="181"/>
      <c r="B3708" s="181"/>
      <c r="C3708" s="181"/>
      <c r="D3708" s="181"/>
      <c r="E3708" s="181"/>
      <c r="F3708" s="181"/>
      <c r="G3708" s="158"/>
      <c r="I3708" s="182"/>
      <c r="J3708" s="183"/>
    </row>
    <row r="3709">
      <c r="A3709" s="181"/>
      <c r="B3709" s="181"/>
      <c r="C3709" s="181"/>
      <c r="D3709" s="181"/>
      <c r="E3709" s="181"/>
      <c r="F3709" s="181"/>
      <c r="G3709" s="158"/>
      <c r="I3709" s="182"/>
      <c r="J3709" s="183"/>
    </row>
    <row r="3710">
      <c r="A3710" s="181"/>
      <c r="B3710" s="181"/>
      <c r="C3710" s="181"/>
      <c r="D3710" s="181"/>
      <c r="E3710" s="181"/>
      <c r="F3710" s="181"/>
      <c r="G3710" s="158"/>
      <c r="I3710" s="182"/>
      <c r="J3710" s="183"/>
    </row>
    <row r="3711">
      <c r="A3711" s="181"/>
      <c r="B3711" s="181"/>
      <c r="C3711" s="181"/>
      <c r="D3711" s="181"/>
      <c r="E3711" s="181"/>
      <c r="F3711" s="181"/>
      <c r="G3711" s="158"/>
      <c r="I3711" s="182"/>
      <c r="J3711" s="183"/>
    </row>
    <row r="3712">
      <c r="A3712" s="181"/>
      <c r="B3712" s="181"/>
      <c r="C3712" s="181"/>
      <c r="D3712" s="181"/>
      <c r="E3712" s="181"/>
      <c r="F3712" s="181"/>
      <c r="G3712" s="158"/>
      <c r="I3712" s="182"/>
      <c r="J3712" s="183"/>
    </row>
    <row r="3713">
      <c r="A3713" s="181"/>
      <c r="B3713" s="181"/>
      <c r="C3713" s="181"/>
      <c r="D3713" s="181"/>
      <c r="E3713" s="181"/>
      <c r="F3713" s="181"/>
      <c r="G3713" s="158"/>
      <c r="I3713" s="182"/>
      <c r="J3713" s="183"/>
    </row>
    <row r="3714">
      <c r="A3714" s="181"/>
      <c r="B3714" s="181"/>
      <c r="C3714" s="181"/>
      <c r="D3714" s="181"/>
      <c r="E3714" s="181"/>
      <c r="F3714" s="181"/>
      <c r="G3714" s="158"/>
      <c r="I3714" s="182"/>
      <c r="J3714" s="183"/>
    </row>
    <row r="3715">
      <c r="A3715" s="181"/>
      <c r="B3715" s="181"/>
      <c r="C3715" s="181"/>
      <c r="D3715" s="181"/>
      <c r="E3715" s="181"/>
      <c r="F3715" s="181"/>
      <c r="G3715" s="158"/>
      <c r="I3715" s="182"/>
      <c r="J3715" s="183"/>
    </row>
    <row r="3716">
      <c r="A3716" s="181"/>
      <c r="B3716" s="181"/>
      <c r="C3716" s="181"/>
      <c r="D3716" s="181"/>
      <c r="E3716" s="181"/>
      <c r="F3716" s="181"/>
      <c r="G3716" s="158"/>
      <c r="I3716" s="182"/>
      <c r="J3716" s="183"/>
    </row>
    <row r="3717">
      <c r="A3717" s="181"/>
      <c r="B3717" s="181"/>
      <c r="C3717" s="181"/>
      <c r="D3717" s="181"/>
      <c r="E3717" s="181"/>
      <c r="F3717" s="181"/>
      <c r="G3717" s="158"/>
      <c r="I3717" s="182"/>
      <c r="J3717" s="183"/>
    </row>
    <row r="3718">
      <c r="A3718" s="181"/>
      <c r="B3718" s="181"/>
      <c r="C3718" s="181"/>
      <c r="D3718" s="181"/>
      <c r="E3718" s="181"/>
      <c r="F3718" s="181"/>
      <c r="G3718" s="158"/>
      <c r="I3718" s="182"/>
      <c r="J3718" s="183"/>
    </row>
    <row r="3719">
      <c r="A3719" s="181"/>
      <c r="B3719" s="181"/>
      <c r="C3719" s="181"/>
      <c r="D3719" s="181"/>
      <c r="E3719" s="181"/>
      <c r="F3719" s="181"/>
      <c r="G3719" s="158"/>
      <c r="I3719" s="182"/>
      <c r="J3719" s="183"/>
    </row>
    <row r="3720">
      <c r="A3720" s="181"/>
      <c r="B3720" s="181"/>
      <c r="C3720" s="181"/>
      <c r="D3720" s="181"/>
      <c r="E3720" s="181"/>
      <c r="F3720" s="181"/>
      <c r="G3720" s="158"/>
      <c r="I3720" s="182"/>
      <c r="J3720" s="183"/>
    </row>
    <row r="3721">
      <c r="A3721" s="181"/>
      <c r="B3721" s="181"/>
      <c r="C3721" s="181"/>
      <c r="D3721" s="181"/>
      <c r="E3721" s="181"/>
      <c r="F3721" s="181"/>
      <c r="G3721" s="158"/>
      <c r="I3721" s="182"/>
      <c r="J3721" s="183"/>
    </row>
    <row r="3722">
      <c r="A3722" s="181"/>
      <c r="B3722" s="181"/>
      <c r="C3722" s="181"/>
      <c r="D3722" s="181"/>
      <c r="E3722" s="181"/>
      <c r="F3722" s="181"/>
      <c r="G3722" s="158"/>
      <c r="I3722" s="182"/>
      <c r="J3722" s="183"/>
    </row>
    <row r="3723">
      <c r="A3723" s="181"/>
      <c r="B3723" s="181"/>
      <c r="C3723" s="181"/>
      <c r="D3723" s="181"/>
      <c r="E3723" s="181"/>
      <c r="F3723" s="181"/>
      <c r="G3723" s="158"/>
      <c r="I3723" s="182"/>
      <c r="J3723" s="183"/>
    </row>
    <row r="3724">
      <c r="A3724" s="181"/>
      <c r="B3724" s="181"/>
      <c r="C3724" s="181"/>
      <c r="D3724" s="181"/>
      <c r="E3724" s="181"/>
      <c r="F3724" s="181"/>
      <c r="G3724" s="158"/>
      <c r="I3724" s="182"/>
      <c r="J3724" s="183"/>
    </row>
    <row r="3725">
      <c r="A3725" s="181"/>
      <c r="B3725" s="181"/>
      <c r="C3725" s="181"/>
      <c r="D3725" s="181"/>
      <c r="E3725" s="181"/>
      <c r="F3725" s="181"/>
      <c r="G3725" s="158"/>
      <c r="I3725" s="182"/>
      <c r="J3725" s="183"/>
    </row>
    <row r="3726">
      <c r="A3726" s="181"/>
      <c r="B3726" s="181"/>
      <c r="C3726" s="181"/>
      <c r="D3726" s="181"/>
      <c r="E3726" s="181"/>
      <c r="F3726" s="181"/>
      <c r="G3726" s="158"/>
      <c r="I3726" s="182"/>
      <c r="J3726" s="183"/>
    </row>
    <row r="3727">
      <c r="A3727" s="181"/>
      <c r="B3727" s="181"/>
      <c r="C3727" s="181"/>
      <c r="D3727" s="181"/>
      <c r="E3727" s="181"/>
      <c r="F3727" s="181"/>
      <c r="G3727" s="158"/>
      <c r="I3727" s="182"/>
      <c r="J3727" s="183"/>
    </row>
    <row r="3728">
      <c r="A3728" s="181"/>
      <c r="B3728" s="181"/>
      <c r="C3728" s="181"/>
      <c r="D3728" s="181"/>
      <c r="E3728" s="181"/>
      <c r="F3728" s="181"/>
      <c r="G3728" s="158"/>
      <c r="I3728" s="182"/>
      <c r="J3728" s="183"/>
    </row>
    <row r="3729">
      <c r="A3729" s="181"/>
      <c r="B3729" s="181"/>
      <c r="C3729" s="181"/>
      <c r="D3729" s="181"/>
      <c r="E3729" s="181"/>
      <c r="F3729" s="181"/>
      <c r="G3729" s="158"/>
      <c r="I3729" s="182"/>
      <c r="J3729" s="183"/>
    </row>
    <row r="3730">
      <c r="A3730" s="181"/>
      <c r="B3730" s="181"/>
      <c r="C3730" s="181"/>
      <c r="D3730" s="181"/>
      <c r="E3730" s="181"/>
      <c r="F3730" s="181"/>
      <c r="G3730" s="158"/>
      <c r="I3730" s="182"/>
      <c r="J3730" s="183"/>
    </row>
    <row r="3731">
      <c r="A3731" s="181"/>
      <c r="B3731" s="181"/>
      <c r="C3731" s="181"/>
      <c r="D3731" s="181"/>
      <c r="E3731" s="181"/>
      <c r="F3731" s="181"/>
      <c r="G3731" s="158"/>
      <c r="I3731" s="182"/>
      <c r="J3731" s="183"/>
    </row>
    <row r="3732">
      <c r="A3732" s="181"/>
      <c r="B3732" s="181"/>
      <c r="C3732" s="181"/>
      <c r="D3732" s="181"/>
      <c r="E3732" s="181"/>
      <c r="F3732" s="181"/>
      <c r="G3732" s="158"/>
      <c r="I3732" s="182"/>
      <c r="J3732" s="183"/>
    </row>
    <row r="3733">
      <c r="A3733" s="181"/>
      <c r="B3733" s="181"/>
      <c r="C3733" s="181"/>
      <c r="D3733" s="181"/>
      <c r="E3733" s="181"/>
      <c r="F3733" s="181"/>
      <c r="G3733" s="158"/>
      <c r="I3733" s="182"/>
      <c r="J3733" s="183"/>
    </row>
    <row r="3734">
      <c r="A3734" s="181"/>
      <c r="B3734" s="181"/>
      <c r="C3734" s="181"/>
      <c r="D3734" s="181"/>
      <c r="E3734" s="181"/>
      <c r="F3734" s="181"/>
      <c r="G3734" s="158"/>
      <c r="I3734" s="182"/>
      <c r="J3734" s="183"/>
    </row>
    <row r="3735">
      <c r="A3735" s="181"/>
      <c r="B3735" s="181"/>
      <c r="C3735" s="181"/>
      <c r="D3735" s="181"/>
      <c r="E3735" s="181"/>
      <c r="F3735" s="181"/>
      <c r="G3735" s="158"/>
      <c r="I3735" s="182"/>
      <c r="J3735" s="183"/>
    </row>
    <row r="3736">
      <c r="A3736" s="181"/>
      <c r="B3736" s="181"/>
      <c r="C3736" s="181"/>
      <c r="D3736" s="181"/>
      <c r="E3736" s="181"/>
      <c r="F3736" s="181"/>
      <c r="G3736" s="158"/>
      <c r="I3736" s="182"/>
      <c r="J3736" s="183"/>
    </row>
    <row r="3737">
      <c r="A3737" s="181"/>
      <c r="B3737" s="181"/>
      <c r="C3737" s="181"/>
      <c r="D3737" s="181"/>
      <c r="E3737" s="181"/>
      <c r="F3737" s="181"/>
      <c r="G3737" s="158"/>
      <c r="I3737" s="182"/>
      <c r="J3737" s="183"/>
    </row>
    <row r="3738">
      <c r="A3738" s="181"/>
      <c r="B3738" s="181"/>
      <c r="C3738" s="181"/>
      <c r="D3738" s="181"/>
      <c r="E3738" s="181"/>
      <c r="F3738" s="181"/>
      <c r="G3738" s="158"/>
      <c r="I3738" s="182"/>
      <c r="J3738" s="183"/>
    </row>
    <row r="3739">
      <c r="A3739" s="181"/>
      <c r="B3739" s="181"/>
      <c r="C3739" s="181"/>
      <c r="D3739" s="181"/>
      <c r="E3739" s="181"/>
      <c r="F3739" s="181"/>
      <c r="G3739" s="158"/>
      <c r="I3739" s="182"/>
      <c r="J3739" s="183"/>
    </row>
    <row r="3740">
      <c r="A3740" s="181"/>
      <c r="B3740" s="181"/>
      <c r="C3740" s="181"/>
      <c r="D3740" s="181"/>
      <c r="E3740" s="181"/>
      <c r="F3740" s="181"/>
      <c r="G3740" s="158"/>
      <c r="I3740" s="182"/>
      <c r="J3740" s="183"/>
    </row>
    <row r="3741">
      <c r="A3741" s="181"/>
      <c r="B3741" s="181"/>
      <c r="C3741" s="181"/>
      <c r="D3741" s="181"/>
      <c r="E3741" s="181"/>
      <c r="F3741" s="181"/>
      <c r="G3741" s="158"/>
      <c r="I3741" s="182"/>
      <c r="J3741" s="183"/>
    </row>
    <row r="3742">
      <c r="A3742" s="181"/>
      <c r="B3742" s="181"/>
      <c r="C3742" s="181"/>
      <c r="D3742" s="181"/>
      <c r="E3742" s="181"/>
      <c r="F3742" s="181"/>
      <c r="G3742" s="158"/>
      <c r="I3742" s="182"/>
      <c r="J3742" s="183"/>
    </row>
    <row r="3743">
      <c r="A3743" s="181"/>
      <c r="B3743" s="181"/>
      <c r="C3743" s="181"/>
      <c r="D3743" s="181"/>
      <c r="E3743" s="181"/>
      <c r="F3743" s="181"/>
      <c r="G3743" s="158"/>
      <c r="I3743" s="182"/>
      <c r="J3743" s="183"/>
    </row>
    <row r="3744">
      <c r="A3744" s="181"/>
      <c r="B3744" s="181"/>
      <c r="C3744" s="181"/>
      <c r="D3744" s="181"/>
      <c r="E3744" s="181"/>
      <c r="F3744" s="181"/>
      <c r="G3744" s="158"/>
      <c r="I3744" s="182"/>
      <c r="J3744" s="183"/>
    </row>
    <row r="3745">
      <c r="A3745" s="181"/>
      <c r="B3745" s="181"/>
      <c r="C3745" s="181"/>
      <c r="D3745" s="181"/>
      <c r="E3745" s="181"/>
      <c r="F3745" s="181"/>
      <c r="G3745" s="158"/>
      <c r="I3745" s="182"/>
      <c r="J3745" s="183"/>
    </row>
    <row r="3746">
      <c r="A3746" s="181"/>
      <c r="B3746" s="181"/>
      <c r="C3746" s="181"/>
      <c r="D3746" s="181"/>
      <c r="E3746" s="181"/>
      <c r="F3746" s="181"/>
      <c r="G3746" s="158"/>
      <c r="I3746" s="182"/>
      <c r="J3746" s="183"/>
    </row>
    <row r="3747">
      <c r="A3747" s="181"/>
      <c r="B3747" s="181"/>
      <c r="C3747" s="181"/>
      <c r="D3747" s="181"/>
      <c r="E3747" s="181"/>
      <c r="F3747" s="181"/>
      <c r="G3747" s="158"/>
      <c r="I3747" s="182"/>
      <c r="J3747" s="183"/>
    </row>
    <row r="3748">
      <c r="A3748" s="181"/>
      <c r="B3748" s="181"/>
      <c r="C3748" s="181"/>
      <c r="D3748" s="181"/>
      <c r="E3748" s="181"/>
      <c r="F3748" s="181"/>
      <c r="G3748" s="158"/>
      <c r="I3748" s="182"/>
      <c r="J3748" s="183"/>
    </row>
    <row r="3749">
      <c r="A3749" s="181"/>
      <c r="B3749" s="181"/>
      <c r="C3749" s="181"/>
      <c r="D3749" s="181"/>
      <c r="E3749" s="181"/>
      <c r="F3749" s="181"/>
      <c r="G3749" s="158"/>
      <c r="I3749" s="182"/>
      <c r="J3749" s="183"/>
    </row>
    <row r="3750">
      <c r="A3750" s="181"/>
      <c r="B3750" s="181"/>
      <c r="C3750" s="181"/>
      <c r="D3750" s="181"/>
      <c r="E3750" s="181"/>
      <c r="F3750" s="181"/>
      <c r="G3750" s="158"/>
      <c r="I3750" s="182"/>
      <c r="J3750" s="183"/>
    </row>
    <row r="3751">
      <c r="A3751" s="181"/>
      <c r="B3751" s="181"/>
      <c r="C3751" s="181"/>
      <c r="D3751" s="181"/>
      <c r="E3751" s="181"/>
      <c r="F3751" s="181"/>
      <c r="G3751" s="158"/>
      <c r="I3751" s="182"/>
      <c r="J3751" s="183"/>
    </row>
    <row r="3752">
      <c r="A3752" s="181"/>
      <c r="B3752" s="181"/>
      <c r="C3752" s="181"/>
      <c r="D3752" s="181"/>
      <c r="E3752" s="181"/>
      <c r="F3752" s="181"/>
      <c r="G3752" s="158"/>
      <c r="I3752" s="182"/>
      <c r="J3752" s="183"/>
    </row>
    <row r="3753">
      <c r="A3753" s="181"/>
      <c r="B3753" s="181"/>
      <c r="C3753" s="181"/>
      <c r="D3753" s="181"/>
      <c r="E3753" s="181"/>
      <c r="F3753" s="181"/>
      <c r="G3753" s="158"/>
      <c r="I3753" s="182"/>
      <c r="J3753" s="183"/>
    </row>
    <row r="3754">
      <c r="A3754" s="181"/>
      <c r="B3754" s="181"/>
      <c r="C3754" s="181"/>
      <c r="D3754" s="181"/>
      <c r="E3754" s="181"/>
      <c r="F3754" s="181"/>
      <c r="G3754" s="158"/>
      <c r="I3754" s="182"/>
      <c r="J3754" s="183"/>
    </row>
    <row r="3755">
      <c r="A3755" s="181"/>
      <c r="B3755" s="181"/>
      <c r="C3755" s="181"/>
      <c r="D3755" s="181"/>
      <c r="E3755" s="181"/>
      <c r="F3755" s="181"/>
      <c r="G3755" s="158"/>
      <c r="I3755" s="182"/>
      <c r="J3755" s="183"/>
    </row>
    <row r="3756">
      <c r="A3756" s="181"/>
      <c r="B3756" s="181"/>
      <c r="C3756" s="181"/>
      <c r="D3756" s="181"/>
      <c r="E3756" s="181"/>
      <c r="F3756" s="181"/>
      <c r="G3756" s="158"/>
      <c r="I3756" s="182"/>
      <c r="J3756" s="183"/>
    </row>
    <row r="3757">
      <c r="A3757" s="181"/>
      <c r="B3757" s="181"/>
      <c r="C3757" s="181"/>
      <c r="D3757" s="181"/>
      <c r="E3757" s="181"/>
      <c r="F3757" s="181"/>
      <c r="G3757" s="158"/>
      <c r="I3757" s="182"/>
      <c r="J3757" s="183"/>
    </row>
    <row r="3758">
      <c r="A3758" s="181"/>
      <c r="B3758" s="181"/>
      <c r="C3758" s="181"/>
      <c r="D3758" s="181"/>
      <c r="E3758" s="181"/>
      <c r="F3758" s="181"/>
      <c r="G3758" s="158"/>
      <c r="I3758" s="182"/>
      <c r="J3758" s="183"/>
    </row>
    <row r="3759">
      <c r="A3759" s="181"/>
      <c r="B3759" s="181"/>
      <c r="C3759" s="181"/>
      <c r="D3759" s="181"/>
      <c r="E3759" s="181"/>
      <c r="F3759" s="181"/>
      <c r="G3759" s="158"/>
      <c r="I3759" s="182"/>
      <c r="J3759" s="183"/>
    </row>
    <row r="3760">
      <c r="A3760" s="181"/>
      <c r="B3760" s="181"/>
      <c r="C3760" s="181"/>
      <c r="D3760" s="181"/>
      <c r="E3760" s="181"/>
      <c r="F3760" s="181"/>
      <c r="G3760" s="158"/>
      <c r="I3760" s="182"/>
      <c r="J3760" s="183"/>
    </row>
    <row r="3761">
      <c r="A3761" s="181"/>
      <c r="B3761" s="181"/>
      <c r="C3761" s="181"/>
      <c r="D3761" s="181"/>
      <c r="E3761" s="181"/>
      <c r="F3761" s="181"/>
      <c r="G3761" s="158"/>
      <c r="I3761" s="182"/>
      <c r="J3761" s="183"/>
    </row>
    <row r="3762">
      <c r="A3762" s="181"/>
      <c r="B3762" s="181"/>
      <c r="C3762" s="181"/>
      <c r="D3762" s="181"/>
      <c r="E3762" s="181"/>
      <c r="F3762" s="181"/>
      <c r="G3762" s="158"/>
      <c r="I3762" s="182"/>
      <c r="J3762" s="183"/>
    </row>
    <row r="3763">
      <c r="A3763" s="181"/>
      <c r="B3763" s="181"/>
      <c r="C3763" s="181"/>
      <c r="D3763" s="181"/>
      <c r="E3763" s="181"/>
      <c r="F3763" s="181"/>
      <c r="G3763" s="158"/>
      <c r="I3763" s="182"/>
      <c r="J3763" s="183"/>
    </row>
    <row r="3764">
      <c r="A3764" s="181"/>
      <c r="B3764" s="181"/>
      <c r="C3764" s="181"/>
      <c r="D3764" s="181"/>
      <c r="E3764" s="181"/>
      <c r="F3764" s="181"/>
      <c r="G3764" s="158"/>
      <c r="I3764" s="182"/>
      <c r="J3764" s="183"/>
    </row>
    <row r="3765">
      <c r="A3765" s="181"/>
      <c r="B3765" s="181"/>
      <c r="C3765" s="181"/>
      <c r="D3765" s="181"/>
      <c r="E3765" s="181"/>
      <c r="F3765" s="181"/>
      <c r="G3765" s="158"/>
      <c r="I3765" s="182"/>
      <c r="J3765" s="183"/>
    </row>
    <row r="3766">
      <c r="A3766" s="181"/>
      <c r="B3766" s="181"/>
      <c r="C3766" s="181"/>
      <c r="D3766" s="181"/>
      <c r="E3766" s="181"/>
      <c r="F3766" s="181"/>
      <c r="G3766" s="158"/>
      <c r="I3766" s="182"/>
      <c r="J3766" s="183"/>
    </row>
    <row r="3767">
      <c r="A3767" s="181"/>
      <c r="B3767" s="181"/>
      <c r="C3767" s="181"/>
      <c r="D3767" s="181"/>
      <c r="E3767" s="181"/>
      <c r="F3767" s="181"/>
      <c r="G3767" s="158"/>
      <c r="I3767" s="182"/>
      <c r="J3767" s="183"/>
    </row>
    <row r="3768">
      <c r="A3768" s="181"/>
      <c r="B3768" s="181"/>
      <c r="C3768" s="181"/>
      <c r="D3768" s="181"/>
      <c r="E3768" s="181"/>
      <c r="F3768" s="181"/>
      <c r="G3768" s="158"/>
      <c r="I3768" s="182"/>
      <c r="J3768" s="183"/>
    </row>
    <row r="3769">
      <c r="A3769" s="181"/>
      <c r="B3769" s="181"/>
      <c r="C3769" s="181"/>
      <c r="D3769" s="181"/>
      <c r="E3769" s="181"/>
      <c r="F3769" s="181"/>
      <c r="G3769" s="158"/>
      <c r="I3769" s="182"/>
      <c r="J3769" s="183"/>
    </row>
    <row r="3770">
      <c r="A3770" s="181"/>
      <c r="B3770" s="181"/>
      <c r="C3770" s="181"/>
      <c r="D3770" s="181"/>
      <c r="E3770" s="181"/>
      <c r="F3770" s="181"/>
      <c r="G3770" s="158"/>
      <c r="I3770" s="182"/>
      <c r="J3770" s="183"/>
    </row>
    <row r="3771">
      <c r="A3771" s="181"/>
      <c r="B3771" s="181"/>
      <c r="C3771" s="181"/>
      <c r="D3771" s="181"/>
      <c r="E3771" s="181"/>
      <c r="F3771" s="181"/>
      <c r="G3771" s="158"/>
      <c r="I3771" s="182"/>
      <c r="J3771" s="183"/>
    </row>
    <row r="3772">
      <c r="A3772" s="181"/>
      <c r="B3772" s="181"/>
      <c r="C3772" s="181"/>
      <c r="D3772" s="181"/>
      <c r="E3772" s="181"/>
      <c r="F3772" s="181"/>
      <c r="G3772" s="158"/>
      <c r="I3772" s="182"/>
      <c r="J3772" s="183"/>
    </row>
    <row r="3773">
      <c r="A3773" s="181"/>
      <c r="B3773" s="181"/>
      <c r="C3773" s="181"/>
      <c r="D3773" s="181"/>
      <c r="E3773" s="181"/>
      <c r="F3773" s="181"/>
      <c r="G3773" s="158"/>
      <c r="I3773" s="182"/>
      <c r="J3773" s="183"/>
    </row>
    <row r="3774">
      <c r="A3774" s="181"/>
      <c r="B3774" s="181"/>
      <c r="C3774" s="181"/>
      <c r="D3774" s="181"/>
      <c r="E3774" s="181"/>
      <c r="F3774" s="181"/>
      <c r="G3774" s="158"/>
      <c r="I3774" s="182"/>
      <c r="J3774" s="183"/>
    </row>
    <row r="3775">
      <c r="A3775" s="181"/>
      <c r="B3775" s="181"/>
      <c r="C3775" s="181"/>
      <c r="D3775" s="181"/>
      <c r="E3775" s="181"/>
      <c r="F3775" s="181"/>
      <c r="G3775" s="158"/>
      <c r="I3775" s="182"/>
      <c r="J3775" s="183"/>
    </row>
    <row r="3776">
      <c r="A3776" s="181"/>
      <c r="B3776" s="181"/>
      <c r="C3776" s="181"/>
      <c r="D3776" s="181"/>
      <c r="E3776" s="181"/>
      <c r="F3776" s="181"/>
      <c r="G3776" s="158"/>
      <c r="I3776" s="182"/>
      <c r="J3776" s="183"/>
    </row>
    <row r="3777">
      <c r="A3777" s="181"/>
      <c r="B3777" s="181"/>
      <c r="C3777" s="181"/>
      <c r="D3777" s="181"/>
      <c r="E3777" s="181"/>
      <c r="F3777" s="181"/>
      <c r="G3777" s="158"/>
      <c r="I3777" s="182"/>
      <c r="J3777" s="183"/>
    </row>
    <row r="3778">
      <c r="A3778" s="181"/>
      <c r="B3778" s="181"/>
      <c r="C3778" s="181"/>
      <c r="D3778" s="181"/>
      <c r="E3778" s="181"/>
      <c r="F3778" s="181"/>
      <c r="G3778" s="158"/>
      <c r="I3778" s="182"/>
      <c r="J3778" s="183"/>
    </row>
    <row r="3779">
      <c r="A3779" s="181"/>
      <c r="B3779" s="181"/>
      <c r="C3779" s="181"/>
      <c r="D3779" s="181"/>
      <c r="E3779" s="181"/>
      <c r="F3779" s="181"/>
      <c r="G3779" s="158"/>
      <c r="I3779" s="182"/>
      <c r="J3779" s="183"/>
    </row>
    <row r="3780">
      <c r="A3780" s="181"/>
      <c r="B3780" s="181"/>
      <c r="C3780" s="181"/>
      <c r="D3780" s="181"/>
      <c r="E3780" s="181"/>
      <c r="F3780" s="181"/>
      <c r="G3780" s="158"/>
      <c r="I3780" s="182"/>
      <c r="J3780" s="183"/>
    </row>
    <row r="3781">
      <c r="A3781" s="181"/>
      <c r="B3781" s="181"/>
      <c r="C3781" s="181"/>
      <c r="D3781" s="181"/>
      <c r="E3781" s="181"/>
      <c r="F3781" s="181"/>
      <c r="G3781" s="158"/>
      <c r="I3781" s="182"/>
      <c r="J3781" s="183"/>
    </row>
    <row r="3782">
      <c r="A3782" s="181"/>
      <c r="B3782" s="181"/>
      <c r="C3782" s="181"/>
      <c r="D3782" s="181"/>
      <c r="E3782" s="181"/>
      <c r="F3782" s="181"/>
      <c r="G3782" s="158"/>
      <c r="I3782" s="182"/>
      <c r="J3782" s="183"/>
    </row>
    <row r="3783">
      <c r="A3783" s="181"/>
      <c r="B3783" s="181"/>
      <c r="C3783" s="181"/>
      <c r="D3783" s="181"/>
      <c r="E3783" s="181"/>
      <c r="F3783" s="181"/>
      <c r="G3783" s="158"/>
      <c r="I3783" s="182"/>
      <c r="J3783" s="183"/>
    </row>
    <row r="3784">
      <c r="A3784" s="181"/>
      <c r="B3784" s="181"/>
      <c r="C3784" s="181"/>
      <c r="D3784" s="181"/>
      <c r="E3784" s="181"/>
      <c r="F3784" s="181"/>
      <c r="G3784" s="158"/>
      <c r="I3784" s="182"/>
      <c r="J3784" s="183"/>
    </row>
    <row r="3785">
      <c r="A3785" s="181"/>
      <c r="B3785" s="181"/>
      <c r="C3785" s="181"/>
      <c r="D3785" s="181"/>
      <c r="E3785" s="181"/>
      <c r="F3785" s="181"/>
      <c r="G3785" s="158"/>
      <c r="I3785" s="182"/>
      <c r="J3785" s="183"/>
    </row>
    <row r="3786">
      <c r="A3786" s="181"/>
      <c r="B3786" s="181"/>
      <c r="C3786" s="181"/>
      <c r="D3786" s="181"/>
      <c r="E3786" s="181"/>
      <c r="F3786" s="181"/>
      <c r="G3786" s="158"/>
      <c r="I3786" s="182"/>
      <c r="J3786" s="183"/>
    </row>
    <row r="3787">
      <c r="A3787" s="181"/>
      <c r="B3787" s="181"/>
      <c r="C3787" s="181"/>
      <c r="D3787" s="181"/>
      <c r="E3787" s="181"/>
      <c r="F3787" s="181"/>
      <c r="G3787" s="158"/>
      <c r="I3787" s="182"/>
      <c r="J3787" s="183"/>
    </row>
    <row r="3788">
      <c r="A3788" s="181"/>
      <c r="B3788" s="181"/>
      <c r="C3788" s="181"/>
      <c r="D3788" s="181"/>
      <c r="E3788" s="181"/>
      <c r="F3788" s="181"/>
      <c r="G3788" s="158"/>
      <c r="I3788" s="182"/>
      <c r="J3788" s="183"/>
    </row>
    <row r="3789">
      <c r="A3789" s="181"/>
      <c r="B3789" s="181"/>
      <c r="C3789" s="181"/>
      <c r="D3789" s="181"/>
      <c r="E3789" s="181"/>
      <c r="F3789" s="181"/>
      <c r="G3789" s="158"/>
      <c r="I3789" s="182"/>
      <c r="J3789" s="183"/>
    </row>
    <row r="3790">
      <c r="A3790" s="181"/>
      <c r="B3790" s="181"/>
      <c r="C3790" s="181"/>
      <c r="D3790" s="181"/>
      <c r="E3790" s="181"/>
      <c r="F3790" s="181"/>
      <c r="G3790" s="158"/>
      <c r="I3790" s="182"/>
      <c r="J3790" s="183"/>
    </row>
    <row r="3791">
      <c r="A3791" s="181"/>
      <c r="B3791" s="181"/>
      <c r="C3791" s="181"/>
      <c r="D3791" s="181"/>
      <c r="E3791" s="181"/>
      <c r="F3791" s="181"/>
      <c r="G3791" s="158"/>
      <c r="I3791" s="182"/>
      <c r="J3791" s="183"/>
    </row>
    <row r="3792">
      <c r="A3792" s="181"/>
      <c r="B3792" s="181"/>
      <c r="C3792" s="181"/>
      <c r="D3792" s="181"/>
      <c r="E3792" s="181"/>
      <c r="F3792" s="181"/>
      <c r="G3792" s="158"/>
      <c r="I3792" s="182"/>
      <c r="J3792" s="183"/>
    </row>
    <row r="3793">
      <c r="A3793" s="181"/>
      <c r="B3793" s="181"/>
      <c r="C3793" s="181"/>
      <c r="D3793" s="181"/>
      <c r="E3793" s="181"/>
      <c r="F3793" s="181"/>
      <c r="G3793" s="158"/>
      <c r="I3793" s="182"/>
      <c r="J3793" s="183"/>
    </row>
    <row r="3794">
      <c r="A3794" s="181"/>
      <c r="B3794" s="181"/>
      <c r="C3794" s="181"/>
      <c r="D3794" s="181"/>
      <c r="E3794" s="181"/>
      <c r="F3794" s="181"/>
      <c r="G3794" s="158"/>
      <c r="I3794" s="182"/>
      <c r="J3794" s="183"/>
    </row>
    <row r="3795">
      <c r="A3795" s="181"/>
      <c r="B3795" s="181"/>
      <c r="C3795" s="181"/>
      <c r="D3795" s="181"/>
      <c r="E3795" s="181"/>
      <c r="F3795" s="181"/>
      <c r="G3795" s="158"/>
      <c r="I3795" s="182"/>
      <c r="J3795" s="183"/>
    </row>
    <row r="3796">
      <c r="A3796" s="181"/>
      <c r="B3796" s="181"/>
      <c r="C3796" s="181"/>
      <c r="D3796" s="181"/>
      <c r="E3796" s="181"/>
      <c r="F3796" s="181"/>
      <c r="G3796" s="158"/>
      <c r="I3796" s="182"/>
      <c r="J3796" s="183"/>
    </row>
    <row r="3797">
      <c r="A3797" s="181"/>
      <c r="B3797" s="181"/>
      <c r="C3797" s="181"/>
      <c r="D3797" s="181"/>
      <c r="E3797" s="181"/>
      <c r="F3797" s="181"/>
      <c r="G3797" s="158"/>
      <c r="I3797" s="182"/>
      <c r="J3797" s="183"/>
    </row>
    <row r="3798">
      <c r="A3798" s="181"/>
      <c r="B3798" s="181"/>
      <c r="C3798" s="181"/>
      <c r="D3798" s="181"/>
      <c r="E3798" s="181"/>
      <c r="F3798" s="181"/>
      <c r="G3798" s="158"/>
      <c r="I3798" s="182"/>
      <c r="J3798" s="183"/>
    </row>
    <row r="3799">
      <c r="A3799" s="181"/>
      <c r="B3799" s="181"/>
      <c r="C3799" s="181"/>
      <c r="D3799" s="181"/>
      <c r="E3799" s="181"/>
      <c r="F3799" s="181"/>
      <c r="G3799" s="158"/>
      <c r="I3799" s="182"/>
      <c r="J3799" s="183"/>
    </row>
    <row r="3800">
      <c r="A3800" s="181"/>
      <c r="B3800" s="181"/>
      <c r="C3800" s="181"/>
      <c r="D3800" s="181"/>
      <c r="E3800" s="181"/>
      <c r="F3800" s="181"/>
      <c r="G3800" s="158"/>
      <c r="I3800" s="182"/>
      <c r="J3800" s="183"/>
    </row>
    <row r="3801">
      <c r="A3801" s="181"/>
      <c r="B3801" s="181"/>
      <c r="C3801" s="181"/>
      <c r="D3801" s="181"/>
      <c r="E3801" s="181"/>
      <c r="F3801" s="181"/>
      <c r="G3801" s="158"/>
      <c r="I3801" s="182"/>
      <c r="J3801" s="183"/>
    </row>
    <row r="3802">
      <c r="A3802" s="181"/>
      <c r="B3802" s="181"/>
      <c r="C3802" s="181"/>
      <c r="D3802" s="181"/>
      <c r="E3802" s="181"/>
      <c r="F3802" s="181"/>
      <c r="G3802" s="158"/>
      <c r="I3802" s="182"/>
      <c r="J3802" s="183"/>
    </row>
    <row r="3803">
      <c r="A3803" s="181"/>
      <c r="B3803" s="181"/>
      <c r="C3803" s="181"/>
      <c r="D3803" s="181"/>
      <c r="E3803" s="181"/>
      <c r="F3803" s="181"/>
      <c r="G3803" s="158"/>
      <c r="I3803" s="182"/>
      <c r="J3803" s="183"/>
    </row>
    <row r="3804">
      <c r="A3804" s="181"/>
      <c r="B3804" s="181"/>
      <c r="C3804" s="181"/>
      <c r="D3804" s="181"/>
      <c r="E3804" s="181"/>
      <c r="F3804" s="181"/>
      <c r="G3804" s="158"/>
      <c r="I3804" s="182"/>
      <c r="J3804" s="183"/>
    </row>
    <row r="3805">
      <c r="A3805" s="181"/>
      <c r="B3805" s="181"/>
      <c r="C3805" s="181"/>
      <c r="D3805" s="181"/>
      <c r="E3805" s="181"/>
      <c r="F3805" s="181"/>
      <c r="G3805" s="158"/>
      <c r="I3805" s="182"/>
      <c r="J3805" s="183"/>
    </row>
    <row r="3806">
      <c r="A3806" s="181"/>
      <c r="B3806" s="181"/>
      <c r="C3806" s="181"/>
      <c r="D3806" s="181"/>
      <c r="E3806" s="181"/>
      <c r="F3806" s="181"/>
      <c r="G3806" s="158"/>
      <c r="I3806" s="182"/>
      <c r="J3806" s="183"/>
    </row>
    <row r="3807">
      <c r="A3807" s="181"/>
      <c r="B3807" s="181"/>
      <c r="C3807" s="181"/>
      <c r="D3807" s="181"/>
      <c r="E3807" s="181"/>
      <c r="F3807" s="181"/>
      <c r="G3807" s="158"/>
      <c r="I3807" s="182"/>
      <c r="J3807" s="183"/>
    </row>
    <row r="3808">
      <c r="A3808" s="181"/>
      <c r="B3808" s="181"/>
      <c r="C3808" s="181"/>
      <c r="D3808" s="181"/>
      <c r="E3808" s="181"/>
      <c r="F3808" s="181"/>
      <c r="G3808" s="158"/>
      <c r="I3808" s="182"/>
      <c r="J3808" s="183"/>
    </row>
    <row r="3809">
      <c r="A3809" s="181"/>
      <c r="B3809" s="181"/>
      <c r="C3809" s="181"/>
      <c r="D3809" s="181"/>
      <c r="E3809" s="181"/>
      <c r="F3809" s="181"/>
      <c r="G3809" s="158"/>
      <c r="I3809" s="182"/>
      <c r="J3809" s="183"/>
    </row>
    <row r="3810">
      <c r="A3810" s="181"/>
      <c r="B3810" s="181"/>
      <c r="C3810" s="181"/>
      <c r="D3810" s="181"/>
      <c r="E3810" s="181"/>
      <c r="F3810" s="181"/>
      <c r="G3810" s="158"/>
      <c r="I3810" s="182"/>
      <c r="J3810" s="183"/>
    </row>
    <row r="3811">
      <c r="A3811" s="181"/>
      <c r="B3811" s="181"/>
      <c r="C3811" s="181"/>
      <c r="D3811" s="181"/>
      <c r="E3811" s="181"/>
      <c r="F3811" s="181"/>
      <c r="G3811" s="158"/>
      <c r="I3811" s="182"/>
      <c r="J3811" s="183"/>
    </row>
    <row r="3812">
      <c r="A3812" s="181"/>
      <c r="B3812" s="181"/>
      <c r="C3812" s="181"/>
      <c r="D3812" s="181"/>
      <c r="E3812" s="181"/>
      <c r="F3812" s="181"/>
      <c r="G3812" s="158"/>
      <c r="I3812" s="182"/>
      <c r="J3812" s="183"/>
    </row>
    <row r="3813">
      <c r="A3813" s="181"/>
      <c r="B3813" s="181"/>
      <c r="C3813" s="181"/>
      <c r="D3813" s="181"/>
      <c r="E3813" s="181"/>
      <c r="F3813" s="181"/>
      <c r="G3813" s="158"/>
      <c r="I3813" s="182"/>
      <c r="J3813" s="183"/>
    </row>
    <row r="3814">
      <c r="A3814" s="181"/>
      <c r="B3814" s="181"/>
      <c r="C3814" s="181"/>
      <c r="D3814" s="181"/>
      <c r="E3814" s="181"/>
      <c r="F3814" s="181"/>
      <c r="G3814" s="158"/>
      <c r="I3814" s="182"/>
      <c r="J3814" s="183"/>
    </row>
    <row r="3815">
      <c r="A3815" s="181"/>
      <c r="B3815" s="181"/>
      <c r="C3815" s="181"/>
      <c r="D3815" s="181"/>
      <c r="E3815" s="181"/>
      <c r="F3815" s="181"/>
      <c r="G3815" s="158"/>
      <c r="I3815" s="182"/>
      <c r="J3815" s="183"/>
    </row>
    <row r="3816">
      <c r="A3816" s="181"/>
      <c r="B3816" s="181"/>
      <c r="C3816" s="181"/>
      <c r="D3816" s="181"/>
      <c r="E3816" s="181"/>
      <c r="F3816" s="181"/>
      <c r="G3816" s="158"/>
      <c r="I3816" s="182"/>
      <c r="J3816" s="183"/>
    </row>
    <row r="3817">
      <c r="A3817" s="181"/>
      <c r="B3817" s="181"/>
      <c r="C3817" s="181"/>
      <c r="D3817" s="181"/>
      <c r="E3817" s="181"/>
      <c r="F3817" s="181"/>
      <c r="G3817" s="158"/>
      <c r="I3817" s="182"/>
      <c r="J3817" s="183"/>
    </row>
    <row r="3818">
      <c r="A3818" s="181"/>
      <c r="B3818" s="181"/>
      <c r="C3818" s="181"/>
      <c r="D3818" s="181"/>
      <c r="E3818" s="181"/>
      <c r="F3818" s="181"/>
      <c r="G3818" s="158"/>
      <c r="I3818" s="182"/>
      <c r="J3818" s="183"/>
    </row>
    <row r="3819">
      <c r="A3819" s="181"/>
      <c r="B3819" s="181"/>
      <c r="C3819" s="181"/>
      <c r="D3819" s="181"/>
      <c r="E3819" s="181"/>
      <c r="F3819" s="181"/>
      <c r="G3819" s="158"/>
      <c r="I3819" s="182"/>
      <c r="J3819" s="183"/>
    </row>
    <row r="3820">
      <c r="A3820" s="181"/>
      <c r="B3820" s="181"/>
      <c r="C3820" s="181"/>
      <c r="D3820" s="181"/>
      <c r="E3820" s="181"/>
      <c r="F3820" s="181"/>
      <c r="G3820" s="158"/>
      <c r="I3820" s="182"/>
      <c r="J3820" s="183"/>
    </row>
    <row r="3821">
      <c r="A3821" s="181"/>
      <c r="B3821" s="181"/>
      <c r="C3821" s="181"/>
      <c r="D3821" s="181"/>
      <c r="E3821" s="181"/>
      <c r="F3821" s="181"/>
      <c r="G3821" s="158"/>
      <c r="I3821" s="182"/>
      <c r="J3821" s="183"/>
    </row>
    <row r="3822">
      <c r="A3822" s="181"/>
      <c r="B3822" s="181"/>
      <c r="C3822" s="181"/>
      <c r="D3822" s="181"/>
      <c r="E3822" s="181"/>
      <c r="F3822" s="181"/>
      <c r="G3822" s="158"/>
      <c r="I3822" s="182"/>
      <c r="J3822" s="183"/>
    </row>
    <row r="3823">
      <c r="A3823" s="181"/>
      <c r="B3823" s="181"/>
      <c r="C3823" s="181"/>
      <c r="D3823" s="181"/>
      <c r="E3823" s="181"/>
      <c r="F3823" s="181"/>
      <c r="G3823" s="158"/>
      <c r="I3823" s="182"/>
      <c r="J3823" s="183"/>
    </row>
    <row r="3824">
      <c r="A3824" s="181"/>
      <c r="B3824" s="181"/>
      <c r="C3824" s="181"/>
      <c r="D3824" s="181"/>
      <c r="E3824" s="181"/>
      <c r="F3824" s="181"/>
      <c r="G3824" s="158"/>
      <c r="I3824" s="182"/>
      <c r="J3824" s="183"/>
    </row>
    <row r="3825">
      <c r="A3825" s="181"/>
      <c r="B3825" s="181"/>
      <c r="C3825" s="181"/>
      <c r="D3825" s="181"/>
      <c r="E3825" s="181"/>
      <c r="F3825" s="181"/>
      <c r="G3825" s="158"/>
      <c r="I3825" s="182"/>
      <c r="J3825" s="183"/>
    </row>
    <row r="3826">
      <c r="A3826" s="181"/>
      <c r="B3826" s="181"/>
      <c r="C3826" s="181"/>
      <c r="D3826" s="181"/>
      <c r="E3826" s="181"/>
      <c r="F3826" s="181"/>
      <c r="G3826" s="158"/>
      <c r="I3826" s="182"/>
      <c r="J3826" s="183"/>
    </row>
    <row r="3827">
      <c r="A3827" s="181"/>
      <c r="B3827" s="181"/>
      <c r="C3827" s="181"/>
      <c r="D3827" s="181"/>
      <c r="E3827" s="181"/>
      <c r="F3827" s="181"/>
      <c r="G3827" s="158"/>
      <c r="I3827" s="182"/>
      <c r="J3827" s="183"/>
    </row>
    <row r="3828">
      <c r="A3828" s="181"/>
      <c r="B3828" s="181"/>
      <c r="C3828" s="181"/>
      <c r="D3828" s="181"/>
      <c r="E3828" s="181"/>
      <c r="F3828" s="181"/>
      <c r="G3828" s="158"/>
      <c r="I3828" s="182"/>
      <c r="J3828" s="183"/>
    </row>
    <row r="3829">
      <c r="A3829" s="181"/>
      <c r="B3829" s="181"/>
      <c r="C3829" s="181"/>
      <c r="D3829" s="181"/>
      <c r="E3829" s="181"/>
      <c r="F3829" s="181"/>
      <c r="G3829" s="158"/>
      <c r="I3829" s="182"/>
      <c r="J3829" s="183"/>
    </row>
    <row r="3830">
      <c r="A3830" s="181"/>
      <c r="B3830" s="181"/>
      <c r="C3830" s="181"/>
      <c r="D3830" s="181"/>
      <c r="E3830" s="181"/>
      <c r="F3830" s="181"/>
      <c r="G3830" s="158"/>
      <c r="I3830" s="182"/>
      <c r="J3830" s="183"/>
    </row>
    <row r="3831">
      <c r="A3831" s="181"/>
      <c r="B3831" s="181"/>
      <c r="C3831" s="181"/>
      <c r="D3831" s="181"/>
      <c r="E3831" s="181"/>
      <c r="F3831" s="181"/>
      <c r="G3831" s="158"/>
      <c r="I3831" s="182"/>
      <c r="J3831" s="183"/>
    </row>
    <row r="3832">
      <c r="A3832" s="181"/>
      <c r="B3832" s="181"/>
      <c r="C3832" s="181"/>
      <c r="D3832" s="181"/>
      <c r="E3832" s="181"/>
      <c r="F3832" s="181"/>
      <c r="G3832" s="158"/>
      <c r="I3832" s="182"/>
      <c r="J3832" s="183"/>
    </row>
    <row r="3833">
      <c r="A3833" s="181"/>
      <c r="B3833" s="181"/>
      <c r="C3833" s="181"/>
      <c r="D3833" s="181"/>
      <c r="E3833" s="181"/>
      <c r="F3833" s="181"/>
      <c r="G3833" s="158"/>
      <c r="I3833" s="182"/>
      <c r="J3833" s="183"/>
    </row>
    <row r="3834">
      <c r="A3834" s="181"/>
      <c r="B3834" s="181"/>
      <c r="C3834" s="181"/>
      <c r="D3834" s="181"/>
      <c r="E3834" s="181"/>
      <c r="F3834" s="181"/>
      <c r="G3834" s="158"/>
      <c r="I3834" s="182"/>
      <c r="J3834" s="183"/>
    </row>
    <row r="3835">
      <c r="A3835" s="181"/>
      <c r="B3835" s="181"/>
      <c r="C3835" s="181"/>
      <c r="D3835" s="181"/>
      <c r="E3835" s="181"/>
      <c r="F3835" s="181"/>
      <c r="G3835" s="158"/>
      <c r="I3835" s="182"/>
      <c r="J3835" s="183"/>
    </row>
    <row r="3836">
      <c r="A3836" s="181"/>
      <c r="B3836" s="181"/>
      <c r="C3836" s="181"/>
      <c r="D3836" s="181"/>
      <c r="E3836" s="181"/>
      <c r="F3836" s="181"/>
      <c r="G3836" s="158"/>
      <c r="I3836" s="182"/>
      <c r="J3836" s="183"/>
    </row>
    <row r="3837">
      <c r="A3837" s="181"/>
      <c r="B3837" s="181"/>
      <c r="C3837" s="181"/>
      <c r="D3837" s="181"/>
      <c r="E3837" s="181"/>
      <c r="F3837" s="181"/>
      <c r="G3837" s="158"/>
      <c r="I3837" s="182"/>
      <c r="J3837" s="183"/>
    </row>
    <row r="3838">
      <c r="A3838" s="181"/>
      <c r="B3838" s="181"/>
      <c r="C3838" s="181"/>
      <c r="D3838" s="181"/>
      <c r="E3838" s="181"/>
      <c r="F3838" s="181"/>
      <c r="G3838" s="158"/>
      <c r="I3838" s="182"/>
      <c r="J3838" s="183"/>
    </row>
    <row r="3839">
      <c r="A3839" s="181"/>
      <c r="B3839" s="181"/>
      <c r="C3839" s="181"/>
      <c r="D3839" s="181"/>
      <c r="E3839" s="181"/>
      <c r="F3839" s="181"/>
      <c r="G3839" s="158"/>
      <c r="I3839" s="182"/>
      <c r="J3839" s="183"/>
    </row>
    <row r="3840">
      <c r="A3840" s="181"/>
      <c r="B3840" s="181"/>
      <c r="C3840" s="181"/>
      <c r="D3840" s="181"/>
      <c r="E3840" s="181"/>
      <c r="F3840" s="181"/>
      <c r="G3840" s="158"/>
      <c r="I3840" s="182"/>
      <c r="J3840" s="183"/>
    </row>
    <row r="3841">
      <c r="A3841" s="181"/>
      <c r="B3841" s="181"/>
      <c r="C3841" s="181"/>
      <c r="D3841" s="181"/>
      <c r="E3841" s="181"/>
      <c r="F3841" s="181"/>
      <c r="G3841" s="158"/>
      <c r="I3841" s="182"/>
      <c r="J3841" s="183"/>
    </row>
    <row r="3842">
      <c r="A3842" s="181"/>
      <c r="B3842" s="181"/>
      <c r="C3842" s="181"/>
      <c r="D3842" s="181"/>
      <c r="E3842" s="181"/>
      <c r="F3842" s="181"/>
      <c r="G3842" s="158"/>
      <c r="I3842" s="182"/>
      <c r="J3842" s="183"/>
    </row>
    <row r="3843">
      <c r="A3843" s="181"/>
      <c r="B3843" s="181"/>
      <c r="C3843" s="181"/>
      <c r="D3843" s="181"/>
      <c r="E3843" s="181"/>
      <c r="F3843" s="181"/>
      <c r="G3843" s="158"/>
      <c r="I3843" s="182"/>
      <c r="J3843" s="183"/>
    </row>
    <row r="3844">
      <c r="A3844" s="181"/>
      <c r="B3844" s="181"/>
      <c r="C3844" s="181"/>
      <c r="D3844" s="181"/>
      <c r="E3844" s="181"/>
      <c r="F3844" s="181"/>
      <c r="G3844" s="158"/>
      <c r="I3844" s="182"/>
      <c r="J3844" s="183"/>
    </row>
    <row r="3845">
      <c r="A3845" s="181"/>
      <c r="B3845" s="181"/>
      <c r="C3845" s="181"/>
      <c r="D3845" s="181"/>
      <c r="E3845" s="181"/>
      <c r="F3845" s="181"/>
      <c r="G3845" s="158"/>
      <c r="I3845" s="182"/>
      <c r="J3845" s="183"/>
    </row>
    <row r="3846">
      <c r="A3846" s="181"/>
      <c r="B3846" s="181"/>
      <c r="C3846" s="181"/>
      <c r="D3846" s="181"/>
      <c r="E3846" s="181"/>
      <c r="F3846" s="181"/>
      <c r="G3846" s="158"/>
      <c r="I3846" s="182"/>
      <c r="J3846" s="183"/>
    </row>
    <row r="3847">
      <c r="A3847" s="181"/>
      <c r="B3847" s="181"/>
      <c r="C3847" s="181"/>
      <c r="D3847" s="181"/>
      <c r="E3847" s="181"/>
      <c r="F3847" s="181"/>
      <c r="G3847" s="158"/>
      <c r="I3847" s="182"/>
      <c r="J3847" s="183"/>
    </row>
    <row r="3848">
      <c r="A3848" s="181"/>
      <c r="B3848" s="181"/>
      <c r="C3848" s="181"/>
      <c r="D3848" s="181"/>
      <c r="E3848" s="181"/>
      <c r="F3848" s="181"/>
      <c r="G3848" s="158"/>
      <c r="I3848" s="182"/>
      <c r="J3848" s="183"/>
    </row>
    <row r="3849">
      <c r="A3849" s="181"/>
      <c r="B3849" s="181"/>
      <c r="C3849" s="181"/>
      <c r="D3849" s="181"/>
      <c r="E3849" s="181"/>
      <c r="F3849" s="181"/>
      <c r="G3849" s="158"/>
      <c r="I3849" s="182"/>
      <c r="J3849" s="183"/>
    </row>
    <row r="3850">
      <c r="A3850" s="181"/>
      <c r="B3850" s="181"/>
      <c r="C3850" s="181"/>
      <c r="D3850" s="181"/>
      <c r="E3850" s="181"/>
      <c r="F3850" s="181"/>
      <c r="G3850" s="158"/>
      <c r="I3850" s="182"/>
      <c r="J3850" s="183"/>
    </row>
    <row r="3851">
      <c r="A3851" s="181"/>
      <c r="B3851" s="181"/>
      <c r="C3851" s="181"/>
      <c r="D3851" s="181"/>
      <c r="E3851" s="181"/>
      <c r="F3851" s="181"/>
      <c r="G3851" s="158"/>
      <c r="I3851" s="182"/>
      <c r="J3851" s="183"/>
    </row>
    <row r="3852">
      <c r="A3852" s="181"/>
      <c r="B3852" s="181"/>
      <c r="C3852" s="181"/>
      <c r="D3852" s="181"/>
      <c r="E3852" s="181"/>
      <c r="F3852" s="181"/>
      <c r="G3852" s="158"/>
      <c r="I3852" s="182"/>
      <c r="J3852" s="183"/>
    </row>
    <row r="3853">
      <c r="A3853" s="181"/>
      <c r="B3853" s="181"/>
      <c r="C3853" s="181"/>
      <c r="D3853" s="181"/>
      <c r="E3853" s="181"/>
      <c r="F3853" s="181"/>
      <c r="G3853" s="158"/>
      <c r="I3853" s="182"/>
      <c r="J3853" s="183"/>
    </row>
    <row r="3854">
      <c r="A3854" s="181"/>
      <c r="B3854" s="181"/>
      <c r="C3854" s="181"/>
      <c r="D3854" s="181"/>
      <c r="E3854" s="181"/>
      <c r="F3854" s="181"/>
      <c r="G3854" s="158"/>
      <c r="I3854" s="182"/>
      <c r="J3854" s="183"/>
    </row>
    <row r="3855">
      <c r="A3855" s="181"/>
      <c r="B3855" s="181"/>
      <c r="C3855" s="181"/>
      <c r="D3855" s="181"/>
      <c r="E3855" s="181"/>
      <c r="F3855" s="181"/>
      <c r="G3855" s="158"/>
      <c r="I3855" s="182"/>
      <c r="J3855" s="183"/>
    </row>
    <row r="3856">
      <c r="A3856" s="181"/>
      <c r="B3856" s="181"/>
      <c r="C3856" s="181"/>
      <c r="D3856" s="181"/>
      <c r="E3856" s="181"/>
      <c r="F3856" s="181"/>
      <c r="G3856" s="158"/>
      <c r="I3856" s="182"/>
      <c r="J3856" s="183"/>
    </row>
    <row r="3857">
      <c r="A3857" s="181"/>
      <c r="B3857" s="181"/>
      <c r="C3857" s="181"/>
      <c r="D3857" s="181"/>
      <c r="E3857" s="181"/>
      <c r="F3857" s="181"/>
      <c r="G3857" s="158"/>
      <c r="I3857" s="182"/>
      <c r="J3857" s="183"/>
    </row>
    <row r="3858">
      <c r="A3858" s="181"/>
      <c r="B3858" s="181"/>
      <c r="C3858" s="181"/>
      <c r="D3858" s="181"/>
      <c r="E3858" s="181"/>
      <c r="F3858" s="181"/>
      <c r="G3858" s="158"/>
      <c r="I3858" s="182"/>
      <c r="J3858" s="183"/>
    </row>
    <row r="3859">
      <c r="A3859" s="181"/>
      <c r="B3859" s="181"/>
      <c r="C3859" s="181"/>
      <c r="D3859" s="181"/>
      <c r="E3859" s="181"/>
      <c r="F3859" s="181"/>
      <c r="G3859" s="158"/>
      <c r="I3859" s="182"/>
      <c r="J3859" s="183"/>
    </row>
    <row r="3860">
      <c r="A3860" s="181"/>
      <c r="B3860" s="181"/>
      <c r="C3860" s="181"/>
      <c r="D3860" s="181"/>
      <c r="E3860" s="181"/>
      <c r="F3860" s="181"/>
      <c r="G3860" s="158"/>
      <c r="I3860" s="182"/>
      <c r="J3860" s="183"/>
    </row>
    <row r="3861">
      <c r="A3861" s="181"/>
      <c r="B3861" s="181"/>
      <c r="C3861" s="181"/>
      <c r="D3861" s="181"/>
      <c r="E3861" s="181"/>
      <c r="F3861" s="181"/>
      <c r="G3861" s="158"/>
      <c r="I3861" s="182"/>
      <c r="J3861" s="183"/>
    </row>
    <row r="3862">
      <c r="A3862" s="181"/>
      <c r="B3862" s="181"/>
      <c r="C3862" s="181"/>
      <c r="D3862" s="181"/>
      <c r="E3862" s="181"/>
      <c r="F3862" s="181"/>
      <c r="G3862" s="158"/>
      <c r="I3862" s="182"/>
      <c r="J3862" s="183"/>
    </row>
    <row r="3863">
      <c r="A3863" s="181"/>
      <c r="B3863" s="181"/>
      <c r="C3863" s="181"/>
      <c r="D3863" s="181"/>
      <c r="E3863" s="181"/>
      <c r="F3863" s="181"/>
      <c r="G3863" s="158"/>
      <c r="I3863" s="182"/>
      <c r="J3863" s="183"/>
    </row>
    <row r="3864">
      <c r="A3864" s="181"/>
      <c r="B3864" s="181"/>
      <c r="C3864" s="181"/>
      <c r="D3864" s="181"/>
      <c r="E3864" s="181"/>
      <c r="F3864" s="181"/>
      <c r="G3864" s="158"/>
      <c r="I3864" s="182"/>
      <c r="J3864" s="183"/>
    </row>
    <row r="3865">
      <c r="A3865" s="181"/>
      <c r="B3865" s="181"/>
      <c r="C3865" s="181"/>
      <c r="D3865" s="181"/>
      <c r="E3865" s="181"/>
      <c r="F3865" s="181"/>
      <c r="G3865" s="158"/>
      <c r="I3865" s="182"/>
      <c r="J3865" s="183"/>
    </row>
    <row r="3866">
      <c r="A3866" s="181"/>
      <c r="B3866" s="181"/>
      <c r="C3866" s="181"/>
      <c r="D3866" s="181"/>
      <c r="E3866" s="181"/>
      <c r="F3866" s="181"/>
      <c r="G3866" s="158"/>
      <c r="I3866" s="182"/>
      <c r="J3866" s="183"/>
    </row>
    <row r="3867">
      <c r="A3867" s="181"/>
      <c r="B3867" s="181"/>
      <c r="C3867" s="181"/>
      <c r="D3867" s="181"/>
      <c r="E3867" s="181"/>
      <c r="F3867" s="181"/>
      <c r="G3867" s="158"/>
      <c r="I3867" s="182"/>
      <c r="J3867" s="183"/>
    </row>
    <row r="3868">
      <c r="A3868" s="181"/>
      <c r="B3868" s="181"/>
      <c r="C3868" s="181"/>
      <c r="D3868" s="181"/>
      <c r="E3868" s="181"/>
      <c r="F3868" s="181"/>
      <c r="G3868" s="158"/>
      <c r="I3868" s="182"/>
      <c r="J3868" s="183"/>
    </row>
    <row r="3869">
      <c r="A3869" s="181"/>
      <c r="B3869" s="181"/>
      <c r="C3869" s="181"/>
      <c r="D3869" s="181"/>
      <c r="E3869" s="181"/>
      <c r="F3869" s="181"/>
      <c r="G3869" s="158"/>
      <c r="I3869" s="182"/>
      <c r="J3869" s="183"/>
    </row>
    <row r="3870">
      <c r="A3870" s="181"/>
      <c r="B3870" s="181"/>
      <c r="C3870" s="181"/>
      <c r="D3870" s="181"/>
      <c r="E3870" s="181"/>
      <c r="F3870" s="181"/>
      <c r="G3870" s="158"/>
      <c r="I3870" s="182"/>
      <c r="J3870" s="183"/>
    </row>
    <row r="3871">
      <c r="A3871" s="181"/>
      <c r="B3871" s="181"/>
      <c r="C3871" s="181"/>
      <c r="D3871" s="181"/>
      <c r="E3871" s="181"/>
      <c r="F3871" s="181"/>
      <c r="G3871" s="158"/>
      <c r="I3871" s="182"/>
      <c r="J3871" s="183"/>
    </row>
    <row r="3872">
      <c r="A3872" s="181"/>
      <c r="B3872" s="181"/>
      <c r="C3872" s="181"/>
      <c r="D3872" s="181"/>
      <c r="E3872" s="181"/>
      <c r="F3872" s="181"/>
      <c r="G3872" s="158"/>
      <c r="I3872" s="182"/>
      <c r="J3872" s="183"/>
    </row>
    <row r="3873">
      <c r="A3873" s="181"/>
      <c r="B3873" s="181"/>
      <c r="C3873" s="181"/>
      <c r="D3873" s="181"/>
      <c r="E3873" s="181"/>
      <c r="F3873" s="181"/>
      <c r="G3873" s="158"/>
      <c r="I3873" s="182"/>
      <c r="J3873" s="183"/>
    </row>
    <row r="3874">
      <c r="A3874" s="181"/>
      <c r="B3874" s="181"/>
      <c r="C3874" s="181"/>
      <c r="D3874" s="181"/>
      <c r="E3874" s="181"/>
      <c r="F3874" s="181"/>
      <c r="G3874" s="158"/>
      <c r="I3874" s="182"/>
      <c r="J3874" s="183"/>
    </row>
    <row r="3875">
      <c r="A3875" s="181"/>
      <c r="B3875" s="181"/>
      <c r="C3875" s="181"/>
      <c r="D3875" s="181"/>
      <c r="E3875" s="181"/>
      <c r="F3875" s="181"/>
      <c r="G3875" s="158"/>
      <c r="I3875" s="182"/>
      <c r="J3875" s="183"/>
    </row>
    <row r="3876">
      <c r="A3876" s="181"/>
      <c r="B3876" s="181"/>
      <c r="C3876" s="181"/>
      <c r="D3876" s="181"/>
      <c r="E3876" s="181"/>
      <c r="F3876" s="181"/>
      <c r="G3876" s="158"/>
      <c r="I3876" s="182"/>
      <c r="J3876" s="183"/>
    </row>
    <row r="3877">
      <c r="A3877" s="181"/>
      <c r="B3877" s="181"/>
      <c r="C3877" s="181"/>
      <c r="D3877" s="181"/>
      <c r="E3877" s="181"/>
      <c r="F3877" s="181"/>
      <c r="G3877" s="158"/>
      <c r="I3877" s="182"/>
      <c r="J3877" s="183"/>
    </row>
    <row r="3878">
      <c r="A3878" s="181"/>
      <c r="B3878" s="181"/>
      <c r="C3878" s="181"/>
      <c r="D3878" s="181"/>
      <c r="E3878" s="181"/>
      <c r="F3878" s="181"/>
      <c r="G3878" s="158"/>
      <c r="I3878" s="182"/>
      <c r="J3878" s="183"/>
    </row>
    <row r="3879">
      <c r="A3879" s="181"/>
      <c r="B3879" s="181"/>
      <c r="C3879" s="181"/>
      <c r="D3879" s="181"/>
      <c r="E3879" s="181"/>
      <c r="F3879" s="181"/>
      <c r="G3879" s="158"/>
      <c r="I3879" s="182"/>
      <c r="J3879" s="183"/>
    </row>
    <row r="3880">
      <c r="A3880" s="181"/>
      <c r="B3880" s="181"/>
      <c r="C3880" s="181"/>
      <c r="D3880" s="181"/>
      <c r="E3880" s="181"/>
      <c r="F3880" s="181"/>
      <c r="G3880" s="158"/>
      <c r="I3880" s="182"/>
      <c r="J3880" s="183"/>
    </row>
    <row r="3881">
      <c r="A3881" s="181"/>
      <c r="B3881" s="181"/>
      <c r="C3881" s="181"/>
      <c r="D3881" s="181"/>
      <c r="E3881" s="181"/>
      <c r="F3881" s="181"/>
      <c r="G3881" s="158"/>
      <c r="I3881" s="182"/>
      <c r="J3881" s="183"/>
    </row>
    <row r="3882">
      <c r="A3882" s="181"/>
      <c r="B3882" s="181"/>
      <c r="C3882" s="181"/>
      <c r="D3882" s="181"/>
      <c r="E3882" s="181"/>
      <c r="F3882" s="181"/>
      <c r="G3882" s="158"/>
      <c r="I3882" s="182"/>
      <c r="J3882" s="183"/>
    </row>
    <row r="3883">
      <c r="A3883" s="181"/>
      <c r="B3883" s="181"/>
      <c r="C3883" s="181"/>
      <c r="D3883" s="181"/>
      <c r="E3883" s="181"/>
      <c r="F3883" s="181"/>
      <c r="G3883" s="158"/>
      <c r="I3883" s="182"/>
      <c r="J3883" s="183"/>
    </row>
    <row r="3884">
      <c r="A3884" s="181"/>
      <c r="B3884" s="181"/>
      <c r="C3884" s="181"/>
      <c r="D3884" s="181"/>
      <c r="E3884" s="181"/>
      <c r="F3884" s="181"/>
      <c r="G3884" s="158"/>
      <c r="I3884" s="182"/>
      <c r="J3884" s="183"/>
    </row>
    <row r="3885">
      <c r="A3885" s="181"/>
      <c r="B3885" s="181"/>
      <c r="C3885" s="181"/>
      <c r="D3885" s="181"/>
      <c r="E3885" s="181"/>
      <c r="F3885" s="181"/>
      <c r="G3885" s="158"/>
      <c r="I3885" s="182"/>
      <c r="J3885" s="183"/>
    </row>
    <row r="3886">
      <c r="A3886" s="181"/>
      <c r="B3886" s="181"/>
      <c r="C3886" s="181"/>
      <c r="D3886" s="181"/>
      <c r="E3886" s="181"/>
      <c r="F3886" s="181"/>
      <c r="G3886" s="158"/>
      <c r="I3886" s="182"/>
      <c r="J3886" s="183"/>
    </row>
    <row r="3887">
      <c r="A3887" s="181"/>
      <c r="B3887" s="181"/>
      <c r="C3887" s="181"/>
      <c r="D3887" s="181"/>
      <c r="E3887" s="181"/>
      <c r="F3887" s="181"/>
      <c r="G3887" s="158"/>
      <c r="I3887" s="182"/>
      <c r="J3887" s="183"/>
    </row>
    <row r="3888">
      <c r="A3888" s="181"/>
      <c r="B3888" s="181"/>
      <c r="C3888" s="181"/>
      <c r="D3888" s="181"/>
      <c r="E3888" s="181"/>
      <c r="F3888" s="181"/>
      <c r="G3888" s="158"/>
      <c r="I3888" s="182"/>
      <c r="J3888" s="183"/>
    </row>
    <row r="3889">
      <c r="A3889" s="181"/>
      <c r="B3889" s="181"/>
      <c r="C3889" s="181"/>
      <c r="D3889" s="181"/>
      <c r="E3889" s="181"/>
      <c r="F3889" s="181"/>
      <c r="G3889" s="158"/>
      <c r="I3889" s="182"/>
      <c r="J3889" s="183"/>
    </row>
    <row r="3890">
      <c r="A3890" s="181"/>
      <c r="B3890" s="181"/>
      <c r="C3890" s="181"/>
      <c r="D3890" s="181"/>
      <c r="E3890" s="181"/>
      <c r="F3890" s="181"/>
      <c r="G3890" s="158"/>
      <c r="I3890" s="182"/>
      <c r="J3890" s="183"/>
    </row>
    <row r="3891">
      <c r="A3891" s="181"/>
      <c r="B3891" s="181"/>
      <c r="C3891" s="181"/>
      <c r="D3891" s="181"/>
      <c r="E3891" s="181"/>
      <c r="F3891" s="181"/>
      <c r="G3891" s="158"/>
      <c r="I3891" s="182"/>
      <c r="J3891" s="183"/>
    </row>
    <row r="3892">
      <c r="A3892" s="181"/>
      <c r="B3892" s="181"/>
      <c r="C3892" s="181"/>
      <c r="D3892" s="181"/>
      <c r="E3892" s="181"/>
      <c r="F3892" s="181"/>
      <c r="G3892" s="158"/>
      <c r="I3892" s="182"/>
      <c r="J3892" s="183"/>
    </row>
    <row r="3893">
      <c r="A3893" s="181"/>
      <c r="B3893" s="181"/>
      <c r="C3893" s="181"/>
      <c r="D3893" s="181"/>
      <c r="E3893" s="181"/>
      <c r="F3893" s="181"/>
      <c r="G3893" s="158"/>
      <c r="I3893" s="182"/>
      <c r="J3893" s="183"/>
    </row>
    <row r="3894">
      <c r="A3894" s="181"/>
      <c r="B3894" s="181"/>
      <c r="C3894" s="181"/>
      <c r="D3894" s="181"/>
      <c r="E3894" s="181"/>
      <c r="F3894" s="181"/>
      <c r="G3894" s="158"/>
      <c r="I3894" s="182"/>
      <c r="J3894" s="183"/>
    </row>
    <row r="3895">
      <c r="A3895" s="181"/>
      <c r="B3895" s="181"/>
      <c r="C3895" s="181"/>
      <c r="D3895" s="181"/>
      <c r="E3895" s="181"/>
      <c r="F3895" s="181"/>
      <c r="G3895" s="158"/>
      <c r="I3895" s="182"/>
      <c r="J3895" s="183"/>
    </row>
    <row r="3896">
      <c r="A3896" s="181"/>
      <c r="B3896" s="181"/>
      <c r="C3896" s="181"/>
      <c r="D3896" s="181"/>
      <c r="E3896" s="181"/>
      <c r="F3896" s="181"/>
      <c r="G3896" s="158"/>
      <c r="I3896" s="182"/>
      <c r="J3896" s="183"/>
    </row>
    <row r="3897">
      <c r="A3897" s="181"/>
      <c r="B3897" s="181"/>
      <c r="C3897" s="181"/>
      <c r="D3897" s="181"/>
      <c r="E3897" s="181"/>
      <c r="F3897" s="181"/>
      <c r="G3897" s="158"/>
      <c r="I3897" s="182"/>
      <c r="J3897" s="183"/>
    </row>
    <row r="3898">
      <c r="A3898" s="181"/>
      <c r="B3898" s="181"/>
      <c r="C3898" s="181"/>
      <c r="D3898" s="181"/>
      <c r="E3898" s="181"/>
      <c r="F3898" s="181"/>
      <c r="G3898" s="158"/>
      <c r="I3898" s="182"/>
      <c r="J3898" s="183"/>
    </row>
    <row r="3899">
      <c r="A3899" s="181"/>
      <c r="B3899" s="181"/>
      <c r="C3899" s="181"/>
      <c r="D3899" s="181"/>
      <c r="E3899" s="181"/>
      <c r="F3899" s="181"/>
      <c r="G3899" s="158"/>
      <c r="I3899" s="182"/>
      <c r="J3899" s="183"/>
    </row>
    <row r="3900">
      <c r="A3900" s="181"/>
      <c r="B3900" s="181"/>
      <c r="C3900" s="181"/>
      <c r="D3900" s="181"/>
      <c r="E3900" s="181"/>
      <c r="F3900" s="181"/>
      <c r="G3900" s="158"/>
      <c r="I3900" s="182"/>
      <c r="J3900" s="183"/>
    </row>
    <row r="3901">
      <c r="A3901" s="181"/>
      <c r="B3901" s="181"/>
      <c r="C3901" s="181"/>
      <c r="D3901" s="181"/>
      <c r="E3901" s="181"/>
      <c r="F3901" s="181"/>
      <c r="G3901" s="158"/>
      <c r="I3901" s="182"/>
      <c r="J3901" s="183"/>
    </row>
    <row r="3902">
      <c r="A3902" s="181"/>
      <c r="B3902" s="181"/>
      <c r="C3902" s="181"/>
      <c r="D3902" s="181"/>
      <c r="E3902" s="181"/>
      <c r="F3902" s="181"/>
      <c r="G3902" s="158"/>
      <c r="I3902" s="182"/>
      <c r="J3902" s="183"/>
    </row>
    <row r="3903">
      <c r="A3903" s="181"/>
      <c r="B3903" s="181"/>
      <c r="C3903" s="181"/>
      <c r="D3903" s="181"/>
      <c r="E3903" s="181"/>
      <c r="F3903" s="181"/>
      <c r="G3903" s="158"/>
      <c r="I3903" s="182"/>
      <c r="J3903" s="183"/>
    </row>
    <row r="3904">
      <c r="A3904" s="181"/>
      <c r="B3904" s="181"/>
      <c r="C3904" s="181"/>
      <c r="D3904" s="181"/>
      <c r="E3904" s="181"/>
      <c r="F3904" s="181"/>
      <c r="G3904" s="158"/>
      <c r="I3904" s="182"/>
      <c r="J3904" s="183"/>
    </row>
    <row r="3905">
      <c r="A3905" s="181"/>
      <c r="B3905" s="181"/>
      <c r="C3905" s="181"/>
      <c r="D3905" s="181"/>
      <c r="E3905" s="181"/>
      <c r="F3905" s="181"/>
      <c r="G3905" s="158"/>
      <c r="I3905" s="182"/>
      <c r="J3905" s="183"/>
    </row>
    <row r="3906">
      <c r="A3906" s="181"/>
      <c r="B3906" s="181"/>
      <c r="C3906" s="181"/>
      <c r="D3906" s="181"/>
      <c r="E3906" s="181"/>
      <c r="F3906" s="181"/>
      <c r="G3906" s="158"/>
      <c r="I3906" s="182"/>
      <c r="J3906" s="183"/>
    </row>
    <row r="3907">
      <c r="A3907" s="181"/>
      <c r="B3907" s="181"/>
      <c r="C3907" s="181"/>
      <c r="D3907" s="181"/>
      <c r="E3907" s="181"/>
      <c r="F3907" s="181"/>
      <c r="G3907" s="158"/>
      <c r="I3907" s="182"/>
      <c r="J3907" s="183"/>
    </row>
    <row r="3908">
      <c r="A3908" s="181"/>
      <c r="B3908" s="181"/>
      <c r="C3908" s="181"/>
      <c r="D3908" s="181"/>
      <c r="E3908" s="181"/>
      <c r="F3908" s="181"/>
      <c r="G3908" s="158"/>
      <c r="I3908" s="182"/>
      <c r="J3908" s="183"/>
    </row>
    <row r="3909">
      <c r="A3909" s="181"/>
      <c r="B3909" s="181"/>
      <c r="C3909" s="181"/>
      <c r="D3909" s="181"/>
      <c r="E3909" s="181"/>
      <c r="F3909" s="181"/>
      <c r="G3909" s="158"/>
      <c r="I3909" s="182"/>
      <c r="J3909" s="183"/>
    </row>
    <row r="3910">
      <c r="A3910" s="181"/>
      <c r="B3910" s="181"/>
      <c r="C3910" s="181"/>
      <c r="D3910" s="181"/>
      <c r="E3910" s="181"/>
      <c r="F3910" s="181"/>
      <c r="G3910" s="158"/>
      <c r="I3910" s="182"/>
      <c r="J3910" s="183"/>
    </row>
    <row r="3911">
      <c r="A3911" s="181"/>
      <c r="B3911" s="181"/>
      <c r="C3911" s="181"/>
      <c r="D3911" s="181"/>
      <c r="E3911" s="181"/>
      <c r="F3911" s="181"/>
      <c r="G3911" s="158"/>
      <c r="I3911" s="182"/>
      <c r="J3911" s="183"/>
    </row>
    <row r="3912">
      <c r="A3912" s="181"/>
      <c r="B3912" s="181"/>
      <c r="C3912" s="181"/>
      <c r="D3912" s="181"/>
      <c r="E3912" s="181"/>
      <c r="F3912" s="181"/>
      <c r="G3912" s="158"/>
      <c r="I3912" s="182"/>
      <c r="J3912" s="183"/>
    </row>
    <row r="3913">
      <c r="A3913" s="181"/>
      <c r="B3913" s="181"/>
      <c r="C3913" s="181"/>
      <c r="D3913" s="181"/>
      <c r="E3913" s="181"/>
      <c r="F3913" s="181"/>
      <c r="G3913" s="158"/>
      <c r="I3913" s="182"/>
      <c r="J3913" s="183"/>
    </row>
    <row r="3914">
      <c r="A3914" s="181"/>
      <c r="B3914" s="181"/>
      <c r="C3914" s="181"/>
      <c r="D3914" s="181"/>
      <c r="E3914" s="181"/>
      <c r="F3914" s="181"/>
      <c r="G3914" s="158"/>
      <c r="I3914" s="182"/>
      <c r="J3914" s="183"/>
    </row>
    <row r="3915">
      <c r="A3915" s="181"/>
      <c r="B3915" s="181"/>
      <c r="C3915" s="181"/>
      <c r="D3915" s="181"/>
      <c r="E3915" s="181"/>
      <c r="F3915" s="181"/>
      <c r="G3915" s="158"/>
      <c r="I3915" s="182"/>
      <c r="J3915" s="183"/>
    </row>
    <row r="3916">
      <c r="A3916" s="181"/>
      <c r="B3916" s="181"/>
      <c r="C3916" s="181"/>
      <c r="D3916" s="181"/>
      <c r="E3916" s="181"/>
      <c r="F3916" s="181"/>
      <c r="G3916" s="158"/>
      <c r="I3916" s="182"/>
      <c r="J3916" s="183"/>
    </row>
    <row r="3917">
      <c r="A3917" s="181"/>
      <c r="B3917" s="181"/>
      <c r="C3917" s="181"/>
      <c r="D3917" s="181"/>
      <c r="E3917" s="181"/>
      <c r="F3917" s="181"/>
      <c r="G3917" s="158"/>
      <c r="I3917" s="182"/>
      <c r="J3917" s="183"/>
    </row>
    <row r="3918">
      <c r="A3918" s="181"/>
      <c r="B3918" s="181"/>
      <c r="C3918" s="181"/>
      <c r="D3918" s="181"/>
      <c r="E3918" s="181"/>
      <c r="F3918" s="181"/>
      <c r="G3918" s="158"/>
      <c r="I3918" s="182"/>
      <c r="J3918" s="183"/>
    </row>
    <row r="3919">
      <c r="A3919" s="181"/>
      <c r="B3919" s="181"/>
      <c r="C3919" s="181"/>
      <c r="D3919" s="181"/>
      <c r="E3919" s="181"/>
      <c r="F3919" s="181"/>
      <c r="G3919" s="158"/>
      <c r="I3919" s="182"/>
      <c r="J3919" s="183"/>
    </row>
    <row r="3920">
      <c r="A3920" s="181"/>
      <c r="B3920" s="181"/>
      <c r="C3920" s="181"/>
      <c r="D3920" s="181"/>
      <c r="E3920" s="181"/>
      <c r="F3920" s="181"/>
      <c r="G3920" s="158"/>
      <c r="I3920" s="182"/>
      <c r="J3920" s="183"/>
    </row>
    <row r="3921">
      <c r="A3921" s="181"/>
      <c r="B3921" s="181"/>
      <c r="C3921" s="181"/>
      <c r="D3921" s="181"/>
      <c r="E3921" s="181"/>
      <c r="F3921" s="181"/>
      <c r="G3921" s="158"/>
      <c r="I3921" s="182"/>
      <c r="J3921" s="183"/>
    </row>
    <row r="3922">
      <c r="A3922" s="181"/>
      <c r="B3922" s="181"/>
      <c r="C3922" s="181"/>
      <c r="D3922" s="181"/>
      <c r="E3922" s="181"/>
      <c r="F3922" s="181"/>
      <c r="G3922" s="158"/>
      <c r="I3922" s="182"/>
      <c r="J3922" s="183"/>
    </row>
    <row r="3923">
      <c r="A3923" s="181"/>
      <c r="B3923" s="181"/>
      <c r="C3923" s="181"/>
      <c r="D3923" s="181"/>
      <c r="E3923" s="181"/>
      <c r="F3923" s="181"/>
      <c r="G3923" s="158"/>
      <c r="I3923" s="182"/>
      <c r="J3923" s="183"/>
    </row>
    <row r="3924">
      <c r="A3924" s="181"/>
      <c r="B3924" s="181"/>
      <c r="C3924" s="181"/>
      <c r="D3924" s="181"/>
      <c r="E3924" s="181"/>
      <c r="F3924" s="181"/>
      <c r="G3924" s="158"/>
      <c r="I3924" s="182"/>
      <c r="J3924" s="183"/>
    </row>
    <row r="3925">
      <c r="A3925" s="181"/>
      <c r="B3925" s="181"/>
      <c r="C3925" s="181"/>
      <c r="D3925" s="181"/>
      <c r="E3925" s="181"/>
      <c r="F3925" s="181"/>
      <c r="G3925" s="158"/>
      <c r="I3925" s="182"/>
      <c r="J3925" s="183"/>
    </row>
    <row r="3926">
      <c r="A3926" s="181"/>
      <c r="B3926" s="181"/>
      <c r="C3926" s="181"/>
      <c r="D3926" s="181"/>
      <c r="E3926" s="181"/>
      <c r="F3926" s="181"/>
      <c r="G3926" s="158"/>
      <c r="I3926" s="182"/>
      <c r="J3926" s="183"/>
    </row>
    <row r="3927">
      <c r="A3927" s="181"/>
      <c r="B3927" s="181"/>
      <c r="C3927" s="181"/>
      <c r="D3927" s="181"/>
      <c r="E3927" s="181"/>
      <c r="F3927" s="181"/>
      <c r="G3927" s="158"/>
      <c r="I3927" s="182"/>
      <c r="J3927" s="183"/>
    </row>
    <row r="3928">
      <c r="A3928" s="181"/>
      <c r="B3928" s="181"/>
      <c r="C3928" s="181"/>
      <c r="D3928" s="181"/>
      <c r="E3928" s="181"/>
      <c r="F3928" s="181"/>
      <c r="G3928" s="158"/>
      <c r="I3928" s="182"/>
      <c r="J3928" s="183"/>
    </row>
    <row r="3929">
      <c r="A3929" s="181"/>
      <c r="B3929" s="181"/>
      <c r="C3929" s="181"/>
      <c r="D3929" s="181"/>
      <c r="E3929" s="181"/>
      <c r="F3929" s="181"/>
      <c r="G3929" s="158"/>
      <c r="I3929" s="182"/>
      <c r="J3929" s="183"/>
    </row>
    <row r="3930">
      <c r="A3930" s="181"/>
      <c r="B3930" s="181"/>
      <c r="C3930" s="181"/>
      <c r="D3930" s="181"/>
      <c r="E3930" s="181"/>
      <c r="F3930" s="181"/>
      <c r="G3930" s="158"/>
      <c r="I3930" s="182"/>
      <c r="J3930" s="183"/>
    </row>
    <row r="3931">
      <c r="A3931" s="181"/>
      <c r="B3931" s="181"/>
      <c r="C3931" s="181"/>
      <c r="D3931" s="181"/>
      <c r="E3931" s="181"/>
      <c r="F3931" s="181"/>
      <c r="G3931" s="158"/>
      <c r="I3931" s="182"/>
      <c r="J3931" s="183"/>
    </row>
    <row r="3932">
      <c r="A3932" s="181"/>
      <c r="B3932" s="181"/>
      <c r="C3932" s="181"/>
      <c r="D3932" s="181"/>
      <c r="E3932" s="181"/>
      <c r="F3932" s="181"/>
      <c r="G3932" s="158"/>
      <c r="I3932" s="182"/>
      <c r="J3932" s="183"/>
    </row>
    <row r="3933">
      <c r="A3933" s="181"/>
      <c r="B3933" s="181"/>
      <c r="C3933" s="181"/>
      <c r="D3933" s="181"/>
      <c r="E3933" s="181"/>
      <c r="F3933" s="181"/>
      <c r="G3933" s="158"/>
      <c r="I3933" s="182"/>
      <c r="J3933" s="183"/>
    </row>
    <row r="3934">
      <c r="A3934" s="181"/>
      <c r="B3934" s="181"/>
      <c r="C3934" s="181"/>
      <c r="D3934" s="181"/>
      <c r="E3934" s="181"/>
      <c r="F3934" s="181"/>
      <c r="G3934" s="158"/>
      <c r="I3934" s="182"/>
      <c r="J3934" s="183"/>
    </row>
    <row r="3935">
      <c r="A3935" s="181"/>
      <c r="B3935" s="181"/>
      <c r="C3935" s="181"/>
      <c r="D3935" s="181"/>
      <c r="E3935" s="181"/>
      <c r="F3935" s="181"/>
      <c r="G3935" s="158"/>
      <c r="I3935" s="182"/>
      <c r="J3935" s="183"/>
    </row>
    <row r="3936">
      <c r="A3936" s="181"/>
      <c r="B3936" s="181"/>
      <c r="C3936" s="181"/>
      <c r="D3936" s="181"/>
      <c r="E3936" s="181"/>
      <c r="F3936" s="181"/>
      <c r="G3936" s="158"/>
      <c r="I3936" s="182"/>
      <c r="J3936" s="183"/>
    </row>
    <row r="3937">
      <c r="A3937" s="181"/>
      <c r="B3937" s="181"/>
      <c r="C3937" s="181"/>
      <c r="D3937" s="181"/>
      <c r="E3937" s="181"/>
      <c r="F3937" s="181"/>
      <c r="G3937" s="158"/>
      <c r="I3937" s="182"/>
      <c r="J3937" s="183"/>
    </row>
    <row r="3938">
      <c r="A3938" s="181"/>
      <c r="B3938" s="181"/>
      <c r="C3938" s="181"/>
      <c r="D3938" s="181"/>
      <c r="E3938" s="181"/>
      <c r="F3938" s="181"/>
      <c r="G3938" s="158"/>
      <c r="I3938" s="182"/>
      <c r="J3938" s="183"/>
    </row>
    <row r="3939">
      <c r="A3939" s="181"/>
      <c r="B3939" s="181"/>
      <c r="C3939" s="181"/>
      <c r="D3939" s="181"/>
      <c r="E3939" s="181"/>
      <c r="F3939" s="181"/>
      <c r="G3939" s="158"/>
      <c r="I3939" s="182"/>
      <c r="J3939" s="183"/>
    </row>
    <row r="3940">
      <c r="A3940" s="181"/>
      <c r="B3940" s="181"/>
      <c r="C3940" s="181"/>
      <c r="D3940" s="181"/>
      <c r="E3940" s="181"/>
      <c r="F3940" s="181"/>
      <c r="G3940" s="158"/>
      <c r="I3940" s="182"/>
      <c r="J3940" s="183"/>
    </row>
    <row r="3941">
      <c r="A3941" s="181"/>
      <c r="B3941" s="181"/>
      <c r="C3941" s="181"/>
      <c r="D3941" s="181"/>
      <c r="E3941" s="181"/>
      <c r="F3941" s="181"/>
      <c r="G3941" s="158"/>
      <c r="I3941" s="182"/>
      <c r="J3941" s="183"/>
    </row>
    <row r="3942">
      <c r="A3942" s="181"/>
      <c r="B3942" s="181"/>
      <c r="C3942" s="181"/>
      <c r="D3942" s="181"/>
      <c r="E3942" s="181"/>
      <c r="F3942" s="181"/>
      <c r="G3942" s="158"/>
      <c r="I3942" s="182"/>
      <c r="J3942" s="183"/>
    </row>
    <row r="3943">
      <c r="A3943" s="181"/>
      <c r="B3943" s="181"/>
      <c r="C3943" s="181"/>
      <c r="D3943" s="181"/>
      <c r="E3943" s="181"/>
      <c r="F3943" s="181"/>
      <c r="G3943" s="158"/>
      <c r="I3943" s="182"/>
      <c r="J3943" s="183"/>
    </row>
    <row r="3944">
      <c r="A3944" s="181"/>
      <c r="B3944" s="181"/>
      <c r="C3944" s="181"/>
      <c r="D3944" s="181"/>
      <c r="E3944" s="181"/>
      <c r="F3944" s="181"/>
      <c r="G3944" s="158"/>
      <c r="I3944" s="182"/>
      <c r="J3944" s="183"/>
    </row>
    <row r="3945">
      <c r="A3945" s="181"/>
      <c r="B3945" s="181"/>
      <c r="C3945" s="181"/>
      <c r="D3945" s="181"/>
      <c r="E3945" s="181"/>
      <c r="F3945" s="181"/>
      <c r="G3945" s="158"/>
      <c r="I3945" s="182"/>
      <c r="J3945" s="183"/>
    </row>
    <row r="3946">
      <c r="A3946" s="181"/>
      <c r="B3946" s="181"/>
      <c r="C3946" s="181"/>
      <c r="D3946" s="181"/>
      <c r="E3946" s="181"/>
      <c r="F3946" s="181"/>
      <c r="G3946" s="158"/>
      <c r="I3946" s="182"/>
      <c r="J3946" s="183"/>
    </row>
    <row r="3947">
      <c r="A3947" s="181"/>
      <c r="B3947" s="181"/>
      <c r="C3947" s="181"/>
      <c r="D3947" s="181"/>
      <c r="E3947" s="181"/>
      <c r="F3947" s="181"/>
      <c r="G3947" s="158"/>
      <c r="I3947" s="182"/>
      <c r="J3947" s="183"/>
    </row>
    <row r="3948">
      <c r="A3948" s="181"/>
      <c r="B3948" s="181"/>
      <c r="C3948" s="181"/>
      <c r="D3948" s="181"/>
      <c r="E3948" s="181"/>
      <c r="F3948" s="181"/>
      <c r="G3948" s="158"/>
      <c r="I3948" s="182"/>
      <c r="J3948" s="183"/>
    </row>
    <row r="3949">
      <c r="A3949" s="181"/>
      <c r="B3949" s="181"/>
      <c r="C3949" s="181"/>
      <c r="D3949" s="181"/>
      <c r="E3949" s="181"/>
      <c r="F3949" s="181"/>
      <c r="G3949" s="158"/>
      <c r="I3949" s="182"/>
      <c r="J3949" s="183"/>
    </row>
    <row r="3950">
      <c r="A3950" s="181"/>
      <c r="B3950" s="181"/>
      <c r="C3950" s="181"/>
      <c r="D3950" s="181"/>
      <c r="E3950" s="181"/>
      <c r="F3950" s="181"/>
      <c r="G3950" s="158"/>
      <c r="I3950" s="182"/>
      <c r="J3950" s="183"/>
    </row>
    <row r="3951">
      <c r="A3951" s="181"/>
      <c r="B3951" s="181"/>
      <c r="C3951" s="181"/>
      <c r="D3951" s="181"/>
      <c r="E3951" s="181"/>
      <c r="F3951" s="181"/>
      <c r="G3951" s="158"/>
      <c r="I3951" s="182"/>
      <c r="J3951" s="183"/>
    </row>
    <row r="3952">
      <c r="A3952" s="181"/>
      <c r="B3952" s="181"/>
      <c r="C3952" s="181"/>
      <c r="D3952" s="181"/>
      <c r="E3952" s="181"/>
      <c r="F3952" s="181"/>
      <c r="G3952" s="158"/>
      <c r="I3952" s="182"/>
      <c r="J3952" s="183"/>
    </row>
    <row r="3953">
      <c r="A3953" s="181"/>
      <c r="B3953" s="181"/>
      <c r="C3953" s="181"/>
      <c r="D3953" s="181"/>
      <c r="E3953" s="181"/>
      <c r="F3953" s="181"/>
      <c r="G3953" s="158"/>
      <c r="I3953" s="182"/>
      <c r="J3953" s="183"/>
    </row>
    <row r="3954">
      <c r="A3954" s="181"/>
      <c r="B3954" s="181"/>
      <c r="C3954" s="181"/>
      <c r="D3954" s="181"/>
      <c r="E3954" s="181"/>
      <c r="F3954" s="181"/>
      <c r="G3954" s="158"/>
      <c r="I3954" s="182"/>
      <c r="J3954" s="183"/>
    </row>
    <row r="3955">
      <c r="A3955" s="181"/>
      <c r="B3955" s="181"/>
      <c r="C3955" s="181"/>
      <c r="D3955" s="181"/>
      <c r="E3955" s="181"/>
      <c r="F3955" s="181"/>
      <c r="G3955" s="158"/>
      <c r="I3955" s="182"/>
      <c r="J3955" s="183"/>
    </row>
    <row r="3956">
      <c r="A3956" s="181"/>
      <c r="B3956" s="181"/>
      <c r="C3956" s="181"/>
      <c r="D3956" s="181"/>
      <c r="E3956" s="181"/>
      <c r="F3956" s="181"/>
      <c r="G3956" s="158"/>
      <c r="I3956" s="182"/>
      <c r="J3956" s="183"/>
    </row>
    <row r="3957">
      <c r="A3957" s="181"/>
      <c r="B3957" s="181"/>
      <c r="C3957" s="181"/>
      <c r="D3957" s="181"/>
      <c r="E3957" s="181"/>
      <c r="F3957" s="181"/>
      <c r="G3957" s="158"/>
      <c r="I3957" s="182"/>
      <c r="J3957" s="183"/>
    </row>
    <row r="3958">
      <c r="A3958" s="181"/>
      <c r="B3958" s="181"/>
      <c r="C3958" s="181"/>
      <c r="D3958" s="181"/>
      <c r="E3958" s="181"/>
      <c r="F3958" s="181"/>
      <c r="G3958" s="158"/>
      <c r="I3958" s="182"/>
      <c r="J3958" s="183"/>
    </row>
    <row r="3959">
      <c r="A3959" s="181"/>
      <c r="B3959" s="181"/>
      <c r="C3959" s="181"/>
      <c r="D3959" s="181"/>
      <c r="E3959" s="181"/>
      <c r="F3959" s="181"/>
      <c r="G3959" s="158"/>
      <c r="I3959" s="182"/>
      <c r="J3959" s="183"/>
    </row>
    <row r="3960">
      <c r="A3960" s="181"/>
      <c r="B3960" s="181"/>
      <c r="C3960" s="181"/>
      <c r="D3960" s="181"/>
      <c r="E3960" s="181"/>
      <c r="F3960" s="181"/>
      <c r="G3960" s="158"/>
      <c r="I3960" s="182"/>
      <c r="J3960" s="183"/>
    </row>
    <row r="3961">
      <c r="A3961" s="181"/>
      <c r="B3961" s="181"/>
      <c r="C3961" s="181"/>
      <c r="D3961" s="181"/>
      <c r="E3961" s="181"/>
      <c r="F3961" s="181"/>
      <c r="G3961" s="158"/>
      <c r="I3961" s="182"/>
      <c r="J3961" s="183"/>
    </row>
    <row r="3962">
      <c r="A3962" s="181"/>
      <c r="B3962" s="181"/>
      <c r="C3962" s="181"/>
      <c r="D3962" s="181"/>
      <c r="E3962" s="181"/>
      <c r="F3962" s="181"/>
      <c r="G3962" s="158"/>
      <c r="I3962" s="182"/>
      <c r="J3962" s="183"/>
    </row>
    <row r="3963">
      <c r="A3963" s="181"/>
      <c r="B3963" s="181"/>
      <c r="C3963" s="181"/>
      <c r="D3963" s="181"/>
      <c r="E3963" s="181"/>
      <c r="F3963" s="181"/>
      <c r="G3963" s="158"/>
      <c r="I3963" s="182"/>
      <c r="J3963" s="183"/>
    </row>
    <row r="3964">
      <c r="A3964" s="181"/>
      <c r="B3964" s="181"/>
      <c r="C3964" s="181"/>
      <c r="D3964" s="181"/>
      <c r="E3964" s="181"/>
      <c r="F3964" s="181"/>
      <c r="G3964" s="158"/>
      <c r="I3964" s="182"/>
      <c r="J3964" s="183"/>
    </row>
    <row r="3965">
      <c r="A3965" s="181"/>
      <c r="B3965" s="181"/>
      <c r="C3965" s="181"/>
      <c r="D3965" s="181"/>
      <c r="E3965" s="181"/>
      <c r="F3965" s="181"/>
      <c r="G3965" s="158"/>
      <c r="I3965" s="182"/>
      <c r="J3965" s="183"/>
    </row>
    <row r="3966">
      <c r="A3966" s="181"/>
      <c r="B3966" s="181"/>
      <c r="C3966" s="181"/>
      <c r="D3966" s="181"/>
      <c r="E3966" s="181"/>
      <c r="F3966" s="181"/>
      <c r="G3966" s="158"/>
      <c r="I3966" s="182"/>
      <c r="J3966" s="183"/>
    </row>
    <row r="3967">
      <c r="A3967" s="181"/>
      <c r="B3967" s="181"/>
      <c r="C3967" s="181"/>
      <c r="D3967" s="181"/>
      <c r="E3967" s="181"/>
      <c r="F3967" s="181"/>
      <c r="G3967" s="158"/>
      <c r="I3967" s="182"/>
      <c r="J3967" s="183"/>
    </row>
    <row r="3968">
      <c r="A3968" s="181"/>
      <c r="B3968" s="181"/>
      <c r="C3968" s="181"/>
      <c r="D3968" s="181"/>
      <c r="E3968" s="181"/>
      <c r="F3968" s="181"/>
      <c r="G3968" s="158"/>
      <c r="I3968" s="182"/>
      <c r="J3968" s="183"/>
    </row>
    <row r="3969">
      <c r="A3969" s="181"/>
      <c r="B3969" s="181"/>
      <c r="C3969" s="181"/>
      <c r="D3969" s="181"/>
      <c r="E3969" s="181"/>
      <c r="F3969" s="181"/>
      <c r="G3969" s="158"/>
      <c r="I3969" s="182"/>
      <c r="J3969" s="183"/>
    </row>
    <row r="3970">
      <c r="A3970" s="181"/>
      <c r="B3970" s="181"/>
      <c r="C3970" s="181"/>
      <c r="D3970" s="181"/>
      <c r="E3970" s="181"/>
      <c r="F3970" s="181"/>
      <c r="G3970" s="158"/>
      <c r="I3970" s="182"/>
      <c r="J3970" s="183"/>
    </row>
    <row r="3971">
      <c r="A3971" s="181"/>
      <c r="B3971" s="181"/>
      <c r="C3971" s="181"/>
      <c r="D3971" s="181"/>
      <c r="E3971" s="181"/>
      <c r="F3971" s="181"/>
      <c r="G3971" s="158"/>
      <c r="I3971" s="182"/>
      <c r="J3971" s="183"/>
    </row>
    <row r="3972">
      <c r="A3972" s="181"/>
      <c r="B3972" s="181"/>
      <c r="C3972" s="181"/>
      <c r="D3972" s="181"/>
      <c r="E3972" s="181"/>
      <c r="F3972" s="181"/>
      <c r="G3972" s="158"/>
      <c r="I3972" s="182"/>
      <c r="J3972" s="183"/>
    </row>
    <row r="3973">
      <c r="A3973" s="181"/>
      <c r="B3973" s="181"/>
      <c r="C3973" s="181"/>
      <c r="D3973" s="181"/>
      <c r="E3973" s="181"/>
      <c r="F3973" s="181"/>
      <c r="G3973" s="158"/>
      <c r="I3973" s="182"/>
      <c r="J3973" s="183"/>
    </row>
    <row r="3974">
      <c r="A3974" s="181"/>
      <c r="B3974" s="181"/>
      <c r="C3974" s="181"/>
      <c r="D3974" s="181"/>
      <c r="E3974" s="181"/>
      <c r="F3974" s="181"/>
      <c r="G3974" s="158"/>
      <c r="I3974" s="182"/>
      <c r="J3974" s="183"/>
    </row>
    <row r="3975">
      <c r="A3975" s="181"/>
      <c r="B3975" s="181"/>
      <c r="C3975" s="181"/>
      <c r="D3975" s="181"/>
      <c r="E3975" s="181"/>
      <c r="F3975" s="181"/>
      <c r="G3975" s="158"/>
      <c r="I3975" s="182"/>
      <c r="J3975" s="183"/>
    </row>
    <row r="3976">
      <c r="A3976" s="181"/>
      <c r="B3976" s="181"/>
      <c r="C3976" s="181"/>
      <c r="D3976" s="181"/>
      <c r="E3976" s="181"/>
      <c r="F3976" s="181"/>
      <c r="G3976" s="158"/>
      <c r="I3976" s="182"/>
      <c r="J3976" s="183"/>
    </row>
    <row r="3977">
      <c r="A3977" s="181"/>
      <c r="B3977" s="181"/>
      <c r="C3977" s="181"/>
      <c r="D3977" s="181"/>
      <c r="E3977" s="181"/>
      <c r="F3977" s="181"/>
      <c r="G3977" s="158"/>
      <c r="I3977" s="182"/>
      <c r="J3977" s="183"/>
    </row>
    <row r="3978">
      <c r="A3978" s="181"/>
      <c r="B3978" s="181"/>
      <c r="C3978" s="181"/>
      <c r="D3978" s="181"/>
      <c r="E3978" s="181"/>
      <c r="F3978" s="181"/>
      <c r="G3978" s="158"/>
      <c r="I3978" s="182"/>
      <c r="J3978" s="183"/>
    </row>
    <row r="3979">
      <c r="A3979" s="181"/>
      <c r="B3979" s="181"/>
      <c r="C3979" s="181"/>
      <c r="D3979" s="181"/>
      <c r="E3979" s="181"/>
      <c r="F3979" s="181"/>
      <c r="G3979" s="158"/>
      <c r="I3979" s="182"/>
      <c r="J3979" s="183"/>
    </row>
    <row r="3980">
      <c r="A3980" s="181"/>
      <c r="B3980" s="181"/>
      <c r="C3980" s="181"/>
      <c r="D3980" s="181"/>
      <c r="E3980" s="181"/>
      <c r="F3980" s="181"/>
      <c r="G3980" s="158"/>
      <c r="I3980" s="182"/>
      <c r="J3980" s="183"/>
    </row>
    <row r="3981">
      <c r="A3981" s="181"/>
      <c r="B3981" s="181"/>
      <c r="C3981" s="181"/>
      <c r="D3981" s="181"/>
      <c r="E3981" s="181"/>
      <c r="F3981" s="181"/>
      <c r="G3981" s="158"/>
      <c r="I3981" s="182"/>
      <c r="J3981" s="183"/>
    </row>
    <row r="3982">
      <c r="A3982" s="181"/>
      <c r="B3982" s="181"/>
      <c r="C3982" s="181"/>
      <c r="D3982" s="181"/>
      <c r="E3982" s="181"/>
      <c r="F3982" s="181"/>
      <c r="G3982" s="158"/>
      <c r="I3982" s="182"/>
      <c r="J3982" s="183"/>
    </row>
    <row r="3983">
      <c r="A3983" s="181"/>
      <c r="B3983" s="181"/>
      <c r="C3983" s="181"/>
      <c r="D3983" s="181"/>
      <c r="E3983" s="181"/>
      <c r="F3983" s="181"/>
      <c r="G3983" s="158"/>
      <c r="I3983" s="182"/>
      <c r="J3983" s="183"/>
    </row>
    <row r="3984">
      <c r="A3984" s="181"/>
      <c r="B3984" s="181"/>
      <c r="C3984" s="181"/>
      <c r="D3984" s="181"/>
      <c r="E3984" s="181"/>
      <c r="F3984" s="181"/>
      <c r="G3984" s="158"/>
      <c r="I3984" s="182"/>
      <c r="J3984" s="183"/>
    </row>
    <row r="3985">
      <c r="A3985" s="181"/>
      <c r="B3985" s="181"/>
      <c r="C3985" s="181"/>
      <c r="D3985" s="181"/>
      <c r="E3985" s="181"/>
      <c r="F3985" s="181"/>
      <c r="G3985" s="158"/>
      <c r="I3985" s="182"/>
      <c r="J3985" s="183"/>
    </row>
    <row r="3986">
      <c r="A3986" s="181"/>
      <c r="B3986" s="181"/>
      <c r="C3986" s="181"/>
      <c r="D3986" s="181"/>
      <c r="E3986" s="181"/>
      <c r="F3986" s="181"/>
      <c r="G3986" s="158"/>
      <c r="I3986" s="182"/>
      <c r="J3986" s="183"/>
    </row>
    <row r="3987">
      <c r="A3987" s="181"/>
      <c r="B3987" s="181"/>
      <c r="C3987" s="181"/>
      <c r="D3987" s="181"/>
      <c r="E3987" s="181"/>
      <c r="F3987" s="181"/>
      <c r="G3987" s="158"/>
      <c r="I3987" s="182"/>
      <c r="J3987" s="183"/>
    </row>
    <row r="3988">
      <c r="A3988" s="181"/>
      <c r="B3988" s="181"/>
      <c r="C3988" s="181"/>
      <c r="D3988" s="181"/>
      <c r="E3988" s="181"/>
      <c r="F3988" s="181"/>
      <c r="G3988" s="158"/>
      <c r="I3988" s="182"/>
      <c r="J3988" s="183"/>
    </row>
    <row r="3989">
      <c r="A3989" s="181"/>
      <c r="B3989" s="181"/>
      <c r="C3989" s="181"/>
      <c r="D3989" s="181"/>
      <c r="E3989" s="181"/>
      <c r="F3989" s="181"/>
      <c r="G3989" s="158"/>
      <c r="I3989" s="182"/>
      <c r="J3989" s="183"/>
    </row>
    <row r="3990">
      <c r="A3990" s="181"/>
      <c r="B3990" s="181"/>
      <c r="C3990" s="181"/>
      <c r="D3990" s="181"/>
      <c r="E3990" s="181"/>
      <c r="F3990" s="181"/>
      <c r="G3990" s="158"/>
      <c r="I3990" s="182"/>
      <c r="J3990" s="183"/>
    </row>
    <row r="3991">
      <c r="A3991" s="181"/>
      <c r="B3991" s="181"/>
      <c r="C3991" s="181"/>
      <c r="D3991" s="181"/>
      <c r="E3991" s="181"/>
      <c r="F3991" s="181"/>
      <c r="G3991" s="158"/>
      <c r="I3991" s="182"/>
      <c r="J3991" s="183"/>
    </row>
    <row r="3992">
      <c r="A3992" s="181"/>
      <c r="B3992" s="181"/>
      <c r="C3992" s="181"/>
      <c r="D3992" s="181"/>
      <c r="E3992" s="181"/>
      <c r="F3992" s="181"/>
      <c r="G3992" s="158"/>
      <c r="I3992" s="182"/>
      <c r="J3992" s="183"/>
    </row>
    <row r="3993">
      <c r="A3993" s="181"/>
      <c r="B3993" s="181"/>
      <c r="C3993" s="181"/>
      <c r="D3993" s="181"/>
      <c r="E3993" s="181"/>
      <c r="F3993" s="181"/>
      <c r="G3993" s="158"/>
      <c r="I3993" s="182"/>
      <c r="J3993" s="183"/>
    </row>
    <row r="3994">
      <c r="A3994" s="181"/>
      <c r="B3994" s="181"/>
      <c r="C3994" s="181"/>
      <c r="D3994" s="181"/>
      <c r="E3994" s="181"/>
      <c r="F3994" s="181"/>
      <c r="G3994" s="158"/>
      <c r="I3994" s="182"/>
      <c r="J3994" s="183"/>
    </row>
    <row r="3995">
      <c r="A3995" s="181"/>
      <c r="B3995" s="181"/>
      <c r="C3995" s="181"/>
      <c r="D3995" s="181"/>
      <c r="E3995" s="181"/>
      <c r="F3995" s="181"/>
      <c r="G3995" s="158"/>
      <c r="I3995" s="182"/>
      <c r="J3995" s="183"/>
    </row>
    <row r="3996">
      <c r="A3996" s="181"/>
      <c r="B3996" s="181"/>
      <c r="C3996" s="181"/>
      <c r="D3996" s="181"/>
      <c r="E3996" s="181"/>
      <c r="F3996" s="181"/>
      <c r="G3996" s="158"/>
      <c r="I3996" s="182"/>
      <c r="J3996" s="183"/>
    </row>
    <row r="3997">
      <c r="A3997" s="181"/>
      <c r="B3997" s="181"/>
      <c r="C3997" s="181"/>
      <c r="D3997" s="181"/>
      <c r="E3997" s="181"/>
      <c r="F3997" s="181"/>
      <c r="G3997" s="158"/>
      <c r="I3997" s="182"/>
      <c r="J3997" s="183"/>
    </row>
    <row r="3998">
      <c r="A3998" s="181"/>
      <c r="B3998" s="181"/>
      <c r="C3998" s="181"/>
      <c r="D3998" s="181"/>
      <c r="E3998" s="181"/>
      <c r="F3998" s="181"/>
      <c r="G3998" s="158"/>
      <c r="I3998" s="182"/>
      <c r="J3998" s="183"/>
    </row>
    <row r="3999">
      <c r="A3999" s="181"/>
      <c r="B3999" s="181"/>
      <c r="C3999" s="181"/>
      <c r="D3999" s="181"/>
      <c r="E3999" s="181"/>
      <c r="F3999" s="181"/>
      <c r="G3999" s="158"/>
      <c r="I3999" s="182"/>
      <c r="J3999" s="183"/>
    </row>
    <row r="4000">
      <c r="A4000" s="181"/>
      <c r="B4000" s="181"/>
      <c r="C4000" s="181"/>
      <c r="D4000" s="181"/>
      <c r="E4000" s="181"/>
      <c r="F4000" s="181"/>
      <c r="G4000" s="158"/>
      <c r="I4000" s="182"/>
      <c r="J4000" s="183"/>
    </row>
    <row r="4001">
      <c r="A4001" s="181"/>
      <c r="B4001" s="181"/>
      <c r="C4001" s="181"/>
      <c r="D4001" s="181"/>
      <c r="E4001" s="181"/>
      <c r="F4001" s="181"/>
      <c r="G4001" s="158"/>
      <c r="I4001" s="182"/>
      <c r="J4001" s="183"/>
    </row>
    <row r="4002">
      <c r="A4002" s="181"/>
      <c r="B4002" s="181"/>
      <c r="C4002" s="181"/>
      <c r="D4002" s="181"/>
      <c r="E4002" s="181"/>
      <c r="F4002" s="181"/>
      <c r="G4002" s="158"/>
      <c r="I4002" s="182"/>
      <c r="J4002" s="183"/>
    </row>
    <row r="4003">
      <c r="A4003" s="181"/>
      <c r="B4003" s="181"/>
      <c r="C4003" s="181"/>
      <c r="D4003" s="181"/>
      <c r="E4003" s="181"/>
      <c r="F4003" s="181"/>
      <c r="G4003" s="158"/>
      <c r="I4003" s="182"/>
      <c r="J4003" s="183"/>
    </row>
    <row r="4004">
      <c r="A4004" s="181"/>
      <c r="B4004" s="181"/>
      <c r="C4004" s="181"/>
      <c r="D4004" s="181"/>
      <c r="E4004" s="181"/>
      <c r="F4004" s="181"/>
      <c r="G4004" s="158"/>
      <c r="I4004" s="182"/>
      <c r="J4004" s="183"/>
    </row>
    <row r="4005">
      <c r="A4005" s="181"/>
      <c r="B4005" s="181"/>
      <c r="C4005" s="181"/>
      <c r="D4005" s="181"/>
      <c r="E4005" s="181"/>
      <c r="F4005" s="181"/>
      <c r="G4005" s="158"/>
      <c r="I4005" s="182"/>
      <c r="J4005" s="183"/>
    </row>
    <row r="4006">
      <c r="A4006" s="181"/>
      <c r="B4006" s="181"/>
      <c r="C4006" s="181"/>
      <c r="D4006" s="181"/>
      <c r="E4006" s="181"/>
      <c r="F4006" s="181"/>
      <c r="G4006" s="158"/>
      <c r="I4006" s="182"/>
      <c r="J4006" s="183"/>
    </row>
    <row r="4007">
      <c r="A4007" s="181"/>
      <c r="B4007" s="181"/>
      <c r="C4007" s="181"/>
      <c r="D4007" s="181"/>
      <c r="E4007" s="181"/>
      <c r="F4007" s="181"/>
      <c r="G4007" s="158"/>
      <c r="I4007" s="182"/>
      <c r="J4007" s="183"/>
    </row>
    <row r="4008">
      <c r="A4008" s="181"/>
      <c r="B4008" s="181"/>
      <c r="C4008" s="181"/>
      <c r="D4008" s="181"/>
      <c r="E4008" s="181"/>
      <c r="F4008" s="181"/>
      <c r="G4008" s="158"/>
      <c r="I4008" s="182"/>
      <c r="J4008" s="183"/>
    </row>
    <row r="4009">
      <c r="A4009" s="181"/>
      <c r="B4009" s="181"/>
      <c r="C4009" s="181"/>
      <c r="D4009" s="181"/>
      <c r="E4009" s="181"/>
      <c r="F4009" s="181"/>
      <c r="G4009" s="158"/>
      <c r="I4009" s="182"/>
      <c r="J4009" s="183"/>
    </row>
    <row r="4010">
      <c r="A4010" s="181"/>
      <c r="B4010" s="181"/>
      <c r="C4010" s="181"/>
      <c r="D4010" s="181"/>
      <c r="E4010" s="181"/>
      <c r="F4010" s="181"/>
      <c r="G4010" s="158"/>
      <c r="I4010" s="182"/>
      <c r="J4010" s="183"/>
    </row>
    <row r="4011">
      <c r="A4011" s="181"/>
      <c r="B4011" s="181"/>
      <c r="C4011" s="181"/>
      <c r="D4011" s="181"/>
      <c r="E4011" s="181"/>
      <c r="F4011" s="181"/>
      <c r="G4011" s="158"/>
      <c r="I4011" s="182"/>
      <c r="J4011" s="183"/>
    </row>
    <row r="4012">
      <c r="A4012" s="181"/>
      <c r="B4012" s="181"/>
      <c r="C4012" s="181"/>
      <c r="D4012" s="181"/>
      <c r="E4012" s="181"/>
      <c r="F4012" s="181"/>
      <c r="G4012" s="158"/>
      <c r="I4012" s="182"/>
      <c r="J4012" s="183"/>
    </row>
    <row r="4013">
      <c r="A4013" s="181"/>
      <c r="B4013" s="181"/>
      <c r="C4013" s="181"/>
      <c r="D4013" s="181"/>
      <c r="E4013" s="181"/>
      <c r="F4013" s="181"/>
      <c r="G4013" s="158"/>
      <c r="I4013" s="182"/>
      <c r="J4013" s="183"/>
    </row>
    <row r="4014">
      <c r="A4014" s="181"/>
      <c r="B4014" s="181"/>
      <c r="C4014" s="181"/>
      <c r="D4014" s="181"/>
      <c r="E4014" s="181"/>
      <c r="F4014" s="181"/>
      <c r="G4014" s="158"/>
      <c r="I4014" s="182"/>
      <c r="J4014" s="183"/>
    </row>
    <row r="4015">
      <c r="A4015" s="181"/>
      <c r="B4015" s="181"/>
      <c r="C4015" s="181"/>
      <c r="D4015" s="181"/>
      <c r="E4015" s="181"/>
      <c r="F4015" s="181"/>
      <c r="G4015" s="158"/>
      <c r="I4015" s="182"/>
      <c r="J4015" s="183"/>
    </row>
    <row r="4016">
      <c r="A4016" s="181"/>
      <c r="B4016" s="181"/>
      <c r="C4016" s="181"/>
      <c r="D4016" s="181"/>
      <c r="E4016" s="181"/>
      <c r="F4016" s="181"/>
      <c r="G4016" s="158"/>
      <c r="I4016" s="182"/>
      <c r="J4016" s="183"/>
    </row>
    <row r="4017">
      <c r="A4017" s="181"/>
      <c r="B4017" s="181"/>
      <c r="C4017" s="181"/>
      <c r="D4017" s="181"/>
      <c r="E4017" s="181"/>
      <c r="F4017" s="181"/>
      <c r="G4017" s="158"/>
      <c r="I4017" s="182"/>
      <c r="J4017" s="183"/>
    </row>
    <row r="4018">
      <c r="A4018" s="181"/>
      <c r="B4018" s="181"/>
      <c r="C4018" s="181"/>
      <c r="D4018" s="181"/>
      <c r="E4018" s="181"/>
      <c r="F4018" s="181"/>
      <c r="G4018" s="158"/>
      <c r="I4018" s="182"/>
      <c r="J4018" s="183"/>
    </row>
    <row r="4019">
      <c r="A4019" s="181"/>
      <c r="B4019" s="181"/>
      <c r="C4019" s="181"/>
      <c r="D4019" s="181"/>
      <c r="E4019" s="181"/>
      <c r="F4019" s="181"/>
      <c r="G4019" s="158"/>
      <c r="I4019" s="182"/>
      <c r="J4019" s="183"/>
    </row>
    <row r="4020">
      <c r="A4020" s="181"/>
      <c r="B4020" s="181"/>
      <c r="C4020" s="181"/>
      <c r="D4020" s="181"/>
      <c r="E4020" s="181"/>
      <c r="F4020" s="181"/>
      <c r="G4020" s="158"/>
      <c r="I4020" s="182"/>
      <c r="J4020" s="183"/>
    </row>
    <row r="4021">
      <c r="A4021" s="181"/>
      <c r="B4021" s="181"/>
      <c r="C4021" s="181"/>
      <c r="D4021" s="181"/>
      <c r="E4021" s="181"/>
      <c r="F4021" s="181"/>
      <c r="G4021" s="158"/>
      <c r="I4021" s="182"/>
      <c r="J4021" s="183"/>
    </row>
    <row r="4022">
      <c r="A4022" s="181"/>
      <c r="B4022" s="181"/>
      <c r="C4022" s="181"/>
      <c r="D4022" s="181"/>
      <c r="E4022" s="181"/>
      <c r="F4022" s="181"/>
      <c r="G4022" s="158"/>
      <c r="I4022" s="182"/>
      <c r="J4022" s="183"/>
    </row>
    <row r="4023">
      <c r="A4023" s="181"/>
      <c r="B4023" s="181"/>
      <c r="C4023" s="181"/>
      <c r="D4023" s="181"/>
      <c r="E4023" s="181"/>
      <c r="F4023" s="181"/>
      <c r="G4023" s="158"/>
      <c r="I4023" s="182"/>
      <c r="J4023" s="183"/>
    </row>
    <row r="4024">
      <c r="A4024" s="181"/>
      <c r="B4024" s="181"/>
      <c r="C4024" s="181"/>
      <c r="D4024" s="181"/>
      <c r="E4024" s="181"/>
      <c r="F4024" s="181"/>
      <c r="G4024" s="158"/>
      <c r="I4024" s="182"/>
      <c r="J4024" s="183"/>
    </row>
    <row r="4025">
      <c r="A4025" s="181"/>
      <c r="B4025" s="181"/>
      <c r="C4025" s="181"/>
      <c r="D4025" s="181"/>
      <c r="E4025" s="181"/>
      <c r="F4025" s="181"/>
      <c r="G4025" s="158"/>
      <c r="I4025" s="182"/>
      <c r="J4025" s="183"/>
    </row>
    <row r="4026">
      <c r="A4026" s="181"/>
      <c r="B4026" s="181"/>
      <c r="C4026" s="181"/>
      <c r="D4026" s="181"/>
      <c r="E4026" s="181"/>
      <c r="F4026" s="181"/>
      <c r="G4026" s="158"/>
      <c r="I4026" s="182"/>
      <c r="J4026" s="183"/>
    </row>
    <row r="4027">
      <c r="A4027" s="181"/>
      <c r="B4027" s="181"/>
      <c r="C4027" s="181"/>
      <c r="D4027" s="181"/>
      <c r="E4027" s="181"/>
      <c r="F4027" s="181"/>
      <c r="G4027" s="158"/>
      <c r="I4027" s="182"/>
      <c r="J4027" s="183"/>
    </row>
    <row r="4028">
      <c r="A4028" s="181"/>
      <c r="B4028" s="181"/>
      <c r="C4028" s="181"/>
      <c r="D4028" s="181"/>
      <c r="E4028" s="181"/>
      <c r="F4028" s="181"/>
      <c r="G4028" s="158"/>
      <c r="I4028" s="182"/>
      <c r="J4028" s="183"/>
    </row>
    <row r="4029">
      <c r="A4029" s="181"/>
      <c r="B4029" s="181"/>
      <c r="C4029" s="181"/>
      <c r="D4029" s="181"/>
      <c r="E4029" s="181"/>
      <c r="F4029" s="181"/>
      <c r="G4029" s="158"/>
      <c r="I4029" s="182"/>
      <c r="J4029" s="183"/>
    </row>
    <row r="4030">
      <c r="A4030" s="181"/>
      <c r="B4030" s="181"/>
      <c r="C4030" s="181"/>
      <c r="D4030" s="181"/>
      <c r="E4030" s="181"/>
      <c r="F4030" s="181"/>
      <c r="G4030" s="158"/>
      <c r="I4030" s="182"/>
      <c r="J4030" s="183"/>
    </row>
    <row r="4031">
      <c r="A4031" s="181"/>
      <c r="B4031" s="181"/>
      <c r="C4031" s="181"/>
      <c r="D4031" s="181"/>
      <c r="E4031" s="181"/>
      <c r="F4031" s="181"/>
      <c r="G4031" s="158"/>
      <c r="I4031" s="182"/>
      <c r="J4031" s="183"/>
    </row>
    <row r="4032">
      <c r="A4032" s="181"/>
      <c r="B4032" s="181"/>
      <c r="C4032" s="181"/>
      <c r="D4032" s="181"/>
      <c r="E4032" s="181"/>
      <c r="F4032" s="181"/>
      <c r="G4032" s="158"/>
      <c r="I4032" s="182"/>
      <c r="J4032" s="183"/>
    </row>
    <row r="4033">
      <c r="A4033" s="181"/>
      <c r="B4033" s="181"/>
      <c r="C4033" s="181"/>
      <c r="D4033" s="181"/>
      <c r="E4033" s="181"/>
      <c r="F4033" s="181"/>
      <c r="G4033" s="158"/>
      <c r="I4033" s="182"/>
      <c r="J4033" s="183"/>
    </row>
    <row r="4034">
      <c r="A4034" s="181"/>
      <c r="B4034" s="181"/>
      <c r="C4034" s="181"/>
      <c r="D4034" s="181"/>
      <c r="E4034" s="181"/>
      <c r="F4034" s="181"/>
      <c r="G4034" s="158"/>
      <c r="I4034" s="182"/>
      <c r="J4034" s="183"/>
    </row>
    <row r="4035">
      <c r="A4035" s="181"/>
      <c r="B4035" s="181"/>
      <c r="C4035" s="181"/>
      <c r="D4035" s="181"/>
      <c r="E4035" s="181"/>
      <c r="F4035" s="181"/>
      <c r="G4035" s="158"/>
      <c r="I4035" s="182"/>
      <c r="J4035" s="183"/>
    </row>
    <row r="4036">
      <c r="A4036" s="181"/>
      <c r="B4036" s="181"/>
      <c r="C4036" s="181"/>
      <c r="D4036" s="181"/>
      <c r="E4036" s="181"/>
      <c r="F4036" s="181"/>
      <c r="G4036" s="158"/>
      <c r="I4036" s="182"/>
      <c r="J4036" s="183"/>
    </row>
    <row r="4037">
      <c r="A4037" s="181"/>
      <c r="B4037" s="181"/>
      <c r="C4037" s="181"/>
      <c r="D4037" s="181"/>
      <c r="E4037" s="181"/>
      <c r="F4037" s="181"/>
      <c r="G4037" s="158"/>
      <c r="I4037" s="182"/>
      <c r="J4037" s="183"/>
    </row>
    <row r="4038">
      <c r="A4038" s="181"/>
      <c r="B4038" s="181"/>
      <c r="C4038" s="181"/>
      <c r="D4038" s="181"/>
      <c r="E4038" s="181"/>
      <c r="F4038" s="181"/>
      <c r="G4038" s="158"/>
      <c r="I4038" s="182"/>
      <c r="J4038" s="183"/>
    </row>
    <row r="4039">
      <c r="A4039" s="181"/>
      <c r="B4039" s="181"/>
      <c r="C4039" s="181"/>
      <c r="D4039" s="181"/>
      <c r="E4039" s="181"/>
      <c r="F4039" s="181"/>
      <c r="G4039" s="158"/>
      <c r="I4039" s="182"/>
      <c r="J4039" s="183"/>
    </row>
    <row r="4040">
      <c r="A4040" s="181"/>
      <c r="B4040" s="181"/>
      <c r="C4040" s="181"/>
      <c r="D4040" s="181"/>
      <c r="E4040" s="181"/>
      <c r="F4040" s="181"/>
      <c r="G4040" s="158"/>
      <c r="I4040" s="182"/>
      <c r="J4040" s="183"/>
    </row>
    <row r="4041">
      <c r="A4041" s="181"/>
      <c r="B4041" s="181"/>
      <c r="C4041" s="181"/>
      <c r="D4041" s="181"/>
      <c r="E4041" s="181"/>
      <c r="F4041" s="181"/>
      <c r="G4041" s="158"/>
      <c r="I4041" s="182"/>
      <c r="J4041" s="183"/>
    </row>
    <row r="4042">
      <c r="A4042" s="181"/>
      <c r="B4042" s="181"/>
      <c r="C4042" s="181"/>
      <c r="D4042" s="181"/>
      <c r="E4042" s="181"/>
      <c r="F4042" s="181"/>
      <c r="G4042" s="158"/>
      <c r="I4042" s="182"/>
      <c r="J4042" s="183"/>
    </row>
    <row r="4043">
      <c r="A4043" s="181"/>
      <c r="B4043" s="181"/>
      <c r="C4043" s="181"/>
      <c r="D4043" s="181"/>
      <c r="E4043" s="181"/>
      <c r="F4043" s="181"/>
      <c r="G4043" s="158"/>
      <c r="I4043" s="182"/>
      <c r="J4043" s="183"/>
    </row>
    <row r="4044">
      <c r="A4044" s="181"/>
      <c r="B4044" s="181"/>
      <c r="C4044" s="181"/>
      <c r="D4044" s="181"/>
      <c r="E4044" s="181"/>
      <c r="F4044" s="181"/>
      <c r="G4044" s="158"/>
      <c r="I4044" s="182"/>
      <c r="J4044" s="183"/>
    </row>
    <row r="4045">
      <c r="A4045" s="181"/>
      <c r="B4045" s="181"/>
      <c r="C4045" s="181"/>
      <c r="D4045" s="181"/>
      <c r="E4045" s="181"/>
      <c r="F4045" s="181"/>
      <c r="G4045" s="158"/>
      <c r="I4045" s="182"/>
      <c r="J4045" s="183"/>
    </row>
    <row r="4046">
      <c r="A4046" s="181"/>
      <c r="B4046" s="181"/>
      <c r="C4046" s="181"/>
      <c r="D4046" s="181"/>
      <c r="E4046" s="181"/>
      <c r="F4046" s="181"/>
      <c r="G4046" s="158"/>
      <c r="I4046" s="182"/>
      <c r="J4046" s="183"/>
    </row>
    <row r="4047">
      <c r="A4047" s="181"/>
      <c r="B4047" s="181"/>
      <c r="C4047" s="181"/>
      <c r="D4047" s="181"/>
      <c r="E4047" s="181"/>
      <c r="F4047" s="181"/>
      <c r="G4047" s="158"/>
      <c r="I4047" s="182"/>
      <c r="J4047" s="183"/>
    </row>
    <row r="4048">
      <c r="A4048" s="181"/>
      <c r="B4048" s="181"/>
      <c r="C4048" s="181"/>
      <c r="D4048" s="181"/>
      <c r="E4048" s="181"/>
      <c r="F4048" s="181"/>
      <c r="G4048" s="158"/>
      <c r="I4048" s="182"/>
      <c r="J4048" s="183"/>
    </row>
    <row r="4049">
      <c r="A4049" s="181"/>
      <c r="B4049" s="181"/>
      <c r="C4049" s="181"/>
      <c r="D4049" s="181"/>
      <c r="E4049" s="181"/>
      <c r="F4049" s="181"/>
      <c r="G4049" s="158"/>
      <c r="I4049" s="182"/>
      <c r="J4049" s="183"/>
    </row>
    <row r="4050">
      <c r="A4050" s="181"/>
      <c r="B4050" s="181"/>
      <c r="C4050" s="181"/>
      <c r="D4050" s="181"/>
      <c r="E4050" s="181"/>
      <c r="F4050" s="181"/>
      <c r="G4050" s="158"/>
      <c r="I4050" s="182"/>
      <c r="J4050" s="183"/>
    </row>
    <row r="4051">
      <c r="A4051" s="181"/>
      <c r="B4051" s="181"/>
      <c r="C4051" s="181"/>
      <c r="D4051" s="181"/>
      <c r="E4051" s="181"/>
      <c r="F4051" s="181"/>
      <c r="G4051" s="158"/>
      <c r="I4051" s="182"/>
      <c r="J4051" s="183"/>
    </row>
    <row r="4052">
      <c r="A4052" s="181"/>
      <c r="B4052" s="181"/>
      <c r="C4052" s="181"/>
      <c r="D4052" s="181"/>
      <c r="E4052" s="181"/>
      <c r="F4052" s="181"/>
      <c r="G4052" s="158"/>
      <c r="I4052" s="182"/>
      <c r="J4052" s="183"/>
    </row>
    <row r="4053">
      <c r="A4053" s="181"/>
      <c r="B4053" s="181"/>
      <c r="C4053" s="181"/>
      <c r="D4053" s="181"/>
      <c r="E4053" s="181"/>
      <c r="F4053" s="181"/>
      <c r="G4053" s="158"/>
      <c r="I4053" s="182"/>
      <c r="J4053" s="183"/>
    </row>
    <row r="4054">
      <c r="A4054" s="181"/>
      <c r="B4054" s="181"/>
      <c r="C4054" s="181"/>
      <c r="D4054" s="181"/>
      <c r="E4054" s="181"/>
      <c r="F4054" s="181"/>
      <c r="G4054" s="158"/>
      <c r="I4054" s="182"/>
      <c r="J4054" s="183"/>
    </row>
    <row r="4055">
      <c r="A4055" s="181"/>
      <c r="B4055" s="181"/>
      <c r="C4055" s="181"/>
      <c r="D4055" s="181"/>
      <c r="E4055" s="181"/>
      <c r="F4055" s="181"/>
      <c r="G4055" s="158"/>
      <c r="I4055" s="182"/>
      <c r="J4055" s="183"/>
    </row>
    <row r="4056">
      <c r="A4056" s="181"/>
      <c r="B4056" s="181"/>
      <c r="C4056" s="181"/>
      <c r="D4056" s="181"/>
      <c r="E4056" s="181"/>
      <c r="F4056" s="181"/>
      <c r="G4056" s="158"/>
      <c r="I4056" s="182"/>
      <c r="J4056" s="183"/>
    </row>
    <row r="4057">
      <c r="A4057" s="181"/>
      <c r="B4057" s="181"/>
      <c r="C4057" s="181"/>
      <c r="D4057" s="181"/>
      <c r="E4057" s="181"/>
      <c r="F4057" s="181"/>
      <c r="G4057" s="158"/>
      <c r="I4057" s="182"/>
      <c r="J4057" s="183"/>
    </row>
    <row r="4058">
      <c r="A4058" s="181"/>
      <c r="B4058" s="181"/>
      <c r="C4058" s="181"/>
      <c r="D4058" s="181"/>
      <c r="E4058" s="181"/>
      <c r="F4058" s="181"/>
      <c r="G4058" s="158"/>
      <c r="I4058" s="182"/>
      <c r="J4058" s="183"/>
    </row>
    <row r="4059">
      <c r="A4059" s="181"/>
      <c r="B4059" s="181"/>
      <c r="C4059" s="181"/>
      <c r="D4059" s="181"/>
      <c r="E4059" s="181"/>
      <c r="F4059" s="181"/>
      <c r="G4059" s="158"/>
      <c r="I4059" s="182"/>
      <c r="J4059" s="183"/>
    </row>
    <row r="4060">
      <c r="A4060" s="181"/>
      <c r="B4060" s="181"/>
      <c r="C4060" s="181"/>
      <c r="D4060" s="181"/>
      <c r="E4060" s="181"/>
      <c r="F4060" s="181"/>
      <c r="G4060" s="158"/>
      <c r="I4060" s="182"/>
      <c r="J4060" s="183"/>
    </row>
    <row r="4061">
      <c r="A4061" s="181"/>
      <c r="B4061" s="181"/>
      <c r="C4061" s="181"/>
      <c r="D4061" s="181"/>
      <c r="E4061" s="181"/>
      <c r="F4061" s="181"/>
      <c r="G4061" s="158"/>
      <c r="I4061" s="182"/>
      <c r="J4061" s="183"/>
    </row>
    <row r="4062">
      <c r="A4062" s="181"/>
      <c r="B4062" s="181"/>
      <c r="C4062" s="181"/>
      <c r="D4062" s="181"/>
      <c r="E4062" s="181"/>
      <c r="F4062" s="181"/>
      <c r="G4062" s="158"/>
      <c r="I4062" s="182"/>
      <c r="J4062" s="183"/>
    </row>
    <row r="4063">
      <c r="A4063" s="181"/>
      <c r="B4063" s="181"/>
      <c r="C4063" s="181"/>
      <c r="D4063" s="181"/>
      <c r="E4063" s="181"/>
      <c r="F4063" s="181"/>
      <c r="G4063" s="158"/>
      <c r="I4063" s="182"/>
      <c r="J4063" s="183"/>
    </row>
    <row r="4064">
      <c r="A4064" s="181"/>
      <c r="B4064" s="181"/>
      <c r="C4064" s="181"/>
      <c r="D4064" s="181"/>
      <c r="E4064" s="181"/>
      <c r="F4064" s="181"/>
      <c r="G4064" s="158"/>
      <c r="I4064" s="182"/>
      <c r="J4064" s="183"/>
    </row>
    <row r="4065">
      <c r="A4065" s="181"/>
      <c r="B4065" s="181"/>
      <c r="C4065" s="181"/>
      <c r="D4065" s="181"/>
      <c r="E4065" s="181"/>
      <c r="F4065" s="181"/>
      <c r="G4065" s="158"/>
      <c r="I4065" s="182"/>
      <c r="J4065" s="183"/>
    </row>
    <row r="4066">
      <c r="A4066" s="181"/>
      <c r="B4066" s="181"/>
      <c r="C4066" s="181"/>
      <c r="D4066" s="181"/>
      <c r="E4066" s="181"/>
      <c r="F4066" s="181"/>
      <c r="G4066" s="158"/>
      <c r="I4066" s="182"/>
      <c r="J4066" s="183"/>
    </row>
    <row r="4067">
      <c r="A4067" s="181"/>
      <c r="B4067" s="181"/>
      <c r="C4067" s="181"/>
      <c r="D4067" s="181"/>
      <c r="E4067" s="181"/>
      <c r="F4067" s="181"/>
      <c r="G4067" s="158"/>
      <c r="I4067" s="182"/>
      <c r="J4067" s="183"/>
    </row>
    <row r="4068">
      <c r="A4068" s="181"/>
      <c r="B4068" s="181"/>
      <c r="C4068" s="181"/>
      <c r="D4068" s="181"/>
      <c r="E4068" s="181"/>
      <c r="F4068" s="181"/>
      <c r="G4068" s="158"/>
      <c r="I4068" s="182"/>
      <c r="J4068" s="183"/>
    </row>
    <row r="4069">
      <c r="A4069" s="181"/>
      <c r="B4069" s="181"/>
      <c r="C4069" s="181"/>
      <c r="D4069" s="181"/>
      <c r="E4069" s="181"/>
      <c r="F4069" s="181"/>
      <c r="G4069" s="158"/>
      <c r="I4069" s="182"/>
      <c r="J4069" s="183"/>
    </row>
    <row r="4070">
      <c r="A4070" s="181"/>
      <c r="B4070" s="181"/>
      <c r="C4070" s="181"/>
      <c r="D4070" s="181"/>
      <c r="E4070" s="181"/>
      <c r="F4070" s="181"/>
      <c r="G4070" s="158"/>
      <c r="I4070" s="182"/>
      <c r="J4070" s="183"/>
    </row>
    <row r="4071">
      <c r="A4071" s="181"/>
      <c r="B4071" s="181"/>
      <c r="C4071" s="181"/>
      <c r="D4071" s="181"/>
      <c r="E4071" s="181"/>
      <c r="F4071" s="181"/>
      <c r="G4071" s="158"/>
      <c r="I4071" s="182"/>
      <c r="J4071" s="183"/>
    </row>
    <row r="4072">
      <c r="A4072" s="181"/>
      <c r="B4072" s="181"/>
      <c r="C4072" s="181"/>
      <c r="D4072" s="181"/>
      <c r="E4072" s="181"/>
      <c r="F4072" s="181"/>
      <c r="G4072" s="158"/>
      <c r="I4072" s="182"/>
      <c r="J4072" s="183"/>
    </row>
    <row r="4073">
      <c r="A4073" s="181"/>
      <c r="B4073" s="181"/>
      <c r="C4073" s="181"/>
      <c r="D4073" s="181"/>
      <c r="E4073" s="181"/>
      <c r="F4073" s="181"/>
      <c r="G4073" s="158"/>
      <c r="I4073" s="182"/>
      <c r="J4073" s="183"/>
    </row>
    <row r="4074">
      <c r="A4074" s="181"/>
      <c r="B4074" s="181"/>
      <c r="C4074" s="181"/>
      <c r="D4074" s="181"/>
      <c r="E4074" s="181"/>
      <c r="F4074" s="181"/>
      <c r="G4074" s="158"/>
      <c r="I4074" s="182"/>
      <c r="J4074" s="183"/>
    </row>
    <row r="4075">
      <c r="A4075" s="181"/>
      <c r="B4075" s="181"/>
      <c r="C4075" s="181"/>
      <c r="D4075" s="181"/>
      <c r="E4075" s="181"/>
      <c r="F4075" s="181"/>
      <c r="G4075" s="158"/>
      <c r="I4075" s="182"/>
      <c r="J4075" s="183"/>
    </row>
    <row r="4076">
      <c r="A4076" s="181"/>
      <c r="B4076" s="181"/>
      <c r="C4076" s="181"/>
      <c r="D4076" s="181"/>
      <c r="E4076" s="181"/>
      <c r="F4076" s="181"/>
      <c r="G4076" s="158"/>
      <c r="I4076" s="182"/>
      <c r="J4076" s="183"/>
    </row>
    <row r="4077">
      <c r="A4077" s="181"/>
      <c r="B4077" s="181"/>
      <c r="C4077" s="181"/>
      <c r="D4077" s="181"/>
      <c r="E4077" s="181"/>
      <c r="F4077" s="181"/>
      <c r="G4077" s="158"/>
      <c r="I4077" s="182"/>
      <c r="J4077" s="183"/>
    </row>
    <row r="4078">
      <c r="A4078" s="181"/>
      <c r="B4078" s="181"/>
      <c r="C4078" s="181"/>
      <c r="D4078" s="181"/>
      <c r="E4078" s="181"/>
      <c r="F4078" s="181"/>
      <c r="G4078" s="158"/>
      <c r="I4078" s="182"/>
      <c r="J4078" s="183"/>
    </row>
    <row r="4079">
      <c r="A4079" s="181"/>
      <c r="B4079" s="181"/>
      <c r="C4079" s="181"/>
      <c r="D4079" s="181"/>
      <c r="E4079" s="181"/>
      <c r="F4079" s="181"/>
      <c r="G4079" s="158"/>
      <c r="I4079" s="182"/>
      <c r="J4079" s="183"/>
    </row>
    <row r="4080">
      <c r="A4080" s="181"/>
      <c r="B4080" s="181"/>
      <c r="C4080" s="181"/>
      <c r="D4080" s="181"/>
      <c r="E4080" s="181"/>
      <c r="F4080" s="181"/>
      <c r="G4080" s="158"/>
      <c r="I4080" s="182"/>
      <c r="J4080" s="183"/>
    </row>
    <row r="4081">
      <c r="A4081" s="181"/>
      <c r="B4081" s="181"/>
      <c r="C4081" s="181"/>
      <c r="D4081" s="181"/>
      <c r="E4081" s="181"/>
      <c r="F4081" s="181"/>
      <c r="G4081" s="158"/>
      <c r="I4081" s="182"/>
      <c r="J4081" s="183"/>
    </row>
    <row r="4082">
      <c r="A4082" s="181"/>
      <c r="B4082" s="181"/>
      <c r="C4082" s="181"/>
      <c r="D4082" s="181"/>
      <c r="E4082" s="181"/>
      <c r="F4082" s="181"/>
      <c r="G4082" s="158"/>
      <c r="I4082" s="182"/>
      <c r="J4082" s="183"/>
    </row>
    <row r="4083">
      <c r="A4083" s="181"/>
      <c r="B4083" s="181"/>
      <c r="C4083" s="181"/>
      <c r="D4083" s="181"/>
      <c r="E4083" s="181"/>
      <c r="F4083" s="181"/>
      <c r="G4083" s="158"/>
      <c r="I4083" s="182"/>
      <c r="J4083" s="183"/>
    </row>
    <row r="4084">
      <c r="A4084" s="181"/>
      <c r="B4084" s="181"/>
      <c r="C4084" s="181"/>
      <c r="D4084" s="181"/>
      <c r="E4084" s="181"/>
      <c r="F4084" s="181"/>
      <c r="G4084" s="158"/>
      <c r="I4084" s="182"/>
      <c r="J4084" s="183"/>
    </row>
    <row r="4085">
      <c r="A4085" s="181"/>
      <c r="B4085" s="181"/>
      <c r="C4085" s="181"/>
      <c r="D4085" s="181"/>
      <c r="E4085" s="181"/>
      <c r="F4085" s="181"/>
      <c r="G4085" s="158"/>
      <c r="I4085" s="182"/>
      <c r="J4085" s="183"/>
    </row>
    <row r="4086">
      <c r="A4086" s="181"/>
      <c r="B4086" s="181"/>
      <c r="C4086" s="181"/>
      <c r="D4086" s="181"/>
      <c r="E4086" s="181"/>
      <c r="F4086" s="181"/>
      <c r="G4086" s="158"/>
      <c r="I4086" s="182"/>
      <c r="J4086" s="183"/>
    </row>
    <row r="4087">
      <c r="A4087" s="181"/>
      <c r="B4087" s="181"/>
      <c r="C4087" s="181"/>
      <c r="D4087" s="181"/>
      <c r="E4087" s="181"/>
      <c r="F4087" s="181"/>
      <c r="G4087" s="158"/>
      <c r="I4087" s="182"/>
      <c r="J4087" s="183"/>
    </row>
    <row r="4088">
      <c r="A4088" s="181"/>
      <c r="B4088" s="181"/>
      <c r="C4088" s="181"/>
      <c r="D4088" s="181"/>
      <c r="E4088" s="181"/>
      <c r="F4088" s="181"/>
      <c r="G4088" s="158"/>
      <c r="I4088" s="182"/>
      <c r="J4088" s="183"/>
    </row>
    <row r="4089">
      <c r="A4089" s="181"/>
      <c r="B4089" s="181"/>
      <c r="C4089" s="181"/>
      <c r="D4089" s="181"/>
      <c r="E4089" s="181"/>
      <c r="F4089" s="181"/>
      <c r="G4089" s="158"/>
      <c r="I4089" s="182"/>
      <c r="J4089" s="183"/>
    </row>
    <row r="4090">
      <c r="A4090" s="181"/>
      <c r="B4090" s="181"/>
      <c r="C4090" s="181"/>
      <c r="D4090" s="181"/>
      <c r="E4090" s="181"/>
      <c r="F4090" s="181"/>
      <c r="G4090" s="158"/>
      <c r="I4090" s="182"/>
      <c r="J4090" s="183"/>
    </row>
    <row r="4091">
      <c r="A4091" s="181"/>
      <c r="B4091" s="181"/>
      <c r="C4091" s="181"/>
      <c r="D4091" s="181"/>
      <c r="E4091" s="181"/>
      <c r="F4091" s="181"/>
      <c r="G4091" s="158"/>
      <c r="I4091" s="182"/>
      <c r="J4091" s="183"/>
    </row>
    <row r="4092">
      <c r="A4092" s="181"/>
      <c r="B4092" s="181"/>
      <c r="C4092" s="181"/>
      <c r="D4092" s="181"/>
      <c r="E4092" s="181"/>
      <c r="F4092" s="181"/>
      <c r="G4092" s="158"/>
      <c r="I4092" s="182"/>
      <c r="J4092" s="183"/>
    </row>
    <row r="4093">
      <c r="A4093" s="181"/>
      <c r="B4093" s="181"/>
      <c r="C4093" s="181"/>
      <c r="D4093" s="181"/>
      <c r="E4093" s="181"/>
      <c r="F4093" s="181"/>
      <c r="G4093" s="158"/>
      <c r="I4093" s="182"/>
      <c r="J4093" s="183"/>
    </row>
    <row r="4094">
      <c r="A4094" s="181"/>
      <c r="B4094" s="181"/>
      <c r="C4094" s="181"/>
      <c r="D4094" s="181"/>
      <c r="E4094" s="181"/>
      <c r="F4094" s="181"/>
      <c r="G4094" s="158"/>
      <c r="I4094" s="182"/>
      <c r="J4094" s="183"/>
    </row>
    <row r="4095">
      <c r="A4095" s="181"/>
      <c r="B4095" s="181"/>
      <c r="C4095" s="181"/>
      <c r="D4095" s="181"/>
      <c r="E4095" s="181"/>
      <c r="F4095" s="181"/>
      <c r="G4095" s="158"/>
      <c r="I4095" s="182"/>
      <c r="J4095" s="183"/>
    </row>
    <row r="4096">
      <c r="A4096" s="181"/>
      <c r="B4096" s="181"/>
      <c r="C4096" s="181"/>
      <c r="D4096" s="181"/>
      <c r="E4096" s="181"/>
      <c r="F4096" s="181"/>
      <c r="G4096" s="158"/>
      <c r="I4096" s="182"/>
      <c r="J4096" s="183"/>
    </row>
    <row r="4097">
      <c r="A4097" s="181"/>
      <c r="B4097" s="181"/>
      <c r="C4097" s="181"/>
      <c r="D4097" s="181"/>
      <c r="E4097" s="181"/>
      <c r="F4097" s="181"/>
      <c r="G4097" s="158"/>
      <c r="I4097" s="182"/>
      <c r="J4097" s="183"/>
    </row>
    <row r="4098">
      <c r="A4098" s="181"/>
      <c r="B4098" s="181"/>
      <c r="C4098" s="181"/>
      <c r="D4098" s="181"/>
      <c r="E4098" s="181"/>
      <c r="F4098" s="181"/>
      <c r="G4098" s="158"/>
      <c r="I4098" s="182"/>
      <c r="J4098" s="183"/>
    </row>
    <row r="4099">
      <c r="A4099" s="181"/>
      <c r="B4099" s="181"/>
      <c r="C4099" s="181"/>
      <c r="D4099" s="181"/>
      <c r="E4099" s="181"/>
      <c r="F4099" s="181"/>
      <c r="G4099" s="158"/>
      <c r="I4099" s="182"/>
      <c r="J4099" s="183"/>
    </row>
    <row r="4100">
      <c r="A4100" s="181"/>
      <c r="B4100" s="181"/>
      <c r="C4100" s="181"/>
      <c r="D4100" s="181"/>
      <c r="E4100" s="181"/>
      <c r="F4100" s="181"/>
      <c r="G4100" s="158"/>
      <c r="I4100" s="182"/>
      <c r="J4100" s="183"/>
    </row>
    <row r="4101">
      <c r="A4101" s="181"/>
      <c r="B4101" s="181"/>
      <c r="C4101" s="181"/>
      <c r="D4101" s="181"/>
      <c r="E4101" s="181"/>
      <c r="F4101" s="181"/>
      <c r="G4101" s="158"/>
      <c r="I4101" s="182"/>
      <c r="J4101" s="183"/>
    </row>
    <row r="4102">
      <c r="A4102" s="181"/>
      <c r="B4102" s="181"/>
      <c r="C4102" s="181"/>
      <c r="D4102" s="181"/>
      <c r="E4102" s="181"/>
      <c r="F4102" s="181"/>
      <c r="G4102" s="158"/>
      <c r="I4102" s="182"/>
      <c r="J4102" s="183"/>
    </row>
    <row r="4103">
      <c r="A4103" s="181"/>
      <c r="B4103" s="181"/>
      <c r="C4103" s="181"/>
      <c r="D4103" s="181"/>
      <c r="E4103" s="181"/>
      <c r="F4103" s="181"/>
      <c r="G4103" s="158"/>
      <c r="I4103" s="182"/>
      <c r="J4103" s="183"/>
    </row>
    <row r="4104">
      <c r="A4104" s="181"/>
      <c r="B4104" s="181"/>
      <c r="C4104" s="181"/>
      <c r="D4104" s="181"/>
      <c r="E4104" s="181"/>
      <c r="F4104" s="181"/>
      <c r="G4104" s="158"/>
      <c r="I4104" s="182"/>
      <c r="J4104" s="183"/>
    </row>
    <row r="4105">
      <c r="A4105" s="181"/>
      <c r="B4105" s="181"/>
      <c r="C4105" s="181"/>
      <c r="D4105" s="181"/>
      <c r="E4105" s="181"/>
      <c r="F4105" s="181"/>
      <c r="G4105" s="158"/>
      <c r="I4105" s="182"/>
      <c r="J4105" s="183"/>
    </row>
    <row r="4106">
      <c r="A4106" s="181"/>
      <c r="B4106" s="181"/>
      <c r="C4106" s="181"/>
      <c r="D4106" s="181"/>
      <c r="E4106" s="181"/>
      <c r="F4106" s="181"/>
      <c r="G4106" s="158"/>
      <c r="I4106" s="182"/>
      <c r="J4106" s="183"/>
    </row>
    <row r="4107">
      <c r="A4107" s="181"/>
      <c r="B4107" s="181"/>
      <c r="C4107" s="181"/>
      <c r="D4107" s="181"/>
      <c r="E4107" s="181"/>
      <c r="F4107" s="181"/>
      <c r="G4107" s="158"/>
      <c r="I4107" s="182"/>
      <c r="J4107" s="183"/>
    </row>
    <row r="4108">
      <c r="A4108" s="181"/>
      <c r="B4108" s="181"/>
      <c r="C4108" s="181"/>
      <c r="D4108" s="181"/>
      <c r="E4108" s="181"/>
      <c r="F4108" s="181"/>
      <c r="G4108" s="158"/>
      <c r="I4108" s="182"/>
      <c r="J4108" s="183"/>
    </row>
    <row r="4109">
      <c r="A4109" s="181"/>
      <c r="B4109" s="181"/>
      <c r="C4109" s="181"/>
      <c r="D4109" s="181"/>
      <c r="E4109" s="181"/>
      <c r="F4109" s="181"/>
      <c r="G4109" s="158"/>
      <c r="I4109" s="182"/>
      <c r="J4109" s="183"/>
    </row>
    <row r="4110">
      <c r="A4110" s="181"/>
      <c r="B4110" s="181"/>
      <c r="C4110" s="181"/>
      <c r="D4110" s="181"/>
      <c r="E4110" s="181"/>
      <c r="F4110" s="181"/>
      <c r="G4110" s="158"/>
      <c r="I4110" s="182"/>
      <c r="J4110" s="183"/>
    </row>
    <row r="4111">
      <c r="A4111" s="181"/>
      <c r="B4111" s="181"/>
      <c r="C4111" s="181"/>
      <c r="D4111" s="181"/>
      <c r="E4111" s="181"/>
      <c r="F4111" s="181"/>
      <c r="G4111" s="158"/>
      <c r="I4111" s="182"/>
      <c r="J4111" s="183"/>
    </row>
    <row r="4112">
      <c r="A4112" s="181"/>
      <c r="B4112" s="181"/>
      <c r="C4112" s="181"/>
      <c r="D4112" s="181"/>
      <c r="E4112" s="181"/>
      <c r="F4112" s="181"/>
      <c r="G4112" s="158"/>
      <c r="I4112" s="182"/>
      <c r="J4112" s="183"/>
    </row>
    <row r="4113">
      <c r="A4113" s="181"/>
      <c r="B4113" s="181"/>
      <c r="C4113" s="181"/>
      <c r="D4113" s="181"/>
      <c r="E4113" s="181"/>
      <c r="F4113" s="181"/>
      <c r="G4113" s="158"/>
      <c r="I4113" s="182"/>
      <c r="J4113" s="183"/>
    </row>
    <row r="4114">
      <c r="A4114" s="181"/>
      <c r="B4114" s="181"/>
      <c r="C4114" s="181"/>
      <c r="D4114" s="181"/>
      <c r="E4114" s="181"/>
      <c r="F4114" s="181"/>
      <c r="G4114" s="158"/>
      <c r="I4114" s="182"/>
      <c r="J4114" s="183"/>
    </row>
    <row r="4115">
      <c r="A4115" s="181"/>
      <c r="B4115" s="181"/>
      <c r="C4115" s="181"/>
      <c r="D4115" s="181"/>
      <c r="E4115" s="181"/>
      <c r="F4115" s="181"/>
      <c r="G4115" s="158"/>
      <c r="I4115" s="182"/>
      <c r="J4115" s="183"/>
    </row>
    <row r="4116">
      <c r="A4116" s="181"/>
      <c r="B4116" s="181"/>
      <c r="C4116" s="181"/>
      <c r="D4116" s="181"/>
      <c r="E4116" s="181"/>
      <c r="F4116" s="181"/>
      <c r="G4116" s="158"/>
      <c r="I4116" s="182"/>
      <c r="J4116" s="183"/>
    </row>
    <row r="4117">
      <c r="A4117" s="181"/>
      <c r="B4117" s="181"/>
      <c r="C4117" s="181"/>
      <c r="D4117" s="181"/>
      <c r="E4117" s="181"/>
      <c r="F4117" s="181"/>
      <c r="G4117" s="158"/>
      <c r="I4117" s="182"/>
      <c r="J4117" s="183"/>
    </row>
    <row r="4118">
      <c r="A4118" s="181"/>
      <c r="B4118" s="181"/>
      <c r="C4118" s="181"/>
      <c r="D4118" s="181"/>
      <c r="E4118" s="181"/>
      <c r="F4118" s="181"/>
      <c r="G4118" s="158"/>
      <c r="I4118" s="182"/>
      <c r="J4118" s="183"/>
    </row>
    <row r="4119">
      <c r="A4119" s="181"/>
      <c r="B4119" s="181"/>
      <c r="C4119" s="181"/>
      <c r="D4119" s="181"/>
      <c r="E4119" s="181"/>
      <c r="F4119" s="181"/>
      <c r="G4119" s="158"/>
      <c r="I4119" s="182"/>
      <c r="J4119" s="183"/>
    </row>
    <row r="4120">
      <c r="A4120" s="181"/>
      <c r="B4120" s="181"/>
      <c r="C4120" s="181"/>
      <c r="D4120" s="181"/>
      <c r="E4120" s="181"/>
      <c r="F4120" s="181"/>
      <c r="G4120" s="158"/>
      <c r="I4120" s="182"/>
      <c r="J4120" s="183"/>
    </row>
    <row r="4121">
      <c r="A4121" s="181"/>
      <c r="B4121" s="181"/>
      <c r="C4121" s="181"/>
      <c r="D4121" s="181"/>
      <c r="E4121" s="181"/>
      <c r="F4121" s="181"/>
      <c r="G4121" s="158"/>
      <c r="I4121" s="182"/>
      <c r="J4121" s="183"/>
    </row>
    <row r="4122">
      <c r="A4122" s="181"/>
      <c r="B4122" s="181"/>
      <c r="C4122" s="181"/>
      <c r="D4122" s="181"/>
      <c r="E4122" s="181"/>
      <c r="F4122" s="181"/>
      <c r="G4122" s="158"/>
      <c r="I4122" s="182"/>
      <c r="J4122" s="183"/>
    </row>
    <row r="4123">
      <c r="A4123" s="181"/>
      <c r="B4123" s="181"/>
      <c r="C4123" s="181"/>
      <c r="D4123" s="181"/>
      <c r="E4123" s="181"/>
      <c r="F4123" s="181"/>
      <c r="G4123" s="158"/>
      <c r="I4123" s="182"/>
      <c r="J4123" s="183"/>
    </row>
    <row r="4124">
      <c r="A4124" s="181"/>
      <c r="B4124" s="181"/>
      <c r="C4124" s="181"/>
      <c r="D4124" s="181"/>
      <c r="E4124" s="181"/>
      <c r="F4124" s="181"/>
      <c r="G4124" s="158"/>
      <c r="I4124" s="182"/>
      <c r="J4124" s="183"/>
    </row>
    <row r="4125">
      <c r="A4125" s="181"/>
      <c r="B4125" s="181"/>
      <c r="C4125" s="181"/>
      <c r="D4125" s="181"/>
      <c r="E4125" s="181"/>
      <c r="F4125" s="181"/>
      <c r="G4125" s="158"/>
      <c r="I4125" s="182"/>
      <c r="J4125" s="183"/>
    </row>
    <row r="4126">
      <c r="A4126" s="181"/>
      <c r="B4126" s="181"/>
      <c r="C4126" s="181"/>
      <c r="D4126" s="181"/>
      <c r="E4126" s="181"/>
      <c r="F4126" s="181"/>
      <c r="G4126" s="158"/>
      <c r="I4126" s="182"/>
      <c r="J4126" s="183"/>
    </row>
    <row r="4127">
      <c r="A4127" s="181"/>
      <c r="B4127" s="181"/>
      <c r="C4127" s="181"/>
      <c r="D4127" s="181"/>
      <c r="E4127" s="181"/>
      <c r="F4127" s="181"/>
      <c r="G4127" s="158"/>
      <c r="I4127" s="182"/>
      <c r="J4127" s="183"/>
    </row>
    <row r="4128">
      <c r="A4128" s="181"/>
      <c r="B4128" s="181"/>
      <c r="C4128" s="181"/>
      <c r="D4128" s="181"/>
      <c r="E4128" s="181"/>
      <c r="F4128" s="181"/>
      <c r="G4128" s="158"/>
      <c r="I4128" s="182"/>
      <c r="J4128" s="183"/>
    </row>
    <row r="4129">
      <c r="A4129" s="181"/>
      <c r="B4129" s="181"/>
      <c r="C4129" s="181"/>
      <c r="D4129" s="181"/>
      <c r="E4129" s="181"/>
      <c r="F4129" s="181"/>
      <c r="G4129" s="158"/>
      <c r="I4129" s="182"/>
      <c r="J4129" s="183"/>
    </row>
    <row r="4130">
      <c r="A4130" s="181"/>
      <c r="B4130" s="181"/>
      <c r="C4130" s="181"/>
      <c r="D4130" s="181"/>
      <c r="E4130" s="181"/>
      <c r="F4130" s="181"/>
      <c r="G4130" s="158"/>
      <c r="I4130" s="182"/>
      <c r="J4130" s="183"/>
    </row>
    <row r="4131">
      <c r="A4131" s="181"/>
      <c r="B4131" s="181"/>
      <c r="C4131" s="181"/>
      <c r="D4131" s="181"/>
      <c r="E4131" s="181"/>
      <c r="F4131" s="181"/>
      <c r="G4131" s="158"/>
      <c r="I4131" s="182"/>
      <c r="J4131" s="183"/>
    </row>
    <row r="4132">
      <c r="A4132" s="181"/>
      <c r="B4132" s="181"/>
      <c r="C4132" s="181"/>
      <c r="D4132" s="181"/>
      <c r="E4132" s="181"/>
      <c r="F4132" s="181"/>
      <c r="G4132" s="158"/>
      <c r="I4132" s="182"/>
      <c r="J4132" s="183"/>
    </row>
    <row r="4133">
      <c r="A4133" s="181"/>
      <c r="B4133" s="181"/>
      <c r="C4133" s="181"/>
      <c r="D4133" s="181"/>
      <c r="E4133" s="181"/>
      <c r="F4133" s="181"/>
      <c r="G4133" s="158"/>
      <c r="I4133" s="182"/>
      <c r="J4133" s="183"/>
    </row>
    <row r="4134">
      <c r="A4134" s="181"/>
      <c r="B4134" s="181"/>
      <c r="C4134" s="181"/>
      <c r="D4134" s="181"/>
      <c r="E4134" s="181"/>
      <c r="F4134" s="181"/>
      <c r="G4134" s="158"/>
      <c r="I4134" s="182"/>
      <c r="J4134" s="183"/>
    </row>
    <row r="4135">
      <c r="A4135" s="181"/>
      <c r="B4135" s="181"/>
      <c r="C4135" s="181"/>
      <c r="D4135" s="181"/>
      <c r="E4135" s="181"/>
      <c r="F4135" s="181"/>
      <c r="G4135" s="158"/>
      <c r="I4135" s="182"/>
      <c r="J4135" s="183"/>
    </row>
    <row r="4136">
      <c r="A4136" s="181"/>
      <c r="B4136" s="181"/>
      <c r="C4136" s="181"/>
      <c r="D4136" s="181"/>
      <c r="E4136" s="181"/>
      <c r="F4136" s="181"/>
      <c r="G4136" s="158"/>
      <c r="I4136" s="182"/>
      <c r="J4136" s="183"/>
    </row>
    <row r="4137">
      <c r="A4137" s="181"/>
      <c r="B4137" s="181"/>
      <c r="C4137" s="181"/>
      <c r="D4137" s="181"/>
      <c r="E4137" s="181"/>
      <c r="F4137" s="181"/>
      <c r="G4137" s="158"/>
      <c r="I4137" s="182"/>
      <c r="J4137" s="183"/>
    </row>
    <row r="4138">
      <c r="A4138" s="181"/>
      <c r="B4138" s="181"/>
      <c r="C4138" s="181"/>
      <c r="D4138" s="181"/>
      <c r="E4138" s="181"/>
      <c r="F4138" s="181"/>
      <c r="G4138" s="158"/>
      <c r="I4138" s="182"/>
      <c r="J4138" s="183"/>
    </row>
    <row r="4139">
      <c r="A4139" s="181"/>
      <c r="B4139" s="181"/>
      <c r="C4139" s="181"/>
      <c r="D4139" s="181"/>
      <c r="E4139" s="181"/>
      <c r="F4139" s="181"/>
      <c r="G4139" s="158"/>
      <c r="I4139" s="182"/>
      <c r="J4139" s="183"/>
    </row>
    <row r="4140">
      <c r="A4140" s="181"/>
      <c r="B4140" s="181"/>
      <c r="C4140" s="181"/>
      <c r="D4140" s="181"/>
      <c r="E4140" s="181"/>
      <c r="F4140" s="181"/>
      <c r="G4140" s="158"/>
      <c r="I4140" s="182"/>
      <c r="J4140" s="183"/>
    </row>
    <row r="4141">
      <c r="A4141" s="181"/>
      <c r="B4141" s="181"/>
      <c r="C4141" s="181"/>
      <c r="D4141" s="181"/>
      <c r="E4141" s="181"/>
      <c r="F4141" s="181"/>
      <c r="G4141" s="158"/>
      <c r="I4141" s="182"/>
      <c r="J4141" s="183"/>
    </row>
    <row r="4142">
      <c r="A4142" s="181"/>
      <c r="B4142" s="181"/>
      <c r="C4142" s="181"/>
      <c r="D4142" s="181"/>
      <c r="E4142" s="181"/>
      <c r="F4142" s="181"/>
      <c r="G4142" s="158"/>
      <c r="I4142" s="182"/>
      <c r="J4142" s="183"/>
    </row>
    <row r="4143">
      <c r="A4143" s="181"/>
      <c r="B4143" s="181"/>
      <c r="C4143" s="181"/>
      <c r="D4143" s="181"/>
      <c r="E4143" s="181"/>
      <c r="F4143" s="181"/>
      <c r="G4143" s="158"/>
      <c r="I4143" s="182"/>
      <c r="J4143" s="183"/>
    </row>
    <row r="4144">
      <c r="A4144" s="181"/>
      <c r="B4144" s="181"/>
      <c r="C4144" s="181"/>
      <c r="D4144" s="181"/>
      <c r="E4144" s="181"/>
      <c r="F4144" s="181"/>
      <c r="G4144" s="158"/>
      <c r="I4144" s="182"/>
      <c r="J4144" s="183"/>
    </row>
    <row r="4145">
      <c r="A4145" s="181"/>
      <c r="B4145" s="181"/>
      <c r="C4145" s="181"/>
      <c r="D4145" s="181"/>
      <c r="E4145" s="181"/>
      <c r="F4145" s="181"/>
      <c r="G4145" s="158"/>
      <c r="I4145" s="182"/>
      <c r="J4145" s="183"/>
    </row>
    <row r="4146">
      <c r="A4146" s="181"/>
      <c r="B4146" s="181"/>
      <c r="C4146" s="181"/>
      <c r="D4146" s="181"/>
      <c r="E4146" s="181"/>
      <c r="F4146" s="181"/>
      <c r="G4146" s="158"/>
      <c r="I4146" s="182"/>
      <c r="J4146" s="183"/>
    </row>
    <row r="4147">
      <c r="A4147" s="181"/>
      <c r="B4147" s="181"/>
      <c r="C4147" s="181"/>
      <c r="D4147" s="181"/>
      <c r="E4147" s="181"/>
      <c r="F4147" s="181"/>
      <c r="G4147" s="158"/>
      <c r="I4147" s="182"/>
      <c r="J4147" s="183"/>
    </row>
    <row r="4148">
      <c r="A4148" s="181"/>
      <c r="B4148" s="181"/>
      <c r="C4148" s="181"/>
      <c r="D4148" s="181"/>
      <c r="E4148" s="181"/>
      <c r="F4148" s="181"/>
      <c r="G4148" s="158"/>
      <c r="I4148" s="182"/>
      <c r="J4148" s="183"/>
    </row>
    <row r="4149">
      <c r="A4149" s="181"/>
      <c r="B4149" s="181"/>
      <c r="C4149" s="181"/>
      <c r="D4149" s="181"/>
      <c r="E4149" s="181"/>
      <c r="F4149" s="181"/>
      <c r="G4149" s="158"/>
      <c r="I4149" s="182"/>
      <c r="J4149" s="183"/>
    </row>
    <row r="4150">
      <c r="A4150" s="181"/>
      <c r="B4150" s="181"/>
      <c r="C4150" s="181"/>
      <c r="D4150" s="181"/>
      <c r="E4150" s="181"/>
      <c r="F4150" s="181"/>
      <c r="G4150" s="158"/>
      <c r="I4150" s="182"/>
      <c r="J4150" s="183"/>
    </row>
    <row r="4151">
      <c r="A4151" s="181"/>
      <c r="B4151" s="181"/>
      <c r="C4151" s="181"/>
      <c r="D4151" s="181"/>
      <c r="E4151" s="181"/>
      <c r="F4151" s="181"/>
      <c r="G4151" s="158"/>
      <c r="I4151" s="182"/>
      <c r="J4151" s="183"/>
    </row>
    <row r="4152">
      <c r="A4152" s="181"/>
      <c r="B4152" s="181"/>
      <c r="C4152" s="181"/>
      <c r="D4152" s="181"/>
      <c r="E4152" s="181"/>
      <c r="F4152" s="181"/>
      <c r="G4152" s="158"/>
      <c r="I4152" s="182"/>
      <c r="J4152" s="183"/>
    </row>
    <row r="4153">
      <c r="A4153" s="181"/>
      <c r="B4153" s="181"/>
      <c r="C4153" s="181"/>
      <c r="D4153" s="181"/>
      <c r="E4153" s="181"/>
      <c r="F4153" s="181"/>
      <c r="G4153" s="158"/>
      <c r="I4153" s="182"/>
      <c r="J4153" s="183"/>
    </row>
    <row r="4154">
      <c r="A4154" s="181"/>
      <c r="B4154" s="181"/>
      <c r="C4154" s="181"/>
      <c r="D4154" s="181"/>
      <c r="E4154" s="181"/>
      <c r="F4154" s="181"/>
      <c r="G4154" s="158"/>
      <c r="I4154" s="182"/>
      <c r="J4154" s="183"/>
    </row>
    <row r="4155">
      <c r="A4155" s="181"/>
      <c r="B4155" s="181"/>
      <c r="C4155" s="181"/>
      <c r="D4155" s="181"/>
      <c r="E4155" s="181"/>
      <c r="F4155" s="181"/>
      <c r="G4155" s="158"/>
      <c r="I4155" s="182"/>
      <c r="J4155" s="183"/>
    </row>
    <row r="4156">
      <c r="A4156" s="181"/>
      <c r="B4156" s="181"/>
      <c r="C4156" s="181"/>
      <c r="D4156" s="181"/>
      <c r="E4156" s="181"/>
      <c r="F4156" s="181"/>
      <c r="G4156" s="158"/>
      <c r="I4156" s="182"/>
      <c r="J4156" s="183"/>
    </row>
    <row r="4157">
      <c r="A4157" s="181"/>
      <c r="B4157" s="181"/>
      <c r="C4157" s="181"/>
      <c r="D4157" s="181"/>
      <c r="E4157" s="181"/>
      <c r="F4157" s="181"/>
      <c r="G4157" s="158"/>
      <c r="I4157" s="182"/>
      <c r="J4157" s="183"/>
    </row>
    <row r="4158">
      <c r="A4158" s="181"/>
      <c r="B4158" s="181"/>
      <c r="C4158" s="181"/>
      <c r="D4158" s="181"/>
      <c r="E4158" s="181"/>
      <c r="F4158" s="181"/>
      <c r="G4158" s="158"/>
      <c r="I4158" s="182"/>
      <c r="J4158" s="183"/>
    </row>
    <row r="4159">
      <c r="A4159" s="181"/>
      <c r="B4159" s="181"/>
      <c r="C4159" s="181"/>
      <c r="D4159" s="181"/>
      <c r="E4159" s="181"/>
      <c r="F4159" s="181"/>
      <c r="G4159" s="158"/>
      <c r="I4159" s="182"/>
      <c r="J4159" s="183"/>
    </row>
    <row r="4160">
      <c r="A4160" s="181"/>
      <c r="B4160" s="181"/>
      <c r="C4160" s="181"/>
      <c r="D4160" s="181"/>
      <c r="E4160" s="181"/>
      <c r="F4160" s="181"/>
      <c r="G4160" s="158"/>
      <c r="I4160" s="182"/>
      <c r="J4160" s="183"/>
    </row>
    <row r="4161">
      <c r="A4161" s="181"/>
      <c r="B4161" s="181"/>
      <c r="C4161" s="181"/>
      <c r="D4161" s="181"/>
      <c r="E4161" s="181"/>
      <c r="F4161" s="181"/>
      <c r="G4161" s="158"/>
      <c r="I4161" s="182"/>
      <c r="J4161" s="183"/>
    </row>
    <row r="4162">
      <c r="A4162" s="181"/>
      <c r="B4162" s="181"/>
      <c r="C4162" s="181"/>
      <c r="D4162" s="181"/>
      <c r="E4162" s="181"/>
      <c r="F4162" s="181"/>
      <c r="G4162" s="158"/>
      <c r="I4162" s="182"/>
      <c r="J4162" s="183"/>
    </row>
    <row r="4163">
      <c r="A4163" s="181"/>
      <c r="B4163" s="181"/>
      <c r="C4163" s="181"/>
      <c r="D4163" s="181"/>
      <c r="E4163" s="181"/>
      <c r="F4163" s="181"/>
      <c r="G4163" s="158"/>
      <c r="I4163" s="182"/>
      <c r="J4163" s="183"/>
    </row>
    <row r="4164">
      <c r="A4164" s="181"/>
      <c r="B4164" s="181"/>
      <c r="C4164" s="181"/>
      <c r="D4164" s="181"/>
      <c r="E4164" s="181"/>
      <c r="F4164" s="181"/>
      <c r="G4164" s="158"/>
      <c r="I4164" s="182"/>
      <c r="J4164" s="183"/>
    </row>
    <row r="4165">
      <c r="A4165" s="181"/>
      <c r="B4165" s="181"/>
      <c r="C4165" s="181"/>
      <c r="D4165" s="181"/>
      <c r="E4165" s="181"/>
      <c r="F4165" s="181"/>
      <c r="G4165" s="158"/>
      <c r="I4165" s="182"/>
      <c r="J4165" s="183"/>
    </row>
    <row r="4166">
      <c r="A4166" s="181"/>
      <c r="B4166" s="181"/>
      <c r="C4166" s="181"/>
      <c r="D4166" s="181"/>
      <c r="E4166" s="181"/>
      <c r="F4166" s="181"/>
      <c r="G4166" s="158"/>
      <c r="I4166" s="182"/>
      <c r="J4166" s="183"/>
    </row>
    <row r="4167">
      <c r="A4167" s="181"/>
      <c r="B4167" s="181"/>
      <c r="C4167" s="181"/>
      <c r="D4167" s="181"/>
      <c r="E4167" s="181"/>
      <c r="F4167" s="181"/>
      <c r="G4167" s="158"/>
      <c r="I4167" s="182"/>
      <c r="J4167" s="183"/>
    </row>
    <row r="4168">
      <c r="A4168" s="181"/>
      <c r="B4168" s="181"/>
      <c r="C4168" s="181"/>
      <c r="D4168" s="181"/>
      <c r="E4168" s="181"/>
      <c r="F4168" s="181"/>
      <c r="G4168" s="158"/>
      <c r="I4168" s="182"/>
      <c r="J4168" s="183"/>
    </row>
    <row r="4169">
      <c r="A4169" s="181"/>
      <c r="B4169" s="181"/>
      <c r="C4169" s="181"/>
      <c r="D4169" s="181"/>
      <c r="E4169" s="181"/>
      <c r="F4169" s="181"/>
      <c r="G4169" s="158"/>
      <c r="I4169" s="182"/>
      <c r="J4169" s="183"/>
    </row>
    <row r="4170">
      <c r="A4170" s="181"/>
      <c r="B4170" s="181"/>
      <c r="C4170" s="181"/>
      <c r="D4170" s="181"/>
      <c r="E4170" s="181"/>
      <c r="F4170" s="181"/>
      <c r="G4170" s="158"/>
      <c r="I4170" s="182"/>
      <c r="J4170" s="183"/>
    </row>
    <row r="4171">
      <c r="A4171" s="181"/>
      <c r="B4171" s="181"/>
      <c r="C4171" s="181"/>
      <c r="D4171" s="181"/>
      <c r="E4171" s="181"/>
      <c r="F4171" s="181"/>
      <c r="G4171" s="158"/>
      <c r="I4171" s="182"/>
      <c r="J4171" s="183"/>
    </row>
    <row r="4172">
      <c r="A4172" s="181"/>
      <c r="B4172" s="181"/>
      <c r="C4172" s="181"/>
      <c r="D4172" s="181"/>
      <c r="E4172" s="181"/>
      <c r="F4172" s="181"/>
      <c r="G4172" s="158"/>
      <c r="I4172" s="182"/>
      <c r="J4172" s="183"/>
    </row>
    <row r="4173">
      <c r="A4173" s="181"/>
      <c r="B4173" s="181"/>
      <c r="C4173" s="181"/>
      <c r="D4173" s="181"/>
      <c r="E4173" s="181"/>
      <c r="F4173" s="181"/>
      <c r="G4173" s="158"/>
      <c r="I4173" s="182"/>
      <c r="J4173" s="183"/>
    </row>
    <row r="4174">
      <c r="A4174" s="181"/>
      <c r="B4174" s="181"/>
      <c r="C4174" s="181"/>
      <c r="D4174" s="181"/>
      <c r="E4174" s="181"/>
      <c r="F4174" s="181"/>
      <c r="G4174" s="158"/>
      <c r="I4174" s="182"/>
      <c r="J4174" s="183"/>
    </row>
    <row r="4175">
      <c r="A4175" s="181"/>
      <c r="B4175" s="181"/>
      <c r="C4175" s="181"/>
      <c r="D4175" s="181"/>
      <c r="E4175" s="181"/>
      <c r="F4175" s="181"/>
      <c r="G4175" s="158"/>
      <c r="I4175" s="182"/>
      <c r="J4175" s="183"/>
    </row>
    <row r="4176">
      <c r="A4176" s="181"/>
      <c r="B4176" s="181"/>
      <c r="C4176" s="181"/>
      <c r="D4176" s="181"/>
      <c r="E4176" s="181"/>
      <c r="F4176" s="181"/>
      <c r="G4176" s="158"/>
      <c r="I4176" s="182"/>
      <c r="J4176" s="183"/>
    </row>
    <row r="4177">
      <c r="A4177" s="181"/>
      <c r="B4177" s="181"/>
      <c r="C4177" s="181"/>
      <c r="D4177" s="181"/>
      <c r="E4177" s="181"/>
      <c r="F4177" s="181"/>
      <c r="G4177" s="158"/>
      <c r="I4177" s="182"/>
      <c r="J4177" s="183"/>
    </row>
    <row r="4178">
      <c r="A4178" s="181"/>
      <c r="B4178" s="181"/>
      <c r="C4178" s="181"/>
      <c r="D4178" s="181"/>
      <c r="E4178" s="181"/>
      <c r="F4178" s="181"/>
      <c r="G4178" s="158"/>
      <c r="I4178" s="182"/>
      <c r="J4178" s="183"/>
    </row>
    <row r="4179">
      <c r="A4179" s="181"/>
      <c r="B4179" s="181"/>
      <c r="C4179" s="181"/>
      <c r="D4179" s="181"/>
      <c r="E4179" s="181"/>
      <c r="F4179" s="181"/>
      <c r="G4179" s="158"/>
      <c r="I4179" s="182"/>
      <c r="J4179" s="183"/>
    </row>
    <row r="4180">
      <c r="A4180" s="181"/>
      <c r="B4180" s="181"/>
      <c r="C4180" s="181"/>
      <c r="D4180" s="181"/>
      <c r="E4180" s="181"/>
      <c r="F4180" s="181"/>
      <c r="G4180" s="158"/>
      <c r="I4180" s="182"/>
      <c r="J4180" s="183"/>
    </row>
    <row r="4181">
      <c r="A4181" s="181"/>
      <c r="B4181" s="181"/>
      <c r="C4181" s="181"/>
      <c r="D4181" s="181"/>
      <c r="E4181" s="181"/>
      <c r="F4181" s="181"/>
      <c r="G4181" s="158"/>
      <c r="I4181" s="182"/>
      <c r="J4181" s="183"/>
    </row>
    <row r="4182">
      <c r="A4182" s="181"/>
      <c r="B4182" s="181"/>
      <c r="C4182" s="181"/>
      <c r="D4182" s="181"/>
      <c r="E4182" s="181"/>
      <c r="F4182" s="181"/>
      <c r="G4182" s="158"/>
      <c r="I4182" s="182"/>
      <c r="J4182" s="183"/>
    </row>
    <row r="4183">
      <c r="A4183" s="181"/>
      <c r="B4183" s="181"/>
      <c r="C4183" s="181"/>
      <c r="D4183" s="181"/>
      <c r="E4183" s="181"/>
      <c r="F4183" s="181"/>
      <c r="G4183" s="158"/>
      <c r="I4183" s="182"/>
      <c r="J4183" s="183"/>
    </row>
    <row r="4184">
      <c r="A4184" s="181"/>
      <c r="B4184" s="181"/>
      <c r="C4184" s="181"/>
      <c r="D4184" s="181"/>
      <c r="E4184" s="181"/>
      <c r="F4184" s="181"/>
      <c r="G4184" s="158"/>
      <c r="I4184" s="182"/>
      <c r="J4184" s="183"/>
    </row>
    <row r="4185">
      <c r="A4185" s="181"/>
      <c r="B4185" s="181"/>
      <c r="C4185" s="181"/>
      <c r="D4185" s="181"/>
      <c r="E4185" s="181"/>
      <c r="F4185" s="181"/>
      <c r="G4185" s="158"/>
      <c r="I4185" s="182"/>
      <c r="J4185" s="183"/>
    </row>
    <row r="4186">
      <c r="A4186" s="181"/>
      <c r="B4186" s="181"/>
      <c r="C4186" s="181"/>
      <c r="D4186" s="181"/>
      <c r="E4186" s="181"/>
      <c r="F4186" s="181"/>
      <c r="G4186" s="158"/>
      <c r="I4186" s="182"/>
      <c r="J4186" s="183"/>
    </row>
    <row r="4187">
      <c r="A4187" s="181"/>
      <c r="B4187" s="181"/>
      <c r="C4187" s="181"/>
      <c r="D4187" s="181"/>
      <c r="E4187" s="181"/>
      <c r="F4187" s="181"/>
      <c r="G4187" s="158"/>
      <c r="I4187" s="182"/>
      <c r="J4187" s="183"/>
    </row>
    <row r="4188">
      <c r="A4188" s="181"/>
      <c r="B4188" s="181"/>
      <c r="C4188" s="181"/>
      <c r="D4188" s="181"/>
      <c r="E4188" s="181"/>
      <c r="F4188" s="181"/>
      <c r="G4188" s="158"/>
      <c r="I4188" s="182"/>
      <c r="J4188" s="183"/>
    </row>
    <row r="4189">
      <c r="A4189" s="181"/>
      <c r="B4189" s="181"/>
      <c r="C4189" s="181"/>
      <c r="D4189" s="181"/>
      <c r="E4189" s="181"/>
      <c r="F4189" s="181"/>
      <c r="G4189" s="158"/>
      <c r="I4189" s="182"/>
      <c r="J4189" s="183"/>
    </row>
    <row r="4190">
      <c r="A4190" s="181"/>
      <c r="B4190" s="181"/>
      <c r="C4190" s="181"/>
      <c r="D4190" s="181"/>
      <c r="E4190" s="181"/>
      <c r="F4190" s="181"/>
      <c r="G4190" s="158"/>
      <c r="I4190" s="182"/>
      <c r="J4190" s="183"/>
    </row>
    <row r="4191">
      <c r="A4191" s="181"/>
      <c r="B4191" s="181"/>
      <c r="C4191" s="181"/>
      <c r="D4191" s="181"/>
      <c r="E4191" s="181"/>
      <c r="F4191" s="181"/>
      <c r="G4191" s="158"/>
      <c r="I4191" s="182"/>
      <c r="J4191" s="183"/>
    </row>
    <row r="4192">
      <c r="A4192" s="181"/>
      <c r="B4192" s="181"/>
      <c r="C4192" s="181"/>
      <c r="D4192" s="181"/>
      <c r="E4192" s="181"/>
      <c r="F4192" s="181"/>
      <c r="G4192" s="158"/>
      <c r="I4192" s="182"/>
      <c r="J4192" s="183"/>
    </row>
    <row r="4193">
      <c r="A4193" s="181"/>
      <c r="B4193" s="181"/>
      <c r="C4193" s="181"/>
      <c r="D4193" s="181"/>
      <c r="E4193" s="181"/>
      <c r="F4193" s="181"/>
      <c r="G4193" s="158"/>
      <c r="I4193" s="182"/>
      <c r="J4193" s="183"/>
    </row>
    <row r="4194">
      <c r="A4194" s="181"/>
      <c r="B4194" s="181"/>
      <c r="C4194" s="181"/>
      <c r="D4194" s="181"/>
      <c r="E4194" s="181"/>
      <c r="F4194" s="181"/>
      <c r="G4194" s="158"/>
      <c r="I4194" s="182"/>
      <c r="J4194" s="183"/>
    </row>
    <row r="4195">
      <c r="A4195" s="181"/>
      <c r="B4195" s="181"/>
      <c r="C4195" s="181"/>
      <c r="D4195" s="181"/>
      <c r="E4195" s="181"/>
      <c r="F4195" s="181"/>
      <c r="G4195" s="158"/>
      <c r="I4195" s="182"/>
      <c r="J4195" s="183"/>
    </row>
    <row r="4196">
      <c r="A4196" s="181"/>
      <c r="B4196" s="181"/>
      <c r="C4196" s="181"/>
      <c r="D4196" s="181"/>
      <c r="E4196" s="181"/>
      <c r="F4196" s="181"/>
      <c r="G4196" s="158"/>
      <c r="I4196" s="182"/>
      <c r="J4196" s="183"/>
    </row>
    <row r="4197">
      <c r="A4197" s="181"/>
      <c r="B4197" s="181"/>
      <c r="C4197" s="181"/>
      <c r="D4197" s="181"/>
      <c r="E4197" s="181"/>
      <c r="F4197" s="181"/>
      <c r="G4197" s="158"/>
      <c r="I4197" s="182"/>
      <c r="J4197" s="183"/>
    </row>
    <row r="4198">
      <c r="A4198" s="181"/>
      <c r="B4198" s="181"/>
      <c r="C4198" s="181"/>
      <c r="D4198" s="181"/>
      <c r="E4198" s="181"/>
      <c r="F4198" s="181"/>
      <c r="G4198" s="158"/>
      <c r="I4198" s="182"/>
      <c r="J4198" s="183"/>
    </row>
    <row r="4199">
      <c r="A4199" s="181"/>
      <c r="B4199" s="181"/>
      <c r="C4199" s="181"/>
      <c r="D4199" s="181"/>
      <c r="E4199" s="181"/>
      <c r="F4199" s="181"/>
      <c r="G4199" s="158"/>
      <c r="I4199" s="182"/>
      <c r="J4199" s="183"/>
    </row>
    <row r="4200">
      <c r="A4200" s="181"/>
      <c r="B4200" s="181"/>
      <c r="C4200" s="181"/>
      <c r="D4200" s="181"/>
      <c r="E4200" s="181"/>
      <c r="F4200" s="181"/>
      <c r="G4200" s="158"/>
      <c r="I4200" s="182"/>
      <c r="J4200" s="183"/>
    </row>
    <row r="4201">
      <c r="A4201" s="181"/>
      <c r="B4201" s="181"/>
      <c r="C4201" s="181"/>
      <c r="D4201" s="181"/>
      <c r="E4201" s="181"/>
      <c r="F4201" s="181"/>
      <c r="G4201" s="158"/>
      <c r="I4201" s="182"/>
      <c r="J4201" s="183"/>
    </row>
    <row r="4202">
      <c r="A4202" s="181"/>
      <c r="B4202" s="181"/>
      <c r="C4202" s="181"/>
      <c r="D4202" s="181"/>
      <c r="E4202" s="181"/>
      <c r="F4202" s="181"/>
      <c r="G4202" s="158"/>
      <c r="I4202" s="182"/>
      <c r="J4202" s="183"/>
    </row>
    <row r="4203">
      <c r="A4203" s="181"/>
      <c r="B4203" s="181"/>
      <c r="C4203" s="181"/>
      <c r="D4203" s="181"/>
      <c r="E4203" s="181"/>
      <c r="F4203" s="181"/>
      <c r="G4203" s="158"/>
      <c r="I4203" s="182"/>
      <c r="J4203" s="183"/>
    </row>
    <row r="4204">
      <c r="A4204" s="181"/>
      <c r="B4204" s="181"/>
      <c r="C4204" s="181"/>
      <c r="D4204" s="181"/>
      <c r="E4204" s="181"/>
      <c r="F4204" s="181"/>
      <c r="G4204" s="158"/>
      <c r="I4204" s="182"/>
      <c r="J4204" s="183"/>
    </row>
    <row r="4205">
      <c r="A4205" s="181"/>
      <c r="B4205" s="181"/>
      <c r="C4205" s="181"/>
      <c r="D4205" s="181"/>
      <c r="E4205" s="181"/>
      <c r="F4205" s="181"/>
      <c r="G4205" s="158"/>
      <c r="I4205" s="182"/>
      <c r="J4205" s="183"/>
    </row>
    <row r="4206">
      <c r="A4206" s="181"/>
      <c r="B4206" s="181"/>
      <c r="C4206" s="181"/>
      <c r="D4206" s="181"/>
      <c r="E4206" s="181"/>
      <c r="F4206" s="181"/>
      <c r="G4206" s="158"/>
      <c r="I4206" s="182"/>
      <c r="J4206" s="183"/>
    </row>
    <row r="4207">
      <c r="A4207" s="181"/>
      <c r="B4207" s="181"/>
      <c r="C4207" s="181"/>
      <c r="D4207" s="181"/>
      <c r="E4207" s="181"/>
      <c r="F4207" s="181"/>
      <c r="G4207" s="158"/>
      <c r="I4207" s="182"/>
      <c r="J4207" s="183"/>
    </row>
    <row r="4208">
      <c r="A4208" s="181"/>
      <c r="B4208" s="181"/>
      <c r="C4208" s="181"/>
      <c r="D4208" s="181"/>
      <c r="E4208" s="181"/>
      <c r="F4208" s="181"/>
      <c r="G4208" s="158"/>
      <c r="I4208" s="182"/>
      <c r="J4208" s="183"/>
    </row>
    <row r="4209">
      <c r="A4209" s="181"/>
      <c r="B4209" s="181"/>
      <c r="C4209" s="181"/>
      <c r="D4209" s="181"/>
      <c r="E4209" s="181"/>
      <c r="F4209" s="181"/>
      <c r="G4209" s="158"/>
      <c r="I4209" s="182"/>
      <c r="J4209" s="183"/>
    </row>
    <row r="4210">
      <c r="A4210" s="181"/>
      <c r="B4210" s="181"/>
      <c r="C4210" s="181"/>
      <c r="D4210" s="181"/>
      <c r="E4210" s="181"/>
      <c r="F4210" s="181"/>
      <c r="G4210" s="158"/>
      <c r="I4210" s="182"/>
      <c r="J4210" s="183"/>
    </row>
    <row r="4211">
      <c r="A4211" s="181"/>
      <c r="B4211" s="181"/>
      <c r="C4211" s="181"/>
      <c r="D4211" s="181"/>
      <c r="E4211" s="181"/>
      <c r="F4211" s="181"/>
      <c r="G4211" s="158"/>
      <c r="I4211" s="182"/>
      <c r="J4211" s="183"/>
    </row>
    <row r="4212">
      <c r="A4212" s="181"/>
      <c r="B4212" s="181"/>
      <c r="C4212" s="181"/>
      <c r="D4212" s="181"/>
      <c r="E4212" s="181"/>
      <c r="F4212" s="181"/>
      <c r="G4212" s="158"/>
      <c r="I4212" s="182"/>
      <c r="J4212" s="183"/>
    </row>
    <row r="4213">
      <c r="A4213" s="181"/>
      <c r="B4213" s="181"/>
      <c r="C4213" s="181"/>
      <c r="D4213" s="181"/>
      <c r="E4213" s="181"/>
      <c r="F4213" s="181"/>
      <c r="G4213" s="158"/>
      <c r="I4213" s="182"/>
      <c r="J4213" s="183"/>
    </row>
    <row r="4214">
      <c r="A4214" s="181"/>
      <c r="B4214" s="181"/>
      <c r="C4214" s="181"/>
      <c r="D4214" s="181"/>
      <c r="E4214" s="181"/>
      <c r="F4214" s="181"/>
      <c r="G4214" s="158"/>
      <c r="I4214" s="182"/>
      <c r="J4214" s="183"/>
    </row>
    <row r="4215">
      <c r="A4215" s="181"/>
      <c r="B4215" s="181"/>
      <c r="C4215" s="181"/>
      <c r="D4215" s="181"/>
      <c r="E4215" s="181"/>
      <c r="F4215" s="181"/>
      <c r="G4215" s="158"/>
      <c r="I4215" s="182"/>
      <c r="J4215" s="183"/>
    </row>
    <row r="4216">
      <c r="A4216" s="181"/>
      <c r="B4216" s="181"/>
      <c r="C4216" s="181"/>
      <c r="D4216" s="181"/>
      <c r="E4216" s="181"/>
      <c r="F4216" s="181"/>
      <c r="G4216" s="158"/>
      <c r="I4216" s="182"/>
      <c r="J4216" s="183"/>
    </row>
    <row r="4217">
      <c r="A4217" s="181"/>
      <c r="B4217" s="181"/>
      <c r="C4217" s="181"/>
      <c r="D4217" s="181"/>
      <c r="E4217" s="181"/>
      <c r="F4217" s="181"/>
      <c r="G4217" s="158"/>
      <c r="I4217" s="182"/>
      <c r="J4217" s="183"/>
    </row>
    <row r="4218">
      <c r="A4218" s="181"/>
      <c r="B4218" s="181"/>
      <c r="C4218" s="181"/>
      <c r="D4218" s="181"/>
      <c r="E4218" s="181"/>
      <c r="F4218" s="181"/>
      <c r="G4218" s="158"/>
      <c r="I4218" s="182"/>
      <c r="J4218" s="183"/>
    </row>
    <row r="4219">
      <c r="A4219" s="181"/>
      <c r="B4219" s="181"/>
      <c r="C4219" s="181"/>
      <c r="D4219" s="181"/>
      <c r="E4219" s="181"/>
      <c r="F4219" s="181"/>
      <c r="G4219" s="158"/>
      <c r="I4219" s="182"/>
      <c r="J4219" s="183"/>
    </row>
    <row r="4220">
      <c r="A4220" s="181"/>
      <c r="B4220" s="181"/>
      <c r="C4220" s="181"/>
      <c r="D4220" s="181"/>
      <c r="E4220" s="181"/>
      <c r="F4220" s="181"/>
      <c r="G4220" s="158"/>
      <c r="I4220" s="182"/>
      <c r="J4220" s="183"/>
    </row>
    <row r="4221">
      <c r="A4221" s="181"/>
      <c r="B4221" s="181"/>
      <c r="C4221" s="181"/>
      <c r="D4221" s="181"/>
      <c r="E4221" s="181"/>
      <c r="F4221" s="181"/>
      <c r="G4221" s="158"/>
      <c r="I4221" s="182"/>
      <c r="J4221" s="183"/>
    </row>
    <row r="4222">
      <c r="A4222" s="181"/>
      <c r="B4222" s="181"/>
      <c r="C4222" s="181"/>
      <c r="D4222" s="181"/>
      <c r="E4222" s="181"/>
      <c r="F4222" s="181"/>
      <c r="G4222" s="158"/>
      <c r="I4222" s="182"/>
      <c r="J4222" s="183"/>
    </row>
    <row r="4223">
      <c r="A4223" s="181"/>
      <c r="B4223" s="181"/>
      <c r="C4223" s="181"/>
      <c r="D4223" s="181"/>
      <c r="E4223" s="181"/>
      <c r="F4223" s="181"/>
      <c r="G4223" s="158"/>
      <c r="I4223" s="182"/>
      <c r="J4223" s="183"/>
    </row>
    <row r="4224">
      <c r="A4224" s="181"/>
      <c r="B4224" s="181"/>
      <c r="C4224" s="181"/>
      <c r="D4224" s="181"/>
      <c r="E4224" s="181"/>
      <c r="F4224" s="181"/>
      <c r="G4224" s="158"/>
      <c r="I4224" s="182"/>
      <c r="J4224" s="183"/>
    </row>
    <row r="4225">
      <c r="A4225" s="181"/>
      <c r="B4225" s="181"/>
      <c r="C4225" s="181"/>
      <c r="D4225" s="181"/>
      <c r="E4225" s="181"/>
      <c r="F4225" s="181"/>
      <c r="G4225" s="158"/>
      <c r="I4225" s="182"/>
      <c r="J4225" s="183"/>
    </row>
    <row r="4226">
      <c r="A4226" s="181"/>
      <c r="B4226" s="181"/>
      <c r="C4226" s="181"/>
      <c r="D4226" s="181"/>
      <c r="E4226" s="181"/>
      <c r="F4226" s="181"/>
      <c r="G4226" s="158"/>
      <c r="I4226" s="182"/>
      <c r="J4226" s="183"/>
    </row>
    <row r="4227">
      <c r="A4227" s="181"/>
      <c r="B4227" s="181"/>
      <c r="C4227" s="181"/>
      <c r="D4227" s="181"/>
      <c r="E4227" s="181"/>
      <c r="F4227" s="181"/>
      <c r="G4227" s="158"/>
      <c r="I4227" s="182"/>
      <c r="J4227" s="183"/>
    </row>
    <row r="4228">
      <c r="A4228" s="181"/>
      <c r="B4228" s="181"/>
      <c r="C4228" s="181"/>
      <c r="D4228" s="181"/>
      <c r="E4228" s="181"/>
      <c r="F4228" s="181"/>
      <c r="G4228" s="158"/>
      <c r="I4228" s="182"/>
      <c r="J4228" s="183"/>
    </row>
    <row r="4229">
      <c r="A4229" s="181"/>
      <c r="B4229" s="181"/>
      <c r="C4229" s="181"/>
      <c r="D4229" s="181"/>
      <c r="E4229" s="181"/>
      <c r="F4229" s="181"/>
      <c r="G4229" s="158"/>
      <c r="I4229" s="182"/>
      <c r="J4229" s="183"/>
    </row>
    <row r="4230">
      <c r="A4230" s="181"/>
      <c r="B4230" s="181"/>
      <c r="C4230" s="181"/>
      <c r="D4230" s="181"/>
      <c r="E4230" s="181"/>
      <c r="F4230" s="181"/>
      <c r="G4230" s="158"/>
      <c r="I4230" s="182"/>
      <c r="J4230" s="183"/>
    </row>
    <row r="4231">
      <c r="A4231" s="181"/>
      <c r="B4231" s="181"/>
      <c r="C4231" s="181"/>
      <c r="D4231" s="181"/>
      <c r="E4231" s="181"/>
      <c r="F4231" s="181"/>
      <c r="G4231" s="158"/>
      <c r="I4231" s="182"/>
      <c r="J4231" s="183"/>
    </row>
    <row r="4232">
      <c r="A4232" s="181"/>
      <c r="B4232" s="181"/>
      <c r="C4232" s="181"/>
      <c r="D4232" s="181"/>
      <c r="E4232" s="181"/>
      <c r="F4232" s="181"/>
      <c r="G4232" s="158"/>
      <c r="I4232" s="182"/>
      <c r="J4232" s="183"/>
    </row>
    <row r="4233">
      <c r="A4233" s="181"/>
      <c r="B4233" s="181"/>
      <c r="C4233" s="181"/>
      <c r="D4233" s="181"/>
      <c r="E4233" s="181"/>
      <c r="F4233" s="181"/>
      <c r="G4233" s="158"/>
      <c r="I4233" s="182"/>
      <c r="J4233" s="183"/>
    </row>
    <row r="4234">
      <c r="A4234" s="181"/>
      <c r="B4234" s="181"/>
      <c r="C4234" s="181"/>
      <c r="D4234" s="181"/>
      <c r="E4234" s="181"/>
      <c r="F4234" s="181"/>
      <c r="G4234" s="158"/>
      <c r="I4234" s="182"/>
      <c r="J4234" s="183"/>
    </row>
    <row r="4235">
      <c r="A4235" s="181"/>
      <c r="B4235" s="181"/>
      <c r="C4235" s="181"/>
      <c r="D4235" s="181"/>
      <c r="E4235" s="181"/>
      <c r="F4235" s="181"/>
      <c r="G4235" s="158"/>
      <c r="I4235" s="182"/>
      <c r="J4235" s="183"/>
    </row>
    <row r="4236">
      <c r="A4236" s="181"/>
      <c r="B4236" s="181"/>
      <c r="C4236" s="181"/>
      <c r="D4236" s="181"/>
      <c r="E4236" s="181"/>
      <c r="F4236" s="181"/>
      <c r="G4236" s="158"/>
      <c r="I4236" s="182"/>
      <c r="J4236" s="183"/>
    </row>
    <row r="4237">
      <c r="A4237" s="181"/>
      <c r="B4237" s="181"/>
      <c r="C4237" s="181"/>
      <c r="D4237" s="181"/>
      <c r="E4237" s="181"/>
      <c r="F4237" s="181"/>
      <c r="G4237" s="158"/>
      <c r="I4237" s="182"/>
      <c r="J4237" s="183"/>
    </row>
    <row r="4238">
      <c r="A4238" s="181"/>
      <c r="B4238" s="181"/>
      <c r="C4238" s="181"/>
      <c r="D4238" s="181"/>
      <c r="E4238" s="181"/>
      <c r="F4238" s="181"/>
      <c r="G4238" s="158"/>
      <c r="I4238" s="182"/>
      <c r="J4238" s="183"/>
    </row>
    <row r="4239">
      <c r="A4239" s="181"/>
      <c r="B4239" s="181"/>
      <c r="C4239" s="181"/>
      <c r="D4239" s="181"/>
      <c r="E4239" s="181"/>
      <c r="F4239" s="181"/>
      <c r="G4239" s="158"/>
      <c r="I4239" s="182"/>
      <c r="J4239" s="183"/>
    </row>
    <row r="4240">
      <c r="A4240" s="181"/>
      <c r="B4240" s="181"/>
      <c r="C4240" s="181"/>
      <c r="D4240" s="181"/>
      <c r="E4240" s="181"/>
      <c r="F4240" s="181"/>
      <c r="G4240" s="158"/>
      <c r="I4240" s="182"/>
      <c r="J4240" s="183"/>
    </row>
    <row r="4241">
      <c r="A4241" s="181"/>
      <c r="B4241" s="181"/>
      <c r="C4241" s="181"/>
      <c r="D4241" s="181"/>
      <c r="E4241" s="181"/>
      <c r="F4241" s="181"/>
      <c r="G4241" s="158"/>
      <c r="I4241" s="182"/>
      <c r="J4241" s="183"/>
    </row>
    <row r="4242">
      <c r="A4242" s="181"/>
      <c r="B4242" s="181"/>
      <c r="C4242" s="181"/>
      <c r="D4242" s="181"/>
      <c r="E4242" s="181"/>
      <c r="F4242" s="181"/>
      <c r="G4242" s="158"/>
      <c r="I4242" s="182"/>
      <c r="J4242" s="183"/>
    </row>
    <row r="4243">
      <c r="A4243" s="181"/>
      <c r="B4243" s="181"/>
      <c r="C4243" s="181"/>
      <c r="D4243" s="181"/>
      <c r="E4243" s="181"/>
      <c r="F4243" s="181"/>
      <c r="G4243" s="158"/>
      <c r="I4243" s="182"/>
      <c r="J4243" s="183"/>
    </row>
    <row r="4244">
      <c r="A4244" s="181"/>
      <c r="B4244" s="181"/>
      <c r="C4244" s="181"/>
      <c r="D4244" s="181"/>
      <c r="E4244" s="181"/>
      <c r="F4244" s="181"/>
      <c r="G4244" s="158"/>
      <c r="I4244" s="182"/>
      <c r="J4244" s="183"/>
    </row>
    <row r="4245">
      <c r="A4245" s="181"/>
      <c r="B4245" s="181"/>
      <c r="C4245" s="181"/>
      <c r="D4245" s="181"/>
      <c r="E4245" s="181"/>
      <c r="F4245" s="181"/>
      <c r="G4245" s="158"/>
      <c r="I4245" s="182"/>
      <c r="J4245" s="183"/>
    </row>
    <row r="4246">
      <c r="A4246" s="181"/>
      <c r="B4246" s="181"/>
      <c r="C4246" s="181"/>
      <c r="D4246" s="181"/>
      <c r="E4246" s="181"/>
      <c r="F4246" s="181"/>
      <c r="G4246" s="158"/>
      <c r="I4246" s="182"/>
      <c r="J4246" s="183"/>
    </row>
    <row r="4247">
      <c r="A4247" s="181"/>
      <c r="B4247" s="181"/>
      <c r="C4247" s="181"/>
      <c r="D4247" s="181"/>
      <c r="E4247" s="181"/>
      <c r="F4247" s="181"/>
      <c r="G4247" s="158"/>
      <c r="I4247" s="182"/>
      <c r="J4247" s="183"/>
    </row>
    <row r="4248">
      <c r="A4248" s="181"/>
      <c r="B4248" s="181"/>
      <c r="C4248" s="181"/>
      <c r="D4248" s="181"/>
      <c r="E4248" s="181"/>
      <c r="F4248" s="181"/>
      <c r="G4248" s="158"/>
      <c r="I4248" s="182"/>
      <c r="J4248" s="183"/>
    </row>
    <row r="4249">
      <c r="A4249" s="181"/>
      <c r="B4249" s="181"/>
      <c r="C4249" s="181"/>
      <c r="D4249" s="181"/>
      <c r="E4249" s="181"/>
      <c r="F4249" s="181"/>
      <c r="G4249" s="158"/>
      <c r="I4249" s="182"/>
      <c r="J4249" s="183"/>
    </row>
    <row r="4250">
      <c r="A4250" s="181"/>
      <c r="B4250" s="181"/>
      <c r="C4250" s="181"/>
      <c r="D4250" s="181"/>
      <c r="E4250" s="181"/>
      <c r="F4250" s="181"/>
      <c r="G4250" s="158"/>
      <c r="I4250" s="182"/>
      <c r="J4250" s="183"/>
    </row>
    <row r="4251">
      <c r="A4251" s="181"/>
      <c r="B4251" s="181"/>
      <c r="C4251" s="181"/>
      <c r="D4251" s="181"/>
      <c r="E4251" s="181"/>
      <c r="F4251" s="181"/>
      <c r="G4251" s="158"/>
      <c r="I4251" s="182"/>
      <c r="J4251" s="183"/>
    </row>
    <row r="4252">
      <c r="A4252" s="181"/>
      <c r="B4252" s="181"/>
      <c r="C4252" s="181"/>
      <c r="D4252" s="181"/>
      <c r="E4252" s="181"/>
      <c r="F4252" s="181"/>
      <c r="G4252" s="158"/>
      <c r="I4252" s="182"/>
      <c r="J4252" s="183"/>
    </row>
    <row r="4253">
      <c r="A4253" s="181"/>
      <c r="B4253" s="181"/>
      <c r="C4253" s="181"/>
      <c r="D4253" s="181"/>
      <c r="E4253" s="181"/>
      <c r="F4253" s="181"/>
      <c r="G4253" s="158"/>
      <c r="I4253" s="182"/>
      <c r="J4253" s="183"/>
    </row>
    <row r="4254">
      <c r="A4254" s="181"/>
      <c r="B4254" s="181"/>
      <c r="C4254" s="181"/>
      <c r="D4254" s="181"/>
      <c r="E4254" s="181"/>
      <c r="F4254" s="181"/>
      <c r="G4254" s="158"/>
      <c r="I4254" s="182"/>
      <c r="J4254" s="183"/>
    </row>
    <row r="4255">
      <c r="A4255" s="181"/>
      <c r="B4255" s="181"/>
      <c r="C4255" s="181"/>
      <c r="D4255" s="181"/>
      <c r="E4255" s="181"/>
      <c r="F4255" s="181"/>
      <c r="G4255" s="158"/>
      <c r="I4255" s="182"/>
      <c r="J4255" s="183"/>
    </row>
    <row r="4256">
      <c r="A4256" s="181"/>
      <c r="B4256" s="181"/>
      <c r="C4256" s="181"/>
      <c r="D4256" s="181"/>
      <c r="E4256" s="181"/>
      <c r="F4256" s="181"/>
      <c r="G4256" s="158"/>
      <c r="I4256" s="182"/>
      <c r="J4256" s="183"/>
    </row>
    <row r="4257">
      <c r="A4257" s="181"/>
      <c r="B4257" s="181"/>
      <c r="C4257" s="181"/>
      <c r="D4257" s="181"/>
      <c r="E4257" s="181"/>
      <c r="F4257" s="181"/>
      <c r="G4257" s="158"/>
      <c r="I4257" s="182"/>
      <c r="J4257" s="183"/>
    </row>
    <row r="4258">
      <c r="A4258" s="181"/>
      <c r="B4258" s="181"/>
      <c r="C4258" s="181"/>
      <c r="D4258" s="181"/>
      <c r="E4258" s="181"/>
      <c r="F4258" s="181"/>
      <c r="G4258" s="158"/>
      <c r="I4258" s="182"/>
      <c r="J4258" s="183"/>
    </row>
    <row r="4259">
      <c r="A4259" s="181"/>
      <c r="B4259" s="181"/>
      <c r="C4259" s="181"/>
      <c r="D4259" s="181"/>
      <c r="E4259" s="181"/>
      <c r="F4259" s="181"/>
      <c r="G4259" s="158"/>
      <c r="I4259" s="182"/>
      <c r="J4259" s="183"/>
    </row>
    <row r="4260">
      <c r="A4260" s="181"/>
      <c r="B4260" s="181"/>
      <c r="C4260" s="181"/>
      <c r="D4260" s="181"/>
      <c r="E4260" s="181"/>
      <c r="F4260" s="181"/>
      <c r="G4260" s="158"/>
      <c r="I4260" s="182"/>
      <c r="J4260" s="183"/>
    </row>
    <row r="4261">
      <c r="A4261" s="181"/>
      <c r="B4261" s="181"/>
      <c r="C4261" s="181"/>
      <c r="D4261" s="181"/>
      <c r="E4261" s="181"/>
      <c r="F4261" s="181"/>
      <c r="G4261" s="158"/>
      <c r="I4261" s="182"/>
      <c r="J4261" s="183"/>
    </row>
    <row r="4262">
      <c r="A4262" s="181"/>
      <c r="B4262" s="181"/>
      <c r="C4262" s="181"/>
      <c r="D4262" s="181"/>
      <c r="E4262" s="181"/>
      <c r="F4262" s="181"/>
      <c r="G4262" s="158"/>
      <c r="I4262" s="182"/>
      <c r="J4262" s="183"/>
    </row>
    <row r="4263">
      <c r="A4263" s="181"/>
      <c r="B4263" s="181"/>
      <c r="C4263" s="181"/>
      <c r="D4263" s="181"/>
      <c r="E4263" s="181"/>
      <c r="F4263" s="181"/>
      <c r="G4263" s="158"/>
      <c r="I4263" s="182"/>
      <c r="J4263" s="183"/>
    </row>
    <row r="4264">
      <c r="A4264" s="181"/>
      <c r="B4264" s="181"/>
      <c r="C4264" s="181"/>
      <c r="D4264" s="181"/>
      <c r="E4264" s="181"/>
      <c r="F4264" s="181"/>
      <c r="G4264" s="158"/>
      <c r="I4264" s="182"/>
      <c r="J4264" s="183"/>
    </row>
    <row r="4265">
      <c r="A4265" s="181"/>
      <c r="B4265" s="181"/>
      <c r="C4265" s="181"/>
      <c r="D4265" s="181"/>
      <c r="E4265" s="181"/>
      <c r="F4265" s="181"/>
      <c r="G4265" s="158"/>
      <c r="I4265" s="182"/>
      <c r="J4265" s="183"/>
    </row>
    <row r="4266">
      <c r="A4266" s="181"/>
      <c r="B4266" s="181"/>
      <c r="C4266" s="181"/>
      <c r="D4266" s="181"/>
      <c r="E4266" s="181"/>
      <c r="F4266" s="181"/>
      <c r="G4266" s="158"/>
      <c r="I4266" s="182"/>
      <c r="J4266" s="183"/>
    </row>
    <row r="4267">
      <c r="A4267" s="181"/>
      <c r="B4267" s="181"/>
      <c r="C4267" s="181"/>
      <c r="D4267" s="181"/>
      <c r="E4267" s="181"/>
      <c r="F4267" s="181"/>
      <c r="G4267" s="158"/>
      <c r="I4267" s="182"/>
      <c r="J4267" s="183"/>
    </row>
    <row r="4268">
      <c r="A4268" s="181"/>
      <c r="B4268" s="181"/>
      <c r="C4268" s="181"/>
      <c r="D4268" s="181"/>
      <c r="E4268" s="181"/>
      <c r="F4268" s="181"/>
      <c r="G4268" s="158"/>
      <c r="I4268" s="182"/>
      <c r="J4268" s="183"/>
    </row>
    <row r="4269">
      <c r="A4269" s="181"/>
      <c r="B4269" s="181"/>
      <c r="C4269" s="181"/>
      <c r="D4269" s="181"/>
      <c r="E4269" s="181"/>
      <c r="F4269" s="181"/>
      <c r="G4269" s="158"/>
      <c r="I4269" s="182"/>
      <c r="J4269" s="183"/>
    </row>
    <row r="4270">
      <c r="A4270" s="181"/>
      <c r="B4270" s="181"/>
      <c r="C4270" s="181"/>
      <c r="D4270" s="181"/>
      <c r="E4270" s="181"/>
      <c r="F4270" s="181"/>
      <c r="G4270" s="158"/>
      <c r="I4270" s="182"/>
      <c r="J4270" s="183"/>
    </row>
    <row r="4271">
      <c r="A4271" s="181"/>
      <c r="B4271" s="181"/>
      <c r="C4271" s="181"/>
      <c r="D4271" s="181"/>
      <c r="E4271" s="181"/>
      <c r="F4271" s="181"/>
      <c r="G4271" s="158"/>
      <c r="I4271" s="182"/>
      <c r="J4271" s="183"/>
    </row>
    <row r="4272">
      <c r="A4272" s="181"/>
      <c r="B4272" s="181"/>
      <c r="C4272" s="181"/>
      <c r="D4272" s="181"/>
      <c r="E4272" s="181"/>
      <c r="F4272" s="181"/>
      <c r="G4272" s="158"/>
      <c r="I4272" s="182"/>
      <c r="J4272" s="183"/>
    </row>
    <row r="4273">
      <c r="A4273" s="181"/>
      <c r="B4273" s="181"/>
      <c r="C4273" s="181"/>
      <c r="D4273" s="181"/>
      <c r="E4273" s="181"/>
      <c r="F4273" s="181"/>
      <c r="G4273" s="158"/>
      <c r="I4273" s="182"/>
      <c r="J4273" s="183"/>
    </row>
    <row r="4274">
      <c r="A4274" s="181"/>
      <c r="B4274" s="181"/>
      <c r="C4274" s="181"/>
      <c r="D4274" s="181"/>
      <c r="E4274" s="181"/>
      <c r="F4274" s="181"/>
      <c r="G4274" s="158"/>
      <c r="I4274" s="182"/>
      <c r="J4274" s="183"/>
    </row>
    <row r="4275">
      <c r="A4275" s="181"/>
      <c r="B4275" s="181"/>
      <c r="C4275" s="181"/>
      <c r="D4275" s="181"/>
      <c r="E4275" s="181"/>
      <c r="F4275" s="181"/>
      <c r="G4275" s="158"/>
      <c r="I4275" s="182"/>
      <c r="J4275" s="183"/>
    </row>
    <row r="4276">
      <c r="A4276" s="181"/>
      <c r="B4276" s="181"/>
      <c r="C4276" s="181"/>
      <c r="D4276" s="181"/>
      <c r="E4276" s="181"/>
      <c r="F4276" s="181"/>
      <c r="G4276" s="158"/>
      <c r="I4276" s="182"/>
      <c r="J4276" s="183"/>
    </row>
    <row r="4277">
      <c r="A4277" s="181"/>
      <c r="B4277" s="181"/>
      <c r="C4277" s="181"/>
      <c r="D4277" s="181"/>
      <c r="E4277" s="181"/>
      <c r="F4277" s="181"/>
      <c r="G4277" s="158"/>
      <c r="I4277" s="182"/>
      <c r="J4277" s="183"/>
    </row>
    <row r="4278">
      <c r="A4278" s="181"/>
      <c r="B4278" s="181"/>
      <c r="C4278" s="181"/>
      <c r="D4278" s="181"/>
      <c r="E4278" s="181"/>
      <c r="F4278" s="181"/>
      <c r="G4278" s="158"/>
      <c r="I4278" s="182"/>
      <c r="J4278" s="183"/>
    </row>
    <row r="4279">
      <c r="A4279" s="181"/>
      <c r="B4279" s="181"/>
      <c r="C4279" s="181"/>
      <c r="D4279" s="181"/>
      <c r="E4279" s="181"/>
      <c r="F4279" s="181"/>
      <c r="G4279" s="158"/>
      <c r="I4279" s="182"/>
      <c r="J4279" s="183"/>
    </row>
    <row r="4280">
      <c r="A4280" s="181"/>
      <c r="B4280" s="181"/>
      <c r="C4280" s="181"/>
      <c r="D4280" s="181"/>
      <c r="E4280" s="181"/>
      <c r="F4280" s="181"/>
      <c r="G4280" s="158"/>
      <c r="I4280" s="182"/>
      <c r="J4280" s="183"/>
    </row>
    <row r="4281">
      <c r="A4281" s="181"/>
      <c r="B4281" s="181"/>
      <c r="C4281" s="181"/>
      <c r="D4281" s="181"/>
      <c r="E4281" s="181"/>
      <c r="F4281" s="181"/>
      <c r="G4281" s="158"/>
      <c r="I4281" s="182"/>
      <c r="J4281" s="183"/>
    </row>
    <row r="4282">
      <c r="A4282" s="181"/>
      <c r="B4282" s="181"/>
      <c r="C4282" s="181"/>
      <c r="D4282" s="181"/>
      <c r="E4282" s="181"/>
      <c r="F4282" s="181"/>
      <c r="G4282" s="158"/>
      <c r="I4282" s="182"/>
      <c r="J4282" s="183"/>
    </row>
    <row r="4283">
      <c r="A4283" s="181"/>
      <c r="B4283" s="181"/>
      <c r="C4283" s="181"/>
      <c r="D4283" s="181"/>
      <c r="E4283" s="181"/>
      <c r="F4283" s="181"/>
      <c r="G4283" s="158"/>
      <c r="I4283" s="182"/>
      <c r="J4283" s="183"/>
    </row>
    <row r="4284">
      <c r="A4284" s="181"/>
      <c r="B4284" s="181"/>
      <c r="C4284" s="181"/>
      <c r="D4284" s="181"/>
      <c r="E4284" s="181"/>
      <c r="F4284" s="181"/>
      <c r="G4284" s="158"/>
      <c r="I4284" s="182"/>
      <c r="J4284" s="183"/>
    </row>
    <row r="4285">
      <c r="A4285" s="181"/>
      <c r="B4285" s="181"/>
      <c r="C4285" s="181"/>
      <c r="D4285" s="181"/>
      <c r="E4285" s="181"/>
      <c r="F4285" s="181"/>
      <c r="G4285" s="158"/>
      <c r="I4285" s="182"/>
      <c r="J4285" s="183"/>
    </row>
    <row r="4286">
      <c r="A4286" s="181"/>
      <c r="B4286" s="181"/>
      <c r="C4286" s="181"/>
      <c r="D4286" s="181"/>
      <c r="E4286" s="181"/>
      <c r="F4286" s="181"/>
      <c r="G4286" s="158"/>
      <c r="I4286" s="182"/>
      <c r="J4286" s="183"/>
    </row>
    <row r="4287">
      <c r="A4287" s="181"/>
      <c r="B4287" s="181"/>
      <c r="C4287" s="181"/>
      <c r="D4287" s="181"/>
      <c r="E4287" s="181"/>
      <c r="F4287" s="181"/>
      <c r="G4287" s="158"/>
      <c r="I4287" s="182"/>
      <c r="J4287" s="183"/>
    </row>
    <row r="4288">
      <c r="A4288" s="181"/>
      <c r="B4288" s="181"/>
      <c r="C4288" s="181"/>
      <c r="D4288" s="181"/>
      <c r="E4288" s="181"/>
      <c r="F4288" s="181"/>
      <c r="G4288" s="158"/>
      <c r="I4288" s="182"/>
      <c r="J4288" s="183"/>
    </row>
    <row r="4289">
      <c r="A4289" s="181"/>
      <c r="B4289" s="181"/>
      <c r="C4289" s="181"/>
      <c r="D4289" s="181"/>
      <c r="E4289" s="181"/>
      <c r="F4289" s="181"/>
      <c r="G4289" s="158"/>
      <c r="I4289" s="182"/>
      <c r="J4289" s="183"/>
    </row>
    <row r="4290">
      <c r="A4290" s="181"/>
      <c r="B4290" s="181"/>
      <c r="C4290" s="181"/>
      <c r="D4290" s="181"/>
      <c r="E4290" s="181"/>
      <c r="F4290" s="181"/>
      <c r="G4290" s="158"/>
      <c r="I4290" s="182"/>
      <c r="J4290" s="183"/>
    </row>
    <row r="4291">
      <c r="A4291" s="181"/>
      <c r="B4291" s="181"/>
      <c r="C4291" s="181"/>
      <c r="D4291" s="181"/>
      <c r="E4291" s="181"/>
      <c r="F4291" s="181"/>
      <c r="G4291" s="158"/>
      <c r="I4291" s="182"/>
      <c r="J4291" s="183"/>
    </row>
    <row r="4292">
      <c r="A4292" s="181"/>
      <c r="B4292" s="181"/>
      <c r="C4292" s="181"/>
      <c r="D4292" s="181"/>
      <c r="E4292" s="181"/>
      <c r="F4292" s="181"/>
      <c r="G4292" s="158"/>
      <c r="I4292" s="182"/>
      <c r="J4292" s="183"/>
    </row>
    <row r="4293">
      <c r="A4293" s="181"/>
      <c r="B4293" s="181"/>
      <c r="C4293" s="181"/>
      <c r="D4293" s="181"/>
      <c r="E4293" s="181"/>
      <c r="F4293" s="181"/>
      <c r="G4293" s="158"/>
      <c r="I4293" s="182"/>
      <c r="J4293" s="183"/>
    </row>
    <row r="4294">
      <c r="A4294" s="181"/>
      <c r="B4294" s="181"/>
      <c r="C4294" s="181"/>
      <c r="D4294" s="181"/>
      <c r="E4294" s="181"/>
      <c r="F4294" s="181"/>
      <c r="G4294" s="158"/>
      <c r="I4294" s="182"/>
      <c r="J4294" s="183"/>
    </row>
    <row r="4295">
      <c r="A4295" s="181"/>
      <c r="B4295" s="181"/>
      <c r="C4295" s="181"/>
      <c r="D4295" s="181"/>
      <c r="E4295" s="181"/>
      <c r="F4295" s="181"/>
      <c r="G4295" s="158"/>
      <c r="I4295" s="182"/>
      <c r="J4295" s="183"/>
    </row>
    <row r="4296">
      <c r="A4296" s="181"/>
      <c r="B4296" s="181"/>
      <c r="C4296" s="181"/>
      <c r="D4296" s="181"/>
      <c r="E4296" s="181"/>
      <c r="F4296" s="181"/>
      <c r="G4296" s="158"/>
      <c r="I4296" s="182"/>
      <c r="J4296" s="183"/>
    </row>
    <row r="4297">
      <c r="A4297" s="181"/>
      <c r="B4297" s="181"/>
      <c r="C4297" s="181"/>
      <c r="D4297" s="181"/>
      <c r="E4297" s="181"/>
      <c r="F4297" s="181"/>
      <c r="G4297" s="158"/>
      <c r="I4297" s="182"/>
      <c r="J4297" s="183"/>
    </row>
    <row r="4298">
      <c r="A4298" s="181"/>
      <c r="B4298" s="181"/>
      <c r="C4298" s="181"/>
      <c r="D4298" s="181"/>
      <c r="E4298" s="181"/>
      <c r="F4298" s="181"/>
      <c r="G4298" s="158"/>
      <c r="I4298" s="182"/>
      <c r="J4298" s="183"/>
    </row>
    <row r="4299">
      <c r="A4299" s="181"/>
      <c r="B4299" s="181"/>
      <c r="C4299" s="181"/>
      <c r="D4299" s="181"/>
      <c r="E4299" s="181"/>
      <c r="F4299" s="181"/>
      <c r="G4299" s="158"/>
      <c r="I4299" s="182"/>
      <c r="J4299" s="183"/>
    </row>
    <row r="4300">
      <c r="A4300" s="181"/>
      <c r="B4300" s="181"/>
      <c r="C4300" s="181"/>
      <c r="D4300" s="181"/>
      <c r="E4300" s="181"/>
      <c r="F4300" s="181"/>
      <c r="G4300" s="158"/>
      <c r="I4300" s="182"/>
      <c r="J4300" s="183"/>
    </row>
    <row r="4301">
      <c r="A4301" s="181"/>
      <c r="B4301" s="181"/>
      <c r="C4301" s="181"/>
      <c r="D4301" s="181"/>
      <c r="E4301" s="181"/>
      <c r="F4301" s="181"/>
      <c r="G4301" s="158"/>
      <c r="I4301" s="182"/>
      <c r="J4301" s="183"/>
    </row>
    <row r="4302">
      <c r="A4302" s="181"/>
      <c r="B4302" s="181"/>
      <c r="C4302" s="181"/>
      <c r="D4302" s="181"/>
      <c r="E4302" s="181"/>
      <c r="F4302" s="181"/>
      <c r="G4302" s="158"/>
      <c r="I4302" s="182"/>
      <c r="J4302" s="183"/>
    </row>
    <row r="4303">
      <c r="A4303" s="181"/>
      <c r="B4303" s="181"/>
      <c r="C4303" s="181"/>
      <c r="D4303" s="181"/>
      <c r="E4303" s="181"/>
      <c r="F4303" s="181"/>
      <c r="G4303" s="158"/>
      <c r="I4303" s="182"/>
      <c r="J4303" s="183"/>
    </row>
    <row r="4304">
      <c r="A4304" s="181"/>
      <c r="B4304" s="181"/>
      <c r="C4304" s="181"/>
      <c r="D4304" s="181"/>
      <c r="E4304" s="181"/>
      <c r="F4304" s="181"/>
      <c r="G4304" s="158"/>
      <c r="I4304" s="182"/>
      <c r="J4304" s="183"/>
    </row>
    <row r="4305">
      <c r="A4305" s="181"/>
      <c r="B4305" s="181"/>
      <c r="C4305" s="181"/>
      <c r="D4305" s="181"/>
      <c r="E4305" s="181"/>
      <c r="F4305" s="181"/>
      <c r="G4305" s="158"/>
      <c r="I4305" s="182"/>
      <c r="J4305" s="183"/>
    </row>
    <row r="4306">
      <c r="A4306" s="181"/>
      <c r="B4306" s="181"/>
      <c r="C4306" s="181"/>
      <c r="D4306" s="181"/>
      <c r="E4306" s="181"/>
      <c r="F4306" s="181"/>
      <c r="G4306" s="158"/>
      <c r="I4306" s="182"/>
      <c r="J4306" s="183"/>
    </row>
    <row r="4307">
      <c r="A4307" s="181"/>
      <c r="B4307" s="181"/>
      <c r="C4307" s="181"/>
      <c r="D4307" s="181"/>
      <c r="E4307" s="181"/>
      <c r="F4307" s="181"/>
      <c r="G4307" s="158"/>
      <c r="I4307" s="182"/>
      <c r="J4307" s="183"/>
    </row>
    <row r="4308">
      <c r="A4308" s="181"/>
      <c r="B4308" s="181"/>
      <c r="C4308" s="181"/>
      <c r="D4308" s="181"/>
      <c r="E4308" s="181"/>
      <c r="F4308" s="181"/>
      <c r="G4308" s="158"/>
      <c r="I4308" s="182"/>
      <c r="J4308" s="183"/>
    </row>
    <row r="4309">
      <c r="A4309" s="181"/>
      <c r="B4309" s="181"/>
      <c r="C4309" s="181"/>
      <c r="D4309" s="181"/>
      <c r="E4309" s="181"/>
      <c r="F4309" s="181"/>
      <c r="G4309" s="158"/>
      <c r="I4309" s="182"/>
      <c r="J4309" s="183"/>
    </row>
    <row r="4310">
      <c r="A4310" s="181"/>
      <c r="B4310" s="181"/>
      <c r="C4310" s="181"/>
      <c r="D4310" s="181"/>
      <c r="E4310" s="181"/>
      <c r="F4310" s="181"/>
      <c r="G4310" s="158"/>
      <c r="I4310" s="182"/>
      <c r="J4310" s="183"/>
    </row>
    <row r="4311">
      <c r="A4311" s="181"/>
      <c r="B4311" s="181"/>
      <c r="C4311" s="181"/>
      <c r="D4311" s="181"/>
      <c r="E4311" s="181"/>
      <c r="F4311" s="181"/>
      <c r="G4311" s="158"/>
      <c r="I4311" s="182"/>
      <c r="J4311" s="183"/>
    </row>
    <row r="4312">
      <c r="A4312" s="181"/>
      <c r="B4312" s="181"/>
      <c r="C4312" s="181"/>
      <c r="D4312" s="181"/>
      <c r="E4312" s="181"/>
      <c r="F4312" s="181"/>
      <c r="G4312" s="158"/>
      <c r="I4312" s="182"/>
      <c r="J4312" s="183"/>
    </row>
    <row r="4313">
      <c r="A4313" s="181"/>
      <c r="B4313" s="181"/>
      <c r="C4313" s="181"/>
      <c r="D4313" s="181"/>
      <c r="E4313" s="181"/>
      <c r="F4313" s="181"/>
      <c r="G4313" s="158"/>
      <c r="I4313" s="182"/>
      <c r="J4313" s="183"/>
    </row>
    <row r="4314">
      <c r="A4314" s="181"/>
      <c r="B4314" s="181"/>
      <c r="C4314" s="181"/>
      <c r="D4314" s="181"/>
      <c r="E4314" s="181"/>
      <c r="F4314" s="181"/>
      <c r="G4314" s="158"/>
      <c r="I4314" s="182"/>
      <c r="J4314" s="183"/>
    </row>
    <row r="4315">
      <c r="A4315" s="181"/>
      <c r="B4315" s="181"/>
      <c r="C4315" s="181"/>
      <c r="D4315" s="181"/>
      <c r="E4315" s="181"/>
      <c r="F4315" s="181"/>
      <c r="G4315" s="158"/>
      <c r="I4315" s="182"/>
      <c r="J4315" s="183"/>
    </row>
    <row r="4316">
      <c r="A4316" s="181"/>
      <c r="B4316" s="181"/>
      <c r="C4316" s="181"/>
      <c r="D4316" s="181"/>
      <c r="E4316" s="181"/>
      <c r="F4316" s="181"/>
      <c r="G4316" s="158"/>
      <c r="I4316" s="182"/>
      <c r="J4316" s="183"/>
    </row>
    <row r="4317">
      <c r="A4317" s="181"/>
      <c r="B4317" s="181"/>
      <c r="C4317" s="181"/>
      <c r="D4317" s="181"/>
      <c r="E4317" s="181"/>
      <c r="F4317" s="181"/>
      <c r="G4317" s="158"/>
      <c r="I4317" s="182"/>
      <c r="J4317" s="183"/>
    </row>
    <row r="4318">
      <c r="A4318" s="181"/>
      <c r="B4318" s="181"/>
      <c r="C4318" s="181"/>
      <c r="D4318" s="181"/>
      <c r="E4318" s="181"/>
      <c r="F4318" s="181"/>
      <c r="G4318" s="158"/>
      <c r="I4318" s="182"/>
      <c r="J4318" s="183"/>
    </row>
    <row r="4319">
      <c r="A4319" s="181"/>
      <c r="B4319" s="181"/>
      <c r="C4319" s="181"/>
      <c r="D4319" s="181"/>
      <c r="E4319" s="181"/>
      <c r="F4319" s="181"/>
      <c r="G4319" s="158"/>
      <c r="I4319" s="182"/>
      <c r="J4319" s="183"/>
    </row>
    <row r="4320">
      <c r="A4320" s="181"/>
      <c r="B4320" s="181"/>
      <c r="C4320" s="181"/>
      <c r="D4320" s="181"/>
      <c r="E4320" s="181"/>
      <c r="F4320" s="181"/>
      <c r="G4320" s="158"/>
      <c r="I4320" s="182"/>
      <c r="J4320" s="183"/>
    </row>
    <row r="4321">
      <c r="A4321" s="181"/>
      <c r="B4321" s="181"/>
      <c r="C4321" s="181"/>
      <c r="D4321" s="181"/>
      <c r="E4321" s="181"/>
      <c r="F4321" s="181"/>
      <c r="G4321" s="158"/>
      <c r="I4321" s="182"/>
      <c r="J4321" s="183"/>
    </row>
    <row r="4322">
      <c r="A4322" s="181"/>
      <c r="B4322" s="181"/>
      <c r="C4322" s="181"/>
      <c r="D4322" s="181"/>
      <c r="E4322" s="181"/>
      <c r="F4322" s="181"/>
      <c r="G4322" s="158"/>
      <c r="I4322" s="182"/>
      <c r="J4322" s="183"/>
    </row>
    <row r="4323">
      <c r="A4323" s="181"/>
      <c r="B4323" s="181"/>
      <c r="C4323" s="181"/>
      <c r="D4323" s="181"/>
      <c r="E4323" s="181"/>
      <c r="F4323" s="181"/>
      <c r="G4323" s="158"/>
      <c r="I4323" s="182"/>
      <c r="J4323" s="183"/>
    </row>
    <row r="4324">
      <c r="A4324" s="181"/>
      <c r="B4324" s="181"/>
      <c r="C4324" s="181"/>
      <c r="D4324" s="181"/>
      <c r="E4324" s="181"/>
      <c r="F4324" s="181"/>
      <c r="G4324" s="158"/>
      <c r="I4324" s="182"/>
      <c r="J4324" s="183"/>
    </row>
    <row r="4325">
      <c r="A4325" s="181"/>
      <c r="B4325" s="181"/>
      <c r="C4325" s="181"/>
      <c r="D4325" s="181"/>
      <c r="E4325" s="181"/>
      <c r="F4325" s="181"/>
      <c r="G4325" s="158"/>
      <c r="I4325" s="182"/>
      <c r="J4325" s="183"/>
    </row>
    <row r="4326">
      <c r="A4326" s="181"/>
      <c r="B4326" s="181"/>
      <c r="C4326" s="181"/>
      <c r="D4326" s="181"/>
      <c r="E4326" s="181"/>
      <c r="F4326" s="181"/>
      <c r="G4326" s="158"/>
      <c r="I4326" s="182"/>
      <c r="J4326" s="183"/>
    </row>
    <row r="4327">
      <c r="A4327" s="181"/>
      <c r="B4327" s="181"/>
      <c r="C4327" s="181"/>
      <c r="D4327" s="181"/>
      <c r="E4327" s="181"/>
      <c r="F4327" s="181"/>
      <c r="G4327" s="158"/>
      <c r="I4327" s="182"/>
      <c r="J4327" s="183"/>
    </row>
    <row r="4328">
      <c r="A4328" s="181"/>
      <c r="B4328" s="181"/>
      <c r="C4328" s="181"/>
      <c r="D4328" s="181"/>
      <c r="E4328" s="181"/>
      <c r="F4328" s="181"/>
      <c r="G4328" s="158"/>
      <c r="I4328" s="182"/>
      <c r="J4328" s="183"/>
    </row>
    <row r="4329">
      <c r="A4329" s="181"/>
      <c r="B4329" s="181"/>
      <c r="C4329" s="181"/>
      <c r="D4329" s="181"/>
      <c r="E4329" s="181"/>
      <c r="F4329" s="181"/>
      <c r="G4329" s="158"/>
      <c r="I4329" s="182"/>
      <c r="J4329" s="183"/>
    </row>
    <row r="4330">
      <c r="A4330" s="181"/>
      <c r="B4330" s="181"/>
      <c r="C4330" s="181"/>
      <c r="D4330" s="181"/>
      <c r="E4330" s="181"/>
      <c r="F4330" s="181"/>
      <c r="G4330" s="158"/>
      <c r="I4330" s="182"/>
      <c r="J4330" s="183"/>
    </row>
    <row r="4331">
      <c r="A4331" s="181"/>
      <c r="B4331" s="181"/>
      <c r="C4331" s="181"/>
      <c r="D4331" s="181"/>
      <c r="E4331" s="181"/>
      <c r="F4331" s="181"/>
      <c r="G4331" s="158"/>
      <c r="I4331" s="182"/>
      <c r="J4331" s="183"/>
    </row>
    <row r="4332">
      <c r="A4332" s="181"/>
      <c r="B4332" s="181"/>
      <c r="C4332" s="181"/>
      <c r="D4332" s="181"/>
      <c r="E4332" s="181"/>
      <c r="F4332" s="181"/>
      <c r="G4332" s="158"/>
      <c r="I4332" s="182"/>
      <c r="J4332" s="183"/>
    </row>
    <row r="4333">
      <c r="A4333" s="181"/>
      <c r="B4333" s="181"/>
      <c r="C4333" s="181"/>
      <c r="D4333" s="181"/>
      <c r="E4333" s="181"/>
      <c r="F4333" s="181"/>
      <c r="G4333" s="158"/>
      <c r="I4333" s="182"/>
      <c r="J4333" s="183"/>
    </row>
    <row r="4334">
      <c r="A4334" s="181"/>
      <c r="B4334" s="181"/>
      <c r="C4334" s="181"/>
      <c r="D4334" s="181"/>
      <c r="E4334" s="181"/>
      <c r="F4334" s="181"/>
      <c r="G4334" s="158"/>
      <c r="I4334" s="182"/>
      <c r="J4334" s="183"/>
    </row>
    <row r="4335">
      <c r="A4335" s="181"/>
      <c r="B4335" s="181"/>
      <c r="C4335" s="181"/>
      <c r="D4335" s="181"/>
      <c r="E4335" s="181"/>
      <c r="F4335" s="181"/>
      <c r="G4335" s="158"/>
      <c r="I4335" s="182"/>
      <c r="J4335" s="183"/>
    </row>
    <row r="4336">
      <c r="A4336" s="181"/>
      <c r="B4336" s="181"/>
      <c r="C4336" s="181"/>
      <c r="D4336" s="181"/>
      <c r="E4336" s="181"/>
      <c r="F4336" s="181"/>
      <c r="G4336" s="158"/>
      <c r="I4336" s="182"/>
      <c r="J4336" s="183"/>
    </row>
    <row r="4337">
      <c r="A4337" s="181"/>
      <c r="B4337" s="181"/>
      <c r="C4337" s="181"/>
      <c r="D4337" s="181"/>
      <c r="E4337" s="181"/>
      <c r="F4337" s="181"/>
      <c r="G4337" s="158"/>
      <c r="I4337" s="182"/>
      <c r="J4337" s="183"/>
    </row>
    <row r="4338">
      <c r="A4338" s="181"/>
      <c r="B4338" s="181"/>
      <c r="C4338" s="181"/>
      <c r="D4338" s="181"/>
      <c r="E4338" s="181"/>
      <c r="F4338" s="181"/>
      <c r="G4338" s="158"/>
      <c r="I4338" s="182"/>
      <c r="J4338" s="183"/>
    </row>
    <row r="4339">
      <c r="A4339" s="181"/>
      <c r="B4339" s="181"/>
      <c r="C4339" s="181"/>
      <c r="D4339" s="181"/>
      <c r="E4339" s="181"/>
      <c r="F4339" s="181"/>
      <c r="G4339" s="158"/>
      <c r="I4339" s="182"/>
      <c r="J4339" s="183"/>
    </row>
    <row r="4340">
      <c r="A4340" s="181"/>
      <c r="B4340" s="181"/>
      <c r="C4340" s="181"/>
      <c r="D4340" s="181"/>
      <c r="E4340" s="181"/>
      <c r="F4340" s="181"/>
      <c r="G4340" s="158"/>
      <c r="I4340" s="182"/>
      <c r="J4340" s="183"/>
    </row>
    <row r="4341">
      <c r="A4341" s="181"/>
      <c r="B4341" s="181"/>
      <c r="C4341" s="181"/>
      <c r="D4341" s="181"/>
      <c r="E4341" s="181"/>
      <c r="F4341" s="181"/>
      <c r="G4341" s="158"/>
      <c r="I4341" s="182"/>
      <c r="J4341" s="183"/>
    </row>
    <row r="4342">
      <c r="A4342" s="181"/>
      <c r="B4342" s="181"/>
      <c r="C4342" s="181"/>
      <c r="D4342" s="181"/>
      <c r="E4342" s="181"/>
      <c r="F4342" s="181"/>
      <c r="G4342" s="158"/>
      <c r="I4342" s="182"/>
      <c r="J4342" s="183"/>
    </row>
    <row r="4343">
      <c r="A4343" s="181"/>
      <c r="B4343" s="181"/>
      <c r="C4343" s="181"/>
      <c r="D4343" s="181"/>
      <c r="E4343" s="181"/>
      <c r="F4343" s="181"/>
      <c r="G4343" s="158"/>
      <c r="I4343" s="182"/>
      <c r="J4343" s="183"/>
    </row>
    <row r="4344">
      <c r="A4344" s="181"/>
      <c r="B4344" s="181"/>
      <c r="C4344" s="181"/>
      <c r="D4344" s="181"/>
      <c r="E4344" s="181"/>
      <c r="F4344" s="181"/>
      <c r="G4344" s="158"/>
      <c r="I4344" s="182"/>
      <c r="J4344" s="183"/>
    </row>
    <row r="4345">
      <c r="A4345" s="181"/>
      <c r="B4345" s="181"/>
      <c r="C4345" s="181"/>
      <c r="D4345" s="181"/>
      <c r="E4345" s="181"/>
      <c r="F4345" s="181"/>
      <c r="G4345" s="158"/>
      <c r="I4345" s="182"/>
      <c r="J4345" s="183"/>
    </row>
    <row r="4346">
      <c r="A4346" s="181"/>
      <c r="B4346" s="181"/>
      <c r="C4346" s="181"/>
      <c r="D4346" s="181"/>
      <c r="E4346" s="181"/>
      <c r="F4346" s="181"/>
      <c r="G4346" s="158"/>
      <c r="I4346" s="182"/>
      <c r="J4346" s="183"/>
    </row>
    <row r="4347">
      <c r="A4347" s="181"/>
      <c r="B4347" s="181"/>
      <c r="C4347" s="181"/>
      <c r="D4347" s="181"/>
      <c r="E4347" s="181"/>
      <c r="F4347" s="181"/>
      <c r="G4347" s="158"/>
      <c r="I4347" s="182"/>
      <c r="J4347" s="183"/>
    </row>
    <row r="4348">
      <c r="A4348" s="181"/>
      <c r="B4348" s="181"/>
      <c r="C4348" s="181"/>
      <c r="D4348" s="181"/>
      <c r="E4348" s="181"/>
      <c r="F4348" s="181"/>
      <c r="G4348" s="158"/>
      <c r="I4348" s="182"/>
      <c r="J4348" s="183"/>
    </row>
    <row r="4349">
      <c r="A4349" s="181"/>
      <c r="B4349" s="181"/>
      <c r="C4349" s="181"/>
      <c r="D4349" s="181"/>
      <c r="E4349" s="181"/>
      <c r="F4349" s="181"/>
      <c r="G4349" s="158"/>
      <c r="I4349" s="182"/>
      <c r="J4349" s="183"/>
    </row>
    <row r="4350">
      <c r="A4350" s="181"/>
      <c r="B4350" s="181"/>
      <c r="C4350" s="181"/>
      <c r="D4350" s="181"/>
      <c r="E4350" s="181"/>
      <c r="F4350" s="181"/>
      <c r="G4350" s="158"/>
      <c r="I4350" s="182"/>
      <c r="J4350" s="183"/>
    </row>
    <row r="4351">
      <c r="A4351" s="181"/>
      <c r="B4351" s="181"/>
      <c r="C4351" s="181"/>
      <c r="D4351" s="181"/>
      <c r="E4351" s="181"/>
      <c r="F4351" s="181"/>
      <c r="G4351" s="158"/>
      <c r="I4351" s="182"/>
      <c r="J4351" s="183"/>
    </row>
    <row r="4352">
      <c r="A4352" s="181"/>
      <c r="B4352" s="181"/>
      <c r="C4352" s="181"/>
      <c r="D4352" s="181"/>
      <c r="E4352" s="181"/>
      <c r="F4352" s="181"/>
      <c r="G4352" s="158"/>
      <c r="I4352" s="182"/>
      <c r="J4352" s="183"/>
    </row>
    <row r="4353">
      <c r="A4353" s="181"/>
      <c r="B4353" s="181"/>
      <c r="C4353" s="181"/>
      <c r="D4353" s="181"/>
      <c r="E4353" s="181"/>
      <c r="F4353" s="181"/>
      <c r="G4353" s="158"/>
      <c r="I4353" s="182"/>
      <c r="J4353" s="183"/>
    </row>
    <row r="4354">
      <c r="A4354" s="181"/>
      <c r="B4354" s="181"/>
      <c r="C4354" s="181"/>
      <c r="D4354" s="181"/>
      <c r="E4354" s="181"/>
      <c r="F4354" s="181"/>
      <c r="G4354" s="158"/>
      <c r="I4354" s="182"/>
      <c r="J4354" s="183"/>
    </row>
    <row r="4355">
      <c r="A4355" s="181"/>
      <c r="B4355" s="181"/>
      <c r="C4355" s="181"/>
      <c r="D4355" s="181"/>
      <c r="E4355" s="181"/>
      <c r="F4355" s="181"/>
      <c r="G4355" s="158"/>
      <c r="I4355" s="182"/>
      <c r="J4355" s="183"/>
    </row>
    <row r="4356">
      <c r="A4356" s="181"/>
      <c r="B4356" s="181"/>
      <c r="C4356" s="181"/>
      <c r="D4356" s="181"/>
      <c r="E4356" s="181"/>
      <c r="F4356" s="181"/>
      <c r="G4356" s="158"/>
      <c r="I4356" s="182"/>
      <c r="J4356" s="183"/>
    </row>
    <row r="4357">
      <c r="A4357" s="181"/>
      <c r="B4357" s="181"/>
      <c r="C4357" s="181"/>
      <c r="D4357" s="181"/>
      <c r="E4357" s="181"/>
      <c r="F4357" s="181"/>
      <c r="G4357" s="158"/>
      <c r="I4357" s="182"/>
      <c r="J4357" s="183"/>
    </row>
    <row r="4358">
      <c r="A4358" s="181"/>
      <c r="B4358" s="181"/>
      <c r="C4358" s="181"/>
      <c r="D4358" s="181"/>
      <c r="E4358" s="181"/>
      <c r="F4358" s="181"/>
      <c r="G4358" s="158"/>
      <c r="I4358" s="182"/>
      <c r="J4358" s="183"/>
    </row>
    <row r="4359">
      <c r="A4359" s="181"/>
      <c r="B4359" s="181"/>
      <c r="C4359" s="181"/>
      <c r="D4359" s="181"/>
      <c r="E4359" s="181"/>
      <c r="F4359" s="181"/>
      <c r="G4359" s="158"/>
      <c r="I4359" s="182"/>
      <c r="J4359" s="183"/>
    </row>
    <row r="4360">
      <c r="A4360" s="181"/>
      <c r="B4360" s="181"/>
      <c r="C4360" s="181"/>
      <c r="D4360" s="181"/>
      <c r="E4360" s="181"/>
      <c r="F4360" s="181"/>
      <c r="G4360" s="158"/>
      <c r="I4360" s="182"/>
      <c r="J4360" s="183"/>
    </row>
    <row r="4361">
      <c r="A4361" s="181"/>
      <c r="B4361" s="181"/>
      <c r="C4361" s="181"/>
      <c r="D4361" s="181"/>
      <c r="E4361" s="181"/>
      <c r="F4361" s="181"/>
      <c r="G4361" s="158"/>
      <c r="I4361" s="182"/>
      <c r="J4361" s="183"/>
    </row>
    <row r="4362">
      <c r="A4362" s="181"/>
      <c r="B4362" s="181"/>
      <c r="C4362" s="181"/>
      <c r="D4362" s="181"/>
      <c r="E4362" s="181"/>
      <c r="F4362" s="181"/>
      <c r="G4362" s="158"/>
      <c r="I4362" s="182"/>
      <c r="J4362" s="183"/>
    </row>
    <row r="4363">
      <c r="A4363" s="181"/>
      <c r="B4363" s="181"/>
      <c r="C4363" s="181"/>
      <c r="D4363" s="181"/>
      <c r="E4363" s="181"/>
      <c r="F4363" s="181"/>
      <c r="G4363" s="158"/>
      <c r="I4363" s="182"/>
      <c r="J4363" s="183"/>
    </row>
    <row r="4364">
      <c r="A4364" s="181"/>
      <c r="B4364" s="181"/>
      <c r="C4364" s="181"/>
      <c r="D4364" s="181"/>
      <c r="E4364" s="181"/>
      <c r="F4364" s="181"/>
      <c r="G4364" s="158"/>
      <c r="I4364" s="182"/>
      <c r="J4364" s="183"/>
    </row>
    <row r="4365">
      <c r="A4365" s="181"/>
      <c r="B4365" s="181"/>
      <c r="C4365" s="181"/>
      <c r="D4365" s="181"/>
      <c r="E4365" s="181"/>
      <c r="F4365" s="181"/>
      <c r="G4365" s="158"/>
      <c r="I4365" s="182"/>
      <c r="J4365" s="183"/>
    </row>
    <row r="4366">
      <c r="A4366" s="181"/>
      <c r="B4366" s="181"/>
      <c r="C4366" s="181"/>
      <c r="D4366" s="181"/>
      <c r="E4366" s="181"/>
      <c r="F4366" s="181"/>
      <c r="G4366" s="158"/>
      <c r="I4366" s="182"/>
      <c r="J4366" s="183"/>
    </row>
    <row r="4367">
      <c r="A4367" s="181"/>
      <c r="B4367" s="181"/>
      <c r="C4367" s="181"/>
      <c r="D4367" s="181"/>
      <c r="E4367" s="181"/>
      <c r="F4367" s="181"/>
      <c r="G4367" s="158"/>
      <c r="I4367" s="182"/>
      <c r="J4367" s="183"/>
    </row>
    <row r="4368">
      <c r="A4368" s="181"/>
      <c r="B4368" s="181"/>
      <c r="C4368" s="181"/>
      <c r="D4368" s="181"/>
      <c r="E4368" s="181"/>
      <c r="F4368" s="181"/>
      <c r="G4368" s="158"/>
      <c r="I4368" s="182"/>
      <c r="J4368" s="183"/>
    </row>
    <row r="4369">
      <c r="A4369" s="181"/>
      <c r="B4369" s="181"/>
      <c r="C4369" s="181"/>
      <c r="D4369" s="181"/>
      <c r="E4369" s="181"/>
      <c r="F4369" s="181"/>
      <c r="G4369" s="158"/>
      <c r="I4369" s="182"/>
      <c r="J4369" s="183"/>
    </row>
    <row r="4370">
      <c r="A4370" s="181"/>
      <c r="B4370" s="181"/>
      <c r="C4370" s="181"/>
      <c r="D4370" s="181"/>
      <c r="E4370" s="181"/>
      <c r="F4370" s="181"/>
      <c r="G4370" s="158"/>
      <c r="I4370" s="182"/>
      <c r="J4370" s="183"/>
    </row>
    <row r="4371">
      <c r="A4371" s="181"/>
      <c r="B4371" s="181"/>
      <c r="C4371" s="181"/>
      <c r="D4371" s="181"/>
      <c r="E4371" s="181"/>
      <c r="F4371" s="181"/>
      <c r="G4371" s="158"/>
      <c r="I4371" s="182"/>
      <c r="J4371" s="183"/>
    </row>
    <row r="4372">
      <c r="A4372" s="181"/>
      <c r="B4372" s="181"/>
      <c r="C4372" s="181"/>
      <c r="D4372" s="181"/>
      <c r="E4372" s="181"/>
      <c r="F4372" s="181"/>
      <c r="G4372" s="158"/>
      <c r="I4372" s="182"/>
      <c r="J4372" s="183"/>
    </row>
    <row r="4373">
      <c r="A4373" s="181"/>
      <c r="B4373" s="181"/>
      <c r="C4373" s="181"/>
      <c r="D4373" s="181"/>
      <c r="E4373" s="181"/>
      <c r="F4373" s="181"/>
      <c r="G4373" s="158"/>
      <c r="I4373" s="182"/>
      <c r="J4373" s="183"/>
    </row>
    <row r="4374">
      <c r="A4374" s="181"/>
      <c r="B4374" s="181"/>
      <c r="C4374" s="181"/>
      <c r="D4374" s="181"/>
      <c r="E4374" s="181"/>
      <c r="F4374" s="181"/>
      <c r="G4374" s="158"/>
      <c r="I4374" s="182"/>
      <c r="J4374" s="183"/>
    </row>
    <row r="4375">
      <c r="A4375" s="181"/>
      <c r="B4375" s="181"/>
      <c r="C4375" s="181"/>
      <c r="D4375" s="181"/>
      <c r="E4375" s="181"/>
      <c r="F4375" s="181"/>
      <c r="G4375" s="158"/>
      <c r="I4375" s="182"/>
      <c r="J4375" s="183"/>
    </row>
    <row r="4376">
      <c r="A4376" s="181"/>
      <c r="B4376" s="181"/>
      <c r="C4376" s="181"/>
      <c r="D4376" s="181"/>
      <c r="E4376" s="181"/>
      <c r="F4376" s="181"/>
      <c r="G4376" s="158"/>
      <c r="I4376" s="182"/>
      <c r="J4376" s="183"/>
    </row>
    <row r="4377">
      <c r="A4377" s="181"/>
      <c r="B4377" s="181"/>
      <c r="C4377" s="181"/>
      <c r="D4377" s="181"/>
      <c r="E4377" s="181"/>
      <c r="F4377" s="181"/>
      <c r="G4377" s="158"/>
      <c r="I4377" s="182"/>
      <c r="J4377" s="183"/>
    </row>
    <row r="4378">
      <c r="A4378" s="181"/>
      <c r="B4378" s="181"/>
      <c r="C4378" s="181"/>
      <c r="D4378" s="181"/>
      <c r="E4378" s="181"/>
      <c r="F4378" s="181"/>
      <c r="G4378" s="158"/>
      <c r="I4378" s="182"/>
      <c r="J4378" s="183"/>
    </row>
    <row r="4379">
      <c r="A4379" s="181"/>
      <c r="B4379" s="181"/>
      <c r="C4379" s="181"/>
      <c r="D4379" s="181"/>
      <c r="E4379" s="181"/>
      <c r="F4379" s="181"/>
      <c r="G4379" s="158"/>
      <c r="I4379" s="182"/>
      <c r="J4379" s="183"/>
    </row>
    <row r="4380">
      <c r="A4380" s="181"/>
      <c r="B4380" s="181"/>
      <c r="C4380" s="181"/>
      <c r="D4380" s="181"/>
      <c r="E4380" s="181"/>
      <c r="F4380" s="181"/>
      <c r="G4380" s="158"/>
      <c r="I4380" s="182"/>
      <c r="J4380" s="183"/>
    </row>
    <row r="4381">
      <c r="A4381" s="181"/>
      <c r="B4381" s="181"/>
      <c r="C4381" s="181"/>
      <c r="D4381" s="181"/>
      <c r="E4381" s="181"/>
      <c r="F4381" s="181"/>
      <c r="G4381" s="158"/>
      <c r="I4381" s="182"/>
      <c r="J4381" s="183"/>
    </row>
    <row r="4382">
      <c r="A4382" s="181"/>
      <c r="B4382" s="181"/>
      <c r="C4382" s="181"/>
      <c r="D4382" s="181"/>
      <c r="E4382" s="181"/>
      <c r="F4382" s="181"/>
      <c r="G4382" s="158"/>
      <c r="I4382" s="182"/>
      <c r="J4382" s="183"/>
    </row>
    <row r="4383">
      <c r="A4383" s="181"/>
      <c r="B4383" s="181"/>
      <c r="C4383" s="181"/>
      <c r="D4383" s="181"/>
      <c r="E4383" s="181"/>
      <c r="F4383" s="181"/>
      <c r="G4383" s="158"/>
      <c r="I4383" s="182"/>
      <c r="J4383" s="183"/>
    </row>
    <row r="4384">
      <c r="A4384" s="181"/>
      <c r="B4384" s="181"/>
      <c r="C4384" s="181"/>
      <c r="D4384" s="181"/>
      <c r="E4384" s="181"/>
      <c r="F4384" s="181"/>
      <c r="G4384" s="158"/>
      <c r="I4384" s="182"/>
      <c r="J4384" s="183"/>
    </row>
    <row r="4385">
      <c r="A4385" s="181"/>
      <c r="B4385" s="181"/>
      <c r="C4385" s="181"/>
      <c r="D4385" s="181"/>
      <c r="E4385" s="181"/>
      <c r="F4385" s="181"/>
      <c r="G4385" s="158"/>
      <c r="I4385" s="182"/>
      <c r="J4385" s="183"/>
    </row>
    <row r="4386">
      <c r="A4386" s="181"/>
      <c r="B4386" s="181"/>
      <c r="C4386" s="181"/>
      <c r="D4386" s="181"/>
      <c r="E4386" s="181"/>
      <c r="F4386" s="181"/>
      <c r="G4386" s="158"/>
      <c r="I4386" s="182"/>
      <c r="J4386" s="183"/>
    </row>
    <row r="4387">
      <c r="A4387" s="181"/>
      <c r="B4387" s="181"/>
      <c r="C4387" s="181"/>
      <c r="D4387" s="181"/>
      <c r="E4387" s="181"/>
      <c r="F4387" s="181"/>
      <c r="G4387" s="158"/>
      <c r="I4387" s="182"/>
      <c r="J4387" s="183"/>
    </row>
    <row r="4388">
      <c r="A4388" s="181"/>
      <c r="B4388" s="181"/>
      <c r="C4388" s="181"/>
      <c r="D4388" s="181"/>
      <c r="E4388" s="181"/>
      <c r="F4388" s="181"/>
      <c r="G4388" s="158"/>
      <c r="I4388" s="182"/>
      <c r="J4388" s="183"/>
    </row>
    <row r="4389">
      <c r="A4389" s="181"/>
      <c r="B4389" s="181"/>
      <c r="C4389" s="181"/>
      <c r="D4389" s="181"/>
      <c r="E4389" s="181"/>
      <c r="F4389" s="181"/>
      <c r="G4389" s="158"/>
      <c r="I4389" s="182"/>
      <c r="J4389" s="183"/>
    </row>
    <row r="4390">
      <c r="A4390" s="181"/>
      <c r="B4390" s="181"/>
      <c r="C4390" s="181"/>
      <c r="D4390" s="181"/>
      <c r="E4390" s="181"/>
      <c r="F4390" s="181"/>
      <c r="G4390" s="158"/>
      <c r="I4390" s="182"/>
      <c r="J4390" s="183"/>
    </row>
    <row r="4391">
      <c r="A4391" s="181"/>
      <c r="B4391" s="181"/>
      <c r="C4391" s="181"/>
      <c r="D4391" s="181"/>
      <c r="E4391" s="181"/>
      <c r="F4391" s="181"/>
      <c r="G4391" s="158"/>
      <c r="I4391" s="182"/>
      <c r="J4391" s="183"/>
    </row>
    <row r="4392">
      <c r="A4392" s="181"/>
      <c r="B4392" s="181"/>
      <c r="C4392" s="181"/>
      <c r="D4392" s="181"/>
      <c r="E4392" s="181"/>
      <c r="F4392" s="181"/>
      <c r="G4392" s="158"/>
      <c r="I4392" s="182"/>
      <c r="J4392" s="183"/>
    </row>
    <row r="4393">
      <c r="A4393" s="181"/>
      <c r="B4393" s="181"/>
      <c r="C4393" s="181"/>
      <c r="D4393" s="181"/>
      <c r="E4393" s="181"/>
      <c r="F4393" s="181"/>
      <c r="G4393" s="158"/>
      <c r="I4393" s="182"/>
      <c r="J4393" s="183"/>
    </row>
    <row r="4394">
      <c r="A4394" s="181"/>
      <c r="B4394" s="181"/>
      <c r="C4394" s="181"/>
      <c r="D4394" s="181"/>
      <c r="E4394" s="181"/>
      <c r="F4394" s="181"/>
      <c r="G4394" s="158"/>
      <c r="I4394" s="182"/>
      <c r="J4394" s="183"/>
    </row>
    <row r="4395">
      <c r="A4395" s="181"/>
      <c r="B4395" s="181"/>
      <c r="C4395" s="181"/>
      <c r="D4395" s="181"/>
      <c r="E4395" s="181"/>
      <c r="F4395" s="181"/>
      <c r="G4395" s="158"/>
      <c r="I4395" s="182"/>
      <c r="J4395" s="183"/>
    </row>
    <row r="4396">
      <c r="A4396" s="181"/>
      <c r="B4396" s="181"/>
      <c r="C4396" s="181"/>
      <c r="D4396" s="181"/>
      <c r="E4396" s="181"/>
      <c r="F4396" s="181"/>
      <c r="G4396" s="158"/>
      <c r="I4396" s="182"/>
      <c r="J4396" s="183"/>
    </row>
    <row r="4397">
      <c r="A4397" s="181"/>
      <c r="B4397" s="181"/>
      <c r="C4397" s="181"/>
      <c r="D4397" s="181"/>
      <c r="E4397" s="181"/>
      <c r="F4397" s="181"/>
      <c r="G4397" s="158"/>
      <c r="I4397" s="182"/>
      <c r="J4397" s="183"/>
    </row>
    <row r="4398">
      <c r="A4398" s="181"/>
      <c r="B4398" s="181"/>
      <c r="C4398" s="181"/>
      <c r="D4398" s="181"/>
      <c r="E4398" s="181"/>
      <c r="F4398" s="181"/>
      <c r="G4398" s="158"/>
      <c r="I4398" s="182"/>
      <c r="J4398" s="183"/>
    </row>
    <row r="4399">
      <c r="A4399" s="181"/>
      <c r="B4399" s="181"/>
      <c r="C4399" s="181"/>
      <c r="D4399" s="181"/>
      <c r="E4399" s="181"/>
      <c r="F4399" s="181"/>
      <c r="G4399" s="158"/>
      <c r="I4399" s="182"/>
      <c r="J4399" s="183"/>
    </row>
    <row r="4400">
      <c r="A4400" s="181"/>
      <c r="B4400" s="181"/>
      <c r="C4400" s="181"/>
      <c r="D4400" s="181"/>
      <c r="E4400" s="181"/>
      <c r="F4400" s="181"/>
      <c r="G4400" s="158"/>
      <c r="I4400" s="182"/>
      <c r="J4400" s="183"/>
    </row>
    <row r="4401">
      <c r="A4401" s="181"/>
      <c r="B4401" s="181"/>
      <c r="C4401" s="181"/>
      <c r="D4401" s="181"/>
      <c r="E4401" s="181"/>
      <c r="F4401" s="181"/>
      <c r="G4401" s="158"/>
      <c r="I4401" s="182"/>
      <c r="J4401" s="183"/>
    </row>
    <row r="4402">
      <c r="A4402" s="181"/>
      <c r="B4402" s="181"/>
      <c r="C4402" s="181"/>
      <c r="D4402" s="181"/>
      <c r="E4402" s="181"/>
      <c r="F4402" s="181"/>
      <c r="G4402" s="158"/>
      <c r="I4402" s="182"/>
      <c r="J4402" s="183"/>
    </row>
    <row r="4403">
      <c r="A4403" s="181"/>
      <c r="B4403" s="181"/>
      <c r="C4403" s="181"/>
      <c r="D4403" s="181"/>
      <c r="E4403" s="181"/>
      <c r="F4403" s="181"/>
      <c r="G4403" s="158"/>
      <c r="I4403" s="182"/>
      <c r="J4403" s="183"/>
    </row>
    <row r="4404">
      <c r="A4404" s="181"/>
      <c r="B4404" s="181"/>
      <c r="C4404" s="181"/>
      <c r="D4404" s="181"/>
      <c r="E4404" s="181"/>
      <c r="F4404" s="181"/>
      <c r="G4404" s="158"/>
      <c r="I4404" s="182"/>
      <c r="J4404" s="183"/>
    </row>
    <row r="4405">
      <c r="A4405" s="181"/>
      <c r="B4405" s="181"/>
      <c r="C4405" s="181"/>
      <c r="D4405" s="181"/>
      <c r="E4405" s="181"/>
      <c r="F4405" s="181"/>
      <c r="G4405" s="158"/>
      <c r="I4405" s="182"/>
      <c r="J4405" s="183"/>
    </row>
    <row r="4406">
      <c r="A4406" s="181"/>
      <c r="B4406" s="181"/>
      <c r="C4406" s="181"/>
      <c r="D4406" s="181"/>
      <c r="E4406" s="181"/>
      <c r="F4406" s="181"/>
      <c r="G4406" s="158"/>
      <c r="I4406" s="182"/>
      <c r="J4406" s="183"/>
    </row>
    <row r="4407">
      <c r="A4407" s="181"/>
      <c r="B4407" s="181"/>
      <c r="C4407" s="181"/>
      <c r="D4407" s="181"/>
      <c r="E4407" s="181"/>
      <c r="F4407" s="181"/>
      <c r="G4407" s="158"/>
      <c r="I4407" s="182"/>
      <c r="J4407" s="183"/>
    </row>
    <row r="4408">
      <c r="A4408" s="181"/>
      <c r="B4408" s="181"/>
      <c r="C4408" s="181"/>
      <c r="D4408" s="181"/>
      <c r="E4408" s="181"/>
      <c r="F4408" s="181"/>
      <c r="G4408" s="158"/>
      <c r="I4408" s="182"/>
      <c r="J4408" s="183"/>
    </row>
    <row r="4409">
      <c r="A4409" s="181"/>
      <c r="B4409" s="181"/>
      <c r="C4409" s="181"/>
      <c r="D4409" s="181"/>
      <c r="E4409" s="181"/>
      <c r="F4409" s="181"/>
      <c r="G4409" s="158"/>
      <c r="I4409" s="182"/>
      <c r="J4409" s="183"/>
    </row>
    <row r="4410">
      <c r="A4410" s="181"/>
      <c r="B4410" s="181"/>
      <c r="C4410" s="181"/>
      <c r="D4410" s="181"/>
      <c r="E4410" s="181"/>
      <c r="F4410" s="181"/>
      <c r="G4410" s="158"/>
      <c r="I4410" s="182"/>
      <c r="J4410" s="183"/>
    </row>
    <row r="4411">
      <c r="A4411" s="181"/>
      <c r="B4411" s="181"/>
      <c r="C4411" s="181"/>
      <c r="D4411" s="181"/>
      <c r="E4411" s="181"/>
      <c r="F4411" s="181"/>
      <c r="G4411" s="158"/>
      <c r="I4411" s="182"/>
      <c r="J4411" s="183"/>
    </row>
    <row r="4412">
      <c r="A4412" s="181"/>
      <c r="B4412" s="181"/>
      <c r="C4412" s="181"/>
      <c r="D4412" s="181"/>
      <c r="E4412" s="181"/>
      <c r="F4412" s="181"/>
      <c r="G4412" s="158"/>
      <c r="I4412" s="182"/>
      <c r="J4412" s="183"/>
    </row>
    <row r="4413">
      <c r="A4413" s="181"/>
      <c r="B4413" s="181"/>
      <c r="C4413" s="181"/>
      <c r="D4413" s="181"/>
      <c r="E4413" s="181"/>
      <c r="F4413" s="181"/>
      <c r="G4413" s="158"/>
      <c r="I4413" s="182"/>
      <c r="J4413" s="183"/>
    </row>
    <row r="4414">
      <c r="A4414" s="181"/>
      <c r="B4414" s="181"/>
      <c r="C4414" s="181"/>
      <c r="D4414" s="181"/>
      <c r="E4414" s="181"/>
      <c r="F4414" s="181"/>
      <c r="G4414" s="158"/>
      <c r="I4414" s="182"/>
      <c r="J4414" s="183"/>
    </row>
    <row r="4415">
      <c r="A4415" s="181"/>
      <c r="B4415" s="181"/>
      <c r="C4415" s="181"/>
      <c r="D4415" s="181"/>
      <c r="E4415" s="181"/>
      <c r="F4415" s="181"/>
      <c r="G4415" s="158"/>
      <c r="I4415" s="182"/>
      <c r="J4415" s="183"/>
    </row>
    <row r="4416">
      <c r="A4416" s="181"/>
      <c r="B4416" s="181"/>
      <c r="C4416" s="181"/>
      <c r="D4416" s="181"/>
      <c r="E4416" s="181"/>
      <c r="F4416" s="181"/>
      <c r="G4416" s="158"/>
      <c r="I4416" s="182"/>
      <c r="J4416" s="183"/>
    </row>
    <row r="4417">
      <c r="A4417" s="181"/>
      <c r="B4417" s="181"/>
      <c r="C4417" s="181"/>
      <c r="D4417" s="181"/>
      <c r="E4417" s="181"/>
      <c r="F4417" s="181"/>
      <c r="G4417" s="158"/>
      <c r="I4417" s="182"/>
      <c r="J4417" s="183"/>
    </row>
    <row r="4418">
      <c r="A4418" s="181"/>
      <c r="B4418" s="181"/>
      <c r="C4418" s="181"/>
      <c r="D4418" s="181"/>
      <c r="E4418" s="181"/>
      <c r="F4418" s="181"/>
      <c r="G4418" s="158"/>
      <c r="I4418" s="182"/>
      <c r="J4418" s="183"/>
    </row>
    <row r="4419">
      <c r="A4419" s="181"/>
      <c r="B4419" s="181"/>
      <c r="C4419" s="181"/>
      <c r="D4419" s="181"/>
      <c r="E4419" s="181"/>
      <c r="F4419" s="181"/>
      <c r="G4419" s="158"/>
      <c r="I4419" s="182"/>
      <c r="J4419" s="183"/>
    </row>
    <row r="4420">
      <c r="A4420" s="181"/>
      <c r="B4420" s="181"/>
      <c r="C4420" s="181"/>
      <c r="D4420" s="181"/>
      <c r="E4420" s="181"/>
      <c r="F4420" s="181"/>
      <c r="G4420" s="158"/>
      <c r="I4420" s="182"/>
      <c r="J4420" s="183"/>
    </row>
    <row r="4421">
      <c r="A4421" s="181"/>
      <c r="B4421" s="181"/>
      <c r="C4421" s="181"/>
      <c r="D4421" s="181"/>
      <c r="E4421" s="181"/>
      <c r="F4421" s="181"/>
      <c r="G4421" s="158"/>
      <c r="I4421" s="182"/>
      <c r="J4421" s="183"/>
    </row>
    <row r="4422">
      <c r="A4422" s="181"/>
      <c r="B4422" s="181"/>
      <c r="C4422" s="181"/>
      <c r="D4422" s="181"/>
      <c r="E4422" s="181"/>
      <c r="F4422" s="181"/>
      <c r="G4422" s="158"/>
      <c r="I4422" s="182"/>
      <c r="J4422" s="183"/>
    </row>
    <row r="4423">
      <c r="A4423" s="181"/>
      <c r="B4423" s="181"/>
      <c r="C4423" s="181"/>
      <c r="D4423" s="181"/>
      <c r="E4423" s="181"/>
      <c r="F4423" s="181"/>
      <c r="G4423" s="158"/>
      <c r="I4423" s="182"/>
      <c r="J4423" s="183"/>
    </row>
    <row r="4424">
      <c r="A4424" s="181"/>
      <c r="B4424" s="181"/>
      <c r="C4424" s="181"/>
      <c r="D4424" s="181"/>
      <c r="E4424" s="181"/>
      <c r="F4424" s="181"/>
      <c r="G4424" s="158"/>
      <c r="I4424" s="182"/>
      <c r="J4424" s="183"/>
    </row>
    <row r="4425">
      <c r="A4425" s="181"/>
      <c r="B4425" s="181"/>
      <c r="C4425" s="181"/>
      <c r="D4425" s="181"/>
      <c r="E4425" s="181"/>
      <c r="F4425" s="181"/>
      <c r="G4425" s="158"/>
      <c r="I4425" s="182"/>
      <c r="J4425" s="183"/>
    </row>
    <row r="4426">
      <c r="A4426" s="181"/>
      <c r="B4426" s="181"/>
      <c r="C4426" s="181"/>
      <c r="D4426" s="181"/>
      <c r="E4426" s="181"/>
      <c r="F4426" s="181"/>
      <c r="G4426" s="158"/>
      <c r="I4426" s="182"/>
      <c r="J4426" s="183"/>
    </row>
    <row r="4427">
      <c r="A4427" s="181"/>
      <c r="B4427" s="181"/>
      <c r="C4427" s="181"/>
      <c r="D4427" s="181"/>
      <c r="E4427" s="181"/>
      <c r="F4427" s="181"/>
      <c r="G4427" s="158"/>
      <c r="I4427" s="182"/>
      <c r="J4427" s="183"/>
    </row>
    <row r="4428">
      <c r="A4428" s="181"/>
      <c r="B4428" s="181"/>
      <c r="C4428" s="181"/>
      <c r="D4428" s="181"/>
      <c r="E4428" s="181"/>
      <c r="F4428" s="181"/>
      <c r="G4428" s="158"/>
      <c r="I4428" s="182"/>
      <c r="J4428" s="183"/>
    </row>
    <row r="4429">
      <c r="A4429" s="181"/>
      <c r="B4429" s="181"/>
      <c r="C4429" s="181"/>
      <c r="D4429" s="181"/>
      <c r="E4429" s="181"/>
      <c r="F4429" s="181"/>
      <c r="G4429" s="158"/>
      <c r="I4429" s="182"/>
      <c r="J4429" s="183"/>
    </row>
    <row r="4430">
      <c r="A4430" s="181"/>
      <c r="B4430" s="181"/>
      <c r="C4430" s="181"/>
      <c r="D4430" s="181"/>
      <c r="E4430" s="181"/>
      <c r="F4430" s="181"/>
      <c r="G4430" s="158"/>
      <c r="I4430" s="182"/>
      <c r="J4430" s="183"/>
    </row>
    <row r="4431">
      <c r="A4431" s="181"/>
      <c r="B4431" s="181"/>
      <c r="C4431" s="181"/>
      <c r="D4431" s="181"/>
      <c r="E4431" s="181"/>
      <c r="F4431" s="181"/>
      <c r="G4431" s="158"/>
      <c r="I4431" s="182"/>
      <c r="J4431" s="183"/>
    </row>
    <row r="4432">
      <c r="A4432" s="181"/>
      <c r="B4432" s="181"/>
      <c r="C4432" s="181"/>
      <c r="D4432" s="181"/>
      <c r="E4432" s="181"/>
      <c r="F4432" s="181"/>
      <c r="G4432" s="158"/>
      <c r="I4432" s="182"/>
      <c r="J4432" s="183"/>
    </row>
    <row r="4433">
      <c r="A4433" s="181"/>
      <c r="B4433" s="181"/>
      <c r="C4433" s="181"/>
      <c r="D4433" s="181"/>
      <c r="E4433" s="181"/>
      <c r="F4433" s="181"/>
      <c r="G4433" s="158"/>
      <c r="I4433" s="182"/>
      <c r="J4433" s="183"/>
    </row>
    <row r="4434">
      <c r="A4434" s="181"/>
      <c r="B4434" s="181"/>
      <c r="C4434" s="181"/>
      <c r="D4434" s="181"/>
      <c r="E4434" s="181"/>
      <c r="F4434" s="181"/>
      <c r="G4434" s="158"/>
      <c r="I4434" s="182"/>
      <c r="J4434" s="183"/>
    </row>
    <row r="4435">
      <c r="A4435" s="181"/>
      <c r="B4435" s="181"/>
      <c r="C4435" s="181"/>
      <c r="D4435" s="181"/>
      <c r="E4435" s="181"/>
      <c r="F4435" s="181"/>
      <c r="G4435" s="158"/>
      <c r="I4435" s="182"/>
      <c r="J4435" s="183"/>
    </row>
    <row r="4436">
      <c r="A4436" s="181"/>
      <c r="B4436" s="181"/>
      <c r="C4436" s="181"/>
      <c r="D4436" s="181"/>
      <c r="E4436" s="181"/>
      <c r="F4436" s="181"/>
      <c r="G4436" s="158"/>
      <c r="I4436" s="182"/>
      <c r="J4436" s="183"/>
    </row>
    <row r="4437">
      <c r="A4437" s="181"/>
      <c r="B4437" s="181"/>
      <c r="C4437" s="181"/>
      <c r="D4437" s="181"/>
      <c r="E4437" s="181"/>
      <c r="F4437" s="181"/>
      <c r="G4437" s="158"/>
      <c r="I4437" s="182"/>
      <c r="J4437" s="183"/>
    </row>
    <row r="4438">
      <c r="A4438" s="181"/>
      <c r="B4438" s="181"/>
      <c r="C4438" s="181"/>
      <c r="D4438" s="181"/>
      <c r="E4438" s="181"/>
      <c r="F4438" s="181"/>
      <c r="G4438" s="158"/>
      <c r="I4438" s="182"/>
      <c r="J4438" s="183"/>
    </row>
    <row r="4439">
      <c r="A4439" s="181"/>
      <c r="B4439" s="181"/>
      <c r="C4439" s="181"/>
      <c r="D4439" s="181"/>
      <c r="E4439" s="181"/>
      <c r="F4439" s="181"/>
      <c r="G4439" s="158"/>
      <c r="I4439" s="182"/>
      <c r="J4439" s="183"/>
    </row>
    <row r="4440">
      <c r="A4440" s="181"/>
      <c r="B4440" s="181"/>
      <c r="C4440" s="181"/>
      <c r="D4440" s="181"/>
      <c r="E4440" s="181"/>
      <c r="F4440" s="181"/>
      <c r="G4440" s="158"/>
      <c r="I4440" s="182"/>
      <c r="J4440" s="183"/>
    </row>
    <row r="4441">
      <c r="A4441" s="181"/>
      <c r="B4441" s="181"/>
      <c r="C4441" s="181"/>
      <c r="D4441" s="181"/>
      <c r="E4441" s="181"/>
      <c r="F4441" s="181"/>
      <c r="G4441" s="158"/>
      <c r="I4441" s="182"/>
      <c r="J4441" s="183"/>
    </row>
    <row r="4442">
      <c r="A4442" s="181"/>
      <c r="B4442" s="181"/>
      <c r="C4442" s="181"/>
      <c r="D4442" s="181"/>
      <c r="E4442" s="181"/>
      <c r="F4442" s="181"/>
      <c r="G4442" s="158"/>
      <c r="I4442" s="182"/>
      <c r="J4442" s="183"/>
    </row>
    <row r="4443">
      <c r="A4443" s="181"/>
      <c r="B4443" s="181"/>
      <c r="C4443" s="181"/>
      <c r="D4443" s="181"/>
      <c r="E4443" s="181"/>
      <c r="F4443" s="181"/>
      <c r="G4443" s="158"/>
      <c r="I4443" s="182"/>
      <c r="J4443" s="183"/>
    </row>
    <row r="4444">
      <c r="A4444" s="181"/>
      <c r="B4444" s="181"/>
      <c r="C4444" s="181"/>
      <c r="D4444" s="181"/>
      <c r="E4444" s="181"/>
      <c r="F4444" s="181"/>
      <c r="G4444" s="158"/>
      <c r="I4444" s="182"/>
      <c r="J4444" s="183"/>
    </row>
    <row r="4445">
      <c r="A4445" s="181"/>
      <c r="B4445" s="181"/>
      <c r="C4445" s="181"/>
      <c r="D4445" s="181"/>
      <c r="E4445" s="181"/>
      <c r="F4445" s="181"/>
      <c r="G4445" s="158"/>
      <c r="I4445" s="182"/>
      <c r="J4445" s="183"/>
    </row>
    <row r="4446">
      <c r="A4446" s="181"/>
      <c r="B4446" s="181"/>
      <c r="C4446" s="181"/>
      <c r="D4446" s="181"/>
      <c r="E4446" s="181"/>
      <c r="F4446" s="181"/>
      <c r="G4446" s="158"/>
      <c r="I4446" s="182"/>
      <c r="J4446" s="183"/>
    </row>
    <row r="4447">
      <c r="A4447" s="181"/>
      <c r="B4447" s="181"/>
      <c r="C4447" s="181"/>
      <c r="D4447" s="181"/>
      <c r="E4447" s="181"/>
      <c r="F4447" s="181"/>
      <c r="G4447" s="158"/>
      <c r="I4447" s="182"/>
      <c r="J4447" s="183"/>
    </row>
    <row r="4448">
      <c r="A4448" s="181"/>
      <c r="B4448" s="181"/>
      <c r="C4448" s="181"/>
      <c r="D4448" s="181"/>
      <c r="E4448" s="181"/>
      <c r="F4448" s="181"/>
      <c r="G4448" s="158"/>
      <c r="I4448" s="182"/>
      <c r="J4448" s="183"/>
    </row>
    <row r="4449">
      <c r="A4449" s="181"/>
      <c r="B4449" s="181"/>
      <c r="C4449" s="181"/>
      <c r="D4449" s="181"/>
      <c r="E4449" s="181"/>
      <c r="F4449" s="181"/>
      <c r="G4449" s="158"/>
      <c r="I4449" s="182"/>
      <c r="J4449" s="183"/>
    </row>
    <row r="4450">
      <c r="A4450" s="181"/>
      <c r="B4450" s="181"/>
      <c r="C4450" s="181"/>
      <c r="D4450" s="181"/>
      <c r="E4450" s="181"/>
      <c r="F4450" s="181"/>
      <c r="G4450" s="158"/>
      <c r="I4450" s="182"/>
      <c r="J4450" s="183"/>
    </row>
    <row r="4451">
      <c r="A4451" s="181"/>
      <c r="B4451" s="181"/>
      <c r="C4451" s="181"/>
      <c r="D4451" s="181"/>
      <c r="E4451" s="181"/>
      <c r="F4451" s="181"/>
      <c r="G4451" s="158"/>
      <c r="I4451" s="182"/>
      <c r="J4451" s="183"/>
    </row>
    <row r="4452">
      <c r="A4452" s="181"/>
      <c r="B4452" s="181"/>
      <c r="C4452" s="181"/>
      <c r="D4452" s="181"/>
      <c r="E4452" s="181"/>
      <c r="F4452" s="181"/>
      <c r="G4452" s="158"/>
      <c r="I4452" s="182"/>
      <c r="J4452" s="183"/>
    </row>
    <row r="4453">
      <c r="A4453" s="181"/>
      <c r="B4453" s="181"/>
      <c r="C4453" s="181"/>
      <c r="D4453" s="181"/>
      <c r="E4453" s="181"/>
      <c r="F4453" s="181"/>
      <c r="G4453" s="158"/>
      <c r="I4453" s="182"/>
      <c r="J4453" s="183"/>
    </row>
    <row r="4454">
      <c r="A4454" s="181"/>
      <c r="B4454" s="181"/>
      <c r="C4454" s="181"/>
      <c r="D4454" s="181"/>
      <c r="E4454" s="181"/>
      <c r="F4454" s="181"/>
      <c r="G4454" s="158"/>
      <c r="I4454" s="182"/>
      <c r="J4454" s="183"/>
    </row>
    <row r="4455">
      <c r="A4455" s="181"/>
      <c r="B4455" s="181"/>
      <c r="C4455" s="181"/>
      <c r="D4455" s="181"/>
      <c r="E4455" s="181"/>
      <c r="F4455" s="181"/>
      <c r="G4455" s="158"/>
      <c r="I4455" s="182"/>
      <c r="J4455" s="183"/>
    </row>
    <row r="4456">
      <c r="A4456" s="181"/>
      <c r="B4456" s="181"/>
      <c r="C4456" s="181"/>
      <c r="D4456" s="181"/>
      <c r="E4456" s="181"/>
      <c r="F4456" s="181"/>
      <c r="G4456" s="158"/>
      <c r="I4456" s="182"/>
      <c r="J4456" s="183"/>
    </row>
    <row r="4457">
      <c r="A4457" s="181"/>
      <c r="B4457" s="181"/>
      <c r="C4457" s="181"/>
      <c r="D4457" s="181"/>
      <c r="E4457" s="181"/>
      <c r="F4457" s="181"/>
      <c r="G4457" s="158"/>
      <c r="I4457" s="182"/>
      <c r="J4457" s="183"/>
    </row>
    <row r="4458">
      <c r="A4458" s="181"/>
      <c r="B4458" s="181"/>
      <c r="C4458" s="181"/>
      <c r="D4458" s="181"/>
      <c r="E4458" s="181"/>
      <c r="F4458" s="181"/>
      <c r="G4458" s="158"/>
      <c r="I4458" s="182"/>
      <c r="J4458" s="183"/>
    </row>
    <row r="4459">
      <c r="A4459" s="181"/>
      <c r="B4459" s="181"/>
      <c r="C4459" s="181"/>
      <c r="D4459" s="181"/>
      <c r="E4459" s="181"/>
      <c r="F4459" s="181"/>
      <c r="G4459" s="158"/>
      <c r="I4459" s="182"/>
      <c r="J4459" s="183"/>
    </row>
    <row r="4460">
      <c r="A4460" s="181"/>
      <c r="B4460" s="181"/>
      <c r="C4460" s="181"/>
      <c r="D4460" s="181"/>
      <c r="E4460" s="181"/>
      <c r="F4460" s="181"/>
      <c r="G4460" s="158"/>
      <c r="I4460" s="182"/>
      <c r="J4460" s="183"/>
    </row>
    <row r="4461">
      <c r="A4461" s="181"/>
      <c r="B4461" s="181"/>
      <c r="C4461" s="181"/>
      <c r="D4461" s="181"/>
      <c r="E4461" s="181"/>
      <c r="F4461" s="181"/>
      <c r="G4461" s="158"/>
      <c r="I4461" s="182"/>
      <c r="J4461" s="183"/>
    </row>
    <row r="4462">
      <c r="A4462" s="181"/>
      <c r="B4462" s="181"/>
      <c r="C4462" s="181"/>
      <c r="D4462" s="181"/>
      <c r="E4462" s="181"/>
      <c r="F4462" s="181"/>
      <c r="G4462" s="158"/>
      <c r="I4462" s="182"/>
      <c r="J4462" s="183"/>
    </row>
    <row r="4463">
      <c r="A4463" s="181"/>
      <c r="B4463" s="181"/>
      <c r="C4463" s="181"/>
      <c r="D4463" s="181"/>
      <c r="E4463" s="181"/>
      <c r="F4463" s="181"/>
      <c r="G4463" s="158"/>
      <c r="I4463" s="182"/>
      <c r="J4463" s="183"/>
    </row>
    <row r="4464">
      <c r="A4464" s="181"/>
      <c r="B4464" s="181"/>
      <c r="C4464" s="181"/>
      <c r="D4464" s="181"/>
      <c r="E4464" s="181"/>
      <c r="F4464" s="181"/>
      <c r="G4464" s="158"/>
      <c r="I4464" s="182"/>
      <c r="J4464" s="183"/>
    </row>
    <row r="4465">
      <c r="A4465" s="181"/>
      <c r="B4465" s="181"/>
      <c r="C4465" s="181"/>
      <c r="D4465" s="181"/>
      <c r="E4465" s="181"/>
      <c r="F4465" s="181"/>
      <c r="G4465" s="158"/>
      <c r="I4465" s="182"/>
      <c r="J4465" s="183"/>
    </row>
    <row r="4466">
      <c r="A4466" s="181"/>
      <c r="B4466" s="181"/>
      <c r="C4466" s="181"/>
      <c r="D4466" s="181"/>
      <c r="E4466" s="181"/>
      <c r="F4466" s="181"/>
      <c r="G4466" s="158"/>
      <c r="I4466" s="182"/>
      <c r="J4466" s="183"/>
    </row>
    <row r="4467">
      <c r="A4467" s="181"/>
      <c r="B4467" s="181"/>
      <c r="C4467" s="181"/>
      <c r="D4467" s="181"/>
      <c r="E4467" s="181"/>
      <c r="F4467" s="181"/>
      <c r="G4467" s="158"/>
      <c r="I4467" s="182"/>
      <c r="J4467" s="183"/>
    </row>
    <row r="4468">
      <c r="A4468" s="181"/>
      <c r="B4468" s="181"/>
      <c r="C4468" s="181"/>
      <c r="D4468" s="181"/>
      <c r="E4468" s="181"/>
      <c r="F4468" s="181"/>
      <c r="G4468" s="158"/>
      <c r="I4468" s="182"/>
      <c r="J4468" s="183"/>
    </row>
    <row r="4469">
      <c r="A4469" s="181"/>
      <c r="B4469" s="181"/>
      <c r="C4469" s="181"/>
      <c r="D4469" s="181"/>
      <c r="E4469" s="181"/>
      <c r="F4469" s="181"/>
      <c r="G4469" s="158"/>
      <c r="I4469" s="182"/>
      <c r="J4469" s="183"/>
    </row>
    <row r="4470">
      <c r="A4470" s="181"/>
      <c r="B4470" s="181"/>
      <c r="C4470" s="181"/>
      <c r="D4470" s="181"/>
      <c r="E4470" s="181"/>
      <c r="F4470" s="181"/>
      <c r="G4470" s="158"/>
      <c r="I4470" s="182"/>
      <c r="J4470" s="183"/>
    </row>
    <row r="4471">
      <c r="A4471" s="181"/>
      <c r="B4471" s="181"/>
      <c r="C4471" s="181"/>
      <c r="D4471" s="181"/>
      <c r="E4471" s="181"/>
      <c r="F4471" s="181"/>
      <c r="G4471" s="158"/>
      <c r="I4471" s="182"/>
      <c r="J4471" s="183"/>
    </row>
    <row r="4472">
      <c r="A4472" s="181"/>
      <c r="B4472" s="181"/>
      <c r="C4472" s="181"/>
      <c r="D4472" s="181"/>
      <c r="E4472" s="181"/>
      <c r="F4472" s="181"/>
      <c r="G4472" s="158"/>
      <c r="I4472" s="182"/>
      <c r="J4472" s="183"/>
    </row>
    <row r="4473">
      <c r="A4473" s="181"/>
      <c r="B4473" s="181"/>
      <c r="C4473" s="181"/>
      <c r="D4473" s="181"/>
      <c r="E4473" s="181"/>
      <c r="F4473" s="181"/>
      <c r="G4473" s="158"/>
      <c r="I4473" s="182"/>
      <c r="J4473" s="183"/>
    </row>
    <row r="4474">
      <c r="A4474" s="181"/>
      <c r="B4474" s="181"/>
      <c r="C4474" s="181"/>
      <c r="D4474" s="181"/>
      <c r="E4474" s="181"/>
      <c r="F4474" s="181"/>
      <c r="G4474" s="158"/>
      <c r="I4474" s="182"/>
      <c r="J4474" s="183"/>
    </row>
    <row r="4475">
      <c r="A4475" s="181"/>
      <c r="B4475" s="181"/>
      <c r="C4475" s="181"/>
      <c r="D4475" s="181"/>
      <c r="E4475" s="181"/>
      <c r="F4475" s="181"/>
      <c r="G4475" s="158"/>
      <c r="I4475" s="182"/>
      <c r="J4475" s="183"/>
    </row>
    <row r="4476">
      <c r="A4476" s="181"/>
      <c r="B4476" s="181"/>
      <c r="C4476" s="181"/>
      <c r="D4476" s="181"/>
      <c r="E4476" s="181"/>
      <c r="F4476" s="181"/>
      <c r="G4476" s="158"/>
      <c r="I4476" s="182"/>
      <c r="J4476" s="183"/>
    </row>
    <row r="4477">
      <c r="A4477" s="181"/>
      <c r="B4477" s="181"/>
      <c r="C4477" s="181"/>
      <c r="D4477" s="181"/>
      <c r="E4477" s="181"/>
      <c r="F4477" s="181"/>
      <c r="G4477" s="158"/>
      <c r="I4477" s="182"/>
      <c r="J4477" s="183"/>
    </row>
    <row r="4478">
      <c r="A4478" s="181"/>
      <c r="B4478" s="181"/>
      <c r="C4478" s="181"/>
      <c r="D4478" s="181"/>
      <c r="E4478" s="181"/>
      <c r="F4478" s="181"/>
      <c r="G4478" s="158"/>
      <c r="I4478" s="182"/>
      <c r="J4478" s="183"/>
    </row>
    <row r="4479">
      <c r="A4479" s="181"/>
      <c r="B4479" s="181"/>
      <c r="C4479" s="181"/>
      <c r="D4479" s="181"/>
      <c r="E4479" s="181"/>
      <c r="F4479" s="181"/>
      <c r="G4479" s="158"/>
      <c r="I4479" s="182"/>
      <c r="J4479" s="183"/>
    </row>
    <row r="4480">
      <c r="A4480" s="181"/>
      <c r="B4480" s="181"/>
      <c r="C4480" s="181"/>
      <c r="D4480" s="181"/>
      <c r="E4480" s="181"/>
      <c r="F4480" s="181"/>
      <c r="G4480" s="158"/>
      <c r="I4480" s="182"/>
      <c r="J4480" s="183"/>
    </row>
    <row r="4481">
      <c r="A4481" s="181"/>
      <c r="B4481" s="181"/>
      <c r="C4481" s="181"/>
      <c r="D4481" s="181"/>
      <c r="E4481" s="181"/>
      <c r="F4481" s="181"/>
      <c r="G4481" s="158"/>
      <c r="I4481" s="182"/>
      <c r="J4481" s="183"/>
    </row>
    <row r="4482">
      <c r="A4482" s="181"/>
      <c r="B4482" s="181"/>
      <c r="C4482" s="181"/>
      <c r="D4482" s="181"/>
      <c r="E4482" s="181"/>
      <c r="F4482" s="181"/>
      <c r="G4482" s="158"/>
      <c r="I4482" s="182"/>
      <c r="J4482" s="183"/>
    </row>
    <row r="4483">
      <c r="A4483" s="181"/>
      <c r="B4483" s="181"/>
      <c r="C4483" s="181"/>
      <c r="D4483" s="181"/>
      <c r="E4483" s="181"/>
      <c r="F4483" s="181"/>
      <c r="G4483" s="158"/>
      <c r="I4483" s="182"/>
      <c r="J4483" s="183"/>
    </row>
    <row r="4484">
      <c r="A4484" s="181"/>
      <c r="B4484" s="181"/>
      <c r="C4484" s="181"/>
      <c r="D4484" s="181"/>
      <c r="E4484" s="181"/>
      <c r="F4484" s="181"/>
      <c r="G4484" s="158"/>
      <c r="I4484" s="182"/>
      <c r="J4484" s="183"/>
    </row>
    <row r="4485">
      <c r="A4485" s="181"/>
      <c r="B4485" s="181"/>
      <c r="C4485" s="181"/>
      <c r="D4485" s="181"/>
      <c r="E4485" s="181"/>
      <c r="F4485" s="181"/>
      <c r="G4485" s="158"/>
      <c r="I4485" s="182"/>
      <c r="J4485" s="183"/>
    </row>
    <row r="4486">
      <c r="A4486" s="181"/>
      <c r="B4486" s="181"/>
      <c r="C4486" s="181"/>
      <c r="D4486" s="181"/>
      <c r="E4486" s="181"/>
      <c r="F4486" s="181"/>
      <c r="G4486" s="158"/>
      <c r="I4486" s="182"/>
      <c r="J4486" s="183"/>
    </row>
    <row r="4487">
      <c r="A4487" s="181"/>
      <c r="B4487" s="181"/>
      <c r="C4487" s="181"/>
      <c r="D4487" s="181"/>
      <c r="E4487" s="181"/>
      <c r="F4487" s="181"/>
      <c r="G4487" s="158"/>
      <c r="I4487" s="182"/>
      <c r="J4487" s="183"/>
    </row>
    <row r="4488">
      <c r="A4488" s="181"/>
      <c r="B4488" s="181"/>
      <c r="C4488" s="181"/>
      <c r="D4488" s="181"/>
      <c r="E4488" s="181"/>
      <c r="F4488" s="181"/>
      <c r="G4488" s="158"/>
      <c r="I4488" s="182"/>
      <c r="J4488" s="183"/>
    </row>
    <row r="4489">
      <c r="A4489" s="181"/>
      <c r="B4489" s="181"/>
      <c r="C4489" s="181"/>
      <c r="D4489" s="181"/>
      <c r="E4489" s="181"/>
      <c r="F4489" s="181"/>
      <c r="G4489" s="158"/>
      <c r="I4489" s="182"/>
      <c r="J4489" s="183"/>
    </row>
    <row r="4490">
      <c r="A4490" s="181"/>
      <c r="B4490" s="181"/>
      <c r="C4490" s="181"/>
      <c r="D4490" s="181"/>
      <c r="E4490" s="181"/>
      <c r="F4490" s="181"/>
      <c r="G4490" s="158"/>
      <c r="I4490" s="182"/>
      <c r="J4490" s="183"/>
    </row>
    <row r="4491">
      <c r="A4491" s="181"/>
      <c r="B4491" s="181"/>
      <c r="C4491" s="181"/>
      <c r="D4491" s="181"/>
      <c r="E4491" s="181"/>
      <c r="F4491" s="181"/>
      <c r="G4491" s="158"/>
      <c r="I4491" s="182"/>
      <c r="J4491" s="183"/>
    </row>
    <row r="4492">
      <c r="A4492" s="181"/>
      <c r="B4492" s="181"/>
      <c r="C4492" s="181"/>
      <c r="D4492" s="181"/>
      <c r="E4492" s="181"/>
      <c r="F4492" s="181"/>
      <c r="G4492" s="158"/>
      <c r="I4492" s="182"/>
      <c r="J4492" s="183"/>
    </row>
    <row r="4493">
      <c r="A4493" s="181"/>
      <c r="B4493" s="181"/>
      <c r="C4493" s="181"/>
      <c r="D4493" s="181"/>
      <c r="E4493" s="181"/>
      <c r="F4493" s="181"/>
      <c r="G4493" s="158"/>
      <c r="I4493" s="182"/>
      <c r="J4493" s="183"/>
    </row>
    <row r="4494">
      <c r="A4494" s="181"/>
      <c r="B4494" s="181"/>
      <c r="C4494" s="181"/>
      <c r="D4494" s="181"/>
      <c r="E4494" s="181"/>
      <c r="F4494" s="181"/>
      <c r="G4494" s="158"/>
      <c r="I4494" s="182"/>
      <c r="J4494" s="183"/>
    </row>
    <row r="4495">
      <c r="A4495" s="181"/>
      <c r="B4495" s="181"/>
      <c r="C4495" s="181"/>
      <c r="D4495" s="181"/>
      <c r="E4495" s="181"/>
      <c r="F4495" s="181"/>
      <c r="G4495" s="158"/>
      <c r="I4495" s="182"/>
      <c r="J4495" s="183"/>
    </row>
    <row r="4496">
      <c r="A4496" s="181"/>
      <c r="B4496" s="181"/>
      <c r="C4496" s="181"/>
      <c r="D4496" s="181"/>
      <c r="E4496" s="181"/>
      <c r="F4496" s="181"/>
      <c r="G4496" s="158"/>
      <c r="I4496" s="182"/>
      <c r="J4496" s="183"/>
    </row>
    <row r="4497">
      <c r="A4497" s="181"/>
      <c r="B4497" s="181"/>
      <c r="C4497" s="181"/>
      <c r="D4497" s="181"/>
      <c r="E4497" s="181"/>
      <c r="F4497" s="181"/>
      <c r="G4497" s="158"/>
      <c r="I4497" s="182"/>
      <c r="J4497" s="183"/>
    </row>
    <row r="4498">
      <c r="A4498" s="181"/>
      <c r="B4498" s="181"/>
      <c r="C4498" s="181"/>
      <c r="D4498" s="181"/>
      <c r="E4498" s="181"/>
      <c r="F4498" s="181"/>
      <c r="G4498" s="158"/>
      <c r="I4498" s="182"/>
      <c r="J4498" s="183"/>
    </row>
    <row r="4499">
      <c r="A4499" s="181"/>
      <c r="B4499" s="181"/>
      <c r="C4499" s="181"/>
      <c r="D4499" s="181"/>
      <c r="E4499" s="181"/>
      <c r="F4499" s="181"/>
      <c r="G4499" s="158"/>
      <c r="I4499" s="182"/>
      <c r="J4499" s="183"/>
    </row>
    <row r="4500">
      <c r="A4500" s="181"/>
      <c r="B4500" s="181"/>
      <c r="C4500" s="181"/>
      <c r="D4500" s="181"/>
      <c r="E4500" s="181"/>
      <c r="F4500" s="181"/>
      <c r="G4500" s="158"/>
      <c r="I4500" s="182"/>
      <c r="J4500" s="183"/>
    </row>
    <row r="4501">
      <c r="A4501" s="181"/>
      <c r="B4501" s="181"/>
      <c r="C4501" s="181"/>
      <c r="D4501" s="181"/>
      <c r="E4501" s="181"/>
      <c r="F4501" s="181"/>
      <c r="G4501" s="158"/>
      <c r="I4501" s="182"/>
      <c r="J4501" s="183"/>
    </row>
    <row r="4502">
      <c r="A4502" s="181"/>
      <c r="B4502" s="181"/>
      <c r="C4502" s="181"/>
      <c r="D4502" s="181"/>
      <c r="E4502" s="181"/>
      <c r="F4502" s="181"/>
      <c r="G4502" s="158"/>
      <c r="I4502" s="182"/>
      <c r="J4502" s="183"/>
    </row>
    <row r="4503">
      <c r="A4503" s="181"/>
      <c r="B4503" s="181"/>
      <c r="C4503" s="181"/>
      <c r="D4503" s="181"/>
      <c r="E4503" s="181"/>
      <c r="F4503" s="181"/>
      <c r="G4503" s="158"/>
      <c r="I4503" s="182"/>
      <c r="J4503" s="183"/>
    </row>
    <row r="4504">
      <c r="A4504" s="181"/>
      <c r="B4504" s="181"/>
      <c r="C4504" s="181"/>
      <c r="D4504" s="181"/>
      <c r="E4504" s="181"/>
      <c r="F4504" s="181"/>
      <c r="G4504" s="158"/>
      <c r="I4504" s="182"/>
      <c r="J4504" s="183"/>
    </row>
    <row r="4505">
      <c r="A4505" s="181"/>
      <c r="B4505" s="181"/>
      <c r="C4505" s="181"/>
      <c r="D4505" s="181"/>
      <c r="E4505" s="181"/>
      <c r="F4505" s="181"/>
      <c r="G4505" s="158"/>
      <c r="I4505" s="182"/>
      <c r="J4505" s="183"/>
    </row>
    <row r="4506">
      <c r="A4506" s="181"/>
      <c r="B4506" s="181"/>
      <c r="C4506" s="181"/>
      <c r="D4506" s="181"/>
      <c r="E4506" s="181"/>
      <c r="F4506" s="181"/>
      <c r="G4506" s="158"/>
      <c r="I4506" s="182"/>
      <c r="J4506" s="183"/>
    </row>
    <row r="4507">
      <c r="A4507" s="181"/>
      <c r="B4507" s="181"/>
      <c r="C4507" s="181"/>
      <c r="D4507" s="181"/>
      <c r="E4507" s="181"/>
      <c r="F4507" s="181"/>
      <c r="G4507" s="158"/>
      <c r="I4507" s="182"/>
      <c r="J4507" s="183"/>
    </row>
    <row r="4508">
      <c r="A4508" s="181"/>
      <c r="B4508" s="181"/>
      <c r="C4508" s="181"/>
      <c r="D4508" s="181"/>
      <c r="E4508" s="181"/>
      <c r="F4508" s="181"/>
      <c r="G4508" s="158"/>
      <c r="I4508" s="182"/>
      <c r="J4508" s="183"/>
    </row>
    <row r="4509">
      <c r="A4509" s="181"/>
      <c r="B4509" s="181"/>
      <c r="C4509" s="181"/>
      <c r="D4509" s="181"/>
      <c r="E4509" s="181"/>
      <c r="F4509" s="181"/>
      <c r="G4509" s="158"/>
      <c r="I4509" s="182"/>
      <c r="J4509" s="183"/>
    </row>
    <row r="4510">
      <c r="A4510" s="181"/>
      <c r="B4510" s="181"/>
      <c r="C4510" s="181"/>
      <c r="D4510" s="181"/>
      <c r="E4510" s="181"/>
      <c r="F4510" s="181"/>
      <c r="G4510" s="158"/>
      <c r="I4510" s="182"/>
      <c r="J4510" s="183"/>
    </row>
    <row r="4511">
      <c r="A4511" s="181"/>
      <c r="B4511" s="181"/>
      <c r="C4511" s="181"/>
      <c r="D4511" s="181"/>
      <c r="E4511" s="181"/>
      <c r="F4511" s="181"/>
      <c r="G4511" s="158"/>
      <c r="I4511" s="182"/>
      <c r="J4511" s="183"/>
    </row>
    <row r="4512">
      <c r="A4512" s="181"/>
      <c r="B4512" s="181"/>
      <c r="C4512" s="181"/>
      <c r="D4512" s="181"/>
      <c r="E4512" s="181"/>
      <c r="F4512" s="181"/>
      <c r="G4512" s="158"/>
      <c r="I4512" s="182"/>
      <c r="J4512" s="183"/>
    </row>
    <row r="4513">
      <c r="A4513" s="181"/>
      <c r="B4513" s="181"/>
      <c r="C4513" s="181"/>
      <c r="D4513" s="181"/>
      <c r="E4513" s="181"/>
      <c r="F4513" s="181"/>
      <c r="G4513" s="158"/>
      <c r="I4513" s="182"/>
      <c r="J4513" s="183"/>
    </row>
    <row r="4514">
      <c r="A4514" s="181"/>
      <c r="B4514" s="181"/>
      <c r="C4514" s="181"/>
      <c r="D4514" s="181"/>
      <c r="E4514" s="181"/>
      <c r="F4514" s="181"/>
      <c r="G4514" s="158"/>
      <c r="I4514" s="182"/>
      <c r="J4514" s="183"/>
    </row>
    <row r="4515">
      <c r="A4515" s="181"/>
      <c r="B4515" s="181"/>
      <c r="C4515" s="181"/>
      <c r="D4515" s="181"/>
      <c r="E4515" s="181"/>
      <c r="F4515" s="181"/>
      <c r="G4515" s="158"/>
      <c r="I4515" s="182"/>
      <c r="J4515" s="183"/>
    </row>
    <row r="4516">
      <c r="A4516" s="181"/>
      <c r="B4516" s="181"/>
      <c r="C4516" s="181"/>
      <c r="D4516" s="181"/>
      <c r="E4516" s="181"/>
      <c r="F4516" s="181"/>
      <c r="G4516" s="158"/>
      <c r="I4516" s="182"/>
      <c r="J4516" s="183"/>
    </row>
    <row r="4517">
      <c r="A4517" s="181"/>
      <c r="B4517" s="181"/>
      <c r="C4517" s="181"/>
      <c r="D4517" s="181"/>
      <c r="E4517" s="181"/>
      <c r="F4517" s="181"/>
      <c r="G4517" s="158"/>
      <c r="I4517" s="182"/>
      <c r="J4517" s="183"/>
    </row>
    <row r="4518">
      <c r="A4518" s="181"/>
      <c r="B4518" s="181"/>
      <c r="C4518" s="181"/>
      <c r="D4518" s="181"/>
      <c r="E4518" s="181"/>
      <c r="F4518" s="181"/>
      <c r="G4518" s="158"/>
      <c r="I4518" s="182"/>
      <c r="J4518" s="183"/>
    </row>
    <row r="4519">
      <c r="A4519" s="181"/>
      <c r="B4519" s="181"/>
      <c r="C4519" s="181"/>
      <c r="D4519" s="181"/>
      <c r="E4519" s="181"/>
      <c r="F4519" s="181"/>
      <c r="G4519" s="158"/>
      <c r="I4519" s="182"/>
      <c r="J4519" s="183"/>
    </row>
    <row r="4520">
      <c r="A4520" s="181"/>
      <c r="B4520" s="181"/>
      <c r="C4520" s="181"/>
      <c r="D4520" s="181"/>
      <c r="E4520" s="181"/>
      <c r="F4520" s="181"/>
      <c r="G4520" s="158"/>
      <c r="I4520" s="182"/>
      <c r="J4520" s="183"/>
    </row>
    <row r="4521">
      <c r="A4521" s="181"/>
      <c r="B4521" s="181"/>
      <c r="C4521" s="181"/>
      <c r="D4521" s="181"/>
      <c r="E4521" s="181"/>
      <c r="F4521" s="181"/>
      <c r="G4521" s="158"/>
      <c r="I4521" s="182"/>
      <c r="J4521" s="183"/>
    </row>
    <row r="4522">
      <c r="A4522" s="181"/>
      <c r="B4522" s="181"/>
      <c r="C4522" s="181"/>
      <c r="D4522" s="181"/>
      <c r="E4522" s="181"/>
      <c r="F4522" s="181"/>
      <c r="G4522" s="158"/>
      <c r="I4522" s="182"/>
      <c r="J4522" s="183"/>
    </row>
    <row r="4523">
      <c r="A4523" s="181"/>
      <c r="B4523" s="181"/>
      <c r="C4523" s="181"/>
      <c r="D4523" s="181"/>
      <c r="E4523" s="181"/>
      <c r="F4523" s="181"/>
      <c r="G4523" s="158"/>
      <c r="I4523" s="182"/>
      <c r="J4523" s="183"/>
    </row>
    <row r="4524">
      <c r="A4524" s="181"/>
      <c r="B4524" s="181"/>
      <c r="C4524" s="181"/>
      <c r="D4524" s="181"/>
      <c r="E4524" s="181"/>
      <c r="F4524" s="181"/>
      <c r="G4524" s="158"/>
      <c r="I4524" s="182"/>
      <c r="J4524" s="183"/>
    </row>
    <row r="4525">
      <c r="A4525" s="181"/>
      <c r="B4525" s="181"/>
      <c r="C4525" s="181"/>
      <c r="D4525" s="181"/>
      <c r="E4525" s="181"/>
      <c r="F4525" s="181"/>
      <c r="G4525" s="158"/>
      <c r="I4525" s="182"/>
      <c r="J4525" s="183"/>
    </row>
    <row r="4526">
      <c r="A4526" s="181"/>
      <c r="B4526" s="181"/>
      <c r="C4526" s="181"/>
      <c r="D4526" s="181"/>
      <c r="E4526" s="181"/>
      <c r="F4526" s="181"/>
      <c r="G4526" s="158"/>
      <c r="I4526" s="182"/>
      <c r="J4526" s="183"/>
    </row>
    <row r="4527">
      <c r="A4527" s="181"/>
      <c r="B4527" s="181"/>
      <c r="C4527" s="181"/>
      <c r="D4527" s="181"/>
      <c r="E4527" s="181"/>
      <c r="F4527" s="181"/>
      <c r="G4527" s="158"/>
      <c r="I4527" s="182"/>
      <c r="J4527" s="183"/>
    </row>
    <row r="4528">
      <c r="A4528" s="181"/>
      <c r="B4528" s="181"/>
      <c r="C4528" s="181"/>
      <c r="D4528" s="181"/>
      <c r="E4528" s="181"/>
      <c r="F4528" s="181"/>
      <c r="G4528" s="158"/>
      <c r="I4528" s="182"/>
      <c r="J4528" s="183"/>
    </row>
    <row r="4529">
      <c r="A4529" s="181"/>
      <c r="B4529" s="181"/>
      <c r="C4529" s="181"/>
      <c r="D4529" s="181"/>
      <c r="E4529" s="181"/>
      <c r="F4529" s="181"/>
      <c r="G4529" s="158"/>
      <c r="I4529" s="182"/>
      <c r="J4529" s="183"/>
    </row>
    <row r="4530">
      <c r="A4530" s="181"/>
      <c r="B4530" s="181"/>
      <c r="C4530" s="181"/>
      <c r="D4530" s="181"/>
      <c r="E4530" s="181"/>
      <c r="F4530" s="181"/>
      <c r="G4530" s="158"/>
      <c r="I4530" s="182"/>
      <c r="J4530" s="183"/>
    </row>
    <row r="4531">
      <c r="A4531" s="181"/>
      <c r="B4531" s="181"/>
      <c r="C4531" s="181"/>
      <c r="D4531" s="181"/>
      <c r="E4531" s="181"/>
      <c r="F4531" s="181"/>
      <c r="G4531" s="158"/>
      <c r="I4531" s="182"/>
      <c r="J4531" s="183"/>
    </row>
    <row r="4532">
      <c r="A4532" s="181"/>
      <c r="B4532" s="181"/>
      <c r="C4532" s="181"/>
      <c r="D4532" s="181"/>
      <c r="E4532" s="181"/>
      <c r="F4532" s="181"/>
      <c r="G4532" s="158"/>
      <c r="I4532" s="182"/>
      <c r="J4532" s="183"/>
    </row>
    <row r="4533">
      <c r="A4533" s="181"/>
      <c r="B4533" s="181"/>
      <c r="C4533" s="181"/>
      <c r="D4533" s="181"/>
      <c r="E4533" s="181"/>
      <c r="F4533" s="181"/>
      <c r="G4533" s="158"/>
      <c r="I4533" s="182"/>
      <c r="J4533" s="183"/>
    </row>
    <row r="4534">
      <c r="A4534" s="181"/>
      <c r="B4534" s="181"/>
      <c r="C4534" s="181"/>
      <c r="D4534" s="181"/>
      <c r="E4534" s="181"/>
      <c r="F4534" s="181"/>
      <c r="G4534" s="158"/>
      <c r="I4534" s="182"/>
      <c r="J4534" s="183"/>
    </row>
    <row r="4535">
      <c r="A4535" s="181"/>
      <c r="B4535" s="181"/>
      <c r="C4535" s="181"/>
      <c r="D4535" s="181"/>
      <c r="E4535" s="181"/>
      <c r="F4535" s="181"/>
      <c r="G4535" s="158"/>
      <c r="I4535" s="182"/>
      <c r="J4535" s="183"/>
    </row>
    <row r="4536">
      <c r="A4536" s="181"/>
      <c r="B4536" s="181"/>
      <c r="C4536" s="181"/>
      <c r="D4536" s="181"/>
      <c r="E4536" s="181"/>
      <c r="F4536" s="181"/>
      <c r="G4536" s="158"/>
      <c r="I4536" s="182"/>
      <c r="J4536" s="183"/>
    </row>
    <row r="4537">
      <c r="A4537" s="181"/>
      <c r="B4537" s="181"/>
      <c r="C4537" s="181"/>
      <c r="D4537" s="181"/>
      <c r="E4537" s="181"/>
      <c r="F4537" s="181"/>
      <c r="G4537" s="158"/>
      <c r="I4537" s="182"/>
      <c r="J4537" s="183"/>
    </row>
    <row r="4538">
      <c r="A4538" s="181"/>
      <c r="B4538" s="181"/>
      <c r="C4538" s="181"/>
      <c r="D4538" s="181"/>
      <c r="E4538" s="181"/>
      <c r="F4538" s="181"/>
      <c r="G4538" s="158"/>
      <c r="I4538" s="182"/>
      <c r="J4538" s="183"/>
    </row>
    <row r="4539">
      <c r="A4539" s="181"/>
      <c r="B4539" s="181"/>
      <c r="C4539" s="181"/>
      <c r="D4539" s="181"/>
      <c r="E4539" s="181"/>
      <c r="F4539" s="181"/>
      <c r="G4539" s="158"/>
      <c r="I4539" s="182"/>
      <c r="J4539" s="183"/>
    </row>
    <row r="4540">
      <c r="A4540" s="181"/>
      <c r="B4540" s="181"/>
      <c r="C4540" s="181"/>
      <c r="D4540" s="181"/>
      <c r="E4540" s="181"/>
      <c r="F4540" s="181"/>
      <c r="G4540" s="158"/>
      <c r="I4540" s="182"/>
      <c r="J4540" s="183"/>
    </row>
    <row r="4541">
      <c r="A4541" s="181"/>
      <c r="B4541" s="181"/>
      <c r="C4541" s="181"/>
      <c r="D4541" s="181"/>
      <c r="E4541" s="181"/>
      <c r="F4541" s="181"/>
      <c r="G4541" s="158"/>
      <c r="I4541" s="182"/>
      <c r="J4541" s="183"/>
    </row>
    <row r="4542">
      <c r="A4542" s="181"/>
      <c r="B4542" s="181"/>
      <c r="C4542" s="181"/>
      <c r="D4542" s="181"/>
      <c r="E4542" s="181"/>
      <c r="F4542" s="181"/>
      <c r="G4542" s="158"/>
      <c r="I4542" s="182"/>
      <c r="J4542" s="183"/>
    </row>
    <row r="4543">
      <c r="A4543" s="181"/>
      <c r="B4543" s="181"/>
      <c r="C4543" s="181"/>
      <c r="D4543" s="181"/>
      <c r="E4543" s="181"/>
      <c r="F4543" s="181"/>
      <c r="G4543" s="158"/>
      <c r="I4543" s="182"/>
      <c r="J4543" s="183"/>
    </row>
  </sheetData>
  <mergeCells count="2">
    <mergeCell ref="A5:F5"/>
    <mergeCell ref="I5:O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F64"/>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3" max="3" width="32.13"/>
  </cols>
  <sheetData>
    <row r="2">
      <c r="A2" s="184" t="s">
        <v>1643</v>
      </c>
      <c r="B2" s="13" t="s">
        <v>1644</v>
      </c>
    </row>
    <row r="3">
      <c r="A3" s="184" t="s">
        <v>1645</v>
      </c>
      <c r="B3" s="11" t="s">
        <v>312</v>
      </c>
    </row>
    <row r="5">
      <c r="A5" s="61" t="s">
        <v>1646</v>
      </c>
      <c r="B5" s="49" t="str">
        <f>IFERROR(__xludf.DUMMYFUNCTION("IMPORTRANGE(""https://docs.google.com/spreadsheets/d/1-wIKsTZxY3mtN_nalJWCoFYCpNlIg_Fslp2Akc0T5oA/edit?gid=742323043#gid=742323043"",""A1"")"),"#REF!")</f>
        <v>#REF!</v>
      </c>
      <c r="C5" s="61" t="s">
        <v>1647</v>
      </c>
    </row>
    <row r="7">
      <c r="A7" s="184" t="s">
        <v>1648</v>
      </c>
      <c r="B7" s="184" t="s">
        <v>1645</v>
      </c>
      <c r="C7" s="184" t="s">
        <v>42</v>
      </c>
    </row>
    <row r="8">
      <c r="A8" s="49" t="str">
        <f>IFERROR(__xludf.DUMMYFUNCTION("LET(url, ""https://docs.google.com/spreadsheets/d/1-wIKsTZxY3mtN_nalJWCoFYCpNlIg_Fslp2Akc0T5oA/edit?gid=742323043#gid=742323043"", week,'Control Panel'!D4 ,
UNIQUE(FILTER({
IMPORTRANGE(url,""Data_dump!R:R""),
IMPORTRANGE(url,""Data_dump!W:W""),
IMPORTRANG"&amp;"E(url,""Data_dump!AD:AD"")},
IMPORTRANGE(url,""Data_dump!R:R"")=week,
IMPORTRANGE(url,""Data_dump!W:W"")=$B$3)))"),"#N/A")</f>
        <v>#N/A</v>
      </c>
    </row>
  </sheetData>
  <dataValidations>
    <dataValidation type="list" allowBlank="1" showErrorMessage="1" sqref="B3">
      <formula1>"VE,BX"</formula1>
    </dataValidation>
  </dataValidations>
  <hyperlinks>
    <hyperlink r:id="rId1" location="gid=1868588283" ref="B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5" t="s">
        <v>1649</v>
      </c>
      <c r="B1" s="185" t="s">
        <v>1650</v>
      </c>
      <c r="C1" s="185" t="s">
        <v>42</v>
      </c>
      <c r="D1" s="185" t="s">
        <v>1651</v>
      </c>
      <c r="E1" s="185" t="s">
        <v>1652</v>
      </c>
      <c r="F1" s="185" t="s">
        <v>43</v>
      </c>
      <c r="G1" s="185" t="s">
        <v>1653</v>
      </c>
      <c r="H1" s="185" t="s">
        <v>1654</v>
      </c>
      <c r="I1" s="185" t="s">
        <v>1655</v>
      </c>
      <c r="J1" s="185" t="s">
        <v>1656</v>
      </c>
      <c r="K1" s="185" t="s">
        <v>1657</v>
      </c>
      <c r="L1" s="185" t="s">
        <v>1658</v>
      </c>
      <c r="M1" s="185" t="s">
        <v>1659</v>
      </c>
      <c r="N1" s="185" t="s">
        <v>1660</v>
      </c>
      <c r="O1" s="185" t="s">
        <v>1661</v>
      </c>
      <c r="P1" s="186" t="s">
        <v>1662</v>
      </c>
      <c r="Q1" s="185" t="s">
        <v>1663</v>
      </c>
      <c r="R1" s="185" t="s">
        <v>1664</v>
      </c>
      <c r="S1" s="185" t="s">
        <v>1665</v>
      </c>
      <c r="T1" s="185" t="s">
        <v>1666</v>
      </c>
      <c r="U1" s="185" t="s">
        <v>1667</v>
      </c>
      <c r="V1" s="185" t="s">
        <v>1668</v>
      </c>
      <c r="W1" s="185" t="s">
        <v>1669</v>
      </c>
      <c r="X1" s="185" t="s">
        <v>1670</v>
      </c>
      <c r="Y1" s="185" t="s">
        <v>1671</v>
      </c>
      <c r="Z1" s="185" t="s">
        <v>1672</v>
      </c>
      <c r="AA1" s="185" t="s">
        <v>1673</v>
      </c>
      <c r="AB1" s="186" t="s">
        <v>1674</v>
      </c>
      <c r="AC1" s="187" t="s">
        <v>1675</v>
      </c>
      <c r="AD1" s="78"/>
      <c r="AE1" s="78"/>
    </row>
    <row r="2">
      <c r="A2" s="187" t="s">
        <v>1676</v>
      </c>
      <c r="B2" s="187" t="s">
        <v>1677</v>
      </c>
      <c r="C2" s="187" t="s">
        <v>1678</v>
      </c>
      <c r="D2" s="187" t="s">
        <v>90</v>
      </c>
      <c r="E2" s="187" t="s">
        <v>1679</v>
      </c>
      <c r="F2" s="187" t="s">
        <v>42</v>
      </c>
      <c r="G2" s="188"/>
      <c r="H2" s="188"/>
      <c r="I2" s="188"/>
      <c r="J2" s="188"/>
      <c r="K2" s="188"/>
      <c r="L2" s="188"/>
      <c r="M2" s="188"/>
      <c r="N2" s="188"/>
      <c r="O2" s="188"/>
      <c r="P2" s="189"/>
      <c r="Q2" s="188"/>
      <c r="R2" s="188"/>
      <c r="S2" s="188"/>
      <c r="T2" s="188"/>
      <c r="U2" s="188"/>
      <c r="V2" s="188"/>
      <c r="W2" s="188"/>
      <c r="X2" s="188"/>
      <c r="Y2" s="187" t="s">
        <v>1678</v>
      </c>
      <c r="Z2" s="187" t="s">
        <v>90</v>
      </c>
      <c r="AA2" s="188"/>
      <c r="AB2" s="189"/>
      <c r="AC2" s="187" t="s">
        <v>1680</v>
      </c>
      <c r="AD2" s="25"/>
      <c r="AE2" s="25"/>
    </row>
    <row r="3">
      <c r="A3" s="187" t="s">
        <v>1681</v>
      </c>
      <c r="B3" s="187" t="s">
        <v>1677</v>
      </c>
      <c r="C3" s="187" t="s">
        <v>1678</v>
      </c>
      <c r="D3" s="187" t="s">
        <v>90</v>
      </c>
      <c r="E3" s="187" t="s">
        <v>1682</v>
      </c>
      <c r="F3" s="187" t="s">
        <v>1678</v>
      </c>
      <c r="G3" s="188"/>
      <c r="H3" s="187"/>
      <c r="I3" s="187"/>
      <c r="J3" s="188"/>
      <c r="K3" s="188"/>
      <c r="L3" s="188"/>
      <c r="M3" s="188"/>
      <c r="N3" s="188"/>
      <c r="O3" s="188"/>
      <c r="P3" s="189"/>
      <c r="Q3" s="187"/>
      <c r="R3" s="188"/>
      <c r="S3" s="188"/>
      <c r="T3" s="188"/>
      <c r="U3" s="188"/>
      <c r="V3" s="188"/>
      <c r="W3" s="188"/>
      <c r="X3" s="188"/>
      <c r="Y3" s="188"/>
      <c r="Z3" s="188"/>
      <c r="AA3" s="187" t="s">
        <v>1683</v>
      </c>
      <c r="AB3" s="189"/>
      <c r="AC3" s="187" t="s">
        <v>1680</v>
      </c>
      <c r="AD3" s="25"/>
      <c r="AE3" s="25"/>
    </row>
    <row r="4">
      <c r="A4" s="187" t="s">
        <v>1684</v>
      </c>
      <c r="B4" s="187" t="s">
        <v>1677</v>
      </c>
      <c r="C4" s="187" t="s">
        <v>1678</v>
      </c>
      <c r="D4" s="187" t="s">
        <v>90</v>
      </c>
      <c r="E4" s="187" t="s">
        <v>1685</v>
      </c>
      <c r="F4" s="187" t="s">
        <v>1678</v>
      </c>
      <c r="G4" s="188"/>
      <c r="H4" s="187" t="s">
        <v>55</v>
      </c>
      <c r="I4" s="187" t="s">
        <v>55</v>
      </c>
      <c r="J4" s="188"/>
      <c r="K4" s="188"/>
      <c r="L4" s="188"/>
      <c r="M4" s="188"/>
      <c r="N4" s="188"/>
      <c r="O4" s="188"/>
      <c r="P4" s="189"/>
      <c r="Q4" s="187">
        <v>1.0</v>
      </c>
      <c r="R4" s="188"/>
      <c r="S4" s="188"/>
      <c r="T4" s="188"/>
      <c r="U4" s="188"/>
      <c r="V4" s="188"/>
      <c r="W4" s="188"/>
      <c r="X4" s="188"/>
      <c r="Y4" s="188"/>
      <c r="Z4" s="188"/>
      <c r="AA4" s="187"/>
      <c r="AB4" s="189"/>
      <c r="AC4" s="187" t="s">
        <v>1680</v>
      </c>
      <c r="AD4" s="25"/>
      <c r="AE4" s="25"/>
    </row>
    <row r="5">
      <c r="A5" s="187" t="s">
        <v>1686</v>
      </c>
      <c r="B5" s="187" t="s">
        <v>1677</v>
      </c>
      <c r="C5" s="187" t="s">
        <v>1678</v>
      </c>
      <c r="D5" s="187" t="s">
        <v>90</v>
      </c>
      <c r="E5" s="187" t="s">
        <v>1687</v>
      </c>
      <c r="F5" s="187" t="s">
        <v>1678</v>
      </c>
      <c r="G5" s="188"/>
      <c r="H5" s="187" t="s">
        <v>59</v>
      </c>
      <c r="I5" s="187" t="s">
        <v>59</v>
      </c>
      <c r="J5" s="188"/>
      <c r="K5" s="188"/>
      <c r="L5" s="188"/>
      <c r="M5" s="188"/>
      <c r="N5" s="188"/>
      <c r="O5" s="188"/>
      <c r="P5" s="189"/>
      <c r="Q5" s="187">
        <v>1.0</v>
      </c>
      <c r="R5" s="188"/>
      <c r="S5" s="188"/>
      <c r="T5" s="188"/>
      <c r="U5" s="188"/>
      <c r="V5" s="188"/>
      <c r="W5" s="188"/>
      <c r="X5" s="188"/>
      <c r="Y5" s="188"/>
      <c r="Z5" s="188"/>
      <c r="AA5" s="187"/>
      <c r="AB5" s="189"/>
      <c r="AC5" s="187" t="s">
        <v>1680</v>
      </c>
      <c r="AD5" s="25"/>
      <c r="AE5" s="25"/>
    </row>
    <row r="6">
      <c r="A6" s="187" t="s">
        <v>1688</v>
      </c>
      <c r="B6" s="187" t="s">
        <v>1677</v>
      </c>
      <c r="C6" s="187" t="s">
        <v>1678</v>
      </c>
      <c r="D6" s="187" t="s">
        <v>90</v>
      </c>
      <c r="E6" s="187" t="s">
        <v>1689</v>
      </c>
      <c r="F6" s="187" t="s">
        <v>1678</v>
      </c>
      <c r="G6" s="188"/>
      <c r="H6" s="187"/>
      <c r="I6" s="187"/>
      <c r="J6" s="188"/>
      <c r="K6" s="188"/>
      <c r="L6" s="188"/>
      <c r="M6" s="188"/>
      <c r="N6" s="188"/>
      <c r="O6" s="188"/>
      <c r="P6" s="189"/>
      <c r="Q6" s="187"/>
      <c r="R6" s="188"/>
      <c r="S6" s="188"/>
      <c r="T6" s="188"/>
      <c r="U6" s="188"/>
      <c r="V6" s="188"/>
      <c r="W6" s="188"/>
      <c r="X6" s="188"/>
      <c r="Y6" s="188"/>
      <c r="Z6" s="188"/>
      <c r="AA6" s="187" t="s">
        <v>1683</v>
      </c>
      <c r="AB6" s="189"/>
      <c r="AC6" s="187" t="s">
        <v>1680</v>
      </c>
      <c r="AD6" s="25"/>
      <c r="AE6" s="25"/>
    </row>
    <row r="7">
      <c r="A7" s="187" t="s">
        <v>1690</v>
      </c>
      <c r="B7" s="187" t="s">
        <v>1677</v>
      </c>
      <c r="C7" s="187" t="s">
        <v>1678</v>
      </c>
      <c r="D7" s="187" t="s">
        <v>90</v>
      </c>
      <c r="E7" s="187" t="s">
        <v>1691</v>
      </c>
      <c r="F7" s="187" t="s">
        <v>1678</v>
      </c>
      <c r="G7" s="188"/>
      <c r="H7" s="187" t="s">
        <v>63</v>
      </c>
      <c r="I7" s="187" t="s">
        <v>63</v>
      </c>
      <c r="J7" s="188"/>
      <c r="K7" s="188"/>
      <c r="L7" s="188"/>
      <c r="M7" s="188"/>
      <c r="N7" s="188"/>
      <c r="O7" s="188"/>
      <c r="P7" s="189"/>
      <c r="Q7" s="187">
        <v>1.0</v>
      </c>
      <c r="R7" s="188"/>
      <c r="S7" s="188"/>
      <c r="T7" s="188"/>
      <c r="U7" s="188"/>
      <c r="V7" s="188"/>
      <c r="W7" s="188"/>
      <c r="X7" s="188"/>
      <c r="Y7" s="188"/>
      <c r="Z7" s="188"/>
      <c r="AA7" s="187"/>
      <c r="AB7" s="189"/>
      <c r="AC7" s="187" t="s">
        <v>1680</v>
      </c>
      <c r="AD7" s="25"/>
      <c r="AE7" s="25"/>
    </row>
    <row r="8">
      <c r="A8" s="187" t="s">
        <v>1692</v>
      </c>
      <c r="B8" s="187" t="s">
        <v>1677</v>
      </c>
      <c r="C8" s="187" t="s">
        <v>1678</v>
      </c>
      <c r="D8" s="187" t="s">
        <v>90</v>
      </c>
      <c r="E8" s="187" t="s">
        <v>1693</v>
      </c>
      <c r="F8" s="187" t="s">
        <v>1678</v>
      </c>
      <c r="G8" s="188"/>
      <c r="H8" s="187" t="s">
        <v>66</v>
      </c>
      <c r="I8" s="187" t="s">
        <v>66</v>
      </c>
      <c r="J8" s="188"/>
      <c r="K8" s="188"/>
      <c r="L8" s="188"/>
      <c r="M8" s="188"/>
      <c r="N8" s="188"/>
      <c r="O8" s="188"/>
      <c r="P8" s="189"/>
      <c r="Q8" s="187">
        <v>1.0</v>
      </c>
      <c r="R8" s="188"/>
      <c r="S8" s="188"/>
      <c r="T8" s="188"/>
      <c r="U8" s="188"/>
      <c r="V8" s="188"/>
      <c r="W8" s="188"/>
      <c r="X8" s="188"/>
      <c r="Y8" s="188"/>
      <c r="Z8" s="188"/>
      <c r="AA8" s="187"/>
      <c r="AB8" s="189"/>
      <c r="AC8" s="187" t="s">
        <v>1680</v>
      </c>
      <c r="AD8" s="25"/>
      <c r="AE8" s="25"/>
    </row>
    <row r="9">
      <c r="A9" s="187" t="s">
        <v>1694</v>
      </c>
      <c r="B9" s="187" t="s">
        <v>1677</v>
      </c>
      <c r="C9" s="187" t="s">
        <v>1678</v>
      </c>
      <c r="D9" s="187" t="s">
        <v>90</v>
      </c>
      <c r="E9" s="187" t="s">
        <v>1695</v>
      </c>
      <c r="F9" s="187" t="s">
        <v>1678</v>
      </c>
      <c r="G9" s="188"/>
      <c r="H9" s="187" t="s">
        <v>69</v>
      </c>
      <c r="I9" s="187" t="s">
        <v>69</v>
      </c>
      <c r="J9" s="188"/>
      <c r="K9" s="188"/>
      <c r="L9" s="188"/>
      <c r="M9" s="188"/>
      <c r="N9" s="188"/>
      <c r="O9" s="188"/>
      <c r="P9" s="189"/>
      <c r="Q9" s="187">
        <v>1.0</v>
      </c>
      <c r="R9" s="188"/>
      <c r="S9" s="188"/>
      <c r="T9" s="188"/>
      <c r="U9" s="188"/>
      <c r="V9" s="188"/>
      <c r="W9" s="188"/>
      <c r="X9" s="188"/>
      <c r="Y9" s="188"/>
      <c r="Z9" s="188"/>
      <c r="AA9" s="187"/>
      <c r="AB9" s="189"/>
      <c r="AC9" s="187" t="s">
        <v>1680</v>
      </c>
      <c r="AD9" s="25"/>
      <c r="AE9" s="25"/>
    </row>
    <row r="10">
      <c r="A10" s="187" t="s">
        <v>1696</v>
      </c>
      <c r="B10" s="187" t="s">
        <v>1677</v>
      </c>
      <c r="C10" s="187" t="s">
        <v>1678</v>
      </c>
      <c r="D10" s="187" t="s">
        <v>90</v>
      </c>
      <c r="E10" s="187" t="s">
        <v>1697</v>
      </c>
      <c r="F10" s="187" t="s">
        <v>1678</v>
      </c>
      <c r="G10" s="188"/>
      <c r="H10" s="187" t="s">
        <v>72</v>
      </c>
      <c r="I10" s="187" t="s">
        <v>72</v>
      </c>
      <c r="J10" s="188"/>
      <c r="K10" s="188"/>
      <c r="L10" s="188"/>
      <c r="M10" s="188"/>
      <c r="N10" s="188"/>
      <c r="O10" s="188"/>
      <c r="P10" s="189"/>
      <c r="Q10" s="187">
        <v>1.0</v>
      </c>
      <c r="R10" s="188"/>
      <c r="S10" s="188"/>
      <c r="T10" s="188"/>
      <c r="U10" s="188"/>
      <c r="V10" s="188"/>
      <c r="W10" s="188"/>
      <c r="X10" s="188"/>
      <c r="Y10" s="188"/>
      <c r="Z10" s="188"/>
      <c r="AA10" s="187"/>
      <c r="AB10" s="189"/>
      <c r="AC10" s="187" t="s">
        <v>1680</v>
      </c>
      <c r="AD10" s="25"/>
      <c r="AE10" s="25"/>
    </row>
    <row r="11">
      <c r="A11" s="187" t="s">
        <v>1698</v>
      </c>
      <c r="B11" s="187" t="s">
        <v>1677</v>
      </c>
      <c r="C11" s="187" t="s">
        <v>1678</v>
      </c>
      <c r="D11" s="187" t="s">
        <v>90</v>
      </c>
      <c r="E11" s="187" t="s">
        <v>1699</v>
      </c>
      <c r="F11" s="187" t="s">
        <v>1678</v>
      </c>
      <c r="G11" s="188"/>
      <c r="H11" s="187"/>
      <c r="I11" s="187"/>
      <c r="J11" s="188"/>
      <c r="K11" s="188"/>
      <c r="L11" s="188"/>
      <c r="M11" s="188"/>
      <c r="N11" s="188"/>
      <c r="O11" s="188"/>
      <c r="P11" s="189"/>
      <c r="Q11" s="187"/>
      <c r="R11" s="188"/>
      <c r="S11" s="188"/>
      <c r="T11" s="188"/>
      <c r="U11" s="188"/>
      <c r="V11" s="188"/>
      <c r="W11" s="188"/>
      <c r="X11" s="188"/>
      <c r="Y11" s="188"/>
      <c r="Z11" s="188"/>
      <c r="AA11" s="187" t="s">
        <v>1683</v>
      </c>
      <c r="AB11" s="189"/>
      <c r="AC11" s="187" t="s">
        <v>1680</v>
      </c>
      <c r="AD11" s="25"/>
      <c r="AE11" s="25"/>
    </row>
    <row r="12">
      <c r="A12" s="187" t="s">
        <v>1700</v>
      </c>
      <c r="B12" s="187" t="s">
        <v>1677</v>
      </c>
      <c r="C12" s="187" t="s">
        <v>1678</v>
      </c>
      <c r="D12" s="187" t="s">
        <v>90</v>
      </c>
      <c r="E12" s="187" t="s">
        <v>1701</v>
      </c>
      <c r="F12" s="187" t="s">
        <v>1678</v>
      </c>
      <c r="G12" s="188"/>
      <c r="H12" s="187" t="s">
        <v>75</v>
      </c>
      <c r="I12" s="187" t="s">
        <v>75</v>
      </c>
      <c r="J12" s="188"/>
      <c r="K12" s="188"/>
      <c r="L12" s="188"/>
      <c r="M12" s="188"/>
      <c r="N12" s="188"/>
      <c r="O12" s="188"/>
      <c r="P12" s="189"/>
      <c r="Q12" s="187">
        <v>1.0</v>
      </c>
      <c r="R12" s="188"/>
      <c r="S12" s="188"/>
      <c r="T12" s="188"/>
      <c r="U12" s="188"/>
      <c r="V12" s="188"/>
      <c r="W12" s="188"/>
      <c r="X12" s="188"/>
      <c r="Y12" s="188"/>
      <c r="Z12" s="188"/>
      <c r="AA12" s="187"/>
      <c r="AB12" s="189"/>
      <c r="AC12" s="187" t="s">
        <v>1680</v>
      </c>
      <c r="AD12" s="25"/>
      <c r="AE12" s="25"/>
    </row>
    <row r="13">
      <c r="A13" s="187" t="s">
        <v>1702</v>
      </c>
      <c r="B13" s="187" t="s">
        <v>1677</v>
      </c>
      <c r="C13" s="187" t="s">
        <v>1678</v>
      </c>
      <c r="D13" s="187" t="s">
        <v>90</v>
      </c>
      <c r="E13" s="187" t="s">
        <v>1703</v>
      </c>
      <c r="F13" s="187" t="s">
        <v>1678</v>
      </c>
      <c r="G13" s="188"/>
      <c r="H13" s="187" t="s">
        <v>78</v>
      </c>
      <c r="I13" s="187" t="s">
        <v>78</v>
      </c>
      <c r="J13" s="188"/>
      <c r="K13" s="188"/>
      <c r="L13" s="188"/>
      <c r="M13" s="188"/>
      <c r="N13" s="188"/>
      <c r="O13" s="188"/>
      <c r="P13" s="189"/>
      <c r="Q13" s="187">
        <v>1.0</v>
      </c>
      <c r="R13" s="188"/>
      <c r="S13" s="188"/>
      <c r="T13" s="188"/>
      <c r="U13" s="188"/>
      <c r="V13" s="188"/>
      <c r="W13" s="188"/>
      <c r="X13" s="188"/>
      <c r="Y13" s="188"/>
      <c r="Z13" s="188"/>
      <c r="AA13" s="187"/>
      <c r="AB13" s="189"/>
      <c r="AC13" s="187" t="s">
        <v>1680</v>
      </c>
      <c r="AD13" s="25"/>
      <c r="AE13" s="25"/>
    </row>
    <row r="14">
      <c r="A14" s="187" t="s">
        <v>1704</v>
      </c>
      <c r="B14" s="187" t="s">
        <v>1677</v>
      </c>
      <c r="C14" s="187" t="s">
        <v>1678</v>
      </c>
      <c r="D14" s="187" t="s">
        <v>90</v>
      </c>
      <c r="E14" s="187" t="s">
        <v>1705</v>
      </c>
      <c r="F14" s="187" t="s">
        <v>1678</v>
      </c>
      <c r="G14" s="188"/>
      <c r="H14" s="187" t="s">
        <v>81</v>
      </c>
      <c r="I14" s="187" t="s">
        <v>81</v>
      </c>
      <c r="J14" s="188"/>
      <c r="K14" s="188"/>
      <c r="L14" s="188"/>
      <c r="M14" s="188"/>
      <c r="N14" s="188"/>
      <c r="O14" s="188"/>
      <c r="P14" s="189"/>
      <c r="Q14" s="187">
        <v>1.0</v>
      </c>
      <c r="R14" s="188"/>
      <c r="S14" s="188"/>
      <c r="T14" s="188"/>
      <c r="U14" s="188"/>
      <c r="V14" s="188"/>
      <c r="W14" s="188"/>
      <c r="X14" s="188"/>
      <c r="Y14" s="188"/>
      <c r="Z14" s="188"/>
      <c r="AA14" s="187"/>
      <c r="AB14" s="189"/>
      <c r="AC14" s="187" t="s">
        <v>1680</v>
      </c>
      <c r="AD14" s="25"/>
      <c r="AE14" s="25"/>
    </row>
    <row r="15">
      <c r="A15" s="187" t="s">
        <v>1706</v>
      </c>
      <c r="B15" s="187" t="s">
        <v>1677</v>
      </c>
      <c r="C15" s="187" t="s">
        <v>1678</v>
      </c>
      <c r="D15" s="187" t="s">
        <v>90</v>
      </c>
      <c r="E15" s="187" t="s">
        <v>1707</v>
      </c>
      <c r="F15" s="187" t="s">
        <v>1678</v>
      </c>
      <c r="G15" s="188"/>
      <c r="H15" s="187"/>
      <c r="I15" s="187"/>
      <c r="J15" s="188"/>
      <c r="K15" s="188"/>
      <c r="L15" s="188"/>
      <c r="M15" s="188"/>
      <c r="N15" s="188"/>
      <c r="O15" s="188"/>
      <c r="P15" s="189"/>
      <c r="Q15" s="187"/>
      <c r="R15" s="188"/>
      <c r="S15" s="188"/>
      <c r="T15" s="188"/>
      <c r="U15" s="188"/>
      <c r="V15" s="188"/>
      <c r="W15" s="188"/>
      <c r="X15" s="188"/>
      <c r="Y15" s="188"/>
      <c r="Z15" s="188"/>
      <c r="AA15" s="187" t="s">
        <v>1683</v>
      </c>
      <c r="AB15" s="189"/>
      <c r="AC15" s="187" t="s">
        <v>1680</v>
      </c>
      <c r="AD15" s="25"/>
      <c r="AE15" s="25"/>
    </row>
    <row r="16">
      <c r="A16" s="187" t="s">
        <v>1708</v>
      </c>
      <c r="B16" s="187" t="s">
        <v>1677</v>
      </c>
      <c r="C16" s="187" t="s">
        <v>1678</v>
      </c>
      <c r="D16" s="187" t="s">
        <v>90</v>
      </c>
      <c r="E16" s="187" t="s">
        <v>1709</v>
      </c>
      <c r="F16" s="187" t="s">
        <v>1678</v>
      </c>
      <c r="G16" s="188"/>
      <c r="H16" s="187"/>
      <c r="I16" s="187"/>
      <c r="J16" s="188"/>
      <c r="K16" s="188"/>
      <c r="L16" s="188"/>
      <c r="M16" s="188"/>
      <c r="N16" s="188"/>
      <c r="O16" s="188"/>
      <c r="P16" s="189"/>
      <c r="Q16" s="187"/>
      <c r="R16" s="188"/>
      <c r="S16" s="188"/>
      <c r="T16" s="188"/>
      <c r="U16" s="188"/>
      <c r="V16" s="188"/>
      <c r="W16" s="188"/>
      <c r="X16" s="188"/>
      <c r="Y16" s="188"/>
      <c r="Z16" s="188"/>
      <c r="AA16" s="187" t="s">
        <v>1683</v>
      </c>
      <c r="AB16" s="189"/>
      <c r="AC16" s="187" t="s">
        <v>1680</v>
      </c>
      <c r="AD16" s="25"/>
      <c r="AE16" s="25"/>
    </row>
    <row r="17">
      <c r="A17" s="187" t="s">
        <v>1710</v>
      </c>
      <c r="B17" s="187" t="s">
        <v>1677</v>
      </c>
      <c r="C17" s="187" t="s">
        <v>1678</v>
      </c>
      <c r="D17" s="187" t="s">
        <v>90</v>
      </c>
      <c r="E17" s="187" t="s">
        <v>1711</v>
      </c>
      <c r="F17" s="187" t="s">
        <v>1678</v>
      </c>
      <c r="G17" s="188"/>
      <c r="H17" s="187"/>
      <c r="I17" s="187"/>
      <c r="J17" s="188"/>
      <c r="K17" s="188"/>
      <c r="L17" s="188"/>
      <c r="M17" s="188"/>
      <c r="N17" s="188"/>
      <c r="O17" s="188"/>
      <c r="P17" s="189"/>
      <c r="Q17" s="187"/>
      <c r="R17" s="188"/>
      <c r="S17" s="188"/>
      <c r="T17" s="188"/>
      <c r="U17" s="188"/>
      <c r="V17" s="188"/>
      <c r="W17" s="188"/>
      <c r="X17" s="188"/>
      <c r="Y17" s="188"/>
      <c r="Z17" s="188"/>
      <c r="AA17" s="187" t="s">
        <v>1683</v>
      </c>
      <c r="AB17" s="189"/>
      <c r="AC17" s="187" t="s">
        <v>1680</v>
      </c>
      <c r="AD17" s="25"/>
      <c r="AE17" s="25"/>
    </row>
    <row r="18">
      <c r="A18" s="187" t="s">
        <v>1712</v>
      </c>
      <c r="B18" s="187" t="s">
        <v>1677</v>
      </c>
      <c r="C18" s="187" t="s">
        <v>1678</v>
      </c>
      <c r="D18" s="187" t="s">
        <v>90</v>
      </c>
      <c r="E18" s="187" t="s">
        <v>1713</v>
      </c>
      <c r="F18" s="187" t="s">
        <v>1678</v>
      </c>
      <c r="G18" s="188"/>
      <c r="H18" s="188"/>
      <c r="I18" s="188"/>
      <c r="J18" s="188"/>
      <c r="K18" s="188"/>
      <c r="L18" s="188"/>
      <c r="M18" s="188"/>
      <c r="N18" s="188"/>
      <c r="O18" s="188"/>
      <c r="P18" s="189"/>
      <c r="Q18" s="188"/>
      <c r="R18" s="188"/>
      <c r="S18" s="188"/>
      <c r="T18" s="188"/>
      <c r="U18" s="188"/>
      <c r="V18" s="188"/>
      <c r="W18" s="188"/>
      <c r="X18" s="188"/>
      <c r="Y18" s="188"/>
      <c r="Z18" s="188"/>
      <c r="AA18" s="187" t="s">
        <v>1683</v>
      </c>
      <c r="AB18" s="189"/>
      <c r="AC18" s="187" t="s">
        <v>1680</v>
      </c>
      <c r="AD18" s="25"/>
      <c r="AE18" s="25"/>
    </row>
    <row r="19">
      <c r="A19" s="187" t="s">
        <v>1714</v>
      </c>
      <c r="B19" s="187" t="s">
        <v>1677</v>
      </c>
      <c r="C19" s="187" t="s">
        <v>1678</v>
      </c>
      <c r="D19" s="187" t="s">
        <v>90</v>
      </c>
      <c r="E19" s="187" t="s">
        <v>1715</v>
      </c>
      <c r="F19" s="187" t="s">
        <v>1678</v>
      </c>
      <c r="G19" s="188"/>
      <c r="H19" s="187"/>
      <c r="I19" s="187"/>
      <c r="J19" s="188"/>
      <c r="K19" s="188"/>
      <c r="L19" s="188"/>
      <c r="M19" s="188"/>
      <c r="N19" s="188"/>
      <c r="O19" s="188"/>
      <c r="P19" s="189"/>
      <c r="Q19" s="187"/>
      <c r="R19" s="188"/>
      <c r="S19" s="188"/>
      <c r="T19" s="188"/>
      <c r="U19" s="188"/>
      <c r="V19" s="188"/>
      <c r="W19" s="188"/>
      <c r="X19" s="188"/>
      <c r="Y19" s="188"/>
      <c r="Z19" s="188"/>
      <c r="AA19" s="187" t="s">
        <v>1683</v>
      </c>
      <c r="AB19" s="189"/>
      <c r="AC19" s="187" t="s">
        <v>1680</v>
      </c>
      <c r="AD19" s="25"/>
      <c r="AE19" s="25"/>
    </row>
    <row r="20">
      <c r="A20" s="187" t="s">
        <v>1716</v>
      </c>
      <c r="B20" s="187" t="s">
        <v>1677</v>
      </c>
      <c r="C20" s="187" t="s">
        <v>1678</v>
      </c>
      <c r="D20" s="187" t="s">
        <v>90</v>
      </c>
      <c r="E20" s="187" t="s">
        <v>1717</v>
      </c>
      <c r="F20" s="187" t="s">
        <v>1678</v>
      </c>
      <c r="G20" s="188"/>
      <c r="H20" s="188"/>
      <c r="I20" s="188"/>
      <c r="J20" s="188"/>
      <c r="K20" s="188"/>
      <c r="L20" s="188"/>
      <c r="M20" s="188"/>
      <c r="N20" s="188"/>
      <c r="O20" s="188"/>
      <c r="P20" s="189"/>
      <c r="Q20" s="188"/>
      <c r="R20" s="188"/>
      <c r="S20" s="188"/>
      <c r="T20" s="188"/>
      <c r="U20" s="188"/>
      <c r="V20" s="188"/>
      <c r="W20" s="188"/>
      <c r="X20" s="188"/>
      <c r="Y20" s="188"/>
      <c r="Z20" s="188"/>
      <c r="AA20" s="187" t="s">
        <v>1683</v>
      </c>
      <c r="AB20" s="189"/>
      <c r="AC20" s="187" t="s">
        <v>1680</v>
      </c>
      <c r="AD20" s="25"/>
      <c r="AE20" s="25"/>
    </row>
    <row r="21">
      <c r="A21" s="187" t="s">
        <v>1718</v>
      </c>
      <c r="B21" s="187" t="s">
        <v>1677</v>
      </c>
      <c r="C21" s="187" t="s">
        <v>1678</v>
      </c>
      <c r="D21" s="187" t="s">
        <v>90</v>
      </c>
      <c r="E21" s="187" t="s">
        <v>1719</v>
      </c>
      <c r="F21" s="187" t="s">
        <v>1678</v>
      </c>
      <c r="G21" s="188"/>
      <c r="H21" s="187"/>
      <c r="I21" s="187"/>
      <c r="J21" s="188"/>
      <c r="K21" s="187"/>
      <c r="L21" s="188"/>
      <c r="M21" s="188"/>
      <c r="N21" s="188"/>
      <c r="O21" s="188"/>
      <c r="P21" s="189"/>
      <c r="Q21" s="187"/>
      <c r="R21" s="188"/>
      <c r="S21" s="188"/>
      <c r="T21" s="188"/>
      <c r="U21" s="188"/>
      <c r="V21" s="188"/>
      <c r="W21" s="188"/>
      <c r="X21" s="188"/>
      <c r="Y21" s="188"/>
      <c r="Z21" s="188"/>
      <c r="AA21" s="187" t="s">
        <v>1683</v>
      </c>
      <c r="AB21" s="189"/>
      <c r="AC21" s="187" t="s">
        <v>1680</v>
      </c>
      <c r="AD21" s="25"/>
      <c r="AE21" s="25"/>
    </row>
    <row r="22">
      <c r="A22" s="187" t="s">
        <v>1720</v>
      </c>
      <c r="B22" s="187" t="s">
        <v>1677</v>
      </c>
      <c r="C22" s="187" t="s">
        <v>1678</v>
      </c>
      <c r="D22" s="187" t="s">
        <v>90</v>
      </c>
      <c r="E22" s="187" t="s">
        <v>1721</v>
      </c>
      <c r="F22" s="187" t="s">
        <v>1678</v>
      </c>
      <c r="G22" s="188"/>
      <c r="H22" s="187"/>
      <c r="I22" s="187"/>
      <c r="J22" s="188"/>
      <c r="K22" s="187"/>
      <c r="L22" s="188"/>
      <c r="M22" s="188"/>
      <c r="N22" s="188"/>
      <c r="O22" s="188"/>
      <c r="P22" s="190"/>
      <c r="Q22" s="187"/>
      <c r="R22" s="188"/>
      <c r="S22" s="188"/>
      <c r="T22" s="188"/>
      <c r="U22" s="188"/>
      <c r="V22" s="188"/>
      <c r="W22" s="188"/>
      <c r="X22" s="188"/>
      <c r="Y22" s="188"/>
      <c r="Z22" s="188"/>
      <c r="AA22" s="187" t="s">
        <v>1683</v>
      </c>
      <c r="AB22" s="189"/>
      <c r="AC22" s="187" t="s">
        <v>1680</v>
      </c>
      <c r="AD22" s="25"/>
      <c r="AE22" s="25"/>
    </row>
    <row r="23">
      <c r="A23" s="187" t="s">
        <v>1722</v>
      </c>
      <c r="B23" s="187" t="s">
        <v>1677</v>
      </c>
      <c r="C23" s="187" t="s">
        <v>1678</v>
      </c>
      <c r="D23" s="187" t="s">
        <v>90</v>
      </c>
      <c r="E23" s="187" t="s">
        <v>1723</v>
      </c>
      <c r="F23" s="187" t="s">
        <v>1678</v>
      </c>
      <c r="G23" s="188"/>
      <c r="H23" s="188"/>
      <c r="I23" s="188"/>
      <c r="J23" s="188"/>
      <c r="K23" s="188"/>
      <c r="L23" s="188"/>
      <c r="M23" s="188"/>
      <c r="N23" s="188"/>
      <c r="O23" s="188"/>
      <c r="P23" s="189"/>
      <c r="Q23" s="188"/>
      <c r="R23" s="188"/>
      <c r="S23" s="188"/>
      <c r="T23" s="188"/>
      <c r="U23" s="188"/>
      <c r="V23" s="188"/>
      <c r="W23" s="188"/>
      <c r="X23" s="188"/>
      <c r="Y23" s="188"/>
      <c r="Z23" s="188"/>
      <c r="AA23" s="187" t="s">
        <v>1683</v>
      </c>
      <c r="AB23" s="189"/>
      <c r="AC23" s="187" t="s">
        <v>1680</v>
      </c>
      <c r="AD23" s="25"/>
      <c r="AE23" s="25"/>
    </row>
    <row r="24">
      <c r="A24" s="187" t="s">
        <v>1724</v>
      </c>
      <c r="B24" s="187" t="s">
        <v>1677</v>
      </c>
      <c r="C24" s="187" t="s">
        <v>1678</v>
      </c>
      <c r="D24" s="187" t="s">
        <v>90</v>
      </c>
      <c r="E24" s="187" t="s">
        <v>1725</v>
      </c>
      <c r="F24" s="187" t="s">
        <v>1678</v>
      </c>
      <c r="G24" s="188"/>
      <c r="H24" s="187"/>
      <c r="I24" s="187"/>
      <c r="J24" s="188"/>
      <c r="K24" s="187"/>
      <c r="L24" s="188"/>
      <c r="M24" s="188"/>
      <c r="N24" s="188"/>
      <c r="O24" s="188"/>
      <c r="P24" s="190"/>
      <c r="Q24" s="187"/>
      <c r="R24" s="188"/>
      <c r="S24" s="188"/>
      <c r="T24" s="188"/>
      <c r="U24" s="188"/>
      <c r="V24" s="188"/>
      <c r="W24" s="188"/>
      <c r="X24" s="188"/>
      <c r="Y24" s="188"/>
      <c r="Z24" s="188"/>
      <c r="AA24" s="187" t="s">
        <v>1683</v>
      </c>
      <c r="AB24" s="189"/>
      <c r="AC24" s="187" t="s">
        <v>1680</v>
      </c>
      <c r="AD24" s="25"/>
      <c r="AE24" s="25"/>
    </row>
    <row r="25">
      <c r="A25" s="187" t="s">
        <v>1726</v>
      </c>
      <c r="B25" s="187" t="s">
        <v>1677</v>
      </c>
      <c r="C25" s="187" t="s">
        <v>1678</v>
      </c>
      <c r="D25" s="187" t="s">
        <v>90</v>
      </c>
      <c r="E25" s="187" t="s">
        <v>1727</v>
      </c>
      <c r="F25" s="187" t="s">
        <v>1678</v>
      </c>
      <c r="G25" s="188"/>
      <c r="H25" s="187"/>
      <c r="I25" s="187"/>
      <c r="J25" s="188"/>
      <c r="K25" s="187"/>
      <c r="L25" s="188"/>
      <c r="M25" s="188"/>
      <c r="N25" s="188"/>
      <c r="O25" s="188"/>
      <c r="P25" s="189"/>
      <c r="Q25" s="187"/>
      <c r="R25" s="188"/>
      <c r="S25" s="188"/>
      <c r="T25" s="188"/>
      <c r="U25" s="188"/>
      <c r="V25" s="188"/>
      <c r="W25" s="188"/>
      <c r="X25" s="188"/>
      <c r="Y25" s="188"/>
      <c r="Z25" s="188"/>
      <c r="AA25" s="187" t="s">
        <v>1683</v>
      </c>
      <c r="AB25" s="189"/>
      <c r="AC25" s="187" t="s">
        <v>1680</v>
      </c>
      <c r="AD25" s="25"/>
      <c r="AE25" s="25"/>
    </row>
    <row r="26">
      <c r="A26" s="187" t="s">
        <v>1728</v>
      </c>
      <c r="B26" s="187" t="s">
        <v>1677</v>
      </c>
      <c r="C26" s="187" t="s">
        <v>1678</v>
      </c>
      <c r="D26" s="187" t="s">
        <v>90</v>
      </c>
      <c r="E26" s="187" t="s">
        <v>1729</v>
      </c>
      <c r="F26" s="187" t="s">
        <v>1678</v>
      </c>
      <c r="G26" s="188"/>
      <c r="H26" s="187"/>
      <c r="I26" s="187"/>
      <c r="J26" s="188"/>
      <c r="K26" s="187"/>
      <c r="L26" s="188"/>
      <c r="M26" s="188"/>
      <c r="N26" s="188"/>
      <c r="O26" s="188"/>
      <c r="P26" s="189"/>
      <c r="Q26" s="187"/>
      <c r="R26" s="188"/>
      <c r="S26" s="188"/>
      <c r="T26" s="188"/>
      <c r="U26" s="188"/>
      <c r="V26" s="188"/>
      <c r="W26" s="188"/>
      <c r="X26" s="188"/>
      <c r="Y26" s="188"/>
      <c r="Z26" s="188"/>
      <c r="AA26" s="187" t="s">
        <v>1683</v>
      </c>
      <c r="AB26" s="189"/>
      <c r="AC26" s="187" t="s">
        <v>1680</v>
      </c>
      <c r="AD26" s="25"/>
      <c r="AE26" s="25"/>
    </row>
    <row r="27">
      <c r="A27" s="187" t="s">
        <v>1730</v>
      </c>
      <c r="B27" s="187" t="s">
        <v>1677</v>
      </c>
      <c r="C27" s="187" t="s">
        <v>1678</v>
      </c>
      <c r="D27" s="187" t="s">
        <v>90</v>
      </c>
      <c r="E27" s="187" t="s">
        <v>1731</v>
      </c>
      <c r="F27" s="187" t="s">
        <v>1678</v>
      </c>
      <c r="G27" s="188"/>
      <c r="H27" s="187"/>
      <c r="I27" s="187"/>
      <c r="J27" s="188"/>
      <c r="K27" s="187"/>
      <c r="L27" s="188"/>
      <c r="M27" s="188"/>
      <c r="N27" s="188"/>
      <c r="O27" s="188"/>
      <c r="P27" s="189"/>
      <c r="Q27" s="187"/>
      <c r="R27" s="188"/>
      <c r="S27" s="188"/>
      <c r="T27" s="188"/>
      <c r="U27" s="188"/>
      <c r="V27" s="188"/>
      <c r="W27" s="188"/>
      <c r="X27" s="188"/>
      <c r="Y27" s="188"/>
      <c r="Z27" s="188"/>
      <c r="AA27" s="187" t="s">
        <v>1683</v>
      </c>
      <c r="AB27" s="189"/>
      <c r="AC27" s="187" t="s">
        <v>1680</v>
      </c>
      <c r="AD27" s="25"/>
      <c r="AE27" s="25"/>
    </row>
    <row r="28">
      <c r="A28" s="187" t="s">
        <v>1732</v>
      </c>
      <c r="B28" s="187" t="s">
        <v>1677</v>
      </c>
      <c r="C28" s="187" t="s">
        <v>1678</v>
      </c>
      <c r="D28" s="187" t="s">
        <v>90</v>
      </c>
      <c r="E28" s="187" t="s">
        <v>1733</v>
      </c>
      <c r="F28" s="187" t="s">
        <v>1678</v>
      </c>
      <c r="G28" s="188"/>
      <c r="H28" s="187"/>
      <c r="I28" s="187"/>
      <c r="J28" s="188"/>
      <c r="K28" s="187"/>
      <c r="L28" s="188"/>
      <c r="M28" s="188"/>
      <c r="N28" s="188"/>
      <c r="O28" s="188"/>
      <c r="P28" s="190"/>
      <c r="Q28" s="187"/>
      <c r="R28" s="188"/>
      <c r="S28" s="188"/>
      <c r="T28" s="188"/>
      <c r="U28" s="188"/>
      <c r="V28" s="188"/>
      <c r="W28" s="188"/>
      <c r="X28" s="188"/>
      <c r="Y28" s="188"/>
      <c r="Z28" s="188"/>
      <c r="AA28" s="187" t="s">
        <v>1683</v>
      </c>
      <c r="AB28" s="189"/>
      <c r="AC28" s="187" t="s">
        <v>1680</v>
      </c>
      <c r="AD28" s="25"/>
      <c r="AE28" s="25"/>
    </row>
    <row r="29">
      <c r="A29" s="187" t="s">
        <v>1734</v>
      </c>
      <c r="B29" s="187" t="s">
        <v>1677</v>
      </c>
      <c r="C29" s="187" t="s">
        <v>1678</v>
      </c>
      <c r="D29" s="187" t="s">
        <v>90</v>
      </c>
      <c r="E29" s="187" t="s">
        <v>1735</v>
      </c>
      <c r="F29" s="187" t="s">
        <v>1678</v>
      </c>
      <c r="G29" s="188"/>
      <c r="H29" s="188"/>
      <c r="I29" s="188"/>
      <c r="J29" s="188"/>
      <c r="K29" s="188"/>
      <c r="L29" s="188"/>
      <c r="M29" s="188"/>
      <c r="N29" s="188"/>
      <c r="O29" s="188"/>
      <c r="P29" s="189"/>
      <c r="Q29" s="188"/>
      <c r="R29" s="188"/>
      <c r="S29" s="188"/>
      <c r="T29" s="188"/>
      <c r="U29" s="188"/>
      <c r="V29" s="188"/>
      <c r="W29" s="188"/>
      <c r="X29" s="188"/>
      <c r="Y29" s="188"/>
      <c r="Z29" s="188"/>
      <c r="AA29" s="187" t="s">
        <v>1683</v>
      </c>
      <c r="AB29" s="189"/>
      <c r="AC29" s="187" t="s">
        <v>1680</v>
      </c>
      <c r="AD29" s="25"/>
      <c r="AE29" s="25"/>
    </row>
    <row r="30">
      <c r="A30" s="187" t="s">
        <v>1736</v>
      </c>
      <c r="B30" s="187" t="s">
        <v>1677</v>
      </c>
      <c r="C30" s="187" t="s">
        <v>1678</v>
      </c>
      <c r="D30" s="187" t="s">
        <v>90</v>
      </c>
      <c r="E30" s="187" t="s">
        <v>1737</v>
      </c>
      <c r="F30" s="187" t="s">
        <v>1678</v>
      </c>
      <c r="G30" s="188"/>
      <c r="H30" s="187"/>
      <c r="I30" s="187"/>
      <c r="J30" s="188"/>
      <c r="K30" s="187"/>
      <c r="L30" s="188"/>
      <c r="M30" s="188"/>
      <c r="N30" s="188"/>
      <c r="O30" s="188"/>
      <c r="P30" s="190"/>
      <c r="Q30" s="187"/>
      <c r="R30" s="188"/>
      <c r="S30" s="188"/>
      <c r="T30" s="188"/>
      <c r="U30" s="188"/>
      <c r="V30" s="188"/>
      <c r="W30" s="188"/>
      <c r="X30" s="188"/>
      <c r="Y30" s="188"/>
      <c r="Z30" s="188"/>
      <c r="AA30" s="187" t="s">
        <v>1683</v>
      </c>
      <c r="AB30" s="189"/>
      <c r="AC30" s="187" t="s">
        <v>1680</v>
      </c>
      <c r="AD30" s="25"/>
      <c r="AE30" s="25"/>
    </row>
    <row r="31">
      <c r="A31" s="187" t="s">
        <v>1738</v>
      </c>
      <c r="B31" s="187" t="s">
        <v>1677</v>
      </c>
      <c r="C31" s="187" t="s">
        <v>1678</v>
      </c>
      <c r="D31" s="187" t="s">
        <v>90</v>
      </c>
      <c r="E31" s="187" t="s">
        <v>1739</v>
      </c>
      <c r="F31" s="187" t="s">
        <v>1678</v>
      </c>
      <c r="G31" s="188"/>
      <c r="H31" s="187"/>
      <c r="I31" s="187"/>
      <c r="J31" s="188"/>
      <c r="K31" s="187"/>
      <c r="L31" s="188"/>
      <c r="M31" s="188"/>
      <c r="N31" s="188"/>
      <c r="O31" s="188"/>
      <c r="P31" s="189"/>
      <c r="Q31" s="187"/>
      <c r="R31" s="188"/>
      <c r="S31" s="188"/>
      <c r="T31" s="188"/>
      <c r="U31" s="188"/>
      <c r="V31" s="188"/>
      <c r="W31" s="188"/>
      <c r="X31" s="188"/>
      <c r="Y31" s="188"/>
      <c r="Z31" s="188"/>
      <c r="AA31" s="187" t="s">
        <v>1683</v>
      </c>
      <c r="AB31" s="189"/>
      <c r="AC31" s="187" t="s">
        <v>1680</v>
      </c>
      <c r="AD31" s="25"/>
      <c r="AE31" s="25"/>
    </row>
    <row r="32">
      <c r="A32" s="187" t="s">
        <v>1740</v>
      </c>
      <c r="B32" s="187" t="s">
        <v>1677</v>
      </c>
      <c r="C32" s="187" t="s">
        <v>1678</v>
      </c>
      <c r="D32" s="187" t="s">
        <v>90</v>
      </c>
      <c r="E32" s="187" t="s">
        <v>1741</v>
      </c>
      <c r="F32" s="187" t="s">
        <v>1678</v>
      </c>
      <c r="G32" s="188"/>
      <c r="H32" s="188"/>
      <c r="I32" s="188"/>
      <c r="J32" s="188"/>
      <c r="K32" s="188"/>
      <c r="L32" s="188"/>
      <c r="M32" s="188"/>
      <c r="N32" s="188"/>
      <c r="O32" s="188"/>
      <c r="P32" s="189"/>
      <c r="Q32" s="188"/>
      <c r="R32" s="188"/>
      <c r="S32" s="188"/>
      <c r="T32" s="188"/>
      <c r="U32" s="188"/>
      <c r="V32" s="188"/>
      <c r="W32" s="188"/>
      <c r="X32" s="188"/>
      <c r="Y32" s="188"/>
      <c r="Z32" s="188"/>
      <c r="AA32" s="187" t="s">
        <v>1683</v>
      </c>
      <c r="AB32" s="189"/>
      <c r="AC32" s="187" t="s">
        <v>1680</v>
      </c>
      <c r="AD32" s="25"/>
      <c r="AE32" s="25"/>
    </row>
    <row r="33">
      <c r="A33" s="187" t="s">
        <v>1742</v>
      </c>
      <c r="B33" s="187" t="s">
        <v>1677</v>
      </c>
      <c r="C33" s="187" t="s">
        <v>1678</v>
      </c>
      <c r="D33" s="187" t="s">
        <v>90</v>
      </c>
      <c r="E33" s="187" t="s">
        <v>1743</v>
      </c>
      <c r="F33" s="187" t="s">
        <v>1678</v>
      </c>
      <c r="G33" s="188"/>
      <c r="H33" s="187"/>
      <c r="I33" s="187"/>
      <c r="J33" s="188"/>
      <c r="K33" s="187"/>
      <c r="L33" s="188"/>
      <c r="M33" s="188"/>
      <c r="N33" s="188"/>
      <c r="O33" s="188"/>
      <c r="P33" s="190"/>
      <c r="Q33" s="187"/>
      <c r="R33" s="188"/>
      <c r="S33" s="188"/>
      <c r="T33" s="188"/>
      <c r="U33" s="188"/>
      <c r="V33" s="188"/>
      <c r="W33" s="188"/>
      <c r="X33" s="188"/>
      <c r="Y33" s="188"/>
      <c r="Z33" s="188"/>
      <c r="AA33" s="187" t="s">
        <v>1683</v>
      </c>
      <c r="AB33" s="189"/>
      <c r="AC33" s="187" t="s">
        <v>1680</v>
      </c>
      <c r="AD33" s="25"/>
      <c r="AE33" s="25"/>
    </row>
    <row r="34">
      <c r="A34" s="187" t="s">
        <v>1744</v>
      </c>
      <c r="B34" s="187" t="s">
        <v>1677</v>
      </c>
      <c r="C34" s="187" t="s">
        <v>1678</v>
      </c>
      <c r="D34" s="187" t="s">
        <v>90</v>
      </c>
      <c r="E34" s="187" t="s">
        <v>1745</v>
      </c>
      <c r="F34" s="187" t="s">
        <v>1678</v>
      </c>
      <c r="G34" s="188"/>
      <c r="H34" s="187"/>
      <c r="I34" s="187"/>
      <c r="J34" s="188"/>
      <c r="K34" s="187"/>
      <c r="L34" s="188"/>
      <c r="M34" s="188"/>
      <c r="N34" s="188"/>
      <c r="O34" s="188"/>
      <c r="P34" s="189"/>
      <c r="Q34" s="187"/>
      <c r="R34" s="188"/>
      <c r="S34" s="188"/>
      <c r="T34" s="188"/>
      <c r="U34" s="188"/>
      <c r="V34" s="188"/>
      <c r="W34" s="188"/>
      <c r="X34" s="188"/>
      <c r="Y34" s="188"/>
      <c r="Z34" s="188"/>
      <c r="AA34" s="187" t="s">
        <v>1683</v>
      </c>
      <c r="AB34" s="189"/>
      <c r="AC34" s="187" t="s">
        <v>1680</v>
      </c>
      <c r="AD34" s="25"/>
      <c r="AE34" s="25"/>
    </row>
    <row r="35">
      <c r="A35" s="187" t="s">
        <v>1746</v>
      </c>
      <c r="B35" s="187" t="s">
        <v>1677</v>
      </c>
      <c r="C35" s="187" t="s">
        <v>1678</v>
      </c>
      <c r="D35" s="187" t="s">
        <v>90</v>
      </c>
      <c r="E35" s="187" t="s">
        <v>1747</v>
      </c>
      <c r="F35" s="187" t="s">
        <v>1678</v>
      </c>
      <c r="G35" s="188"/>
      <c r="H35" s="187"/>
      <c r="I35" s="187"/>
      <c r="J35" s="188"/>
      <c r="K35" s="187"/>
      <c r="L35" s="188"/>
      <c r="M35" s="188"/>
      <c r="N35" s="188"/>
      <c r="O35" s="188"/>
      <c r="P35" s="189"/>
      <c r="Q35" s="187"/>
      <c r="R35" s="188"/>
      <c r="S35" s="188"/>
      <c r="T35" s="188"/>
      <c r="U35" s="188"/>
      <c r="V35" s="188"/>
      <c r="W35" s="188"/>
      <c r="X35" s="188"/>
      <c r="Y35" s="188"/>
      <c r="Z35" s="188"/>
      <c r="AA35" s="187" t="s">
        <v>1683</v>
      </c>
      <c r="AB35" s="189"/>
      <c r="AC35" s="187" t="s">
        <v>1680</v>
      </c>
      <c r="AD35" s="25"/>
      <c r="AE35" s="25"/>
    </row>
    <row r="36">
      <c r="A36" s="187" t="s">
        <v>1748</v>
      </c>
      <c r="B36" s="187" t="s">
        <v>1677</v>
      </c>
      <c r="C36" s="187" t="s">
        <v>1678</v>
      </c>
      <c r="D36" s="187" t="s">
        <v>90</v>
      </c>
      <c r="E36" s="187" t="s">
        <v>1749</v>
      </c>
      <c r="F36" s="187" t="s">
        <v>1678</v>
      </c>
      <c r="G36" s="188"/>
      <c r="H36" s="187"/>
      <c r="I36" s="187"/>
      <c r="J36" s="188"/>
      <c r="K36" s="187"/>
      <c r="L36" s="188"/>
      <c r="M36" s="188"/>
      <c r="N36" s="188"/>
      <c r="O36" s="188"/>
      <c r="P36" s="189"/>
      <c r="Q36" s="187"/>
      <c r="R36" s="188"/>
      <c r="S36" s="188"/>
      <c r="T36" s="188"/>
      <c r="U36" s="188"/>
      <c r="V36" s="188"/>
      <c r="W36" s="188"/>
      <c r="X36" s="188"/>
      <c r="Y36" s="188"/>
      <c r="Z36" s="188"/>
      <c r="AA36" s="187" t="s">
        <v>1683</v>
      </c>
      <c r="AB36" s="189"/>
      <c r="AC36" s="187" t="s">
        <v>1680</v>
      </c>
      <c r="AD36" s="25"/>
      <c r="AE36" s="25"/>
    </row>
    <row r="37">
      <c r="A37" s="187" t="s">
        <v>1750</v>
      </c>
      <c r="B37" s="187" t="s">
        <v>1677</v>
      </c>
      <c r="C37" s="187" t="s">
        <v>1678</v>
      </c>
      <c r="D37" s="187" t="s">
        <v>90</v>
      </c>
      <c r="E37" s="187" t="s">
        <v>1751</v>
      </c>
      <c r="F37" s="187" t="s">
        <v>1678</v>
      </c>
      <c r="G37" s="188"/>
      <c r="H37" s="187"/>
      <c r="I37" s="187"/>
      <c r="J37" s="188"/>
      <c r="K37" s="187"/>
      <c r="L37" s="188"/>
      <c r="M37" s="188"/>
      <c r="N37" s="188"/>
      <c r="O37" s="188"/>
      <c r="P37" s="189"/>
      <c r="Q37" s="187"/>
      <c r="R37" s="188"/>
      <c r="S37" s="188"/>
      <c r="T37" s="188"/>
      <c r="U37" s="188"/>
      <c r="V37" s="188"/>
      <c r="W37" s="188"/>
      <c r="X37" s="188"/>
      <c r="Y37" s="188"/>
      <c r="Z37" s="188"/>
      <c r="AA37" s="187" t="s">
        <v>1683</v>
      </c>
      <c r="AB37" s="189"/>
      <c r="AC37" s="187" t="s">
        <v>1680</v>
      </c>
      <c r="AD37" s="25"/>
      <c r="AE37" s="25"/>
    </row>
    <row r="38">
      <c r="A38" s="187" t="s">
        <v>1752</v>
      </c>
      <c r="B38" s="187" t="s">
        <v>1677</v>
      </c>
      <c r="C38" s="187" t="s">
        <v>1678</v>
      </c>
      <c r="D38" s="187" t="s">
        <v>90</v>
      </c>
      <c r="E38" s="187" t="s">
        <v>1753</v>
      </c>
      <c r="F38" s="187" t="s">
        <v>1678</v>
      </c>
      <c r="G38" s="188"/>
      <c r="H38" s="188"/>
      <c r="I38" s="188"/>
      <c r="J38" s="188"/>
      <c r="K38" s="188"/>
      <c r="L38" s="188"/>
      <c r="M38" s="188"/>
      <c r="N38" s="188"/>
      <c r="O38" s="188"/>
      <c r="P38" s="190"/>
      <c r="Q38" s="188"/>
      <c r="R38" s="188"/>
      <c r="S38" s="188"/>
      <c r="T38" s="188"/>
      <c r="U38" s="188"/>
      <c r="V38" s="188"/>
      <c r="W38" s="188"/>
      <c r="X38" s="188"/>
      <c r="Y38" s="188"/>
      <c r="Z38" s="188"/>
      <c r="AA38" s="187" t="s">
        <v>1683</v>
      </c>
      <c r="AB38" s="189"/>
      <c r="AC38" s="187" t="s">
        <v>1680</v>
      </c>
      <c r="AD38" s="25"/>
      <c r="AE38" s="25"/>
    </row>
    <row r="39">
      <c r="A39" s="187" t="s">
        <v>1754</v>
      </c>
      <c r="B39" s="187" t="s">
        <v>1677</v>
      </c>
      <c r="C39" s="187" t="s">
        <v>1678</v>
      </c>
      <c r="D39" s="187" t="s">
        <v>90</v>
      </c>
      <c r="E39" s="187" t="s">
        <v>1755</v>
      </c>
      <c r="F39" s="187" t="s">
        <v>1678</v>
      </c>
      <c r="G39" s="188"/>
      <c r="H39" s="187"/>
      <c r="I39" s="187"/>
      <c r="J39" s="188"/>
      <c r="K39" s="188"/>
      <c r="L39" s="188"/>
      <c r="M39" s="188"/>
      <c r="N39" s="188"/>
      <c r="O39" s="188"/>
      <c r="P39" s="190"/>
      <c r="Q39" s="187"/>
      <c r="R39" s="188"/>
      <c r="S39" s="188"/>
      <c r="T39" s="188"/>
      <c r="U39" s="188"/>
      <c r="V39" s="188"/>
      <c r="W39" s="188"/>
      <c r="X39" s="188"/>
      <c r="Y39" s="188"/>
      <c r="Z39" s="188"/>
      <c r="AA39" s="187" t="s">
        <v>1683</v>
      </c>
      <c r="AB39" s="189"/>
      <c r="AC39" s="187" t="s">
        <v>1680</v>
      </c>
      <c r="AD39" s="25"/>
      <c r="AE39" s="25"/>
    </row>
    <row r="40">
      <c r="A40" s="187" t="s">
        <v>1756</v>
      </c>
      <c r="B40" s="187" t="s">
        <v>1677</v>
      </c>
      <c r="C40" s="187" t="s">
        <v>1678</v>
      </c>
      <c r="D40" s="187" t="s">
        <v>90</v>
      </c>
      <c r="E40" s="187" t="s">
        <v>1757</v>
      </c>
      <c r="F40" s="187" t="s">
        <v>1678</v>
      </c>
      <c r="G40" s="188"/>
      <c r="H40" s="187"/>
      <c r="I40" s="187"/>
      <c r="J40" s="188"/>
      <c r="K40" s="187"/>
      <c r="L40" s="188"/>
      <c r="M40" s="188"/>
      <c r="N40" s="188"/>
      <c r="O40" s="188"/>
      <c r="P40" s="189"/>
      <c r="Q40" s="187"/>
      <c r="R40" s="188"/>
      <c r="S40" s="188"/>
      <c r="T40" s="188"/>
      <c r="U40" s="188"/>
      <c r="V40" s="188"/>
      <c r="W40" s="188"/>
      <c r="X40" s="188"/>
      <c r="Y40" s="188"/>
      <c r="Z40" s="188"/>
      <c r="AA40" s="187" t="s">
        <v>1683</v>
      </c>
      <c r="AB40" s="189"/>
      <c r="AC40" s="187" t="s">
        <v>1680</v>
      </c>
      <c r="AD40" s="25"/>
      <c r="AE40" s="25"/>
    </row>
    <row r="41">
      <c r="A41" s="187" t="s">
        <v>1758</v>
      </c>
      <c r="B41" s="187" t="s">
        <v>1677</v>
      </c>
      <c r="C41" s="187" t="s">
        <v>1678</v>
      </c>
      <c r="D41" s="187" t="s">
        <v>90</v>
      </c>
      <c r="E41" s="187" t="s">
        <v>1759</v>
      </c>
      <c r="F41" s="187" t="s">
        <v>1678</v>
      </c>
      <c r="G41" s="188"/>
      <c r="H41" s="188"/>
      <c r="I41" s="188"/>
      <c r="J41" s="188"/>
      <c r="K41" s="188"/>
      <c r="L41" s="188"/>
      <c r="M41" s="188"/>
      <c r="N41" s="188"/>
      <c r="O41" s="188"/>
      <c r="P41" s="189"/>
      <c r="Q41" s="188"/>
      <c r="R41" s="188"/>
      <c r="S41" s="188"/>
      <c r="T41" s="188"/>
      <c r="U41" s="188"/>
      <c r="V41" s="188"/>
      <c r="W41" s="188"/>
      <c r="X41" s="188"/>
      <c r="Y41" s="188"/>
      <c r="Z41" s="188"/>
      <c r="AA41" s="187" t="s">
        <v>1683</v>
      </c>
      <c r="AB41" s="189"/>
      <c r="AC41" s="187" t="s">
        <v>1680</v>
      </c>
      <c r="AD41" s="25"/>
      <c r="AE41" s="25"/>
    </row>
    <row r="42">
      <c r="A42" s="187" t="s">
        <v>1760</v>
      </c>
      <c r="B42" s="187" t="s">
        <v>1677</v>
      </c>
      <c r="C42" s="187" t="s">
        <v>1678</v>
      </c>
      <c r="D42" s="187" t="s">
        <v>90</v>
      </c>
      <c r="E42" s="187" t="s">
        <v>1761</v>
      </c>
      <c r="F42" s="187" t="s">
        <v>1678</v>
      </c>
      <c r="G42" s="188"/>
      <c r="H42" s="187"/>
      <c r="I42" s="187"/>
      <c r="J42" s="188"/>
      <c r="K42" s="187"/>
      <c r="L42" s="188"/>
      <c r="M42" s="188"/>
      <c r="N42" s="188"/>
      <c r="O42" s="188"/>
      <c r="P42" s="190"/>
      <c r="Q42" s="187"/>
      <c r="R42" s="188"/>
      <c r="S42" s="188"/>
      <c r="T42" s="188"/>
      <c r="U42" s="188"/>
      <c r="V42" s="188"/>
      <c r="W42" s="188"/>
      <c r="X42" s="188"/>
      <c r="Y42" s="188"/>
      <c r="Z42" s="188"/>
      <c r="AA42" s="187" t="s">
        <v>1683</v>
      </c>
      <c r="AB42" s="189"/>
      <c r="AC42" s="187" t="s">
        <v>1680</v>
      </c>
      <c r="AD42" s="25"/>
      <c r="AE42" s="25"/>
    </row>
    <row r="43">
      <c r="A43" s="187" t="s">
        <v>1762</v>
      </c>
      <c r="B43" s="187" t="s">
        <v>1677</v>
      </c>
      <c r="C43" s="187" t="s">
        <v>1678</v>
      </c>
      <c r="D43" s="187" t="s">
        <v>90</v>
      </c>
      <c r="E43" s="187" t="s">
        <v>1763</v>
      </c>
      <c r="F43" s="187" t="s">
        <v>1678</v>
      </c>
      <c r="G43" s="188"/>
      <c r="H43" s="187"/>
      <c r="I43" s="187"/>
      <c r="J43" s="188"/>
      <c r="K43" s="188"/>
      <c r="L43" s="188"/>
      <c r="M43" s="188"/>
      <c r="N43" s="188"/>
      <c r="O43" s="188"/>
      <c r="P43" s="189"/>
      <c r="Q43" s="187"/>
      <c r="R43" s="188"/>
      <c r="S43" s="188"/>
      <c r="T43" s="188"/>
      <c r="U43" s="188"/>
      <c r="V43" s="188"/>
      <c r="W43" s="188"/>
      <c r="X43" s="188"/>
      <c r="Y43" s="188"/>
      <c r="Z43" s="188"/>
      <c r="AA43" s="187" t="s">
        <v>1683</v>
      </c>
      <c r="AB43" s="189"/>
      <c r="AC43" s="187" t="s">
        <v>1680</v>
      </c>
      <c r="AD43" s="25"/>
      <c r="AE43" s="25"/>
    </row>
    <row r="44">
      <c r="A44" s="187" t="s">
        <v>1764</v>
      </c>
      <c r="B44" s="187" t="s">
        <v>1677</v>
      </c>
      <c r="C44" s="187" t="s">
        <v>1678</v>
      </c>
      <c r="D44" s="187" t="s">
        <v>90</v>
      </c>
      <c r="E44" s="187" t="s">
        <v>1765</v>
      </c>
      <c r="F44" s="187" t="s">
        <v>1678</v>
      </c>
      <c r="G44" s="188"/>
      <c r="H44" s="188"/>
      <c r="I44" s="188"/>
      <c r="J44" s="188"/>
      <c r="K44" s="188"/>
      <c r="L44" s="188"/>
      <c r="M44" s="188"/>
      <c r="N44" s="188"/>
      <c r="O44" s="188"/>
      <c r="P44" s="189"/>
      <c r="Q44" s="188"/>
      <c r="R44" s="188"/>
      <c r="S44" s="188"/>
      <c r="T44" s="188"/>
      <c r="U44" s="188"/>
      <c r="V44" s="188"/>
      <c r="W44" s="188"/>
      <c r="X44" s="188"/>
      <c r="Y44" s="188"/>
      <c r="Z44" s="188"/>
      <c r="AA44" s="187" t="s">
        <v>1683</v>
      </c>
      <c r="AB44" s="189"/>
      <c r="AC44" s="187" t="s">
        <v>1680</v>
      </c>
      <c r="AD44" s="25"/>
      <c r="AE44" s="25"/>
    </row>
    <row r="45">
      <c r="A45" s="187" t="s">
        <v>1766</v>
      </c>
      <c r="B45" s="187" t="s">
        <v>1677</v>
      </c>
      <c r="C45" s="187" t="s">
        <v>1678</v>
      </c>
      <c r="D45" s="187" t="s">
        <v>90</v>
      </c>
      <c r="E45" s="187" t="s">
        <v>1767</v>
      </c>
      <c r="F45" s="187" t="s">
        <v>1678</v>
      </c>
      <c r="G45" s="188"/>
      <c r="H45" s="187"/>
      <c r="I45" s="187"/>
      <c r="J45" s="188"/>
      <c r="K45" s="187"/>
      <c r="L45" s="188"/>
      <c r="M45" s="188"/>
      <c r="N45" s="188"/>
      <c r="O45" s="188"/>
      <c r="P45" s="189"/>
      <c r="Q45" s="187"/>
      <c r="R45" s="188"/>
      <c r="S45" s="188"/>
      <c r="T45" s="188"/>
      <c r="U45" s="188"/>
      <c r="V45" s="188"/>
      <c r="W45" s="188"/>
      <c r="X45" s="188"/>
      <c r="Y45" s="188"/>
      <c r="Z45" s="188"/>
      <c r="AA45" s="187" t="s">
        <v>1683</v>
      </c>
      <c r="AB45" s="189"/>
      <c r="AC45" s="187" t="s">
        <v>1680</v>
      </c>
      <c r="AD45" s="25"/>
      <c r="AE45" s="25"/>
    </row>
    <row r="46">
      <c r="A46" s="187" t="s">
        <v>1768</v>
      </c>
      <c r="B46" s="187" t="s">
        <v>1677</v>
      </c>
      <c r="C46" s="187" t="s">
        <v>1678</v>
      </c>
      <c r="D46" s="187" t="s">
        <v>90</v>
      </c>
      <c r="E46" s="187" t="s">
        <v>1769</v>
      </c>
      <c r="F46" s="187" t="s">
        <v>1678</v>
      </c>
      <c r="G46" s="188"/>
      <c r="H46" s="187"/>
      <c r="I46" s="187"/>
      <c r="J46" s="188"/>
      <c r="K46" s="187"/>
      <c r="L46" s="188"/>
      <c r="M46" s="188"/>
      <c r="N46" s="188"/>
      <c r="O46" s="188"/>
      <c r="P46" s="189"/>
      <c r="Q46" s="187"/>
      <c r="R46" s="188"/>
      <c r="S46" s="188"/>
      <c r="T46" s="188"/>
      <c r="U46" s="188"/>
      <c r="V46" s="188"/>
      <c r="W46" s="188"/>
      <c r="X46" s="188"/>
      <c r="Y46" s="188"/>
      <c r="Z46" s="188"/>
      <c r="AA46" s="187" t="s">
        <v>1683</v>
      </c>
      <c r="AB46" s="189"/>
      <c r="AC46" s="187" t="s">
        <v>1680</v>
      </c>
      <c r="AD46" s="25"/>
      <c r="AE46" s="25"/>
    </row>
    <row r="47">
      <c r="A47" s="187" t="s">
        <v>1770</v>
      </c>
      <c r="B47" s="187" t="s">
        <v>1677</v>
      </c>
      <c r="C47" s="187" t="s">
        <v>1678</v>
      </c>
      <c r="D47" s="187" t="s">
        <v>90</v>
      </c>
      <c r="E47" s="187" t="s">
        <v>1771</v>
      </c>
      <c r="F47" s="187" t="s">
        <v>1678</v>
      </c>
      <c r="G47" s="188"/>
      <c r="H47" s="188"/>
      <c r="I47" s="188"/>
      <c r="J47" s="188"/>
      <c r="K47" s="188"/>
      <c r="L47" s="188"/>
      <c r="M47" s="188"/>
      <c r="N47" s="188"/>
      <c r="O47" s="188"/>
      <c r="P47" s="189"/>
      <c r="Q47" s="188"/>
      <c r="R47" s="188"/>
      <c r="S47" s="188"/>
      <c r="T47" s="188"/>
      <c r="U47" s="188"/>
      <c r="V47" s="188"/>
      <c r="W47" s="188"/>
      <c r="X47" s="188"/>
      <c r="Y47" s="188"/>
      <c r="Z47" s="188"/>
      <c r="AA47" s="187" t="s">
        <v>1683</v>
      </c>
      <c r="AB47" s="189"/>
      <c r="AC47" s="187" t="s">
        <v>1680</v>
      </c>
      <c r="AD47" s="25"/>
      <c r="AE47" s="25"/>
    </row>
    <row r="48">
      <c r="A48" s="187" t="s">
        <v>1772</v>
      </c>
      <c r="B48" s="187" t="s">
        <v>1677</v>
      </c>
      <c r="C48" s="187" t="s">
        <v>1678</v>
      </c>
      <c r="D48" s="187" t="s">
        <v>90</v>
      </c>
      <c r="E48" s="187" t="s">
        <v>1773</v>
      </c>
      <c r="F48" s="187" t="s">
        <v>1678</v>
      </c>
      <c r="G48" s="188"/>
      <c r="H48" s="187"/>
      <c r="I48" s="187"/>
      <c r="J48" s="188"/>
      <c r="K48" s="187"/>
      <c r="L48" s="188"/>
      <c r="M48" s="188"/>
      <c r="N48" s="188"/>
      <c r="O48" s="188"/>
      <c r="P48" s="189"/>
      <c r="Q48" s="187"/>
      <c r="R48" s="188"/>
      <c r="S48" s="188"/>
      <c r="T48" s="188"/>
      <c r="U48" s="188"/>
      <c r="V48" s="188"/>
      <c r="W48" s="188"/>
      <c r="X48" s="188"/>
      <c r="Y48" s="188"/>
      <c r="Z48" s="188"/>
      <c r="AA48" s="187" t="s">
        <v>1683</v>
      </c>
      <c r="AB48" s="189"/>
      <c r="AC48" s="187" t="s">
        <v>1680</v>
      </c>
      <c r="AD48" s="25"/>
      <c r="AE48" s="25"/>
    </row>
    <row r="49">
      <c r="A49" s="187" t="s">
        <v>1774</v>
      </c>
      <c r="B49" s="187" t="s">
        <v>1677</v>
      </c>
      <c r="C49" s="187" t="s">
        <v>1678</v>
      </c>
      <c r="D49" s="187" t="s">
        <v>90</v>
      </c>
      <c r="E49" s="187" t="s">
        <v>1775</v>
      </c>
      <c r="F49" s="187" t="s">
        <v>1678</v>
      </c>
      <c r="G49" s="188"/>
      <c r="H49" s="187"/>
      <c r="I49" s="187"/>
      <c r="J49" s="188"/>
      <c r="K49" s="187"/>
      <c r="L49" s="188"/>
      <c r="M49" s="188"/>
      <c r="N49" s="188"/>
      <c r="O49" s="188"/>
      <c r="P49" s="189"/>
      <c r="Q49" s="187"/>
      <c r="R49" s="188"/>
      <c r="S49" s="188"/>
      <c r="T49" s="188"/>
      <c r="U49" s="188"/>
      <c r="V49" s="188"/>
      <c r="W49" s="188"/>
      <c r="X49" s="188"/>
      <c r="Y49" s="188"/>
      <c r="Z49" s="188"/>
      <c r="AA49" s="187" t="s">
        <v>1683</v>
      </c>
      <c r="AB49" s="189"/>
      <c r="AC49" s="187" t="s">
        <v>1680</v>
      </c>
      <c r="AD49" s="25"/>
      <c r="AE49" s="25"/>
    </row>
    <row r="50">
      <c r="A50" s="187" t="s">
        <v>1776</v>
      </c>
      <c r="B50" s="187" t="s">
        <v>1677</v>
      </c>
      <c r="C50" s="187" t="s">
        <v>1678</v>
      </c>
      <c r="D50" s="187" t="s">
        <v>90</v>
      </c>
      <c r="E50" s="187" t="s">
        <v>1777</v>
      </c>
      <c r="F50" s="187" t="s">
        <v>1678</v>
      </c>
      <c r="G50" s="188"/>
      <c r="H50" s="188"/>
      <c r="I50" s="188"/>
      <c r="J50" s="188"/>
      <c r="K50" s="188"/>
      <c r="L50" s="188"/>
      <c r="M50" s="188"/>
      <c r="N50" s="188"/>
      <c r="O50" s="188"/>
      <c r="P50" s="190"/>
      <c r="Q50" s="188"/>
      <c r="R50" s="188"/>
      <c r="S50" s="188"/>
      <c r="T50" s="188"/>
      <c r="U50" s="188"/>
      <c r="V50" s="188"/>
      <c r="W50" s="188"/>
      <c r="X50" s="188"/>
      <c r="Y50" s="188"/>
      <c r="Z50" s="188"/>
      <c r="AA50" s="187" t="s">
        <v>1683</v>
      </c>
      <c r="AB50" s="189"/>
      <c r="AC50" s="187" t="s">
        <v>1680</v>
      </c>
      <c r="AD50" s="25"/>
      <c r="AE50" s="25"/>
    </row>
    <row r="51">
      <c r="A51" s="187" t="s">
        <v>1778</v>
      </c>
      <c r="B51" s="187" t="s">
        <v>1677</v>
      </c>
      <c r="C51" s="187" t="s">
        <v>1678</v>
      </c>
      <c r="D51" s="187" t="s">
        <v>90</v>
      </c>
      <c r="E51" s="187" t="s">
        <v>1779</v>
      </c>
      <c r="F51" s="187" t="s">
        <v>1678</v>
      </c>
      <c r="G51" s="188"/>
      <c r="H51" s="187"/>
      <c r="I51" s="187"/>
      <c r="J51" s="188"/>
      <c r="K51" s="187"/>
      <c r="L51" s="188"/>
      <c r="M51" s="188"/>
      <c r="N51" s="188"/>
      <c r="O51" s="188"/>
      <c r="P51" s="189"/>
      <c r="Q51" s="187"/>
      <c r="R51" s="188"/>
      <c r="S51" s="188"/>
      <c r="T51" s="188"/>
      <c r="U51" s="188"/>
      <c r="V51" s="188"/>
      <c r="W51" s="188"/>
      <c r="X51" s="188"/>
      <c r="Y51" s="188"/>
      <c r="Z51" s="188"/>
      <c r="AA51" s="187" t="s">
        <v>1683</v>
      </c>
      <c r="AB51" s="189"/>
      <c r="AC51" s="187" t="s">
        <v>1680</v>
      </c>
      <c r="AD51" s="25"/>
      <c r="AE51" s="25"/>
    </row>
    <row r="52">
      <c r="A52" s="187" t="s">
        <v>1780</v>
      </c>
      <c r="B52" s="187" t="s">
        <v>1677</v>
      </c>
      <c r="C52" s="187" t="s">
        <v>1678</v>
      </c>
      <c r="D52" s="187" t="s">
        <v>90</v>
      </c>
      <c r="E52" s="187" t="s">
        <v>1781</v>
      </c>
      <c r="F52" s="187" t="s">
        <v>1678</v>
      </c>
      <c r="G52" s="188"/>
      <c r="H52" s="187"/>
      <c r="I52" s="187"/>
      <c r="J52" s="188"/>
      <c r="K52" s="187"/>
      <c r="L52" s="188"/>
      <c r="M52" s="188"/>
      <c r="N52" s="188"/>
      <c r="O52" s="188"/>
      <c r="P52" s="189"/>
      <c r="Q52" s="187"/>
      <c r="R52" s="188"/>
      <c r="S52" s="188"/>
      <c r="T52" s="188"/>
      <c r="U52" s="188"/>
      <c r="V52" s="188"/>
      <c r="W52" s="188"/>
      <c r="X52" s="188"/>
      <c r="Y52" s="188"/>
      <c r="Z52" s="188"/>
      <c r="AA52" s="187" t="s">
        <v>1683</v>
      </c>
      <c r="AB52" s="189"/>
      <c r="AC52" s="187" t="s">
        <v>1680</v>
      </c>
      <c r="AD52" s="25"/>
      <c r="AE52" s="25"/>
    </row>
    <row r="53">
      <c r="A53" s="187" t="s">
        <v>1782</v>
      </c>
      <c r="B53" s="187" t="s">
        <v>1677</v>
      </c>
      <c r="C53" s="187" t="s">
        <v>1678</v>
      </c>
      <c r="D53" s="187" t="s">
        <v>90</v>
      </c>
      <c r="E53" s="187" t="s">
        <v>1783</v>
      </c>
      <c r="F53" s="187" t="s">
        <v>1678</v>
      </c>
      <c r="G53" s="188"/>
      <c r="H53" s="188"/>
      <c r="I53" s="188"/>
      <c r="J53" s="188"/>
      <c r="K53" s="188"/>
      <c r="L53" s="188"/>
      <c r="M53" s="188"/>
      <c r="N53" s="188"/>
      <c r="O53" s="188"/>
      <c r="P53" s="189"/>
      <c r="Q53" s="188"/>
      <c r="R53" s="188"/>
      <c r="S53" s="188"/>
      <c r="T53" s="188"/>
      <c r="U53" s="188"/>
      <c r="V53" s="188"/>
      <c r="W53" s="188"/>
      <c r="X53" s="188"/>
      <c r="Y53" s="188"/>
      <c r="Z53" s="188"/>
      <c r="AA53" s="187" t="s">
        <v>1683</v>
      </c>
      <c r="AB53" s="189"/>
      <c r="AC53" s="187" t="s">
        <v>1680</v>
      </c>
      <c r="AD53" s="25"/>
      <c r="AE53" s="25"/>
    </row>
    <row r="54">
      <c r="A54" s="187" t="s">
        <v>1784</v>
      </c>
      <c r="B54" s="187" t="s">
        <v>1677</v>
      </c>
      <c r="C54" s="187" t="s">
        <v>1678</v>
      </c>
      <c r="D54" s="187" t="s">
        <v>90</v>
      </c>
      <c r="E54" s="187" t="s">
        <v>1785</v>
      </c>
      <c r="F54" s="187" t="s">
        <v>1678</v>
      </c>
      <c r="G54" s="188"/>
      <c r="H54" s="187"/>
      <c r="I54" s="187"/>
      <c r="J54" s="188"/>
      <c r="K54" s="187"/>
      <c r="L54" s="188"/>
      <c r="M54" s="188"/>
      <c r="N54" s="188"/>
      <c r="O54" s="188"/>
      <c r="P54" s="189"/>
      <c r="Q54" s="187"/>
      <c r="R54" s="188"/>
      <c r="S54" s="188"/>
      <c r="T54" s="188"/>
      <c r="U54" s="188"/>
      <c r="V54" s="188"/>
      <c r="W54" s="188"/>
      <c r="X54" s="188"/>
      <c r="Y54" s="188"/>
      <c r="Z54" s="188"/>
      <c r="AA54" s="187" t="s">
        <v>1683</v>
      </c>
      <c r="AB54" s="189"/>
      <c r="AC54" s="187" t="s">
        <v>1680</v>
      </c>
      <c r="AD54" s="25"/>
      <c r="AE54" s="25"/>
    </row>
    <row r="55">
      <c r="A55" s="187" t="s">
        <v>1786</v>
      </c>
      <c r="B55" s="187" t="s">
        <v>1677</v>
      </c>
      <c r="C55" s="187" t="s">
        <v>1678</v>
      </c>
      <c r="D55" s="187" t="s">
        <v>90</v>
      </c>
      <c r="E55" s="187" t="s">
        <v>1787</v>
      </c>
      <c r="F55" s="187" t="s">
        <v>1678</v>
      </c>
      <c r="G55" s="188"/>
      <c r="H55" s="187"/>
      <c r="I55" s="187"/>
      <c r="J55" s="188"/>
      <c r="K55" s="187"/>
      <c r="L55" s="188"/>
      <c r="M55" s="188"/>
      <c r="N55" s="188"/>
      <c r="O55" s="188"/>
      <c r="P55" s="189"/>
      <c r="Q55" s="187"/>
      <c r="R55" s="188"/>
      <c r="S55" s="188"/>
      <c r="T55" s="188"/>
      <c r="U55" s="188"/>
      <c r="V55" s="188"/>
      <c r="W55" s="188"/>
      <c r="X55" s="188"/>
      <c r="Y55" s="188"/>
      <c r="Z55" s="188"/>
      <c r="AA55" s="187" t="s">
        <v>1683</v>
      </c>
      <c r="AB55" s="189"/>
      <c r="AC55" s="187" t="s">
        <v>1680</v>
      </c>
      <c r="AD55" s="25"/>
      <c r="AE55" s="25"/>
    </row>
    <row r="56">
      <c r="A56" s="187" t="s">
        <v>1788</v>
      </c>
      <c r="B56" s="187" t="s">
        <v>1677</v>
      </c>
      <c r="C56" s="187" t="s">
        <v>1678</v>
      </c>
      <c r="D56" s="187" t="s">
        <v>90</v>
      </c>
      <c r="E56" s="187" t="s">
        <v>1789</v>
      </c>
      <c r="F56" s="187" t="s">
        <v>1678</v>
      </c>
      <c r="G56" s="188"/>
      <c r="H56" s="187"/>
      <c r="I56" s="187"/>
      <c r="J56" s="188"/>
      <c r="K56" s="187"/>
      <c r="L56" s="188"/>
      <c r="M56" s="188"/>
      <c r="N56" s="188"/>
      <c r="O56" s="188"/>
      <c r="P56" s="189"/>
      <c r="Q56" s="187"/>
      <c r="R56" s="188"/>
      <c r="S56" s="188"/>
      <c r="T56" s="188"/>
      <c r="U56" s="188"/>
      <c r="V56" s="188"/>
      <c r="W56" s="188"/>
      <c r="X56" s="188"/>
      <c r="Y56" s="188"/>
      <c r="Z56" s="188"/>
      <c r="AA56" s="187" t="s">
        <v>1683</v>
      </c>
      <c r="AB56" s="189"/>
      <c r="AC56" s="187" t="s">
        <v>1680</v>
      </c>
      <c r="AD56" s="25"/>
      <c r="AE56" s="25"/>
    </row>
    <row r="57">
      <c r="A57" s="187" t="s">
        <v>1790</v>
      </c>
      <c r="B57" s="187" t="s">
        <v>1677</v>
      </c>
      <c r="C57" s="187" t="s">
        <v>1678</v>
      </c>
      <c r="D57" s="187" t="s">
        <v>90</v>
      </c>
      <c r="E57" s="187" t="s">
        <v>1791</v>
      </c>
      <c r="F57" s="187" t="s">
        <v>1678</v>
      </c>
      <c r="G57" s="188"/>
      <c r="H57" s="187" t="s">
        <v>86</v>
      </c>
      <c r="I57" s="187" t="s">
        <v>87</v>
      </c>
      <c r="J57" s="188"/>
      <c r="K57" s="187"/>
      <c r="L57" s="188"/>
      <c r="M57" s="188"/>
      <c r="N57" s="188"/>
      <c r="O57" s="188"/>
      <c r="P57" s="190"/>
      <c r="Q57" s="187">
        <v>1.0</v>
      </c>
      <c r="R57" s="188"/>
      <c r="S57" s="188"/>
      <c r="T57" s="188"/>
      <c r="U57" s="188"/>
      <c r="V57" s="188"/>
      <c r="W57" s="188"/>
      <c r="X57" s="188"/>
      <c r="Y57" s="188"/>
      <c r="Z57" s="188"/>
      <c r="AA57" s="187"/>
      <c r="AB57" s="189"/>
      <c r="AC57" s="187" t="s">
        <v>1680</v>
      </c>
      <c r="AD57" s="25"/>
      <c r="AE57" s="25"/>
    </row>
    <row r="58">
      <c r="A58" s="187" t="s">
        <v>1792</v>
      </c>
      <c r="B58" s="187" t="s">
        <v>1677</v>
      </c>
      <c r="C58" s="187" t="s">
        <v>1678</v>
      </c>
      <c r="D58" s="187" t="s">
        <v>90</v>
      </c>
      <c r="E58" s="187" t="s">
        <v>1793</v>
      </c>
      <c r="F58" s="187" t="s">
        <v>1678</v>
      </c>
      <c r="G58" s="188"/>
      <c r="H58" s="187" t="s">
        <v>93</v>
      </c>
      <c r="I58" s="187" t="s">
        <v>94</v>
      </c>
      <c r="J58" s="188"/>
      <c r="K58" s="187"/>
      <c r="L58" s="188"/>
      <c r="M58" s="188"/>
      <c r="N58" s="188"/>
      <c r="O58" s="188"/>
      <c r="P58" s="189"/>
      <c r="Q58" s="187">
        <v>1.0</v>
      </c>
      <c r="R58" s="188"/>
      <c r="S58" s="188"/>
      <c r="T58" s="188"/>
      <c r="U58" s="188"/>
      <c r="V58" s="188"/>
      <c r="W58" s="188"/>
      <c r="X58" s="188"/>
      <c r="Y58" s="188"/>
      <c r="Z58" s="188"/>
      <c r="AA58" s="187"/>
      <c r="AB58" s="189"/>
      <c r="AC58" s="187" t="s">
        <v>1680</v>
      </c>
      <c r="AD58" s="25"/>
      <c r="AE58" s="25"/>
    </row>
    <row r="59">
      <c r="A59" s="187" t="s">
        <v>1794</v>
      </c>
      <c r="B59" s="187" t="s">
        <v>1677</v>
      </c>
      <c r="C59" s="187" t="s">
        <v>1678</v>
      </c>
      <c r="D59" s="187" t="s">
        <v>90</v>
      </c>
      <c r="E59" s="187" t="s">
        <v>1795</v>
      </c>
      <c r="F59" s="187" t="s">
        <v>1678</v>
      </c>
      <c r="G59" s="188"/>
      <c r="H59" s="187"/>
      <c r="I59" s="187"/>
      <c r="J59" s="188"/>
      <c r="K59" s="187"/>
      <c r="L59" s="188"/>
      <c r="M59" s="188"/>
      <c r="N59" s="188"/>
      <c r="O59" s="188"/>
      <c r="P59" s="189"/>
      <c r="Q59" s="187"/>
      <c r="R59" s="188"/>
      <c r="S59" s="188"/>
      <c r="T59" s="188"/>
      <c r="U59" s="188"/>
      <c r="V59" s="188"/>
      <c r="W59" s="188"/>
      <c r="X59" s="188"/>
      <c r="Y59" s="188"/>
      <c r="Z59" s="188"/>
      <c r="AA59" s="187" t="s">
        <v>1683</v>
      </c>
      <c r="AB59" s="189"/>
      <c r="AC59" s="187" t="s">
        <v>1680</v>
      </c>
      <c r="AD59" s="25"/>
      <c r="AE59" s="25"/>
    </row>
    <row r="60">
      <c r="A60" s="187" t="s">
        <v>1796</v>
      </c>
      <c r="B60" s="187" t="s">
        <v>1677</v>
      </c>
      <c r="C60" s="187" t="s">
        <v>1678</v>
      </c>
      <c r="D60" s="187" t="s">
        <v>90</v>
      </c>
      <c r="E60" s="187" t="s">
        <v>1797</v>
      </c>
      <c r="F60" s="187" t="s">
        <v>1678</v>
      </c>
      <c r="G60" s="188"/>
      <c r="H60" s="187"/>
      <c r="I60" s="187"/>
      <c r="J60" s="188"/>
      <c r="K60" s="187"/>
      <c r="L60" s="188"/>
      <c r="M60" s="188"/>
      <c r="N60" s="188"/>
      <c r="O60" s="188"/>
      <c r="P60" s="189"/>
      <c r="Q60" s="187"/>
      <c r="R60" s="188"/>
      <c r="S60" s="188"/>
      <c r="T60" s="188"/>
      <c r="U60" s="188"/>
      <c r="V60" s="188"/>
      <c r="W60" s="188"/>
      <c r="X60" s="188"/>
      <c r="Y60" s="188"/>
      <c r="Z60" s="188"/>
      <c r="AA60" s="187" t="s">
        <v>1683</v>
      </c>
      <c r="AB60" s="189"/>
      <c r="AC60" s="187" t="s">
        <v>1680</v>
      </c>
      <c r="AD60" s="25"/>
      <c r="AE60" s="25"/>
    </row>
    <row r="61">
      <c r="A61" s="187" t="s">
        <v>1798</v>
      </c>
      <c r="B61" s="187" t="s">
        <v>1677</v>
      </c>
      <c r="C61" s="187" t="s">
        <v>1678</v>
      </c>
      <c r="D61" s="187" t="s">
        <v>90</v>
      </c>
      <c r="E61" s="187" t="s">
        <v>1799</v>
      </c>
      <c r="F61" s="187" t="s">
        <v>1678</v>
      </c>
      <c r="G61" s="188"/>
      <c r="H61" s="187" t="s">
        <v>99</v>
      </c>
      <c r="I61" s="187" t="s">
        <v>100</v>
      </c>
      <c r="J61" s="188"/>
      <c r="K61" s="187"/>
      <c r="L61" s="188"/>
      <c r="M61" s="188"/>
      <c r="N61" s="188"/>
      <c r="O61" s="188"/>
      <c r="P61" s="189"/>
      <c r="Q61" s="187">
        <v>1.0</v>
      </c>
      <c r="R61" s="188"/>
      <c r="S61" s="188"/>
      <c r="T61" s="188"/>
      <c r="U61" s="188"/>
      <c r="V61" s="188"/>
      <c r="W61" s="188"/>
      <c r="X61" s="188"/>
      <c r="Y61" s="188"/>
      <c r="Z61" s="188"/>
      <c r="AA61" s="187"/>
      <c r="AB61" s="189"/>
      <c r="AC61" s="187" t="s">
        <v>1680</v>
      </c>
      <c r="AD61" s="25"/>
      <c r="AE61" s="25"/>
    </row>
    <row r="62">
      <c r="A62" s="187" t="s">
        <v>1800</v>
      </c>
      <c r="B62" s="187" t="s">
        <v>1677</v>
      </c>
      <c r="C62" s="187" t="s">
        <v>1678</v>
      </c>
      <c r="D62" s="187" t="s">
        <v>90</v>
      </c>
      <c r="E62" s="187" t="s">
        <v>1801</v>
      </c>
      <c r="F62" s="187" t="s">
        <v>1678</v>
      </c>
      <c r="G62" s="188"/>
      <c r="H62" s="188"/>
      <c r="I62" s="188"/>
      <c r="J62" s="188"/>
      <c r="K62" s="188"/>
      <c r="L62" s="188"/>
      <c r="M62" s="188"/>
      <c r="N62" s="188"/>
      <c r="O62" s="188"/>
      <c r="P62" s="190"/>
      <c r="Q62" s="188"/>
      <c r="R62" s="188"/>
      <c r="S62" s="188"/>
      <c r="T62" s="188"/>
      <c r="U62" s="188"/>
      <c r="V62" s="188"/>
      <c r="W62" s="188"/>
      <c r="X62" s="188"/>
      <c r="Y62" s="188"/>
      <c r="Z62" s="188"/>
      <c r="AA62" s="187" t="s">
        <v>1683</v>
      </c>
      <c r="AB62" s="189"/>
      <c r="AC62" s="187" t="s">
        <v>1680</v>
      </c>
      <c r="AD62" s="25"/>
      <c r="AE62" s="25"/>
    </row>
    <row r="63">
      <c r="A63" s="187" t="s">
        <v>1802</v>
      </c>
      <c r="B63" s="187" t="s">
        <v>1677</v>
      </c>
      <c r="C63" s="187" t="s">
        <v>1678</v>
      </c>
      <c r="D63" s="187" t="s">
        <v>90</v>
      </c>
      <c r="E63" s="187" t="s">
        <v>1803</v>
      </c>
      <c r="F63" s="187" t="s">
        <v>1678</v>
      </c>
      <c r="G63" s="188"/>
      <c r="H63" s="187"/>
      <c r="I63" s="187"/>
      <c r="J63" s="188"/>
      <c r="K63" s="187"/>
      <c r="L63" s="188"/>
      <c r="M63" s="188"/>
      <c r="N63" s="188"/>
      <c r="O63" s="188"/>
      <c r="P63" s="190"/>
      <c r="Q63" s="187"/>
      <c r="R63" s="188"/>
      <c r="S63" s="188"/>
      <c r="T63" s="188"/>
      <c r="U63" s="188"/>
      <c r="V63" s="188"/>
      <c r="W63" s="188"/>
      <c r="X63" s="188"/>
      <c r="Y63" s="188"/>
      <c r="Z63" s="188"/>
      <c r="AA63" s="187" t="s">
        <v>1683</v>
      </c>
      <c r="AB63" s="189"/>
      <c r="AC63" s="187" t="s">
        <v>1680</v>
      </c>
      <c r="AD63" s="25"/>
      <c r="AE63" s="25"/>
    </row>
    <row r="64">
      <c r="A64" s="187" t="s">
        <v>1804</v>
      </c>
      <c r="B64" s="187" t="s">
        <v>1677</v>
      </c>
      <c r="C64" s="187" t="s">
        <v>1678</v>
      </c>
      <c r="D64" s="187" t="s">
        <v>90</v>
      </c>
      <c r="E64" s="187" t="s">
        <v>1805</v>
      </c>
      <c r="F64" s="187" t="s">
        <v>1678</v>
      </c>
      <c r="G64" s="188"/>
      <c r="H64" s="187" t="s">
        <v>105</v>
      </c>
      <c r="I64" s="187" t="s">
        <v>106</v>
      </c>
      <c r="J64" s="188"/>
      <c r="K64" s="187"/>
      <c r="L64" s="188"/>
      <c r="M64" s="188"/>
      <c r="N64" s="188"/>
      <c r="O64" s="188"/>
      <c r="P64" s="190"/>
      <c r="Q64" s="187">
        <v>1.0</v>
      </c>
      <c r="R64" s="188"/>
      <c r="S64" s="188"/>
      <c r="T64" s="188"/>
      <c r="U64" s="188"/>
      <c r="V64" s="188"/>
      <c r="W64" s="188"/>
      <c r="X64" s="188"/>
      <c r="Y64" s="188"/>
      <c r="Z64" s="188"/>
      <c r="AA64" s="187"/>
      <c r="AB64" s="189"/>
      <c r="AC64" s="187" t="s">
        <v>1680</v>
      </c>
      <c r="AD64" s="25"/>
      <c r="AE64" s="25"/>
    </row>
    <row r="65">
      <c r="A65" s="187" t="s">
        <v>1806</v>
      </c>
      <c r="B65" s="187" t="s">
        <v>1677</v>
      </c>
      <c r="C65" s="187" t="s">
        <v>1678</v>
      </c>
      <c r="D65" s="187" t="s">
        <v>90</v>
      </c>
      <c r="E65" s="187" t="s">
        <v>1807</v>
      </c>
      <c r="F65" s="187" t="s">
        <v>1678</v>
      </c>
      <c r="G65" s="188"/>
      <c r="H65" s="187"/>
      <c r="I65" s="187"/>
      <c r="J65" s="188"/>
      <c r="K65" s="187"/>
      <c r="L65" s="188"/>
      <c r="M65" s="188"/>
      <c r="N65" s="188"/>
      <c r="O65" s="188"/>
      <c r="P65" s="190"/>
      <c r="Q65" s="187"/>
      <c r="R65" s="188"/>
      <c r="S65" s="188"/>
      <c r="T65" s="188"/>
      <c r="U65" s="188"/>
      <c r="V65" s="188"/>
      <c r="W65" s="188"/>
      <c r="X65" s="188"/>
      <c r="Y65" s="188"/>
      <c r="Z65" s="188"/>
      <c r="AA65" s="187" t="s">
        <v>1683</v>
      </c>
      <c r="AB65" s="189"/>
      <c r="AC65" s="187" t="s">
        <v>1680</v>
      </c>
      <c r="AD65" s="25"/>
      <c r="AE65" s="25"/>
    </row>
    <row r="66">
      <c r="A66" s="187" t="s">
        <v>1808</v>
      </c>
      <c r="B66" s="187" t="s">
        <v>1677</v>
      </c>
      <c r="C66" s="187" t="s">
        <v>1678</v>
      </c>
      <c r="D66" s="187" t="s">
        <v>90</v>
      </c>
      <c r="E66" s="187" t="s">
        <v>1809</v>
      </c>
      <c r="F66" s="187" t="s">
        <v>1678</v>
      </c>
      <c r="G66" s="188"/>
      <c r="H66" s="187"/>
      <c r="I66" s="187"/>
      <c r="J66" s="188"/>
      <c r="K66" s="187"/>
      <c r="L66" s="188"/>
      <c r="M66" s="188"/>
      <c r="N66" s="188"/>
      <c r="O66" s="188"/>
      <c r="P66" s="190"/>
      <c r="Q66" s="187"/>
      <c r="R66" s="188"/>
      <c r="S66" s="188"/>
      <c r="T66" s="188"/>
      <c r="U66" s="188"/>
      <c r="V66" s="188"/>
      <c r="W66" s="188"/>
      <c r="X66" s="188"/>
      <c r="Y66" s="188"/>
      <c r="Z66" s="188"/>
      <c r="AA66" s="187" t="s">
        <v>1683</v>
      </c>
      <c r="AB66" s="189"/>
      <c r="AC66" s="187" t="s">
        <v>1680</v>
      </c>
      <c r="AD66" s="25"/>
      <c r="AE66" s="25"/>
    </row>
    <row r="67">
      <c r="A67" s="187" t="s">
        <v>1810</v>
      </c>
      <c r="B67" s="187" t="s">
        <v>1677</v>
      </c>
      <c r="C67" s="187" t="s">
        <v>1678</v>
      </c>
      <c r="D67" s="187" t="s">
        <v>90</v>
      </c>
      <c r="E67" s="187" t="s">
        <v>1811</v>
      </c>
      <c r="F67" s="187" t="s">
        <v>1678</v>
      </c>
      <c r="G67" s="188"/>
      <c r="H67" s="187" t="s">
        <v>111</v>
      </c>
      <c r="I67" s="187" t="s">
        <v>112</v>
      </c>
      <c r="J67" s="188"/>
      <c r="K67" s="187"/>
      <c r="L67" s="188"/>
      <c r="M67" s="188"/>
      <c r="N67" s="188"/>
      <c r="O67" s="188"/>
      <c r="P67" s="189"/>
      <c r="Q67" s="187">
        <v>1.0</v>
      </c>
      <c r="R67" s="188"/>
      <c r="S67" s="188"/>
      <c r="T67" s="188"/>
      <c r="U67" s="188"/>
      <c r="V67" s="188"/>
      <c r="W67" s="188"/>
      <c r="X67" s="188"/>
      <c r="Y67" s="188"/>
      <c r="Z67" s="188"/>
      <c r="AA67" s="187"/>
      <c r="AB67" s="189"/>
      <c r="AC67" s="187" t="s">
        <v>1680</v>
      </c>
      <c r="AD67" s="25"/>
      <c r="AE67" s="25"/>
    </row>
    <row r="68">
      <c r="A68" s="187" t="s">
        <v>1812</v>
      </c>
      <c r="B68" s="187" t="s">
        <v>1677</v>
      </c>
      <c r="C68" s="187" t="s">
        <v>1678</v>
      </c>
      <c r="D68" s="187" t="s">
        <v>90</v>
      </c>
      <c r="E68" s="187" t="s">
        <v>1813</v>
      </c>
      <c r="F68" s="187" t="s">
        <v>1678</v>
      </c>
      <c r="G68" s="188"/>
      <c r="H68" s="187"/>
      <c r="I68" s="187"/>
      <c r="J68" s="188"/>
      <c r="K68" s="187"/>
      <c r="L68" s="188"/>
      <c r="M68" s="188"/>
      <c r="N68" s="188"/>
      <c r="O68" s="188"/>
      <c r="P68" s="190"/>
      <c r="Q68" s="187"/>
      <c r="R68" s="188"/>
      <c r="S68" s="188"/>
      <c r="T68" s="188"/>
      <c r="U68" s="188"/>
      <c r="V68" s="188"/>
      <c r="W68" s="188"/>
      <c r="X68" s="188"/>
      <c r="Y68" s="188"/>
      <c r="Z68" s="188"/>
      <c r="AA68" s="187" t="s">
        <v>1683</v>
      </c>
      <c r="AB68" s="189"/>
      <c r="AC68" s="187" t="s">
        <v>1680</v>
      </c>
      <c r="AD68" s="25"/>
      <c r="AE68" s="25"/>
    </row>
    <row r="69">
      <c r="A69" s="187" t="s">
        <v>1814</v>
      </c>
      <c r="B69" s="187" t="s">
        <v>1677</v>
      </c>
      <c r="C69" s="187" t="s">
        <v>1678</v>
      </c>
      <c r="D69" s="187" t="s">
        <v>90</v>
      </c>
      <c r="E69" s="187" t="s">
        <v>1815</v>
      </c>
      <c r="F69" s="187" t="s">
        <v>1678</v>
      </c>
      <c r="G69" s="188"/>
      <c r="H69" s="187"/>
      <c r="I69" s="187"/>
      <c r="J69" s="188"/>
      <c r="K69" s="187"/>
      <c r="L69" s="188"/>
      <c r="M69" s="188"/>
      <c r="N69" s="188"/>
      <c r="O69" s="188"/>
      <c r="P69" s="190"/>
      <c r="Q69" s="187"/>
      <c r="R69" s="188"/>
      <c r="S69" s="188"/>
      <c r="T69" s="188"/>
      <c r="U69" s="188"/>
      <c r="V69" s="188"/>
      <c r="W69" s="188"/>
      <c r="X69" s="188"/>
      <c r="Y69" s="188"/>
      <c r="Z69" s="188"/>
      <c r="AA69" s="187" t="s">
        <v>1683</v>
      </c>
      <c r="AB69" s="189"/>
      <c r="AC69" s="187" t="s">
        <v>1680</v>
      </c>
      <c r="AD69" s="25"/>
      <c r="AE69" s="25"/>
    </row>
    <row r="70">
      <c r="A70" s="187" t="s">
        <v>1816</v>
      </c>
      <c r="B70" s="187" t="s">
        <v>1677</v>
      </c>
      <c r="C70" s="187" t="s">
        <v>1678</v>
      </c>
      <c r="D70" s="187" t="s">
        <v>90</v>
      </c>
      <c r="E70" s="187" t="s">
        <v>1817</v>
      </c>
      <c r="F70" s="187" t="s">
        <v>1678</v>
      </c>
      <c r="G70" s="188"/>
      <c r="H70" s="187"/>
      <c r="I70" s="187"/>
      <c r="J70" s="188"/>
      <c r="K70" s="187"/>
      <c r="L70" s="188"/>
      <c r="M70" s="188"/>
      <c r="N70" s="188"/>
      <c r="O70" s="188"/>
      <c r="P70" s="189"/>
      <c r="Q70" s="187"/>
      <c r="R70" s="188"/>
      <c r="S70" s="188"/>
      <c r="T70" s="188"/>
      <c r="U70" s="188"/>
      <c r="V70" s="188"/>
      <c r="W70" s="188"/>
      <c r="X70" s="188"/>
      <c r="Y70" s="188"/>
      <c r="Z70" s="188"/>
      <c r="AA70" s="187" t="s">
        <v>1683</v>
      </c>
      <c r="AB70" s="189"/>
      <c r="AC70" s="187" t="s">
        <v>1680</v>
      </c>
      <c r="AD70" s="25"/>
      <c r="AE70" s="25"/>
    </row>
    <row r="71">
      <c r="A71" s="187" t="s">
        <v>1818</v>
      </c>
      <c r="B71" s="187" t="s">
        <v>1677</v>
      </c>
      <c r="C71" s="187" t="s">
        <v>1678</v>
      </c>
      <c r="D71" s="187" t="s">
        <v>90</v>
      </c>
      <c r="E71" s="187" t="s">
        <v>1819</v>
      </c>
      <c r="F71" s="187" t="s">
        <v>1678</v>
      </c>
      <c r="G71" s="188"/>
      <c r="H71" s="188"/>
      <c r="I71" s="188"/>
      <c r="J71" s="188"/>
      <c r="K71" s="188"/>
      <c r="L71" s="188"/>
      <c r="M71" s="188"/>
      <c r="N71" s="188"/>
      <c r="O71" s="188"/>
      <c r="P71" s="189"/>
      <c r="Q71" s="188"/>
      <c r="R71" s="188"/>
      <c r="S71" s="188"/>
      <c r="T71" s="188"/>
      <c r="U71" s="188"/>
      <c r="V71" s="188"/>
      <c r="W71" s="188"/>
      <c r="X71" s="188"/>
      <c r="Y71" s="188"/>
      <c r="Z71" s="188"/>
      <c r="AA71" s="187" t="s">
        <v>1683</v>
      </c>
      <c r="AB71" s="189"/>
      <c r="AC71" s="187" t="s">
        <v>1680</v>
      </c>
      <c r="AD71" s="25"/>
      <c r="AE71" s="25"/>
    </row>
    <row r="72">
      <c r="A72" s="187" t="s">
        <v>1820</v>
      </c>
      <c r="B72" s="187" t="s">
        <v>1677</v>
      </c>
      <c r="C72" s="187" t="s">
        <v>1678</v>
      </c>
      <c r="D72" s="187" t="s">
        <v>90</v>
      </c>
      <c r="E72" s="187" t="s">
        <v>1821</v>
      </c>
      <c r="F72" s="187" t="s">
        <v>1678</v>
      </c>
      <c r="G72" s="188"/>
      <c r="H72" s="187"/>
      <c r="I72" s="187"/>
      <c r="J72" s="188"/>
      <c r="K72" s="187"/>
      <c r="L72" s="188"/>
      <c r="M72" s="188"/>
      <c r="N72" s="188"/>
      <c r="O72" s="188"/>
      <c r="P72" s="189"/>
      <c r="Q72" s="187"/>
      <c r="R72" s="188"/>
      <c r="S72" s="188"/>
      <c r="T72" s="188"/>
      <c r="U72" s="188"/>
      <c r="V72" s="188"/>
      <c r="W72" s="188"/>
      <c r="X72" s="188"/>
      <c r="Y72" s="188"/>
      <c r="Z72" s="188"/>
      <c r="AA72" s="187" t="s">
        <v>1683</v>
      </c>
      <c r="AB72" s="189"/>
      <c r="AC72" s="187" t="s">
        <v>1680</v>
      </c>
      <c r="AD72" s="25"/>
      <c r="AE72" s="25"/>
    </row>
    <row r="73">
      <c r="A73" s="187" t="s">
        <v>1822</v>
      </c>
      <c r="B73" s="187" t="s">
        <v>1677</v>
      </c>
      <c r="C73" s="187" t="s">
        <v>1678</v>
      </c>
      <c r="D73" s="187" t="s">
        <v>90</v>
      </c>
      <c r="E73" s="187" t="s">
        <v>1823</v>
      </c>
      <c r="F73" s="187" t="s">
        <v>1678</v>
      </c>
      <c r="G73" s="188"/>
      <c r="H73" s="187"/>
      <c r="I73" s="187"/>
      <c r="J73" s="188"/>
      <c r="K73" s="187"/>
      <c r="L73" s="188"/>
      <c r="M73" s="188"/>
      <c r="N73" s="188"/>
      <c r="O73" s="188"/>
      <c r="P73" s="189"/>
      <c r="Q73" s="187"/>
      <c r="R73" s="188"/>
      <c r="S73" s="188"/>
      <c r="T73" s="188"/>
      <c r="U73" s="188"/>
      <c r="V73" s="188"/>
      <c r="W73" s="188"/>
      <c r="X73" s="188"/>
      <c r="Y73" s="188"/>
      <c r="Z73" s="188"/>
      <c r="AA73" s="187" t="s">
        <v>1683</v>
      </c>
      <c r="AB73" s="189"/>
      <c r="AC73" s="187" t="s">
        <v>1680</v>
      </c>
      <c r="AD73" s="25"/>
      <c r="AE73" s="25"/>
    </row>
    <row r="74">
      <c r="A74" s="187" t="s">
        <v>1824</v>
      </c>
      <c r="B74" s="187" t="s">
        <v>1677</v>
      </c>
      <c r="C74" s="187" t="s">
        <v>1678</v>
      </c>
      <c r="D74" s="187" t="s">
        <v>90</v>
      </c>
      <c r="E74" s="187" t="s">
        <v>1825</v>
      </c>
      <c r="F74" s="187" t="s">
        <v>1678</v>
      </c>
      <c r="G74" s="188"/>
      <c r="H74" s="188"/>
      <c r="I74" s="188"/>
      <c r="J74" s="188"/>
      <c r="K74" s="188"/>
      <c r="L74" s="188"/>
      <c r="M74" s="188"/>
      <c r="N74" s="188"/>
      <c r="O74" s="188"/>
      <c r="P74" s="190"/>
      <c r="Q74" s="188"/>
      <c r="R74" s="188"/>
      <c r="S74" s="188"/>
      <c r="T74" s="188"/>
      <c r="U74" s="188"/>
      <c r="V74" s="188"/>
      <c r="W74" s="188"/>
      <c r="X74" s="188"/>
      <c r="Y74" s="188"/>
      <c r="Z74" s="188"/>
      <c r="AA74" s="187" t="s">
        <v>1683</v>
      </c>
      <c r="AB74" s="189"/>
      <c r="AC74" s="187" t="s">
        <v>1680</v>
      </c>
      <c r="AD74" s="25"/>
      <c r="AE74" s="25"/>
    </row>
    <row r="75">
      <c r="A75" s="187" t="s">
        <v>1826</v>
      </c>
      <c r="B75" s="187" t="s">
        <v>1677</v>
      </c>
      <c r="C75" s="187" t="s">
        <v>1678</v>
      </c>
      <c r="D75" s="187" t="s">
        <v>90</v>
      </c>
      <c r="E75" s="187" t="s">
        <v>1827</v>
      </c>
      <c r="F75" s="187" t="s">
        <v>1678</v>
      </c>
      <c r="G75" s="188"/>
      <c r="H75" s="187"/>
      <c r="I75" s="187"/>
      <c r="J75" s="188"/>
      <c r="K75" s="187"/>
      <c r="L75" s="188"/>
      <c r="M75" s="188"/>
      <c r="N75" s="188"/>
      <c r="O75" s="188"/>
      <c r="P75" s="189"/>
      <c r="Q75" s="187"/>
      <c r="R75" s="188"/>
      <c r="S75" s="188"/>
      <c r="T75" s="188"/>
      <c r="U75" s="188"/>
      <c r="V75" s="188"/>
      <c r="W75" s="188"/>
      <c r="X75" s="188"/>
      <c r="Y75" s="188"/>
      <c r="Z75" s="188"/>
      <c r="AA75" s="187" t="s">
        <v>1683</v>
      </c>
      <c r="AB75" s="189"/>
      <c r="AC75" s="187" t="s">
        <v>1680</v>
      </c>
      <c r="AD75" s="25"/>
      <c r="AE75" s="25"/>
    </row>
    <row r="76">
      <c r="A76" s="187" t="s">
        <v>1828</v>
      </c>
      <c r="B76" s="187" t="s">
        <v>1677</v>
      </c>
      <c r="C76" s="187" t="s">
        <v>1678</v>
      </c>
      <c r="D76" s="187" t="s">
        <v>90</v>
      </c>
      <c r="E76" s="187" t="s">
        <v>1829</v>
      </c>
      <c r="F76" s="187" t="s">
        <v>1678</v>
      </c>
      <c r="G76" s="188"/>
      <c r="H76" s="187"/>
      <c r="I76" s="187"/>
      <c r="J76" s="188"/>
      <c r="K76" s="187"/>
      <c r="L76" s="188"/>
      <c r="M76" s="188"/>
      <c r="N76" s="188"/>
      <c r="O76" s="188"/>
      <c r="P76" s="189"/>
      <c r="Q76" s="187"/>
      <c r="R76" s="188"/>
      <c r="S76" s="188"/>
      <c r="T76" s="188"/>
      <c r="U76" s="188"/>
      <c r="V76" s="188"/>
      <c r="W76" s="188"/>
      <c r="X76" s="188"/>
      <c r="Y76" s="188"/>
      <c r="Z76" s="188"/>
      <c r="AA76" s="187" t="s">
        <v>1683</v>
      </c>
      <c r="AB76" s="189"/>
      <c r="AC76" s="187" t="s">
        <v>1680</v>
      </c>
      <c r="AD76" s="25"/>
      <c r="AE76" s="25"/>
    </row>
    <row r="77">
      <c r="A77" s="187" t="s">
        <v>1830</v>
      </c>
      <c r="B77" s="187" t="s">
        <v>1677</v>
      </c>
      <c r="C77" s="187" t="s">
        <v>1678</v>
      </c>
      <c r="D77" s="187" t="s">
        <v>90</v>
      </c>
      <c r="E77" s="187" t="s">
        <v>1831</v>
      </c>
      <c r="F77" s="187" t="s">
        <v>1678</v>
      </c>
      <c r="G77" s="188"/>
      <c r="H77" s="188"/>
      <c r="I77" s="188"/>
      <c r="J77" s="188"/>
      <c r="K77" s="188"/>
      <c r="L77" s="188"/>
      <c r="M77" s="188"/>
      <c r="N77" s="188"/>
      <c r="O77" s="188"/>
      <c r="P77" s="189"/>
      <c r="Q77" s="188"/>
      <c r="R77" s="188"/>
      <c r="S77" s="188"/>
      <c r="T77" s="188"/>
      <c r="U77" s="188"/>
      <c r="V77" s="188"/>
      <c r="W77" s="188"/>
      <c r="X77" s="188"/>
      <c r="Y77" s="188"/>
      <c r="Z77" s="188"/>
      <c r="AA77" s="187" t="s">
        <v>1683</v>
      </c>
      <c r="AB77" s="189"/>
      <c r="AC77" s="187" t="s">
        <v>1680</v>
      </c>
      <c r="AD77" s="25"/>
      <c r="AE77" s="25"/>
    </row>
    <row r="78">
      <c r="A78" s="187" t="s">
        <v>1832</v>
      </c>
      <c r="B78" s="187" t="s">
        <v>1677</v>
      </c>
      <c r="C78" s="187" t="s">
        <v>1678</v>
      </c>
      <c r="D78" s="187" t="s">
        <v>90</v>
      </c>
      <c r="E78" s="187" t="s">
        <v>1833</v>
      </c>
      <c r="F78" s="187" t="s">
        <v>1678</v>
      </c>
      <c r="G78" s="188"/>
      <c r="H78" s="187"/>
      <c r="I78" s="187"/>
      <c r="J78" s="188"/>
      <c r="K78" s="187"/>
      <c r="L78" s="188"/>
      <c r="M78" s="188"/>
      <c r="N78" s="188"/>
      <c r="O78" s="188"/>
      <c r="P78" s="189"/>
      <c r="Q78" s="187"/>
      <c r="R78" s="188"/>
      <c r="S78" s="188"/>
      <c r="T78" s="188"/>
      <c r="U78" s="188"/>
      <c r="V78" s="188"/>
      <c r="W78" s="188"/>
      <c r="X78" s="188"/>
      <c r="Y78" s="188"/>
      <c r="Z78" s="188"/>
      <c r="AA78" s="187" t="s">
        <v>1683</v>
      </c>
      <c r="AB78" s="189"/>
      <c r="AC78" s="187" t="s">
        <v>1680</v>
      </c>
      <c r="AD78" s="25"/>
      <c r="AE78" s="25"/>
    </row>
    <row r="79">
      <c r="A79" s="187" t="s">
        <v>1834</v>
      </c>
      <c r="B79" s="187" t="s">
        <v>1677</v>
      </c>
      <c r="C79" s="187" t="s">
        <v>1678</v>
      </c>
      <c r="D79" s="187" t="s">
        <v>90</v>
      </c>
      <c r="E79" s="187" t="s">
        <v>1835</v>
      </c>
      <c r="F79" s="187" t="s">
        <v>1678</v>
      </c>
      <c r="G79" s="188"/>
      <c r="H79" s="187"/>
      <c r="I79" s="187"/>
      <c r="J79" s="188"/>
      <c r="K79" s="188"/>
      <c r="L79" s="188"/>
      <c r="M79" s="188"/>
      <c r="N79" s="188"/>
      <c r="O79" s="188"/>
      <c r="P79" s="189"/>
      <c r="Q79" s="187"/>
      <c r="R79" s="188"/>
      <c r="S79" s="188"/>
      <c r="T79" s="188"/>
      <c r="U79" s="188"/>
      <c r="V79" s="188"/>
      <c r="W79" s="188"/>
      <c r="X79" s="188"/>
      <c r="Y79" s="188"/>
      <c r="Z79" s="188"/>
      <c r="AA79" s="187" t="s">
        <v>1683</v>
      </c>
      <c r="AB79" s="189"/>
      <c r="AC79" s="187" t="s">
        <v>1680</v>
      </c>
      <c r="AD79" s="25"/>
      <c r="AE79" s="25"/>
    </row>
    <row r="80">
      <c r="A80" s="187" t="s">
        <v>1836</v>
      </c>
      <c r="B80" s="187" t="s">
        <v>1677</v>
      </c>
      <c r="C80" s="187" t="s">
        <v>1678</v>
      </c>
      <c r="D80" s="187" t="s">
        <v>90</v>
      </c>
      <c r="E80" s="187" t="s">
        <v>1837</v>
      </c>
      <c r="F80" s="187" t="s">
        <v>1678</v>
      </c>
      <c r="G80" s="188"/>
      <c r="H80" s="188"/>
      <c r="I80" s="188"/>
      <c r="J80" s="188"/>
      <c r="K80" s="188"/>
      <c r="L80" s="188"/>
      <c r="M80" s="188"/>
      <c r="N80" s="188"/>
      <c r="O80" s="188"/>
      <c r="P80" s="189"/>
      <c r="Q80" s="188"/>
      <c r="R80" s="188"/>
      <c r="S80" s="188"/>
      <c r="T80" s="188"/>
      <c r="U80" s="188"/>
      <c r="V80" s="188"/>
      <c r="W80" s="188"/>
      <c r="X80" s="188"/>
      <c r="Y80" s="188"/>
      <c r="Z80" s="188"/>
      <c r="AA80" s="187" t="s">
        <v>1683</v>
      </c>
      <c r="AB80" s="189"/>
      <c r="AC80" s="187" t="s">
        <v>1680</v>
      </c>
      <c r="AD80" s="25"/>
      <c r="AE80" s="25"/>
    </row>
    <row r="81">
      <c r="A81" s="187" t="s">
        <v>1838</v>
      </c>
      <c r="B81" s="187" t="s">
        <v>1677</v>
      </c>
      <c r="C81" s="187" t="s">
        <v>1678</v>
      </c>
      <c r="D81" s="187" t="s">
        <v>90</v>
      </c>
      <c r="E81" s="187" t="s">
        <v>1839</v>
      </c>
      <c r="F81" s="187" t="s">
        <v>1678</v>
      </c>
      <c r="G81" s="188"/>
      <c r="H81" s="187"/>
      <c r="I81" s="187"/>
      <c r="J81" s="188"/>
      <c r="K81" s="187"/>
      <c r="L81" s="188"/>
      <c r="M81" s="188"/>
      <c r="N81" s="188"/>
      <c r="O81" s="188"/>
      <c r="P81" s="189"/>
      <c r="Q81" s="187"/>
      <c r="R81" s="188"/>
      <c r="S81" s="188"/>
      <c r="T81" s="188"/>
      <c r="U81" s="188"/>
      <c r="V81" s="188"/>
      <c r="W81" s="188"/>
      <c r="X81" s="188"/>
      <c r="Y81" s="188"/>
      <c r="Z81" s="188"/>
      <c r="AA81" s="187" t="s">
        <v>1683</v>
      </c>
      <c r="AB81" s="189"/>
      <c r="AC81" s="187" t="s">
        <v>1680</v>
      </c>
      <c r="AD81" s="25"/>
      <c r="AE81" s="25"/>
    </row>
    <row r="82">
      <c r="A82" s="187" t="s">
        <v>1840</v>
      </c>
      <c r="B82" s="187" t="s">
        <v>1677</v>
      </c>
      <c r="C82" s="187" t="s">
        <v>1678</v>
      </c>
      <c r="D82" s="187" t="s">
        <v>90</v>
      </c>
      <c r="E82" s="187" t="s">
        <v>1841</v>
      </c>
      <c r="F82" s="187" t="s">
        <v>1678</v>
      </c>
      <c r="G82" s="188"/>
      <c r="H82" s="187"/>
      <c r="I82" s="187"/>
      <c r="J82" s="188"/>
      <c r="K82" s="187"/>
      <c r="L82" s="188"/>
      <c r="M82" s="188"/>
      <c r="N82" s="188"/>
      <c r="O82" s="188"/>
      <c r="P82" s="189"/>
      <c r="Q82" s="187"/>
      <c r="R82" s="188"/>
      <c r="S82" s="188"/>
      <c r="T82" s="188"/>
      <c r="U82" s="188"/>
      <c r="V82" s="188"/>
      <c r="W82" s="188"/>
      <c r="X82" s="188"/>
      <c r="Y82" s="188"/>
      <c r="Z82" s="188"/>
      <c r="AA82" s="187" t="s">
        <v>1683</v>
      </c>
      <c r="AB82" s="189"/>
      <c r="AC82" s="187" t="s">
        <v>1680</v>
      </c>
      <c r="AD82" s="25"/>
      <c r="AE82" s="25"/>
    </row>
    <row r="83">
      <c r="A83" s="187" t="s">
        <v>1842</v>
      </c>
      <c r="B83" s="187" t="s">
        <v>1677</v>
      </c>
      <c r="C83" s="187" t="s">
        <v>1678</v>
      </c>
      <c r="D83" s="187" t="s">
        <v>90</v>
      </c>
      <c r="E83" s="187" t="s">
        <v>1843</v>
      </c>
      <c r="F83" s="187" t="s">
        <v>1678</v>
      </c>
      <c r="G83" s="188"/>
      <c r="H83" s="187"/>
      <c r="I83" s="187"/>
      <c r="J83" s="188"/>
      <c r="K83" s="187"/>
      <c r="L83" s="188"/>
      <c r="M83" s="188"/>
      <c r="N83" s="188"/>
      <c r="O83" s="188"/>
      <c r="P83" s="189"/>
      <c r="Q83" s="187"/>
      <c r="R83" s="188"/>
      <c r="S83" s="188"/>
      <c r="T83" s="188"/>
      <c r="U83" s="188"/>
      <c r="V83" s="188"/>
      <c r="W83" s="188"/>
      <c r="X83" s="188"/>
      <c r="Y83" s="188"/>
      <c r="Z83" s="188"/>
      <c r="AA83" s="187" t="s">
        <v>1683</v>
      </c>
      <c r="AB83" s="189"/>
      <c r="AC83" s="187" t="s">
        <v>1680</v>
      </c>
      <c r="AD83" s="25"/>
      <c r="AE83" s="25"/>
    </row>
    <row r="84">
      <c r="A84" s="187" t="s">
        <v>1844</v>
      </c>
      <c r="B84" s="187" t="s">
        <v>1677</v>
      </c>
      <c r="C84" s="187" t="s">
        <v>1678</v>
      </c>
      <c r="D84" s="187" t="s">
        <v>90</v>
      </c>
      <c r="E84" s="187" t="s">
        <v>1845</v>
      </c>
      <c r="F84" s="187" t="s">
        <v>1678</v>
      </c>
      <c r="G84" s="188"/>
      <c r="H84" s="187"/>
      <c r="I84" s="187"/>
      <c r="J84" s="188"/>
      <c r="K84" s="187"/>
      <c r="L84" s="188"/>
      <c r="M84" s="188"/>
      <c r="N84" s="188"/>
      <c r="O84" s="188"/>
      <c r="P84" s="189"/>
      <c r="Q84" s="187"/>
      <c r="R84" s="188"/>
      <c r="S84" s="188"/>
      <c r="T84" s="188"/>
      <c r="U84" s="188"/>
      <c r="V84" s="188"/>
      <c r="W84" s="188"/>
      <c r="X84" s="188"/>
      <c r="Y84" s="188"/>
      <c r="Z84" s="188"/>
      <c r="AA84" s="187" t="s">
        <v>1683</v>
      </c>
      <c r="AB84" s="189"/>
      <c r="AC84" s="187" t="s">
        <v>1680</v>
      </c>
      <c r="AD84" s="25"/>
      <c r="AE84" s="25"/>
    </row>
    <row r="85">
      <c r="A85" s="187" t="s">
        <v>1846</v>
      </c>
      <c r="B85" s="187" t="s">
        <v>1677</v>
      </c>
      <c r="C85" s="187" t="s">
        <v>1678</v>
      </c>
      <c r="D85" s="187" t="s">
        <v>90</v>
      </c>
      <c r="E85" s="187" t="s">
        <v>1847</v>
      </c>
      <c r="F85" s="187" t="s">
        <v>1678</v>
      </c>
      <c r="G85" s="188"/>
      <c r="H85" s="187"/>
      <c r="I85" s="187"/>
      <c r="J85" s="188"/>
      <c r="K85" s="187"/>
      <c r="L85" s="188"/>
      <c r="M85" s="188"/>
      <c r="N85" s="188"/>
      <c r="O85" s="188"/>
      <c r="P85" s="189"/>
      <c r="Q85" s="187"/>
      <c r="R85" s="188"/>
      <c r="S85" s="188"/>
      <c r="T85" s="188"/>
      <c r="U85" s="188"/>
      <c r="V85" s="188"/>
      <c r="W85" s="188"/>
      <c r="X85" s="188"/>
      <c r="Y85" s="188"/>
      <c r="Z85" s="188"/>
      <c r="AA85" s="187" t="s">
        <v>1683</v>
      </c>
      <c r="AB85" s="189"/>
      <c r="AC85" s="187" t="s">
        <v>1680</v>
      </c>
      <c r="AD85" s="25"/>
      <c r="AE85" s="25"/>
    </row>
    <row r="86">
      <c r="A86" s="187" t="s">
        <v>1848</v>
      </c>
      <c r="B86" s="187" t="s">
        <v>1677</v>
      </c>
      <c r="C86" s="187" t="s">
        <v>1678</v>
      </c>
      <c r="D86" s="187" t="s">
        <v>90</v>
      </c>
      <c r="E86" s="187" t="s">
        <v>1849</v>
      </c>
      <c r="F86" s="187" t="s">
        <v>1678</v>
      </c>
      <c r="G86" s="188"/>
      <c r="H86" s="187"/>
      <c r="I86" s="187"/>
      <c r="J86" s="188"/>
      <c r="K86" s="187"/>
      <c r="L86" s="188"/>
      <c r="M86" s="188"/>
      <c r="N86" s="188"/>
      <c r="O86" s="188"/>
      <c r="P86" s="189"/>
      <c r="Q86" s="187"/>
      <c r="R86" s="188"/>
      <c r="S86" s="188"/>
      <c r="T86" s="188"/>
      <c r="U86" s="188"/>
      <c r="V86" s="188"/>
      <c r="W86" s="188"/>
      <c r="X86" s="188"/>
      <c r="Y86" s="188"/>
      <c r="Z86" s="188"/>
      <c r="AA86" s="187" t="s">
        <v>1683</v>
      </c>
      <c r="AB86" s="189"/>
      <c r="AC86" s="187" t="s">
        <v>1680</v>
      </c>
      <c r="AD86" s="25"/>
      <c r="AE86" s="25"/>
    </row>
    <row r="87">
      <c r="A87" s="187" t="s">
        <v>1850</v>
      </c>
      <c r="B87" s="187" t="s">
        <v>1677</v>
      </c>
      <c r="C87" s="187" t="s">
        <v>1678</v>
      </c>
      <c r="D87" s="187" t="s">
        <v>90</v>
      </c>
      <c r="E87" s="187" t="s">
        <v>1851</v>
      </c>
      <c r="F87" s="187" t="s">
        <v>1678</v>
      </c>
      <c r="G87" s="188"/>
      <c r="H87" s="187" t="s">
        <v>117</v>
      </c>
      <c r="I87" s="187" t="s">
        <v>118</v>
      </c>
      <c r="J87" s="188"/>
      <c r="K87" s="188"/>
      <c r="L87" s="188"/>
      <c r="M87" s="188"/>
      <c r="N87" s="188"/>
      <c r="O87" s="188"/>
      <c r="P87" s="189"/>
      <c r="Q87" s="187">
        <v>1.0</v>
      </c>
      <c r="R87" s="188"/>
      <c r="S87" s="188"/>
      <c r="T87" s="188"/>
      <c r="U87" s="188"/>
      <c r="V87" s="188"/>
      <c r="W87" s="188"/>
      <c r="X87" s="188"/>
      <c r="Y87" s="188"/>
      <c r="Z87" s="188"/>
      <c r="AA87" s="187"/>
      <c r="AB87" s="189"/>
      <c r="AC87" s="187" t="s">
        <v>1680</v>
      </c>
      <c r="AD87" s="25"/>
      <c r="AE87" s="25"/>
    </row>
    <row r="88">
      <c r="A88" s="187" t="s">
        <v>1852</v>
      </c>
      <c r="B88" s="187" t="s">
        <v>1677</v>
      </c>
      <c r="C88" s="187" t="s">
        <v>1678</v>
      </c>
      <c r="D88" s="187" t="s">
        <v>90</v>
      </c>
      <c r="E88" s="187" t="s">
        <v>1853</v>
      </c>
      <c r="F88" s="187" t="s">
        <v>1678</v>
      </c>
      <c r="G88" s="188"/>
      <c r="H88" s="187" t="s">
        <v>123</v>
      </c>
      <c r="I88" s="187" t="s">
        <v>124</v>
      </c>
      <c r="J88" s="188"/>
      <c r="K88" s="188"/>
      <c r="L88" s="188"/>
      <c r="M88" s="188"/>
      <c r="N88" s="188"/>
      <c r="O88" s="188"/>
      <c r="P88" s="189"/>
      <c r="Q88" s="187">
        <v>1.0</v>
      </c>
      <c r="R88" s="188"/>
      <c r="S88" s="188"/>
      <c r="T88" s="188"/>
      <c r="U88" s="188"/>
      <c r="V88" s="188"/>
      <c r="W88" s="188"/>
      <c r="X88" s="188"/>
      <c r="Y88" s="188"/>
      <c r="Z88" s="188"/>
      <c r="AA88" s="187"/>
      <c r="AB88" s="189"/>
      <c r="AC88" s="187" t="s">
        <v>1680</v>
      </c>
      <c r="AD88" s="25"/>
      <c r="AE88" s="25"/>
    </row>
    <row r="89">
      <c r="A89" s="187" t="s">
        <v>1854</v>
      </c>
      <c r="B89" s="187" t="s">
        <v>1677</v>
      </c>
      <c r="C89" s="187" t="s">
        <v>1678</v>
      </c>
      <c r="D89" s="187" t="s">
        <v>90</v>
      </c>
      <c r="E89" s="187" t="s">
        <v>1855</v>
      </c>
      <c r="F89" s="187" t="s">
        <v>1678</v>
      </c>
      <c r="G89" s="188"/>
      <c r="H89" s="188"/>
      <c r="I89" s="188"/>
      <c r="J89" s="188"/>
      <c r="K89" s="188"/>
      <c r="L89" s="188"/>
      <c r="M89" s="188"/>
      <c r="N89" s="188"/>
      <c r="O89" s="188"/>
      <c r="P89" s="189"/>
      <c r="Q89" s="188"/>
      <c r="R89" s="188"/>
      <c r="S89" s="188"/>
      <c r="T89" s="188"/>
      <c r="U89" s="188"/>
      <c r="V89" s="188"/>
      <c r="W89" s="188"/>
      <c r="X89" s="188"/>
      <c r="Y89" s="188"/>
      <c r="Z89" s="188"/>
      <c r="AA89" s="187" t="s">
        <v>1683</v>
      </c>
      <c r="AB89" s="189"/>
      <c r="AC89" s="187" t="s">
        <v>1680</v>
      </c>
      <c r="AD89" s="25"/>
      <c r="AE89" s="25"/>
    </row>
    <row r="90">
      <c r="A90" s="187" t="s">
        <v>1856</v>
      </c>
      <c r="B90" s="187" t="s">
        <v>1677</v>
      </c>
      <c r="C90" s="187" t="s">
        <v>1678</v>
      </c>
      <c r="D90" s="187" t="s">
        <v>90</v>
      </c>
      <c r="E90" s="187" t="s">
        <v>1857</v>
      </c>
      <c r="F90" s="187" t="s">
        <v>1678</v>
      </c>
      <c r="G90" s="188"/>
      <c r="H90" s="187" t="s">
        <v>129</v>
      </c>
      <c r="I90" s="187" t="s">
        <v>130</v>
      </c>
      <c r="J90" s="188"/>
      <c r="K90" s="188"/>
      <c r="L90" s="188"/>
      <c r="M90" s="188"/>
      <c r="N90" s="188"/>
      <c r="O90" s="188"/>
      <c r="P90" s="189"/>
      <c r="Q90" s="187">
        <v>1.0</v>
      </c>
      <c r="R90" s="188"/>
      <c r="S90" s="188"/>
      <c r="T90" s="188"/>
      <c r="U90" s="188"/>
      <c r="V90" s="188"/>
      <c r="W90" s="188"/>
      <c r="X90" s="188"/>
      <c r="Y90" s="188"/>
      <c r="Z90" s="188"/>
      <c r="AA90" s="187"/>
      <c r="AB90" s="189"/>
      <c r="AC90" s="187" t="s">
        <v>1680</v>
      </c>
      <c r="AD90" s="25"/>
      <c r="AE90" s="25"/>
    </row>
    <row r="91">
      <c r="A91" s="187" t="s">
        <v>1858</v>
      </c>
      <c r="B91" s="187" t="s">
        <v>1677</v>
      </c>
      <c r="C91" s="187" t="s">
        <v>1678</v>
      </c>
      <c r="D91" s="187" t="s">
        <v>90</v>
      </c>
      <c r="E91" s="187" t="s">
        <v>1859</v>
      </c>
      <c r="F91" s="187" t="s">
        <v>1678</v>
      </c>
      <c r="G91" s="188"/>
      <c r="H91" s="187" t="s">
        <v>135</v>
      </c>
      <c r="I91" s="187" t="s">
        <v>136</v>
      </c>
      <c r="J91" s="188"/>
      <c r="K91" s="188"/>
      <c r="L91" s="188"/>
      <c r="M91" s="188"/>
      <c r="N91" s="188"/>
      <c r="O91" s="188"/>
      <c r="P91" s="189"/>
      <c r="Q91" s="187">
        <v>1.0</v>
      </c>
      <c r="R91" s="188"/>
      <c r="S91" s="188"/>
      <c r="T91" s="188"/>
      <c r="U91" s="188"/>
      <c r="V91" s="188"/>
      <c r="W91" s="188"/>
      <c r="X91" s="188"/>
      <c r="Y91" s="188"/>
      <c r="Z91" s="188"/>
      <c r="AA91" s="187"/>
      <c r="AB91" s="189"/>
      <c r="AC91" s="187" t="s">
        <v>1680</v>
      </c>
      <c r="AD91" s="25"/>
      <c r="AE91" s="25"/>
    </row>
    <row r="92">
      <c r="A92" s="187" t="s">
        <v>1860</v>
      </c>
      <c r="B92" s="187" t="s">
        <v>1677</v>
      </c>
      <c r="C92" s="187" t="s">
        <v>1678</v>
      </c>
      <c r="D92" s="187" t="s">
        <v>90</v>
      </c>
      <c r="E92" s="187" t="s">
        <v>1861</v>
      </c>
      <c r="F92" s="187" t="s">
        <v>1678</v>
      </c>
      <c r="G92" s="188"/>
      <c r="H92" s="188"/>
      <c r="I92" s="188"/>
      <c r="J92" s="188"/>
      <c r="K92" s="188"/>
      <c r="L92" s="188"/>
      <c r="M92" s="188"/>
      <c r="N92" s="188"/>
      <c r="O92" s="188"/>
      <c r="P92" s="189"/>
      <c r="Q92" s="188"/>
      <c r="R92" s="188"/>
      <c r="S92" s="188"/>
      <c r="T92" s="188"/>
      <c r="U92" s="188"/>
      <c r="V92" s="188"/>
      <c r="W92" s="188"/>
      <c r="X92" s="188"/>
      <c r="Y92" s="188"/>
      <c r="Z92" s="188"/>
      <c r="AA92" s="187" t="s">
        <v>1683</v>
      </c>
      <c r="AB92" s="189"/>
      <c r="AC92" s="187" t="s">
        <v>1680</v>
      </c>
      <c r="AD92" s="25"/>
      <c r="AE92" s="25"/>
    </row>
    <row r="93">
      <c r="A93" s="187" t="s">
        <v>1862</v>
      </c>
      <c r="B93" s="187" t="s">
        <v>1677</v>
      </c>
      <c r="C93" s="187" t="s">
        <v>1678</v>
      </c>
      <c r="D93" s="187" t="s">
        <v>90</v>
      </c>
      <c r="E93" s="187" t="s">
        <v>1863</v>
      </c>
      <c r="F93" s="187" t="s">
        <v>1678</v>
      </c>
      <c r="G93" s="188"/>
      <c r="H93" s="188"/>
      <c r="I93" s="188"/>
      <c r="J93" s="188"/>
      <c r="K93" s="188"/>
      <c r="L93" s="188"/>
      <c r="M93" s="188"/>
      <c r="N93" s="188"/>
      <c r="O93" s="188"/>
      <c r="P93" s="189"/>
      <c r="Q93" s="188"/>
      <c r="R93" s="188"/>
      <c r="S93" s="188"/>
      <c r="T93" s="188"/>
      <c r="U93" s="188"/>
      <c r="V93" s="188"/>
      <c r="W93" s="188"/>
      <c r="X93" s="188"/>
      <c r="Y93" s="188"/>
      <c r="Z93" s="188"/>
      <c r="AA93" s="187" t="s">
        <v>1683</v>
      </c>
      <c r="AB93" s="189"/>
      <c r="AC93" s="187" t="s">
        <v>1680</v>
      </c>
      <c r="AD93" s="25"/>
      <c r="AE93" s="25"/>
    </row>
    <row r="94">
      <c r="A94" s="187" t="s">
        <v>1864</v>
      </c>
      <c r="B94" s="187" t="s">
        <v>1677</v>
      </c>
      <c r="C94" s="187" t="s">
        <v>1678</v>
      </c>
      <c r="D94" s="187" t="s">
        <v>90</v>
      </c>
      <c r="E94" s="187" t="s">
        <v>1865</v>
      </c>
      <c r="F94" s="187" t="s">
        <v>1678</v>
      </c>
      <c r="G94" s="188"/>
      <c r="H94" s="187" t="s">
        <v>141</v>
      </c>
      <c r="I94" s="187" t="s">
        <v>142</v>
      </c>
      <c r="J94" s="188"/>
      <c r="K94" s="188"/>
      <c r="L94" s="188"/>
      <c r="M94" s="188"/>
      <c r="N94" s="188"/>
      <c r="O94" s="188"/>
      <c r="P94" s="189"/>
      <c r="Q94" s="187">
        <v>1.0</v>
      </c>
      <c r="R94" s="188"/>
      <c r="S94" s="188"/>
      <c r="T94" s="188"/>
      <c r="U94" s="188"/>
      <c r="V94" s="188"/>
      <c r="W94" s="188"/>
      <c r="X94" s="188"/>
      <c r="Y94" s="188"/>
      <c r="Z94" s="188"/>
      <c r="AA94" s="187"/>
      <c r="AB94" s="189"/>
      <c r="AC94" s="187" t="s">
        <v>1680</v>
      </c>
      <c r="AD94" s="25"/>
      <c r="AE94" s="25"/>
    </row>
    <row r="95">
      <c r="A95" s="187" t="s">
        <v>1866</v>
      </c>
      <c r="B95" s="187" t="s">
        <v>1677</v>
      </c>
      <c r="C95" s="187" t="s">
        <v>1678</v>
      </c>
      <c r="D95" s="187" t="s">
        <v>90</v>
      </c>
      <c r="E95" s="187" t="s">
        <v>1867</v>
      </c>
      <c r="F95" s="187" t="s">
        <v>1678</v>
      </c>
      <c r="G95" s="188"/>
      <c r="H95" s="188"/>
      <c r="I95" s="188"/>
      <c r="J95" s="188"/>
      <c r="K95" s="188"/>
      <c r="L95" s="188"/>
      <c r="M95" s="188"/>
      <c r="N95" s="188"/>
      <c r="O95" s="188"/>
      <c r="P95" s="189"/>
      <c r="Q95" s="188"/>
      <c r="R95" s="188"/>
      <c r="S95" s="188"/>
      <c r="T95" s="188"/>
      <c r="U95" s="188"/>
      <c r="V95" s="188"/>
      <c r="W95" s="188"/>
      <c r="X95" s="188"/>
      <c r="Y95" s="188"/>
      <c r="Z95" s="188"/>
      <c r="AA95" s="187" t="s">
        <v>1683</v>
      </c>
      <c r="AB95" s="189"/>
      <c r="AC95" s="187" t="s">
        <v>1680</v>
      </c>
      <c r="AD95" s="25"/>
      <c r="AE95" s="25"/>
    </row>
    <row r="96">
      <c r="A96" s="187" t="s">
        <v>1868</v>
      </c>
      <c r="B96" s="187" t="s">
        <v>1677</v>
      </c>
      <c r="C96" s="187" t="s">
        <v>1678</v>
      </c>
      <c r="D96" s="187" t="s">
        <v>90</v>
      </c>
      <c r="E96" s="187" t="s">
        <v>1869</v>
      </c>
      <c r="F96" s="187" t="s">
        <v>1678</v>
      </c>
      <c r="G96" s="188"/>
      <c r="H96" s="187"/>
      <c r="I96" s="187"/>
      <c r="J96" s="188"/>
      <c r="K96" s="188"/>
      <c r="L96" s="188"/>
      <c r="M96" s="188"/>
      <c r="N96" s="188"/>
      <c r="O96" s="188"/>
      <c r="P96" s="189"/>
      <c r="Q96" s="187"/>
      <c r="R96" s="188"/>
      <c r="S96" s="188"/>
      <c r="T96" s="188"/>
      <c r="U96" s="188"/>
      <c r="V96" s="188"/>
      <c r="W96" s="188"/>
      <c r="X96" s="188"/>
      <c r="Y96" s="188"/>
      <c r="Z96" s="188"/>
      <c r="AA96" s="187" t="s">
        <v>1683</v>
      </c>
      <c r="AB96" s="189"/>
      <c r="AC96" s="187" t="s">
        <v>1680</v>
      </c>
      <c r="AD96" s="25"/>
      <c r="AE96" s="25"/>
    </row>
    <row r="97">
      <c r="A97" s="187" t="s">
        <v>1870</v>
      </c>
      <c r="B97" s="187" t="s">
        <v>1677</v>
      </c>
      <c r="C97" s="187" t="s">
        <v>1678</v>
      </c>
      <c r="D97" s="187" t="s">
        <v>90</v>
      </c>
      <c r="E97" s="187" t="s">
        <v>1871</v>
      </c>
      <c r="F97" s="187" t="s">
        <v>1678</v>
      </c>
      <c r="G97" s="188"/>
      <c r="H97" s="188"/>
      <c r="I97" s="188"/>
      <c r="J97" s="188"/>
      <c r="K97" s="188"/>
      <c r="L97" s="188"/>
      <c r="M97" s="188"/>
      <c r="N97" s="188"/>
      <c r="O97" s="188"/>
      <c r="P97" s="189"/>
      <c r="Q97" s="188"/>
      <c r="R97" s="188"/>
      <c r="S97" s="188"/>
      <c r="T97" s="188"/>
      <c r="U97" s="188"/>
      <c r="V97" s="188"/>
      <c r="W97" s="188"/>
      <c r="X97" s="188"/>
      <c r="Y97" s="188"/>
      <c r="Z97" s="188"/>
      <c r="AA97" s="187" t="s">
        <v>1683</v>
      </c>
      <c r="AB97" s="189"/>
      <c r="AC97" s="187" t="s">
        <v>1680</v>
      </c>
      <c r="AD97" s="25"/>
      <c r="AE97" s="25"/>
    </row>
    <row r="98">
      <c r="A98" s="187" t="s">
        <v>1872</v>
      </c>
      <c r="B98" s="187" t="s">
        <v>1677</v>
      </c>
      <c r="C98" s="187" t="s">
        <v>1678</v>
      </c>
      <c r="D98" s="187" t="s">
        <v>90</v>
      </c>
      <c r="E98" s="187" t="s">
        <v>1873</v>
      </c>
      <c r="F98" s="187" t="s">
        <v>1678</v>
      </c>
      <c r="G98" s="188"/>
      <c r="H98" s="187" t="s">
        <v>147</v>
      </c>
      <c r="I98" s="187" t="s">
        <v>148</v>
      </c>
      <c r="J98" s="188"/>
      <c r="K98" s="188"/>
      <c r="L98" s="188"/>
      <c r="M98" s="188"/>
      <c r="N98" s="188"/>
      <c r="O98" s="188"/>
      <c r="P98" s="189"/>
      <c r="Q98" s="187">
        <v>1.0</v>
      </c>
      <c r="R98" s="188"/>
      <c r="S98" s="188"/>
      <c r="T98" s="188"/>
      <c r="U98" s="188"/>
      <c r="V98" s="188"/>
      <c r="W98" s="188"/>
      <c r="X98" s="188"/>
      <c r="Y98" s="188"/>
      <c r="Z98" s="188"/>
      <c r="AA98" s="187"/>
      <c r="AB98" s="189"/>
      <c r="AC98" s="187" t="s">
        <v>1680</v>
      </c>
      <c r="AD98" s="25"/>
      <c r="AE98" s="25"/>
    </row>
    <row r="99">
      <c r="A99" s="187" t="s">
        <v>1874</v>
      </c>
      <c r="B99" s="187" t="s">
        <v>1677</v>
      </c>
      <c r="C99" s="187" t="s">
        <v>1678</v>
      </c>
      <c r="D99" s="187" t="s">
        <v>90</v>
      </c>
      <c r="E99" s="187" t="s">
        <v>1875</v>
      </c>
      <c r="F99" s="187" t="s">
        <v>1678</v>
      </c>
      <c r="G99" s="188"/>
      <c r="H99" s="187" t="s">
        <v>153</v>
      </c>
      <c r="I99" s="187" t="s">
        <v>154</v>
      </c>
      <c r="J99" s="188"/>
      <c r="K99" s="188"/>
      <c r="L99" s="187"/>
      <c r="M99" s="188"/>
      <c r="N99" s="188"/>
      <c r="O99" s="188"/>
      <c r="P99" s="189"/>
      <c r="Q99" s="187">
        <v>1.0</v>
      </c>
      <c r="R99" s="188"/>
      <c r="S99" s="188"/>
      <c r="T99" s="188"/>
      <c r="U99" s="188"/>
      <c r="V99" s="188"/>
      <c r="W99" s="188"/>
      <c r="X99" s="188"/>
      <c r="Y99" s="188"/>
      <c r="Z99" s="188"/>
      <c r="AA99" s="187"/>
      <c r="AB99" s="189"/>
      <c r="AC99" s="187" t="s">
        <v>1680</v>
      </c>
      <c r="AD99" s="25"/>
      <c r="AE99" s="25"/>
    </row>
    <row r="100">
      <c r="A100" s="187" t="s">
        <v>1876</v>
      </c>
      <c r="B100" s="187" t="s">
        <v>1677</v>
      </c>
      <c r="C100" s="187" t="s">
        <v>1678</v>
      </c>
      <c r="D100" s="187" t="s">
        <v>90</v>
      </c>
      <c r="E100" s="187" t="s">
        <v>1877</v>
      </c>
      <c r="F100" s="187" t="s">
        <v>1678</v>
      </c>
      <c r="G100" s="188"/>
      <c r="H100" s="187"/>
      <c r="I100" s="187"/>
      <c r="J100" s="188"/>
      <c r="K100" s="188"/>
      <c r="L100" s="187"/>
      <c r="M100" s="188"/>
      <c r="N100" s="188"/>
      <c r="O100" s="188"/>
      <c r="P100" s="189"/>
      <c r="Q100" s="187"/>
      <c r="R100" s="188"/>
      <c r="S100" s="188"/>
      <c r="T100" s="188"/>
      <c r="U100" s="188"/>
      <c r="V100" s="188"/>
      <c r="W100" s="188"/>
      <c r="X100" s="188"/>
      <c r="Y100" s="188"/>
      <c r="Z100" s="188"/>
      <c r="AA100" s="187" t="s">
        <v>1683</v>
      </c>
      <c r="AB100" s="189"/>
      <c r="AC100" s="187" t="s">
        <v>1680</v>
      </c>
      <c r="AD100" s="25"/>
      <c r="AE100" s="25"/>
    </row>
    <row r="101">
      <c r="A101" s="187" t="s">
        <v>1878</v>
      </c>
      <c r="B101" s="187" t="s">
        <v>1677</v>
      </c>
      <c r="C101" s="187" t="s">
        <v>1678</v>
      </c>
      <c r="D101" s="187" t="s">
        <v>90</v>
      </c>
      <c r="E101" s="187" t="s">
        <v>1879</v>
      </c>
      <c r="F101" s="187" t="s">
        <v>1678</v>
      </c>
      <c r="G101" s="188"/>
      <c r="H101" s="188"/>
      <c r="I101" s="188"/>
      <c r="J101" s="188"/>
      <c r="K101" s="188"/>
      <c r="L101" s="188"/>
      <c r="M101" s="188"/>
      <c r="N101" s="188"/>
      <c r="O101" s="188"/>
      <c r="P101" s="189"/>
      <c r="Q101" s="188"/>
      <c r="R101" s="188"/>
      <c r="S101" s="188"/>
      <c r="T101" s="188"/>
      <c r="U101" s="188"/>
      <c r="V101" s="188"/>
      <c r="W101" s="188"/>
      <c r="X101" s="188"/>
      <c r="Y101" s="188"/>
      <c r="Z101" s="188"/>
      <c r="AA101" s="187" t="s">
        <v>1683</v>
      </c>
      <c r="AB101" s="189"/>
      <c r="AC101" s="187" t="s">
        <v>1680</v>
      </c>
      <c r="AD101" s="25"/>
      <c r="AE101" s="25"/>
    </row>
    <row r="102">
      <c r="A102" s="187" t="s">
        <v>1880</v>
      </c>
      <c r="B102" s="187" t="s">
        <v>1677</v>
      </c>
      <c r="C102" s="187" t="s">
        <v>1678</v>
      </c>
      <c r="D102" s="187" t="s">
        <v>90</v>
      </c>
      <c r="E102" s="187" t="s">
        <v>1881</v>
      </c>
      <c r="F102" s="187" t="s">
        <v>1678</v>
      </c>
      <c r="G102" s="188"/>
      <c r="H102" s="187"/>
      <c r="I102" s="187"/>
      <c r="J102" s="188"/>
      <c r="K102" s="188"/>
      <c r="L102" s="187"/>
      <c r="M102" s="188"/>
      <c r="N102" s="188"/>
      <c r="O102" s="188"/>
      <c r="P102" s="189"/>
      <c r="Q102" s="187"/>
      <c r="R102" s="188"/>
      <c r="S102" s="188"/>
      <c r="T102" s="188"/>
      <c r="U102" s="188"/>
      <c r="V102" s="188"/>
      <c r="W102" s="188"/>
      <c r="X102" s="188"/>
      <c r="Y102" s="188"/>
      <c r="Z102" s="188"/>
      <c r="AA102" s="187" t="s">
        <v>1683</v>
      </c>
      <c r="AB102" s="189"/>
      <c r="AC102" s="187" t="s">
        <v>1680</v>
      </c>
      <c r="AD102" s="25"/>
      <c r="AE102" s="25"/>
    </row>
    <row r="103">
      <c r="A103" s="187" t="s">
        <v>1882</v>
      </c>
      <c r="B103" s="187" t="s">
        <v>1677</v>
      </c>
      <c r="C103" s="187" t="s">
        <v>1678</v>
      </c>
      <c r="D103" s="187" t="s">
        <v>90</v>
      </c>
      <c r="E103" s="187" t="s">
        <v>1883</v>
      </c>
      <c r="F103" s="187" t="s">
        <v>1678</v>
      </c>
      <c r="G103" s="188"/>
      <c r="H103" s="187"/>
      <c r="I103" s="187"/>
      <c r="J103" s="188"/>
      <c r="K103" s="188"/>
      <c r="L103" s="187"/>
      <c r="M103" s="188"/>
      <c r="N103" s="188"/>
      <c r="O103" s="188"/>
      <c r="P103" s="189"/>
      <c r="Q103" s="187"/>
      <c r="R103" s="188"/>
      <c r="S103" s="188"/>
      <c r="T103" s="188"/>
      <c r="U103" s="188"/>
      <c r="V103" s="188"/>
      <c r="W103" s="188"/>
      <c r="X103" s="188"/>
      <c r="Y103" s="188"/>
      <c r="Z103" s="188"/>
      <c r="AA103" s="187" t="s">
        <v>1683</v>
      </c>
      <c r="AB103" s="189"/>
      <c r="AC103" s="187" t="s">
        <v>1680</v>
      </c>
      <c r="AD103" s="25"/>
      <c r="AE103" s="25"/>
    </row>
    <row r="104">
      <c r="A104" s="187" t="s">
        <v>1884</v>
      </c>
      <c r="B104" s="187" t="s">
        <v>1677</v>
      </c>
      <c r="C104" s="187" t="s">
        <v>1678</v>
      </c>
      <c r="D104" s="187" t="s">
        <v>90</v>
      </c>
      <c r="E104" s="187" t="s">
        <v>1885</v>
      </c>
      <c r="F104" s="187" t="s">
        <v>1678</v>
      </c>
      <c r="G104" s="188"/>
      <c r="H104" s="188"/>
      <c r="I104" s="188"/>
      <c r="J104" s="188"/>
      <c r="K104" s="188"/>
      <c r="L104" s="188"/>
      <c r="M104" s="188"/>
      <c r="N104" s="188"/>
      <c r="O104" s="188"/>
      <c r="P104" s="189"/>
      <c r="Q104" s="188"/>
      <c r="R104" s="188"/>
      <c r="S104" s="188"/>
      <c r="T104" s="188"/>
      <c r="U104" s="188"/>
      <c r="V104" s="188"/>
      <c r="W104" s="188"/>
      <c r="X104" s="188"/>
      <c r="Y104" s="188"/>
      <c r="Z104" s="188"/>
      <c r="AA104" s="187" t="s">
        <v>1683</v>
      </c>
      <c r="AB104" s="189"/>
      <c r="AC104" s="187" t="s">
        <v>1680</v>
      </c>
      <c r="AD104" s="25"/>
      <c r="AE104" s="25"/>
    </row>
    <row r="105">
      <c r="A105" s="187" t="s">
        <v>1886</v>
      </c>
      <c r="B105" s="187" t="s">
        <v>1677</v>
      </c>
      <c r="C105" s="187" t="s">
        <v>1678</v>
      </c>
      <c r="D105" s="187" t="s">
        <v>90</v>
      </c>
      <c r="E105" s="187" t="s">
        <v>1887</v>
      </c>
      <c r="F105" s="187" t="s">
        <v>1678</v>
      </c>
      <c r="G105" s="188"/>
      <c r="H105" s="187"/>
      <c r="I105" s="187"/>
      <c r="J105" s="188"/>
      <c r="K105" s="188"/>
      <c r="L105" s="187"/>
      <c r="M105" s="188"/>
      <c r="N105" s="188"/>
      <c r="O105" s="188"/>
      <c r="P105" s="189"/>
      <c r="Q105" s="187"/>
      <c r="R105" s="188"/>
      <c r="S105" s="188"/>
      <c r="T105" s="188"/>
      <c r="U105" s="188"/>
      <c r="V105" s="188"/>
      <c r="W105" s="188"/>
      <c r="X105" s="188"/>
      <c r="Y105" s="188"/>
      <c r="Z105" s="188"/>
      <c r="AA105" s="187" t="s">
        <v>1683</v>
      </c>
      <c r="AB105" s="189"/>
      <c r="AC105" s="187" t="s">
        <v>1680</v>
      </c>
      <c r="AD105" s="25"/>
      <c r="AE105" s="25"/>
    </row>
    <row r="106">
      <c r="A106" s="187" t="s">
        <v>1888</v>
      </c>
      <c r="B106" s="187" t="s">
        <v>1677</v>
      </c>
      <c r="C106" s="187" t="s">
        <v>1678</v>
      </c>
      <c r="D106" s="187" t="s">
        <v>90</v>
      </c>
      <c r="E106" s="187" t="s">
        <v>1889</v>
      </c>
      <c r="F106" s="187" t="s">
        <v>1678</v>
      </c>
      <c r="G106" s="188"/>
      <c r="H106" s="187"/>
      <c r="I106" s="187"/>
      <c r="J106" s="188"/>
      <c r="K106" s="188"/>
      <c r="L106" s="187"/>
      <c r="M106" s="188"/>
      <c r="N106" s="188"/>
      <c r="O106" s="188"/>
      <c r="P106" s="189"/>
      <c r="Q106" s="187"/>
      <c r="R106" s="188"/>
      <c r="S106" s="188"/>
      <c r="T106" s="188"/>
      <c r="U106" s="188"/>
      <c r="V106" s="188"/>
      <c r="W106" s="188"/>
      <c r="X106" s="188"/>
      <c r="Y106" s="188"/>
      <c r="Z106" s="188"/>
      <c r="AA106" s="187" t="s">
        <v>1683</v>
      </c>
      <c r="AB106" s="189"/>
      <c r="AC106" s="187" t="s">
        <v>1680</v>
      </c>
      <c r="AD106" s="25"/>
      <c r="AE106" s="25"/>
    </row>
    <row r="107">
      <c r="A107" s="187" t="s">
        <v>1890</v>
      </c>
      <c r="B107" s="187" t="s">
        <v>1677</v>
      </c>
      <c r="C107" s="187" t="s">
        <v>1678</v>
      </c>
      <c r="D107" s="187" t="s">
        <v>90</v>
      </c>
      <c r="E107" s="187" t="s">
        <v>1891</v>
      </c>
      <c r="F107" s="187" t="s">
        <v>1678</v>
      </c>
      <c r="G107" s="188"/>
      <c r="H107" s="187" t="s">
        <v>159</v>
      </c>
      <c r="I107" s="187" t="s">
        <v>160</v>
      </c>
      <c r="J107" s="188"/>
      <c r="K107" s="188"/>
      <c r="L107" s="187"/>
      <c r="M107" s="188"/>
      <c r="N107" s="188"/>
      <c r="O107" s="188"/>
      <c r="P107" s="189"/>
      <c r="Q107" s="187">
        <v>0.0</v>
      </c>
      <c r="R107" s="188"/>
      <c r="S107" s="188"/>
      <c r="T107" s="188"/>
      <c r="U107" s="188"/>
      <c r="V107" s="188"/>
      <c r="W107" s="188"/>
      <c r="X107" s="188"/>
      <c r="Y107" s="188"/>
      <c r="Z107" s="188"/>
      <c r="AA107" s="187"/>
      <c r="AB107" s="189"/>
      <c r="AC107" s="187" t="s">
        <v>1680</v>
      </c>
      <c r="AD107" s="25"/>
      <c r="AE107" s="25"/>
    </row>
    <row r="108">
      <c r="A108" s="187" t="s">
        <v>1892</v>
      </c>
      <c r="B108" s="187" t="s">
        <v>1677</v>
      </c>
      <c r="C108" s="187" t="s">
        <v>1678</v>
      </c>
      <c r="D108" s="187" t="s">
        <v>90</v>
      </c>
      <c r="E108" s="187" t="s">
        <v>1893</v>
      </c>
      <c r="F108" s="187" t="s">
        <v>1678</v>
      </c>
      <c r="G108" s="188"/>
      <c r="H108" s="187" t="s">
        <v>166</v>
      </c>
      <c r="I108" s="187" t="s">
        <v>167</v>
      </c>
      <c r="J108" s="188"/>
      <c r="K108" s="188"/>
      <c r="L108" s="187"/>
      <c r="M108" s="188"/>
      <c r="N108" s="188"/>
      <c r="O108" s="188"/>
      <c r="P108" s="189"/>
      <c r="Q108" s="187">
        <v>1.0</v>
      </c>
      <c r="R108" s="188"/>
      <c r="S108" s="188"/>
      <c r="T108" s="188"/>
      <c r="U108" s="188"/>
      <c r="V108" s="188"/>
      <c r="W108" s="188"/>
      <c r="X108" s="188"/>
      <c r="Y108" s="188"/>
      <c r="Z108" s="188"/>
      <c r="AA108" s="187"/>
      <c r="AB108" s="189"/>
      <c r="AC108" s="187" t="s">
        <v>1680</v>
      </c>
      <c r="AD108" s="25"/>
      <c r="AE108" s="25"/>
    </row>
    <row r="109">
      <c r="A109" s="187" t="s">
        <v>1894</v>
      </c>
      <c r="B109" s="187" t="s">
        <v>1677</v>
      </c>
      <c r="C109" s="187" t="s">
        <v>1678</v>
      </c>
      <c r="D109" s="187" t="s">
        <v>90</v>
      </c>
      <c r="E109" s="187" t="s">
        <v>1895</v>
      </c>
      <c r="F109" s="187" t="s">
        <v>1678</v>
      </c>
      <c r="G109" s="188"/>
      <c r="H109" s="187" t="s">
        <v>172</v>
      </c>
      <c r="I109" s="187" t="s">
        <v>173</v>
      </c>
      <c r="J109" s="188"/>
      <c r="K109" s="188"/>
      <c r="L109" s="187"/>
      <c r="M109" s="188"/>
      <c r="N109" s="188"/>
      <c r="O109" s="188"/>
      <c r="P109" s="189"/>
      <c r="Q109" s="187">
        <v>1.0</v>
      </c>
      <c r="R109" s="188"/>
      <c r="S109" s="188"/>
      <c r="T109" s="188"/>
      <c r="U109" s="188"/>
      <c r="V109" s="188"/>
      <c r="W109" s="188"/>
      <c r="X109" s="188"/>
      <c r="Y109" s="188"/>
      <c r="Z109" s="188"/>
      <c r="AA109" s="187"/>
      <c r="AB109" s="189"/>
      <c r="AC109" s="187" t="s">
        <v>1680</v>
      </c>
      <c r="AD109" s="25"/>
      <c r="AE109" s="25"/>
    </row>
    <row r="110">
      <c r="A110" s="187" t="s">
        <v>1896</v>
      </c>
      <c r="B110" s="187" t="s">
        <v>1677</v>
      </c>
      <c r="C110" s="187" t="s">
        <v>1678</v>
      </c>
      <c r="D110" s="187" t="s">
        <v>90</v>
      </c>
      <c r="E110" s="187" t="s">
        <v>1897</v>
      </c>
      <c r="F110" s="187" t="s">
        <v>1678</v>
      </c>
      <c r="G110" s="188"/>
      <c r="H110" s="187"/>
      <c r="I110" s="187"/>
      <c r="J110" s="188"/>
      <c r="K110" s="188"/>
      <c r="L110" s="187"/>
      <c r="M110" s="188"/>
      <c r="N110" s="188"/>
      <c r="O110" s="188"/>
      <c r="P110" s="189"/>
      <c r="Q110" s="187"/>
      <c r="R110" s="188"/>
      <c r="S110" s="188"/>
      <c r="T110" s="188"/>
      <c r="U110" s="188"/>
      <c r="V110" s="188"/>
      <c r="W110" s="188"/>
      <c r="X110" s="188"/>
      <c r="Y110" s="188"/>
      <c r="Z110" s="188"/>
      <c r="AA110" s="187" t="s">
        <v>1683</v>
      </c>
      <c r="AB110" s="189"/>
      <c r="AC110" s="187" t="s">
        <v>1680</v>
      </c>
      <c r="AD110" s="25"/>
      <c r="AE110" s="25"/>
    </row>
    <row r="111">
      <c r="A111" s="187" t="s">
        <v>1898</v>
      </c>
      <c r="B111" s="187" t="s">
        <v>1677</v>
      </c>
      <c r="C111" s="187" t="s">
        <v>1678</v>
      </c>
      <c r="D111" s="187" t="s">
        <v>90</v>
      </c>
      <c r="E111" s="187" t="s">
        <v>1899</v>
      </c>
      <c r="F111" s="187" t="s">
        <v>1678</v>
      </c>
      <c r="G111" s="188"/>
      <c r="H111" s="187" t="s">
        <v>178</v>
      </c>
      <c r="I111" s="187" t="s">
        <v>179</v>
      </c>
      <c r="J111" s="188"/>
      <c r="K111" s="188"/>
      <c r="L111" s="187"/>
      <c r="M111" s="188"/>
      <c r="N111" s="188"/>
      <c r="O111" s="188"/>
      <c r="P111" s="189"/>
      <c r="Q111" s="187">
        <v>1.0</v>
      </c>
      <c r="R111" s="188"/>
      <c r="S111" s="188"/>
      <c r="T111" s="188"/>
      <c r="U111" s="188"/>
      <c r="V111" s="188"/>
      <c r="W111" s="188"/>
      <c r="X111" s="188"/>
      <c r="Y111" s="188"/>
      <c r="Z111" s="188"/>
      <c r="AA111" s="187"/>
      <c r="AB111" s="189"/>
      <c r="AC111" s="187" t="s">
        <v>1680</v>
      </c>
      <c r="AD111" s="25"/>
      <c r="AE111" s="25"/>
    </row>
    <row r="112">
      <c r="A112" s="187" t="s">
        <v>1900</v>
      </c>
      <c r="B112" s="187" t="s">
        <v>1677</v>
      </c>
      <c r="C112" s="187" t="s">
        <v>1678</v>
      </c>
      <c r="D112" s="187" t="s">
        <v>90</v>
      </c>
      <c r="E112" s="187" t="s">
        <v>1901</v>
      </c>
      <c r="F112" s="187" t="s">
        <v>1678</v>
      </c>
      <c r="G112" s="188"/>
      <c r="H112" s="187" t="s">
        <v>184</v>
      </c>
      <c r="I112" s="187" t="s">
        <v>185</v>
      </c>
      <c r="J112" s="188"/>
      <c r="K112" s="188"/>
      <c r="L112" s="187"/>
      <c r="M112" s="188"/>
      <c r="N112" s="188"/>
      <c r="O112" s="188"/>
      <c r="P112" s="189"/>
      <c r="Q112" s="187">
        <v>1.0</v>
      </c>
      <c r="R112" s="188"/>
      <c r="S112" s="188"/>
      <c r="T112" s="188"/>
      <c r="U112" s="188"/>
      <c r="V112" s="188"/>
      <c r="W112" s="188"/>
      <c r="X112" s="188"/>
      <c r="Y112" s="188"/>
      <c r="Z112" s="188"/>
      <c r="AA112" s="187"/>
      <c r="AB112" s="189"/>
      <c r="AC112" s="187" t="s">
        <v>1680</v>
      </c>
      <c r="AD112" s="25"/>
      <c r="AE112" s="25"/>
    </row>
    <row r="113">
      <c r="A113" s="187" t="s">
        <v>1902</v>
      </c>
      <c r="B113" s="187" t="s">
        <v>1677</v>
      </c>
      <c r="C113" s="187" t="s">
        <v>1678</v>
      </c>
      <c r="D113" s="187" t="s">
        <v>90</v>
      </c>
      <c r="E113" s="187" t="s">
        <v>1903</v>
      </c>
      <c r="F113" s="187" t="s">
        <v>1678</v>
      </c>
      <c r="G113" s="188"/>
      <c r="H113" s="187"/>
      <c r="I113" s="187"/>
      <c r="J113" s="188"/>
      <c r="K113" s="188"/>
      <c r="L113" s="187"/>
      <c r="M113" s="188"/>
      <c r="N113" s="188"/>
      <c r="O113" s="188"/>
      <c r="P113" s="189"/>
      <c r="Q113" s="187"/>
      <c r="R113" s="188"/>
      <c r="S113" s="188"/>
      <c r="T113" s="188"/>
      <c r="U113" s="188"/>
      <c r="V113" s="188"/>
      <c r="W113" s="188"/>
      <c r="X113" s="188"/>
      <c r="Y113" s="188"/>
      <c r="Z113" s="188"/>
      <c r="AA113" s="187" t="s">
        <v>1683</v>
      </c>
      <c r="AB113" s="189"/>
      <c r="AC113" s="187" t="s">
        <v>1680</v>
      </c>
      <c r="AD113" s="25"/>
      <c r="AE113" s="25"/>
    </row>
    <row r="114">
      <c r="A114" s="187" t="s">
        <v>1904</v>
      </c>
      <c r="B114" s="187" t="s">
        <v>1677</v>
      </c>
      <c r="C114" s="187" t="s">
        <v>1678</v>
      </c>
      <c r="D114" s="187" t="s">
        <v>90</v>
      </c>
      <c r="E114" s="187" t="s">
        <v>1905</v>
      </c>
      <c r="F114" s="187" t="s">
        <v>1678</v>
      </c>
      <c r="G114" s="188"/>
      <c r="H114" s="187" t="s">
        <v>190</v>
      </c>
      <c r="I114" s="187" t="s">
        <v>191</v>
      </c>
      <c r="J114" s="188"/>
      <c r="K114" s="188"/>
      <c r="L114" s="187"/>
      <c r="M114" s="188"/>
      <c r="N114" s="188"/>
      <c r="O114" s="188"/>
      <c r="P114" s="189"/>
      <c r="Q114" s="187">
        <v>1.0</v>
      </c>
      <c r="R114" s="188"/>
      <c r="S114" s="188"/>
      <c r="T114" s="188"/>
      <c r="U114" s="188"/>
      <c r="V114" s="188"/>
      <c r="W114" s="188"/>
      <c r="X114" s="188"/>
      <c r="Y114" s="188"/>
      <c r="Z114" s="188"/>
      <c r="AA114" s="187"/>
      <c r="AB114" s="189"/>
      <c r="AC114" s="187" t="s">
        <v>1680</v>
      </c>
      <c r="AD114" s="25"/>
      <c r="AE114" s="25"/>
    </row>
    <row r="115">
      <c r="A115" s="187" t="s">
        <v>1906</v>
      </c>
      <c r="B115" s="187" t="s">
        <v>1677</v>
      </c>
      <c r="C115" s="187" t="s">
        <v>1678</v>
      </c>
      <c r="D115" s="187" t="s">
        <v>90</v>
      </c>
      <c r="E115" s="187" t="s">
        <v>1907</v>
      </c>
      <c r="F115" s="187" t="s">
        <v>1678</v>
      </c>
      <c r="G115" s="188"/>
      <c r="H115" s="187"/>
      <c r="I115" s="188"/>
      <c r="J115" s="188"/>
      <c r="K115" s="188"/>
      <c r="L115" s="187"/>
      <c r="M115" s="188"/>
      <c r="N115" s="188"/>
      <c r="O115" s="188"/>
      <c r="P115" s="189"/>
      <c r="Q115" s="187"/>
      <c r="R115" s="188"/>
      <c r="S115" s="188"/>
      <c r="T115" s="188"/>
      <c r="U115" s="188"/>
      <c r="V115" s="188"/>
      <c r="W115" s="188"/>
      <c r="X115" s="188"/>
      <c r="Y115" s="188"/>
      <c r="Z115" s="188"/>
      <c r="AA115" s="187" t="s">
        <v>1683</v>
      </c>
      <c r="AB115" s="189"/>
      <c r="AC115" s="187" t="s">
        <v>1680</v>
      </c>
      <c r="AD115" s="25"/>
      <c r="AE115" s="25"/>
    </row>
    <row r="116">
      <c r="A116" s="187" t="s">
        <v>1908</v>
      </c>
      <c r="B116" s="187" t="s">
        <v>1677</v>
      </c>
      <c r="C116" s="187" t="s">
        <v>1678</v>
      </c>
      <c r="D116" s="187" t="s">
        <v>90</v>
      </c>
      <c r="E116" s="187" t="s">
        <v>1909</v>
      </c>
      <c r="F116" s="187" t="s">
        <v>1678</v>
      </c>
      <c r="G116" s="188"/>
      <c r="H116" s="187"/>
      <c r="I116" s="188"/>
      <c r="J116" s="188"/>
      <c r="K116" s="188"/>
      <c r="L116" s="187"/>
      <c r="M116" s="188"/>
      <c r="N116" s="188"/>
      <c r="O116" s="188"/>
      <c r="P116" s="189"/>
      <c r="Q116" s="187"/>
      <c r="R116" s="188"/>
      <c r="S116" s="188"/>
      <c r="T116" s="188"/>
      <c r="U116" s="188"/>
      <c r="V116" s="188"/>
      <c r="W116" s="188"/>
      <c r="X116" s="188"/>
      <c r="Y116" s="188"/>
      <c r="Z116" s="188"/>
      <c r="AA116" s="187" t="s">
        <v>1683</v>
      </c>
      <c r="AB116" s="189"/>
      <c r="AC116" s="187" t="s">
        <v>1680</v>
      </c>
      <c r="AD116" s="25"/>
      <c r="AE116" s="25"/>
    </row>
    <row r="117">
      <c r="A117" s="187" t="s">
        <v>1910</v>
      </c>
      <c r="B117" s="187" t="s">
        <v>1677</v>
      </c>
      <c r="C117" s="187" t="s">
        <v>1678</v>
      </c>
      <c r="D117" s="187" t="s">
        <v>90</v>
      </c>
      <c r="E117" s="187" t="s">
        <v>1911</v>
      </c>
      <c r="F117" s="187" t="s">
        <v>1678</v>
      </c>
      <c r="G117" s="188"/>
      <c r="H117" s="187"/>
      <c r="I117" s="188"/>
      <c r="J117" s="188"/>
      <c r="K117" s="188"/>
      <c r="L117" s="187"/>
      <c r="M117" s="188"/>
      <c r="N117" s="188"/>
      <c r="O117" s="188"/>
      <c r="P117" s="189"/>
      <c r="Q117" s="187"/>
      <c r="R117" s="188"/>
      <c r="S117" s="188"/>
      <c r="T117" s="188"/>
      <c r="U117" s="188"/>
      <c r="V117" s="188"/>
      <c r="W117" s="188"/>
      <c r="X117" s="188"/>
      <c r="Y117" s="188"/>
      <c r="Z117" s="188"/>
      <c r="AA117" s="187" t="s">
        <v>1683</v>
      </c>
      <c r="AB117" s="189"/>
      <c r="AC117" s="187" t="s">
        <v>1680</v>
      </c>
      <c r="AD117" s="25"/>
      <c r="AE117" s="25"/>
    </row>
    <row r="118">
      <c r="A118" s="187" t="s">
        <v>1912</v>
      </c>
      <c r="B118" s="187" t="s">
        <v>1677</v>
      </c>
      <c r="C118" s="187" t="s">
        <v>1678</v>
      </c>
      <c r="D118" s="187" t="s">
        <v>90</v>
      </c>
      <c r="E118" s="187" t="s">
        <v>1913</v>
      </c>
      <c r="F118" s="187" t="s">
        <v>1678</v>
      </c>
      <c r="G118" s="188"/>
      <c r="H118" s="187"/>
      <c r="I118" s="188"/>
      <c r="J118" s="188"/>
      <c r="K118" s="188"/>
      <c r="L118" s="187"/>
      <c r="M118" s="188"/>
      <c r="N118" s="188"/>
      <c r="O118" s="188"/>
      <c r="P118" s="189"/>
      <c r="Q118" s="187"/>
      <c r="R118" s="188"/>
      <c r="S118" s="188"/>
      <c r="T118" s="188"/>
      <c r="U118" s="188"/>
      <c r="V118" s="188"/>
      <c r="W118" s="188"/>
      <c r="X118" s="188"/>
      <c r="Y118" s="188"/>
      <c r="Z118" s="188"/>
      <c r="AA118" s="187" t="s">
        <v>1683</v>
      </c>
      <c r="AB118" s="189"/>
      <c r="AC118" s="187" t="s">
        <v>1680</v>
      </c>
      <c r="AD118" s="25"/>
      <c r="AE118" s="25"/>
    </row>
    <row r="119">
      <c r="A119" s="187" t="s">
        <v>1914</v>
      </c>
      <c r="B119" s="187" t="s">
        <v>1677</v>
      </c>
      <c r="C119" s="187" t="s">
        <v>1678</v>
      </c>
      <c r="D119" s="187" t="s">
        <v>90</v>
      </c>
      <c r="E119" s="187" t="s">
        <v>1915</v>
      </c>
      <c r="F119" s="187" t="s">
        <v>1678</v>
      </c>
      <c r="G119" s="188"/>
      <c r="H119" s="187"/>
      <c r="I119" s="188"/>
      <c r="J119" s="188"/>
      <c r="K119" s="188"/>
      <c r="L119" s="187"/>
      <c r="M119" s="188"/>
      <c r="N119" s="188"/>
      <c r="O119" s="188"/>
      <c r="P119" s="189"/>
      <c r="Q119" s="187"/>
      <c r="R119" s="188"/>
      <c r="S119" s="188"/>
      <c r="T119" s="188"/>
      <c r="U119" s="188"/>
      <c r="V119" s="188"/>
      <c r="W119" s="188"/>
      <c r="X119" s="188"/>
      <c r="Y119" s="188"/>
      <c r="Z119" s="188"/>
      <c r="AA119" s="187" t="s">
        <v>1683</v>
      </c>
      <c r="AB119" s="189"/>
      <c r="AC119" s="187" t="s">
        <v>1680</v>
      </c>
      <c r="AD119" s="25"/>
      <c r="AE119" s="25"/>
    </row>
    <row r="120">
      <c r="A120" s="187" t="s">
        <v>1916</v>
      </c>
      <c r="B120" s="187" t="s">
        <v>1677</v>
      </c>
      <c r="C120" s="187" t="s">
        <v>1678</v>
      </c>
      <c r="D120" s="187" t="s">
        <v>90</v>
      </c>
      <c r="E120" s="187" t="s">
        <v>1917</v>
      </c>
      <c r="F120" s="187" t="s">
        <v>1678</v>
      </c>
      <c r="G120" s="188"/>
      <c r="H120" s="187"/>
      <c r="I120" s="188"/>
      <c r="J120" s="188"/>
      <c r="K120" s="188"/>
      <c r="L120" s="187"/>
      <c r="M120" s="188"/>
      <c r="N120" s="188"/>
      <c r="O120" s="188"/>
      <c r="P120" s="189"/>
      <c r="Q120" s="187"/>
      <c r="R120" s="188"/>
      <c r="S120" s="188"/>
      <c r="T120" s="188"/>
      <c r="U120" s="188"/>
      <c r="V120" s="188"/>
      <c r="W120" s="188"/>
      <c r="X120" s="188"/>
      <c r="Y120" s="188"/>
      <c r="Z120" s="188"/>
      <c r="AA120" s="187" t="s">
        <v>1683</v>
      </c>
      <c r="AB120" s="189"/>
      <c r="AC120" s="187" t="s">
        <v>1680</v>
      </c>
      <c r="AD120" s="25"/>
      <c r="AE120" s="25"/>
    </row>
    <row r="121">
      <c r="A121" s="187" t="s">
        <v>1918</v>
      </c>
      <c r="B121" s="187" t="s">
        <v>1677</v>
      </c>
      <c r="C121" s="187" t="s">
        <v>1678</v>
      </c>
      <c r="D121" s="187" t="s">
        <v>90</v>
      </c>
      <c r="E121" s="187" t="s">
        <v>1919</v>
      </c>
      <c r="F121" s="187" t="s">
        <v>1678</v>
      </c>
      <c r="G121" s="188"/>
      <c r="H121" s="187"/>
      <c r="I121" s="188"/>
      <c r="J121" s="188"/>
      <c r="K121" s="188"/>
      <c r="L121" s="187"/>
      <c r="M121" s="188"/>
      <c r="N121" s="188"/>
      <c r="O121" s="188"/>
      <c r="P121" s="189"/>
      <c r="Q121" s="187"/>
      <c r="R121" s="188"/>
      <c r="S121" s="188"/>
      <c r="T121" s="188"/>
      <c r="U121" s="188"/>
      <c r="V121" s="188"/>
      <c r="W121" s="188"/>
      <c r="X121" s="188"/>
      <c r="Y121" s="188"/>
      <c r="Z121" s="188"/>
      <c r="AA121" s="187" t="s">
        <v>1683</v>
      </c>
      <c r="AB121" s="189"/>
      <c r="AC121" s="187" t="s">
        <v>1680</v>
      </c>
      <c r="AD121" s="25"/>
      <c r="AE121" s="25"/>
    </row>
    <row r="122">
      <c r="A122" s="187" t="s">
        <v>1920</v>
      </c>
      <c r="B122" s="187" t="s">
        <v>1677</v>
      </c>
      <c r="C122" s="187" t="s">
        <v>1678</v>
      </c>
      <c r="D122" s="187" t="s">
        <v>90</v>
      </c>
      <c r="E122" s="187" t="s">
        <v>1921</v>
      </c>
      <c r="F122" s="187" t="s">
        <v>1678</v>
      </c>
      <c r="G122" s="188"/>
      <c r="H122" s="187"/>
      <c r="I122" s="188"/>
      <c r="J122" s="188"/>
      <c r="K122" s="188"/>
      <c r="L122" s="187"/>
      <c r="M122" s="188"/>
      <c r="N122" s="188"/>
      <c r="O122" s="188"/>
      <c r="P122" s="189"/>
      <c r="Q122" s="187"/>
      <c r="R122" s="188"/>
      <c r="S122" s="188"/>
      <c r="T122" s="188"/>
      <c r="U122" s="188"/>
      <c r="V122" s="188"/>
      <c r="W122" s="188"/>
      <c r="X122" s="188"/>
      <c r="Y122" s="188"/>
      <c r="Z122" s="188"/>
      <c r="AA122" s="187" t="s">
        <v>1683</v>
      </c>
      <c r="AB122" s="189"/>
      <c r="AC122" s="187" t="s">
        <v>1680</v>
      </c>
      <c r="AD122" s="25"/>
      <c r="AE122" s="25"/>
    </row>
    <row r="123">
      <c r="A123" s="187" t="s">
        <v>1922</v>
      </c>
      <c r="B123" s="187" t="s">
        <v>1677</v>
      </c>
      <c r="C123" s="187" t="s">
        <v>1678</v>
      </c>
      <c r="D123" s="187" t="s">
        <v>90</v>
      </c>
      <c r="E123" s="187" t="s">
        <v>1923</v>
      </c>
      <c r="F123" s="187" t="s">
        <v>1678</v>
      </c>
      <c r="G123" s="188"/>
      <c r="H123" s="187"/>
      <c r="I123" s="187"/>
      <c r="J123" s="188"/>
      <c r="K123" s="188"/>
      <c r="L123" s="187"/>
      <c r="M123" s="188"/>
      <c r="N123" s="188"/>
      <c r="O123" s="188"/>
      <c r="P123" s="189"/>
      <c r="Q123" s="187"/>
      <c r="R123" s="188"/>
      <c r="S123" s="188"/>
      <c r="T123" s="188"/>
      <c r="U123" s="188"/>
      <c r="V123" s="188"/>
      <c r="W123" s="188"/>
      <c r="X123" s="188"/>
      <c r="Y123" s="188"/>
      <c r="Z123" s="188"/>
      <c r="AA123" s="187" t="s">
        <v>1683</v>
      </c>
      <c r="AB123" s="189"/>
      <c r="AC123" s="187" t="s">
        <v>1680</v>
      </c>
      <c r="AD123" s="25"/>
      <c r="AE123" s="25"/>
    </row>
    <row r="124">
      <c r="A124" s="187" t="s">
        <v>1924</v>
      </c>
      <c r="B124" s="187" t="s">
        <v>1677</v>
      </c>
      <c r="C124" s="187" t="s">
        <v>1678</v>
      </c>
      <c r="D124" s="187" t="s">
        <v>90</v>
      </c>
      <c r="E124" s="187" t="s">
        <v>1925</v>
      </c>
      <c r="F124" s="187" t="s">
        <v>1678</v>
      </c>
      <c r="G124" s="188"/>
      <c r="H124" s="187" t="s">
        <v>196</v>
      </c>
      <c r="I124" s="187" t="s">
        <v>197</v>
      </c>
      <c r="J124" s="188"/>
      <c r="K124" s="188"/>
      <c r="L124" s="187"/>
      <c r="M124" s="188"/>
      <c r="N124" s="188"/>
      <c r="O124" s="188"/>
      <c r="P124" s="189"/>
      <c r="Q124" s="187">
        <v>1.0</v>
      </c>
      <c r="R124" s="188"/>
      <c r="S124" s="188"/>
      <c r="T124" s="188"/>
      <c r="U124" s="188"/>
      <c r="V124" s="188"/>
      <c r="W124" s="188"/>
      <c r="X124" s="188"/>
      <c r="Y124" s="188"/>
      <c r="Z124" s="188"/>
      <c r="AA124" s="187"/>
      <c r="AB124" s="189"/>
      <c r="AC124" s="187" t="s">
        <v>1680</v>
      </c>
      <c r="AD124" s="25"/>
      <c r="AE124" s="25"/>
    </row>
    <row r="125">
      <c r="A125" s="187" t="s">
        <v>1926</v>
      </c>
      <c r="B125" s="187" t="s">
        <v>1677</v>
      </c>
      <c r="C125" s="187" t="s">
        <v>1678</v>
      </c>
      <c r="D125" s="187" t="s">
        <v>90</v>
      </c>
      <c r="E125" s="187" t="s">
        <v>1927</v>
      </c>
      <c r="F125" s="187" t="s">
        <v>1678</v>
      </c>
      <c r="G125" s="188"/>
      <c r="H125" s="187" t="s">
        <v>202</v>
      </c>
      <c r="I125" s="187" t="s">
        <v>203</v>
      </c>
      <c r="J125" s="188"/>
      <c r="K125" s="188"/>
      <c r="L125" s="187"/>
      <c r="M125" s="188"/>
      <c r="N125" s="188"/>
      <c r="O125" s="188"/>
      <c r="P125" s="189"/>
      <c r="Q125" s="187">
        <v>1.0</v>
      </c>
      <c r="R125" s="188"/>
      <c r="S125" s="188"/>
      <c r="T125" s="188"/>
      <c r="U125" s="188"/>
      <c r="V125" s="188"/>
      <c r="W125" s="188"/>
      <c r="X125" s="188"/>
      <c r="Y125" s="188"/>
      <c r="Z125" s="188"/>
      <c r="AA125" s="187"/>
      <c r="AB125" s="189"/>
      <c r="AC125" s="187" t="s">
        <v>1680</v>
      </c>
      <c r="AD125" s="25"/>
      <c r="AE125" s="25"/>
    </row>
    <row r="126">
      <c r="A126" s="187" t="s">
        <v>1928</v>
      </c>
      <c r="B126" s="187" t="s">
        <v>1677</v>
      </c>
      <c r="C126" s="187" t="s">
        <v>1678</v>
      </c>
      <c r="D126" s="187" t="s">
        <v>90</v>
      </c>
      <c r="E126" s="187" t="s">
        <v>1929</v>
      </c>
      <c r="F126" s="187" t="s">
        <v>1678</v>
      </c>
      <c r="G126" s="188"/>
      <c r="H126" s="187" t="s">
        <v>208</v>
      </c>
      <c r="I126" s="187" t="s">
        <v>209</v>
      </c>
      <c r="J126" s="188"/>
      <c r="K126" s="188"/>
      <c r="L126" s="187"/>
      <c r="M126" s="188"/>
      <c r="N126" s="188"/>
      <c r="O126" s="188"/>
      <c r="P126" s="189"/>
      <c r="Q126" s="187">
        <v>1.0</v>
      </c>
      <c r="R126" s="188"/>
      <c r="S126" s="188"/>
      <c r="T126" s="188"/>
      <c r="U126" s="188"/>
      <c r="V126" s="188"/>
      <c r="W126" s="188"/>
      <c r="X126" s="188"/>
      <c r="Y126" s="188"/>
      <c r="Z126" s="188"/>
      <c r="AA126" s="187"/>
      <c r="AB126" s="189"/>
      <c r="AC126" s="187" t="s">
        <v>1680</v>
      </c>
      <c r="AD126" s="25"/>
      <c r="AE126" s="25"/>
    </row>
    <row r="127">
      <c r="A127" s="187" t="s">
        <v>1930</v>
      </c>
      <c r="B127" s="187" t="s">
        <v>1677</v>
      </c>
      <c r="C127" s="187" t="s">
        <v>1678</v>
      </c>
      <c r="D127" s="187" t="s">
        <v>90</v>
      </c>
      <c r="E127" s="187" t="s">
        <v>1931</v>
      </c>
      <c r="F127" s="187" t="s">
        <v>1678</v>
      </c>
      <c r="G127" s="188"/>
      <c r="H127" s="187" t="s">
        <v>214</v>
      </c>
      <c r="I127" s="187" t="s">
        <v>215</v>
      </c>
      <c r="J127" s="188"/>
      <c r="K127" s="188"/>
      <c r="L127" s="187"/>
      <c r="M127" s="188"/>
      <c r="N127" s="188"/>
      <c r="O127" s="188"/>
      <c r="P127" s="189"/>
      <c r="Q127" s="187">
        <v>1.0</v>
      </c>
      <c r="R127" s="188"/>
      <c r="S127" s="188"/>
      <c r="T127" s="188"/>
      <c r="U127" s="188"/>
      <c r="V127" s="188"/>
      <c r="W127" s="188"/>
      <c r="X127" s="188"/>
      <c r="Y127" s="188"/>
      <c r="Z127" s="188"/>
      <c r="AA127" s="187"/>
      <c r="AB127" s="189"/>
      <c r="AC127" s="187" t="s">
        <v>1680</v>
      </c>
      <c r="AD127" s="25"/>
      <c r="AE127" s="25"/>
    </row>
    <row r="128">
      <c r="A128" s="187" t="s">
        <v>1932</v>
      </c>
      <c r="B128" s="187" t="s">
        <v>1677</v>
      </c>
      <c r="C128" s="187" t="s">
        <v>1678</v>
      </c>
      <c r="D128" s="187" t="s">
        <v>90</v>
      </c>
      <c r="E128" s="187" t="s">
        <v>1933</v>
      </c>
      <c r="F128" s="187" t="s">
        <v>1678</v>
      </c>
      <c r="G128" s="188"/>
      <c r="H128" s="187" t="s">
        <v>220</v>
      </c>
      <c r="I128" s="187" t="s">
        <v>221</v>
      </c>
      <c r="J128" s="188"/>
      <c r="K128" s="188"/>
      <c r="L128" s="187"/>
      <c r="M128" s="188"/>
      <c r="N128" s="188"/>
      <c r="O128" s="188"/>
      <c r="P128" s="189"/>
      <c r="Q128" s="187">
        <v>1.0</v>
      </c>
      <c r="R128" s="188"/>
      <c r="S128" s="188"/>
      <c r="T128" s="188"/>
      <c r="U128" s="188"/>
      <c r="V128" s="188"/>
      <c r="W128" s="188"/>
      <c r="X128" s="188"/>
      <c r="Y128" s="188"/>
      <c r="Z128" s="188"/>
      <c r="AA128" s="187"/>
      <c r="AB128" s="189"/>
      <c r="AC128" s="187" t="s">
        <v>1680</v>
      </c>
      <c r="AD128" s="25"/>
      <c r="AE128" s="25"/>
    </row>
    <row r="129">
      <c r="A129" s="187" t="s">
        <v>1934</v>
      </c>
      <c r="B129" s="187" t="s">
        <v>1677</v>
      </c>
      <c r="C129" s="187" t="s">
        <v>1678</v>
      </c>
      <c r="D129" s="187" t="s">
        <v>90</v>
      </c>
      <c r="E129" s="187" t="s">
        <v>1935</v>
      </c>
      <c r="F129" s="187" t="s">
        <v>1678</v>
      </c>
      <c r="G129" s="188"/>
      <c r="H129" s="187" t="s">
        <v>159</v>
      </c>
      <c r="I129" s="187" t="s">
        <v>225</v>
      </c>
      <c r="J129" s="188"/>
      <c r="K129" s="188"/>
      <c r="L129" s="187"/>
      <c r="M129" s="188"/>
      <c r="N129" s="188"/>
      <c r="O129" s="188"/>
      <c r="P129" s="189"/>
      <c r="Q129" s="187">
        <v>2.0</v>
      </c>
      <c r="R129" s="188"/>
      <c r="S129" s="188"/>
      <c r="T129" s="188"/>
      <c r="U129" s="188"/>
      <c r="V129" s="188"/>
      <c r="W129" s="188"/>
      <c r="X129" s="188"/>
      <c r="Y129" s="188"/>
      <c r="Z129" s="188"/>
      <c r="AA129" s="187"/>
      <c r="AB129" s="189"/>
      <c r="AC129" s="187" t="s">
        <v>1680</v>
      </c>
      <c r="AD129" s="25"/>
      <c r="AE129" s="25"/>
    </row>
    <row r="130">
      <c r="A130" s="187" t="s">
        <v>1936</v>
      </c>
      <c r="B130" s="187" t="s">
        <v>1677</v>
      </c>
      <c r="C130" s="187" t="s">
        <v>1678</v>
      </c>
      <c r="D130" s="187" t="s">
        <v>90</v>
      </c>
      <c r="E130" s="187" t="s">
        <v>1937</v>
      </c>
      <c r="F130" s="187" t="s">
        <v>1678</v>
      </c>
      <c r="G130" s="188"/>
      <c r="H130" s="187"/>
      <c r="I130" s="187"/>
      <c r="J130" s="188"/>
      <c r="K130" s="188"/>
      <c r="L130" s="187"/>
      <c r="M130" s="188"/>
      <c r="N130" s="188"/>
      <c r="O130" s="188"/>
      <c r="P130" s="189"/>
      <c r="Q130" s="187"/>
      <c r="R130" s="188"/>
      <c r="S130" s="188"/>
      <c r="T130" s="188"/>
      <c r="U130" s="188"/>
      <c r="V130" s="188"/>
      <c r="W130" s="188"/>
      <c r="X130" s="188"/>
      <c r="Y130" s="188"/>
      <c r="Z130" s="188"/>
      <c r="AA130" s="187" t="s">
        <v>1683</v>
      </c>
      <c r="AB130" s="189"/>
      <c r="AC130" s="187" t="s">
        <v>1680</v>
      </c>
      <c r="AD130" s="25"/>
      <c r="AE130" s="25"/>
    </row>
    <row r="131">
      <c r="A131" s="187" t="s">
        <v>1938</v>
      </c>
      <c r="B131" s="187" t="s">
        <v>1677</v>
      </c>
      <c r="C131" s="187" t="s">
        <v>1678</v>
      </c>
      <c r="D131" s="187" t="s">
        <v>90</v>
      </c>
      <c r="E131" s="187" t="s">
        <v>1939</v>
      </c>
      <c r="F131" s="187" t="s">
        <v>1678</v>
      </c>
      <c r="G131" s="188"/>
      <c r="H131" s="187"/>
      <c r="I131" s="188"/>
      <c r="J131" s="188"/>
      <c r="K131" s="188"/>
      <c r="L131" s="187"/>
      <c r="M131" s="188"/>
      <c r="N131" s="188"/>
      <c r="O131" s="188"/>
      <c r="P131" s="189"/>
      <c r="Q131" s="187"/>
      <c r="R131" s="188"/>
      <c r="S131" s="188"/>
      <c r="T131" s="188"/>
      <c r="U131" s="188"/>
      <c r="V131" s="188"/>
      <c r="W131" s="188"/>
      <c r="X131" s="188"/>
      <c r="Y131" s="188"/>
      <c r="Z131" s="188"/>
      <c r="AA131" s="187" t="s">
        <v>1683</v>
      </c>
      <c r="AB131" s="189"/>
      <c r="AC131" s="187" t="s">
        <v>1680</v>
      </c>
      <c r="AD131" s="25"/>
      <c r="AE131" s="25"/>
    </row>
    <row r="132">
      <c r="A132" s="187" t="s">
        <v>1940</v>
      </c>
      <c r="B132" s="187" t="s">
        <v>1677</v>
      </c>
      <c r="C132" s="187" t="s">
        <v>1678</v>
      </c>
      <c r="D132" s="187" t="s">
        <v>90</v>
      </c>
      <c r="E132" s="187" t="s">
        <v>1941</v>
      </c>
      <c r="F132" s="187" t="s">
        <v>1678</v>
      </c>
      <c r="G132" s="188"/>
      <c r="H132" s="187"/>
      <c r="I132" s="188"/>
      <c r="J132" s="188"/>
      <c r="K132" s="188"/>
      <c r="L132" s="187"/>
      <c r="M132" s="188"/>
      <c r="N132" s="188"/>
      <c r="O132" s="188"/>
      <c r="P132" s="189"/>
      <c r="Q132" s="187"/>
      <c r="R132" s="188"/>
      <c r="S132" s="188"/>
      <c r="T132" s="188"/>
      <c r="U132" s="188"/>
      <c r="V132" s="188"/>
      <c r="W132" s="188"/>
      <c r="X132" s="188"/>
      <c r="Y132" s="188"/>
      <c r="Z132" s="188"/>
      <c r="AA132" s="187" t="s">
        <v>1683</v>
      </c>
      <c r="AB132" s="189"/>
      <c r="AC132" s="187" t="s">
        <v>1680</v>
      </c>
      <c r="AD132" s="25"/>
      <c r="AE132" s="25"/>
    </row>
    <row r="133">
      <c r="A133" s="187" t="s">
        <v>1942</v>
      </c>
      <c r="B133" s="187" t="s">
        <v>1677</v>
      </c>
      <c r="C133" s="187" t="s">
        <v>1678</v>
      </c>
      <c r="D133" s="187" t="s">
        <v>90</v>
      </c>
      <c r="E133" s="187" t="s">
        <v>1943</v>
      </c>
      <c r="F133" s="187" t="s">
        <v>1678</v>
      </c>
      <c r="G133" s="188"/>
      <c r="H133" s="187" t="s">
        <v>229</v>
      </c>
      <c r="I133" s="187" t="s">
        <v>230</v>
      </c>
      <c r="J133" s="188"/>
      <c r="K133" s="188"/>
      <c r="L133" s="187"/>
      <c r="M133" s="188"/>
      <c r="N133" s="188"/>
      <c r="O133" s="188"/>
      <c r="P133" s="189"/>
      <c r="Q133" s="187">
        <v>1.0</v>
      </c>
      <c r="R133" s="188"/>
      <c r="S133" s="188"/>
      <c r="T133" s="188"/>
      <c r="U133" s="188"/>
      <c r="V133" s="188"/>
      <c r="W133" s="188"/>
      <c r="X133" s="188"/>
      <c r="Y133" s="188"/>
      <c r="Z133" s="188"/>
      <c r="AA133" s="187"/>
      <c r="AB133" s="189"/>
      <c r="AC133" s="187" t="s">
        <v>1680</v>
      </c>
      <c r="AD133" s="25"/>
      <c r="AE133" s="25"/>
    </row>
    <row r="134">
      <c r="A134" s="187" t="s">
        <v>1944</v>
      </c>
      <c r="B134" s="187" t="s">
        <v>1677</v>
      </c>
      <c r="C134" s="187" t="s">
        <v>1678</v>
      </c>
      <c r="D134" s="187" t="s">
        <v>90</v>
      </c>
      <c r="E134" s="187" t="s">
        <v>1945</v>
      </c>
      <c r="F134" s="187" t="s">
        <v>1678</v>
      </c>
      <c r="G134" s="188"/>
      <c r="H134" s="187"/>
      <c r="I134" s="187"/>
      <c r="J134" s="188"/>
      <c r="K134" s="188"/>
      <c r="L134" s="187"/>
      <c r="M134" s="188"/>
      <c r="N134" s="188"/>
      <c r="O134" s="188"/>
      <c r="P134" s="189"/>
      <c r="Q134" s="187"/>
      <c r="R134" s="188"/>
      <c r="S134" s="188"/>
      <c r="T134" s="188"/>
      <c r="U134" s="188"/>
      <c r="V134" s="188"/>
      <c r="W134" s="188"/>
      <c r="X134" s="188"/>
      <c r="Y134" s="188"/>
      <c r="Z134" s="188"/>
      <c r="AA134" s="187" t="s">
        <v>1683</v>
      </c>
      <c r="AB134" s="189"/>
      <c r="AC134" s="187" t="s">
        <v>1680</v>
      </c>
      <c r="AD134" s="25"/>
      <c r="AE134" s="25"/>
    </row>
    <row r="135">
      <c r="A135" s="187" t="s">
        <v>1946</v>
      </c>
      <c r="B135" s="187" t="s">
        <v>1677</v>
      </c>
      <c r="C135" s="187" t="s">
        <v>1678</v>
      </c>
      <c r="D135" s="187" t="s">
        <v>90</v>
      </c>
      <c r="E135" s="187" t="s">
        <v>1947</v>
      </c>
      <c r="F135" s="187" t="s">
        <v>1678</v>
      </c>
      <c r="G135" s="188"/>
      <c r="H135" s="187" t="s">
        <v>235</v>
      </c>
      <c r="I135" s="187" t="s">
        <v>236</v>
      </c>
      <c r="J135" s="188"/>
      <c r="K135" s="188"/>
      <c r="L135" s="187"/>
      <c r="M135" s="188"/>
      <c r="N135" s="188"/>
      <c r="O135" s="188"/>
      <c r="P135" s="189"/>
      <c r="Q135" s="187">
        <v>1.0</v>
      </c>
      <c r="R135" s="188"/>
      <c r="S135" s="188"/>
      <c r="T135" s="188"/>
      <c r="U135" s="188"/>
      <c r="V135" s="188"/>
      <c r="W135" s="188"/>
      <c r="X135" s="188"/>
      <c r="Y135" s="188"/>
      <c r="Z135" s="188"/>
      <c r="AA135" s="187"/>
      <c r="AB135" s="189"/>
      <c r="AC135" s="187" t="s">
        <v>1680</v>
      </c>
      <c r="AD135" s="25"/>
      <c r="AE135" s="25"/>
    </row>
    <row r="136">
      <c r="A136" s="187" t="s">
        <v>1948</v>
      </c>
      <c r="B136" s="187" t="s">
        <v>1677</v>
      </c>
      <c r="C136" s="187" t="s">
        <v>1678</v>
      </c>
      <c r="D136" s="187" t="s">
        <v>90</v>
      </c>
      <c r="E136" s="187" t="s">
        <v>1949</v>
      </c>
      <c r="F136" s="187" t="s">
        <v>1678</v>
      </c>
      <c r="G136" s="188"/>
      <c r="H136" s="187" t="s">
        <v>241</v>
      </c>
      <c r="I136" s="187" t="s">
        <v>242</v>
      </c>
      <c r="J136" s="188"/>
      <c r="K136" s="188"/>
      <c r="L136" s="187"/>
      <c r="M136" s="188"/>
      <c r="N136" s="188"/>
      <c r="O136" s="188"/>
      <c r="P136" s="189"/>
      <c r="Q136" s="187">
        <v>1.0</v>
      </c>
      <c r="R136" s="188"/>
      <c r="S136" s="188"/>
      <c r="T136" s="188"/>
      <c r="U136" s="188"/>
      <c r="V136" s="188"/>
      <c r="W136" s="188"/>
      <c r="X136" s="188"/>
      <c r="Y136" s="188"/>
      <c r="Z136" s="188"/>
      <c r="AA136" s="187"/>
      <c r="AB136" s="189"/>
      <c r="AC136" s="187" t="s">
        <v>1680</v>
      </c>
      <c r="AD136" s="25"/>
      <c r="AE136" s="25"/>
    </row>
    <row r="137">
      <c r="A137" s="187" t="s">
        <v>1950</v>
      </c>
      <c r="B137" s="187" t="s">
        <v>1677</v>
      </c>
      <c r="C137" s="187" t="s">
        <v>1678</v>
      </c>
      <c r="D137" s="187" t="s">
        <v>90</v>
      </c>
      <c r="E137" s="187" t="s">
        <v>1951</v>
      </c>
      <c r="F137" s="187" t="s">
        <v>1678</v>
      </c>
      <c r="G137" s="188"/>
      <c r="H137" s="187" t="s">
        <v>247</v>
      </c>
      <c r="I137" s="187" t="s">
        <v>248</v>
      </c>
      <c r="J137" s="188"/>
      <c r="K137" s="187"/>
      <c r="L137" s="188"/>
      <c r="M137" s="188"/>
      <c r="N137" s="188"/>
      <c r="O137" s="188"/>
      <c r="P137" s="189"/>
      <c r="Q137" s="187">
        <v>1.0</v>
      </c>
      <c r="R137" s="188"/>
      <c r="S137" s="188"/>
      <c r="T137" s="188"/>
      <c r="U137" s="188"/>
      <c r="V137" s="188"/>
      <c r="W137" s="188"/>
      <c r="X137" s="188"/>
      <c r="Y137" s="188"/>
      <c r="Z137" s="188"/>
      <c r="AA137" s="187"/>
      <c r="AB137" s="189"/>
      <c r="AC137" s="187" t="s">
        <v>1680</v>
      </c>
      <c r="AD137" s="25"/>
      <c r="AE137" s="25"/>
    </row>
    <row r="138">
      <c r="A138" s="187" t="s">
        <v>1952</v>
      </c>
      <c r="B138" s="187" t="s">
        <v>1677</v>
      </c>
      <c r="C138" s="187" t="s">
        <v>1678</v>
      </c>
      <c r="D138" s="187" t="s">
        <v>90</v>
      </c>
      <c r="E138" s="187" t="s">
        <v>1953</v>
      </c>
      <c r="F138" s="187" t="s">
        <v>1678</v>
      </c>
      <c r="G138" s="188"/>
      <c r="H138" s="187" t="s">
        <v>247</v>
      </c>
      <c r="I138" s="187" t="s">
        <v>252</v>
      </c>
      <c r="J138" s="188"/>
      <c r="K138" s="188"/>
      <c r="L138" s="187"/>
      <c r="M138" s="188"/>
      <c r="N138" s="188"/>
      <c r="O138" s="188"/>
      <c r="P138" s="189"/>
      <c r="Q138" s="187">
        <v>1.0</v>
      </c>
      <c r="R138" s="188"/>
      <c r="S138" s="188"/>
      <c r="T138" s="188"/>
      <c r="U138" s="188"/>
      <c r="V138" s="188"/>
      <c r="W138" s="188"/>
      <c r="X138" s="188"/>
      <c r="Y138" s="188"/>
      <c r="Z138" s="188"/>
      <c r="AA138" s="187"/>
      <c r="AB138" s="189"/>
      <c r="AC138" s="187" t="s">
        <v>1680</v>
      </c>
      <c r="AD138" s="25"/>
      <c r="AE138" s="25"/>
    </row>
    <row r="139">
      <c r="A139" s="187" t="s">
        <v>1954</v>
      </c>
      <c r="B139" s="187" t="s">
        <v>1677</v>
      </c>
      <c r="C139" s="187" t="s">
        <v>1678</v>
      </c>
      <c r="D139" s="187" t="s">
        <v>90</v>
      </c>
      <c r="E139" s="187" t="s">
        <v>1955</v>
      </c>
      <c r="F139" s="187" t="s">
        <v>1678</v>
      </c>
      <c r="G139" s="188"/>
      <c r="H139" s="187" t="s">
        <v>247</v>
      </c>
      <c r="I139" s="187" t="s">
        <v>256</v>
      </c>
      <c r="J139" s="188"/>
      <c r="K139" s="188"/>
      <c r="L139" s="187"/>
      <c r="M139" s="188"/>
      <c r="N139" s="188"/>
      <c r="O139" s="188"/>
      <c r="P139" s="189"/>
      <c r="Q139" s="187">
        <v>1.0</v>
      </c>
      <c r="R139" s="188"/>
      <c r="S139" s="188"/>
      <c r="T139" s="188"/>
      <c r="U139" s="188"/>
      <c r="V139" s="188"/>
      <c r="W139" s="188"/>
      <c r="X139" s="188"/>
      <c r="Y139" s="188"/>
      <c r="Z139" s="188"/>
      <c r="AA139" s="187"/>
      <c r="AB139" s="189"/>
      <c r="AC139" s="187" t="s">
        <v>1680</v>
      </c>
      <c r="AD139" s="25"/>
      <c r="AE139" s="25"/>
    </row>
    <row r="140">
      <c r="A140" s="187" t="s">
        <v>1956</v>
      </c>
      <c r="B140" s="187" t="s">
        <v>1677</v>
      </c>
      <c r="C140" s="187" t="s">
        <v>1678</v>
      </c>
      <c r="D140" s="187" t="s">
        <v>90</v>
      </c>
      <c r="E140" s="187" t="s">
        <v>1957</v>
      </c>
      <c r="F140" s="187" t="s">
        <v>1678</v>
      </c>
      <c r="G140" s="188"/>
      <c r="H140" s="187" t="s">
        <v>247</v>
      </c>
      <c r="I140" s="187" t="s">
        <v>260</v>
      </c>
      <c r="J140" s="188"/>
      <c r="K140" s="188"/>
      <c r="L140" s="187"/>
      <c r="M140" s="188"/>
      <c r="N140" s="188"/>
      <c r="O140" s="188"/>
      <c r="P140" s="189"/>
      <c r="Q140" s="187">
        <v>1.0</v>
      </c>
      <c r="R140" s="188"/>
      <c r="S140" s="188"/>
      <c r="T140" s="188"/>
      <c r="U140" s="188"/>
      <c r="V140" s="188"/>
      <c r="W140" s="188"/>
      <c r="X140" s="188"/>
      <c r="Y140" s="188"/>
      <c r="Z140" s="188"/>
      <c r="AA140" s="187"/>
      <c r="AB140" s="189"/>
      <c r="AC140" s="187" t="s">
        <v>1680</v>
      </c>
      <c r="AD140" s="25"/>
      <c r="AE140" s="25"/>
    </row>
    <row r="141">
      <c r="A141" s="187" t="s">
        <v>1958</v>
      </c>
      <c r="B141" s="187" t="s">
        <v>1677</v>
      </c>
      <c r="C141" s="187" t="s">
        <v>1678</v>
      </c>
      <c r="D141" s="187" t="s">
        <v>90</v>
      </c>
      <c r="E141" s="187" t="s">
        <v>1959</v>
      </c>
      <c r="F141" s="187" t="s">
        <v>1678</v>
      </c>
      <c r="G141" s="188"/>
      <c r="H141" s="187" t="s">
        <v>247</v>
      </c>
      <c r="I141" s="187" t="s">
        <v>264</v>
      </c>
      <c r="J141" s="188"/>
      <c r="K141" s="188"/>
      <c r="L141" s="188"/>
      <c r="M141" s="188"/>
      <c r="N141" s="188"/>
      <c r="O141" s="188"/>
      <c r="P141" s="189"/>
      <c r="Q141" s="187">
        <v>1.0</v>
      </c>
      <c r="R141" s="188"/>
      <c r="S141" s="188"/>
      <c r="T141" s="188"/>
      <c r="U141" s="188"/>
      <c r="V141" s="188"/>
      <c r="W141" s="188"/>
      <c r="X141" s="188"/>
      <c r="Y141" s="188"/>
      <c r="Z141" s="188"/>
      <c r="AA141" s="187"/>
      <c r="AB141" s="189"/>
      <c r="AC141" s="187" t="s">
        <v>1680</v>
      </c>
      <c r="AD141" s="25"/>
      <c r="AE141" s="25"/>
    </row>
    <row r="142">
      <c r="A142" s="187" t="s">
        <v>1960</v>
      </c>
      <c r="B142" s="187" t="s">
        <v>1677</v>
      </c>
      <c r="C142" s="187" t="s">
        <v>1678</v>
      </c>
      <c r="D142" s="187" t="s">
        <v>90</v>
      </c>
      <c r="E142" s="187" t="s">
        <v>1961</v>
      </c>
      <c r="F142" s="187" t="s">
        <v>1678</v>
      </c>
      <c r="G142" s="188"/>
      <c r="H142" s="187" t="s">
        <v>247</v>
      </c>
      <c r="I142" s="187" t="s">
        <v>268</v>
      </c>
      <c r="J142" s="188"/>
      <c r="K142" s="187"/>
      <c r="L142" s="188"/>
      <c r="M142" s="188"/>
      <c r="N142" s="188"/>
      <c r="O142" s="188"/>
      <c r="P142" s="189"/>
      <c r="Q142" s="187">
        <v>1.0</v>
      </c>
      <c r="R142" s="188"/>
      <c r="S142" s="188"/>
      <c r="T142" s="188"/>
      <c r="U142" s="188"/>
      <c r="V142" s="188"/>
      <c r="W142" s="188"/>
      <c r="X142" s="188"/>
      <c r="Y142" s="188"/>
      <c r="Z142" s="188"/>
      <c r="AA142" s="187"/>
      <c r="AB142" s="189"/>
      <c r="AC142" s="187" t="s">
        <v>1680</v>
      </c>
      <c r="AD142" s="25"/>
      <c r="AE142" s="25"/>
    </row>
    <row r="143">
      <c r="A143" s="187" t="s">
        <v>1962</v>
      </c>
      <c r="B143" s="187" t="s">
        <v>1677</v>
      </c>
      <c r="C143" s="187" t="s">
        <v>1678</v>
      </c>
      <c r="D143" s="187" t="s">
        <v>90</v>
      </c>
      <c r="E143" s="187" t="s">
        <v>1963</v>
      </c>
      <c r="F143" s="187" t="s">
        <v>1678</v>
      </c>
      <c r="G143" s="188"/>
      <c r="H143" s="187" t="s">
        <v>247</v>
      </c>
      <c r="I143" s="187" t="s">
        <v>272</v>
      </c>
      <c r="J143" s="188"/>
      <c r="K143" s="187"/>
      <c r="L143" s="188"/>
      <c r="M143" s="188"/>
      <c r="N143" s="188"/>
      <c r="O143" s="188"/>
      <c r="P143" s="189"/>
      <c r="Q143" s="187">
        <v>1.0</v>
      </c>
      <c r="R143" s="188"/>
      <c r="S143" s="188"/>
      <c r="T143" s="188"/>
      <c r="U143" s="188"/>
      <c r="V143" s="188"/>
      <c r="W143" s="188"/>
      <c r="X143" s="188"/>
      <c r="Y143" s="188"/>
      <c r="Z143" s="188"/>
      <c r="AA143" s="187"/>
      <c r="AB143" s="189"/>
      <c r="AC143" s="187" t="s">
        <v>1680</v>
      </c>
      <c r="AD143" s="25"/>
      <c r="AE143" s="25"/>
    </row>
    <row r="144">
      <c r="A144" s="187" t="s">
        <v>1964</v>
      </c>
      <c r="B144" s="187" t="s">
        <v>1677</v>
      </c>
      <c r="C144" s="187" t="s">
        <v>1678</v>
      </c>
      <c r="D144" s="187" t="s">
        <v>90</v>
      </c>
      <c r="E144" s="187" t="s">
        <v>1965</v>
      </c>
      <c r="F144" s="187" t="s">
        <v>1678</v>
      </c>
      <c r="G144" s="188"/>
      <c r="H144" s="187"/>
      <c r="I144" s="187"/>
      <c r="J144" s="188"/>
      <c r="K144" s="188"/>
      <c r="L144" s="187"/>
      <c r="M144" s="188"/>
      <c r="N144" s="188"/>
      <c r="O144" s="188"/>
      <c r="P144" s="189"/>
      <c r="Q144" s="187"/>
      <c r="R144" s="188"/>
      <c r="S144" s="188"/>
      <c r="T144" s="188"/>
      <c r="U144" s="188"/>
      <c r="V144" s="188"/>
      <c r="W144" s="188"/>
      <c r="X144" s="188"/>
      <c r="Y144" s="188"/>
      <c r="Z144" s="188"/>
      <c r="AA144" s="187" t="s">
        <v>1683</v>
      </c>
      <c r="AB144" s="189"/>
      <c r="AC144" s="187" t="s">
        <v>1680</v>
      </c>
      <c r="AD144" s="25"/>
      <c r="AE144" s="25"/>
    </row>
    <row r="145">
      <c r="A145" s="187" t="s">
        <v>1966</v>
      </c>
      <c r="B145" s="187" t="s">
        <v>1677</v>
      </c>
      <c r="C145" s="187" t="s">
        <v>1678</v>
      </c>
      <c r="D145" s="187" t="s">
        <v>90</v>
      </c>
      <c r="E145" s="187" t="s">
        <v>1967</v>
      </c>
      <c r="F145" s="187" t="s">
        <v>1678</v>
      </c>
      <c r="G145" s="188"/>
      <c r="H145" s="187" t="s">
        <v>247</v>
      </c>
      <c r="I145" s="187" t="s">
        <v>280</v>
      </c>
      <c r="J145" s="188"/>
      <c r="K145" s="187"/>
      <c r="L145" s="188"/>
      <c r="M145" s="188"/>
      <c r="N145" s="188"/>
      <c r="O145" s="188"/>
      <c r="P145" s="189"/>
      <c r="Q145" s="187">
        <v>1.0</v>
      </c>
      <c r="R145" s="188"/>
      <c r="S145" s="188"/>
      <c r="T145" s="188"/>
      <c r="U145" s="188"/>
      <c r="V145" s="188"/>
      <c r="W145" s="188"/>
      <c r="X145" s="188"/>
      <c r="Y145" s="188"/>
      <c r="Z145" s="188"/>
      <c r="AA145" s="187"/>
      <c r="AB145" s="189"/>
      <c r="AC145" s="187" t="s">
        <v>1680</v>
      </c>
      <c r="AD145" s="25"/>
      <c r="AE145" s="25"/>
    </row>
    <row r="146">
      <c r="A146" s="187" t="s">
        <v>1968</v>
      </c>
      <c r="B146" s="187" t="s">
        <v>1677</v>
      </c>
      <c r="C146" s="187" t="s">
        <v>1678</v>
      </c>
      <c r="D146" s="187" t="s">
        <v>90</v>
      </c>
      <c r="E146" s="187" t="s">
        <v>1969</v>
      </c>
      <c r="F146" s="187" t="s">
        <v>1678</v>
      </c>
      <c r="G146" s="188"/>
      <c r="H146" s="187"/>
      <c r="I146" s="187"/>
      <c r="J146" s="188"/>
      <c r="K146" s="187"/>
      <c r="L146" s="188"/>
      <c r="M146" s="188"/>
      <c r="N146" s="188"/>
      <c r="O146" s="188"/>
      <c r="P146" s="189"/>
      <c r="Q146" s="187"/>
      <c r="R146" s="188"/>
      <c r="S146" s="188"/>
      <c r="T146" s="188"/>
      <c r="U146" s="188"/>
      <c r="V146" s="188"/>
      <c r="W146" s="188"/>
      <c r="X146" s="188"/>
      <c r="Y146" s="188"/>
      <c r="Z146" s="188"/>
      <c r="AA146" s="187" t="s">
        <v>1683</v>
      </c>
      <c r="AB146" s="189"/>
      <c r="AC146" s="187" t="s">
        <v>1680</v>
      </c>
      <c r="AD146" s="25"/>
      <c r="AE146" s="25"/>
    </row>
    <row r="147">
      <c r="A147" s="187" t="s">
        <v>1970</v>
      </c>
      <c r="B147" s="187" t="s">
        <v>1677</v>
      </c>
      <c r="C147" s="187" t="s">
        <v>1678</v>
      </c>
      <c r="D147" s="187" t="s">
        <v>90</v>
      </c>
      <c r="E147" s="187" t="s">
        <v>1971</v>
      </c>
      <c r="F147" s="187" t="s">
        <v>1678</v>
      </c>
      <c r="G147" s="188"/>
      <c r="H147" s="187"/>
      <c r="I147" s="187"/>
      <c r="J147" s="188"/>
      <c r="K147" s="188"/>
      <c r="L147" s="188"/>
      <c r="M147" s="188"/>
      <c r="N147" s="188"/>
      <c r="O147" s="188"/>
      <c r="P147" s="189"/>
      <c r="Q147" s="187"/>
      <c r="R147" s="188"/>
      <c r="S147" s="188"/>
      <c r="T147" s="188"/>
      <c r="U147" s="188"/>
      <c r="V147" s="188"/>
      <c r="W147" s="188"/>
      <c r="X147" s="188"/>
      <c r="Y147" s="188"/>
      <c r="Z147" s="188"/>
      <c r="AA147" s="187" t="s">
        <v>1683</v>
      </c>
      <c r="AB147" s="189"/>
      <c r="AC147" s="187" t="s">
        <v>1680</v>
      </c>
      <c r="AD147" s="25"/>
      <c r="AE147" s="25"/>
    </row>
    <row r="148">
      <c r="A148" s="187" t="s">
        <v>1972</v>
      </c>
      <c r="B148" s="187" t="s">
        <v>1677</v>
      </c>
      <c r="C148" s="187" t="s">
        <v>1678</v>
      </c>
      <c r="D148" s="187" t="s">
        <v>90</v>
      </c>
      <c r="E148" s="187" t="s">
        <v>1973</v>
      </c>
      <c r="F148" s="187" t="s">
        <v>1678</v>
      </c>
      <c r="G148" s="188"/>
      <c r="H148" s="188"/>
      <c r="I148" s="188"/>
      <c r="J148" s="188"/>
      <c r="K148" s="188"/>
      <c r="L148" s="188"/>
      <c r="M148" s="188"/>
      <c r="N148" s="188"/>
      <c r="O148" s="188"/>
      <c r="P148" s="189"/>
      <c r="Q148" s="188"/>
      <c r="R148" s="188"/>
      <c r="S148" s="188"/>
      <c r="T148" s="188"/>
      <c r="U148" s="188"/>
      <c r="V148" s="188"/>
      <c r="W148" s="188"/>
      <c r="X148" s="188"/>
      <c r="Y148" s="188"/>
      <c r="Z148" s="188"/>
      <c r="AA148" s="187" t="s">
        <v>1683</v>
      </c>
      <c r="AB148" s="189"/>
      <c r="AC148" s="187" t="s">
        <v>1680</v>
      </c>
      <c r="AD148" s="25"/>
      <c r="AE148" s="25"/>
    </row>
    <row r="149">
      <c r="A149" s="187" t="s">
        <v>1974</v>
      </c>
      <c r="B149" s="187" t="s">
        <v>1677</v>
      </c>
      <c r="C149" s="187" t="s">
        <v>1678</v>
      </c>
      <c r="D149" s="187" t="s">
        <v>90</v>
      </c>
      <c r="E149" s="187" t="s">
        <v>1975</v>
      </c>
      <c r="F149" s="187" t="s">
        <v>1678</v>
      </c>
      <c r="G149" s="188"/>
      <c r="H149" s="188"/>
      <c r="I149" s="188"/>
      <c r="J149" s="188"/>
      <c r="K149" s="188"/>
      <c r="L149" s="188"/>
      <c r="M149" s="188"/>
      <c r="N149" s="188"/>
      <c r="O149" s="188"/>
      <c r="P149" s="189"/>
      <c r="Q149" s="188"/>
      <c r="R149" s="188"/>
      <c r="S149" s="188"/>
      <c r="T149" s="188"/>
      <c r="U149" s="188"/>
      <c r="V149" s="188"/>
      <c r="W149" s="188"/>
      <c r="X149" s="188"/>
      <c r="Y149" s="188"/>
      <c r="Z149" s="188"/>
      <c r="AA149" s="187" t="s">
        <v>1683</v>
      </c>
      <c r="AB149" s="189"/>
      <c r="AC149" s="187" t="s">
        <v>1680</v>
      </c>
      <c r="AD149" s="25"/>
      <c r="AE149" s="25"/>
    </row>
    <row r="150">
      <c r="A150" s="187" t="s">
        <v>1976</v>
      </c>
      <c r="B150" s="187" t="s">
        <v>1677</v>
      </c>
      <c r="C150" s="187" t="s">
        <v>1678</v>
      </c>
      <c r="D150" s="187" t="s">
        <v>90</v>
      </c>
      <c r="E150" s="187" t="s">
        <v>1977</v>
      </c>
      <c r="F150" s="187" t="s">
        <v>1678</v>
      </c>
      <c r="G150" s="188"/>
      <c r="H150" s="188"/>
      <c r="I150" s="188"/>
      <c r="J150" s="188"/>
      <c r="K150" s="188"/>
      <c r="L150" s="188"/>
      <c r="M150" s="188"/>
      <c r="N150" s="188"/>
      <c r="O150" s="188"/>
      <c r="P150" s="189"/>
      <c r="Q150" s="188"/>
      <c r="R150" s="188"/>
      <c r="S150" s="188"/>
      <c r="T150" s="188"/>
      <c r="U150" s="188"/>
      <c r="V150" s="188"/>
      <c r="W150" s="188"/>
      <c r="X150" s="188"/>
      <c r="Y150" s="188"/>
      <c r="Z150" s="188"/>
      <c r="AA150" s="187" t="s">
        <v>1683</v>
      </c>
      <c r="AB150" s="189"/>
      <c r="AC150" s="187" t="s">
        <v>1680</v>
      </c>
      <c r="AD150" s="25"/>
      <c r="AE150" s="25"/>
    </row>
    <row r="151">
      <c r="A151" s="187" t="s">
        <v>1978</v>
      </c>
      <c r="B151" s="187" t="s">
        <v>1677</v>
      </c>
      <c r="C151" s="187" t="s">
        <v>1678</v>
      </c>
      <c r="D151" s="187" t="s">
        <v>90</v>
      </c>
      <c r="E151" s="187" t="s">
        <v>1979</v>
      </c>
      <c r="F151" s="187" t="s">
        <v>1678</v>
      </c>
      <c r="G151" s="188"/>
      <c r="H151" s="188"/>
      <c r="I151" s="188"/>
      <c r="J151" s="188"/>
      <c r="K151" s="188"/>
      <c r="L151" s="188"/>
      <c r="M151" s="188"/>
      <c r="N151" s="188"/>
      <c r="O151" s="188"/>
      <c r="P151" s="189"/>
      <c r="Q151" s="188"/>
      <c r="R151" s="188"/>
      <c r="S151" s="188"/>
      <c r="T151" s="188"/>
      <c r="U151" s="188"/>
      <c r="V151" s="188"/>
      <c r="W151" s="188"/>
      <c r="X151" s="188"/>
      <c r="Y151" s="188"/>
      <c r="Z151" s="188"/>
      <c r="AA151" s="187" t="s">
        <v>1683</v>
      </c>
      <c r="AB151" s="189"/>
      <c r="AC151" s="187" t="s">
        <v>1680</v>
      </c>
      <c r="AD151" s="25"/>
      <c r="AE151" s="25"/>
    </row>
    <row r="152">
      <c r="A152" s="187" t="s">
        <v>1980</v>
      </c>
      <c r="B152" s="187" t="s">
        <v>1677</v>
      </c>
      <c r="C152" s="187" t="s">
        <v>1678</v>
      </c>
      <c r="D152" s="187" t="s">
        <v>90</v>
      </c>
      <c r="E152" s="187" t="s">
        <v>1981</v>
      </c>
      <c r="F152" s="187" t="s">
        <v>1678</v>
      </c>
      <c r="G152" s="188"/>
      <c r="H152" s="188"/>
      <c r="I152" s="188"/>
      <c r="J152" s="188"/>
      <c r="K152" s="188"/>
      <c r="L152" s="188"/>
      <c r="M152" s="188"/>
      <c r="N152" s="188"/>
      <c r="O152" s="188"/>
      <c r="P152" s="189"/>
      <c r="Q152" s="188"/>
      <c r="R152" s="188"/>
      <c r="S152" s="188"/>
      <c r="T152" s="188"/>
      <c r="U152" s="188"/>
      <c r="V152" s="188"/>
      <c r="W152" s="188"/>
      <c r="X152" s="188"/>
      <c r="Y152" s="188"/>
      <c r="Z152" s="188"/>
      <c r="AA152" s="187" t="s">
        <v>1683</v>
      </c>
      <c r="AB152" s="189"/>
      <c r="AC152" s="187" t="s">
        <v>1680</v>
      </c>
      <c r="AD152" s="25"/>
      <c r="AE152" s="25"/>
    </row>
    <row r="153">
      <c r="A153" s="187" t="s">
        <v>1982</v>
      </c>
      <c r="B153" s="187" t="s">
        <v>1677</v>
      </c>
      <c r="C153" s="187" t="s">
        <v>1678</v>
      </c>
      <c r="D153" s="187" t="s">
        <v>90</v>
      </c>
      <c r="E153" s="187" t="s">
        <v>1983</v>
      </c>
      <c r="F153" s="187" t="s">
        <v>1678</v>
      </c>
      <c r="G153" s="188"/>
      <c r="H153" s="188"/>
      <c r="I153" s="188"/>
      <c r="J153" s="188"/>
      <c r="K153" s="188"/>
      <c r="L153" s="188"/>
      <c r="M153" s="188"/>
      <c r="N153" s="188"/>
      <c r="O153" s="188"/>
      <c r="P153" s="189"/>
      <c r="Q153" s="188"/>
      <c r="R153" s="188"/>
      <c r="S153" s="188"/>
      <c r="T153" s="188"/>
      <c r="U153" s="188"/>
      <c r="V153" s="188"/>
      <c r="W153" s="188"/>
      <c r="X153" s="188"/>
      <c r="Y153" s="188"/>
      <c r="Z153" s="188"/>
      <c r="AA153" s="187" t="s">
        <v>1683</v>
      </c>
      <c r="AB153" s="189"/>
      <c r="AC153" s="187" t="s">
        <v>1680</v>
      </c>
      <c r="AD153" s="25"/>
      <c r="AE153" s="25"/>
    </row>
    <row r="154">
      <c r="A154" s="187" t="s">
        <v>1984</v>
      </c>
      <c r="B154" s="187" t="s">
        <v>1677</v>
      </c>
      <c r="C154" s="187" t="s">
        <v>1678</v>
      </c>
      <c r="D154" s="187" t="s">
        <v>90</v>
      </c>
      <c r="E154" s="187" t="s">
        <v>1985</v>
      </c>
      <c r="F154" s="187" t="s">
        <v>1678</v>
      </c>
      <c r="G154" s="188"/>
      <c r="H154" s="188"/>
      <c r="I154" s="188"/>
      <c r="J154" s="188"/>
      <c r="K154" s="188"/>
      <c r="L154" s="188"/>
      <c r="M154" s="188"/>
      <c r="N154" s="188"/>
      <c r="O154" s="188"/>
      <c r="P154" s="189"/>
      <c r="Q154" s="188"/>
      <c r="R154" s="188"/>
      <c r="S154" s="188"/>
      <c r="T154" s="188"/>
      <c r="U154" s="188"/>
      <c r="V154" s="188"/>
      <c r="W154" s="188"/>
      <c r="X154" s="188"/>
      <c r="Y154" s="188"/>
      <c r="Z154" s="188"/>
      <c r="AA154" s="187" t="s">
        <v>1683</v>
      </c>
      <c r="AB154" s="189"/>
      <c r="AC154" s="187" t="s">
        <v>1680</v>
      </c>
      <c r="AD154" s="25"/>
      <c r="AE154" s="25"/>
    </row>
    <row r="155">
      <c r="A155" s="187" t="s">
        <v>1986</v>
      </c>
      <c r="B155" s="187" t="s">
        <v>1677</v>
      </c>
      <c r="C155" s="187" t="s">
        <v>1678</v>
      </c>
      <c r="D155" s="187" t="s">
        <v>90</v>
      </c>
      <c r="E155" s="187" t="s">
        <v>1987</v>
      </c>
      <c r="F155" s="187" t="s">
        <v>1678</v>
      </c>
      <c r="G155" s="188"/>
      <c r="H155" s="188"/>
      <c r="I155" s="188"/>
      <c r="J155" s="188"/>
      <c r="K155" s="188"/>
      <c r="L155" s="188"/>
      <c r="M155" s="188"/>
      <c r="N155" s="188"/>
      <c r="O155" s="188"/>
      <c r="P155" s="189"/>
      <c r="Q155" s="188"/>
      <c r="R155" s="188"/>
      <c r="S155" s="188"/>
      <c r="T155" s="188"/>
      <c r="U155" s="188"/>
      <c r="V155" s="188"/>
      <c r="W155" s="188"/>
      <c r="X155" s="188"/>
      <c r="Y155" s="188"/>
      <c r="Z155" s="188"/>
      <c r="AA155" s="187" t="s">
        <v>1683</v>
      </c>
      <c r="AB155" s="189"/>
      <c r="AC155" s="187" t="s">
        <v>1680</v>
      </c>
      <c r="AD155" s="25"/>
      <c r="AE155" s="25"/>
    </row>
    <row r="156">
      <c r="A156" s="187" t="s">
        <v>1988</v>
      </c>
      <c r="B156" s="187" t="s">
        <v>1677</v>
      </c>
      <c r="C156" s="187" t="s">
        <v>1678</v>
      </c>
      <c r="D156" s="187" t="s">
        <v>90</v>
      </c>
      <c r="E156" s="187" t="s">
        <v>1989</v>
      </c>
      <c r="F156" s="187" t="s">
        <v>1678</v>
      </c>
      <c r="G156" s="188"/>
      <c r="H156" s="188"/>
      <c r="I156" s="188"/>
      <c r="J156" s="188"/>
      <c r="K156" s="188"/>
      <c r="L156" s="188"/>
      <c r="M156" s="188"/>
      <c r="N156" s="188"/>
      <c r="O156" s="188"/>
      <c r="P156" s="189"/>
      <c r="Q156" s="188"/>
      <c r="R156" s="188"/>
      <c r="S156" s="188"/>
      <c r="T156" s="188"/>
      <c r="U156" s="188"/>
      <c r="V156" s="188"/>
      <c r="W156" s="188"/>
      <c r="X156" s="188"/>
      <c r="Y156" s="188"/>
      <c r="Z156" s="188"/>
      <c r="AA156" s="187" t="s">
        <v>1683</v>
      </c>
      <c r="AB156" s="189"/>
      <c r="AC156" s="187" t="s">
        <v>1680</v>
      </c>
      <c r="AD156" s="25"/>
      <c r="AE156" s="25"/>
    </row>
    <row r="157">
      <c r="A157" s="187" t="s">
        <v>1990</v>
      </c>
      <c r="B157" s="187" t="s">
        <v>1677</v>
      </c>
      <c r="C157" s="187" t="s">
        <v>1678</v>
      </c>
      <c r="D157" s="187" t="s">
        <v>90</v>
      </c>
      <c r="E157" s="187" t="s">
        <v>1991</v>
      </c>
      <c r="F157" s="187" t="s">
        <v>1678</v>
      </c>
      <c r="G157" s="188"/>
      <c r="H157" s="188"/>
      <c r="I157" s="188"/>
      <c r="J157" s="188"/>
      <c r="K157" s="188"/>
      <c r="L157" s="188"/>
      <c r="M157" s="188"/>
      <c r="N157" s="188"/>
      <c r="O157" s="188"/>
      <c r="P157" s="189"/>
      <c r="Q157" s="188"/>
      <c r="R157" s="188"/>
      <c r="S157" s="188"/>
      <c r="T157" s="188"/>
      <c r="U157" s="188"/>
      <c r="V157" s="188"/>
      <c r="W157" s="188"/>
      <c r="X157" s="188"/>
      <c r="Y157" s="188"/>
      <c r="Z157" s="188"/>
      <c r="AA157" s="187" t="s">
        <v>1683</v>
      </c>
      <c r="AB157" s="189"/>
      <c r="AC157" s="187" t="s">
        <v>1680</v>
      </c>
      <c r="AD157" s="25"/>
      <c r="AE157" s="25"/>
    </row>
    <row r="158">
      <c r="A158" s="187" t="s">
        <v>1992</v>
      </c>
      <c r="B158" s="187" t="s">
        <v>1677</v>
      </c>
      <c r="C158" s="187" t="s">
        <v>1678</v>
      </c>
      <c r="D158" s="187" t="s">
        <v>90</v>
      </c>
      <c r="E158" s="187" t="s">
        <v>1993</v>
      </c>
      <c r="F158" s="187" t="s">
        <v>1678</v>
      </c>
      <c r="G158" s="188"/>
      <c r="H158" s="188"/>
      <c r="I158" s="188"/>
      <c r="J158" s="188"/>
      <c r="K158" s="188"/>
      <c r="L158" s="188"/>
      <c r="M158" s="188"/>
      <c r="N158" s="188"/>
      <c r="O158" s="188"/>
      <c r="P158" s="189"/>
      <c r="Q158" s="188"/>
      <c r="R158" s="188"/>
      <c r="S158" s="188"/>
      <c r="T158" s="188"/>
      <c r="U158" s="188"/>
      <c r="V158" s="188"/>
      <c r="W158" s="188"/>
      <c r="X158" s="188"/>
      <c r="Y158" s="188"/>
      <c r="Z158" s="188"/>
      <c r="AA158" s="187" t="s">
        <v>1683</v>
      </c>
      <c r="AB158" s="189"/>
      <c r="AC158" s="187" t="s">
        <v>1680</v>
      </c>
      <c r="AD158" s="25"/>
      <c r="AE158" s="25"/>
    </row>
    <row r="159">
      <c r="A159" s="187" t="s">
        <v>1994</v>
      </c>
      <c r="B159" s="187" t="s">
        <v>1677</v>
      </c>
      <c r="C159" s="187" t="s">
        <v>1678</v>
      </c>
      <c r="D159" s="187" t="s">
        <v>90</v>
      </c>
      <c r="E159" s="187" t="s">
        <v>1995</v>
      </c>
      <c r="F159" s="187" t="s">
        <v>1678</v>
      </c>
      <c r="G159" s="188"/>
      <c r="H159" s="188"/>
      <c r="I159" s="188"/>
      <c r="J159" s="188"/>
      <c r="K159" s="188"/>
      <c r="L159" s="188"/>
      <c r="M159" s="188"/>
      <c r="N159" s="188"/>
      <c r="O159" s="188"/>
      <c r="P159" s="189"/>
      <c r="Q159" s="188"/>
      <c r="R159" s="188"/>
      <c r="S159" s="188"/>
      <c r="T159" s="188"/>
      <c r="U159" s="188"/>
      <c r="V159" s="188"/>
      <c r="W159" s="188"/>
      <c r="X159" s="188"/>
      <c r="Y159" s="188"/>
      <c r="Z159" s="188"/>
      <c r="AA159" s="187" t="s">
        <v>1683</v>
      </c>
      <c r="AB159" s="189"/>
      <c r="AC159" s="187" t="s">
        <v>1680</v>
      </c>
      <c r="AD159" s="25"/>
      <c r="AE159" s="25"/>
    </row>
    <row r="160">
      <c r="A160" s="187" t="s">
        <v>1996</v>
      </c>
      <c r="B160" s="187" t="s">
        <v>1677</v>
      </c>
      <c r="C160" s="187" t="s">
        <v>1678</v>
      </c>
      <c r="D160" s="187" t="s">
        <v>90</v>
      </c>
      <c r="E160" s="187" t="s">
        <v>1997</v>
      </c>
      <c r="F160" s="187" t="s">
        <v>1678</v>
      </c>
      <c r="G160" s="188"/>
      <c r="H160" s="188"/>
      <c r="I160" s="188"/>
      <c r="J160" s="188"/>
      <c r="K160" s="188"/>
      <c r="L160" s="188"/>
      <c r="M160" s="188"/>
      <c r="N160" s="188"/>
      <c r="O160" s="188"/>
      <c r="P160" s="189"/>
      <c r="Q160" s="188"/>
      <c r="R160" s="188"/>
      <c r="S160" s="188"/>
      <c r="T160" s="188"/>
      <c r="U160" s="188"/>
      <c r="V160" s="188"/>
      <c r="W160" s="188"/>
      <c r="X160" s="188"/>
      <c r="Y160" s="188"/>
      <c r="Z160" s="188"/>
      <c r="AA160" s="187" t="s">
        <v>1683</v>
      </c>
      <c r="AB160" s="189"/>
      <c r="AC160" s="187" t="s">
        <v>1680</v>
      </c>
      <c r="AD160" s="25"/>
      <c r="AE160" s="25"/>
    </row>
    <row r="161">
      <c r="A161" s="187" t="s">
        <v>1998</v>
      </c>
      <c r="B161" s="187" t="s">
        <v>1677</v>
      </c>
      <c r="C161" s="187" t="s">
        <v>1678</v>
      </c>
      <c r="D161" s="187" t="s">
        <v>90</v>
      </c>
      <c r="E161" s="187" t="s">
        <v>1999</v>
      </c>
      <c r="F161" s="187" t="s">
        <v>1678</v>
      </c>
      <c r="G161" s="188"/>
      <c r="H161" s="188"/>
      <c r="I161" s="188"/>
      <c r="J161" s="188"/>
      <c r="K161" s="188"/>
      <c r="L161" s="188"/>
      <c r="M161" s="188"/>
      <c r="N161" s="188"/>
      <c r="O161" s="188"/>
      <c r="P161" s="189"/>
      <c r="Q161" s="188"/>
      <c r="R161" s="188"/>
      <c r="S161" s="188"/>
      <c r="T161" s="188"/>
      <c r="U161" s="188"/>
      <c r="V161" s="188"/>
      <c r="W161" s="188"/>
      <c r="X161" s="188"/>
      <c r="Y161" s="188"/>
      <c r="Z161" s="188"/>
      <c r="AA161" s="187" t="s">
        <v>1683</v>
      </c>
      <c r="AB161" s="189"/>
      <c r="AC161" s="187" t="s">
        <v>1680</v>
      </c>
      <c r="AD161" s="25"/>
      <c r="AE161" s="25"/>
    </row>
    <row r="162">
      <c r="A162" s="187" t="s">
        <v>2000</v>
      </c>
      <c r="B162" s="187" t="s">
        <v>1677</v>
      </c>
      <c r="C162" s="187" t="s">
        <v>1678</v>
      </c>
      <c r="D162" s="187" t="s">
        <v>90</v>
      </c>
      <c r="E162" s="187" t="s">
        <v>2001</v>
      </c>
      <c r="F162" s="187" t="s">
        <v>1678</v>
      </c>
      <c r="G162" s="188"/>
      <c r="H162" s="188"/>
      <c r="I162" s="188"/>
      <c r="J162" s="188"/>
      <c r="K162" s="188"/>
      <c r="L162" s="188"/>
      <c r="M162" s="188"/>
      <c r="N162" s="188"/>
      <c r="O162" s="188"/>
      <c r="P162" s="189"/>
      <c r="Q162" s="188"/>
      <c r="R162" s="188"/>
      <c r="S162" s="188"/>
      <c r="T162" s="188"/>
      <c r="U162" s="188"/>
      <c r="V162" s="188"/>
      <c r="W162" s="188"/>
      <c r="X162" s="188"/>
      <c r="Y162" s="188"/>
      <c r="Z162" s="188"/>
      <c r="AA162" s="187" t="s">
        <v>1683</v>
      </c>
      <c r="AB162" s="189"/>
      <c r="AC162" s="187" t="s">
        <v>1680</v>
      </c>
      <c r="AD162" s="25"/>
      <c r="AE162" s="25"/>
    </row>
    <row r="163">
      <c r="A163" s="187" t="s">
        <v>2002</v>
      </c>
      <c r="B163" s="187" t="s">
        <v>1677</v>
      </c>
      <c r="C163" s="187" t="s">
        <v>1678</v>
      </c>
      <c r="D163" s="187" t="s">
        <v>90</v>
      </c>
      <c r="E163" s="187" t="s">
        <v>2003</v>
      </c>
      <c r="F163" s="187" t="s">
        <v>1678</v>
      </c>
      <c r="G163" s="188"/>
      <c r="H163" s="188"/>
      <c r="I163" s="188"/>
      <c r="J163" s="188"/>
      <c r="K163" s="188"/>
      <c r="L163" s="188"/>
      <c r="M163" s="188"/>
      <c r="N163" s="188"/>
      <c r="O163" s="188"/>
      <c r="P163" s="189"/>
      <c r="Q163" s="188"/>
      <c r="R163" s="188"/>
      <c r="S163" s="188"/>
      <c r="T163" s="188"/>
      <c r="U163" s="188"/>
      <c r="V163" s="188"/>
      <c r="W163" s="188"/>
      <c r="X163" s="188"/>
      <c r="Y163" s="188"/>
      <c r="Z163" s="188"/>
      <c r="AA163" s="187" t="s">
        <v>1683</v>
      </c>
      <c r="AB163" s="189"/>
      <c r="AC163" s="187" t="s">
        <v>1680</v>
      </c>
      <c r="AD163" s="25"/>
      <c r="AE163" s="25"/>
    </row>
    <row r="164">
      <c r="A164" s="187" t="s">
        <v>2004</v>
      </c>
      <c r="B164" s="187" t="s">
        <v>1677</v>
      </c>
      <c r="C164" s="187" t="s">
        <v>1678</v>
      </c>
      <c r="D164" s="187" t="s">
        <v>90</v>
      </c>
      <c r="E164" s="187" t="s">
        <v>2005</v>
      </c>
      <c r="F164" s="187" t="s">
        <v>1678</v>
      </c>
      <c r="G164" s="188"/>
      <c r="H164" s="188"/>
      <c r="I164" s="188"/>
      <c r="J164" s="188"/>
      <c r="K164" s="188"/>
      <c r="L164" s="188"/>
      <c r="M164" s="188"/>
      <c r="N164" s="188"/>
      <c r="O164" s="188"/>
      <c r="P164" s="189"/>
      <c r="Q164" s="188"/>
      <c r="R164" s="188"/>
      <c r="S164" s="188"/>
      <c r="T164" s="188"/>
      <c r="U164" s="188"/>
      <c r="V164" s="188"/>
      <c r="W164" s="188"/>
      <c r="X164" s="188"/>
      <c r="Y164" s="188"/>
      <c r="Z164" s="188"/>
      <c r="AA164" s="187" t="s">
        <v>1683</v>
      </c>
      <c r="AB164" s="189"/>
      <c r="AC164" s="187" t="s">
        <v>1680</v>
      </c>
      <c r="AD164" s="25"/>
      <c r="AE164" s="25"/>
    </row>
    <row r="165">
      <c r="A165" s="187" t="s">
        <v>2006</v>
      </c>
      <c r="B165" s="187" t="s">
        <v>1677</v>
      </c>
      <c r="C165" s="187" t="s">
        <v>1678</v>
      </c>
      <c r="D165" s="187" t="s">
        <v>90</v>
      </c>
      <c r="E165" s="187" t="s">
        <v>2007</v>
      </c>
      <c r="F165" s="187" t="s">
        <v>1678</v>
      </c>
      <c r="G165" s="188"/>
      <c r="H165" s="188"/>
      <c r="I165" s="188"/>
      <c r="J165" s="188"/>
      <c r="K165" s="188"/>
      <c r="L165" s="188"/>
      <c r="M165" s="188"/>
      <c r="N165" s="188"/>
      <c r="O165" s="188"/>
      <c r="P165" s="189"/>
      <c r="Q165" s="188"/>
      <c r="R165" s="188"/>
      <c r="S165" s="188"/>
      <c r="T165" s="188"/>
      <c r="U165" s="188"/>
      <c r="V165" s="188"/>
      <c r="W165" s="188"/>
      <c r="X165" s="188"/>
      <c r="Y165" s="188"/>
      <c r="Z165" s="188"/>
      <c r="AA165" s="187" t="s">
        <v>1683</v>
      </c>
      <c r="AB165" s="189"/>
      <c r="AC165" s="187" t="s">
        <v>1680</v>
      </c>
      <c r="AD165" s="25"/>
      <c r="AE165" s="25"/>
    </row>
    <row r="166">
      <c r="A166" s="187" t="s">
        <v>2008</v>
      </c>
      <c r="B166" s="187" t="s">
        <v>1677</v>
      </c>
      <c r="C166" s="187" t="s">
        <v>1678</v>
      </c>
      <c r="D166" s="187" t="s">
        <v>90</v>
      </c>
      <c r="E166" s="187" t="s">
        <v>2009</v>
      </c>
      <c r="F166" s="187" t="s">
        <v>1678</v>
      </c>
      <c r="G166" s="188"/>
      <c r="H166" s="188"/>
      <c r="I166" s="188"/>
      <c r="J166" s="188"/>
      <c r="K166" s="188"/>
      <c r="L166" s="188"/>
      <c r="M166" s="188"/>
      <c r="N166" s="188"/>
      <c r="O166" s="188"/>
      <c r="P166" s="189"/>
      <c r="Q166" s="188"/>
      <c r="R166" s="188"/>
      <c r="S166" s="188"/>
      <c r="T166" s="188"/>
      <c r="U166" s="188"/>
      <c r="V166" s="188"/>
      <c r="W166" s="188"/>
      <c r="X166" s="188"/>
      <c r="Y166" s="188"/>
      <c r="Z166" s="188"/>
      <c r="AA166" s="187" t="s">
        <v>1683</v>
      </c>
      <c r="AB166" s="189"/>
      <c r="AC166" s="187" t="s">
        <v>1680</v>
      </c>
      <c r="AD166" s="25"/>
      <c r="AE166" s="25"/>
    </row>
    <row r="167">
      <c r="A167" s="187" t="s">
        <v>2010</v>
      </c>
      <c r="B167" s="187" t="s">
        <v>1677</v>
      </c>
      <c r="C167" s="187" t="s">
        <v>1678</v>
      </c>
      <c r="D167" s="187" t="s">
        <v>90</v>
      </c>
      <c r="E167" s="187" t="s">
        <v>2011</v>
      </c>
      <c r="F167" s="187" t="s">
        <v>1678</v>
      </c>
      <c r="G167" s="188"/>
      <c r="H167" s="188"/>
      <c r="I167" s="188"/>
      <c r="J167" s="188"/>
      <c r="K167" s="188"/>
      <c r="L167" s="188"/>
      <c r="M167" s="187"/>
      <c r="N167" s="187"/>
      <c r="O167" s="188"/>
      <c r="P167" s="189"/>
      <c r="Q167" s="188"/>
      <c r="R167" s="188"/>
      <c r="S167" s="188"/>
      <c r="T167" s="188"/>
      <c r="U167" s="188"/>
      <c r="V167" s="188"/>
      <c r="W167" s="188"/>
      <c r="X167" s="188"/>
      <c r="Y167" s="188"/>
      <c r="Z167" s="188"/>
      <c r="AA167" s="188"/>
      <c r="AB167" s="189"/>
      <c r="AC167" s="187" t="s">
        <v>1680</v>
      </c>
      <c r="AD167" s="25"/>
      <c r="AE167" s="25"/>
    </row>
    <row r="168">
      <c r="A168" s="187" t="s">
        <v>2012</v>
      </c>
      <c r="B168" s="187" t="s">
        <v>1677</v>
      </c>
      <c r="C168" s="187" t="s">
        <v>1678</v>
      </c>
      <c r="D168" s="187" t="s">
        <v>90</v>
      </c>
      <c r="E168" s="187" t="s">
        <v>2013</v>
      </c>
      <c r="F168" s="187" t="s">
        <v>1678</v>
      </c>
      <c r="G168" s="188"/>
      <c r="H168" s="188"/>
      <c r="I168" s="188"/>
      <c r="J168" s="188"/>
      <c r="K168" s="188"/>
      <c r="L168" s="188"/>
      <c r="M168" s="187"/>
      <c r="N168" s="187"/>
      <c r="O168" s="188"/>
      <c r="P168" s="189"/>
      <c r="Q168" s="188"/>
      <c r="R168" s="188"/>
      <c r="S168" s="188"/>
      <c r="T168" s="188"/>
      <c r="U168" s="188"/>
      <c r="V168" s="188"/>
      <c r="W168" s="188"/>
      <c r="X168" s="188"/>
      <c r="Y168" s="188"/>
      <c r="Z168" s="188"/>
      <c r="AA168" s="187" t="s">
        <v>1683</v>
      </c>
      <c r="AB168" s="189"/>
      <c r="AC168" s="187" t="s">
        <v>1680</v>
      </c>
      <c r="AD168" s="25"/>
      <c r="AE168" s="25"/>
    </row>
    <row r="169">
      <c r="A169" s="187"/>
      <c r="B169" s="187"/>
      <c r="C169" s="187"/>
      <c r="D169" s="187"/>
      <c r="E169" s="187"/>
      <c r="F169" s="187"/>
      <c r="G169" s="188"/>
      <c r="H169" s="188"/>
      <c r="I169" s="188"/>
      <c r="J169" s="188"/>
      <c r="K169" s="188"/>
      <c r="L169" s="188"/>
      <c r="M169" s="188"/>
      <c r="N169" s="188"/>
      <c r="O169" s="188"/>
      <c r="P169" s="189"/>
      <c r="Q169" s="188"/>
      <c r="R169" s="188"/>
      <c r="S169" s="188"/>
      <c r="T169" s="188"/>
      <c r="U169" s="188"/>
      <c r="V169" s="188"/>
      <c r="W169" s="188"/>
      <c r="X169" s="188"/>
      <c r="Y169" s="187"/>
      <c r="Z169" s="187"/>
      <c r="AA169" s="188"/>
      <c r="AB169" s="189"/>
      <c r="AC169" s="187"/>
      <c r="AD169" s="25"/>
      <c r="AE169" s="25"/>
    </row>
    <row r="170">
      <c r="A170" s="187"/>
      <c r="B170" s="187"/>
      <c r="C170" s="187"/>
      <c r="D170" s="187"/>
      <c r="E170" s="187"/>
      <c r="F170" s="187"/>
      <c r="G170" s="188"/>
      <c r="H170" s="187"/>
      <c r="I170" s="187"/>
      <c r="J170" s="188"/>
      <c r="K170" s="188"/>
      <c r="L170" s="188"/>
      <c r="M170" s="188"/>
      <c r="N170" s="188"/>
      <c r="O170" s="188"/>
      <c r="P170" s="189"/>
      <c r="Q170" s="187"/>
      <c r="R170" s="188"/>
      <c r="S170" s="188"/>
      <c r="T170" s="188"/>
      <c r="U170" s="188"/>
      <c r="V170" s="188"/>
      <c r="W170" s="188"/>
      <c r="X170" s="188"/>
      <c r="Y170" s="188"/>
      <c r="Z170" s="188"/>
      <c r="AA170" s="187"/>
      <c r="AB170" s="189"/>
      <c r="AC170" s="187"/>
      <c r="AD170" s="25"/>
      <c r="AE170" s="25"/>
    </row>
    <row r="171">
      <c r="A171" s="187"/>
      <c r="B171" s="187"/>
      <c r="C171" s="187"/>
      <c r="D171" s="187"/>
      <c r="E171" s="187"/>
      <c r="F171" s="187"/>
      <c r="G171" s="188"/>
      <c r="H171" s="187"/>
      <c r="I171" s="187"/>
      <c r="J171" s="188"/>
      <c r="K171" s="188"/>
      <c r="L171" s="188"/>
      <c r="M171" s="188"/>
      <c r="N171" s="188"/>
      <c r="O171" s="188"/>
      <c r="P171" s="189"/>
      <c r="Q171" s="187"/>
      <c r="R171" s="188"/>
      <c r="S171" s="188"/>
      <c r="T171" s="188"/>
      <c r="U171" s="188"/>
      <c r="V171" s="188"/>
      <c r="W171" s="188"/>
      <c r="X171" s="188"/>
      <c r="Y171" s="188"/>
      <c r="Z171" s="188"/>
      <c r="AA171" s="187"/>
      <c r="AB171" s="189"/>
      <c r="AC171" s="187"/>
      <c r="AD171" s="25"/>
      <c r="AE171" s="25"/>
    </row>
    <row r="172">
      <c r="A172" s="187"/>
      <c r="B172" s="187"/>
      <c r="C172" s="187"/>
      <c r="D172" s="187"/>
      <c r="E172" s="187"/>
      <c r="F172" s="187"/>
      <c r="G172" s="188"/>
      <c r="H172" s="187"/>
      <c r="I172" s="187"/>
      <c r="J172" s="188"/>
      <c r="K172" s="188"/>
      <c r="L172" s="188"/>
      <c r="M172" s="188"/>
      <c r="N172" s="188"/>
      <c r="O172" s="188"/>
      <c r="P172" s="189"/>
      <c r="Q172" s="187"/>
      <c r="R172" s="188"/>
      <c r="S172" s="188"/>
      <c r="T172" s="188"/>
      <c r="U172" s="188"/>
      <c r="V172" s="188"/>
      <c r="W172" s="188"/>
      <c r="X172" s="188"/>
      <c r="Y172" s="188"/>
      <c r="Z172" s="188"/>
      <c r="AA172" s="187"/>
      <c r="AB172" s="189"/>
      <c r="AC172" s="187"/>
      <c r="AD172" s="25"/>
      <c r="AE172" s="25"/>
    </row>
    <row r="173">
      <c r="A173" s="187"/>
      <c r="B173" s="187"/>
      <c r="C173" s="187"/>
      <c r="D173" s="187"/>
      <c r="E173" s="187"/>
      <c r="F173" s="187"/>
      <c r="G173" s="188"/>
      <c r="H173" s="187"/>
      <c r="I173" s="187"/>
      <c r="J173" s="188"/>
      <c r="K173" s="188"/>
      <c r="L173" s="188"/>
      <c r="M173" s="188"/>
      <c r="N173" s="188"/>
      <c r="O173" s="188"/>
      <c r="P173" s="189"/>
      <c r="Q173" s="187"/>
      <c r="R173" s="188"/>
      <c r="S173" s="188"/>
      <c r="T173" s="188"/>
      <c r="U173" s="188"/>
      <c r="V173" s="188"/>
      <c r="W173" s="188"/>
      <c r="X173" s="188"/>
      <c r="Y173" s="188"/>
      <c r="Z173" s="188"/>
      <c r="AA173" s="187"/>
      <c r="AB173" s="189"/>
      <c r="AC173" s="187"/>
      <c r="AD173" s="25"/>
      <c r="AE173" s="25"/>
    </row>
    <row r="174">
      <c r="A174" s="187"/>
      <c r="B174" s="187"/>
      <c r="C174" s="187"/>
      <c r="D174" s="187"/>
      <c r="E174" s="187"/>
      <c r="F174" s="187"/>
      <c r="G174" s="188"/>
      <c r="H174" s="187"/>
      <c r="I174" s="187"/>
      <c r="J174" s="188"/>
      <c r="K174" s="188"/>
      <c r="L174" s="188"/>
      <c r="M174" s="188"/>
      <c r="N174" s="188"/>
      <c r="O174" s="188"/>
      <c r="P174" s="189"/>
      <c r="Q174" s="187"/>
      <c r="R174" s="188"/>
      <c r="S174" s="188"/>
      <c r="T174" s="188"/>
      <c r="U174" s="188"/>
      <c r="V174" s="188"/>
      <c r="W174" s="188"/>
      <c r="X174" s="188"/>
      <c r="Y174" s="188"/>
      <c r="Z174" s="188"/>
      <c r="AA174" s="187"/>
      <c r="AB174" s="189"/>
      <c r="AC174" s="187"/>
      <c r="AD174" s="25"/>
      <c r="AE174" s="25"/>
    </row>
    <row r="175">
      <c r="A175" s="187"/>
      <c r="B175" s="187"/>
      <c r="C175" s="187"/>
      <c r="D175" s="187"/>
      <c r="E175" s="187"/>
      <c r="F175" s="187"/>
      <c r="G175" s="188"/>
      <c r="H175" s="187"/>
      <c r="I175" s="187"/>
      <c r="J175" s="188"/>
      <c r="K175" s="188"/>
      <c r="L175" s="188"/>
      <c r="M175" s="188"/>
      <c r="N175" s="188"/>
      <c r="O175" s="188"/>
      <c r="P175" s="189"/>
      <c r="Q175" s="187"/>
      <c r="R175" s="188"/>
      <c r="S175" s="188"/>
      <c r="T175" s="188"/>
      <c r="U175" s="188"/>
      <c r="V175" s="188"/>
      <c r="W175" s="188"/>
      <c r="X175" s="188"/>
      <c r="Y175" s="188"/>
      <c r="Z175" s="188"/>
      <c r="AA175" s="187"/>
      <c r="AB175" s="189"/>
      <c r="AC175" s="187"/>
      <c r="AD175" s="25"/>
      <c r="AE175" s="25"/>
    </row>
    <row r="176">
      <c r="A176" s="187"/>
      <c r="B176" s="187"/>
      <c r="C176" s="187"/>
      <c r="D176" s="187"/>
      <c r="E176" s="187"/>
      <c r="F176" s="187"/>
      <c r="G176" s="188"/>
      <c r="H176" s="187"/>
      <c r="I176" s="187"/>
      <c r="J176" s="188"/>
      <c r="K176" s="188"/>
      <c r="L176" s="188"/>
      <c r="M176" s="188"/>
      <c r="N176" s="188"/>
      <c r="O176" s="188"/>
      <c r="P176" s="189"/>
      <c r="Q176" s="187"/>
      <c r="R176" s="188"/>
      <c r="S176" s="188"/>
      <c r="T176" s="188"/>
      <c r="U176" s="188"/>
      <c r="V176" s="188"/>
      <c r="W176" s="188"/>
      <c r="X176" s="188"/>
      <c r="Y176" s="188"/>
      <c r="Z176" s="188"/>
      <c r="AA176" s="187"/>
      <c r="AB176" s="189"/>
      <c r="AC176" s="187"/>
      <c r="AD176" s="25"/>
      <c r="AE176" s="25"/>
    </row>
    <row r="177">
      <c r="A177" s="187"/>
      <c r="B177" s="187"/>
      <c r="C177" s="187"/>
      <c r="D177" s="187"/>
      <c r="E177" s="187"/>
      <c r="F177" s="187"/>
      <c r="G177" s="188"/>
      <c r="H177" s="187"/>
      <c r="I177" s="187"/>
      <c r="J177" s="188"/>
      <c r="K177" s="188"/>
      <c r="L177" s="188"/>
      <c r="M177" s="188"/>
      <c r="N177" s="188"/>
      <c r="O177" s="188"/>
      <c r="P177" s="189"/>
      <c r="Q177" s="187"/>
      <c r="R177" s="188"/>
      <c r="S177" s="188"/>
      <c r="T177" s="188"/>
      <c r="U177" s="188"/>
      <c r="V177" s="188"/>
      <c r="W177" s="188"/>
      <c r="X177" s="188"/>
      <c r="Y177" s="188"/>
      <c r="Z177" s="188"/>
      <c r="AA177" s="187"/>
      <c r="AB177" s="189"/>
      <c r="AC177" s="187"/>
      <c r="AD177" s="25"/>
      <c r="AE177" s="25"/>
    </row>
    <row r="178">
      <c r="A178" s="187"/>
      <c r="B178" s="187"/>
      <c r="C178" s="187"/>
      <c r="D178" s="187"/>
      <c r="E178" s="187"/>
      <c r="F178" s="187"/>
      <c r="G178" s="188"/>
      <c r="H178" s="187"/>
      <c r="I178" s="187"/>
      <c r="J178" s="188"/>
      <c r="K178" s="188"/>
      <c r="L178" s="188"/>
      <c r="M178" s="188"/>
      <c r="N178" s="188"/>
      <c r="O178" s="188"/>
      <c r="P178" s="189"/>
      <c r="Q178" s="187"/>
      <c r="R178" s="188"/>
      <c r="S178" s="188"/>
      <c r="T178" s="188"/>
      <c r="U178" s="188"/>
      <c r="V178" s="188"/>
      <c r="W178" s="188"/>
      <c r="X178" s="188"/>
      <c r="Y178" s="188"/>
      <c r="Z178" s="188"/>
      <c r="AA178" s="187"/>
      <c r="AB178" s="189"/>
      <c r="AC178" s="187"/>
      <c r="AD178" s="25"/>
      <c r="AE178" s="25"/>
    </row>
    <row r="179">
      <c r="A179" s="187"/>
      <c r="B179" s="187"/>
      <c r="C179" s="187"/>
      <c r="D179" s="187"/>
      <c r="E179" s="187"/>
      <c r="F179" s="187"/>
      <c r="G179" s="188"/>
      <c r="H179" s="187"/>
      <c r="I179" s="187"/>
      <c r="J179" s="188"/>
      <c r="K179" s="188"/>
      <c r="L179" s="188"/>
      <c r="M179" s="188"/>
      <c r="N179" s="188"/>
      <c r="O179" s="188"/>
      <c r="P179" s="189"/>
      <c r="Q179" s="187"/>
      <c r="R179" s="188"/>
      <c r="S179" s="188"/>
      <c r="T179" s="188"/>
      <c r="U179" s="188"/>
      <c r="V179" s="188"/>
      <c r="W179" s="188"/>
      <c r="X179" s="188"/>
      <c r="Y179" s="188"/>
      <c r="Z179" s="188"/>
      <c r="AA179" s="187"/>
      <c r="AB179" s="189"/>
      <c r="AC179" s="187"/>
      <c r="AD179" s="25"/>
      <c r="AE179" s="25"/>
    </row>
    <row r="180">
      <c r="A180" s="187"/>
      <c r="B180" s="187"/>
      <c r="C180" s="187"/>
      <c r="D180" s="187"/>
      <c r="E180" s="187"/>
      <c r="F180" s="187"/>
      <c r="G180" s="188"/>
      <c r="H180" s="187"/>
      <c r="I180" s="187"/>
      <c r="J180" s="188"/>
      <c r="K180" s="188"/>
      <c r="L180" s="188"/>
      <c r="M180" s="188"/>
      <c r="N180" s="188"/>
      <c r="O180" s="188"/>
      <c r="P180" s="189"/>
      <c r="Q180" s="187"/>
      <c r="R180" s="188"/>
      <c r="S180" s="188"/>
      <c r="T180" s="188"/>
      <c r="U180" s="188"/>
      <c r="V180" s="188"/>
      <c r="W180" s="188"/>
      <c r="X180" s="188"/>
      <c r="Y180" s="188"/>
      <c r="Z180" s="188"/>
      <c r="AA180" s="187"/>
      <c r="AB180" s="189"/>
      <c r="AC180" s="187"/>
      <c r="AD180" s="25"/>
      <c r="AE180" s="25"/>
    </row>
    <row r="181">
      <c r="A181" s="187"/>
      <c r="B181" s="187"/>
      <c r="C181" s="187"/>
      <c r="D181" s="187"/>
      <c r="E181" s="187"/>
      <c r="F181" s="187"/>
      <c r="G181" s="188"/>
      <c r="H181" s="187"/>
      <c r="I181" s="187"/>
      <c r="J181" s="188"/>
      <c r="K181" s="188"/>
      <c r="L181" s="188"/>
      <c r="M181" s="188"/>
      <c r="N181" s="188"/>
      <c r="O181" s="188"/>
      <c r="P181" s="189"/>
      <c r="Q181" s="187"/>
      <c r="R181" s="188"/>
      <c r="S181" s="188"/>
      <c r="T181" s="188"/>
      <c r="U181" s="188"/>
      <c r="V181" s="188"/>
      <c r="W181" s="188"/>
      <c r="X181" s="188"/>
      <c r="Y181" s="188"/>
      <c r="Z181" s="188"/>
      <c r="AA181" s="187"/>
      <c r="AB181" s="189"/>
      <c r="AC181" s="187"/>
      <c r="AD181" s="25"/>
      <c r="AE181" s="25"/>
    </row>
    <row r="182">
      <c r="A182" s="187"/>
      <c r="B182" s="187"/>
      <c r="C182" s="187"/>
      <c r="D182" s="187"/>
      <c r="E182" s="187"/>
      <c r="F182" s="187"/>
      <c r="G182" s="188"/>
      <c r="H182" s="187"/>
      <c r="I182" s="187"/>
      <c r="J182" s="188"/>
      <c r="K182" s="188"/>
      <c r="L182" s="188"/>
      <c r="M182" s="188"/>
      <c r="N182" s="188"/>
      <c r="O182" s="188"/>
      <c r="P182" s="189"/>
      <c r="Q182" s="187"/>
      <c r="R182" s="188"/>
      <c r="S182" s="188"/>
      <c r="T182" s="188"/>
      <c r="U182" s="188"/>
      <c r="V182" s="188"/>
      <c r="W182" s="188"/>
      <c r="X182" s="188"/>
      <c r="Y182" s="188"/>
      <c r="Z182" s="188"/>
      <c r="AA182" s="187"/>
      <c r="AB182" s="189"/>
      <c r="AC182" s="187"/>
      <c r="AD182" s="25"/>
      <c r="AE182" s="25"/>
    </row>
    <row r="183">
      <c r="A183" s="187"/>
      <c r="B183" s="187"/>
      <c r="C183" s="187"/>
      <c r="D183" s="187"/>
      <c r="E183" s="187"/>
      <c r="F183" s="187"/>
      <c r="G183" s="188"/>
      <c r="H183" s="187"/>
      <c r="I183" s="187"/>
      <c r="J183" s="188"/>
      <c r="K183" s="188"/>
      <c r="L183" s="188"/>
      <c r="M183" s="188"/>
      <c r="N183" s="188"/>
      <c r="O183" s="188"/>
      <c r="P183" s="189"/>
      <c r="Q183" s="187"/>
      <c r="R183" s="188"/>
      <c r="S183" s="188"/>
      <c r="T183" s="188"/>
      <c r="U183" s="188"/>
      <c r="V183" s="188"/>
      <c r="W183" s="188"/>
      <c r="X183" s="188"/>
      <c r="Y183" s="188"/>
      <c r="Z183" s="188"/>
      <c r="AA183" s="187"/>
      <c r="AB183" s="189"/>
      <c r="AC183" s="187"/>
      <c r="AD183" s="25"/>
      <c r="AE183" s="25"/>
    </row>
    <row r="184">
      <c r="A184" s="187"/>
      <c r="B184" s="187"/>
      <c r="C184" s="187"/>
      <c r="D184" s="187"/>
      <c r="E184" s="187"/>
      <c r="F184" s="187"/>
      <c r="G184" s="188"/>
      <c r="H184" s="187"/>
      <c r="I184" s="187"/>
      <c r="J184" s="188"/>
      <c r="K184" s="188"/>
      <c r="L184" s="188"/>
      <c r="M184" s="188"/>
      <c r="N184" s="188"/>
      <c r="O184" s="188"/>
      <c r="P184" s="189"/>
      <c r="Q184" s="187"/>
      <c r="R184" s="188"/>
      <c r="S184" s="188"/>
      <c r="T184" s="188"/>
      <c r="U184" s="188"/>
      <c r="V184" s="188"/>
      <c r="W184" s="188"/>
      <c r="X184" s="188"/>
      <c r="Y184" s="188"/>
      <c r="Z184" s="188"/>
      <c r="AA184" s="187"/>
      <c r="AB184" s="189"/>
      <c r="AC184" s="187"/>
      <c r="AD184" s="25"/>
      <c r="AE184" s="25"/>
    </row>
    <row r="185">
      <c r="A185" s="187"/>
      <c r="B185" s="187"/>
      <c r="C185" s="187"/>
      <c r="D185" s="187"/>
      <c r="E185" s="187"/>
      <c r="F185" s="187"/>
      <c r="G185" s="188"/>
      <c r="H185" s="188"/>
      <c r="I185" s="188"/>
      <c r="J185" s="188"/>
      <c r="K185" s="188"/>
      <c r="L185" s="188"/>
      <c r="M185" s="188"/>
      <c r="N185" s="188"/>
      <c r="O185" s="188"/>
      <c r="P185" s="189"/>
      <c r="Q185" s="188"/>
      <c r="R185" s="188"/>
      <c r="S185" s="188"/>
      <c r="T185" s="188"/>
      <c r="U185" s="188"/>
      <c r="V185" s="188"/>
      <c r="W185" s="188"/>
      <c r="X185" s="188"/>
      <c r="Y185" s="188"/>
      <c r="Z185" s="188"/>
      <c r="AA185" s="187"/>
      <c r="AB185" s="189"/>
      <c r="AC185" s="187"/>
      <c r="AD185" s="25"/>
      <c r="AE185" s="25"/>
    </row>
    <row r="186">
      <c r="A186" s="187"/>
      <c r="B186" s="187"/>
      <c r="C186" s="187"/>
      <c r="D186" s="187"/>
      <c r="E186" s="187"/>
      <c r="F186" s="187"/>
      <c r="G186" s="188"/>
      <c r="H186" s="187"/>
      <c r="I186" s="187"/>
      <c r="J186" s="188"/>
      <c r="K186" s="188"/>
      <c r="L186" s="188"/>
      <c r="M186" s="188"/>
      <c r="N186" s="188"/>
      <c r="O186" s="188"/>
      <c r="P186" s="189"/>
      <c r="Q186" s="187"/>
      <c r="R186" s="188"/>
      <c r="S186" s="188"/>
      <c r="T186" s="188"/>
      <c r="U186" s="188"/>
      <c r="V186" s="188"/>
      <c r="W186" s="188"/>
      <c r="X186" s="188"/>
      <c r="Y186" s="188"/>
      <c r="Z186" s="188"/>
      <c r="AA186" s="187"/>
      <c r="AB186" s="189"/>
      <c r="AC186" s="187"/>
      <c r="AD186" s="25"/>
      <c r="AE186" s="25"/>
    </row>
    <row r="187">
      <c r="A187" s="187"/>
      <c r="B187" s="187"/>
      <c r="C187" s="187"/>
      <c r="D187" s="187"/>
      <c r="E187" s="187"/>
      <c r="F187" s="187"/>
      <c r="G187" s="188"/>
      <c r="H187" s="188"/>
      <c r="I187" s="188"/>
      <c r="J187" s="188"/>
      <c r="K187" s="188"/>
      <c r="L187" s="188"/>
      <c r="M187" s="188"/>
      <c r="N187" s="188"/>
      <c r="O187" s="188"/>
      <c r="P187" s="189"/>
      <c r="Q187" s="188"/>
      <c r="R187" s="188"/>
      <c r="S187" s="188"/>
      <c r="T187" s="188"/>
      <c r="U187" s="188"/>
      <c r="V187" s="188"/>
      <c r="W187" s="188"/>
      <c r="X187" s="188"/>
      <c r="Y187" s="188"/>
      <c r="Z187" s="188"/>
      <c r="AA187" s="187"/>
      <c r="AB187" s="189"/>
      <c r="AC187" s="187"/>
      <c r="AD187" s="25"/>
      <c r="AE187" s="25"/>
    </row>
    <row r="188">
      <c r="A188" s="187"/>
      <c r="B188" s="187"/>
      <c r="C188" s="187"/>
      <c r="D188" s="187"/>
      <c r="E188" s="187"/>
      <c r="F188" s="187"/>
      <c r="G188" s="188"/>
      <c r="H188" s="187"/>
      <c r="I188" s="187"/>
      <c r="J188" s="188"/>
      <c r="K188" s="187"/>
      <c r="L188" s="188"/>
      <c r="M188" s="188"/>
      <c r="N188" s="188"/>
      <c r="O188" s="188"/>
      <c r="P188" s="189"/>
      <c r="Q188" s="187"/>
      <c r="R188" s="188"/>
      <c r="S188" s="188"/>
      <c r="T188" s="188"/>
      <c r="U188" s="188"/>
      <c r="V188" s="188"/>
      <c r="W188" s="188"/>
      <c r="X188" s="188"/>
      <c r="Y188" s="188"/>
      <c r="Z188" s="188"/>
      <c r="AA188" s="187"/>
      <c r="AB188" s="189"/>
      <c r="AC188" s="187"/>
      <c r="AD188" s="25"/>
      <c r="AE188" s="25"/>
    </row>
    <row r="189">
      <c r="A189" s="187"/>
      <c r="B189" s="187"/>
      <c r="C189" s="187"/>
      <c r="D189" s="187"/>
      <c r="E189" s="187"/>
      <c r="F189" s="187"/>
      <c r="G189" s="188"/>
      <c r="H189" s="187"/>
      <c r="I189" s="187"/>
      <c r="J189" s="188"/>
      <c r="K189" s="187"/>
      <c r="L189" s="188"/>
      <c r="M189" s="188"/>
      <c r="N189" s="188"/>
      <c r="O189" s="188"/>
      <c r="P189" s="190"/>
      <c r="Q189" s="187"/>
      <c r="R189" s="188"/>
      <c r="S189" s="188"/>
      <c r="T189" s="188"/>
      <c r="U189" s="188"/>
      <c r="V189" s="188"/>
      <c r="W189" s="188"/>
      <c r="X189" s="188"/>
      <c r="Y189" s="188"/>
      <c r="Z189" s="188"/>
      <c r="AA189" s="187"/>
      <c r="AB189" s="189"/>
      <c r="AC189" s="187"/>
      <c r="AD189" s="25"/>
      <c r="AE189" s="25"/>
    </row>
    <row r="190">
      <c r="A190" s="187"/>
      <c r="B190" s="187"/>
      <c r="C190" s="187"/>
      <c r="D190" s="187"/>
      <c r="E190" s="187"/>
      <c r="F190" s="187"/>
      <c r="G190" s="188"/>
      <c r="H190" s="188"/>
      <c r="I190" s="188"/>
      <c r="J190" s="188"/>
      <c r="K190" s="188"/>
      <c r="L190" s="188"/>
      <c r="M190" s="188"/>
      <c r="N190" s="188"/>
      <c r="O190" s="188"/>
      <c r="P190" s="189"/>
      <c r="Q190" s="188"/>
      <c r="R190" s="188"/>
      <c r="S190" s="188"/>
      <c r="T190" s="188"/>
      <c r="U190" s="188"/>
      <c r="V190" s="188"/>
      <c r="W190" s="188"/>
      <c r="X190" s="188"/>
      <c r="Y190" s="188"/>
      <c r="Z190" s="188"/>
      <c r="AA190" s="187"/>
      <c r="AB190" s="189"/>
      <c r="AC190" s="187"/>
      <c r="AD190" s="25"/>
      <c r="AE190" s="25"/>
    </row>
    <row r="191">
      <c r="A191" s="187"/>
      <c r="B191" s="187"/>
      <c r="C191" s="187"/>
      <c r="D191" s="187"/>
      <c r="E191" s="187"/>
      <c r="F191" s="187"/>
      <c r="G191" s="188"/>
      <c r="H191" s="187"/>
      <c r="I191" s="187"/>
      <c r="J191" s="188"/>
      <c r="K191" s="187"/>
      <c r="L191" s="188"/>
      <c r="M191" s="188"/>
      <c r="N191" s="188"/>
      <c r="O191" s="188"/>
      <c r="P191" s="190"/>
      <c r="Q191" s="187"/>
      <c r="R191" s="188"/>
      <c r="S191" s="188"/>
      <c r="T191" s="188"/>
      <c r="U191" s="188"/>
      <c r="V191" s="188"/>
      <c r="W191" s="188"/>
      <c r="X191" s="188"/>
      <c r="Y191" s="188"/>
      <c r="Z191" s="188"/>
      <c r="AA191" s="187"/>
      <c r="AB191" s="189"/>
      <c r="AC191" s="187"/>
      <c r="AD191" s="25"/>
      <c r="AE191" s="25"/>
    </row>
    <row r="192">
      <c r="A192" s="187"/>
      <c r="B192" s="187"/>
      <c r="C192" s="187"/>
      <c r="D192" s="187"/>
      <c r="E192" s="187"/>
      <c r="F192" s="187"/>
      <c r="G192" s="188"/>
      <c r="H192" s="187"/>
      <c r="I192" s="187"/>
      <c r="J192" s="188"/>
      <c r="K192" s="187"/>
      <c r="L192" s="188"/>
      <c r="M192" s="188"/>
      <c r="N192" s="188"/>
      <c r="O192" s="188"/>
      <c r="P192" s="189"/>
      <c r="Q192" s="187"/>
      <c r="R192" s="188"/>
      <c r="S192" s="188"/>
      <c r="T192" s="188"/>
      <c r="U192" s="188"/>
      <c r="V192" s="188"/>
      <c r="W192" s="188"/>
      <c r="X192" s="188"/>
      <c r="Y192" s="188"/>
      <c r="Z192" s="188"/>
      <c r="AA192" s="187"/>
      <c r="AB192" s="189"/>
      <c r="AC192" s="187"/>
      <c r="AD192" s="25"/>
      <c r="AE192" s="25"/>
    </row>
    <row r="193">
      <c r="A193" s="187"/>
      <c r="B193" s="187"/>
      <c r="C193" s="187"/>
      <c r="D193" s="187"/>
      <c r="E193" s="187"/>
      <c r="F193" s="187"/>
      <c r="G193" s="188"/>
      <c r="H193" s="187"/>
      <c r="I193" s="187"/>
      <c r="J193" s="188"/>
      <c r="K193" s="187"/>
      <c r="L193" s="188"/>
      <c r="M193" s="188"/>
      <c r="N193" s="188"/>
      <c r="O193" s="188"/>
      <c r="P193" s="189"/>
      <c r="Q193" s="187"/>
      <c r="R193" s="188"/>
      <c r="S193" s="188"/>
      <c r="T193" s="188"/>
      <c r="U193" s="188"/>
      <c r="V193" s="188"/>
      <c r="W193" s="188"/>
      <c r="X193" s="188"/>
      <c r="Y193" s="188"/>
      <c r="Z193" s="188"/>
      <c r="AA193" s="187"/>
      <c r="AB193" s="189"/>
      <c r="AC193" s="187"/>
      <c r="AD193" s="25"/>
      <c r="AE193" s="25"/>
    </row>
    <row r="194">
      <c r="A194" s="187"/>
      <c r="B194" s="187"/>
      <c r="C194" s="187"/>
      <c r="D194" s="187"/>
      <c r="E194" s="187"/>
      <c r="F194" s="187"/>
      <c r="G194" s="188"/>
      <c r="H194" s="187"/>
      <c r="I194" s="187"/>
      <c r="J194" s="188"/>
      <c r="K194" s="187"/>
      <c r="L194" s="188"/>
      <c r="M194" s="188"/>
      <c r="N194" s="188"/>
      <c r="O194" s="188"/>
      <c r="P194" s="189"/>
      <c r="Q194" s="187"/>
      <c r="R194" s="188"/>
      <c r="S194" s="188"/>
      <c r="T194" s="188"/>
      <c r="U194" s="188"/>
      <c r="V194" s="188"/>
      <c r="W194" s="188"/>
      <c r="X194" s="188"/>
      <c r="Y194" s="188"/>
      <c r="Z194" s="188"/>
      <c r="AA194" s="187"/>
      <c r="AB194" s="189"/>
      <c r="AC194" s="187"/>
      <c r="AD194" s="25"/>
      <c r="AE194" s="25"/>
    </row>
    <row r="195">
      <c r="A195" s="187"/>
      <c r="B195" s="187"/>
      <c r="C195" s="187"/>
      <c r="D195" s="187"/>
      <c r="E195" s="187"/>
      <c r="F195" s="187"/>
      <c r="G195" s="188"/>
      <c r="H195" s="187"/>
      <c r="I195" s="187"/>
      <c r="J195" s="188"/>
      <c r="K195" s="187"/>
      <c r="L195" s="188"/>
      <c r="M195" s="188"/>
      <c r="N195" s="188"/>
      <c r="O195" s="188"/>
      <c r="P195" s="190"/>
      <c r="Q195" s="187"/>
      <c r="R195" s="188"/>
      <c r="S195" s="188"/>
      <c r="T195" s="188"/>
      <c r="U195" s="188"/>
      <c r="V195" s="188"/>
      <c r="W195" s="188"/>
      <c r="X195" s="188"/>
      <c r="Y195" s="188"/>
      <c r="Z195" s="188"/>
      <c r="AA195" s="187"/>
      <c r="AB195" s="189"/>
      <c r="AC195" s="187"/>
      <c r="AD195" s="25"/>
      <c r="AE195" s="25"/>
    </row>
    <row r="196">
      <c r="A196" s="187"/>
      <c r="B196" s="187"/>
      <c r="C196" s="187"/>
      <c r="D196" s="187"/>
      <c r="E196" s="187"/>
      <c r="F196" s="187"/>
      <c r="G196" s="188"/>
      <c r="H196" s="188"/>
      <c r="I196" s="188"/>
      <c r="J196" s="188"/>
      <c r="K196" s="188"/>
      <c r="L196" s="188"/>
      <c r="M196" s="188"/>
      <c r="N196" s="188"/>
      <c r="O196" s="188"/>
      <c r="P196" s="190"/>
      <c r="Q196" s="188"/>
      <c r="R196" s="188"/>
      <c r="S196" s="188"/>
      <c r="T196" s="188"/>
      <c r="U196" s="188"/>
      <c r="V196" s="188"/>
      <c r="W196" s="188"/>
      <c r="X196" s="188"/>
      <c r="Y196" s="188"/>
      <c r="Z196" s="188"/>
      <c r="AA196" s="187"/>
      <c r="AB196" s="189"/>
      <c r="AC196" s="187"/>
      <c r="AD196" s="25"/>
      <c r="AE196" s="25"/>
    </row>
    <row r="197">
      <c r="A197" s="187"/>
      <c r="B197" s="187"/>
      <c r="C197" s="187"/>
      <c r="D197" s="187"/>
      <c r="E197" s="187"/>
      <c r="F197" s="187"/>
      <c r="G197" s="188"/>
      <c r="H197" s="188"/>
      <c r="I197" s="188"/>
      <c r="J197" s="188"/>
      <c r="K197" s="188"/>
      <c r="L197" s="188"/>
      <c r="M197" s="188"/>
      <c r="N197" s="188"/>
      <c r="O197" s="188"/>
      <c r="P197" s="189"/>
      <c r="Q197" s="188"/>
      <c r="R197" s="188"/>
      <c r="S197" s="188"/>
      <c r="T197" s="188"/>
      <c r="U197" s="188"/>
      <c r="V197" s="188"/>
      <c r="W197" s="188"/>
      <c r="X197" s="188"/>
      <c r="Y197" s="188"/>
      <c r="Z197" s="188"/>
      <c r="AA197" s="187"/>
      <c r="AB197" s="189"/>
      <c r="AC197" s="187"/>
      <c r="AD197" s="25"/>
      <c r="AE197" s="25"/>
    </row>
    <row r="198">
      <c r="A198" s="187"/>
      <c r="B198" s="187"/>
      <c r="C198" s="187"/>
      <c r="D198" s="187"/>
      <c r="E198" s="187"/>
      <c r="F198" s="187"/>
      <c r="G198" s="188"/>
      <c r="H198" s="187"/>
      <c r="I198" s="187"/>
      <c r="J198" s="188"/>
      <c r="K198" s="187"/>
      <c r="L198" s="188"/>
      <c r="M198" s="188"/>
      <c r="N198" s="188"/>
      <c r="O198" s="188"/>
      <c r="P198" s="189"/>
      <c r="Q198" s="187"/>
      <c r="R198" s="188"/>
      <c r="S198" s="188"/>
      <c r="T198" s="188"/>
      <c r="U198" s="188"/>
      <c r="V198" s="188"/>
      <c r="W198" s="188"/>
      <c r="X198" s="188"/>
      <c r="Y198" s="188"/>
      <c r="Z198" s="188"/>
      <c r="AA198" s="187"/>
      <c r="AB198" s="189"/>
      <c r="AC198" s="187"/>
      <c r="AD198" s="25"/>
      <c r="AE198" s="25"/>
    </row>
    <row r="199">
      <c r="A199" s="187"/>
      <c r="B199" s="187"/>
      <c r="C199" s="187"/>
      <c r="D199" s="187"/>
      <c r="E199" s="187"/>
      <c r="F199" s="187"/>
      <c r="G199" s="188"/>
      <c r="H199" s="188"/>
      <c r="I199" s="188"/>
      <c r="J199" s="188"/>
      <c r="K199" s="188"/>
      <c r="L199" s="188"/>
      <c r="M199" s="188"/>
      <c r="N199" s="188"/>
      <c r="O199" s="188"/>
      <c r="P199" s="190"/>
      <c r="Q199" s="188"/>
      <c r="R199" s="188"/>
      <c r="S199" s="188"/>
      <c r="T199" s="188"/>
      <c r="U199" s="188"/>
      <c r="V199" s="188"/>
      <c r="W199" s="188"/>
      <c r="X199" s="188"/>
      <c r="Y199" s="188"/>
      <c r="Z199" s="188"/>
      <c r="AA199" s="187"/>
      <c r="AB199" s="189"/>
      <c r="AC199" s="187"/>
      <c r="AD199" s="25"/>
      <c r="AE199" s="25"/>
    </row>
    <row r="200">
      <c r="A200" s="187"/>
      <c r="B200" s="187"/>
      <c r="C200" s="187"/>
      <c r="D200" s="187"/>
      <c r="E200" s="187"/>
      <c r="F200" s="187"/>
      <c r="G200" s="188"/>
      <c r="H200" s="187"/>
      <c r="I200" s="187"/>
      <c r="J200" s="188"/>
      <c r="K200" s="187"/>
      <c r="L200" s="188"/>
      <c r="M200" s="188"/>
      <c r="N200" s="188"/>
      <c r="O200" s="188"/>
      <c r="P200" s="190"/>
      <c r="Q200" s="187"/>
      <c r="R200" s="188"/>
      <c r="S200" s="188"/>
      <c r="T200" s="188"/>
      <c r="U200" s="188"/>
      <c r="V200" s="188"/>
      <c r="W200" s="188"/>
      <c r="X200" s="188"/>
      <c r="Y200" s="188"/>
      <c r="Z200" s="188"/>
      <c r="AA200" s="187"/>
      <c r="AB200" s="189"/>
      <c r="AC200" s="187"/>
      <c r="AD200" s="25"/>
      <c r="AE200" s="25"/>
    </row>
    <row r="201">
      <c r="A201" s="187"/>
      <c r="B201" s="187"/>
      <c r="C201" s="187"/>
      <c r="D201" s="187"/>
      <c r="E201" s="187"/>
      <c r="F201" s="187"/>
      <c r="G201" s="188"/>
      <c r="H201" s="187"/>
      <c r="I201" s="187"/>
      <c r="J201" s="188"/>
      <c r="K201" s="187"/>
      <c r="L201" s="188"/>
      <c r="M201" s="188"/>
      <c r="N201" s="188"/>
      <c r="O201" s="188"/>
      <c r="P201" s="189"/>
      <c r="Q201" s="187"/>
      <c r="R201" s="188"/>
      <c r="S201" s="188"/>
      <c r="T201" s="188"/>
      <c r="U201" s="188"/>
      <c r="V201" s="188"/>
      <c r="W201" s="188"/>
      <c r="X201" s="188"/>
      <c r="Y201" s="188"/>
      <c r="Z201" s="188"/>
      <c r="AA201" s="187"/>
      <c r="AB201" s="189"/>
      <c r="AC201" s="187"/>
      <c r="AD201" s="25"/>
      <c r="AE201" s="25"/>
    </row>
    <row r="202">
      <c r="A202" s="187"/>
      <c r="B202" s="187"/>
      <c r="C202" s="187"/>
      <c r="D202" s="187"/>
      <c r="E202" s="187"/>
      <c r="F202" s="187"/>
      <c r="G202" s="188"/>
      <c r="H202" s="187"/>
      <c r="I202" s="187"/>
      <c r="J202" s="188"/>
      <c r="K202" s="187"/>
      <c r="L202" s="188"/>
      <c r="M202" s="188"/>
      <c r="N202" s="188"/>
      <c r="O202" s="188"/>
      <c r="P202" s="189"/>
      <c r="Q202" s="187"/>
      <c r="R202" s="188"/>
      <c r="S202" s="188"/>
      <c r="T202" s="188"/>
      <c r="U202" s="188"/>
      <c r="V202" s="188"/>
      <c r="W202" s="188"/>
      <c r="X202" s="188"/>
      <c r="Y202" s="188"/>
      <c r="Z202" s="188"/>
      <c r="AA202" s="187"/>
      <c r="AB202" s="189"/>
      <c r="AC202" s="187"/>
      <c r="AD202" s="25"/>
      <c r="AE202" s="25"/>
    </row>
    <row r="203">
      <c r="A203" s="187"/>
      <c r="B203" s="187"/>
      <c r="C203" s="187"/>
      <c r="D203" s="187"/>
      <c r="E203" s="187"/>
      <c r="F203" s="187"/>
      <c r="G203" s="188"/>
      <c r="H203" s="187"/>
      <c r="I203" s="187"/>
      <c r="J203" s="188"/>
      <c r="K203" s="187"/>
      <c r="L203" s="188"/>
      <c r="M203" s="188"/>
      <c r="N203" s="188"/>
      <c r="O203" s="188"/>
      <c r="P203" s="189"/>
      <c r="Q203" s="187"/>
      <c r="R203" s="188"/>
      <c r="S203" s="188"/>
      <c r="T203" s="188"/>
      <c r="U203" s="188"/>
      <c r="V203" s="188"/>
      <c r="W203" s="188"/>
      <c r="X203" s="188"/>
      <c r="Y203" s="188"/>
      <c r="Z203" s="188"/>
      <c r="AA203" s="187"/>
      <c r="AB203" s="189"/>
      <c r="AC203" s="187"/>
      <c r="AD203" s="25"/>
      <c r="AE203" s="25"/>
    </row>
    <row r="204">
      <c r="A204" s="187"/>
      <c r="B204" s="187"/>
      <c r="C204" s="187"/>
      <c r="D204" s="187"/>
      <c r="E204" s="187"/>
      <c r="F204" s="187"/>
      <c r="G204" s="188"/>
      <c r="H204" s="187"/>
      <c r="I204" s="187"/>
      <c r="J204" s="188"/>
      <c r="K204" s="187"/>
      <c r="L204" s="188"/>
      <c r="M204" s="188"/>
      <c r="N204" s="188"/>
      <c r="O204" s="188"/>
      <c r="P204" s="189"/>
      <c r="Q204" s="187"/>
      <c r="R204" s="188"/>
      <c r="S204" s="188"/>
      <c r="T204" s="188"/>
      <c r="U204" s="188"/>
      <c r="V204" s="188"/>
      <c r="W204" s="188"/>
      <c r="X204" s="188"/>
      <c r="Y204" s="188"/>
      <c r="Z204" s="188"/>
      <c r="AA204" s="187"/>
      <c r="AB204" s="189"/>
      <c r="AC204" s="187"/>
      <c r="AD204" s="25"/>
      <c r="AE204" s="25"/>
    </row>
    <row r="205">
      <c r="A205" s="187"/>
      <c r="B205" s="187"/>
      <c r="C205" s="187"/>
      <c r="D205" s="187"/>
      <c r="E205" s="187"/>
      <c r="F205" s="187"/>
      <c r="G205" s="188"/>
      <c r="H205" s="187"/>
      <c r="I205" s="187"/>
      <c r="J205" s="188"/>
      <c r="K205" s="187"/>
      <c r="L205" s="188"/>
      <c r="M205" s="188"/>
      <c r="N205" s="188"/>
      <c r="O205" s="188"/>
      <c r="P205" s="190"/>
      <c r="Q205" s="187"/>
      <c r="R205" s="188"/>
      <c r="S205" s="188"/>
      <c r="T205" s="188"/>
      <c r="U205" s="188"/>
      <c r="V205" s="188"/>
      <c r="W205" s="188"/>
      <c r="X205" s="188"/>
      <c r="Y205" s="188"/>
      <c r="Z205" s="188"/>
      <c r="AA205" s="187"/>
      <c r="AB205" s="189"/>
      <c r="AC205" s="187"/>
      <c r="AD205" s="25"/>
      <c r="AE205" s="25"/>
    </row>
    <row r="206">
      <c r="A206" s="187"/>
      <c r="B206" s="187"/>
      <c r="C206" s="187"/>
      <c r="D206" s="187"/>
      <c r="E206" s="187"/>
      <c r="F206" s="187"/>
      <c r="G206" s="188"/>
      <c r="H206" s="187"/>
      <c r="I206" s="187"/>
      <c r="J206" s="188"/>
      <c r="K206" s="187"/>
      <c r="L206" s="188"/>
      <c r="M206" s="188"/>
      <c r="N206" s="188"/>
      <c r="O206" s="188"/>
      <c r="P206" s="189"/>
      <c r="Q206" s="187"/>
      <c r="R206" s="188"/>
      <c r="S206" s="188"/>
      <c r="T206" s="188"/>
      <c r="U206" s="188"/>
      <c r="V206" s="188"/>
      <c r="W206" s="188"/>
      <c r="X206" s="188"/>
      <c r="Y206" s="188"/>
      <c r="Z206" s="188"/>
      <c r="AA206" s="187"/>
      <c r="AB206" s="189"/>
      <c r="AC206" s="187"/>
      <c r="AD206" s="25"/>
      <c r="AE206" s="25"/>
    </row>
    <row r="207">
      <c r="A207" s="187"/>
      <c r="B207" s="187"/>
      <c r="C207" s="187"/>
      <c r="D207" s="187"/>
      <c r="E207" s="187"/>
      <c r="F207" s="187"/>
      <c r="G207" s="188"/>
      <c r="H207" s="187"/>
      <c r="I207" s="187"/>
      <c r="J207" s="188"/>
      <c r="K207" s="187"/>
      <c r="L207" s="188"/>
      <c r="M207" s="188"/>
      <c r="N207" s="188"/>
      <c r="O207" s="188"/>
      <c r="P207" s="189"/>
      <c r="Q207" s="187"/>
      <c r="R207" s="188"/>
      <c r="S207" s="188"/>
      <c r="T207" s="188"/>
      <c r="U207" s="188"/>
      <c r="V207" s="188"/>
      <c r="W207" s="188"/>
      <c r="X207" s="188"/>
      <c r="Y207" s="188"/>
      <c r="Z207" s="188"/>
      <c r="AA207" s="187"/>
      <c r="AB207" s="189"/>
      <c r="AC207" s="187"/>
      <c r="AD207" s="25"/>
      <c r="AE207" s="25"/>
    </row>
    <row r="208">
      <c r="A208" s="187"/>
      <c r="B208" s="187"/>
      <c r="C208" s="187"/>
      <c r="D208" s="187"/>
      <c r="E208" s="187"/>
      <c r="F208" s="187"/>
      <c r="G208" s="188"/>
      <c r="H208" s="188"/>
      <c r="I208" s="188"/>
      <c r="J208" s="188"/>
      <c r="K208" s="188"/>
      <c r="L208" s="188"/>
      <c r="M208" s="188"/>
      <c r="N208" s="188"/>
      <c r="O208" s="188"/>
      <c r="P208" s="189"/>
      <c r="Q208" s="188"/>
      <c r="R208" s="188"/>
      <c r="S208" s="188"/>
      <c r="T208" s="188"/>
      <c r="U208" s="188"/>
      <c r="V208" s="188"/>
      <c r="W208" s="188"/>
      <c r="X208" s="188"/>
      <c r="Y208" s="188"/>
      <c r="Z208" s="188"/>
      <c r="AA208" s="187"/>
      <c r="AB208" s="189"/>
      <c r="AC208" s="187"/>
      <c r="AD208" s="25"/>
      <c r="AE208" s="25"/>
    </row>
    <row r="209">
      <c r="A209" s="187"/>
      <c r="B209" s="187"/>
      <c r="C209" s="187"/>
      <c r="D209" s="187"/>
      <c r="E209" s="187"/>
      <c r="F209" s="187"/>
      <c r="G209" s="188"/>
      <c r="H209" s="187"/>
      <c r="I209" s="187"/>
      <c r="J209" s="188"/>
      <c r="K209" s="187"/>
      <c r="L209" s="188"/>
      <c r="M209" s="188"/>
      <c r="N209" s="188"/>
      <c r="O209" s="188"/>
      <c r="P209" s="190"/>
      <c r="Q209" s="187"/>
      <c r="R209" s="188"/>
      <c r="S209" s="188"/>
      <c r="T209" s="188"/>
      <c r="U209" s="188"/>
      <c r="V209" s="188"/>
      <c r="W209" s="188"/>
      <c r="X209" s="188"/>
      <c r="Y209" s="188"/>
      <c r="Z209" s="188"/>
      <c r="AA209" s="187"/>
      <c r="AB209" s="189"/>
      <c r="AC209" s="187"/>
      <c r="AD209" s="25"/>
      <c r="AE209" s="25"/>
    </row>
    <row r="210">
      <c r="A210" s="187"/>
      <c r="B210" s="187"/>
      <c r="C210" s="187"/>
      <c r="D210" s="187"/>
      <c r="E210" s="187"/>
      <c r="F210" s="187"/>
      <c r="G210" s="188"/>
      <c r="H210" s="187"/>
      <c r="I210" s="187"/>
      <c r="J210" s="188"/>
      <c r="K210" s="188"/>
      <c r="L210" s="188"/>
      <c r="M210" s="188"/>
      <c r="N210" s="188"/>
      <c r="O210" s="188"/>
      <c r="P210" s="189"/>
      <c r="Q210" s="187"/>
      <c r="R210" s="188"/>
      <c r="S210" s="188"/>
      <c r="T210" s="188"/>
      <c r="U210" s="188"/>
      <c r="V210" s="188"/>
      <c r="W210" s="188"/>
      <c r="X210" s="188"/>
      <c r="Y210" s="188"/>
      <c r="Z210" s="188"/>
      <c r="AA210" s="187"/>
      <c r="AB210" s="189"/>
      <c r="AC210" s="187"/>
      <c r="AD210" s="25"/>
      <c r="AE210" s="25"/>
    </row>
    <row r="211">
      <c r="A211" s="187"/>
      <c r="B211" s="187"/>
      <c r="C211" s="187"/>
      <c r="D211" s="187"/>
      <c r="E211" s="187"/>
      <c r="F211" s="187"/>
      <c r="G211" s="188"/>
      <c r="H211" s="188"/>
      <c r="I211" s="188"/>
      <c r="J211" s="188"/>
      <c r="K211" s="188"/>
      <c r="L211" s="188"/>
      <c r="M211" s="188"/>
      <c r="N211" s="188"/>
      <c r="O211" s="188"/>
      <c r="P211" s="189"/>
      <c r="Q211" s="188"/>
      <c r="R211" s="188"/>
      <c r="S211" s="188"/>
      <c r="T211" s="188"/>
      <c r="U211" s="188"/>
      <c r="V211" s="188"/>
      <c r="W211" s="188"/>
      <c r="X211" s="188"/>
      <c r="Y211" s="188"/>
      <c r="Z211" s="188"/>
      <c r="AA211" s="187"/>
      <c r="AB211" s="189"/>
      <c r="AC211" s="187"/>
      <c r="AD211" s="25"/>
      <c r="AE211" s="25"/>
    </row>
    <row r="212">
      <c r="A212" s="187"/>
      <c r="B212" s="187"/>
      <c r="C212" s="187"/>
      <c r="D212" s="187"/>
      <c r="E212" s="187"/>
      <c r="F212" s="187"/>
      <c r="G212" s="188"/>
      <c r="H212" s="187"/>
      <c r="I212" s="187"/>
      <c r="J212" s="188"/>
      <c r="K212" s="187"/>
      <c r="L212" s="188"/>
      <c r="M212" s="188"/>
      <c r="N212" s="188"/>
      <c r="O212" s="188"/>
      <c r="P212" s="189"/>
      <c r="Q212" s="187"/>
      <c r="R212" s="188"/>
      <c r="S212" s="188"/>
      <c r="T212" s="188"/>
      <c r="U212" s="188"/>
      <c r="V212" s="188"/>
      <c r="W212" s="188"/>
      <c r="X212" s="188"/>
      <c r="Y212" s="188"/>
      <c r="Z212" s="188"/>
      <c r="AA212" s="187"/>
      <c r="AB212" s="189"/>
      <c r="AC212" s="187"/>
      <c r="AD212" s="25"/>
      <c r="AE212" s="25"/>
    </row>
    <row r="213">
      <c r="A213" s="187"/>
      <c r="B213" s="187"/>
      <c r="C213" s="187"/>
      <c r="D213" s="187"/>
      <c r="E213" s="187"/>
      <c r="F213" s="187"/>
      <c r="G213" s="188"/>
      <c r="H213" s="187"/>
      <c r="I213" s="187"/>
      <c r="J213" s="188"/>
      <c r="K213" s="187"/>
      <c r="L213" s="188"/>
      <c r="M213" s="188"/>
      <c r="N213" s="188"/>
      <c r="O213" s="188"/>
      <c r="P213" s="189"/>
      <c r="Q213" s="187"/>
      <c r="R213" s="188"/>
      <c r="S213" s="188"/>
      <c r="T213" s="188"/>
      <c r="U213" s="188"/>
      <c r="V213" s="188"/>
      <c r="W213" s="188"/>
      <c r="X213" s="188"/>
      <c r="Y213" s="188"/>
      <c r="Z213" s="188"/>
      <c r="AA213" s="187"/>
      <c r="AB213" s="189"/>
      <c r="AC213" s="187"/>
      <c r="AD213" s="25"/>
      <c r="AE213" s="25"/>
    </row>
    <row r="214">
      <c r="A214" s="187"/>
      <c r="B214" s="187"/>
      <c r="C214" s="187"/>
      <c r="D214" s="187"/>
      <c r="E214" s="187"/>
      <c r="F214" s="187"/>
      <c r="G214" s="188"/>
      <c r="H214" s="188"/>
      <c r="I214" s="188"/>
      <c r="J214" s="188"/>
      <c r="K214" s="188"/>
      <c r="L214" s="188"/>
      <c r="M214" s="188"/>
      <c r="N214" s="188"/>
      <c r="O214" s="188"/>
      <c r="P214" s="189"/>
      <c r="Q214" s="188"/>
      <c r="R214" s="188"/>
      <c r="S214" s="188"/>
      <c r="T214" s="188"/>
      <c r="U214" s="188"/>
      <c r="V214" s="188"/>
      <c r="W214" s="188"/>
      <c r="X214" s="188"/>
      <c r="Y214" s="188"/>
      <c r="Z214" s="188"/>
      <c r="AA214" s="187"/>
      <c r="AB214" s="189"/>
      <c r="AC214" s="187"/>
      <c r="AD214" s="25"/>
      <c r="AE214" s="25"/>
    </row>
    <row r="215">
      <c r="A215" s="187"/>
      <c r="B215" s="187"/>
      <c r="C215" s="187"/>
      <c r="D215" s="187"/>
      <c r="E215" s="187"/>
      <c r="F215" s="187"/>
      <c r="G215" s="188"/>
      <c r="H215" s="187"/>
      <c r="I215" s="187"/>
      <c r="J215" s="188"/>
      <c r="K215" s="187"/>
      <c r="L215" s="188"/>
      <c r="M215" s="188"/>
      <c r="N215" s="188"/>
      <c r="O215" s="188"/>
      <c r="P215" s="190"/>
      <c r="Q215" s="187"/>
      <c r="R215" s="188"/>
      <c r="S215" s="188"/>
      <c r="T215" s="188"/>
      <c r="U215" s="188"/>
      <c r="V215" s="188"/>
      <c r="W215" s="188"/>
      <c r="X215" s="188"/>
      <c r="Y215" s="188"/>
      <c r="Z215" s="188"/>
      <c r="AA215" s="187"/>
      <c r="AB215" s="189"/>
      <c r="AC215" s="187"/>
      <c r="AD215" s="25"/>
      <c r="AE215" s="25"/>
    </row>
    <row r="216">
      <c r="A216" s="187"/>
      <c r="B216" s="187"/>
      <c r="C216" s="187"/>
      <c r="D216" s="187"/>
      <c r="E216" s="187"/>
      <c r="F216" s="187"/>
      <c r="G216" s="188"/>
      <c r="H216" s="188"/>
      <c r="I216" s="188"/>
      <c r="J216" s="188"/>
      <c r="K216" s="188"/>
      <c r="L216" s="188"/>
      <c r="M216" s="188"/>
      <c r="N216" s="188"/>
      <c r="O216" s="188"/>
      <c r="P216" s="189"/>
      <c r="Q216" s="188"/>
      <c r="R216" s="188"/>
      <c r="S216" s="188"/>
      <c r="T216" s="188"/>
      <c r="U216" s="188"/>
      <c r="V216" s="188"/>
      <c r="W216" s="188"/>
      <c r="X216" s="188"/>
      <c r="Y216" s="188"/>
      <c r="Z216" s="188"/>
      <c r="AA216" s="187"/>
      <c r="AB216" s="189"/>
      <c r="AC216" s="187"/>
      <c r="AD216" s="25"/>
      <c r="AE216" s="25"/>
    </row>
    <row r="217">
      <c r="A217" s="187"/>
      <c r="B217" s="187"/>
      <c r="C217" s="187"/>
      <c r="D217" s="187"/>
      <c r="E217" s="187"/>
      <c r="F217" s="187"/>
      <c r="G217" s="188"/>
      <c r="H217" s="188"/>
      <c r="I217" s="188"/>
      <c r="J217" s="188"/>
      <c r="K217" s="188"/>
      <c r="L217" s="188"/>
      <c r="M217" s="188"/>
      <c r="N217" s="188"/>
      <c r="O217" s="188"/>
      <c r="P217" s="190"/>
      <c r="Q217" s="188"/>
      <c r="R217" s="188"/>
      <c r="S217" s="188"/>
      <c r="T217" s="188"/>
      <c r="U217" s="188"/>
      <c r="V217" s="188"/>
      <c r="W217" s="188"/>
      <c r="X217" s="188"/>
      <c r="Y217" s="188"/>
      <c r="Z217" s="188"/>
      <c r="AA217" s="187"/>
      <c r="AB217" s="189"/>
      <c r="AC217" s="187"/>
      <c r="AD217" s="25"/>
      <c r="AE217" s="25"/>
    </row>
    <row r="218">
      <c r="A218" s="187"/>
      <c r="B218" s="187"/>
      <c r="C218" s="187"/>
      <c r="D218" s="187"/>
      <c r="E218" s="187"/>
      <c r="F218" s="187"/>
      <c r="G218" s="188"/>
      <c r="H218" s="187"/>
      <c r="I218" s="187"/>
      <c r="J218" s="188"/>
      <c r="K218" s="187"/>
      <c r="L218" s="188"/>
      <c r="M218" s="188"/>
      <c r="N218" s="188"/>
      <c r="O218" s="188"/>
      <c r="P218" s="189"/>
      <c r="Q218" s="187"/>
      <c r="R218" s="188"/>
      <c r="S218" s="188"/>
      <c r="T218" s="188"/>
      <c r="U218" s="188"/>
      <c r="V218" s="188"/>
      <c r="W218" s="188"/>
      <c r="X218" s="188"/>
      <c r="Y218" s="188"/>
      <c r="Z218" s="188"/>
      <c r="AA218" s="187"/>
      <c r="AB218" s="189"/>
      <c r="AC218" s="187"/>
      <c r="AD218" s="25"/>
      <c r="AE218" s="25"/>
    </row>
    <row r="219">
      <c r="A219" s="187"/>
      <c r="B219" s="187"/>
      <c r="C219" s="187"/>
      <c r="D219" s="187"/>
      <c r="E219" s="187"/>
      <c r="F219" s="187"/>
      <c r="G219" s="188"/>
      <c r="H219" s="187"/>
      <c r="I219" s="187"/>
      <c r="J219" s="188"/>
      <c r="K219" s="187"/>
      <c r="L219" s="188"/>
      <c r="M219" s="188"/>
      <c r="N219" s="188"/>
      <c r="O219" s="188"/>
      <c r="P219" s="189"/>
      <c r="Q219" s="187"/>
      <c r="R219" s="188"/>
      <c r="S219" s="188"/>
      <c r="T219" s="188"/>
      <c r="U219" s="188"/>
      <c r="V219" s="188"/>
      <c r="W219" s="188"/>
      <c r="X219" s="188"/>
      <c r="Y219" s="188"/>
      <c r="Z219" s="188"/>
      <c r="AA219" s="187"/>
      <c r="AB219" s="189"/>
      <c r="AC219" s="187"/>
      <c r="AD219" s="25"/>
      <c r="AE219" s="25"/>
    </row>
    <row r="220">
      <c r="A220" s="187"/>
      <c r="B220" s="187"/>
      <c r="C220" s="187"/>
      <c r="D220" s="187"/>
      <c r="E220" s="187"/>
      <c r="F220" s="187"/>
      <c r="G220" s="188"/>
      <c r="H220" s="188"/>
      <c r="I220" s="188"/>
      <c r="J220" s="188"/>
      <c r="K220" s="188"/>
      <c r="L220" s="188"/>
      <c r="M220" s="188"/>
      <c r="N220" s="188"/>
      <c r="O220" s="188"/>
      <c r="P220" s="189"/>
      <c r="Q220" s="188"/>
      <c r="R220" s="188"/>
      <c r="S220" s="188"/>
      <c r="T220" s="188"/>
      <c r="U220" s="188"/>
      <c r="V220" s="188"/>
      <c r="W220" s="188"/>
      <c r="X220" s="188"/>
      <c r="Y220" s="188"/>
      <c r="Z220" s="188"/>
      <c r="AA220" s="187"/>
      <c r="AB220" s="189"/>
      <c r="AC220" s="187"/>
      <c r="AD220" s="25"/>
      <c r="AE220" s="25"/>
    </row>
    <row r="221">
      <c r="A221" s="187"/>
      <c r="B221" s="187"/>
      <c r="C221" s="187"/>
      <c r="D221" s="187"/>
      <c r="E221" s="187"/>
      <c r="F221" s="187"/>
      <c r="G221" s="188"/>
      <c r="H221" s="187"/>
      <c r="I221" s="187"/>
      <c r="J221" s="188"/>
      <c r="K221" s="187"/>
      <c r="L221" s="188"/>
      <c r="M221" s="188"/>
      <c r="N221" s="188"/>
      <c r="O221" s="188"/>
      <c r="P221" s="189"/>
      <c r="Q221" s="187"/>
      <c r="R221" s="188"/>
      <c r="S221" s="188"/>
      <c r="T221" s="188"/>
      <c r="U221" s="188"/>
      <c r="V221" s="188"/>
      <c r="W221" s="188"/>
      <c r="X221" s="188"/>
      <c r="Y221" s="188"/>
      <c r="Z221" s="188"/>
      <c r="AA221" s="187"/>
      <c r="AB221" s="189"/>
      <c r="AC221" s="187"/>
      <c r="AD221" s="25"/>
      <c r="AE221" s="25"/>
    </row>
    <row r="222">
      <c r="A222" s="187"/>
      <c r="B222" s="187"/>
      <c r="C222" s="187"/>
      <c r="D222" s="187"/>
      <c r="E222" s="187"/>
      <c r="F222" s="187"/>
      <c r="G222" s="188"/>
      <c r="H222" s="187"/>
      <c r="I222" s="187"/>
      <c r="J222" s="188"/>
      <c r="K222" s="187"/>
      <c r="L222" s="188"/>
      <c r="M222" s="188"/>
      <c r="N222" s="188"/>
      <c r="O222" s="188"/>
      <c r="P222" s="190"/>
      <c r="Q222" s="187"/>
      <c r="R222" s="188"/>
      <c r="S222" s="188"/>
      <c r="T222" s="188"/>
      <c r="U222" s="188"/>
      <c r="V222" s="188"/>
      <c r="W222" s="188"/>
      <c r="X222" s="188"/>
      <c r="Y222" s="188"/>
      <c r="Z222" s="188"/>
      <c r="AA222" s="187"/>
      <c r="AB222" s="189"/>
      <c r="AC222" s="187"/>
      <c r="AD222" s="25"/>
      <c r="AE222" s="25"/>
    </row>
    <row r="223">
      <c r="A223" s="187"/>
      <c r="B223" s="187"/>
      <c r="C223" s="187"/>
      <c r="D223" s="187"/>
      <c r="E223" s="187"/>
      <c r="F223" s="187"/>
      <c r="G223" s="188"/>
      <c r="H223" s="187"/>
      <c r="I223" s="187"/>
      <c r="J223" s="188"/>
      <c r="K223" s="187"/>
      <c r="L223" s="188"/>
      <c r="M223" s="188"/>
      <c r="N223" s="188"/>
      <c r="O223" s="188"/>
      <c r="P223" s="190"/>
      <c r="Q223" s="187"/>
      <c r="R223" s="188"/>
      <c r="S223" s="188"/>
      <c r="T223" s="188"/>
      <c r="U223" s="188"/>
      <c r="V223" s="188"/>
      <c r="W223" s="188"/>
      <c r="X223" s="188"/>
      <c r="Y223" s="188"/>
      <c r="Z223" s="188"/>
      <c r="AA223" s="187"/>
      <c r="AB223" s="189"/>
      <c r="AC223" s="187"/>
      <c r="AD223" s="25"/>
      <c r="AE223" s="25"/>
    </row>
    <row r="224">
      <c r="A224" s="187"/>
      <c r="B224" s="187"/>
      <c r="C224" s="187"/>
      <c r="D224" s="187"/>
      <c r="E224" s="187"/>
      <c r="F224" s="187"/>
      <c r="G224" s="188"/>
      <c r="H224" s="187"/>
      <c r="I224" s="187"/>
      <c r="J224" s="188"/>
      <c r="K224" s="187"/>
      <c r="L224" s="188"/>
      <c r="M224" s="188"/>
      <c r="N224" s="188"/>
      <c r="O224" s="188"/>
      <c r="P224" s="190"/>
      <c r="Q224" s="187"/>
      <c r="R224" s="188"/>
      <c r="S224" s="188"/>
      <c r="T224" s="188"/>
      <c r="U224" s="188"/>
      <c r="V224" s="188"/>
      <c r="W224" s="188"/>
      <c r="X224" s="188"/>
      <c r="Y224" s="188"/>
      <c r="Z224" s="188"/>
      <c r="AA224" s="187"/>
      <c r="AB224" s="189"/>
      <c r="AC224" s="187"/>
      <c r="AD224" s="25"/>
      <c r="AE224" s="25"/>
    </row>
    <row r="225">
      <c r="A225" s="187"/>
      <c r="B225" s="187"/>
      <c r="C225" s="187"/>
      <c r="D225" s="187"/>
      <c r="E225" s="187"/>
      <c r="F225" s="187"/>
      <c r="G225" s="188"/>
      <c r="H225" s="187"/>
      <c r="I225" s="187"/>
      <c r="J225" s="188"/>
      <c r="K225" s="187"/>
      <c r="L225" s="188"/>
      <c r="M225" s="188"/>
      <c r="N225" s="188"/>
      <c r="O225" s="188"/>
      <c r="P225" s="189"/>
      <c r="Q225" s="187"/>
      <c r="R225" s="188"/>
      <c r="S225" s="188"/>
      <c r="T225" s="188"/>
      <c r="U225" s="188"/>
      <c r="V225" s="188"/>
      <c r="W225" s="188"/>
      <c r="X225" s="188"/>
      <c r="Y225" s="188"/>
      <c r="Z225" s="188"/>
      <c r="AA225" s="187"/>
      <c r="AB225" s="189"/>
      <c r="AC225" s="187"/>
      <c r="AD225" s="25"/>
      <c r="AE225" s="25"/>
    </row>
    <row r="226">
      <c r="A226" s="187"/>
      <c r="B226" s="187"/>
      <c r="C226" s="187"/>
      <c r="D226" s="187"/>
      <c r="E226" s="187"/>
      <c r="F226" s="187"/>
      <c r="G226" s="188"/>
      <c r="H226" s="187"/>
      <c r="I226" s="187"/>
      <c r="J226" s="188"/>
      <c r="K226" s="187"/>
      <c r="L226" s="188"/>
      <c r="M226" s="188"/>
      <c r="N226" s="188"/>
      <c r="O226" s="188"/>
      <c r="P226" s="189"/>
      <c r="Q226" s="187"/>
      <c r="R226" s="188"/>
      <c r="S226" s="188"/>
      <c r="T226" s="188"/>
      <c r="U226" s="188"/>
      <c r="V226" s="188"/>
      <c r="W226" s="188"/>
      <c r="X226" s="188"/>
      <c r="Y226" s="188"/>
      <c r="Z226" s="188"/>
      <c r="AA226" s="187"/>
      <c r="AB226" s="189"/>
      <c r="AC226" s="187"/>
      <c r="AD226" s="25"/>
      <c r="AE226" s="25"/>
    </row>
    <row r="227">
      <c r="A227" s="187"/>
      <c r="B227" s="187"/>
      <c r="C227" s="187"/>
      <c r="D227" s="187"/>
      <c r="E227" s="187"/>
      <c r="F227" s="187"/>
      <c r="G227" s="188"/>
      <c r="H227" s="187"/>
      <c r="I227" s="187"/>
      <c r="J227" s="188"/>
      <c r="K227" s="187"/>
      <c r="L227" s="188"/>
      <c r="M227" s="188"/>
      <c r="N227" s="188"/>
      <c r="O227" s="188"/>
      <c r="P227" s="189"/>
      <c r="Q227" s="187"/>
      <c r="R227" s="188"/>
      <c r="S227" s="188"/>
      <c r="T227" s="188"/>
      <c r="U227" s="188"/>
      <c r="V227" s="188"/>
      <c r="W227" s="188"/>
      <c r="X227" s="188"/>
      <c r="Y227" s="188"/>
      <c r="Z227" s="188"/>
      <c r="AA227" s="187"/>
      <c r="AB227" s="189"/>
      <c r="AC227" s="187"/>
      <c r="AD227" s="25"/>
      <c r="AE227" s="25"/>
    </row>
    <row r="228">
      <c r="A228" s="187"/>
      <c r="B228" s="187"/>
      <c r="C228" s="187"/>
      <c r="D228" s="187"/>
      <c r="E228" s="187"/>
      <c r="F228" s="187"/>
      <c r="G228" s="188"/>
      <c r="H228" s="187"/>
      <c r="I228" s="187"/>
      <c r="J228" s="188"/>
      <c r="K228" s="187"/>
      <c r="L228" s="188"/>
      <c r="M228" s="188"/>
      <c r="N228" s="188"/>
      <c r="O228" s="188"/>
      <c r="P228" s="189"/>
      <c r="Q228" s="187"/>
      <c r="R228" s="188"/>
      <c r="S228" s="188"/>
      <c r="T228" s="188"/>
      <c r="U228" s="188"/>
      <c r="V228" s="188"/>
      <c r="W228" s="188"/>
      <c r="X228" s="188"/>
      <c r="Y228" s="188"/>
      <c r="Z228" s="188"/>
      <c r="AA228" s="187"/>
      <c r="AB228" s="189"/>
      <c r="AC228" s="187"/>
      <c r="AD228" s="25"/>
      <c r="AE228" s="25"/>
    </row>
    <row r="229">
      <c r="A229" s="187"/>
      <c r="B229" s="187"/>
      <c r="C229" s="187"/>
      <c r="D229" s="187"/>
      <c r="E229" s="187"/>
      <c r="F229" s="187"/>
      <c r="G229" s="188"/>
      <c r="H229" s="188"/>
      <c r="I229" s="188"/>
      <c r="J229" s="188"/>
      <c r="K229" s="188"/>
      <c r="L229" s="188"/>
      <c r="M229" s="188"/>
      <c r="N229" s="188"/>
      <c r="O229" s="188"/>
      <c r="P229" s="190"/>
      <c r="Q229" s="188"/>
      <c r="R229" s="188"/>
      <c r="S229" s="188"/>
      <c r="T229" s="188"/>
      <c r="U229" s="188"/>
      <c r="V229" s="188"/>
      <c r="W229" s="188"/>
      <c r="X229" s="188"/>
      <c r="Y229" s="188"/>
      <c r="Z229" s="188"/>
      <c r="AA229" s="187"/>
      <c r="AB229" s="189"/>
      <c r="AC229" s="187"/>
      <c r="AD229" s="25"/>
      <c r="AE229" s="25"/>
    </row>
    <row r="230">
      <c r="A230" s="187"/>
      <c r="B230" s="187"/>
      <c r="C230" s="187"/>
      <c r="D230" s="187"/>
      <c r="E230" s="187"/>
      <c r="F230" s="187"/>
      <c r="G230" s="188"/>
      <c r="H230" s="187"/>
      <c r="I230" s="187"/>
      <c r="J230" s="188"/>
      <c r="K230" s="187"/>
      <c r="L230" s="188"/>
      <c r="M230" s="188"/>
      <c r="N230" s="188"/>
      <c r="O230" s="188"/>
      <c r="P230" s="189"/>
      <c r="Q230" s="187"/>
      <c r="R230" s="188"/>
      <c r="S230" s="188"/>
      <c r="T230" s="188"/>
      <c r="U230" s="188"/>
      <c r="V230" s="188"/>
      <c r="W230" s="188"/>
      <c r="X230" s="188"/>
      <c r="Y230" s="188"/>
      <c r="Z230" s="188"/>
      <c r="AA230" s="187"/>
      <c r="AB230" s="189"/>
      <c r="AC230" s="187"/>
      <c r="AD230" s="25"/>
      <c r="AE230" s="25"/>
    </row>
    <row r="231">
      <c r="A231" s="187"/>
      <c r="B231" s="187"/>
      <c r="C231" s="187"/>
      <c r="D231" s="187"/>
      <c r="E231" s="187"/>
      <c r="F231" s="187"/>
      <c r="G231" s="188"/>
      <c r="H231" s="187"/>
      <c r="I231" s="187"/>
      <c r="J231" s="188"/>
      <c r="K231" s="187"/>
      <c r="L231" s="188"/>
      <c r="M231" s="188"/>
      <c r="N231" s="188"/>
      <c r="O231" s="188"/>
      <c r="P231" s="189"/>
      <c r="Q231" s="187"/>
      <c r="R231" s="188"/>
      <c r="S231" s="188"/>
      <c r="T231" s="188"/>
      <c r="U231" s="188"/>
      <c r="V231" s="188"/>
      <c r="W231" s="188"/>
      <c r="X231" s="188"/>
      <c r="Y231" s="188"/>
      <c r="Z231" s="188"/>
      <c r="AA231" s="187"/>
      <c r="AB231" s="189"/>
      <c r="AC231" s="187"/>
      <c r="AD231" s="25"/>
      <c r="AE231" s="25"/>
    </row>
    <row r="232">
      <c r="A232" s="187"/>
      <c r="B232" s="187"/>
      <c r="C232" s="187"/>
      <c r="D232" s="187"/>
      <c r="E232" s="187"/>
      <c r="F232" s="187"/>
      <c r="G232" s="188"/>
      <c r="H232" s="187"/>
      <c r="I232" s="187"/>
      <c r="J232" s="188"/>
      <c r="K232" s="187"/>
      <c r="L232" s="188"/>
      <c r="M232" s="188"/>
      <c r="N232" s="188"/>
      <c r="O232" s="188"/>
      <c r="P232" s="189"/>
      <c r="Q232" s="187"/>
      <c r="R232" s="188"/>
      <c r="S232" s="188"/>
      <c r="T232" s="188"/>
      <c r="U232" s="188"/>
      <c r="V232" s="188"/>
      <c r="W232" s="188"/>
      <c r="X232" s="188"/>
      <c r="Y232" s="188"/>
      <c r="Z232" s="188"/>
      <c r="AA232" s="187"/>
      <c r="AB232" s="189"/>
      <c r="AC232" s="187"/>
      <c r="AD232" s="25"/>
      <c r="AE232" s="25"/>
    </row>
    <row r="233">
      <c r="A233" s="187"/>
      <c r="B233" s="187"/>
      <c r="C233" s="187"/>
      <c r="D233" s="187"/>
      <c r="E233" s="187"/>
      <c r="F233" s="187"/>
      <c r="G233" s="188"/>
      <c r="H233" s="187"/>
      <c r="I233" s="187"/>
      <c r="J233" s="188"/>
      <c r="K233" s="187"/>
      <c r="L233" s="188"/>
      <c r="M233" s="188"/>
      <c r="N233" s="188"/>
      <c r="O233" s="188"/>
      <c r="P233" s="190"/>
      <c r="Q233" s="187"/>
      <c r="R233" s="188"/>
      <c r="S233" s="188"/>
      <c r="T233" s="188"/>
      <c r="U233" s="188"/>
      <c r="V233" s="188"/>
      <c r="W233" s="188"/>
      <c r="X233" s="188"/>
      <c r="Y233" s="188"/>
      <c r="Z233" s="188"/>
      <c r="AA233" s="187"/>
      <c r="AB233" s="189"/>
      <c r="AC233" s="187"/>
      <c r="AD233" s="25"/>
      <c r="AE233" s="25"/>
    </row>
    <row r="234">
      <c r="A234" s="187"/>
      <c r="B234" s="187"/>
      <c r="C234" s="187"/>
      <c r="D234" s="187"/>
      <c r="E234" s="187"/>
      <c r="F234" s="187"/>
      <c r="G234" s="188"/>
      <c r="H234" s="187"/>
      <c r="I234" s="187"/>
      <c r="J234" s="188"/>
      <c r="K234" s="187"/>
      <c r="L234" s="188"/>
      <c r="M234" s="188"/>
      <c r="N234" s="188"/>
      <c r="O234" s="188"/>
      <c r="P234" s="189"/>
      <c r="Q234" s="187"/>
      <c r="R234" s="188"/>
      <c r="S234" s="188"/>
      <c r="T234" s="188"/>
      <c r="U234" s="188"/>
      <c r="V234" s="188"/>
      <c r="W234" s="188"/>
      <c r="X234" s="188"/>
      <c r="Y234" s="188"/>
      <c r="Z234" s="188"/>
      <c r="AA234" s="187"/>
      <c r="AB234" s="189"/>
      <c r="AC234" s="187"/>
      <c r="AD234" s="25"/>
      <c r="AE234" s="25"/>
    </row>
    <row r="235">
      <c r="A235" s="187"/>
      <c r="B235" s="187"/>
      <c r="C235" s="187"/>
      <c r="D235" s="187"/>
      <c r="E235" s="187"/>
      <c r="F235" s="187"/>
      <c r="G235" s="188"/>
      <c r="H235" s="187"/>
      <c r="I235" s="187"/>
      <c r="J235" s="188"/>
      <c r="K235" s="187"/>
      <c r="L235" s="188"/>
      <c r="M235" s="188"/>
      <c r="N235" s="188"/>
      <c r="O235" s="188"/>
      <c r="P235" s="190"/>
      <c r="Q235" s="187"/>
      <c r="R235" s="188"/>
      <c r="S235" s="188"/>
      <c r="T235" s="188"/>
      <c r="U235" s="188"/>
      <c r="V235" s="188"/>
      <c r="W235" s="188"/>
      <c r="X235" s="188"/>
      <c r="Y235" s="188"/>
      <c r="Z235" s="188"/>
      <c r="AA235" s="187"/>
      <c r="AB235" s="189"/>
      <c r="AC235" s="187"/>
      <c r="AD235" s="25"/>
      <c r="AE235" s="25"/>
    </row>
    <row r="236">
      <c r="A236" s="187"/>
      <c r="B236" s="187"/>
      <c r="C236" s="187"/>
      <c r="D236" s="187"/>
      <c r="E236" s="187"/>
      <c r="F236" s="187"/>
      <c r="G236" s="188"/>
      <c r="H236" s="187"/>
      <c r="I236" s="187"/>
      <c r="J236" s="188"/>
      <c r="K236" s="187"/>
      <c r="L236" s="188"/>
      <c r="M236" s="188"/>
      <c r="N236" s="188"/>
      <c r="O236" s="188"/>
      <c r="P236" s="189"/>
      <c r="Q236" s="187"/>
      <c r="R236" s="188"/>
      <c r="S236" s="188"/>
      <c r="T236" s="188"/>
      <c r="U236" s="188"/>
      <c r="V236" s="188"/>
      <c r="W236" s="188"/>
      <c r="X236" s="188"/>
      <c r="Y236" s="188"/>
      <c r="Z236" s="188"/>
      <c r="AA236" s="187"/>
      <c r="AB236" s="189"/>
      <c r="AC236" s="187"/>
      <c r="AD236" s="25"/>
      <c r="AE236" s="25"/>
    </row>
    <row r="237">
      <c r="A237" s="187"/>
      <c r="B237" s="187"/>
      <c r="C237" s="187"/>
      <c r="D237" s="187"/>
      <c r="E237" s="187"/>
      <c r="F237" s="187"/>
      <c r="G237" s="188"/>
      <c r="H237" s="187"/>
      <c r="I237" s="187"/>
      <c r="J237" s="188"/>
      <c r="K237" s="187"/>
      <c r="L237" s="188"/>
      <c r="M237" s="188"/>
      <c r="N237" s="188"/>
      <c r="O237" s="188"/>
      <c r="P237" s="189"/>
      <c r="Q237" s="187"/>
      <c r="R237" s="188"/>
      <c r="S237" s="188"/>
      <c r="T237" s="188"/>
      <c r="U237" s="188"/>
      <c r="V237" s="188"/>
      <c r="W237" s="188"/>
      <c r="X237" s="188"/>
      <c r="Y237" s="188"/>
      <c r="Z237" s="188"/>
      <c r="AA237" s="187"/>
      <c r="AB237" s="189"/>
      <c r="AC237" s="187"/>
      <c r="AD237" s="25"/>
      <c r="AE237" s="25"/>
    </row>
    <row r="238">
      <c r="A238" s="187"/>
      <c r="B238" s="187"/>
      <c r="C238" s="187"/>
      <c r="D238" s="187"/>
      <c r="E238" s="187"/>
      <c r="F238" s="187"/>
      <c r="G238" s="188"/>
      <c r="H238" s="187"/>
      <c r="I238" s="187"/>
      <c r="J238" s="188"/>
      <c r="K238" s="187"/>
      <c r="L238" s="188"/>
      <c r="M238" s="188"/>
      <c r="N238" s="188"/>
      <c r="O238" s="188"/>
      <c r="P238" s="189"/>
      <c r="Q238" s="187"/>
      <c r="R238" s="188"/>
      <c r="S238" s="188"/>
      <c r="T238" s="188"/>
      <c r="U238" s="188"/>
      <c r="V238" s="188"/>
      <c r="W238" s="188"/>
      <c r="X238" s="188"/>
      <c r="Y238" s="188"/>
      <c r="Z238" s="188"/>
      <c r="AA238" s="187"/>
      <c r="AB238" s="189"/>
      <c r="AC238" s="187"/>
      <c r="AD238" s="25"/>
      <c r="AE238" s="25"/>
    </row>
    <row r="239">
      <c r="A239" s="187"/>
      <c r="B239" s="187"/>
      <c r="C239" s="187"/>
      <c r="D239" s="187"/>
      <c r="E239" s="187"/>
      <c r="F239" s="187"/>
      <c r="G239" s="188"/>
      <c r="H239" s="187"/>
      <c r="I239" s="187"/>
      <c r="J239" s="188"/>
      <c r="K239" s="187"/>
      <c r="L239" s="188"/>
      <c r="M239" s="188"/>
      <c r="N239" s="188"/>
      <c r="O239" s="188"/>
      <c r="P239" s="189"/>
      <c r="Q239" s="187"/>
      <c r="R239" s="188"/>
      <c r="S239" s="188"/>
      <c r="T239" s="188"/>
      <c r="U239" s="188"/>
      <c r="V239" s="188"/>
      <c r="W239" s="188"/>
      <c r="X239" s="188"/>
      <c r="Y239" s="188"/>
      <c r="Z239" s="188"/>
      <c r="AA239" s="187"/>
      <c r="AB239" s="189"/>
      <c r="AC239" s="187"/>
      <c r="AD239" s="25"/>
      <c r="AE239" s="25"/>
    </row>
    <row r="240">
      <c r="A240" s="187"/>
      <c r="B240" s="187"/>
      <c r="C240" s="187"/>
      <c r="D240" s="187"/>
      <c r="E240" s="187"/>
      <c r="F240" s="187"/>
      <c r="G240" s="188"/>
      <c r="H240" s="187"/>
      <c r="I240" s="187"/>
      <c r="J240" s="188"/>
      <c r="K240" s="187"/>
      <c r="L240" s="188"/>
      <c r="M240" s="188"/>
      <c r="N240" s="188"/>
      <c r="O240" s="188"/>
      <c r="P240" s="189"/>
      <c r="Q240" s="187"/>
      <c r="R240" s="188"/>
      <c r="S240" s="188"/>
      <c r="T240" s="188"/>
      <c r="U240" s="188"/>
      <c r="V240" s="188"/>
      <c r="W240" s="188"/>
      <c r="X240" s="188"/>
      <c r="Y240" s="188"/>
      <c r="Z240" s="188"/>
      <c r="AA240" s="187"/>
      <c r="AB240" s="189"/>
      <c r="AC240" s="187"/>
      <c r="AD240" s="25"/>
      <c r="AE240" s="25"/>
    </row>
    <row r="241">
      <c r="A241" s="187"/>
      <c r="B241" s="187"/>
      <c r="C241" s="187"/>
      <c r="D241" s="187"/>
      <c r="E241" s="187"/>
      <c r="F241" s="187"/>
      <c r="G241" s="188"/>
      <c r="H241" s="187"/>
      <c r="I241" s="187"/>
      <c r="J241" s="188"/>
      <c r="K241" s="187"/>
      <c r="L241" s="188"/>
      <c r="M241" s="188"/>
      <c r="N241" s="188"/>
      <c r="O241" s="188"/>
      <c r="P241" s="189"/>
      <c r="Q241" s="187"/>
      <c r="R241" s="188"/>
      <c r="S241" s="188"/>
      <c r="T241" s="188"/>
      <c r="U241" s="188"/>
      <c r="V241" s="188"/>
      <c r="W241" s="188"/>
      <c r="X241" s="188"/>
      <c r="Y241" s="188"/>
      <c r="Z241" s="188"/>
      <c r="AA241" s="187"/>
      <c r="AB241" s="189"/>
      <c r="AC241" s="187"/>
      <c r="AD241" s="25"/>
      <c r="AE241" s="25"/>
    </row>
    <row r="242">
      <c r="A242" s="187"/>
      <c r="B242" s="187"/>
      <c r="C242" s="187"/>
      <c r="D242" s="187"/>
      <c r="E242" s="187"/>
      <c r="F242" s="187"/>
      <c r="G242" s="188"/>
      <c r="H242" s="187"/>
      <c r="I242" s="187"/>
      <c r="J242" s="188"/>
      <c r="K242" s="187"/>
      <c r="L242" s="188"/>
      <c r="M242" s="188"/>
      <c r="N242" s="188"/>
      <c r="O242" s="188"/>
      <c r="P242" s="189"/>
      <c r="Q242" s="187"/>
      <c r="R242" s="188"/>
      <c r="S242" s="188"/>
      <c r="T242" s="188"/>
      <c r="U242" s="188"/>
      <c r="V242" s="188"/>
      <c r="W242" s="188"/>
      <c r="X242" s="188"/>
      <c r="Y242" s="188"/>
      <c r="Z242" s="188"/>
      <c r="AA242" s="187"/>
      <c r="AB242" s="189"/>
      <c r="AC242" s="187"/>
      <c r="AD242" s="25"/>
      <c r="AE242" s="25"/>
    </row>
    <row r="243">
      <c r="A243" s="187"/>
      <c r="B243" s="187"/>
      <c r="C243" s="187"/>
      <c r="D243" s="187"/>
      <c r="E243" s="187"/>
      <c r="F243" s="187"/>
      <c r="G243" s="188"/>
      <c r="H243" s="187"/>
      <c r="I243" s="187"/>
      <c r="J243" s="188"/>
      <c r="K243" s="187"/>
      <c r="L243" s="188"/>
      <c r="M243" s="188"/>
      <c r="N243" s="188"/>
      <c r="O243" s="188"/>
      <c r="P243" s="189"/>
      <c r="Q243" s="187"/>
      <c r="R243" s="188"/>
      <c r="S243" s="188"/>
      <c r="T243" s="188"/>
      <c r="U243" s="188"/>
      <c r="V243" s="188"/>
      <c r="W243" s="188"/>
      <c r="X243" s="188"/>
      <c r="Y243" s="188"/>
      <c r="Z243" s="188"/>
      <c r="AA243" s="187"/>
      <c r="AB243" s="189"/>
      <c r="AC243" s="187"/>
      <c r="AD243" s="25"/>
      <c r="AE243" s="25"/>
    </row>
    <row r="244">
      <c r="A244" s="187"/>
      <c r="B244" s="187"/>
      <c r="C244" s="187"/>
      <c r="D244" s="187"/>
      <c r="E244" s="187"/>
      <c r="F244" s="187"/>
      <c r="G244" s="188"/>
      <c r="H244" s="188"/>
      <c r="I244" s="188"/>
      <c r="J244" s="188"/>
      <c r="K244" s="188"/>
      <c r="L244" s="188"/>
      <c r="M244" s="188"/>
      <c r="N244" s="188"/>
      <c r="O244" s="188"/>
      <c r="P244" s="189"/>
      <c r="Q244" s="188"/>
      <c r="R244" s="188"/>
      <c r="S244" s="188"/>
      <c r="T244" s="188"/>
      <c r="U244" s="188"/>
      <c r="V244" s="188"/>
      <c r="W244" s="188"/>
      <c r="X244" s="188"/>
      <c r="Y244" s="188"/>
      <c r="Z244" s="188"/>
      <c r="AA244" s="187"/>
      <c r="AB244" s="189"/>
      <c r="AC244" s="187"/>
      <c r="AD244" s="25"/>
      <c r="AE244" s="25"/>
    </row>
    <row r="245">
      <c r="A245" s="187"/>
      <c r="B245" s="187"/>
      <c r="C245" s="187"/>
      <c r="D245" s="187"/>
      <c r="E245" s="187"/>
      <c r="F245" s="187"/>
      <c r="G245" s="188"/>
      <c r="H245" s="187"/>
      <c r="I245" s="187"/>
      <c r="J245" s="188"/>
      <c r="K245" s="187"/>
      <c r="L245" s="188"/>
      <c r="M245" s="188"/>
      <c r="N245" s="188"/>
      <c r="O245" s="188"/>
      <c r="P245" s="189"/>
      <c r="Q245" s="187"/>
      <c r="R245" s="188"/>
      <c r="S245" s="188"/>
      <c r="T245" s="188"/>
      <c r="U245" s="188"/>
      <c r="V245" s="188"/>
      <c r="W245" s="188"/>
      <c r="X245" s="188"/>
      <c r="Y245" s="188"/>
      <c r="Z245" s="188"/>
      <c r="AA245" s="187"/>
      <c r="AB245" s="189"/>
      <c r="AC245" s="187"/>
      <c r="AD245" s="25"/>
      <c r="AE245" s="25"/>
    </row>
    <row r="246">
      <c r="A246" s="187"/>
      <c r="B246" s="187"/>
      <c r="C246" s="187"/>
      <c r="D246" s="187"/>
      <c r="E246" s="187"/>
      <c r="F246" s="187"/>
      <c r="G246" s="188"/>
      <c r="H246" s="187"/>
      <c r="I246" s="187"/>
      <c r="J246" s="188"/>
      <c r="K246" s="188"/>
      <c r="L246" s="188"/>
      <c r="M246" s="188"/>
      <c r="N246" s="188"/>
      <c r="O246" s="188"/>
      <c r="P246" s="189"/>
      <c r="Q246" s="187"/>
      <c r="R246" s="188"/>
      <c r="S246" s="188"/>
      <c r="T246" s="188"/>
      <c r="U246" s="188"/>
      <c r="V246" s="188"/>
      <c r="W246" s="188"/>
      <c r="X246" s="188"/>
      <c r="Y246" s="188"/>
      <c r="Z246" s="188"/>
      <c r="AA246" s="187"/>
      <c r="AB246" s="189"/>
      <c r="AC246" s="187"/>
      <c r="AD246" s="25"/>
      <c r="AE246" s="25"/>
    </row>
    <row r="247">
      <c r="A247" s="187"/>
      <c r="B247" s="187"/>
      <c r="C247" s="187"/>
      <c r="D247" s="187"/>
      <c r="E247" s="187"/>
      <c r="F247" s="187"/>
      <c r="G247" s="188"/>
      <c r="H247" s="187"/>
      <c r="I247" s="187"/>
      <c r="J247" s="188"/>
      <c r="K247" s="187"/>
      <c r="L247" s="188"/>
      <c r="M247" s="188"/>
      <c r="N247" s="188"/>
      <c r="O247" s="188"/>
      <c r="P247" s="189"/>
      <c r="Q247" s="187"/>
      <c r="R247" s="188"/>
      <c r="S247" s="188"/>
      <c r="T247" s="188"/>
      <c r="U247" s="188"/>
      <c r="V247" s="188"/>
      <c r="W247" s="188"/>
      <c r="X247" s="188"/>
      <c r="Y247" s="188"/>
      <c r="Z247" s="188"/>
      <c r="AA247" s="187"/>
      <c r="AB247" s="189"/>
      <c r="AC247" s="187"/>
      <c r="AD247" s="25"/>
      <c r="AE247" s="25"/>
    </row>
    <row r="248">
      <c r="A248" s="187"/>
      <c r="B248" s="187"/>
      <c r="C248" s="187"/>
      <c r="D248" s="187"/>
      <c r="E248" s="187"/>
      <c r="F248" s="187"/>
      <c r="G248" s="188"/>
      <c r="H248" s="187"/>
      <c r="I248" s="187"/>
      <c r="J248" s="188"/>
      <c r="K248" s="187"/>
      <c r="L248" s="188"/>
      <c r="M248" s="188"/>
      <c r="N248" s="188"/>
      <c r="O248" s="188"/>
      <c r="P248" s="190"/>
      <c r="Q248" s="187"/>
      <c r="R248" s="188"/>
      <c r="S248" s="188"/>
      <c r="T248" s="188"/>
      <c r="U248" s="188"/>
      <c r="V248" s="188"/>
      <c r="W248" s="188"/>
      <c r="X248" s="188"/>
      <c r="Y248" s="188"/>
      <c r="Z248" s="188"/>
      <c r="AA248" s="187"/>
      <c r="AB248" s="189"/>
      <c r="AC248" s="187"/>
      <c r="AD248" s="25"/>
      <c r="AE248" s="25"/>
    </row>
    <row r="249">
      <c r="A249" s="187"/>
      <c r="B249" s="187"/>
      <c r="C249" s="187"/>
      <c r="D249" s="187"/>
      <c r="E249" s="187"/>
      <c r="F249" s="187"/>
      <c r="G249" s="188"/>
      <c r="H249" s="187"/>
      <c r="I249" s="187"/>
      <c r="J249" s="188"/>
      <c r="K249" s="187"/>
      <c r="L249" s="188"/>
      <c r="M249" s="188"/>
      <c r="N249" s="188"/>
      <c r="O249" s="188"/>
      <c r="P249" s="189"/>
      <c r="Q249" s="187"/>
      <c r="R249" s="188"/>
      <c r="S249" s="188"/>
      <c r="T249" s="188"/>
      <c r="U249" s="188"/>
      <c r="V249" s="188"/>
      <c r="W249" s="188"/>
      <c r="X249" s="188"/>
      <c r="Y249" s="188"/>
      <c r="Z249" s="188"/>
      <c r="AA249" s="187"/>
      <c r="AB249" s="189"/>
      <c r="AC249" s="187"/>
      <c r="AD249" s="25"/>
      <c r="AE249" s="25"/>
    </row>
    <row r="250">
      <c r="A250" s="187"/>
      <c r="B250" s="187"/>
      <c r="C250" s="187"/>
      <c r="D250" s="187"/>
      <c r="E250" s="187"/>
      <c r="F250" s="187"/>
      <c r="G250" s="188"/>
      <c r="H250" s="187"/>
      <c r="I250" s="187"/>
      <c r="J250" s="188"/>
      <c r="K250" s="187"/>
      <c r="L250" s="188"/>
      <c r="M250" s="188"/>
      <c r="N250" s="188"/>
      <c r="O250" s="188"/>
      <c r="P250" s="189"/>
      <c r="Q250" s="187"/>
      <c r="R250" s="188"/>
      <c r="S250" s="188"/>
      <c r="T250" s="188"/>
      <c r="U250" s="188"/>
      <c r="V250" s="188"/>
      <c r="W250" s="188"/>
      <c r="X250" s="188"/>
      <c r="Y250" s="188"/>
      <c r="Z250" s="188"/>
      <c r="AA250" s="187"/>
      <c r="AB250" s="189"/>
      <c r="AC250" s="187"/>
      <c r="AD250" s="25"/>
      <c r="AE250" s="25"/>
    </row>
    <row r="251">
      <c r="A251" s="187"/>
      <c r="B251" s="187"/>
      <c r="C251" s="187"/>
      <c r="D251" s="187"/>
      <c r="E251" s="187"/>
      <c r="F251" s="187"/>
      <c r="G251" s="188"/>
      <c r="H251" s="187"/>
      <c r="I251" s="187"/>
      <c r="J251" s="188"/>
      <c r="K251" s="187"/>
      <c r="L251" s="188"/>
      <c r="M251" s="188"/>
      <c r="N251" s="188"/>
      <c r="O251" s="188"/>
      <c r="P251" s="189"/>
      <c r="Q251" s="187"/>
      <c r="R251" s="188"/>
      <c r="S251" s="188"/>
      <c r="T251" s="188"/>
      <c r="U251" s="188"/>
      <c r="V251" s="188"/>
      <c r="W251" s="188"/>
      <c r="X251" s="188"/>
      <c r="Y251" s="188"/>
      <c r="Z251" s="188"/>
      <c r="AA251" s="187"/>
      <c r="AB251" s="189"/>
      <c r="AC251" s="187"/>
      <c r="AD251" s="25"/>
      <c r="AE251" s="25"/>
    </row>
    <row r="252">
      <c r="A252" s="187"/>
      <c r="B252" s="187"/>
      <c r="C252" s="187"/>
      <c r="D252" s="187"/>
      <c r="E252" s="187"/>
      <c r="F252" s="187"/>
      <c r="G252" s="188"/>
      <c r="H252" s="187"/>
      <c r="I252" s="187"/>
      <c r="J252" s="188"/>
      <c r="K252" s="187"/>
      <c r="L252" s="188"/>
      <c r="M252" s="188"/>
      <c r="N252" s="188"/>
      <c r="O252" s="188"/>
      <c r="P252" s="189"/>
      <c r="Q252" s="187"/>
      <c r="R252" s="188"/>
      <c r="S252" s="188"/>
      <c r="T252" s="188"/>
      <c r="U252" s="188"/>
      <c r="V252" s="188"/>
      <c r="W252" s="188"/>
      <c r="X252" s="188"/>
      <c r="Y252" s="188"/>
      <c r="Z252" s="188"/>
      <c r="AA252" s="187"/>
      <c r="AB252" s="189"/>
      <c r="AC252" s="187"/>
      <c r="AD252" s="25"/>
      <c r="AE252" s="25"/>
    </row>
    <row r="253">
      <c r="A253" s="187"/>
      <c r="B253" s="187"/>
      <c r="C253" s="187"/>
      <c r="D253" s="187"/>
      <c r="E253" s="187"/>
      <c r="F253" s="187"/>
      <c r="G253" s="188"/>
      <c r="H253" s="188"/>
      <c r="I253" s="188"/>
      <c r="J253" s="188"/>
      <c r="K253" s="188"/>
      <c r="L253" s="188"/>
      <c r="M253" s="188"/>
      <c r="N253" s="188"/>
      <c r="O253" s="188"/>
      <c r="P253" s="189"/>
      <c r="Q253" s="188"/>
      <c r="R253" s="188"/>
      <c r="S253" s="188"/>
      <c r="T253" s="188"/>
      <c r="U253" s="188"/>
      <c r="V253" s="188"/>
      <c r="W253" s="188"/>
      <c r="X253" s="188"/>
      <c r="Y253" s="188"/>
      <c r="Z253" s="188"/>
      <c r="AA253" s="187"/>
      <c r="AB253" s="189"/>
      <c r="AC253" s="187"/>
      <c r="AD253" s="25"/>
      <c r="AE253" s="25"/>
    </row>
    <row r="254">
      <c r="A254" s="187"/>
      <c r="B254" s="187"/>
      <c r="C254" s="187"/>
      <c r="D254" s="187"/>
      <c r="E254" s="187"/>
      <c r="F254" s="187"/>
      <c r="G254" s="188"/>
      <c r="H254" s="187"/>
      <c r="I254" s="187"/>
      <c r="J254" s="188"/>
      <c r="K254" s="188"/>
      <c r="L254" s="188"/>
      <c r="M254" s="188"/>
      <c r="N254" s="188"/>
      <c r="O254" s="188"/>
      <c r="P254" s="189"/>
      <c r="Q254" s="187"/>
      <c r="R254" s="188"/>
      <c r="S254" s="188"/>
      <c r="T254" s="188"/>
      <c r="U254" s="188"/>
      <c r="V254" s="188"/>
      <c r="W254" s="188"/>
      <c r="X254" s="188"/>
      <c r="Y254" s="188"/>
      <c r="Z254" s="188"/>
      <c r="AA254" s="187"/>
      <c r="AB254" s="189"/>
      <c r="AC254" s="187"/>
      <c r="AD254" s="25"/>
      <c r="AE254" s="25"/>
    </row>
    <row r="255">
      <c r="A255" s="187"/>
      <c r="B255" s="187"/>
      <c r="C255" s="187"/>
      <c r="D255" s="187"/>
      <c r="E255" s="187"/>
      <c r="F255" s="187"/>
      <c r="G255" s="188"/>
      <c r="H255" s="187"/>
      <c r="I255" s="187"/>
      <c r="J255" s="188"/>
      <c r="K255" s="188"/>
      <c r="L255" s="188"/>
      <c r="M255" s="188"/>
      <c r="N255" s="188"/>
      <c r="O255" s="188"/>
      <c r="P255" s="189"/>
      <c r="Q255" s="187"/>
      <c r="R255" s="188"/>
      <c r="S255" s="188"/>
      <c r="T255" s="188"/>
      <c r="U255" s="188"/>
      <c r="V255" s="188"/>
      <c r="W255" s="188"/>
      <c r="X255" s="188"/>
      <c r="Y255" s="188"/>
      <c r="Z255" s="188"/>
      <c r="AA255" s="187"/>
      <c r="AB255" s="189"/>
      <c r="AC255" s="187"/>
      <c r="AD255" s="25"/>
      <c r="AE255" s="25"/>
    </row>
    <row r="256">
      <c r="A256" s="187"/>
      <c r="B256" s="187"/>
      <c r="C256" s="187"/>
      <c r="D256" s="187"/>
      <c r="E256" s="187"/>
      <c r="F256" s="187"/>
      <c r="G256" s="188"/>
      <c r="H256" s="188"/>
      <c r="I256" s="188"/>
      <c r="J256" s="188"/>
      <c r="K256" s="188"/>
      <c r="L256" s="188"/>
      <c r="M256" s="188"/>
      <c r="N256" s="188"/>
      <c r="O256" s="188"/>
      <c r="P256" s="189"/>
      <c r="Q256" s="188"/>
      <c r="R256" s="188"/>
      <c r="S256" s="188"/>
      <c r="T256" s="188"/>
      <c r="U256" s="188"/>
      <c r="V256" s="188"/>
      <c r="W256" s="188"/>
      <c r="X256" s="188"/>
      <c r="Y256" s="188"/>
      <c r="Z256" s="188"/>
      <c r="AA256" s="187"/>
      <c r="AB256" s="189"/>
      <c r="AC256" s="187"/>
      <c r="AD256" s="25"/>
      <c r="AE256" s="25"/>
    </row>
    <row r="257">
      <c r="A257" s="187"/>
      <c r="B257" s="187"/>
      <c r="C257" s="187"/>
      <c r="D257" s="187"/>
      <c r="E257" s="187"/>
      <c r="F257" s="187"/>
      <c r="G257" s="188"/>
      <c r="H257" s="187"/>
      <c r="I257" s="187"/>
      <c r="J257" s="188"/>
      <c r="K257" s="188"/>
      <c r="L257" s="188"/>
      <c r="M257" s="188"/>
      <c r="N257" s="188"/>
      <c r="O257" s="188"/>
      <c r="P257" s="189"/>
      <c r="Q257" s="187"/>
      <c r="R257" s="188"/>
      <c r="S257" s="188"/>
      <c r="T257" s="188"/>
      <c r="U257" s="188"/>
      <c r="V257" s="188"/>
      <c r="W257" s="188"/>
      <c r="X257" s="188"/>
      <c r="Y257" s="188"/>
      <c r="Z257" s="188"/>
      <c r="AA257" s="187"/>
      <c r="AB257" s="189"/>
      <c r="AC257" s="187"/>
      <c r="AD257" s="25"/>
      <c r="AE257" s="25"/>
    </row>
    <row r="258">
      <c r="A258" s="187"/>
      <c r="B258" s="187"/>
      <c r="C258" s="187"/>
      <c r="D258" s="187"/>
      <c r="E258" s="187"/>
      <c r="F258" s="187"/>
      <c r="G258" s="188"/>
      <c r="H258" s="187"/>
      <c r="I258" s="187"/>
      <c r="J258" s="188"/>
      <c r="K258" s="188"/>
      <c r="L258" s="188"/>
      <c r="M258" s="188"/>
      <c r="N258" s="188"/>
      <c r="O258" s="188"/>
      <c r="P258" s="189"/>
      <c r="Q258" s="187"/>
      <c r="R258" s="188"/>
      <c r="S258" s="188"/>
      <c r="T258" s="188"/>
      <c r="U258" s="188"/>
      <c r="V258" s="188"/>
      <c r="W258" s="188"/>
      <c r="X258" s="188"/>
      <c r="Y258" s="188"/>
      <c r="Z258" s="188"/>
      <c r="AA258" s="187"/>
      <c r="AB258" s="189"/>
      <c r="AC258" s="187"/>
      <c r="AD258" s="25"/>
      <c r="AE258" s="25"/>
    </row>
    <row r="259">
      <c r="A259" s="187"/>
      <c r="B259" s="187"/>
      <c r="C259" s="187"/>
      <c r="D259" s="187"/>
      <c r="E259" s="187"/>
      <c r="F259" s="187"/>
      <c r="G259" s="188"/>
      <c r="H259" s="188"/>
      <c r="I259" s="188"/>
      <c r="J259" s="188"/>
      <c r="K259" s="188"/>
      <c r="L259" s="188"/>
      <c r="M259" s="188"/>
      <c r="N259" s="188"/>
      <c r="O259" s="188"/>
      <c r="P259" s="189"/>
      <c r="Q259" s="188"/>
      <c r="R259" s="188"/>
      <c r="S259" s="188"/>
      <c r="T259" s="188"/>
      <c r="U259" s="188"/>
      <c r="V259" s="188"/>
      <c r="W259" s="188"/>
      <c r="X259" s="188"/>
      <c r="Y259" s="188"/>
      <c r="Z259" s="188"/>
      <c r="AA259" s="187"/>
      <c r="AB259" s="189"/>
      <c r="AC259" s="187"/>
      <c r="AD259" s="25"/>
      <c r="AE259" s="25"/>
    </row>
    <row r="260">
      <c r="A260" s="187"/>
      <c r="B260" s="187"/>
      <c r="C260" s="187"/>
      <c r="D260" s="187"/>
      <c r="E260" s="187"/>
      <c r="F260" s="187"/>
      <c r="G260" s="188"/>
      <c r="H260" s="188"/>
      <c r="I260" s="188"/>
      <c r="J260" s="188"/>
      <c r="K260" s="188"/>
      <c r="L260" s="188"/>
      <c r="M260" s="188"/>
      <c r="N260" s="188"/>
      <c r="O260" s="188"/>
      <c r="P260" s="189"/>
      <c r="Q260" s="188"/>
      <c r="R260" s="188"/>
      <c r="S260" s="188"/>
      <c r="T260" s="188"/>
      <c r="U260" s="188"/>
      <c r="V260" s="188"/>
      <c r="W260" s="188"/>
      <c r="X260" s="188"/>
      <c r="Y260" s="188"/>
      <c r="Z260" s="188"/>
      <c r="AA260" s="187"/>
      <c r="AB260" s="189"/>
      <c r="AC260" s="187"/>
      <c r="AD260" s="25"/>
      <c r="AE260" s="25"/>
    </row>
    <row r="261">
      <c r="A261" s="187"/>
      <c r="B261" s="187"/>
      <c r="C261" s="187"/>
      <c r="D261" s="187"/>
      <c r="E261" s="187"/>
      <c r="F261" s="187"/>
      <c r="G261" s="188"/>
      <c r="H261" s="188"/>
      <c r="I261" s="188"/>
      <c r="J261" s="188"/>
      <c r="K261" s="188"/>
      <c r="L261" s="188"/>
      <c r="M261" s="188"/>
      <c r="N261" s="188"/>
      <c r="O261" s="188"/>
      <c r="P261" s="189"/>
      <c r="Q261" s="188"/>
      <c r="R261" s="188"/>
      <c r="S261" s="188"/>
      <c r="T261" s="188"/>
      <c r="U261" s="188"/>
      <c r="V261" s="188"/>
      <c r="W261" s="188"/>
      <c r="X261" s="188"/>
      <c r="Y261" s="188"/>
      <c r="Z261" s="188"/>
      <c r="AA261" s="187"/>
      <c r="AB261" s="189"/>
      <c r="AC261" s="187"/>
      <c r="AD261" s="25"/>
      <c r="AE261" s="25"/>
    </row>
    <row r="262">
      <c r="A262" s="187"/>
      <c r="B262" s="187"/>
      <c r="C262" s="187"/>
      <c r="D262" s="187"/>
      <c r="E262" s="187"/>
      <c r="F262" s="187"/>
      <c r="G262" s="188"/>
      <c r="H262" s="188"/>
      <c r="I262" s="188"/>
      <c r="J262" s="188"/>
      <c r="K262" s="188"/>
      <c r="L262" s="188"/>
      <c r="M262" s="188"/>
      <c r="N262" s="188"/>
      <c r="O262" s="188"/>
      <c r="P262" s="189"/>
      <c r="Q262" s="188"/>
      <c r="R262" s="188"/>
      <c r="S262" s="188"/>
      <c r="T262" s="188"/>
      <c r="U262" s="188"/>
      <c r="V262" s="188"/>
      <c r="W262" s="188"/>
      <c r="X262" s="188"/>
      <c r="Y262" s="188"/>
      <c r="Z262" s="188"/>
      <c r="AA262" s="187"/>
      <c r="AB262" s="189"/>
      <c r="AC262" s="187"/>
      <c r="AD262" s="25"/>
      <c r="AE262" s="25"/>
    </row>
    <row r="263">
      <c r="A263" s="187"/>
      <c r="B263" s="187"/>
      <c r="C263" s="187"/>
      <c r="D263" s="187"/>
      <c r="E263" s="187"/>
      <c r="F263" s="187"/>
      <c r="G263" s="188"/>
      <c r="H263" s="187"/>
      <c r="I263" s="187"/>
      <c r="J263" s="188"/>
      <c r="K263" s="188"/>
      <c r="L263" s="188"/>
      <c r="M263" s="188"/>
      <c r="N263" s="188"/>
      <c r="O263" s="188"/>
      <c r="P263" s="189"/>
      <c r="Q263" s="187"/>
      <c r="R263" s="188"/>
      <c r="S263" s="188"/>
      <c r="T263" s="188"/>
      <c r="U263" s="188"/>
      <c r="V263" s="188"/>
      <c r="W263" s="188"/>
      <c r="X263" s="188"/>
      <c r="Y263" s="188"/>
      <c r="Z263" s="188"/>
      <c r="AA263" s="187"/>
      <c r="AB263" s="189"/>
      <c r="AC263" s="187"/>
      <c r="AD263" s="25"/>
      <c r="AE263" s="25"/>
    </row>
    <row r="264">
      <c r="A264" s="187"/>
      <c r="B264" s="187"/>
      <c r="C264" s="187"/>
      <c r="D264" s="187"/>
      <c r="E264" s="187"/>
      <c r="F264" s="187"/>
      <c r="G264" s="188"/>
      <c r="H264" s="188"/>
      <c r="I264" s="188"/>
      <c r="J264" s="188"/>
      <c r="K264" s="188"/>
      <c r="L264" s="188"/>
      <c r="M264" s="188"/>
      <c r="N264" s="188"/>
      <c r="O264" s="188"/>
      <c r="P264" s="189"/>
      <c r="Q264" s="188"/>
      <c r="R264" s="188"/>
      <c r="S264" s="188"/>
      <c r="T264" s="188"/>
      <c r="U264" s="188"/>
      <c r="V264" s="188"/>
      <c r="W264" s="188"/>
      <c r="X264" s="188"/>
      <c r="Y264" s="188"/>
      <c r="Z264" s="188"/>
      <c r="AA264" s="187"/>
      <c r="AB264" s="189"/>
      <c r="AC264" s="187"/>
      <c r="AD264" s="25"/>
      <c r="AE264" s="25"/>
    </row>
    <row r="265">
      <c r="A265" s="187"/>
      <c r="B265" s="187"/>
      <c r="C265" s="187"/>
      <c r="D265" s="187"/>
      <c r="E265" s="187"/>
      <c r="F265" s="187"/>
      <c r="G265" s="188"/>
      <c r="H265" s="188"/>
      <c r="I265" s="188"/>
      <c r="J265" s="188"/>
      <c r="K265" s="188"/>
      <c r="L265" s="188"/>
      <c r="M265" s="188"/>
      <c r="N265" s="188"/>
      <c r="O265" s="188"/>
      <c r="P265" s="189"/>
      <c r="Q265" s="188"/>
      <c r="R265" s="188"/>
      <c r="S265" s="188"/>
      <c r="T265" s="188"/>
      <c r="U265" s="188"/>
      <c r="V265" s="188"/>
      <c r="W265" s="188"/>
      <c r="X265" s="188"/>
      <c r="Y265" s="188"/>
      <c r="Z265" s="188"/>
      <c r="AA265" s="187"/>
      <c r="AB265" s="189"/>
      <c r="AC265" s="187"/>
      <c r="AD265" s="25"/>
      <c r="AE265" s="25"/>
    </row>
    <row r="266">
      <c r="A266" s="187"/>
      <c r="B266" s="187"/>
      <c r="C266" s="187"/>
      <c r="D266" s="187"/>
      <c r="E266" s="187"/>
      <c r="F266" s="187"/>
      <c r="G266" s="188"/>
      <c r="H266" s="187"/>
      <c r="I266" s="187"/>
      <c r="J266" s="188"/>
      <c r="K266" s="188"/>
      <c r="L266" s="188"/>
      <c r="M266" s="188"/>
      <c r="N266" s="188"/>
      <c r="O266" s="188"/>
      <c r="P266" s="189"/>
      <c r="Q266" s="187"/>
      <c r="R266" s="188"/>
      <c r="S266" s="188"/>
      <c r="T266" s="188"/>
      <c r="U266" s="188"/>
      <c r="V266" s="188"/>
      <c r="W266" s="188"/>
      <c r="X266" s="188"/>
      <c r="Y266" s="188"/>
      <c r="Z266" s="188"/>
      <c r="AA266" s="187"/>
      <c r="AB266" s="189"/>
      <c r="AC266" s="187"/>
      <c r="AD266" s="25"/>
      <c r="AE266" s="25"/>
    </row>
    <row r="267">
      <c r="A267" s="187"/>
      <c r="B267" s="187"/>
      <c r="C267" s="187"/>
      <c r="D267" s="187"/>
      <c r="E267" s="187"/>
      <c r="F267" s="187"/>
      <c r="G267" s="188"/>
      <c r="H267" s="187"/>
      <c r="I267" s="187"/>
      <c r="J267" s="188"/>
      <c r="K267" s="188"/>
      <c r="L267" s="188"/>
      <c r="M267" s="188"/>
      <c r="N267" s="188"/>
      <c r="O267" s="188"/>
      <c r="P267" s="189"/>
      <c r="Q267" s="187"/>
      <c r="R267" s="188"/>
      <c r="S267" s="188"/>
      <c r="T267" s="188"/>
      <c r="U267" s="188"/>
      <c r="V267" s="188"/>
      <c r="W267" s="188"/>
      <c r="X267" s="188"/>
      <c r="Y267" s="188"/>
      <c r="Z267" s="188"/>
      <c r="AA267" s="187"/>
      <c r="AB267" s="189"/>
      <c r="AC267" s="187"/>
      <c r="AD267" s="25"/>
      <c r="AE267" s="25"/>
    </row>
    <row r="268">
      <c r="A268" s="187"/>
      <c r="B268" s="187"/>
      <c r="C268" s="187"/>
      <c r="D268" s="187"/>
      <c r="E268" s="187"/>
      <c r="F268" s="187"/>
      <c r="G268" s="188"/>
      <c r="H268" s="188"/>
      <c r="I268" s="188"/>
      <c r="J268" s="188"/>
      <c r="K268" s="188"/>
      <c r="L268" s="188"/>
      <c r="M268" s="188"/>
      <c r="N268" s="188"/>
      <c r="O268" s="188"/>
      <c r="P268" s="189"/>
      <c r="Q268" s="188"/>
      <c r="R268" s="188"/>
      <c r="S268" s="188"/>
      <c r="T268" s="188"/>
      <c r="U268" s="188"/>
      <c r="V268" s="188"/>
      <c r="W268" s="188"/>
      <c r="X268" s="188"/>
      <c r="Y268" s="188"/>
      <c r="Z268" s="188"/>
      <c r="AA268" s="187"/>
      <c r="AB268" s="189"/>
      <c r="AC268" s="187"/>
      <c r="AD268" s="25"/>
      <c r="AE268" s="25"/>
    </row>
    <row r="269">
      <c r="A269" s="187"/>
      <c r="B269" s="187"/>
      <c r="C269" s="187"/>
      <c r="D269" s="187"/>
      <c r="E269" s="187"/>
      <c r="F269" s="187"/>
      <c r="G269" s="188"/>
      <c r="H269" s="187"/>
      <c r="I269" s="187"/>
      <c r="J269" s="188"/>
      <c r="K269" s="188"/>
      <c r="L269" s="187"/>
      <c r="M269" s="188"/>
      <c r="N269" s="188"/>
      <c r="O269" s="188"/>
      <c r="P269" s="189"/>
      <c r="Q269" s="187"/>
      <c r="R269" s="188"/>
      <c r="S269" s="188"/>
      <c r="T269" s="188"/>
      <c r="U269" s="188"/>
      <c r="V269" s="188"/>
      <c r="W269" s="188"/>
      <c r="X269" s="188"/>
      <c r="Y269" s="188"/>
      <c r="Z269" s="188"/>
      <c r="AA269" s="187"/>
      <c r="AB269" s="189"/>
      <c r="AC269" s="187"/>
      <c r="AD269" s="25"/>
      <c r="AE269" s="25"/>
    </row>
    <row r="270">
      <c r="A270" s="187"/>
      <c r="B270" s="187"/>
      <c r="C270" s="187"/>
      <c r="D270" s="187"/>
      <c r="E270" s="187"/>
      <c r="F270" s="187"/>
      <c r="G270" s="188"/>
      <c r="H270" s="187"/>
      <c r="I270" s="187"/>
      <c r="J270" s="188"/>
      <c r="K270" s="188"/>
      <c r="L270" s="187"/>
      <c r="M270" s="188"/>
      <c r="N270" s="188"/>
      <c r="O270" s="188"/>
      <c r="P270" s="189"/>
      <c r="Q270" s="187"/>
      <c r="R270" s="188"/>
      <c r="S270" s="188"/>
      <c r="T270" s="188"/>
      <c r="U270" s="188"/>
      <c r="V270" s="188"/>
      <c r="W270" s="188"/>
      <c r="X270" s="188"/>
      <c r="Y270" s="188"/>
      <c r="Z270" s="188"/>
      <c r="AA270" s="187"/>
      <c r="AB270" s="189"/>
      <c r="AC270" s="187"/>
      <c r="AD270" s="25"/>
      <c r="AE270" s="25"/>
    </row>
    <row r="271">
      <c r="A271" s="187"/>
      <c r="B271" s="187"/>
      <c r="C271" s="187"/>
      <c r="D271" s="187"/>
      <c r="E271" s="187"/>
      <c r="F271" s="187"/>
      <c r="G271" s="188"/>
      <c r="H271" s="188"/>
      <c r="I271" s="188"/>
      <c r="J271" s="188"/>
      <c r="K271" s="188"/>
      <c r="L271" s="188"/>
      <c r="M271" s="188"/>
      <c r="N271" s="188"/>
      <c r="O271" s="188"/>
      <c r="P271" s="189"/>
      <c r="Q271" s="188"/>
      <c r="R271" s="188"/>
      <c r="S271" s="188"/>
      <c r="T271" s="188"/>
      <c r="U271" s="188"/>
      <c r="V271" s="188"/>
      <c r="W271" s="188"/>
      <c r="X271" s="188"/>
      <c r="Y271" s="188"/>
      <c r="Z271" s="188"/>
      <c r="AA271" s="187"/>
      <c r="AB271" s="189"/>
      <c r="AC271" s="187"/>
      <c r="AD271" s="25"/>
      <c r="AE271" s="25"/>
    </row>
    <row r="272">
      <c r="A272" s="187"/>
      <c r="B272" s="187"/>
      <c r="C272" s="187"/>
      <c r="D272" s="187"/>
      <c r="E272" s="187"/>
      <c r="F272" s="187"/>
      <c r="G272" s="188"/>
      <c r="H272" s="187"/>
      <c r="I272" s="188"/>
      <c r="J272" s="188"/>
      <c r="K272" s="188"/>
      <c r="L272" s="187"/>
      <c r="M272" s="188"/>
      <c r="N272" s="188"/>
      <c r="O272" s="188"/>
      <c r="P272" s="189"/>
      <c r="Q272" s="187"/>
      <c r="R272" s="188"/>
      <c r="S272" s="188"/>
      <c r="T272" s="188"/>
      <c r="U272" s="188"/>
      <c r="V272" s="188"/>
      <c r="W272" s="188"/>
      <c r="X272" s="188"/>
      <c r="Y272" s="188"/>
      <c r="Z272" s="188"/>
      <c r="AA272" s="187"/>
      <c r="AB272" s="189"/>
      <c r="AC272" s="187"/>
      <c r="AD272" s="25"/>
      <c r="AE272" s="25"/>
    </row>
    <row r="273">
      <c r="A273" s="187"/>
      <c r="B273" s="187"/>
      <c r="C273" s="187"/>
      <c r="D273" s="187"/>
      <c r="E273" s="187"/>
      <c r="F273" s="187"/>
      <c r="G273" s="188"/>
      <c r="H273" s="187"/>
      <c r="I273" s="188"/>
      <c r="J273" s="188"/>
      <c r="K273" s="188"/>
      <c r="L273" s="187"/>
      <c r="M273" s="188"/>
      <c r="N273" s="188"/>
      <c r="O273" s="188"/>
      <c r="P273" s="189"/>
      <c r="Q273" s="187"/>
      <c r="R273" s="188"/>
      <c r="S273" s="188"/>
      <c r="T273" s="188"/>
      <c r="U273" s="188"/>
      <c r="V273" s="188"/>
      <c r="W273" s="188"/>
      <c r="X273" s="188"/>
      <c r="Y273" s="188"/>
      <c r="Z273" s="188"/>
      <c r="AA273" s="187"/>
      <c r="AB273" s="189"/>
      <c r="AC273" s="187"/>
      <c r="AD273" s="25"/>
      <c r="AE273" s="25"/>
    </row>
    <row r="274">
      <c r="A274" s="187"/>
      <c r="B274" s="187"/>
      <c r="C274" s="187"/>
      <c r="D274" s="187"/>
      <c r="E274" s="187"/>
      <c r="F274" s="187"/>
      <c r="G274" s="188"/>
      <c r="H274" s="187"/>
      <c r="I274" s="187"/>
      <c r="J274" s="188"/>
      <c r="K274" s="188"/>
      <c r="L274" s="187"/>
      <c r="M274" s="188"/>
      <c r="N274" s="188"/>
      <c r="O274" s="188"/>
      <c r="P274" s="189"/>
      <c r="Q274" s="187"/>
      <c r="R274" s="188"/>
      <c r="S274" s="188"/>
      <c r="T274" s="188"/>
      <c r="U274" s="188"/>
      <c r="V274" s="188"/>
      <c r="W274" s="188"/>
      <c r="X274" s="188"/>
      <c r="Y274" s="188"/>
      <c r="Z274" s="188"/>
      <c r="AA274" s="187"/>
      <c r="AB274" s="189"/>
      <c r="AC274" s="187"/>
      <c r="AD274" s="25"/>
      <c r="AE274" s="25"/>
    </row>
    <row r="275">
      <c r="A275" s="187"/>
      <c r="B275" s="187"/>
      <c r="C275" s="187"/>
      <c r="D275" s="187"/>
      <c r="E275" s="187"/>
      <c r="F275" s="187"/>
      <c r="G275" s="188"/>
      <c r="H275" s="187"/>
      <c r="I275" s="187"/>
      <c r="J275" s="188"/>
      <c r="K275" s="188"/>
      <c r="L275" s="187"/>
      <c r="M275" s="188"/>
      <c r="N275" s="188"/>
      <c r="O275" s="188"/>
      <c r="P275" s="189"/>
      <c r="Q275" s="187"/>
      <c r="R275" s="188"/>
      <c r="S275" s="188"/>
      <c r="T275" s="188"/>
      <c r="U275" s="188"/>
      <c r="V275" s="188"/>
      <c r="W275" s="188"/>
      <c r="X275" s="188"/>
      <c r="Y275" s="188"/>
      <c r="Z275" s="188"/>
      <c r="AA275" s="187"/>
      <c r="AB275" s="189"/>
      <c r="AC275" s="187"/>
      <c r="AD275" s="25"/>
      <c r="AE275" s="25"/>
    </row>
    <row r="276">
      <c r="A276" s="187"/>
      <c r="B276" s="187"/>
      <c r="C276" s="187"/>
      <c r="D276" s="187"/>
      <c r="E276" s="187"/>
      <c r="F276" s="187"/>
      <c r="G276" s="188"/>
      <c r="H276" s="187"/>
      <c r="I276" s="187"/>
      <c r="J276" s="188"/>
      <c r="K276" s="188"/>
      <c r="L276" s="187"/>
      <c r="M276" s="188"/>
      <c r="N276" s="188"/>
      <c r="O276" s="188"/>
      <c r="P276" s="189"/>
      <c r="Q276" s="187"/>
      <c r="R276" s="188"/>
      <c r="S276" s="188"/>
      <c r="T276" s="188"/>
      <c r="U276" s="188"/>
      <c r="V276" s="188"/>
      <c r="W276" s="188"/>
      <c r="X276" s="188"/>
      <c r="Y276" s="188"/>
      <c r="Z276" s="188"/>
      <c r="AA276" s="187"/>
      <c r="AB276" s="189"/>
      <c r="AC276" s="187"/>
      <c r="AD276" s="25"/>
      <c r="AE276" s="25"/>
    </row>
    <row r="277">
      <c r="A277" s="187"/>
      <c r="B277" s="187"/>
      <c r="C277" s="187"/>
      <c r="D277" s="187"/>
      <c r="E277" s="187"/>
      <c r="F277" s="187"/>
      <c r="G277" s="188"/>
      <c r="H277" s="187"/>
      <c r="I277" s="187"/>
      <c r="J277" s="188"/>
      <c r="K277" s="188"/>
      <c r="L277" s="187"/>
      <c r="M277" s="188"/>
      <c r="N277" s="188"/>
      <c r="O277" s="188"/>
      <c r="P277" s="189"/>
      <c r="Q277" s="187"/>
      <c r="R277" s="188"/>
      <c r="S277" s="188"/>
      <c r="T277" s="188"/>
      <c r="U277" s="188"/>
      <c r="V277" s="188"/>
      <c r="W277" s="188"/>
      <c r="X277" s="188"/>
      <c r="Y277" s="188"/>
      <c r="Z277" s="188"/>
      <c r="AA277" s="187"/>
      <c r="AB277" s="189"/>
      <c r="AC277" s="187"/>
      <c r="AD277" s="25"/>
      <c r="AE277" s="25"/>
    </row>
    <row r="278">
      <c r="A278" s="187"/>
      <c r="B278" s="187"/>
      <c r="C278" s="187"/>
      <c r="D278" s="187"/>
      <c r="E278" s="187"/>
      <c r="F278" s="187"/>
      <c r="G278" s="188"/>
      <c r="H278" s="187"/>
      <c r="I278" s="187"/>
      <c r="J278" s="188"/>
      <c r="K278" s="188"/>
      <c r="L278" s="187"/>
      <c r="M278" s="188"/>
      <c r="N278" s="188"/>
      <c r="O278" s="188"/>
      <c r="P278" s="189"/>
      <c r="Q278" s="187"/>
      <c r="R278" s="188"/>
      <c r="S278" s="188"/>
      <c r="T278" s="188"/>
      <c r="U278" s="188"/>
      <c r="V278" s="188"/>
      <c r="W278" s="188"/>
      <c r="X278" s="188"/>
      <c r="Y278" s="188"/>
      <c r="Z278" s="188"/>
      <c r="AA278" s="187"/>
      <c r="AB278" s="189"/>
      <c r="AC278" s="187"/>
      <c r="AD278" s="25"/>
      <c r="AE278" s="25"/>
    </row>
    <row r="279">
      <c r="A279" s="187"/>
      <c r="B279" s="187"/>
      <c r="C279" s="187"/>
      <c r="D279" s="187"/>
      <c r="E279" s="187"/>
      <c r="F279" s="187"/>
      <c r="G279" s="188"/>
      <c r="H279" s="187"/>
      <c r="I279" s="187"/>
      <c r="J279" s="188"/>
      <c r="K279" s="188"/>
      <c r="L279" s="187"/>
      <c r="M279" s="188"/>
      <c r="N279" s="188"/>
      <c r="O279" s="188"/>
      <c r="P279" s="189"/>
      <c r="Q279" s="187"/>
      <c r="R279" s="188"/>
      <c r="S279" s="188"/>
      <c r="T279" s="188"/>
      <c r="U279" s="188"/>
      <c r="V279" s="188"/>
      <c r="W279" s="188"/>
      <c r="X279" s="188"/>
      <c r="Y279" s="188"/>
      <c r="Z279" s="188"/>
      <c r="AA279" s="187"/>
      <c r="AB279" s="189"/>
      <c r="AC279" s="187"/>
      <c r="AD279" s="25"/>
      <c r="AE279" s="25"/>
    </row>
    <row r="280">
      <c r="A280" s="187"/>
      <c r="B280" s="187"/>
      <c r="C280" s="187"/>
      <c r="D280" s="187"/>
      <c r="E280" s="187"/>
      <c r="F280" s="187"/>
      <c r="G280" s="188"/>
      <c r="H280" s="187"/>
      <c r="I280" s="188"/>
      <c r="J280" s="188"/>
      <c r="K280" s="188"/>
      <c r="L280" s="187"/>
      <c r="M280" s="188"/>
      <c r="N280" s="188"/>
      <c r="O280" s="188"/>
      <c r="P280" s="189"/>
      <c r="Q280" s="187"/>
      <c r="R280" s="188"/>
      <c r="S280" s="188"/>
      <c r="T280" s="188"/>
      <c r="U280" s="188"/>
      <c r="V280" s="188"/>
      <c r="W280" s="188"/>
      <c r="X280" s="188"/>
      <c r="Y280" s="188"/>
      <c r="Z280" s="188"/>
      <c r="AA280" s="187"/>
      <c r="AB280" s="189"/>
      <c r="AC280" s="187"/>
      <c r="AD280" s="25"/>
      <c r="AE280" s="25"/>
    </row>
    <row r="281">
      <c r="A281" s="187"/>
      <c r="B281" s="187"/>
      <c r="C281" s="187"/>
      <c r="D281" s="187"/>
      <c r="E281" s="187"/>
      <c r="F281" s="187"/>
      <c r="G281" s="188"/>
      <c r="H281" s="187"/>
      <c r="I281" s="188"/>
      <c r="J281" s="188"/>
      <c r="K281" s="188"/>
      <c r="L281" s="187"/>
      <c r="M281" s="188"/>
      <c r="N281" s="188"/>
      <c r="O281" s="188"/>
      <c r="P281" s="189"/>
      <c r="Q281" s="187"/>
      <c r="R281" s="188"/>
      <c r="S281" s="188"/>
      <c r="T281" s="188"/>
      <c r="U281" s="188"/>
      <c r="V281" s="188"/>
      <c r="W281" s="188"/>
      <c r="X281" s="188"/>
      <c r="Y281" s="188"/>
      <c r="Z281" s="188"/>
      <c r="AA281" s="187"/>
      <c r="AB281" s="189"/>
      <c r="AC281" s="187"/>
      <c r="AD281" s="25"/>
      <c r="AE281" s="25"/>
    </row>
    <row r="282">
      <c r="A282" s="187"/>
      <c r="B282" s="187"/>
      <c r="C282" s="187"/>
      <c r="D282" s="187"/>
      <c r="E282" s="187"/>
      <c r="F282" s="187"/>
      <c r="G282" s="188"/>
      <c r="H282" s="187"/>
      <c r="I282" s="188"/>
      <c r="J282" s="188"/>
      <c r="K282" s="188"/>
      <c r="L282" s="187"/>
      <c r="M282" s="188"/>
      <c r="N282" s="188"/>
      <c r="O282" s="188"/>
      <c r="P282" s="189"/>
      <c r="Q282" s="187"/>
      <c r="R282" s="188"/>
      <c r="S282" s="188"/>
      <c r="T282" s="188"/>
      <c r="U282" s="188"/>
      <c r="V282" s="188"/>
      <c r="W282" s="188"/>
      <c r="X282" s="188"/>
      <c r="Y282" s="188"/>
      <c r="Z282" s="188"/>
      <c r="AA282" s="187"/>
      <c r="AB282" s="189"/>
      <c r="AC282" s="187"/>
      <c r="AD282" s="25"/>
      <c r="AE282" s="25"/>
    </row>
    <row r="283">
      <c r="A283" s="187"/>
      <c r="B283" s="187"/>
      <c r="C283" s="187"/>
      <c r="D283" s="187"/>
      <c r="E283" s="187"/>
      <c r="F283" s="187"/>
      <c r="G283" s="188"/>
      <c r="H283" s="187"/>
      <c r="I283" s="188"/>
      <c r="J283" s="188"/>
      <c r="K283" s="188"/>
      <c r="L283" s="187"/>
      <c r="M283" s="188"/>
      <c r="N283" s="188"/>
      <c r="O283" s="188"/>
      <c r="P283" s="189"/>
      <c r="Q283" s="187"/>
      <c r="R283" s="188"/>
      <c r="S283" s="188"/>
      <c r="T283" s="188"/>
      <c r="U283" s="188"/>
      <c r="V283" s="188"/>
      <c r="W283" s="188"/>
      <c r="X283" s="188"/>
      <c r="Y283" s="188"/>
      <c r="Z283" s="188"/>
      <c r="AA283" s="187"/>
      <c r="AB283" s="189"/>
      <c r="AC283" s="187"/>
      <c r="AD283" s="25"/>
      <c r="AE283" s="25"/>
    </row>
    <row r="284">
      <c r="A284" s="187"/>
      <c r="B284" s="187"/>
      <c r="C284" s="187"/>
      <c r="D284" s="187"/>
      <c r="E284" s="187"/>
      <c r="F284" s="187"/>
      <c r="G284" s="188"/>
      <c r="H284" s="187"/>
      <c r="I284" s="188"/>
      <c r="J284" s="188"/>
      <c r="K284" s="188"/>
      <c r="L284" s="187"/>
      <c r="M284" s="188"/>
      <c r="N284" s="188"/>
      <c r="O284" s="188"/>
      <c r="P284" s="189"/>
      <c r="Q284" s="187"/>
      <c r="R284" s="188"/>
      <c r="S284" s="188"/>
      <c r="T284" s="188"/>
      <c r="U284" s="188"/>
      <c r="V284" s="188"/>
      <c r="W284" s="188"/>
      <c r="X284" s="188"/>
      <c r="Y284" s="188"/>
      <c r="Z284" s="188"/>
      <c r="AA284" s="187"/>
      <c r="AB284" s="189"/>
      <c r="AC284" s="187"/>
      <c r="AD284" s="25"/>
      <c r="AE284" s="25"/>
    </row>
    <row r="285">
      <c r="A285" s="187"/>
      <c r="B285" s="187"/>
      <c r="C285" s="187"/>
      <c r="D285" s="187"/>
      <c r="E285" s="187"/>
      <c r="F285" s="187"/>
      <c r="G285" s="188"/>
      <c r="H285" s="187"/>
      <c r="I285" s="188"/>
      <c r="J285" s="188"/>
      <c r="K285" s="188"/>
      <c r="L285" s="187"/>
      <c r="M285" s="188"/>
      <c r="N285" s="188"/>
      <c r="O285" s="188"/>
      <c r="P285" s="189"/>
      <c r="Q285" s="187"/>
      <c r="R285" s="188"/>
      <c r="S285" s="188"/>
      <c r="T285" s="188"/>
      <c r="U285" s="188"/>
      <c r="V285" s="188"/>
      <c r="W285" s="188"/>
      <c r="X285" s="188"/>
      <c r="Y285" s="188"/>
      <c r="Z285" s="188"/>
      <c r="AA285" s="187"/>
      <c r="AB285" s="189"/>
      <c r="AC285" s="187"/>
      <c r="AD285" s="25"/>
      <c r="AE285" s="25"/>
    </row>
    <row r="286">
      <c r="A286" s="187"/>
      <c r="B286" s="187"/>
      <c r="C286" s="187"/>
      <c r="D286" s="187"/>
      <c r="E286" s="187"/>
      <c r="F286" s="187"/>
      <c r="G286" s="188"/>
      <c r="H286" s="187"/>
      <c r="I286" s="188"/>
      <c r="J286" s="188"/>
      <c r="K286" s="188"/>
      <c r="L286" s="187"/>
      <c r="M286" s="188"/>
      <c r="N286" s="188"/>
      <c r="O286" s="188"/>
      <c r="P286" s="189"/>
      <c r="Q286" s="187"/>
      <c r="R286" s="188"/>
      <c r="S286" s="188"/>
      <c r="T286" s="188"/>
      <c r="U286" s="188"/>
      <c r="V286" s="188"/>
      <c r="W286" s="188"/>
      <c r="X286" s="188"/>
      <c r="Y286" s="188"/>
      <c r="Z286" s="188"/>
      <c r="AA286" s="187"/>
      <c r="AB286" s="189"/>
      <c r="AC286" s="187"/>
      <c r="AD286" s="25"/>
      <c r="AE286" s="25"/>
    </row>
    <row r="287">
      <c r="A287" s="187"/>
      <c r="B287" s="187"/>
      <c r="C287" s="187"/>
      <c r="D287" s="187"/>
      <c r="E287" s="187"/>
      <c r="F287" s="187"/>
      <c r="G287" s="188"/>
      <c r="H287" s="187"/>
      <c r="I287" s="188"/>
      <c r="J287" s="188"/>
      <c r="K287" s="188"/>
      <c r="L287" s="187"/>
      <c r="M287" s="188"/>
      <c r="N287" s="188"/>
      <c r="O287" s="188"/>
      <c r="P287" s="189"/>
      <c r="Q287" s="187"/>
      <c r="R287" s="188"/>
      <c r="S287" s="188"/>
      <c r="T287" s="188"/>
      <c r="U287" s="188"/>
      <c r="V287" s="188"/>
      <c r="W287" s="188"/>
      <c r="X287" s="188"/>
      <c r="Y287" s="188"/>
      <c r="Z287" s="188"/>
      <c r="AA287" s="187"/>
      <c r="AB287" s="189"/>
      <c r="AC287" s="187"/>
      <c r="AD287" s="25"/>
      <c r="AE287" s="25"/>
    </row>
    <row r="288">
      <c r="A288" s="187"/>
      <c r="B288" s="187"/>
      <c r="C288" s="187"/>
      <c r="D288" s="187"/>
      <c r="E288" s="187"/>
      <c r="F288" s="187"/>
      <c r="G288" s="188"/>
      <c r="H288" s="187"/>
      <c r="I288" s="188"/>
      <c r="J288" s="188"/>
      <c r="K288" s="188"/>
      <c r="L288" s="187"/>
      <c r="M288" s="188"/>
      <c r="N288" s="188"/>
      <c r="O288" s="188"/>
      <c r="P288" s="189"/>
      <c r="Q288" s="187"/>
      <c r="R288" s="188"/>
      <c r="S288" s="188"/>
      <c r="T288" s="188"/>
      <c r="U288" s="188"/>
      <c r="V288" s="188"/>
      <c r="W288" s="188"/>
      <c r="X288" s="188"/>
      <c r="Y288" s="188"/>
      <c r="Z288" s="188"/>
      <c r="AA288" s="187"/>
      <c r="AB288" s="189"/>
      <c r="AC288" s="187"/>
      <c r="AD288" s="25"/>
      <c r="AE288" s="25"/>
    </row>
    <row r="289">
      <c r="A289" s="187"/>
      <c r="B289" s="187"/>
      <c r="C289" s="187"/>
      <c r="D289" s="187"/>
      <c r="E289" s="187"/>
      <c r="F289" s="187"/>
      <c r="G289" s="188"/>
      <c r="H289" s="187"/>
      <c r="I289" s="188"/>
      <c r="J289" s="188"/>
      <c r="K289" s="188"/>
      <c r="L289" s="187"/>
      <c r="M289" s="188"/>
      <c r="N289" s="188"/>
      <c r="O289" s="188"/>
      <c r="P289" s="189"/>
      <c r="Q289" s="187"/>
      <c r="R289" s="188"/>
      <c r="S289" s="188"/>
      <c r="T289" s="188"/>
      <c r="U289" s="188"/>
      <c r="V289" s="188"/>
      <c r="W289" s="188"/>
      <c r="X289" s="188"/>
      <c r="Y289" s="188"/>
      <c r="Z289" s="188"/>
      <c r="AA289" s="187"/>
      <c r="AB289" s="189"/>
      <c r="AC289" s="187"/>
      <c r="AD289" s="25"/>
      <c r="AE289" s="25"/>
    </row>
    <row r="290">
      <c r="A290" s="187"/>
      <c r="B290" s="187"/>
      <c r="C290" s="187"/>
      <c r="D290" s="187"/>
      <c r="E290" s="187"/>
      <c r="F290" s="187"/>
      <c r="G290" s="188"/>
      <c r="H290" s="187"/>
      <c r="I290" s="187"/>
      <c r="J290" s="188"/>
      <c r="K290" s="188"/>
      <c r="L290" s="187"/>
      <c r="M290" s="188"/>
      <c r="N290" s="188"/>
      <c r="O290" s="188"/>
      <c r="P290" s="189"/>
      <c r="Q290" s="187"/>
      <c r="R290" s="188"/>
      <c r="S290" s="188"/>
      <c r="T290" s="188"/>
      <c r="U290" s="188"/>
      <c r="V290" s="188"/>
      <c r="W290" s="188"/>
      <c r="X290" s="188"/>
      <c r="Y290" s="188"/>
      <c r="Z290" s="188"/>
      <c r="AA290" s="187"/>
      <c r="AB290" s="189"/>
      <c r="AC290" s="187"/>
      <c r="AD290" s="25"/>
      <c r="AE290" s="25"/>
    </row>
    <row r="291">
      <c r="A291" s="187"/>
      <c r="B291" s="187"/>
      <c r="C291" s="187"/>
      <c r="D291" s="187"/>
      <c r="E291" s="187"/>
      <c r="F291" s="187"/>
      <c r="G291" s="188"/>
      <c r="H291" s="187"/>
      <c r="I291" s="187"/>
      <c r="J291" s="188"/>
      <c r="K291" s="188"/>
      <c r="L291" s="187"/>
      <c r="M291" s="188"/>
      <c r="N291" s="188"/>
      <c r="O291" s="188"/>
      <c r="P291" s="189"/>
      <c r="Q291" s="187"/>
      <c r="R291" s="188"/>
      <c r="S291" s="188"/>
      <c r="T291" s="188"/>
      <c r="U291" s="188"/>
      <c r="V291" s="188"/>
      <c r="W291" s="188"/>
      <c r="X291" s="188"/>
      <c r="Y291" s="188"/>
      <c r="Z291" s="188"/>
      <c r="AA291" s="187"/>
      <c r="AB291" s="189"/>
      <c r="AC291" s="187"/>
      <c r="AD291" s="25"/>
      <c r="AE291" s="25"/>
    </row>
    <row r="292">
      <c r="A292" s="187"/>
      <c r="B292" s="187"/>
      <c r="C292" s="187"/>
      <c r="D292" s="187"/>
      <c r="E292" s="187"/>
      <c r="F292" s="187"/>
      <c r="G292" s="188"/>
      <c r="H292" s="187"/>
      <c r="I292" s="187"/>
      <c r="J292" s="188"/>
      <c r="K292" s="188"/>
      <c r="L292" s="187"/>
      <c r="M292" s="188"/>
      <c r="N292" s="188"/>
      <c r="O292" s="188"/>
      <c r="P292" s="189"/>
      <c r="Q292" s="187"/>
      <c r="R292" s="188"/>
      <c r="S292" s="188"/>
      <c r="T292" s="188"/>
      <c r="U292" s="188"/>
      <c r="V292" s="188"/>
      <c r="W292" s="188"/>
      <c r="X292" s="188"/>
      <c r="Y292" s="188"/>
      <c r="Z292" s="188"/>
      <c r="AA292" s="187"/>
      <c r="AB292" s="189"/>
      <c r="AC292" s="187"/>
      <c r="AD292" s="25"/>
      <c r="AE292" s="25"/>
    </row>
    <row r="293">
      <c r="A293" s="187"/>
      <c r="B293" s="187"/>
      <c r="C293" s="187"/>
      <c r="D293" s="187"/>
      <c r="E293" s="187"/>
      <c r="F293" s="187"/>
      <c r="G293" s="188"/>
      <c r="H293" s="187"/>
      <c r="I293" s="187"/>
      <c r="J293" s="188"/>
      <c r="K293" s="188"/>
      <c r="L293" s="187"/>
      <c r="M293" s="188"/>
      <c r="N293" s="188"/>
      <c r="O293" s="188"/>
      <c r="P293" s="189"/>
      <c r="Q293" s="187"/>
      <c r="R293" s="188"/>
      <c r="S293" s="188"/>
      <c r="T293" s="188"/>
      <c r="U293" s="188"/>
      <c r="V293" s="188"/>
      <c r="W293" s="188"/>
      <c r="X293" s="188"/>
      <c r="Y293" s="188"/>
      <c r="Z293" s="188"/>
      <c r="AA293" s="187"/>
      <c r="AB293" s="189"/>
      <c r="AC293" s="187"/>
      <c r="AD293" s="25"/>
      <c r="AE293" s="25"/>
    </row>
    <row r="294">
      <c r="A294" s="187"/>
      <c r="B294" s="187"/>
      <c r="C294" s="187"/>
      <c r="D294" s="187"/>
      <c r="E294" s="187"/>
      <c r="F294" s="187"/>
      <c r="G294" s="188"/>
      <c r="H294" s="187"/>
      <c r="I294" s="187"/>
      <c r="J294" s="188"/>
      <c r="K294" s="188"/>
      <c r="L294" s="187"/>
      <c r="M294" s="188"/>
      <c r="N294" s="188"/>
      <c r="O294" s="188"/>
      <c r="P294" s="189"/>
      <c r="Q294" s="187"/>
      <c r="R294" s="188"/>
      <c r="S294" s="188"/>
      <c r="T294" s="188"/>
      <c r="U294" s="188"/>
      <c r="V294" s="188"/>
      <c r="W294" s="188"/>
      <c r="X294" s="188"/>
      <c r="Y294" s="188"/>
      <c r="Z294" s="188"/>
      <c r="AA294" s="187"/>
      <c r="AB294" s="189"/>
      <c r="AC294" s="187"/>
      <c r="AD294" s="25"/>
      <c r="AE294" s="25"/>
    </row>
    <row r="295">
      <c r="A295" s="187"/>
      <c r="B295" s="187"/>
      <c r="C295" s="187"/>
      <c r="D295" s="187"/>
      <c r="E295" s="187"/>
      <c r="F295" s="187"/>
      <c r="G295" s="188"/>
      <c r="H295" s="187"/>
      <c r="I295" s="187"/>
      <c r="J295" s="188"/>
      <c r="K295" s="188"/>
      <c r="L295" s="187"/>
      <c r="M295" s="188"/>
      <c r="N295" s="188"/>
      <c r="O295" s="188"/>
      <c r="P295" s="189"/>
      <c r="Q295" s="187"/>
      <c r="R295" s="188"/>
      <c r="S295" s="188"/>
      <c r="T295" s="188"/>
      <c r="U295" s="188"/>
      <c r="V295" s="188"/>
      <c r="W295" s="188"/>
      <c r="X295" s="188"/>
      <c r="Y295" s="188"/>
      <c r="Z295" s="188"/>
      <c r="AA295" s="187"/>
      <c r="AB295" s="189"/>
      <c r="AC295" s="187"/>
      <c r="AD295" s="25"/>
      <c r="AE295" s="25"/>
    </row>
    <row r="296">
      <c r="A296" s="187"/>
      <c r="B296" s="187"/>
      <c r="C296" s="187"/>
      <c r="D296" s="187"/>
      <c r="E296" s="187"/>
      <c r="F296" s="187"/>
      <c r="G296" s="188"/>
      <c r="H296" s="187"/>
      <c r="I296" s="187"/>
      <c r="J296" s="188"/>
      <c r="K296" s="188"/>
      <c r="L296" s="187"/>
      <c r="M296" s="188"/>
      <c r="N296" s="188"/>
      <c r="O296" s="188"/>
      <c r="P296" s="189"/>
      <c r="Q296" s="187"/>
      <c r="R296" s="188"/>
      <c r="S296" s="188"/>
      <c r="T296" s="188"/>
      <c r="U296" s="188"/>
      <c r="V296" s="188"/>
      <c r="W296" s="188"/>
      <c r="X296" s="188"/>
      <c r="Y296" s="188"/>
      <c r="Z296" s="188"/>
      <c r="AA296" s="187"/>
      <c r="AB296" s="189"/>
      <c r="AC296" s="187"/>
      <c r="AD296" s="25"/>
      <c r="AE296" s="25"/>
    </row>
    <row r="297">
      <c r="A297" s="187"/>
      <c r="B297" s="187"/>
      <c r="C297" s="187"/>
      <c r="D297" s="187"/>
      <c r="E297" s="187"/>
      <c r="F297" s="187"/>
      <c r="G297" s="188"/>
      <c r="H297" s="187"/>
      <c r="I297" s="188"/>
      <c r="J297" s="188"/>
      <c r="K297" s="188"/>
      <c r="L297" s="187"/>
      <c r="M297" s="188"/>
      <c r="N297" s="188"/>
      <c r="O297" s="188"/>
      <c r="P297" s="189"/>
      <c r="Q297" s="187"/>
      <c r="R297" s="188"/>
      <c r="S297" s="188"/>
      <c r="T297" s="188"/>
      <c r="U297" s="188"/>
      <c r="V297" s="188"/>
      <c r="W297" s="188"/>
      <c r="X297" s="188"/>
      <c r="Y297" s="188"/>
      <c r="Z297" s="188"/>
      <c r="AA297" s="187"/>
      <c r="AB297" s="189"/>
      <c r="AC297" s="187"/>
      <c r="AD297" s="25"/>
      <c r="AE297" s="25"/>
    </row>
    <row r="298">
      <c r="A298" s="187"/>
      <c r="B298" s="187"/>
      <c r="C298" s="187"/>
      <c r="D298" s="187"/>
      <c r="E298" s="187"/>
      <c r="F298" s="187"/>
      <c r="G298" s="188"/>
      <c r="H298" s="187"/>
      <c r="I298" s="188"/>
      <c r="J298" s="188"/>
      <c r="K298" s="188"/>
      <c r="L298" s="187"/>
      <c r="M298" s="188"/>
      <c r="N298" s="188"/>
      <c r="O298" s="188"/>
      <c r="P298" s="189"/>
      <c r="Q298" s="187"/>
      <c r="R298" s="188"/>
      <c r="S298" s="188"/>
      <c r="T298" s="188"/>
      <c r="U298" s="188"/>
      <c r="V298" s="188"/>
      <c r="W298" s="188"/>
      <c r="X298" s="188"/>
      <c r="Y298" s="188"/>
      <c r="Z298" s="188"/>
      <c r="AA298" s="187"/>
      <c r="AB298" s="189"/>
      <c r="AC298" s="187"/>
      <c r="AD298" s="25"/>
      <c r="AE298" s="25"/>
    </row>
    <row r="299">
      <c r="A299" s="187"/>
      <c r="B299" s="187"/>
      <c r="C299" s="187"/>
      <c r="D299" s="187"/>
      <c r="E299" s="187"/>
      <c r="F299" s="187"/>
      <c r="G299" s="188"/>
      <c r="H299" s="187"/>
      <c r="I299" s="188"/>
      <c r="J299" s="188"/>
      <c r="K299" s="188"/>
      <c r="L299" s="187"/>
      <c r="M299" s="188"/>
      <c r="N299" s="188"/>
      <c r="O299" s="188"/>
      <c r="P299" s="189"/>
      <c r="Q299" s="187"/>
      <c r="R299" s="188"/>
      <c r="S299" s="188"/>
      <c r="T299" s="188"/>
      <c r="U299" s="188"/>
      <c r="V299" s="188"/>
      <c r="W299" s="188"/>
      <c r="X299" s="188"/>
      <c r="Y299" s="188"/>
      <c r="Z299" s="188"/>
      <c r="AA299" s="187"/>
      <c r="AB299" s="189"/>
      <c r="AC299" s="187"/>
      <c r="AD299" s="25"/>
      <c r="AE299" s="25"/>
    </row>
    <row r="300">
      <c r="A300" s="187"/>
      <c r="B300" s="187"/>
      <c r="C300" s="187"/>
      <c r="D300" s="187"/>
      <c r="E300" s="187"/>
      <c r="F300" s="187"/>
      <c r="G300" s="188"/>
      <c r="H300" s="187"/>
      <c r="I300" s="187"/>
      <c r="J300" s="188"/>
      <c r="K300" s="188"/>
      <c r="L300" s="187"/>
      <c r="M300" s="188"/>
      <c r="N300" s="188"/>
      <c r="O300" s="188"/>
      <c r="P300" s="189"/>
      <c r="Q300" s="187"/>
      <c r="R300" s="188"/>
      <c r="S300" s="188"/>
      <c r="T300" s="188"/>
      <c r="U300" s="188"/>
      <c r="V300" s="188"/>
      <c r="W300" s="188"/>
      <c r="X300" s="188"/>
      <c r="Y300" s="188"/>
      <c r="Z300" s="188"/>
      <c r="AA300" s="187"/>
      <c r="AB300" s="189"/>
      <c r="AC300" s="187"/>
      <c r="AD300" s="25"/>
      <c r="AE300" s="25"/>
    </row>
    <row r="301">
      <c r="A301" s="187"/>
      <c r="B301" s="187"/>
      <c r="C301" s="187"/>
      <c r="D301" s="187"/>
      <c r="E301" s="187"/>
      <c r="F301" s="187"/>
      <c r="G301" s="188"/>
      <c r="H301" s="187"/>
      <c r="I301" s="187"/>
      <c r="J301" s="188"/>
      <c r="K301" s="188"/>
      <c r="L301" s="187"/>
      <c r="M301" s="188"/>
      <c r="N301" s="188"/>
      <c r="O301" s="188"/>
      <c r="P301" s="189"/>
      <c r="Q301" s="187"/>
      <c r="R301" s="188"/>
      <c r="S301" s="188"/>
      <c r="T301" s="188"/>
      <c r="U301" s="188"/>
      <c r="V301" s="188"/>
      <c r="W301" s="188"/>
      <c r="X301" s="188"/>
      <c r="Y301" s="188"/>
      <c r="Z301" s="188"/>
      <c r="AA301" s="187"/>
      <c r="AB301" s="189"/>
      <c r="AC301" s="187"/>
      <c r="AD301" s="25"/>
      <c r="AE301" s="25"/>
    </row>
    <row r="302">
      <c r="A302" s="187"/>
      <c r="B302" s="187"/>
      <c r="C302" s="187"/>
      <c r="D302" s="187"/>
      <c r="E302" s="187"/>
      <c r="F302" s="187"/>
      <c r="G302" s="188"/>
      <c r="H302" s="187"/>
      <c r="I302" s="187"/>
      <c r="J302" s="188"/>
      <c r="K302" s="188"/>
      <c r="L302" s="187"/>
      <c r="M302" s="188"/>
      <c r="N302" s="188"/>
      <c r="O302" s="188"/>
      <c r="P302" s="189"/>
      <c r="Q302" s="187"/>
      <c r="R302" s="188"/>
      <c r="S302" s="188"/>
      <c r="T302" s="188"/>
      <c r="U302" s="188"/>
      <c r="V302" s="188"/>
      <c r="W302" s="188"/>
      <c r="X302" s="188"/>
      <c r="Y302" s="188"/>
      <c r="Z302" s="188"/>
      <c r="AA302" s="187"/>
      <c r="AB302" s="189"/>
      <c r="AC302" s="187"/>
      <c r="AD302" s="25"/>
      <c r="AE302" s="25"/>
    </row>
    <row r="303">
      <c r="A303" s="187"/>
      <c r="B303" s="187"/>
      <c r="C303" s="187"/>
      <c r="D303" s="187"/>
      <c r="E303" s="187"/>
      <c r="F303" s="187"/>
      <c r="G303" s="188"/>
      <c r="H303" s="187"/>
      <c r="I303" s="187"/>
      <c r="J303" s="188"/>
      <c r="K303" s="188"/>
      <c r="L303" s="187"/>
      <c r="M303" s="188"/>
      <c r="N303" s="188"/>
      <c r="O303" s="188"/>
      <c r="P303" s="189"/>
      <c r="Q303" s="187"/>
      <c r="R303" s="188"/>
      <c r="S303" s="188"/>
      <c r="T303" s="188"/>
      <c r="U303" s="188"/>
      <c r="V303" s="188"/>
      <c r="W303" s="188"/>
      <c r="X303" s="188"/>
      <c r="Y303" s="188"/>
      <c r="Z303" s="188"/>
      <c r="AA303" s="187"/>
      <c r="AB303" s="189"/>
      <c r="AC303" s="187"/>
      <c r="AD303" s="25"/>
      <c r="AE303" s="25"/>
    </row>
    <row r="304">
      <c r="A304" s="187"/>
      <c r="B304" s="187"/>
      <c r="C304" s="187"/>
      <c r="D304" s="187"/>
      <c r="E304" s="187"/>
      <c r="F304" s="187"/>
      <c r="G304" s="188"/>
      <c r="H304" s="187"/>
      <c r="I304" s="187"/>
      <c r="J304" s="188"/>
      <c r="K304" s="187"/>
      <c r="L304" s="188"/>
      <c r="M304" s="188"/>
      <c r="N304" s="188"/>
      <c r="O304" s="188"/>
      <c r="P304" s="189"/>
      <c r="Q304" s="187"/>
      <c r="R304" s="188"/>
      <c r="S304" s="188"/>
      <c r="T304" s="188"/>
      <c r="U304" s="188"/>
      <c r="V304" s="188"/>
      <c r="W304" s="188"/>
      <c r="X304" s="188"/>
      <c r="Y304" s="188"/>
      <c r="Z304" s="188"/>
      <c r="AA304" s="187"/>
      <c r="AB304" s="189"/>
      <c r="AC304" s="187"/>
      <c r="AD304" s="25"/>
      <c r="AE304" s="25"/>
    </row>
    <row r="305">
      <c r="A305" s="187"/>
      <c r="B305" s="187"/>
      <c r="C305" s="187"/>
      <c r="D305" s="187"/>
      <c r="E305" s="187"/>
      <c r="F305" s="187"/>
      <c r="G305" s="188"/>
      <c r="H305" s="187"/>
      <c r="I305" s="187"/>
      <c r="J305" s="188"/>
      <c r="K305" s="188"/>
      <c r="L305" s="187"/>
      <c r="M305" s="188"/>
      <c r="N305" s="188"/>
      <c r="O305" s="188"/>
      <c r="P305" s="189"/>
      <c r="Q305" s="187"/>
      <c r="R305" s="188"/>
      <c r="S305" s="188"/>
      <c r="T305" s="188"/>
      <c r="U305" s="188"/>
      <c r="V305" s="188"/>
      <c r="W305" s="188"/>
      <c r="X305" s="188"/>
      <c r="Y305" s="188"/>
      <c r="Z305" s="188"/>
      <c r="AA305" s="187"/>
      <c r="AB305" s="189"/>
      <c r="AC305" s="187"/>
      <c r="AD305" s="25"/>
      <c r="AE305" s="25"/>
    </row>
    <row r="306">
      <c r="A306" s="187"/>
      <c r="B306" s="187"/>
      <c r="C306" s="187"/>
      <c r="D306" s="187"/>
      <c r="E306" s="187"/>
      <c r="F306" s="187"/>
      <c r="G306" s="188"/>
      <c r="H306" s="187"/>
      <c r="I306" s="187"/>
      <c r="J306" s="188"/>
      <c r="K306" s="188"/>
      <c r="L306" s="187"/>
      <c r="M306" s="188"/>
      <c r="N306" s="188"/>
      <c r="O306" s="188"/>
      <c r="P306" s="189"/>
      <c r="Q306" s="187"/>
      <c r="R306" s="188"/>
      <c r="S306" s="188"/>
      <c r="T306" s="188"/>
      <c r="U306" s="188"/>
      <c r="V306" s="188"/>
      <c r="W306" s="188"/>
      <c r="X306" s="188"/>
      <c r="Y306" s="188"/>
      <c r="Z306" s="188"/>
      <c r="AA306" s="187"/>
      <c r="AB306" s="189"/>
      <c r="AC306" s="187"/>
      <c r="AD306" s="25"/>
      <c r="AE306" s="25"/>
    </row>
    <row r="307">
      <c r="A307" s="187"/>
      <c r="B307" s="187"/>
      <c r="C307" s="187"/>
      <c r="D307" s="187"/>
      <c r="E307" s="187"/>
      <c r="F307" s="187"/>
      <c r="G307" s="188"/>
      <c r="H307" s="187"/>
      <c r="I307" s="187"/>
      <c r="J307" s="188"/>
      <c r="K307" s="188"/>
      <c r="L307" s="187"/>
      <c r="M307" s="188"/>
      <c r="N307" s="188"/>
      <c r="O307" s="188"/>
      <c r="P307" s="189"/>
      <c r="Q307" s="187"/>
      <c r="R307" s="188"/>
      <c r="S307" s="188"/>
      <c r="T307" s="188"/>
      <c r="U307" s="188"/>
      <c r="V307" s="188"/>
      <c r="W307" s="188"/>
      <c r="X307" s="188"/>
      <c r="Y307" s="188"/>
      <c r="Z307" s="188"/>
      <c r="AA307" s="187"/>
      <c r="AB307" s="189"/>
      <c r="AC307" s="187"/>
      <c r="AD307" s="25"/>
      <c r="AE307" s="25"/>
    </row>
    <row r="308">
      <c r="A308" s="187"/>
      <c r="B308" s="187"/>
      <c r="C308" s="187"/>
      <c r="D308" s="187"/>
      <c r="E308" s="187"/>
      <c r="F308" s="187"/>
      <c r="G308" s="188"/>
      <c r="H308" s="187"/>
      <c r="I308" s="187"/>
      <c r="J308" s="188"/>
      <c r="K308" s="188"/>
      <c r="L308" s="188"/>
      <c r="M308" s="188"/>
      <c r="N308" s="188"/>
      <c r="O308" s="188"/>
      <c r="P308" s="189"/>
      <c r="Q308" s="187"/>
      <c r="R308" s="188"/>
      <c r="S308" s="188"/>
      <c r="T308" s="188"/>
      <c r="U308" s="188"/>
      <c r="V308" s="188"/>
      <c r="W308" s="188"/>
      <c r="X308" s="188"/>
      <c r="Y308" s="188"/>
      <c r="Z308" s="188"/>
      <c r="AA308" s="187"/>
      <c r="AB308" s="189"/>
      <c r="AC308" s="187"/>
      <c r="AD308" s="25"/>
      <c r="AE308" s="25"/>
    </row>
    <row r="309">
      <c r="A309" s="187"/>
      <c r="B309" s="187"/>
      <c r="C309" s="187"/>
      <c r="D309" s="187"/>
      <c r="E309" s="187"/>
      <c r="F309" s="187"/>
      <c r="G309" s="188"/>
      <c r="H309" s="187"/>
      <c r="I309" s="187"/>
      <c r="J309" s="188"/>
      <c r="K309" s="187"/>
      <c r="L309" s="188"/>
      <c r="M309" s="188"/>
      <c r="N309" s="188"/>
      <c r="O309" s="188"/>
      <c r="P309" s="189"/>
      <c r="Q309" s="187"/>
      <c r="R309" s="188"/>
      <c r="S309" s="188"/>
      <c r="T309" s="188"/>
      <c r="U309" s="188"/>
      <c r="V309" s="188"/>
      <c r="W309" s="188"/>
      <c r="X309" s="188"/>
      <c r="Y309" s="188"/>
      <c r="Z309" s="188"/>
      <c r="AA309" s="187"/>
      <c r="AB309" s="189"/>
      <c r="AC309" s="187"/>
      <c r="AD309" s="25"/>
      <c r="AE309" s="25"/>
    </row>
    <row r="310">
      <c r="A310" s="187"/>
      <c r="B310" s="187"/>
      <c r="C310" s="187"/>
      <c r="D310" s="187"/>
      <c r="E310" s="187"/>
      <c r="F310" s="187"/>
      <c r="G310" s="188"/>
      <c r="H310" s="187"/>
      <c r="I310" s="187"/>
      <c r="J310" s="188"/>
      <c r="K310" s="187"/>
      <c r="L310" s="188"/>
      <c r="M310" s="188"/>
      <c r="N310" s="188"/>
      <c r="O310" s="188"/>
      <c r="P310" s="189"/>
      <c r="Q310" s="187"/>
      <c r="R310" s="188"/>
      <c r="S310" s="188"/>
      <c r="T310" s="188"/>
      <c r="U310" s="188"/>
      <c r="V310" s="188"/>
      <c r="W310" s="188"/>
      <c r="X310" s="188"/>
      <c r="Y310" s="188"/>
      <c r="Z310" s="188"/>
      <c r="AA310" s="187"/>
      <c r="AB310" s="189"/>
      <c r="AC310" s="187"/>
      <c r="AD310" s="25"/>
      <c r="AE310" s="25"/>
    </row>
    <row r="311">
      <c r="A311" s="187"/>
      <c r="B311" s="187"/>
      <c r="C311" s="187"/>
      <c r="D311" s="187"/>
      <c r="E311" s="187"/>
      <c r="F311" s="187"/>
      <c r="G311" s="188"/>
      <c r="H311" s="187"/>
      <c r="I311" s="187"/>
      <c r="J311" s="188"/>
      <c r="K311" s="188"/>
      <c r="L311" s="187"/>
      <c r="M311" s="188"/>
      <c r="N311" s="188"/>
      <c r="O311" s="188"/>
      <c r="P311" s="189"/>
      <c r="Q311" s="187"/>
      <c r="R311" s="188"/>
      <c r="S311" s="188"/>
      <c r="T311" s="188"/>
      <c r="U311" s="188"/>
      <c r="V311" s="188"/>
      <c r="W311" s="188"/>
      <c r="X311" s="188"/>
      <c r="Y311" s="188"/>
      <c r="Z311" s="188"/>
      <c r="AA311" s="187"/>
      <c r="AB311" s="189"/>
      <c r="AC311" s="187"/>
      <c r="AD311" s="25"/>
      <c r="AE311" s="25"/>
    </row>
    <row r="312">
      <c r="A312" s="187"/>
      <c r="B312" s="187"/>
      <c r="C312" s="187"/>
      <c r="D312" s="187"/>
      <c r="E312" s="187"/>
      <c r="F312" s="187"/>
      <c r="G312" s="188"/>
      <c r="H312" s="187"/>
      <c r="I312" s="187"/>
      <c r="J312" s="188"/>
      <c r="K312" s="187"/>
      <c r="L312" s="188"/>
      <c r="M312" s="188"/>
      <c r="N312" s="188"/>
      <c r="O312" s="188"/>
      <c r="P312" s="189"/>
      <c r="Q312" s="187"/>
      <c r="R312" s="188"/>
      <c r="S312" s="188"/>
      <c r="T312" s="188"/>
      <c r="U312" s="188"/>
      <c r="V312" s="188"/>
      <c r="W312" s="188"/>
      <c r="X312" s="188"/>
      <c r="Y312" s="188"/>
      <c r="Z312" s="188"/>
      <c r="AA312" s="187"/>
      <c r="AB312" s="189"/>
      <c r="AC312" s="187"/>
      <c r="AD312" s="25"/>
      <c r="AE312" s="25"/>
    </row>
    <row r="313">
      <c r="A313" s="187"/>
      <c r="B313" s="187"/>
      <c r="C313" s="187"/>
      <c r="D313" s="187"/>
      <c r="E313" s="187"/>
      <c r="F313" s="187"/>
      <c r="G313" s="188"/>
      <c r="H313" s="187"/>
      <c r="I313" s="187"/>
      <c r="J313" s="188"/>
      <c r="K313" s="187"/>
      <c r="L313" s="188"/>
      <c r="M313" s="188"/>
      <c r="N313" s="188"/>
      <c r="O313" s="188"/>
      <c r="P313" s="189"/>
      <c r="Q313" s="187"/>
      <c r="R313" s="188"/>
      <c r="S313" s="188"/>
      <c r="T313" s="188"/>
      <c r="U313" s="188"/>
      <c r="V313" s="188"/>
      <c r="W313" s="188"/>
      <c r="X313" s="188"/>
      <c r="Y313" s="188"/>
      <c r="Z313" s="188"/>
      <c r="AA313" s="187"/>
      <c r="AB313" s="189"/>
      <c r="AC313" s="187"/>
      <c r="AD313" s="25"/>
      <c r="AE313" s="25"/>
    </row>
    <row r="314">
      <c r="A314" s="187"/>
      <c r="B314" s="187"/>
      <c r="C314" s="187"/>
      <c r="D314" s="187"/>
      <c r="E314" s="187"/>
      <c r="F314" s="187"/>
      <c r="G314" s="188"/>
      <c r="H314" s="187"/>
      <c r="I314" s="187"/>
      <c r="J314" s="188"/>
      <c r="K314" s="188"/>
      <c r="L314" s="188"/>
      <c r="M314" s="188"/>
      <c r="N314" s="188"/>
      <c r="O314" s="188"/>
      <c r="P314" s="189"/>
      <c r="Q314" s="187"/>
      <c r="R314" s="188"/>
      <c r="S314" s="188"/>
      <c r="T314" s="188"/>
      <c r="U314" s="188"/>
      <c r="V314" s="188"/>
      <c r="W314" s="188"/>
      <c r="X314" s="188"/>
      <c r="Y314" s="188"/>
      <c r="Z314" s="188"/>
      <c r="AA314" s="187"/>
      <c r="AB314" s="189"/>
      <c r="AC314" s="187"/>
      <c r="AD314" s="25"/>
      <c r="AE314" s="25"/>
    </row>
    <row r="315">
      <c r="A315" s="187"/>
      <c r="B315" s="187"/>
      <c r="C315" s="187"/>
      <c r="D315" s="187"/>
      <c r="E315" s="187"/>
      <c r="F315" s="187"/>
      <c r="G315" s="188"/>
      <c r="H315" s="188"/>
      <c r="I315" s="188"/>
      <c r="J315" s="188"/>
      <c r="K315" s="188"/>
      <c r="L315" s="188"/>
      <c r="M315" s="188"/>
      <c r="N315" s="188"/>
      <c r="O315" s="188"/>
      <c r="P315" s="189"/>
      <c r="Q315" s="188"/>
      <c r="R315" s="188"/>
      <c r="S315" s="188"/>
      <c r="T315" s="188"/>
      <c r="U315" s="188"/>
      <c r="V315" s="188"/>
      <c r="W315" s="188"/>
      <c r="X315" s="188"/>
      <c r="Y315" s="188"/>
      <c r="Z315" s="188"/>
      <c r="AA315" s="187"/>
      <c r="AB315" s="189"/>
      <c r="AC315" s="187"/>
      <c r="AD315" s="25"/>
      <c r="AE315" s="25"/>
    </row>
    <row r="316">
      <c r="A316" s="187"/>
      <c r="B316" s="187"/>
      <c r="C316" s="187"/>
      <c r="D316" s="187"/>
      <c r="E316" s="187"/>
      <c r="F316" s="187"/>
      <c r="G316" s="188"/>
      <c r="H316" s="188"/>
      <c r="I316" s="188"/>
      <c r="J316" s="188"/>
      <c r="K316" s="188"/>
      <c r="L316" s="188"/>
      <c r="M316" s="188"/>
      <c r="N316" s="188"/>
      <c r="O316" s="188"/>
      <c r="P316" s="189"/>
      <c r="Q316" s="188"/>
      <c r="R316" s="188"/>
      <c r="S316" s="188"/>
      <c r="T316" s="188"/>
      <c r="U316" s="188"/>
      <c r="V316" s="188"/>
      <c r="W316" s="188"/>
      <c r="X316" s="188"/>
      <c r="Y316" s="188"/>
      <c r="Z316" s="188"/>
      <c r="AA316" s="187"/>
      <c r="AB316" s="189"/>
      <c r="AC316" s="187"/>
      <c r="AD316" s="25"/>
      <c r="AE316" s="25"/>
    </row>
    <row r="317">
      <c r="A317" s="187"/>
      <c r="B317" s="187"/>
      <c r="C317" s="187"/>
      <c r="D317" s="187"/>
      <c r="E317" s="187"/>
      <c r="F317" s="187"/>
      <c r="G317" s="188"/>
      <c r="H317" s="188"/>
      <c r="I317" s="188"/>
      <c r="J317" s="188"/>
      <c r="K317" s="188"/>
      <c r="L317" s="188"/>
      <c r="M317" s="188"/>
      <c r="N317" s="188"/>
      <c r="O317" s="188"/>
      <c r="P317" s="189"/>
      <c r="Q317" s="188"/>
      <c r="R317" s="188"/>
      <c r="S317" s="188"/>
      <c r="T317" s="188"/>
      <c r="U317" s="188"/>
      <c r="V317" s="188"/>
      <c r="W317" s="188"/>
      <c r="X317" s="188"/>
      <c r="Y317" s="188"/>
      <c r="Z317" s="188"/>
      <c r="AA317" s="187"/>
      <c r="AB317" s="189"/>
      <c r="AC317" s="187"/>
      <c r="AD317" s="25"/>
      <c r="AE317" s="25"/>
    </row>
    <row r="318">
      <c r="A318" s="187"/>
      <c r="B318" s="187"/>
      <c r="C318" s="187"/>
      <c r="D318" s="187"/>
      <c r="E318" s="187"/>
      <c r="F318" s="187"/>
      <c r="G318" s="188"/>
      <c r="H318" s="188"/>
      <c r="I318" s="188"/>
      <c r="J318" s="188"/>
      <c r="K318" s="188"/>
      <c r="L318" s="188"/>
      <c r="M318" s="188"/>
      <c r="N318" s="188"/>
      <c r="O318" s="188"/>
      <c r="P318" s="189"/>
      <c r="Q318" s="188"/>
      <c r="R318" s="188"/>
      <c r="S318" s="188"/>
      <c r="T318" s="188"/>
      <c r="U318" s="188"/>
      <c r="V318" s="188"/>
      <c r="W318" s="188"/>
      <c r="X318" s="188"/>
      <c r="Y318" s="188"/>
      <c r="Z318" s="188"/>
      <c r="AA318" s="187"/>
      <c r="AB318" s="189"/>
      <c r="AC318" s="187"/>
      <c r="AD318" s="25"/>
      <c r="AE318" s="25"/>
    </row>
    <row r="319">
      <c r="A319" s="187"/>
      <c r="B319" s="187"/>
      <c r="C319" s="187"/>
      <c r="D319" s="187"/>
      <c r="E319" s="187"/>
      <c r="F319" s="187"/>
      <c r="G319" s="188"/>
      <c r="H319" s="188"/>
      <c r="I319" s="188"/>
      <c r="J319" s="188"/>
      <c r="K319" s="188"/>
      <c r="L319" s="188"/>
      <c r="M319" s="188"/>
      <c r="N319" s="188"/>
      <c r="O319" s="188"/>
      <c r="P319" s="189"/>
      <c r="Q319" s="188"/>
      <c r="R319" s="188"/>
      <c r="S319" s="188"/>
      <c r="T319" s="188"/>
      <c r="U319" s="188"/>
      <c r="V319" s="188"/>
      <c r="W319" s="188"/>
      <c r="X319" s="188"/>
      <c r="Y319" s="188"/>
      <c r="Z319" s="188"/>
      <c r="AA319" s="187"/>
      <c r="AB319" s="189"/>
      <c r="AC319" s="187"/>
      <c r="AD319" s="25"/>
      <c r="AE319" s="25"/>
    </row>
    <row r="320">
      <c r="A320" s="187"/>
      <c r="B320" s="187"/>
      <c r="C320" s="187"/>
      <c r="D320" s="187"/>
      <c r="E320" s="187"/>
      <c r="F320" s="187"/>
      <c r="G320" s="188"/>
      <c r="H320" s="188"/>
      <c r="I320" s="188"/>
      <c r="J320" s="188"/>
      <c r="K320" s="188"/>
      <c r="L320" s="188"/>
      <c r="M320" s="188"/>
      <c r="N320" s="188"/>
      <c r="O320" s="188"/>
      <c r="P320" s="189"/>
      <c r="Q320" s="188"/>
      <c r="R320" s="188"/>
      <c r="S320" s="188"/>
      <c r="T320" s="188"/>
      <c r="U320" s="188"/>
      <c r="V320" s="188"/>
      <c r="W320" s="188"/>
      <c r="X320" s="188"/>
      <c r="Y320" s="188"/>
      <c r="Z320" s="188"/>
      <c r="AA320" s="187"/>
      <c r="AB320" s="189"/>
      <c r="AC320" s="187"/>
      <c r="AD320" s="25"/>
      <c r="AE320" s="25"/>
    </row>
    <row r="321">
      <c r="A321" s="187"/>
      <c r="B321" s="187"/>
      <c r="C321" s="187"/>
      <c r="D321" s="187"/>
      <c r="E321" s="187"/>
      <c r="F321" s="187"/>
      <c r="G321" s="188"/>
      <c r="H321" s="188"/>
      <c r="I321" s="188"/>
      <c r="J321" s="188"/>
      <c r="K321" s="188"/>
      <c r="L321" s="188"/>
      <c r="M321" s="188"/>
      <c r="N321" s="188"/>
      <c r="O321" s="188"/>
      <c r="P321" s="189"/>
      <c r="Q321" s="188"/>
      <c r="R321" s="188"/>
      <c r="S321" s="188"/>
      <c r="T321" s="188"/>
      <c r="U321" s="188"/>
      <c r="V321" s="188"/>
      <c r="W321" s="188"/>
      <c r="X321" s="188"/>
      <c r="Y321" s="188"/>
      <c r="Z321" s="188"/>
      <c r="AA321" s="187"/>
      <c r="AB321" s="189"/>
      <c r="AC321" s="187"/>
      <c r="AD321" s="25"/>
      <c r="AE321" s="25"/>
    </row>
    <row r="322">
      <c r="A322" s="187"/>
      <c r="B322" s="187"/>
      <c r="C322" s="187"/>
      <c r="D322" s="187"/>
      <c r="E322" s="187"/>
      <c r="F322" s="187"/>
      <c r="G322" s="188"/>
      <c r="H322" s="188"/>
      <c r="I322" s="188"/>
      <c r="J322" s="188"/>
      <c r="K322" s="188"/>
      <c r="L322" s="188"/>
      <c r="M322" s="188"/>
      <c r="N322" s="188"/>
      <c r="O322" s="188"/>
      <c r="P322" s="189"/>
      <c r="Q322" s="188"/>
      <c r="R322" s="188"/>
      <c r="S322" s="188"/>
      <c r="T322" s="188"/>
      <c r="U322" s="188"/>
      <c r="V322" s="188"/>
      <c r="W322" s="188"/>
      <c r="X322" s="188"/>
      <c r="Y322" s="188"/>
      <c r="Z322" s="188"/>
      <c r="AA322" s="187"/>
      <c r="AB322" s="189"/>
      <c r="AC322" s="187"/>
      <c r="AD322" s="25"/>
      <c r="AE322" s="25"/>
    </row>
    <row r="323">
      <c r="A323" s="187"/>
      <c r="B323" s="187"/>
      <c r="C323" s="187"/>
      <c r="D323" s="187"/>
      <c r="E323" s="187"/>
      <c r="F323" s="187"/>
      <c r="G323" s="188"/>
      <c r="H323" s="188"/>
      <c r="I323" s="188"/>
      <c r="J323" s="188"/>
      <c r="K323" s="188"/>
      <c r="L323" s="188"/>
      <c r="M323" s="188"/>
      <c r="N323" s="188"/>
      <c r="O323" s="188"/>
      <c r="P323" s="189"/>
      <c r="Q323" s="188"/>
      <c r="R323" s="188"/>
      <c r="S323" s="188"/>
      <c r="T323" s="188"/>
      <c r="U323" s="188"/>
      <c r="V323" s="188"/>
      <c r="W323" s="188"/>
      <c r="X323" s="188"/>
      <c r="Y323" s="188"/>
      <c r="Z323" s="188"/>
      <c r="AA323" s="187"/>
      <c r="AB323" s="189"/>
      <c r="AC323" s="187"/>
      <c r="AD323" s="25"/>
      <c r="AE323" s="25"/>
    </row>
    <row r="324">
      <c r="A324" s="187"/>
      <c r="B324" s="187"/>
      <c r="C324" s="187"/>
      <c r="D324" s="187"/>
      <c r="E324" s="187"/>
      <c r="F324" s="187"/>
      <c r="G324" s="188"/>
      <c r="H324" s="188"/>
      <c r="I324" s="188"/>
      <c r="J324" s="188"/>
      <c r="K324" s="188"/>
      <c r="L324" s="188"/>
      <c r="M324" s="188"/>
      <c r="N324" s="188"/>
      <c r="O324" s="188"/>
      <c r="P324" s="189"/>
      <c r="Q324" s="188"/>
      <c r="R324" s="188"/>
      <c r="S324" s="188"/>
      <c r="T324" s="188"/>
      <c r="U324" s="188"/>
      <c r="V324" s="188"/>
      <c r="W324" s="188"/>
      <c r="X324" s="188"/>
      <c r="Y324" s="188"/>
      <c r="Z324" s="188"/>
      <c r="AA324" s="187"/>
      <c r="AB324" s="189"/>
      <c r="AC324" s="187"/>
      <c r="AD324" s="25"/>
      <c r="AE324" s="25"/>
    </row>
    <row r="325">
      <c r="A325" s="187"/>
      <c r="B325" s="187"/>
      <c r="C325" s="187"/>
      <c r="D325" s="187"/>
      <c r="E325" s="187"/>
      <c r="F325" s="187"/>
      <c r="G325" s="188"/>
      <c r="H325" s="188"/>
      <c r="I325" s="188"/>
      <c r="J325" s="188"/>
      <c r="K325" s="188"/>
      <c r="L325" s="188"/>
      <c r="M325" s="188"/>
      <c r="N325" s="188"/>
      <c r="O325" s="188"/>
      <c r="P325" s="189"/>
      <c r="Q325" s="188"/>
      <c r="R325" s="188"/>
      <c r="S325" s="188"/>
      <c r="T325" s="188"/>
      <c r="U325" s="188"/>
      <c r="V325" s="188"/>
      <c r="W325" s="188"/>
      <c r="X325" s="188"/>
      <c r="Y325" s="188"/>
      <c r="Z325" s="188"/>
      <c r="AA325" s="187"/>
      <c r="AB325" s="189"/>
      <c r="AC325" s="187"/>
      <c r="AD325" s="25"/>
      <c r="AE325" s="25"/>
    </row>
    <row r="326">
      <c r="A326" s="187"/>
      <c r="B326" s="187"/>
      <c r="C326" s="187"/>
      <c r="D326" s="187"/>
      <c r="E326" s="187"/>
      <c r="F326" s="187"/>
      <c r="G326" s="188"/>
      <c r="H326" s="188"/>
      <c r="I326" s="188"/>
      <c r="J326" s="188"/>
      <c r="K326" s="188"/>
      <c r="L326" s="188"/>
      <c r="M326" s="188"/>
      <c r="N326" s="188"/>
      <c r="O326" s="188"/>
      <c r="P326" s="189"/>
      <c r="Q326" s="188"/>
      <c r="R326" s="188"/>
      <c r="S326" s="188"/>
      <c r="T326" s="188"/>
      <c r="U326" s="188"/>
      <c r="V326" s="188"/>
      <c r="W326" s="188"/>
      <c r="X326" s="188"/>
      <c r="Y326" s="188"/>
      <c r="Z326" s="188"/>
      <c r="AA326" s="187"/>
      <c r="AB326" s="189"/>
      <c r="AC326" s="187"/>
      <c r="AD326" s="25"/>
      <c r="AE326" s="25"/>
    </row>
    <row r="327">
      <c r="A327" s="187"/>
      <c r="B327" s="187"/>
      <c r="C327" s="187"/>
      <c r="D327" s="187"/>
      <c r="E327" s="187"/>
      <c r="F327" s="187"/>
      <c r="G327" s="188"/>
      <c r="H327" s="188"/>
      <c r="I327" s="188"/>
      <c r="J327" s="188"/>
      <c r="K327" s="188"/>
      <c r="L327" s="188"/>
      <c r="M327" s="188"/>
      <c r="N327" s="188"/>
      <c r="O327" s="188"/>
      <c r="P327" s="189"/>
      <c r="Q327" s="188"/>
      <c r="R327" s="188"/>
      <c r="S327" s="188"/>
      <c r="T327" s="188"/>
      <c r="U327" s="188"/>
      <c r="V327" s="188"/>
      <c r="W327" s="188"/>
      <c r="X327" s="188"/>
      <c r="Y327" s="188"/>
      <c r="Z327" s="188"/>
      <c r="AA327" s="187"/>
      <c r="AB327" s="189"/>
      <c r="AC327" s="187"/>
      <c r="AD327" s="25"/>
      <c r="AE327" s="25"/>
    </row>
    <row r="328">
      <c r="A328" s="187"/>
      <c r="B328" s="187"/>
      <c r="C328" s="187"/>
      <c r="D328" s="187"/>
      <c r="E328" s="187"/>
      <c r="F328" s="187"/>
      <c r="G328" s="188"/>
      <c r="H328" s="188"/>
      <c r="I328" s="188"/>
      <c r="J328" s="188"/>
      <c r="K328" s="188"/>
      <c r="L328" s="188"/>
      <c r="M328" s="188"/>
      <c r="N328" s="188"/>
      <c r="O328" s="188"/>
      <c r="P328" s="189"/>
      <c r="Q328" s="188"/>
      <c r="R328" s="188"/>
      <c r="S328" s="188"/>
      <c r="T328" s="188"/>
      <c r="U328" s="188"/>
      <c r="V328" s="188"/>
      <c r="W328" s="188"/>
      <c r="X328" s="188"/>
      <c r="Y328" s="188"/>
      <c r="Z328" s="188"/>
      <c r="AA328" s="187"/>
      <c r="AB328" s="189"/>
      <c r="AC328" s="187"/>
      <c r="AD328" s="25"/>
      <c r="AE328" s="25"/>
    </row>
    <row r="329">
      <c r="A329" s="187"/>
      <c r="B329" s="187"/>
      <c r="C329" s="187"/>
      <c r="D329" s="187"/>
      <c r="E329" s="187"/>
      <c r="F329" s="187"/>
      <c r="G329" s="188"/>
      <c r="H329" s="188"/>
      <c r="I329" s="188"/>
      <c r="J329" s="188"/>
      <c r="K329" s="188"/>
      <c r="L329" s="188"/>
      <c r="M329" s="188"/>
      <c r="N329" s="188"/>
      <c r="O329" s="188"/>
      <c r="P329" s="189"/>
      <c r="Q329" s="188"/>
      <c r="R329" s="188"/>
      <c r="S329" s="188"/>
      <c r="T329" s="188"/>
      <c r="U329" s="188"/>
      <c r="V329" s="188"/>
      <c r="W329" s="188"/>
      <c r="X329" s="188"/>
      <c r="Y329" s="188"/>
      <c r="Z329" s="188"/>
      <c r="AA329" s="187"/>
      <c r="AB329" s="189"/>
      <c r="AC329" s="187"/>
      <c r="AD329" s="25"/>
      <c r="AE329" s="25"/>
    </row>
    <row r="330">
      <c r="A330" s="187"/>
      <c r="B330" s="187"/>
      <c r="C330" s="187"/>
      <c r="D330" s="187"/>
      <c r="E330" s="187"/>
      <c r="F330" s="187"/>
      <c r="G330" s="188"/>
      <c r="H330" s="188"/>
      <c r="I330" s="188"/>
      <c r="J330" s="188"/>
      <c r="K330" s="188"/>
      <c r="L330" s="188"/>
      <c r="M330" s="188"/>
      <c r="N330" s="188"/>
      <c r="O330" s="188"/>
      <c r="P330" s="189"/>
      <c r="Q330" s="188"/>
      <c r="R330" s="188"/>
      <c r="S330" s="188"/>
      <c r="T330" s="188"/>
      <c r="U330" s="188"/>
      <c r="V330" s="188"/>
      <c r="W330" s="188"/>
      <c r="X330" s="188"/>
      <c r="Y330" s="188"/>
      <c r="Z330" s="188"/>
      <c r="AA330" s="187"/>
      <c r="AB330" s="189"/>
      <c r="AC330" s="187"/>
      <c r="AD330" s="25"/>
      <c r="AE330" s="25"/>
    </row>
    <row r="331">
      <c r="A331" s="187"/>
      <c r="B331" s="187"/>
      <c r="C331" s="187"/>
      <c r="D331" s="187"/>
      <c r="E331" s="187"/>
      <c r="F331" s="187"/>
      <c r="G331" s="188"/>
      <c r="H331" s="188"/>
      <c r="I331" s="188"/>
      <c r="J331" s="188"/>
      <c r="K331" s="188"/>
      <c r="L331" s="188"/>
      <c r="M331" s="188"/>
      <c r="N331" s="188"/>
      <c r="O331" s="188"/>
      <c r="P331" s="189"/>
      <c r="Q331" s="188"/>
      <c r="R331" s="188"/>
      <c r="S331" s="188"/>
      <c r="T331" s="188"/>
      <c r="U331" s="188"/>
      <c r="V331" s="188"/>
      <c r="W331" s="188"/>
      <c r="X331" s="188"/>
      <c r="Y331" s="188"/>
      <c r="Z331" s="188"/>
      <c r="AA331" s="187"/>
      <c r="AB331" s="189"/>
      <c r="AC331" s="187"/>
      <c r="AD331" s="25"/>
      <c r="AE331" s="25"/>
    </row>
    <row r="332">
      <c r="A332" s="187"/>
      <c r="B332" s="187"/>
      <c r="C332" s="187"/>
      <c r="D332" s="187"/>
      <c r="E332" s="187"/>
      <c r="F332" s="187"/>
      <c r="G332" s="188"/>
      <c r="H332" s="188"/>
      <c r="I332" s="188"/>
      <c r="J332" s="188"/>
      <c r="K332" s="188"/>
      <c r="L332" s="188"/>
      <c r="M332" s="188"/>
      <c r="N332" s="188"/>
      <c r="O332" s="188"/>
      <c r="P332" s="189"/>
      <c r="Q332" s="188"/>
      <c r="R332" s="188"/>
      <c r="S332" s="188"/>
      <c r="T332" s="188"/>
      <c r="U332" s="188"/>
      <c r="V332" s="188"/>
      <c r="W332" s="188"/>
      <c r="X332" s="188"/>
      <c r="Y332" s="188"/>
      <c r="Z332" s="188"/>
      <c r="AA332" s="187"/>
      <c r="AB332" s="189"/>
      <c r="AC332" s="187"/>
      <c r="AD332" s="25"/>
      <c r="AE332" s="25"/>
    </row>
    <row r="333">
      <c r="A333" s="187"/>
      <c r="B333" s="187"/>
      <c r="C333" s="187"/>
      <c r="D333" s="187"/>
      <c r="E333" s="187"/>
      <c r="F333" s="187"/>
      <c r="G333" s="188"/>
      <c r="H333" s="188"/>
      <c r="I333" s="188"/>
      <c r="J333" s="188"/>
      <c r="K333" s="188"/>
      <c r="L333" s="188"/>
      <c r="M333" s="188"/>
      <c r="N333" s="188"/>
      <c r="O333" s="188"/>
      <c r="P333" s="189"/>
      <c r="Q333" s="188"/>
      <c r="R333" s="188"/>
      <c r="S333" s="188"/>
      <c r="T333" s="188"/>
      <c r="U333" s="188"/>
      <c r="V333" s="188"/>
      <c r="W333" s="188"/>
      <c r="X333" s="188"/>
      <c r="Y333" s="188"/>
      <c r="Z333" s="188"/>
      <c r="AA333" s="187"/>
      <c r="AB333" s="189"/>
      <c r="AC333" s="187"/>
      <c r="AD333" s="25"/>
      <c r="AE333" s="25"/>
    </row>
    <row r="334">
      <c r="A334" s="187"/>
      <c r="B334" s="187"/>
      <c r="C334" s="187"/>
      <c r="D334" s="187"/>
      <c r="E334" s="187"/>
      <c r="F334" s="187"/>
      <c r="G334" s="188"/>
      <c r="H334" s="188"/>
      <c r="I334" s="188"/>
      <c r="J334" s="188"/>
      <c r="K334" s="188"/>
      <c r="L334" s="188"/>
      <c r="M334" s="187"/>
      <c r="N334" s="187"/>
      <c r="O334" s="188"/>
      <c r="P334" s="189"/>
      <c r="Q334" s="188"/>
      <c r="R334" s="188"/>
      <c r="S334" s="188"/>
      <c r="T334" s="188"/>
      <c r="U334" s="188"/>
      <c r="V334" s="188"/>
      <c r="W334" s="188"/>
      <c r="X334" s="188"/>
      <c r="Y334" s="188"/>
      <c r="Z334" s="188"/>
      <c r="AA334" s="188"/>
      <c r="AB334" s="189"/>
      <c r="AC334" s="187"/>
      <c r="AD334" s="25"/>
      <c r="AE334" s="25"/>
    </row>
    <row r="335">
      <c r="A335" s="187"/>
      <c r="B335" s="187"/>
      <c r="C335" s="187"/>
      <c r="D335" s="187"/>
      <c r="E335" s="187"/>
      <c r="F335" s="187"/>
      <c r="G335" s="188"/>
      <c r="H335" s="188"/>
      <c r="I335" s="188"/>
      <c r="J335" s="188"/>
      <c r="K335" s="188"/>
      <c r="L335" s="188"/>
      <c r="M335" s="187"/>
      <c r="N335" s="187"/>
      <c r="O335" s="188"/>
      <c r="P335" s="189"/>
      <c r="Q335" s="188"/>
      <c r="R335" s="188"/>
      <c r="S335" s="188"/>
      <c r="T335" s="188"/>
      <c r="U335" s="188"/>
      <c r="V335" s="188"/>
      <c r="W335" s="188"/>
      <c r="X335" s="188"/>
      <c r="Y335" s="188"/>
      <c r="Z335" s="188"/>
      <c r="AA335" s="187"/>
      <c r="AB335" s="189"/>
      <c r="AC335" s="187"/>
      <c r="AD335" s="25"/>
      <c r="AE335" s="25"/>
    </row>
    <row r="336">
      <c r="A336" s="187"/>
      <c r="B336" s="187"/>
      <c r="C336" s="187"/>
      <c r="D336" s="187"/>
      <c r="E336" s="187"/>
      <c r="F336" s="187"/>
      <c r="G336" s="188"/>
      <c r="H336" s="188"/>
      <c r="I336" s="188"/>
      <c r="J336" s="188"/>
      <c r="K336" s="188"/>
      <c r="L336" s="188"/>
      <c r="M336" s="188"/>
      <c r="N336" s="188"/>
      <c r="O336" s="188"/>
      <c r="P336" s="189"/>
      <c r="Q336" s="188"/>
      <c r="R336" s="188"/>
      <c r="S336" s="188"/>
      <c r="T336" s="188"/>
      <c r="U336" s="188"/>
      <c r="V336" s="188"/>
      <c r="W336" s="188"/>
      <c r="X336" s="188"/>
      <c r="Y336" s="187"/>
      <c r="Z336" s="187"/>
      <c r="AA336" s="188"/>
      <c r="AB336" s="189"/>
      <c r="AC336" s="187"/>
      <c r="AD336" s="25"/>
      <c r="AE336" s="25"/>
    </row>
    <row r="337">
      <c r="A337" s="187"/>
      <c r="B337" s="187"/>
      <c r="C337" s="187"/>
      <c r="D337" s="187"/>
      <c r="E337" s="187"/>
      <c r="F337" s="187"/>
      <c r="G337" s="188"/>
      <c r="H337" s="187"/>
      <c r="I337" s="187"/>
      <c r="J337" s="188"/>
      <c r="K337" s="188"/>
      <c r="L337" s="188"/>
      <c r="M337" s="188"/>
      <c r="N337" s="188"/>
      <c r="O337" s="188"/>
      <c r="P337" s="189"/>
      <c r="Q337" s="187"/>
      <c r="R337" s="188"/>
      <c r="S337" s="188"/>
      <c r="T337" s="188"/>
      <c r="U337" s="188"/>
      <c r="V337" s="188"/>
      <c r="W337" s="188"/>
      <c r="X337" s="188"/>
      <c r="Y337" s="188"/>
      <c r="Z337" s="188"/>
      <c r="AA337" s="187"/>
      <c r="AB337" s="189"/>
      <c r="AC337" s="187"/>
      <c r="AD337" s="25"/>
      <c r="AE337" s="25"/>
    </row>
    <row r="338">
      <c r="A338" s="187"/>
      <c r="B338" s="187"/>
      <c r="C338" s="187"/>
      <c r="D338" s="187"/>
      <c r="E338" s="187"/>
      <c r="F338" s="187"/>
      <c r="G338" s="188"/>
      <c r="H338" s="187"/>
      <c r="I338" s="187"/>
      <c r="J338" s="188"/>
      <c r="K338" s="188"/>
      <c r="L338" s="188"/>
      <c r="M338" s="188"/>
      <c r="N338" s="188"/>
      <c r="O338" s="188"/>
      <c r="P338" s="189"/>
      <c r="Q338" s="187"/>
      <c r="R338" s="188"/>
      <c r="S338" s="188"/>
      <c r="T338" s="188"/>
      <c r="U338" s="188"/>
      <c r="V338" s="188"/>
      <c r="W338" s="188"/>
      <c r="X338" s="188"/>
      <c r="Y338" s="188"/>
      <c r="Z338" s="188"/>
      <c r="AA338" s="187"/>
      <c r="AB338" s="189"/>
      <c r="AC338" s="187"/>
      <c r="AD338" s="25"/>
      <c r="AE338" s="25"/>
    </row>
    <row r="339">
      <c r="A339" s="187"/>
      <c r="B339" s="187"/>
      <c r="C339" s="187"/>
      <c r="D339" s="187"/>
      <c r="E339" s="187"/>
      <c r="F339" s="187"/>
      <c r="G339" s="188"/>
      <c r="H339" s="187"/>
      <c r="I339" s="187"/>
      <c r="J339" s="188"/>
      <c r="K339" s="188"/>
      <c r="L339" s="188"/>
      <c r="M339" s="188"/>
      <c r="N339" s="188"/>
      <c r="O339" s="188"/>
      <c r="P339" s="189"/>
      <c r="Q339" s="187"/>
      <c r="R339" s="188"/>
      <c r="S339" s="188"/>
      <c r="T339" s="188"/>
      <c r="U339" s="188"/>
      <c r="V339" s="188"/>
      <c r="W339" s="188"/>
      <c r="X339" s="188"/>
      <c r="Y339" s="188"/>
      <c r="Z339" s="188"/>
      <c r="AA339" s="187"/>
      <c r="AB339" s="189"/>
      <c r="AC339" s="187"/>
      <c r="AD339" s="25"/>
      <c r="AE339" s="25"/>
    </row>
    <row r="340">
      <c r="A340" s="187"/>
      <c r="B340" s="187"/>
      <c r="C340" s="187"/>
      <c r="D340" s="187"/>
      <c r="E340" s="187"/>
      <c r="F340" s="187"/>
      <c r="G340" s="188"/>
      <c r="H340" s="187"/>
      <c r="I340" s="187"/>
      <c r="J340" s="188"/>
      <c r="K340" s="188"/>
      <c r="L340" s="188"/>
      <c r="M340" s="188"/>
      <c r="N340" s="188"/>
      <c r="O340" s="188"/>
      <c r="P340" s="189"/>
      <c r="Q340" s="187"/>
      <c r="R340" s="188"/>
      <c r="S340" s="188"/>
      <c r="T340" s="188"/>
      <c r="U340" s="188"/>
      <c r="V340" s="188"/>
      <c r="W340" s="188"/>
      <c r="X340" s="188"/>
      <c r="Y340" s="188"/>
      <c r="Z340" s="188"/>
      <c r="AA340" s="187"/>
      <c r="AB340" s="189"/>
      <c r="AC340" s="187"/>
      <c r="AD340" s="25"/>
      <c r="AE340" s="25"/>
    </row>
    <row r="341">
      <c r="A341" s="187"/>
      <c r="B341" s="187"/>
      <c r="C341" s="187"/>
      <c r="D341" s="187"/>
      <c r="E341" s="187"/>
      <c r="F341" s="187"/>
      <c r="G341" s="188"/>
      <c r="H341" s="187"/>
      <c r="I341" s="187"/>
      <c r="J341" s="188"/>
      <c r="K341" s="188"/>
      <c r="L341" s="188"/>
      <c r="M341" s="188"/>
      <c r="N341" s="188"/>
      <c r="O341" s="188"/>
      <c r="P341" s="189"/>
      <c r="Q341" s="187"/>
      <c r="R341" s="188"/>
      <c r="S341" s="188"/>
      <c r="T341" s="188"/>
      <c r="U341" s="188"/>
      <c r="V341" s="188"/>
      <c r="W341" s="188"/>
      <c r="X341" s="188"/>
      <c r="Y341" s="188"/>
      <c r="Z341" s="188"/>
      <c r="AA341" s="187"/>
      <c r="AB341" s="189"/>
      <c r="AC341" s="187"/>
      <c r="AD341" s="25"/>
      <c r="AE341" s="25"/>
    </row>
    <row r="342">
      <c r="A342" s="187"/>
      <c r="B342" s="187"/>
      <c r="C342" s="187"/>
      <c r="D342" s="187"/>
      <c r="E342" s="187"/>
      <c r="F342" s="187"/>
      <c r="G342" s="188"/>
      <c r="H342" s="188"/>
      <c r="I342" s="188"/>
      <c r="J342" s="188"/>
      <c r="K342" s="188"/>
      <c r="L342" s="188"/>
      <c r="M342" s="188"/>
      <c r="N342" s="188"/>
      <c r="O342" s="188"/>
      <c r="P342" s="189"/>
      <c r="Q342" s="188"/>
      <c r="R342" s="188"/>
      <c r="S342" s="188"/>
      <c r="T342" s="188"/>
      <c r="U342" s="188"/>
      <c r="V342" s="188"/>
      <c r="W342" s="188"/>
      <c r="X342" s="188"/>
      <c r="Y342" s="188"/>
      <c r="Z342" s="188"/>
      <c r="AA342" s="187"/>
      <c r="AB342" s="189"/>
      <c r="AC342" s="187"/>
      <c r="AD342" s="25"/>
      <c r="AE342" s="25"/>
    </row>
    <row r="343">
      <c r="A343" s="187"/>
      <c r="B343" s="187"/>
      <c r="C343" s="187"/>
      <c r="D343" s="187"/>
      <c r="E343" s="187"/>
      <c r="F343" s="187"/>
      <c r="G343" s="188"/>
      <c r="H343" s="187"/>
      <c r="I343" s="187"/>
      <c r="J343" s="188"/>
      <c r="K343" s="188"/>
      <c r="L343" s="188"/>
      <c r="M343" s="188"/>
      <c r="N343" s="188"/>
      <c r="O343" s="188"/>
      <c r="P343" s="189"/>
      <c r="Q343" s="187"/>
      <c r="R343" s="188"/>
      <c r="S343" s="188"/>
      <c r="T343" s="188"/>
      <c r="U343" s="188"/>
      <c r="V343" s="188"/>
      <c r="W343" s="188"/>
      <c r="X343" s="188"/>
      <c r="Y343" s="188"/>
      <c r="Z343" s="188"/>
      <c r="AA343" s="187"/>
      <c r="AB343" s="189"/>
      <c r="AC343" s="187"/>
      <c r="AD343" s="25"/>
      <c r="AE343" s="25"/>
    </row>
    <row r="344">
      <c r="A344" s="187"/>
      <c r="B344" s="187"/>
      <c r="C344" s="187"/>
      <c r="D344" s="187"/>
      <c r="E344" s="187"/>
      <c r="F344" s="187"/>
      <c r="G344" s="188"/>
      <c r="H344" s="187"/>
      <c r="I344" s="187"/>
      <c r="J344" s="188"/>
      <c r="K344" s="188"/>
      <c r="L344" s="188"/>
      <c r="M344" s="188"/>
      <c r="N344" s="188"/>
      <c r="O344" s="188"/>
      <c r="P344" s="189"/>
      <c r="Q344" s="187"/>
      <c r="R344" s="188"/>
      <c r="S344" s="188"/>
      <c r="T344" s="188"/>
      <c r="U344" s="188"/>
      <c r="V344" s="188"/>
      <c r="W344" s="188"/>
      <c r="X344" s="188"/>
      <c r="Y344" s="188"/>
      <c r="Z344" s="188"/>
      <c r="AA344" s="187"/>
      <c r="AB344" s="189"/>
      <c r="AC344" s="187"/>
      <c r="AD344" s="25"/>
      <c r="AE344" s="25"/>
    </row>
    <row r="345">
      <c r="A345" s="187"/>
      <c r="B345" s="187"/>
      <c r="C345" s="187"/>
      <c r="D345" s="187"/>
      <c r="E345" s="187"/>
      <c r="F345" s="187"/>
      <c r="G345" s="188"/>
      <c r="H345" s="187"/>
      <c r="I345" s="187"/>
      <c r="J345" s="188"/>
      <c r="K345" s="188"/>
      <c r="L345" s="188"/>
      <c r="M345" s="188"/>
      <c r="N345" s="188"/>
      <c r="O345" s="188"/>
      <c r="P345" s="189"/>
      <c r="Q345" s="187"/>
      <c r="R345" s="188"/>
      <c r="S345" s="188"/>
      <c r="T345" s="188"/>
      <c r="U345" s="188"/>
      <c r="V345" s="188"/>
      <c r="W345" s="188"/>
      <c r="X345" s="188"/>
      <c r="Y345" s="188"/>
      <c r="Z345" s="188"/>
      <c r="AA345" s="187"/>
      <c r="AB345" s="189"/>
      <c r="AC345" s="187"/>
      <c r="AD345" s="25"/>
      <c r="AE345" s="25"/>
    </row>
    <row r="346">
      <c r="A346" s="187"/>
      <c r="B346" s="187"/>
      <c r="C346" s="187"/>
      <c r="D346" s="187"/>
      <c r="E346" s="187"/>
      <c r="F346" s="187"/>
      <c r="G346" s="188"/>
      <c r="H346" s="188"/>
      <c r="I346" s="188"/>
      <c r="J346" s="188"/>
      <c r="K346" s="188"/>
      <c r="L346" s="188"/>
      <c r="M346" s="188"/>
      <c r="N346" s="188"/>
      <c r="O346" s="188"/>
      <c r="P346" s="189"/>
      <c r="Q346" s="188"/>
      <c r="R346" s="188"/>
      <c r="S346" s="188"/>
      <c r="T346" s="188"/>
      <c r="U346" s="188"/>
      <c r="V346" s="188"/>
      <c r="W346" s="188"/>
      <c r="X346" s="188"/>
      <c r="Y346" s="188"/>
      <c r="Z346" s="188"/>
      <c r="AA346" s="187"/>
      <c r="AB346" s="189"/>
      <c r="AC346" s="187"/>
      <c r="AD346" s="25"/>
      <c r="AE346" s="25"/>
    </row>
    <row r="347">
      <c r="A347" s="187"/>
      <c r="B347" s="187"/>
      <c r="C347" s="187"/>
      <c r="D347" s="187"/>
      <c r="E347" s="187"/>
      <c r="F347" s="187"/>
      <c r="G347" s="188"/>
      <c r="H347" s="187"/>
      <c r="I347" s="187"/>
      <c r="J347" s="188"/>
      <c r="K347" s="188"/>
      <c r="L347" s="188"/>
      <c r="M347" s="188"/>
      <c r="N347" s="188"/>
      <c r="O347" s="188"/>
      <c r="P347" s="189"/>
      <c r="Q347" s="187"/>
      <c r="R347" s="188"/>
      <c r="S347" s="188"/>
      <c r="T347" s="188"/>
      <c r="U347" s="188"/>
      <c r="V347" s="188"/>
      <c r="W347" s="188"/>
      <c r="X347" s="188"/>
      <c r="Y347" s="188"/>
      <c r="Z347" s="188"/>
      <c r="AA347" s="187"/>
      <c r="AB347" s="189"/>
      <c r="AC347" s="187"/>
      <c r="AD347" s="25"/>
      <c r="AE347" s="25"/>
    </row>
    <row r="348">
      <c r="A348" s="187"/>
      <c r="B348" s="187"/>
      <c r="C348" s="187"/>
      <c r="D348" s="187"/>
      <c r="E348" s="187"/>
      <c r="F348" s="187"/>
      <c r="G348" s="188"/>
      <c r="H348" s="187"/>
      <c r="I348" s="187"/>
      <c r="J348" s="188"/>
      <c r="K348" s="188"/>
      <c r="L348" s="188"/>
      <c r="M348" s="188"/>
      <c r="N348" s="188"/>
      <c r="O348" s="188"/>
      <c r="P348" s="189"/>
      <c r="Q348" s="187"/>
      <c r="R348" s="188"/>
      <c r="S348" s="188"/>
      <c r="T348" s="188"/>
      <c r="U348" s="188"/>
      <c r="V348" s="188"/>
      <c r="W348" s="188"/>
      <c r="X348" s="188"/>
      <c r="Y348" s="188"/>
      <c r="Z348" s="188"/>
      <c r="AA348" s="187"/>
      <c r="AB348" s="189"/>
      <c r="AC348" s="187"/>
      <c r="AD348" s="25"/>
      <c r="AE348" s="25"/>
    </row>
    <row r="349">
      <c r="A349" s="187"/>
      <c r="B349" s="187"/>
      <c r="C349" s="187"/>
      <c r="D349" s="187"/>
      <c r="E349" s="187"/>
      <c r="F349" s="187"/>
      <c r="G349" s="188"/>
      <c r="H349" s="187"/>
      <c r="I349" s="187"/>
      <c r="J349" s="188"/>
      <c r="K349" s="188"/>
      <c r="L349" s="188"/>
      <c r="M349" s="188"/>
      <c r="N349" s="188"/>
      <c r="O349" s="188"/>
      <c r="P349" s="189"/>
      <c r="Q349" s="187"/>
      <c r="R349" s="188"/>
      <c r="S349" s="188"/>
      <c r="T349" s="188"/>
      <c r="U349" s="188"/>
      <c r="V349" s="188"/>
      <c r="W349" s="188"/>
      <c r="X349" s="188"/>
      <c r="Y349" s="188"/>
      <c r="Z349" s="188"/>
      <c r="AA349" s="187"/>
      <c r="AB349" s="189"/>
      <c r="AC349" s="187"/>
      <c r="AD349" s="25"/>
      <c r="AE349" s="25"/>
    </row>
    <row r="350">
      <c r="A350" s="187"/>
      <c r="B350" s="187"/>
      <c r="C350" s="187"/>
      <c r="D350" s="187"/>
      <c r="E350" s="187"/>
      <c r="F350" s="187"/>
      <c r="G350" s="188"/>
      <c r="H350" s="187"/>
      <c r="I350" s="187"/>
      <c r="J350" s="188"/>
      <c r="K350" s="188"/>
      <c r="L350" s="188"/>
      <c r="M350" s="188"/>
      <c r="N350" s="188"/>
      <c r="O350" s="188"/>
      <c r="P350" s="189"/>
      <c r="Q350" s="187"/>
      <c r="R350" s="188"/>
      <c r="S350" s="188"/>
      <c r="T350" s="188"/>
      <c r="U350" s="188"/>
      <c r="V350" s="188"/>
      <c r="W350" s="188"/>
      <c r="X350" s="188"/>
      <c r="Y350" s="188"/>
      <c r="Z350" s="188"/>
      <c r="AA350" s="187"/>
      <c r="AB350" s="189"/>
      <c r="AC350" s="187"/>
      <c r="AD350" s="25"/>
      <c r="AE350" s="25"/>
    </row>
    <row r="351">
      <c r="A351" s="187"/>
      <c r="B351" s="187"/>
      <c r="C351" s="187"/>
      <c r="D351" s="187"/>
      <c r="E351" s="187"/>
      <c r="F351" s="187"/>
      <c r="G351" s="188"/>
      <c r="H351" s="187"/>
      <c r="I351" s="187"/>
      <c r="J351" s="188"/>
      <c r="K351" s="188"/>
      <c r="L351" s="188"/>
      <c r="M351" s="188"/>
      <c r="N351" s="188"/>
      <c r="O351" s="188"/>
      <c r="P351" s="189"/>
      <c r="Q351" s="187"/>
      <c r="R351" s="188"/>
      <c r="S351" s="188"/>
      <c r="T351" s="188"/>
      <c r="U351" s="188"/>
      <c r="V351" s="188"/>
      <c r="W351" s="188"/>
      <c r="X351" s="188"/>
      <c r="Y351" s="188"/>
      <c r="Z351" s="188"/>
      <c r="AA351" s="187"/>
      <c r="AB351" s="189"/>
      <c r="AC351" s="187"/>
      <c r="AD351" s="25"/>
      <c r="AE351" s="25"/>
    </row>
    <row r="352">
      <c r="A352" s="187"/>
      <c r="B352" s="187"/>
      <c r="C352" s="187"/>
      <c r="D352" s="187"/>
      <c r="E352" s="187"/>
      <c r="F352" s="187"/>
      <c r="G352" s="188"/>
      <c r="H352" s="188"/>
      <c r="I352" s="188"/>
      <c r="J352" s="188"/>
      <c r="K352" s="188"/>
      <c r="L352" s="188"/>
      <c r="M352" s="188"/>
      <c r="N352" s="188"/>
      <c r="O352" s="188"/>
      <c r="P352" s="189"/>
      <c r="Q352" s="188"/>
      <c r="R352" s="188"/>
      <c r="S352" s="188"/>
      <c r="T352" s="188"/>
      <c r="U352" s="188"/>
      <c r="V352" s="188"/>
      <c r="W352" s="188"/>
      <c r="X352" s="188"/>
      <c r="Y352" s="188"/>
      <c r="Z352" s="188"/>
      <c r="AA352" s="187"/>
      <c r="AB352" s="189"/>
      <c r="AC352" s="187"/>
      <c r="AD352" s="25"/>
      <c r="AE352" s="25"/>
    </row>
    <row r="353">
      <c r="A353" s="187"/>
      <c r="B353" s="187"/>
      <c r="C353" s="187"/>
      <c r="D353" s="187"/>
      <c r="E353" s="187"/>
      <c r="F353" s="187"/>
      <c r="G353" s="188"/>
      <c r="H353" s="187"/>
      <c r="I353" s="187"/>
      <c r="J353" s="188"/>
      <c r="K353" s="188"/>
      <c r="L353" s="188"/>
      <c r="M353" s="188"/>
      <c r="N353" s="188"/>
      <c r="O353" s="188"/>
      <c r="P353" s="189"/>
      <c r="Q353" s="187"/>
      <c r="R353" s="188"/>
      <c r="S353" s="188"/>
      <c r="T353" s="188"/>
      <c r="U353" s="188"/>
      <c r="V353" s="188"/>
      <c r="W353" s="188"/>
      <c r="X353" s="188"/>
      <c r="Y353" s="188"/>
      <c r="Z353" s="188"/>
      <c r="AA353" s="187"/>
      <c r="AB353" s="189"/>
      <c r="AC353" s="187"/>
      <c r="AD353" s="25"/>
      <c r="AE353" s="25"/>
    </row>
    <row r="354">
      <c r="A354" s="187"/>
      <c r="B354" s="187"/>
      <c r="C354" s="187"/>
      <c r="D354" s="187"/>
      <c r="E354" s="187"/>
      <c r="F354" s="187"/>
      <c r="G354" s="188"/>
      <c r="H354" s="188"/>
      <c r="I354" s="188"/>
      <c r="J354" s="188"/>
      <c r="K354" s="188"/>
      <c r="L354" s="188"/>
      <c r="M354" s="188"/>
      <c r="N354" s="188"/>
      <c r="O354" s="188"/>
      <c r="P354" s="189"/>
      <c r="Q354" s="188"/>
      <c r="R354" s="188"/>
      <c r="S354" s="188"/>
      <c r="T354" s="188"/>
      <c r="U354" s="188"/>
      <c r="V354" s="188"/>
      <c r="W354" s="188"/>
      <c r="X354" s="188"/>
      <c r="Y354" s="188"/>
      <c r="Z354" s="188"/>
      <c r="AA354" s="187"/>
      <c r="AB354" s="189"/>
      <c r="AC354" s="187"/>
      <c r="AD354" s="25"/>
      <c r="AE354" s="25"/>
    </row>
    <row r="355">
      <c r="A355" s="187"/>
      <c r="B355" s="187"/>
      <c r="C355" s="187"/>
      <c r="D355" s="187"/>
      <c r="E355" s="187"/>
      <c r="F355" s="187"/>
      <c r="G355" s="188"/>
      <c r="H355" s="187"/>
      <c r="I355" s="187"/>
      <c r="J355" s="188"/>
      <c r="K355" s="187"/>
      <c r="L355" s="188"/>
      <c r="M355" s="188"/>
      <c r="N355" s="188"/>
      <c r="O355" s="188"/>
      <c r="P355" s="189"/>
      <c r="Q355" s="187"/>
      <c r="R355" s="188"/>
      <c r="S355" s="188"/>
      <c r="T355" s="188"/>
      <c r="U355" s="188"/>
      <c r="V355" s="188"/>
      <c r="W355" s="188"/>
      <c r="X355" s="188"/>
      <c r="Y355" s="188"/>
      <c r="Z355" s="188"/>
      <c r="AA355" s="187"/>
      <c r="AB355" s="189"/>
      <c r="AC355" s="187"/>
      <c r="AD355" s="25"/>
      <c r="AE355" s="25"/>
    </row>
    <row r="356">
      <c r="A356" s="187"/>
      <c r="B356" s="187"/>
      <c r="C356" s="187"/>
      <c r="D356" s="187"/>
      <c r="E356" s="187"/>
      <c r="F356" s="187"/>
      <c r="G356" s="188"/>
      <c r="H356" s="187"/>
      <c r="I356" s="187"/>
      <c r="J356" s="188"/>
      <c r="K356" s="187"/>
      <c r="L356" s="188"/>
      <c r="M356" s="188"/>
      <c r="N356" s="188"/>
      <c r="O356" s="188"/>
      <c r="P356" s="189"/>
      <c r="Q356" s="187"/>
      <c r="R356" s="188"/>
      <c r="S356" s="188"/>
      <c r="T356" s="188"/>
      <c r="U356" s="188"/>
      <c r="V356" s="188"/>
      <c r="W356" s="188"/>
      <c r="X356" s="188"/>
      <c r="Y356" s="188"/>
      <c r="Z356" s="188"/>
      <c r="AA356" s="187"/>
      <c r="AB356" s="189"/>
      <c r="AC356" s="187"/>
      <c r="AD356" s="25"/>
      <c r="AE356" s="25"/>
    </row>
    <row r="357">
      <c r="A357" s="187"/>
      <c r="B357" s="187"/>
      <c r="C357" s="187"/>
      <c r="D357" s="187"/>
      <c r="E357" s="187"/>
      <c r="F357" s="187"/>
      <c r="G357" s="188"/>
      <c r="H357" s="188"/>
      <c r="I357" s="188"/>
      <c r="J357" s="188"/>
      <c r="K357" s="188"/>
      <c r="L357" s="188"/>
      <c r="M357" s="188"/>
      <c r="N357" s="188"/>
      <c r="O357" s="188"/>
      <c r="P357" s="189"/>
      <c r="Q357" s="188"/>
      <c r="R357" s="188"/>
      <c r="S357" s="188"/>
      <c r="T357" s="188"/>
      <c r="U357" s="188"/>
      <c r="V357" s="188"/>
      <c r="W357" s="188"/>
      <c r="X357" s="188"/>
      <c r="Y357" s="188"/>
      <c r="Z357" s="188"/>
      <c r="AA357" s="187"/>
      <c r="AB357" s="189"/>
      <c r="AC357" s="187"/>
      <c r="AD357" s="25"/>
      <c r="AE357" s="25"/>
    </row>
    <row r="358">
      <c r="A358" s="187"/>
      <c r="B358" s="187"/>
      <c r="C358" s="187"/>
      <c r="D358" s="187"/>
      <c r="E358" s="187"/>
      <c r="F358" s="187"/>
      <c r="G358" s="188"/>
      <c r="H358" s="187"/>
      <c r="I358" s="187"/>
      <c r="J358" s="188"/>
      <c r="K358" s="187"/>
      <c r="L358" s="188"/>
      <c r="M358" s="188"/>
      <c r="N358" s="188"/>
      <c r="O358" s="188"/>
      <c r="P358" s="189"/>
      <c r="Q358" s="187"/>
      <c r="R358" s="188"/>
      <c r="S358" s="188"/>
      <c r="T358" s="188"/>
      <c r="U358" s="188"/>
      <c r="V358" s="188"/>
      <c r="W358" s="188"/>
      <c r="X358" s="188"/>
      <c r="Y358" s="188"/>
      <c r="Z358" s="188"/>
      <c r="AA358" s="187"/>
      <c r="AB358" s="189"/>
      <c r="AC358" s="187"/>
      <c r="AD358" s="25"/>
      <c r="AE358" s="25"/>
    </row>
    <row r="359">
      <c r="A359" s="187"/>
      <c r="B359" s="187"/>
      <c r="C359" s="187"/>
      <c r="D359" s="187"/>
      <c r="E359" s="187"/>
      <c r="F359" s="187"/>
      <c r="G359" s="188"/>
      <c r="H359" s="187"/>
      <c r="I359" s="187"/>
      <c r="J359" s="188"/>
      <c r="K359" s="187"/>
      <c r="L359" s="188"/>
      <c r="M359" s="188"/>
      <c r="N359" s="188"/>
      <c r="O359" s="188"/>
      <c r="P359" s="189"/>
      <c r="Q359" s="187"/>
      <c r="R359" s="188"/>
      <c r="S359" s="188"/>
      <c r="T359" s="188"/>
      <c r="U359" s="188"/>
      <c r="V359" s="188"/>
      <c r="W359" s="188"/>
      <c r="X359" s="188"/>
      <c r="Y359" s="188"/>
      <c r="Z359" s="188"/>
      <c r="AA359" s="187"/>
      <c r="AB359" s="189"/>
      <c r="AC359" s="187"/>
      <c r="AD359" s="25"/>
      <c r="AE359" s="25"/>
    </row>
    <row r="360">
      <c r="A360" s="187"/>
      <c r="B360" s="187"/>
      <c r="C360" s="187"/>
      <c r="D360" s="187"/>
      <c r="E360" s="187"/>
      <c r="F360" s="187"/>
      <c r="G360" s="188"/>
      <c r="H360" s="187"/>
      <c r="I360" s="187"/>
      <c r="J360" s="188"/>
      <c r="K360" s="187"/>
      <c r="L360" s="188"/>
      <c r="M360" s="188"/>
      <c r="N360" s="188"/>
      <c r="O360" s="188"/>
      <c r="P360" s="189"/>
      <c r="Q360" s="187"/>
      <c r="R360" s="188"/>
      <c r="S360" s="188"/>
      <c r="T360" s="188"/>
      <c r="U360" s="188"/>
      <c r="V360" s="188"/>
      <c r="W360" s="188"/>
      <c r="X360" s="188"/>
      <c r="Y360" s="188"/>
      <c r="Z360" s="188"/>
      <c r="AA360" s="187"/>
      <c r="AB360" s="189"/>
      <c r="AC360" s="187"/>
      <c r="AD360" s="25"/>
      <c r="AE360" s="25"/>
    </row>
    <row r="361">
      <c r="A361" s="187"/>
      <c r="B361" s="187"/>
      <c r="C361" s="187"/>
      <c r="D361" s="187"/>
      <c r="E361" s="187"/>
      <c r="F361" s="187"/>
      <c r="G361" s="188"/>
      <c r="H361" s="187"/>
      <c r="I361" s="187"/>
      <c r="J361" s="188"/>
      <c r="K361" s="187"/>
      <c r="L361" s="188"/>
      <c r="M361" s="188"/>
      <c r="N361" s="188"/>
      <c r="O361" s="188"/>
      <c r="P361" s="190"/>
      <c r="Q361" s="187"/>
      <c r="R361" s="188"/>
      <c r="S361" s="188"/>
      <c r="T361" s="188"/>
      <c r="U361" s="188"/>
      <c r="V361" s="188"/>
      <c r="W361" s="188"/>
      <c r="X361" s="188"/>
      <c r="Y361" s="188"/>
      <c r="Z361" s="188"/>
      <c r="AA361" s="187"/>
      <c r="AB361" s="189"/>
      <c r="AC361" s="187"/>
      <c r="AD361" s="25"/>
      <c r="AE361" s="25"/>
    </row>
    <row r="362">
      <c r="A362" s="187"/>
      <c r="B362" s="187"/>
      <c r="C362" s="187"/>
      <c r="D362" s="187"/>
      <c r="E362" s="187"/>
      <c r="F362" s="187"/>
      <c r="G362" s="188"/>
      <c r="H362" s="187"/>
      <c r="I362" s="187"/>
      <c r="J362" s="188"/>
      <c r="K362" s="187"/>
      <c r="L362" s="188"/>
      <c r="M362" s="188"/>
      <c r="N362" s="188"/>
      <c r="O362" s="188"/>
      <c r="P362" s="189"/>
      <c r="Q362" s="187"/>
      <c r="R362" s="188"/>
      <c r="S362" s="188"/>
      <c r="T362" s="188"/>
      <c r="U362" s="188"/>
      <c r="V362" s="188"/>
      <c r="W362" s="188"/>
      <c r="X362" s="188"/>
      <c r="Y362" s="188"/>
      <c r="Z362" s="188"/>
      <c r="AA362" s="187"/>
      <c r="AB362" s="189"/>
      <c r="AC362" s="187"/>
      <c r="AD362" s="25"/>
      <c r="AE362" s="25"/>
    </row>
    <row r="363">
      <c r="A363" s="187"/>
      <c r="B363" s="187"/>
      <c r="C363" s="187"/>
      <c r="D363" s="187"/>
      <c r="E363" s="187"/>
      <c r="F363" s="187"/>
      <c r="G363" s="188"/>
      <c r="H363" s="188"/>
      <c r="I363" s="188"/>
      <c r="J363" s="188"/>
      <c r="K363" s="188"/>
      <c r="L363" s="188"/>
      <c r="M363" s="188"/>
      <c r="N363" s="188"/>
      <c r="O363" s="188"/>
      <c r="P363" s="189"/>
      <c r="Q363" s="188"/>
      <c r="R363" s="188"/>
      <c r="S363" s="188"/>
      <c r="T363" s="188"/>
      <c r="U363" s="188"/>
      <c r="V363" s="188"/>
      <c r="W363" s="188"/>
      <c r="X363" s="188"/>
      <c r="Y363" s="188"/>
      <c r="Z363" s="188"/>
      <c r="AA363" s="187"/>
      <c r="AB363" s="189"/>
      <c r="AC363" s="187"/>
      <c r="AD363" s="25"/>
      <c r="AE363" s="25"/>
    </row>
    <row r="364">
      <c r="A364" s="187"/>
      <c r="B364" s="187"/>
      <c r="C364" s="187"/>
      <c r="D364" s="187"/>
      <c r="E364" s="187"/>
      <c r="F364" s="187"/>
      <c r="G364" s="188"/>
      <c r="H364" s="188"/>
      <c r="I364" s="188"/>
      <c r="J364" s="188"/>
      <c r="K364" s="188"/>
      <c r="L364" s="188"/>
      <c r="M364" s="188"/>
      <c r="N364" s="188"/>
      <c r="O364" s="188"/>
      <c r="P364" s="189"/>
      <c r="Q364" s="188"/>
      <c r="R364" s="188"/>
      <c r="S364" s="188"/>
      <c r="T364" s="188"/>
      <c r="U364" s="188"/>
      <c r="V364" s="188"/>
      <c r="W364" s="188"/>
      <c r="X364" s="188"/>
      <c r="Y364" s="188"/>
      <c r="Z364" s="188"/>
      <c r="AA364" s="187"/>
      <c r="AB364" s="189"/>
      <c r="AC364" s="187"/>
      <c r="AD364" s="25"/>
      <c r="AE364" s="25"/>
    </row>
    <row r="365">
      <c r="A365" s="187"/>
      <c r="B365" s="187"/>
      <c r="C365" s="187"/>
      <c r="D365" s="187"/>
      <c r="E365" s="187"/>
      <c r="F365" s="187"/>
      <c r="G365" s="188"/>
      <c r="H365" s="187"/>
      <c r="I365" s="187"/>
      <c r="J365" s="188"/>
      <c r="K365" s="187"/>
      <c r="L365" s="188"/>
      <c r="M365" s="188"/>
      <c r="N365" s="188"/>
      <c r="O365" s="188"/>
      <c r="P365" s="189"/>
      <c r="Q365" s="187"/>
      <c r="R365" s="188"/>
      <c r="S365" s="188"/>
      <c r="T365" s="188"/>
      <c r="U365" s="188"/>
      <c r="V365" s="188"/>
      <c r="W365" s="188"/>
      <c r="X365" s="188"/>
      <c r="Y365" s="188"/>
      <c r="Z365" s="188"/>
      <c r="AA365" s="187"/>
      <c r="AB365" s="189"/>
      <c r="AC365" s="187"/>
      <c r="AD365" s="25"/>
      <c r="AE365" s="25"/>
    </row>
    <row r="366">
      <c r="A366" s="187"/>
      <c r="B366" s="187"/>
      <c r="C366" s="187"/>
      <c r="D366" s="187"/>
      <c r="E366" s="187"/>
      <c r="F366" s="187"/>
      <c r="G366" s="188"/>
      <c r="H366" s="188"/>
      <c r="I366" s="188"/>
      <c r="J366" s="188"/>
      <c r="K366" s="188"/>
      <c r="L366" s="188"/>
      <c r="M366" s="188"/>
      <c r="N366" s="188"/>
      <c r="O366" s="188"/>
      <c r="P366" s="189"/>
      <c r="Q366" s="188"/>
      <c r="R366" s="188"/>
      <c r="S366" s="188"/>
      <c r="T366" s="188"/>
      <c r="U366" s="188"/>
      <c r="V366" s="188"/>
      <c r="W366" s="188"/>
      <c r="X366" s="188"/>
      <c r="Y366" s="188"/>
      <c r="Z366" s="188"/>
      <c r="AA366" s="187"/>
      <c r="AB366" s="189"/>
      <c r="AC366" s="187"/>
      <c r="AD366" s="25"/>
      <c r="AE366" s="25"/>
    </row>
    <row r="367">
      <c r="A367" s="187"/>
      <c r="B367" s="187"/>
      <c r="C367" s="187"/>
      <c r="D367" s="187"/>
      <c r="E367" s="187"/>
      <c r="F367" s="187"/>
      <c r="G367" s="188"/>
      <c r="H367" s="187"/>
      <c r="I367" s="187"/>
      <c r="J367" s="188"/>
      <c r="K367" s="187"/>
      <c r="L367" s="188"/>
      <c r="M367" s="188"/>
      <c r="N367" s="188"/>
      <c r="O367" s="188"/>
      <c r="P367" s="190"/>
      <c r="Q367" s="187"/>
      <c r="R367" s="188"/>
      <c r="S367" s="188"/>
      <c r="T367" s="188"/>
      <c r="U367" s="188"/>
      <c r="V367" s="188"/>
      <c r="W367" s="188"/>
      <c r="X367" s="188"/>
      <c r="Y367" s="188"/>
      <c r="Z367" s="188"/>
      <c r="AA367" s="187"/>
      <c r="AB367" s="189"/>
      <c r="AC367" s="187"/>
      <c r="AD367" s="25"/>
      <c r="AE367" s="25"/>
    </row>
    <row r="368">
      <c r="A368" s="187"/>
      <c r="B368" s="187"/>
      <c r="C368" s="187"/>
      <c r="D368" s="187"/>
      <c r="E368" s="187"/>
      <c r="F368" s="187"/>
      <c r="G368" s="188"/>
      <c r="H368" s="187"/>
      <c r="I368" s="187"/>
      <c r="J368" s="188"/>
      <c r="K368" s="187"/>
      <c r="L368" s="188"/>
      <c r="M368" s="188"/>
      <c r="N368" s="188"/>
      <c r="O368" s="188"/>
      <c r="P368" s="189"/>
      <c r="Q368" s="187"/>
      <c r="R368" s="188"/>
      <c r="S368" s="188"/>
      <c r="T368" s="188"/>
      <c r="U368" s="188"/>
      <c r="V368" s="188"/>
      <c r="W368" s="188"/>
      <c r="X368" s="188"/>
      <c r="Y368" s="188"/>
      <c r="Z368" s="188"/>
      <c r="AA368" s="187"/>
      <c r="AB368" s="189"/>
      <c r="AC368" s="187"/>
      <c r="AD368" s="25"/>
      <c r="AE368" s="25"/>
    </row>
    <row r="369">
      <c r="A369" s="187"/>
      <c r="B369" s="187"/>
      <c r="C369" s="187"/>
      <c r="D369" s="187"/>
      <c r="E369" s="187"/>
      <c r="F369" s="187"/>
      <c r="G369" s="188"/>
      <c r="H369" s="187"/>
      <c r="I369" s="187"/>
      <c r="J369" s="188"/>
      <c r="K369" s="187"/>
      <c r="L369" s="188"/>
      <c r="M369" s="188"/>
      <c r="N369" s="188"/>
      <c r="O369" s="188"/>
      <c r="P369" s="189"/>
      <c r="Q369" s="187"/>
      <c r="R369" s="188"/>
      <c r="S369" s="188"/>
      <c r="T369" s="188"/>
      <c r="U369" s="188"/>
      <c r="V369" s="188"/>
      <c r="W369" s="188"/>
      <c r="X369" s="188"/>
      <c r="Y369" s="188"/>
      <c r="Z369" s="188"/>
      <c r="AA369" s="187"/>
      <c r="AB369" s="189"/>
      <c r="AC369" s="187"/>
      <c r="AD369" s="25"/>
      <c r="AE369" s="25"/>
    </row>
    <row r="370">
      <c r="A370" s="187"/>
      <c r="B370" s="187"/>
      <c r="C370" s="187"/>
      <c r="D370" s="187"/>
      <c r="E370" s="187"/>
      <c r="F370" s="187"/>
      <c r="G370" s="188"/>
      <c r="H370" s="187"/>
      <c r="I370" s="187"/>
      <c r="J370" s="188"/>
      <c r="K370" s="187"/>
      <c r="L370" s="188"/>
      <c r="M370" s="188"/>
      <c r="N370" s="188"/>
      <c r="O370" s="188"/>
      <c r="P370" s="189"/>
      <c r="Q370" s="187"/>
      <c r="R370" s="188"/>
      <c r="S370" s="188"/>
      <c r="T370" s="188"/>
      <c r="U370" s="188"/>
      <c r="V370" s="188"/>
      <c r="W370" s="188"/>
      <c r="X370" s="188"/>
      <c r="Y370" s="188"/>
      <c r="Z370" s="188"/>
      <c r="AA370" s="187"/>
      <c r="AB370" s="189"/>
      <c r="AC370" s="187"/>
      <c r="AD370" s="25"/>
      <c r="AE370" s="25"/>
    </row>
    <row r="371">
      <c r="A371" s="187"/>
      <c r="B371" s="187"/>
      <c r="C371" s="187"/>
      <c r="D371" s="187"/>
      <c r="E371" s="187"/>
      <c r="F371" s="187"/>
      <c r="G371" s="188"/>
      <c r="H371" s="187"/>
      <c r="I371" s="187"/>
      <c r="J371" s="188"/>
      <c r="K371" s="187"/>
      <c r="L371" s="188"/>
      <c r="M371" s="188"/>
      <c r="N371" s="188"/>
      <c r="O371" s="188"/>
      <c r="P371" s="189"/>
      <c r="Q371" s="187"/>
      <c r="R371" s="188"/>
      <c r="S371" s="188"/>
      <c r="T371" s="188"/>
      <c r="U371" s="188"/>
      <c r="V371" s="188"/>
      <c r="W371" s="188"/>
      <c r="X371" s="188"/>
      <c r="Y371" s="188"/>
      <c r="Z371" s="188"/>
      <c r="AA371" s="187"/>
      <c r="AB371" s="189"/>
      <c r="AC371" s="187"/>
      <c r="AD371" s="25"/>
      <c r="AE371" s="25"/>
    </row>
    <row r="372">
      <c r="A372" s="187"/>
      <c r="B372" s="187"/>
      <c r="C372" s="187"/>
      <c r="D372" s="187"/>
      <c r="E372" s="187"/>
      <c r="F372" s="187"/>
      <c r="G372" s="188"/>
      <c r="H372" s="188"/>
      <c r="I372" s="188"/>
      <c r="J372" s="188"/>
      <c r="K372" s="188"/>
      <c r="L372" s="188"/>
      <c r="M372" s="188"/>
      <c r="N372" s="188"/>
      <c r="O372" s="188"/>
      <c r="P372" s="190"/>
      <c r="Q372" s="188"/>
      <c r="R372" s="188"/>
      <c r="S372" s="188"/>
      <c r="T372" s="188"/>
      <c r="U372" s="188"/>
      <c r="V372" s="188"/>
      <c r="W372" s="188"/>
      <c r="X372" s="188"/>
      <c r="Y372" s="188"/>
      <c r="Z372" s="188"/>
      <c r="AA372" s="187"/>
      <c r="AB372" s="189"/>
      <c r="AC372" s="187"/>
      <c r="AD372" s="25"/>
      <c r="AE372" s="25"/>
    </row>
    <row r="373">
      <c r="A373" s="187"/>
      <c r="B373" s="187"/>
      <c r="C373" s="187"/>
      <c r="D373" s="187"/>
      <c r="E373" s="187"/>
      <c r="F373" s="187"/>
      <c r="G373" s="188"/>
      <c r="H373" s="188"/>
      <c r="I373" s="188"/>
      <c r="J373" s="188"/>
      <c r="K373" s="188"/>
      <c r="L373" s="188"/>
      <c r="M373" s="188"/>
      <c r="N373" s="188"/>
      <c r="O373" s="188"/>
      <c r="P373" s="189"/>
      <c r="Q373" s="188"/>
      <c r="R373" s="188"/>
      <c r="S373" s="188"/>
      <c r="T373" s="188"/>
      <c r="U373" s="188"/>
      <c r="V373" s="188"/>
      <c r="W373" s="188"/>
      <c r="X373" s="188"/>
      <c r="Y373" s="188"/>
      <c r="Z373" s="188"/>
      <c r="AA373" s="187"/>
      <c r="AB373" s="189"/>
      <c r="AC373" s="187"/>
      <c r="AD373" s="25"/>
      <c r="AE373" s="25"/>
    </row>
    <row r="374">
      <c r="A374" s="187"/>
      <c r="B374" s="187"/>
      <c r="C374" s="187"/>
      <c r="D374" s="187"/>
      <c r="E374" s="187"/>
      <c r="F374" s="187"/>
      <c r="G374" s="188"/>
      <c r="H374" s="187"/>
      <c r="I374" s="187"/>
      <c r="J374" s="188"/>
      <c r="K374" s="187"/>
      <c r="L374" s="188"/>
      <c r="M374" s="188"/>
      <c r="N374" s="188"/>
      <c r="O374" s="188"/>
      <c r="P374" s="189"/>
      <c r="Q374" s="187"/>
      <c r="R374" s="188"/>
      <c r="S374" s="188"/>
      <c r="T374" s="188"/>
      <c r="U374" s="188"/>
      <c r="V374" s="188"/>
      <c r="W374" s="188"/>
      <c r="X374" s="188"/>
      <c r="Y374" s="188"/>
      <c r="Z374" s="188"/>
      <c r="AA374" s="187"/>
      <c r="AB374" s="189"/>
      <c r="AC374" s="187"/>
      <c r="AD374" s="25"/>
      <c r="AE374" s="25"/>
    </row>
    <row r="375">
      <c r="A375" s="187"/>
      <c r="B375" s="187"/>
      <c r="C375" s="187"/>
      <c r="D375" s="187"/>
      <c r="E375" s="187"/>
      <c r="F375" s="187"/>
      <c r="G375" s="188"/>
      <c r="H375" s="188"/>
      <c r="I375" s="188"/>
      <c r="J375" s="188"/>
      <c r="K375" s="188"/>
      <c r="L375" s="188"/>
      <c r="M375" s="188"/>
      <c r="N375" s="188"/>
      <c r="O375" s="188"/>
      <c r="P375" s="189"/>
      <c r="Q375" s="188"/>
      <c r="R375" s="188"/>
      <c r="S375" s="188"/>
      <c r="T375" s="188"/>
      <c r="U375" s="188"/>
      <c r="V375" s="188"/>
      <c r="W375" s="188"/>
      <c r="X375" s="188"/>
      <c r="Y375" s="188"/>
      <c r="Z375" s="188"/>
      <c r="AA375" s="187"/>
      <c r="AB375" s="189"/>
      <c r="AC375" s="187"/>
      <c r="AD375" s="25"/>
      <c r="AE375" s="25"/>
    </row>
    <row r="376">
      <c r="A376" s="187"/>
      <c r="B376" s="187"/>
      <c r="C376" s="187"/>
      <c r="D376" s="187"/>
      <c r="E376" s="187"/>
      <c r="F376" s="187"/>
      <c r="G376" s="188"/>
      <c r="H376" s="187"/>
      <c r="I376" s="187"/>
      <c r="J376" s="188"/>
      <c r="K376" s="187"/>
      <c r="L376" s="188"/>
      <c r="M376" s="188"/>
      <c r="N376" s="188"/>
      <c r="O376" s="188"/>
      <c r="P376" s="189"/>
      <c r="Q376" s="187"/>
      <c r="R376" s="188"/>
      <c r="S376" s="188"/>
      <c r="T376" s="188"/>
      <c r="U376" s="188"/>
      <c r="V376" s="188"/>
      <c r="W376" s="188"/>
      <c r="X376" s="188"/>
      <c r="Y376" s="188"/>
      <c r="Z376" s="188"/>
      <c r="AA376" s="187"/>
      <c r="AB376" s="189"/>
      <c r="AC376" s="187"/>
      <c r="AD376" s="25"/>
      <c r="AE376" s="25"/>
    </row>
    <row r="377">
      <c r="A377" s="187"/>
      <c r="B377" s="187"/>
      <c r="C377" s="187"/>
      <c r="D377" s="187"/>
      <c r="E377" s="187"/>
      <c r="F377" s="187"/>
      <c r="G377" s="188"/>
      <c r="H377" s="187"/>
      <c r="I377" s="187"/>
      <c r="J377" s="188"/>
      <c r="K377" s="188"/>
      <c r="L377" s="188"/>
      <c r="M377" s="188"/>
      <c r="N377" s="188"/>
      <c r="O377" s="188"/>
      <c r="P377" s="189"/>
      <c r="Q377" s="187"/>
      <c r="R377" s="188"/>
      <c r="S377" s="188"/>
      <c r="T377" s="188"/>
      <c r="U377" s="188"/>
      <c r="V377" s="188"/>
      <c r="W377" s="188"/>
      <c r="X377" s="188"/>
      <c r="Y377" s="188"/>
      <c r="Z377" s="188"/>
      <c r="AA377" s="187"/>
      <c r="AB377" s="189"/>
      <c r="AC377" s="187"/>
      <c r="AD377" s="25"/>
      <c r="AE377" s="25"/>
    </row>
    <row r="378">
      <c r="A378" s="187"/>
      <c r="B378" s="187"/>
      <c r="C378" s="187"/>
      <c r="D378" s="187"/>
      <c r="E378" s="187"/>
      <c r="F378" s="187"/>
      <c r="G378" s="188"/>
      <c r="H378" s="188"/>
      <c r="I378" s="188"/>
      <c r="J378" s="188"/>
      <c r="K378" s="188"/>
      <c r="L378" s="188"/>
      <c r="M378" s="188"/>
      <c r="N378" s="188"/>
      <c r="O378" s="188"/>
      <c r="P378" s="189"/>
      <c r="Q378" s="188"/>
      <c r="R378" s="188"/>
      <c r="S378" s="188"/>
      <c r="T378" s="188"/>
      <c r="U378" s="188"/>
      <c r="V378" s="188"/>
      <c r="W378" s="188"/>
      <c r="X378" s="188"/>
      <c r="Y378" s="188"/>
      <c r="Z378" s="188"/>
      <c r="AA378" s="187"/>
      <c r="AB378" s="189"/>
      <c r="AC378" s="187"/>
      <c r="AD378" s="25"/>
      <c r="AE378" s="25"/>
    </row>
    <row r="379">
      <c r="A379" s="187"/>
      <c r="B379" s="187"/>
      <c r="C379" s="187"/>
      <c r="D379" s="187"/>
      <c r="E379" s="187"/>
      <c r="F379" s="187"/>
      <c r="G379" s="188"/>
      <c r="H379" s="187"/>
      <c r="I379" s="187"/>
      <c r="J379" s="188"/>
      <c r="K379" s="187"/>
      <c r="L379" s="188"/>
      <c r="M379" s="188"/>
      <c r="N379" s="188"/>
      <c r="O379" s="188"/>
      <c r="P379" s="189"/>
      <c r="Q379" s="187"/>
      <c r="R379" s="188"/>
      <c r="S379" s="188"/>
      <c r="T379" s="188"/>
      <c r="U379" s="188"/>
      <c r="V379" s="188"/>
      <c r="W379" s="188"/>
      <c r="X379" s="188"/>
      <c r="Y379" s="188"/>
      <c r="Z379" s="188"/>
      <c r="AA379" s="187"/>
      <c r="AB379" s="189"/>
      <c r="AC379" s="187"/>
      <c r="AD379" s="25"/>
      <c r="AE379" s="25"/>
    </row>
    <row r="380">
      <c r="A380" s="187"/>
      <c r="B380" s="187"/>
      <c r="C380" s="187"/>
      <c r="D380" s="187"/>
      <c r="E380" s="187"/>
      <c r="F380" s="187"/>
      <c r="G380" s="188"/>
      <c r="H380" s="187"/>
      <c r="I380" s="187"/>
      <c r="J380" s="188"/>
      <c r="K380" s="188"/>
      <c r="L380" s="188"/>
      <c r="M380" s="188"/>
      <c r="N380" s="188"/>
      <c r="O380" s="188"/>
      <c r="P380" s="189"/>
      <c r="Q380" s="187"/>
      <c r="R380" s="188"/>
      <c r="S380" s="188"/>
      <c r="T380" s="188"/>
      <c r="U380" s="188"/>
      <c r="V380" s="188"/>
      <c r="W380" s="188"/>
      <c r="X380" s="188"/>
      <c r="Y380" s="188"/>
      <c r="Z380" s="188"/>
      <c r="AA380" s="187"/>
      <c r="AB380" s="189"/>
      <c r="AC380" s="187"/>
      <c r="AD380" s="25"/>
      <c r="AE380" s="25"/>
    </row>
    <row r="381">
      <c r="A381" s="187"/>
      <c r="B381" s="187"/>
      <c r="C381" s="187"/>
      <c r="D381" s="187"/>
      <c r="E381" s="187"/>
      <c r="F381" s="187"/>
      <c r="G381" s="188"/>
      <c r="H381" s="188"/>
      <c r="I381" s="188"/>
      <c r="J381" s="188"/>
      <c r="K381" s="188"/>
      <c r="L381" s="188"/>
      <c r="M381" s="188"/>
      <c r="N381" s="188"/>
      <c r="O381" s="188"/>
      <c r="P381" s="189"/>
      <c r="Q381" s="188"/>
      <c r="R381" s="188"/>
      <c r="S381" s="188"/>
      <c r="T381" s="188"/>
      <c r="U381" s="188"/>
      <c r="V381" s="188"/>
      <c r="W381" s="188"/>
      <c r="X381" s="188"/>
      <c r="Y381" s="188"/>
      <c r="Z381" s="188"/>
      <c r="AA381" s="187"/>
      <c r="AB381" s="189"/>
      <c r="AC381" s="187"/>
      <c r="AD381" s="25"/>
      <c r="AE381" s="25"/>
    </row>
    <row r="382">
      <c r="A382" s="187"/>
      <c r="B382" s="187"/>
      <c r="C382" s="187"/>
      <c r="D382" s="187"/>
      <c r="E382" s="187"/>
      <c r="F382" s="187"/>
      <c r="G382" s="188"/>
      <c r="H382" s="187"/>
      <c r="I382" s="187"/>
      <c r="J382" s="188"/>
      <c r="K382" s="187"/>
      <c r="L382" s="188"/>
      <c r="M382" s="188"/>
      <c r="N382" s="188"/>
      <c r="O382" s="188"/>
      <c r="P382" s="189"/>
      <c r="Q382" s="187"/>
      <c r="R382" s="188"/>
      <c r="S382" s="188"/>
      <c r="T382" s="188"/>
      <c r="U382" s="188"/>
      <c r="V382" s="188"/>
      <c r="W382" s="188"/>
      <c r="X382" s="188"/>
      <c r="Y382" s="188"/>
      <c r="Z382" s="188"/>
      <c r="AA382" s="187"/>
      <c r="AB382" s="189"/>
      <c r="AC382" s="187"/>
      <c r="AD382" s="25"/>
      <c r="AE382" s="25"/>
    </row>
    <row r="383">
      <c r="A383" s="187"/>
      <c r="B383" s="187"/>
      <c r="C383" s="187"/>
      <c r="D383" s="187"/>
      <c r="E383" s="187"/>
      <c r="F383" s="187"/>
      <c r="G383" s="188"/>
      <c r="H383" s="188"/>
      <c r="I383" s="188"/>
      <c r="J383" s="188"/>
      <c r="K383" s="188"/>
      <c r="L383" s="188"/>
      <c r="M383" s="188"/>
      <c r="N383" s="188"/>
      <c r="O383" s="188"/>
      <c r="P383" s="189"/>
      <c r="Q383" s="188"/>
      <c r="R383" s="188"/>
      <c r="S383" s="188"/>
      <c r="T383" s="188"/>
      <c r="U383" s="188"/>
      <c r="V383" s="188"/>
      <c r="W383" s="188"/>
      <c r="X383" s="188"/>
      <c r="Y383" s="188"/>
      <c r="Z383" s="188"/>
      <c r="AA383" s="187"/>
      <c r="AB383" s="189"/>
      <c r="AC383" s="187"/>
      <c r="AD383" s="25"/>
      <c r="AE383" s="25"/>
    </row>
    <row r="384">
      <c r="A384" s="187"/>
      <c r="B384" s="187"/>
      <c r="C384" s="187"/>
      <c r="D384" s="187"/>
      <c r="E384" s="187"/>
      <c r="F384" s="187"/>
      <c r="G384" s="188"/>
      <c r="H384" s="188"/>
      <c r="I384" s="188"/>
      <c r="J384" s="188"/>
      <c r="K384" s="188"/>
      <c r="L384" s="188"/>
      <c r="M384" s="188"/>
      <c r="N384" s="188"/>
      <c r="O384" s="188"/>
      <c r="P384" s="190"/>
      <c r="Q384" s="188"/>
      <c r="R384" s="188"/>
      <c r="S384" s="188"/>
      <c r="T384" s="188"/>
      <c r="U384" s="188"/>
      <c r="V384" s="188"/>
      <c r="W384" s="188"/>
      <c r="X384" s="188"/>
      <c r="Y384" s="188"/>
      <c r="Z384" s="188"/>
      <c r="AA384" s="187"/>
      <c r="AB384" s="189"/>
      <c r="AC384" s="187"/>
      <c r="AD384" s="25"/>
      <c r="AE384" s="25"/>
    </row>
    <row r="385">
      <c r="A385" s="187"/>
      <c r="B385" s="187"/>
      <c r="C385" s="187"/>
      <c r="D385" s="187"/>
      <c r="E385" s="187"/>
      <c r="F385" s="187"/>
      <c r="G385" s="188"/>
      <c r="H385" s="187"/>
      <c r="I385" s="187"/>
      <c r="J385" s="188"/>
      <c r="K385" s="187"/>
      <c r="L385" s="188"/>
      <c r="M385" s="188"/>
      <c r="N385" s="188"/>
      <c r="O385" s="188"/>
      <c r="P385" s="189"/>
      <c r="Q385" s="187"/>
      <c r="R385" s="188"/>
      <c r="S385" s="188"/>
      <c r="T385" s="188"/>
      <c r="U385" s="188"/>
      <c r="V385" s="188"/>
      <c r="W385" s="188"/>
      <c r="X385" s="188"/>
      <c r="Y385" s="188"/>
      <c r="Z385" s="188"/>
      <c r="AA385" s="187"/>
      <c r="AB385" s="189"/>
      <c r="AC385" s="187"/>
      <c r="AD385" s="25"/>
      <c r="AE385" s="25"/>
    </row>
    <row r="386">
      <c r="A386" s="187"/>
      <c r="B386" s="187"/>
      <c r="C386" s="187"/>
      <c r="D386" s="187"/>
      <c r="E386" s="187"/>
      <c r="F386" s="187"/>
      <c r="G386" s="188"/>
      <c r="H386" s="187"/>
      <c r="I386" s="187"/>
      <c r="J386" s="188"/>
      <c r="K386" s="187"/>
      <c r="L386" s="188"/>
      <c r="M386" s="188"/>
      <c r="N386" s="188"/>
      <c r="O386" s="188"/>
      <c r="P386" s="189"/>
      <c r="Q386" s="187"/>
      <c r="R386" s="188"/>
      <c r="S386" s="188"/>
      <c r="T386" s="188"/>
      <c r="U386" s="188"/>
      <c r="V386" s="188"/>
      <c r="W386" s="188"/>
      <c r="X386" s="188"/>
      <c r="Y386" s="188"/>
      <c r="Z386" s="188"/>
      <c r="AA386" s="187"/>
      <c r="AB386" s="189"/>
      <c r="AC386" s="187"/>
      <c r="AD386" s="25"/>
      <c r="AE386" s="25"/>
    </row>
    <row r="387">
      <c r="A387" s="187"/>
      <c r="B387" s="187"/>
      <c r="C387" s="187"/>
      <c r="D387" s="187"/>
      <c r="E387" s="187"/>
      <c r="F387" s="187"/>
      <c r="G387" s="188"/>
      <c r="H387" s="188"/>
      <c r="I387" s="188"/>
      <c r="J387" s="188"/>
      <c r="K387" s="188"/>
      <c r="L387" s="188"/>
      <c r="M387" s="188"/>
      <c r="N387" s="188"/>
      <c r="O387" s="188"/>
      <c r="P387" s="189"/>
      <c r="Q387" s="188"/>
      <c r="R387" s="188"/>
      <c r="S387" s="188"/>
      <c r="T387" s="188"/>
      <c r="U387" s="188"/>
      <c r="V387" s="188"/>
      <c r="W387" s="188"/>
      <c r="X387" s="188"/>
      <c r="Y387" s="188"/>
      <c r="Z387" s="188"/>
      <c r="AA387" s="187"/>
      <c r="AB387" s="189"/>
      <c r="AC387" s="187"/>
      <c r="AD387" s="25"/>
      <c r="AE387" s="25"/>
    </row>
    <row r="388">
      <c r="A388" s="187"/>
      <c r="B388" s="187"/>
      <c r="C388" s="187"/>
      <c r="D388" s="187"/>
      <c r="E388" s="187"/>
      <c r="F388" s="187"/>
      <c r="G388" s="188"/>
      <c r="H388" s="187"/>
      <c r="I388" s="187"/>
      <c r="J388" s="188"/>
      <c r="K388" s="187"/>
      <c r="L388" s="188"/>
      <c r="M388" s="188"/>
      <c r="N388" s="188"/>
      <c r="O388" s="188"/>
      <c r="P388" s="189"/>
      <c r="Q388" s="187"/>
      <c r="R388" s="188"/>
      <c r="S388" s="188"/>
      <c r="T388" s="188"/>
      <c r="U388" s="188"/>
      <c r="V388" s="188"/>
      <c r="W388" s="188"/>
      <c r="X388" s="188"/>
      <c r="Y388" s="188"/>
      <c r="Z388" s="188"/>
      <c r="AA388" s="187"/>
      <c r="AB388" s="189"/>
      <c r="AC388" s="187"/>
      <c r="AD388" s="25"/>
      <c r="AE388" s="25"/>
    </row>
    <row r="389">
      <c r="A389" s="187"/>
      <c r="B389" s="187"/>
      <c r="C389" s="187"/>
      <c r="D389" s="187"/>
      <c r="E389" s="187"/>
      <c r="F389" s="187"/>
      <c r="G389" s="188"/>
      <c r="H389" s="187"/>
      <c r="I389" s="187"/>
      <c r="J389" s="188"/>
      <c r="K389" s="187"/>
      <c r="L389" s="188"/>
      <c r="M389" s="188"/>
      <c r="N389" s="188"/>
      <c r="O389" s="188"/>
      <c r="P389" s="189"/>
      <c r="Q389" s="187"/>
      <c r="R389" s="188"/>
      <c r="S389" s="188"/>
      <c r="T389" s="188"/>
      <c r="U389" s="188"/>
      <c r="V389" s="188"/>
      <c r="W389" s="188"/>
      <c r="X389" s="188"/>
      <c r="Y389" s="188"/>
      <c r="Z389" s="188"/>
      <c r="AA389" s="187"/>
      <c r="AB389" s="189"/>
      <c r="AC389" s="187"/>
      <c r="AD389" s="25"/>
      <c r="AE389" s="25"/>
    </row>
    <row r="390">
      <c r="A390" s="187"/>
      <c r="B390" s="187"/>
      <c r="C390" s="187"/>
      <c r="D390" s="187"/>
      <c r="E390" s="187"/>
      <c r="F390" s="187"/>
      <c r="G390" s="188"/>
      <c r="H390" s="187"/>
      <c r="I390" s="187"/>
      <c r="J390" s="188"/>
      <c r="K390" s="187"/>
      <c r="L390" s="188"/>
      <c r="M390" s="188"/>
      <c r="N390" s="188"/>
      <c r="O390" s="188"/>
      <c r="P390" s="190"/>
      <c r="Q390" s="187"/>
      <c r="R390" s="188"/>
      <c r="S390" s="188"/>
      <c r="T390" s="188"/>
      <c r="U390" s="188"/>
      <c r="V390" s="188"/>
      <c r="W390" s="188"/>
      <c r="X390" s="188"/>
      <c r="Y390" s="188"/>
      <c r="Z390" s="188"/>
      <c r="AA390" s="187"/>
      <c r="AB390" s="189"/>
      <c r="AC390" s="187"/>
      <c r="AD390" s="25"/>
      <c r="AE390" s="25"/>
    </row>
    <row r="391">
      <c r="A391" s="187"/>
      <c r="B391" s="187"/>
      <c r="C391" s="187"/>
      <c r="D391" s="187"/>
      <c r="E391" s="187"/>
      <c r="F391" s="187"/>
      <c r="G391" s="188"/>
      <c r="H391" s="187"/>
      <c r="I391" s="187"/>
      <c r="J391" s="188"/>
      <c r="K391" s="187"/>
      <c r="L391" s="188"/>
      <c r="M391" s="188"/>
      <c r="N391" s="188"/>
      <c r="O391" s="188"/>
      <c r="P391" s="190"/>
      <c r="Q391" s="187"/>
      <c r="R391" s="188"/>
      <c r="S391" s="188"/>
      <c r="T391" s="188"/>
      <c r="U391" s="188"/>
      <c r="V391" s="188"/>
      <c r="W391" s="188"/>
      <c r="X391" s="188"/>
      <c r="Y391" s="188"/>
      <c r="Z391" s="188"/>
      <c r="AA391" s="187"/>
      <c r="AB391" s="189"/>
      <c r="AC391" s="187"/>
      <c r="AD391" s="25"/>
      <c r="AE391" s="25"/>
    </row>
    <row r="392">
      <c r="A392" s="187"/>
      <c r="B392" s="187"/>
      <c r="C392" s="187"/>
      <c r="D392" s="187"/>
      <c r="E392" s="187"/>
      <c r="F392" s="187"/>
      <c r="G392" s="188"/>
      <c r="H392" s="187"/>
      <c r="I392" s="187"/>
      <c r="J392" s="188"/>
      <c r="K392" s="187"/>
      <c r="L392" s="188"/>
      <c r="M392" s="188"/>
      <c r="N392" s="188"/>
      <c r="O392" s="188"/>
      <c r="P392" s="189"/>
      <c r="Q392" s="187"/>
      <c r="R392" s="188"/>
      <c r="S392" s="188"/>
      <c r="T392" s="188"/>
      <c r="U392" s="188"/>
      <c r="V392" s="188"/>
      <c r="W392" s="188"/>
      <c r="X392" s="188"/>
      <c r="Y392" s="188"/>
      <c r="Z392" s="188"/>
      <c r="AA392" s="187"/>
      <c r="AB392" s="189"/>
      <c r="AC392" s="187"/>
      <c r="AD392" s="25"/>
      <c r="AE392" s="25"/>
    </row>
    <row r="393">
      <c r="A393" s="187"/>
      <c r="B393" s="187"/>
      <c r="C393" s="187"/>
      <c r="D393" s="187"/>
      <c r="E393" s="187"/>
      <c r="F393" s="187"/>
      <c r="G393" s="188"/>
      <c r="H393" s="187"/>
      <c r="I393" s="187"/>
      <c r="J393" s="188"/>
      <c r="K393" s="187"/>
      <c r="L393" s="188"/>
      <c r="M393" s="188"/>
      <c r="N393" s="188"/>
      <c r="O393" s="188"/>
      <c r="P393" s="189"/>
      <c r="Q393" s="187"/>
      <c r="R393" s="188"/>
      <c r="S393" s="188"/>
      <c r="T393" s="188"/>
      <c r="U393" s="188"/>
      <c r="V393" s="188"/>
      <c r="W393" s="188"/>
      <c r="X393" s="188"/>
      <c r="Y393" s="188"/>
      <c r="Z393" s="188"/>
      <c r="AA393" s="187"/>
      <c r="AB393" s="189"/>
      <c r="AC393" s="187"/>
      <c r="AD393" s="25"/>
      <c r="AE393" s="25"/>
    </row>
    <row r="394">
      <c r="A394" s="187"/>
      <c r="B394" s="187"/>
      <c r="C394" s="187"/>
      <c r="D394" s="187"/>
      <c r="E394" s="187"/>
      <c r="F394" s="187"/>
      <c r="G394" s="188"/>
      <c r="H394" s="187"/>
      <c r="I394" s="187"/>
      <c r="J394" s="188"/>
      <c r="K394" s="187"/>
      <c r="L394" s="188"/>
      <c r="M394" s="188"/>
      <c r="N394" s="188"/>
      <c r="O394" s="188"/>
      <c r="P394" s="189"/>
      <c r="Q394" s="187"/>
      <c r="R394" s="188"/>
      <c r="S394" s="188"/>
      <c r="T394" s="188"/>
      <c r="U394" s="188"/>
      <c r="V394" s="188"/>
      <c r="W394" s="188"/>
      <c r="X394" s="188"/>
      <c r="Y394" s="188"/>
      <c r="Z394" s="188"/>
      <c r="AA394" s="187"/>
      <c r="AB394" s="189"/>
      <c r="AC394" s="187"/>
      <c r="AD394" s="25"/>
      <c r="AE394" s="25"/>
    </row>
    <row r="395">
      <c r="A395" s="187"/>
      <c r="B395" s="187"/>
      <c r="C395" s="187"/>
      <c r="D395" s="187"/>
      <c r="E395" s="187"/>
      <c r="F395" s="187"/>
      <c r="G395" s="188"/>
      <c r="H395" s="187"/>
      <c r="I395" s="187"/>
      <c r="J395" s="188"/>
      <c r="K395" s="187"/>
      <c r="L395" s="188"/>
      <c r="M395" s="188"/>
      <c r="N395" s="188"/>
      <c r="O395" s="188"/>
      <c r="P395" s="189"/>
      <c r="Q395" s="187"/>
      <c r="R395" s="188"/>
      <c r="S395" s="188"/>
      <c r="T395" s="188"/>
      <c r="U395" s="188"/>
      <c r="V395" s="188"/>
      <c r="W395" s="188"/>
      <c r="X395" s="188"/>
      <c r="Y395" s="188"/>
      <c r="Z395" s="188"/>
      <c r="AA395" s="187"/>
      <c r="AB395" s="189"/>
      <c r="AC395" s="187"/>
      <c r="AD395" s="25"/>
      <c r="AE395" s="25"/>
    </row>
    <row r="396">
      <c r="A396" s="187"/>
      <c r="B396" s="187"/>
      <c r="C396" s="187"/>
      <c r="D396" s="187"/>
      <c r="E396" s="187"/>
      <c r="F396" s="187"/>
      <c r="G396" s="188"/>
      <c r="H396" s="188"/>
      <c r="I396" s="188"/>
      <c r="J396" s="188"/>
      <c r="K396" s="188"/>
      <c r="L396" s="188"/>
      <c r="M396" s="188"/>
      <c r="N396" s="188"/>
      <c r="O396" s="188"/>
      <c r="P396" s="190"/>
      <c r="Q396" s="188"/>
      <c r="R396" s="188"/>
      <c r="S396" s="188"/>
      <c r="T396" s="188"/>
      <c r="U396" s="188"/>
      <c r="V396" s="188"/>
      <c r="W396" s="188"/>
      <c r="X396" s="188"/>
      <c r="Y396" s="188"/>
      <c r="Z396" s="188"/>
      <c r="AA396" s="187"/>
      <c r="AB396" s="189"/>
      <c r="AC396" s="187"/>
      <c r="AD396" s="25"/>
      <c r="AE396" s="25"/>
    </row>
    <row r="397">
      <c r="A397" s="187"/>
      <c r="B397" s="187"/>
      <c r="C397" s="187"/>
      <c r="D397" s="187"/>
      <c r="E397" s="187"/>
      <c r="F397" s="187"/>
      <c r="G397" s="188"/>
      <c r="H397" s="187"/>
      <c r="I397" s="187"/>
      <c r="J397" s="188"/>
      <c r="K397" s="187"/>
      <c r="L397" s="188"/>
      <c r="M397" s="188"/>
      <c r="N397" s="188"/>
      <c r="O397" s="188"/>
      <c r="P397" s="190"/>
      <c r="Q397" s="187"/>
      <c r="R397" s="188"/>
      <c r="S397" s="188"/>
      <c r="T397" s="188"/>
      <c r="U397" s="188"/>
      <c r="V397" s="188"/>
      <c r="W397" s="188"/>
      <c r="X397" s="188"/>
      <c r="Y397" s="188"/>
      <c r="Z397" s="188"/>
      <c r="AA397" s="187"/>
      <c r="AB397" s="189"/>
      <c r="AC397" s="187"/>
      <c r="AD397" s="25"/>
      <c r="AE397" s="25"/>
    </row>
    <row r="398">
      <c r="A398" s="187"/>
      <c r="B398" s="187"/>
      <c r="C398" s="187"/>
      <c r="D398" s="187"/>
      <c r="E398" s="187"/>
      <c r="F398" s="187"/>
      <c r="G398" s="188"/>
      <c r="H398" s="187"/>
      <c r="I398" s="187"/>
      <c r="J398" s="188"/>
      <c r="K398" s="187"/>
      <c r="L398" s="188"/>
      <c r="M398" s="188"/>
      <c r="N398" s="188"/>
      <c r="O398" s="188"/>
      <c r="P398" s="189"/>
      <c r="Q398" s="187"/>
      <c r="R398" s="188"/>
      <c r="S398" s="188"/>
      <c r="T398" s="188"/>
      <c r="U398" s="188"/>
      <c r="V398" s="188"/>
      <c r="W398" s="188"/>
      <c r="X398" s="188"/>
      <c r="Y398" s="188"/>
      <c r="Z398" s="188"/>
      <c r="AA398" s="187"/>
      <c r="AB398" s="189"/>
      <c r="AC398" s="187"/>
      <c r="AD398" s="25"/>
      <c r="AE398" s="25"/>
    </row>
    <row r="399">
      <c r="A399" s="187"/>
      <c r="B399" s="187"/>
      <c r="C399" s="187"/>
      <c r="D399" s="187"/>
      <c r="E399" s="187"/>
      <c r="F399" s="187"/>
      <c r="G399" s="188"/>
      <c r="H399" s="187"/>
      <c r="I399" s="187"/>
      <c r="J399" s="188"/>
      <c r="K399" s="187"/>
      <c r="L399" s="188"/>
      <c r="M399" s="188"/>
      <c r="N399" s="188"/>
      <c r="O399" s="188"/>
      <c r="P399" s="190"/>
      <c r="Q399" s="187"/>
      <c r="R399" s="188"/>
      <c r="S399" s="188"/>
      <c r="T399" s="188"/>
      <c r="U399" s="188"/>
      <c r="V399" s="188"/>
      <c r="W399" s="188"/>
      <c r="X399" s="188"/>
      <c r="Y399" s="188"/>
      <c r="Z399" s="188"/>
      <c r="AA399" s="187"/>
      <c r="AB399" s="189"/>
      <c r="AC399" s="187"/>
      <c r="AD399" s="25"/>
      <c r="AE399" s="25"/>
    </row>
    <row r="400">
      <c r="A400" s="187"/>
      <c r="B400" s="187"/>
      <c r="C400" s="187"/>
      <c r="D400" s="187"/>
      <c r="E400" s="187"/>
      <c r="F400" s="187"/>
      <c r="G400" s="188"/>
      <c r="H400" s="187"/>
      <c r="I400" s="187"/>
      <c r="J400" s="188"/>
      <c r="K400" s="187"/>
      <c r="L400" s="188"/>
      <c r="M400" s="188"/>
      <c r="N400" s="188"/>
      <c r="O400" s="188"/>
      <c r="P400" s="190"/>
      <c r="Q400" s="187"/>
      <c r="R400" s="188"/>
      <c r="S400" s="188"/>
      <c r="T400" s="188"/>
      <c r="U400" s="188"/>
      <c r="V400" s="188"/>
      <c r="W400" s="188"/>
      <c r="X400" s="188"/>
      <c r="Y400" s="188"/>
      <c r="Z400" s="188"/>
      <c r="AA400" s="187"/>
      <c r="AB400" s="189"/>
      <c r="AC400" s="187"/>
      <c r="AD400" s="25"/>
      <c r="AE400" s="25"/>
    </row>
    <row r="401">
      <c r="A401" s="187"/>
      <c r="B401" s="187"/>
      <c r="C401" s="187"/>
      <c r="D401" s="187"/>
      <c r="E401" s="187"/>
      <c r="F401" s="187"/>
      <c r="G401" s="188"/>
      <c r="H401" s="187"/>
      <c r="I401" s="187"/>
      <c r="J401" s="188"/>
      <c r="K401" s="187"/>
      <c r="L401" s="188"/>
      <c r="M401" s="188"/>
      <c r="N401" s="188"/>
      <c r="O401" s="188"/>
      <c r="P401" s="189"/>
      <c r="Q401" s="187"/>
      <c r="R401" s="188"/>
      <c r="S401" s="188"/>
      <c r="T401" s="188"/>
      <c r="U401" s="188"/>
      <c r="V401" s="188"/>
      <c r="W401" s="188"/>
      <c r="X401" s="188"/>
      <c r="Y401" s="188"/>
      <c r="Z401" s="188"/>
      <c r="AA401" s="187"/>
      <c r="AB401" s="189"/>
      <c r="AC401" s="187"/>
      <c r="AD401" s="25"/>
      <c r="AE401" s="25"/>
    </row>
    <row r="402">
      <c r="A402" s="187"/>
      <c r="B402" s="187"/>
      <c r="C402" s="187"/>
      <c r="D402" s="187"/>
      <c r="E402" s="187"/>
      <c r="F402" s="187"/>
      <c r="G402" s="188"/>
      <c r="H402" s="187"/>
      <c r="I402" s="187"/>
      <c r="J402" s="188"/>
      <c r="K402" s="187"/>
      <c r="L402" s="188"/>
      <c r="M402" s="188"/>
      <c r="N402" s="188"/>
      <c r="O402" s="188"/>
      <c r="P402" s="190"/>
      <c r="Q402" s="187"/>
      <c r="R402" s="188"/>
      <c r="S402" s="188"/>
      <c r="T402" s="188"/>
      <c r="U402" s="188"/>
      <c r="V402" s="188"/>
      <c r="W402" s="188"/>
      <c r="X402" s="188"/>
      <c r="Y402" s="188"/>
      <c r="Z402" s="188"/>
      <c r="AA402" s="187"/>
      <c r="AB402" s="189"/>
      <c r="AC402" s="187"/>
      <c r="AD402" s="25"/>
      <c r="AE402" s="25"/>
    </row>
    <row r="403">
      <c r="A403" s="187"/>
      <c r="B403" s="187"/>
      <c r="C403" s="187"/>
      <c r="D403" s="187"/>
      <c r="E403" s="187"/>
      <c r="F403" s="187"/>
      <c r="G403" s="188"/>
      <c r="H403" s="187"/>
      <c r="I403" s="187"/>
      <c r="J403" s="188"/>
      <c r="K403" s="187"/>
      <c r="L403" s="188"/>
      <c r="M403" s="188"/>
      <c r="N403" s="188"/>
      <c r="O403" s="188"/>
      <c r="P403" s="190"/>
      <c r="Q403" s="187"/>
      <c r="R403" s="188"/>
      <c r="S403" s="188"/>
      <c r="T403" s="188"/>
      <c r="U403" s="188"/>
      <c r="V403" s="188"/>
      <c r="W403" s="188"/>
      <c r="X403" s="188"/>
      <c r="Y403" s="188"/>
      <c r="Z403" s="188"/>
      <c r="AA403" s="187"/>
      <c r="AB403" s="189"/>
      <c r="AC403" s="187"/>
      <c r="AD403" s="25"/>
      <c r="AE403" s="25"/>
    </row>
    <row r="404">
      <c r="A404" s="187"/>
      <c r="B404" s="187"/>
      <c r="C404" s="187"/>
      <c r="D404" s="187"/>
      <c r="E404" s="187"/>
      <c r="F404" s="187"/>
      <c r="G404" s="188"/>
      <c r="H404" s="187"/>
      <c r="I404" s="187"/>
      <c r="J404" s="188"/>
      <c r="K404" s="188"/>
      <c r="L404" s="188"/>
      <c r="M404" s="188"/>
      <c r="N404" s="188"/>
      <c r="O404" s="188"/>
      <c r="P404" s="189"/>
      <c r="Q404" s="187"/>
      <c r="R404" s="188"/>
      <c r="S404" s="188"/>
      <c r="T404" s="188"/>
      <c r="U404" s="188"/>
      <c r="V404" s="188"/>
      <c r="W404" s="188"/>
      <c r="X404" s="188"/>
      <c r="Y404" s="188"/>
      <c r="Z404" s="188"/>
      <c r="AA404" s="187"/>
      <c r="AB404" s="189"/>
      <c r="AC404" s="187"/>
      <c r="AD404" s="25"/>
      <c r="AE404" s="25"/>
    </row>
    <row r="405">
      <c r="A405" s="187"/>
      <c r="B405" s="187"/>
      <c r="C405" s="187"/>
      <c r="D405" s="187"/>
      <c r="E405" s="187"/>
      <c r="F405" s="187"/>
      <c r="G405" s="188"/>
      <c r="H405" s="187"/>
      <c r="I405" s="187"/>
      <c r="J405" s="188"/>
      <c r="K405" s="187"/>
      <c r="L405" s="188"/>
      <c r="M405" s="188"/>
      <c r="N405" s="188"/>
      <c r="O405" s="188"/>
      <c r="P405" s="189"/>
      <c r="Q405" s="187"/>
      <c r="R405" s="188"/>
      <c r="S405" s="188"/>
      <c r="T405" s="188"/>
      <c r="U405" s="188"/>
      <c r="V405" s="188"/>
      <c r="W405" s="188"/>
      <c r="X405" s="188"/>
      <c r="Y405" s="188"/>
      <c r="Z405" s="188"/>
      <c r="AA405" s="187"/>
      <c r="AB405" s="189"/>
      <c r="AC405" s="187"/>
      <c r="AD405" s="25"/>
      <c r="AE405" s="25"/>
    </row>
    <row r="406">
      <c r="A406" s="187"/>
      <c r="B406" s="187"/>
      <c r="C406" s="187"/>
      <c r="D406" s="187"/>
      <c r="E406" s="187"/>
      <c r="F406" s="187"/>
      <c r="G406" s="188"/>
      <c r="H406" s="187"/>
      <c r="I406" s="187"/>
      <c r="J406" s="188"/>
      <c r="K406" s="187"/>
      <c r="L406" s="188"/>
      <c r="M406" s="188"/>
      <c r="N406" s="188"/>
      <c r="O406" s="188"/>
      <c r="P406" s="189"/>
      <c r="Q406" s="187"/>
      <c r="R406" s="188"/>
      <c r="S406" s="188"/>
      <c r="T406" s="188"/>
      <c r="U406" s="188"/>
      <c r="V406" s="188"/>
      <c r="W406" s="188"/>
      <c r="X406" s="188"/>
      <c r="Y406" s="188"/>
      <c r="Z406" s="188"/>
      <c r="AA406" s="187"/>
      <c r="AB406" s="189"/>
      <c r="AC406" s="187"/>
      <c r="AD406" s="25"/>
      <c r="AE406" s="25"/>
    </row>
    <row r="407">
      <c r="A407" s="187"/>
      <c r="B407" s="187"/>
      <c r="C407" s="187"/>
      <c r="D407" s="187"/>
      <c r="E407" s="187"/>
      <c r="F407" s="187"/>
      <c r="G407" s="188"/>
      <c r="H407" s="187"/>
      <c r="I407" s="187"/>
      <c r="J407" s="188"/>
      <c r="K407" s="187"/>
      <c r="L407" s="188"/>
      <c r="M407" s="188"/>
      <c r="N407" s="188"/>
      <c r="O407" s="188"/>
      <c r="P407" s="189"/>
      <c r="Q407" s="187"/>
      <c r="R407" s="188"/>
      <c r="S407" s="188"/>
      <c r="T407" s="188"/>
      <c r="U407" s="188"/>
      <c r="V407" s="188"/>
      <c r="W407" s="188"/>
      <c r="X407" s="188"/>
      <c r="Y407" s="188"/>
      <c r="Z407" s="188"/>
      <c r="AA407" s="187"/>
      <c r="AB407" s="189"/>
      <c r="AC407" s="187"/>
      <c r="AD407" s="25"/>
      <c r="AE407" s="25"/>
    </row>
    <row r="408">
      <c r="A408" s="187"/>
      <c r="B408" s="187"/>
      <c r="C408" s="187"/>
      <c r="D408" s="187"/>
      <c r="E408" s="187"/>
      <c r="F408" s="187"/>
      <c r="G408" s="188"/>
      <c r="H408" s="188"/>
      <c r="I408" s="188"/>
      <c r="J408" s="188"/>
      <c r="K408" s="188"/>
      <c r="L408" s="188"/>
      <c r="M408" s="188"/>
      <c r="N408" s="188"/>
      <c r="O408" s="188"/>
      <c r="P408" s="190"/>
      <c r="Q408" s="188"/>
      <c r="R408" s="188"/>
      <c r="S408" s="188"/>
      <c r="T408" s="188"/>
      <c r="U408" s="188"/>
      <c r="V408" s="188"/>
      <c r="W408" s="188"/>
      <c r="X408" s="188"/>
      <c r="Y408" s="188"/>
      <c r="Z408" s="188"/>
      <c r="AA408" s="187"/>
      <c r="AB408" s="189"/>
      <c r="AC408" s="187"/>
      <c r="AD408" s="25"/>
      <c r="AE408" s="25"/>
    </row>
    <row r="409">
      <c r="A409" s="187"/>
      <c r="B409" s="187"/>
      <c r="C409" s="187"/>
      <c r="D409" s="187"/>
      <c r="E409" s="187"/>
      <c r="F409" s="187"/>
      <c r="G409" s="188"/>
      <c r="H409" s="187"/>
      <c r="I409" s="187"/>
      <c r="J409" s="188"/>
      <c r="K409" s="187"/>
      <c r="L409" s="188"/>
      <c r="M409" s="188"/>
      <c r="N409" s="188"/>
      <c r="O409" s="188"/>
      <c r="P409" s="189"/>
      <c r="Q409" s="187"/>
      <c r="R409" s="188"/>
      <c r="S409" s="188"/>
      <c r="T409" s="188"/>
      <c r="U409" s="188"/>
      <c r="V409" s="188"/>
      <c r="W409" s="188"/>
      <c r="X409" s="188"/>
      <c r="Y409" s="188"/>
      <c r="Z409" s="188"/>
      <c r="AA409" s="187"/>
      <c r="AB409" s="189"/>
      <c r="AC409" s="187"/>
      <c r="AD409" s="25"/>
      <c r="AE409" s="25"/>
    </row>
    <row r="410">
      <c r="A410" s="187"/>
      <c r="B410" s="187"/>
      <c r="C410" s="187"/>
      <c r="D410" s="187"/>
      <c r="E410" s="187"/>
      <c r="F410" s="187"/>
      <c r="G410" s="188"/>
      <c r="H410" s="187"/>
      <c r="I410" s="187"/>
      <c r="J410" s="188"/>
      <c r="K410" s="187"/>
      <c r="L410" s="188"/>
      <c r="M410" s="188"/>
      <c r="N410" s="188"/>
      <c r="O410" s="188"/>
      <c r="P410" s="189"/>
      <c r="Q410" s="187"/>
      <c r="R410" s="188"/>
      <c r="S410" s="188"/>
      <c r="T410" s="188"/>
      <c r="U410" s="188"/>
      <c r="V410" s="188"/>
      <c r="W410" s="188"/>
      <c r="X410" s="188"/>
      <c r="Y410" s="188"/>
      <c r="Z410" s="188"/>
      <c r="AA410" s="187"/>
      <c r="AB410" s="189"/>
      <c r="AC410" s="187"/>
      <c r="AD410" s="25"/>
      <c r="AE410" s="25"/>
    </row>
    <row r="411">
      <c r="A411" s="187"/>
      <c r="B411" s="187"/>
      <c r="C411" s="187"/>
      <c r="D411" s="187"/>
      <c r="E411" s="187"/>
      <c r="F411" s="187"/>
      <c r="G411" s="188"/>
      <c r="H411" s="188"/>
      <c r="I411" s="188"/>
      <c r="J411" s="188"/>
      <c r="K411" s="188"/>
      <c r="L411" s="188"/>
      <c r="M411" s="188"/>
      <c r="N411" s="188"/>
      <c r="O411" s="188"/>
      <c r="P411" s="189"/>
      <c r="Q411" s="188"/>
      <c r="R411" s="188"/>
      <c r="S411" s="188"/>
      <c r="T411" s="188"/>
      <c r="U411" s="188"/>
      <c r="V411" s="188"/>
      <c r="W411" s="188"/>
      <c r="X411" s="188"/>
      <c r="Y411" s="188"/>
      <c r="Z411" s="188"/>
      <c r="AA411" s="187"/>
      <c r="AB411" s="189"/>
      <c r="AC411" s="187"/>
      <c r="AD411" s="25"/>
      <c r="AE411" s="25"/>
    </row>
    <row r="412">
      <c r="A412" s="187"/>
      <c r="B412" s="187"/>
      <c r="C412" s="187"/>
      <c r="D412" s="187"/>
      <c r="E412" s="187"/>
      <c r="F412" s="187"/>
      <c r="G412" s="188"/>
      <c r="H412" s="187"/>
      <c r="I412" s="187"/>
      <c r="J412" s="188"/>
      <c r="K412" s="187"/>
      <c r="L412" s="188"/>
      <c r="M412" s="188"/>
      <c r="N412" s="188"/>
      <c r="O412" s="188"/>
      <c r="P412" s="189"/>
      <c r="Q412" s="187"/>
      <c r="R412" s="188"/>
      <c r="S412" s="188"/>
      <c r="T412" s="188"/>
      <c r="U412" s="188"/>
      <c r="V412" s="188"/>
      <c r="W412" s="188"/>
      <c r="X412" s="188"/>
      <c r="Y412" s="188"/>
      <c r="Z412" s="188"/>
      <c r="AA412" s="187"/>
      <c r="AB412" s="189"/>
      <c r="AC412" s="187"/>
      <c r="AD412" s="25"/>
      <c r="AE412" s="25"/>
    </row>
    <row r="413">
      <c r="A413" s="187"/>
      <c r="B413" s="187"/>
      <c r="C413" s="187"/>
      <c r="D413" s="187"/>
      <c r="E413" s="187"/>
      <c r="F413" s="187"/>
      <c r="G413" s="188"/>
      <c r="H413" s="187"/>
      <c r="I413" s="187"/>
      <c r="J413" s="188"/>
      <c r="K413" s="188"/>
      <c r="L413" s="188"/>
      <c r="M413" s="188"/>
      <c r="N413" s="188"/>
      <c r="O413" s="188"/>
      <c r="P413" s="189"/>
      <c r="Q413" s="187"/>
      <c r="R413" s="188"/>
      <c r="S413" s="188"/>
      <c r="T413" s="188"/>
      <c r="U413" s="188"/>
      <c r="V413" s="188"/>
      <c r="W413" s="188"/>
      <c r="X413" s="188"/>
      <c r="Y413" s="188"/>
      <c r="Z413" s="188"/>
      <c r="AA413" s="187"/>
      <c r="AB413" s="189"/>
      <c r="AC413" s="187"/>
      <c r="AD413" s="25"/>
      <c r="AE413" s="25"/>
    </row>
    <row r="414">
      <c r="A414" s="187"/>
      <c r="B414" s="187"/>
      <c r="C414" s="187"/>
      <c r="D414" s="187"/>
      <c r="E414" s="187"/>
      <c r="F414" s="187"/>
      <c r="G414" s="188"/>
      <c r="H414" s="188"/>
      <c r="I414" s="188"/>
      <c r="J414" s="188"/>
      <c r="K414" s="188"/>
      <c r="L414" s="188"/>
      <c r="M414" s="188"/>
      <c r="N414" s="188"/>
      <c r="O414" s="188"/>
      <c r="P414" s="189"/>
      <c r="Q414" s="188"/>
      <c r="R414" s="188"/>
      <c r="S414" s="188"/>
      <c r="T414" s="188"/>
      <c r="U414" s="188"/>
      <c r="V414" s="188"/>
      <c r="W414" s="188"/>
      <c r="X414" s="188"/>
      <c r="Y414" s="188"/>
      <c r="Z414" s="188"/>
      <c r="AA414" s="187"/>
      <c r="AB414" s="189"/>
      <c r="AC414" s="187"/>
      <c r="AD414" s="25"/>
      <c r="AE414" s="25"/>
    </row>
    <row r="415">
      <c r="A415" s="187"/>
      <c r="B415" s="187"/>
      <c r="C415" s="187"/>
      <c r="D415" s="187"/>
      <c r="E415" s="187"/>
      <c r="F415" s="187"/>
      <c r="G415" s="188"/>
      <c r="H415" s="187"/>
      <c r="I415" s="187"/>
      <c r="J415" s="188"/>
      <c r="K415" s="187"/>
      <c r="L415" s="188"/>
      <c r="M415" s="188"/>
      <c r="N415" s="188"/>
      <c r="O415" s="188"/>
      <c r="P415" s="189"/>
      <c r="Q415" s="187"/>
      <c r="R415" s="188"/>
      <c r="S415" s="188"/>
      <c r="T415" s="188"/>
      <c r="U415" s="188"/>
      <c r="V415" s="188"/>
      <c r="W415" s="188"/>
      <c r="X415" s="188"/>
      <c r="Y415" s="188"/>
      <c r="Z415" s="188"/>
      <c r="AA415" s="187"/>
      <c r="AB415" s="189"/>
      <c r="AC415" s="187"/>
      <c r="AD415" s="25"/>
      <c r="AE415" s="25"/>
    </row>
    <row r="416">
      <c r="A416" s="187"/>
      <c r="B416" s="187"/>
      <c r="C416" s="187"/>
      <c r="D416" s="187"/>
      <c r="E416" s="187"/>
      <c r="F416" s="187"/>
      <c r="G416" s="188"/>
      <c r="H416" s="187"/>
      <c r="I416" s="187"/>
      <c r="J416" s="188"/>
      <c r="K416" s="187"/>
      <c r="L416" s="188"/>
      <c r="M416" s="188"/>
      <c r="N416" s="188"/>
      <c r="O416" s="188"/>
      <c r="P416" s="189"/>
      <c r="Q416" s="187"/>
      <c r="R416" s="188"/>
      <c r="S416" s="188"/>
      <c r="T416" s="188"/>
      <c r="U416" s="188"/>
      <c r="V416" s="188"/>
      <c r="W416" s="188"/>
      <c r="X416" s="188"/>
      <c r="Y416" s="188"/>
      <c r="Z416" s="188"/>
      <c r="AA416" s="187"/>
      <c r="AB416" s="189"/>
      <c r="AC416" s="187"/>
      <c r="AD416" s="25"/>
      <c r="AE416" s="25"/>
    </row>
    <row r="417">
      <c r="A417" s="187"/>
      <c r="B417" s="187"/>
      <c r="C417" s="187"/>
      <c r="D417" s="187"/>
      <c r="E417" s="187"/>
      <c r="F417" s="187"/>
      <c r="G417" s="188"/>
      <c r="H417" s="187"/>
      <c r="I417" s="187"/>
      <c r="J417" s="188"/>
      <c r="K417" s="187"/>
      <c r="L417" s="188"/>
      <c r="M417" s="188"/>
      <c r="N417" s="188"/>
      <c r="O417" s="188"/>
      <c r="P417" s="189"/>
      <c r="Q417" s="187"/>
      <c r="R417" s="188"/>
      <c r="S417" s="188"/>
      <c r="T417" s="188"/>
      <c r="U417" s="188"/>
      <c r="V417" s="188"/>
      <c r="W417" s="188"/>
      <c r="X417" s="188"/>
      <c r="Y417" s="188"/>
      <c r="Z417" s="188"/>
      <c r="AA417" s="187"/>
      <c r="AB417" s="189"/>
      <c r="AC417" s="187"/>
      <c r="AD417" s="25"/>
      <c r="AE417" s="25"/>
    </row>
    <row r="418">
      <c r="A418" s="187"/>
      <c r="B418" s="187"/>
      <c r="C418" s="187"/>
      <c r="D418" s="187"/>
      <c r="E418" s="187"/>
      <c r="F418" s="187"/>
      <c r="G418" s="188"/>
      <c r="H418" s="187"/>
      <c r="I418" s="187"/>
      <c r="J418" s="188"/>
      <c r="K418" s="187"/>
      <c r="L418" s="188"/>
      <c r="M418" s="188"/>
      <c r="N418" s="188"/>
      <c r="O418" s="188"/>
      <c r="P418" s="189"/>
      <c r="Q418" s="187"/>
      <c r="R418" s="188"/>
      <c r="S418" s="188"/>
      <c r="T418" s="188"/>
      <c r="U418" s="188"/>
      <c r="V418" s="188"/>
      <c r="W418" s="188"/>
      <c r="X418" s="188"/>
      <c r="Y418" s="188"/>
      <c r="Z418" s="188"/>
      <c r="AA418" s="187"/>
      <c r="AB418" s="189"/>
      <c r="AC418" s="187"/>
      <c r="AD418" s="25"/>
      <c r="AE418" s="25"/>
    </row>
    <row r="419">
      <c r="A419" s="187"/>
      <c r="B419" s="187"/>
      <c r="C419" s="187"/>
      <c r="D419" s="187"/>
      <c r="E419" s="187"/>
      <c r="F419" s="187"/>
      <c r="G419" s="188"/>
      <c r="H419" s="187"/>
      <c r="I419" s="187"/>
      <c r="J419" s="188"/>
      <c r="K419" s="187"/>
      <c r="L419" s="188"/>
      <c r="M419" s="188"/>
      <c r="N419" s="188"/>
      <c r="O419" s="188"/>
      <c r="P419" s="189"/>
      <c r="Q419" s="187"/>
      <c r="R419" s="188"/>
      <c r="S419" s="188"/>
      <c r="T419" s="188"/>
      <c r="U419" s="188"/>
      <c r="V419" s="188"/>
      <c r="W419" s="188"/>
      <c r="X419" s="188"/>
      <c r="Y419" s="188"/>
      <c r="Z419" s="188"/>
      <c r="AA419" s="187"/>
      <c r="AB419" s="189"/>
      <c r="AC419" s="187"/>
      <c r="AD419" s="25"/>
      <c r="AE419" s="25"/>
    </row>
    <row r="420">
      <c r="A420" s="187"/>
      <c r="B420" s="187"/>
      <c r="C420" s="187"/>
      <c r="D420" s="187"/>
      <c r="E420" s="187"/>
      <c r="F420" s="187"/>
      <c r="G420" s="188"/>
      <c r="H420" s="187"/>
      <c r="I420" s="187"/>
      <c r="J420" s="188"/>
      <c r="K420" s="187"/>
      <c r="L420" s="188"/>
      <c r="M420" s="188"/>
      <c r="N420" s="188"/>
      <c r="O420" s="188"/>
      <c r="P420" s="190"/>
      <c r="Q420" s="187"/>
      <c r="R420" s="188"/>
      <c r="S420" s="188"/>
      <c r="T420" s="188"/>
      <c r="U420" s="188"/>
      <c r="V420" s="188"/>
      <c r="W420" s="188"/>
      <c r="X420" s="188"/>
      <c r="Y420" s="188"/>
      <c r="Z420" s="188"/>
      <c r="AA420" s="187"/>
      <c r="AB420" s="189"/>
      <c r="AC420" s="187"/>
      <c r="AD420" s="25"/>
      <c r="AE420" s="25"/>
    </row>
    <row r="421">
      <c r="A421" s="187"/>
      <c r="B421" s="187"/>
      <c r="C421" s="187"/>
      <c r="D421" s="187"/>
      <c r="E421" s="187"/>
      <c r="F421" s="187"/>
      <c r="G421" s="188"/>
      <c r="H421" s="187"/>
      <c r="I421" s="187"/>
      <c r="J421" s="188"/>
      <c r="K421" s="188"/>
      <c r="L421" s="188"/>
      <c r="M421" s="188"/>
      <c r="N421" s="188"/>
      <c r="O421" s="188"/>
      <c r="P421" s="189"/>
      <c r="Q421" s="187"/>
      <c r="R421" s="188"/>
      <c r="S421" s="188"/>
      <c r="T421" s="188"/>
      <c r="U421" s="188"/>
      <c r="V421" s="188"/>
      <c r="W421" s="188"/>
      <c r="X421" s="188"/>
      <c r="Y421" s="188"/>
      <c r="Z421" s="188"/>
      <c r="AA421" s="187"/>
      <c r="AB421" s="189"/>
      <c r="AC421" s="187"/>
      <c r="AD421" s="25"/>
      <c r="AE421" s="25"/>
    </row>
    <row r="422">
      <c r="A422" s="187"/>
      <c r="B422" s="187"/>
      <c r="C422" s="187"/>
      <c r="D422" s="187"/>
      <c r="E422" s="187"/>
      <c r="F422" s="187"/>
      <c r="G422" s="188"/>
      <c r="H422" s="187"/>
      <c r="I422" s="187"/>
      <c r="J422" s="188"/>
      <c r="K422" s="188"/>
      <c r="L422" s="188"/>
      <c r="M422" s="188"/>
      <c r="N422" s="188"/>
      <c r="O422" s="188"/>
      <c r="P422" s="189"/>
      <c r="Q422" s="187"/>
      <c r="R422" s="188"/>
      <c r="S422" s="188"/>
      <c r="T422" s="188"/>
      <c r="U422" s="188"/>
      <c r="V422" s="188"/>
      <c r="W422" s="188"/>
      <c r="X422" s="188"/>
      <c r="Y422" s="188"/>
      <c r="Z422" s="188"/>
      <c r="AA422" s="187"/>
      <c r="AB422" s="189"/>
      <c r="AC422" s="187"/>
      <c r="AD422" s="25"/>
      <c r="AE422" s="25"/>
    </row>
    <row r="423">
      <c r="A423" s="187"/>
      <c r="B423" s="187"/>
      <c r="C423" s="187"/>
      <c r="D423" s="187"/>
      <c r="E423" s="187"/>
      <c r="F423" s="187"/>
      <c r="G423" s="188"/>
      <c r="H423" s="188"/>
      <c r="I423" s="188"/>
      <c r="J423" s="188"/>
      <c r="K423" s="188"/>
      <c r="L423" s="188"/>
      <c r="M423" s="188"/>
      <c r="N423" s="188"/>
      <c r="O423" s="188"/>
      <c r="P423" s="189"/>
      <c r="Q423" s="188"/>
      <c r="R423" s="188"/>
      <c r="S423" s="188"/>
      <c r="T423" s="188"/>
      <c r="U423" s="188"/>
      <c r="V423" s="188"/>
      <c r="W423" s="188"/>
      <c r="X423" s="188"/>
      <c r="Y423" s="188"/>
      <c r="Z423" s="188"/>
      <c r="AA423" s="187"/>
      <c r="AB423" s="189"/>
      <c r="AC423" s="187"/>
      <c r="AD423" s="25"/>
      <c r="AE423" s="25"/>
    </row>
    <row r="424">
      <c r="A424" s="187"/>
      <c r="B424" s="187"/>
      <c r="C424" s="187"/>
      <c r="D424" s="187"/>
      <c r="E424" s="187"/>
      <c r="F424" s="187"/>
      <c r="G424" s="188"/>
      <c r="H424" s="187"/>
      <c r="I424" s="187"/>
      <c r="J424" s="188"/>
      <c r="K424" s="188"/>
      <c r="L424" s="188"/>
      <c r="M424" s="188"/>
      <c r="N424" s="188"/>
      <c r="O424" s="188"/>
      <c r="P424" s="189"/>
      <c r="Q424" s="187"/>
      <c r="R424" s="188"/>
      <c r="S424" s="188"/>
      <c r="T424" s="188"/>
      <c r="U424" s="188"/>
      <c r="V424" s="188"/>
      <c r="W424" s="188"/>
      <c r="X424" s="188"/>
      <c r="Y424" s="188"/>
      <c r="Z424" s="188"/>
      <c r="AA424" s="187"/>
      <c r="AB424" s="189"/>
      <c r="AC424" s="187"/>
      <c r="AD424" s="25"/>
      <c r="AE424" s="25"/>
    </row>
    <row r="425">
      <c r="A425" s="187"/>
      <c r="B425" s="187"/>
      <c r="C425" s="187"/>
      <c r="D425" s="187"/>
      <c r="E425" s="187"/>
      <c r="F425" s="187"/>
      <c r="G425" s="188"/>
      <c r="H425" s="187"/>
      <c r="I425" s="187"/>
      <c r="J425" s="188"/>
      <c r="K425" s="188"/>
      <c r="L425" s="188"/>
      <c r="M425" s="188"/>
      <c r="N425" s="188"/>
      <c r="O425" s="188"/>
      <c r="P425" s="189"/>
      <c r="Q425" s="187"/>
      <c r="R425" s="188"/>
      <c r="S425" s="188"/>
      <c r="T425" s="188"/>
      <c r="U425" s="188"/>
      <c r="V425" s="188"/>
      <c r="W425" s="188"/>
      <c r="X425" s="188"/>
      <c r="Y425" s="188"/>
      <c r="Z425" s="188"/>
      <c r="AA425" s="187"/>
      <c r="AB425" s="189"/>
      <c r="AC425" s="187"/>
      <c r="AD425" s="25"/>
      <c r="AE425" s="25"/>
    </row>
    <row r="426">
      <c r="A426" s="187"/>
      <c r="B426" s="187"/>
      <c r="C426" s="187"/>
      <c r="D426" s="187"/>
      <c r="E426" s="187"/>
      <c r="F426" s="187"/>
      <c r="G426" s="188"/>
      <c r="H426" s="188"/>
      <c r="I426" s="188"/>
      <c r="J426" s="188"/>
      <c r="K426" s="188"/>
      <c r="L426" s="188"/>
      <c r="M426" s="188"/>
      <c r="N426" s="188"/>
      <c r="O426" s="188"/>
      <c r="P426" s="189"/>
      <c r="Q426" s="188"/>
      <c r="R426" s="188"/>
      <c r="S426" s="188"/>
      <c r="T426" s="188"/>
      <c r="U426" s="188"/>
      <c r="V426" s="188"/>
      <c r="W426" s="188"/>
      <c r="X426" s="188"/>
      <c r="Y426" s="188"/>
      <c r="Z426" s="188"/>
      <c r="AA426" s="187"/>
      <c r="AB426" s="189"/>
      <c r="AC426" s="187"/>
      <c r="AD426" s="25"/>
      <c r="AE426" s="25"/>
    </row>
    <row r="427">
      <c r="A427" s="187"/>
      <c r="B427" s="187"/>
      <c r="C427" s="187"/>
      <c r="D427" s="187"/>
      <c r="E427" s="187"/>
      <c r="F427" s="187"/>
      <c r="G427" s="188"/>
      <c r="H427" s="188"/>
      <c r="I427" s="188"/>
      <c r="J427" s="188"/>
      <c r="K427" s="188"/>
      <c r="L427" s="188"/>
      <c r="M427" s="188"/>
      <c r="N427" s="188"/>
      <c r="O427" s="188"/>
      <c r="P427" s="189"/>
      <c r="Q427" s="188"/>
      <c r="R427" s="188"/>
      <c r="S427" s="188"/>
      <c r="T427" s="188"/>
      <c r="U427" s="188"/>
      <c r="V427" s="188"/>
      <c r="W427" s="188"/>
      <c r="X427" s="188"/>
      <c r="Y427" s="188"/>
      <c r="Z427" s="188"/>
      <c r="AA427" s="187"/>
      <c r="AB427" s="189"/>
      <c r="AC427" s="187"/>
      <c r="AD427" s="25"/>
      <c r="AE427" s="25"/>
    </row>
    <row r="428">
      <c r="A428" s="187"/>
      <c r="B428" s="187"/>
      <c r="C428" s="187"/>
      <c r="D428" s="187"/>
      <c r="E428" s="187"/>
      <c r="F428" s="187"/>
      <c r="G428" s="188"/>
      <c r="H428" s="188"/>
      <c r="I428" s="188"/>
      <c r="J428" s="188"/>
      <c r="K428" s="188"/>
      <c r="L428" s="188"/>
      <c r="M428" s="188"/>
      <c r="N428" s="188"/>
      <c r="O428" s="188"/>
      <c r="P428" s="189"/>
      <c r="Q428" s="188"/>
      <c r="R428" s="188"/>
      <c r="S428" s="188"/>
      <c r="T428" s="188"/>
      <c r="U428" s="188"/>
      <c r="V428" s="188"/>
      <c r="W428" s="188"/>
      <c r="X428" s="188"/>
      <c r="Y428" s="188"/>
      <c r="Z428" s="188"/>
      <c r="AA428" s="187"/>
      <c r="AB428" s="189"/>
      <c r="AC428" s="187"/>
      <c r="AD428" s="25"/>
      <c r="AE428" s="25"/>
    </row>
    <row r="429">
      <c r="A429" s="187"/>
      <c r="B429" s="187"/>
      <c r="C429" s="187"/>
      <c r="D429" s="187"/>
      <c r="E429" s="187"/>
      <c r="F429" s="187"/>
      <c r="G429" s="188"/>
      <c r="H429" s="188"/>
      <c r="I429" s="188"/>
      <c r="J429" s="188"/>
      <c r="K429" s="188"/>
      <c r="L429" s="188"/>
      <c r="M429" s="188"/>
      <c r="N429" s="188"/>
      <c r="O429" s="188"/>
      <c r="P429" s="189"/>
      <c r="Q429" s="188"/>
      <c r="R429" s="188"/>
      <c r="S429" s="188"/>
      <c r="T429" s="188"/>
      <c r="U429" s="188"/>
      <c r="V429" s="188"/>
      <c r="W429" s="188"/>
      <c r="X429" s="188"/>
      <c r="Y429" s="188"/>
      <c r="Z429" s="188"/>
      <c r="AA429" s="187"/>
      <c r="AB429" s="189"/>
      <c r="AC429" s="187"/>
      <c r="AD429" s="25"/>
      <c r="AE429" s="25"/>
    </row>
    <row r="430">
      <c r="A430" s="187"/>
      <c r="B430" s="187"/>
      <c r="C430" s="187"/>
      <c r="D430" s="187"/>
      <c r="E430" s="187"/>
      <c r="F430" s="187"/>
      <c r="G430" s="188"/>
      <c r="H430" s="188"/>
      <c r="I430" s="188"/>
      <c r="J430" s="188"/>
      <c r="K430" s="188"/>
      <c r="L430" s="188"/>
      <c r="M430" s="188"/>
      <c r="N430" s="188"/>
      <c r="O430" s="188"/>
      <c r="P430" s="189"/>
      <c r="Q430" s="188"/>
      <c r="R430" s="188"/>
      <c r="S430" s="188"/>
      <c r="T430" s="188"/>
      <c r="U430" s="188"/>
      <c r="V430" s="188"/>
      <c r="W430" s="188"/>
      <c r="X430" s="188"/>
      <c r="Y430" s="188"/>
      <c r="Z430" s="188"/>
      <c r="AA430" s="187"/>
      <c r="AB430" s="189"/>
      <c r="AC430" s="187"/>
      <c r="AD430" s="25"/>
      <c r="AE430" s="25"/>
    </row>
    <row r="431">
      <c r="A431" s="187"/>
      <c r="B431" s="187"/>
      <c r="C431" s="187"/>
      <c r="D431" s="187"/>
      <c r="E431" s="187"/>
      <c r="F431" s="187"/>
      <c r="G431" s="188"/>
      <c r="H431" s="188"/>
      <c r="I431" s="188"/>
      <c r="J431" s="188"/>
      <c r="K431" s="188"/>
      <c r="L431" s="188"/>
      <c r="M431" s="188"/>
      <c r="N431" s="188"/>
      <c r="O431" s="188"/>
      <c r="P431" s="189"/>
      <c r="Q431" s="188"/>
      <c r="R431" s="188"/>
      <c r="S431" s="188"/>
      <c r="T431" s="188"/>
      <c r="U431" s="188"/>
      <c r="V431" s="188"/>
      <c r="W431" s="188"/>
      <c r="X431" s="188"/>
      <c r="Y431" s="188"/>
      <c r="Z431" s="188"/>
      <c r="AA431" s="187"/>
      <c r="AB431" s="189"/>
      <c r="AC431" s="187"/>
      <c r="AD431" s="25"/>
      <c r="AE431" s="25"/>
    </row>
    <row r="432">
      <c r="A432" s="187"/>
      <c r="B432" s="187"/>
      <c r="C432" s="187"/>
      <c r="D432" s="187"/>
      <c r="E432" s="187"/>
      <c r="F432" s="187"/>
      <c r="G432" s="188"/>
      <c r="H432" s="188"/>
      <c r="I432" s="188"/>
      <c r="J432" s="188"/>
      <c r="K432" s="188"/>
      <c r="L432" s="188"/>
      <c r="M432" s="188"/>
      <c r="N432" s="188"/>
      <c r="O432" s="188"/>
      <c r="P432" s="189"/>
      <c r="Q432" s="188"/>
      <c r="R432" s="188"/>
      <c r="S432" s="188"/>
      <c r="T432" s="188"/>
      <c r="U432" s="188"/>
      <c r="V432" s="188"/>
      <c r="W432" s="188"/>
      <c r="X432" s="188"/>
      <c r="Y432" s="188"/>
      <c r="Z432" s="188"/>
      <c r="AA432" s="187"/>
      <c r="AB432" s="189"/>
      <c r="AC432" s="187"/>
      <c r="AD432" s="25"/>
      <c r="AE432" s="25"/>
    </row>
    <row r="433">
      <c r="A433" s="187"/>
      <c r="B433" s="187"/>
      <c r="C433" s="187"/>
      <c r="D433" s="187"/>
      <c r="E433" s="187"/>
      <c r="F433" s="187"/>
      <c r="G433" s="188"/>
      <c r="H433" s="187"/>
      <c r="I433" s="188"/>
      <c r="J433" s="188"/>
      <c r="K433" s="188"/>
      <c r="L433" s="187"/>
      <c r="M433" s="188"/>
      <c r="N433" s="188"/>
      <c r="O433" s="188"/>
      <c r="P433" s="189"/>
      <c r="Q433" s="187"/>
      <c r="R433" s="188"/>
      <c r="S433" s="188"/>
      <c r="T433" s="188"/>
      <c r="U433" s="188"/>
      <c r="V433" s="188"/>
      <c r="W433" s="188"/>
      <c r="X433" s="188"/>
      <c r="Y433" s="188"/>
      <c r="Z433" s="188"/>
      <c r="AA433" s="187"/>
      <c r="AB433" s="189"/>
      <c r="AC433" s="187"/>
      <c r="AD433" s="25"/>
      <c r="AE433" s="25"/>
    </row>
    <row r="434">
      <c r="A434" s="187"/>
      <c r="B434" s="187"/>
      <c r="C434" s="187"/>
      <c r="D434" s="187"/>
      <c r="E434" s="187"/>
      <c r="F434" s="187"/>
      <c r="G434" s="188"/>
      <c r="H434" s="187"/>
      <c r="I434" s="188"/>
      <c r="J434" s="188"/>
      <c r="K434" s="188"/>
      <c r="L434" s="187"/>
      <c r="M434" s="188"/>
      <c r="N434" s="188"/>
      <c r="O434" s="188"/>
      <c r="P434" s="189"/>
      <c r="Q434" s="187"/>
      <c r="R434" s="188"/>
      <c r="S434" s="188"/>
      <c r="T434" s="188"/>
      <c r="U434" s="188"/>
      <c r="V434" s="188"/>
      <c r="W434" s="188"/>
      <c r="X434" s="188"/>
      <c r="Y434" s="188"/>
      <c r="Z434" s="188"/>
      <c r="AA434" s="187"/>
      <c r="AB434" s="189"/>
      <c r="AC434" s="187"/>
      <c r="AD434" s="25"/>
      <c r="AE434" s="25"/>
    </row>
    <row r="435">
      <c r="A435" s="187"/>
      <c r="B435" s="187"/>
      <c r="C435" s="187"/>
      <c r="D435" s="187"/>
      <c r="E435" s="187"/>
      <c r="F435" s="187"/>
      <c r="G435" s="188"/>
      <c r="H435" s="188"/>
      <c r="I435" s="188"/>
      <c r="J435" s="188"/>
      <c r="K435" s="188"/>
      <c r="L435" s="188"/>
      <c r="M435" s="188"/>
      <c r="N435" s="188"/>
      <c r="O435" s="188"/>
      <c r="P435" s="189"/>
      <c r="Q435" s="188"/>
      <c r="R435" s="188"/>
      <c r="S435" s="188"/>
      <c r="T435" s="188"/>
      <c r="U435" s="188"/>
      <c r="V435" s="188"/>
      <c r="W435" s="188"/>
      <c r="X435" s="188"/>
      <c r="Y435" s="188"/>
      <c r="Z435" s="188"/>
      <c r="AA435" s="187"/>
      <c r="AB435" s="189"/>
      <c r="AC435" s="187"/>
      <c r="AD435" s="25"/>
      <c r="AE435" s="25"/>
    </row>
    <row r="436">
      <c r="A436" s="187"/>
      <c r="B436" s="187"/>
      <c r="C436" s="187"/>
      <c r="D436" s="187"/>
      <c r="E436" s="187"/>
      <c r="F436" s="187"/>
      <c r="G436" s="188"/>
      <c r="H436" s="187"/>
      <c r="I436" s="188"/>
      <c r="J436" s="188"/>
      <c r="K436" s="188"/>
      <c r="L436" s="187"/>
      <c r="M436" s="188"/>
      <c r="N436" s="188"/>
      <c r="O436" s="188"/>
      <c r="P436" s="189"/>
      <c r="Q436" s="187"/>
      <c r="R436" s="188"/>
      <c r="S436" s="188"/>
      <c r="T436" s="188"/>
      <c r="U436" s="188"/>
      <c r="V436" s="188"/>
      <c r="W436" s="188"/>
      <c r="X436" s="188"/>
      <c r="Y436" s="188"/>
      <c r="Z436" s="188"/>
      <c r="AA436" s="187"/>
      <c r="AB436" s="189"/>
      <c r="AC436" s="187"/>
      <c r="AD436" s="25"/>
      <c r="AE436" s="25"/>
    </row>
    <row r="437">
      <c r="A437" s="187"/>
      <c r="B437" s="187"/>
      <c r="C437" s="187"/>
      <c r="D437" s="187"/>
      <c r="E437" s="187"/>
      <c r="F437" s="187"/>
      <c r="G437" s="188"/>
      <c r="H437" s="187"/>
      <c r="I437" s="188"/>
      <c r="J437" s="188"/>
      <c r="K437" s="188"/>
      <c r="L437" s="187"/>
      <c r="M437" s="188"/>
      <c r="N437" s="188"/>
      <c r="O437" s="188"/>
      <c r="P437" s="189"/>
      <c r="Q437" s="187"/>
      <c r="R437" s="188"/>
      <c r="S437" s="188"/>
      <c r="T437" s="188"/>
      <c r="U437" s="188"/>
      <c r="V437" s="188"/>
      <c r="W437" s="188"/>
      <c r="X437" s="188"/>
      <c r="Y437" s="188"/>
      <c r="Z437" s="188"/>
      <c r="AA437" s="187"/>
      <c r="AB437" s="189"/>
      <c r="AC437" s="187"/>
      <c r="AD437" s="25"/>
      <c r="AE437" s="25"/>
    </row>
    <row r="438">
      <c r="A438" s="187"/>
      <c r="B438" s="187"/>
      <c r="C438" s="187"/>
      <c r="D438" s="187"/>
      <c r="E438" s="187"/>
      <c r="F438" s="187"/>
      <c r="G438" s="188"/>
      <c r="H438" s="188"/>
      <c r="I438" s="188"/>
      <c r="J438" s="188"/>
      <c r="K438" s="188"/>
      <c r="L438" s="188"/>
      <c r="M438" s="188"/>
      <c r="N438" s="188"/>
      <c r="O438" s="188"/>
      <c r="P438" s="189"/>
      <c r="Q438" s="188"/>
      <c r="R438" s="188"/>
      <c r="S438" s="188"/>
      <c r="T438" s="188"/>
      <c r="U438" s="188"/>
      <c r="V438" s="188"/>
      <c r="W438" s="188"/>
      <c r="X438" s="188"/>
      <c r="Y438" s="188"/>
      <c r="Z438" s="188"/>
      <c r="AA438" s="187"/>
      <c r="AB438" s="189"/>
      <c r="AC438" s="187"/>
      <c r="AD438" s="25"/>
      <c r="AE438" s="25"/>
    </row>
    <row r="439">
      <c r="A439" s="187"/>
      <c r="B439" s="187"/>
      <c r="C439" s="187"/>
      <c r="D439" s="187"/>
      <c r="E439" s="187"/>
      <c r="F439" s="187"/>
      <c r="G439" s="188"/>
      <c r="H439" s="187"/>
      <c r="I439" s="188"/>
      <c r="J439" s="188"/>
      <c r="K439" s="188"/>
      <c r="L439" s="187"/>
      <c r="M439" s="188"/>
      <c r="N439" s="188"/>
      <c r="O439" s="188"/>
      <c r="P439" s="189"/>
      <c r="Q439" s="187"/>
      <c r="R439" s="188"/>
      <c r="S439" s="188"/>
      <c r="T439" s="188"/>
      <c r="U439" s="188"/>
      <c r="V439" s="188"/>
      <c r="W439" s="188"/>
      <c r="X439" s="188"/>
      <c r="Y439" s="188"/>
      <c r="Z439" s="188"/>
      <c r="AA439" s="187"/>
      <c r="AB439" s="189"/>
      <c r="AC439" s="187"/>
      <c r="AD439" s="25"/>
      <c r="AE439" s="25"/>
    </row>
    <row r="440">
      <c r="A440" s="187"/>
      <c r="B440" s="187"/>
      <c r="C440" s="187"/>
      <c r="D440" s="187"/>
      <c r="E440" s="187"/>
      <c r="F440" s="187"/>
      <c r="G440" s="188"/>
      <c r="H440" s="187"/>
      <c r="I440" s="188"/>
      <c r="J440" s="188"/>
      <c r="K440" s="188"/>
      <c r="L440" s="187"/>
      <c r="M440" s="188"/>
      <c r="N440" s="188"/>
      <c r="O440" s="188"/>
      <c r="P440" s="189"/>
      <c r="Q440" s="187"/>
      <c r="R440" s="188"/>
      <c r="S440" s="188"/>
      <c r="T440" s="188"/>
      <c r="U440" s="188"/>
      <c r="V440" s="188"/>
      <c r="W440" s="188"/>
      <c r="X440" s="188"/>
      <c r="Y440" s="188"/>
      <c r="Z440" s="188"/>
      <c r="AA440" s="187"/>
      <c r="AB440" s="189"/>
      <c r="AC440" s="187"/>
      <c r="AD440" s="25"/>
      <c r="AE440" s="25"/>
    </row>
    <row r="441">
      <c r="A441" s="187"/>
      <c r="B441" s="187"/>
      <c r="C441" s="187"/>
      <c r="D441" s="187"/>
      <c r="E441" s="187"/>
      <c r="F441" s="187"/>
      <c r="G441" s="188"/>
      <c r="H441" s="187"/>
      <c r="I441" s="187"/>
      <c r="J441" s="188"/>
      <c r="K441" s="188"/>
      <c r="L441" s="187"/>
      <c r="M441" s="188"/>
      <c r="N441" s="188"/>
      <c r="O441" s="188"/>
      <c r="P441" s="189"/>
      <c r="Q441" s="187"/>
      <c r="R441" s="188"/>
      <c r="S441" s="188"/>
      <c r="T441" s="188"/>
      <c r="U441" s="188"/>
      <c r="V441" s="188"/>
      <c r="W441" s="188"/>
      <c r="X441" s="188"/>
      <c r="Y441" s="188"/>
      <c r="Z441" s="188"/>
      <c r="AA441" s="187"/>
      <c r="AB441" s="189"/>
      <c r="AC441" s="187"/>
      <c r="AD441" s="25"/>
      <c r="AE441" s="25"/>
    </row>
    <row r="442">
      <c r="A442" s="187"/>
      <c r="B442" s="187"/>
      <c r="C442" s="187"/>
      <c r="D442" s="187"/>
      <c r="E442" s="187"/>
      <c r="F442" s="187"/>
      <c r="G442" s="188"/>
      <c r="H442" s="187"/>
      <c r="I442" s="187"/>
      <c r="J442" s="188"/>
      <c r="K442" s="188"/>
      <c r="L442" s="187"/>
      <c r="M442" s="188"/>
      <c r="N442" s="188"/>
      <c r="O442" s="188"/>
      <c r="P442" s="189"/>
      <c r="Q442" s="187"/>
      <c r="R442" s="188"/>
      <c r="S442" s="188"/>
      <c r="T442" s="188"/>
      <c r="U442" s="188"/>
      <c r="V442" s="188"/>
      <c r="W442" s="188"/>
      <c r="X442" s="188"/>
      <c r="Y442" s="188"/>
      <c r="Z442" s="188"/>
      <c r="AA442" s="187"/>
      <c r="AB442" s="189"/>
      <c r="AC442" s="187"/>
      <c r="AD442" s="25"/>
      <c r="AE442" s="25"/>
    </row>
    <row r="443">
      <c r="A443" s="187"/>
      <c r="B443" s="187"/>
      <c r="C443" s="187"/>
      <c r="D443" s="187"/>
      <c r="E443" s="187"/>
      <c r="F443" s="187"/>
      <c r="G443" s="188"/>
      <c r="H443" s="187"/>
      <c r="I443" s="187"/>
      <c r="J443" s="188"/>
      <c r="K443" s="188"/>
      <c r="L443" s="187"/>
      <c r="M443" s="188"/>
      <c r="N443" s="188"/>
      <c r="O443" s="188"/>
      <c r="P443" s="189"/>
      <c r="Q443" s="187"/>
      <c r="R443" s="188"/>
      <c r="S443" s="188"/>
      <c r="T443" s="188"/>
      <c r="U443" s="188"/>
      <c r="V443" s="188"/>
      <c r="W443" s="188"/>
      <c r="X443" s="188"/>
      <c r="Y443" s="188"/>
      <c r="Z443" s="188"/>
      <c r="AA443" s="187"/>
      <c r="AB443" s="189"/>
      <c r="AC443" s="187"/>
      <c r="AD443" s="25"/>
      <c r="AE443" s="25"/>
    </row>
    <row r="444">
      <c r="A444" s="187"/>
      <c r="B444" s="187"/>
      <c r="C444" s="187"/>
      <c r="D444" s="187"/>
      <c r="E444" s="187"/>
      <c r="F444" s="187"/>
      <c r="G444" s="188"/>
      <c r="H444" s="187"/>
      <c r="I444" s="187"/>
      <c r="J444" s="188"/>
      <c r="K444" s="188"/>
      <c r="L444" s="187"/>
      <c r="M444" s="188"/>
      <c r="N444" s="188"/>
      <c r="O444" s="188"/>
      <c r="P444" s="189"/>
      <c r="Q444" s="187"/>
      <c r="R444" s="188"/>
      <c r="S444" s="188"/>
      <c r="T444" s="188"/>
      <c r="U444" s="188"/>
      <c r="V444" s="188"/>
      <c r="W444" s="188"/>
      <c r="X444" s="188"/>
      <c r="Y444" s="188"/>
      <c r="Z444" s="188"/>
      <c r="AA444" s="187"/>
      <c r="AB444" s="189"/>
      <c r="AC444" s="187"/>
      <c r="AD444" s="25"/>
      <c r="AE444" s="25"/>
    </row>
    <row r="445">
      <c r="A445" s="187"/>
      <c r="B445" s="187"/>
      <c r="C445" s="187"/>
      <c r="D445" s="187"/>
      <c r="E445" s="187"/>
      <c r="F445" s="187"/>
      <c r="G445" s="188"/>
      <c r="H445" s="187"/>
      <c r="I445" s="188"/>
      <c r="J445" s="188"/>
      <c r="K445" s="188"/>
      <c r="L445" s="187"/>
      <c r="M445" s="188"/>
      <c r="N445" s="188"/>
      <c r="O445" s="188"/>
      <c r="P445" s="189"/>
      <c r="Q445" s="187"/>
      <c r="R445" s="188"/>
      <c r="S445" s="188"/>
      <c r="T445" s="188"/>
      <c r="U445" s="188"/>
      <c r="V445" s="188"/>
      <c r="W445" s="188"/>
      <c r="X445" s="188"/>
      <c r="Y445" s="188"/>
      <c r="Z445" s="188"/>
      <c r="AA445" s="187"/>
      <c r="AB445" s="189"/>
      <c r="AC445" s="187"/>
      <c r="AD445" s="25"/>
      <c r="AE445" s="25"/>
    </row>
    <row r="446">
      <c r="A446" s="187"/>
      <c r="B446" s="187"/>
      <c r="C446" s="187"/>
      <c r="D446" s="187"/>
      <c r="E446" s="187"/>
      <c r="F446" s="187"/>
      <c r="G446" s="188"/>
      <c r="H446" s="187"/>
      <c r="I446" s="188"/>
      <c r="J446" s="188"/>
      <c r="K446" s="188"/>
      <c r="L446" s="187"/>
      <c r="M446" s="188"/>
      <c r="N446" s="188"/>
      <c r="O446" s="188"/>
      <c r="P446" s="189"/>
      <c r="Q446" s="187"/>
      <c r="R446" s="188"/>
      <c r="S446" s="188"/>
      <c r="T446" s="188"/>
      <c r="U446" s="188"/>
      <c r="V446" s="188"/>
      <c r="W446" s="188"/>
      <c r="X446" s="188"/>
      <c r="Y446" s="188"/>
      <c r="Z446" s="188"/>
      <c r="AA446" s="187"/>
      <c r="AB446" s="189"/>
      <c r="AC446" s="187"/>
      <c r="AD446" s="25"/>
      <c r="AE446" s="25"/>
    </row>
    <row r="447">
      <c r="A447" s="187"/>
      <c r="B447" s="187"/>
      <c r="C447" s="187"/>
      <c r="D447" s="187"/>
      <c r="E447" s="187"/>
      <c r="F447" s="187"/>
      <c r="G447" s="188"/>
      <c r="H447" s="187"/>
      <c r="I447" s="188"/>
      <c r="J447" s="188"/>
      <c r="K447" s="188"/>
      <c r="L447" s="187"/>
      <c r="M447" s="188"/>
      <c r="N447" s="188"/>
      <c r="O447" s="188"/>
      <c r="P447" s="189"/>
      <c r="Q447" s="187"/>
      <c r="R447" s="188"/>
      <c r="S447" s="188"/>
      <c r="T447" s="188"/>
      <c r="U447" s="188"/>
      <c r="V447" s="188"/>
      <c r="W447" s="188"/>
      <c r="X447" s="188"/>
      <c r="Y447" s="188"/>
      <c r="Z447" s="188"/>
      <c r="AA447" s="187"/>
      <c r="AB447" s="189"/>
      <c r="AC447" s="187"/>
      <c r="AD447" s="25"/>
      <c r="AE447" s="25"/>
    </row>
    <row r="448">
      <c r="A448" s="187"/>
      <c r="B448" s="187"/>
      <c r="C448" s="187"/>
      <c r="D448" s="187"/>
      <c r="E448" s="187"/>
      <c r="F448" s="187"/>
      <c r="G448" s="188"/>
      <c r="H448" s="187"/>
      <c r="I448" s="188"/>
      <c r="J448" s="188"/>
      <c r="K448" s="188"/>
      <c r="L448" s="187"/>
      <c r="M448" s="188"/>
      <c r="N448" s="188"/>
      <c r="O448" s="188"/>
      <c r="P448" s="189"/>
      <c r="Q448" s="187"/>
      <c r="R448" s="188"/>
      <c r="S448" s="188"/>
      <c r="T448" s="188"/>
      <c r="U448" s="188"/>
      <c r="V448" s="188"/>
      <c r="W448" s="188"/>
      <c r="X448" s="188"/>
      <c r="Y448" s="188"/>
      <c r="Z448" s="188"/>
      <c r="AA448" s="187"/>
      <c r="AB448" s="189"/>
      <c r="AC448" s="187"/>
      <c r="AD448" s="25"/>
      <c r="AE448" s="25"/>
    </row>
    <row r="449">
      <c r="A449" s="187"/>
      <c r="B449" s="187"/>
      <c r="C449" s="187"/>
      <c r="D449" s="187"/>
      <c r="E449" s="187"/>
      <c r="F449" s="187"/>
      <c r="G449" s="188"/>
      <c r="H449" s="187"/>
      <c r="I449" s="188"/>
      <c r="J449" s="188"/>
      <c r="K449" s="188"/>
      <c r="L449" s="187"/>
      <c r="M449" s="188"/>
      <c r="N449" s="188"/>
      <c r="O449" s="188"/>
      <c r="P449" s="189"/>
      <c r="Q449" s="187"/>
      <c r="R449" s="188"/>
      <c r="S449" s="188"/>
      <c r="T449" s="188"/>
      <c r="U449" s="188"/>
      <c r="V449" s="188"/>
      <c r="W449" s="188"/>
      <c r="X449" s="188"/>
      <c r="Y449" s="188"/>
      <c r="Z449" s="188"/>
      <c r="AA449" s="187"/>
      <c r="AB449" s="189"/>
      <c r="AC449" s="187"/>
      <c r="AD449" s="25"/>
      <c r="AE449" s="25"/>
    </row>
    <row r="450">
      <c r="A450" s="187"/>
      <c r="B450" s="187"/>
      <c r="C450" s="187"/>
      <c r="D450" s="187"/>
      <c r="E450" s="187"/>
      <c r="F450" s="187"/>
      <c r="G450" s="188"/>
      <c r="H450" s="187"/>
      <c r="I450" s="188"/>
      <c r="J450" s="188"/>
      <c r="K450" s="188"/>
      <c r="L450" s="187"/>
      <c r="M450" s="188"/>
      <c r="N450" s="188"/>
      <c r="O450" s="188"/>
      <c r="P450" s="189"/>
      <c r="Q450" s="187"/>
      <c r="R450" s="188"/>
      <c r="S450" s="188"/>
      <c r="T450" s="188"/>
      <c r="U450" s="188"/>
      <c r="V450" s="188"/>
      <c r="W450" s="188"/>
      <c r="X450" s="188"/>
      <c r="Y450" s="188"/>
      <c r="Z450" s="188"/>
      <c r="AA450" s="187"/>
      <c r="AB450" s="189"/>
      <c r="AC450" s="187"/>
      <c r="AD450" s="25"/>
      <c r="AE450" s="25"/>
    </row>
    <row r="451">
      <c r="A451" s="187"/>
      <c r="B451" s="187"/>
      <c r="C451" s="187"/>
      <c r="D451" s="187"/>
      <c r="E451" s="187"/>
      <c r="F451" s="187"/>
      <c r="G451" s="188"/>
      <c r="H451" s="187"/>
      <c r="I451" s="188"/>
      <c r="J451" s="188"/>
      <c r="K451" s="188"/>
      <c r="L451" s="187"/>
      <c r="M451" s="188"/>
      <c r="N451" s="188"/>
      <c r="O451" s="188"/>
      <c r="P451" s="189"/>
      <c r="Q451" s="187"/>
      <c r="R451" s="188"/>
      <c r="S451" s="188"/>
      <c r="T451" s="188"/>
      <c r="U451" s="188"/>
      <c r="V451" s="188"/>
      <c r="W451" s="188"/>
      <c r="X451" s="188"/>
      <c r="Y451" s="188"/>
      <c r="Z451" s="188"/>
      <c r="AA451" s="187"/>
      <c r="AB451" s="189"/>
      <c r="AC451" s="187"/>
      <c r="AD451" s="25"/>
      <c r="AE451" s="25"/>
    </row>
    <row r="452">
      <c r="A452" s="187"/>
      <c r="B452" s="187"/>
      <c r="C452" s="187"/>
      <c r="D452" s="187"/>
      <c r="E452" s="187"/>
      <c r="F452" s="187"/>
      <c r="G452" s="188"/>
      <c r="H452" s="187"/>
      <c r="I452" s="188"/>
      <c r="J452" s="188"/>
      <c r="K452" s="188"/>
      <c r="L452" s="187"/>
      <c r="M452" s="188"/>
      <c r="N452" s="188"/>
      <c r="O452" s="188"/>
      <c r="P452" s="189"/>
      <c r="Q452" s="187"/>
      <c r="R452" s="188"/>
      <c r="S452" s="188"/>
      <c r="T452" s="188"/>
      <c r="U452" s="188"/>
      <c r="V452" s="188"/>
      <c r="W452" s="188"/>
      <c r="X452" s="188"/>
      <c r="Y452" s="188"/>
      <c r="Z452" s="188"/>
      <c r="AA452" s="187"/>
      <c r="AB452" s="189"/>
      <c r="AC452" s="187"/>
      <c r="AD452" s="25"/>
      <c r="AE452" s="25"/>
    </row>
    <row r="453">
      <c r="A453" s="187"/>
      <c r="B453" s="187"/>
      <c r="C453" s="187"/>
      <c r="D453" s="187"/>
      <c r="E453" s="187"/>
      <c r="F453" s="187"/>
      <c r="G453" s="188"/>
      <c r="H453" s="187"/>
      <c r="I453" s="188"/>
      <c r="J453" s="188"/>
      <c r="K453" s="188"/>
      <c r="L453" s="187"/>
      <c r="M453" s="188"/>
      <c r="N453" s="188"/>
      <c r="O453" s="188"/>
      <c r="P453" s="189"/>
      <c r="Q453" s="187"/>
      <c r="R453" s="188"/>
      <c r="S453" s="188"/>
      <c r="T453" s="188"/>
      <c r="U453" s="188"/>
      <c r="V453" s="188"/>
      <c r="W453" s="188"/>
      <c r="X453" s="188"/>
      <c r="Y453" s="188"/>
      <c r="Z453" s="188"/>
      <c r="AA453" s="187"/>
      <c r="AB453" s="189"/>
      <c r="AC453" s="187"/>
      <c r="AD453" s="25"/>
      <c r="AE453" s="25"/>
    </row>
    <row r="454">
      <c r="A454" s="187"/>
      <c r="B454" s="187"/>
      <c r="C454" s="187"/>
      <c r="D454" s="187"/>
      <c r="E454" s="187"/>
      <c r="F454" s="187"/>
      <c r="G454" s="188"/>
      <c r="H454" s="187"/>
      <c r="I454" s="188"/>
      <c r="J454" s="188"/>
      <c r="K454" s="188"/>
      <c r="L454" s="187"/>
      <c r="M454" s="188"/>
      <c r="N454" s="188"/>
      <c r="O454" s="188"/>
      <c r="P454" s="189"/>
      <c r="Q454" s="187"/>
      <c r="R454" s="188"/>
      <c r="S454" s="188"/>
      <c r="T454" s="188"/>
      <c r="U454" s="188"/>
      <c r="V454" s="188"/>
      <c r="W454" s="188"/>
      <c r="X454" s="188"/>
      <c r="Y454" s="188"/>
      <c r="Z454" s="188"/>
      <c r="AA454" s="187"/>
      <c r="AB454" s="189"/>
      <c r="AC454" s="187"/>
      <c r="AD454" s="25"/>
      <c r="AE454" s="25"/>
    </row>
    <row r="455">
      <c r="A455" s="187"/>
      <c r="B455" s="187"/>
      <c r="C455" s="187"/>
      <c r="D455" s="187"/>
      <c r="E455" s="187"/>
      <c r="F455" s="187"/>
      <c r="G455" s="188"/>
      <c r="H455" s="187"/>
      <c r="I455" s="188"/>
      <c r="J455" s="188"/>
      <c r="K455" s="188"/>
      <c r="L455" s="187"/>
      <c r="M455" s="188"/>
      <c r="N455" s="188"/>
      <c r="O455" s="188"/>
      <c r="P455" s="189"/>
      <c r="Q455" s="187"/>
      <c r="R455" s="188"/>
      <c r="S455" s="188"/>
      <c r="T455" s="188"/>
      <c r="U455" s="188"/>
      <c r="V455" s="188"/>
      <c r="W455" s="188"/>
      <c r="X455" s="188"/>
      <c r="Y455" s="188"/>
      <c r="Z455" s="188"/>
      <c r="AA455" s="187"/>
      <c r="AB455" s="189"/>
      <c r="AC455" s="187"/>
      <c r="AD455" s="25"/>
      <c r="AE455" s="25"/>
    </row>
    <row r="456">
      <c r="A456" s="187"/>
      <c r="B456" s="187"/>
      <c r="C456" s="187"/>
      <c r="D456" s="187"/>
      <c r="E456" s="187"/>
      <c r="F456" s="187"/>
      <c r="G456" s="188"/>
      <c r="H456" s="187"/>
      <c r="I456" s="188"/>
      <c r="J456" s="188"/>
      <c r="K456" s="188"/>
      <c r="L456" s="187"/>
      <c r="M456" s="188"/>
      <c r="N456" s="188"/>
      <c r="O456" s="188"/>
      <c r="P456" s="189"/>
      <c r="Q456" s="187"/>
      <c r="R456" s="188"/>
      <c r="S456" s="188"/>
      <c r="T456" s="188"/>
      <c r="U456" s="188"/>
      <c r="V456" s="188"/>
      <c r="W456" s="188"/>
      <c r="X456" s="188"/>
      <c r="Y456" s="188"/>
      <c r="Z456" s="188"/>
      <c r="AA456" s="187"/>
      <c r="AB456" s="189"/>
      <c r="AC456" s="187"/>
      <c r="AD456" s="25"/>
      <c r="AE456" s="25"/>
    </row>
    <row r="457">
      <c r="A457" s="187"/>
      <c r="B457" s="187"/>
      <c r="C457" s="187"/>
      <c r="D457" s="187"/>
      <c r="E457" s="187"/>
      <c r="F457" s="187"/>
      <c r="G457" s="188"/>
      <c r="H457" s="187"/>
      <c r="I457" s="187"/>
      <c r="J457" s="188"/>
      <c r="K457" s="188"/>
      <c r="L457" s="187"/>
      <c r="M457" s="188"/>
      <c r="N457" s="188"/>
      <c r="O457" s="188"/>
      <c r="P457" s="189"/>
      <c r="Q457" s="187"/>
      <c r="R457" s="188"/>
      <c r="S457" s="188"/>
      <c r="T457" s="188"/>
      <c r="U457" s="188"/>
      <c r="V457" s="188"/>
      <c r="W457" s="188"/>
      <c r="X457" s="188"/>
      <c r="Y457" s="188"/>
      <c r="Z457" s="188"/>
      <c r="AA457" s="187"/>
      <c r="AB457" s="189"/>
      <c r="AC457" s="187"/>
      <c r="AD457" s="25"/>
      <c r="AE457" s="25"/>
    </row>
    <row r="458">
      <c r="A458" s="187"/>
      <c r="B458" s="187"/>
      <c r="C458" s="187"/>
      <c r="D458" s="187"/>
      <c r="E458" s="187"/>
      <c r="F458" s="187"/>
      <c r="G458" s="188"/>
      <c r="H458" s="187"/>
      <c r="I458" s="187"/>
      <c r="J458" s="188"/>
      <c r="K458" s="188"/>
      <c r="L458" s="187"/>
      <c r="M458" s="188"/>
      <c r="N458" s="188"/>
      <c r="O458" s="188"/>
      <c r="P458" s="189"/>
      <c r="Q458" s="187"/>
      <c r="R458" s="188"/>
      <c r="S458" s="188"/>
      <c r="T458" s="188"/>
      <c r="U458" s="188"/>
      <c r="V458" s="188"/>
      <c r="W458" s="188"/>
      <c r="X458" s="188"/>
      <c r="Y458" s="188"/>
      <c r="Z458" s="188"/>
      <c r="AA458" s="187"/>
      <c r="AB458" s="189"/>
      <c r="AC458" s="187"/>
      <c r="AD458" s="25"/>
      <c r="AE458" s="25"/>
    </row>
    <row r="459">
      <c r="A459" s="187"/>
      <c r="B459" s="187"/>
      <c r="C459" s="187"/>
      <c r="D459" s="187"/>
      <c r="E459" s="187"/>
      <c r="F459" s="187"/>
      <c r="G459" s="188"/>
      <c r="H459" s="187"/>
      <c r="I459" s="187"/>
      <c r="J459" s="188"/>
      <c r="K459" s="188"/>
      <c r="L459" s="187"/>
      <c r="M459" s="188"/>
      <c r="N459" s="188"/>
      <c r="O459" s="188"/>
      <c r="P459" s="189"/>
      <c r="Q459" s="187"/>
      <c r="R459" s="188"/>
      <c r="S459" s="188"/>
      <c r="T459" s="188"/>
      <c r="U459" s="188"/>
      <c r="V459" s="188"/>
      <c r="W459" s="188"/>
      <c r="X459" s="188"/>
      <c r="Y459" s="188"/>
      <c r="Z459" s="188"/>
      <c r="AA459" s="187"/>
      <c r="AB459" s="189"/>
      <c r="AC459" s="187"/>
      <c r="AD459" s="25"/>
      <c r="AE459" s="25"/>
    </row>
    <row r="460">
      <c r="A460" s="187"/>
      <c r="B460" s="187"/>
      <c r="C460" s="187"/>
      <c r="D460" s="187"/>
      <c r="E460" s="187"/>
      <c r="F460" s="187"/>
      <c r="G460" s="188"/>
      <c r="H460" s="187"/>
      <c r="I460" s="187"/>
      <c r="J460" s="188"/>
      <c r="K460" s="188"/>
      <c r="L460" s="187"/>
      <c r="M460" s="188"/>
      <c r="N460" s="188"/>
      <c r="O460" s="188"/>
      <c r="P460" s="189"/>
      <c r="Q460" s="187"/>
      <c r="R460" s="188"/>
      <c r="S460" s="188"/>
      <c r="T460" s="188"/>
      <c r="U460" s="188"/>
      <c r="V460" s="188"/>
      <c r="W460" s="188"/>
      <c r="X460" s="188"/>
      <c r="Y460" s="188"/>
      <c r="Z460" s="188"/>
      <c r="AA460" s="187"/>
      <c r="AB460" s="189"/>
      <c r="AC460" s="187"/>
      <c r="AD460" s="25"/>
      <c r="AE460" s="25"/>
    </row>
    <row r="461">
      <c r="A461" s="187"/>
      <c r="B461" s="187"/>
      <c r="C461" s="187"/>
      <c r="D461" s="187"/>
      <c r="E461" s="187"/>
      <c r="F461" s="187"/>
      <c r="G461" s="188"/>
      <c r="H461" s="187"/>
      <c r="I461" s="188"/>
      <c r="J461" s="188"/>
      <c r="K461" s="188"/>
      <c r="L461" s="187"/>
      <c r="M461" s="188"/>
      <c r="N461" s="188"/>
      <c r="O461" s="188"/>
      <c r="P461" s="189"/>
      <c r="Q461" s="187"/>
      <c r="R461" s="188"/>
      <c r="S461" s="188"/>
      <c r="T461" s="188"/>
      <c r="U461" s="188"/>
      <c r="V461" s="188"/>
      <c r="W461" s="188"/>
      <c r="X461" s="188"/>
      <c r="Y461" s="188"/>
      <c r="Z461" s="188"/>
      <c r="AA461" s="187"/>
      <c r="AB461" s="189"/>
      <c r="AC461" s="187"/>
      <c r="AD461" s="25"/>
      <c r="AE461" s="25"/>
    </row>
    <row r="462">
      <c r="A462" s="187"/>
      <c r="B462" s="187"/>
      <c r="C462" s="187"/>
      <c r="D462" s="187"/>
      <c r="E462" s="187"/>
      <c r="F462" s="187"/>
      <c r="G462" s="188"/>
      <c r="H462" s="187"/>
      <c r="I462" s="188"/>
      <c r="J462" s="188"/>
      <c r="K462" s="188"/>
      <c r="L462" s="187"/>
      <c r="M462" s="188"/>
      <c r="N462" s="188"/>
      <c r="O462" s="188"/>
      <c r="P462" s="189"/>
      <c r="Q462" s="187"/>
      <c r="R462" s="188"/>
      <c r="S462" s="188"/>
      <c r="T462" s="188"/>
      <c r="U462" s="188"/>
      <c r="V462" s="188"/>
      <c r="W462" s="188"/>
      <c r="X462" s="188"/>
      <c r="Y462" s="188"/>
      <c r="Z462" s="188"/>
      <c r="AA462" s="187"/>
      <c r="AB462" s="189"/>
      <c r="AC462" s="187"/>
      <c r="AD462" s="25"/>
      <c r="AE462" s="25"/>
    </row>
    <row r="463">
      <c r="A463" s="187"/>
      <c r="B463" s="187"/>
      <c r="C463" s="187"/>
      <c r="D463" s="187"/>
      <c r="E463" s="187"/>
      <c r="F463" s="187"/>
      <c r="G463" s="188"/>
      <c r="H463" s="187"/>
      <c r="I463" s="188"/>
      <c r="J463" s="188"/>
      <c r="K463" s="188"/>
      <c r="L463" s="187"/>
      <c r="M463" s="188"/>
      <c r="N463" s="188"/>
      <c r="O463" s="188"/>
      <c r="P463" s="189"/>
      <c r="Q463" s="187"/>
      <c r="R463" s="188"/>
      <c r="S463" s="188"/>
      <c r="T463" s="188"/>
      <c r="U463" s="188"/>
      <c r="V463" s="188"/>
      <c r="W463" s="188"/>
      <c r="X463" s="188"/>
      <c r="Y463" s="188"/>
      <c r="Z463" s="188"/>
      <c r="AA463" s="187"/>
      <c r="AB463" s="189"/>
      <c r="AC463" s="187"/>
      <c r="AD463" s="25"/>
      <c r="AE463" s="25"/>
    </row>
    <row r="464">
      <c r="A464" s="187"/>
      <c r="B464" s="187"/>
      <c r="C464" s="187"/>
      <c r="D464" s="187"/>
      <c r="E464" s="187"/>
      <c r="F464" s="187"/>
      <c r="G464" s="188"/>
      <c r="H464" s="187"/>
      <c r="I464" s="188"/>
      <c r="J464" s="188"/>
      <c r="K464" s="188"/>
      <c r="L464" s="187"/>
      <c r="M464" s="188"/>
      <c r="N464" s="188"/>
      <c r="O464" s="188"/>
      <c r="P464" s="189"/>
      <c r="Q464" s="187"/>
      <c r="R464" s="188"/>
      <c r="S464" s="188"/>
      <c r="T464" s="188"/>
      <c r="U464" s="188"/>
      <c r="V464" s="188"/>
      <c r="W464" s="188"/>
      <c r="X464" s="188"/>
      <c r="Y464" s="188"/>
      <c r="Z464" s="188"/>
      <c r="AA464" s="187"/>
      <c r="AB464" s="189"/>
      <c r="AC464" s="187"/>
      <c r="AD464" s="25"/>
      <c r="AE464" s="25"/>
    </row>
    <row r="465">
      <c r="A465" s="187"/>
      <c r="B465" s="187"/>
      <c r="C465" s="187"/>
      <c r="D465" s="187"/>
      <c r="E465" s="187"/>
      <c r="F465" s="187"/>
      <c r="G465" s="188"/>
      <c r="H465" s="187"/>
      <c r="I465" s="188"/>
      <c r="J465" s="188"/>
      <c r="K465" s="188"/>
      <c r="L465" s="187"/>
      <c r="M465" s="188"/>
      <c r="N465" s="188"/>
      <c r="O465" s="188"/>
      <c r="P465" s="189"/>
      <c r="Q465" s="187"/>
      <c r="R465" s="188"/>
      <c r="S465" s="188"/>
      <c r="T465" s="188"/>
      <c r="U465" s="188"/>
      <c r="V465" s="188"/>
      <c r="W465" s="188"/>
      <c r="X465" s="188"/>
      <c r="Y465" s="188"/>
      <c r="Z465" s="188"/>
      <c r="AA465" s="187"/>
      <c r="AB465" s="189"/>
      <c r="AC465" s="187"/>
      <c r="AD465" s="25"/>
      <c r="AE465" s="25"/>
    </row>
    <row r="466">
      <c r="A466" s="187"/>
      <c r="B466" s="187"/>
      <c r="C466" s="187"/>
      <c r="D466" s="187"/>
      <c r="E466" s="187"/>
      <c r="F466" s="187"/>
      <c r="G466" s="188"/>
      <c r="H466" s="187"/>
      <c r="I466" s="188"/>
      <c r="J466" s="188"/>
      <c r="K466" s="188"/>
      <c r="L466" s="187"/>
      <c r="M466" s="188"/>
      <c r="N466" s="188"/>
      <c r="O466" s="188"/>
      <c r="P466" s="189"/>
      <c r="Q466" s="187"/>
      <c r="R466" s="188"/>
      <c r="S466" s="188"/>
      <c r="T466" s="188"/>
      <c r="U466" s="188"/>
      <c r="V466" s="188"/>
      <c r="W466" s="188"/>
      <c r="X466" s="188"/>
      <c r="Y466" s="188"/>
      <c r="Z466" s="188"/>
      <c r="AA466" s="187"/>
      <c r="AB466" s="189"/>
      <c r="AC466" s="187"/>
      <c r="AD466" s="25"/>
      <c r="AE466" s="25"/>
    </row>
    <row r="467">
      <c r="A467" s="187"/>
      <c r="B467" s="187"/>
      <c r="C467" s="187"/>
      <c r="D467" s="187"/>
      <c r="E467" s="187"/>
      <c r="F467" s="187"/>
      <c r="G467" s="188"/>
      <c r="H467" s="187"/>
      <c r="I467" s="188"/>
      <c r="J467" s="188"/>
      <c r="K467" s="188"/>
      <c r="L467" s="187"/>
      <c r="M467" s="188"/>
      <c r="N467" s="188"/>
      <c r="O467" s="188"/>
      <c r="P467" s="189"/>
      <c r="Q467" s="187"/>
      <c r="R467" s="188"/>
      <c r="S467" s="188"/>
      <c r="T467" s="188"/>
      <c r="U467" s="188"/>
      <c r="V467" s="188"/>
      <c r="W467" s="188"/>
      <c r="X467" s="188"/>
      <c r="Y467" s="188"/>
      <c r="Z467" s="188"/>
      <c r="AA467" s="187"/>
      <c r="AB467" s="189"/>
      <c r="AC467" s="187"/>
      <c r="AD467" s="25"/>
      <c r="AE467" s="25"/>
    </row>
    <row r="468">
      <c r="A468" s="187"/>
      <c r="B468" s="187"/>
      <c r="C468" s="187"/>
      <c r="D468" s="187"/>
      <c r="E468" s="187"/>
      <c r="F468" s="187"/>
      <c r="G468" s="188"/>
      <c r="H468" s="187"/>
      <c r="I468" s="188"/>
      <c r="J468" s="188"/>
      <c r="K468" s="188"/>
      <c r="L468" s="187"/>
      <c r="M468" s="188"/>
      <c r="N468" s="188"/>
      <c r="O468" s="188"/>
      <c r="P468" s="189"/>
      <c r="Q468" s="187"/>
      <c r="R468" s="188"/>
      <c r="S468" s="188"/>
      <c r="T468" s="188"/>
      <c r="U468" s="188"/>
      <c r="V468" s="188"/>
      <c r="W468" s="188"/>
      <c r="X468" s="188"/>
      <c r="Y468" s="188"/>
      <c r="Z468" s="188"/>
      <c r="AA468" s="187"/>
      <c r="AB468" s="189"/>
      <c r="AC468" s="187"/>
      <c r="AD468" s="25"/>
      <c r="AE468" s="25"/>
    </row>
    <row r="469">
      <c r="A469" s="187"/>
      <c r="B469" s="187"/>
      <c r="C469" s="187"/>
      <c r="D469" s="187"/>
      <c r="E469" s="187"/>
      <c r="F469" s="187"/>
      <c r="G469" s="188"/>
      <c r="H469" s="187"/>
      <c r="I469" s="188"/>
      <c r="J469" s="188"/>
      <c r="K469" s="188"/>
      <c r="L469" s="187"/>
      <c r="M469" s="188"/>
      <c r="N469" s="188"/>
      <c r="O469" s="188"/>
      <c r="P469" s="189"/>
      <c r="Q469" s="187"/>
      <c r="R469" s="188"/>
      <c r="S469" s="188"/>
      <c r="T469" s="188"/>
      <c r="U469" s="188"/>
      <c r="V469" s="188"/>
      <c r="W469" s="188"/>
      <c r="X469" s="188"/>
      <c r="Y469" s="188"/>
      <c r="Z469" s="188"/>
      <c r="AA469" s="187"/>
      <c r="AB469" s="189"/>
      <c r="AC469" s="187"/>
      <c r="AD469" s="25"/>
      <c r="AE469" s="25"/>
    </row>
    <row r="470">
      <c r="A470" s="187"/>
      <c r="B470" s="187"/>
      <c r="C470" s="187"/>
      <c r="D470" s="187"/>
      <c r="E470" s="187"/>
      <c r="F470" s="187"/>
      <c r="G470" s="188"/>
      <c r="H470" s="187"/>
      <c r="I470" s="188"/>
      <c r="J470" s="188"/>
      <c r="K470" s="188"/>
      <c r="L470" s="187"/>
      <c r="M470" s="188"/>
      <c r="N470" s="188"/>
      <c r="O470" s="188"/>
      <c r="P470" s="189"/>
      <c r="Q470" s="187"/>
      <c r="R470" s="188"/>
      <c r="S470" s="188"/>
      <c r="T470" s="188"/>
      <c r="U470" s="188"/>
      <c r="V470" s="188"/>
      <c r="W470" s="188"/>
      <c r="X470" s="188"/>
      <c r="Y470" s="188"/>
      <c r="Z470" s="188"/>
      <c r="AA470" s="187"/>
      <c r="AB470" s="189"/>
      <c r="AC470" s="187"/>
      <c r="AD470" s="25"/>
      <c r="AE470" s="25"/>
    </row>
    <row r="471">
      <c r="A471" s="187"/>
      <c r="B471" s="187"/>
      <c r="C471" s="187"/>
      <c r="D471" s="187"/>
      <c r="E471" s="187"/>
      <c r="F471" s="187"/>
      <c r="G471" s="188"/>
      <c r="H471" s="187"/>
      <c r="I471" s="187"/>
      <c r="J471" s="188"/>
      <c r="K471" s="187"/>
      <c r="L471" s="188"/>
      <c r="M471" s="188"/>
      <c r="N471" s="188"/>
      <c r="O471" s="188"/>
      <c r="P471" s="189"/>
      <c r="Q471" s="187"/>
      <c r="R471" s="188"/>
      <c r="S471" s="188"/>
      <c r="T471" s="188"/>
      <c r="U471" s="188"/>
      <c r="V471" s="188"/>
      <c r="W471" s="188"/>
      <c r="X471" s="188"/>
      <c r="Y471" s="188"/>
      <c r="Z471" s="188"/>
      <c r="AA471" s="187"/>
      <c r="AB471" s="189"/>
      <c r="AC471" s="187"/>
      <c r="AD471" s="25"/>
      <c r="AE471" s="25"/>
    </row>
    <row r="472">
      <c r="A472" s="187"/>
      <c r="B472" s="187"/>
      <c r="C472" s="187"/>
      <c r="D472" s="187"/>
      <c r="E472" s="187"/>
      <c r="F472" s="187"/>
      <c r="G472" s="188"/>
      <c r="H472" s="187"/>
      <c r="I472" s="188"/>
      <c r="J472" s="188"/>
      <c r="K472" s="188"/>
      <c r="L472" s="187"/>
      <c r="M472" s="188"/>
      <c r="N472" s="188"/>
      <c r="O472" s="188"/>
      <c r="P472" s="189"/>
      <c r="Q472" s="187"/>
      <c r="R472" s="188"/>
      <c r="S472" s="188"/>
      <c r="T472" s="188"/>
      <c r="U472" s="188"/>
      <c r="V472" s="188"/>
      <c r="W472" s="188"/>
      <c r="X472" s="188"/>
      <c r="Y472" s="188"/>
      <c r="Z472" s="188"/>
      <c r="AA472" s="187"/>
      <c r="AB472" s="189"/>
      <c r="AC472" s="187"/>
      <c r="AD472" s="25"/>
      <c r="AE472" s="25"/>
    </row>
    <row r="473">
      <c r="A473" s="187"/>
      <c r="B473" s="187"/>
      <c r="C473" s="187"/>
      <c r="D473" s="187"/>
      <c r="E473" s="187"/>
      <c r="F473" s="187"/>
      <c r="G473" s="188"/>
      <c r="H473" s="187"/>
      <c r="I473" s="187"/>
      <c r="J473" s="188"/>
      <c r="K473" s="188"/>
      <c r="L473" s="187"/>
      <c r="M473" s="188"/>
      <c r="N473" s="188"/>
      <c r="O473" s="188"/>
      <c r="P473" s="189"/>
      <c r="Q473" s="187"/>
      <c r="R473" s="188"/>
      <c r="S473" s="188"/>
      <c r="T473" s="188"/>
      <c r="U473" s="188"/>
      <c r="V473" s="188"/>
      <c r="W473" s="188"/>
      <c r="X473" s="188"/>
      <c r="Y473" s="188"/>
      <c r="Z473" s="188"/>
      <c r="AA473" s="187"/>
      <c r="AB473" s="189"/>
      <c r="AC473" s="187"/>
      <c r="AD473" s="25"/>
      <c r="AE473" s="25"/>
    </row>
    <row r="474">
      <c r="A474" s="187"/>
      <c r="B474" s="187"/>
      <c r="C474" s="187"/>
      <c r="D474" s="187"/>
      <c r="E474" s="187"/>
      <c r="F474" s="187"/>
      <c r="G474" s="188"/>
      <c r="H474" s="187"/>
      <c r="I474" s="187"/>
      <c r="J474" s="188"/>
      <c r="K474" s="188"/>
      <c r="L474" s="187"/>
      <c r="M474" s="188"/>
      <c r="N474" s="188"/>
      <c r="O474" s="188"/>
      <c r="P474" s="189"/>
      <c r="Q474" s="187"/>
      <c r="R474" s="188"/>
      <c r="S474" s="188"/>
      <c r="T474" s="188"/>
      <c r="U474" s="188"/>
      <c r="V474" s="188"/>
      <c r="W474" s="188"/>
      <c r="X474" s="188"/>
      <c r="Y474" s="188"/>
      <c r="Z474" s="188"/>
      <c r="AA474" s="187"/>
      <c r="AB474" s="189"/>
      <c r="AC474" s="187"/>
      <c r="AD474" s="25"/>
      <c r="AE474" s="25"/>
    </row>
    <row r="475">
      <c r="A475" s="187"/>
      <c r="B475" s="187"/>
      <c r="C475" s="187"/>
      <c r="D475" s="187"/>
      <c r="E475" s="187"/>
      <c r="F475" s="187"/>
      <c r="G475" s="188"/>
      <c r="H475" s="188"/>
      <c r="I475" s="188"/>
      <c r="J475" s="188"/>
      <c r="K475" s="188"/>
      <c r="L475" s="188"/>
      <c r="M475" s="188"/>
      <c r="N475" s="188"/>
      <c r="O475" s="188"/>
      <c r="P475" s="189"/>
      <c r="Q475" s="188"/>
      <c r="R475" s="188"/>
      <c r="S475" s="188"/>
      <c r="T475" s="188"/>
      <c r="U475" s="188"/>
      <c r="V475" s="188"/>
      <c r="W475" s="188"/>
      <c r="X475" s="188"/>
      <c r="Y475" s="188"/>
      <c r="Z475" s="188"/>
      <c r="AA475" s="187"/>
      <c r="AB475" s="189"/>
      <c r="AC475" s="187"/>
      <c r="AD475" s="25"/>
      <c r="AE475" s="25"/>
    </row>
    <row r="476">
      <c r="A476" s="187"/>
      <c r="B476" s="187"/>
      <c r="C476" s="187"/>
      <c r="D476" s="187"/>
      <c r="E476" s="187"/>
      <c r="F476" s="187"/>
      <c r="G476" s="188"/>
      <c r="H476" s="187"/>
      <c r="I476" s="187"/>
      <c r="J476" s="188"/>
      <c r="K476" s="187"/>
      <c r="L476" s="188"/>
      <c r="M476" s="188"/>
      <c r="N476" s="188"/>
      <c r="O476" s="188"/>
      <c r="P476" s="189"/>
      <c r="Q476" s="187"/>
      <c r="R476" s="188"/>
      <c r="S476" s="188"/>
      <c r="T476" s="188"/>
      <c r="U476" s="188"/>
      <c r="V476" s="188"/>
      <c r="W476" s="188"/>
      <c r="X476" s="188"/>
      <c r="Y476" s="188"/>
      <c r="Z476" s="188"/>
      <c r="AA476" s="187"/>
      <c r="AB476" s="189"/>
      <c r="AC476" s="187"/>
      <c r="AD476" s="25"/>
      <c r="AE476" s="25"/>
    </row>
    <row r="477">
      <c r="A477" s="187"/>
      <c r="B477" s="187"/>
      <c r="C477" s="187"/>
      <c r="D477" s="187"/>
      <c r="E477" s="187"/>
      <c r="F477" s="187"/>
      <c r="G477" s="188"/>
      <c r="H477" s="187"/>
      <c r="I477" s="187"/>
      <c r="J477" s="188"/>
      <c r="K477" s="187"/>
      <c r="L477" s="188"/>
      <c r="M477" s="188"/>
      <c r="N477" s="188"/>
      <c r="O477" s="188"/>
      <c r="P477" s="189"/>
      <c r="Q477" s="187"/>
      <c r="R477" s="188"/>
      <c r="S477" s="188"/>
      <c r="T477" s="188"/>
      <c r="U477" s="188"/>
      <c r="V477" s="188"/>
      <c r="W477" s="188"/>
      <c r="X477" s="188"/>
      <c r="Y477" s="188"/>
      <c r="Z477" s="188"/>
      <c r="AA477" s="187"/>
      <c r="AB477" s="189"/>
      <c r="AC477" s="187"/>
      <c r="AD477" s="25"/>
      <c r="AE477" s="25"/>
    </row>
    <row r="478">
      <c r="A478" s="187"/>
      <c r="B478" s="187"/>
      <c r="C478" s="187"/>
      <c r="D478" s="187"/>
      <c r="E478" s="187"/>
      <c r="F478" s="187"/>
      <c r="G478" s="188"/>
      <c r="H478" s="187"/>
      <c r="I478" s="188"/>
      <c r="J478" s="188"/>
      <c r="K478" s="188"/>
      <c r="L478" s="187"/>
      <c r="M478" s="188"/>
      <c r="N478" s="188"/>
      <c r="O478" s="188"/>
      <c r="P478" s="189"/>
      <c r="Q478" s="187"/>
      <c r="R478" s="188"/>
      <c r="S478" s="188"/>
      <c r="T478" s="188"/>
      <c r="U478" s="188"/>
      <c r="V478" s="188"/>
      <c r="W478" s="188"/>
      <c r="X478" s="188"/>
      <c r="Y478" s="188"/>
      <c r="Z478" s="188"/>
      <c r="AA478" s="187"/>
      <c r="AB478" s="189"/>
      <c r="AC478" s="187"/>
      <c r="AD478" s="25"/>
      <c r="AE478" s="25"/>
    </row>
    <row r="479">
      <c r="A479" s="187"/>
      <c r="B479" s="187"/>
      <c r="C479" s="187"/>
      <c r="D479" s="187"/>
      <c r="E479" s="187"/>
      <c r="F479" s="187"/>
      <c r="G479" s="188"/>
      <c r="H479" s="187"/>
      <c r="I479" s="187"/>
      <c r="J479" s="188"/>
      <c r="K479" s="187"/>
      <c r="L479" s="188"/>
      <c r="M479" s="188"/>
      <c r="N479" s="188"/>
      <c r="O479" s="188"/>
      <c r="P479" s="189"/>
      <c r="Q479" s="187"/>
      <c r="R479" s="188"/>
      <c r="S479" s="188"/>
      <c r="T479" s="188"/>
      <c r="U479" s="188"/>
      <c r="V479" s="188"/>
      <c r="W479" s="188"/>
      <c r="X479" s="188"/>
      <c r="Y479" s="188"/>
      <c r="Z479" s="188"/>
      <c r="AA479" s="187"/>
      <c r="AB479" s="189"/>
      <c r="AC479" s="187"/>
      <c r="AD479" s="25"/>
      <c r="AE479" s="25"/>
    </row>
    <row r="480">
      <c r="A480" s="187"/>
      <c r="B480" s="187"/>
      <c r="C480" s="187"/>
      <c r="D480" s="187"/>
      <c r="E480" s="187"/>
      <c r="F480" s="187"/>
      <c r="G480" s="188"/>
      <c r="H480" s="187"/>
      <c r="I480" s="187"/>
      <c r="J480" s="188"/>
      <c r="K480" s="187"/>
      <c r="L480" s="188"/>
      <c r="M480" s="188"/>
      <c r="N480" s="188"/>
      <c r="O480" s="188"/>
      <c r="P480" s="189"/>
      <c r="Q480" s="187"/>
      <c r="R480" s="188"/>
      <c r="S480" s="188"/>
      <c r="T480" s="188"/>
      <c r="U480" s="188"/>
      <c r="V480" s="188"/>
      <c r="W480" s="188"/>
      <c r="X480" s="188"/>
      <c r="Y480" s="188"/>
      <c r="Z480" s="188"/>
      <c r="AA480" s="187"/>
      <c r="AB480" s="189"/>
      <c r="AC480" s="187"/>
      <c r="AD480" s="25"/>
      <c r="AE480" s="25"/>
    </row>
    <row r="481">
      <c r="A481" s="187"/>
      <c r="B481" s="187"/>
      <c r="C481" s="187"/>
      <c r="D481" s="187"/>
      <c r="E481" s="187"/>
      <c r="F481" s="187"/>
      <c r="G481" s="188"/>
      <c r="H481" s="187"/>
      <c r="I481" s="187"/>
      <c r="J481" s="188"/>
      <c r="K481" s="188"/>
      <c r="L481" s="188"/>
      <c r="M481" s="188"/>
      <c r="N481" s="188"/>
      <c r="O481" s="188"/>
      <c r="P481" s="189"/>
      <c r="Q481" s="187"/>
      <c r="R481" s="188"/>
      <c r="S481" s="188"/>
      <c r="T481" s="188"/>
      <c r="U481" s="188"/>
      <c r="V481" s="188"/>
      <c r="W481" s="188"/>
      <c r="X481" s="188"/>
      <c r="Y481" s="188"/>
      <c r="Z481" s="188"/>
      <c r="AA481" s="187"/>
      <c r="AB481" s="189"/>
      <c r="AC481" s="187"/>
      <c r="AD481" s="25"/>
      <c r="AE481" s="25"/>
    </row>
    <row r="482">
      <c r="A482" s="187"/>
      <c r="B482" s="187"/>
      <c r="C482" s="187"/>
      <c r="D482" s="187"/>
      <c r="E482" s="187"/>
      <c r="F482" s="187"/>
      <c r="G482" s="188"/>
      <c r="H482" s="188"/>
      <c r="I482" s="188"/>
      <c r="J482" s="188"/>
      <c r="K482" s="188"/>
      <c r="L482" s="188"/>
      <c r="M482" s="188"/>
      <c r="N482" s="188"/>
      <c r="O482" s="188"/>
      <c r="P482" s="189"/>
      <c r="Q482" s="188"/>
      <c r="R482" s="188"/>
      <c r="S482" s="188"/>
      <c r="T482" s="188"/>
      <c r="U482" s="188"/>
      <c r="V482" s="188"/>
      <c r="W482" s="188"/>
      <c r="X482" s="188"/>
      <c r="Y482" s="188"/>
      <c r="Z482" s="188"/>
      <c r="AA482" s="187"/>
      <c r="AB482" s="189"/>
      <c r="AC482" s="187"/>
      <c r="AD482" s="25"/>
      <c r="AE482" s="25"/>
    </row>
    <row r="483">
      <c r="A483" s="187"/>
      <c r="B483" s="187"/>
      <c r="C483" s="187"/>
      <c r="D483" s="187"/>
      <c r="E483" s="187"/>
      <c r="F483" s="187"/>
      <c r="G483" s="188"/>
      <c r="H483" s="188"/>
      <c r="I483" s="188"/>
      <c r="J483" s="188"/>
      <c r="K483" s="188"/>
      <c r="L483" s="188"/>
      <c r="M483" s="188"/>
      <c r="N483" s="188"/>
      <c r="O483" s="188"/>
      <c r="P483" s="189"/>
      <c r="Q483" s="188"/>
      <c r="R483" s="188"/>
      <c r="S483" s="188"/>
      <c r="T483" s="188"/>
      <c r="U483" s="188"/>
      <c r="V483" s="188"/>
      <c r="W483" s="188"/>
      <c r="X483" s="188"/>
      <c r="Y483" s="188"/>
      <c r="Z483" s="188"/>
      <c r="AA483" s="187"/>
      <c r="AB483" s="189"/>
      <c r="AC483" s="187"/>
      <c r="AD483" s="25"/>
      <c r="AE483" s="25"/>
    </row>
    <row r="484">
      <c r="A484" s="187"/>
      <c r="B484" s="187"/>
      <c r="C484" s="187"/>
      <c r="D484" s="187"/>
      <c r="E484" s="187"/>
      <c r="F484" s="187"/>
      <c r="G484" s="188"/>
      <c r="H484" s="188"/>
      <c r="I484" s="188"/>
      <c r="J484" s="188"/>
      <c r="K484" s="188"/>
      <c r="L484" s="188"/>
      <c r="M484" s="188"/>
      <c r="N484" s="188"/>
      <c r="O484" s="188"/>
      <c r="P484" s="189"/>
      <c r="Q484" s="188"/>
      <c r="R484" s="188"/>
      <c r="S484" s="188"/>
      <c r="T484" s="188"/>
      <c r="U484" s="188"/>
      <c r="V484" s="188"/>
      <c r="W484" s="188"/>
      <c r="X484" s="188"/>
      <c r="Y484" s="188"/>
      <c r="Z484" s="188"/>
      <c r="AA484" s="187"/>
      <c r="AB484" s="189"/>
      <c r="AC484" s="187"/>
      <c r="AD484" s="25"/>
      <c r="AE484" s="25"/>
    </row>
    <row r="485">
      <c r="A485" s="187"/>
      <c r="B485" s="187"/>
      <c r="C485" s="187"/>
      <c r="D485" s="187"/>
      <c r="E485" s="187"/>
      <c r="F485" s="187"/>
      <c r="G485" s="188"/>
      <c r="H485" s="188"/>
      <c r="I485" s="188"/>
      <c r="J485" s="188"/>
      <c r="K485" s="188"/>
      <c r="L485" s="188"/>
      <c r="M485" s="188"/>
      <c r="N485" s="188"/>
      <c r="O485" s="188"/>
      <c r="P485" s="189"/>
      <c r="Q485" s="188"/>
      <c r="R485" s="188"/>
      <c r="S485" s="188"/>
      <c r="T485" s="188"/>
      <c r="U485" s="188"/>
      <c r="V485" s="188"/>
      <c r="W485" s="188"/>
      <c r="X485" s="188"/>
      <c r="Y485" s="188"/>
      <c r="Z485" s="188"/>
      <c r="AA485" s="187"/>
      <c r="AB485" s="189"/>
      <c r="AC485" s="187"/>
      <c r="AD485" s="25"/>
      <c r="AE485" s="25"/>
    </row>
    <row r="486">
      <c r="A486" s="187"/>
      <c r="B486" s="187"/>
      <c r="C486" s="187"/>
      <c r="D486" s="187"/>
      <c r="E486" s="187"/>
      <c r="F486" s="187"/>
      <c r="G486" s="188"/>
      <c r="H486" s="188"/>
      <c r="I486" s="188"/>
      <c r="J486" s="188"/>
      <c r="K486" s="188"/>
      <c r="L486" s="188"/>
      <c r="M486" s="188"/>
      <c r="N486" s="188"/>
      <c r="O486" s="188"/>
      <c r="P486" s="189"/>
      <c r="Q486" s="188"/>
      <c r="R486" s="188"/>
      <c r="S486" s="188"/>
      <c r="T486" s="188"/>
      <c r="U486" s="188"/>
      <c r="V486" s="188"/>
      <c r="W486" s="188"/>
      <c r="X486" s="188"/>
      <c r="Y486" s="188"/>
      <c r="Z486" s="188"/>
      <c r="AA486" s="187"/>
      <c r="AB486" s="189"/>
      <c r="AC486" s="187"/>
      <c r="AD486" s="25"/>
      <c r="AE486" s="25"/>
    </row>
    <row r="487">
      <c r="A487" s="187"/>
      <c r="B487" s="187"/>
      <c r="C487" s="187"/>
      <c r="D487" s="187"/>
      <c r="E487" s="187"/>
      <c r="F487" s="187"/>
      <c r="G487" s="188"/>
      <c r="H487" s="188"/>
      <c r="I487" s="188"/>
      <c r="J487" s="188"/>
      <c r="K487" s="188"/>
      <c r="L487" s="188"/>
      <c r="M487" s="188"/>
      <c r="N487" s="188"/>
      <c r="O487" s="188"/>
      <c r="P487" s="189"/>
      <c r="Q487" s="188"/>
      <c r="R487" s="188"/>
      <c r="S487" s="188"/>
      <c r="T487" s="188"/>
      <c r="U487" s="188"/>
      <c r="V487" s="188"/>
      <c r="W487" s="188"/>
      <c r="X487" s="188"/>
      <c r="Y487" s="188"/>
      <c r="Z487" s="188"/>
      <c r="AA487" s="187"/>
      <c r="AB487" s="189"/>
      <c r="AC487" s="187"/>
      <c r="AD487" s="25"/>
      <c r="AE487" s="25"/>
    </row>
    <row r="488">
      <c r="A488" s="187"/>
      <c r="B488" s="187"/>
      <c r="C488" s="187"/>
      <c r="D488" s="187"/>
      <c r="E488" s="187"/>
      <c r="F488" s="187"/>
      <c r="G488" s="188"/>
      <c r="H488" s="188"/>
      <c r="I488" s="188"/>
      <c r="J488" s="188"/>
      <c r="K488" s="188"/>
      <c r="L488" s="188"/>
      <c r="M488" s="188"/>
      <c r="N488" s="188"/>
      <c r="O488" s="188"/>
      <c r="P488" s="189"/>
      <c r="Q488" s="188"/>
      <c r="R488" s="188"/>
      <c r="S488" s="188"/>
      <c r="T488" s="188"/>
      <c r="U488" s="188"/>
      <c r="V488" s="188"/>
      <c r="W488" s="188"/>
      <c r="X488" s="188"/>
      <c r="Y488" s="188"/>
      <c r="Z488" s="188"/>
      <c r="AA488" s="187"/>
      <c r="AB488" s="189"/>
      <c r="AC488" s="187"/>
      <c r="AD488" s="25"/>
      <c r="AE488" s="25"/>
    </row>
    <row r="489">
      <c r="A489" s="187"/>
      <c r="B489" s="187"/>
      <c r="C489" s="187"/>
      <c r="D489" s="187"/>
      <c r="E489" s="187"/>
      <c r="F489" s="187"/>
      <c r="G489" s="188"/>
      <c r="H489" s="188"/>
      <c r="I489" s="188"/>
      <c r="J489" s="188"/>
      <c r="K489" s="188"/>
      <c r="L489" s="188"/>
      <c r="M489" s="188"/>
      <c r="N489" s="188"/>
      <c r="O489" s="188"/>
      <c r="P489" s="189"/>
      <c r="Q489" s="188"/>
      <c r="R489" s="188"/>
      <c r="S489" s="188"/>
      <c r="T489" s="188"/>
      <c r="U489" s="188"/>
      <c r="V489" s="188"/>
      <c r="W489" s="188"/>
      <c r="X489" s="188"/>
      <c r="Y489" s="188"/>
      <c r="Z489" s="188"/>
      <c r="AA489" s="187"/>
      <c r="AB489" s="189"/>
      <c r="AC489" s="187"/>
      <c r="AD489" s="25"/>
      <c r="AE489" s="25"/>
    </row>
    <row r="490">
      <c r="A490" s="187"/>
      <c r="B490" s="187"/>
      <c r="C490" s="187"/>
      <c r="D490" s="187"/>
      <c r="E490" s="187"/>
      <c r="F490" s="187"/>
      <c r="G490" s="188"/>
      <c r="H490" s="188"/>
      <c r="I490" s="188"/>
      <c r="J490" s="188"/>
      <c r="K490" s="188"/>
      <c r="L490" s="188"/>
      <c r="M490" s="188"/>
      <c r="N490" s="188"/>
      <c r="O490" s="188"/>
      <c r="P490" s="189"/>
      <c r="Q490" s="188"/>
      <c r="R490" s="188"/>
      <c r="S490" s="188"/>
      <c r="T490" s="188"/>
      <c r="U490" s="188"/>
      <c r="V490" s="188"/>
      <c r="W490" s="188"/>
      <c r="X490" s="188"/>
      <c r="Y490" s="188"/>
      <c r="Z490" s="188"/>
      <c r="AA490" s="187"/>
      <c r="AB490" s="189"/>
      <c r="AC490" s="187"/>
      <c r="AD490" s="25"/>
      <c r="AE490" s="25"/>
    </row>
    <row r="491">
      <c r="A491" s="187"/>
      <c r="B491" s="187"/>
      <c r="C491" s="187"/>
      <c r="D491" s="187"/>
      <c r="E491" s="187"/>
      <c r="F491" s="187"/>
      <c r="G491" s="188"/>
      <c r="H491" s="188"/>
      <c r="I491" s="188"/>
      <c r="J491" s="188"/>
      <c r="K491" s="188"/>
      <c r="L491" s="188"/>
      <c r="M491" s="188"/>
      <c r="N491" s="188"/>
      <c r="O491" s="188"/>
      <c r="P491" s="189"/>
      <c r="Q491" s="188"/>
      <c r="R491" s="188"/>
      <c r="S491" s="188"/>
      <c r="T491" s="188"/>
      <c r="U491" s="188"/>
      <c r="V491" s="188"/>
      <c r="W491" s="188"/>
      <c r="X491" s="188"/>
      <c r="Y491" s="188"/>
      <c r="Z491" s="188"/>
      <c r="AA491" s="187"/>
      <c r="AB491" s="189"/>
      <c r="AC491" s="187"/>
      <c r="AD491" s="25"/>
      <c r="AE491" s="25"/>
    </row>
    <row r="492">
      <c r="A492" s="187"/>
      <c r="B492" s="187"/>
      <c r="C492" s="187"/>
      <c r="D492" s="187"/>
      <c r="E492" s="187"/>
      <c r="F492" s="187"/>
      <c r="G492" s="188"/>
      <c r="H492" s="188"/>
      <c r="I492" s="188"/>
      <c r="J492" s="188"/>
      <c r="K492" s="188"/>
      <c r="L492" s="188"/>
      <c r="M492" s="188"/>
      <c r="N492" s="188"/>
      <c r="O492" s="188"/>
      <c r="P492" s="189"/>
      <c r="Q492" s="188"/>
      <c r="R492" s="188"/>
      <c r="S492" s="188"/>
      <c r="T492" s="188"/>
      <c r="U492" s="188"/>
      <c r="V492" s="188"/>
      <c r="W492" s="188"/>
      <c r="X492" s="188"/>
      <c r="Y492" s="188"/>
      <c r="Z492" s="188"/>
      <c r="AA492" s="187"/>
      <c r="AB492" s="189"/>
      <c r="AC492" s="187"/>
      <c r="AD492" s="25"/>
      <c r="AE492" s="25"/>
    </row>
    <row r="493">
      <c r="A493" s="187"/>
      <c r="B493" s="187"/>
      <c r="C493" s="187"/>
      <c r="D493" s="187"/>
      <c r="E493" s="187"/>
      <c r="F493" s="187"/>
      <c r="G493" s="188"/>
      <c r="H493" s="188"/>
      <c r="I493" s="188"/>
      <c r="J493" s="188"/>
      <c r="K493" s="188"/>
      <c r="L493" s="188"/>
      <c r="M493" s="188"/>
      <c r="N493" s="188"/>
      <c r="O493" s="188"/>
      <c r="P493" s="189"/>
      <c r="Q493" s="188"/>
      <c r="R493" s="188"/>
      <c r="S493" s="188"/>
      <c r="T493" s="188"/>
      <c r="U493" s="188"/>
      <c r="V493" s="188"/>
      <c r="W493" s="188"/>
      <c r="X493" s="188"/>
      <c r="Y493" s="188"/>
      <c r="Z493" s="188"/>
      <c r="AA493" s="187"/>
      <c r="AB493" s="189"/>
      <c r="AC493" s="187"/>
      <c r="AD493" s="25"/>
      <c r="AE493" s="25"/>
    </row>
    <row r="494">
      <c r="A494" s="187"/>
      <c r="B494" s="187"/>
      <c r="C494" s="187"/>
      <c r="D494" s="187"/>
      <c r="E494" s="187"/>
      <c r="F494" s="187"/>
      <c r="G494" s="188"/>
      <c r="H494" s="188"/>
      <c r="I494" s="188"/>
      <c r="J494" s="188"/>
      <c r="K494" s="188"/>
      <c r="L494" s="188"/>
      <c r="M494" s="188"/>
      <c r="N494" s="188"/>
      <c r="O494" s="188"/>
      <c r="P494" s="189"/>
      <c r="Q494" s="188"/>
      <c r="R494" s="188"/>
      <c r="S494" s="188"/>
      <c r="T494" s="188"/>
      <c r="U494" s="188"/>
      <c r="V494" s="188"/>
      <c r="W494" s="188"/>
      <c r="X494" s="188"/>
      <c r="Y494" s="188"/>
      <c r="Z494" s="188"/>
      <c r="AA494" s="187"/>
      <c r="AB494" s="189"/>
      <c r="AC494" s="187"/>
      <c r="AD494" s="25"/>
      <c r="AE494" s="25"/>
    </row>
    <row r="495">
      <c r="A495" s="187"/>
      <c r="B495" s="187"/>
      <c r="C495" s="187"/>
      <c r="D495" s="187"/>
      <c r="E495" s="187"/>
      <c r="F495" s="187"/>
      <c r="G495" s="188"/>
      <c r="H495" s="188"/>
      <c r="I495" s="188"/>
      <c r="J495" s="188"/>
      <c r="K495" s="188"/>
      <c r="L495" s="188"/>
      <c r="M495" s="188"/>
      <c r="N495" s="188"/>
      <c r="O495" s="188"/>
      <c r="P495" s="189"/>
      <c r="Q495" s="188"/>
      <c r="R495" s="188"/>
      <c r="S495" s="188"/>
      <c r="T495" s="188"/>
      <c r="U495" s="188"/>
      <c r="V495" s="188"/>
      <c r="W495" s="188"/>
      <c r="X495" s="188"/>
      <c r="Y495" s="188"/>
      <c r="Z495" s="188"/>
      <c r="AA495" s="187"/>
      <c r="AB495" s="189"/>
      <c r="AC495" s="187"/>
      <c r="AD495" s="25"/>
      <c r="AE495" s="25"/>
    </row>
    <row r="496">
      <c r="A496" s="187"/>
      <c r="B496" s="187"/>
      <c r="C496" s="187"/>
      <c r="D496" s="187"/>
      <c r="E496" s="187"/>
      <c r="F496" s="187"/>
      <c r="G496" s="188"/>
      <c r="H496" s="188"/>
      <c r="I496" s="188"/>
      <c r="J496" s="188"/>
      <c r="K496" s="188"/>
      <c r="L496" s="188"/>
      <c r="M496" s="188"/>
      <c r="N496" s="188"/>
      <c r="O496" s="188"/>
      <c r="P496" s="189"/>
      <c r="Q496" s="188"/>
      <c r="R496" s="188"/>
      <c r="S496" s="188"/>
      <c r="T496" s="188"/>
      <c r="U496" s="188"/>
      <c r="V496" s="188"/>
      <c r="W496" s="188"/>
      <c r="X496" s="188"/>
      <c r="Y496" s="188"/>
      <c r="Z496" s="188"/>
      <c r="AA496" s="187"/>
      <c r="AB496" s="189"/>
      <c r="AC496" s="187"/>
      <c r="AD496" s="25"/>
      <c r="AE496" s="25"/>
    </row>
    <row r="497">
      <c r="A497" s="187"/>
      <c r="B497" s="187"/>
      <c r="C497" s="187"/>
      <c r="D497" s="187"/>
      <c r="E497" s="187"/>
      <c r="F497" s="187"/>
      <c r="G497" s="188"/>
      <c r="H497" s="188"/>
      <c r="I497" s="188"/>
      <c r="J497" s="188"/>
      <c r="K497" s="188"/>
      <c r="L497" s="188"/>
      <c r="M497" s="188"/>
      <c r="N497" s="188"/>
      <c r="O497" s="188"/>
      <c r="P497" s="189"/>
      <c r="Q497" s="188"/>
      <c r="R497" s="188"/>
      <c r="S497" s="188"/>
      <c r="T497" s="188"/>
      <c r="U497" s="188"/>
      <c r="V497" s="188"/>
      <c r="W497" s="188"/>
      <c r="X497" s="188"/>
      <c r="Y497" s="188"/>
      <c r="Z497" s="188"/>
      <c r="AA497" s="187"/>
      <c r="AB497" s="189"/>
      <c r="AC497" s="187"/>
      <c r="AD497" s="25"/>
      <c r="AE497" s="25"/>
    </row>
    <row r="498">
      <c r="A498" s="187"/>
      <c r="B498" s="187"/>
      <c r="C498" s="187"/>
      <c r="D498" s="187"/>
      <c r="E498" s="187"/>
      <c r="F498" s="187"/>
      <c r="G498" s="188"/>
      <c r="H498" s="188"/>
      <c r="I498" s="188"/>
      <c r="J498" s="188"/>
      <c r="K498" s="188"/>
      <c r="L498" s="188"/>
      <c r="M498" s="188"/>
      <c r="N498" s="188"/>
      <c r="O498" s="188"/>
      <c r="P498" s="189"/>
      <c r="Q498" s="188"/>
      <c r="R498" s="188"/>
      <c r="S498" s="188"/>
      <c r="T498" s="188"/>
      <c r="U498" s="188"/>
      <c r="V498" s="188"/>
      <c r="W498" s="188"/>
      <c r="X498" s="188"/>
      <c r="Y498" s="188"/>
      <c r="Z498" s="188"/>
      <c r="AA498" s="187"/>
      <c r="AB498" s="189"/>
      <c r="AC498" s="187"/>
      <c r="AD498" s="25"/>
      <c r="AE498" s="25"/>
    </row>
    <row r="499">
      <c r="A499" s="187"/>
      <c r="B499" s="187"/>
      <c r="C499" s="187"/>
      <c r="D499" s="187"/>
      <c r="E499" s="187"/>
      <c r="F499" s="187"/>
      <c r="G499" s="188"/>
      <c r="H499" s="188"/>
      <c r="I499" s="188"/>
      <c r="J499" s="188"/>
      <c r="K499" s="188"/>
      <c r="L499" s="188"/>
      <c r="M499" s="188"/>
      <c r="N499" s="188"/>
      <c r="O499" s="188"/>
      <c r="P499" s="189"/>
      <c r="Q499" s="188"/>
      <c r="R499" s="188"/>
      <c r="S499" s="188"/>
      <c r="T499" s="188"/>
      <c r="U499" s="188"/>
      <c r="V499" s="188"/>
      <c r="W499" s="188"/>
      <c r="X499" s="188"/>
      <c r="Y499" s="188"/>
      <c r="Z499" s="188"/>
      <c r="AA499" s="187"/>
      <c r="AB499" s="189"/>
      <c r="AC499" s="187"/>
      <c r="AD499" s="25"/>
      <c r="AE499" s="25"/>
    </row>
    <row r="500">
      <c r="A500" s="187"/>
      <c r="B500" s="187"/>
      <c r="C500" s="187"/>
      <c r="D500" s="187"/>
      <c r="E500" s="187"/>
      <c r="F500" s="187"/>
      <c r="G500" s="188"/>
      <c r="H500" s="188"/>
      <c r="I500" s="188"/>
      <c r="J500" s="188"/>
      <c r="K500" s="188"/>
      <c r="L500" s="188"/>
      <c r="M500" s="188"/>
      <c r="N500" s="188"/>
      <c r="O500" s="188"/>
      <c r="P500" s="189"/>
      <c r="Q500" s="188"/>
      <c r="R500" s="188"/>
      <c r="S500" s="188"/>
      <c r="T500" s="188"/>
      <c r="U500" s="188"/>
      <c r="V500" s="188"/>
      <c r="W500" s="188"/>
      <c r="X500" s="188"/>
      <c r="Y500" s="188"/>
      <c r="Z500" s="188"/>
      <c r="AA500" s="187"/>
      <c r="AB500" s="189"/>
      <c r="AC500" s="187"/>
      <c r="AD500" s="25"/>
      <c r="AE500" s="25"/>
    </row>
    <row r="501">
      <c r="A501" s="187"/>
      <c r="B501" s="187"/>
      <c r="C501" s="187"/>
      <c r="D501" s="187"/>
      <c r="E501" s="187"/>
      <c r="F501" s="187"/>
      <c r="G501" s="188"/>
      <c r="H501" s="188"/>
      <c r="I501" s="188"/>
      <c r="J501" s="188"/>
      <c r="K501" s="188"/>
      <c r="L501" s="188"/>
      <c r="M501" s="187"/>
      <c r="N501" s="187"/>
      <c r="O501" s="188"/>
      <c r="P501" s="189"/>
      <c r="Q501" s="188"/>
      <c r="R501" s="188"/>
      <c r="S501" s="188"/>
      <c r="T501" s="188"/>
      <c r="U501" s="188"/>
      <c r="V501" s="188"/>
      <c r="W501" s="188"/>
      <c r="X501" s="188"/>
      <c r="Y501" s="188"/>
      <c r="Z501" s="188"/>
      <c r="AA501" s="188"/>
      <c r="AB501" s="189"/>
      <c r="AC501" s="187"/>
      <c r="AD501" s="25"/>
      <c r="AE501" s="25"/>
    </row>
    <row r="502">
      <c r="A502" s="187"/>
      <c r="B502" s="187"/>
      <c r="C502" s="187"/>
      <c r="D502" s="187"/>
      <c r="E502" s="187"/>
      <c r="F502" s="187"/>
      <c r="G502" s="188"/>
      <c r="H502" s="188"/>
      <c r="I502" s="188"/>
      <c r="J502" s="188"/>
      <c r="K502" s="188"/>
      <c r="L502" s="188"/>
      <c r="M502" s="187"/>
      <c r="N502" s="187"/>
      <c r="O502" s="188"/>
      <c r="P502" s="189"/>
      <c r="Q502" s="188"/>
      <c r="R502" s="188"/>
      <c r="S502" s="188"/>
      <c r="T502" s="188"/>
      <c r="U502" s="188"/>
      <c r="V502" s="188"/>
      <c r="W502" s="188"/>
      <c r="X502" s="188"/>
      <c r="Y502" s="188"/>
      <c r="Z502" s="188"/>
      <c r="AA502" s="187"/>
      <c r="AB502" s="189"/>
      <c r="AC502" s="187"/>
      <c r="AD502" s="25"/>
      <c r="AE502" s="25"/>
    </row>
    <row r="503">
      <c r="A503" s="187"/>
      <c r="B503" s="187"/>
      <c r="C503" s="187"/>
      <c r="D503" s="187"/>
      <c r="E503" s="187"/>
      <c r="F503" s="187"/>
      <c r="G503" s="188"/>
      <c r="H503" s="188"/>
      <c r="I503" s="188"/>
      <c r="J503" s="188"/>
      <c r="K503" s="188"/>
      <c r="L503" s="188"/>
      <c r="M503" s="188"/>
      <c r="N503" s="188"/>
      <c r="O503" s="188"/>
      <c r="P503" s="189"/>
      <c r="Q503" s="188"/>
      <c r="R503" s="188"/>
      <c r="S503" s="188"/>
      <c r="T503" s="188"/>
      <c r="U503" s="188"/>
      <c r="V503" s="188"/>
      <c r="W503" s="188"/>
      <c r="X503" s="188"/>
      <c r="Y503" s="187"/>
      <c r="Z503" s="187"/>
      <c r="AA503" s="188"/>
      <c r="AB503" s="189"/>
      <c r="AC503" s="187"/>
      <c r="AD503" s="25"/>
      <c r="AE503" s="25"/>
    </row>
    <row r="504">
      <c r="A504" s="187"/>
      <c r="B504" s="187"/>
      <c r="C504" s="187"/>
      <c r="D504" s="187"/>
      <c r="E504" s="187"/>
      <c r="F504" s="187"/>
      <c r="G504" s="188"/>
      <c r="H504" s="187"/>
      <c r="I504" s="187"/>
      <c r="J504" s="188"/>
      <c r="K504" s="188"/>
      <c r="L504" s="188"/>
      <c r="M504" s="188"/>
      <c r="N504" s="188"/>
      <c r="O504" s="188"/>
      <c r="P504" s="189"/>
      <c r="Q504" s="187"/>
      <c r="R504" s="188"/>
      <c r="S504" s="188"/>
      <c r="T504" s="188"/>
      <c r="U504" s="188"/>
      <c r="V504" s="188"/>
      <c r="W504" s="188"/>
      <c r="X504" s="188"/>
      <c r="Y504" s="188"/>
      <c r="Z504" s="188"/>
      <c r="AA504" s="187"/>
      <c r="AB504" s="189"/>
      <c r="AC504" s="187"/>
      <c r="AD504" s="25"/>
      <c r="AE504" s="25"/>
    </row>
    <row r="505">
      <c r="A505" s="187"/>
      <c r="B505" s="187"/>
      <c r="C505" s="187"/>
      <c r="D505" s="187"/>
      <c r="E505" s="187"/>
      <c r="F505" s="187"/>
      <c r="G505" s="188"/>
      <c r="H505" s="187"/>
      <c r="I505" s="187"/>
      <c r="J505" s="188"/>
      <c r="K505" s="188"/>
      <c r="L505" s="188"/>
      <c r="M505" s="188"/>
      <c r="N505" s="188"/>
      <c r="O505" s="188"/>
      <c r="P505" s="189"/>
      <c r="Q505" s="187"/>
      <c r="R505" s="188"/>
      <c r="S505" s="188"/>
      <c r="T505" s="188"/>
      <c r="U505" s="188"/>
      <c r="V505" s="188"/>
      <c r="W505" s="188"/>
      <c r="X505" s="188"/>
      <c r="Y505" s="188"/>
      <c r="Z505" s="188"/>
      <c r="AA505" s="187"/>
      <c r="AB505" s="189"/>
      <c r="AC505" s="187"/>
      <c r="AD505" s="25"/>
      <c r="AE505" s="25"/>
    </row>
    <row r="506">
      <c r="A506" s="187"/>
      <c r="B506" s="187"/>
      <c r="C506" s="187"/>
      <c r="D506" s="187"/>
      <c r="E506" s="187"/>
      <c r="F506" s="187"/>
      <c r="G506" s="188"/>
      <c r="H506" s="187"/>
      <c r="I506" s="187"/>
      <c r="J506" s="188"/>
      <c r="K506" s="188"/>
      <c r="L506" s="188"/>
      <c r="M506" s="188"/>
      <c r="N506" s="188"/>
      <c r="O506" s="188"/>
      <c r="P506" s="189"/>
      <c r="Q506" s="187"/>
      <c r="R506" s="188"/>
      <c r="S506" s="188"/>
      <c r="T506" s="188"/>
      <c r="U506" s="188"/>
      <c r="V506" s="188"/>
      <c r="W506" s="188"/>
      <c r="X506" s="188"/>
      <c r="Y506" s="188"/>
      <c r="Z506" s="188"/>
      <c r="AA506" s="187"/>
      <c r="AB506" s="189"/>
      <c r="AC506" s="187"/>
      <c r="AD506" s="25"/>
      <c r="AE506" s="25"/>
    </row>
    <row r="507">
      <c r="A507" s="187"/>
      <c r="B507" s="187"/>
      <c r="C507" s="187"/>
      <c r="D507" s="187"/>
      <c r="E507" s="187"/>
      <c r="F507" s="187"/>
      <c r="G507" s="188"/>
      <c r="H507" s="187"/>
      <c r="I507" s="187"/>
      <c r="J507" s="188"/>
      <c r="K507" s="188"/>
      <c r="L507" s="188"/>
      <c r="M507" s="188"/>
      <c r="N507" s="188"/>
      <c r="O507" s="188"/>
      <c r="P507" s="189"/>
      <c r="Q507" s="187"/>
      <c r="R507" s="188"/>
      <c r="S507" s="188"/>
      <c r="T507" s="188"/>
      <c r="U507" s="188"/>
      <c r="V507" s="188"/>
      <c r="W507" s="188"/>
      <c r="X507" s="188"/>
      <c r="Y507" s="188"/>
      <c r="Z507" s="188"/>
      <c r="AA507" s="187"/>
      <c r="AB507" s="189"/>
      <c r="AC507" s="187"/>
      <c r="AD507" s="25"/>
      <c r="AE507" s="25"/>
    </row>
    <row r="508">
      <c r="A508" s="187"/>
      <c r="B508" s="187"/>
      <c r="C508" s="187"/>
      <c r="D508" s="187"/>
      <c r="E508" s="187"/>
      <c r="F508" s="187"/>
      <c r="G508" s="188"/>
      <c r="H508" s="187"/>
      <c r="I508" s="187"/>
      <c r="J508" s="188"/>
      <c r="K508" s="188"/>
      <c r="L508" s="188"/>
      <c r="M508" s="188"/>
      <c r="N508" s="188"/>
      <c r="O508" s="188"/>
      <c r="P508" s="189"/>
      <c r="Q508" s="187"/>
      <c r="R508" s="188"/>
      <c r="S508" s="188"/>
      <c r="T508" s="188"/>
      <c r="U508" s="188"/>
      <c r="V508" s="188"/>
      <c r="W508" s="188"/>
      <c r="X508" s="188"/>
      <c r="Y508" s="188"/>
      <c r="Z508" s="188"/>
      <c r="AA508" s="187"/>
      <c r="AB508" s="189"/>
      <c r="AC508" s="187"/>
      <c r="AD508" s="25"/>
      <c r="AE508" s="25"/>
    </row>
    <row r="509">
      <c r="A509" s="187"/>
      <c r="B509" s="187"/>
      <c r="C509" s="187"/>
      <c r="D509" s="187"/>
      <c r="E509" s="187"/>
      <c r="F509" s="187"/>
      <c r="G509" s="188"/>
      <c r="H509" s="188"/>
      <c r="I509" s="188"/>
      <c r="J509" s="188"/>
      <c r="K509" s="188"/>
      <c r="L509" s="188"/>
      <c r="M509" s="188"/>
      <c r="N509" s="188"/>
      <c r="O509" s="188"/>
      <c r="P509" s="189"/>
      <c r="Q509" s="188"/>
      <c r="R509" s="188"/>
      <c r="S509" s="188"/>
      <c r="T509" s="188"/>
      <c r="U509" s="188"/>
      <c r="V509" s="188"/>
      <c r="W509" s="188"/>
      <c r="X509" s="188"/>
      <c r="Y509" s="188"/>
      <c r="Z509" s="188"/>
      <c r="AA509" s="187"/>
      <c r="AB509" s="189"/>
      <c r="AC509" s="187"/>
      <c r="AD509" s="25"/>
      <c r="AE509" s="25"/>
    </row>
    <row r="510">
      <c r="A510" s="187"/>
      <c r="B510" s="187"/>
      <c r="C510" s="187"/>
      <c r="D510" s="187"/>
      <c r="E510" s="187"/>
      <c r="F510" s="187"/>
      <c r="G510" s="188"/>
      <c r="H510" s="187"/>
      <c r="I510" s="187"/>
      <c r="J510" s="188"/>
      <c r="K510" s="188"/>
      <c r="L510" s="188"/>
      <c r="M510" s="188"/>
      <c r="N510" s="188"/>
      <c r="O510" s="188"/>
      <c r="P510" s="189"/>
      <c r="Q510" s="187"/>
      <c r="R510" s="188"/>
      <c r="S510" s="188"/>
      <c r="T510" s="188"/>
      <c r="U510" s="188"/>
      <c r="V510" s="188"/>
      <c r="W510" s="188"/>
      <c r="X510" s="188"/>
      <c r="Y510" s="188"/>
      <c r="Z510" s="188"/>
      <c r="AA510" s="187"/>
      <c r="AB510" s="189"/>
      <c r="AC510" s="187"/>
      <c r="AD510" s="25"/>
      <c r="AE510" s="25"/>
    </row>
    <row r="511">
      <c r="A511" s="187"/>
      <c r="B511" s="187"/>
      <c r="C511" s="187"/>
      <c r="D511" s="187"/>
      <c r="E511" s="187"/>
      <c r="F511" s="187"/>
      <c r="G511" s="188"/>
      <c r="H511" s="187"/>
      <c r="I511" s="187"/>
      <c r="J511" s="188"/>
      <c r="K511" s="188"/>
      <c r="L511" s="188"/>
      <c r="M511" s="188"/>
      <c r="N511" s="188"/>
      <c r="O511" s="188"/>
      <c r="P511" s="189"/>
      <c r="Q511" s="187"/>
      <c r="R511" s="188"/>
      <c r="S511" s="188"/>
      <c r="T511" s="188"/>
      <c r="U511" s="188"/>
      <c r="V511" s="188"/>
      <c r="W511" s="188"/>
      <c r="X511" s="188"/>
      <c r="Y511" s="188"/>
      <c r="Z511" s="188"/>
      <c r="AA511" s="187"/>
      <c r="AB511" s="189"/>
      <c r="AC511" s="187"/>
      <c r="AD511" s="25"/>
      <c r="AE511" s="25"/>
    </row>
    <row r="512">
      <c r="A512" s="187"/>
      <c r="B512" s="187"/>
      <c r="C512" s="187"/>
      <c r="D512" s="187"/>
      <c r="E512" s="187"/>
      <c r="F512" s="187"/>
      <c r="G512" s="188"/>
      <c r="H512" s="187"/>
      <c r="I512" s="187"/>
      <c r="J512" s="188"/>
      <c r="K512" s="188"/>
      <c r="L512" s="188"/>
      <c r="M512" s="188"/>
      <c r="N512" s="188"/>
      <c r="O512" s="188"/>
      <c r="P512" s="189"/>
      <c r="Q512" s="187"/>
      <c r="R512" s="188"/>
      <c r="S512" s="188"/>
      <c r="T512" s="188"/>
      <c r="U512" s="188"/>
      <c r="V512" s="188"/>
      <c r="W512" s="188"/>
      <c r="X512" s="188"/>
      <c r="Y512" s="188"/>
      <c r="Z512" s="188"/>
      <c r="AA512" s="187"/>
      <c r="AB512" s="189"/>
      <c r="AC512" s="187"/>
      <c r="AD512" s="25"/>
      <c r="AE512" s="25"/>
    </row>
    <row r="513">
      <c r="A513" s="187"/>
      <c r="B513" s="187"/>
      <c r="C513" s="187"/>
      <c r="D513" s="187"/>
      <c r="E513" s="187"/>
      <c r="F513" s="187"/>
      <c r="G513" s="188"/>
      <c r="H513" s="188"/>
      <c r="I513" s="188"/>
      <c r="J513" s="188"/>
      <c r="K513" s="188"/>
      <c r="L513" s="188"/>
      <c r="M513" s="188"/>
      <c r="N513" s="188"/>
      <c r="O513" s="188"/>
      <c r="P513" s="189"/>
      <c r="Q513" s="188"/>
      <c r="R513" s="188"/>
      <c r="S513" s="188"/>
      <c r="T513" s="188"/>
      <c r="U513" s="188"/>
      <c r="V513" s="188"/>
      <c r="W513" s="188"/>
      <c r="X513" s="188"/>
      <c r="Y513" s="188"/>
      <c r="Z513" s="188"/>
      <c r="AA513" s="187"/>
      <c r="AB513" s="189"/>
      <c r="AC513" s="187"/>
      <c r="AD513" s="25"/>
      <c r="AE513" s="25"/>
    </row>
    <row r="514">
      <c r="A514" s="187"/>
      <c r="B514" s="187"/>
      <c r="C514" s="187"/>
      <c r="D514" s="187"/>
      <c r="E514" s="187"/>
      <c r="F514" s="187"/>
      <c r="G514" s="188"/>
      <c r="H514" s="187"/>
      <c r="I514" s="187"/>
      <c r="J514" s="188"/>
      <c r="K514" s="188"/>
      <c r="L514" s="188"/>
      <c r="M514" s="188"/>
      <c r="N514" s="188"/>
      <c r="O514" s="188"/>
      <c r="P514" s="189"/>
      <c r="Q514" s="187"/>
      <c r="R514" s="188"/>
      <c r="S514" s="188"/>
      <c r="T514" s="188"/>
      <c r="U514" s="188"/>
      <c r="V514" s="188"/>
      <c r="W514" s="188"/>
      <c r="X514" s="188"/>
      <c r="Y514" s="188"/>
      <c r="Z514" s="188"/>
      <c r="AA514" s="187"/>
      <c r="AB514" s="189"/>
      <c r="AC514" s="187"/>
      <c r="AD514" s="25"/>
      <c r="AE514" s="25"/>
    </row>
    <row r="515">
      <c r="A515" s="187"/>
      <c r="B515" s="187"/>
      <c r="C515" s="187"/>
      <c r="D515" s="187"/>
      <c r="E515" s="187"/>
      <c r="F515" s="187"/>
      <c r="G515" s="188"/>
      <c r="H515" s="187"/>
      <c r="I515" s="187"/>
      <c r="J515" s="188"/>
      <c r="K515" s="188"/>
      <c r="L515" s="188"/>
      <c r="M515" s="188"/>
      <c r="N515" s="188"/>
      <c r="O515" s="188"/>
      <c r="P515" s="189"/>
      <c r="Q515" s="187"/>
      <c r="R515" s="188"/>
      <c r="S515" s="188"/>
      <c r="T515" s="188"/>
      <c r="U515" s="188"/>
      <c r="V515" s="188"/>
      <c r="W515" s="188"/>
      <c r="X515" s="188"/>
      <c r="Y515" s="188"/>
      <c r="Z515" s="188"/>
      <c r="AA515" s="187"/>
      <c r="AB515" s="189"/>
      <c r="AC515" s="187"/>
      <c r="AD515" s="25"/>
      <c r="AE515" s="25"/>
    </row>
    <row r="516">
      <c r="A516" s="187"/>
      <c r="B516" s="187"/>
      <c r="C516" s="187"/>
      <c r="D516" s="187"/>
      <c r="E516" s="187"/>
      <c r="F516" s="187"/>
      <c r="G516" s="188"/>
      <c r="H516" s="187"/>
      <c r="I516" s="187"/>
      <c r="J516" s="188"/>
      <c r="K516" s="188"/>
      <c r="L516" s="188"/>
      <c r="M516" s="188"/>
      <c r="N516" s="188"/>
      <c r="O516" s="188"/>
      <c r="P516" s="189"/>
      <c r="Q516" s="187"/>
      <c r="R516" s="188"/>
      <c r="S516" s="188"/>
      <c r="T516" s="188"/>
      <c r="U516" s="188"/>
      <c r="V516" s="188"/>
      <c r="W516" s="188"/>
      <c r="X516" s="188"/>
      <c r="Y516" s="188"/>
      <c r="Z516" s="188"/>
      <c r="AA516" s="187"/>
      <c r="AB516" s="189"/>
      <c r="AC516" s="187"/>
      <c r="AD516" s="25"/>
      <c r="AE516" s="25"/>
    </row>
    <row r="517">
      <c r="A517" s="187"/>
      <c r="B517" s="187"/>
      <c r="C517" s="187"/>
      <c r="D517" s="187"/>
      <c r="E517" s="187"/>
      <c r="F517" s="187"/>
      <c r="G517" s="188"/>
      <c r="H517" s="187"/>
      <c r="I517" s="187"/>
      <c r="J517" s="188"/>
      <c r="K517" s="188"/>
      <c r="L517" s="188"/>
      <c r="M517" s="188"/>
      <c r="N517" s="188"/>
      <c r="O517" s="188"/>
      <c r="P517" s="189"/>
      <c r="Q517" s="187"/>
      <c r="R517" s="188"/>
      <c r="S517" s="188"/>
      <c r="T517" s="188"/>
      <c r="U517" s="188"/>
      <c r="V517" s="188"/>
      <c r="W517" s="188"/>
      <c r="X517" s="188"/>
      <c r="Y517" s="188"/>
      <c r="Z517" s="188"/>
      <c r="AA517" s="187"/>
      <c r="AB517" s="189"/>
      <c r="AC517" s="187"/>
      <c r="AD517" s="25"/>
      <c r="AE517" s="25"/>
    </row>
    <row r="518">
      <c r="A518" s="187"/>
      <c r="B518" s="187"/>
      <c r="C518" s="187"/>
      <c r="D518" s="187"/>
      <c r="E518" s="187"/>
      <c r="F518" s="187"/>
      <c r="G518" s="188"/>
      <c r="H518" s="187"/>
      <c r="I518" s="187"/>
      <c r="J518" s="188"/>
      <c r="K518" s="188"/>
      <c r="L518" s="188"/>
      <c r="M518" s="188"/>
      <c r="N518" s="188"/>
      <c r="O518" s="188"/>
      <c r="P518" s="189"/>
      <c r="Q518" s="187"/>
      <c r="R518" s="188"/>
      <c r="S518" s="188"/>
      <c r="T518" s="188"/>
      <c r="U518" s="188"/>
      <c r="V518" s="188"/>
      <c r="W518" s="188"/>
      <c r="X518" s="188"/>
      <c r="Y518" s="188"/>
      <c r="Z518" s="188"/>
      <c r="AA518" s="187"/>
      <c r="AB518" s="189"/>
      <c r="AC518" s="187"/>
      <c r="AD518" s="25"/>
      <c r="AE518" s="25"/>
    </row>
    <row r="519">
      <c r="A519" s="187"/>
      <c r="B519" s="187"/>
      <c r="C519" s="187"/>
      <c r="D519" s="187"/>
      <c r="E519" s="187"/>
      <c r="F519" s="187"/>
      <c r="G519" s="188"/>
      <c r="H519" s="188"/>
      <c r="I519" s="188"/>
      <c r="J519" s="188"/>
      <c r="K519" s="188"/>
      <c r="L519" s="188"/>
      <c r="M519" s="188"/>
      <c r="N519" s="188"/>
      <c r="O519" s="188"/>
      <c r="P519" s="189"/>
      <c r="Q519" s="188"/>
      <c r="R519" s="188"/>
      <c r="S519" s="188"/>
      <c r="T519" s="188"/>
      <c r="U519" s="188"/>
      <c r="V519" s="188"/>
      <c r="W519" s="188"/>
      <c r="X519" s="188"/>
      <c r="Y519" s="188"/>
      <c r="Z519" s="188"/>
      <c r="AA519" s="187"/>
      <c r="AB519" s="189"/>
      <c r="AC519" s="187"/>
      <c r="AD519" s="25"/>
      <c r="AE519" s="25"/>
    </row>
    <row r="520">
      <c r="A520" s="187"/>
      <c r="B520" s="187"/>
      <c r="C520" s="187"/>
      <c r="D520" s="187"/>
      <c r="E520" s="187"/>
      <c r="F520" s="187"/>
      <c r="G520" s="188"/>
      <c r="H520" s="187"/>
      <c r="I520" s="187"/>
      <c r="J520" s="188"/>
      <c r="K520" s="188"/>
      <c r="L520" s="188"/>
      <c r="M520" s="188"/>
      <c r="N520" s="188"/>
      <c r="O520" s="188"/>
      <c r="P520" s="189"/>
      <c r="Q520" s="187"/>
      <c r="R520" s="188"/>
      <c r="S520" s="188"/>
      <c r="T520" s="188"/>
      <c r="U520" s="188"/>
      <c r="V520" s="188"/>
      <c r="W520" s="188"/>
      <c r="X520" s="188"/>
      <c r="Y520" s="188"/>
      <c r="Z520" s="188"/>
      <c r="AA520" s="187"/>
      <c r="AB520" s="189"/>
      <c r="AC520" s="187"/>
      <c r="AD520" s="25"/>
      <c r="AE520" s="25"/>
    </row>
    <row r="521">
      <c r="A521" s="187"/>
      <c r="B521" s="187"/>
      <c r="C521" s="187"/>
      <c r="D521" s="187"/>
      <c r="E521" s="187"/>
      <c r="F521" s="187"/>
      <c r="G521" s="188"/>
      <c r="H521" s="188"/>
      <c r="I521" s="188"/>
      <c r="J521" s="188"/>
      <c r="K521" s="188"/>
      <c r="L521" s="188"/>
      <c r="M521" s="188"/>
      <c r="N521" s="188"/>
      <c r="O521" s="188"/>
      <c r="P521" s="189"/>
      <c r="Q521" s="188"/>
      <c r="R521" s="188"/>
      <c r="S521" s="188"/>
      <c r="T521" s="188"/>
      <c r="U521" s="188"/>
      <c r="V521" s="188"/>
      <c r="W521" s="188"/>
      <c r="X521" s="188"/>
      <c r="Y521" s="188"/>
      <c r="Z521" s="188"/>
      <c r="AA521" s="187"/>
      <c r="AB521" s="189"/>
      <c r="AC521" s="187"/>
      <c r="AD521" s="25"/>
      <c r="AE521" s="25"/>
    </row>
    <row r="522">
      <c r="A522" s="187"/>
      <c r="B522" s="187"/>
      <c r="C522" s="187"/>
      <c r="D522" s="187"/>
      <c r="E522" s="187"/>
      <c r="F522" s="187"/>
      <c r="G522" s="188"/>
      <c r="H522" s="187"/>
      <c r="I522" s="187"/>
      <c r="J522" s="188"/>
      <c r="K522" s="187"/>
      <c r="L522" s="188"/>
      <c r="M522" s="188"/>
      <c r="N522" s="188"/>
      <c r="O522" s="188"/>
      <c r="P522" s="189"/>
      <c r="Q522" s="187"/>
      <c r="R522" s="188"/>
      <c r="S522" s="188"/>
      <c r="T522" s="188"/>
      <c r="U522" s="188"/>
      <c r="V522" s="188"/>
      <c r="W522" s="188"/>
      <c r="X522" s="188"/>
      <c r="Y522" s="188"/>
      <c r="Z522" s="188"/>
      <c r="AA522" s="187"/>
      <c r="AB522" s="189"/>
      <c r="AC522" s="187"/>
      <c r="AD522" s="25"/>
      <c r="AE522" s="25"/>
    </row>
    <row r="523">
      <c r="A523" s="187"/>
      <c r="B523" s="187"/>
      <c r="C523" s="187"/>
      <c r="D523" s="187"/>
      <c r="E523" s="187"/>
      <c r="F523" s="187"/>
      <c r="G523" s="188"/>
      <c r="H523" s="187"/>
      <c r="I523" s="187"/>
      <c r="J523" s="188"/>
      <c r="K523" s="187"/>
      <c r="L523" s="188"/>
      <c r="M523" s="188"/>
      <c r="N523" s="188"/>
      <c r="O523" s="188"/>
      <c r="P523" s="190"/>
      <c r="Q523" s="187"/>
      <c r="R523" s="188"/>
      <c r="S523" s="188"/>
      <c r="T523" s="188"/>
      <c r="U523" s="188"/>
      <c r="V523" s="188"/>
      <c r="W523" s="188"/>
      <c r="X523" s="188"/>
      <c r="Y523" s="188"/>
      <c r="Z523" s="188"/>
      <c r="AA523" s="187"/>
      <c r="AB523" s="189"/>
      <c r="AC523" s="187"/>
      <c r="AD523" s="25"/>
      <c r="AE523" s="25"/>
    </row>
    <row r="524">
      <c r="A524" s="187"/>
      <c r="B524" s="187"/>
      <c r="C524" s="187"/>
      <c r="D524" s="187"/>
      <c r="E524" s="187"/>
      <c r="F524" s="187"/>
      <c r="G524" s="188"/>
      <c r="H524" s="188"/>
      <c r="I524" s="188"/>
      <c r="J524" s="188"/>
      <c r="K524" s="188"/>
      <c r="L524" s="188"/>
      <c r="M524" s="188"/>
      <c r="N524" s="188"/>
      <c r="O524" s="188"/>
      <c r="P524" s="189"/>
      <c r="Q524" s="188"/>
      <c r="R524" s="188"/>
      <c r="S524" s="188"/>
      <c r="T524" s="188"/>
      <c r="U524" s="188"/>
      <c r="V524" s="188"/>
      <c r="W524" s="188"/>
      <c r="X524" s="188"/>
      <c r="Y524" s="188"/>
      <c r="Z524" s="188"/>
      <c r="AA524" s="187"/>
      <c r="AB524" s="189"/>
      <c r="AC524" s="187"/>
      <c r="AD524" s="25"/>
      <c r="AE524" s="25"/>
    </row>
    <row r="525">
      <c r="A525" s="187"/>
      <c r="B525" s="187"/>
      <c r="C525" s="187"/>
      <c r="D525" s="187"/>
      <c r="E525" s="187"/>
      <c r="F525" s="187"/>
      <c r="G525" s="188"/>
      <c r="H525" s="187"/>
      <c r="I525" s="187"/>
      <c r="J525" s="188"/>
      <c r="K525" s="187"/>
      <c r="L525" s="188"/>
      <c r="M525" s="188"/>
      <c r="N525" s="188"/>
      <c r="O525" s="188"/>
      <c r="P525" s="190"/>
      <c r="Q525" s="187"/>
      <c r="R525" s="188"/>
      <c r="S525" s="188"/>
      <c r="T525" s="188"/>
      <c r="U525" s="188"/>
      <c r="V525" s="188"/>
      <c r="W525" s="188"/>
      <c r="X525" s="188"/>
      <c r="Y525" s="188"/>
      <c r="Z525" s="188"/>
      <c r="AA525" s="187"/>
      <c r="AB525" s="189"/>
      <c r="AC525" s="187"/>
      <c r="AD525" s="25"/>
      <c r="AE525" s="25"/>
    </row>
    <row r="526">
      <c r="A526" s="187"/>
      <c r="B526" s="187"/>
      <c r="C526" s="187"/>
      <c r="D526" s="187"/>
      <c r="E526" s="187"/>
      <c r="F526" s="187"/>
      <c r="G526" s="188"/>
      <c r="H526" s="187"/>
      <c r="I526" s="187"/>
      <c r="J526" s="188"/>
      <c r="K526" s="187"/>
      <c r="L526" s="188"/>
      <c r="M526" s="188"/>
      <c r="N526" s="188"/>
      <c r="O526" s="188"/>
      <c r="P526" s="189"/>
      <c r="Q526" s="187"/>
      <c r="R526" s="188"/>
      <c r="S526" s="188"/>
      <c r="T526" s="188"/>
      <c r="U526" s="188"/>
      <c r="V526" s="188"/>
      <c r="W526" s="188"/>
      <c r="X526" s="188"/>
      <c r="Y526" s="188"/>
      <c r="Z526" s="188"/>
      <c r="AA526" s="187"/>
      <c r="AB526" s="189"/>
      <c r="AC526" s="187"/>
      <c r="AD526" s="25"/>
      <c r="AE526" s="25"/>
    </row>
    <row r="527">
      <c r="A527" s="187"/>
      <c r="B527" s="187"/>
      <c r="C527" s="187"/>
      <c r="D527" s="187"/>
      <c r="E527" s="187"/>
      <c r="F527" s="187"/>
      <c r="G527" s="188"/>
      <c r="H527" s="187"/>
      <c r="I527" s="187"/>
      <c r="J527" s="188"/>
      <c r="K527" s="187"/>
      <c r="L527" s="188"/>
      <c r="M527" s="188"/>
      <c r="N527" s="188"/>
      <c r="O527" s="188"/>
      <c r="P527" s="189"/>
      <c r="Q527" s="187"/>
      <c r="R527" s="188"/>
      <c r="S527" s="188"/>
      <c r="T527" s="188"/>
      <c r="U527" s="188"/>
      <c r="V527" s="188"/>
      <c r="W527" s="188"/>
      <c r="X527" s="188"/>
      <c r="Y527" s="188"/>
      <c r="Z527" s="188"/>
      <c r="AA527" s="187"/>
      <c r="AB527" s="189"/>
      <c r="AC527" s="187"/>
      <c r="AD527" s="25"/>
      <c r="AE527" s="25"/>
    </row>
    <row r="528">
      <c r="A528" s="187"/>
      <c r="B528" s="187"/>
      <c r="C528" s="187"/>
      <c r="D528" s="187"/>
      <c r="E528" s="187"/>
      <c r="F528" s="187"/>
      <c r="G528" s="188"/>
      <c r="H528" s="187"/>
      <c r="I528" s="187"/>
      <c r="J528" s="188"/>
      <c r="K528" s="187"/>
      <c r="L528" s="188"/>
      <c r="M528" s="188"/>
      <c r="N528" s="188"/>
      <c r="O528" s="188"/>
      <c r="P528" s="189"/>
      <c r="Q528" s="187"/>
      <c r="R528" s="188"/>
      <c r="S528" s="188"/>
      <c r="T528" s="188"/>
      <c r="U528" s="188"/>
      <c r="V528" s="188"/>
      <c r="W528" s="188"/>
      <c r="X528" s="188"/>
      <c r="Y528" s="188"/>
      <c r="Z528" s="188"/>
      <c r="AA528" s="187"/>
      <c r="AB528" s="189"/>
      <c r="AC528" s="187"/>
      <c r="AD528" s="25"/>
      <c r="AE528" s="25"/>
    </row>
    <row r="529">
      <c r="A529" s="187"/>
      <c r="B529" s="187"/>
      <c r="C529" s="187"/>
      <c r="D529" s="187"/>
      <c r="E529" s="187"/>
      <c r="F529" s="187"/>
      <c r="G529" s="188"/>
      <c r="H529" s="187"/>
      <c r="I529" s="187"/>
      <c r="J529" s="188"/>
      <c r="K529" s="187"/>
      <c r="L529" s="188"/>
      <c r="M529" s="188"/>
      <c r="N529" s="188"/>
      <c r="O529" s="188"/>
      <c r="P529" s="190"/>
      <c r="Q529" s="187"/>
      <c r="R529" s="188"/>
      <c r="S529" s="188"/>
      <c r="T529" s="188"/>
      <c r="U529" s="188"/>
      <c r="V529" s="188"/>
      <c r="W529" s="188"/>
      <c r="X529" s="188"/>
      <c r="Y529" s="188"/>
      <c r="Z529" s="188"/>
      <c r="AA529" s="187"/>
      <c r="AB529" s="189"/>
      <c r="AC529" s="187"/>
      <c r="AD529" s="25"/>
      <c r="AE529" s="25"/>
    </row>
    <row r="530">
      <c r="A530" s="187"/>
      <c r="B530" s="187"/>
      <c r="C530" s="187"/>
      <c r="D530" s="187"/>
      <c r="E530" s="187"/>
      <c r="F530" s="187"/>
      <c r="G530" s="188"/>
      <c r="H530" s="188"/>
      <c r="I530" s="188"/>
      <c r="J530" s="188"/>
      <c r="K530" s="188"/>
      <c r="L530" s="188"/>
      <c r="M530" s="188"/>
      <c r="N530" s="188"/>
      <c r="O530" s="188"/>
      <c r="P530" s="189"/>
      <c r="Q530" s="188"/>
      <c r="R530" s="188"/>
      <c r="S530" s="188"/>
      <c r="T530" s="188"/>
      <c r="U530" s="188"/>
      <c r="V530" s="188"/>
      <c r="W530" s="188"/>
      <c r="X530" s="188"/>
      <c r="Y530" s="188"/>
      <c r="Z530" s="188"/>
      <c r="AA530" s="187"/>
      <c r="AB530" s="189"/>
      <c r="AC530" s="187"/>
      <c r="AD530" s="25"/>
      <c r="AE530" s="25"/>
    </row>
    <row r="531">
      <c r="A531" s="187"/>
      <c r="B531" s="187"/>
      <c r="C531" s="187"/>
      <c r="D531" s="187"/>
      <c r="E531" s="187"/>
      <c r="F531" s="187"/>
      <c r="G531" s="188"/>
      <c r="H531" s="187"/>
      <c r="I531" s="187"/>
      <c r="J531" s="188"/>
      <c r="K531" s="187"/>
      <c r="L531" s="188"/>
      <c r="M531" s="188"/>
      <c r="N531" s="188"/>
      <c r="O531" s="188"/>
      <c r="P531" s="190"/>
      <c r="Q531" s="187"/>
      <c r="R531" s="188"/>
      <c r="S531" s="188"/>
      <c r="T531" s="188"/>
      <c r="U531" s="188"/>
      <c r="V531" s="188"/>
      <c r="W531" s="188"/>
      <c r="X531" s="188"/>
      <c r="Y531" s="188"/>
      <c r="Z531" s="188"/>
      <c r="AA531" s="187"/>
      <c r="AB531" s="189"/>
      <c r="AC531" s="187"/>
      <c r="AD531" s="25"/>
      <c r="AE531" s="25"/>
    </row>
    <row r="532">
      <c r="A532" s="187"/>
      <c r="B532" s="187"/>
      <c r="C532" s="187"/>
      <c r="D532" s="187"/>
      <c r="E532" s="187"/>
      <c r="F532" s="187"/>
      <c r="G532" s="188"/>
      <c r="H532" s="187"/>
      <c r="I532" s="187"/>
      <c r="J532" s="188"/>
      <c r="K532" s="187"/>
      <c r="L532" s="188"/>
      <c r="M532" s="188"/>
      <c r="N532" s="188"/>
      <c r="O532" s="188"/>
      <c r="P532" s="189"/>
      <c r="Q532" s="187"/>
      <c r="R532" s="188"/>
      <c r="S532" s="188"/>
      <c r="T532" s="188"/>
      <c r="U532" s="188"/>
      <c r="V532" s="188"/>
      <c r="W532" s="188"/>
      <c r="X532" s="188"/>
      <c r="Y532" s="188"/>
      <c r="Z532" s="188"/>
      <c r="AA532" s="187"/>
      <c r="AB532" s="189"/>
      <c r="AC532" s="187"/>
      <c r="AD532" s="25"/>
      <c r="AE532" s="25"/>
    </row>
    <row r="533">
      <c r="A533" s="187"/>
      <c r="B533" s="187"/>
      <c r="C533" s="187"/>
      <c r="D533" s="187"/>
      <c r="E533" s="187"/>
      <c r="F533" s="187"/>
      <c r="G533" s="188"/>
      <c r="H533" s="188"/>
      <c r="I533" s="188"/>
      <c r="J533" s="188"/>
      <c r="K533" s="188"/>
      <c r="L533" s="188"/>
      <c r="M533" s="188"/>
      <c r="N533" s="188"/>
      <c r="O533" s="188"/>
      <c r="P533" s="189"/>
      <c r="Q533" s="188"/>
      <c r="R533" s="188"/>
      <c r="S533" s="188"/>
      <c r="T533" s="188"/>
      <c r="U533" s="188"/>
      <c r="V533" s="188"/>
      <c r="W533" s="188"/>
      <c r="X533" s="188"/>
      <c r="Y533" s="188"/>
      <c r="Z533" s="188"/>
      <c r="AA533" s="187"/>
      <c r="AB533" s="189"/>
      <c r="AC533" s="187"/>
      <c r="AD533" s="25"/>
      <c r="AE533" s="25"/>
    </row>
    <row r="534">
      <c r="A534" s="187"/>
      <c r="B534" s="187"/>
      <c r="C534" s="187"/>
      <c r="D534" s="187"/>
      <c r="E534" s="187"/>
      <c r="F534" s="187"/>
      <c r="G534" s="188"/>
      <c r="H534" s="187"/>
      <c r="I534" s="187"/>
      <c r="J534" s="188"/>
      <c r="K534" s="187"/>
      <c r="L534" s="188"/>
      <c r="M534" s="188"/>
      <c r="N534" s="188"/>
      <c r="O534" s="188"/>
      <c r="P534" s="190"/>
      <c r="Q534" s="187"/>
      <c r="R534" s="188"/>
      <c r="S534" s="188"/>
      <c r="T534" s="188"/>
      <c r="U534" s="188"/>
      <c r="V534" s="188"/>
      <c r="W534" s="188"/>
      <c r="X534" s="188"/>
      <c r="Y534" s="188"/>
      <c r="Z534" s="188"/>
      <c r="AA534" s="187"/>
      <c r="AB534" s="189"/>
      <c r="AC534" s="187"/>
      <c r="AD534" s="25"/>
      <c r="AE534" s="25"/>
    </row>
    <row r="535">
      <c r="A535" s="187"/>
      <c r="B535" s="187"/>
      <c r="C535" s="187"/>
      <c r="D535" s="187"/>
      <c r="E535" s="187"/>
      <c r="F535" s="187"/>
      <c r="G535" s="188"/>
      <c r="H535" s="187"/>
      <c r="I535" s="187"/>
      <c r="J535" s="188"/>
      <c r="K535" s="187"/>
      <c r="L535" s="188"/>
      <c r="M535" s="188"/>
      <c r="N535" s="188"/>
      <c r="O535" s="188"/>
      <c r="P535" s="189"/>
      <c r="Q535" s="187"/>
      <c r="R535" s="188"/>
      <c r="S535" s="188"/>
      <c r="T535" s="188"/>
      <c r="U535" s="188"/>
      <c r="V535" s="188"/>
      <c r="W535" s="188"/>
      <c r="X535" s="188"/>
      <c r="Y535" s="188"/>
      <c r="Z535" s="188"/>
      <c r="AA535" s="187"/>
      <c r="AB535" s="189"/>
      <c r="AC535" s="187"/>
      <c r="AD535" s="25"/>
      <c r="AE535" s="25"/>
    </row>
    <row r="536">
      <c r="A536" s="187"/>
      <c r="B536" s="187"/>
      <c r="C536" s="187"/>
      <c r="D536" s="187"/>
      <c r="E536" s="187"/>
      <c r="F536" s="187"/>
      <c r="G536" s="188"/>
      <c r="H536" s="187"/>
      <c r="I536" s="187"/>
      <c r="J536" s="188"/>
      <c r="K536" s="187"/>
      <c r="L536" s="188"/>
      <c r="M536" s="188"/>
      <c r="N536" s="188"/>
      <c r="O536" s="188"/>
      <c r="P536" s="189"/>
      <c r="Q536" s="187"/>
      <c r="R536" s="188"/>
      <c r="S536" s="188"/>
      <c r="T536" s="188"/>
      <c r="U536" s="188"/>
      <c r="V536" s="188"/>
      <c r="W536" s="188"/>
      <c r="X536" s="188"/>
      <c r="Y536" s="188"/>
      <c r="Z536" s="188"/>
      <c r="AA536" s="187"/>
      <c r="AB536" s="189"/>
      <c r="AC536" s="187"/>
      <c r="AD536" s="25"/>
      <c r="AE536" s="25"/>
    </row>
    <row r="537">
      <c r="A537" s="187"/>
      <c r="B537" s="187"/>
      <c r="C537" s="187"/>
      <c r="D537" s="187"/>
      <c r="E537" s="187"/>
      <c r="F537" s="187"/>
      <c r="G537" s="188"/>
      <c r="H537" s="187"/>
      <c r="I537" s="187"/>
      <c r="J537" s="188"/>
      <c r="K537" s="187"/>
      <c r="L537" s="188"/>
      <c r="M537" s="188"/>
      <c r="N537" s="188"/>
      <c r="O537" s="188"/>
      <c r="P537" s="189"/>
      <c r="Q537" s="187"/>
      <c r="R537" s="188"/>
      <c r="S537" s="188"/>
      <c r="T537" s="188"/>
      <c r="U537" s="188"/>
      <c r="V537" s="188"/>
      <c r="W537" s="188"/>
      <c r="X537" s="188"/>
      <c r="Y537" s="188"/>
      <c r="Z537" s="188"/>
      <c r="AA537" s="187"/>
      <c r="AB537" s="189"/>
      <c r="AC537" s="187"/>
      <c r="AD537" s="25"/>
      <c r="AE537" s="25"/>
    </row>
    <row r="538">
      <c r="A538" s="187"/>
      <c r="B538" s="187"/>
      <c r="C538" s="187"/>
      <c r="D538" s="187"/>
      <c r="E538" s="187"/>
      <c r="F538" s="187"/>
      <c r="G538" s="188"/>
      <c r="H538" s="187"/>
      <c r="I538" s="187"/>
      <c r="J538" s="188"/>
      <c r="K538" s="187"/>
      <c r="L538" s="188"/>
      <c r="M538" s="188"/>
      <c r="N538" s="188"/>
      <c r="O538" s="188"/>
      <c r="P538" s="189"/>
      <c r="Q538" s="187"/>
      <c r="R538" s="188"/>
      <c r="S538" s="188"/>
      <c r="T538" s="188"/>
      <c r="U538" s="188"/>
      <c r="V538" s="188"/>
      <c r="W538" s="188"/>
      <c r="X538" s="188"/>
      <c r="Y538" s="188"/>
      <c r="Z538" s="188"/>
      <c r="AA538" s="187"/>
      <c r="AB538" s="189"/>
      <c r="AC538" s="187"/>
      <c r="AD538" s="25"/>
      <c r="AE538" s="25"/>
    </row>
    <row r="539">
      <c r="A539" s="187"/>
      <c r="B539" s="187"/>
      <c r="C539" s="187"/>
      <c r="D539" s="187"/>
      <c r="E539" s="187"/>
      <c r="F539" s="187"/>
      <c r="G539" s="188"/>
      <c r="H539" s="188"/>
      <c r="I539" s="188"/>
      <c r="J539" s="188"/>
      <c r="K539" s="188"/>
      <c r="L539" s="188"/>
      <c r="M539" s="188"/>
      <c r="N539" s="188"/>
      <c r="O539" s="188"/>
      <c r="P539" s="190"/>
      <c r="Q539" s="188"/>
      <c r="R539" s="188"/>
      <c r="S539" s="188"/>
      <c r="T539" s="188"/>
      <c r="U539" s="188"/>
      <c r="V539" s="188"/>
      <c r="W539" s="188"/>
      <c r="X539" s="188"/>
      <c r="Y539" s="188"/>
      <c r="Z539" s="188"/>
      <c r="AA539" s="187"/>
      <c r="AB539" s="189"/>
      <c r="AC539" s="187"/>
      <c r="AD539" s="25"/>
      <c r="AE539" s="25"/>
    </row>
    <row r="540">
      <c r="A540" s="187"/>
      <c r="B540" s="187"/>
      <c r="C540" s="187"/>
      <c r="D540" s="187"/>
      <c r="E540" s="187"/>
      <c r="F540" s="187"/>
      <c r="G540" s="188"/>
      <c r="H540" s="188"/>
      <c r="I540" s="188"/>
      <c r="J540" s="188"/>
      <c r="K540" s="188"/>
      <c r="L540" s="188"/>
      <c r="M540" s="188"/>
      <c r="N540" s="188"/>
      <c r="O540" s="188"/>
      <c r="P540" s="190"/>
      <c r="Q540" s="188"/>
      <c r="R540" s="188"/>
      <c r="S540" s="188"/>
      <c r="T540" s="188"/>
      <c r="U540" s="188"/>
      <c r="V540" s="188"/>
      <c r="W540" s="188"/>
      <c r="X540" s="188"/>
      <c r="Y540" s="188"/>
      <c r="Z540" s="188"/>
      <c r="AA540" s="187"/>
      <c r="AB540" s="189"/>
      <c r="AC540" s="187"/>
      <c r="AD540" s="25"/>
      <c r="AE540" s="25"/>
    </row>
    <row r="541">
      <c r="A541" s="187"/>
      <c r="B541" s="187"/>
      <c r="C541" s="187"/>
      <c r="D541" s="187"/>
      <c r="E541" s="187"/>
      <c r="F541" s="187"/>
      <c r="G541" s="188"/>
      <c r="H541" s="187"/>
      <c r="I541" s="187"/>
      <c r="J541" s="188"/>
      <c r="K541" s="187"/>
      <c r="L541" s="188"/>
      <c r="M541" s="188"/>
      <c r="N541" s="188"/>
      <c r="O541" s="188"/>
      <c r="P541" s="189"/>
      <c r="Q541" s="187"/>
      <c r="R541" s="188"/>
      <c r="S541" s="188"/>
      <c r="T541" s="188"/>
      <c r="U541" s="188"/>
      <c r="V541" s="188"/>
      <c r="W541" s="188"/>
      <c r="X541" s="188"/>
      <c r="Y541" s="188"/>
      <c r="Z541" s="188"/>
      <c r="AA541" s="187"/>
      <c r="AB541" s="189"/>
      <c r="AC541" s="187"/>
      <c r="AD541" s="25"/>
      <c r="AE541" s="25"/>
    </row>
    <row r="542">
      <c r="A542" s="187"/>
      <c r="B542" s="187"/>
      <c r="C542" s="187"/>
      <c r="D542" s="187"/>
      <c r="E542" s="187"/>
      <c r="F542" s="187"/>
      <c r="G542" s="188"/>
      <c r="H542" s="188"/>
      <c r="I542" s="188"/>
      <c r="J542" s="188"/>
      <c r="K542" s="188"/>
      <c r="L542" s="188"/>
      <c r="M542" s="188"/>
      <c r="N542" s="188"/>
      <c r="O542" s="188"/>
      <c r="P542" s="189"/>
      <c r="Q542" s="188"/>
      <c r="R542" s="188"/>
      <c r="S542" s="188"/>
      <c r="T542" s="188"/>
      <c r="U542" s="188"/>
      <c r="V542" s="188"/>
      <c r="W542" s="188"/>
      <c r="X542" s="188"/>
      <c r="Y542" s="188"/>
      <c r="Z542" s="188"/>
      <c r="AA542" s="187"/>
      <c r="AB542" s="189"/>
      <c r="AC542" s="187"/>
      <c r="AD542" s="25"/>
      <c r="AE542" s="25"/>
    </row>
    <row r="543">
      <c r="A543" s="187"/>
      <c r="B543" s="187"/>
      <c r="C543" s="187"/>
      <c r="D543" s="187"/>
      <c r="E543" s="187"/>
      <c r="F543" s="187"/>
      <c r="G543" s="188"/>
      <c r="H543" s="187"/>
      <c r="I543" s="187"/>
      <c r="J543" s="188"/>
      <c r="K543" s="187"/>
      <c r="L543" s="188"/>
      <c r="M543" s="188"/>
      <c r="N543" s="188"/>
      <c r="O543" s="188"/>
      <c r="P543" s="190"/>
      <c r="Q543" s="187"/>
      <c r="R543" s="188"/>
      <c r="S543" s="188"/>
      <c r="T543" s="188"/>
      <c r="U543" s="188"/>
      <c r="V543" s="188"/>
      <c r="W543" s="188"/>
      <c r="X543" s="188"/>
      <c r="Y543" s="188"/>
      <c r="Z543" s="188"/>
      <c r="AA543" s="187"/>
      <c r="AB543" s="189"/>
      <c r="AC543" s="187"/>
      <c r="AD543" s="25"/>
      <c r="AE543" s="25"/>
    </row>
    <row r="544">
      <c r="A544" s="187"/>
      <c r="B544" s="187"/>
      <c r="C544" s="187"/>
      <c r="D544" s="187"/>
      <c r="E544" s="187"/>
      <c r="F544" s="187"/>
      <c r="G544" s="188"/>
      <c r="H544" s="187"/>
      <c r="I544" s="187"/>
      <c r="J544" s="188"/>
      <c r="K544" s="188"/>
      <c r="L544" s="188"/>
      <c r="M544" s="188"/>
      <c r="N544" s="188"/>
      <c r="O544" s="188"/>
      <c r="P544" s="189"/>
      <c r="Q544" s="187"/>
      <c r="R544" s="188"/>
      <c r="S544" s="188"/>
      <c r="T544" s="188"/>
      <c r="U544" s="188"/>
      <c r="V544" s="188"/>
      <c r="W544" s="188"/>
      <c r="X544" s="188"/>
      <c r="Y544" s="188"/>
      <c r="Z544" s="188"/>
      <c r="AA544" s="187"/>
      <c r="AB544" s="189"/>
      <c r="AC544" s="187"/>
      <c r="AD544" s="25"/>
      <c r="AE544" s="25"/>
    </row>
    <row r="545">
      <c r="A545" s="187"/>
      <c r="B545" s="187"/>
      <c r="C545" s="187"/>
      <c r="D545" s="187"/>
      <c r="E545" s="187"/>
      <c r="F545" s="187"/>
      <c r="G545" s="188"/>
      <c r="H545" s="188"/>
      <c r="I545" s="188"/>
      <c r="J545" s="188"/>
      <c r="K545" s="188"/>
      <c r="L545" s="188"/>
      <c r="M545" s="188"/>
      <c r="N545" s="188"/>
      <c r="O545" s="188"/>
      <c r="P545" s="189"/>
      <c r="Q545" s="188"/>
      <c r="R545" s="188"/>
      <c r="S545" s="188"/>
      <c r="T545" s="188"/>
      <c r="U545" s="188"/>
      <c r="V545" s="188"/>
      <c r="W545" s="188"/>
      <c r="X545" s="188"/>
      <c r="Y545" s="188"/>
      <c r="Z545" s="188"/>
      <c r="AA545" s="187"/>
      <c r="AB545" s="189"/>
      <c r="AC545" s="187"/>
      <c r="AD545" s="25"/>
      <c r="AE545" s="25"/>
    </row>
    <row r="546">
      <c r="A546" s="187"/>
      <c r="B546" s="187"/>
      <c r="C546" s="187"/>
      <c r="D546" s="187"/>
      <c r="E546" s="187"/>
      <c r="F546" s="187"/>
      <c r="G546" s="188"/>
      <c r="H546" s="187"/>
      <c r="I546" s="187"/>
      <c r="J546" s="188"/>
      <c r="K546" s="187"/>
      <c r="L546" s="188"/>
      <c r="M546" s="188"/>
      <c r="N546" s="188"/>
      <c r="O546" s="188"/>
      <c r="P546" s="189"/>
      <c r="Q546" s="187"/>
      <c r="R546" s="188"/>
      <c r="S546" s="188"/>
      <c r="T546" s="188"/>
      <c r="U546" s="188"/>
      <c r="V546" s="188"/>
      <c r="W546" s="188"/>
      <c r="X546" s="188"/>
      <c r="Y546" s="188"/>
      <c r="Z546" s="188"/>
      <c r="AA546" s="187"/>
      <c r="AB546" s="189"/>
      <c r="AC546" s="187"/>
      <c r="AD546" s="25"/>
      <c r="AE546" s="25"/>
    </row>
    <row r="547">
      <c r="A547" s="187"/>
      <c r="B547" s="187"/>
      <c r="C547" s="187"/>
      <c r="D547" s="187"/>
      <c r="E547" s="187"/>
      <c r="F547" s="187"/>
      <c r="G547" s="188"/>
      <c r="H547" s="187"/>
      <c r="I547" s="187"/>
      <c r="J547" s="188"/>
      <c r="K547" s="187"/>
      <c r="L547" s="188"/>
      <c r="M547" s="188"/>
      <c r="N547" s="188"/>
      <c r="O547" s="188"/>
      <c r="P547" s="189"/>
      <c r="Q547" s="187"/>
      <c r="R547" s="188"/>
      <c r="S547" s="188"/>
      <c r="T547" s="188"/>
      <c r="U547" s="188"/>
      <c r="V547" s="188"/>
      <c r="W547" s="188"/>
      <c r="X547" s="188"/>
      <c r="Y547" s="188"/>
      <c r="Z547" s="188"/>
      <c r="AA547" s="187"/>
      <c r="AB547" s="189"/>
      <c r="AC547" s="187"/>
      <c r="AD547" s="25"/>
      <c r="AE547" s="25"/>
    </row>
    <row r="548">
      <c r="A548" s="187"/>
      <c r="B548" s="187"/>
      <c r="C548" s="187"/>
      <c r="D548" s="187"/>
      <c r="E548" s="187"/>
      <c r="F548" s="187"/>
      <c r="G548" s="188"/>
      <c r="H548" s="188"/>
      <c r="I548" s="188"/>
      <c r="J548" s="188"/>
      <c r="K548" s="188"/>
      <c r="L548" s="188"/>
      <c r="M548" s="188"/>
      <c r="N548" s="188"/>
      <c r="O548" s="188"/>
      <c r="P548" s="189"/>
      <c r="Q548" s="188"/>
      <c r="R548" s="188"/>
      <c r="S548" s="188"/>
      <c r="T548" s="188"/>
      <c r="U548" s="188"/>
      <c r="V548" s="188"/>
      <c r="W548" s="188"/>
      <c r="X548" s="188"/>
      <c r="Y548" s="188"/>
      <c r="Z548" s="188"/>
      <c r="AA548" s="187"/>
      <c r="AB548" s="189"/>
      <c r="AC548" s="187"/>
      <c r="AD548" s="25"/>
      <c r="AE548" s="25"/>
    </row>
    <row r="549">
      <c r="A549" s="187"/>
      <c r="B549" s="187"/>
      <c r="C549" s="187"/>
      <c r="D549" s="187"/>
      <c r="E549" s="187"/>
      <c r="F549" s="187"/>
      <c r="G549" s="188"/>
      <c r="H549" s="187"/>
      <c r="I549" s="187"/>
      <c r="J549" s="188"/>
      <c r="K549" s="187"/>
      <c r="L549" s="188"/>
      <c r="M549" s="188"/>
      <c r="N549" s="188"/>
      <c r="O549" s="188"/>
      <c r="P549" s="189"/>
      <c r="Q549" s="187"/>
      <c r="R549" s="188"/>
      <c r="S549" s="188"/>
      <c r="T549" s="188"/>
      <c r="U549" s="188"/>
      <c r="V549" s="188"/>
      <c r="W549" s="188"/>
      <c r="X549" s="188"/>
      <c r="Y549" s="188"/>
      <c r="Z549" s="188"/>
      <c r="AA549" s="187"/>
      <c r="AB549" s="189"/>
      <c r="AC549" s="187"/>
      <c r="AD549" s="25"/>
      <c r="AE549" s="25"/>
    </row>
    <row r="550">
      <c r="A550" s="187"/>
      <c r="B550" s="187"/>
      <c r="C550" s="187"/>
      <c r="D550" s="187"/>
      <c r="E550" s="187"/>
      <c r="F550" s="187"/>
      <c r="G550" s="188"/>
      <c r="H550" s="187"/>
      <c r="I550" s="187"/>
      <c r="J550" s="188"/>
      <c r="K550" s="187"/>
      <c r="L550" s="188"/>
      <c r="M550" s="188"/>
      <c r="N550" s="188"/>
      <c r="O550" s="188"/>
      <c r="P550" s="189"/>
      <c r="Q550" s="187"/>
      <c r="R550" s="188"/>
      <c r="S550" s="188"/>
      <c r="T550" s="188"/>
      <c r="U550" s="188"/>
      <c r="V550" s="188"/>
      <c r="W550" s="188"/>
      <c r="X550" s="188"/>
      <c r="Y550" s="188"/>
      <c r="Z550" s="188"/>
      <c r="AA550" s="187"/>
      <c r="AB550" s="189"/>
      <c r="AC550" s="187"/>
      <c r="AD550" s="25"/>
      <c r="AE550" s="25"/>
    </row>
    <row r="551">
      <c r="A551" s="187"/>
      <c r="B551" s="187"/>
      <c r="C551" s="187"/>
      <c r="D551" s="187"/>
      <c r="E551" s="187"/>
      <c r="F551" s="187"/>
      <c r="G551" s="188"/>
      <c r="H551" s="188"/>
      <c r="I551" s="188"/>
      <c r="J551" s="188"/>
      <c r="K551" s="188"/>
      <c r="L551" s="188"/>
      <c r="M551" s="188"/>
      <c r="N551" s="188"/>
      <c r="O551" s="188"/>
      <c r="P551" s="190"/>
      <c r="Q551" s="188"/>
      <c r="R551" s="188"/>
      <c r="S551" s="188"/>
      <c r="T551" s="188"/>
      <c r="U551" s="188"/>
      <c r="V551" s="188"/>
      <c r="W551" s="188"/>
      <c r="X551" s="188"/>
      <c r="Y551" s="188"/>
      <c r="Z551" s="188"/>
      <c r="AA551" s="187"/>
      <c r="AB551" s="189"/>
      <c r="AC551" s="187"/>
      <c r="AD551" s="25"/>
      <c r="AE551" s="25"/>
    </row>
    <row r="552">
      <c r="A552" s="187"/>
      <c r="B552" s="187"/>
      <c r="C552" s="187"/>
      <c r="D552" s="187"/>
      <c r="E552" s="187"/>
      <c r="F552" s="187"/>
      <c r="G552" s="188"/>
      <c r="H552" s="187"/>
      <c r="I552" s="187"/>
      <c r="J552" s="188"/>
      <c r="K552" s="187"/>
      <c r="L552" s="188"/>
      <c r="M552" s="188"/>
      <c r="N552" s="188"/>
      <c r="O552" s="188"/>
      <c r="P552" s="189"/>
      <c r="Q552" s="187"/>
      <c r="R552" s="188"/>
      <c r="S552" s="188"/>
      <c r="T552" s="188"/>
      <c r="U552" s="188"/>
      <c r="V552" s="188"/>
      <c r="W552" s="188"/>
      <c r="X552" s="188"/>
      <c r="Y552" s="188"/>
      <c r="Z552" s="188"/>
      <c r="AA552" s="187"/>
      <c r="AB552" s="189"/>
      <c r="AC552" s="187"/>
      <c r="AD552" s="25"/>
      <c r="AE552" s="25"/>
    </row>
    <row r="553">
      <c r="A553" s="187"/>
      <c r="B553" s="187"/>
      <c r="C553" s="187"/>
      <c r="D553" s="187"/>
      <c r="E553" s="187"/>
      <c r="F553" s="187"/>
      <c r="G553" s="188"/>
      <c r="H553" s="187"/>
      <c r="I553" s="187"/>
      <c r="J553" s="188"/>
      <c r="K553" s="187"/>
      <c r="L553" s="188"/>
      <c r="M553" s="188"/>
      <c r="N553" s="188"/>
      <c r="O553" s="188"/>
      <c r="P553" s="189"/>
      <c r="Q553" s="187"/>
      <c r="R553" s="188"/>
      <c r="S553" s="188"/>
      <c r="T553" s="188"/>
      <c r="U553" s="188"/>
      <c r="V553" s="188"/>
      <c r="W553" s="188"/>
      <c r="X553" s="188"/>
      <c r="Y553" s="188"/>
      <c r="Z553" s="188"/>
      <c r="AA553" s="187"/>
      <c r="AB553" s="189"/>
      <c r="AC553" s="187"/>
      <c r="AD553" s="25"/>
      <c r="AE553" s="25"/>
    </row>
    <row r="554">
      <c r="A554" s="187"/>
      <c r="B554" s="187"/>
      <c r="C554" s="187"/>
      <c r="D554" s="187"/>
      <c r="E554" s="187"/>
      <c r="F554" s="187"/>
      <c r="G554" s="188"/>
      <c r="H554" s="188"/>
      <c r="I554" s="188"/>
      <c r="J554" s="188"/>
      <c r="K554" s="188"/>
      <c r="L554" s="188"/>
      <c r="M554" s="188"/>
      <c r="N554" s="188"/>
      <c r="O554" s="188"/>
      <c r="P554" s="189"/>
      <c r="Q554" s="188"/>
      <c r="R554" s="188"/>
      <c r="S554" s="188"/>
      <c r="T554" s="188"/>
      <c r="U554" s="188"/>
      <c r="V554" s="188"/>
      <c r="W554" s="188"/>
      <c r="X554" s="188"/>
      <c r="Y554" s="188"/>
      <c r="Z554" s="188"/>
      <c r="AA554" s="187"/>
      <c r="AB554" s="189"/>
      <c r="AC554" s="187"/>
      <c r="AD554" s="25"/>
      <c r="AE554" s="25"/>
    </row>
    <row r="555">
      <c r="A555" s="187"/>
      <c r="B555" s="187"/>
      <c r="C555" s="187"/>
      <c r="D555" s="187"/>
      <c r="E555" s="187"/>
      <c r="F555" s="187"/>
      <c r="G555" s="188"/>
      <c r="H555" s="187"/>
      <c r="I555" s="187"/>
      <c r="J555" s="188"/>
      <c r="K555" s="187"/>
      <c r="L555" s="188"/>
      <c r="M555" s="188"/>
      <c r="N555" s="188"/>
      <c r="O555" s="188"/>
      <c r="P555" s="189"/>
      <c r="Q555" s="187"/>
      <c r="R555" s="188"/>
      <c r="S555" s="188"/>
      <c r="T555" s="188"/>
      <c r="U555" s="188"/>
      <c r="V555" s="188"/>
      <c r="W555" s="188"/>
      <c r="X555" s="188"/>
      <c r="Y555" s="188"/>
      <c r="Z555" s="188"/>
      <c r="AA555" s="187"/>
      <c r="AB555" s="189"/>
      <c r="AC555" s="187"/>
      <c r="AD555" s="25"/>
      <c r="AE555" s="25"/>
    </row>
    <row r="556">
      <c r="A556" s="187"/>
      <c r="B556" s="187"/>
      <c r="C556" s="187"/>
      <c r="D556" s="187"/>
      <c r="E556" s="187"/>
      <c r="F556" s="187"/>
      <c r="G556" s="188"/>
      <c r="H556" s="187"/>
      <c r="I556" s="187"/>
      <c r="J556" s="188"/>
      <c r="K556" s="187"/>
      <c r="L556" s="188"/>
      <c r="M556" s="188"/>
      <c r="N556" s="188"/>
      <c r="O556" s="188"/>
      <c r="P556" s="189"/>
      <c r="Q556" s="187"/>
      <c r="R556" s="188"/>
      <c r="S556" s="188"/>
      <c r="T556" s="188"/>
      <c r="U556" s="188"/>
      <c r="V556" s="188"/>
      <c r="W556" s="188"/>
      <c r="X556" s="188"/>
      <c r="Y556" s="188"/>
      <c r="Z556" s="188"/>
      <c r="AA556" s="187"/>
      <c r="AB556" s="189"/>
      <c r="AC556" s="187"/>
      <c r="AD556" s="25"/>
      <c r="AE556" s="25"/>
    </row>
    <row r="557">
      <c r="A557" s="187"/>
      <c r="B557" s="187"/>
      <c r="C557" s="187"/>
      <c r="D557" s="187"/>
      <c r="E557" s="187"/>
      <c r="F557" s="187"/>
      <c r="G557" s="188"/>
      <c r="H557" s="187"/>
      <c r="I557" s="187"/>
      <c r="J557" s="188"/>
      <c r="K557" s="187"/>
      <c r="L557" s="188"/>
      <c r="M557" s="188"/>
      <c r="N557" s="188"/>
      <c r="O557" s="188"/>
      <c r="P557" s="189"/>
      <c r="Q557" s="187"/>
      <c r="R557" s="188"/>
      <c r="S557" s="188"/>
      <c r="T557" s="188"/>
      <c r="U557" s="188"/>
      <c r="V557" s="188"/>
      <c r="W557" s="188"/>
      <c r="X557" s="188"/>
      <c r="Y557" s="188"/>
      <c r="Z557" s="188"/>
      <c r="AA557" s="187"/>
      <c r="AB557" s="189"/>
      <c r="AC557" s="187"/>
      <c r="AD557" s="25"/>
      <c r="AE557" s="25"/>
    </row>
    <row r="558">
      <c r="A558" s="187"/>
      <c r="B558" s="187"/>
      <c r="C558" s="187"/>
      <c r="D558" s="187"/>
      <c r="E558" s="187"/>
      <c r="F558" s="187"/>
      <c r="G558" s="188"/>
      <c r="H558" s="187"/>
      <c r="I558" s="187"/>
      <c r="J558" s="188"/>
      <c r="K558" s="187"/>
      <c r="L558" s="188"/>
      <c r="M558" s="188"/>
      <c r="N558" s="188"/>
      <c r="O558" s="188"/>
      <c r="P558" s="190"/>
      <c r="Q558" s="187"/>
      <c r="R558" s="188"/>
      <c r="S558" s="188"/>
      <c r="T558" s="188"/>
      <c r="U558" s="188"/>
      <c r="V558" s="188"/>
      <c r="W558" s="188"/>
      <c r="X558" s="188"/>
      <c r="Y558" s="188"/>
      <c r="Z558" s="188"/>
      <c r="AA558" s="187"/>
      <c r="AB558" s="189"/>
      <c r="AC558" s="187"/>
      <c r="AD558" s="25"/>
      <c r="AE558" s="25"/>
    </row>
    <row r="559">
      <c r="A559" s="187"/>
      <c r="B559" s="187"/>
      <c r="C559" s="187"/>
      <c r="D559" s="187"/>
      <c r="E559" s="187"/>
      <c r="F559" s="187"/>
      <c r="G559" s="188"/>
      <c r="H559" s="187"/>
      <c r="I559" s="187"/>
      <c r="J559" s="188"/>
      <c r="K559" s="187"/>
      <c r="L559" s="188"/>
      <c r="M559" s="188"/>
      <c r="N559" s="188"/>
      <c r="O559" s="188"/>
      <c r="P559" s="189"/>
      <c r="Q559" s="187"/>
      <c r="R559" s="188"/>
      <c r="S559" s="188"/>
      <c r="T559" s="188"/>
      <c r="U559" s="188"/>
      <c r="V559" s="188"/>
      <c r="W559" s="188"/>
      <c r="X559" s="188"/>
      <c r="Y559" s="188"/>
      <c r="Z559" s="188"/>
      <c r="AA559" s="187"/>
      <c r="AB559" s="189"/>
      <c r="AC559" s="187"/>
      <c r="AD559" s="25"/>
      <c r="AE559" s="25"/>
    </row>
    <row r="560">
      <c r="A560" s="187"/>
      <c r="B560" s="187"/>
      <c r="C560" s="187"/>
      <c r="D560" s="187"/>
      <c r="E560" s="187"/>
      <c r="F560" s="187"/>
      <c r="G560" s="188"/>
      <c r="H560" s="187"/>
      <c r="I560" s="187"/>
      <c r="J560" s="188"/>
      <c r="K560" s="187"/>
      <c r="L560" s="188"/>
      <c r="M560" s="188"/>
      <c r="N560" s="188"/>
      <c r="O560" s="188"/>
      <c r="P560" s="189"/>
      <c r="Q560" s="187"/>
      <c r="R560" s="188"/>
      <c r="S560" s="188"/>
      <c r="T560" s="188"/>
      <c r="U560" s="188"/>
      <c r="V560" s="188"/>
      <c r="W560" s="188"/>
      <c r="X560" s="188"/>
      <c r="Y560" s="188"/>
      <c r="Z560" s="188"/>
      <c r="AA560" s="187"/>
      <c r="AB560" s="189"/>
      <c r="AC560" s="187"/>
      <c r="AD560" s="25"/>
      <c r="AE560" s="25"/>
    </row>
    <row r="561">
      <c r="A561" s="187"/>
      <c r="B561" s="187"/>
      <c r="C561" s="187"/>
      <c r="D561" s="187"/>
      <c r="E561" s="187"/>
      <c r="F561" s="187"/>
      <c r="G561" s="188"/>
      <c r="H561" s="187"/>
      <c r="I561" s="187"/>
      <c r="J561" s="188"/>
      <c r="K561" s="187"/>
      <c r="L561" s="188"/>
      <c r="M561" s="188"/>
      <c r="N561" s="188"/>
      <c r="O561" s="188"/>
      <c r="P561" s="189"/>
      <c r="Q561" s="187"/>
      <c r="R561" s="188"/>
      <c r="S561" s="188"/>
      <c r="T561" s="188"/>
      <c r="U561" s="188"/>
      <c r="V561" s="188"/>
      <c r="W561" s="188"/>
      <c r="X561" s="188"/>
      <c r="Y561" s="188"/>
      <c r="Z561" s="188"/>
      <c r="AA561" s="187"/>
      <c r="AB561" s="189"/>
      <c r="AC561" s="187"/>
      <c r="AD561" s="25"/>
      <c r="AE561" s="25"/>
    </row>
    <row r="562">
      <c r="A562" s="187"/>
      <c r="B562" s="187"/>
      <c r="C562" s="187"/>
      <c r="D562" s="187"/>
      <c r="E562" s="187"/>
      <c r="F562" s="187"/>
      <c r="G562" s="188"/>
      <c r="H562" s="187"/>
      <c r="I562" s="187"/>
      <c r="J562" s="188"/>
      <c r="K562" s="187"/>
      <c r="L562" s="188"/>
      <c r="M562" s="188"/>
      <c r="N562" s="188"/>
      <c r="O562" s="188"/>
      <c r="P562" s="189"/>
      <c r="Q562" s="187"/>
      <c r="R562" s="188"/>
      <c r="S562" s="188"/>
      <c r="T562" s="188"/>
      <c r="U562" s="188"/>
      <c r="V562" s="188"/>
      <c r="W562" s="188"/>
      <c r="X562" s="188"/>
      <c r="Y562" s="188"/>
      <c r="Z562" s="188"/>
      <c r="AA562" s="187"/>
      <c r="AB562" s="189"/>
      <c r="AC562" s="187"/>
      <c r="AD562" s="25"/>
      <c r="AE562" s="25"/>
    </row>
    <row r="563">
      <c r="A563" s="187"/>
      <c r="B563" s="187"/>
      <c r="C563" s="187"/>
      <c r="D563" s="187"/>
      <c r="E563" s="187"/>
      <c r="F563" s="187"/>
      <c r="G563" s="188"/>
      <c r="H563" s="188"/>
      <c r="I563" s="188"/>
      <c r="J563" s="188"/>
      <c r="K563" s="188"/>
      <c r="L563" s="188"/>
      <c r="M563" s="188"/>
      <c r="N563" s="188"/>
      <c r="O563" s="188"/>
      <c r="P563" s="190"/>
      <c r="Q563" s="188"/>
      <c r="R563" s="188"/>
      <c r="S563" s="188"/>
      <c r="T563" s="188"/>
      <c r="U563" s="188"/>
      <c r="V563" s="188"/>
      <c r="W563" s="188"/>
      <c r="X563" s="188"/>
      <c r="Y563" s="188"/>
      <c r="Z563" s="188"/>
      <c r="AA563" s="187"/>
      <c r="AB563" s="189"/>
      <c r="AC563" s="187"/>
      <c r="AD563" s="25"/>
      <c r="AE563" s="25"/>
    </row>
    <row r="564">
      <c r="A564" s="187"/>
      <c r="B564" s="187"/>
      <c r="C564" s="187"/>
      <c r="D564" s="187"/>
      <c r="E564" s="187"/>
      <c r="F564" s="187"/>
      <c r="G564" s="188"/>
      <c r="H564" s="187"/>
      <c r="I564" s="187"/>
      <c r="J564" s="188"/>
      <c r="K564" s="187"/>
      <c r="L564" s="188"/>
      <c r="M564" s="188"/>
      <c r="N564" s="188"/>
      <c r="O564" s="188"/>
      <c r="P564" s="190"/>
      <c r="Q564" s="187"/>
      <c r="R564" s="188"/>
      <c r="S564" s="188"/>
      <c r="T564" s="188"/>
      <c r="U564" s="188"/>
      <c r="V564" s="188"/>
      <c r="W564" s="188"/>
      <c r="X564" s="188"/>
      <c r="Y564" s="188"/>
      <c r="Z564" s="188"/>
      <c r="AA564" s="187"/>
      <c r="AB564" s="189"/>
      <c r="AC564" s="187"/>
      <c r="AD564" s="25"/>
      <c r="AE564" s="25"/>
    </row>
    <row r="565">
      <c r="A565" s="187"/>
      <c r="B565" s="187"/>
      <c r="C565" s="187"/>
      <c r="D565" s="187"/>
      <c r="E565" s="187"/>
      <c r="F565" s="187"/>
      <c r="G565" s="188"/>
      <c r="H565" s="187"/>
      <c r="I565" s="187"/>
      <c r="J565" s="188"/>
      <c r="K565" s="187"/>
      <c r="L565" s="188"/>
      <c r="M565" s="188"/>
      <c r="N565" s="188"/>
      <c r="O565" s="188"/>
      <c r="P565" s="190"/>
      <c r="Q565" s="187"/>
      <c r="R565" s="188"/>
      <c r="S565" s="188"/>
      <c r="T565" s="188"/>
      <c r="U565" s="188"/>
      <c r="V565" s="188"/>
      <c r="W565" s="188"/>
      <c r="X565" s="188"/>
      <c r="Y565" s="188"/>
      <c r="Z565" s="188"/>
      <c r="AA565" s="187"/>
      <c r="AB565" s="189"/>
      <c r="AC565" s="187"/>
      <c r="AD565" s="25"/>
      <c r="AE565" s="25"/>
    </row>
    <row r="566">
      <c r="A566" s="187"/>
      <c r="B566" s="187"/>
      <c r="C566" s="187"/>
      <c r="D566" s="187"/>
      <c r="E566" s="187"/>
      <c r="F566" s="187"/>
      <c r="G566" s="188"/>
      <c r="H566" s="187"/>
      <c r="I566" s="187"/>
      <c r="J566" s="188"/>
      <c r="K566" s="187"/>
      <c r="L566" s="188"/>
      <c r="M566" s="188"/>
      <c r="N566" s="188"/>
      <c r="O566" s="188"/>
      <c r="P566" s="190"/>
      <c r="Q566" s="187"/>
      <c r="R566" s="188"/>
      <c r="S566" s="188"/>
      <c r="T566" s="188"/>
      <c r="U566" s="188"/>
      <c r="V566" s="188"/>
      <c r="W566" s="188"/>
      <c r="X566" s="188"/>
      <c r="Y566" s="188"/>
      <c r="Z566" s="188"/>
      <c r="AA566" s="187"/>
      <c r="AB566" s="189"/>
      <c r="AC566" s="187"/>
      <c r="AD566" s="25"/>
      <c r="AE566" s="25"/>
    </row>
    <row r="567">
      <c r="A567" s="187"/>
      <c r="B567" s="187"/>
      <c r="C567" s="187"/>
      <c r="D567" s="187"/>
      <c r="E567" s="187"/>
      <c r="F567" s="187"/>
      <c r="G567" s="188"/>
      <c r="H567" s="187"/>
      <c r="I567" s="187"/>
      <c r="J567" s="188"/>
      <c r="K567" s="187"/>
      <c r="L567" s="188"/>
      <c r="M567" s="188"/>
      <c r="N567" s="188"/>
      <c r="O567" s="188"/>
      <c r="P567" s="190"/>
      <c r="Q567" s="187"/>
      <c r="R567" s="188"/>
      <c r="S567" s="188"/>
      <c r="T567" s="188"/>
      <c r="U567" s="188"/>
      <c r="V567" s="188"/>
      <c r="W567" s="188"/>
      <c r="X567" s="188"/>
      <c r="Y567" s="188"/>
      <c r="Z567" s="188"/>
      <c r="AA567" s="187"/>
      <c r="AB567" s="189"/>
      <c r="AC567" s="187"/>
      <c r="AD567" s="25"/>
      <c r="AE567" s="25"/>
    </row>
    <row r="568">
      <c r="A568" s="187"/>
      <c r="B568" s="187"/>
      <c r="C568" s="187"/>
      <c r="D568" s="187"/>
      <c r="E568" s="187"/>
      <c r="F568" s="187"/>
      <c r="G568" s="188"/>
      <c r="H568" s="187"/>
      <c r="I568" s="187"/>
      <c r="J568" s="188"/>
      <c r="K568" s="187"/>
      <c r="L568" s="188"/>
      <c r="M568" s="188"/>
      <c r="N568" s="188"/>
      <c r="O568" s="188"/>
      <c r="P568" s="189"/>
      <c r="Q568" s="187"/>
      <c r="R568" s="188"/>
      <c r="S568" s="188"/>
      <c r="T568" s="188"/>
      <c r="U568" s="188"/>
      <c r="V568" s="188"/>
      <c r="W568" s="188"/>
      <c r="X568" s="188"/>
      <c r="Y568" s="188"/>
      <c r="Z568" s="188"/>
      <c r="AA568" s="187"/>
      <c r="AB568" s="189"/>
      <c r="AC568" s="187"/>
      <c r="AD568" s="25"/>
      <c r="AE568" s="25"/>
    </row>
    <row r="569">
      <c r="A569" s="187"/>
      <c r="B569" s="187"/>
      <c r="C569" s="187"/>
      <c r="D569" s="187"/>
      <c r="E569" s="187"/>
      <c r="F569" s="187"/>
      <c r="G569" s="188"/>
      <c r="H569" s="187"/>
      <c r="I569" s="187"/>
      <c r="J569" s="188"/>
      <c r="K569" s="187"/>
      <c r="L569" s="188"/>
      <c r="M569" s="188"/>
      <c r="N569" s="188"/>
      <c r="O569" s="188"/>
      <c r="P569" s="190"/>
      <c r="Q569" s="187"/>
      <c r="R569" s="188"/>
      <c r="S569" s="188"/>
      <c r="T569" s="188"/>
      <c r="U569" s="188"/>
      <c r="V569" s="188"/>
      <c r="W569" s="188"/>
      <c r="X569" s="188"/>
      <c r="Y569" s="188"/>
      <c r="Z569" s="188"/>
      <c r="AA569" s="187"/>
      <c r="AB569" s="189"/>
      <c r="AC569" s="187"/>
      <c r="AD569" s="25"/>
      <c r="AE569" s="25"/>
    </row>
    <row r="570">
      <c r="A570" s="187"/>
      <c r="B570" s="187"/>
      <c r="C570" s="187"/>
      <c r="D570" s="187"/>
      <c r="E570" s="187"/>
      <c r="F570" s="187"/>
      <c r="G570" s="188"/>
      <c r="H570" s="187"/>
      <c r="I570" s="187"/>
      <c r="J570" s="188"/>
      <c r="K570" s="187"/>
      <c r="L570" s="188"/>
      <c r="M570" s="188"/>
      <c r="N570" s="188"/>
      <c r="O570" s="188"/>
      <c r="P570" s="190"/>
      <c r="Q570" s="187"/>
      <c r="R570" s="188"/>
      <c r="S570" s="188"/>
      <c r="T570" s="188"/>
      <c r="U570" s="188"/>
      <c r="V570" s="188"/>
      <c r="W570" s="188"/>
      <c r="X570" s="188"/>
      <c r="Y570" s="188"/>
      <c r="Z570" s="188"/>
      <c r="AA570" s="187"/>
      <c r="AB570" s="189"/>
      <c r="AC570" s="187"/>
      <c r="AD570" s="25"/>
      <c r="AE570" s="25"/>
    </row>
    <row r="571">
      <c r="A571" s="187"/>
      <c r="B571" s="187"/>
      <c r="C571" s="187"/>
      <c r="D571" s="187"/>
      <c r="E571" s="187"/>
      <c r="F571" s="187"/>
      <c r="G571" s="188"/>
      <c r="H571" s="187"/>
      <c r="I571" s="187"/>
      <c r="J571" s="188"/>
      <c r="K571" s="187"/>
      <c r="L571" s="188"/>
      <c r="M571" s="188"/>
      <c r="N571" s="188"/>
      <c r="O571" s="188"/>
      <c r="P571" s="189"/>
      <c r="Q571" s="187"/>
      <c r="R571" s="188"/>
      <c r="S571" s="188"/>
      <c r="T571" s="188"/>
      <c r="U571" s="188"/>
      <c r="V571" s="188"/>
      <c r="W571" s="188"/>
      <c r="X571" s="188"/>
      <c r="Y571" s="188"/>
      <c r="Z571" s="188"/>
      <c r="AA571" s="187"/>
      <c r="AB571" s="189"/>
      <c r="AC571" s="187"/>
      <c r="AD571" s="25"/>
      <c r="AE571" s="25"/>
    </row>
    <row r="572">
      <c r="A572" s="187"/>
      <c r="B572" s="187"/>
      <c r="C572" s="187"/>
      <c r="D572" s="187"/>
      <c r="E572" s="187"/>
      <c r="F572" s="187"/>
      <c r="G572" s="188"/>
      <c r="H572" s="188"/>
      <c r="I572" s="188"/>
      <c r="J572" s="188"/>
      <c r="K572" s="188"/>
      <c r="L572" s="188"/>
      <c r="M572" s="188"/>
      <c r="N572" s="188"/>
      <c r="O572" s="188"/>
      <c r="P572" s="189"/>
      <c r="Q572" s="188"/>
      <c r="R572" s="188"/>
      <c r="S572" s="188"/>
      <c r="T572" s="188"/>
      <c r="U572" s="188"/>
      <c r="V572" s="188"/>
      <c r="W572" s="188"/>
      <c r="X572" s="188"/>
      <c r="Y572" s="188"/>
      <c r="Z572" s="188"/>
      <c r="AA572" s="187"/>
      <c r="AB572" s="189"/>
      <c r="AC572" s="187"/>
      <c r="AD572" s="25"/>
      <c r="AE572" s="25"/>
    </row>
    <row r="573">
      <c r="A573" s="187"/>
      <c r="B573" s="187"/>
      <c r="C573" s="187"/>
      <c r="D573" s="187"/>
      <c r="E573" s="187"/>
      <c r="F573" s="187"/>
      <c r="G573" s="188"/>
      <c r="H573" s="187"/>
      <c r="I573" s="187"/>
      <c r="J573" s="188"/>
      <c r="K573" s="187"/>
      <c r="L573" s="188"/>
      <c r="M573" s="188"/>
      <c r="N573" s="188"/>
      <c r="O573" s="188"/>
      <c r="P573" s="189"/>
      <c r="Q573" s="187"/>
      <c r="R573" s="188"/>
      <c r="S573" s="188"/>
      <c r="T573" s="188"/>
      <c r="U573" s="188"/>
      <c r="V573" s="188"/>
      <c r="W573" s="188"/>
      <c r="X573" s="188"/>
      <c r="Y573" s="188"/>
      <c r="Z573" s="188"/>
      <c r="AA573" s="187"/>
      <c r="AB573" s="189"/>
      <c r="AC573" s="187"/>
      <c r="AD573" s="25"/>
      <c r="AE573" s="25"/>
    </row>
    <row r="574">
      <c r="A574" s="187"/>
      <c r="B574" s="187"/>
      <c r="C574" s="187"/>
      <c r="D574" s="187"/>
      <c r="E574" s="187"/>
      <c r="F574" s="187"/>
      <c r="G574" s="188"/>
      <c r="H574" s="187"/>
      <c r="I574" s="187"/>
      <c r="J574" s="188"/>
      <c r="K574" s="187"/>
      <c r="L574" s="188"/>
      <c r="M574" s="188"/>
      <c r="N574" s="188"/>
      <c r="O574" s="188"/>
      <c r="P574" s="189"/>
      <c r="Q574" s="187"/>
      <c r="R574" s="188"/>
      <c r="S574" s="188"/>
      <c r="T574" s="188"/>
      <c r="U574" s="188"/>
      <c r="V574" s="188"/>
      <c r="W574" s="188"/>
      <c r="X574" s="188"/>
      <c r="Y574" s="188"/>
      <c r="Z574" s="188"/>
      <c r="AA574" s="187"/>
      <c r="AB574" s="189"/>
      <c r="AC574" s="187"/>
      <c r="AD574" s="25"/>
      <c r="AE574" s="25"/>
    </row>
    <row r="575">
      <c r="A575" s="187"/>
      <c r="B575" s="187"/>
      <c r="C575" s="187"/>
      <c r="D575" s="187"/>
      <c r="E575" s="187"/>
      <c r="F575" s="187"/>
      <c r="G575" s="188"/>
      <c r="H575" s="188"/>
      <c r="I575" s="188"/>
      <c r="J575" s="188"/>
      <c r="K575" s="188"/>
      <c r="L575" s="188"/>
      <c r="M575" s="188"/>
      <c r="N575" s="188"/>
      <c r="O575" s="188"/>
      <c r="P575" s="190"/>
      <c r="Q575" s="188"/>
      <c r="R575" s="188"/>
      <c r="S575" s="188"/>
      <c r="T575" s="188"/>
      <c r="U575" s="188"/>
      <c r="V575" s="188"/>
      <c r="W575" s="188"/>
      <c r="X575" s="188"/>
      <c r="Y575" s="188"/>
      <c r="Z575" s="188"/>
      <c r="AA575" s="187"/>
      <c r="AB575" s="189"/>
      <c r="AC575" s="187"/>
      <c r="AD575" s="25"/>
      <c r="AE575" s="25"/>
    </row>
    <row r="576">
      <c r="A576" s="187"/>
      <c r="B576" s="187"/>
      <c r="C576" s="187"/>
      <c r="D576" s="187"/>
      <c r="E576" s="187"/>
      <c r="F576" s="187"/>
      <c r="G576" s="188"/>
      <c r="H576" s="187"/>
      <c r="I576" s="187"/>
      <c r="J576" s="188"/>
      <c r="K576" s="187"/>
      <c r="L576" s="188"/>
      <c r="M576" s="188"/>
      <c r="N576" s="188"/>
      <c r="O576" s="188"/>
      <c r="P576" s="189"/>
      <c r="Q576" s="187"/>
      <c r="R576" s="188"/>
      <c r="S576" s="188"/>
      <c r="T576" s="188"/>
      <c r="U576" s="188"/>
      <c r="V576" s="188"/>
      <c r="W576" s="188"/>
      <c r="X576" s="188"/>
      <c r="Y576" s="188"/>
      <c r="Z576" s="188"/>
      <c r="AA576" s="187"/>
      <c r="AB576" s="189"/>
      <c r="AC576" s="187"/>
      <c r="AD576" s="25"/>
      <c r="AE576" s="25"/>
    </row>
    <row r="577">
      <c r="A577" s="187"/>
      <c r="B577" s="187"/>
      <c r="C577" s="187"/>
      <c r="D577" s="187"/>
      <c r="E577" s="187"/>
      <c r="F577" s="187"/>
      <c r="G577" s="188"/>
      <c r="H577" s="187"/>
      <c r="I577" s="187"/>
      <c r="J577" s="188"/>
      <c r="K577" s="187"/>
      <c r="L577" s="188"/>
      <c r="M577" s="188"/>
      <c r="N577" s="188"/>
      <c r="O577" s="188"/>
      <c r="P577" s="189"/>
      <c r="Q577" s="187"/>
      <c r="R577" s="188"/>
      <c r="S577" s="188"/>
      <c r="T577" s="188"/>
      <c r="U577" s="188"/>
      <c r="V577" s="188"/>
      <c r="W577" s="188"/>
      <c r="X577" s="188"/>
      <c r="Y577" s="188"/>
      <c r="Z577" s="188"/>
      <c r="AA577" s="187"/>
      <c r="AB577" s="189"/>
      <c r="AC577" s="187"/>
      <c r="AD577" s="25"/>
      <c r="AE577" s="25"/>
    </row>
    <row r="578">
      <c r="A578" s="187"/>
      <c r="B578" s="187"/>
      <c r="C578" s="187"/>
      <c r="D578" s="187"/>
      <c r="E578" s="187"/>
      <c r="F578" s="187"/>
      <c r="G578" s="188"/>
      <c r="H578" s="188"/>
      <c r="I578" s="188"/>
      <c r="J578" s="188"/>
      <c r="K578" s="188"/>
      <c r="L578" s="188"/>
      <c r="M578" s="188"/>
      <c r="N578" s="188"/>
      <c r="O578" s="188"/>
      <c r="P578" s="189"/>
      <c r="Q578" s="188"/>
      <c r="R578" s="188"/>
      <c r="S578" s="188"/>
      <c r="T578" s="188"/>
      <c r="U578" s="188"/>
      <c r="V578" s="188"/>
      <c r="W578" s="188"/>
      <c r="X578" s="188"/>
      <c r="Y578" s="188"/>
      <c r="Z578" s="188"/>
      <c r="AA578" s="187"/>
      <c r="AB578" s="189"/>
      <c r="AC578" s="187"/>
      <c r="AD578" s="25"/>
      <c r="AE578" s="25"/>
    </row>
    <row r="579">
      <c r="A579" s="187"/>
      <c r="B579" s="187"/>
      <c r="C579" s="187"/>
      <c r="D579" s="187"/>
      <c r="E579" s="187"/>
      <c r="F579" s="187"/>
      <c r="G579" s="188"/>
      <c r="H579" s="187"/>
      <c r="I579" s="187"/>
      <c r="J579" s="188"/>
      <c r="K579" s="187"/>
      <c r="L579" s="188"/>
      <c r="M579" s="188"/>
      <c r="N579" s="188"/>
      <c r="O579" s="188"/>
      <c r="P579" s="189"/>
      <c r="Q579" s="187"/>
      <c r="R579" s="188"/>
      <c r="S579" s="188"/>
      <c r="T579" s="188"/>
      <c r="U579" s="188"/>
      <c r="V579" s="188"/>
      <c r="W579" s="188"/>
      <c r="X579" s="188"/>
      <c r="Y579" s="188"/>
      <c r="Z579" s="188"/>
      <c r="AA579" s="187"/>
      <c r="AB579" s="189"/>
      <c r="AC579" s="187"/>
      <c r="AD579" s="25"/>
      <c r="AE579" s="25"/>
    </row>
    <row r="580">
      <c r="A580" s="187"/>
      <c r="B580" s="187"/>
      <c r="C580" s="187"/>
      <c r="D580" s="187"/>
      <c r="E580" s="187"/>
      <c r="F580" s="187"/>
      <c r="G580" s="188"/>
      <c r="H580" s="187"/>
      <c r="I580" s="187"/>
      <c r="J580" s="188"/>
      <c r="K580" s="188"/>
      <c r="L580" s="188"/>
      <c r="M580" s="188"/>
      <c r="N580" s="188"/>
      <c r="O580" s="188"/>
      <c r="P580" s="189"/>
      <c r="Q580" s="187"/>
      <c r="R580" s="188"/>
      <c r="S580" s="188"/>
      <c r="T580" s="188"/>
      <c r="U580" s="188"/>
      <c r="V580" s="188"/>
      <c r="W580" s="188"/>
      <c r="X580" s="188"/>
      <c r="Y580" s="188"/>
      <c r="Z580" s="188"/>
      <c r="AA580" s="187"/>
      <c r="AB580" s="189"/>
      <c r="AC580" s="187"/>
      <c r="AD580" s="25"/>
      <c r="AE580" s="25"/>
    </row>
    <row r="581">
      <c r="A581" s="187"/>
      <c r="B581" s="187"/>
      <c r="C581" s="187"/>
      <c r="D581" s="187"/>
      <c r="E581" s="187"/>
      <c r="F581" s="187"/>
      <c r="G581" s="188"/>
      <c r="H581" s="188"/>
      <c r="I581" s="188"/>
      <c r="J581" s="188"/>
      <c r="K581" s="188"/>
      <c r="L581" s="188"/>
      <c r="M581" s="188"/>
      <c r="N581" s="188"/>
      <c r="O581" s="188"/>
      <c r="P581" s="189"/>
      <c r="Q581" s="188"/>
      <c r="R581" s="188"/>
      <c r="S581" s="188"/>
      <c r="T581" s="188"/>
      <c r="U581" s="188"/>
      <c r="V581" s="188"/>
      <c r="W581" s="188"/>
      <c r="X581" s="188"/>
      <c r="Y581" s="188"/>
      <c r="Z581" s="188"/>
      <c r="AA581" s="187"/>
      <c r="AB581" s="189"/>
      <c r="AC581" s="187"/>
      <c r="AD581" s="25"/>
      <c r="AE581" s="25"/>
    </row>
    <row r="582">
      <c r="A582" s="187"/>
      <c r="B582" s="187"/>
      <c r="C582" s="187"/>
      <c r="D582" s="187"/>
      <c r="E582" s="187"/>
      <c r="F582" s="187"/>
      <c r="G582" s="188"/>
      <c r="H582" s="187"/>
      <c r="I582" s="187"/>
      <c r="J582" s="188"/>
      <c r="K582" s="187"/>
      <c r="L582" s="188"/>
      <c r="M582" s="188"/>
      <c r="N582" s="188"/>
      <c r="O582" s="188"/>
      <c r="P582" s="189"/>
      <c r="Q582" s="187"/>
      <c r="R582" s="188"/>
      <c r="S582" s="188"/>
      <c r="T582" s="188"/>
      <c r="U582" s="188"/>
      <c r="V582" s="188"/>
      <c r="W582" s="188"/>
      <c r="X582" s="188"/>
      <c r="Y582" s="188"/>
      <c r="Z582" s="188"/>
      <c r="AA582" s="187"/>
      <c r="AB582" s="189"/>
      <c r="AC582" s="187"/>
      <c r="AD582" s="25"/>
      <c r="AE582" s="25"/>
    </row>
    <row r="583">
      <c r="A583" s="187"/>
      <c r="B583" s="187"/>
      <c r="C583" s="187"/>
      <c r="D583" s="187"/>
      <c r="E583" s="187"/>
      <c r="F583" s="187"/>
      <c r="G583" s="188"/>
      <c r="H583" s="187"/>
      <c r="I583" s="187"/>
      <c r="J583" s="188"/>
      <c r="K583" s="187"/>
      <c r="L583" s="188"/>
      <c r="M583" s="188"/>
      <c r="N583" s="188"/>
      <c r="O583" s="188"/>
      <c r="P583" s="189"/>
      <c r="Q583" s="187"/>
      <c r="R583" s="188"/>
      <c r="S583" s="188"/>
      <c r="T583" s="188"/>
      <c r="U583" s="188"/>
      <c r="V583" s="188"/>
      <c r="W583" s="188"/>
      <c r="X583" s="188"/>
      <c r="Y583" s="188"/>
      <c r="Z583" s="188"/>
      <c r="AA583" s="187"/>
      <c r="AB583" s="189"/>
      <c r="AC583" s="187"/>
      <c r="AD583" s="25"/>
      <c r="AE583" s="25"/>
    </row>
    <row r="584">
      <c r="A584" s="187"/>
      <c r="B584" s="187"/>
      <c r="C584" s="187"/>
      <c r="D584" s="187"/>
      <c r="E584" s="187"/>
      <c r="F584" s="187"/>
      <c r="G584" s="188"/>
      <c r="H584" s="187"/>
      <c r="I584" s="187"/>
      <c r="J584" s="188"/>
      <c r="K584" s="187"/>
      <c r="L584" s="188"/>
      <c r="M584" s="188"/>
      <c r="N584" s="188"/>
      <c r="O584" s="188"/>
      <c r="P584" s="189"/>
      <c r="Q584" s="187"/>
      <c r="R584" s="188"/>
      <c r="S584" s="188"/>
      <c r="T584" s="188"/>
      <c r="U584" s="188"/>
      <c r="V584" s="188"/>
      <c r="W584" s="188"/>
      <c r="X584" s="188"/>
      <c r="Y584" s="188"/>
      <c r="Z584" s="188"/>
      <c r="AA584" s="187"/>
      <c r="AB584" s="189"/>
      <c r="AC584" s="187"/>
      <c r="AD584" s="25"/>
      <c r="AE584" s="25"/>
    </row>
    <row r="585">
      <c r="A585" s="187"/>
      <c r="B585" s="187"/>
      <c r="C585" s="187"/>
      <c r="D585" s="187"/>
      <c r="E585" s="187"/>
      <c r="F585" s="187"/>
      <c r="G585" s="188"/>
      <c r="H585" s="187"/>
      <c r="I585" s="187"/>
      <c r="J585" s="188"/>
      <c r="K585" s="187"/>
      <c r="L585" s="188"/>
      <c r="M585" s="188"/>
      <c r="N585" s="188"/>
      <c r="O585" s="188"/>
      <c r="P585" s="189"/>
      <c r="Q585" s="187"/>
      <c r="R585" s="188"/>
      <c r="S585" s="188"/>
      <c r="T585" s="188"/>
      <c r="U585" s="188"/>
      <c r="V585" s="188"/>
      <c r="W585" s="188"/>
      <c r="X585" s="188"/>
      <c r="Y585" s="188"/>
      <c r="Z585" s="188"/>
      <c r="AA585" s="187"/>
      <c r="AB585" s="189"/>
      <c r="AC585" s="187"/>
      <c r="AD585" s="25"/>
      <c r="AE585" s="25"/>
    </row>
    <row r="586">
      <c r="A586" s="187"/>
      <c r="B586" s="187"/>
      <c r="C586" s="187"/>
      <c r="D586" s="187"/>
      <c r="E586" s="187"/>
      <c r="F586" s="187"/>
      <c r="G586" s="188"/>
      <c r="H586" s="187"/>
      <c r="I586" s="187"/>
      <c r="J586" s="188"/>
      <c r="K586" s="187"/>
      <c r="L586" s="188"/>
      <c r="M586" s="188"/>
      <c r="N586" s="188"/>
      <c r="O586" s="188"/>
      <c r="P586" s="189"/>
      <c r="Q586" s="187"/>
      <c r="R586" s="188"/>
      <c r="S586" s="188"/>
      <c r="T586" s="188"/>
      <c r="U586" s="188"/>
      <c r="V586" s="188"/>
      <c r="W586" s="188"/>
      <c r="X586" s="188"/>
      <c r="Y586" s="188"/>
      <c r="Z586" s="188"/>
      <c r="AA586" s="187"/>
      <c r="AB586" s="189"/>
      <c r="AC586" s="187"/>
      <c r="AD586" s="25"/>
      <c r="AE586" s="25"/>
    </row>
    <row r="587">
      <c r="A587" s="187"/>
      <c r="B587" s="187"/>
      <c r="C587" s="187"/>
      <c r="D587" s="187"/>
      <c r="E587" s="187"/>
      <c r="F587" s="187"/>
      <c r="G587" s="188"/>
      <c r="H587" s="187"/>
      <c r="I587" s="187"/>
      <c r="J587" s="188"/>
      <c r="K587" s="187"/>
      <c r="L587" s="188"/>
      <c r="M587" s="188"/>
      <c r="N587" s="188"/>
      <c r="O587" s="188"/>
      <c r="P587" s="189"/>
      <c r="Q587" s="187"/>
      <c r="R587" s="188"/>
      <c r="S587" s="188"/>
      <c r="T587" s="188"/>
      <c r="U587" s="188"/>
      <c r="V587" s="188"/>
      <c r="W587" s="188"/>
      <c r="X587" s="188"/>
      <c r="Y587" s="188"/>
      <c r="Z587" s="188"/>
      <c r="AA587" s="187"/>
      <c r="AB587" s="189"/>
      <c r="AC587" s="187"/>
      <c r="AD587" s="25"/>
      <c r="AE587" s="25"/>
    </row>
    <row r="588">
      <c r="A588" s="187"/>
      <c r="B588" s="187"/>
      <c r="C588" s="187"/>
      <c r="D588" s="187"/>
      <c r="E588" s="187"/>
      <c r="F588" s="187"/>
      <c r="G588" s="188"/>
      <c r="H588" s="188"/>
      <c r="I588" s="188"/>
      <c r="J588" s="188"/>
      <c r="K588" s="188"/>
      <c r="L588" s="188"/>
      <c r="M588" s="188"/>
      <c r="N588" s="188"/>
      <c r="O588" s="188"/>
      <c r="P588" s="189"/>
      <c r="Q588" s="188"/>
      <c r="R588" s="188"/>
      <c r="S588" s="188"/>
      <c r="T588" s="188"/>
      <c r="U588" s="188"/>
      <c r="V588" s="188"/>
      <c r="W588" s="188"/>
      <c r="X588" s="188"/>
      <c r="Y588" s="188"/>
      <c r="Z588" s="188"/>
      <c r="AA588" s="187"/>
      <c r="AB588" s="189"/>
      <c r="AC588" s="187"/>
      <c r="AD588" s="25"/>
      <c r="AE588" s="25"/>
    </row>
    <row r="589">
      <c r="A589" s="187"/>
      <c r="B589" s="187"/>
      <c r="C589" s="187"/>
      <c r="D589" s="187"/>
      <c r="E589" s="187"/>
      <c r="F589" s="187"/>
      <c r="G589" s="188"/>
      <c r="H589" s="188"/>
      <c r="I589" s="188"/>
      <c r="J589" s="188"/>
      <c r="K589" s="188"/>
      <c r="L589" s="188"/>
      <c r="M589" s="188"/>
      <c r="N589" s="188"/>
      <c r="O589" s="188"/>
      <c r="P589" s="189"/>
      <c r="Q589" s="188"/>
      <c r="R589" s="188"/>
      <c r="S589" s="188"/>
      <c r="T589" s="188"/>
      <c r="U589" s="188"/>
      <c r="V589" s="188"/>
      <c r="W589" s="188"/>
      <c r="X589" s="188"/>
      <c r="Y589" s="188"/>
      <c r="Z589" s="188"/>
      <c r="AA589" s="187"/>
      <c r="AB589" s="189"/>
      <c r="AC589" s="187"/>
      <c r="AD589" s="25"/>
      <c r="AE589" s="25"/>
    </row>
    <row r="590">
      <c r="A590" s="187"/>
      <c r="B590" s="187"/>
      <c r="C590" s="187"/>
      <c r="D590" s="187"/>
      <c r="E590" s="187"/>
      <c r="F590" s="187"/>
      <c r="G590" s="188"/>
      <c r="H590" s="188"/>
      <c r="I590" s="188"/>
      <c r="J590" s="188"/>
      <c r="K590" s="188"/>
      <c r="L590" s="188"/>
      <c r="M590" s="188"/>
      <c r="N590" s="188"/>
      <c r="O590" s="188"/>
      <c r="P590" s="189"/>
      <c r="Q590" s="188"/>
      <c r="R590" s="188"/>
      <c r="S590" s="188"/>
      <c r="T590" s="188"/>
      <c r="U590" s="188"/>
      <c r="V590" s="188"/>
      <c r="W590" s="188"/>
      <c r="X590" s="188"/>
      <c r="Y590" s="188"/>
      <c r="Z590" s="188"/>
      <c r="AA590" s="187"/>
      <c r="AB590" s="189"/>
      <c r="AC590" s="187"/>
      <c r="AD590" s="25"/>
      <c r="AE590" s="25"/>
    </row>
    <row r="591">
      <c r="A591" s="187"/>
      <c r="B591" s="187"/>
      <c r="C591" s="187"/>
      <c r="D591" s="187"/>
      <c r="E591" s="187"/>
      <c r="F591" s="187"/>
      <c r="G591" s="188"/>
      <c r="H591" s="188"/>
      <c r="I591" s="188"/>
      <c r="J591" s="188"/>
      <c r="K591" s="188"/>
      <c r="L591" s="188"/>
      <c r="M591" s="188"/>
      <c r="N591" s="188"/>
      <c r="O591" s="188"/>
      <c r="P591" s="189"/>
      <c r="Q591" s="188"/>
      <c r="R591" s="188"/>
      <c r="S591" s="188"/>
      <c r="T591" s="188"/>
      <c r="U591" s="188"/>
      <c r="V591" s="188"/>
      <c r="W591" s="188"/>
      <c r="X591" s="188"/>
      <c r="Y591" s="188"/>
      <c r="Z591" s="188"/>
      <c r="AA591" s="187"/>
      <c r="AB591" s="189"/>
      <c r="AC591" s="187"/>
      <c r="AD591" s="25"/>
      <c r="AE591" s="25"/>
    </row>
    <row r="592">
      <c r="A592" s="187"/>
      <c r="B592" s="187"/>
      <c r="C592" s="187"/>
      <c r="D592" s="187"/>
      <c r="E592" s="187"/>
      <c r="F592" s="187"/>
      <c r="G592" s="188"/>
      <c r="H592" s="188"/>
      <c r="I592" s="188"/>
      <c r="J592" s="188"/>
      <c r="K592" s="188"/>
      <c r="L592" s="188"/>
      <c r="M592" s="188"/>
      <c r="N592" s="188"/>
      <c r="O592" s="188"/>
      <c r="P592" s="189"/>
      <c r="Q592" s="188"/>
      <c r="R592" s="188"/>
      <c r="S592" s="188"/>
      <c r="T592" s="188"/>
      <c r="U592" s="188"/>
      <c r="V592" s="188"/>
      <c r="W592" s="188"/>
      <c r="X592" s="188"/>
      <c r="Y592" s="188"/>
      <c r="Z592" s="188"/>
      <c r="AA592" s="187"/>
      <c r="AB592" s="189"/>
      <c r="AC592" s="187"/>
      <c r="AD592" s="25"/>
      <c r="AE592" s="25"/>
    </row>
    <row r="593">
      <c r="A593" s="187"/>
      <c r="B593" s="187"/>
      <c r="C593" s="187"/>
      <c r="D593" s="187"/>
      <c r="E593" s="187"/>
      <c r="F593" s="187"/>
      <c r="G593" s="188"/>
      <c r="H593" s="188"/>
      <c r="I593" s="188"/>
      <c r="J593" s="188"/>
      <c r="K593" s="188"/>
      <c r="L593" s="188"/>
      <c r="M593" s="188"/>
      <c r="N593" s="188"/>
      <c r="O593" s="188"/>
      <c r="P593" s="189"/>
      <c r="Q593" s="188"/>
      <c r="R593" s="188"/>
      <c r="S593" s="188"/>
      <c r="T593" s="188"/>
      <c r="U593" s="188"/>
      <c r="V593" s="188"/>
      <c r="W593" s="188"/>
      <c r="X593" s="188"/>
      <c r="Y593" s="188"/>
      <c r="Z593" s="188"/>
      <c r="AA593" s="187"/>
      <c r="AB593" s="189"/>
      <c r="AC593" s="187"/>
      <c r="AD593" s="25"/>
      <c r="AE593" s="25"/>
    </row>
    <row r="594">
      <c r="A594" s="187"/>
      <c r="B594" s="187"/>
      <c r="C594" s="187"/>
      <c r="D594" s="187"/>
      <c r="E594" s="187"/>
      <c r="F594" s="187"/>
      <c r="G594" s="188"/>
      <c r="H594" s="188"/>
      <c r="I594" s="188"/>
      <c r="J594" s="188"/>
      <c r="K594" s="188"/>
      <c r="L594" s="188"/>
      <c r="M594" s="188"/>
      <c r="N594" s="188"/>
      <c r="O594" s="188"/>
      <c r="P594" s="189"/>
      <c r="Q594" s="188"/>
      <c r="R594" s="188"/>
      <c r="S594" s="188"/>
      <c r="T594" s="188"/>
      <c r="U594" s="188"/>
      <c r="V594" s="188"/>
      <c r="W594" s="188"/>
      <c r="X594" s="188"/>
      <c r="Y594" s="188"/>
      <c r="Z594" s="188"/>
      <c r="AA594" s="187"/>
      <c r="AB594" s="189"/>
      <c r="AC594" s="187"/>
      <c r="AD594" s="25"/>
      <c r="AE594" s="25"/>
    </row>
    <row r="595">
      <c r="A595" s="187"/>
      <c r="B595" s="187"/>
      <c r="C595" s="187"/>
      <c r="D595" s="187"/>
      <c r="E595" s="187"/>
      <c r="F595" s="187"/>
      <c r="G595" s="188"/>
      <c r="H595" s="188"/>
      <c r="I595" s="188"/>
      <c r="J595" s="188"/>
      <c r="K595" s="188"/>
      <c r="L595" s="188"/>
      <c r="M595" s="188"/>
      <c r="N595" s="188"/>
      <c r="O595" s="188"/>
      <c r="P595" s="189"/>
      <c r="Q595" s="188"/>
      <c r="R595" s="188"/>
      <c r="S595" s="188"/>
      <c r="T595" s="188"/>
      <c r="U595" s="188"/>
      <c r="V595" s="188"/>
      <c r="W595" s="188"/>
      <c r="X595" s="188"/>
      <c r="Y595" s="188"/>
      <c r="Z595" s="188"/>
      <c r="AA595" s="187"/>
      <c r="AB595" s="189"/>
      <c r="AC595" s="187"/>
      <c r="AD595" s="25"/>
      <c r="AE595" s="25"/>
    </row>
    <row r="596">
      <c r="A596" s="187"/>
      <c r="B596" s="187"/>
      <c r="C596" s="187"/>
      <c r="D596" s="187"/>
      <c r="E596" s="187"/>
      <c r="F596" s="187"/>
      <c r="G596" s="188"/>
      <c r="H596" s="188"/>
      <c r="I596" s="188"/>
      <c r="J596" s="188"/>
      <c r="K596" s="188"/>
      <c r="L596" s="188"/>
      <c r="M596" s="188"/>
      <c r="N596" s="188"/>
      <c r="O596" s="188"/>
      <c r="P596" s="189"/>
      <c r="Q596" s="188"/>
      <c r="R596" s="188"/>
      <c r="S596" s="188"/>
      <c r="T596" s="188"/>
      <c r="U596" s="188"/>
      <c r="V596" s="188"/>
      <c r="W596" s="188"/>
      <c r="X596" s="188"/>
      <c r="Y596" s="188"/>
      <c r="Z596" s="188"/>
      <c r="AA596" s="187"/>
      <c r="AB596" s="189"/>
      <c r="AC596" s="187"/>
      <c r="AD596" s="25"/>
      <c r="AE596" s="25"/>
    </row>
    <row r="597">
      <c r="A597" s="187"/>
      <c r="B597" s="187"/>
      <c r="C597" s="187"/>
      <c r="D597" s="187"/>
      <c r="E597" s="187"/>
      <c r="F597" s="187"/>
      <c r="G597" s="188"/>
      <c r="H597" s="188"/>
      <c r="I597" s="188"/>
      <c r="J597" s="188"/>
      <c r="K597" s="188"/>
      <c r="L597" s="188"/>
      <c r="M597" s="188"/>
      <c r="N597" s="188"/>
      <c r="O597" s="188"/>
      <c r="P597" s="189"/>
      <c r="Q597" s="188"/>
      <c r="R597" s="188"/>
      <c r="S597" s="188"/>
      <c r="T597" s="188"/>
      <c r="U597" s="188"/>
      <c r="V597" s="188"/>
      <c r="W597" s="188"/>
      <c r="X597" s="188"/>
      <c r="Y597" s="188"/>
      <c r="Z597" s="188"/>
      <c r="AA597" s="187"/>
      <c r="AB597" s="189"/>
      <c r="AC597" s="187"/>
      <c r="AD597" s="25"/>
      <c r="AE597" s="25"/>
    </row>
    <row r="598">
      <c r="A598" s="187"/>
      <c r="B598" s="187"/>
      <c r="C598" s="187"/>
      <c r="D598" s="187"/>
      <c r="E598" s="187"/>
      <c r="F598" s="187"/>
      <c r="G598" s="188"/>
      <c r="H598" s="188"/>
      <c r="I598" s="188"/>
      <c r="J598" s="188"/>
      <c r="K598" s="188"/>
      <c r="L598" s="188"/>
      <c r="M598" s="188"/>
      <c r="N598" s="188"/>
      <c r="O598" s="188"/>
      <c r="P598" s="189"/>
      <c r="Q598" s="188"/>
      <c r="R598" s="188"/>
      <c r="S598" s="188"/>
      <c r="T598" s="188"/>
      <c r="U598" s="188"/>
      <c r="V598" s="188"/>
      <c r="W598" s="188"/>
      <c r="X598" s="188"/>
      <c r="Y598" s="188"/>
      <c r="Z598" s="188"/>
      <c r="AA598" s="187"/>
      <c r="AB598" s="189"/>
      <c r="AC598" s="187"/>
      <c r="AD598" s="25"/>
      <c r="AE598" s="25"/>
    </row>
    <row r="599">
      <c r="A599" s="187"/>
      <c r="B599" s="187"/>
      <c r="C599" s="187"/>
      <c r="D599" s="187"/>
      <c r="E599" s="187"/>
      <c r="F599" s="187"/>
      <c r="G599" s="188"/>
      <c r="H599" s="188"/>
      <c r="I599" s="188"/>
      <c r="J599" s="188"/>
      <c r="K599" s="188"/>
      <c r="L599" s="188"/>
      <c r="M599" s="188"/>
      <c r="N599" s="188"/>
      <c r="O599" s="188"/>
      <c r="P599" s="189"/>
      <c r="Q599" s="188"/>
      <c r="R599" s="188"/>
      <c r="S599" s="188"/>
      <c r="T599" s="188"/>
      <c r="U599" s="188"/>
      <c r="V599" s="188"/>
      <c r="W599" s="188"/>
      <c r="X599" s="188"/>
      <c r="Y599" s="188"/>
      <c r="Z599" s="188"/>
      <c r="AA599" s="187"/>
      <c r="AB599" s="189"/>
      <c r="AC599" s="187"/>
      <c r="AD599" s="25"/>
      <c r="AE599" s="25"/>
    </row>
    <row r="600">
      <c r="A600" s="187"/>
      <c r="B600" s="187"/>
      <c r="C600" s="187"/>
      <c r="D600" s="187"/>
      <c r="E600" s="187"/>
      <c r="F600" s="187"/>
      <c r="G600" s="188"/>
      <c r="H600" s="187"/>
      <c r="I600" s="188"/>
      <c r="J600" s="188"/>
      <c r="K600" s="188"/>
      <c r="L600" s="187"/>
      <c r="M600" s="188"/>
      <c r="N600" s="188"/>
      <c r="O600" s="188"/>
      <c r="P600" s="189"/>
      <c r="Q600" s="187"/>
      <c r="R600" s="188"/>
      <c r="S600" s="188"/>
      <c r="T600" s="188"/>
      <c r="U600" s="188"/>
      <c r="V600" s="188"/>
      <c r="W600" s="188"/>
      <c r="X600" s="188"/>
      <c r="Y600" s="188"/>
      <c r="Z600" s="188"/>
      <c r="AA600" s="187"/>
      <c r="AB600" s="189"/>
      <c r="AC600" s="187"/>
      <c r="AD600" s="25"/>
      <c r="AE600" s="25"/>
    </row>
    <row r="601">
      <c r="A601" s="187"/>
      <c r="B601" s="187"/>
      <c r="C601" s="187"/>
      <c r="D601" s="187"/>
      <c r="E601" s="187"/>
      <c r="F601" s="187"/>
      <c r="G601" s="188"/>
      <c r="H601" s="187"/>
      <c r="I601" s="188"/>
      <c r="J601" s="188"/>
      <c r="K601" s="188"/>
      <c r="L601" s="187"/>
      <c r="M601" s="188"/>
      <c r="N601" s="188"/>
      <c r="O601" s="188"/>
      <c r="P601" s="189"/>
      <c r="Q601" s="187"/>
      <c r="R601" s="188"/>
      <c r="S601" s="188"/>
      <c r="T601" s="188"/>
      <c r="U601" s="188"/>
      <c r="V601" s="188"/>
      <c r="W601" s="188"/>
      <c r="X601" s="188"/>
      <c r="Y601" s="188"/>
      <c r="Z601" s="188"/>
      <c r="AA601" s="187"/>
      <c r="AB601" s="189"/>
      <c r="AC601" s="187"/>
      <c r="AD601" s="25"/>
      <c r="AE601" s="25"/>
    </row>
    <row r="602">
      <c r="A602" s="187"/>
      <c r="B602" s="187"/>
      <c r="C602" s="187"/>
      <c r="D602" s="187"/>
      <c r="E602" s="187"/>
      <c r="F602" s="187"/>
      <c r="G602" s="188"/>
      <c r="H602" s="188"/>
      <c r="I602" s="188"/>
      <c r="J602" s="188"/>
      <c r="K602" s="188"/>
      <c r="L602" s="188"/>
      <c r="M602" s="188"/>
      <c r="N602" s="188"/>
      <c r="O602" s="188"/>
      <c r="P602" s="189"/>
      <c r="Q602" s="188"/>
      <c r="R602" s="188"/>
      <c r="S602" s="188"/>
      <c r="T602" s="188"/>
      <c r="U602" s="188"/>
      <c r="V602" s="188"/>
      <c r="W602" s="188"/>
      <c r="X602" s="188"/>
      <c r="Y602" s="188"/>
      <c r="Z602" s="188"/>
      <c r="AA602" s="187"/>
      <c r="AB602" s="189"/>
      <c r="AC602" s="187"/>
      <c r="AD602" s="25"/>
      <c r="AE602" s="25"/>
    </row>
    <row r="603">
      <c r="A603" s="187"/>
      <c r="B603" s="187"/>
      <c r="C603" s="187"/>
      <c r="D603" s="187"/>
      <c r="E603" s="187"/>
      <c r="F603" s="187"/>
      <c r="G603" s="188"/>
      <c r="H603" s="187"/>
      <c r="I603" s="188"/>
      <c r="J603" s="188"/>
      <c r="K603" s="188"/>
      <c r="L603" s="187"/>
      <c r="M603" s="188"/>
      <c r="N603" s="188"/>
      <c r="O603" s="188"/>
      <c r="P603" s="189"/>
      <c r="Q603" s="187"/>
      <c r="R603" s="188"/>
      <c r="S603" s="188"/>
      <c r="T603" s="188"/>
      <c r="U603" s="188"/>
      <c r="V603" s="188"/>
      <c r="W603" s="188"/>
      <c r="X603" s="188"/>
      <c r="Y603" s="188"/>
      <c r="Z603" s="188"/>
      <c r="AA603" s="187"/>
      <c r="AB603" s="189"/>
      <c r="AC603" s="187"/>
      <c r="AD603" s="25"/>
      <c r="AE603" s="25"/>
    </row>
    <row r="604">
      <c r="A604" s="187"/>
      <c r="B604" s="187"/>
      <c r="C604" s="187"/>
      <c r="D604" s="187"/>
      <c r="E604" s="187"/>
      <c r="F604" s="187"/>
      <c r="G604" s="188"/>
      <c r="H604" s="187"/>
      <c r="I604" s="188"/>
      <c r="J604" s="188"/>
      <c r="K604" s="188"/>
      <c r="L604" s="187"/>
      <c r="M604" s="188"/>
      <c r="N604" s="188"/>
      <c r="O604" s="188"/>
      <c r="P604" s="189"/>
      <c r="Q604" s="187"/>
      <c r="R604" s="188"/>
      <c r="S604" s="188"/>
      <c r="T604" s="188"/>
      <c r="U604" s="188"/>
      <c r="V604" s="188"/>
      <c r="W604" s="188"/>
      <c r="X604" s="188"/>
      <c r="Y604" s="188"/>
      <c r="Z604" s="188"/>
      <c r="AA604" s="187"/>
      <c r="AB604" s="189"/>
      <c r="AC604" s="187"/>
      <c r="AD604" s="25"/>
      <c r="AE604" s="25"/>
    </row>
    <row r="605">
      <c r="A605" s="187"/>
      <c r="B605" s="187"/>
      <c r="C605" s="187"/>
      <c r="D605" s="187"/>
      <c r="E605" s="187"/>
      <c r="F605" s="187"/>
      <c r="G605" s="188"/>
      <c r="H605" s="188"/>
      <c r="I605" s="188"/>
      <c r="J605" s="188"/>
      <c r="K605" s="188"/>
      <c r="L605" s="188"/>
      <c r="M605" s="188"/>
      <c r="N605" s="188"/>
      <c r="O605" s="188"/>
      <c r="P605" s="189"/>
      <c r="Q605" s="188"/>
      <c r="R605" s="188"/>
      <c r="S605" s="188"/>
      <c r="T605" s="188"/>
      <c r="U605" s="188"/>
      <c r="V605" s="188"/>
      <c r="W605" s="188"/>
      <c r="X605" s="188"/>
      <c r="Y605" s="188"/>
      <c r="Z605" s="188"/>
      <c r="AA605" s="187"/>
      <c r="AB605" s="189"/>
      <c r="AC605" s="187"/>
      <c r="AD605" s="25"/>
      <c r="AE605" s="25"/>
    </row>
    <row r="606">
      <c r="A606" s="187"/>
      <c r="B606" s="187"/>
      <c r="C606" s="187"/>
      <c r="D606" s="187"/>
      <c r="E606" s="187"/>
      <c r="F606" s="187"/>
      <c r="G606" s="188"/>
      <c r="H606" s="187"/>
      <c r="I606" s="188"/>
      <c r="J606" s="188"/>
      <c r="K606" s="188"/>
      <c r="L606" s="187"/>
      <c r="M606" s="188"/>
      <c r="N606" s="188"/>
      <c r="O606" s="188"/>
      <c r="P606" s="189"/>
      <c r="Q606" s="187"/>
      <c r="R606" s="188"/>
      <c r="S606" s="188"/>
      <c r="T606" s="188"/>
      <c r="U606" s="188"/>
      <c r="V606" s="188"/>
      <c r="W606" s="188"/>
      <c r="X606" s="188"/>
      <c r="Y606" s="188"/>
      <c r="Z606" s="188"/>
      <c r="AA606" s="187"/>
      <c r="AB606" s="189"/>
      <c r="AC606" s="187"/>
      <c r="AD606" s="25"/>
      <c r="AE606" s="25"/>
    </row>
    <row r="607">
      <c r="A607" s="187"/>
      <c r="B607" s="187"/>
      <c r="C607" s="187"/>
      <c r="D607" s="187"/>
      <c r="E607" s="187"/>
      <c r="F607" s="187"/>
      <c r="G607" s="188"/>
      <c r="H607" s="187"/>
      <c r="I607" s="188"/>
      <c r="J607" s="188"/>
      <c r="K607" s="188"/>
      <c r="L607" s="187"/>
      <c r="M607" s="188"/>
      <c r="N607" s="188"/>
      <c r="O607" s="188"/>
      <c r="P607" s="189"/>
      <c r="Q607" s="187"/>
      <c r="R607" s="188"/>
      <c r="S607" s="188"/>
      <c r="T607" s="188"/>
      <c r="U607" s="188"/>
      <c r="V607" s="188"/>
      <c r="W607" s="188"/>
      <c r="X607" s="188"/>
      <c r="Y607" s="188"/>
      <c r="Z607" s="188"/>
      <c r="AA607" s="187"/>
      <c r="AB607" s="189"/>
      <c r="AC607" s="187"/>
      <c r="AD607" s="25"/>
      <c r="AE607" s="25"/>
    </row>
    <row r="608">
      <c r="A608" s="187"/>
      <c r="B608" s="187"/>
      <c r="C608" s="187"/>
      <c r="D608" s="187"/>
      <c r="E608" s="187"/>
      <c r="F608" s="187"/>
      <c r="G608" s="188"/>
      <c r="H608" s="187"/>
      <c r="I608" s="188"/>
      <c r="J608" s="188"/>
      <c r="K608" s="188"/>
      <c r="L608" s="187"/>
      <c r="M608" s="188"/>
      <c r="N608" s="188"/>
      <c r="O608" s="188"/>
      <c r="P608" s="189"/>
      <c r="Q608" s="187"/>
      <c r="R608" s="188"/>
      <c r="S608" s="188"/>
      <c r="T608" s="188"/>
      <c r="U608" s="188"/>
      <c r="V608" s="188"/>
      <c r="W608" s="188"/>
      <c r="X608" s="188"/>
      <c r="Y608" s="188"/>
      <c r="Z608" s="188"/>
      <c r="AA608" s="187"/>
      <c r="AB608" s="189"/>
      <c r="AC608" s="187"/>
      <c r="AD608" s="25"/>
      <c r="AE608" s="25"/>
    </row>
    <row r="609">
      <c r="A609" s="187"/>
      <c r="B609" s="187"/>
      <c r="C609" s="187"/>
      <c r="D609" s="187"/>
      <c r="E609" s="187"/>
      <c r="F609" s="187"/>
      <c r="G609" s="188"/>
      <c r="H609" s="187"/>
      <c r="I609" s="188"/>
      <c r="J609" s="188"/>
      <c r="K609" s="188"/>
      <c r="L609" s="187"/>
      <c r="M609" s="188"/>
      <c r="N609" s="188"/>
      <c r="O609" s="188"/>
      <c r="P609" s="189"/>
      <c r="Q609" s="187"/>
      <c r="R609" s="188"/>
      <c r="S609" s="188"/>
      <c r="T609" s="188"/>
      <c r="U609" s="188"/>
      <c r="V609" s="188"/>
      <c r="W609" s="188"/>
      <c r="X609" s="188"/>
      <c r="Y609" s="188"/>
      <c r="Z609" s="188"/>
      <c r="AA609" s="187"/>
      <c r="AB609" s="189"/>
      <c r="AC609" s="187"/>
      <c r="AD609" s="25"/>
      <c r="AE609" s="25"/>
    </row>
    <row r="610">
      <c r="A610" s="187"/>
      <c r="B610" s="187"/>
      <c r="C610" s="187"/>
      <c r="D610" s="187"/>
      <c r="E610" s="187"/>
      <c r="F610" s="187"/>
      <c r="G610" s="188"/>
      <c r="H610" s="187"/>
      <c r="I610" s="188"/>
      <c r="J610" s="188"/>
      <c r="K610" s="188"/>
      <c r="L610" s="187"/>
      <c r="M610" s="188"/>
      <c r="N610" s="188"/>
      <c r="O610" s="188"/>
      <c r="P610" s="189"/>
      <c r="Q610" s="187"/>
      <c r="R610" s="188"/>
      <c r="S610" s="188"/>
      <c r="T610" s="188"/>
      <c r="U610" s="188"/>
      <c r="V610" s="188"/>
      <c r="W610" s="188"/>
      <c r="X610" s="188"/>
      <c r="Y610" s="188"/>
      <c r="Z610" s="188"/>
      <c r="AA610" s="187"/>
      <c r="AB610" s="189"/>
      <c r="AC610" s="187"/>
      <c r="AD610" s="25"/>
      <c r="AE610" s="25"/>
    </row>
    <row r="611">
      <c r="A611" s="187"/>
      <c r="B611" s="187"/>
      <c r="C611" s="187"/>
      <c r="D611" s="187"/>
      <c r="E611" s="187"/>
      <c r="F611" s="187"/>
      <c r="G611" s="188"/>
      <c r="H611" s="187"/>
      <c r="I611" s="188"/>
      <c r="J611" s="188"/>
      <c r="K611" s="188"/>
      <c r="L611" s="187"/>
      <c r="M611" s="188"/>
      <c r="N611" s="188"/>
      <c r="O611" s="188"/>
      <c r="P611" s="189"/>
      <c r="Q611" s="187"/>
      <c r="R611" s="188"/>
      <c r="S611" s="188"/>
      <c r="T611" s="188"/>
      <c r="U611" s="188"/>
      <c r="V611" s="188"/>
      <c r="W611" s="188"/>
      <c r="X611" s="188"/>
      <c r="Y611" s="188"/>
      <c r="Z611" s="188"/>
      <c r="AA611" s="187"/>
      <c r="AB611" s="189"/>
      <c r="AC611" s="187"/>
      <c r="AD611" s="25"/>
      <c r="AE611" s="25"/>
    </row>
    <row r="612">
      <c r="A612" s="187"/>
      <c r="B612" s="187"/>
      <c r="C612" s="187"/>
      <c r="D612" s="187"/>
      <c r="E612" s="187"/>
      <c r="F612" s="187"/>
      <c r="G612" s="188"/>
      <c r="H612" s="187"/>
      <c r="I612" s="188"/>
      <c r="J612" s="188"/>
      <c r="K612" s="188"/>
      <c r="L612" s="187"/>
      <c r="M612" s="188"/>
      <c r="N612" s="188"/>
      <c r="O612" s="188"/>
      <c r="P612" s="189"/>
      <c r="Q612" s="187"/>
      <c r="R612" s="188"/>
      <c r="S612" s="188"/>
      <c r="T612" s="188"/>
      <c r="U612" s="188"/>
      <c r="V612" s="188"/>
      <c r="W612" s="188"/>
      <c r="X612" s="188"/>
      <c r="Y612" s="188"/>
      <c r="Z612" s="188"/>
      <c r="AA612" s="187"/>
      <c r="AB612" s="189"/>
      <c r="AC612" s="187"/>
      <c r="AD612" s="25"/>
      <c r="AE612" s="25"/>
    </row>
    <row r="613">
      <c r="A613" s="187"/>
      <c r="B613" s="187"/>
      <c r="C613" s="187"/>
      <c r="D613" s="187"/>
      <c r="E613" s="187"/>
      <c r="F613" s="187"/>
      <c r="G613" s="188"/>
      <c r="H613" s="187"/>
      <c r="I613" s="188"/>
      <c r="J613" s="188"/>
      <c r="K613" s="188"/>
      <c r="L613" s="187"/>
      <c r="M613" s="188"/>
      <c r="N613" s="188"/>
      <c r="O613" s="188"/>
      <c r="P613" s="189"/>
      <c r="Q613" s="187"/>
      <c r="R613" s="188"/>
      <c r="S613" s="188"/>
      <c r="T613" s="188"/>
      <c r="U613" s="188"/>
      <c r="V613" s="188"/>
      <c r="W613" s="188"/>
      <c r="X613" s="188"/>
      <c r="Y613" s="188"/>
      <c r="Z613" s="188"/>
      <c r="AA613" s="187"/>
      <c r="AB613" s="189"/>
      <c r="AC613" s="187"/>
      <c r="AD613" s="25"/>
      <c r="AE613" s="25"/>
    </row>
    <row r="614">
      <c r="A614" s="187"/>
      <c r="B614" s="187"/>
      <c r="C614" s="187"/>
      <c r="D614" s="187"/>
      <c r="E614" s="187"/>
      <c r="F614" s="187"/>
      <c r="G614" s="188"/>
      <c r="H614" s="187"/>
      <c r="I614" s="188"/>
      <c r="J614" s="188"/>
      <c r="K614" s="188"/>
      <c r="L614" s="187"/>
      <c r="M614" s="188"/>
      <c r="N614" s="188"/>
      <c r="O614" s="188"/>
      <c r="P614" s="189"/>
      <c r="Q614" s="187"/>
      <c r="R614" s="188"/>
      <c r="S614" s="188"/>
      <c r="T614" s="188"/>
      <c r="U614" s="188"/>
      <c r="V614" s="188"/>
      <c r="W614" s="188"/>
      <c r="X614" s="188"/>
      <c r="Y614" s="188"/>
      <c r="Z614" s="188"/>
      <c r="AA614" s="187"/>
      <c r="AB614" s="189"/>
      <c r="AC614" s="187"/>
      <c r="AD614" s="25"/>
      <c r="AE614" s="25"/>
    </row>
    <row r="615">
      <c r="A615" s="187"/>
      <c r="B615" s="187"/>
      <c r="C615" s="187"/>
      <c r="D615" s="187"/>
      <c r="E615" s="187"/>
      <c r="F615" s="187"/>
      <c r="G615" s="188"/>
      <c r="H615" s="187"/>
      <c r="I615" s="188"/>
      <c r="J615" s="188"/>
      <c r="K615" s="188"/>
      <c r="L615" s="187"/>
      <c r="M615" s="188"/>
      <c r="N615" s="188"/>
      <c r="O615" s="188"/>
      <c r="P615" s="189"/>
      <c r="Q615" s="187"/>
      <c r="R615" s="188"/>
      <c r="S615" s="188"/>
      <c r="T615" s="188"/>
      <c r="U615" s="188"/>
      <c r="V615" s="188"/>
      <c r="W615" s="188"/>
      <c r="X615" s="188"/>
      <c r="Y615" s="188"/>
      <c r="Z615" s="188"/>
      <c r="AA615" s="187"/>
      <c r="AB615" s="189"/>
      <c r="AC615" s="187"/>
      <c r="AD615" s="25"/>
      <c r="AE615" s="25"/>
    </row>
    <row r="616">
      <c r="A616" s="187"/>
      <c r="B616" s="187"/>
      <c r="C616" s="187"/>
      <c r="D616" s="187"/>
      <c r="E616" s="187"/>
      <c r="F616" s="187"/>
      <c r="G616" s="188"/>
      <c r="H616" s="187"/>
      <c r="I616" s="188"/>
      <c r="J616" s="188"/>
      <c r="K616" s="188"/>
      <c r="L616" s="187"/>
      <c r="M616" s="188"/>
      <c r="N616" s="188"/>
      <c r="O616" s="188"/>
      <c r="P616" s="189"/>
      <c r="Q616" s="187"/>
      <c r="R616" s="188"/>
      <c r="S616" s="188"/>
      <c r="T616" s="188"/>
      <c r="U616" s="188"/>
      <c r="V616" s="188"/>
      <c r="W616" s="188"/>
      <c r="X616" s="188"/>
      <c r="Y616" s="188"/>
      <c r="Z616" s="188"/>
      <c r="AA616" s="187"/>
      <c r="AB616" s="189"/>
      <c r="AC616" s="187"/>
      <c r="AD616" s="25"/>
      <c r="AE616" s="25"/>
    </row>
    <row r="617">
      <c r="A617" s="187"/>
      <c r="B617" s="187"/>
      <c r="C617" s="187"/>
      <c r="D617" s="187"/>
      <c r="E617" s="187"/>
      <c r="F617" s="187"/>
      <c r="G617" s="188"/>
      <c r="H617" s="187"/>
      <c r="I617" s="188"/>
      <c r="J617" s="188"/>
      <c r="K617" s="188"/>
      <c r="L617" s="187"/>
      <c r="M617" s="188"/>
      <c r="N617" s="188"/>
      <c r="O617" s="188"/>
      <c r="P617" s="189"/>
      <c r="Q617" s="187"/>
      <c r="R617" s="188"/>
      <c r="S617" s="188"/>
      <c r="T617" s="188"/>
      <c r="U617" s="188"/>
      <c r="V617" s="188"/>
      <c r="W617" s="188"/>
      <c r="X617" s="188"/>
      <c r="Y617" s="188"/>
      <c r="Z617" s="188"/>
      <c r="AA617" s="187"/>
      <c r="AB617" s="189"/>
      <c r="AC617" s="187"/>
      <c r="AD617" s="25"/>
      <c r="AE617" s="25"/>
    </row>
    <row r="618">
      <c r="A618" s="187"/>
      <c r="B618" s="187"/>
      <c r="C618" s="187"/>
      <c r="D618" s="187"/>
      <c r="E618" s="187"/>
      <c r="F618" s="187"/>
      <c r="G618" s="188"/>
      <c r="H618" s="187"/>
      <c r="I618" s="188"/>
      <c r="J618" s="188"/>
      <c r="K618" s="188"/>
      <c r="L618" s="187"/>
      <c r="M618" s="188"/>
      <c r="N618" s="188"/>
      <c r="O618" s="188"/>
      <c r="P618" s="189"/>
      <c r="Q618" s="187"/>
      <c r="R618" s="188"/>
      <c r="S618" s="188"/>
      <c r="T618" s="188"/>
      <c r="U618" s="188"/>
      <c r="V618" s="188"/>
      <c r="W618" s="188"/>
      <c r="X618" s="188"/>
      <c r="Y618" s="188"/>
      <c r="Z618" s="188"/>
      <c r="AA618" s="187"/>
      <c r="AB618" s="189"/>
      <c r="AC618" s="187"/>
      <c r="AD618" s="25"/>
      <c r="AE618" s="25"/>
    </row>
    <row r="619">
      <c r="A619" s="187"/>
      <c r="B619" s="187"/>
      <c r="C619" s="187"/>
      <c r="D619" s="187"/>
      <c r="E619" s="187"/>
      <c r="F619" s="187"/>
      <c r="G619" s="188"/>
      <c r="H619" s="187"/>
      <c r="I619" s="188"/>
      <c r="J619" s="188"/>
      <c r="K619" s="188"/>
      <c r="L619" s="187"/>
      <c r="M619" s="188"/>
      <c r="N619" s="188"/>
      <c r="O619" s="188"/>
      <c r="P619" s="189"/>
      <c r="Q619" s="187"/>
      <c r="R619" s="188"/>
      <c r="S619" s="188"/>
      <c r="T619" s="188"/>
      <c r="U619" s="188"/>
      <c r="V619" s="188"/>
      <c r="W619" s="188"/>
      <c r="X619" s="188"/>
      <c r="Y619" s="188"/>
      <c r="Z619" s="188"/>
      <c r="AA619" s="187"/>
      <c r="AB619" s="189"/>
      <c r="AC619" s="187"/>
      <c r="AD619" s="25"/>
      <c r="AE619" s="25"/>
    </row>
    <row r="620">
      <c r="A620" s="187"/>
      <c r="B620" s="187"/>
      <c r="C620" s="187"/>
      <c r="D620" s="187"/>
      <c r="E620" s="187"/>
      <c r="F620" s="187"/>
      <c r="G620" s="188"/>
      <c r="H620" s="187"/>
      <c r="I620" s="188"/>
      <c r="J620" s="188"/>
      <c r="K620" s="188"/>
      <c r="L620" s="187"/>
      <c r="M620" s="188"/>
      <c r="N620" s="188"/>
      <c r="O620" s="188"/>
      <c r="P620" s="189"/>
      <c r="Q620" s="187"/>
      <c r="R620" s="188"/>
      <c r="S620" s="188"/>
      <c r="T620" s="188"/>
      <c r="U620" s="188"/>
      <c r="V620" s="188"/>
      <c r="W620" s="188"/>
      <c r="X620" s="188"/>
      <c r="Y620" s="188"/>
      <c r="Z620" s="188"/>
      <c r="AA620" s="187"/>
      <c r="AB620" s="189"/>
      <c r="AC620" s="187"/>
      <c r="AD620" s="25"/>
      <c r="AE620" s="25"/>
    </row>
    <row r="621">
      <c r="A621" s="187"/>
      <c r="B621" s="187"/>
      <c r="C621" s="187"/>
      <c r="D621" s="187"/>
      <c r="E621" s="187"/>
      <c r="F621" s="187"/>
      <c r="G621" s="188"/>
      <c r="H621" s="187"/>
      <c r="I621" s="188"/>
      <c r="J621" s="188"/>
      <c r="K621" s="188"/>
      <c r="L621" s="187"/>
      <c r="M621" s="188"/>
      <c r="N621" s="188"/>
      <c r="O621" s="188"/>
      <c r="P621" s="189"/>
      <c r="Q621" s="187"/>
      <c r="R621" s="188"/>
      <c r="S621" s="188"/>
      <c r="T621" s="188"/>
      <c r="U621" s="188"/>
      <c r="V621" s="188"/>
      <c r="W621" s="188"/>
      <c r="X621" s="188"/>
      <c r="Y621" s="188"/>
      <c r="Z621" s="188"/>
      <c r="AA621" s="187"/>
      <c r="AB621" s="189"/>
      <c r="AC621" s="187"/>
      <c r="AD621" s="25"/>
      <c r="AE621" s="25"/>
    </row>
    <row r="622">
      <c r="A622" s="187"/>
      <c r="B622" s="187"/>
      <c r="C622" s="187"/>
      <c r="D622" s="187"/>
      <c r="E622" s="187"/>
      <c r="F622" s="187"/>
      <c r="G622" s="188"/>
      <c r="H622" s="187"/>
      <c r="I622" s="188"/>
      <c r="J622" s="188"/>
      <c r="K622" s="188"/>
      <c r="L622" s="187"/>
      <c r="M622" s="188"/>
      <c r="N622" s="188"/>
      <c r="O622" s="188"/>
      <c r="P622" s="189"/>
      <c r="Q622" s="187"/>
      <c r="R622" s="188"/>
      <c r="S622" s="188"/>
      <c r="T622" s="188"/>
      <c r="U622" s="188"/>
      <c r="V622" s="188"/>
      <c r="W622" s="188"/>
      <c r="X622" s="188"/>
      <c r="Y622" s="188"/>
      <c r="Z622" s="188"/>
      <c r="AA622" s="187"/>
      <c r="AB622" s="189"/>
      <c r="AC622" s="187"/>
      <c r="AD622" s="25"/>
      <c r="AE622" s="25"/>
    </row>
    <row r="623">
      <c r="A623" s="187"/>
      <c r="B623" s="187"/>
      <c r="C623" s="187"/>
      <c r="D623" s="187"/>
      <c r="E623" s="187"/>
      <c r="F623" s="187"/>
      <c r="G623" s="188"/>
      <c r="H623" s="187"/>
      <c r="I623" s="188"/>
      <c r="J623" s="188"/>
      <c r="K623" s="188"/>
      <c r="L623" s="187"/>
      <c r="M623" s="188"/>
      <c r="N623" s="188"/>
      <c r="O623" s="188"/>
      <c r="P623" s="189"/>
      <c r="Q623" s="187"/>
      <c r="R623" s="188"/>
      <c r="S623" s="188"/>
      <c r="T623" s="188"/>
      <c r="U623" s="188"/>
      <c r="V623" s="188"/>
      <c r="W623" s="188"/>
      <c r="X623" s="188"/>
      <c r="Y623" s="188"/>
      <c r="Z623" s="188"/>
      <c r="AA623" s="187"/>
      <c r="AB623" s="189"/>
      <c r="AC623" s="187"/>
      <c r="AD623" s="25"/>
      <c r="AE623" s="25"/>
    </row>
    <row r="624">
      <c r="A624" s="187"/>
      <c r="B624" s="187"/>
      <c r="C624" s="187"/>
      <c r="D624" s="187"/>
      <c r="E624" s="187"/>
      <c r="F624" s="187"/>
      <c r="G624" s="188"/>
      <c r="H624" s="187"/>
      <c r="I624" s="188"/>
      <c r="J624" s="188"/>
      <c r="K624" s="188"/>
      <c r="L624" s="187"/>
      <c r="M624" s="188"/>
      <c r="N624" s="188"/>
      <c r="O624" s="188"/>
      <c r="P624" s="189"/>
      <c r="Q624" s="187"/>
      <c r="R624" s="188"/>
      <c r="S624" s="188"/>
      <c r="T624" s="188"/>
      <c r="U624" s="188"/>
      <c r="V624" s="188"/>
      <c r="W624" s="188"/>
      <c r="X624" s="188"/>
      <c r="Y624" s="188"/>
      <c r="Z624" s="188"/>
      <c r="AA624" s="187"/>
      <c r="AB624" s="189"/>
      <c r="AC624" s="187"/>
      <c r="AD624" s="25"/>
      <c r="AE624" s="25"/>
    </row>
    <row r="625">
      <c r="A625" s="187"/>
      <c r="B625" s="187"/>
      <c r="C625" s="187"/>
      <c r="D625" s="187"/>
      <c r="E625" s="187"/>
      <c r="F625" s="187"/>
      <c r="G625" s="188"/>
      <c r="H625" s="187"/>
      <c r="I625" s="188"/>
      <c r="J625" s="188"/>
      <c r="K625" s="188"/>
      <c r="L625" s="187"/>
      <c r="M625" s="188"/>
      <c r="N625" s="188"/>
      <c r="O625" s="188"/>
      <c r="P625" s="189"/>
      <c r="Q625" s="187"/>
      <c r="R625" s="188"/>
      <c r="S625" s="188"/>
      <c r="T625" s="188"/>
      <c r="U625" s="188"/>
      <c r="V625" s="188"/>
      <c r="W625" s="188"/>
      <c r="X625" s="188"/>
      <c r="Y625" s="188"/>
      <c r="Z625" s="188"/>
      <c r="AA625" s="187"/>
      <c r="AB625" s="189"/>
      <c r="AC625" s="187"/>
      <c r="AD625" s="25"/>
      <c r="AE625" s="25"/>
    </row>
    <row r="626">
      <c r="A626" s="187"/>
      <c r="B626" s="187"/>
      <c r="C626" s="187"/>
      <c r="D626" s="187"/>
      <c r="E626" s="187"/>
      <c r="F626" s="187"/>
      <c r="G626" s="188"/>
      <c r="H626" s="187"/>
      <c r="I626" s="188"/>
      <c r="J626" s="188"/>
      <c r="K626" s="188"/>
      <c r="L626" s="187"/>
      <c r="M626" s="188"/>
      <c r="N626" s="188"/>
      <c r="O626" s="188"/>
      <c r="P626" s="189"/>
      <c r="Q626" s="187"/>
      <c r="R626" s="188"/>
      <c r="S626" s="188"/>
      <c r="T626" s="188"/>
      <c r="U626" s="188"/>
      <c r="V626" s="188"/>
      <c r="W626" s="188"/>
      <c r="X626" s="188"/>
      <c r="Y626" s="188"/>
      <c r="Z626" s="188"/>
      <c r="AA626" s="187"/>
      <c r="AB626" s="189"/>
      <c r="AC626" s="187"/>
      <c r="AD626" s="25"/>
      <c r="AE626" s="25"/>
    </row>
    <row r="627">
      <c r="A627" s="187"/>
      <c r="B627" s="187"/>
      <c r="C627" s="187"/>
      <c r="D627" s="187"/>
      <c r="E627" s="187"/>
      <c r="F627" s="187"/>
      <c r="G627" s="188"/>
      <c r="H627" s="187"/>
      <c r="I627" s="188"/>
      <c r="J627" s="188"/>
      <c r="K627" s="188"/>
      <c r="L627" s="187"/>
      <c r="M627" s="188"/>
      <c r="N627" s="188"/>
      <c r="O627" s="188"/>
      <c r="P627" s="189"/>
      <c r="Q627" s="187"/>
      <c r="R627" s="188"/>
      <c r="S627" s="188"/>
      <c r="T627" s="188"/>
      <c r="U627" s="188"/>
      <c r="V627" s="188"/>
      <c r="W627" s="188"/>
      <c r="X627" s="188"/>
      <c r="Y627" s="188"/>
      <c r="Z627" s="188"/>
      <c r="AA627" s="187"/>
      <c r="AB627" s="189"/>
      <c r="AC627" s="187"/>
      <c r="AD627" s="25"/>
      <c r="AE627" s="25"/>
    </row>
    <row r="628">
      <c r="A628" s="187"/>
      <c r="B628" s="187"/>
      <c r="C628" s="187"/>
      <c r="D628" s="187"/>
      <c r="E628" s="187"/>
      <c r="F628" s="187"/>
      <c r="G628" s="188"/>
      <c r="H628" s="187"/>
      <c r="I628" s="188"/>
      <c r="J628" s="188"/>
      <c r="K628" s="188"/>
      <c r="L628" s="187"/>
      <c r="M628" s="188"/>
      <c r="N628" s="188"/>
      <c r="O628" s="188"/>
      <c r="P628" s="189"/>
      <c r="Q628" s="187"/>
      <c r="R628" s="188"/>
      <c r="S628" s="188"/>
      <c r="T628" s="188"/>
      <c r="U628" s="188"/>
      <c r="V628" s="188"/>
      <c r="W628" s="188"/>
      <c r="X628" s="188"/>
      <c r="Y628" s="188"/>
      <c r="Z628" s="188"/>
      <c r="AA628" s="187"/>
      <c r="AB628" s="189"/>
      <c r="AC628" s="187"/>
      <c r="AD628" s="25"/>
      <c r="AE628" s="25"/>
    </row>
    <row r="629">
      <c r="A629" s="187"/>
      <c r="B629" s="187"/>
      <c r="C629" s="187"/>
      <c r="D629" s="187"/>
      <c r="E629" s="187"/>
      <c r="F629" s="187"/>
      <c r="G629" s="188"/>
      <c r="H629" s="187"/>
      <c r="I629" s="188"/>
      <c r="J629" s="188"/>
      <c r="K629" s="188"/>
      <c r="L629" s="187"/>
      <c r="M629" s="188"/>
      <c r="N629" s="188"/>
      <c r="O629" s="188"/>
      <c r="P629" s="189"/>
      <c r="Q629" s="187"/>
      <c r="R629" s="188"/>
      <c r="S629" s="188"/>
      <c r="T629" s="188"/>
      <c r="U629" s="188"/>
      <c r="V629" s="188"/>
      <c r="W629" s="188"/>
      <c r="X629" s="188"/>
      <c r="Y629" s="188"/>
      <c r="Z629" s="188"/>
      <c r="AA629" s="187"/>
      <c r="AB629" s="189"/>
      <c r="AC629" s="187"/>
      <c r="AD629" s="25"/>
      <c r="AE629" s="25"/>
    </row>
    <row r="630">
      <c r="A630" s="187"/>
      <c r="B630" s="187"/>
      <c r="C630" s="187"/>
      <c r="D630" s="187"/>
      <c r="E630" s="187"/>
      <c r="F630" s="187"/>
      <c r="G630" s="188"/>
      <c r="H630" s="187"/>
      <c r="I630" s="188"/>
      <c r="J630" s="188"/>
      <c r="K630" s="188"/>
      <c r="L630" s="187"/>
      <c r="M630" s="188"/>
      <c r="N630" s="188"/>
      <c r="O630" s="188"/>
      <c r="P630" s="189"/>
      <c r="Q630" s="187"/>
      <c r="R630" s="188"/>
      <c r="S630" s="188"/>
      <c r="T630" s="188"/>
      <c r="U630" s="188"/>
      <c r="V630" s="188"/>
      <c r="W630" s="188"/>
      <c r="X630" s="188"/>
      <c r="Y630" s="188"/>
      <c r="Z630" s="188"/>
      <c r="AA630" s="187"/>
      <c r="AB630" s="189"/>
      <c r="AC630" s="187"/>
      <c r="AD630" s="25"/>
      <c r="AE630" s="25"/>
    </row>
    <row r="631">
      <c r="A631" s="187"/>
      <c r="B631" s="187"/>
      <c r="C631" s="187"/>
      <c r="D631" s="187"/>
      <c r="E631" s="187"/>
      <c r="F631" s="187"/>
      <c r="G631" s="188"/>
      <c r="H631" s="187"/>
      <c r="I631" s="188"/>
      <c r="J631" s="188"/>
      <c r="K631" s="188"/>
      <c r="L631" s="187"/>
      <c r="M631" s="188"/>
      <c r="N631" s="188"/>
      <c r="O631" s="188"/>
      <c r="P631" s="189"/>
      <c r="Q631" s="187"/>
      <c r="R631" s="188"/>
      <c r="S631" s="188"/>
      <c r="T631" s="188"/>
      <c r="U631" s="188"/>
      <c r="V631" s="188"/>
      <c r="W631" s="188"/>
      <c r="X631" s="188"/>
      <c r="Y631" s="188"/>
      <c r="Z631" s="188"/>
      <c r="AA631" s="187"/>
      <c r="AB631" s="189"/>
      <c r="AC631" s="187"/>
      <c r="AD631" s="25"/>
      <c r="AE631" s="25"/>
    </row>
    <row r="632">
      <c r="A632" s="187"/>
      <c r="B632" s="187"/>
      <c r="C632" s="187"/>
      <c r="D632" s="187"/>
      <c r="E632" s="187"/>
      <c r="F632" s="187"/>
      <c r="G632" s="188"/>
      <c r="H632" s="187"/>
      <c r="I632" s="188"/>
      <c r="J632" s="188"/>
      <c r="K632" s="188"/>
      <c r="L632" s="187"/>
      <c r="M632" s="188"/>
      <c r="N632" s="188"/>
      <c r="O632" s="188"/>
      <c r="P632" s="189"/>
      <c r="Q632" s="187"/>
      <c r="R632" s="188"/>
      <c r="S632" s="188"/>
      <c r="T632" s="188"/>
      <c r="U632" s="188"/>
      <c r="V632" s="188"/>
      <c r="W632" s="188"/>
      <c r="X632" s="188"/>
      <c r="Y632" s="188"/>
      <c r="Z632" s="188"/>
      <c r="AA632" s="187"/>
      <c r="AB632" s="189"/>
      <c r="AC632" s="187"/>
      <c r="AD632" s="25"/>
      <c r="AE632" s="25"/>
    </row>
    <row r="633">
      <c r="A633" s="187"/>
      <c r="B633" s="187"/>
      <c r="C633" s="187"/>
      <c r="D633" s="187"/>
      <c r="E633" s="187"/>
      <c r="F633" s="187"/>
      <c r="G633" s="188"/>
      <c r="H633" s="187"/>
      <c r="I633" s="188"/>
      <c r="J633" s="188"/>
      <c r="K633" s="188"/>
      <c r="L633" s="187"/>
      <c r="M633" s="188"/>
      <c r="N633" s="188"/>
      <c r="O633" s="188"/>
      <c r="P633" s="189"/>
      <c r="Q633" s="187"/>
      <c r="R633" s="188"/>
      <c r="S633" s="188"/>
      <c r="T633" s="188"/>
      <c r="U633" s="188"/>
      <c r="V633" s="188"/>
      <c r="W633" s="188"/>
      <c r="X633" s="188"/>
      <c r="Y633" s="188"/>
      <c r="Z633" s="188"/>
      <c r="AA633" s="187"/>
      <c r="AB633" s="189"/>
      <c r="AC633" s="187"/>
      <c r="AD633" s="25"/>
      <c r="AE633" s="25"/>
    </row>
    <row r="634">
      <c r="A634" s="187"/>
      <c r="B634" s="187"/>
      <c r="C634" s="187"/>
      <c r="D634" s="187"/>
      <c r="E634" s="187"/>
      <c r="F634" s="187"/>
      <c r="G634" s="188"/>
      <c r="H634" s="187"/>
      <c r="I634" s="188"/>
      <c r="J634" s="188"/>
      <c r="K634" s="188"/>
      <c r="L634" s="187"/>
      <c r="M634" s="188"/>
      <c r="N634" s="188"/>
      <c r="O634" s="188"/>
      <c r="P634" s="189"/>
      <c r="Q634" s="187"/>
      <c r="R634" s="188"/>
      <c r="S634" s="188"/>
      <c r="T634" s="188"/>
      <c r="U634" s="188"/>
      <c r="V634" s="188"/>
      <c r="W634" s="188"/>
      <c r="X634" s="188"/>
      <c r="Y634" s="188"/>
      <c r="Z634" s="188"/>
      <c r="AA634" s="187"/>
      <c r="AB634" s="189"/>
      <c r="AC634" s="187"/>
      <c r="AD634" s="25"/>
      <c r="AE634" s="25"/>
    </row>
    <row r="635">
      <c r="A635" s="187"/>
      <c r="B635" s="187"/>
      <c r="C635" s="187"/>
      <c r="D635" s="187"/>
      <c r="E635" s="187"/>
      <c r="F635" s="187"/>
      <c r="G635" s="188"/>
      <c r="H635" s="187"/>
      <c r="I635" s="188"/>
      <c r="J635" s="188"/>
      <c r="K635" s="188"/>
      <c r="L635" s="187"/>
      <c r="M635" s="188"/>
      <c r="N635" s="188"/>
      <c r="O635" s="188"/>
      <c r="P635" s="189"/>
      <c r="Q635" s="187"/>
      <c r="R635" s="188"/>
      <c r="S635" s="188"/>
      <c r="T635" s="188"/>
      <c r="U635" s="188"/>
      <c r="V635" s="188"/>
      <c r="W635" s="188"/>
      <c r="X635" s="188"/>
      <c r="Y635" s="188"/>
      <c r="Z635" s="188"/>
      <c r="AA635" s="187"/>
      <c r="AB635" s="189"/>
      <c r="AC635" s="187"/>
      <c r="AD635" s="25"/>
      <c r="AE635" s="25"/>
    </row>
    <row r="636">
      <c r="A636" s="187"/>
      <c r="B636" s="187"/>
      <c r="C636" s="187"/>
      <c r="D636" s="187"/>
      <c r="E636" s="187"/>
      <c r="F636" s="187"/>
      <c r="G636" s="188"/>
      <c r="H636" s="187"/>
      <c r="I636" s="188"/>
      <c r="J636" s="188"/>
      <c r="K636" s="188"/>
      <c r="L636" s="187"/>
      <c r="M636" s="188"/>
      <c r="N636" s="188"/>
      <c r="O636" s="188"/>
      <c r="P636" s="189"/>
      <c r="Q636" s="187"/>
      <c r="R636" s="188"/>
      <c r="S636" s="188"/>
      <c r="T636" s="188"/>
      <c r="U636" s="188"/>
      <c r="V636" s="188"/>
      <c r="W636" s="188"/>
      <c r="X636" s="188"/>
      <c r="Y636" s="188"/>
      <c r="Z636" s="188"/>
      <c r="AA636" s="187"/>
      <c r="AB636" s="189"/>
      <c r="AC636" s="187"/>
      <c r="AD636" s="25"/>
      <c r="AE636" s="25"/>
    </row>
    <row r="637">
      <c r="A637" s="187"/>
      <c r="B637" s="187"/>
      <c r="C637" s="187"/>
      <c r="D637" s="187"/>
      <c r="E637" s="187"/>
      <c r="F637" s="187"/>
      <c r="G637" s="188"/>
      <c r="H637" s="187"/>
      <c r="I637" s="188"/>
      <c r="J637" s="188"/>
      <c r="K637" s="188"/>
      <c r="L637" s="187"/>
      <c r="M637" s="188"/>
      <c r="N637" s="188"/>
      <c r="O637" s="188"/>
      <c r="P637" s="189"/>
      <c r="Q637" s="187"/>
      <c r="R637" s="188"/>
      <c r="S637" s="188"/>
      <c r="T637" s="188"/>
      <c r="U637" s="188"/>
      <c r="V637" s="188"/>
      <c r="W637" s="188"/>
      <c r="X637" s="188"/>
      <c r="Y637" s="188"/>
      <c r="Z637" s="188"/>
      <c r="AA637" s="187"/>
      <c r="AB637" s="189"/>
      <c r="AC637" s="187"/>
      <c r="AD637" s="25"/>
      <c r="AE637" s="25"/>
    </row>
    <row r="638">
      <c r="A638" s="187"/>
      <c r="B638" s="187"/>
      <c r="C638" s="187"/>
      <c r="D638" s="187"/>
      <c r="E638" s="187"/>
      <c r="F638" s="187"/>
      <c r="G638" s="188"/>
      <c r="H638" s="187"/>
      <c r="I638" s="187"/>
      <c r="J638" s="188"/>
      <c r="K638" s="187"/>
      <c r="L638" s="188"/>
      <c r="M638" s="188"/>
      <c r="N638" s="188"/>
      <c r="O638" s="188"/>
      <c r="P638" s="189"/>
      <c r="Q638" s="187"/>
      <c r="R638" s="188"/>
      <c r="S638" s="188"/>
      <c r="T638" s="188"/>
      <c r="U638" s="188"/>
      <c r="V638" s="188"/>
      <c r="W638" s="188"/>
      <c r="X638" s="188"/>
      <c r="Y638" s="188"/>
      <c r="Z638" s="188"/>
      <c r="AA638" s="187"/>
      <c r="AB638" s="189"/>
      <c r="AC638" s="187"/>
      <c r="AD638" s="25"/>
      <c r="AE638" s="25"/>
    </row>
    <row r="639">
      <c r="A639" s="187"/>
      <c r="B639" s="187"/>
      <c r="C639" s="187"/>
      <c r="D639" s="187"/>
      <c r="E639" s="187"/>
      <c r="F639" s="187"/>
      <c r="G639" s="188"/>
      <c r="H639" s="187"/>
      <c r="I639" s="188"/>
      <c r="J639" s="188"/>
      <c r="K639" s="188"/>
      <c r="L639" s="187"/>
      <c r="M639" s="188"/>
      <c r="N639" s="188"/>
      <c r="O639" s="188"/>
      <c r="P639" s="189"/>
      <c r="Q639" s="187"/>
      <c r="R639" s="188"/>
      <c r="S639" s="188"/>
      <c r="T639" s="188"/>
      <c r="U639" s="188"/>
      <c r="V639" s="188"/>
      <c r="W639" s="188"/>
      <c r="X639" s="188"/>
      <c r="Y639" s="188"/>
      <c r="Z639" s="188"/>
      <c r="AA639" s="187"/>
      <c r="AB639" s="189"/>
      <c r="AC639" s="187"/>
      <c r="AD639" s="25"/>
      <c r="AE639" s="25"/>
    </row>
    <row r="640">
      <c r="A640" s="187"/>
      <c r="B640" s="187"/>
      <c r="C640" s="187"/>
      <c r="D640" s="187"/>
      <c r="E640" s="187"/>
      <c r="F640" s="187"/>
      <c r="G640" s="188"/>
      <c r="H640" s="187"/>
      <c r="I640" s="188"/>
      <c r="J640" s="188"/>
      <c r="K640" s="188"/>
      <c r="L640" s="187"/>
      <c r="M640" s="188"/>
      <c r="N640" s="188"/>
      <c r="O640" s="188"/>
      <c r="P640" s="189"/>
      <c r="Q640" s="187"/>
      <c r="R640" s="188"/>
      <c r="S640" s="188"/>
      <c r="T640" s="188"/>
      <c r="U640" s="188"/>
      <c r="V640" s="188"/>
      <c r="W640" s="188"/>
      <c r="X640" s="188"/>
      <c r="Y640" s="188"/>
      <c r="Z640" s="188"/>
      <c r="AA640" s="187"/>
      <c r="AB640" s="189"/>
      <c r="AC640" s="187"/>
      <c r="AD640" s="25"/>
      <c r="AE640" s="25"/>
    </row>
    <row r="641">
      <c r="A641" s="187"/>
      <c r="B641" s="187"/>
      <c r="C641" s="187"/>
      <c r="D641" s="187"/>
      <c r="E641" s="187"/>
      <c r="F641" s="187"/>
      <c r="G641" s="188"/>
      <c r="H641" s="187"/>
      <c r="I641" s="188"/>
      <c r="J641" s="188"/>
      <c r="K641" s="188"/>
      <c r="L641" s="187"/>
      <c r="M641" s="188"/>
      <c r="N641" s="188"/>
      <c r="O641" s="188"/>
      <c r="P641" s="189"/>
      <c r="Q641" s="187"/>
      <c r="R641" s="188"/>
      <c r="S641" s="188"/>
      <c r="T641" s="188"/>
      <c r="U641" s="188"/>
      <c r="V641" s="188"/>
      <c r="W641" s="188"/>
      <c r="X641" s="188"/>
      <c r="Y641" s="188"/>
      <c r="Z641" s="188"/>
      <c r="AA641" s="187"/>
      <c r="AB641" s="189"/>
      <c r="AC641" s="187"/>
      <c r="AD641" s="25"/>
      <c r="AE641" s="25"/>
    </row>
    <row r="642">
      <c r="A642" s="187"/>
      <c r="B642" s="187"/>
      <c r="C642" s="187"/>
      <c r="D642" s="187"/>
      <c r="E642" s="187"/>
      <c r="F642" s="187"/>
      <c r="G642" s="188"/>
      <c r="H642" s="188"/>
      <c r="I642" s="188"/>
      <c r="J642" s="188"/>
      <c r="K642" s="188"/>
      <c r="L642" s="188"/>
      <c r="M642" s="188"/>
      <c r="N642" s="188"/>
      <c r="O642" s="188"/>
      <c r="P642" s="189"/>
      <c r="Q642" s="188"/>
      <c r="R642" s="188"/>
      <c r="S642" s="188"/>
      <c r="T642" s="188"/>
      <c r="U642" s="188"/>
      <c r="V642" s="188"/>
      <c r="W642" s="188"/>
      <c r="X642" s="188"/>
      <c r="Y642" s="188"/>
      <c r="Z642" s="188"/>
      <c r="AA642" s="187"/>
      <c r="AB642" s="189"/>
      <c r="AC642" s="187"/>
      <c r="AD642" s="25"/>
      <c r="AE642" s="25"/>
    </row>
    <row r="643">
      <c r="A643" s="187"/>
      <c r="B643" s="187"/>
      <c r="C643" s="187"/>
      <c r="D643" s="187"/>
      <c r="E643" s="187"/>
      <c r="F643" s="187"/>
      <c r="G643" s="188"/>
      <c r="H643" s="187"/>
      <c r="I643" s="187"/>
      <c r="J643" s="188"/>
      <c r="K643" s="187"/>
      <c r="L643" s="188"/>
      <c r="M643" s="188"/>
      <c r="N643" s="188"/>
      <c r="O643" s="188"/>
      <c r="P643" s="189"/>
      <c r="Q643" s="187"/>
      <c r="R643" s="188"/>
      <c r="S643" s="188"/>
      <c r="T643" s="188"/>
      <c r="U643" s="188"/>
      <c r="V643" s="188"/>
      <c r="W643" s="188"/>
      <c r="X643" s="188"/>
      <c r="Y643" s="188"/>
      <c r="Z643" s="188"/>
      <c r="AA643" s="187"/>
      <c r="AB643" s="189"/>
      <c r="AC643" s="187"/>
      <c r="AD643" s="25"/>
      <c r="AE643" s="25"/>
    </row>
    <row r="644">
      <c r="A644" s="187"/>
      <c r="B644" s="187"/>
      <c r="C644" s="187"/>
      <c r="D644" s="187"/>
      <c r="E644" s="187"/>
      <c r="F644" s="187"/>
      <c r="G644" s="188"/>
      <c r="H644" s="187"/>
      <c r="I644" s="187"/>
      <c r="J644" s="188"/>
      <c r="K644" s="187"/>
      <c r="L644" s="188"/>
      <c r="M644" s="188"/>
      <c r="N644" s="188"/>
      <c r="O644" s="188"/>
      <c r="P644" s="189"/>
      <c r="Q644" s="187"/>
      <c r="R644" s="188"/>
      <c r="S644" s="188"/>
      <c r="T644" s="188"/>
      <c r="U644" s="188"/>
      <c r="V644" s="188"/>
      <c r="W644" s="188"/>
      <c r="X644" s="188"/>
      <c r="Y644" s="188"/>
      <c r="Z644" s="188"/>
      <c r="AA644" s="187"/>
      <c r="AB644" s="189"/>
      <c r="AC644" s="187"/>
      <c r="AD644" s="25"/>
      <c r="AE644" s="25"/>
    </row>
    <row r="645">
      <c r="A645" s="187"/>
      <c r="B645" s="187"/>
      <c r="C645" s="187"/>
      <c r="D645" s="187"/>
      <c r="E645" s="187"/>
      <c r="F645" s="187"/>
      <c r="G645" s="188"/>
      <c r="H645" s="187"/>
      <c r="I645" s="188"/>
      <c r="J645" s="188"/>
      <c r="K645" s="188"/>
      <c r="L645" s="187"/>
      <c r="M645" s="188"/>
      <c r="N645" s="188"/>
      <c r="O645" s="188"/>
      <c r="P645" s="189"/>
      <c r="Q645" s="187"/>
      <c r="R645" s="188"/>
      <c r="S645" s="188"/>
      <c r="T645" s="188"/>
      <c r="U645" s="188"/>
      <c r="V645" s="188"/>
      <c r="W645" s="188"/>
      <c r="X645" s="188"/>
      <c r="Y645" s="188"/>
      <c r="Z645" s="188"/>
      <c r="AA645" s="187"/>
      <c r="AB645" s="189"/>
      <c r="AC645" s="187"/>
      <c r="AD645" s="25"/>
      <c r="AE645" s="25"/>
    </row>
    <row r="646">
      <c r="A646" s="187"/>
      <c r="B646" s="187"/>
      <c r="C646" s="187"/>
      <c r="D646" s="187"/>
      <c r="E646" s="187"/>
      <c r="F646" s="187"/>
      <c r="G646" s="188"/>
      <c r="H646" s="187"/>
      <c r="I646" s="187"/>
      <c r="J646" s="188"/>
      <c r="K646" s="187"/>
      <c r="L646" s="188"/>
      <c r="M646" s="188"/>
      <c r="N646" s="188"/>
      <c r="O646" s="188"/>
      <c r="P646" s="189"/>
      <c r="Q646" s="187"/>
      <c r="R646" s="188"/>
      <c r="S646" s="188"/>
      <c r="T646" s="188"/>
      <c r="U646" s="188"/>
      <c r="V646" s="188"/>
      <c r="W646" s="188"/>
      <c r="X646" s="188"/>
      <c r="Y646" s="188"/>
      <c r="Z646" s="188"/>
      <c r="AA646" s="187"/>
      <c r="AB646" s="189"/>
      <c r="AC646" s="187"/>
      <c r="AD646" s="25"/>
      <c r="AE646" s="25"/>
    </row>
    <row r="647">
      <c r="A647" s="187"/>
      <c r="B647" s="187"/>
      <c r="C647" s="187"/>
      <c r="D647" s="187"/>
      <c r="E647" s="187"/>
      <c r="F647" s="187"/>
      <c r="G647" s="188"/>
      <c r="H647" s="187"/>
      <c r="I647" s="187"/>
      <c r="J647" s="188"/>
      <c r="K647" s="187"/>
      <c r="L647" s="188"/>
      <c r="M647" s="188"/>
      <c r="N647" s="188"/>
      <c r="O647" s="188"/>
      <c r="P647" s="189"/>
      <c r="Q647" s="187"/>
      <c r="R647" s="188"/>
      <c r="S647" s="188"/>
      <c r="T647" s="188"/>
      <c r="U647" s="188"/>
      <c r="V647" s="188"/>
      <c r="W647" s="188"/>
      <c r="X647" s="188"/>
      <c r="Y647" s="188"/>
      <c r="Z647" s="188"/>
      <c r="AA647" s="187"/>
      <c r="AB647" s="189"/>
      <c r="AC647" s="187"/>
      <c r="AD647" s="25"/>
      <c r="AE647" s="25"/>
    </row>
    <row r="648">
      <c r="A648" s="187"/>
      <c r="B648" s="187"/>
      <c r="C648" s="187"/>
      <c r="D648" s="187"/>
      <c r="E648" s="187"/>
      <c r="F648" s="187"/>
      <c r="G648" s="188"/>
      <c r="H648" s="187"/>
      <c r="I648" s="187"/>
      <c r="J648" s="188"/>
      <c r="K648" s="188"/>
      <c r="L648" s="188"/>
      <c r="M648" s="188"/>
      <c r="N648" s="188"/>
      <c r="O648" s="188"/>
      <c r="P648" s="189"/>
      <c r="Q648" s="187"/>
      <c r="R648" s="188"/>
      <c r="S648" s="188"/>
      <c r="T648" s="188"/>
      <c r="U648" s="188"/>
      <c r="V648" s="188"/>
      <c r="W648" s="188"/>
      <c r="X648" s="188"/>
      <c r="Y648" s="188"/>
      <c r="Z648" s="188"/>
      <c r="AA648" s="187"/>
      <c r="AB648" s="189"/>
      <c r="AC648" s="187"/>
      <c r="AD648" s="25"/>
      <c r="AE648" s="25"/>
    </row>
    <row r="649">
      <c r="A649" s="187"/>
      <c r="B649" s="187"/>
      <c r="C649" s="187"/>
      <c r="D649" s="187"/>
      <c r="E649" s="187"/>
      <c r="F649" s="187"/>
      <c r="G649" s="188"/>
      <c r="H649" s="188"/>
      <c r="I649" s="188"/>
      <c r="J649" s="188"/>
      <c r="K649" s="188"/>
      <c r="L649" s="188"/>
      <c r="M649" s="188"/>
      <c r="N649" s="188"/>
      <c r="O649" s="188"/>
      <c r="P649" s="189"/>
      <c r="Q649" s="188"/>
      <c r="R649" s="188"/>
      <c r="S649" s="188"/>
      <c r="T649" s="188"/>
      <c r="U649" s="188"/>
      <c r="V649" s="188"/>
      <c r="W649" s="188"/>
      <c r="X649" s="188"/>
      <c r="Y649" s="188"/>
      <c r="Z649" s="188"/>
      <c r="AA649" s="187"/>
      <c r="AB649" s="189"/>
      <c r="AC649" s="187"/>
      <c r="AD649" s="25"/>
      <c r="AE649" s="25"/>
    </row>
    <row r="650">
      <c r="A650" s="187"/>
      <c r="B650" s="187"/>
      <c r="C650" s="187"/>
      <c r="D650" s="187"/>
      <c r="E650" s="187"/>
      <c r="F650" s="187"/>
      <c r="G650" s="188"/>
      <c r="H650" s="188"/>
      <c r="I650" s="188"/>
      <c r="J650" s="188"/>
      <c r="K650" s="188"/>
      <c r="L650" s="188"/>
      <c r="M650" s="188"/>
      <c r="N650" s="188"/>
      <c r="O650" s="188"/>
      <c r="P650" s="189"/>
      <c r="Q650" s="188"/>
      <c r="R650" s="188"/>
      <c r="S650" s="188"/>
      <c r="T650" s="188"/>
      <c r="U650" s="188"/>
      <c r="V650" s="188"/>
      <c r="W650" s="188"/>
      <c r="X650" s="188"/>
      <c r="Y650" s="188"/>
      <c r="Z650" s="188"/>
      <c r="AA650" s="187"/>
      <c r="AB650" s="189"/>
      <c r="AC650" s="187"/>
      <c r="AD650" s="25"/>
      <c r="AE650" s="25"/>
    </row>
    <row r="651">
      <c r="A651" s="187"/>
      <c r="B651" s="187"/>
      <c r="C651" s="187"/>
      <c r="D651" s="187"/>
      <c r="E651" s="187"/>
      <c r="F651" s="187"/>
      <c r="G651" s="188"/>
      <c r="H651" s="188"/>
      <c r="I651" s="188"/>
      <c r="J651" s="188"/>
      <c r="K651" s="188"/>
      <c r="L651" s="188"/>
      <c r="M651" s="188"/>
      <c r="N651" s="188"/>
      <c r="O651" s="188"/>
      <c r="P651" s="189"/>
      <c r="Q651" s="188"/>
      <c r="R651" s="188"/>
      <c r="S651" s="188"/>
      <c r="T651" s="188"/>
      <c r="U651" s="188"/>
      <c r="V651" s="188"/>
      <c r="W651" s="188"/>
      <c r="X651" s="188"/>
      <c r="Y651" s="188"/>
      <c r="Z651" s="188"/>
      <c r="AA651" s="187"/>
      <c r="AB651" s="189"/>
      <c r="AC651" s="187"/>
      <c r="AD651" s="25"/>
      <c r="AE651" s="25"/>
    </row>
    <row r="652">
      <c r="A652" s="187"/>
      <c r="B652" s="187"/>
      <c r="C652" s="187"/>
      <c r="D652" s="187"/>
      <c r="E652" s="187"/>
      <c r="F652" s="187"/>
      <c r="G652" s="188"/>
      <c r="H652" s="188"/>
      <c r="I652" s="188"/>
      <c r="J652" s="188"/>
      <c r="K652" s="188"/>
      <c r="L652" s="188"/>
      <c r="M652" s="188"/>
      <c r="N652" s="188"/>
      <c r="O652" s="188"/>
      <c r="P652" s="189"/>
      <c r="Q652" s="188"/>
      <c r="R652" s="188"/>
      <c r="S652" s="188"/>
      <c r="T652" s="188"/>
      <c r="U652" s="188"/>
      <c r="V652" s="188"/>
      <c r="W652" s="188"/>
      <c r="X652" s="188"/>
      <c r="Y652" s="188"/>
      <c r="Z652" s="188"/>
      <c r="AA652" s="187"/>
      <c r="AB652" s="189"/>
      <c r="AC652" s="187"/>
      <c r="AD652" s="25"/>
      <c r="AE652" s="25"/>
    </row>
    <row r="653">
      <c r="A653" s="187"/>
      <c r="B653" s="187"/>
      <c r="C653" s="187"/>
      <c r="D653" s="187"/>
      <c r="E653" s="187"/>
      <c r="F653" s="187"/>
      <c r="G653" s="188"/>
      <c r="H653" s="188"/>
      <c r="I653" s="188"/>
      <c r="J653" s="188"/>
      <c r="K653" s="188"/>
      <c r="L653" s="188"/>
      <c r="M653" s="188"/>
      <c r="N653" s="188"/>
      <c r="O653" s="188"/>
      <c r="P653" s="189"/>
      <c r="Q653" s="188"/>
      <c r="R653" s="188"/>
      <c r="S653" s="188"/>
      <c r="T653" s="188"/>
      <c r="U653" s="188"/>
      <c r="V653" s="188"/>
      <c r="W653" s="188"/>
      <c r="X653" s="188"/>
      <c r="Y653" s="188"/>
      <c r="Z653" s="188"/>
      <c r="AA653" s="187"/>
      <c r="AB653" s="189"/>
      <c r="AC653" s="187"/>
      <c r="AD653" s="25"/>
      <c r="AE653" s="25"/>
    </row>
    <row r="654">
      <c r="A654" s="187"/>
      <c r="B654" s="187"/>
      <c r="C654" s="187"/>
      <c r="D654" s="187"/>
      <c r="E654" s="187"/>
      <c r="F654" s="187"/>
      <c r="G654" s="188"/>
      <c r="H654" s="188"/>
      <c r="I654" s="188"/>
      <c r="J654" s="188"/>
      <c r="K654" s="188"/>
      <c r="L654" s="188"/>
      <c r="M654" s="188"/>
      <c r="N654" s="188"/>
      <c r="O654" s="188"/>
      <c r="P654" s="189"/>
      <c r="Q654" s="188"/>
      <c r="R654" s="188"/>
      <c r="S654" s="188"/>
      <c r="T654" s="188"/>
      <c r="U654" s="188"/>
      <c r="V654" s="188"/>
      <c r="W654" s="188"/>
      <c r="X654" s="188"/>
      <c r="Y654" s="188"/>
      <c r="Z654" s="188"/>
      <c r="AA654" s="187"/>
      <c r="AB654" s="189"/>
      <c r="AC654" s="187"/>
      <c r="AD654" s="25"/>
      <c r="AE654" s="25"/>
    </row>
    <row r="655">
      <c r="A655" s="187"/>
      <c r="B655" s="187"/>
      <c r="C655" s="187"/>
      <c r="D655" s="187"/>
      <c r="E655" s="187"/>
      <c r="F655" s="187"/>
      <c r="G655" s="188"/>
      <c r="H655" s="188"/>
      <c r="I655" s="188"/>
      <c r="J655" s="188"/>
      <c r="K655" s="188"/>
      <c r="L655" s="188"/>
      <c r="M655" s="188"/>
      <c r="N655" s="188"/>
      <c r="O655" s="188"/>
      <c r="P655" s="189"/>
      <c r="Q655" s="188"/>
      <c r="R655" s="188"/>
      <c r="S655" s="188"/>
      <c r="T655" s="188"/>
      <c r="U655" s="188"/>
      <c r="V655" s="188"/>
      <c r="W655" s="188"/>
      <c r="X655" s="188"/>
      <c r="Y655" s="188"/>
      <c r="Z655" s="188"/>
      <c r="AA655" s="187"/>
      <c r="AB655" s="189"/>
      <c r="AC655" s="187"/>
      <c r="AD655" s="25"/>
      <c r="AE655" s="25"/>
    </row>
    <row r="656">
      <c r="A656" s="187"/>
      <c r="B656" s="187"/>
      <c r="C656" s="187"/>
      <c r="D656" s="187"/>
      <c r="E656" s="187"/>
      <c r="F656" s="187"/>
      <c r="G656" s="188"/>
      <c r="H656" s="188"/>
      <c r="I656" s="188"/>
      <c r="J656" s="188"/>
      <c r="K656" s="188"/>
      <c r="L656" s="188"/>
      <c r="M656" s="188"/>
      <c r="N656" s="188"/>
      <c r="O656" s="188"/>
      <c r="P656" s="189"/>
      <c r="Q656" s="188"/>
      <c r="R656" s="188"/>
      <c r="S656" s="188"/>
      <c r="T656" s="188"/>
      <c r="U656" s="188"/>
      <c r="V656" s="188"/>
      <c r="W656" s="188"/>
      <c r="X656" s="188"/>
      <c r="Y656" s="188"/>
      <c r="Z656" s="188"/>
      <c r="AA656" s="187"/>
      <c r="AB656" s="189"/>
      <c r="AC656" s="187"/>
      <c r="AD656" s="25"/>
      <c r="AE656" s="25"/>
    </row>
    <row r="657">
      <c r="A657" s="187"/>
      <c r="B657" s="187"/>
      <c r="C657" s="187"/>
      <c r="D657" s="187"/>
      <c r="E657" s="187"/>
      <c r="F657" s="187"/>
      <c r="G657" s="188"/>
      <c r="H657" s="188"/>
      <c r="I657" s="188"/>
      <c r="J657" s="188"/>
      <c r="K657" s="188"/>
      <c r="L657" s="188"/>
      <c r="M657" s="188"/>
      <c r="N657" s="188"/>
      <c r="O657" s="188"/>
      <c r="P657" s="189"/>
      <c r="Q657" s="188"/>
      <c r="R657" s="188"/>
      <c r="S657" s="188"/>
      <c r="T657" s="188"/>
      <c r="U657" s="188"/>
      <c r="V657" s="188"/>
      <c r="W657" s="188"/>
      <c r="X657" s="188"/>
      <c r="Y657" s="188"/>
      <c r="Z657" s="188"/>
      <c r="AA657" s="187"/>
      <c r="AB657" s="189"/>
      <c r="AC657" s="187"/>
      <c r="AD657" s="25"/>
      <c r="AE657" s="25"/>
    </row>
    <row r="658">
      <c r="A658" s="187"/>
      <c r="B658" s="187"/>
      <c r="C658" s="187"/>
      <c r="D658" s="187"/>
      <c r="E658" s="187"/>
      <c r="F658" s="187"/>
      <c r="G658" s="188"/>
      <c r="H658" s="188"/>
      <c r="I658" s="188"/>
      <c r="J658" s="188"/>
      <c r="K658" s="188"/>
      <c r="L658" s="188"/>
      <c r="M658" s="188"/>
      <c r="N658" s="188"/>
      <c r="O658" s="188"/>
      <c r="P658" s="189"/>
      <c r="Q658" s="188"/>
      <c r="R658" s="188"/>
      <c r="S658" s="188"/>
      <c r="T658" s="188"/>
      <c r="U658" s="188"/>
      <c r="V658" s="188"/>
      <c r="W658" s="188"/>
      <c r="X658" s="188"/>
      <c r="Y658" s="188"/>
      <c r="Z658" s="188"/>
      <c r="AA658" s="187"/>
      <c r="AB658" s="189"/>
      <c r="AC658" s="187"/>
      <c r="AD658" s="25"/>
      <c r="AE658" s="25"/>
    </row>
    <row r="659">
      <c r="A659" s="187"/>
      <c r="B659" s="187"/>
      <c r="C659" s="187"/>
      <c r="D659" s="187"/>
      <c r="E659" s="187"/>
      <c r="F659" s="187"/>
      <c r="G659" s="188"/>
      <c r="H659" s="188"/>
      <c r="I659" s="188"/>
      <c r="J659" s="188"/>
      <c r="K659" s="188"/>
      <c r="L659" s="188"/>
      <c r="M659" s="188"/>
      <c r="N659" s="188"/>
      <c r="O659" s="188"/>
      <c r="P659" s="189"/>
      <c r="Q659" s="188"/>
      <c r="R659" s="188"/>
      <c r="S659" s="188"/>
      <c r="T659" s="188"/>
      <c r="U659" s="188"/>
      <c r="V659" s="188"/>
      <c r="W659" s="188"/>
      <c r="X659" s="188"/>
      <c r="Y659" s="188"/>
      <c r="Z659" s="188"/>
      <c r="AA659" s="187"/>
      <c r="AB659" s="189"/>
      <c r="AC659" s="187"/>
      <c r="AD659" s="25"/>
      <c r="AE659" s="25"/>
    </row>
    <row r="660">
      <c r="A660" s="187"/>
      <c r="B660" s="187"/>
      <c r="C660" s="187"/>
      <c r="D660" s="187"/>
      <c r="E660" s="187"/>
      <c r="F660" s="187"/>
      <c r="G660" s="188"/>
      <c r="H660" s="188"/>
      <c r="I660" s="188"/>
      <c r="J660" s="188"/>
      <c r="K660" s="188"/>
      <c r="L660" s="188"/>
      <c r="M660" s="188"/>
      <c r="N660" s="188"/>
      <c r="O660" s="188"/>
      <c r="P660" s="189"/>
      <c r="Q660" s="188"/>
      <c r="R660" s="188"/>
      <c r="S660" s="188"/>
      <c r="T660" s="188"/>
      <c r="U660" s="188"/>
      <c r="V660" s="188"/>
      <c r="W660" s="188"/>
      <c r="X660" s="188"/>
      <c r="Y660" s="188"/>
      <c r="Z660" s="188"/>
      <c r="AA660" s="187"/>
      <c r="AB660" s="189"/>
      <c r="AC660" s="187"/>
      <c r="AD660" s="25"/>
      <c r="AE660" s="25"/>
    </row>
    <row r="661">
      <c r="A661" s="187"/>
      <c r="B661" s="187"/>
      <c r="C661" s="187"/>
      <c r="D661" s="187"/>
      <c r="E661" s="187"/>
      <c r="F661" s="187"/>
      <c r="G661" s="188"/>
      <c r="H661" s="188"/>
      <c r="I661" s="188"/>
      <c r="J661" s="188"/>
      <c r="K661" s="188"/>
      <c r="L661" s="188"/>
      <c r="M661" s="188"/>
      <c r="N661" s="188"/>
      <c r="O661" s="188"/>
      <c r="P661" s="189"/>
      <c r="Q661" s="188"/>
      <c r="R661" s="188"/>
      <c r="S661" s="188"/>
      <c r="T661" s="188"/>
      <c r="U661" s="188"/>
      <c r="V661" s="188"/>
      <c r="W661" s="188"/>
      <c r="X661" s="188"/>
      <c r="Y661" s="188"/>
      <c r="Z661" s="188"/>
      <c r="AA661" s="187"/>
      <c r="AB661" s="189"/>
      <c r="AC661" s="187"/>
      <c r="AD661" s="25"/>
      <c r="AE661" s="25"/>
    </row>
    <row r="662">
      <c r="A662" s="187"/>
      <c r="B662" s="187"/>
      <c r="C662" s="187"/>
      <c r="D662" s="187"/>
      <c r="E662" s="187"/>
      <c r="F662" s="187"/>
      <c r="G662" s="188"/>
      <c r="H662" s="188"/>
      <c r="I662" s="188"/>
      <c r="J662" s="188"/>
      <c r="K662" s="188"/>
      <c r="L662" s="188"/>
      <c r="M662" s="188"/>
      <c r="N662" s="188"/>
      <c r="O662" s="188"/>
      <c r="P662" s="189"/>
      <c r="Q662" s="188"/>
      <c r="R662" s="188"/>
      <c r="S662" s="188"/>
      <c r="T662" s="188"/>
      <c r="U662" s="188"/>
      <c r="V662" s="188"/>
      <c r="W662" s="188"/>
      <c r="X662" s="188"/>
      <c r="Y662" s="188"/>
      <c r="Z662" s="188"/>
      <c r="AA662" s="187"/>
      <c r="AB662" s="189"/>
      <c r="AC662" s="187"/>
      <c r="AD662" s="25"/>
      <c r="AE662" s="25"/>
    </row>
    <row r="663">
      <c r="A663" s="187"/>
      <c r="B663" s="187"/>
      <c r="C663" s="187"/>
      <c r="D663" s="187"/>
      <c r="E663" s="187"/>
      <c r="F663" s="187"/>
      <c r="G663" s="188"/>
      <c r="H663" s="188"/>
      <c r="I663" s="188"/>
      <c r="J663" s="188"/>
      <c r="K663" s="188"/>
      <c r="L663" s="188"/>
      <c r="M663" s="188"/>
      <c r="N663" s="188"/>
      <c r="O663" s="188"/>
      <c r="P663" s="189"/>
      <c r="Q663" s="188"/>
      <c r="R663" s="188"/>
      <c r="S663" s="188"/>
      <c r="T663" s="188"/>
      <c r="U663" s="188"/>
      <c r="V663" s="188"/>
      <c r="W663" s="188"/>
      <c r="X663" s="188"/>
      <c r="Y663" s="188"/>
      <c r="Z663" s="188"/>
      <c r="AA663" s="187"/>
      <c r="AB663" s="189"/>
      <c r="AC663" s="187"/>
      <c r="AD663" s="25"/>
      <c r="AE663" s="25"/>
    </row>
    <row r="664">
      <c r="A664" s="187"/>
      <c r="B664" s="187"/>
      <c r="C664" s="187"/>
      <c r="D664" s="187"/>
      <c r="E664" s="187"/>
      <c r="F664" s="187"/>
      <c r="G664" s="188"/>
      <c r="H664" s="188"/>
      <c r="I664" s="188"/>
      <c r="J664" s="188"/>
      <c r="K664" s="188"/>
      <c r="L664" s="188"/>
      <c r="M664" s="188"/>
      <c r="N664" s="188"/>
      <c r="O664" s="188"/>
      <c r="P664" s="189"/>
      <c r="Q664" s="188"/>
      <c r="R664" s="188"/>
      <c r="S664" s="188"/>
      <c r="T664" s="188"/>
      <c r="U664" s="188"/>
      <c r="V664" s="188"/>
      <c r="W664" s="188"/>
      <c r="X664" s="188"/>
      <c r="Y664" s="188"/>
      <c r="Z664" s="188"/>
      <c r="AA664" s="187"/>
      <c r="AB664" s="189"/>
      <c r="AC664" s="187"/>
      <c r="AD664" s="25"/>
      <c r="AE664" s="25"/>
    </row>
    <row r="665">
      <c r="A665" s="187"/>
      <c r="B665" s="187"/>
      <c r="C665" s="187"/>
      <c r="D665" s="187"/>
      <c r="E665" s="187"/>
      <c r="F665" s="187"/>
      <c r="G665" s="188"/>
      <c r="H665" s="188"/>
      <c r="I665" s="188"/>
      <c r="J665" s="188"/>
      <c r="K665" s="188"/>
      <c r="L665" s="188"/>
      <c r="M665" s="188"/>
      <c r="N665" s="188"/>
      <c r="O665" s="188"/>
      <c r="P665" s="189"/>
      <c r="Q665" s="188"/>
      <c r="R665" s="188"/>
      <c r="S665" s="188"/>
      <c r="T665" s="188"/>
      <c r="U665" s="188"/>
      <c r="V665" s="188"/>
      <c r="W665" s="188"/>
      <c r="X665" s="188"/>
      <c r="Y665" s="188"/>
      <c r="Z665" s="188"/>
      <c r="AA665" s="187"/>
      <c r="AB665" s="189"/>
      <c r="AC665" s="187"/>
      <c r="AD665" s="25"/>
      <c r="AE665" s="25"/>
    </row>
    <row r="666">
      <c r="A666" s="187"/>
      <c r="B666" s="187"/>
      <c r="C666" s="187"/>
      <c r="D666" s="187"/>
      <c r="E666" s="187"/>
      <c r="F666" s="187"/>
      <c r="G666" s="188"/>
      <c r="H666" s="188"/>
      <c r="I666" s="188"/>
      <c r="J666" s="188"/>
      <c r="K666" s="188"/>
      <c r="L666" s="188"/>
      <c r="M666" s="188"/>
      <c r="N666" s="188"/>
      <c r="O666" s="188"/>
      <c r="P666" s="189"/>
      <c r="Q666" s="188"/>
      <c r="R666" s="188"/>
      <c r="S666" s="188"/>
      <c r="T666" s="188"/>
      <c r="U666" s="188"/>
      <c r="V666" s="188"/>
      <c r="W666" s="188"/>
      <c r="X666" s="188"/>
      <c r="Y666" s="188"/>
      <c r="Z666" s="188"/>
      <c r="AA666" s="187"/>
      <c r="AB666" s="189"/>
      <c r="AC666" s="187"/>
      <c r="AD666" s="25"/>
      <c r="AE666" s="25"/>
    </row>
    <row r="667">
      <c r="A667" s="187"/>
      <c r="B667" s="187"/>
      <c r="C667" s="187"/>
      <c r="D667" s="187"/>
      <c r="E667" s="187"/>
      <c r="F667" s="187"/>
      <c r="G667" s="188"/>
      <c r="H667" s="188"/>
      <c r="I667" s="188"/>
      <c r="J667" s="188"/>
      <c r="K667" s="188"/>
      <c r="L667" s="188"/>
      <c r="M667" s="188"/>
      <c r="N667" s="188"/>
      <c r="O667" s="188"/>
      <c r="P667" s="189"/>
      <c r="Q667" s="188"/>
      <c r="R667" s="188"/>
      <c r="S667" s="188"/>
      <c r="T667" s="188"/>
      <c r="U667" s="188"/>
      <c r="V667" s="188"/>
      <c r="W667" s="188"/>
      <c r="X667" s="188"/>
      <c r="Y667" s="188"/>
      <c r="Z667" s="188"/>
      <c r="AA667" s="187"/>
      <c r="AB667" s="189"/>
      <c r="AC667" s="187"/>
      <c r="AD667" s="25"/>
      <c r="AE667" s="25"/>
    </row>
    <row r="668">
      <c r="A668" s="187"/>
      <c r="B668" s="187"/>
      <c r="C668" s="187"/>
      <c r="D668" s="187"/>
      <c r="E668" s="187"/>
      <c r="F668" s="187"/>
      <c r="G668" s="188"/>
      <c r="H668" s="188"/>
      <c r="I668" s="188"/>
      <c r="J668" s="188"/>
      <c r="K668" s="188"/>
      <c r="L668" s="188"/>
      <c r="M668" s="187"/>
      <c r="N668" s="187"/>
      <c r="O668" s="188"/>
      <c r="P668" s="189"/>
      <c r="Q668" s="188"/>
      <c r="R668" s="188"/>
      <c r="S668" s="188"/>
      <c r="T668" s="188"/>
      <c r="U668" s="188"/>
      <c r="V668" s="188"/>
      <c r="W668" s="188"/>
      <c r="X668" s="188"/>
      <c r="Y668" s="188"/>
      <c r="Z668" s="188"/>
      <c r="AA668" s="188"/>
      <c r="AB668" s="189"/>
      <c r="AC668" s="187"/>
      <c r="AD668" s="25"/>
      <c r="AE668" s="25"/>
    </row>
    <row r="669">
      <c r="A669" s="187"/>
      <c r="B669" s="187"/>
      <c r="C669" s="187"/>
      <c r="D669" s="187"/>
      <c r="E669" s="187"/>
      <c r="F669" s="187"/>
      <c r="G669" s="188"/>
      <c r="H669" s="188"/>
      <c r="I669" s="188"/>
      <c r="J669" s="188"/>
      <c r="K669" s="188"/>
      <c r="L669" s="188"/>
      <c r="M669" s="187"/>
      <c r="N669" s="187"/>
      <c r="O669" s="188"/>
      <c r="P669" s="189"/>
      <c r="Q669" s="188"/>
      <c r="R669" s="188"/>
      <c r="S669" s="188"/>
      <c r="T669" s="188"/>
      <c r="U669" s="188"/>
      <c r="V669" s="188"/>
      <c r="W669" s="188"/>
      <c r="X669" s="188"/>
      <c r="Y669" s="188"/>
      <c r="Z669" s="188"/>
      <c r="AA669" s="187"/>
      <c r="AB669" s="189"/>
      <c r="AC669" s="187"/>
      <c r="AD669" s="25"/>
      <c r="AE669" s="25"/>
    </row>
    <row r="670">
      <c r="A670" s="187"/>
      <c r="B670" s="187"/>
      <c r="C670" s="187"/>
      <c r="D670" s="187"/>
      <c r="E670" s="187"/>
      <c r="F670" s="187"/>
      <c r="G670" s="188"/>
      <c r="H670" s="188"/>
      <c r="I670" s="188"/>
      <c r="J670" s="188"/>
      <c r="K670" s="188"/>
      <c r="L670" s="188"/>
      <c r="M670" s="188"/>
      <c r="N670" s="188"/>
      <c r="O670" s="188"/>
      <c r="P670" s="189"/>
      <c r="Q670" s="188"/>
      <c r="R670" s="188"/>
      <c r="S670" s="188"/>
      <c r="T670" s="188"/>
      <c r="U670" s="188"/>
      <c r="V670" s="188"/>
      <c r="W670" s="188"/>
      <c r="X670" s="188"/>
      <c r="Y670" s="187"/>
      <c r="Z670" s="187"/>
      <c r="AA670" s="188"/>
      <c r="AB670" s="189"/>
      <c r="AC670" s="187"/>
      <c r="AD670" s="25"/>
      <c r="AE670" s="25"/>
    </row>
    <row r="671">
      <c r="A671" s="187"/>
      <c r="B671" s="187"/>
      <c r="C671" s="187"/>
      <c r="D671" s="187"/>
      <c r="E671" s="187"/>
      <c r="F671" s="187"/>
      <c r="G671" s="188"/>
      <c r="H671" s="187"/>
      <c r="I671" s="187"/>
      <c r="J671" s="188"/>
      <c r="K671" s="188"/>
      <c r="L671" s="188"/>
      <c r="M671" s="188"/>
      <c r="N671" s="188"/>
      <c r="O671" s="188"/>
      <c r="P671" s="189"/>
      <c r="Q671" s="187"/>
      <c r="R671" s="188"/>
      <c r="S671" s="188"/>
      <c r="T671" s="188"/>
      <c r="U671" s="188"/>
      <c r="V671" s="188"/>
      <c r="W671" s="188"/>
      <c r="X671" s="188"/>
      <c r="Y671" s="188"/>
      <c r="Z671" s="188"/>
      <c r="AA671" s="187"/>
      <c r="AB671" s="189"/>
      <c r="AC671" s="187"/>
      <c r="AD671" s="25"/>
      <c r="AE671" s="25"/>
    </row>
    <row r="672">
      <c r="A672" s="187"/>
      <c r="B672" s="187"/>
      <c r="C672" s="187"/>
      <c r="D672" s="187"/>
      <c r="E672" s="187"/>
      <c r="F672" s="187"/>
      <c r="G672" s="188"/>
      <c r="H672" s="187"/>
      <c r="I672" s="187"/>
      <c r="J672" s="188"/>
      <c r="K672" s="188"/>
      <c r="L672" s="188"/>
      <c r="M672" s="188"/>
      <c r="N672" s="188"/>
      <c r="O672" s="188"/>
      <c r="P672" s="189"/>
      <c r="Q672" s="187"/>
      <c r="R672" s="188"/>
      <c r="S672" s="188"/>
      <c r="T672" s="188"/>
      <c r="U672" s="188"/>
      <c r="V672" s="188"/>
      <c r="W672" s="188"/>
      <c r="X672" s="188"/>
      <c r="Y672" s="188"/>
      <c r="Z672" s="188"/>
      <c r="AA672" s="187"/>
      <c r="AB672" s="189"/>
      <c r="AC672" s="187"/>
      <c r="AD672" s="25"/>
      <c r="AE672" s="25"/>
    </row>
    <row r="673">
      <c r="A673" s="187"/>
      <c r="B673" s="187"/>
      <c r="C673" s="187"/>
      <c r="D673" s="187"/>
      <c r="E673" s="187"/>
      <c r="F673" s="187"/>
      <c r="G673" s="188"/>
      <c r="H673" s="187"/>
      <c r="I673" s="187"/>
      <c r="J673" s="188"/>
      <c r="K673" s="188"/>
      <c r="L673" s="188"/>
      <c r="M673" s="188"/>
      <c r="N673" s="188"/>
      <c r="O673" s="188"/>
      <c r="P673" s="189"/>
      <c r="Q673" s="187"/>
      <c r="R673" s="188"/>
      <c r="S673" s="188"/>
      <c r="T673" s="188"/>
      <c r="U673" s="188"/>
      <c r="V673" s="188"/>
      <c r="W673" s="188"/>
      <c r="X673" s="188"/>
      <c r="Y673" s="188"/>
      <c r="Z673" s="188"/>
      <c r="AA673" s="187"/>
      <c r="AB673" s="189"/>
      <c r="AC673" s="187"/>
      <c r="AD673" s="25"/>
      <c r="AE673" s="25"/>
    </row>
    <row r="674">
      <c r="A674" s="187"/>
      <c r="B674" s="187"/>
      <c r="C674" s="187"/>
      <c r="D674" s="187"/>
      <c r="E674" s="187"/>
      <c r="F674" s="187"/>
      <c r="G674" s="188"/>
      <c r="H674" s="187"/>
      <c r="I674" s="187"/>
      <c r="J674" s="188"/>
      <c r="K674" s="188"/>
      <c r="L674" s="188"/>
      <c r="M674" s="188"/>
      <c r="N674" s="188"/>
      <c r="O674" s="188"/>
      <c r="P674" s="189"/>
      <c r="Q674" s="187"/>
      <c r="R674" s="188"/>
      <c r="S674" s="188"/>
      <c r="T674" s="188"/>
      <c r="U674" s="188"/>
      <c r="V674" s="188"/>
      <c r="W674" s="188"/>
      <c r="X674" s="188"/>
      <c r="Y674" s="188"/>
      <c r="Z674" s="188"/>
      <c r="AA674" s="187"/>
      <c r="AB674" s="189"/>
      <c r="AC674" s="187"/>
      <c r="AD674" s="25"/>
      <c r="AE674" s="25"/>
    </row>
    <row r="675">
      <c r="A675" s="187"/>
      <c r="B675" s="187"/>
      <c r="C675" s="187"/>
      <c r="D675" s="187"/>
      <c r="E675" s="187"/>
      <c r="F675" s="187"/>
      <c r="G675" s="188"/>
      <c r="H675" s="187"/>
      <c r="I675" s="187"/>
      <c r="J675" s="188"/>
      <c r="K675" s="188"/>
      <c r="L675" s="188"/>
      <c r="M675" s="188"/>
      <c r="N675" s="188"/>
      <c r="O675" s="188"/>
      <c r="P675" s="189"/>
      <c r="Q675" s="187"/>
      <c r="R675" s="188"/>
      <c r="S675" s="188"/>
      <c r="T675" s="188"/>
      <c r="U675" s="188"/>
      <c r="V675" s="188"/>
      <c r="W675" s="188"/>
      <c r="X675" s="188"/>
      <c r="Y675" s="188"/>
      <c r="Z675" s="188"/>
      <c r="AA675" s="187"/>
      <c r="AB675" s="189"/>
      <c r="AC675" s="187"/>
      <c r="AD675" s="25"/>
      <c r="AE675" s="25"/>
    </row>
    <row r="676">
      <c r="A676" s="187"/>
      <c r="B676" s="187"/>
      <c r="C676" s="187"/>
      <c r="D676" s="187"/>
      <c r="E676" s="187"/>
      <c r="F676" s="187"/>
      <c r="G676" s="188"/>
      <c r="H676" s="187"/>
      <c r="I676" s="187"/>
      <c r="J676" s="188"/>
      <c r="K676" s="188"/>
      <c r="L676" s="188"/>
      <c r="M676" s="188"/>
      <c r="N676" s="188"/>
      <c r="O676" s="188"/>
      <c r="P676" s="189"/>
      <c r="Q676" s="187"/>
      <c r="R676" s="188"/>
      <c r="S676" s="188"/>
      <c r="T676" s="188"/>
      <c r="U676" s="188"/>
      <c r="V676" s="188"/>
      <c r="W676" s="188"/>
      <c r="X676" s="188"/>
      <c r="Y676" s="188"/>
      <c r="Z676" s="188"/>
      <c r="AA676" s="187"/>
      <c r="AB676" s="189"/>
      <c r="AC676" s="187"/>
      <c r="AD676" s="25"/>
      <c r="AE676" s="25"/>
    </row>
    <row r="677">
      <c r="A677" s="187"/>
      <c r="B677" s="187"/>
      <c r="C677" s="187"/>
      <c r="D677" s="187"/>
      <c r="E677" s="187"/>
      <c r="F677" s="187"/>
      <c r="G677" s="188"/>
      <c r="H677" s="187"/>
      <c r="I677" s="187"/>
      <c r="J677" s="188"/>
      <c r="K677" s="188"/>
      <c r="L677" s="188"/>
      <c r="M677" s="188"/>
      <c r="N677" s="188"/>
      <c r="O677" s="188"/>
      <c r="P677" s="189"/>
      <c r="Q677" s="187"/>
      <c r="R677" s="188"/>
      <c r="S677" s="188"/>
      <c r="T677" s="188"/>
      <c r="U677" s="188"/>
      <c r="V677" s="188"/>
      <c r="W677" s="188"/>
      <c r="X677" s="188"/>
      <c r="Y677" s="188"/>
      <c r="Z677" s="188"/>
      <c r="AA677" s="187"/>
      <c r="AB677" s="189"/>
      <c r="AC677" s="187"/>
      <c r="AD677" s="25"/>
      <c r="AE677" s="25"/>
    </row>
    <row r="678">
      <c r="A678" s="187"/>
      <c r="B678" s="187"/>
      <c r="C678" s="187"/>
      <c r="D678" s="187"/>
      <c r="E678" s="187"/>
      <c r="F678" s="187"/>
      <c r="G678" s="188"/>
      <c r="H678" s="187"/>
      <c r="I678" s="187"/>
      <c r="J678" s="188"/>
      <c r="K678" s="188"/>
      <c r="L678" s="188"/>
      <c r="M678" s="188"/>
      <c r="N678" s="188"/>
      <c r="O678" s="188"/>
      <c r="P678" s="189"/>
      <c r="Q678" s="187"/>
      <c r="R678" s="188"/>
      <c r="S678" s="188"/>
      <c r="T678" s="188"/>
      <c r="U678" s="188"/>
      <c r="V678" s="188"/>
      <c r="W678" s="188"/>
      <c r="X678" s="188"/>
      <c r="Y678" s="188"/>
      <c r="Z678" s="188"/>
      <c r="AA678" s="187"/>
      <c r="AB678" s="189"/>
      <c r="AC678" s="187"/>
      <c r="AD678" s="25"/>
      <c r="AE678" s="25"/>
    </row>
    <row r="679">
      <c r="A679" s="187"/>
      <c r="B679" s="187"/>
      <c r="C679" s="187"/>
      <c r="D679" s="187"/>
      <c r="E679" s="187"/>
      <c r="F679" s="187"/>
      <c r="G679" s="188"/>
      <c r="H679" s="187"/>
      <c r="I679" s="187"/>
      <c r="J679" s="188"/>
      <c r="K679" s="188"/>
      <c r="L679" s="188"/>
      <c r="M679" s="188"/>
      <c r="N679" s="188"/>
      <c r="O679" s="188"/>
      <c r="P679" s="189"/>
      <c r="Q679" s="187"/>
      <c r="R679" s="188"/>
      <c r="S679" s="188"/>
      <c r="T679" s="188"/>
      <c r="U679" s="188"/>
      <c r="V679" s="188"/>
      <c r="W679" s="188"/>
      <c r="X679" s="188"/>
      <c r="Y679" s="188"/>
      <c r="Z679" s="188"/>
      <c r="AA679" s="187"/>
      <c r="AB679" s="189"/>
      <c r="AC679" s="187"/>
      <c r="AD679" s="25"/>
      <c r="AE679" s="25"/>
    </row>
    <row r="680">
      <c r="A680" s="187"/>
      <c r="B680" s="187"/>
      <c r="C680" s="187"/>
      <c r="D680" s="187"/>
      <c r="E680" s="187"/>
      <c r="F680" s="187"/>
      <c r="G680" s="188"/>
      <c r="H680" s="187"/>
      <c r="I680" s="187"/>
      <c r="J680" s="188"/>
      <c r="K680" s="188"/>
      <c r="L680" s="188"/>
      <c r="M680" s="188"/>
      <c r="N680" s="188"/>
      <c r="O680" s="188"/>
      <c r="P680" s="189"/>
      <c r="Q680" s="187"/>
      <c r="R680" s="188"/>
      <c r="S680" s="188"/>
      <c r="T680" s="188"/>
      <c r="U680" s="188"/>
      <c r="V680" s="188"/>
      <c r="W680" s="188"/>
      <c r="X680" s="188"/>
      <c r="Y680" s="188"/>
      <c r="Z680" s="188"/>
      <c r="AA680" s="187"/>
      <c r="AB680" s="189"/>
      <c r="AC680" s="187"/>
      <c r="AD680" s="25"/>
      <c r="AE680" s="25"/>
    </row>
    <row r="681">
      <c r="A681" s="187"/>
      <c r="B681" s="187"/>
      <c r="C681" s="187"/>
      <c r="D681" s="187"/>
      <c r="E681" s="187"/>
      <c r="F681" s="187"/>
      <c r="G681" s="188"/>
      <c r="H681" s="187"/>
      <c r="I681" s="187"/>
      <c r="J681" s="188"/>
      <c r="K681" s="188"/>
      <c r="L681" s="188"/>
      <c r="M681" s="188"/>
      <c r="N681" s="188"/>
      <c r="O681" s="188"/>
      <c r="P681" s="189"/>
      <c r="Q681" s="187"/>
      <c r="R681" s="188"/>
      <c r="S681" s="188"/>
      <c r="T681" s="188"/>
      <c r="U681" s="188"/>
      <c r="V681" s="188"/>
      <c r="W681" s="188"/>
      <c r="X681" s="188"/>
      <c r="Y681" s="188"/>
      <c r="Z681" s="188"/>
      <c r="AA681" s="187"/>
      <c r="AB681" s="189"/>
      <c r="AC681" s="187"/>
      <c r="AD681" s="25"/>
      <c r="AE681" s="25"/>
    </row>
    <row r="682">
      <c r="A682" s="187"/>
      <c r="B682" s="187"/>
      <c r="C682" s="187"/>
      <c r="D682" s="187"/>
      <c r="E682" s="187"/>
      <c r="F682" s="187"/>
      <c r="G682" s="188"/>
      <c r="H682" s="187"/>
      <c r="I682" s="187"/>
      <c r="J682" s="188"/>
      <c r="K682" s="188"/>
      <c r="L682" s="188"/>
      <c r="M682" s="188"/>
      <c r="N682" s="188"/>
      <c r="O682" s="188"/>
      <c r="P682" s="189"/>
      <c r="Q682" s="187"/>
      <c r="R682" s="188"/>
      <c r="S682" s="188"/>
      <c r="T682" s="188"/>
      <c r="U682" s="188"/>
      <c r="V682" s="188"/>
      <c r="W682" s="188"/>
      <c r="X682" s="188"/>
      <c r="Y682" s="188"/>
      <c r="Z682" s="188"/>
      <c r="AA682" s="187"/>
      <c r="AB682" s="189"/>
      <c r="AC682" s="187"/>
      <c r="AD682" s="25"/>
      <c r="AE682" s="25"/>
    </row>
    <row r="683">
      <c r="A683" s="187"/>
      <c r="B683" s="187"/>
      <c r="C683" s="187"/>
      <c r="D683" s="187"/>
      <c r="E683" s="187"/>
      <c r="F683" s="187"/>
      <c r="G683" s="188"/>
      <c r="H683" s="187"/>
      <c r="I683" s="187"/>
      <c r="J683" s="188"/>
      <c r="K683" s="188"/>
      <c r="L683" s="188"/>
      <c r="M683" s="188"/>
      <c r="N683" s="188"/>
      <c r="O683" s="188"/>
      <c r="P683" s="189"/>
      <c r="Q683" s="187"/>
      <c r="R683" s="188"/>
      <c r="S683" s="188"/>
      <c r="T683" s="188"/>
      <c r="U683" s="188"/>
      <c r="V683" s="188"/>
      <c r="W683" s="188"/>
      <c r="X683" s="188"/>
      <c r="Y683" s="188"/>
      <c r="Z683" s="188"/>
      <c r="AA683" s="187"/>
      <c r="AB683" s="189"/>
      <c r="AC683" s="187"/>
      <c r="AD683" s="25"/>
      <c r="AE683" s="25"/>
    </row>
    <row r="684">
      <c r="A684" s="187"/>
      <c r="B684" s="187"/>
      <c r="C684" s="187"/>
      <c r="D684" s="187"/>
      <c r="E684" s="187"/>
      <c r="F684" s="187"/>
      <c r="G684" s="188"/>
      <c r="H684" s="187"/>
      <c r="I684" s="187"/>
      <c r="J684" s="188"/>
      <c r="K684" s="188"/>
      <c r="L684" s="188"/>
      <c r="M684" s="188"/>
      <c r="N684" s="188"/>
      <c r="O684" s="188"/>
      <c r="P684" s="189"/>
      <c r="Q684" s="187"/>
      <c r="R684" s="188"/>
      <c r="S684" s="188"/>
      <c r="T684" s="188"/>
      <c r="U684" s="188"/>
      <c r="V684" s="188"/>
      <c r="W684" s="188"/>
      <c r="X684" s="188"/>
      <c r="Y684" s="188"/>
      <c r="Z684" s="188"/>
      <c r="AA684" s="187"/>
      <c r="AB684" s="189"/>
      <c r="AC684" s="187"/>
      <c r="AD684" s="25"/>
      <c r="AE684" s="25"/>
    </row>
    <row r="685">
      <c r="A685" s="187"/>
      <c r="B685" s="187"/>
      <c r="C685" s="187"/>
      <c r="D685" s="187"/>
      <c r="E685" s="187"/>
      <c r="F685" s="187"/>
      <c r="G685" s="188"/>
      <c r="H685" s="187"/>
      <c r="I685" s="187"/>
      <c r="J685" s="188"/>
      <c r="K685" s="188"/>
      <c r="L685" s="188"/>
      <c r="M685" s="188"/>
      <c r="N685" s="188"/>
      <c r="O685" s="188"/>
      <c r="P685" s="189"/>
      <c r="Q685" s="187"/>
      <c r="R685" s="188"/>
      <c r="S685" s="188"/>
      <c r="T685" s="188"/>
      <c r="U685" s="188"/>
      <c r="V685" s="188"/>
      <c r="W685" s="188"/>
      <c r="X685" s="188"/>
      <c r="Y685" s="188"/>
      <c r="Z685" s="188"/>
      <c r="AA685" s="187"/>
      <c r="AB685" s="189"/>
      <c r="AC685" s="187"/>
      <c r="AD685" s="25"/>
      <c r="AE685" s="25"/>
    </row>
    <row r="686">
      <c r="A686" s="187"/>
      <c r="B686" s="187"/>
      <c r="C686" s="187"/>
      <c r="D686" s="187"/>
      <c r="E686" s="187"/>
      <c r="F686" s="187"/>
      <c r="G686" s="188"/>
      <c r="H686" s="188"/>
      <c r="I686" s="188"/>
      <c r="J686" s="188"/>
      <c r="K686" s="188"/>
      <c r="L686" s="188"/>
      <c r="M686" s="188"/>
      <c r="N686" s="188"/>
      <c r="O686" s="188"/>
      <c r="P686" s="189"/>
      <c r="Q686" s="188"/>
      <c r="R686" s="188"/>
      <c r="S686" s="188"/>
      <c r="T686" s="188"/>
      <c r="U686" s="188"/>
      <c r="V686" s="188"/>
      <c r="W686" s="188"/>
      <c r="X686" s="188"/>
      <c r="Y686" s="188"/>
      <c r="Z686" s="188"/>
      <c r="AA686" s="187"/>
      <c r="AB686" s="189"/>
      <c r="AC686" s="187"/>
      <c r="AD686" s="25"/>
      <c r="AE686" s="25"/>
    </row>
    <row r="687">
      <c r="A687" s="187"/>
      <c r="B687" s="187"/>
      <c r="C687" s="187"/>
      <c r="D687" s="187"/>
      <c r="E687" s="187"/>
      <c r="F687" s="187"/>
      <c r="G687" s="188"/>
      <c r="H687" s="187"/>
      <c r="I687" s="187"/>
      <c r="J687" s="188"/>
      <c r="K687" s="188"/>
      <c r="L687" s="188"/>
      <c r="M687" s="188"/>
      <c r="N687" s="188"/>
      <c r="O687" s="188"/>
      <c r="P687" s="189"/>
      <c r="Q687" s="187"/>
      <c r="R687" s="188"/>
      <c r="S687" s="188"/>
      <c r="T687" s="188"/>
      <c r="U687" s="188"/>
      <c r="V687" s="188"/>
      <c r="W687" s="188"/>
      <c r="X687" s="188"/>
      <c r="Y687" s="188"/>
      <c r="Z687" s="188"/>
      <c r="AA687" s="187"/>
      <c r="AB687" s="189"/>
      <c r="AC687" s="187"/>
      <c r="AD687" s="25"/>
      <c r="AE687" s="25"/>
    </row>
    <row r="688">
      <c r="A688" s="187"/>
      <c r="B688" s="187"/>
      <c r="C688" s="187"/>
      <c r="D688" s="187"/>
      <c r="E688" s="187"/>
      <c r="F688" s="187"/>
      <c r="G688" s="188"/>
      <c r="H688" s="188"/>
      <c r="I688" s="188"/>
      <c r="J688" s="188"/>
      <c r="K688" s="188"/>
      <c r="L688" s="188"/>
      <c r="M688" s="188"/>
      <c r="N688" s="188"/>
      <c r="O688" s="188"/>
      <c r="P688" s="189"/>
      <c r="Q688" s="188"/>
      <c r="R688" s="188"/>
      <c r="S688" s="188"/>
      <c r="T688" s="188"/>
      <c r="U688" s="188"/>
      <c r="V688" s="188"/>
      <c r="W688" s="188"/>
      <c r="X688" s="188"/>
      <c r="Y688" s="188"/>
      <c r="Z688" s="188"/>
      <c r="AA688" s="187"/>
      <c r="AB688" s="189"/>
      <c r="AC688" s="187"/>
      <c r="AD688" s="25"/>
      <c r="AE688" s="25"/>
    </row>
    <row r="689">
      <c r="A689" s="187"/>
      <c r="B689" s="187"/>
      <c r="C689" s="187"/>
      <c r="D689" s="187"/>
      <c r="E689" s="187"/>
      <c r="F689" s="187"/>
      <c r="G689" s="188"/>
      <c r="H689" s="187"/>
      <c r="I689" s="187"/>
      <c r="J689" s="188"/>
      <c r="K689" s="187"/>
      <c r="L689" s="188"/>
      <c r="M689" s="188"/>
      <c r="N689" s="188"/>
      <c r="O689" s="188"/>
      <c r="P689" s="189"/>
      <c r="Q689" s="187"/>
      <c r="R689" s="188"/>
      <c r="S689" s="188"/>
      <c r="T689" s="188"/>
      <c r="U689" s="188"/>
      <c r="V689" s="188"/>
      <c r="W689" s="188"/>
      <c r="X689" s="188"/>
      <c r="Y689" s="188"/>
      <c r="Z689" s="188"/>
      <c r="AA689" s="187"/>
      <c r="AB689" s="189"/>
      <c r="AC689" s="187"/>
      <c r="AD689" s="25"/>
      <c r="AE689" s="25"/>
    </row>
    <row r="690">
      <c r="A690" s="187"/>
      <c r="B690" s="187"/>
      <c r="C690" s="187"/>
      <c r="D690" s="187"/>
      <c r="E690" s="187"/>
      <c r="F690" s="187"/>
      <c r="G690" s="188"/>
      <c r="H690" s="187"/>
      <c r="I690" s="187"/>
      <c r="J690" s="188"/>
      <c r="K690" s="187"/>
      <c r="L690" s="188"/>
      <c r="M690" s="188"/>
      <c r="N690" s="188"/>
      <c r="O690" s="188"/>
      <c r="P690" s="190"/>
      <c r="Q690" s="187"/>
      <c r="R690" s="188"/>
      <c r="S690" s="188"/>
      <c r="T690" s="188"/>
      <c r="U690" s="188"/>
      <c r="V690" s="188"/>
      <c r="W690" s="188"/>
      <c r="X690" s="188"/>
      <c r="Y690" s="188"/>
      <c r="Z690" s="188"/>
      <c r="AA690" s="187"/>
      <c r="AB690" s="189"/>
      <c r="AC690" s="187"/>
      <c r="AD690" s="25"/>
      <c r="AE690" s="25"/>
    </row>
    <row r="691">
      <c r="A691" s="187"/>
      <c r="B691" s="187"/>
      <c r="C691" s="187"/>
      <c r="D691" s="187"/>
      <c r="E691" s="187"/>
      <c r="F691" s="187"/>
      <c r="G691" s="188"/>
      <c r="H691" s="188"/>
      <c r="I691" s="188"/>
      <c r="J691" s="188"/>
      <c r="K691" s="188"/>
      <c r="L691" s="188"/>
      <c r="M691" s="188"/>
      <c r="N691" s="188"/>
      <c r="O691" s="188"/>
      <c r="P691" s="189"/>
      <c r="Q691" s="188"/>
      <c r="R691" s="188"/>
      <c r="S691" s="188"/>
      <c r="T691" s="188"/>
      <c r="U691" s="188"/>
      <c r="V691" s="188"/>
      <c r="W691" s="188"/>
      <c r="X691" s="188"/>
      <c r="Y691" s="188"/>
      <c r="Z691" s="188"/>
      <c r="AA691" s="187"/>
      <c r="AB691" s="189"/>
      <c r="AC691" s="187"/>
      <c r="AD691" s="25"/>
      <c r="AE691" s="25"/>
    </row>
    <row r="692">
      <c r="A692" s="187"/>
      <c r="B692" s="187"/>
      <c r="C692" s="187"/>
      <c r="D692" s="187"/>
      <c r="E692" s="187"/>
      <c r="F692" s="187"/>
      <c r="G692" s="188"/>
      <c r="H692" s="187"/>
      <c r="I692" s="187"/>
      <c r="J692" s="188"/>
      <c r="K692" s="187"/>
      <c r="L692" s="188"/>
      <c r="M692" s="188"/>
      <c r="N692" s="188"/>
      <c r="O692" s="188"/>
      <c r="P692" s="190"/>
      <c r="Q692" s="187"/>
      <c r="R692" s="188"/>
      <c r="S692" s="188"/>
      <c r="T692" s="188"/>
      <c r="U692" s="188"/>
      <c r="V692" s="188"/>
      <c r="W692" s="188"/>
      <c r="X692" s="188"/>
      <c r="Y692" s="188"/>
      <c r="Z692" s="188"/>
      <c r="AA692" s="187"/>
      <c r="AB692" s="189"/>
      <c r="AC692" s="187"/>
      <c r="AD692" s="25"/>
      <c r="AE692" s="25"/>
    </row>
    <row r="693">
      <c r="A693" s="187"/>
      <c r="B693" s="187"/>
      <c r="C693" s="187"/>
      <c r="D693" s="187"/>
      <c r="E693" s="187"/>
      <c r="F693" s="187"/>
      <c r="G693" s="188"/>
      <c r="H693" s="187"/>
      <c r="I693" s="187"/>
      <c r="J693" s="188"/>
      <c r="K693" s="187"/>
      <c r="L693" s="188"/>
      <c r="M693" s="188"/>
      <c r="N693" s="188"/>
      <c r="O693" s="188"/>
      <c r="P693" s="189"/>
      <c r="Q693" s="187"/>
      <c r="R693" s="188"/>
      <c r="S693" s="188"/>
      <c r="T693" s="188"/>
      <c r="U693" s="188"/>
      <c r="V693" s="188"/>
      <c r="W693" s="188"/>
      <c r="X693" s="188"/>
      <c r="Y693" s="188"/>
      <c r="Z693" s="188"/>
      <c r="AA693" s="187"/>
      <c r="AB693" s="189"/>
      <c r="AC693" s="187"/>
      <c r="AD693" s="25"/>
      <c r="AE693" s="25"/>
    </row>
    <row r="694">
      <c r="A694" s="187"/>
      <c r="B694" s="187"/>
      <c r="C694" s="187"/>
      <c r="D694" s="187"/>
      <c r="E694" s="187"/>
      <c r="F694" s="187"/>
      <c r="G694" s="188"/>
      <c r="H694" s="187"/>
      <c r="I694" s="187"/>
      <c r="J694" s="188"/>
      <c r="K694" s="187"/>
      <c r="L694" s="188"/>
      <c r="M694" s="188"/>
      <c r="N694" s="188"/>
      <c r="O694" s="188"/>
      <c r="P694" s="189"/>
      <c r="Q694" s="187"/>
      <c r="R694" s="188"/>
      <c r="S694" s="188"/>
      <c r="T694" s="188"/>
      <c r="U694" s="188"/>
      <c r="V694" s="188"/>
      <c r="W694" s="188"/>
      <c r="X694" s="188"/>
      <c r="Y694" s="188"/>
      <c r="Z694" s="188"/>
      <c r="AA694" s="187"/>
      <c r="AB694" s="189"/>
      <c r="AC694" s="187"/>
      <c r="AD694" s="25"/>
      <c r="AE694" s="25"/>
    </row>
    <row r="695">
      <c r="A695" s="187"/>
      <c r="B695" s="187"/>
      <c r="C695" s="187"/>
      <c r="D695" s="187"/>
      <c r="E695" s="187"/>
      <c r="F695" s="187"/>
      <c r="G695" s="188"/>
      <c r="H695" s="187"/>
      <c r="I695" s="187"/>
      <c r="J695" s="188"/>
      <c r="K695" s="187"/>
      <c r="L695" s="188"/>
      <c r="M695" s="188"/>
      <c r="N695" s="188"/>
      <c r="O695" s="188"/>
      <c r="P695" s="189"/>
      <c r="Q695" s="187"/>
      <c r="R695" s="188"/>
      <c r="S695" s="188"/>
      <c r="T695" s="188"/>
      <c r="U695" s="188"/>
      <c r="V695" s="188"/>
      <c r="W695" s="188"/>
      <c r="X695" s="188"/>
      <c r="Y695" s="188"/>
      <c r="Z695" s="188"/>
      <c r="AA695" s="187"/>
      <c r="AB695" s="189"/>
      <c r="AC695" s="187"/>
      <c r="AD695" s="25"/>
      <c r="AE695" s="25"/>
    </row>
    <row r="696">
      <c r="A696" s="187"/>
      <c r="B696" s="187"/>
      <c r="C696" s="187"/>
      <c r="D696" s="187"/>
      <c r="E696" s="187"/>
      <c r="F696" s="187"/>
      <c r="G696" s="188"/>
      <c r="H696" s="187"/>
      <c r="I696" s="187"/>
      <c r="J696" s="188"/>
      <c r="K696" s="187"/>
      <c r="L696" s="188"/>
      <c r="M696" s="188"/>
      <c r="N696" s="188"/>
      <c r="O696" s="188"/>
      <c r="P696" s="190"/>
      <c r="Q696" s="187"/>
      <c r="R696" s="188"/>
      <c r="S696" s="188"/>
      <c r="T696" s="188"/>
      <c r="U696" s="188"/>
      <c r="V696" s="188"/>
      <c r="W696" s="188"/>
      <c r="X696" s="188"/>
      <c r="Y696" s="188"/>
      <c r="Z696" s="188"/>
      <c r="AA696" s="187"/>
      <c r="AB696" s="189"/>
      <c r="AC696" s="187"/>
      <c r="AD696" s="25"/>
      <c r="AE696" s="25"/>
    </row>
    <row r="697">
      <c r="A697" s="187"/>
      <c r="B697" s="187"/>
      <c r="C697" s="187"/>
      <c r="D697" s="187"/>
      <c r="E697" s="187"/>
      <c r="F697" s="187"/>
      <c r="G697" s="188"/>
      <c r="H697" s="188"/>
      <c r="I697" s="188"/>
      <c r="J697" s="188"/>
      <c r="K697" s="188"/>
      <c r="L697" s="188"/>
      <c r="M697" s="188"/>
      <c r="N697" s="188"/>
      <c r="O697" s="188"/>
      <c r="P697" s="190"/>
      <c r="Q697" s="188"/>
      <c r="R697" s="188"/>
      <c r="S697" s="188"/>
      <c r="T697" s="188"/>
      <c r="U697" s="188"/>
      <c r="V697" s="188"/>
      <c r="W697" s="188"/>
      <c r="X697" s="188"/>
      <c r="Y697" s="188"/>
      <c r="Z697" s="188"/>
      <c r="AA697" s="187"/>
      <c r="AB697" s="189"/>
      <c r="AC697" s="187"/>
      <c r="AD697" s="25"/>
      <c r="AE697" s="25"/>
    </row>
    <row r="698">
      <c r="A698" s="187"/>
      <c r="B698" s="187"/>
      <c r="C698" s="187"/>
      <c r="D698" s="187"/>
      <c r="E698" s="187"/>
      <c r="F698" s="187"/>
      <c r="G698" s="188"/>
      <c r="H698" s="188"/>
      <c r="I698" s="188"/>
      <c r="J698" s="188"/>
      <c r="K698" s="188"/>
      <c r="L698" s="188"/>
      <c r="M698" s="188"/>
      <c r="N698" s="188"/>
      <c r="O698" s="188"/>
      <c r="P698" s="189"/>
      <c r="Q698" s="188"/>
      <c r="R698" s="188"/>
      <c r="S698" s="188"/>
      <c r="T698" s="188"/>
      <c r="U698" s="188"/>
      <c r="V698" s="188"/>
      <c r="W698" s="188"/>
      <c r="X698" s="188"/>
      <c r="Y698" s="188"/>
      <c r="Z698" s="188"/>
      <c r="AA698" s="187"/>
      <c r="AB698" s="189"/>
      <c r="AC698" s="187"/>
      <c r="AD698" s="25"/>
      <c r="AE698" s="25"/>
    </row>
    <row r="699">
      <c r="A699" s="187"/>
      <c r="B699" s="187"/>
      <c r="C699" s="187"/>
      <c r="D699" s="187"/>
      <c r="E699" s="187"/>
      <c r="F699" s="187"/>
      <c r="G699" s="188"/>
      <c r="H699" s="187"/>
      <c r="I699" s="187"/>
      <c r="J699" s="188"/>
      <c r="K699" s="187"/>
      <c r="L699" s="188"/>
      <c r="M699" s="188"/>
      <c r="N699" s="188"/>
      <c r="O699" s="188"/>
      <c r="P699" s="189"/>
      <c r="Q699" s="187"/>
      <c r="R699" s="188"/>
      <c r="S699" s="188"/>
      <c r="T699" s="188"/>
      <c r="U699" s="188"/>
      <c r="V699" s="188"/>
      <c r="W699" s="188"/>
      <c r="X699" s="188"/>
      <c r="Y699" s="188"/>
      <c r="Z699" s="188"/>
      <c r="AA699" s="187"/>
      <c r="AB699" s="189"/>
      <c r="AC699" s="187"/>
      <c r="AD699" s="25"/>
      <c r="AE699" s="25"/>
    </row>
    <row r="700">
      <c r="A700" s="187"/>
      <c r="B700" s="187"/>
      <c r="C700" s="187"/>
      <c r="D700" s="187"/>
      <c r="E700" s="187"/>
      <c r="F700" s="187"/>
      <c r="G700" s="188"/>
      <c r="H700" s="188"/>
      <c r="I700" s="188"/>
      <c r="J700" s="188"/>
      <c r="K700" s="188"/>
      <c r="L700" s="188"/>
      <c r="M700" s="188"/>
      <c r="N700" s="188"/>
      <c r="O700" s="188"/>
      <c r="P700" s="190"/>
      <c r="Q700" s="188"/>
      <c r="R700" s="188"/>
      <c r="S700" s="188"/>
      <c r="T700" s="188"/>
      <c r="U700" s="188"/>
      <c r="V700" s="188"/>
      <c r="W700" s="188"/>
      <c r="X700" s="188"/>
      <c r="Y700" s="188"/>
      <c r="Z700" s="188"/>
      <c r="AA700" s="187"/>
      <c r="AB700" s="189"/>
      <c r="AC700" s="187"/>
      <c r="AD700" s="25"/>
      <c r="AE700" s="25"/>
    </row>
    <row r="701">
      <c r="A701" s="187"/>
      <c r="B701" s="187"/>
      <c r="C701" s="187"/>
      <c r="D701" s="187"/>
      <c r="E701" s="187"/>
      <c r="F701" s="187"/>
      <c r="G701" s="188"/>
      <c r="H701" s="187"/>
      <c r="I701" s="187"/>
      <c r="J701" s="188"/>
      <c r="K701" s="187"/>
      <c r="L701" s="188"/>
      <c r="M701" s="188"/>
      <c r="N701" s="188"/>
      <c r="O701" s="188"/>
      <c r="P701" s="190"/>
      <c r="Q701" s="187"/>
      <c r="R701" s="188"/>
      <c r="S701" s="188"/>
      <c r="T701" s="188"/>
      <c r="U701" s="188"/>
      <c r="V701" s="188"/>
      <c r="W701" s="188"/>
      <c r="X701" s="188"/>
      <c r="Y701" s="188"/>
      <c r="Z701" s="188"/>
      <c r="AA701" s="187"/>
      <c r="AB701" s="189"/>
      <c r="AC701" s="187"/>
      <c r="AD701" s="25"/>
      <c r="AE701" s="25"/>
    </row>
    <row r="702">
      <c r="A702" s="187"/>
      <c r="B702" s="187"/>
      <c r="C702" s="187"/>
      <c r="D702" s="187"/>
      <c r="E702" s="187"/>
      <c r="F702" s="187"/>
      <c r="G702" s="188"/>
      <c r="H702" s="187"/>
      <c r="I702" s="187"/>
      <c r="J702" s="188"/>
      <c r="K702" s="187"/>
      <c r="L702" s="188"/>
      <c r="M702" s="188"/>
      <c r="N702" s="188"/>
      <c r="O702" s="188"/>
      <c r="P702" s="189"/>
      <c r="Q702" s="187"/>
      <c r="R702" s="188"/>
      <c r="S702" s="188"/>
      <c r="T702" s="188"/>
      <c r="U702" s="188"/>
      <c r="V702" s="188"/>
      <c r="W702" s="188"/>
      <c r="X702" s="188"/>
      <c r="Y702" s="188"/>
      <c r="Z702" s="188"/>
      <c r="AA702" s="187"/>
      <c r="AB702" s="189"/>
      <c r="AC702" s="187"/>
      <c r="AD702" s="25"/>
      <c r="AE702" s="25"/>
    </row>
    <row r="703">
      <c r="A703" s="187"/>
      <c r="B703" s="187"/>
      <c r="C703" s="187"/>
      <c r="D703" s="187"/>
      <c r="E703" s="187"/>
      <c r="F703" s="187"/>
      <c r="G703" s="188"/>
      <c r="H703" s="187"/>
      <c r="I703" s="187"/>
      <c r="J703" s="188"/>
      <c r="K703" s="187"/>
      <c r="L703" s="188"/>
      <c r="M703" s="188"/>
      <c r="N703" s="188"/>
      <c r="O703" s="188"/>
      <c r="P703" s="189"/>
      <c r="Q703" s="187"/>
      <c r="R703" s="188"/>
      <c r="S703" s="188"/>
      <c r="T703" s="188"/>
      <c r="U703" s="188"/>
      <c r="V703" s="188"/>
      <c r="W703" s="188"/>
      <c r="X703" s="188"/>
      <c r="Y703" s="188"/>
      <c r="Z703" s="188"/>
      <c r="AA703" s="187"/>
      <c r="AB703" s="189"/>
      <c r="AC703" s="187"/>
      <c r="AD703" s="25"/>
      <c r="AE703" s="25"/>
    </row>
    <row r="704">
      <c r="A704" s="187"/>
      <c r="B704" s="187"/>
      <c r="C704" s="187"/>
      <c r="D704" s="187"/>
      <c r="E704" s="187"/>
      <c r="F704" s="187"/>
      <c r="G704" s="188"/>
      <c r="H704" s="187"/>
      <c r="I704" s="187"/>
      <c r="J704" s="188"/>
      <c r="K704" s="187"/>
      <c r="L704" s="188"/>
      <c r="M704" s="188"/>
      <c r="N704" s="188"/>
      <c r="O704" s="188"/>
      <c r="P704" s="189"/>
      <c r="Q704" s="187"/>
      <c r="R704" s="188"/>
      <c r="S704" s="188"/>
      <c r="T704" s="188"/>
      <c r="U704" s="188"/>
      <c r="V704" s="188"/>
      <c r="W704" s="188"/>
      <c r="X704" s="188"/>
      <c r="Y704" s="188"/>
      <c r="Z704" s="188"/>
      <c r="AA704" s="187"/>
      <c r="AB704" s="189"/>
      <c r="AC704" s="187"/>
      <c r="AD704" s="25"/>
      <c r="AE704" s="25"/>
    </row>
    <row r="705">
      <c r="A705" s="187"/>
      <c r="B705" s="187"/>
      <c r="C705" s="187"/>
      <c r="D705" s="187"/>
      <c r="E705" s="187"/>
      <c r="F705" s="187"/>
      <c r="G705" s="188"/>
      <c r="H705" s="187"/>
      <c r="I705" s="187"/>
      <c r="J705" s="188"/>
      <c r="K705" s="187"/>
      <c r="L705" s="188"/>
      <c r="M705" s="188"/>
      <c r="N705" s="188"/>
      <c r="O705" s="188"/>
      <c r="P705" s="189"/>
      <c r="Q705" s="187"/>
      <c r="R705" s="188"/>
      <c r="S705" s="188"/>
      <c r="T705" s="188"/>
      <c r="U705" s="188"/>
      <c r="V705" s="188"/>
      <c r="W705" s="188"/>
      <c r="X705" s="188"/>
      <c r="Y705" s="188"/>
      <c r="Z705" s="188"/>
      <c r="AA705" s="187"/>
      <c r="AB705" s="189"/>
      <c r="AC705" s="187"/>
      <c r="AD705" s="25"/>
      <c r="AE705" s="25"/>
    </row>
    <row r="706">
      <c r="A706" s="187"/>
      <c r="B706" s="187"/>
      <c r="C706" s="187"/>
      <c r="D706" s="187"/>
      <c r="E706" s="187"/>
      <c r="F706" s="187"/>
      <c r="G706" s="188"/>
      <c r="H706" s="187"/>
      <c r="I706" s="187"/>
      <c r="J706" s="188"/>
      <c r="K706" s="187"/>
      <c r="L706" s="188"/>
      <c r="M706" s="188"/>
      <c r="N706" s="188"/>
      <c r="O706" s="188"/>
      <c r="P706" s="190"/>
      <c r="Q706" s="187"/>
      <c r="R706" s="188"/>
      <c r="S706" s="188"/>
      <c r="T706" s="188"/>
      <c r="U706" s="188"/>
      <c r="V706" s="188"/>
      <c r="W706" s="188"/>
      <c r="X706" s="188"/>
      <c r="Y706" s="188"/>
      <c r="Z706" s="188"/>
      <c r="AA706" s="187"/>
      <c r="AB706" s="189"/>
      <c r="AC706" s="187"/>
      <c r="AD706" s="25"/>
      <c r="AE706" s="25"/>
    </row>
    <row r="707">
      <c r="A707" s="187"/>
      <c r="B707" s="187"/>
      <c r="C707" s="187"/>
      <c r="D707" s="187"/>
      <c r="E707" s="187"/>
      <c r="F707" s="187"/>
      <c r="G707" s="188"/>
      <c r="H707" s="187"/>
      <c r="I707" s="187"/>
      <c r="J707" s="188"/>
      <c r="K707" s="187"/>
      <c r="L707" s="188"/>
      <c r="M707" s="188"/>
      <c r="N707" s="188"/>
      <c r="O707" s="188"/>
      <c r="P707" s="189"/>
      <c r="Q707" s="187"/>
      <c r="R707" s="188"/>
      <c r="S707" s="188"/>
      <c r="T707" s="188"/>
      <c r="U707" s="188"/>
      <c r="V707" s="188"/>
      <c r="W707" s="188"/>
      <c r="X707" s="188"/>
      <c r="Y707" s="188"/>
      <c r="Z707" s="188"/>
      <c r="AA707" s="187"/>
      <c r="AB707" s="189"/>
      <c r="AC707" s="187"/>
      <c r="AD707" s="25"/>
      <c r="AE707" s="25"/>
    </row>
    <row r="708">
      <c r="A708" s="187"/>
      <c r="B708" s="187"/>
      <c r="C708" s="187"/>
      <c r="D708" s="187"/>
      <c r="E708" s="187"/>
      <c r="F708" s="187"/>
      <c r="G708" s="188"/>
      <c r="H708" s="187"/>
      <c r="I708" s="187"/>
      <c r="J708" s="188"/>
      <c r="K708" s="187"/>
      <c r="L708" s="188"/>
      <c r="M708" s="188"/>
      <c r="N708" s="188"/>
      <c r="O708" s="188"/>
      <c r="P708" s="189"/>
      <c r="Q708" s="187"/>
      <c r="R708" s="188"/>
      <c r="S708" s="188"/>
      <c r="T708" s="188"/>
      <c r="U708" s="188"/>
      <c r="V708" s="188"/>
      <c r="W708" s="188"/>
      <c r="X708" s="188"/>
      <c r="Y708" s="188"/>
      <c r="Z708" s="188"/>
      <c r="AA708" s="187"/>
      <c r="AB708" s="189"/>
      <c r="AC708" s="187"/>
      <c r="AD708" s="25"/>
      <c r="AE708" s="25"/>
    </row>
    <row r="709">
      <c r="A709" s="187"/>
      <c r="B709" s="187"/>
      <c r="C709" s="187"/>
      <c r="D709" s="187"/>
      <c r="E709" s="187"/>
      <c r="F709" s="187"/>
      <c r="G709" s="188"/>
      <c r="H709" s="188"/>
      <c r="I709" s="188"/>
      <c r="J709" s="188"/>
      <c r="K709" s="188"/>
      <c r="L709" s="188"/>
      <c r="M709" s="188"/>
      <c r="N709" s="188"/>
      <c r="O709" s="188"/>
      <c r="P709" s="189"/>
      <c r="Q709" s="188"/>
      <c r="R709" s="188"/>
      <c r="S709" s="188"/>
      <c r="T709" s="188"/>
      <c r="U709" s="188"/>
      <c r="V709" s="188"/>
      <c r="W709" s="188"/>
      <c r="X709" s="188"/>
      <c r="Y709" s="188"/>
      <c r="Z709" s="188"/>
      <c r="AA709" s="187"/>
      <c r="AB709" s="189"/>
      <c r="AC709" s="187"/>
      <c r="AD709" s="25"/>
      <c r="AE709" s="25"/>
    </row>
    <row r="710">
      <c r="A710" s="187"/>
      <c r="B710" s="187"/>
      <c r="C710" s="187"/>
      <c r="D710" s="187"/>
      <c r="E710" s="187"/>
      <c r="F710" s="187"/>
      <c r="G710" s="188"/>
      <c r="H710" s="187"/>
      <c r="I710" s="187"/>
      <c r="J710" s="188"/>
      <c r="K710" s="187"/>
      <c r="L710" s="188"/>
      <c r="M710" s="188"/>
      <c r="N710" s="188"/>
      <c r="O710" s="188"/>
      <c r="P710" s="190"/>
      <c r="Q710" s="187"/>
      <c r="R710" s="188"/>
      <c r="S710" s="188"/>
      <c r="T710" s="188"/>
      <c r="U710" s="188"/>
      <c r="V710" s="188"/>
      <c r="W710" s="188"/>
      <c r="X710" s="188"/>
      <c r="Y710" s="188"/>
      <c r="Z710" s="188"/>
      <c r="AA710" s="187"/>
      <c r="AB710" s="189"/>
      <c r="AC710" s="187"/>
      <c r="AD710" s="25"/>
      <c r="AE710" s="25"/>
    </row>
    <row r="711">
      <c r="A711" s="187"/>
      <c r="B711" s="187"/>
      <c r="C711" s="187"/>
      <c r="D711" s="187"/>
      <c r="E711" s="187"/>
      <c r="F711" s="187"/>
      <c r="G711" s="188"/>
      <c r="H711" s="187"/>
      <c r="I711" s="187"/>
      <c r="J711" s="188"/>
      <c r="K711" s="188"/>
      <c r="L711" s="188"/>
      <c r="M711" s="188"/>
      <c r="N711" s="188"/>
      <c r="O711" s="188"/>
      <c r="P711" s="189"/>
      <c r="Q711" s="187"/>
      <c r="R711" s="188"/>
      <c r="S711" s="188"/>
      <c r="T711" s="188"/>
      <c r="U711" s="188"/>
      <c r="V711" s="188"/>
      <c r="W711" s="188"/>
      <c r="X711" s="188"/>
      <c r="Y711" s="188"/>
      <c r="Z711" s="188"/>
      <c r="AA711" s="187"/>
      <c r="AB711" s="189"/>
      <c r="AC711" s="187"/>
      <c r="AD711" s="25"/>
      <c r="AE711" s="25"/>
    </row>
    <row r="712">
      <c r="A712" s="187"/>
      <c r="B712" s="187"/>
      <c r="C712" s="187"/>
      <c r="D712" s="187"/>
      <c r="E712" s="187"/>
      <c r="F712" s="187"/>
      <c r="G712" s="188"/>
      <c r="H712" s="188"/>
      <c r="I712" s="188"/>
      <c r="J712" s="188"/>
      <c r="K712" s="188"/>
      <c r="L712" s="188"/>
      <c r="M712" s="188"/>
      <c r="N712" s="188"/>
      <c r="O712" s="188"/>
      <c r="P712" s="189"/>
      <c r="Q712" s="188"/>
      <c r="R712" s="188"/>
      <c r="S712" s="188"/>
      <c r="T712" s="188"/>
      <c r="U712" s="188"/>
      <c r="V712" s="188"/>
      <c r="W712" s="188"/>
      <c r="X712" s="188"/>
      <c r="Y712" s="188"/>
      <c r="Z712" s="188"/>
      <c r="AA712" s="187"/>
      <c r="AB712" s="189"/>
      <c r="AC712" s="187"/>
      <c r="AD712" s="25"/>
      <c r="AE712" s="25"/>
    </row>
    <row r="713">
      <c r="A713" s="187"/>
      <c r="B713" s="187"/>
      <c r="C713" s="187"/>
      <c r="D713" s="187"/>
      <c r="E713" s="187"/>
      <c r="F713" s="187"/>
      <c r="G713" s="188"/>
      <c r="H713" s="187"/>
      <c r="I713" s="187"/>
      <c r="J713" s="188"/>
      <c r="K713" s="187"/>
      <c r="L713" s="188"/>
      <c r="M713" s="188"/>
      <c r="N713" s="188"/>
      <c r="O713" s="188"/>
      <c r="P713" s="189"/>
      <c r="Q713" s="187"/>
      <c r="R713" s="188"/>
      <c r="S713" s="188"/>
      <c r="T713" s="188"/>
      <c r="U713" s="188"/>
      <c r="V713" s="188"/>
      <c r="W713" s="188"/>
      <c r="X713" s="188"/>
      <c r="Y713" s="188"/>
      <c r="Z713" s="188"/>
      <c r="AA713" s="187"/>
      <c r="AB713" s="189"/>
      <c r="AC713" s="187"/>
      <c r="AD713" s="25"/>
      <c r="AE713" s="25"/>
    </row>
    <row r="714">
      <c r="A714" s="187"/>
      <c r="B714" s="187"/>
      <c r="C714" s="187"/>
      <c r="D714" s="187"/>
      <c r="E714" s="187"/>
      <c r="F714" s="187"/>
      <c r="G714" s="188"/>
      <c r="H714" s="187"/>
      <c r="I714" s="187"/>
      <c r="J714" s="188"/>
      <c r="K714" s="187"/>
      <c r="L714" s="188"/>
      <c r="M714" s="188"/>
      <c r="N714" s="188"/>
      <c r="O714" s="188"/>
      <c r="P714" s="189"/>
      <c r="Q714" s="187"/>
      <c r="R714" s="188"/>
      <c r="S714" s="188"/>
      <c r="T714" s="188"/>
      <c r="U714" s="188"/>
      <c r="V714" s="188"/>
      <c r="W714" s="188"/>
      <c r="X714" s="188"/>
      <c r="Y714" s="188"/>
      <c r="Z714" s="188"/>
      <c r="AA714" s="187"/>
      <c r="AB714" s="189"/>
      <c r="AC714" s="187"/>
      <c r="AD714" s="25"/>
      <c r="AE714" s="25"/>
    </row>
    <row r="715">
      <c r="A715" s="187"/>
      <c r="B715" s="187"/>
      <c r="C715" s="187"/>
      <c r="D715" s="187"/>
      <c r="E715" s="187"/>
      <c r="F715" s="187"/>
      <c r="G715" s="188"/>
      <c r="H715" s="188"/>
      <c r="I715" s="188"/>
      <c r="J715" s="188"/>
      <c r="K715" s="188"/>
      <c r="L715" s="188"/>
      <c r="M715" s="188"/>
      <c r="N715" s="188"/>
      <c r="O715" s="188"/>
      <c r="P715" s="189"/>
      <c r="Q715" s="188"/>
      <c r="R715" s="188"/>
      <c r="S715" s="188"/>
      <c r="T715" s="188"/>
      <c r="U715" s="188"/>
      <c r="V715" s="188"/>
      <c r="W715" s="188"/>
      <c r="X715" s="188"/>
      <c r="Y715" s="188"/>
      <c r="Z715" s="188"/>
      <c r="AA715" s="187"/>
      <c r="AB715" s="189"/>
      <c r="AC715" s="187"/>
      <c r="AD715" s="25"/>
      <c r="AE715" s="25"/>
    </row>
    <row r="716">
      <c r="A716" s="187"/>
      <c r="B716" s="187"/>
      <c r="C716" s="187"/>
      <c r="D716" s="187"/>
      <c r="E716" s="187"/>
      <c r="F716" s="187"/>
      <c r="G716" s="188"/>
      <c r="H716" s="187"/>
      <c r="I716" s="187"/>
      <c r="J716" s="188"/>
      <c r="K716" s="187"/>
      <c r="L716" s="188"/>
      <c r="M716" s="188"/>
      <c r="N716" s="188"/>
      <c r="O716" s="188"/>
      <c r="P716" s="190"/>
      <c r="Q716" s="187"/>
      <c r="R716" s="188"/>
      <c r="S716" s="188"/>
      <c r="T716" s="188"/>
      <c r="U716" s="188"/>
      <c r="V716" s="188"/>
      <c r="W716" s="188"/>
      <c r="X716" s="188"/>
      <c r="Y716" s="188"/>
      <c r="Z716" s="188"/>
      <c r="AA716" s="187"/>
      <c r="AB716" s="189"/>
      <c r="AC716" s="187"/>
      <c r="AD716" s="25"/>
      <c r="AE716" s="25"/>
    </row>
    <row r="717">
      <c r="A717" s="187"/>
      <c r="B717" s="187"/>
      <c r="C717" s="187"/>
      <c r="D717" s="187"/>
      <c r="E717" s="187"/>
      <c r="F717" s="187"/>
      <c r="G717" s="188"/>
      <c r="H717" s="188"/>
      <c r="I717" s="188"/>
      <c r="J717" s="188"/>
      <c r="K717" s="188"/>
      <c r="L717" s="188"/>
      <c r="M717" s="188"/>
      <c r="N717" s="188"/>
      <c r="O717" s="188"/>
      <c r="P717" s="189"/>
      <c r="Q717" s="188"/>
      <c r="R717" s="188"/>
      <c r="S717" s="188"/>
      <c r="T717" s="188"/>
      <c r="U717" s="188"/>
      <c r="V717" s="188"/>
      <c r="W717" s="188"/>
      <c r="X717" s="188"/>
      <c r="Y717" s="188"/>
      <c r="Z717" s="188"/>
      <c r="AA717" s="187"/>
      <c r="AB717" s="189"/>
      <c r="AC717" s="187"/>
      <c r="AD717" s="25"/>
      <c r="AE717" s="25"/>
    </row>
    <row r="718">
      <c r="A718" s="187"/>
      <c r="B718" s="187"/>
      <c r="C718" s="187"/>
      <c r="D718" s="187"/>
      <c r="E718" s="187"/>
      <c r="F718" s="187"/>
      <c r="G718" s="188"/>
      <c r="H718" s="188"/>
      <c r="I718" s="188"/>
      <c r="J718" s="188"/>
      <c r="K718" s="188"/>
      <c r="L718" s="188"/>
      <c r="M718" s="188"/>
      <c r="N718" s="188"/>
      <c r="O718" s="188"/>
      <c r="P718" s="190"/>
      <c r="Q718" s="188"/>
      <c r="R718" s="188"/>
      <c r="S718" s="188"/>
      <c r="T718" s="188"/>
      <c r="U718" s="188"/>
      <c r="V718" s="188"/>
      <c r="W718" s="188"/>
      <c r="X718" s="188"/>
      <c r="Y718" s="188"/>
      <c r="Z718" s="188"/>
      <c r="AA718" s="187"/>
      <c r="AB718" s="189"/>
      <c r="AC718" s="187"/>
      <c r="AD718" s="25"/>
      <c r="AE718" s="25"/>
    </row>
    <row r="719">
      <c r="A719" s="187"/>
      <c r="B719" s="187"/>
      <c r="C719" s="187"/>
      <c r="D719" s="187"/>
      <c r="E719" s="187"/>
      <c r="F719" s="187"/>
      <c r="G719" s="188"/>
      <c r="H719" s="187"/>
      <c r="I719" s="187"/>
      <c r="J719" s="188"/>
      <c r="K719" s="187"/>
      <c r="L719" s="188"/>
      <c r="M719" s="188"/>
      <c r="N719" s="188"/>
      <c r="O719" s="188"/>
      <c r="P719" s="189"/>
      <c r="Q719" s="187"/>
      <c r="R719" s="188"/>
      <c r="S719" s="188"/>
      <c r="T719" s="188"/>
      <c r="U719" s="188"/>
      <c r="V719" s="188"/>
      <c r="W719" s="188"/>
      <c r="X719" s="188"/>
      <c r="Y719" s="188"/>
      <c r="Z719" s="188"/>
      <c r="AA719" s="187"/>
      <c r="AB719" s="189"/>
      <c r="AC719" s="187"/>
      <c r="AD719" s="25"/>
      <c r="AE719" s="25"/>
    </row>
    <row r="720">
      <c r="A720" s="187"/>
      <c r="B720" s="187"/>
      <c r="C720" s="187"/>
      <c r="D720" s="187"/>
      <c r="E720" s="187"/>
      <c r="F720" s="187"/>
      <c r="G720" s="188"/>
      <c r="H720" s="187"/>
      <c r="I720" s="187"/>
      <c r="J720" s="188"/>
      <c r="K720" s="187"/>
      <c r="L720" s="188"/>
      <c r="M720" s="188"/>
      <c r="N720" s="188"/>
      <c r="O720" s="188"/>
      <c r="P720" s="189"/>
      <c r="Q720" s="187"/>
      <c r="R720" s="188"/>
      <c r="S720" s="188"/>
      <c r="T720" s="188"/>
      <c r="U720" s="188"/>
      <c r="V720" s="188"/>
      <c r="W720" s="188"/>
      <c r="X720" s="188"/>
      <c r="Y720" s="188"/>
      <c r="Z720" s="188"/>
      <c r="AA720" s="187"/>
      <c r="AB720" s="189"/>
      <c r="AC720" s="187"/>
      <c r="AD720" s="25"/>
      <c r="AE720" s="25"/>
    </row>
    <row r="721">
      <c r="A721" s="187"/>
      <c r="B721" s="187"/>
      <c r="C721" s="187"/>
      <c r="D721" s="187"/>
      <c r="E721" s="187"/>
      <c r="F721" s="187"/>
      <c r="G721" s="188"/>
      <c r="H721" s="188"/>
      <c r="I721" s="188"/>
      <c r="J721" s="188"/>
      <c r="K721" s="188"/>
      <c r="L721" s="188"/>
      <c r="M721" s="188"/>
      <c r="N721" s="188"/>
      <c r="O721" s="188"/>
      <c r="P721" s="189"/>
      <c r="Q721" s="188"/>
      <c r="R721" s="188"/>
      <c r="S721" s="188"/>
      <c r="T721" s="188"/>
      <c r="U721" s="188"/>
      <c r="V721" s="188"/>
      <c r="W721" s="188"/>
      <c r="X721" s="188"/>
      <c r="Y721" s="188"/>
      <c r="Z721" s="188"/>
      <c r="AA721" s="187"/>
      <c r="AB721" s="189"/>
      <c r="AC721" s="187"/>
      <c r="AD721" s="25"/>
      <c r="AE721" s="25"/>
    </row>
    <row r="722">
      <c r="A722" s="187"/>
      <c r="B722" s="187"/>
      <c r="C722" s="187"/>
      <c r="D722" s="187"/>
      <c r="E722" s="187"/>
      <c r="F722" s="187"/>
      <c r="G722" s="188"/>
      <c r="H722" s="187"/>
      <c r="I722" s="187"/>
      <c r="J722" s="188"/>
      <c r="K722" s="187"/>
      <c r="L722" s="188"/>
      <c r="M722" s="188"/>
      <c r="N722" s="188"/>
      <c r="O722" s="188"/>
      <c r="P722" s="189"/>
      <c r="Q722" s="187"/>
      <c r="R722" s="188"/>
      <c r="S722" s="188"/>
      <c r="T722" s="188"/>
      <c r="U722" s="188"/>
      <c r="V722" s="188"/>
      <c r="W722" s="188"/>
      <c r="X722" s="188"/>
      <c r="Y722" s="188"/>
      <c r="Z722" s="188"/>
      <c r="AA722" s="187"/>
      <c r="AB722" s="189"/>
      <c r="AC722" s="187"/>
      <c r="AD722" s="25"/>
      <c r="AE722" s="25"/>
    </row>
    <row r="723">
      <c r="A723" s="187"/>
      <c r="B723" s="187"/>
      <c r="C723" s="187"/>
      <c r="D723" s="187"/>
      <c r="E723" s="187"/>
      <c r="F723" s="187"/>
      <c r="G723" s="188"/>
      <c r="H723" s="187"/>
      <c r="I723" s="187"/>
      <c r="J723" s="188"/>
      <c r="K723" s="187"/>
      <c r="L723" s="188"/>
      <c r="M723" s="188"/>
      <c r="N723" s="188"/>
      <c r="O723" s="188"/>
      <c r="P723" s="190"/>
      <c r="Q723" s="187"/>
      <c r="R723" s="188"/>
      <c r="S723" s="188"/>
      <c r="T723" s="188"/>
      <c r="U723" s="188"/>
      <c r="V723" s="188"/>
      <c r="W723" s="188"/>
      <c r="X723" s="188"/>
      <c r="Y723" s="188"/>
      <c r="Z723" s="188"/>
      <c r="AA723" s="187"/>
      <c r="AB723" s="189"/>
      <c r="AC723" s="187"/>
      <c r="AD723" s="25"/>
      <c r="AE723" s="25"/>
    </row>
    <row r="724">
      <c r="A724" s="187"/>
      <c r="B724" s="187"/>
      <c r="C724" s="187"/>
      <c r="D724" s="187"/>
      <c r="E724" s="187"/>
      <c r="F724" s="187"/>
      <c r="G724" s="188"/>
      <c r="H724" s="187"/>
      <c r="I724" s="187"/>
      <c r="J724" s="188"/>
      <c r="K724" s="187"/>
      <c r="L724" s="188"/>
      <c r="M724" s="188"/>
      <c r="N724" s="188"/>
      <c r="O724" s="188"/>
      <c r="P724" s="190"/>
      <c r="Q724" s="187"/>
      <c r="R724" s="188"/>
      <c r="S724" s="188"/>
      <c r="T724" s="188"/>
      <c r="U724" s="188"/>
      <c r="V724" s="188"/>
      <c r="W724" s="188"/>
      <c r="X724" s="188"/>
      <c r="Y724" s="188"/>
      <c r="Z724" s="188"/>
      <c r="AA724" s="187"/>
      <c r="AB724" s="189"/>
      <c r="AC724" s="187"/>
      <c r="AD724" s="25"/>
      <c r="AE724" s="25"/>
    </row>
    <row r="725">
      <c r="A725" s="187"/>
      <c r="B725" s="187"/>
      <c r="C725" s="187"/>
      <c r="D725" s="187"/>
      <c r="E725" s="187"/>
      <c r="F725" s="187"/>
      <c r="G725" s="188"/>
      <c r="H725" s="187"/>
      <c r="I725" s="187"/>
      <c r="J725" s="188"/>
      <c r="K725" s="187"/>
      <c r="L725" s="188"/>
      <c r="M725" s="188"/>
      <c r="N725" s="188"/>
      <c r="O725" s="188"/>
      <c r="P725" s="190"/>
      <c r="Q725" s="187"/>
      <c r="R725" s="188"/>
      <c r="S725" s="188"/>
      <c r="T725" s="188"/>
      <c r="U725" s="188"/>
      <c r="V725" s="188"/>
      <c r="W725" s="188"/>
      <c r="X725" s="188"/>
      <c r="Y725" s="188"/>
      <c r="Z725" s="188"/>
      <c r="AA725" s="187"/>
      <c r="AB725" s="189"/>
      <c r="AC725" s="187"/>
      <c r="AD725" s="25"/>
      <c r="AE725" s="25"/>
    </row>
    <row r="726">
      <c r="A726" s="187"/>
      <c r="B726" s="187"/>
      <c r="C726" s="187"/>
      <c r="D726" s="187"/>
      <c r="E726" s="187"/>
      <c r="F726" s="187"/>
      <c r="G726" s="188"/>
      <c r="H726" s="187"/>
      <c r="I726" s="187"/>
      <c r="J726" s="188"/>
      <c r="K726" s="187"/>
      <c r="L726" s="188"/>
      <c r="M726" s="188"/>
      <c r="N726" s="188"/>
      <c r="O726" s="188"/>
      <c r="P726" s="189"/>
      <c r="Q726" s="187"/>
      <c r="R726" s="188"/>
      <c r="S726" s="188"/>
      <c r="T726" s="188"/>
      <c r="U726" s="188"/>
      <c r="V726" s="188"/>
      <c r="W726" s="188"/>
      <c r="X726" s="188"/>
      <c r="Y726" s="188"/>
      <c r="Z726" s="188"/>
      <c r="AA726" s="187"/>
      <c r="AB726" s="189"/>
      <c r="AC726" s="187"/>
      <c r="AD726" s="25"/>
      <c r="AE726" s="25"/>
    </row>
    <row r="727">
      <c r="A727" s="187"/>
      <c r="B727" s="187"/>
      <c r="C727" s="187"/>
      <c r="D727" s="187"/>
      <c r="E727" s="187"/>
      <c r="F727" s="187"/>
      <c r="G727" s="188"/>
      <c r="H727" s="187"/>
      <c r="I727" s="187"/>
      <c r="J727" s="188"/>
      <c r="K727" s="187"/>
      <c r="L727" s="188"/>
      <c r="M727" s="188"/>
      <c r="N727" s="188"/>
      <c r="O727" s="188"/>
      <c r="P727" s="189"/>
      <c r="Q727" s="187"/>
      <c r="R727" s="188"/>
      <c r="S727" s="188"/>
      <c r="T727" s="188"/>
      <c r="U727" s="188"/>
      <c r="V727" s="188"/>
      <c r="W727" s="188"/>
      <c r="X727" s="188"/>
      <c r="Y727" s="188"/>
      <c r="Z727" s="188"/>
      <c r="AA727" s="187"/>
      <c r="AB727" s="189"/>
      <c r="AC727" s="187"/>
      <c r="AD727" s="25"/>
      <c r="AE727" s="25"/>
    </row>
    <row r="728">
      <c r="A728" s="187"/>
      <c r="B728" s="187"/>
      <c r="C728" s="187"/>
      <c r="D728" s="187"/>
      <c r="E728" s="187"/>
      <c r="F728" s="187"/>
      <c r="G728" s="188"/>
      <c r="H728" s="187"/>
      <c r="I728" s="187"/>
      <c r="J728" s="188"/>
      <c r="K728" s="187"/>
      <c r="L728" s="188"/>
      <c r="M728" s="188"/>
      <c r="N728" s="188"/>
      <c r="O728" s="188"/>
      <c r="P728" s="189"/>
      <c r="Q728" s="187"/>
      <c r="R728" s="188"/>
      <c r="S728" s="188"/>
      <c r="T728" s="188"/>
      <c r="U728" s="188"/>
      <c r="V728" s="188"/>
      <c r="W728" s="188"/>
      <c r="X728" s="188"/>
      <c r="Y728" s="188"/>
      <c r="Z728" s="188"/>
      <c r="AA728" s="187"/>
      <c r="AB728" s="189"/>
      <c r="AC728" s="187"/>
      <c r="AD728" s="25"/>
      <c r="AE728" s="25"/>
    </row>
    <row r="729">
      <c r="A729" s="187"/>
      <c r="B729" s="187"/>
      <c r="C729" s="187"/>
      <c r="D729" s="187"/>
      <c r="E729" s="187"/>
      <c r="F729" s="187"/>
      <c r="G729" s="188"/>
      <c r="H729" s="187"/>
      <c r="I729" s="187"/>
      <c r="J729" s="188"/>
      <c r="K729" s="187"/>
      <c r="L729" s="188"/>
      <c r="M729" s="188"/>
      <c r="N729" s="188"/>
      <c r="O729" s="188"/>
      <c r="P729" s="189"/>
      <c r="Q729" s="187"/>
      <c r="R729" s="188"/>
      <c r="S729" s="188"/>
      <c r="T729" s="188"/>
      <c r="U729" s="188"/>
      <c r="V729" s="188"/>
      <c r="W729" s="188"/>
      <c r="X729" s="188"/>
      <c r="Y729" s="188"/>
      <c r="Z729" s="188"/>
      <c r="AA729" s="187"/>
      <c r="AB729" s="189"/>
      <c r="AC729" s="187"/>
      <c r="AD729" s="25"/>
      <c r="AE729" s="25"/>
    </row>
    <row r="730">
      <c r="A730" s="187"/>
      <c r="B730" s="187"/>
      <c r="C730" s="187"/>
      <c r="D730" s="187"/>
      <c r="E730" s="187"/>
      <c r="F730" s="187"/>
      <c r="G730" s="188"/>
      <c r="H730" s="188"/>
      <c r="I730" s="188"/>
      <c r="J730" s="188"/>
      <c r="K730" s="188"/>
      <c r="L730" s="188"/>
      <c r="M730" s="188"/>
      <c r="N730" s="188"/>
      <c r="O730" s="188"/>
      <c r="P730" s="190"/>
      <c r="Q730" s="188"/>
      <c r="R730" s="188"/>
      <c r="S730" s="188"/>
      <c r="T730" s="188"/>
      <c r="U730" s="188"/>
      <c r="V730" s="188"/>
      <c r="W730" s="188"/>
      <c r="X730" s="188"/>
      <c r="Y730" s="188"/>
      <c r="Z730" s="188"/>
      <c r="AA730" s="187"/>
      <c r="AB730" s="189"/>
      <c r="AC730" s="187"/>
      <c r="AD730" s="25"/>
      <c r="AE730" s="25"/>
    </row>
    <row r="731">
      <c r="A731" s="187"/>
      <c r="B731" s="187"/>
      <c r="C731" s="187"/>
      <c r="D731" s="187"/>
      <c r="E731" s="187"/>
      <c r="F731" s="187"/>
      <c r="G731" s="188"/>
      <c r="H731" s="187"/>
      <c r="I731" s="187"/>
      <c r="J731" s="188"/>
      <c r="K731" s="187"/>
      <c r="L731" s="188"/>
      <c r="M731" s="188"/>
      <c r="N731" s="188"/>
      <c r="O731" s="188"/>
      <c r="P731" s="189"/>
      <c r="Q731" s="187"/>
      <c r="R731" s="188"/>
      <c r="S731" s="188"/>
      <c r="T731" s="188"/>
      <c r="U731" s="188"/>
      <c r="V731" s="188"/>
      <c r="W731" s="188"/>
      <c r="X731" s="188"/>
      <c r="Y731" s="188"/>
      <c r="Z731" s="188"/>
      <c r="AA731" s="187"/>
      <c r="AB731" s="189"/>
      <c r="AC731" s="187"/>
      <c r="AD731" s="25"/>
      <c r="AE731" s="25"/>
    </row>
    <row r="732">
      <c r="A732" s="187"/>
      <c r="B732" s="187"/>
      <c r="C732" s="187"/>
      <c r="D732" s="187"/>
      <c r="E732" s="187"/>
      <c r="F732" s="187"/>
      <c r="G732" s="188"/>
      <c r="H732" s="187"/>
      <c r="I732" s="187"/>
      <c r="J732" s="188"/>
      <c r="K732" s="187"/>
      <c r="L732" s="188"/>
      <c r="M732" s="188"/>
      <c r="N732" s="188"/>
      <c r="O732" s="188"/>
      <c r="P732" s="189"/>
      <c r="Q732" s="187"/>
      <c r="R732" s="188"/>
      <c r="S732" s="188"/>
      <c r="T732" s="188"/>
      <c r="U732" s="188"/>
      <c r="V732" s="188"/>
      <c r="W732" s="188"/>
      <c r="X732" s="188"/>
      <c r="Y732" s="188"/>
      <c r="Z732" s="188"/>
      <c r="AA732" s="187"/>
      <c r="AB732" s="189"/>
      <c r="AC732" s="187"/>
      <c r="AD732" s="25"/>
      <c r="AE732" s="25"/>
    </row>
    <row r="733">
      <c r="A733" s="187"/>
      <c r="B733" s="187"/>
      <c r="C733" s="187"/>
      <c r="D733" s="187"/>
      <c r="E733" s="187"/>
      <c r="F733" s="187"/>
      <c r="G733" s="188"/>
      <c r="H733" s="187"/>
      <c r="I733" s="187"/>
      <c r="J733" s="188"/>
      <c r="K733" s="187"/>
      <c r="L733" s="188"/>
      <c r="M733" s="188"/>
      <c r="N733" s="188"/>
      <c r="O733" s="188"/>
      <c r="P733" s="189"/>
      <c r="Q733" s="187"/>
      <c r="R733" s="188"/>
      <c r="S733" s="188"/>
      <c r="T733" s="188"/>
      <c r="U733" s="188"/>
      <c r="V733" s="188"/>
      <c r="W733" s="188"/>
      <c r="X733" s="188"/>
      <c r="Y733" s="188"/>
      <c r="Z733" s="188"/>
      <c r="AA733" s="187"/>
      <c r="AB733" s="189"/>
      <c r="AC733" s="187"/>
      <c r="AD733" s="25"/>
      <c r="AE733" s="25"/>
    </row>
    <row r="734">
      <c r="A734" s="187"/>
      <c r="B734" s="187"/>
      <c r="C734" s="187"/>
      <c r="D734" s="187"/>
      <c r="E734" s="187"/>
      <c r="F734" s="187"/>
      <c r="G734" s="188"/>
      <c r="H734" s="187"/>
      <c r="I734" s="187"/>
      <c r="J734" s="188"/>
      <c r="K734" s="187"/>
      <c r="L734" s="188"/>
      <c r="M734" s="188"/>
      <c r="N734" s="188"/>
      <c r="O734" s="188"/>
      <c r="P734" s="190"/>
      <c r="Q734" s="187"/>
      <c r="R734" s="188"/>
      <c r="S734" s="188"/>
      <c r="T734" s="188"/>
      <c r="U734" s="188"/>
      <c r="V734" s="188"/>
      <c r="W734" s="188"/>
      <c r="X734" s="188"/>
      <c r="Y734" s="188"/>
      <c r="Z734" s="188"/>
      <c r="AA734" s="187"/>
      <c r="AB734" s="189"/>
      <c r="AC734" s="187"/>
      <c r="AD734" s="25"/>
      <c r="AE734" s="25"/>
    </row>
    <row r="735">
      <c r="A735" s="187"/>
      <c r="B735" s="187"/>
      <c r="C735" s="187"/>
      <c r="D735" s="187"/>
      <c r="E735" s="187"/>
      <c r="F735" s="187"/>
      <c r="G735" s="188"/>
      <c r="H735" s="187"/>
      <c r="I735" s="187"/>
      <c r="J735" s="188"/>
      <c r="K735" s="187"/>
      <c r="L735" s="188"/>
      <c r="M735" s="188"/>
      <c r="N735" s="188"/>
      <c r="O735" s="188"/>
      <c r="P735" s="189"/>
      <c r="Q735" s="187"/>
      <c r="R735" s="188"/>
      <c r="S735" s="188"/>
      <c r="T735" s="188"/>
      <c r="U735" s="188"/>
      <c r="V735" s="188"/>
      <c r="W735" s="188"/>
      <c r="X735" s="188"/>
      <c r="Y735" s="188"/>
      <c r="Z735" s="188"/>
      <c r="AA735" s="187"/>
      <c r="AB735" s="189"/>
      <c r="AC735" s="187"/>
      <c r="AD735" s="25"/>
      <c r="AE735" s="25"/>
    </row>
    <row r="736">
      <c r="A736" s="187"/>
      <c r="B736" s="187"/>
      <c r="C736" s="187"/>
      <c r="D736" s="187"/>
      <c r="E736" s="187"/>
      <c r="F736" s="187"/>
      <c r="G736" s="188"/>
      <c r="H736" s="187"/>
      <c r="I736" s="187"/>
      <c r="J736" s="188"/>
      <c r="K736" s="187"/>
      <c r="L736" s="188"/>
      <c r="M736" s="188"/>
      <c r="N736" s="188"/>
      <c r="O736" s="188"/>
      <c r="P736" s="190"/>
      <c r="Q736" s="187"/>
      <c r="R736" s="188"/>
      <c r="S736" s="188"/>
      <c r="T736" s="188"/>
      <c r="U736" s="188"/>
      <c r="V736" s="188"/>
      <c r="W736" s="188"/>
      <c r="X736" s="188"/>
      <c r="Y736" s="188"/>
      <c r="Z736" s="188"/>
      <c r="AA736" s="187"/>
      <c r="AB736" s="189"/>
      <c r="AC736" s="187"/>
      <c r="AD736" s="25"/>
      <c r="AE736" s="25"/>
    </row>
    <row r="737">
      <c r="A737" s="187"/>
      <c r="B737" s="187"/>
      <c r="C737" s="187"/>
      <c r="D737" s="187"/>
      <c r="E737" s="187"/>
      <c r="F737" s="187"/>
      <c r="G737" s="188"/>
      <c r="H737" s="187"/>
      <c r="I737" s="187"/>
      <c r="J737" s="188"/>
      <c r="K737" s="187"/>
      <c r="L737" s="188"/>
      <c r="M737" s="188"/>
      <c r="N737" s="188"/>
      <c r="O737" s="188"/>
      <c r="P737" s="189"/>
      <c r="Q737" s="187"/>
      <c r="R737" s="188"/>
      <c r="S737" s="188"/>
      <c r="T737" s="188"/>
      <c r="U737" s="188"/>
      <c r="V737" s="188"/>
      <c r="W737" s="188"/>
      <c r="X737" s="188"/>
      <c r="Y737" s="188"/>
      <c r="Z737" s="188"/>
      <c r="AA737" s="187"/>
      <c r="AB737" s="189"/>
      <c r="AC737" s="187"/>
      <c r="AD737" s="25"/>
      <c r="AE737" s="25"/>
    </row>
    <row r="738">
      <c r="A738" s="187"/>
      <c r="B738" s="187"/>
      <c r="C738" s="187"/>
      <c r="D738" s="187"/>
      <c r="E738" s="187"/>
      <c r="F738" s="187"/>
      <c r="G738" s="188"/>
      <c r="H738" s="187"/>
      <c r="I738" s="187"/>
      <c r="J738" s="188"/>
      <c r="K738" s="187"/>
      <c r="L738" s="188"/>
      <c r="M738" s="188"/>
      <c r="N738" s="188"/>
      <c r="O738" s="188"/>
      <c r="P738" s="189"/>
      <c r="Q738" s="187"/>
      <c r="R738" s="188"/>
      <c r="S738" s="188"/>
      <c r="T738" s="188"/>
      <c r="U738" s="188"/>
      <c r="V738" s="188"/>
      <c r="W738" s="188"/>
      <c r="X738" s="188"/>
      <c r="Y738" s="188"/>
      <c r="Z738" s="188"/>
      <c r="AA738" s="187"/>
      <c r="AB738" s="189"/>
      <c r="AC738" s="187"/>
      <c r="AD738" s="25"/>
      <c r="AE738" s="25"/>
    </row>
    <row r="739">
      <c r="A739" s="187"/>
      <c r="B739" s="187"/>
      <c r="C739" s="187"/>
      <c r="D739" s="187"/>
      <c r="E739" s="187"/>
      <c r="F739" s="187"/>
      <c r="G739" s="188"/>
      <c r="H739" s="187"/>
      <c r="I739" s="187"/>
      <c r="J739" s="188"/>
      <c r="K739" s="187"/>
      <c r="L739" s="188"/>
      <c r="M739" s="188"/>
      <c r="N739" s="188"/>
      <c r="O739" s="188"/>
      <c r="P739" s="189"/>
      <c r="Q739" s="187"/>
      <c r="R739" s="188"/>
      <c r="S739" s="188"/>
      <c r="T739" s="188"/>
      <c r="U739" s="188"/>
      <c r="V739" s="188"/>
      <c r="W739" s="188"/>
      <c r="X739" s="188"/>
      <c r="Y739" s="188"/>
      <c r="Z739" s="188"/>
      <c r="AA739" s="187"/>
      <c r="AB739" s="189"/>
      <c r="AC739" s="187"/>
      <c r="AD739" s="25"/>
      <c r="AE739" s="25"/>
    </row>
    <row r="740">
      <c r="A740" s="187"/>
      <c r="B740" s="187"/>
      <c r="C740" s="187"/>
      <c r="D740" s="187"/>
      <c r="E740" s="187"/>
      <c r="F740" s="187"/>
      <c r="G740" s="188"/>
      <c r="H740" s="187"/>
      <c r="I740" s="187"/>
      <c r="J740" s="188"/>
      <c r="K740" s="187"/>
      <c r="L740" s="188"/>
      <c r="M740" s="188"/>
      <c r="N740" s="188"/>
      <c r="O740" s="188"/>
      <c r="P740" s="189"/>
      <c r="Q740" s="187"/>
      <c r="R740" s="188"/>
      <c r="S740" s="188"/>
      <c r="T740" s="188"/>
      <c r="U740" s="188"/>
      <c r="V740" s="188"/>
      <c r="W740" s="188"/>
      <c r="X740" s="188"/>
      <c r="Y740" s="188"/>
      <c r="Z740" s="188"/>
      <c r="AA740" s="187"/>
      <c r="AB740" s="189"/>
      <c r="AC740" s="187"/>
      <c r="AD740" s="25"/>
      <c r="AE740" s="25"/>
    </row>
    <row r="741">
      <c r="A741" s="187"/>
      <c r="B741" s="187"/>
      <c r="C741" s="187"/>
      <c r="D741" s="187"/>
      <c r="E741" s="187"/>
      <c r="F741" s="187"/>
      <c r="G741" s="188"/>
      <c r="H741" s="187"/>
      <c r="I741" s="187"/>
      <c r="J741" s="188"/>
      <c r="K741" s="187"/>
      <c r="L741" s="188"/>
      <c r="M741" s="188"/>
      <c r="N741" s="188"/>
      <c r="O741" s="188"/>
      <c r="P741" s="189"/>
      <c r="Q741" s="187"/>
      <c r="R741" s="188"/>
      <c r="S741" s="188"/>
      <c r="T741" s="188"/>
      <c r="U741" s="188"/>
      <c r="V741" s="188"/>
      <c r="W741" s="188"/>
      <c r="X741" s="188"/>
      <c r="Y741" s="188"/>
      <c r="Z741" s="188"/>
      <c r="AA741" s="187"/>
      <c r="AB741" s="189"/>
      <c r="AC741" s="187"/>
      <c r="AD741" s="25"/>
      <c r="AE741" s="25"/>
    </row>
    <row r="742">
      <c r="A742" s="187"/>
      <c r="B742" s="187"/>
      <c r="C742" s="187"/>
      <c r="D742" s="187"/>
      <c r="E742" s="187"/>
      <c r="F742" s="187"/>
      <c r="G742" s="188"/>
      <c r="H742" s="187"/>
      <c r="I742" s="187"/>
      <c r="J742" s="188"/>
      <c r="K742" s="187"/>
      <c r="L742" s="188"/>
      <c r="M742" s="188"/>
      <c r="N742" s="188"/>
      <c r="O742" s="188"/>
      <c r="P742" s="189"/>
      <c r="Q742" s="187"/>
      <c r="R742" s="188"/>
      <c r="S742" s="188"/>
      <c r="T742" s="188"/>
      <c r="U742" s="188"/>
      <c r="V742" s="188"/>
      <c r="W742" s="188"/>
      <c r="X742" s="188"/>
      <c r="Y742" s="188"/>
      <c r="Z742" s="188"/>
      <c r="AA742" s="187"/>
      <c r="AB742" s="189"/>
      <c r="AC742" s="187"/>
      <c r="AD742" s="25"/>
      <c r="AE742" s="25"/>
    </row>
    <row r="743">
      <c r="A743" s="187"/>
      <c r="B743" s="187"/>
      <c r="C743" s="187"/>
      <c r="D743" s="187"/>
      <c r="E743" s="187"/>
      <c r="F743" s="187"/>
      <c r="G743" s="188"/>
      <c r="H743" s="187"/>
      <c r="I743" s="187"/>
      <c r="J743" s="188"/>
      <c r="K743" s="187"/>
      <c r="L743" s="188"/>
      <c r="M743" s="188"/>
      <c r="N743" s="188"/>
      <c r="O743" s="188"/>
      <c r="P743" s="189"/>
      <c r="Q743" s="187"/>
      <c r="R743" s="188"/>
      <c r="S743" s="188"/>
      <c r="T743" s="188"/>
      <c r="U743" s="188"/>
      <c r="V743" s="188"/>
      <c r="W743" s="188"/>
      <c r="X743" s="188"/>
      <c r="Y743" s="188"/>
      <c r="Z743" s="188"/>
      <c r="AA743" s="187"/>
      <c r="AB743" s="189"/>
      <c r="AC743" s="187"/>
      <c r="AD743" s="25"/>
      <c r="AE743" s="25"/>
    </row>
    <row r="744">
      <c r="A744" s="187"/>
      <c r="B744" s="187"/>
      <c r="C744" s="187"/>
      <c r="D744" s="187"/>
      <c r="E744" s="187"/>
      <c r="F744" s="187"/>
      <c r="G744" s="188"/>
      <c r="H744" s="187"/>
      <c r="I744" s="187"/>
      <c r="J744" s="188"/>
      <c r="K744" s="187"/>
      <c r="L744" s="188"/>
      <c r="M744" s="188"/>
      <c r="N744" s="188"/>
      <c r="O744" s="188"/>
      <c r="P744" s="189"/>
      <c r="Q744" s="187"/>
      <c r="R744" s="188"/>
      <c r="S744" s="188"/>
      <c r="T744" s="188"/>
      <c r="U744" s="188"/>
      <c r="V744" s="188"/>
      <c r="W744" s="188"/>
      <c r="X744" s="188"/>
      <c r="Y744" s="188"/>
      <c r="Z744" s="188"/>
      <c r="AA744" s="187"/>
      <c r="AB744" s="189"/>
      <c r="AC744" s="187"/>
      <c r="AD744" s="25"/>
      <c r="AE744" s="25"/>
    </row>
    <row r="745">
      <c r="A745" s="187"/>
      <c r="B745" s="187"/>
      <c r="C745" s="187"/>
      <c r="D745" s="187"/>
      <c r="E745" s="187"/>
      <c r="F745" s="187"/>
      <c r="G745" s="188"/>
      <c r="H745" s="188"/>
      <c r="I745" s="188"/>
      <c r="J745" s="188"/>
      <c r="K745" s="188"/>
      <c r="L745" s="188"/>
      <c r="M745" s="188"/>
      <c r="N745" s="188"/>
      <c r="O745" s="188"/>
      <c r="P745" s="189"/>
      <c r="Q745" s="188"/>
      <c r="R745" s="188"/>
      <c r="S745" s="188"/>
      <c r="T745" s="188"/>
      <c r="U745" s="188"/>
      <c r="V745" s="188"/>
      <c r="W745" s="188"/>
      <c r="X745" s="188"/>
      <c r="Y745" s="188"/>
      <c r="Z745" s="188"/>
      <c r="AA745" s="187"/>
      <c r="AB745" s="189"/>
      <c r="AC745" s="187"/>
      <c r="AD745" s="25"/>
      <c r="AE745" s="25"/>
    </row>
    <row r="746">
      <c r="A746" s="187"/>
      <c r="B746" s="187"/>
      <c r="C746" s="187"/>
      <c r="D746" s="187"/>
      <c r="E746" s="187"/>
      <c r="F746" s="187"/>
      <c r="G746" s="188"/>
      <c r="H746" s="187"/>
      <c r="I746" s="187"/>
      <c r="J746" s="188"/>
      <c r="K746" s="187"/>
      <c r="L746" s="188"/>
      <c r="M746" s="188"/>
      <c r="N746" s="188"/>
      <c r="O746" s="188"/>
      <c r="P746" s="189"/>
      <c r="Q746" s="187"/>
      <c r="R746" s="188"/>
      <c r="S746" s="188"/>
      <c r="T746" s="188"/>
      <c r="U746" s="188"/>
      <c r="V746" s="188"/>
      <c r="W746" s="188"/>
      <c r="X746" s="188"/>
      <c r="Y746" s="188"/>
      <c r="Z746" s="188"/>
      <c r="AA746" s="187"/>
      <c r="AB746" s="189"/>
      <c r="AC746" s="187"/>
      <c r="AD746" s="25"/>
      <c r="AE746" s="25"/>
    </row>
    <row r="747">
      <c r="A747" s="187"/>
      <c r="B747" s="187"/>
      <c r="C747" s="187"/>
      <c r="D747" s="187"/>
      <c r="E747" s="187"/>
      <c r="F747" s="187"/>
      <c r="G747" s="188"/>
      <c r="H747" s="187"/>
      <c r="I747" s="187"/>
      <c r="J747" s="188"/>
      <c r="K747" s="188"/>
      <c r="L747" s="188"/>
      <c r="M747" s="188"/>
      <c r="N747" s="188"/>
      <c r="O747" s="188"/>
      <c r="P747" s="189"/>
      <c r="Q747" s="187"/>
      <c r="R747" s="188"/>
      <c r="S747" s="188"/>
      <c r="T747" s="188"/>
      <c r="U747" s="188"/>
      <c r="V747" s="188"/>
      <c r="W747" s="188"/>
      <c r="X747" s="188"/>
      <c r="Y747" s="188"/>
      <c r="Z747" s="188"/>
      <c r="AA747" s="187"/>
      <c r="AB747" s="189"/>
      <c r="AC747" s="187"/>
      <c r="AD747" s="25"/>
      <c r="AE747" s="25"/>
    </row>
    <row r="748">
      <c r="A748" s="187"/>
      <c r="B748" s="187"/>
      <c r="C748" s="187"/>
      <c r="D748" s="187"/>
      <c r="E748" s="187"/>
      <c r="F748" s="187"/>
      <c r="G748" s="188"/>
      <c r="H748" s="187"/>
      <c r="I748" s="187"/>
      <c r="J748" s="188"/>
      <c r="K748" s="187"/>
      <c r="L748" s="188"/>
      <c r="M748" s="188"/>
      <c r="N748" s="188"/>
      <c r="O748" s="188"/>
      <c r="P748" s="189"/>
      <c r="Q748" s="187"/>
      <c r="R748" s="188"/>
      <c r="S748" s="188"/>
      <c r="T748" s="188"/>
      <c r="U748" s="188"/>
      <c r="V748" s="188"/>
      <c r="W748" s="188"/>
      <c r="X748" s="188"/>
      <c r="Y748" s="188"/>
      <c r="Z748" s="188"/>
      <c r="AA748" s="187"/>
      <c r="AB748" s="189"/>
      <c r="AC748" s="187"/>
      <c r="AD748" s="25"/>
      <c r="AE748" s="25"/>
    </row>
    <row r="749">
      <c r="A749" s="187"/>
      <c r="B749" s="187"/>
      <c r="C749" s="187"/>
      <c r="D749" s="187"/>
      <c r="E749" s="187"/>
      <c r="F749" s="187"/>
      <c r="G749" s="188"/>
      <c r="H749" s="187"/>
      <c r="I749" s="187"/>
      <c r="J749" s="188"/>
      <c r="K749" s="187"/>
      <c r="L749" s="188"/>
      <c r="M749" s="188"/>
      <c r="N749" s="188"/>
      <c r="O749" s="188"/>
      <c r="P749" s="190"/>
      <c r="Q749" s="187"/>
      <c r="R749" s="188"/>
      <c r="S749" s="188"/>
      <c r="T749" s="188"/>
      <c r="U749" s="188"/>
      <c r="V749" s="188"/>
      <c r="W749" s="188"/>
      <c r="X749" s="188"/>
      <c r="Y749" s="188"/>
      <c r="Z749" s="188"/>
      <c r="AA749" s="187"/>
      <c r="AB749" s="189"/>
      <c r="AC749" s="187"/>
      <c r="AD749" s="25"/>
      <c r="AE749" s="25"/>
    </row>
    <row r="750">
      <c r="A750" s="187"/>
      <c r="B750" s="187"/>
      <c r="C750" s="187"/>
      <c r="D750" s="187"/>
      <c r="E750" s="187"/>
      <c r="F750" s="187"/>
      <c r="G750" s="188"/>
      <c r="H750" s="187"/>
      <c r="I750" s="187"/>
      <c r="J750" s="188"/>
      <c r="K750" s="187"/>
      <c r="L750" s="188"/>
      <c r="M750" s="188"/>
      <c r="N750" s="188"/>
      <c r="O750" s="188"/>
      <c r="P750" s="189"/>
      <c r="Q750" s="187"/>
      <c r="R750" s="188"/>
      <c r="S750" s="188"/>
      <c r="T750" s="188"/>
      <c r="U750" s="188"/>
      <c r="V750" s="188"/>
      <c r="W750" s="188"/>
      <c r="X750" s="188"/>
      <c r="Y750" s="188"/>
      <c r="Z750" s="188"/>
      <c r="AA750" s="187"/>
      <c r="AB750" s="189"/>
      <c r="AC750" s="187"/>
      <c r="AD750" s="25"/>
      <c r="AE750" s="25"/>
    </row>
    <row r="751">
      <c r="A751" s="187"/>
      <c r="B751" s="187"/>
      <c r="C751" s="187"/>
      <c r="D751" s="187"/>
      <c r="E751" s="187"/>
      <c r="F751" s="187"/>
      <c r="G751" s="188"/>
      <c r="H751" s="187"/>
      <c r="I751" s="187"/>
      <c r="J751" s="188"/>
      <c r="K751" s="187"/>
      <c r="L751" s="188"/>
      <c r="M751" s="188"/>
      <c r="N751" s="188"/>
      <c r="O751" s="188"/>
      <c r="P751" s="189"/>
      <c r="Q751" s="187"/>
      <c r="R751" s="188"/>
      <c r="S751" s="188"/>
      <c r="T751" s="188"/>
      <c r="U751" s="188"/>
      <c r="V751" s="188"/>
      <c r="W751" s="188"/>
      <c r="X751" s="188"/>
      <c r="Y751" s="188"/>
      <c r="Z751" s="188"/>
      <c r="AA751" s="187"/>
      <c r="AB751" s="189"/>
      <c r="AC751" s="187"/>
      <c r="AD751" s="25"/>
      <c r="AE751" s="25"/>
    </row>
    <row r="752">
      <c r="A752" s="187"/>
      <c r="B752" s="187"/>
      <c r="C752" s="187"/>
      <c r="D752" s="187"/>
      <c r="E752" s="187"/>
      <c r="F752" s="187"/>
      <c r="G752" s="188"/>
      <c r="H752" s="187"/>
      <c r="I752" s="187"/>
      <c r="J752" s="188"/>
      <c r="K752" s="187"/>
      <c r="L752" s="188"/>
      <c r="M752" s="188"/>
      <c r="N752" s="188"/>
      <c r="O752" s="188"/>
      <c r="P752" s="189"/>
      <c r="Q752" s="187"/>
      <c r="R752" s="188"/>
      <c r="S752" s="188"/>
      <c r="T752" s="188"/>
      <c r="U752" s="188"/>
      <c r="V752" s="188"/>
      <c r="W752" s="188"/>
      <c r="X752" s="188"/>
      <c r="Y752" s="188"/>
      <c r="Z752" s="188"/>
      <c r="AA752" s="187"/>
      <c r="AB752" s="189"/>
      <c r="AC752" s="187"/>
      <c r="AD752" s="25"/>
      <c r="AE752" s="25"/>
    </row>
    <row r="753">
      <c r="A753" s="187"/>
      <c r="B753" s="187"/>
      <c r="C753" s="187"/>
      <c r="D753" s="187"/>
      <c r="E753" s="187"/>
      <c r="F753" s="187"/>
      <c r="G753" s="188"/>
      <c r="H753" s="187"/>
      <c r="I753" s="187"/>
      <c r="J753" s="188"/>
      <c r="K753" s="187"/>
      <c r="L753" s="188"/>
      <c r="M753" s="188"/>
      <c r="N753" s="188"/>
      <c r="O753" s="188"/>
      <c r="P753" s="189"/>
      <c r="Q753" s="187"/>
      <c r="R753" s="188"/>
      <c r="S753" s="188"/>
      <c r="T753" s="188"/>
      <c r="U753" s="188"/>
      <c r="V753" s="188"/>
      <c r="W753" s="188"/>
      <c r="X753" s="188"/>
      <c r="Y753" s="188"/>
      <c r="Z753" s="188"/>
      <c r="AA753" s="187"/>
      <c r="AB753" s="189"/>
      <c r="AC753" s="187"/>
      <c r="AD753" s="25"/>
      <c r="AE753" s="25"/>
    </row>
    <row r="754">
      <c r="A754" s="187"/>
      <c r="B754" s="187"/>
      <c r="C754" s="187"/>
      <c r="D754" s="187"/>
      <c r="E754" s="187"/>
      <c r="F754" s="187"/>
      <c r="G754" s="188"/>
      <c r="H754" s="187"/>
      <c r="I754" s="187"/>
      <c r="J754" s="188"/>
      <c r="K754" s="187"/>
      <c r="L754" s="188"/>
      <c r="M754" s="188"/>
      <c r="N754" s="188"/>
      <c r="O754" s="188"/>
      <c r="P754" s="189"/>
      <c r="Q754" s="187"/>
      <c r="R754" s="188"/>
      <c r="S754" s="188"/>
      <c r="T754" s="188"/>
      <c r="U754" s="188"/>
      <c r="V754" s="188"/>
      <c r="W754" s="188"/>
      <c r="X754" s="188"/>
      <c r="Y754" s="188"/>
      <c r="Z754" s="188"/>
      <c r="AA754" s="187"/>
      <c r="AB754" s="189"/>
      <c r="AC754" s="187"/>
      <c r="AD754" s="25"/>
      <c r="AE754" s="25"/>
    </row>
    <row r="755">
      <c r="A755" s="187"/>
      <c r="B755" s="187"/>
      <c r="C755" s="187"/>
      <c r="D755" s="187"/>
      <c r="E755" s="187"/>
      <c r="F755" s="187"/>
      <c r="G755" s="188"/>
      <c r="H755" s="187"/>
      <c r="I755" s="187"/>
      <c r="J755" s="188"/>
      <c r="K755" s="188"/>
      <c r="L755" s="188"/>
      <c r="M755" s="188"/>
      <c r="N755" s="188"/>
      <c r="O755" s="188"/>
      <c r="P755" s="189"/>
      <c r="Q755" s="187"/>
      <c r="R755" s="188"/>
      <c r="S755" s="188"/>
      <c r="T755" s="188"/>
      <c r="U755" s="188"/>
      <c r="V755" s="188"/>
      <c r="W755" s="188"/>
      <c r="X755" s="188"/>
      <c r="Y755" s="188"/>
      <c r="Z755" s="188"/>
      <c r="AA755" s="187"/>
      <c r="AB755" s="189"/>
      <c r="AC755" s="187"/>
      <c r="AD755" s="25"/>
      <c r="AE755" s="25"/>
    </row>
    <row r="756">
      <c r="A756" s="187"/>
      <c r="B756" s="187"/>
      <c r="C756" s="187"/>
      <c r="D756" s="187"/>
      <c r="E756" s="187"/>
      <c r="F756" s="187"/>
      <c r="G756" s="188"/>
      <c r="H756" s="187"/>
      <c r="I756" s="187"/>
      <c r="J756" s="188"/>
      <c r="K756" s="188"/>
      <c r="L756" s="188"/>
      <c r="M756" s="188"/>
      <c r="N756" s="188"/>
      <c r="O756" s="188"/>
      <c r="P756" s="189"/>
      <c r="Q756" s="187"/>
      <c r="R756" s="188"/>
      <c r="S756" s="188"/>
      <c r="T756" s="188"/>
      <c r="U756" s="188"/>
      <c r="V756" s="188"/>
      <c r="W756" s="188"/>
      <c r="X756" s="188"/>
      <c r="Y756" s="188"/>
      <c r="Z756" s="188"/>
      <c r="AA756" s="187"/>
      <c r="AB756" s="189"/>
      <c r="AC756" s="187"/>
      <c r="AD756" s="25"/>
      <c r="AE756" s="25"/>
    </row>
    <row r="757">
      <c r="A757" s="187"/>
      <c r="B757" s="187"/>
      <c r="C757" s="187"/>
      <c r="D757" s="187"/>
      <c r="E757" s="187"/>
      <c r="F757" s="187"/>
      <c r="G757" s="188"/>
      <c r="H757" s="188"/>
      <c r="I757" s="188"/>
      <c r="J757" s="188"/>
      <c r="K757" s="188"/>
      <c r="L757" s="188"/>
      <c r="M757" s="188"/>
      <c r="N757" s="188"/>
      <c r="O757" s="188"/>
      <c r="P757" s="189"/>
      <c r="Q757" s="188"/>
      <c r="R757" s="188"/>
      <c r="S757" s="188"/>
      <c r="T757" s="188"/>
      <c r="U757" s="188"/>
      <c r="V757" s="188"/>
      <c r="W757" s="188"/>
      <c r="X757" s="188"/>
      <c r="Y757" s="188"/>
      <c r="Z757" s="188"/>
      <c r="AA757" s="187"/>
      <c r="AB757" s="189"/>
      <c r="AC757" s="187"/>
      <c r="AD757" s="25"/>
      <c r="AE757" s="25"/>
    </row>
    <row r="758">
      <c r="A758" s="187"/>
      <c r="B758" s="187"/>
      <c r="C758" s="187"/>
      <c r="D758" s="187"/>
      <c r="E758" s="187"/>
      <c r="F758" s="187"/>
      <c r="G758" s="188"/>
      <c r="H758" s="187"/>
      <c r="I758" s="187"/>
      <c r="J758" s="188"/>
      <c r="K758" s="188"/>
      <c r="L758" s="188"/>
      <c r="M758" s="188"/>
      <c r="N758" s="188"/>
      <c r="O758" s="188"/>
      <c r="P758" s="189"/>
      <c r="Q758" s="187"/>
      <c r="R758" s="188"/>
      <c r="S758" s="188"/>
      <c r="T758" s="188"/>
      <c r="U758" s="188"/>
      <c r="V758" s="188"/>
      <c r="W758" s="188"/>
      <c r="X758" s="188"/>
      <c r="Y758" s="188"/>
      <c r="Z758" s="188"/>
      <c r="AA758" s="187"/>
      <c r="AB758" s="189"/>
      <c r="AC758" s="187"/>
      <c r="AD758" s="25"/>
      <c r="AE758" s="25"/>
    </row>
    <row r="759">
      <c r="A759" s="187"/>
      <c r="B759" s="187"/>
      <c r="C759" s="187"/>
      <c r="D759" s="187"/>
      <c r="E759" s="187"/>
      <c r="F759" s="187"/>
      <c r="G759" s="188"/>
      <c r="H759" s="187"/>
      <c r="I759" s="187"/>
      <c r="J759" s="188"/>
      <c r="K759" s="188"/>
      <c r="L759" s="188"/>
      <c r="M759" s="188"/>
      <c r="N759" s="188"/>
      <c r="O759" s="188"/>
      <c r="P759" s="189"/>
      <c r="Q759" s="187"/>
      <c r="R759" s="188"/>
      <c r="S759" s="188"/>
      <c r="T759" s="188"/>
      <c r="U759" s="188"/>
      <c r="V759" s="188"/>
      <c r="W759" s="188"/>
      <c r="X759" s="188"/>
      <c r="Y759" s="188"/>
      <c r="Z759" s="188"/>
      <c r="AA759" s="187"/>
      <c r="AB759" s="189"/>
      <c r="AC759" s="187"/>
      <c r="AD759" s="25"/>
      <c r="AE759" s="25"/>
    </row>
    <row r="760">
      <c r="A760" s="187"/>
      <c r="B760" s="187"/>
      <c r="C760" s="187"/>
      <c r="D760" s="187"/>
      <c r="E760" s="187"/>
      <c r="F760" s="187"/>
      <c r="G760" s="188"/>
      <c r="H760" s="188"/>
      <c r="I760" s="188"/>
      <c r="J760" s="188"/>
      <c r="K760" s="188"/>
      <c r="L760" s="188"/>
      <c r="M760" s="188"/>
      <c r="N760" s="188"/>
      <c r="O760" s="188"/>
      <c r="P760" s="189"/>
      <c r="Q760" s="188"/>
      <c r="R760" s="188"/>
      <c r="S760" s="188"/>
      <c r="T760" s="188"/>
      <c r="U760" s="188"/>
      <c r="V760" s="188"/>
      <c r="W760" s="188"/>
      <c r="X760" s="188"/>
      <c r="Y760" s="188"/>
      <c r="Z760" s="188"/>
      <c r="AA760" s="187"/>
      <c r="AB760" s="189"/>
      <c r="AC760" s="187"/>
      <c r="AD760" s="25"/>
      <c r="AE760" s="25"/>
    </row>
    <row r="761">
      <c r="A761" s="187"/>
      <c r="B761" s="187"/>
      <c r="C761" s="187"/>
      <c r="D761" s="187"/>
      <c r="E761" s="187"/>
      <c r="F761" s="187"/>
      <c r="G761" s="188"/>
      <c r="H761" s="188"/>
      <c r="I761" s="188"/>
      <c r="J761" s="188"/>
      <c r="K761" s="188"/>
      <c r="L761" s="188"/>
      <c r="M761" s="188"/>
      <c r="N761" s="188"/>
      <c r="O761" s="188"/>
      <c r="P761" s="189"/>
      <c r="Q761" s="188"/>
      <c r="R761" s="188"/>
      <c r="S761" s="188"/>
      <c r="T761" s="188"/>
      <c r="U761" s="188"/>
      <c r="V761" s="188"/>
      <c r="W761" s="188"/>
      <c r="X761" s="188"/>
      <c r="Y761" s="188"/>
      <c r="Z761" s="188"/>
      <c r="AA761" s="187"/>
      <c r="AB761" s="189"/>
      <c r="AC761" s="187"/>
      <c r="AD761" s="25"/>
      <c r="AE761" s="25"/>
    </row>
    <row r="762">
      <c r="A762" s="187"/>
      <c r="B762" s="187"/>
      <c r="C762" s="187"/>
      <c r="D762" s="187"/>
      <c r="E762" s="187"/>
      <c r="F762" s="187"/>
      <c r="G762" s="188"/>
      <c r="H762" s="188"/>
      <c r="I762" s="188"/>
      <c r="J762" s="188"/>
      <c r="K762" s="188"/>
      <c r="L762" s="188"/>
      <c r="M762" s="188"/>
      <c r="N762" s="188"/>
      <c r="O762" s="188"/>
      <c r="P762" s="189"/>
      <c r="Q762" s="188"/>
      <c r="R762" s="188"/>
      <c r="S762" s="188"/>
      <c r="T762" s="188"/>
      <c r="U762" s="188"/>
      <c r="V762" s="188"/>
      <c r="W762" s="188"/>
      <c r="X762" s="188"/>
      <c r="Y762" s="188"/>
      <c r="Z762" s="188"/>
      <c r="AA762" s="187"/>
      <c r="AB762" s="189"/>
      <c r="AC762" s="187"/>
      <c r="AD762" s="25"/>
      <c r="AE762" s="25"/>
    </row>
    <row r="763">
      <c r="A763" s="187"/>
      <c r="B763" s="187"/>
      <c r="C763" s="187"/>
      <c r="D763" s="187"/>
      <c r="E763" s="187"/>
      <c r="F763" s="187"/>
      <c r="G763" s="188"/>
      <c r="H763" s="188"/>
      <c r="I763" s="188"/>
      <c r="J763" s="188"/>
      <c r="K763" s="188"/>
      <c r="L763" s="188"/>
      <c r="M763" s="188"/>
      <c r="N763" s="188"/>
      <c r="O763" s="188"/>
      <c r="P763" s="189"/>
      <c r="Q763" s="188"/>
      <c r="R763" s="188"/>
      <c r="S763" s="188"/>
      <c r="T763" s="188"/>
      <c r="U763" s="188"/>
      <c r="V763" s="188"/>
      <c r="W763" s="188"/>
      <c r="X763" s="188"/>
      <c r="Y763" s="188"/>
      <c r="Z763" s="188"/>
      <c r="AA763" s="187"/>
      <c r="AB763" s="189"/>
      <c r="AC763" s="187"/>
      <c r="AD763" s="25"/>
      <c r="AE763" s="25"/>
    </row>
    <row r="764">
      <c r="A764" s="187"/>
      <c r="B764" s="187"/>
      <c r="C764" s="187"/>
      <c r="D764" s="187"/>
      <c r="E764" s="187"/>
      <c r="F764" s="187"/>
      <c r="G764" s="188"/>
      <c r="H764" s="187"/>
      <c r="I764" s="187"/>
      <c r="J764" s="188"/>
      <c r="K764" s="188"/>
      <c r="L764" s="188"/>
      <c r="M764" s="188"/>
      <c r="N764" s="188"/>
      <c r="O764" s="188"/>
      <c r="P764" s="189"/>
      <c r="Q764" s="187"/>
      <c r="R764" s="188"/>
      <c r="S764" s="188"/>
      <c r="T764" s="188"/>
      <c r="U764" s="188"/>
      <c r="V764" s="188"/>
      <c r="W764" s="188"/>
      <c r="X764" s="188"/>
      <c r="Y764" s="188"/>
      <c r="Z764" s="188"/>
      <c r="AA764" s="187"/>
      <c r="AB764" s="189"/>
      <c r="AC764" s="187"/>
      <c r="AD764" s="25"/>
      <c r="AE764" s="25"/>
    </row>
    <row r="765">
      <c r="A765" s="187"/>
      <c r="B765" s="187"/>
      <c r="C765" s="187"/>
      <c r="D765" s="187"/>
      <c r="E765" s="187"/>
      <c r="F765" s="187"/>
      <c r="G765" s="188"/>
      <c r="H765" s="188"/>
      <c r="I765" s="188"/>
      <c r="J765" s="188"/>
      <c r="K765" s="188"/>
      <c r="L765" s="188"/>
      <c r="M765" s="188"/>
      <c r="N765" s="188"/>
      <c r="O765" s="188"/>
      <c r="P765" s="189"/>
      <c r="Q765" s="188"/>
      <c r="R765" s="188"/>
      <c r="S765" s="188"/>
      <c r="T765" s="188"/>
      <c r="U765" s="188"/>
      <c r="V765" s="188"/>
      <c r="W765" s="188"/>
      <c r="X765" s="188"/>
      <c r="Y765" s="188"/>
      <c r="Z765" s="188"/>
      <c r="AA765" s="187"/>
      <c r="AB765" s="189"/>
      <c r="AC765" s="187"/>
      <c r="AD765" s="25"/>
      <c r="AE765" s="25"/>
    </row>
    <row r="766">
      <c r="A766" s="187"/>
      <c r="B766" s="187"/>
      <c r="C766" s="187"/>
      <c r="D766" s="187"/>
      <c r="E766" s="187"/>
      <c r="F766" s="187"/>
      <c r="G766" s="188"/>
      <c r="H766" s="188"/>
      <c r="I766" s="188"/>
      <c r="J766" s="188"/>
      <c r="K766" s="188"/>
      <c r="L766" s="188"/>
      <c r="M766" s="188"/>
      <c r="N766" s="188"/>
      <c r="O766" s="188"/>
      <c r="P766" s="189"/>
      <c r="Q766" s="188"/>
      <c r="R766" s="188"/>
      <c r="S766" s="188"/>
      <c r="T766" s="188"/>
      <c r="U766" s="188"/>
      <c r="V766" s="188"/>
      <c r="W766" s="188"/>
      <c r="X766" s="188"/>
      <c r="Y766" s="188"/>
      <c r="Z766" s="188"/>
      <c r="AA766" s="187"/>
      <c r="AB766" s="189"/>
      <c r="AC766" s="187"/>
      <c r="AD766" s="25"/>
      <c r="AE766" s="25"/>
    </row>
    <row r="767">
      <c r="A767" s="187"/>
      <c r="B767" s="187"/>
      <c r="C767" s="187"/>
      <c r="D767" s="187"/>
      <c r="E767" s="187"/>
      <c r="F767" s="187"/>
      <c r="G767" s="188"/>
      <c r="H767" s="187"/>
      <c r="I767" s="187"/>
      <c r="J767" s="188"/>
      <c r="K767" s="188"/>
      <c r="L767" s="187"/>
      <c r="M767" s="188"/>
      <c r="N767" s="188"/>
      <c r="O767" s="188"/>
      <c r="P767" s="189"/>
      <c r="Q767" s="187"/>
      <c r="R767" s="188"/>
      <c r="S767" s="188"/>
      <c r="T767" s="188"/>
      <c r="U767" s="188"/>
      <c r="V767" s="188"/>
      <c r="W767" s="188"/>
      <c r="X767" s="188"/>
      <c r="Y767" s="188"/>
      <c r="Z767" s="188"/>
      <c r="AA767" s="187"/>
      <c r="AB767" s="189"/>
      <c r="AC767" s="187"/>
      <c r="AD767" s="25"/>
      <c r="AE767" s="25"/>
    </row>
    <row r="768">
      <c r="A768" s="187"/>
      <c r="B768" s="187"/>
      <c r="C768" s="187"/>
      <c r="D768" s="187"/>
      <c r="E768" s="187"/>
      <c r="F768" s="187"/>
      <c r="G768" s="188"/>
      <c r="H768" s="187"/>
      <c r="I768" s="187"/>
      <c r="J768" s="188"/>
      <c r="K768" s="188"/>
      <c r="L768" s="187"/>
      <c r="M768" s="188"/>
      <c r="N768" s="188"/>
      <c r="O768" s="188"/>
      <c r="P768" s="189"/>
      <c r="Q768" s="187"/>
      <c r="R768" s="188"/>
      <c r="S768" s="188"/>
      <c r="T768" s="188"/>
      <c r="U768" s="188"/>
      <c r="V768" s="188"/>
      <c r="W768" s="188"/>
      <c r="X768" s="188"/>
      <c r="Y768" s="188"/>
      <c r="Z768" s="188"/>
      <c r="AA768" s="187"/>
      <c r="AB768" s="189"/>
      <c r="AC768" s="187"/>
      <c r="AD768" s="25"/>
      <c r="AE768" s="25"/>
    </row>
    <row r="769">
      <c r="A769" s="187"/>
      <c r="B769" s="187"/>
      <c r="C769" s="187"/>
      <c r="D769" s="187"/>
      <c r="E769" s="187"/>
      <c r="F769" s="187"/>
      <c r="G769" s="188"/>
      <c r="H769" s="188"/>
      <c r="I769" s="188"/>
      <c r="J769" s="188"/>
      <c r="K769" s="188"/>
      <c r="L769" s="188"/>
      <c r="M769" s="188"/>
      <c r="N769" s="188"/>
      <c r="O769" s="188"/>
      <c r="P769" s="189"/>
      <c r="Q769" s="188"/>
      <c r="R769" s="188"/>
      <c r="S769" s="188"/>
      <c r="T769" s="188"/>
      <c r="U769" s="188"/>
      <c r="V769" s="188"/>
      <c r="W769" s="188"/>
      <c r="X769" s="188"/>
      <c r="Y769" s="188"/>
      <c r="Z769" s="188"/>
      <c r="AA769" s="187"/>
      <c r="AB769" s="189"/>
      <c r="AC769" s="187"/>
      <c r="AD769" s="25"/>
      <c r="AE769" s="25"/>
    </row>
    <row r="770">
      <c r="A770" s="187"/>
      <c r="B770" s="187"/>
      <c r="C770" s="187"/>
      <c r="D770" s="187"/>
      <c r="E770" s="187"/>
      <c r="F770" s="187"/>
      <c r="G770" s="188"/>
      <c r="H770" s="187"/>
      <c r="I770" s="187"/>
      <c r="J770" s="188"/>
      <c r="K770" s="188"/>
      <c r="L770" s="187"/>
      <c r="M770" s="188"/>
      <c r="N770" s="188"/>
      <c r="O770" s="188"/>
      <c r="P770" s="189"/>
      <c r="Q770" s="187"/>
      <c r="R770" s="188"/>
      <c r="S770" s="188"/>
      <c r="T770" s="188"/>
      <c r="U770" s="188"/>
      <c r="V770" s="188"/>
      <c r="W770" s="188"/>
      <c r="X770" s="188"/>
      <c r="Y770" s="188"/>
      <c r="Z770" s="188"/>
      <c r="AA770" s="187"/>
      <c r="AB770" s="189"/>
      <c r="AC770" s="187"/>
      <c r="AD770" s="25"/>
      <c r="AE770" s="25"/>
    </row>
    <row r="771">
      <c r="A771" s="187"/>
      <c r="B771" s="187"/>
      <c r="C771" s="187"/>
      <c r="D771" s="187"/>
      <c r="E771" s="187"/>
      <c r="F771" s="187"/>
      <c r="G771" s="188"/>
      <c r="H771" s="187"/>
      <c r="I771" s="187"/>
      <c r="J771" s="188"/>
      <c r="K771" s="188"/>
      <c r="L771" s="187"/>
      <c r="M771" s="188"/>
      <c r="N771" s="188"/>
      <c r="O771" s="188"/>
      <c r="P771" s="189"/>
      <c r="Q771" s="187"/>
      <c r="R771" s="188"/>
      <c r="S771" s="188"/>
      <c r="T771" s="188"/>
      <c r="U771" s="188"/>
      <c r="V771" s="188"/>
      <c r="W771" s="188"/>
      <c r="X771" s="188"/>
      <c r="Y771" s="188"/>
      <c r="Z771" s="188"/>
      <c r="AA771" s="187"/>
      <c r="AB771" s="189"/>
      <c r="AC771" s="187"/>
      <c r="AD771" s="25"/>
      <c r="AE771" s="25"/>
    </row>
    <row r="772">
      <c r="A772" s="187"/>
      <c r="B772" s="187"/>
      <c r="C772" s="187"/>
      <c r="D772" s="187"/>
      <c r="E772" s="187"/>
      <c r="F772" s="187"/>
      <c r="G772" s="188"/>
      <c r="H772" s="188"/>
      <c r="I772" s="188"/>
      <c r="J772" s="188"/>
      <c r="K772" s="188"/>
      <c r="L772" s="188"/>
      <c r="M772" s="188"/>
      <c r="N772" s="188"/>
      <c r="O772" s="188"/>
      <c r="P772" s="189"/>
      <c r="Q772" s="188"/>
      <c r="R772" s="188"/>
      <c r="S772" s="188"/>
      <c r="T772" s="188"/>
      <c r="U772" s="188"/>
      <c r="V772" s="188"/>
      <c r="W772" s="188"/>
      <c r="X772" s="188"/>
      <c r="Y772" s="188"/>
      <c r="Z772" s="188"/>
      <c r="AA772" s="187"/>
      <c r="AB772" s="189"/>
      <c r="AC772" s="187"/>
      <c r="AD772" s="25"/>
      <c r="AE772" s="25"/>
    </row>
    <row r="773">
      <c r="A773" s="187"/>
      <c r="B773" s="187"/>
      <c r="C773" s="187"/>
      <c r="D773" s="187"/>
      <c r="E773" s="187"/>
      <c r="F773" s="187"/>
      <c r="G773" s="188"/>
      <c r="H773" s="187"/>
      <c r="I773" s="188"/>
      <c r="J773" s="188"/>
      <c r="K773" s="188"/>
      <c r="L773" s="187"/>
      <c r="M773" s="188"/>
      <c r="N773" s="188"/>
      <c r="O773" s="188"/>
      <c r="P773" s="189"/>
      <c r="Q773" s="187"/>
      <c r="R773" s="188"/>
      <c r="S773" s="188"/>
      <c r="T773" s="188"/>
      <c r="U773" s="188"/>
      <c r="V773" s="188"/>
      <c r="W773" s="188"/>
      <c r="X773" s="188"/>
      <c r="Y773" s="188"/>
      <c r="Z773" s="188"/>
      <c r="AA773" s="187"/>
      <c r="AB773" s="189"/>
      <c r="AC773" s="187"/>
      <c r="AD773" s="25"/>
      <c r="AE773" s="25"/>
    </row>
    <row r="774">
      <c r="A774" s="187"/>
      <c r="B774" s="187"/>
      <c r="C774" s="187"/>
      <c r="D774" s="187"/>
      <c r="E774" s="187"/>
      <c r="F774" s="187"/>
      <c r="G774" s="188"/>
      <c r="H774" s="187"/>
      <c r="I774" s="188"/>
      <c r="J774" s="188"/>
      <c r="K774" s="188"/>
      <c r="L774" s="187"/>
      <c r="M774" s="188"/>
      <c r="N774" s="188"/>
      <c r="O774" s="188"/>
      <c r="P774" s="189"/>
      <c r="Q774" s="187"/>
      <c r="R774" s="188"/>
      <c r="S774" s="188"/>
      <c r="T774" s="188"/>
      <c r="U774" s="188"/>
      <c r="V774" s="188"/>
      <c r="W774" s="188"/>
      <c r="X774" s="188"/>
      <c r="Y774" s="188"/>
      <c r="Z774" s="188"/>
      <c r="AA774" s="187"/>
      <c r="AB774" s="189"/>
      <c r="AC774" s="187"/>
      <c r="AD774" s="25"/>
      <c r="AE774" s="25"/>
    </row>
    <row r="775">
      <c r="A775" s="187"/>
      <c r="B775" s="187"/>
      <c r="C775" s="187"/>
      <c r="D775" s="187"/>
      <c r="E775" s="187"/>
      <c r="F775" s="187"/>
      <c r="G775" s="188"/>
      <c r="H775" s="187"/>
      <c r="I775" s="187"/>
      <c r="J775" s="188"/>
      <c r="K775" s="188"/>
      <c r="L775" s="187"/>
      <c r="M775" s="188"/>
      <c r="N775" s="188"/>
      <c r="O775" s="188"/>
      <c r="P775" s="189"/>
      <c r="Q775" s="187"/>
      <c r="R775" s="188"/>
      <c r="S775" s="188"/>
      <c r="T775" s="188"/>
      <c r="U775" s="188"/>
      <c r="V775" s="188"/>
      <c r="W775" s="188"/>
      <c r="X775" s="188"/>
      <c r="Y775" s="188"/>
      <c r="Z775" s="188"/>
      <c r="AA775" s="187"/>
      <c r="AB775" s="189"/>
      <c r="AC775" s="187"/>
      <c r="AD775" s="25"/>
      <c r="AE775" s="25"/>
    </row>
    <row r="776">
      <c r="A776" s="187"/>
      <c r="B776" s="187"/>
      <c r="C776" s="187"/>
      <c r="D776" s="187"/>
      <c r="E776" s="187"/>
      <c r="F776" s="187"/>
      <c r="G776" s="188"/>
      <c r="H776" s="187"/>
      <c r="I776" s="188"/>
      <c r="J776" s="188"/>
      <c r="K776" s="188"/>
      <c r="L776" s="187"/>
      <c r="M776" s="188"/>
      <c r="N776" s="188"/>
      <c r="O776" s="188"/>
      <c r="P776" s="189"/>
      <c r="Q776" s="187"/>
      <c r="R776" s="188"/>
      <c r="S776" s="188"/>
      <c r="T776" s="188"/>
      <c r="U776" s="188"/>
      <c r="V776" s="188"/>
      <c r="W776" s="188"/>
      <c r="X776" s="188"/>
      <c r="Y776" s="188"/>
      <c r="Z776" s="188"/>
      <c r="AA776" s="187"/>
      <c r="AB776" s="189"/>
      <c r="AC776" s="187"/>
      <c r="AD776" s="25"/>
      <c r="AE776" s="25"/>
    </row>
    <row r="777">
      <c r="A777" s="187"/>
      <c r="B777" s="187"/>
      <c r="C777" s="187"/>
      <c r="D777" s="187"/>
      <c r="E777" s="187"/>
      <c r="F777" s="187"/>
      <c r="G777" s="188"/>
      <c r="H777" s="187"/>
      <c r="I777" s="187"/>
      <c r="J777" s="188"/>
      <c r="K777" s="188"/>
      <c r="L777" s="187"/>
      <c r="M777" s="188"/>
      <c r="N777" s="188"/>
      <c r="O777" s="188"/>
      <c r="P777" s="189"/>
      <c r="Q777" s="187"/>
      <c r="R777" s="188"/>
      <c r="S777" s="188"/>
      <c r="T777" s="188"/>
      <c r="U777" s="188"/>
      <c r="V777" s="188"/>
      <c r="W777" s="188"/>
      <c r="X777" s="188"/>
      <c r="Y777" s="188"/>
      <c r="Z777" s="188"/>
      <c r="AA777" s="187"/>
      <c r="AB777" s="189"/>
      <c r="AC777" s="187"/>
      <c r="AD777" s="25"/>
      <c r="AE777" s="25"/>
    </row>
    <row r="778">
      <c r="A778" s="187"/>
      <c r="B778" s="187"/>
      <c r="C778" s="187"/>
      <c r="D778" s="187"/>
      <c r="E778" s="187"/>
      <c r="F778" s="187"/>
      <c r="G778" s="188"/>
      <c r="H778" s="187"/>
      <c r="I778" s="187"/>
      <c r="J778" s="188"/>
      <c r="K778" s="188"/>
      <c r="L778" s="187"/>
      <c r="M778" s="188"/>
      <c r="N778" s="188"/>
      <c r="O778" s="188"/>
      <c r="P778" s="189"/>
      <c r="Q778" s="187"/>
      <c r="R778" s="188"/>
      <c r="S778" s="188"/>
      <c r="T778" s="188"/>
      <c r="U778" s="188"/>
      <c r="V778" s="188"/>
      <c r="W778" s="188"/>
      <c r="X778" s="188"/>
      <c r="Y778" s="188"/>
      <c r="Z778" s="188"/>
      <c r="AA778" s="187"/>
      <c r="AB778" s="189"/>
      <c r="AC778" s="187"/>
      <c r="AD778" s="25"/>
      <c r="AE778" s="25"/>
    </row>
    <row r="779">
      <c r="A779" s="187"/>
      <c r="B779" s="187"/>
      <c r="C779" s="187"/>
      <c r="D779" s="187"/>
      <c r="E779" s="187"/>
      <c r="F779" s="187"/>
      <c r="G779" s="188"/>
      <c r="H779" s="187"/>
      <c r="I779" s="188"/>
      <c r="J779" s="188"/>
      <c r="K779" s="188"/>
      <c r="L779" s="187"/>
      <c r="M779" s="188"/>
      <c r="N779" s="188"/>
      <c r="O779" s="188"/>
      <c r="P779" s="189"/>
      <c r="Q779" s="187"/>
      <c r="R779" s="188"/>
      <c r="S779" s="188"/>
      <c r="T779" s="188"/>
      <c r="U779" s="188"/>
      <c r="V779" s="188"/>
      <c r="W779" s="188"/>
      <c r="X779" s="188"/>
      <c r="Y779" s="188"/>
      <c r="Z779" s="188"/>
      <c r="AA779" s="187"/>
      <c r="AB779" s="189"/>
      <c r="AC779" s="187"/>
      <c r="AD779" s="25"/>
      <c r="AE779" s="25"/>
    </row>
    <row r="780">
      <c r="A780" s="187"/>
      <c r="B780" s="187"/>
      <c r="C780" s="187"/>
      <c r="D780" s="187"/>
      <c r="E780" s="187"/>
      <c r="F780" s="187"/>
      <c r="G780" s="188"/>
      <c r="H780" s="187"/>
      <c r="I780" s="188"/>
      <c r="J780" s="188"/>
      <c r="K780" s="188"/>
      <c r="L780" s="187"/>
      <c r="M780" s="188"/>
      <c r="N780" s="188"/>
      <c r="O780" s="188"/>
      <c r="P780" s="189"/>
      <c r="Q780" s="187"/>
      <c r="R780" s="188"/>
      <c r="S780" s="188"/>
      <c r="T780" s="188"/>
      <c r="U780" s="188"/>
      <c r="V780" s="188"/>
      <c r="W780" s="188"/>
      <c r="X780" s="188"/>
      <c r="Y780" s="188"/>
      <c r="Z780" s="188"/>
      <c r="AA780" s="187"/>
      <c r="AB780" s="189"/>
      <c r="AC780" s="187"/>
      <c r="AD780" s="25"/>
      <c r="AE780" s="25"/>
    </row>
    <row r="781">
      <c r="A781" s="187"/>
      <c r="B781" s="187"/>
      <c r="C781" s="187"/>
      <c r="D781" s="187"/>
      <c r="E781" s="187"/>
      <c r="F781" s="187"/>
      <c r="G781" s="188"/>
      <c r="H781" s="187"/>
      <c r="I781" s="188"/>
      <c r="J781" s="188"/>
      <c r="K781" s="188"/>
      <c r="L781" s="187"/>
      <c r="M781" s="188"/>
      <c r="N781" s="188"/>
      <c r="O781" s="188"/>
      <c r="P781" s="189"/>
      <c r="Q781" s="187"/>
      <c r="R781" s="188"/>
      <c r="S781" s="188"/>
      <c r="T781" s="188"/>
      <c r="U781" s="188"/>
      <c r="V781" s="188"/>
      <c r="W781" s="188"/>
      <c r="X781" s="188"/>
      <c r="Y781" s="188"/>
      <c r="Z781" s="188"/>
      <c r="AA781" s="187"/>
      <c r="AB781" s="189"/>
      <c r="AC781" s="187"/>
      <c r="AD781" s="25"/>
      <c r="AE781" s="25"/>
    </row>
    <row r="782">
      <c r="A782" s="187"/>
      <c r="B782" s="187"/>
      <c r="C782" s="187"/>
      <c r="D782" s="187"/>
      <c r="E782" s="187"/>
      <c r="F782" s="187"/>
      <c r="G782" s="188"/>
      <c r="H782" s="187"/>
      <c r="I782" s="188"/>
      <c r="J782" s="188"/>
      <c r="K782" s="188"/>
      <c r="L782" s="187"/>
      <c r="M782" s="188"/>
      <c r="N782" s="188"/>
      <c r="O782" s="188"/>
      <c r="P782" s="189"/>
      <c r="Q782" s="187"/>
      <c r="R782" s="188"/>
      <c r="S782" s="188"/>
      <c r="T782" s="188"/>
      <c r="U782" s="188"/>
      <c r="V782" s="188"/>
      <c r="W782" s="188"/>
      <c r="X782" s="188"/>
      <c r="Y782" s="188"/>
      <c r="Z782" s="188"/>
      <c r="AA782" s="187"/>
      <c r="AB782" s="189"/>
      <c r="AC782" s="187"/>
      <c r="AD782" s="25"/>
      <c r="AE782" s="25"/>
    </row>
    <row r="783">
      <c r="A783" s="187"/>
      <c r="B783" s="187"/>
      <c r="C783" s="187"/>
      <c r="D783" s="187"/>
      <c r="E783" s="187"/>
      <c r="F783" s="187"/>
      <c r="G783" s="188"/>
      <c r="H783" s="187"/>
      <c r="I783" s="188"/>
      <c r="J783" s="188"/>
      <c r="K783" s="188"/>
      <c r="L783" s="187"/>
      <c r="M783" s="188"/>
      <c r="N783" s="188"/>
      <c r="O783" s="188"/>
      <c r="P783" s="189"/>
      <c r="Q783" s="187"/>
      <c r="R783" s="188"/>
      <c r="S783" s="188"/>
      <c r="T783" s="188"/>
      <c r="U783" s="188"/>
      <c r="V783" s="188"/>
      <c r="W783" s="188"/>
      <c r="X783" s="188"/>
      <c r="Y783" s="188"/>
      <c r="Z783" s="188"/>
      <c r="AA783" s="187"/>
      <c r="AB783" s="189"/>
      <c r="AC783" s="187"/>
      <c r="AD783" s="25"/>
      <c r="AE783" s="25"/>
    </row>
    <row r="784">
      <c r="A784" s="187"/>
      <c r="B784" s="187"/>
      <c r="C784" s="187"/>
      <c r="D784" s="187"/>
      <c r="E784" s="187"/>
      <c r="F784" s="187"/>
      <c r="G784" s="188"/>
      <c r="H784" s="187"/>
      <c r="I784" s="188"/>
      <c r="J784" s="188"/>
      <c r="K784" s="188"/>
      <c r="L784" s="187"/>
      <c r="M784" s="188"/>
      <c r="N784" s="188"/>
      <c r="O784" s="188"/>
      <c r="P784" s="189"/>
      <c r="Q784" s="187"/>
      <c r="R784" s="188"/>
      <c r="S784" s="188"/>
      <c r="T784" s="188"/>
      <c r="U784" s="188"/>
      <c r="V784" s="188"/>
      <c r="W784" s="188"/>
      <c r="X784" s="188"/>
      <c r="Y784" s="188"/>
      <c r="Z784" s="188"/>
      <c r="AA784" s="187"/>
      <c r="AB784" s="189"/>
      <c r="AC784" s="187"/>
      <c r="AD784" s="25"/>
      <c r="AE784" s="25"/>
    </row>
    <row r="785">
      <c r="A785" s="187"/>
      <c r="B785" s="187"/>
      <c r="C785" s="187"/>
      <c r="D785" s="187"/>
      <c r="E785" s="187"/>
      <c r="F785" s="187"/>
      <c r="G785" s="188"/>
      <c r="H785" s="187"/>
      <c r="I785" s="188"/>
      <c r="J785" s="188"/>
      <c r="K785" s="188"/>
      <c r="L785" s="187"/>
      <c r="M785" s="188"/>
      <c r="N785" s="188"/>
      <c r="O785" s="188"/>
      <c r="P785" s="189"/>
      <c r="Q785" s="187"/>
      <c r="R785" s="188"/>
      <c r="S785" s="188"/>
      <c r="T785" s="188"/>
      <c r="U785" s="188"/>
      <c r="V785" s="188"/>
      <c r="W785" s="188"/>
      <c r="X785" s="188"/>
      <c r="Y785" s="188"/>
      <c r="Z785" s="188"/>
      <c r="AA785" s="187"/>
      <c r="AB785" s="189"/>
      <c r="AC785" s="187"/>
      <c r="AD785" s="25"/>
      <c r="AE785" s="25"/>
    </row>
    <row r="786">
      <c r="A786" s="187"/>
      <c r="B786" s="187"/>
      <c r="C786" s="187"/>
      <c r="D786" s="187"/>
      <c r="E786" s="187"/>
      <c r="F786" s="187"/>
      <c r="G786" s="188"/>
      <c r="H786" s="187"/>
      <c r="I786" s="188"/>
      <c r="J786" s="188"/>
      <c r="K786" s="188"/>
      <c r="L786" s="187"/>
      <c r="M786" s="188"/>
      <c r="N786" s="188"/>
      <c r="O786" s="188"/>
      <c r="P786" s="189"/>
      <c r="Q786" s="187"/>
      <c r="R786" s="188"/>
      <c r="S786" s="188"/>
      <c r="T786" s="188"/>
      <c r="U786" s="188"/>
      <c r="V786" s="188"/>
      <c r="W786" s="188"/>
      <c r="X786" s="188"/>
      <c r="Y786" s="188"/>
      <c r="Z786" s="188"/>
      <c r="AA786" s="187"/>
      <c r="AB786" s="189"/>
      <c r="AC786" s="187"/>
      <c r="AD786" s="25"/>
      <c r="AE786" s="25"/>
    </row>
    <row r="787">
      <c r="A787" s="187"/>
      <c r="B787" s="187"/>
      <c r="C787" s="187"/>
      <c r="D787" s="187"/>
      <c r="E787" s="187"/>
      <c r="F787" s="187"/>
      <c r="G787" s="188"/>
      <c r="H787" s="187"/>
      <c r="I787" s="188"/>
      <c r="J787" s="188"/>
      <c r="K787" s="188"/>
      <c r="L787" s="187"/>
      <c r="M787" s="188"/>
      <c r="N787" s="188"/>
      <c r="O787" s="188"/>
      <c r="P787" s="189"/>
      <c r="Q787" s="187"/>
      <c r="R787" s="188"/>
      <c r="S787" s="188"/>
      <c r="T787" s="188"/>
      <c r="U787" s="188"/>
      <c r="V787" s="188"/>
      <c r="W787" s="188"/>
      <c r="X787" s="188"/>
      <c r="Y787" s="188"/>
      <c r="Z787" s="188"/>
      <c r="AA787" s="187"/>
      <c r="AB787" s="189"/>
      <c r="AC787" s="187"/>
      <c r="AD787" s="25"/>
      <c r="AE787" s="25"/>
    </row>
    <row r="788">
      <c r="A788" s="187"/>
      <c r="B788" s="187"/>
      <c r="C788" s="187"/>
      <c r="D788" s="187"/>
      <c r="E788" s="187"/>
      <c r="F788" s="187"/>
      <c r="G788" s="188"/>
      <c r="H788" s="187"/>
      <c r="I788" s="188"/>
      <c r="J788" s="188"/>
      <c r="K788" s="188"/>
      <c r="L788" s="187"/>
      <c r="M788" s="188"/>
      <c r="N788" s="188"/>
      <c r="O788" s="188"/>
      <c r="P788" s="189"/>
      <c r="Q788" s="187"/>
      <c r="R788" s="188"/>
      <c r="S788" s="188"/>
      <c r="T788" s="188"/>
      <c r="U788" s="188"/>
      <c r="V788" s="188"/>
      <c r="W788" s="188"/>
      <c r="X788" s="188"/>
      <c r="Y788" s="188"/>
      <c r="Z788" s="188"/>
      <c r="AA788" s="187"/>
      <c r="AB788" s="189"/>
      <c r="AC788" s="187"/>
      <c r="AD788" s="25"/>
      <c r="AE788" s="25"/>
    </row>
    <row r="789">
      <c r="A789" s="187"/>
      <c r="B789" s="187"/>
      <c r="C789" s="187"/>
      <c r="D789" s="187"/>
      <c r="E789" s="187"/>
      <c r="F789" s="187"/>
      <c r="G789" s="188"/>
      <c r="H789" s="187"/>
      <c r="I789" s="188"/>
      <c r="J789" s="188"/>
      <c r="K789" s="188"/>
      <c r="L789" s="187"/>
      <c r="M789" s="188"/>
      <c r="N789" s="188"/>
      <c r="O789" s="188"/>
      <c r="P789" s="189"/>
      <c r="Q789" s="187"/>
      <c r="R789" s="188"/>
      <c r="S789" s="188"/>
      <c r="T789" s="188"/>
      <c r="U789" s="188"/>
      <c r="V789" s="188"/>
      <c r="W789" s="188"/>
      <c r="X789" s="188"/>
      <c r="Y789" s="188"/>
      <c r="Z789" s="188"/>
      <c r="AA789" s="187"/>
      <c r="AB789" s="189"/>
      <c r="AC789" s="187"/>
      <c r="AD789" s="25"/>
      <c r="AE789" s="25"/>
    </row>
    <row r="790">
      <c r="A790" s="187"/>
      <c r="B790" s="187"/>
      <c r="C790" s="187"/>
      <c r="D790" s="187"/>
      <c r="E790" s="187"/>
      <c r="F790" s="187"/>
      <c r="G790" s="188"/>
      <c r="H790" s="187"/>
      <c r="I790" s="188"/>
      <c r="J790" s="188"/>
      <c r="K790" s="188"/>
      <c r="L790" s="187"/>
      <c r="M790" s="188"/>
      <c r="N790" s="188"/>
      <c r="O790" s="188"/>
      <c r="P790" s="189"/>
      <c r="Q790" s="187"/>
      <c r="R790" s="188"/>
      <c r="S790" s="188"/>
      <c r="T790" s="188"/>
      <c r="U790" s="188"/>
      <c r="V790" s="188"/>
      <c r="W790" s="188"/>
      <c r="X790" s="188"/>
      <c r="Y790" s="188"/>
      <c r="Z790" s="188"/>
      <c r="AA790" s="187"/>
      <c r="AB790" s="189"/>
      <c r="AC790" s="187"/>
      <c r="AD790" s="25"/>
      <c r="AE790" s="25"/>
    </row>
    <row r="791">
      <c r="A791" s="187"/>
      <c r="B791" s="187"/>
      <c r="C791" s="187"/>
      <c r="D791" s="187"/>
      <c r="E791" s="187"/>
      <c r="F791" s="187"/>
      <c r="G791" s="188"/>
      <c r="H791" s="187"/>
      <c r="I791" s="187"/>
      <c r="J791" s="188"/>
      <c r="K791" s="188"/>
      <c r="L791" s="187"/>
      <c r="M791" s="188"/>
      <c r="N791" s="188"/>
      <c r="O791" s="188"/>
      <c r="P791" s="189"/>
      <c r="Q791" s="187"/>
      <c r="R791" s="188"/>
      <c r="S791" s="188"/>
      <c r="T791" s="188"/>
      <c r="U791" s="188"/>
      <c r="V791" s="188"/>
      <c r="W791" s="188"/>
      <c r="X791" s="188"/>
      <c r="Y791" s="188"/>
      <c r="Z791" s="188"/>
      <c r="AA791" s="187"/>
      <c r="AB791" s="189"/>
      <c r="AC791" s="187"/>
      <c r="AD791" s="25"/>
      <c r="AE791" s="25"/>
    </row>
    <row r="792">
      <c r="A792" s="187"/>
      <c r="B792" s="187"/>
      <c r="C792" s="187"/>
      <c r="D792" s="187"/>
      <c r="E792" s="187"/>
      <c r="F792" s="187"/>
      <c r="G792" s="188"/>
      <c r="H792" s="187"/>
      <c r="I792" s="188"/>
      <c r="J792" s="188"/>
      <c r="K792" s="188"/>
      <c r="L792" s="187"/>
      <c r="M792" s="188"/>
      <c r="N792" s="188"/>
      <c r="O792" s="188"/>
      <c r="P792" s="189"/>
      <c r="Q792" s="187"/>
      <c r="R792" s="188"/>
      <c r="S792" s="188"/>
      <c r="T792" s="188"/>
      <c r="U792" s="188"/>
      <c r="V792" s="188"/>
      <c r="W792" s="188"/>
      <c r="X792" s="188"/>
      <c r="Y792" s="188"/>
      <c r="Z792" s="188"/>
      <c r="AA792" s="187"/>
      <c r="AB792" s="189"/>
      <c r="AC792" s="187"/>
      <c r="AD792" s="25"/>
      <c r="AE792" s="25"/>
    </row>
    <row r="793">
      <c r="A793" s="187"/>
      <c r="B793" s="187"/>
      <c r="C793" s="187"/>
      <c r="D793" s="187"/>
      <c r="E793" s="187"/>
      <c r="F793" s="187"/>
      <c r="G793" s="188"/>
      <c r="H793" s="187"/>
      <c r="I793" s="187"/>
      <c r="J793" s="188"/>
      <c r="K793" s="188"/>
      <c r="L793" s="187"/>
      <c r="M793" s="188"/>
      <c r="N793" s="188"/>
      <c r="O793" s="188"/>
      <c r="P793" s="189"/>
      <c r="Q793" s="187"/>
      <c r="R793" s="188"/>
      <c r="S793" s="188"/>
      <c r="T793" s="188"/>
      <c r="U793" s="188"/>
      <c r="V793" s="188"/>
      <c r="W793" s="188"/>
      <c r="X793" s="188"/>
      <c r="Y793" s="188"/>
      <c r="Z793" s="188"/>
      <c r="AA793" s="187"/>
      <c r="AB793" s="189"/>
      <c r="AC793" s="187"/>
      <c r="AD793" s="25"/>
      <c r="AE793" s="25"/>
    </row>
    <row r="794">
      <c r="A794" s="187"/>
      <c r="B794" s="187"/>
      <c r="C794" s="187"/>
      <c r="D794" s="187"/>
      <c r="E794" s="187"/>
      <c r="F794" s="187"/>
      <c r="G794" s="188"/>
      <c r="H794" s="187"/>
      <c r="I794" s="187"/>
      <c r="J794" s="188"/>
      <c r="K794" s="188"/>
      <c r="L794" s="187"/>
      <c r="M794" s="188"/>
      <c r="N794" s="188"/>
      <c r="O794" s="188"/>
      <c r="P794" s="189"/>
      <c r="Q794" s="187"/>
      <c r="R794" s="188"/>
      <c r="S794" s="188"/>
      <c r="T794" s="188"/>
      <c r="U794" s="188"/>
      <c r="V794" s="188"/>
      <c r="W794" s="188"/>
      <c r="X794" s="188"/>
      <c r="Y794" s="188"/>
      <c r="Z794" s="188"/>
      <c r="AA794" s="187"/>
      <c r="AB794" s="189"/>
      <c r="AC794" s="187"/>
      <c r="AD794" s="25"/>
      <c r="AE794" s="25"/>
    </row>
    <row r="795">
      <c r="A795" s="187"/>
      <c r="B795" s="187"/>
      <c r="C795" s="187"/>
      <c r="D795" s="187"/>
      <c r="E795" s="187"/>
      <c r="F795" s="187"/>
      <c r="G795" s="188"/>
      <c r="H795" s="187"/>
      <c r="I795" s="187"/>
      <c r="J795" s="188"/>
      <c r="K795" s="188"/>
      <c r="L795" s="187"/>
      <c r="M795" s="188"/>
      <c r="N795" s="188"/>
      <c r="O795" s="188"/>
      <c r="P795" s="189"/>
      <c r="Q795" s="187"/>
      <c r="R795" s="188"/>
      <c r="S795" s="188"/>
      <c r="T795" s="188"/>
      <c r="U795" s="188"/>
      <c r="V795" s="188"/>
      <c r="W795" s="188"/>
      <c r="X795" s="188"/>
      <c r="Y795" s="188"/>
      <c r="Z795" s="188"/>
      <c r="AA795" s="187"/>
      <c r="AB795" s="189"/>
      <c r="AC795" s="187"/>
      <c r="AD795" s="25"/>
      <c r="AE795" s="25"/>
    </row>
    <row r="796">
      <c r="A796" s="187"/>
      <c r="B796" s="187"/>
      <c r="C796" s="187"/>
      <c r="D796" s="187"/>
      <c r="E796" s="187"/>
      <c r="F796" s="187"/>
      <c r="G796" s="188"/>
      <c r="H796" s="187"/>
      <c r="I796" s="187"/>
      <c r="J796" s="188"/>
      <c r="K796" s="188"/>
      <c r="L796" s="187"/>
      <c r="M796" s="188"/>
      <c r="N796" s="188"/>
      <c r="O796" s="188"/>
      <c r="P796" s="189"/>
      <c r="Q796" s="187"/>
      <c r="R796" s="188"/>
      <c r="S796" s="188"/>
      <c r="T796" s="188"/>
      <c r="U796" s="188"/>
      <c r="V796" s="188"/>
      <c r="W796" s="188"/>
      <c r="X796" s="188"/>
      <c r="Y796" s="188"/>
      <c r="Z796" s="188"/>
      <c r="AA796" s="187"/>
      <c r="AB796" s="189"/>
      <c r="AC796" s="187"/>
      <c r="AD796" s="25"/>
      <c r="AE796" s="25"/>
    </row>
    <row r="797">
      <c r="A797" s="187"/>
      <c r="B797" s="187"/>
      <c r="C797" s="187"/>
      <c r="D797" s="187"/>
      <c r="E797" s="187"/>
      <c r="F797" s="187"/>
      <c r="G797" s="188"/>
      <c r="H797" s="187"/>
      <c r="I797" s="188"/>
      <c r="J797" s="188"/>
      <c r="K797" s="188"/>
      <c r="L797" s="187"/>
      <c r="M797" s="188"/>
      <c r="N797" s="188"/>
      <c r="O797" s="188"/>
      <c r="P797" s="189"/>
      <c r="Q797" s="187"/>
      <c r="R797" s="188"/>
      <c r="S797" s="188"/>
      <c r="T797" s="188"/>
      <c r="U797" s="188"/>
      <c r="V797" s="188"/>
      <c r="W797" s="188"/>
      <c r="X797" s="188"/>
      <c r="Y797" s="188"/>
      <c r="Z797" s="188"/>
      <c r="AA797" s="187"/>
      <c r="AB797" s="189"/>
      <c r="AC797" s="187"/>
      <c r="AD797" s="25"/>
      <c r="AE797" s="25"/>
    </row>
    <row r="798">
      <c r="A798" s="187"/>
      <c r="B798" s="187"/>
      <c r="C798" s="187"/>
      <c r="D798" s="187"/>
      <c r="E798" s="187"/>
      <c r="F798" s="187"/>
      <c r="G798" s="188"/>
      <c r="H798" s="187"/>
      <c r="I798" s="188"/>
      <c r="J798" s="188"/>
      <c r="K798" s="188"/>
      <c r="L798" s="187"/>
      <c r="M798" s="188"/>
      <c r="N798" s="188"/>
      <c r="O798" s="188"/>
      <c r="P798" s="189"/>
      <c r="Q798" s="187"/>
      <c r="R798" s="188"/>
      <c r="S798" s="188"/>
      <c r="T798" s="188"/>
      <c r="U798" s="188"/>
      <c r="V798" s="188"/>
      <c r="W798" s="188"/>
      <c r="X798" s="188"/>
      <c r="Y798" s="188"/>
      <c r="Z798" s="188"/>
      <c r="AA798" s="187"/>
      <c r="AB798" s="189"/>
      <c r="AC798" s="187"/>
      <c r="AD798" s="25"/>
      <c r="AE798" s="25"/>
    </row>
    <row r="799">
      <c r="A799" s="187"/>
      <c r="B799" s="187"/>
      <c r="C799" s="187"/>
      <c r="D799" s="187"/>
      <c r="E799" s="187"/>
      <c r="F799" s="187"/>
      <c r="G799" s="188"/>
      <c r="H799" s="187"/>
      <c r="I799" s="188"/>
      <c r="J799" s="188"/>
      <c r="K799" s="188"/>
      <c r="L799" s="187"/>
      <c r="M799" s="188"/>
      <c r="N799" s="188"/>
      <c r="O799" s="188"/>
      <c r="P799" s="189"/>
      <c r="Q799" s="187"/>
      <c r="R799" s="188"/>
      <c r="S799" s="188"/>
      <c r="T799" s="188"/>
      <c r="U799" s="188"/>
      <c r="V799" s="188"/>
      <c r="W799" s="188"/>
      <c r="X799" s="188"/>
      <c r="Y799" s="188"/>
      <c r="Z799" s="188"/>
      <c r="AA799" s="187"/>
      <c r="AB799" s="189"/>
      <c r="AC799" s="187"/>
      <c r="AD799" s="25"/>
      <c r="AE799" s="25"/>
    </row>
    <row r="800">
      <c r="A800" s="187"/>
      <c r="B800" s="187"/>
      <c r="C800" s="187"/>
      <c r="D800" s="187"/>
      <c r="E800" s="187"/>
      <c r="F800" s="187"/>
      <c r="G800" s="188"/>
      <c r="H800" s="187"/>
      <c r="I800" s="188"/>
      <c r="J800" s="188"/>
      <c r="K800" s="188"/>
      <c r="L800" s="187"/>
      <c r="M800" s="188"/>
      <c r="N800" s="188"/>
      <c r="O800" s="188"/>
      <c r="P800" s="189"/>
      <c r="Q800" s="187"/>
      <c r="R800" s="188"/>
      <c r="S800" s="188"/>
      <c r="T800" s="188"/>
      <c r="U800" s="188"/>
      <c r="V800" s="188"/>
      <c r="W800" s="188"/>
      <c r="X800" s="188"/>
      <c r="Y800" s="188"/>
      <c r="Z800" s="188"/>
      <c r="AA800" s="187"/>
      <c r="AB800" s="189"/>
      <c r="AC800" s="187"/>
      <c r="AD800" s="25"/>
      <c r="AE800" s="25"/>
    </row>
    <row r="801">
      <c r="A801" s="187"/>
      <c r="B801" s="187"/>
      <c r="C801" s="187"/>
      <c r="D801" s="187"/>
      <c r="E801" s="187"/>
      <c r="F801" s="187"/>
      <c r="G801" s="188"/>
      <c r="H801" s="187"/>
      <c r="I801" s="187"/>
      <c r="J801" s="188"/>
      <c r="K801" s="188"/>
      <c r="L801" s="187"/>
      <c r="M801" s="188"/>
      <c r="N801" s="188"/>
      <c r="O801" s="188"/>
      <c r="P801" s="189"/>
      <c r="Q801" s="187"/>
      <c r="R801" s="188"/>
      <c r="S801" s="188"/>
      <c r="T801" s="188"/>
      <c r="U801" s="188"/>
      <c r="V801" s="188"/>
      <c r="W801" s="188"/>
      <c r="X801" s="188"/>
      <c r="Y801" s="188"/>
      <c r="Z801" s="188"/>
      <c r="AA801" s="187"/>
      <c r="AB801" s="189"/>
      <c r="AC801" s="187"/>
      <c r="AD801" s="25"/>
      <c r="AE801" s="25"/>
    </row>
    <row r="802">
      <c r="A802" s="187"/>
      <c r="B802" s="187"/>
      <c r="C802" s="187"/>
      <c r="D802" s="187"/>
      <c r="E802" s="187"/>
      <c r="F802" s="187"/>
      <c r="G802" s="188"/>
      <c r="H802" s="187"/>
      <c r="I802" s="188"/>
      <c r="J802" s="188"/>
      <c r="K802" s="188"/>
      <c r="L802" s="187"/>
      <c r="M802" s="188"/>
      <c r="N802" s="188"/>
      <c r="O802" s="188"/>
      <c r="P802" s="189"/>
      <c r="Q802" s="187"/>
      <c r="R802" s="188"/>
      <c r="S802" s="188"/>
      <c r="T802" s="188"/>
      <c r="U802" s="188"/>
      <c r="V802" s="188"/>
      <c r="W802" s="188"/>
      <c r="X802" s="188"/>
      <c r="Y802" s="188"/>
      <c r="Z802" s="188"/>
      <c r="AA802" s="187"/>
      <c r="AB802" s="189"/>
      <c r="AC802" s="187"/>
      <c r="AD802" s="25"/>
      <c r="AE802" s="25"/>
    </row>
    <row r="803">
      <c r="A803" s="187"/>
      <c r="B803" s="187"/>
      <c r="C803" s="187"/>
      <c r="D803" s="187"/>
      <c r="E803" s="187"/>
      <c r="F803" s="187"/>
      <c r="G803" s="188"/>
      <c r="H803" s="187"/>
      <c r="I803" s="187"/>
      <c r="J803" s="188"/>
      <c r="K803" s="188"/>
      <c r="L803" s="187"/>
      <c r="M803" s="188"/>
      <c r="N803" s="188"/>
      <c r="O803" s="188"/>
      <c r="P803" s="189"/>
      <c r="Q803" s="187"/>
      <c r="R803" s="188"/>
      <c r="S803" s="188"/>
      <c r="T803" s="188"/>
      <c r="U803" s="188"/>
      <c r="V803" s="188"/>
      <c r="W803" s="188"/>
      <c r="X803" s="188"/>
      <c r="Y803" s="188"/>
      <c r="Z803" s="188"/>
      <c r="AA803" s="187"/>
      <c r="AB803" s="189"/>
      <c r="AC803" s="187"/>
      <c r="AD803" s="25"/>
      <c r="AE803" s="25"/>
    </row>
    <row r="804">
      <c r="A804" s="187"/>
      <c r="B804" s="187"/>
      <c r="C804" s="187"/>
      <c r="D804" s="187"/>
      <c r="E804" s="187"/>
      <c r="F804" s="187"/>
      <c r="G804" s="188"/>
      <c r="H804" s="187"/>
      <c r="I804" s="187"/>
      <c r="J804" s="188"/>
      <c r="K804" s="188"/>
      <c r="L804" s="187"/>
      <c r="M804" s="188"/>
      <c r="N804" s="188"/>
      <c r="O804" s="188"/>
      <c r="P804" s="189"/>
      <c r="Q804" s="187"/>
      <c r="R804" s="188"/>
      <c r="S804" s="188"/>
      <c r="T804" s="188"/>
      <c r="U804" s="188"/>
      <c r="V804" s="188"/>
      <c r="W804" s="188"/>
      <c r="X804" s="188"/>
      <c r="Y804" s="188"/>
      <c r="Z804" s="188"/>
      <c r="AA804" s="187"/>
      <c r="AB804" s="189"/>
      <c r="AC804" s="187"/>
      <c r="AD804" s="25"/>
      <c r="AE804" s="25"/>
    </row>
    <row r="805">
      <c r="A805" s="187"/>
      <c r="B805" s="187"/>
      <c r="C805" s="187"/>
      <c r="D805" s="187"/>
      <c r="E805" s="187"/>
      <c r="F805" s="187"/>
      <c r="G805" s="188"/>
      <c r="H805" s="187"/>
      <c r="I805" s="187"/>
      <c r="J805" s="188"/>
      <c r="K805" s="187"/>
      <c r="L805" s="188"/>
      <c r="M805" s="188"/>
      <c r="N805" s="188"/>
      <c r="O805" s="188"/>
      <c r="P805" s="189"/>
      <c r="Q805" s="187"/>
      <c r="R805" s="188"/>
      <c r="S805" s="188"/>
      <c r="T805" s="188"/>
      <c r="U805" s="188"/>
      <c r="V805" s="188"/>
      <c r="W805" s="188"/>
      <c r="X805" s="188"/>
      <c r="Y805" s="188"/>
      <c r="Z805" s="188"/>
      <c r="AA805" s="187"/>
      <c r="AB805" s="189"/>
      <c r="AC805" s="187"/>
      <c r="AD805" s="25"/>
      <c r="AE805" s="25"/>
    </row>
    <row r="806">
      <c r="A806" s="187"/>
      <c r="B806" s="187"/>
      <c r="C806" s="187"/>
      <c r="D806" s="187"/>
      <c r="E806" s="187"/>
      <c r="F806" s="187"/>
      <c r="G806" s="188"/>
      <c r="H806" s="187"/>
      <c r="I806" s="187"/>
      <c r="J806" s="188"/>
      <c r="K806" s="188"/>
      <c r="L806" s="187"/>
      <c r="M806" s="188"/>
      <c r="N806" s="188"/>
      <c r="O806" s="188"/>
      <c r="P806" s="189"/>
      <c r="Q806" s="187"/>
      <c r="R806" s="188"/>
      <c r="S806" s="188"/>
      <c r="T806" s="188"/>
      <c r="U806" s="188"/>
      <c r="V806" s="188"/>
      <c r="W806" s="188"/>
      <c r="X806" s="188"/>
      <c r="Y806" s="188"/>
      <c r="Z806" s="188"/>
      <c r="AA806" s="187"/>
      <c r="AB806" s="189"/>
      <c r="AC806" s="187"/>
      <c r="AD806" s="25"/>
      <c r="AE806" s="25"/>
    </row>
    <row r="807">
      <c r="A807" s="187"/>
      <c r="B807" s="187"/>
      <c r="C807" s="187"/>
      <c r="D807" s="187"/>
      <c r="E807" s="187"/>
      <c r="F807" s="187"/>
      <c r="G807" s="188"/>
      <c r="H807" s="187"/>
      <c r="I807" s="187"/>
      <c r="J807" s="188"/>
      <c r="K807" s="188"/>
      <c r="L807" s="187"/>
      <c r="M807" s="188"/>
      <c r="N807" s="188"/>
      <c r="O807" s="188"/>
      <c r="P807" s="189"/>
      <c r="Q807" s="187"/>
      <c r="R807" s="188"/>
      <c r="S807" s="188"/>
      <c r="T807" s="188"/>
      <c r="U807" s="188"/>
      <c r="V807" s="188"/>
      <c r="W807" s="188"/>
      <c r="X807" s="188"/>
      <c r="Y807" s="188"/>
      <c r="Z807" s="188"/>
      <c r="AA807" s="187"/>
      <c r="AB807" s="189"/>
      <c r="AC807" s="187"/>
      <c r="AD807" s="25"/>
      <c r="AE807" s="25"/>
    </row>
    <row r="808">
      <c r="A808" s="187"/>
      <c r="B808" s="187"/>
      <c r="C808" s="187"/>
      <c r="D808" s="187"/>
      <c r="E808" s="187"/>
      <c r="F808" s="187"/>
      <c r="G808" s="188"/>
      <c r="H808" s="187"/>
      <c r="I808" s="188"/>
      <c r="J808" s="188"/>
      <c r="K808" s="188"/>
      <c r="L808" s="187"/>
      <c r="M808" s="188"/>
      <c r="N808" s="188"/>
      <c r="O808" s="188"/>
      <c r="P808" s="189"/>
      <c r="Q808" s="187"/>
      <c r="R808" s="188"/>
      <c r="S808" s="188"/>
      <c r="T808" s="188"/>
      <c r="U808" s="188"/>
      <c r="V808" s="188"/>
      <c r="W808" s="188"/>
      <c r="X808" s="188"/>
      <c r="Y808" s="188"/>
      <c r="Z808" s="188"/>
      <c r="AA808" s="187"/>
      <c r="AB808" s="189"/>
      <c r="AC808" s="187"/>
      <c r="AD808" s="25"/>
      <c r="AE808" s="25"/>
    </row>
    <row r="809">
      <c r="A809" s="187"/>
      <c r="B809" s="187"/>
      <c r="C809" s="187"/>
      <c r="D809" s="187"/>
      <c r="E809" s="187"/>
      <c r="F809" s="187"/>
      <c r="G809" s="188"/>
      <c r="H809" s="188"/>
      <c r="I809" s="188"/>
      <c r="J809" s="188"/>
      <c r="K809" s="188"/>
      <c r="L809" s="188"/>
      <c r="M809" s="188"/>
      <c r="N809" s="188"/>
      <c r="O809" s="188"/>
      <c r="P809" s="189"/>
      <c r="Q809" s="188"/>
      <c r="R809" s="188"/>
      <c r="S809" s="188"/>
      <c r="T809" s="188"/>
      <c r="U809" s="188"/>
      <c r="V809" s="188"/>
      <c r="W809" s="188"/>
      <c r="X809" s="188"/>
      <c r="Y809" s="188"/>
      <c r="Z809" s="188"/>
      <c r="AA809" s="187"/>
      <c r="AB809" s="189"/>
      <c r="AC809" s="187"/>
      <c r="AD809" s="25"/>
      <c r="AE809" s="25"/>
    </row>
    <row r="810">
      <c r="A810" s="187"/>
      <c r="B810" s="187"/>
      <c r="C810" s="187"/>
      <c r="D810" s="187"/>
      <c r="E810" s="187"/>
      <c r="F810" s="187"/>
      <c r="G810" s="188"/>
      <c r="H810" s="187"/>
      <c r="I810" s="187"/>
      <c r="J810" s="188"/>
      <c r="K810" s="187"/>
      <c r="L810" s="188"/>
      <c r="M810" s="188"/>
      <c r="N810" s="188"/>
      <c r="O810" s="188"/>
      <c r="P810" s="189"/>
      <c r="Q810" s="187"/>
      <c r="R810" s="188"/>
      <c r="S810" s="188"/>
      <c r="T810" s="188"/>
      <c r="U810" s="188"/>
      <c r="V810" s="188"/>
      <c r="W810" s="188"/>
      <c r="X810" s="188"/>
      <c r="Y810" s="188"/>
      <c r="Z810" s="188"/>
      <c r="AA810" s="187"/>
      <c r="AB810" s="189"/>
      <c r="AC810" s="187"/>
      <c r="AD810" s="25"/>
      <c r="AE810" s="25"/>
    </row>
    <row r="811">
      <c r="A811" s="187"/>
      <c r="B811" s="187"/>
      <c r="C811" s="187"/>
      <c r="D811" s="187"/>
      <c r="E811" s="187"/>
      <c r="F811" s="187"/>
      <c r="G811" s="188"/>
      <c r="H811" s="187"/>
      <c r="I811" s="187"/>
      <c r="J811" s="188"/>
      <c r="K811" s="187"/>
      <c r="L811" s="188"/>
      <c r="M811" s="188"/>
      <c r="N811" s="188"/>
      <c r="O811" s="188"/>
      <c r="P811" s="189"/>
      <c r="Q811" s="187"/>
      <c r="R811" s="188"/>
      <c r="S811" s="188"/>
      <c r="T811" s="188"/>
      <c r="U811" s="188"/>
      <c r="V811" s="188"/>
      <c r="W811" s="188"/>
      <c r="X811" s="188"/>
      <c r="Y811" s="188"/>
      <c r="Z811" s="188"/>
      <c r="AA811" s="187"/>
      <c r="AB811" s="189"/>
      <c r="AC811" s="187"/>
      <c r="AD811" s="25"/>
      <c r="AE811" s="25"/>
    </row>
    <row r="812">
      <c r="A812" s="187"/>
      <c r="B812" s="187"/>
      <c r="C812" s="187"/>
      <c r="D812" s="187"/>
      <c r="E812" s="187"/>
      <c r="F812" s="187"/>
      <c r="G812" s="188"/>
      <c r="H812" s="187"/>
      <c r="I812" s="188"/>
      <c r="J812" s="188"/>
      <c r="K812" s="188"/>
      <c r="L812" s="187"/>
      <c r="M812" s="188"/>
      <c r="N812" s="188"/>
      <c r="O812" s="188"/>
      <c r="P812" s="189"/>
      <c r="Q812" s="187"/>
      <c r="R812" s="188"/>
      <c r="S812" s="188"/>
      <c r="T812" s="188"/>
      <c r="U812" s="188"/>
      <c r="V812" s="188"/>
      <c r="W812" s="188"/>
      <c r="X812" s="188"/>
      <c r="Y812" s="188"/>
      <c r="Z812" s="188"/>
      <c r="AA812" s="187"/>
      <c r="AB812" s="189"/>
      <c r="AC812" s="187"/>
      <c r="AD812" s="25"/>
      <c r="AE812" s="25"/>
    </row>
    <row r="813">
      <c r="A813" s="187"/>
      <c r="B813" s="187"/>
      <c r="C813" s="187"/>
      <c r="D813" s="187"/>
      <c r="E813" s="187"/>
      <c r="F813" s="187"/>
      <c r="G813" s="188"/>
      <c r="H813" s="187"/>
      <c r="I813" s="187"/>
      <c r="J813" s="188"/>
      <c r="K813" s="187"/>
      <c r="L813" s="188"/>
      <c r="M813" s="188"/>
      <c r="N813" s="188"/>
      <c r="O813" s="188"/>
      <c r="P813" s="189"/>
      <c r="Q813" s="187"/>
      <c r="R813" s="188"/>
      <c r="S813" s="188"/>
      <c r="T813" s="188"/>
      <c r="U813" s="188"/>
      <c r="V813" s="188"/>
      <c r="W813" s="188"/>
      <c r="X813" s="188"/>
      <c r="Y813" s="188"/>
      <c r="Z813" s="188"/>
      <c r="AA813" s="187"/>
      <c r="AB813" s="189"/>
      <c r="AC813" s="187"/>
      <c r="AD813" s="25"/>
      <c r="AE813" s="25"/>
    </row>
    <row r="814">
      <c r="A814" s="187"/>
      <c r="B814" s="187"/>
      <c r="C814" s="187"/>
      <c r="D814" s="187"/>
      <c r="E814" s="187"/>
      <c r="F814" s="187"/>
      <c r="G814" s="188"/>
      <c r="H814" s="187"/>
      <c r="I814" s="187"/>
      <c r="J814" s="188"/>
      <c r="K814" s="187"/>
      <c r="L814" s="188"/>
      <c r="M814" s="188"/>
      <c r="N814" s="188"/>
      <c r="O814" s="188"/>
      <c r="P814" s="189"/>
      <c r="Q814" s="187"/>
      <c r="R814" s="188"/>
      <c r="S814" s="188"/>
      <c r="T814" s="188"/>
      <c r="U814" s="188"/>
      <c r="V814" s="188"/>
      <c r="W814" s="188"/>
      <c r="X814" s="188"/>
      <c r="Y814" s="188"/>
      <c r="Z814" s="188"/>
      <c r="AA814" s="187"/>
      <c r="AB814" s="189"/>
      <c r="AC814" s="187"/>
      <c r="AD814" s="25"/>
      <c r="AE814" s="25"/>
    </row>
    <row r="815">
      <c r="A815" s="187"/>
      <c r="B815" s="187"/>
      <c r="C815" s="187"/>
      <c r="D815" s="187"/>
      <c r="E815" s="187"/>
      <c r="F815" s="187"/>
      <c r="G815" s="188"/>
      <c r="H815" s="187"/>
      <c r="I815" s="187"/>
      <c r="J815" s="188"/>
      <c r="K815" s="188"/>
      <c r="L815" s="188"/>
      <c r="M815" s="188"/>
      <c r="N815" s="188"/>
      <c r="O815" s="188"/>
      <c r="P815" s="189"/>
      <c r="Q815" s="187"/>
      <c r="R815" s="188"/>
      <c r="S815" s="188"/>
      <c r="T815" s="188"/>
      <c r="U815" s="188"/>
      <c r="V815" s="188"/>
      <c r="W815" s="188"/>
      <c r="X815" s="188"/>
      <c r="Y815" s="188"/>
      <c r="Z815" s="188"/>
      <c r="AA815" s="187"/>
      <c r="AB815" s="189"/>
      <c r="AC815" s="187"/>
      <c r="AD815" s="25"/>
      <c r="AE815" s="25"/>
    </row>
    <row r="816">
      <c r="A816" s="187"/>
      <c r="B816" s="187"/>
      <c r="C816" s="187"/>
      <c r="D816" s="187"/>
      <c r="E816" s="187"/>
      <c r="F816" s="187"/>
      <c r="G816" s="188"/>
      <c r="H816" s="188"/>
      <c r="I816" s="188"/>
      <c r="J816" s="188"/>
      <c r="K816" s="188"/>
      <c r="L816" s="188"/>
      <c r="M816" s="188"/>
      <c r="N816" s="188"/>
      <c r="O816" s="188"/>
      <c r="P816" s="189"/>
      <c r="Q816" s="188"/>
      <c r="R816" s="188"/>
      <c r="S816" s="188"/>
      <c r="T816" s="188"/>
      <c r="U816" s="188"/>
      <c r="V816" s="188"/>
      <c r="W816" s="188"/>
      <c r="X816" s="188"/>
      <c r="Y816" s="188"/>
      <c r="Z816" s="188"/>
      <c r="AA816" s="187"/>
      <c r="AB816" s="189"/>
      <c r="AC816" s="187"/>
      <c r="AD816" s="25"/>
      <c r="AE816" s="25"/>
    </row>
    <row r="817">
      <c r="A817" s="187"/>
      <c r="B817" s="187"/>
      <c r="C817" s="187"/>
      <c r="D817" s="187"/>
      <c r="E817" s="187"/>
      <c r="F817" s="187"/>
      <c r="G817" s="188"/>
      <c r="H817" s="188"/>
      <c r="I817" s="188"/>
      <c r="J817" s="188"/>
      <c r="K817" s="188"/>
      <c r="L817" s="188"/>
      <c r="M817" s="188"/>
      <c r="N817" s="188"/>
      <c r="O817" s="188"/>
      <c r="P817" s="189"/>
      <c r="Q817" s="188"/>
      <c r="R817" s="188"/>
      <c r="S817" s="188"/>
      <c r="T817" s="188"/>
      <c r="U817" s="188"/>
      <c r="V817" s="188"/>
      <c r="W817" s="188"/>
      <c r="X817" s="188"/>
      <c r="Y817" s="188"/>
      <c r="Z817" s="188"/>
      <c r="AA817" s="187"/>
      <c r="AB817" s="189"/>
      <c r="AC817" s="187"/>
      <c r="AD817" s="25"/>
      <c r="AE817" s="25"/>
    </row>
    <row r="818">
      <c r="A818" s="187"/>
      <c r="B818" s="187"/>
      <c r="C818" s="187"/>
      <c r="D818" s="187"/>
      <c r="E818" s="187"/>
      <c r="F818" s="187"/>
      <c r="G818" s="188"/>
      <c r="H818" s="188"/>
      <c r="I818" s="188"/>
      <c r="J818" s="188"/>
      <c r="K818" s="188"/>
      <c r="L818" s="188"/>
      <c r="M818" s="188"/>
      <c r="N818" s="188"/>
      <c r="O818" s="188"/>
      <c r="P818" s="189"/>
      <c r="Q818" s="188"/>
      <c r="R818" s="188"/>
      <c r="S818" s="188"/>
      <c r="T818" s="188"/>
      <c r="U818" s="188"/>
      <c r="V818" s="188"/>
      <c r="W818" s="188"/>
      <c r="X818" s="188"/>
      <c r="Y818" s="188"/>
      <c r="Z818" s="188"/>
      <c r="AA818" s="187"/>
      <c r="AB818" s="189"/>
      <c r="AC818" s="187"/>
      <c r="AD818" s="25"/>
      <c r="AE818" s="25"/>
    </row>
    <row r="819">
      <c r="A819" s="187"/>
      <c r="B819" s="187"/>
      <c r="C819" s="187"/>
      <c r="D819" s="187"/>
      <c r="E819" s="187"/>
      <c r="F819" s="187"/>
      <c r="G819" s="188"/>
      <c r="H819" s="188"/>
      <c r="I819" s="188"/>
      <c r="J819" s="188"/>
      <c r="K819" s="188"/>
      <c r="L819" s="188"/>
      <c r="M819" s="188"/>
      <c r="N819" s="188"/>
      <c r="O819" s="188"/>
      <c r="P819" s="189"/>
      <c r="Q819" s="188"/>
      <c r="R819" s="188"/>
      <c r="S819" s="188"/>
      <c r="T819" s="188"/>
      <c r="U819" s="188"/>
      <c r="V819" s="188"/>
      <c r="W819" s="188"/>
      <c r="X819" s="188"/>
      <c r="Y819" s="188"/>
      <c r="Z819" s="188"/>
      <c r="AA819" s="187"/>
      <c r="AB819" s="189"/>
      <c r="AC819" s="187"/>
      <c r="AD819" s="25"/>
      <c r="AE819" s="25"/>
    </row>
    <row r="820">
      <c r="A820" s="187"/>
      <c r="B820" s="187"/>
      <c r="C820" s="187"/>
      <c r="D820" s="187"/>
      <c r="E820" s="187"/>
      <c r="F820" s="187"/>
      <c r="G820" s="188"/>
      <c r="H820" s="188"/>
      <c r="I820" s="188"/>
      <c r="J820" s="188"/>
      <c r="K820" s="188"/>
      <c r="L820" s="188"/>
      <c r="M820" s="188"/>
      <c r="N820" s="188"/>
      <c r="O820" s="188"/>
      <c r="P820" s="189"/>
      <c r="Q820" s="188"/>
      <c r="R820" s="188"/>
      <c r="S820" s="188"/>
      <c r="T820" s="188"/>
      <c r="U820" s="188"/>
      <c r="V820" s="188"/>
      <c r="W820" s="188"/>
      <c r="X820" s="188"/>
      <c r="Y820" s="188"/>
      <c r="Z820" s="188"/>
      <c r="AA820" s="187"/>
      <c r="AB820" s="189"/>
      <c r="AC820" s="187"/>
      <c r="AD820" s="25"/>
      <c r="AE820" s="25"/>
    </row>
    <row r="821">
      <c r="A821" s="187"/>
      <c r="B821" s="187"/>
      <c r="C821" s="187"/>
      <c r="D821" s="187"/>
      <c r="E821" s="187"/>
      <c r="F821" s="187"/>
      <c r="G821" s="188"/>
      <c r="H821" s="188"/>
      <c r="I821" s="188"/>
      <c r="J821" s="188"/>
      <c r="K821" s="188"/>
      <c r="L821" s="188"/>
      <c r="M821" s="188"/>
      <c r="N821" s="188"/>
      <c r="O821" s="188"/>
      <c r="P821" s="189"/>
      <c r="Q821" s="188"/>
      <c r="R821" s="188"/>
      <c r="S821" s="188"/>
      <c r="T821" s="188"/>
      <c r="U821" s="188"/>
      <c r="V821" s="188"/>
      <c r="W821" s="188"/>
      <c r="X821" s="188"/>
      <c r="Y821" s="188"/>
      <c r="Z821" s="188"/>
      <c r="AA821" s="187"/>
      <c r="AB821" s="189"/>
      <c r="AC821" s="187"/>
      <c r="AD821" s="25"/>
      <c r="AE821" s="25"/>
    </row>
    <row r="822">
      <c r="A822" s="187"/>
      <c r="B822" s="187"/>
      <c r="C822" s="187"/>
      <c r="D822" s="187"/>
      <c r="E822" s="187"/>
      <c r="F822" s="187"/>
      <c r="G822" s="188"/>
      <c r="H822" s="188"/>
      <c r="I822" s="188"/>
      <c r="J822" s="188"/>
      <c r="K822" s="188"/>
      <c r="L822" s="188"/>
      <c r="M822" s="188"/>
      <c r="N822" s="188"/>
      <c r="O822" s="188"/>
      <c r="P822" s="189"/>
      <c r="Q822" s="188"/>
      <c r="R822" s="188"/>
      <c r="S822" s="188"/>
      <c r="T822" s="188"/>
      <c r="U822" s="188"/>
      <c r="V822" s="188"/>
      <c r="W822" s="188"/>
      <c r="X822" s="188"/>
      <c r="Y822" s="188"/>
      <c r="Z822" s="188"/>
      <c r="AA822" s="187"/>
      <c r="AB822" s="189"/>
      <c r="AC822" s="187"/>
      <c r="AD822" s="25"/>
      <c r="AE822" s="25"/>
    </row>
    <row r="823">
      <c r="A823" s="187"/>
      <c r="B823" s="187"/>
      <c r="C823" s="187"/>
      <c r="D823" s="187"/>
      <c r="E823" s="187"/>
      <c r="F823" s="187"/>
      <c r="G823" s="188"/>
      <c r="H823" s="188"/>
      <c r="I823" s="188"/>
      <c r="J823" s="188"/>
      <c r="K823" s="188"/>
      <c r="L823" s="188"/>
      <c r="M823" s="188"/>
      <c r="N823" s="188"/>
      <c r="O823" s="188"/>
      <c r="P823" s="189"/>
      <c r="Q823" s="188"/>
      <c r="R823" s="188"/>
      <c r="S823" s="188"/>
      <c r="T823" s="188"/>
      <c r="U823" s="188"/>
      <c r="V823" s="188"/>
      <c r="W823" s="188"/>
      <c r="X823" s="188"/>
      <c r="Y823" s="188"/>
      <c r="Z823" s="188"/>
      <c r="AA823" s="187"/>
      <c r="AB823" s="189"/>
      <c r="AC823" s="187"/>
      <c r="AD823" s="25"/>
      <c r="AE823" s="25"/>
    </row>
    <row r="824">
      <c r="A824" s="187"/>
      <c r="B824" s="187"/>
      <c r="C824" s="187"/>
      <c r="D824" s="187"/>
      <c r="E824" s="187"/>
      <c r="F824" s="187"/>
      <c r="G824" s="188"/>
      <c r="H824" s="188"/>
      <c r="I824" s="188"/>
      <c r="J824" s="188"/>
      <c r="K824" s="188"/>
      <c r="L824" s="188"/>
      <c r="M824" s="188"/>
      <c r="N824" s="188"/>
      <c r="O824" s="188"/>
      <c r="P824" s="189"/>
      <c r="Q824" s="188"/>
      <c r="R824" s="188"/>
      <c r="S824" s="188"/>
      <c r="T824" s="188"/>
      <c r="U824" s="188"/>
      <c r="V824" s="188"/>
      <c r="W824" s="188"/>
      <c r="X824" s="188"/>
      <c r="Y824" s="188"/>
      <c r="Z824" s="188"/>
      <c r="AA824" s="187"/>
      <c r="AB824" s="189"/>
      <c r="AC824" s="187"/>
      <c r="AD824" s="25"/>
      <c r="AE824" s="25"/>
    </row>
    <row r="825">
      <c r="A825" s="187"/>
      <c r="B825" s="187"/>
      <c r="C825" s="187"/>
      <c r="D825" s="187"/>
      <c r="E825" s="187"/>
      <c r="F825" s="187"/>
      <c r="G825" s="188"/>
      <c r="H825" s="188"/>
      <c r="I825" s="188"/>
      <c r="J825" s="188"/>
      <c r="K825" s="188"/>
      <c r="L825" s="188"/>
      <c r="M825" s="188"/>
      <c r="N825" s="188"/>
      <c r="O825" s="188"/>
      <c r="P825" s="189"/>
      <c r="Q825" s="188"/>
      <c r="R825" s="188"/>
      <c r="S825" s="188"/>
      <c r="T825" s="188"/>
      <c r="U825" s="188"/>
      <c r="V825" s="188"/>
      <c r="W825" s="188"/>
      <c r="X825" s="188"/>
      <c r="Y825" s="188"/>
      <c r="Z825" s="188"/>
      <c r="AA825" s="187"/>
      <c r="AB825" s="189"/>
      <c r="AC825" s="187"/>
      <c r="AD825" s="25"/>
      <c r="AE825" s="25"/>
    </row>
    <row r="826">
      <c r="A826" s="187"/>
      <c r="B826" s="187"/>
      <c r="C826" s="187"/>
      <c r="D826" s="187"/>
      <c r="E826" s="187"/>
      <c r="F826" s="187"/>
      <c r="G826" s="188"/>
      <c r="H826" s="188"/>
      <c r="I826" s="188"/>
      <c r="J826" s="188"/>
      <c r="K826" s="188"/>
      <c r="L826" s="188"/>
      <c r="M826" s="188"/>
      <c r="N826" s="188"/>
      <c r="O826" s="188"/>
      <c r="P826" s="189"/>
      <c r="Q826" s="188"/>
      <c r="R826" s="188"/>
      <c r="S826" s="188"/>
      <c r="T826" s="188"/>
      <c r="U826" s="188"/>
      <c r="V826" s="188"/>
      <c r="W826" s="188"/>
      <c r="X826" s="188"/>
      <c r="Y826" s="188"/>
      <c r="Z826" s="188"/>
      <c r="AA826" s="187"/>
      <c r="AB826" s="189"/>
      <c r="AC826" s="187"/>
      <c r="AD826" s="25"/>
      <c r="AE826" s="25"/>
    </row>
    <row r="827">
      <c r="A827" s="187"/>
      <c r="B827" s="187"/>
      <c r="C827" s="187"/>
      <c r="D827" s="187"/>
      <c r="E827" s="187"/>
      <c r="F827" s="187"/>
      <c r="G827" s="188"/>
      <c r="H827" s="188"/>
      <c r="I827" s="188"/>
      <c r="J827" s="188"/>
      <c r="K827" s="188"/>
      <c r="L827" s="188"/>
      <c r="M827" s="188"/>
      <c r="N827" s="188"/>
      <c r="O827" s="188"/>
      <c r="P827" s="189"/>
      <c r="Q827" s="188"/>
      <c r="R827" s="188"/>
      <c r="S827" s="188"/>
      <c r="T827" s="188"/>
      <c r="U827" s="188"/>
      <c r="V827" s="188"/>
      <c r="W827" s="188"/>
      <c r="X827" s="188"/>
      <c r="Y827" s="188"/>
      <c r="Z827" s="188"/>
      <c r="AA827" s="187"/>
      <c r="AB827" s="189"/>
      <c r="AC827" s="187"/>
      <c r="AD827" s="25"/>
      <c r="AE827" s="25"/>
    </row>
    <row r="828">
      <c r="A828" s="187"/>
      <c r="B828" s="187"/>
      <c r="C828" s="187"/>
      <c r="D828" s="187"/>
      <c r="E828" s="187"/>
      <c r="F828" s="187"/>
      <c r="G828" s="188"/>
      <c r="H828" s="188"/>
      <c r="I828" s="188"/>
      <c r="J828" s="188"/>
      <c r="K828" s="188"/>
      <c r="L828" s="188"/>
      <c r="M828" s="188"/>
      <c r="N828" s="188"/>
      <c r="O828" s="188"/>
      <c r="P828" s="189"/>
      <c r="Q828" s="188"/>
      <c r="R828" s="188"/>
      <c r="S828" s="188"/>
      <c r="T828" s="188"/>
      <c r="U828" s="188"/>
      <c r="V828" s="188"/>
      <c r="W828" s="188"/>
      <c r="X828" s="188"/>
      <c r="Y828" s="188"/>
      <c r="Z828" s="188"/>
      <c r="AA828" s="187"/>
      <c r="AB828" s="189"/>
      <c r="AC828" s="187"/>
      <c r="AD828" s="25"/>
      <c r="AE828" s="25"/>
    </row>
    <row r="829">
      <c r="A829" s="187"/>
      <c r="B829" s="187"/>
      <c r="C829" s="187"/>
      <c r="D829" s="187"/>
      <c r="E829" s="187"/>
      <c r="F829" s="187"/>
      <c r="G829" s="188"/>
      <c r="H829" s="188"/>
      <c r="I829" s="188"/>
      <c r="J829" s="188"/>
      <c r="K829" s="188"/>
      <c r="L829" s="188"/>
      <c r="M829" s="188"/>
      <c r="N829" s="188"/>
      <c r="O829" s="188"/>
      <c r="P829" s="189"/>
      <c r="Q829" s="188"/>
      <c r="R829" s="188"/>
      <c r="S829" s="188"/>
      <c r="T829" s="188"/>
      <c r="U829" s="188"/>
      <c r="V829" s="188"/>
      <c r="W829" s="188"/>
      <c r="X829" s="188"/>
      <c r="Y829" s="188"/>
      <c r="Z829" s="188"/>
      <c r="AA829" s="187"/>
      <c r="AB829" s="189"/>
      <c r="AC829" s="187"/>
      <c r="AD829" s="25"/>
      <c r="AE829" s="25"/>
    </row>
    <row r="830">
      <c r="A830" s="187"/>
      <c r="B830" s="187"/>
      <c r="C830" s="187"/>
      <c r="D830" s="187"/>
      <c r="E830" s="187"/>
      <c r="F830" s="187"/>
      <c r="G830" s="188"/>
      <c r="H830" s="188"/>
      <c r="I830" s="188"/>
      <c r="J830" s="188"/>
      <c r="K830" s="188"/>
      <c r="L830" s="188"/>
      <c r="M830" s="188"/>
      <c r="N830" s="188"/>
      <c r="O830" s="188"/>
      <c r="P830" s="189"/>
      <c r="Q830" s="188"/>
      <c r="R830" s="188"/>
      <c r="S830" s="188"/>
      <c r="T830" s="188"/>
      <c r="U830" s="188"/>
      <c r="V830" s="188"/>
      <c r="W830" s="188"/>
      <c r="X830" s="188"/>
      <c r="Y830" s="188"/>
      <c r="Z830" s="188"/>
      <c r="AA830" s="187"/>
      <c r="AB830" s="189"/>
      <c r="AC830" s="187"/>
      <c r="AD830" s="25"/>
      <c r="AE830" s="25"/>
    </row>
    <row r="831">
      <c r="A831" s="187"/>
      <c r="B831" s="187"/>
      <c r="C831" s="187"/>
      <c r="D831" s="187"/>
      <c r="E831" s="187"/>
      <c r="F831" s="187"/>
      <c r="G831" s="188"/>
      <c r="H831" s="188"/>
      <c r="I831" s="188"/>
      <c r="J831" s="188"/>
      <c r="K831" s="188"/>
      <c r="L831" s="188"/>
      <c r="M831" s="188"/>
      <c r="N831" s="188"/>
      <c r="O831" s="188"/>
      <c r="P831" s="189"/>
      <c r="Q831" s="188"/>
      <c r="R831" s="188"/>
      <c r="S831" s="188"/>
      <c r="T831" s="188"/>
      <c r="U831" s="188"/>
      <c r="V831" s="188"/>
      <c r="W831" s="188"/>
      <c r="X831" s="188"/>
      <c r="Y831" s="188"/>
      <c r="Z831" s="188"/>
      <c r="AA831" s="187"/>
      <c r="AB831" s="189"/>
      <c r="AC831" s="187"/>
      <c r="AD831" s="25"/>
      <c r="AE831" s="25"/>
    </row>
    <row r="832">
      <c r="A832" s="187"/>
      <c r="B832" s="187"/>
      <c r="C832" s="187"/>
      <c r="D832" s="187"/>
      <c r="E832" s="187"/>
      <c r="F832" s="187"/>
      <c r="G832" s="188"/>
      <c r="H832" s="188"/>
      <c r="I832" s="188"/>
      <c r="J832" s="188"/>
      <c r="K832" s="188"/>
      <c r="L832" s="188"/>
      <c r="M832" s="188"/>
      <c r="N832" s="188"/>
      <c r="O832" s="188"/>
      <c r="P832" s="189"/>
      <c r="Q832" s="188"/>
      <c r="R832" s="188"/>
      <c r="S832" s="188"/>
      <c r="T832" s="188"/>
      <c r="U832" s="188"/>
      <c r="V832" s="188"/>
      <c r="W832" s="188"/>
      <c r="X832" s="188"/>
      <c r="Y832" s="188"/>
      <c r="Z832" s="188"/>
      <c r="AA832" s="187"/>
      <c r="AB832" s="189"/>
      <c r="AC832" s="187"/>
      <c r="AD832" s="25"/>
      <c r="AE832" s="25"/>
    </row>
    <row r="833">
      <c r="A833" s="187"/>
      <c r="B833" s="187"/>
      <c r="C833" s="187"/>
      <c r="D833" s="187"/>
      <c r="E833" s="187"/>
      <c r="F833" s="187"/>
      <c r="G833" s="188"/>
      <c r="H833" s="188"/>
      <c r="I833" s="188"/>
      <c r="J833" s="188"/>
      <c r="K833" s="188"/>
      <c r="L833" s="188"/>
      <c r="M833" s="188"/>
      <c r="N833" s="188"/>
      <c r="O833" s="188"/>
      <c r="P833" s="189"/>
      <c r="Q833" s="188"/>
      <c r="R833" s="188"/>
      <c r="S833" s="188"/>
      <c r="T833" s="188"/>
      <c r="U833" s="188"/>
      <c r="V833" s="188"/>
      <c r="W833" s="188"/>
      <c r="X833" s="188"/>
      <c r="Y833" s="188"/>
      <c r="Z833" s="188"/>
      <c r="AA833" s="187"/>
      <c r="AB833" s="189"/>
      <c r="AC833" s="187"/>
      <c r="AD833" s="25"/>
      <c r="AE833" s="25"/>
    </row>
    <row r="834">
      <c r="A834" s="187"/>
      <c r="B834" s="187"/>
      <c r="C834" s="187"/>
      <c r="D834" s="187"/>
      <c r="E834" s="187"/>
      <c r="F834" s="187"/>
      <c r="G834" s="188"/>
      <c r="H834" s="188"/>
      <c r="I834" s="188"/>
      <c r="J834" s="188"/>
      <c r="K834" s="188"/>
      <c r="L834" s="188"/>
      <c r="M834" s="188"/>
      <c r="N834" s="188"/>
      <c r="O834" s="188"/>
      <c r="P834" s="189"/>
      <c r="Q834" s="188"/>
      <c r="R834" s="188"/>
      <c r="S834" s="188"/>
      <c r="T834" s="188"/>
      <c r="U834" s="188"/>
      <c r="V834" s="188"/>
      <c r="W834" s="188"/>
      <c r="X834" s="188"/>
      <c r="Y834" s="188"/>
      <c r="Z834" s="188"/>
      <c r="AA834" s="187"/>
      <c r="AB834" s="189"/>
      <c r="AC834" s="187"/>
      <c r="AD834" s="25"/>
      <c r="AE834" s="25"/>
    </row>
    <row r="835">
      <c r="A835" s="187"/>
      <c r="B835" s="187"/>
      <c r="C835" s="187"/>
      <c r="D835" s="187"/>
      <c r="E835" s="187"/>
      <c r="F835" s="187"/>
      <c r="G835" s="188"/>
      <c r="H835" s="188"/>
      <c r="I835" s="188"/>
      <c r="J835" s="188"/>
      <c r="K835" s="188"/>
      <c r="L835" s="188"/>
      <c r="M835" s="187"/>
      <c r="N835" s="187"/>
      <c r="O835" s="188"/>
      <c r="P835" s="189"/>
      <c r="Q835" s="188"/>
      <c r="R835" s="188"/>
      <c r="S835" s="188"/>
      <c r="T835" s="188"/>
      <c r="U835" s="188"/>
      <c r="V835" s="188"/>
      <c r="W835" s="188"/>
      <c r="X835" s="188"/>
      <c r="Y835" s="188"/>
      <c r="Z835" s="188"/>
      <c r="AA835" s="188"/>
      <c r="AB835" s="189"/>
      <c r="AC835" s="187"/>
      <c r="AD835" s="25"/>
      <c r="AE835" s="25"/>
    </row>
    <row r="836">
      <c r="A836" s="187"/>
      <c r="B836" s="187"/>
      <c r="C836" s="187"/>
      <c r="D836" s="187"/>
      <c r="E836" s="187"/>
      <c r="F836" s="187"/>
      <c r="G836" s="188"/>
      <c r="H836" s="188"/>
      <c r="I836" s="188"/>
      <c r="J836" s="188"/>
      <c r="K836" s="188"/>
      <c r="L836" s="188"/>
      <c r="M836" s="187"/>
      <c r="N836" s="187"/>
      <c r="O836" s="188"/>
      <c r="P836" s="189"/>
      <c r="Q836" s="188"/>
      <c r="R836" s="188"/>
      <c r="S836" s="188"/>
      <c r="T836" s="188"/>
      <c r="U836" s="188"/>
      <c r="V836" s="188"/>
      <c r="W836" s="188"/>
      <c r="X836" s="188"/>
      <c r="Y836" s="188"/>
      <c r="Z836" s="188"/>
      <c r="AA836" s="187"/>
      <c r="AB836" s="189"/>
      <c r="AC836" s="187"/>
      <c r="AD836" s="25"/>
      <c r="AE836" s="25"/>
    </row>
    <row r="837">
      <c r="A837" s="187"/>
      <c r="B837" s="187"/>
      <c r="C837" s="187"/>
      <c r="D837" s="187"/>
      <c r="E837" s="187"/>
      <c r="F837" s="187"/>
      <c r="G837" s="188"/>
      <c r="H837" s="188"/>
      <c r="I837" s="188"/>
      <c r="J837" s="188"/>
      <c r="K837" s="188"/>
      <c r="L837" s="188"/>
      <c r="M837" s="188"/>
      <c r="N837" s="188"/>
      <c r="O837" s="188"/>
      <c r="P837" s="189"/>
      <c r="Q837" s="188"/>
      <c r="R837" s="188"/>
      <c r="S837" s="188"/>
      <c r="T837" s="188"/>
      <c r="U837" s="188"/>
      <c r="V837" s="188"/>
      <c r="W837" s="188"/>
      <c r="X837" s="188"/>
      <c r="Y837" s="187"/>
      <c r="Z837" s="187"/>
      <c r="AA837" s="188"/>
      <c r="AB837" s="189"/>
      <c r="AC837" s="187"/>
      <c r="AD837" s="25"/>
      <c r="AE837" s="25"/>
    </row>
    <row r="838">
      <c r="A838" s="187"/>
      <c r="B838" s="187"/>
      <c r="C838" s="187"/>
      <c r="D838" s="187"/>
      <c r="E838" s="187"/>
      <c r="F838" s="187"/>
      <c r="G838" s="188"/>
      <c r="H838" s="188"/>
      <c r="I838" s="188"/>
      <c r="J838" s="188"/>
      <c r="K838" s="188"/>
      <c r="L838" s="188"/>
      <c r="M838" s="188"/>
      <c r="N838" s="188"/>
      <c r="O838" s="188"/>
      <c r="P838" s="189"/>
      <c r="Q838" s="188"/>
      <c r="R838" s="188"/>
      <c r="S838" s="188"/>
      <c r="T838" s="188"/>
      <c r="U838" s="188"/>
      <c r="V838" s="188"/>
      <c r="W838" s="188"/>
      <c r="X838" s="188"/>
      <c r="Y838" s="188"/>
      <c r="Z838" s="188"/>
      <c r="AA838" s="187"/>
      <c r="AB838" s="189"/>
      <c r="AC838" s="187"/>
      <c r="AD838" s="25"/>
      <c r="AE838" s="25"/>
    </row>
    <row r="839">
      <c r="A839" s="187"/>
      <c r="B839" s="187"/>
      <c r="C839" s="187"/>
      <c r="D839" s="187"/>
      <c r="E839" s="187"/>
      <c r="F839" s="187"/>
      <c r="G839" s="188"/>
      <c r="H839" s="188"/>
      <c r="I839" s="188"/>
      <c r="J839" s="188"/>
      <c r="K839" s="188"/>
      <c r="L839" s="188"/>
      <c r="M839" s="188"/>
      <c r="N839" s="188"/>
      <c r="O839" s="188"/>
      <c r="P839" s="189"/>
      <c r="Q839" s="188"/>
      <c r="R839" s="188"/>
      <c r="S839" s="188"/>
      <c r="T839" s="188"/>
      <c r="U839" s="188"/>
      <c r="V839" s="188"/>
      <c r="W839" s="188"/>
      <c r="X839" s="188"/>
      <c r="Y839" s="188"/>
      <c r="Z839" s="188"/>
      <c r="AA839" s="187"/>
      <c r="AB839" s="189"/>
      <c r="AC839" s="187"/>
      <c r="AD839" s="25"/>
      <c r="AE839" s="25"/>
    </row>
    <row r="840">
      <c r="A840" s="187"/>
      <c r="B840" s="187"/>
      <c r="C840" s="187"/>
      <c r="D840" s="187"/>
      <c r="E840" s="187"/>
      <c r="F840" s="187"/>
      <c r="G840" s="188"/>
      <c r="H840" s="188"/>
      <c r="I840" s="188"/>
      <c r="J840" s="188"/>
      <c r="K840" s="188"/>
      <c r="L840" s="188"/>
      <c r="M840" s="188"/>
      <c r="N840" s="188"/>
      <c r="O840" s="188"/>
      <c r="P840" s="189"/>
      <c r="Q840" s="188"/>
      <c r="R840" s="188"/>
      <c r="S840" s="188"/>
      <c r="T840" s="188"/>
      <c r="U840" s="188"/>
      <c r="V840" s="188"/>
      <c r="W840" s="188"/>
      <c r="X840" s="188"/>
      <c r="Y840" s="188"/>
      <c r="Z840" s="188"/>
      <c r="AA840" s="187"/>
      <c r="AB840" s="189"/>
      <c r="AC840" s="187"/>
      <c r="AD840" s="25"/>
      <c r="AE840" s="25"/>
    </row>
    <row r="841">
      <c r="A841" s="187"/>
      <c r="B841" s="187"/>
      <c r="C841" s="187"/>
      <c r="D841" s="187"/>
      <c r="E841" s="187"/>
      <c r="F841" s="187"/>
      <c r="G841" s="188"/>
      <c r="H841" s="188"/>
      <c r="I841" s="188"/>
      <c r="J841" s="188"/>
      <c r="K841" s="188"/>
      <c r="L841" s="188"/>
      <c r="M841" s="188"/>
      <c r="N841" s="188"/>
      <c r="O841" s="188"/>
      <c r="P841" s="189"/>
      <c r="Q841" s="188"/>
      <c r="R841" s="188"/>
      <c r="S841" s="188"/>
      <c r="T841" s="188"/>
      <c r="U841" s="188"/>
      <c r="V841" s="188"/>
      <c r="W841" s="188"/>
      <c r="X841" s="188"/>
      <c r="Y841" s="188"/>
      <c r="Z841" s="188"/>
      <c r="AA841" s="187"/>
      <c r="AB841" s="189"/>
      <c r="AC841" s="187"/>
      <c r="AD841" s="25"/>
      <c r="AE841" s="25"/>
    </row>
    <row r="842">
      <c r="A842" s="187"/>
      <c r="B842" s="187"/>
      <c r="C842" s="187"/>
      <c r="D842" s="187"/>
      <c r="E842" s="187"/>
      <c r="F842" s="187"/>
      <c r="G842" s="188"/>
      <c r="H842" s="188"/>
      <c r="I842" s="188"/>
      <c r="J842" s="188"/>
      <c r="K842" s="188"/>
      <c r="L842" s="188"/>
      <c r="M842" s="188"/>
      <c r="N842" s="188"/>
      <c r="O842" s="188"/>
      <c r="P842" s="189"/>
      <c r="Q842" s="188"/>
      <c r="R842" s="188"/>
      <c r="S842" s="188"/>
      <c r="T842" s="188"/>
      <c r="U842" s="188"/>
      <c r="V842" s="188"/>
      <c r="W842" s="188"/>
      <c r="X842" s="188"/>
      <c r="Y842" s="188"/>
      <c r="Z842" s="188"/>
      <c r="AA842" s="187"/>
      <c r="AB842" s="189"/>
      <c r="AC842" s="187"/>
      <c r="AD842" s="25"/>
      <c r="AE842" s="25"/>
    </row>
    <row r="843">
      <c r="A843" s="187"/>
      <c r="B843" s="187"/>
      <c r="C843" s="187"/>
      <c r="D843" s="187"/>
      <c r="E843" s="187"/>
      <c r="F843" s="187"/>
      <c r="G843" s="188"/>
      <c r="H843" s="188"/>
      <c r="I843" s="188"/>
      <c r="J843" s="188"/>
      <c r="K843" s="188"/>
      <c r="L843" s="188"/>
      <c r="M843" s="188"/>
      <c r="N843" s="188"/>
      <c r="O843" s="188"/>
      <c r="P843" s="189"/>
      <c r="Q843" s="188"/>
      <c r="R843" s="188"/>
      <c r="S843" s="188"/>
      <c r="T843" s="188"/>
      <c r="U843" s="188"/>
      <c r="V843" s="188"/>
      <c r="W843" s="188"/>
      <c r="X843" s="188"/>
      <c r="Y843" s="188"/>
      <c r="Z843" s="188"/>
      <c r="AA843" s="187"/>
      <c r="AB843" s="189"/>
      <c r="AC843" s="187"/>
      <c r="AD843" s="25"/>
      <c r="AE843" s="25"/>
    </row>
    <row r="844">
      <c r="A844" s="187"/>
      <c r="B844" s="187"/>
      <c r="C844" s="187"/>
      <c r="D844" s="187"/>
      <c r="E844" s="187"/>
      <c r="F844" s="187"/>
      <c r="G844" s="188"/>
      <c r="H844" s="188"/>
      <c r="I844" s="188"/>
      <c r="J844" s="188"/>
      <c r="K844" s="188"/>
      <c r="L844" s="188"/>
      <c r="M844" s="188"/>
      <c r="N844" s="188"/>
      <c r="O844" s="188"/>
      <c r="P844" s="189"/>
      <c r="Q844" s="188"/>
      <c r="R844" s="188"/>
      <c r="S844" s="188"/>
      <c r="T844" s="188"/>
      <c r="U844" s="188"/>
      <c r="V844" s="188"/>
      <c r="W844" s="188"/>
      <c r="X844" s="188"/>
      <c r="Y844" s="188"/>
      <c r="Z844" s="188"/>
      <c r="AA844" s="187"/>
      <c r="AB844" s="189"/>
      <c r="AC844" s="187"/>
      <c r="AD844" s="25"/>
      <c r="AE844" s="25"/>
    </row>
    <row r="845">
      <c r="A845" s="187"/>
      <c r="B845" s="187"/>
      <c r="C845" s="187"/>
      <c r="D845" s="187"/>
      <c r="E845" s="187"/>
      <c r="F845" s="187"/>
      <c r="G845" s="188"/>
      <c r="H845" s="187"/>
      <c r="I845" s="187"/>
      <c r="J845" s="188"/>
      <c r="K845" s="188"/>
      <c r="L845" s="188"/>
      <c r="M845" s="188"/>
      <c r="N845" s="188"/>
      <c r="O845" s="188"/>
      <c r="P845" s="189"/>
      <c r="Q845" s="187"/>
      <c r="R845" s="188"/>
      <c r="S845" s="188"/>
      <c r="T845" s="188"/>
      <c r="U845" s="188"/>
      <c r="V845" s="188"/>
      <c r="W845" s="188"/>
      <c r="X845" s="188"/>
      <c r="Y845" s="188"/>
      <c r="Z845" s="188"/>
      <c r="AA845" s="187"/>
      <c r="AB845" s="189"/>
      <c r="AC845" s="187"/>
      <c r="AD845" s="25"/>
      <c r="AE845" s="25"/>
    </row>
    <row r="846">
      <c r="A846" s="187"/>
      <c r="B846" s="187"/>
      <c r="C846" s="187"/>
      <c r="D846" s="187"/>
      <c r="E846" s="187"/>
      <c r="F846" s="187"/>
      <c r="G846" s="188"/>
      <c r="H846" s="187"/>
      <c r="I846" s="187"/>
      <c r="J846" s="188"/>
      <c r="K846" s="188"/>
      <c r="L846" s="188"/>
      <c r="M846" s="188"/>
      <c r="N846" s="188"/>
      <c r="O846" s="188"/>
      <c r="P846" s="189"/>
      <c r="Q846" s="187"/>
      <c r="R846" s="188"/>
      <c r="S846" s="188"/>
      <c r="T846" s="188"/>
      <c r="U846" s="188"/>
      <c r="V846" s="188"/>
      <c r="W846" s="188"/>
      <c r="X846" s="188"/>
      <c r="Y846" s="188"/>
      <c r="Z846" s="188"/>
      <c r="AA846" s="187"/>
      <c r="AB846" s="189"/>
      <c r="AC846" s="187"/>
      <c r="AD846" s="25"/>
      <c r="AE846" s="25"/>
    </row>
    <row r="847">
      <c r="A847" s="187"/>
      <c r="B847" s="187"/>
      <c r="C847" s="187"/>
      <c r="D847" s="187"/>
      <c r="E847" s="187"/>
      <c r="F847" s="187"/>
      <c r="G847" s="188"/>
      <c r="H847" s="188"/>
      <c r="I847" s="188"/>
      <c r="J847" s="188"/>
      <c r="K847" s="188"/>
      <c r="L847" s="188"/>
      <c r="M847" s="188"/>
      <c r="N847" s="188"/>
      <c r="O847" s="188"/>
      <c r="P847" s="189"/>
      <c r="Q847" s="188"/>
      <c r="R847" s="188"/>
      <c r="S847" s="188"/>
      <c r="T847" s="188"/>
      <c r="U847" s="188"/>
      <c r="V847" s="188"/>
      <c r="W847" s="188"/>
      <c r="X847" s="188"/>
      <c r="Y847" s="188"/>
      <c r="Z847" s="188"/>
      <c r="AA847" s="187"/>
      <c r="AB847" s="189"/>
      <c r="AC847" s="187"/>
      <c r="AD847" s="25"/>
      <c r="AE847" s="25"/>
    </row>
    <row r="848">
      <c r="A848" s="187"/>
      <c r="B848" s="187"/>
      <c r="C848" s="187"/>
      <c r="D848" s="187"/>
      <c r="E848" s="187"/>
      <c r="F848" s="187"/>
      <c r="G848" s="188"/>
      <c r="H848" s="187"/>
      <c r="I848" s="187"/>
      <c r="J848" s="188"/>
      <c r="K848" s="188"/>
      <c r="L848" s="188"/>
      <c r="M848" s="188"/>
      <c r="N848" s="188"/>
      <c r="O848" s="188"/>
      <c r="P848" s="189"/>
      <c r="Q848" s="187"/>
      <c r="R848" s="188"/>
      <c r="S848" s="188"/>
      <c r="T848" s="188"/>
      <c r="U848" s="188"/>
      <c r="V848" s="188"/>
      <c r="W848" s="188"/>
      <c r="X848" s="188"/>
      <c r="Y848" s="188"/>
      <c r="Z848" s="188"/>
      <c r="AA848" s="187"/>
      <c r="AB848" s="189"/>
      <c r="AC848" s="187"/>
      <c r="AD848" s="25"/>
      <c r="AE848" s="25"/>
    </row>
    <row r="849">
      <c r="A849" s="187"/>
      <c r="B849" s="187"/>
      <c r="C849" s="187"/>
      <c r="D849" s="187"/>
      <c r="E849" s="187"/>
      <c r="F849" s="187"/>
      <c r="G849" s="188"/>
      <c r="H849" s="187"/>
      <c r="I849" s="187"/>
      <c r="J849" s="188"/>
      <c r="K849" s="188"/>
      <c r="L849" s="188"/>
      <c r="M849" s="188"/>
      <c r="N849" s="188"/>
      <c r="O849" s="188"/>
      <c r="P849" s="189"/>
      <c r="Q849" s="187"/>
      <c r="R849" s="188"/>
      <c r="S849" s="188"/>
      <c r="T849" s="188"/>
      <c r="U849" s="188"/>
      <c r="V849" s="188"/>
      <c r="W849" s="188"/>
      <c r="X849" s="188"/>
      <c r="Y849" s="188"/>
      <c r="Z849" s="188"/>
      <c r="AA849" s="187"/>
      <c r="AB849" s="189"/>
      <c r="AC849" s="187"/>
      <c r="AD849" s="25"/>
      <c r="AE849" s="25"/>
    </row>
    <row r="850">
      <c r="A850" s="187"/>
      <c r="B850" s="187"/>
      <c r="C850" s="187"/>
      <c r="D850" s="187"/>
      <c r="E850" s="187"/>
      <c r="F850" s="187"/>
      <c r="G850" s="188"/>
      <c r="H850" s="187"/>
      <c r="I850" s="187"/>
      <c r="J850" s="188"/>
      <c r="K850" s="188"/>
      <c r="L850" s="188"/>
      <c r="M850" s="188"/>
      <c r="N850" s="188"/>
      <c r="O850" s="188"/>
      <c r="P850" s="189"/>
      <c r="Q850" s="187"/>
      <c r="R850" s="188"/>
      <c r="S850" s="188"/>
      <c r="T850" s="188"/>
      <c r="U850" s="188"/>
      <c r="V850" s="188"/>
      <c r="W850" s="188"/>
      <c r="X850" s="188"/>
      <c r="Y850" s="188"/>
      <c r="Z850" s="188"/>
      <c r="AA850" s="187"/>
      <c r="AB850" s="189"/>
      <c r="AC850" s="187"/>
      <c r="AD850" s="25"/>
      <c r="AE850" s="25"/>
    </row>
    <row r="851">
      <c r="A851" s="187"/>
      <c r="B851" s="187"/>
      <c r="C851" s="187"/>
      <c r="D851" s="187"/>
      <c r="E851" s="187"/>
      <c r="F851" s="187"/>
      <c r="G851" s="188"/>
      <c r="H851" s="187"/>
      <c r="I851" s="187"/>
      <c r="J851" s="188"/>
      <c r="K851" s="188"/>
      <c r="L851" s="188"/>
      <c r="M851" s="188"/>
      <c r="N851" s="188"/>
      <c r="O851" s="188"/>
      <c r="P851" s="189"/>
      <c r="Q851" s="187"/>
      <c r="R851" s="188"/>
      <c r="S851" s="188"/>
      <c r="T851" s="188"/>
      <c r="U851" s="188"/>
      <c r="V851" s="188"/>
      <c r="W851" s="188"/>
      <c r="X851" s="188"/>
      <c r="Y851" s="188"/>
      <c r="Z851" s="188"/>
      <c r="AA851" s="187"/>
      <c r="AB851" s="189"/>
      <c r="AC851" s="187"/>
      <c r="AD851" s="25"/>
      <c r="AE851" s="25"/>
    </row>
    <row r="852">
      <c r="A852" s="187"/>
      <c r="B852" s="187"/>
      <c r="C852" s="187"/>
      <c r="D852" s="187"/>
      <c r="E852" s="187"/>
      <c r="F852" s="187"/>
      <c r="G852" s="188"/>
      <c r="H852" s="187"/>
      <c r="I852" s="187"/>
      <c r="J852" s="188"/>
      <c r="K852" s="188"/>
      <c r="L852" s="188"/>
      <c r="M852" s="188"/>
      <c r="N852" s="188"/>
      <c r="O852" s="188"/>
      <c r="P852" s="189"/>
      <c r="Q852" s="187"/>
      <c r="R852" s="188"/>
      <c r="S852" s="188"/>
      <c r="T852" s="188"/>
      <c r="U852" s="188"/>
      <c r="V852" s="188"/>
      <c r="W852" s="188"/>
      <c r="X852" s="188"/>
      <c r="Y852" s="188"/>
      <c r="Z852" s="188"/>
      <c r="AA852" s="187"/>
      <c r="AB852" s="189"/>
      <c r="AC852" s="187"/>
      <c r="AD852" s="25"/>
      <c r="AE852" s="25"/>
    </row>
    <row r="853">
      <c r="A853" s="187"/>
      <c r="B853" s="187"/>
      <c r="C853" s="187"/>
      <c r="D853" s="187"/>
      <c r="E853" s="187"/>
      <c r="F853" s="187"/>
      <c r="G853" s="188"/>
      <c r="H853" s="188"/>
      <c r="I853" s="188"/>
      <c r="J853" s="188"/>
      <c r="K853" s="188"/>
      <c r="L853" s="188"/>
      <c r="M853" s="188"/>
      <c r="N853" s="188"/>
      <c r="O853" s="188"/>
      <c r="P853" s="189"/>
      <c r="Q853" s="188"/>
      <c r="R853" s="188"/>
      <c r="S853" s="188"/>
      <c r="T853" s="188"/>
      <c r="U853" s="188"/>
      <c r="V853" s="188"/>
      <c r="W853" s="188"/>
      <c r="X853" s="188"/>
      <c r="Y853" s="188"/>
      <c r="Z853" s="188"/>
      <c r="AA853" s="187"/>
      <c r="AB853" s="189"/>
      <c r="AC853" s="187"/>
      <c r="AD853" s="25"/>
      <c r="AE853" s="25"/>
    </row>
    <row r="854">
      <c r="A854" s="187"/>
      <c r="B854" s="187"/>
      <c r="C854" s="187"/>
      <c r="D854" s="187"/>
      <c r="E854" s="187"/>
      <c r="F854" s="187"/>
      <c r="G854" s="188"/>
      <c r="H854" s="187"/>
      <c r="I854" s="187"/>
      <c r="J854" s="188"/>
      <c r="K854" s="188"/>
      <c r="L854" s="188"/>
      <c r="M854" s="188"/>
      <c r="N854" s="188"/>
      <c r="O854" s="188"/>
      <c r="P854" s="189"/>
      <c r="Q854" s="187"/>
      <c r="R854" s="188"/>
      <c r="S854" s="188"/>
      <c r="T854" s="188"/>
      <c r="U854" s="188"/>
      <c r="V854" s="188"/>
      <c r="W854" s="188"/>
      <c r="X854" s="188"/>
      <c r="Y854" s="188"/>
      <c r="Z854" s="188"/>
      <c r="AA854" s="187"/>
      <c r="AB854" s="189"/>
      <c r="AC854" s="187"/>
      <c r="AD854" s="25"/>
      <c r="AE854" s="25"/>
    </row>
    <row r="855">
      <c r="A855" s="187"/>
      <c r="B855" s="187"/>
      <c r="C855" s="187"/>
      <c r="D855" s="187"/>
      <c r="E855" s="187"/>
      <c r="F855" s="187"/>
      <c r="G855" s="188"/>
      <c r="H855" s="188"/>
      <c r="I855" s="188"/>
      <c r="J855" s="188"/>
      <c r="K855" s="188"/>
      <c r="L855" s="188"/>
      <c r="M855" s="188"/>
      <c r="N855" s="188"/>
      <c r="O855" s="188"/>
      <c r="P855" s="189"/>
      <c r="Q855" s="188"/>
      <c r="R855" s="188"/>
      <c r="S855" s="188"/>
      <c r="T855" s="188"/>
      <c r="U855" s="188"/>
      <c r="V855" s="188"/>
      <c r="W855" s="188"/>
      <c r="X855" s="188"/>
      <c r="Y855" s="188"/>
      <c r="Z855" s="188"/>
      <c r="AA855" s="187"/>
      <c r="AB855" s="189"/>
      <c r="AC855" s="187"/>
      <c r="AD855" s="25"/>
      <c r="AE855" s="25"/>
    </row>
    <row r="856">
      <c r="A856" s="187"/>
      <c r="B856" s="187"/>
      <c r="C856" s="187"/>
      <c r="D856" s="187"/>
      <c r="E856" s="187"/>
      <c r="F856" s="187"/>
      <c r="G856" s="188"/>
      <c r="H856" s="187"/>
      <c r="I856" s="187"/>
      <c r="J856" s="188"/>
      <c r="K856" s="187"/>
      <c r="L856" s="188"/>
      <c r="M856" s="188"/>
      <c r="N856" s="188"/>
      <c r="O856" s="188"/>
      <c r="P856" s="189"/>
      <c r="Q856" s="187"/>
      <c r="R856" s="188"/>
      <c r="S856" s="188"/>
      <c r="T856" s="188"/>
      <c r="U856" s="188"/>
      <c r="V856" s="188"/>
      <c r="W856" s="188"/>
      <c r="X856" s="188"/>
      <c r="Y856" s="188"/>
      <c r="Z856" s="188"/>
      <c r="AA856" s="187"/>
      <c r="AB856" s="189"/>
      <c r="AC856" s="187"/>
      <c r="AD856" s="25"/>
      <c r="AE856" s="25"/>
    </row>
    <row r="857">
      <c r="A857" s="187"/>
      <c r="B857" s="187"/>
      <c r="C857" s="187"/>
      <c r="D857" s="187"/>
      <c r="E857" s="187"/>
      <c r="F857" s="187"/>
      <c r="G857" s="188"/>
      <c r="H857" s="187"/>
      <c r="I857" s="187"/>
      <c r="J857" s="188"/>
      <c r="K857" s="187"/>
      <c r="L857" s="188"/>
      <c r="M857" s="188"/>
      <c r="N857" s="188"/>
      <c r="O857" s="188"/>
      <c r="P857" s="189"/>
      <c r="Q857" s="187"/>
      <c r="R857" s="188"/>
      <c r="S857" s="188"/>
      <c r="T857" s="188"/>
      <c r="U857" s="188"/>
      <c r="V857" s="188"/>
      <c r="W857" s="188"/>
      <c r="X857" s="188"/>
      <c r="Y857" s="188"/>
      <c r="Z857" s="188"/>
      <c r="AA857" s="187"/>
      <c r="AB857" s="189"/>
      <c r="AC857" s="187"/>
      <c r="AD857" s="25"/>
      <c r="AE857" s="25"/>
    </row>
    <row r="858">
      <c r="A858" s="187"/>
      <c r="B858" s="187"/>
      <c r="C858" s="187"/>
      <c r="D858" s="187"/>
      <c r="E858" s="187"/>
      <c r="F858" s="187"/>
      <c r="G858" s="188"/>
      <c r="H858" s="188"/>
      <c r="I858" s="188"/>
      <c r="J858" s="188"/>
      <c r="K858" s="188"/>
      <c r="L858" s="188"/>
      <c r="M858" s="188"/>
      <c r="N858" s="188"/>
      <c r="O858" s="188"/>
      <c r="P858" s="189"/>
      <c r="Q858" s="188"/>
      <c r="R858" s="188"/>
      <c r="S858" s="188"/>
      <c r="T858" s="188"/>
      <c r="U858" s="188"/>
      <c r="V858" s="188"/>
      <c r="W858" s="188"/>
      <c r="X858" s="188"/>
      <c r="Y858" s="188"/>
      <c r="Z858" s="188"/>
      <c r="AA858" s="187"/>
      <c r="AB858" s="189"/>
      <c r="AC858" s="187"/>
      <c r="AD858" s="25"/>
      <c r="AE858" s="25"/>
    </row>
    <row r="859">
      <c r="A859" s="187"/>
      <c r="B859" s="187"/>
      <c r="C859" s="187"/>
      <c r="D859" s="187"/>
      <c r="E859" s="187"/>
      <c r="F859" s="187"/>
      <c r="G859" s="188"/>
      <c r="H859" s="187"/>
      <c r="I859" s="187"/>
      <c r="J859" s="188"/>
      <c r="K859" s="187"/>
      <c r="L859" s="188"/>
      <c r="M859" s="188"/>
      <c r="N859" s="188"/>
      <c r="O859" s="188"/>
      <c r="P859" s="189"/>
      <c r="Q859" s="187"/>
      <c r="R859" s="188"/>
      <c r="S859" s="188"/>
      <c r="T859" s="188"/>
      <c r="U859" s="188"/>
      <c r="V859" s="188"/>
      <c r="W859" s="188"/>
      <c r="X859" s="188"/>
      <c r="Y859" s="188"/>
      <c r="Z859" s="188"/>
      <c r="AA859" s="187"/>
      <c r="AB859" s="189"/>
      <c r="AC859" s="187"/>
      <c r="AD859" s="25"/>
      <c r="AE859" s="25"/>
    </row>
    <row r="860">
      <c r="A860" s="187"/>
      <c r="B860" s="187"/>
      <c r="C860" s="187"/>
      <c r="D860" s="187"/>
      <c r="E860" s="187"/>
      <c r="F860" s="187"/>
      <c r="G860" s="188"/>
      <c r="H860" s="187"/>
      <c r="I860" s="187"/>
      <c r="J860" s="188"/>
      <c r="K860" s="187"/>
      <c r="L860" s="188"/>
      <c r="M860" s="188"/>
      <c r="N860" s="188"/>
      <c r="O860" s="188"/>
      <c r="P860" s="189"/>
      <c r="Q860" s="187"/>
      <c r="R860" s="188"/>
      <c r="S860" s="188"/>
      <c r="T860" s="188"/>
      <c r="U860" s="188"/>
      <c r="V860" s="188"/>
      <c r="W860" s="188"/>
      <c r="X860" s="188"/>
      <c r="Y860" s="188"/>
      <c r="Z860" s="188"/>
      <c r="AA860" s="187"/>
      <c r="AB860" s="189"/>
      <c r="AC860" s="187"/>
      <c r="AD860" s="25"/>
      <c r="AE860" s="25"/>
    </row>
    <row r="861">
      <c r="A861" s="187"/>
      <c r="B861" s="187"/>
      <c r="C861" s="187"/>
      <c r="D861" s="187"/>
      <c r="E861" s="187"/>
      <c r="F861" s="187"/>
      <c r="G861" s="188"/>
      <c r="H861" s="187"/>
      <c r="I861" s="187"/>
      <c r="J861" s="188"/>
      <c r="K861" s="187"/>
      <c r="L861" s="188"/>
      <c r="M861" s="188"/>
      <c r="N861" s="188"/>
      <c r="O861" s="188"/>
      <c r="P861" s="189"/>
      <c r="Q861" s="187"/>
      <c r="R861" s="188"/>
      <c r="S861" s="188"/>
      <c r="T861" s="188"/>
      <c r="U861" s="188"/>
      <c r="V861" s="188"/>
      <c r="W861" s="188"/>
      <c r="X861" s="188"/>
      <c r="Y861" s="188"/>
      <c r="Z861" s="188"/>
      <c r="AA861" s="187"/>
      <c r="AB861" s="189"/>
      <c r="AC861" s="187"/>
      <c r="AD861" s="25"/>
      <c r="AE861" s="25"/>
    </row>
    <row r="862">
      <c r="A862" s="187"/>
      <c r="B862" s="187"/>
      <c r="C862" s="187"/>
      <c r="D862" s="187"/>
      <c r="E862" s="187"/>
      <c r="F862" s="187"/>
      <c r="G862" s="188"/>
      <c r="H862" s="187"/>
      <c r="I862" s="187"/>
      <c r="J862" s="188"/>
      <c r="K862" s="187"/>
      <c r="L862" s="188"/>
      <c r="M862" s="188"/>
      <c r="N862" s="188"/>
      <c r="O862" s="188"/>
      <c r="P862" s="190"/>
      <c r="Q862" s="187"/>
      <c r="R862" s="188"/>
      <c r="S862" s="188"/>
      <c r="T862" s="188"/>
      <c r="U862" s="188"/>
      <c r="V862" s="188"/>
      <c r="W862" s="188"/>
      <c r="X862" s="188"/>
      <c r="Y862" s="188"/>
      <c r="Z862" s="188"/>
      <c r="AA862" s="187"/>
      <c r="AB862" s="189"/>
      <c r="AC862" s="187"/>
      <c r="AD862" s="25"/>
      <c r="AE862" s="25"/>
    </row>
    <row r="863">
      <c r="A863" s="187"/>
      <c r="B863" s="187"/>
      <c r="C863" s="187"/>
      <c r="D863" s="187"/>
      <c r="E863" s="187"/>
      <c r="F863" s="187"/>
      <c r="G863" s="188"/>
      <c r="H863" s="187"/>
      <c r="I863" s="187"/>
      <c r="J863" s="188"/>
      <c r="K863" s="187"/>
      <c r="L863" s="188"/>
      <c r="M863" s="188"/>
      <c r="N863" s="188"/>
      <c r="O863" s="188"/>
      <c r="P863" s="189"/>
      <c r="Q863" s="187"/>
      <c r="R863" s="188"/>
      <c r="S863" s="188"/>
      <c r="T863" s="188"/>
      <c r="U863" s="188"/>
      <c r="V863" s="188"/>
      <c r="W863" s="188"/>
      <c r="X863" s="188"/>
      <c r="Y863" s="188"/>
      <c r="Z863" s="188"/>
      <c r="AA863" s="187"/>
      <c r="AB863" s="189"/>
      <c r="AC863" s="187"/>
      <c r="AD863" s="25"/>
      <c r="AE863" s="25"/>
    </row>
    <row r="864">
      <c r="A864" s="187"/>
      <c r="B864" s="187"/>
      <c r="C864" s="187"/>
      <c r="D864" s="187"/>
      <c r="E864" s="187"/>
      <c r="F864" s="187"/>
      <c r="G864" s="188"/>
      <c r="H864" s="188"/>
      <c r="I864" s="188"/>
      <c r="J864" s="188"/>
      <c r="K864" s="188"/>
      <c r="L864" s="188"/>
      <c r="M864" s="188"/>
      <c r="N864" s="188"/>
      <c r="O864" s="188"/>
      <c r="P864" s="189"/>
      <c r="Q864" s="188"/>
      <c r="R864" s="188"/>
      <c r="S864" s="188"/>
      <c r="T864" s="188"/>
      <c r="U864" s="188"/>
      <c r="V864" s="188"/>
      <c r="W864" s="188"/>
      <c r="X864" s="188"/>
      <c r="Y864" s="188"/>
      <c r="Z864" s="188"/>
      <c r="AA864" s="187"/>
      <c r="AB864" s="189"/>
      <c r="AC864" s="187"/>
      <c r="AD864" s="25"/>
      <c r="AE864" s="25"/>
    </row>
    <row r="865">
      <c r="A865" s="187"/>
      <c r="B865" s="187"/>
      <c r="C865" s="187"/>
      <c r="D865" s="187"/>
      <c r="E865" s="187"/>
      <c r="F865" s="187"/>
      <c r="G865" s="188"/>
      <c r="H865" s="188"/>
      <c r="I865" s="188"/>
      <c r="J865" s="188"/>
      <c r="K865" s="188"/>
      <c r="L865" s="188"/>
      <c r="M865" s="188"/>
      <c r="N865" s="188"/>
      <c r="O865" s="188"/>
      <c r="P865" s="189"/>
      <c r="Q865" s="188"/>
      <c r="R865" s="188"/>
      <c r="S865" s="188"/>
      <c r="T865" s="188"/>
      <c r="U865" s="188"/>
      <c r="V865" s="188"/>
      <c r="W865" s="188"/>
      <c r="X865" s="188"/>
      <c r="Y865" s="188"/>
      <c r="Z865" s="188"/>
      <c r="AA865" s="187"/>
      <c r="AB865" s="189"/>
      <c r="AC865" s="187"/>
      <c r="AD865" s="25"/>
      <c r="AE865" s="25"/>
    </row>
    <row r="866">
      <c r="A866" s="187"/>
      <c r="B866" s="187"/>
      <c r="C866" s="187"/>
      <c r="D866" s="187"/>
      <c r="E866" s="187"/>
      <c r="F866" s="187"/>
      <c r="G866" s="188"/>
      <c r="H866" s="187"/>
      <c r="I866" s="187"/>
      <c r="J866" s="188"/>
      <c r="K866" s="187"/>
      <c r="L866" s="188"/>
      <c r="M866" s="188"/>
      <c r="N866" s="188"/>
      <c r="O866" s="188"/>
      <c r="P866" s="189"/>
      <c r="Q866" s="187"/>
      <c r="R866" s="188"/>
      <c r="S866" s="188"/>
      <c r="T866" s="188"/>
      <c r="U866" s="188"/>
      <c r="V866" s="188"/>
      <c r="W866" s="188"/>
      <c r="X866" s="188"/>
      <c r="Y866" s="188"/>
      <c r="Z866" s="188"/>
      <c r="AA866" s="187"/>
      <c r="AB866" s="189"/>
      <c r="AC866" s="187"/>
      <c r="AD866" s="25"/>
      <c r="AE866" s="25"/>
    </row>
    <row r="867">
      <c r="A867" s="187"/>
      <c r="B867" s="187"/>
      <c r="C867" s="187"/>
      <c r="D867" s="187"/>
      <c r="E867" s="187"/>
      <c r="F867" s="187"/>
      <c r="G867" s="188"/>
      <c r="H867" s="188"/>
      <c r="I867" s="188"/>
      <c r="J867" s="188"/>
      <c r="K867" s="188"/>
      <c r="L867" s="188"/>
      <c r="M867" s="188"/>
      <c r="N867" s="188"/>
      <c r="O867" s="188"/>
      <c r="P867" s="189"/>
      <c r="Q867" s="188"/>
      <c r="R867" s="188"/>
      <c r="S867" s="188"/>
      <c r="T867" s="188"/>
      <c r="U867" s="188"/>
      <c r="V867" s="188"/>
      <c r="W867" s="188"/>
      <c r="X867" s="188"/>
      <c r="Y867" s="188"/>
      <c r="Z867" s="188"/>
      <c r="AA867" s="187"/>
      <c r="AB867" s="189"/>
      <c r="AC867" s="187"/>
      <c r="AD867" s="25"/>
      <c r="AE867" s="25"/>
    </row>
    <row r="868">
      <c r="A868" s="187"/>
      <c r="B868" s="187"/>
      <c r="C868" s="187"/>
      <c r="D868" s="187"/>
      <c r="E868" s="187"/>
      <c r="F868" s="187"/>
      <c r="G868" s="188"/>
      <c r="H868" s="187"/>
      <c r="I868" s="187"/>
      <c r="J868" s="188"/>
      <c r="K868" s="187"/>
      <c r="L868" s="188"/>
      <c r="M868" s="188"/>
      <c r="N868" s="188"/>
      <c r="O868" s="188"/>
      <c r="P868" s="190"/>
      <c r="Q868" s="187"/>
      <c r="R868" s="188"/>
      <c r="S868" s="188"/>
      <c r="T868" s="188"/>
      <c r="U868" s="188"/>
      <c r="V868" s="188"/>
      <c r="W868" s="188"/>
      <c r="X868" s="188"/>
      <c r="Y868" s="188"/>
      <c r="Z868" s="188"/>
      <c r="AA868" s="187"/>
      <c r="AB868" s="189"/>
      <c r="AC868" s="187"/>
      <c r="AD868" s="25"/>
      <c r="AE868" s="25"/>
    </row>
    <row r="869">
      <c r="A869" s="187"/>
      <c r="B869" s="187"/>
      <c r="C869" s="187"/>
      <c r="D869" s="187"/>
      <c r="E869" s="187"/>
      <c r="F869" s="187"/>
      <c r="G869" s="188"/>
      <c r="H869" s="187"/>
      <c r="I869" s="187"/>
      <c r="J869" s="188"/>
      <c r="K869" s="187"/>
      <c r="L869" s="188"/>
      <c r="M869" s="188"/>
      <c r="N869" s="188"/>
      <c r="O869" s="188"/>
      <c r="P869" s="189"/>
      <c r="Q869" s="187"/>
      <c r="R869" s="188"/>
      <c r="S869" s="188"/>
      <c r="T869" s="188"/>
      <c r="U869" s="188"/>
      <c r="V869" s="188"/>
      <c r="W869" s="188"/>
      <c r="X869" s="188"/>
      <c r="Y869" s="188"/>
      <c r="Z869" s="188"/>
      <c r="AA869" s="187"/>
      <c r="AB869" s="189"/>
      <c r="AC869" s="187"/>
      <c r="AD869" s="25"/>
      <c r="AE869" s="25"/>
    </row>
    <row r="870">
      <c r="A870" s="187"/>
      <c r="B870" s="187"/>
      <c r="C870" s="187"/>
      <c r="D870" s="187"/>
      <c r="E870" s="187"/>
      <c r="F870" s="187"/>
      <c r="G870" s="188"/>
      <c r="H870" s="187"/>
      <c r="I870" s="187"/>
      <c r="J870" s="188"/>
      <c r="K870" s="187"/>
      <c r="L870" s="188"/>
      <c r="M870" s="188"/>
      <c r="N870" s="188"/>
      <c r="O870" s="188"/>
      <c r="P870" s="189"/>
      <c r="Q870" s="187"/>
      <c r="R870" s="188"/>
      <c r="S870" s="188"/>
      <c r="T870" s="188"/>
      <c r="U870" s="188"/>
      <c r="V870" s="188"/>
      <c r="W870" s="188"/>
      <c r="X870" s="188"/>
      <c r="Y870" s="188"/>
      <c r="Z870" s="188"/>
      <c r="AA870" s="187"/>
      <c r="AB870" s="189"/>
      <c r="AC870" s="187"/>
      <c r="AD870" s="25"/>
      <c r="AE870" s="25"/>
    </row>
    <row r="871">
      <c r="A871" s="187"/>
      <c r="B871" s="187"/>
      <c r="C871" s="187"/>
      <c r="D871" s="187"/>
      <c r="E871" s="187"/>
      <c r="F871" s="187"/>
      <c r="G871" s="188"/>
      <c r="H871" s="187"/>
      <c r="I871" s="187"/>
      <c r="J871" s="188"/>
      <c r="K871" s="187"/>
      <c r="L871" s="188"/>
      <c r="M871" s="188"/>
      <c r="N871" s="188"/>
      <c r="O871" s="188"/>
      <c r="P871" s="189"/>
      <c r="Q871" s="187"/>
      <c r="R871" s="188"/>
      <c r="S871" s="188"/>
      <c r="T871" s="188"/>
      <c r="U871" s="188"/>
      <c r="V871" s="188"/>
      <c r="W871" s="188"/>
      <c r="X871" s="188"/>
      <c r="Y871" s="188"/>
      <c r="Z871" s="188"/>
      <c r="AA871" s="187"/>
      <c r="AB871" s="189"/>
      <c r="AC871" s="187"/>
      <c r="AD871" s="25"/>
      <c r="AE871" s="25"/>
    </row>
    <row r="872">
      <c r="A872" s="187"/>
      <c r="B872" s="187"/>
      <c r="C872" s="187"/>
      <c r="D872" s="187"/>
      <c r="E872" s="187"/>
      <c r="F872" s="187"/>
      <c r="G872" s="188"/>
      <c r="H872" s="187"/>
      <c r="I872" s="187"/>
      <c r="J872" s="188"/>
      <c r="K872" s="187"/>
      <c r="L872" s="188"/>
      <c r="M872" s="188"/>
      <c r="N872" s="188"/>
      <c r="O872" s="188"/>
      <c r="P872" s="189"/>
      <c r="Q872" s="187"/>
      <c r="R872" s="188"/>
      <c r="S872" s="188"/>
      <c r="T872" s="188"/>
      <c r="U872" s="188"/>
      <c r="V872" s="188"/>
      <c r="W872" s="188"/>
      <c r="X872" s="188"/>
      <c r="Y872" s="188"/>
      <c r="Z872" s="188"/>
      <c r="AA872" s="187"/>
      <c r="AB872" s="189"/>
      <c r="AC872" s="187"/>
      <c r="AD872" s="25"/>
      <c r="AE872" s="25"/>
    </row>
    <row r="873">
      <c r="A873" s="187"/>
      <c r="B873" s="187"/>
      <c r="C873" s="187"/>
      <c r="D873" s="187"/>
      <c r="E873" s="187"/>
      <c r="F873" s="187"/>
      <c r="G873" s="188"/>
      <c r="H873" s="188"/>
      <c r="I873" s="188"/>
      <c r="J873" s="188"/>
      <c r="K873" s="188"/>
      <c r="L873" s="188"/>
      <c r="M873" s="188"/>
      <c r="N873" s="188"/>
      <c r="O873" s="188"/>
      <c r="P873" s="190"/>
      <c r="Q873" s="188"/>
      <c r="R873" s="188"/>
      <c r="S873" s="188"/>
      <c r="T873" s="188"/>
      <c r="U873" s="188"/>
      <c r="V873" s="188"/>
      <c r="W873" s="188"/>
      <c r="X873" s="188"/>
      <c r="Y873" s="188"/>
      <c r="Z873" s="188"/>
      <c r="AA873" s="187"/>
      <c r="AB873" s="189"/>
      <c r="AC873" s="187"/>
      <c r="AD873" s="25"/>
      <c r="AE873" s="25"/>
    </row>
    <row r="874">
      <c r="A874" s="187"/>
      <c r="B874" s="187"/>
      <c r="C874" s="187"/>
      <c r="D874" s="187"/>
      <c r="E874" s="187"/>
      <c r="F874" s="187"/>
      <c r="G874" s="188"/>
      <c r="H874" s="188"/>
      <c r="I874" s="188"/>
      <c r="J874" s="188"/>
      <c r="K874" s="188"/>
      <c r="L874" s="188"/>
      <c r="M874" s="188"/>
      <c r="N874" s="188"/>
      <c r="O874" s="188"/>
      <c r="P874" s="189"/>
      <c r="Q874" s="188"/>
      <c r="R874" s="188"/>
      <c r="S874" s="188"/>
      <c r="T874" s="188"/>
      <c r="U874" s="188"/>
      <c r="V874" s="188"/>
      <c r="W874" s="188"/>
      <c r="X874" s="188"/>
      <c r="Y874" s="188"/>
      <c r="Z874" s="188"/>
      <c r="AA874" s="187"/>
      <c r="AB874" s="189"/>
      <c r="AC874" s="187"/>
      <c r="AD874" s="25"/>
      <c r="AE874" s="25"/>
    </row>
    <row r="875">
      <c r="A875" s="187"/>
      <c r="B875" s="187"/>
      <c r="C875" s="187"/>
      <c r="D875" s="187"/>
      <c r="E875" s="187"/>
      <c r="F875" s="187"/>
      <c r="G875" s="188"/>
      <c r="H875" s="187"/>
      <c r="I875" s="187"/>
      <c r="J875" s="188"/>
      <c r="K875" s="187"/>
      <c r="L875" s="188"/>
      <c r="M875" s="188"/>
      <c r="N875" s="188"/>
      <c r="O875" s="188"/>
      <c r="P875" s="189"/>
      <c r="Q875" s="187"/>
      <c r="R875" s="188"/>
      <c r="S875" s="188"/>
      <c r="T875" s="188"/>
      <c r="U875" s="188"/>
      <c r="V875" s="188"/>
      <c r="W875" s="188"/>
      <c r="X875" s="188"/>
      <c r="Y875" s="188"/>
      <c r="Z875" s="188"/>
      <c r="AA875" s="187"/>
      <c r="AB875" s="189"/>
      <c r="AC875" s="187"/>
      <c r="AD875" s="25"/>
      <c r="AE875" s="25"/>
    </row>
    <row r="876">
      <c r="A876" s="187"/>
      <c r="B876" s="187"/>
      <c r="C876" s="187"/>
      <c r="D876" s="187"/>
      <c r="E876" s="187"/>
      <c r="F876" s="187"/>
      <c r="G876" s="188"/>
      <c r="H876" s="188"/>
      <c r="I876" s="188"/>
      <c r="J876" s="188"/>
      <c r="K876" s="188"/>
      <c r="L876" s="188"/>
      <c r="M876" s="188"/>
      <c r="N876" s="188"/>
      <c r="O876" s="188"/>
      <c r="P876" s="189"/>
      <c r="Q876" s="188"/>
      <c r="R876" s="188"/>
      <c r="S876" s="188"/>
      <c r="T876" s="188"/>
      <c r="U876" s="188"/>
      <c r="V876" s="188"/>
      <c r="W876" s="188"/>
      <c r="X876" s="188"/>
      <c r="Y876" s="188"/>
      <c r="Z876" s="188"/>
      <c r="AA876" s="187"/>
      <c r="AB876" s="189"/>
      <c r="AC876" s="187"/>
      <c r="AD876" s="25"/>
      <c r="AE876" s="25"/>
    </row>
    <row r="877">
      <c r="A877" s="187"/>
      <c r="B877" s="187"/>
      <c r="C877" s="187"/>
      <c r="D877" s="187"/>
      <c r="E877" s="187"/>
      <c r="F877" s="187"/>
      <c r="G877" s="188"/>
      <c r="H877" s="187"/>
      <c r="I877" s="187"/>
      <c r="J877" s="188"/>
      <c r="K877" s="187"/>
      <c r="L877" s="188"/>
      <c r="M877" s="188"/>
      <c r="N877" s="188"/>
      <c r="O877" s="188"/>
      <c r="P877" s="189"/>
      <c r="Q877" s="187"/>
      <c r="R877" s="188"/>
      <c r="S877" s="188"/>
      <c r="T877" s="188"/>
      <c r="U877" s="188"/>
      <c r="V877" s="188"/>
      <c r="W877" s="188"/>
      <c r="X877" s="188"/>
      <c r="Y877" s="188"/>
      <c r="Z877" s="188"/>
      <c r="AA877" s="187"/>
      <c r="AB877" s="189"/>
      <c r="AC877" s="187"/>
      <c r="AD877" s="25"/>
      <c r="AE877" s="25"/>
    </row>
    <row r="878">
      <c r="A878" s="187"/>
      <c r="B878" s="187"/>
      <c r="C878" s="187"/>
      <c r="D878" s="187"/>
      <c r="E878" s="187"/>
      <c r="F878" s="187"/>
      <c r="G878" s="188"/>
      <c r="H878" s="187"/>
      <c r="I878" s="187"/>
      <c r="J878" s="188"/>
      <c r="K878" s="188"/>
      <c r="L878" s="188"/>
      <c r="M878" s="188"/>
      <c r="N878" s="188"/>
      <c r="O878" s="188"/>
      <c r="P878" s="189"/>
      <c r="Q878" s="187"/>
      <c r="R878" s="188"/>
      <c r="S878" s="188"/>
      <c r="T878" s="188"/>
      <c r="U878" s="188"/>
      <c r="V878" s="188"/>
      <c r="W878" s="188"/>
      <c r="X878" s="188"/>
      <c r="Y878" s="188"/>
      <c r="Z878" s="188"/>
      <c r="AA878" s="187"/>
      <c r="AB878" s="189"/>
      <c r="AC878" s="187"/>
      <c r="AD878" s="25"/>
      <c r="AE878" s="25"/>
    </row>
    <row r="879">
      <c r="A879" s="187"/>
      <c r="B879" s="187"/>
      <c r="C879" s="187"/>
      <c r="D879" s="187"/>
      <c r="E879" s="187"/>
      <c r="F879" s="187"/>
      <c r="G879" s="188"/>
      <c r="H879" s="188"/>
      <c r="I879" s="188"/>
      <c r="J879" s="188"/>
      <c r="K879" s="188"/>
      <c r="L879" s="188"/>
      <c r="M879" s="188"/>
      <c r="N879" s="188"/>
      <c r="O879" s="188"/>
      <c r="P879" s="189"/>
      <c r="Q879" s="188"/>
      <c r="R879" s="188"/>
      <c r="S879" s="188"/>
      <c r="T879" s="188"/>
      <c r="U879" s="188"/>
      <c r="V879" s="188"/>
      <c r="W879" s="188"/>
      <c r="X879" s="188"/>
      <c r="Y879" s="188"/>
      <c r="Z879" s="188"/>
      <c r="AA879" s="187"/>
      <c r="AB879" s="189"/>
      <c r="AC879" s="187"/>
      <c r="AD879" s="25"/>
      <c r="AE879" s="25"/>
    </row>
    <row r="880">
      <c r="A880" s="187"/>
      <c r="B880" s="187"/>
      <c r="C880" s="187"/>
      <c r="D880" s="187"/>
      <c r="E880" s="187"/>
      <c r="F880" s="187"/>
      <c r="G880" s="188"/>
      <c r="H880" s="187"/>
      <c r="I880" s="187"/>
      <c r="J880" s="188"/>
      <c r="K880" s="187"/>
      <c r="L880" s="188"/>
      <c r="M880" s="188"/>
      <c r="N880" s="188"/>
      <c r="O880" s="188"/>
      <c r="P880" s="189"/>
      <c r="Q880" s="187"/>
      <c r="R880" s="188"/>
      <c r="S880" s="188"/>
      <c r="T880" s="188"/>
      <c r="U880" s="188"/>
      <c r="V880" s="188"/>
      <c r="W880" s="188"/>
      <c r="X880" s="188"/>
      <c r="Y880" s="188"/>
      <c r="Z880" s="188"/>
      <c r="AA880" s="187"/>
      <c r="AB880" s="189"/>
      <c r="AC880" s="187"/>
      <c r="AD880" s="25"/>
      <c r="AE880" s="25"/>
    </row>
    <row r="881">
      <c r="A881" s="187"/>
      <c r="B881" s="187"/>
      <c r="C881" s="187"/>
      <c r="D881" s="187"/>
      <c r="E881" s="187"/>
      <c r="F881" s="187"/>
      <c r="G881" s="188"/>
      <c r="H881" s="188"/>
      <c r="I881" s="188"/>
      <c r="J881" s="188"/>
      <c r="K881" s="188"/>
      <c r="L881" s="188"/>
      <c r="M881" s="188"/>
      <c r="N881" s="188"/>
      <c r="O881" s="188"/>
      <c r="P881" s="189"/>
      <c r="Q881" s="188"/>
      <c r="R881" s="188"/>
      <c r="S881" s="188"/>
      <c r="T881" s="188"/>
      <c r="U881" s="188"/>
      <c r="V881" s="188"/>
      <c r="W881" s="188"/>
      <c r="X881" s="188"/>
      <c r="Y881" s="188"/>
      <c r="Z881" s="188"/>
      <c r="AA881" s="187"/>
      <c r="AB881" s="189"/>
      <c r="AC881" s="187"/>
      <c r="AD881" s="25"/>
      <c r="AE881" s="25"/>
    </row>
    <row r="882">
      <c r="A882" s="187"/>
      <c r="B882" s="187"/>
      <c r="C882" s="187"/>
      <c r="D882" s="187"/>
      <c r="E882" s="187"/>
      <c r="F882" s="187"/>
      <c r="G882" s="188"/>
      <c r="H882" s="188"/>
      <c r="I882" s="188"/>
      <c r="J882" s="188"/>
      <c r="K882" s="188"/>
      <c r="L882" s="188"/>
      <c r="M882" s="188"/>
      <c r="N882" s="188"/>
      <c r="O882" s="188"/>
      <c r="P882" s="189"/>
      <c r="Q882" s="188"/>
      <c r="R882" s="188"/>
      <c r="S882" s="188"/>
      <c r="T882" s="188"/>
      <c r="U882" s="188"/>
      <c r="V882" s="188"/>
      <c r="W882" s="188"/>
      <c r="X882" s="188"/>
      <c r="Y882" s="188"/>
      <c r="Z882" s="188"/>
      <c r="AA882" s="187"/>
      <c r="AB882" s="189"/>
      <c r="AC882" s="187"/>
      <c r="AD882" s="25"/>
      <c r="AE882" s="25"/>
    </row>
    <row r="883">
      <c r="A883" s="187"/>
      <c r="B883" s="187"/>
      <c r="C883" s="187"/>
      <c r="D883" s="187"/>
      <c r="E883" s="187"/>
      <c r="F883" s="187"/>
      <c r="G883" s="188"/>
      <c r="H883" s="187"/>
      <c r="I883" s="187"/>
      <c r="J883" s="188"/>
      <c r="K883" s="187"/>
      <c r="L883" s="188"/>
      <c r="M883" s="188"/>
      <c r="N883" s="188"/>
      <c r="O883" s="188"/>
      <c r="P883" s="189"/>
      <c r="Q883" s="187"/>
      <c r="R883" s="188"/>
      <c r="S883" s="188"/>
      <c r="T883" s="188"/>
      <c r="U883" s="188"/>
      <c r="V883" s="188"/>
      <c r="W883" s="188"/>
      <c r="X883" s="188"/>
      <c r="Y883" s="188"/>
      <c r="Z883" s="188"/>
      <c r="AA883" s="187"/>
      <c r="AB883" s="189"/>
      <c r="AC883" s="187"/>
      <c r="AD883" s="25"/>
      <c r="AE883" s="25"/>
    </row>
    <row r="884">
      <c r="A884" s="187"/>
      <c r="B884" s="187"/>
      <c r="C884" s="187"/>
      <c r="D884" s="187"/>
      <c r="E884" s="187"/>
      <c r="F884" s="187"/>
      <c r="G884" s="188"/>
      <c r="H884" s="188"/>
      <c r="I884" s="188"/>
      <c r="J884" s="188"/>
      <c r="K884" s="188"/>
      <c r="L884" s="188"/>
      <c r="M884" s="188"/>
      <c r="N884" s="188"/>
      <c r="O884" s="188"/>
      <c r="P884" s="189"/>
      <c r="Q884" s="188"/>
      <c r="R884" s="188"/>
      <c r="S884" s="188"/>
      <c r="T884" s="188"/>
      <c r="U884" s="188"/>
      <c r="V884" s="188"/>
      <c r="W884" s="188"/>
      <c r="X884" s="188"/>
      <c r="Y884" s="188"/>
      <c r="Z884" s="188"/>
      <c r="AA884" s="187"/>
      <c r="AB884" s="189"/>
      <c r="AC884" s="187"/>
      <c r="AD884" s="25"/>
      <c r="AE884" s="25"/>
    </row>
    <row r="885">
      <c r="A885" s="187"/>
      <c r="B885" s="187"/>
      <c r="C885" s="187"/>
      <c r="D885" s="187"/>
      <c r="E885" s="187"/>
      <c r="F885" s="187"/>
      <c r="G885" s="188"/>
      <c r="H885" s="188"/>
      <c r="I885" s="188"/>
      <c r="J885" s="188"/>
      <c r="K885" s="188"/>
      <c r="L885" s="188"/>
      <c r="M885" s="188"/>
      <c r="N885" s="188"/>
      <c r="O885" s="188"/>
      <c r="P885" s="190"/>
      <c r="Q885" s="188"/>
      <c r="R885" s="188"/>
      <c r="S885" s="188"/>
      <c r="T885" s="188"/>
      <c r="U885" s="188"/>
      <c r="V885" s="188"/>
      <c r="W885" s="188"/>
      <c r="X885" s="188"/>
      <c r="Y885" s="188"/>
      <c r="Z885" s="188"/>
      <c r="AA885" s="187"/>
      <c r="AB885" s="189"/>
      <c r="AC885" s="187"/>
      <c r="AD885" s="25"/>
      <c r="AE885" s="25"/>
    </row>
    <row r="886">
      <c r="A886" s="187"/>
      <c r="B886" s="187"/>
      <c r="C886" s="187"/>
      <c r="D886" s="187"/>
      <c r="E886" s="187"/>
      <c r="F886" s="187"/>
      <c r="G886" s="188"/>
      <c r="H886" s="187"/>
      <c r="I886" s="187"/>
      <c r="J886" s="188"/>
      <c r="K886" s="187"/>
      <c r="L886" s="188"/>
      <c r="M886" s="188"/>
      <c r="N886" s="188"/>
      <c r="O886" s="188"/>
      <c r="P886" s="189"/>
      <c r="Q886" s="187"/>
      <c r="R886" s="188"/>
      <c r="S886" s="188"/>
      <c r="T886" s="188"/>
      <c r="U886" s="188"/>
      <c r="V886" s="188"/>
      <c r="W886" s="188"/>
      <c r="X886" s="188"/>
      <c r="Y886" s="188"/>
      <c r="Z886" s="188"/>
      <c r="AA886" s="187"/>
      <c r="AB886" s="189"/>
      <c r="AC886" s="187"/>
      <c r="AD886" s="25"/>
      <c r="AE886" s="25"/>
    </row>
    <row r="887">
      <c r="A887" s="187"/>
      <c r="B887" s="187"/>
      <c r="C887" s="187"/>
      <c r="D887" s="187"/>
      <c r="E887" s="187"/>
      <c r="F887" s="187"/>
      <c r="G887" s="188"/>
      <c r="H887" s="187"/>
      <c r="I887" s="187"/>
      <c r="J887" s="188"/>
      <c r="K887" s="187"/>
      <c r="L887" s="188"/>
      <c r="M887" s="188"/>
      <c r="N887" s="188"/>
      <c r="O887" s="188"/>
      <c r="P887" s="189"/>
      <c r="Q887" s="187"/>
      <c r="R887" s="188"/>
      <c r="S887" s="188"/>
      <c r="T887" s="188"/>
      <c r="U887" s="188"/>
      <c r="V887" s="188"/>
      <c r="W887" s="188"/>
      <c r="X887" s="188"/>
      <c r="Y887" s="188"/>
      <c r="Z887" s="188"/>
      <c r="AA887" s="187"/>
      <c r="AB887" s="189"/>
      <c r="AC887" s="187"/>
      <c r="AD887" s="25"/>
      <c r="AE887" s="25"/>
    </row>
    <row r="888">
      <c r="A888" s="187"/>
      <c r="B888" s="187"/>
      <c r="C888" s="187"/>
      <c r="D888" s="187"/>
      <c r="E888" s="187"/>
      <c r="F888" s="187"/>
      <c r="G888" s="188"/>
      <c r="H888" s="188"/>
      <c r="I888" s="188"/>
      <c r="J888" s="188"/>
      <c r="K888" s="188"/>
      <c r="L888" s="188"/>
      <c r="M888" s="188"/>
      <c r="N888" s="188"/>
      <c r="O888" s="188"/>
      <c r="P888" s="189"/>
      <c r="Q888" s="188"/>
      <c r="R888" s="188"/>
      <c r="S888" s="188"/>
      <c r="T888" s="188"/>
      <c r="U888" s="188"/>
      <c r="V888" s="188"/>
      <c r="W888" s="188"/>
      <c r="X888" s="188"/>
      <c r="Y888" s="188"/>
      <c r="Z888" s="188"/>
      <c r="AA888" s="187"/>
      <c r="AB888" s="189"/>
      <c r="AC888" s="187"/>
      <c r="AD888" s="25"/>
      <c r="AE888" s="25"/>
    </row>
    <row r="889">
      <c r="A889" s="187"/>
      <c r="B889" s="187"/>
      <c r="C889" s="187"/>
      <c r="D889" s="187"/>
      <c r="E889" s="187"/>
      <c r="F889" s="187"/>
      <c r="G889" s="188"/>
      <c r="H889" s="187"/>
      <c r="I889" s="187"/>
      <c r="J889" s="188"/>
      <c r="K889" s="187"/>
      <c r="L889" s="188"/>
      <c r="M889" s="188"/>
      <c r="N889" s="188"/>
      <c r="O889" s="188"/>
      <c r="P889" s="189"/>
      <c r="Q889" s="187"/>
      <c r="R889" s="188"/>
      <c r="S889" s="188"/>
      <c r="T889" s="188"/>
      <c r="U889" s="188"/>
      <c r="V889" s="188"/>
      <c r="W889" s="188"/>
      <c r="X889" s="188"/>
      <c r="Y889" s="188"/>
      <c r="Z889" s="188"/>
      <c r="AA889" s="187"/>
      <c r="AB889" s="189"/>
      <c r="AC889" s="187"/>
      <c r="AD889" s="25"/>
      <c r="AE889" s="25"/>
    </row>
    <row r="890">
      <c r="A890" s="187"/>
      <c r="B890" s="187"/>
      <c r="C890" s="187"/>
      <c r="D890" s="187"/>
      <c r="E890" s="187"/>
      <c r="F890" s="187"/>
      <c r="G890" s="188"/>
      <c r="H890" s="187"/>
      <c r="I890" s="187"/>
      <c r="J890" s="188"/>
      <c r="K890" s="187"/>
      <c r="L890" s="188"/>
      <c r="M890" s="188"/>
      <c r="N890" s="188"/>
      <c r="O890" s="188"/>
      <c r="P890" s="189"/>
      <c r="Q890" s="187"/>
      <c r="R890" s="188"/>
      <c r="S890" s="188"/>
      <c r="T890" s="188"/>
      <c r="U890" s="188"/>
      <c r="V890" s="188"/>
      <c r="W890" s="188"/>
      <c r="X890" s="188"/>
      <c r="Y890" s="188"/>
      <c r="Z890" s="188"/>
      <c r="AA890" s="187"/>
      <c r="AB890" s="189"/>
      <c r="AC890" s="187"/>
      <c r="AD890" s="25"/>
      <c r="AE890" s="25"/>
    </row>
    <row r="891">
      <c r="A891" s="187"/>
      <c r="B891" s="187"/>
      <c r="C891" s="187"/>
      <c r="D891" s="187"/>
      <c r="E891" s="187"/>
      <c r="F891" s="187"/>
      <c r="G891" s="188"/>
      <c r="H891" s="187"/>
      <c r="I891" s="187"/>
      <c r="J891" s="188"/>
      <c r="K891" s="187"/>
      <c r="L891" s="188"/>
      <c r="M891" s="188"/>
      <c r="N891" s="188"/>
      <c r="O891" s="188"/>
      <c r="P891" s="190"/>
      <c r="Q891" s="187"/>
      <c r="R891" s="188"/>
      <c r="S891" s="188"/>
      <c r="T891" s="188"/>
      <c r="U891" s="188"/>
      <c r="V891" s="188"/>
      <c r="W891" s="188"/>
      <c r="X891" s="188"/>
      <c r="Y891" s="188"/>
      <c r="Z891" s="188"/>
      <c r="AA891" s="187"/>
      <c r="AB891" s="189"/>
      <c r="AC891" s="187"/>
      <c r="AD891" s="25"/>
      <c r="AE891" s="25"/>
    </row>
    <row r="892">
      <c r="A892" s="187"/>
      <c r="B892" s="187"/>
      <c r="C892" s="187"/>
      <c r="D892" s="187"/>
      <c r="E892" s="187"/>
      <c r="F892" s="187"/>
      <c r="G892" s="188"/>
      <c r="H892" s="187"/>
      <c r="I892" s="187"/>
      <c r="J892" s="188"/>
      <c r="K892" s="187"/>
      <c r="L892" s="188"/>
      <c r="M892" s="188"/>
      <c r="N892" s="188"/>
      <c r="O892" s="188"/>
      <c r="P892" s="190"/>
      <c r="Q892" s="187"/>
      <c r="R892" s="188"/>
      <c r="S892" s="188"/>
      <c r="T892" s="188"/>
      <c r="U892" s="188"/>
      <c r="V892" s="188"/>
      <c r="W892" s="188"/>
      <c r="X892" s="188"/>
      <c r="Y892" s="188"/>
      <c r="Z892" s="188"/>
      <c r="AA892" s="187"/>
      <c r="AB892" s="189"/>
      <c r="AC892" s="187"/>
      <c r="AD892" s="25"/>
      <c r="AE892" s="25"/>
    </row>
    <row r="893">
      <c r="A893" s="187"/>
      <c r="B893" s="187"/>
      <c r="C893" s="187"/>
      <c r="D893" s="187"/>
      <c r="E893" s="187"/>
      <c r="F893" s="187"/>
      <c r="G893" s="188"/>
      <c r="H893" s="187"/>
      <c r="I893" s="187"/>
      <c r="J893" s="188"/>
      <c r="K893" s="187"/>
      <c r="L893" s="188"/>
      <c r="M893" s="188"/>
      <c r="N893" s="188"/>
      <c r="O893" s="188"/>
      <c r="P893" s="189"/>
      <c r="Q893" s="187"/>
      <c r="R893" s="188"/>
      <c r="S893" s="188"/>
      <c r="T893" s="188"/>
      <c r="U893" s="188"/>
      <c r="V893" s="188"/>
      <c r="W893" s="188"/>
      <c r="X893" s="188"/>
      <c r="Y893" s="188"/>
      <c r="Z893" s="188"/>
      <c r="AA893" s="187"/>
      <c r="AB893" s="189"/>
      <c r="AC893" s="187"/>
      <c r="AD893" s="25"/>
      <c r="AE893" s="25"/>
    </row>
    <row r="894">
      <c r="A894" s="187"/>
      <c r="B894" s="187"/>
      <c r="C894" s="187"/>
      <c r="D894" s="187"/>
      <c r="E894" s="187"/>
      <c r="F894" s="187"/>
      <c r="G894" s="188"/>
      <c r="H894" s="187"/>
      <c r="I894" s="187"/>
      <c r="J894" s="188"/>
      <c r="K894" s="187"/>
      <c r="L894" s="188"/>
      <c r="M894" s="188"/>
      <c r="N894" s="188"/>
      <c r="O894" s="188"/>
      <c r="P894" s="189"/>
      <c r="Q894" s="187"/>
      <c r="R894" s="188"/>
      <c r="S894" s="188"/>
      <c r="T894" s="188"/>
      <c r="U894" s="188"/>
      <c r="V894" s="188"/>
      <c r="W894" s="188"/>
      <c r="X894" s="188"/>
      <c r="Y894" s="188"/>
      <c r="Z894" s="188"/>
      <c r="AA894" s="187"/>
      <c r="AB894" s="189"/>
      <c r="AC894" s="187"/>
      <c r="AD894" s="25"/>
      <c r="AE894" s="25"/>
    </row>
    <row r="895">
      <c r="A895" s="187"/>
      <c r="B895" s="187"/>
      <c r="C895" s="187"/>
      <c r="D895" s="187"/>
      <c r="E895" s="187"/>
      <c r="F895" s="187"/>
      <c r="G895" s="188"/>
      <c r="H895" s="187"/>
      <c r="I895" s="187"/>
      <c r="J895" s="188"/>
      <c r="K895" s="187"/>
      <c r="L895" s="188"/>
      <c r="M895" s="188"/>
      <c r="N895" s="188"/>
      <c r="O895" s="188"/>
      <c r="P895" s="189"/>
      <c r="Q895" s="187"/>
      <c r="R895" s="188"/>
      <c r="S895" s="188"/>
      <c r="T895" s="188"/>
      <c r="U895" s="188"/>
      <c r="V895" s="188"/>
      <c r="W895" s="188"/>
      <c r="X895" s="188"/>
      <c r="Y895" s="188"/>
      <c r="Z895" s="188"/>
      <c r="AA895" s="187"/>
      <c r="AB895" s="189"/>
      <c r="AC895" s="187"/>
      <c r="AD895" s="25"/>
      <c r="AE895" s="25"/>
    </row>
    <row r="896">
      <c r="A896" s="187"/>
      <c r="B896" s="187"/>
      <c r="C896" s="187"/>
      <c r="D896" s="187"/>
      <c r="E896" s="187"/>
      <c r="F896" s="187"/>
      <c r="G896" s="188"/>
      <c r="H896" s="187"/>
      <c r="I896" s="187"/>
      <c r="J896" s="188"/>
      <c r="K896" s="187"/>
      <c r="L896" s="188"/>
      <c r="M896" s="188"/>
      <c r="N896" s="188"/>
      <c r="O896" s="188"/>
      <c r="P896" s="189"/>
      <c r="Q896" s="187"/>
      <c r="R896" s="188"/>
      <c r="S896" s="188"/>
      <c r="T896" s="188"/>
      <c r="U896" s="188"/>
      <c r="V896" s="188"/>
      <c r="W896" s="188"/>
      <c r="X896" s="188"/>
      <c r="Y896" s="188"/>
      <c r="Z896" s="188"/>
      <c r="AA896" s="187"/>
      <c r="AB896" s="189"/>
      <c r="AC896" s="187"/>
      <c r="AD896" s="25"/>
      <c r="AE896" s="25"/>
    </row>
    <row r="897">
      <c r="A897" s="187"/>
      <c r="B897" s="187"/>
      <c r="C897" s="187"/>
      <c r="D897" s="187"/>
      <c r="E897" s="187"/>
      <c r="F897" s="187"/>
      <c r="G897" s="188"/>
      <c r="H897" s="188"/>
      <c r="I897" s="188"/>
      <c r="J897" s="188"/>
      <c r="K897" s="188"/>
      <c r="L897" s="188"/>
      <c r="M897" s="188"/>
      <c r="N897" s="188"/>
      <c r="O897" s="188"/>
      <c r="P897" s="190"/>
      <c r="Q897" s="188"/>
      <c r="R897" s="188"/>
      <c r="S897" s="188"/>
      <c r="T897" s="188"/>
      <c r="U897" s="188"/>
      <c r="V897" s="188"/>
      <c r="W897" s="188"/>
      <c r="X897" s="188"/>
      <c r="Y897" s="188"/>
      <c r="Z897" s="188"/>
      <c r="AA897" s="187"/>
      <c r="AB897" s="189"/>
      <c r="AC897" s="187"/>
      <c r="AD897" s="25"/>
      <c r="AE897" s="25"/>
    </row>
    <row r="898">
      <c r="A898" s="187"/>
      <c r="B898" s="187"/>
      <c r="C898" s="187"/>
      <c r="D898" s="187"/>
      <c r="E898" s="187"/>
      <c r="F898" s="187"/>
      <c r="G898" s="188"/>
      <c r="H898" s="187"/>
      <c r="I898" s="187"/>
      <c r="J898" s="188"/>
      <c r="K898" s="187"/>
      <c r="L898" s="188"/>
      <c r="M898" s="188"/>
      <c r="N898" s="188"/>
      <c r="O898" s="188"/>
      <c r="P898" s="190"/>
      <c r="Q898" s="187"/>
      <c r="R898" s="188"/>
      <c r="S898" s="188"/>
      <c r="T898" s="188"/>
      <c r="U898" s="188"/>
      <c r="V898" s="188"/>
      <c r="W898" s="188"/>
      <c r="X898" s="188"/>
      <c r="Y898" s="188"/>
      <c r="Z898" s="188"/>
      <c r="AA898" s="187"/>
      <c r="AB898" s="189"/>
      <c r="AC898" s="187"/>
      <c r="AD898" s="25"/>
      <c r="AE898" s="25"/>
    </row>
    <row r="899">
      <c r="A899" s="187"/>
      <c r="B899" s="187"/>
      <c r="C899" s="187"/>
      <c r="D899" s="187"/>
      <c r="E899" s="187"/>
      <c r="F899" s="187"/>
      <c r="G899" s="188"/>
      <c r="H899" s="187"/>
      <c r="I899" s="187"/>
      <c r="J899" s="188"/>
      <c r="K899" s="187"/>
      <c r="L899" s="188"/>
      <c r="M899" s="188"/>
      <c r="N899" s="188"/>
      <c r="O899" s="188"/>
      <c r="P899" s="189"/>
      <c r="Q899" s="187"/>
      <c r="R899" s="188"/>
      <c r="S899" s="188"/>
      <c r="T899" s="188"/>
      <c r="U899" s="188"/>
      <c r="V899" s="188"/>
      <c r="W899" s="188"/>
      <c r="X899" s="188"/>
      <c r="Y899" s="188"/>
      <c r="Z899" s="188"/>
      <c r="AA899" s="187"/>
      <c r="AB899" s="189"/>
      <c r="AC899" s="187"/>
      <c r="AD899" s="25"/>
      <c r="AE899" s="25"/>
    </row>
    <row r="900">
      <c r="A900" s="187"/>
      <c r="B900" s="187"/>
      <c r="C900" s="187"/>
      <c r="D900" s="187"/>
      <c r="E900" s="187"/>
      <c r="F900" s="187"/>
      <c r="G900" s="188"/>
      <c r="H900" s="187"/>
      <c r="I900" s="187"/>
      <c r="J900" s="188"/>
      <c r="K900" s="187"/>
      <c r="L900" s="188"/>
      <c r="M900" s="188"/>
      <c r="N900" s="188"/>
      <c r="O900" s="188"/>
      <c r="P900" s="190"/>
      <c r="Q900" s="187"/>
      <c r="R900" s="188"/>
      <c r="S900" s="188"/>
      <c r="T900" s="188"/>
      <c r="U900" s="188"/>
      <c r="V900" s="188"/>
      <c r="W900" s="188"/>
      <c r="X900" s="188"/>
      <c r="Y900" s="188"/>
      <c r="Z900" s="188"/>
      <c r="AA900" s="187"/>
      <c r="AB900" s="189"/>
      <c r="AC900" s="187"/>
      <c r="AD900" s="25"/>
      <c r="AE900" s="25"/>
    </row>
    <row r="901">
      <c r="A901" s="187"/>
      <c r="B901" s="187"/>
      <c r="C901" s="187"/>
      <c r="D901" s="187"/>
      <c r="E901" s="187"/>
      <c r="F901" s="187"/>
      <c r="G901" s="188"/>
      <c r="H901" s="187"/>
      <c r="I901" s="187"/>
      <c r="J901" s="188"/>
      <c r="K901" s="187"/>
      <c r="L901" s="188"/>
      <c r="M901" s="188"/>
      <c r="N901" s="188"/>
      <c r="O901" s="188"/>
      <c r="P901" s="190"/>
      <c r="Q901" s="187"/>
      <c r="R901" s="188"/>
      <c r="S901" s="188"/>
      <c r="T901" s="188"/>
      <c r="U901" s="188"/>
      <c r="V901" s="188"/>
      <c r="W901" s="188"/>
      <c r="X901" s="188"/>
      <c r="Y901" s="188"/>
      <c r="Z901" s="188"/>
      <c r="AA901" s="187"/>
      <c r="AB901" s="189"/>
      <c r="AC901" s="187"/>
      <c r="AD901" s="25"/>
      <c r="AE901" s="25"/>
    </row>
    <row r="902">
      <c r="A902" s="187"/>
      <c r="B902" s="187"/>
      <c r="C902" s="187"/>
      <c r="D902" s="187"/>
      <c r="E902" s="187"/>
      <c r="F902" s="187"/>
      <c r="G902" s="188"/>
      <c r="H902" s="187"/>
      <c r="I902" s="187"/>
      <c r="J902" s="188"/>
      <c r="K902" s="187"/>
      <c r="L902" s="188"/>
      <c r="M902" s="188"/>
      <c r="N902" s="188"/>
      <c r="O902" s="188"/>
      <c r="P902" s="189"/>
      <c r="Q902" s="187"/>
      <c r="R902" s="188"/>
      <c r="S902" s="188"/>
      <c r="T902" s="188"/>
      <c r="U902" s="188"/>
      <c r="V902" s="188"/>
      <c r="W902" s="188"/>
      <c r="X902" s="188"/>
      <c r="Y902" s="188"/>
      <c r="Z902" s="188"/>
      <c r="AA902" s="187"/>
      <c r="AB902" s="189"/>
      <c r="AC902" s="187"/>
      <c r="AD902" s="25"/>
      <c r="AE902" s="25"/>
    </row>
    <row r="903">
      <c r="A903" s="187"/>
      <c r="B903" s="187"/>
      <c r="C903" s="187"/>
      <c r="D903" s="187"/>
      <c r="E903" s="187"/>
      <c r="F903" s="187"/>
      <c r="G903" s="188"/>
      <c r="H903" s="187"/>
      <c r="I903" s="187"/>
      <c r="J903" s="188"/>
      <c r="K903" s="187"/>
      <c r="L903" s="188"/>
      <c r="M903" s="188"/>
      <c r="N903" s="188"/>
      <c r="O903" s="188"/>
      <c r="P903" s="190"/>
      <c r="Q903" s="187"/>
      <c r="R903" s="188"/>
      <c r="S903" s="188"/>
      <c r="T903" s="188"/>
      <c r="U903" s="188"/>
      <c r="V903" s="188"/>
      <c r="W903" s="188"/>
      <c r="X903" s="188"/>
      <c r="Y903" s="188"/>
      <c r="Z903" s="188"/>
      <c r="AA903" s="187"/>
      <c r="AB903" s="189"/>
      <c r="AC903" s="187"/>
      <c r="AD903" s="25"/>
      <c r="AE903" s="25"/>
    </row>
    <row r="904">
      <c r="A904" s="187"/>
      <c r="B904" s="187"/>
      <c r="C904" s="187"/>
      <c r="D904" s="187"/>
      <c r="E904" s="187"/>
      <c r="F904" s="187"/>
      <c r="G904" s="188"/>
      <c r="H904" s="187"/>
      <c r="I904" s="187"/>
      <c r="J904" s="188"/>
      <c r="K904" s="187"/>
      <c r="L904" s="188"/>
      <c r="M904" s="188"/>
      <c r="N904" s="188"/>
      <c r="O904" s="188"/>
      <c r="P904" s="190"/>
      <c r="Q904" s="187"/>
      <c r="R904" s="188"/>
      <c r="S904" s="188"/>
      <c r="T904" s="188"/>
      <c r="U904" s="188"/>
      <c r="V904" s="188"/>
      <c r="W904" s="188"/>
      <c r="X904" s="188"/>
      <c r="Y904" s="188"/>
      <c r="Z904" s="188"/>
      <c r="AA904" s="187"/>
      <c r="AB904" s="189"/>
      <c r="AC904" s="187"/>
      <c r="AD904" s="25"/>
      <c r="AE904" s="25"/>
    </row>
    <row r="905">
      <c r="A905" s="187"/>
      <c r="B905" s="187"/>
      <c r="C905" s="187"/>
      <c r="D905" s="187"/>
      <c r="E905" s="187"/>
      <c r="F905" s="187"/>
      <c r="G905" s="188"/>
      <c r="H905" s="188"/>
      <c r="I905" s="188"/>
      <c r="J905" s="188"/>
      <c r="K905" s="188"/>
      <c r="L905" s="188"/>
      <c r="M905" s="188"/>
      <c r="N905" s="188"/>
      <c r="O905" s="188"/>
      <c r="P905" s="189"/>
      <c r="Q905" s="188"/>
      <c r="R905" s="188"/>
      <c r="S905" s="188"/>
      <c r="T905" s="188"/>
      <c r="U905" s="188"/>
      <c r="V905" s="188"/>
      <c r="W905" s="188"/>
      <c r="X905" s="188"/>
      <c r="Y905" s="188"/>
      <c r="Z905" s="188"/>
      <c r="AA905" s="187"/>
      <c r="AB905" s="189"/>
      <c r="AC905" s="187"/>
      <c r="AD905" s="25"/>
      <c r="AE905" s="25"/>
    </row>
    <row r="906">
      <c r="A906" s="187"/>
      <c r="B906" s="187"/>
      <c r="C906" s="187"/>
      <c r="D906" s="187"/>
      <c r="E906" s="187"/>
      <c r="F906" s="187"/>
      <c r="G906" s="188"/>
      <c r="H906" s="187"/>
      <c r="I906" s="187"/>
      <c r="J906" s="188"/>
      <c r="K906" s="187"/>
      <c r="L906" s="188"/>
      <c r="M906" s="188"/>
      <c r="N906" s="188"/>
      <c r="O906" s="188"/>
      <c r="P906" s="189"/>
      <c r="Q906" s="187"/>
      <c r="R906" s="188"/>
      <c r="S906" s="188"/>
      <c r="T906" s="188"/>
      <c r="U906" s="188"/>
      <c r="V906" s="188"/>
      <c r="W906" s="188"/>
      <c r="X906" s="188"/>
      <c r="Y906" s="188"/>
      <c r="Z906" s="188"/>
      <c r="AA906" s="187"/>
      <c r="AB906" s="189"/>
      <c r="AC906" s="187"/>
      <c r="AD906" s="25"/>
      <c r="AE906" s="25"/>
    </row>
    <row r="907">
      <c r="A907" s="187"/>
      <c r="B907" s="187"/>
      <c r="C907" s="187"/>
      <c r="D907" s="187"/>
      <c r="E907" s="187"/>
      <c r="F907" s="187"/>
      <c r="G907" s="188"/>
      <c r="H907" s="187"/>
      <c r="I907" s="187"/>
      <c r="J907" s="188"/>
      <c r="K907" s="187"/>
      <c r="L907" s="188"/>
      <c r="M907" s="188"/>
      <c r="N907" s="188"/>
      <c r="O907" s="188"/>
      <c r="P907" s="189"/>
      <c r="Q907" s="187"/>
      <c r="R907" s="188"/>
      <c r="S907" s="188"/>
      <c r="T907" s="188"/>
      <c r="U907" s="188"/>
      <c r="V907" s="188"/>
      <c r="W907" s="188"/>
      <c r="X907" s="188"/>
      <c r="Y907" s="188"/>
      <c r="Z907" s="188"/>
      <c r="AA907" s="187"/>
      <c r="AB907" s="189"/>
      <c r="AC907" s="187"/>
      <c r="AD907" s="25"/>
      <c r="AE907" s="25"/>
    </row>
    <row r="908">
      <c r="A908" s="187"/>
      <c r="B908" s="187"/>
      <c r="C908" s="187"/>
      <c r="D908" s="187"/>
      <c r="E908" s="187"/>
      <c r="F908" s="187"/>
      <c r="G908" s="188"/>
      <c r="H908" s="187"/>
      <c r="I908" s="187"/>
      <c r="J908" s="188"/>
      <c r="K908" s="187"/>
      <c r="L908" s="188"/>
      <c r="M908" s="188"/>
      <c r="N908" s="188"/>
      <c r="O908" s="188"/>
      <c r="P908" s="189"/>
      <c r="Q908" s="187"/>
      <c r="R908" s="188"/>
      <c r="S908" s="188"/>
      <c r="T908" s="188"/>
      <c r="U908" s="188"/>
      <c r="V908" s="188"/>
      <c r="W908" s="188"/>
      <c r="X908" s="188"/>
      <c r="Y908" s="188"/>
      <c r="Z908" s="188"/>
      <c r="AA908" s="187"/>
      <c r="AB908" s="189"/>
      <c r="AC908" s="187"/>
      <c r="AD908" s="25"/>
      <c r="AE908" s="25"/>
    </row>
    <row r="909">
      <c r="A909" s="187"/>
      <c r="B909" s="187"/>
      <c r="C909" s="187"/>
      <c r="D909" s="187"/>
      <c r="E909" s="187"/>
      <c r="F909" s="187"/>
      <c r="G909" s="188"/>
      <c r="H909" s="188"/>
      <c r="I909" s="188"/>
      <c r="J909" s="188"/>
      <c r="K909" s="188"/>
      <c r="L909" s="188"/>
      <c r="M909" s="188"/>
      <c r="N909" s="188"/>
      <c r="O909" s="188"/>
      <c r="P909" s="190"/>
      <c r="Q909" s="188"/>
      <c r="R909" s="188"/>
      <c r="S909" s="188"/>
      <c r="T909" s="188"/>
      <c r="U909" s="188"/>
      <c r="V909" s="188"/>
      <c r="W909" s="188"/>
      <c r="X909" s="188"/>
      <c r="Y909" s="188"/>
      <c r="Z909" s="188"/>
      <c r="AA909" s="187"/>
      <c r="AB909" s="189"/>
      <c r="AC909" s="187"/>
      <c r="AD909" s="25"/>
      <c r="AE909" s="25"/>
    </row>
    <row r="910">
      <c r="A910" s="187"/>
      <c r="B910" s="187"/>
      <c r="C910" s="187"/>
      <c r="D910" s="187"/>
      <c r="E910" s="187"/>
      <c r="F910" s="187"/>
      <c r="G910" s="188"/>
      <c r="H910" s="187"/>
      <c r="I910" s="187"/>
      <c r="J910" s="188"/>
      <c r="K910" s="187"/>
      <c r="L910" s="188"/>
      <c r="M910" s="188"/>
      <c r="N910" s="188"/>
      <c r="O910" s="188"/>
      <c r="P910" s="189"/>
      <c r="Q910" s="187"/>
      <c r="R910" s="188"/>
      <c r="S910" s="188"/>
      <c r="T910" s="188"/>
      <c r="U910" s="188"/>
      <c r="V910" s="188"/>
      <c r="W910" s="188"/>
      <c r="X910" s="188"/>
      <c r="Y910" s="188"/>
      <c r="Z910" s="188"/>
      <c r="AA910" s="187"/>
      <c r="AB910" s="189"/>
      <c r="AC910" s="187"/>
      <c r="AD910" s="25"/>
      <c r="AE910" s="25"/>
    </row>
    <row r="911">
      <c r="A911" s="187"/>
      <c r="B911" s="187"/>
      <c r="C911" s="187"/>
      <c r="D911" s="187"/>
      <c r="E911" s="187"/>
      <c r="F911" s="187"/>
      <c r="G911" s="188"/>
      <c r="H911" s="187"/>
      <c r="I911" s="187"/>
      <c r="J911" s="188"/>
      <c r="K911" s="187"/>
      <c r="L911" s="188"/>
      <c r="M911" s="188"/>
      <c r="N911" s="188"/>
      <c r="O911" s="188"/>
      <c r="P911" s="189"/>
      <c r="Q911" s="187"/>
      <c r="R911" s="188"/>
      <c r="S911" s="188"/>
      <c r="T911" s="188"/>
      <c r="U911" s="188"/>
      <c r="V911" s="188"/>
      <c r="W911" s="188"/>
      <c r="X911" s="188"/>
      <c r="Y911" s="188"/>
      <c r="Z911" s="188"/>
      <c r="AA911" s="187"/>
      <c r="AB911" s="189"/>
      <c r="AC911" s="187"/>
      <c r="AD911" s="25"/>
      <c r="AE911" s="25"/>
    </row>
    <row r="912">
      <c r="A912" s="187"/>
      <c r="B912" s="187"/>
      <c r="C912" s="187"/>
      <c r="D912" s="187"/>
      <c r="E912" s="187"/>
      <c r="F912" s="187"/>
      <c r="G912" s="188"/>
      <c r="H912" s="188"/>
      <c r="I912" s="188"/>
      <c r="J912" s="188"/>
      <c r="K912" s="188"/>
      <c r="L912" s="188"/>
      <c r="M912" s="188"/>
      <c r="N912" s="188"/>
      <c r="O912" s="188"/>
      <c r="P912" s="189"/>
      <c r="Q912" s="188"/>
      <c r="R912" s="188"/>
      <c r="S912" s="188"/>
      <c r="T912" s="188"/>
      <c r="U912" s="188"/>
      <c r="V912" s="188"/>
      <c r="W912" s="188"/>
      <c r="X912" s="188"/>
      <c r="Y912" s="188"/>
      <c r="Z912" s="188"/>
      <c r="AA912" s="187"/>
      <c r="AB912" s="189"/>
      <c r="AC912" s="187"/>
      <c r="AD912" s="25"/>
      <c r="AE912" s="25"/>
    </row>
    <row r="913">
      <c r="A913" s="187"/>
      <c r="B913" s="187"/>
      <c r="C913" s="187"/>
      <c r="D913" s="187"/>
      <c r="E913" s="187"/>
      <c r="F913" s="187"/>
      <c r="G913" s="188"/>
      <c r="H913" s="187"/>
      <c r="I913" s="187"/>
      <c r="J913" s="188"/>
      <c r="K913" s="187"/>
      <c r="L913" s="188"/>
      <c r="M913" s="188"/>
      <c r="N913" s="188"/>
      <c r="O913" s="188"/>
      <c r="P913" s="189"/>
      <c r="Q913" s="187"/>
      <c r="R913" s="188"/>
      <c r="S913" s="188"/>
      <c r="T913" s="188"/>
      <c r="U913" s="188"/>
      <c r="V913" s="188"/>
      <c r="W913" s="188"/>
      <c r="X913" s="188"/>
      <c r="Y913" s="188"/>
      <c r="Z913" s="188"/>
      <c r="AA913" s="187"/>
      <c r="AB913" s="189"/>
      <c r="AC913" s="187"/>
      <c r="AD913" s="25"/>
      <c r="AE913" s="25"/>
    </row>
    <row r="914">
      <c r="A914" s="187"/>
      <c r="B914" s="187"/>
      <c r="C914" s="187"/>
      <c r="D914" s="187"/>
      <c r="E914" s="187"/>
      <c r="F914" s="187"/>
      <c r="G914" s="188"/>
      <c r="H914" s="187"/>
      <c r="I914" s="187"/>
      <c r="J914" s="188"/>
      <c r="K914" s="188"/>
      <c r="L914" s="188"/>
      <c r="M914" s="188"/>
      <c r="N914" s="188"/>
      <c r="O914" s="188"/>
      <c r="P914" s="189"/>
      <c r="Q914" s="187"/>
      <c r="R914" s="188"/>
      <c r="S914" s="188"/>
      <c r="T914" s="188"/>
      <c r="U914" s="188"/>
      <c r="V914" s="188"/>
      <c r="W914" s="188"/>
      <c r="X914" s="188"/>
      <c r="Y914" s="188"/>
      <c r="Z914" s="188"/>
      <c r="AA914" s="187"/>
      <c r="AB914" s="189"/>
      <c r="AC914" s="187"/>
      <c r="AD914" s="25"/>
      <c r="AE914" s="25"/>
    </row>
    <row r="915">
      <c r="A915" s="187"/>
      <c r="B915" s="187"/>
      <c r="C915" s="187"/>
      <c r="D915" s="187"/>
      <c r="E915" s="187"/>
      <c r="F915" s="187"/>
      <c r="G915" s="188"/>
      <c r="H915" s="188"/>
      <c r="I915" s="188"/>
      <c r="J915" s="188"/>
      <c r="K915" s="188"/>
      <c r="L915" s="188"/>
      <c r="M915" s="188"/>
      <c r="N915" s="188"/>
      <c r="O915" s="188"/>
      <c r="P915" s="189"/>
      <c r="Q915" s="188"/>
      <c r="R915" s="188"/>
      <c r="S915" s="188"/>
      <c r="T915" s="188"/>
      <c r="U915" s="188"/>
      <c r="V915" s="188"/>
      <c r="W915" s="188"/>
      <c r="X915" s="188"/>
      <c r="Y915" s="188"/>
      <c r="Z915" s="188"/>
      <c r="AA915" s="187"/>
      <c r="AB915" s="189"/>
      <c r="AC915" s="187"/>
      <c r="AD915" s="25"/>
      <c r="AE915" s="25"/>
    </row>
    <row r="916">
      <c r="A916" s="187"/>
      <c r="B916" s="187"/>
      <c r="C916" s="187"/>
      <c r="D916" s="187"/>
      <c r="E916" s="187"/>
      <c r="F916" s="187"/>
      <c r="G916" s="188"/>
      <c r="H916" s="187"/>
      <c r="I916" s="187"/>
      <c r="J916" s="188"/>
      <c r="K916" s="187"/>
      <c r="L916" s="188"/>
      <c r="M916" s="188"/>
      <c r="N916" s="188"/>
      <c r="O916" s="188"/>
      <c r="P916" s="189"/>
      <c r="Q916" s="187"/>
      <c r="R916" s="188"/>
      <c r="S916" s="188"/>
      <c r="T916" s="188"/>
      <c r="U916" s="188"/>
      <c r="V916" s="188"/>
      <c r="W916" s="188"/>
      <c r="X916" s="188"/>
      <c r="Y916" s="188"/>
      <c r="Z916" s="188"/>
      <c r="AA916" s="187"/>
      <c r="AB916" s="189"/>
      <c r="AC916" s="187"/>
      <c r="AD916" s="25"/>
      <c r="AE916" s="25"/>
    </row>
    <row r="917">
      <c r="A917" s="187"/>
      <c r="B917" s="187"/>
      <c r="C917" s="187"/>
      <c r="D917" s="187"/>
      <c r="E917" s="187"/>
      <c r="F917" s="187"/>
      <c r="G917" s="188"/>
      <c r="H917" s="187"/>
      <c r="I917" s="187"/>
      <c r="J917" s="188"/>
      <c r="K917" s="187"/>
      <c r="L917" s="188"/>
      <c r="M917" s="188"/>
      <c r="N917" s="188"/>
      <c r="O917" s="188"/>
      <c r="P917" s="189"/>
      <c r="Q917" s="187"/>
      <c r="R917" s="188"/>
      <c r="S917" s="188"/>
      <c r="T917" s="188"/>
      <c r="U917" s="188"/>
      <c r="V917" s="188"/>
      <c r="W917" s="188"/>
      <c r="X917" s="188"/>
      <c r="Y917" s="188"/>
      <c r="Z917" s="188"/>
      <c r="AA917" s="187"/>
      <c r="AB917" s="189"/>
      <c r="AC917" s="187"/>
      <c r="AD917" s="25"/>
      <c r="AE917" s="25"/>
    </row>
    <row r="918">
      <c r="A918" s="187"/>
      <c r="B918" s="187"/>
      <c r="C918" s="187"/>
      <c r="D918" s="187"/>
      <c r="E918" s="187"/>
      <c r="F918" s="187"/>
      <c r="G918" s="188"/>
      <c r="H918" s="187"/>
      <c r="I918" s="187"/>
      <c r="J918" s="188"/>
      <c r="K918" s="187"/>
      <c r="L918" s="188"/>
      <c r="M918" s="188"/>
      <c r="N918" s="188"/>
      <c r="O918" s="188"/>
      <c r="P918" s="189"/>
      <c r="Q918" s="187"/>
      <c r="R918" s="188"/>
      <c r="S918" s="188"/>
      <c r="T918" s="188"/>
      <c r="U918" s="188"/>
      <c r="V918" s="188"/>
      <c r="W918" s="188"/>
      <c r="X918" s="188"/>
      <c r="Y918" s="188"/>
      <c r="Z918" s="188"/>
      <c r="AA918" s="187"/>
      <c r="AB918" s="189"/>
      <c r="AC918" s="187"/>
      <c r="AD918" s="25"/>
      <c r="AE918" s="25"/>
    </row>
    <row r="919">
      <c r="A919" s="187"/>
      <c r="B919" s="187"/>
      <c r="C919" s="187"/>
      <c r="D919" s="187"/>
      <c r="E919" s="187"/>
      <c r="F919" s="187"/>
      <c r="G919" s="188"/>
      <c r="H919" s="187"/>
      <c r="I919" s="187"/>
      <c r="J919" s="188"/>
      <c r="K919" s="187"/>
      <c r="L919" s="188"/>
      <c r="M919" s="188"/>
      <c r="N919" s="188"/>
      <c r="O919" s="188"/>
      <c r="P919" s="189"/>
      <c r="Q919" s="187"/>
      <c r="R919" s="188"/>
      <c r="S919" s="188"/>
      <c r="T919" s="188"/>
      <c r="U919" s="188"/>
      <c r="V919" s="188"/>
      <c r="W919" s="188"/>
      <c r="X919" s="188"/>
      <c r="Y919" s="188"/>
      <c r="Z919" s="188"/>
      <c r="AA919" s="187"/>
      <c r="AB919" s="189"/>
      <c r="AC919" s="187"/>
      <c r="AD919" s="25"/>
      <c r="AE919" s="25"/>
    </row>
    <row r="920">
      <c r="A920" s="187"/>
      <c r="B920" s="187"/>
      <c r="C920" s="187"/>
      <c r="D920" s="187"/>
      <c r="E920" s="187"/>
      <c r="F920" s="187"/>
      <c r="G920" s="188"/>
      <c r="H920" s="187"/>
      <c r="I920" s="187"/>
      <c r="J920" s="188"/>
      <c r="K920" s="187"/>
      <c r="L920" s="188"/>
      <c r="M920" s="188"/>
      <c r="N920" s="188"/>
      <c r="O920" s="188"/>
      <c r="P920" s="189"/>
      <c r="Q920" s="187"/>
      <c r="R920" s="188"/>
      <c r="S920" s="188"/>
      <c r="T920" s="188"/>
      <c r="U920" s="188"/>
      <c r="V920" s="188"/>
      <c r="W920" s="188"/>
      <c r="X920" s="188"/>
      <c r="Y920" s="188"/>
      <c r="Z920" s="188"/>
      <c r="AA920" s="187"/>
      <c r="AB920" s="189"/>
      <c r="AC920" s="187"/>
      <c r="AD920" s="25"/>
      <c r="AE920" s="25"/>
    </row>
    <row r="921">
      <c r="A921" s="187"/>
      <c r="B921" s="187"/>
      <c r="C921" s="187"/>
      <c r="D921" s="187"/>
      <c r="E921" s="187"/>
      <c r="F921" s="187"/>
      <c r="G921" s="188"/>
      <c r="H921" s="187"/>
      <c r="I921" s="187"/>
      <c r="J921" s="188"/>
      <c r="K921" s="187"/>
      <c r="L921" s="188"/>
      <c r="M921" s="188"/>
      <c r="N921" s="188"/>
      <c r="O921" s="188"/>
      <c r="P921" s="190"/>
      <c r="Q921" s="187"/>
      <c r="R921" s="188"/>
      <c r="S921" s="188"/>
      <c r="T921" s="188"/>
      <c r="U921" s="188"/>
      <c r="V921" s="188"/>
      <c r="W921" s="188"/>
      <c r="X921" s="188"/>
      <c r="Y921" s="188"/>
      <c r="Z921" s="188"/>
      <c r="AA921" s="187"/>
      <c r="AB921" s="189"/>
      <c r="AC921" s="187"/>
      <c r="AD921" s="25"/>
      <c r="AE921" s="25"/>
    </row>
    <row r="922">
      <c r="A922" s="187"/>
      <c r="B922" s="187"/>
      <c r="C922" s="187"/>
      <c r="D922" s="187"/>
      <c r="E922" s="187"/>
      <c r="F922" s="187"/>
      <c r="G922" s="188"/>
      <c r="H922" s="188"/>
      <c r="I922" s="188"/>
      <c r="J922" s="188"/>
      <c r="K922" s="188"/>
      <c r="L922" s="188"/>
      <c r="M922" s="188"/>
      <c r="N922" s="188"/>
      <c r="O922" s="188"/>
      <c r="P922" s="189"/>
      <c r="Q922" s="188"/>
      <c r="R922" s="188"/>
      <c r="S922" s="188"/>
      <c r="T922" s="188"/>
      <c r="U922" s="188"/>
      <c r="V922" s="188"/>
      <c r="W922" s="188"/>
      <c r="X922" s="188"/>
      <c r="Y922" s="188"/>
      <c r="Z922" s="188"/>
      <c r="AA922" s="187"/>
      <c r="AB922" s="189"/>
      <c r="AC922" s="187"/>
      <c r="AD922" s="25"/>
      <c r="AE922" s="25"/>
    </row>
    <row r="923">
      <c r="A923" s="187"/>
      <c r="B923" s="187"/>
      <c r="C923" s="187"/>
      <c r="D923" s="187"/>
      <c r="E923" s="187"/>
      <c r="F923" s="187"/>
      <c r="G923" s="188"/>
      <c r="H923" s="188"/>
      <c r="I923" s="188"/>
      <c r="J923" s="188"/>
      <c r="K923" s="188"/>
      <c r="L923" s="188"/>
      <c r="M923" s="188"/>
      <c r="N923" s="188"/>
      <c r="O923" s="188"/>
      <c r="P923" s="189"/>
      <c r="Q923" s="188"/>
      <c r="R923" s="188"/>
      <c r="S923" s="188"/>
      <c r="T923" s="188"/>
      <c r="U923" s="188"/>
      <c r="V923" s="188"/>
      <c r="W923" s="188"/>
      <c r="X923" s="188"/>
      <c r="Y923" s="188"/>
      <c r="Z923" s="188"/>
      <c r="AA923" s="187"/>
      <c r="AB923" s="189"/>
      <c r="AC923" s="187"/>
      <c r="AD923" s="25"/>
      <c r="AE923" s="25"/>
    </row>
    <row r="924">
      <c r="A924" s="187"/>
      <c r="B924" s="187"/>
      <c r="C924" s="187"/>
      <c r="D924" s="187"/>
      <c r="E924" s="187"/>
      <c r="F924" s="187"/>
      <c r="G924" s="188"/>
      <c r="H924" s="188"/>
      <c r="I924" s="188"/>
      <c r="J924" s="188"/>
      <c r="K924" s="188"/>
      <c r="L924" s="188"/>
      <c r="M924" s="188"/>
      <c r="N924" s="188"/>
      <c r="O924" s="188"/>
      <c r="P924" s="189"/>
      <c r="Q924" s="188"/>
      <c r="R924" s="188"/>
      <c r="S924" s="188"/>
      <c r="T924" s="188"/>
      <c r="U924" s="188"/>
      <c r="V924" s="188"/>
      <c r="W924" s="188"/>
      <c r="X924" s="188"/>
      <c r="Y924" s="188"/>
      <c r="Z924" s="188"/>
      <c r="AA924" s="187"/>
      <c r="AB924" s="189"/>
      <c r="AC924" s="187"/>
      <c r="AD924" s="25"/>
      <c r="AE924" s="25"/>
    </row>
    <row r="925">
      <c r="A925" s="187"/>
      <c r="B925" s="187"/>
      <c r="C925" s="187"/>
      <c r="D925" s="187"/>
      <c r="E925" s="187"/>
      <c r="F925" s="187"/>
      <c r="G925" s="188"/>
      <c r="H925" s="188"/>
      <c r="I925" s="188"/>
      <c r="J925" s="188"/>
      <c r="K925" s="188"/>
      <c r="L925" s="188"/>
      <c r="M925" s="188"/>
      <c r="N925" s="188"/>
      <c r="O925" s="188"/>
      <c r="P925" s="189"/>
      <c r="Q925" s="188"/>
      <c r="R925" s="188"/>
      <c r="S925" s="188"/>
      <c r="T925" s="188"/>
      <c r="U925" s="188"/>
      <c r="V925" s="188"/>
      <c r="W925" s="188"/>
      <c r="X925" s="188"/>
      <c r="Y925" s="188"/>
      <c r="Z925" s="188"/>
      <c r="AA925" s="187"/>
      <c r="AB925" s="189"/>
      <c r="AC925" s="187"/>
      <c r="AD925" s="25"/>
      <c r="AE925" s="25"/>
    </row>
    <row r="926">
      <c r="A926" s="187"/>
      <c r="B926" s="187"/>
      <c r="C926" s="187"/>
      <c r="D926" s="187"/>
      <c r="E926" s="187"/>
      <c r="F926" s="187"/>
      <c r="G926" s="188"/>
      <c r="H926" s="188"/>
      <c r="I926" s="188"/>
      <c r="J926" s="188"/>
      <c r="K926" s="188"/>
      <c r="L926" s="188"/>
      <c r="M926" s="188"/>
      <c r="N926" s="188"/>
      <c r="O926" s="188"/>
      <c r="P926" s="189"/>
      <c r="Q926" s="188"/>
      <c r="R926" s="188"/>
      <c r="S926" s="188"/>
      <c r="T926" s="188"/>
      <c r="U926" s="188"/>
      <c r="V926" s="188"/>
      <c r="W926" s="188"/>
      <c r="X926" s="188"/>
      <c r="Y926" s="188"/>
      <c r="Z926" s="188"/>
      <c r="AA926" s="187"/>
      <c r="AB926" s="189"/>
      <c r="AC926" s="187"/>
      <c r="AD926" s="25"/>
      <c r="AE926" s="25"/>
    </row>
    <row r="927">
      <c r="A927" s="187"/>
      <c r="B927" s="187"/>
      <c r="C927" s="187"/>
      <c r="D927" s="187"/>
      <c r="E927" s="187"/>
      <c r="F927" s="187"/>
      <c r="G927" s="188"/>
      <c r="H927" s="188"/>
      <c r="I927" s="188"/>
      <c r="J927" s="188"/>
      <c r="K927" s="188"/>
      <c r="L927" s="188"/>
      <c r="M927" s="188"/>
      <c r="N927" s="188"/>
      <c r="O927" s="188"/>
      <c r="P927" s="189"/>
      <c r="Q927" s="188"/>
      <c r="R927" s="188"/>
      <c r="S927" s="188"/>
      <c r="T927" s="188"/>
      <c r="U927" s="188"/>
      <c r="V927" s="188"/>
      <c r="W927" s="188"/>
      <c r="X927" s="188"/>
      <c r="Y927" s="188"/>
      <c r="Z927" s="188"/>
      <c r="AA927" s="187"/>
      <c r="AB927" s="189"/>
      <c r="AC927" s="187"/>
      <c r="AD927" s="25"/>
      <c r="AE927" s="25"/>
    </row>
    <row r="928">
      <c r="A928" s="187"/>
      <c r="B928" s="187"/>
      <c r="C928" s="187"/>
      <c r="D928" s="187"/>
      <c r="E928" s="187"/>
      <c r="F928" s="187"/>
      <c r="G928" s="188"/>
      <c r="H928" s="188"/>
      <c r="I928" s="188"/>
      <c r="J928" s="188"/>
      <c r="K928" s="188"/>
      <c r="L928" s="188"/>
      <c r="M928" s="188"/>
      <c r="N928" s="188"/>
      <c r="O928" s="188"/>
      <c r="P928" s="189"/>
      <c r="Q928" s="188"/>
      <c r="R928" s="188"/>
      <c r="S928" s="188"/>
      <c r="T928" s="188"/>
      <c r="U928" s="188"/>
      <c r="V928" s="188"/>
      <c r="W928" s="188"/>
      <c r="X928" s="188"/>
      <c r="Y928" s="188"/>
      <c r="Z928" s="188"/>
      <c r="AA928" s="187"/>
      <c r="AB928" s="189"/>
      <c r="AC928" s="187"/>
      <c r="AD928" s="25"/>
      <c r="AE928" s="25"/>
    </row>
    <row r="929">
      <c r="A929" s="187"/>
      <c r="B929" s="187"/>
      <c r="C929" s="187"/>
      <c r="D929" s="187"/>
      <c r="E929" s="187"/>
      <c r="F929" s="187"/>
      <c r="G929" s="188"/>
      <c r="H929" s="188"/>
      <c r="I929" s="188"/>
      <c r="J929" s="188"/>
      <c r="K929" s="188"/>
      <c r="L929" s="188"/>
      <c r="M929" s="188"/>
      <c r="N929" s="188"/>
      <c r="O929" s="188"/>
      <c r="P929" s="189"/>
      <c r="Q929" s="188"/>
      <c r="R929" s="188"/>
      <c r="S929" s="188"/>
      <c r="T929" s="188"/>
      <c r="U929" s="188"/>
      <c r="V929" s="188"/>
      <c r="W929" s="188"/>
      <c r="X929" s="188"/>
      <c r="Y929" s="188"/>
      <c r="Z929" s="188"/>
      <c r="AA929" s="187"/>
      <c r="AB929" s="189"/>
      <c r="AC929" s="187"/>
      <c r="AD929" s="25"/>
      <c r="AE929" s="25"/>
    </row>
    <row r="930">
      <c r="A930" s="187"/>
      <c r="B930" s="187"/>
      <c r="C930" s="187"/>
      <c r="D930" s="187"/>
      <c r="E930" s="187"/>
      <c r="F930" s="187"/>
      <c r="G930" s="188"/>
      <c r="H930" s="188"/>
      <c r="I930" s="188"/>
      <c r="J930" s="188"/>
      <c r="K930" s="188"/>
      <c r="L930" s="188"/>
      <c r="M930" s="188"/>
      <c r="N930" s="188"/>
      <c r="O930" s="188"/>
      <c r="P930" s="189"/>
      <c r="Q930" s="188"/>
      <c r="R930" s="188"/>
      <c r="S930" s="188"/>
      <c r="T930" s="188"/>
      <c r="U930" s="188"/>
      <c r="V930" s="188"/>
      <c r="W930" s="188"/>
      <c r="X930" s="188"/>
      <c r="Y930" s="188"/>
      <c r="Z930" s="188"/>
      <c r="AA930" s="187"/>
      <c r="AB930" s="189"/>
      <c r="AC930" s="187"/>
      <c r="AD930" s="25"/>
      <c r="AE930" s="25"/>
    </row>
    <row r="931">
      <c r="A931" s="187"/>
      <c r="B931" s="187"/>
      <c r="C931" s="187"/>
      <c r="D931" s="187"/>
      <c r="E931" s="187"/>
      <c r="F931" s="187"/>
      <c r="G931" s="188"/>
      <c r="H931" s="188"/>
      <c r="I931" s="188"/>
      <c r="J931" s="188"/>
      <c r="K931" s="188"/>
      <c r="L931" s="188"/>
      <c r="M931" s="188"/>
      <c r="N931" s="188"/>
      <c r="O931" s="188"/>
      <c r="P931" s="189"/>
      <c r="Q931" s="188"/>
      <c r="R931" s="188"/>
      <c r="S931" s="188"/>
      <c r="T931" s="188"/>
      <c r="U931" s="188"/>
      <c r="V931" s="188"/>
      <c r="W931" s="188"/>
      <c r="X931" s="188"/>
      <c r="Y931" s="188"/>
      <c r="Z931" s="188"/>
      <c r="AA931" s="187"/>
      <c r="AB931" s="189"/>
      <c r="AC931" s="187"/>
      <c r="AD931" s="25"/>
      <c r="AE931" s="25"/>
    </row>
    <row r="932">
      <c r="A932" s="187"/>
      <c r="B932" s="187"/>
      <c r="C932" s="187"/>
      <c r="D932" s="187"/>
      <c r="E932" s="187"/>
      <c r="F932" s="187"/>
      <c r="G932" s="188"/>
      <c r="H932" s="188"/>
      <c r="I932" s="188"/>
      <c r="J932" s="188"/>
      <c r="K932" s="188"/>
      <c r="L932" s="188"/>
      <c r="M932" s="188"/>
      <c r="N932" s="188"/>
      <c r="O932" s="188"/>
      <c r="P932" s="189"/>
      <c r="Q932" s="188"/>
      <c r="R932" s="188"/>
      <c r="S932" s="188"/>
      <c r="T932" s="188"/>
      <c r="U932" s="188"/>
      <c r="V932" s="188"/>
      <c r="W932" s="188"/>
      <c r="X932" s="188"/>
      <c r="Y932" s="188"/>
      <c r="Z932" s="188"/>
      <c r="AA932" s="187"/>
      <c r="AB932" s="189"/>
      <c r="AC932" s="187"/>
      <c r="AD932" s="25"/>
      <c r="AE932" s="25"/>
    </row>
    <row r="933">
      <c r="A933" s="187"/>
      <c r="B933" s="187"/>
      <c r="C933" s="187"/>
      <c r="D933" s="187"/>
      <c r="E933" s="187"/>
      <c r="F933" s="187"/>
      <c r="G933" s="188"/>
      <c r="H933" s="188"/>
      <c r="I933" s="188"/>
      <c r="J933" s="188"/>
      <c r="K933" s="188"/>
      <c r="L933" s="188"/>
      <c r="M933" s="188"/>
      <c r="N933" s="188"/>
      <c r="O933" s="188"/>
      <c r="P933" s="189"/>
      <c r="Q933" s="188"/>
      <c r="R933" s="188"/>
      <c r="S933" s="188"/>
      <c r="T933" s="188"/>
      <c r="U933" s="188"/>
      <c r="V933" s="188"/>
      <c r="W933" s="188"/>
      <c r="X933" s="188"/>
      <c r="Y933" s="188"/>
      <c r="Z933" s="188"/>
      <c r="AA933" s="187"/>
      <c r="AB933" s="189"/>
      <c r="AC933" s="187"/>
      <c r="AD933" s="25"/>
      <c r="AE933" s="25"/>
    </row>
    <row r="934">
      <c r="A934" s="187"/>
      <c r="B934" s="187"/>
      <c r="C934" s="187"/>
      <c r="D934" s="187"/>
      <c r="E934" s="187"/>
      <c r="F934" s="187"/>
      <c r="G934" s="188"/>
      <c r="H934" s="187"/>
      <c r="I934" s="188"/>
      <c r="J934" s="188"/>
      <c r="K934" s="188"/>
      <c r="L934" s="187"/>
      <c r="M934" s="188"/>
      <c r="N934" s="188"/>
      <c r="O934" s="188"/>
      <c r="P934" s="189"/>
      <c r="Q934" s="187"/>
      <c r="R934" s="188"/>
      <c r="S934" s="188"/>
      <c r="T934" s="188"/>
      <c r="U934" s="188"/>
      <c r="V934" s="188"/>
      <c r="W934" s="188"/>
      <c r="X934" s="188"/>
      <c r="Y934" s="188"/>
      <c r="Z934" s="188"/>
      <c r="AA934" s="187"/>
      <c r="AB934" s="189"/>
      <c r="AC934" s="187"/>
      <c r="AD934" s="25"/>
      <c r="AE934" s="25"/>
    </row>
    <row r="935">
      <c r="A935" s="187"/>
      <c r="B935" s="187"/>
      <c r="C935" s="187"/>
      <c r="D935" s="187"/>
      <c r="E935" s="187"/>
      <c r="F935" s="187"/>
      <c r="G935" s="188"/>
      <c r="H935" s="187"/>
      <c r="I935" s="188"/>
      <c r="J935" s="188"/>
      <c r="K935" s="188"/>
      <c r="L935" s="187"/>
      <c r="M935" s="188"/>
      <c r="N935" s="188"/>
      <c r="O935" s="188"/>
      <c r="P935" s="189"/>
      <c r="Q935" s="187"/>
      <c r="R935" s="188"/>
      <c r="S935" s="188"/>
      <c r="T935" s="188"/>
      <c r="U935" s="188"/>
      <c r="V935" s="188"/>
      <c r="W935" s="188"/>
      <c r="X935" s="188"/>
      <c r="Y935" s="188"/>
      <c r="Z935" s="188"/>
      <c r="AA935" s="187"/>
      <c r="AB935" s="189"/>
      <c r="AC935" s="187"/>
      <c r="AD935" s="25"/>
      <c r="AE935" s="25"/>
    </row>
    <row r="936">
      <c r="A936" s="187"/>
      <c r="B936" s="187"/>
      <c r="C936" s="187"/>
      <c r="D936" s="187"/>
      <c r="E936" s="187"/>
      <c r="F936" s="187"/>
      <c r="G936" s="188"/>
      <c r="H936" s="188"/>
      <c r="I936" s="188"/>
      <c r="J936" s="188"/>
      <c r="K936" s="188"/>
      <c r="L936" s="188"/>
      <c r="M936" s="188"/>
      <c r="N936" s="188"/>
      <c r="O936" s="188"/>
      <c r="P936" s="189"/>
      <c r="Q936" s="188"/>
      <c r="R936" s="188"/>
      <c r="S936" s="188"/>
      <c r="T936" s="188"/>
      <c r="U936" s="188"/>
      <c r="V936" s="188"/>
      <c r="W936" s="188"/>
      <c r="X936" s="188"/>
      <c r="Y936" s="188"/>
      <c r="Z936" s="188"/>
      <c r="AA936" s="187"/>
      <c r="AB936" s="189"/>
      <c r="AC936" s="187"/>
      <c r="AD936" s="25"/>
      <c r="AE936" s="25"/>
    </row>
    <row r="937">
      <c r="A937" s="187"/>
      <c r="B937" s="187"/>
      <c r="C937" s="187"/>
      <c r="D937" s="187"/>
      <c r="E937" s="187"/>
      <c r="F937" s="187"/>
      <c r="G937" s="188"/>
      <c r="H937" s="187"/>
      <c r="I937" s="188"/>
      <c r="J937" s="188"/>
      <c r="K937" s="188"/>
      <c r="L937" s="187"/>
      <c r="M937" s="188"/>
      <c r="N937" s="188"/>
      <c r="O937" s="188"/>
      <c r="P937" s="189"/>
      <c r="Q937" s="187"/>
      <c r="R937" s="188"/>
      <c r="S937" s="188"/>
      <c r="T937" s="188"/>
      <c r="U937" s="188"/>
      <c r="V937" s="188"/>
      <c r="W937" s="188"/>
      <c r="X937" s="188"/>
      <c r="Y937" s="188"/>
      <c r="Z937" s="188"/>
      <c r="AA937" s="187"/>
      <c r="AB937" s="189"/>
      <c r="AC937" s="187"/>
      <c r="AD937" s="25"/>
      <c r="AE937" s="25"/>
    </row>
    <row r="938">
      <c r="A938" s="187"/>
      <c r="B938" s="187"/>
      <c r="C938" s="187"/>
      <c r="D938" s="187"/>
      <c r="E938" s="187"/>
      <c r="F938" s="187"/>
      <c r="G938" s="188"/>
      <c r="H938" s="187"/>
      <c r="I938" s="188"/>
      <c r="J938" s="188"/>
      <c r="K938" s="188"/>
      <c r="L938" s="187"/>
      <c r="M938" s="188"/>
      <c r="N938" s="188"/>
      <c r="O938" s="188"/>
      <c r="P938" s="189"/>
      <c r="Q938" s="187"/>
      <c r="R938" s="188"/>
      <c r="S938" s="188"/>
      <c r="T938" s="188"/>
      <c r="U938" s="188"/>
      <c r="V938" s="188"/>
      <c r="W938" s="188"/>
      <c r="X938" s="188"/>
      <c r="Y938" s="188"/>
      <c r="Z938" s="188"/>
      <c r="AA938" s="187"/>
      <c r="AB938" s="189"/>
      <c r="AC938" s="187"/>
      <c r="AD938" s="25"/>
      <c r="AE938" s="25"/>
    </row>
    <row r="939">
      <c r="A939" s="187"/>
      <c r="B939" s="187"/>
      <c r="C939" s="187"/>
      <c r="D939" s="187"/>
      <c r="E939" s="187"/>
      <c r="F939" s="187"/>
      <c r="G939" s="188"/>
      <c r="H939" s="188"/>
      <c r="I939" s="188"/>
      <c r="J939" s="188"/>
      <c r="K939" s="188"/>
      <c r="L939" s="188"/>
      <c r="M939" s="188"/>
      <c r="N939" s="188"/>
      <c r="O939" s="188"/>
      <c r="P939" s="189"/>
      <c r="Q939" s="188"/>
      <c r="R939" s="188"/>
      <c r="S939" s="188"/>
      <c r="T939" s="188"/>
      <c r="U939" s="188"/>
      <c r="V939" s="188"/>
      <c r="W939" s="188"/>
      <c r="X939" s="188"/>
      <c r="Y939" s="188"/>
      <c r="Z939" s="188"/>
      <c r="AA939" s="187"/>
      <c r="AB939" s="189"/>
      <c r="AC939" s="187"/>
      <c r="AD939" s="25"/>
      <c r="AE939" s="25"/>
    </row>
    <row r="940">
      <c r="A940" s="187"/>
      <c r="B940" s="187"/>
      <c r="C940" s="187"/>
      <c r="D940" s="187"/>
      <c r="E940" s="187"/>
      <c r="F940" s="187"/>
      <c r="G940" s="188"/>
      <c r="H940" s="187"/>
      <c r="I940" s="188"/>
      <c r="J940" s="188"/>
      <c r="K940" s="188"/>
      <c r="L940" s="187"/>
      <c r="M940" s="188"/>
      <c r="N940" s="188"/>
      <c r="O940" s="188"/>
      <c r="P940" s="189"/>
      <c r="Q940" s="187"/>
      <c r="R940" s="188"/>
      <c r="S940" s="188"/>
      <c r="T940" s="188"/>
      <c r="U940" s="188"/>
      <c r="V940" s="188"/>
      <c r="W940" s="188"/>
      <c r="X940" s="188"/>
      <c r="Y940" s="188"/>
      <c r="Z940" s="188"/>
      <c r="AA940" s="187"/>
      <c r="AB940" s="189"/>
      <c r="AC940" s="187"/>
      <c r="AD940" s="25"/>
      <c r="AE940" s="25"/>
    </row>
    <row r="941">
      <c r="A941" s="187"/>
      <c r="B941" s="187"/>
      <c r="C941" s="187"/>
      <c r="D941" s="187"/>
      <c r="E941" s="187"/>
      <c r="F941" s="187"/>
      <c r="G941" s="188"/>
      <c r="H941" s="187"/>
      <c r="I941" s="188"/>
      <c r="J941" s="188"/>
      <c r="K941" s="188"/>
      <c r="L941" s="187"/>
      <c r="M941" s="188"/>
      <c r="N941" s="188"/>
      <c r="O941" s="188"/>
      <c r="P941" s="189"/>
      <c r="Q941" s="187"/>
      <c r="R941" s="188"/>
      <c r="S941" s="188"/>
      <c r="T941" s="188"/>
      <c r="U941" s="188"/>
      <c r="V941" s="188"/>
      <c r="W941" s="188"/>
      <c r="X941" s="188"/>
      <c r="Y941" s="188"/>
      <c r="Z941" s="188"/>
      <c r="AA941" s="187"/>
      <c r="AB941" s="189"/>
      <c r="AC941" s="187"/>
      <c r="AD941" s="25"/>
      <c r="AE941" s="25"/>
    </row>
    <row r="942">
      <c r="A942" s="187"/>
      <c r="B942" s="187"/>
      <c r="C942" s="187"/>
      <c r="D942" s="187"/>
      <c r="E942" s="187"/>
      <c r="F942" s="187"/>
      <c r="G942" s="188"/>
      <c r="H942" s="187"/>
      <c r="I942" s="188"/>
      <c r="J942" s="188"/>
      <c r="K942" s="188"/>
      <c r="L942" s="187"/>
      <c r="M942" s="188"/>
      <c r="N942" s="188"/>
      <c r="O942" s="188"/>
      <c r="P942" s="189"/>
      <c r="Q942" s="187"/>
      <c r="R942" s="188"/>
      <c r="S942" s="188"/>
      <c r="T942" s="188"/>
      <c r="U942" s="188"/>
      <c r="V942" s="188"/>
      <c r="W942" s="188"/>
      <c r="X942" s="188"/>
      <c r="Y942" s="188"/>
      <c r="Z942" s="188"/>
      <c r="AA942" s="187"/>
      <c r="AB942" s="189"/>
      <c r="AC942" s="187"/>
      <c r="AD942" s="25"/>
      <c r="AE942" s="25"/>
    </row>
    <row r="943">
      <c r="A943" s="187"/>
      <c r="B943" s="187"/>
      <c r="C943" s="187"/>
      <c r="D943" s="187"/>
      <c r="E943" s="187"/>
      <c r="F943" s="187"/>
      <c r="G943" s="188"/>
      <c r="H943" s="187"/>
      <c r="I943" s="188"/>
      <c r="J943" s="188"/>
      <c r="K943" s="188"/>
      <c r="L943" s="187"/>
      <c r="M943" s="188"/>
      <c r="N943" s="188"/>
      <c r="O943" s="188"/>
      <c r="P943" s="189"/>
      <c r="Q943" s="187"/>
      <c r="R943" s="188"/>
      <c r="S943" s="188"/>
      <c r="T943" s="188"/>
      <c r="U943" s="188"/>
      <c r="V943" s="188"/>
      <c r="W943" s="188"/>
      <c r="X943" s="188"/>
      <c r="Y943" s="188"/>
      <c r="Z943" s="188"/>
      <c r="AA943" s="187"/>
      <c r="AB943" s="189"/>
      <c r="AC943" s="187"/>
      <c r="AD943" s="25"/>
      <c r="AE943" s="25"/>
    </row>
    <row r="944">
      <c r="A944" s="187"/>
      <c r="B944" s="187"/>
      <c r="C944" s="187"/>
      <c r="D944" s="187"/>
      <c r="E944" s="187"/>
      <c r="F944" s="187"/>
      <c r="G944" s="188"/>
      <c r="H944" s="187"/>
      <c r="I944" s="188"/>
      <c r="J944" s="188"/>
      <c r="K944" s="188"/>
      <c r="L944" s="187"/>
      <c r="M944" s="188"/>
      <c r="N944" s="188"/>
      <c r="O944" s="188"/>
      <c r="P944" s="189"/>
      <c r="Q944" s="187"/>
      <c r="R944" s="188"/>
      <c r="S944" s="188"/>
      <c r="T944" s="188"/>
      <c r="U944" s="188"/>
      <c r="V944" s="188"/>
      <c r="W944" s="188"/>
      <c r="X944" s="188"/>
      <c r="Y944" s="188"/>
      <c r="Z944" s="188"/>
      <c r="AA944" s="187"/>
      <c r="AB944" s="189"/>
      <c r="AC944" s="187"/>
      <c r="AD944" s="25"/>
      <c r="AE944" s="25"/>
    </row>
    <row r="945">
      <c r="A945" s="187"/>
      <c r="B945" s="187"/>
      <c r="C945" s="187"/>
      <c r="D945" s="187"/>
      <c r="E945" s="187"/>
      <c r="F945" s="187"/>
      <c r="G945" s="188"/>
      <c r="H945" s="187"/>
      <c r="I945" s="188"/>
      <c r="J945" s="188"/>
      <c r="K945" s="188"/>
      <c r="L945" s="187"/>
      <c r="M945" s="188"/>
      <c r="N945" s="188"/>
      <c r="O945" s="188"/>
      <c r="P945" s="189"/>
      <c r="Q945" s="187"/>
      <c r="R945" s="188"/>
      <c r="S945" s="188"/>
      <c r="T945" s="188"/>
      <c r="U945" s="188"/>
      <c r="V945" s="188"/>
      <c r="W945" s="188"/>
      <c r="X945" s="188"/>
      <c r="Y945" s="188"/>
      <c r="Z945" s="188"/>
      <c r="AA945" s="187"/>
      <c r="AB945" s="189"/>
      <c r="AC945" s="187"/>
      <c r="AD945" s="25"/>
      <c r="AE945" s="25"/>
    </row>
    <row r="946">
      <c r="A946" s="187"/>
      <c r="B946" s="187"/>
      <c r="C946" s="187"/>
      <c r="D946" s="187"/>
      <c r="E946" s="187"/>
      <c r="F946" s="187"/>
      <c r="G946" s="188"/>
      <c r="H946" s="187"/>
      <c r="I946" s="188"/>
      <c r="J946" s="188"/>
      <c r="K946" s="188"/>
      <c r="L946" s="187"/>
      <c r="M946" s="188"/>
      <c r="N946" s="188"/>
      <c r="O946" s="188"/>
      <c r="P946" s="189"/>
      <c r="Q946" s="187"/>
      <c r="R946" s="188"/>
      <c r="S946" s="188"/>
      <c r="T946" s="188"/>
      <c r="U946" s="188"/>
      <c r="V946" s="188"/>
      <c r="W946" s="188"/>
      <c r="X946" s="188"/>
      <c r="Y946" s="188"/>
      <c r="Z946" s="188"/>
      <c r="AA946" s="187"/>
      <c r="AB946" s="189"/>
      <c r="AC946" s="187"/>
      <c r="AD946" s="25"/>
      <c r="AE946" s="25"/>
    </row>
    <row r="947">
      <c r="A947" s="187"/>
      <c r="B947" s="187"/>
      <c r="C947" s="187"/>
      <c r="D947" s="187"/>
      <c r="E947" s="187"/>
      <c r="F947" s="187"/>
      <c r="G947" s="188"/>
      <c r="H947" s="187"/>
      <c r="I947" s="188"/>
      <c r="J947" s="188"/>
      <c r="K947" s="188"/>
      <c r="L947" s="187"/>
      <c r="M947" s="188"/>
      <c r="N947" s="188"/>
      <c r="O947" s="188"/>
      <c r="P947" s="189"/>
      <c r="Q947" s="187"/>
      <c r="R947" s="188"/>
      <c r="S947" s="188"/>
      <c r="T947" s="188"/>
      <c r="U947" s="188"/>
      <c r="V947" s="188"/>
      <c r="W947" s="188"/>
      <c r="X947" s="188"/>
      <c r="Y947" s="188"/>
      <c r="Z947" s="188"/>
      <c r="AA947" s="187"/>
      <c r="AB947" s="189"/>
      <c r="AC947" s="187"/>
      <c r="AD947" s="25"/>
      <c r="AE947" s="25"/>
    </row>
    <row r="948">
      <c r="A948" s="187"/>
      <c r="B948" s="187"/>
      <c r="C948" s="187"/>
      <c r="D948" s="187"/>
      <c r="E948" s="187"/>
      <c r="F948" s="187"/>
      <c r="G948" s="188"/>
      <c r="H948" s="187"/>
      <c r="I948" s="188"/>
      <c r="J948" s="188"/>
      <c r="K948" s="188"/>
      <c r="L948" s="187"/>
      <c r="M948" s="188"/>
      <c r="N948" s="188"/>
      <c r="O948" s="188"/>
      <c r="P948" s="189"/>
      <c r="Q948" s="187"/>
      <c r="R948" s="188"/>
      <c r="S948" s="188"/>
      <c r="T948" s="188"/>
      <c r="U948" s="188"/>
      <c r="V948" s="188"/>
      <c r="W948" s="188"/>
      <c r="X948" s="188"/>
      <c r="Y948" s="188"/>
      <c r="Z948" s="188"/>
      <c r="AA948" s="187"/>
      <c r="AB948" s="189"/>
      <c r="AC948" s="187"/>
      <c r="AD948" s="25"/>
      <c r="AE948" s="25"/>
    </row>
    <row r="949">
      <c r="A949" s="187"/>
      <c r="B949" s="187"/>
      <c r="C949" s="187"/>
      <c r="D949" s="187"/>
      <c r="E949" s="187"/>
      <c r="F949" s="187"/>
      <c r="G949" s="188"/>
      <c r="H949" s="187"/>
      <c r="I949" s="188"/>
      <c r="J949" s="188"/>
      <c r="K949" s="188"/>
      <c r="L949" s="187"/>
      <c r="M949" s="188"/>
      <c r="N949" s="188"/>
      <c r="O949" s="188"/>
      <c r="P949" s="189"/>
      <c r="Q949" s="187"/>
      <c r="R949" s="188"/>
      <c r="S949" s="188"/>
      <c r="T949" s="188"/>
      <c r="U949" s="188"/>
      <c r="V949" s="188"/>
      <c r="W949" s="188"/>
      <c r="X949" s="188"/>
      <c r="Y949" s="188"/>
      <c r="Z949" s="188"/>
      <c r="AA949" s="187"/>
      <c r="AB949" s="189"/>
      <c r="AC949" s="187"/>
      <c r="AD949" s="25"/>
      <c r="AE949" s="25"/>
    </row>
    <row r="950">
      <c r="A950" s="187"/>
      <c r="B950" s="187"/>
      <c r="C950" s="187"/>
      <c r="D950" s="187"/>
      <c r="E950" s="187"/>
      <c r="F950" s="187"/>
      <c r="G950" s="188"/>
      <c r="H950" s="187"/>
      <c r="I950" s="188"/>
      <c r="J950" s="188"/>
      <c r="K950" s="188"/>
      <c r="L950" s="187"/>
      <c r="M950" s="188"/>
      <c r="N950" s="188"/>
      <c r="O950" s="188"/>
      <c r="P950" s="189"/>
      <c r="Q950" s="187"/>
      <c r="R950" s="188"/>
      <c r="S950" s="188"/>
      <c r="T950" s="188"/>
      <c r="U950" s="188"/>
      <c r="V950" s="188"/>
      <c r="W950" s="188"/>
      <c r="X950" s="188"/>
      <c r="Y950" s="188"/>
      <c r="Z950" s="188"/>
      <c r="AA950" s="187"/>
      <c r="AB950" s="189"/>
      <c r="AC950" s="187"/>
      <c r="AD950" s="25"/>
      <c r="AE950" s="25"/>
    </row>
    <row r="951">
      <c r="A951" s="187"/>
      <c r="B951" s="187"/>
      <c r="C951" s="187"/>
      <c r="D951" s="187"/>
      <c r="E951" s="187"/>
      <c r="F951" s="187"/>
      <c r="G951" s="188"/>
      <c r="H951" s="187"/>
      <c r="I951" s="188"/>
      <c r="J951" s="188"/>
      <c r="K951" s="188"/>
      <c r="L951" s="187"/>
      <c r="M951" s="188"/>
      <c r="N951" s="188"/>
      <c r="O951" s="188"/>
      <c r="P951" s="189"/>
      <c r="Q951" s="187"/>
      <c r="R951" s="188"/>
      <c r="S951" s="188"/>
      <c r="T951" s="188"/>
      <c r="U951" s="188"/>
      <c r="V951" s="188"/>
      <c r="W951" s="188"/>
      <c r="X951" s="188"/>
      <c r="Y951" s="188"/>
      <c r="Z951" s="188"/>
      <c r="AA951" s="187"/>
      <c r="AB951" s="189"/>
      <c r="AC951" s="187"/>
      <c r="AD951" s="25"/>
      <c r="AE951" s="25"/>
    </row>
    <row r="952">
      <c r="A952" s="187"/>
      <c r="B952" s="187"/>
      <c r="C952" s="187"/>
      <c r="D952" s="187"/>
      <c r="E952" s="187"/>
      <c r="F952" s="187"/>
      <c r="G952" s="188"/>
      <c r="H952" s="187"/>
      <c r="I952" s="188"/>
      <c r="J952" s="188"/>
      <c r="K952" s="188"/>
      <c r="L952" s="187"/>
      <c r="M952" s="188"/>
      <c r="N952" s="188"/>
      <c r="O952" s="188"/>
      <c r="P952" s="189"/>
      <c r="Q952" s="187"/>
      <c r="R952" s="188"/>
      <c r="S952" s="188"/>
      <c r="T952" s="188"/>
      <c r="U952" s="188"/>
      <c r="V952" s="188"/>
      <c r="W952" s="188"/>
      <c r="X952" s="188"/>
      <c r="Y952" s="188"/>
      <c r="Z952" s="188"/>
      <c r="AA952" s="187"/>
      <c r="AB952" s="189"/>
      <c r="AC952" s="187"/>
      <c r="AD952" s="25"/>
      <c r="AE952" s="25"/>
    </row>
    <row r="953">
      <c r="A953" s="187"/>
      <c r="B953" s="187"/>
      <c r="C953" s="187"/>
      <c r="D953" s="187"/>
      <c r="E953" s="187"/>
      <c r="F953" s="187"/>
      <c r="G953" s="188"/>
      <c r="H953" s="187"/>
      <c r="I953" s="188"/>
      <c r="J953" s="188"/>
      <c r="K953" s="188"/>
      <c r="L953" s="187"/>
      <c r="M953" s="188"/>
      <c r="N953" s="188"/>
      <c r="O953" s="188"/>
      <c r="P953" s="189"/>
      <c r="Q953" s="187"/>
      <c r="R953" s="188"/>
      <c r="S953" s="188"/>
      <c r="T953" s="188"/>
      <c r="U953" s="188"/>
      <c r="V953" s="188"/>
      <c r="W953" s="188"/>
      <c r="X953" s="188"/>
      <c r="Y953" s="188"/>
      <c r="Z953" s="188"/>
      <c r="AA953" s="187"/>
      <c r="AB953" s="189"/>
      <c r="AC953" s="187"/>
      <c r="AD953" s="25"/>
      <c r="AE953" s="25"/>
    </row>
    <row r="954">
      <c r="A954" s="187"/>
      <c r="B954" s="187"/>
      <c r="C954" s="187"/>
      <c r="D954" s="187"/>
      <c r="E954" s="187"/>
      <c r="F954" s="187"/>
      <c r="G954" s="188"/>
      <c r="H954" s="187"/>
      <c r="I954" s="188"/>
      <c r="J954" s="188"/>
      <c r="K954" s="188"/>
      <c r="L954" s="187"/>
      <c r="M954" s="188"/>
      <c r="N954" s="188"/>
      <c r="O954" s="188"/>
      <c r="P954" s="189"/>
      <c r="Q954" s="187"/>
      <c r="R954" s="188"/>
      <c r="S954" s="188"/>
      <c r="T954" s="188"/>
      <c r="U954" s="188"/>
      <c r="V954" s="188"/>
      <c r="W954" s="188"/>
      <c r="X954" s="188"/>
      <c r="Y954" s="188"/>
      <c r="Z954" s="188"/>
      <c r="AA954" s="187"/>
      <c r="AB954" s="189"/>
      <c r="AC954" s="187"/>
      <c r="AD954" s="25"/>
      <c r="AE954" s="25"/>
    </row>
    <row r="955">
      <c r="A955" s="187"/>
      <c r="B955" s="187"/>
      <c r="C955" s="187"/>
      <c r="D955" s="187"/>
      <c r="E955" s="187"/>
      <c r="F955" s="187"/>
      <c r="G955" s="188"/>
      <c r="H955" s="187"/>
      <c r="I955" s="188"/>
      <c r="J955" s="188"/>
      <c r="K955" s="188"/>
      <c r="L955" s="187"/>
      <c r="M955" s="188"/>
      <c r="N955" s="188"/>
      <c r="O955" s="188"/>
      <c r="P955" s="189"/>
      <c r="Q955" s="187"/>
      <c r="R955" s="188"/>
      <c r="S955" s="188"/>
      <c r="T955" s="188"/>
      <c r="U955" s="188"/>
      <c r="V955" s="188"/>
      <c r="W955" s="188"/>
      <c r="X955" s="188"/>
      <c r="Y955" s="188"/>
      <c r="Z955" s="188"/>
      <c r="AA955" s="187"/>
      <c r="AB955" s="189"/>
      <c r="AC955" s="187"/>
      <c r="AD955" s="25"/>
      <c r="AE955" s="25"/>
    </row>
    <row r="956">
      <c r="A956" s="187"/>
      <c r="B956" s="187"/>
      <c r="C956" s="187"/>
      <c r="D956" s="187"/>
      <c r="E956" s="187"/>
      <c r="F956" s="187"/>
      <c r="G956" s="188"/>
      <c r="H956" s="187"/>
      <c r="I956" s="188"/>
      <c r="J956" s="188"/>
      <c r="K956" s="188"/>
      <c r="L956" s="187"/>
      <c r="M956" s="188"/>
      <c r="N956" s="188"/>
      <c r="O956" s="188"/>
      <c r="P956" s="189"/>
      <c r="Q956" s="187"/>
      <c r="R956" s="188"/>
      <c r="S956" s="188"/>
      <c r="T956" s="188"/>
      <c r="U956" s="188"/>
      <c r="V956" s="188"/>
      <c r="W956" s="188"/>
      <c r="X956" s="188"/>
      <c r="Y956" s="188"/>
      <c r="Z956" s="188"/>
      <c r="AA956" s="187"/>
      <c r="AB956" s="189"/>
      <c r="AC956" s="187"/>
      <c r="AD956" s="25"/>
      <c r="AE956" s="25"/>
    </row>
    <row r="957">
      <c r="A957" s="187"/>
      <c r="B957" s="187"/>
      <c r="C957" s="187"/>
      <c r="D957" s="187"/>
      <c r="E957" s="187"/>
      <c r="F957" s="187"/>
      <c r="G957" s="188"/>
      <c r="H957" s="187"/>
      <c r="I957" s="188"/>
      <c r="J957" s="188"/>
      <c r="K957" s="188"/>
      <c r="L957" s="187"/>
      <c r="M957" s="188"/>
      <c r="N957" s="188"/>
      <c r="O957" s="188"/>
      <c r="P957" s="189"/>
      <c r="Q957" s="187"/>
      <c r="R957" s="188"/>
      <c r="S957" s="188"/>
      <c r="T957" s="188"/>
      <c r="U957" s="188"/>
      <c r="V957" s="188"/>
      <c r="W957" s="188"/>
      <c r="X957" s="188"/>
      <c r="Y957" s="188"/>
      <c r="Z957" s="188"/>
      <c r="AA957" s="187"/>
      <c r="AB957" s="189"/>
      <c r="AC957" s="187"/>
      <c r="AD957" s="25"/>
      <c r="AE957" s="25"/>
    </row>
    <row r="958">
      <c r="A958" s="187"/>
      <c r="B958" s="187"/>
      <c r="C958" s="187"/>
      <c r="D958" s="187"/>
      <c r="E958" s="187"/>
      <c r="F958" s="187"/>
      <c r="G958" s="188"/>
      <c r="H958" s="187"/>
      <c r="I958" s="188"/>
      <c r="J958" s="188"/>
      <c r="K958" s="188"/>
      <c r="L958" s="187"/>
      <c r="M958" s="188"/>
      <c r="N958" s="188"/>
      <c r="O958" s="188"/>
      <c r="P958" s="189"/>
      <c r="Q958" s="187"/>
      <c r="R958" s="188"/>
      <c r="S958" s="188"/>
      <c r="T958" s="188"/>
      <c r="U958" s="188"/>
      <c r="V958" s="188"/>
      <c r="W958" s="188"/>
      <c r="X958" s="188"/>
      <c r="Y958" s="188"/>
      <c r="Z958" s="188"/>
      <c r="AA958" s="187"/>
      <c r="AB958" s="189"/>
      <c r="AC958" s="187"/>
      <c r="AD958" s="25"/>
      <c r="AE958" s="25"/>
    </row>
    <row r="959">
      <c r="A959" s="187"/>
      <c r="B959" s="187"/>
      <c r="C959" s="187"/>
      <c r="D959" s="187"/>
      <c r="E959" s="187"/>
      <c r="F959" s="187"/>
      <c r="G959" s="188"/>
      <c r="H959" s="187"/>
      <c r="I959" s="188"/>
      <c r="J959" s="188"/>
      <c r="K959" s="188"/>
      <c r="L959" s="187"/>
      <c r="M959" s="188"/>
      <c r="N959" s="188"/>
      <c r="O959" s="188"/>
      <c r="P959" s="189"/>
      <c r="Q959" s="187"/>
      <c r="R959" s="188"/>
      <c r="S959" s="188"/>
      <c r="T959" s="188"/>
      <c r="U959" s="188"/>
      <c r="V959" s="188"/>
      <c r="W959" s="188"/>
      <c r="X959" s="188"/>
      <c r="Y959" s="188"/>
      <c r="Z959" s="188"/>
      <c r="AA959" s="187"/>
      <c r="AB959" s="189"/>
      <c r="AC959" s="187"/>
      <c r="AD959" s="25"/>
      <c r="AE959" s="25"/>
    </row>
    <row r="960">
      <c r="A960" s="187"/>
      <c r="B960" s="187"/>
      <c r="C960" s="187"/>
      <c r="D960" s="187"/>
      <c r="E960" s="187"/>
      <c r="F960" s="187"/>
      <c r="G960" s="188"/>
      <c r="H960" s="187"/>
      <c r="I960" s="188"/>
      <c r="J960" s="188"/>
      <c r="K960" s="188"/>
      <c r="L960" s="187"/>
      <c r="M960" s="188"/>
      <c r="N960" s="188"/>
      <c r="O960" s="188"/>
      <c r="P960" s="189"/>
      <c r="Q960" s="187"/>
      <c r="R960" s="188"/>
      <c r="S960" s="188"/>
      <c r="T960" s="188"/>
      <c r="U960" s="188"/>
      <c r="V960" s="188"/>
      <c r="W960" s="188"/>
      <c r="X960" s="188"/>
      <c r="Y960" s="188"/>
      <c r="Z960" s="188"/>
      <c r="AA960" s="187"/>
      <c r="AB960" s="189"/>
      <c r="AC960" s="187"/>
      <c r="AD960" s="25"/>
      <c r="AE960" s="25"/>
    </row>
    <row r="961">
      <c r="A961" s="187"/>
      <c r="B961" s="187"/>
      <c r="C961" s="187"/>
      <c r="D961" s="187"/>
      <c r="E961" s="187"/>
      <c r="F961" s="187"/>
      <c r="G961" s="188"/>
      <c r="H961" s="187"/>
      <c r="I961" s="188"/>
      <c r="J961" s="188"/>
      <c r="K961" s="188"/>
      <c r="L961" s="187"/>
      <c r="M961" s="188"/>
      <c r="N961" s="188"/>
      <c r="O961" s="188"/>
      <c r="P961" s="189"/>
      <c r="Q961" s="187"/>
      <c r="R961" s="188"/>
      <c r="S961" s="188"/>
      <c r="T961" s="188"/>
      <c r="U961" s="188"/>
      <c r="V961" s="188"/>
      <c r="W961" s="188"/>
      <c r="X961" s="188"/>
      <c r="Y961" s="188"/>
      <c r="Z961" s="188"/>
      <c r="AA961" s="187"/>
      <c r="AB961" s="189"/>
      <c r="AC961" s="187"/>
      <c r="AD961" s="25"/>
      <c r="AE961" s="25"/>
    </row>
    <row r="962">
      <c r="A962" s="187"/>
      <c r="B962" s="187"/>
      <c r="C962" s="187"/>
      <c r="D962" s="187"/>
      <c r="E962" s="187"/>
      <c r="F962" s="187"/>
      <c r="G962" s="188"/>
      <c r="H962" s="187"/>
      <c r="I962" s="188"/>
      <c r="J962" s="188"/>
      <c r="K962" s="188"/>
      <c r="L962" s="187"/>
      <c r="M962" s="188"/>
      <c r="N962" s="188"/>
      <c r="O962" s="188"/>
      <c r="P962" s="189"/>
      <c r="Q962" s="187"/>
      <c r="R962" s="188"/>
      <c r="S962" s="188"/>
      <c r="T962" s="188"/>
      <c r="U962" s="188"/>
      <c r="V962" s="188"/>
      <c r="W962" s="188"/>
      <c r="X962" s="188"/>
      <c r="Y962" s="188"/>
      <c r="Z962" s="188"/>
      <c r="AA962" s="187"/>
      <c r="AB962" s="189"/>
      <c r="AC962" s="187"/>
      <c r="AD962" s="25"/>
      <c r="AE962" s="25"/>
    </row>
    <row r="963">
      <c r="A963" s="187"/>
      <c r="B963" s="187"/>
      <c r="C963" s="187"/>
      <c r="D963" s="187"/>
      <c r="E963" s="187"/>
      <c r="F963" s="187"/>
      <c r="G963" s="188"/>
      <c r="H963" s="187"/>
      <c r="I963" s="188"/>
      <c r="J963" s="188"/>
      <c r="K963" s="188"/>
      <c r="L963" s="187"/>
      <c r="M963" s="188"/>
      <c r="N963" s="188"/>
      <c r="O963" s="188"/>
      <c r="P963" s="189"/>
      <c r="Q963" s="187"/>
      <c r="R963" s="188"/>
      <c r="S963" s="188"/>
      <c r="T963" s="188"/>
      <c r="U963" s="188"/>
      <c r="V963" s="188"/>
      <c r="W963" s="188"/>
      <c r="X963" s="188"/>
      <c r="Y963" s="188"/>
      <c r="Z963" s="188"/>
      <c r="AA963" s="187"/>
      <c r="AB963" s="189"/>
      <c r="AC963" s="187"/>
      <c r="AD963" s="25"/>
      <c r="AE963" s="25"/>
    </row>
    <row r="964">
      <c r="A964" s="187"/>
      <c r="B964" s="187"/>
      <c r="C964" s="187"/>
      <c r="D964" s="187"/>
      <c r="E964" s="187"/>
      <c r="F964" s="187"/>
      <c r="G964" s="188"/>
      <c r="H964" s="187"/>
      <c r="I964" s="188"/>
      <c r="J964" s="188"/>
      <c r="K964" s="188"/>
      <c r="L964" s="187"/>
      <c r="M964" s="188"/>
      <c r="N964" s="188"/>
      <c r="O964" s="188"/>
      <c r="P964" s="189"/>
      <c r="Q964" s="187"/>
      <c r="R964" s="188"/>
      <c r="S964" s="188"/>
      <c r="T964" s="188"/>
      <c r="U964" s="188"/>
      <c r="V964" s="188"/>
      <c r="W964" s="188"/>
      <c r="X964" s="188"/>
      <c r="Y964" s="188"/>
      <c r="Z964" s="188"/>
      <c r="AA964" s="187"/>
      <c r="AB964" s="189"/>
      <c r="AC964" s="187"/>
      <c r="AD964" s="25"/>
      <c r="AE964" s="25"/>
    </row>
    <row r="965">
      <c r="A965" s="187"/>
      <c r="B965" s="187"/>
      <c r="C965" s="187"/>
      <c r="D965" s="187"/>
      <c r="E965" s="187"/>
      <c r="F965" s="187"/>
      <c r="G965" s="188"/>
      <c r="H965" s="187"/>
      <c r="I965" s="188"/>
      <c r="J965" s="188"/>
      <c r="K965" s="188"/>
      <c r="L965" s="187"/>
      <c r="M965" s="188"/>
      <c r="N965" s="188"/>
      <c r="O965" s="188"/>
      <c r="P965" s="189"/>
      <c r="Q965" s="187"/>
      <c r="R965" s="188"/>
      <c r="S965" s="188"/>
      <c r="T965" s="188"/>
      <c r="U965" s="188"/>
      <c r="V965" s="188"/>
      <c r="W965" s="188"/>
      <c r="X965" s="188"/>
      <c r="Y965" s="188"/>
      <c r="Z965" s="188"/>
      <c r="AA965" s="187"/>
      <c r="AB965" s="189"/>
      <c r="AC965" s="187"/>
      <c r="AD965" s="25"/>
      <c r="AE965" s="25"/>
    </row>
    <row r="966">
      <c r="A966" s="187"/>
      <c r="B966" s="187"/>
      <c r="C966" s="187"/>
      <c r="D966" s="187"/>
      <c r="E966" s="187"/>
      <c r="F966" s="187"/>
      <c r="G966" s="188"/>
      <c r="H966" s="187"/>
      <c r="I966" s="188"/>
      <c r="J966" s="188"/>
      <c r="K966" s="188"/>
      <c r="L966" s="187"/>
      <c r="M966" s="188"/>
      <c r="N966" s="188"/>
      <c r="O966" s="188"/>
      <c r="P966" s="189"/>
      <c r="Q966" s="187"/>
      <c r="R966" s="188"/>
      <c r="S966" s="188"/>
      <c r="T966" s="188"/>
      <c r="U966" s="188"/>
      <c r="V966" s="188"/>
      <c r="W966" s="188"/>
      <c r="X966" s="188"/>
      <c r="Y966" s="188"/>
      <c r="Z966" s="188"/>
      <c r="AA966" s="187"/>
      <c r="AB966" s="189"/>
      <c r="AC966" s="187"/>
      <c r="AD966" s="25"/>
      <c r="AE966" s="25"/>
    </row>
    <row r="967">
      <c r="A967" s="187"/>
      <c r="B967" s="187"/>
      <c r="C967" s="187"/>
      <c r="D967" s="187"/>
      <c r="E967" s="187"/>
      <c r="F967" s="187"/>
      <c r="G967" s="188"/>
      <c r="H967" s="187"/>
      <c r="I967" s="188"/>
      <c r="J967" s="188"/>
      <c r="K967" s="188"/>
      <c r="L967" s="187"/>
      <c r="M967" s="188"/>
      <c r="N967" s="188"/>
      <c r="O967" s="188"/>
      <c r="P967" s="189"/>
      <c r="Q967" s="187"/>
      <c r="R967" s="188"/>
      <c r="S967" s="188"/>
      <c r="T967" s="188"/>
      <c r="U967" s="188"/>
      <c r="V967" s="188"/>
      <c r="W967" s="188"/>
      <c r="X967" s="188"/>
      <c r="Y967" s="188"/>
      <c r="Z967" s="188"/>
      <c r="AA967" s="187"/>
      <c r="AB967" s="189"/>
      <c r="AC967" s="187"/>
      <c r="AD967" s="25"/>
      <c r="AE967" s="25"/>
    </row>
    <row r="968">
      <c r="A968" s="187"/>
      <c r="B968" s="187"/>
      <c r="C968" s="187"/>
      <c r="D968" s="187"/>
      <c r="E968" s="187"/>
      <c r="F968" s="187"/>
      <c r="G968" s="188"/>
      <c r="H968" s="187"/>
      <c r="I968" s="188"/>
      <c r="J968" s="188"/>
      <c r="K968" s="188"/>
      <c r="L968" s="187"/>
      <c r="M968" s="188"/>
      <c r="N968" s="188"/>
      <c r="O968" s="188"/>
      <c r="P968" s="189"/>
      <c r="Q968" s="187"/>
      <c r="R968" s="188"/>
      <c r="S968" s="188"/>
      <c r="T968" s="188"/>
      <c r="U968" s="188"/>
      <c r="V968" s="188"/>
      <c r="W968" s="188"/>
      <c r="X968" s="188"/>
      <c r="Y968" s="188"/>
      <c r="Z968" s="188"/>
      <c r="AA968" s="187"/>
      <c r="AB968" s="189"/>
      <c r="AC968" s="187"/>
      <c r="AD968" s="25"/>
      <c r="AE968" s="25"/>
    </row>
    <row r="969">
      <c r="A969" s="187"/>
      <c r="B969" s="187"/>
      <c r="C969" s="187"/>
      <c r="D969" s="187"/>
      <c r="E969" s="187"/>
      <c r="F969" s="187"/>
      <c r="G969" s="188"/>
      <c r="H969" s="187"/>
      <c r="I969" s="188"/>
      <c r="J969" s="188"/>
      <c r="K969" s="188"/>
      <c r="L969" s="187"/>
      <c r="M969" s="188"/>
      <c r="N969" s="188"/>
      <c r="O969" s="188"/>
      <c r="P969" s="189"/>
      <c r="Q969" s="187"/>
      <c r="R969" s="188"/>
      <c r="S969" s="188"/>
      <c r="T969" s="188"/>
      <c r="U969" s="188"/>
      <c r="V969" s="188"/>
      <c r="W969" s="188"/>
      <c r="X969" s="188"/>
      <c r="Y969" s="188"/>
      <c r="Z969" s="188"/>
      <c r="AA969" s="187"/>
      <c r="AB969" s="189"/>
      <c r="AC969" s="187"/>
      <c r="AD969" s="25"/>
      <c r="AE969" s="25"/>
    </row>
    <row r="970">
      <c r="A970" s="187"/>
      <c r="B970" s="187"/>
      <c r="C970" s="187"/>
      <c r="D970" s="187"/>
      <c r="E970" s="187"/>
      <c r="F970" s="187"/>
      <c r="G970" s="188"/>
      <c r="H970" s="187"/>
      <c r="I970" s="188"/>
      <c r="J970" s="188"/>
      <c r="K970" s="188"/>
      <c r="L970" s="187"/>
      <c r="M970" s="188"/>
      <c r="N970" s="188"/>
      <c r="O970" s="188"/>
      <c r="P970" s="189"/>
      <c r="Q970" s="187"/>
      <c r="R970" s="188"/>
      <c r="S970" s="188"/>
      <c r="T970" s="188"/>
      <c r="U970" s="188"/>
      <c r="V970" s="188"/>
      <c r="W970" s="188"/>
      <c r="X970" s="188"/>
      <c r="Y970" s="188"/>
      <c r="Z970" s="188"/>
      <c r="AA970" s="187"/>
      <c r="AB970" s="189"/>
      <c r="AC970" s="187"/>
      <c r="AD970" s="25"/>
      <c r="AE970" s="25"/>
    </row>
    <row r="971">
      <c r="A971" s="187"/>
      <c r="B971" s="187"/>
      <c r="C971" s="187"/>
      <c r="D971" s="187"/>
      <c r="E971" s="187"/>
      <c r="F971" s="187"/>
      <c r="G971" s="188"/>
      <c r="H971" s="187"/>
      <c r="I971" s="188"/>
      <c r="J971" s="188"/>
      <c r="K971" s="188"/>
      <c r="L971" s="187"/>
      <c r="M971" s="188"/>
      <c r="N971" s="188"/>
      <c r="O971" s="188"/>
      <c r="P971" s="189"/>
      <c r="Q971" s="187"/>
      <c r="R971" s="188"/>
      <c r="S971" s="188"/>
      <c r="T971" s="188"/>
      <c r="U971" s="188"/>
      <c r="V971" s="188"/>
      <c r="W971" s="188"/>
      <c r="X971" s="188"/>
      <c r="Y971" s="188"/>
      <c r="Z971" s="188"/>
      <c r="AA971" s="187"/>
      <c r="AB971" s="189"/>
      <c r="AC971" s="187"/>
      <c r="AD971" s="25"/>
      <c r="AE971" s="25"/>
    </row>
    <row r="972">
      <c r="A972" s="187"/>
      <c r="B972" s="187"/>
      <c r="C972" s="187"/>
      <c r="D972" s="187"/>
      <c r="E972" s="187"/>
      <c r="F972" s="187"/>
      <c r="G972" s="188"/>
      <c r="H972" s="187"/>
      <c r="I972" s="187"/>
      <c r="J972" s="188"/>
      <c r="K972" s="187"/>
      <c r="L972" s="188"/>
      <c r="M972" s="188"/>
      <c r="N972" s="188"/>
      <c r="O972" s="188"/>
      <c r="P972" s="189"/>
      <c r="Q972" s="187"/>
      <c r="R972" s="188"/>
      <c r="S972" s="188"/>
      <c r="T972" s="188"/>
      <c r="U972" s="188"/>
      <c r="V972" s="188"/>
      <c r="W972" s="188"/>
      <c r="X972" s="188"/>
      <c r="Y972" s="188"/>
      <c r="Z972" s="188"/>
      <c r="AA972" s="187"/>
      <c r="AB972" s="189"/>
      <c r="AC972" s="187"/>
      <c r="AD972" s="25"/>
      <c r="AE972" s="25"/>
    </row>
    <row r="973">
      <c r="A973" s="187"/>
      <c r="B973" s="187"/>
      <c r="C973" s="187"/>
      <c r="D973" s="187"/>
      <c r="E973" s="187"/>
      <c r="F973" s="187"/>
      <c r="G973" s="188"/>
      <c r="H973" s="187"/>
      <c r="I973" s="188"/>
      <c r="J973" s="188"/>
      <c r="K973" s="188"/>
      <c r="L973" s="187"/>
      <c r="M973" s="188"/>
      <c r="N973" s="188"/>
      <c r="O973" s="188"/>
      <c r="P973" s="189"/>
      <c r="Q973" s="187"/>
      <c r="R973" s="188"/>
      <c r="S973" s="188"/>
      <c r="T973" s="188"/>
      <c r="U973" s="188"/>
      <c r="V973" s="188"/>
      <c r="W973" s="188"/>
      <c r="X973" s="188"/>
      <c r="Y973" s="188"/>
      <c r="Z973" s="188"/>
      <c r="AA973" s="187"/>
      <c r="AB973" s="189"/>
      <c r="AC973" s="187"/>
      <c r="AD973" s="25"/>
      <c r="AE973" s="25"/>
    </row>
    <row r="974">
      <c r="A974" s="187"/>
      <c r="B974" s="187"/>
      <c r="C974" s="187"/>
      <c r="D974" s="187"/>
      <c r="E974" s="187"/>
      <c r="F974" s="187"/>
      <c r="G974" s="188"/>
      <c r="H974" s="187"/>
      <c r="I974" s="188"/>
      <c r="J974" s="188"/>
      <c r="K974" s="188"/>
      <c r="L974" s="187"/>
      <c r="M974" s="188"/>
      <c r="N974" s="188"/>
      <c r="O974" s="188"/>
      <c r="P974" s="189"/>
      <c r="Q974" s="187"/>
      <c r="R974" s="188"/>
      <c r="S974" s="188"/>
      <c r="T974" s="188"/>
      <c r="U974" s="188"/>
      <c r="V974" s="188"/>
      <c r="W974" s="188"/>
      <c r="X974" s="188"/>
      <c r="Y974" s="188"/>
      <c r="Z974" s="188"/>
      <c r="AA974" s="187"/>
      <c r="AB974" s="189"/>
      <c r="AC974" s="187"/>
      <c r="AD974" s="25"/>
      <c r="AE974" s="25"/>
    </row>
    <row r="975">
      <c r="A975" s="187"/>
      <c r="B975" s="187"/>
      <c r="C975" s="187"/>
      <c r="D975" s="187"/>
      <c r="E975" s="187"/>
      <c r="F975" s="187"/>
      <c r="G975" s="188"/>
      <c r="H975" s="187"/>
      <c r="I975" s="188"/>
      <c r="J975" s="188"/>
      <c r="K975" s="188"/>
      <c r="L975" s="187"/>
      <c r="M975" s="188"/>
      <c r="N975" s="188"/>
      <c r="O975" s="188"/>
      <c r="P975" s="189"/>
      <c r="Q975" s="187"/>
      <c r="R975" s="188"/>
      <c r="S975" s="188"/>
      <c r="T975" s="188"/>
      <c r="U975" s="188"/>
      <c r="V975" s="188"/>
      <c r="W975" s="188"/>
      <c r="X975" s="188"/>
      <c r="Y975" s="188"/>
      <c r="Z975" s="188"/>
      <c r="AA975" s="187"/>
      <c r="AB975" s="189"/>
      <c r="AC975" s="187"/>
      <c r="AD975" s="25"/>
      <c r="AE975" s="25"/>
    </row>
    <row r="976">
      <c r="A976" s="187"/>
      <c r="B976" s="187"/>
      <c r="C976" s="187"/>
      <c r="D976" s="187"/>
      <c r="E976" s="187"/>
      <c r="F976" s="187"/>
      <c r="G976" s="188"/>
      <c r="H976" s="188"/>
      <c r="I976" s="188"/>
      <c r="J976" s="188"/>
      <c r="K976" s="188"/>
      <c r="L976" s="188"/>
      <c r="M976" s="188"/>
      <c r="N976" s="188"/>
      <c r="O976" s="188"/>
      <c r="P976" s="189"/>
      <c r="Q976" s="188"/>
      <c r="R976" s="188"/>
      <c r="S976" s="188"/>
      <c r="T976" s="188"/>
      <c r="U976" s="188"/>
      <c r="V976" s="188"/>
      <c r="W976" s="188"/>
      <c r="X976" s="188"/>
      <c r="Y976" s="188"/>
      <c r="Z976" s="188"/>
      <c r="AA976" s="187"/>
      <c r="AB976" s="189"/>
      <c r="AC976" s="187"/>
      <c r="AD976" s="25"/>
      <c r="AE976" s="25"/>
    </row>
    <row r="977">
      <c r="A977" s="187"/>
      <c r="B977" s="187"/>
      <c r="C977" s="187"/>
      <c r="D977" s="187"/>
      <c r="E977" s="187"/>
      <c r="F977" s="187"/>
      <c r="G977" s="188"/>
      <c r="H977" s="187"/>
      <c r="I977" s="187"/>
      <c r="J977" s="188"/>
      <c r="K977" s="187"/>
      <c r="L977" s="188"/>
      <c r="M977" s="188"/>
      <c r="N977" s="188"/>
      <c r="O977" s="188"/>
      <c r="P977" s="189"/>
      <c r="Q977" s="187"/>
      <c r="R977" s="188"/>
      <c r="S977" s="188"/>
      <c r="T977" s="188"/>
      <c r="U977" s="188"/>
      <c r="V977" s="188"/>
      <c r="W977" s="188"/>
      <c r="X977" s="188"/>
      <c r="Y977" s="188"/>
      <c r="Z977" s="188"/>
      <c r="AA977" s="187"/>
      <c r="AB977" s="189"/>
      <c r="AC977" s="187"/>
      <c r="AD977" s="25"/>
      <c r="AE977" s="25"/>
    </row>
    <row r="978">
      <c r="A978" s="187"/>
      <c r="B978" s="187"/>
      <c r="C978" s="187"/>
      <c r="D978" s="187"/>
      <c r="E978" s="187"/>
      <c r="F978" s="187"/>
      <c r="G978" s="188"/>
      <c r="H978" s="187"/>
      <c r="I978" s="187"/>
      <c r="J978" s="188"/>
      <c r="K978" s="187"/>
      <c r="L978" s="188"/>
      <c r="M978" s="188"/>
      <c r="N978" s="188"/>
      <c r="O978" s="188"/>
      <c r="P978" s="189"/>
      <c r="Q978" s="187"/>
      <c r="R978" s="188"/>
      <c r="S978" s="188"/>
      <c r="T978" s="188"/>
      <c r="U978" s="188"/>
      <c r="V978" s="188"/>
      <c r="W978" s="188"/>
      <c r="X978" s="188"/>
      <c r="Y978" s="188"/>
      <c r="Z978" s="188"/>
      <c r="AA978" s="187"/>
      <c r="AB978" s="189"/>
      <c r="AC978" s="187"/>
      <c r="AD978" s="25"/>
      <c r="AE978" s="25"/>
    </row>
    <row r="979">
      <c r="A979" s="187"/>
      <c r="B979" s="187"/>
      <c r="C979" s="187"/>
      <c r="D979" s="187"/>
      <c r="E979" s="187"/>
      <c r="F979" s="187"/>
      <c r="G979" s="188"/>
      <c r="H979" s="187"/>
      <c r="I979" s="188"/>
      <c r="J979" s="188"/>
      <c r="K979" s="188"/>
      <c r="L979" s="187"/>
      <c r="M979" s="188"/>
      <c r="N979" s="188"/>
      <c r="O979" s="188"/>
      <c r="P979" s="189"/>
      <c r="Q979" s="187"/>
      <c r="R979" s="188"/>
      <c r="S979" s="188"/>
      <c r="T979" s="188"/>
      <c r="U979" s="188"/>
      <c r="V979" s="188"/>
      <c r="W979" s="188"/>
      <c r="X979" s="188"/>
      <c r="Y979" s="188"/>
      <c r="Z979" s="188"/>
      <c r="AA979" s="187"/>
      <c r="AB979" s="189"/>
      <c r="AC979" s="187"/>
      <c r="AD979" s="25"/>
      <c r="AE979" s="25"/>
    </row>
    <row r="980">
      <c r="A980" s="187"/>
      <c r="B980" s="187"/>
      <c r="C980" s="187"/>
      <c r="D980" s="187"/>
      <c r="E980" s="187"/>
      <c r="F980" s="187"/>
      <c r="G980" s="188"/>
      <c r="H980" s="187"/>
      <c r="I980" s="187"/>
      <c r="J980" s="188"/>
      <c r="K980" s="187"/>
      <c r="L980" s="188"/>
      <c r="M980" s="188"/>
      <c r="N980" s="188"/>
      <c r="O980" s="188"/>
      <c r="P980" s="189"/>
      <c r="Q980" s="187"/>
      <c r="R980" s="188"/>
      <c r="S980" s="188"/>
      <c r="T980" s="188"/>
      <c r="U980" s="188"/>
      <c r="V980" s="188"/>
      <c r="W980" s="188"/>
      <c r="X980" s="188"/>
      <c r="Y980" s="188"/>
      <c r="Z980" s="188"/>
      <c r="AA980" s="187"/>
      <c r="AB980" s="189"/>
      <c r="AC980" s="187"/>
      <c r="AD980" s="25"/>
      <c r="AE980" s="25"/>
    </row>
    <row r="981">
      <c r="A981" s="187"/>
      <c r="B981" s="187"/>
      <c r="C981" s="187"/>
      <c r="D981" s="187"/>
      <c r="E981" s="187"/>
      <c r="F981" s="187"/>
      <c r="G981" s="188"/>
      <c r="H981" s="187"/>
      <c r="I981" s="187"/>
      <c r="J981" s="188"/>
      <c r="K981" s="187"/>
      <c r="L981" s="188"/>
      <c r="M981" s="188"/>
      <c r="N981" s="188"/>
      <c r="O981" s="188"/>
      <c r="P981" s="189"/>
      <c r="Q981" s="187"/>
      <c r="R981" s="188"/>
      <c r="S981" s="188"/>
      <c r="T981" s="188"/>
      <c r="U981" s="188"/>
      <c r="V981" s="188"/>
      <c r="W981" s="188"/>
      <c r="X981" s="188"/>
      <c r="Y981" s="188"/>
      <c r="Z981" s="188"/>
      <c r="AA981" s="187"/>
      <c r="AB981" s="189"/>
      <c r="AC981" s="187"/>
      <c r="AD981" s="25"/>
      <c r="AE981" s="25"/>
    </row>
    <row r="982">
      <c r="A982" s="187"/>
      <c r="B982" s="187"/>
      <c r="C982" s="187"/>
      <c r="D982" s="187"/>
      <c r="E982" s="187"/>
      <c r="F982" s="187"/>
      <c r="G982" s="188"/>
      <c r="H982" s="187"/>
      <c r="I982" s="187"/>
      <c r="J982" s="188"/>
      <c r="K982" s="188"/>
      <c r="L982" s="188"/>
      <c r="M982" s="188"/>
      <c r="N982" s="188"/>
      <c r="O982" s="188"/>
      <c r="P982" s="189"/>
      <c r="Q982" s="187"/>
      <c r="R982" s="188"/>
      <c r="S982" s="188"/>
      <c r="T982" s="188"/>
      <c r="U982" s="188"/>
      <c r="V982" s="188"/>
      <c r="W982" s="188"/>
      <c r="X982" s="188"/>
      <c r="Y982" s="188"/>
      <c r="Z982" s="188"/>
      <c r="AA982" s="187"/>
      <c r="AB982" s="189"/>
      <c r="AC982" s="187"/>
      <c r="AD982" s="25"/>
      <c r="AE982" s="25"/>
    </row>
    <row r="983">
      <c r="A983" s="187"/>
      <c r="B983" s="187"/>
      <c r="C983" s="187"/>
      <c r="D983" s="187"/>
      <c r="E983" s="187"/>
      <c r="F983" s="187"/>
      <c r="G983" s="188"/>
      <c r="H983" s="188"/>
      <c r="I983" s="188"/>
      <c r="J983" s="188"/>
      <c r="K983" s="188"/>
      <c r="L983" s="188"/>
      <c r="M983" s="188"/>
      <c r="N983" s="188"/>
      <c r="O983" s="188"/>
      <c r="P983" s="189"/>
      <c r="Q983" s="188"/>
      <c r="R983" s="188"/>
      <c r="S983" s="188"/>
      <c r="T983" s="188"/>
      <c r="U983" s="188"/>
      <c r="V983" s="188"/>
      <c r="W983" s="188"/>
      <c r="X983" s="188"/>
      <c r="Y983" s="188"/>
      <c r="Z983" s="188"/>
      <c r="AA983" s="187"/>
      <c r="AB983" s="189"/>
      <c r="AC983" s="187"/>
      <c r="AD983" s="25"/>
      <c r="AE983" s="25"/>
    </row>
    <row r="984">
      <c r="A984" s="187"/>
      <c r="B984" s="187"/>
      <c r="C984" s="187"/>
      <c r="D984" s="187"/>
      <c r="E984" s="187"/>
      <c r="F984" s="187"/>
      <c r="G984" s="188"/>
      <c r="H984" s="188"/>
      <c r="I984" s="188"/>
      <c r="J984" s="188"/>
      <c r="K984" s="188"/>
      <c r="L984" s="188"/>
      <c r="M984" s="188"/>
      <c r="N984" s="188"/>
      <c r="O984" s="188"/>
      <c r="P984" s="189"/>
      <c r="Q984" s="188"/>
      <c r="R984" s="188"/>
      <c r="S984" s="188"/>
      <c r="T984" s="188"/>
      <c r="U984" s="188"/>
      <c r="V984" s="188"/>
      <c r="W984" s="188"/>
      <c r="X984" s="188"/>
      <c r="Y984" s="188"/>
      <c r="Z984" s="188"/>
      <c r="AA984" s="187"/>
      <c r="AB984" s="189"/>
      <c r="AC984" s="187"/>
      <c r="AD984" s="25"/>
      <c r="AE984" s="25"/>
    </row>
    <row r="985">
      <c r="A985" s="187"/>
      <c r="B985" s="187"/>
      <c r="C985" s="187"/>
      <c r="D985" s="187"/>
      <c r="E985" s="187"/>
      <c r="F985" s="187"/>
      <c r="G985" s="188"/>
      <c r="H985" s="188"/>
      <c r="I985" s="188"/>
      <c r="J985" s="188"/>
      <c r="K985" s="188"/>
      <c r="L985" s="188"/>
      <c r="M985" s="188"/>
      <c r="N985" s="188"/>
      <c r="O985" s="188"/>
      <c r="P985" s="189"/>
      <c r="Q985" s="188"/>
      <c r="R985" s="188"/>
      <c r="S985" s="188"/>
      <c r="T985" s="188"/>
      <c r="U985" s="188"/>
      <c r="V985" s="188"/>
      <c r="W985" s="188"/>
      <c r="X985" s="188"/>
      <c r="Y985" s="188"/>
      <c r="Z985" s="188"/>
      <c r="AA985" s="187"/>
      <c r="AB985" s="189"/>
      <c r="AC985" s="187"/>
      <c r="AD985" s="25"/>
      <c r="AE985" s="25"/>
    </row>
    <row r="986">
      <c r="A986" s="187"/>
      <c r="B986" s="187"/>
      <c r="C986" s="187"/>
      <c r="D986" s="187"/>
      <c r="E986" s="187"/>
      <c r="F986" s="187"/>
      <c r="G986" s="188"/>
      <c r="H986" s="188"/>
      <c r="I986" s="188"/>
      <c r="J986" s="188"/>
      <c r="K986" s="188"/>
      <c r="L986" s="188"/>
      <c r="M986" s="188"/>
      <c r="N986" s="188"/>
      <c r="O986" s="188"/>
      <c r="P986" s="189"/>
      <c r="Q986" s="188"/>
      <c r="R986" s="188"/>
      <c r="S986" s="188"/>
      <c r="T986" s="188"/>
      <c r="U986" s="188"/>
      <c r="V986" s="188"/>
      <c r="W986" s="188"/>
      <c r="X986" s="188"/>
      <c r="Y986" s="188"/>
      <c r="Z986" s="188"/>
      <c r="AA986" s="187"/>
      <c r="AB986" s="189"/>
      <c r="AC986" s="187"/>
      <c r="AD986" s="25"/>
      <c r="AE986" s="25"/>
    </row>
    <row r="987">
      <c r="A987" s="187"/>
      <c r="B987" s="187"/>
      <c r="C987" s="187"/>
      <c r="D987" s="187"/>
      <c r="E987" s="187"/>
      <c r="F987" s="187"/>
      <c r="G987" s="188"/>
      <c r="H987" s="188"/>
      <c r="I987" s="188"/>
      <c r="J987" s="188"/>
      <c r="K987" s="188"/>
      <c r="L987" s="188"/>
      <c r="M987" s="188"/>
      <c r="N987" s="188"/>
      <c r="O987" s="188"/>
      <c r="P987" s="189"/>
      <c r="Q987" s="188"/>
      <c r="R987" s="188"/>
      <c r="S987" s="188"/>
      <c r="T987" s="188"/>
      <c r="U987" s="188"/>
      <c r="V987" s="188"/>
      <c r="W987" s="188"/>
      <c r="X987" s="188"/>
      <c r="Y987" s="188"/>
      <c r="Z987" s="188"/>
      <c r="AA987" s="187"/>
      <c r="AB987" s="189"/>
      <c r="AC987" s="187"/>
      <c r="AD987" s="25"/>
      <c r="AE987" s="25"/>
    </row>
    <row r="988">
      <c r="A988" s="187"/>
      <c r="B988" s="187"/>
      <c r="C988" s="187"/>
      <c r="D988" s="187"/>
      <c r="E988" s="187"/>
      <c r="F988" s="187"/>
      <c r="G988" s="188"/>
      <c r="H988" s="188"/>
      <c r="I988" s="188"/>
      <c r="J988" s="188"/>
      <c r="K988" s="188"/>
      <c r="L988" s="188"/>
      <c r="M988" s="188"/>
      <c r="N988" s="188"/>
      <c r="O988" s="188"/>
      <c r="P988" s="189"/>
      <c r="Q988" s="188"/>
      <c r="R988" s="188"/>
      <c r="S988" s="188"/>
      <c r="T988" s="188"/>
      <c r="U988" s="188"/>
      <c r="V988" s="188"/>
      <c r="W988" s="188"/>
      <c r="X988" s="188"/>
      <c r="Y988" s="188"/>
      <c r="Z988" s="188"/>
      <c r="AA988" s="187"/>
      <c r="AB988" s="189"/>
      <c r="AC988" s="187"/>
      <c r="AD988" s="25"/>
      <c r="AE988" s="25"/>
    </row>
    <row r="989">
      <c r="A989" s="187"/>
      <c r="B989" s="187"/>
      <c r="C989" s="187"/>
      <c r="D989" s="187"/>
      <c r="E989" s="187"/>
      <c r="F989" s="187"/>
      <c r="G989" s="188"/>
      <c r="H989" s="188"/>
      <c r="I989" s="188"/>
      <c r="J989" s="188"/>
      <c r="K989" s="188"/>
      <c r="L989" s="188"/>
      <c r="M989" s="188"/>
      <c r="N989" s="188"/>
      <c r="O989" s="188"/>
      <c r="P989" s="189"/>
      <c r="Q989" s="188"/>
      <c r="R989" s="188"/>
      <c r="S989" s="188"/>
      <c r="T989" s="188"/>
      <c r="U989" s="188"/>
      <c r="V989" s="188"/>
      <c r="W989" s="188"/>
      <c r="X989" s="188"/>
      <c r="Y989" s="188"/>
      <c r="Z989" s="188"/>
      <c r="AA989" s="187"/>
      <c r="AB989" s="189"/>
      <c r="AC989" s="187"/>
      <c r="AD989" s="25"/>
      <c r="AE989" s="25"/>
    </row>
    <row r="990">
      <c r="A990" s="187"/>
      <c r="B990" s="187"/>
      <c r="C990" s="187"/>
      <c r="D990" s="187"/>
      <c r="E990" s="187"/>
      <c r="F990" s="187"/>
      <c r="G990" s="188"/>
      <c r="H990" s="188"/>
      <c r="I990" s="188"/>
      <c r="J990" s="188"/>
      <c r="K990" s="188"/>
      <c r="L990" s="188"/>
      <c r="M990" s="188"/>
      <c r="N990" s="188"/>
      <c r="O990" s="188"/>
      <c r="P990" s="189"/>
      <c r="Q990" s="188"/>
      <c r="R990" s="188"/>
      <c r="S990" s="188"/>
      <c r="T990" s="188"/>
      <c r="U990" s="188"/>
      <c r="V990" s="188"/>
      <c r="W990" s="188"/>
      <c r="X990" s="188"/>
      <c r="Y990" s="188"/>
      <c r="Z990" s="188"/>
      <c r="AA990" s="187"/>
      <c r="AB990" s="189"/>
      <c r="AC990" s="187"/>
      <c r="AD990" s="25"/>
      <c r="AE990" s="25"/>
    </row>
    <row r="991">
      <c r="A991" s="187"/>
      <c r="B991" s="187"/>
      <c r="C991" s="187"/>
      <c r="D991" s="187"/>
      <c r="E991" s="187"/>
      <c r="F991" s="187"/>
      <c r="G991" s="188"/>
      <c r="H991" s="188"/>
      <c r="I991" s="188"/>
      <c r="J991" s="188"/>
      <c r="K991" s="188"/>
      <c r="L991" s="188"/>
      <c r="M991" s="188"/>
      <c r="N991" s="188"/>
      <c r="O991" s="188"/>
      <c r="P991" s="189"/>
      <c r="Q991" s="188"/>
      <c r="R991" s="188"/>
      <c r="S991" s="188"/>
      <c r="T991" s="188"/>
      <c r="U991" s="188"/>
      <c r="V991" s="188"/>
      <c r="W991" s="188"/>
      <c r="X991" s="188"/>
      <c r="Y991" s="188"/>
      <c r="Z991" s="188"/>
      <c r="AA991" s="187"/>
      <c r="AB991" s="189"/>
      <c r="AC991" s="187"/>
      <c r="AD991" s="25"/>
      <c r="AE991" s="25"/>
    </row>
    <row r="992">
      <c r="A992" s="187"/>
      <c r="B992" s="187"/>
      <c r="C992" s="187"/>
      <c r="D992" s="187"/>
      <c r="E992" s="187"/>
      <c r="F992" s="187"/>
      <c r="G992" s="188"/>
      <c r="H992" s="188"/>
      <c r="I992" s="188"/>
      <c r="J992" s="188"/>
      <c r="K992" s="188"/>
      <c r="L992" s="188"/>
      <c r="M992" s="188"/>
      <c r="N992" s="188"/>
      <c r="O992" s="188"/>
      <c r="P992" s="189"/>
      <c r="Q992" s="188"/>
      <c r="R992" s="188"/>
      <c r="S992" s="188"/>
      <c r="T992" s="188"/>
      <c r="U992" s="188"/>
      <c r="V992" s="188"/>
      <c r="W992" s="188"/>
      <c r="X992" s="188"/>
      <c r="Y992" s="188"/>
      <c r="Z992" s="188"/>
      <c r="AA992" s="187"/>
      <c r="AB992" s="189"/>
      <c r="AC992" s="187"/>
      <c r="AD992" s="25"/>
      <c r="AE992" s="25"/>
    </row>
    <row r="993">
      <c r="A993" s="187"/>
      <c r="B993" s="187"/>
      <c r="C993" s="187"/>
      <c r="D993" s="187"/>
      <c r="E993" s="187"/>
      <c r="F993" s="187"/>
      <c r="G993" s="188"/>
      <c r="H993" s="188"/>
      <c r="I993" s="188"/>
      <c r="J993" s="188"/>
      <c r="K993" s="188"/>
      <c r="L993" s="188"/>
      <c r="M993" s="188"/>
      <c r="N993" s="188"/>
      <c r="O993" s="188"/>
      <c r="P993" s="189"/>
      <c r="Q993" s="188"/>
      <c r="R993" s="188"/>
      <c r="S993" s="188"/>
      <c r="T993" s="188"/>
      <c r="U993" s="188"/>
      <c r="V993" s="188"/>
      <c r="W993" s="188"/>
      <c r="X993" s="188"/>
      <c r="Y993" s="188"/>
      <c r="Z993" s="188"/>
      <c r="AA993" s="187"/>
      <c r="AB993" s="189"/>
      <c r="AC993" s="187"/>
      <c r="AD993" s="25"/>
      <c r="AE993" s="25"/>
    </row>
    <row r="994">
      <c r="A994" s="187"/>
      <c r="B994" s="187"/>
      <c r="C994" s="187"/>
      <c r="D994" s="187"/>
      <c r="E994" s="187"/>
      <c r="F994" s="187"/>
      <c r="G994" s="188"/>
      <c r="H994" s="188"/>
      <c r="I994" s="188"/>
      <c r="J994" s="188"/>
      <c r="K994" s="188"/>
      <c r="L994" s="188"/>
      <c r="M994" s="188"/>
      <c r="N994" s="188"/>
      <c r="O994" s="188"/>
      <c r="P994" s="189"/>
      <c r="Q994" s="188"/>
      <c r="R994" s="188"/>
      <c r="S994" s="188"/>
      <c r="T994" s="188"/>
      <c r="U994" s="188"/>
      <c r="V994" s="188"/>
      <c r="W994" s="188"/>
      <c r="X994" s="188"/>
      <c r="Y994" s="188"/>
      <c r="Z994" s="188"/>
      <c r="AA994" s="187"/>
      <c r="AB994" s="189"/>
      <c r="AC994" s="187"/>
      <c r="AD994" s="25"/>
      <c r="AE994" s="25"/>
    </row>
    <row r="995">
      <c r="A995" s="187"/>
      <c r="B995" s="187"/>
      <c r="C995" s="187"/>
      <c r="D995" s="187"/>
      <c r="E995" s="187"/>
      <c r="F995" s="187"/>
      <c r="G995" s="188"/>
      <c r="H995" s="188"/>
      <c r="I995" s="188"/>
      <c r="J995" s="188"/>
      <c r="K995" s="188"/>
      <c r="L995" s="188"/>
      <c r="M995" s="188"/>
      <c r="N995" s="188"/>
      <c r="O995" s="188"/>
      <c r="P995" s="189"/>
      <c r="Q995" s="188"/>
      <c r="R995" s="188"/>
      <c r="S995" s="188"/>
      <c r="T995" s="188"/>
      <c r="U995" s="188"/>
      <c r="V995" s="188"/>
      <c r="W995" s="188"/>
      <c r="X995" s="188"/>
      <c r="Y995" s="188"/>
      <c r="Z995" s="188"/>
      <c r="AA995" s="187"/>
      <c r="AB995" s="189"/>
      <c r="AC995" s="187"/>
      <c r="AD995" s="25"/>
      <c r="AE995" s="25"/>
    </row>
    <row r="996">
      <c r="A996" s="187"/>
      <c r="B996" s="187"/>
      <c r="C996" s="187"/>
      <c r="D996" s="187"/>
      <c r="E996" s="187"/>
      <c r="F996" s="187"/>
      <c r="G996" s="188"/>
      <c r="H996" s="188"/>
      <c r="I996" s="188"/>
      <c r="J996" s="188"/>
      <c r="K996" s="188"/>
      <c r="L996" s="188"/>
      <c r="M996" s="188"/>
      <c r="N996" s="188"/>
      <c r="O996" s="188"/>
      <c r="P996" s="189"/>
      <c r="Q996" s="188"/>
      <c r="R996" s="188"/>
      <c r="S996" s="188"/>
      <c r="T996" s="188"/>
      <c r="U996" s="188"/>
      <c r="V996" s="188"/>
      <c r="W996" s="188"/>
      <c r="X996" s="188"/>
      <c r="Y996" s="188"/>
      <c r="Z996" s="188"/>
      <c r="AA996" s="187"/>
      <c r="AB996" s="189"/>
      <c r="AC996" s="187"/>
      <c r="AD996" s="25"/>
      <c r="AE996" s="25"/>
    </row>
    <row r="997">
      <c r="A997" s="187"/>
      <c r="B997" s="187"/>
      <c r="C997" s="187"/>
      <c r="D997" s="187"/>
      <c r="E997" s="187"/>
      <c r="F997" s="187"/>
      <c r="G997" s="188"/>
      <c r="H997" s="188"/>
      <c r="I997" s="188"/>
      <c r="J997" s="188"/>
      <c r="K997" s="188"/>
      <c r="L997" s="188"/>
      <c r="M997" s="188"/>
      <c r="N997" s="188"/>
      <c r="O997" s="188"/>
      <c r="P997" s="189"/>
      <c r="Q997" s="188"/>
      <c r="R997" s="188"/>
      <c r="S997" s="188"/>
      <c r="T997" s="188"/>
      <c r="U997" s="188"/>
      <c r="V997" s="188"/>
      <c r="W997" s="188"/>
      <c r="X997" s="188"/>
      <c r="Y997" s="188"/>
      <c r="Z997" s="188"/>
      <c r="AA997" s="187"/>
      <c r="AB997" s="189"/>
      <c r="AC997" s="187"/>
      <c r="AD997" s="25"/>
      <c r="AE997" s="25"/>
    </row>
    <row r="998">
      <c r="A998" s="187"/>
      <c r="B998" s="187"/>
      <c r="C998" s="187"/>
      <c r="D998" s="187"/>
      <c r="E998" s="187"/>
      <c r="F998" s="187"/>
      <c r="G998" s="188"/>
      <c r="H998" s="188"/>
      <c r="I998" s="188"/>
      <c r="J998" s="188"/>
      <c r="K998" s="188"/>
      <c r="L998" s="188"/>
      <c r="M998" s="188"/>
      <c r="N998" s="188"/>
      <c r="O998" s="188"/>
      <c r="P998" s="189"/>
      <c r="Q998" s="188"/>
      <c r="R998" s="188"/>
      <c r="S998" s="188"/>
      <c r="T998" s="188"/>
      <c r="U998" s="188"/>
      <c r="V998" s="188"/>
      <c r="W998" s="188"/>
      <c r="X998" s="188"/>
      <c r="Y998" s="188"/>
      <c r="Z998" s="188"/>
      <c r="AA998" s="187"/>
      <c r="AB998" s="189"/>
      <c r="AC998" s="187"/>
      <c r="AD998" s="25"/>
      <c r="AE998" s="25"/>
    </row>
    <row r="999">
      <c r="A999" s="187"/>
      <c r="B999" s="187"/>
      <c r="C999" s="187"/>
      <c r="D999" s="187"/>
      <c r="E999" s="187"/>
      <c r="F999" s="187"/>
      <c r="G999" s="188"/>
      <c r="H999" s="188"/>
      <c r="I999" s="188"/>
      <c r="J999" s="188"/>
      <c r="K999" s="188"/>
      <c r="L999" s="188"/>
      <c r="M999" s="188"/>
      <c r="N999" s="188"/>
      <c r="O999" s="188"/>
      <c r="P999" s="189"/>
      <c r="Q999" s="188"/>
      <c r="R999" s="188"/>
      <c r="S999" s="188"/>
      <c r="T999" s="188"/>
      <c r="U999" s="188"/>
      <c r="V999" s="188"/>
      <c r="W999" s="188"/>
      <c r="X999" s="188"/>
      <c r="Y999" s="188"/>
      <c r="Z999" s="188"/>
      <c r="AA999" s="187"/>
      <c r="AB999" s="189"/>
      <c r="AC999" s="187"/>
      <c r="AD999" s="25"/>
      <c r="AE999" s="25"/>
    </row>
    <row r="1000">
      <c r="A1000" s="187"/>
      <c r="B1000" s="187"/>
      <c r="C1000" s="187"/>
      <c r="D1000" s="187"/>
      <c r="E1000" s="187"/>
      <c r="F1000" s="187"/>
      <c r="G1000" s="188"/>
      <c r="H1000" s="188"/>
      <c r="I1000" s="188"/>
      <c r="J1000" s="188"/>
      <c r="K1000" s="188"/>
      <c r="L1000" s="188"/>
      <c r="M1000" s="188"/>
      <c r="N1000" s="188"/>
      <c r="O1000" s="188"/>
      <c r="P1000" s="189"/>
      <c r="Q1000" s="188"/>
      <c r="R1000" s="188"/>
      <c r="S1000" s="188"/>
      <c r="T1000" s="188"/>
      <c r="U1000" s="188"/>
      <c r="V1000" s="188"/>
      <c r="W1000" s="188"/>
      <c r="X1000" s="188"/>
      <c r="Y1000" s="188"/>
      <c r="Z1000" s="188"/>
      <c r="AA1000" s="187"/>
      <c r="AB1000" s="189"/>
      <c r="AC1000" s="187"/>
      <c r="AD1000" s="25"/>
      <c r="AE1000" s="25"/>
    </row>
    <row r="1001">
      <c r="A1001" s="187"/>
      <c r="B1001" s="187"/>
      <c r="C1001" s="187"/>
      <c r="D1001" s="187"/>
      <c r="E1001" s="187"/>
      <c r="F1001" s="187"/>
      <c r="G1001" s="188"/>
      <c r="H1001" s="188"/>
      <c r="I1001" s="188"/>
      <c r="J1001" s="188"/>
      <c r="K1001" s="188"/>
      <c r="L1001" s="188"/>
      <c r="M1001" s="188"/>
      <c r="N1001" s="188"/>
      <c r="O1001" s="188"/>
      <c r="P1001" s="189"/>
      <c r="Q1001" s="188"/>
      <c r="R1001" s="188"/>
      <c r="S1001" s="188"/>
      <c r="T1001" s="188"/>
      <c r="U1001" s="188"/>
      <c r="V1001" s="188"/>
      <c r="W1001" s="188"/>
      <c r="X1001" s="188"/>
      <c r="Y1001" s="188"/>
      <c r="Z1001" s="188"/>
      <c r="AA1001" s="187"/>
      <c r="AB1001" s="189"/>
      <c r="AC1001" s="187"/>
      <c r="AD1001" s="25"/>
      <c r="AE1001" s="25"/>
    </row>
    <row r="1002">
      <c r="A1002" s="187"/>
      <c r="B1002" s="187"/>
      <c r="C1002" s="187"/>
      <c r="D1002" s="187"/>
      <c r="E1002" s="187"/>
      <c r="F1002" s="187"/>
      <c r="G1002" s="188"/>
      <c r="H1002" s="188"/>
      <c r="I1002" s="188"/>
      <c r="J1002" s="188"/>
      <c r="K1002" s="188"/>
      <c r="L1002" s="188"/>
      <c r="M1002" s="187"/>
      <c r="N1002" s="187"/>
      <c r="O1002" s="188"/>
      <c r="P1002" s="189"/>
      <c r="Q1002" s="188"/>
      <c r="R1002" s="188"/>
      <c r="S1002" s="188"/>
      <c r="T1002" s="188"/>
      <c r="U1002" s="188"/>
      <c r="V1002" s="188"/>
      <c r="W1002" s="188"/>
      <c r="X1002" s="188"/>
      <c r="Y1002" s="188"/>
      <c r="Z1002" s="188"/>
      <c r="AA1002" s="188"/>
      <c r="AB1002" s="189"/>
      <c r="AC1002" s="187"/>
      <c r="AD1002" s="25"/>
      <c r="AE1002" s="25"/>
    </row>
    <row r="1003">
      <c r="A1003" s="187"/>
      <c r="B1003" s="187"/>
      <c r="C1003" s="187"/>
      <c r="D1003" s="187"/>
      <c r="E1003" s="187"/>
      <c r="F1003" s="187"/>
      <c r="G1003" s="188"/>
      <c r="H1003" s="188"/>
      <c r="I1003" s="188"/>
      <c r="J1003" s="188"/>
      <c r="K1003" s="188"/>
      <c r="L1003" s="188"/>
      <c r="M1003" s="187"/>
      <c r="N1003" s="187"/>
      <c r="O1003" s="188"/>
      <c r="P1003" s="189"/>
      <c r="Q1003" s="188"/>
      <c r="R1003" s="188"/>
      <c r="S1003" s="188"/>
      <c r="T1003" s="188"/>
      <c r="U1003" s="188"/>
      <c r="V1003" s="188"/>
      <c r="W1003" s="188"/>
      <c r="X1003" s="188"/>
      <c r="Y1003" s="188"/>
      <c r="Z1003" s="188"/>
      <c r="AA1003" s="187"/>
      <c r="AB1003" s="189"/>
      <c r="AC1003" s="187"/>
      <c r="AD1003" s="25"/>
      <c r="AE1003" s="25"/>
    </row>
    <row r="1004">
      <c r="A1004" s="187"/>
      <c r="B1004" s="187"/>
      <c r="C1004" s="187"/>
      <c r="D1004" s="187"/>
      <c r="E1004" s="187"/>
      <c r="F1004" s="187"/>
      <c r="G1004" s="188"/>
      <c r="H1004" s="188"/>
      <c r="I1004" s="188"/>
      <c r="J1004" s="188"/>
      <c r="K1004" s="188"/>
      <c r="L1004" s="188"/>
      <c r="M1004" s="188"/>
      <c r="N1004" s="188"/>
      <c r="O1004" s="188"/>
      <c r="P1004" s="189"/>
      <c r="Q1004" s="188"/>
      <c r="R1004" s="188"/>
      <c r="S1004" s="188"/>
      <c r="T1004" s="188"/>
      <c r="U1004" s="188"/>
      <c r="V1004" s="188"/>
      <c r="W1004" s="188"/>
      <c r="X1004" s="188"/>
      <c r="Y1004" s="187"/>
      <c r="Z1004" s="187"/>
      <c r="AA1004" s="188"/>
      <c r="AB1004" s="189"/>
      <c r="AC1004" s="187"/>
      <c r="AD1004" s="25"/>
      <c r="AE1004" s="25"/>
    </row>
    <row r="1005">
      <c r="A1005" s="187"/>
      <c r="B1005" s="187"/>
      <c r="C1005" s="187"/>
      <c r="D1005" s="187"/>
      <c r="E1005" s="187"/>
      <c r="F1005" s="187"/>
      <c r="G1005" s="188"/>
      <c r="H1005" s="187"/>
      <c r="I1005" s="187"/>
      <c r="J1005" s="188"/>
      <c r="K1005" s="188"/>
      <c r="L1005" s="188"/>
      <c r="M1005" s="188"/>
      <c r="N1005" s="188"/>
      <c r="O1005" s="188"/>
      <c r="P1005" s="189"/>
      <c r="Q1005" s="187"/>
      <c r="R1005" s="188"/>
      <c r="S1005" s="188"/>
      <c r="T1005" s="188"/>
      <c r="U1005" s="188"/>
      <c r="V1005" s="188"/>
      <c r="W1005" s="188"/>
      <c r="X1005" s="188"/>
      <c r="Y1005" s="188"/>
      <c r="Z1005" s="188"/>
      <c r="AA1005" s="187"/>
      <c r="AB1005" s="189"/>
      <c r="AC1005" s="187"/>
      <c r="AD1005" s="25"/>
      <c r="AE1005" s="25"/>
    </row>
    <row r="1006">
      <c r="A1006" s="187"/>
      <c r="B1006" s="187"/>
      <c r="C1006" s="187"/>
      <c r="D1006" s="187"/>
      <c r="E1006" s="187"/>
      <c r="F1006" s="187"/>
      <c r="G1006" s="188"/>
      <c r="H1006" s="187"/>
      <c r="I1006" s="187"/>
      <c r="J1006" s="188"/>
      <c r="K1006" s="188"/>
      <c r="L1006" s="188"/>
      <c r="M1006" s="188"/>
      <c r="N1006" s="188"/>
      <c r="O1006" s="188"/>
      <c r="P1006" s="189"/>
      <c r="Q1006" s="187"/>
      <c r="R1006" s="188"/>
      <c r="S1006" s="188"/>
      <c r="T1006" s="188"/>
      <c r="U1006" s="188"/>
      <c r="V1006" s="188"/>
      <c r="W1006" s="188"/>
      <c r="X1006" s="188"/>
      <c r="Y1006" s="188"/>
      <c r="Z1006" s="188"/>
      <c r="AA1006" s="187"/>
      <c r="AB1006" s="189"/>
      <c r="AC1006" s="187"/>
      <c r="AD1006" s="25"/>
      <c r="AE1006" s="25"/>
    </row>
    <row r="1007">
      <c r="A1007" s="187"/>
      <c r="B1007" s="187"/>
      <c r="C1007" s="187"/>
      <c r="D1007" s="187"/>
      <c r="E1007" s="187"/>
      <c r="F1007" s="187"/>
      <c r="G1007" s="188"/>
      <c r="H1007" s="187"/>
      <c r="I1007" s="187"/>
      <c r="J1007" s="188"/>
      <c r="K1007" s="188"/>
      <c r="L1007" s="188"/>
      <c r="M1007" s="188"/>
      <c r="N1007" s="188"/>
      <c r="O1007" s="188"/>
      <c r="P1007" s="189"/>
      <c r="Q1007" s="187"/>
      <c r="R1007" s="188"/>
      <c r="S1007" s="188"/>
      <c r="T1007" s="188"/>
      <c r="U1007" s="188"/>
      <c r="V1007" s="188"/>
      <c r="W1007" s="188"/>
      <c r="X1007" s="188"/>
      <c r="Y1007" s="188"/>
      <c r="Z1007" s="188"/>
      <c r="AA1007" s="187"/>
      <c r="AB1007" s="189"/>
      <c r="AC1007" s="187"/>
      <c r="AD1007" s="25"/>
      <c r="AE1007" s="25"/>
    </row>
    <row r="1008">
      <c r="A1008" s="187"/>
      <c r="B1008" s="187"/>
      <c r="C1008" s="187"/>
      <c r="D1008" s="187"/>
      <c r="E1008" s="187"/>
      <c r="F1008" s="187"/>
      <c r="G1008" s="188"/>
      <c r="H1008" s="187"/>
      <c r="I1008" s="187"/>
      <c r="J1008" s="188"/>
      <c r="K1008" s="188"/>
      <c r="L1008" s="188"/>
      <c r="M1008" s="188"/>
      <c r="N1008" s="188"/>
      <c r="O1008" s="188"/>
      <c r="P1008" s="189"/>
      <c r="Q1008" s="187"/>
      <c r="R1008" s="188"/>
      <c r="S1008" s="188"/>
      <c r="T1008" s="188"/>
      <c r="U1008" s="188"/>
      <c r="V1008" s="188"/>
      <c r="W1008" s="188"/>
      <c r="X1008" s="188"/>
      <c r="Y1008" s="188"/>
      <c r="Z1008" s="188"/>
      <c r="AA1008" s="187"/>
      <c r="AB1008" s="189"/>
      <c r="AC1008" s="187"/>
      <c r="AD1008" s="25"/>
      <c r="AE1008" s="25"/>
    </row>
    <row r="1009">
      <c r="A1009" s="187"/>
      <c r="B1009" s="187"/>
      <c r="C1009" s="187"/>
      <c r="D1009" s="187"/>
      <c r="E1009" s="187"/>
      <c r="F1009" s="187"/>
      <c r="G1009" s="188"/>
      <c r="H1009" s="187"/>
      <c r="I1009" s="187"/>
      <c r="J1009" s="188"/>
      <c r="K1009" s="188"/>
      <c r="L1009" s="188"/>
      <c r="M1009" s="188"/>
      <c r="N1009" s="188"/>
      <c r="O1009" s="188"/>
      <c r="P1009" s="189"/>
      <c r="Q1009" s="187"/>
      <c r="R1009" s="188"/>
      <c r="S1009" s="188"/>
      <c r="T1009" s="188"/>
      <c r="U1009" s="188"/>
      <c r="V1009" s="188"/>
      <c r="W1009" s="188"/>
      <c r="X1009" s="188"/>
      <c r="Y1009" s="188"/>
      <c r="Z1009" s="188"/>
      <c r="AA1009" s="187"/>
      <c r="AB1009" s="189"/>
      <c r="AC1009" s="187"/>
      <c r="AD1009" s="25"/>
      <c r="AE1009" s="25"/>
    </row>
    <row r="1010">
      <c r="A1010" s="187"/>
      <c r="B1010" s="187"/>
      <c r="C1010" s="187"/>
      <c r="D1010" s="187"/>
      <c r="E1010" s="187"/>
      <c r="F1010" s="187"/>
      <c r="G1010" s="188"/>
      <c r="H1010" s="188"/>
      <c r="I1010" s="188"/>
      <c r="J1010" s="188"/>
      <c r="K1010" s="188"/>
      <c r="L1010" s="188"/>
      <c r="M1010" s="188"/>
      <c r="N1010" s="188"/>
      <c r="O1010" s="188"/>
      <c r="P1010" s="189"/>
      <c r="Q1010" s="188"/>
      <c r="R1010" s="188"/>
      <c r="S1010" s="188"/>
      <c r="T1010" s="188"/>
      <c r="U1010" s="188"/>
      <c r="V1010" s="188"/>
      <c r="W1010" s="188"/>
      <c r="X1010" s="188"/>
      <c r="Y1010" s="188"/>
      <c r="Z1010" s="188"/>
      <c r="AA1010" s="187"/>
      <c r="AB1010" s="189"/>
      <c r="AC1010" s="187"/>
      <c r="AD1010" s="25"/>
      <c r="AE1010" s="25"/>
    </row>
    <row r="1011">
      <c r="A1011" s="187"/>
      <c r="B1011" s="187"/>
      <c r="C1011" s="187"/>
      <c r="D1011" s="187"/>
      <c r="E1011" s="187"/>
      <c r="F1011" s="187"/>
      <c r="G1011" s="188"/>
      <c r="H1011" s="187"/>
      <c r="I1011" s="187"/>
      <c r="J1011" s="188"/>
      <c r="K1011" s="188"/>
      <c r="L1011" s="188"/>
      <c r="M1011" s="188"/>
      <c r="N1011" s="188"/>
      <c r="O1011" s="188"/>
      <c r="P1011" s="189"/>
      <c r="Q1011" s="187"/>
      <c r="R1011" s="188"/>
      <c r="S1011" s="188"/>
      <c r="T1011" s="188"/>
      <c r="U1011" s="188"/>
      <c r="V1011" s="188"/>
      <c r="W1011" s="188"/>
      <c r="X1011" s="188"/>
      <c r="Y1011" s="188"/>
      <c r="Z1011" s="188"/>
      <c r="AA1011" s="187"/>
      <c r="AB1011" s="189"/>
      <c r="AC1011" s="187"/>
      <c r="AD1011" s="25"/>
      <c r="AE1011" s="25"/>
    </row>
    <row r="1012">
      <c r="A1012" s="187"/>
      <c r="B1012" s="187"/>
      <c r="C1012" s="187"/>
      <c r="D1012" s="187"/>
      <c r="E1012" s="187"/>
      <c r="F1012" s="187"/>
      <c r="G1012" s="188"/>
      <c r="H1012" s="187"/>
      <c r="I1012" s="187"/>
      <c r="J1012" s="188"/>
      <c r="K1012" s="188"/>
      <c r="L1012" s="188"/>
      <c r="M1012" s="188"/>
      <c r="N1012" s="188"/>
      <c r="O1012" s="188"/>
      <c r="P1012" s="189"/>
      <c r="Q1012" s="187"/>
      <c r="R1012" s="188"/>
      <c r="S1012" s="188"/>
      <c r="T1012" s="188"/>
      <c r="U1012" s="188"/>
      <c r="V1012" s="188"/>
      <c r="W1012" s="188"/>
      <c r="X1012" s="188"/>
      <c r="Y1012" s="188"/>
      <c r="Z1012" s="188"/>
      <c r="AA1012" s="187"/>
      <c r="AB1012" s="189"/>
      <c r="AC1012" s="187"/>
      <c r="AD1012" s="25"/>
      <c r="AE1012" s="25"/>
    </row>
    <row r="1013">
      <c r="A1013" s="187"/>
      <c r="B1013" s="187"/>
      <c r="C1013" s="187"/>
      <c r="D1013" s="187"/>
      <c r="E1013" s="187"/>
      <c r="F1013" s="187"/>
      <c r="G1013" s="188"/>
      <c r="H1013" s="187"/>
      <c r="I1013" s="187"/>
      <c r="J1013" s="188"/>
      <c r="K1013" s="188"/>
      <c r="L1013" s="188"/>
      <c r="M1013" s="188"/>
      <c r="N1013" s="188"/>
      <c r="O1013" s="188"/>
      <c r="P1013" s="189"/>
      <c r="Q1013" s="187"/>
      <c r="R1013" s="188"/>
      <c r="S1013" s="188"/>
      <c r="T1013" s="188"/>
      <c r="U1013" s="188"/>
      <c r="V1013" s="188"/>
      <c r="W1013" s="188"/>
      <c r="X1013" s="188"/>
      <c r="Y1013" s="188"/>
      <c r="Z1013" s="188"/>
      <c r="AA1013" s="187"/>
      <c r="AB1013" s="189"/>
      <c r="AC1013" s="187"/>
      <c r="AD1013" s="25"/>
      <c r="AE1013" s="25"/>
    </row>
    <row r="1014">
      <c r="A1014" s="187"/>
      <c r="B1014" s="187"/>
      <c r="C1014" s="187"/>
      <c r="D1014" s="187"/>
      <c r="E1014" s="187"/>
      <c r="F1014" s="187"/>
      <c r="G1014" s="188"/>
      <c r="H1014" s="188"/>
      <c r="I1014" s="188"/>
      <c r="J1014" s="188"/>
      <c r="K1014" s="188"/>
      <c r="L1014" s="188"/>
      <c r="M1014" s="188"/>
      <c r="N1014" s="188"/>
      <c r="O1014" s="188"/>
      <c r="P1014" s="189"/>
      <c r="Q1014" s="188"/>
      <c r="R1014" s="188"/>
      <c r="S1014" s="188"/>
      <c r="T1014" s="188"/>
      <c r="U1014" s="188"/>
      <c r="V1014" s="188"/>
      <c r="W1014" s="188"/>
      <c r="X1014" s="188"/>
      <c r="Y1014" s="188"/>
      <c r="Z1014" s="188"/>
      <c r="AA1014" s="187"/>
      <c r="AB1014" s="189"/>
      <c r="AC1014" s="187"/>
      <c r="AD1014" s="25"/>
      <c r="AE1014" s="25"/>
    </row>
    <row r="1015">
      <c r="A1015" s="187"/>
      <c r="B1015" s="187"/>
      <c r="C1015" s="187"/>
      <c r="D1015" s="187"/>
      <c r="E1015" s="187"/>
      <c r="F1015" s="187"/>
      <c r="G1015" s="188"/>
      <c r="H1015" s="187"/>
      <c r="I1015" s="187"/>
      <c r="J1015" s="188"/>
      <c r="K1015" s="188"/>
      <c r="L1015" s="188"/>
      <c r="M1015" s="188"/>
      <c r="N1015" s="188"/>
      <c r="O1015" s="188"/>
      <c r="P1015" s="189"/>
      <c r="Q1015" s="187"/>
      <c r="R1015" s="188"/>
      <c r="S1015" s="188"/>
      <c r="T1015" s="188"/>
      <c r="U1015" s="188"/>
      <c r="V1015" s="188"/>
      <c r="W1015" s="188"/>
      <c r="X1015" s="188"/>
      <c r="Y1015" s="188"/>
      <c r="Z1015" s="188"/>
      <c r="AA1015" s="187"/>
      <c r="AB1015" s="189"/>
      <c r="AC1015" s="187"/>
      <c r="AD1015" s="25"/>
      <c r="AE1015" s="25"/>
    </row>
    <row r="1016">
      <c r="A1016" s="187"/>
      <c r="B1016" s="187"/>
      <c r="C1016" s="187"/>
      <c r="D1016" s="187"/>
      <c r="E1016" s="187"/>
      <c r="F1016" s="187"/>
      <c r="G1016" s="188"/>
      <c r="H1016" s="187"/>
      <c r="I1016" s="187"/>
      <c r="J1016" s="188"/>
      <c r="K1016" s="188"/>
      <c r="L1016" s="188"/>
      <c r="M1016" s="188"/>
      <c r="N1016" s="188"/>
      <c r="O1016" s="188"/>
      <c r="P1016" s="189"/>
      <c r="Q1016" s="187"/>
      <c r="R1016" s="188"/>
      <c r="S1016" s="188"/>
      <c r="T1016" s="188"/>
      <c r="U1016" s="188"/>
      <c r="V1016" s="188"/>
      <c r="W1016" s="188"/>
      <c r="X1016" s="188"/>
      <c r="Y1016" s="188"/>
      <c r="Z1016" s="188"/>
      <c r="AA1016" s="187"/>
      <c r="AB1016" s="189"/>
      <c r="AC1016" s="187"/>
      <c r="AD1016" s="25"/>
      <c r="AE1016" s="25"/>
    </row>
    <row r="1017">
      <c r="A1017" s="187"/>
      <c r="B1017" s="187"/>
      <c r="C1017" s="187"/>
      <c r="D1017" s="187"/>
      <c r="E1017" s="187"/>
      <c r="F1017" s="187"/>
      <c r="G1017" s="188"/>
      <c r="H1017" s="187"/>
      <c r="I1017" s="187"/>
      <c r="J1017" s="188"/>
      <c r="K1017" s="188"/>
      <c r="L1017" s="188"/>
      <c r="M1017" s="188"/>
      <c r="N1017" s="188"/>
      <c r="O1017" s="188"/>
      <c r="P1017" s="189"/>
      <c r="Q1017" s="187"/>
      <c r="R1017" s="188"/>
      <c r="S1017" s="188"/>
      <c r="T1017" s="188"/>
      <c r="U1017" s="188"/>
      <c r="V1017" s="188"/>
      <c r="W1017" s="188"/>
      <c r="X1017" s="188"/>
      <c r="Y1017" s="188"/>
      <c r="Z1017" s="188"/>
      <c r="AA1017" s="187"/>
      <c r="AB1017" s="189"/>
      <c r="AC1017" s="187"/>
      <c r="AD1017" s="25"/>
      <c r="AE1017" s="25"/>
    </row>
    <row r="1018">
      <c r="A1018" s="187"/>
      <c r="B1018" s="187"/>
      <c r="C1018" s="187"/>
      <c r="D1018" s="187"/>
      <c r="E1018" s="187"/>
      <c r="F1018" s="187"/>
      <c r="G1018" s="188"/>
      <c r="H1018" s="187"/>
      <c r="I1018" s="187"/>
      <c r="J1018" s="188"/>
      <c r="K1018" s="188"/>
      <c r="L1018" s="188"/>
      <c r="M1018" s="188"/>
      <c r="N1018" s="188"/>
      <c r="O1018" s="188"/>
      <c r="P1018" s="189"/>
      <c r="Q1018" s="187"/>
      <c r="R1018" s="188"/>
      <c r="S1018" s="188"/>
      <c r="T1018" s="188"/>
      <c r="U1018" s="188"/>
      <c r="V1018" s="188"/>
      <c r="W1018" s="188"/>
      <c r="X1018" s="188"/>
      <c r="Y1018" s="188"/>
      <c r="Z1018" s="188"/>
      <c r="AA1018" s="187"/>
      <c r="AB1018" s="189"/>
      <c r="AC1018" s="187"/>
      <c r="AD1018" s="25"/>
      <c r="AE1018" s="25"/>
    </row>
    <row r="1019">
      <c r="A1019" s="187"/>
      <c r="B1019" s="187"/>
      <c r="C1019" s="187"/>
      <c r="D1019" s="187"/>
      <c r="E1019" s="187"/>
      <c r="F1019" s="187"/>
      <c r="G1019" s="188"/>
      <c r="H1019" s="187"/>
      <c r="I1019" s="187"/>
      <c r="J1019" s="188"/>
      <c r="K1019" s="188"/>
      <c r="L1019" s="188"/>
      <c r="M1019" s="188"/>
      <c r="N1019" s="188"/>
      <c r="O1019" s="188"/>
      <c r="P1019" s="189"/>
      <c r="Q1019" s="187"/>
      <c r="R1019" s="188"/>
      <c r="S1019" s="188"/>
      <c r="T1019" s="188"/>
      <c r="U1019" s="188"/>
      <c r="V1019" s="188"/>
      <c r="W1019" s="188"/>
      <c r="X1019" s="188"/>
      <c r="Y1019" s="188"/>
      <c r="Z1019" s="188"/>
      <c r="AA1019" s="187"/>
      <c r="AB1019" s="189"/>
      <c r="AC1019" s="187"/>
      <c r="AD1019" s="25"/>
      <c r="AE1019" s="25"/>
    </row>
    <row r="1020">
      <c r="A1020" s="187"/>
      <c r="B1020" s="187"/>
      <c r="C1020" s="187"/>
      <c r="D1020" s="187"/>
      <c r="E1020" s="187"/>
      <c r="F1020" s="187"/>
      <c r="G1020" s="188"/>
      <c r="H1020" s="188"/>
      <c r="I1020" s="188"/>
      <c r="J1020" s="188"/>
      <c r="K1020" s="188"/>
      <c r="L1020" s="188"/>
      <c r="M1020" s="188"/>
      <c r="N1020" s="188"/>
      <c r="O1020" s="188"/>
      <c r="P1020" s="189"/>
      <c r="Q1020" s="188"/>
      <c r="R1020" s="188"/>
      <c r="S1020" s="188"/>
      <c r="T1020" s="188"/>
      <c r="U1020" s="188"/>
      <c r="V1020" s="188"/>
      <c r="W1020" s="188"/>
      <c r="X1020" s="188"/>
      <c r="Y1020" s="188"/>
      <c r="Z1020" s="188"/>
      <c r="AA1020" s="187"/>
      <c r="AB1020" s="189"/>
      <c r="AC1020" s="187"/>
      <c r="AD1020" s="25"/>
      <c r="AE1020" s="25"/>
    </row>
    <row r="1021">
      <c r="A1021" s="187"/>
      <c r="B1021" s="187"/>
      <c r="C1021" s="187"/>
      <c r="D1021" s="187"/>
      <c r="E1021" s="187"/>
      <c r="F1021" s="187"/>
      <c r="G1021" s="188"/>
      <c r="H1021" s="187"/>
      <c r="I1021" s="187"/>
      <c r="J1021" s="188"/>
      <c r="K1021" s="188"/>
      <c r="L1021" s="188"/>
      <c r="M1021" s="188"/>
      <c r="N1021" s="188"/>
      <c r="O1021" s="188"/>
      <c r="P1021" s="189"/>
      <c r="Q1021" s="187"/>
      <c r="R1021" s="188"/>
      <c r="S1021" s="188"/>
      <c r="T1021" s="188"/>
      <c r="U1021" s="188"/>
      <c r="V1021" s="188"/>
      <c r="W1021" s="188"/>
      <c r="X1021" s="188"/>
      <c r="Y1021" s="188"/>
      <c r="Z1021" s="188"/>
      <c r="AA1021" s="187"/>
      <c r="AB1021" s="189"/>
      <c r="AC1021" s="187"/>
      <c r="AD1021" s="25"/>
      <c r="AE1021" s="25"/>
    </row>
    <row r="1022">
      <c r="A1022" s="187"/>
      <c r="B1022" s="187"/>
      <c r="C1022" s="187"/>
      <c r="D1022" s="187"/>
      <c r="E1022" s="187"/>
      <c r="F1022" s="187"/>
      <c r="G1022" s="188"/>
      <c r="H1022" s="188"/>
      <c r="I1022" s="188"/>
      <c r="J1022" s="188"/>
      <c r="K1022" s="188"/>
      <c r="L1022" s="188"/>
      <c r="M1022" s="188"/>
      <c r="N1022" s="188"/>
      <c r="O1022" s="188"/>
      <c r="P1022" s="189"/>
      <c r="Q1022" s="188"/>
      <c r="R1022" s="188"/>
      <c r="S1022" s="188"/>
      <c r="T1022" s="188"/>
      <c r="U1022" s="188"/>
      <c r="V1022" s="188"/>
      <c r="W1022" s="188"/>
      <c r="X1022" s="188"/>
      <c r="Y1022" s="188"/>
      <c r="Z1022" s="188"/>
      <c r="AA1022" s="187"/>
      <c r="AB1022" s="189"/>
      <c r="AC1022" s="187"/>
      <c r="AD1022" s="25"/>
      <c r="AE1022" s="25"/>
    </row>
    <row r="1023">
      <c r="A1023" s="187"/>
      <c r="B1023" s="187"/>
      <c r="C1023" s="187"/>
      <c r="D1023" s="187"/>
      <c r="E1023" s="187"/>
      <c r="F1023" s="187"/>
      <c r="G1023" s="188"/>
      <c r="H1023" s="187"/>
      <c r="I1023" s="187"/>
      <c r="J1023" s="188"/>
      <c r="K1023" s="187"/>
      <c r="L1023" s="188"/>
      <c r="M1023" s="188"/>
      <c r="N1023" s="188"/>
      <c r="O1023" s="188"/>
      <c r="P1023" s="189"/>
      <c r="Q1023" s="187"/>
      <c r="R1023" s="188"/>
      <c r="S1023" s="188"/>
      <c r="T1023" s="188"/>
      <c r="U1023" s="188"/>
      <c r="V1023" s="188"/>
      <c r="W1023" s="188"/>
      <c r="X1023" s="188"/>
      <c r="Y1023" s="188"/>
      <c r="Z1023" s="188"/>
      <c r="AA1023" s="187"/>
      <c r="AB1023" s="189"/>
      <c r="AC1023" s="187"/>
      <c r="AD1023" s="25"/>
      <c r="AE1023" s="25"/>
    </row>
    <row r="1024">
      <c r="A1024" s="187"/>
      <c r="B1024" s="187"/>
      <c r="C1024" s="187"/>
      <c r="D1024" s="187"/>
      <c r="E1024" s="187"/>
      <c r="F1024" s="187"/>
      <c r="G1024" s="188"/>
      <c r="H1024" s="187"/>
      <c r="I1024" s="187"/>
      <c r="J1024" s="188"/>
      <c r="K1024" s="187"/>
      <c r="L1024" s="188"/>
      <c r="M1024" s="188"/>
      <c r="N1024" s="188"/>
      <c r="O1024" s="188"/>
      <c r="P1024" s="190"/>
      <c r="Q1024" s="187"/>
      <c r="R1024" s="188"/>
      <c r="S1024" s="188"/>
      <c r="T1024" s="188"/>
      <c r="U1024" s="188"/>
      <c r="V1024" s="188"/>
      <c r="W1024" s="188"/>
      <c r="X1024" s="188"/>
      <c r="Y1024" s="188"/>
      <c r="Z1024" s="188"/>
      <c r="AA1024" s="187"/>
      <c r="AB1024" s="189"/>
      <c r="AC1024" s="187"/>
      <c r="AD1024" s="25"/>
      <c r="AE1024" s="25"/>
    </row>
    <row r="1025">
      <c r="A1025" s="187"/>
      <c r="B1025" s="187"/>
      <c r="C1025" s="187"/>
      <c r="D1025" s="187"/>
      <c r="E1025" s="187"/>
      <c r="F1025" s="187"/>
      <c r="G1025" s="188"/>
      <c r="H1025" s="188"/>
      <c r="I1025" s="188"/>
      <c r="J1025" s="188"/>
      <c r="K1025" s="188"/>
      <c r="L1025" s="188"/>
      <c r="M1025" s="188"/>
      <c r="N1025" s="188"/>
      <c r="O1025" s="188"/>
      <c r="P1025" s="189"/>
      <c r="Q1025" s="188"/>
      <c r="R1025" s="188"/>
      <c r="S1025" s="188"/>
      <c r="T1025" s="188"/>
      <c r="U1025" s="188"/>
      <c r="V1025" s="188"/>
      <c r="W1025" s="188"/>
      <c r="X1025" s="188"/>
      <c r="Y1025" s="188"/>
      <c r="Z1025" s="188"/>
      <c r="AA1025" s="187"/>
      <c r="AB1025" s="189"/>
      <c r="AC1025" s="187"/>
      <c r="AD1025" s="25"/>
      <c r="AE1025" s="25"/>
    </row>
    <row r="1026">
      <c r="A1026" s="187"/>
      <c r="B1026" s="187"/>
      <c r="C1026" s="187"/>
      <c r="D1026" s="187"/>
      <c r="E1026" s="187"/>
      <c r="F1026" s="187"/>
      <c r="G1026" s="188"/>
      <c r="H1026" s="187"/>
      <c r="I1026" s="187"/>
      <c r="J1026" s="188"/>
      <c r="K1026" s="187"/>
      <c r="L1026" s="188"/>
      <c r="M1026" s="188"/>
      <c r="N1026" s="188"/>
      <c r="O1026" s="188"/>
      <c r="P1026" s="190"/>
      <c r="Q1026" s="187"/>
      <c r="R1026" s="188"/>
      <c r="S1026" s="188"/>
      <c r="T1026" s="188"/>
      <c r="U1026" s="188"/>
      <c r="V1026" s="188"/>
      <c r="W1026" s="188"/>
      <c r="X1026" s="188"/>
      <c r="Y1026" s="188"/>
      <c r="Z1026" s="188"/>
      <c r="AA1026" s="187"/>
      <c r="AB1026" s="189"/>
      <c r="AC1026" s="187"/>
      <c r="AD1026" s="25"/>
      <c r="AE1026" s="25"/>
    </row>
    <row r="1027">
      <c r="A1027" s="187"/>
      <c r="B1027" s="187"/>
      <c r="C1027" s="187"/>
      <c r="D1027" s="187"/>
      <c r="E1027" s="187"/>
      <c r="F1027" s="187"/>
      <c r="G1027" s="188"/>
      <c r="H1027" s="187"/>
      <c r="I1027" s="187"/>
      <c r="J1027" s="188"/>
      <c r="K1027" s="187"/>
      <c r="L1027" s="188"/>
      <c r="M1027" s="188"/>
      <c r="N1027" s="188"/>
      <c r="O1027" s="188"/>
      <c r="P1027" s="189"/>
      <c r="Q1027" s="187"/>
      <c r="R1027" s="188"/>
      <c r="S1027" s="188"/>
      <c r="T1027" s="188"/>
      <c r="U1027" s="188"/>
      <c r="V1027" s="188"/>
      <c r="W1027" s="188"/>
      <c r="X1027" s="188"/>
      <c r="Y1027" s="188"/>
      <c r="Z1027" s="188"/>
      <c r="AA1027" s="187"/>
      <c r="AB1027" s="189"/>
      <c r="AC1027" s="187"/>
      <c r="AD1027" s="25"/>
      <c r="AE1027" s="25"/>
    </row>
    <row r="1028">
      <c r="A1028" s="187"/>
      <c r="B1028" s="187"/>
      <c r="C1028" s="187"/>
      <c r="D1028" s="187"/>
      <c r="E1028" s="187"/>
      <c r="F1028" s="187"/>
      <c r="G1028" s="188"/>
      <c r="H1028" s="187"/>
      <c r="I1028" s="187"/>
      <c r="J1028" s="188"/>
      <c r="K1028" s="187"/>
      <c r="L1028" s="188"/>
      <c r="M1028" s="188"/>
      <c r="N1028" s="188"/>
      <c r="O1028" s="188"/>
      <c r="P1028" s="189"/>
      <c r="Q1028" s="187"/>
      <c r="R1028" s="188"/>
      <c r="S1028" s="188"/>
      <c r="T1028" s="188"/>
      <c r="U1028" s="188"/>
      <c r="V1028" s="188"/>
      <c r="W1028" s="188"/>
      <c r="X1028" s="188"/>
      <c r="Y1028" s="188"/>
      <c r="Z1028" s="188"/>
      <c r="AA1028" s="187"/>
      <c r="AB1028" s="189"/>
      <c r="AC1028" s="187"/>
      <c r="AD1028" s="25"/>
      <c r="AE1028" s="25"/>
    </row>
    <row r="1029">
      <c r="A1029" s="187"/>
      <c r="B1029" s="187"/>
      <c r="C1029" s="187"/>
      <c r="D1029" s="187"/>
      <c r="E1029" s="187"/>
      <c r="F1029" s="187"/>
      <c r="G1029" s="188"/>
      <c r="H1029" s="187"/>
      <c r="I1029" s="187"/>
      <c r="J1029" s="188"/>
      <c r="K1029" s="187"/>
      <c r="L1029" s="188"/>
      <c r="M1029" s="188"/>
      <c r="N1029" s="188"/>
      <c r="O1029" s="188"/>
      <c r="P1029" s="189"/>
      <c r="Q1029" s="187"/>
      <c r="R1029" s="188"/>
      <c r="S1029" s="188"/>
      <c r="T1029" s="188"/>
      <c r="U1029" s="188"/>
      <c r="V1029" s="188"/>
      <c r="W1029" s="188"/>
      <c r="X1029" s="188"/>
      <c r="Y1029" s="188"/>
      <c r="Z1029" s="188"/>
      <c r="AA1029" s="187"/>
      <c r="AB1029" s="189"/>
      <c r="AC1029" s="187"/>
      <c r="AD1029" s="25"/>
      <c r="AE1029" s="25"/>
    </row>
    <row r="1030">
      <c r="A1030" s="187"/>
      <c r="B1030" s="187"/>
      <c r="C1030" s="187"/>
      <c r="D1030" s="187"/>
      <c r="E1030" s="187"/>
      <c r="F1030" s="187"/>
      <c r="G1030" s="188"/>
      <c r="H1030" s="187"/>
      <c r="I1030" s="187"/>
      <c r="J1030" s="188"/>
      <c r="K1030" s="187"/>
      <c r="L1030" s="188"/>
      <c r="M1030" s="188"/>
      <c r="N1030" s="188"/>
      <c r="O1030" s="188"/>
      <c r="P1030" s="190"/>
      <c r="Q1030" s="187"/>
      <c r="R1030" s="188"/>
      <c r="S1030" s="188"/>
      <c r="T1030" s="188"/>
      <c r="U1030" s="188"/>
      <c r="V1030" s="188"/>
      <c r="W1030" s="188"/>
      <c r="X1030" s="188"/>
      <c r="Y1030" s="188"/>
      <c r="Z1030" s="188"/>
      <c r="AA1030" s="187"/>
      <c r="AB1030" s="189"/>
      <c r="AC1030" s="187"/>
      <c r="AD1030" s="25"/>
      <c r="AE1030" s="25"/>
    </row>
    <row r="1031">
      <c r="A1031" s="187"/>
      <c r="B1031" s="187"/>
      <c r="C1031" s="187"/>
      <c r="D1031" s="187"/>
      <c r="E1031" s="187"/>
      <c r="F1031" s="187"/>
      <c r="G1031" s="188"/>
      <c r="H1031" s="188"/>
      <c r="I1031" s="188"/>
      <c r="J1031" s="188"/>
      <c r="K1031" s="188"/>
      <c r="L1031" s="188"/>
      <c r="M1031" s="188"/>
      <c r="N1031" s="188"/>
      <c r="O1031" s="188"/>
      <c r="P1031" s="189"/>
      <c r="Q1031" s="188"/>
      <c r="R1031" s="188"/>
      <c r="S1031" s="188"/>
      <c r="T1031" s="188"/>
      <c r="U1031" s="188"/>
      <c r="V1031" s="188"/>
      <c r="W1031" s="188"/>
      <c r="X1031" s="188"/>
      <c r="Y1031" s="188"/>
      <c r="Z1031" s="188"/>
      <c r="AA1031" s="187"/>
      <c r="AB1031" s="189"/>
      <c r="AC1031" s="187"/>
      <c r="AD1031" s="25"/>
      <c r="AE1031" s="25"/>
    </row>
    <row r="1032">
      <c r="A1032" s="187"/>
      <c r="B1032" s="187"/>
      <c r="C1032" s="187"/>
      <c r="D1032" s="187"/>
      <c r="E1032" s="187"/>
      <c r="F1032" s="187"/>
      <c r="G1032" s="188"/>
      <c r="H1032" s="187"/>
      <c r="I1032" s="187"/>
      <c r="J1032" s="188"/>
      <c r="K1032" s="187"/>
      <c r="L1032" s="188"/>
      <c r="M1032" s="188"/>
      <c r="N1032" s="188"/>
      <c r="O1032" s="188"/>
      <c r="P1032" s="190"/>
      <c r="Q1032" s="187"/>
      <c r="R1032" s="188"/>
      <c r="S1032" s="188"/>
      <c r="T1032" s="188"/>
      <c r="U1032" s="188"/>
      <c r="V1032" s="188"/>
      <c r="W1032" s="188"/>
      <c r="X1032" s="188"/>
      <c r="Y1032" s="188"/>
      <c r="Z1032" s="188"/>
      <c r="AA1032" s="187"/>
      <c r="AB1032" s="189"/>
      <c r="AC1032" s="187"/>
      <c r="AD1032" s="25"/>
      <c r="AE1032" s="25"/>
    </row>
    <row r="1033">
      <c r="A1033" s="187"/>
      <c r="B1033" s="187"/>
      <c r="C1033" s="187"/>
      <c r="D1033" s="187"/>
      <c r="E1033" s="187"/>
      <c r="F1033" s="187"/>
      <c r="G1033" s="188"/>
      <c r="H1033" s="187"/>
      <c r="I1033" s="187"/>
      <c r="J1033" s="188"/>
      <c r="K1033" s="187"/>
      <c r="L1033" s="188"/>
      <c r="M1033" s="188"/>
      <c r="N1033" s="188"/>
      <c r="O1033" s="188"/>
      <c r="P1033" s="189"/>
      <c r="Q1033" s="187"/>
      <c r="R1033" s="188"/>
      <c r="S1033" s="188"/>
      <c r="T1033" s="188"/>
      <c r="U1033" s="188"/>
      <c r="V1033" s="188"/>
      <c r="W1033" s="188"/>
      <c r="X1033" s="188"/>
      <c r="Y1033" s="188"/>
      <c r="Z1033" s="188"/>
      <c r="AA1033" s="187"/>
      <c r="AB1033" s="189"/>
      <c r="AC1033" s="187"/>
      <c r="AD1033" s="25"/>
      <c r="AE1033" s="25"/>
    </row>
    <row r="1034">
      <c r="A1034" s="187"/>
      <c r="B1034" s="187"/>
      <c r="C1034" s="187"/>
      <c r="D1034" s="187"/>
      <c r="E1034" s="187"/>
      <c r="F1034" s="187"/>
      <c r="G1034" s="188"/>
      <c r="H1034" s="188"/>
      <c r="I1034" s="188"/>
      <c r="J1034" s="188"/>
      <c r="K1034" s="188"/>
      <c r="L1034" s="188"/>
      <c r="M1034" s="188"/>
      <c r="N1034" s="188"/>
      <c r="O1034" s="188"/>
      <c r="P1034" s="189"/>
      <c r="Q1034" s="188"/>
      <c r="R1034" s="188"/>
      <c r="S1034" s="188"/>
      <c r="T1034" s="188"/>
      <c r="U1034" s="188"/>
      <c r="V1034" s="188"/>
      <c r="W1034" s="188"/>
      <c r="X1034" s="188"/>
      <c r="Y1034" s="188"/>
      <c r="Z1034" s="188"/>
      <c r="AA1034" s="187"/>
      <c r="AB1034" s="189"/>
      <c r="AC1034" s="187"/>
      <c r="AD1034" s="25"/>
      <c r="AE1034" s="25"/>
    </row>
    <row r="1035">
      <c r="A1035" s="187"/>
      <c r="B1035" s="187"/>
      <c r="C1035" s="187"/>
      <c r="D1035" s="187"/>
      <c r="E1035" s="187"/>
      <c r="F1035" s="187"/>
      <c r="G1035" s="188"/>
      <c r="H1035" s="187"/>
      <c r="I1035" s="187"/>
      <c r="J1035" s="188"/>
      <c r="K1035" s="187"/>
      <c r="L1035" s="188"/>
      <c r="M1035" s="188"/>
      <c r="N1035" s="188"/>
      <c r="O1035" s="188"/>
      <c r="P1035" s="190"/>
      <c r="Q1035" s="187"/>
      <c r="R1035" s="188"/>
      <c r="S1035" s="188"/>
      <c r="T1035" s="188"/>
      <c r="U1035" s="188"/>
      <c r="V1035" s="188"/>
      <c r="W1035" s="188"/>
      <c r="X1035" s="188"/>
      <c r="Y1035" s="188"/>
      <c r="Z1035" s="188"/>
      <c r="AA1035" s="187"/>
      <c r="AB1035" s="189"/>
      <c r="AC1035" s="187"/>
      <c r="AD1035" s="25"/>
      <c r="AE1035" s="25"/>
    </row>
    <row r="1036">
      <c r="A1036" s="187"/>
      <c r="B1036" s="187"/>
      <c r="C1036" s="187"/>
      <c r="D1036" s="187"/>
      <c r="E1036" s="187"/>
      <c r="F1036" s="187"/>
      <c r="G1036" s="188"/>
      <c r="H1036" s="187"/>
      <c r="I1036" s="187"/>
      <c r="J1036" s="188"/>
      <c r="K1036" s="187"/>
      <c r="L1036" s="188"/>
      <c r="M1036" s="188"/>
      <c r="N1036" s="188"/>
      <c r="O1036" s="188"/>
      <c r="P1036" s="189"/>
      <c r="Q1036" s="187"/>
      <c r="R1036" s="188"/>
      <c r="S1036" s="188"/>
      <c r="T1036" s="188"/>
      <c r="U1036" s="188"/>
      <c r="V1036" s="188"/>
      <c r="W1036" s="188"/>
      <c r="X1036" s="188"/>
      <c r="Y1036" s="188"/>
      <c r="Z1036" s="188"/>
      <c r="AA1036" s="187"/>
      <c r="AB1036" s="189"/>
      <c r="AC1036" s="187"/>
      <c r="AD1036" s="25"/>
      <c r="AE1036" s="25"/>
    </row>
    <row r="1037">
      <c r="A1037" s="187"/>
      <c r="B1037" s="187"/>
      <c r="C1037" s="187"/>
      <c r="D1037" s="187"/>
      <c r="E1037" s="187"/>
      <c r="F1037" s="187"/>
      <c r="G1037" s="188"/>
      <c r="H1037" s="187"/>
      <c r="I1037" s="187"/>
      <c r="J1037" s="188"/>
      <c r="K1037" s="187"/>
      <c r="L1037" s="188"/>
      <c r="M1037" s="188"/>
      <c r="N1037" s="188"/>
      <c r="O1037" s="188"/>
      <c r="P1037" s="189"/>
      <c r="Q1037" s="187"/>
      <c r="R1037" s="188"/>
      <c r="S1037" s="188"/>
      <c r="T1037" s="188"/>
      <c r="U1037" s="188"/>
      <c r="V1037" s="188"/>
      <c r="W1037" s="188"/>
      <c r="X1037" s="188"/>
      <c r="Y1037" s="188"/>
      <c r="Z1037" s="188"/>
      <c r="AA1037" s="187"/>
      <c r="AB1037" s="189"/>
      <c r="AC1037" s="187"/>
      <c r="AD1037" s="25"/>
      <c r="AE1037" s="25"/>
    </row>
    <row r="1038">
      <c r="A1038" s="187"/>
      <c r="B1038" s="187"/>
      <c r="C1038" s="187"/>
      <c r="D1038" s="187"/>
      <c r="E1038" s="187"/>
      <c r="F1038" s="187"/>
      <c r="G1038" s="188"/>
      <c r="H1038" s="187"/>
      <c r="I1038" s="187"/>
      <c r="J1038" s="188"/>
      <c r="K1038" s="187"/>
      <c r="L1038" s="188"/>
      <c r="M1038" s="188"/>
      <c r="N1038" s="188"/>
      <c r="O1038" s="188"/>
      <c r="P1038" s="189"/>
      <c r="Q1038" s="187"/>
      <c r="R1038" s="188"/>
      <c r="S1038" s="188"/>
      <c r="T1038" s="188"/>
      <c r="U1038" s="188"/>
      <c r="V1038" s="188"/>
      <c r="W1038" s="188"/>
      <c r="X1038" s="188"/>
      <c r="Y1038" s="188"/>
      <c r="Z1038" s="188"/>
      <c r="AA1038" s="187"/>
      <c r="AB1038" s="189"/>
      <c r="AC1038" s="187"/>
      <c r="AD1038" s="25"/>
      <c r="AE1038" s="25"/>
    </row>
    <row r="1039">
      <c r="A1039" s="187"/>
      <c r="B1039" s="187"/>
      <c r="C1039" s="187"/>
      <c r="D1039" s="187"/>
      <c r="E1039" s="187"/>
      <c r="F1039" s="187"/>
      <c r="G1039" s="188"/>
      <c r="H1039" s="187"/>
      <c r="I1039" s="187"/>
      <c r="J1039" s="188"/>
      <c r="K1039" s="187"/>
      <c r="L1039" s="188"/>
      <c r="M1039" s="188"/>
      <c r="N1039" s="188"/>
      <c r="O1039" s="188"/>
      <c r="P1039" s="189"/>
      <c r="Q1039" s="187"/>
      <c r="R1039" s="188"/>
      <c r="S1039" s="188"/>
      <c r="T1039" s="188"/>
      <c r="U1039" s="188"/>
      <c r="V1039" s="188"/>
      <c r="W1039" s="188"/>
      <c r="X1039" s="188"/>
      <c r="Y1039" s="188"/>
      <c r="Z1039" s="188"/>
      <c r="AA1039" s="187"/>
      <c r="AB1039" s="189"/>
      <c r="AC1039" s="187"/>
      <c r="AD1039" s="25"/>
      <c r="AE1039" s="25"/>
    </row>
    <row r="1040">
      <c r="A1040" s="187"/>
      <c r="B1040" s="187"/>
      <c r="C1040" s="187"/>
      <c r="D1040" s="187"/>
      <c r="E1040" s="187"/>
      <c r="F1040" s="187"/>
      <c r="G1040" s="188"/>
      <c r="H1040" s="188"/>
      <c r="I1040" s="188"/>
      <c r="J1040" s="188"/>
      <c r="K1040" s="188"/>
      <c r="L1040" s="188"/>
      <c r="M1040" s="188"/>
      <c r="N1040" s="188"/>
      <c r="O1040" s="188"/>
      <c r="P1040" s="190"/>
      <c r="Q1040" s="188"/>
      <c r="R1040" s="188"/>
      <c r="S1040" s="188"/>
      <c r="T1040" s="188"/>
      <c r="U1040" s="188"/>
      <c r="V1040" s="188"/>
      <c r="W1040" s="188"/>
      <c r="X1040" s="188"/>
      <c r="Y1040" s="188"/>
      <c r="Z1040" s="188"/>
      <c r="AA1040" s="187"/>
      <c r="AB1040" s="189"/>
      <c r="AC1040" s="187"/>
      <c r="AD1040" s="25"/>
      <c r="AE1040" s="25"/>
    </row>
    <row r="1041">
      <c r="A1041" s="187"/>
      <c r="B1041" s="187"/>
      <c r="C1041" s="187"/>
      <c r="D1041" s="187"/>
      <c r="E1041" s="187"/>
      <c r="F1041" s="187"/>
      <c r="G1041" s="188"/>
      <c r="H1041" s="188"/>
      <c r="I1041" s="188"/>
      <c r="J1041" s="188"/>
      <c r="K1041" s="188"/>
      <c r="L1041" s="188"/>
      <c r="M1041" s="188"/>
      <c r="N1041" s="188"/>
      <c r="O1041" s="188"/>
      <c r="P1041" s="190"/>
      <c r="Q1041" s="188"/>
      <c r="R1041" s="188"/>
      <c r="S1041" s="188"/>
      <c r="T1041" s="188"/>
      <c r="U1041" s="188"/>
      <c r="V1041" s="188"/>
      <c r="W1041" s="188"/>
      <c r="X1041" s="188"/>
      <c r="Y1041" s="188"/>
      <c r="Z1041" s="188"/>
      <c r="AA1041" s="187"/>
      <c r="AB1041" s="189"/>
      <c r="AC1041" s="187"/>
      <c r="AD1041" s="25"/>
      <c r="AE1041" s="25"/>
    </row>
    <row r="1042">
      <c r="A1042" s="187"/>
      <c r="B1042" s="187"/>
      <c r="C1042" s="187"/>
      <c r="D1042" s="187"/>
      <c r="E1042" s="187"/>
      <c r="F1042" s="187"/>
      <c r="G1042" s="188"/>
      <c r="H1042" s="187"/>
      <c r="I1042" s="187"/>
      <c r="J1042" s="188"/>
      <c r="K1042" s="187"/>
      <c r="L1042" s="188"/>
      <c r="M1042" s="188"/>
      <c r="N1042" s="188"/>
      <c r="O1042" s="188"/>
      <c r="P1042" s="189"/>
      <c r="Q1042" s="187"/>
      <c r="R1042" s="188"/>
      <c r="S1042" s="188"/>
      <c r="T1042" s="188"/>
      <c r="U1042" s="188"/>
      <c r="V1042" s="188"/>
      <c r="W1042" s="188"/>
      <c r="X1042" s="188"/>
      <c r="Y1042" s="188"/>
      <c r="Z1042" s="188"/>
      <c r="AA1042" s="187"/>
      <c r="AB1042" s="189"/>
      <c r="AC1042" s="187"/>
      <c r="AD1042" s="25"/>
      <c r="AE1042" s="25"/>
    </row>
    <row r="1043">
      <c r="A1043" s="187"/>
      <c r="B1043" s="187"/>
      <c r="C1043" s="187"/>
      <c r="D1043" s="187"/>
      <c r="E1043" s="187"/>
      <c r="F1043" s="187"/>
      <c r="G1043" s="188"/>
      <c r="H1043" s="188"/>
      <c r="I1043" s="188"/>
      <c r="J1043" s="188"/>
      <c r="K1043" s="188"/>
      <c r="L1043" s="188"/>
      <c r="M1043" s="188"/>
      <c r="N1043" s="188"/>
      <c r="O1043" s="188"/>
      <c r="P1043" s="189"/>
      <c r="Q1043" s="188"/>
      <c r="R1043" s="188"/>
      <c r="S1043" s="188"/>
      <c r="T1043" s="188"/>
      <c r="U1043" s="188"/>
      <c r="V1043" s="188"/>
      <c r="W1043" s="188"/>
      <c r="X1043" s="188"/>
      <c r="Y1043" s="188"/>
      <c r="Z1043" s="188"/>
      <c r="AA1043" s="187"/>
      <c r="AB1043" s="189"/>
      <c r="AC1043" s="187"/>
      <c r="AD1043" s="25"/>
      <c r="AE1043" s="25"/>
    </row>
    <row r="1044">
      <c r="A1044" s="187"/>
      <c r="B1044" s="187"/>
      <c r="C1044" s="187"/>
      <c r="D1044" s="187"/>
      <c r="E1044" s="187"/>
      <c r="F1044" s="187"/>
      <c r="G1044" s="188"/>
      <c r="H1044" s="187"/>
      <c r="I1044" s="187"/>
      <c r="J1044" s="188"/>
      <c r="K1044" s="187"/>
      <c r="L1044" s="188"/>
      <c r="M1044" s="188"/>
      <c r="N1044" s="188"/>
      <c r="O1044" s="188"/>
      <c r="P1044" s="190"/>
      <c r="Q1044" s="187"/>
      <c r="R1044" s="188"/>
      <c r="S1044" s="188"/>
      <c r="T1044" s="188"/>
      <c r="U1044" s="188"/>
      <c r="V1044" s="188"/>
      <c r="W1044" s="188"/>
      <c r="X1044" s="188"/>
      <c r="Y1044" s="188"/>
      <c r="Z1044" s="188"/>
      <c r="AA1044" s="187"/>
      <c r="AB1044" s="189"/>
      <c r="AC1044" s="187"/>
      <c r="AD1044" s="25"/>
      <c r="AE1044" s="25"/>
    </row>
    <row r="1045">
      <c r="A1045" s="187"/>
      <c r="B1045" s="187"/>
      <c r="C1045" s="187"/>
      <c r="D1045" s="187"/>
      <c r="E1045" s="187"/>
      <c r="F1045" s="187"/>
      <c r="G1045" s="188"/>
      <c r="H1045" s="187"/>
      <c r="I1045" s="187"/>
      <c r="J1045" s="188"/>
      <c r="K1045" s="188"/>
      <c r="L1045" s="188"/>
      <c r="M1045" s="188"/>
      <c r="N1045" s="188"/>
      <c r="O1045" s="188"/>
      <c r="P1045" s="189"/>
      <c r="Q1045" s="187"/>
      <c r="R1045" s="188"/>
      <c r="S1045" s="188"/>
      <c r="T1045" s="188"/>
      <c r="U1045" s="188"/>
      <c r="V1045" s="188"/>
      <c r="W1045" s="188"/>
      <c r="X1045" s="188"/>
      <c r="Y1045" s="188"/>
      <c r="Z1045" s="188"/>
      <c r="AA1045" s="187"/>
      <c r="AB1045" s="189"/>
      <c r="AC1045" s="187"/>
      <c r="AD1045" s="25"/>
      <c r="AE1045" s="25"/>
    </row>
    <row r="1046">
      <c r="A1046" s="187"/>
      <c r="B1046" s="187"/>
      <c r="C1046" s="187"/>
      <c r="D1046" s="187"/>
      <c r="E1046" s="187"/>
      <c r="F1046" s="187"/>
      <c r="G1046" s="188"/>
      <c r="H1046" s="188"/>
      <c r="I1046" s="188"/>
      <c r="J1046" s="188"/>
      <c r="K1046" s="188"/>
      <c r="L1046" s="188"/>
      <c r="M1046" s="188"/>
      <c r="N1046" s="188"/>
      <c r="O1046" s="188"/>
      <c r="P1046" s="189"/>
      <c r="Q1046" s="188"/>
      <c r="R1046" s="188"/>
      <c r="S1046" s="188"/>
      <c r="T1046" s="188"/>
      <c r="U1046" s="188"/>
      <c r="V1046" s="188"/>
      <c r="W1046" s="188"/>
      <c r="X1046" s="188"/>
      <c r="Y1046" s="188"/>
      <c r="Z1046" s="188"/>
      <c r="AA1046" s="187"/>
      <c r="AB1046" s="189"/>
      <c r="AC1046" s="187"/>
      <c r="AD1046" s="25"/>
      <c r="AE1046" s="25"/>
    </row>
    <row r="1047">
      <c r="A1047" s="187"/>
      <c r="B1047" s="187"/>
      <c r="C1047" s="187"/>
      <c r="D1047" s="187"/>
      <c r="E1047" s="187"/>
      <c r="F1047" s="187"/>
      <c r="G1047" s="188"/>
      <c r="H1047" s="187"/>
      <c r="I1047" s="187"/>
      <c r="J1047" s="188"/>
      <c r="K1047" s="187"/>
      <c r="L1047" s="188"/>
      <c r="M1047" s="188"/>
      <c r="N1047" s="188"/>
      <c r="O1047" s="188"/>
      <c r="P1047" s="189"/>
      <c r="Q1047" s="187"/>
      <c r="R1047" s="188"/>
      <c r="S1047" s="188"/>
      <c r="T1047" s="188"/>
      <c r="U1047" s="188"/>
      <c r="V1047" s="188"/>
      <c r="W1047" s="188"/>
      <c r="X1047" s="188"/>
      <c r="Y1047" s="188"/>
      <c r="Z1047" s="188"/>
      <c r="AA1047" s="187"/>
      <c r="AB1047" s="189"/>
      <c r="AC1047" s="187"/>
      <c r="AD1047" s="25"/>
      <c r="AE1047" s="25"/>
    </row>
    <row r="1048">
      <c r="A1048" s="187"/>
      <c r="B1048" s="187"/>
      <c r="C1048" s="187"/>
      <c r="D1048" s="187"/>
      <c r="E1048" s="187"/>
      <c r="F1048" s="187"/>
      <c r="G1048" s="188"/>
      <c r="H1048" s="187"/>
      <c r="I1048" s="187"/>
      <c r="J1048" s="188"/>
      <c r="K1048" s="187"/>
      <c r="L1048" s="188"/>
      <c r="M1048" s="188"/>
      <c r="N1048" s="188"/>
      <c r="O1048" s="188"/>
      <c r="P1048" s="189"/>
      <c r="Q1048" s="187"/>
      <c r="R1048" s="188"/>
      <c r="S1048" s="188"/>
      <c r="T1048" s="188"/>
      <c r="U1048" s="188"/>
      <c r="V1048" s="188"/>
      <c r="W1048" s="188"/>
      <c r="X1048" s="188"/>
      <c r="Y1048" s="188"/>
      <c r="Z1048" s="188"/>
      <c r="AA1048" s="187"/>
      <c r="AB1048" s="189"/>
      <c r="AC1048" s="187"/>
      <c r="AD1048" s="25"/>
      <c r="AE1048" s="25"/>
    </row>
    <row r="1049">
      <c r="A1049" s="187"/>
      <c r="B1049" s="187"/>
      <c r="C1049" s="187"/>
      <c r="D1049" s="187"/>
      <c r="E1049" s="187"/>
      <c r="F1049" s="187"/>
      <c r="G1049" s="188"/>
      <c r="H1049" s="188"/>
      <c r="I1049" s="188"/>
      <c r="J1049" s="188"/>
      <c r="K1049" s="188"/>
      <c r="L1049" s="188"/>
      <c r="M1049" s="188"/>
      <c r="N1049" s="188"/>
      <c r="O1049" s="188"/>
      <c r="P1049" s="189"/>
      <c r="Q1049" s="188"/>
      <c r="R1049" s="188"/>
      <c r="S1049" s="188"/>
      <c r="T1049" s="188"/>
      <c r="U1049" s="188"/>
      <c r="V1049" s="188"/>
      <c r="W1049" s="188"/>
      <c r="X1049" s="188"/>
      <c r="Y1049" s="188"/>
      <c r="Z1049" s="188"/>
      <c r="AA1049" s="187"/>
      <c r="AB1049" s="189"/>
      <c r="AC1049" s="187"/>
      <c r="AD1049" s="25"/>
      <c r="AE1049" s="25"/>
    </row>
    <row r="1050">
      <c r="A1050" s="187"/>
      <c r="B1050" s="187"/>
      <c r="C1050" s="187"/>
      <c r="D1050" s="187"/>
      <c r="E1050" s="187"/>
      <c r="F1050" s="187"/>
      <c r="G1050" s="188"/>
      <c r="H1050" s="187"/>
      <c r="I1050" s="187"/>
      <c r="J1050" s="188"/>
      <c r="K1050" s="187"/>
      <c r="L1050" s="188"/>
      <c r="M1050" s="188"/>
      <c r="N1050" s="188"/>
      <c r="O1050" s="188"/>
      <c r="P1050" s="189"/>
      <c r="Q1050" s="187"/>
      <c r="R1050" s="188"/>
      <c r="S1050" s="188"/>
      <c r="T1050" s="188"/>
      <c r="U1050" s="188"/>
      <c r="V1050" s="188"/>
      <c r="W1050" s="188"/>
      <c r="X1050" s="188"/>
      <c r="Y1050" s="188"/>
      <c r="Z1050" s="188"/>
      <c r="AA1050" s="187"/>
      <c r="AB1050" s="189"/>
      <c r="AC1050" s="187"/>
      <c r="AD1050" s="25"/>
      <c r="AE1050" s="25"/>
    </row>
    <row r="1051">
      <c r="A1051" s="187"/>
      <c r="B1051" s="187"/>
      <c r="C1051" s="187"/>
      <c r="D1051" s="187"/>
      <c r="E1051" s="187"/>
      <c r="F1051" s="187"/>
      <c r="G1051" s="188"/>
      <c r="H1051" s="187"/>
      <c r="I1051" s="187"/>
      <c r="J1051" s="188"/>
      <c r="K1051" s="187"/>
      <c r="L1051" s="188"/>
      <c r="M1051" s="188"/>
      <c r="N1051" s="188"/>
      <c r="O1051" s="188"/>
      <c r="P1051" s="189"/>
      <c r="Q1051" s="187"/>
      <c r="R1051" s="188"/>
      <c r="S1051" s="188"/>
      <c r="T1051" s="188"/>
      <c r="U1051" s="188"/>
      <c r="V1051" s="188"/>
      <c r="W1051" s="188"/>
      <c r="X1051" s="188"/>
      <c r="Y1051" s="188"/>
      <c r="Z1051" s="188"/>
      <c r="AA1051" s="187"/>
      <c r="AB1051" s="189"/>
      <c r="AC1051" s="187"/>
      <c r="AD1051" s="25"/>
      <c r="AE1051" s="25"/>
    </row>
    <row r="1052">
      <c r="A1052" s="187"/>
      <c r="B1052" s="187"/>
      <c r="C1052" s="187"/>
      <c r="D1052" s="187"/>
      <c r="E1052" s="187"/>
      <c r="F1052" s="187"/>
      <c r="G1052" s="188"/>
      <c r="H1052" s="188"/>
      <c r="I1052" s="188"/>
      <c r="J1052" s="188"/>
      <c r="K1052" s="188"/>
      <c r="L1052" s="188"/>
      <c r="M1052" s="188"/>
      <c r="N1052" s="188"/>
      <c r="O1052" s="188"/>
      <c r="P1052" s="190"/>
      <c r="Q1052" s="188"/>
      <c r="R1052" s="188"/>
      <c r="S1052" s="188"/>
      <c r="T1052" s="188"/>
      <c r="U1052" s="188"/>
      <c r="V1052" s="188"/>
      <c r="W1052" s="188"/>
      <c r="X1052" s="188"/>
      <c r="Y1052" s="188"/>
      <c r="Z1052" s="188"/>
      <c r="AA1052" s="187"/>
      <c r="AB1052" s="189"/>
      <c r="AC1052" s="187"/>
      <c r="AD1052" s="25"/>
      <c r="AE1052" s="25"/>
    </row>
    <row r="1053">
      <c r="A1053" s="187"/>
      <c r="B1053" s="187"/>
      <c r="C1053" s="187"/>
      <c r="D1053" s="187"/>
      <c r="E1053" s="187"/>
      <c r="F1053" s="187"/>
      <c r="G1053" s="188"/>
      <c r="H1053" s="187"/>
      <c r="I1053" s="187"/>
      <c r="J1053" s="188"/>
      <c r="K1053" s="187"/>
      <c r="L1053" s="188"/>
      <c r="M1053" s="188"/>
      <c r="N1053" s="188"/>
      <c r="O1053" s="188"/>
      <c r="P1053" s="189"/>
      <c r="Q1053" s="187"/>
      <c r="R1053" s="188"/>
      <c r="S1053" s="188"/>
      <c r="T1053" s="188"/>
      <c r="U1053" s="188"/>
      <c r="V1053" s="188"/>
      <c r="W1053" s="188"/>
      <c r="X1053" s="188"/>
      <c r="Y1053" s="188"/>
      <c r="Z1053" s="188"/>
      <c r="AA1053" s="187"/>
      <c r="AB1053" s="189"/>
      <c r="AC1053" s="187"/>
      <c r="AD1053" s="25"/>
      <c r="AE1053" s="25"/>
    </row>
    <row r="1054">
      <c r="A1054" s="187"/>
      <c r="B1054" s="187"/>
      <c r="C1054" s="187"/>
      <c r="D1054" s="187"/>
      <c r="E1054" s="187"/>
      <c r="F1054" s="187"/>
      <c r="G1054" s="188"/>
      <c r="H1054" s="187"/>
      <c r="I1054" s="187"/>
      <c r="J1054" s="188"/>
      <c r="K1054" s="187"/>
      <c r="L1054" s="188"/>
      <c r="M1054" s="188"/>
      <c r="N1054" s="188"/>
      <c r="O1054" s="188"/>
      <c r="P1054" s="189"/>
      <c r="Q1054" s="187"/>
      <c r="R1054" s="188"/>
      <c r="S1054" s="188"/>
      <c r="T1054" s="188"/>
      <c r="U1054" s="188"/>
      <c r="V1054" s="188"/>
      <c r="W1054" s="188"/>
      <c r="X1054" s="188"/>
      <c r="Y1054" s="188"/>
      <c r="Z1054" s="188"/>
      <c r="AA1054" s="187"/>
      <c r="AB1054" s="189"/>
      <c r="AC1054" s="187"/>
      <c r="AD1054" s="25"/>
      <c r="AE1054" s="25"/>
    </row>
    <row r="1055">
      <c r="A1055" s="187"/>
      <c r="B1055" s="187"/>
      <c r="C1055" s="187"/>
      <c r="D1055" s="187"/>
      <c r="E1055" s="187"/>
      <c r="F1055" s="187"/>
      <c r="G1055" s="188"/>
      <c r="H1055" s="188"/>
      <c r="I1055" s="188"/>
      <c r="J1055" s="188"/>
      <c r="K1055" s="188"/>
      <c r="L1055" s="188"/>
      <c r="M1055" s="188"/>
      <c r="N1055" s="188"/>
      <c r="O1055" s="188"/>
      <c r="P1055" s="189"/>
      <c r="Q1055" s="188"/>
      <c r="R1055" s="188"/>
      <c r="S1055" s="188"/>
      <c r="T1055" s="188"/>
      <c r="U1055" s="188"/>
      <c r="V1055" s="188"/>
      <c r="W1055" s="188"/>
      <c r="X1055" s="188"/>
      <c r="Y1055" s="188"/>
      <c r="Z1055" s="188"/>
      <c r="AA1055" s="187"/>
      <c r="AB1055" s="189"/>
      <c r="AC1055" s="187"/>
      <c r="AD1055" s="25"/>
      <c r="AE1055" s="25"/>
    </row>
    <row r="1056">
      <c r="A1056" s="187"/>
      <c r="B1056" s="187"/>
      <c r="C1056" s="187"/>
      <c r="D1056" s="187"/>
      <c r="E1056" s="187"/>
      <c r="F1056" s="187"/>
      <c r="G1056" s="188"/>
      <c r="H1056" s="187"/>
      <c r="I1056" s="187"/>
      <c r="J1056" s="188"/>
      <c r="K1056" s="187"/>
      <c r="L1056" s="188"/>
      <c r="M1056" s="188"/>
      <c r="N1056" s="188"/>
      <c r="O1056" s="188"/>
      <c r="P1056" s="189"/>
      <c r="Q1056" s="187"/>
      <c r="R1056" s="188"/>
      <c r="S1056" s="188"/>
      <c r="T1056" s="188"/>
      <c r="U1056" s="188"/>
      <c r="V1056" s="188"/>
      <c r="W1056" s="188"/>
      <c r="X1056" s="188"/>
      <c r="Y1056" s="188"/>
      <c r="Z1056" s="188"/>
      <c r="AA1056" s="187"/>
      <c r="AB1056" s="189"/>
      <c r="AC1056" s="187"/>
      <c r="AD1056" s="25"/>
      <c r="AE1056" s="25"/>
    </row>
    <row r="1057">
      <c r="A1057" s="187"/>
      <c r="B1057" s="187"/>
      <c r="C1057" s="187"/>
      <c r="D1057" s="187"/>
      <c r="E1057" s="187"/>
      <c r="F1057" s="187"/>
      <c r="G1057" s="188"/>
      <c r="H1057" s="187"/>
      <c r="I1057" s="187"/>
      <c r="J1057" s="188"/>
      <c r="K1057" s="187"/>
      <c r="L1057" s="188"/>
      <c r="M1057" s="188"/>
      <c r="N1057" s="188"/>
      <c r="O1057" s="188"/>
      <c r="P1057" s="189"/>
      <c r="Q1057" s="187"/>
      <c r="R1057" s="188"/>
      <c r="S1057" s="188"/>
      <c r="T1057" s="188"/>
      <c r="U1057" s="188"/>
      <c r="V1057" s="188"/>
      <c r="W1057" s="188"/>
      <c r="X1057" s="188"/>
      <c r="Y1057" s="188"/>
      <c r="Z1057" s="188"/>
      <c r="AA1057" s="187"/>
      <c r="AB1057" s="189"/>
      <c r="AC1057" s="187"/>
      <c r="AD1057" s="25"/>
      <c r="AE1057" s="25"/>
    </row>
    <row r="1058">
      <c r="A1058" s="187"/>
      <c r="B1058" s="187"/>
      <c r="C1058" s="187"/>
      <c r="D1058" s="187"/>
      <c r="E1058" s="187"/>
      <c r="F1058" s="187"/>
      <c r="G1058" s="188"/>
      <c r="H1058" s="187"/>
      <c r="I1058" s="187"/>
      <c r="J1058" s="188"/>
      <c r="K1058" s="187"/>
      <c r="L1058" s="188"/>
      <c r="M1058" s="188"/>
      <c r="N1058" s="188"/>
      <c r="O1058" s="188"/>
      <c r="P1058" s="189"/>
      <c r="Q1058" s="187"/>
      <c r="R1058" s="188"/>
      <c r="S1058" s="188"/>
      <c r="T1058" s="188"/>
      <c r="U1058" s="188"/>
      <c r="V1058" s="188"/>
      <c r="W1058" s="188"/>
      <c r="X1058" s="188"/>
      <c r="Y1058" s="188"/>
      <c r="Z1058" s="188"/>
      <c r="AA1058" s="187"/>
      <c r="AB1058" s="189"/>
      <c r="AC1058" s="187"/>
      <c r="AD1058" s="25"/>
      <c r="AE1058" s="25"/>
    </row>
    <row r="1059">
      <c r="A1059" s="187"/>
      <c r="B1059" s="187"/>
      <c r="C1059" s="187"/>
      <c r="D1059" s="187"/>
      <c r="E1059" s="187"/>
      <c r="F1059" s="187"/>
      <c r="G1059" s="188"/>
      <c r="H1059" s="187"/>
      <c r="I1059" s="187"/>
      <c r="J1059" s="188"/>
      <c r="K1059" s="187"/>
      <c r="L1059" s="188"/>
      <c r="M1059" s="188"/>
      <c r="N1059" s="188"/>
      <c r="O1059" s="188"/>
      <c r="P1059" s="190"/>
      <c r="Q1059" s="187"/>
      <c r="R1059" s="188"/>
      <c r="S1059" s="188"/>
      <c r="T1059" s="188"/>
      <c r="U1059" s="188"/>
      <c r="V1059" s="188"/>
      <c r="W1059" s="188"/>
      <c r="X1059" s="188"/>
      <c r="Y1059" s="188"/>
      <c r="Z1059" s="188"/>
      <c r="AA1059" s="187"/>
      <c r="AB1059" s="189"/>
      <c r="AC1059" s="187"/>
      <c r="AD1059" s="25"/>
      <c r="AE1059" s="25"/>
    </row>
    <row r="1060">
      <c r="A1060" s="187"/>
      <c r="B1060" s="187"/>
      <c r="C1060" s="187"/>
      <c r="D1060" s="187"/>
      <c r="E1060" s="187"/>
      <c r="F1060" s="187"/>
      <c r="G1060" s="188"/>
      <c r="H1060" s="187"/>
      <c r="I1060" s="187"/>
      <c r="J1060" s="188"/>
      <c r="K1060" s="187"/>
      <c r="L1060" s="188"/>
      <c r="M1060" s="188"/>
      <c r="N1060" s="188"/>
      <c r="O1060" s="188"/>
      <c r="P1060" s="189"/>
      <c r="Q1060" s="187"/>
      <c r="R1060" s="188"/>
      <c r="S1060" s="188"/>
      <c r="T1060" s="188"/>
      <c r="U1060" s="188"/>
      <c r="V1060" s="188"/>
      <c r="W1060" s="188"/>
      <c r="X1060" s="188"/>
      <c r="Y1060" s="188"/>
      <c r="Z1060" s="188"/>
      <c r="AA1060" s="187"/>
      <c r="AB1060" s="189"/>
      <c r="AC1060" s="187"/>
      <c r="AD1060" s="25"/>
      <c r="AE1060" s="25"/>
    </row>
    <row r="1061">
      <c r="A1061" s="187"/>
      <c r="B1061" s="187"/>
      <c r="C1061" s="187"/>
      <c r="D1061" s="187"/>
      <c r="E1061" s="187"/>
      <c r="F1061" s="187"/>
      <c r="G1061" s="188"/>
      <c r="H1061" s="187"/>
      <c r="I1061" s="187"/>
      <c r="J1061" s="188"/>
      <c r="K1061" s="187"/>
      <c r="L1061" s="188"/>
      <c r="M1061" s="188"/>
      <c r="N1061" s="188"/>
      <c r="O1061" s="188"/>
      <c r="P1061" s="189"/>
      <c r="Q1061" s="187"/>
      <c r="R1061" s="188"/>
      <c r="S1061" s="188"/>
      <c r="T1061" s="188"/>
      <c r="U1061" s="188"/>
      <c r="V1061" s="188"/>
      <c r="W1061" s="188"/>
      <c r="X1061" s="188"/>
      <c r="Y1061" s="188"/>
      <c r="Z1061" s="188"/>
      <c r="AA1061" s="187"/>
      <c r="AB1061" s="189"/>
      <c r="AC1061" s="187"/>
      <c r="AD1061" s="25"/>
      <c r="AE1061" s="25"/>
    </row>
    <row r="1062">
      <c r="A1062" s="187"/>
      <c r="B1062" s="187"/>
      <c r="C1062" s="187"/>
      <c r="D1062" s="187"/>
      <c r="E1062" s="187"/>
      <c r="F1062" s="187"/>
      <c r="G1062" s="188"/>
      <c r="H1062" s="187"/>
      <c r="I1062" s="187"/>
      <c r="J1062" s="188"/>
      <c r="K1062" s="187"/>
      <c r="L1062" s="188"/>
      <c r="M1062" s="188"/>
      <c r="N1062" s="188"/>
      <c r="O1062" s="188"/>
      <c r="P1062" s="189"/>
      <c r="Q1062" s="187"/>
      <c r="R1062" s="188"/>
      <c r="S1062" s="188"/>
      <c r="T1062" s="188"/>
      <c r="U1062" s="188"/>
      <c r="V1062" s="188"/>
      <c r="W1062" s="188"/>
      <c r="X1062" s="188"/>
      <c r="Y1062" s="188"/>
      <c r="Z1062" s="188"/>
      <c r="AA1062" s="187"/>
      <c r="AB1062" s="189"/>
      <c r="AC1062" s="187"/>
      <c r="AD1062" s="25"/>
      <c r="AE1062" s="25"/>
    </row>
    <row r="1063">
      <c r="A1063" s="187"/>
      <c r="B1063" s="187"/>
      <c r="C1063" s="187"/>
      <c r="D1063" s="187"/>
      <c r="E1063" s="187"/>
      <c r="F1063" s="187"/>
      <c r="G1063" s="188"/>
      <c r="H1063" s="187"/>
      <c r="I1063" s="187"/>
      <c r="J1063" s="188"/>
      <c r="K1063" s="187"/>
      <c r="L1063" s="188"/>
      <c r="M1063" s="188"/>
      <c r="N1063" s="188"/>
      <c r="O1063" s="188"/>
      <c r="P1063" s="189"/>
      <c r="Q1063" s="187"/>
      <c r="R1063" s="188"/>
      <c r="S1063" s="188"/>
      <c r="T1063" s="188"/>
      <c r="U1063" s="188"/>
      <c r="V1063" s="188"/>
      <c r="W1063" s="188"/>
      <c r="X1063" s="188"/>
      <c r="Y1063" s="188"/>
      <c r="Z1063" s="188"/>
      <c r="AA1063" s="187"/>
      <c r="AB1063" s="189"/>
      <c r="AC1063" s="187"/>
      <c r="AD1063" s="25"/>
      <c r="AE1063" s="25"/>
    </row>
    <row r="1064">
      <c r="A1064" s="187"/>
      <c r="B1064" s="187"/>
      <c r="C1064" s="187"/>
      <c r="D1064" s="187"/>
      <c r="E1064" s="187"/>
      <c r="F1064" s="187"/>
      <c r="G1064" s="188"/>
      <c r="H1064" s="188"/>
      <c r="I1064" s="188"/>
      <c r="J1064" s="188"/>
      <c r="K1064" s="188"/>
      <c r="L1064" s="188"/>
      <c r="M1064" s="188"/>
      <c r="N1064" s="188"/>
      <c r="O1064" s="188"/>
      <c r="P1064" s="190"/>
      <c r="Q1064" s="188"/>
      <c r="R1064" s="188"/>
      <c r="S1064" s="188"/>
      <c r="T1064" s="188"/>
      <c r="U1064" s="188"/>
      <c r="V1064" s="188"/>
      <c r="W1064" s="188"/>
      <c r="X1064" s="188"/>
      <c r="Y1064" s="188"/>
      <c r="Z1064" s="188"/>
      <c r="AA1064" s="187"/>
      <c r="AB1064" s="189"/>
      <c r="AC1064" s="187"/>
      <c r="AD1064" s="25"/>
      <c r="AE1064" s="25"/>
    </row>
    <row r="1065">
      <c r="A1065" s="187"/>
      <c r="B1065" s="187"/>
      <c r="C1065" s="187"/>
      <c r="D1065" s="187"/>
      <c r="E1065" s="187"/>
      <c r="F1065" s="187"/>
      <c r="G1065" s="188"/>
      <c r="H1065" s="187"/>
      <c r="I1065" s="187"/>
      <c r="J1065" s="188"/>
      <c r="K1065" s="187"/>
      <c r="L1065" s="188"/>
      <c r="M1065" s="188"/>
      <c r="N1065" s="188"/>
      <c r="O1065" s="188"/>
      <c r="P1065" s="190"/>
      <c r="Q1065" s="187"/>
      <c r="R1065" s="188"/>
      <c r="S1065" s="188"/>
      <c r="T1065" s="188"/>
      <c r="U1065" s="188"/>
      <c r="V1065" s="188"/>
      <c r="W1065" s="188"/>
      <c r="X1065" s="188"/>
      <c r="Y1065" s="188"/>
      <c r="Z1065" s="188"/>
      <c r="AA1065" s="187"/>
      <c r="AB1065" s="189"/>
      <c r="AC1065" s="187"/>
      <c r="AD1065" s="25"/>
      <c r="AE1065" s="25"/>
    </row>
    <row r="1066">
      <c r="A1066" s="187"/>
      <c r="B1066" s="187"/>
      <c r="C1066" s="187"/>
      <c r="D1066" s="187"/>
      <c r="E1066" s="187"/>
      <c r="F1066" s="187"/>
      <c r="G1066" s="188"/>
      <c r="H1066" s="187"/>
      <c r="I1066" s="187"/>
      <c r="J1066" s="188"/>
      <c r="K1066" s="187"/>
      <c r="L1066" s="188"/>
      <c r="M1066" s="188"/>
      <c r="N1066" s="188"/>
      <c r="O1066" s="188"/>
      <c r="P1066" s="190"/>
      <c r="Q1066" s="187"/>
      <c r="R1066" s="188"/>
      <c r="S1066" s="188"/>
      <c r="T1066" s="188"/>
      <c r="U1066" s="188"/>
      <c r="V1066" s="188"/>
      <c r="W1066" s="188"/>
      <c r="X1066" s="188"/>
      <c r="Y1066" s="188"/>
      <c r="Z1066" s="188"/>
      <c r="AA1066" s="187"/>
      <c r="AB1066" s="189"/>
      <c r="AC1066" s="187"/>
      <c r="AD1066" s="25"/>
      <c r="AE1066" s="25"/>
    </row>
    <row r="1067">
      <c r="A1067" s="187"/>
      <c r="B1067" s="187"/>
      <c r="C1067" s="187"/>
      <c r="D1067" s="187"/>
      <c r="E1067" s="187"/>
      <c r="F1067" s="187"/>
      <c r="G1067" s="188"/>
      <c r="H1067" s="187"/>
      <c r="I1067" s="187"/>
      <c r="J1067" s="188"/>
      <c r="K1067" s="187"/>
      <c r="L1067" s="188"/>
      <c r="M1067" s="188"/>
      <c r="N1067" s="188"/>
      <c r="O1067" s="188"/>
      <c r="P1067" s="190"/>
      <c r="Q1067" s="187"/>
      <c r="R1067" s="188"/>
      <c r="S1067" s="188"/>
      <c r="T1067" s="188"/>
      <c r="U1067" s="188"/>
      <c r="V1067" s="188"/>
      <c r="W1067" s="188"/>
      <c r="X1067" s="188"/>
      <c r="Y1067" s="188"/>
      <c r="Z1067" s="188"/>
      <c r="AA1067" s="187"/>
      <c r="AB1067" s="189"/>
      <c r="AC1067" s="187"/>
      <c r="AD1067" s="25"/>
      <c r="AE1067" s="25"/>
    </row>
    <row r="1068">
      <c r="A1068" s="187"/>
      <c r="B1068" s="187"/>
      <c r="C1068" s="187"/>
      <c r="D1068" s="187"/>
      <c r="E1068" s="187"/>
      <c r="F1068" s="187"/>
      <c r="G1068" s="188"/>
      <c r="H1068" s="187"/>
      <c r="I1068" s="187"/>
      <c r="J1068" s="188"/>
      <c r="K1068" s="187"/>
      <c r="L1068" s="188"/>
      <c r="M1068" s="188"/>
      <c r="N1068" s="188"/>
      <c r="O1068" s="188"/>
      <c r="P1068" s="190"/>
      <c r="Q1068" s="187"/>
      <c r="R1068" s="188"/>
      <c r="S1068" s="188"/>
      <c r="T1068" s="188"/>
      <c r="U1068" s="188"/>
      <c r="V1068" s="188"/>
      <c r="W1068" s="188"/>
      <c r="X1068" s="188"/>
      <c r="Y1068" s="188"/>
      <c r="Z1068" s="188"/>
      <c r="AA1068" s="187"/>
      <c r="AB1068" s="189"/>
      <c r="AC1068" s="187"/>
      <c r="AD1068" s="25"/>
      <c r="AE1068" s="25"/>
    </row>
    <row r="1069">
      <c r="A1069" s="187"/>
      <c r="B1069" s="187"/>
      <c r="C1069" s="187"/>
      <c r="D1069" s="187"/>
      <c r="E1069" s="187"/>
      <c r="F1069" s="187"/>
      <c r="G1069" s="188"/>
      <c r="H1069" s="187"/>
      <c r="I1069" s="187"/>
      <c r="J1069" s="188"/>
      <c r="K1069" s="187"/>
      <c r="L1069" s="188"/>
      <c r="M1069" s="188"/>
      <c r="N1069" s="188"/>
      <c r="O1069" s="188"/>
      <c r="P1069" s="189"/>
      <c r="Q1069" s="187"/>
      <c r="R1069" s="188"/>
      <c r="S1069" s="188"/>
      <c r="T1069" s="188"/>
      <c r="U1069" s="188"/>
      <c r="V1069" s="188"/>
      <c r="W1069" s="188"/>
      <c r="X1069" s="188"/>
      <c r="Y1069" s="188"/>
      <c r="Z1069" s="188"/>
      <c r="AA1069" s="187"/>
      <c r="AB1069" s="189"/>
      <c r="AC1069" s="187"/>
      <c r="AD1069" s="25"/>
      <c r="AE1069" s="25"/>
    </row>
    <row r="1070">
      <c r="A1070" s="187"/>
      <c r="B1070" s="187"/>
      <c r="C1070" s="187"/>
      <c r="D1070" s="187"/>
      <c r="E1070" s="187"/>
      <c r="F1070" s="187"/>
      <c r="G1070" s="188"/>
      <c r="H1070" s="187"/>
      <c r="I1070" s="187"/>
      <c r="J1070" s="188"/>
      <c r="K1070" s="187"/>
      <c r="L1070" s="188"/>
      <c r="M1070" s="188"/>
      <c r="N1070" s="188"/>
      <c r="O1070" s="188"/>
      <c r="P1070" s="190"/>
      <c r="Q1070" s="187"/>
      <c r="R1070" s="188"/>
      <c r="S1070" s="188"/>
      <c r="T1070" s="188"/>
      <c r="U1070" s="188"/>
      <c r="V1070" s="188"/>
      <c r="W1070" s="188"/>
      <c r="X1070" s="188"/>
      <c r="Y1070" s="188"/>
      <c r="Z1070" s="188"/>
      <c r="AA1070" s="187"/>
      <c r="AB1070" s="189"/>
      <c r="AC1070" s="187"/>
      <c r="AD1070" s="25"/>
      <c r="AE1070" s="25"/>
    </row>
    <row r="1071">
      <c r="A1071" s="187"/>
      <c r="B1071" s="187"/>
      <c r="C1071" s="187"/>
      <c r="D1071" s="187"/>
      <c r="E1071" s="187"/>
      <c r="F1071" s="187"/>
      <c r="G1071" s="188"/>
      <c r="H1071" s="187"/>
      <c r="I1071" s="187"/>
      <c r="J1071" s="188"/>
      <c r="K1071" s="187"/>
      <c r="L1071" s="188"/>
      <c r="M1071" s="188"/>
      <c r="N1071" s="188"/>
      <c r="O1071" s="188"/>
      <c r="P1071" s="190"/>
      <c r="Q1071" s="187"/>
      <c r="R1071" s="188"/>
      <c r="S1071" s="188"/>
      <c r="T1071" s="188"/>
      <c r="U1071" s="188"/>
      <c r="V1071" s="188"/>
      <c r="W1071" s="188"/>
      <c r="X1071" s="188"/>
      <c r="Y1071" s="188"/>
      <c r="Z1071" s="188"/>
      <c r="AA1071" s="187"/>
      <c r="AB1071" s="189"/>
      <c r="AC1071" s="187"/>
      <c r="AD1071" s="25"/>
      <c r="AE1071" s="25"/>
    </row>
    <row r="1072">
      <c r="A1072" s="187"/>
      <c r="B1072" s="187"/>
      <c r="C1072" s="187"/>
      <c r="D1072" s="187"/>
      <c r="E1072" s="187"/>
      <c r="F1072" s="187"/>
      <c r="G1072" s="188"/>
      <c r="H1072" s="187"/>
      <c r="I1072" s="187"/>
      <c r="J1072" s="188"/>
      <c r="K1072" s="187"/>
      <c r="L1072" s="188"/>
      <c r="M1072" s="188"/>
      <c r="N1072" s="188"/>
      <c r="O1072" s="188"/>
      <c r="P1072" s="189"/>
      <c r="Q1072" s="187"/>
      <c r="R1072" s="188"/>
      <c r="S1072" s="188"/>
      <c r="T1072" s="188"/>
      <c r="U1072" s="188"/>
      <c r="V1072" s="188"/>
      <c r="W1072" s="188"/>
      <c r="X1072" s="188"/>
      <c r="Y1072" s="188"/>
      <c r="Z1072" s="188"/>
      <c r="AA1072" s="187"/>
      <c r="AB1072" s="189"/>
      <c r="AC1072" s="187"/>
      <c r="AD1072" s="25"/>
      <c r="AE1072" s="25"/>
    </row>
    <row r="1073">
      <c r="A1073" s="187"/>
      <c r="B1073" s="187"/>
      <c r="C1073" s="187"/>
      <c r="D1073" s="187"/>
      <c r="E1073" s="187"/>
      <c r="F1073" s="187"/>
      <c r="G1073" s="188"/>
      <c r="H1073" s="188"/>
      <c r="I1073" s="188"/>
      <c r="J1073" s="188"/>
      <c r="K1073" s="188"/>
      <c r="L1073" s="188"/>
      <c r="M1073" s="188"/>
      <c r="N1073" s="188"/>
      <c r="O1073" s="188"/>
      <c r="P1073" s="189"/>
      <c r="Q1073" s="188"/>
      <c r="R1073" s="188"/>
      <c r="S1073" s="188"/>
      <c r="T1073" s="188"/>
      <c r="U1073" s="188"/>
      <c r="V1073" s="188"/>
      <c r="W1073" s="188"/>
      <c r="X1073" s="188"/>
      <c r="Y1073" s="188"/>
      <c r="Z1073" s="188"/>
      <c r="AA1073" s="187"/>
      <c r="AB1073" s="189"/>
      <c r="AC1073" s="187"/>
      <c r="AD1073" s="25"/>
      <c r="AE1073" s="25"/>
    </row>
    <row r="1074">
      <c r="A1074" s="187"/>
      <c r="B1074" s="187"/>
      <c r="C1074" s="187"/>
      <c r="D1074" s="187"/>
      <c r="E1074" s="187"/>
      <c r="F1074" s="187"/>
      <c r="G1074" s="188"/>
      <c r="H1074" s="187"/>
      <c r="I1074" s="187"/>
      <c r="J1074" s="188"/>
      <c r="K1074" s="187"/>
      <c r="L1074" s="188"/>
      <c r="M1074" s="188"/>
      <c r="N1074" s="188"/>
      <c r="O1074" s="188"/>
      <c r="P1074" s="189"/>
      <c r="Q1074" s="187"/>
      <c r="R1074" s="188"/>
      <c r="S1074" s="188"/>
      <c r="T1074" s="188"/>
      <c r="U1074" s="188"/>
      <c r="V1074" s="188"/>
      <c r="W1074" s="188"/>
      <c r="X1074" s="188"/>
      <c r="Y1074" s="188"/>
      <c r="Z1074" s="188"/>
      <c r="AA1074" s="187"/>
      <c r="AB1074" s="189"/>
      <c r="AC1074" s="187"/>
      <c r="AD1074" s="25"/>
      <c r="AE1074" s="25"/>
    </row>
    <row r="1075">
      <c r="A1075" s="187"/>
      <c r="B1075" s="187"/>
      <c r="C1075" s="187"/>
      <c r="D1075" s="187"/>
      <c r="E1075" s="187"/>
      <c r="F1075" s="187"/>
      <c r="G1075" s="188"/>
      <c r="H1075" s="187"/>
      <c r="I1075" s="187"/>
      <c r="J1075" s="188"/>
      <c r="K1075" s="187"/>
      <c r="L1075" s="188"/>
      <c r="M1075" s="188"/>
      <c r="N1075" s="188"/>
      <c r="O1075" s="188"/>
      <c r="P1075" s="189"/>
      <c r="Q1075" s="187"/>
      <c r="R1075" s="188"/>
      <c r="S1075" s="188"/>
      <c r="T1075" s="188"/>
      <c r="U1075" s="188"/>
      <c r="V1075" s="188"/>
      <c r="W1075" s="188"/>
      <c r="X1075" s="188"/>
      <c r="Y1075" s="188"/>
      <c r="Z1075" s="188"/>
      <c r="AA1075" s="187"/>
      <c r="AB1075" s="189"/>
      <c r="AC1075" s="187"/>
      <c r="AD1075" s="25"/>
      <c r="AE1075" s="25"/>
    </row>
    <row r="1076">
      <c r="A1076" s="187"/>
      <c r="B1076" s="187"/>
      <c r="C1076" s="187"/>
      <c r="D1076" s="187"/>
      <c r="E1076" s="187"/>
      <c r="F1076" s="187"/>
      <c r="G1076" s="188"/>
      <c r="H1076" s="188"/>
      <c r="I1076" s="188"/>
      <c r="J1076" s="188"/>
      <c r="K1076" s="188"/>
      <c r="L1076" s="188"/>
      <c r="M1076" s="188"/>
      <c r="N1076" s="188"/>
      <c r="O1076" s="188"/>
      <c r="P1076" s="190"/>
      <c r="Q1076" s="188"/>
      <c r="R1076" s="188"/>
      <c r="S1076" s="188"/>
      <c r="T1076" s="188"/>
      <c r="U1076" s="188"/>
      <c r="V1076" s="188"/>
      <c r="W1076" s="188"/>
      <c r="X1076" s="188"/>
      <c r="Y1076" s="188"/>
      <c r="Z1076" s="188"/>
      <c r="AA1076" s="187"/>
      <c r="AB1076" s="189"/>
      <c r="AC1076" s="187"/>
      <c r="AD1076" s="25"/>
      <c r="AE1076" s="25"/>
    </row>
    <row r="1077">
      <c r="A1077" s="187"/>
      <c r="B1077" s="187"/>
      <c r="C1077" s="187"/>
      <c r="D1077" s="187"/>
      <c r="E1077" s="187"/>
      <c r="F1077" s="187"/>
      <c r="G1077" s="188"/>
      <c r="H1077" s="187"/>
      <c r="I1077" s="187"/>
      <c r="J1077" s="188"/>
      <c r="K1077" s="187"/>
      <c r="L1077" s="188"/>
      <c r="M1077" s="188"/>
      <c r="N1077" s="188"/>
      <c r="O1077" s="188"/>
      <c r="P1077" s="189"/>
      <c r="Q1077" s="187"/>
      <c r="R1077" s="188"/>
      <c r="S1077" s="188"/>
      <c r="T1077" s="188"/>
      <c r="U1077" s="188"/>
      <c r="V1077" s="188"/>
      <c r="W1077" s="188"/>
      <c r="X1077" s="188"/>
      <c r="Y1077" s="188"/>
      <c r="Z1077" s="188"/>
      <c r="AA1077" s="187"/>
      <c r="AB1077" s="189"/>
      <c r="AC1077" s="187"/>
      <c r="AD1077" s="25"/>
      <c r="AE1077" s="25"/>
    </row>
    <row r="1078">
      <c r="A1078" s="187"/>
      <c r="B1078" s="187"/>
      <c r="C1078" s="187"/>
      <c r="D1078" s="187"/>
      <c r="E1078" s="187"/>
      <c r="F1078" s="187"/>
      <c r="G1078" s="188"/>
      <c r="H1078" s="187"/>
      <c r="I1078" s="187"/>
      <c r="J1078" s="188"/>
      <c r="K1078" s="187"/>
      <c r="L1078" s="188"/>
      <c r="M1078" s="188"/>
      <c r="N1078" s="188"/>
      <c r="O1078" s="188"/>
      <c r="P1078" s="189"/>
      <c r="Q1078" s="187"/>
      <c r="R1078" s="188"/>
      <c r="S1078" s="188"/>
      <c r="T1078" s="188"/>
      <c r="U1078" s="188"/>
      <c r="V1078" s="188"/>
      <c r="W1078" s="188"/>
      <c r="X1078" s="188"/>
      <c r="Y1078" s="188"/>
      <c r="Z1078" s="188"/>
      <c r="AA1078" s="187"/>
      <c r="AB1078" s="189"/>
      <c r="AC1078" s="187"/>
      <c r="AD1078" s="25"/>
      <c r="AE1078" s="25"/>
    </row>
    <row r="1079">
      <c r="A1079" s="187"/>
      <c r="B1079" s="187"/>
      <c r="C1079" s="187"/>
      <c r="D1079" s="187"/>
      <c r="E1079" s="187"/>
      <c r="F1079" s="187"/>
      <c r="G1079" s="188"/>
      <c r="H1079" s="188"/>
      <c r="I1079" s="188"/>
      <c r="J1079" s="188"/>
      <c r="K1079" s="188"/>
      <c r="L1079" s="188"/>
      <c r="M1079" s="188"/>
      <c r="N1079" s="188"/>
      <c r="O1079" s="188"/>
      <c r="P1079" s="189"/>
      <c r="Q1079" s="188"/>
      <c r="R1079" s="188"/>
      <c r="S1079" s="188"/>
      <c r="T1079" s="188"/>
      <c r="U1079" s="188"/>
      <c r="V1079" s="188"/>
      <c r="W1079" s="188"/>
      <c r="X1079" s="188"/>
      <c r="Y1079" s="188"/>
      <c r="Z1079" s="188"/>
      <c r="AA1079" s="187"/>
      <c r="AB1079" s="189"/>
      <c r="AC1079" s="187"/>
      <c r="AD1079" s="25"/>
      <c r="AE1079" s="25"/>
    </row>
    <row r="1080">
      <c r="A1080" s="187"/>
      <c r="B1080" s="187"/>
      <c r="C1080" s="187"/>
      <c r="D1080" s="187"/>
      <c r="E1080" s="187"/>
      <c r="F1080" s="187"/>
      <c r="G1080" s="188"/>
      <c r="H1080" s="187"/>
      <c r="I1080" s="187"/>
      <c r="J1080" s="188"/>
      <c r="K1080" s="187"/>
      <c r="L1080" s="188"/>
      <c r="M1080" s="188"/>
      <c r="N1080" s="188"/>
      <c r="O1080" s="188"/>
      <c r="P1080" s="189"/>
      <c r="Q1080" s="187"/>
      <c r="R1080" s="188"/>
      <c r="S1080" s="188"/>
      <c r="T1080" s="188"/>
      <c r="U1080" s="188"/>
      <c r="V1080" s="188"/>
      <c r="W1080" s="188"/>
      <c r="X1080" s="188"/>
      <c r="Y1080" s="188"/>
      <c r="Z1080" s="188"/>
      <c r="AA1080" s="187"/>
      <c r="AB1080" s="189"/>
      <c r="AC1080" s="187"/>
      <c r="AD1080" s="25"/>
      <c r="AE1080" s="25"/>
    </row>
    <row r="1081">
      <c r="A1081" s="187"/>
      <c r="B1081" s="187"/>
      <c r="C1081" s="187"/>
      <c r="D1081" s="187"/>
      <c r="E1081" s="187"/>
      <c r="F1081" s="187"/>
      <c r="G1081" s="188"/>
      <c r="H1081" s="187"/>
      <c r="I1081" s="187"/>
      <c r="J1081" s="188"/>
      <c r="K1081" s="188"/>
      <c r="L1081" s="188"/>
      <c r="M1081" s="188"/>
      <c r="N1081" s="188"/>
      <c r="O1081" s="188"/>
      <c r="P1081" s="189"/>
      <c r="Q1081" s="187"/>
      <c r="R1081" s="188"/>
      <c r="S1081" s="188"/>
      <c r="T1081" s="188"/>
      <c r="U1081" s="188"/>
      <c r="V1081" s="188"/>
      <c r="W1081" s="188"/>
      <c r="X1081" s="188"/>
      <c r="Y1081" s="188"/>
      <c r="Z1081" s="188"/>
      <c r="AA1081" s="187"/>
      <c r="AB1081" s="189"/>
      <c r="AC1081" s="187"/>
      <c r="AD1081" s="25"/>
      <c r="AE1081" s="25"/>
    </row>
    <row r="1082">
      <c r="A1082" s="187"/>
      <c r="B1082" s="187"/>
      <c r="C1082" s="187"/>
      <c r="D1082" s="187"/>
      <c r="E1082" s="187"/>
      <c r="F1082" s="187"/>
      <c r="G1082" s="188"/>
      <c r="H1082" s="188"/>
      <c r="I1082" s="188"/>
      <c r="J1082" s="188"/>
      <c r="K1082" s="188"/>
      <c r="L1082" s="188"/>
      <c r="M1082" s="188"/>
      <c r="N1082" s="188"/>
      <c r="O1082" s="188"/>
      <c r="P1082" s="189"/>
      <c r="Q1082" s="188"/>
      <c r="R1082" s="188"/>
      <c r="S1082" s="188"/>
      <c r="T1082" s="188"/>
      <c r="U1082" s="188"/>
      <c r="V1082" s="188"/>
      <c r="W1082" s="188"/>
      <c r="X1082" s="188"/>
      <c r="Y1082" s="188"/>
      <c r="Z1082" s="188"/>
      <c r="AA1082" s="187"/>
      <c r="AB1082" s="189"/>
      <c r="AC1082" s="187"/>
      <c r="AD1082" s="25"/>
      <c r="AE1082" s="25"/>
    </row>
    <row r="1083">
      <c r="A1083" s="187"/>
      <c r="B1083" s="187"/>
      <c r="C1083" s="187"/>
      <c r="D1083" s="187"/>
      <c r="E1083" s="187"/>
      <c r="F1083" s="187"/>
      <c r="G1083" s="188"/>
      <c r="H1083" s="187"/>
      <c r="I1083" s="187"/>
      <c r="J1083" s="188"/>
      <c r="K1083" s="187"/>
      <c r="L1083" s="188"/>
      <c r="M1083" s="188"/>
      <c r="N1083" s="188"/>
      <c r="O1083" s="188"/>
      <c r="P1083" s="189"/>
      <c r="Q1083" s="187"/>
      <c r="R1083" s="188"/>
      <c r="S1083" s="188"/>
      <c r="T1083" s="188"/>
      <c r="U1083" s="188"/>
      <c r="V1083" s="188"/>
      <c r="W1083" s="188"/>
      <c r="X1083" s="188"/>
      <c r="Y1083" s="188"/>
      <c r="Z1083" s="188"/>
      <c r="AA1083" s="187"/>
      <c r="AB1083" s="189"/>
      <c r="AC1083" s="187"/>
      <c r="AD1083" s="25"/>
      <c r="AE1083" s="25"/>
    </row>
    <row r="1084">
      <c r="A1084" s="187"/>
      <c r="B1084" s="187"/>
      <c r="C1084" s="187"/>
      <c r="D1084" s="187"/>
      <c r="E1084" s="187"/>
      <c r="F1084" s="187"/>
      <c r="G1084" s="188"/>
      <c r="H1084" s="187"/>
      <c r="I1084" s="187"/>
      <c r="J1084" s="188"/>
      <c r="K1084" s="187"/>
      <c r="L1084" s="188"/>
      <c r="M1084" s="188"/>
      <c r="N1084" s="188"/>
      <c r="O1084" s="188"/>
      <c r="P1084" s="189"/>
      <c r="Q1084" s="187"/>
      <c r="R1084" s="188"/>
      <c r="S1084" s="188"/>
      <c r="T1084" s="188"/>
      <c r="U1084" s="188"/>
      <c r="V1084" s="188"/>
      <c r="W1084" s="188"/>
      <c r="X1084" s="188"/>
      <c r="Y1084" s="188"/>
      <c r="Z1084" s="188"/>
      <c r="AA1084" s="187"/>
      <c r="AB1084" s="189"/>
      <c r="AC1084" s="187"/>
      <c r="AD1084" s="25"/>
      <c r="AE1084" s="25"/>
    </row>
    <row r="1085">
      <c r="A1085" s="187"/>
      <c r="B1085" s="187"/>
      <c r="C1085" s="187"/>
      <c r="D1085" s="187"/>
      <c r="E1085" s="187"/>
      <c r="F1085" s="187"/>
      <c r="G1085" s="188"/>
      <c r="H1085" s="187"/>
      <c r="I1085" s="187"/>
      <c r="J1085" s="188"/>
      <c r="K1085" s="187"/>
      <c r="L1085" s="188"/>
      <c r="M1085" s="188"/>
      <c r="N1085" s="188"/>
      <c r="O1085" s="188"/>
      <c r="P1085" s="189"/>
      <c r="Q1085" s="187"/>
      <c r="R1085" s="188"/>
      <c r="S1085" s="188"/>
      <c r="T1085" s="188"/>
      <c r="U1085" s="188"/>
      <c r="V1085" s="188"/>
      <c r="W1085" s="188"/>
      <c r="X1085" s="188"/>
      <c r="Y1085" s="188"/>
      <c r="Z1085" s="188"/>
      <c r="AA1085" s="187"/>
      <c r="AB1085" s="189"/>
      <c r="AC1085" s="187"/>
      <c r="AD1085" s="25"/>
      <c r="AE1085" s="25"/>
    </row>
    <row r="1086">
      <c r="A1086" s="187"/>
      <c r="B1086" s="187"/>
      <c r="C1086" s="187"/>
      <c r="D1086" s="187"/>
      <c r="E1086" s="187"/>
      <c r="F1086" s="187"/>
      <c r="G1086" s="188"/>
      <c r="H1086" s="187"/>
      <c r="I1086" s="187"/>
      <c r="J1086" s="188"/>
      <c r="K1086" s="187"/>
      <c r="L1086" s="188"/>
      <c r="M1086" s="188"/>
      <c r="N1086" s="188"/>
      <c r="O1086" s="188"/>
      <c r="P1086" s="189"/>
      <c r="Q1086" s="187"/>
      <c r="R1086" s="188"/>
      <c r="S1086" s="188"/>
      <c r="T1086" s="188"/>
      <c r="U1086" s="188"/>
      <c r="V1086" s="188"/>
      <c r="W1086" s="188"/>
      <c r="X1086" s="188"/>
      <c r="Y1086" s="188"/>
      <c r="Z1086" s="188"/>
      <c r="AA1086" s="187"/>
      <c r="AB1086" s="189"/>
      <c r="AC1086" s="187"/>
      <c r="AD1086" s="25"/>
      <c r="AE1086" s="25"/>
    </row>
    <row r="1087">
      <c r="A1087" s="187"/>
      <c r="B1087" s="187"/>
      <c r="C1087" s="187"/>
      <c r="D1087" s="187"/>
      <c r="E1087" s="187"/>
      <c r="F1087" s="187"/>
      <c r="G1087" s="188"/>
      <c r="H1087" s="187"/>
      <c r="I1087" s="187"/>
      <c r="J1087" s="188"/>
      <c r="K1087" s="187"/>
      <c r="L1087" s="188"/>
      <c r="M1087" s="188"/>
      <c r="N1087" s="188"/>
      <c r="O1087" s="188"/>
      <c r="P1087" s="189"/>
      <c r="Q1087" s="187"/>
      <c r="R1087" s="188"/>
      <c r="S1087" s="188"/>
      <c r="T1087" s="188"/>
      <c r="U1087" s="188"/>
      <c r="V1087" s="188"/>
      <c r="W1087" s="188"/>
      <c r="X1087" s="188"/>
      <c r="Y1087" s="188"/>
      <c r="Z1087" s="188"/>
      <c r="AA1087" s="187"/>
      <c r="AB1087" s="189"/>
      <c r="AC1087" s="187"/>
      <c r="AD1087" s="25"/>
      <c r="AE1087" s="25"/>
    </row>
    <row r="1088">
      <c r="A1088" s="187"/>
      <c r="B1088" s="187"/>
      <c r="C1088" s="187"/>
      <c r="D1088" s="187"/>
      <c r="E1088" s="187"/>
      <c r="F1088" s="187"/>
      <c r="G1088" s="188"/>
      <c r="H1088" s="187"/>
      <c r="I1088" s="187"/>
      <c r="J1088" s="188"/>
      <c r="K1088" s="187"/>
      <c r="L1088" s="188"/>
      <c r="M1088" s="188"/>
      <c r="N1088" s="188"/>
      <c r="O1088" s="188"/>
      <c r="P1088" s="189"/>
      <c r="Q1088" s="187"/>
      <c r="R1088" s="188"/>
      <c r="S1088" s="188"/>
      <c r="T1088" s="188"/>
      <c r="U1088" s="188"/>
      <c r="V1088" s="188"/>
      <c r="W1088" s="188"/>
      <c r="X1088" s="188"/>
      <c r="Y1088" s="188"/>
      <c r="Z1088" s="188"/>
      <c r="AA1088" s="187"/>
      <c r="AB1088" s="189"/>
      <c r="AC1088" s="187"/>
      <c r="AD1088" s="25"/>
      <c r="AE1088" s="25"/>
    </row>
    <row r="1089">
      <c r="A1089" s="187"/>
      <c r="B1089" s="187"/>
      <c r="C1089" s="187"/>
      <c r="D1089" s="187"/>
      <c r="E1089" s="187"/>
      <c r="F1089" s="187"/>
      <c r="G1089" s="188"/>
      <c r="H1089" s="188"/>
      <c r="I1089" s="188"/>
      <c r="J1089" s="188"/>
      <c r="K1089" s="188"/>
      <c r="L1089" s="188"/>
      <c r="M1089" s="188"/>
      <c r="N1089" s="188"/>
      <c r="O1089" s="188"/>
      <c r="P1089" s="189"/>
      <c r="Q1089" s="188"/>
      <c r="R1089" s="188"/>
      <c r="S1089" s="188"/>
      <c r="T1089" s="188"/>
      <c r="U1089" s="188"/>
      <c r="V1089" s="188"/>
      <c r="W1089" s="188"/>
      <c r="X1089" s="188"/>
      <c r="Y1089" s="188"/>
      <c r="Z1089" s="188"/>
      <c r="AA1089" s="187"/>
      <c r="AB1089" s="189"/>
      <c r="AC1089" s="187"/>
      <c r="AD1089" s="25"/>
      <c r="AE1089" s="25"/>
    </row>
    <row r="1090">
      <c r="A1090" s="187"/>
      <c r="B1090" s="187"/>
      <c r="C1090" s="187"/>
      <c r="D1090" s="187"/>
      <c r="E1090" s="187"/>
      <c r="F1090" s="187"/>
      <c r="G1090" s="188"/>
      <c r="H1090" s="188"/>
      <c r="I1090" s="188"/>
      <c r="J1090" s="188"/>
      <c r="K1090" s="188"/>
      <c r="L1090" s="188"/>
      <c r="M1090" s="188"/>
      <c r="N1090" s="188"/>
      <c r="O1090" s="188"/>
      <c r="P1090" s="189"/>
      <c r="Q1090" s="188"/>
      <c r="R1090" s="188"/>
      <c r="S1090" s="188"/>
      <c r="T1090" s="188"/>
      <c r="U1090" s="188"/>
      <c r="V1090" s="188"/>
      <c r="W1090" s="188"/>
      <c r="X1090" s="188"/>
      <c r="Y1090" s="188"/>
      <c r="Z1090" s="188"/>
      <c r="AA1090" s="187"/>
      <c r="AB1090" s="189"/>
      <c r="AC1090" s="187"/>
      <c r="AD1090" s="25"/>
      <c r="AE1090" s="25"/>
    </row>
    <row r="1091">
      <c r="A1091" s="187"/>
      <c r="B1091" s="187"/>
      <c r="C1091" s="187"/>
      <c r="D1091" s="187"/>
      <c r="E1091" s="187"/>
      <c r="F1091" s="187"/>
      <c r="G1091" s="188"/>
      <c r="H1091" s="188"/>
      <c r="I1091" s="188"/>
      <c r="J1091" s="188"/>
      <c r="K1091" s="188"/>
      <c r="L1091" s="188"/>
      <c r="M1091" s="188"/>
      <c r="N1091" s="188"/>
      <c r="O1091" s="188"/>
      <c r="P1091" s="189"/>
      <c r="Q1091" s="188"/>
      <c r="R1091" s="188"/>
      <c r="S1091" s="188"/>
      <c r="T1091" s="188"/>
      <c r="U1091" s="188"/>
      <c r="V1091" s="188"/>
      <c r="W1091" s="188"/>
      <c r="X1091" s="188"/>
      <c r="Y1091" s="188"/>
      <c r="Z1091" s="188"/>
      <c r="AA1091" s="187"/>
      <c r="AB1091" s="189"/>
      <c r="AC1091" s="187"/>
      <c r="AD1091" s="25"/>
      <c r="AE1091" s="25"/>
    </row>
    <row r="1092">
      <c r="A1092" s="187"/>
      <c r="B1092" s="187"/>
      <c r="C1092" s="187"/>
      <c r="D1092" s="187"/>
      <c r="E1092" s="187"/>
      <c r="F1092" s="187"/>
      <c r="G1092" s="188"/>
      <c r="H1092" s="188"/>
      <c r="I1092" s="188"/>
      <c r="J1092" s="188"/>
      <c r="K1092" s="188"/>
      <c r="L1092" s="188"/>
      <c r="M1092" s="188"/>
      <c r="N1092" s="188"/>
      <c r="O1092" s="188"/>
      <c r="P1092" s="189"/>
      <c r="Q1092" s="188"/>
      <c r="R1092" s="188"/>
      <c r="S1092" s="188"/>
      <c r="T1092" s="188"/>
      <c r="U1092" s="188"/>
      <c r="V1092" s="188"/>
      <c r="W1092" s="188"/>
      <c r="X1092" s="188"/>
      <c r="Y1092" s="188"/>
      <c r="Z1092" s="188"/>
      <c r="AA1092" s="187"/>
      <c r="AB1092" s="189"/>
      <c r="AC1092" s="187"/>
      <c r="AD1092" s="25"/>
      <c r="AE1092" s="25"/>
    </row>
    <row r="1093">
      <c r="A1093" s="187"/>
      <c r="B1093" s="187"/>
      <c r="C1093" s="187"/>
      <c r="D1093" s="187"/>
      <c r="E1093" s="187"/>
      <c r="F1093" s="187"/>
      <c r="G1093" s="188"/>
      <c r="H1093" s="188"/>
      <c r="I1093" s="188"/>
      <c r="J1093" s="188"/>
      <c r="K1093" s="188"/>
      <c r="L1093" s="188"/>
      <c r="M1093" s="188"/>
      <c r="N1093" s="188"/>
      <c r="O1093" s="188"/>
      <c r="P1093" s="189"/>
      <c r="Q1093" s="188"/>
      <c r="R1093" s="188"/>
      <c r="S1093" s="188"/>
      <c r="T1093" s="188"/>
      <c r="U1093" s="188"/>
      <c r="V1093" s="188"/>
      <c r="W1093" s="188"/>
      <c r="X1093" s="188"/>
      <c r="Y1093" s="188"/>
      <c r="Z1093" s="188"/>
      <c r="AA1093" s="187"/>
      <c r="AB1093" s="189"/>
      <c r="AC1093" s="187"/>
      <c r="AD1093" s="25"/>
      <c r="AE1093" s="25"/>
    </row>
    <row r="1094">
      <c r="A1094" s="187"/>
      <c r="B1094" s="187"/>
      <c r="C1094" s="187"/>
      <c r="D1094" s="187"/>
      <c r="E1094" s="187"/>
      <c r="F1094" s="187"/>
      <c r="G1094" s="188"/>
      <c r="H1094" s="188"/>
      <c r="I1094" s="188"/>
      <c r="J1094" s="188"/>
      <c r="K1094" s="188"/>
      <c r="L1094" s="188"/>
      <c r="M1094" s="188"/>
      <c r="N1094" s="188"/>
      <c r="O1094" s="188"/>
      <c r="P1094" s="189"/>
      <c r="Q1094" s="188"/>
      <c r="R1094" s="188"/>
      <c r="S1094" s="188"/>
      <c r="T1094" s="188"/>
      <c r="U1094" s="188"/>
      <c r="V1094" s="188"/>
      <c r="W1094" s="188"/>
      <c r="X1094" s="188"/>
      <c r="Y1094" s="188"/>
      <c r="Z1094" s="188"/>
      <c r="AA1094" s="187"/>
      <c r="AB1094" s="189"/>
      <c r="AC1094" s="187"/>
      <c r="AD1094" s="25"/>
      <c r="AE1094" s="25"/>
    </row>
    <row r="1095">
      <c r="A1095" s="187"/>
      <c r="B1095" s="187"/>
      <c r="C1095" s="187"/>
      <c r="D1095" s="187"/>
      <c r="E1095" s="187"/>
      <c r="F1095" s="187"/>
      <c r="G1095" s="188"/>
      <c r="H1095" s="188"/>
      <c r="I1095" s="188"/>
      <c r="J1095" s="188"/>
      <c r="K1095" s="188"/>
      <c r="L1095" s="188"/>
      <c r="M1095" s="188"/>
      <c r="N1095" s="188"/>
      <c r="O1095" s="188"/>
      <c r="P1095" s="189"/>
      <c r="Q1095" s="188"/>
      <c r="R1095" s="188"/>
      <c r="S1095" s="188"/>
      <c r="T1095" s="188"/>
      <c r="U1095" s="188"/>
      <c r="V1095" s="188"/>
      <c r="W1095" s="188"/>
      <c r="X1095" s="188"/>
      <c r="Y1095" s="188"/>
      <c r="Z1095" s="188"/>
      <c r="AA1095" s="187"/>
      <c r="AB1095" s="189"/>
      <c r="AC1095" s="187"/>
      <c r="AD1095" s="25"/>
      <c r="AE1095" s="25"/>
    </row>
    <row r="1096">
      <c r="A1096" s="187"/>
      <c r="B1096" s="187"/>
      <c r="C1096" s="187"/>
      <c r="D1096" s="187"/>
      <c r="E1096" s="187"/>
      <c r="F1096" s="187"/>
      <c r="G1096" s="188"/>
      <c r="H1096" s="188"/>
      <c r="I1096" s="188"/>
      <c r="J1096" s="188"/>
      <c r="K1096" s="188"/>
      <c r="L1096" s="188"/>
      <c r="M1096" s="188"/>
      <c r="N1096" s="188"/>
      <c r="O1096" s="188"/>
      <c r="P1096" s="189"/>
      <c r="Q1096" s="188"/>
      <c r="R1096" s="188"/>
      <c r="S1096" s="188"/>
      <c r="T1096" s="188"/>
      <c r="U1096" s="188"/>
      <c r="V1096" s="188"/>
      <c r="W1096" s="188"/>
      <c r="X1096" s="188"/>
      <c r="Y1096" s="188"/>
      <c r="Z1096" s="188"/>
      <c r="AA1096" s="187"/>
      <c r="AB1096" s="189"/>
      <c r="AC1096" s="187"/>
      <c r="AD1096" s="25"/>
      <c r="AE1096" s="25"/>
    </row>
    <row r="1097">
      <c r="A1097" s="187"/>
      <c r="B1097" s="187"/>
      <c r="C1097" s="187"/>
      <c r="D1097" s="187"/>
      <c r="E1097" s="187"/>
      <c r="F1097" s="187"/>
      <c r="G1097" s="188"/>
      <c r="H1097" s="188"/>
      <c r="I1097" s="188"/>
      <c r="J1097" s="188"/>
      <c r="K1097" s="188"/>
      <c r="L1097" s="188"/>
      <c r="M1097" s="188"/>
      <c r="N1097" s="188"/>
      <c r="O1097" s="188"/>
      <c r="P1097" s="189"/>
      <c r="Q1097" s="188"/>
      <c r="R1097" s="188"/>
      <c r="S1097" s="188"/>
      <c r="T1097" s="188"/>
      <c r="U1097" s="188"/>
      <c r="V1097" s="188"/>
      <c r="W1097" s="188"/>
      <c r="X1097" s="188"/>
      <c r="Y1097" s="188"/>
      <c r="Z1097" s="188"/>
      <c r="AA1097" s="187"/>
      <c r="AB1097" s="189"/>
      <c r="AC1097" s="187"/>
      <c r="AD1097" s="25"/>
      <c r="AE1097" s="25"/>
    </row>
    <row r="1098">
      <c r="A1098" s="187"/>
      <c r="B1098" s="187"/>
      <c r="C1098" s="187"/>
      <c r="D1098" s="187"/>
      <c r="E1098" s="187"/>
      <c r="F1098" s="187"/>
      <c r="G1098" s="188"/>
      <c r="H1098" s="188"/>
      <c r="I1098" s="188"/>
      <c r="J1098" s="188"/>
      <c r="K1098" s="188"/>
      <c r="L1098" s="188"/>
      <c r="M1098" s="188"/>
      <c r="N1098" s="188"/>
      <c r="O1098" s="188"/>
      <c r="P1098" s="189"/>
      <c r="Q1098" s="188"/>
      <c r="R1098" s="188"/>
      <c r="S1098" s="188"/>
      <c r="T1098" s="188"/>
      <c r="U1098" s="188"/>
      <c r="V1098" s="188"/>
      <c r="W1098" s="188"/>
      <c r="X1098" s="188"/>
      <c r="Y1098" s="188"/>
      <c r="Z1098" s="188"/>
      <c r="AA1098" s="187"/>
      <c r="AB1098" s="189"/>
      <c r="AC1098" s="187"/>
      <c r="AD1098" s="25"/>
      <c r="AE1098" s="25"/>
    </row>
    <row r="1099">
      <c r="A1099" s="187"/>
      <c r="B1099" s="187"/>
      <c r="C1099" s="187"/>
      <c r="D1099" s="187"/>
      <c r="E1099" s="187"/>
      <c r="F1099" s="187"/>
      <c r="G1099" s="188"/>
      <c r="H1099" s="188"/>
      <c r="I1099" s="188"/>
      <c r="J1099" s="188"/>
      <c r="K1099" s="188"/>
      <c r="L1099" s="188"/>
      <c r="M1099" s="188"/>
      <c r="N1099" s="188"/>
      <c r="O1099" s="188"/>
      <c r="P1099" s="189"/>
      <c r="Q1099" s="188"/>
      <c r="R1099" s="188"/>
      <c r="S1099" s="188"/>
      <c r="T1099" s="188"/>
      <c r="U1099" s="188"/>
      <c r="V1099" s="188"/>
      <c r="W1099" s="188"/>
      <c r="X1099" s="188"/>
      <c r="Y1099" s="188"/>
      <c r="Z1099" s="188"/>
      <c r="AA1099" s="187"/>
      <c r="AB1099" s="189"/>
      <c r="AC1099" s="187"/>
      <c r="AD1099" s="25"/>
      <c r="AE1099" s="25"/>
    </row>
    <row r="1100">
      <c r="A1100" s="187"/>
      <c r="B1100" s="187"/>
      <c r="C1100" s="187"/>
      <c r="D1100" s="187"/>
      <c r="E1100" s="187"/>
      <c r="F1100" s="187"/>
      <c r="G1100" s="188"/>
      <c r="H1100" s="188"/>
      <c r="I1100" s="188"/>
      <c r="J1100" s="188"/>
      <c r="K1100" s="188"/>
      <c r="L1100" s="188"/>
      <c r="M1100" s="188"/>
      <c r="N1100" s="188"/>
      <c r="O1100" s="188"/>
      <c r="P1100" s="189"/>
      <c r="Q1100" s="188"/>
      <c r="R1100" s="188"/>
      <c r="S1100" s="188"/>
      <c r="T1100" s="188"/>
      <c r="U1100" s="188"/>
      <c r="V1100" s="188"/>
      <c r="W1100" s="188"/>
      <c r="X1100" s="188"/>
      <c r="Y1100" s="188"/>
      <c r="Z1100" s="188"/>
      <c r="AA1100" s="187"/>
      <c r="AB1100" s="189"/>
      <c r="AC1100" s="187"/>
      <c r="AD1100" s="25"/>
      <c r="AE1100" s="25"/>
    </row>
    <row r="1101">
      <c r="A1101" s="187"/>
      <c r="B1101" s="187"/>
      <c r="C1101" s="187"/>
      <c r="D1101" s="187"/>
      <c r="E1101" s="187"/>
      <c r="F1101" s="187"/>
      <c r="G1101" s="188"/>
      <c r="H1101" s="187"/>
      <c r="I1101" s="188"/>
      <c r="J1101" s="188"/>
      <c r="K1101" s="188"/>
      <c r="L1101" s="187"/>
      <c r="M1101" s="188"/>
      <c r="N1101" s="188"/>
      <c r="O1101" s="188"/>
      <c r="P1101" s="189"/>
      <c r="Q1101" s="187"/>
      <c r="R1101" s="188"/>
      <c r="S1101" s="188"/>
      <c r="T1101" s="188"/>
      <c r="U1101" s="188"/>
      <c r="V1101" s="188"/>
      <c r="W1101" s="188"/>
      <c r="X1101" s="188"/>
      <c r="Y1101" s="188"/>
      <c r="Z1101" s="188"/>
      <c r="AA1101" s="187"/>
      <c r="AB1101" s="189"/>
      <c r="AC1101" s="187"/>
      <c r="AD1101" s="25"/>
      <c r="AE1101" s="25"/>
    </row>
    <row r="1102">
      <c r="A1102" s="187"/>
      <c r="B1102" s="187"/>
      <c r="C1102" s="187"/>
      <c r="D1102" s="187"/>
      <c r="E1102" s="187"/>
      <c r="F1102" s="187"/>
      <c r="G1102" s="188"/>
      <c r="H1102" s="188"/>
      <c r="I1102" s="188"/>
      <c r="J1102" s="188"/>
      <c r="K1102" s="188"/>
      <c r="L1102" s="188"/>
      <c r="M1102" s="188"/>
      <c r="N1102" s="188"/>
      <c r="O1102" s="188"/>
      <c r="P1102" s="189"/>
      <c r="Q1102" s="188"/>
      <c r="R1102" s="188"/>
      <c r="S1102" s="188"/>
      <c r="T1102" s="188"/>
      <c r="U1102" s="188"/>
      <c r="V1102" s="188"/>
      <c r="W1102" s="188"/>
      <c r="X1102" s="188"/>
      <c r="Y1102" s="188"/>
      <c r="Z1102" s="188"/>
      <c r="AA1102" s="187"/>
      <c r="AB1102" s="189"/>
      <c r="AC1102" s="187"/>
      <c r="AD1102" s="25"/>
      <c r="AE1102" s="25"/>
    </row>
    <row r="1103">
      <c r="A1103" s="187"/>
      <c r="B1103" s="187"/>
      <c r="C1103" s="187"/>
      <c r="D1103" s="187"/>
      <c r="E1103" s="187"/>
      <c r="F1103" s="187"/>
      <c r="G1103" s="188"/>
      <c r="H1103" s="188"/>
      <c r="I1103" s="188"/>
      <c r="J1103" s="188"/>
      <c r="K1103" s="188"/>
      <c r="L1103" s="188"/>
      <c r="M1103" s="188"/>
      <c r="N1103" s="188"/>
      <c r="O1103" s="188"/>
      <c r="P1103" s="189"/>
      <c r="Q1103" s="188"/>
      <c r="R1103" s="188"/>
      <c r="S1103" s="188"/>
      <c r="T1103" s="188"/>
      <c r="U1103" s="188"/>
      <c r="V1103" s="188"/>
      <c r="W1103" s="188"/>
      <c r="X1103" s="188"/>
      <c r="Y1103" s="188"/>
      <c r="Z1103" s="188"/>
      <c r="AA1103" s="187"/>
      <c r="AB1103" s="189"/>
      <c r="AC1103" s="187"/>
      <c r="AD1103" s="25"/>
      <c r="AE1103" s="25"/>
    </row>
    <row r="1104">
      <c r="A1104" s="187"/>
      <c r="B1104" s="187"/>
      <c r="C1104" s="187"/>
      <c r="D1104" s="187"/>
      <c r="E1104" s="187"/>
      <c r="F1104" s="187"/>
      <c r="G1104" s="188"/>
      <c r="H1104" s="187"/>
      <c r="I1104" s="188"/>
      <c r="J1104" s="188"/>
      <c r="K1104" s="188"/>
      <c r="L1104" s="187"/>
      <c r="M1104" s="188"/>
      <c r="N1104" s="188"/>
      <c r="O1104" s="188"/>
      <c r="P1104" s="189"/>
      <c r="Q1104" s="187"/>
      <c r="R1104" s="188"/>
      <c r="S1104" s="188"/>
      <c r="T1104" s="188"/>
      <c r="U1104" s="188"/>
      <c r="V1104" s="188"/>
      <c r="W1104" s="188"/>
      <c r="X1104" s="188"/>
      <c r="Y1104" s="188"/>
      <c r="Z1104" s="188"/>
      <c r="AA1104" s="187"/>
      <c r="AB1104" s="189"/>
      <c r="AC1104" s="187"/>
      <c r="AD1104" s="25"/>
      <c r="AE1104" s="25"/>
    </row>
    <row r="1105">
      <c r="A1105" s="187"/>
      <c r="B1105" s="187"/>
      <c r="C1105" s="187"/>
      <c r="D1105" s="187"/>
      <c r="E1105" s="187"/>
      <c r="F1105" s="187"/>
      <c r="G1105" s="188"/>
      <c r="H1105" s="187"/>
      <c r="I1105" s="188"/>
      <c r="J1105" s="188"/>
      <c r="K1105" s="188"/>
      <c r="L1105" s="187"/>
      <c r="M1105" s="188"/>
      <c r="N1105" s="188"/>
      <c r="O1105" s="188"/>
      <c r="P1105" s="189"/>
      <c r="Q1105" s="187"/>
      <c r="R1105" s="188"/>
      <c r="S1105" s="188"/>
      <c r="T1105" s="188"/>
      <c r="U1105" s="188"/>
      <c r="V1105" s="188"/>
      <c r="W1105" s="188"/>
      <c r="X1105" s="188"/>
      <c r="Y1105" s="188"/>
      <c r="Z1105" s="188"/>
      <c r="AA1105" s="187"/>
      <c r="AB1105" s="189"/>
      <c r="AC1105" s="187"/>
      <c r="AD1105" s="25"/>
      <c r="AE1105" s="25"/>
    </row>
    <row r="1106">
      <c r="A1106" s="187"/>
      <c r="B1106" s="187"/>
      <c r="C1106" s="187"/>
      <c r="D1106" s="187"/>
      <c r="E1106" s="187"/>
      <c r="F1106" s="187"/>
      <c r="G1106" s="188"/>
      <c r="H1106" s="188"/>
      <c r="I1106" s="188"/>
      <c r="J1106" s="188"/>
      <c r="K1106" s="188"/>
      <c r="L1106" s="188"/>
      <c r="M1106" s="188"/>
      <c r="N1106" s="188"/>
      <c r="O1106" s="188"/>
      <c r="P1106" s="189"/>
      <c r="Q1106" s="188"/>
      <c r="R1106" s="188"/>
      <c r="S1106" s="188"/>
      <c r="T1106" s="188"/>
      <c r="U1106" s="188"/>
      <c r="V1106" s="188"/>
      <c r="W1106" s="188"/>
      <c r="X1106" s="188"/>
      <c r="Y1106" s="188"/>
      <c r="Z1106" s="188"/>
      <c r="AA1106" s="187"/>
      <c r="AB1106" s="189"/>
      <c r="AC1106" s="187"/>
      <c r="AD1106" s="25"/>
      <c r="AE1106" s="25"/>
    </row>
    <row r="1107">
      <c r="A1107" s="187"/>
      <c r="B1107" s="187"/>
      <c r="C1107" s="187"/>
      <c r="D1107" s="187"/>
      <c r="E1107" s="187"/>
      <c r="F1107" s="187"/>
      <c r="G1107" s="188"/>
      <c r="H1107" s="187"/>
      <c r="I1107" s="188"/>
      <c r="J1107" s="188"/>
      <c r="K1107" s="188"/>
      <c r="L1107" s="187"/>
      <c r="M1107" s="188"/>
      <c r="N1107" s="188"/>
      <c r="O1107" s="188"/>
      <c r="P1107" s="189"/>
      <c r="Q1107" s="187"/>
      <c r="R1107" s="188"/>
      <c r="S1107" s="188"/>
      <c r="T1107" s="188"/>
      <c r="U1107" s="188"/>
      <c r="V1107" s="188"/>
      <c r="W1107" s="188"/>
      <c r="X1107" s="188"/>
      <c r="Y1107" s="188"/>
      <c r="Z1107" s="188"/>
      <c r="AA1107" s="187"/>
      <c r="AB1107" s="189"/>
      <c r="AC1107" s="187"/>
      <c r="AD1107" s="25"/>
      <c r="AE1107" s="25"/>
    </row>
    <row r="1108">
      <c r="A1108" s="187"/>
      <c r="B1108" s="187"/>
      <c r="C1108" s="187"/>
      <c r="D1108" s="187"/>
      <c r="E1108" s="187"/>
      <c r="F1108" s="187"/>
      <c r="G1108" s="188"/>
      <c r="H1108" s="187"/>
      <c r="I1108" s="188"/>
      <c r="J1108" s="188"/>
      <c r="K1108" s="188"/>
      <c r="L1108" s="187"/>
      <c r="M1108" s="188"/>
      <c r="N1108" s="188"/>
      <c r="O1108" s="188"/>
      <c r="P1108" s="189"/>
      <c r="Q1108" s="187"/>
      <c r="R1108" s="188"/>
      <c r="S1108" s="188"/>
      <c r="T1108" s="188"/>
      <c r="U1108" s="188"/>
      <c r="V1108" s="188"/>
      <c r="W1108" s="188"/>
      <c r="X1108" s="188"/>
      <c r="Y1108" s="188"/>
      <c r="Z1108" s="188"/>
      <c r="AA1108" s="187"/>
      <c r="AB1108" s="189"/>
      <c r="AC1108" s="187"/>
      <c r="AD1108" s="25"/>
      <c r="AE1108" s="25"/>
    </row>
    <row r="1109">
      <c r="A1109" s="187"/>
      <c r="B1109" s="187"/>
      <c r="C1109" s="187"/>
      <c r="D1109" s="187"/>
      <c r="E1109" s="187"/>
      <c r="F1109" s="187"/>
      <c r="G1109" s="188"/>
      <c r="H1109" s="187"/>
      <c r="I1109" s="188"/>
      <c r="J1109" s="188"/>
      <c r="K1109" s="188"/>
      <c r="L1109" s="187"/>
      <c r="M1109" s="188"/>
      <c r="N1109" s="188"/>
      <c r="O1109" s="188"/>
      <c r="P1109" s="189"/>
      <c r="Q1109" s="187"/>
      <c r="R1109" s="188"/>
      <c r="S1109" s="188"/>
      <c r="T1109" s="188"/>
      <c r="U1109" s="188"/>
      <c r="V1109" s="188"/>
      <c r="W1109" s="188"/>
      <c r="X1109" s="188"/>
      <c r="Y1109" s="188"/>
      <c r="Z1109" s="188"/>
      <c r="AA1109" s="187"/>
      <c r="AB1109" s="189"/>
      <c r="AC1109" s="187"/>
      <c r="AD1109" s="25"/>
      <c r="AE1109" s="25"/>
    </row>
    <row r="1110">
      <c r="A1110" s="187"/>
      <c r="B1110" s="187"/>
      <c r="C1110" s="187"/>
      <c r="D1110" s="187"/>
      <c r="E1110" s="187"/>
      <c r="F1110" s="187"/>
      <c r="G1110" s="188"/>
      <c r="H1110" s="187"/>
      <c r="I1110" s="188"/>
      <c r="J1110" s="188"/>
      <c r="K1110" s="188"/>
      <c r="L1110" s="187"/>
      <c r="M1110" s="188"/>
      <c r="N1110" s="188"/>
      <c r="O1110" s="188"/>
      <c r="P1110" s="189"/>
      <c r="Q1110" s="187"/>
      <c r="R1110" s="188"/>
      <c r="S1110" s="188"/>
      <c r="T1110" s="188"/>
      <c r="U1110" s="188"/>
      <c r="V1110" s="188"/>
      <c r="W1110" s="188"/>
      <c r="X1110" s="188"/>
      <c r="Y1110" s="188"/>
      <c r="Z1110" s="188"/>
      <c r="AA1110" s="187"/>
      <c r="AB1110" s="189"/>
      <c r="AC1110" s="187"/>
      <c r="AD1110" s="25"/>
      <c r="AE1110" s="25"/>
    </row>
    <row r="1111">
      <c r="A1111" s="187"/>
      <c r="B1111" s="187"/>
      <c r="C1111" s="187"/>
      <c r="D1111" s="187"/>
      <c r="E1111" s="187"/>
      <c r="F1111" s="187"/>
      <c r="G1111" s="188"/>
      <c r="H1111" s="187"/>
      <c r="I1111" s="188"/>
      <c r="J1111" s="188"/>
      <c r="K1111" s="188"/>
      <c r="L1111" s="187"/>
      <c r="M1111" s="188"/>
      <c r="N1111" s="188"/>
      <c r="O1111" s="188"/>
      <c r="P1111" s="189"/>
      <c r="Q1111" s="187"/>
      <c r="R1111" s="188"/>
      <c r="S1111" s="188"/>
      <c r="T1111" s="188"/>
      <c r="U1111" s="188"/>
      <c r="V1111" s="188"/>
      <c r="W1111" s="188"/>
      <c r="X1111" s="188"/>
      <c r="Y1111" s="188"/>
      <c r="Z1111" s="188"/>
      <c r="AA1111" s="187"/>
      <c r="AB1111" s="189"/>
      <c r="AC1111" s="187"/>
      <c r="AD1111" s="25"/>
      <c r="AE1111" s="25"/>
    </row>
    <row r="1112">
      <c r="A1112" s="187"/>
      <c r="B1112" s="187"/>
      <c r="C1112" s="187"/>
      <c r="D1112" s="187"/>
      <c r="E1112" s="187"/>
      <c r="F1112" s="187"/>
      <c r="G1112" s="188"/>
      <c r="H1112" s="187"/>
      <c r="I1112" s="188"/>
      <c r="J1112" s="188"/>
      <c r="K1112" s="188"/>
      <c r="L1112" s="187"/>
      <c r="M1112" s="188"/>
      <c r="N1112" s="188"/>
      <c r="O1112" s="188"/>
      <c r="P1112" s="189"/>
      <c r="Q1112" s="187"/>
      <c r="R1112" s="188"/>
      <c r="S1112" s="188"/>
      <c r="T1112" s="188"/>
      <c r="U1112" s="188"/>
      <c r="V1112" s="188"/>
      <c r="W1112" s="188"/>
      <c r="X1112" s="188"/>
      <c r="Y1112" s="188"/>
      <c r="Z1112" s="188"/>
      <c r="AA1112" s="187"/>
      <c r="AB1112" s="189"/>
      <c r="AC1112" s="187"/>
      <c r="AD1112" s="25"/>
      <c r="AE1112" s="25"/>
    </row>
    <row r="1113">
      <c r="A1113" s="187"/>
      <c r="B1113" s="187"/>
      <c r="C1113" s="187"/>
      <c r="D1113" s="187"/>
      <c r="E1113" s="187"/>
      <c r="F1113" s="187"/>
      <c r="G1113" s="188"/>
      <c r="H1113" s="187"/>
      <c r="I1113" s="188"/>
      <c r="J1113" s="188"/>
      <c r="K1113" s="188"/>
      <c r="L1113" s="187"/>
      <c r="M1113" s="188"/>
      <c r="N1113" s="188"/>
      <c r="O1113" s="188"/>
      <c r="P1113" s="189"/>
      <c r="Q1113" s="187"/>
      <c r="R1113" s="188"/>
      <c r="S1113" s="188"/>
      <c r="T1113" s="188"/>
      <c r="U1113" s="188"/>
      <c r="V1113" s="188"/>
      <c r="W1113" s="188"/>
      <c r="X1113" s="188"/>
      <c r="Y1113" s="188"/>
      <c r="Z1113" s="188"/>
      <c r="AA1113" s="187"/>
      <c r="AB1113" s="189"/>
      <c r="AC1113" s="187"/>
      <c r="AD1113" s="25"/>
      <c r="AE1113" s="25"/>
    </row>
    <row r="1114">
      <c r="A1114" s="187"/>
      <c r="B1114" s="187"/>
      <c r="C1114" s="187"/>
      <c r="D1114" s="187"/>
      <c r="E1114" s="187"/>
      <c r="F1114" s="187"/>
      <c r="G1114" s="188"/>
      <c r="H1114" s="187"/>
      <c r="I1114" s="188"/>
      <c r="J1114" s="188"/>
      <c r="K1114" s="188"/>
      <c r="L1114" s="187"/>
      <c r="M1114" s="188"/>
      <c r="N1114" s="188"/>
      <c r="O1114" s="188"/>
      <c r="P1114" s="189"/>
      <c r="Q1114" s="187"/>
      <c r="R1114" s="188"/>
      <c r="S1114" s="188"/>
      <c r="T1114" s="188"/>
      <c r="U1114" s="188"/>
      <c r="V1114" s="188"/>
      <c r="W1114" s="188"/>
      <c r="X1114" s="188"/>
      <c r="Y1114" s="188"/>
      <c r="Z1114" s="188"/>
      <c r="AA1114" s="187"/>
      <c r="AB1114" s="189"/>
      <c r="AC1114" s="187"/>
      <c r="AD1114" s="25"/>
      <c r="AE1114" s="25"/>
    </row>
    <row r="1115">
      <c r="A1115" s="187"/>
      <c r="B1115" s="187"/>
      <c r="C1115" s="187"/>
      <c r="D1115" s="187"/>
      <c r="E1115" s="187"/>
      <c r="F1115" s="187"/>
      <c r="G1115" s="188"/>
      <c r="H1115" s="187"/>
      <c r="I1115" s="188"/>
      <c r="J1115" s="188"/>
      <c r="K1115" s="188"/>
      <c r="L1115" s="187"/>
      <c r="M1115" s="188"/>
      <c r="N1115" s="188"/>
      <c r="O1115" s="188"/>
      <c r="P1115" s="189"/>
      <c r="Q1115" s="187"/>
      <c r="R1115" s="188"/>
      <c r="S1115" s="188"/>
      <c r="T1115" s="188"/>
      <c r="U1115" s="188"/>
      <c r="V1115" s="188"/>
      <c r="W1115" s="188"/>
      <c r="X1115" s="188"/>
      <c r="Y1115" s="188"/>
      <c r="Z1115" s="188"/>
      <c r="AA1115" s="187"/>
      <c r="AB1115" s="189"/>
      <c r="AC1115" s="187"/>
      <c r="AD1115" s="25"/>
      <c r="AE1115" s="25"/>
    </row>
    <row r="1116">
      <c r="A1116" s="187"/>
      <c r="B1116" s="187"/>
      <c r="C1116" s="187"/>
      <c r="D1116" s="187"/>
      <c r="E1116" s="187"/>
      <c r="F1116" s="187"/>
      <c r="G1116" s="188"/>
      <c r="H1116" s="187"/>
      <c r="I1116" s="188"/>
      <c r="J1116" s="188"/>
      <c r="K1116" s="188"/>
      <c r="L1116" s="187"/>
      <c r="M1116" s="188"/>
      <c r="N1116" s="188"/>
      <c r="O1116" s="188"/>
      <c r="P1116" s="189"/>
      <c r="Q1116" s="187"/>
      <c r="R1116" s="188"/>
      <c r="S1116" s="188"/>
      <c r="T1116" s="188"/>
      <c r="U1116" s="188"/>
      <c r="V1116" s="188"/>
      <c r="W1116" s="188"/>
      <c r="X1116" s="188"/>
      <c r="Y1116" s="188"/>
      <c r="Z1116" s="188"/>
      <c r="AA1116" s="187"/>
      <c r="AB1116" s="189"/>
      <c r="AC1116" s="187"/>
      <c r="AD1116" s="25"/>
      <c r="AE1116" s="25"/>
    </row>
    <row r="1117">
      <c r="A1117" s="187"/>
      <c r="B1117" s="187"/>
      <c r="C1117" s="187"/>
      <c r="D1117" s="187"/>
      <c r="E1117" s="187"/>
      <c r="F1117" s="187"/>
      <c r="G1117" s="188"/>
      <c r="H1117" s="187"/>
      <c r="I1117" s="188"/>
      <c r="J1117" s="188"/>
      <c r="K1117" s="188"/>
      <c r="L1117" s="187"/>
      <c r="M1117" s="188"/>
      <c r="N1117" s="188"/>
      <c r="O1117" s="188"/>
      <c r="P1117" s="189"/>
      <c r="Q1117" s="187"/>
      <c r="R1117" s="188"/>
      <c r="S1117" s="188"/>
      <c r="T1117" s="188"/>
      <c r="U1117" s="188"/>
      <c r="V1117" s="188"/>
      <c r="W1117" s="188"/>
      <c r="X1117" s="188"/>
      <c r="Y1117" s="188"/>
      <c r="Z1117" s="188"/>
      <c r="AA1117" s="187"/>
      <c r="AB1117" s="189"/>
      <c r="AC1117" s="187"/>
      <c r="AD1117" s="25"/>
      <c r="AE1117" s="25"/>
    </row>
    <row r="1118">
      <c r="A1118" s="187"/>
      <c r="B1118" s="187"/>
      <c r="C1118" s="187"/>
      <c r="D1118" s="187"/>
      <c r="E1118" s="187"/>
      <c r="F1118" s="187"/>
      <c r="G1118" s="188"/>
      <c r="H1118" s="187"/>
      <c r="I1118" s="188"/>
      <c r="J1118" s="188"/>
      <c r="K1118" s="188"/>
      <c r="L1118" s="187"/>
      <c r="M1118" s="188"/>
      <c r="N1118" s="188"/>
      <c r="O1118" s="188"/>
      <c r="P1118" s="189"/>
      <c r="Q1118" s="187"/>
      <c r="R1118" s="188"/>
      <c r="S1118" s="188"/>
      <c r="T1118" s="188"/>
      <c r="U1118" s="188"/>
      <c r="V1118" s="188"/>
      <c r="W1118" s="188"/>
      <c r="X1118" s="188"/>
      <c r="Y1118" s="188"/>
      <c r="Z1118" s="188"/>
      <c r="AA1118" s="187"/>
      <c r="AB1118" s="189"/>
      <c r="AC1118" s="187"/>
      <c r="AD1118" s="25"/>
      <c r="AE1118" s="25"/>
    </row>
    <row r="1119">
      <c r="A1119" s="187"/>
      <c r="B1119" s="187"/>
      <c r="C1119" s="187"/>
      <c r="D1119" s="187"/>
      <c r="E1119" s="187"/>
      <c r="F1119" s="187"/>
      <c r="G1119" s="188"/>
      <c r="H1119" s="187"/>
      <c r="I1119" s="188"/>
      <c r="J1119" s="188"/>
      <c r="K1119" s="188"/>
      <c r="L1119" s="187"/>
      <c r="M1119" s="188"/>
      <c r="N1119" s="188"/>
      <c r="O1119" s="188"/>
      <c r="P1119" s="189"/>
      <c r="Q1119" s="187"/>
      <c r="R1119" s="188"/>
      <c r="S1119" s="188"/>
      <c r="T1119" s="188"/>
      <c r="U1119" s="188"/>
      <c r="V1119" s="188"/>
      <c r="W1119" s="188"/>
      <c r="X1119" s="188"/>
      <c r="Y1119" s="188"/>
      <c r="Z1119" s="188"/>
      <c r="AA1119" s="187"/>
      <c r="AB1119" s="189"/>
      <c r="AC1119" s="187"/>
      <c r="AD1119" s="25"/>
      <c r="AE1119" s="25"/>
    </row>
    <row r="1120">
      <c r="A1120" s="187"/>
      <c r="B1120" s="187"/>
      <c r="C1120" s="187"/>
      <c r="D1120" s="187"/>
      <c r="E1120" s="187"/>
      <c r="F1120" s="187"/>
      <c r="G1120" s="188"/>
      <c r="H1120" s="187"/>
      <c r="I1120" s="188"/>
      <c r="J1120" s="188"/>
      <c r="K1120" s="188"/>
      <c r="L1120" s="187"/>
      <c r="M1120" s="188"/>
      <c r="N1120" s="188"/>
      <c r="O1120" s="188"/>
      <c r="P1120" s="189"/>
      <c r="Q1120" s="187"/>
      <c r="R1120" s="188"/>
      <c r="S1120" s="188"/>
      <c r="T1120" s="188"/>
      <c r="U1120" s="188"/>
      <c r="V1120" s="188"/>
      <c r="W1120" s="188"/>
      <c r="X1120" s="188"/>
      <c r="Y1120" s="188"/>
      <c r="Z1120" s="188"/>
      <c r="AA1120" s="187"/>
      <c r="AB1120" s="189"/>
      <c r="AC1120" s="187"/>
      <c r="AD1120" s="25"/>
      <c r="AE1120" s="25"/>
    </row>
    <row r="1121">
      <c r="A1121" s="187"/>
      <c r="B1121" s="187"/>
      <c r="C1121" s="187"/>
      <c r="D1121" s="187"/>
      <c r="E1121" s="187"/>
      <c r="F1121" s="187"/>
      <c r="G1121" s="188"/>
      <c r="H1121" s="187"/>
      <c r="I1121" s="188"/>
      <c r="J1121" s="188"/>
      <c r="K1121" s="188"/>
      <c r="L1121" s="187"/>
      <c r="M1121" s="188"/>
      <c r="N1121" s="188"/>
      <c r="O1121" s="188"/>
      <c r="P1121" s="189"/>
      <c r="Q1121" s="187"/>
      <c r="R1121" s="188"/>
      <c r="S1121" s="188"/>
      <c r="T1121" s="188"/>
      <c r="U1121" s="188"/>
      <c r="V1121" s="188"/>
      <c r="W1121" s="188"/>
      <c r="X1121" s="188"/>
      <c r="Y1121" s="188"/>
      <c r="Z1121" s="188"/>
      <c r="AA1121" s="187"/>
      <c r="AB1121" s="189"/>
      <c r="AC1121" s="187"/>
      <c r="AD1121" s="25"/>
      <c r="AE1121" s="25"/>
    </row>
    <row r="1122">
      <c r="A1122" s="187"/>
      <c r="B1122" s="187"/>
      <c r="C1122" s="187"/>
      <c r="D1122" s="187"/>
      <c r="E1122" s="187"/>
      <c r="F1122" s="187"/>
      <c r="G1122" s="188"/>
      <c r="H1122" s="187"/>
      <c r="I1122" s="188"/>
      <c r="J1122" s="188"/>
      <c r="K1122" s="188"/>
      <c r="L1122" s="187"/>
      <c r="M1122" s="188"/>
      <c r="N1122" s="188"/>
      <c r="O1122" s="188"/>
      <c r="P1122" s="189"/>
      <c r="Q1122" s="187"/>
      <c r="R1122" s="188"/>
      <c r="S1122" s="188"/>
      <c r="T1122" s="188"/>
      <c r="U1122" s="188"/>
      <c r="V1122" s="188"/>
      <c r="W1122" s="188"/>
      <c r="X1122" s="188"/>
      <c r="Y1122" s="188"/>
      <c r="Z1122" s="188"/>
      <c r="AA1122" s="187"/>
      <c r="AB1122" s="189"/>
      <c r="AC1122" s="187"/>
      <c r="AD1122" s="25"/>
      <c r="AE1122" s="25"/>
    </row>
    <row r="1123">
      <c r="A1123" s="187"/>
      <c r="B1123" s="187"/>
      <c r="C1123" s="187"/>
      <c r="D1123" s="187"/>
      <c r="E1123" s="187"/>
      <c r="F1123" s="187"/>
      <c r="G1123" s="188"/>
      <c r="H1123" s="187"/>
      <c r="I1123" s="188"/>
      <c r="J1123" s="188"/>
      <c r="K1123" s="188"/>
      <c r="L1123" s="187"/>
      <c r="M1123" s="188"/>
      <c r="N1123" s="188"/>
      <c r="O1123" s="188"/>
      <c r="P1123" s="189"/>
      <c r="Q1123" s="187"/>
      <c r="R1123" s="188"/>
      <c r="S1123" s="188"/>
      <c r="T1123" s="188"/>
      <c r="U1123" s="188"/>
      <c r="V1123" s="188"/>
      <c r="W1123" s="188"/>
      <c r="X1123" s="188"/>
      <c r="Y1123" s="188"/>
      <c r="Z1123" s="188"/>
      <c r="AA1123" s="187"/>
      <c r="AB1123" s="189"/>
      <c r="AC1123" s="187"/>
      <c r="AD1123" s="25"/>
      <c r="AE1123" s="25"/>
    </row>
    <row r="1124">
      <c r="A1124" s="187"/>
      <c r="B1124" s="187"/>
      <c r="C1124" s="187"/>
      <c r="D1124" s="187"/>
      <c r="E1124" s="187"/>
      <c r="F1124" s="187"/>
      <c r="G1124" s="188"/>
      <c r="H1124" s="187"/>
      <c r="I1124" s="188"/>
      <c r="J1124" s="188"/>
      <c r="K1124" s="188"/>
      <c r="L1124" s="187"/>
      <c r="M1124" s="188"/>
      <c r="N1124" s="188"/>
      <c r="O1124" s="188"/>
      <c r="P1124" s="189"/>
      <c r="Q1124" s="187"/>
      <c r="R1124" s="188"/>
      <c r="S1124" s="188"/>
      <c r="T1124" s="188"/>
      <c r="U1124" s="188"/>
      <c r="V1124" s="188"/>
      <c r="W1124" s="188"/>
      <c r="X1124" s="188"/>
      <c r="Y1124" s="188"/>
      <c r="Z1124" s="188"/>
      <c r="AA1124" s="187"/>
      <c r="AB1124" s="189"/>
      <c r="AC1124" s="187"/>
      <c r="AD1124" s="25"/>
      <c r="AE1124" s="25"/>
    </row>
    <row r="1125">
      <c r="A1125" s="187"/>
      <c r="B1125" s="187"/>
      <c r="C1125" s="187"/>
      <c r="D1125" s="187"/>
      <c r="E1125" s="187"/>
      <c r="F1125" s="187"/>
      <c r="G1125" s="188"/>
      <c r="H1125" s="187"/>
      <c r="I1125" s="188"/>
      <c r="J1125" s="188"/>
      <c r="K1125" s="188"/>
      <c r="L1125" s="187"/>
      <c r="M1125" s="188"/>
      <c r="N1125" s="188"/>
      <c r="O1125" s="188"/>
      <c r="P1125" s="189"/>
      <c r="Q1125" s="187"/>
      <c r="R1125" s="188"/>
      <c r="S1125" s="188"/>
      <c r="T1125" s="188"/>
      <c r="U1125" s="188"/>
      <c r="V1125" s="188"/>
      <c r="W1125" s="188"/>
      <c r="X1125" s="188"/>
      <c r="Y1125" s="188"/>
      <c r="Z1125" s="188"/>
      <c r="AA1125" s="187"/>
      <c r="AB1125" s="189"/>
      <c r="AC1125" s="187"/>
      <c r="AD1125" s="25"/>
      <c r="AE1125" s="25"/>
    </row>
    <row r="1126">
      <c r="A1126" s="187"/>
      <c r="B1126" s="187"/>
      <c r="C1126" s="187"/>
      <c r="D1126" s="187"/>
      <c r="E1126" s="187"/>
      <c r="F1126" s="187"/>
      <c r="G1126" s="188"/>
      <c r="H1126" s="187"/>
      <c r="I1126" s="188"/>
      <c r="J1126" s="188"/>
      <c r="K1126" s="188"/>
      <c r="L1126" s="187"/>
      <c r="M1126" s="188"/>
      <c r="N1126" s="188"/>
      <c r="O1126" s="188"/>
      <c r="P1126" s="189"/>
      <c r="Q1126" s="187"/>
      <c r="R1126" s="188"/>
      <c r="S1126" s="188"/>
      <c r="T1126" s="188"/>
      <c r="U1126" s="188"/>
      <c r="V1126" s="188"/>
      <c r="W1126" s="188"/>
      <c r="X1126" s="188"/>
      <c r="Y1126" s="188"/>
      <c r="Z1126" s="188"/>
      <c r="AA1126" s="187"/>
      <c r="AB1126" s="189"/>
      <c r="AC1126" s="187"/>
      <c r="AD1126" s="25"/>
      <c r="AE1126" s="25"/>
    </row>
    <row r="1127">
      <c r="A1127" s="187"/>
      <c r="B1127" s="187"/>
      <c r="C1127" s="187"/>
      <c r="D1127" s="187"/>
      <c r="E1127" s="187"/>
      <c r="F1127" s="187"/>
      <c r="G1127" s="188"/>
      <c r="H1127" s="187"/>
      <c r="I1127" s="188"/>
      <c r="J1127" s="188"/>
      <c r="K1127" s="188"/>
      <c r="L1127" s="187"/>
      <c r="M1127" s="188"/>
      <c r="N1127" s="188"/>
      <c r="O1127" s="188"/>
      <c r="P1127" s="189"/>
      <c r="Q1127" s="187"/>
      <c r="R1127" s="188"/>
      <c r="S1127" s="188"/>
      <c r="T1127" s="188"/>
      <c r="U1127" s="188"/>
      <c r="V1127" s="188"/>
      <c r="W1127" s="188"/>
      <c r="X1127" s="188"/>
      <c r="Y1127" s="188"/>
      <c r="Z1127" s="188"/>
      <c r="AA1127" s="187"/>
      <c r="AB1127" s="189"/>
      <c r="AC1127" s="187"/>
      <c r="AD1127" s="25"/>
      <c r="AE1127" s="25"/>
    </row>
    <row r="1128">
      <c r="A1128" s="187"/>
      <c r="B1128" s="187"/>
      <c r="C1128" s="187"/>
      <c r="D1128" s="187"/>
      <c r="E1128" s="187"/>
      <c r="F1128" s="187"/>
      <c r="G1128" s="188"/>
      <c r="H1128" s="187"/>
      <c r="I1128" s="188"/>
      <c r="J1128" s="188"/>
      <c r="K1128" s="188"/>
      <c r="L1128" s="187"/>
      <c r="M1128" s="188"/>
      <c r="N1128" s="188"/>
      <c r="O1128" s="188"/>
      <c r="P1128" s="189"/>
      <c r="Q1128" s="187"/>
      <c r="R1128" s="188"/>
      <c r="S1128" s="188"/>
      <c r="T1128" s="188"/>
      <c r="U1128" s="188"/>
      <c r="V1128" s="188"/>
      <c r="W1128" s="188"/>
      <c r="X1128" s="188"/>
      <c r="Y1128" s="188"/>
      <c r="Z1128" s="188"/>
      <c r="AA1128" s="187"/>
      <c r="AB1128" s="189"/>
      <c r="AC1128" s="187"/>
      <c r="AD1128" s="25"/>
      <c r="AE1128" s="25"/>
    </row>
    <row r="1129">
      <c r="A1129" s="187"/>
      <c r="B1129" s="187"/>
      <c r="C1129" s="187"/>
      <c r="D1129" s="187"/>
      <c r="E1129" s="187"/>
      <c r="F1129" s="187"/>
      <c r="G1129" s="188"/>
      <c r="H1129" s="187"/>
      <c r="I1129" s="188"/>
      <c r="J1129" s="188"/>
      <c r="K1129" s="188"/>
      <c r="L1129" s="187"/>
      <c r="M1129" s="188"/>
      <c r="N1129" s="188"/>
      <c r="O1129" s="188"/>
      <c r="P1129" s="189"/>
      <c r="Q1129" s="187"/>
      <c r="R1129" s="188"/>
      <c r="S1129" s="188"/>
      <c r="T1129" s="188"/>
      <c r="U1129" s="188"/>
      <c r="V1129" s="188"/>
      <c r="W1129" s="188"/>
      <c r="X1129" s="188"/>
      <c r="Y1129" s="188"/>
      <c r="Z1129" s="188"/>
      <c r="AA1129" s="187"/>
      <c r="AB1129" s="189"/>
      <c r="AC1129" s="187"/>
      <c r="AD1129" s="25"/>
      <c r="AE1129" s="25"/>
    </row>
    <row r="1130">
      <c r="A1130" s="187"/>
      <c r="B1130" s="187"/>
      <c r="C1130" s="187"/>
      <c r="D1130" s="187"/>
      <c r="E1130" s="187"/>
      <c r="F1130" s="187"/>
      <c r="G1130" s="188"/>
      <c r="H1130" s="187"/>
      <c r="I1130" s="188"/>
      <c r="J1130" s="188"/>
      <c r="K1130" s="188"/>
      <c r="L1130" s="187"/>
      <c r="M1130" s="188"/>
      <c r="N1130" s="188"/>
      <c r="O1130" s="188"/>
      <c r="P1130" s="189"/>
      <c r="Q1130" s="187"/>
      <c r="R1130" s="188"/>
      <c r="S1130" s="188"/>
      <c r="T1130" s="188"/>
      <c r="U1130" s="188"/>
      <c r="V1130" s="188"/>
      <c r="W1130" s="188"/>
      <c r="X1130" s="188"/>
      <c r="Y1130" s="188"/>
      <c r="Z1130" s="188"/>
      <c r="AA1130" s="187"/>
      <c r="AB1130" s="189"/>
      <c r="AC1130" s="187"/>
      <c r="AD1130" s="25"/>
      <c r="AE1130" s="25"/>
    </row>
    <row r="1131">
      <c r="A1131" s="187"/>
      <c r="B1131" s="187"/>
      <c r="C1131" s="187"/>
      <c r="D1131" s="187"/>
      <c r="E1131" s="187"/>
      <c r="F1131" s="187"/>
      <c r="G1131" s="188"/>
      <c r="H1131" s="187"/>
      <c r="I1131" s="188"/>
      <c r="J1131" s="188"/>
      <c r="K1131" s="188"/>
      <c r="L1131" s="187"/>
      <c r="M1131" s="188"/>
      <c r="N1131" s="188"/>
      <c r="O1131" s="188"/>
      <c r="P1131" s="189"/>
      <c r="Q1131" s="187"/>
      <c r="R1131" s="188"/>
      <c r="S1131" s="188"/>
      <c r="T1131" s="188"/>
      <c r="U1131" s="188"/>
      <c r="V1131" s="188"/>
      <c r="W1131" s="188"/>
      <c r="X1131" s="188"/>
      <c r="Y1131" s="188"/>
      <c r="Z1131" s="188"/>
      <c r="AA1131" s="187"/>
      <c r="AB1131" s="189"/>
      <c r="AC1131" s="187"/>
      <c r="AD1131" s="25"/>
      <c r="AE1131" s="25"/>
    </row>
    <row r="1132">
      <c r="A1132" s="187"/>
      <c r="B1132" s="187"/>
      <c r="C1132" s="187"/>
      <c r="D1132" s="187"/>
      <c r="E1132" s="187"/>
      <c r="F1132" s="187"/>
      <c r="G1132" s="188"/>
      <c r="H1132" s="187"/>
      <c r="I1132" s="188"/>
      <c r="J1132" s="188"/>
      <c r="K1132" s="188"/>
      <c r="L1132" s="187"/>
      <c r="M1132" s="188"/>
      <c r="N1132" s="188"/>
      <c r="O1132" s="188"/>
      <c r="P1132" s="189"/>
      <c r="Q1132" s="187"/>
      <c r="R1132" s="188"/>
      <c r="S1132" s="188"/>
      <c r="T1132" s="188"/>
      <c r="U1132" s="188"/>
      <c r="V1132" s="188"/>
      <c r="W1132" s="188"/>
      <c r="X1132" s="188"/>
      <c r="Y1132" s="188"/>
      <c r="Z1132" s="188"/>
      <c r="AA1132" s="187"/>
      <c r="AB1132" s="189"/>
      <c r="AC1132" s="187"/>
      <c r="AD1132" s="25"/>
      <c r="AE1132" s="25"/>
    </row>
    <row r="1133">
      <c r="A1133" s="187"/>
      <c r="B1133" s="187"/>
      <c r="C1133" s="187"/>
      <c r="D1133" s="187"/>
      <c r="E1133" s="187"/>
      <c r="F1133" s="187"/>
      <c r="G1133" s="188"/>
      <c r="H1133" s="187"/>
      <c r="I1133" s="188"/>
      <c r="J1133" s="188"/>
      <c r="K1133" s="188"/>
      <c r="L1133" s="187"/>
      <c r="M1133" s="188"/>
      <c r="N1133" s="188"/>
      <c r="O1133" s="188"/>
      <c r="P1133" s="189"/>
      <c r="Q1133" s="187"/>
      <c r="R1133" s="188"/>
      <c r="S1133" s="188"/>
      <c r="T1133" s="188"/>
      <c r="U1133" s="188"/>
      <c r="V1133" s="188"/>
      <c r="W1133" s="188"/>
      <c r="X1133" s="188"/>
      <c r="Y1133" s="188"/>
      <c r="Z1133" s="188"/>
      <c r="AA1133" s="187"/>
      <c r="AB1133" s="189"/>
      <c r="AC1133" s="187"/>
      <c r="AD1133" s="25"/>
      <c r="AE1133" s="25"/>
    </row>
    <row r="1134">
      <c r="A1134" s="187"/>
      <c r="B1134" s="187"/>
      <c r="C1134" s="187"/>
      <c r="D1134" s="187"/>
      <c r="E1134" s="187"/>
      <c r="F1134" s="187"/>
      <c r="G1134" s="188"/>
      <c r="H1134" s="187"/>
      <c r="I1134" s="188"/>
      <c r="J1134" s="188"/>
      <c r="K1134" s="188"/>
      <c r="L1134" s="187"/>
      <c r="M1134" s="188"/>
      <c r="N1134" s="188"/>
      <c r="O1134" s="188"/>
      <c r="P1134" s="189"/>
      <c r="Q1134" s="187"/>
      <c r="R1134" s="188"/>
      <c r="S1134" s="188"/>
      <c r="T1134" s="188"/>
      <c r="U1134" s="188"/>
      <c r="V1134" s="188"/>
      <c r="W1134" s="188"/>
      <c r="X1134" s="188"/>
      <c r="Y1134" s="188"/>
      <c r="Z1134" s="188"/>
      <c r="AA1134" s="187"/>
      <c r="AB1134" s="189"/>
      <c r="AC1134" s="187"/>
      <c r="AD1134" s="25"/>
      <c r="AE1134" s="25"/>
    </row>
    <row r="1135">
      <c r="A1135" s="187"/>
      <c r="B1135" s="187"/>
      <c r="C1135" s="187"/>
      <c r="D1135" s="187"/>
      <c r="E1135" s="187"/>
      <c r="F1135" s="187"/>
      <c r="G1135" s="188"/>
      <c r="H1135" s="187"/>
      <c r="I1135" s="188"/>
      <c r="J1135" s="188"/>
      <c r="K1135" s="188"/>
      <c r="L1135" s="187"/>
      <c r="M1135" s="188"/>
      <c r="N1135" s="188"/>
      <c r="O1135" s="188"/>
      <c r="P1135" s="189"/>
      <c r="Q1135" s="187"/>
      <c r="R1135" s="188"/>
      <c r="S1135" s="188"/>
      <c r="T1135" s="188"/>
      <c r="U1135" s="188"/>
      <c r="V1135" s="188"/>
      <c r="W1135" s="188"/>
      <c r="X1135" s="188"/>
      <c r="Y1135" s="188"/>
      <c r="Z1135" s="188"/>
      <c r="AA1135" s="187"/>
      <c r="AB1135" s="189"/>
      <c r="AC1135" s="187"/>
      <c r="AD1135" s="25"/>
      <c r="AE1135" s="25"/>
    </row>
    <row r="1136">
      <c r="A1136" s="187"/>
      <c r="B1136" s="187"/>
      <c r="C1136" s="187"/>
      <c r="D1136" s="187"/>
      <c r="E1136" s="187"/>
      <c r="F1136" s="187"/>
      <c r="G1136" s="188"/>
      <c r="H1136" s="187"/>
      <c r="I1136" s="188"/>
      <c r="J1136" s="188"/>
      <c r="K1136" s="188"/>
      <c r="L1136" s="187"/>
      <c r="M1136" s="188"/>
      <c r="N1136" s="188"/>
      <c r="O1136" s="188"/>
      <c r="P1136" s="189"/>
      <c r="Q1136" s="187"/>
      <c r="R1136" s="188"/>
      <c r="S1136" s="188"/>
      <c r="T1136" s="188"/>
      <c r="U1136" s="188"/>
      <c r="V1136" s="188"/>
      <c r="W1136" s="188"/>
      <c r="X1136" s="188"/>
      <c r="Y1136" s="188"/>
      <c r="Z1136" s="188"/>
      <c r="AA1136" s="187"/>
      <c r="AB1136" s="189"/>
      <c r="AC1136" s="187"/>
      <c r="AD1136" s="25"/>
      <c r="AE1136" s="25"/>
    </row>
    <row r="1137">
      <c r="A1137" s="187"/>
      <c r="B1137" s="187"/>
      <c r="C1137" s="187"/>
      <c r="D1137" s="187"/>
      <c r="E1137" s="187"/>
      <c r="F1137" s="187"/>
      <c r="G1137" s="188"/>
      <c r="H1137" s="187"/>
      <c r="I1137" s="188"/>
      <c r="J1137" s="188"/>
      <c r="K1137" s="188"/>
      <c r="L1137" s="187"/>
      <c r="M1137" s="188"/>
      <c r="N1137" s="188"/>
      <c r="O1137" s="188"/>
      <c r="P1137" s="189"/>
      <c r="Q1137" s="187"/>
      <c r="R1137" s="188"/>
      <c r="S1137" s="188"/>
      <c r="T1137" s="188"/>
      <c r="U1137" s="188"/>
      <c r="V1137" s="188"/>
      <c r="W1137" s="188"/>
      <c r="X1137" s="188"/>
      <c r="Y1137" s="188"/>
      <c r="Z1137" s="188"/>
      <c r="AA1137" s="187"/>
      <c r="AB1137" s="189"/>
      <c r="AC1137" s="187"/>
      <c r="AD1137" s="25"/>
      <c r="AE1137" s="25"/>
    </row>
    <row r="1138">
      <c r="A1138" s="187"/>
      <c r="B1138" s="187"/>
      <c r="C1138" s="187"/>
      <c r="D1138" s="187"/>
      <c r="E1138" s="187"/>
      <c r="F1138" s="187"/>
      <c r="G1138" s="188"/>
      <c r="H1138" s="187"/>
      <c r="I1138" s="188"/>
      <c r="J1138" s="188"/>
      <c r="K1138" s="188"/>
      <c r="L1138" s="187"/>
      <c r="M1138" s="188"/>
      <c r="N1138" s="188"/>
      <c r="O1138" s="188"/>
      <c r="P1138" s="189"/>
      <c r="Q1138" s="187"/>
      <c r="R1138" s="188"/>
      <c r="S1138" s="188"/>
      <c r="T1138" s="188"/>
      <c r="U1138" s="188"/>
      <c r="V1138" s="188"/>
      <c r="W1138" s="188"/>
      <c r="X1138" s="188"/>
      <c r="Y1138" s="188"/>
      <c r="Z1138" s="188"/>
      <c r="AA1138" s="187"/>
      <c r="AB1138" s="189"/>
      <c r="AC1138" s="187"/>
      <c r="AD1138" s="25"/>
      <c r="AE1138" s="25"/>
    </row>
    <row r="1139">
      <c r="A1139" s="187"/>
      <c r="B1139" s="187"/>
      <c r="C1139" s="187"/>
      <c r="D1139" s="187"/>
      <c r="E1139" s="187"/>
      <c r="F1139" s="187"/>
      <c r="G1139" s="188"/>
      <c r="H1139" s="187"/>
      <c r="I1139" s="187"/>
      <c r="J1139" s="188"/>
      <c r="K1139" s="187"/>
      <c r="L1139" s="188"/>
      <c r="M1139" s="188"/>
      <c r="N1139" s="188"/>
      <c r="O1139" s="188"/>
      <c r="P1139" s="189"/>
      <c r="Q1139" s="187"/>
      <c r="R1139" s="188"/>
      <c r="S1139" s="188"/>
      <c r="T1139" s="188"/>
      <c r="U1139" s="188"/>
      <c r="V1139" s="188"/>
      <c r="W1139" s="188"/>
      <c r="X1139" s="188"/>
      <c r="Y1139" s="188"/>
      <c r="Z1139" s="188"/>
      <c r="AA1139" s="187"/>
      <c r="AB1139" s="189"/>
      <c r="AC1139" s="187"/>
      <c r="AD1139" s="25"/>
      <c r="AE1139" s="25"/>
    </row>
    <row r="1140">
      <c r="A1140" s="187"/>
      <c r="B1140" s="187"/>
      <c r="C1140" s="187"/>
      <c r="D1140" s="187"/>
      <c r="E1140" s="187"/>
      <c r="F1140" s="187"/>
      <c r="G1140" s="188"/>
      <c r="H1140" s="187"/>
      <c r="I1140" s="188"/>
      <c r="J1140" s="188"/>
      <c r="K1140" s="188"/>
      <c r="L1140" s="187"/>
      <c r="M1140" s="188"/>
      <c r="N1140" s="188"/>
      <c r="O1140" s="188"/>
      <c r="P1140" s="189"/>
      <c r="Q1140" s="187"/>
      <c r="R1140" s="188"/>
      <c r="S1140" s="188"/>
      <c r="T1140" s="188"/>
      <c r="U1140" s="188"/>
      <c r="V1140" s="188"/>
      <c r="W1140" s="188"/>
      <c r="X1140" s="188"/>
      <c r="Y1140" s="188"/>
      <c r="Z1140" s="188"/>
      <c r="AA1140" s="187"/>
      <c r="AB1140" s="189"/>
      <c r="AC1140" s="187"/>
      <c r="AD1140" s="25"/>
      <c r="AE1140" s="25"/>
    </row>
    <row r="1141">
      <c r="A1141" s="187"/>
      <c r="B1141" s="187"/>
      <c r="C1141" s="187"/>
      <c r="D1141" s="187"/>
      <c r="E1141" s="187"/>
      <c r="F1141" s="187"/>
      <c r="G1141" s="188"/>
      <c r="H1141" s="187"/>
      <c r="I1141" s="188"/>
      <c r="J1141" s="188"/>
      <c r="K1141" s="188"/>
      <c r="L1141" s="187"/>
      <c r="M1141" s="188"/>
      <c r="N1141" s="188"/>
      <c r="O1141" s="188"/>
      <c r="P1141" s="189"/>
      <c r="Q1141" s="187"/>
      <c r="R1141" s="188"/>
      <c r="S1141" s="188"/>
      <c r="T1141" s="188"/>
      <c r="U1141" s="188"/>
      <c r="V1141" s="188"/>
      <c r="W1141" s="188"/>
      <c r="X1141" s="188"/>
      <c r="Y1141" s="188"/>
      <c r="Z1141" s="188"/>
      <c r="AA1141" s="187"/>
      <c r="AB1141" s="189"/>
      <c r="AC1141" s="187"/>
      <c r="AD1141" s="25"/>
      <c r="AE1141" s="25"/>
    </row>
    <row r="1142">
      <c r="A1142" s="187"/>
      <c r="B1142" s="187"/>
      <c r="C1142" s="187"/>
      <c r="D1142" s="187"/>
      <c r="E1142" s="187"/>
      <c r="F1142" s="187"/>
      <c r="G1142" s="188"/>
      <c r="H1142" s="187"/>
      <c r="I1142" s="188"/>
      <c r="J1142" s="188"/>
      <c r="K1142" s="188"/>
      <c r="L1142" s="187"/>
      <c r="M1142" s="188"/>
      <c r="N1142" s="188"/>
      <c r="O1142" s="188"/>
      <c r="P1142" s="189"/>
      <c r="Q1142" s="187"/>
      <c r="R1142" s="188"/>
      <c r="S1142" s="188"/>
      <c r="T1142" s="188"/>
      <c r="U1142" s="188"/>
      <c r="V1142" s="188"/>
      <c r="W1142" s="188"/>
      <c r="X1142" s="188"/>
      <c r="Y1142" s="188"/>
      <c r="Z1142" s="188"/>
      <c r="AA1142" s="187"/>
      <c r="AB1142" s="189"/>
      <c r="AC1142" s="187"/>
      <c r="AD1142" s="25"/>
      <c r="AE1142" s="25"/>
    </row>
    <row r="1143">
      <c r="A1143" s="187"/>
      <c r="B1143" s="187"/>
      <c r="C1143" s="187"/>
      <c r="D1143" s="187"/>
      <c r="E1143" s="187"/>
      <c r="F1143" s="187"/>
      <c r="G1143" s="188"/>
      <c r="H1143" s="188"/>
      <c r="I1143" s="188"/>
      <c r="J1143" s="188"/>
      <c r="K1143" s="188"/>
      <c r="L1143" s="188"/>
      <c r="M1143" s="188"/>
      <c r="N1143" s="188"/>
      <c r="O1143" s="188"/>
      <c r="P1143" s="189"/>
      <c r="Q1143" s="188"/>
      <c r="R1143" s="188"/>
      <c r="S1143" s="188"/>
      <c r="T1143" s="188"/>
      <c r="U1143" s="188"/>
      <c r="V1143" s="188"/>
      <c r="W1143" s="188"/>
      <c r="X1143" s="188"/>
      <c r="Y1143" s="188"/>
      <c r="Z1143" s="188"/>
      <c r="AA1143" s="187"/>
      <c r="AB1143" s="189"/>
      <c r="AC1143" s="187"/>
      <c r="AD1143" s="25"/>
      <c r="AE1143" s="25"/>
    </row>
    <row r="1144">
      <c r="A1144" s="187"/>
      <c r="B1144" s="187"/>
      <c r="C1144" s="187"/>
      <c r="D1144" s="187"/>
      <c r="E1144" s="187"/>
      <c r="F1144" s="187"/>
      <c r="G1144" s="188"/>
      <c r="H1144" s="187"/>
      <c r="I1144" s="187"/>
      <c r="J1144" s="188"/>
      <c r="K1144" s="187"/>
      <c r="L1144" s="188"/>
      <c r="M1144" s="188"/>
      <c r="N1144" s="188"/>
      <c r="O1144" s="188"/>
      <c r="P1144" s="189"/>
      <c r="Q1144" s="187"/>
      <c r="R1144" s="188"/>
      <c r="S1144" s="188"/>
      <c r="T1144" s="188"/>
      <c r="U1144" s="188"/>
      <c r="V1144" s="188"/>
      <c r="W1144" s="188"/>
      <c r="X1144" s="188"/>
      <c r="Y1144" s="188"/>
      <c r="Z1144" s="188"/>
      <c r="AA1144" s="187"/>
      <c r="AB1144" s="189"/>
      <c r="AC1144" s="187"/>
      <c r="AD1144" s="25"/>
      <c r="AE1144" s="25"/>
    </row>
    <row r="1145">
      <c r="A1145" s="187"/>
      <c r="B1145" s="187"/>
      <c r="C1145" s="187"/>
      <c r="D1145" s="187"/>
      <c r="E1145" s="187"/>
      <c r="F1145" s="187"/>
      <c r="G1145" s="188"/>
      <c r="H1145" s="187"/>
      <c r="I1145" s="187"/>
      <c r="J1145" s="188"/>
      <c r="K1145" s="187"/>
      <c r="L1145" s="188"/>
      <c r="M1145" s="188"/>
      <c r="N1145" s="188"/>
      <c r="O1145" s="188"/>
      <c r="P1145" s="189"/>
      <c r="Q1145" s="187"/>
      <c r="R1145" s="188"/>
      <c r="S1145" s="188"/>
      <c r="T1145" s="188"/>
      <c r="U1145" s="188"/>
      <c r="V1145" s="188"/>
      <c r="W1145" s="188"/>
      <c r="X1145" s="188"/>
      <c r="Y1145" s="188"/>
      <c r="Z1145" s="188"/>
      <c r="AA1145" s="187"/>
      <c r="AB1145" s="189"/>
      <c r="AC1145" s="187"/>
      <c r="AD1145" s="25"/>
      <c r="AE1145" s="25"/>
    </row>
    <row r="1146">
      <c r="A1146" s="187"/>
      <c r="B1146" s="187"/>
      <c r="C1146" s="187"/>
      <c r="D1146" s="187"/>
      <c r="E1146" s="187"/>
      <c r="F1146" s="187"/>
      <c r="G1146" s="188"/>
      <c r="H1146" s="187"/>
      <c r="I1146" s="188"/>
      <c r="J1146" s="188"/>
      <c r="K1146" s="188"/>
      <c r="L1146" s="187"/>
      <c r="M1146" s="188"/>
      <c r="N1146" s="188"/>
      <c r="O1146" s="188"/>
      <c r="P1146" s="189"/>
      <c r="Q1146" s="187"/>
      <c r="R1146" s="188"/>
      <c r="S1146" s="188"/>
      <c r="T1146" s="188"/>
      <c r="U1146" s="188"/>
      <c r="V1146" s="188"/>
      <c r="W1146" s="188"/>
      <c r="X1146" s="188"/>
      <c r="Y1146" s="188"/>
      <c r="Z1146" s="188"/>
      <c r="AA1146" s="187"/>
      <c r="AB1146" s="189"/>
      <c r="AC1146" s="187"/>
      <c r="AD1146" s="25"/>
      <c r="AE1146" s="25"/>
    </row>
    <row r="1147">
      <c r="A1147" s="187"/>
      <c r="B1147" s="187"/>
      <c r="C1147" s="187"/>
      <c r="D1147" s="187"/>
      <c r="E1147" s="187"/>
      <c r="F1147" s="187"/>
      <c r="G1147" s="188"/>
      <c r="H1147" s="187"/>
      <c r="I1147" s="187"/>
      <c r="J1147" s="188"/>
      <c r="K1147" s="187"/>
      <c r="L1147" s="188"/>
      <c r="M1147" s="188"/>
      <c r="N1147" s="188"/>
      <c r="O1147" s="188"/>
      <c r="P1147" s="189"/>
      <c r="Q1147" s="187"/>
      <c r="R1147" s="188"/>
      <c r="S1147" s="188"/>
      <c r="T1147" s="188"/>
      <c r="U1147" s="188"/>
      <c r="V1147" s="188"/>
      <c r="W1147" s="188"/>
      <c r="X1147" s="188"/>
      <c r="Y1147" s="188"/>
      <c r="Z1147" s="188"/>
      <c r="AA1147" s="187"/>
      <c r="AB1147" s="189"/>
      <c r="AC1147" s="187"/>
      <c r="AD1147" s="25"/>
      <c r="AE1147" s="25"/>
    </row>
    <row r="1148">
      <c r="A1148" s="187"/>
      <c r="B1148" s="187"/>
      <c r="C1148" s="187"/>
      <c r="D1148" s="187"/>
      <c r="E1148" s="187"/>
      <c r="F1148" s="187"/>
      <c r="G1148" s="188"/>
      <c r="H1148" s="187"/>
      <c r="I1148" s="187"/>
      <c r="J1148" s="188"/>
      <c r="K1148" s="187"/>
      <c r="L1148" s="188"/>
      <c r="M1148" s="188"/>
      <c r="N1148" s="188"/>
      <c r="O1148" s="188"/>
      <c r="P1148" s="189"/>
      <c r="Q1148" s="187"/>
      <c r="R1148" s="188"/>
      <c r="S1148" s="188"/>
      <c r="T1148" s="188"/>
      <c r="U1148" s="188"/>
      <c r="V1148" s="188"/>
      <c r="W1148" s="188"/>
      <c r="X1148" s="188"/>
      <c r="Y1148" s="188"/>
      <c r="Z1148" s="188"/>
      <c r="AA1148" s="187"/>
      <c r="AB1148" s="189"/>
      <c r="AC1148" s="187"/>
      <c r="AD1148" s="25"/>
      <c r="AE1148" s="25"/>
    </row>
    <row r="1149">
      <c r="A1149" s="187"/>
      <c r="B1149" s="187"/>
      <c r="C1149" s="187"/>
      <c r="D1149" s="187"/>
      <c r="E1149" s="187"/>
      <c r="F1149" s="187"/>
      <c r="G1149" s="188"/>
      <c r="H1149" s="187"/>
      <c r="I1149" s="187"/>
      <c r="J1149" s="188"/>
      <c r="K1149" s="188"/>
      <c r="L1149" s="188"/>
      <c r="M1149" s="188"/>
      <c r="N1149" s="188"/>
      <c r="O1149" s="188"/>
      <c r="P1149" s="189"/>
      <c r="Q1149" s="187"/>
      <c r="R1149" s="188"/>
      <c r="S1149" s="188"/>
      <c r="T1149" s="188"/>
      <c r="U1149" s="188"/>
      <c r="V1149" s="188"/>
      <c r="W1149" s="188"/>
      <c r="X1149" s="188"/>
      <c r="Y1149" s="188"/>
      <c r="Z1149" s="188"/>
      <c r="AA1149" s="187"/>
      <c r="AB1149" s="189"/>
      <c r="AC1149" s="187"/>
      <c r="AD1149" s="25"/>
      <c r="AE1149" s="25"/>
    </row>
    <row r="1150">
      <c r="A1150" s="187"/>
      <c r="B1150" s="187"/>
      <c r="C1150" s="187"/>
      <c r="D1150" s="187"/>
      <c r="E1150" s="187"/>
      <c r="F1150" s="187"/>
      <c r="G1150" s="188"/>
      <c r="H1150" s="188"/>
      <c r="I1150" s="188"/>
      <c r="J1150" s="188"/>
      <c r="K1150" s="188"/>
      <c r="L1150" s="188"/>
      <c r="M1150" s="188"/>
      <c r="N1150" s="188"/>
      <c r="O1150" s="188"/>
      <c r="P1150" s="189"/>
      <c r="Q1150" s="188"/>
      <c r="R1150" s="188"/>
      <c r="S1150" s="188"/>
      <c r="T1150" s="188"/>
      <c r="U1150" s="188"/>
      <c r="V1150" s="188"/>
      <c r="W1150" s="188"/>
      <c r="X1150" s="188"/>
      <c r="Y1150" s="188"/>
      <c r="Z1150" s="188"/>
      <c r="AA1150" s="187"/>
      <c r="AB1150" s="189"/>
      <c r="AC1150" s="187"/>
      <c r="AD1150" s="25"/>
      <c r="AE1150" s="25"/>
    </row>
    <row r="1151">
      <c r="A1151" s="187"/>
      <c r="B1151" s="187"/>
      <c r="C1151" s="187"/>
      <c r="D1151" s="187"/>
      <c r="E1151" s="187"/>
      <c r="F1151" s="187"/>
      <c r="G1151" s="188"/>
      <c r="H1151" s="188"/>
      <c r="I1151" s="188"/>
      <c r="J1151" s="188"/>
      <c r="K1151" s="188"/>
      <c r="L1151" s="188"/>
      <c r="M1151" s="188"/>
      <c r="N1151" s="188"/>
      <c r="O1151" s="188"/>
      <c r="P1151" s="189"/>
      <c r="Q1151" s="188"/>
      <c r="R1151" s="188"/>
      <c r="S1151" s="188"/>
      <c r="T1151" s="188"/>
      <c r="U1151" s="188"/>
      <c r="V1151" s="188"/>
      <c r="W1151" s="188"/>
      <c r="X1151" s="188"/>
      <c r="Y1151" s="188"/>
      <c r="Z1151" s="188"/>
      <c r="AA1151" s="187"/>
      <c r="AB1151" s="189"/>
      <c r="AC1151" s="187"/>
      <c r="AD1151" s="25"/>
      <c r="AE1151" s="25"/>
    </row>
    <row r="1152">
      <c r="A1152" s="187"/>
      <c r="B1152" s="187"/>
      <c r="C1152" s="187"/>
      <c r="D1152" s="187"/>
      <c r="E1152" s="187"/>
      <c r="F1152" s="187"/>
      <c r="G1152" s="188"/>
      <c r="H1152" s="188"/>
      <c r="I1152" s="188"/>
      <c r="J1152" s="188"/>
      <c r="K1152" s="188"/>
      <c r="L1152" s="188"/>
      <c r="M1152" s="188"/>
      <c r="N1152" s="188"/>
      <c r="O1152" s="188"/>
      <c r="P1152" s="189"/>
      <c r="Q1152" s="188"/>
      <c r="R1152" s="188"/>
      <c r="S1152" s="188"/>
      <c r="T1152" s="188"/>
      <c r="U1152" s="188"/>
      <c r="V1152" s="188"/>
      <c r="W1152" s="188"/>
      <c r="X1152" s="188"/>
      <c r="Y1152" s="188"/>
      <c r="Z1152" s="188"/>
      <c r="AA1152" s="187"/>
      <c r="AB1152" s="189"/>
      <c r="AC1152" s="187"/>
      <c r="AD1152" s="25"/>
      <c r="AE1152" s="25"/>
    </row>
    <row r="1153">
      <c r="A1153" s="187"/>
      <c r="B1153" s="187"/>
      <c r="C1153" s="187"/>
      <c r="D1153" s="187"/>
      <c r="E1153" s="187"/>
      <c r="F1153" s="187"/>
      <c r="G1153" s="188"/>
      <c r="H1153" s="188"/>
      <c r="I1153" s="188"/>
      <c r="J1153" s="188"/>
      <c r="K1153" s="188"/>
      <c r="L1153" s="188"/>
      <c r="M1153" s="188"/>
      <c r="N1153" s="188"/>
      <c r="O1153" s="188"/>
      <c r="P1153" s="189"/>
      <c r="Q1153" s="188"/>
      <c r="R1153" s="188"/>
      <c r="S1153" s="188"/>
      <c r="T1153" s="188"/>
      <c r="U1153" s="188"/>
      <c r="V1153" s="188"/>
      <c r="W1153" s="188"/>
      <c r="X1153" s="188"/>
      <c r="Y1153" s="188"/>
      <c r="Z1153" s="188"/>
      <c r="AA1153" s="187"/>
      <c r="AB1153" s="189"/>
      <c r="AC1153" s="187"/>
      <c r="AD1153" s="25"/>
      <c r="AE1153" s="25"/>
    </row>
    <row r="1154">
      <c r="A1154" s="187"/>
      <c r="B1154" s="187"/>
      <c r="C1154" s="187"/>
      <c r="D1154" s="187"/>
      <c r="E1154" s="187"/>
      <c r="F1154" s="187"/>
      <c r="G1154" s="188"/>
      <c r="H1154" s="188"/>
      <c r="I1154" s="188"/>
      <c r="J1154" s="188"/>
      <c r="K1154" s="188"/>
      <c r="L1154" s="188"/>
      <c r="M1154" s="188"/>
      <c r="N1154" s="188"/>
      <c r="O1154" s="188"/>
      <c r="P1154" s="189"/>
      <c r="Q1154" s="188"/>
      <c r="R1154" s="188"/>
      <c r="S1154" s="188"/>
      <c r="T1154" s="188"/>
      <c r="U1154" s="188"/>
      <c r="V1154" s="188"/>
      <c r="W1154" s="188"/>
      <c r="X1154" s="188"/>
      <c r="Y1154" s="188"/>
      <c r="Z1154" s="188"/>
      <c r="AA1154" s="187"/>
      <c r="AB1154" s="189"/>
      <c r="AC1154" s="187"/>
      <c r="AD1154" s="25"/>
      <c r="AE1154" s="25"/>
    </row>
    <row r="1155">
      <c r="A1155" s="187"/>
      <c r="B1155" s="187"/>
      <c r="C1155" s="187"/>
      <c r="D1155" s="187"/>
      <c r="E1155" s="187"/>
      <c r="F1155" s="187"/>
      <c r="G1155" s="188"/>
      <c r="H1155" s="188"/>
      <c r="I1155" s="188"/>
      <c r="J1155" s="188"/>
      <c r="K1155" s="188"/>
      <c r="L1155" s="188"/>
      <c r="M1155" s="188"/>
      <c r="N1155" s="188"/>
      <c r="O1155" s="188"/>
      <c r="P1155" s="189"/>
      <c r="Q1155" s="188"/>
      <c r="R1155" s="188"/>
      <c r="S1155" s="188"/>
      <c r="T1155" s="188"/>
      <c r="U1155" s="188"/>
      <c r="V1155" s="188"/>
      <c r="W1155" s="188"/>
      <c r="X1155" s="188"/>
      <c r="Y1155" s="188"/>
      <c r="Z1155" s="188"/>
      <c r="AA1155" s="187"/>
      <c r="AB1155" s="189"/>
      <c r="AC1155" s="187"/>
      <c r="AD1155" s="25"/>
      <c r="AE1155" s="25"/>
    </row>
    <row r="1156">
      <c r="A1156" s="187"/>
      <c r="B1156" s="187"/>
      <c r="C1156" s="187"/>
      <c r="D1156" s="187"/>
      <c r="E1156" s="187"/>
      <c r="F1156" s="187"/>
      <c r="G1156" s="188"/>
      <c r="H1156" s="188"/>
      <c r="I1156" s="188"/>
      <c r="J1156" s="188"/>
      <c r="K1156" s="188"/>
      <c r="L1156" s="188"/>
      <c r="M1156" s="188"/>
      <c r="N1156" s="188"/>
      <c r="O1156" s="188"/>
      <c r="P1156" s="189"/>
      <c r="Q1156" s="188"/>
      <c r="R1156" s="188"/>
      <c r="S1156" s="188"/>
      <c r="T1156" s="188"/>
      <c r="U1156" s="188"/>
      <c r="V1156" s="188"/>
      <c r="W1156" s="188"/>
      <c r="X1156" s="188"/>
      <c r="Y1156" s="188"/>
      <c r="Z1156" s="188"/>
      <c r="AA1156" s="187"/>
      <c r="AB1156" s="189"/>
      <c r="AC1156" s="187"/>
      <c r="AD1156" s="25"/>
      <c r="AE1156" s="25"/>
    </row>
    <row r="1157">
      <c r="A1157" s="187"/>
      <c r="B1157" s="187"/>
      <c r="C1157" s="187"/>
      <c r="D1157" s="187"/>
      <c r="E1157" s="187"/>
      <c r="F1157" s="187"/>
      <c r="G1157" s="188"/>
      <c r="H1157" s="188"/>
      <c r="I1157" s="188"/>
      <c r="J1157" s="188"/>
      <c r="K1157" s="188"/>
      <c r="L1157" s="188"/>
      <c r="M1157" s="188"/>
      <c r="N1157" s="188"/>
      <c r="O1157" s="188"/>
      <c r="P1157" s="189"/>
      <c r="Q1157" s="188"/>
      <c r="R1157" s="188"/>
      <c r="S1157" s="188"/>
      <c r="T1157" s="188"/>
      <c r="U1157" s="188"/>
      <c r="V1157" s="188"/>
      <c r="W1157" s="188"/>
      <c r="X1157" s="188"/>
      <c r="Y1157" s="188"/>
      <c r="Z1157" s="188"/>
      <c r="AA1157" s="187"/>
      <c r="AB1157" s="189"/>
      <c r="AC1157" s="187"/>
      <c r="AD1157" s="25"/>
      <c r="AE1157" s="25"/>
    </row>
    <row r="1158">
      <c r="A1158" s="187"/>
      <c r="B1158" s="187"/>
      <c r="C1158" s="187"/>
      <c r="D1158" s="187"/>
      <c r="E1158" s="187"/>
      <c r="F1158" s="187"/>
      <c r="G1158" s="188"/>
      <c r="H1158" s="188"/>
      <c r="I1158" s="188"/>
      <c r="J1158" s="188"/>
      <c r="K1158" s="188"/>
      <c r="L1158" s="188"/>
      <c r="M1158" s="188"/>
      <c r="N1158" s="188"/>
      <c r="O1158" s="188"/>
      <c r="P1158" s="189"/>
      <c r="Q1158" s="188"/>
      <c r="R1158" s="188"/>
      <c r="S1158" s="188"/>
      <c r="T1158" s="188"/>
      <c r="U1158" s="188"/>
      <c r="V1158" s="188"/>
      <c r="W1158" s="188"/>
      <c r="X1158" s="188"/>
      <c r="Y1158" s="188"/>
      <c r="Z1158" s="188"/>
      <c r="AA1158" s="187"/>
      <c r="AB1158" s="189"/>
      <c r="AC1158" s="187"/>
      <c r="AD1158" s="25"/>
      <c r="AE1158" s="25"/>
    </row>
    <row r="1159">
      <c r="A1159" s="187"/>
      <c r="B1159" s="187"/>
      <c r="C1159" s="187"/>
      <c r="D1159" s="187"/>
      <c r="E1159" s="187"/>
      <c r="F1159" s="187"/>
      <c r="G1159" s="188"/>
      <c r="H1159" s="188"/>
      <c r="I1159" s="188"/>
      <c r="J1159" s="188"/>
      <c r="K1159" s="188"/>
      <c r="L1159" s="188"/>
      <c r="M1159" s="188"/>
      <c r="N1159" s="188"/>
      <c r="O1159" s="188"/>
      <c r="P1159" s="189"/>
      <c r="Q1159" s="188"/>
      <c r="R1159" s="188"/>
      <c r="S1159" s="188"/>
      <c r="T1159" s="188"/>
      <c r="U1159" s="188"/>
      <c r="V1159" s="188"/>
      <c r="W1159" s="188"/>
      <c r="X1159" s="188"/>
      <c r="Y1159" s="188"/>
      <c r="Z1159" s="188"/>
      <c r="AA1159" s="187"/>
      <c r="AB1159" s="189"/>
      <c r="AC1159" s="187"/>
      <c r="AD1159" s="25"/>
      <c r="AE1159" s="25"/>
    </row>
    <row r="1160">
      <c r="A1160" s="187"/>
      <c r="B1160" s="187"/>
      <c r="C1160" s="187"/>
      <c r="D1160" s="187"/>
      <c r="E1160" s="187"/>
      <c r="F1160" s="187"/>
      <c r="G1160" s="188"/>
      <c r="H1160" s="188"/>
      <c r="I1160" s="188"/>
      <c r="J1160" s="188"/>
      <c r="K1160" s="188"/>
      <c r="L1160" s="188"/>
      <c r="M1160" s="188"/>
      <c r="N1160" s="188"/>
      <c r="O1160" s="188"/>
      <c r="P1160" s="189"/>
      <c r="Q1160" s="188"/>
      <c r="R1160" s="188"/>
      <c r="S1160" s="188"/>
      <c r="T1160" s="188"/>
      <c r="U1160" s="188"/>
      <c r="V1160" s="188"/>
      <c r="W1160" s="188"/>
      <c r="X1160" s="188"/>
      <c r="Y1160" s="188"/>
      <c r="Z1160" s="188"/>
      <c r="AA1160" s="187"/>
      <c r="AB1160" s="189"/>
      <c r="AC1160" s="187"/>
      <c r="AD1160" s="25"/>
      <c r="AE1160" s="25"/>
    </row>
    <row r="1161">
      <c r="A1161" s="187"/>
      <c r="B1161" s="187"/>
      <c r="C1161" s="187"/>
      <c r="D1161" s="187"/>
      <c r="E1161" s="187"/>
      <c r="F1161" s="187"/>
      <c r="G1161" s="188"/>
      <c r="H1161" s="188"/>
      <c r="I1161" s="188"/>
      <c r="J1161" s="188"/>
      <c r="K1161" s="188"/>
      <c r="L1161" s="188"/>
      <c r="M1161" s="188"/>
      <c r="N1161" s="188"/>
      <c r="O1161" s="188"/>
      <c r="P1161" s="189"/>
      <c r="Q1161" s="188"/>
      <c r="R1161" s="188"/>
      <c r="S1161" s="188"/>
      <c r="T1161" s="188"/>
      <c r="U1161" s="188"/>
      <c r="V1161" s="188"/>
      <c r="W1161" s="188"/>
      <c r="X1161" s="188"/>
      <c r="Y1161" s="188"/>
      <c r="Z1161" s="188"/>
      <c r="AA1161" s="187"/>
      <c r="AB1161" s="189"/>
      <c r="AC1161" s="187"/>
      <c r="AD1161" s="25"/>
      <c r="AE1161" s="25"/>
    </row>
    <row r="1162">
      <c r="A1162" s="187"/>
      <c r="B1162" s="187"/>
      <c r="C1162" s="187"/>
      <c r="D1162" s="187"/>
      <c r="E1162" s="187"/>
      <c r="F1162" s="187"/>
      <c r="G1162" s="188"/>
      <c r="H1162" s="188"/>
      <c r="I1162" s="188"/>
      <c r="J1162" s="188"/>
      <c r="K1162" s="188"/>
      <c r="L1162" s="188"/>
      <c r="M1162" s="188"/>
      <c r="N1162" s="188"/>
      <c r="O1162" s="188"/>
      <c r="P1162" s="189"/>
      <c r="Q1162" s="188"/>
      <c r="R1162" s="188"/>
      <c r="S1162" s="188"/>
      <c r="T1162" s="188"/>
      <c r="U1162" s="188"/>
      <c r="V1162" s="188"/>
      <c r="W1162" s="188"/>
      <c r="X1162" s="188"/>
      <c r="Y1162" s="188"/>
      <c r="Z1162" s="188"/>
      <c r="AA1162" s="187"/>
      <c r="AB1162" s="189"/>
      <c r="AC1162" s="187"/>
      <c r="AD1162" s="25"/>
      <c r="AE1162" s="25"/>
    </row>
    <row r="1163">
      <c r="A1163" s="187"/>
      <c r="B1163" s="187"/>
      <c r="C1163" s="187"/>
      <c r="D1163" s="187"/>
      <c r="E1163" s="187"/>
      <c r="F1163" s="187"/>
      <c r="G1163" s="188"/>
      <c r="H1163" s="188"/>
      <c r="I1163" s="188"/>
      <c r="J1163" s="188"/>
      <c r="K1163" s="188"/>
      <c r="L1163" s="188"/>
      <c r="M1163" s="188"/>
      <c r="N1163" s="188"/>
      <c r="O1163" s="188"/>
      <c r="P1163" s="189"/>
      <c r="Q1163" s="188"/>
      <c r="R1163" s="188"/>
      <c r="S1163" s="188"/>
      <c r="T1163" s="188"/>
      <c r="U1163" s="188"/>
      <c r="V1163" s="188"/>
      <c r="W1163" s="188"/>
      <c r="X1163" s="188"/>
      <c r="Y1163" s="188"/>
      <c r="Z1163" s="188"/>
      <c r="AA1163" s="187"/>
      <c r="AB1163" s="189"/>
      <c r="AC1163" s="187"/>
      <c r="AD1163" s="25"/>
      <c r="AE1163" s="25"/>
    </row>
    <row r="1164">
      <c r="A1164" s="187"/>
      <c r="B1164" s="187"/>
      <c r="C1164" s="187"/>
      <c r="D1164" s="187"/>
      <c r="E1164" s="187"/>
      <c r="F1164" s="187"/>
      <c r="G1164" s="188"/>
      <c r="H1164" s="188"/>
      <c r="I1164" s="188"/>
      <c r="J1164" s="188"/>
      <c r="K1164" s="188"/>
      <c r="L1164" s="188"/>
      <c r="M1164" s="188"/>
      <c r="N1164" s="188"/>
      <c r="O1164" s="188"/>
      <c r="P1164" s="189"/>
      <c r="Q1164" s="188"/>
      <c r="R1164" s="188"/>
      <c r="S1164" s="188"/>
      <c r="T1164" s="188"/>
      <c r="U1164" s="188"/>
      <c r="V1164" s="188"/>
      <c r="W1164" s="188"/>
      <c r="X1164" s="188"/>
      <c r="Y1164" s="188"/>
      <c r="Z1164" s="188"/>
      <c r="AA1164" s="187"/>
      <c r="AB1164" s="189"/>
      <c r="AC1164" s="187"/>
      <c r="AD1164" s="25"/>
      <c r="AE1164" s="25"/>
    </row>
    <row r="1165">
      <c r="A1165" s="187"/>
      <c r="B1165" s="187"/>
      <c r="C1165" s="187"/>
      <c r="D1165" s="187"/>
      <c r="E1165" s="187"/>
      <c r="F1165" s="187"/>
      <c r="G1165" s="188"/>
      <c r="H1165" s="188"/>
      <c r="I1165" s="188"/>
      <c r="J1165" s="188"/>
      <c r="K1165" s="188"/>
      <c r="L1165" s="188"/>
      <c r="M1165" s="188"/>
      <c r="N1165" s="188"/>
      <c r="O1165" s="188"/>
      <c r="P1165" s="189"/>
      <c r="Q1165" s="188"/>
      <c r="R1165" s="188"/>
      <c r="S1165" s="188"/>
      <c r="T1165" s="188"/>
      <c r="U1165" s="188"/>
      <c r="V1165" s="188"/>
      <c r="W1165" s="188"/>
      <c r="X1165" s="188"/>
      <c r="Y1165" s="188"/>
      <c r="Z1165" s="188"/>
      <c r="AA1165" s="187"/>
      <c r="AB1165" s="189"/>
      <c r="AC1165" s="187"/>
      <c r="AD1165" s="25"/>
      <c r="AE1165" s="25"/>
    </row>
    <row r="1166">
      <c r="A1166" s="187"/>
      <c r="B1166" s="187"/>
      <c r="C1166" s="187"/>
      <c r="D1166" s="187"/>
      <c r="E1166" s="187"/>
      <c r="F1166" s="187"/>
      <c r="G1166" s="188"/>
      <c r="H1166" s="188"/>
      <c r="I1166" s="188"/>
      <c r="J1166" s="188"/>
      <c r="K1166" s="188"/>
      <c r="L1166" s="188"/>
      <c r="M1166" s="188"/>
      <c r="N1166" s="188"/>
      <c r="O1166" s="188"/>
      <c r="P1166" s="189"/>
      <c r="Q1166" s="188"/>
      <c r="R1166" s="188"/>
      <c r="S1166" s="188"/>
      <c r="T1166" s="188"/>
      <c r="U1166" s="188"/>
      <c r="V1166" s="188"/>
      <c r="W1166" s="188"/>
      <c r="X1166" s="188"/>
      <c r="Y1166" s="188"/>
      <c r="Z1166" s="188"/>
      <c r="AA1166" s="187"/>
      <c r="AB1166" s="189"/>
      <c r="AC1166" s="187"/>
      <c r="AD1166" s="25"/>
      <c r="AE1166" s="25"/>
    </row>
    <row r="1167">
      <c r="A1167" s="187"/>
      <c r="B1167" s="187"/>
      <c r="C1167" s="187"/>
      <c r="D1167" s="187"/>
      <c r="E1167" s="187"/>
      <c r="F1167" s="187"/>
      <c r="G1167" s="188"/>
      <c r="H1167" s="188"/>
      <c r="I1167" s="188"/>
      <c r="J1167" s="188"/>
      <c r="K1167" s="188"/>
      <c r="L1167" s="188"/>
      <c r="M1167" s="188"/>
      <c r="N1167" s="188"/>
      <c r="O1167" s="188"/>
      <c r="P1167" s="189"/>
      <c r="Q1167" s="188"/>
      <c r="R1167" s="188"/>
      <c r="S1167" s="188"/>
      <c r="T1167" s="188"/>
      <c r="U1167" s="188"/>
      <c r="V1167" s="188"/>
      <c r="W1167" s="188"/>
      <c r="X1167" s="188"/>
      <c r="Y1167" s="188"/>
      <c r="Z1167" s="188"/>
      <c r="AA1167" s="187"/>
      <c r="AB1167" s="189"/>
      <c r="AC1167" s="187"/>
      <c r="AD1167" s="25"/>
      <c r="AE1167" s="25"/>
    </row>
    <row r="1168">
      <c r="A1168" s="187"/>
      <c r="B1168" s="187"/>
      <c r="C1168" s="187"/>
      <c r="D1168" s="187"/>
      <c r="E1168" s="187"/>
      <c r="F1168" s="187"/>
      <c r="G1168" s="188"/>
      <c r="H1168" s="188"/>
      <c r="I1168" s="188"/>
      <c r="J1168" s="188"/>
      <c r="K1168" s="188"/>
      <c r="L1168" s="188"/>
      <c r="M1168" s="188"/>
      <c r="N1168" s="188"/>
      <c r="O1168" s="188"/>
      <c r="P1168" s="189"/>
      <c r="Q1168" s="188"/>
      <c r="R1168" s="188"/>
      <c r="S1168" s="188"/>
      <c r="T1168" s="188"/>
      <c r="U1168" s="188"/>
      <c r="V1168" s="188"/>
      <c r="W1168" s="188"/>
      <c r="X1168" s="188"/>
      <c r="Y1168" s="188"/>
      <c r="Z1168" s="188"/>
      <c r="AA1168" s="187"/>
      <c r="AB1168" s="189"/>
      <c r="AC1168" s="187"/>
      <c r="AD1168" s="25"/>
      <c r="AE1168" s="25"/>
    </row>
    <row r="1169">
      <c r="A1169" s="187"/>
      <c r="B1169" s="187"/>
      <c r="C1169" s="187"/>
      <c r="D1169" s="187"/>
      <c r="E1169" s="187"/>
      <c r="F1169" s="187"/>
      <c r="G1169" s="188"/>
      <c r="H1169" s="188"/>
      <c r="I1169" s="188"/>
      <c r="J1169" s="188"/>
      <c r="K1169" s="188"/>
      <c r="L1169" s="188"/>
      <c r="M1169" s="187"/>
      <c r="N1169" s="187"/>
      <c r="O1169" s="188"/>
      <c r="P1169" s="189"/>
      <c r="Q1169" s="188"/>
      <c r="R1169" s="188"/>
      <c r="S1169" s="188"/>
      <c r="T1169" s="188"/>
      <c r="U1169" s="188"/>
      <c r="V1169" s="188"/>
      <c r="W1169" s="188"/>
      <c r="X1169" s="188"/>
      <c r="Y1169" s="188"/>
      <c r="Z1169" s="188"/>
      <c r="AA1169" s="188"/>
      <c r="AB1169" s="189"/>
      <c r="AC1169" s="187"/>
      <c r="AD1169" s="25"/>
      <c r="AE1169" s="25"/>
    </row>
    <row r="1170">
      <c r="A1170" s="187"/>
      <c r="B1170" s="187"/>
      <c r="C1170" s="187"/>
      <c r="D1170" s="187"/>
      <c r="E1170" s="187"/>
      <c r="F1170" s="187"/>
      <c r="G1170" s="188"/>
      <c r="H1170" s="188"/>
      <c r="I1170" s="188"/>
      <c r="J1170" s="188"/>
      <c r="K1170" s="188"/>
      <c r="L1170" s="188"/>
      <c r="M1170" s="187"/>
      <c r="N1170" s="187"/>
      <c r="O1170" s="188"/>
      <c r="P1170" s="189"/>
      <c r="Q1170" s="188"/>
      <c r="R1170" s="188"/>
      <c r="S1170" s="188"/>
      <c r="T1170" s="188"/>
      <c r="U1170" s="188"/>
      <c r="V1170" s="188"/>
      <c r="W1170" s="188"/>
      <c r="X1170" s="188"/>
      <c r="Y1170" s="188"/>
      <c r="Z1170" s="188"/>
      <c r="AA1170" s="187"/>
      <c r="AB1170" s="189"/>
      <c r="AC1170" s="187"/>
      <c r="AD1170" s="25"/>
      <c r="AE1170" s="25"/>
    </row>
    <row r="1171">
      <c r="A1171" s="187"/>
      <c r="B1171" s="187"/>
      <c r="C1171" s="187"/>
      <c r="D1171" s="187"/>
      <c r="E1171" s="187"/>
      <c r="F1171" s="187"/>
      <c r="G1171" s="188"/>
      <c r="H1171" s="188"/>
      <c r="I1171" s="188"/>
      <c r="J1171" s="188"/>
      <c r="K1171" s="188"/>
      <c r="L1171" s="188"/>
      <c r="M1171" s="188"/>
      <c r="N1171" s="188"/>
      <c r="O1171" s="188"/>
      <c r="P1171" s="189"/>
      <c r="Q1171" s="188"/>
      <c r="R1171" s="188"/>
      <c r="S1171" s="188"/>
      <c r="T1171" s="188"/>
      <c r="U1171" s="188"/>
      <c r="V1171" s="188"/>
      <c r="W1171" s="188"/>
      <c r="X1171" s="188"/>
      <c r="Y1171" s="187"/>
      <c r="Z1171" s="187"/>
      <c r="AA1171" s="188"/>
      <c r="AB1171" s="189"/>
      <c r="AC1171" s="187"/>
      <c r="AD1171" s="25"/>
      <c r="AE1171" s="25"/>
    </row>
    <row r="1172">
      <c r="A1172" s="187"/>
      <c r="B1172" s="187"/>
      <c r="C1172" s="187"/>
      <c r="D1172" s="187"/>
      <c r="E1172" s="187"/>
      <c r="F1172" s="187"/>
      <c r="G1172" s="188"/>
      <c r="H1172" s="187"/>
      <c r="I1172" s="187"/>
      <c r="J1172" s="188"/>
      <c r="K1172" s="188"/>
      <c r="L1172" s="188"/>
      <c r="M1172" s="188"/>
      <c r="N1172" s="188"/>
      <c r="O1172" s="188"/>
      <c r="P1172" s="189"/>
      <c r="Q1172" s="187"/>
      <c r="R1172" s="188"/>
      <c r="S1172" s="188"/>
      <c r="T1172" s="188"/>
      <c r="U1172" s="188"/>
      <c r="V1172" s="188"/>
      <c r="W1172" s="188"/>
      <c r="X1172" s="188"/>
      <c r="Y1172" s="188"/>
      <c r="Z1172" s="188"/>
      <c r="AA1172" s="187"/>
      <c r="AB1172" s="189"/>
      <c r="AC1172" s="187"/>
      <c r="AD1172" s="25"/>
      <c r="AE1172" s="25"/>
    </row>
    <row r="1173">
      <c r="A1173" s="187"/>
      <c r="B1173" s="187"/>
      <c r="C1173" s="187"/>
      <c r="D1173" s="187"/>
      <c r="E1173" s="187"/>
      <c r="F1173" s="187"/>
      <c r="G1173" s="188"/>
      <c r="H1173" s="187"/>
      <c r="I1173" s="187"/>
      <c r="J1173" s="188"/>
      <c r="K1173" s="188"/>
      <c r="L1173" s="188"/>
      <c r="M1173" s="188"/>
      <c r="N1173" s="188"/>
      <c r="O1173" s="188"/>
      <c r="P1173" s="189"/>
      <c r="Q1173" s="187"/>
      <c r="R1173" s="188"/>
      <c r="S1173" s="188"/>
      <c r="T1173" s="188"/>
      <c r="U1173" s="188"/>
      <c r="V1173" s="188"/>
      <c r="W1173" s="188"/>
      <c r="X1173" s="188"/>
      <c r="Y1173" s="188"/>
      <c r="Z1173" s="188"/>
      <c r="AA1173" s="187"/>
      <c r="AB1173" s="189"/>
      <c r="AC1173" s="187"/>
      <c r="AD1173" s="25"/>
      <c r="AE1173" s="25"/>
    </row>
    <row r="1174">
      <c r="A1174" s="187"/>
      <c r="B1174" s="187"/>
      <c r="C1174" s="187"/>
      <c r="D1174" s="187"/>
      <c r="E1174" s="187"/>
      <c r="F1174" s="187"/>
      <c r="G1174" s="188"/>
      <c r="H1174" s="187"/>
      <c r="I1174" s="187"/>
      <c r="J1174" s="188"/>
      <c r="K1174" s="188"/>
      <c r="L1174" s="188"/>
      <c r="M1174" s="188"/>
      <c r="N1174" s="188"/>
      <c r="O1174" s="188"/>
      <c r="P1174" s="189"/>
      <c r="Q1174" s="187"/>
      <c r="R1174" s="188"/>
      <c r="S1174" s="188"/>
      <c r="T1174" s="188"/>
      <c r="U1174" s="188"/>
      <c r="V1174" s="188"/>
      <c r="W1174" s="188"/>
      <c r="X1174" s="188"/>
      <c r="Y1174" s="188"/>
      <c r="Z1174" s="188"/>
      <c r="AA1174" s="187"/>
      <c r="AB1174" s="189"/>
      <c r="AC1174" s="187"/>
      <c r="AD1174" s="25"/>
      <c r="AE1174" s="25"/>
    </row>
    <row r="1175">
      <c r="A1175" s="187"/>
      <c r="B1175" s="187"/>
      <c r="C1175" s="187"/>
      <c r="D1175" s="187"/>
      <c r="E1175" s="187"/>
      <c r="F1175" s="187"/>
      <c r="G1175" s="188"/>
      <c r="H1175" s="187"/>
      <c r="I1175" s="187"/>
      <c r="J1175" s="188"/>
      <c r="K1175" s="188"/>
      <c r="L1175" s="188"/>
      <c r="M1175" s="188"/>
      <c r="N1175" s="188"/>
      <c r="O1175" s="188"/>
      <c r="P1175" s="189"/>
      <c r="Q1175" s="187"/>
      <c r="R1175" s="188"/>
      <c r="S1175" s="188"/>
      <c r="T1175" s="188"/>
      <c r="U1175" s="188"/>
      <c r="V1175" s="188"/>
      <c r="W1175" s="188"/>
      <c r="X1175" s="188"/>
      <c r="Y1175" s="188"/>
      <c r="Z1175" s="188"/>
      <c r="AA1175" s="187"/>
      <c r="AB1175" s="189"/>
      <c r="AC1175" s="187"/>
      <c r="AD1175" s="25"/>
      <c r="AE1175" s="25"/>
    </row>
    <row r="1176">
      <c r="A1176" s="187"/>
      <c r="B1176" s="187"/>
      <c r="C1176" s="187"/>
      <c r="D1176" s="187"/>
      <c r="E1176" s="187"/>
      <c r="F1176" s="187"/>
      <c r="G1176" s="188"/>
      <c r="H1176" s="187"/>
      <c r="I1176" s="187"/>
      <c r="J1176" s="188"/>
      <c r="K1176" s="188"/>
      <c r="L1176" s="188"/>
      <c r="M1176" s="188"/>
      <c r="N1176" s="188"/>
      <c r="O1176" s="188"/>
      <c r="P1176" s="189"/>
      <c r="Q1176" s="187"/>
      <c r="R1176" s="188"/>
      <c r="S1176" s="188"/>
      <c r="T1176" s="188"/>
      <c r="U1176" s="188"/>
      <c r="V1176" s="188"/>
      <c r="W1176" s="188"/>
      <c r="X1176" s="188"/>
      <c r="Y1176" s="188"/>
      <c r="Z1176" s="188"/>
      <c r="AA1176" s="187"/>
      <c r="AB1176" s="189"/>
      <c r="AC1176" s="187"/>
      <c r="AD1176" s="25"/>
      <c r="AE1176" s="25"/>
    </row>
    <row r="1177">
      <c r="A1177" s="187"/>
      <c r="B1177" s="187"/>
      <c r="C1177" s="187"/>
      <c r="D1177" s="187"/>
      <c r="E1177" s="187"/>
      <c r="F1177" s="187"/>
      <c r="G1177" s="188"/>
      <c r="H1177" s="188"/>
      <c r="I1177" s="188"/>
      <c r="J1177" s="188"/>
      <c r="K1177" s="188"/>
      <c r="L1177" s="188"/>
      <c r="M1177" s="188"/>
      <c r="N1177" s="188"/>
      <c r="O1177" s="188"/>
      <c r="P1177" s="189"/>
      <c r="Q1177" s="188"/>
      <c r="R1177" s="188"/>
      <c r="S1177" s="188"/>
      <c r="T1177" s="188"/>
      <c r="U1177" s="188"/>
      <c r="V1177" s="188"/>
      <c r="W1177" s="188"/>
      <c r="X1177" s="188"/>
      <c r="Y1177" s="188"/>
      <c r="Z1177" s="188"/>
      <c r="AA1177" s="187"/>
      <c r="AB1177" s="189"/>
      <c r="AC1177" s="187"/>
      <c r="AD1177" s="25"/>
      <c r="AE1177" s="25"/>
    </row>
    <row r="1178">
      <c r="A1178" s="187"/>
      <c r="B1178" s="187"/>
      <c r="C1178" s="187"/>
      <c r="D1178" s="187"/>
      <c r="E1178" s="187"/>
      <c r="F1178" s="187"/>
      <c r="G1178" s="188"/>
      <c r="H1178" s="187"/>
      <c r="I1178" s="187"/>
      <c r="J1178" s="188"/>
      <c r="K1178" s="188"/>
      <c r="L1178" s="188"/>
      <c r="M1178" s="188"/>
      <c r="N1178" s="188"/>
      <c r="O1178" s="188"/>
      <c r="P1178" s="189"/>
      <c r="Q1178" s="187"/>
      <c r="R1178" s="188"/>
      <c r="S1178" s="188"/>
      <c r="T1178" s="188"/>
      <c r="U1178" s="188"/>
      <c r="V1178" s="188"/>
      <c r="W1178" s="188"/>
      <c r="X1178" s="188"/>
      <c r="Y1178" s="188"/>
      <c r="Z1178" s="188"/>
      <c r="AA1178" s="187"/>
      <c r="AB1178" s="189"/>
      <c r="AC1178" s="187"/>
      <c r="AD1178" s="25"/>
      <c r="AE1178" s="25"/>
    </row>
    <row r="1179">
      <c r="A1179" s="187"/>
      <c r="B1179" s="187"/>
      <c r="C1179" s="187"/>
      <c r="D1179" s="187"/>
      <c r="E1179" s="187"/>
      <c r="F1179" s="187"/>
      <c r="G1179" s="188"/>
      <c r="H1179" s="187"/>
      <c r="I1179" s="187"/>
      <c r="J1179" s="188"/>
      <c r="K1179" s="188"/>
      <c r="L1179" s="188"/>
      <c r="M1179" s="188"/>
      <c r="N1179" s="188"/>
      <c r="O1179" s="188"/>
      <c r="P1179" s="189"/>
      <c r="Q1179" s="187"/>
      <c r="R1179" s="188"/>
      <c r="S1179" s="188"/>
      <c r="T1179" s="188"/>
      <c r="U1179" s="188"/>
      <c r="V1179" s="188"/>
      <c r="W1179" s="188"/>
      <c r="X1179" s="188"/>
      <c r="Y1179" s="188"/>
      <c r="Z1179" s="188"/>
      <c r="AA1179" s="187"/>
      <c r="AB1179" s="189"/>
      <c r="AC1179" s="187"/>
      <c r="AD1179" s="25"/>
      <c r="AE1179" s="25"/>
    </row>
    <row r="1180">
      <c r="A1180" s="187"/>
      <c r="B1180" s="187"/>
      <c r="C1180" s="187"/>
      <c r="D1180" s="187"/>
      <c r="E1180" s="187"/>
      <c r="F1180" s="187"/>
      <c r="G1180" s="188"/>
      <c r="H1180" s="187"/>
      <c r="I1180" s="187"/>
      <c r="J1180" s="188"/>
      <c r="K1180" s="188"/>
      <c r="L1180" s="188"/>
      <c r="M1180" s="188"/>
      <c r="N1180" s="188"/>
      <c r="O1180" s="188"/>
      <c r="P1180" s="189"/>
      <c r="Q1180" s="187"/>
      <c r="R1180" s="188"/>
      <c r="S1180" s="188"/>
      <c r="T1180" s="188"/>
      <c r="U1180" s="188"/>
      <c r="V1180" s="188"/>
      <c r="W1180" s="188"/>
      <c r="X1180" s="188"/>
      <c r="Y1180" s="188"/>
      <c r="Z1180" s="188"/>
      <c r="AA1180" s="187"/>
      <c r="AB1180" s="189"/>
      <c r="AC1180" s="187"/>
      <c r="AD1180" s="25"/>
      <c r="AE1180" s="25"/>
    </row>
    <row r="1181">
      <c r="A1181" s="187"/>
      <c r="B1181" s="187"/>
      <c r="C1181" s="187"/>
      <c r="D1181" s="187"/>
      <c r="E1181" s="187"/>
      <c r="F1181" s="187"/>
      <c r="G1181" s="188"/>
      <c r="H1181" s="188"/>
      <c r="I1181" s="188"/>
      <c r="J1181" s="188"/>
      <c r="K1181" s="188"/>
      <c r="L1181" s="188"/>
      <c r="M1181" s="188"/>
      <c r="N1181" s="188"/>
      <c r="O1181" s="188"/>
      <c r="P1181" s="189"/>
      <c r="Q1181" s="188"/>
      <c r="R1181" s="188"/>
      <c r="S1181" s="188"/>
      <c r="T1181" s="188"/>
      <c r="U1181" s="188"/>
      <c r="V1181" s="188"/>
      <c r="W1181" s="188"/>
      <c r="X1181" s="188"/>
      <c r="Y1181" s="188"/>
      <c r="Z1181" s="188"/>
      <c r="AA1181" s="187"/>
      <c r="AB1181" s="189"/>
      <c r="AC1181" s="187"/>
      <c r="AD1181" s="25"/>
      <c r="AE1181" s="25"/>
    </row>
    <row r="1182">
      <c r="A1182" s="187"/>
      <c r="B1182" s="187"/>
      <c r="C1182" s="187"/>
      <c r="D1182" s="187"/>
      <c r="E1182" s="187"/>
      <c r="F1182" s="187"/>
      <c r="G1182" s="188"/>
      <c r="H1182" s="187"/>
      <c r="I1182" s="187"/>
      <c r="J1182" s="188"/>
      <c r="K1182" s="188"/>
      <c r="L1182" s="188"/>
      <c r="M1182" s="188"/>
      <c r="N1182" s="188"/>
      <c r="O1182" s="188"/>
      <c r="P1182" s="189"/>
      <c r="Q1182" s="187"/>
      <c r="R1182" s="188"/>
      <c r="S1182" s="188"/>
      <c r="T1182" s="188"/>
      <c r="U1182" s="188"/>
      <c r="V1182" s="188"/>
      <c r="W1182" s="188"/>
      <c r="X1182" s="188"/>
      <c r="Y1182" s="188"/>
      <c r="Z1182" s="188"/>
      <c r="AA1182" s="187"/>
      <c r="AB1182" s="189"/>
      <c r="AC1182" s="187"/>
      <c r="AD1182" s="25"/>
      <c r="AE1182" s="25"/>
    </row>
    <row r="1183">
      <c r="A1183" s="187"/>
      <c r="B1183" s="187"/>
      <c r="C1183" s="187"/>
      <c r="D1183" s="187"/>
      <c r="E1183" s="187"/>
      <c r="F1183" s="187"/>
      <c r="G1183" s="188"/>
      <c r="H1183" s="187"/>
      <c r="I1183" s="187"/>
      <c r="J1183" s="188"/>
      <c r="K1183" s="188"/>
      <c r="L1183" s="188"/>
      <c r="M1183" s="188"/>
      <c r="N1183" s="188"/>
      <c r="O1183" s="188"/>
      <c r="P1183" s="189"/>
      <c r="Q1183" s="187"/>
      <c r="R1183" s="188"/>
      <c r="S1183" s="188"/>
      <c r="T1183" s="188"/>
      <c r="U1183" s="188"/>
      <c r="V1183" s="188"/>
      <c r="W1183" s="188"/>
      <c r="X1183" s="188"/>
      <c r="Y1183" s="188"/>
      <c r="Z1183" s="188"/>
      <c r="AA1183" s="187"/>
      <c r="AB1183" s="189"/>
      <c r="AC1183" s="187"/>
      <c r="AD1183" s="25"/>
      <c r="AE1183" s="25"/>
    </row>
    <row r="1184">
      <c r="A1184" s="187"/>
      <c r="B1184" s="187"/>
      <c r="C1184" s="187"/>
      <c r="D1184" s="187"/>
      <c r="E1184" s="187"/>
      <c r="F1184" s="187"/>
      <c r="G1184" s="188"/>
      <c r="H1184" s="187"/>
      <c r="I1184" s="187"/>
      <c r="J1184" s="188"/>
      <c r="K1184" s="188"/>
      <c r="L1184" s="188"/>
      <c r="M1184" s="188"/>
      <c r="N1184" s="188"/>
      <c r="O1184" s="188"/>
      <c r="P1184" s="189"/>
      <c r="Q1184" s="187"/>
      <c r="R1184" s="188"/>
      <c r="S1184" s="188"/>
      <c r="T1184" s="188"/>
      <c r="U1184" s="188"/>
      <c r="V1184" s="188"/>
      <c r="W1184" s="188"/>
      <c r="X1184" s="188"/>
      <c r="Y1184" s="188"/>
      <c r="Z1184" s="188"/>
      <c r="AA1184" s="187"/>
      <c r="AB1184" s="189"/>
      <c r="AC1184" s="187"/>
      <c r="AD1184" s="25"/>
      <c r="AE1184" s="25"/>
    </row>
    <row r="1185">
      <c r="A1185" s="187"/>
      <c r="B1185" s="187"/>
      <c r="C1185" s="187"/>
      <c r="D1185" s="187"/>
      <c r="E1185" s="187"/>
      <c r="F1185" s="187"/>
      <c r="G1185" s="188"/>
      <c r="H1185" s="187"/>
      <c r="I1185" s="187"/>
      <c r="J1185" s="188"/>
      <c r="K1185" s="188"/>
      <c r="L1185" s="188"/>
      <c r="M1185" s="188"/>
      <c r="N1185" s="188"/>
      <c r="O1185" s="188"/>
      <c r="P1185" s="189"/>
      <c r="Q1185" s="187"/>
      <c r="R1185" s="188"/>
      <c r="S1185" s="188"/>
      <c r="T1185" s="188"/>
      <c r="U1185" s="188"/>
      <c r="V1185" s="188"/>
      <c r="W1185" s="188"/>
      <c r="X1185" s="188"/>
      <c r="Y1185" s="188"/>
      <c r="Z1185" s="188"/>
      <c r="AA1185" s="187"/>
      <c r="AB1185" s="189"/>
      <c r="AC1185" s="187"/>
      <c r="AD1185" s="25"/>
      <c r="AE1185" s="25"/>
    </row>
    <row r="1186">
      <c r="A1186" s="187"/>
      <c r="B1186" s="187"/>
      <c r="C1186" s="187"/>
      <c r="D1186" s="187"/>
      <c r="E1186" s="187"/>
      <c r="F1186" s="187"/>
      <c r="G1186" s="188"/>
      <c r="H1186" s="187"/>
      <c r="I1186" s="187"/>
      <c r="J1186" s="188"/>
      <c r="K1186" s="188"/>
      <c r="L1186" s="188"/>
      <c r="M1186" s="188"/>
      <c r="N1186" s="188"/>
      <c r="O1186" s="188"/>
      <c r="P1186" s="189"/>
      <c r="Q1186" s="187"/>
      <c r="R1186" s="188"/>
      <c r="S1186" s="188"/>
      <c r="T1186" s="188"/>
      <c r="U1186" s="188"/>
      <c r="V1186" s="188"/>
      <c r="W1186" s="188"/>
      <c r="X1186" s="188"/>
      <c r="Y1186" s="188"/>
      <c r="Z1186" s="188"/>
      <c r="AA1186" s="187"/>
      <c r="AB1186" s="189"/>
      <c r="AC1186" s="187"/>
      <c r="AD1186" s="25"/>
      <c r="AE1186" s="25"/>
    </row>
    <row r="1187">
      <c r="A1187" s="187"/>
      <c r="B1187" s="187"/>
      <c r="C1187" s="187"/>
      <c r="D1187" s="187"/>
      <c r="E1187" s="187"/>
      <c r="F1187" s="187"/>
      <c r="G1187" s="188"/>
      <c r="H1187" s="188"/>
      <c r="I1187" s="188"/>
      <c r="J1187" s="188"/>
      <c r="K1187" s="188"/>
      <c r="L1187" s="188"/>
      <c r="M1187" s="188"/>
      <c r="N1187" s="188"/>
      <c r="O1187" s="188"/>
      <c r="P1187" s="189"/>
      <c r="Q1187" s="188"/>
      <c r="R1187" s="188"/>
      <c r="S1187" s="188"/>
      <c r="T1187" s="188"/>
      <c r="U1187" s="188"/>
      <c r="V1187" s="188"/>
      <c r="W1187" s="188"/>
      <c r="X1187" s="188"/>
      <c r="Y1187" s="188"/>
      <c r="Z1187" s="188"/>
      <c r="AA1187" s="187"/>
      <c r="AB1187" s="189"/>
      <c r="AC1187" s="187"/>
      <c r="AD1187" s="25"/>
      <c r="AE1187" s="25"/>
    </row>
    <row r="1188">
      <c r="A1188" s="187"/>
      <c r="B1188" s="187"/>
      <c r="C1188" s="187"/>
      <c r="D1188" s="187"/>
      <c r="E1188" s="187"/>
      <c r="F1188" s="187"/>
      <c r="G1188" s="188"/>
      <c r="H1188" s="187"/>
      <c r="I1188" s="187"/>
      <c r="J1188" s="188"/>
      <c r="K1188" s="188"/>
      <c r="L1188" s="188"/>
      <c r="M1188" s="188"/>
      <c r="N1188" s="188"/>
      <c r="O1188" s="188"/>
      <c r="P1188" s="189"/>
      <c r="Q1188" s="187"/>
      <c r="R1188" s="188"/>
      <c r="S1188" s="188"/>
      <c r="T1188" s="188"/>
      <c r="U1188" s="188"/>
      <c r="V1188" s="188"/>
      <c r="W1188" s="188"/>
      <c r="X1188" s="188"/>
      <c r="Y1188" s="188"/>
      <c r="Z1188" s="188"/>
      <c r="AA1188" s="187"/>
      <c r="AB1188" s="189"/>
      <c r="AC1188" s="187"/>
      <c r="AD1188" s="25"/>
      <c r="AE1188" s="25"/>
    </row>
    <row r="1189">
      <c r="A1189" s="187"/>
      <c r="B1189" s="187"/>
      <c r="C1189" s="187"/>
      <c r="D1189" s="187"/>
      <c r="E1189" s="187"/>
      <c r="F1189" s="187"/>
      <c r="G1189" s="188"/>
      <c r="H1189" s="188"/>
      <c r="I1189" s="188"/>
      <c r="J1189" s="188"/>
      <c r="K1189" s="188"/>
      <c r="L1189" s="188"/>
      <c r="M1189" s="188"/>
      <c r="N1189" s="188"/>
      <c r="O1189" s="188"/>
      <c r="P1189" s="189"/>
      <c r="Q1189" s="188"/>
      <c r="R1189" s="188"/>
      <c r="S1189" s="188"/>
      <c r="T1189" s="188"/>
      <c r="U1189" s="188"/>
      <c r="V1189" s="188"/>
      <c r="W1189" s="188"/>
      <c r="X1189" s="188"/>
      <c r="Y1189" s="188"/>
      <c r="Z1189" s="188"/>
      <c r="AA1189" s="187"/>
      <c r="AB1189" s="189"/>
      <c r="AC1189" s="187"/>
      <c r="AD1189" s="25"/>
      <c r="AE1189" s="25"/>
    </row>
    <row r="1190">
      <c r="A1190" s="187"/>
      <c r="B1190" s="187"/>
      <c r="C1190" s="187"/>
      <c r="D1190" s="187"/>
      <c r="E1190" s="187"/>
      <c r="F1190" s="187"/>
      <c r="G1190" s="188"/>
      <c r="H1190" s="187"/>
      <c r="I1190" s="187"/>
      <c r="J1190" s="188"/>
      <c r="K1190" s="187"/>
      <c r="L1190" s="188"/>
      <c r="M1190" s="188"/>
      <c r="N1190" s="188"/>
      <c r="O1190" s="188"/>
      <c r="P1190" s="189"/>
      <c r="Q1190" s="187"/>
      <c r="R1190" s="188"/>
      <c r="S1190" s="188"/>
      <c r="T1190" s="188"/>
      <c r="U1190" s="188"/>
      <c r="V1190" s="188"/>
      <c r="W1190" s="188"/>
      <c r="X1190" s="188"/>
      <c r="Y1190" s="188"/>
      <c r="Z1190" s="188"/>
      <c r="AA1190" s="187"/>
      <c r="AB1190" s="189"/>
      <c r="AC1190" s="187"/>
      <c r="AD1190" s="25"/>
      <c r="AE1190" s="25"/>
    </row>
    <row r="1191">
      <c r="A1191" s="187"/>
      <c r="B1191" s="187"/>
      <c r="C1191" s="187"/>
      <c r="D1191" s="187"/>
      <c r="E1191" s="187"/>
      <c r="F1191" s="187"/>
      <c r="G1191" s="188"/>
      <c r="H1191" s="187"/>
      <c r="I1191" s="187"/>
      <c r="J1191" s="188"/>
      <c r="K1191" s="187"/>
      <c r="L1191" s="188"/>
      <c r="M1191" s="188"/>
      <c r="N1191" s="188"/>
      <c r="O1191" s="188"/>
      <c r="P1191" s="190"/>
      <c r="Q1191" s="187"/>
      <c r="R1191" s="188"/>
      <c r="S1191" s="188"/>
      <c r="T1191" s="188"/>
      <c r="U1191" s="188"/>
      <c r="V1191" s="188"/>
      <c r="W1191" s="188"/>
      <c r="X1191" s="188"/>
      <c r="Y1191" s="188"/>
      <c r="Z1191" s="188"/>
      <c r="AA1191" s="187"/>
      <c r="AB1191" s="189"/>
      <c r="AC1191" s="187"/>
      <c r="AD1191" s="25"/>
      <c r="AE1191" s="25"/>
    </row>
    <row r="1192">
      <c r="A1192" s="187"/>
      <c r="B1192" s="187"/>
      <c r="C1192" s="187"/>
      <c r="D1192" s="187"/>
      <c r="E1192" s="187"/>
      <c r="F1192" s="187"/>
      <c r="G1192" s="188"/>
      <c r="H1192" s="188"/>
      <c r="I1192" s="188"/>
      <c r="J1192" s="188"/>
      <c r="K1192" s="188"/>
      <c r="L1192" s="188"/>
      <c r="M1192" s="188"/>
      <c r="N1192" s="188"/>
      <c r="O1192" s="188"/>
      <c r="P1192" s="189"/>
      <c r="Q1192" s="188"/>
      <c r="R1192" s="188"/>
      <c r="S1192" s="188"/>
      <c r="T1192" s="188"/>
      <c r="U1192" s="188"/>
      <c r="V1192" s="188"/>
      <c r="W1192" s="188"/>
      <c r="X1192" s="188"/>
      <c r="Y1192" s="188"/>
      <c r="Z1192" s="188"/>
      <c r="AA1192" s="187"/>
      <c r="AB1192" s="189"/>
      <c r="AC1192" s="187"/>
      <c r="AD1192" s="25"/>
      <c r="AE1192" s="25"/>
    </row>
    <row r="1193">
      <c r="A1193" s="187"/>
      <c r="B1193" s="187"/>
      <c r="C1193" s="187"/>
      <c r="D1193" s="187"/>
      <c r="E1193" s="187"/>
      <c r="F1193" s="187"/>
      <c r="G1193" s="188"/>
      <c r="H1193" s="187"/>
      <c r="I1193" s="187"/>
      <c r="J1193" s="188"/>
      <c r="K1193" s="187"/>
      <c r="L1193" s="188"/>
      <c r="M1193" s="188"/>
      <c r="N1193" s="188"/>
      <c r="O1193" s="188"/>
      <c r="P1193" s="190"/>
      <c r="Q1193" s="187"/>
      <c r="R1193" s="188"/>
      <c r="S1193" s="188"/>
      <c r="T1193" s="188"/>
      <c r="U1193" s="188"/>
      <c r="V1193" s="188"/>
      <c r="W1193" s="188"/>
      <c r="X1193" s="188"/>
      <c r="Y1193" s="188"/>
      <c r="Z1193" s="188"/>
      <c r="AA1193" s="187"/>
      <c r="AB1193" s="189"/>
      <c r="AC1193" s="187"/>
      <c r="AD1193" s="25"/>
      <c r="AE1193" s="25"/>
    </row>
    <row r="1194">
      <c r="A1194" s="187"/>
      <c r="B1194" s="187"/>
      <c r="C1194" s="187"/>
      <c r="D1194" s="187"/>
      <c r="E1194" s="187"/>
      <c r="F1194" s="187"/>
      <c r="G1194" s="188"/>
      <c r="H1194" s="187"/>
      <c r="I1194" s="187"/>
      <c r="J1194" s="188"/>
      <c r="K1194" s="187"/>
      <c r="L1194" s="188"/>
      <c r="M1194" s="188"/>
      <c r="N1194" s="188"/>
      <c r="O1194" s="188"/>
      <c r="P1194" s="189"/>
      <c r="Q1194" s="187"/>
      <c r="R1194" s="188"/>
      <c r="S1194" s="188"/>
      <c r="T1194" s="188"/>
      <c r="U1194" s="188"/>
      <c r="V1194" s="188"/>
      <c r="W1194" s="188"/>
      <c r="X1194" s="188"/>
      <c r="Y1194" s="188"/>
      <c r="Z1194" s="188"/>
      <c r="AA1194" s="187"/>
      <c r="AB1194" s="189"/>
      <c r="AC1194" s="187"/>
      <c r="AD1194" s="25"/>
      <c r="AE1194" s="25"/>
    </row>
    <row r="1195">
      <c r="A1195" s="187"/>
      <c r="B1195" s="187"/>
      <c r="C1195" s="187"/>
      <c r="D1195" s="187"/>
      <c r="E1195" s="187"/>
      <c r="F1195" s="187"/>
      <c r="G1195" s="188"/>
      <c r="H1195" s="187"/>
      <c r="I1195" s="187"/>
      <c r="J1195" s="188"/>
      <c r="K1195" s="187"/>
      <c r="L1195" s="188"/>
      <c r="M1195" s="188"/>
      <c r="N1195" s="188"/>
      <c r="O1195" s="188"/>
      <c r="P1195" s="189"/>
      <c r="Q1195" s="187"/>
      <c r="R1195" s="188"/>
      <c r="S1195" s="188"/>
      <c r="T1195" s="188"/>
      <c r="U1195" s="188"/>
      <c r="V1195" s="188"/>
      <c r="W1195" s="188"/>
      <c r="X1195" s="188"/>
      <c r="Y1195" s="188"/>
      <c r="Z1195" s="188"/>
      <c r="AA1195" s="187"/>
      <c r="AB1195" s="189"/>
      <c r="AC1195" s="187"/>
      <c r="AD1195" s="25"/>
      <c r="AE1195" s="25"/>
    </row>
    <row r="1196">
      <c r="A1196" s="187"/>
      <c r="B1196" s="187"/>
      <c r="C1196" s="187"/>
      <c r="D1196" s="187"/>
      <c r="E1196" s="187"/>
      <c r="F1196" s="187"/>
      <c r="G1196" s="188"/>
      <c r="H1196" s="187"/>
      <c r="I1196" s="187"/>
      <c r="J1196" s="188"/>
      <c r="K1196" s="187"/>
      <c r="L1196" s="188"/>
      <c r="M1196" s="188"/>
      <c r="N1196" s="188"/>
      <c r="O1196" s="188"/>
      <c r="P1196" s="189"/>
      <c r="Q1196" s="187"/>
      <c r="R1196" s="188"/>
      <c r="S1196" s="188"/>
      <c r="T1196" s="188"/>
      <c r="U1196" s="188"/>
      <c r="V1196" s="188"/>
      <c r="W1196" s="188"/>
      <c r="X1196" s="188"/>
      <c r="Y1196" s="188"/>
      <c r="Z1196" s="188"/>
      <c r="AA1196" s="187"/>
      <c r="AB1196" s="189"/>
      <c r="AC1196" s="187"/>
      <c r="AD1196" s="25"/>
      <c r="AE1196" s="25"/>
    </row>
    <row r="1197">
      <c r="A1197" s="187"/>
      <c r="B1197" s="187"/>
      <c r="C1197" s="187"/>
      <c r="D1197" s="187"/>
      <c r="E1197" s="187"/>
      <c r="F1197" s="187"/>
      <c r="G1197" s="188"/>
      <c r="H1197" s="187"/>
      <c r="I1197" s="187"/>
      <c r="J1197" s="188"/>
      <c r="K1197" s="187"/>
      <c r="L1197" s="188"/>
      <c r="M1197" s="188"/>
      <c r="N1197" s="188"/>
      <c r="O1197" s="188"/>
      <c r="P1197" s="190"/>
      <c r="Q1197" s="187"/>
      <c r="R1197" s="188"/>
      <c r="S1197" s="188"/>
      <c r="T1197" s="188"/>
      <c r="U1197" s="188"/>
      <c r="V1197" s="188"/>
      <c r="W1197" s="188"/>
      <c r="X1197" s="188"/>
      <c r="Y1197" s="188"/>
      <c r="Z1197" s="188"/>
      <c r="AA1197" s="187"/>
      <c r="AB1197" s="189"/>
      <c r="AC1197" s="187"/>
      <c r="AD1197" s="25"/>
      <c r="AE1197" s="25"/>
    </row>
    <row r="1198">
      <c r="A1198" s="187"/>
      <c r="B1198" s="187"/>
      <c r="C1198" s="187"/>
      <c r="D1198" s="187"/>
      <c r="E1198" s="187"/>
      <c r="F1198" s="187"/>
      <c r="G1198" s="188"/>
      <c r="H1198" s="188"/>
      <c r="I1198" s="188"/>
      <c r="J1198" s="188"/>
      <c r="K1198" s="188"/>
      <c r="L1198" s="188"/>
      <c r="M1198" s="188"/>
      <c r="N1198" s="188"/>
      <c r="O1198" s="188"/>
      <c r="P1198" s="190"/>
      <c r="Q1198" s="188"/>
      <c r="R1198" s="188"/>
      <c r="S1198" s="188"/>
      <c r="T1198" s="188"/>
      <c r="U1198" s="188"/>
      <c r="V1198" s="188"/>
      <c r="W1198" s="188"/>
      <c r="X1198" s="188"/>
      <c r="Y1198" s="188"/>
      <c r="Z1198" s="188"/>
      <c r="AA1198" s="187"/>
      <c r="AB1198" s="189"/>
      <c r="AC1198" s="187"/>
      <c r="AD1198" s="25"/>
      <c r="AE1198" s="25"/>
    </row>
    <row r="1199">
      <c r="A1199" s="187"/>
      <c r="B1199" s="187"/>
      <c r="C1199" s="187"/>
      <c r="D1199" s="187"/>
      <c r="E1199" s="187"/>
      <c r="F1199" s="187"/>
      <c r="G1199" s="188"/>
      <c r="H1199" s="188"/>
      <c r="I1199" s="188"/>
      <c r="J1199" s="188"/>
      <c r="K1199" s="188"/>
      <c r="L1199" s="188"/>
      <c r="M1199" s="188"/>
      <c r="N1199" s="188"/>
      <c r="O1199" s="188"/>
      <c r="P1199" s="189"/>
      <c r="Q1199" s="188"/>
      <c r="R1199" s="188"/>
      <c r="S1199" s="188"/>
      <c r="T1199" s="188"/>
      <c r="U1199" s="188"/>
      <c r="V1199" s="188"/>
      <c r="W1199" s="188"/>
      <c r="X1199" s="188"/>
      <c r="Y1199" s="188"/>
      <c r="Z1199" s="188"/>
      <c r="AA1199" s="187"/>
      <c r="AB1199" s="189"/>
      <c r="AC1199" s="187"/>
      <c r="AD1199" s="25"/>
      <c r="AE1199" s="25"/>
    </row>
    <row r="1200">
      <c r="A1200" s="187"/>
      <c r="B1200" s="187"/>
      <c r="C1200" s="187"/>
      <c r="D1200" s="187"/>
      <c r="E1200" s="187"/>
      <c r="F1200" s="187"/>
      <c r="G1200" s="188"/>
      <c r="H1200" s="187"/>
      <c r="I1200" s="187"/>
      <c r="J1200" s="188"/>
      <c r="K1200" s="187"/>
      <c r="L1200" s="188"/>
      <c r="M1200" s="188"/>
      <c r="N1200" s="188"/>
      <c r="O1200" s="188"/>
      <c r="P1200" s="189"/>
      <c r="Q1200" s="187"/>
      <c r="R1200" s="188"/>
      <c r="S1200" s="188"/>
      <c r="T1200" s="188"/>
      <c r="U1200" s="188"/>
      <c r="V1200" s="188"/>
      <c r="W1200" s="188"/>
      <c r="X1200" s="188"/>
      <c r="Y1200" s="188"/>
      <c r="Z1200" s="188"/>
      <c r="AA1200" s="187"/>
      <c r="AB1200" s="189"/>
      <c r="AC1200" s="187"/>
      <c r="AD1200" s="25"/>
      <c r="AE1200" s="25"/>
    </row>
    <row r="1201">
      <c r="A1201" s="187"/>
      <c r="B1201" s="187"/>
      <c r="C1201" s="187"/>
      <c r="D1201" s="187"/>
      <c r="E1201" s="187"/>
      <c r="F1201" s="187"/>
      <c r="G1201" s="188"/>
      <c r="H1201" s="188"/>
      <c r="I1201" s="188"/>
      <c r="J1201" s="188"/>
      <c r="K1201" s="188"/>
      <c r="L1201" s="188"/>
      <c r="M1201" s="188"/>
      <c r="N1201" s="188"/>
      <c r="O1201" s="188"/>
      <c r="P1201" s="190"/>
      <c r="Q1201" s="188"/>
      <c r="R1201" s="188"/>
      <c r="S1201" s="188"/>
      <c r="T1201" s="188"/>
      <c r="U1201" s="188"/>
      <c r="V1201" s="188"/>
      <c r="W1201" s="188"/>
      <c r="X1201" s="188"/>
      <c r="Y1201" s="188"/>
      <c r="Z1201" s="188"/>
      <c r="AA1201" s="187"/>
      <c r="AB1201" s="189"/>
      <c r="AC1201" s="187"/>
      <c r="AD1201" s="25"/>
      <c r="AE1201" s="25"/>
    </row>
    <row r="1202">
      <c r="A1202" s="187"/>
      <c r="B1202" s="187"/>
      <c r="C1202" s="187"/>
      <c r="D1202" s="187"/>
      <c r="E1202" s="187"/>
      <c r="F1202" s="187"/>
      <c r="G1202" s="188"/>
      <c r="H1202" s="187"/>
      <c r="I1202" s="187"/>
      <c r="J1202" s="188"/>
      <c r="K1202" s="187"/>
      <c r="L1202" s="188"/>
      <c r="M1202" s="188"/>
      <c r="N1202" s="188"/>
      <c r="O1202" s="188"/>
      <c r="P1202" s="190"/>
      <c r="Q1202" s="187"/>
      <c r="R1202" s="188"/>
      <c r="S1202" s="188"/>
      <c r="T1202" s="188"/>
      <c r="U1202" s="188"/>
      <c r="V1202" s="188"/>
      <c r="W1202" s="188"/>
      <c r="X1202" s="188"/>
      <c r="Y1202" s="188"/>
      <c r="Z1202" s="188"/>
      <c r="AA1202" s="187"/>
      <c r="AB1202" s="189"/>
      <c r="AC1202" s="187"/>
      <c r="AD1202" s="25"/>
      <c r="AE1202" s="25"/>
    </row>
    <row r="1203">
      <c r="A1203" s="187"/>
      <c r="B1203" s="187"/>
      <c r="C1203" s="187"/>
      <c r="D1203" s="187"/>
      <c r="E1203" s="187"/>
      <c r="F1203" s="187"/>
      <c r="G1203" s="188"/>
      <c r="H1203" s="187"/>
      <c r="I1203" s="187"/>
      <c r="J1203" s="188"/>
      <c r="K1203" s="187"/>
      <c r="L1203" s="188"/>
      <c r="M1203" s="188"/>
      <c r="N1203" s="188"/>
      <c r="O1203" s="188"/>
      <c r="P1203" s="189"/>
      <c r="Q1203" s="187"/>
      <c r="R1203" s="188"/>
      <c r="S1203" s="188"/>
      <c r="T1203" s="188"/>
      <c r="U1203" s="188"/>
      <c r="V1203" s="188"/>
      <c r="W1203" s="188"/>
      <c r="X1203" s="188"/>
      <c r="Y1203" s="188"/>
      <c r="Z1203" s="188"/>
      <c r="AA1203" s="187"/>
      <c r="AB1203" s="189"/>
      <c r="AC1203" s="187"/>
      <c r="AD1203" s="25"/>
      <c r="AE1203" s="25"/>
    </row>
    <row r="1204">
      <c r="A1204" s="187"/>
      <c r="B1204" s="187"/>
      <c r="C1204" s="187"/>
      <c r="D1204" s="187"/>
      <c r="E1204" s="187"/>
      <c r="F1204" s="187"/>
      <c r="G1204" s="188"/>
      <c r="H1204" s="187"/>
      <c r="I1204" s="187"/>
      <c r="J1204" s="188"/>
      <c r="K1204" s="187"/>
      <c r="L1204" s="188"/>
      <c r="M1204" s="188"/>
      <c r="N1204" s="188"/>
      <c r="O1204" s="188"/>
      <c r="P1204" s="189"/>
      <c r="Q1204" s="187"/>
      <c r="R1204" s="188"/>
      <c r="S1204" s="188"/>
      <c r="T1204" s="188"/>
      <c r="U1204" s="188"/>
      <c r="V1204" s="188"/>
      <c r="W1204" s="188"/>
      <c r="X1204" s="188"/>
      <c r="Y1204" s="188"/>
      <c r="Z1204" s="188"/>
      <c r="AA1204" s="187"/>
      <c r="AB1204" s="189"/>
      <c r="AC1204" s="187"/>
      <c r="AD1204" s="25"/>
      <c r="AE1204" s="25"/>
    </row>
    <row r="1205">
      <c r="A1205" s="187"/>
      <c r="B1205" s="187"/>
      <c r="C1205" s="187"/>
      <c r="D1205" s="187"/>
      <c r="E1205" s="187"/>
      <c r="F1205" s="187"/>
      <c r="G1205" s="188"/>
      <c r="H1205" s="187"/>
      <c r="I1205" s="187"/>
      <c r="J1205" s="188"/>
      <c r="K1205" s="187"/>
      <c r="L1205" s="188"/>
      <c r="M1205" s="188"/>
      <c r="N1205" s="188"/>
      <c r="O1205" s="188"/>
      <c r="P1205" s="189"/>
      <c r="Q1205" s="187"/>
      <c r="R1205" s="188"/>
      <c r="S1205" s="188"/>
      <c r="T1205" s="188"/>
      <c r="U1205" s="188"/>
      <c r="V1205" s="188"/>
      <c r="W1205" s="188"/>
      <c r="X1205" s="188"/>
      <c r="Y1205" s="188"/>
      <c r="Z1205" s="188"/>
      <c r="AA1205" s="187"/>
      <c r="AB1205" s="189"/>
      <c r="AC1205" s="187"/>
      <c r="AD1205" s="25"/>
      <c r="AE1205" s="25"/>
    </row>
    <row r="1206">
      <c r="A1206" s="187"/>
      <c r="B1206" s="187"/>
      <c r="C1206" s="187"/>
      <c r="D1206" s="187"/>
      <c r="E1206" s="187"/>
      <c r="F1206" s="187"/>
      <c r="G1206" s="188"/>
      <c r="H1206" s="187"/>
      <c r="I1206" s="187"/>
      <c r="J1206" s="188"/>
      <c r="K1206" s="187"/>
      <c r="L1206" s="188"/>
      <c r="M1206" s="188"/>
      <c r="N1206" s="188"/>
      <c r="O1206" s="188"/>
      <c r="P1206" s="189"/>
      <c r="Q1206" s="187"/>
      <c r="R1206" s="188"/>
      <c r="S1206" s="188"/>
      <c r="T1206" s="188"/>
      <c r="U1206" s="188"/>
      <c r="V1206" s="188"/>
      <c r="W1206" s="188"/>
      <c r="X1206" s="188"/>
      <c r="Y1206" s="188"/>
      <c r="Z1206" s="188"/>
      <c r="AA1206" s="187"/>
      <c r="AB1206" s="189"/>
      <c r="AC1206" s="187"/>
      <c r="AD1206" s="25"/>
      <c r="AE1206" s="25"/>
    </row>
    <row r="1207">
      <c r="A1207" s="187"/>
      <c r="B1207" s="187"/>
      <c r="C1207" s="187"/>
      <c r="D1207" s="187"/>
      <c r="E1207" s="187"/>
      <c r="F1207" s="187"/>
      <c r="G1207" s="188"/>
      <c r="H1207" s="187"/>
      <c r="I1207" s="187"/>
      <c r="J1207" s="188"/>
      <c r="K1207" s="187"/>
      <c r="L1207" s="188"/>
      <c r="M1207" s="188"/>
      <c r="N1207" s="188"/>
      <c r="O1207" s="188"/>
      <c r="P1207" s="190"/>
      <c r="Q1207" s="187"/>
      <c r="R1207" s="188"/>
      <c r="S1207" s="188"/>
      <c r="T1207" s="188"/>
      <c r="U1207" s="188"/>
      <c r="V1207" s="188"/>
      <c r="W1207" s="188"/>
      <c r="X1207" s="188"/>
      <c r="Y1207" s="188"/>
      <c r="Z1207" s="188"/>
      <c r="AA1207" s="187"/>
      <c r="AB1207" s="189"/>
      <c r="AC1207" s="187"/>
      <c r="AD1207" s="25"/>
      <c r="AE1207" s="25"/>
    </row>
    <row r="1208">
      <c r="A1208" s="187"/>
      <c r="B1208" s="187"/>
      <c r="C1208" s="187"/>
      <c r="D1208" s="187"/>
      <c r="E1208" s="187"/>
      <c r="F1208" s="187"/>
      <c r="G1208" s="188"/>
      <c r="H1208" s="187"/>
      <c r="I1208" s="187"/>
      <c r="J1208" s="188"/>
      <c r="K1208" s="187"/>
      <c r="L1208" s="188"/>
      <c r="M1208" s="188"/>
      <c r="N1208" s="188"/>
      <c r="O1208" s="188"/>
      <c r="P1208" s="189"/>
      <c r="Q1208" s="187"/>
      <c r="R1208" s="188"/>
      <c r="S1208" s="188"/>
      <c r="T1208" s="188"/>
      <c r="U1208" s="188"/>
      <c r="V1208" s="188"/>
      <c r="W1208" s="188"/>
      <c r="X1208" s="188"/>
      <c r="Y1208" s="188"/>
      <c r="Z1208" s="188"/>
      <c r="AA1208" s="187"/>
      <c r="AB1208" s="189"/>
      <c r="AC1208" s="187"/>
      <c r="AD1208" s="25"/>
      <c r="AE1208" s="25"/>
    </row>
    <row r="1209">
      <c r="A1209" s="187"/>
      <c r="B1209" s="187"/>
      <c r="C1209" s="187"/>
      <c r="D1209" s="187"/>
      <c r="E1209" s="187"/>
      <c r="F1209" s="187"/>
      <c r="G1209" s="188"/>
      <c r="H1209" s="187"/>
      <c r="I1209" s="187"/>
      <c r="J1209" s="188"/>
      <c r="K1209" s="187"/>
      <c r="L1209" s="188"/>
      <c r="M1209" s="188"/>
      <c r="N1209" s="188"/>
      <c r="O1209" s="188"/>
      <c r="P1209" s="189"/>
      <c r="Q1209" s="187"/>
      <c r="R1209" s="188"/>
      <c r="S1209" s="188"/>
      <c r="T1209" s="188"/>
      <c r="U1209" s="188"/>
      <c r="V1209" s="188"/>
      <c r="W1209" s="188"/>
      <c r="X1209" s="188"/>
      <c r="Y1209" s="188"/>
      <c r="Z1209" s="188"/>
      <c r="AA1209" s="187"/>
      <c r="AB1209" s="189"/>
      <c r="AC1209" s="187"/>
      <c r="AD1209" s="25"/>
      <c r="AE1209" s="25"/>
    </row>
    <row r="1210">
      <c r="A1210" s="187"/>
      <c r="B1210" s="187"/>
      <c r="C1210" s="187"/>
      <c r="D1210" s="187"/>
      <c r="E1210" s="187"/>
      <c r="F1210" s="187"/>
      <c r="G1210" s="188"/>
      <c r="H1210" s="188"/>
      <c r="I1210" s="188"/>
      <c r="J1210" s="188"/>
      <c r="K1210" s="188"/>
      <c r="L1210" s="188"/>
      <c r="M1210" s="188"/>
      <c r="N1210" s="188"/>
      <c r="O1210" s="188"/>
      <c r="P1210" s="189"/>
      <c r="Q1210" s="188"/>
      <c r="R1210" s="188"/>
      <c r="S1210" s="188"/>
      <c r="T1210" s="188"/>
      <c r="U1210" s="188"/>
      <c r="V1210" s="188"/>
      <c r="W1210" s="188"/>
      <c r="X1210" s="188"/>
      <c r="Y1210" s="188"/>
      <c r="Z1210" s="188"/>
      <c r="AA1210" s="187"/>
      <c r="AB1210" s="189"/>
      <c r="AC1210" s="187"/>
      <c r="AD1210" s="25"/>
      <c r="AE1210" s="25"/>
    </row>
    <row r="1211">
      <c r="A1211" s="187"/>
      <c r="B1211" s="187"/>
      <c r="C1211" s="187"/>
      <c r="D1211" s="187"/>
      <c r="E1211" s="187"/>
      <c r="F1211" s="187"/>
      <c r="G1211" s="188"/>
      <c r="H1211" s="187"/>
      <c r="I1211" s="187"/>
      <c r="J1211" s="188"/>
      <c r="K1211" s="187"/>
      <c r="L1211" s="188"/>
      <c r="M1211" s="188"/>
      <c r="N1211" s="188"/>
      <c r="O1211" s="188"/>
      <c r="P1211" s="190"/>
      <c r="Q1211" s="187"/>
      <c r="R1211" s="188"/>
      <c r="S1211" s="188"/>
      <c r="T1211" s="188"/>
      <c r="U1211" s="188"/>
      <c r="V1211" s="188"/>
      <c r="W1211" s="188"/>
      <c r="X1211" s="188"/>
      <c r="Y1211" s="188"/>
      <c r="Z1211" s="188"/>
      <c r="AA1211" s="187"/>
      <c r="AB1211" s="189"/>
      <c r="AC1211" s="187"/>
      <c r="AD1211" s="25"/>
      <c r="AE1211" s="25"/>
    </row>
    <row r="1212">
      <c r="A1212" s="187"/>
      <c r="B1212" s="187"/>
      <c r="C1212" s="187"/>
      <c r="D1212" s="187"/>
      <c r="E1212" s="187"/>
      <c r="F1212" s="187"/>
      <c r="G1212" s="188"/>
      <c r="H1212" s="187"/>
      <c r="I1212" s="187"/>
      <c r="J1212" s="188"/>
      <c r="K1212" s="188"/>
      <c r="L1212" s="188"/>
      <c r="M1212" s="188"/>
      <c r="N1212" s="188"/>
      <c r="O1212" s="188"/>
      <c r="P1212" s="189"/>
      <c r="Q1212" s="187"/>
      <c r="R1212" s="188"/>
      <c r="S1212" s="188"/>
      <c r="T1212" s="188"/>
      <c r="U1212" s="188"/>
      <c r="V1212" s="188"/>
      <c r="W1212" s="188"/>
      <c r="X1212" s="188"/>
      <c r="Y1212" s="188"/>
      <c r="Z1212" s="188"/>
      <c r="AA1212" s="187"/>
      <c r="AB1212" s="189"/>
      <c r="AC1212" s="187"/>
      <c r="AD1212" s="25"/>
      <c r="AE1212" s="25"/>
    </row>
    <row r="1213">
      <c r="A1213" s="187"/>
      <c r="B1213" s="187"/>
      <c r="C1213" s="187"/>
      <c r="D1213" s="187"/>
      <c r="E1213" s="187"/>
      <c r="F1213" s="187"/>
      <c r="G1213" s="188"/>
      <c r="H1213" s="188"/>
      <c r="I1213" s="188"/>
      <c r="J1213" s="188"/>
      <c r="K1213" s="188"/>
      <c r="L1213" s="188"/>
      <c r="M1213" s="188"/>
      <c r="N1213" s="188"/>
      <c r="O1213" s="188"/>
      <c r="P1213" s="189"/>
      <c r="Q1213" s="188"/>
      <c r="R1213" s="188"/>
      <c r="S1213" s="188"/>
      <c r="T1213" s="188"/>
      <c r="U1213" s="188"/>
      <c r="V1213" s="188"/>
      <c r="W1213" s="188"/>
      <c r="X1213" s="188"/>
      <c r="Y1213" s="188"/>
      <c r="Z1213" s="188"/>
      <c r="AA1213" s="187"/>
      <c r="AB1213" s="189"/>
      <c r="AC1213" s="187"/>
      <c r="AD1213" s="25"/>
      <c r="AE1213" s="25"/>
    </row>
    <row r="1214">
      <c r="A1214" s="187"/>
      <c r="B1214" s="187"/>
      <c r="C1214" s="187"/>
      <c r="D1214" s="187"/>
      <c r="E1214" s="187"/>
      <c r="F1214" s="187"/>
      <c r="G1214" s="188"/>
      <c r="H1214" s="187"/>
      <c r="I1214" s="187"/>
      <c r="J1214" s="188"/>
      <c r="K1214" s="187"/>
      <c r="L1214" s="188"/>
      <c r="M1214" s="188"/>
      <c r="N1214" s="188"/>
      <c r="O1214" s="188"/>
      <c r="P1214" s="189"/>
      <c r="Q1214" s="187"/>
      <c r="R1214" s="188"/>
      <c r="S1214" s="188"/>
      <c r="T1214" s="188"/>
      <c r="U1214" s="188"/>
      <c r="V1214" s="188"/>
      <c r="W1214" s="188"/>
      <c r="X1214" s="188"/>
      <c r="Y1214" s="188"/>
      <c r="Z1214" s="188"/>
      <c r="AA1214" s="187"/>
      <c r="AB1214" s="189"/>
      <c r="AC1214" s="187"/>
      <c r="AD1214" s="25"/>
      <c r="AE1214" s="25"/>
    </row>
    <row r="1215">
      <c r="A1215" s="187"/>
      <c r="B1215" s="187"/>
      <c r="C1215" s="187"/>
      <c r="D1215" s="187"/>
      <c r="E1215" s="187"/>
      <c r="F1215" s="187"/>
      <c r="G1215" s="188"/>
      <c r="H1215" s="187"/>
      <c r="I1215" s="187"/>
      <c r="J1215" s="188"/>
      <c r="K1215" s="187"/>
      <c r="L1215" s="188"/>
      <c r="M1215" s="188"/>
      <c r="N1215" s="188"/>
      <c r="O1215" s="188"/>
      <c r="P1215" s="189"/>
      <c r="Q1215" s="187"/>
      <c r="R1215" s="188"/>
      <c r="S1215" s="188"/>
      <c r="T1215" s="188"/>
      <c r="U1215" s="188"/>
      <c r="V1215" s="188"/>
      <c r="W1215" s="188"/>
      <c r="X1215" s="188"/>
      <c r="Y1215" s="188"/>
      <c r="Z1215" s="188"/>
      <c r="AA1215" s="187"/>
      <c r="AB1215" s="189"/>
      <c r="AC1215" s="187"/>
      <c r="AD1215" s="25"/>
      <c r="AE1215" s="25"/>
    </row>
    <row r="1216">
      <c r="A1216" s="187"/>
      <c r="B1216" s="187"/>
      <c r="C1216" s="187"/>
      <c r="D1216" s="187"/>
      <c r="E1216" s="187"/>
      <c r="F1216" s="187"/>
      <c r="G1216" s="188"/>
      <c r="H1216" s="188"/>
      <c r="I1216" s="188"/>
      <c r="J1216" s="188"/>
      <c r="K1216" s="188"/>
      <c r="L1216" s="188"/>
      <c r="M1216" s="188"/>
      <c r="N1216" s="188"/>
      <c r="O1216" s="188"/>
      <c r="P1216" s="189"/>
      <c r="Q1216" s="188"/>
      <c r="R1216" s="188"/>
      <c r="S1216" s="188"/>
      <c r="T1216" s="188"/>
      <c r="U1216" s="188"/>
      <c r="V1216" s="188"/>
      <c r="W1216" s="188"/>
      <c r="X1216" s="188"/>
      <c r="Y1216" s="188"/>
      <c r="Z1216" s="188"/>
      <c r="AA1216" s="187"/>
      <c r="AB1216" s="189"/>
      <c r="AC1216" s="187"/>
      <c r="AD1216" s="25"/>
      <c r="AE1216" s="25"/>
    </row>
    <row r="1217">
      <c r="A1217" s="187"/>
      <c r="B1217" s="187"/>
      <c r="C1217" s="187"/>
      <c r="D1217" s="187"/>
      <c r="E1217" s="187"/>
      <c r="F1217" s="187"/>
      <c r="G1217" s="188"/>
      <c r="H1217" s="187"/>
      <c r="I1217" s="187"/>
      <c r="J1217" s="188"/>
      <c r="K1217" s="187"/>
      <c r="L1217" s="188"/>
      <c r="M1217" s="188"/>
      <c r="N1217" s="188"/>
      <c r="O1217" s="188"/>
      <c r="P1217" s="190"/>
      <c r="Q1217" s="187"/>
      <c r="R1217" s="188"/>
      <c r="S1217" s="188"/>
      <c r="T1217" s="188"/>
      <c r="U1217" s="188"/>
      <c r="V1217" s="188"/>
      <c r="W1217" s="188"/>
      <c r="X1217" s="188"/>
      <c r="Y1217" s="188"/>
      <c r="Z1217" s="188"/>
      <c r="AA1217" s="187"/>
      <c r="AB1217" s="189"/>
      <c r="AC1217" s="187"/>
      <c r="AD1217" s="25"/>
      <c r="AE1217" s="25"/>
    </row>
    <row r="1218">
      <c r="A1218" s="187"/>
      <c r="B1218" s="187"/>
      <c r="C1218" s="187"/>
      <c r="D1218" s="187"/>
      <c r="E1218" s="187"/>
      <c r="F1218" s="187"/>
      <c r="G1218" s="188"/>
      <c r="H1218" s="188"/>
      <c r="I1218" s="188"/>
      <c r="J1218" s="188"/>
      <c r="K1218" s="188"/>
      <c r="L1218" s="188"/>
      <c r="M1218" s="188"/>
      <c r="N1218" s="188"/>
      <c r="O1218" s="188"/>
      <c r="P1218" s="189"/>
      <c r="Q1218" s="188"/>
      <c r="R1218" s="188"/>
      <c r="S1218" s="188"/>
      <c r="T1218" s="188"/>
      <c r="U1218" s="188"/>
      <c r="V1218" s="188"/>
      <c r="W1218" s="188"/>
      <c r="X1218" s="188"/>
      <c r="Y1218" s="188"/>
      <c r="Z1218" s="188"/>
      <c r="AA1218" s="187"/>
      <c r="AB1218" s="189"/>
      <c r="AC1218" s="187"/>
      <c r="AD1218" s="25"/>
      <c r="AE1218" s="25"/>
    </row>
    <row r="1219">
      <c r="A1219" s="187"/>
      <c r="B1219" s="187"/>
      <c r="C1219" s="187"/>
      <c r="D1219" s="187"/>
      <c r="E1219" s="187"/>
      <c r="F1219" s="187"/>
      <c r="G1219" s="188"/>
      <c r="H1219" s="188"/>
      <c r="I1219" s="188"/>
      <c r="J1219" s="188"/>
      <c r="K1219" s="188"/>
      <c r="L1219" s="188"/>
      <c r="M1219" s="188"/>
      <c r="N1219" s="188"/>
      <c r="O1219" s="188"/>
      <c r="P1219" s="190"/>
      <c r="Q1219" s="188"/>
      <c r="R1219" s="188"/>
      <c r="S1219" s="188"/>
      <c r="T1219" s="188"/>
      <c r="U1219" s="188"/>
      <c r="V1219" s="188"/>
      <c r="W1219" s="188"/>
      <c r="X1219" s="188"/>
      <c r="Y1219" s="188"/>
      <c r="Z1219" s="188"/>
      <c r="AA1219" s="187"/>
      <c r="AB1219" s="189"/>
      <c r="AC1219" s="187"/>
      <c r="AD1219" s="25"/>
      <c r="AE1219" s="25"/>
    </row>
    <row r="1220">
      <c r="A1220" s="187"/>
      <c r="B1220" s="187"/>
      <c r="C1220" s="187"/>
      <c r="D1220" s="187"/>
      <c r="E1220" s="187"/>
      <c r="F1220" s="187"/>
      <c r="G1220" s="188"/>
      <c r="H1220" s="187"/>
      <c r="I1220" s="187"/>
      <c r="J1220" s="188"/>
      <c r="K1220" s="187"/>
      <c r="L1220" s="188"/>
      <c r="M1220" s="188"/>
      <c r="N1220" s="188"/>
      <c r="O1220" s="188"/>
      <c r="P1220" s="189"/>
      <c r="Q1220" s="187"/>
      <c r="R1220" s="188"/>
      <c r="S1220" s="188"/>
      <c r="T1220" s="188"/>
      <c r="U1220" s="188"/>
      <c r="V1220" s="188"/>
      <c r="W1220" s="188"/>
      <c r="X1220" s="188"/>
      <c r="Y1220" s="188"/>
      <c r="Z1220" s="188"/>
      <c r="AA1220" s="187"/>
      <c r="AB1220" s="189"/>
      <c r="AC1220" s="187"/>
      <c r="AD1220" s="25"/>
      <c r="AE1220" s="25"/>
    </row>
    <row r="1221">
      <c r="A1221" s="187"/>
      <c r="B1221" s="187"/>
      <c r="C1221" s="187"/>
      <c r="D1221" s="187"/>
      <c r="E1221" s="187"/>
      <c r="F1221" s="187"/>
      <c r="G1221" s="188"/>
      <c r="H1221" s="187"/>
      <c r="I1221" s="187"/>
      <c r="J1221" s="188"/>
      <c r="K1221" s="187"/>
      <c r="L1221" s="188"/>
      <c r="M1221" s="188"/>
      <c r="N1221" s="188"/>
      <c r="O1221" s="188"/>
      <c r="P1221" s="189"/>
      <c r="Q1221" s="187"/>
      <c r="R1221" s="188"/>
      <c r="S1221" s="188"/>
      <c r="T1221" s="188"/>
      <c r="U1221" s="188"/>
      <c r="V1221" s="188"/>
      <c r="W1221" s="188"/>
      <c r="X1221" s="188"/>
      <c r="Y1221" s="188"/>
      <c r="Z1221" s="188"/>
      <c r="AA1221" s="187"/>
      <c r="AB1221" s="189"/>
      <c r="AC1221" s="187"/>
      <c r="AD1221" s="25"/>
      <c r="AE1221" s="25"/>
    </row>
    <row r="1222">
      <c r="A1222" s="187"/>
      <c r="B1222" s="187"/>
      <c r="C1222" s="187"/>
      <c r="D1222" s="187"/>
      <c r="E1222" s="187"/>
      <c r="F1222" s="187"/>
      <c r="G1222" s="188"/>
      <c r="H1222" s="188"/>
      <c r="I1222" s="188"/>
      <c r="J1222" s="188"/>
      <c r="K1222" s="188"/>
      <c r="L1222" s="188"/>
      <c r="M1222" s="188"/>
      <c r="N1222" s="188"/>
      <c r="O1222" s="188"/>
      <c r="P1222" s="189"/>
      <c r="Q1222" s="188"/>
      <c r="R1222" s="188"/>
      <c r="S1222" s="188"/>
      <c r="T1222" s="188"/>
      <c r="U1222" s="188"/>
      <c r="V1222" s="188"/>
      <c r="W1222" s="188"/>
      <c r="X1222" s="188"/>
      <c r="Y1222" s="188"/>
      <c r="Z1222" s="188"/>
      <c r="AA1222" s="187"/>
      <c r="AB1222" s="189"/>
      <c r="AC1222" s="187"/>
      <c r="AD1222" s="25"/>
      <c r="AE1222" s="25"/>
    </row>
    <row r="1223">
      <c r="A1223" s="187"/>
      <c r="B1223" s="187"/>
      <c r="C1223" s="187"/>
      <c r="D1223" s="187"/>
      <c r="E1223" s="187"/>
      <c r="F1223" s="187"/>
      <c r="G1223" s="188"/>
      <c r="H1223" s="187"/>
      <c r="I1223" s="187"/>
      <c r="J1223" s="188"/>
      <c r="K1223" s="187"/>
      <c r="L1223" s="188"/>
      <c r="M1223" s="188"/>
      <c r="N1223" s="188"/>
      <c r="O1223" s="188"/>
      <c r="P1223" s="189"/>
      <c r="Q1223" s="187"/>
      <c r="R1223" s="188"/>
      <c r="S1223" s="188"/>
      <c r="T1223" s="188"/>
      <c r="U1223" s="188"/>
      <c r="V1223" s="188"/>
      <c r="W1223" s="188"/>
      <c r="X1223" s="188"/>
      <c r="Y1223" s="188"/>
      <c r="Z1223" s="188"/>
      <c r="AA1223" s="187"/>
      <c r="AB1223" s="189"/>
      <c r="AC1223" s="187"/>
      <c r="AD1223" s="25"/>
      <c r="AE1223" s="25"/>
    </row>
    <row r="1224">
      <c r="A1224" s="187"/>
      <c r="B1224" s="187"/>
      <c r="C1224" s="187"/>
      <c r="D1224" s="187"/>
      <c r="E1224" s="187"/>
      <c r="F1224" s="187"/>
      <c r="G1224" s="188"/>
      <c r="H1224" s="187"/>
      <c r="I1224" s="187"/>
      <c r="J1224" s="188"/>
      <c r="K1224" s="187"/>
      <c r="L1224" s="188"/>
      <c r="M1224" s="188"/>
      <c r="N1224" s="188"/>
      <c r="O1224" s="188"/>
      <c r="P1224" s="190"/>
      <c r="Q1224" s="187"/>
      <c r="R1224" s="188"/>
      <c r="S1224" s="188"/>
      <c r="T1224" s="188"/>
      <c r="U1224" s="188"/>
      <c r="V1224" s="188"/>
      <c r="W1224" s="188"/>
      <c r="X1224" s="188"/>
      <c r="Y1224" s="188"/>
      <c r="Z1224" s="188"/>
      <c r="AA1224" s="187"/>
      <c r="AB1224" s="189"/>
      <c r="AC1224" s="187"/>
      <c r="AD1224" s="25"/>
      <c r="AE1224" s="25"/>
    </row>
    <row r="1225">
      <c r="A1225" s="187"/>
      <c r="B1225" s="187"/>
      <c r="C1225" s="187"/>
      <c r="D1225" s="187"/>
      <c r="E1225" s="187"/>
      <c r="F1225" s="187"/>
      <c r="G1225" s="188"/>
      <c r="H1225" s="187"/>
      <c r="I1225" s="187"/>
      <c r="J1225" s="188"/>
      <c r="K1225" s="187"/>
      <c r="L1225" s="188"/>
      <c r="M1225" s="188"/>
      <c r="N1225" s="188"/>
      <c r="O1225" s="188"/>
      <c r="P1225" s="190"/>
      <c r="Q1225" s="187"/>
      <c r="R1225" s="188"/>
      <c r="S1225" s="188"/>
      <c r="T1225" s="188"/>
      <c r="U1225" s="188"/>
      <c r="V1225" s="188"/>
      <c r="W1225" s="188"/>
      <c r="X1225" s="188"/>
      <c r="Y1225" s="188"/>
      <c r="Z1225" s="188"/>
      <c r="AA1225" s="187"/>
      <c r="AB1225" s="189"/>
      <c r="AC1225" s="187"/>
      <c r="AD1225" s="25"/>
      <c r="AE1225" s="25"/>
    </row>
    <row r="1226">
      <c r="A1226" s="187"/>
      <c r="B1226" s="187"/>
      <c r="C1226" s="187"/>
      <c r="D1226" s="187"/>
      <c r="E1226" s="187"/>
      <c r="F1226" s="187"/>
      <c r="G1226" s="188"/>
      <c r="H1226" s="187"/>
      <c r="I1226" s="187"/>
      <c r="J1226" s="188"/>
      <c r="K1226" s="187"/>
      <c r="L1226" s="188"/>
      <c r="M1226" s="188"/>
      <c r="N1226" s="188"/>
      <c r="O1226" s="188"/>
      <c r="P1226" s="190"/>
      <c r="Q1226" s="187"/>
      <c r="R1226" s="188"/>
      <c r="S1226" s="188"/>
      <c r="T1226" s="188"/>
      <c r="U1226" s="188"/>
      <c r="V1226" s="188"/>
      <c r="W1226" s="188"/>
      <c r="X1226" s="188"/>
      <c r="Y1226" s="188"/>
      <c r="Z1226" s="188"/>
      <c r="AA1226" s="187"/>
      <c r="AB1226" s="189"/>
      <c r="AC1226" s="187"/>
      <c r="AD1226" s="25"/>
      <c r="AE1226" s="25"/>
    </row>
    <row r="1227">
      <c r="A1227" s="187"/>
      <c r="B1227" s="187"/>
      <c r="C1227" s="187"/>
      <c r="D1227" s="187"/>
      <c r="E1227" s="187"/>
      <c r="F1227" s="187"/>
      <c r="G1227" s="188"/>
      <c r="H1227" s="187"/>
      <c r="I1227" s="187"/>
      <c r="J1227" s="188"/>
      <c r="K1227" s="187"/>
      <c r="L1227" s="188"/>
      <c r="M1227" s="188"/>
      <c r="N1227" s="188"/>
      <c r="O1227" s="188"/>
      <c r="P1227" s="189"/>
      <c r="Q1227" s="187"/>
      <c r="R1227" s="188"/>
      <c r="S1227" s="188"/>
      <c r="T1227" s="188"/>
      <c r="U1227" s="188"/>
      <c r="V1227" s="188"/>
      <c r="W1227" s="188"/>
      <c r="X1227" s="188"/>
      <c r="Y1227" s="188"/>
      <c r="Z1227" s="188"/>
      <c r="AA1227" s="187"/>
      <c r="AB1227" s="189"/>
      <c r="AC1227" s="187"/>
      <c r="AD1227" s="25"/>
      <c r="AE1227" s="25"/>
    </row>
    <row r="1228">
      <c r="A1228" s="187"/>
      <c r="B1228" s="187"/>
      <c r="C1228" s="187"/>
      <c r="D1228" s="187"/>
      <c r="E1228" s="187"/>
      <c r="F1228" s="187"/>
      <c r="G1228" s="188"/>
      <c r="H1228" s="187"/>
      <c r="I1228" s="187"/>
      <c r="J1228" s="188"/>
      <c r="K1228" s="187"/>
      <c r="L1228" s="188"/>
      <c r="M1228" s="188"/>
      <c r="N1228" s="188"/>
      <c r="O1228" s="188"/>
      <c r="P1228" s="189"/>
      <c r="Q1228" s="187"/>
      <c r="R1228" s="188"/>
      <c r="S1228" s="188"/>
      <c r="T1228" s="188"/>
      <c r="U1228" s="188"/>
      <c r="V1228" s="188"/>
      <c r="W1228" s="188"/>
      <c r="X1228" s="188"/>
      <c r="Y1228" s="188"/>
      <c r="Z1228" s="188"/>
      <c r="AA1228" s="187"/>
      <c r="AB1228" s="189"/>
      <c r="AC1228" s="187"/>
      <c r="AD1228" s="25"/>
      <c r="AE1228" s="25"/>
    </row>
    <row r="1229">
      <c r="A1229" s="187"/>
      <c r="B1229" s="187"/>
      <c r="C1229" s="187"/>
      <c r="D1229" s="187"/>
      <c r="E1229" s="187"/>
      <c r="F1229" s="187"/>
      <c r="G1229" s="188"/>
      <c r="H1229" s="187"/>
      <c r="I1229" s="187"/>
      <c r="J1229" s="188"/>
      <c r="K1229" s="187"/>
      <c r="L1229" s="188"/>
      <c r="M1229" s="188"/>
      <c r="N1229" s="188"/>
      <c r="O1229" s="188"/>
      <c r="P1229" s="189"/>
      <c r="Q1229" s="187"/>
      <c r="R1229" s="188"/>
      <c r="S1229" s="188"/>
      <c r="T1229" s="188"/>
      <c r="U1229" s="188"/>
      <c r="V1229" s="188"/>
      <c r="W1229" s="188"/>
      <c r="X1229" s="188"/>
      <c r="Y1229" s="188"/>
      <c r="Z1229" s="188"/>
      <c r="AA1229" s="187"/>
      <c r="AB1229" s="189"/>
      <c r="AC1229" s="187"/>
      <c r="AD1229" s="25"/>
      <c r="AE1229" s="25"/>
    </row>
    <row r="1230">
      <c r="A1230" s="187"/>
      <c r="B1230" s="187"/>
      <c r="C1230" s="187"/>
      <c r="D1230" s="187"/>
      <c r="E1230" s="187"/>
      <c r="F1230" s="187"/>
      <c r="G1230" s="188"/>
      <c r="H1230" s="187"/>
      <c r="I1230" s="187"/>
      <c r="J1230" s="188"/>
      <c r="K1230" s="187"/>
      <c r="L1230" s="188"/>
      <c r="M1230" s="188"/>
      <c r="N1230" s="188"/>
      <c r="O1230" s="188"/>
      <c r="P1230" s="189"/>
      <c r="Q1230" s="187"/>
      <c r="R1230" s="188"/>
      <c r="S1230" s="188"/>
      <c r="T1230" s="188"/>
      <c r="U1230" s="188"/>
      <c r="V1230" s="188"/>
      <c r="W1230" s="188"/>
      <c r="X1230" s="188"/>
      <c r="Y1230" s="188"/>
      <c r="Z1230" s="188"/>
      <c r="AA1230" s="187"/>
      <c r="AB1230" s="189"/>
      <c r="AC1230" s="187"/>
      <c r="AD1230" s="25"/>
      <c r="AE1230" s="25"/>
    </row>
    <row r="1231">
      <c r="A1231" s="187"/>
      <c r="B1231" s="187"/>
      <c r="C1231" s="187"/>
      <c r="D1231" s="187"/>
      <c r="E1231" s="187"/>
      <c r="F1231" s="187"/>
      <c r="G1231" s="188"/>
      <c r="H1231" s="188"/>
      <c r="I1231" s="188"/>
      <c r="J1231" s="188"/>
      <c r="K1231" s="188"/>
      <c r="L1231" s="188"/>
      <c r="M1231" s="188"/>
      <c r="N1231" s="188"/>
      <c r="O1231" s="188"/>
      <c r="P1231" s="190"/>
      <c r="Q1231" s="188"/>
      <c r="R1231" s="188"/>
      <c r="S1231" s="188"/>
      <c r="T1231" s="188"/>
      <c r="U1231" s="188"/>
      <c r="V1231" s="188"/>
      <c r="W1231" s="188"/>
      <c r="X1231" s="188"/>
      <c r="Y1231" s="188"/>
      <c r="Z1231" s="188"/>
      <c r="AA1231" s="187"/>
      <c r="AB1231" s="189"/>
      <c r="AC1231" s="187"/>
      <c r="AD1231" s="25"/>
      <c r="AE1231" s="25"/>
    </row>
    <row r="1232">
      <c r="A1232" s="187"/>
      <c r="B1232" s="187"/>
      <c r="C1232" s="187"/>
      <c r="D1232" s="187"/>
      <c r="E1232" s="187"/>
      <c r="F1232" s="187"/>
      <c r="G1232" s="188"/>
      <c r="H1232" s="187"/>
      <c r="I1232" s="187"/>
      <c r="J1232" s="188"/>
      <c r="K1232" s="187"/>
      <c r="L1232" s="188"/>
      <c r="M1232" s="188"/>
      <c r="N1232" s="188"/>
      <c r="O1232" s="188"/>
      <c r="P1232" s="189"/>
      <c r="Q1232" s="187"/>
      <c r="R1232" s="188"/>
      <c r="S1232" s="188"/>
      <c r="T1232" s="188"/>
      <c r="U1232" s="188"/>
      <c r="V1232" s="188"/>
      <c r="W1232" s="188"/>
      <c r="X1232" s="188"/>
      <c r="Y1232" s="188"/>
      <c r="Z1232" s="188"/>
      <c r="AA1232" s="187"/>
      <c r="AB1232" s="189"/>
      <c r="AC1232" s="187"/>
      <c r="AD1232" s="25"/>
      <c r="AE1232" s="25"/>
    </row>
    <row r="1233">
      <c r="A1233" s="187"/>
      <c r="B1233" s="187"/>
      <c r="C1233" s="187"/>
      <c r="D1233" s="187"/>
      <c r="E1233" s="187"/>
      <c r="F1233" s="187"/>
      <c r="G1233" s="188"/>
      <c r="H1233" s="187"/>
      <c r="I1233" s="187"/>
      <c r="J1233" s="188"/>
      <c r="K1233" s="187"/>
      <c r="L1233" s="188"/>
      <c r="M1233" s="188"/>
      <c r="N1233" s="188"/>
      <c r="O1233" s="188"/>
      <c r="P1233" s="189"/>
      <c r="Q1233" s="187"/>
      <c r="R1233" s="188"/>
      <c r="S1233" s="188"/>
      <c r="T1233" s="188"/>
      <c r="U1233" s="188"/>
      <c r="V1233" s="188"/>
      <c r="W1233" s="188"/>
      <c r="X1233" s="188"/>
      <c r="Y1233" s="188"/>
      <c r="Z1233" s="188"/>
      <c r="AA1233" s="187"/>
      <c r="AB1233" s="189"/>
      <c r="AC1233" s="187"/>
      <c r="AD1233" s="25"/>
      <c r="AE1233" s="25"/>
    </row>
    <row r="1234">
      <c r="A1234" s="187"/>
      <c r="B1234" s="187"/>
      <c r="C1234" s="187"/>
      <c r="D1234" s="187"/>
      <c r="E1234" s="187"/>
      <c r="F1234" s="187"/>
      <c r="G1234" s="188"/>
      <c r="H1234" s="187"/>
      <c r="I1234" s="187"/>
      <c r="J1234" s="188"/>
      <c r="K1234" s="187"/>
      <c r="L1234" s="188"/>
      <c r="M1234" s="188"/>
      <c r="N1234" s="188"/>
      <c r="O1234" s="188"/>
      <c r="P1234" s="189"/>
      <c r="Q1234" s="187"/>
      <c r="R1234" s="188"/>
      <c r="S1234" s="188"/>
      <c r="T1234" s="188"/>
      <c r="U1234" s="188"/>
      <c r="V1234" s="188"/>
      <c r="W1234" s="188"/>
      <c r="X1234" s="188"/>
      <c r="Y1234" s="188"/>
      <c r="Z1234" s="188"/>
      <c r="AA1234" s="187"/>
      <c r="AB1234" s="189"/>
      <c r="AC1234" s="187"/>
      <c r="AD1234" s="25"/>
      <c r="AE1234" s="25"/>
    </row>
    <row r="1235">
      <c r="A1235" s="187"/>
      <c r="B1235" s="187"/>
      <c r="C1235" s="187"/>
      <c r="D1235" s="187"/>
      <c r="E1235" s="187"/>
      <c r="F1235" s="187"/>
      <c r="G1235" s="188"/>
      <c r="H1235" s="187"/>
      <c r="I1235" s="187"/>
      <c r="J1235" s="188"/>
      <c r="K1235" s="187"/>
      <c r="L1235" s="188"/>
      <c r="M1235" s="188"/>
      <c r="N1235" s="188"/>
      <c r="O1235" s="188"/>
      <c r="P1235" s="190"/>
      <c r="Q1235" s="187"/>
      <c r="R1235" s="188"/>
      <c r="S1235" s="188"/>
      <c r="T1235" s="188"/>
      <c r="U1235" s="188"/>
      <c r="V1235" s="188"/>
      <c r="W1235" s="188"/>
      <c r="X1235" s="188"/>
      <c r="Y1235" s="188"/>
      <c r="Z1235" s="188"/>
      <c r="AA1235" s="187"/>
      <c r="AB1235" s="189"/>
      <c r="AC1235" s="187"/>
      <c r="AD1235" s="25"/>
      <c r="AE1235" s="25"/>
    </row>
    <row r="1236">
      <c r="A1236" s="187"/>
      <c r="B1236" s="187"/>
      <c r="C1236" s="187"/>
      <c r="D1236" s="187"/>
      <c r="E1236" s="187"/>
      <c r="F1236" s="187"/>
      <c r="G1236" s="188"/>
      <c r="H1236" s="187"/>
      <c r="I1236" s="187"/>
      <c r="J1236" s="188"/>
      <c r="K1236" s="187"/>
      <c r="L1236" s="188"/>
      <c r="M1236" s="188"/>
      <c r="N1236" s="188"/>
      <c r="O1236" s="188"/>
      <c r="P1236" s="189"/>
      <c r="Q1236" s="187"/>
      <c r="R1236" s="188"/>
      <c r="S1236" s="188"/>
      <c r="T1236" s="188"/>
      <c r="U1236" s="188"/>
      <c r="V1236" s="188"/>
      <c r="W1236" s="188"/>
      <c r="X1236" s="188"/>
      <c r="Y1236" s="188"/>
      <c r="Z1236" s="188"/>
      <c r="AA1236" s="187"/>
      <c r="AB1236" s="189"/>
      <c r="AC1236" s="187"/>
      <c r="AD1236" s="25"/>
      <c r="AE1236" s="25"/>
    </row>
    <row r="1237">
      <c r="A1237" s="187"/>
      <c r="B1237" s="187"/>
      <c r="C1237" s="187"/>
      <c r="D1237" s="187"/>
      <c r="E1237" s="187"/>
      <c r="F1237" s="187"/>
      <c r="G1237" s="188"/>
      <c r="H1237" s="187"/>
      <c r="I1237" s="187"/>
      <c r="J1237" s="188"/>
      <c r="K1237" s="187"/>
      <c r="L1237" s="188"/>
      <c r="M1237" s="188"/>
      <c r="N1237" s="188"/>
      <c r="O1237" s="188"/>
      <c r="P1237" s="190"/>
      <c r="Q1237" s="187"/>
      <c r="R1237" s="188"/>
      <c r="S1237" s="188"/>
      <c r="T1237" s="188"/>
      <c r="U1237" s="188"/>
      <c r="V1237" s="188"/>
      <c r="W1237" s="188"/>
      <c r="X1237" s="188"/>
      <c r="Y1237" s="188"/>
      <c r="Z1237" s="188"/>
      <c r="AA1237" s="187"/>
      <c r="AB1237" s="189"/>
      <c r="AC1237" s="187"/>
      <c r="AD1237" s="25"/>
      <c r="AE1237" s="25"/>
    </row>
    <row r="1238">
      <c r="A1238" s="187"/>
      <c r="B1238" s="187"/>
      <c r="C1238" s="187"/>
      <c r="D1238" s="187"/>
      <c r="E1238" s="187"/>
      <c r="F1238" s="187"/>
      <c r="G1238" s="188"/>
      <c r="H1238" s="187"/>
      <c r="I1238" s="187"/>
      <c r="J1238" s="188"/>
      <c r="K1238" s="187"/>
      <c r="L1238" s="188"/>
      <c r="M1238" s="188"/>
      <c r="N1238" s="188"/>
      <c r="O1238" s="188"/>
      <c r="P1238" s="189"/>
      <c r="Q1238" s="187"/>
      <c r="R1238" s="188"/>
      <c r="S1238" s="188"/>
      <c r="T1238" s="188"/>
      <c r="U1238" s="188"/>
      <c r="V1238" s="188"/>
      <c r="W1238" s="188"/>
      <c r="X1238" s="188"/>
      <c r="Y1238" s="188"/>
      <c r="Z1238" s="188"/>
      <c r="AA1238" s="187"/>
      <c r="AB1238" s="189"/>
      <c r="AC1238" s="187"/>
      <c r="AD1238" s="25"/>
      <c r="AE1238" s="25"/>
    </row>
    <row r="1239">
      <c r="A1239" s="187"/>
      <c r="B1239" s="187"/>
      <c r="C1239" s="187"/>
      <c r="D1239" s="187"/>
      <c r="E1239" s="187"/>
      <c r="F1239" s="187"/>
      <c r="G1239" s="188"/>
      <c r="H1239" s="187"/>
      <c r="I1239" s="187"/>
      <c r="J1239" s="188"/>
      <c r="K1239" s="187"/>
      <c r="L1239" s="188"/>
      <c r="M1239" s="188"/>
      <c r="N1239" s="188"/>
      <c r="O1239" s="188"/>
      <c r="P1239" s="189"/>
      <c r="Q1239" s="187"/>
      <c r="R1239" s="188"/>
      <c r="S1239" s="188"/>
      <c r="T1239" s="188"/>
      <c r="U1239" s="188"/>
      <c r="V1239" s="188"/>
      <c r="W1239" s="188"/>
      <c r="X1239" s="188"/>
      <c r="Y1239" s="188"/>
      <c r="Z1239" s="188"/>
      <c r="AA1239" s="187"/>
      <c r="AB1239" s="189"/>
      <c r="AC1239" s="187"/>
      <c r="AD1239" s="25"/>
      <c r="AE1239" s="25"/>
    </row>
    <row r="1240">
      <c r="A1240" s="187"/>
      <c r="B1240" s="187"/>
      <c r="C1240" s="187"/>
      <c r="D1240" s="187"/>
      <c r="E1240" s="187"/>
      <c r="F1240" s="187"/>
      <c r="G1240" s="188"/>
      <c r="H1240" s="187"/>
      <c r="I1240" s="187"/>
      <c r="J1240" s="188"/>
      <c r="K1240" s="187"/>
      <c r="L1240" s="188"/>
      <c r="M1240" s="188"/>
      <c r="N1240" s="188"/>
      <c r="O1240" s="188"/>
      <c r="P1240" s="189"/>
      <c r="Q1240" s="187"/>
      <c r="R1240" s="188"/>
      <c r="S1240" s="188"/>
      <c r="T1240" s="188"/>
      <c r="U1240" s="188"/>
      <c r="V1240" s="188"/>
      <c r="W1240" s="188"/>
      <c r="X1240" s="188"/>
      <c r="Y1240" s="188"/>
      <c r="Z1240" s="188"/>
      <c r="AA1240" s="187"/>
      <c r="AB1240" s="189"/>
      <c r="AC1240" s="187"/>
      <c r="AD1240" s="25"/>
      <c r="AE1240" s="25"/>
    </row>
    <row r="1241">
      <c r="A1241" s="187"/>
      <c r="B1241" s="187"/>
      <c r="C1241" s="187"/>
      <c r="D1241" s="187"/>
      <c r="E1241" s="187"/>
      <c r="F1241" s="187"/>
      <c r="G1241" s="188"/>
      <c r="H1241" s="187"/>
      <c r="I1241" s="187"/>
      <c r="J1241" s="188"/>
      <c r="K1241" s="187"/>
      <c r="L1241" s="188"/>
      <c r="M1241" s="188"/>
      <c r="N1241" s="188"/>
      <c r="O1241" s="188"/>
      <c r="P1241" s="189"/>
      <c r="Q1241" s="187"/>
      <c r="R1241" s="188"/>
      <c r="S1241" s="188"/>
      <c r="T1241" s="188"/>
      <c r="U1241" s="188"/>
      <c r="V1241" s="188"/>
      <c r="W1241" s="188"/>
      <c r="X1241" s="188"/>
      <c r="Y1241" s="188"/>
      <c r="Z1241" s="188"/>
      <c r="AA1241" s="187"/>
      <c r="AB1241" s="189"/>
      <c r="AC1241" s="187"/>
      <c r="AD1241" s="25"/>
      <c r="AE1241" s="25"/>
    </row>
    <row r="1242">
      <c r="A1242" s="187"/>
      <c r="B1242" s="187"/>
      <c r="C1242" s="187"/>
      <c r="D1242" s="187"/>
      <c r="E1242" s="187"/>
      <c r="F1242" s="187"/>
      <c r="G1242" s="188"/>
      <c r="H1242" s="187"/>
      <c r="I1242" s="187"/>
      <c r="J1242" s="188"/>
      <c r="K1242" s="187"/>
      <c r="L1242" s="188"/>
      <c r="M1242" s="188"/>
      <c r="N1242" s="188"/>
      <c r="O1242" s="188"/>
      <c r="P1242" s="189"/>
      <c r="Q1242" s="187"/>
      <c r="R1242" s="188"/>
      <c r="S1242" s="188"/>
      <c r="T1242" s="188"/>
      <c r="U1242" s="188"/>
      <c r="V1242" s="188"/>
      <c r="W1242" s="188"/>
      <c r="X1242" s="188"/>
      <c r="Y1242" s="188"/>
      <c r="Z1242" s="188"/>
      <c r="AA1242" s="187"/>
      <c r="AB1242" s="189"/>
      <c r="AC1242" s="187"/>
      <c r="AD1242" s="25"/>
      <c r="AE1242" s="25"/>
    </row>
    <row r="1243">
      <c r="A1243" s="187"/>
      <c r="B1243" s="187"/>
      <c r="C1243" s="187"/>
      <c r="D1243" s="187"/>
      <c r="E1243" s="187"/>
      <c r="F1243" s="187"/>
      <c r="G1243" s="188"/>
      <c r="H1243" s="187"/>
      <c r="I1243" s="187"/>
      <c r="J1243" s="188"/>
      <c r="K1243" s="187"/>
      <c r="L1243" s="188"/>
      <c r="M1243" s="188"/>
      <c r="N1243" s="188"/>
      <c r="O1243" s="188"/>
      <c r="P1243" s="189"/>
      <c r="Q1243" s="187"/>
      <c r="R1243" s="188"/>
      <c r="S1243" s="188"/>
      <c r="T1243" s="188"/>
      <c r="U1243" s="188"/>
      <c r="V1243" s="188"/>
      <c r="W1243" s="188"/>
      <c r="X1243" s="188"/>
      <c r="Y1243" s="188"/>
      <c r="Z1243" s="188"/>
      <c r="AA1243" s="187"/>
      <c r="AB1243" s="189"/>
      <c r="AC1243" s="187"/>
      <c r="AD1243" s="25"/>
      <c r="AE1243" s="25"/>
    </row>
    <row r="1244">
      <c r="A1244" s="187"/>
      <c r="B1244" s="187"/>
      <c r="C1244" s="187"/>
      <c r="D1244" s="187"/>
      <c r="E1244" s="187"/>
      <c r="F1244" s="187"/>
      <c r="G1244" s="188"/>
      <c r="H1244" s="187"/>
      <c r="I1244" s="187"/>
      <c r="J1244" s="188"/>
      <c r="K1244" s="187"/>
      <c r="L1244" s="188"/>
      <c r="M1244" s="188"/>
      <c r="N1244" s="188"/>
      <c r="O1244" s="188"/>
      <c r="P1244" s="189"/>
      <c r="Q1244" s="187"/>
      <c r="R1244" s="188"/>
      <c r="S1244" s="188"/>
      <c r="T1244" s="188"/>
      <c r="U1244" s="188"/>
      <c r="V1244" s="188"/>
      <c r="W1244" s="188"/>
      <c r="X1244" s="188"/>
      <c r="Y1244" s="188"/>
      <c r="Z1244" s="188"/>
      <c r="AA1244" s="187"/>
      <c r="AB1244" s="189"/>
      <c r="AC1244" s="187"/>
      <c r="AD1244" s="25"/>
      <c r="AE1244" s="25"/>
    </row>
    <row r="1245">
      <c r="A1245" s="187"/>
      <c r="B1245" s="187"/>
      <c r="C1245" s="187"/>
      <c r="D1245" s="187"/>
      <c r="E1245" s="187"/>
      <c r="F1245" s="187"/>
      <c r="G1245" s="188"/>
      <c r="H1245" s="187"/>
      <c r="I1245" s="187"/>
      <c r="J1245" s="188"/>
      <c r="K1245" s="187"/>
      <c r="L1245" s="188"/>
      <c r="M1245" s="188"/>
      <c r="N1245" s="188"/>
      <c r="O1245" s="188"/>
      <c r="P1245" s="189"/>
      <c r="Q1245" s="187"/>
      <c r="R1245" s="188"/>
      <c r="S1245" s="188"/>
      <c r="T1245" s="188"/>
      <c r="U1245" s="188"/>
      <c r="V1245" s="188"/>
      <c r="W1245" s="188"/>
      <c r="X1245" s="188"/>
      <c r="Y1245" s="188"/>
      <c r="Z1245" s="188"/>
      <c r="AA1245" s="187"/>
      <c r="AB1245" s="189"/>
      <c r="AC1245" s="187"/>
      <c r="AD1245" s="25"/>
      <c r="AE1245" s="25"/>
    </row>
    <row r="1246">
      <c r="A1246" s="187"/>
      <c r="B1246" s="187"/>
      <c r="C1246" s="187"/>
      <c r="D1246" s="187"/>
      <c r="E1246" s="187"/>
      <c r="F1246" s="187"/>
      <c r="G1246" s="188"/>
      <c r="H1246" s="188"/>
      <c r="I1246" s="188"/>
      <c r="J1246" s="188"/>
      <c r="K1246" s="188"/>
      <c r="L1246" s="188"/>
      <c r="M1246" s="188"/>
      <c r="N1246" s="188"/>
      <c r="O1246" s="188"/>
      <c r="P1246" s="189"/>
      <c r="Q1246" s="188"/>
      <c r="R1246" s="188"/>
      <c r="S1246" s="188"/>
      <c r="T1246" s="188"/>
      <c r="U1246" s="188"/>
      <c r="V1246" s="188"/>
      <c r="W1246" s="188"/>
      <c r="X1246" s="188"/>
      <c r="Y1246" s="188"/>
      <c r="Z1246" s="188"/>
      <c r="AA1246" s="187"/>
      <c r="AB1246" s="189"/>
      <c r="AC1246" s="187"/>
      <c r="AD1246" s="25"/>
      <c r="AE1246" s="25"/>
    </row>
    <row r="1247">
      <c r="A1247" s="187"/>
      <c r="B1247" s="187"/>
      <c r="C1247" s="187"/>
      <c r="D1247" s="187"/>
      <c r="E1247" s="187"/>
      <c r="F1247" s="187"/>
      <c r="G1247" s="188"/>
      <c r="H1247" s="187"/>
      <c r="I1247" s="187"/>
      <c r="J1247" s="188"/>
      <c r="K1247" s="187"/>
      <c r="L1247" s="188"/>
      <c r="M1247" s="188"/>
      <c r="N1247" s="188"/>
      <c r="O1247" s="188"/>
      <c r="P1247" s="189"/>
      <c r="Q1247" s="187"/>
      <c r="R1247" s="188"/>
      <c r="S1247" s="188"/>
      <c r="T1247" s="188"/>
      <c r="U1247" s="188"/>
      <c r="V1247" s="188"/>
      <c r="W1247" s="188"/>
      <c r="X1247" s="188"/>
      <c r="Y1247" s="188"/>
      <c r="Z1247" s="188"/>
      <c r="AA1247" s="187"/>
      <c r="AB1247" s="189"/>
      <c r="AC1247" s="187"/>
      <c r="AD1247" s="25"/>
      <c r="AE1247" s="25"/>
    </row>
    <row r="1248">
      <c r="A1248" s="187"/>
      <c r="B1248" s="187"/>
      <c r="C1248" s="187"/>
      <c r="D1248" s="187"/>
      <c r="E1248" s="187"/>
      <c r="F1248" s="187"/>
      <c r="G1248" s="188"/>
      <c r="H1248" s="187"/>
      <c r="I1248" s="187"/>
      <c r="J1248" s="188"/>
      <c r="K1248" s="188"/>
      <c r="L1248" s="188"/>
      <c r="M1248" s="188"/>
      <c r="N1248" s="188"/>
      <c r="O1248" s="188"/>
      <c r="P1248" s="189"/>
      <c r="Q1248" s="187"/>
      <c r="R1248" s="188"/>
      <c r="S1248" s="188"/>
      <c r="T1248" s="188"/>
      <c r="U1248" s="188"/>
      <c r="V1248" s="188"/>
      <c r="W1248" s="188"/>
      <c r="X1248" s="188"/>
      <c r="Y1248" s="188"/>
      <c r="Z1248" s="188"/>
      <c r="AA1248" s="187"/>
      <c r="AB1248" s="189"/>
      <c r="AC1248" s="187"/>
      <c r="AD1248" s="25"/>
      <c r="AE1248" s="25"/>
    </row>
    <row r="1249">
      <c r="A1249" s="187"/>
      <c r="B1249" s="187"/>
      <c r="C1249" s="187"/>
      <c r="D1249" s="187"/>
      <c r="E1249" s="187"/>
      <c r="F1249" s="187"/>
      <c r="G1249" s="188"/>
      <c r="H1249" s="187"/>
      <c r="I1249" s="187"/>
      <c r="J1249" s="188"/>
      <c r="K1249" s="187"/>
      <c r="L1249" s="188"/>
      <c r="M1249" s="188"/>
      <c r="N1249" s="188"/>
      <c r="O1249" s="188"/>
      <c r="P1249" s="189"/>
      <c r="Q1249" s="187"/>
      <c r="R1249" s="188"/>
      <c r="S1249" s="188"/>
      <c r="T1249" s="188"/>
      <c r="U1249" s="188"/>
      <c r="V1249" s="188"/>
      <c r="W1249" s="188"/>
      <c r="X1249" s="188"/>
      <c r="Y1249" s="188"/>
      <c r="Z1249" s="188"/>
      <c r="AA1249" s="187"/>
      <c r="AB1249" s="189"/>
      <c r="AC1249" s="187"/>
      <c r="AD1249" s="25"/>
      <c r="AE1249" s="25"/>
    </row>
    <row r="1250">
      <c r="A1250" s="187"/>
      <c r="B1250" s="187"/>
      <c r="C1250" s="187"/>
      <c r="D1250" s="187"/>
      <c r="E1250" s="187"/>
      <c r="F1250" s="187"/>
      <c r="G1250" s="188"/>
      <c r="H1250" s="187"/>
      <c r="I1250" s="187"/>
      <c r="J1250" s="188"/>
      <c r="K1250" s="187"/>
      <c r="L1250" s="188"/>
      <c r="M1250" s="188"/>
      <c r="N1250" s="188"/>
      <c r="O1250" s="188"/>
      <c r="P1250" s="190"/>
      <c r="Q1250" s="187"/>
      <c r="R1250" s="188"/>
      <c r="S1250" s="188"/>
      <c r="T1250" s="188"/>
      <c r="U1250" s="188"/>
      <c r="V1250" s="188"/>
      <c r="W1250" s="188"/>
      <c r="X1250" s="188"/>
      <c r="Y1250" s="188"/>
      <c r="Z1250" s="188"/>
      <c r="AA1250" s="187"/>
      <c r="AB1250" s="189"/>
      <c r="AC1250" s="187"/>
      <c r="AD1250" s="25"/>
      <c r="AE1250" s="25"/>
    </row>
    <row r="1251">
      <c r="A1251" s="187"/>
      <c r="B1251" s="187"/>
      <c r="C1251" s="187"/>
      <c r="D1251" s="187"/>
      <c r="E1251" s="187"/>
      <c r="F1251" s="187"/>
      <c r="G1251" s="188"/>
      <c r="H1251" s="187"/>
      <c r="I1251" s="187"/>
      <c r="J1251" s="188"/>
      <c r="K1251" s="187"/>
      <c r="L1251" s="188"/>
      <c r="M1251" s="188"/>
      <c r="N1251" s="188"/>
      <c r="O1251" s="188"/>
      <c r="P1251" s="189"/>
      <c r="Q1251" s="187"/>
      <c r="R1251" s="188"/>
      <c r="S1251" s="188"/>
      <c r="T1251" s="188"/>
      <c r="U1251" s="188"/>
      <c r="V1251" s="188"/>
      <c r="W1251" s="188"/>
      <c r="X1251" s="188"/>
      <c r="Y1251" s="188"/>
      <c r="Z1251" s="188"/>
      <c r="AA1251" s="187"/>
      <c r="AB1251" s="189"/>
      <c r="AC1251" s="187"/>
      <c r="AD1251" s="25"/>
      <c r="AE1251" s="25"/>
    </row>
    <row r="1252">
      <c r="A1252" s="187"/>
      <c r="B1252" s="187"/>
      <c r="C1252" s="187"/>
      <c r="D1252" s="187"/>
      <c r="E1252" s="187"/>
      <c r="F1252" s="187"/>
      <c r="G1252" s="188"/>
      <c r="H1252" s="187"/>
      <c r="I1252" s="187"/>
      <c r="J1252" s="188"/>
      <c r="K1252" s="187"/>
      <c r="L1252" s="188"/>
      <c r="M1252" s="188"/>
      <c r="N1252" s="188"/>
      <c r="O1252" s="188"/>
      <c r="P1252" s="189"/>
      <c r="Q1252" s="187"/>
      <c r="R1252" s="188"/>
      <c r="S1252" s="188"/>
      <c r="T1252" s="188"/>
      <c r="U1252" s="188"/>
      <c r="V1252" s="188"/>
      <c r="W1252" s="188"/>
      <c r="X1252" s="188"/>
      <c r="Y1252" s="188"/>
      <c r="Z1252" s="188"/>
      <c r="AA1252" s="187"/>
      <c r="AB1252" s="189"/>
      <c r="AC1252" s="187"/>
      <c r="AD1252" s="25"/>
      <c r="AE1252" s="25"/>
    </row>
    <row r="1253">
      <c r="A1253" s="187"/>
      <c r="B1253" s="187"/>
      <c r="C1253" s="187"/>
      <c r="D1253" s="187"/>
      <c r="E1253" s="187"/>
      <c r="F1253" s="187"/>
      <c r="G1253" s="188"/>
      <c r="H1253" s="187"/>
      <c r="I1253" s="187"/>
      <c r="J1253" s="188"/>
      <c r="K1253" s="187"/>
      <c r="L1253" s="188"/>
      <c r="M1253" s="188"/>
      <c r="N1253" s="188"/>
      <c r="O1253" s="188"/>
      <c r="P1253" s="189"/>
      <c r="Q1253" s="187"/>
      <c r="R1253" s="188"/>
      <c r="S1253" s="188"/>
      <c r="T1253" s="188"/>
      <c r="U1253" s="188"/>
      <c r="V1253" s="188"/>
      <c r="W1253" s="188"/>
      <c r="X1253" s="188"/>
      <c r="Y1253" s="188"/>
      <c r="Z1253" s="188"/>
      <c r="AA1253" s="187"/>
      <c r="AB1253" s="189"/>
      <c r="AC1253" s="187"/>
      <c r="AD1253" s="25"/>
      <c r="AE1253" s="25"/>
    </row>
    <row r="1254">
      <c r="A1254" s="187"/>
      <c r="B1254" s="187"/>
      <c r="C1254" s="187"/>
      <c r="D1254" s="187"/>
      <c r="E1254" s="187"/>
      <c r="F1254" s="187"/>
      <c r="G1254" s="188"/>
      <c r="H1254" s="187"/>
      <c r="I1254" s="187"/>
      <c r="J1254" s="188"/>
      <c r="K1254" s="187"/>
      <c r="L1254" s="188"/>
      <c r="M1254" s="188"/>
      <c r="N1254" s="188"/>
      <c r="O1254" s="188"/>
      <c r="P1254" s="189"/>
      <c r="Q1254" s="187"/>
      <c r="R1254" s="188"/>
      <c r="S1254" s="188"/>
      <c r="T1254" s="188"/>
      <c r="U1254" s="188"/>
      <c r="V1254" s="188"/>
      <c r="W1254" s="188"/>
      <c r="X1254" s="188"/>
      <c r="Y1254" s="188"/>
      <c r="Z1254" s="188"/>
      <c r="AA1254" s="187"/>
      <c r="AB1254" s="189"/>
      <c r="AC1254" s="187"/>
      <c r="AD1254" s="25"/>
      <c r="AE1254" s="25"/>
    </row>
    <row r="1255">
      <c r="A1255" s="187"/>
      <c r="B1255" s="187"/>
      <c r="C1255" s="187"/>
      <c r="D1255" s="187"/>
      <c r="E1255" s="187"/>
      <c r="F1255" s="187"/>
      <c r="G1255" s="188"/>
      <c r="H1255" s="187"/>
      <c r="I1255" s="187"/>
      <c r="J1255" s="188"/>
      <c r="K1255" s="187"/>
      <c r="L1255" s="188"/>
      <c r="M1255" s="188"/>
      <c r="N1255" s="188"/>
      <c r="O1255" s="188"/>
      <c r="P1255" s="189"/>
      <c r="Q1255" s="187"/>
      <c r="R1255" s="188"/>
      <c r="S1255" s="188"/>
      <c r="T1255" s="188"/>
      <c r="U1255" s="188"/>
      <c r="V1255" s="188"/>
      <c r="W1255" s="188"/>
      <c r="X1255" s="188"/>
      <c r="Y1255" s="188"/>
      <c r="Z1255" s="188"/>
      <c r="AA1255" s="187"/>
      <c r="AB1255" s="189"/>
      <c r="AC1255" s="187"/>
      <c r="AD1255" s="25"/>
      <c r="AE1255" s="25"/>
    </row>
    <row r="1256">
      <c r="A1256" s="187"/>
      <c r="B1256" s="187"/>
      <c r="C1256" s="187"/>
      <c r="D1256" s="187"/>
      <c r="E1256" s="187"/>
      <c r="F1256" s="187"/>
      <c r="G1256" s="188"/>
      <c r="H1256" s="188"/>
      <c r="I1256" s="188"/>
      <c r="J1256" s="188"/>
      <c r="K1256" s="188"/>
      <c r="L1256" s="188"/>
      <c r="M1256" s="188"/>
      <c r="N1256" s="188"/>
      <c r="O1256" s="188"/>
      <c r="P1256" s="189"/>
      <c r="Q1256" s="188"/>
      <c r="R1256" s="188"/>
      <c r="S1256" s="188"/>
      <c r="T1256" s="188"/>
      <c r="U1256" s="188"/>
      <c r="V1256" s="188"/>
      <c r="W1256" s="188"/>
      <c r="X1256" s="188"/>
      <c r="Y1256" s="188"/>
      <c r="Z1256" s="188"/>
      <c r="AA1256" s="187"/>
      <c r="AB1256" s="189"/>
      <c r="AC1256" s="187"/>
      <c r="AD1256" s="25"/>
      <c r="AE1256" s="25"/>
    </row>
    <row r="1257">
      <c r="A1257" s="187"/>
      <c r="B1257" s="187"/>
      <c r="C1257" s="187"/>
      <c r="D1257" s="187"/>
      <c r="E1257" s="187"/>
      <c r="F1257" s="187"/>
      <c r="G1257" s="188"/>
      <c r="H1257" s="188"/>
      <c r="I1257" s="188"/>
      <c r="J1257" s="188"/>
      <c r="K1257" s="188"/>
      <c r="L1257" s="188"/>
      <c r="M1257" s="188"/>
      <c r="N1257" s="188"/>
      <c r="O1257" s="188"/>
      <c r="P1257" s="189"/>
      <c r="Q1257" s="188"/>
      <c r="R1257" s="188"/>
      <c r="S1257" s="188"/>
      <c r="T1257" s="188"/>
      <c r="U1257" s="188"/>
      <c r="V1257" s="188"/>
      <c r="W1257" s="188"/>
      <c r="X1257" s="188"/>
      <c r="Y1257" s="188"/>
      <c r="Z1257" s="188"/>
      <c r="AA1257" s="187"/>
      <c r="AB1257" s="189"/>
      <c r="AC1257" s="187"/>
      <c r="AD1257" s="25"/>
      <c r="AE1257" s="25"/>
    </row>
    <row r="1258">
      <c r="A1258" s="187"/>
      <c r="B1258" s="187"/>
      <c r="C1258" s="187"/>
      <c r="D1258" s="187"/>
      <c r="E1258" s="187"/>
      <c r="F1258" s="187"/>
      <c r="G1258" s="188"/>
      <c r="H1258" s="188"/>
      <c r="I1258" s="188"/>
      <c r="J1258" s="188"/>
      <c r="K1258" s="188"/>
      <c r="L1258" s="188"/>
      <c r="M1258" s="188"/>
      <c r="N1258" s="188"/>
      <c r="O1258" s="188"/>
      <c r="P1258" s="189"/>
      <c r="Q1258" s="188"/>
      <c r="R1258" s="188"/>
      <c r="S1258" s="188"/>
      <c r="T1258" s="188"/>
      <c r="U1258" s="188"/>
      <c r="V1258" s="188"/>
      <c r="W1258" s="188"/>
      <c r="X1258" s="188"/>
      <c r="Y1258" s="188"/>
      <c r="Z1258" s="188"/>
      <c r="AA1258" s="187"/>
      <c r="AB1258" s="189"/>
      <c r="AC1258" s="187"/>
      <c r="AD1258" s="25"/>
      <c r="AE1258" s="25"/>
    </row>
    <row r="1259">
      <c r="A1259" s="187"/>
      <c r="B1259" s="187"/>
      <c r="C1259" s="187"/>
      <c r="D1259" s="187"/>
      <c r="E1259" s="187"/>
      <c r="F1259" s="187"/>
      <c r="G1259" s="188"/>
      <c r="H1259" s="188"/>
      <c r="I1259" s="188"/>
      <c r="J1259" s="188"/>
      <c r="K1259" s="188"/>
      <c r="L1259" s="188"/>
      <c r="M1259" s="188"/>
      <c r="N1259" s="188"/>
      <c r="O1259" s="188"/>
      <c r="P1259" s="189"/>
      <c r="Q1259" s="188"/>
      <c r="R1259" s="188"/>
      <c r="S1259" s="188"/>
      <c r="T1259" s="188"/>
      <c r="U1259" s="188"/>
      <c r="V1259" s="188"/>
      <c r="W1259" s="188"/>
      <c r="X1259" s="188"/>
      <c r="Y1259" s="188"/>
      <c r="Z1259" s="188"/>
      <c r="AA1259" s="187"/>
      <c r="AB1259" s="189"/>
      <c r="AC1259" s="187"/>
      <c r="AD1259" s="25"/>
      <c r="AE1259" s="25"/>
    </row>
    <row r="1260">
      <c r="A1260" s="187"/>
      <c r="B1260" s="187"/>
      <c r="C1260" s="187"/>
      <c r="D1260" s="187"/>
      <c r="E1260" s="187"/>
      <c r="F1260" s="187"/>
      <c r="G1260" s="188"/>
      <c r="H1260" s="188"/>
      <c r="I1260" s="188"/>
      <c r="J1260" s="188"/>
      <c r="K1260" s="188"/>
      <c r="L1260" s="188"/>
      <c r="M1260" s="188"/>
      <c r="N1260" s="188"/>
      <c r="O1260" s="188"/>
      <c r="P1260" s="189"/>
      <c r="Q1260" s="188"/>
      <c r="R1260" s="188"/>
      <c r="S1260" s="188"/>
      <c r="T1260" s="188"/>
      <c r="U1260" s="188"/>
      <c r="V1260" s="188"/>
      <c r="W1260" s="188"/>
      <c r="X1260" s="188"/>
      <c r="Y1260" s="188"/>
      <c r="Z1260" s="188"/>
      <c r="AA1260" s="187"/>
      <c r="AB1260" s="189"/>
      <c r="AC1260" s="187"/>
      <c r="AD1260" s="25"/>
      <c r="AE1260" s="25"/>
    </row>
    <row r="1261">
      <c r="A1261" s="187"/>
      <c r="B1261" s="187"/>
      <c r="C1261" s="187"/>
      <c r="D1261" s="187"/>
      <c r="E1261" s="187"/>
      <c r="F1261" s="187"/>
      <c r="G1261" s="188"/>
      <c r="H1261" s="188"/>
      <c r="I1261" s="188"/>
      <c r="J1261" s="188"/>
      <c r="K1261" s="188"/>
      <c r="L1261" s="188"/>
      <c r="M1261" s="188"/>
      <c r="N1261" s="188"/>
      <c r="O1261" s="188"/>
      <c r="P1261" s="189"/>
      <c r="Q1261" s="188"/>
      <c r="R1261" s="188"/>
      <c r="S1261" s="188"/>
      <c r="T1261" s="188"/>
      <c r="U1261" s="188"/>
      <c r="V1261" s="188"/>
      <c r="W1261" s="188"/>
      <c r="X1261" s="188"/>
      <c r="Y1261" s="188"/>
      <c r="Z1261" s="188"/>
      <c r="AA1261" s="187"/>
      <c r="AB1261" s="189"/>
      <c r="AC1261" s="187"/>
      <c r="AD1261" s="25"/>
      <c r="AE1261" s="25"/>
    </row>
    <row r="1262">
      <c r="A1262" s="187"/>
      <c r="B1262" s="187"/>
      <c r="C1262" s="187"/>
      <c r="D1262" s="187"/>
      <c r="E1262" s="187"/>
      <c r="F1262" s="187"/>
      <c r="G1262" s="188"/>
      <c r="H1262" s="188"/>
      <c r="I1262" s="188"/>
      <c r="J1262" s="188"/>
      <c r="K1262" s="188"/>
      <c r="L1262" s="188"/>
      <c r="M1262" s="188"/>
      <c r="N1262" s="188"/>
      <c r="O1262" s="188"/>
      <c r="P1262" s="189"/>
      <c r="Q1262" s="188"/>
      <c r="R1262" s="188"/>
      <c r="S1262" s="188"/>
      <c r="T1262" s="188"/>
      <c r="U1262" s="188"/>
      <c r="V1262" s="188"/>
      <c r="W1262" s="188"/>
      <c r="X1262" s="188"/>
      <c r="Y1262" s="188"/>
      <c r="Z1262" s="188"/>
      <c r="AA1262" s="187"/>
      <c r="AB1262" s="189"/>
      <c r="AC1262" s="187"/>
      <c r="AD1262" s="25"/>
      <c r="AE1262" s="25"/>
    </row>
    <row r="1263">
      <c r="A1263" s="187"/>
      <c r="B1263" s="187"/>
      <c r="C1263" s="187"/>
      <c r="D1263" s="187"/>
      <c r="E1263" s="187"/>
      <c r="F1263" s="187"/>
      <c r="G1263" s="188"/>
      <c r="H1263" s="188"/>
      <c r="I1263" s="188"/>
      <c r="J1263" s="188"/>
      <c r="K1263" s="188"/>
      <c r="L1263" s="188"/>
      <c r="M1263" s="188"/>
      <c r="N1263" s="188"/>
      <c r="O1263" s="188"/>
      <c r="P1263" s="189"/>
      <c r="Q1263" s="188"/>
      <c r="R1263" s="188"/>
      <c r="S1263" s="188"/>
      <c r="T1263" s="188"/>
      <c r="U1263" s="188"/>
      <c r="V1263" s="188"/>
      <c r="W1263" s="188"/>
      <c r="X1263" s="188"/>
      <c r="Y1263" s="188"/>
      <c r="Z1263" s="188"/>
      <c r="AA1263" s="187"/>
      <c r="AB1263" s="189"/>
      <c r="AC1263" s="187"/>
      <c r="AD1263" s="25"/>
      <c r="AE1263" s="25"/>
    </row>
    <row r="1264">
      <c r="A1264" s="187"/>
      <c r="B1264" s="187"/>
      <c r="C1264" s="187"/>
      <c r="D1264" s="187"/>
      <c r="E1264" s="187"/>
      <c r="F1264" s="187"/>
      <c r="G1264" s="188"/>
      <c r="H1264" s="188"/>
      <c r="I1264" s="188"/>
      <c r="J1264" s="188"/>
      <c r="K1264" s="188"/>
      <c r="L1264" s="188"/>
      <c r="M1264" s="188"/>
      <c r="N1264" s="188"/>
      <c r="O1264" s="188"/>
      <c r="P1264" s="189"/>
      <c r="Q1264" s="188"/>
      <c r="R1264" s="188"/>
      <c r="S1264" s="188"/>
      <c r="T1264" s="188"/>
      <c r="U1264" s="188"/>
      <c r="V1264" s="188"/>
      <c r="W1264" s="188"/>
      <c r="X1264" s="188"/>
      <c r="Y1264" s="188"/>
      <c r="Z1264" s="188"/>
      <c r="AA1264" s="187"/>
      <c r="AB1264" s="189"/>
      <c r="AC1264" s="187"/>
      <c r="AD1264" s="25"/>
      <c r="AE1264" s="25"/>
    </row>
    <row r="1265">
      <c r="A1265" s="187"/>
      <c r="B1265" s="187"/>
      <c r="C1265" s="187"/>
      <c r="D1265" s="187"/>
      <c r="E1265" s="187"/>
      <c r="F1265" s="187"/>
      <c r="G1265" s="188"/>
      <c r="H1265" s="188"/>
      <c r="I1265" s="188"/>
      <c r="J1265" s="188"/>
      <c r="K1265" s="188"/>
      <c r="L1265" s="188"/>
      <c r="M1265" s="188"/>
      <c r="N1265" s="188"/>
      <c r="O1265" s="188"/>
      <c r="P1265" s="189"/>
      <c r="Q1265" s="188"/>
      <c r="R1265" s="188"/>
      <c r="S1265" s="188"/>
      <c r="T1265" s="188"/>
      <c r="U1265" s="188"/>
      <c r="V1265" s="188"/>
      <c r="W1265" s="188"/>
      <c r="X1265" s="188"/>
      <c r="Y1265" s="188"/>
      <c r="Z1265" s="188"/>
      <c r="AA1265" s="187"/>
      <c r="AB1265" s="189"/>
      <c r="AC1265" s="187"/>
      <c r="AD1265" s="25"/>
      <c r="AE1265" s="25"/>
    </row>
    <row r="1266">
      <c r="A1266" s="187"/>
      <c r="B1266" s="187"/>
      <c r="C1266" s="187"/>
      <c r="D1266" s="187"/>
      <c r="E1266" s="187"/>
      <c r="F1266" s="187"/>
      <c r="G1266" s="188"/>
      <c r="H1266" s="188"/>
      <c r="I1266" s="188"/>
      <c r="J1266" s="188"/>
      <c r="K1266" s="188"/>
      <c r="L1266" s="188"/>
      <c r="M1266" s="188"/>
      <c r="N1266" s="188"/>
      <c r="O1266" s="188"/>
      <c r="P1266" s="189"/>
      <c r="Q1266" s="188"/>
      <c r="R1266" s="188"/>
      <c r="S1266" s="188"/>
      <c r="T1266" s="188"/>
      <c r="U1266" s="188"/>
      <c r="V1266" s="188"/>
      <c r="W1266" s="188"/>
      <c r="X1266" s="188"/>
      <c r="Y1266" s="188"/>
      <c r="Z1266" s="188"/>
      <c r="AA1266" s="187"/>
      <c r="AB1266" s="189"/>
      <c r="AC1266" s="187"/>
      <c r="AD1266" s="25"/>
      <c r="AE1266" s="25"/>
    </row>
    <row r="1267">
      <c r="A1267" s="187"/>
      <c r="B1267" s="187"/>
      <c r="C1267" s="187"/>
      <c r="D1267" s="187"/>
      <c r="E1267" s="187"/>
      <c r="F1267" s="187"/>
      <c r="G1267" s="188"/>
      <c r="H1267" s="188"/>
      <c r="I1267" s="188"/>
      <c r="J1267" s="188"/>
      <c r="K1267" s="188"/>
      <c r="L1267" s="188"/>
      <c r="M1267" s="188"/>
      <c r="N1267" s="188"/>
      <c r="O1267" s="188"/>
      <c r="P1267" s="189"/>
      <c r="Q1267" s="188"/>
      <c r="R1267" s="188"/>
      <c r="S1267" s="188"/>
      <c r="T1267" s="188"/>
      <c r="U1267" s="188"/>
      <c r="V1267" s="188"/>
      <c r="W1267" s="188"/>
      <c r="X1267" s="188"/>
      <c r="Y1267" s="188"/>
      <c r="Z1267" s="188"/>
      <c r="AA1267" s="187"/>
      <c r="AB1267" s="189"/>
      <c r="AC1267" s="187"/>
      <c r="AD1267" s="25"/>
      <c r="AE1267" s="25"/>
    </row>
    <row r="1268">
      <c r="A1268" s="187"/>
      <c r="B1268" s="187"/>
      <c r="C1268" s="187"/>
      <c r="D1268" s="187"/>
      <c r="E1268" s="187"/>
      <c r="F1268" s="187"/>
      <c r="G1268" s="188"/>
      <c r="H1268" s="187"/>
      <c r="I1268" s="188"/>
      <c r="J1268" s="188"/>
      <c r="K1268" s="188"/>
      <c r="L1268" s="187"/>
      <c r="M1268" s="188"/>
      <c r="N1268" s="188"/>
      <c r="O1268" s="188"/>
      <c r="P1268" s="189"/>
      <c r="Q1268" s="187"/>
      <c r="R1268" s="188"/>
      <c r="S1268" s="188"/>
      <c r="T1268" s="188"/>
      <c r="U1268" s="188"/>
      <c r="V1268" s="188"/>
      <c r="W1268" s="188"/>
      <c r="X1268" s="188"/>
      <c r="Y1268" s="188"/>
      <c r="Z1268" s="188"/>
      <c r="AA1268" s="187"/>
      <c r="AB1268" s="189"/>
      <c r="AC1268" s="187"/>
      <c r="AD1268" s="25"/>
      <c r="AE1268" s="25"/>
    </row>
    <row r="1269">
      <c r="A1269" s="187"/>
      <c r="B1269" s="187"/>
      <c r="C1269" s="187"/>
      <c r="D1269" s="187"/>
      <c r="E1269" s="187"/>
      <c r="F1269" s="187"/>
      <c r="G1269" s="188"/>
      <c r="H1269" s="187"/>
      <c r="I1269" s="188"/>
      <c r="J1269" s="188"/>
      <c r="K1269" s="188"/>
      <c r="L1269" s="187"/>
      <c r="M1269" s="188"/>
      <c r="N1269" s="188"/>
      <c r="O1269" s="188"/>
      <c r="P1269" s="189"/>
      <c r="Q1269" s="187"/>
      <c r="R1269" s="188"/>
      <c r="S1269" s="188"/>
      <c r="T1269" s="188"/>
      <c r="U1269" s="188"/>
      <c r="V1269" s="188"/>
      <c r="W1269" s="188"/>
      <c r="X1269" s="188"/>
      <c r="Y1269" s="188"/>
      <c r="Z1269" s="188"/>
      <c r="AA1269" s="187"/>
      <c r="AB1269" s="189"/>
      <c r="AC1269" s="187"/>
      <c r="AD1269" s="25"/>
      <c r="AE1269" s="25"/>
    </row>
    <row r="1270">
      <c r="A1270" s="187"/>
      <c r="B1270" s="187"/>
      <c r="C1270" s="187"/>
      <c r="D1270" s="187"/>
      <c r="E1270" s="187"/>
      <c r="F1270" s="187"/>
      <c r="G1270" s="188"/>
      <c r="H1270" s="188"/>
      <c r="I1270" s="188"/>
      <c r="J1270" s="188"/>
      <c r="K1270" s="188"/>
      <c r="L1270" s="188"/>
      <c r="M1270" s="188"/>
      <c r="N1270" s="188"/>
      <c r="O1270" s="188"/>
      <c r="P1270" s="189"/>
      <c r="Q1270" s="188"/>
      <c r="R1270" s="188"/>
      <c r="S1270" s="188"/>
      <c r="T1270" s="188"/>
      <c r="U1270" s="188"/>
      <c r="V1270" s="188"/>
      <c r="W1270" s="188"/>
      <c r="X1270" s="188"/>
      <c r="Y1270" s="188"/>
      <c r="Z1270" s="188"/>
      <c r="AA1270" s="187"/>
      <c r="AB1270" s="189"/>
      <c r="AC1270" s="187"/>
      <c r="AD1270" s="25"/>
      <c r="AE1270" s="25"/>
    </row>
    <row r="1271">
      <c r="A1271" s="187"/>
      <c r="B1271" s="187"/>
      <c r="C1271" s="187"/>
      <c r="D1271" s="187"/>
      <c r="E1271" s="187"/>
      <c r="F1271" s="187"/>
      <c r="G1271" s="188"/>
      <c r="H1271" s="187"/>
      <c r="I1271" s="188"/>
      <c r="J1271" s="188"/>
      <c r="K1271" s="188"/>
      <c r="L1271" s="187"/>
      <c r="M1271" s="188"/>
      <c r="N1271" s="188"/>
      <c r="O1271" s="188"/>
      <c r="P1271" s="189"/>
      <c r="Q1271" s="187"/>
      <c r="R1271" s="188"/>
      <c r="S1271" s="188"/>
      <c r="T1271" s="188"/>
      <c r="U1271" s="188"/>
      <c r="V1271" s="188"/>
      <c r="W1271" s="188"/>
      <c r="X1271" s="188"/>
      <c r="Y1271" s="188"/>
      <c r="Z1271" s="188"/>
      <c r="AA1271" s="187"/>
      <c r="AB1271" s="189"/>
      <c r="AC1271" s="187"/>
      <c r="AD1271" s="25"/>
      <c r="AE1271" s="25"/>
    </row>
    <row r="1272">
      <c r="A1272" s="187"/>
      <c r="B1272" s="187"/>
      <c r="C1272" s="187"/>
      <c r="D1272" s="187"/>
      <c r="E1272" s="187"/>
      <c r="F1272" s="187"/>
      <c r="G1272" s="188"/>
      <c r="H1272" s="187"/>
      <c r="I1272" s="188"/>
      <c r="J1272" s="188"/>
      <c r="K1272" s="188"/>
      <c r="L1272" s="187"/>
      <c r="M1272" s="188"/>
      <c r="N1272" s="188"/>
      <c r="O1272" s="188"/>
      <c r="P1272" s="189"/>
      <c r="Q1272" s="187"/>
      <c r="R1272" s="188"/>
      <c r="S1272" s="188"/>
      <c r="T1272" s="188"/>
      <c r="U1272" s="188"/>
      <c r="V1272" s="188"/>
      <c r="W1272" s="188"/>
      <c r="X1272" s="188"/>
      <c r="Y1272" s="188"/>
      <c r="Z1272" s="188"/>
      <c r="AA1272" s="187"/>
      <c r="AB1272" s="189"/>
      <c r="AC1272" s="187"/>
      <c r="AD1272" s="25"/>
      <c r="AE1272" s="25"/>
    </row>
    <row r="1273">
      <c r="A1273" s="187"/>
      <c r="B1273" s="187"/>
      <c r="C1273" s="187"/>
      <c r="D1273" s="187"/>
      <c r="E1273" s="187"/>
      <c r="F1273" s="187"/>
      <c r="G1273" s="188"/>
      <c r="H1273" s="188"/>
      <c r="I1273" s="188"/>
      <c r="J1273" s="188"/>
      <c r="K1273" s="188"/>
      <c r="L1273" s="188"/>
      <c r="M1273" s="188"/>
      <c r="N1273" s="188"/>
      <c r="O1273" s="188"/>
      <c r="P1273" s="189"/>
      <c r="Q1273" s="188"/>
      <c r="R1273" s="188"/>
      <c r="S1273" s="188"/>
      <c r="T1273" s="188"/>
      <c r="U1273" s="188"/>
      <c r="V1273" s="188"/>
      <c r="W1273" s="188"/>
      <c r="X1273" s="188"/>
      <c r="Y1273" s="188"/>
      <c r="Z1273" s="188"/>
      <c r="AA1273" s="187"/>
      <c r="AB1273" s="189"/>
      <c r="AC1273" s="187"/>
      <c r="AD1273" s="25"/>
      <c r="AE1273" s="25"/>
    </row>
    <row r="1274">
      <c r="A1274" s="187"/>
      <c r="B1274" s="187"/>
      <c r="C1274" s="187"/>
      <c r="D1274" s="187"/>
      <c r="E1274" s="187"/>
      <c r="F1274" s="187"/>
      <c r="G1274" s="188"/>
      <c r="H1274" s="187"/>
      <c r="I1274" s="188"/>
      <c r="J1274" s="188"/>
      <c r="K1274" s="188"/>
      <c r="L1274" s="187"/>
      <c r="M1274" s="188"/>
      <c r="N1274" s="188"/>
      <c r="O1274" s="188"/>
      <c r="P1274" s="189"/>
      <c r="Q1274" s="187"/>
      <c r="R1274" s="188"/>
      <c r="S1274" s="188"/>
      <c r="T1274" s="188"/>
      <c r="U1274" s="188"/>
      <c r="V1274" s="188"/>
      <c r="W1274" s="188"/>
      <c r="X1274" s="188"/>
      <c r="Y1274" s="188"/>
      <c r="Z1274" s="188"/>
      <c r="AA1274" s="187"/>
      <c r="AB1274" s="189"/>
      <c r="AC1274" s="187"/>
      <c r="AD1274" s="25"/>
      <c r="AE1274" s="25"/>
    </row>
    <row r="1275">
      <c r="A1275" s="187"/>
      <c r="B1275" s="187"/>
      <c r="C1275" s="187"/>
      <c r="D1275" s="187"/>
      <c r="E1275" s="187"/>
      <c r="F1275" s="187"/>
      <c r="G1275" s="188"/>
      <c r="H1275" s="187"/>
      <c r="I1275" s="188"/>
      <c r="J1275" s="188"/>
      <c r="K1275" s="188"/>
      <c r="L1275" s="187"/>
      <c r="M1275" s="188"/>
      <c r="N1275" s="188"/>
      <c r="O1275" s="188"/>
      <c r="P1275" s="189"/>
      <c r="Q1275" s="187"/>
      <c r="R1275" s="188"/>
      <c r="S1275" s="188"/>
      <c r="T1275" s="188"/>
      <c r="U1275" s="188"/>
      <c r="V1275" s="188"/>
      <c r="W1275" s="188"/>
      <c r="X1275" s="188"/>
      <c r="Y1275" s="188"/>
      <c r="Z1275" s="188"/>
      <c r="AA1275" s="187"/>
      <c r="AB1275" s="189"/>
      <c r="AC1275" s="187"/>
      <c r="AD1275" s="25"/>
      <c r="AE1275" s="25"/>
    </row>
    <row r="1276">
      <c r="A1276" s="187"/>
      <c r="B1276" s="187"/>
      <c r="C1276" s="187"/>
      <c r="D1276" s="187"/>
      <c r="E1276" s="187"/>
      <c r="F1276" s="187"/>
      <c r="G1276" s="188"/>
      <c r="H1276" s="187"/>
      <c r="I1276" s="188"/>
      <c r="J1276" s="188"/>
      <c r="K1276" s="188"/>
      <c r="L1276" s="187"/>
      <c r="M1276" s="188"/>
      <c r="N1276" s="188"/>
      <c r="O1276" s="188"/>
      <c r="P1276" s="189"/>
      <c r="Q1276" s="187"/>
      <c r="R1276" s="188"/>
      <c r="S1276" s="188"/>
      <c r="T1276" s="188"/>
      <c r="U1276" s="188"/>
      <c r="V1276" s="188"/>
      <c r="W1276" s="188"/>
      <c r="X1276" s="188"/>
      <c r="Y1276" s="188"/>
      <c r="Z1276" s="188"/>
      <c r="AA1276" s="187"/>
      <c r="AB1276" s="189"/>
      <c r="AC1276" s="187"/>
      <c r="AD1276" s="25"/>
      <c r="AE1276" s="25"/>
    </row>
    <row r="1277">
      <c r="A1277" s="187"/>
      <c r="B1277" s="187"/>
      <c r="C1277" s="187"/>
      <c r="D1277" s="187"/>
      <c r="E1277" s="187"/>
      <c r="F1277" s="187"/>
      <c r="G1277" s="188"/>
      <c r="H1277" s="187"/>
      <c r="I1277" s="188"/>
      <c r="J1277" s="188"/>
      <c r="K1277" s="188"/>
      <c r="L1277" s="187"/>
      <c r="M1277" s="188"/>
      <c r="N1277" s="188"/>
      <c r="O1277" s="188"/>
      <c r="P1277" s="189"/>
      <c r="Q1277" s="187"/>
      <c r="R1277" s="188"/>
      <c r="S1277" s="188"/>
      <c r="T1277" s="188"/>
      <c r="U1277" s="188"/>
      <c r="V1277" s="188"/>
      <c r="W1277" s="188"/>
      <c r="X1277" s="188"/>
      <c r="Y1277" s="188"/>
      <c r="Z1277" s="188"/>
      <c r="AA1277" s="187"/>
      <c r="AB1277" s="189"/>
      <c r="AC1277" s="187"/>
      <c r="AD1277" s="25"/>
      <c r="AE1277" s="25"/>
    </row>
    <row r="1278">
      <c r="A1278" s="187"/>
      <c r="B1278" s="187"/>
      <c r="C1278" s="187"/>
      <c r="D1278" s="187"/>
      <c r="E1278" s="187"/>
      <c r="F1278" s="187"/>
      <c r="G1278" s="188"/>
      <c r="H1278" s="187"/>
      <c r="I1278" s="188"/>
      <c r="J1278" s="188"/>
      <c r="K1278" s="188"/>
      <c r="L1278" s="187"/>
      <c r="M1278" s="188"/>
      <c r="N1278" s="188"/>
      <c r="O1278" s="188"/>
      <c r="P1278" s="189"/>
      <c r="Q1278" s="187"/>
      <c r="R1278" s="188"/>
      <c r="S1278" s="188"/>
      <c r="T1278" s="188"/>
      <c r="U1278" s="188"/>
      <c r="V1278" s="188"/>
      <c r="W1278" s="188"/>
      <c r="X1278" s="188"/>
      <c r="Y1278" s="188"/>
      <c r="Z1278" s="188"/>
      <c r="AA1278" s="187"/>
      <c r="AB1278" s="189"/>
      <c r="AC1278" s="187"/>
      <c r="AD1278" s="25"/>
      <c r="AE1278" s="25"/>
    </row>
    <row r="1279">
      <c r="A1279" s="187"/>
      <c r="B1279" s="187"/>
      <c r="C1279" s="187"/>
      <c r="D1279" s="187"/>
      <c r="E1279" s="187"/>
      <c r="F1279" s="187"/>
      <c r="G1279" s="188"/>
      <c r="H1279" s="187"/>
      <c r="I1279" s="188"/>
      <c r="J1279" s="188"/>
      <c r="K1279" s="188"/>
      <c r="L1279" s="187"/>
      <c r="M1279" s="188"/>
      <c r="N1279" s="188"/>
      <c r="O1279" s="188"/>
      <c r="P1279" s="189"/>
      <c r="Q1279" s="187"/>
      <c r="R1279" s="188"/>
      <c r="S1279" s="188"/>
      <c r="T1279" s="188"/>
      <c r="U1279" s="188"/>
      <c r="V1279" s="188"/>
      <c r="W1279" s="188"/>
      <c r="X1279" s="188"/>
      <c r="Y1279" s="188"/>
      <c r="Z1279" s="188"/>
      <c r="AA1279" s="187"/>
      <c r="AB1279" s="189"/>
      <c r="AC1279" s="187"/>
      <c r="AD1279" s="25"/>
      <c r="AE1279" s="25"/>
    </row>
    <row r="1280">
      <c r="A1280" s="187"/>
      <c r="B1280" s="187"/>
      <c r="C1280" s="187"/>
      <c r="D1280" s="187"/>
      <c r="E1280" s="187"/>
      <c r="F1280" s="187"/>
      <c r="G1280" s="188"/>
      <c r="H1280" s="187"/>
      <c r="I1280" s="188"/>
      <c r="J1280" s="188"/>
      <c r="K1280" s="188"/>
      <c r="L1280" s="187"/>
      <c r="M1280" s="188"/>
      <c r="N1280" s="188"/>
      <c r="O1280" s="188"/>
      <c r="P1280" s="189"/>
      <c r="Q1280" s="187"/>
      <c r="R1280" s="188"/>
      <c r="S1280" s="188"/>
      <c r="T1280" s="188"/>
      <c r="U1280" s="188"/>
      <c r="V1280" s="188"/>
      <c r="W1280" s="188"/>
      <c r="X1280" s="188"/>
      <c r="Y1280" s="188"/>
      <c r="Z1280" s="188"/>
      <c r="AA1280" s="187"/>
      <c r="AB1280" s="189"/>
      <c r="AC1280" s="187"/>
      <c r="AD1280" s="25"/>
      <c r="AE1280" s="25"/>
    </row>
    <row r="1281">
      <c r="A1281" s="187"/>
      <c r="B1281" s="187"/>
      <c r="C1281" s="187"/>
      <c r="D1281" s="187"/>
      <c r="E1281" s="187"/>
      <c r="F1281" s="187"/>
      <c r="G1281" s="188"/>
      <c r="H1281" s="187"/>
      <c r="I1281" s="188"/>
      <c r="J1281" s="188"/>
      <c r="K1281" s="188"/>
      <c r="L1281" s="187"/>
      <c r="M1281" s="188"/>
      <c r="N1281" s="188"/>
      <c r="O1281" s="188"/>
      <c r="P1281" s="189"/>
      <c r="Q1281" s="187"/>
      <c r="R1281" s="188"/>
      <c r="S1281" s="188"/>
      <c r="T1281" s="188"/>
      <c r="U1281" s="188"/>
      <c r="V1281" s="188"/>
      <c r="W1281" s="188"/>
      <c r="X1281" s="188"/>
      <c r="Y1281" s="188"/>
      <c r="Z1281" s="188"/>
      <c r="AA1281" s="187"/>
      <c r="AB1281" s="189"/>
      <c r="AC1281" s="187"/>
      <c r="AD1281" s="25"/>
      <c r="AE1281" s="25"/>
    </row>
    <row r="1282">
      <c r="A1282" s="187"/>
      <c r="B1282" s="187"/>
      <c r="C1282" s="187"/>
      <c r="D1282" s="187"/>
      <c r="E1282" s="187"/>
      <c r="F1282" s="187"/>
      <c r="G1282" s="188"/>
      <c r="H1282" s="187"/>
      <c r="I1282" s="188"/>
      <c r="J1282" s="188"/>
      <c r="K1282" s="188"/>
      <c r="L1282" s="187"/>
      <c r="M1282" s="188"/>
      <c r="N1282" s="188"/>
      <c r="O1282" s="188"/>
      <c r="P1282" s="189"/>
      <c r="Q1282" s="187"/>
      <c r="R1282" s="188"/>
      <c r="S1282" s="188"/>
      <c r="T1282" s="188"/>
      <c r="U1282" s="188"/>
      <c r="V1282" s="188"/>
      <c r="W1282" s="188"/>
      <c r="X1282" s="188"/>
      <c r="Y1282" s="188"/>
      <c r="Z1282" s="188"/>
      <c r="AA1282" s="187"/>
      <c r="AB1282" s="189"/>
      <c r="AC1282" s="187"/>
      <c r="AD1282" s="25"/>
      <c r="AE1282" s="25"/>
    </row>
    <row r="1283">
      <c r="A1283" s="187"/>
      <c r="B1283" s="187"/>
      <c r="C1283" s="187"/>
      <c r="D1283" s="187"/>
      <c r="E1283" s="187"/>
      <c r="F1283" s="187"/>
      <c r="G1283" s="188"/>
      <c r="H1283" s="187"/>
      <c r="I1283" s="188"/>
      <c r="J1283" s="188"/>
      <c r="K1283" s="188"/>
      <c r="L1283" s="187"/>
      <c r="M1283" s="188"/>
      <c r="N1283" s="188"/>
      <c r="O1283" s="188"/>
      <c r="P1283" s="189"/>
      <c r="Q1283" s="187"/>
      <c r="R1283" s="188"/>
      <c r="S1283" s="188"/>
      <c r="T1283" s="188"/>
      <c r="U1283" s="188"/>
      <c r="V1283" s="188"/>
      <c r="W1283" s="188"/>
      <c r="X1283" s="188"/>
      <c r="Y1283" s="188"/>
      <c r="Z1283" s="188"/>
      <c r="AA1283" s="187"/>
      <c r="AB1283" s="189"/>
      <c r="AC1283" s="187"/>
      <c r="AD1283" s="25"/>
      <c r="AE1283" s="25"/>
    </row>
    <row r="1284">
      <c r="A1284" s="187"/>
      <c r="B1284" s="187"/>
      <c r="C1284" s="187"/>
      <c r="D1284" s="187"/>
      <c r="E1284" s="187"/>
      <c r="F1284" s="187"/>
      <c r="G1284" s="188"/>
      <c r="H1284" s="187"/>
      <c r="I1284" s="188"/>
      <c r="J1284" s="188"/>
      <c r="K1284" s="188"/>
      <c r="L1284" s="187"/>
      <c r="M1284" s="188"/>
      <c r="N1284" s="188"/>
      <c r="O1284" s="188"/>
      <c r="P1284" s="189"/>
      <c r="Q1284" s="187"/>
      <c r="R1284" s="188"/>
      <c r="S1284" s="188"/>
      <c r="T1284" s="188"/>
      <c r="U1284" s="188"/>
      <c r="V1284" s="188"/>
      <c r="W1284" s="188"/>
      <c r="X1284" s="188"/>
      <c r="Y1284" s="188"/>
      <c r="Z1284" s="188"/>
      <c r="AA1284" s="187"/>
      <c r="AB1284" s="189"/>
      <c r="AC1284" s="187"/>
      <c r="AD1284" s="25"/>
      <c r="AE1284" s="25"/>
    </row>
    <row r="1285">
      <c r="A1285" s="187"/>
      <c r="B1285" s="187"/>
      <c r="C1285" s="187"/>
      <c r="D1285" s="187"/>
      <c r="E1285" s="187"/>
      <c r="F1285" s="187"/>
      <c r="G1285" s="188"/>
      <c r="H1285" s="187"/>
      <c r="I1285" s="188"/>
      <c r="J1285" s="188"/>
      <c r="K1285" s="188"/>
      <c r="L1285" s="187"/>
      <c r="M1285" s="188"/>
      <c r="N1285" s="188"/>
      <c r="O1285" s="188"/>
      <c r="P1285" s="189"/>
      <c r="Q1285" s="187"/>
      <c r="R1285" s="188"/>
      <c r="S1285" s="188"/>
      <c r="T1285" s="188"/>
      <c r="U1285" s="188"/>
      <c r="V1285" s="188"/>
      <c r="W1285" s="188"/>
      <c r="X1285" s="188"/>
      <c r="Y1285" s="188"/>
      <c r="Z1285" s="188"/>
      <c r="AA1285" s="187"/>
      <c r="AB1285" s="189"/>
      <c r="AC1285" s="187"/>
      <c r="AD1285" s="25"/>
      <c r="AE1285" s="25"/>
    </row>
    <row r="1286">
      <c r="A1286" s="187"/>
      <c r="B1286" s="187"/>
      <c r="C1286" s="187"/>
      <c r="D1286" s="187"/>
      <c r="E1286" s="187"/>
      <c r="F1286" s="187"/>
      <c r="G1286" s="188"/>
      <c r="H1286" s="187"/>
      <c r="I1286" s="188"/>
      <c r="J1286" s="188"/>
      <c r="K1286" s="188"/>
      <c r="L1286" s="187"/>
      <c r="M1286" s="188"/>
      <c r="N1286" s="188"/>
      <c r="O1286" s="188"/>
      <c r="P1286" s="189"/>
      <c r="Q1286" s="187"/>
      <c r="R1286" s="188"/>
      <c r="S1286" s="188"/>
      <c r="T1286" s="188"/>
      <c r="U1286" s="188"/>
      <c r="V1286" s="188"/>
      <c r="W1286" s="188"/>
      <c r="X1286" s="188"/>
      <c r="Y1286" s="188"/>
      <c r="Z1286" s="188"/>
      <c r="AA1286" s="187"/>
      <c r="AB1286" s="189"/>
      <c r="AC1286" s="187"/>
      <c r="AD1286" s="25"/>
      <c r="AE1286" s="25"/>
    </row>
    <row r="1287">
      <c r="A1287" s="187"/>
      <c r="B1287" s="187"/>
      <c r="C1287" s="187"/>
      <c r="D1287" s="187"/>
      <c r="E1287" s="187"/>
      <c r="F1287" s="187"/>
      <c r="G1287" s="188"/>
      <c r="H1287" s="187"/>
      <c r="I1287" s="188"/>
      <c r="J1287" s="188"/>
      <c r="K1287" s="188"/>
      <c r="L1287" s="187"/>
      <c r="M1287" s="188"/>
      <c r="N1287" s="188"/>
      <c r="O1287" s="188"/>
      <c r="P1287" s="189"/>
      <c r="Q1287" s="187"/>
      <c r="R1287" s="188"/>
      <c r="S1287" s="188"/>
      <c r="T1287" s="188"/>
      <c r="U1287" s="188"/>
      <c r="V1287" s="188"/>
      <c r="W1287" s="188"/>
      <c r="X1287" s="188"/>
      <c r="Y1287" s="188"/>
      <c r="Z1287" s="188"/>
      <c r="AA1287" s="187"/>
      <c r="AB1287" s="189"/>
      <c r="AC1287" s="187"/>
      <c r="AD1287" s="25"/>
      <c r="AE1287" s="25"/>
    </row>
    <row r="1288">
      <c r="A1288" s="187"/>
      <c r="B1288" s="187"/>
      <c r="C1288" s="187"/>
      <c r="D1288" s="187"/>
      <c r="E1288" s="187"/>
      <c r="F1288" s="187"/>
      <c r="G1288" s="188"/>
      <c r="H1288" s="187"/>
      <c r="I1288" s="188"/>
      <c r="J1288" s="188"/>
      <c r="K1288" s="188"/>
      <c r="L1288" s="187"/>
      <c r="M1288" s="188"/>
      <c r="N1288" s="188"/>
      <c r="O1288" s="188"/>
      <c r="P1288" s="189"/>
      <c r="Q1288" s="187"/>
      <c r="R1288" s="188"/>
      <c r="S1288" s="188"/>
      <c r="T1288" s="188"/>
      <c r="U1288" s="188"/>
      <c r="V1288" s="188"/>
      <c r="W1288" s="188"/>
      <c r="X1288" s="188"/>
      <c r="Y1288" s="188"/>
      <c r="Z1288" s="188"/>
      <c r="AA1288" s="187"/>
      <c r="AB1288" s="189"/>
      <c r="AC1288" s="187"/>
      <c r="AD1288" s="25"/>
      <c r="AE1288" s="25"/>
    </row>
    <row r="1289">
      <c r="A1289" s="187"/>
      <c r="B1289" s="187"/>
      <c r="C1289" s="187"/>
      <c r="D1289" s="187"/>
      <c r="E1289" s="187"/>
      <c r="F1289" s="187"/>
      <c r="G1289" s="188"/>
      <c r="H1289" s="187"/>
      <c r="I1289" s="188"/>
      <c r="J1289" s="188"/>
      <c r="K1289" s="188"/>
      <c r="L1289" s="187"/>
      <c r="M1289" s="188"/>
      <c r="N1289" s="188"/>
      <c r="O1289" s="188"/>
      <c r="P1289" s="189"/>
      <c r="Q1289" s="187"/>
      <c r="R1289" s="188"/>
      <c r="S1289" s="188"/>
      <c r="T1289" s="188"/>
      <c r="U1289" s="188"/>
      <c r="V1289" s="188"/>
      <c r="W1289" s="188"/>
      <c r="X1289" s="188"/>
      <c r="Y1289" s="188"/>
      <c r="Z1289" s="188"/>
      <c r="AA1289" s="187"/>
      <c r="AB1289" s="189"/>
      <c r="AC1289" s="187"/>
      <c r="AD1289" s="25"/>
      <c r="AE1289" s="25"/>
    </row>
    <row r="1290">
      <c r="A1290" s="187"/>
      <c r="B1290" s="187"/>
      <c r="C1290" s="187"/>
      <c r="D1290" s="187"/>
      <c r="E1290" s="187"/>
      <c r="F1290" s="187"/>
      <c r="G1290" s="188"/>
      <c r="H1290" s="187"/>
      <c r="I1290" s="188"/>
      <c r="J1290" s="188"/>
      <c r="K1290" s="188"/>
      <c r="L1290" s="187"/>
      <c r="M1290" s="188"/>
      <c r="N1290" s="188"/>
      <c r="O1290" s="188"/>
      <c r="P1290" s="189"/>
      <c r="Q1290" s="187"/>
      <c r="R1290" s="188"/>
      <c r="S1290" s="188"/>
      <c r="T1290" s="188"/>
      <c r="U1290" s="188"/>
      <c r="V1290" s="188"/>
      <c r="W1290" s="188"/>
      <c r="X1290" s="188"/>
      <c r="Y1290" s="188"/>
      <c r="Z1290" s="188"/>
      <c r="AA1290" s="187"/>
      <c r="AB1290" s="189"/>
      <c r="AC1290" s="187"/>
      <c r="AD1290" s="25"/>
      <c r="AE1290" s="25"/>
    </row>
    <row r="1291">
      <c r="A1291" s="187"/>
      <c r="B1291" s="187"/>
      <c r="C1291" s="187"/>
      <c r="D1291" s="187"/>
      <c r="E1291" s="187"/>
      <c r="F1291" s="187"/>
      <c r="G1291" s="188"/>
      <c r="H1291" s="187"/>
      <c r="I1291" s="188"/>
      <c r="J1291" s="188"/>
      <c r="K1291" s="188"/>
      <c r="L1291" s="187"/>
      <c r="M1291" s="188"/>
      <c r="N1291" s="188"/>
      <c r="O1291" s="188"/>
      <c r="P1291" s="189"/>
      <c r="Q1291" s="187"/>
      <c r="R1291" s="188"/>
      <c r="S1291" s="188"/>
      <c r="T1291" s="188"/>
      <c r="U1291" s="188"/>
      <c r="V1291" s="188"/>
      <c r="W1291" s="188"/>
      <c r="X1291" s="188"/>
      <c r="Y1291" s="188"/>
      <c r="Z1291" s="188"/>
      <c r="AA1291" s="187"/>
      <c r="AB1291" s="189"/>
      <c r="AC1291" s="187"/>
      <c r="AD1291" s="25"/>
      <c r="AE1291" s="25"/>
    </row>
    <row r="1292">
      <c r="A1292" s="187"/>
      <c r="B1292" s="187"/>
      <c r="C1292" s="187"/>
      <c r="D1292" s="187"/>
      <c r="E1292" s="187"/>
      <c r="F1292" s="187"/>
      <c r="G1292" s="188"/>
      <c r="H1292" s="187"/>
      <c r="I1292" s="188"/>
      <c r="J1292" s="188"/>
      <c r="K1292" s="188"/>
      <c r="L1292" s="187"/>
      <c r="M1292" s="188"/>
      <c r="N1292" s="188"/>
      <c r="O1292" s="188"/>
      <c r="P1292" s="189"/>
      <c r="Q1292" s="187"/>
      <c r="R1292" s="188"/>
      <c r="S1292" s="188"/>
      <c r="T1292" s="188"/>
      <c r="U1292" s="188"/>
      <c r="V1292" s="188"/>
      <c r="W1292" s="188"/>
      <c r="X1292" s="188"/>
      <c r="Y1292" s="188"/>
      <c r="Z1292" s="188"/>
      <c r="AA1292" s="187"/>
      <c r="AB1292" s="189"/>
      <c r="AC1292" s="187"/>
      <c r="AD1292" s="25"/>
      <c r="AE1292" s="25"/>
    </row>
    <row r="1293">
      <c r="A1293" s="187"/>
      <c r="B1293" s="187"/>
      <c r="C1293" s="187"/>
      <c r="D1293" s="187"/>
      <c r="E1293" s="187"/>
      <c r="F1293" s="187"/>
      <c r="G1293" s="188"/>
      <c r="H1293" s="187"/>
      <c r="I1293" s="188"/>
      <c r="J1293" s="188"/>
      <c r="K1293" s="188"/>
      <c r="L1293" s="187"/>
      <c r="M1293" s="188"/>
      <c r="N1293" s="188"/>
      <c r="O1293" s="188"/>
      <c r="P1293" s="189"/>
      <c r="Q1293" s="187"/>
      <c r="R1293" s="188"/>
      <c r="S1293" s="188"/>
      <c r="T1293" s="188"/>
      <c r="U1293" s="188"/>
      <c r="V1293" s="188"/>
      <c r="W1293" s="188"/>
      <c r="X1293" s="188"/>
      <c r="Y1293" s="188"/>
      <c r="Z1293" s="188"/>
      <c r="AA1293" s="187"/>
      <c r="AB1293" s="189"/>
      <c r="AC1293" s="187"/>
      <c r="AD1293" s="25"/>
      <c r="AE1293" s="25"/>
    </row>
    <row r="1294">
      <c r="A1294" s="187"/>
      <c r="B1294" s="187"/>
      <c r="C1294" s="187"/>
      <c r="D1294" s="187"/>
      <c r="E1294" s="187"/>
      <c r="F1294" s="187"/>
      <c r="G1294" s="188"/>
      <c r="H1294" s="187"/>
      <c r="I1294" s="188"/>
      <c r="J1294" s="188"/>
      <c r="K1294" s="188"/>
      <c r="L1294" s="187"/>
      <c r="M1294" s="188"/>
      <c r="N1294" s="188"/>
      <c r="O1294" s="188"/>
      <c r="P1294" s="189"/>
      <c r="Q1294" s="187"/>
      <c r="R1294" s="188"/>
      <c r="S1294" s="188"/>
      <c r="T1294" s="188"/>
      <c r="U1294" s="188"/>
      <c r="V1294" s="188"/>
      <c r="W1294" s="188"/>
      <c r="X1294" s="188"/>
      <c r="Y1294" s="188"/>
      <c r="Z1294" s="188"/>
      <c r="AA1294" s="187"/>
      <c r="AB1294" s="189"/>
      <c r="AC1294" s="187"/>
      <c r="AD1294" s="25"/>
      <c r="AE1294" s="25"/>
    </row>
    <row r="1295">
      <c r="A1295" s="187"/>
      <c r="B1295" s="187"/>
      <c r="C1295" s="187"/>
      <c r="D1295" s="187"/>
      <c r="E1295" s="187"/>
      <c r="F1295" s="187"/>
      <c r="G1295" s="188"/>
      <c r="H1295" s="187"/>
      <c r="I1295" s="188"/>
      <c r="J1295" s="188"/>
      <c r="K1295" s="188"/>
      <c r="L1295" s="187"/>
      <c r="M1295" s="188"/>
      <c r="N1295" s="188"/>
      <c r="O1295" s="188"/>
      <c r="P1295" s="189"/>
      <c r="Q1295" s="187"/>
      <c r="R1295" s="188"/>
      <c r="S1295" s="188"/>
      <c r="T1295" s="188"/>
      <c r="U1295" s="188"/>
      <c r="V1295" s="188"/>
      <c r="W1295" s="188"/>
      <c r="X1295" s="188"/>
      <c r="Y1295" s="188"/>
      <c r="Z1295" s="188"/>
      <c r="AA1295" s="187"/>
      <c r="AB1295" s="189"/>
      <c r="AC1295" s="187"/>
      <c r="AD1295" s="25"/>
      <c r="AE1295" s="25"/>
    </row>
    <row r="1296">
      <c r="A1296" s="187"/>
      <c r="B1296" s="187"/>
      <c r="C1296" s="187"/>
      <c r="D1296" s="187"/>
      <c r="E1296" s="187"/>
      <c r="F1296" s="187"/>
      <c r="G1296" s="188"/>
      <c r="H1296" s="187"/>
      <c r="I1296" s="188"/>
      <c r="J1296" s="188"/>
      <c r="K1296" s="188"/>
      <c r="L1296" s="187"/>
      <c r="M1296" s="188"/>
      <c r="N1296" s="188"/>
      <c r="O1296" s="188"/>
      <c r="P1296" s="189"/>
      <c r="Q1296" s="187"/>
      <c r="R1296" s="188"/>
      <c r="S1296" s="188"/>
      <c r="T1296" s="188"/>
      <c r="U1296" s="188"/>
      <c r="V1296" s="188"/>
      <c r="W1296" s="188"/>
      <c r="X1296" s="188"/>
      <c r="Y1296" s="188"/>
      <c r="Z1296" s="188"/>
      <c r="AA1296" s="187"/>
      <c r="AB1296" s="189"/>
      <c r="AC1296" s="187"/>
      <c r="AD1296" s="25"/>
      <c r="AE1296" s="25"/>
    </row>
    <row r="1297">
      <c r="A1297" s="187"/>
      <c r="B1297" s="187"/>
      <c r="C1297" s="187"/>
      <c r="D1297" s="187"/>
      <c r="E1297" s="187"/>
      <c r="F1297" s="187"/>
      <c r="G1297" s="188"/>
      <c r="H1297" s="187"/>
      <c r="I1297" s="188"/>
      <c r="J1297" s="188"/>
      <c r="K1297" s="188"/>
      <c r="L1297" s="187"/>
      <c r="M1297" s="188"/>
      <c r="N1297" s="188"/>
      <c r="O1297" s="188"/>
      <c r="P1297" s="189"/>
      <c r="Q1297" s="187"/>
      <c r="R1297" s="188"/>
      <c r="S1297" s="188"/>
      <c r="T1297" s="188"/>
      <c r="U1297" s="188"/>
      <c r="V1297" s="188"/>
      <c r="W1297" s="188"/>
      <c r="X1297" s="188"/>
      <c r="Y1297" s="188"/>
      <c r="Z1297" s="188"/>
      <c r="AA1297" s="187"/>
      <c r="AB1297" s="189"/>
      <c r="AC1297" s="187"/>
      <c r="AD1297" s="25"/>
      <c r="AE1297" s="25"/>
    </row>
    <row r="1298">
      <c r="A1298" s="187"/>
      <c r="B1298" s="187"/>
      <c r="C1298" s="187"/>
      <c r="D1298" s="187"/>
      <c r="E1298" s="187"/>
      <c r="F1298" s="187"/>
      <c r="G1298" s="188"/>
      <c r="H1298" s="187"/>
      <c r="I1298" s="188"/>
      <c r="J1298" s="188"/>
      <c r="K1298" s="188"/>
      <c r="L1298" s="187"/>
      <c r="M1298" s="188"/>
      <c r="N1298" s="188"/>
      <c r="O1298" s="188"/>
      <c r="P1298" s="189"/>
      <c r="Q1298" s="187"/>
      <c r="R1298" s="188"/>
      <c r="S1298" s="188"/>
      <c r="T1298" s="188"/>
      <c r="U1298" s="188"/>
      <c r="V1298" s="188"/>
      <c r="W1298" s="188"/>
      <c r="X1298" s="188"/>
      <c r="Y1298" s="188"/>
      <c r="Z1298" s="188"/>
      <c r="AA1298" s="187"/>
      <c r="AB1298" s="189"/>
      <c r="AC1298" s="187"/>
      <c r="AD1298" s="25"/>
      <c r="AE1298" s="25"/>
    </row>
    <row r="1299">
      <c r="A1299" s="187"/>
      <c r="B1299" s="187"/>
      <c r="C1299" s="187"/>
      <c r="D1299" s="187"/>
      <c r="E1299" s="187"/>
      <c r="F1299" s="187"/>
      <c r="G1299" s="188"/>
      <c r="H1299" s="187"/>
      <c r="I1299" s="188"/>
      <c r="J1299" s="188"/>
      <c r="K1299" s="188"/>
      <c r="L1299" s="187"/>
      <c r="M1299" s="188"/>
      <c r="N1299" s="188"/>
      <c r="O1299" s="188"/>
      <c r="P1299" s="189"/>
      <c r="Q1299" s="187"/>
      <c r="R1299" s="188"/>
      <c r="S1299" s="188"/>
      <c r="T1299" s="188"/>
      <c r="U1299" s="188"/>
      <c r="V1299" s="188"/>
      <c r="W1299" s="188"/>
      <c r="X1299" s="188"/>
      <c r="Y1299" s="188"/>
      <c r="Z1299" s="188"/>
      <c r="AA1299" s="187"/>
      <c r="AB1299" s="189"/>
      <c r="AC1299" s="187"/>
      <c r="AD1299" s="25"/>
      <c r="AE1299" s="25"/>
    </row>
    <row r="1300">
      <c r="A1300" s="187"/>
      <c r="B1300" s="187"/>
      <c r="C1300" s="187"/>
      <c r="D1300" s="187"/>
      <c r="E1300" s="187"/>
      <c r="F1300" s="187"/>
      <c r="G1300" s="188"/>
      <c r="H1300" s="187"/>
      <c r="I1300" s="188"/>
      <c r="J1300" s="188"/>
      <c r="K1300" s="188"/>
      <c r="L1300" s="187"/>
      <c r="M1300" s="188"/>
      <c r="N1300" s="188"/>
      <c r="O1300" s="188"/>
      <c r="P1300" s="189"/>
      <c r="Q1300" s="187"/>
      <c r="R1300" s="188"/>
      <c r="S1300" s="188"/>
      <c r="T1300" s="188"/>
      <c r="U1300" s="188"/>
      <c r="V1300" s="188"/>
      <c r="W1300" s="188"/>
      <c r="X1300" s="188"/>
      <c r="Y1300" s="188"/>
      <c r="Z1300" s="188"/>
      <c r="AA1300" s="187"/>
      <c r="AB1300" s="189"/>
      <c r="AC1300" s="187"/>
      <c r="AD1300" s="25"/>
      <c r="AE1300" s="25"/>
    </row>
    <row r="1301">
      <c r="A1301" s="187"/>
      <c r="B1301" s="187"/>
      <c r="C1301" s="187"/>
      <c r="D1301" s="187"/>
      <c r="E1301" s="187"/>
      <c r="F1301" s="187"/>
      <c r="G1301" s="188"/>
      <c r="H1301" s="187"/>
      <c r="I1301" s="188"/>
      <c r="J1301" s="188"/>
      <c r="K1301" s="188"/>
      <c r="L1301" s="187"/>
      <c r="M1301" s="188"/>
      <c r="N1301" s="188"/>
      <c r="O1301" s="188"/>
      <c r="P1301" s="189"/>
      <c r="Q1301" s="187"/>
      <c r="R1301" s="188"/>
      <c r="S1301" s="188"/>
      <c r="T1301" s="188"/>
      <c r="U1301" s="188"/>
      <c r="V1301" s="188"/>
      <c r="W1301" s="188"/>
      <c r="X1301" s="188"/>
      <c r="Y1301" s="188"/>
      <c r="Z1301" s="188"/>
      <c r="AA1301" s="187"/>
      <c r="AB1301" s="189"/>
      <c r="AC1301" s="187"/>
      <c r="AD1301" s="25"/>
      <c r="AE1301" s="25"/>
    </row>
    <row r="1302">
      <c r="A1302" s="187"/>
      <c r="B1302" s="187"/>
      <c r="C1302" s="187"/>
      <c r="D1302" s="187"/>
      <c r="E1302" s="187"/>
      <c r="F1302" s="187"/>
      <c r="G1302" s="188"/>
      <c r="H1302" s="187"/>
      <c r="I1302" s="188"/>
      <c r="J1302" s="188"/>
      <c r="K1302" s="188"/>
      <c r="L1302" s="187"/>
      <c r="M1302" s="188"/>
      <c r="N1302" s="188"/>
      <c r="O1302" s="188"/>
      <c r="P1302" s="189"/>
      <c r="Q1302" s="187"/>
      <c r="R1302" s="188"/>
      <c r="S1302" s="188"/>
      <c r="T1302" s="188"/>
      <c r="U1302" s="188"/>
      <c r="V1302" s="188"/>
      <c r="W1302" s="188"/>
      <c r="X1302" s="188"/>
      <c r="Y1302" s="188"/>
      <c r="Z1302" s="188"/>
      <c r="AA1302" s="187"/>
      <c r="AB1302" s="189"/>
      <c r="AC1302" s="187"/>
      <c r="AD1302" s="25"/>
      <c r="AE1302" s="25"/>
    </row>
    <row r="1303">
      <c r="A1303" s="187"/>
      <c r="B1303" s="187"/>
      <c r="C1303" s="187"/>
      <c r="D1303" s="187"/>
      <c r="E1303" s="187"/>
      <c r="F1303" s="187"/>
      <c r="G1303" s="188"/>
      <c r="H1303" s="187"/>
      <c r="I1303" s="188"/>
      <c r="J1303" s="188"/>
      <c r="K1303" s="188"/>
      <c r="L1303" s="187"/>
      <c r="M1303" s="188"/>
      <c r="N1303" s="188"/>
      <c r="O1303" s="188"/>
      <c r="P1303" s="189"/>
      <c r="Q1303" s="187"/>
      <c r="R1303" s="188"/>
      <c r="S1303" s="188"/>
      <c r="T1303" s="188"/>
      <c r="U1303" s="188"/>
      <c r="V1303" s="188"/>
      <c r="W1303" s="188"/>
      <c r="X1303" s="188"/>
      <c r="Y1303" s="188"/>
      <c r="Z1303" s="188"/>
      <c r="AA1303" s="187"/>
      <c r="AB1303" s="189"/>
      <c r="AC1303" s="187"/>
      <c r="AD1303" s="25"/>
      <c r="AE1303" s="25"/>
    </row>
    <row r="1304">
      <c r="A1304" s="187"/>
      <c r="B1304" s="187"/>
      <c r="C1304" s="187"/>
      <c r="D1304" s="187"/>
      <c r="E1304" s="187"/>
      <c r="F1304" s="187"/>
      <c r="G1304" s="188"/>
      <c r="H1304" s="187"/>
      <c r="I1304" s="188"/>
      <c r="J1304" s="188"/>
      <c r="K1304" s="188"/>
      <c r="L1304" s="187"/>
      <c r="M1304" s="188"/>
      <c r="N1304" s="188"/>
      <c r="O1304" s="188"/>
      <c r="P1304" s="189"/>
      <c r="Q1304" s="187"/>
      <c r="R1304" s="188"/>
      <c r="S1304" s="188"/>
      <c r="T1304" s="188"/>
      <c r="U1304" s="188"/>
      <c r="V1304" s="188"/>
      <c r="W1304" s="188"/>
      <c r="X1304" s="188"/>
      <c r="Y1304" s="188"/>
      <c r="Z1304" s="188"/>
      <c r="AA1304" s="187"/>
      <c r="AB1304" s="189"/>
      <c r="AC1304" s="187"/>
      <c r="AD1304" s="25"/>
      <c r="AE1304" s="25"/>
    </row>
    <row r="1305">
      <c r="A1305" s="187"/>
      <c r="B1305" s="187"/>
      <c r="C1305" s="187"/>
      <c r="D1305" s="187"/>
      <c r="E1305" s="187"/>
      <c r="F1305" s="187"/>
      <c r="G1305" s="188"/>
      <c r="H1305" s="187"/>
      <c r="I1305" s="188"/>
      <c r="J1305" s="188"/>
      <c r="K1305" s="188"/>
      <c r="L1305" s="187"/>
      <c r="M1305" s="188"/>
      <c r="N1305" s="188"/>
      <c r="O1305" s="188"/>
      <c r="P1305" s="189"/>
      <c r="Q1305" s="187"/>
      <c r="R1305" s="188"/>
      <c r="S1305" s="188"/>
      <c r="T1305" s="188"/>
      <c r="U1305" s="188"/>
      <c r="V1305" s="188"/>
      <c r="W1305" s="188"/>
      <c r="X1305" s="188"/>
      <c r="Y1305" s="188"/>
      <c r="Z1305" s="188"/>
      <c r="AA1305" s="187"/>
      <c r="AB1305" s="189"/>
      <c r="AC1305" s="187"/>
      <c r="AD1305" s="25"/>
      <c r="AE1305" s="25"/>
    </row>
    <row r="1306">
      <c r="A1306" s="187"/>
      <c r="B1306" s="187"/>
      <c r="C1306" s="187"/>
      <c r="D1306" s="187"/>
      <c r="E1306" s="187"/>
      <c r="F1306" s="187"/>
      <c r="G1306" s="188"/>
      <c r="H1306" s="187"/>
      <c r="I1306" s="187"/>
      <c r="J1306" s="188"/>
      <c r="K1306" s="187"/>
      <c r="L1306" s="188"/>
      <c r="M1306" s="188"/>
      <c r="N1306" s="188"/>
      <c r="O1306" s="188"/>
      <c r="P1306" s="189"/>
      <c r="Q1306" s="187"/>
      <c r="R1306" s="188"/>
      <c r="S1306" s="188"/>
      <c r="T1306" s="188"/>
      <c r="U1306" s="188"/>
      <c r="V1306" s="188"/>
      <c r="W1306" s="188"/>
      <c r="X1306" s="188"/>
      <c r="Y1306" s="188"/>
      <c r="Z1306" s="188"/>
      <c r="AA1306" s="187"/>
      <c r="AB1306" s="189"/>
      <c r="AC1306" s="187"/>
      <c r="AD1306" s="25"/>
      <c r="AE1306" s="25"/>
    </row>
    <row r="1307">
      <c r="A1307" s="187"/>
      <c r="B1307" s="187"/>
      <c r="C1307" s="187"/>
      <c r="D1307" s="187"/>
      <c r="E1307" s="187"/>
      <c r="F1307" s="187"/>
      <c r="G1307" s="188"/>
      <c r="H1307" s="187"/>
      <c r="I1307" s="188"/>
      <c r="J1307" s="188"/>
      <c r="K1307" s="188"/>
      <c r="L1307" s="187"/>
      <c r="M1307" s="188"/>
      <c r="N1307" s="188"/>
      <c r="O1307" s="188"/>
      <c r="P1307" s="189"/>
      <c r="Q1307" s="187"/>
      <c r="R1307" s="188"/>
      <c r="S1307" s="188"/>
      <c r="T1307" s="188"/>
      <c r="U1307" s="188"/>
      <c r="V1307" s="188"/>
      <c r="W1307" s="188"/>
      <c r="X1307" s="188"/>
      <c r="Y1307" s="188"/>
      <c r="Z1307" s="188"/>
      <c r="AA1307" s="187"/>
      <c r="AB1307" s="189"/>
      <c r="AC1307" s="187"/>
      <c r="AD1307" s="25"/>
      <c r="AE1307" s="25"/>
    </row>
    <row r="1308">
      <c r="A1308" s="187"/>
      <c r="B1308" s="187"/>
      <c r="C1308" s="187"/>
      <c r="D1308" s="187"/>
      <c r="E1308" s="187"/>
      <c r="F1308" s="187"/>
      <c r="G1308" s="188"/>
      <c r="H1308" s="187"/>
      <c r="I1308" s="188"/>
      <c r="J1308" s="188"/>
      <c r="K1308" s="188"/>
      <c r="L1308" s="187"/>
      <c r="M1308" s="188"/>
      <c r="N1308" s="188"/>
      <c r="O1308" s="188"/>
      <c r="P1308" s="189"/>
      <c r="Q1308" s="187"/>
      <c r="R1308" s="188"/>
      <c r="S1308" s="188"/>
      <c r="T1308" s="188"/>
      <c r="U1308" s="188"/>
      <c r="V1308" s="188"/>
      <c r="W1308" s="188"/>
      <c r="X1308" s="188"/>
      <c r="Y1308" s="188"/>
      <c r="Z1308" s="188"/>
      <c r="AA1308" s="187"/>
      <c r="AB1308" s="189"/>
      <c r="AC1308" s="187"/>
      <c r="AD1308" s="25"/>
      <c r="AE1308" s="25"/>
    </row>
    <row r="1309">
      <c r="A1309" s="187"/>
      <c r="B1309" s="187"/>
      <c r="C1309" s="187"/>
      <c r="D1309" s="187"/>
      <c r="E1309" s="187"/>
      <c r="F1309" s="187"/>
      <c r="G1309" s="188"/>
      <c r="H1309" s="187"/>
      <c r="I1309" s="188"/>
      <c r="J1309" s="188"/>
      <c r="K1309" s="188"/>
      <c r="L1309" s="187"/>
      <c r="M1309" s="188"/>
      <c r="N1309" s="188"/>
      <c r="O1309" s="188"/>
      <c r="P1309" s="189"/>
      <c r="Q1309" s="187"/>
      <c r="R1309" s="188"/>
      <c r="S1309" s="188"/>
      <c r="T1309" s="188"/>
      <c r="U1309" s="188"/>
      <c r="V1309" s="188"/>
      <c r="W1309" s="188"/>
      <c r="X1309" s="188"/>
      <c r="Y1309" s="188"/>
      <c r="Z1309" s="188"/>
      <c r="AA1309" s="187"/>
      <c r="AB1309" s="189"/>
      <c r="AC1309" s="187"/>
      <c r="AD1309" s="25"/>
      <c r="AE1309" s="25"/>
    </row>
    <row r="1310">
      <c r="A1310" s="187"/>
      <c r="B1310" s="187"/>
      <c r="C1310" s="187"/>
      <c r="D1310" s="187"/>
      <c r="E1310" s="187"/>
      <c r="F1310" s="187"/>
      <c r="G1310" s="188"/>
      <c r="H1310" s="188"/>
      <c r="I1310" s="188"/>
      <c r="J1310" s="188"/>
      <c r="K1310" s="188"/>
      <c r="L1310" s="188"/>
      <c r="M1310" s="188"/>
      <c r="N1310" s="188"/>
      <c r="O1310" s="188"/>
      <c r="P1310" s="189"/>
      <c r="Q1310" s="188"/>
      <c r="R1310" s="188"/>
      <c r="S1310" s="188"/>
      <c r="T1310" s="188"/>
      <c r="U1310" s="188"/>
      <c r="V1310" s="188"/>
      <c r="W1310" s="188"/>
      <c r="X1310" s="188"/>
      <c r="Y1310" s="188"/>
      <c r="Z1310" s="188"/>
      <c r="AA1310" s="187"/>
      <c r="AB1310" s="189"/>
      <c r="AC1310" s="187"/>
      <c r="AD1310" s="25"/>
      <c r="AE1310" s="25"/>
    </row>
    <row r="1311">
      <c r="A1311" s="187"/>
      <c r="B1311" s="187"/>
      <c r="C1311" s="187"/>
      <c r="D1311" s="187"/>
      <c r="E1311" s="187"/>
      <c r="F1311" s="187"/>
      <c r="G1311" s="188"/>
      <c r="H1311" s="187"/>
      <c r="I1311" s="187"/>
      <c r="J1311" s="188"/>
      <c r="K1311" s="187"/>
      <c r="L1311" s="188"/>
      <c r="M1311" s="188"/>
      <c r="N1311" s="188"/>
      <c r="O1311" s="188"/>
      <c r="P1311" s="189"/>
      <c r="Q1311" s="187"/>
      <c r="R1311" s="188"/>
      <c r="S1311" s="188"/>
      <c r="T1311" s="188"/>
      <c r="U1311" s="188"/>
      <c r="V1311" s="188"/>
      <c r="W1311" s="188"/>
      <c r="X1311" s="188"/>
      <c r="Y1311" s="188"/>
      <c r="Z1311" s="188"/>
      <c r="AA1311" s="187"/>
      <c r="AB1311" s="189"/>
      <c r="AC1311" s="187"/>
      <c r="AD1311" s="25"/>
      <c r="AE1311" s="25"/>
    </row>
    <row r="1312">
      <c r="A1312" s="187"/>
      <c r="B1312" s="187"/>
      <c r="C1312" s="187"/>
      <c r="D1312" s="187"/>
      <c r="E1312" s="187"/>
      <c r="F1312" s="187"/>
      <c r="G1312" s="188"/>
      <c r="H1312" s="187"/>
      <c r="I1312" s="187"/>
      <c r="J1312" s="188"/>
      <c r="K1312" s="187"/>
      <c r="L1312" s="188"/>
      <c r="M1312" s="188"/>
      <c r="N1312" s="188"/>
      <c r="O1312" s="188"/>
      <c r="P1312" s="189"/>
      <c r="Q1312" s="187"/>
      <c r="R1312" s="188"/>
      <c r="S1312" s="188"/>
      <c r="T1312" s="188"/>
      <c r="U1312" s="188"/>
      <c r="V1312" s="188"/>
      <c r="W1312" s="188"/>
      <c r="X1312" s="188"/>
      <c r="Y1312" s="188"/>
      <c r="Z1312" s="188"/>
      <c r="AA1312" s="187"/>
      <c r="AB1312" s="189"/>
      <c r="AC1312" s="187"/>
      <c r="AD1312" s="25"/>
      <c r="AE1312" s="25"/>
    </row>
    <row r="1313">
      <c r="A1313" s="187"/>
      <c r="B1313" s="187"/>
      <c r="C1313" s="187"/>
      <c r="D1313" s="187"/>
      <c r="E1313" s="187"/>
      <c r="F1313" s="187"/>
      <c r="G1313" s="188"/>
      <c r="H1313" s="187"/>
      <c r="I1313" s="188"/>
      <c r="J1313" s="188"/>
      <c r="K1313" s="188"/>
      <c r="L1313" s="187"/>
      <c r="M1313" s="188"/>
      <c r="N1313" s="188"/>
      <c r="O1313" s="188"/>
      <c r="P1313" s="189"/>
      <c r="Q1313" s="187"/>
      <c r="R1313" s="188"/>
      <c r="S1313" s="188"/>
      <c r="T1313" s="188"/>
      <c r="U1313" s="188"/>
      <c r="V1313" s="188"/>
      <c r="W1313" s="188"/>
      <c r="X1313" s="188"/>
      <c r="Y1313" s="188"/>
      <c r="Z1313" s="188"/>
      <c r="AA1313" s="187"/>
      <c r="AB1313" s="189"/>
      <c r="AC1313" s="187"/>
      <c r="AD1313" s="25"/>
      <c r="AE1313" s="25"/>
    </row>
    <row r="1314">
      <c r="A1314" s="187"/>
      <c r="B1314" s="187"/>
      <c r="C1314" s="187"/>
      <c r="D1314" s="187"/>
      <c r="E1314" s="187"/>
      <c r="F1314" s="187"/>
      <c r="G1314" s="188"/>
      <c r="H1314" s="187"/>
      <c r="I1314" s="187"/>
      <c r="J1314" s="188"/>
      <c r="K1314" s="187"/>
      <c r="L1314" s="188"/>
      <c r="M1314" s="188"/>
      <c r="N1314" s="188"/>
      <c r="O1314" s="188"/>
      <c r="P1314" s="189"/>
      <c r="Q1314" s="187"/>
      <c r="R1314" s="188"/>
      <c r="S1314" s="188"/>
      <c r="T1314" s="188"/>
      <c r="U1314" s="188"/>
      <c r="V1314" s="188"/>
      <c r="W1314" s="188"/>
      <c r="X1314" s="188"/>
      <c r="Y1314" s="188"/>
      <c r="Z1314" s="188"/>
      <c r="AA1314" s="187"/>
      <c r="AB1314" s="189"/>
      <c r="AC1314" s="187"/>
      <c r="AD1314" s="25"/>
      <c r="AE1314" s="25"/>
    </row>
    <row r="1315">
      <c r="A1315" s="187"/>
      <c r="B1315" s="187"/>
      <c r="C1315" s="187"/>
      <c r="D1315" s="187"/>
      <c r="E1315" s="187"/>
      <c r="F1315" s="187"/>
      <c r="G1315" s="188"/>
      <c r="H1315" s="187"/>
      <c r="I1315" s="187"/>
      <c r="J1315" s="188"/>
      <c r="K1315" s="187"/>
      <c r="L1315" s="188"/>
      <c r="M1315" s="188"/>
      <c r="N1315" s="188"/>
      <c r="O1315" s="188"/>
      <c r="P1315" s="189"/>
      <c r="Q1315" s="187"/>
      <c r="R1315" s="188"/>
      <c r="S1315" s="188"/>
      <c r="T1315" s="188"/>
      <c r="U1315" s="188"/>
      <c r="V1315" s="188"/>
      <c r="W1315" s="188"/>
      <c r="X1315" s="188"/>
      <c r="Y1315" s="188"/>
      <c r="Z1315" s="188"/>
      <c r="AA1315" s="187"/>
      <c r="AB1315" s="189"/>
      <c r="AC1315" s="187"/>
      <c r="AD1315" s="25"/>
      <c r="AE1315" s="25"/>
    </row>
    <row r="1316">
      <c r="A1316" s="187"/>
      <c r="B1316" s="187"/>
      <c r="C1316" s="187"/>
      <c r="D1316" s="187"/>
      <c r="E1316" s="187"/>
      <c r="F1316" s="187"/>
      <c r="G1316" s="188"/>
      <c r="H1316" s="187"/>
      <c r="I1316" s="187"/>
      <c r="J1316" s="188"/>
      <c r="K1316" s="188"/>
      <c r="L1316" s="188"/>
      <c r="M1316" s="188"/>
      <c r="N1316" s="188"/>
      <c r="O1316" s="188"/>
      <c r="P1316" s="189"/>
      <c r="Q1316" s="187"/>
      <c r="R1316" s="188"/>
      <c r="S1316" s="188"/>
      <c r="T1316" s="188"/>
      <c r="U1316" s="188"/>
      <c r="V1316" s="188"/>
      <c r="W1316" s="188"/>
      <c r="X1316" s="188"/>
      <c r="Y1316" s="188"/>
      <c r="Z1316" s="188"/>
      <c r="AA1316" s="187"/>
      <c r="AB1316" s="189"/>
      <c r="AC1316" s="187"/>
      <c r="AD1316" s="25"/>
      <c r="AE1316" s="25"/>
    </row>
    <row r="1317">
      <c r="A1317" s="187"/>
      <c r="B1317" s="187"/>
      <c r="C1317" s="187"/>
      <c r="D1317" s="187"/>
      <c r="E1317" s="187"/>
      <c r="F1317" s="187"/>
      <c r="G1317" s="188"/>
      <c r="H1317" s="188"/>
      <c r="I1317" s="188"/>
      <c r="J1317" s="188"/>
      <c r="K1317" s="188"/>
      <c r="L1317" s="188"/>
      <c r="M1317" s="188"/>
      <c r="N1317" s="188"/>
      <c r="O1317" s="188"/>
      <c r="P1317" s="189"/>
      <c r="Q1317" s="188"/>
      <c r="R1317" s="188"/>
      <c r="S1317" s="188"/>
      <c r="T1317" s="188"/>
      <c r="U1317" s="188"/>
      <c r="V1317" s="188"/>
      <c r="W1317" s="188"/>
      <c r="X1317" s="188"/>
      <c r="Y1317" s="188"/>
      <c r="Z1317" s="188"/>
      <c r="AA1317" s="187"/>
      <c r="AB1317" s="189"/>
      <c r="AC1317" s="187"/>
      <c r="AD1317" s="25"/>
      <c r="AE1317" s="25"/>
    </row>
    <row r="1318">
      <c r="A1318" s="187"/>
      <c r="B1318" s="187"/>
      <c r="C1318" s="187"/>
      <c r="D1318" s="187"/>
      <c r="E1318" s="187"/>
      <c r="F1318" s="187"/>
      <c r="G1318" s="188"/>
      <c r="H1318" s="188"/>
      <c r="I1318" s="188"/>
      <c r="J1318" s="188"/>
      <c r="K1318" s="188"/>
      <c r="L1318" s="188"/>
      <c r="M1318" s="188"/>
      <c r="N1318" s="188"/>
      <c r="O1318" s="188"/>
      <c r="P1318" s="189"/>
      <c r="Q1318" s="188"/>
      <c r="R1318" s="188"/>
      <c r="S1318" s="188"/>
      <c r="T1318" s="188"/>
      <c r="U1318" s="188"/>
      <c r="V1318" s="188"/>
      <c r="W1318" s="188"/>
      <c r="X1318" s="188"/>
      <c r="Y1318" s="188"/>
      <c r="Z1318" s="188"/>
      <c r="AA1318" s="187"/>
      <c r="AB1318" s="189"/>
      <c r="AC1318" s="187"/>
      <c r="AD1318" s="25"/>
      <c r="AE1318" s="25"/>
    </row>
    <row r="1319">
      <c r="A1319" s="187"/>
      <c r="B1319" s="187"/>
      <c r="C1319" s="187"/>
      <c r="D1319" s="187"/>
      <c r="E1319" s="187"/>
      <c r="F1319" s="187"/>
      <c r="G1319" s="188"/>
      <c r="H1319" s="188"/>
      <c r="I1319" s="188"/>
      <c r="J1319" s="188"/>
      <c r="K1319" s="188"/>
      <c r="L1319" s="188"/>
      <c r="M1319" s="188"/>
      <c r="N1319" s="188"/>
      <c r="O1319" s="188"/>
      <c r="P1319" s="189"/>
      <c r="Q1319" s="188"/>
      <c r="R1319" s="188"/>
      <c r="S1319" s="188"/>
      <c r="T1319" s="188"/>
      <c r="U1319" s="188"/>
      <c r="V1319" s="188"/>
      <c r="W1319" s="188"/>
      <c r="X1319" s="188"/>
      <c r="Y1319" s="188"/>
      <c r="Z1319" s="188"/>
      <c r="AA1319" s="187"/>
      <c r="AB1319" s="189"/>
      <c r="AC1319" s="187"/>
      <c r="AD1319" s="25"/>
      <c r="AE1319" s="25"/>
    </row>
    <row r="1320">
      <c r="A1320" s="187"/>
      <c r="B1320" s="187"/>
      <c r="C1320" s="187"/>
      <c r="D1320" s="187"/>
      <c r="E1320" s="187"/>
      <c r="F1320" s="187"/>
      <c r="G1320" s="188"/>
      <c r="H1320" s="188"/>
      <c r="I1320" s="188"/>
      <c r="J1320" s="188"/>
      <c r="K1320" s="188"/>
      <c r="L1320" s="188"/>
      <c r="M1320" s="188"/>
      <c r="N1320" s="188"/>
      <c r="O1320" s="188"/>
      <c r="P1320" s="189"/>
      <c r="Q1320" s="188"/>
      <c r="R1320" s="188"/>
      <c r="S1320" s="188"/>
      <c r="T1320" s="188"/>
      <c r="U1320" s="188"/>
      <c r="V1320" s="188"/>
      <c r="W1320" s="188"/>
      <c r="X1320" s="188"/>
      <c r="Y1320" s="188"/>
      <c r="Z1320" s="188"/>
      <c r="AA1320" s="187"/>
      <c r="AB1320" s="189"/>
      <c r="AC1320" s="187"/>
      <c r="AD1320" s="25"/>
      <c r="AE1320" s="25"/>
    </row>
    <row r="1321">
      <c r="A1321" s="187"/>
      <c r="B1321" s="187"/>
      <c r="C1321" s="187"/>
      <c r="D1321" s="187"/>
      <c r="E1321" s="187"/>
      <c r="F1321" s="187"/>
      <c r="G1321" s="188"/>
      <c r="H1321" s="188"/>
      <c r="I1321" s="188"/>
      <c r="J1321" s="188"/>
      <c r="K1321" s="188"/>
      <c r="L1321" s="188"/>
      <c r="M1321" s="188"/>
      <c r="N1321" s="188"/>
      <c r="O1321" s="188"/>
      <c r="P1321" s="189"/>
      <c r="Q1321" s="188"/>
      <c r="R1321" s="188"/>
      <c r="S1321" s="188"/>
      <c r="T1321" s="188"/>
      <c r="U1321" s="188"/>
      <c r="V1321" s="188"/>
      <c r="W1321" s="188"/>
      <c r="X1321" s="188"/>
      <c r="Y1321" s="188"/>
      <c r="Z1321" s="188"/>
      <c r="AA1321" s="187"/>
      <c r="AB1321" s="189"/>
      <c r="AC1321" s="187"/>
      <c r="AD1321" s="25"/>
      <c r="AE1321" s="25"/>
    </row>
    <row r="1322">
      <c r="A1322" s="187"/>
      <c r="B1322" s="187"/>
      <c r="C1322" s="187"/>
      <c r="D1322" s="187"/>
      <c r="E1322" s="187"/>
      <c r="F1322" s="187"/>
      <c r="G1322" s="188"/>
      <c r="H1322" s="188"/>
      <c r="I1322" s="188"/>
      <c r="J1322" s="188"/>
      <c r="K1322" s="188"/>
      <c r="L1322" s="188"/>
      <c r="M1322" s="188"/>
      <c r="N1322" s="188"/>
      <c r="O1322" s="188"/>
      <c r="P1322" s="189"/>
      <c r="Q1322" s="188"/>
      <c r="R1322" s="188"/>
      <c r="S1322" s="188"/>
      <c r="T1322" s="188"/>
      <c r="U1322" s="188"/>
      <c r="V1322" s="188"/>
      <c r="W1322" s="188"/>
      <c r="X1322" s="188"/>
      <c r="Y1322" s="188"/>
      <c r="Z1322" s="188"/>
      <c r="AA1322" s="187"/>
      <c r="AB1322" s="189"/>
      <c r="AC1322" s="187"/>
      <c r="AD1322" s="25"/>
      <c r="AE1322" s="25"/>
    </row>
    <row r="1323">
      <c r="A1323" s="187"/>
      <c r="B1323" s="187"/>
      <c r="C1323" s="187"/>
      <c r="D1323" s="187"/>
      <c r="E1323" s="187"/>
      <c r="F1323" s="187"/>
      <c r="G1323" s="188"/>
      <c r="H1323" s="188"/>
      <c r="I1323" s="188"/>
      <c r="J1323" s="188"/>
      <c r="K1323" s="188"/>
      <c r="L1323" s="188"/>
      <c r="M1323" s="188"/>
      <c r="N1323" s="188"/>
      <c r="O1323" s="188"/>
      <c r="P1323" s="189"/>
      <c r="Q1323" s="188"/>
      <c r="R1323" s="188"/>
      <c r="S1323" s="188"/>
      <c r="T1323" s="188"/>
      <c r="U1323" s="188"/>
      <c r="V1323" s="188"/>
      <c r="W1323" s="188"/>
      <c r="X1323" s="188"/>
      <c r="Y1323" s="188"/>
      <c r="Z1323" s="188"/>
      <c r="AA1323" s="187"/>
      <c r="AB1323" s="189"/>
      <c r="AC1323" s="187"/>
      <c r="AD1323" s="25"/>
      <c r="AE1323" s="25"/>
    </row>
    <row r="1324">
      <c r="A1324" s="187"/>
      <c r="B1324" s="187"/>
      <c r="C1324" s="187"/>
      <c r="D1324" s="187"/>
      <c r="E1324" s="187"/>
      <c r="F1324" s="187"/>
      <c r="G1324" s="188"/>
      <c r="H1324" s="188"/>
      <c r="I1324" s="188"/>
      <c r="J1324" s="188"/>
      <c r="K1324" s="188"/>
      <c r="L1324" s="188"/>
      <c r="M1324" s="188"/>
      <c r="N1324" s="188"/>
      <c r="O1324" s="188"/>
      <c r="P1324" s="189"/>
      <c r="Q1324" s="188"/>
      <c r="R1324" s="188"/>
      <c r="S1324" s="188"/>
      <c r="T1324" s="188"/>
      <c r="U1324" s="188"/>
      <c r="V1324" s="188"/>
      <c r="W1324" s="188"/>
      <c r="X1324" s="188"/>
      <c r="Y1324" s="188"/>
      <c r="Z1324" s="188"/>
      <c r="AA1324" s="187"/>
      <c r="AB1324" s="189"/>
      <c r="AC1324" s="187"/>
      <c r="AD1324" s="25"/>
      <c r="AE1324" s="25"/>
    </row>
    <row r="1325">
      <c r="A1325" s="187"/>
      <c r="B1325" s="187"/>
      <c r="C1325" s="187"/>
      <c r="D1325" s="187"/>
      <c r="E1325" s="187"/>
      <c r="F1325" s="187"/>
      <c r="G1325" s="188"/>
      <c r="H1325" s="188"/>
      <c r="I1325" s="188"/>
      <c r="J1325" s="188"/>
      <c r="K1325" s="188"/>
      <c r="L1325" s="188"/>
      <c r="M1325" s="188"/>
      <c r="N1325" s="188"/>
      <c r="O1325" s="188"/>
      <c r="P1325" s="189"/>
      <c r="Q1325" s="188"/>
      <c r="R1325" s="188"/>
      <c r="S1325" s="188"/>
      <c r="T1325" s="188"/>
      <c r="U1325" s="188"/>
      <c r="V1325" s="188"/>
      <c r="W1325" s="188"/>
      <c r="X1325" s="188"/>
      <c r="Y1325" s="188"/>
      <c r="Z1325" s="188"/>
      <c r="AA1325" s="187"/>
      <c r="AB1325" s="189"/>
      <c r="AC1325" s="187"/>
      <c r="AD1325" s="25"/>
      <c r="AE1325" s="25"/>
    </row>
    <row r="1326">
      <c r="A1326" s="187"/>
      <c r="B1326" s="187"/>
      <c r="C1326" s="187"/>
      <c r="D1326" s="187"/>
      <c r="E1326" s="187"/>
      <c r="F1326" s="187"/>
      <c r="G1326" s="188"/>
      <c r="H1326" s="188"/>
      <c r="I1326" s="188"/>
      <c r="J1326" s="188"/>
      <c r="K1326" s="188"/>
      <c r="L1326" s="188"/>
      <c r="M1326" s="188"/>
      <c r="N1326" s="188"/>
      <c r="O1326" s="188"/>
      <c r="P1326" s="189"/>
      <c r="Q1326" s="188"/>
      <c r="R1326" s="188"/>
      <c r="S1326" s="188"/>
      <c r="T1326" s="188"/>
      <c r="U1326" s="188"/>
      <c r="V1326" s="188"/>
      <c r="W1326" s="188"/>
      <c r="X1326" s="188"/>
      <c r="Y1326" s="188"/>
      <c r="Z1326" s="188"/>
      <c r="AA1326" s="187"/>
      <c r="AB1326" s="189"/>
      <c r="AC1326" s="187"/>
      <c r="AD1326" s="25"/>
      <c r="AE1326" s="25"/>
    </row>
    <row r="1327">
      <c r="A1327" s="187"/>
      <c r="B1327" s="187"/>
      <c r="C1327" s="187"/>
      <c r="D1327" s="187"/>
      <c r="E1327" s="187"/>
      <c r="F1327" s="187"/>
      <c r="G1327" s="188"/>
      <c r="H1327" s="188"/>
      <c r="I1327" s="188"/>
      <c r="J1327" s="188"/>
      <c r="K1327" s="188"/>
      <c r="L1327" s="188"/>
      <c r="M1327" s="188"/>
      <c r="N1327" s="188"/>
      <c r="O1327" s="188"/>
      <c r="P1327" s="189"/>
      <c r="Q1327" s="188"/>
      <c r="R1327" s="188"/>
      <c r="S1327" s="188"/>
      <c r="T1327" s="188"/>
      <c r="U1327" s="188"/>
      <c r="V1327" s="188"/>
      <c r="W1327" s="188"/>
      <c r="X1327" s="188"/>
      <c r="Y1327" s="188"/>
      <c r="Z1327" s="188"/>
      <c r="AA1327" s="187"/>
      <c r="AB1327" s="189"/>
      <c r="AC1327" s="187"/>
      <c r="AD1327" s="25"/>
      <c r="AE1327" s="25"/>
    </row>
    <row r="1328">
      <c r="A1328" s="187"/>
      <c r="B1328" s="187"/>
      <c r="C1328" s="187"/>
      <c r="D1328" s="187"/>
      <c r="E1328" s="187"/>
      <c r="F1328" s="187"/>
      <c r="G1328" s="188"/>
      <c r="H1328" s="188"/>
      <c r="I1328" s="188"/>
      <c r="J1328" s="188"/>
      <c r="K1328" s="188"/>
      <c r="L1328" s="188"/>
      <c r="M1328" s="188"/>
      <c r="N1328" s="188"/>
      <c r="O1328" s="188"/>
      <c r="P1328" s="189"/>
      <c r="Q1328" s="188"/>
      <c r="R1328" s="188"/>
      <c r="S1328" s="188"/>
      <c r="T1328" s="188"/>
      <c r="U1328" s="188"/>
      <c r="V1328" s="188"/>
      <c r="W1328" s="188"/>
      <c r="X1328" s="188"/>
      <c r="Y1328" s="188"/>
      <c r="Z1328" s="188"/>
      <c r="AA1328" s="187"/>
      <c r="AB1328" s="189"/>
      <c r="AC1328" s="187"/>
      <c r="AD1328" s="25"/>
      <c r="AE1328" s="25"/>
    </row>
    <row r="1329">
      <c r="A1329" s="187"/>
      <c r="B1329" s="187"/>
      <c r="C1329" s="187"/>
      <c r="D1329" s="187"/>
      <c r="E1329" s="187"/>
      <c r="F1329" s="187"/>
      <c r="G1329" s="188"/>
      <c r="H1329" s="188"/>
      <c r="I1329" s="188"/>
      <c r="J1329" s="188"/>
      <c r="K1329" s="188"/>
      <c r="L1329" s="188"/>
      <c r="M1329" s="188"/>
      <c r="N1329" s="188"/>
      <c r="O1329" s="188"/>
      <c r="P1329" s="189"/>
      <c r="Q1329" s="188"/>
      <c r="R1329" s="188"/>
      <c r="S1329" s="188"/>
      <c r="T1329" s="188"/>
      <c r="U1329" s="188"/>
      <c r="V1329" s="188"/>
      <c r="W1329" s="188"/>
      <c r="X1329" s="188"/>
      <c r="Y1329" s="188"/>
      <c r="Z1329" s="188"/>
      <c r="AA1329" s="187"/>
      <c r="AB1329" s="189"/>
      <c r="AC1329" s="187"/>
      <c r="AD1329" s="25"/>
      <c r="AE1329" s="25"/>
    </row>
    <row r="1330">
      <c r="A1330" s="187"/>
      <c r="B1330" s="187"/>
      <c r="C1330" s="187"/>
      <c r="D1330" s="187"/>
      <c r="E1330" s="187"/>
      <c r="F1330" s="187"/>
      <c r="G1330" s="188"/>
      <c r="H1330" s="188"/>
      <c r="I1330" s="188"/>
      <c r="J1330" s="188"/>
      <c r="K1330" s="188"/>
      <c r="L1330" s="188"/>
      <c r="M1330" s="188"/>
      <c r="N1330" s="188"/>
      <c r="O1330" s="188"/>
      <c r="P1330" s="189"/>
      <c r="Q1330" s="188"/>
      <c r="R1330" s="188"/>
      <c r="S1330" s="188"/>
      <c r="T1330" s="188"/>
      <c r="U1330" s="188"/>
      <c r="V1330" s="188"/>
      <c r="W1330" s="188"/>
      <c r="X1330" s="188"/>
      <c r="Y1330" s="188"/>
      <c r="Z1330" s="188"/>
      <c r="AA1330" s="187"/>
      <c r="AB1330" s="189"/>
      <c r="AC1330" s="187"/>
      <c r="AD1330" s="25"/>
      <c r="AE1330" s="25"/>
    </row>
    <row r="1331">
      <c r="A1331" s="187"/>
      <c r="B1331" s="187"/>
      <c r="C1331" s="187"/>
      <c r="D1331" s="187"/>
      <c r="E1331" s="187"/>
      <c r="F1331" s="187"/>
      <c r="G1331" s="188"/>
      <c r="H1331" s="188"/>
      <c r="I1331" s="188"/>
      <c r="J1331" s="188"/>
      <c r="K1331" s="188"/>
      <c r="L1331" s="188"/>
      <c r="M1331" s="188"/>
      <c r="N1331" s="188"/>
      <c r="O1331" s="188"/>
      <c r="P1331" s="189"/>
      <c r="Q1331" s="188"/>
      <c r="R1331" s="188"/>
      <c r="S1331" s="188"/>
      <c r="T1331" s="188"/>
      <c r="U1331" s="188"/>
      <c r="V1331" s="188"/>
      <c r="W1331" s="188"/>
      <c r="X1331" s="188"/>
      <c r="Y1331" s="188"/>
      <c r="Z1331" s="188"/>
      <c r="AA1331" s="187"/>
      <c r="AB1331" s="189"/>
      <c r="AC1331" s="187"/>
      <c r="AD1331" s="25"/>
      <c r="AE1331" s="25"/>
    </row>
    <row r="1332">
      <c r="A1332" s="187"/>
      <c r="B1332" s="187"/>
      <c r="C1332" s="187"/>
      <c r="D1332" s="187"/>
      <c r="E1332" s="187"/>
      <c r="F1332" s="187"/>
      <c r="G1332" s="188"/>
      <c r="H1332" s="188"/>
      <c r="I1332" s="188"/>
      <c r="J1332" s="188"/>
      <c r="K1332" s="188"/>
      <c r="L1332" s="188"/>
      <c r="M1332" s="188"/>
      <c r="N1332" s="188"/>
      <c r="O1332" s="188"/>
      <c r="P1332" s="189"/>
      <c r="Q1332" s="188"/>
      <c r="R1332" s="188"/>
      <c r="S1332" s="188"/>
      <c r="T1332" s="188"/>
      <c r="U1332" s="188"/>
      <c r="V1332" s="188"/>
      <c r="W1332" s="188"/>
      <c r="X1332" s="188"/>
      <c r="Y1332" s="188"/>
      <c r="Z1332" s="188"/>
      <c r="AA1332" s="187"/>
      <c r="AB1332" s="189"/>
      <c r="AC1332" s="187"/>
      <c r="AD1332" s="25"/>
      <c r="AE1332" s="25"/>
    </row>
    <row r="1333">
      <c r="A1333" s="187"/>
      <c r="B1333" s="187"/>
      <c r="C1333" s="187"/>
      <c r="D1333" s="187"/>
      <c r="E1333" s="187"/>
      <c r="F1333" s="187"/>
      <c r="G1333" s="188"/>
      <c r="H1333" s="188"/>
      <c r="I1333" s="188"/>
      <c r="J1333" s="188"/>
      <c r="K1333" s="188"/>
      <c r="L1333" s="188"/>
      <c r="M1333" s="188"/>
      <c r="N1333" s="188"/>
      <c r="O1333" s="188"/>
      <c r="P1333" s="189"/>
      <c r="Q1333" s="188"/>
      <c r="R1333" s="188"/>
      <c r="S1333" s="188"/>
      <c r="T1333" s="188"/>
      <c r="U1333" s="188"/>
      <c r="V1333" s="188"/>
      <c r="W1333" s="188"/>
      <c r="X1333" s="188"/>
      <c r="Y1333" s="188"/>
      <c r="Z1333" s="188"/>
      <c r="AA1333" s="187"/>
      <c r="AB1333" s="189"/>
      <c r="AC1333" s="187"/>
      <c r="AD1333" s="25"/>
      <c r="AE1333" s="25"/>
    </row>
    <row r="1334">
      <c r="A1334" s="187"/>
      <c r="B1334" s="187"/>
      <c r="C1334" s="187"/>
      <c r="D1334" s="187"/>
      <c r="E1334" s="187"/>
      <c r="F1334" s="187"/>
      <c r="G1334" s="188"/>
      <c r="H1334" s="188"/>
      <c r="I1334" s="188"/>
      <c r="J1334" s="188"/>
      <c r="K1334" s="188"/>
      <c r="L1334" s="188"/>
      <c r="M1334" s="188"/>
      <c r="N1334" s="188"/>
      <c r="O1334" s="188"/>
      <c r="P1334" s="189"/>
      <c r="Q1334" s="188"/>
      <c r="R1334" s="188"/>
      <c r="S1334" s="188"/>
      <c r="T1334" s="188"/>
      <c r="U1334" s="188"/>
      <c r="V1334" s="188"/>
      <c r="W1334" s="188"/>
      <c r="X1334" s="188"/>
      <c r="Y1334" s="188"/>
      <c r="Z1334" s="188"/>
      <c r="AA1334" s="187"/>
      <c r="AB1334" s="189"/>
      <c r="AC1334" s="187"/>
      <c r="AD1334" s="25"/>
      <c r="AE1334" s="25"/>
    </row>
    <row r="1335">
      <c r="A1335" s="187"/>
      <c r="B1335" s="187"/>
      <c r="C1335" s="187"/>
      <c r="D1335" s="187"/>
      <c r="E1335" s="187"/>
      <c r="F1335" s="187"/>
      <c r="G1335" s="188"/>
      <c r="H1335" s="188"/>
      <c r="I1335" s="188"/>
      <c r="J1335" s="188"/>
      <c r="K1335" s="188"/>
      <c r="L1335" s="188"/>
      <c r="M1335" s="188"/>
      <c r="N1335" s="188"/>
      <c r="O1335" s="188"/>
      <c r="P1335" s="189"/>
      <c r="Q1335" s="188"/>
      <c r="R1335" s="188"/>
      <c r="S1335" s="188"/>
      <c r="T1335" s="188"/>
      <c r="U1335" s="188"/>
      <c r="V1335" s="188"/>
      <c r="W1335" s="188"/>
      <c r="X1335" s="188"/>
      <c r="Y1335" s="188"/>
      <c r="Z1335" s="188"/>
      <c r="AA1335" s="187"/>
      <c r="AB1335" s="189"/>
      <c r="AC1335" s="187"/>
      <c r="AD1335" s="25"/>
      <c r="AE1335" s="25"/>
    </row>
    <row r="1336">
      <c r="A1336" s="187"/>
      <c r="B1336" s="187"/>
      <c r="C1336" s="187"/>
      <c r="D1336" s="187"/>
      <c r="E1336" s="187"/>
      <c r="F1336" s="187"/>
      <c r="G1336" s="188"/>
      <c r="H1336" s="188"/>
      <c r="I1336" s="188"/>
      <c r="J1336" s="188"/>
      <c r="K1336" s="188"/>
      <c r="L1336" s="188"/>
      <c r="M1336" s="187"/>
      <c r="N1336" s="187"/>
      <c r="O1336" s="188"/>
      <c r="P1336" s="189"/>
      <c r="Q1336" s="188"/>
      <c r="R1336" s="188"/>
      <c r="S1336" s="188"/>
      <c r="T1336" s="188"/>
      <c r="U1336" s="188"/>
      <c r="V1336" s="188"/>
      <c r="W1336" s="188"/>
      <c r="X1336" s="188"/>
      <c r="Y1336" s="188"/>
      <c r="Z1336" s="188"/>
      <c r="AA1336" s="188"/>
      <c r="AB1336" s="189"/>
      <c r="AC1336" s="187"/>
      <c r="AD1336" s="25"/>
      <c r="AE1336" s="25"/>
    </row>
    <row r="1337">
      <c r="A1337" s="187"/>
      <c r="B1337" s="187"/>
      <c r="C1337" s="187"/>
      <c r="D1337" s="187"/>
      <c r="E1337" s="187"/>
      <c r="F1337" s="187"/>
      <c r="G1337" s="188"/>
      <c r="H1337" s="188"/>
      <c r="I1337" s="188"/>
      <c r="J1337" s="188"/>
      <c r="K1337" s="188"/>
      <c r="L1337" s="188"/>
      <c r="M1337" s="187"/>
      <c r="N1337" s="187"/>
      <c r="O1337" s="188"/>
      <c r="P1337" s="189"/>
      <c r="Q1337" s="188"/>
      <c r="R1337" s="188"/>
      <c r="S1337" s="188"/>
      <c r="T1337" s="188"/>
      <c r="U1337" s="188"/>
      <c r="V1337" s="188"/>
      <c r="W1337" s="188"/>
      <c r="X1337" s="188"/>
      <c r="Y1337" s="188"/>
      <c r="Z1337" s="188"/>
      <c r="AA1337" s="187"/>
      <c r="AB1337" s="189"/>
      <c r="AC1337" s="187"/>
      <c r="AD1337" s="25"/>
      <c r="AE1337" s="25"/>
    </row>
    <row r="1338">
      <c r="A1338" s="187"/>
      <c r="B1338" s="187"/>
      <c r="C1338" s="187"/>
      <c r="D1338" s="187"/>
      <c r="E1338" s="187"/>
      <c r="F1338" s="187"/>
      <c r="G1338" s="188"/>
      <c r="H1338" s="188"/>
      <c r="I1338" s="188"/>
      <c r="J1338" s="188"/>
      <c r="K1338" s="188"/>
      <c r="L1338" s="188"/>
      <c r="M1338" s="188"/>
      <c r="N1338" s="188"/>
      <c r="O1338" s="188"/>
      <c r="P1338" s="189"/>
      <c r="Q1338" s="188"/>
      <c r="R1338" s="188"/>
      <c r="S1338" s="188"/>
      <c r="T1338" s="188"/>
      <c r="U1338" s="188"/>
      <c r="V1338" s="188"/>
      <c r="W1338" s="188"/>
      <c r="X1338" s="188"/>
      <c r="Y1338" s="187"/>
      <c r="Z1338" s="187"/>
      <c r="AA1338" s="188"/>
      <c r="AB1338" s="189"/>
      <c r="AC1338" s="187"/>
      <c r="AD1338" s="25"/>
      <c r="AE1338" s="25"/>
    </row>
    <row r="1339">
      <c r="A1339" s="187"/>
      <c r="B1339" s="187"/>
      <c r="C1339" s="187"/>
      <c r="D1339" s="187"/>
      <c r="E1339" s="187"/>
      <c r="F1339" s="187"/>
      <c r="G1339" s="188"/>
      <c r="H1339" s="187"/>
      <c r="I1339" s="187"/>
      <c r="J1339" s="188"/>
      <c r="K1339" s="188"/>
      <c r="L1339" s="188"/>
      <c r="M1339" s="188"/>
      <c r="N1339" s="188"/>
      <c r="O1339" s="188"/>
      <c r="P1339" s="189"/>
      <c r="Q1339" s="187"/>
      <c r="R1339" s="188"/>
      <c r="S1339" s="188"/>
      <c r="T1339" s="188"/>
      <c r="U1339" s="188"/>
      <c r="V1339" s="188"/>
      <c r="W1339" s="188"/>
      <c r="X1339" s="188"/>
      <c r="Y1339" s="188"/>
      <c r="Z1339" s="188"/>
      <c r="AA1339" s="187"/>
      <c r="AB1339" s="189"/>
      <c r="AC1339" s="187"/>
      <c r="AD1339" s="25"/>
      <c r="AE1339" s="25"/>
    </row>
    <row r="1340">
      <c r="A1340" s="187"/>
      <c r="B1340" s="187"/>
      <c r="C1340" s="187"/>
      <c r="D1340" s="187"/>
      <c r="E1340" s="187"/>
      <c r="F1340" s="187"/>
      <c r="G1340" s="188"/>
      <c r="H1340" s="187"/>
      <c r="I1340" s="187"/>
      <c r="J1340" s="188"/>
      <c r="K1340" s="188"/>
      <c r="L1340" s="188"/>
      <c r="M1340" s="188"/>
      <c r="N1340" s="188"/>
      <c r="O1340" s="188"/>
      <c r="P1340" s="189"/>
      <c r="Q1340" s="187"/>
      <c r="R1340" s="188"/>
      <c r="S1340" s="188"/>
      <c r="T1340" s="188"/>
      <c r="U1340" s="188"/>
      <c r="V1340" s="188"/>
      <c r="W1340" s="188"/>
      <c r="X1340" s="188"/>
      <c r="Y1340" s="188"/>
      <c r="Z1340" s="188"/>
      <c r="AA1340" s="187"/>
      <c r="AB1340" s="189"/>
      <c r="AC1340" s="187"/>
      <c r="AD1340" s="25"/>
      <c r="AE1340" s="25"/>
    </row>
    <row r="1341">
      <c r="A1341" s="187"/>
      <c r="B1341" s="187"/>
      <c r="C1341" s="187"/>
      <c r="D1341" s="187"/>
      <c r="E1341" s="187"/>
      <c r="F1341" s="187"/>
      <c r="G1341" s="188"/>
      <c r="H1341" s="187"/>
      <c r="I1341" s="187"/>
      <c r="J1341" s="188"/>
      <c r="K1341" s="188"/>
      <c r="L1341" s="188"/>
      <c r="M1341" s="188"/>
      <c r="N1341" s="188"/>
      <c r="O1341" s="188"/>
      <c r="P1341" s="189"/>
      <c r="Q1341" s="187"/>
      <c r="R1341" s="188"/>
      <c r="S1341" s="188"/>
      <c r="T1341" s="188"/>
      <c r="U1341" s="188"/>
      <c r="V1341" s="188"/>
      <c r="W1341" s="188"/>
      <c r="X1341" s="188"/>
      <c r="Y1341" s="188"/>
      <c r="Z1341" s="188"/>
      <c r="AA1341" s="187"/>
      <c r="AB1341" s="189"/>
      <c r="AC1341" s="187"/>
      <c r="AD1341" s="25"/>
      <c r="AE1341" s="25"/>
    </row>
    <row r="1342">
      <c r="A1342" s="187"/>
      <c r="B1342" s="187"/>
      <c r="C1342" s="187"/>
      <c r="D1342" s="187"/>
      <c r="E1342" s="187"/>
      <c r="F1342" s="187"/>
      <c r="G1342" s="188"/>
      <c r="H1342" s="187"/>
      <c r="I1342" s="187"/>
      <c r="J1342" s="188"/>
      <c r="K1342" s="188"/>
      <c r="L1342" s="188"/>
      <c r="M1342" s="188"/>
      <c r="N1342" s="188"/>
      <c r="O1342" s="188"/>
      <c r="P1342" s="189"/>
      <c r="Q1342" s="187"/>
      <c r="R1342" s="188"/>
      <c r="S1342" s="188"/>
      <c r="T1342" s="188"/>
      <c r="U1342" s="188"/>
      <c r="V1342" s="188"/>
      <c r="W1342" s="188"/>
      <c r="X1342" s="188"/>
      <c r="Y1342" s="188"/>
      <c r="Z1342" s="188"/>
      <c r="AA1342" s="187"/>
      <c r="AB1342" s="189"/>
      <c r="AC1342" s="187"/>
      <c r="AD1342" s="25"/>
      <c r="AE1342" s="25"/>
    </row>
    <row r="1343">
      <c r="A1343" s="187"/>
      <c r="B1343" s="187"/>
      <c r="C1343" s="187"/>
      <c r="D1343" s="187"/>
      <c r="E1343" s="187"/>
      <c r="F1343" s="187"/>
      <c r="G1343" s="188"/>
      <c r="H1343" s="187"/>
      <c r="I1343" s="187"/>
      <c r="J1343" s="188"/>
      <c r="K1343" s="188"/>
      <c r="L1343" s="188"/>
      <c r="M1343" s="188"/>
      <c r="N1343" s="188"/>
      <c r="O1343" s="188"/>
      <c r="P1343" s="189"/>
      <c r="Q1343" s="187"/>
      <c r="R1343" s="188"/>
      <c r="S1343" s="188"/>
      <c r="T1343" s="188"/>
      <c r="U1343" s="188"/>
      <c r="V1343" s="188"/>
      <c r="W1343" s="188"/>
      <c r="X1343" s="188"/>
      <c r="Y1343" s="188"/>
      <c r="Z1343" s="188"/>
      <c r="AA1343" s="187"/>
      <c r="AB1343" s="189"/>
      <c r="AC1343" s="187"/>
      <c r="AD1343" s="25"/>
      <c r="AE1343" s="25"/>
    </row>
    <row r="1344">
      <c r="A1344" s="187"/>
      <c r="B1344" s="187"/>
      <c r="C1344" s="187"/>
      <c r="D1344" s="187"/>
      <c r="E1344" s="187"/>
      <c r="F1344" s="187"/>
      <c r="G1344" s="188"/>
      <c r="H1344" s="188"/>
      <c r="I1344" s="188"/>
      <c r="J1344" s="188"/>
      <c r="K1344" s="188"/>
      <c r="L1344" s="188"/>
      <c r="M1344" s="188"/>
      <c r="N1344" s="188"/>
      <c r="O1344" s="188"/>
      <c r="P1344" s="189"/>
      <c r="Q1344" s="188"/>
      <c r="R1344" s="188"/>
      <c r="S1344" s="188"/>
      <c r="T1344" s="188"/>
      <c r="U1344" s="188"/>
      <c r="V1344" s="188"/>
      <c r="W1344" s="188"/>
      <c r="X1344" s="188"/>
      <c r="Y1344" s="188"/>
      <c r="Z1344" s="188"/>
      <c r="AA1344" s="187"/>
      <c r="AB1344" s="189"/>
      <c r="AC1344" s="187"/>
      <c r="AD1344" s="25"/>
      <c r="AE1344" s="25"/>
    </row>
    <row r="1345">
      <c r="A1345" s="187"/>
      <c r="B1345" s="187"/>
      <c r="C1345" s="187"/>
      <c r="D1345" s="187"/>
      <c r="E1345" s="187"/>
      <c r="F1345" s="187"/>
      <c r="G1345" s="188"/>
      <c r="H1345" s="187"/>
      <c r="I1345" s="187"/>
      <c r="J1345" s="188"/>
      <c r="K1345" s="188"/>
      <c r="L1345" s="188"/>
      <c r="M1345" s="188"/>
      <c r="N1345" s="188"/>
      <c r="O1345" s="188"/>
      <c r="P1345" s="189"/>
      <c r="Q1345" s="187"/>
      <c r="R1345" s="188"/>
      <c r="S1345" s="188"/>
      <c r="T1345" s="188"/>
      <c r="U1345" s="188"/>
      <c r="V1345" s="188"/>
      <c r="W1345" s="188"/>
      <c r="X1345" s="188"/>
      <c r="Y1345" s="188"/>
      <c r="Z1345" s="188"/>
      <c r="AA1345" s="187"/>
      <c r="AB1345" s="189"/>
      <c r="AC1345" s="187"/>
      <c r="AD1345" s="25"/>
      <c r="AE1345" s="25"/>
    </row>
    <row r="1346">
      <c r="A1346" s="187"/>
      <c r="B1346" s="187"/>
      <c r="C1346" s="187"/>
      <c r="D1346" s="187"/>
      <c r="E1346" s="187"/>
      <c r="F1346" s="187"/>
      <c r="G1346" s="188"/>
      <c r="H1346" s="187"/>
      <c r="I1346" s="187"/>
      <c r="J1346" s="188"/>
      <c r="K1346" s="188"/>
      <c r="L1346" s="188"/>
      <c r="M1346" s="188"/>
      <c r="N1346" s="188"/>
      <c r="O1346" s="188"/>
      <c r="P1346" s="189"/>
      <c r="Q1346" s="187"/>
      <c r="R1346" s="188"/>
      <c r="S1346" s="188"/>
      <c r="T1346" s="188"/>
      <c r="U1346" s="188"/>
      <c r="V1346" s="188"/>
      <c r="W1346" s="188"/>
      <c r="X1346" s="188"/>
      <c r="Y1346" s="188"/>
      <c r="Z1346" s="188"/>
      <c r="AA1346" s="187"/>
      <c r="AB1346" s="189"/>
      <c r="AC1346" s="187"/>
      <c r="AD1346" s="25"/>
      <c r="AE1346" s="25"/>
    </row>
    <row r="1347">
      <c r="A1347" s="187"/>
      <c r="B1347" s="187"/>
      <c r="C1347" s="187"/>
      <c r="D1347" s="187"/>
      <c r="E1347" s="187"/>
      <c r="F1347" s="187"/>
      <c r="G1347" s="188"/>
      <c r="H1347" s="187"/>
      <c r="I1347" s="187"/>
      <c r="J1347" s="188"/>
      <c r="K1347" s="188"/>
      <c r="L1347" s="188"/>
      <c r="M1347" s="188"/>
      <c r="N1347" s="188"/>
      <c r="O1347" s="188"/>
      <c r="P1347" s="189"/>
      <c r="Q1347" s="187"/>
      <c r="R1347" s="188"/>
      <c r="S1347" s="188"/>
      <c r="T1347" s="188"/>
      <c r="U1347" s="188"/>
      <c r="V1347" s="188"/>
      <c r="W1347" s="188"/>
      <c r="X1347" s="188"/>
      <c r="Y1347" s="188"/>
      <c r="Z1347" s="188"/>
      <c r="AA1347" s="187"/>
      <c r="AB1347" s="189"/>
      <c r="AC1347" s="187"/>
      <c r="AD1347" s="25"/>
      <c r="AE1347" s="25"/>
    </row>
    <row r="1348">
      <c r="A1348" s="187"/>
      <c r="B1348" s="187"/>
      <c r="C1348" s="187"/>
      <c r="D1348" s="187"/>
      <c r="E1348" s="187"/>
      <c r="F1348" s="187"/>
      <c r="G1348" s="188"/>
      <c r="H1348" s="188"/>
      <c r="I1348" s="188"/>
      <c r="J1348" s="188"/>
      <c r="K1348" s="188"/>
      <c r="L1348" s="188"/>
      <c r="M1348" s="188"/>
      <c r="N1348" s="188"/>
      <c r="O1348" s="188"/>
      <c r="P1348" s="189"/>
      <c r="Q1348" s="188"/>
      <c r="R1348" s="188"/>
      <c r="S1348" s="188"/>
      <c r="T1348" s="188"/>
      <c r="U1348" s="188"/>
      <c r="V1348" s="188"/>
      <c r="W1348" s="188"/>
      <c r="X1348" s="188"/>
      <c r="Y1348" s="188"/>
      <c r="Z1348" s="188"/>
      <c r="AA1348" s="187"/>
      <c r="AB1348" s="189"/>
      <c r="AC1348" s="187"/>
      <c r="AD1348" s="25"/>
      <c r="AE1348" s="25"/>
    </row>
    <row r="1349">
      <c r="A1349" s="187"/>
      <c r="B1349" s="187"/>
      <c r="C1349" s="187"/>
      <c r="D1349" s="187"/>
      <c r="E1349" s="187"/>
      <c r="F1349" s="187"/>
      <c r="G1349" s="188"/>
      <c r="H1349" s="187"/>
      <c r="I1349" s="187"/>
      <c r="J1349" s="188"/>
      <c r="K1349" s="188"/>
      <c r="L1349" s="188"/>
      <c r="M1349" s="188"/>
      <c r="N1349" s="188"/>
      <c r="O1349" s="188"/>
      <c r="P1349" s="189"/>
      <c r="Q1349" s="187"/>
      <c r="R1349" s="188"/>
      <c r="S1349" s="188"/>
      <c r="T1349" s="188"/>
      <c r="U1349" s="188"/>
      <c r="V1349" s="188"/>
      <c r="W1349" s="188"/>
      <c r="X1349" s="188"/>
      <c r="Y1349" s="188"/>
      <c r="Z1349" s="188"/>
      <c r="AA1349" s="187"/>
      <c r="AB1349" s="189"/>
      <c r="AC1349" s="187"/>
      <c r="AD1349" s="25"/>
      <c r="AE1349" s="25"/>
    </row>
    <row r="1350">
      <c r="A1350" s="187"/>
      <c r="B1350" s="187"/>
      <c r="C1350" s="187"/>
      <c r="D1350" s="187"/>
      <c r="E1350" s="187"/>
      <c r="F1350" s="187"/>
      <c r="G1350" s="188"/>
      <c r="H1350" s="187"/>
      <c r="I1350" s="187"/>
      <c r="J1350" s="188"/>
      <c r="K1350" s="188"/>
      <c r="L1350" s="188"/>
      <c r="M1350" s="188"/>
      <c r="N1350" s="188"/>
      <c r="O1350" s="188"/>
      <c r="P1350" s="189"/>
      <c r="Q1350" s="187"/>
      <c r="R1350" s="188"/>
      <c r="S1350" s="188"/>
      <c r="T1350" s="188"/>
      <c r="U1350" s="188"/>
      <c r="V1350" s="188"/>
      <c r="W1350" s="188"/>
      <c r="X1350" s="188"/>
      <c r="Y1350" s="188"/>
      <c r="Z1350" s="188"/>
      <c r="AA1350" s="187"/>
      <c r="AB1350" s="189"/>
      <c r="AC1350" s="187"/>
      <c r="AD1350" s="25"/>
      <c r="AE1350" s="25"/>
    </row>
    <row r="1351">
      <c r="A1351" s="187"/>
      <c r="B1351" s="187"/>
      <c r="C1351" s="187"/>
      <c r="D1351" s="187"/>
      <c r="E1351" s="187"/>
      <c r="F1351" s="187"/>
      <c r="G1351" s="188"/>
      <c r="H1351" s="187"/>
      <c r="I1351" s="187"/>
      <c r="J1351" s="188"/>
      <c r="K1351" s="188"/>
      <c r="L1351" s="188"/>
      <c r="M1351" s="188"/>
      <c r="N1351" s="188"/>
      <c r="O1351" s="188"/>
      <c r="P1351" s="189"/>
      <c r="Q1351" s="187"/>
      <c r="R1351" s="188"/>
      <c r="S1351" s="188"/>
      <c r="T1351" s="188"/>
      <c r="U1351" s="188"/>
      <c r="V1351" s="188"/>
      <c r="W1351" s="188"/>
      <c r="X1351" s="188"/>
      <c r="Y1351" s="188"/>
      <c r="Z1351" s="188"/>
      <c r="AA1351" s="187"/>
      <c r="AB1351" s="189"/>
      <c r="AC1351" s="187"/>
      <c r="AD1351" s="25"/>
      <c r="AE1351" s="25"/>
    </row>
    <row r="1352">
      <c r="A1352" s="187"/>
      <c r="B1352" s="187"/>
      <c r="C1352" s="187"/>
      <c r="D1352" s="187"/>
      <c r="E1352" s="187"/>
      <c r="F1352" s="187"/>
      <c r="G1352" s="188"/>
      <c r="H1352" s="187"/>
      <c r="I1352" s="187"/>
      <c r="J1352" s="188"/>
      <c r="K1352" s="188"/>
      <c r="L1352" s="188"/>
      <c r="M1352" s="188"/>
      <c r="N1352" s="188"/>
      <c r="O1352" s="188"/>
      <c r="P1352" s="189"/>
      <c r="Q1352" s="187"/>
      <c r="R1352" s="188"/>
      <c r="S1352" s="188"/>
      <c r="T1352" s="188"/>
      <c r="U1352" s="188"/>
      <c r="V1352" s="188"/>
      <c r="W1352" s="188"/>
      <c r="X1352" s="188"/>
      <c r="Y1352" s="188"/>
      <c r="Z1352" s="188"/>
      <c r="AA1352" s="187"/>
      <c r="AB1352" s="189"/>
      <c r="AC1352" s="187"/>
      <c r="AD1352" s="25"/>
      <c r="AE1352" s="25"/>
    </row>
    <row r="1353">
      <c r="A1353" s="187"/>
      <c r="B1353" s="187"/>
      <c r="C1353" s="187"/>
      <c r="D1353" s="187"/>
      <c r="E1353" s="187"/>
      <c r="F1353" s="187"/>
      <c r="G1353" s="188"/>
      <c r="H1353" s="187"/>
      <c r="I1353" s="187"/>
      <c r="J1353" s="188"/>
      <c r="K1353" s="188"/>
      <c r="L1353" s="188"/>
      <c r="M1353" s="188"/>
      <c r="N1353" s="188"/>
      <c r="O1353" s="188"/>
      <c r="P1353" s="189"/>
      <c r="Q1353" s="187"/>
      <c r="R1353" s="188"/>
      <c r="S1353" s="188"/>
      <c r="T1353" s="188"/>
      <c r="U1353" s="188"/>
      <c r="V1353" s="188"/>
      <c r="W1353" s="188"/>
      <c r="X1353" s="188"/>
      <c r="Y1353" s="188"/>
      <c r="Z1353" s="188"/>
      <c r="AA1353" s="187"/>
      <c r="AB1353" s="189"/>
      <c r="AC1353" s="187"/>
      <c r="AD1353" s="25"/>
      <c r="AE1353" s="25"/>
    </row>
    <row r="1354">
      <c r="A1354" s="187"/>
      <c r="B1354" s="187"/>
      <c r="C1354" s="187"/>
      <c r="D1354" s="187"/>
      <c r="E1354" s="187"/>
      <c r="F1354" s="187"/>
      <c r="G1354" s="188"/>
      <c r="H1354" s="188"/>
      <c r="I1354" s="188"/>
      <c r="J1354" s="188"/>
      <c r="K1354" s="188"/>
      <c r="L1354" s="188"/>
      <c r="M1354" s="188"/>
      <c r="N1354" s="188"/>
      <c r="O1354" s="188"/>
      <c r="P1354" s="189"/>
      <c r="Q1354" s="188"/>
      <c r="R1354" s="188"/>
      <c r="S1354" s="188"/>
      <c r="T1354" s="188"/>
      <c r="U1354" s="188"/>
      <c r="V1354" s="188"/>
      <c r="W1354" s="188"/>
      <c r="X1354" s="188"/>
      <c r="Y1354" s="188"/>
      <c r="Z1354" s="188"/>
      <c r="AA1354" s="187"/>
      <c r="AB1354" s="189"/>
      <c r="AC1354" s="187"/>
      <c r="AD1354" s="25"/>
      <c r="AE1354" s="25"/>
    </row>
    <row r="1355">
      <c r="A1355" s="187"/>
      <c r="B1355" s="187"/>
      <c r="C1355" s="187"/>
      <c r="D1355" s="187"/>
      <c r="E1355" s="187"/>
      <c r="F1355" s="187"/>
      <c r="G1355" s="188"/>
      <c r="H1355" s="187"/>
      <c r="I1355" s="187"/>
      <c r="J1355" s="188"/>
      <c r="K1355" s="188"/>
      <c r="L1355" s="188"/>
      <c r="M1355" s="188"/>
      <c r="N1355" s="188"/>
      <c r="O1355" s="188"/>
      <c r="P1355" s="189"/>
      <c r="Q1355" s="187"/>
      <c r="R1355" s="188"/>
      <c r="S1355" s="188"/>
      <c r="T1355" s="188"/>
      <c r="U1355" s="188"/>
      <c r="V1355" s="188"/>
      <c r="W1355" s="188"/>
      <c r="X1355" s="188"/>
      <c r="Y1355" s="188"/>
      <c r="Z1355" s="188"/>
      <c r="AA1355" s="187"/>
      <c r="AB1355" s="189"/>
      <c r="AC1355" s="187"/>
      <c r="AD1355" s="25"/>
      <c r="AE1355" s="25"/>
    </row>
    <row r="1356">
      <c r="A1356" s="187"/>
      <c r="B1356" s="187"/>
      <c r="C1356" s="187"/>
      <c r="D1356" s="187"/>
      <c r="E1356" s="187"/>
      <c r="F1356" s="187"/>
      <c r="G1356" s="188"/>
      <c r="H1356" s="188"/>
      <c r="I1356" s="188"/>
      <c r="J1356" s="188"/>
      <c r="K1356" s="188"/>
      <c r="L1356" s="188"/>
      <c r="M1356" s="188"/>
      <c r="N1356" s="188"/>
      <c r="O1356" s="188"/>
      <c r="P1356" s="189"/>
      <c r="Q1356" s="188"/>
      <c r="R1356" s="188"/>
      <c r="S1356" s="188"/>
      <c r="T1356" s="188"/>
      <c r="U1356" s="188"/>
      <c r="V1356" s="188"/>
      <c r="W1356" s="188"/>
      <c r="X1356" s="188"/>
      <c r="Y1356" s="188"/>
      <c r="Z1356" s="188"/>
      <c r="AA1356" s="187"/>
      <c r="AB1356" s="189"/>
      <c r="AC1356" s="187"/>
      <c r="AD1356" s="25"/>
      <c r="AE1356" s="25"/>
    </row>
    <row r="1357">
      <c r="A1357" s="187"/>
      <c r="B1357" s="187"/>
      <c r="C1357" s="187"/>
      <c r="D1357" s="187"/>
      <c r="E1357" s="187"/>
      <c r="F1357" s="187"/>
      <c r="G1357" s="188"/>
      <c r="H1357" s="187"/>
      <c r="I1357" s="187"/>
      <c r="J1357" s="188"/>
      <c r="K1357" s="187"/>
      <c r="L1357" s="188"/>
      <c r="M1357" s="188"/>
      <c r="N1357" s="188"/>
      <c r="O1357" s="188"/>
      <c r="P1357" s="189"/>
      <c r="Q1357" s="187"/>
      <c r="R1357" s="188"/>
      <c r="S1357" s="188"/>
      <c r="T1357" s="188"/>
      <c r="U1357" s="188"/>
      <c r="V1357" s="188"/>
      <c r="W1357" s="188"/>
      <c r="X1357" s="188"/>
      <c r="Y1357" s="188"/>
      <c r="Z1357" s="188"/>
      <c r="AA1357" s="187"/>
      <c r="AB1357" s="189"/>
      <c r="AC1357" s="187"/>
      <c r="AD1357" s="25"/>
      <c r="AE1357" s="25"/>
    </row>
    <row r="1358">
      <c r="A1358" s="187"/>
      <c r="B1358" s="187"/>
      <c r="C1358" s="187"/>
      <c r="D1358" s="187"/>
      <c r="E1358" s="187"/>
      <c r="F1358" s="187"/>
      <c r="G1358" s="188"/>
      <c r="H1358" s="187"/>
      <c r="I1358" s="187"/>
      <c r="J1358" s="188"/>
      <c r="K1358" s="187"/>
      <c r="L1358" s="188"/>
      <c r="M1358" s="188"/>
      <c r="N1358" s="188"/>
      <c r="O1358" s="188"/>
      <c r="P1358" s="189"/>
      <c r="Q1358" s="187"/>
      <c r="R1358" s="188"/>
      <c r="S1358" s="188"/>
      <c r="T1358" s="188"/>
      <c r="U1358" s="188"/>
      <c r="V1358" s="188"/>
      <c r="W1358" s="188"/>
      <c r="X1358" s="188"/>
      <c r="Y1358" s="188"/>
      <c r="Z1358" s="188"/>
      <c r="AA1358" s="187"/>
      <c r="AB1358" s="189"/>
      <c r="AC1358" s="187"/>
      <c r="AD1358" s="25"/>
      <c r="AE1358" s="25"/>
    </row>
    <row r="1359">
      <c r="A1359" s="187"/>
      <c r="B1359" s="187"/>
      <c r="C1359" s="187"/>
      <c r="D1359" s="187"/>
      <c r="E1359" s="187"/>
      <c r="F1359" s="187"/>
      <c r="G1359" s="188"/>
      <c r="H1359" s="188"/>
      <c r="I1359" s="188"/>
      <c r="J1359" s="188"/>
      <c r="K1359" s="188"/>
      <c r="L1359" s="188"/>
      <c r="M1359" s="188"/>
      <c r="N1359" s="188"/>
      <c r="O1359" s="188"/>
      <c r="P1359" s="189"/>
      <c r="Q1359" s="188"/>
      <c r="R1359" s="188"/>
      <c r="S1359" s="188"/>
      <c r="T1359" s="188"/>
      <c r="U1359" s="188"/>
      <c r="V1359" s="188"/>
      <c r="W1359" s="188"/>
      <c r="X1359" s="188"/>
      <c r="Y1359" s="188"/>
      <c r="Z1359" s="188"/>
      <c r="AA1359" s="187"/>
      <c r="AB1359" s="189"/>
      <c r="AC1359" s="187"/>
      <c r="AD1359" s="25"/>
      <c r="AE1359" s="25"/>
    </row>
    <row r="1360">
      <c r="A1360" s="187"/>
      <c r="B1360" s="187"/>
      <c r="C1360" s="187"/>
      <c r="D1360" s="187"/>
      <c r="E1360" s="187"/>
      <c r="F1360" s="187"/>
      <c r="G1360" s="188"/>
      <c r="H1360" s="187"/>
      <c r="I1360" s="187"/>
      <c r="J1360" s="188"/>
      <c r="K1360" s="187"/>
      <c r="L1360" s="188"/>
      <c r="M1360" s="188"/>
      <c r="N1360" s="188"/>
      <c r="O1360" s="188"/>
      <c r="P1360" s="189"/>
      <c r="Q1360" s="187"/>
      <c r="R1360" s="188"/>
      <c r="S1360" s="188"/>
      <c r="T1360" s="188"/>
      <c r="U1360" s="188"/>
      <c r="V1360" s="188"/>
      <c r="W1360" s="188"/>
      <c r="X1360" s="188"/>
      <c r="Y1360" s="188"/>
      <c r="Z1360" s="188"/>
      <c r="AA1360" s="187"/>
      <c r="AB1360" s="189"/>
      <c r="AC1360" s="187"/>
      <c r="AD1360" s="25"/>
      <c r="AE1360" s="25"/>
    </row>
    <row r="1361">
      <c r="A1361" s="187"/>
      <c r="B1361" s="187"/>
      <c r="C1361" s="187"/>
      <c r="D1361" s="187"/>
      <c r="E1361" s="187"/>
      <c r="F1361" s="187"/>
      <c r="G1361" s="188"/>
      <c r="H1361" s="187"/>
      <c r="I1361" s="187"/>
      <c r="J1361" s="188"/>
      <c r="K1361" s="187"/>
      <c r="L1361" s="188"/>
      <c r="M1361" s="188"/>
      <c r="N1361" s="188"/>
      <c r="O1361" s="188"/>
      <c r="P1361" s="189"/>
      <c r="Q1361" s="187"/>
      <c r="R1361" s="188"/>
      <c r="S1361" s="188"/>
      <c r="T1361" s="188"/>
      <c r="U1361" s="188"/>
      <c r="V1361" s="188"/>
      <c r="W1361" s="188"/>
      <c r="X1361" s="188"/>
      <c r="Y1361" s="188"/>
      <c r="Z1361" s="188"/>
      <c r="AA1361" s="187"/>
      <c r="AB1361" s="189"/>
      <c r="AC1361" s="187"/>
      <c r="AD1361" s="25"/>
      <c r="AE1361" s="25"/>
    </row>
    <row r="1362">
      <c r="A1362" s="187"/>
      <c r="B1362" s="187"/>
      <c r="C1362" s="187"/>
      <c r="D1362" s="187"/>
      <c r="E1362" s="187"/>
      <c r="F1362" s="187"/>
      <c r="G1362" s="188"/>
      <c r="H1362" s="187"/>
      <c r="I1362" s="187"/>
      <c r="J1362" s="188"/>
      <c r="K1362" s="187"/>
      <c r="L1362" s="188"/>
      <c r="M1362" s="188"/>
      <c r="N1362" s="188"/>
      <c r="O1362" s="188"/>
      <c r="P1362" s="189"/>
      <c r="Q1362" s="187"/>
      <c r="R1362" s="188"/>
      <c r="S1362" s="188"/>
      <c r="T1362" s="188"/>
      <c r="U1362" s="188"/>
      <c r="V1362" s="188"/>
      <c r="W1362" s="188"/>
      <c r="X1362" s="188"/>
      <c r="Y1362" s="188"/>
      <c r="Z1362" s="188"/>
      <c r="AA1362" s="187"/>
      <c r="AB1362" s="189"/>
      <c r="AC1362" s="187"/>
      <c r="AD1362" s="25"/>
      <c r="AE1362" s="25"/>
    </row>
    <row r="1363">
      <c r="A1363" s="187"/>
      <c r="B1363" s="187"/>
      <c r="C1363" s="187"/>
      <c r="D1363" s="187"/>
      <c r="E1363" s="187"/>
      <c r="F1363" s="187"/>
      <c r="G1363" s="188"/>
      <c r="H1363" s="187"/>
      <c r="I1363" s="187"/>
      <c r="J1363" s="188"/>
      <c r="K1363" s="187"/>
      <c r="L1363" s="188"/>
      <c r="M1363" s="188"/>
      <c r="N1363" s="188"/>
      <c r="O1363" s="188"/>
      <c r="P1363" s="190"/>
      <c r="Q1363" s="187"/>
      <c r="R1363" s="188"/>
      <c r="S1363" s="188"/>
      <c r="T1363" s="188"/>
      <c r="U1363" s="188"/>
      <c r="V1363" s="188"/>
      <c r="W1363" s="188"/>
      <c r="X1363" s="188"/>
      <c r="Y1363" s="188"/>
      <c r="Z1363" s="188"/>
      <c r="AA1363" s="187"/>
      <c r="AB1363" s="189"/>
      <c r="AC1363" s="187"/>
      <c r="AD1363" s="25"/>
      <c r="AE1363" s="25"/>
    </row>
    <row r="1364">
      <c r="A1364" s="187"/>
      <c r="B1364" s="187"/>
      <c r="C1364" s="187"/>
      <c r="D1364" s="187"/>
      <c r="E1364" s="187"/>
      <c r="F1364" s="187"/>
      <c r="G1364" s="188"/>
      <c r="H1364" s="187"/>
      <c r="I1364" s="187"/>
      <c r="J1364" s="188"/>
      <c r="K1364" s="187"/>
      <c r="L1364" s="188"/>
      <c r="M1364" s="188"/>
      <c r="N1364" s="188"/>
      <c r="O1364" s="188"/>
      <c r="P1364" s="189"/>
      <c r="Q1364" s="187"/>
      <c r="R1364" s="188"/>
      <c r="S1364" s="188"/>
      <c r="T1364" s="188"/>
      <c r="U1364" s="188"/>
      <c r="V1364" s="188"/>
      <c r="W1364" s="188"/>
      <c r="X1364" s="188"/>
      <c r="Y1364" s="188"/>
      <c r="Z1364" s="188"/>
      <c r="AA1364" s="187"/>
      <c r="AB1364" s="189"/>
      <c r="AC1364" s="187"/>
      <c r="AD1364" s="25"/>
      <c r="AE1364" s="25"/>
    </row>
    <row r="1365">
      <c r="A1365" s="187"/>
      <c r="B1365" s="187"/>
      <c r="C1365" s="187"/>
      <c r="D1365" s="187"/>
      <c r="E1365" s="187"/>
      <c r="F1365" s="187"/>
      <c r="G1365" s="188"/>
      <c r="H1365" s="188"/>
      <c r="I1365" s="188"/>
      <c r="J1365" s="188"/>
      <c r="K1365" s="188"/>
      <c r="L1365" s="188"/>
      <c r="M1365" s="188"/>
      <c r="N1365" s="188"/>
      <c r="O1365" s="188"/>
      <c r="P1365" s="189"/>
      <c r="Q1365" s="188"/>
      <c r="R1365" s="188"/>
      <c r="S1365" s="188"/>
      <c r="T1365" s="188"/>
      <c r="U1365" s="188"/>
      <c r="V1365" s="188"/>
      <c r="W1365" s="188"/>
      <c r="X1365" s="188"/>
      <c r="Y1365" s="188"/>
      <c r="Z1365" s="188"/>
      <c r="AA1365" s="187"/>
      <c r="AB1365" s="189"/>
      <c r="AC1365" s="187"/>
      <c r="AD1365" s="25"/>
      <c r="AE1365" s="25"/>
    </row>
    <row r="1366">
      <c r="A1366" s="187"/>
      <c r="B1366" s="187"/>
      <c r="C1366" s="187"/>
      <c r="D1366" s="187"/>
      <c r="E1366" s="187"/>
      <c r="F1366" s="187"/>
      <c r="G1366" s="188"/>
      <c r="H1366" s="188"/>
      <c r="I1366" s="188"/>
      <c r="J1366" s="188"/>
      <c r="K1366" s="188"/>
      <c r="L1366" s="188"/>
      <c r="M1366" s="188"/>
      <c r="N1366" s="188"/>
      <c r="O1366" s="188"/>
      <c r="P1366" s="189"/>
      <c r="Q1366" s="188"/>
      <c r="R1366" s="188"/>
      <c r="S1366" s="188"/>
      <c r="T1366" s="188"/>
      <c r="U1366" s="188"/>
      <c r="V1366" s="188"/>
      <c r="W1366" s="188"/>
      <c r="X1366" s="188"/>
      <c r="Y1366" s="188"/>
      <c r="Z1366" s="188"/>
      <c r="AA1366" s="187"/>
      <c r="AB1366" s="189"/>
      <c r="AC1366" s="187"/>
      <c r="AD1366" s="25"/>
      <c r="AE1366" s="25"/>
    </row>
    <row r="1367">
      <c r="A1367" s="187"/>
      <c r="B1367" s="187"/>
      <c r="C1367" s="187"/>
      <c r="D1367" s="187"/>
      <c r="E1367" s="187"/>
      <c r="F1367" s="187"/>
      <c r="G1367" s="188"/>
      <c r="H1367" s="187"/>
      <c r="I1367" s="187"/>
      <c r="J1367" s="188"/>
      <c r="K1367" s="187"/>
      <c r="L1367" s="188"/>
      <c r="M1367" s="188"/>
      <c r="N1367" s="188"/>
      <c r="O1367" s="188"/>
      <c r="P1367" s="189"/>
      <c r="Q1367" s="187"/>
      <c r="R1367" s="188"/>
      <c r="S1367" s="188"/>
      <c r="T1367" s="188"/>
      <c r="U1367" s="188"/>
      <c r="V1367" s="188"/>
      <c r="W1367" s="188"/>
      <c r="X1367" s="188"/>
      <c r="Y1367" s="188"/>
      <c r="Z1367" s="188"/>
      <c r="AA1367" s="187"/>
      <c r="AB1367" s="189"/>
      <c r="AC1367" s="187"/>
      <c r="AD1367" s="25"/>
      <c r="AE1367" s="25"/>
    </row>
    <row r="1368">
      <c r="A1368" s="187"/>
      <c r="B1368" s="187"/>
      <c r="C1368" s="187"/>
      <c r="D1368" s="187"/>
      <c r="E1368" s="187"/>
      <c r="F1368" s="187"/>
      <c r="G1368" s="188"/>
      <c r="H1368" s="188"/>
      <c r="I1368" s="188"/>
      <c r="J1368" s="188"/>
      <c r="K1368" s="188"/>
      <c r="L1368" s="188"/>
      <c r="M1368" s="188"/>
      <c r="N1368" s="188"/>
      <c r="O1368" s="188"/>
      <c r="P1368" s="189"/>
      <c r="Q1368" s="188"/>
      <c r="R1368" s="188"/>
      <c r="S1368" s="188"/>
      <c r="T1368" s="188"/>
      <c r="U1368" s="188"/>
      <c r="V1368" s="188"/>
      <c r="W1368" s="188"/>
      <c r="X1368" s="188"/>
      <c r="Y1368" s="188"/>
      <c r="Z1368" s="188"/>
      <c r="AA1368" s="187"/>
      <c r="AB1368" s="189"/>
      <c r="AC1368" s="187"/>
      <c r="AD1368" s="25"/>
      <c r="AE1368" s="25"/>
    </row>
    <row r="1369">
      <c r="A1369" s="187"/>
      <c r="B1369" s="187"/>
      <c r="C1369" s="187"/>
      <c r="D1369" s="187"/>
      <c r="E1369" s="187"/>
      <c r="F1369" s="187"/>
      <c r="G1369" s="188"/>
      <c r="H1369" s="187"/>
      <c r="I1369" s="187"/>
      <c r="J1369" s="188"/>
      <c r="K1369" s="187"/>
      <c r="L1369" s="188"/>
      <c r="M1369" s="188"/>
      <c r="N1369" s="188"/>
      <c r="O1369" s="188"/>
      <c r="P1369" s="190"/>
      <c r="Q1369" s="187"/>
      <c r="R1369" s="188"/>
      <c r="S1369" s="188"/>
      <c r="T1369" s="188"/>
      <c r="U1369" s="188"/>
      <c r="V1369" s="188"/>
      <c r="W1369" s="188"/>
      <c r="X1369" s="188"/>
      <c r="Y1369" s="188"/>
      <c r="Z1369" s="188"/>
      <c r="AA1369" s="187"/>
      <c r="AB1369" s="189"/>
      <c r="AC1369" s="187"/>
      <c r="AD1369" s="25"/>
      <c r="AE1369" s="25"/>
    </row>
    <row r="1370">
      <c r="A1370" s="187"/>
      <c r="B1370" s="187"/>
      <c r="C1370" s="187"/>
      <c r="D1370" s="187"/>
      <c r="E1370" s="187"/>
      <c r="F1370" s="187"/>
      <c r="G1370" s="188"/>
      <c r="H1370" s="187"/>
      <c r="I1370" s="187"/>
      <c r="J1370" s="188"/>
      <c r="K1370" s="187"/>
      <c r="L1370" s="188"/>
      <c r="M1370" s="188"/>
      <c r="N1370" s="188"/>
      <c r="O1370" s="188"/>
      <c r="P1370" s="189"/>
      <c r="Q1370" s="187"/>
      <c r="R1370" s="188"/>
      <c r="S1370" s="188"/>
      <c r="T1370" s="188"/>
      <c r="U1370" s="188"/>
      <c r="V1370" s="188"/>
      <c r="W1370" s="188"/>
      <c r="X1370" s="188"/>
      <c r="Y1370" s="188"/>
      <c r="Z1370" s="188"/>
      <c r="AA1370" s="187"/>
      <c r="AB1370" s="189"/>
      <c r="AC1370" s="187"/>
      <c r="AD1370" s="25"/>
      <c r="AE1370" s="25"/>
    </row>
    <row r="1371">
      <c r="A1371" s="187"/>
      <c r="B1371" s="187"/>
      <c r="C1371" s="187"/>
      <c r="D1371" s="187"/>
      <c r="E1371" s="187"/>
      <c r="F1371" s="187"/>
      <c r="G1371" s="188"/>
      <c r="H1371" s="187"/>
      <c r="I1371" s="187"/>
      <c r="J1371" s="188"/>
      <c r="K1371" s="187"/>
      <c r="L1371" s="188"/>
      <c r="M1371" s="188"/>
      <c r="N1371" s="188"/>
      <c r="O1371" s="188"/>
      <c r="P1371" s="189"/>
      <c r="Q1371" s="187"/>
      <c r="R1371" s="188"/>
      <c r="S1371" s="188"/>
      <c r="T1371" s="188"/>
      <c r="U1371" s="188"/>
      <c r="V1371" s="188"/>
      <c r="W1371" s="188"/>
      <c r="X1371" s="188"/>
      <c r="Y1371" s="188"/>
      <c r="Z1371" s="188"/>
      <c r="AA1371" s="187"/>
      <c r="AB1371" s="189"/>
      <c r="AC1371" s="187"/>
      <c r="AD1371" s="25"/>
      <c r="AE1371" s="25"/>
    </row>
    <row r="1372">
      <c r="A1372" s="187"/>
      <c r="B1372" s="187"/>
      <c r="C1372" s="187"/>
      <c r="D1372" s="187"/>
      <c r="E1372" s="187"/>
      <c r="F1372" s="187"/>
      <c r="G1372" s="188"/>
      <c r="H1372" s="187"/>
      <c r="I1372" s="187"/>
      <c r="J1372" s="188"/>
      <c r="K1372" s="187"/>
      <c r="L1372" s="188"/>
      <c r="M1372" s="188"/>
      <c r="N1372" s="188"/>
      <c r="O1372" s="188"/>
      <c r="P1372" s="189"/>
      <c r="Q1372" s="187"/>
      <c r="R1372" s="188"/>
      <c r="S1372" s="188"/>
      <c r="T1372" s="188"/>
      <c r="U1372" s="188"/>
      <c r="V1372" s="188"/>
      <c r="W1372" s="188"/>
      <c r="X1372" s="188"/>
      <c r="Y1372" s="188"/>
      <c r="Z1372" s="188"/>
      <c r="AA1372" s="187"/>
      <c r="AB1372" s="189"/>
      <c r="AC1372" s="187"/>
      <c r="AD1372" s="25"/>
      <c r="AE1372" s="25"/>
    </row>
    <row r="1373">
      <c r="A1373" s="187"/>
      <c r="B1373" s="187"/>
      <c r="C1373" s="187"/>
      <c r="D1373" s="187"/>
      <c r="E1373" s="187"/>
      <c r="F1373" s="187"/>
      <c r="G1373" s="188"/>
      <c r="H1373" s="187"/>
      <c r="I1373" s="187"/>
      <c r="J1373" s="188"/>
      <c r="K1373" s="187"/>
      <c r="L1373" s="188"/>
      <c r="M1373" s="188"/>
      <c r="N1373" s="188"/>
      <c r="O1373" s="188"/>
      <c r="P1373" s="189"/>
      <c r="Q1373" s="187"/>
      <c r="R1373" s="188"/>
      <c r="S1373" s="188"/>
      <c r="T1373" s="188"/>
      <c r="U1373" s="188"/>
      <c r="V1373" s="188"/>
      <c r="W1373" s="188"/>
      <c r="X1373" s="188"/>
      <c r="Y1373" s="188"/>
      <c r="Z1373" s="188"/>
      <c r="AA1373" s="187"/>
      <c r="AB1373" s="189"/>
      <c r="AC1373" s="187"/>
      <c r="AD1373" s="25"/>
      <c r="AE1373" s="25"/>
    </row>
    <row r="1374">
      <c r="A1374" s="187"/>
      <c r="B1374" s="187"/>
      <c r="C1374" s="187"/>
      <c r="D1374" s="187"/>
      <c r="E1374" s="187"/>
      <c r="F1374" s="187"/>
      <c r="G1374" s="188"/>
      <c r="H1374" s="188"/>
      <c r="I1374" s="188"/>
      <c r="J1374" s="188"/>
      <c r="K1374" s="188"/>
      <c r="L1374" s="188"/>
      <c r="M1374" s="188"/>
      <c r="N1374" s="188"/>
      <c r="O1374" s="188"/>
      <c r="P1374" s="190"/>
      <c r="Q1374" s="188"/>
      <c r="R1374" s="188"/>
      <c r="S1374" s="188"/>
      <c r="T1374" s="188"/>
      <c r="U1374" s="188"/>
      <c r="V1374" s="188"/>
      <c r="W1374" s="188"/>
      <c r="X1374" s="188"/>
      <c r="Y1374" s="188"/>
      <c r="Z1374" s="188"/>
      <c r="AA1374" s="187"/>
      <c r="AB1374" s="189"/>
      <c r="AC1374" s="187"/>
      <c r="AD1374" s="25"/>
      <c r="AE1374" s="25"/>
    </row>
    <row r="1375">
      <c r="A1375" s="187"/>
      <c r="B1375" s="187"/>
      <c r="C1375" s="187"/>
      <c r="D1375" s="187"/>
      <c r="E1375" s="187"/>
      <c r="F1375" s="187"/>
      <c r="G1375" s="188"/>
      <c r="H1375" s="188"/>
      <c r="I1375" s="188"/>
      <c r="J1375" s="188"/>
      <c r="K1375" s="188"/>
      <c r="L1375" s="188"/>
      <c r="M1375" s="188"/>
      <c r="N1375" s="188"/>
      <c r="O1375" s="188"/>
      <c r="P1375" s="189"/>
      <c r="Q1375" s="188"/>
      <c r="R1375" s="188"/>
      <c r="S1375" s="188"/>
      <c r="T1375" s="188"/>
      <c r="U1375" s="188"/>
      <c r="V1375" s="188"/>
      <c r="W1375" s="188"/>
      <c r="X1375" s="188"/>
      <c r="Y1375" s="188"/>
      <c r="Z1375" s="188"/>
      <c r="AA1375" s="187"/>
      <c r="AB1375" s="189"/>
      <c r="AC1375" s="187"/>
      <c r="AD1375" s="25"/>
      <c r="AE1375" s="25"/>
    </row>
    <row r="1376">
      <c r="A1376" s="187"/>
      <c r="B1376" s="187"/>
      <c r="C1376" s="187"/>
      <c r="D1376" s="187"/>
      <c r="E1376" s="187"/>
      <c r="F1376" s="187"/>
      <c r="G1376" s="188"/>
      <c r="H1376" s="187"/>
      <c r="I1376" s="187"/>
      <c r="J1376" s="188"/>
      <c r="K1376" s="187"/>
      <c r="L1376" s="188"/>
      <c r="M1376" s="188"/>
      <c r="N1376" s="188"/>
      <c r="O1376" s="188"/>
      <c r="P1376" s="189"/>
      <c r="Q1376" s="187"/>
      <c r="R1376" s="188"/>
      <c r="S1376" s="188"/>
      <c r="T1376" s="188"/>
      <c r="U1376" s="188"/>
      <c r="V1376" s="188"/>
      <c r="W1376" s="188"/>
      <c r="X1376" s="188"/>
      <c r="Y1376" s="188"/>
      <c r="Z1376" s="188"/>
      <c r="AA1376" s="187"/>
      <c r="AB1376" s="189"/>
      <c r="AC1376" s="187"/>
      <c r="AD1376" s="25"/>
      <c r="AE1376" s="25"/>
    </row>
    <row r="1377">
      <c r="A1377" s="187"/>
      <c r="B1377" s="187"/>
      <c r="C1377" s="187"/>
      <c r="D1377" s="187"/>
      <c r="E1377" s="187"/>
      <c r="F1377" s="187"/>
      <c r="G1377" s="188"/>
      <c r="H1377" s="188"/>
      <c r="I1377" s="188"/>
      <c r="J1377" s="188"/>
      <c r="K1377" s="188"/>
      <c r="L1377" s="188"/>
      <c r="M1377" s="188"/>
      <c r="N1377" s="188"/>
      <c r="O1377" s="188"/>
      <c r="P1377" s="189"/>
      <c r="Q1377" s="188"/>
      <c r="R1377" s="188"/>
      <c r="S1377" s="188"/>
      <c r="T1377" s="188"/>
      <c r="U1377" s="188"/>
      <c r="V1377" s="188"/>
      <c r="W1377" s="188"/>
      <c r="X1377" s="188"/>
      <c r="Y1377" s="188"/>
      <c r="Z1377" s="188"/>
      <c r="AA1377" s="187"/>
      <c r="AB1377" s="189"/>
      <c r="AC1377" s="187"/>
      <c r="AD1377" s="25"/>
      <c r="AE1377" s="25"/>
    </row>
    <row r="1378">
      <c r="A1378" s="187"/>
      <c r="B1378" s="187"/>
      <c r="C1378" s="187"/>
      <c r="D1378" s="187"/>
      <c r="E1378" s="187"/>
      <c r="F1378" s="187"/>
      <c r="G1378" s="188"/>
      <c r="H1378" s="187"/>
      <c r="I1378" s="187"/>
      <c r="J1378" s="188"/>
      <c r="K1378" s="187"/>
      <c r="L1378" s="188"/>
      <c r="M1378" s="188"/>
      <c r="N1378" s="188"/>
      <c r="O1378" s="188"/>
      <c r="P1378" s="189"/>
      <c r="Q1378" s="187"/>
      <c r="R1378" s="188"/>
      <c r="S1378" s="188"/>
      <c r="T1378" s="188"/>
      <c r="U1378" s="188"/>
      <c r="V1378" s="188"/>
      <c r="W1378" s="188"/>
      <c r="X1378" s="188"/>
      <c r="Y1378" s="188"/>
      <c r="Z1378" s="188"/>
      <c r="AA1378" s="187"/>
      <c r="AB1378" s="189"/>
      <c r="AC1378" s="187"/>
      <c r="AD1378" s="25"/>
      <c r="AE1378" s="25"/>
    </row>
    <row r="1379">
      <c r="A1379" s="187"/>
      <c r="B1379" s="187"/>
      <c r="C1379" s="187"/>
      <c r="D1379" s="187"/>
      <c r="E1379" s="187"/>
      <c r="F1379" s="187"/>
      <c r="G1379" s="188"/>
      <c r="H1379" s="187"/>
      <c r="I1379" s="187"/>
      <c r="J1379" s="188"/>
      <c r="K1379" s="188"/>
      <c r="L1379" s="188"/>
      <c r="M1379" s="188"/>
      <c r="N1379" s="188"/>
      <c r="O1379" s="188"/>
      <c r="P1379" s="189"/>
      <c r="Q1379" s="187"/>
      <c r="R1379" s="188"/>
      <c r="S1379" s="188"/>
      <c r="T1379" s="188"/>
      <c r="U1379" s="188"/>
      <c r="V1379" s="188"/>
      <c r="W1379" s="188"/>
      <c r="X1379" s="188"/>
      <c r="Y1379" s="188"/>
      <c r="Z1379" s="188"/>
      <c r="AA1379" s="187"/>
      <c r="AB1379" s="189"/>
      <c r="AC1379" s="187"/>
      <c r="AD1379" s="25"/>
      <c r="AE1379" s="25"/>
    </row>
    <row r="1380">
      <c r="A1380" s="187"/>
      <c r="B1380" s="187"/>
      <c r="C1380" s="187"/>
      <c r="D1380" s="187"/>
      <c r="E1380" s="187"/>
      <c r="F1380" s="187"/>
      <c r="G1380" s="188"/>
      <c r="H1380" s="188"/>
      <c r="I1380" s="188"/>
      <c r="J1380" s="188"/>
      <c r="K1380" s="188"/>
      <c r="L1380" s="188"/>
      <c r="M1380" s="188"/>
      <c r="N1380" s="188"/>
      <c r="O1380" s="188"/>
      <c r="P1380" s="189"/>
      <c r="Q1380" s="188"/>
      <c r="R1380" s="188"/>
      <c r="S1380" s="188"/>
      <c r="T1380" s="188"/>
      <c r="U1380" s="188"/>
      <c r="V1380" s="188"/>
      <c r="W1380" s="188"/>
      <c r="X1380" s="188"/>
      <c r="Y1380" s="188"/>
      <c r="Z1380" s="188"/>
      <c r="AA1380" s="187"/>
      <c r="AB1380" s="189"/>
      <c r="AC1380" s="187"/>
      <c r="AD1380" s="25"/>
      <c r="AE1380" s="25"/>
    </row>
    <row r="1381">
      <c r="A1381" s="187"/>
      <c r="B1381" s="187"/>
      <c r="C1381" s="187"/>
      <c r="D1381" s="187"/>
      <c r="E1381" s="187"/>
      <c r="F1381" s="187"/>
      <c r="G1381" s="188"/>
      <c r="H1381" s="187"/>
      <c r="I1381" s="187"/>
      <c r="J1381" s="188"/>
      <c r="K1381" s="187"/>
      <c r="L1381" s="188"/>
      <c r="M1381" s="188"/>
      <c r="N1381" s="188"/>
      <c r="O1381" s="188"/>
      <c r="P1381" s="189"/>
      <c r="Q1381" s="187"/>
      <c r="R1381" s="188"/>
      <c r="S1381" s="188"/>
      <c r="T1381" s="188"/>
      <c r="U1381" s="188"/>
      <c r="V1381" s="188"/>
      <c r="W1381" s="188"/>
      <c r="X1381" s="188"/>
      <c r="Y1381" s="188"/>
      <c r="Z1381" s="188"/>
      <c r="AA1381" s="187"/>
      <c r="AB1381" s="189"/>
      <c r="AC1381" s="187"/>
      <c r="AD1381" s="25"/>
      <c r="AE1381" s="25"/>
    </row>
    <row r="1382">
      <c r="A1382" s="187"/>
      <c r="B1382" s="187"/>
      <c r="C1382" s="187"/>
      <c r="D1382" s="187"/>
      <c r="E1382" s="187"/>
      <c r="F1382" s="187"/>
      <c r="G1382" s="188"/>
      <c r="H1382" s="188"/>
      <c r="I1382" s="188"/>
      <c r="J1382" s="188"/>
      <c r="K1382" s="188"/>
      <c r="L1382" s="188"/>
      <c r="M1382" s="188"/>
      <c r="N1382" s="188"/>
      <c r="O1382" s="188"/>
      <c r="P1382" s="189"/>
      <c r="Q1382" s="188"/>
      <c r="R1382" s="188"/>
      <c r="S1382" s="188"/>
      <c r="T1382" s="188"/>
      <c r="U1382" s="188"/>
      <c r="V1382" s="188"/>
      <c r="W1382" s="188"/>
      <c r="X1382" s="188"/>
      <c r="Y1382" s="188"/>
      <c r="Z1382" s="188"/>
      <c r="AA1382" s="187"/>
      <c r="AB1382" s="189"/>
      <c r="AC1382" s="187"/>
      <c r="AD1382" s="25"/>
      <c r="AE1382" s="25"/>
    </row>
    <row r="1383">
      <c r="A1383" s="187"/>
      <c r="B1383" s="187"/>
      <c r="C1383" s="187"/>
      <c r="D1383" s="187"/>
      <c r="E1383" s="187"/>
      <c r="F1383" s="187"/>
      <c r="G1383" s="188"/>
      <c r="H1383" s="188"/>
      <c r="I1383" s="188"/>
      <c r="J1383" s="188"/>
      <c r="K1383" s="188"/>
      <c r="L1383" s="188"/>
      <c r="M1383" s="188"/>
      <c r="N1383" s="188"/>
      <c r="O1383" s="188"/>
      <c r="P1383" s="189"/>
      <c r="Q1383" s="188"/>
      <c r="R1383" s="188"/>
      <c r="S1383" s="188"/>
      <c r="T1383" s="188"/>
      <c r="U1383" s="188"/>
      <c r="V1383" s="188"/>
      <c r="W1383" s="188"/>
      <c r="X1383" s="188"/>
      <c r="Y1383" s="188"/>
      <c r="Z1383" s="188"/>
      <c r="AA1383" s="187"/>
      <c r="AB1383" s="189"/>
      <c r="AC1383" s="187"/>
      <c r="AD1383" s="25"/>
      <c r="AE1383" s="25"/>
    </row>
    <row r="1384">
      <c r="A1384" s="187"/>
      <c r="B1384" s="187"/>
      <c r="C1384" s="187"/>
      <c r="D1384" s="187"/>
      <c r="E1384" s="187"/>
      <c r="F1384" s="187"/>
      <c r="G1384" s="188"/>
      <c r="H1384" s="187"/>
      <c r="I1384" s="187"/>
      <c r="J1384" s="188"/>
      <c r="K1384" s="187"/>
      <c r="L1384" s="188"/>
      <c r="M1384" s="188"/>
      <c r="N1384" s="188"/>
      <c r="O1384" s="188"/>
      <c r="P1384" s="189"/>
      <c r="Q1384" s="187"/>
      <c r="R1384" s="188"/>
      <c r="S1384" s="188"/>
      <c r="T1384" s="188"/>
      <c r="U1384" s="188"/>
      <c r="V1384" s="188"/>
      <c r="W1384" s="188"/>
      <c r="X1384" s="188"/>
      <c r="Y1384" s="188"/>
      <c r="Z1384" s="188"/>
      <c r="AA1384" s="187"/>
      <c r="AB1384" s="189"/>
      <c r="AC1384" s="187"/>
      <c r="AD1384" s="25"/>
      <c r="AE1384" s="25"/>
    </row>
    <row r="1385">
      <c r="A1385" s="187"/>
      <c r="B1385" s="187"/>
      <c r="C1385" s="187"/>
      <c r="D1385" s="187"/>
      <c r="E1385" s="187"/>
      <c r="F1385" s="187"/>
      <c r="G1385" s="188"/>
      <c r="H1385" s="188"/>
      <c r="I1385" s="188"/>
      <c r="J1385" s="188"/>
      <c r="K1385" s="188"/>
      <c r="L1385" s="188"/>
      <c r="M1385" s="188"/>
      <c r="N1385" s="188"/>
      <c r="O1385" s="188"/>
      <c r="P1385" s="189"/>
      <c r="Q1385" s="188"/>
      <c r="R1385" s="188"/>
      <c r="S1385" s="188"/>
      <c r="T1385" s="188"/>
      <c r="U1385" s="188"/>
      <c r="V1385" s="188"/>
      <c r="W1385" s="188"/>
      <c r="X1385" s="188"/>
      <c r="Y1385" s="188"/>
      <c r="Z1385" s="188"/>
      <c r="AA1385" s="187"/>
      <c r="AB1385" s="189"/>
      <c r="AC1385" s="187"/>
      <c r="AD1385" s="25"/>
      <c r="AE1385" s="25"/>
    </row>
    <row r="1386">
      <c r="A1386" s="187"/>
      <c r="B1386" s="187"/>
      <c r="C1386" s="187"/>
      <c r="D1386" s="187"/>
      <c r="E1386" s="187"/>
      <c r="F1386" s="187"/>
      <c r="G1386" s="188"/>
      <c r="H1386" s="188"/>
      <c r="I1386" s="188"/>
      <c r="J1386" s="188"/>
      <c r="K1386" s="188"/>
      <c r="L1386" s="188"/>
      <c r="M1386" s="188"/>
      <c r="N1386" s="188"/>
      <c r="O1386" s="188"/>
      <c r="P1386" s="190"/>
      <c r="Q1386" s="188"/>
      <c r="R1386" s="188"/>
      <c r="S1386" s="188"/>
      <c r="T1386" s="188"/>
      <c r="U1386" s="188"/>
      <c r="V1386" s="188"/>
      <c r="W1386" s="188"/>
      <c r="X1386" s="188"/>
      <c r="Y1386" s="188"/>
      <c r="Z1386" s="188"/>
      <c r="AA1386" s="187"/>
      <c r="AB1386" s="189"/>
      <c r="AC1386" s="187"/>
      <c r="AD1386" s="25"/>
      <c r="AE1386" s="25"/>
    </row>
    <row r="1387">
      <c r="A1387" s="187"/>
      <c r="B1387" s="187"/>
      <c r="C1387" s="187"/>
      <c r="D1387" s="187"/>
      <c r="E1387" s="187"/>
      <c r="F1387" s="187"/>
      <c r="G1387" s="188"/>
      <c r="H1387" s="187"/>
      <c r="I1387" s="187"/>
      <c r="J1387" s="188"/>
      <c r="K1387" s="187"/>
      <c r="L1387" s="188"/>
      <c r="M1387" s="188"/>
      <c r="N1387" s="188"/>
      <c r="O1387" s="188"/>
      <c r="P1387" s="189"/>
      <c r="Q1387" s="187"/>
      <c r="R1387" s="188"/>
      <c r="S1387" s="188"/>
      <c r="T1387" s="188"/>
      <c r="U1387" s="188"/>
      <c r="V1387" s="188"/>
      <c r="W1387" s="188"/>
      <c r="X1387" s="188"/>
      <c r="Y1387" s="188"/>
      <c r="Z1387" s="188"/>
      <c r="AA1387" s="187"/>
      <c r="AB1387" s="189"/>
      <c r="AC1387" s="187"/>
      <c r="AD1387" s="25"/>
      <c r="AE1387" s="25"/>
    </row>
    <row r="1388">
      <c r="A1388" s="187"/>
      <c r="B1388" s="187"/>
      <c r="C1388" s="187"/>
      <c r="D1388" s="187"/>
      <c r="E1388" s="187"/>
      <c r="F1388" s="187"/>
      <c r="G1388" s="188"/>
      <c r="H1388" s="187"/>
      <c r="I1388" s="187"/>
      <c r="J1388" s="188"/>
      <c r="K1388" s="187"/>
      <c r="L1388" s="188"/>
      <c r="M1388" s="188"/>
      <c r="N1388" s="188"/>
      <c r="O1388" s="188"/>
      <c r="P1388" s="189"/>
      <c r="Q1388" s="187"/>
      <c r="R1388" s="188"/>
      <c r="S1388" s="188"/>
      <c r="T1388" s="188"/>
      <c r="U1388" s="188"/>
      <c r="V1388" s="188"/>
      <c r="W1388" s="188"/>
      <c r="X1388" s="188"/>
      <c r="Y1388" s="188"/>
      <c r="Z1388" s="188"/>
      <c r="AA1388" s="187"/>
      <c r="AB1388" s="189"/>
      <c r="AC1388" s="187"/>
      <c r="AD1388" s="25"/>
      <c r="AE1388" s="25"/>
    </row>
    <row r="1389">
      <c r="A1389" s="187"/>
      <c r="B1389" s="187"/>
      <c r="C1389" s="187"/>
      <c r="D1389" s="187"/>
      <c r="E1389" s="187"/>
      <c r="F1389" s="187"/>
      <c r="G1389" s="188"/>
      <c r="H1389" s="188"/>
      <c r="I1389" s="188"/>
      <c r="J1389" s="188"/>
      <c r="K1389" s="188"/>
      <c r="L1389" s="188"/>
      <c r="M1389" s="188"/>
      <c r="N1389" s="188"/>
      <c r="O1389" s="188"/>
      <c r="P1389" s="189"/>
      <c r="Q1389" s="188"/>
      <c r="R1389" s="188"/>
      <c r="S1389" s="188"/>
      <c r="T1389" s="188"/>
      <c r="U1389" s="188"/>
      <c r="V1389" s="188"/>
      <c r="W1389" s="188"/>
      <c r="X1389" s="188"/>
      <c r="Y1389" s="188"/>
      <c r="Z1389" s="188"/>
      <c r="AA1389" s="187"/>
      <c r="AB1389" s="189"/>
      <c r="AC1389" s="187"/>
      <c r="AD1389" s="25"/>
      <c r="AE1389" s="25"/>
    </row>
    <row r="1390">
      <c r="A1390" s="187"/>
      <c r="B1390" s="187"/>
      <c r="C1390" s="187"/>
      <c r="D1390" s="187"/>
      <c r="E1390" s="187"/>
      <c r="F1390" s="187"/>
      <c r="G1390" s="188"/>
      <c r="H1390" s="187"/>
      <c r="I1390" s="187"/>
      <c r="J1390" s="188"/>
      <c r="K1390" s="187"/>
      <c r="L1390" s="188"/>
      <c r="M1390" s="188"/>
      <c r="N1390" s="188"/>
      <c r="O1390" s="188"/>
      <c r="P1390" s="189"/>
      <c r="Q1390" s="187"/>
      <c r="R1390" s="188"/>
      <c r="S1390" s="188"/>
      <c r="T1390" s="188"/>
      <c r="U1390" s="188"/>
      <c r="V1390" s="188"/>
      <c r="W1390" s="188"/>
      <c r="X1390" s="188"/>
      <c r="Y1390" s="188"/>
      <c r="Z1390" s="188"/>
      <c r="AA1390" s="187"/>
      <c r="AB1390" s="189"/>
      <c r="AC1390" s="187"/>
      <c r="AD1390" s="25"/>
      <c r="AE1390" s="25"/>
    </row>
    <row r="1391">
      <c r="A1391" s="187"/>
      <c r="B1391" s="187"/>
      <c r="C1391" s="187"/>
      <c r="D1391" s="187"/>
      <c r="E1391" s="187"/>
      <c r="F1391" s="187"/>
      <c r="G1391" s="188"/>
      <c r="H1391" s="187"/>
      <c r="I1391" s="187"/>
      <c r="J1391" s="188"/>
      <c r="K1391" s="187"/>
      <c r="L1391" s="188"/>
      <c r="M1391" s="188"/>
      <c r="N1391" s="188"/>
      <c r="O1391" s="188"/>
      <c r="P1391" s="189"/>
      <c r="Q1391" s="187"/>
      <c r="R1391" s="188"/>
      <c r="S1391" s="188"/>
      <c r="T1391" s="188"/>
      <c r="U1391" s="188"/>
      <c r="V1391" s="188"/>
      <c r="W1391" s="188"/>
      <c r="X1391" s="188"/>
      <c r="Y1391" s="188"/>
      <c r="Z1391" s="188"/>
      <c r="AA1391" s="187"/>
      <c r="AB1391" s="189"/>
      <c r="AC1391" s="187"/>
      <c r="AD1391" s="25"/>
      <c r="AE1391" s="25"/>
    </row>
    <row r="1392">
      <c r="A1392" s="187"/>
      <c r="B1392" s="187"/>
      <c r="C1392" s="187"/>
      <c r="D1392" s="187"/>
      <c r="E1392" s="187"/>
      <c r="F1392" s="187"/>
      <c r="G1392" s="188"/>
      <c r="H1392" s="187"/>
      <c r="I1392" s="187"/>
      <c r="J1392" s="188"/>
      <c r="K1392" s="187"/>
      <c r="L1392" s="188"/>
      <c r="M1392" s="188"/>
      <c r="N1392" s="188"/>
      <c r="O1392" s="188"/>
      <c r="P1392" s="190"/>
      <c r="Q1392" s="187"/>
      <c r="R1392" s="188"/>
      <c r="S1392" s="188"/>
      <c r="T1392" s="188"/>
      <c r="U1392" s="188"/>
      <c r="V1392" s="188"/>
      <c r="W1392" s="188"/>
      <c r="X1392" s="188"/>
      <c r="Y1392" s="188"/>
      <c r="Z1392" s="188"/>
      <c r="AA1392" s="187"/>
      <c r="AB1392" s="189"/>
      <c r="AC1392" s="187"/>
      <c r="AD1392" s="25"/>
      <c r="AE1392" s="25"/>
    </row>
    <row r="1393">
      <c r="A1393" s="187"/>
      <c r="B1393" s="187"/>
      <c r="C1393" s="187"/>
      <c r="D1393" s="187"/>
      <c r="E1393" s="187"/>
      <c r="F1393" s="187"/>
      <c r="G1393" s="188"/>
      <c r="H1393" s="187"/>
      <c r="I1393" s="187"/>
      <c r="J1393" s="188"/>
      <c r="K1393" s="187"/>
      <c r="L1393" s="188"/>
      <c r="M1393" s="188"/>
      <c r="N1393" s="188"/>
      <c r="O1393" s="188"/>
      <c r="P1393" s="190"/>
      <c r="Q1393" s="187"/>
      <c r="R1393" s="188"/>
      <c r="S1393" s="188"/>
      <c r="T1393" s="188"/>
      <c r="U1393" s="188"/>
      <c r="V1393" s="188"/>
      <c r="W1393" s="188"/>
      <c r="X1393" s="188"/>
      <c r="Y1393" s="188"/>
      <c r="Z1393" s="188"/>
      <c r="AA1393" s="187"/>
      <c r="AB1393" s="189"/>
      <c r="AC1393" s="187"/>
      <c r="AD1393" s="25"/>
      <c r="AE1393" s="25"/>
    </row>
    <row r="1394">
      <c r="A1394" s="187"/>
      <c r="B1394" s="187"/>
      <c r="C1394" s="187"/>
      <c r="D1394" s="187"/>
      <c r="E1394" s="187"/>
      <c r="F1394" s="187"/>
      <c r="G1394" s="188"/>
      <c r="H1394" s="187"/>
      <c r="I1394" s="187"/>
      <c r="J1394" s="188"/>
      <c r="K1394" s="187"/>
      <c r="L1394" s="188"/>
      <c r="M1394" s="188"/>
      <c r="N1394" s="188"/>
      <c r="O1394" s="188"/>
      <c r="P1394" s="189"/>
      <c r="Q1394" s="187"/>
      <c r="R1394" s="188"/>
      <c r="S1394" s="188"/>
      <c r="T1394" s="188"/>
      <c r="U1394" s="188"/>
      <c r="V1394" s="188"/>
      <c r="W1394" s="188"/>
      <c r="X1394" s="188"/>
      <c r="Y1394" s="188"/>
      <c r="Z1394" s="188"/>
      <c r="AA1394" s="187"/>
      <c r="AB1394" s="189"/>
      <c r="AC1394" s="187"/>
      <c r="AD1394" s="25"/>
      <c r="AE1394" s="25"/>
    </row>
    <row r="1395">
      <c r="A1395" s="187"/>
      <c r="B1395" s="187"/>
      <c r="C1395" s="187"/>
      <c r="D1395" s="187"/>
      <c r="E1395" s="187"/>
      <c r="F1395" s="187"/>
      <c r="G1395" s="188"/>
      <c r="H1395" s="187"/>
      <c r="I1395" s="187"/>
      <c r="J1395" s="188"/>
      <c r="K1395" s="187"/>
      <c r="L1395" s="188"/>
      <c r="M1395" s="188"/>
      <c r="N1395" s="188"/>
      <c r="O1395" s="188"/>
      <c r="P1395" s="189"/>
      <c r="Q1395" s="187"/>
      <c r="R1395" s="188"/>
      <c r="S1395" s="188"/>
      <c r="T1395" s="188"/>
      <c r="U1395" s="188"/>
      <c r="V1395" s="188"/>
      <c r="W1395" s="188"/>
      <c r="X1395" s="188"/>
      <c r="Y1395" s="188"/>
      <c r="Z1395" s="188"/>
      <c r="AA1395" s="187"/>
      <c r="AB1395" s="189"/>
      <c r="AC1395" s="187"/>
      <c r="AD1395" s="25"/>
      <c r="AE1395" s="25"/>
    </row>
    <row r="1396">
      <c r="A1396" s="187"/>
      <c r="B1396" s="187"/>
      <c r="C1396" s="187"/>
      <c r="D1396" s="187"/>
      <c r="E1396" s="187"/>
      <c r="F1396" s="187"/>
      <c r="G1396" s="188"/>
      <c r="H1396" s="187"/>
      <c r="I1396" s="187"/>
      <c r="J1396" s="188"/>
      <c r="K1396" s="187"/>
      <c r="L1396" s="188"/>
      <c r="M1396" s="188"/>
      <c r="N1396" s="188"/>
      <c r="O1396" s="188"/>
      <c r="P1396" s="189"/>
      <c r="Q1396" s="187"/>
      <c r="R1396" s="188"/>
      <c r="S1396" s="188"/>
      <c r="T1396" s="188"/>
      <c r="U1396" s="188"/>
      <c r="V1396" s="188"/>
      <c r="W1396" s="188"/>
      <c r="X1396" s="188"/>
      <c r="Y1396" s="188"/>
      <c r="Z1396" s="188"/>
      <c r="AA1396" s="187"/>
      <c r="AB1396" s="189"/>
      <c r="AC1396" s="187"/>
      <c r="AD1396" s="25"/>
      <c r="AE1396" s="25"/>
    </row>
    <row r="1397">
      <c r="A1397" s="187"/>
      <c r="B1397" s="187"/>
      <c r="C1397" s="187"/>
      <c r="D1397" s="187"/>
      <c r="E1397" s="187"/>
      <c r="F1397" s="187"/>
      <c r="G1397" s="188"/>
      <c r="H1397" s="187"/>
      <c r="I1397" s="187"/>
      <c r="J1397" s="188"/>
      <c r="K1397" s="187"/>
      <c r="L1397" s="188"/>
      <c r="M1397" s="188"/>
      <c r="N1397" s="188"/>
      <c r="O1397" s="188"/>
      <c r="P1397" s="189"/>
      <c r="Q1397" s="187"/>
      <c r="R1397" s="188"/>
      <c r="S1397" s="188"/>
      <c r="T1397" s="188"/>
      <c r="U1397" s="188"/>
      <c r="V1397" s="188"/>
      <c r="W1397" s="188"/>
      <c r="X1397" s="188"/>
      <c r="Y1397" s="188"/>
      <c r="Z1397" s="188"/>
      <c r="AA1397" s="187"/>
      <c r="AB1397" s="189"/>
      <c r="AC1397" s="187"/>
      <c r="AD1397" s="25"/>
      <c r="AE1397" s="25"/>
    </row>
    <row r="1398">
      <c r="A1398" s="187"/>
      <c r="B1398" s="187"/>
      <c r="C1398" s="187"/>
      <c r="D1398" s="187"/>
      <c r="E1398" s="187"/>
      <c r="F1398" s="187"/>
      <c r="G1398" s="188"/>
      <c r="H1398" s="188"/>
      <c r="I1398" s="188"/>
      <c r="J1398" s="188"/>
      <c r="K1398" s="188"/>
      <c r="L1398" s="188"/>
      <c r="M1398" s="188"/>
      <c r="N1398" s="188"/>
      <c r="O1398" s="188"/>
      <c r="P1398" s="190"/>
      <c r="Q1398" s="188"/>
      <c r="R1398" s="188"/>
      <c r="S1398" s="188"/>
      <c r="T1398" s="188"/>
      <c r="U1398" s="188"/>
      <c r="V1398" s="188"/>
      <c r="W1398" s="188"/>
      <c r="X1398" s="188"/>
      <c r="Y1398" s="188"/>
      <c r="Z1398" s="188"/>
      <c r="AA1398" s="187"/>
      <c r="AB1398" s="189"/>
      <c r="AC1398" s="187"/>
      <c r="AD1398" s="25"/>
      <c r="AE1398" s="25"/>
    </row>
    <row r="1399">
      <c r="A1399" s="187"/>
      <c r="B1399" s="187"/>
      <c r="C1399" s="187"/>
      <c r="D1399" s="187"/>
      <c r="E1399" s="187"/>
      <c r="F1399" s="187"/>
      <c r="G1399" s="188"/>
      <c r="H1399" s="187"/>
      <c r="I1399" s="187"/>
      <c r="J1399" s="188"/>
      <c r="K1399" s="187"/>
      <c r="L1399" s="188"/>
      <c r="M1399" s="188"/>
      <c r="N1399" s="188"/>
      <c r="O1399" s="188"/>
      <c r="P1399" s="190"/>
      <c r="Q1399" s="187"/>
      <c r="R1399" s="188"/>
      <c r="S1399" s="188"/>
      <c r="T1399" s="188"/>
      <c r="U1399" s="188"/>
      <c r="V1399" s="188"/>
      <c r="W1399" s="188"/>
      <c r="X1399" s="188"/>
      <c r="Y1399" s="188"/>
      <c r="Z1399" s="188"/>
      <c r="AA1399" s="187"/>
      <c r="AB1399" s="189"/>
      <c r="AC1399" s="187"/>
      <c r="AD1399" s="25"/>
      <c r="AE1399" s="25"/>
    </row>
    <row r="1400">
      <c r="A1400" s="187"/>
      <c r="B1400" s="187"/>
      <c r="C1400" s="187"/>
      <c r="D1400" s="187"/>
      <c r="E1400" s="187"/>
      <c r="F1400" s="187"/>
      <c r="G1400" s="188"/>
      <c r="H1400" s="187"/>
      <c r="I1400" s="187"/>
      <c r="J1400" s="188"/>
      <c r="K1400" s="187"/>
      <c r="L1400" s="188"/>
      <c r="M1400" s="188"/>
      <c r="N1400" s="188"/>
      <c r="O1400" s="188"/>
      <c r="P1400" s="189"/>
      <c r="Q1400" s="187"/>
      <c r="R1400" s="188"/>
      <c r="S1400" s="188"/>
      <c r="T1400" s="188"/>
      <c r="U1400" s="188"/>
      <c r="V1400" s="188"/>
      <c r="W1400" s="188"/>
      <c r="X1400" s="188"/>
      <c r="Y1400" s="188"/>
      <c r="Z1400" s="188"/>
      <c r="AA1400" s="187"/>
      <c r="AB1400" s="189"/>
      <c r="AC1400" s="187"/>
      <c r="AD1400" s="25"/>
      <c r="AE1400" s="25"/>
    </row>
    <row r="1401">
      <c r="A1401" s="187"/>
      <c r="B1401" s="187"/>
      <c r="C1401" s="187"/>
      <c r="D1401" s="187"/>
      <c r="E1401" s="187"/>
      <c r="F1401" s="187"/>
      <c r="G1401" s="188"/>
      <c r="H1401" s="187"/>
      <c r="I1401" s="187"/>
      <c r="J1401" s="188"/>
      <c r="K1401" s="187"/>
      <c r="L1401" s="188"/>
      <c r="M1401" s="188"/>
      <c r="N1401" s="188"/>
      <c r="O1401" s="188"/>
      <c r="P1401" s="190"/>
      <c r="Q1401" s="187"/>
      <c r="R1401" s="188"/>
      <c r="S1401" s="188"/>
      <c r="T1401" s="188"/>
      <c r="U1401" s="188"/>
      <c r="V1401" s="188"/>
      <c r="W1401" s="188"/>
      <c r="X1401" s="188"/>
      <c r="Y1401" s="188"/>
      <c r="Z1401" s="188"/>
      <c r="AA1401" s="187"/>
      <c r="AB1401" s="189"/>
      <c r="AC1401" s="187"/>
      <c r="AD1401" s="25"/>
      <c r="AE1401" s="25"/>
    </row>
    <row r="1402">
      <c r="A1402" s="187"/>
      <c r="B1402" s="187"/>
      <c r="C1402" s="187"/>
      <c r="D1402" s="187"/>
      <c r="E1402" s="187"/>
      <c r="F1402" s="187"/>
      <c r="G1402" s="188"/>
      <c r="H1402" s="187"/>
      <c r="I1402" s="187"/>
      <c r="J1402" s="188"/>
      <c r="K1402" s="187"/>
      <c r="L1402" s="188"/>
      <c r="M1402" s="188"/>
      <c r="N1402" s="188"/>
      <c r="O1402" s="188"/>
      <c r="P1402" s="190"/>
      <c r="Q1402" s="187"/>
      <c r="R1402" s="188"/>
      <c r="S1402" s="188"/>
      <c r="T1402" s="188"/>
      <c r="U1402" s="188"/>
      <c r="V1402" s="188"/>
      <c r="W1402" s="188"/>
      <c r="X1402" s="188"/>
      <c r="Y1402" s="188"/>
      <c r="Z1402" s="188"/>
      <c r="AA1402" s="187"/>
      <c r="AB1402" s="189"/>
      <c r="AC1402" s="187"/>
      <c r="AD1402" s="25"/>
      <c r="AE1402" s="25"/>
    </row>
    <row r="1403">
      <c r="A1403" s="187"/>
      <c r="B1403" s="187"/>
      <c r="C1403" s="187"/>
      <c r="D1403" s="187"/>
      <c r="E1403" s="187"/>
      <c r="F1403" s="187"/>
      <c r="G1403" s="188"/>
      <c r="H1403" s="187"/>
      <c r="I1403" s="187"/>
      <c r="J1403" s="188"/>
      <c r="K1403" s="187"/>
      <c r="L1403" s="188"/>
      <c r="M1403" s="188"/>
      <c r="N1403" s="188"/>
      <c r="O1403" s="188"/>
      <c r="P1403" s="189"/>
      <c r="Q1403" s="187"/>
      <c r="R1403" s="188"/>
      <c r="S1403" s="188"/>
      <c r="T1403" s="188"/>
      <c r="U1403" s="188"/>
      <c r="V1403" s="188"/>
      <c r="W1403" s="188"/>
      <c r="X1403" s="188"/>
      <c r="Y1403" s="188"/>
      <c r="Z1403" s="188"/>
      <c r="AA1403" s="187"/>
      <c r="AB1403" s="189"/>
      <c r="AC1403" s="187"/>
      <c r="AD1403" s="25"/>
      <c r="AE1403" s="25"/>
    </row>
    <row r="1404">
      <c r="A1404" s="187"/>
      <c r="B1404" s="187"/>
      <c r="C1404" s="187"/>
      <c r="D1404" s="187"/>
      <c r="E1404" s="187"/>
      <c r="F1404" s="187"/>
      <c r="G1404" s="188"/>
      <c r="H1404" s="187"/>
      <c r="I1404" s="187"/>
      <c r="J1404" s="188"/>
      <c r="K1404" s="187"/>
      <c r="L1404" s="188"/>
      <c r="M1404" s="188"/>
      <c r="N1404" s="188"/>
      <c r="O1404" s="188"/>
      <c r="P1404" s="190"/>
      <c r="Q1404" s="187"/>
      <c r="R1404" s="188"/>
      <c r="S1404" s="188"/>
      <c r="T1404" s="188"/>
      <c r="U1404" s="188"/>
      <c r="V1404" s="188"/>
      <c r="W1404" s="188"/>
      <c r="X1404" s="188"/>
      <c r="Y1404" s="188"/>
      <c r="Z1404" s="188"/>
      <c r="AA1404" s="187"/>
      <c r="AB1404" s="189"/>
      <c r="AC1404" s="187"/>
      <c r="AD1404" s="25"/>
      <c r="AE1404" s="25"/>
    </row>
    <row r="1405">
      <c r="A1405" s="187"/>
      <c r="B1405" s="187"/>
      <c r="C1405" s="187"/>
      <c r="D1405" s="187"/>
      <c r="E1405" s="187"/>
      <c r="F1405" s="187"/>
      <c r="G1405" s="188"/>
      <c r="H1405" s="187"/>
      <c r="I1405" s="187"/>
      <c r="J1405" s="188"/>
      <c r="K1405" s="187"/>
      <c r="L1405" s="188"/>
      <c r="M1405" s="188"/>
      <c r="N1405" s="188"/>
      <c r="O1405" s="188"/>
      <c r="P1405" s="190"/>
      <c r="Q1405" s="187"/>
      <c r="R1405" s="188"/>
      <c r="S1405" s="188"/>
      <c r="T1405" s="188"/>
      <c r="U1405" s="188"/>
      <c r="V1405" s="188"/>
      <c r="W1405" s="188"/>
      <c r="X1405" s="188"/>
      <c r="Y1405" s="188"/>
      <c r="Z1405" s="188"/>
      <c r="AA1405" s="187"/>
      <c r="AB1405" s="189"/>
      <c r="AC1405" s="187"/>
      <c r="AD1405" s="25"/>
      <c r="AE1405" s="25"/>
    </row>
    <row r="1406">
      <c r="A1406" s="187"/>
      <c r="B1406" s="187"/>
      <c r="C1406" s="187"/>
      <c r="D1406" s="187"/>
      <c r="E1406" s="187"/>
      <c r="F1406" s="187"/>
      <c r="G1406" s="188"/>
      <c r="H1406" s="188"/>
      <c r="I1406" s="188"/>
      <c r="J1406" s="188"/>
      <c r="K1406" s="188"/>
      <c r="L1406" s="188"/>
      <c r="M1406" s="188"/>
      <c r="N1406" s="188"/>
      <c r="O1406" s="188"/>
      <c r="P1406" s="189"/>
      <c r="Q1406" s="188"/>
      <c r="R1406" s="188"/>
      <c r="S1406" s="188"/>
      <c r="T1406" s="188"/>
      <c r="U1406" s="188"/>
      <c r="V1406" s="188"/>
      <c r="W1406" s="188"/>
      <c r="X1406" s="188"/>
      <c r="Y1406" s="188"/>
      <c r="Z1406" s="188"/>
      <c r="AA1406" s="187"/>
      <c r="AB1406" s="189"/>
      <c r="AC1406" s="187"/>
      <c r="AD1406" s="25"/>
      <c r="AE1406" s="25"/>
    </row>
    <row r="1407">
      <c r="A1407" s="187"/>
      <c r="B1407" s="187"/>
      <c r="C1407" s="187"/>
      <c r="D1407" s="187"/>
      <c r="E1407" s="187"/>
      <c r="F1407" s="187"/>
      <c r="G1407" s="188"/>
      <c r="H1407" s="187"/>
      <c r="I1407" s="187"/>
      <c r="J1407" s="188"/>
      <c r="K1407" s="187"/>
      <c r="L1407" s="188"/>
      <c r="M1407" s="188"/>
      <c r="N1407" s="188"/>
      <c r="O1407" s="188"/>
      <c r="P1407" s="189"/>
      <c r="Q1407" s="187"/>
      <c r="R1407" s="188"/>
      <c r="S1407" s="188"/>
      <c r="T1407" s="188"/>
      <c r="U1407" s="188"/>
      <c r="V1407" s="188"/>
      <c r="W1407" s="188"/>
      <c r="X1407" s="188"/>
      <c r="Y1407" s="188"/>
      <c r="Z1407" s="188"/>
      <c r="AA1407" s="187"/>
      <c r="AB1407" s="189"/>
      <c r="AC1407" s="187"/>
      <c r="AD1407" s="25"/>
      <c r="AE1407" s="25"/>
    </row>
    <row r="1408">
      <c r="A1408" s="187"/>
      <c r="B1408" s="187"/>
      <c r="C1408" s="187"/>
      <c r="D1408" s="187"/>
      <c r="E1408" s="187"/>
      <c r="F1408" s="187"/>
      <c r="G1408" s="188"/>
      <c r="H1408" s="187"/>
      <c r="I1408" s="187"/>
      <c r="J1408" s="188"/>
      <c r="K1408" s="187"/>
      <c r="L1408" s="188"/>
      <c r="M1408" s="188"/>
      <c r="N1408" s="188"/>
      <c r="O1408" s="188"/>
      <c r="P1408" s="189"/>
      <c r="Q1408" s="187"/>
      <c r="R1408" s="188"/>
      <c r="S1408" s="188"/>
      <c r="T1408" s="188"/>
      <c r="U1408" s="188"/>
      <c r="V1408" s="188"/>
      <c r="W1408" s="188"/>
      <c r="X1408" s="188"/>
      <c r="Y1408" s="188"/>
      <c r="Z1408" s="188"/>
      <c r="AA1408" s="187"/>
      <c r="AB1408" s="189"/>
      <c r="AC1408" s="187"/>
      <c r="AD1408" s="25"/>
      <c r="AE1408" s="25"/>
    </row>
    <row r="1409">
      <c r="A1409" s="187"/>
      <c r="B1409" s="187"/>
      <c r="C1409" s="187"/>
      <c r="D1409" s="187"/>
      <c r="E1409" s="187"/>
      <c r="F1409" s="187"/>
      <c r="G1409" s="188"/>
      <c r="H1409" s="187"/>
      <c r="I1409" s="187"/>
      <c r="J1409" s="188"/>
      <c r="K1409" s="187"/>
      <c r="L1409" s="188"/>
      <c r="M1409" s="188"/>
      <c r="N1409" s="188"/>
      <c r="O1409" s="188"/>
      <c r="P1409" s="189"/>
      <c r="Q1409" s="187"/>
      <c r="R1409" s="188"/>
      <c r="S1409" s="188"/>
      <c r="T1409" s="188"/>
      <c r="U1409" s="188"/>
      <c r="V1409" s="188"/>
      <c r="W1409" s="188"/>
      <c r="X1409" s="188"/>
      <c r="Y1409" s="188"/>
      <c r="Z1409" s="188"/>
      <c r="AA1409" s="187"/>
      <c r="AB1409" s="189"/>
      <c r="AC1409" s="187"/>
      <c r="AD1409" s="25"/>
      <c r="AE1409" s="25"/>
    </row>
    <row r="1410">
      <c r="A1410" s="187"/>
      <c r="B1410" s="187"/>
      <c r="C1410" s="187"/>
      <c r="D1410" s="187"/>
      <c r="E1410" s="187"/>
      <c r="F1410" s="187"/>
      <c r="G1410" s="188"/>
      <c r="H1410" s="188"/>
      <c r="I1410" s="188"/>
      <c r="J1410" s="188"/>
      <c r="K1410" s="188"/>
      <c r="L1410" s="188"/>
      <c r="M1410" s="188"/>
      <c r="N1410" s="188"/>
      <c r="O1410" s="188"/>
      <c r="P1410" s="190"/>
      <c r="Q1410" s="188"/>
      <c r="R1410" s="188"/>
      <c r="S1410" s="188"/>
      <c r="T1410" s="188"/>
      <c r="U1410" s="188"/>
      <c r="V1410" s="188"/>
      <c r="W1410" s="188"/>
      <c r="X1410" s="188"/>
      <c r="Y1410" s="188"/>
      <c r="Z1410" s="188"/>
      <c r="AA1410" s="187"/>
      <c r="AB1410" s="189"/>
      <c r="AC1410" s="187"/>
      <c r="AD1410" s="25"/>
      <c r="AE1410" s="25"/>
    </row>
    <row r="1411">
      <c r="A1411" s="187"/>
      <c r="B1411" s="187"/>
      <c r="C1411" s="187"/>
      <c r="D1411" s="187"/>
      <c r="E1411" s="187"/>
      <c r="F1411" s="187"/>
      <c r="G1411" s="188"/>
      <c r="H1411" s="187"/>
      <c r="I1411" s="187"/>
      <c r="J1411" s="188"/>
      <c r="K1411" s="187"/>
      <c r="L1411" s="188"/>
      <c r="M1411" s="188"/>
      <c r="N1411" s="188"/>
      <c r="O1411" s="188"/>
      <c r="P1411" s="189"/>
      <c r="Q1411" s="187"/>
      <c r="R1411" s="188"/>
      <c r="S1411" s="188"/>
      <c r="T1411" s="188"/>
      <c r="U1411" s="188"/>
      <c r="V1411" s="188"/>
      <c r="W1411" s="188"/>
      <c r="X1411" s="188"/>
      <c r="Y1411" s="188"/>
      <c r="Z1411" s="188"/>
      <c r="AA1411" s="187"/>
      <c r="AB1411" s="189"/>
      <c r="AC1411" s="187"/>
      <c r="AD1411" s="25"/>
      <c r="AE1411" s="25"/>
    </row>
    <row r="1412">
      <c r="A1412" s="187"/>
      <c r="B1412" s="187"/>
      <c r="C1412" s="187"/>
      <c r="D1412" s="187"/>
      <c r="E1412" s="187"/>
      <c r="F1412" s="187"/>
      <c r="G1412" s="188"/>
      <c r="H1412" s="187"/>
      <c r="I1412" s="187"/>
      <c r="J1412" s="188"/>
      <c r="K1412" s="187"/>
      <c r="L1412" s="188"/>
      <c r="M1412" s="188"/>
      <c r="N1412" s="188"/>
      <c r="O1412" s="188"/>
      <c r="P1412" s="189"/>
      <c r="Q1412" s="187"/>
      <c r="R1412" s="188"/>
      <c r="S1412" s="188"/>
      <c r="T1412" s="188"/>
      <c r="U1412" s="188"/>
      <c r="V1412" s="188"/>
      <c r="W1412" s="188"/>
      <c r="X1412" s="188"/>
      <c r="Y1412" s="188"/>
      <c r="Z1412" s="188"/>
      <c r="AA1412" s="187"/>
      <c r="AB1412" s="189"/>
      <c r="AC1412" s="187"/>
      <c r="AD1412" s="25"/>
      <c r="AE1412" s="25"/>
    </row>
    <row r="1413">
      <c r="A1413" s="187"/>
      <c r="B1413" s="187"/>
      <c r="C1413" s="187"/>
      <c r="D1413" s="187"/>
      <c r="E1413" s="187"/>
      <c r="F1413" s="187"/>
      <c r="G1413" s="188"/>
      <c r="H1413" s="188"/>
      <c r="I1413" s="188"/>
      <c r="J1413" s="188"/>
      <c r="K1413" s="188"/>
      <c r="L1413" s="188"/>
      <c r="M1413" s="188"/>
      <c r="N1413" s="188"/>
      <c r="O1413" s="188"/>
      <c r="P1413" s="189"/>
      <c r="Q1413" s="188"/>
      <c r="R1413" s="188"/>
      <c r="S1413" s="188"/>
      <c r="T1413" s="188"/>
      <c r="U1413" s="188"/>
      <c r="V1413" s="188"/>
      <c r="W1413" s="188"/>
      <c r="X1413" s="188"/>
      <c r="Y1413" s="188"/>
      <c r="Z1413" s="188"/>
      <c r="AA1413" s="187"/>
      <c r="AB1413" s="189"/>
      <c r="AC1413" s="187"/>
      <c r="AD1413" s="25"/>
      <c r="AE1413" s="25"/>
    </row>
    <row r="1414">
      <c r="A1414" s="187"/>
      <c r="B1414" s="187"/>
      <c r="C1414" s="187"/>
      <c r="D1414" s="187"/>
      <c r="E1414" s="187"/>
      <c r="F1414" s="187"/>
      <c r="G1414" s="188"/>
      <c r="H1414" s="187"/>
      <c r="I1414" s="187"/>
      <c r="J1414" s="188"/>
      <c r="K1414" s="187"/>
      <c r="L1414" s="188"/>
      <c r="M1414" s="188"/>
      <c r="N1414" s="188"/>
      <c r="O1414" s="188"/>
      <c r="P1414" s="189"/>
      <c r="Q1414" s="187"/>
      <c r="R1414" s="188"/>
      <c r="S1414" s="188"/>
      <c r="T1414" s="188"/>
      <c r="U1414" s="188"/>
      <c r="V1414" s="188"/>
      <c r="W1414" s="188"/>
      <c r="X1414" s="188"/>
      <c r="Y1414" s="188"/>
      <c r="Z1414" s="188"/>
      <c r="AA1414" s="187"/>
      <c r="AB1414" s="189"/>
      <c r="AC1414" s="187"/>
      <c r="AD1414" s="25"/>
      <c r="AE1414" s="25"/>
    </row>
    <row r="1415">
      <c r="A1415" s="187"/>
      <c r="B1415" s="187"/>
      <c r="C1415" s="187"/>
      <c r="D1415" s="187"/>
      <c r="E1415" s="187"/>
      <c r="F1415" s="187"/>
      <c r="G1415" s="188"/>
      <c r="H1415" s="187"/>
      <c r="I1415" s="187"/>
      <c r="J1415" s="188"/>
      <c r="K1415" s="188"/>
      <c r="L1415" s="188"/>
      <c r="M1415" s="188"/>
      <c r="N1415" s="188"/>
      <c r="O1415" s="188"/>
      <c r="P1415" s="189"/>
      <c r="Q1415" s="187"/>
      <c r="R1415" s="188"/>
      <c r="S1415" s="188"/>
      <c r="T1415" s="188"/>
      <c r="U1415" s="188"/>
      <c r="V1415" s="188"/>
      <c r="W1415" s="188"/>
      <c r="X1415" s="188"/>
      <c r="Y1415" s="188"/>
      <c r="Z1415" s="188"/>
      <c r="AA1415" s="187"/>
      <c r="AB1415" s="189"/>
      <c r="AC1415" s="187"/>
      <c r="AD1415" s="25"/>
      <c r="AE1415" s="25"/>
    </row>
    <row r="1416">
      <c r="A1416" s="187"/>
      <c r="B1416" s="187"/>
      <c r="C1416" s="187"/>
      <c r="D1416" s="187"/>
      <c r="E1416" s="187"/>
      <c r="F1416" s="187"/>
      <c r="G1416" s="188"/>
      <c r="H1416" s="188"/>
      <c r="I1416" s="188"/>
      <c r="J1416" s="188"/>
      <c r="K1416" s="188"/>
      <c r="L1416" s="188"/>
      <c r="M1416" s="188"/>
      <c r="N1416" s="188"/>
      <c r="O1416" s="188"/>
      <c r="P1416" s="189"/>
      <c r="Q1416" s="188"/>
      <c r="R1416" s="188"/>
      <c r="S1416" s="188"/>
      <c r="T1416" s="188"/>
      <c r="U1416" s="188"/>
      <c r="V1416" s="188"/>
      <c r="W1416" s="188"/>
      <c r="X1416" s="188"/>
      <c r="Y1416" s="188"/>
      <c r="Z1416" s="188"/>
      <c r="AA1416" s="187"/>
      <c r="AB1416" s="189"/>
      <c r="AC1416" s="187"/>
      <c r="AD1416" s="25"/>
      <c r="AE1416" s="25"/>
    </row>
    <row r="1417">
      <c r="A1417" s="187"/>
      <c r="B1417" s="187"/>
      <c r="C1417" s="187"/>
      <c r="D1417" s="187"/>
      <c r="E1417" s="187"/>
      <c r="F1417" s="187"/>
      <c r="G1417" s="188"/>
      <c r="H1417" s="187"/>
      <c r="I1417" s="187"/>
      <c r="J1417" s="188"/>
      <c r="K1417" s="187"/>
      <c r="L1417" s="188"/>
      <c r="M1417" s="188"/>
      <c r="N1417" s="188"/>
      <c r="O1417" s="188"/>
      <c r="P1417" s="189"/>
      <c r="Q1417" s="187"/>
      <c r="R1417" s="188"/>
      <c r="S1417" s="188"/>
      <c r="T1417" s="188"/>
      <c r="U1417" s="188"/>
      <c r="V1417" s="188"/>
      <c r="W1417" s="188"/>
      <c r="X1417" s="188"/>
      <c r="Y1417" s="188"/>
      <c r="Z1417" s="188"/>
      <c r="AA1417" s="187"/>
      <c r="AB1417" s="189"/>
      <c r="AC1417" s="187"/>
      <c r="AD1417" s="25"/>
      <c r="AE1417" s="25"/>
    </row>
    <row r="1418">
      <c r="A1418" s="187"/>
      <c r="B1418" s="187"/>
      <c r="C1418" s="187"/>
      <c r="D1418" s="187"/>
      <c r="E1418" s="187"/>
      <c r="F1418" s="187"/>
      <c r="G1418" s="188"/>
      <c r="H1418" s="187"/>
      <c r="I1418" s="187"/>
      <c r="J1418" s="188"/>
      <c r="K1418" s="187"/>
      <c r="L1418" s="188"/>
      <c r="M1418" s="188"/>
      <c r="N1418" s="188"/>
      <c r="O1418" s="188"/>
      <c r="P1418" s="189"/>
      <c r="Q1418" s="187"/>
      <c r="R1418" s="188"/>
      <c r="S1418" s="188"/>
      <c r="T1418" s="188"/>
      <c r="U1418" s="188"/>
      <c r="V1418" s="188"/>
      <c r="W1418" s="188"/>
      <c r="X1418" s="188"/>
      <c r="Y1418" s="188"/>
      <c r="Z1418" s="188"/>
      <c r="AA1418" s="187"/>
      <c r="AB1418" s="189"/>
      <c r="AC1418" s="187"/>
      <c r="AD1418" s="25"/>
      <c r="AE1418" s="25"/>
    </row>
    <row r="1419">
      <c r="A1419" s="187"/>
      <c r="B1419" s="187"/>
      <c r="C1419" s="187"/>
      <c r="D1419" s="187"/>
      <c r="E1419" s="187"/>
      <c r="F1419" s="187"/>
      <c r="G1419" s="188"/>
      <c r="H1419" s="187"/>
      <c r="I1419" s="187"/>
      <c r="J1419" s="188"/>
      <c r="K1419" s="187"/>
      <c r="L1419" s="188"/>
      <c r="M1419" s="188"/>
      <c r="N1419" s="188"/>
      <c r="O1419" s="188"/>
      <c r="P1419" s="189"/>
      <c r="Q1419" s="187"/>
      <c r="R1419" s="188"/>
      <c r="S1419" s="188"/>
      <c r="T1419" s="188"/>
      <c r="U1419" s="188"/>
      <c r="V1419" s="188"/>
      <c r="W1419" s="188"/>
      <c r="X1419" s="188"/>
      <c r="Y1419" s="188"/>
      <c r="Z1419" s="188"/>
      <c r="AA1419" s="187"/>
      <c r="AB1419" s="189"/>
      <c r="AC1419" s="187"/>
      <c r="AD1419" s="25"/>
      <c r="AE1419" s="25"/>
    </row>
    <row r="1420">
      <c r="A1420" s="187"/>
      <c r="B1420" s="187"/>
      <c r="C1420" s="187"/>
      <c r="D1420" s="187"/>
      <c r="E1420" s="187"/>
      <c r="F1420" s="187"/>
      <c r="G1420" s="188"/>
      <c r="H1420" s="187"/>
      <c r="I1420" s="187"/>
      <c r="J1420" s="188"/>
      <c r="K1420" s="187"/>
      <c r="L1420" s="188"/>
      <c r="M1420" s="188"/>
      <c r="N1420" s="188"/>
      <c r="O1420" s="188"/>
      <c r="P1420" s="189"/>
      <c r="Q1420" s="187"/>
      <c r="R1420" s="188"/>
      <c r="S1420" s="188"/>
      <c r="T1420" s="188"/>
      <c r="U1420" s="188"/>
      <c r="V1420" s="188"/>
      <c r="W1420" s="188"/>
      <c r="X1420" s="188"/>
      <c r="Y1420" s="188"/>
      <c r="Z1420" s="188"/>
      <c r="AA1420" s="187"/>
      <c r="AB1420" s="189"/>
      <c r="AC1420" s="187"/>
      <c r="AD1420" s="25"/>
      <c r="AE1420" s="25"/>
    </row>
    <row r="1421">
      <c r="A1421" s="187"/>
      <c r="B1421" s="187"/>
      <c r="C1421" s="187"/>
      <c r="D1421" s="187"/>
      <c r="E1421" s="187"/>
      <c r="F1421" s="187"/>
      <c r="G1421" s="188"/>
      <c r="H1421" s="187"/>
      <c r="I1421" s="187"/>
      <c r="J1421" s="188"/>
      <c r="K1421" s="187"/>
      <c r="L1421" s="188"/>
      <c r="M1421" s="188"/>
      <c r="N1421" s="188"/>
      <c r="O1421" s="188"/>
      <c r="P1421" s="189"/>
      <c r="Q1421" s="187"/>
      <c r="R1421" s="188"/>
      <c r="S1421" s="188"/>
      <c r="T1421" s="188"/>
      <c r="U1421" s="188"/>
      <c r="V1421" s="188"/>
      <c r="W1421" s="188"/>
      <c r="X1421" s="188"/>
      <c r="Y1421" s="188"/>
      <c r="Z1421" s="188"/>
      <c r="AA1421" s="187"/>
      <c r="AB1421" s="189"/>
      <c r="AC1421" s="187"/>
      <c r="AD1421" s="25"/>
      <c r="AE1421" s="25"/>
    </row>
    <row r="1422">
      <c r="A1422" s="187"/>
      <c r="B1422" s="187"/>
      <c r="C1422" s="187"/>
      <c r="D1422" s="187"/>
      <c r="E1422" s="187"/>
      <c r="F1422" s="187"/>
      <c r="G1422" s="188"/>
      <c r="H1422" s="187"/>
      <c r="I1422" s="187"/>
      <c r="J1422" s="188"/>
      <c r="K1422" s="187"/>
      <c r="L1422" s="188"/>
      <c r="M1422" s="188"/>
      <c r="N1422" s="188"/>
      <c r="O1422" s="188"/>
      <c r="P1422" s="190"/>
      <c r="Q1422" s="187"/>
      <c r="R1422" s="188"/>
      <c r="S1422" s="188"/>
      <c r="T1422" s="188"/>
      <c r="U1422" s="188"/>
      <c r="V1422" s="188"/>
      <c r="W1422" s="188"/>
      <c r="X1422" s="188"/>
      <c r="Y1422" s="188"/>
      <c r="Z1422" s="188"/>
      <c r="AA1422" s="187"/>
      <c r="AB1422" s="189"/>
      <c r="AC1422" s="187"/>
      <c r="AD1422" s="25"/>
      <c r="AE1422" s="25"/>
    </row>
    <row r="1423">
      <c r="A1423" s="187"/>
      <c r="B1423" s="187"/>
      <c r="C1423" s="187"/>
      <c r="D1423" s="187"/>
      <c r="E1423" s="187"/>
      <c r="F1423" s="187"/>
      <c r="G1423" s="188"/>
      <c r="H1423" s="188"/>
      <c r="I1423" s="188"/>
      <c r="J1423" s="188"/>
      <c r="K1423" s="188"/>
      <c r="L1423" s="188"/>
      <c r="M1423" s="188"/>
      <c r="N1423" s="188"/>
      <c r="O1423" s="188"/>
      <c r="P1423" s="189"/>
      <c r="Q1423" s="188"/>
      <c r="R1423" s="188"/>
      <c r="S1423" s="188"/>
      <c r="T1423" s="188"/>
      <c r="U1423" s="188"/>
      <c r="V1423" s="188"/>
      <c r="W1423" s="188"/>
      <c r="X1423" s="188"/>
      <c r="Y1423" s="188"/>
      <c r="Z1423" s="188"/>
      <c r="AA1423" s="187"/>
      <c r="AB1423" s="189"/>
      <c r="AC1423" s="187"/>
      <c r="AD1423" s="25"/>
      <c r="AE1423" s="25"/>
    </row>
    <row r="1424">
      <c r="A1424" s="187"/>
      <c r="B1424" s="187"/>
      <c r="C1424" s="187"/>
      <c r="D1424" s="187"/>
      <c r="E1424" s="187"/>
      <c r="F1424" s="187"/>
      <c r="G1424" s="188"/>
      <c r="H1424" s="188"/>
      <c r="I1424" s="188"/>
      <c r="J1424" s="188"/>
      <c r="K1424" s="188"/>
      <c r="L1424" s="188"/>
      <c r="M1424" s="188"/>
      <c r="N1424" s="188"/>
      <c r="O1424" s="188"/>
      <c r="P1424" s="189"/>
      <c r="Q1424" s="188"/>
      <c r="R1424" s="188"/>
      <c r="S1424" s="188"/>
      <c r="T1424" s="188"/>
      <c r="U1424" s="188"/>
      <c r="V1424" s="188"/>
      <c r="W1424" s="188"/>
      <c r="X1424" s="188"/>
      <c r="Y1424" s="188"/>
      <c r="Z1424" s="188"/>
      <c r="AA1424" s="187"/>
      <c r="AB1424" s="189"/>
      <c r="AC1424" s="187"/>
      <c r="AD1424" s="25"/>
      <c r="AE1424" s="25"/>
    </row>
    <row r="1425">
      <c r="A1425" s="187"/>
      <c r="B1425" s="187"/>
      <c r="C1425" s="187"/>
      <c r="D1425" s="187"/>
      <c r="E1425" s="187"/>
      <c r="F1425" s="187"/>
      <c r="G1425" s="188"/>
      <c r="H1425" s="188"/>
      <c r="I1425" s="188"/>
      <c r="J1425" s="188"/>
      <c r="K1425" s="188"/>
      <c r="L1425" s="188"/>
      <c r="M1425" s="188"/>
      <c r="N1425" s="188"/>
      <c r="O1425" s="188"/>
      <c r="P1425" s="189"/>
      <c r="Q1425" s="188"/>
      <c r="R1425" s="188"/>
      <c r="S1425" s="188"/>
      <c r="T1425" s="188"/>
      <c r="U1425" s="188"/>
      <c r="V1425" s="188"/>
      <c r="W1425" s="188"/>
      <c r="X1425" s="188"/>
      <c r="Y1425" s="188"/>
      <c r="Z1425" s="188"/>
      <c r="AA1425" s="187"/>
      <c r="AB1425" s="189"/>
      <c r="AC1425" s="187"/>
      <c r="AD1425" s="25"/>
      <c r="AE1425" s="25"/>
    </row>
    <row r="1426">
      <c r="A1426" s="187"/>
      <c r="B1426" s="187"/>
      <c r="C1426" s="187"/>
      <c r="D1426" s="187"/>
      <c r="E1426" s="187"/>
      <c r="F1426" s="187"/>
      <c r="G1426" s="188"/>
      <c r="H1426" s="188"/>
      <c r="I1426" s="188"/>
      <c r="J1426" s="188"/>
      <c r="K1426" s="188"/>
      <c r="L1426" s="188"/>
      <c r="M1426" s="188"/>
      <c r="N1426" s="188"/>
      <c r="O1426" s="188"/>
      <c r="P1426" s="189"/>
      <c r="Q1426" s="188"/>
      <c r="R1426" s="188"/>
      <c r="S1426" s="188"/>
      <c r="T1426" s="188"/>
      <c r="U1426" s="188"/>
      <c r="V1426" s="188"/>
      <c r="W1426" s="188"/>
      <c r="X1426" s="188"/>
      <c r="Y1426" s="188"/>
      <c r="Z1426" s="188"/>
      <c r="AA1426" s="187"/>
      <c r="AB1426" s="189"/>
      <c r="AC1426" s="187"/>
      <c r="AD1426" s="25"/>
      <c r="AE1426" s="25"/>
    </row>
    <row r="1427">
      <c r="A1427" s="187"/>
      <c r="B1427" s="187"/>
      <c r="C1427" s="187"/>
      <c r="D1427" s="187"/>
      <c r="E1427" s="187"/>
      <c r="F1427" s="187"/>
      <c r="G1427" s="188"/>
      <c r="H1427" s="188"/>
      <c r="I1427" s="188"/>
      <c r="J1427" s="188"/>
      <c r="K1427" s="188"/>
      <c r="L1427" s="188"/>
      <c r="M1427" s="188"/>
      <c r="N1427" s="188"/>
      <c r="O1427" s="188"/>
      <c r="P1427" s="189"/>
      <c r="Q1427" s="188"/>
      <c r="R1427" s="188"/>
      <c r="S1427" s="188"/>
      <c r="T1427" s="188"/>
      <c r="U1427" s="188"/>
      <c r="V1427" s="188"/>
      <c r="W1427" s="188"/>
      <c r="X1427" s="188"/>
      <c r="Y1427" s="188"/>
      <c r="Z1427" s="188"/>
      <c r="AA1427" s="187"/>
      <c r="AB1427" s="189"/>
      <c r="AC1427" s="187"/>
      <c r="AD1427" s="25"/>
      <c r="AE1427" s="25"/>
    </row>
    <row r="1428">
      <c r="A1428" s="187"/>
      <c r="B1428" s="187"/>
      <c r="C1428" s="187"/>
      <c r="D1428" s="187"/>
      <c r="E1428" s="187"/>
      <c r="F1428" s="187"/>
      <c r="G1428" s="188"/>
      <c r="H1428" s="188"/>
      <c r="I1428" s="188"/>
      <c r="J1428" s="188"/>
      <c r="K1428" s="188"/>
      <c r="L1428" s="188"/>
      <c r="M1428" s="188"/>
      <c r="N1428" s="188"/>
      <c r="O1428" s="188"/>
      <c r="P1428" s="189"/>
      <c r="Q1428" s="188"/>
      <c r="R1428" s="188"/>
      <c r="S1428" s="188"/>
      <c r="T1428" s="188"/>
      <c r="U1428" s="188"/>
      <c r="V1428" s="188"/>
      <c r="W1428" s="188"/>
      <c r="X1428" s="188"/>
      <c r="Y1428" s="188"/>
      <c r="Z1428" s="188"/>
      <c r="AA1428" s="187"/>
      <c r="AB1428" s="189"/>
      <c r="AC1428" s="187"/>
      <c r="AD1428" s="25"/>
      <c r="AE1428" s="25"/>
    </row>
    <row r="1429">
      <c r="A1429" s="187"/>
      <c r="B1429" s="187"/>
      <c r="C1429" s="187"/>
      <c r="D1429" s="187"/>
      <c r="E1429" s="187"/>
      <c r="F1429" s="187"/>
      <c r="G1429" s="188"/>
      <c r="H1429" s="188"/>
      <c r="I1429" s="188"/>
      <c r="J1429" s="188"/>
      <c r="K1429" s="188"/>
      <c r="L1429" s="188"/>
      <c r="M1429" s="188"/>
      <c r="N1429" s="188"/>
      <c r="O1429" s="188"/>
      <c r="P1429" s="189"/>
      <c r="Q1429" s="188"/>
      <c r="R1429" s="188"/>
      <c r="S1429" s="188"/>
      <c r="T1429" s="188"/>
      <c r="U1429" s="188"/>
      <c r="V1429" s="188"/>
      <c r="W1429" s="188"/>
      <c r="X1429" s="188"/>
      <c r="Y1429" s="188"/>
      <c r="Z1429" s="188"/>
      <c r="AA1429" s="187"/>
      <c r="AB1429" s="189"/>
      <c r="AC1429" s="187"/>
      <c r="AD1429" s="25"/>
      <c r="AE1429" s="25"/>
    </row>
    <row r="1430">
      <c r="A1430" s="187"/>
      <c r="B1430" s="187"/>
      <c r="C1430" s="187"/>
      <c r="D1430" s="187"/>
      <c r="E1430" s="187"/>
      <c r="F1430" s="187"/>
      <c r="G1430" s="188"/>
      <c r="H1430" s="188"/>
      <c r="I1430" s="188"/>
      <c r="J1430" s="188"/>
      <c r="K1430" s="188"/>
      <c r="L1430" s="188"/>
      <c r="M1430" s="188"/>
      <c r="N1430" s="188"/>
      <c r="O1430" s="188"/>
      <c r="P1430" s="189"/>
      <c r="Q1430" s="188"/>
      <c r="R1430" s="188"/>
      <c r="S1430" s="188"/>
      <c r="T1430" s="188"/>
      <c r="U1430" s="188"/>
      <c r="V1430" s="188"/>
      <c r="W1430" s="188"/>
      <c r="X1430" s="188"/>
      <c r="Y1430" s="188"/>
      <c r="Z1430" s="188"/>
      <c r="AA1430" s="187"/>
      <c r="AB1430" s="189"/>
      <c r="AC1430" s="187"/>
      <c r="AD1430" s="25"/>
      <c r="AE1430" s="25"/>
    </row>
    <row r="1431">
      <c r="A1431" s="187"/>
      <c r="B1431" s="187"/>
      <c r="C1431" s="187"/>
      <c r="D1431" s="187"/>
      <c r="E1431" s="187"/>
      <c r="F1431" s="187"/>
      <c r="G1431" s="188"/>
      <c r="H1431" s="188"/>
      <c r="I1431" s="188"/>
      <c r="J1431" s="188"/>
      <c r="K1431" s="188"/>
      <c r="L1431" s="188"/>
      <c r="M1431" s="188"/>
      <c r="N1431" s="188"/>
      <c r="O1431" s="188"/>
      <c r="P1431" s="189"/>
      <c r="Q1431" s="188"/>
      <c r="R1431" s="188"/>
      <c r="S1431" s="188"/>
      <c r="T1431" s="188"/>
      <c r="U1431" s="188"/>
      <c r="V1431" s="188"/>
      <c r="W1431" s="188"/>
      <c r="X1431" s="188"/>
      <c r="Y1431" s="188"/>
      <c r="Z1431" s="188"/>
      <c r="AA1431" s="187"/>
      <c r="AB1431" s="189"/>
      <c r="AC1431" s="187"/>
      <c r="AD1431" s="25"/>
      <c r="AE1431" s="25"/>
    </row>
    <row r="1432">
      <c r="A1432" s="187"/>
      <c r="B1432" s="187"/>
      <c r="C1432" s="187"/>
      <c r="D1432" s="187"/>
      <c r="E1432" s="187"/>
      <c r="F1432" s="187"/>
      <c r="G1432" s="188"/>
      <c r="H1432" s="188"/>
      <c r="I1432" s="188"/>
      <c r="J1432" s="188"/>
      <c r="K1432" s="188"/>
      <c r="L1432" s="188"/>
      <c r="M1432" s="188"/>
      <c r="N1432" s="188"/>
      <c r="O1432" s="188"/>
      <c r="P1432" s="189"/>
      <c r="Q1432" s="188"/>
      <c r="R1432" s="188"/>
      <c r="S1432" s="188"/>
      <c r="T1432" s="188"/>
      <c r="U1432" s="188"/>
      <c r="V1432" s="188"/>
      <c r="W1432" s="188"/>
      <c r="X1432" s="188"/>
      <c r="Y1432" s="188"/>
      <c r="Z1432" s="188"/>
      <c r="AA1432" s="187"/>
      <c r="AB1432" s="189"/>
      <c r="AC1432" s="187"/>
      <c r="AD1432" s="25"/>
      <c r="AE1432" s="25"/>
    </row>
    <row r="1433">
      <c r="A1433" s="187"/>
      <c r="B1433" s="187"/>
      <c r="C1433" s="187"/>
      <c r="D1433" s="187"/>
      <c r="E1433" s="187"/>
      <c r="F1433" s="187"/>
      <c r="G1433" s="188"/>
      <c r="H1433" s="188"/>
      <c r="I1433" s="188"/>
      <c r="J1433" s="188"/>
      <c r="K1433" s="188"/>
      <c r="L1433" s="188"/>
      <c r="M1433" s="188"/>
      <c r="N1433" s="188"/>
      <c r="O1433" s="188"/>
      <c r="P1433" s="189"/>
      <c r="Q1433" s="188"/>
      <c r="R1433" s="188"/>
      <c r="S1433" s="188"/>
      <c r="T1433" s="188"/>
      <c r="U1433" s="188"/>
      <c r="V1433" s="188"/>
      <c r="W1433" s="188"/>
      <c r="X1433" s="188"/>
      <c r="Y1433" s="188"/>
      <c r="Z1433" s="188"/>
      <c r="AA1433" s="187"/>
      <c r="AB1433" s="189"/>
      <c r="AC1433" s="187"/>
      <c r="AD1433" s="25"/>
      <c r="AE1433" s="25"/>
    </row>
    <row r="1434">
      <c r="A1434" s="187"/>
      <c r="B1434" s="187"/>
      <c r="C1434" s="187"/>
      <c r="D1434" s="187"/>
      <c r="E1434" s="187"/>
      <c r="F1434" s="187"/>
      <c r="G1434" s="188"/>
      <c r="H1434" s="188"/>
      <c r="I1434" s="188"/>
      <c r="J1434" s="188"/>
      <c r="K1434" s="188"/>
      <c r="L1434" s="188"/>
      <c r="M1434" s="188"/>
      <c r="N1434" s="188"/>
      <c r="O1434" s="188"/>
      <c r="P1434" s="189"/>
      <c r="Q1434" s="188"/>
      <c r="R1434" s="188"/>
      <c r="S1434" s="188"/>
      <c r="T1434" s="188"/>
      <c r="U1434" s="188"/>
      <c r="V1434" s="188"/>
      <c r="W1434" s="188"/>
      <c r="X1434" s="188"/>
      <c r="Y1434" s="188"/>
      <c r="Z1434" s="188"/>
      <c r="AA1434" s="187"/>
      <c r="AB1434" s="189"/>
      <c r="AC1434" s="187"/>
      <c r="AD1434" s="25"/>
      <c r="AE1434" s="25"/>
    </row>
    <row r="1435">
      <c r="A1435" s="187"/>
      <c r="B1435" s="187"/>
      <c r="C1435" s="187"/>
      <c r="D1435" s="187"/>
      <c r="E1435" s="187"/>
      <c r="F1435" s="187"/>
      <c r="G1435" s="188"/>
      <c r="H1435" s="187"/>
      <c r="I1435" s="188"/>
      <c r="J1435" s="188"/>
      <c r="K1435" s="188"/>
      <c r="L1435" s="187"/>
      <c r="M1435" s="188"/>
      <c r="N1435" s="188"/>
      <c r="O1435" s="188"/>
      <c r="P1435" s="189"/>
      <c r="Q1435" s="187"/>
      <c r="R1435" s="188"/>
      <c r="S1435" s="188"/>
      <c r="T1435" s="188"/>
      <c r="U1435" s="188"/>
      <c r="V1435" s="188"/>
      <c r="W1435" s="188"/>
      <c r="X1435" s="188"/>
      <c r="Y1435" s="188"/>
      <c r="Z1435" s="188"/>
      <c r="AA1435" s="187"/>
      <c r="AB1435" s="189"/>
      <c r="AC1435" s="187"/>
      <c r="AD1435" s="25"/>
      <c r="AE1435" s="25"/>
    </row>
    <row r="1436">
      <c r="A1436" s="187"/>
      <c r="B1436" s="187"/>
      <c r="C1436" s="187"/>
      <c r="D1436" s="187"/>
      <c r="E1436" s="187"/>
      <c r="F1436" s="187"/>
      <c r="G1436" s="188"/>
      <c r="H1436" s="187"/>
      <c r="I1436" s="188"/>
      <c r="J1436" s="188"/>
      <c r="K1436" s="188"/>
      <c r="L1436" s="187"/>
      <c r="M1436" s="188"/>
      <c r="N1436" s="188"/>
      <c r="O1436" s="188"/>
      <c r="P1436" s="189"/>
      <c r="Q1436" s="187"/>
      <c r="R1436" s="188"/>
      <c r="S1436" s="188"/>
      <c r="T1436" s="188"/>
      <c r="U1436" s="188"/>
      <c r="V1436" s="188"/>
      <c r="W1436" s="188"/>
      <c r="X1436" s="188"/>
      <c r="Y1436" s="188"/>
      <c r="Z1436" s="188"/>
      <c r="AA1436" s="187"/>
      <c r="AB1436" s="189"/>
      <c r="AC1436" s="187"/>
      <c r="AD1436" s="25"/>
      <c r="AE1436" s="25"/>
    </row>
    <row r="1437">
      <c r="A1437" s="187"/>
      <c r="B1437" s="187"/>
      <c r="C1437" s="187"/>
      <c r="D1437" s="187"/>
      <c r="E1437" s="187"/>
      <c r="F1437" s="187"/>
      <c r="G1437" s="188"/>
      <c r="H1437" s="188"/>
      <c r="I1437" s="188"/>
      <c r="J1437" s="188"/>
      <c r="K1437" s="188"/>
      <c r="L1437" s="188"/>
      <c r="M1437" s="188"/>
      <c r="N1437" s="188"/>
      <c r="O1437" s="188"/>
      <c r="P1437" s="189"/>
      <c r="Q1437" s="188"/>
      <c r="R1437" s="188"/>
      <c r="S1437" s="188"/>
      <c r="T1437" s="188"/>
      <c r="U1437" s="188"/>
      <c r="V1437" s="188"/>
      <c r="W1437" s="188"/>
      <c r="X1437" s="188"/>
      <c r="Y1437" s="188"/>
      <c r="Z1437" s="188"/>
      <c r="AA1437" s="187"/>
      <c r="AB1437" s="189"/>
      <c r="AC1437" s="187"/>
      <c r="AD1437" s="25"/>
      <c r="AE1437" s="25"/>
    </row>
    <row r="1438">
      <c r="A1438" s="187"/>
      <c r="B1438" s="187"/>
      <c r="C1438" s="187"/>
      <c r="D1438" s="187"/>
      <c r="E1438" s="187"/>
      <c r="F1438" s="187"/>
      <c r="G1438" s="188"/>
      <c r="H1438" s="187"/>
      <c r="I1438" s="188"/>
      <c r="J1438" s="188"/>
      <c r="K1438" s="188"/>
      <c r="L1438" s="187"/>
      <c r="M1438" s="188"/>
      <c r="N1438" s="188"/>
      <c r="O1438" s="188"/>
      <c r="P1438" s="189"/>
      <c r="Q1438" s="187"/>
      <c r="R1438" s="188"/>
      <c r="S1438" s="188"/>
      <c r="T1438" s="188"/>
      <c r="U1438" s="188"/>
      <c r="V1438" s="188"/>
      <c r="W1438" s="188"/>
      <c r="X1438" s="188"/>
      <c r="Y1438" s="188"/>
      <c r="Z1438" s="188"/>
      <c r="AA1438" s="187"/>
      <c r="AB1438" s="189"/>
      <c r="AC1438" s="187"/>
      <c r="AD1438" s="25"/>
      <c r="AE1438" s="25"/>
    </row>
    <row r="1439">
      <c r="A1439" s="187"/>
      <c r="B1439" s="187"/>
      <c r="C1439" s="187"/>
      <c r="D1439" s="187"/>
      <c r="E1439" s="187"/>
      <c r="F1439" s="187"/>
      <c r="G1439" s="188"/>
      <c r="H1439" s="187"/>
      <c r="I1439" s="188"/>
      <c r="J1439" s="188"/>
      <c r="K1439" s="188"/>
      <c r="L1439" s="187"/>
      <c r="M1439" s="188"/>
      <c r="N1439" s="188"/>
      <c r="O1439" s="188"/>
      <c r="P1439" s="189"/>
      <c r="Q1439" s="187"/>
      <c r="R1439" s="188"/>
      <c r="S1439" s="188"/>
      <c r="T1439" s="188"/>
      <c r="U1439" s="188"/>
      <c r="V1439" s="188"/>
      <c r="W1439" s="188"/>
      <c r="X1439" s="188"/>
      <c r="Y1439" s="188"/>
      <c r="Z1439" s="188"/>
      <c r="AA1439" s="187"/>
      <c r="AB1439" s="189"/>
      <c r="AC1439" s="187"/>
      <c r="AD1439" s="25"/>
      <c r="AE1439" s="25"/>
    </row>
    <row r="1440">
      <c r="A1440" s="187"/>
      <c r="B1440" s="187"/>
      <c r="C1440" s="187"/>
      <c r="D1440" s="187"/>
      <c r="E1440" s="187"/>
      <c r="F1440" s="187"/>
      <c r="G1440" s="188"/>
      <c r="H1440" s="188"/>
      <c r="I1440" s="188"/>
      <c r="J1440" s="188"/>
      <c r="K1440" s="188"/>
      <c r="L1440" s="188"/>
      <c r="M1440" s="188"/>
      <c r="N1440" s="188"/>
      <c r="O1440" s="188"/>
      <c r="P1440" s="189"/>
      <c r="Q1440" s="188"/>
      <c r="R1440" s="188"/>
      <c r="S1440" s="188"/>
      <c r="T1440" s="188"/>
      <c r="U1440" s="188"/>
      <c r="V1440" s="188"/>
      <c r="W1440" s="188"/>
      <c r="X1440" s="188"/>
      <c r="Y1440" s="188"/>
      <c r="Z1440" s="188"/>
      <c r="AA1440" s="187"/>
      <c r="AB1440" s="189"/>
      <c r="AC1440" s="187"/>
      <c r="AD1440" s="25"/>
      <c r="AE1440" s="25"/>
    </row>
    <row r="1441">
      <c r="A1441" s="187"/>
      <c r="B1441" s="187"/>
      <c r="C1441" s="187"/>
      <c r="D1441" s="187"/>
      <c r="E1441" s="187"/>
      <c r="F1441" s="187"/>
      <c r="G1441" s="188"/>
      <c r="H1441" s="187"/>
      <c r="I1441" s="188"/>
      <c r="J1441" s="188"/>
      <c r="K1441" s="188"/>
      <c r="L1441" s="187"/>
      <c r="M1441" s="188"/>
      <c r="N1441" s="188"/>
      <c r="O1441" s="188"/>
      <c r="P1441" s="189"/>
      <c r="Q1441" s="187"/>
      <c r="R1441" s="188"/>
      <c r="S1441" s="188"/>
      <c r="T1441" s="188"/>
      <c r="U1441" s="188"/>
      <c r="V1441" s="188"/>
      <c r="W1441" s="188"/>
      <c r="X1441" s="188"/>
      <c r="Y1441" s="188"/>
      <c r="Z1441" s="188"/>
      <c r="AA1441" s="187"/>
      <c r="AB1441" s="189"/>
      <c r="AC1441" s="187"/>
      <c r="AD1441" s="25"/>
      <c r="AE1441" s="25"/>
    </row>
    <row r="1442">
      <c r="A1442" s="187"/>
      <c r="B1442" s="187"/>
      <c r="C1442" s="187"/>
      <c r="D1442" s="187"/>
      <c r="E1442" s="187"/>
      <c r="F1442" s="187"/>
      <c r="G1442" s="188"/>
      <c r="H1442" s="187"/>
      <c r="I1442" s="188"/>
      <c r="J1442" s="188"/>
      <c r="K1442" s="188"/>
      <c r="L1442" s="187"/>
      <c r="M1442" s="188"/>
      <c r="N1442" s="188"/>
      <c r="O1442" s="188"/>
      <c r="P1442" s="189"/>
      <c r="Q1442" s="187"/>
      <c r="R1442" s="188"/>
      <c r="S1442" s="188"/>
      <c r="T1442" s="188"/>
      <c r="U1442" s="188"/>
      <c r="V1442" s="188"/>
      <c r="W1442" s="188"/>
      <c r="X1442" s="188"/>
      <c r="Y1442" s="188"/>
      <c r="Z1442" s="188"/>
      <c r="AA1442" s="187"/>
      <c r="AB1442" s="189"/>
      <c r="AC1442" s="187"/>
      <c r="AD1442" s="25"/>
      <c r="AE1442" s="25"/>
    </row>
    <row r="1443">
      <c r="A1443" s="187"/>
      <c r="B1443" s="187"/>
      <c r="C1443" s="187"/>
      <c r="D1443" s="187"/>
      <c r="E1443" s="187"/>
      <c r="F1443" s="187"/>
      <c r="G1443" s="188"/>
      <c r="H1443" s="187"/>
      <c r="I1443" s="188"/>
      <c r="J1443" s="188"/>
      <c r="K1443" s="188"/>
      <c r="L1443" s="187"/>
      <c r="M1443" s="188"/>
      <c r="N1443" s="188"/>
      <c r="O1443" s="188"/>
      <c r="P1443" s="189"/>
      <c r="Q1443" s="187"/>
      <c r="R1443" s="188"/>
      <c r="S1443" s="188"/>
      <c r="T1443" s="188"/>
      <c r="U1443" s="188"/>
      <c r="V1443" s="188"/>
      <c r="W1443" s="188"/>
      <c r="X1443" s="188"/>
      <c r="Y1443" s="188"/>
      <c r="Z1443" s="188"/>
      <c r="AA1443" s="187"/>
      <c r="AB1443" s="189"/>
      <c r="AC1443" s="187"/>
      <c r="AD1443" s="25"/>
      <c r="AE1443" s="25"/>
    </row>
    <row r="1444">
      <c r="A1444" s="187"/>
      <c r="B1444" s="187"/>
      <c r="C1444" s="187"/>
      <c r="D1444" s="187"/>
      <c r="E1444" s="187"/>
      <c r="F1444" s="187"/>
      <c r="G1444" s="188"/>
      <c r="H1444" s="187"/>
      <c r="I1444" s="188"/>
      <c r="J1444" s="188"/>
      <c r="K1444" s="188"/>
      <c r="L1444" s="187"/>
      <c r="M1444" s="188"/>
      <c r="N1444" s="188"/>
      <c r="O1444" s="188"/>
      <c r="P1444" s="189"/>
      <c r="Q1444" s="187"/>
      <c r="R1444" s="188"/>
      <c r="S1444" s="188"/>
      <c r="T1444" s="188"/>
      <c r="U1444" s="188"/>
      <c r="V1444" s="188"/>
      <c r="W1444" s="188"/>
      <c r="X1444" s="188"/>
      <c r="Y1444" s="188"/>
      <c r="Z1444" s="188"/>
      <c r="AA1444" s="187"/>
      <c r="AB1444" s="189"/>
      <c r="AC1444" s="187"/>
      <c r="AD1444" s="25"/>
      <c r="AE1444" s="25"/>
    </row>
    <row r="1445">
      <c r="A1445" s="187"/>
      <c r="B1445" s="187"/>
      <c r="C1445" s="187"/>
      <c r="D1445" s="187"/>
      <c r="E1445" s="187"/>
      <c r="F1445" s="187"/>
      <c r="G1445" s="188"/>
      <c r="H1445" s="187"/>
      <c r="I1445" s="188"/>
      <c r="J1445" s="188"/>
      <c r="K1445" s="188"/>
      <c r="L1445" s="187"/>
      <c r="M1445" s="188"/>
      <c r="N1445" s="188"/>
      <c r="O1445" s="188"/>
      <c r="P1445" s="189"/>
      <c r="Q1445" s="187"/>
      <c r="R1445" s="188"/>
      <c r="S1445" s="188"/>
      <c r="T1445" s="188"/>
      <c r="U1445" s="188"/>
      <c r="V1445" s="188"/>
      <c r="W1445" s="188"/>
      <c r="X1445" s="188"/>
      <c r="Y1445" s="188"/>
      <c r="Z1445" s="188"/>
      <c r="AA1445" s="187"/>
      <c r="AB1445" s="189"/>
      <c r="AC1445" s="187"/>
      <c r="AD1445" s="25"/>
      <c r="AE1445" s="25"/>
    </row>
    <row r="1446">
      <c r="A1446" s="187"/>
      <c r="B1446" s="187"/>
      <c r="C1446" s="187"/>
      <c r="D1446" s="187"/>
      <c r="E1446" s="187"/>
      <c r="F1446" s="187"/>
      <c r="G1446" s="188"/>
      <c r="H1446" s="187"/>
      <c r="I1446" s="188"/>
      <c r="J1446" s="188"/>
      <c r="K1446" s="188"/>
      <c r="L1446" s="187"/>
      <c r="M1446" s="188"/>
      <c r="N1446" s="188"/>
      <c r="O1446" s="188"/>
      <c r="P1446" s="189"/>
      <c r="Q1446" s="187"/>
      <c r="R1446" s="188"/>
      <c r="S1446" s="188"/>
      <c r="T1446" s="188"/>
      <c r="U1446" s="188"/>
      <c r="V1446" s="188"/>
      <c r="W1446" s="188"/>
      <c r="X1446" s="188"/>
      <c r="Y1446" s="188"/>
      <c r="Z1446" s="188"/>
      <c r="AA1446" s="187"/>
      <c r="AB1446" s="189"/>
      <c r="AC1446" s="187"/>
      <c r="AD1446" s="25"/>
      <c r="AE1446" s="25"/>
    </row>
    <row r="1447">
      <c r="A1447" s="187"/>
      <c r="B1447" s="187"/>
      <c r="C1447" s="187"/>
      <c r="D1447" s="187"/>
      <c r="E1447" s="187"/>
      <c r="F1447" s="187"/>
      <c r="G1447" s="188"/>
      <c r="H1447" s="187"/>
      <c r="I1447" s="188"/>
      <c r="J1447" s="188"/>
      <c r="K1447" s="188"/>
      <c r="L1447" s="187"/>
      <c r="M1447" s="188"/>
      <c r="N1447" s="188"/>
      <c r="O1447" s="188"/>
      <c r="P1447" s="189"/>
      <c r="Q1447" s="187"/>
      <c r="R1447" s="188"/>
      <c r="S1447" s="188"/>
      <c r="T1447" s="188"/>
      <c r="U1447" s="188"/>
      <c r="V1447" s="188"/>
      <c r="W1447" s="188"/>
      <c r="X1447" s="188"/>
      <c r="Y1447" s="188"/>
      <c r="Z1447" s="188"/>
      <c r="AA1447" s="187"/>
      <c r="AB1447" s="189"/>
      <c r="AC1447" s="187"/>
      <c r="AD1447" s="25"/>
      <c r="AE1447" s="25"/>
    </row>
    <row r="1448">
      <c r="A1448" s="187"/>
      <c r="B1448" s="187"/>
      <c r="C1448" s="187"/>
      <c r="D1448" s="187"/>
      <c r="E1448" s="187"/>
      <c r="F1448" s="187"/>
      <c r="G1448" s="188"/>
      <c r="H1448" s="187"/>
      <c r="I1448" s="188"/>
      <c r="J1448" s="188"/>
      <c r="K1448" s="188"/>
      <c r="L1448" s="187"/>
      <c r="M1448" s="188"/>
      <c r="N1448" s="188"/>
      <c r="O1448" s="188"/>
      <c r="P1448" s="189"/>
      <c r="Q1448" s="187"/>
      <c r="R1448" s="188"/>
      <c r="S1448" s="188"/>
      <c r="T1448" s="188"/>
      <c r="U1448" s="188"/>
      <c r="V1448" s="188"/>
      <c r="W1448" s="188"/>
      <c r="X1448" s="188"/>
      <c r="Y1448" s="188"/>
      <c r="Z1448" s="188"/>
      <c r="AA1448" s="187"/>
      <c r="AB1448" s="189"/>
      <c r="AC1448" s="187"/>
      <c r="AD1448" s="25"/>
      <c r="AE1448" s="25"/>
    </row>
    <row r="1449">
      <c r="A1449" s="187"/>
      <c r="B1449" s="187"/>
      <c r="C1449" s="187"/>
      <c r="D1449" s="187"/>
      <c r="E1449" s="187"/>
      <c r="F1449" s="187"/>
      <c r="G1449" s="188"/>
      <c r="H1449" s="187"/>
      <c r="I1449" s="188"/>
      <c r="J1449" s="188"/>
      <c r="K1449" s="188"/>
      <c r="L1449" s="187"/>
      <c r="M1449" s="188"/>
      <c r="N1449" s="188"/>
      <c r="O1449" s="188"/>
      <c r="P1449" s="189"/>
      <c r="Q1449" s="187"/>
      <c r="R1449" s="188"/>
      <c r="S1449" s="188"/>
      <c r="T1449" s="188"/>
      <c r="U1449" s="188"/>
      <c r="V1449" s="188"/>
      <c r="W1449" s="188"/>
      <c r="X1449" s="188"/>
      <c r="Y1449" s="188"/>
      <c r="Z1449" s="188"/>
      <c r="AA1449" s="187"/>
      <c r="AB1449" s="189"/>
      <c r="AC1449" s="187"/>
      <c r="AD1449" s="25"/>
      <c r="AE1449" s="25"/>
    </row>
    <row r="1450">
      <c r="A1450" s="187"/>
      <c r="B1450" s="187"/>
      <c r="C1450" s="187"/>
      <c r="D1450" s="187"/>
      <c r="E1450" s="187"/>
      <c r="F1450" s="187"/>
      <c r="G1450" s="188"/>
      <c r="H1450" s="187"/>
      <c r="I1450" s="188"/>
      <c r="J1450" s="188"/>
      <c r="K1450" s="188"/>
      <c r="L1450" s="187"/>
      <c r="M1450" s="188"/>
      <c r="N1450" s="188"/>
      <c r="O1450" s="188"/>
      <c r="P1450" s="189"/>
      <c r="Q1450" s="187"/>
      <c r="R1450" s="188"/>
      <c r="S1450" s="188"/>
      <c r="T1450" s="188"/>
      <c r="U1450" s="188"/>
      <c r="V1450" s="188"/>
      <c r="W1450" s="188"/>
      <c r="X1450" s="188"/>
      <c r="Y1450" s="188"/>
      <c r="Z1450" s="188"/>
      <c r="AA1450" s="187"/>
      <c r="AB1450" s="189"/>
      <c r="AC1450" s="187"/>
      <c r="AD1450" s="25"/>
      <c r="AE1450" s="25"/>
    </row>
    <row r="1451">
      <c r="A1451" s="187"/>
      <c r="B1451" s="187"/>
      <c r="C1451" s="187"/>
      <c r="D1451" s="187"/>
      <c r="E1451" s="187"/>
      <c r="F1451" s="187"/>
      <c r="G1451" s="188"/>
      <c r="H1451" s="187"/>
      <c r="I1451" s="188"/>
      <c r="J1451" s="188"/>
      <c r="K1451" s="188"/>
      <c r="L1451" s="187"/>
      <c r="M1451" s="188"/>
      <c r="N1451" s="188"/>
      <c r="O1451" s="188"/>
      <c r="P1451" s="189"/>
      <c r="Q1451" s="187"/>
      <c r="R1451" s="188"/>
      <c r="S1451" s="188"/>
      <c r="T1451" s="188"/>
      <c r="U1451" s="188"/>
      <c r="V1451" s="188"/>
      <c r="W1451" s="188"/>
      <c r="X1451" s="188"/>
      <c r="Y1451" s="188"/>
      <c r="Z1451" s="188"/>
      <c r="AA1451" s="187"/>
      <c r="AB1451" s="189"/>
      <c r="AC1451" s="187"/>
      <c r="AD1451" s="25"/>
      <c r="AE1451" s="25"/>
    </row>
    <row r="1452">
      <c r="A1452" s="187"/>
      <c r="B1452" s="187"/>
      <c r="C1452" s="187"/>
      <c r="D1452" s="187"/>
      <c r="E1452" s="187"/>
      <c r="F1452" s="187"/>
      <c r="G1452" s="188"/>
      <c r="H1452" s="187"/>
      <c r="I1452" s="188"/>
      <c r="J1452" s="188"/>
      <c r="K1452" s="188"/>
      <c r="L1452" s="187"/>
      <c r="M1452" s="188"/>
      <c r="N1452" s="188"/>
      <c r="O1452" s="188"/>
      <c r="P1452" s="189"/>
      <c r="Q1452" s="187"/>
      <c r="R1452" s="188"/>
      <c r="S1452" s="188"/>
      <c r="T1452" s="188"/>
      <c r="U1452" s="188"/>
      <c r="V1452" s="188"/>
      <c r="W1452" s="188"/>
      <c r="X1452" s="188"/>
      <c r="Y1452" s="188"/>
      <c r="Z1452" s="188"/>
      <c r="AA1452" s="187"/>
      <c r="AB1452" s="189"/>
      <c r="AC1452" s="187"/>
      <c r="AD1452" s="25"/>
      <c r="AE1452" s="25"/>
    </row>
    <row r="1453">
      <c r="A1453" s="187"/>
      <c r="B1453" s="187"/>
      <c r="C1453" s="187"/>
      <c r="D1453" s="187"/>
      <c r="E1453" s="187"/>
      <c r="F1453" s="187"/>
      <c r="G1453" s="188"/>
      <c r="H1453" s="187"/>
      <c r="I1453" s="188"/>
      <c r="J1453" s="188"/>
      <c r="K1453" s="188"/>
      <c r="L1453" s="187"/>
      <c r="M1453" s="188"/>
      <c r="N1453" s="188"/>
      <c r="O1453" s="188"/>
      <c r="P1453" s="189"/>
      <c r="Q1453" s="187"/>
      <c r="R1453" s="188"/>
      <c r="S1453" s="188"/>
      <c r="T1453" s="188"/>
      <c r="U1453" s="188"/>
      <c r="V1453" s="188"/>
      <c r="W1453" s="188"/>
      <c r="X1453" s="188"/>
      <c r="Y1453" s="188"/>
      <c r="Z1453" s="188"/>
      <c r="AA1453" s="187"/>
      <c r="AB1453" s="189"/>
      <c r="AC1453" s="187"/>
      <c r="AD1453" s="25"/>
      <c r="AE1453" s="25"/>
    </row>
    <row r="1454">
      <c r="A1454" s="187"/>
      <c r="B1454" s="187"/>
      <c r="C1454" s="187"/>
      <c r="D1454" s="187"/>
      <c r="E1454" s="187"/>
      <c r="F1454" s="187"/>
      <c r="G1454" s="188"/>
      <c r="H1454" s="187"/>
      <c r="I1454" s="188"/>
      <c r="J1454" s="188"/>
      <c r="K1454" s="188"/>
      <c r="L1454" s="187"/>
      <c r="M1454" s="188"/>
      <c r="N1454" s="188"/>
      <c r="O1454" s="188"/>
      <c r="P1454" s="189"/>
      <c r="Q1454" s="187"/>
      <c r="R1454" s="188"/>
      <c r="S1454" s="188"/>
      <c r="T1454" s="188"/>
      <c r="U1454" s="188"/>
      <c r="V1454" s="188"/>
      <c r="W1454" s="188"/>
      <c r="X1454" s="188"/>
      <c r="Y1454" s="188"/>
      <c r="Z1454" s="188"/>
      <c r="AA1454" s="187"/>
      <c r="AB1454" s="189"/>
      <c r="AC1454" s="187"/>
      <c r="AD1454" s="25"/>
      <c r="AE1454" s="25"/>
    </row>
    <row r="1455">
      <c r="A1455" s="187"/>
      <c r="B1455" s="187"/>
      <c r="C1455" s="187"/>
      <c r="D1455" s="187"/>
      <c r="E1455" s="187"/>
      <c r="F1455" s="187"/>
      <c r="G1455" s="188"/>
      <c r="H1455" s="187"/>
      <c r="I1455" s="188"/>
      <c r="J1455" s="188"/>
      <c r="K1455" s="188"/>
      <c r="L1455" s="187"/>
      <c r="M1455" s="188"/>
      <c r="N1455" s="188"/>
      <c r="O1455" s="188"/>
      <c r="P1455" s="189"/>
      <c r="Q1455" s="187"/>
      <c r="R1455" s="188"/>
      <c r="S1455" s="188"/>
      <c r="T1455" s="188"/>
      <c r="U1455" s="188"/>
      <c r="V1455" s="188"/>
      <c r="W1455" s="188"/>
      <c r="X1455" s="188"/>
      <c r="Y1455" s="188"/>
      <c r="Z1455" s="188"/>
      <c r="AA1455" s="187"/>
      <c r="AB1455" s="189"/>
      <c r="AC1455" s="187"/>
      <c r="AD1455" s="25"/>
      <c r="AE1455" s="25"/>
    </row>
    <row r="1456">
      <c r="A1456" s="187"/>
      <c r="B1456" s="187"/>
      <c r="C1456" s="187"/>
      <c r="D1456" s="187"/>
      <c r="E1456" s="187"/>
      <c r="F1456" s="187"/>
      <c r="G1456" s="188"/>
      <c r="H1456" s="187"/>
      <c r="I1456" s="188"/>
      <c r="J1456" s="188"/>
      <c r="K1456" s="188"/>
      <c r="L1456" s="187"/>
      <c r="M1456" s="188"/>
      <c r="N1456" s="188"/>
      <c r="O1456" s="188"/>
      <c r="P1456" s="189"/>
      <c r="Q1456" s="187"/>
      <c r="R1456" s="188"/>
      <c r="S1456" s="188"/>
      <c r="T1456" s="188"/>
      <c r="U1456" s="188"/>
      <c r="V1456" s="188"/>
      <c r="W1456" s="188"/>
      <c r="X1456" s="188"/>
      <c r="Y1456" s="188"/>
      <c r="Z1456" s="188"/>
      <c r="AA1456" s="187"/>
      <c r="AB1456" s="189"/>
      <c r="AC1456" s="187"/>
      <c r="AD1456" s="25"/>
      <c r="AE1456" s="25"/>
    </row>
    <row r="1457">
      <c r="A1457" s="187"/>
      <c r="B1457" s="187"/>
      <c r="C1457" s="187"/>
      <c r="D1457" s="187"/>
      <c r="E1457" s="187"/>
      <c r="F1457" s="187"/>
      <c r="G1457" s="188"/>
      <c r="H1457" s="187"/>
      <c r="I1457" s="188"/>
      <c r="J1457" s="188"/>
      <c r="K1457" s="188"/>
      <c r="L1457" s="187"/>
      <c r="M1457" s="188"/>
      <c r="N1457" s="188"/>
      <c r="O1457" s="188"/>
      <c r="P1457" s="189"/>
      <c r="Q1457" s="187"/>
      <c r="R1457" s="188"/>
      <c r="S1457" s="188"/>
      <c r="T1457" s="188"/>
      <c r="U1457" s="188"/>
      <c r="V1457" s="188"/>
      <c r="W1457" s="188"/>
      <c r="X1457" s="188"/>
      <c r="Y1457" s="188"/>
      <c r="Z1457" s="188"/>
      <c r="AA1457" s="187"/>
      <c r="AB1457" s="189"/>
      <c r="AC1457" s="187"/>
      <c r="AD1457" s="25"/>
      <c r="AE1457" s="25"/>
    </row>
    <row r="1458">
      <c r="A1458" s="187"/>
      <c r="B1458" s="187"/>
      <c r="C1458" s="187"/>
      <c r="D1458" s="187"/>
      <c r="E1458" s="187"/>
      <c r="F1458" s="187"/>
      <c r="G1458" s="188"/>
      <c r="H1458" s="187"/>
      <c r="I1458" s="188"/>
      <c r="J1458" s="188"/>
      <c r="K1458" s="188"/>
      <c r="L1458" s="187"/>
      <c r="M1458" s="188"/>
      <c r="N1458" s="188"/>
      <c r="O1458" s="188"/>
      <c r="P1458" s="189"/>
      <c r="Q1458" s="187"/>
      <c r="R1458" s="188"/>
      <c r="S1458" s="188"/>
      <c r="T1458" s="188"/>
      <c r="U1458" s="188"/>
      <c r="V1458" s="188"/>
      <c r="W1458" s="188"/>
      <c r="X1458" s="188"/>
      <c r="Y1458" s="188"/>
      <c r="Z1458" s="188"/>
      <c r="AA1458" s="187"/>
      <c r="AB1458" s="189"/>
      <c r="AC1458" s="187"/>
      <c r="AD1458" s="25"/>
      <c r="AE1458" s="25"/>
    </row>
    <row r="1459">
      <c r="A1459" s="187"/>
      <c r="B1459" s="187"/>
      <c r="C1459" s="187"/>
      <c r="D1459" s="187"/>
      <c r="E1459" s="187"/>
      <c r="F1459" s="187"/>
      <c r="G1459" s="188"/>
      <c r="H1459" s="187"/>
      <c r="I1459" s="188"/>
      <c r="J1459" s="188"/>
      <c r="K1459" s="188"/>
      <c r="L1459" s="187"/>
      <c r="M1459" s="188"/>
      <c r="N1459" s="188"/>
      <c r="O1459" s="188"/>
      <c r="P1459" s="189"/>
      <c r="Q1459" s="187"/>
      <c r="R1459" s="188"/>
      <c r="S1459" s="188"/>
      <c r="T1459" s="188"/>
      <c r="U1459" s="188"/>
      <c r="V1459" s="188"/>
      <c r="W1459" s="188"/>
      <c r="X1459" s="188"/>
      <c r="Y1459" s="188"/>
      <c r="Z1459" s="188"/>
      <c r="AA1459" s="187"/>
      <c r="AB1459" s="189"/>
      <c r="AC1459" s="187"/>
      <c r="AD1459" s="25"/>
      <c r="AE1459" s="25"/>
    </row>
    <row r="1460">
      <c r="A1460" s="187"/>
      <c r="B1460" s="187"/>
      <c r="C1460" s="187"/>
      <c r="D1460" s="187"/>
      <c r="E1460" s="187"/>
      <c r="F1460" s="187"/>
      <c r="G1460" s="188"/>
      <c r="H1460" s="187"/>
      <c r="I1460" s="188"/>
      <c r="J1460" s="188"/>
      <c r="K1460" s="188"/>
      <c r="L1460" s="187"/>
      <c r="M1460" s="188"/>
      <c r="N1460" s="188"/>
      <c r="O1460" s="188"/>
      <c r="P1460" s="189"/>
      <c r="Q1460" s="187"/>
      <c r="R1460" s="188"/>
      <c r="S1460" s="188"/>
      <c r="T1460" s="188"/>
      <c r="U1460" s="188"/>
      <c r="V1460" s="188"/>
      <c r="W1460" s="188"/>
      <c r="X1460" s="188"/>
      <c r="Y1460" s="188"/>
      <c r="Z1460" s="188"/>
      <c r="AA1460" s="187"/>
      <c r="AB1460" s="189"/>
      <c r="AC1460" s="187"/>
      <c r="AD1460" s="25"/>
      <c r="AE1460" s="25"/>
    </row>
    <row r="1461">
      <c r="A1461" s="187"/>
      <c r="B1461" s="187"/>
      <c r="C1461" s="187"/>
      <c r="D1461" s="187"/>
      <c r="E1461" s="187"/>
      <c r="F1461" s="187"/>
      <c r="G1461" s="188"/>
      <c r="H1461" s="187"/>
      <c r="I1461" s="188"/>
      <c r="J1461" s="188"/>
      <c r="K1461" s="188"/>
      <c r="L1461" s="187"/>
      <c r="M1461" s="188"/>
      <c r="N1461" s="188"/>
      <c r="O1461" s="188"/>
      <c r="P1461" s="189"/>
      <c r="Q1461" s="187"/>
      <c r="R1461" s="188"/>
      <c r="S1461" s="188"/>
      <c r="T1461" s="188"/>
      <c r="U1461" s="188"/>
      <c r="V1461" s="188"/>
      <c r="W1461" s="188"/>
      <c r="X1461" s="188"/>
      <c r="Y1461" s="188"/>
      <c r="Z1461" s="188"/>
      <c r="AA1461" s="187"/>
      <c r="AB1461" s="189"/>
      <c r="AC1461" s="187"/>
      <c r="AD1461" s="25"/>
      <c r="AE1461" s="25"/>
    </row>
    <row r="1462">
      <c r="A1462" s="187"/>
      <c r="B1462" s="187"/>
      <c r="C1462" s="187"/>
      <c r="D1462" s="187"/>
      <c r="E1462" s="187"/>
      <c r="F1462" s="187"/>
      <c r="G1462" s="188"/>
      <c r="H1462" s="187"/>
      <c r="I1462" s="188"/>
      <c r="J1462" s="188"/>
      <c r="K1462" s="188"/>
      <c r="L1462" s="187"/>
      <c r="M1462" s="188"/>
      <c r="N1462" s="188"/>
      <c r="O1462" s="188"/>
      <c r="P1462" s="189"/>
      <c r="Q1462" s="187"/>
      <c r="R1462" s="188"/>
      <c r="S1462" s="188"/>
      <c r="T1462" s="188"/>
      <c r="U1462" s="188"/>
      <c r="V1462" s="188"/>
      <c r="W1462" s="188"/>
      <c r="X1462" s="188"/>
      <c r="Y1462" s="188"/>
      <c r="Z1462" s="188"/>
      <c r="AA1462" s="187"/>
      <c r="AB1462" s="189"/>
      <c r="AC1462" s="187"/>
      <c r="AD1462" s="25"/>
      <c r="AE1462" s="25"/>
    </row>
    <row r="1463">
      <c r="A1463" s="187"/>
      <c r="B1463" s="187"/>
      <c r="C1463" s="187"/>
      <c r="D1463" s="187"/>
      <c r="E1463" s="187"/>
      <c r="F1463" s="187"/>
      <c r="G1463" s="188"/>
      <c r="H1463" s="187"/>
      <c r="I1463" s="188"/>
      <c r="J1463" s="188"/>
      <c r="K1463" s="188"/>
      <c r="L1463" s="187"/>
      <c r="M1463" s="188"/>
      <c r="N1463" s="188"/>
      <c r="O1463" s="188"/>
      <c r="P1463" s="189"/>
      <c r="Q1463" s="187"/>
      <c r="R1463" s="188"/>
      <c r="S1463" s="188"/>
      <c r="T1463" s="188"/>
      <c r="U1463" s="188"/>
      <c r="V1463" s="188"/>
      <c r="W1463" s="188"/>
      <c r="X1463" s="188"/>
      <c r="Y1463" s="188"/>
      <c r="Z1463" s="188"/>
      <c r="AA1463" s="187"/>
      <c r="AB1463" s="189"/>
      <c r="AC1463" s="187"/>
      <c r="AD1463" s="25"/>
      <c r="AE1463" s="25"/>
    </row>
    <row r="1464">
      <c r="A1464" s="187"/>
      <c r="B1464" s="187"/>
      <c r="C1464" s="187"/>
      <c r="D1464" s="187"/>
      <c r="E1464" s="187"/>
      <c r="F1464" s="187"/>
      <c r="G1464" s="188"/>
      <c r="H1464" s="187"/>
      <c r="I1464" s="188"/>
      <c r="J1464" s="188"/>
      <c r="K1464" s="188"/>
      <c r="L1464" s="187"/>
      <c r="M1464" s="188"/>
      <c r="N1464" s="188"/>
      <c r="O1464" s="188"/>
      <c r="P1464" s="189"/>
      <c r="Q1464" s="187"/>
      <c r="R1464" s="188"/>
      <c r="S1464" s="188"/>
      <c r="T1464" s="188"/>
      <c r="U1464" s="188"/>
      <c r="V1464" s="188"/>
      <c r="W1464" s="188"/>
      <c r="X1464" s="188"/>
      <c r="Y1464" s="188"/>
      <c r="Z1464" s="188"/>
      <c r="AA1464" s="187"/>
      <c r="AB1464" s="189"/>
      <c r="AC1464" s="187"/>
      <c r="AD1464" s="25"/>
      <c r="AE1464" s="25"/>
    </row>
    <row r="1465">
      <c r="A1465" s="187"/>
      <c r="B1465" s="187"/>
      <c r="C1465" s="187"/>
      <c r="D1465" s="187"/>
      <c r="E1465" s="187"/>
      <c r="F1465" s="187"/>
      <c r="G1465" s="188"/>
      <c r="H1465" s="187"/>
      <c r="I1465" s="188"/>
      <c r="J1465" s="188"/>
      <c r="K1465" s="188"/>
      <c r="L1465" s="187"/>
      <c r="M1465" s="188"/>
      <c r="N1465" s="188"/>
      <c r="O1465" s="188"/>
      <c r="P1465" s="189"/>
      <c r="Q1465" s="187"/>
      <c r="R1465" s="188"/>
      <c r="S1465" s="188"/>
      <c r="T1465" s="188"/>
      <c r="U1465" s="188"/>
      <c r="V1465" s="188"/>
      <c r="W1465" s="188"/>
      <c r="X1465" s="188"/>
      <c r="Y1465" s="188"/>
      <c r="Z1465" s="188"/>
      <c r="AA1465" s="187"/>
      <c r="AB1465" s="189"/>
      <c r="AC1465" s="187"/>
      <c r="AD1465" s="25"/>
      <c r="AE1465" s="25"/>
    </row>
    <row r="1466">
      <c r="A1466" s="187"/>
      <c r="B1466" s="187"/>
      <c r="C1466" s="187"/>
      <c r="D1466" s="187"/>
      <c r="E1466" s="187"/>
      <c r="F1466" s="187"/>
      <c r="G1466" s="188"/>
      <c r="H1466" s="187"/>
      <c r="I1466" s="188"/>
      <c r="J1466" s="188"/>
      <c r="K1466" s="188"/>
      <c r="L1466" s="187"/>
      <c r="M1466" s="188"/>
      <c r="N1466" s="188"/>
      <c r="O1466" s="188"/>
      <c r="P1466" s="189"/>
      <c r="Q1466" s="187"/>
      <c r="R1466" s="188"/>
      <c r="S1466" s="188"/>
      <c r="T1466" s="188"/>
      <c r="U1466" s="188"/>
      <c r="V1466" s="188"/>
      <c r="W1466" s="188"/>
      <c r="X1466" s="188"/>
      <c r="Y1466" s="188"/>
      <c r="Z1466" s="188"/>
      <c r="AA1466" s="187"/>
      <c r="AB1466" s="189"/>
      <c r="AC1466" s="187"/>
      <c r="AD1466" s="25"/>
      <c r="AE1466" s="25"/>
    </row>
    <row r="1467">
      <c r="A1467" s="187"/>
      <c r="B1467" s="187"/>
      <c r="C1467" s="187"/>
      <c r="D1467" s="187"/>
      <c r="E1467" s="187"/>
      <c r="F1467" s="187"/>
      <c r="G1467" s="188"/>
      <c r="H1467" s="187"/>
      <c r="I1467" s="188"/>
      <c r="J1467" s="188"/>
      <c r="K1467" s="188"/>
      <c r="L1467" s="187"/>
      <c r="M1467" s="188"/>
      <c r="N1467" s="188"/>
      <c r="O1467" s="188"/>
      <c r="P1467" s="189"/>
      <c r="Q1467" s="187"/>
      <c r="R1467" s="188"/>
      <c r="S1467" s="188"/>
      <c r="T1467" s="188"/>
      <c r="U1467" s="188"/>
      <c r="V1467" s="188"/>
      <c r="W1467" s="188"/>
      <c r="X1467" s="188"/>
      <c r="Y1467" s="188"/>
      <c r="Z1467" s="188"/>
      <c r="AA1467" s="187"/>
      <c r="AB1467" s="189"/>
      <c r="AC1467" s="187"/>
      <c r="AD1467" s="25"/>
      <c r="AE1467" s="25"/>
    </row>
    <row r="1468">
      <c r="A1468" s="187"/>
      <c r="B1468" s="187"/>
      <c r="C1468" s="187"/>
      <c r="D1468" s="187"/>
      <c r="E1468" s="187"/>
      <c r="F1468" s="187"/>
      <c r="G1468" s="188"/>
      <c r="H1468" s="187"/>
      <c r="I1468" s="188"/>
      <c r="J1468" s="188"/>
      <c r="K1468" s="188"/>
      <c r="L1468" s="187"/>
      <c r="M1468" s="188"/>
      <c r="N1468" s="188"/>
      <c r="O1468" s="188"/>
      <c r="P1468" s="189"/>
      <c r="Q1468" s="187"/>
      <c r="R1468" s="188"/>
      <c r="S1468" s="188"/>
      <c r="T1468" s="188"/>
      <c r="U1468" s="188"/>
      <c r="V1468" s="188"/>
      <c r="W1468" s="188"/>
      <c r="X1468" s="188"/>
      <c r="Y1468" s="188"/>
      <c r="Z1468" s="188"/>
      <c r="AA1468" s="187"/>
      <c r="AB1468" s="189"/>
      <c r="AC1468" s="187"/>
      <c r="AD1468" s="25"/>
      <c r="AE1468" s="25"/>
    </row>
    <row r="1469">
      <c r="A1469" s="187"/>
      <c r="B1469" s="187"/>
      <c r="C1469" s="187"/>
      <c r="D1469" s="187"/>
      <c r="E1469" s="187"/>
      <c r="F1469" s="187"/>
      <c r="G1469" s="188"/>
      <c r="H1469" s="187"/>
      <c r="I1469" s="188"/>
      <c r="J1469" s="188"/>
      <c r="K1469" s="188"/>
      <c r="L1469" s="187"/>
      <c r="M1469" s="188"/>
      <c r="N1469" s="188"/>
      <c r="O1469" s="188"/>
      <c r="P1469" s="189"/>
      <c r="Q1469" s="187"/>
      <c r="R1469" s="188"/>
      <c r="S1469" s="188"/>
      <c r="T1469" s="188"/>
      <c r="U1469" s="188"/>
      <c r="V1469" s="188"/>
      <c r="W1469" s="188"/>
      <c r="X1469" s="188"/>
      <c r="Y1469" s="188"/>
      <c r="Z1469" s="188"/>
      <c r="AA1469" s="187"/>
      <c r="AB1469" s="189"/>
      <c r="AC1469" s="187"/>
      <c r="AD1469" s="25"/>
      <c r="AE1469" s="25"/>
    </row>
    <row r="1470">
      <c r="A1470" s="187"/>
      <c r="B1470" s="187"/>
      <c r="C1470" s="187"/>
      <c r="D1470" s="187"/>
      <c r="E1470" s="187"/>
      <c r="F1470" s="187"/>
      <c r="G1470" s="188"/>
      <c r="H1470" s="187"/>
      <c r="I1470" s="188"/>
      <c r="J1470" s="188"/>
      <c r="K1470" s="188"/>
      <c r="L1470" s="187"/>
      <c r="M1470" s="188"/>
      <c r="N1470" s="188"/>
      <c r="O1470" s="188"/>
      <c r="P1470" s="189"/>
      <c r="Q1470" s="187"/>
      <c r="R1470" s="188"/>
      <c r="S1470" s="188"/>
      <c r="T1470" s="188"/>
      <c r="U1470" s="188"/>
      <c r="V1470" s="188"/>
      <c r="W1470" s="188"/>
      <c r="X1470" s="188"/>
      <c r="Y1470" s="188"/>
      <c r="Z1470" s="188"/>
      <c r="AA1470" s="187"/>
      <c r="AB1470" s="189"/>
      <c r="AC1470" s="187"/>
      <c r="AD1470" s="25"/>
      <c r="AE1470" s="25"/>
    </row>
    <row r="1471">
      <c r="A1471" s="187"/>
      <c r="B1471" s="187"/>
      <c r="C1471" s="187"/>
      <c r="D1471" s="187"/>
      <c r="E1471" s="187"/>
      <c r="F1471" s="187"/>
      <c r="G1471" s="188"/>
      <c r="H1471" s="187"/>
      <c r="I1471" s="188"/>
      <c r="J1471" s="188"/>
      <c r="K1471" s="188"/>
      <c r="L1471" s="187"/>
      <c r="M1471" s="188"/>
      <c r="N1471" s="188"/>
      <c r="O1471" s="188"/>
      <c r="P1471" s="189"/>
      <c r="Q1471" s="187"/>
      <c r="R1471" s="188"/>
      <c r="S1471" s="188"/>
      <c r="T1471" s="188"/>
      <c r="U1471" s="188"/>
      <c r="V1471" s="188"/>
      <c r="W1471" s="188"/>
      <c r="X1471" s="188"/>
      <c r="Y1471" s="188"/>
      <c r="Z1471" s="188"/>
      <c r="AA1471" s="187"/>
      <c r="AB1471" s="189"/>
      <c r="AC1471" s="187"/>
      <c r="AD1471" s="25"/>
      <c r="AE1471" s="25"/>
    </row>
    <row r="1472">
      <c r="A1472" s="187"/>
      <c r="B1472" s="187"/>
      <c r="C1472" s="187"/>
      <c r="D1472" s="187"/>
      <c r="E1472" s="187"/>
      <c r="F1472" s="187"/>
      <c r="G1472" s="188"/>
      <c r="H1472" s="187"/>
      <c r="I1472" s="188"/>
      <c r="J1472" s="188"/>
      <c r="K1472" s="188"/>
      <c r="L1472" s="187"/>
      <c r="M1472" s="188"/>
      <c r="N1472" s="188"/>
      <c r="O1472" s="188"/>
      <c r="P1472" s="189"/>
      <c r="Q1472" s="187"/>
      <c r="R1472" s="188"/>
      <c r="S1472" s="188"/>
      <c r="T1472" s="188"/>
      <c r="U1472" s="188"/>
      <c r="V1472" s="188"/>
      <c r="W1472" s="188"/>
      <c r="X1472" s="188"/>
      <c r="Y1472" s="188"/>
      <c r="Z1472" s="188"/>
      <c r="AA1472" s="187"/>
      <c r="AB1472" s="189"/>
      <c r="AC1472" s="187"/>
      <c r="AD1472" s="25"/>
      <c r="AE1472" s="25"/>
    </row>
    <row r="1473">
      <c r="A1473" s="187"/>
      <c r="B1473" s="187"/>
      <c r="C1473" s="187"/>
      <c r="D1473" s="187"/>
      <c r="E1473" s="187"/>
      <c r="F1473" s="187"/>
      <c r="G1473" s="188"/>
      <c r="H1473" s="187"/>
      <c r="I1473" s="187"/>
      <c r="J1473" s="188"/>
      <c r="K1473" s="187"/>
      <c r="L1473" s="188"/>
      <c r="M1473" s="188"/>
      <c r="N1473" s="188"/>
      <c r="O1473" s="188"/>
      <c r="P1473" s="189"/>
      <c r="Q1473" s="187"/>
      <c r="R1473" s="188"/>
      <c r="S1473" s="188"/>
      <c r="T1473" s="188"/>
      <c r="U1473" s="188"/>
      <c r="V1473" s="188"/>
      <c r="W1473" s="188"/>
      <c r="X1473" s="188"/>
      <c r="Y1473" s="188"/>
      <c r="Z1473" s="188"/>
      <c r="AA1473" s="187"/>
      <c r="AB1473" s="189"/>
      <c r="AC1473" s="187"/>
      <c r="AD1473" s="25"/>
      <c r="AE1473" s="25"/>
    </row>
    <row r="1474">
      <c r="A1474" s="187"/>
      <c r="B1474" s="187"/>
      <c r="C1474" s="187"/>
      <c r="D1474" s="187"/>
      <c r="E1474" s="187"/>
      <c r="F1474" s="187"/>
      <c r="G1474" s="188"/>
      <c r="H1474" s="187"/>
      <c r="I1474" s="188"/>
      <c r="J1474" s="188"/>
      <c r="K1474" s="188"/>
      <c r="L1474" s="187"/>
      <c r="M1474" s="188"/>
      <c r="N1474" s="188"/>
      <c r="O1474" s="188"/>
      <c r="P1474" s="189"/>
      <c r="Q1474" s="187"/>
      <c r="R1474" s="188"/>
      <c r="S1474" s="188"/>
      <c r="T1474" s="188"/>
      <c r="U1474" s="188"/>
      <c r="V1474" s="188"/>
      <c r="W1474" s="188"/>
      <c r="X1474" s="188"/>
      <c r="Y1474" s="188"/>
      <c r="Z1474" s="188"/>
      <c r="AA1474" s="187"/>
      <c r="AB1474" s="189"/>
      <c r="AC1474" s="187"/>
      <c r="AD1474" s="25"/>
      <c r="AE1474" s="25"/>
    </row>
    <row r="1475">
      <c r="A1475" s="187"/>
      <c r="B1475" s="187"/>
      <c r="C1475" s="187"/>
      <c r="D1475" s="187"/>
      <c r="E1475" s="187"/>
      <c r="F1475" s="187"/>
      <c r="G1475" s="188"/>
      <c r="H1475" s="187"/>
      <c r="I1475" s="188"/>
      <c r="J1475" s="188"/>
      <c r="K1475" s="188"/>
      <c r="L1475" s="187"/>
      <c r="M1475" s="188"/>
      <c r="N1475" s="188"/>
      <c r="O1475" s="188"/>
      <c r="P1475" s="189"/>
      <c r="Q1475" s="187"/>
      <c r="R1475" s="188"/>
      <c r="S1475" s="188"/>
      <c r="T1475" s="188"/>
      <c r="U1475" s="188"/>
      <c r="V1475" s="188"/>
      <c r="W1475" s="188"/>
      <c r="X1475" s="188"/>
      <c r="Y1475" s="188"/>
      <c r="Z1475" s="188"/>
      <c r="AA1475" s="187"/>
      <c r="AB1475" s="189"/>
      <c r="AC1475" s="187"/>
      <c r="AD1475" s="25"/>
      <c r="AE1475" s="25"/>
    </row>
    <row r="1476">
      <c r="A1476" s="187"/>
      <c r="B1476" s="187"/>
      <c r="C1476" s="187"/>
      <c r="D1476" s="187"/>
      <c r="E1476" s="187"/>
      <c r="F1476" s="187"/>
      <c r="G1476" s="188"/>
      <c r="H1476" s="187"/>
      <c r="I1476" s="188"/>
      <c r="J1476" s="188"/>
      <c r="K1476" s="188"/>
      <c r="L1476" s="187"/>
      <c r="M1476" s="188"/>
      <c r="N1476" s="188"/>
      <c r="O1476" s="188"/>
      <c r="P1476" s="189"/>
      <c r="Q1476" s="187"/>
      <c r="R1476" s="188"/>
      <c r="S1476" s="188"/>
      <c r="T1476" s="188"/>
      <c r="U1476" s="188"/>
      <c r="V1476" s="188"/>
      <c r="W1476" s="188"/>
      <c r="X1476" s="188"/>
      <c r="Y1476" s="188"/>
      <c r="Z1476" s="188"/>
      <c r="AA1476" s="187"/>
      <c r="AB1476" s="189"/>
      <c r="AC1476" s="187"/>
      <c r="AD1476" s="25"/>
      <c r="AE1476" s="25"/>
    </row>
    <row r="1477">
      <c r="A1477" s="187"/>
      <c r="B1477" s="187"/>
      <c r="C1477" s="187"/>
      <c r="D1477" s="187"/>
      <c r="E1477" s="187"/>
      <c r="F1477" s="187"/>
      <c r="G1477" s="188"/>
      <c r="H1477" s="188"/>
      <c r="I1477" s="188"/>
      <c r="J1477" s="188"/>
      <c r="K1477" s="188"/>
      <c r="L1477" s="188"/>
      <c r="M1477" s="188"/>
      <c r="N1477" s="188"/>
      <c r="O1477" s="188"/>
      <c r="P1477" s="189"/>
      <c r="Q1477" s="188"/>
      <c r="R1477" s="188"/>
      <c r="S1477" s="188"/>
      <c r="T1477" s="188"/>
      <c r="U1477" s="188"/>
      <c r="V1477" s="188"/>
      <c r="W1477" s="188"/>
      <c r="X1477" s="188"/>
      <c r="Y1477" s="188"/>
      <c r="Z1477" s="188"/>
      <c r="AA1477" s="187"/>
      <c r="AB1477" s="189"/>
      <c r="AC1477" s="187"/>
      <c r="AD1477" s="25"/>
      <c r="AE1477" s="25"/>
    </row>
    <row r="1478">
      <c r="A1478" s="187"/>
      <c r="B1478" s="187"/>
      <c r="C1478" s="187"/>
      <c r="D1478" s="187"/>
      <c r="E1478" s="187"/>
      <c r="F1478" s="187"/>
      <c r="G1478" s="188"/>
      <c r="H1478" s="187"/>
      <c r="I1478" s="187"/>
      <c r="J1478" s="188"/>
      <c r="K1478" s="187"/>
      <c r="L1478" s="188"/>
      <c r="M1478" s="188"/>
      <c r="N1478" s="188"/>
      <c r="O1478" s="188"/>
      <c r="P1478" s="189"/>
      <c r="Q1478" s="187"/>
      <c r="R1478" s="188"/>
      <c r="S1478" s="188"/>
      <c r="T1478" s="188"/>
      <c r="U1478" s="188"/>
      <c r="V1478" s="188"/>
      <c r="W1478" s="188"/>
      <c r="X1478" s="188"/>
      <c r="Y1478" s="188"/>
      <c r="Z1478" s="188"/>
      <c r="AA1478" s="187"/>
      <c r="AB1478" s="189"/>
      <c r="AC1478" s="187"/>
      <c r="AD1478" s="25"/>
      <c r="AE1478" s="25"/>
    </row>
    <row r="1479">
      <c r="A1479" s="187"/>
      <c r="B1479" s="187"/>
      <c r="C1479" s="187"/>
      <c r="D1479" s="187"/>
      <c r="E1479" s="187"/>
      <c r="F1479" s="187"/>
      <c r="G1479" s="188"/>
      <c r="H1479" s="187"/>
      <c r="I1479" s="187"/>
      <c r="J1479" s="188"/>
      <c r="K1479" s="187"/>
      <c r="L1479" s="188"/>
      <c r="M1479" s="188"/>
      <c r="N1479" s="188"/>
      <c r="O1479" s="188"/>
      <c r="P1479" s="189"/>
      <c r="Q1479" s="187"/>
      <c r="R1479" s="188"/>
      <c r="S1479" s="188"/>
      <c r="T1479" s="188"/>
      <c r="U1479" s="188"/>
      <c r="V1479" s="188"/>
      <c r="W1479" s="188"/>
      <c r="X1479" s="188"/>
      <c r="Y1479" s="188"/>
      <c r="Z1479" s="188"/>
      <c r="AA1479" s="187"/>
      <c r="AB1479" s="189"/>
      <c r="AC1479" s="187"/>
      <c r="AD1479" s="25"/>
      <c r="AE1479" s="25"/>
    </row>
    <row r="1480">
      <c r="A1480" s="187"/>
      <c r="B1480" s="187"/>
      <c r="C1480" s="187"/>
      <c r="D1480" s="187"/>
      <c r="E1480" s="187"/>
      <c r="F1480" s="187"/>
      <c r="G1480" s="188"/>
      <c r="H1480" s="187"/>
      <c r="I1480" s="188"/>
      <c r="J1480" s="188"/>
      <c r="K1480" s="188"/>
      <c r="L1480" s="187"/>
      <c r="M1480" s="188"/>
      <c r="N1480" s="188"/>
      <c r="O1480" s="188"/>
      <c r="P1480" s="189"/>
      <c r="Q1480" s="187"/>
      <c r="R1480" s="188"/>
      <c r="S1480" s="188"/>
      <c r="T1480" s="188"/>
      <c r="U1480" s="188"/>
      <c r="V1480" s="188"/>
      <c r="W1480" s="188"/>
      <c r="X1480" s="188"/>
      <c r="Y1480" s="188"/>
      <c r="Z1480" s="188"/>
      <c r="AA1480" s="187"/>
      <c r="AB1480" s="189"/>
      <c r="AC1480" s="187"/>
      <c r="AD1480" s="25"/>
      <c r="AE1480" s="25"/>
    </row>
    <row r="1481">
      <c r="A1481" s="187"/>
      <c r="B1481" s="187"/>
      <c r="C1481" s="187"/>
      <c r="D1481" s="187"/>
      <c r="E1481" s="187"/>
      <c r="F1481" s="187"/>
      <c r="G1481" s="188"/>
      <c r="H1481" s="187"/>
      <c r="I1481" s="187"/>
      <c r="J1481" s="188"/>
      <c r="K1481" s="187"/>
      <c r="L1481" s="188"/>
      <c r="M1481" s="188"/>
      <c r="N1481" s="188"/>
      <c r="O1481" s="188"/>
      <c r="P1481" s="189"/>
      <c r="Q1481" s="187"/>
      <c r="R1481" s="188"/>
      <c r="S1481" s="188"/>
      <c r="T1481" s="188"/>
      <c r="U1481" s="188"/>
      <c r="V1481" s="188"/>
      <c r="W1481" s="188"/>
      <c r="X1481" s="188"/>
      <c r="Y1481" s="188"/>
      <c r="Z1481" s="188"/>
      <c r="AA1481" s="187"/>
      <c r="AB1481" s="189"/>
      <c r="AC1481" s="187"/>
      <c r="AD1481" s="25"/>
      <c r="AE1481" s="25"/>
    </row>
    <row r="1482">
      <c r="A1482" s="187"/>
      <c r="B1482" s="187"/>
      <c r="C1482" s="187"/>
      <c r="D1482" s="187"/>
      <c r="E1482" s="187"/>
      <c r="F1482" s="187"/>
      <c r="G1482" s="188"/>
      <c r="H1482" s="187"/>
      <c r="I1482" s="187"/>
      <c r="J1482" s="188"/>
      <c r="K1482" s="187"/>
      <c r="L1482" s="188"/>
      <c r="M1482" s="188"/>
      <c r="N1482" s="188"/>
      <c r="O1482" s="188"/>
      <c r="P1482" s="189"/>
      <c r="Q1482" s="187"/>
      <c r="R1482" s="188"/>
      <c r="S1482" s="188"/>
      <c r="T1482" s="188"/>
      <c r="U1482" s="188"/>
      <c r="V1482" s="188"/>
      <c r="W1482" s="188"/>
      <c r="X1482" s="188"/>
      <c r="Y1482" s="188"/>
      <c r="Z1482" s="188"/>
      <c r="AA1482" s="187"/>
      <c r="AB1482" s="189"/>
      <c r="AC1482" s="187"/>
      <c r="AD1482" s="25"/>
      <c r="AE1482" s="25"/>
    </row>
    <row r="1483">
      <c r="A1483" s="187"/>
      <c r="B1483" s="187"/>
      <c r="C1483" s="187"/>
      <c r="D1483" s="187"/>
      <c r="E1483" s="187"/>
      <c r="F1483" s="187"/>
      <c r="G1483" s="188"/>
      <c r="H1483" s="187"/>
      <c r="I1483" s="187"/>
      <c r="J1483" s="188"/>
      <c r="K1483" s="188"/>
      <c r="L1483" s="188"/>
      <c r="M1483" s="188"/>
      <c r="N1483" s="188"/>
      <c r="O1483" s="188"/>
      <c r="P1483" s="189"/>
      <c r="Q1483" s="187"/>
      <c r="R1483" s="188"/>
      <c r="S1483" s="188"/>
      <c r="T1483" s="188"/>
      <c r="U1483" s="188"/>
      <c r="V1483" s="188"/>
      <c r="W1483" s="188"/>
      <c r="X1483" s="188"/>
      <c r="Y1483" s="188"/>
      <c r="Z1483" s="188"/>
      <c r="AA1483" s="187"/>
      <c r="AB1483" s="189"/>
      <c r="AC1483" s="187"/>
      <c r="AD1483" s="25"/>
      <c r="AE1483" s="25"/>
    </row>
    <row r="1484">
      <c r="A1484" s="187"/>
      <c r="B1484" s="187"/>
      <c r="C1484" s="187"/>
      <c r="D1484" s="187"/>
      <c r="E1484" s="187"/>
      <c r="F1484" s="187"/>
      <c r="G1484" s="188"/>
      <c r="H1484" s="188"/>
      <c r="I1484" s="188"/>
      <c r="J1484" s="188"/>
      <c r="K1484" s="188"/>
      <c r="L1484" s="188"/>
      <c r="M1484" s="188"/>
      <c r="N1484" s="188"/>
      <c r="O1484" s="188"/>
      <c r="P1484" s="189"/>
      <c r="Q1484" s="188"/>
      <c r="R1484" s="188"/>
      <c r="S1484" s="188"/>
      <c r="T1484" s="188"/>
      <c r="U1484" s="188"/>
      <c r="V1484" s="188"/>
      <c r="W1484" s="188"/>
      <c r="X1484" s="188"/>
      <c r="Y1484" s="188"/>
      <c r="Z1484" s="188"/>
      <c r="AA1484" s="187"/>
      <c r="AB1484" s="189"/>
      <c r="AC1484" s="187"/>
      <c r="AD1484" s="25"/>
      <c r="AE1484" s="25"/>
    </row>
    <row r="1485">
      <c r="A1485" s="187"/>
      <c r="B1485" s="187"/>
      <c r="C1485" s="187"/>
      <c r="D1485" s="187"/>
      <c r="E1485" s="187"/>
      <c r="F1485" s="187"/>
      <c r="G1485" s="188"/>
      <c r="H1485" s="188"/>
      <c r="I1485" s="188"/>
      <c r="J1485" s="188"/>
      <c r="K1485" s="188"/>
      <c r="L1485" s="188"/>
      <c r="M1485" s="188"/>
      <c r="N1485" s="188"/>
      <c r="O1485" s="188"/>
      <c r="P1485" s="189"/>
      <c r="Q1485" s="188"/>
      <c r="R1485" s="188"/>
      <c r="S1485" s="188"/>
      <c r="T1485" s="188"/>
      <c r="U1485" s="188"/>
      <c r="V1485" s="188"/>
      <c r="W1485" s="188"/>
      <c r="X1485" s="188"/>
      <c r="Y1485" s="188"/>
      <c r="Z1485" s="188"/>
      <c r="AA1485" s="187"/>
      <c r="AB1485" s="189"/>
      <c r="AC1485" s="187"/>
      <c r="AD1485" s="25"/>
      <c r="AE1485" s="25"/>
    </row>
    <row r="1486">
      <c r="A1486" s="187"/>
      <c r="B1486" s="187"/>
      <c r="C1486" s="187"/>
      <c r="D1486" s="187"/>
      <c r="E1486" s="187"/>
      <c r="F1486" s="187"/>
      <c r="G1486" s="188"/>
      <c r="H1486" s="188"/>
      <c r="I1486" s="188"/>
      <c r="J1486" s="188"/>
      <c r="K1486" s="188"/>
      <c r="L1486" s="188"/>
      <c r="M1486" s="188"/>
      <c r="N1486" s="188"/>
      <c r="O1486" s="188"/>
      <c r="P1486" s="189"/>
      <c r="Q1486" s="188"/>
      <c r="R1486" s="188"/>
      <c r="S1486" s="188"/>
      <c r="T1486" s="188"/>
      <c r="U1486" s="188"/>
      <c r="V1486" s="188"/>
      <c r="W1486" s="188"/>
      <c r="X1486" s="188"/>
      <c r="Y1486" s="187"/>
      <c r="Z1486" s="187"/>
      <c r="AA1486" s="187"/>
      <c r="AB1486" s="189"/>
      <c r="AC1486" s="187"/>
      <c r="AD1486" s="25"/>
      <c r="AE1486" s="25"/>
    </row>
    <row r="1487">
      <c r="A1487" s="187"/>
      <c r="B1487" s="187"/>
      <c r="C1487" s="187"/>
      <c r="D1487" s="187"/>
      <c r="E1487" s="187"/>
      <c r="F1487" s="187"/>
      <c r="G1487" s="188"/>
      <c r="H1487" s="187"/>
      <c r="I1487" s="187"/>
      <c r="J1487" s="188"/>
      <c r="K1487" s="188"/>
      <c r="L1487" s="188"/>
      <c r="M1487" s="188"/>
      <c r="N1487" s="188"/>
      <c r="O1487" s="188"/>
      <c r="P1487" s="189"/>
      <c r="Q1487" s="187"/>
      <c r="R1487" s="187"/>
      <c r="S1487" s="188"/>
      <c r="T1487" s="188"/>
      <c r="U1487" s="188"/>
      <c r="V1487" s="188"/>
      <c r="W1487" s="188"/>
      <c r="X1487" s="188"/>
      <c r="Y1487" s="188"/>
      <c r="Z1487" s="188"/>
      <c r="AA1487" s="187"/>
      <c r="AB1487" s="189"/>
      <c r="AC1487" s="187"/>
      <c r="AD1487" s="25"/>
      <c r="AE1487" s="25"/>
    </row>
    <row r="1488">
      <c r="A1488" s="187"/>
      <c r="B1488" s="187"/>
      <c r="C1488" s="187"/>
      <c r="D1488" s="187"/>
      <c r="E1488" s="187"/>
      <c r="F1488" s="187"/>
      <c r="G1488" s="188"/>
      <c r="H1488" s="187"/>
      <c r="I1488" s="187"/>
      <c r="J1488" s="188"/>
      <c r="K1488" s="188"/>
      <c r="L1488" s="188"/>
      <c r="M1488" s="188"/>
      <c r="N1488" s="188"/>
      <c r="O1488" s="188"/>
      <c r="P1488" s="189"/>
      <c r="Q1488" s="187"/>
      <c r="R1488" s="187"/>
      <c r="S1488" s="188"/>
      <c r="T1488" s="188"/>
      <c r="U1488" s="188"/>
      <c r="V1488" s="188"/>
      <c r="W1488" s="188"/>
      <c r="X1488" s="188"/>
      <c r="Y1488" s="188"/>
      <c r="Z1488" s="188"/>
      <c r="AA1488" s="187"/>
      <c r="AB1488" s="189"/>
      <c r="AC1488" s="187"/>
      <c r="AD1488" s="25"/>
      <c r="AE1488" s="25"/>
    </row>
    <row r="1489">
      <c r="A1489" s="187"/>
      <c r="B1489" s="187"/>
      <c r="C1489" s="187"/>
      <c r="D1489" s="187"/>
      <c r="E1489" s="187"/>
      <c r="F1489" s="187"/>
      <c r="G1489" s="188"/>
      <c r="H1489" s="187"/>
      <c r="I1489" s="187"/>
      <c r="J1489" s="188"/>
      <c r="K1489" s="188"/>
      <c r="L1489" s="188"/>
      <c r="M1489" s="188"/>
      <c r="N1489" s="188"/>
      <c r="O1489" s="188"/>
      <c r="P1489" s="189"/>
      <c r="Q1489" s="187"/>
      <c r="R1489" s="187"/>
      <c r="S1489" s="188"/>
      <c r="T1489" s="188"/>
      <c r="U1489" s="188"/>
      <c r="V1489" s="188"/>
      <c r="W1489" s="188"/>
      <c r="X1489" s="188"/>
      <c r="Y1489" s="188"/>
      <c r="Z1489" s="188"/>
      <c r="AA1489" s="187"/>
      <c r="AB1489" s="189"/>
      <c r="AC1489" s="187"/>
      <c r="AD1489" s="25"/>
      <c r="AE1489" s="25"/>
    </row>
    <row r="1490">
      <c r="A1490" s="187"/>
      <c r="B1490" s="187"/>
      <c r="C1490" s="187"/>
      <c r="D1490" s="187"/>
      <c r="E1490" s="187"/>
      <c r="F1490" s="187"/>
      <c r="G1490" s="188"/>
      <c r="H1490" s="187"/>
      <c r="I1490" s="187"/>
      <c r="J1490" s="188"/>
      <c r="K1490" s="188"/>
      <c r="L1490" s="188"/>
      <c r="M1490" s="188"/>
      <c r="N1490" s="188"/>
      <c r="O1490" s="188"/>
      <c r="P1490" s="189"/>
      <c r="Q1490" s="187"/>
      <c r="R1490" s="187"/>
      <c r="S1490" s="188"/>
      <c r="T1490" s="188"/>
      <c r="U1490" s="188"/>
      <c r="V1490" s="188"/>
      <c r="W1490" s="188"/>
      <c r="X1490" s="188"/>
      <c r="Y1490" s="188"/>
      <c r="Z1490" s="188"/>
      <c r="AA1490" s="187"/>
      <c r="AB1490" s="189"/>
      <c r="AC1490" s="187"/>
      <c r="AD1490" s="25"/>
      <c r="AE1490" s="25"/>
    </row>
    <row r="1491">
      <c r="A1491" s="187"/>
      <c r="B1491" s="187"/>
      <c r="C1491" s="187"/>
      <c r="D1491" s="187"/>
      <c r="E1491" s="187"/>
      <c r="F1491" s="187"/>
      <c r="G1491" s="188"/>
      <c r="H1491" s="187"/>
      <c r="I1491" s="187"/>
      <c r="J1491" s="188"/>
      <c r="K1491" s="188"/>
      <c r="L1491" s="188"/>
      <c r="M1491" s="188"/>
      <c r="N1491" s="188"/>
      <c r="O1491" s="188"/>
      <c r="P1491" s="189"/>
      <c r="Q1491" s="187"/>
      <c r="R1491" s="187"/>
      <c r="S1491" s="188"/>
      <c r="T1491" s="188"/>
      <c r="U1491" s="188"/>
      <c r="V1491" s="188"/>
      <c r="W1491" s="188"/>
      <c r="X1491" s="188"/>
      <c r="Y1491" s="188"/>
      <c r="Z1491" s="188"/>
      <c r="AA1491" s="187"/>
      <c r="AB1491" s="189"/>
      <c r="AC1491" s="187"/>
      <c r="AD1491" s="25"/>
      <c r="AE1491" s="25"/>
    </row>
    <row r="1492">
      <c r="A1492" s="187"/>
      <c r="B1492" s="187"/>
      <c r="C1492" s="187"/>
      <c r="D1492" s="187"/>
      <c r="E1492" s="187"/>
      <c r="F1492" s="187"/>
      <c r="G1492" s="188"/>
      <c r="H1492" s="188"/>
      <c r="I1492" s="188"/>
      <c r="J1492" s="188"/>
      <c r="K1492" s="188"/>
      <c r="L1492" s="188"/>
      <c r="M1492" s="188"/>
      <c r="N1492" s="188"/>
      <c r="O1492" s="188"/>
      <c r="P1492" s="189"/>
      <c r="Q1492" s="188"/>
      <c r="R1492" s="188"/>
      <c r="S1492" s="187"/>
      <c r="T1492" s="188"/>
      <c r="U1492" s="188"/>
      <c r="V1492" s="188"/>
      <c r="W1492" s="188"/>
      <c r="X1492" s="188"/>
      <c r="Y1492" s="188"/>
      <c r="Z1492" s="188"/>
      <c r="AA1492" s="187"/>
      <c r="AB1492" s="189"/>
      <c r="AC1492" s="187"/>
      <c r="AD1492" s="25"/>
      <c r="AE1492" s="25"/>
    </row>
    <row r="1493">
      <c r="A1493" s="187"/>
      <c r="B1493" s="187"/>
      <c r="C1493" s="187"/>
      <c r="D1493" s="187"/>
      <c r="E1493" s="187"/>
      <c r="F1493" s="187"/>
      <c r="G1493" s="188"/>
      <c r="H1493" s="187"/>
      <c r="I1493" s="187"/>
      <c r="J1493" s="188"/>
      <c r="K1493" s="188"/>
      <c r="L1493" s="188"/>
      <c r="M1493" s="188"/>
      <c r="N1493" s="188"/>
      <c r="O1493" s="188"/>
      <c r="P1493" s="189"/>
      <c r="Q1493" s="187"/>
      <c r="R1493" s="187"/>
      <c r="S1493" s="188"/>
      <c r="T1493" s="188"/>
      <c r="U1493" s="188"/>
      <c r="V1493" s="188"/>
      <c r="W1493" s="188"/>
      <c r="X1493" s="188"/>
      <c r="Y1493" s="188"/>
      <c r="Z1493" s="188"/>
      <c r="AA1493" s="187"/>
      <c r="AB1493" s="189"/>
      <c r="AC1493" s="187"/>
      <c r="AD1493" s="25"/>
      <c r="AE1493" s="25"/>
    </row>
    <row r="1494">
      <c r="A1494" s="187"/>
      <c r="B1494" s="187"/>
      <c r="C1494" s="187"/>
      <c r="D1494" s="187"/>
      <c r="E1494" s="187"/>
      <c r="F1494" s="187"/>
      <c r="G1494" s="188"/>
      <c r="H1494" s="187"/>
      <c r="I1494" s="187"/>
      <c r="J1494" s="188"/>
      <c r="K1494" s="188"/>
      <c r="L1494" s="188"/>
      <c r="M1494" s="188"/>
      <c r="N1494" s="188"/>
      <c r="O1494" s="188"/>
      <c r="P1494" s="189"/>
      <c r="Q1494" s="187"/>
      <c r="R1494" s="187"/>
      <c r="S1494" s="188"/>
      <c r="T1494" s="188"/>
      <c r="U1494" s="188"/>
      <c r="V1494" s="188"/>
      <c r="W1494" s="188"/>
      <c r="X1494" s="188"/>
      <c r="Y1494" s="188"/>
      <c r="Z1494" s="188"/>
      <c r="AA1494" s="187"/>
      <c r="AB1494" s="189"/>
      <c r="AC1494" s="187"/>
      <c r="AD1494" s="25"/>
      <c r="AE1494" s="25"/>
    </row>
    <row r="1495">
      <c r="A1495" s="187"/>
      <c r="B1495" s="187"/>
      <c r="C1495" s="187"/>
      <c r="D1495" s="187"/>
      <c r="E1495" s="187"/>
      <c r="F1495" s="187"/>
      <c r="G1495" s="188"/>
      <c r="H1495" s="187"/>
      <c r="I1495" s="187"/>
      <c r="J1495" s="188"/>
      <c r="K1495" s="188"/>
      <c r="L1495" s="188"/>
      <c r="M1495" s="188"/>
      <c r="N1495" s="188"/>
      <c r="O1495" s="188"/>
      <c r="P1495" s="189"/>
      <c r="Q1495" s="187"/>
      <c r="R1495" s="187"/>
      <c r="S1495" s="188"/>
      <c r="T1495" s="188"/>
      <c r="U1495" s="188"/>
      <c r="V1495" s="188"/>
      <c r="W1495" s="188"/>
      <c r="X1495" s="188"/>
      <c r="Y1495" s="188"/>
      <c r="Z1495" s="188"/>
      <c r="AA1495" s="187"/>
      <c r="AB1495" s="189"/>
      <c r="AC1495" s="187"/>
      <c r="AD1495" s="25"/>
      <c r="AE1495" s="25"/>
    </row>
    <row r="1496">
      <c r="A1496" s="187"/>
      <c r="B1496" s="187"/>
      <c r="C1496" s="187"/>
      <c r="D1496" s="187"/>
      <c r="E1496" s="187"/>
      <c r="F1496" s="187"/>
      <c r="G1496" s="188"/>
      <c r="H1496" s="188"/>
      <c r="I1496" s="188"/>
      <c r="J1496" s="188"/>
      <c r="K1496" s="188"/>
      <c r="L1496" s="188"/>
      <c r="M1496" s="188"/>
      <c r="N1496" s="188"/>
      <c r="O1496" s="188"/>
      <c r="P1496" s="189"/>
      <c r="Q1496" s="188"/>
      <c r="R1496" s="188"/>
      <c r="S1496" s="187"/>
      <c r="T1496" s="188"/>
      <c r="U1496" s="188"/>
      <c r="V1496" s="188"/>
      <c r="W1496" s="188"/>
      <c r="X1496" s="188"/>
      <c r="Y1496" s="188"/>
      <c r="Z1496" s="188"/>
      <c r="AA1496" s="187"/>
      <c r="AB1496" s="189"/>
      <c r="AC1496" s="187"/>
      <c r="AD1496" s="25"/>
      <c r="AE1496" s="25"/>
    </row>
    <row r="1497">
      <c r="A1497" s="187"/>
      <c r="B1497" s="187"/>
      <c r="C1497" s="187"/>
      <c r="D1497" s="187"/>
      <c r="E1497" s="187"/>
      <c r="F1497" s="187"/>
      <c r="G1497" s="188"/>
      <c r="H1497" s="187"/>
      <c r="I1497" s="187"/>
      <c r="J1497" s="188"/>
      <c r="K1497" s="188"/>
      <c r="L1497" s="188"/>
      <c r="M1497" s="188"/>
      <c r="N1497" s="188"/>
      <c r="O1497" s="188"/>
      <c r="P1497" s="189"/>
      <c r="Q1497" s="187"/>
      <c r="R1497" s="187"/>
      <c r="S1497" s="188"/>
      <c r="T1497" s="188"/>
      <c r="U1497" s="188"/>
      <c r="V1497" s="188"/>
      <c r="W1497" s="188"/>
      <c r="X1497" s="188"/>
      <c r="Y1497" s="188"/>
      <c r="Z1497" s="188"/>
      <c r="AA1497" s="187"/>
      <c r="AB1497" s="189"/>
      <c r="AC1497" s="187"/>
      <c r="AD1497" s="25"/>
      <c r="AE1497" s="25"/>
    </row>
    <row r="1498">
      <c r="A1498" s="187"/>
      <c r="B1498" s="187"/>
      <c r="C1498" s="187"/>
      <c r="D1498" s="187"/>
      <c r="E1498" s="187"/>
      <c r="F1498" s="187"/>
      <c r="G1498" s="188"/>
      <c r="H1498" s="187"/>
      <c r="I1498" s="187"/>
      <c r="J1498" s="188"/>
      <c r="K1498" s="188"/>
      <c r="L1498" s="188"/>
      <c r="M1498" s="188"/>
      <c r="N1498" s="188"/>
      <c r="O1498" s="188"/>
      <c r="P1498" s="189"/>
      <c r="Q1498" s="187"/>
      <c r="R1498" s="187"/>
      <c r="S1498" s="188"/>
      <c r="T1498" s="188"/>
      <c r="U1498" s="188"/>
      <c r="V1498" s="188"/>
      <c r="W1498" s="188"/>
      <c r="X1498" s="188"/>
      <c r="Y1498" s="188"/>
      <c r="Z1498" s="188"/>
      <c r="AA1498" s="187"/>
      <c r="AB1498" s="189"/>
      <c r="AC1498" s="187"/>
      <c r="AD1498" s="25"/>
      <c r="AE1498" s="25"/>
    </row>
    <row r="1499">
      <c r="A1499" s="187"/>
      <c r="B1499" s="187"/>
      <c r="C1499" s="187"/>
      <c r="D1499" s="187"/>
      <c r="E1499" s="187"/>
      <c r="F1499" s="187"/>
      <c r="G1499" s="188"/>
      <c r="H1499" s="187"/>
      <c r="I1499" s="187"/>
      <c r="J1499" s="188"/>
      <c r="K1499" s="188"/>
      <c r="L1499" s="188"/>
      <c r="M1499" s="188"/>
      <c r="N1499" s="188"/>
      <c r="O1499" s="188"/>
      <c r="P1499" s="189"/>
      <c r="Q1499" s="187"/>
      <c r="R1499" s="187"/>
      <c r="S1499" s="188"/>
      <c r="T1499" s="188"/>
      <c r="U1499" s="188"/>
      <c r="V1499" s="188"/>
      <c r="W1499" s="188"/>
      <c r="X1499" s="188"/>
      <c r="Y1499" s="188"/>
      <c r="Z1499" s="188"/>
      <c r="AA1499" s="187"/>
      <c r="AB1499" s="189"/>
      <c r="AC1499" s="187"/>
      <c r="AD1499" s="25"/>
      <c r="AE1499" s="25"/>
    </row>
    <row r="1500">
      <c r="A1500" s="187"/>
      <c r="B1500" s="187"/>
      <c r="C1500" s="187"/>
      <c r="D1500" s="187"/>
      <c r="E1500" s="187"/>
      <c r="F1500" s="187"/>
      <c r="G1500" s="188"/>
      <c r="H1500" s="187"/>
      <c r="I1500" s="187"/>
      <c r="J1500" s="188"/>
      <c r="K1500" s="188"/>
      <c r="L1500" s="188"/>
      <c r="M1500" s="188"/>
      <c r="N1500" s="188"/>
      <c r="O1500" s="188"/>
      <c r="P1500" s="189"/>
      <c r="Q1500" s="187"/>
      <c r="R1500" s="187"/>
      <c r="S1500" s="188"/>
      <c r="T1500" s="188"/>
      <c r="U1500" s="188"/>
      <c r="V1500" s="188"/>
      <c r="W1500" s="188"/>
      <c r="X1500" s="188"/>
      <c r="Y1500" s="188"/>
      <c r="Z1500" s="188"/>
      <c r="AA1500" s="187"/>
      <c r="AB1500" s="189"/>
      <c r="AC1500" s="187"/>
      <c r="AD1500" s="25"/>
      <c r="AE1500" s="25"/>
    </row>
    <row r="1501">
      <c r="A1501" s="187"/>
      <c r="B1501" s="187"/>
      <c r="C1501" s="187"/>
      <c r="D1501" s="187"/>
      <c r="E1501" s="187"/>
      <c r="F1501" s="187"/>
      <c r="G1501" s="188"/>
      <c r="H1501" s="187"/>
      <c r="I1501" s="187"/>
      <c r="J1501" s="188"/>
      <c r="K1501" s="188"/>
      <c r="L1501" s="188"/>
      <c r="M1501" s="188"/>
      <c r="N1501" s="188"/>
      <c r="O1501" s="188"/>
      <c r="P1501" s="189"/>
      <c r="Q1501" s="187"/>
      <c r="R1501" s="187"/>
      <c r="S1501" s="188"/>
      <c r="T1501" s="188"/>
      <c r="U1501" s="188"/>
      <c r="V1501" s="188"/>
      <c r="W1501" s="188"/>
      <c r="X1501" s="188"/>
      <c r="Y1501" s="188"/>
      <c r="Z1501" s="188"/>
      <c r="AA1501" s="187"/>
      <c r="AB1501" s="189"/>
      <c r="AC1501" s="187"/>
      <c r="AD1501" s="25"/>
      <c r="AE1501" s="25"/>
    </row>
    <row r="1502">
      <c r="A1502" s="187"/>
      <c r="B1502" s="187"/>
      <c r="C1502" s="187"/>
      <c r="D1502" s="187"/>
      <c r="E1502" s="187"/>
      <c r="F1502" s="187"/>
      <c r="G1502" s="188"/>
      <c r="H1502" s="188"/>
      <c r="I1502" s="188"/>
      <c r="J1502" s="188"/>
      <c r="K1502" s="188"/>
      <c r="L1502" s="188"/>
      <c r="M1502" s="188"/>
      <c r="N1502" s="188"/>
      <c r="O1502" s="188"/>
      <c r="P1502" s="189"/>
      <c r="Q1502" s="188"/>
      <c r="R1502" s="188"/>
      <c r="S1502" s="187"/>
      <c r="T1502" s="188"/>
      <c r="U1502" s="188"/>
      <c r="V1502" s="188"/>
      <c r="W1502" s="188"/>
      <c r="X1502" s="188"/>
      <c r="Y1502" s="188"/>
      <c r="Z1502" s="188"/>
      <c r="AA1502" s="187"/>
      <c r="AB1502" s="189"/>
      <c r="AC1502" s="187"/>
      <c r="AD1502" s="25"/>
      <c r="AE1502" s="25"/>
    </row>
    <row r="1503">
      <c r="A1503" s="187"/>
      <c r="B1503" s="187"/>
      <c r="C1503" s="187"/>
      <c r="D1503" s="187"/>
      <c r="E1503" s="187"/>
      <c r="F1503" s="187"/>
      <c r="G1503" s="188"/>
      <c r="H1503" s="187"/>
      <c r="I1503" s="187"/>
      <c r="J1503" s="188"/>
      <c r="K1503" s="188"/>
      <c r="L1503" s="188"/>
      <c r="M1503" s="188"/>
      <c r="N1503" s="188"/>
      <c r="O1503" s="188"/>
      <c r="P1503" s="189"/>
      <c r="Q1503" s="187"/>
      <c r="R1503" s="187"/>
      <c r="S1503" s="188"/>
      <c r="T1503" s="188"/>
      <c r="U1503" s="188"/>
      <c r="V1503" s="188"/>
      <c r="W1503" s="188"/>
      <c r="X1503" s="188"/>
      <c r="Y1503" s="188"/>
      <c r="Z1503" s="188"/>
      <c r="AA1503" s="188"/>
      <c r="AB1503" s="189"/>
      <c r="AC1503" s="187"/>
      <c r="AD1503" s="25"/>
      <c r="AE1503" s="25"/>
    </row>
    <row r="1504">
      <c r="A1504" s="187"/>
      <c r="B1504" s="187"/>
      <c r="C1504" s="187"/>
      <c r="D1504" s="187"/>
      <c r="E1504" s="187"/>
      <c r="F1504" s="187"/>
      <c r="G1504" s="188"/>
      <c r="H1504" s="188"/>
      <c r="I1504" s="188"/>
      <c r="J1504" s="188"/>
      <c r="K1504" s="188"/>
      <c r="L1504" s="188"/>
      <c r="M1504" s="188"/>
      <c r="N1504" s="188"/>
      <c r="O1504" s="188"/>
      <c r="P1504" s="189"/>
      <c r="Q1504" s="188"/>
      <c r="R1504" s="188"/>
      <c r="S1504" s="187"/>
      <c r="T1504" s="188"/>
      <c r="U1504" s="188"/>
      <c r="V1504" s="188"/>
      <c r="W1504" s="188"/>
      <c r="X1504" s="188"/>
      <c r="Y1504" s="188"/>
      <c r="Z1504" s="188"/>
      <c r="AA1504" s="187"/>
      <c r="AB1504" s="189"/>
      <c r="AC1504" s="187"/>
      <c r="AD1504" s="25"/>
      <c r="AE1504" s="25"/>
    </row>
    <row r="1505">
      <c r="A1505" s="187"/>
      <c r="B1505" s="187"/>
      <c r="C1505" s="187"/>
      <c r="D1505" s="187"/>
      <c r="E1505" s="187"/>
      <c r="F1505" s="187"/>
      <c r="G1505" s="188"/>
      <c r="H1505" s="188"/>
      <c r="I1505" s="188"/>
      <c r="J1505" s="188"/>
      <c r="K1505" s="188"/>
      <c r="L1505" s="188"/>
      <c r="M1505" s="188"/>
      <c r="N1505" s="188"/>
      <c r="O1505" s="188"/>
      <c r="P1505" s="189"/>
      <c r="Q1505" s="187"/>
      <c r="R1505" s="188"/>
      <c r="S1505" s="187"/>
      <c r="T1505" s="188"/>
      <c r="U1505" s="188"/>
      <c r="V1505" s="188"/>
      <c r="W1505" s="188"/>
      <c r="X1505" s="188"/>
      <c r="Y1505" s="187"/>
      <c r="Z1505" s="187"/>
      <c r="AA1505" s="188"/>
      <c r="AB1505" s="189"/>
      <c r="AC1505" s="187"/>
      <c r="AD1505" s="25"/>
      <c r="AE1505" s="25"/>
    </row>
    <row r="1506">
      <c r="A1506" s="187"/>
      <c r="B1506" s="187"/>
      <c r="C1506" s="187"/>
      <c r="D1506" s="187"/>
      <c r="E1506" s="187"/>
      <c r="F1506" s="187"/>
      <c r="G1506" s="188"/>
      <c r="H1506" s="187"/>
      <c r="I1506" s="187"/>
      <c r="J1506" s="188"/>
      <c r="K1506" s="187"/>
      <c r="L1506" s="188"/>
      <c r="M1506" s="188"/>
      <c r="N1506" s="188"/>
      <c r="O1506" s="188"/>
      <c r="P1506" s="189"/>
      <c r="Q1506" s="187"/>
      <c r="R1506" s="187"/>
      <c r="S1506" s="188"/>
      <c r="T1506" s="188"/>
      <c r="U1506" s="188"/>
      <c r="V1506" s="188"/>
      <c r="W1506" s="188"/>
      <c r="X1506" s="188"/>
      <c r="Y1506" s="188"/>
      <c r="Z1506" s="188"/>
      <c r="AA1506" s="187"/>
      <c r="AB1506" s="189"/>
      <c r="AC1506" s="187"/>
      <c r="AD1506" s="25"/>
      <c r="AE1506" s="25"/>
    </row>
    <row r="1507">
      <c r="A1507" s="187"/>
      <c r="B1507" s="187"/>
      <c r="C1507" s="187"/>
      <c r="D1507" s="187"/>
      <c r="E1507" s="187"/>
      <c r="F1507" s="187"/>
      <c r="G1507" s="188"/>
      <c r="H1507" s="188"/>
      <c r="I1507" s="188"/>
      <c r="J1507" s="188"/>
      <c r="K1507" s="188"/>
      <c r="L1507" s="188"/>
      <c r="M1507" s="188"/>
      <c r="N1507" s="188"/>
      <c r="O1507" s="188"/>
      <c r="P1507" s="189"/>
      <c r="Q1507" s="188"/>
      <c r="R1507" s="188"/>
      <c r="S1507" s="187"/>
      <c r="T1507" s="188"/>
      <c r="U1507" s="188"/>
      <c r="V1507" s="188"/>
      <c r="W1507" s="188"/>
      <c r="X1507" s="188"/>
      <c r="Y1507" s="188"/>
      <c r="Z1507" s="188"/>
      <c r="AA1507" s="187"/>
      <c r="AB1507" s="189"/>
      <c r="AC1507" s="187"/>
      <c r="AD1507" s="25"/>
      <c r="AE1507" s="25"/>
    </row>
    <row r="1508">
      <c r="A1508" s="187"/>
      <c r="B1508" s="187"/>
      <c r="C1508" s="187"/>
      <c r="D1508" s="187"/>
      <c r="E1508" s="187"/>
      <c r="F1508" s="187"/>
      <c r="G1508" s="188"/>
      <c r="H1508" s="187"/>
      <c r="I1508" s="187"/>
      <c r="J1508" s="188"/>
      <c r="K1508" s="187"/>
      <c r="L1508" s="188"/>
      <c r="M1508" s="188"/>
      <c r="N1508" s="188"/>
      <c r="O1508" s="188"/>
      <c r="P1508" s="189"/>
      <c r="Q1508" s="187"/>
      <c r="R1508" s="187"/>
      <c r="S1508" s="188"/>
      <c r="T1508" s="188"/>
      <c r="U1508" s="188"/>
      <c r="V1508" s="188"/>
      <c r="W1508" s="188"/>
      <c r="X1508" s="188"/>
      <c r="Y1508" s="188"/>
      <c r="Z1508" s="188"/>
      <c r="AA1508" s="187"/>
      <c r="AB1508" s="189"/>
      <c r="AC1508" s="187"/>
      <c r="AD1508" s="25"/>
      <c r="AE1508" s="25"/>
    </row>
    <row r="1509">
      <c r="A1509" s="187"/>
      <c r="B1509" s="187"/>
      <c r="C1509" s="187"/>
      <c r="D1509" s="187"/>
      <c r="E1509" s="187"/>
      <c r="F1509" s="187"/>
      <c r="G1509" s="188"/>
      <c r="H1509" s="188"/>
      <c r="I1509" s="188"/>
      <c r="J1509" s="188"/>
      <c r="K1509" s="188"/>
      <c r="L1509" s="188"/>
      <c r="M1509" s="188"/>
      <c r="N1509" s="188"/>
      <c r="O1509" s="188"/>
      <c r="P1509" s="189"/>
      <c r="Q1509" s="187"/>
      <c r="R1509" s="188"/>
      <c r="S1509" s="187"/>
      <c r="T1509" s="188"/>
      <c r="U1509" s="188"/>
      <c r="V1509" s="188"/>
      <c r="W1509" s="188"/>
      <c r="X1509" s="188"/>
      <c r="Y1509" s="188"/>
      <c r="Z1509" s="188"/>
      <c r="AA1509" s="187"/>
      <c r="AB1509" s="189"/>
      <c r="AC1509" s="187"/>
      <c r="AD1509" s="25"/>
      <c r="AE1509" s="25"/>
    </row>
    <row r="1510">
      <c r="A1510" s="187"/>
      <c r="B1510" s="187"/>
      <c r="C1510" s="187"/>
      <c r="D1510" s="187"/>
      <c r="E1510" s="187"/>
      <c r="F1510" s="187"/>
      <c r="G1510" s="188"/>
      <c r="H1510" s="188"/>
      <c r="I1510" s="188"/>
      <c r="J1510" s="188"/>
      <c r="K1510" s="188"/>
      <c r="L1510" s="188"/>
      <c r="M1510" s="188"/>
      <c r="N1510" s="188"/>
      <c r="O1510" s="188"/>
      <c r="P1510" s="189"/>
      <c r="Q1510" s="187"/>
      <c r="R1510" s="188"/>
      <c r="S1510" s="187"/>
      <c r="T1510" s="188"/>
      <c r="U1510" s="188"/>
      <c r="V1510" s="188"/>
      <c r="W1510" s="188"/>
      <c r="X1510" s="188"/>
      <c r="Y1510" s="188"/>
      <c r="Z1510" s="188"/>
      <c r="AA1510" s="187"/>
      <c r="AB1510" s="189"/>
      <c r="AC1510" s="187"/>
      <c r="AD1510" s="25"/>
      <c r="AE1510" s="25"/>
    </row>
    <row r="1511">
      <c r="A1511" s="187"/>
      <c r="B1511" s="187"/>
      <c r="C1511" s="187"/>
      <c r="D1511" s="187"/>
      <c r="E1511" s="187"/>
      <c r="F1511" s="187"/>
      <c r="G1511" s="188"/>
      <c r="H1511" s="188"/>
      <c r="I1511" s="188"/>
      <c r="J1511" s="188"/>
      <c r="K1511" s="188"/>
      <c r="L1511" s="188"/>
      <c r="M1511" s="188"/>
      <c r="N1511" s="188"/>
      <c r="O1511" s="188"/>
      <c r="P1511" s="189"/>
      <c r="Q1511" s="187"/>
      <c r="R1511" s="188"/>
      <c r="S1511" s="187"/>
      <c r="T1511" s="188"/>
      <c r="U1511" s="188"/>
      <c r="V1511" s="188"/>
      <c r="W1511" s="188"/>
      <c r="X1511" s="188"/>
      <c r="Y1511" s="188"/>
      <c r="Z1511" s="188"/>
      <c r="AA1511" s="187"/>
      <c r="AB1511" s="189"/>
      <c r="AC1511" s="187"/>
      <c r="AD1511" s="25"/>
      <c r="AE1511" s="25"/>
    </row>
    <row r="1512">
      <c r="A1512" s="187"/>
      <c r="B1512" s="187"/>
      <c r="C1512" s="187"/>
      <c r="D1512" s="187"/>
      <c r="E1512" s="187"/>
      <c r="F1512" s="187"/>
      <c r="G1512" s="188"/>
      <c r="H1512" s="187"/>
      <c r="I1512" s="187"/>
      <c r="J1512" s="188"/>
      <c r="K1512" s="187"/>
      <c r="L1512" s="188"/>
      <c r="M1512" s="188"/>
      <c r="N1512" s="188"/>
      <c r="O1512" s="188"/>
      <c r="P1512" s="189"/>
      <c r="Q1512" s="187"/>
      <c r="R1512" s="187"/>
      <c r="S1512" s="188"/>
      <c r="T1512" s="188"/>
      <c r="U1512" s="188"/>
      <c r="V1512" s="188"/>
      <c r="W1512" s="188"/>
      <c r="X1512" s="188"/>
      <c r="Y1512" s="188"/>
      <c r="Z1512" s="188"/>
      <c r="AA1512" s="187"/>
      <c r="AB1512" s="189"/>
      <c r="AC1512" s="187"/>
      <c r="AD1512" s="25"/>
      <c r="AE1512" s="25"/>
    </row>
    <row r="1513">
      <c r="A1513" s="187"/>
      <c r="B1513" s="187"/>
      <c r="C1513" s="187"/>
      <c r="D1513" s="187"/>
      <c r="E1513" s="187"/>
      <c r="F1513" s="187"/>
      <c r="G1513" s="188"/>
      <c r="H1513" s="188"/>
      <c r="I1513" s="188"/>
      <c r="J1513" s="188"/>
      <c r="K1513" s="188"/>
      <c r="L1513" s="188"/>
      <c r="M1513" s="188"/>
      <c r="N1513" s="188"/>
      <c r="O1513" s="188"/>
      <c r="P1513" s="189"/>
      <c r="Q1513" s="188"/>
      <c r="R1513" s="188"/>
      <c r="S1513" s="187"/>
      <c r="T1513" s="188"/>
      <c r="U1513" s="188"/>
      <c r="V1513" s="188"/>
      <c r="W1513" s="188"/>
      <c r="X1513" s="188"/>
      <c r="Y1513" s="188"/>
      <c r="Z1513" s="188"/>
      <c r="AA1513" s="187"/>
      <c r="AB1513" s="189"/>
      <c r="AC1513" s="187"/>
      <c r="AD1513" s="25"/>
      <c r="AE1513" s="25"/>
    </row>
    <row r="1514">
      <c r="A1514" s="187"/>
      <c r="B1514" s="187"/>
      <c r="C1514" s="187"/>
      <c r="D1514" s="187"/>
      <c r="E1514" s="187"/>
      <c r="F1514" s="187"/>
      <c r="G1514" s="188"/>
      <c r="H1514" s="188"/>
      <c r="I1514" s="188"/>
      <c r="J1514" s="188"/>
      <c r="K1514" s="188"/>
      <c r="L1514" s="188"/>
      <c r="M1514" s="188"/>
      <c r="N1514" s="188"/>
      <c r="O1514" s="188"/>
      <c r="P1514" s="189"/>
      <c r="Q1514" s="187"/>
      <c r="R1514" s="188"/>
      <c r="S1514" s="187"/>
      <c r="T1514" s="188"/>
      <c r="U1514" s="188"/>
      <c r="V1514" s="188"/>
      <c r="W1514" s="188"/>
      <c r="X1514" s="188"/>
      <c r="Y1514" s="188"/>
      <c r="Z1514" s="188"/>
      <c r="AA1514" s="187"/>
      <c r="AB1514" s="189"/>
      <c r="AC1514" s="187"/>
      <c r="AD1514" s="25"/>
      <c r="AE1514" s="25"/>
    </row>
    <row r="1515">
      <c r="A1515" s="187"/>
      <c r="B1515" s="187"/>
      <c r="C1515" s="187"/>
      <c r="D1515" s="187"/>
      <c r="E1515" s="187"/>
      <c r="F1515" s="187"/>
      <c r="G1515" s="188"/>
      <c r="H1515" s="187"/>
      <c r="I1515" s="187"/>
      <c r="J1515" s="188"/>
      <c r="K1515" s="187"/>
      <c r="L1515" s="188"/>
      <c r="M1515" s="188"/>
      <c r="N1515" s="188"/>
      <c r="O1515" s="188"/>
      <c r="P1515" s="189"/>
      <c r="Q1515" s="187"/>
      <c r="R1515" s="187"/>
      <c r="S1515" s="188"/>
      <c r="T1515" s="188"/>
      <c r="U1515" s="188"/>
      <c r="V1515" s="188"/>
      <c r="W1515" s="188"/>
      <c r="X1515" s="188"/>
      <c r="Y1515" s="188"/>
      <c r="Z1515" s="188"/>
      <c r="AA1515" s="187"/>
      <c r="AB1515" s="189"/>
      <c r="AC1515" s="187"/>
      <c r="AD1515" s="25"/>
      <c r="AE1515" s="25"/>
    </row>
    <row r="1516">
      <c r="A1516" s="187"/>
      <c r="B1516" s="187"/>
      <c r="C1516" s="187"/>
      <c r="D1516" s="187"/>
      <c r="E1516" s="187"/>
      <c r="F1516" s="187"/>
      <c r="G1516" s="188"/>
      <c r="H1516" s="188"/>
      <c r="I1516" s="188"/>
      <c r="J1516" s="188"/>
      <c r="K1516" s="188"/>
      <c r="L1516" s="188"/>
      <c r="M1516" s="188"/>
      <c r="N1516" s="188"/>
      <c r="O1516" s="188"/>
      <c r="P1516" s="189"/>
      <c r="Q1516" s="188"/>
      <c r="R1516" s="188"/>
      <c r="S1516" s="187"/>
      <c r="T1516" s="188"/>
      <c r="U1516" s="188"/>
      <c r="V1516" s="188"/>
      <c r="W1516" s="188"/>
      <c r="X1516" s="188"/>
      <c r="Y1516" s="188"/>
      <c r="Z1516" s="188"/>
      <c r="AA1516" s="187"/>
      <c r="AB1516" s="189"/>
      <c r="AC1516" s="187"/>
      <c r="AD1516" s="25"/>
      <c r="AE1516" s="25"/>
    </row>
    <row r="1517">
      <c r="A1517" s="187"/>
      <c r="B1517" s="187"/>
      <c r="C1517" s="187"/>
      <c r="D1517" s="187"/>
      <c r="E1517" s="187"/>
      <c r="F1517" s="187"/>
      <c r="G1517" s="188"/>
      <c r="H1517" s="188"/>
      <c r="I1517" s="188"/>
      <c r="J1517" s="188"/>
      <c r="K1517" s="188"/>
      <c r="L1517" s="188"/>
      <c r="M1517" s="188"/>
      <c r="N1517" s="188"/>
      <c r="O1517" s="188"/>
      <c r="P1517" s="189"/>
      <c r="Q1517" s="187"/>
      <c r="R1517" s="188"/>
      <c r="S1517" s="187"/>
      <c r="T1517" s="188"/>
      <c r="U1517" s="188"/>
      <c r="V1517" s="188"/>
      <c r="W1517" s="188"/>
      <c r="X1517" s="188"/>
      <c r="Y1517" s="188"/>
      <c r="Z1517" s="188"/>
      <c r="AA1517" s="187"/>
      <c r="AB1517" s="189"/>
      <c r="AC1517" s="187"/>
      <c r="AD1517" s="25"/>
      <c r="AE1517" s="25"/>
    </row>
    <row r="1518">
      <c r="A1518" s="187"/>
      <c r="B1518" s="187"/>
      <c r="C1518" s="187"/>
      <c r="D1518" s="187"/>
      <c r="E1518" s="187"/>
      <c r="F1518" s="187"/>
      <c r="G1518" s="188"/>
      <c r="H1518" s="188"/>
      <c r="I1518" s="188"/>
      <c r="J1518" s="188"/>
      <c r="K1518" s="188"/>
      <c r="L1518" s="188"/>
      <c r="M1518" s="188"/>
      <c r="N1518" s="188"/>
      <c r="O1518" s="188"/>
      <c r="P1518" s="189"/>
      <c r="Q1518" s="187"/>
      <c r="R1518" s="188"/>
      <c r="S1518" s="187"/>
      <c r="T1518" s="188"/>
      <c r="U1518" s="188"/>
      <c r="V1518" s="188"/>
      <c r="W1518" s="188"/>
      <c r="X1518" s="188"/>
      <c r="Y1518" s="188"/>
      <c r="Z1518" s="188"/>
      <c r="AA1518" s="187"/>
      <c r="AB1518" s="189"/>
      <c r="AC1518" s="187"/>
      <c r="AD1518" s="25"/>
      <c r="AE1518" s="25"/>
    </row>
    <row r="1519">
      <c r="A1519" s="187"/>
      <c r="B1519" s="187"/>
      <c r="C1519" s="187"/>
      <c r="D1519" s="187"/>
      <c r="E1519" s="187"/>
      <c r="F1519" s="187"/>
      <c r="G1519" s="188"/>
      <c r="H1519" s="188"/>
      <c r="I1519" s="188"/>
      <c r="J1519" s="188"/>
      <c r="K1519" s="188"/>
      <c r="L1519" s="188"/>
      <c r="M1519" s="188"/>
      <c r="N1519" s="188"/>
      <c r="O1519" s="188"/>
      <c r="P1519" s="189"/>
      <c r="Q1519" s="187"/>
      <c r="R1519" s="188"/>
      <c r="S1519" s="187"/>
      <c r="T1519" s="188"/>
      <c r="U1519" s="188"/>
      <c r="V1519" s="188"/>
      <c r="W1519" s="188"/>
      <c r="X1519" s="188"/>
      <c r="Y1519" s="188"/>
      <c r="Z1519" s="188"/>
      <c r="AA1519" s="187"/>
      <c r="AB1519" s="189"/>
      <c r="AC1519" s="187"/>
      <c r="AD1519" s="25"/>
      <c r="AE1519" s="25"/>
    </row>
    <row r="1520">
      <c r="A1520" s="187"/>
      <c r="B1520" s="187"/>
      <c r="C1520" s="187"/>
      <c r="D1520" s="187"/>
      <c r="E1520" s="187"/>
      <c r="F1520" s="187"/>
      <c r="G1520" s="188"/>
      <c r="H1520" s="187"/>
      <c r="I1520" s="187"/>
      <c r="J1520" s="188"/>
      <c r="K1520" s="187"/>
      <c r="L1520" s="188"/>
      <c r="M1520" s="188"/>
      <c r="N1520" s="188"/>
      <c r="O1520" s="188"/>
      <c r="P1520" s="189"/>
      <c r="Q1520" s="187"/>
      <c r="R1520" s="187"/>
      <c r="S1520" s="188"/>
      <c r="T1520" s="188"/>
      <c r="U1520" s="188"/>
      <c r="V1520" s="188"/>
      <c r="W1520" s="188"/>
      <c r="X1520" s="188"/>
      <c r="Y1520" s="188"/>
      <c r="Z1520" s="188"/>
      <c r="AA1520" s="187"/>
      <c r="AB1520" s="189"/>
      <c r="AC1520" s="187"/>
      <c r="AD1520" s="25"/>
      <c r="AE1520" s="25"/>
    </row>
    <row r="1521">
      <c r="A1521" s="187"/>
      <c r="B1521" s="187"/>
      <c r="C1521" s="187"/>
      <c r="D1521" s="187"/>
      <c r="E1521" s="187"/>
      <c r="F1521" s="187"/>
      <c r="G1521" s="188"/>
      <c r="H1521" s="188"/>
      <c r="I1521" s="188"/>
      <c r="J1521" s="188"/>
      <c r="K1521" s="188"/>
      <c r="L1521" s="188"/>
      <c r="M1521" s="188"/>
      <c r="N1521" s="188"/>
      <c r="O1521" s="188"/>
      <c r="P1521" s="189"/>
      <c r="Q1521" s="187"/>
      <c r="R1521" s="188"/>
      <c r="S1521" s="187"/>
      <c r="T1521" s="188"/>
      <c r="U1521" s="188"/>
      <c r="V1521" s="188"/>
      <c r="W1521" s="188"/>
      <c r="X1521" s="188"/>
      <c r="Y1521" s="188"/>
      <c r="Z1521" s="188"/>
      <c r="AA1521" s="187"/>
      <c r="AB1521" s="189"/>
      <c r="AC1521" s="187"/>
      <c r="AD1521" s="25"/>
      <c r="AE1521" s="25"/>
    </row>
    <row r="1522">
      <c r="A1522" s="187"/>
      <c r="B1522" s="187"/>
      <c r="C1522" s="187"/>
      <c r="D1522" s="187"/>
      <c r="E1522" s="187"/>
      <c r="F1522" s="187"/>
      <c r="G1522" s="188"/>
      <c r="H1522" s="188"/>
      <c r="I1522" s="188"/>
      <c r="J1522" s="188"/>
      <c r="K1522" s="188"/>
      <c r="L1522" s="188"/>
      <c r="M1522" s="188"/>
      <c r="N1522" s="188"/>
      <c r="O1522" s="188"/>
      <c r="P1522" s="189"/>
      <c r="Q1522" s="188"/>
      <c r="R1522" s="188"/>
      <c r="S1522" s="187"/>
      <c r="T1522" s="188"/>
      <c r="U1522" s="188"/>
      <c r="V1522" s="188"/>
      <c r="W1522" s="188"/>
      <c r="X1522" s="188"/>
      <c r="Y1522" s="188"/>
      <c r="Z1522" s="188"/>
      <c r="AA1522" s="187"/>
      <c r="AB1522" s="189"/>
      <c r="AC1522" s="187"/>
      <c r="AD1522" s="25"/>
      <c r="AE1522" s="25"/>
    </row>
    <row r="1523">
      <c r="A1523" s="187"/>
      <c r="B1523" s="187"/>
      <c r="C1523" s="187"/>
      <c r="D1523" s="187"/>
      <c r="E1523" s="187"/>
      <c r="F1523" s="187"/>
      <c r="G1523" s="188"/>
      <c r="H1523" s="188"/>
      <c r="I1523" s="188"/>
      <c r="J1523" s="188"/>
      <c r="K1523" s="188"/>
      <c r="L1523" s="188"/>
      <c r="M1523" s="188"/>
      <c r="N1523" s="188"/>
      <c r="O1523" s="188"/>
      <c r="P1523" s="189"/>
      <c r="Q1523" s="188"/>
      <c r="R1523" s="188"/>
      <c r="S1523" s="187"/>
      <c r="T1523" s="188"/>
      <c r="U1523" s="188"/>
      <c r="V1523" s="188"/>
      <c r="W1523" s="188"/>
      <c r="X1523" s="188"/>
      <c r="Y1523" s="188"/>
      <c r="Z1523" s="188"/>
      <c r="AA1523" s="187"/>
      <c r="AB1523" s="189"/>
      <c r="AC1523" s="187"/>
      <c r="AD1523" s="25"/>
      <c r="AE1523" s="25"/>
    </row>
    <row r="1524">
      <c r="A1524" s="187"/>
      <c r="B1524" s="187"/>
      <c r="C1524" s="187"/>
      <c r="D1524" s="187"/>
      <c r="E1524" s="187"/>
      <c r="F1524" s="187"/>
      <c r="G1524" s="188"/>
      <c r="H1524" s="187"/>
      <c r="I1524" s="187"/>
      <c r="J1524" s="188"/>
      <c r="K1524" s="187"/>
      <c r="L1524" s="188"/>
      <c r="M1524" s="188"/>
      <c r="N1524" s="188"/>
      <c r="O1524" s="188"/>
      <c r="P1524" s="189"/>
      <c r="Q1524" s="187"/>
      <c r="R1524" s="187"/>
      <c r="S1524" s="188"/>
      <c r="T1524" s="188"/>
      <c r="U1524" s="188"/>
      <c r="V1524" s="188"/>
      <c r="W1524" s="188"/>
      <c r="X1524" s="188"/>
      <c r="Y1524" s="188"/>
      <c r="Z1524" s="188"/>
      <c r="AA1524" s="187"/>
      <c r="AB1524" s="189"/>
      <c r="AC1524" s="187"/>
      <c r="AD1524" s="25"/>
      <c r="AE1524" s="25"/>
    </row>
    <row r="1525">
      <c r="A1525" s="187"/>
      <c r="B1525" s="187"/>
      <c r="C1525" s="187"/>
      <c r="D1525" s="187"/>
      <c r="E1525" s="187"/>
      <c r="F1525" s="187"/>
      <c r="G1525" s="188"/>
      <c r="H1525" s="188"/>
      <c r="I1525" s="188"/>
      <c r="J1525" s="188"/>
      <c r="K1525" s="188"/>
      <c r="L1525" s="188"/>
      <c r="M1525" s="188"/>
      <c r="N1525" s="188"/>
      <c r="O1525" s="188"/>
      <c r="P1525" s="190"/>
      <c r="Q1525" s="188"/>
      <c r="R1525" s="188"/>
      <c r="S1525" s="187"/>
      <c r="T1525" s="188"/>
      <c r="U1525" s="188"/>
      <c r="V1525" s="188"/>
      <c r="W1525" s="188"/>
      <c r="X1525" s="188"/>
      <c r="Y1525" s="188"/>
      <c r="Z1525" s="188"/>
      <c r="AA1525" s="187"/>
      <c r="AB1525" s="189"/>
      <c r="AC1525" s="187"/>
      <c r="AD1525" s="25"/>
      <c r="AE1525" s="25"/>
    </row>
    <row r="1526">
      <c r="A1526" s="187"/>
      <c r="B1526" s="187"/>
      <c r="C1526" s="187"/>
      <c r="D1526" s="187"/>
      <c r="E1526" s="187"/>
      <c r="F1526" s="187"/>
      <c r="G1526" s="188"/>
      <c r="H1526" s="188"/>
      <c r="I1526" s="188"/>
      <c r="J1526" s="188"/>
      <c r="K1526" s="188"/>
      <c r="L1526" s="188"/>
      <c r="M1526" s="188"/>
      <c r="N1526" s="188"/>
      <c r="O1526" s="188"/>
      <c r="P1526" s="189"/>
      <c r="Q1526" s="187"/>
      <c r="R1526" s="188"/>
      <c r="S1526" s="187"/>
      <c r="T1526" s="188"/>
      <c r="U1526" s="188"/>
      <c r="V1526" s="188"/>
      <c r="W1526" s="188"/>
      <c r="X1526" s="188"/>
      <c r="Y1526" s="188"/>
      <c r="Z1526" s="188"/>
      <c r="AA1526" s="187"/>
      <c r="AB1526" s="189"/>
      <c r="AC1526" s="187"/>
      <c r="AD1526" s="25"/>
      <c r="AE1526" s="25"/>
    </row>
    <row r="1527">
      <c r="A1527" s="187"/>
      <c r="B1527" s="187"/>
      <c r="C1527" s="187"/>
      <c r="D1527" s="187"/>
      <c r="E1527" s="187"/>
      <c r="F1527" s="187"/>
      <c r="G1527" s="188"/>
      <c r="H1527" s="187"/>
      <c r="I1527" s="187"/>
      <c r="J1527" s="188"/>
      <c r="K1527" s="188"/>
      <c r="L1527" s="188"/>
      <c r="M1527" s="188"/>
      <c r="N1527" s="188"/>
      <c r="O1527" s="188"/>
      <c r="P1527" s="190"/>
      <c r="Q1527" s="187"/>
      <c r="R1527" s="187"/>
      <c r="S1527" s="188"/>
      <c r="T1527" s="188"/>
      <c r="U1527" s="188"/>
      <c r="V1527" s="188"/>
      <c r="W1527" s="188"/>
      <c r="X1527" s="188"/>
      <c r="Y1527" s="188"/>
      <c r="Z1527" s="188"/>
      <c r="AA1527" s="187"/>
      <c r="AB1527" s="189"/>
      <c r="AC1527" s="187"/>
      <c r="AD1527" s="25"/>
      <c r="AE1527" s="25"/>
    </row>
    <row r="1528">
      <c r="A1528" s="187"/>
      <c r="B1528" s="187"/>
      <c r="C1528" s="187"/>
      <c r="D1528" s="187"/>
      <c r="E1528" s="187"/>
      <c r="F1528" s="187"/>
      <c r="G1528" s="188"/>
      <c r="H1528" s="188"/>
      <c r="I1528" s="188"/>
      <c r="J1528" s="188"/>
      <c r="K1528" s="188"/>
      <c r="L1528" s="188"/>
      <c r="M1528" s="188"/>
      <c r="N1528" s="188"/>
      <c r="O1528" s="188"/>
      <c r="P1528" s="189"/>
      <c r="Q1528" s="188"/>
      <c r="R1528" s="188"/>
      <c r="S1528" s="187"/>
      <c r="T1528" s="188"/>
      <c r="U1528" s="188"/>
      <c r="V1528" s="188"/>
      <c r="W1528" s="188"/>
      <c r="X1528" s="188"/>
      <c r="Y1528" s="188"/>
      <c r="Z1528" s="188"/>
      <c r="AA1528" s="187"/>
      <c r="AB1528" s="189"/>
      <c r="AC1528" s="187"/>
      <c r="AD1528" s="25"/>
      <c r="AE1528" s="25"/>
    </row>
    <row r="1529">
      <c r="A1529" s="187"/>
      <c r="B1529" s="187"/>
      <c r="C1529" s="187"/>
      <c r="D1529" s="187"/>
      <c r="E1529" s="187"/>
      <c r="F1529" s="187"/>
      <c r="G1529" s="188"/>
      <c r="H1529" s="187"/>
      <c r="I1529" s="187"/>
      <c r="J1529" s="188"/>
      <c r="K1529" s="187"/>
      <c r="L1529" s="188"/>
      <c r="M1529" s="188"/>
      <c r="N1529" s="188"/>
      <c r="O1529" s="188"/>
      <c r="P1529" s="189"/>
      <c r="Q1529" s="187"/>
      <c r="R1529" s="187"/>
      <c r="S1529" s="188"/>
      <c r="T1529" s="188"/>
      <c r="U1529" s="188"/>
      <c r="V1529" s="188"/>
      <c r="W1529" s="188"/>
      <c r="X1529" s="188"/>
      <c r="Y1529" s="188"/>
      <c r="Z1529" s="188"/>
      <c r="AA1529" s="187"/>
      <c r="AB1529" s="189"/>
      <c r="AC1529" s="187"/>
      <c r="AD1529" s="25"/>
      <c r="AE1529" s="25"/>
    </row>
    <row r="1530">
      <c r="A1530" s="187"/>
      <c r="B1530" s="187"/>
      <c r="C1530" s="187"/>
      <c r="D1530" s="187"/>
      <c r="E1530" s="187"/>
      <c r="F1530" s="187"/>
      <c r="G1530" s="188"/>
      <c r="H1530" s="187"/>
      <c r="I1530" s="187"/>
      <c r="J1530" s="188"/>
      <c r="K1530" s="187"/>
      <c r="L1530" s="188"/>
      <c r="M1530" s="188"/>
      <c r="N1530" s="188"/>
      <c r="O1530" s="188"/>
      <c r="P1530" s="189"/>
      <c r="Q1530" s="187"/>
      <c r="R1530" s="187"/>
      <c r="S1530" s="188"/>
      <c r="T1530" s="188"/>
      <c r="U1530" s="188"/>
      <c r="V1530" s="188"/>
      <c r="W1530" s="188"/>
      <c r="X1530" s="188"/>
      <c r="Y1530" s="188"/>
      <c r="Z1530" s="188"/>
      <c r="AA1530" s="187"/>
      <c r="AB1530" s="189"/>
      <c r="AC1530" s="187"/>
      <c r="AD1530" s="25"/>
      <c r="AE1530" s="25"/>
    </row>
    <row r="1531">
      <c r="A1531" s="187"/>
      <c r="B1531" s="187"/>
      <c r="C1531" s="187"/>
      <c r="D1531" s="187"/>
      <c r="E1531" s="187"/>
      <c r="F1531" s="187"/>
      <c r="G1531" s="188"/>
      <c r="H1531" s="188"/>
      <c r="I1531" s="188"/>
      <c r="J1531" s="188"/>
      <c r="K1531" s="188"/>
      <c r="L1531" s="188"/>
      <c r="M1531" s="188"/>
      <c r="N1531" s="188"/>
      <c r="O1531" s="188"/>
      <c r="P1531" s="190"/>
      <c r="Q1531" s="188"/>
      <c r="R1531" s="188"/>
      <c r="S1531" s="187"/>
      <c r="T1531" s="188"/>
      <c r="U1531" s="188"/>
      <c r="V1531" s="188"/>
      <c r="W1531" s="188"/>
      <c r="X1531" s="188"/>
      <c r="Y1531" s="188"/>
      <c r="Z1531" s="188"/>
      <c r="AA1531" s="187"/>
      <c r="AB1531" s="189"/>
      <c r="AC1531" s="187"/>
      <c r="AD1531" s="25"/>
      <c r="AE1531" s="25"/>
    </row>
    <row r="1532">
      <c r="A1532" s="187"/>
      <c r="B1532" s="187"/>
      <c r="C1532" s="187"/>
      <c r="D1532" s="187"/>
      <c r="E1532" s="187"/>
      <c r="F1532" s="187"/>
      <c r="G1532" s="188"/>
      <c r="H1532" s="188"/>
      <c r="I1532" s="188"/>
      <c r="J1532" s="188"/>
      <c r="K1532" s="188"/>
      <c r="L1532" s="188"/>
      <c r="M1532" s="188"/>
      <c r="N1532" s="188"/>
      <c r="O1532" s="188"/>
      <c r="P1532" s="189"/>
      <c r="Q1532" s="187"/>
      <c r="R1532" s="188"/>
      <c r="S1532" s="187"/>
      <c r="T1532" s="188"/>
      <c r="U1532" s="188"/>
      <c r="V1532" s="188"/>
      <c r="W1532" s="188"/>
      <c r="X1532" s="188"/>
      <c r="Y1532" s="188"/>
      <c r="Z1532" s="188"/>
      <c r="AA1532" s="187"/>
      <c r="AB1532" s="189"/>
      <c r="AC1532" s="187"/>
      <c r="AD1532" s="25"/>
      <c r="AE1532" s="25"/>
    </row>
    <row r="1533">
      <c r="A1533" s="187"/>
      <c r="B1533" s="187"/>
      <c r="C1533" s="187"/>
      <c r="D1533" s="187"/>
      <c r="E1533" s="187"/>
      <c r="F1533" s="187"/>
      <c r="G1533" s="188"/>
      <c r="H1533" s="188"/>
      <c r="I1533" s="188"/>
      <c r="J1533" s="188"/>
      <c r="K1533" s="188"/>
      <c r="L1533" s="188"/>
      <c r="M1533" s="188"/>
      <c r="N1533" s="188"/>
      <c r="O1533" s="188"/>
      <c r="P1533" s="190"/>
      <c r="Q1533" s="187"/>
      <c r="R1533" s="188"/>
      <c r="S1533" s="187"/>
      <c r="T1533" s="188"/>
      <c r="U1533" s="188"/>
      <c r="V1533" s="188"/>
      <c r="W1533" s="188"/>
      <c r="X1533" s="188"/>
      <c r="Y1533" s="188"/>
      <c r="Z1533" s="188"/>
      <c r="AA1533" s="187"/>
      <c r="AB1533" s="189"/>
      <c r="AC1533" s="187"/>
      <c r="AD1533" s="25"/>
      <c r="AE1533" s="25"/>
    </row>
    <row r="1534">
      <c r="A1534" s="187"/>
      <c r="B1534" s="187"/>
      <c r="C1534" s="187"/>
      <c r="D1534" s="187"/>
      <c r="E1534" s="187"/>
      <c r="F1534" s="187"/>
      <c r="G1534" s="188"/>
      <c r="H1534" s="188"/>
      <c r="I1534" s="188"/>
      <c r="J1534" s="188"/>
      <c r="K1534" s="188"/>
      <c r="L1534" s="188"/>
      <c r="M1534" s="188"/>
      <c r="N1534" s="188"/>
      <c r="O1534" s="188"/>
      <c r="P1534" s="189"/>
      <c r="Q1534" s="188"/>
      <c r="R1534" s="188"/>
      <c r="S1534" s="187"/>
      <c r="T1534" s="188"/>
      <c r="U1534" s="188"/>
      <c r="V1534" s="188"/>
      <c r="W1534" s="188"/>
      <c r="X1534" s="188"/>
      <c r="Y1534" s="188"/>
      <c r="Z1534" s="188"/>
      <c r="AA1534" s="187"/>
      <c r="AB1534" s="189"/>
      <c r="AC1534" s="187"/>
      <c r="AD1534" s="25"/>
      <c r="AE1534" s="25"/>
    </row>
    <row r="1535">
      <c r="A1535" s="187"/>
      <c r="B1535" s="187"/>
      <c r="C1535" s="187"/>
      <c r="D1535" s="187"/>
      <c r="E1535" s="187"/>
      <c r="F1535" s="187"/>
      <c r="G1535" s="188"/>
      <c r="H1535" s="187"/>
      <c r="I1535" s="187"/>
      <c r="J1535" s="188"/>
      <c r="K1535" s="187"/>
      <c r="L1535" s="188"/>
      <c r="M1535" s="188"/>
      <c r="N1535" s="188"/>
      <c r="O1535" s="188"/>
      <c r="P1535" s="189"/>
      <c r="Q1535" s="187"/>
      <c r="R1535" s="187"/>
      <c r="S1535" s="188"/>
      <c r="T1535" s="188"/>
      <c r="U1535" s="188"/>
      <c r="V1535" s="188"/>
      <c r="W1535" s="188"/>
      <c r="X1535" s="188"/>
      <c r="Y1535" s="188"/>
      <c r="Z1535" s="188"/>
      <c r="AA1535" s="187"/>
      <c r="AB1535" s="189"/>
      <c r="AC1535" s="187"/>
      <c r="AD1535" s="25"/>
      <c r="AE1535" s="25"/>
    </row>
    <row r="1536">
      <c r="A1536" s="187"/>
      <c r="B1536" s="187"/>
      <c r="C1536" s="187"/>
      <c r="D1536" s="187"/>
      <c r="E1536" s="187"/>
      <c r="F1536" s="187"/>
      <c r="G1536" s="188"/>
      <c r="H1536" s="187"/>
      <c r="I1536" s="187"/>
      <c r="J1536" s="188"/>
      <c r="K1536" s="187"/>
      <c r="L1536" s="188"/>
      <c r="M1536" s="188"/>
      <c r="N1536" s="188"/>
      <c r="O1536" s="188"/>
      <c r="P1536" s="190"/>
      <c r="Q1536" s="187"/>
      <c r="R1536" s="187"/>
      <c r="S1536" s="188"/>
      <c r="T1536" s="188"/>
      <c r="U1536" s="188"/>
      <c r="V1536" s="188"/>
      <c r="W1536" s="188"/>
      <c r="X1536" s="188"/>
      <c r="Y1536" s="188"/>
      <c r="Z1536" s="188"/>
      <c r="AA1536" s="187"/>
      <c r="AB1536" s="189"/>
      <c r="AC1536" s="187"/>
      <c r="AD1536" s="25"/>
      <c r="AE1536" s="25"/>
    </row>
    <row r="1537">
      <c r="A1537" s="187"/>
      <c r="B1537" s="187"/>
      <c r="C1537" s="187"/>
      <c r="D1537" s="187"/>
      <c r="E1537" s="187"/>
      <c r="F1537" s="187"/>
      <c r="G1537" s="188"/>
      <c r="H1537" s="188"/>
      <c r="I1537" s="188"/>
      <c r="J1537" s="188"/>
      <c r="K1537" s="188"/>
      <c r="L1537" s="188"/>
      <c r="M1537" s="188"/>
      <c r="N1537" s="188"/>
      <c r="O1537" s="188"/>
      <c r="P1537" s="189"/>
      <c r="Q1537" s="188"/>
      <c r="R1537" s="188"/>
      <c r="S1537" s="187"/>
      <c r="T1537" s="188"/>
      <c r="U1537" s="188"/>
      <c r="V1537" s="188"/>
      <c r="W1537" s="188"/>
      <c r="X1537" s="188"/>
      <c r="Y1537" s="188"/>
      <c r="Z1537" s="188"/>
      <c r="AA1537" s="187"/>
      <c r="AB1537" s="189"/>
      <c r="AC1537" s="187"/>
      <c r="AD1537" s="25"/>
      <c r="AE1537" s="25"/>
    </row>
    <row r="1538">
      <c r="A1538" s="187"/>
      <c r="B1538" s="187"/>
      <c r="C1538" s="187"/>
      <c r="D1538" s="187"/>
      <c r="E1538" s="187"/>
      <c r="F1538" s="187"/>
      <c r="G1538" s="188"/>
      <c r="H1538" s="187"/>
      <c r="I1538" s="187"/>
      <c r="J1538" s="188"/>
      <c r="K1538" s="187"/>
      <c r="L1538" s="188"/>
      <c r="M1538" s="188"/>
      <c r="N1538" s="188"/>
      <c r="O1538" s="188"/>
      <c r="P1538" s="189"/>
      <c r="Q1538" s="187"/>
      <c r="R1538" s="187"/>
      <c r="S1538" s="188"/>
      <c r="T1538" s="188"/>
      <c r="U1538" s="188"/>
      <c r="V1538" s="188"/>
      <c r="W1538" s="188"/>
      <c r="X1538" s="188"/>
      <c r="Y1538" s="188"/>
      <c r="Z1538" s="188"/>
      <c r="AA1538" s="187"/>
      <c r="AB1538" s="189"/>
      <c r="AC1538" s="187"/>
      <c r="AD1538" s="25"/>
      <c r="AE1538" s="25"/>
    </row>
    <row r="1539">
      <c r="A1539" s="187"/>
      <c r="B1539" s="187"/>
      <c r="C1539" s="187"/>
      <c r="D1539" s="187"/>
      <c r="E1539" s="187"/>
      <c r="F1539" s="187"/>
      <c r="G1539" s="188"/>
      <c r="H1539" s="187"/>
      <c r="I1539" s="187"/>
      <c r="J1539" s="188"/>
      <c r="K1539" s="187"/>
      <c r="L1539" s="188"/>
      <c r="M1539" s="188"/>
      <c r="N1539" s="188"/>
      <c r="O1539" s="188"/>
      <c r="P1539" s="189"/>
      <c r="Q1539" s="187"/>
      <c r="R1539" s="187"/>
      <c r="S1539" s="188"/>
      <c r="T1539" s="188"/>
      <c r="U1539" s="188"/>
      <c r="V1539" s="188"/>
      <c r="W1539" s="188"/>
      <c r="X1539" s="188"/>
      <c r="Y1539" s="188"/>
      <c r="Z1539" s="188"/>
      <c r="AA1539" s="187"/>
      <c r="AB1539" s="189"/>
      <c r="AC1539" s="187"/>
      <c r="AD1539" s="25"/>
      <c r="AE1539" s="25"/>
    </row>
    <row r="1540">
      <c r="A1540" s="187"/>
      <c r="B1540" s="187"/>
      <c r="C1540" s="187"/>
      <c r="D1540" s="187"/>
      <c r="E1540" s="187"/>
      <c r="F1540" s="187"/>
      <c r="G1540" s="188"/>
      <c r="H1540" s="187"/>
      <c r="I1540" s="187"/>
      <c r="J1540" s="188"/>
      <c r="K1540" s="187"/>
      <c r="L1540" s="188"/>
      <c r="M1540" s="188"/>
      <c r="N1540" s="188"/>
      <c r="O1540" s="188"/>
      <c r="P1540" s="189"/>
      <c r="Q1540" s="187"/>
      <c r="R1540" s="187"/>
      <c r="S1540" s="188"/>
      <c r="T1540" s="188"/>
      <c r="U1540" s="188"/>
      <c r="V1540" s="188"/>
      <c r="W1540" s="188"/>
      <c r="X1540" s="188"/>
      <c r="Y1540" s="188"/>
      <c r="Z1540" s="188"/>
      <c r="AA1540" s="187"/>
      <c r="AB1540" s="189"/>
      <c r="AC1540" s="187"/>
      <c r="AD1540" s="25"/>
      <c r="AE1540" s="25"/>
    </row>
    <row r="1541">
      <c r="A1541" s="187"/>
      <c r="B1541" s="187"/>
      <c r="C1541" s="187"/>
      <c r="D1541" s="187"/>
      <c r="E1541" s="187"/>
      <c r="F1541" s="187"/>
      <c r="G1541" s="188"/>
      <c r="H1541" s="188"/>
      <c r="I1541" s="188"/>
      <c r="J1541" s="188"/>
      <c r="K1541" s="188"/>
      <c r="L1541" s="188"/>
      <c r="M1541" s="188"/>
      <c r="N1541" s="188"/>
      <c r="O1541" s="188"/>
      <c r="P1541" s="190"/>
      <c r="Q1541" s="187"/>
      <c r="R1541" s="188"/>
      <c r="S1541" s="187"/>
      <c r="T1541" s="188"/>
      <c r="U1541" s="188"/>
      <c r="V1541" s="188"/>
      <c r="W1541" s="188"/>
      <c r="X1541" s="188"/>
      <c r="Y1541" s="188"/>
      <c r="Z1541" s="188"/>
      <c r="AA1541" s="187"/>
      <c r="AB1541" s="189"/>
      <c r="AC1541" s="187"/>
      <c r="AD1541" s="25"/>
      <c r="AE1541" s="25"/>
    </row>
    <row r="1542">
      <c r="A1542" s="187"/>
      <c r="B1542" s="187"/>
      <c r="C1542" s="187"/>
      <c r="D1542" s="187"/>
      <c r="E1542" s="187"/>
      <c r="F1542" s="187"/>
      <c r="G1542" s="188"/>
      <c r="H1542" s="188"/>
      <c r="I1542" s="188"/>
      <c r="J1542" s="188"/>
      <c r="K1542" s="188"/>
      <c r="L1542" s="188"/>
      <c r="M1542" s="188"/>
      <c r="N1542" s="188"/>
      <c r="O1542" s="188"/>
      <c r="P1542" s="190"/>
      <c r="Q1542" s="187"/>
      <c r="R1542" s="188"/>
      <c r="S1542" s="187"/>
      <c r="T1542" s="188"/>
      <c r="U1542" s="188"/>
      <c r="V1542" s="188"/>
      <c r="W1542" s="188"/>
      <c r="X1542" s="188"/>
      <c r="Y1542" s="188"/>
      <c r="Z1542" s="188"/>
      <c r="AA1542" s="187"/>
      <c r="AB1542" s="189"/>
      <c r="AC1542" s="187"/>
      <c r="AD1542" s="25"/>
      <c r="AE1542" s="25"/>
    </row>
    <row r="1543">
      <c r="A1543" s="187"/>
      <c r="B1543" s="187"/>
      <c r="C1543" s="187"/>
      <c r="D1543" s="187"/>
      <c r="E1543" s="187"/>
      <c r="F1543" s="187"/>
      <c r="G1543" s="188"/>
      <c r="H1543" s="188"/>
      <c r="I1543" s="188"/>
      <c r="J1543" s="188"/>
      <c r="K1543" s="188"/>
      <c r="L1543" s="188"/>
      <c r="M1543" s="188"/>
      <c r="N1543" s="188"/>
      <c r="O1543" s="188"/>
      <c r="P1543" s="189"/>
      <c r="Q1543" s="187"/>
      <c r="R1543" s="188"/>
      <c r="S1543" s="187"/>
      <c r="T1543" s="188"/>
      <c r="U1543" s="188"/>
      <c r="V1543" s="188"/>
      <c r="W1543" s="188"/>
      <c r="X1543" s="188"/>
      <c r="Y1543" s="188"/>
      <c r="Z1543" s="188"/>
      <c r="AA1543" s="187"/>
      <c r="AB1543" s="189"/>
      <c r="AC1543" s="187"/>
      <c r="AD1543" s="25"/>
      <c r="AE1543" s="25"/>
    </row>
    <row r="1544">
      <c r="A1544" s="187"/>
      <c r="B1544" s="187"/>
      <c r="C1544" s="187"/>
      <c r="D1544" s="187"/>
      <c r="E1544" s="187"/>
      <c r="F1544" s="187"/>
      <c r="G1544" s="188"/>
      <c r="H1544" s="188"/>
      <c r="I1544" s="188"/>
      <c r="J1544" s="188"/>
      <c r="K1544" s="188"/>
      <c r="L1544" s="188"/>
      <c r="M1544" s="188"/>
      <c r="N1544" s="188"/>
      <c r="O1544" s="188"/>
      <c r="P1544" s="189"/>
      <c r="Q1544" s="187"/>
      <c r="R1544" s="188"/>
      <c r="S1544" s="187"/>
      <c r="T1544" s="188"/>
      <c r="U1544" s="188"/>
      <c r="V1544" s="188"/>
      <c r="W1544" s="188"/>
      <c r="X1544" s="188"/>
      <c r="Y1544" s="188"/>
      <c r="Z1544" s="188"/>
      <c r="AA1544" s="187"/>
      <c r="AB1544" s="189"/>
      <c r="AC1544" s="187"/>
      <c r="AD1544" s="25"/>
      <c r="AE1544" s="25"/>
    </row>
    <row r="1545">
      <c r="A1545" s="187"/>
      <c r="B1545" s="187"/>
      <c r="C1545" s="187"/>
      <c r="D1545" s="187"/>
      <c r="E1545" s="187"/>
      <c r="F1545" s="187"/>
      <c r="G1545" s="188"/>
      <c r="H1545" s="187"/>
      <c r="I1545" s="187"/>
      <c r="J1545" s="188"/>
      <c r="K1545" s="187"/>
      <c r="L1545" s="188"/>
      <c r="M1545" s="188"/>
      <c r="N1545" s="188"/>
      <c r="O1545" s="188"/>
      <c r="P1545" s="190"/>
      <c r="Q1545" s="187"/>
      <c r="R1545" s="187"/>
      <c r="S1545" s="188"/>
      <c r="T1545" s="188"/>
      <c r="U1545" s="188"/>
      <c r="V1545" s="188"/>
      <c r="W1545" s="188"/>
      <c r="X1545" s="188"/>
      <c r="Y1545" s="188"/>
      <c r="Z1545" s="188"/>
      <c r="AA1545" s="187"/>
      <c r="AB1545" s="189"/>
      <c r="AC1545" s="187"/>
      <c r="AD1545" s="25"/>
      <c r="AE1545" s="25"/>
    </row>
    <row r="1546">
      <c r="A1546" s="187"/>
      <c r="B1546" s="187"/>
      <c r="C1546" s="187"/>
      <c r="D1546" s="187"/>
      <c r="E1546" s="187"/>
      <c r="F1546" s="187"/>
      <c r="G1546" s="188"/>
      <c r="H1546" s="188"/>
      <c r="I1546" s="188"/>
      <c r="J1546" s="188"/>
      <c r="K1546" s="188"/>
      <c r="L1546" s="188"/>
      <c r="M1546" s="188"/>
      <c r="N1546" s="188"/>
      <c r="O1546" s="188"/>
      <c r="P1546" s="189"/>
      <c r="Q1546" s="188"/>
      <c r="R1546" s="188"/>
      <c r="S1546" s="187"/>
      <c r="T1546" s="188"/>
      <c r="U1546" s="188"/>
      <c r="V1546" s="188"/>
      <c r="W1546" s="188"/>
      <c r="X1546" s="188"/>
      <c r="Y1546" s="188"/>
      <c r="Z1546" s="188"/>
      <c r="AA1546" s="187"/>
      <c r="AB1546" s="189"/>
      <c r="AC1546" s="187"/>
      <c r="AD1546" s="25"/>
      <c r="AE1546" s="25"/>
    </row>
    <row r="1547">
      <c r="A1547" s="187"/>
      <c r="B1547" s="187"/>
      <c r="C1547" s="187"/>
      <c r="D1547" s="187"/>
      <c r="E1547" s="187"/>
      <c r="F1547" s="187"/>
      <c r="G1547" s="188"/>
      <c r="H1547" s="187"/>
      <c r="I1547" s="187"/>
      <c r="J1547" s="188"/>
      <c r="K1547" s="187"/>
      <c r="L1547" s="188"/>
      <c r="M1547" s="188"/>
      <c r="N1547" s="188"/>
      <c r="O1547" s="188"/>
      <c r="P1547" s="189"/>
      <c r="Q1547" s="187"/>
      <c r="R1547" s="187"/>
      <c r="S1547" s="188"/>
      <c r="T1547" s="188"/>
      <c r="U1547" s="188"/>
      <c r="V1547" s="188"/>
      <c r="W1547" s="188"/>
      <c r="X1547" s="188"/>
      <c r="Y1547" s="188"/>
      <c r="Z1547" s="188"/>
      <c r="AA1547" s="187"/>
      <c r="AB1547" s="189"/>
      <c r="AC1547" s="187"/>
      <c r="AD1547" s="25"/>
      <c r="AE1547" s="25"/>
    </row>
    <row r="1548">
      <c r="A1548" s="187"/>
      <c r="B1548" s="187"/>
      <c r="C1548" s="187"/>
      <c r="D1548" s="187"/>
      <c r="E1548" s="187"/>
      <c r="F1548" s="187"/>
      <c r="G1548" s="188"/>
      <c r="H1548" s="187"/>
      <c r="I1548" s="187"/>
      <c r="J1548" s="188"/>
      <c r="K1548" s="187"/>
      <c r="L1548" s="188"/>
      <c r="M1548" s="188"/>
      <c r="N1548" s="188"/>
      <c r="O1548" s="188"/>
      <c r="P1548" s="189"/>
      <c r="Q1548" s="187"/>
      <c r="R1548" s="187"/>
      <c r="S1548" s="188"/>
      <c r="T1548" s="188"/>
      <c r="U1548" s="188"/>
      <c r="V1548" s="188"/>
      <c r="W1548" s="188"/>
      <c r="X1548" s="188"/>
      <c r="Y1548" s="188"/>
      <c r="Z1548" s="188"/>
      <c r="AA1548" s="187"/>
      <c r="AB1548" s="189"/>
      <c r="AC1548" s="187"/>
      <c r="AD1548" s="25"/>
      <c r="AE1548" s="25"/>
    </row>
    <row r="1549">
      <c r="A1549" s="187"/>
      <c r="B1549" s="187"/>
      <c r="C1549" s="187"/>
      <c r="D1549" s="187"/>
      <c r="E1549" s="187"/>
      <c r="F1549" s="187"/>
      <c r="G1549" s="188"/>
      <c r="H1549" s="187"/>
      <c r="I1549" s="187"/>
      <c r="J1549" s="188"/>
      <c r="K1549" s="187"/>
      <c r="L1549" s="188"/>
      <c r="M1549" s="188"/>
      <c r="N1549" s="188"/>
      <c r="O1549" s="188"/>
      <c r="P1549" s="189"/>
      <c r="Q1549" s="187"/>
      <c r="R1549" s="187"/>
      <c r="S1549" s="188"/>
      <c r="T1549" s="188"/>
      <c r="U1549" s="188"/>
      <c r="V1549" s="188"/>
      <c r="W1549" s="188"/>
      <c r="X1549" s="188"/>
      <c r="Y1549" s="188"/>
      <c r="Z1549" s="188"/>
      <c r="AA1549" s="187"/>
      <c r="AB1549" s="189"/>
      <c r="AC1549" s="187"/>
      <c r="AD1549" s="25"/>
      <c r="AE1549" s="25"/>
    </row>
    <row r="1550">
      <c r="A1550" s="187"/>
      <c r="B1550" s="187"/>
      <c r="C1550" s="187"/>
      <c r="D1550" s="187"/>
      <c r="E1550" s="187"/>
      <c r="F1550" s="187"/>
      <c r="G1550" s="188"/>
      <c r="H1550" s="188"/>
      <c r="I1550" s="188"/>
      <c r="J1550" s="188"/>
      <c r="K1550" s="188"/>
      <c r="L1550" s="188"/>
      <c r="M1550" s="188"/>
      <c r="N1550" s="188"/>
      <c r="O1550" s="188"/>
      <c r="P1550" s="189"/>
      <c r="Q1550" s="187"/>
      <c r="R1550" s="188"/>
      <c r="S1550" s="187"/>
      <c r="T1550" s="188"/>
      <c r="U1550" s="188"/>
      <c r="V1550" s="188"/>
      <c r="W1550" s="188"/>
      <c r="X1550" s="188"/>
      <c r="Y1550" s="188"/>
      <c r="Z1550" s="188"/>
      <c r="AA1550" s="187"/>
      <c r="AB1550" s="189"/>
      <c r="AC1550" s="187"/>
      <c r="AD1550" s="25"/>
      <c r="AE1550" s="25"/>
    </row>
    <row r="1551">
      <c r="A1551" s="187"/>
      <c r="B1551" s="187"/>
      <c r="C1551" s="187"/>
      <c r="D1551" s="187"/>
      <c r="E1551" s="187"/>
      <c r="F1551" s="187"/>
      <c r="G1551" s="188"/>
      <c r="H1551" s="188"/>
      <c r="I1551" s="188"/>
      <c r="J1551" s="188"/>
      <c r="K1551" s="188"/>
      <c r="L1551" s="188"/>
      <c r="M1551" s="188"/>
      <c r="N1551" s="188"/>
      <c r="O1551" s="188"/>
      <c r="P1551" s="189"/>
      <c r="Q1551" s="187"/>
      <c r="R1551" s="188"/>
      <c r="S1551" s="187"/>
      <c r="T1551" s="188"/>
      <c r="U1551" s="188"/>
      <c r="V1551" s="188"/>
      <c r="W1551" s="188"/>
      <c r="X1551" s="188"/>
      <c r="Y1551" s="188"/>
      <c r="Z1551" s="188"/>
      <c r="AA1551" s="187"/>
      <c r="AB1551" s="189"/>
      <c r="AC1551" s="187"/>
      <c r="AD1551" s="25"/>
      <c r="AE1551" s="25"/>
    </row>
    <row r="1552">
      <c r="A1552" s="187"/>
      <c r="B1552" s="187"/>
      <c r="C1552" s="187"/>
      <c r="D1552" s="187"/>
      <c r="E1552" s="187"/>
      <c r="F1552" s="187"/>
      <c r="G1552" s="188"/>
      <c r="H1552" s="188"/>
      <c r="I1552" s="188"/>
      <c r="J1552" s="188"/>
      <c r="K1552" s="188"/>
      <c r="L1552" s="188"/>
      <c r="M1552" s="188"/>
      <c r="N1552" s="188"/>
      <c r="O1552" s="188"/>
      <c r="P1552" s="189"/>
      <c r="Q1552" s="187"/>
      <c r="R1552" s="188"/>
      <c r="S1552" s="187"/>
      <c r="T1552" s="188"/>
      <c r="U1552" s="188"/>
      <c r="V1552" s="188"/>
      <c r="W1552" s="188"/>
      <c r="X1552" s="188"/>
      <c r="Y1552" s="188"/>
      <c r="Z1552" s="188"/>
      <c r="AA1552" s="187"/>
      <c r="AB1552" s="189"/>
      <c r="AC1552" s="187"/>
      <c r="AD1552" s="25"/>
      <c r="AE1552" s="25"/>
    </row>
    <row r="1553">
      <c r="A1553" s="187"/>
      <c r="B1553" s="187"/>
      <c r="C1553" s="187"/>
      <c r="D1553" s="187"/>
      <c r="E1553" s="187"/>
      <c r="F1553" s="187"/>
      <c r="G1553" s="188"/>
      <c r="H1553" s="188"/>
      <c r="I1553" s="188"/>
      <c r="J1553" s="188"/>
      <c r="K1553" s="188"/>
      <c r="L1553" s="188"/>
      <c r="M1553" s="188"/>
      <c r="N1553" s="188"/>
      <c r="O1553" s="188"/>
      <c r="P1553" s="190"/>
      <c r="Q1553" s="187"/>
      <c r="R1553" s="188"/>
      <c r="S1553" s="187"/>
      <c r="T1553" s="188"/>
      <c r="U1553" s="188"/>
      <c r="V1553" s="188"/>
      <c r="W1553" s="188"/>
      <c r="X1553" s="188"/>
      <c r="Y1553" s="188"/>
      <c r="Z1553" s="188"/>
      <c r="AA1553" s="187"/>
      <c r="AB1553" s="189"/>
      <c r="AC1553" s="187"/>
      <c r="AD1553" s="25"/>
      <c r="AE1553" s="25"/>
    </row>
    <row r="1554">
      <c r="A1554" s="187"/>
      <c r="B1554" s="187"/>
      <c r="C1554" s="187"/>
      <c r="D1554" s="187"/>
      <c r="E1554" s="187"/>
      <c r="F1554" s="187"/>
      <c r="G1554" s="188"/>
      <c r="H1554" s="187"/>
      <c r="I1554" s="187"/>
      <c r="J1554" s="188"/>
      <c r="K1554" s="187"/>
      <c r="L1554" s="188"/>
      <c r="M1554" s="188"/>
      <c r="N1554" s="188"/>
      <c r="O1554" s="188"/>
      <c r="P1554" s="189"/>
      <c r="Q1554" s="187"/>
      <c r="R1554" s="187"/>
      <c r="S1554" s="188"/>
      <c r="T1554" s="188"/>
      <c r="U1554" s="188"/>
      <c r="V1554" s="188"/>
      <c r="W1554" s="188"/>
      <c r="X1554" s="188"/>
      <c r="Y1554" s="188"/>
      <c r="Z1554" s="188"/>
      <c r="AA1554" s="187"/>
      <c r="AB1554" s="189"/>
      <c r="AC1554" s="187"/>
      <c r="AD1554" s="25"/>
      <c r="AE1554" s="25"/>
    </row>
    <row r="1555">
      <c r="A1555" s="187"/>
      <c r="B1555" s="187"/>
      <c r="C1555" s="187"/>
      <c r="D1555" s="187"/>
      <c r="E1555" s="187"/>
      <c r="F1555" s="187"/>
      <c r="G1555" s="188"/>
      <c r="H1555" s="188"/>
      <c r="I1555" s="188"/>
      <c r="J1555" s="188"/>
      <c r="K1555" s="188"/>
      <c r="L1555" s="188"/>
      <c r="M1555" s="188"/>
      <c r="N1555" s="188"/>
      <c r="O1555" s="188"/>
      <c r="P1555" s="189"/>
      <c r="Q1555" s="188"/>
      <c r="R1555" s="188"/>
      <c r="S1555" s="187"/>
      <c r="T1555" s="188"/>
      <c r="U1555" s="188"/>
      <c r="V1555" s="188"/>
      <c r="W1555" s="188"/>
      <c r="X1555" s="188"/>
      <c r="Y1555" s="188"/>
      <c r="Z1555" s="188"/>
      <c r="AA1555" s="187"/>
      <c r="AB1555" s="189"/>
      <c r="AC1555" s="187"/>
      <c r="AD1555" s="25"/>
      <c r="AE1555" s="25"/>
    </row>
    <row r="1556">
      <c r="A1556" s="187"/>
      <c r="B1556" s="187"/>
      <c r="C1556" s="187"/>
      <c r="D1556" s="187"/>
      <c r="E1556" s="187"/>
      <c r="F1556" s="187"/>
      <c r="G1556" s="188"/>
      <c r="H1556" s="187"/>
      <c r="I1556" s="187"/>
      <c r="J1556" s="188"/>
      <c r="K1556" s="187"/>
      <c r="L1556" s="188"/>
      <c r="M1556" s="188"/>
      <c r="N1556" s="188"/>
      <c r="O1556" s="188"/>
      <c r="P1556" s="189"/>
      <c r="Q1556" s="187"/>
      <c r="R1556" s="187"/>
      <c r="S1556" s="188"/>
      <c r="T1556" s="188"/>
      <c r="U1556" s="188"/>
      <c r="V1556" s="188"/>
      <c r="W1556" s="188"/>
      <c r="X1556" s="188"/>
      <c r="Y1556" s="188"/>
      <c r="Z1556" s="188"/>
      <c r="AA1556" s="187"/>
      <c r="AB1556" s="189"/>
      <c r="AC1556" s="187"/>
      <c r="AD1556" s="25"/>
      <c r="AE1556" s="25"/>
    </row>
    <row r="1557">
      <c r="A1557" s="187"/>
      <c r="B1557" s="187"/>
      <c r="C1557" s="187"/>
      <c r="D1557" s="187"/>
      <c r="E1557" s="187"/>
      <c r="F1557" s="187"/>
      <c r="G1557" s="188"/>
      <c r="H1557" s="188"/>
      <c r="I1557" s="188"/>
      <c r="J1557" s="188"/>
      <c r="K1557" s="188"/>
      <c r="L1557" s="188"/>
      <c r="M1557" s="188"/>
      <c r="N1557" s="188"/>
      <c r="O1557" s="188"/>
      <c r="P1557" s="189"/>
      <c r="Q1557" s="187"/>
      <c r="R1557" s="188"/>
      <c r="S1557" s="187"/>
      <c r="T1557" s="188"/>
      <c r="U1557" s="188"/>
      <c r="V1557" s="188"/>
      <c r="W1557" s="188"/>
      <c r="X1557" s="188"/>
      <c r="Y1557" s="188"/>
      <c r="Z1557" s="188"/>
      <c r="AA1557" s="187"/>
      <c r="AB1557" s="189"/>
      <c r="AC1557" s="187"/>
      <c r="AD1557" s="25"/>
      <c r="AE1557" s="25"/>
    </row>
    <row r="1558">
      <c r="A1558" s="187"/>
      <c r="B1558" s="187"/>
      <c r="C1558" s="187"/>
      <c r="D1558" s="187"/>
      <c r="E1558" s="187"/>
      <c r="F1558" s="187"/>
      <c r="G1558" s="188"/>
      <c r="H1558" s="188"/>
      <c r="I1558" s="188"/>
      <c r="J1558" s="188"/>
      <c r="K1558" s="188"/>
      <c r="L1558" s="188"/>
      <c r="M1558" s="188"/>
      <c r="N1558" s="188"/>
      <c r="O1558" s="188"/>
      <c r="P1558" s="189"/>
      <c r="Q1558" s="188"/>
      <c r="R1558" s="188"/>
      <c r="S1558" s="187"/>
      <c r="T1558" s="188"/>
      <c r="U1558" s="188"/>
      <c r="V1558" s="188"/>
      <c r="W1558" s="188"/>
      <c r="X1558" s="188"/>
      <c r="Y1558" s="188"/>
      <c r="Z1558" s="188"/>
      <c r="AA1558" s="187"/>
      <c r="AB1558" s="189"/>
      <c r="AC1558" s="187"/>
      <c r="AD1558" s="25"/>
      <c r="AE1558" s="25"/>
    </row>
    <row r="1559">
      <c r="A1559" s="187"/>
      <c r="B1559" s="187"/>
      <c r="C1559" s="187"/>
      <c r="D1559" s="187"/>
      <c r="E1559" s="187"/>
      <c r="F1559" s="187"/>
      <c r="G1559" s="188"/>
      <c r="H1559" s="187"/>
      <c r="I1559" s="187"/>
      <c r="J1559" s="188"/>
      <c r="K1559" s="187"/>
      <c r="L1559" s="188"/>
      <c r="M1559" s="188"/>
      <c r="N1559" s="188"/>
      <c r="O1559" s="188"/>
      <c r="P1559" s="189"/>
      <c r="Q1559" s="187"/>
      <c r="R1559" s="187"/>
      <c r="S1559" s="188"/>
      <c r="T1559" s="188"/>
      <c r="U1559" s="188"/>
      <c r="V1559" s="188"/>
      <c r="W1559" s="188"/>
      <c r="X1559" s="188"/>
      <c r="Y1559" s="188"/>
      <c r="Z1559" s="188"/>
      <c r="AA1559" s="187"/>
      <c r="AB1559" s="189"/>
      <c r="AC1559" s="187"/>
      <c r="AD1559" s="25"/>
      <c r="AE1559" s="25"/>
    </row>
    <row r="1560">
      <c r="A1560" s="187"/>
      <c r="B1560" s="187"/>
      <c r="C1560" s="187"/>
      <c r="D1560" s="187"/>
      <c r="E1560" s="187"/>
      <c r="F1560" s="187"/>
      <c r="G1560" s="188"/>
      <c r="H1560" s="188"/>
      <c r="I1560" s="188"/>
      <c r="J1560" s="188"/>
      <c r="K1560" s="188"/>
      <c r="L1560" s="188"/>
      <c r="M1560" s="188"/>
      <c r="N1560" s="188"/>
      <c r="O1560" s="188"/>
      <c r="P1560" s="190"/>
      <c r="Q1560" s="187"/>
      <c r="R1560" s="188"/>
      <c r="S1560" s="187"/>
      <c r="T1560" s="188"/>
      <c r="U1560" s="188"/>
      <c r="V1560" s="188"/>
      <c r="W1560" s="188"/>
      <c r="X1560" s="188"/>
      <c r="Y1560" s="188"/>
      <c r="Z1560" s="188"/>
      <c r="AA1560" s="187"/>
      <c r="AB1560" s="189"/>
      <c r="AC1560" s="187"/>
      <c r="AD1560" s="25"/>
      <c r="AE1560" s="25"/>
    </row>
    <row r="1561">
      <c r="A1561" s="187"/>
      <c r="B1561" s="187"/>
      <c r="C1561" s="187"/>
      <c r="D1561" s="187"/>
      <c r="E1561" s="187"/>
      <c r="F1561" s="187"/>
      <c r="G1561" s="188"/>
      <c r="H1561" s="188"/>
      <c r="I1561" s="188"/>
      <c r="J1561" s="188"/>
      <c r="K1561" s="188"/>
      <c r="L1561" s="188"/>
      <c r="M1561" s="188"/>
      <c r="N1561" s="188"/>
      <c r="O1561" s="188"/>
      <c r="P1561" s="189"/>
      <c r="Q1561" s="188"/>
      <c r="R1561" s="188"/>
      <c r="S1561" s="187"/>
      <c r="T1561" s="188"/>
      <c r="U1561" s="188"/>
      <c r="V1561" s="188"/>
      <c r="W1561" s="188"/>
      <c r="X1561" s="188"/>
      <c r="Y1561" s="188"/>
      <c r="Z1561" s="188"/>
      <c r="AA1561" s="187"/>
      <c r="AB1561" s="189"/>
      <c r="AC1561" s="187"/>
      <c r="AD1561" s="25"/>
      <c r="AE1561" s="25"/>
    </row>
    <row r="1562">
      <c r="A1562" s="187"/>
      <c r="B1562" s="187"/>
      <c r="C1562" s="187"/>
      <c r="D1562" s="187"/>
      <c r="E1562" s="187"/>
      <c r="F1562" s="187"/>
      <c r="G1562" s="188"/>
      <c r="H1562" s="187"/>
      <c r="I1562" s="187"/>
      <c r="J1562" s="188"/>
      <c r="K1562" s="187"/>
      <c r="L1562" s="188"/>
      <c r="M1562" s="188"/>
      <c r="N1562" s="188"/>
      <c r="O1562" s="188"/>
      <c r="P1562" s="189"/>
      <c r="Q1562" s="187"/>
      <c r="R1562" s="187"/>
      <c r="S1562" s="188"/>
      <c r="T1562" s="188"/>
      <c r="U1562" s="188"/>
      <c r="V1562" s="188"/>
      <c r="W1562" s="188"/>
      <c r="X1562" s="188"/>
      <c r="Y1562" s="188"/>
      <c r="Z1562" s="188"/>
      <c r="AA1562" s="187"/>
      <c r="AB1562" s="189"/>
      <c r="AC1562" s="187"/>
      <c r="AD1562" s="25"/>
      <c r="AE1562" s="25"/>
    </row>
    <row r="1563">
      <c r="A1563" s="187"/>
      <c r="B1563" s="187"/>
      <c r="C1563" s="187"/>
      <c r="D1563" s="187"/>
      <c r="E1563" s="187"/>
      <c r="F1563" s="187"/>
      <c r="G1563" s="188"/>
      <c r="H1563" s="187"/>
      <c r="I1563" s="187"/>
      <c r="J1563" s="188"/>
      <c r="K1563" s="188"/>
      <c r="L1563" s="188"/>
      <c r="M1563" s="188"/>
      <c r="N1563" s="188"/>
      <c r="O1563" s="188"/>
      <c r="P1563" s="189"/>
      <c r="Q1563" s="187"/>
      <c r="R1563" s="187"/>
      <c r="S1563" s="188"/>
      <c r="T1563" s="188"/>
      <c r="U1563" s="188"/>
      <c r="V1563" s="188"/>
      <c r="W1563" s="188"/>
      <c r="X1563" s="188"/>
      <c r="Y1563" s="188"/>
      <c r="Z1563" s="188"/>
      <c r="AA1563" s="187"/>
      <c r="AB1563" s="189"/>
      <c r="AC1563" s="187"/>
      <c r="AD1563" s="25"/>
      <c r="AE1563" s="25"/>
    </row>
    <row r="1564">
      <c r="A1564" s="187"/>
      <c r="B1564" s="187"/>
      <c r="C1564" s="187"/>
      <c r="D1564" s="187"/>
      <c r="E1564" s="187"/>
      <c r="F1564" s="187"/>
      <c r="G1564" s="188"/>
      <c r="H1564" s="188"/>
      <c r="I1564" s="188"/>
      <c r="J1564" s="188"/>
      <c r="K1564" s="188"/>
      <c r="L1564" s="188"/>
      <c r="M1564" s="188"/>
      <c r="N1564" s="188"/>
      <c r="O1564" s="188"/>
      <c r="P1564" s="189"/>
      <c r="Q1564" s="188"/>
      <c r="R1564" s="188"/>
      <c r="S1564" s="187"/>
      <c r="T1564" s="188"/>
      <c r="U1564" s="188"/>
      <c r="V1564" s="188"/>
      <c r="W1564" s="188"/>
      <c r="X1564" s="188"/>
      <c r="Y1564" s="188"/>
      <c r="Z1564" s="188"/>
      <c r="AA1564" s="187"/>
      <c r="AB1564" s="189"/>
      <c r="AC1564" s="187"/>
      <c r="AD1564" s="25"/>
      <c r="AE1564" s="25"/>
    </row>
    <row r="1565">
      <c r="A1565" s="187"/>
      <c r="B1565" s="187"/>
      <c r="C1565" s="187"/>
      <c r="D1565" s="187"/>
      <c r="E1565" s="187"/>
      <c r="F1565" s="187"/>
      <c r="G1565" s="188"/>
      <c r="H1565" s="187"/>
      <c r="I1565" s="187"/>
      <c r="J1565" s="188"/>
      <c r="K1565" s="187"/>
      <c r="L1565" s="188"/>
      <c r="M1565" s="188"/>
      <c r="N1565" s="188"/>
      <c r="O1565" s="188"/>
      <c r="P1565" s="190"/>
      <c r="Q1565" s="187"/>
      <c r="R1565" s="187"/>
      <c r="S1565" s="188"/>
      <c r="T1565" s="188"/>
      <c r="U1565" s="188"/>
      <c r="V1565" s="188"/>
      <c r="W1565" s="188"/>
      <c r="X1565" s="188"/>
      <c r="Y1565" s="188"/>
      <c r="Z1565" s="188"/>
      <c r="AA1565" s="187"/>
      <c r="AB1565" s="189"/>
      <c r="AC1565" s="187"/>
      <c r="AD1565" s="25"/>
      <c r="AE1565" s="25"/>
    </row>
    <row r="1566">
      <c r="A1566" s="187"/>
      <c r="B1566" s="187"/>
      <c r="C1566" s="187"/>
      <c r="D1566" s="187"/>
      <c r="E1566" s="187"/>
      <c r="F1566" s="187"/>
      <c r="G1566" s="188"/>
      <c r="H1566" s="188"/>
      <c r="I1566" s="188"/>
      <c r="J1566" s="188"/>
      <c r="K1566" s="188"/>
      <c r="L1566" s="188"/>
      <c r="M1566" s="188"/>
      <c r="N1566" s="188"/>
      <c r="O1566" s="188"/>
      <c r="P1566" s="190"/>
      <c r="Q1566" s="187"/>
      <c r="R1566" s="188"/>
      <c r="S1566" s="187"/>
      <c r="T1566" s="188"/>
      <c r="U1566" s="188"/>
      <c r="V1566" s="188"/>
      <c r="W1566" s="188"/>
      <c r="X1566" s="188"/>
      <c r="Y1566" s="188"/>
      <c r="Z1566" s="188"/>
      <c r="AA1566" s="187"/>
      <c r="AB1566" s="189"/>
      <c r="AC1566" s="187"/>
      <c r="AD1566" s="25"/>
      <c r="AE1566" s="25"/>
    </row>
    <row r="1567">
      <c r="A1567" s="187"/>
      <c r="B1567" s="187"/>
      <c r="C1567" s="187"/>
      <c r="D1567" s="187"/>
      <c r="E1567" s="187"/>
      <c r="F1567" s="187"/>
      <c r="G1567" s="188"/>
      <c r="H1567" s="187"/>
      <c r="I1567" s="187"/>
      <c r="J1567" s="188"/>
      <c r="K1567" s="187"/>
      <c r="L1567" s="188"/>
      <c r="M1567" s="188"/>
      <c r="N1567" s="188"/>
      <c r="O1567" s="188"/>
      <c r="P1567" s="190"/>
      <c r="Q1567" s="187"/>
      <c r="R1567" s="187"/>
      <c r="S1567" s="188"/>
      <c r="T1567" s="188"/>
      <c r="U1567" s="188"/>
      <c r="V1567" s="188"/>
      <c r="W1567" s="188"/>
      <c r="X1567" s="188"/>
      <c r="Y1567" s="188"/>
      <c r="Z1567" s="188"/>
      <c r="AA1567" s="187"/>
      <c r="AB1567" s="189"/>
      <c r="AC1567" s="187"/>
      <c r="AD1567" s="25"/>
      <c r="AE1567" s="25"/>
    </row>
    <row r="1568">
      <c r="A1568" s="187"/>
      <c r="B1568" s="187"/>
      <c r="C1568" s="187"/>
      <c r="D1568" s="187"/>
      <c r="E1568" s="187"/>
      <c r="F1568" s="187"/>
      <c r="G1568" s="188"/>
      <c r="H1568" s="187"/>
      <c r="I1568" s="187"/>
      <c r="J1568" s="188"/>
      <c r="K1568" s="187"/>
      <c r="L1568" s="188"/>
      <c r="M1568" s="188"/>
      <c r="N1568" s="188"/>
      <c r="O1568" s="188"/>
      <c r="P1568" s="190"/>
      <c r="Q1568" s="187"/>
      <c r="R1568" s="187"/>
      <c r="S1568" s="188"/>
      <c r="T1568" s="188"/>
      <c r="U1568" s="188"/>
      <c r="V1568" s="188"/>
      <c r="W1568" s="188"/>
      <c r="X1568" s="188"/>
      <c r="Y1568" s="188"/>
      <c r="Z1568" s="188"/>
      <c r="AA1568" s="187"/>
      <c r="AB1568" s="189"/>
      <c r="AC1568" s="187"/>
      <c r="AD1568" s="25"/>
      <c r="AE1568" s="25"/>
    </row>
    <row r="1569">
      <c r="A1569" s="187"/>
      <c r="B1569" s="187"/>
      <c r="C1569" s="187"/>
      <c r="D1569" s="187"/>
      <c r="E1569" s="187"/>
      <c r="F1569" s="187"/>
      <c r="G1569" s="188"/>
      <c r="H1569" s="188"/>
      <c r="I1569" s="188"/>
      <c r="J1569" s="188"/>
      <c r="K1569" s="188"/>
      <c r="L1569" s="188"/>
      <c r="M1569" s="188"/>
      <c r="N1569" s="188"/>
      <c r="O1569" s="188"/>
      <c r="P1569" s="190"/>
      <c r="Q1569" s="187"/>
      <c r="R1569" s="188"/>
      <c r="S1569" s="187"/>
      <c r="T1569" s="188"/>
      <c r="U1569" s="188"/>
      <c r="V1569" s="188"/>
      <c r="W1569" s="188"/>
      <c r="X1569" s="188"/>
      <c r="Y1569" s="188"/>
      <c r="Z1569" s="188"/>
      <c r="AA1569" s="187"/>
      <c r="AB1569" s="189"/>
      <c r="AC1569" s="187"/>
      <c r="AD1569" s="25"/>
      <c r="AE1569" s="25"/>
    </row>
    <row r="1570">
      <c r="A1570" s="187"/>
      <c r="B1570" s="187"/>
      <c r="C1570" s="187"/>
      <c r="D1570" s="187"/>
      <c r="E1570" s="187"/>
      <c r="F1570" s="187"/>
      <c r="G1570" s="188"/>
      <c r="H1570" s="188"/>
      <c r="I1570" s="188"/>
      <c r="J1570" s="188"/>
      <c r="K1570" s="188"/>
      <c r="L1570" s="188"/>
      <c r="M1570" s="188"/>
      <c r="N1570" s="188"/>
      <c r="O1570" s="188"/>
      <c r="P1570" s="189"/>
      <c r="Q1570" s="187"/>
      <c r="R1570" s="188"/>
      <c r="S1570" s="187"/>
      <c r="T1570" s="188"/>
      <c r="U1570" s="188"/>
      <c r="V1570" s="188"/>
      <c r="W1570" s="188"/>
      <c r="X1570" s="188"/>
      <c r="Y1570" s="188"/>
      <c r="Z1570" s="188"/>
      <c r="AA1570" s="187"/>
      <c r="AB1570" s="189"/>
      <c r="AC1570" s="187"/>
      <c r="AD1570" s="25"/>
      <c r="AE1570" s="25"/>
    </row>
    <row r="1571">
      <c r="A1571" s="187"/>
      <c r="B1571" s="187"/>
      <c r="C1571" s="187"/>
      <c r="D1571" s="187"/>
      <c r="E1571" s="187"/>
      <c r="F1571" s="187"/>
      <c r="G1571" s="188"/>
      <c r="H1571" s="188"/>
      <c r="I1571" s="188"/>
      <c r="J1571" s="188"/>
      <c r="K1571" s="188"/>
      <c r="L1571" s="188"/>
      <c r="M1571" s="188"/>
      <c r="N1571" s="188"/>
      <c r="O1571" s="188"/>
      <c r="P1571" s="190"/>
      <c r="Q1571" s="188"/>
      <c r="R1571" s="188"/>
      <c r="S1571" s="187"/>
      <c r="T1571" s="188"/>
      <c r="U1571" s="188"/>
      <c r="V1571" s="188"/>
      <c r="W1571" s="188"/>
      <c r="X1571" s="188"/>
      <c r="Y1571" s="188"/>
      <c r="Z1571" s="188"/>
      <c r="AA1571" s="187"/>
      <c r="AB1571" s="189"/>
      <c r="AC1571" s="187"/>
      <c r="AD1571" s="25"/>
      <c r="AE1571" s="25"/>
    </row>
    <row r="1572">
      <c r="A1572" s="187"/>
      <c r="B1572" s="187"/>
      <c r="C1572" s="187"/>
      <c r="D1572" s="187"/>
      <c r="E1572" s="187"/>
      <c r="F1572" s="187"/>
      <c r="G1572" s="188"/>
      <c r="H1572" s="188"/>
      <c r="I1572" s="188"/>
      <c r="J1572" s="188"/>
      <c r="K1572" s="188"/>
      <c r="L1572" s="188"/>
      <c r="M1572" s="188"/>
      <c r="N1572" s="188"/>
      <c r="O1572" s="188"/>
      <c r="P1572" s="190"/>
      <c r="Q1572" s="188"/>
      <c r="R1572" s="188"/>
      <c r="S1572" s="187"/>
      <c r="T1572" s="188"/>
      <c r="U1572" s="188"/>
      <c r="V1572" s="188"/>
      <c r="W1572" s="188"/>
      <c r="X1572" s="188"/>
      <c r="Y1572" s="188"/>
      <c r="Z1572" s="188"/>
      <c r="AA1572" s="187"/>
      <c r="AB1572" s="189"/>
      <c r="AC1572" s="187"/>
      <c r="AD1572" s="25"/>
      <c r="AE1572" s="25"/>
    </row>
    <row r="1573">
      <c r="A1573" s="187"/>
      <c r="B1573" s="187"/>
      <c r="C1573" s="187"/>
      <c r="D1573" s="187"/>
      <c r="E1573" s="187"/>
      <c r="F1573" s="187"/>
      <c r="G1573" s="188"/>
      <c r="H1573" s="188"/>
      <c r="I1573" s="188"/>
      <c r="J1573" s="188"/>
      <c r="K1573" s="188"/>
      <c r="L1573" s="188"/>
      <c r="M1573" s="188"/>
      <c r="N1573" s="188"/>
      <c r="O1573" s="188"/>
      <c r="P1573" s="189"/>
      <c r="Q1573" s="188"/>
      <c r="R1573" s="188"/>
      <c r="S1573" s="187"/>
      <c r="T1573" s="188"/>
      <c r="U1573" s="188"/>
      <c r="V1573" s="188"/>
      <c r="W1573" s="188"/>
      <c r="X1573" s="188"/>
      <c r="Y1573" s="188"/>
      <c r="Z1573" s="188"/>
      <c r="AA1573" s="187"/>
      <c r="AB1573" s="189"/>
      <c r="AC1573" s="187"/>
      <c r="AD1573" s="25"/>
      <c r="AE1573" s="25"/>
    </row>
    <row r="1574">
      <c r="A1574" s="187"/>
      <c r="B1574" s="187"/>
      <c r="C1574" s="187"/>
      <c r="D1574" s="187"/>
      <c r="E1574" s="187"/>
      <c r="F1574" s="187"/>
      <c r="G1574" s="188"/>
      <c r="H1574" s="188"/>
      <c r="I1574" s="188"/>
      <c r="J1574" s="188"/>
      <c r="K1574" s="188"/>
      <c r="L1574" s="188"/>
      <c r="M1574" s="188"/>
      <c r="N1574" s="188"/>
      <c r="O1574" s="188"/>
      <c r="P1574" s="189"/>
      <c r="Q1574" s="188"/>
      <c r="R1574" s="188"/>
      <c r="S1574" s="187"/>
      <c r="T1574" s="188"/>
      <c r="U1574" s="188"/>
      <c r="V1574" s="188"/>
      <c r="W1574" s="188"/>
      <c r="X1574" s="188"/>
      <c r="Y1574" s="188"/>
      <c r="Z1574" s="188"/>
      <c r="AA1574" s="187"/>
      <c r="AB1574" s="189"/>
      <c r="AC1574" s="187"/>
      <c r="AD1574" s="25"/>
      <c r="AE1574" s="25"/>
    </row>
    <row r="1575">
      <c r="A1575" s="187"/>
      <c r="B1575" s="187"/>
      <c r="C1575" s="187"/>
      <c r="D1575" s="187"/>
      <c r="E1575" s="187"/>
      <c r="F1575" s="187"/>
      <c r="G1575" s="188"/>
      <c r="H1575" s="188"/>
      <c r="I1575" s="188"/>
      <c r="J1575" s="188"/>
      <c r="K1575" s="188"/>
      <c r="L1575" s="188"/>
      <c r="M1575" s="188"/>
      <c r="N1575" s="188"/>
      <c r="O1575" s="188"/>
      <c r="P1575" s="189"/>
      <c r="Q1575" s="188"/>
      <c r="R1575" s="188"/>
      <c r="S1575" s="187"/>
      <c r="T1575" s="188"/>
      <c r="U1575" s="188"/>
      <c r="V1575" s="188"/>
      <c r="W1575" s="188"/>
      <c r="X1575" s="188"/>
      <c r="Y1575" s="188"/>
      <c r="Z1575" s="188"/>
      <c r="AA1575" s="187"/>
      <c r="AB1575" s="189"/>
      <c r="AC1575" s="187"/>
      <c r="AD1575" s="25"/>
      <c r="AE1575" s="25"/>
    </row>
    <row r="1576">
      <c r="A1576" s="187"/>
      <c r="B1576" s="187"/>
      <c r="C1576" s="187"/>
      <c r="D1576" s="187"/>
      <c r="E1576" s="187"/>
      <c r="F1576" s="187"/>
      <c r="G1576" s="188"/>
      <c r="H1576" s="188"/>
      <c r="I1576" s="188"/>
      <c r="J1576" s="188"/>
      <c r="K1576" s="188"/>
      <c r="L1576" s="188"/>
      <c r="M1576" s="188"/>
      <c r="N1576" s="188"/>
      <c r="O1576" s="188"/>
      <c r="P1576" s="189"/>
      <c r="Q1576" s="188"/>
      <c r="R1576" s="188"/>
      <c r="S1576" s="187"/>
      <c r="T1576" s="188"/>
      <c r="U1576" s="188"/>
      <c r="V1576" s="188"/>
      <c r="W1576" s="188"/>
      <c r="X1576" s="188"/>
      <c r="Y1576" s="188"/>
      <c r="Z1576" s="188"/>
      <c r="AA1576" s="187"/>
      <c r="AB1576" s="189"/>
      <c r="AC1576" s="187"/>
      <c r="AD1576" s="25"/>
      <c r="AE1576" s="25"/>
    </row>
    <row r="1577">
      <c r="A1577" s="187"/>
      <c r="B1577" s="187"/>
      <c r="C1577" s="187"/>
      <c r="D1577" s="187"/>
      <c r="E1577" s="187"/>
      <c r="F1577" s="187"/>
      <c r="G1577" s="188"/>
      <c r="H1577" s="188"/>
      <c r="I1577" s="188"/>
      <c r="J1577" s="188"/>
      <c r="K1577" s="188"/>
      <c r="L1577" s="188"/>
      <c r="M1577" s="188"/>
      <c r="N1577" s="188"/>
      <c r="O1577" s="188"/>
      <c r="P1577" s="190"/>
      <c r="Q1577" s="188"/>
      <c r="R1577" s="188"/>
      <c r="S1577" s="187"/>
      <c r="T1577" s="188"/>
      <c r="U1577" s="188"/>
      <c r="V1577" s="188"/>
      <c r="W1577" s="188"/>
      <c r="X1577" s="188"/>
      <c r="Y1577" s="188"/>
      <c r="Z1577" s="188"/>
      <c r="AA1577" s="187"/>
      <c r="AB1577" s="189"/>
      <c r="AC1577" s="187"/>
      <c r="AD1577" s="25"/>
      <c r="AE1577" s="25"/>
    </row>
    <row r="1578">
      <c r="A1578" s="187"/>
      <c r="B1578" s="187"/>
      <c r="C1578" s="187"/>
      <c r="D1578" s="187"/>
      <c r="E1578" s="187"/>
      <c r="F1578" s="187"/>
      <c r="G1578" s="188"/>
      <c r="H1578" s="188"/>
      <c r="I1578" s="188"/>
      <c r="J1578" s="188"/>
      <c r="K1578" s="188"/>
      <c r="L1578" s="188"/>
      <c r="M1578" s="188"/>
      <c r="N1578" s="188"/>
      <c r="O1578" s="188"/>
      <c r="P1578" s="189"/>
      <c r="Q1578" s="188"/>
      <c r="R1578" s="188"/>
      <c r="S1578" s="187"/>
      <c r="T1578" s="188"/>
      <c r="U1578" s="188"/>
      <c r="V1578" s="188"/>
      <c r="W1578" s="188"/>
      <c r="X1578" s="188"/>
      <c r="Y1578" s="188"/>
      <c r="Z1578" s="188"/>
      <c r="AA1578" s="187"/>
      <c r="AB1578" s="189"/>
      <c r="AC1578" s="187"/>
      <c r="AD1578" s="25"/>
      <c r="AE1578" s="25"/>
    </row>
    <row r="1579">
      <c r="A1579" s="187"/>
      <c r="B1579" s="187"/>
      <c r="C1579" s="187"/>
      <c r="D1579" s="187"/>
      <c r="E1579" s="187"/>
      <c r="F1579" s="187"/>
      <c r="G1579" s="188"/>
      <c r="H1579" s="188"/>
      <c r="I1579" s="188"/>
      <c r="J1579" s="188"/>
      <c r="K1579" s="188"/>
      <c r="L1579" s="188"/>
      <c r="M1579" s="188"/>
      <c r="N1579" s="188"/>
      <c r="O1579" s="188"/>
      <c r="P1579" s="189"/>
      <c r="Q1579" s="188"/>
      <c r="R1579" s="188"/>
      <c r="S1579" s="187"/>
      <c r="T1579" s="188"/>
      <c r="U1579" s="188"/>
      <c r="V1579" s="188"/>
      <c r="W1579" s="188"/>
      <c r="X1579" s="188"/>
      <c r="Y1579" s="188"/>
      <c r="Z1579" s="188"/>
      <c r="AA1579" s="187"/>
      <c r="AB1579" s="189"/>
      <c r="AC1579" s="187"/>
      <c r="AD1579" s="25"/>
      <c r="AE1579" s="25"/>
    </row>
    <row r="1580">
      <c r="A1580" s="187"/>
      <c r="B1580" s="187"/>
      <c r="C1580" s="187"/>
      <c r="D1580" s="187"/>
      <c r="E1580" s="187"/>
      <c r="F1580" s="187"/>
      <c r="G1580" s="188"/>
      <c r="H1580" s="188"/>
      <c r="I1580" s="188"/>
      <c r="J1580" s="188"/>
      <c r="K1580" s="188"/>
      <c r="L1580" s="188"/>
      <c r="M1580" s="188"/>
      <c r="N1580" s="188"/>
      <c r="O1580" s="188"/>
      <c r="P1580" s="189"/>
      <c r="Q1580" s="188"/>
      <c r="R1580" s="188"/>
      <c r="S1580" s="187"/>
      <c r="T1580" s="188"/>
      <c r="U1580" s="188"/>
      <c r="V1580" s="188"/>
      <c r="W1580" s="188"/>
      <c r="X1580" s="188"/>
      <c r="Y1580" s="188"/>
      <c r="Z1580" s="188"/>
      <c r="AA1580" s="187"/>
      <c r="AB1580" s="189"/>
      <c r="AC1580" s="187"/>
      <c r="AD1580" s="25"/>
      <c r="AE1580" s="25"/>
    </row>
    <row r="1581">
      <c r="A1581" s="187"/>
      <c r="B1581" s="187"/>
      <c r="C1581" s="187"/>
      <c r="D1581" s="187"/>
      <c r="E1581" s="187"/>
      <c r="F1581" s="187"/>
      <c r="G1581" s="188"/>
      <c r="H1581" s="188"/>
      <c r="I1581" s="188"/>
      <c r="J1581" s="188"/>
      <c r="K1581" s="188"/>
      <c r="L1581" s="188"/>
      <c r="M1581" s="188"/>
      <c r="N1581" s="188"/>
      <c r="O1581" s="188"/>
      <c r="P1581" s="189"/>
      <c r="Q1581" s="188"/>
      <c r="R1581" s="188"/>
      <c r="S1581" s="187"/>
      <c r="T1581" s="188"/>
      <c r="U1581" s="188"/>
      <c r="V1581" s="188"/>
      <c r="W1581" s="188"/>
      <c r="X1581" s="188"/>
      <c r="Y1581" s="188"/>
      <c r="Z1581" s="188"/>
      <c r="AA1581" s="187"/>
      <c r="AB1581" s="189"/>
      <c r="AC1581" s="187"/>
      <c r="AD1581" s="25"/>
      <c r="AE1581" s="25"/>
    </row>
    <row r="1582">
      <c r="A1582" s="187"/>
      <c r="B1582" s="187"/>
      <c r="C1582" s="187"/>
      <c r="D1582" s="187"/>
      <c r="E1582" s="187"/>
      <c r="F1582" s="187"/>
      <c r="G1582" s="188"/>
      <c r="H1582" s="188"/>
      <c r="I1582" s="188"/>
      <c r="J1582" s="188"/>
      <c r="K1582" s="188"/>
      <c r="L1582" s="188"/>
      <c r="M1582" s="188"/>
      <c r="N1582" s="188"/>
      <c r="O1582" s="188"/>
      <c r="P1582" s="189"/>
      <c r="Q1582" s="188"/>
      <c r="R1582" s="188"/>
      <c r="S1582" s="187"/>
      <c r="T1582" s="188"/>
      <c r="U1582" s="188"/>
      <c r="V1582" s="188"/>
      <c r="W1582" s="188"/>
      <c r="X1582" s="188"/>
      <c r="Y1582" s="188"/>
      <c r="Z1582" s="188"/>
      <c r="AA1582" s="187"/>
      <c r="AB1582" s="189"/>
      <c r="AC1582" s="187"/>
      <c r="AD1582" s="25"/>
      <c r="AE1582" s="25"/>
    </row>
    <row r="1583">
      <c r="A1583" s="187"/>
      <c r="B1583" s="187"/>
      <c r="C1583" s="187"/>
      <c r="D1583" s="187"/>
      <c r="E1583" s="187"/>
      <c r="F1583" s="187"/>
      <c r="G1583" s="188"/>
      <c r="H1583" s="188"/>
      <c r="I1583" s="188"/>
      <c r="J1583" s="188"/>
      <c r="K1583" s="188"/>
      <c r="L1583" s="188"/>
      <c r="M1583" s="188"/>
      <c r="N1583" s="188"/>
      <c r="O1583" s="188"/>
      <c r="P1583" s="189"/>
      <c r="Q1583" s="187"/>
      <c r="R1583" s="188"/>
      <c r="S1583" s="187"/>
      <c r="T1583" s="188"/>
      <c r="U1583" s="188"/>
      <c r="V1583" s="188"/>
      <c r="W1583" s="188"/>
      <c r="X1583" s="188"/>
      <c r="Y1583" s="188"/>
      <c r="Z1583" s="188"/>
      <c r="AA1583" s="187"/>
      <c r="AB1583" s="189"/>
      <c r="AC1583" s="187"/>
      <c r="AD1583" s="25"/>
      <c r="AE1583" s="25"/>
    </row>
    <row r="1584">
      <c r="A1584" s="187"/>
      <c r="B1584" s="187"/>
      <c r="C1584" s="187"/>
      <c r="D1584" s="187"/>
      <c r="E1584" s="187"/>
      <c r="F1584" s="187"/>
      <c r="G1584" s="188"/>
      <c r="H1584" s="188"/>
      <c r="I1584" s="188"/>
      <c r="J1584" s="188"/>
      <c r="K1584" s="188"/>
      <c r="L1584" s="188"/>
      <c r="M1584" s="188"/>
      <c r="N1584" s="188"/>
      <c r="O1584" s="188"/>
      <c r="P1584" s="189"/>
      <c r="Q1584" s="187"/>
      <c r="R1584" s="188"/>
      <c r="S1584" s="187"/>
      <c r="T1584" s="188"/>
      <c r="U1584" s="188"/>
      <c r="V1584" s="188"/>
      <c r="W1584" s="188"/>
      <c r="X1584" s="188"/>
      <c r="Y1584" s="188"/>
      <c r="Z1584" s="188"/>
      <c r="AA1584" s="187"/>
      <c r="AB1584" s="189"/>
      <c r="AC1584" s="187"/>
      <c r="AD1584" s="25"/>
      <c r="AE1584" s="25"/>
    </row>
    <row r="1585">
      <c r="A1585" s="187"/>
      <c r="B1585" s="187"/>
      <c r="C1585" s="187"/>
      <c r="D1585" s="187"/>
      <c r="E1585" s="187"/>
      <c r="F1585" s="187"/>
      <c r="G1585" s="188"/>
      <c r="H1585" s="188"/>
      <c r="I1585" s="188"/>
      <c r="J1585" s="188"/>
      <c r="K1585" s="188"/>
      <c r="L1585" s="188"/>
      <c r="M1585" s="188"/>
      <c r="N1585" s="188"/>
      <c r="O1585" s="188"/>
      <c r="P1585" s="189"/>
      <c r="Q1585" s="188"/>
      <c r="R1585" s="188"/>
      <c r="S1585" s="187"/>
      <c r="T1585" s="188"/>
      <c r="U1585" s="188"/>
      <c r="V1585" s="188"/>
      <c r="W1585" s="188"/>
      <c r="X1585" s="188"/>
      <c r="Y1585" s="188"/>
      <c r="Z1585" s="188"/>
      <c r="AA1585" s="187"/>
      <c r="AB1585" s="189"/>
      <c r="AC1585" s="187"/>
      <c r="AD1585" s="25"/>
      <c r="AE1585" s="25"/>
    </row>
    <row r="1586">
      <c r="A1586" s="187"/>
      <c r="B1586" s="187"/>
      <c r="C1586" s="187"/>
      <c r="D1586" s="187"/>
      <c r="E1586" s="187"/>
      <c r="F1586" s="187"/>
      <c r="G1586" s="188"/>
      <c r="H1586" s="187"/>
      <c r="I1586" s="188"/>
      <c r="J1586" s="188"/>
      <c r="K1586" s="188"/>
      <c r="L1586" s="187"/>
      <c r="M1586" s="188"/>
      <c r="N1586" s="188"/>
      <c r="O1586" s="188"/>
      <c r="P1586" s="189"/>
      <c r="Q1586" s="187"/>
      <c r="R1586" s="187"/>
      <c r="S1586" s="188"/>
      <c r="T1586" s="188"/>
      <c r="U1586" s="188"/>
      <c r="V1586" s="188"/>
      <c r="W1586" s="188"/>
      <c r="X1586" s="188"/>
      <c r="Y1586" s="188"/>
      <c r="Z1586" s="188"/>
      <c r="AA1586" s="187"/>
      <c r="AB1586" s="189"/>
      <c r="AC1586" s="187"/>
      <c r="AD1586" s="25"/>
      <c r="AE1586" s="25"/>
    </row>
    <row r="1587">
      <c r="A1587" s="187"/>
      <c r="B1587" s="187"/>
      <c r="C1587" s="187"/>
      <c r="D1587" s="187"/>
      <c r="E1587" s="187"/>
      <c r="F1587" s="187"/>
      <c r="G1587" s="188"/>
      <c r="H1587" s="187"/>
      <c r="I1587" s="188"/>
      <c r="J1587" s="188"/>
      <c r="K1587" s="188"/>
      <c r="L1587" s="187"/>
      <c r="M1587" s="188"/>
      <c r="N1587" s="188"/>
      <c r="O1587" s="188"/>
      <c r="P1587" s="189"/>
      <c r="Q1587" s="187"/>
      <c r="R1587" s="187"/>
      <c r="S1587" s="188"/>
      <c r="T1587" s="188"/>
      <c r="U1587" s="188"/>
      <c r="V1587" s="188"/>
      <c r="W1587" s="188"/>
      <c r="X1587" s="188"/>
      <c r="Y1587" s="188"/>
      <c r="Z1587" s="188"/>
      <c r="AA1587" s="187"/>
      <c r="AB1587" s="189"/>
      <c r="AC1587" s="187"/>
      <c r="AD1587" s="25"/>
      <c r="AE1587" s="25"/>
    </row>
    <row r="1588">
      <c r="A1588" s="187"/>
      <c r="B1588" s="187"/>
      <c r="C1588" s="187"/>
      <c r="D1588" s="187"/>
      <c r="E1588" s="187"/>
      <c r="F1588" s="187"/>
      <c r="G1588" s="188"/>
      <c r="H1588" s="188"/>
      <c r="I1588" s="188"/>
      <c r="J1588" s="188"/>
      <c r="K1588" s="188"/>
      <c r="L1588" s="188"/>
      <c r="M1588" s="188"/>
      <c r="N1588" s="188"/>
      <c r="O1588" s="188"/>
      <c r="P1588" s="189"/>
      <c r="Q1588" s="188"/>
      <c r="R1588" s="188"/>
      <c r="S1588" s="187"/>
      <c r="T1588" s="188"/>
      <c r="U1588" s="188"/>
      <c r="V1588" s="188"/>
      <c r="W1588" s="188"/>
      <c r="X1588" s="188"/>
      <c r="Y1588" s="188"/>
      <c r="Z1588" s="188"/>
      <c r="AA1588" s="187"/>
      <c r="AB1588" s="189"/>
      <c r="AC1588" s="187"/>
      <c r="AD1588" s="25"/>
      <c r="AE1588" s="25"/>
    </row>
    <row r="1589">
      <c r="A1589" s="187"/>
      <c r="B1589" s="187"/>
      <c r="C1589" s="187"/>
      <c r="D1589" s="187"/>
      <c r="E1589" s="187"/>
      <c r="F1589" s="187"/>
      <c r="G1589" s="188"/>
      <c r="H1589" s="187"/>
      <c r="I1589" s="188"/>
      <c r="J1589" s="188"/>
      <c r="K1589" s="188"/>
      <c r="L1589" s="187"/>
      <c r="M1589" s="188"/>
      <c r="N1589" s="188"/>
      <c r="O1589" s="188"/>
      <c r="P1589" s="189"/>
      <c r="Q1589" s="187"/>
      <c r="R1589" s="187"/>
      <c r="S1589" s="188"/>
      <c r="T1589" s="188"/>
      <c r="U1589" s="188"/>
      <c r="V1589" s="188"/>
      <c r="W1589" s="188"/>
      <c r="X1589" s="188"/>
      <c r="Y1589" s="188"/>
      <c r="Z1589" s="188"/>
      <c r="AA1589" s="187"/>
      <c r="AB1589" s="189"/>
      <c r="AC1589" s="187"/>
      <c r="AD1589" s="25"/>
      <c r="AE1589" s="25"/>
    </row>
    <row r="1590">
      <c r="A1590" s="187"/>
      <c r="B1590" s="187"/>
      <c r="C1590" s="187"/>
      <c r="D1590" s="187"/>
      <c r="E1590" s="187"/>
      <c r="F1590" s="187"/>
      <c r="G1590" s="188"/>
      <c r="H1590" s="187"/>
      <c r="I1590" s="188"/>
      <c r="J1590" s="188"/>
      <c r="K1590" s="188"/>
      <c r="L1590" s="187"/>
      <c r="M1590" s="188"/>
      <c r="N1590" s="188"/>
      <c r="O1590" s="188"/>
      <c r="P1590" s="189"/>
      <c r="Q1590" s="187"/>
      <c r="R1590" s="187"/>
      <c r="S1590" s="188"/>
      <c r="T1590" s="188"/>
      <c r="U1590" s="188"/>
      <c r="V1590" s="188"/>
      <c r="W1590" s="188"/>
      <c r="X1590" s="188"/>
      <c r="Y1590" s="188"/>
      <c r="Z1590" s="188"/>
      <c r="AA1590" s="187"/>
      <c r="AB1590" s="189"/>
      <c r="AC1590" s="187"/>
      <c r="AD1590" s="25"/>
      <c r="AE1590" s="25"/>
    </row>
    <row r="1591">
      <c r="A1591" s="187"/>
      <c r="B1591" s="187"/>
      <c r="C1591" s="187"/>
      <c r="D1591" s="187"/>
      <c r="E1591" s="187"/>
      <c r="F1591" s="187"/>
      <c r="G1591" s="188"/>
      <c r="H1591" s="187"/>
      <c r="I1591" s="188"/>
      <c r="J1591" s="188"/>
      <c r="K1591" s="188"/>
      <c r="L1591" s="187"/>
      <c r="M1591" s="188"/>
      <c r="N1591" s="188"/>
      <c r="O1591" s="188"/>
      <c r="P1591" s="189"/>
      <c r="Q1591" s="187"/>
      <c r="R1591" s="187"/>
      <c r="S1591" s="188"/>
      <c r="T1591" s="188"/>
      <c r="U1591" s="188"/>
      <c r="V1591" s="188"/>
      <c r="W1591" s="188"/>
      <c r="X1591" s="188"/>
      <c r="Y1591" s="188"/>
      <c r="Z1591" s="188"/>
      <c r="AA1591" s="187"/>
      <c r="AB1591" s="189"/>
      <c r="AC1591" s="187"/>
      <c r="AD1591" s="25"/>
      <c r="AE1591" s="25"/>
    </row>
    <row r="1592">
      <c r="A1592" s="187"/>
      <c r="B1592" s="187"/>
      <c r="C1592" s="187"/>
      <c r="D1592" s="187"/>
      <c r="E1592" s="187"/>
      <c r="F1592" s="187"/>
      <c r="G1592" s="188"/>
      <c r="H1592" s="187"/>
      <c r="I1592" s="188"/>
      <c r="J1592" s="188"/>
      <c r="K1592" s="188"/>
      <c r="L1592" s="187"/>
      <c r="M1592" s="188"/>
      <c r="N1592" s="188"/>
      <c r="O1592" s="188"/>
      <c r="P1592" s="189"/>
      <c r="Q1592" s="187"/>
      <c r="R1592" s="187"/>
      <c r="S1592" s="188"/>
      <c r="T1592" s="188"/>
      <c r="U1592" s="188"/>
      <c r="V1592" s="188"/>
      <c r="W1592" s="188"/>
      <c r="X1592" s="188"/>
      <c r="Y1592" s="188"/>
      <c r="Z1592" s="188"/>
      <c r="AA1592" s="187"/>
      <c r="AB1592" s="189"/>
      <c r="AC1592" s="187"/>
      <c r="AD1592" s="25"/>
      <c r="AE1592" s="25"/>
    </row>
    <row r="1593">
      <c r="A1593" s="187"/>
      <c r="B1593" s="187"/>
      <c r="C1593" s="187"/>
      <c r="D1593" s="187"/>
      <c r="E1593" s="187"/>
      <c r="F1593" s="187"/>
      <c r="G1593" s="188"/>
      <c r="H1593" s="187"/>
      <c r="I1593" s="188"/>
      <c r="J1593" s="188"/>
      <c r="K1593" s="188"/>
      <c r="L1593" s="187"/>
      <c r="M1593" s="188"/>
      <c r="N1593" s="188"/>
      <c r="O1593" s="188"/>
      <c r="P1593" s="189"/>
      <c r="Q1593" s="187"/>
      <c r="R1593" s="187"/>
      <c r="S1593" s="188"/>
      <c r="T1593" s="188"/>
      <c r="U1593" s="188"/>
      <c r="V1593" s="188"/>
      <c r="W1593" s="188"/>
      <c r="X1593" s="188"/>
      <c r="Y1593" s="188"/>
      <c r="Z1593" s="188"/>
      <c r="AA1593" s="187"/>
      <c r="AB1593" s="189"/>
      <c r="AC1593" s="187"/>
      <c r="AD1593" s="25"/>
      <c r="AE1593" s="25"/>
    </row>
    <row r="1594">
      <c r="A1594" s="187"/>
      <c r="B1594" s="187"/>
      <c r="C1594" s="187"/>
      <c r="D1594" s="187"/>
      <c r="E1594" s="187"/>
      <c r="F1594" s="187"/>
      <c r="G1594" s="188"/>
      <c r="H1594" s="187"/>
      <c r="I1594" s="188"/>
      <c r="J1594" s="188"/>
      <c r="K1594" s="188"/>
      <c r="L1594" s="187"/>
      <c r="M1594" s="188"/>
      <c r="N1594" s="188"/>
      <c r="O1594" s="188"/>
      <c r="P1594" s="189"/>
      <c r="Q1594" s="187"/>
      <c r="R1594" s="187"/>
      <c r="S1594" s="188"/>
      <c r="T1594" s="188"/>
      <c r="U1594" s="188"/>
      <c r="V1594" s="188"/>
      <c r="W1594" s="188"/>
      <c r="X1594" s="188"/>
      <c r="Y1594" s="188"/>
      <c r="Z1594" s="188"/>
      <c r="AA1594" s="187"/>
      <c r="AB1594" s="189"/>
      <c r="AC1594" s="187"/>
      <c r="AD1594" s="25"/>
      <c r="AE1594" s="25"/>
    </row>
    <row r="1595">
      <c r="A1595" s="187"/>
      <c r="B1595" s="187"/>
      <c r="C1595" s="187"/>
      <c r="D1595" s="187"/>
      <c r="E1595" s="187"/>
      <c r="F1595" s="187"/>
      <c r="G1595" s="188"/>
      <c r="H1595" s="187"/>
      <c r="I1595" s="188"/>
      <c r="J1595" s="188"/>
      <c r="K1595" s="188"/>
      <c r="L1595" s="187"/>
      <c r="M1595" s="188"/>
      <c r="N1595" s="188"/>
      <c r="O1595" s="188"/>
      <c r="P1595" s="189"/>
      <c r="Q1595" s="187"/>
      <c r="R1595" s="187"/>
      <c r="S1595" s="188"/>
      <c r="T1595" s="188"/>
      <c r="U1595" s="188"/>
      <c r="V1595" s="188"/>
      <c r="W1595" s="188"/>
      <c r="X1595" s="188"/>
      <c r="Y1595" s="188"/>
      <c r="Z1595" s="188"/>
      <c r="AA1595" s="187"/>
      <c r="AB1595" s="189"/>
      <c r="AC1595" s="187"/>
      <c r="AD1595" s="25"/>
      <c r="AE1595" s="25"/>
    </row>
    <row r="1596">
      <c r="A1596" s="187"/>
      <c r="B1596" s="187"/>
      <c r="C1596" s="187"/>
      <c r="D1596" s="187"/>
      <c r="E1596" s="187"/>
      <c r="F1596" s="187"/>
      <c r="G1596" s="188"/>
      <c r="H1596" s="187"/>
      <c r="I1596" s="188"/>
      <c r="J1596" s="188"/>
      <c r="K1596" s="188"/>
      <c r="L1596" s="187"/>
      <c r="M1596" s="188"/>
      <c r="N1596" s="188"/>
      <c r="O1596" s="188"/>
      <c r="P1596" s="189"/>
      <c r="Q1596" s="187"/>
      <c r="R1596" s="187"/>
      <c r="S1596" s="188"/>
      <c r="T1596" s="188"/>
      <c r="U1596" s="188"/>
      <c r="V1596" s="188"/>
      <c r="W1596" s="188"/>
      <c r="X1596" s="188"/>
      <c r="Y1596" s="188"/>
      <c r="Z1596" s="188"/>
      <c r="AA1596" s="187"/>
      <c r="AB1596" s="189"/>
      <c r="AC1596" s="187"/>
      <c r="AD1596" s="25"/>
      <c r="AE1596" s="25"/>
    </row>
    <row r="1597">
      <c r="A1597" s="187"/>
      <c r="B1597" s="187"/>
      <c r="C1597" s="187"/>
      <c r="D1597" s="187"/>
      <c r="E1597" s="187"/>
      <c r="F1597" s="187"/>
      <c r="G1597" s="188"/>
      <c r="H1597" s="187"/>
      <c r="I1597" s="188"/>
      <c r="J1597" s="188"/>
      <c r="K1597" s="188"/>
      <c r="L1597" s="187"/>
      <c r="M1597" s="188"/>
      <c r="N1597" s="188"/>
      <c r="O1597" s="188"/>
      <c r="P1597" s="189"/>
      <c r="Q1597" s="187"/>
      <c r="R1597" s="187"/>
      <c r="S1597" s="188"/>
      <c r="T1597" s="188"/>
      <c r="U1597" s="188"/>
      <c r="V1597" s="188"/>
      <c r="W1597" s="188"/>
      <c r="X1597" s="188"/>
      <c r="Y1597" s="188"/>
      <c r="Z1597" s="188"/>
      <c r="AA1597" s="187"/>
      <c r="AB1597" s="189"/>
      <c r="AC1597" s="187"/>
      <c r="AD1597" s="25"/>
      <c r="AE1597" s="25"/>
    </row>
    <row r="1598">
      <c r="A1598" s="187"/>
      <c r="B1598" s="187"/>
      <c r="C1598" s="187"/>
      <c r="D1598" s="187"/>
      <c r="E1598" s="187"/>
      <c r="F1598" s="187"/>
      <c r="G1598" s="188"/>
      <c r="H1598" s="187"/>
      <c r="I1598" s="188"/>
      <c r="J1598" s="188"/>
      <c r="K1598" s="188"/>
      <c r="L1598" s="187"/>
      <c r="M1598" s="188"/>
      <c r="N1598" s="188"/>
      <c r="O1598" s="188"/>
      <c r="P1598" s="189"/>
      <c r="Q1598" s="187"/>
      <c r="R1598" s="187"/>
      <c r="S1598" s="188"/>
      <c r="T1598" s="188"/>
      <c r="U1598" s="188"/>
      <c r="V1598" s="188"/>
      <c r="W1598" s="188"/>
      <c r="X1598" s="188"/>
      <c r="Y1598" s="188"/>
      <c r="Z1598" s="188"/>
      <c r="AA1598" s="187"/>
      <c r="AB1598" s="189"/>
      <c r="AC1598" s="187"/>
      <c r="AD1598" s="25"/>
      <c r="AE1598" s="25"/>
    </row>
    <row r="1599">
      <c r="A1599" s="187"/>
      <c r="B1599" s="187"/>
      <c r="C1599" s="187"/>
      <c r="D1599" s="187"/>
      <c r="E1599" s="187"/>
      <c r="F1599" s="187"/>
      <c r="G1599" s="188"/>
      <c r="H1599" s="187"/>
      <c r="I1599" s="188"/>
      <c r="J1599" s="188"/>
      <c r="K1599" s="188"/>
      <c r="L1599" s="187"/>
      <c r="M1599" s="188"/>
      <c r="N1599" s="188"/>
      <c r="O1599" s="188"/>
      <c r="P1599" s="189"/>
      <c r="Q1599" s="187"/>
      <c r="R1599" s="187"/>
      <c r="S1599" s="188"/>
      <c r="T1599" s="188"/>
      <c r="U1599" s="188"/>
      <c r="V1599" s="188"/>
      <c r="W1599" s="188"/>
      <c r="X1599" s="188"/>
      <c r="Y1599" s="188"/>
      <c r="Z1599" s="188"/>
      <c r="AA1599" s="187"/>
      <c r="AB1599" s="189"/>
      <c r="AC1599" s="187"/>
      <c r="AD1599" s="25"/>
      <c r="AE1599" s="25"/>
    </row>
    <row r="1600">
      <c r="A1600" s="187"/>
      <c r="B1600" s="187"/>
      <c r="C1600" s="187"/>
      <c r="D1600" s="187"/>
      <c r="E1600" s="187"/>
      <c r="F1600" s="187"/>
      <c r="G1600" s="188"/>
      <c r="H1600" s="187"/>
      <c r="I1600" s="188"/>
      <c r="J1600" s="188"/>
      <c r="K1600" s="188"/>
      <c r="L1600" s="187"/>
      <c r="M1600" s="188"/>
      <c r="N1600" s="188"/>
      <c r="O1600" s="188"/>
      <c r="P1600" s="189"/>
      <c r="Q1600" s="187"/>
      <c r="R1600" s="187"/>
      <c r="S1600" s="188"/>
      <c r="T1600" s="188"/>
      <c r="U1600" s="188"/>
      <c r="V1600" s="188"/>
      <c r="W1600" s="188"/>
      <c r="X1600" s="188"/>
      <c r="Y1600" s="188"/>
      <c r="Z1600" s="188"/>
      <c r="AA1600" s="187"/>
      <c r="AB1600" s="189"/>
      <c r="AC1600" s="187"/>
      <c r="AD1600" s="25"/>
      <c r="AE1600" s="25"/>
    </row>
    <row r="1601">
      <c r="A1601" s="187"/>
      <c r="B1601" s="187"/>
      <c r="C1601" s="187"/>
      <c r="D1601" s="187"/>
      <c r="E1601" s="187"/>
      <c r="F1601" s="187"/>
      <c r="G1601" s="188"/>
      <c r="H1601" s="187"/>
      <c r="I1601" s="188"/>
      <c r="J1601" s="188"/>
      <c r="K1601" s="188"/>
      <c r="L1601" s="187"/>
      <c r="M1601" s="188"/>
      <c r="N1601" s="188"/>
      <c r="O1601" s="188"/>
      <c r="P1601" s="189"/>
      <c r="Q1601" s="187"/>
      <c r="R1601" s="187"/>
      <c r="S1601" s="188"/>
      <c r="T1601" s="188"/>
      <c r="U1601" s="188"/>
      <c r="V1601" s="188"/>
      <c r="W1601" s="188"/>
      <c r="X1601" s="188"/>
      <c r="Y1601" s="188"/>
      <c r="Z1601" s="188"/>
      <c r="AA1601" s="187"/>
      <c r="AB1601" s="189"/>
      <c r="AC1601" s="187"/>
      <c r="AD1601" s="25"/>
      <c r="AE1601" s="25"/>
    </row>
    <row r="1602">
      <c r="A1602" s="187"/>
      <c r="B1602" s="187"/>
      <c r="C1602" s="187"/>
      <c r="D1602" s="187"/>
      <c r="E1602" s="187"/>
      <c r="F1602" s="187"/>
      <c r="G1602" s="188"/>
      <c r="H1602" s="187"/>
      <c r="I1602" s="188"/>
      <c r="J1602" s="188"/>
      <c r="K1602" s="188"/>
      <c r="L1602" s="187"/>
      <c r="M1602" s="188"/>
      <c r="N1602" s="188"/>
      <c r="O1602" s="188"/>
      <c r="P1602" s="189"/>
      <c r="Q1602" s="187"/>
      <c r="R1602" s="187"/>
      <c r="S1602" s="188"/>
      <c r="T1602" s="188"/>
      <c r="U1602" s="188"/>
      <c r="V1602" s="188"/>
      <c r="W1602" s="188"/>
      <c r="X1602" s="188"/>
      <c r="Y1602" s="188"/>
      <c r="Z1602" s="188"/>
      <c r="AA1602" s="187"/>
      <c r="AB1602" s="189"/>
      <c r="AC1602" s="187"/>
      <c r="AD1602" s="25"/>
      <c r="AE1602" s="25"/>
    </row>
    <row r="1603">
      <c r="A1603" s="187"/>
      <c r="B1603" s="187"/>
      <c r="C1603" s="187"/>
      <c r="D1603" s="187"/>
      <c r="E1603" s="187"/>
      <c r="F1603" s="187"/>
      <c r="G1603" s="188"/>
      <c r="H1603" s="187"/>
      <c r="I1603" s="188"/>
      <c r="J1603" s="188"/>
      <c r="K1603" s="188"/>
      <c r="L1603" s="187"/>
      <c r="M1603" s="188"/>
      <c r="N1603" s="188"/>
      <c r="O1603" s="188"/>
      <c r="P1603" s="189"/>
      <c r="Q1603" s="187"/>
      <c r="R1603" s="187"/>
      <c r="S1603" s="188"/>
      <c r="T1603" s="188"/>
      <c r="U1603" s="188"/>
      <c r="V1603" s="188"/>
      <c r="W1603" s="188"/>
      <c r="X1603" s="188"/>
      <c r="Y1603" s="188"/>
      <c r="Z1603" s="188"/>
      <c r="AA1603" s="187"/>
      <c r="AB1603" s="189"/>
      <c r="AC1603" s="187"/>
      <c r="AD1603" s="25"/>
      <c r="AE1603" s="25"/>
    </row>
    <row r="1604">
      <c r="A1604" s="187"/>
      <c r="B1604" s="187"/>
      <c r="C1604" s="187"/>
      <c r="D1604" s="187"/>
      <c r="E1604" s="187"/>
      <c r="F1604" s="187"/>
      <c r="G1604" s="188"/>
      <c r="H1604" s="187"/>
      <c r="I1604" s="188"/>
      <c r="J1604" s="188"/>
      <c r="K1604" s="188"/>
      <c r="L1604" s="187"/>
      <c r="M1604" s="188"/>
      <c r="N1604" s="188"/>
      <c r="O1604" s="188"/>
      <c r="P1604" s="189"/>
      <c r="Q1604" s="187"/>
      <c r="R1604" s="187"/>
      <c r="S1604" s="188"/>
      <c r="T1604" s="188"/>
      <c r="U1604" s="188"/>
      <c r="V1604" s="188"/>
      <c r="W1604" s="188"/>
      <c r="X1604" s="188"/>
      <c r="Y1604" s="188"/>
      <c r="Z1604" s="188"/>
      <c r="AA1604" s="187"/>
      <c r="AB1604" s="189"/>
      <c r="AC1604" s="187"/>
      <c r="AD1604" s="25"/>
      <c r="AE1604" s="25"/>
    </row>
    <row r="1605">
      <c r="A1605" s="187"/>
      <c r="B1605" s="187"/>
      <c r="C1605" s="187"/>
      <c r="D1605" s="187"/>
      <c r="E1605" s="187"/>
      <c r="F1605" s="187"/>
      <c r="G1605" s="188"/>
      <c r="H1605" s="187"/>
      <c r="I1605" s="188"/>
      <c r="J1605" s="188"/>
      <c r="K1605" s="188"/>
      <c r="L1605" s="187"/>
      <c r="M1605" s="188"/>
      <c r="N1605" s="188"/>
      <c r="O1605" s="188"/>
      <c r="P1605" s="189"/>
      <c r="Q1605" s="187"/>
      <c r="R1605" s="187"/>
      <c r="S1605" s="188"/>
      <c r="T1605" s="188"/>
      <c r="U1605" s="188"/>
      <c r="V1605" s="188"/>
      <c r="W1605" s="188"/>
      <c r="X1605" s="188"/>
      <c r="Y1605" s="188"/>
      <c r="Z1605" s="188"/>
      <c r="AA1605" s="187"/>
      <c r="AB1605" s="189"/>
      <c r="AC1605" s="187"/>
      <c r="AD1605" s="25"/>
      <c r="AE1605" s="25"/>
    </row>
    <row r="1606">
      <c r="A1606" s="187"/>
      <c r="B1606" s="187"/>
      <c r="C1606" s="187"/>
      <c r="D1606" s="187"/>
      <c r="E1606" s="187"/>
      <c r="F1606" s="187"/>
      <c r="G1606" s="188"/>
      <c r="H1606" s="187"/>
      <c r="I1606" s="188"/>
      <c r="J1606" s="188"/>
      <c r="K1606" s="188"/>
      <c r="L1606" s="187"/>
      <c r="M1606" s="188"/>
      <c r="N1606" s="188"/>
      <c r="O1606" s="188"/>
      <c r="P1606" s="189"/>
      <c r="Q1606" s="187"/>
      <c r="R1606" s="187"/>
      <c r="S1606" s="188"/>
      <c r="T1606" s="188"/>
      <c r="U1606" s="188"/>
      <c r="V1606" s="188"/>
      <c r="W1606" s="188"/>
      <c r="X1606" s="188"/>
      <c r="Y1606" s="188"/>
      <c r="Z1606" s="188"/>
      <c r="AA1606" s="187"/>
      <c r="AB1606" s="189"/>
      <c r="AC1606" s="187"/>
      <c r="AD1606" s="25"/>
      <c r="AE1606" s="25"/>
    </row>
    <row r="1607">
      <c r="A1607" s="187"/>
      <c r="B1607" s="187"/>
      <c r="C1607" s="187"/>
      <c r="D1607" s="187"/>
      <c r="E1607" s="187"/>
      <c r="F1607" s="187"/>
      <c r="G1607" s="188"/>
      <c r="H1607" s="187"/>
      <c r="I1607" s="188"/>
      <c r="J1607" s="188"/>
      <c r="K1607" s="188"/>
      <c r="L1607" s="187"/>
      <c r="M1607" s="188"/>
      <c r="N1607" s="188"/>
      <c r="O1607" s="188"/>
      <c r="P1607" s="189"/>
      <c r="Q1607" s="187"/>
      <c r="R1607" s="187"/>
      <c r="S1607" s="188"/>
      <c r="T1607" s="188"/>
      <c r="U1607" s="188"/>
      <c r="V1607" s="188"/>
      <c r="W1607" s="188"/>
      <c r="X1607" s="188"/>
      <c r="Y1607" s="188"/>
      <c r="Z1607" s="188"/>
      <c r="AA1607" s="187"/>
      <c r="AB1607" s="189"/>
      <c r="AC1607" s="187"/>
      <c r="AD1607" s="25"/>
      <c r="AE1607" s="25"/>
    </row>
    <row r="1608">
      <c r="A1608" s="187"/>
      <c r="B1608" s="187"/>
      <c r="C1608" s="187"/>
      <c r="D1608" s="187"/>
      <c r="E1608" s="187"/>
      <c r="F1608" s="187"/>
      <c r="G1608" s="188"/>
      <c r="H1608" s="187"/>
      <c r="I1608" s="188"/>
      <c r="J1608" s="188"/>
      <c r="K1608" s="188"/>
      <c r="L1608" s="187"/>
      <c r="M1608" s="188"/>
      <c r="N1608" s="188"/>
      <c r="O1608" s="188"/>
      <c r="P1608" s="189"/>
      <c r="Q1608" s="187"/>
      <c r="R1608" s="187"/>
      <c r="S1608" s="188"/>
      <c r="T1608" s="188"/>
      <c r="U1608" s="188"/>
      <c r="V1608" s="188"/>
      <c r="W1608" s="188"/>
      <c r="X1608" s="188"/>
      <c r="Y1608" s="188"/>
      <c r="Z1608" s="188"/>
      <c r="AA1608" s="187"/>
      <c r="AB1608" s="189"/>
      <c r="AC1608" s="187"/>
      <c r="AD1608" s="25"/>
      <c r="AE1608" s="25"/>
    </row>
    <row r="1609">
      <c r="A1609" s="187"/>
      <c r="B1609" s="187"/>
      <c r="C1609" s="187"/>
      <c r="D1609" s="187"/>
      <c r="E1609" s="187"/>
      <c r="F1609" s="187"/>
      <c r="G1609" s="188"/>
      <c r="H1609" s="187"/>
      <c r="I1609" s="188"/>
      <c r="J1609" s="188"/>
      <c r="K1609" s="188"/>
      <c r="L1609" s="187"/>
      <c r="M1609" s="188"/>
      <c r="N1609" s="188"/>
      <c r="O1609" s="188"/>
      <c r="P1609" s="189"/>
      <c r="Q1609" s="187"/>
      <c r="R1609" s="187"/>
      <c r="S1609" s="188"/>
      <c r="T1609" s="188"/>
      <c r="U1609" s="188"/>
      <c r="V1609" s="188"/>
      <c r="W1609" s="188"/>
      <c r="X1609" s="188"/>
      <c r="Y1609" s="188"/>
      <c r="Z1609" s="188"/>
      <c r="AA1609" s="187"/>
      <c r="AB1609" s="189"/>
      <c r="AC1609" s="187"/>
      <c r="AD1609" s="25"/>
      <c r="AE1609" s="25"/>
    </row>
    <row r="1610">
      <c r="A1610" s="187"/>
      <c r="B1610" s="187"/>
      <c r="C1610" s="187"/>
      <c r="D1610" s="187"/>
      <c r="E1610" s="187"/>
      <c r="F1610" s="187"/>
      <c r="G1610" s="188"/>
      <c r="H1610" s="187"/>
      <c r="I1610" s="188"/>
      <c r="J1610" s="188"/>
      <c r="K1610" s="188"/>
      <c r="L1610" s="187"/>
      <c r="M1610" s="188"/>
      <c r="N1610" s="188"/>
      <c r="O1610" s="188"/>
      <c r="P1610" s="189"/>
      <c r="Q1610" s="187"/>
      <c r="R1610" s="187"/>
      <c r="S1610" s="188"/>
      <c r="T1610" s="188"/>
      <c r="U1610" s="188"/>
      <c r="V1610" s="188"/>
      <c r="W1610" s="188"/>
      <c r="X1610" s="188"/>
      <c r="Y1610" s="188"/>
      <c r="Z1610" s="188"/>
      <c r="AA1610" s="187"/>
      <c r="AB1610" s="189"/>
      <c r="AC1610" s="187"/>
      <c r="AD1610" s="25"/>
      <c r="AE1610" s="25"/>
    </row>
    <row r="1611">
      <c r="A1611" s="187"/>
      <c r="B1611" s="187"/>
      <c r="C1611" s="187"/>
      <c r="D1611" s="187"/>
      <c r="E1611" s="187"/>
      <c r="F1611" s="187"/>
      <c r="G1611" s="188"/>
      <c r="H1611" s="187"/>
      <c r="I1611" s="188"/>
      <c r="J1611" s="188"/>
      <c r="K1611" s="188"/>
      <c r="L1611" s="187"/>
      <c r="M1611" s="188"/>
      <c r="N1611" s="188"/>
      <c r="O1611" s="188"/>
      <c r="P1611" s="189"/>
      <c r="Q1611" s="187"/>
      <c r="R1611" s="187"/>
      <c r="S1611" s="188"/>
      <c r="T1611" s="188"/>
      <c r="U1611" s="188"/>
      <c r="V1611" s="188"/>
      <c r="W1611" s="188"/>
      <c r="X1611" s="188"/>
      <c r="Y1611" s="188"/>
      <c r="Z1611" s="188"/>
      <c r="AA1611" s="187"/>
      <c r="AB1611" s="189"/>
      <c r="AC1611" s="187"/>
      <c r="AD1611" s="25"/>
      <c r="AE1611" s="25"/>
    </row>
    <row r="1612">
      <c r="A1612" s="187"/>
      <c r="B1612" s="187"/>
      <c r="C1612" s="187"/>
      <c r="D1612" s="187"/>
      <c r="E1612" s="187"/>
      <c r="F1612" s="187"/>
      <c r="G1612" s="188"/>
      <c r="H1612" s="187"/>
      <c r="I1612" s="188"/>
      <c r="J1612" s="188"/>
      <c r="K1612" s="188"/>
      <c r="L1612" s="187"/>
      <c r="M1612" s="188"/>
      <c r="N1612" s="188"/>
      <c r="O1612" s="188"/>
      <c r="P1612" s="189"/>
      <c r="Q1612" s="187"/>
      <c r="R1612" s="187"/>
      <c r="S1612" s="188"/>
      <c r="T1612" s="188"/>
      <c r="U1612" s="188"/>
      <c r="V1612" s="188"/>
      <c r="W1612" s="188"/>
      <c r="X1612" s="188"/>
      <c r="Y1612" s="188"/>
      <c r="Z1612" s="188"/>
      <c r="AA1612" s="187"/>
      <c r="AB1612" s="189"/>
      <c r="AC1612" s="187"/>
      <c r="AD1612" s="25"/>
      <c r="AE1612" s="25"/>
    </row>
    <row r="1613">
      <c r="A1613" s="187"/>
      <c r="B1613" s="187"/>
      <c r="C1613" s="187"/>
      <c r="D1613" s="187"/>
      <c r="E1613" s="187"/>
      <c r="F1613" s="187"/>
      <c r="G1613" s="188"/>
      <c r="H1613" s="187"/>
      <c r="I1613" s="188"/>
      <c r="J1613" s="188"/>
      <c r="K1613" s="188"/>
      <c r="L1613" s="187"/>
      <c r="M1613" s="188"/>
      <c r="N1613" s="188"/>
      <c r="O1613" s="188"/>
      <c r="P1613" s="189"/>
      <c r="Q1613" s="187"/>
      <c r="R1613" s="187"/>
      <c r="S1613" s="188"/>
      <c r="T1613" s="188"/>
      <c r="U1613" s="188"/>
      <c r="V1613" s="188"/>
      <c r="W1613" s="188"/>
      <c r="X1613" s="188"/>
      <c r="Y1613" s="188"/>
      <c r="Z1613" s="188"/>
      <c r="AA1613" s="187"/>
      <c r="AB1613" s="189"/>
      <c r="AC1613" s="187"/>
      <c r="AD1613" s="25"/>
      <c r="AE1613" s="25"/>
    </row>
    <row r="1614">
      <c r="A1614" s="187"/>
      <c r="B1614" s="187"/>
      <c r="C1614" s="187"/>
      <c r="D1614" s="187"/>
      <c r="E1614" s="187"/>
      <c r="F1614" s="187"/>
      <c r="G1614" s="188"/>
      <c r="H1614" s="187"/>
      <c r="I1614" s="188"/>
      <c r="J1614" s="188"/>
      <c r="K1614" s="188"/>
      <c r="L1614" s="187"/>
      <c r="M1614" s="188"/>
      <c r="N1614" s="188"/>
      <c r="O1614" s="188"/>
      <c r="P1614" s="189"/>
      <c r="Q1614" s="187"/>
      <c r="R1614" s="187"/>
      <c r="S1614" s="188"/>
      <c r="T1614" s="188"/>
      <c r="U1614" s="188"/>
      <c r="V1614" s="188"/>
      <c r="W1614" s="188"/>
      <c r="X1614" s="188"/>
      <c r="Y1614" s="188"/>
      <c r="Z1614" s="188"/>
      <c r="AA1614" s="187"/>
      <c r="AB1614" s="189"/>
      <c r="AC1614" s="187"/>
      <c r="AD1614" s="25"/>
      <c r="AE1614" s="25"/>
    </row>
    <row r="1615">
      <c r="A1615" s="187"/>
      <c r="B1615" s="187"/>
      <c r="C1615" s="187"/>
      <c r="D1615" s="187"/>
      <c r="E1615" s="187"/>
      <c r="F1615" s="187"/>
      <c r="G1615" s="188"/>
      <c r="H1615" s="187"/>
      <c r="I1615" s="188"/>
      <c r="J1615" s="188"/>
      <c r="K1615" s="188"/>
      <c r="L1615" s="187"/>
      <c r="M1615" s="188"/>
      <c r="N1615" s="188"/>
      <c r="O1615" s="188"/>
      <c r="P1615" s="189"/>
      <c r="Q1615" s="187"/>
      <c r="R1615" s="187"/>
      <c r="S1615" s="188"/>
      <c r="T1615" s="188"/>
      <c r="U1615" s="188"/>
      <c r="V1615" s="188"/>
      <c r="W1615" s="188"/>
      <c r="X1615" s="188"/>
      <c r="Y1615" s="188"/>
      <c r="Z1615" s="188"/>
      <c r="AA1615" s="187"/>
      <c r="AB1615" s="189"/>
      <c r="AC1615" s="187"/>
      <c r="AD1615" s="25"/>
      <c r="AE1615" s="25"/>
    </row>
    <row r="1616">
      <c r="A1616" s="187"/>
      <c r="B1616" s="187"/>
      <c r="C1616" s="187"/>
      <c r="D1616" s="187"/>
      <c r="E1616" s="187"/>
      <c r="F1616" s="187"/>
      <c r="G1616" s="188"/>
      <c r="H1616" s="187"/>
      <c r="I1616" s="188"/>
      <c r="J1616" s="188"/>
      <c r="K1616" s="188"/>
      <c r="L1616" s="187"/>
      <c r="M1616" s="188"/>
      <c r="N1616" s="188"/>
      <c r="O1616" s="188"/>
      <c r="P1616" s="189"/>
      <c r="Q1616" s="187"/>
      <c r="R1616" s="187"/>
      <c r="S1616" s="188"/>
      <c r="T1616" s="188"/>
      <c r="U1616" s="188"/>
      <c r="V1616" s="188"/>
      <c r="W1616" s="188"/>
      <c r="X1616" s="188"/>
      <c r="Y1616" s="188"/>
      <c r="Z1616" s="188"/>
      <c r="AA1616" s="187"/>
      <c r="AB1616" s="189"/>
      <c r="AC1616" s="187"/>
      <c r="AD1616" s="25"/>
      <c r="AE1616" s="25"/>
    </row>
    <row r="1617">
      <c r="A1617" s="187"/>
      <c r="B1617" s="187"/>
      <c r="C1617" s="187"/>
      <c r="D1617" s="187"/>
      <c r="E1617" s="187"/>
      <c r="F1617" s="187"/>
      <c r="G1617" s="188"/>
      <c r="H1617" s="187"/>
      <c r="I1617" s="188"/>
      <c r="J1617" s="188"/>
      <c r="K1617" s="188"/>
      <c r="L1617" s="187"/>
      <c r="M1617" s="188"/>
      <c r="N1617" s="188"/>
      <c r="O1617" s="188"/>
      <c r="P1617" s="189"/>
      <c r="Q1617" s="187"/>
      <c r="R1617" s="187"/>
      <c r="S1617" s="188"/>
      <c r="T1617" s="188"/>
      <c r="U1617" s="188"/>
      <c r="V1617" s="188"/>
      <c r="W1617" s="188"/>
      <c r="X1617" s="188"/>
      <c r="Y1617" s="188"/>
      <c r="Z1617" s="188"/>
      <c r="AA1617" s="187"/>
      <c r="AB1617" s="189"/>
      <c r="AC1617" s="187"/>
      <c r="AD1617" s="25"/>
      <c r="AE1617" s="25"/>
    </row>
    <row r="1618">
      <c r="A1618" s="187"/>
      <c r="B1618" s="187"/>
      <c r="C1618" s="187"/>
      <c r="D1618" s="187"/>
      <c r="E1618" s="187"/>
      <c r="F1618" s="187"/>
      <c r="G1618" s="188"/>
      <c r="H1618" s="187"/>
      <c r="I1618" s="188"/>
      <c r="J1618" s="188"/>
      <c r="K1618" s="188"/>
      <c r="L1618" s="187"/>
      <c r="M1618" s="188"/>
      <c r="N1618" s="188"/>
      <c r="O1618" s="188"/>
      <c r="P1618" s="189"/>
      <c r="Q1618" s="187"/>
      <c r="R1618" s="187"/>
      <c r="S1618" s="188"/>
      <c r="T1618" s="188"/>
      <c r="U1618" s="188"/>
      <c r="V1618" s="188"/>
      <c r="W1618" s="188"/>
      <c r="X1618" s="188"/>
      <c r="Y1618" s="188"/>
      <c r="Z1618" s="188"/>
      <c r="AA1618" s="187"/>
      <c r="AB1618" s="189"/>
      <c r="AC1618" s="187"/>
      <c r="AD1618" s="25"/>
      <c r="AE1618" s="25"/>
    </row>
    <row r="1619">
      <c r="A1619" s="187"/>
      <c r="B1619" s="187"/>
      <c r="C1619" s="187"/>
      <c r="D1619" s="187"/>
      <c r="E1619" s="187"/>
      <c r="F1619" s="187"/>
      <c r="G1619" s="188"/>
      <c r="H1619" s="187"/>
      <c r="I1619" s="188"/>
      <c r="J1619" s="188"/>
      <c r="K1619" s="188"/>
      <c r="L1619" s="187"/>
      <c r="M1619" s="188"/>
      <c r="N1619" s="188"/>
      <c r="O1619" s="188"/>
      <c r="P1619" s="189"/>
      <c r="Q1619" s="187"/>
      <c r="R1619" s="187"/>
      <c r="S1619" s="188"/>
      <c r="T1619" s="188"/>
      <c r="U1619" s="188"/>
      <c r="V1619" s="188"/>
      <c r="W1619" s="188"/>
      <c r="X1619" s="188"/>
      <c r="Y1619" s="188"/>
      <c r="Z1619" s="188"/>
      <c r="AA1619" s="187"/>
      <c r="AB1619" s="189"/>
      <c r="AC1619" s="187"/>
      <c r="AD1619" s="25"/>
      <c r="AE1619" s="25"/>
    </row>
    <row r="1620">
      <c r="A1620" s="187"/>
      <c r="B1620" s="187"/>
      <c r="C1620" s="187"/>
      <c r="D1620" s="187"/>
      <c r="E1620" s="187"/>
      <c r="F1620" s="187"/>
      <c r="G1620" s="188"/>
      <c r="H1620" s="187"/>
      <c r="I1620" s="188"/>
      <c r="J1620" s="188"/>
      <c r="K1620" s="188"/>
      <c r="L1620" s="187"/>
      <c r="M1620" s="188"/>
      <c r="N1620" s="188"/>
      <c r="O1620" s="188"/>
      <c r="P1620" s="189"/>
      <c r="Q1620" s="187"/>
      <c r="R1620" s="187"/>
      <c r="S1620" s="188"/>
      <c r="T1620" s="188"/>
      <c r="U1620" s="188"/>
      <c r="V1620" s="188"/>
      <c r="W1620" s="188"/>
      <c r="X1620" s="188"/>
      <c r="Y1620" s="188"/>
      <c r="Z1620" s="188"/>
      <c r="AA1620" s="187"/>
      <c r="AB1620" s="189"/>
      <c r="AC1620" s="187"/>
      <c r="AD1620" s="25"/>
      <c r="AE1620" s="25"/>
    </row>
    <row r="1621">
      <c r="A1621" s="187"/>
      <c r="B1621" s="187"/>
      <c r="C1621" s="187"/>
      <c r="D1621" s="187"/>
      <c r="E1621" s="187"/>
      <c r="F1621" s="187"/>
      <c r="G1621" s="188"/>
      <c r="H1621" s="187"/>
      <c r="I1621" s="187"/>
      <c r="J1621" s="188"/>
      <c r="K1621" s="187"/>
      <c r="L1621" s="188"/>
      <c r="M1621" s="188"/>
      <c r="N1621" s="188"/>
      <c r="O1621" s="188"/>
      <c r="P1621" s="189"/>
      <c r="Q1621" s="187"/>
      <c r="R1621" s="187"/>
      <c r="S1621" s="188"/>
      <c r="T1621" s="188"/>
      <c r="U1621" s="188"/>
      <c r="V1621" s="188"/>
      <c r="W1621" s="188"/>
      <c r="X1621" s="188"/>
      <c r="Y1621" s="188"/>
      <c r="Z1621" s="188"/>
      <c r="AA1621" s="187"/>
      <c r="AB1621" s="189"/>
      <c r="AC1621" s="187"/>
      <c r="AD1621" s="25"/>
      <c r="AE1621" s="25"/>
    </row>
    <row r="1622">
      <c r="A1622" s="187"/>
      <c r="B1622" s="187"/>
      <c r="C1622" s="187"/>
      <c r="D1622" s="187"/>
      <c r="E1622" s="187"/>
      <c r="F1622" s="187"/>
      <c r="G1622" s="188"/>
      <c r="H1622" s="187"/>
      <c r="I1622" s="188"/>
      <c r="J1622" s="188"/>
      <c r="K1622" s="188"/>
      <c r="L1622" s="187"/>
      <c r="M1622" s="188"/>
      <c r="N1622" s="188"/>
      <c r="O1622" s="188"/>
      <c r="P1622" s="189"/>
      <c r="Q1622" s="187"/>
      <c r="R1622" s="187"/>
      <c r="S1622" s="188"/>
      <c r="T1622" s="188"/>
      <c r="U1622" s="188"/>
      <c r="V1622" s="188"/>
      <c r="W1622" s="188"/>
      <c r="X1622" s="188"/>
      <c r="Y1622" s="188"/>
      <c r="Z1622" s="188"/>
      <c r="AA1622" s="187"/>
      <c r="AB1622" s="189"/>
      <c r="AC1622" s="187"/>
      <c r="AD1622" s="25"/>
      <c r="AE1622" s="25"/>
    </row>
    <row r="1623">
      <c r="A1623" s="187"/>
      <c r="B1623" s="187"/>
      <c r="C1623" s="187"/>
      <c r="D1623" s="187"/>
      <c r="E1623" s="187"/>
      <c r="F1623" s="187"/>
      <c r="G1623" s="188"/>
      <c r="H1623" s="187"/>
      <c r="I1623" s="188"/>
      <c r="J1623" s="188"/>
      <c r="K1623" s="188"/>
      <c r="L1623" s="187"/>
      <c r="M1623" s="188"/>
      <c r="N1623" s="188"/>
      <c r="O1623" s="188"/>
      <c r="P1623" s="189"/>
      <c r="Q1623" s="187"/>
      <c r="R1623" s="187"/>
      <c r="S1623" s="188"/>
      <c r="T1623" s="188"/>
      <c r="U1623" s="188"/>
      <c r="V1623" s="188"/>
      <c r="W1623" s="188"/>
      <c r="X1623" s="188"/>
      <c r="Y1623" s="188"/>
      <c r="Z1623" s="188"/>
      <c r="AA1623" s="187"/>
      <c r="AB1623" s="189"/>
      <c r="AC1623" s="187"/>
      <c r="AD1623" s="25"/>
      <c r="AE1623" s="25"/>
    </row>
    <row r="1624">
      <c r="A1624" s="187"/>
      <c r="B1624" s="187"/>
      <c r="C1624" s="187"/>
      <c r="D1624" s="187"/>
      <c r="E1624" s="187"/>
      <c r="F1624" s="187"/>
      <c r="G1624" s="188"/>
      <c r="H1624" s="187"/>
      <c r="I1624" s="188"/>
      <c r="J1624" s="188"/>
      <c r="K1624" s="188"/>
      <c r="L1624" s="187"/>
      <c r="M1624" s="188"/>
      <c r="N1624" s="188"/>
      <c r="O1624" s="188"/>
      <c r="P1624" s="189"/>
      <c r="Q1624" s="187"/>
      <c r="R1624" s="187"/>
      <c r="S1624" s="188"/>
      <c r="T1624" s="188"/>
      <c r="U1624" s="188"/>
      <c r="V1624" s="188"/>
      <c r="W1624" s="188"/>
      <c r="X1624" s="188"/>
      <c r="Y1624" s="188"/>
      <c r="Z1624" s="188"/>
      <c r="AA1624" s="187"/>
      <c r="AB1624" s="189"/>
      <c r="AC1624" s="187"/>
      <c r="AD1624" s="25"/>
      <c r="AE1624" s="25"/>
    </row>
    <row r="1625">
      <c r="A1625" s="187"/>
      <c r="B1625" s="187"/>
      <c r="C1625" s="187"/>
      <c r="D1625" s="187"/>
      <c r="E1625" s="187"/>
      <c r="F1625" s="187"/>
      <c r="G1625" s="188"/>
      <c r="H1625" s="188"/>
      <c r="I1625" s="188"/>
      <c r="J1625" s="188"/>
      <c r="K1625" s="188"/>
      <c r="L1625" s="188"/>
      <c r="M1625" s="188"/>
      <c r="N1625" s="188"/>
      <c r="O1625" s="188"/>
      <c r="P1625" s="189"/>
      <c r="Q1625" s="188"/>
      <c r="R1625" s="188"/>
      <c r="S1625" s="187"/>
      <c r="T1625" s="188"/>
      <c r="U1625" s="188"/>
      <c r="V1625" s="188"/>
      <c r="W1625" s="188"/>
      <c r="X1625" s="188"/>
      <c r="Y1625" s="188"/>
      <c r="Z1625" s="188"/>
      <c r="AA1625" s="187"/>
      <c r="AB1625" s="189"/>
      <c r="AC1625" s="187"/>
      <c r="AD1625" s="25"/>
      <c r="AE1625" s="25"/>
    </row>
    <row r="1626">
      <c r="A1626" s="187"/>
      <c r="B1626" s="187"/>
      <c r="C1626" s="187"/>
      <c r="D1626" s="187"/>
      <c r="E1626" s="187"/>
      <c r="F1626" s="187"/>
      <c r="G1626" s="188"/>
      <c r="H1626" s="188"/>
      <c r="I1626" s="188"/>
      <c r="J1626" s="188"/>
      <c r="K1626" s="188"/>
      <c r="L1626" s="188"/>
      <c r="M1626" s="188"/>
      <c r="N1626" s="188"/>
      <c r="O1626" s="188"/>
      <c r="P1626" s="189"/>
      <c r="Q1626" s="187"/>
      <c r="R1626" s="188"/>
      <c r="S1626" s="187"/>
      <c r="T1626" s="188"/>
      <c r="U1626" s="188"/>
      <c r="V1626" s="188"/>
      <c r="W1626" s="188"/>
      <c r="X1626" s="188"/>
      <c r="Y1626" s="188"/>
      <c r="Z1626" s="188"/>
      <c r="AA1626" s="187"/>
      <c r="AB1626" s="189"/>
      <c r="AC1626" s="187"/>
      <c r="AD1626" s="25"/>
      <c r="AE1626" s="25"/>
    </row>
    <row r="1627">
      <c r="A1627" s="187"/>
      <c r="B1627" s="187"/>
      <c r="C1627" s="187"/>
      <c r="D1627" s="187"/>
      <c r="E1627" s="187"/>
      <c r="F1627" s="187"/>
      <c r="G1627" s="188"/>
      <c r="H1627" s="187"/>
      <c r="I1627" s="187"/>
      <c r="J1627" s="188"/>
      <c r="K1627" s="187"/>
      <c r="L1627" s="188"/>
      <c r="M1627" s="188"/>
      <c r="N1627" s="188"/>
      <c r="O1627" s="188"/>
      <c r="P1627" s="189"/>
      <c r="Q1627" s="187"/>
      <c r="R1627" s="187"/>
      <c r="S1627" s="188"/>
      <c r="T1627" s="188"/>
      <c r="U1627" s="188"/>
      <c r="V1627" s="188"/>
      <c r="W1627" s="188"/>
      <c r="X1627" s="188"/>
      <c r="Y1627" s="188"/>
      <c r="Z1627" s="188"/>
      <c r="AA1627" s="187"/>
      <c r="AB1627" s="189"/>
      <c r="AC1627" s="187"/>
      <c r="AD1627" s="25"/>
      <c r="AE1627" s="25"/>
    </row>
    <row r="1628">
      <c r="A1628" s="187"/>
      <c r="B1628" s="187"/>
      <c r="C1628" s="187"/>
      <c r="D1628" s="187"/>
      <c r="E1628" s="187"/>
      <c r="F1628" s="187"/>
      <c r="G1628" s="188"/>
      <c r="H1628" s="187"/>
      <c r="I1628" s="188"/>
      <c r="J1628" s="188"/>
      <c r="K1628" s="188"/>
      <c r="L1628" s="187"/>
      <c r="M1628" s="188"/>
      <c r="N1628" s="188"/>
      <c r="O1628" s="188"/>
      <c r="P1628" s="189"/>
      <c r="Q1628" s="187"/>
      <c r="R1628" s="187"/>
      <c r="S1628" s="188"/>
      <c r="T1628" s="188"/>
      <c r="U1628" s="188"/>
      <c r="V1628" s="188"/>
      <c r="W1628" s="188"/>
      <c r="X1628" s="188"/>
      <c r="Y1628" s="188"/>
      <c r="Z1628" s="188"/>
      <c r="AA1628" s="187"/>
      <c r="AB1628" s="189"/>
      <c r="AC1628" s="187"/>
      <c r="AD1628" s="25"/>
      <c r="AE1628" s="25"/>
    </row>
    <row r="1629">
      <c r="A1629" s="187"/>
      <c r="B1629" s="187"/>
      <c r="C1629" s="187"/>
      <c r="D1629" s="187"/>
      <c r="E1629" s="187"/>
      <c r="F1629" s="187"/>
      <c r="G1629" s="188"/>
      <c r="H1629" s="187"/>
      <c r="I1629" s="187"/>
      <c r="J1629" s="188"/>
      <c r="K1629" s="187"/>
      <c r="L1629" s="188"/>
      <c r="M1629" s="188"/>
      <c r="N1629" s="188"/>
      <c r="O1629" s="188"/>
      <c r="P1629" s="189"/>
      <c r="Q1629" s="187"/>
      <c r="R1629" s="187"/>
      <c r="S1629" s="188"/>
      <c r="T1629" s="188"/>
      <c r="U1629" s="188"/>
      <c r="V1629" s="188"/>
      <c r="W1629" s="188"/>
      <c r="X1629" s="188"/>
      <c r="Y1629" s="188"/>
      <c r="Z1629" s="188"/>
      <c r="AA1629" s="187"/>
      <c r="AB1629" s="189"/>
      <c r="AC1629" s="187"/>
      <c r="AD1629" s="25"/>
      <c r="AE1629" s="25"/>
    </row>
    <row r="1630">
      <c r="A1630" s="187"/>
      <c r="B1630" s="187"/>
      <c r="C1630" s="187"/>
      <c r="D1630" s="187"/>
      <c r="E1630" s="187"/>
      <c r="F1630" s="187"/>
      <c r="G1630" s="188"/>
      <c r="H1630" s="188"/>
      <c r="I1630" s="188"/>
      <c r="J1630" s="188"/>
      <c r="K1630" s="188"/>
      <c r="L1630" s="188"/>
      <c r="M1630" s="188"/>
      <c r="N1630" s="188"/>
      <c r="O1630" s="188"/>
      <c r="P1630" s="189"/>
      <c r="Q1630" s="187"/>
      <c r="R1630" s="188"/>
      <c r="S1630" s="187"/>
      <c r="T1630" s="188"/>
      <c r="U1630" s="188"/>
      <c r="V1630" s="188"/>
      <c r="W1630" s="188"/>
      <c r="X1630" s="188"/>
      <c r="Y1630" s="188"/>
      <c r="Z1630" s="188"/>
      <c r="AA1630" s="187"/>
      <c r="AB1630" s="189"/>
      <c r="AC1630" s="187"/>
      <c r="AD1630" s="25"/>
      <c r="AE1630" s="25"/>
    </row>
    <row r="1631">
      <c r="A1631" s="187"/>
      <c r="B1631" s="187"/>
      <c r="C1631" s="187"/>
      <c r="D1631" s="187"/>
      <c r="E1631" s="187"/>
      <c r="F1631" s="187"/>
      <c r="G1631" s="188"/>
      <c r="H1631" s="187"/>
      <c r="I1631" s="187"/>
      <c r="J1631" s="188"/>
      <c r="K1631" s="188"/>
      <c r="L1631" s="188"/>
      <c r="M1631" s="188"/>
      <c r="N1631" s="188"/>
      <c r="O1631" s="188"/>
      <c r="P1631" s="189"/>
      <c r="Q1631" s="187"/>
      <c r="R1631" s="187"/>
      <c r="S1631" s="188"/>
      <c r="T1631" s="188"/>
      <c r="U1631" s="188"/>
      <c r="V1631" s="188"/>
      <c r="W1631" s="188"/>
      <c r="X1631" s="188"/>
      <c r="Y1631" s="188"/>
      <c r="Z1631" s="188"/>
      <c r="AA1631" s="187"/>
      <c r="AB1631" s="189"/>
      <c r="AC1631" s="187"/>
      <c r="AD1631" s="25"/>
      <c r="AE1631" s="25"/>
    </row>
    <row r="1632">
      <c r="A1632" s="187"/>
      <c r="B1632" s="187"/>
      <c r="C1632" s="187"/>
      <c r="D1632" s="187"/>
      <c r="E1632" s="187"/>
      <c r="F1632" s="187"/>
      <c r="G1632" s="188"/>
      <c r="H1632" s="188"/>
      <c r="I1632" s="188"/>
      <c r="J1632" s="188"/>
      <c r="K1632" s="188"/>
      <c r="L1632" s="188"/>
      <c r="M1632" s="188"/>
      <c r="N1632" s="188"/>
      <c r="O1632" s="188"/>
      <c r="P1632" s="189"/>
      <c r="Q1632" s="188"/>
      <c r="R1632" s="188"/>
      <c r="S1632" s="187"/>
      <c r="T1632" s="188"/>
      <c r="U1632" s="188"/>
      <c r="V1632" s="188"/>
      <c r="W1632" s="188"/>
      <c r="X1632" s="188"/>
      <c r="Y1632" s="188"/>
      <c r="Z1632" s="188"/>
      <c r="AA1632" s="187"/>
      <c r="AB1632" s="189"/>
      <c r="AC1632" s="187"/>
      <c r="AD1632" s="25"/>
      <c r="AE1632" s="25"/>
    </row>
    <row r="1633">
      <c r="A1633" s="187"/>
      <c r="B1633" s="187"/>
      <c r="C1633" s="187"/>
      <c r="D1633" s="187"/>
      <c r="E1633" s="187"/>
      <c r="F1633" s="187"/>
      <c r="G1633" s="188"/>
      <c r="H1633" s="188"/>
      <c r="I1633" s="188"/>
      <c r="J1633" s="188"/>
      <c r="K1633" s="188"/>
      <c r="L1633" s="188"/>
      <c r="M1633" s="188"/>
      <c r="N1633" s="188"/>
      <c r="O1633" s="188"/>
      <c r="P1633" s="189"/>
      <c r="Q1633" s="188"/>
      <c r="R1633" s="188"/>
      <c r="S1633" s="187"/>
      <c r="T1633" s="188"/>
      <c r="U1633" s="188"/>
      <c r="V1633" s="188"/>
      <c r="W1633" s="188"/>
      <c r="X1633" s="188"/>
      <c r="Y1633" s="188"/>
      <c r="Z1633" s="188"/>
      <c r="AA1633" s="187"/>
      <c r="AB1633" s="189"/>
      <c r="AC1633" s="187"/>
      <c r="AD1633" s="25"/>
      <c r="AE1633" s="25"/>
    </row>
    <row r="1634">
      <c r="A1634" s="187"/>
      <c r="B1634" s="187"/>
      <c r="C1634" s="187"/>
      <c r="D1634" s="187"/>
      <c r="E1634" s="187"/>
      <c r="F1634" s="187"/>
      <c r="G1634" s="188"/>
      <c r="H1634" s="188"/>
      <c r="I1634" s="188"/>
      <c r="J1634" s="188"/>
      <c r="K1634" s="188"/>
      <c r="L1634" s="188"/>
      <c r="M1634" s="188"/>
      <c r="N1634" s="188"/>
      <c r="O1634" s="188"/>
      <c r="P1634" s="189"/>
      <c r="Q1634" s="188"/>
      <c r="R1634" s="188"/>
      <c r="S1634" s="187"/>
      <c r="T1634" s="188"/>
      <c r="U1634" s="188"/>
      <c r="V1634" s="188"/>
      <c r="W1634" s="188"/>
      <c r="X1634" s="188"/>
      <c r="Y1634" s="188"/>
      <c r="Z1634" s="188"/>
      <c r="AA1634" s="187"/>
      <c r="AB1634" s="189"/>
      <c r="AC1634" s="187"/>
      <c r="AD1634" s="25"/>
      <c r="AE1634" s="25"/>
    </row>
    <row r="1635">
      <c r="A1635" s="187"/>
      <c r="B1635" s="187"/>
      <c r="C1635" s="187"/>
      <c r="D1635" s="187"/>
      <c r="E1635" s="187"/>
      <c r="F1635" s="187"/>
      <c r="G1635" s="188"/>
      <c r="H1635" s="188"/>
      <c r="I1635" s="188"/>
      <c r="J1635" s="188"/>
      <c r="K1635" s="188"/>
      <c r="L1635" s="188"/>
      <c r="M1635" s="188"/>
      <c r="N1635" s="188"/>
      <c r="O1635" s="188"/>
      <c r="P1635" s="189"/>
      <c r="Q1635" s="188"/>
      <c r="R1635" s="188"/>
      <c r="S1635" s="187"/>
      <c r="T1635" s="188"/>
      <c r="U1635" s="188"/>
      <c r="V1635" s="188"/>
      <c r="W1635" s="188"/>
      <c r="X1635" s="188"/>
      <c r="Y1635" s="188"/>
      <c r="Z1635" s="188"/>
      <c r="AA1635" s="187"/>
      <c r="AB1635" s="189"/>
      <c r="AC1635" s="187"/>
      <c r="AD1635" s="25"/>
      <c r="AE1635" s="25"/>
    </row>
    <row r="1636">
      <c r="A1636" s="187"/>
      <c r="B1636" s="187"/>
      <c r="C1636" s="187"/>
      <c r="D1636" s="187"/>
      <c r="E1636" s="187"/>
      <c r="F1636" s="187"/>
      <c r="G1636" s="188"/>
      <c r="H1636" s="188"/>
      <c r="I1636" s="188"/>
      <c r="J1636" s="188"/>
      <c r="K1636" s="188"/>
      <c r="L1636" s="188"/>
      <c r="M1636" s="188"/>
      <c r="N1636" s="188"/>
      <c r="O1636" s="188"/>
      <c r="P1636" s="189"/>
      <c r="Q1636" s="188"/>
      <c r="R1636" s="188"/>
      <c r="S1636" s="187"/>
      <c r="T1636" s="188"/>
      <c r="U1636" s="188"/>
      <c r="V1636" s="188"/>
      <c r="W1636" s="188"/>
      <c r="X1636" s="188"/>
      <c r="Y1636" s="188"/>
      <c r="Z1636" s="188"/>
      <c r="AA1636" s="187"/>
      <c r="AB1636" s="189"/>
      <c r="AC1636" s="187"/>
      <c r="AD1636" s="25"/>
      <c r="AE1636" s="25"/>
    </row>
    <row r="1637">
      <c r="A1637" s="187"/>
      <c r="B1637" s="187"/>
      <c r="C1637" s="187"/>
      <c r="D1637" s="187"/>
      <c r="E1637" s="187"/>
      <c r="F1637" s="187"/>
      <c r="G1637" s="188"/>
      <c r="H1637" s="188"/>
      <c r="I1637" s="188"/>
      <c r="J1637" s="188"/>
      <c r="K1637" s="188"/>
      <c r="L1637" s="188"/>
      <c r="M1637" s="188"/>
      <c r="N1637" s="188"/>
      <c r="O1637" s="188"/>
      <c r="P1637" s="189"/>
      <c r="Q1637" s="188"/>
      <c r="R1637" s="188"/>
      <c r="S1637" s="187"/>
      <c r="T1637" s="188"/>
      <c r="U1637" s="188"/>
      <c r="V1637" s="188"/>
      <c r="W1637" s="188"/>
      <c r="X1637" s="188"/>
      <c r="Y1637" s="188"/>
      <c r="Z1637" s="188"/>
      <c r="AA1637" s="187"/>
      <c r="AB1637" s="189"/>
      <c r="AC1637" s="187"/>
      <c r="AD1637" s="25"/>
      <c r="AE1637" s="25"/>
    </row>
    <row r="1638">
      <c r="A1638" s="187"/>
      <c r="B1638" s="187"/>
      <c r="C1638" s="187"/>
      <c r="D1638" s="187"/>
      <c r="E1638" s="187"/>
      <c r="F1638" s="187"/>
      <c r="G1638" s="188"/>
      <c r="H1638" s="188"/>
      <c r="I1638" s="188"/>
      <c r="J1638" s="188"/>
      <c r="K1638" s="188"/>
      <c r="L1638" s="188"/>
      <c r="M1638" s="188"/>
      <c r="N1638" s="188"/>
      <c r="O1638" s="188"/>
      <c r="P1638" s="189"/>
      <c r="Q1638" s="188"/>
      <c r="R1638" s="188"/>
      <c r="S1638" s="187"/>
      <c r="T1638" s="188"/>
      <c r="U1638" s="188"/>
      <c r="V1638" s="188"/>
      <c r="W1638" s="188"/>
      <c r="X1638" s="188"/>
      <c r="Y1638" s="188"/>
      <c r="Z1638" s="188"/>
      <c r="AA1638" s="187"/>
      <c r="AB1638" s="189"/>
      <c r="AC1638" s="187"/>
      <c r="AD1638" s="25"/>
      <c r="AE1638" s="25"/>
    </row>
    <row r="1639">
      <c r="A1639" s="187"/>
      <c r="B1639" s="187"/>
      <c r="C1639" s="187"/>
      <c r="D1639" s="187"/>
      <c r="E1639" s="187"/>
      <c r="F1639" s="187"/>
      <c r="G1639" s="188"/>
      <c r="H1639" s="188"/>
      <c r="I1639" s="188"/>
      <c r="J1639" s="188"/>
      <c r="K1639" s="188"/>
      <c r="L1639" s="188"/>
      <c r="M1639" s="188"/>
      <c r="N1639" s="188"/>
      <c r="O1639" s="188"/>
      <c r="P1639" s="189"/>
      <c r="Q1639" s="188"/>
      <c r="R1639" s="188"/>
      <c r="S1639" s="187"/>
      <c r="T1639" s="188"/>
      <c r="U1639" s="188"/>
      <c r="V1639" s="188"/>
      <c r="W1639" s="188"/>
      <c r="X1639" s="188"/>
      <c r="Y1639" s="188"/>
      <c r="Z1639" s="188"/>
      <c r="AA1639" s="187"/>
      <c r="AB1639" s="189"/>
      <c r="AC1639" s="187"/>
      <c r="AD1639" s="25"/>
      <c r="AE1639" s="25"/>
    </row>
    <row r="1640">
      <c r="A1640" s="187"/>
      <c r="B1640" s="187"/>
      <c r="C1640" s="187"/>
      <c r="D1640" s="187"/>
      <c r="E1640" s="187"/>
      <c r="F1640" s="187"/>
      <c r="G1640" s="188"/>
      <c r="H1640" s="188"/>
      <c r="I1640" s="188"/>
      <c r="J1640" s="188"/>
      <c r="K1640" s="188"/>
      <c r="L1640" s="188"/>
      <c r="M1640" s="188"/>
      <c r="N1640" s="188"/>
      <c r="O1640" s="188"/>
      <c r="P1640" s="189"/>
      <c r="Q1640" s="188"/>
      <c r="R1640" s="188"/>
      <c r="S1640" s="187"/>
      <c r="T1640" s="188"/>
      <c r="U1640" s="188"/>
      <c r="V1640" s="188"/>
      <c r="W1640" s="188"/>
      <c r="X1640" s="188"/>
      <c r="Y1640" s="188"/>
      <c r="Z1640" s="188"/>
      <c r="AA1640" s="187"/>
      <c r="AB1640" s="189"/>
      <c r="AC1640" s="187"/>
      <c r="AD1640" s="25"/>
      <c r="AE1640" s="25"/>
    </row>
    <row r="1641">
      <c r="A1641" s="187"/>
      <c r="B1641" s="187"/>
      <c r="C1641" s="187"/>
      <c r="D1641" s="187"/>
      <c r="E1641" s="187"/>
      <c r="F1641" s="187"/>
      <c r="G1641" s="188"/>
      <c r="H1641" s="188"/>
      <c r="I1641" s="188"/>
      <c r="J1641" s="188"/>
      <c r="K1641" s="188"/>
      <c r="L1641" s="188"/>
      <c r="M1641" s="188"/>
      <c r="N1641" s="188"/>
      <c r="O1641" s="188"/>
      <c r="P1641" s="189"/>
      <c r="Q1641" s="188"/>
      <c r="R1641" s="188"/>
      <c r="S1641" s="187"/>
      <c r="T1641" s="188"/>
      <c r="U1641" s="188"/>
      <c r="V1641" s="188"/>
      <c r="W1641" s="188"/>
      <c r="X1641" s="188"/>
      <c r="Y1641" s="188"/>
      <c r="Z1641" s="188"/>
      <c r="AA1641" s="187"/>
      <c r="AB1641" s="189"/>
      <c r="AC1641" s="187"/>
      <c r="AD1641" s="25"/>
      <c r="AE1641" s="25"/>
    </row>
    <row r="1642">
      <c r="A1642" s="187"/>
      <c r="B1642" s="187"/>
      <c r="C1642" s="187"/>
      <c r="D1642" s="187"/>
      <c r="E1642" s="187"/>
      <c r="F1642" s="187"/>
      <c r="G1642" s="188"/>
      <c r="H1642" s="188"/>
      <c r="I1642" s="188"/>
      <c r="J1642" s="188"/>
      <c r="K1642" s="188"/>
      <c r="L1642" s="188"/>
      <c r="M1642" s="188"/>
      <c r="N1642" s="188"/>
      <c r="O1642" s="188"/>
      <c r="P1642" s="189"/>
      <c r="Q1642" s="188"/>
      <c r="R1642" s="188"/>
      <c r="S1642" s="187"/>
      <c r="T1642" s="188"/>
      <c r="U1642" s="188"/>
      <c r="V1642" s="188"/>
      <c r="W1642" s="188"/>
      <c r="X1642" s="188"/>
      <c r="Y1642" s="188"/>
      <c r="Z1642" s="188"/>
      <c r="AA1642" s="187"/>
      <c r="AB1642" s="189"/>
      <c r="AC1642" s="187"/>
      <c r="AD1642" s="25"/>
      <c r="AE1642" s="25"/>
    </row>
    <row r="1643">
      <c r="A1643" s="187"/>
      <c r="B1643" s="187"/>
      <c r="C1643" s="187"/>
      <c r="D1643" s="187"/>
      <c r="E1643" s="187"/>
      <c r="F1643" s="187"/>
      <c r="G1643" s="188"/>
      <c r="H1643" s="188"/>
      <c r="I1643" s="188"/>
      <c r="J1643" s="188"/>
      <c r="K1643" s="188"/>
      <c r="L1643" s="188"/>
      <c r="M1643" s="188"/>
      <c r="N1643" s="188"/>
      <c r="O1643" s="188"/>
      <c r="P1643" s="189"/>
      <c r="Q1643" s="188"/>
      <c r="R1643" s="188"/>
      <c r="S1643" s="187"/>
      <c r="T1643" s="188"/>
      <c r="U1643" s="188"/>
      <c r="V1643" s="188"/>
      <c r="W1643" s="188"/>
      <c r="X1643" s="188"/>
      <c r="Y1643" s="188"/>
      <c r="Z1643" s="188"/>
      <c r="AA1643" s="187"/>
      <c r="AB1643" s="189"/>
      <c r="AC1643" s="187"/>
      <c r="AD1643" s="25"/>
      <c r="AE1643" s="25"/>
    </row>
    <row r="1644">
      <c r="A1644" s="187"/>
      <c r="B1644" s="187"/>
      <c r="C1644" s="187"/>
      <c r="D1644" s="187"/>
      <c r="E1644" s="187"/>
      <c r="F1644" s="187"/>
      <c r="G1644" s="188"/>
      <c r="H1644" s="188"/>
      <c r="I1644" s="188"/>
      <c r="J1644" s="188"/>
      <c r="K1644" s="188"/>
      <c r="L1644" s="188"/>
      <c r="M1644" s="188"/>
      <c r="N1644" s="188"/>
      <c r="O1644" s="188"/>
      <c r="P1644" s="189"/>
      <c r="Q1644" s="188"/>
      <c r="R1644" s="188"/>
      <c r="S1644" s="187"/>
      <c r="T1644" s="188"/>
      <c r="U1644" s="188"/>
      <c r="V1644" s="188"/>
      <c r="W1644" s="188"/>
      <c r="X1644" s="188"/>
      <c r="Y1644" s="188"/>
      <c r="Z1644" s="188"/>
      <c r="AA1644" s="187"/>
      <c r="AB1644" s="189"/>
      <c r="AC1644" s="187"/>
      <c r="AD1644" s="25"/>
      <c r="AE1644" s="25"/>
    </row>
    <row r="1645">
      <c r="A1645" s="187"/>
      <c r="B1645" s="187"/>
      <c r="C1645" s="187"/>
      <c r="D1645" s="187"/>
      <c r="E1645" s="187"/>
      <c r="F1645" s="187"/>
      <c r="G1645" s="188"/>
      <c r="H1645" s="188"/>
      <c r="I1645" s="188"/>
      <c r="J1645" s="188"/>
      <c r="K1645" s="188"/>
      <c r="L1645" s="188"/>
      <c r="M1645" s="188"/>
      <c r="N1645" s="188"/>
      <c r="O1645" s="188"/>
      <c r="P1645" s="189"/>
      <c r="Q1645" s="188"/>
      <c r="R1645" s="188"/>
      <c r="S1645" s="187"/>
      <c r="T1645" s="188"/>
      <c r="U1645" s="188"/>
      <c r="V1645" s="188"/>
      <c r="W1645" s="188"/>
      <c r="X1645" s="188"/>
      <c r="Y1645" s="188"/>
      <c r="Z1645" s="188"/>
      <c r="AA1645" s="187"/>
      <c r="AB1645" s="189"/>
      <c r="AC1645" s="187"/>
      <c r="AD1645" s="25"/>
      <c r="AE1645" s="25"/>
    </row>
    <row r="1646">
      <c r="A1646" s="187"/>
      <c r="B1646" s="187"/>
      <c r="C1646" s="187"/>
      <c r="D1646" s="187"/>
      <c r="E1646" s="187"/>
      <c r="F1646" s="187"/>
      <c r="G1646" s="188"/>
      <c r="H1646" s="188"/>
      <c r="I1646" s="188"/>
      <c r="J1646" s="188"/>
      <c r="K1646" s="188"/>
      <c r="L1646" s="188"/>
      <c r="M1646" s="188"/>
      <c r="N1646" s="188"/>
      <c r="O1646" s="188"/>
      <c r="P1646" s="189"/>
      <c r="Q1646" s="188"/>
      <c r="R1646" s="188"/>
      <c r="S1646" s="187"/>
      <c r="T1646" s="188"/>
      <c r="U1646" s="188"/>
      <c r="V1646" s="188"/>
      <c r="W1646" s="188"/>
      <c r="X1646" s="188"/>
      <c r="Y1646" s="188"/>
      <c r="Z1646" s="188"/>
      <c r="AA1646" s="187"/>
      <c r="AB1646" s="189"/>
      <c r="AC1646" s="187"/>
      <c r="AD1646" s="25"/>
      <c r="AE1646" s="25"/>
    </row>
    <row r="1647">
      <c r="A1647" s="187"/>
      <c r="B1647" s="187"/>
      <c r="C1647" s="187"/>
      <c r="D1647" s="187"/>
      <c r="E1647" s="187"/>
      <c r="F1647" s="187"/>
      <c r="G1647" s="188"/>
      <c r="H1647" s="188"/>
      <c r="I1647" s="188"/>
      <c r="J1647" s="188"/>
      <c r="K1647" s="188"/>
      <c r="L1647" s="188"/>
      <c r="M1647" s="188"/>
      <c r="N1647" s="188"/>
      <c r="O1647" s="188"/>
      <c r="P1647" s="189"/>
      <c r="Q1647" s="188"/>
      <c r="R1647" s="188"/>
      <c r="S1647" s="187"/>
      <c r="T1647" s="188"/>
      <c r="U1647" s="188"/>
      <c r="V1647" s="188"/>
      <c r="W1647" s="188"/>
      <c r="X1647" s="188"/>
      <c r="Y1647" s="188"/>
      <c r="Z1647" s="188"/>
      <c r="AA1647" s="187"/>
      <c r="AB1647" s="189"/>
      <c r="AC1647" s="187"/>
      <c r="AD1647" s="25"/>
      <c r="AE1647" s="25"/>
    </row>
    <row r="1648">
      <c r="A1648" s="187"/>
      <c r="B1648" s="187"/>
      <c r="C1648" s="187"/>
      <c r="D1648" s="187"/>
      <c r="E1648" s="187"/>
      <c r="F1648" s="187"/>
      <c r="G1648" s="188"/>
      <c r="H1648" s="188"/>
      <c r="I1648" s="188"/>
      <c r="J1648" s="188"/>
      <c r="K1648" s="188"/>
      <c r="L1648" s="188"/>
      <c r="M1648" s="188"/>
      <c r="N1648" s="188"/>
      <c r="O1648" s="188"/>
      <c r="P1648" s="189"/>
      <c r="Q1648" s="188"/>
      <c r="R1648" s="188"/>
      <c r="S1648" s="187"/>
      <c r="T1648" s="188"/>
      <c r="U1648" s="188"/>
      <c r="V1648" s="188"/>
      <c r="W1648" s="188"/>
      <c r="X1648" s="188"/>
      <c r="Y1648" s="188"/>
      <c r="Z1648" s="188"/>
      <c r="AA1648" s="187"/>
      <c r="AB1648" s="189"/>
      <c r="AC1648" s="187"/>
      <c r="AD1648" s="25"/>
      <c r="AE1648" s="25"/>
    </row>
    <row r="1649">
      <c r="A1649" s="187"/>
      <c r="B1649" s="187"/>
      <c r="C1649" s="187"/>
      <c r="D1649" s="187"/>
      <c r="E1649" s="187"/>
      <c r="F1649" s="187"/>
      <c r="G1649" s="188"/>
      <c r="H1649" s="188"/>
      <c r="I1649" s="188"/>
      <c r="J1649" s="188"/>
      <c r="K1649" s="188"/>
      <c r="L1649" s="188"/>
      <c r="M1649" s="188"/>
      <c r="N1649" s="188"/>
      <c r="O1649" s="188"/>
      <c r="P1649" s="189"/>
      <c r="Q1649" s="188"/>
      <c r="R1649" s="188"/>
      <c r="S1649" s="187"/>
      <c r="T1649" s="188"/>
      <c r="U1649" s="188"/>
      <c r="V1649" s="188"/>
      <c r="W1649" s="188"/>
      <c r="X1649" s="188"/>
      <c r="Y1649" s="188"/>
      <c r="Z1649" s="188"/>
      <c r="AA1649" s="187"/>
      <c r="AB1649" s="189"/>
      <c r="AC1649" s="187"/>
      <c r="AD1649" s="25"/>
      <c r="AE1649" s="25"/>
    </row>
    <row r="1650">
      <c r="A1650" s="187"/>
      <c r="B1650" s="187"/>
      <c r="C1650" s="187"/>
      <c r="D1650" s="187"/>
      <c r="E1650" s="187"/>
      <c r="F1650" s="187"/>
      <c r="G1650" s="188"/>
      <c r="H1650" s="188"/>
      <c r="I1650" s="188"/>
      <c r="J1650" s="188"/>
      <c r="K1650" s="188"/>
      <c r="L1650" s="188"/>
      <c r="M1650" s="188"/>
      <c r="N1650" s="188"/>
      <c r="O1650" s="188"/>
      <c r="P1650" s="189"/>
      <c r="Q1650" s="188"/>
      <c r="R1650" s="188"/>
      <c r="S1650" s="187"/>
      <c r="T1650" s="188"/>
      <c r="U1650" s="188"/>
      <c r="V1650" s="188"/>
      <c r="W1650" s="188"/>
      <c r="X1650" s="188"/>
      <c r="Y1650" s="188"/>
      <c r="Z1650" s="188"/>
      <c r="AA1650" s="187"/>
      <c r="AB1650" s="189"/>
      <c r="AC1650" s="187"/>
      <c r="AD1650" s="25"/>
      <c r="AE1650" s="25"/>
    </row>
    <row r="1651">
      <c r="A1651" s="187"/>
      <c r="B1651" s="187"/>
      <c r="C1651" s="187"/>
      <c r="D1651" s="187"/>
      <c r="E1651" s="187"/>
      <c r="F1651" s="187"/>
      <c r="G1651" s="188"/>
      <c r="H1651" s="188"/>
      <c r="I1651" s="188"/>
      <c r="J1651" s="188"/>
      <c r="K1651" s="188"/>
      <c r="L1651" s="188"/>
      <c r="M1651" s="188"/>
      <c r="N1651" s="188"/>
      <c r="O1651" s="188"/>
      <c r="P1651" s="189"/>
      <c r="Q1651" s="188"/>
      <c r="R1651" s="188"/>
      <c r="S1651" s="188"/>
      <c r="T1651" s="188"/>
      <c r="U1651" s="188"/>
      <c r="V1651" s="188"/>
      <c r="W1651" s="188"/>
      <c r="X1651" s="188"/>
      <c r="Y1651" s="188"/>
      <c r="Z1651" s="188"/>
      <c r="AA1651" s="187"/>
      <c r="AB1651" s="189"/>
      <c r="AC1651" s="187"/>
      <c r="AD1651" s="25"/>
      <c r="AE1651" s="25"/>
    </row>
    <row r="1652">
      <c r="A1652" s="187"/>
      <c r="B1652" s="187"/>
      <c r="C1652" s="187"/>
      <c r="D1652" s="187"/>
      <c r="E1652" s="187"/>
      <c r="F1652" s="187"/>
      <c r="G1652" s="188"/>
      <c r="H1652" s="188"/>
      <c r="I1652" s="188"/>
      <c r="J1652" s="188"/>
      <c r="K1652" s="188"/>
      <c r="L1652" s="188"/>
      <c r="M1652" s="187"/>
      <c r="N1652" s="187"/>
      <c r="O1652" s="188"/>
      <c r="P1652" s="189"/>
      <c r="Q1652" s="188"/>
      <c r="R1652" s="188"/>
      <c r="S1652" s="188"/>
      <c r="T1652" s="188"/>
      <c r="U1652" s="188"/>
      <c r="V1652" s="188"/>
      <c r="W1652" s="188"/>
      <c r="X1652" s="188"/>
      <c r="Y1652" s="188"/>
      <c r="Z1652" s="188"/>
      <c r="AA1652" s="187"/>
      <c r="AB1652" s="189"/>
      <c r="AC1652" s="187"/>
      <c r="AD1652" s="25"/>
      <c r="AE1652" s="25"/>
    </row>
    <row r="1653">
      <c r="A1653" s="187"/>
      <c r="B1653" s="187"/>
      <c r="C1653" s="187"/>
      <c r="D1653" s="187"/>
      <c r="E1653" s="187"/>
      <c r="F1653" s="187"/>
      <c r="G1653" s="188"/>
      <c r="H1653" s="188"/>
      <c r="I1653" s="188"/>
      <c r="J1653" s="188"/>
      <c r="K1653" s="188"/>
      <c r="L1653" s="188"/>
      <c r="M1653" s="188"/>
      <c r="N1653" s="188"/>
      <c r="O1653" s="188"/>
      <c r="P1653" s="189"/>
      <c r="Q1653" s="188"/>
      <c r="R1653" s="188"/>
      <c r="S1653" s="188"/>
      <c r="T1653" s="188"/>
      <c r="U1653" s="188"/>
      <c r="V1653" s="188"/>
      <c r="W1653" s="188"/>
      <c r="X1653" s="188"/>
      <c r="Y1653" s="187"/>
      <c r="Z1653" s="187"/>
      <c r="AA1653" s="187"/>
      <c r="AB1653" s="189"/>
      <c r="AC1653" s="187"/>
      <c r="AD1653" s="25"/>
      <c r="AE1653" s="25"/>
    </row>
    <row r="1654">
      <c r="A1654" s="187"/>
      <c r="B1654" s="187"/>
      <c r="C1654" s="187"/>
      <c r="D1654" s="187"/>
      <c r="E1654" s="187"/>
      <c r="F1654" s="187"/>
      <c r="G1654" s="188"/>
      <c r="H1654" s="187"/>
      <c r="I1654" s="187"/>
      <c r="J1654" s="188"/>
      <c r="K1654" s="188"/>
      <c r="L1654" s="188"/>
      <c r="M1654" s="188"/>
      <c r="N1654" s="188"/>
      <c r="O1654" s="188"/>
      <c r="P1654" s="189"/>
      <c r="Q1654" s="187"/>
      <c r="R1654" s="187"/>
      <c r="S1654" s="188"/>
      <c r="T1654" s="188"/>
      <c r="U1654" s="188"/>
      <c r="V1654" s="188"/>
      <c r="W1654" s="188"/>
      <c r="X1654" s="188"/>
      <c r="Y1654" s="188"/>
      <c r="Z1654" s="188"/>
      <c r="AA1654" s="187"/>
      <c r="AB1654" s="189"/>
      <c r="AC1654" s="187"/>
      <c r="AD1654" s="25"/>
      <c r="AE1654" s="25"/>
    </row>
    <row r="1655">
      <c r="A1655" s="187"/>
      <c r="B1655" s="187"/>
      <c r="C1655" s="187"/>
      <c r="D1655" s="187"/>
      <c r="E1655" s="187"/>
      <c r="F1655" s="187"/>
      <c r="G1655" s="188"/>
      <c r="H1655" s="187"/>
      <c r="I1655" s="187"/>
      <c r="J1655" s="188"/>
      <c r="K1655" s="188"/>
      <c r="L1655" s="188"/>
      <c r="M1655" s="188"/>
      <c r="N1655" s="188"/>
      <c r="O1655" s="188"/>
      <c r="P1655" s="189"/>
      <c r="Q1655" s="187"/>
      <c r="R1655" s="187"/>
      <c r="S1655" s="188"/>
      <c r="T1655" s="188"/>
      <c r="U1655" s="188"/>
      <c r="V1655" s="188"/>
      <c r="W1655" s="188"/>
      <c r="X1655" s="188"/>
      <c r="Y1655" s="188"/>
      <c r="Z1655" s="188"/>
      <c r="AA1655" s="187"/>
      <c r="AB1655" s="189"/>
      <c r="AC1655" s="187"/>
      <c r="AD1655" s="25"/>
      <c r="AE1655" s="25"/>
    </row>
    <row r="1656">
      <c r="A1656" s="187"/>
      <c r="B1656" s="187"/>
      <c r="C1656" s="187"/>
      <c r="D1656" s="187"/>
      <c r="E1656" s="187"/>
      <c r="F1656" s="187"/>
      <c r="G1656" s="188"/>
      <c r="H1656" s="187"/>
      <c r="I1656" s="187"/>
      <c r="J1656" s="188"/>
      <c r="K1656" s="188"/>
      <c r="L1656" s="188"/>
      <c r="M1656" s="188"/>
      <c r="N1656" s="188"/>
      <c r="O1656" s="188"/>
      <c r="P1656" s="189"/>
      <c r="Q1656" s="187"/>
      <c r="R1656" s="187"/>
      <c r="S1656" s="188"/>
      <c r="T1656" s="188"/>
      <c r="U1656" s="188"/>
      <c r="V1656" s="188"/>
      <c r="W1656" s="188"/>
      <c r="X1656" s="188"/>
      <c r="Y1656" s="188"/>
      <c r="Z1656" s="188"/>
      <c r="AA1656" s="187"/>
      <c r="AB1656" s="189"/>
      <c r="AC1656" s="187"/>
      <c r="AD1656" s="25"/>
      <c r="AE1656" s="25"/>
    </row>
    <row r="1657">
      <c r="A1657" s="187"/>
      <c r="B1657" s="187"/>
      <c r="C1657" s="187"/>
      <c r="D1657" s="187"/>
      <c r="E1657" s="187"/>
      <c r="F1657" s="187"/>
      <c r="G1657" s="188"/>
      <c r="H1657" s="187"/>
      <c r="I1657" s="187"/>
      <c r="J1657" s="188"/>
      <c r="K1657" s="188"/>
      <c r="L1657" s="188"/>
      <c r="M1657" s="188"/>
      <c r="N1657" s="188"/>
      <c r="O1657" s="188"/>
      <c r="P1657" s="189"/>
      <c r="Q1657" s="187"/>
      <c r="R1657" s="187"/>
      <c r="S1657" s="188"/>
      <c r="T1657" s="188"/>
      <c r="U1657" s="188"/>
      <c r="V1657" s="188"/>
      <c r="W1657" s="188"/>
      <c r="X1657" s="188"/>
      <c r="Y1657" s="188"/>
      <c r="Z1657" s="188"/>
      <c r="AA1657" s="187"/>
      <c r="AB1657" s="189"/>
      <c r="AC1657" s="187"/>
      <c r="AD1657" s="25"/>
      <c r="AE1657" s="25"/>
    </row>
    <row r="1658">
      <c r="A1658" s="187"/>
      <c r="B1658" s="187"/>
      <c r="C1658" s="187"/>
      <c r="D1658" s="187"/>
      <c r="E1658" s="187"/>
      <c r="F1658" s="187"/>
      <c r="G1658" s="188"/>
      <c r="H1658" s="187"/>
      <c r="I1658" s="187"/>
      <c r="J1658" s="188"/>
      <c r="K1658" s="188"/>
      <c r="L1658" s="188"/>
      <c r="M1658" s="188"/>
      <c r="N1658" s="188"/>
      <c r="O1658" s="188"/>
      <c r="P1658" s="189"/>
      <c r="Q1658" s="187"/>
      <c r="R1658" s="187"/>
      <c r="S1658" s="188"/>
      <c r="T1658" s="188"/>
      <c r="U1658" s="188"/>
      <c r="V1658" s="188"/>
      <c r="W1658" s="188"/>
      <c r="X1658" s="188"/>
      <c r="Y1658" s="188"/>
      <c r="Z1658" s="188"/>
      <c r="AA1658" s="187"/>
      <c r="AB1658" s="189"/>
      <c r="AC1658" s="187"/>
      <c r="AD1658" s="25"/>
      <c r="AE1658" s="25"/>
    </row>
    <row r="1659">
      <c r="A1659" s="187"/>
      <c r="B1659" s="187"/>
      <c r="C1659" s="187"/>
      <c r="D1659" s="187"/>
      <c r="E1659" s="187"/>
      <c r="F1659" s="187"/>
      <c r="G1659" s="188"/>
      <c r="H1659" s="188"/>
      <c r="I1659" s="188"/>
      <c r="J1659" s="188"/>
      <c r="K1659" s="188"/>
      <c r="L1659" s="188"/>
      <c r="M1659" s="188"/>
      <c r="N1659" s="188"/>
      <c r="O1659" s="188"/>
      <c r="P1659" s="189"/>
      <c r="Q1659" s="188"/>
      <c r="R1659" s="188"/>
      <c r="S1659" s="187"/>
      <c r="T1659" s="188"/>
      <c r="U1659" s="188"/>
      <c r="V1659" s="188"/>
      <c r="W1659" s="188"/>
      <c r="X1659" s="188"/>
      <c r="Y1659" s="188"/>
      <c r="Z1659" s="188"/>
      <c r="AA1659" s="187"/>
      <c r="AB1659" s="189"/>
      <c r="AC1659" s="187"/>
      <c r="AD1659" s="25"/>
      <c r="AE1659" s="25"/>
    </row>
    <row r="1660">
      <c r="A1660" s="187"/>
      <c r="B1660" s="187"/>
      <c r="C1660" s="187"/>
      <c r="D1660" s="187"/>
      <c r="E1660" s="187"/>
      <c r="F1660" s="187"/>
      <c r="G1660" s="188"/>
      <c r="H1660" s="187"/>
      <c r="I1660" s="187"/>
      <c r="J1660" s="188"/>
      <c r="K1660" s="188"/>
      <c r="L1660" s="188"/>
      <c r="M1660" s="188"/>
      <c r="N1660" s="188"/>
      <c r="O1660" s="188"/>
      <c r="P1660" s="189"/>
      <c r="Q1660" s="187"/>
      <c r="R1660" s="187"/>
      <c r="S1660" s="188"/>
      <c r="T1660" s="188"/>
      <c r="U1660" s="188"/>
      <c r="V1660" s="188"/>
      <c r="W1660" s="188"/>
      <c r="X1660" s="188"/>
      <c r="Y1660" s="188"/>
      <c r="Z1660" s="188"/>
      <c r="AA1660" s="187"/>
      <c r="AB1660" s="189"/>
      <c r="AC1660" s="187"/>
      <c r="AD1660" s="25"/>
      <c r="AE1660" s="25"/>
    </row>
    <row r="1661">
      <c r="A1661" s="187"/>
      <c r="B1661" s="187"/>
      <c r="C1661" s="187"/>
      <c r="D1661" s="187"/>
      <c r="E1661" s="187"/>
      <c r="F1661" s="187"/>
      <c r="G1661" s="188"/>
      <c r="H1661" s="187"/>
      <c r="I1661" s="187"/>
      <c r="J1661" s="188"/>
      <c r="K1661" s="188"/>
      <c r="L1661" s="188"/>
      <c r="M1661" s="188"/>
      <c r="N1661" s="188"/>
      <c r="O1661" s="188"/>
      <c r="P1661" s="189"/>
      <c r="Q1661" s="187"/>
      <c r="R1661" s="187"/>
      <c r="S1661" s="188"/>
      <c r="T1661" s="188"/>
      <c r="U1661" s="188"/>
      <c r="V1661" s="188"/>
      <c r="W1661" s="188"/>
      <c r="X1661" s="188"/>
      <c r="Y1661" s="188"/>
      <c r="Z1661" s="188"/>
      <c r="AA1661" s="187"/>
      <c r="AB1661" s="189"/>
      <c r="AC1661" s="187"/>
      <c r="AD1661" s="25"/>
      <c r="AE1661" s="25"/>
    </row>
    <row r="1662">
      <c r="A1662" s="187"/>
      <c r="B1662" s="187"/>
      <c r="C1662" s="187"/>
      <c r="D1662" s="187"/>
      <c r="E1662" s="187"/>
      <c r="F1662" s="187"/>
      <c r="G1662" s="188"/>
      <c r="H1662" s="187"/>
      <c r="I1662" s="187"/>
      <c r="J1662" s="188"/>
      <c r="K1662" s="188"/>
      <c r="L1662" s="188"/>
      <c r="M1662" s="188"/>
      <c r="N1662" s="188"/>
      <c r="O1662" s="188"/>
      <c r="P1662" s="189"/>
      <c r="Q1662" s="187"/>
      <c r="R1662" s="187"/>
      <c r="S1662" s="188"/>
      <c r="T1662" s="188"/>
      <c r="U1662" s="188"/>
      <c r="V1662" s="188"/>
      <c r="W1662" s="188"/>
      <c r="X1662" s="188"/>
      <c r="Y1662" s="188"/>
      <c r="Z1662" s="188"/>
      <c r="AA1662" s="187"/>
      <c r="AB1662" s="189"/>
      <c r="AC1662" s="187"/>
      <c r="AD1662" s="25"/>
      <c r="AE1662" s="25"/>
    </row>
    <row r="1663">
      <c r="A1663" s="187"/>
      <c r="B1663" s="187"/>
      <c r="C1663" s="187"/>
      <c r="D1663" s="187"/>
      <c r="E1663" s="187"/>
      <c r="F1663" s="187"/>
      <c r="G1663" s="188"/>
      <c r="H1663" s="188"/>
      <c r="I1663" s="188"/>
      <c r="J1663" s="188"/>
      <c r="K1663" s="188"/>
      <c r="L1663" s="188"/>
      <c r="M1663" s="188"/>
      <c r="N1663" s="188"/>
      <c r="O1663" s="188"/>
      <c r="P1663" s="189"/>
      <c r="Q1663" s="188"/>
      <c r="R1663" s="188"/>
      <c r="S1663" s="187"/>
      <c r="T1663" s="188"/>
      <c r="U1663" s="188"/>
      <c r="V1663" s="188"/>
      <c r="W1663" s="188"/>
      <c r="X1663" s="188"/>
      <c r="Y1663" s="188"/>
      <c r="Z1663" s="188"/>
      <c r="AA1663" s="187"/>
      <c r="AB1663" s="189"/>
      <c r="AC1663" s="187"/>
      <c r="AD1663" s="25"/>
      <c r="AE1663" s="25"/>
    </row>
    <row r="1664">
      <c r="A1664" s="187"/>
      <c r="B1664" s="187"/>
      <c r="C1664" s="187"/>
      <c r="D1664" s="187"/>
      <c r="E1664" s="187"/>
      <c r="F1664" s="187"/>
      <c r="G1664" s="188"/>
      <c r="H1664" s="187"/>
      <c r="I1664" s="187"/>
      <c r="J1664" s="188"/>
      <c r="K1664" s="188"/>
      <c r="L1664" s="188"/>
      <c r="M1664" s="188"/>
      <c r="N1664" s="188"/>
      <c r="O1664" s="188"/>
      <c r="P1664" s="189"/>
      <c r="Q1664" s="187"/>
      <c r="R1664" s="187"/>
      <c r="S1664" s="188"/>
      <c r="T1664" s="188"/>
      <c r="U1664" s="188"/>
      <c r="V1664" s="188"/>
      <c r="W1664" s="188"/>
      <c r="X1664" s="188"/>
      <c r="Y1664" s="188"/>
      <c r="Z1664" s="188"/>
      <c r="AA1664" s="187"/>
      <c r="AB1664" s="189"/>
      <c r="AC1664" s="187"/>
      <c r="AD1664" s="25"/>
      <c r="AE1664" s="25"/>
    </row>
    <row r="1665">
      <c r="A1665" s="187"/>
      <c r="B1665" s="187"/>
      <c r="C1665" s="187"/>
      <c r="D1665" s="187"/>
      <c r="E1665" s="187"/>
      <c r="F1665" s="187"/>
      <c r="G1665" s="188"/>
      <c r="H1665" s="187"/>
      <c r="I1665" s="187"/>
      <c r="J1665" s="188"/>
      <c r="K1665" s="188"/>
      <c r="L1665" s="188"/>
      <c r="M1665" s="188"/>
      <c r="N1665" s="188"/>
      <c r="O1665" s="188"/>
      <c r="P1665" s="189"/>
      <c r="Q1665" s="187"/>
      <c r="R1665" s="187"/>
      <c r="S1665" s="188"/>
      <c r="T1665" s="188"/>
      <c r="U1665" s="188"/>
      <c r="V1665" s="188"/>
      <c r="W1665" s="188"/>
      <c r="X1665" s="188"/>
      <c r="Y1665" s="188"/>
      <c r="Z1665" s="188"/>
      <c r="AA1665" s="187"/>
      <c r="AB1665" s="189"/>
      <c r="AC1665" s="187"/>
      <c r="AD1665" s="25"/>
      <c r="AE1665" s="25"/>
    </row>
    <row r="1666">
      <c r="A1666" s="187"/>
      <c r="B1666" s="187"/>
      <c r="C1666" s="187"/>
      <c r="D1666" s="187"/>
      <c r="E1666" s="187"/>
      <c r="F1666" s="187"/>
      <c r="G1666" s="188"/>
      <c r="H1666" s="187"/>
      <c r="I1666" s="187"/>
      <c r="J1666" s="188"/>
      <c r="K1666" s="188"/>
      <c r="L1666" s="188"/>
      <c r="M1666" s="188"/>
      <c r="N1666" s="188"/>
      <c r="O1666" s="188"/>
      <c r="P1666" s="189"/>
      <c r="Q1666" s="187"/>
      <c r="R1666" s="187"/>
      <c r="S1666" s="188"/>
      <c r="T1666" s="188"/>
      <c r="U1666" s="188"/>
      <c r="V1666" s="188"/>
      <c r="W1666" s="188"/>
      <c r="X1666" s="188"/>
      <c r="Y1666" s="188"/>
      <c r="Z1666" s="188"/>
      <c r="AA1666" s="187"/>
      <c r="AB1666" s="189"/>
      <c r="AC1666" s="187"/>
      <c r="AD1666" s="25"/>
      <c r="AE1666" s="25"/>
    </row>
    <row r="1667">
      <c r="A1667" s="187"/>
      <c r="B1667" s="187"/>
      <c r="C1667" s="187"/>
      <c r="D1667" s="187"/>
      <c r="E1667" s="187"/>
      <c r="F1667" s="187"/>
      <c r="G1667" s="188"/>
      <c r="H1667" s="187"/>
      <c r="I1667" s="187"/>
      <c r="J1667" s="188"/>
      <c r="K1667" s="188"/>
      <c r="L1667" s="188"/>
      <c r="M1667" s="188"/>
      <c r="N1667" s="188"/>
      <c r="O1667" s="188"/>
      <c r="P1667" s="189"/>
      <c r="Q1667" s="187"/>
      <c r="R1667" s="187"/>
      <c r="S1667" s="188"/>
      <c r="T1667" s="188"/>
      <c r="U1667" s="188"/>
      <c r="V1667" s="188"/>
      <c r="W1667" s="188"/>
      <c r="X1667" s="188"/>
      <c r="Y1667" s="188"/>
      <c r="Z1667" s="188"/>
      <c r="AA1667" s="187"/>
      <c r="AB1667" s="189"/>
      <c r="AC1667" s="187"/>
      <c r="AD1667" s="25"/>
      <c r="AE1667" s="25"/>
    </row>
    <row r="1668">
      <c r="A1668" s="187"/>
      <c r="B1668" s="187"/>
      <c r="C1668" s="187"/>
      <c r="D1668" s="187"/>
      <c r="E1668" s="187"/>
      <c r="F1668" s="187"/>
      <c r="G1668" s="188"/>
      <c r="H1668" s="187"/>
      <c r="I1668" s="187"/>
      <c r="J1668" s="188"/>
      <c r="K1668" s="188"/>
      <c r="L1668" s="188"/>
      <c r="M1668" s="188"/>
      <c r="N1668" s="188"/>
      <c r="O1668" s="188"/>
      <c r="P1668" s="189"/>
      <c r="Q1668" s="187"/>
      <c r="R1668" s="187"/>
      <c r="S1668" s="188"/>
      <c r="T1668" s="188"/>
      <c r="U1668" s="188"/>
      <c r="V1668" s="188"/>
      <c r="W1668" s="188"/>
      <c r="X1668" s="188"/>
      <c r="Y1668" s="188"/>
      <c r="Z1668" s="188"/>
      <c r="AA1668" s="187"/>
      <c r="AB1668" s="189"/>
      <c r="AC1668" s="187"/>
      <c r="AD1668" s="25"/>
      <c r="AE1668" s="25"/>
    </row>
    <row r="1669">
      <c r="A1669" s="187"/>
      <c r="B1669" s="187"/>
      <c r="C1669" s="187"/>
      <c r="D1669" s="187"/>
      <c r="E1669" s="187"/>
      <c r="F1669" s="187"/>
      <c r="G1669" s="188"/>
      <c r="H1669" s="188"/>
      <c r="I1669" s="188"/>
      <c r="J1669" s="188"/>
      <c r="K1669" s="188"/>
      <c r="L1669" s="188"/>
      <c r="M1669" s="188"/>
      <c r="N1669" s="188"/>
      <c r="O1669" s="188"/>
      <c r="P1669" s="189"/>
      <c r="Q1669" s="188"/>
      <c r="R1669" s="188"/>
      <c r="S1669" s="187"/>
      <c r="T1669" s="188"/>
      <c r="U1669" s="188"/>
      <c r="V1669" s="188"/>
      <c r="W1669" s="188"/>
      <c r="X1669" s="188"/>
      <c r="Y1669" s="188"/>
      <c r="Z1669" s="188"/>
      <c r="AA1669" s="187"/>
      <c r="AB1669" s="189"/>
      <c r="AC1669" s="187"/>
      <c r="AD1669" s="25"/>
      <c r="AE1669" s="25"/>
    </row>
    <row r="1670">
      <c r="A1670" s="187"/>
      <c r="B1670" s="187"/>
      <c r="C1670" s="187"/>
      <c r="D1670" s="187"/>
      <c r="E1670" s="187"/>
      <c r="F1670" s="187"/>
      <c r="G1670" s="188"/>
      <c r="H1670" s="187"/>
      <c r="I1670" s="187"/>
      <c r="J1670" s="188"/>
      <c r="K1670" s="188"/>
      <c r="L1670" s="188"/>
      <c r="M1670" s="188"/>
      <c r="N1670" s="188"/>
      <c r="O1670" s="188"/>
      <c r="P1670" s="189"/>
      <c r="Q1670" s="187"/>
      <c r="R1670" s="187"/>
      <c r="S1670" s="188"/>
      <c r="T1670" s="188"/>
      <c r="U1670" s="188"/>
      <c r="V1670" s="188"/>
      <c r="W1670" s="188"/>
      <c r="X1670" s="188"/>
      <c r="Y1670" s="188"/>
      <c r="Z1670" s="188"/>
      <c r="AA1670" s="188"/>
      <c r="AB1670" s="189"/>
      <c r="AC1670" s="187"/>
      <c r="AD1670" s="25"/>
      <c r="AE1670" s="25"/>
    </row>
    <row r="1671">
      <c r="A1671" s="187"/>
      <c r="B1671" s="187"/>
      <c r="C1671" s="187"/>
      <c r="D1671" s="187"/>
      <c r="E1671" s="187"/>
      <c r="F1671" s="187"/>
      <c r="G1671" s="188"/>
      <c r="H1671" s="188"/>
      <c r="I1671" s="188"/>
      <c r="J1671" s="188"/>
      <c r="K1671" s="188"/>
      <c r="L1671" s="188"/>
      <c r="M1671" s="188"/>
      <c r="N1671" s="188"/>
      <c r="O1671" s="188"/>
      <c r="P1671" s="189"/>
      <c r="Q1671" s="188"/>
      <c r="R1671" s="188"/>
      <c r="S1671" s="187"/>
      <c r="T1671" s="188"/>
      <c r="U1671" s="188"/>
      <c r="V1671" s="188"/>
      <c r="W1671" s="188"/>
      <c r="X1671" s="188"/>
      <c r="Y1671" s="188"/>
      <c r="Z1671" s="188"/>
      <c r="AA1671" s="187"/>
      <c r="AB1671" s="189"/>
      <c r="AC1671" s="187"/>
      <c r="AD1671" s="25"/>
      <c r="AE1671" s="25"/>
    </row>
    <row r="1672">
      <c r="A1672" s="187"/>
      <c r="B1672" s="187"/>
      <c r="C1672" s="187"/>
      <c r="D1672" s="187"/>
      <c r="E1672" s="187"/>
      <c r="F1672" s="187"/>
      <c r="G1672" s="188"/>
      <c r="H1672" s="188"/>
      <c r="I1672" s="188"/>
      <c r="J1672" s="188"/>
      <c r="K1672" s="188"/>
      <c r="L1672" s="188"/>
      <c r="M1672" s="188"/>
      <c r="N1672" s="188"/>
      <c r="O1672" s="188"/>
      <c r="P1672" s="189"/>
      <c r="Q1672" s="187"/>
      <c r="R1672" s="188"/>
      <c r="S1672" s="187"/>
      <c r="T1672" s="188"/>
      <c r="U1672" s="188"/>
      <c r="V1672" s="188"/>
      <c r="W1672" s="188"/>
      <c r="X1672" s="188"/>
      <c r="Y1672" s="187"/>
      <c r="Z1672" s="187"/>
      <c r="AA1672" s="188"/>
      <c r="AB1672" s="189"/>
      <c r="AC1672" s="187"/>
      <c r="AD1672" s="25"/>
      <c r="AE1672" s="25"/>
    </row>
    <row r="1673">
      <c r="A1673" s="187"/>
      <c r="B1673" s="187"/>
      <c r="C1673" s="187"/>
      <c r="D1673" s="187"/>
      <c r="E1673" s="187"/>
      <c r="F1673" s="187"/>
      <c r="G1673" s="188"/>
      <c r="H1673" s="187"/>
      <c r="I1673" s="187"/>
      <c r="J1673" s="188"/>
      <c r="K1673" s="187"/>
      <c r="L1673" s="188"/>
      <c r="M1673" s="188"/>
      <c r="N1673" s="188"/>
      <c r="O1673" s="188"/>
      <c r="P1673" s="189"/>
      <c r="Q1673" s="187"/>
      <c r="R1673" s="187"/>
      <c r="S1673" s="188"/>
      <c r="T1673" s="188"/>
      <c r="U1673" s="188"/>
      <c r="V1673" s="188"/>
      <c r="W1673" s="188"/>
      <c r="X1673" s="188"/>
      <c r="Y1673" s="188"/>
      <c r="Z1673" s="188"/>
      <c r="AA1673" s="187"/>
      <c r="AB1673" s="189"/>
      <c r="AC1673" s="187"/>
      <c r="AD1673" s="25"/>
      <c r="AE1673" s="25"/>
    </row>
    <row r="1674">
      <c r="A1674" s="187"/>
      <c r="B1674" s="187"/>
      <c r="C1674" s="187"/>
      <c r="D1674" s="187"/>
      <c r="E1674" s="187"/>
      <c r="F1674" s="187"/>
      <c r="G1674" s="188"/>
      <c r="H1674" s="188"/>
      <c r="I1674" s="188"/>
      <c r="J1674" s="188"/>
      <c r="K1674" s="188"/>
      <c r="L1674" s="188"/>
      <c r="M1674" s="188"/>
      <c r="N1674" s="188"/>
      <c r="O1674" s="188"/>
      <c r="P1674" s="189"/>
      <c r="Q1674" s="188"/>
      <c r="R1674" s="188"/>
      <c r="S1674" s="187"/>
      <c r="T1674" s="188"/>
      <c r="U1674" s="188"/>
      <c r="V1674" s="188"/>
      <c r="W1674" s="188"/>
      <c r="X1674" s="188"/>
      <c r="Y1674" s="188"/>
      <c r="Z1674" s="188"/>
      <c r="AA1674" s="187"/>
      <c r="AB1674" s="189"/>
      <c r="AC1674" s="187"/>
      <c r="AD1674" s="25"/>
      <c r="AE1674" s="25"/>
    </row>
    <row r="1675">
      <c r="A1675" s="187"/>
      <c r="B1675" s="187"/>
      <c r="C1675" s="187"/>
      <c r="D1675" s="187"/>
      <c r="E1675" s="187"/>
      <c r="F1675" s="187"/>
      <c r="G1675" s="188"/>
      <c r="H1675" s="187"/>
      <c r="I1675" s="187"/>
      <c r="J1675" s="188"/>
      <c r="K1675" s="187"/>
      <c r="L1675" s="188"/>
      <c r="M1675" s="188"/>
      <c r="N1675" s="188"/>
      <c r="O1675" s="188"/>
      <c r="P1675" s="189"/>
      <c r="Q1675" s="187"/>
      <c r="R1675" s="187"/>
      <c r="S1675" s="188"/>
      <c r="T1675" s="188"/>
      <c r="U1675" s="188"/>
      <c r="V1675" s="188"/>
      <c r="W1675" s="188"/>
      <c r="X1675" s="188"/>
      <c r="Y1675" s="188"/>
      <c r="Z1675" s="188"/>
      <c r="AA1675" s="187"/>
      <c r="AB1675" s="189"/>
      <c r="AC1675" s="187"/>
      <c r="AD1675" s="25"/>
      <c r="AE1675" s="25"/>
    </row>
    <row r="1676">
      <c r="A1676" s="187"/>
      <c r="B1676" s="187"/>
      <c r="C1676" s="187"/>
      <c r="D1676" s="187"/>
      <c r="E1676" s="187"/>
      <c r="F1676" s="187"/>
      <c r="G1676" s="188"/>
      <c r="H1676" s="188"/>
      <c r="I1676" s="188"/>
      <c r="J1676" s="188"/>
      <c r="K1676" s="188"/>
      <c r="L1676" s="188"/>
      <c r="M1676" s="188"/>
      <c r="N1676" s="188"/>
      <c r="O1676" s="188"/>
      <c r="P1676" s="189"/>
      <c r="Q1676" s="187"/>
      <c r="R1676" s="188"/>
      <c r="S1676" s="187"/>
      <c r="T1676" s="188"/>
      <c r="U1676" s="188"/>
      <c r="V1676" s="188"/>
      <c r="W1676" s="188"/>
      <c r="X1676" s="188"/>
      <c r="Y1676" s="188"/>
      <c r="Z1676" s="188"/>
      <c r="AA1676" s="187"/>
      <c r="AB1676" s="189"/>
      <c r="AC1676" s="187"/>
      <c r="AD1676" s="25"/>
      <c r="AE1676" s="25"/>
    </row>
    <row r="1677">
      <c r="A1677" s="187"/>
      <c r="B1677" s="187"/>
      <c r="C1677" s="187"/>
      <c r="D1677" s="187"/>
      <c r="E1677" s="187"/>
      <c r="F1677" s="187"/>
      <c r="G1677" s="188"/>
      <c r="H1677" s="188"/>
      <c r="I1677" s="188"/>
      <c r="J1677" s="188"/>
      <c r="K1677" s="188"/>
      <c r="L1677" s="188"/>
      <c r="M1677" s="188"/>
      <c r="N1677" s="188"/>
      <c r="O1677" s="188"/>
      <c r="P1677" s="189"/>
      <c r="Q1677" s="187"/>
      <c r="R1677" s="188"/>
      <c r="S1677" s="187"/>
      <c r="T1677" s="188"/>
      <c r="U1677" s="188"/>
      <c r="V1677" s="188"/>
      <c r="W1677" s="188"/>
      <c r="X1677" s="188"/>
      <c r="Y1677" s="188"/>
      <c r="Z1677" s="188"/>
      <c r="AA1677" s="187"/>
      <c r="AB1677" s="189"/>
      <c r="AC1677" s="187"/>
      <c r="AD1677" s="25"/>
      <c r="AE1677" s="25"/>
    </row>
    <row r="1678">
      <c r="A1678" s="187"/>
      <c r="B1678" s="187"/>
      <c r="C1678" s="187"/>
      <c r="D1678" s="187"/>
      <c r="E1678" s="187"/>
      <c r="F1678" s="187"/>
      <c r="G1678" s="188"/>
      <c r="H1678" s="188"/>
      <c r="I1678" s="188"/>
      <c r="J1678" s="188"/>
      <c r="K1678" s="188"/>
      <c r="L1678" s="188"/>
      <c r="M1678" s="188"/>
      <c r="N1678" s="188"/>
      <c r="O1678" s="188"/>
      <c r="P1678" s="189"/>
      <c r="Q1678" s="187"/>
      <c r="R1678" s="188"/>
      <c r="S1678" s="187"/>
      <c r="T1678" s="188"/>
      <c r="U1678" s="188"/>
      <c r="V1678" s="188"/>
      <c r="W1678" s="188"/>
      <c r="X1678" s="188"/>
      <c r="Y1678" s="188"/>
      <c r="Z1678" s="188"/>
      <c r="AA1678" s="187"/>
      <c r="AB1678" s="189"/>
      <c r="AC1678" s="187"/>
      <c r="AD1678" s="25"/>
      <c r="AE1678" s="25"/>
    </row>
    <row r="1679">
      <c r="A1679" s="187"/>
      <c r="B1679" s="187"/>
      <c r="C1679" s="187"/>
      <c r="D1679" s="187"/>
      <c r="E1679" s="187"/>
      <c r="F1679" s="187"/>
      <c r="G1679" s="188"/>
      <c r="H1679" s="187"/>
      <c r="I1679" s="187"/>
      <c r="J1679" s="188"/>
      <c r="K1679" s="187"/>
      <c r="L1679" s="188"/>
      <c r="M1679" s="188"/>
      <c r="N1679" s="188"/>
      <c r="O1679" s="188"/>
      <c r="P1679" s="189"/>
      <c r="Q1679" s="187"/>
      <c r="R1679" s="187"/>
      <c r="S1679" s="188"/>
      <c r="T1679" s="188"/>
      <c r="U1679" s="188"/>
      <c r="V1679" s="188"/>
      <c r="W1679" s="188"/>
      <c r="X1679" s="188"/>
      <c r="Y1679" s="188"/>
      <c r="Z1679" s="188"/>
      <c r="AA1679" s="187"/>
      <c r="AB1679" s="189"/>
      <c r="AC1679" s="187"/>
      <c r="AD1679" s="25"/>
      <c r="AE1679" s="25"/>
    </row>
    <row r="1680">
      <c r="A1680" s="187"/>
      <c r="B1680" s="187"/>
      <c r="C1680" s="187"/>
      <c r="D1680" s="187"/>
      <c r="E1680" s="187"/>
      <c r="F1680" s="187"/>
      <c r="G1680" s="188"/>
      <c r="H1680" s="188"/>
      <c r="I1680" s="188"/>
      <c r="J1680" s="188"/>
      <c r="K1680" s="188"/>
      <c r="L1680" s="188"/>
      <c r="M1680" s="188"/>
      <c r="N1680" s="188"/>
      <c r="O1680" s="188"/>
      <c r="P1680" s="189"/>
      <c r="Q1680" s="188"/>
      <c r="R1680" s="188"/>
      <c r="S1680" s="187"/>
      <c r="T1680" s="188"/>
      <c r="U1680" s="188"/>
      <c r="V1680" s="188"/>
      <c r="W1680" s="188"/>
      <c r="X1680" s="188"/>
      <c r="Y1680" s="188"/>
      <c r="Z1680" s="188"/>
      <c r="AA1680" s="187"/>
      <c r="AB1680" s="189"/>
      <c r="AC1680" s="187"/>
      <c r="AD1680" s="25"/>
      <c r="AE1680" s="25"/>
    </row>
    <row r="1681">
      <c r="A1681" s="187"/>
      <c r="B1681" s="187"/>
      <c r="C1681" s="187"/>
      <c r="D1681" s="187"/>
      <c r="E1681" s="187"/>
      <c r="F1681" s="187"/>
      <c r="G1681" s="188"/>
      <c r="H1681" s="188"/>
      <c r="I1681" s="188"/>
      <c r="J1681" s="188"/>
      <c r="K1681" s="188"/>
      <c r="L1681" s="188"/>
      <c r="M1681" s="188"/>
      <c r="N1681" s="188"/>
      <c r="O1681" s="188"/>
      <c r="P1681" s="189"/>
      <c r="Q1681" s="187"/>
      <c r="R1681" s="188"/>
      <c r="S1681" s="187"/>
      <c r="T1681" s="188"/>
      <c r="U1681" s="188"/>
      <c r="V1681" s="188"/>
      <c r="W1681" s="188"/>
      <c r="X1681" s="188"/>
      <c r="Y1681" s="188"/>
      <c r="Z1681" s="188"/>
      <c r="AA1681" s="187"/>
      <c r="AB1681" s="189"/>
      <c r="AC1681" s="187"/>
      <c r="AD1681" s="25"/>
      <c r="AE1681" s="25"/>
    </row>
    <row r="1682">
      <c r="A1682" s="187"/>
      <c r="B1682" s="187"/>
      <c r="C1682" s="187"/>
      <c r="D1682" s="187"/>
      <c r="E1682" s="187"/>
      <c r="F1682" s="187"/>
      <c r="G1682" s="188"/>
      <c r="H1682" s="187"/>
      <c r="I1682" s="187"/>
      <c r="J1682" s="188"/>
      <c r="K1682" s="187"/>
      <c r="L1682" s="188"/>
      <c r="M1682" s="188"/>
      <c r="N1682" s="188"/>
      <c r="O1682" s="188"/>
      <c r="P1682" s="189"/>
      <c r="Q1682" s="187"/>
      <c r="R1682" s="187"/>
      <c r="S1682" s="188"/>
      <c r="T1682" s="188"/>
      <c r="U1682" s="188"/>
      <c r="V1682" s="188"/>
      <c r="W1682" s="188"/>
      <c r="X1682" s="188"/>
      <c r="Y1682" s="188"/>
      <c r="Z1682" s="188"/>
      <c r="AA1682" s="187"/>
      <c r="AB1682" s="189"/>
      <c r="AC1682" s="187"/>
      <c r="AD1682" s="25"/>
      <c r="AE1682" s="25"/>
    </row>
    <row r="1683">
      <c r="A1683" s="187"/>
      <c r="B1683" s="187"/>
      <c r="C1683" s="187"/>
      <c r="D1683" s="187"/>
      <c r="E1683" s="187"/>
      <c r="F1683" s="187"/>
      <c r="G1683" s="188"/>
      <c r="H1683" s="188"/>
      <c r="I1683" s="188"/>
      <c r="J1683" s="188"/>
      <c r="K1683" s="188"/>
      <c r="L1683" s="188"/>
      <c r="M1683" s="188"/>
      <c r="N1683" s="188"/>
      <c r="O1683" s="188"/>
      <c r="P1683" s="189"/>
      <c r="Q1683" s="188"/>
      <c r="R1683" s="188"/>
      <c r="S1683" s="187"/>
      <c r="T1683" s="188"/>
      <c r="U1683" s="188"/>
      <c r="V1683" s="188"/>
      <c r="W1683" s="188"/>
      <c r="X1683" s="188"/>
      <c r="Y1683" s="188"/>
      <c r="Z1683" s="188"/>
      <c r="AA1683" s="187"/>
      <c r="AB1683" s="189"/>
      <c r="AC1683" s="187"/>
      <c r="AD1683" s="25"/>
      <c r="AE1683" s="25"/>
    </row>
    <row r="1684">
      <c r="A1684" s="187"/>
      <c r="B1684" s="187"/>
      <c r="C1684" s="187"/>
      <c r="D1684" s="187"/>
      <c r="E1684" s="187"/>
      <c r="F1684" s="187"/>
      <c r="G1684" s="188"/>
      <c r="H1684" s="188"/>
      <c r="I1684" s="188"/>
      <c r="J1684" s="188"/>
      <c r="K1684" s="188"/>
      <c r="L1684" s="188"/>
      <c r="M1684" s="188"/>
      <c r="N1684" s="188"/>
      <c r="O1684" s="188"/>
      <c r="P1684" s="189"/>
      <c r="Q1684" s="187"/>
      <c r="R1684" s="188"/>
      <c r="S1684" s="187"/>
      <c r="T1684" s="188"/>
      <c r="U1684" s="188"/>
      <c r="V1684" s="188"/>
      <c r="W1684" s="188"/>
      <c r="X1684" s="188"/>
      <c r="Y1684" s="188"/>
      <c r="Z1684" s="188"/>
      <c r="AA1684" s="187"/>
      <c r="AB1684" s="189"/>
      <c r="AC1684" s="187"/>
      <c r="AD1684" s="25"/>
      <c r="AE1684" s="25"/>
    </row>
    <row r="1685">
      <c r="A1685" s="187"/>
      <c r="B1685" s="187"/>
      <c r="C1685" s="187"/>
      <c r="D1685" s="187"/>
      <c r="E1685" s="187"/>
      <c r="F1685" s="187"/>
      <c r="G1685" s="188"/>
      <c r="H1685" s="188"/>
      <c r="I1685" s="188"/>
      <c r="J1685" s="188"/>
      <c r="K1685" s="188"/>
      <c r="L1685" s="188"/>
      <c r="M1685" s="188"/>
      <c r="N1685" s="188"/>
      <c r="O1685" s="188"/>
      <c r="P1685" s="189"/>
      <c r="Q1685" s="187"/>
      <c r="R1685" s="188"/>
      <c r="S1685" s="187"/>
      <c r="T1685" s="188"/>
      <c r="U1685" s="188"/>
      <c r="V1685" s="188"/>
      <c r="W1685" s="188"/>
      <c r="X1685" s="188"/>
      <c r="Y1685" s="188"/>
      <c r="Z1685" s="188"/>
      <c r="AA1685" s="187"/>
      <c r="AB1685" s="189"/>
      <c r="AC1685" s="187"/>
      <c r="AD1685" s="25"/>
      <c r="AE1685" s="25"/>
    </row>
    <row r="1686">
      <c r="A1686" s="187"/>
      <c r="B1686" s="187"/>
      <c r="C1686" s="187"/>
      <c r="D1686" s="187"/>
      <c r="E1686" s="187"/>
      <c r="F1686" s="187"/>
      <c r="G1686" s="188"/>
      <c r="H1686" s="188"/>
      <c r="I1686" s="188"/>
      <c r="J1686" s="188"/>
      <c r="K1686" s="188"/>
      <c r="L1686" s="188"/>
      <c r="M1686" s="188"/>
      <c r="N1686" s="188"/>
      <c r="O1686" s="188"/>
      <c r="P1686" s="189"/>
      <c r="Q1686" s="187"/>
      <c r="R1686" s="188"/>
      <c r="S1686" s="187"/>
      <c r="T1686" s="188"/>
      <c r="U1686" s="188"/>
      <c r="V1686" s="188"/>
      <c r="W1686" s="188"/>
      <c r="X1686" s="188"/>
      <c r="Y1686" s="188"/>
      <c r="Z1686" s="188"/>
      <c r="AA1686" s="187"/>
      <c r="AB1686" s="189"/>
      <c r="AC1686" s="187"/>
      <c r="AD1686" s="25"/>
      <c r="AE1686" s="25"/>
    </row>
    <row r="1687">
      <c r="A1687" s="187"/>
      <c r="B1687" s="187"/>
      <c r="C1687" s="187"/>
      <c r="D1687" s="187"/>
      <c r="E1687" s="187"/>
      <c r="F1687" s="187"/>
      <c r="G1687" s="188"/>
      <c r="H1687" s="187"/>
      <c r="I1687" s="187"/>
      <c r="J1687" s="188"/>
      <c r="K1687" s="187"/>
      <c r="L1687" s="188"/>
      <c r="M1687" s="188"/>
      <c r="N1687" s="188"/>
      <c r="O1687" s="188"/>
      <c r="P1687" s="189"/>
      <c r="Q1687" s="187"/>
      <c r="R1687" s="187"/>
      <c r="S1687" s="188"/>
      <c r="T1687" s="188"/>
      <c r="U1687" s="188"/>
      <c r="V1687" s="188"/>
      <c r="W1687" s="188"/>
      <c r="X1687" s="188"/>
      <c r="Y1687" s="188"/>
      <c r="Z1687" s="188"/>
      <c r="AA1687" s="187"/>
      <c r="AB1687" s="189"/>
      <c r="AC1687" s="187"/>
      <c r="AD1687" s="25"/>
      <c r="AE1687" s="25"/>
    </row>
    <row r="1688">
      <c r="A1688" s="187"/>
      <c r="B1688" s="187"/>
      <c r="C1688" s="187"/>
      <c r="D1688" s="187"/>
      <c r="E1688" s="187"/>
      <c r="F1688" s="187"/>
      <c r="G1688" s="188"/>
      <c r="H1688" s="188"/>
      <c r="I1688" s="188"/>
      <c r="J1688" s="188"/>
      <c r="K1688" s="188"/>
      <c r="L1688" s="188"/>
      <c r="M1688" s="188"/>
      <c r="N1688" s="188"/>
      <c r="O1688" s="188"/>
      <c r="P1688" s="189"/>
      <c r="Q1688" s="187"/>
      <c r="R1688" s="188"/>
      <c r="S1688" s="187"/>
      <c r="T1688" s="188"/>
      <c r="U1688" s="188"/>
      <c r="V1688" s="188"/>
      <c r="W1688" s="188"/>
      <c r="X1688" s="188"/>
      <c r="Y1688" s="188"/>
      <c r="Z1688" s="188"/>
      <c r="AA1688" s="187"/>
      <c r="AB1688" s="189"/>
      <c r="AC1688" s="187"/>
      <c r="AD1688" s="25"/>
      <c r="AE1688" s="25"/>
    </row>
    <row r="1689">
      <c r="A1689" s="187"/>
      <c r="B1689" s="187"/>
      <c r="C1689" s="187"/>
      <c r="D1689" s="187"/>
      <c r="E1689" s="187"/>
      <c r="F1689" s="187"/>
      <c r="G1689" s="188"/>
      <c r="H1689" s="188"/>
      <c r="I1689" s="188"/>
      <c r="J1689" s="188"/>
      <c r="K1689" s="188"/>
      <c r="L1689" s="188"/>
      <c r="M1689" s="188"/>
      <c r="N1689" s="188"/>
      <c r="O1689" s="188"/>
      <c r="P1689" s="189"/>
      <c r="Q1689" s="188"/>
      <c r="R1689" s="188"/>
      <c r="S1689" s="187"/>
      <c r="T1689" s="188"/>
      <c r="U1689" s="188"/>
      <c r="V1689" s="188"/>
      <c r="W1689" s="188"/>
      <c r="X1689" s="188"/>
      <c r="Y1689" s="188"/>
      <c r="Z1689" s="188"/>
      <c r="AA1689" s="187"/>
      <c r="AB1689" s="189"/>
      <c r="AC1689" s="187"/>
      <c r="AD1689" s="25"/>
      <c r="AE1689" s="25"/>
    </row>
    <row r="1690">
      <c r="A1690" s="187"/>
      <c r="B1690" s="187"/>
      <c r="C1690" s="187"/>
      <c r="D1690" s="187"/>
      <c r="E1690" s="187"/>
      <c r="F1690" s="187"/>
      <c r="G1690" s="188"/>
      <c r="H1690" s="188"/>
      <c r="I1690" s="188"/>
      <c r="J1690" s="188"/>
      <c r="K1690" s="188"/>
      <c r="L1690" s="188"/>
      <c r="M1690" s="188"/>
      <c r="N1690" s="188"/>
      <c r="O1690" s="188"/>
      <c r="P1690" s="189"/>
      <c r="Q1690" s="188"/>
      <c r="R1690" s="188"/>
      <c r="S1690" s="187"/>
      <c r="T1690" s="188"/>
      <c r="U1690" s="188"/>
      <c r="V1690" s="188"/>
      <c r="W1690" s="188"/>
      <c r="X1690" s="188"/>
      <c r="Y1690" s="188"/>
      <c r="Z1690" s="188"/>
      <c r="AA1690" s="187"/>
      <c r="AB1690" s="189"/>
      <c r="AC1690" s="187"/>
      <c r="AD1690" s="25"/>
      <c r="AE1690" s="25"/>
    </row>
    <row r="1691">
      <c r="A1691" s="187"/>
      <c r="B1691" s="187"/>
      <c r="C1691" s="187"/>
      <c r="D1691" s="187"/>
      <c r="E1691" s="187"/>
      <c r="F1691" s="187"/>
      <c r="G1691" s="188"/>
      <c r="H1691" s="187"/>
      <c r="I1691" s="187"/>
      <c r="J1691" s="188"/>
      <c r="K1691" s="187"/>
      <c r="L1691" s="188"/>
      <c r="M1691" s="188"/>
      <c r="N1691" s="188"/>
      <c r="O1691" s="188"/>
      <c r="P1691" s="189"/>
      <c r="Q1691" s="187"/>
      <c r="R1691" s="187"/>
      <c r="S1691" s="188"/>
      <c r="T1691" s="188"/>
      <c r="U1691" s="188"/>
      <c r="V1691" s="188"/>
      <c r="W1691" s="188"/>
      <c r="X1691" s="188"/>
      <c r="Y1691" s="188"/>
      <c r="Z1691" s="188"/>
      <c r="AA1691" s="187"/>
      <c r="AB1691" s="189"/>
      <c r="AC1691" s="187"/>
      <c r="AD1691" s="25"/>
      <c r="AE1691" s="25"/>
    </row>
    <row r="1692">
      <c r="A1692" s="187"/>
      <c r="B1692" s="187"/>
      <c r="C1692" s="187"/>
      <c r="D1692" s="187"/>
      <c r="E1692" s="187"/>
      <c r="F1692" s="187"/>
      <c r="G1692" s="188"/>
      <c r="H1692" s="188"/>
      <c r="I1692" s="188"/>
      <c r="J1692" s="188"/>
      <c r="K1692" s="188"/>
      <c r="L1692" s="188"/>
      <c r="M1692" s="188"/>
      <c r="N1692" s="188"/>
      <c r="O1692" s="188"/>
      <c r="P1692" s="190"/>
      <c r="Q1692" s="188"/>
      <c r="R1692" s="188"/>
      <c r="S1692" s="187"/>
      <c r="T1692" s="188"/>
      <c r="U1692" s="188"/>
      <c r="V1692" s="188"/>
      <c r="W1692" s="188"/>
      <c r="X1692" s="188"/>
      <c r="Y1692" s="188"/>
      <c r="Z1692" s="188"/>
      <c r="AA1692" s="187"/>
      <c r="AB1692" s="189"/>
      <c r="AC1692" s="187"/>
      <c r="AD1692" s="25"/>
      <c r="AE1692" s="25"/>
    </row>
    <row r="1693">
      <c r="A1693" s="187"/>
      <c r="B1693" s="187"/>
      <c r="C1693" s="187"/>
      <c r="D1693" s="187"/>
      <c r="E1693" s="187"/>
      <c r="F1693" s="187"/>
      <c r="G1693" s="188"/>
      <c r="H1693" s="188"/>
      <c r="I1693" s="188"/>
      <c r="J1693" s="188"/>
      <c r="K1693" s="188"/>
      <c r="L1693" s="188"/>
      <c r="M1693" s="188"/>
      <c r="N1693" s="188"/>
      <c r="O1693" s="188"/>
      <c r="P1693" s="189"/>
      <c r="Q1693" s="187"/>
      <c r="R1693" s="188"/>
      <c r="S1693" s="187"/>
      <c r="T1693" s="188"/>
      <c r="U1693" s="188"/>
      <c r="V1693" s="188"/>
      <c r="W1693" s="188"/>
      <c r="X1693" s="188"/>
      <c r="Y1693" s="188"/>
      <c r="Z1693" s="188"/>
      <c r="AA1693" s="187"/>
      <c r="AB1693" s="189"/>
      <c r="AC1693" s="187"/>
      <c r="AD1693" s="25"/>
      <c r="AE1693" s="25"/>
    </row>
    <row r="1694">
      <c r="A1694" s="187"/>
      <c r="B1694" s="187"/>
      <c r="C1694" s="187"/>
      <c r="D1694" s="187"/>
      <c r="E1694" s="187"/>
      <c r="F1694" s="187"/>
      <c r="G1694" s="188"/>
      <c r="H1694" s="187"/>
      <c r="I1694" s="187"/>
      <c r="J1694" s="188"/>
      <c r="K1694" s="188"/>
      <c r="L1694" s="188"/>
      <c r="M1694" s="188"/>
      <c r="N1694" s="188"/>
      <c r="O1694" s="188"/>
      <c r="P1694" s="190"/>
      <c r="Q1694" s="187"/>
      <c r="R1694" s="187"/>
      <c r="S1694" s="188"/>
      <c r="T1694" s="188"/>
      <c r="U1694" s="188"/>
      <c r="V1694" s="188"/>
      <c r="W1694" s="188"/>
      <c r="X1694" s="188"/>
      <c r="Y1694" s="188"/>
      <c r="Z1694" s="188"/>
      <c r="AA1694" s="187"/>
      <c r="AB1694" s="189"/>
      <c r="AC1694" s="187"/>
      <c r="AD1694" s="25"/>
      <c r="AE1694" s="25"/>
    </row>
    <row r="1695">
      <c r="A1695" s="187"/>
      <c r="B1695" s="187"/>
      <c r="C1695" s="187"/>
      <c r="D1695" s="187"/>
      <c r="E1695" s="187"/>
      <c r="F1695" s="187"/>
      <c r="G1695" s="188"/>
      <c r="H1695" s="188"/>
      <c r="I1695" s="188"/>
      <c r="J1695" s="188"/>
      <c r="K1695" s="188"/>
      <c r="L1695" s="188"/>
      <c r="M1695" s="188"/>
      <c r="N1695" s="188"/>
      <c r="O1695" s="188"/>
      <c r="P1695" s="189"/>
      <c r="Q1695" s="188"/>
      <c r="R1695" s="188"/>
      <c r="S1695" s="187"/>
      <c r="T1695" s="188"/>
      <c r="U1695" s="188"/>
      <c r="V1695" s="188"/>
      <c r="W1695" s="188"/>
      <c r="X1695" s="188"/>
      <c r="Y1695" s="188"/>
      <c r="Z1695" s="188"/>
      <c r="AA1695" s="187"/>
      <c r="AB1695" s="189"/>
      <c r="AC1695" s="187"/>
      <c r="AD1695" s="25"/>
      <c r="AE1695" s="25"/>
    </row>
    <row r="1696">
      <c r="A1696" s="187"/>
      <c r="B1696" s="187"/>
      <c r="C1696" s="187"/>
      <c r="D1696" s="187"/>
      <c r="E1696" s="187"/>
      <c r="F1696" s="187"/>
      <c r="G1696" s="188"/>
      <c r="H1696" s="187"/>
      <c r="I1696" s="187"/>
      <c r="J1696" s="188"/>
      <c r="K1696" s="187"/>
      <c r="L1696" s="188"/>
      <c r="M1696" s="188"/>
      <c r="N1696" s="188"/>
      <c r="O1696" s="188"/>
      <c r="P1696" s="189"/>
      <c r="Q1696" s="187"/>
      <c r="R1696" s="187"/>
      <c r="S1696" s="188"/>
      <c r="T1696" s="188"/>
      <c r="U1696" s="188"/>
      <c r="V1696" s="188"/>
      <c r="W1696" s="188"/>
      <c r="X1696" s="188"/>
      <c r="Y1696" s="188"/>
      <c r="Z1696" s="188"/>
      <c r="AA1696" s="187"/>
      <c r="AB1696" s="189"/>
      <c r="AC1696" s="187"/>
      <c r="AD1696" s="25"/>
      <c r="AE1696" s="25"/>
    </row>
    <row r="1697">
      <c r="A1697" s="187"/>
      <c r="B1697" s="187"/>
      <c r="C1697" s="187"/>
      <c r="D1697" s="187"/>
      <c r="E1697" s="187"/>
      <c r="F1697" s="187"/>
      <c r="G1697" s="188"/>
      <c r="H1697" s="187"/>
      <c r="I1697" s="187"/>
      <c r="J1697" s="188"/>
      <c r="K1697" s="187"/>
      <c r="L1697" s="188"/>
      <c r="M1697" s="188"/>
      <c r="N1697" s="188"/>
      <c r="O1697" s="188"/>
      <c r="P1697" s="189"/>
      <c r="Q1697" s="187"/>
      <c r="R1697" s="187"/>
      <c r="S1697" s="188"/>
      <c r="T1697" s="188"/>
      <c r="U1697" s="188"/>
      <c r="V1697" s="188"/>
      <c r="W1697" s="188"/>
      <c r="X1697" s="188"/>
      <c r="Y1697" s="188"/>
      <c r="Z1697" s="188"/>
      <c r="AA1697" s="187"/>
      <c r="AB1697" s="189"/>
      <c r="AC1697" s="187"/>
      <c r="AD1697" s="25"/>
      <c r="AE1697" s="25"/>
    </row>
    <row r="1698">
      <c r="A1698" s="187"/>
      <c r="B1698" s="187"/>
      <c r="C1698" s="187"/>
      <c r="D1698" s="187"/>
      <c r="E1698" s="187"/>
      <c r="F1698" s="187"/>
      <c r="G1698" s="188"/>
      <c r="H1698" s="188"/>
      <c r="I1698" s="188"/>
      <c r="J1698" s="188"/>
      <c r="K1698" s="188"/>
      <c r="L1698" s="188"/>
      <c r="M1698" s="188"/>
      <c r="N1698" s="188"/>
      <c r="O1698" s="188"/>
      <c r="P1698" s="190"/>
      <c r="Q1698" s="188"/>
      <c r="R1698" s="188"/>
      <c r="S1698" s="187"/>
      <c r="T1698" s="188"/>
      <c r="U1698" s="188"/>
      <c r="V1698" s="188"/>
      <c r="W1698" s="188"/>
      <c r="X1698" s="188"/>
      <c r="Y1698" s="188"/>
      <c r="Z1698" s="188"/>
      <c r="AA1698" s="187"/>
      <c r="AB1698" s="189"/>
      <c r="AC1698" s="187"/>
      <c r="AD1698" s="25"/>
      <c r="AE1698" s="25"/>
    </row>
    <row r="1699">
      <c r="A1699" s="187"/>
      <c r="B1699" s="187"/>
      <c r="C1699" s="187"/>
      <c r="D1699" s="187"/>
      <c r="E1699" s="187"/>
      <c r="F1699" s="187"/>
      <c r="G1699" s="188"/>
      <c r="H1699" s="188"/>
      <c r="I1699" s="188"/>
      <c r="J1699" s="188"/>
      <c r="K1699" s="188"/>
      <c r="L1699" s="188"/>
      <c r="M1699" s="188"/>
      <c r="N1699" s="188"/>
      <c r="O1699" s="188"/>
      <c r="P1699" s="190"/>
      <c r="Q1699" s="187"/>
      <c r="R1699" s="188"/>
      <c r="S1699" s="187"/>
      <c r="T1699" s="188"/>
      <c r="U1699" s="188"/>
      <c r="V1699" s="188"/>
      <c r="W1699" s="188"/>
      <c r="X1699" s="188"/>
      <c r="Y1699" s="188"/>
      <c r="Z1699" s="188"/>
      <c r="AA1699" s="187"/>
      <c r="AB1699" s="189"/>
      <c r="AC1699" s="187"/>
      <c r="AD1699" s="25"/>
      <c r="AE1699" s="25"/>
    </row>
    <row r="1700">
      <c r="A1700" s="187"/>
      <c r="B1700" s="187"/>
      <c r="C1700" s="187"/>
      <c r="D1700" s="187"/>
      <c r="E1700" s="187"/>
      <c r="F1700" s="187"/>
      <c r="G1700" s="188"/>
      <c r="H1700" s="188"/>
      <c r="I1700" s="188"/>
      <c r="J1700" s="188"/>
      <c r="K1700" s="188"/>
      <c r="L1700" s="188"/>
      <c r="M1700" s="188"/>
      <c r="N1700" s="188"/>
      <c r="O1700" s="188"/>
      <c r="P1700" s="189"/>
      <c r="Q1700" s="187"/>
      <c r="R1700" s="188"/>
      <c r="S1700" s="187"/>
      <c r="T1700" s="188"/>
      <c r="U1700" s="188"/>
      <c r="V1700" s="188"/>
      <c r="W1700" s="188"/>
      <c r="X1700" s="188"/>
      <c r="Y1700" s="188"/>
      <c r="Z1700" s="188"/>
      <c r="AA1700" s="187"/>
      <c r="AB1700" s="189"/>
      <c r="AC1700" s="187"/>
      <c r="AD1700" s="25"/>
      <c r="AE1700" s="25"/>
    </row>
    <row r="1701">
      <c r="A1701" s="187"/>
      <c r="B1701" s="187"/>
      <c r="C1701" s="187"/>
      <c r="D1701" s="187"/>
      <c r="E1701" s="187"/>
      <c r="F1701" s="187"/>
      <c r="G1701" s="188"/>
      <c r="H1701" s="188"/>
      <c r="I1701" s="188"/>
      <c r="J1701" s="188"/>
      <c r="K1701" s="188"/>
      <c r="L1701" s="188"/>
      <c r="M1701" s="188"/>
      <c r="N1701" s="188"/>
      <c r="O1701" s="188"/>
      <c r="P1701" s="189"/>
      <c r="Q1701" s="188"/>
      <c r="R1701" s="188"/>
      <c r="S1701" s="187"/>
      <c r="T1701" s="188"/>
      <c r="U1701" s="188"/>
      <c r="V1701" s="188"/>
      <c r="W1701" s="188"/>
      <c r="X1701" s="188"/>
      <c r="Y1701" s="188"/>
      <c r="Z1701" s="188"/>
      <c r="AA1701" s="187"/>
      <c r="AB1701" s="189"/>
      <c r="AC1701" s="187"/>
      <c r="AD1701" s="25"/>
      <c r="AE1701" s="25"/>
    </row>
    <row r="1702">
      <c r="A1702" s="187"/>
      <c r="B1702" s="187"/>
      <c r="C1702" s="187"/>
      <c r="D1702" s="187"/>
      <c r="E1702" s="187"/>
      <c r="F1702" s="187"/>
      <c r="G1702" s="188"/>
      <c r="H1702" s="187"/>
      <c r="I1702" s="187"/>
      <c r="J1702" s="188"/>
      <c r="K1702" s="187"/>
      <c r="L1702" s="188"/>
      <c r="M1702" s="188"/>
      <c r="N1702" s="188"/>
      <c r="O1702" s="188"/>
      <c r="P1702" s="190"/>
      <c r="Q1702" s="187"/>
      <c r="R1702" s="187"/>
      <c r="S1702" s="188"/>
      <c r="T1702" s="188"/>
      <c r="U1702" s="188"/>
      <c r="V1702" s="188"/>
      <c r="W1702" s="188"/>
      <c r="X1702" s="188"/>
      <c r="Y1702" s="188"/>
      <c r="Z1702" s="188"/>
      <c r="AA1702" s="187"/>
      <c r="AB1702" s="189"/>
      <c r="AC1702" s="187"/>
      <c r="AD1702" s="25"/>
      <c r="AE1702" s="25"/>
    </row>
    <row r="1703">
      <c r="A1703" s="187"/>
      <c r="B1703" s="187"/>
      <c r="C1703" s="187"/>
      <c r="D1703" s="187"/>
      <c r="E1703" s="187"/>
      <c r="F1703" s="187"/>
      <c r="G1703" s="188"/>
      <c r="H1703" s="187"/>
      <c r="I1703" s="187"/>
      <c r="J1703" s="188"/>
      <c r="K1703" s="187"/>
      <c r="L1703" s="188"/>
      <c r="M1703" s="188"/>
      <c r="N1703" s="188"/>
      <c r="O1703" s="188"/>
      <c r="P1703" s="190"/>
      <c r="Q1703" s="187"/>
      <c r="R1703" s="187"/>
      <c r="S1703" s="188"/>
      <c r="T1703" s="188"/>
      <c r="U1703" s="188"/>
      <c r="V1703" s="188"/>
      <c r="W1703" s="188"/>
      <c r="X1703" s="188"/>
      <c r="Y1703" s="188"/>
      <c r="Z1703" s="188"/>
      <c r="AA1703" s="187"/>
      <c r="AB1703" s="189"/>
      <c r="AC1703" s="187"/>
      <c r="AD1703" s="25"/>
      <c r="AE1703" s="25"/>
    </row>
    <row r="1704">
      <c r="A1704" s="187"/>
      <c r="B1704" s="187"/>
      <c r="C1704" s="187"/>
      <c r="D1704" s="187"/>
      <c r="E1704" s="187"/>
      <c r="F1704" s="187"/>
      <c r="G1704" s="188"/>
      <c r="H1704" s="188"/>
      <c r="I1704" s="188"/>
      <c r="J1704" s="188"/>
      <c r="K1704" s="188"/>
      <c r="L1704" s="188"/>
      <c r="M1704" s="188"/>
      <c r="N1704" s="188"/>
      <c r="O1704" s="188"/>
      <c r="P1704" s="189"/>
      <c r="Q1704" s="188"/>
      <c r="R1704" s="188"/>
      <c r="S1704" s="187"/>
      <c r="T1704" s="188"/>
      <c r="U1704" s="188"/>
      <c r="V1704" s="188"/>
      <c r="W1704" s="188"/>
      <c r="X1704" s="188"/>
      <c r="Y1704" s="188"/>
      <c r="Z1704" s="188"/>
      <c r="AA1704" s="187"/>
      <c r="AB1704" s="189"/>
      <c r="AC1704" s="187"/>
      <c r="AD1704" s="25"/>
      <c r="AE1704" s="25"/>
    </row>
    <row r="1705">
      <c r="A1705" s="187"/>
      <c r="B1705" s="187"/>
      <c r="C1705" s="187"/>
      <c r="D1705" s="187"/>
      <c r="E1705" s="187"/>
      <c r="F1705" s="187"/>
      <c r="G1705" s="188"/>
      <c r="H1705" s="187"/>
      <c r="I1705" s="187"/>
      <c r="J1705" s="188"/>
      <c r="K1705" s="187"/>
      <c r="L1705" s="188"/>
      <c r="M1705" s="188"/>
      <c r="N1705" s="188"/>
      <c r="O1705" s="188"/>
      <c r="P1705" s="189"/>
      <c r="Q1705" s="187"/>
      <c r="R1705" s="187"/>
      <c r="S1705" s="188"/>
      <c r="T1705" s="188"/>
      <c r="U1705" s="188"/>
      <c r="V1705" s="188"/>
      <c r="W1705" s="188"/>
      <c r="X1705" s="188"/>
      <c r="Y1705" s="188"/>
      <c r="Z1705" s="188"/>
      <c r="AA1705" s="187"/>
      <c r="AB1705" s="189"/>
      <c r="AC1705" s="187"/>
      <c r="AD1705" s="25"/>
      <c r="AE1705" s="25"/>
    </row>
    <row r="1706">
      <c r="A1706" s="187"/>
      <c r="B1706" s="187"/>
      <c r="C1706" s="187"/>
      <c r="D1706" s="187"/>
      <c r="E1706" s="187"/>
      <c r="F1706" s="187"/>
      <c r="G1706" s="188"/>
      <c r="H1706" s="187"/>
      <c r="I1706" s="187"/>
      <c r="J1706" s="188"/>
      <c r="K1706" s="187"/>
      <c r="L1706" s="188"/>
      <c r="M1706" s="188"/>
      <c r="N1706" s="188"/>
      <c r="O1706" s="188"/>
      <c r="P1706" s="189"/>
      <c r="Q1706" s="187"/>
      <c r="R1706" s="187"/>
      <c r="S1706" s="188"/>
      <c r="T1706" s="188"/>
      <c r="U1706" s="188"/>
      <c r="V1706" s="188"/>
      <c r="W1706" s="188"/>
      <c r="X1706" s="188"/>
      <c r="Y1706" s="188"/>
      <c r="Z1706" s="188"/>
      <c r="AA1706" s="187"/>
      <c r="AB1706" s="189"/>
      <c r="AC1706" s="187"/>
      <c r="AD1706" s="25"/>
      <c r="AE1706" s="25"/>
    </row>
    <row r="1707">
      <c r="A1707" s="187"/>
      <c r="B1707" s="187"/>
      <c r="C1707" s="187"/>
      <c r="D1707" s="187"/>
      <c r="E1707" s="187"/>
      <c r="F1707" s="187"/>
      <c r="G1707" s="188"/>
      <c r="H1707" s="187"/>
      <c r="I1707" s="187"/>
      <c r="J1707" s="188"/>
      <c r="K1707" s="187"/>
      <c r="L1707" s="188"/>
      <c r="M1707" s="188"/>
      <c r="N1707" s="188"/>
      <c r="O1707" s="188"/>
      <c r="P1707" s="189"/>
      <c r="Q1707" s="187"/>
      <c r="R1707" s="187"/>
      <c r="S1707" s="188"/>
      <c r="T1707" s="188"/>
      <c r="U1707" s="188"/>
      <c r="V1707" s="188"/>
      <c r="W1707" s="188"/>
      <c r="X1707" s="188"/>
      <c r="Y1707" s="188"/>
      <c r="Z1707" s="188"/>
      <c r="AA1707" s="187"/>
      <c r="AB1707" s="189"/>
      <c r="AC1707" s="187"/>
      <c r="AD1707" s="25"/>
      <c r="AE1707" s="25"/>
    </row>
    <row r="1708">
      <c r="A1708" s="187"/>
      <c r="B1708" s="187"/>
      <c r="C1708" s="187"/>
      <c r="D1708" s="187"/>
      <c r="E1708" s="187"/>
      <c r="F1708" s="187"/>
      <c r="G1708" s="188"/>
      <c r="H1708" s="188"/>
      <c r="I1708" s="188"/>
      <c r="J1708" s="188"/>
      <c r="K1708" s="188"/>
      <c r="L1708" s="188"/>
      <c r="M1708" s="188"/>
      <c r="N1708" s="188"/>
      <c r="O1708" s="188"/>
      <c r="P1708" s="190"/>
      <c r="Q1708" s="187"/>
      <c r="R1708" s="188"/>
      <c r="S1708" s="187"/>
      <c r="T1708" s="188"/>
      <c r="U1708" s="188"/>
      <c r="V1708" s="188"/>
      <c r="W1708" s="188"/>
      <c r="X1708" s="188"/>
      <c r="Y1708" s="188"/>
      <c r="Z1708" s="188"/>
      <c r="AA1708" s="187"/>
      <c r="AB1708" s="189"/>
      <c r="AC1708" s="187"/>
      <c r="AD1708" s="25"/>
      <c r="AE1708" s="25"/>
    </row>
    <row r="1709">
      <c r="A1709" s="187"/>
      <c r="B1709" s="187"/>
      <c r="C1709" s="187"/>
      <c r="D1709" s="187"/>
      <c r="E1709" s="187"/>
      <c r="F1709" s="187"/>
      <c r="G1709" s="188"/>
      <c r="H1709" s="188"/>
      <c r="I1709" s="188"/>
      <c r="J1709" s="188"/>
      <c r="K1709" s="188"/>
      <c r="L1709" s="188"/>
      <c r="M1709" s="188"/>
      <c r="N1709" s="188"/>
      <c r="O1709" s="188"/>
      <c r="P1709" s="189"/>
      <c r="Q1709" s="187"/>
      <c r="R1709" s="188"/>
      <c r="S1709" s="187"/>
      <c r="T1709" s="188"/>
      <c r="U1709" s="188"/>
      <c r="V1709" s="188"/>
      <c r="W1709" s="188"/>
      <c r="X1709" s="188"/>
      <c r="Y1709" s="188"/>
      <c r="Z1709" s="188"/>
      <c r="AA1709" s="187"/>
      <c r="AB1709" s="189"/>
      <c r="AC1709" s="187"/>
      <c r="AD1709" s="25"/>
      <c r="AE1709" s="25"/>
    </row>
    <row r="1710">
      <c r="A1710" s="187"/>
      <c r="B1710" s="187"/>
      <c r="C1710" s="187"/>
      <c r="D1710" s="187"/>
      <c r="E1710" s="187"/>
      <c r="F1710" s="187"/>
      <c r="G1710" s="188"/>
      <c r="H1710" s="188"/>
      <c r="I1710" s="188"/>
      <c r="J1710" s="188"/>
      <c r="K1710" s="188"/>
      <c r="L1710" s="188"/>
      <c r="M1710" s="188"/>
      <c r="N1710" s="188"/>
      <c r="O1710" s="188"/>
      <c r="P1710" s="189"/>
      <c r="Q1710" s="187"/>
      <c r="R1710" s="188"/>
      <c r="S1710" s="187"/>
      <c r="T1710" s="188"/>
      <c r="U1710" s="188"/>
      <c r="V1710" s="188"/>
      <c r="W1710" s="188"/>
      <c r="X1710" s="188"/>
      <c r="Y1710" s="188"/>
      <c r="Z1710" s="188"/>
      <c r="AA1710" s="187"/>
      <c r="AB1710" s="189"/>
      <c r="AC1710" s="187"/>
      <c r="AD1710" s="25"/>
      <c r="AE1710" s="25"/>
    </row>
    <row r="1711">
      <c r="A1711" s="187"/>
      <c r="B1711" s="187"/>
      <c r="C1711" s="187"/>
      <c r="D1711" s="187"/>
      <c r="E1711" s="187"/>
      <c r="F1711" s="187"/>
      <c r="G1711" s="188"/>
      <c r="H1711" s="188"/>
      <c r="I1711" s="188"/>
      <c r="J1711" s="188"/>
      <c r="K1711" s="188"/>
      <c r="L1711" s="188"/>
      <c r="M1711" s="188"/>
      <c r="N1711" s="188"/>
      <c r="O1711" s="188"/>
      <c r="P1711" s="189"/>
      <c r="Q1711" s="187"/>
      <c r="R1711" s="188"/>
      <c r="S1711" s="187"/>
      <c r="T1711" s="188"/>
      <c r="U1711" s="188"/>
      <c r="V1711" s="188"/>
      <c r="W1711" s="188"/>
      <c r="X1711" s="188"/>
      <c r="Y1711" s="188"/>
      <c r="Z1711" s="188"/>
      <c r="AA1711" s="187"/>
      <c r="AB1711" s="189"/>
      <c r="AC1711" s="187"/>
      <c r="AD1711" s="25"/>
      <c r="AE1711" s="25"/>
    </row>
    <row r="1712">
      <c r="A1712" s="187"/>
      <c r="B1712" s="187"/>
      <c r="C1712" s="187"/>
      <c r="D1712" s="187"/>
      <c r="E1712" s="187"/>
      <c r="F1712" s="187"/>
      <c r="G1712" s="188"/>
      <c r="H1712" s="187"/>
      <c r="I1712" s="187"/>
      <c r="J1712" s="188"/>
      <c r="K1712" s="187"/>
      <c r="L1712" s="188"/>
      <c r="M1712" s="188"/>
      <c r="N1712" s="188"/>
      <c r="O1712" s="188"/>
      <c r="P1712" s="190"/>
      <c r="Q1712" s="187"/>
      <c r="R1712" s="187"/>
      <c r="S1712" s="188"/>
      <c r="T1712" s="188"/>
      <c r="U1712" s="188"/>
      <c r="V1712" s="188"/>
      <c r="W1712" s="188"/>
      <c r="X1712" s="188"/>
      <c r="Y1712" s="188"/>
      <c r="Z1712" s="188"/>
      <c r="AA1712" s="187"/>
      <c r="AB1712" s="189"/>
      <c r="AC1712" s="187"/>
      <c r="AD1712" s="25"/>
      <c r="AE1712" s="25"/>
    </row>
    <row r="1713">
      <c r="A1713" s="187"/>
      <c r="B1713" s="187"/>
      <c r="C1713" s="187"/>
      <c r="D1713" s="187"/>
      <c r="E1713" s="187"/>
      <c r="F1713" s="187"/>
      <c r="G1713" s="188"/>
      <c r="H1713" s="188"/>
      <c r="I1713" s="188"/>
      <c r="J1713" s="188"/>
      <c r="K1713" s="188"/>
      <c r="L1713" s="188"/>
      <c r="M1713" s="188"/>
      <c r="N1713" s="188"/>
      <c r="O1713" s="188"/>
      <c r="P1713" s="189"/>
      <c r="Q1713" s="188"/>
      <c r="R1713" s="188"/>
      <c r="S1713" s="187"/>
      <c r="T1713" s="188"/>
      <c r="U1713" s="188"/>
      <c r="V1713" s="188"/>
      <c r="W1713" s="188"/>
      <c r="X1713" s="188"/>
      <c r="Y1713" s="188"/>
      <c r="Z1713" s="188"/>
      <c r="AA1713" s="187"/>
      <c r="AB1713" s="189"/>
      <c r="AC1713" s="187"/>
      <c r="AD1713" s="25"/>
      <c r="AE1713" s="25"/>
    </row>
    <row r="1714">
      <c r="A1714" s="187"/>
      <c r="B1714" s="187"/>
      <c r="C1714" s="187"/>
      <c r="D1714" s="187"/>
      <c r="E1714" s="187"/>
      <c r="F1714" s="187"/>
      <c r="G1714" s="188"/>
      <c r="H1714" s="187"/>
      <c r="I1714" s="187"/>
      <c r="J1714" s="188"/>
      <c r="K1714" s="187"/>
      <c r="L1714" s="188"/>
      <c r="M1714" s="188"/>
      <c r="N1714" s="188"/>
      <c r="O1714" s="188"/>
      <c r="P1714" s="189"/>
      <c r="Q1714" s="187"/>
      <c r="R1714" s="187"/>
      <c r="S1714" s="188"/>
      <c r="T1714" s="188"/>
      <c r="U1714" s="188"/>
      <c r="V1714" s="188"/>
      <c r="W1714" s="188"/>
      <c r="X1714" s="188"/>
      <c r="Y1714" s="188"/>
      <c r="Z1714" s="188"/>
      <c r="AA1714" s="187"/>
      <c r="AB1714" s="189"/>
      <c r="AC1714" s="187"/>
      <c r="AD1714" s="25"/>
      <c r="AE1714" s="25"/>
    </row>
    <row r="1715">
      <c r="A1715" s="187"/>
      <c r="B1715" s="187"/>
      <c r="C1715" s="187"/>
      <c r="D1715" s="187"/>
      <c r="E1715" s="187"/>
      <c r="F1715" s="187"/>
      <c r="G1715" s="188"/>
      <c r="H1715" s="187"/>
      <c r="I1715" s="187"/>
      <c r="J1715" s="188"/>
      <c r="K1715" s="187"/>
      <c r="L1715" s="188"/>
      <c r="M1715" s="188"/>
      <c r="N1715" s="188"/>
      <c r="O1715" s="188"/>
      <c r="P1715" s="189"/>
      <c r="Q1715" s="187"/>
      <c r="R1715" s="187"/>
      <c r="S1715" s="188"/>
      <c r="T1715" s="188"/>
      <c r="U1715" s="188"/>
      <c r="V1715" s="188"/>
      <c r="W1715" s="188"/>
      <c r="X1715" s="188"/>
      <c r="Y1715" s="188"/>
      <c r="Z1715" s="188"/>
      <c r="AA1715" s="187"/>
      <c r="AB1715" s="189"/>
      <c r="AC1715" s="187"/>
      <c r="AD1715" s="25"/>
      <c r="AE1715" s="25"/>
    </row>
    <row r="1716">
      <c r="A1716" s="187"/>
      <c r="B1716" s="187"/>
      <c r="C1716" s="187"/>
      <c r="D1716" s="187"/>
      <c r="E1716" s="187"/>
      <c r="F1716" s="187"/>
      <c r="G1716" s="188"/>
      <c r="H1716" s="187"/>
      <c r="I1716" s="187"/>
      <c r="J1716" s="188"/>
      <c r="K1716" s="187"/>
      <c r="L1716" s="188"/>
      <c r="M1716" s="188"/>
      <c r="N1716" s="188"/>
      <c r="O1716" s="188"/>
      <c r="P1716" s="189"/>
      <c r="Q1716" s="187"/>
      <c r="R1716" s="187"/>
      <c r="S1716" s="188"/>
      <c r="T1716" s="188"/>
      <c r="U1716" s="188"/>
      <c r="V1716" s="188"/>
      <c r="W1716" s="188"/>
      <c r="X1716" s="188"/>
      <c r="Y1716" s="188"/>
      <c r="Z1716" s="188"/>
      <c r="AA1716" s="187"/>
      <c r="AB1716" s="189"/>
      <c r="AC1716" s="187"/>
      <c r="AD1716" s="25"/>
      <c r="AE1716" s="25"/>
    </row>
    <row r="1717">
      <c r="A1717" s="187"/>
      <c r="B1717" s="187"/>
      <c r="C1717" s="187"/>
      <c r="D1717" s="187"/>
      <c r="E1717" s="187"/>
      <c r="F1717" s="187"/>
      <c r="G1717" s="188"/>
      <c r="H1717" s="188"/>
      <c r="I1717" s="188"/>
      <c r="J1717" s="188"/>
      <c r="K1717" s="188"/>
      <c r="L1717" s="188"/>
      <c r="M1717" s="188"/>
      <c r="N1717" s="188"/>
      <c r="O1717" s="188"/>
      <c r="P1717" s="189"/>
      <c r="Q1717" s="187"/>
      <c r="R1717" s="188"/>
      <c r="S1717" s="187"/>
      <c r="T1717" s="188"/>
      <c r="U1717" s="188"/>
      <c r="V1717" s="188"/>
      <c r="W1717" s="188"/>
      <c r="X1717" s="188"/>
      <c r="Y1717" s="188"/>
      <c r="Z1717" s="188"/>
      <c r="AA1717" s="187"/>
      <c r="AB1717" s="189"/>
      <c r="AC1717" s="187"/>
      <c r="AD1717" s="25"/>
      <c r="AE1717" s="25"/>
    </row>
    <row r="1718">
      <c r="A1718" s="187"/>
      <c r="B1718" s="187"/>
      <c r="C1718" s="187"/>
      <c r="D1718" s="187"/>
      <c r="E1718" s="187"/>
      <c r="F1718" s="187"/>
      <c r="G1718" s="188"/>
      <c r="H1718" s="188"/>
      <c r="I1718" s="188"/>
      <c r="J1718" s="188"/>
      <c r="K1718" s="188"/>
      <c r="L1718" s="188"/>
      <c r="M1718" s="188"/>
      <c r="N1718" s="188"/>
      <c r="O1718" s="188"/>
      <c r="P1718" s="190"/>
      <c r="Q1718" s="187"/>
      <c r="R1718" s="188"/>
      <c r="S1718" s="187"/>
      <c r="T1718" s="188"/>
      <c r="U1718" s="188"/>
      <c r="V1718" s="188"/>
      <c r="W1718" s="188"/>
      <c r="X1718" s="188"/>
      <c r="Y1718" s="188"/>
      <c r="Z1718" s="188"/>
      <c r="AA1718" s="187"/>
      <c r="AB1718" s="189"/>
      <c r="AC1718" s="187"/>
      <c r="AD1718" s="25"/>
      <c r="AE1718" s="25"/>
    </row>
    <row r="1719">
      <c r="A1719" s="187"/>
      <c r="B1719" s="187"/>
      <c r="C1719" s="187"/>
      <c r="D1719" s="187"/>
      <c r="E1719" s="187"/>
      <c r="F1719" s="187"/>
      <c r="G1719" s="188"/>
      <c r="H1719" s="188"/>
      <c r="I1719" s="188"/>
      <c r="J1719" s="188"/>
      <c r="K1719" s="188"/>
      <c r="L1719" s="188"/>
      <c r="M1719" s="188"/>
      <c r="N1719" s="188"/>
      <c r="O1719" s="188"/>
      <c r="P1719" s="189"/>
      <c r="Q1719" s="187"/>
      <c r="R1719" s="188"/>
      <c r="S1719" s="187"/>
      <c r="T1719" s="188"/>
      <c r="U1719" s="188"/>
      <c r="V1719" s="188"/>
      <c r="W1719" s="188"/>
      <c r="X1719" s="188"/>
      <c r="Y1719" s="188"/>
      <c r="Z1719" s="188"/>
      <c r="AA1719" s="187"/>
      <c r="AB1719" s="189"/>
      <c r="AC1719" s="187"/>
      <c r="AD1719" s="25"/>
      <c r="AE1719" s="25"/>
    </row>
    <row r="1720">
      <c r="A1720" s="187"/>
      <c r="B1720" s="187"/>
      <c r="C1720" s="187"/>
      <c r="D1720" s="187"/>
      <c r="E1720" s="187"/>
      <c r="F1720" s="187"/>
      <c r="G1720" s="188"/>
      <c r="H1720" s="188"/>
      <c r="I1720" s="188"/>
      <c r="J1720" s="188"/>
      <c r="K1720" s="188"/>
      <c r="L1720" s="188"/>
      <c r="M1720" s="188"/>
      <c r="N1720" s="188"/>
      <c r="O1720" s="188"/>
      <c r="P1720" s="190"/>
      <c r="Q1720" s="187"/>
      <c r="R1720" s="188"/>
      <c r="S1720" s="187"/>
      <c r="T1720" s="188"/>
      <c r="U1720" s="188"/>
      <c r="V1720" s="188"/>
      <c r="W1720" s="188"/>
      <c r="X1720" s="188"/>
      <c r="Y1720" s="188"/>
      <c r="Z1720" s="188"/>
      <c r="AA1720" s="187"/>
      <c r="AB1720" s="189"/>
      <c r="AC1720" s="187"/>
      <c r="AD1720" s="25"/>
      <c r="AE1720" s="25"/>
    </row>
    <row r="1721">
      <c r="A1721" s="187"/>
      <c r="B1721" s="187"/>
      <c r="C1721" s="187"/>
      <c r="D1721" s="187"/>
      <c r="E1721" s="187"/>
      <c r="F1721" s="187"/>
      <c r="G1721" s="188"/>
      <c r="H1721" s="187"/>
      <c r="I1721" s="187"/>
      <c r="J1721" s="188"/>
      <c r="K1721" s="187"/>
      <c r="L1721" s="188"/>
      <c r="M1721" s="188"/>
      <c r="N1721" s="188"/>
      <c r="O1721" s="188"/>
      <c r="P1721" s="189"/>
      <c r="Q1721" s="187"/>
      <c r="R1721" s="187"/>
      <c r="S1721" s="188"/>
      <c r="T1721" s="188"/>
      <c r="U1721" s="188"/>
      <c r="V1721" s="188"/>
      <c r="W1721" s="188"/>
      <c r="X1721" s="188"/>
      <c r="Y1721" s="188"/>
      <c r="Z1721" s="188"/>
      <c r="AA1721" s="187"/>
      <c r="AB1721" s="189"/>
      <c r="AC1721" s="187"/>
      <c r="AD1721" s="25"/>
      <c r="AE1721" s="25"/>
    </row>
    <row r="1722">
      <c r="A1722" s="187"/>
      <c r="B1722" s="187"/>
      <c r="C1722" s="187"/>
      <c r="D1722" s="187"/>
      <c r="E1722" s="187"/>
      <c r="F1722" s="187"/>
      <c r="G1722" s="188"/>
      <c r="H1722" s="188"/>
      <c r="I1722" s="188"/>
      <c r="J1722" s="188"/>
      <c r="K1722" s="188"/>
      <c r="L1722" s="188"/>
      <c r="M1722" s="188"/>
      <c r="N1722" s="188"/>
      <c r="O1722" s="188"/>
      <c r="P1722" s="189"/>
      <c r="Q1722" s="188"/>
      <c r="R1722" s="188"/>
      <c r="S1722" s="187"/>
      <c r="T1722" s="188"/>
      <c r="U1722" s="188"/>
      <c r="V1722" s="188"/>
      <c r="W1722" s="188"/>
      <c r="X1722" s="188"/>
      <c r="Y1722" s="188"/>
      <c r="Z1722" s="188"/>
      <c r="AA1722" s="187"/>
      <c r="AB1722" s="189"/>
      <c r="AC1722" s="187"/>
      <c r="AD1722" s="25"/>
      <c r="AE1722" s="25"/>
    </row>
    <row r="1723">
      <c r="A1723" s="187"/>
      <c r="B1723" s="187"/>
      <c r="C1723" s="187"/>
      <c r="D1723" s="187"/>
      <c r="E1723" s="187"/>
      <c r="F1723" s="187"/>
      <c r="G1723" s="188"/>
      <c r="H1723" s="187"/>
      <c r="I1723" s="187"/>
      <c r="J1723" s="188"/>
      <c r="K1723" s="187"/>
      <c r="L1723" s="188"/>
      <c r="M1723" s="188"/>
      <c r="N1723" s="188"/>
      <c r="O1723" s="188"/>
      <c r="P1723" s="189"/>
      <c r="Q1723" s="187"/>
      <c r="R1723" s="187"/>
      <c r="S1723" s="188"/>
      <c r="T1723" s="188"/>
      <c r="U1723" s="188"/>
      <c r="V1723" s="188"/>
      <c r="W1723" s="188"/>
      <c r="X1723" s="188"/>
      <c r="Y1723" s="188"/>
      <c r="Z1723" s="188"/>
      <c r="AA1723" s="187"/>
      <c r="AB1723" s="189"/>
      <c r="AC1723" s="187"/>
      <c r="AD1723" s="25"/>
      <c r="AE1723" s="25"/>
    </row>
    <row r="1724">
      <c r="A1724" s="187"/>
      <c r="B1724" s="187"/>
      <c r="C1724" s="187"/>
      <c r="D1724" s="187"/>
      <c r="E1724" s="187"/>
      <c r="F1724" s="187"/>
      <c r="G1724" s="188"/>
      <c r="H1724" s="188"/>
      <c r="I1724" s="188"/>
      <c r="J1724" s="188"/>
      <c r="K1724" s="188"/>
      <c r="L1724" s="188"/>
      <c r="M1724" s="188"/>
      <c r="N1724" s="188"/>
      <c r="O1724" s="188"/>
      <c r="P1724" s="189"/>
      <c r="Q1724" s="187"/>
      <c r="R1724" s="188"/>
      <c r="S1724" s="187"/>
      <c r="T1724" s="188"/>
      <c r="U1724" s="188"/>
      <c r="V1724" s="188"/>
      <c r="W1724" s="188"/>
      <c r="X1724" s="188"/>
      <c r="Y1724" s="188"/>
      <c r="Z1724" s="188"/>
      <c r="AA1724" s="187"/>
      <c r="AB1724" s="189"/>
      <c r="AC1724" s="187"/>
      <c r="AD1724" s="25"/>
      <c r="AE1724" s="25"/>
    </row>
    <row r="1725">
      <c r="A1725" s="187"/>
      <c r="B1725" s="187"/>
      <c r="C1725" s="187"/>
      <c r="D1725" s="187"/>
      <c r="E1725" s="187"/>
      <c r="F1725" s="187"/>
      <c r="G1725" s="188"/>
      <c r="H1725" s="188"/>
      <c r="I1725" s="188"/>
      <c r="J1725" s="188"/>
      <c r="K1725" s="188"/>
      <c r="L1725" s="188"/>
      <c r="M1725" s="188"/>
      <c r="N1725" s="188"/>
      <c r="O1725" s="188"/>
      <c r="P1725" s="190"/>
      <c r="Q1725" s="188"/>
      <c r="R1725" s="188"/>
      <c r="S1725" s="187"/>
      <c r="T1725" s="188"/>
      <c r="U1725" s="188"/>
      <c r="V1725" s="188"/>
      <c r="W1725" s="188"/>
      <c r="X1725" s="188"/>
      <c r="Y1725" s="188"/>
      <c r="Z1725" s="188"/>
      <c r="AA1725" s="187"/>
      <c r="AB1725" s="189"/>
      <c r="AC1725" s="187"/>
      <c r="AD1725" s="25"/>
      <c r="AE1725" s="25"/>
    </row>
    <row r="1726">
      <c r="A1726" s="187"/>
      <c r="B1726" s="187"/>
      <c r="C1726" s="187"/>
      <c r="D1726" s="187"/>
      <c r="E1726" s="187"/>
      <c r="F1726" s="187"/>
      <c r="G1726" s="188"/>
      <c r="H1726" s="187"/>
      <c r="I1726" s="187"/>
      <c r="J1726" s="188"/>
      <c r="K1726" s="187"/>
      <c r="L1726" s="188"/>
      <c r="M1726" s="188"/>
      <c r="N1726" s="188"/>
      <c r="O1726" s="188"/>
      <c r="P1726" s="190"/>
      <c r="Q1726" s="187"/>
      <c r="R1726" s="187"/>
      <c r="S1726" s="188"/>
      <c r="T1726" s="188"/>
      <c r="U1726" s="188"/>
      <c r="V1726" s="188"/>
      <c r="W1726" s="188"/>
      <c r="X1726" s="188"/>
      <c r="Y1726" s="188"/>
      <c r="Z1726" s="188"/>
      <c r="AA1726" s="187"/>
      <c r="AB1726" s="189"/>
      <c r="AC1726" s="187"/>
      <c r="AD1726" s="25"/>
      <c r="AE1726" s="25"/>
    </row>
    <row r="1727">
      <c r="A1727" s="187"/>
      <c r="B1727" s="187"/>
      <c r="C1727" s="187"/>
      <c r="D1727" s="187"/>
      <c r="E1727" s="187"/>
      <c r="F1727" s="187"/>
      <c r="G1727" s="188"/>
      <c r="H1727" s="188"/>
      <c r="I1727" s="188"/>
      <c r="J1727" s="188"/>
      <c r="K1727" s="188"/>
      <c r="L1727" s="188"/>
      <c r="M1727" s="188"/>
      <c r="N1727" s="188"/>
      <c r="O1727" s="188"/>
      <c r="P1727" s="190"/>
      <c r="Q1727" s="187"/>
      <c r="R1727" s="188"/>
      <c r="S1727" s="187"/>
      <c r="T1727" s="188"/>
      <c r="U1727" s="188"/>
      <c r="V1727" s="188"/>
      <c r="W1727" s="188"/>
      <c r="X1727" s="188"/>
      <c r="Y1727" s="188"/>
      <c r="Z1727" s="188"/>
      <c r="AA1727" s="187"/>
      <c r="AB1727" s="189"/>
      <c r="AC1727" s="187"/>
      <c r="AD1727" s="25"/>
      <c r="AE1727" s="25"/>
    </row>
    <row r="1728">
      <c r="A1728" s="187"/>
      <c r="B1728" s="187"/>
      <c r="C1728" s="187"/>
      <c r="D1728" s="187"/>
      <c r="E1728" s="187"/>
      <c r="F1728" s="187"/>
      <c r="G1728" s="188"/>
      <c r="H1728" s="188"/>
      <c r="I1728" s="188"/>
      <c r="J1728" s="188"/>
      <c r="K1728" s="188"/>
      <c r="L1728" s="188"/>
      <c r="M1728" s="188"/>
      <c r="N1728" s="188"/>
      <c r="O1728" s="188"/>
      <c r="P1728" s="189"/>
      <c r="Q1728" s="188"/>
      <c r="R1728" s="188"/>
      <c r="S1728" s="187"/>
      <c r="T1728" s="188"/>
      <c r="U1728" s="188"/>
      <c r="V1728" s="188"/>
      <c r="W1728" s="188"/>
      <c r="X1728" s="188"/>
      <c r="Y1728" s="188"/>
      <c r="Z1728" s="188"/>
      <c r="AA1728" s="187"/>
      <c r="AB1728" s="189"/>
      <c r="AC1728" s="187"/>
      <c r="AD1728" s="25"/>
      <c r="AE1728" s="25"/>
    </row>
    <row r="1729">
      <c r="A1729" s="187"/>
      <c r="B1729" s="187"/>
      <c r="C1729" s="187"/>
      <c r="D1729" s="187"/>
      <c r="E1729" s="187"/>
      <c r="F1729" s="187"/>
      <c r="G1729" s="188"/>
      <c r="H1729" s="187"/>
      <c r="I1729" s="187"/>
      <c r="J1729" s="188"/>
      <c r="K1729" s="187"/>
      <c r="L1729" s="188"/>
      <c r="M1729" s="188"/>
      <c r="N1729" s="188"/>
      <c r="O1729" s="188"/>
      <c r="P1729" s="189"/>
      <c r="Q1729" s="187"/>
      <c r="R1729" s="187"/>
      <c r="S1729" s="188"/>
      <c r="T1729" s="188"/>
      <c r="U1729" s="188"/>
      <c r="V1729" s="188"/>
      <c r="W1729" s="188"/>
      <c r="X1729" s="188"/>
      <c r="Y1729" s="188"/>
      <c r="Z1729" s="188"/>
      <c r="AA1729" s="187"/>
      <c r="AB1729" s="189"/>
      <c r="AC1729" s="187"/>
      <c r="AD1729" s="25"/>
      <c r="AE1729" s="25"/>
    </row>
    <row r="1730">
      <c r="A1730" s="187"/>
      <c r="B1730" s="187"/>
      <c r="C1730" s="187"/>
      <c r="D1730" s="187"/>
      <c r="E1730" s="187"/>
      <c r="F1730" s="187"/>
      <c r="G1730" s="188"/>
      <c r="H1730" s="187"/>
      <c r="I1730" s="187"/>
      <c r="J1730" s="188"/>
      <c r="K1730" s="188"/>
      <c r="L1730" s="188"/>
      <c r="M1730" s="188"/>
      <c r="N1730" s="188"/>
      <c r="O1730" s="188"/>
      <c r="P1730" s="189"/>
      <c r="Q1730" s="187"/>
      <c r="R1730" s="187"/>
      <c r="S1730" s="188"/>
      <c r="T1730" s="188"/>
      <c r="U1730" s="188"/>
      <c r="V1730" s="188"/>
      <c r="W1730" s="188"/>
      <c r="X1730" s="188"/>
      <c r="Y1730" s="188"/>
      <c r="Z1730" s="188"/>
      <c r="AA1730" s="187"/>
      <c r="AB1730" s="189"/>
      <c r="AC1730" s="187"/>
      <c r="AD1730" s="25"/>
      <c r="AE1730" s="25"/>
    </row>
    <row r="1731">
      <c r="A1731" s="187"/>
      <c r="B1731" s="187"/>
      <c r="C1731" s="187"/>
      <c r="D1731" s="187"/>
      <c r="E1731" s="187"/>
      <c r="F1731" s="187"/>
      <c r="G1731" s="188"/>
      <c r="H1731" s="188"/>
      <c r="I1731" s="188"/>
      <c r="J1731" s="188"/>
      <c r="K1731" s="188"/>
      <c r="L1731" s="188"/>
      <c r="M1731" s="188"/>
      <c r="N1731" s="188"/>
      <c r="O1731" s="188"/>
      <c r="P1731" s="189"/>
      <c r="Q1731" s="188"/>
      <c r="R1731" s="188"/>
      <c r="S1731" s="187"/>
      <c r="T1731" s="188"/>
      <c r="U1731" s="188"/>
      <c r="V1731" s="188"/>
      <c r="W1731" s="188"/>
      <c r="X1731" s="188"/>
      <c r="Y1731" s="188"/>
      <c r="Z1731" s="188"/>
      <c r="AA1731" s="187"/>
      <c r="AB1731" s="189"/>
      <c r="AC1731" s="187"/>
      <c r="AD1731" s="25"/>
      <c r="AE1731" s="25"/>
    </row>
    <row r="1732">
      <c r="A1732" s="187"/>
      <c r="B1732" s="187"/>
      <c r="C1732" s="187"/>
      <c r="D1732" s="187"/>
      <c r="E1732" s="187"/>
      <c r="F1732" s="187"/>
      <c r="G1732" s="188"/>
      <c r="H1732" s="187"/>
      <c r="I1732" s="187"/>
      <c r="J1732" s="188"/>
      <c r="K1732" s="187"/>
      <c r="L1732" s="188"/>
      <c r="M1732" s="188"/>
      <c r="N1732" s="188"/>
      <c r="O1732" s="188"/>
      <c r="P1732" s="190"/>
      <c r="Q1732" s="187"/>
      <c r="R1732" s="187"/>
      <c r="S1732" s="188"/>
      <c r="T1732" s="188"/>
      <c r="U1732" s="188"/>
      <c r="V1732" s="188"/>
      <c r="W1732" s="188"/>
      <c r="X1732" s="188"/>
      <c r="Y1732" s="188"/>
      <c r="Z1732" s="188"/>
      <c r="AA1732" s="187"/>
      <c r="AB1732" s="189"/>
      <c r="AC1732" s="187"/>
      <c r="AD1732" s="25"/>
      <c r="AE1732" s="25"/>
    </row>
    <row r="1733">
      <c r="A1733" s="187"/>
      <c r="B1733" s="187"/>
      <c r="C1733" s="187"/>
      <c r="D1733" s="187"/>
      <c r="E1733" s="187"/>
      <c r="F1733" s="187"/>
      <c r="G1733" s="188"/>
      <c r="H1733" s="188"/>
      <c r="I1733" s="188"/>
      <c r="J1733" s="188"/>
      <c r="K1733" s="188"/>
      <c r="L1733" s="188"/>
      <c r="M1733" s="188"/>
      <c r="N1733" s="188"/>
      <c r="O1733" s="188"/>
      <c r="P1733" s="189"/>
      <c r="Q1733" s="187"/>
      <c r="R1733" s="188"/>
      <c r="S1733" s="187"/>
      <c r="T1733" s="188"/>
      <c r="U1733" s="188"/>
      <c r="V1733" s="188"/>
      <c r="W1733" s="188"/>
      <c r="X1733" s="188"/>
      <c r="Y1733" s="188"/>
      <c r="Z1733" s="188"/>
      <c r="AA1733" s="187"/>
      <c r="AB1733" s="189"/>
      <c r="AC1733" s="187"/>
      <c r="AD1733" s="25"/>
      <c r="AE1733" s="25"/>
    </row>
    <row r="1734">
      <c r="A1734" s="187"/>
      <c r="B1734" s="187"/>
      <c r="C1734" s="187"/>
      <c r="D1734" s="187"/>
      <c r="E1734" s="187"/>
      <c r="F1734" s="187"/>
      <c r="G1734" s="188"/>
      <c r="H1734" s="187"/>
      <c r="I1734" s="187"/>
      <c r="J1734" s="188"/>
      <c r="K1734" s="187"/>
      <c r="L1734" s="188"/>
      <c r="M1734" s="188"/>
      <c r="N1734" s="188"/>
      <c r="O1734" s="188"/>
      <c r="P1734" s="189"/>
      <c r="Q1734" s="187"/>
      <c r="R1734" s="187"/>
      <c r="S1734" s="188"/>
      <c r="T1734" s="188"/>
      <c r="U1734" s="188"/>
      <c r="V1734" s="188"/>
      <c r="W1734" s="188"/>
      <c r="X1734" s="188"/>
      <c r="Y1734" s="188"/>
      <c r="Z1734" s="188"/>
      <c r="AA1734" s="187"/>
      <c r="AB1734" s="189"/>
      <c r="AC1734" s="187"/>
      <c r="AD1734" s="25"/>
      <c r="AE1734" s="25"/>
    </row>
    <row r="1735">
      <c r="A1735" s="187"/>
      <c r="B1735" s="187"/>
      <c r="C1735" s="187"/>
      <c r="D1735" s="187"/>
      <c r="E1735" s="187"/>
      <c r="F1735" s="187"/>
      <c r="G1735" s="188"/>
      <c r="H1735" s="187"/>
      <c r="I1735" s="187"/>
      <c r="J1735" s="188"/>
      <c r="K1735" s="187"/>
      <c r="L1735" s="188"/>
      <c r="M1735" s="188"/>
      <c r="N1735" s="188"/>
      <c r="O1735" s="188"/>
      <c r="P1735" s="189"/>
      <c r="Q1735" s="187"/>
      <c r="R1735" s="187"/>
      <c r="S1735" s="188"/>
      <c r="T1735" s="188"/>
      <c r="U1735" s="188"/>
      <c r="V1735" s="188"/>
      <c r="W1735" s="188"/>
      <c r="X1735" s="188"/>
      <c r="Y1735" s="188"/>
      <c r="Z1735" s="188"/>
      <c r="AA1735" s="187"/>
      <c r="AB1735" s="189"/>
      <c r="AC1735" s="187"/>
      <c r="AD1735" s="25"/>
      <c r="AE1735" s="25"/>
    </row>
    <row r="1736">
      <c r="A1736" s="187"/>
      <c r="B1736" s="187"/>
      <c r="C1736" s="187"/>
      <c r="D1736" s="187"/>
      <c r="E1736" s="187"/>
      <c r="F1736" s="187"/>
      <c r="G1736" s="188"/>
      <c r="H1736" s="188"/>
      <c r="I1736" s="188"/>
      <c r="J1736" s="188"/>
      <c r="K1736" s="188"/>
      <c r="L1736" s="188"/>
      <c r="M1736" s="188"/>
      <c r="N1736" s="188"/>
      <c r="O1736" s="188"/>
      <c r="P1736" s="190"/>
      <c r="Q1736" s="187"/>
      <c r="R1736" s="188"/>
      <c r="S1736" s="187"/>
      <c r="T1736" s="188"/>
      <c r="U1736" s="188"/>
      <c r="V1736" s="188"/>
      <c r="W1736" s="188"/>
      <c r="X1736" s="188"/>
      <c r="Y1736" s="188"/>
      <c r="Z1736" s="188"/>
      <c r="AA1736" s="187"/>
      <c r="AB1736" s="189"/>
      <c r="AC1736" s="187"/>
      <c r="AD1736" s="25"/>
      <c r="AE1736" s="25"/>
    </row>
    <row r="1737">
      <c r="A1737" s="187"/>
      <c r="B1737" s="187"/>
      <c r="C1737" s="187"/>
      <c r="D1737" s="187"/>
      <c r="E1737" s="187"/>
      <c r="F1737" s="187"/>
      <c r="G1737" s="188"/>
      <c r="H1737" s="187"/>
      <c r="I1737" s="187"/>
      <c r="J1737" s="188"/>
      <c r="K1737" s="187"/>
      <c r="L1737" s="188"/>
      <c r="M1737" s="188"/>
      <c r="N1737" s="188"/>
      <c r="O1737" s="188"/>
      <c r="P1737" s="189"/>
      <c r="Q1737" s="187"/>
      <c r="R1737" s="187"/>
      <c r="S1737" s="188"/>
      <c r="T1737" s="188"/>
      <c r="U1737" s="188"/>
      <c r="V1737" s="188"/>
      <c r="W1737" s="188"/>
      <c r="X1737" s="188"/>
      <c r="Y1737" s="188"/>
      <c r="Z1737" s="188"/>
      <c r="AA1737" s="187"/>
      <c r="AB1737" s="189"/>
      <c r="AC1737" s="187"/>
      <c r="AD1737" s="25"/>
      <c r="AE1737" s="25"/>
    </row>
    <row r="1738">
      <c r="A1738" s="187"/>
      <c r="B1738" s="187"/>
      <c r="C1738" s="187"/>
      <c r="D1738" s="187"/>
      <c r="E1738" s="187"/>
      <c r="F1738" s="187"/>
      <c r="G1738" s="188"/>
      <c r="H1738" s="188"/>
      <c r="I1738" s="188"/>
      <c r="J1738" s="188"/>
      <c r="K1738" s="188"/>
      <c r="L1738" s="188"/>
      <c r="M1738" s="188"/>
      <c r="N1738" s="188"/>
      <c r="O1738" s="188"/>
      <c r="P1738" s="190"/>
      <c r="Q1738" s="188"/>
      <c r="R1738" s="188"/>
      <c r="S1738" s="187"/>
      <c r="T1738" s="188"/>
      <c r="U1738" s="188"/>
      <c r="V1738" s="188"/>
      <c r="W1738" s="188"/>
      <c r="X1738" s="188"/>
      <c r="Y1738" s="188"/>
      <c r="Z1738" s="188"/>
      <c r="AA1738" s="187"/>
      <c r="AB1738" s="189"/>
      <c r="AC1738" s="187"/>
      <c r="AD1738" s="25"/>
      <c r="AE1738" s="25"/>
    </row>
    <row r="1739">
      <c r="A1739" s="187"/>
      <c r="B1739" s="187"/>
      <c r="C1739" s="187"/>
      <c r="D1739" s="187"/>
      <c r="E1739" s="187"/>
      <c r="F1739" s="187"/>
      <c r="G1739" s="188"/>
      <c r="H1739" s="188"/>
      <c r="I1739" s="188"/>
      <c r="J1739" s="188"/>
      <c r="K1739" s="188"/>
      <c r="L1739" s="188"/>
      <c r="M1739" s="188"/>
      <c r="N1739" s="188"/>
      <c r="O1739" s="188"/>
      <c r="P1739" s="189"/>
      <c r="Q1739" s="188"/>
      <c r="R1739" s="188"/>
      <c r="S1739" s="187"/>
      <c r="T1739" s="188"/>
      <c r="U1739" s="188"/>
      <c r="V1739" s="188"/>
      <c r="W1739" s="188"/>
      <c r="X1739" s="188"/>
      <c r="Y1739" s="188"/>
      <c r="Z1739" s="188"/>
      <c r="AA1739" s="187"/>
      <c r="AB1739" s="189"/>
      <c r="AC1739" s="187"/>
      <c r="AD1739" s="25"/>
      <c r="AE1739" s="25"/>
    </row>
    <row r="1740">
      <c r="A1740" s="187"/>
      <c r="B1740" s="187"/>
      <c r="C1740" s="187"/>
      <c r="D1740" s="187"/>
      <c r="E1740" s="187"/>
      <c r="F1740" s="187"/>
      <c r="G1740" s="188"/>
      <c r="H1740" s="188"/>
      <c r="I1740" s="188"/>
      <c r="J1740" s="188"/>
      <c r="K1740" s="188"/>
      <c r="L1740" s="188"/>
      <c r="M1740" s="188"/>
      <c r="N1740" s="188"/>
      <c r="O1740" s="188"/>
      <c r="P1740" s="189"/>
      <c r="Q1740" s="188"/>
      <c r="R1740" s="188"/>
      <c r="S1740" s="187"/>
      <c r="T1740" s="188"/>
      <c r="U1740" s="188"/>
      <c r="V1740" s="188"/>
      <c r="W1740" s="188"/>
      <c r="X1740" s="188"/>
      <c r="Y1740" s="188"/>
      <c r="Z1740" s="188"/>
      <c r="AA1740" s="187"/>
      <c r="AB1740" s="189"/>
      <c r="AC1740" s="187"/>
      <c r="AD1740" s="25"/>
      <c r="AE1740" s="25"/>
    </row>
    <row r="1741">
      <c r="A1741" s="187"/>
      <c r="B1741" s="187"/>
      <c r="C1741" s="187"/>
      <c r="D1741" s="187"/>
      <c r="E1741" s="187"/>
      <c r="F1741" s="187"/>
      <c r="G1741" s="188"/>
      <c r="H1741" s="188"/>
      <c r="I1741" s="188"/>
      <c r="J1741" s="188"/>
      <c r="K1741" s="188"/>
      <c r="L1741" s="188"/>
      <c r="M1741" s="188"/>
      <c r="N1741" s="188"/>
      <c r="O1741" s="188"/>
      <c r="P1741" s="189"/>
      <c r="Q1741" s="188"/>
      <c r="R1741" s="188"/>
      <c r="S1741" s="187"/>
      <c r="T1741" s="188"/>
      <c r="U1741" s="188"/>
      <c r="V1741" s="188"/>
      <c r="W1741" s="188"/>
      <c r="X1741" s="188"/>
      <c r="Y1741" s="188"/>
      <c r="Z1741" s="188"/>
      <c r="AA1741" s="187"/>
      <c r="AB1741" s="189"/>
      <c r="AC1741" s="187"/>
      <c r="AD1741" s="25"/>
      <c r="AE1741" s="25"/>
    </row>
    <row r="1742">
      <c r="A1742" s="187"/>
      <c r="B1742" s="187"/>
      <c r="C1742" s="187"/>
      <c r="D1742" s="187"/>
      <c r="E1742" s="187"/>
      <c r="F1742" s="187"/>
      <c r="G1742" s="188"/>
      <c r="H1742" s="188"/>
      <c r="I1742" s="188"/>
      <c r="J1742" s="188"/>
      <c r="K1742" s="188"/>
      <c r="L1742" s="188"/>
      <c r="M1742" s="188"/>
      <c r="N1742" s="188"/>
      <c r="O1742" s="188"/>
      <c r="P1742" s="189"/>
      <c r="Q1742" s="188"/>
      <c r="R1742" s="188"/>
      <c r="S1742" s="187"/>
      <c r="T1742" s="188"/>
      <c r="U1742" s="188"/>
      <c r="V1742" s="188"/>
      <c r="W1742" s="188"/>
      <c r="X1742" s="188"/>
      <c r="Y1742" s="188"/>
      <c r="Z1742" s="188"/>
      <c r="AA1742" s="187"/>
      <c r="AB1742" s="189"/>
      <c r="AC1742" s="187"/>
      <c r="AD1742" s="25"/>
      <c r="AE1742" s="25"/>
    </row>
    <row r="1743">
      <c r="A1743" s="187"/>
      <c r="B1743" s="187"/>
      <c r="C1743" s="187"/>
      <c r="D1743" s="187"/>
      <c r="E1743" s="187"/>
      <c r="F1743" s="187"/>
      <c r="G1743" s="188"/>
      <c r="H1743" s="188"/>
      <c r="I1743" s="188"/>
      <c r="J1743" s="188"/>
      <c r="K1743" s="188"/>
      <c r="L1743" s="188"/>
      <c r="M1743" s="188"/>
      <c r="N1743" s="188"/>
      <c r="O1743" s="188"/>
      <c r="P1743" s="189"/>
      <c r="Q1743" s="188"/>
      <c r="R1743" s="188"/>
      <c r="S1743" s="187"/>
      <c r="T1743" s="188"/>
      <c r="U1743" s="188"/>
      <c r="V1743" s="188"/>
      <c r="W1743" s="188"/>
      <c r="X1743" s="188"/>
      <c r="Y1743" s="188"/>
      <c r="Z1743" s="188"/>
      <c r="AA1743" s="187"/>
      <c r="AB1743" s="189"/>
      <c r="AC1743" s="187"/>
      <c r="AD1743" s="25"/>
      <c r="AE1743" s="25"/>
    </row>
    <row r="1744">
      <c r="A1744" s="187"/>
      <c r="B1744" s="187"/>
      <c r="C1744" s="187"/>
      <c r="D1744" s="187"/>
      <c r="E1744" s="187"/>
      <c r="F1744" s="187"/>
      <c r="G1744" s="188"/>
      <c r="H1744" s="188"/>
      <c r="I1744" s="188"/>
      <c r="J1744" s="188"/>
      <c r="K1744" s="188"/>
      <c r="L1744" s="188"/>
      <c r="M1744" s="188"/>
      <c r="N1744" s="188"/>
      <c r="O1744" s="188"/>
      <c r="P1744" s="189"/>
      <c r="Q1744" s="188"/>
      <c r="R1744" s="188"/>
      <c r="S1744" s="187"/>
      <c r="T1744" s="188"/>
      <c r="U1744" s="188"/>
      <c r="V1744" s="188"/>
      <c r="W1744" s="188"/>
      <c r="X1744" s="188"/>
      <c r="Y1744" s="188"/>
      <c r="Z1744" s="188"/>
      <c r="AA1744" s="187"/>
      <c r="AB1744" s="189"/>
      <c r="AC1744" s="187"/>
      <c r="AD1744" s="25"/>
      <c r="AE1744" s="25"/>
    </row>
    <row r="1745">
      <c r="A1745" s="187"/>
      <c r="B1745" s="187"/>
      <c r="C1745" s="187"/>
      <c r="D1745" s="187"/>
      <c r="E1745" s="187"/>
      <c r="F1745" s="187"/>
      <c r="G1745" s="188"/>
      <c r="H1745" s="188"/>
      <c r="I1745" s="188"/>
      <c r="J1745" s="188"/>
      <c r="K1745" s="188"/>
      <c r="L1745" s="188"/>
      <c r="M1745" s="188"/>
      <c r="N1745" s="188"/>
      <c r="O1745" s="188"/>
      <c r="P1745" s="189"/>
      <c r="Q1745" s="188"/>
      <c r="R1745" s="188"/>
      <c r="S1745" s="187"/>
      <c r="T1745" s="188"/>
      <c r="U1745" s="188"/>
      <c r="V1745" s="188"/>
      <c r="W1745" s="188"/>
      <c r="X1745" s="188"/>
      <c r="Y1745" s="188"/>
      <c r="Z1745" s="188"/>
      <c r="AA1745" s="187"/>
      <c r="AB1745" s="189"/>
      <c r="AC1745" s="187"/>
      <c r="AD1745" s="25"/>
      <c r="AE1745" s="25"/>
    </row>
    <row r="1746">
      <c r="A1746" s="187"/>
      <c r="B1746" s="187"/>
      <c r="C1746" s="187"/>
      <c r="D1746" s="187"/>
      <c r="E1746" s="187"/>
      <c r="F1746" s="187"/>
      <c r="G1746" s="188"/>
      <c r="H1746" s="188"/>
      <c r="I1746" s="188"/>
      <c r="J1746" s="188"/>
      <c r="K1746" s="188"/>
      <c r="L1746" s="188"/>
      <c r="M1746" s="188"/>
      <c r="N1746" s="188"/>
      <c r="O1746" s="188"/>
      <c r="P1746" s="189"/>
      <c r="Q1746" s="188"/>
      <c r="R1746" s="188"/>
      <c r="S1746" s="187"/>
      <c r="T1746" s="188"/>
      <c r="U1746" s="188"/>
      <c r="V1746" s="188"/>
      <c r="W1746" s="188"/>
      <c r="X1746" s="188"/>
      <c r="Y1746" s="188"/>
      <c r="Z1746" s="188"/>
      <c r="AA1746" s="187"/>
      <c r="AB1746" s="189"/>
      <c r="AC1746" s="187"/>
      <c r="AD1746" s="25"/>
      <c r="AE1746" s="25"/>
    </row>
    <row r="1747">
      <c r="A1747" s="187"/>
      <c r="B1747" s="187"/>
      <c r="C1747" s="187"/>
      <c r="D1747" s="187"/>
      <c r="E1747" s="187"/>
      <c r="F1747" s="187"/>
      <c r="G1747" s="188"/>
      <c r="H1747" s="188"/>
      <c r="I1747" s="188"/>
      <c r="J1747" s="188"/>
      <c r="K1747" s="188"/>
      <c r="L1747" s="188"/>
      <c r="M1747" s="188"/>
      <c r="N1747" s="188"/>
      <c r="O1747" s="188"/>
      <c r="P1747" s="189"/>
      <c r="Q1747" s="188"/>
      <c r="R1747" s="188"/>
      <c r="S1747" s="187"/>
      <c r="T1747" s="188"/>
      <c r="U1747" s="188"/>
      <c r="V1747" s="188"/>
      <c r="W1747" s="188"/>
      <c r="X1747" s="188"/>
      <c r="Y1747" s="188"/>
      <c r="Z1747" s="188"/>
      <c r="AA1747" s="187"/>
      <c r="AB1747" s="189"/>
      <c r="AC1747" s="187"/>
      <c r="AD1747" s="25"/>
      <c r="AE1747" s="25"/>
    </row>
    <row r="1748">
      <c r="A1748" s="187"/>
      <c r="B1748" s="187"/>
      <c r="C1748" s="187"/>
      <c r="D1748" s="187"/>
      <c r="E1748" s="187"/>
      <c r="F1748" s="187"/>
      <c r="G1748" s="188"/>
      <c r="H1748" s="188"/>
      <c r="I1748" s="188"/>
      <c r="J1748" s="188"/>
      <c r="K1748" s="188"/>
      <c r="L1748" s="188"/>
      <c r="M1748" s="188"/>
      <c r="N1748" s="188"/>
      <c r="O1748" s="188"/>
      <c r="P1748" s="189"/>
      <c r="Q1748" s="188"/>
      <c r="R1748" s="188"/>
      <c r="S1748" s="187"/>
      <c r="T1748" s="188"/>
      <c r="U1748" s="188"/>
      <c r="V1748" s="188"/>
      <c r="W1748" s="188"/>
      <c r="X1748" s="188"/>
      <c r="Y1748" s="188"/>
      <c r="Z1748" s="188"/>
      <c r="AA1748" s="187"/>
      <c r="AB1748" s="189"/>
      <c r="AC1748" s="187"/>
      <c r="AD1748" s="25"/>
      <c r="AE1748" s="25"/>
    </row>
    <row r="1749">
      <c r="A1749" s="187"/>
      <c r="B1749" s="187"/>
      <c r="C1749" s="187"/>
      <c r="D1749" s="187"/>
      <c r="E1749" s="187"/>
      <c r="F1749" s="187"/>
      <c r="G1749" s="188"/>
      <c r="H1749" s="188"/>
      <c r="I1749" s="188"/>
      <c r="J1749" s="188"/>
      <c r="K1749" s="188"/>
      <c r="L1749" s="188"/>
      <c r="M1749" s="188"/>
      <c r="N1749" s="188"/>
      <c r="O1749" s="188"/>
      <c r="P1749" s="189"/>
      <c r="Q1749" s="188"/>
      <c r="R1749" s="188"/>
      <c r="S1749" s="187"/>
      <c r="T1749" s="188"/>
      <c r="U1749" s="188"/>
      <c r="V1749" s="188"/>
      <c r="W1749" s="188"/>
      <c r="X1749" s="188"/>
      <c r="Y1749" s="188"/>
      <c r="Z1749" s="188"/>
      <c r="AA1749" s="187"/>
      <c r="AB1749" s="189"/>
      <c r="AC1749" s="187"/>
      <c r="AD1749" s="25"/>
      <c r="AE1749" s="25"/>
    </row>
    <row r="1750">
      <c r="A1750" s="187"/>
      <c r="B1750" s="187"/>
      <c r="C1750" s="187"/>
      <c r="D1750" s="187"/>
      <c r="E1750" s="187"/>
      <c r="F1750" s="187"/>
      <c r="G1750" s="188"/>
      <c r="H1750" s="187"/>
      <c r="I1750" s="188"/>
      <c r="J1750" s="188"/>
      <c r="K1750" s="188"/>
      <c r="L1750" s="187"/>
      <c r="M1750" s="188"/>
      <c r="N1750" s="188"/>
      <c r="O1750" s="188"/>
      <c r="P1750" s="189"/>
      <c r="Q1750" s="187"/>
      <c r="R1750" s="187"/>
      <c r="S1750" s="188"/>
      <c r="T1750" s="188"/>
      <c r="U1750" s="188"/>
      <c r="V1750" s="188"/>
      <c r="W1750" s="188"/>
      <c r="X1750" s="188"/>
      <c r="Y1750" s="188"/>
      <c r="Z1750" s="188"/>
      <c r="AA1750" s="187"/>
      <c r="AB1750" s="189"/>
      <c r="AC1750" s="187"/>
      <c r="AD1750" s="25"/>
      <c r="AE1750" s="25"/>
    </row>
    <row r="1751">
      <c r="A1751" s="187"/>
      <c r="B1751" s="187"/>
      <c r="C1751" s="187"/>
      <c r="D1751" s="187"/>
      <c r="E1751" s="187"/>
      <c r="F1751" s="187"/>
      <c r="G1751" s="188"/>
      <c r="H1751" s="187"/>
      <c r="I1751" s="188"/>
      <c r="J1751" s="188"/>
      <c r="K1751" s="188"/>
      <c r="L1751" s="187"/>
      <c r="M1751" s="188"/>
      <c r="N1751" s="188"/>
      <c r="O1751" s="188"/>
      <c r="P1751" s="190"/>
      <c r="Q1751" s="187"/>
      <c r="R1751" s="187"/>
      <c r="S1751" s="188"/>
      <c r="T1751" s="188"/>
      <c r="U1751" s="188"/>
      <c r="V1751" s="188"/>
      <c r="W1751" s="188"/>
      <c r="X1751" s="188"/>
      <c r="Y1751" s="188"/>
      <c r="Z1751" s="188"/>
      <c r="AA1751" s="187"/>
      <c r="AB1751" s="189"/>
      <c r="AC1751" s="187"/>
      <c r="AD1751" s="25"/>
      <c r="AE1751" s="25"/>
    </row>
    <row r="1752">
      <c r="A1752" s="187"/>
      <c r="B1752" s="187"/>
      <c r="C1752" s="187"/>
      <c r="D1752" s="187"/>
      <c r="E1752" s="187"/>
      <c r="F1752" s="187"/>
      <c r="G1752" s="188"/>
      <c r="H1752" s="188"/>
      <c r="I1752" s="188"/>
      <c r="J1752" s="188"/>
      <c r="K1752" s="188"/>
      <c r="L1752" s="188"/>
      <c r="M1752" s="188"/>
      <c r="N1752" s="188"/>
      <c r="O1752" s="188"/>
      <c r="P1752" s="189"/>
      <c r="Q1752" s="188"/>
      <c r="R1752" s="188"/>
      <c r="S1752" s="187"/>
      <c r="T1752" s="188"/>
      <c r="U1752" s="188"/>
      <c r="V1752" s="188"/>
      <c r="W1752" s="188"/>
      <c r="X1752" s="188"/>
      <c r="Y1752" s="188"/>
      <c r="Z1752" s="188"/>
      <c r="AA1752" s="187"/>
      <c r="AB1752" s="189"/>
      <c r="AC1752" s="187"/>
      <c r="AD1752" s="25"/>
      <c r="AE1752" s="25"/>
    </row>
    <row r="1753">
      <c r="A1753" s="187"/>
      <c r="B1753" s="187"/>
      <c r="C1753" s="187"/>
      <c r="D1753" s="187"/>
      <c r="E1753" s="187"/>
      <c r="F1753" s="187"/>
      <c r="G1753" s="188"/>
      <c r="H1753" s="187"/>
      <c r="I1753" s="188"/>
      <c r="J1753" s="188"/>
      <c r="K1753" s="188"/>
      <c r="L1753" s="187"/>
      <c r="M1753" s="188"/>
      <c r="N1753" s="188"/>
      <c r="O1753" s="188"/>
      <c r="P1753" s="189"/>
      <c r="Q1753" s="187"/>
      <c r="R1753" s="187"/>
      <c r="S1753" s="188"/>
      <c r="T1753" s="188"/>
      <c r="U1753" s="188"/>
      <c r="V1753" s="188"/>
      <c r="W1753" s="188"/>
      <c r="X1753" s="188"/>
      <c r="Y1753" s="188"/>
      <c r="Z1753" s="188"/>
      <c r="AA1753" s="187"/>
      <c r="AB1753" s="189"/>
      <c r="AC1753" s="187"/>
      <c r="AD1753" s="25"/>
      <c r="AE1753" s="25"/>
    </row>
    <row r="1754">
      <c r="A1754" s="187"/>
      <c r="B1754" s="187"/>
      <c r="C1754" s="187"/>
      <c r="D1754" s="187"/>
      <c r="E1754" s="187"/>
      <c r="F1754" s="187"/>
      <c r="G1754" s="188"/>
      <c r="H1754" s="187"/>
      <c r="I1754" s="188"/>
      <c r="J1754" s="188"/>
      <c r="K1754" s="188"/>
      <c r="L1754" s="187"/>
      <c r="M1754" s="188"/>
      <c r="N1754" s="188"/>
      <c r="O1754" s="188"/>
      <c r="P1754" s="189"/>
      <c r="Q1754" s="187"/>
      <c r="R1754" s="187"/>
      <c r="S1754" s="188"/>
      <c r="T1754" s="188"/>
      <c r="U1754" s="188"/>
      <c r="V1754" s="188"/>
      <c r="W1754" s="188"/>
      <c r="X1754" s="188"/>
      <c r="Y1754" s="188"/>
      <c r="Z1754" s="188"/>
      <c r="AA1754" s="187"/>
      <c r="AB1754" s="189"/>
      <c r="AC1754" s="187"/>
      <c r="AD1754" s="25"/>
      <c r="AE1754" s="25"/>
    </row>
    <row r="1755">
      <c r="A1755" s="187"/>
      <c r="B1755" s="187"/>
      <c r="C1755" s="187"/>
      <c r="D1755" s="187"/>
      <c r="E1755" s="187"/>
      <c r="F1755" s="187"/>
      <c r="G1755" s="188"/>
      <c r="H1755" s="188"/>
      <c r="I1755" s="188"/>
      <c r="J1755" s="188"/>
      <c r="K1755" s="188"/>
      <c r="L1755" s="188"/>
      <c r="M1755" s="188"/>
      <c r="N1755" s="188"/>
      <c r="O1755" s="188"/>
      <c r="P1755" s="189"/>
      <c r="Q1755" s="188"/>
      <c r="R1755" s="188"/>
      <c r="S1755" s="187"/>
      <c r="T1755" s="188"/>
      <c r="U1755" s="188"/>
      <c r="V1755" s="188"/>
      <c r="W1755" s="188"/>
      <c r="X1755" s="188"/>
      <c r="Y1755" s="188"/>
      <c r="Z1755" s="188"/>
      <c r="AA1755" s="187"/>
      <c r="AB1755" s="189"/>
      <c r="AC1755" s="187"/>
      <c r="AD1755" s="25"/>
      <c r="AE1755" s="25"/>
    </row>
    <row r="1756">
      <c r="A1756" s="187"/>
      <c r="B1756" s="187"/>
      <c r="C1756" s="187"/>
      <c r="D1756" s="187"/>
      <c r="E1756" s="187"/>
      <c r="F1756" s="187"/>
      <c r="G1756" s="188"/>
      <c r="H1756" s="187"/>
      <c r="I1756" s="188"/>
      <c r="J1756" s="188"/>
      <c r="K1756" s="188"/>
      <c r="L1756" s="187"/>
      <c r="M1756" s="188"/>
      <c r="N1756" s="188"/>
      <c r="O1756" s="188"/>
      <c r="P1756" s="189"/>
      <c r="Q1756" s="187"/>
      <c r="R1756" s="187"/>
      <c r="S1756" s="188"/>
      <c r="T1756" s="188"/>
      <c r="U1756" s="188"/>
      <c r="V1756" s="188"/>
      <c r="W1756" s="188"/>
      <c r="X1756" s="188"/>
      <c r="Y1756" s="188"/>
      <c r="Z1756" s="188"/>
      <c r="AA1756" s="187"/>
      <c r="AB1756" s="189"/>
      <c r="AC1756" s="187"/>
      <c r="AD1756" s="25"/>
      <c r="AE1756" s="25"/>
    </row>
    <row r="1757">
      <c r="A1757" s="187"/>
      <c r="B1757" s="187"/>
      <c r="C1757" s="187"/>
      <c r="D1757" s="187"/>
      <c r="E1757" s="187"/>
      <c r="F1757" s="187"/>
      <c r="G1757" s="188"/>
      <c r="H1757" s="187"/>
      <c r="I1757" s="188"/>
      <c r="J1757" s="188"/>
      <c r="K1757" s="188"/>
      <c r="L1757" s="187"/>
      <c r="M1757" s="188"/>
      <c r="N1757" s="188"/>
      <c r="O1757" s="188"/>
      <c r="P1757" s="189"/>
      <c r="Q1757" s="187"/>
      <c r="R1757" s="187"/>
      <c r="S1757" s="188"/>
      <c r="T1757" s="188"/>
      <c r="U1757" s="188"/>
      <c r="V1757" s="188"/>
      <c r="W1757" s="188"/>
      <c r="X1757" s="188"/>
      <c r="Y1757" s="188"/>
      <c r="Z1757" s="188"/>
      <c r="AA1757" s="187"/>
      <c r="AB1757" s="189"/>
      <c r="AC1757" s="187"/>
      <c r="AD1757" s="25"/>
      <c r="AE1757" s="25"/>
    </row>
    <row r="1758">
      <c r="A1758" s="187"/>
      <c r="B1758" s="187"/>
      <c r="C1758" s="187"/>
      <c r="D1758" s="187"/>
      <c r="E1758" s="187"/>
      <c r="F1758" s="187"/>
      <c r="G1758" s="188"/>
      <c r="H1758" s="187"/>
      <c r="I1758" s="188"/>
      <c r="J1758" s="188"/>
      <c r="K1758" s="188"/>
      <c r="L1758" s="187"/>
      <c r="M1758" s="188"/>
      <c r="N1758" s="188"/>
      <c r="O1758" s="188"/>
      <c r="P1758" s="189"/>
      <c r="Q1758" s="187"/>
      <c r="R1758" s="187"/>
      <c r="S1758" s="188"/>
      <c r="T1758" s="188"/>
      <c r="U1758" s="188"/>
      <c r="V1758" s="188"/>
      <c r="W1758" s="188"/>
      <c r="X1758" s="188"/>
      <c r="Y1758" s="188"/>
      <c r="Z1758" s="188"/>
      <c r="AA1758" s="187"/>
      <c r="AB1758" s="189"/>
      <c r="AC1758" s="187"/>
      <c r="AD1758" s="25"/>
      <c r="AE1758" s="25"/>
    </row>
    <row r="1759">
      <c r="A1759" s="187"/>
      <c r="B1759" s="187"/>
      <c r="C1759" s="187"/>
      <c r="D1759" s="187"/>
      <c r="E1759" s="187"/>
      <c r="F1759" s="187"/>
      <c r="G1759" s="188"/>
      <c r="H1759" s="187"/>
      <c r="I1759" s="188"/>
      <c r="J1759" s="188"/>
      <c r="K1759" s="188"/>
      <c r="L1759" s="187"/>
      <c r="M1759" s="188"/>
      <c r="N1759" s="188"/>
      <c r="O1759" s="188"/>
      <c r="P1759" s="189"/>
      <c r="Q1759" s="187"/>
      <c r="R1759" s="187"/>
      <c r="S1759" s="188"/>
      <c r="T1759" s="188"/>
      <c r="U1759" s="188"/>
      <c r="V1759" s="188"/>
      <c r="W1759" s="188"/>
      <c r="X1759" s="188"/>
      <c r="Y1759" s="188"/>
      <c r="Z1759" s="188"/>
      <c r="AA1759" s="187"/>
      <c r="AB1759" s="189"/>
      <c r="AC1759" s="187"/>
      <c r="AD1759" s="25"/>
      <c r="AE1759" s="25"/>
    </row>
    <row r="1760">
      <c r="A1760" s="187"/>
      <c r="B1760" s="187"/>
      <c r="C1760" s="187"/>
      <c r="D1760" s="187"/>
      <c r="E1760" s="187"/>
      <c r="F1760" s="187"/>
      <c r="G1760" s="188"/>
      <c r="H1760" s="187"/>
      <c r="I1760" s="188"/>
      <c r="J1760" s="188"/>
      <c r="K1760" s="188"/>
      <c r="L1760" s="187"/>
      <c r="M1760" s="188"/>
      <c r="N1760" s="188"/>
      <c r="O1760" s="188"/>
      <c r="P1760" s="189"/>
      <c r="Q1760" s="187"/>
      <c r="R1760" s="187"/>
      <c r="S1760" s="188"/>
      <c r="T1760" s="188"/>
      <c r="U1760" s="188"/>
      <c r="V1760" s="188"/>
      <c r="W1760" s="188"/>
      <c r="X1760" s="188"/>
      <c r="Y1760" s="188"/>
      <c r="Z1760" s="188"/>
      <c r="AA1760" s="187"/>
      <c r="AB1760" s="189"/>
      <c r="AC1760" s="187"/>
      <c r="AD1760" s="25"/>
      <c r="AE1760" s="25"/>
    </row>
    <row r="1761">
      <c r="A1761" s="187"/>
      <c r="B1761" s="187"/>
      <c r="C1761" s="187"/>
      <c r="D1761" s="187"/>
      <c r="E1761" s="187"/>
      <c r="F1761" s="187"/>
      <c r="G1761" s="188"/>
      <c r="H1761" s="187"/>
      <c r="I1761" s="188"/>
      <c r="J1761" s="188"/>
      <c r="K1761" s="188"/>
      <c r="L1761" s="187"/>
      <c r="M1761" s="188"/>
      <c r="N1761" s="188"/>
      <c r="O1761" s="188"/>
      <c r="P1761" s="189"/>
      <c r="Q1761" s="187"/>
      <c r="R1761" s="187"/>
      <c r="S1761" s="188"/>
      <c r="T1761" s="188"/>
      <c r="U1761" s="188"/>
      <c r="V1761" s="188"/>
      <c r="W1761" s="188"/>
      <c r="X1761" s="188"/>
      <c r="Y1761" s="188"/>
      <c r="Z1761" s="188"/>
      <c r="AA1761" s="187"/>
      <c r="AB1761" s="189"/>
      <c r="AC1761" s="187"/>
      <c r="AD1761" s="25"/>
      <c r="AE1761" s="25"/>
    </row>
    <row r="1762">
      <c r="A1762" s="187"/>
      <c r="B1762" s="187"/>
      <c r="C1762" s="187"/>
      <c r="D1762" s="187"/>
      <c r="E1762" s="187"/>
      <c r="F1762" s="187"/>
      <c r="G1762" s="188"/>
      <c r="H1762" s="187"/>
      <c r="I1762" s="188"/>
      <c r="J1762" s="188"/>
      <c r="K1762" s="188"/>
      <c r="L1762" s="187"/>
      <c r="M1762" s="188"/>
      <c r="N1762" s="188"/>
      <c r="O1762" s="188"/>
      <c r="P1762" s="189"/>
      <c r="Q1762" s="187"/>
      <c r="R1762" s="187"/>
      <c r="S1762" s="188"/>
      <c r="T1762" s="188"/>
      <c r="U1762" s="188"/>
      <c r="V1762" s="188"/>
      <c r="W1762" s="188"/>
      <c r="X1762" s="188"/>
      <c r="Y1762" s="188"/>
      <c r="Z1762" s="188"/>
      <c r="AA1762" s="187"/>
      <c r="AB1762" s="189"/>
      <c r="AC1762" s="187"/>
      <c r="AD1762" s="25"/>
      <c r="AE1762" s="25"/>
    </row>
    <row r="1763">
      <c r="A1763" s="187"/>
      <c r="B1763" s="187"/>
      <c r="C1763" s="187"/>
      <c r="D1763" s="187"/>
      <c r="E1763" s="187"/>
      <c r="F1763" s="187"/>
      <c r="G1763" s="188"/>
      <c r="H1763" s="187"/>
      <c r="I1763" s="188"/>
      <c r="J1763" s="188"/>
      <c r="K1763" s="188"/>
      <c r="L1763" s="187"/>
      <c r="M1763" s="188"/>
      <c r="N1763" s="188"/>
      <c r="O1763" s="188"/>
      <c r="P1763" s="189"/>
      <c r="Q1763" s="187"/>
      <c r="R1763" s="187"/>
      <c r="S1763" s="188"/>
      <c r="T1763" s="188"/>
      <c r="U1763" s="188"/>
      <c r="V1763" s="188"/>
      <c r="W1763" s="188"/>
      <c r="X1763" s="188"/>
      <c r="Y1763" s="188"/>
      <c r="Z1763" s="188"/>
      <c r="AA1763" s="187"/>
      <c r="AB1763" s="189"/>
      <c r="AC1763" s="187"/>
      <c r="AD1763" s="25"/>
      <c r="AE1763" s="25"/>
    </row>
    <row r="1764">
      <c r="A1764" s="187"/>
      <c r="B1764" s="187"/>
      <c r="C1764" s="187"/>
      <c r="D1764" s="187"/>
      <c r="E1764" s="187"/>
      <c r="F1764" s="187"/>
      <c r="G1764" s="188"/>
      <c r="H1764" s="187"/>
      <c r="I1764" s="188"/>
      <c r="J1764" s="188"/>
      <c r="K1764" s="188"/>
      <c r="L1764" s="187"/>
      <c r="M1764" s="188"/>
      <c r="N1764" s="188"/>
      <c r="O1764" s="188"/>
      <c r="P1764" s="189"/>
      <c r="Q1764" s="187"/>
      <c r="R1764" s="187"/>
      <c r="S1764" s="188"/>
      <c r="T1764" s="188"/>
      <c r="U1764" s="188"/>
      <c r="V1764" s="188"/>
      <c r="W1764" s="188"/>
      <c r="X1764" s="188"/>
      <c r="Y1764" s="188"/>
      <c r="Z1764" s="188"/>
      <c r="AA1764" s="187"/>
      <c r="AB1764" s="189"/>
      <c r="AC1764" s="187"/>
      <c r="AD1764" s="25"/>
      <c r="AE1764" s="25"/>
    </row>
    <row r="1765">
      <c r="A1765" s="187"/>
      <c r="B1765" s="187"/>
      <c r="C1765" s="187"/>
      <c r="D1765" s="187"/>
      <c r="E1765" s="187"/>
      <c r="F1765" s="187"/>
      <c r="G1765" s="188"/>
      <c r="H1765" s="187"/>
      <c r="I1765" s="188"/>
      <c r="J1765" s="188"/>
      <c r="K1765" s="188"/>
      <c r="L1765" s="187"/>
      <c r="M1765" s="188"/>
      <c r="N1765" s="188"/>
      <c r="O1765" s="188"/>
      <c r="P1765" s="189"/>
      <c r="Q1765" s="187"/>
      <c r="R1765" s="187"/>
      <c r="S1765" s="188"/>
      <c r="T1765" s="188"/>
      <c r="U1765" s="188"/>
      <c r="V1765" s="188"/>
      <c r="W1765" s="188"/>
      <c r="X1765" s="188"/>
      <c r="Y1765" s="188"/>
      <c r="Z1765" s="188"/>
      <c r="AA1765" s="187"/>
      <c r="AB1765" s="189"/>
      <c r="AC1765" s="187"/>
      <c r="AD1765" s="25"/>
      <c r="AE1765" s="25"/>
    </row>
    <row r="1766">
      <c r="A1766" s="187"/>
      <c r="B1766" s="187"/>
      <c r="C1766" s="187"/>
      <c r="D1766" s="187"/>
      <c r="E1766" s="187"/>
      <c r="F1766" s="187"/>
      <c r="G1766" s="188"/>
      <c r="H1766" s="187"/>
      <c r="I1766" s="188"/>
      <c r="J1766" s="188"/>
      <c r="K1766" s="188"/>
      <c r="L1766" s="187"/>
      <c r="M1766" s="188"/>
      <c r="N1766" s="188"/>
      <c r="O1766" s="188"/>
      <c r="P1766" s="189"/>
      <c r="Q1766" s="187"/>
      <c r="R1766" s="187"/>
      <c r="S1766" s="188"/>
      <c r="T1766" s="188"/>
      <c r="U1766" s="188"/>
      <c r="V1766" s="188"/>
      <c r="W1766" s="188"/>
      <c r="X1766" s="188"/>
      <c r="Y1766" s="188"/>
      <c r="Z1766" s="188"/>
      <c r="AA1766" s="187"/>
      <c r="AB1766" s="189"/>
      <c r="AC1766" s="187"/>
      <c r="AD1766" s="25"/>
      <c r="AE1766" s="25"/>
    </row>
    <row r="1767">
      <c r="A1767" s="187"/>
      <c r="B1767" s="187"/>
      <c r="C1767" s="187"/>
      <c r="D1767" s="187"/>
      <c r="E1767" s="187"/>
      <c r="F1767" s="187"/>
      <c r="G1767" s="188"/>
      <c r="H1767" s="187"/>
      <c r="I1767" s="188"/>
      <c r="J1767" s="188"/>
      <c r="K1767" s="188"/>
      <c r="L1767" s="187"/>
      <c r="M1767" s="188"/>
      <c r="N1767" s="188"/>
      <c r="O1767" s="188"/>
      <c r="P1767" s="189"/>
      <c r="Q1767" s="187"/>
      <c r="R1767" s="187"/>
      <c r="S1767" s="188"/>
      <c r="T1767" s="188"/>
      <c r="U1767" s="188"/>
      <c r="V1767" s="188"/>
      <c r="W1767" s="188"/>
      <c r="X1767" s="188"/>
      <c r="Y1767" s="188"/>
      <c r="Z1767" s="188"/>
      <c r="AA1767" s="187"/>
      <c r="AB1767" s="189"/>
      <c r="AC1767" s="187"/>
      <c r="AD1767" s="25"/>
      <c r="AE1767" s="25"/>
    </row>
    <row r="1768">
      <c r="A1768" s="187"/>
      <c r="B1768" s="187"/>
      <c r="C1768" s="187"/>
      <c r="D1768" s="187"/>
      <c r="E1768" s="187"/>
      <c r="F1768" s="187"/>
      <c r="G1768" s="188"/>
      <c r="H1768" s="187"/>
      <c r="I1768" s="188"/>
      <c r="J1768" s="188"/>
      <c r="K1768" s="188"/>
      <c r="L1768" s="187"/>
      <c r="M1768" s="188"/>
      <c r="N1768" s="188"/>
      <c r="O1768" s="188"/>
      <c r="P1768" s="189"/>
      <c r="Q1768" s="187"/>
      <c r="R1768" s="187"/>
      <c r="S1768" s="188"/>
      <c r="T1768" s="188"/>
      <c r="U1768" s="188"/>
      <c r="V1768" s="188"/>
      <c r="W1768" s="188"/>
      <c r="X1768" s="188"/>
      <c r="Y1768" s="188"/>
      <c r="Z1768" s="188"/>
      <c r="AA1768" s="187"/>
      <c r="AB1768" s="189"/>
      <c r="AC1768" s="187"/>
      <c r="AD1768" s="25"/>
      <c r="AE1768" s="25"/>
    </row>
    <row r="1769">
      <c r="A1769" s="187"/>
      <c r="B1769" s="187"/>
      <c r="C1769" s="187"/>
      <c r="D1769" s="187"/>
      <c r="E1769" s="187"/>
      <c r="F1769" s="187"/>
      <c r="G1769" s="188"/>
      <c r="H1769" s="187"/>
      <c r="I1769" s="188"/>
      <c r="J1769" s="188"/>
      <c r="K1769" s="188"/>
      <c r="L1769" s="187"/>
      <c r="M1769" s="188"/>
      <c r="N1769" s="188"/>
      <c r="O1769" s="188"/>
      <c r="P1769" s="189"/>
      <c r="Q1769" s="187"/>
      <c r="R1769" s="187"/>
      <c r="S1769" s="188"/>
      <c r="T1769" s="188"/>
      <c r="U1769" s="188"/>
      <c r="V1769" s="188"/>
      <c r="W1769" s="188"/>
      <c r="X1769" s="188"/>
      <c r="Y1769" s="188"/>
      <c r="Z1769" s="188"/>
      <c r="AA1769" s="187"/>
      <c r="AB1769" s="189"/>
      <c r="AC1769" s="187"/>
      <c r="AD1769" s="25"/>
      <c r="AE1769" s="25"/>
    </row>
    <row r="1770">
      <c r="A1770" s="187"/>
      <c r="B1770" s="187"/>
      <c r="C1770" s="187"/>
      <c r="D1770" s="187"/>
      <c r="E1770" s="187"/>
      <c r="F1770" s="187"/>
      <c r="G1770" s="188"/>
      <c r="H1770" s="187"/>
      <c r="I1770" s="188"/>
      <c r="J1770" s="188"/>
      <c r="K1770" s="188"/>
      <c r="L1770" s="187"/>
      <c r="M1770" s="188"/>
      <c r="N1770" s="188"/>
      <c r="O1770" s="188"/>
      <c r="P1770" s="189"/>
      <c r="Q1770" s="187"/>
      <c r="R1770" s="187"/>
      <c r="S1770" s="188"/>
      <c r="T1770" s="188"/>
      <c r="U1770" s="188"/>
      <c r="V1770" s="188"/>
      <c r="W1770" s="188"/>
      <c r="X1770" s="188"/>
      <c r="Y1770" s="188"/>
      <c r="Z1770" s="188"/>
      <c r="AA1770" s="187"/>
      <c r="AB1770" s="189"/>
      <c r="AC1770" s="187"/>
      <c r="AD1770" s="25"/>
      <c r="AE1770" s="25"/>
    </row>
    <row r="1771">
      <c r="A1771" s="187"/>
      <c r="B1771" s="187"/>
      <c r="C1771" s="187"/>
      <c r="D1771" s="187"/>
      <c r="E1771" s="187"/>
      <c r="F1771" s="187"/>
      <c r="G1771" s="188"/>
      <c r="H1771" s="187"/>
      <c r="I1771" s="188"/>
      <c r="J1771" s="188"/>
      <c r="K1771" s="188"/>
      <c r="L1771" s="187"/>
      <c r="M1771" s="188"/>
      <c r="N1771" s="188"/>
      <c r="O1771" s="188"/>
      <c r="P1771" s="189"/>
      <c r="Q1771" s="187"/>
      <c r="R1771" s="187"/>
      <c r="S1771" s="188"/>
      <c r="T1771" s="188"/>
      <c r="U1771" s="188"/>
      <c r="V1771" s="188"/>
      <c r="W1771" s="188"/>
      <c r="X1771" s="188"/>
      <c r="Y1771" s="188"/>
      <c r="Z1771" s="188"/>
      <c r="AA1771" s="187"/>
      <c r="AB1771" s="189"/>
      <c r="AC1771" s="187"/>
      <c r="AD1771" s="25"/>
      <c r="AE1771" s="25"/>
    </row>
    <row r="1772">
      <c r="A1772" s="187"/>
      <c r="B1772" s="187"/>
      <c r="C1772" s="187"/>
      <c r="D1772" s="187"/>
      <c r="E1772" s="187"/>
      <c r="F1772" s="187"/>
      <c r="G1772" s="188"/>
      <c r="H1772" s="187"/>
      <c r="I1772" s="188"/>
      <c r="J1772" s="188"/>
      <c r="K1772" s="188"/>
      <c r="L1772" s="187"/>
      <c r="M1772" s="188"/>
      <c r="N1772" s="188"/>
      <c r="O1772" s="188"/>
      <c r="P1772" s="189"/>
      <c r="Q1772" s="187"/>
      <c r="R1772" s="187"/>
      <c r="S1772" s="188"/>
      <c r="T1772" s="188"/>
      <c r="U1772" s="188"/>
      <c r="V1772" s="188"/>
      <c r="W1772" s="188"/>
      <c r="X1772" s="188"/>
      <c r="Y1772" s="188"/>
      <c r="Z1772" s="188"/>
      <c r="AA1772" s="187"/>
      <c r="AB1772" s="189"/>
      <c r="AC1772" s="187"/>
      <c r="AD1772" s="25"/>
      <c r="AE1772" s="25"/>
    </row>
    <row r="1773">
      <c r="A1773" s="187"/>
      <c r="B1773" s="187"/>
      <c r="C1773" s="187"/>
      <c r="D1773" s="187"/>
      <c r="E1773" s="187"/>
      <c r="F1773" s="187"/>
      <c r="G1773" s="188"/>
      <c r="H1773" s="187"/>
      <c r="I1773" s="188"/>
      <c r="J1773" s="188"/>
      <c r="K1773" s="188"/>
      <c r="L1773" s="187"/>
      <c r="M1773" s="188"/>
      <c r="N1773" s="188"/>
      <c r="O1773" s="188"/>
      <c r="P1773" s="189"/>
      <c r="Q1773" s="187"/>
      <c r="R1773" s="187"/>
      <c r="S1773" s="188"/>
      <c r="T1773" s="188"/>
      <c r="U1773" s="188"/>
      <c r="V1773" s="188"/>
      <c r="W1773" s="188"/>
      <c r="X1773" s="188"/>
      <c r="Y1773" s="188"/>
      <c r="Z1773" s="188"/>
      <c r="AA1773" s="187"/>
      <c r="AB1773" s="189"/>
      <c r="AC1773" s="187"/>
      <c r="AD1773" s="25"/>
      <c r="AE1773" s="25"/>
    </row>
    <row r="1774">
      <c r="A1774" s="187"/>
      <c r="B1774" s="187"/>
      <c r="C1774" s="187"/>
      <c r="D1774" s="187"/>
      <c r="E1774" s="187"/>
      <c r="F1774" s="187"/>
      <c r="G1774" s="188"/>
      <c r="H1774" s="187"/>
      <c r="I1774" s="188"/>
      <c r="J1774" s="188"/>
      <c r="K1774" s="188"/>
      <c r="L1774" s="187"/>
      <c r="M1774" s="188"/>
      <c r="N1774" s="188"/>
      <c r="O1774" s="188"/>
      <c r="P1774" s="189"/>
      <c r="Q1774" s="187"/>
      <c r="R1774" s="187"/>
      <c r="S1774" s="188"/>
      <c r="T1774" s="188"/>
      <c r="U1774" s="188"/>
      <c r="V1774" s="188"/>
      <c r="W1774" s="188"/>
      <c r="X1774" s="188"/>
      <c r="Y1774" s="188"/>
      <c r="Z1774" s="188"/>
      <c r="AA1774" s="187"/>
      <c r="AB1774" s="189"/>
      <c r="AC1774" s="187"/>
      <c r="AD1774" s="25"/>
      <c r="AE1774" s="25"/>
    </row>
    <row r="1775">
      <c r="A1775" s="187"/>
      <c r="B1775" s="187"/>
      <c r="C1775" s="187"/>
      <c r="D1775" s="187"/>
      <c r="E1775" s="187"/>
      <c r="F1775" s="187"/>
      <c r="G1775" s="188"/>
      <c r="H1775" s="187"/>
      <c r="I1775" s="188"/>
      <c r="J1775" s="188"/>
      <c r="K1775" s="188"/>
      <c r="L1775" s="187"/>
      <c r="M1775" s="188"/>
      <c r="N1775" s="188"/>
      <c r="O1775" s="188"/>
      <c r="P1775" s="189"/>
      <c r="Q1775" s="187"/>
      <c r="R1775" s="187"/>
      <c r="S1775" s="188"/>
      <c r="T1775" s="188"/>
      <c r="U1775" s="188"/>
      <c r="V1775" s="188"/>
      <c r="W1775" s="188"/>
      <c r="X1775" s="188"/>
      <c r="Y1775" s="188"/>
      <c r="Z1775" s="188"/>
      <c r="AA1775" s="187"/>
      <c r="AB1775" s="189"/>
      <c r="AC1775" s="187"/>
      <c r="AD1775" s="25"/>
      <c r="AE1775" s="25"/>
    </row>
    <row r="1776">
      <c r="A1776" s="187"/>
      <c r="B1776" s="187"/>
      <c r="C1776" s="187"/>
      <c r="D1776" s="187"/>
      <c r="E1776" s="187"/>
      <c r="F1776" s="187"/>
      <c r="G1776" s="188"/>
      <c r="H1776" s="187"/>
      <c r="I1776" s="188"/>
      <c r="J1776" s="188"/>
      <c r="K1776" s="188"/>
      <c r="L1776" s="187"/>
      <c r="M1776" s="188"/>
      <c r="N1776" s="188"/>
      <c r="O1776" s="188"/>
      <c r="P1776" s="189"/>
      <c r="Q1776" s="187"/>
      <c r="R1776" s="187"/>
      <c r="S1776" s="188"/>
      <c r="T1776" s="188"/>
      <c r="U1776" s="188"/>
      <c r="V1776" s="188"/>
      <c r="W1776" s="188"/>
      <c r="X1776" s="188"/>
      <c r="Y1776" s="188"/>
      <c r="Z1776" s="188"/>
      <c r="AA1776" s="187"/>
      <c r="AB1776" s="189"/>
      <c r="AC1776" s="187"/>
      <c r="AD1776" s="25"/>
      <c r="AE1776" s="25"/>
    </row>
    <row r="1777">
      <c r="A1777" s="187"/>
      <c r="B1777" s="187"/>
      <c r="C1777" s="187"/>
      <c r="D1777" s="187"/>
      <c r="E1777" s="187"/>
      <c r="F1777" s="187"/>
      <c r="G1777" s="188"/>
      <c r="H1777" s="187"/>
      <c r="I1777" s="188"/>
      <c r="J1777" s="188"/>
      <c r="K1777" s="188"/>
      <c r="L1777" s="187"/>
      <c r="M1777" s="188"/>
      <c r="N1777" s="188"/>
      <c r="O1777" s="188"/>
      <c r="P1777" s="189"/>
      <c r="Q1777" s="187"/>
      <c r="R1777" s="187"/>
      <c r="S1777" s="188"/>
      <c r="T1777" s="188"/>
      <c r="U1777" s="188"/>
      <c r="V1777" s="188"/>
      <c r="W1777" s="188"/>
      <c r="X1777" s="188"/>
      <c r="Y1777" s="188"/>
      <c r="Z1777" s="188"/>
      <c r="AA1777" s="187"/>
      <c r="AB1777" s="189"/>
      <c r="AC1777" s="187"/>
      <c r="AD1777" s="25"/>
      <c r="AE1777" s="25"/>
    </row>
    <row r="1778">
      <c r="A1778" s="187"/>
      <c r="B1778" s="187"/>
      <c r="C1778" s="187"/>
      <c r="D1778" s="187"/>
      <c r="E1778" s="187"/>
      <c r="F1778" s="187"/>
      <c r="G1778" s="188"/>
      <c r="H1778" s="187"/>
      <c r="I1778" s="188"/>
      <c r="J1778" s="188"/>
      <c r="K1778" s="188"/>
      <c r="L1778" s="187"/>
      <c r="M1778" s="188"/>
      <c r="N1778" s="188"/>
      <c r="O1778" s="188"/>
      <c r="P1778" s="189"/>
      <c r="Q1778" s="187"/>
      <c r="R1778" s="187"/>
      <c r="S1778" s="188"/>
      <c r="T1778" s="188"/>
      <c r="U1778" s="188"/>
      <c r="V1778" s="188"/>
      <c r="W1778" s="188"/>
      <c r="X1778" s="188"/>
      <c r="Y1778" s="188"/>
      <c r="Z1778" s="188"/>
      <c r="AA1778" s="187"/>
      <c r="AB1778" s="189"/>
      <c r="AC1778" s="187"/>
      <c r="AD1778" s="25"/>
      <c r="AE1778" s="25"/>
    </row>
    <row r="1779">
      <c r="A1779" s="187"/>
      <c r="B1779" s="187"/>
      <c r="C1779" s="187"/>
      <c r="D1779" s="187"/>
      <c r="E1779" s="187"/>
      <c r="F1779" s="187"/>
      <c r="G1779" s="188"/>
      <c r="H1779" s="187"/>
      <c r="I1779" s="188"/>
      <c r="J1779" s="188"/>
      <c r="K1779" s="188"/>
      <c r="L1779" s="187"/>
      <c r="M1779" s="188"/>
      <c r="N1779" s="188"/>
      <c r="O1779" s="188"/>
      <c r="P1779" s="189"/>
      <c r="Q1779" s="187"/>
      <c r="R1779" s="187"/>
      <c r="S1779" s="188"/>
      <c r="T1779" s="188"/>
      <c r="U1779" s="188"/>
      <c r="V1779" s="188"/>
      <c r="W1779" s="188"/>
      <c r="X1779" s="188"/>
      <c r="Y1779" s="188"/>
      <c r="Z1779" s="188"/>
      <c r="AA1779" s="187"/>
      <c r="AB1779" s="189"/>
      <c r="AC1779" s="187"/>
      <c r="AD1779" s="25"/>
      <c r="AE1779" s="25"/>
    </row>
    <row r="1780">
      <c r="A1780" s="187"/>
      <c r="B1780" s="187"/>
      <c r="C1780" s="187"/>
      <c r="D1780" s="187"/>
      <c r="E1780" s="187"/>
      <c r="F1780" s="187"/>
      <c r="G1780" s="188"/>
      <c r="H1780" s="187"/>
      <c r="I1780" s="188"/>
      <c r="J1780" s="188"/>
      <c r="K1780" s="188"/>
      <c r="L1780" s="187"/>
      <c r="M1780" s="188"/>
      <c r="N1780" s="188"/>
      <c r="O1780" s="188"/>
      <c r="P1780" s="189"/>
      <c r="Q1780" s="187"/>
      <c r="R1780" s="187"/>
      <c r="S1780" s="188"/>
      <c r="T1780" s="188"/>
      <c r="U1780" s="188"/>
      <c r="V1780" s="188"/>
      <c r="W1780" s="188"/>
      <c r="X1780" s="188"/>
      <c r="Y1780" s="188"/>
      <c r="Z1780" s="188"/>
      <c r="AA1780" s="187"/>
      <c r="AB1780" s="189"/>
      <c r="AC1780" s="187"/>
      <c r="AD1780" s="25"/>
      <c r="AE1780" s="25"/>
    </row>
    <row r="1781">
      <c r="A1781" s="187"/>
      <c r="B1781" s="187"/>
      <c r="C1781" s="187"/>
      <c r="D1781" s="187"/>
      <c r="E1781" s="187"/>
      <c r="F1781" s="187"/>
      <c r="G1781" s="188"/>
      <c r="H1781" s="187"/>
      <c r="I1781" s="188"/>
      <c r="J1781" s="188"/>
      <c r="K1781" s="188"/>
      <c r="L1781" s="187"/>
      <c r="M1781" s="188"/>
      <c r="N1781" s="188"/>
      <c r="O1781" s="188"/>
      <c r="P1781" s="189"/>
      <c r="Q1781" s="187"/>
      <c r="R1781" s="187"/>
      <c r="S1781" s="188"/>
      <c r="T1781" s="188"/>
      <c r="U1781" s="188"/>
      <c r="V1781" s="188"/>
      <c r="W1781" s="188"/>
      <c r="X1781" s="188"/>
      <c r="Y1781" s="188"/>
      <c r="Z1781" s="188"/>
      <c r="AA1781" s="187"/>
      <c r="AB1781" s="189"/>
      <c r="AC1781" s="187"/>
      <c r="AD1781" s="25"/>
      <c r="AE1781" s="25"/>
    </row>
    <row r="1782">
      <c r="A1782" s="187"/>
      <c r="B1782" s="187"/>
      <c r="C1782" s="187"/>
      <c r="D1782" s="187"/>
      <c r="E1782" s="187"/>
      <c r="F1782" s="187"/>
      <c r="G1782" s="188"/>
      <c r="H1782" s="187"/>
      <c r="I1782" s="188"/>
      <c r="J1782" s="188"/>
      <c r="K1782" s="188"/>
      <c r="L1782" s="187"/>
      <c r="M1782" s="188"/>
      <c r="N1782" s="188"/>
      <c r="O1782" s="188"/>
      <c r="P1782" s="189"/>
      <c r="Q1782" s="187"/>
      <c r="R1782" s="187"/>
      <c r="S1782" s="188"/>
      <c r="T1782" s="188"/>
      <c r="U1782" s="188"/>
      <c r="V1782" s="188"/>
      <c r="W1782" s="188"/>
      <c r="X1782" s="188"/>
      <c r="Y1782" s="188"/>
      <c r="Z1782" s="188"/>
      <c r="AA1782" s="187"/>
      <c r="AB1782" s="189"/>
      <c r="AC1782" s="187"/>
      <c r="AD1782" s="25"/>
      <c r="AE1782" s="25"/>
    </row>
    <row r="1783">
      <c r="A1783" s="187"/>
      <c r="B1783" s="187"/>
      <c r="C1783" s="187"/>
      <c r="D1783" s="187"/>
      <c r="E1783" s="187"/>
      <c r="F1783" s="187"/>
      <c r="G1783" s="188"/>
      <c r="H1783" s="187"/>
      <c r="I1783" s="188"/>
      <c r="J1783" s="188"/>
      <c r="K1783" s="188"/>
      <c r="L1783" s="187"/>
      <c r="M1783" s="188"/>
      <c r="N1783" s="188"/>
      <c r="O1783" s="188"/>
      <c r="P1783" s="189"/>
      <c r="Q1783" s="187"/>
      <c r="R1783" s="187"/>
      <c r="S1783" s="188"/>
      <c r="T1783" s="188"/>
      <c r="U1783" s="188"/>
      <c r="V1783" s="188"/>
      <c r="W1783" s="188"/>
      <c r="X1783" s="188"/>
      <c r="Y1783" s="188"/>
      <c r="Z1783" s="188"/>
      <c r="AA1783" s="187"/>
      <c r="AB1783" s="189"/>
      <c r="AC1783" s="187"/>
      <c r="AD1783" s="25"/>
      <c r="AE1783" s="25"/>
    </row>
    <row r="1784">
      <c r="A1784" s="187"/>
      <c r="B1784" s="187"/>
      <c r="C1784" s="187"/>
      <c r="D1784" s="187"/>
      <c r="E1784" s="187"/>
      <c r="F1784" s="187"/>
      <c r="G1784" s="188"/>
      <c r="H1784" s="187"/>
      <c r="I1784" s="188"/>
      <c r="J1784" s="188"/>
      <c r="K1784" s="188"/>
      <c r="L1784" s="187"/>
      <c r="M1784" s="188"/>
      <c r="N1784" s="188"/>
      <c r="O1784" s="188"/>
      <c r="P1784" s="189"/>
      <c r="Q1784" s="187"/>
      <c r="R1784" s="187"/>
      <c r="S1784" s="188"/>
      <c r="T1784" s="188"/>
      <c r="U1784" s="188"/>
      <c r="V1784" s="188"/>
      <c r="W1784" s="188"/>
      <c r="X1784" s="188"/>
      <c r="Y1784" s="188"/>
      <c r="Z1784" s="188"/>
      <c r="AA1784" s="187"/>
      <c r="AB1784" s="189"/>
      <c r="AC1784" s="187"/>
      <c r="AD1784" s="25"/>
      <c r="AE1784" s="25"/>
    </row>
    <row r="1785">
      <c r="A1785" s="187"/>
      <c r="B1785" s="187"/>
      <c r="C1785" s="187"/>
      <c r="D1785" s="187"/>
      <c r="E1785" s="187"/>
      <c r="F1785" s="187"/>
      <c r="G1785" s="188"/>
      <c r="H1785" s="187"/>
      <c r="I1785" s="188"/>
      <c r="J1785" s="188"/>
      <c r="K1785" s="188"/>
      <c r="L1785" s="187"/>
      <c r="M1785" s="188"/>
      <c r="N1785" s="188"/>
      <c r="O1785" s="188"/>
      <c r="P1785" s="189"/>
      <c r="Q1785" s="187"/>
      <c r="R1785" s="187"/>
      <c r="S1785" s="188"/>
      <c r="T1785" s="188"/>
      <c r="U1785" s="188"/>
      <c r="V1785" s="188"/>
      <c r="W1785" s="188"/>
      <c r="X1785" s="188"/>
      <c r="Y1785" s="188"/>
      <c r="Z1785" s="188"/>
      <c r="AA1785" s="187"/>
      <c r="AB1785" s="189"/>
      <c r="AC1785" s="187"/>
      <c r="AD1785" s="25"/>
      <c r="AE1785" s="25"/>
    </row>
    <row r="1786">
      <c r="A1786" s="187"/>
      <c r="B1786" s="187"/>
      <c r="C1786" s="187"/>
      <c r="D1786" s="187"/>
      <c r="E1786" s="187"/>
      <c r="F1786" s="187"/>
      <c r="G1786" s="188"/>
      <c r="H1786" s="187"/>
      <c r="I1786" s="188"/>
      <c r="J1786" s="188"/>
      <c r="K1786" s="188"/>
      <c r="L1786" s="187"/>
      <c r="M1786" s="188"/>
      <c r="N1786" s="188"/>
      <c r="O1786" s="188"/>
      <c r="P1786" s="189"/>
      <c r="Q1786" s="187"/>
      <c r="R1786" s="187"/>
      <c r="S1786" s="188"/>
      <c r="T1786" s="188"/>
      <c r="U1786" s="188"/>
      <c r="V1786" s="188"/>
      <c r="W1786" s="188"/>
      <c r="X1786" s="188"/>
      <c r="Y1786" s="188"/>
      <c r="Z1786" s="188"/>
      <c r="AA1786" s="187"/>
      <c r="AB1786" s="189"/>
      <c r="AC1786" s="187"/>
      <c r="AD1786" s="25"/>
      <c r="AE1786" s="25"/>
    </row>
    <row r="1787">
      <c r="A1787" s="187"/>
      <c r="B1787" s="187"/>
      <c r="C1787" s="187"/>
      <c r="D1787" s="187"/>
      <c r="E1787" s="187"/>
      <c r="F1787" s="187"/>
      <c r="G1787" s="188"/>
      <c r="H1787" s="187"/>
      <c r="I1787" s="188"/>
      <c r="J1787" s="188"/>
      <c r="K1787" s="188"/>
      <c r="L1787" s="187"/>
      <c r="M1787" s="188"/>
      <c r="N1787" s="188"/>
      <c r="O1787" s="188"/>
      <c r="P1787" s="189"/>
      <c r="Q1787" s="187"/>
      <c r="R1787" s="187"/>
      <c r="S1787" s="188"/>
      <c r="T1787" s="188"/>
      <c r="U1787" s="188"/>
      <c r="V1787" s="188"/>
      <c r="W1787" s="188"/>
      <c r="X1787" s="188"/>
      <c r="Y1787" s="188"/>
      <c r="Z1787" s="188"/>
      <c r="AA1787" s="187"/>
      <c r="AB1787" s="189"/>
      <c r="AC1787" s="187"/>
      <c r="AD1787" s="25"/>
      <c r="AE1787" s="25"/>
    </row>
    <row r="1788">
      <c r="A1788" s="187"/>
      <c r="B1788" s="187"/>
      <c r="C1788" s="187"/>
      <c r="D1788" s="187"/>
      <c r="E1788" s="187"/>
      <c r="F1788" s="187"/>
      <c r="G1788" s="188"/>
      <c r="H1788" s="187"/>
      <c r="I1788" s="187"/>
      <c r="J1788" s="188"/>
      <c r="K1788" s="187"/>
      <c r="L1788" s="188"/>
      <c r="M1788" s="188"/>
      <c r="N1788" s="188"/>
      <c r="O1788" s="188"/>
      <c r="P1788" s="189"/>
      <c r="Q1788" s="187"/>
      <c r="R1788" s="187"/>
      <c r="S1788" s="188"/>
      <c r="T1788" s="188"/>
      <c r="U1788" s="188"/>
      <c r="V1788" s="188"/>
      <c r="W1788" s="188"/>
      <c r="X1788" s="188"/>
      <c r="Y1788" s="188"/>
      <c r="Z1788" s="188"/>
      <c r="AA1788" s="187"/>
      <c r="AB1788" s="189"/>
      <c r="AC1788" s="187"/>
      <c r="AD1788" s="25"/>
      <c r="AE1788" s="25"/>
    </row>
    <row r="1789">
      <c r="A1789" s="187"/>
      <c r="B1789" s="187"/>
      <c r="C1789" s="187"/>
      <c r="D1789" s="187"/>
      <c r="E1789" s="187"/>
      <c r="F1789" s="187"/>
      <c r="G1789" s="188"/>
      <c r="H1789" s="187"/>
      <c r="I1789" s="188"/>
      <c r="J1789" s="188"/>
      <c r="K1789" s="188"/>
      <c r="L1789" s="187"/>
      <c r="M1789" s="188"/>
      <c r="N1789" s="188"/>
      <c r="O1789" s="188"/>
      <c r="P1789" s="189"/>
      <c r="Q1789" s="187"/>
      <c r="R1789" s="187"/>
      <c r="S1789" s="188"/>
      <c r="T1789" s="188"/>
      <c r="U1789" s="188"/>
      <c r="V1789" s="188"/>
      <c r="W1789" s="188"/>
      <c r="X1789" s="188"/>
      <c r="Y1789" s="188"/>
      <c r="Z1789" s="188"/>
      <c r="AA1789" s="187"/>
      <c r="AB1789" s="189"/>
      <c r="AC1789" s="187"/>
      <c r="AD1789" s="25"/>
      <c r="AE1789" s="25"/>
    </row>
    <row r="1790">
      <c r="A1790" s="187"/>
      <c r="B1790" s="187"/>
      <c r="C1790" s="187"/>
      <c r="D1790" s="187"/>
      <c r="E1790" s="187"/>
      <c r="F1790" s="187"/>
      <c r="G1790" s="188"/>
      <c r="H1790" s="187"/>
      <c r="I1790" s="188"/>
      <c r="J1790" s="188"/>
      <c r="K1790" s="188"/>
      <c r="L1790" s="187"/>
      <c r="M1790" s="188"/>
      <c r="N1790" s="188"/>
      <c r="O1790" s="188"/>
      <c r="P1790" s="189"/>
      <c r="Q1790" s="187"/>
      <c r="R1790" s="187"/>
      <c r="S1790" s="188"/>
      <c r="T1790" s="188"/>
      <c r="U1790" s="188"/>
      <c r="V1790" s="188"/>
      <c r="W1790" s="188"/>
      <c r="X1790" s="188"/>
      <c r="Y1790" s="188"/>
      <c r="Z1790" s="188"/>
      <c r="AA1790" s="187"/>
      <c r="AB1790" s="189"/>
      <c r="AC1790" s="187"/>
      <c r="AD1790" s="25"/>
      <c r="AE1790" s="25"/>
    </row>
    <row r="1791">
      <c r="A1791" s="187"/>
      <c r="B1791" s="187"/>
      <c r="C1791" s="187"/>
      <c r="D1791" s="187"/>
      <c r="E1791" s="187"/>
      <c r="F1791" s="187"/>
      <c r="G1791" s="188"/>
      <c r="H1791" s="187"/>
      <c r="I1791" s="188"/>
      <c r="J1791" s="188"/>
      <c r="K1791" s="188"/>
      <c r="L1791" s="187"/>
      <c r="M1791" s="188"/>
      <c r="N1791" s="188"/>
      <c r="O1791" s="188"/>
      <c r="P1791" s="189"/>
      <c r="Q1791" s="187"/>
      <c r="R1791" s="187"/>
      <c r="S1791" s="188"/>
      <c r="T1791" s="188"/>
      <c r="U1791" s="188"/>
      <c r="V1791" s="188"/>
      <c r="W1791" s="188"/>
      <c r="X1791" s="188"/>
      <c r="Y1791" s="188"/>
      <c r="Z1791" s="188"/>
      <c r="AA1791" s="187"/>
      <c r="AB1791" s="189"/>
      <c r="AC1791" s="187"/>
      <c r="AD1791" s="25"/>
      <c r="AE1791" s="25"/>
    </row>
    <row r="1792">
      <c r="A1792" s="187"/>
      <c r="B1792" s="187"/>
      <c r="C1792" s="187"/>
      <c r="D1792" s="187"/>
      <c r="E1792" s="187"/>
      <c r="F1792" s="187"/>
      <c r="G1792" s="188"/>
      <c r="H1792" s="188"/>
      <c r="I1792" s="188"/>
      <c r="J1792" s="188"/>
      <c r="K1792" s="188"/>
      <c r="L1792" s="188"/>
      <c r="M1792" s="188"/>
      <c r="N1792" s="188"/>
      <c r="O1792" s="188"/>
      <c r="P1792" s="189"/>
      <c r="Q1792" s="188"/>
      <c r="R1792" s="188"/>
      <c r="S1792" s="187"/>
      <c r="T1792" s="188"/>
      <c r="U1792" s="188"/>
      <c r="V1792" s="188"/>
      <c r="W1792" s="188"/>
      <c r="X1792" s="188"/>
      <c r="Y1792" s="188"/>
      <c r="Z1792" s="188"/>
      <c r="AA1792" s="187"/>
      <c r="AB1792" s="189"/>
      <c r="AC1792" s="187"/>
      <c r="AD1792" s="25"/>
      <c r="AE1792" s="25"/>
    </row>
    <row r="1793">
      <c r="A1793" s="187"/>
      <c r="B1793" s="187"/>
      <c r="C1793" s="187"/>
      <c r="D1793" s="187"/>
      <c r="E1793" s="187"/>
      <c r="F1793" s="187"/>
      <c r="G1793" s="188"/>
      <c r="H1793" s="188"/>
      <c r="I1793" s="188"/>
      <c r="J1793" s="188"/>
      <c r="K1793" s="188"/>
      <c r="L1793" s="188"/>
      <c r="M1793" s="188"/>
      <c r="N1793" s="188"/>
      <c r="O1793" s="188"/>
      <c r="P1793" s="189"/>
      <c r="Q1793" s="187"/>
      <c r="R1793" s="188"/>
      <c r="S1793" s="187"/>
      <c r="T1793" s="188"/>
      <c r="U1793" s="188"/>
      <c r="V1793" s="188"/>
      <c r="W1793" s="188"/>
      <c r="X1793" s="188"/>
      <c r="Y1793" s="188"/>
      <c r="Z1793" s="188"/>
      <c r="AA1793" s="187"/>
      <c r="AB1793" s="189"/>
      <c r="AC1793" s="187"/>
      <c r="AD1793" s="25"/>
      <c r="AE1793" s="25"/>
    </row>
    <row r="1794">
      <c r="A1794" s="187"/>
      <c r="B1794" s="187"/>
      <c r="C1794" s="187"/>
      <c r="D1794" s="187"/>
      <c r="E1794" s="187"/>
      <c r="F1794" s="187"/>
      <c r="G1794" s="188"/>
      <c r="H1794" s="187"/>
      <c r="I1794" s="187"/>
      <c r="J1794" s="188"/>
      <c r="K1794" s="187"/>
      <c r="L1794" s="188"/>
      <c r="M1794" s="188"/>
      <c r="N1794" s="188"/>
      <c r="O1794" s="188"/>
      <c r="P1794" s="189"/>
      <c r="Q1794" s="187"/>
      <c r="R1794" s="187"/>
      <c r="S1794" s="188"/>
      <c r="T1794" s="188"/>
      <c r="U1794" s="188"/>
      <c r="V1794" s="188"/>
      <c r="W1794" s="188"/>
      <c r="X1794" s="188"/>
      <c r="Y1794" s="188"/>
      <c r="Z1794" s="188"/>
      <c r="AA1794" s="187"/>
      <c r="AB1794" s="189"/>
      <c r="AC1794" s="187"/>
      <c r="AD1794" s="25"/>
      <c r="AE1794" s="25"/>
    </row>
    <row r="1795">
      <c r="A1795" s="187"/>
      <c r="B1795" s="187"/>
      <c r="C1795" s="187"/>
      <c r="D1795" s="187"/>
      <c r="E1795" s="187"/>
      <c r="F1795" s="187"/>
      <c r="G1795" s="188"/>
      <c r="H1795" s="187"/>
      <c r="I1795" s="188"/>
      <c r="J1795" s="188"/>
      <c r="K1795" s="188"/>
      <c r="L1795" s="187"/>
      <c r="M1795" s="188"/>
      <c r="N1795" s="188"/>
      <c r="O1795" s="188"/>
      <c r="P1795" s="189"/>
      <c r="Q1795" s="187"/>
      <c r="R1795" s="187"/>
      <c r="S1795" s="188"/>
      <c r="T1795" s="188"/>
      <c r="U1795" s="188"/>
      <c r="V1795" s="188"/>
      <c r="W1795" s="188"/>
      <c r="X1795" s="188"/>
      <c r="Y1795" s="188"/>
      <c r="Z1795" s="188"/>
      <c r="AA1795" s="187"/>
      <c r="AB1795" s="189"/>
      <c r="AC1795" s="187"/>
      <c r="AD1795" s="25"/>
      <c r="AE1795" s="25"/>
    </row>
    <row r="1796">
      <c r="A1796" s="187"/>
      <c r="B1796" s="187"/>
      <c r="C1796" s="187"/>
      <c r="D1796" s="187"/>
      <c r="E1796" s="187"/>
      <c r="F1796" s="187"/>
      <c r="G1796" s="188"/>
      <c r="H1796" s="187"/>
      <c r="I1796" s="187"/>
      <c r="J1796" s="188"/>
      <c r="K1796" s="187"/>
      <c r="L1796" s="188"/>
      <c r="M1796" s="188"/>
      <c r="N1796" s="188"/>
      <c r="O1796" s="188"/>
      <c r="P1796" s="189"/>
      <c r="Q1796" s="187"/>
      <c r="R1796" s="187"/>
      <c r="S1796" s="188"/>
      <c r="T1796" s="188"/>
      <c r="U1796" s="188"/>
      <c r="V1796" s="188"/>
      <c r="W1796" s="188"/>
      <c r="X1796" s="188"/>
      <c r="Y1796" s="188"/>
      <c r="Z1796" s="188"/>
      <c r="AA1796" s="187"/>
      <c r="AB1796" s="189"/>
      <c r="AC1796" s="187"/>
      <c r="AD1796" s="25"/>
      <c r="AE1796" s="25"/>
    </row>
    <row r="1797">
      <c r="A1797" s="187"/>
      <c r="B1797" s="187"/>
      <c r="C1797" s="187"/>
      <c r="D1797" s="187"/>
      <c r="E1797" s="187"/>
      <c r="F1797" s="187"/>
      <c r="G1797" s="188"/>
      <c r="H1797" s="188"/>
      <c r="I1797" s="188"/>
      <c r="J1797" s="188"/>
      <c r="K1797" s="188"/>
      <c r="L1797" s="188"/>
      <c r="M1797" s="188"/>
      <c r="N1797" s="188"/>
      <c r="O1797" s="188"/>
      <c r="P1797" s="189"/>
      <c r="Q1797" s="187"/>
      <c r="R1797" s="188"/>
      <c r="S1797" s="187"/>
      <c r="T1797" s="188"/>
      <c r="U1797" s="188"/>
      <c r="V1797" s="188"/>
      <c r="W1797" s="188"/>
      <c r="X1797" s="188"/>
      <c r="Y1797" s="188"/>
      <c r="Z1797" s="188"/>
      <c r="AA1797" s="187"/>
      <c r="AB1797" s="189"/>
      <c r="AC1797" s="187"/>
      <c r="AD1797" s="25"/>
      <c r="AE1797" s="25"/>
    </row>
    <row r="1798">
      <c r="A1798" s="187"/>
      <c r="B1798" s="187"/>
      <c r="C1798" s="187"/>
      <c r="D1798" s="187"/>
      <c r="E1798" s="187"/>
      <c r="F1798" s="187"/>
      <c r="G1798" s="188"/>
      <c r="H1798" s="187"/>
      <c r="I1798" s="187"/>
      <c r="J1798" s="188"/>
      <c r="K1798" s="188"/>
      <c r="L1798" s="188"/>
      <c r="M1798" s="188"/>
      <c r="N1798" s="188"/>
      <c r="O1798" s="188"/>
      <c r="P1798" s="189"/>
      <c r="Q1798" s="187"/>
      <c r="R1798" s="187"/>
      <c r="S1798" s="188"/>
      <c r="T1798" s="188"/>
      <c r="U1798" s="188"/>
      <c r="V1798" s="188"/>
      <c r="W1798" s="188"/>
      <c r="X1798" s="188"/>
      <c r="Y1798" s="188"/>
      <c r="Z1798" s="188"/>
      <c r="AA1798" s="187"/>
      <c r="AB1798" s="189"/>
      <c r="AC1798" s="187"/>
      <c r="AD1798" s="25"/>
      <c r="AE1798" s="25"/>
    </row>
    <row r="1799">
      <c r="A1799" s="187"/>
      <c r="B1799" s="187"/>
      <c r="C1799" s="187"/>
      <c r="D1799" s="187"/>
      <c r="E1799" s="187"/>
      <c r="F1799" s="187"/>
      <c r="G1799" s="188"/>
      <c r="H1799" s="188"/>
      <c r="I1799" s="188"/>
      <c r="J1799" s="188"/>
      <c r="K1799" s="188"/>
      <c r="L1799" s="188"/>
      <c r="M1799" s="188"/>
      <c r="N1799" s="188"/>
      <c r="O1799" s="188"/>
      <c r="P1799" s="189"/>
      <c r="Q1799" s="188"/>
      <c r="R1799" s="188"/>
      <c r="S1799" s="187"/>
      <c r="T1799" s="188"/>
      <c r="U1799" s="188"/>
      <c r="V1799" s="188"/>
      <c r="W1799" s="188"/>
      <c r="X1799" s="188"/>
      <c r="Y1799" s="188"/>
      <c r="Z1799" s="188"/>
      <c r="AA1799" s="187"/>
      <c r="AB1799" s="189"/>
      <c r="AC1799" s="187"/>
      <c r="AD1799" s="25"/>
      <c r="AE1799" s="25"/>
    </row>
    <row r="1800">
      <c r="A1800" s="187"/>
      <c r="B1800" s="187"/>
      <c r="C1800" s="187"/>
      <c r="D1800" s="187"/>
      <c r="E1800" s="187"/>
      <c r="F1800" s="187"/>
      <c r="G1800" s="188"/>
      <c r="H1800" s="188"/>
      <c r="I1800" s="188"/>
      <c r="J1800" s="188"/>
      <c r="K1800" s="188"/>
      <c r="L1800" s="188"/>
      <c r="M1800" s="188"/>
      <c r="N1800" s="188"/>
      <c r="O1800" s="188"/>
      <c r="P1800" s="189"/>
      <c r="Q1800" s="188"/>
      <c r="R1800" s="188"/>
      <c r="S1800" s="187"/>
      <c r="T1800" s="188"/>
      <c r="U1800" s="188"/>
      <c r="V1800" s="188"/>
      <c r="W1800" s="188"/>
      <c r="X1800" s="188"/>
      <c r="Y1800" s="188"/>
      <c r="Z1800" s="188"/>
      <c r="AA1800" s="187"/>
      <c r="AB1800" s="189"/>
      <c r="AC1800" s="187"/>
      <c r="AD1800" s="25"/>
      <c r="AE1800" s="25"/>
    </row>
    <row r="1801">
      <c r="A1801" s="187"/>
      <c r="B1801" s="187"/>
      <c r="C1801" s="187"/>
      <c r="D1801" s="187"/>
      <c r="E1801" s="187"/>
      <c r="F1801" s="187"/>
      <c r="G1801" s="188"/>
      <c r="H1801" s="188"/>
      <c r="I1801" s="188"/>
      <c r="J1801" s="188"/>
      <c r="K1801" s="188"/>
      <c r="L1801" s="188"/>
      <c r="M1801" s="188"/>
      <c r="N1801" s="188"/>
      <c r="O1801" s="188"/>
      <c r="P1801" s="189"/>
      <c r="Q1801" s="188"/>
      <c r="R1801" s="188"/>
      <c r="S1801" s="187"/>
      <c r="T1801" s="188"/>
      <c r="U1801" s="188"/>
      <c r="V1801" s="188"/>
      <c r="W1801" s="188"/>
      <c r="X1801" s="188"/>
      <c r="Y1801" s="188"/>
      <c r="Z1801" s="188"/>
      <c r="AA1801" s="187"/>
      <c r="AB1801" s="189"/>
      <c r="AC1801" s="187"/>
      <c r="AD1801" s="25"/>
      <c r="AE1801" s="25"/>
    </row>
    <row r="1802">
      <c r="A1802" s="187"/>
      <c r="B1802" s="187"/>
      <c r="C1802" s="187"/>
      <c r="D1802" s="187"/>
      <c r="E1802" s="187"/>
      <c r="F1802" s="187"/>
      <c r="G1802" s="188"/>
      <c r="H1802" s="188"/>
      <c r="I1802" s="188"/>
      <c r="J1802" s="188"/>
      <c r="K1802" s="188"/>
      <c r="L1802" s="188"/>
      <c r="M1802" s="188"/>
      <c r="N1802" s="188"/>
      <c r="O1802" s="188"/>
      <c r="P1802" s="189"/>
      <c r="Q1802" s="188"/>
      <c r="R1802" s="188"/>
      <c r="S1802" s="187"/>
      <c r="T1802" s="188"/>
      <c r="U1802" s="188"/>
      <c r="V1802" s="188"/>
      <c r="W1802" s="188"/>
      <c r="X1802" s="188"/>
      <c r="Y1802" s="188"/>
      <c r="Z1802" s="188"/>
      <c r="AA1802" s="187"/>
      <c r="AB1802" s="189"/>
      <c r="AC1802" s="187"/>
      <c r="AD1802" s="25"/>
      <c r="AE1802" s="25"/>
    </row>
    <row r="1803">
      <c r="A1803" s="187"/>
      <c r="B1803" s="187"/>
      <c r="C1803" s="187"/>
      <c r="D1803" s="187"/>
      <c r="E1803" s="187"/>
      <c r="F1803" s="187"/>
      <c r="G1803" s="188"/>
      <c r="H1803" s="188"/>
      <c r="I1803" s="188"/>
      <c r="J1803" s="188"/>
      <c r="K1803" s="188"/>
      <c r="L1803" s="188"/>
      <c r="M1803" s="188"/>
      <c r="N1803" s="188"/>
      <c r="O1803" s="188"/>
      <c r="P1803" s="189"/>
      <c r="Q1803" s="188"/>
      <c r="R1803" s="188"/>
      <c r="S1803" s="187"/>
      <c r="T1803" s="188"/>
      <c r="U1803" s="188"/>
      <c r="V1803" s="188"/>
      <c r="W1803" s="188"/>
      <c r="X1803" s="188"/>
      <c r="Y1803" s="188"/>
      <c r="Z1803" s="188"/>
      <c r="AA1803" s="187"/>
      <c r="AB1803" s="189"/>
      <c r="AC1803" s="187"/>
      <c r="AD1803" s="25"/>
      <c r="AE1803" s="25"/>
    </row>
    <row r="1804">
      <c r="A1804" s="187"/>
      <c r="B1804" s="187"/>
      <c r="C1804" s="187"/>
      <c r="D1804" s="187"/>
      <c r="E1804" s="187"/>
      <c r="F1804" s="187"/>
      <c r="G1804" s="188"/>
      <c r="H1804" s="188"/>
      <c r="I1804" s="188"/>
      <c r="J1804" s="188"/>
      <c r="K1804" s="188"/>
      <c r="L1804" s="188"/>
      <c r="M1804" s="188"/>
      <c r="N1804" s="188"/>
      <c r="O1804" s="188"/>
      <c r="P1804" s="189"/>
      <c r="Q1804" s="188"/>
      <c r="R1804" s="188"/>
      <c r="S1804" s="187"/>
      <c r="T1804" s="188"/>
      <c r="U1804" s="188"/>
      <c r="V1804" s="188"/>
      <c r="W1804" s="188"/>
      <c r="X1804" s="188"/>
      <c r="Y1804" s="188"/>
      <c r="Z1804" s="188"/>
      <c r="AA1804" s="187"/>
      <c r="AB1804" s="189"/>
      <c r="AC1804" s="187"/>
      <c r="AD1804" s="25"/>
      <c r="AE1804" s="25"/>
    </row>
    <row r="1805">
      <c r="A1805" s="187"/>
      <c r="B1805" s="187"/>
      <c r="C1805" s="187"/>
      <c r="D1805" s="187"/>
      <c r="E1805" s="187"/>
      <c r="F1805" s="187"/>
      <c r="G1805" s="188"/>
      <c r="H1805" s="188"/>
      <c r="I1805" s="188"/>
      <c r="J1805" s="188"/>
      <c r="K1805" s="188"/>
      <c r="L1805" s="188"/>
      <c r="M1805" s="188"/>
      <c r="N1805" s="188"/>
      <c r="O1805" s="188"/>
      <c r="P1805" s="189"/>
      <c r="Q1805" s="188"/>
      <c r="R1805" s="188"/>
      <c r="S1805" s="187"/>
      <c r="T1805" s="188"/>
      <c r="U1805" s="188"/>
      <c r="V1805" s="188"/>
      <c r="W1805" s="188"/>
      <c r="X1805" s="188"/>
      <c r="Y1805" s="188"/>
      <c r="Z1805" s="188"/>
      <c r="AA1805" s="187"/>
      <c r="AB1805" s="189"/>
      <c r="AC1805" s="187"/>
      <c r="AD1805" s="25"/>
      <c r="AE1805" s="25"/>
    </row>
    <row r="1806">
      <c r="A1806" s="187"/>
      <c r="B1806" s="187"/>
      <c r="C1806" s="187"/>
      <c r="D1806" s="187"/>
      <c r="E1806" s="187"/>
      <c r="F1806" s="187"/>
      <c r="G1806" s="188"/>
      <c r="H1806" s="188"/>
      <c r="I1806" s="188"/>
      <c r="J1806" s="188"/>
      <c r="K1806" s="188"/>
      <c r="L1806" s="188"/>
      <c r="M1806" s="188"/>
      <c r="N1806" s="188"/>
      <c r="O1806" s="188"/>
      <c r="P1806" s="189"/>
      <c r="Q1806" s="188"/>
      <c r="R1806" s="188"/>
      <c r="S1806" s="187"/>
      <c r="T1806" s="188"/>
      <c r="U1806" s="188"/>
      <c r="V1806" s="188"/>
      <c r="W1806" s="188"/>
      <c r="X1806" s="188"/>
      <c r="Y1806" s="188"/>
      <c r="Z1806" s="188"/>
      <c r="AA1806" s="187"/>
      <c r="AB1806" s="189"/>
      <c r="AC1806" s="187"/>
      <c r="AD1806" s="25"/>
      <c r="AE1806" s="25"/>
    </row>
    <row r="1807">
      <c r="A1807" s="187"/>
      <c r="B1807" s="187"/>
      <c r="C1807" s="187"/>
      <c r="D1807" s="187"/>
      <c r="E1807" s="187"/>
      <c r="F1807" s="187"/>
      <c r="G1807" s="188"/>
      <c r="H1807" s="188"/>
      <c r="I1807" s="188"/>
      <c r="J1807" s="188"/>
      <c r="K1807" s="188"/>
      <c r="L1807" s="188"/>
      <c r="M1807" s="188"/>
      <c r="N1807" s="188"/>
      <c r="O1807" s="188"/>
      <c r="P1807" s="189"/>
      <c r="Q1807" s="188"/>
      <c r="R1807" s="188"/>
      <c r="S1807" s="187"/>
      <c r="T1807" s="188"/>
      <c r="U1807" s="188"/>
      <c r="V1807" s="188"/>
      <c r="W1807" s="188"/>
      <c r="X1807" s="188"/>
      <c r="Y1807" s="188"/>
      <c r="Z1807" s="188"/>
      <c r="AA1807" s="187"/>
      <c r="AB1807" s="189"/>
      <c r="AC1807" s="187"/>
      <c r="AD1807" s="25"/>
      <c r="AE1807" s="25"/>
    </row>
    <row r="1808">
      <c r="A1808" s="187"/>
      <c r="B1808" s="187"/>
      <c r="C1808" s="187"/>
      <c r="D1808" s="187"/>
      <c r="E1808" s="187"/>
      <c r="F1808" s="187"/>
      <c r="G1808" s="188"/>
      <c r="H1808" s="188"/>
      <c r="I1808" s="188"/>
      <c r="J1808" s="188"/>
      <c r="K1808" s="188"/>
      <c r="L1808" s="188"/>
      <c r="M1808" s="188"/>
      <c r="N1808" s="188"/>
      <c r="O1808" s="188"/>
      <c r="P1808" s="189"/>
      <c r="Q1808" s="188"/>
      <c r="R1808" s="188"/>
      <c r="S1808" s="187"/>
      <c r="T1808" s="188"/>
      <c r="U1808" s="188"/>
      <c r="V1808" s="188"/>
      <c r="W1808" s="188"/>
      <c r="X1808" s="188"/>
      <c r="Y1808" s="188"/>
      <c r="Z1808" s="188"/>
      <c r="AA1808" s="187"/>
      <c r="AB1808" s="189"/>
      <c r="AC1808" s="187"/>
      <c r="AD1808" s="25"/>
      <c r="AE1808" s="25"/>
    </row>
    <row r="1809">
      <c r="A1809" s="187"/>
      <c r="B1809" s="187"/>
      <c r="C1809" s="187"/>
      <c r="D1809" s="187"/>
      <c r="E1809" s="187"/>
      <c r="F1809" s="187"/>
      <c r="G1809" s="188"/>
      <c r="H1809" s="188"/>
      <c r="I1809" s="188"/>
      <c r="J1809" s="188"/>
      <c r="K1809" s="188"/>
      <c r="L1809" s="188"/>
      <c r="M1809" s="188"/>
      <c r="N1809" s="188"/>
      <c r="O1809" s="188"/>
      <c r="P1809" s="189"/>
      <c r="Q1809" s="188"/>
      <c r="R1809" s="188"/>
      <c r="S1809" s="187"/>
      <c r="T1809" s="188"/>
      <c r="U1809" s="188"/>
      <c r="V1809" s="188"/>
      <c r="W1809" s="188"/>
      <c r="X1809" s="188"/>
      <c r="Y1809" s="188"/>
      <c r="Z1809" s="188"/>
      <c r="AA1809" s="187"/>
      <c r="AB1809" s="189"/>
      <c r="AC1809" s="187"/>
      <c r="AD1809" s="25"/>
      <c r="AE1809" s="25"/>
    </row>
    <row r="1810">
      <c r="A1810" s="187"/>
      <c r="B1810" s="187"/>
      <c r="C1810" s="187"/>
      <c r="D1810" s="187"/>
      <c r="E1810" s="187"/>
      <c r="F1810" s="187"/>
      <c r="G1810" s="188"/>
      <c r="H1810" s="188"/>
      <c r="I1810" s="188"/>
      <c r="J1810" s="188"/>
      <c r="K1810" s="188"/>
      <c r="L1810" s="188"/>
      <c r="M1810" s="188"/>
      <c r="N1810" s="188"/>
      <c r="O1810" s="188"/>
      <c r="P1810" s="189"/>
      <c r="Q1810" s="188"/>
      <c r="R1810" s="188"/>
      <c r="S1810" s="187"/>
      <c r="T1810" s="188"/>
      <c r="U1810" s="188"/>
      <c r="V1810" s="188"/>
      <c r="W1810" s="188"/>
      <c r="X1810" s="188"/>
      <c r="Y1810" s="188"/>
      <c r="Z1810" s="188"/>
      <c r="AA1810" s="187"/>
      <c r="AB1810" s="189"/>
      <c r="AC1810" s="187"/>
      <c r="AD1810" s="25"/>
      <c r="AE1810" s="25"/>
    </row>
    <row r="1811">
      <c r="A1811" s="187"/>
      <c r="B1811" s="187"/>
      <c r="C1811" s="187"/>
      <c r="D1811" s="187"/>
      <c r="E1811" s="187"/>
      <c r="F1811" s="187"/>
      <c r="G1811" s="188"/>
      <c r="H1811" s="188"/>
      <c r="I1811" s="188"/>
      <c r="J1811" s="188"/>
      <c r="K1811" s="188"/>
      <c r="L1811" s="188"/>
      <c r="M1811" s="188"/>
      <c r="N1811" s="188"/>
      <c r="O1811" s="188"/>
      <c r="P1811" s="189"/>
      <c r="Q1811" s="188"/>
      <c r="R1811" s="188"/>
      <c r="S1811" s="187"/>
      <c r="T1811" s="188"/>
      <c r="U1811" s="188"/>
      <c r="V1811" s="188"/>
      <c r="W1811" s="188"/>
      <c r="X1811" s="188"/>
      <c r="Y1811" s="188"/>
      <c r="Z1811" s="188"/>
      <c r="AA1811" s="187"/>
      <c r="AB1811" s="189"/>
      <c r="AC1811" s="187"/>
      <c r="AD1811" s="25"/>
      <c r="AE1811" s="25"/>
    </row>
    <row r="1812">
      <c r="A1812" s="187"/>
      <c r="B1812" s="187"/>
      <c r="C1812" s="187"/>
      <c r="D1812" s="187"/>
      <c r="E1812" s="187"/>
      <c r="F1812" s="187"/>
      <c r="G1812" s="188"/>
      <c r="H1812" s="188"/>
      <c r="I1812" s="188"/>
      <c r="J1812" s="188"/>
      <c r="K1812" s="188"/>
      <c r="L1812" s="188"/>
      <c r="M1812" s="188"/>
      <c r="N1812" s="188"/>
      <c r="O1812" s="188"/>
      <c r="P1812" s="189"/>
      <c r="Q1812" s="188"/>
      <c r="R1812" s="188"/>
      <c r="S1812" s="187"/>
      <c r="T1812" s="188"/>
      <c r="U1812" s="188"/>
      <c r="V1812" s="188"/>
      <c r="W1812" s="188"/>
      <c r="X1812" s="188"/>
      <c r="Y1812" s="188"/>
      <c r="Z1812" s="188"/>
      <c r="AA1812" s="187"/>
      <c r="AB1812" s="189"/>
      <c r="AC1812" s="187"/>
      <c r="AD1812" s="25"/>
      <c r="AE1812" s="25"/>
    </row>
    <row r="1813">
      <c r="A1813" s="187"/>
      <c r="B1813" s="187"/>
      <c r="C1813" s="187"/>
      <c r="D1813" s="187"/>
      <c r="E1813" s="187"/>
      <c r="F1813" s="187"/>
      <c r="G1813" s="188"/>
      <c r="H1813" s="188"/>
      <c r="I1813" s="188"/>
      <c r="J1813" s="188"/>
      <c r="K1813" s="188"/>
      <c r="L1813" s="188"/>
      <c r="M1813" s="188"/>
      <c r="N1813" s="188"/>
      <c r="O1813" s="188"/>
      <c r="P1813" s="189"/>
      <c r="Q1813" s="188"/>
      <c r="R1813" s="188"/>
      <c r="S1813" s="187"/>
      <c r="T1813" s="188"/>
      <c r="U1813" s="188"/>
      <c r="V1813" s="188"/>
      <c r="W1813" s="188"/>
      <c r="X1813" s="188"/>
      <c r="Y1813" s="188"/>
      <c r="Z1813" s="188"/>
      <c r="AA1813" s="187"/>
      <c r="AB1813" s="189"/>
      <c r="AC1813" s="187"/>
      <c r="AD1813" s="25"/>
      <c r="AE1813" s="25"/>
    </row>
    <row r="1814">
      <c r="A1814" s="187"/>
      <c r="B1814" s="187"/>
      <c r="C1814" s="187"/>
      <c r="D1814" s="187"/>
      <c r="E1814" s="187"/>
      <c r="F1814" s="187"/>
      <c r="G1814" s="188"/>
      <c r="H1814" s="188"/>
      <c r="I1814" s="188"/>
      <c r="J1814" s="188"/>
      <c r="K1814" s="188"/>
      <c r="L1814" s="188"/>
      <c r="M1814" s="188"/>
      <c r="N1814" s="188"/>
      <c r="O1814" s="188"/>
      <c r="P1814" s="189"/>
      <c r="Q1814" s="188"/>
      <c r="R1814" s="188"/>
      <c r="S1814" s="187"/>
      <c r="T1814" s="188"/>
      <c r="U1814" s="188"/>
      <c r="V1814" s="188"/>
      <c r="W1814" s="188"/>
      <c r="X1814" s="188"/>
      <c r="Y1814" s="188"/>
      <c r="Z1814" s="188"/>
      <c r="AA1814" s="187"/>
      <c r="AB1814" s="189"/>
      <c r="AC1814" s="187"/>
      <c r="AD1814" s="25"/>
      <c r="AE1814" s="25"/>
    </row>
    <row r="1815">
      <c r="A1815" s="187"/>
      <c r="B1815" s="187"/>
      <c r="C1815" s="187"/>
      <c r="D1815" s="187"/>
      <c r="E1815" s="187"/>
      <c r="F1815" s="187"/>
      <c r="G1815" s="188"/>
      <c r="H1815" s="188"/>
      <c r="I1815" s="188"/>
      <c r="J1815" s="188"/>
      <c r="K1815" s="188"/>
      <c r="L1815" s="188"/>
      <c r="M1815" s="188"/>
      <c r="N1815" s="188"/>
      <c r="O1815" s="188"/>
      <c r="P1815" s="189"/>
      <c r="Q1815" s="188"/>
      <c r="R1815" s="188"/>
      <c r="S1815" s="187"/>
      <c r="T1815" s="188"/>
      <c r="U1815" s="188"/>
      <c r="V1815" s="188"/>
      <c r="W1815" s="188"/>
      <c r="X1815" s="188"/>
      <c r="Y1815" s="188"/>
      <c r="Z1815" s="188"/>
      <c r="AA1815" s="187"/>
      <c r="AB1815" s="189"/>
      <c r="AC1815" s="187"/>
      <c r="AD1815" s="25"/>
      <c r="AE1815" s="25"/>
    </row>
    <row r="1816">
      <c r="A1816" s="187"/>
      <c r="B1816" s="187"/>
      <c r="C1816" s="187"/>
      <c r="D1816" s="187"/>
      <c r="E1816" s="187"/>
      <c r="F1816" s="187"/>
      <c r="G1816" s="188"/>
      <c r="H1816" s="188"/>
      <c r="I1816" s="188"/>
      <c r="J1816" s="188"/>
      <c r="K1816" s="188"/>
      <c r="L1816" s="188"/>
      <c r="M1816" s="188"/>
      <c r="N1816" s="188"/>
      <c r="O1816" s="188"/>
      <c r="P1816" s="189"/>
      <c r="Q1816" s="188"/>
      <c r="R1816" s="188"/>
      <c r="S1816" s="187"/>
      <c r="T1816" s="188"/>
      <c r="U1816" s="188"/>
      <c r="V1816" s="188"/>
      <c r="W1816" s="188"/>
      <c r="X1816" s="188"/>
      <c r="Y1816" s="188"/>
      <c r="Z1816" s="188"/>
      <c r="AA1816" s="187"/>
      <c r="AB1816" s="189"/>
      <c r="AC1816" s="187"/>
      <c r="AD1816" s="25"/>
      <c r="AE1816" s="25"/>
    </row>
    <row r="1817">
      <c r="A1817" s="187"/>
      <c r="B1817" s="187"/>
      <c r="C1817" s="187"/>
      <c r="D1817" s="187"/>
      <c r="E1817" s="187"/>
      <c r="F1817" s="187"/>
      <c r="G1817" s="188"/>
      <c r="H1817" s="188"/>
      <c r="I1817" s="188"/>
      <c r="J1817" s="188"/>
      <c r="K1817" s="188"/>
      <c r="L1817" s="188"/>
      <c r="M1817" s="188"/>
      <c r="N1817" s="188"/>
      <c r="O1817" s="188"/>
      <c r="P1817" s="189"/>
      <c r="Q1817" s="188"/>
      <c r="R1817" s="188"/>
      <c r="S1817" s="187"/>
      <c r="T1817" s="188"/>
      <c r="U1817" s="188"/>
      <c r="V1817" s="188"/>
      <c r="W1817" s="188"/>
      <c r="X1817" s="188"/>
      <c r="Y1817" s="188"/>
      <c r="Z1817" s="188"/>
      <c r="AA1817" s="187"/>
      <c r="AB1817" s="189"/>
      <c r="AC1817" s="187"/>
      <c r="AD1817" s="25"/>
      <c r="AE1817" s="25"/>
    </row>
    <row r="1818">
      <c r="A1818" s="187"/>
      <c r="B1818" s="187"/>
      <c r="C1818" s="187"/>
      <c r="D1818" s="187"/>
      <c r="E1818" s="187"/>
      <c r="F1818" s="187"/>
      <c r="G1818" s="188"/>
      <c r="H1818" s="188"/>
      <c r="I1818" s="188"/>
      <c r="J1818" s="188"/>
      <c r="K1818" s="188"/>
      <c r="L1818" s="188"/>
      <c r="M1818" s="188"/>
      <c r="N1818" s="188"/>
      <c r="O1818" s="188"/>
      <c r="P1818" s="189"/>
      <c r="Q1818" s="188"/>
      <c r="R1818" s="188"/>
      <c r="S1818" s="188"/>
      <c r="T1818" s="188"/>
      <c r="U1818" s="188"/>
      <c r="V1818" s="188"/>
      <c r="W1818" s="188"/>
      <c r="X1818" s="188"/>
      <c r="Y1818" s="188"/>
      <c r="Z1818" s="188"/>
      <c r="AA1818" s="187"/>
      <c r="AB1818" s="189"/>
      <c r="AC1818" s="187"/>
      <c r="AD1818" s="25"/>
      <c r="AE1818" s="25"/>
    </row>
    <row r="1819">
      <c r="A1819" s="187"/>
      <c r="B1819" s="187"/>
      <c r="C1819" s="187"/>
      <c r="D1819" s="187"/>
      <c r="E1819" s="187"/>
      <c r="F1819" s="187"/>
      <c r="G1819" s="188"/>
      <c r="H1819" s="188"/>
      <c r="I1819" s="188"/>
      <c r="J1819" s="188"/>
      <c r="K1819" s="188"/>
      <c r="L1819" s="188"/>
      <c r="M1819" s="187"/>
      <c r="N1819" s="187"/>
      <c r="O1819" s="188"/>
      <c r="P1819" s="189"/>
      <c r="Q1819" s="188"/>
      <c r="R1819" s="188"/>
      <c r="S1819" s="188"/>
      <c r="T1819" s="188"/>
      <c r="U1819" s="188"/>
      <c r="V1819" s="188"/>
      <c r="W1819" s="188"/>
      <c r="X1819" s="188"/>
      <c r="Y1819" s="188"/>
      <c r="Z1819" s="188"/>
      <c r="AA1819" s="187"/>
      <c r="AB1819" s="189"/>
      <c r="AC1819" s="187"/>
      <c r="AD1819" s="25"/>
      <c r="AE1819" s="25"/>
    </row>
    <row r="1820">
      <c r="A1820" s="187"/>
      <c r="B1820" s="187"/>
      <c r="C1820" s="187"/>
      <c r="D1820" s="187"/>
      <c r="E1820" s="187"/>
      <c r="F1820" s="187"/>
      <c r="G1820" s="188"/>
      <c r="H1820" s="188"/>
      <c r="I1820" s="188"/>
      <c r="J1820" s="188"/>
      <c r="K1820" s="188"/>
      <c r="L1820" s="188"/>
      <c r="M1820" s="188"/>
      <c r="N1820" s="188"/>
      <c r="O1820" s="188"/>
      <c r="P1820" s="189"/>
      <c r="Q1820" s="188"/>
      <c r="R1820" s="188"/>
      <c r="S1820" s="188"/>
      <c r="T1820" s="188"/>
      <c r="U1820" s="188"/>
      <c r="V1820" s="188"/>
      <c r="W1820" s="188"/>
      <c r="X1820" s="188"/>
      <c r="Y1820" s="187"/>
      <c r="Z1820" s="187"/>
      <c r="AA1820" s="187"/>
      <c r="AB1820" s="189"/>
      <c r="AC1820" s="187"/>
      <c r="AD1820" s="25"/>
      <c r="AE1820" s="25"/>
    </row>
    <row r="1821">
      <c r="A1821" s="187"/>
      <c r="B1821" s="187"/>
      <c r="C1821" s="187"/>
      <c r="D1821" s="187"/>
      <c r="E1821" s="187"/>
      <c r="F1821" s="187"/>
      <c r="G1821" s="188"/>
      <c r="H1821" s="187"/>
      <c r="I1821" s="187"/>
      <c r="J1821" s="188"/>
      <c r="K1821" s="188"/>
      <c r="L1821" s="188"/>
      <c r="M1821" s="188"/>
      <c r="N1821" s="188"/>
      <c r="O1821" s="188"/>
      <c r="P1821" s="189"/>
      <c r="Q1821" s="187"/>
      <c r="R1821" s="187"/>
      <c r="S1821" s="188"/>
      <c r="T1821" s="188"/>
      <c r="U1821" s="188"/>
      <c r="V1821" s="188"/>
      <c r="W1821" s="188"/>
      <c r="X1821" s="188"/>
      <c r="Y1821" s="188"/>
      <c r="Z1821" s="188"/>
      <c r="AA1821" s="187"/>
      <c r="AB1821" s="189"/>
      <c r="AC1821" s="187"/>
      <c r="AD1821" s="25"/>
      <c r="AE1821" s="25"/>
    </row>
    <row r="1822">
      <c r="A1822" s="187"/>
      <c r="B1822" s="187"/>
      <c r="C1822" s="187"/>
      <c r="D1822" s="187"/>
      <c r="E1822" s="187"/>
      <c r="F1822" s="187"/>
      <c r="G1822" s="188"/>
      <c r="H1822" s="187"/>
      <c r="I1822" s="187"/>
      <c r="J1822" s="188"/>
      <c r="K1822" s="188"/>
      <c r="L1822" s="188"/>
      <c r="M1822" s="188"/>
      <c r="N1822" s="188"/>
      <c r="O1822" s="188"/>
      <c r="P1822" s="189"/>
      <c r="Q1822" s="187"/>
      <c r="R1822" s="187"/>
      <c r="S1822" s="188"/>
      <c r="T1822" s="188"/>
      <c r="U1822" s="188"/>
      <c r="V1822" s="188"/>
      <c r="W1822" s="188"/>
      <c r="X1822" s="188"/>
      <c r="Y1822" s="188"/>
      <c r="Z1822" s="188"/>
      <c r="AA1822" s="187"/>
      <c r="AB1822" s="189"/>
      <c r="AC1822" s="187"/>
      <c r="AD1822" s="25"/>
      <c r="AE1822" s="25"/>
    </row>
    <row r="1823">
      <c r="A1823" s="187"/>
      <c r="B1823" s="187"/>
      <c r="C1823" s="187"/>
      <c r="D1823" s="187"/>
      <c r="E1823" s="187"/>
      <c r="F1823" s="187"/>
      <c r="G1823" s="188"/>
      <c r="H1823" s="187"/>
      <c r="I1823" s="187"/>
      <c r="J1823" s="188"/>
      <c r="K1823" s="188"/>
      <c r="L1823" s="188"/>
      <c r="M1823" s="188"/>
      <c r="N1823" s="188"/>
      <c r="O1823" s="188"/>
      <c r="P1823" s="189"/>
      <c r="Q1823" s="187"/>
      <c r="R1823" s="187"/>
      <c r="S1823" s="188"/>
      <c r="T1823" s="188"/>
      <c r="U1823" s="188"/>
      <c r="V1823" s="188"/>
      <c r="W1823" s="188"/>
      <c r="X1823" s="188"/>
      <c r="Y1823" s="188"/>
      <c r="Z1823" s="188"/>
      <c r="AA1823" s="187"/>
      <c r="AB1823" s="189"/>
      <c r="AC1823" s="187"/>
      <c r="AD1823" s="25"/>
      <c r="AE1823" s="25"/>
    </row>
    <row r="1824">
      <c r="A1824" s="187"/>
      <c r="B1824" s="187"/>
      <c r="C1824" s="187"/>
      <c r="D1824" s="187"/>
      <c r="E1824" s="187"/>
      <c r="F1824" s="187"/>
      <c r="G1824" s="188"/>
      <c r="H1824" s="187"/>
      <c r="I1824" s="187"/>
      <c r="J1824" s="188"/>
      <c r="K1824" s="188"/>
      <c r="L1824" s="188"/>
      <c r="M1824" s="188"/>
      <c r="N1824" s="188"/>
      <c r="O1824" s="188"/>
      <c r="P1824" s="189"/>
      <c r="Q1824" s="187"/>
      <c r="R1824" s="187"/>
      <c r="S1824" s="188"/>
      <c r="T1824" s="188"/>
      <c r="U1824" s="188"/>
      <c r="V1824" s="188"/>
      <c r="W1824" s="188"/>
      <c r="X1824" s="188"/>
      <c r="Y1824" s="188"/>
      <c r="Z1824" s="188"/>
      <c r="AA1824" s="187"/>
      <c r="AB1824" s="189"/>
      <c r="AC1824" s="187"/>
      <c r="AD1824" s="25"/>
      <c r="AE1824" s="25"/>
    </row>
    <row r="1825">
      <c r="A1825" s="187"/>
      <c r="B1825" s="187"/>
      <c r="C1825" s="187"/>
      <c r="D1825" s="187"/>
      <c r="E1825" s="187"/>
      <c r="F1825" s="187"/>
      <c r="G1825" s="188"/>
      <c r="H1825" s="187"/>
      <c r="I1825" s="187"/>
      <c r="J1825" s="188"/>
      <c r="K1825" s="188"/>
      <c r="L1825" s="188"/>
      <c r="M1825" s="188"/>
      <c r="N1825" s="188"/>
      <c r="O1825" s="188"/>
      <c r="P1825" s="189"/>
      <c r="Q1825" s="187"/>
      <c r="R1825" s="187"/>
      <c r="S1825" s="188"/>
      <c r="T1825" s="188"/>
      <c r="U1825" s="188"/>
      <c r="V1825" s="188"/>
      <c r="W1825" s="188"/>
      <c r="X1825" s="188"/>
      <c r="Y1825" s="188"/>
      <c r="Z1825" s="188"/>
      <c r="AA1825" s="187"/>
      <c r="AB1825" s="189"/>
      <c r="AC1825" s="187"/>
      <c r="AD1825" s="25"/>
      <c r="AE1825" s="25"/>
    </row>
    <row r="1826">
      <c r="A1826" s="187"/>
      <c r="B1826" s="187"/>
      <c r="C1826" s="187"/>
      <c r="D1826" s="187"/>
      <c r="E1826" s="187"/>
      <c r="F1826" s="187"/>
      <c r="G1826" s="188"/>
      <c r="H1826" s="188"/>
      <c r="I1826" s="188"/>
      <c r="J1826" s="188"/>
      <c r="K1826" s="188"/>
      <c r="L1826" s="188"/>
      <c r="M1826" s="188"/>
      <c r="N1826" s="188"/>
      <c r="O1826" s="188"/>
      <c r="P1826" s="189"/>
      <c r="Q1826" s="188"/>
      <c r="R1826" s="188"/>
      <c r="S1826" s="187"/>
      <c r="T1826" s="188"/>
      <c r="U1826" s="188"/>
      <c r="V1826" s="188"/>
      <c r="W1826" s="188"/>
      <c r="X1826" s="188"/>
      <c r="Y1826" s="188"/>
      <c r="Z1826" s="188"/>
      <c r="AA1826" s="187"/>
      <c r="AB1826" s="189"/>
      <c r="AC1826" s="187"/>
      <c r="AD1826" s="25"/>
      <c r="AE1826" s="25"/>
    </row>
    <row r="1827">
      <c r="A1827" s="187"/>
      <c r="B1827" s="187"/>
      <c r="C1827" s="187"/>
      <c r="D1827" s="187"/>
      <c r="E1827" s="187"/>
      <c r="F1827" s="187"/>
      <c r="G1827" s="188"/>
      <c r="H1827" s="187"/>
      <c r="I1827" s="187"/>
      <c r="J1827" s="188"/>
      <c r="K1827" s="188"/>
      <c r="L1827" s="188"/>
      <c r="M1827" s="188"/>
      <c r="N1827" s="188"/>
      <c r="O1827" s="188"/>
      <c r="P1827" s="189"/>
      <c r="Q1827" s="187"/>
      <c r="R1827" s="187"/>
      <c r="S1827" s="188"/>
      <c r="T1827" s="188"/>
      <c r="U1827" s="188"/>
      <c r="V1827" s="188"/>
      <c r="W1827" s="188"/>
      <c r="X1827" s="188"/>
      <c r="Y1827" s="188"/>
      <c r="Z1827" s="188"/>
      <c r="AA1827" s="187"/>
      <c r="AB1827" s="189"/>
      <c r="AC1827" s="187"/>
      <c r="AD1827" s="25"/>
      <c r="AE1827" s="25"/>
    </row>
    <row r="1828">
      <c r="A1828" s="187"/>
      <c r="B1828" s="187"/>
      <c r="C1828" s="187"/>
      <c r="D1828" s="187"/>
      <c r="E1828" s="187"/>
      <c r="F1828" s="187"/>
      <c r="G1828" s="188"/>
      <c r="H1828" s="187"/>
      <c r="I1828" s="187"/>
      <c r="J1828" s="188"/>
      <c r="K1828" s="188"/>
      <c r="L1828" s="188"/>
      <c r="M1828" s="188"/>
      <c r="N1828" s="188"/>
      <c r="O1828" s="188"/>
      <c r="P1828" s="189"/>
      <c r="Q1828" s="187"/>
      <c r="R1828" s="187"/>
      <c r="S1828" s="188"/>
      <c r="T1828" s="188"/>
      <c r="U1828" s="188"/>
      <c r="V1828" s="188"/>
      <c r="W1828" s="188"/>
      <c r="X1828" s="188"/>
      <c r="Y1828" s="188"/>
      <c r="Z1828" s="188"/>
      <c r="AA1828" s="187"/>
      <c r="AB1828" s="189"/>
      <c r="AC1828" s="187"/>
      <c r="AD1828" s="25"/>
      <c r="AE1828" s="25"/>
    </row>
    <row r="1829">
      <c r="A1829" s="187"/>
      <c r="B1829" s="187"/>
      <c r="C1829" s="187"/>
      <c r="D1829" s="187"/>
      <c r="E1829" s="187"/>
      <c r="F1829" s="187"/>
      <c r="G1829" s="188"/>
      <c r="H1829" s="187"/>
      <c r="I1829" s="187"/>
      <c r="J1829" s="188"/>
      <c r="K1829" s="188"/>
      <c r="L1829" s="188"/>
      <c r="M1829" s="188"/>
      <c r="N1829" s="188"/>
      <c r="O1829" s="188"/>
      <c r="P1829" s="189"/>
      <c r="Q1829" s="187"/>
      <c r="R1829" s="187"/>
      <c r="S1829" s="188"/>
      <c r="T1829" s="188"/>
      <c r="U1829" s="188"/>
      <c r="V1829" s="188"/>
      <c r="W1829" s="188"/>
      <c r="X1829" s="188"/>
      <c r="Y1829" s="188"/>
      <c r="Z1829" s="188"/>
      <c r="AA1829" s="187"/>
      <c r="AB1829" s="189"/>
      <c r="AC1829" s="187"/>
      <c r="AD1829" s="25"/>
      <c r="AE1829" s="25"/>
    </row>
    <row r="1830">
      <c r="A1830" s="187"/>
      <c r="B1830" s="187"/>
      <c r="C1830" s="187"/>
      <c r="D1830" s="187"/>
      <c r="E1830" s="187"/>
      <c r="F1830" s="187"/>
      <c r="G1830" s="188"/>
      <c r="H1830" s="188"/>
      <c r="I1830" s="188"/>
      <c r="J1830" s="188"/>
      <c r="K1830" s="188"/>
      <c r="L1830" s="188"/>
      <c r="M1830" s="188"/>
      <c r="N1830" s="188"/>
      <c r="O1830" s="188"/>
      <c r="P1830" s="189"/>
      <c r="Q1830" s="188"/>
      <c r="R1830" s="188"/>
      <c r="S1830" s="187"/>
      <c r="T1830" s="188"/>
      <c r="U1830" s="188"/>
      <c r="V1830" s="188"/>
      <c r="W1830" s="188"/>
      <c r="X1830" s="188"/>
      <c r="Y1830" s="188"/>
      <c r="Z1830" s="188"/>
      <c r="AA1830" s="187"/>
      <c r="AB1830" s="189"/>
      <c r="AC1830" s="187"/>
      <c r="AD1830" s="25"/>
      <c r="AE1830" s="25"/>
    </row>
    <row r="1831">
      <c r="A1831" s="187"/>
      <c r="B1831" s="187"/>
      <c r="C1831" s="187"/>
      <c r="D1831" s="187"/>
      <c r="E1831" s="187"/>
      <c r="F1831" s="187"/>
      <c r="G1831" s="188"/>
      <c r="H1831" s="187"/>
      <c r="I1831" s="187"/>
      <c r="J1831" s="188"/>
      <c r="K1831" s="188"/>
      <c r="L1831" s="188"/>
      <c r="M1831" s="188"/>
      <c r="N1831" s="188"/>
      <c r="O1831" s="188"/>
      <c r="P1831" s="189"/>
      <c r="Q1831" s="187"/>
      <c r="R1831" s="187"/>
      <c r="S1831" s="188"/>
      <c r="T1831" s="188"/>
      <c r="U1831" s="188"/>
      <c r="V1831" s="188"/>
      <c r="W1831" s="188"/>
      <c r="X1831" s="188"/>
      <c r="Y1831" s="188"/>
      <c r="Z1831" s="188"/>
      <c r="AA1831" s="187"/>
      <c r="AB1831" s="189"/>
      <c r="AC1831" s="187"/>
      <c r="AD1831" s="25"/>
      <c r="AE1831" s="25"/>
    </row>
    <row r="1832">
      <c r="A1832" s="187"/>
      <c r="B1832" s="187"/>
      <c r="C1832" s="187"/>
      <c r="D1832" s="187"/>
      <c r="E1832" s="187"/>
      <c r="F1832" s="187"/>
      <c r="G1832" s="188"/>
      <c r="H1832" s="187"/>
      <c r="I1832" s="187"/>
      <c r="J1832" s="188"/>
      <c r="K1832" s="188"/>
      <c r="L1832" s="188"/>
      <c r="M1832" s="188"/>
      <c r="N1832" s="188"/>
      <c r="O1832" s="188"/>
      <c r="P1832" s="189"/>
      <c r="Q1832" s="187"/>
      <c r="R1832" s="187"/>
      <c r="S1832" s="188"/>
      <c r="T1832" s="188"/>
      <c r="U1832" s="188"/>
      <c r="V1832" s="188"/>
      <c r="W1832" s="188"/>
      <c r="X1832" s="188"/>
      <c r="Y1832" s="188"/>
      <c r="Z1832" s="188"/>
      <c r="AA1832" s="187"/>
      <c r="AB1832" s="189"/>
      <c r="AC1832" s="187"/>
      <c r="AD1832" s="25"/>
      <c r="AE1832" s="25"/>
    </row>
    <row r="1833">
      <c r="A1833" s="187"/>
      <c r="B1833" s="187"/>
      <c r="C1833" s="187"/>
      <c r="D1833" s="187"/>
      <c r="E1833" s="187"/>
      <c r="F1833" s="187"/>
      <c r="G1833" s="188"/>
      <c r="H1833" s="187"/>
      <c r="I1833" s="187"/>
      <c r="J1833" s="188"/>
      <c r="K1833" s="188"/>
      <c r="L1833" s="188"/>
      <c r="M1833" s="188"/>
      <c r="N1833" s="188"/>
      <c r="O1833" s="188"/>
      <c r="P1833" s="189"/>
      <c r="Q1833" s="187"/>
      <c r="R1833" s="187"/>
      <c r="S1833" s="188"/>
      <c r="T1833" s="188"/>
      <c r="U1833" s="188"/>
      <c r="V1833" s="188"/>
      <c r="W1833" s="188"/>
      <c r="X1833" s="188"/>
      <c r="Y1833" s="188"/>
      <c r="Z1833" s="188"/>
      <c r="AA1833" s="187"/>
      <c r="AB1833" s="189"/>
      <c r="AC1833" s="187"/>
      <c r="AD1833" s="25"/>
      <c r="AE1833" s="25"/>
    </row>
    <row r="1834">
      <c r="A1834" s="187"/>
      <c r="B1834" s="187"/>
      <c r="C1834" s="187"/>
      <c r="D1834" s="187"/>
      <c r="E1834" s="187"/>
      <c r="F1834" s="187"/>
      <c r="G1834" s="188"/>
      <c r="H1834" s="187"/>
      <c r="I1834" s="187"/>
      <c r="J1834" s="188"/>
      <c r="K1834" s="188"/>
      <c r="L1834" s="188"/>
      <c r="M1834" s="188"/>
      <c r="N1834" s="188"/>
      <c r="O1834" s="188"/>
      <c r="P1834" s="189"/>
      <c r="Q1834" s="187"/>
      <c r="R1834" s="187"/>
      <c r="S1834" s="188"/>
      <c r="T1834" s="188"/>
      <c r="U1834" s="188"/>
      <c r="V1834" s="188"/>
      <c r="W1834" s="188"/>
      <c r="X1834" s="188"/>
      <c r="Y1834" s="188"/>
      <c r="Z1834" s="188"/>
      <c r="AA1834" s="187"/>
      <c r="AB1834" s="189"/>
      <c r="AC1834" s="187"/>
      <c r="AD1834" s="25"/>
      <c r="AE1834" s="25"/>
    </row>
    <row r="1835">
      <c r="A1835" s="187"/>
      <c r="B1835" s="187"/>
      <c r="C1835" s="187"/>
      <c r="D1835" s="187"/>
      <c r="E1835" s="187"/>
      <c r="F1835" s="187"/>
      <c r="G1835" s="188"/>
      <c r="H1835" s="187"/>
      <c r="I1835" s="187"/>
      <c r="J1835" s="188"/>
      <c r="K1835" s="188"/>
      <c r="L1835" s="188"/>
      <c r="M1835" s="188"/>
      <c r="N1835" s="188"/>
      <c r="O1835" s="188"/>
      <c r="P1835" s="189"/>
      <c r="Q1835" s="187"/>
      <c r="R1835" s="187"/>
      <c r="S1835" s="188"/>
      <c r="T1835" s="188"/>
      <c r="U1835" s="188"/>
      <c r="V1835" s="188"/>
      <c r="W1835" s="188"/>
      <c r="X1835" s="188"/>
      <c r="Y1835" s="188"/>
      <c r="Z1835" s="188"/>
      <c r="AA1835" s="187"/>
      <c r="AB1835" s="189"/>
      <c r="AC1835" s="187"/>
      <c r="AD1835" s="25"/>
      <c r="AE1835" s="25"/>
    </row>
    <row r="1836">
      <c r="A1836" s="187"/>
      <c r="B1836" s="187"/>
      <c r="C1836" s="187"/>
      <c r="D1836" s="187"/>
      <c r="E1836" s="187"/>
      <c r="F1836" s="187"/>
      <c r="G1836" s="188"/>
      <c r="H1836" s="188"/>
      <c r="I1836" s="188"/>
      <c r="J1836" s="188"/>
      <c r="K1836" s="188"/>
      <c r="L1836" s="188"/>
      <c r="M1836" s="188"/>
      <c r="N1836" s="188"/>
      <c r="O1836" s="188"/>
      <c r="P1836" s="189"/>
      <c r="Q1836" s="188"/>
      <c r="R1836" s="188"/>
      <c r="S1836" s="187"/>
      <c r="T1836" s="188"/>
      <c r="U1836" s="188"/>
      <c r="V1836" s="188"/>
      <c r="W1836" s="188"/>
      <c r="X1836" s="188"/>
      <c r="Y1836" s="188"/>
      <c r="Z1836" s="188"/>
      <c r="AA1836" s="187"/>
      <c r="AB1836" s="189"/>
      <c r="AC1836" s="187"/>
      <c r="AD1836" s="25"/>
      <c r="AE1836" s="25"/>
    </row>
    <row r="1837">
      <c r="A1837" s="187"/>
      <c r="B1837" s="187"/>
      <c r="C1837" s="187"/>
      <c r="D1837" s="187"/>
      <c r="E1837" s="187"/>
      <c r="F1837" s="187"/>
      <c r="G1837" s="188"/>
      <c r="H1837" s="187"/>
      <c r="I1837" s="187"/>
      <c r="J1837" s="188"/>
      <c r="K1837" s="188"/>
      <c r="L1837" s="188"/>
      <c r="M1837" s="188"/>
      <c r="N1837" s="188"/>
      <c r="O1837" s="188"/>
      <c r="P1837" s="189"/>
      <c r="Q1837" s="187"/>
      <c r="R1837" s="187"/>
      <c r="S1837" s="188"/>
      <c r="T1837" s="188"/>
      <c r="U1837" s="188"/>
      <c r="V1837" s="188"/>
      <c r="W1837" s="188"/>
      <c r="X1837" s="188"/>
      <c r="Y1837" s="188"/>
      <c r="Z1837" s="188"/>
      <c r="AA1837" s="188"/>
      <c r="AB1837" s="189"/>
      <c r="AC1837" s="187"/>
      <c r="AD1837" s="25"/>
      <c r="AE1837" s="25"/>
    </row>
    <row r="1838">
      <c r="A1838" s="187"/>
      <c r="B1838" s="187"/>
      <c r="C1838" s="187"/>
      <c r="D1838" s="187"/>
      <c r="E1838" s="187"/>
      <c r="F1838" s="187"/>
      <c r="G1838" s="188"/>
      <c r="H1838" s="188"/>
      <c r="I1838" s="188"/>
      <c r="J1838" s="188"/>
      <c r="K1838" s="188"/>
      <c r="L1838" s="188"/>
      <c r="M1838" s="188"/>
      <c r="N1838" s="188"/>
      <c r="O1838" s="188"/>
      <c r="P1838" s="189"/>
      <c r="Q1838" s="188"/>
      <c r="R1838" s="188"/>
      <c r="S1838" s="187"/>
      <c r="T1838" s="188"/>
      <c r="U1838" s="188"/>
      <c r="V1838" s="188"/>
      <c r="W1838" s="188"/>
      <c r="X1838" s="188"/>
      <c r="Y1838" s="188"/>
      <c r="Z1838" s="188"/>
      <c r="AA1838" s="187"/>
      <c r="AB1838" s="189"/>
      <c r="AC1838" s="187"/>
      <c r="AD1838" s="25"/>
      <c r="AE1838" s="25"/>
    </row>
    <row r="1839">
      <c r="A1839" s="187"/>
      <c r="B1839" s="187"/>
      <c r="C1839" s="187"/>
      <c r="D1839" s="187"/>
      <c r="E1839" s="187"/>
      <c r="F1839" s="187"/>
      <c r="G1839" s="188"/>
      <c r="H1839" s="188"/>
      <c r="I1839" s="188"/>
      <c r="J1839" s="188"/>
      <c r="K1839" s="188"/>
      <c r="L1839" s="188"/>
      <c r="M1839" s="188"/>
      <c r="N1839" s="188"/>
      <c r="O1839" s="188"/>
      <c r="P1839" s="189"/>
      <c r="Q1839" s="187"/>
      <c r="R1839" s="188"/>
      <c r="S1839" s="187"/>
      <c r="T1839" s="188"/>
      <c r="U1839" s="188"/>
      <c r="V1839" s="188"/>
      <c r="W1839" s="188"/>
      <c r="X1839" s="188"/>
      <c r="Y1839" s="187"/>
      <c r="Z1839" s="187"/>
      <c r="AA1839" s="188"/>
      <c r="AB1839" s="189"/>
      <c r="AC1839" s="187"/>
      <c r="AD1839" s="25"/>
      <c r="AE1839" s="25"/>
    </row>
    <row r="1840">
      <c r="A1840" s="187"/>
      <c r="B1840" s="187"/>
      <c r="C1840" s="187"/>
      <c r="D1840" s="187"/>
      <c r="E1840" s="187"/>
      <c r="F1840" s="187"/>
      <c r="G1840" s="188"/>
      <c r="H1840" s="187"/>
      <c r="I1840" s="187"/>
      <c r="J1840" s="188"/>
      <c r="K1840" s="187"/>
      <c r="L1840" s="188"/>
      <c r="M1840" s="188"/>
      <c r="N1840" s="188"/>
      <c r="O1840" s="188"/>
      <c r="P1840" s="189"/>
      <c r="Q1840" s="187"/>
      <c r="R1840" s="187"/>
      <c r="S1840" s="188"/>
      <c r="T1840" s="188"/>
      <c r="U1840" s="188"/>
      <c r="V1840" s="188"/>
      <c r="W1840" s="188"/>
      <c r="X1840" s="188"/>
      <c r="Y1840" s="188"/>
      <c r="Z1840" s="188"/>
      <c r="AA1840" s="187"/>
      <c r="AB1840" s="189"/>
      <c r="AC1840" s="187"/>
      <c r="AD1840" s="25"/>
      <c r="AE1840" s="25"/>
    </row>
    <row r="1841">
      <c r="A1841" s="187"/>
      <c r="B1841" s="187"/>
      <c r="C1841" s="187"/>
      <c r="D1841" s="187"/>
      <c r="E1841" s="187"/>
      <c r="F1841" s="187"/>
      <c r="G1841" s="188"/>
      <c r="H1841" s="188"/>
      <c r="I1841" s="188"/>
      <c r="J1841" s="188"/>
      <c r="K1841" s="188"/>
      <c r="L1841" s="188"/>
      <c r="M1841" s="188"/>
      <c r="N1841" s="188"/>
      <c r="O1841" s="188"/>
      <c r="P1841" s="189"/>
      <c r="Q1841" s="188"/>
      <c r="R1841" s="188"/>
      <c r="S1841" s="187"/>
      <c r="T1841" s="188"/>
      <c r="U1841" s="188"/>
      <c r="V1841" s="188"/>
      <c r="W1841" s="188"/>
      <c r="X1841" s="188"/>
      <c r="Y1841" s="188"/>
      <c r="Z1841" s="188"/>
      <c r="AA1841" s="187"/>
      <c r="AB1841" s="189"/>
      <c r="AC1841" s="187"/>
      <c r="AD1841" s="25"/>
      <c r="AE1841" s="25"/>
    </row>
    <row r="1842">
      <c r="A1842" s="187"/>
      <c r="B1842" s="187"/>
      <c r="C1842" s="187"/>
      <c r="D1842" s="187"/>
      <c r="E1842" s="187"/>
      <c r="F1842" s="187"/>
      <c r="G1842" s="188"/>
      <c r="H1842" s="187"/>
      <c r="I1842" s="187"/>
      <c r="J1842" s="188"/>
      <c r="K1842" s="187"/>
      <c r="L1842" s="188"/>
      <c r="M1842" s="188"/>
      <c r="N1842" s="188"/>
      <c r="O1842" s="188"/>
      <c r="P1842" s="189"/>
      <c r="Q1842" s="187"/>
      <c r="R1842" s="187"/>
      <c r="S1842" s="188"/>
      <c r="T1842" s="188"/>
      <c r="U1842" s="188"/>
      <c r="V1842" s="188"/>
      <c r="W1842" s="188"/>
      <c r="X1842" s="188"/>
      <c r="Y1842" s="188"/>
      <c r="Z1842" s="188"/>
      <c r="AA1842" s="187"/>
      <c r="AB1842" s="189"/>
      <c r="AC1842" s="187"/>
      <c r="AD1842" s="25"/>
      <c r="AE1842" s="25"/>
    </row>
    <row r="1843">
      <c r="A1843" s="187"/>
      <c r="B1843" s="187"/>
      <c r="C1843" s="187"/>
      <c r="D1843" s="187"/>
      <c r="E1843" s="187"/>
      <c r="F1843" s="187"/>
      <c r="G1843" s="188"/>
      <c r="H1843" s="188"/>
      <c r="I1843" s="188"/>
      <c r="J1843" s="188"/>
      <c r="K1843" s="188"/>
      <c r="L1843" s="188"/>
      <c r="M1843" s="188"/>
      <c r="N1843" s="188"/>
      <c r="O1843" s="188"/>
      <c r="P1843" s="189"/>
      <c r="Q1843" s="187"/>
      <c r="R1843" s="188"/>
      <c r="S1843" s="187"/>
      <c r="T1843" s="188"/>
      <c r="U1843" s="188"/>
      <c r="V1843" s="188"/>
      <c r="W1843" s="188"/>
      <c r="X1843" s="188"/>
      <c r="Y1843" s="188"/>
      <c r="Z1843" s="188"/>
      <c r="AA1843" s="187"/>
      <c r="AB1843" s="189"/>
      <c r="AC1843" s="187"/>
      <c r="AD1843" s="25"/>
      <c r="AE1843" s="25"/>
    </row>
    <row r="1844">
      <c r="A1844" s="187"/>
      <c r="B1844" s="187"/>
      <c r="C1844" s="187"/>
      <c r="D1844" s="187"/>
      <c r="E1844" s="187"/>
      <c r="F1844" s="187"/>
      <c r="G1844" s="188"/>
      <c r="H1844" s="188"/>
      <c r="I1844" s="188"/>
      <c r="J1844" s="188"/>
      <c r="K1844" s="188"/>
      <c r="L1844" s="188"/>
      <c r="M1844" s="188"/>
      <c r="N1844" s="188"/>
      <c r="O1844" s="188"/>
      <c r="P1844" s="189"/>
      <c r="Q1844" s="187"/>
      <c r="R1844" s="188"/>
      <c r="S1844" s="187"/>
      <c r="T1844" s="188"/>
      <c r="U1844" s="188"/>
      <c r="V1844" s="188"/>
      <c r="W1844" s="188"/>
      <c r="X1844" s="188"/>
      <c r="Y1844" s="188"/>
      <c r="Z1844" s="188"/>
      <c r="AA1844" s="187"/>
      <c r="AB1844" s="189"/>
      <c r="AC1844" s="187"/>
      <c r="AD1844" s="25"/>
      <c r="AE1844" s="25"/>
    </row>
    <row r="1845">
      <c r="A1845" s="187"/>
      <c r="B1845" s="187"/>
      <c r="C1845" s="187"/>
      <c r="D1845" s="187"/>
      <c r="E1845" s="187"/>
      <c r="F1845" s="187"/>
      <c r="G1845" s="188"/>
      <c r="H1845" s="188"/>
      <c r="I1845" s="188"/>
      <c r="J1845" s="188"/>
      <c r="K1845" s="188"/>
      <c r="L1845" s="188"/>
      <c r="M1845" s="188"/>
      <c r="N1845" s="188"/>
      <c r="O1845" s="188"/>
      <c r="P1845" s="189"/>
      <c r="Q1845" s="187"/>
      <c r="R1845" s="188"/>
      <c r="S1845" s="187"/>
      <c r="T1845" s="188"/>
      <c r="U1845" s="188"/>
      <c r="V1845" s="188"/>
      <c r="W1845" s="188"/>
      <c r="X1845" s="188"/>
      <c r="Y1845" s="188"/>
      <c r="Z1845" s="188"/>
      <c r="AA1845" s="187"/>
      <c r="AB1845" s="189"/>
      <c r="AC1845" s="187"/>
      <c r="AD1845" s="25"/>
      <c r="AE1845" s="25"/>
    </row>
    <row r="1846">
      <c r="A1846" s="187"/>
      <c r="B1846" s="187"/>
      <c r="C1846" s="187"/>
      <c r="D1846" s="187"/>
      <c r="E1846" s="187"/>
      <c r="F1846" s="187"/>
      <c r="G1846" s="188"/>
      <c r="H1846" s="187"/>
      <c r="I1846" s="187"/>
      <c r="J1846" s="188"/>
      <c r="K1846" s="187"/>
      <c r="L1846" s="188"/>
      <c r="M1846" s="188"/>
      <c r="N1846" s="188"/>
      <c r="O1846" s="188"/>
      <c r="P1846" s="189"/>
      <c r="Q1846" s="187"/>
      <c r="R1846" s="187"/>
      <c r="S1846" s="188"/>
      <c r="T1846" s="188"/>
      <c r="U1846" s="188"/>
      <c r="V1846" s="188"/>
      <c r="W1846" s="188"/>
      <c r="X1846" s="188"/>
      <c r="Y1846" s="188"/>
      <c r="Z1846" s="188"/>
      <c r="AA1846" s="187"/>
      <c r="AB1846" s="189"/>
      <c r="AC1846" s="187"/>
      <c r="AD1846" s="25"/>
      <c r="AE1846" s="25"/>
    </row>
    <row r="1847">
      <c r="A1847" s="187"/>
      <c r="B1847" s="187"/>
      <c r="C1847" s="187"/>
      <c r="D1847" s="187"/>
      <c r="E1847" s="187"/>
      <c r="F1847" s="187"/>
      <c r="G1847" s="188"/>
      <c r="H1847" s="188"/>
      <c r="I1847" s="188"/>
      <c r="J1847" s="188"/>
      <c r="K1847" s="188"/>
      <c r="L1847" s="188"/>
      <c r="M1847" s="188"/>
      <c r="N1847" s="188"/>
      <c r="O1847" s="188"/>
      <c r="P1847" s="189"/>
      <c r="Q1847" s="188"/>
      <c r="R1847" s="188"/>
      <c r="S1847" s="187"/>
      <c r="T1847" s="188"/>
      <c r="U1847" s="188"/>
      <c r="V1847" s="188"/>
      <c r="W1847" s="188"/>
      <c r="X1847" s="188"/>
      <c r="Y1847" s="188"/>
      <c r="Z1847" s="188"/>
      <c r="AA1847" s="187"/>
      <c r="AB1847" s="189"/>
      <c r="AC1847" s="187"/>
      <c r="AD1847" s="25"/>
      <c r="AE1847" s="25"/>
    </row>
    <row r="1848">
      <c r="A1848" s="187"/>
      <c r="B1848" s="187"/>
      <c r="C1848" s="187"/>
      <c r="D1848" s="187"/>
      <c r="E1848" s="187"/>
      <c r="F1848" s="187"/>
      <c r="G1848" s="188"/>
      <c r="H1848" s="188"/>
      <c r="I1848" s="188"/>
      <c r="J1848" s="188"/>
      <c r="K1848" s="188"/>
      <c r="L1848" s="188"/>
      <c r="M1848" s="188"/>
      <c r="N1848" s="188"/>
      <c r="O1848" s="188"/>
      <c r="P1848" s="189"/>
      <c r="Q1848" s="187"/>
      <c r="R1848" s="188"/>
      <c r="S1848" s="187"/>
      <c r="T1848" s="188"/>
      <c r="U1848" s="188"/>
      <c r="V1848" s="188"/>
      <c r="W1848" s="188"/>
      <c r="X1848" s="188"/>
      <c r="Y1848" s="188"/>
      <c r="Z1848" s="188"/>
      <c r="AA1848" s="187"/>
      <c r="AB1848" s="189"/>
      <c r="AC1848" s="187"/>
      <c r="AD1848" s="25"/>
      <c r="AE1848" s="25"/>
    </row>
    <row r="1849">
      <c r="A1849" s="187"/>
      <c r="B1849" s="187"/>
      <c r="C1849" s="187"/>
      <c r="D1849" s="187"/>
      <c r="E1849" s="187"/>
      <c r="F1849" s="187"/>
      <c r="G1849" s="188"/>
      <c r="H1849" s="187"/>
      <c r="I1849" s="187"/>
      <c r="J1849" s="188"/>
      <c r="K1849" s="187"/>
      <c r="L1849" s="188"/>
      <c r="M1849" s="188"/>
      <c r="N1849" s="188"/>
      <c r="O1849" s="188"/>
      <c r="P1849" s="189"/>
      <c r="Q1849" s="187"/>
      <c r="R1849" s="187"/>
      <c r="S1849" s="188"/>
      <c r="T1849" s="188"/>
      <c r="U1849" s="188"/>
      <c r="V1849" s="188"/>
      <c r="W1849" s="188"/>
      <c r="X1849" s="188"/>
      <c r="Y1849" s="188"/>
      <c r="Z1849" s="188"/>
      <c r="AA1849" s="187"/>
      <c r="AB1849" s="189"/>
      <c r="AC1849" s="187"/>
      <c r="AD1849" s="25"/>
      <c r="AE1849" s="25"/>
    </row>
    <row r="1850">
      <c r="A1850" s="187"/>
      <c r="B1850" s="187"/>
      <c r="C1850" s="187"/>
      <c r="D1850" s="187"/>
      <c r="E1850" s="187"/>
      <c r="F1850" s="187"/>
      <c r="G1850" s="188"/>
      <c r="H1850" s="188"/>
      <c r="I1850" s="188"/>
      <c r="J1850" s="188"/>
      <c r="K1850" s="188"/>
      <c r="L1850" s="188"/>
      <c r="M1850" s="188"/>
      <c r="N1850" s="188"/>
      <c r="O1850" s="188"/>
      <c r="P1850" s="189"/>
      <c r="Q1850" s="188"/>
      <c r="R1850" s="188"/>
      <c r="S1850" s="187"/>
      <c r="T1850" s="188"/>
      <c r="U1850" s="188"/>
      <c r="V1850" s="188"/>
      <c r="W1850" s="188"/>
      <c r="X1850" s="188"/>
      <c r="Y1850" s="188"/>
      <c r="Z1850" s="188"/>
      <c r="AA1850" s="187"/>
      <c r="AB1850" s="189"/>
      <c r="AC1850" s="187"/>
      <c r="AD1850" s="25"/>
      <c r="AE1850" s="25"/>
    </row>
    <row r="1851">
      <c r="A1851" s="187"/>
      <c r="B1851" s="187"/>
      <c r="C1851" s="187"/>
      <c r="D1851" s="187"/>
      <c r="E1851" s="187"/>
      <c r="F1851" s="187"/>
      <c r="G1851" s="188"/>
      <c r="H1851" s="188"/>
      <c r="I1851" s="188"/>
      <c r="J1851" s="188"/>
      <c r="K1851" s="188"/>
      <c r="L1851" s="188"/>
      <c r="M1851" s="188"/>
      <c r="N1851" s="188"/>
      <c r="O1851" s="188"/>
      <c r="P1851" s="189"/>
      <c r="Q1851" s="187"/>
      <c r="R1851" s="188"/>
      <c r="S1851" s="187"/>
      <c r="T1851" s="188"/>
      <c r="U1851" s="188"/>
      <c r="V1851" s="188"/>
      <c r="W1851" s="188"/>
      <c r="X1851" s="188"/>
      <c r="Y1851" s="188"/>
      <c r="Z1851" s="188"/>
      <c r="AA1851" s="187"/>
      <c r="AB1851" s="189"/>
      <c r="AC1851" s="187"/>
      <c r="AD1851" s="25"/>
      <c r="AE1851" s="25"/>
    </row>
    <row r="1852">
      <c r="A1852" s="187"/>
      <c r="B1852" s="187"/>
      <c r="C1852" s="187"/>
      <c r="D1852" s="187"/>
      <c r="E1852" s="187"/>
      <c r="F1852" s="187"/>
      <c r="G1852" s="188"/>
      <c r="H1852" s="188"/>
      <c r="I1852" s="188"/>
      <c r="J1852" s="188"/>
      <c r="K1852" s="188"/>
      <c r="L1852" s="188"/>
      <c r="M1852" s="188"/>
      <c r="N1852" s="188"/>
      <c r="O1852" s="188"/>
      <c r="P1852" s="189"/>
      <c r="Q1852" s="187"/>
      <c r="R1852" s="188"/>
      <c r="S1852" s="187"/>
      <c r="T1852" s="188"/>
      <c r="U1852" s="188"/>
      <c r="V1852" s="188"/>
      <c r="W1852" s="188"/>
      <c r="X1852" s="188"/>
      <c r="Y1852" s="188"/>
      <c r="Z1852" s="188"/>
      <c r="AA1852" s="187"/>
      <c r="AB1852" s="189"/>
      <c r="AC1852" s="187"/>
      <c r="AD1852" s="25"/>
      <c r="AE1852" s="25"/>
    </row>
    <row r="1853">
      <c r="A1853" s="187"/>
      <c r="B1853" s="187"/>
      <c r="C1853" s="187"/>
      <c r="D1853" s="187"/>
      <c r="E1853" s="187"/>
      <c r="F1853" s="187"/>
      <c r="G1853" s="188"/>
      <c r="H1853" s="188"/>
      <c r="I1853" s="188"/>
      <c r="J1853" s="188"/>
      <c r="K1853" s="188"/>
      <c r="L1853" s="188"/>
      <c r="M1853" s="188"/>
      <c r="N1853" s="188"/>
      <c r="O1853" s="188"/>
      <c r="P1853" s="189"/>
      <c r="Q1853" s="187"/>
      <c r="R1853" s="188"/>
      <c r="S1853" s="187"/>
      <c r="T1853" s="188"/>
      <c r="U1853" s="188"/>
      <c r="V1853" s="188"/>
      <c r="W1853" s="188"/>
      <c r="X1853" s="188"/>
      <c r="Y1853" s="188"/>
      <c r="Z1853" s="188"/>
      <c r="AA1853" s="187"/>
      <c r="AB1853" s="189"/>
      <c r="AC1853" s="187"/>
      <c r="AD1853" s="25"/>
      <c r="AE1853" s="25"/>
    </row>
    <row r="1854">
      <c r="A1854" s="187"/>
      <c r="B1854" s="187"/>
      <c r="C1854" s="187"/>
      <c r="D1854" s="187"/>
      <c r="E1854" s="187"/>
      <c r="F1854" s="187"/>
      <c r="G1854" s="188"/>
      <c r="H1854" s="187"/>
      <c r="I1854" s="187"/>
      <c r="J1854" s="188"/>
      <c r="K1854" s="187"/>
      <c r="L1854" s="188"/>
      <c r="M1854" s="188"/>
      <c r="N1854" s="188"/>
      <c r="O1854" s="188"/>
      <c r="P1854" s="189"/>
      <c r="Q1854" s="187"/>
      <c r="R1854" s="187"/>
      <c r="S1854" s="188"/>
      <c r="T1854" s="188"/>
      <c r="U1854" s="188"/>
      <c r="V1854" s="188"/>
      <c r="W1854" s="188"/>
      <c r="X1854" s="188"/>
      <c r="Y1854" s="188"/>
      <c r="Z1854" s="188"/>
      <c r="AA1854" s="187"/>
      <c r="AB1854" s="189"/>
      <c r="AC1854" s="187"/>
      <c r="AD1854" s="25"/>
      <c r="AE1854" s="25"/>
    </row>
    <row r="1855">
      <c r="A1855" s="187"/>
      <c r="B1855" s="187"/>
      <c r="C1855" s="187"/>
      <c r="D1855" s="187"/>
      <c r="E1855" s="187"/>
      <c r="F1855" s="187"/>
      <c r="G1855" s="188"/>
      <c r="H1855" s="188"/>
      <c r="I1855" s="188"/>
      <c r="J1855" s="188"/>
      <c r="K1855" s="188"/>
      <c r="L1855" s="188"/>
      <c r="M1855" s="188"/>
      <c r="N1855" s="188"/>
      <c r="O1855" s="188"/>
      <c r="P1855" s="189"/>
      <c r="Q1855" s="187"/>
      <c r="R1855" s="188"/>
      <c r="S1855" s="187"/>
      <c r="T1855" s="188"/>
      <c r="U1855" s="188"/>
      <c r="V1855" s="188"/>
      <c r="W1855" s="188"/>
      <c r="X1855" s="188"/>
      <c r="Y1855" s="188"/>
      <c r="Z1855" s="188"/>
      <c r="AA1855" s="187"/>
      <c r="AB1855" s="189"/>
      <c r="AC1855" s="187"/>
      <c r="AD1855" s="25"/>
      <c r="AE1855" s="25"/>
    </row>
    <row r="1856">
      <c r="A1856" s="187"/>
      <c r="B1856" s="187"/>
      <c r="C1856" s="187"/>
      <c r="D1856" s="187"/>
      <c r="E1856" s="187"/>
      <c r="F1856" s="187"/>
      <c r="G1856" s="188"/>
      <c r="H1856" s="188"/>
      <c r="I1856" s="188"/>
      <c r="J1856" s="188"/>
      <c r="K1856" s="188"/>
      <c r="L1856" s="188"/>
      <c r="M1856" s="188"/>
      <c r="N1856" s="188"/>
      <c r="O1856" s="188"/>
      <c r="P1856" s="189"/>
      <c r="Q1856" s="188"/>
      <c r="R1856" s="188"/>
      <c r="S1856" s="187"/>
      <c r="T1856" s="188"/>
      <c r="U1856" s="188"/>
      <c r="V1856" s="188"/>
      <c r="W1856" s="188"/>
      <c r="X1856" s="188"/>
      <c r="Y1856" s="188"/>
      <c r="Z1856" s="188"/>
      <c r="AA1856" s="187"/>
      <c r="AB1856" s="189"/>
      <c r="AC1856" s="187"/>
      <c r="AD1856" s="25"/>
      <c r="AE1856" s="25"/>
    </row>
    <row r="1857">
      <c r="A1857" s="187"/>
      <c r="B1857" s="187"/>
      <c r="C1857" s="187"/>
      <c r="D1857" s="187"/>
      <c r="E1857" s="187"/>
      <c r="F1857" s="187"/>
      <c r="G1857" s="188"/>
      <c r="H1857" s="188"/>
      <c r="I1857" s="188"/>
      <c r="J1857" s="188"/>
      <c r="K1857" s="188"/>
      <c r="L1857" s="188"/>
      <c r="M1857" s="188"/>
      <c r="N1857" s="188"/>
      <c r="O1857" s="188"/>
      <c r="P1857" s="189"/>
      <c r="Q1857" s="188"/>
      <c r="R1857" s="188"/>
      <c r="S1857" s="187"/>
      <c r="T1857" s="188"/>
      <c r="U1857" s="188"/>
      <c r="V1857" s="188"/>
      <c r="W1857" s="188"/>
      <c r="X1857" s="188"/>
      <c r="Y1857" s="188"/>
      <c r="Z1857" s="188"/>
      <c r="AA1857" s="187"/>
      <c r="AB1857" s="189"/>
      <c r="AC1857" s="187"/>
      <c r="AD1857" s="25"/>
      <c r="AE1857" s="25"/>
    </row>
    <row r="1858">
      <c r="A1858" s="187"/>
      <c r="B1858" s="187"/>
      <c r="C1858" s="187"/>
      <c r="D1858" s="187"/>
      <c r="E1858" s="187"/>
      <c r="F1858" s="187"/>
      <c r="G1858" s="188"/>
      <c r="H1858" s="187"/>
      <c r="I1858" s="187"/>
      <c r="J1858" s="188"/>
      <c r="K1858" s="187"/>
      <c r="L1858" s="188"/>
      <c r="M1858" s="188"/>
      <c r="N1858" s="188"/>
      <c r="O1858" s="188"/>
      <c r="P1858" s="189"/>
      <c r="Q1858" s="187"/>
      <c r="R1858" s="187"/>
      <c r="S1858" s="188"/>
      <c r="T1858" s="188"/>
      <c r="U1858" s="188"/>
      <c r="V1858" s="188"/>
      <c r="W1858" s="188"/>
      <c r="X1858" s="188"/>
      <c r="Y1858" s="188"/>
      <c r="Z1858" s="188"/>
      <c r="AA1858" s="187"/>
      <c r="AB1858" s="189"/>
      <c r="AC1858" s="187"/>
      <c r="AD1858" s="25"/>
      <c r="AE1858" s="25"/>
    </row>
    <row r="1859">
      <c r="A1859" s="187"/>
      <c r="B1859" s="187"/>
      <c r="C1859" s="187"/>
      <c r="D1859" s="187"/>
      <c r="E1859" s="187"/>
      <c r="F1859" s="187"/>
      <c r="G1859" s="188"/>
      <c r="H1859" s="188"/>
      <c r="I1859" s="188"/>
      <c r="J1859" s="188"/>
      <c r="K1859" s="188"/>
      <c r="L1859" s="188"/>
      <c r="M1859" s="188"/>
      <c r="N1859" s="188"/>
      <c r="O1859" s="188"/>
      <c r="P1859" s="189"/>
      <c r="Q1859" s="188"/>
      <c r="R1859" s="188"/>
      <c r="S1859" s="187"/>
      <c r="T1859" s="188"/>
      <c r="U1859" s="188"/>
      <c r="V1859" s="188"/>
      <c r="W1859" s="188"/>
      <c r="X1859" s="188"/>
      <c r="Y1859" s="188"/>
      <c r="Z1859" s="188"/>
      <c r="AA1859" s="187"/>
      <c r="AB1859" s="189"/>
      <c r="AC1859" s="187"/>
      <c r="AD1859" s="25"/>
      <c r="AE1859" s="25"/>
    </row>
    <row r="1860">
      <c r="A1860" s="187"/>
      <c r="B1860" s="187"/>
      <c r="C1860" s="187"/>
      <c r="D1860" s="187"/>
      <c r="E1860" s="187"/>
      <c r="F1860" s="187"/>
      <c r="G1860" s="188"/>
      <c r="H1860" s="188"/>
      <c r="I1860" s="188"/>
      <c r="J1860" s="188"/>
      <c r="K1860" s="188"/>
      <c r="L1860" s="188"/>
      <c r="M1860" s="188"/>
      <c r="N1860" s="188"/>
      <c r="O1860" s="188"/>
      <c r="P1860" s="189"/>
      <c r="Q1860" s="187"/>
      <c r="R1860" s="188"/>
      <c r="S1860" s="187"/>
      <c r="T1860" s="188"/>
      <c r="U1860" s="188"/>
      <c r="V1860" s="188"/>
      <c r="W1860" s="188"/>
      <c r="X1860" s="188"/>
      <c r="Y1860" s="188"/>
      <c r="Z1860" s="188"/>
      <c r="AA1860" s="187"/>
      <c r="AB1860" s="189"/>
      <c r="AC1860" s="187"/>
      <c r="AD1860" s="25"/>
      <c r="AE1860" s="25"/>
    </row>
    <row r="1861">
      <c r="A1861" s="187"/>
      <c r="B1861" s="187"/>
      <c r="C1861" s="187"/>
      <c r="D1861" s="187"/>
      <c r="E1861" s="187"/>
      <c r="F1861" s="187"/>
      <c r="G1861" s="188"/>
      <c r="H1861" s="187"/>
      <c r="I1861" s="187"/>
      <c r="J1861" s="188"/>
      <c r="K1861" s="188"/>
      <c r="L1861" s="188"/>
      <c r="M1861" s="188"/>
      <c r="N1861" s="188"/>
      <c r="O1861" s="188"/>
      <c r="P1861" s="189"/>
      <c r="Q1861" s="187"/>
      <c r="R1861" s="187"/>
      <c r="S1861" s="188"/>
      <c r="T1861" s="188"/>
      <c r="U1861" s="188"/>
      <c r="V1861" s="188"/>
      <c r="W1861" s="188"/>
      <c r="X1861" s="188"/>
      <c r="Y1861" s="188"/>
      <c r="Z1861" s="188"/>
      <c r="AA1861" s="187"/>
      <c r="AB1861" s="189"/>
      <c r="AC1861" s="187"/>
      <c r="AD1861" s="25"/>
      <c r="AE1861" s="25"/>
    </row>
    <row r="1862">
      <c r="A1862" s="187"/>
      <c r="B1862" s="187"/>
      <c r="C1862" s="187"/>
      <c r="D1862" s="187"/>
      <c r="E1862" s="187"/>
      <c r="F1862" s="187"/>
      <c r="G1862" s="188"/>
      <c r="H1862" s="188"/>
      <c r="I1862" s="188"/>
      <c r="J1862" s="188"/>
      <c r="K1862" s="188"/>
      <c r="L1862" s="188"/>
      <c r="M1862" s="188"/>
      <c r="N1862" s="188"/>
      <c r="O1862" s="188"/>
      <c r="P1862" s="189"/>
      <c r="Q1862" s="188"/>
      <c r="R1862" s="188"/>
      <c r="S1862" s="187"/>
      <c r="T1862" s="188"/>
      <c r="U1862" s="188"/>
      <c r="V1862" s="188"/>
      <c r="W1862" s="188"/>
      <c r="X1862" s="188"/>
      <c r="Y1862" s="188"/>
      <c r="Z1862" s="188"/>
      <c r="AA1862" s="187"/>
      <c r="AB1862" s="189"/>
      <c r="AC1862" s="187"/>
      <c r="AD1862" s="25"/>
      <c r="AE1862" s="25"/>
    </row>
    <row r="1863">
      <c r="A1863" s="187"/>
      <c r="B1863" s="187"/>
      <c r="C1863" s="187"/>
      <c r="D1863" s="187"/>
      <c r="E1863" s="187"/>
      <c r="F1863" s="187"/>
      <c r="G1863" s="188"/>
      <c r="H1863" s="187"/>
      <c r="I1863" s="187"/>
      <c r="J1863" s="188"/>
      <c r="K1863" s="187"/>
      <c r="L1863" s="188"/>
      <c r="M1863" s="188"/>
      <c r="N1863" s="188"/>
      <c r="O1863" s="188"/>
      <c r="P1863" s="189"/>
      <c r="Q1863" s="187"/>
      <c r="R1863" s="187"/>
      <c r="S1863" s="188"/>
      <c r="T1863" s="188"/>
      <c r="U1863" s="188"/>
      <c r="V1863" s="188"/>
      <c r="W1863" s="188"/>
      <c r="X1863" s="188"/>
      <c r="Y1863" s="188"/>
      <c r="Z1863" s="188"/>
      <c r="AA1863" s="187"/>
      <c r="AB1863" s="189"/>
      <c r="AC1863" s="187"/>
      <c r="AD1863" s="25"/>
      <c r="AE1863" s="25"/>
    </row>
    <row r="1864">
      <c r="A1864" s="187"/>
      <c r="B1864" s="187"/>
      <c r="C1864" s="187"/>
      <c r="D1864" s="187"/>
      <c r="E1864" s="187"/>
      <c r="F1864" s="187"/>
      <c r="G1864" s="188"/>
      <c r="H1864" s="187"/>
      <c r="I1864" s="187"/>
      <c r="J1864" s="188"/>
      <c r="K1864" s="187"/>
      <c r="L1864" s="188"/>
      <c r="M1864" s="188"/>
      <c r="N1864" s="188"/>
      <c r="O1864" s="188"/>
      <c r="P1864" s="190"/>
      <c r="Q1864" s="187"/>
      <c r="R1864" s="187"/>
      <c r="S1864" s="188"/>
      <c r="T1864" s="188"/>
      <c r="U1864" s="188"/>
      <c r="V1864" s="188"/>
      <c r="W1864" s="188"/>
      <c r="X1864" s="188"/>
      <c r="Y1864" s="188"/>
      <c r="Z1864" s="188"/>
      <c r="AA1864" s="187"/>
      <c r="AB1864" s="189"/>
      <c r="AC1864" s="187"/>
      <c r="AD1864" s="25"/>
      <c r="AE1864" s="25"/>
    </row>
    <row r="1865">
      <c r="A1865" s="187"/>
      <c r="B1865" s="187"/>
      <c r="C1865" s="187"/>
      <c r="D1865" s="187"/>
      <c r="E1865" s="187"/>
      <c r="F1865" s="187"/>
      <c r="G1865" s="188"/>
      <c r="H1865" s="188"/>
      <c r="I1865" s="188"/>
      <c r="J1865" s="188"/>
      <c r="K1865" s="188"/>
      <c r="L1865" s="188"/>
      <c r="M1865" s="188"/>
      <c r="N1865" s="188"/>
      <c r="O1865" s="188"/>
      <c r="P1865" s="189"/>
      <c r="Q1865" s="188"/>
      <c r="R1865" s="188"/>
      <c r="S1865" s="187"/>
      <c r="T1865" s="188"/>
      <c r="U1865" s="188"/>
      <c r="V1865" s="188"/>
      <c r="W1865" s="188"/>
      <c r="X1865" s="188"/>
      <c r="Y1865" s="188"/>
      <c r="Z1865" s="188"/>
      <c r="AA1865" s="187"/>
      <c r="AB1865" s="189"/>
      <c r="AC1865" s="187"/>
      <c r="AD1865" s="25"/>
      <c r="AE1865" s="25"/>
    </row>
    <row r="1866">
      <c r="A1866" s="187"/>
      <c r="B1866" s="187"/>
      <c r="C1866" s="187"/>
      <c r="D1866" s="187"/>
      <c r="E1866" s="187"/>
      <c r="F1866" s="187"/>
      <c r="G1866" s="188"/>
      <c r="H1866" s="188"/>
      <c r="I1866" s="188"/>
      <c r="J1866" s="188"/>
      <c r="K1866" s="188"/>
      <c r="L1866" s="188"/>
      <c r="M1866" s="188"/>
      <c r="N1866" s="188"/>
      <c r="O1866" s="188"/>
      <c r="P1866" s="189"/>
      <c r="Q1866" s="187"/>
      <c r="R1866" s="188"/>
      <c r="S1866" s="187"/>
      <c r="T1866" s="188"/>
      <c r="U1866" s="188"/>
      <c r="V1866" s="188"/>
      <c r="W1866" s="188"/>
      <c r="X1866" s="188"/>
      <c r="Y1866" s="188"/>
      <c r="Z1866" s="188"/>
      <c r="AA1866" s="187"/>
      <c r="AB1866" s="189"/>
      <c r="AC1866" s="187"/>
      <c r="AD1866" s="25"/>
      <c r="AE1866" s="25"/>
    </row>
    <row r="1867">
      <c r="A1867" s="187"/>
      <c r="B1867" s="187"/>
      <c r="C1867" s="187"/>
      <c r="D1867" s="187"/>
      <c r="E1867" s="187"/>
      <c r="F1867" s="187"/>
      <c r="G1867" s="188"/>
      <c r="H1867" s="188"/>
      <c r="I1867" s="188"/>
      <c r="J1867" s="188"/>
      <c r="K1867" s="188"/>
      <c r="L1867" s="188"/>
      <c r="M1867" s="188"/>
      <c r="N1867" s="188"/>
      <c r="O1867" s="188"/>
      <c r="P1867" s="189"/>
      <c r="Q1867" s="187"/>
      <c r="R1867" s="188"/>
      <c r="S1867" s="187"/>
      <c r="T1867" s="188"/>
      <c r="U1867" s="188"/>
      <c r="V1867" s="188"/>
      <c r="W1867" s="188"/>
      <c r="X1867" s="188"/>
      <c r="Y1867" s="188"/>
      <c r="Z1867" s="188"/>
      <c r="AA1867" s="187"/>
      <c r="AB1867" s="189"/>
      <c r="AC1867" s="187"/>
      <c r="AD1867" s="25"/>
      <c r="AE1867" s="25"/>
    </row>
    <row r="1868">
      <c r="A1868" s="187"/>
      <c r="B1868" s="187"/>
      <c r="C1868" s="187"/>
      <c r="D1868" s="187"/>
      <c r="E1868" s="187"/>
      <c r="F1868" s="187"/>
      <c r="G1868" s="188"/>
      <c r="H1868" s="188"/>
      <c r="I1868" s="188"/>
      <c r="J1868" s="188"/>
      <c r="K1868" s="188"/>
      <c r="L1868" s="188"/>
      <c r="M1868" s="188"/>
      <c r="N1868" s="188"/>
      <c r="O1868" s="188"/>
      <c r="P1868" s="189"/>
      <c r="Q1868" s="188"/>
      <c r="R1868" s="188"/>
      <c r="S1868" s="187"/>
      <c r="T1868" s="188"/>
      <c r="U1868" s="188"/>
      <c r="V1868" s="188"/>
      <c r="W1868" s="188"/>
      <c r="X1868" s="188"/>
      <c r="Y1868" s="188"/>
      <c r="Z1868" s="188"/>
      <c r="AA1868" s="187"/>
      <c r="AB1868" s="189"/>
      <c r="AC1868" s="187"/>
      <c r="AD1868" s="25"/>
      <c r="AE1868" s="25"/>
    </row>
    <row r="1869">
      <c r="A1869" s="187"/>
      <c r="B1869" s="187"/>
      <c r="C1869" s="187"/>
      <c r="D1869" s="187"/>
      <c r="E1869" s="187"/>
      <c r="F1869" s="187"/>
      <c r="G1869" s="188"/>
      <c r="H1869" s="187"/>
      <c r="I1869" s="187"/>
      <c r="J1869" s="188"/>
      <c r="K1869" s="187"/>
      <c r="L1869" s="188"/>
      <c r="M1869" s="188"/>
      <c r="N1869" s="188"/>
      <c r="O1869" s="188"/>
      <c r="P1869" s="189"/>
      <c r="Q1869" s="187"/>
      <c r="R1869" s="187"/>
      <c r="S1869" s="188"/>
      <c r="T1869" s="188"/>
      <c r="U1869" s="188"/>
      <c r="V1869" s="188"/>
      <c r="W1869" s="188"/>
      <c r="X1869" s="188"/>
      <c r="Y1869" s="188"/>
      <c r="Z1869" s="188"/>
      <c r="AA1869" s="187"/>
      <c r="AB1869" s="189"/>
      <c r="AC1869" s="187"/>
      <c r="AD1869" s="25"/>
      <c r="AE1869" s="25"/>
    </row>
    <row r="1870">
      <c r="A1870" s="187"/>
      <c r="B1870" s="187"/>
      <c r="C1870" s="187"/>
      <c r="D1870" s="187"/>
      <c r="E1870" s="187"/>
      <c r="F1870" s="187"/>
      <c r="G1870" s="188"/>
      <c r="H1870" s="187"/>
      <c r="I1870" s="187"/>
      <c r="J1870" s="188"/>
      <c r="K1870" s="187"/>
      <c r="L1870" s="188"/>
      <c r="M1870" s="188"/>
      <c r="N1870" s="188"/>
      <c r="O1870" s="188"/>
      <c r="P1870" s="190"/>
      <c r="Q1870" s="187"/>
      <c r="R1870" s="187"/>
      <c r="S1870" s="188"/>
      <c r="T1870" s="188"/>
      <c r="U1870" s="188"/>
      <c r="V1870" s="188"/>
      <c r="W1870" s="188"/>
      <c r="X1870" s="188"/>
      <c r="Y1870" s="188"/>
      <c r="Z1870" s="188"/>
      <c r="AA1870" s="187"/>
      <c r="AB1870" s="189"/>
      <c r="AC1870" s="187"/>
      <c r="AD1870" s="25"/>
      <c r="AE1870" s="25"/>
    </row>
    <row r="1871">
      <c r="A1871" s="187"/>
      <c r="B1871" s="187"/>
      <c r="C1871" s="187"/>
      <c r="D1871" s="187"/>
      <c r="E1871" s="187"/>
      <c r="F1871" s="187"/>
      <c r="G1871" s="188"/>
      <c r="H1871" s="188"/>
      <c r="I1871" s="188"/>
      <c r="J1871" s="188"/>
      <c r="K1871" s="188"/>
      <c r="L1871" s="188"/>
      <c r="M1871" s="188"/>
      <c r="N1871" s="188"/>
      <c r="O1871" s="188"/>
      <c r="P1871" s="189"/>
      <c r="Q1871" s="188"/>
      <c r="R1871" s="188"/>
      <c r="S1871" s="187"/>
      <c r="T1871" s="188"/>
      <c r="U1871" s="188"/>
      <c r="V1871" s="188"/>
      <c r="W1871" s="188"/>
      <c r="X1871" s="188"/>
      <c r="Y1871" s="188"/>
      <c r="Z1871" s="188"/>
      <c r="AA1871" s="187"/>
      <c r="AB1871" s="189"/>
      <c r="AC1871" s="187"/>
      <c r="AD1871" s="25"/>
      <c r="AE1871" s="25"/>
    </row>
    <row r="1872">
      <c r="A1872" s="187"/>
      <c r="B1872" s="187"/>
      <c r="C1872" s="187"/>
      <c r="D1872" s="187"/>
      <c r="E1872" s="187"/>
      <c r="F1872" s="187"/>
      <c r="G1872" s="188"/>
      <c r="H1872" s="187"/>
      <c r="I1872" s="187"/>
      <c r="J1872" s="188"/>
      <c r="K1872" s="187"/>
      <c r="L1872" s="188"/>
      <c r="M1872" s="188"/>
      <c r="N1872" s="188"/>
      <c r="O1872" s="188"/>
      <c r="P1872" s="189"/>
      <c r="Q1872" s="187"/>
      <c r="R1872" s="187"/>
      <c r="S1872" s="188"/>
      <c r="T1872" s="188"/>
      <c r="U1872" s="188"/>
      <c r="V1872" s="188"/>
      <c r="W1872" s="188"/>
      <c r="X1872" s="188"/>
      <c r="Y1872" s="188"/>
      <c r="Z1872" s="188"/>
      <c r="AA1872" s="187"/>
      <c r="AB1872" s="189"/>
      <c r="AC1872" s="187"/>
      <c r="AD1872" s="25"/>
      <c r="AE1872" s="25"/>
    </row>
    <row r="1873">
      <c r="A1873" s="187"/>
      <c r="B1873" s="187"/>
      <c r="C1873" s="187"/>
      <c r="D1873" s="187"/>
      <c r="E1873" s="187"/>
      <c r="F1873" s="187"/>
      <c r="G1873" s="188"/>
      <c r="H1873" s="187"/>
      <c r="I1873" s="187"/>
      <c r="J1873" s="188"/>
      <c r="K1873" s="187"/>
      <c r="L1873" s="188"/>
      <c r="M1873" s="188"/>
      <c r="N1873" s="188"/>
      <c r="O1873" s="188"/>
      <c r="P1873" s="189"/>
      <c r="Q1873" s="187"/>
      <c r="R1873" s="187"/>
      <c r="S1873" s="188"/>
      <c r="T1873" s="188"/>
      <c r="U1873" s="188"/>
      <c r="V1873" s="188"/>
      <c r="W1873" s="188"/>
      <c r="X1873" s="188"/>
      <c r="Y1873" s="188"/>
      <c r="Z1873" s="188"/>
      <c r="AA1873" s="187"/>
      <c r="AB1873" s="189"/>
      <c r="AC1873" s="187"/>
      <c r="AD1873" s="25"/>
      <c r="AE1873" s="25"/>
    </row>
    <row r="1874">
      <c r="A1874" s="187"/>
      <c r="B1874" s="187"/>
      <c r="C1874" s="187"/>
      <c r="D1874" s="187"/>
      <c r="E1874" s="187"/>
      <c r="F1874" s="187"/>
      <c r="G1874" s="188"/>
      <c r="H1874" s="187"/>
      <c r="I1874" s="187"/>
      <c r="J1874" s="188"/>
      <c r="K1874" s="187"/>
      <c r="L1874" s="188"/>
      <c r="M1874" s="188"/>
      <c r="N1874" s="188"/>
      <c r="O1874" s="188"/>
      <c r="P1874" s="189"/>
      <c r="Q1874" s="187"/>
      <c r="R1874" s="187"/>
      <c r="S1874" s="188"/>
      <c r="T1874" s="188"/>
      <c r="U1874" s="188"/>
      <c r="V1874" s="188"/>
      <c r="W1874" s="188"/>
      <c r="X1874" s="188"/>
      <c r="Y1874" s="188"/>
      <c r="Z1874" s="188"/>
      <c r="AA1874" s="187"/>
      <c r="AB1874" s="189"/>
      <c r="AC1874" s="187"/>
      <c r="AD1874" s="25"/>
      <c r="AE1874" s="25"/>
    </row>
    <row r="1875">
      <c r="A1875" s="187"/>
      <c r="B1875" s="187"/>
      <c r="C1875" s="187"/>
      <c r="D1875" s="187"/>
      <c r="E1875" s="187"/>
      <c r="F1875" s="187"/>
      <c r="G1875" s="188"/>
      <c r="H1875" s="188"/>
      <c r="I1875" s="188"/>
      <c r="J1875" s="188"/>
      <c r="K1875" s="188"/>
      <c r="L1875" s="188"/>
      <c r="M1875" s="188"/>
      <c r="N1875" s="188"/>
      <c r="O1875" s="188"/>
      <c r="P1875" s="190"/>
      <c r="Q1875" s="187"/>
      <c r="R1875" s="188"/>
      <c r="S1875" s="187"/>
      <c r="T1875" s="188"/>
      <c r="U1875" s="188"/>
      <c r="V1875" s="188"/>
      <c r="W1875" s="188"/>
      <c r="X1875" s="188"/>
      <c r="Y1875" s="188"/>
      <c r="Z1875" s="188"/>
      <c r="AA1875" s="187"/>
      <c r="AB1875" s="189"/>
      <c r="AC1875" s="187"/>
      <c r="AD1875" s="25"/>
      <c r="AE1875" s="25"/>
    </row>
    <row r="1876">
      <c r="A1876" s="187"/>
      <c r="B1876" s="187"/>
      <c r="C1876" s="187"/>
      <c r="D1876" s="187"/>
      <c r="E1876" s="187"/>
      <c r="F1876" s="187"/>
      <c r="G1876" s="188"/>
      <c r="H1876" s="188"/>
      <c r="I1876" s="188"/>
      <c r="J1876" s="188"/>
      <c r="K1876" s="188"/>
      <c r="L1876" s="188"/>
      <c r="M1876" s="188"/>
      <c r="N1876" s="188"/>
      <c r="O1876" s="188"/>
      <c r="P1876" s="189"/>
      <c r="Q1876" s="187"/>
      <c r="R1876" s="188"/>
      <c r="S1876" s="187"/>
      <c r="T1876" s="188"/>
      <c r="U1876" s="188"/>
      <c r="V1876" s="188"/>
      <c r="W1876" s="188"/>
      <c r="X1876" s="188"/>
      <c r="Y1876" s="188"/>
      <c r="Z1876" s="188"/>
      <c r="AA1876" s="187"/>
      <c r="AB1876" s="189"/>
      <c r="AC1876" s="187"/>
      <c r="AD1876" s="25"/>
      <c r="AE1876" s="25"/>
    </row>
    <row r="1877">
      <c r="A1877" s="187"/>
      <c r="B1877" s="187"/>
      <c r="C1877" s="187"/>
      <c r="D1877" s="187"/>
      <c r="E1877" s="187"/>
      <c r="F1877" s="187"/>
      <c r="G1877" s="188"/>
      <c r="H1877" s="188"/>
      <c r="I1877" s="188"/>
      <c r="J1877" s="188"/>
      <c r="K1877" s="188"/>
      <c r="L1877" s="188"/>
      <c r="M1877" s="188"/>
      <c r="N1877" s="188"/>
      <c r="O1877" s="188"/>
      <c r="P1877" s="189"/>
      <c r="Q1877" s="187"/>
      <c r="R1877" s="188"/>
      <c r="S1877" s="187"/>
      <c r="T1877" s="188"/>
      <c r="U1877" s="188"/>
      <c r="V1877" s="188"/>
      <c r="W1877" s="188"/>
      <c r="X1877" s="188"/>
      <c r="Y1877" s="188"/>
      <c r="Z1877" s="188"/>
      <c r="AA1877" s="187"/>
      <c r="AB1877" s="189"/>
      <c r="AC1877" s="187"/>
      <c r="AD1877" s="25"/>
      <c r="AE1877" s="25"/>
    </row>
    <row r="1878">
      <c r="A1878" s="187"/>
      <c r="B1878" s="187"/>
      <c r="C1878" s="187"/>
      <c r="D1878" s="187"/>
      <c r="E1878" s="187"/>
      <c r="F1878" s="187"/>
      <c r="G1878" s="188"/>
      <c r="H1878" s="188"/>
      <c r="I1878" s="188"/>
      <c r="J1878" s="188"/>
      <c r="K1878" s="188"/>
      <c r="L1878" s="188"/>
      <c r="M1878" s="188"/>
      <c r="N1878" s="188"/>
      <c r="O1878" s="188"/>
      <c r="P1878" s="189"/>
      <c r="Q1878" s="187"/>
      <c r="R1878" s="188"/>
      <c r="S1878" s="187"/>
      <c r="T1878" s="188"/>
      <c r="U1878" s="188"/>
      <c r="V1878" s="188"/>
      <c r="W1878" s="188"/>
      <c r="X1878" s="188"/>
      <c r="Y1878" s="188"/>
      <c r="Z1878" s="188"/>
      <c r="AA1878" s="187"/>
      <c r="AB1878" s="189"/>
      <c r="AC1878" s="187"/>
      <c r="AD1878" s="25"/>
      <c r="AE1878" s="25"/>
    </row>
    <row r="1879">
      <c r="A1879" s="187"/>
      <c r="B1879" s="187"/>
      <c r="C1879" s="187"/>
      <c r="D1879" s="187"/>
      <c r="E1879" s="187"/>
      <c r="F1879" s="187"/>
      <c r="G1879" s="188"/>
      <c r="H1879" s="187"/>
      <c r="I1879" s="187"/>
      <c r="J1879" s="188"/>
      <c r="K1879" s="187"/>
      <c r="L1879" s="188"/>
      <c r="M1879" s="188"/>
      <c r="N1879" s="188"/>
      <c r="O1879" s="188"/>
      <c r="P1879" s="189"/>
      <c r="Q1879" s="187"/>
      <c r="R1879" s="187"/>
      <c r="S1879" s="188"/>
      <c r="T1879" s="188"/>
      <c r="U1879" s="188"/>
      <c r="V1879" s="188"/>
      <c r="W1879" s="188"/>
      <c r="X1879" s="188"/>
      <c r="Y1879" s="188"/>
      <c r="Z1879" s="188"/>
      <c r="AA1879" s="187"/>
      <c r="AB1879" s="189"/>
      <c r="AC1879" s="187"/>
      <c r="AD1879" s="25"/>
      <c r="AE1879" s="25"/>
    </row>
    <row r="1880">
      <c r="A1880" s="187"/>
      <c r="B1880" s="187"/>
      <c r="C1880" s="187"/>
      <c r="D1880" s="187"/>
      <c r="E1880" s="187"/>
      <c r="F1880" s="187"/>
      <c r="G1880" s="188"/>
      <c r="H1880" s="188"/>
      <c r="I1880" s="188"/>
      <c r="J1880" s="188"/>
      <c r="K1880" s="188"/>
      <c r="L1880" s="188"/>
      <c r="M1880" s="188"/>
      <c r="N1880" s="188"/>
      <c r="O1880" s="188"/>
      <c r="P1880" s="189"/>
      <c r="Q1880" s="188"/>
      <c r="R1880" s="188"/>
      <c r="S1880" s="187"/>
      <c r="T1880" s="188"/>
      <c r="U1880" s="188"/>
      <c r="V1880" s="188"/>
      <c r="W1880" s="188"/>
      <c r="X1880" s="188"/>
      <c r="Y1880" s="188"/>
      <c r="Z1880" s="188"/>
      <c r="AA1880" s="187"/>
      <c r="AB1880" s="189"/>
      <c r="AC1880" s="187"/>
      <c r="AD1880" s="25"/>
      <c r="AE1880" s="25"/>
    </row>
    <row r="1881">
      <c r="A1881" s="187"/>
      <c r="B1881" s="187"/>
      <c r="C1881" s="187"/>
      <c r="D1881" s="187"/>
      <c r="E1881" s="187"/>
      <c r="F1881" s="187"/>
      <c r="G1881" s="188"/>
      <c r="H1881" s="187"/>
      <c r="I1881" s="187"/>
      <c r="J1881" s="188"/>
      <c r="K1881" s="187"/>
      <c r="L1881" s="188"/>
      <c r="M1881" s="188"/>
      <c r="N1881" s="188"/>
      <c r="O1881" s="188"/>
      <c r="P1881" s="189"/>
      <c r="Q1881" s="187"/>
      <c r="R1881" s="187"/>
      <c r="S1881" s="188"/>
      <c r="T1881" s="188"/>
      <c r="U1881" s="188"/>
      <c r="V1881" s="188"/>
      <c r="W1881" s="188"/>
      <c r="X1881" s="188"/>
      <c r="Y1881" s="188"/>
      <c r="Z1881" s="188"/>
      <c r="AA1881" s="187"/>
      <c r="AB1881" s="189"/>
      <c r="AC1881" s="187"/>
      <c r="AD1881" s="25"/>
      <c r="AE1881" s="25"/>
    </row>
    <row r="1882">
      <c r="A1882" s="187"/>
      <c r="B1882" s="187"/>
      <c r="C1882" s="187"/>
      <c r="D1882" s="187"/>
      <c r="E1882" s="187"/>
      <c r="F1882" s="187"/>
      <c r="G1882" s="188"/>
      <c r="H1882" s="187"/>
      <c r="I1882" s="187"/>
      <c r="J1882" s="188"/>
      <c r="K1882" s="187"/>
      <c r="L1882" s="188"/>
      <c r="M1882" s="188"/>
      <c r="N1882" s="188"/>
      <c r="O1882" s="188"/>
      <c r="P1882" s="189"/>
      <c r="Q1882" s="187"/>
      <c r="R1882" s="187"/>
      <c r="S1882" s="188"/>
      <c r="T1882" s="188"/>
      <c r="U1882" s="188"/>
      <c r="V1882" s="188"/>
      <c r="W1882" s="188"/>
      <c r="X1882" s="188"/>
      <c r="Y1882" s="188"/>
      <c r="Z1882" s="188"/>
      <c r="AA1882" s="187"/>
      <c r="AB1882" s="189"/>
      <c r="AC1882" s="187"/>
      <c r="AD1882" s="25"/>
      <c r="AE1882" s="25"/>
    </row>
    <row r="1883">
      <c r="A1883" s="187"/>
      <c r="B1883" s="187"/>
      <c r="C1883" s="187"/>
      <c r="D1883" s="187"/>
      <c r="E1883" s="187"/>
      <c r="F1883" s="187"/>
      <c r="G1883" s="188"/>
      <c r="H1883" s="187"/>
      <c r="I1883" s="187"/>
      <c r="J1883" s="188"/>
      <c r="K1883" s="187"/>
      <c r="L1883" s="188"/>
      <c r="M1883" s="188"/>
      <c r="N1883" s="188"/>
      <c r="O1883" s="188"/>
      <c r="P1883" s="189"/>
      <c r="Q1883" s="187"/>
      <c r="R1883" s="187"/>
      <c r="S1883" s="188"/>
      <c r="T1883" s="188"/>
      <c r="U1883" s="188"/>
      <c r="V1883" s="188"/>
      <c r="W1883" s="188"/>
      <c r="X1883" s="188"/>
      <c r="Y1883" s="188"/>
      <c r="Z1883" s="188"/>
      <c r="AA1883" s="187"/>
      <c r="AB1883" s="189"/>
      <c r="AC1883" s="187"/>
      <c r="AD1883" s="25"/>
      <c r="AE1883" s="25"/>
    </row>
    <row r="1884">
      <c r="A1884" s="187"/>
      <c r="B1884" s="187"/>
      <c r="C1884" s="187"/>
      <c r="D1884" s="187"/>
      <c r="E1884" s="187"/>
      <c r="F1884" s="187"/>
      <c r="G1884" s="188"/>
      <c r="H1884" s="188"/>
      <c r="I1884" s="188"/>
      <c r="J1884" s="188"/>
      <c r="K1884" s="188"/>
      <c r="L1884" s="188"/>
      <c r="M1884" s="188"/>
      <c r="N1884" s="188"/>
      <c r="O1884" s="188"/>
      <c r="P1884" s="189"/>
      <c r="Q1884" s="187"/>
      <c r="R1884" s="188"/>
      <c r="S1884" s="187"/>
      <c r="T1884" s="188"/>
      <c r="U1884" s="188"/>
      <c r="V1884" s="188"/>
      <c r="W1884" s="188"/>
      <c r="X1884" s="188"/>
      <c r="Y1884" s="188"/>
      <c r="Z1884" s="188"/>
      <c r="AA1884" s="187"/>
      <c r="AB1884" s="189"/>
      <c r="AC1884" s="187"/>
      <c r="AD1884" s="25"/>
      <c r="AE1884" s="25"/>
    </row>
    <row r="1885">
      <c r="A1885" s="187"/>
      <c r="B1885" s="187"/>
      <c r="C1885" s="187"/>
      <c r="D1885" s="187"/>
      <c r="E1885" s="187"/>
      <c r="F1885" s="187"/>
      <c r="G1885" s="188"/>
      <c r="H1885" s="188"/>
      <c r="I1885" s="188"/>
      <c r="J1885" s="188"/>
      <c r="K1885" s="188"/>
      <c r="L1885" s="188"/>
      <c r="M1885" s="188"/>
      <c r="N1885" s="188"/>
      <c r="O1885" s="188"/>
      <c r="P1885" s="189"/>
      <c r="Q1885" s="187"/>
      <c r="R1885" s="188"/>
      <c r="S1885" s="187"/>
      <c r="T1885" s="188"/>
      <c r="U1885" s="188"/>
      <c r="V1885" s="188"/>
      <c r="W1885" s="188"/>
      <c r="X1885" s="188"/>
      <c r="Y1885" s="188"/>
      <c r="Z1885" s="188"/>
      <c r="AA1885" s="187"/>
      <c r="AB1885" s="189"/>
      <c r="AC1885" s="187"/>
      <c r="AD1885" s="25"/>
      <c r="AE1885" s="25"/>
    </row>
    <row r="1886">
      <c r="A1886" s="187"/>
      <c r="B1886" s="187"/>
      <c r="C1886" s="187"/>
      <c r="D1886" s="187"/>
      <c r="E1886" s="187"/>
      <c r="F1886" s="187"/>
      <c r="G1886" s="188"/>
      <c r="H1886" s="188"/>
      <c r="I1886" s="188"/>
      <c r="J1886" s="188"/>
      <c r="K1886" s="188"/>
      <c r="L1886" s="188"/>
      <c r="M1886" s="188"/>
      <c r="N1886" s="188"/>
      <c r="O1886" s="188"/>
      <c r="P1886" s="189"/>
      <c r="Q1886" s="187"/>
      <c r="R1886" s="188"/>
      <c r="S1886" s="187"/>
      <c r="T1886" s="188"/>
      <c r="U1886" s="188"/>
      <c r="V1886" s="188"/>
      <c r="W1886" s="188"/>
      <c r="X1886" s="188"/>
      <c r="Y1886" s="188"/>
      <c r="Z1886" s="188"/>
      <c r="AA1886" s="187"/>
      <c r="AB1886" s="189"/>
      <c r="AC1886" s="187"/>
      <c r="AD1886" s="25"/>
      <c r="AE1886" s="25"/>
    </row>
    <row r="1887">
      <c r="A1887" s="187"/>
      <c r="B1887" s="187"/>
      <c r="C1887" s="187"/>
      <c r="D1887" s="187"/>
      <c r="E1887" s="187"/>
      <c r="F1887" s="187"/>
      <c r="G1887" s="188"/>
      <c r="H1887" s="188"/>
      <c r="I1887" s="188"/>
      <c r="J1887" s="188"/>
      <c r="K1887" s="188"/>
      <c r="L1887" s="188"/>
      <c r="M1887" s="188"/>
      <c r="N1887" s="188"/>
      <c r="O1887" s="188"/>
      <c r="P1887" s="190"/>
      <c r="Q1887" s="187"/>
      <c r="R1887" s="188"/>
      <c r="S1887" s="187"/>
      <c r="T1887" s="188"/>
      <c r="U1887" s="188"/>
      <c r="V1887" s="188"/>
      <c r="W1887" s="188"/>
      <c r="X1887" s="188"/>
      <c r="Y1887" s="188"/>
      <c r="Z1887" s="188"/>
      <c r="AA1887" s="187"/>
      <c r="AB1887" s="189"/>
      <c r="AC1887" s="187"/>
      <c r="AD1887" s="25"/>
      <c r="AE1887" s="25"/>
    </row>
    <row r="1888">
      <c r="A1888" s="187"/>
      <c r="B1888" s="187"/>
      <c r="C1888" s="187"/>
      <c r="D1888" s="187"/>
      <c r="E1888" s="187"/>
      <c r="F1888" s="187"/>
      <c r="G1888" s="188"/>
      <c r="H1888" s="187"/>
      <c r="I1888" s="187"/>
      <c r="J1888" s="188"/>
      <c r="K1888" s="187"/>
      <c r="L1888" s="188"/>
      <c r="M1888" s="188"/>
      <c r="N1888" s="188"/>
      <c r="O1888" s="188"/>
      <c r="P1888" s="189"/>
      <c r="Q1888" s="187"/>
      <c r="R1888" s="187"/>
      <c r="S1888" s="188"/>
      <c r="T1888" s="188"/>
      <c r="U1888" s="188"/>
      <c r="V1888" s="188"/>
      <c r="W1888" s="188"/>
      <c r="X1888" s="188"/>
      <c r="Y1888" s="188"/>
      <c r="Z1888" s="188"/>
      <c r="AA1888" s="187"/>
      <c r="AB1888" s="189"/>
      <c r="AC1888" s="187"/>
      <c r="AD1888" s="25"/>
      <c r="AE1888" s="25"/>
    </row>
    <row r="1889">
      <c r="A1889" s="187"/>
      <c r="B1889" s="187"/>
      <c r="C1889" s="187"/>
      <c r="D1889" s="187"/>
      <c r="E1889" s="187"/>
      <c r="F1889" s="187"/>
      <c r="G1889" s="188"/>
      <c r="H1889" s="188"/>
      <c r="I1889" s="188"/>
      <c r="J1889" s="188"/>
      <c r="K1889" s="188"/>
      <c r="L1889" s="188"/>
      <c r="M1889" s="188"/>
      <c r="N1889" s="188"/>
      <c r="O1889" s="188"/>
      <c r="P1889" s="189"/>
      <c r="Q1889" s="188"/>
      <c r="R1889" s="188"/>
      <c r="S1889" s="187"/>
      <c r="T1889" s="188"/>
      <c r="U1889" s="188"/>
      <c r="V1889" s="188"/>
      <c r="W1889" s="188"/>
      <c r="X1889" s="188"/>
      <c r="Y1889" s="188"/>
      <c r="Z1889" s="188"/>
      <c r="AA1889" s="187"/>
      <c r="AB1889" s="189"/>
      <c r="AC1889" s="187"/>
      <c r="AD1889" s="25"/>
      <c r="AE1889" s="25"/>
    </row>
    <row r="1890">
      <c r="A1890" s="187"/>
      <c r="B1890" s="187"/>
      <c r="C1890" s="187"/>
      <c r="D1890" s="187"/>
      <c r="E1890" s="187"/>
      <c r="F1890" s="187"/>
      <c r="G1890" s="188"/>
      <c r="H1890" s="187"/>
      <c r="I1890" s="187"/>
      <c r="J1890" s="188"/>
      <c r="K1890" s="187"/>
      <c r="L1890" s="188"/>
      <c r="M1890" s="188"/>
      <c r="N1890" s="188"/>
      <c r="O1890" s="188"/>
      <c r="P1890" s="189"/>
      <c r="Q1890" s="187"/>
      <c r="R1890" s="187"/>
      <c r="S1890" s="188"/>
      <c r="T1890" s="188"/>
      <c r="U1890" s="188"/>
      <c r="V1890" s="188"/>
      <c r="W1890" s="188"/>
      <c r="X1890" s="188"/>
      <c r="Y1890" s="188"/>
      <c r="Z1890" s="188"/>
      <c r="AA1890" s="187"/>
      <c r="AB1890" s="189"/>
      <c r="AC1890" s="187"/>
      <c r="AD1890" s="25"/>
      <c r="AE1890" s="25"/>
    </row>
    <row r="1891">
      <c r="A1891" s="187"/>
      <c r="B1891" s="187"/>
      <c r="C1891" s="187"/>
      <c r="D1891" s="187"/>
      <c r="E1891" s="187"/>
      <c r="F1891" s="187"/>
      <c r="G1891" s="188"/>
      <c r="H1891" s="188"/>
      <c r="I1891" s="188"/>
      <c r="J1891" s="188"/>
      <c r="K1891" s="188"/>
      <c r="L1891" s="188"/>
      <c r="M1891" s="188"/>
      <c r="N1891" s="188"/>
      <c r="O1891" s="188"/>
      <c r="P1891" s="189"/>
      <c r="Q1891" s="187"/>
      <c r="R1891" s="188"/>
      <c r="S1891" s="187"/>
      <c r="T1891" s="188"/>
      <c r="U1891" s="188"/>
      <c r="V1891" s="188"/>
      <c r="W1891" s="188"/>
      <c r="X1891" s="188"/>
      <c r="Y1891" s="188"/>
      <c r="Z1891" s="188"/>
      <c r="AA1891" s="187"/>
      <c r="AB1891" s="189"/>
      <c r="AC1891" s="187"/>
      <c r="AD1891" s="25"/>
      <c r="AE1891" s="25"/>
    </row>
    <row r="1892">
      <c r="A1892" s="187"/>
      <c r="B1892" s="187"/>
      <c r="C1892" s="187"/>
      <c r="D1892" s="187"/>
      <c r="E1892" s="187"/>
      <c r="F1892" s="187"/>
      <c r="G1892" s="188"/>
      <c r="H1892" s="188"/>
      <c r="I1892" s="188"/>
      <c r="J1892" s="188"/>
      <c r="K1892" s="188"/>
      <c r="L1892" s="188"/>
      <c r="M1892" s="188"/>
      <c r="N1892" s="188"/>
      <c r="O1892" s="188"/>
      <c r="P1892" s="189"/>
      <c r="Q1892" s="188"/>
      <c r="R1892" s="188"/>
      <c r="S1892" s="187"/>
      <c r="T1892" s="188"/>
      <c r="U1892" s="188"/>
      <c r="V1892" s="188"/>
      <c r="W1892" s="188"/>
      <c r="X1892" s="188"/>
      <c r="Y1892" s="188"/>
      <c r="Z1892" s="188"/>
      <c r="AA1892" s="187"/>
      <c r="AB1892" s="189"/>
      <c r="AC1892" s="187"/>
      <c r="AD1892" s="25"/>
      <c r="AE1892" s="25"/>
    </row>
    <row r="1893">
      <c r="A1893" s="187"/>
      <c r="B1893" s="187"/>
      <c r="C1893" s="187"/>
      <c r="D1893" s="187"/>
      <c r="E1893" s="187"/>
      <c r="F1893" s="187"/>
      <c r="G1893" s="188"/>
      <c r="H1893" s="187"/>
      <c r="I1893" s="187"/>
      <c r="J1893" s="188"/>
      <c r="K1893" s="187"/>
      <c r="L1893" s="188"/>
      <c r="M1893" s="188"/>
      <c r="N1893" s="188"/>
      <c r="O1893" s="188"/>
      <c r="P1893" s="190"/>
      <c r="Q1893" s="187"/>
      <c r="R1893" s="187"/>
      <c r="S1893" s="188"/>
      <c r="T1893" s="188"/>
      <c r="U1893" s="188"/>
      <c r="V1893" s="188"/>
      <c r="W1893" s="188"/>
      <c r="X1893" s="188"/>
      <c r="Y1893" s="188"/>
      <c r="Z1893" s="188"/>
      <c r="AA1893" s="187"/>
      <c r="AB1893" s="189"/>
      <c r="AC1893" s="187"/>
      <c r="AD1893" s="25"/>
      <c r="AE1893" s="25"/>
    </row>
    <row r="1894">
      <c r="A1894" s="187"/>
      <c r="B1894" s="187"/>
      <c r="C1894" s="187"/>
      <c r="D1894" s="187"/>
      <c r="E1894" s="187"/>
      <c r="F1894" s="187"/>
      <c r="G1894" s="188"/>
      <c r="H1894" s="188"/>
      <c r="I1894" s="188"/>
      <c r="J1894" s="188"/>
      <c r="K1894" s="188"/>
      <c r="L1894" s="188"/>
      <c r="M1894" s="188"/>
      <c r="N1894" s="188"/>
      <c r="O1894" s="188"/>
      <c r="P1894" s="190"/>
      <c r="Q1894" s="187"/>
      <c r="R1894" s="188"/>
      <c r="S1894" s="187"/>
      <c r="T1894" s="188"/>
      <c r="U1894" s="188"/>
      <c r="V1894" s="188"/>
      <c r="W1894" s="188"/>
      <c r="X1894" s="188"/>
      <c r="Y1894" s="188"/>
      <c r="Z1894" s="188"/>
      <c r="AA1894" s="187"/>
      <c r="AB1894" s="189"/>
      <c r="AC1894" s="187"/>
      <c r="AD1894" s="25"/>
      <c r="AE1894" s="25"/>
    </row>
    <row r="1895">
      <c r="A1895" s="187"/>
      <c r="B1895" s="187"/>
      <c r="C1895" s="187"/>
      <c r="D1895" s="187"/>
      <c r="E1895" s="187"/>
      <c r="F1895" s="187"/>
      <c r="G1895" s="188"/>
      <c r="H1895" s="188"/>
      <c r="I1895" s="188"/>
      <c r="J1895" s="188"/>
      <c r="K1895" s="188"/>
      <c r="L1895" s="188"/>
      <c r="M1895" s="188"/>
      <c r="N1895" s="188"/>
      <c r="O1895" s="188"/>
      <c r="P1895" s="189"/>
      <c r="Q1895" s="188"/>
      <c r="R1895" s="188"/>
      <c r="S1895" s="187"/>
      <c r="T1895" s="188"/>
      <c r="U1895" s="188"/>
      <c r="V1895" s="188"/>
      <c r="W1895" s="188"/>
      <c r="X1895" s="188"/>
      <c r="Y1895" s="188"/>
      <c r="Z1895" s="188"/>
      <c r="AA1895" s="187"/>
      <c r="AB1895" s="189"/>
      <c r="AC1895" s="187"/>
      <c r="AD1895" s="25"/>
      <c r="AE1895" s="25"/>
    </row>
    <row r="1896">
      <c r="A1896" s="187"/>
      <c r="B1896" s="187"/>
      <c r="C1896" s="187"/>
      <c r="D1896" s="187"/>
      <c r="E1896" s="187"/>
      <c r="F1896" s="187"/>
      <c r="G1896" s="188"/>
      <c r="H1896" s="187"/>
      <c r="I1896" s="187"/>
      <c r="J1896" s="188"/>
      <c r="K1896" s="187"/>
      <c r="L1896" s="188"/>
      <c r="M1896" s="188"/>
      <c r="N1896" s="188"/>
      <c r="O1896" s="188"/>
      <c r="P1896" s="189"/>
      <c r="Q1896" s="187"/>
      <c r="R1896" s="187"/>
      <c r="S1896" s="188"/>
      <c r="T1896" s="188"/>
      <c r="U1896" s="188"/>
      <c r="V1896" s="188"/>
      <c r="W1896" s="188"/>
      <c r="X1896" s="188"/>
      <c r="Y1896" s="188"/>
      <c r="Z1896" s="188"/>
      <c r="AA1896" s="187"/>
      <c r="AB1896" s="189"/>
      <c r="AC1896" s="187"/>
      <c r="AD1896" s="25"/>
      <c r="AE1896" s="25"/>
    </row>
    <row r="1897">
      <c r="A1897" s="187"/>
      <c r="B1897" s="187"/>
      <c r="C1897" s="187"/>
      <c r="D1897" s="187"/>
      <c r="E1897" s="187"/>
      <c r="F1897" s="187"/>
      <c r="G1897" s="188"/>
      <c r="H1897" s="187"/>
      <c r="I1897" s="187"/>
      <c r="J1897" s="188"/>
      <c r="K1897" s="188"/>
      <c r="L1897" s="188"/>
      <c r="M1897" s="188"/>
      <c r="N1897" s="188"/>
      <c r="O1897" s="188"/>
      <c r="P1897" s="189"/>
      <c r="Q1897" s="187"/>
      <c r="R1897" s="187"/>
      <c r="S1897" s="188"/>
      <c r="T1897" s="188"/>
      <c r="U1897" s="188"/>
      <c r="V1897" s="188"/>
      <c r="W1897" s="188"/>
      <c r="X1897" s="188"/>
      <c r="Y1897" s="188"/>
      <c r="Z1897" s="188"/>
      <c r="AA1897" s="187"/>
      <c r="AB1897" s="189"/>
      <c r="AC1897" s="187"/>
      <c r="AD1897" s="25"/>
      <c r="AE1897" s="25"/>
    </row>
    <row r="1898">
      <c r="A1898" s="187"/>
      <c r="B1898" s="187"/>
      <c r="C1898" s="187"/>
      <c r="D1898" s="187"/>
      <c r="E1898" s="187"/>
      <c r="F1898" s="187"/>
      <c r="G1898" s="188"/>
      <c r="H1898" s="188"/>
      <c r="I1898" s="188"/>
      <c r="J1898" s="188"/>
      <c r="K1898" s="188"/>
      <c r="L1898" s="188"/>
      <c r="M1898" s="188"/>
      <c r="N1898" s="188"/>
      <c r="O1898" s="188"/>
      <c r="P1898" s="189"/>
      <c r="Q1898" s="188"/>
      <c r="R1898" s="188"/>
      <c r="S1898" s="187"/>
      <c r="T1898" s="188"/>
      <c r="U1898" s="188"/>
      <c r="V1898" s="188"/>
      <c r="W1898" s="188"/>
      <c r="X1898" s="188"/>
      <c r="Y1898" s="188"/>
      <c r="Z1898" s="188"/>
      <c r="AA1898" s="187"/>
      <c r="AB1898" s="189"/>
      <c r="AC1898" s="187"/>
      <c r="AD1898" s="25"/>
      <c r="AE1898" s="25"/>
    </row>
    <row r="1899">
      <c r="A1899" s="187"/>
      <c r="B1899" s="187"/>
      <c r="C1899" s="187"/>
      <c r="D1899" s="187"/>
      <c r="E1899" s="187"/>
      <c r="F1899" s="187"/>
      <c r="G1899" s="188"/>
      <c r="H1899" s="187"/>
      <c r="I1899" s="187"/>
      <c r="J1899" s="188"/>
      <c r="K1899" s="187"/>
      <c r="L1899" s="188"/>
      <c r="M1899" s="188"/>
      <c r="N1899" s="188"/>
      <c r="O1899" s="188"/>
      <c r="P1899" s="190"/>
      <c r="Q1899" s="187"/>
      <c r="R1899" s="187"/>
      <c r="S1899" s="188"/>
      <c r="T1899" s="188"/>
      <c r="U1899" s="188"/>
      <c r="V1899" s="188"/>
      <c r="W1899" s="188"/>
      <c r="X1899" s="188"/>
      <c r="Y1899" s="188"/>
      <c r="Z1899" s="188"/>
      <c r="AA1899" s="187"/>
      <c r="AB1899" s="189"/>
      <c r="AC1899" s="187"/>
      <c r="AD1899" s="25"/>
      <c r="AE1899" s="25"/>
    </row>
    <row r="1900">
      <c r="A1900" s="187"/>
      <c r="B1900" s="187"/>
      <c r="C1900" s="187"/>
      <c r="D1900" s="187"/>
      <c r="E1900" s="187"/>
      <c r="F1900" s="187"/>
      <c r="G1900" s="188"/>
      <c r="H1900" s="188"/>
      <c r="I1900" s="188"/>
      <c r="J1900" s="188"/>
      <c r="K1900" s="188"/>
      <c r="L1900" s="188"/>
      <c r="M1900" s="188"/>
      <c r="N1900" s="188"/>
      <c r="O1900" s="188"/>
      <c r="P1900" s="190"/>
      <c r="Q1900" s="187"/>
      <c r="R1900" s="188"/>
      <c r="S1900" s="187"/>
      <c r="T1900" s="188"/>
      <c r="U1900" s="188"/>
      <c r="V1900" s="188"/>
      <c r="W1900" s="188"/>
      <c r="X1900" s="188"/>
      <c r="Y1900" s="188"/>
      <c r="Z1900" s="188"/>
      <c r="AA1900" s="187"/>
      <c r="AB1900" s="189"/>
      <c r="AC1900" s="187"/>
      <c r="AD1900" s="25"/>
      <c r="AE1900" s="25"/>
    </row>
    <row r="1901">
      <c r="A1901" s="187"/>
      <c r="B1901" s="187"/>
      <c r="C1901" s="187"/>
      <c r="D1901" s="187"/>
      <c r="E1901" s="187"/>
      <c r="F1901" s="187"/>
      <c r="G1901" s="188"/>
      <c r="H1901" s="187"/>
      <c r="I1901" s="187"/>
      <c r="J1901" s="188"/>
      <c r="K1901" s="187"/>
      <c r="L1901" s="188"/>
      <c r="M1901" s="188"/>
      <c r="N1901" s="188"/>
      <c r="O1901" s="188"/>
      <c r="P1901" s="189"/>
      <c r="Q1901" s="187"/>
      <c r="R1901" s="187"/>
      <c r="S1901" s="188"/>
      <c r="T1901" s="188"/>
      <c r="U1901" s="188"/>
      <c r="V1901" s="188"/>
      <c r="W1901" s="188"/>
      <c r="X1901" s="188"/>
      <c r="Y1901" s="188"/>
      <c r="Z1901" s="188"/>
      <c r="AA1901" s="187"/>
      <c r="AB1901" s="189"/>
      <c r="AC1901" s="187"/>
      <c r="AD1901" s="25"/>
      <c r="AE1901" s="25"/>
    </row>
    <row r="1902">
      <c r="A1902" s="187"/>
      <c r="B1902" s="187"/>
      <c r="C1902" s="187"/>
      <c r="D1902" s="187"/>
      <c r="E1902" s="187"/>
      <c r="F1902" s="187"/>
      <c r="G1902" s="188"/>
      <c r="H1902" s="187"/>
      <c r="I1902" s="187"/>
      <c r="J1902" s="188"/>
      <c r="K1902" s="187"/>
      <c r="L1902" s="188"/>
      <c r="M1902" s="188"/>
      <c r="N1902" s="188"/>
      <c r="O1902" s="188"/>
      <c r="P1902" s="190"/>
      <c r="Q1902" s="187"/>
      <c r="R1902" s="187"/>
      <c r="S1902" s="188"/>
      <c r="T1902" s="188"/>
      <c r="U1902" s="188"/>
      <c r="V1902" s="188"/>
      <c r="W1902" s="188"/>
      <c r="X1902" s="188"/>
      <c r="Y1902" s="188"/>
      <c r="Z1902" s="188"/>
      <c r="AA1902" s="187"/>
      <c r="AB1902" s="189"/>
      <c r="AC1902" s="187"/>
      <c r="AD1902" s="25"/>
      <c r="AE1902" s="25"/>
    </row>
    <row r="1903">
      <c r="A1903" s="187"/>
      <c r="B1903" s="187"/>
      <c r="C1903" s="187"/>
      <c r="D1903" s="187"/>
      <c r="E1903" s="187"/>
      <c r="F1903" s="187"/>
      <c r="G1903" s="188"/>
      <c r="H1903" s="188"/>
      <c r="I1903" s="188"/>
      <c r="J1903" s="188"/>
      <c r="K1903" s="188"/>
      <c r="L1903" s="188"/>
      <c r="M1903" s="188"/>
      <c r="N1903" s="188"/>
      <c r="O1903" s="188"/>
      <c r="P1903" s="190"/>
      <c r="Q1903" s="187"/>
      <c r="R1903" s="188"/>
      <c r="S1903" s="187"/>
      <c r="T1903" s="188"/>
      <c r="U1903" s="188"/>
      <c r="V1903" s="188"/>
      <c r="W1903" s="188"/>
      <c r="X1903" s="188"/>
      <c r="Y1903" s="188"/>
      <c r="Z1903" s="188"/>
      <c r="AA1903" s="187"/>
      <c r="AB1903" s="189"/>
      <c r="AC1903" s="187"/>
      <c r="AD1903" s="25"/>
      <c r="AE1903" s="25"/>
    </row>
    <row r="1904">
      <c r="A1904" s="187"/>
      <c r="B1904" s="187"/>
      <c r="C1904" s="187"/>
      <c r="D1904" s="187"/>
      <c r="E1904" s="187"/>
      <c r="F1904" s="187"/>
      <c r="G1904" s="188"/>
      <c r="H1904" s="187"/>
      <c r="I1904" s="187"/>
      <c r="J1904" s="188"/>
      <c r="K1904" s="187"/>
      <c r="L1904" s="188"/>
      <c r="M1904" s="188"/>
      <c r="N1904" s="188"/>
      <c r="O1904" s="188"/>
      <c r="P1904" s="189"/>
      <c r="Q1904" s="187"/>
      <c r="R1904" s="187"/>
      <c r="S1904" s="188"/>
      <c r="T1904" s="188"/>
      <c r="U1904" s="188"/>
      <c r="V1904" s="188"/>
      <c r="W1904" s="188"/>
      <c r="X1904" s="188"/>
      <c r="Y1904" s="188"/>
      <c r="Z1904" s="188"/>
      <c r="AA1904" s="187"/>
      <c r="AB1904" s="189"/>
      <c r="AC1904" s="187"/>
      <c r="AD1904" s="25"/>
      <c r="AE1904" s="25"/>
    </row>
    <row r="1905">
      <c r="A1905" s="187"/>
      <c r="B1905" s="187"/>
      <c r="C1905" s="187"/>
      <c r="D1905" s="187"/>
      <c r="E1905" s="187"/>
      <c r="F1905" s="187"/>
      <c r="G1905" s="188"/>
      <c r="H1905" s="188"/>
      <c r="I1905" s="188"/>
      <c r="J1905" s="188"/>
      <c r="K1905" s="188"/>
      <c r="L1905" s="188"/>
      <c r="M1905" s="188"/>
      <c r="N1905" s="188"/>
      <c r="O1905" s="188"/>
      <c r="P1905" s="190"/>
      <c r="Q1905" s="188"/>
      <c r="R1905" s="188"/>
      <c r="S1905" s="187"/>
      <c r="T1905" s="188"/>
      <c r="U1905" s="188"/>
      <c r="V1905" s="188"/>
      <c r="W1905" s="188"/>
      <c r="X1905" s="188"/>
      <c r="Y1905" s="188"/>
      <c r="Z1905" s="188"/>
      <c r="AA1905" s="187"/>
      <c r="AB1905" s="189"/>
      <c r="AC1905" s="187"/>
      <c r="AD1905" s="25"/>
      <c r="AE1905" s="25"/>
    </row>
    <row r="1906">
      <c r="A1906" s="187"/>
      <c r="B1906" s="187"/>
      <c r="C1906" s="187"/>
      <c r="D1906" s="187"/>
      <c r="E1906" s="187"/>
      <c r="F1906" s="187"/>
      <c r="G1906" s="188"/>
      <c r="H1906" s="188"/>
      <c r="I1906" s="188"/>
      <c r="J1906" s="188"/>
      <c r="K1906" s="188"/>
      <c r="L1906" s="188"/>
      <c r="M1906" s="188"/>
      <c r="N1906" s="188"/>
      <c r="O1906" s="188"/>
      <c r="P1906" s="190"/>
      <c r="Q1906" s="188"/>
      <c r="R1906" s="188"/>
      <c r="S1906" s="187"/>
      <c r="T1906" s="188"/>
      <c r="U1906" s="188"/>
      <c r="V1906" s="188"/>
      <c r="W1906" s="188"/>
      <c r="X1906" s="188"/>
      <c r="Y1906" s="188"/>
      <c r="Z1906" s="188"/>
      <c r="AA1906" s="187"/>
      <c r="AB1906" s="189"/>
      <c r="AC1906" s="187"/>
      <c r="AD1906" s="25"/>
      <c r="AE1906" s="25"/>
    </row>
    <row r="1907">
      <c r="A1907" s="187"/>
      <c r="B1907" s="187"/>
      <c r="C1907" s="187"/>
      <c r="D1907" s="187"/>
      <c r="E1907" s="187"/>
      <c r="F1907" s="187"/>
      <c r="G1907" s="188"/>
      <c r="H1907" s="188"/>
      <c r="I1907" s="188"/>
      <c r="J1907" s="188"/>
      <c r="K1907" s="188"/>
      <c r="L1907" s="188"/>
      <c r="M1907" s="188"/>
      <c r="N1907" s="188"/>
      <c r="O1907" s="188"/>
      <c r="P1907" s="189"/>
      <c r="Q1907" s="188"/>
      <c r="R1907" s="188"/>
      <c r="S1907" s="187"/>
      <c r="T1907" s="188"/>
      <c r="U1907" s="188"/>
      <c r="V1907" s="188"/>
      <c r="W1907" s="188"/>
      <c r="X1907" s="188"/>
      <c r="Y1907" s="188"/>
      <c r="Z1907" s="188"/>
      <c r="AA1907" s="187"/>
      <c r="AB1907" s="189"/>
      <c r="AC1907" s="187"/>
      <c r="AD1907" s="25"/>
      <c r="AE1907" s="25"/>
    </row>
    <row r="1908">
      <c r="A1908" s="187"/>
      <c r="B1908" s="187"/>
      <c r="C1908" s="187"/>
      <c r="D1908" s="187"/>
      <c r="E1908" s="187"/>
      <c r="F1908" s="187"/>
      <c r="G1908" s="188"/>
      <c r="H1908" s="188"/>
      <c r="I1908" s="188"/>
      <c r="J1908" s="188"/>
      <c r="K1908" s="188"/>
      <c r="L1908" s="188"/>
      <c r="M1908" s="188"/>
      <c r="N1908" s="188"/>
      <c r="O1908" s="188"/>
      <c r="P1908" s="189"/>
      <c r="Q1908" s="188"/>
      <c r="R1908" s="188"/>
      <c r="S1908" s="187"/>
      <c r="T1908" s="188"/>
      <c r="U1908" s="188"/>
      <c r="V1908" s="188"/>
      <c r="W1908" s="188"/>
      <c r="X1908" s="188"/>
      <c r="Y1908" s="188"/>
      <c r="Z1908" s="188"/>
      <c r="AA1908" s="187"/>
      <c r="AB1908" s="189"/>
      <c r="AC1908" s="187"/>
      <c r="AD1908" s="25"/>
      <c r="AE1908" s="25"/>
    </row>
    <row r="1909">
      <c r="A1909" s="187"/>
      <c r="B1909" s="187"/>
      <c r="C1909" s="187"/>
      <c r="D1909" s="187"/>
      <c r="E1909" s="187"/>
      <c r="F1909" s="187"/>
      <c r="G1909" s="188"/>
      <c r="H1909" s="188"/>
      <c r="I1909" s="188"/>
      <c r="J1909" s="188"/>
      <c r="K1909" s="188"/>
      <c r="L1909" s="188"/>
      <c r="M1909" s="188"/>
      <c r="N1909" s="188"/>
      <c r="O1909" s="188"/>
      <c r="P1909" s="189"/>
      <c r="Q1909" s="188"/>
      <c r="R1909" s="188"/>
      <c r="S1909" s="187"/>
      <c r="T1909" s="188"/>
      <c r="U1909" s="188"/>
      <c r="V1909" s="188"/>
      <c r="W1909" s="188"/>
      <c r="X1909" s="188"/>
      <c r="Y1909" s="188"/>
      <c r="Z1909" s="188"/>
      <c r="AA1909" s="187"/>
      <c r="AB1909" s="189"/>
      <c r="AC1909" s="187"/>
      <c r="AD1909" s="25"/>
      <c r="AE1909" s="25"/>
    </row>
    <row r="1910">
      <c r="A1910" s="187"/>
      <c r="B1910" s="187"/>
      <c r="C1910" s="187"/>
      <c r="D1910" s="187"/>
      <c r="E1910" s="187"/>
      <c r="F1910" s="187"/>
      <c r="G1910" s="188"/>
      <c r="H1910" s="188"/>
      <c r="I1910" s="188"/>
      <c r="J1910" s="188"/>
      <c r="K1910" s="188"/>
      <c r="L1910" s="188"/>
      <c r="M1910" s="188"/>
      <c r="N1910" s="188"/>
      <c r="O1910" s="188"/>
      <c r="P1910" s="189"/>
      <c r="Q1910" s="188"/>
      <c r="R1910" s="188"/>
      <c r="S1910" s="187"/>
      <c r="T1910" s="188"/>
      <c r="U1910" s="188"/>
      <c r="V1910" s="188"/>
      <c r="W1910" s="188"/>
      <c r="X1910" s="188"/>
      <c r="Y1910" s="188"/>
      <c r="Z1910" s="188"/>
      <c r="AA1910" s="187"/>
      <c r="AB1910" s="189"/>
      <c r="AC1910" s="187"/>
      <c r="AD1910" s="25"/>
      <c r="AE1910" s="25"/>
    </row>
    <row r="1911">
      <c r="A1911" s="187"/>
      <c r="B1911" s="187"/>
      <c r="C1911" s="187"/>
      <c r="D1911" s="187"/>
      <c r="E1911" s="187"/>
      <c r="F1911" s="187"/>
      <c r="G1911" s="188"/>
      <c r="H1911" s="188"/>
      <c r="I1911" s="188"/>
      <c r="J1911" s="188"/>
      <c r="K1911" s="188"/>
      <c r="L1911" s="188"/>
      <c r="M1911" s="188"/>
      <c r="N1911" s="188"/>
      <c r="O1911" s="188"/>
      <c r="P1911" s="190"/>
      <c r="Q1911" s="188"/>
      <c r="R1911" s="188"/>
      <c r="S1911" s="187"/>
      <c r="T1911" s="188"/>
      <c r="U1911" s="188"/>
      <c r="V1911" s="188"/>
      <c r="W1911" s="188"/>
      <c r="X1911" s="188"/>
      <c r="Y1911" s="188"/>
      <c r="Z1911" s="188"/>
      <c r="AA1911" s="187"/>
      <c r="AB1911" s="189"/>
      <c r="AC1911" s="187"/>
      <c r="AD1911" s="25"/>
      <c r="AE1911" s="25"/>
    </row>
    <row r="1912">
      <c r="A1912" s="187"/>
      <c r="B1912" s="187"/>
      <c r="C1912" s="187"/>
      <c r="D1912" s="187"/>
      <c r="E1912" s="187"/>
      <c r="F1912" s="187"/>
      <c r="G1912" s="188"/>
      <c r="H1912" s="188"/>
      <c r="I1912" s="188"/>
      <c r="J1912" s="188"/>
      <c r="K1912" s="188"/>
      <c r="L1912" s="188"/>
      <c r="M1912" s="188"/>
      <c r="N1912" s="188"/>
      <c r="O1912" s="188"/>
      <c r="P1912" s="189"/>
      <c r="Q1912" s="188"/>
      <c r="R1912" s="188"/>
      <c r="S1912" s="187"/>
      <c r="T1912" s="188"/>
      <c r="U1912" s="188"/>
      <c r="V1912" s="188"/>
      <c r="W1912" s="188"/>
      <c r="X1912" s="188"/>
      <c r="Y1912" s="188"/>
      <c r="Z1912" s="188"/>
      <c r="AA1912" s="187"/>
      <c r="AB1912" s="189"/>
      <c r="AC1912" s="187"/>
      <c r="AD1912" s="25"/>
      <c r="AE1912" s="25"/>
    </row>
    <row r="1913">
      <c r="A1913" s="187"/>
      <c r="B1913" s="187"/>
      <c r="C1913" s="187"/>
      <c r="D1913" s="187"/>
      <c r="E1913" s="187"/>
      <c r="F1913" s="187"/>
      <c r="G1913" s="188"/>
      <c r="H1913" s="188"/>
      <c r="I1913" s="188"/>
      <c r="J1913" s="188"/>
      <c r="K1913" s="188"/>
      <c r="L1913" s="188"/>
      <c r="M1913" s="188"/>
      <c r="N1913" s="188"/>
      <c r="O1913" s="188"/>
      <c r="P1913" s="189"/>
      <c r="Q1913" s="188"/>
      <c r="R1913" s="188"/>
      <c r="S1913" s="187"/>
      <c r="T1913" s="188"/>
      <c r="U1913" s="188"/>
      <c r="V1913" s="188"/>
      <c r="W1913" s="188"/>
      <c r="X1913" s="188"/>
      <c r="Y1913" s="188"/>
      <c r="Z1913" s="188"/>
      <c r="AA1913" s="187"/>
      <c r="AB1913" s="189"/>
      <c r="AC1913" s="187"/>
      <c r="AD1913" s="25"/>
      <c r="AE1913" s="25"/>
    </row>
    <row r="1914">
      <c r="A1914" s="187"/>
      <c r="B1914" s="187"/>
      <c r="C1914" s="187"/>
      <c r="D1914" s="187"/>
      <c r="E1914" s="187"/>
      <c r="F1914" s="187"/>
      <c r="G1914" s="188"/>
      <c r="H1914" s="188"/>
      <c r="I1914" s="188"/>
      <c r="J1914" s="188"/>
      <c r="K1914" s="188"/>
      <c r="L1914" s="188"/>
      <c r="M1914" s="188"/>
      <c r="N1914" s="188"/>
      <c r="O1914" s="188"/>
      <c r="P1914" s="189"/>
      <c r="Q1914" s="188"/>
      <c r="R1914" s="188"/>
      <c r="S1914" s="187"/>
      <c r="T1914" s="188"/>
      <c r="U1914" s="188"/>
      <c r="V1914" s="188"/>
      <c r="W1914" s="188"/>
      <c r="X1914" s="188"/>
      <c r="Y1914" s="188"/>
      <c r="Z1914" s="188"/>
      <c r="AA1914" s="187"/>
      <c r="AB1914" s="189"/>
      <c r="AC1914" s="187"/>
      <c r="AD1914" s="25"/>
      <c r="AE1914" s="25"/>
    </row>
    <row r="1915">
      <c r="A1915" s="187"/>
      <c r="B1915" s="187"/>
      <c r="C1915" s="187"/>
      <c r="D1915" s="187"/>
      <c r="E1915" s="187"/>
      <c r="F1915" s="187"/>
      <c r="G1915" s="188"/>
      <c r="H1915" s="188"/>
      <c r="I1915" s="188"/>
      <c r="J1915" s="188"/>
      <c r="K1915" s="188"/>
      <c r="L1915" s="188"/>
      <c r="M1915" s="188"/>
      <c r="N1915" s="188"/>
      <c r="O1915" s="188"/>
      <c r="P1915" s="189"/>
      <c r="Q1915" s="188"/>
      <c r="R1915" s="188"/>
      <c r="S1915" s="187"/>
      <c r="T1915" s="188"/>
      <c r="U1915" s="188"/>
      <c r="V1915" s="188"/>
      <c r="W1915" s="188"/>
      <c r="X1915" s="188"/>
      <c r="Y1915" s="188"/>
      <c r="Z1915" s="188"/>
      <c r="AA1915" s="187"/>
      <c r="AB1915" s="189"/>
      <c r="AC1915" s="187"/>
      <c r="AD1915" s="25"/>
      <c r="AE1915" s="25"/>
    </row>
    <row r="1916">
      <c r="A1916" s="187"/>
      <c r="B1916" s="187"/>
      <c r="C1916" s="187"/>
      <c r="D1916" s="187"/>
      <c r="E1916" s="187"/>
      <c r="F1916" s="187"/>
      <c r="G1916" s="188"/>
      <c r="H1916" s="188"/>
      <c r="I1916" s="188"/>
      <c r="J1916" s="188"/>
      <c r="K1916" s="188"/>
      <c r="L1916" s="188"/>
      <c r="M1916" s="188"/>
      <c r="N1916" s="188"/>
      <c r="O1916" s="188"/>
      <c r="P1916" s="189"/>
      <c r="Q1916" s="188"/>
      <c r="R1916" s="188"/>
      <c r="S1916" s="187"/>
      <c r="T1916" s="188"/>
      <c r="U1916" s="188"/>
      <c r="V1916" s="188"/>
      <c r="W1916" s="188"/>
      <c r="X1916" s="188"/>
      <c r="Y1916" s="188"/>
      <c r="Z1916" s="188"/>
      <c r="AA1916" s="187"/>
      <c r="AB1916" s="189"/>
      <c r="AC1916" s="187"/>
      <c r="AD1916" s="25"/>
      <c r="AE1916" s="25"/>
    </row>
    <row r="1917">
      <c r="A1917" s="187"/>
      <c r="B1917" s="187"/>
      <c r="C1917" s="187"/>
      <c r="D1917" s="187"/>
      <c r="E1917" s="187"/>
      <c r="F1917" s="187"/>
      <c r="G1917" s="188"/>
      <c r="H1917" s="187"/>
      <c r="I1917" s="188"/>
      <c r="J1917" s="188"/>
      <c r="K1917" s="188"/>
      <c r="L1917" s="187"/>
      <c r="M1917" s="188"/>
      <c r="N1917" s="188"/>
      <c r="O1917" s="188"/>
      <c r="P1917" s="189"/>
      <c r="Q1917" s="187"/>
      <c r="R1917" s="187"/>
      <c r="S1917" s="188"/>
      <c r="T1917" s="188"/>
      <c r="U1917" s="188"/>
      <c r="V1917" s="188"/>
      <c r="W1917" s="188"/>
      <c r="X1917" s="188"/>
      <c r="Y1917" s="188"/>
      <c r="Z1917" s="188"/>
      <c r="AA1917" s="187"/>
      <c r="AB1917" s="189"/>
      <c r="AC1917" s="187"/>
      <c r="AD1917" s="25"/>
      <c r="AE1917" s="25"/>
    </row>
    <row r="1918">
      <c r="A1918" s="187"/>
      <c r="B1918" s="187"/>
      <c r="C1918" s="187"/>
      <c r="D1918" s="187"/>
      <c r="E1918" s="187"/>
      <c r="F1918" s="187"/>
      <c r="G1918" s="188"/>
      <c r="H1918" s="188"/>
      <c r="I1918" s="188"/>
      <c r="J1918" s="188"/>
      <c r="K1918" s="188"/>
      <c r="L1918" s="188"/>
      <c r="M1918" s="188"/>
      <c r="N1918" s="188"/>
      <c r="O1918" s="188"/>
      <c r="P1918" s="189"/>
      <c r="Q1918" s="188"/>
      <c r="R1918" s="188"/>
      <c r="S1918" s="187"/>
      <c r="T1918" s="188"/>
      <c r="U1918" s="188"/>
      <c r="V1918" s="188"/>
      <c r="W1918" s="188"/>
      <c r="X1918" s="188"/>
      <c r="Y1918" s="188"/>
      <c r="Z1918" s="188"/>
      <c r="AA1918" s="187"/>
      <c r="AB1918" s="189"/>
      <c r="AC1918" s="187"/>
      <c r="AD1918" s="25"/>
      <c r="AE1918" s="25"/>
    </row>
    <row r="1919">
      <c r="A1919" s="187"/>
      <c r="B1919" s="187"/>
      <c r="C1919" s="187"/>
      <c r="D1919" s="187"/>
      <c r="E1919" s="187"/>
      <c r="F1919" s="187"/>
      <c r="G1919" s="188"/>
      <c r="H1919" s="188"/>
      <c r="I1919" s="188"/>
      <c r="J1919" s="188"/>
      <c r="K1919" s="188"/>
      <c r="L1919" s="188"/>
      <c r="M1919" s="188"/>
      <c r="N1919" s="188"/>
      <c r="O1919" s="188"/>
      <c r="P1919" s="189"/>
      <c r="Q1919" s="188"/>
      <c r="R1919" s="188"/>
      <c r="S1919" s="187"/>
      <c r="T1919" s="188"/>
      <c r="U1919" s="188"/>
      <c r="V1919" s="188"/>
      <c r="W1919" s="188"/>
      <c r="X1919" s="188"/>
      <c r="Y1919" s="188"/>
      <c r="Z1919" s="188"/>
      <c r="AA1919" s="187"/>
      <c r="AB1919" s="189"/>
      <c r="AC1919" s="187"/>
      <c r="AD1919" s="25"/>
      <c r="AE1919" s="25"/>
    </row>
    <row r="1920">
      <c r="A1920" s="187"/>
      <c r="B1920" s="187"/>
      <c r="C1920" s="187"/>
      <c r="D1920" s="187"/>
      <c r="E1920" s="187"/>
      <c r="F1920" s="187"/>
      <c r="G1920" s="188"/>
      <c r="H1920" s="187"/>
      <c r="I1920" s="188"/>
      <c r="J1920" s="188"/>
      <c r="K1920" s="188"/>
      <c r="L1920" s="187"/>
      <c r="M1920" s="188"/>
      <c r="N1920" s="188"/>
      <c r="O1920" s="188"/>
      <c r="P1920" s="189"/>
      <c r="Q1920" s="187"/>
      <c r="R1920" s="187"/>
      <c r="S1920" s="188"/>
      <c r="T1920" s="188"/>
      <c r="U1920" s="188"/>
      <c r="V1920" s="188"/>
      <c r="W1920" s="188"/>
      <c r="X1920" s="188"/>
      <c r="Y1920" s="188"/>
      <c r="Z1920" s="188"/>
      <c r="AA1920" s="187"/>
      <c r="AB1920" s="189"/>
      <c r="AC1920" s="187"/>
      <c r="AD1920" s="25"/>
      <c r="AE1920" s="25"/>
    </row>
    <row r="1921">
      <c r="A1921" s="187"/>
      <c r="B1921" s="187"/>
      <c r="C1921" s="187"/>
      <c r="D1921" s="187"/>
      <c r="E1921" s="187"/>
      <c r="F1921" s="187"/>
      <c r="G1921" s="188"/>
      <c r="H1921" s="187"/>
      <c r="I1921" s="188"/>
      <c r="J1921" s="188"/>
      <c r="K1921" s="188"/>
      <c r="L1921" s="187"/>
      <c r="M1921" s="188"/>
      <c r="N1921" s="188"/>
      <c r="O1921" s="188"/>
      <c r="P1921" s="189"/>
      <c r="Q1921" s="187"/>
      <c r="R1921" s="187"/>
      <c r="S1921" s="188"/>
      <c r="T1921" s="188"/>
      <c r="U1921" s="188"/>
      <c r="V1921" s="188"/>
      <c r="W1921" s="188"/>
      <c r="X1921" s="188"/>
      <c r="Y1921" s="188"/>
      <c r="Z1921" s="188"/>
      <c r="AA1921" s="187"/>
      <c r="AB1921" s="189"/>
      <c r="AC1921" s="187"/>
      <c r="AD1921" s="25"/>
      <c r="AE1921" s="25"/>
    </row>
    <row r="1922">
      <c r="A1922" s="187"/>
      <c r="B1922" s="187"/>
      <c r="C1922" s="187"/>
      <c r="D1922" s="187"/>
      <c r="E1922" s="187"/>
      <c r="F1922" s="187"/>
      <c r="G1922" s="188"/>
      <c r="H1922" s="188"/>
      <c r="I1922" s="188"/>
      <c r="J1922" s="188"/>
      <c r="K1922" s="188"/>
      <c r="L1922" s="188"/>
      <c r="M1922" s="188"/>
      <c r="N1922" s="188"/>
      <c r="O1922" s="188"/>
      <c r="P1922" s="189"/>
      <c r="Q1922" s="188"/>
      <c r="R1922" s="188"/>
      <c r="S1922" s="187"/>
      <c r="T1922" s="188"/>
      <c r="U1922" s="188"/>
      <c r="V1922" s="188"/>
      <c r="W1922" s="188"/>
      <c r="X1922" s="188"/>
      <c r="Y1922" s="188"/>
      <c r="Z1922" s="188"/>
      <c r="AA1922" s="187"/>
      <c r="AB1922" s="189"/>
      <c r="AC1922" s="187"/>
      <c r="AD1922" s="25"/>
      <c r="AE1922" s="25"/>
    </row>
    <row r="1923">
      <c r="A1923" s="187"/>
      <c r="B1923" s="187"/>
      <c r="C1923" s="187"/>
      <c r="D1923" s="187"/>
      <c r="E1923" s="187"/>
      <c r="F1923" s="187"/>
      <c r="G1923" s="188"/>
      <c r="H1923" s="187"/>
      <c r="I1923" s="188"/>
      <c r="J1923" s="188"/>
      <c r="K1923" s="188"/>
      <c r="L1923" s="187"/>
      <c r="M1923" s="188"/>
      <c r="N1923" s="188"/>
      <c r="O1923" s="188"/>
      <c r="P1923" s="190"/>
      <c r="Q1923" s="187"/>
      <c r="R1923" s="187"/>
      <c r="S1923" s="188"/>
      <c r="T1923" s="188"/>
      <c r="U1923" s="188"/>
      <c r="V1923" s="188"/>
      <c r="W1923" s="188"/>
      <c r="X1923" s="188"/>
      <c r="Y1923" s="188"/>
      <c r="Z1923" s="188"/>
      <c r="AA1923" s="187"/>
      <c r="AB1923" s="189"/>
      <c r="AC1923" s="187"/>
      <c r="AD1923" s="25"/>
      <c r="AE1923" s="25"/>
    </row>
    <row r="1924">
      <c r="A1924" s="187"/>
      <c r="B1924" s="187"/>
      <c r="C1924" s="187"/>
      <c r="D1924" s="187"/>
      <c r="E1924" s="187"/>
      <c r="F1924" s="187"/>
      <c r="G1924" s="188"/>
      <c r="H1924" s="187"/>
      <c r="I1924" s="188"/>
      <c r="J1924" s="188"/>
      <c r="K1924" s="188"/>
      <c r="L1924" s="187"/>
      <c r="M1924" s="188"/>
      <c r="N1924" s="188"/>
      <c r="O1924" s="188"/>
      <c r="P1924" s="189"/>
      <c r="Q1924" s="187"/>
      <c r="R1924" s="187"/>
      <c r="S1924" s="188"/>
      <c r="T1924" s="188"/>
      <c r="U1924" s="188"/>
      <c r="V1924" s="188"/>
      <c r="W1924" s="188"/>
      <c r="X1924" s="188"/>
      <c r="Y1924" s="188"/>
      <c r="Z1924" s="188"/>
      <c r="AA1924" s="187"/>
      <c r="AB1924" s="189"/>
      <c r="AC1924" s="187"/>
      <c r="AD1924" s="25"/>
      <c r="AE1924" s="25"/>
    </row>
    <row r="1925">
      <c r="A1925" s="187"/>
      <c r="B1925" s="187"/>
      <c r="C1925" s="187"/>
      <c r="D1925" s="187"/>
      <c r="E1925" s="187"/>
      <c r="F1925" s="187"/>
      <c r="G1925" s="188"/>
      <c r="H1925" s="187"/>
      <c r="I1925" s="188"/>
      <c r="J1925" s="188"/>
      <c r="K1925" s="188"/>
      <c r="L1925" s="187"/>
      <c r="M1925" s="188"/>
      <c r="N1925" s="188"/>
      <c r="O1925" s="188"/>
      <c r="P1925" s="189"/>
      <c r="Q1925" s="187"/>
      <c r="R1925" s="187"/>
      <c r="S1925" s="188"/>
      <c r="T1925" s="188"/>
      <c r="U1925" s="188"/>
      <c r="V1925" s="188"/>
      <c r="W1925" s="188"/>
      <c r="X1925" s="188"/>
      <c r="Y1925" s="188"/>
      <c r="Z1925" s="188"/>
      <c r="AA1925" s="187"/>
      <c r="AB1925" s="189"/>
      <c r="AC1925" s="187"/>
      <c r="AD1925" s="25"/>
      <c r="AE1925" s="25"/>
    </row>
    <row r="1926">
      <c r="A1926" s="187"/>
      <c r="B1926" s="187"/>
      <c r="C1926" s="187"/>
      <c r="D1926" s="187"/>
      <c r="E1926" s="187"/>
      <c r="F1926" s="187"/>
      <c r="G1926" s="188"/>
      <c r="H1926" s="187"/>
      <c r="I1926" s="188"/>
      <c r="J1926" s="188"/>
      <c r="K1926" s="188"/>
      <c r="L1926" s="187"/>
      <c r="M1926" s="188"/>
      <c r="N1926" s="188"/>
      <c r="O1926" s="188"/>
      <c r="P1926" s="189"/>
      <c r="Q1926" s="187"/>
      <c r="R1926" s="187"/>
      <c r="S1926" s="188"/>
      <c r="T1926" s="188"/>
      <c r="U1926" s="188"/>
      <c r="V1926" s="188"/>
      <c r="W1926" s="188"/>
      <c r="X1926" s="188"/>
      <c r="Y1926" s="188"/>
      <c r="Z1926" s="188"/>
      <c r="AA1926" s="187"/>
      <c r="AB1926" s="189"/>
      <c r="AC1926" s="187"/>
      <c r="AD1926" s="25"/>
      <c r="AE1926" s="25"/>
    </row>
    <row r="1927">
      <c r="A1927" s="187"/>
      <c r="B1927" s="187"/>
      <c r="C1927" s="187"/>
      <c r="D1927" s="187"/>
      <c r="E1927" s="187"/>
      <c r="F1927" s="187"/>
      <c r="G1927" s="188"/>
      <c r="H1927" s="187"/>
      <c r="I1927" s="188"/>
      <c r="J1927" s="188"/>
      <c r="K1927" s="188"/>
      <c r="L1927" s="187"/>
      <c r="M1927" s="188"/>
      <c r="N1927" s="188"/>
      <c r="O1927" s="188"/>
      <c r="P1927" s="189"/>
      <c r="Q1927" s="187"/>
      <c r="R1927" s="187"/>
      <c r="S1927" s="188"/>
      <c r="T1927" s="188"/>
      <c r="U1927" s="188"/>
      <c r="V1927" s="188"/>
      <c r="W1927" s="188"/>
      <c r="X1927" s="188"/>
      <c r="Y1927" s="188"/>
      <c r="Z1927" s="188"/>
      <c r="AA1927" s="187"/>
      <c r="AB1927" s="189"/>
      <c r="AC1927" s="187"/>
      <c r="AD1927" s="25"/>
      <c r="AE1927" s="25"/>
    </row>
    <row r="1928">
      <c r="A1928" s="187"/>
      <c r="B1928" s="187"/>
      <c r="C1928" s="187"/>
      <c r="D1928" s="187"/>
      <c r="E1928" s="187"/>
      <c r="F1928" s="187"/>
      <c r="G1928" s="188"/>
      <c r="H1928" s="187"/>
      <c r="I1928" s="188"/>
      <c r="J1928" s="188"/>
      <c r="K1928" s="188"/>
      <c r="L1928" s="187"/>
      <c r="M1928" s="188"/>
      <c r="N1928" s="188"/>
      <c r="O1928" s="188"/>
      <c r="P1928" s="189"/>
      <c r="Q1928" s="187"/>
      <c r="R1928" s="187"/>
      <c r="S1928" s="188"/>
      <c r="T1928" s="188"/>
      <c r="U1928" s="188"/>
      <c r="V1928" s="188"/>
      <c r="W1928" s="188"/>
      <c r="X1928" s="188"/>
      <c r="Y1928" s="188"/>
      <c r="Z1928" s="188"/>
      <c r="AA1928" s="187"/>
      <c r="AB1928" s="189"/>
      <c r="AC1928" s="187"/>
      <c r="AD1928" s="25"/>
      <c r="AE1928" s="25"/>
    </row>
    <row r="1929">
      <c r="A1929" s="187"/>
      <c r="B1929" s="187"/>
      <c r="C1929" s="187"/>
      <c r="D1929" s="187"/>
      <c r="E1929" s="187"/>
      <c r="F1929" s="187"/>
      <c r="G1929" s="188"/>
      <c r="H1929" s="187"/>
      <c r="I1929" s="188"/>
      <c r="J1929" s="188"/>
      <c r="K1929" s="188"/>
      <c r="L1929" s="187"/>
      <c r="M1929" s="188"/>
      <c r="N1929" s="188"/>
      <c r="O1929" s="188"/>
      <c r="P1929" s="189"/>
      <c r="Q1929" s="187"/>
      <c r="R1929" s="187"/>
      <c r="S1929" s="188"/>
      <c r="T1929" s="188"/>
      <c r="U1929" s="188"/>
      <c r="V1929" s="188"/>
      <c r="W1929" s="188"/>
      <c r="X1929" s="188"/>
      <c r="Y1929" s="188"/>
      <c r="Z1929" s="188"/>
      <c r="AA1929" s="187"/>
      <c r="AB1929" s="189"/>
      <c r="AC1929" s="187"/>
      <c r="AD1929" s="25"/>
      <c r="AE1929" s="25"/>
    </row>
    <row r="1930">
      <c r="A1930" s="187"/>
      <c r="B1930" s="187"/>
      <c r="C1930" s="187"/>
      <c r="D1930" s="187"/>
      <c r="E1930" s="187"/>
      <c r="F1930" s="187"/>
      <c r="G1930" s="188"/>
      <c r="H1930" s="187"/>
      <c r="I1930" s="188"/>
      <c r="J1930" s="188"/>
      <c r="K1930" s="188"/>
      <c r="L1930" s="187"/>
      <c r="M1930" s="188"/>
      <c r="N1930" s="188"/>
      <c r="O1930" s="188"/>
      <c r="P1930" s="189"/>
      <c r="Q1930" s="187"/>
      <c r="R1930" s="187"/>
      <c r="S1930" s="188"/>
      <c r="T1930" s="188"/>
      <c r="U1930" s="188"/>
      <c r="V1930" s="188"/>
      <c r="W1930" s="188"/>
      <c r="X1930" s="188"/>
      <c r="Y1930" s="188"/>
      <c r="Z1930" s="188"/>
      <c r="AA1930" s="187"/>
      <c r="AB1930" s="189"/>
      <c r="AC1930" s="187"/>
      <c r="AD1930" s="25"/>
      <c r="AE1930" s="25"/>
    </row>
    <row r="1931">
      <c r="A1931" s="187"/>
      <c r="B1931" s="187"/>
      <c r="C1931" s="187"/>
      <c r="D1931" s="187"/>
      <c r="E1931" s="187"/>
      <c r="F1931" s="187"/>
      <c r="G1931" s="188"/>
      <c r="H1931" s="187"/>
      <c r="I1931" s="188"/>
      <c r="J1931" s="188"/>
      <c r="K1931" s="188"/>
      <c r="L1931" s="187"/>
      <c r="M1931" s="188"/>
      <c r="N1931" s="188"/>
      <c r="O1931" s="188"/>
      <c r="P1931" s="189"/>
      <c r="Q1931" s="187"/>
      <c r="R1931" s="187"/>
      <c r="S1931" s="188"/>
      <c r="T1931" s="188"/>
      <c r="U1931" s="188"/>
      <c r="V1931" s="188"/>
      <c r="W1931" s="188"/>
      <c r="X1931" s="188"/>
      <c r="Y1931" s="188"/>
      <c r="Z1931" s="188"/>
      <c r="AA1931" s="187"/>
      <c r="AB1931" s="189"/>
      <c r="AC1931" s="187"/>
      <c r="AD1931" s="25"/>
      <c r="AE1931" s="25"/>
    </row>
    <row r="1932">
      <c r="A1932" s="187"/>
      <c r="B1932" s="187"/>
      <c r="C1932" s="187"/>
      <c r="D1932" s="187"/>
      <c r="E1932" s="187"/>
      <c r="F1932" s="187"/>
      <c r="G1932" s="188"/>
      <c r="H1932" s="187"/>
      <c r="I1932" s="188"/>
      <c r="J1932" s="188"/>
      <c r="K1932" s="188"/>
      <c r="L1932" s="187"/>
      <c r="M1932" s="188"/>
      <c r="N1932" s="188"/>
      <c r="O1932" s="188"/>
      <c r="P1932" s="189"/>
      <c r="Q1932" s="187"/>
      <c r="R1932" s="187"/>
      <c r="S1932" s="188"/>
      <c r="T1932" s="188"/>
      <c r="U1932" s="188"/>
      <c r="V1932" s="188"/>
      <c r="W1932" s="188"/>
      <c r="X1932" s="188"/>
      <c r="Y1932" s="188"/>
      <c r="Z1932" s="188"/>
      <c r="AA1932" s="187"/>
      <c r="AB1932" s="189"/>
      <c r="AC1932" s="187"/>
      <c r="AD1932" s="25"/>
      <c r="AE1932" s="25"/>
    </row>
    <row r="1933">
      <c r="A1933" s="187"/>
      <c r="B1933" s="187"/>
      <c r="C1933" s="187"/>
      <c r="D1933" s="187"/>
      <c r="E1933" s="187"/>
      <c r="F1933" s="187"/>
      <c r="G1933" s="188"/>
      <c r="H1933" s="187"/>
      <c r="I1933" s="188"/>
      <c r="J1933" s="188"/>
      <c r="K1933" s="188"/>
      <c r="L1933" s="187"/>
      <c r="M1933" s="188"/>
      <c r="N1933" s="188"/>
      <c r="O1933" s="188"/>
      <c r="P1933" s="189"/>
      <c r="Q1933" s="187"/>
      <c r="R1933" s="187"/>
      <c r="S1933" s="188"/>
      <c r="T1933" s="188"/>
      <c r="U1933" s="188"/>
      <c r="V1933" s="188"/>
      <c r="W1933" s="188"/>
      <c r="X1933" s="188"/>
      <c r="Y1933" s="188"/>
      <c r="Z1933" s="188"/>
      <c r="AA1933" s="187"/>
      <c r="AB1933" s="189"/>
      <c r="AC1933" s="187"/>
      <c r="AD1933" s="25"/>
      <c r="AE1933" s="25"/>
    </row>
    <row r="1934">
      <c r="A1934" s="187"/>
      <c r="B1934" s="187"/>
      <c r="C1934" s="187"/>
      <c r="D1934" s="187"/>
      <c r="E1934" s="187"/>
      <c r="F1934" s="187"/>
      <c r="G1934" s="188"/>
      <c r="H1934" s="187"/>
      <c r="I1934" s="188"/>
      <c r="J1934" s="188"/>
      <c r="K1934" s="188"/>
      <c r="L1934" s="187"/>
      <c r="M1934" s="188"/>
      <c r="N1934" s="188"/>
      <c r="O1934" s="188"/>
      <c r="P1934" s="189"/>
      <c r="Q1934" s="187"/>
      <c r="R1934" s="187"/>
      <c r="S1934" s="188"/>
      <c r="T1934" s="188"/>
      <c r="U1934" s="188"/>
      <c r="V1934" s="188"/>
      <c r="W1934" s="188"/>
      <c r="X1934" s="188"/>
      <c r="Y1934" s="188"/>
      <c r="Z1934" s="188"/>
      <c r="AA1934" s="187"/>
      <c r="AB1934" s="189"/>
      <c r="AC1934" s="187"/>
      <c r="AD1934" s="25"/>
      <c r="AE1934" s="25"/>
    </row>
    <row r="1935">
      <c r="A1935" s="187"/>
      <c r="B1935" s="187"/>
      <c r="C1935" s="187"/>
      <c r="D1935" s="187"/>
      <c r="E1935" s="187"/>
      <c r="F1935" s="187"/>
      <c r="G1935" s="188"/>
      <c r="H1935" s="187"/>
      <c r="I1935" s="188"/>
      <c r="J1935" s="188"/>
      <c r="K1935" s="188"/>
      <c r="L1935" s="187"/>
      <c r="M1935" s="188"/>
      <c r="N1935" s="188"/>
      <c r="O1935" s="188"/>
      <c r="P1935" s="189"/>
      <c r="Q1935" s="187"/>
      <c r="R1935" s="187"/>
      <c r="S1935" s="188"/>
      <c r="T1935" s="188"/>
      <c r="U1935" s="188"/>
      <c r="V1935" s="188"/>
      <c r="W1935" s="188"/>
      <c r="X1935" s="188"/>
      <c r="Y1935" s="188"/>
      <c r="Z1935" s="188"/>
      <c r="AA1935" s="187"/>
      <c r="AB1935" s="189"/>
      <c r="AC1935" s="187"/>
      <c r="AD1935" s="25"/>
      <c r="AE1935" s="25"/>
    </row>
    <row r="1936">
      <c r="A1936" s="187"/>
      <c r="B1936" s="187"/>
      <c r="C1936" s="187"/>
      <c r="D1936" s="187"/>
      <c r="E1936" s="187"/>
      <c r="F1936" s="187"/>
      <c r="G1936" s="188"/>
      <c r="H1936" s="187"/>
      <c r="I1936" s="188"/>
      <c r="J1936" s="188"/>
      <c r="K1936" s="188"/>
      <c r="L1936" s="187"/>
      <c r="M1936" s="188"/>
      <c r="N1936" s="188"/>
      <c r="O1936" s="188"/>
      <c r="P1936" s="189"/>
      <c r="Q1936" s="187"/>
      <c r="R1936" s="187"/>
      <c r="S1936" s="188"/>
      <c r="T1936" s="188"/>
      <c r="U1936" s="188"/>
      <c r="V1936" s="188"/>
      <c r="W1936" s="188"/>
      <c r="X1936" s="188"/>
      <c r="Y1936" s="188"/>
      <c r="Z1936" s="188"/>
      <c r="AA1936" s="187"/>
      <c r="AB1936" s="189"/>
      <c r="AC1936" s="187"/>
      <c r="AD1936" s="25"/>
      <c r="AE1936" s="25"/>
    </row>
    <row r="1937">
      <c r="A1937" s="187"/>
      <c r="B1937" s="187"/>
      <c r="C1937" s="187"/>
      <c r="D1937" s="187"/>
      <c r="E1937" s="187"/>
      <c r="F1937" s="187"/>
      <c r="G1937" s="188"/>
      <c r="H1937" s="187"/>
      <c r="I1937" s="188"/>
      <c r="J1937" s="188"/>
      <c r="K1937" s="188"/>
      <c r="L1937" s="187"/>
      <c r="M1937" s="188"/>
      <c r="N1937" s="188"/>
      <c r="O1937" s="188"/>
      <c r="P1937" s="189"/>
      <c r="Q1937" s="187"/>
      <c r="R1937" s="187"/>
      <c r="S1937" s="188"/>
      <c r="T1937" s="188"/>
      <c r="U1937" s="188"/>
      <c r="V1937" s="188"/>
      <c r="W1937" s="188"/>
      <c r="X1937" s="188"/>
      <c r="Y1937" s="188"/>
      <c r="Z1937" s="188"/>
      <c r="AA1937" s="187"/>
      <c r="AB1937" s="189"/>
      <c r="AC1937" s="187"/>
      <c r="AD1937" s="25"/>
      <c r="AE1937" s="25"/>
    </row>
    <row r="1938">
      <c r="A1938" s="187"/>
      <c r="B1938" s="187"/>
      <c r="C1938" s="187"/>
      <c r="D1938" s="187"/>
      <c r="E1938" s="187"/>
      <c r="F1938" s="187"/>
      <c r="G1938" s="188"/>
      <c r="H1938" s="187"/>
      <c r="I1938" s="188"/>
      <c r="J1938" s="188"/>
      <c r="K1938" s="188"/>
      <c r="L1938" s="187"/>
      <c r="M1938" s="188"/>
      <c r="N1938" s="188"/>
      <c r="O1938" s="188"/>
      <c r="P1938" s="189"/>
      <c r="Q1938" s="187"/>
      <c r="R1938" s="187"/>
      <c r="S1938" s="188"/>
      <c r="T1938" s="188"/>
      <c r="U1938" s="188"/>
      <c r="V1938" s="188"/>
      <c r="W1938" s="188"/>
      <c r="X1938" s="188"/>
      <c r="Y1938" s="188"/>
      <c r="Z1938" s="188"/>
      <c r="AA1938" s="187"/>
      <c r="AB1938" s="189"/>
      <c r="AC1938" s="187"/>
      <c r="AD1938" s="25"/>
      <c r="AE1938" s="25"/>
    </row>
    <row r="1939">
      <c r="A1939" s="187"/>
      <c r="B1939" s="187"/>
      <c r="C1939" s="187"/>
      <c r="D1939" s="187"/>
      <c r="E1939" s="187"/>
      <c r="F1939" s="187"/>
      <c r="G1939" s="188"/>
      <c r="H1939" s="187"/>
      <c r="I1939" s="188"/>
      <c r="J1939" s="188"/>
      <c r="K1939" s="188"/>
      <c r="L1939" s="187"/>
      <c r="M1939" s="188"/>
      <c r="N1939" s="188"/>
      <c r="O1939" s="188"/>
      <c r="P1939" s="189"/>
      <c r="Q1939" s="187"/>
      <c r="R1939" s="187"/>
      <c r="S1939" s="188"/>
      <c r="T1939" s="188"/>
      <c r="U1939" s="188"/>
      <c r="V1939" s="188"/>
      <c r="W1939" s="188"/>
      <c r="X1939" s="188"/>
      <c r="Y1939" s="188"/>
      <c r="Z1939" s="188"/>
      <c r="AA1939" s="187"/>
      <c r="AB1939" s="189"/>
      <c r="AC1939" s="187"/>
      <c r="AD1939" s="25"/>
      <c r="AE1939" s="25"/>
    </row>
    <row r="1940">
      <c r="A1940" s="187"/>
      <c r="B1940" s="187"/>
      <c r="C1940" s="187"/>
      <c r="D1940" s="187"/>
      <c r="E1940" s="187"/>
      <c r="F1940" s="187"/>
      <c r="G1940" s="188"/>
      <c r="H1940" s="187"/>
      <c r="I1940" s="188"/>
      <c r="J1940" s="188"/>
      <c r="K1940" s="188"/>
      <c r="L1940" s="187"/>
      <c r="M1940" s="188"/>
      <c r="N1940" s="188"/>
      <c r="O1940" s="188"/>
      <c r="P1940" s="189"/>
      <c r="Q1940" s="187"/>
      <c r="R1940" s="187"/>
      <c r="S1940" s="188"/>
      <c r="T1940" s="188"/>
      <c r="U1940" s="188"/>
      <c r="V1940" s="188"/>
      <c r="W1940" s="188"/>
      <c r="X1940" s="188"/>
      <c r="Y1940" s="188"/>
      <c r="Z1940" s="188"/>
      <c r="AA1940" s="187"/>
      <c r="AB1940" s="189"/>
      <c r="AC1940" s="187"/>
      <c r="AD1940" s="25"/>
      <c r="AE1940" s="25"/>
    </row>
    <row r="1941">
      <c r="A1941" s="187"/>
      <c r="B1941" s="187"/>
      <c r="C1941" s="187"/>
      <c r="D1941" s="187"/>
      <c r="E1941" s="187"/>
      <c r="F1941" s="187"/>
      <c r="G1941" s="188"/>
      <c r="H1941" s="187"/>
      <c r="I1941" s="188"/>
      <c r="J1941" s="188"/>
      <c r="K1941" s="188"/>
      <c r="L1941" s="187"/>
      <c r="M1941" s="188"/>
      <c r="N1941" s="188"/>
      <c r="O1941" s="188"/>
      <c r="P1941" s="189"/>
      <c r="Q1941" s="187"/>
      <c r="R1941" s="187"/>
      <c r="S1941" s="188"/>
      <c r="T1941" s="188"/>
      <c r="U1941" s="188"/>
      <c r="V1941" s="188"/>
      <c r="W1941" s="188"/>
      <c r="X1941" s="188"/>
      <c r="Y1941" s="188"/>
      <c r="Z1941" s="188"/>
      <c r="AA1941" s="187"/>
      <c r="AB1941" s="189"/>
      <c r="AC1941" s="187"/>
      <c r="AD1941" s="25"/>
      <c r="AE1941" s="25"/>
    </row>
    <row r="1942">
      <c r="A1942" s="187"/>
      <c r="B1942" s="187"/>
      <c r="C1942" s="187"/>
      <c r="D1942" s="187"/>
      <c r="E1942" s="187"/>
      <c r="F1942" s="187"/>
      <c r="G1942" s="188"/>
      <c r="H1942" s="187"/>
      <c r="I1942" s="188"/>
      <c r="J1942" s="188"/>
      <c r="K1942" s="188"/>
      <c r="L1942" s="187"/>
      <c r="M1942" s="188"/>
      <c r="N1942" s="188"/>
      <c r="O1942" s="188"/>
      <c r="P1942" s="189"/>
      <c r="Q1942" s="187"/>
      <c r="R1942" s="187"/>
      <c r="S1942" s="188"/>
      <c r="T1942" s="188"/>
      <c r="U1942" s="188"/>
      <c r="V1942" s="188"/>
      <c r="W1942" s="188"/>
      <c r="X1942" s="188"/>
      <c r="Y1942" s="188"/>
      <c r="Z1942" s="188"/>
      <c r="AA1942" s="187"/>
      <c r="AB1942" s="189"/>
      <c r="AC1942" s="187"/>
      <c r="AD1942" s="25"/>
      <c r="AE1942" s="25"/>
    </row>
    <row r="1943">
      <c r="A1943" s="187"/>
      <c r="B1943" s="187"/>
      <c r="C1943" s="187"/>
      <c r="D1943" s="187"/>
      <c r="E1943" s="187"/>
      <c r="F1943" s="187"/>
      <c r="G1943" s="188"/>
      <c r="H1943" s="187"/>
      <c r="I1943" s="188"/>
      <c r="J1943" s="188"/>
      <c r="K1943" s="188"/>
      <c r="L1943" s="187"/>
      <c r="M1943" s="188"/>
      <c r="N1943" s="188"/>
      <c r="O1943" s="188"/>
      <c r="P1943" s="189"/>
      <c r="Q1943" s="187"/>
      <c r="R1943" s="187"/>
      <c r="S1943" s="188"/>
      <c r="T1943" s="188"/>
      <c r="U1943" s="188"/>
      <c r="V1943" s="188"/>
      <c r="W1943" s="188"/>
      <c r="X1943" s="188"/>
      <c r="Y1943" s="188"/>
      <c r="Z1943" s="188"/>
      <c r="AA1943" s="187"/>
      <c r="AB1943" s="189"/>
      <c r="AC1943" s="187"/>
      <c r="AD1943" s="25"/>
      <c r="AE1943" s="25"/>
    </row>
    <row r="1944">
      <c r="A1944" s="187"/>
      <c r="B1944" s="187"/>
      <c r="C1944" s="187"/>
      <c r="D1944" s="187"/>
      <c r="E1944" s="187"/>
      <c r="F1944" s="187"/>
      <c r="G1944" s="188"/>
      <c r="H1944" s="187"/>
      <c r="I1944" s="188"/>
      <c r="J1944" s="188"/>
      <c r="K1944" s="188"/>
      <c r="L1944" s="187"/>
      <c r="M1944" s="188"/>
      <c r="N1944" s="188"/>
      <c r="O1944" s="188"/>
      <c r="P1944" s="189"/>
      <c r="Q1944" s="187"/>
      <c r="R1944" s="187"/>
      <c r="S1944" s="188"/>
      <c r="T1944" s="188"/>
      <c r="U1944" s="188"/>
      <c r="V1944" s="188"/>
      <c r="W1944" s="188"/>
      <c r="X1944" s="188"/>
      <c r="Y1944" s="188"/>
      <c r="Z1944" s="188"/>
      <c r="AA1944" s="187"/>
      <c r="AB1944" s="189"/>
      <c r="AC1944" s="187"/>
      <c r="AD1944" s="25"/>
      <c r="AE1944" s="25"/>
    </row>
    <row r="1945">
      <c r="A1945" s="187"/>
      <c r="B1945" s="187"/>
      <c r="C1945" s="187"/>
      <c r="D1945" s="187"/>
      <c r="E1945" s="187"/>
      <c r="F1945" s="187"/>
      <c r="G1945" s="188"/>
      <c r="H1945" s="187"/>
      <c r="I1945" s="188"/>
      <c r="J1945" s="188"/>
      <c r="K1945" s="188"/>
      <c r="L1945" s="187"/>
      <c r="M1945" s="188"/>
      <c r="N1945" s="188"/>
      <c r="O1945" s="188"/>
      <c r="P1945" s="189"/>
      <c r="Q1945" s="187"/>
      <c r="R1945" s="187"/>
      <c r="S1945" s="188"/>
      <c r="T1945" s="188"/>
      <c r="U1945" s="188"/>
      <c r="V1945" s="188"/>
      <c r="W1945" s="188"/>
      <c r="X1945" s="188"/>
      <c r="Y1945" s="188"/>
      <c r="Z1945" s="188"/>
      <c r="AA1945" s="187"/>
      <c r="AB1945" s="189"/>
      <c r="AC1945" s="187"/>
      <c r="AD1945" s="25"/>
      <c r="AE1945" s="25"/>
    </row>
    <row r="1946">
      <c r="A1946" s="187"/>
      <c r="B1946" s="187"/>
      <c r="C1946" s="187"/>
      <c r="D1946" s="187"/>
      <c r="E1946" s="187"/>
      <c r="F1946" s="187"/>
      <c r="G1946" s="188"/>
      <c r="H1946" s="187"/>
      <c r="I1946" s="188"/>
      <c r="J1946" s="188"/>
      <c r="K1946" s="188"/>
      <c r="L1946" s="187"/>
      <c r="M1946" s="188"/>
      <c r="N1946" s="188"/>
      <c r="O1946" s="188"/>
      <c r="P1946" s="189"/>
      <c r="Q1946" s="187"/>
      <c r="R1946" s="187"/>
      <c r="S1946" s="188"/>
      <c r="T1946" s="188"/>
      <c r="U1946" s="188"/>
      <c r="V1946" s="188"/>
      <c r="W1946" s="188"/>
      <c r="X1946" s="188"/>
      <c r="Y1946" s="188"/>
      <c r="Z1946" s="188"/>
      <c r="AA1946" s="187"/>
      <c r="AB1946" s="189"/>
      <c r="AC1946" s="187"/>
      <c r="AD1946" s="25"/>
      <c r="AE1946" s="25"/>
    </row>
    <row r="1947">
      <c r="A1947" s="187"/>
      <c r="B1947" s="187"/>
      <c r="C1947" s="187"/>
      <c r="D1947" s="187"/>
      <c r="E1947" s="187"/>
      <c r="F1947" s="187"/>
      <c r="G1947" s="188"/>
      <c r="H1947" s="187"/>
      <c r="I1947" s="188"/>
      <c r="J1947" s="188"/>
      <c r="K1947" s="188"/>
      <c r="L1947" s="187"/>
      <c r="M1947" s="188"/>
      <c r="N1947" s="188"/>
      <c r="O1947" s="188"/>
      <c r="P1947" s="189"/>
      <c r="Q1947" s="187"/>
      <c r="R1947" s="187"/>
      <c r="S1947" s="188"/>
      <c r="T1947" s="188"/>
      <c r="U1947" s="188"/>
      <c r="V1947" s="188"/>
      <c r="W1947" s="188"/>
      <c r="X1947" s="188"/>
      <c r="Y1947" s="188"/>
      <c r="Z1947" s="188"/>
      <c r="AA1947" s="187"/>
      <c r="AB1947" s="189"/>
      <c r="AC1947" s="187"/>
      <c r="AD1947" s="25"/>
      <c r="AE1947" s="25"/>
    </row>
    <row r="1948">
      <c r="A1948" s="187"/>
      <c r="B1948" s="187"/>
      <c r="C1948" s="187"/>
      <c r="D1948" s="187"/>
      <c r="E1948" s="187"/>
      <c r="F1948" s="187"/>
      <c r="G1948" s="188"/>
      <c r="H1948" s="187"/>
      <c r="I1948" s="188"/>
      <c r="J1948" s="188"/>
      <c r="K1948" s="188"/>
      <c r="L1948" s="187"/>
      <c r="M1948" s="188"/>
      <c r="N1948" s="188"/>
      <c r="O1948" s="188"/>
      <c r="P1948" s="189"/>
      <c r="Q1948" s="187"/>
      <c r="R1948" s="187"/>
      <c r="S1948" s="188"/>
      <c r="T1948" s="188"/>
      <c r="U1948" s="188"/>
      <c r="V1948" s="188"/>
      <c r="W1948" s="188"/>
      <c r="X1948" s="188"/>
      <c r="Y1948" s="188"/>
      <c r="Z1948" s="188"/>
      <c r="AA1948" s="187"/>
      <c r="AB1948" s="189"/>
      <c r="AC1948" s="187"/>
      <c r="AD1948" s="25"/>
      <c r="AE1948" s="25"/>
    </row>
    <row r="1949">
      <c r="A1949" s="187"/>
      <c r="B1949" s="187"/>
      <c r="C1949" s="187"/>
      <c r="D1949" s="187"/>
      <c r="E1949" s="187"/>
      <c r="F1949" s="187"/>
      <c r="G1949" s="188"/>
      <c r="H1949" s="187"/>
      <c r="I1949" s="188"/>
      <c r="J1949" s="188"/>
      <c r="K1949" s="188"/>
      <c r="L1949" s="187"/>
      <c r="M1949" s="188"/>
      <c r="N1949" s="188"/>
      <c r="O1949" s="188"/>
      <c r="P1949" s="189"/>
      <c r="Q1949" s="187"/>
      <c r="R1949" s="187"/>
      <c r="S1949" s="188"/>
      <c r="T1949" s="188"/>
      <c r="U1949" s="188"/>
      <c r="V1949" s="188"/>
      <c r="W1949" s="188"/>
      <c r="X1949" s="188"/>
      <c r="Y1949" s="188"/>
      <c r="Z1949" s="188"/>
      <c r="AA1949" s="187"/>
      <c r="AB1949" s="189"/>
      <c r="AC1949" s="187"/>
      <c r="AD1949" s="25"/>
      <c r="AE1949" s="25"/>
    </row>
    <row r="1950">
      <c r="A1950" s="187"/>
      <c r="B1950" s="187"/>
      <c r="C1950" s="187"/>
      <c r="D1950" s="187"/>
      <c r="E1950" s="187"/>
      <c r="F1950" s="187"/>
      <c r="G1950" s="188"/>
      <c r="H1950" s="187"/>
      <c r="I1950" s="188"/>
      <c r="J1950" s="188"/>
      <c r="K1950" s="188"/>
      <c r="L1950" s="187"/>
      <c r="M1950" s="188"/>
      <c r="N1950" s="188"/>
      <c r="O1950" s="188"/>
      <c r="P1950" s="189"/>
      <c r="Q1950" s="187"/>
      <c r="R1950" s="187"/>
      <c r="S1950" s="188"/>
      <c r="T1950" s="188"/>
      <c r="U1950" s="188"/>
      <c r="V1950" s="188"/>
      <c r="W1950" s="188"/>
      <c r="X1950" s="188"/>
      <c r="Y1950" s="188"/>
      <c r="Z1950" s="188"/>
      <c r="AA1950" s="187"/>
      <c r="AB1950" s="189"/>
      <c r="AC1950" s="187"/>
      <c r="AD1950" s="25"/>
      <c r="AE1950" s="25"/>
    </row>
    <row r="1951">
      <c r="A1951" s="187"/>
      <c r="B1951" s="187"/>
      <c r="C1951" s="187"/>
      <c r="D1951" s="187"/>
      <c r="E1951" s="187"/>
      <c r="F1951" s="187"/>
      <c r="G1951" s="188"/>
      <c r="H1951" s="187"/>
      <c r="I1951" s="188"/>
      <c r="J1951" s="188"/>
      <c r="K1951" s="188"/>
      <c r="L1951" s="187"/>
      <c r="M1951" s="188"/>
      <c r="N1951" s="188"/>
      <c r="O1951" s="188"/>
      <c r="P1951" s="189"/>
      <c r="Q1951" s="187"/>
      <c r="R1951" s="187"/>
      <c r="S1951" s="188"/>
      <c r="T1951" s="188"/>
      <c r="U1951" s="188"/>
      <c r="V1951" s="188"/>
      <c r="W1951" s="188"/>
      <c r="X1951" s="188"/>
      <c r="Y1951" s="188"/>
      <c r="Z1951" s="188"/>
      <c r="AA1951" s="187"/>
      <c r="AB1951" s="189"/>
      <c r="AC1951" s="187"/>
      <c r="AD1951" s="25"/>
      <c r="AE1951" s="25"/>
    </row>
    <row r="1952">
      <c r="A1952" s="187"/>
      <c r="B1952" s="187"/>
      <c r="C1952" s="187"/>
      <c r="D1952" s="187"/>
      <c r="E1952" s="187"/>
      <c r="F1952" s="187"/>
      <c r="G1952" s="188"/>
      <c r="H1952" s="187"/>
      <c r="I1952" s="188"/>
      <c r="J1952" s="188"/>
      <c r="K1952" s="188"/>
      <c r="L1952" s="187"/>
      <c r="M1952" s="188"/>
      <c r="N1952" s="188"/>
      <c r="O1952" s="188"/>
      <c r="P1952" s="189"/>
      <c r="Q1952" s="187"/>
      <c r="R1952" s="187"/>
      <c r="S1952" s="188"/>
      <c r="T1952" s="188"/>
      <c r="U1952" s="188"/>
      <c r="V1952" s="188"/>
      <c r="W1952" s="188"/>
      <c r="X1952" s="188"/>
      <c r="Y1952" s="188"/>
      <c r="Z1952" s="188"/>
      <c r="AA1952" s="187"/>
      <c r="AB1952" s="189"/>
      <c r="AC1952" s="187"/>
      <c r="AD1952" s="25"/>
      <c r="AE1952" s="25"/>
    </row>
    <row r="1953">
      <c r="A1953" s="187"/>
      <c r="B1953" s="187"/>
      <c r="C1953" s="187"/>
      <c r="D1953" s="187"/>
      <c r="E1953" s="187"/>
      <c r="F1953" s="187"/>
      <c r="G1953" s="188"/>
      <c r="H1953" s="187"/>
      <c r="I1953" s="188"/>
      <c r="J1953" s="188"/>
      <c r="K1953" s="188"/>
      <c r="L1953" s="187"/>
      <c r="M1953" s="188"/>
      <c r="N1953" s="188"/>
      <c r="O1953" s="188"/>
      <c r="P1953" s="189"/>
      <c r="Q1953" s="187"/>
      <c r="R1953" s="187"/>
      <c r="S1953" s="188"/>
      <c r="T1953" s="188"/>
      <c r="U1953" s="188"/>
      <c r="V1953" s="188"/>
      <c r="W1953" s="188"/>
      <c r="X1953" s="188"/>
      <c r="Y1953" s="188"/>
      <c r="Z1953" s="188"/>
      <c r="AA1953" s="187"/>
      <c r="AB1953" s="189"/>
      <c r="AC1953" s="187"/>
      <c r="AD1953" s="25"/>
      <c r="AE1953" s="25"/>
    </row>
    <row r="1954">
      <c r="A1954" s="187"/>
      <c r="B1954" s="187"/>
      <c r="C1954" s="187"/>
      <c r="D1954" s="187"/>
      <c r="E1954" s="187"/>
      <c r="F1954" s="187"/>
      <c r="G1954" s="188"/>
      <c r="H1954" s="187"/>
      <c r="I1954" s="188"/>
      <c r="J1954" s="188"/>
      <c r="K1954" s="188"/>
      <c r="L1954" s="187"/>
      <c r="M1954" s="188"/>
      <c r="N1954" s="188"/>
      <c r="O1954" s="188"/>
      <c r="P1954" s="189"/>
      <c r="Q1954" s="187"/>
      <c r="R1954" s="187"/>
      <c r="S1954" s="188"/>
      <c r="T1954" s="188"/>
      <c r="U1954" s="188"/>
      <c r="V1954" s="188"/>
      <c r="W1954" s="188"/>
      <c r="X1954" s="188"/>
      <c r="Y1954" s="188"/>
      <c r="Z1954" s="188"/>
      <c r="AA1954" s="187"/>
      <c r="AB1954" s="189"/>
      <c r="AC1954" s="187"/>
      <c r="AD1954" s="25"/>
      <c r="AE1954" s="25"/>
    </row>
    <row r="1955">
      <c r="A1955" s="187"/>
      <c r="B1955" s="187"/>
      <c r="C1955" s="187"/>
      <c r="D1955" s="187"/>
      <c r="E1955" s="187"/>
      <c r="F1955" s="187"/>
      <c r="G1955" s="188"/>
      <c r="H1955" s="187"/>
      <c r="I1955" s="187"/>
      <c r="J1955" s="188"/>
      <c r="K1955" s="187"/>
      <c r="L1955" s="188"/>
      <c r="M1955" s="188"/>
      <c r="N1955" s="188"/>
      <c r="O1955" s="188"/>
      <c r="P1955" s="189"/>
      <c r="Q1955" s="187"/>
      <c r="R1955" s="187"/>
      <c r="S1955" s="188"/>
      <c r="T1955" s="188"/>
      <c r="U1955" s="188"/>
      <c r="V1955" s="188"/>
      <c r="W1955" s="188"/>
      <c r="X1955" s="188"/>
      <c r="Y1955" s="188"/>
      <c r="Z1955" s="188"/>
      <c r="AA1955" s="187"/>
      <c r="AB1955" s="189"/>
      <c r="AC1955" s="187"/>
      <c r="AD1955" s="25"/>
      <c r="AE1955" s="25"/>
    </row>
    <row r="1956">
      <c r="A1956" s="187"/>
      <c r="B1956" s="187"/>
      <c r="C1956" s="187"/>
      <c r="D1956" s="187"/>
      <c r="E1956" s="187"/>
      <c r="F1956" s="187"/>
      <c r="G1956" s="188"/>
      <c r="H1956" s="187"/>
      <c r="I1956" s="188"/>
      <c r="J1956" s="188"/>
      <c r="K1956" s="188"/>
      <c r="L1956" s="187"/>
      <c r="M1956" s="188"/>
      <c r="N1956" s="188"/>
      <c r="O1956" s="188"/>
      <c r="P1956" s="189"/>
      <c r="Q1956" s="187"/>
      <c r="R1956" s="187"/>
      <c r="S1956" s="188"/>
      <c r="T1956" s="188"/>
      <c r="U1956" s="188"/>
      <c r="V1956" s="188"/>
      <c r="W1956" s="188"/>
      <c r="X1956" s="188"/>
      <c r="Y1956" s="188"/>
      <c r="Z1956" s="188"/>
      <c r="AA1956" s="187"/>
      <c r="AB1956" s="189"/>
      <c r="AC1956" s="187"/>
      <c r="AD1956" s="25"/>
      <c r="AE1956" s="25"/>
    </row>
    <row r="1957">
      <c r="A1957" s="187"/>
      <c r="B1957" s="187"/>
      <c r="C1957" s="187"/>
      <c r="D1957" s="187"/>
      <c r="E1957" s="187"/>
      <c r="F1957" s="187"/>
      <c r="G1957" s="188"/>
      <c r="H1957" s="187"/>
      <c r="I1957" s="188"/>
      <c r="J1957" s="188"/>
      <c r="K1957" s="188"/>
      <c r="L1957" s="187"/>
      <c r="M1957" s="188"/>
      <c r="N1957" s="188"/>
      <c r="O1957" s="188"/>
      <c r="P1957" s="189"/>
      <c r="Q1957" s="187"/>
      <c r="R1957" s="187"/>
      <c r="S1957" s="188"/>
      <c r="T1957" s="188"/>
      <c r="U1957" s="188"/>
      <c r="V1957" s="188"/>
      <c r="W1957" s="188"/>
      <c r="X1957" s="188"/>
      <c r="Y1957" s="188"/>
      <c r="Z1957" s="188"/>
      <c r="AA1957" s="187"/>
      <c r="AB1957" s="189"/>
      <c r="AC1957" s="187"/>
      <c r="AD1957" s="25"/>
      <c r="AE1957" s="25"/>
    </row>
    <row r="1958">
      <c r="A1958" s="187"/>
      <c r="B1958" s="187"/>
      <c r="C1958" s="187"/>
      <c r="D1958" s="187"/>
      <c r="E1958" s="187"/>
      <c r="F1958" s="187"/>
      <c r="G1958" s="188"/>
      <c r="H1958" s="187"/>
      <c r="I1958" s="188"/>
      <c r="J1958" s="188"/>
      <c r="K1958" s="188"/>
      <c r="L1958" s="187"/>
      <c r="M1958" s="188"/>
      <c r="N1958" s="188"/>
      <c r="O1958" s="188"/>
      <c r="P1958" s="189"/>
      <c r="Q1958" s="187"/>
      <c r="R1958" s="187"/>
      <c r="S1958" s="188"/>
      <c r="T1958" s="188"/>
      <c r="U1958" s="188"/>
      <c r="V1958" s="188"/>
      <c r="W1958" s="188"/>
      <c r="X1958" s="188"/>
      <c r="Y1958" s="188"/>
      <c r="Z1958" s="188"/>
      <c r="AA1958" s="187"/>
      <c r="AB1958" s="189"/>
      <c r="AC1958" s="187"/>
      <c r="AD1958" s="25"/>
      <c r="AE1958" s="25"/>
    </row>
    <row r="1959">
      <c r="A1959" s="187"/>
      <c r="B1959" s="187"/>
      <c r="C1959" s="187"/>
      <c r="D1959" s="187"/>
      <c r="E1959" s="187"/>
      <c r="F1959" s="187"/>
      <c r="G1959" s="188"/>
      <c r="H1959" s="188"/>
      <c r="I1959" s="188"/>
      <c r="J1959" s="188"/>
      <c r="K1959" s="188"/>
      <c r="L1959" s="188"/>
      <c r="M1959" s="188"/>
      <c r="N1959" s="188"/>
      <c r="O1959" s="188"/>
      <c r="P1959" s="189"/>
      <c r="Q1959" s="188"/>
      <c r="R1959" s="188"/>
      <c r="S1959" s="187"/>
      <c r="T1959" s="188"/>
      <c r="U1959" s="188"/>
      <c r="V1959" s="188"/>
      <c r="W1959" s="188"/>
      <c r="X1959" s="188"/>
      <c r="Y1959" s="188"/>
      <c r="Z1959" s="188"/>
      <c r="AA1959" s="187"/>
      <c r="AB1959" s="189"/>
      <c r="AC1959" s="187"/>
      <c r="AD1959" s="25"/>
      <c r="AE1959" s="25"/>
    </row>
    <row r="1960">
      <c r="A1960" s="187"/>
      <c r="B1960" s="187"/>
      <c r="C1960" s="187"/>
      <c r="D1960" s="187"/>
      <c r="E1960" s="187"/>
      <c r="F1960" s="187"/>
      <c r="G1960" s="188"/>
      <c r="H1960" s="188"/>
      <c r="I1960" s="188"/>
      <c r="J1960" s="188"/>
      <c r="K1960" s="188"/>
      <c r="L1960" s="188"/>
      <c r="M1960" s="188"/>
      <c r="N1960" s="188"/>
      <c r="O1960" s="188"/>
      <c r="P1960" s="189"/>
      <c r="Q1960" s="187"/>
      <c r="R1960" s="188"/>
      <c r="S1960" s="187"/>
      <c r="T1960" s="188"/>
      <c r="U1960" s="188"/>
      <c r="V1960" s="188"/>
      <c r="W1960" s="188"/>
      <c r="X1960" s="188"/>
      <c r="Y1960" s="188"/>
      <c r="Z1960" s="188"/>
      <c r="AA1960" s="187"/>
      <c r="AB1960" s="189"/>
      <c r="AC1960" s="187"/>
      <c r="AD1960" s="25"/>
      <c r="AE1960" s="25"/>
    </row>
    <row r="1961">
      <c r="A1961" s="187"/>
      <c r="B1961" s="187"/>
      <c r="C1961" s="187"/>
      <c r="D1961" s="187"/>
      <c r="E1961" s="187"/>
      <c r="F1961" s="187"/>
      <c r="G1961" s="188"/>
      <c r="H1961" s="187"/>
      <c r="I1961" s="187"/>
      <c r="J1961" s="188"/>
      <c r="K1961" s="187"/>
      <c r="L1961" s="188"/>
      <c r="M1961" s="188"/>
      <c r="N1961" s="188"/>
      <c r="O1961" s="188"/>
      <c r="P1961" s="189"/>
      <c r="Q1961" s="187"/>
      <c r="R1961" s="187"/>
      <c r="S1961" s="188"/>
      <c r="T1961" s="188"/>
      <c r="U1961" s="188"/>
      <c r="V1961" s="188"/>
      <c r="W1961" s="188"/>
      <c r="X1961" s="188"/>
      <c r="Y1961" s="188"/>
      <c r="Z1961" s="188"/>
      <c r="AA1961" s="187"/>
      <c r="AB1961" s="189"/>
      <c r="AC1961" s="187"/>
      <c r="AD1961" s="25"/>
      <c r="AE1961" s="25"/>
    </row>
    <row r="1962">
      <c r="A1962" s="187"/>
      <c r="B1962" s="187"/>
      <c r="C1962" s="187"/>
      <c r="D1962" s="187"/>
      <c r="E1962" s="187"/>
      <c r="F1962" s="187"/>
      <c r="G1962" s="188"/>
      <c r="H1962" s="187"/>
      <c r="I1962" s="188"/>
      <c r="J1962" s="188"/>
      <c r="K1962" s="188"/>
      <c r="L1962" s="187"/>
      <c r="M1962" s="188"/>
      <c r="N1962" s="188"/>
      <c r="O1962" s="188"/>
      <c r="P1962" s="189"/>
      <c r="Q1962" s="187"/>
      <c r="R1962" s="187"/>
      <c r="S1962" s="188"/>
      <c r="T1962" s="188"/>
      <c r="U1962" s="188"/>
      <c r="V1962" s="188"/>
      <c r="W1962" s="188"/>
      <c r="X1962" s="188"/>
      <c r="Y1962" s="188"/>
      <c r="Z1962" s="188"/>
      <c r="AA1962" s="187"/>
      <c r="AB1962" s="189"/>
      <c r="AC1962" s="187"/>
      <c r="AD1962" s="25"/>
      <c r="AE1962" s="25"/>
    </row>
    <row r="1963">
      <c r="A1963" s="187"/>
      <c r="B1963" s="187"/>
      <c r="C1963" s="187"/>
      <c r="D1963" s="187"/>
      <c r="E1963" s="187"/>
      <c r="F1963" s="187"/>
      <c r="G1963" s="188"/>
      <c r="H1963" s="187"/>
      <c r="I1963" s="187"/>
      <c r="J1963" s="188"/>
      <c r="K1963" s="187"/>
      <c r="L1963" s="188"/>
      <c r="M1963" s="188"/>
      <c r="N1963" s="188"/>
      <c r="O1963" s="188"/>
      <c r="P1963" s="189"/>
      <c r="Q1963" s="187"/>
      <c r="R1963" s="187"/>
      <c r="S1963" s="188"/>
      <c r="T1963" s="188"/>
      <c r="U1963" s="188"/>
      <c r="V1963" s="188"/>
      <c r="W1963" s="188"/>
      <c r="X1963" s="188"/>
      <c r="Y1963" s="188"/>
      <c r="Z1963" s="188"/>
      <c r="AA1963" s="187"/>
      <c r="AB1963" s="189"/>
      <c r="AC1963" s="187"/>
      <c r="AD1963" s="25"/>
      <c r="AE1963" s="25"/>
    </row>
    <row r="1964">
      <c r="A1964" s="187"/>
      <c r="B1964" s="187"/>
      <c r="C1964" s="187"/>
      <c r="D1964" s="187"/>
      <c r="E1964" s="187"/>
      <c r="F1964" s="187"/>
      <c r="G1964" s="188"/>
      <c r="H1964" s="188"/>
      <c r="I1964" s="188"/>
      <c r="J1964" s="188"/>
      <c r="K1964" s="188"/>
      <c r="L1964" s="188"/>
      <c r="M1964" s="188"/>
      <c r="N1964" s="188"/>
      <c r="O1964" s="188"/>
      <c r="P1964" s="189"/>
      <c r="Q1964" s="187"/>
      <c r="R1964" s="188"/>
      <c r="S1964" s="187"/>
      <c r="T1964" s="188"/>
      <c r="U1964" s="188"/>
      <c r="V1964" s="188"/>
      <c r="W1964" s="188"/>
      <c r="X1964" s="188"/>
      <c r="Y1964" s="188"/>
      <c r="Z1964" s="188"/>
      <c r="AA1964" s="187"/>
      <c r="AB1964" s="189"/>
      <c r="AC1964" s="187"/>
      <c r="AD1964" s="25"/>
      <c r="AE1964" s="25"/>
    </row>
    <row r="1965">
      <c r="A1965" s="187"/>
      <c r="B1965" s="187"/>
      <c r="C1965" s="187"/>
      <c r="D1965" s="187"/>
      <c r="E1965" s="187"/>
      <c r="F1965" s="187"/>
      <c r="G1965" s="188"/>
      <c r="H1965" s="187"/>
      <c r="I1965" s="187"/>
      <c r="J1965" s="188"/>
      <c r="K1965" s="188"/>
      <c r="L1965" s="188"/>
      <c r="M1965" s="188"/>
      <c r="N1965" s="188"/>
      <c r="O1965" s="188"/>
      <c r="P1965" s="189"/>
      <c r="Q1965" s="187"/>
      <c r="R1965" s="187"/>
      <c r="S1965" s="188"/>
      <c r="T1965" s="188"/>
      <c r="U1965" s="188"/>
      <c r="V1965" s="188"/>
      <c r="W1965" s="188"/>
      <c r="X1965" s="188"/>
      <c r="Y1965" s="188"/>
      <c r="Z1965" s="188"/>
      <c r="AA1965" s="187"/>
      <c r="AB1965" s="189"/>
      <c r="AC1965" s="187"/>
      <c r="AD1965" s="25"/>
      <c r="AE1965" s="25"/>
    </row>
    <row r="1966">
      <c r="A1966" s="187"/>
      <c r="B1966" s="187"/>
      <c r="C1966" s="187"/>
      <c r="D1966" s="187"/>
      <c r="E1966" s="187"/>
      <c r="F1966" s="187"/>
      <c r="G1966" s="188"/>
      <c r="H1966" s="188"/>
      <c r="I1966" s="188"/>
      <c r="J1966" s="188"/>
      <c r="K1966" s="188"/>
      <c r="L1966" s="188"/>
      <c r="M1966" s="188"/>
      <c r="N1966" s="188"/>
      <c r="O1966" s="188"/>
      <c r="P1966" s="189"/>
      <c r="Q1966" s="188"/>
      <c r="R1966" s="188"/>
      <c r="S1966" s="187"/>
      <c r="T1966" s="188"/>
      <c r="U1966" s="188"/>
      <c r="V1966" s="188"/>
      <c r="W1966" s="188"/>
      <c r="X1966" s="188"/>
      <c r="Y1966" s="188"/>
      <c r="Z1966" s="188"/>
      <c r="AA1966" s="187"/>
      <c r="AB1966" s="189"/>
      <c r="AC1966" s="187"/>
      <c r="AD1966" s="25"/>
      <c r="AE1966" s="25"/>
    </row>
    <row r="1967">
      <c r="A1967" s="187"/>
      <c r="B1967" s="187"/>
      <c r="C1967" s="187"/>
      <c r="D1967" s="187"/>
      <c r="E1967" s="187"/>
      <c r="F1967" s="187"/>
      <c r="G1967" s="188"/>
      <c r="H1967" s="188"/>
      <c r="I1967" s="188"/>
      <c r="J1967" s="188"/>
      <c r="K1967" s="188"/>
      <c r="L1967" s="188"/>
      <c r="M1967" s="188"/>
      <c r="N1967" s="188"/>
      <c r="O1967" s="188"/>
      <c r="P1967" s="189"/>
      <c r="Q1967" s="188"/>
      <c r="R1967" s="188"/>
      <c r="S1967" s="187"/>
      <c r="T1967" s="188"/>
      <c r="U1967" s="188"/>
      <c r="V1967" s="188"/>
      <c r="W1967" s="188"/>
      <c r="X1967" s="188"/>
      <c r="Y1967" s="188"/>
      <c r="Z1967" s="188"/>
      <c r="AA1967" s="187"/>
      <c r="AB1967" s="189"/>
      <c r="AC1967" s="187"/>
      <c r="AD1967" s="25"/>
      <c r="AE1967" s="25"/>
    </row>
    <row r="1968">
      <c r="A1968" s="187"/>
      <c r="B1968" s="187"/>
      <c r="C1968" s="187"/>
      <c r="D1968" s="187"/>
      <c r="E1968" s="187"/>
      <c r="F1968" s="187"/>
      <c r="G1968" s="188"/>
      <c r="H1968" s="188"/>
      <c r="I1968" s="188"/>
      <c r="J1968" s="188"/>
      <c r="K1968" s="188"/>
      <c r="L1968" s="188"/>
      <c r="M1968" s="188"/>
      <c r="N1968" s="188"/>
      <c r="O1968" s="188"/>
      <c r="P1968" s="189"/>
      <c r="Q1968" s="188"/>
      <c r="R1968" s="188"/>
      <c r="S1968" s="187"/>
      <c r="T1968" s="188"/>
      <c r="U1968" s="188"/>
      <c r="V1968" s="188"/>
      <c r="W1968" s="188"/>
      <c r="X1968" s="188"/>
      <c r="Y1968" s="188"/>
      <c r="Z1968" s="188"/>
      <c r="AA1968" s="187"/>
      <c r="AB1968" s="189"/>
      <c r="AC1968" s="187"/>
      <c r="AD1968" s="25"/>
      <c r="AE1968" s="25"/>
    </row>
    <row r="1969">
      <c r="A1969" s="187"/>
      <c r="B1969" s="187"/>
      <c r="C1969" s="187"/>
      <c r="D1969" s="187"/>
      <c r="E1969" s="187"/>
      <c r="F1969" s="187"/>
      <c r="G1969" s="188"/>
      <c r="H1969" s="188"/>
      <c r="I1969" s="188"/>
      <c r="J1969" s="188"/>
      <c r="K1969" s="188"/>
      <c r="L1969" s="188"/>
      <c r="M1969" s="188"/>
      <c r="N1969" s="188"/>
      <c r="O1969" s="188"/>
      <c r="P1969" s="189"/>
      <c r="Q1969" s="188"/>
      <c r="R1969" s="188"/>
      <c r="S1969" s="187"/>
      <c r="T1969" s="188"/>
      <c r="U1969" s="188"/>
      <c r="V1969" s="188"/>
      <c r="W1969" s="188"/>
      <c r="X1969" s="188"/>
      <c r="Y1969" s="188"/>
      <c r="Z1969" s="188"/>
      <c r="AA1969" s="187"/>
      <c r="AB1969" s="189"/>
      <c r="AC1969" s="187"/>
      <c r="AD1969" s="25"/>
      <c r="AE1969" s="25"/>
    </row>
    <row r="1970">
      <c r="A1970" s="187"/>
      <c r="B1970" s="187"/>
      <c r="C1970" s="187"/>
      <c r="D1970" s="187"/>
      <c r="E1970" s="187"/>
      <c r="F1970" s="187"/>
      <c r="G1970" s="188"/>
      <c r="H1970" s="188"/>
      <c r="I1970" s="188"/>
      <c r="J1970" s="188"/>
      <c r="K1970" s="188"/>
      <c r="L1970" s="188"/>
      <c r="M1970" s="188"/>
      <c r="N1970" s="188"/>
      <c r="O1970" s="188"/>
      <c r="P1970" s="189"/>
      <c r="Q1970" s="188"/>
      <c r="R1970" s="188"/>
      <c r="S1970" s="187"/>
      <c r="T1970" s="188"/>
      <c r="U1970" s="188"/>
      <c r="V1970" s="188"/>
      <c r="W1970" s="188"/>
      <c r="X1970" s="188"/>
      <c r="Y1970" s="188"/>
      <c r="Z1970" s="188"/>
      <c r="AA1970" s="187"/>
      <c r="AB1970" s="189"/>
      <c r="AC1970" s="187"/>
      <c r="AD1970" s="25"/>
      <c r="AE1970" s="25"/>
    </row>
    <row r="1971">
      <c r="A1971" s="187"/>
      <c r="B1971" s="187"/>
      <c r="C1971" s="187"/>
      <c r="D1971" s="187"/>
      <c r="E1971" s="187"/>
      <c r="F1971" s="187"/>
      <c r="G1971" s="188"/>
      <c r="H1971" s="188"/>
      <c r="I1971" s="188"/>
      <c r="J1971" s="188"/>
      <c r="K1971" s="188"/>
      <c r="L1971" s="188"/>
      <c r="M1971" s="188"/>
      <c r="N1971" s="188"/>
      <c r="O1971" s="188"/>
      <c r="P1971" s="189"/>
      <c r="Q1971" s="188"/>
      <c r="R1971" s="188"/>
      <c r="S1971" s="187"/>
      <c r="T1971" s="188"/>
      <c r="U1971" s="188"/>
      <c r="V1971" s="188"/>
      <c r="W1971" s="188"/>
      <c r="X1971" s="188"/>
      <c r="Y1971" s="188"/>
      <c r="Z1971" s="188"/>
      <c r="AA1971" s="187"/>
      <c r="AB1971" s="189"/>
      <c r="AC1971" s="187"/>
      <c r="AD1971" s="25"/>
      <c r="AE1971" s="25"/>
    </row>
    <row r="1972">
      <c r="A1972" s="187"/>
      <c r="B1972" s="187"/>
      <c r="C1972" s="187"/>
      <c r="D1972" s="187"/>
      <c r="E1972" s="187"/>
      <c r="F1972" s="187"/>
      <c r="G1972" s="188"/>
      <c r="H1972" s="188"/>
      <c r="I1972" s="188"/>
      <c r="J1972" s="188"/>
      <c r="K1972" s="188"/>
      <c r="L1972" s="188"/>
      <c r="M1972" s="188"/>
      <c r="N1972" s="188"/>
      <c r="O1972" s="188"/>
      <c r="P1972" s="189"/>
      <c r="Q1972" s="188"/>
      <c r="R1972" s="188"/>
      <c r="S1972" s="187"/>
      <c r="T1972" s="188"/>
      <c r="U1972" s="188"/>
      <c r="V1972" s="188"/>
      <c r="W1972" s="188"/>
      <c r="X1972" s="188"/>
      <c r="Y1972" s="188"/>
      <c r="Z1972" s="188"/>
      <c r="AA1972" s="187"/>
      <c r="AB1972" s="189"/>
      <c r="AC1972" s="187"/>
      <c r="AD1972" s="25"/>
      <c r="AE1972" s="25"/>
    </row>
    <row r="1973">
      <c r="A1973" s="187"/>
      <c r="B1973" s="187"/>
      <c r="C1973" s="187"/>
      <c r="D1973" s="187"/>
      <c r="E1973" s="187"/>
      <c r="F1973" s="187"/>
      <c r="G1973" s="188"/>
      <c r="H1973" s="188"/>
      <c r="I1973" s="188"/>
      <c r="J1973" s="188"/>
      <c r="K1973" s="188"/>
      <c r="L1973" s="188"/>
      <c r="M1973" s="188"/>
      <c r="N1973" s="188"/>
      <c r="O1973" s="188"/>
      <c r="P1973" s="189"/>
      <c r="Q1973" s="188"/>
      <c r="R1973" s="188"/>
      <c r="S1973" s="187"/>
      <c r="T1973" s="188"/>
      <c r="U1973" s="188"/>
      <c r="V1973" s="188"/>
      <c r="W1973" s="188"/>
      <c r="X1973" s="188"/>
      <c r="Y1973" s="188"/>
      <c r="Z1973" s="188"/>
      <c r="AA1973" s="187"/>
      <c r="AB1973" s="189"/>
      <c r="AC1973" s="187"/>
      <c r="AD1973" s="25"/>
      <c r="AE1973" s="25"/>
    </row>
    <row r="1974">
      <c r="A1974" s="187"/>
      <c r="B1974" s="187"/>
      <c r="C1974" s="187"/>
      <c r="D1974" s="187"/>
      <c r="E1974" s="187"/>
      <c r="F1974" s="187"/>
      <c r="G1974" s="188"/>
      <c r="H1974" s="188"/>
      <c r="I1974" s="188"/>
      <c r="J1974" s="188"/>
      <c r="K1974" s="188"/>
      <c r="L1974" s="188"/>
      <c r="M1974" s="188"/>
      <c r="N1974" s="188"/>
      <c r="O1974" s="188"/>
      <c r="P1974" s="189"/>
      <c r="Q1974" s="188"/>
      <c r="R1974" s="188"/>
      <c r="S1974" s="187"/>
      <c r="T1974" s="188"/>
      <c r="U1974" s="188"/>
      <c r="V1974" s="188"/>
      <c r="W1974" s="188"/>
      <c r="X1974" s="188"/>
      <c r="Y1974" s="188"/>
      <c r="Z1974" s="188"/>
      <c r="AA1974" s="187"/>
      <c r="AB1974" s="189"/>
      <c r="AC1974" s="187"/>
      <c r="AD1974" s="25"/>
      <c r="AE1974" s="25"/>
    </row>
    <row r="1975">
      <c r="A1975" s="187"/>
      <c r="B1975" s="187"/>
      <c r="C1975" s="187"/>
      <c r="D1975" s="187"/>
      <c r="E1975" s="187"/>
      <c r="F1975" s="187"/>
      <c r="G1975" s="188"/>
      <c r="H1975" s="188"/>
      <c r="I1975" s="188"/>
      <c r="J1975" s="188"/>
      <c r="K1975" s="188"/>
      <c r="L1975" s="188"/>
      <c r="M1975" s="188"/>
      <c r="N1975" s="188"/>
      <c r="O1975" s="188"/>
      <c r="P1975" s="189"/>
      <c r="Q1975" s="188"/>
      <c r="R1975" s="188"/>
      <c r="S1975" s="187"/>
      <c r="T1975" s="188"/>
      <c r="U1975" s="188"/>
      <c r="V1975" s="188"/>
      <c r="W1975" s="188"/>
      <c r="X1975" s="188"/>
      <c r="Y1975" s="188"/>
      <c r="Z1975" s="188"/>
      <c r="AA1975" s="187"/>
      <c r="AB1975" s="189"/>
      <c r="AC1975" s="187"/>
      <c r="AD1975" s="25"/>
      <c r="AE1975" s="25"/>
    </row>
    <row r="1976">
      <c r="A1976" s="187"/>
      <c r="B1976" s="187"/>
      <c r="C1976" s="187"/>
      <c r="D1976" s="187"/>
      <c r="E1976" s="187"/>
      <c r="F1976" s="187"/>
      <c r="G1976" s="188"/>
      <c r="H1976" s="188"/>
      <c r="I1976" s="188"/>
      <c r="J1976" s="188"/>
      <c r="K1976" s="188"/>
      <c r="L1976" s="188"/>
      <c r="M1976" s="188"/>
      <c r="N1976" s="188"/>
      <c r="O1976" s="188"/>
      <c r="P1976" s="189"/>
      <c r="Q1976" s="188"/>
      <c r="R1976" s="188"/>
      <c r="S1976" s="187"/>
      <c r="T1976" s="188"/>
      <c r="U1976" s="188"/>
      <c r="V1976" s="188"/>
      <c r="W1976" s="188"/>
      <c r="X1976" s="188"/>
      <c r="Y1976" s="188"/>
      <c r="Z1976" s="188"/>
      <c r="AA1976" s="187"/>
      <c r="AB1976" s="189"/>
      <c r="AC1976" s="187"/>
      <c r="AD1976" s="25"/>
      <c r="AE1976" s="25"/>
    </row>
    <row r="1977">
      <c r="A1977" s="187"/>
      <c r="B1977" s="187"/>
      <c r="C1977" s="187"/>
      <c r="D1977" s="187"/>
      <c r="E1977" s="187"/>
      <c r="F1977" s="187"/>
      <c r="G1977" s="188"/>
      <c r="H1977" s="188"/>
      <c r="I1977" s="188"/>
      <c r="J1977" s="188"/>
      <c r="K1977" s="188"/>
      <c r="L1977" s="188"/>
      <c r="M1977" s="188"/>
      <c r="N1977" s="188"/>
      <c r="O1977" s="188"/>
      <c r="P1977" s="189"/>
      <c r="Q1977" s="188"/>
      <c r="R1977" s="188"/>
      <c r="S1977" s="187"/>
      <c r="T1977" s="188"/>
      <c r="U1977" s="188"/>
      <c r="V1977" s="188"/>
      <c r="W1977" s="188"/>
      <c r="X1977" s="188"/>
      <c r="Y1977" s="188"/>
      <c r="Z1977" s="188"/>
      <c r="AA1977" s="187"/>
      <c r="AB1977" s="189"/>
      <c r="AC1977" s="187"/>
      <c r="AD1977" s="25"/>
      <c r="AE1977" s="25"/>
    </row>
    <row r="1978">
      <c r="A1978" s="187"/>
      <c r="B1978" s="187"/>
      <c r="C1978" s="187"/>
      <c r="D1978" s="187"/>
      <c r="E1978" s="187"/>
      <c r="F1978" s="187"/>
      <c r="G1978" s="188"/>
      <c r="H1978" s="188"/>
      <c r="I1978" s="188"/>
      <c r="J1978" s="188"/>
      <c r="K1978" s="188"/>
      <c r="L1978" s="188"/>
      <c r="M1978" s="188"/>
      <c r="N1978" s="188"/>
      <c r="O1978" s="188"/>
      <c r="P1978" s="189"/>
      <c r="Q1978" s="188"/>
      <c r="R1978" s="188"/>
      <c r="S1978" s="187"/>
      <c r="T1978" s="188"/>
      <c r="U1978" s="188"/>
      <c r="V1978" s="188"/>
      <c r="W1978" s="188"/>
      <c r="X1978" s="188"/>
      <c r="Y1978" s="188"/>
      <c r="Z1978" s="188"/>
      <c r="AA1978" s="187"/>
      <c r="AB1978" s="189"/>
      <c r="AC1978" s="187"/>
      <c r="AD1978" s="25"/>
      <c r="AE1978" s="25"/>
    </row>
    <row r="1979">
      <c r="A1979" s="187"/>
      <c r="B1979" s="187"/>
      <c r="C1979" s="187"/>
      <c r="D1979" s="187"/>
      <c r="E1979" s="187"/>
      <c r="F1979" s="187"/>
      <c r="G1979" s="188"/>
      <c r="H1979" s="188"/>
      <c r="I1979" s="188"/>
      <c r="J1979" s="188"/>
      <c r="K1979" s="188"/>
      <c r="L1979" s="188"/>
      <c r="M1979" s="188"/>
      <c r="N1979" s="188"/>
      <c r="O1979" s="188"/>
      <c r="P1979" s="189"/>
      <c r="Q1979" s="188"/>
      <c r="R1979" s="188"/>
      <c r="S1979" s="187"/>
      <c r="T1979" s="188"/>
      <c r="U1979" s="188"/>
      <c r="V1979" s="188"/>
      <c r="W1979" s="188"/>
      <c r="X1979" s="188"/>
      <c r="Y1979" s="188"/>
      <c r="Z1979" s="188"/>
      <c r="AA1979" s="187"/>
      <c r="AB1979" s="189"/>
      <c r="AC1979" s="187"/>
      <c r="AD1979" s="25"/>
      <c r="AE1979" s="25"/>
    </row>
    <row r="1980">
      <c r="A1980" s="187"/>
      <c r="B1980" s="187"/>
      <c r="C1980" s="187"/>
      <c r="D1980" s="187"/>
      <c r="E1980" s="187"/>
      <c r="F1980" s="187"/>
      <c r="G1980" s="188"/>
      <c r="H1980" s="188"/>
      <c r="I1980" s="188"/>
      <c r="J1980" s="188"/>
      <c r="K1980" s="188"/>
      <c r="L1980" s="188"/>
      <c r="M1980" s="188"/>
      <c r="N1980" s="188"/>
      <c r="O1980" s="188"/>
      <c r="P1980" s="189"/>
      <c r="Q1980" s="188"/>
      <c r="R1980" s="188"/>
      <c r="S1980" s="187"/>
      <c r="T1980" s="188"/>
      <c r="U1980" s="188"/>
      <c r="V1980" s="188"/>
      <c r="W1980" s="188"/>
      <c r="X1980" s="188"/>
      <c r="Y1980" s="188"/>
      <c r="Z1980" s="188"/>
      <c r="AA1980" s="187"/>
      <c r="AB1980" s="189"/>
      <c r="AC1980" s="187"/>
      <c r="AD1980" s="25"/>
      <c r="AE1980" s="25"/>
    </row>
    <row r="1981">
      <c r="A1981" s="187"/>
      <c r="B1981" s="187"/>
      <c r="C1981" s="187"/>
      <c r="D1981" s="187"/>
      <c r="E1981" s="187"/>
      <c r="F1981" s="187"/>
      <c r="G1981" s="188"/>
      <c r="H1981" s="188"/>
      <c r="I1981" s="188"/>
      <c r="J1981" s="188"/>
      <c r="K1981" s="188"/>
      <c r="L1981" s="188"/>
      <c r="M1981" s="188"/>
      <c r="N1981" s="188"/>
      <c r="O1981" s="188"/>
      <c r="P1981" s="189"/>
      <c r="Q1981" s="188"/>
      <c r="R1981" s="188"/>
      <c r="S1981" s="187"/>
      <c r="T1981" s="188"/>
      <c r="U1981" s="188"/>
      <c r="V1981" s="188"/>
      <c r="W1981" s="188"/>
      <c r="X1981" s="188"/>
      <c r="Y1981" s="188"/>
      <c r="Z1981" s="188"/>
      <c r="AA1981" s="187"/>
      <c r="AB1981" s="189"/>
      <c r="AC1981" s="187"/>
      <c r="AD1981" s="25"/>
      <c r="AE1981" s="25"/>
    </row>
    <row r="1982">
      <c r="A1982" s="187"/>
      <c r="B1982" s="187"/>
      <c r="C1982" s="187"/>
      <c r="D1982" s="187"/>
      <c r="E1982" s="187"/>
      <c r="F1982" s="187"/>
      <c r="G1982" s="188"/>
      <c r="H1982" s="188"/>
      <c r="I1982" s="188"/>
      <c r="J1982" s="188"/>
      <c r="K1982" s="188"/>
      <c r="L1982" s="188"/>
      <c r="M1982" s="188"/>
      <c r="N1982" s="188"/>
      <c r="O1982" s="188"/>
      <c r="P1982" s="189"/>
      <c r="Q1982" s="188"/>
      <c r="R1982" s="188"/>
      <c r="S1982" s="187"/>
      <c r="T1982" s="188"/>
      <c r="U1982" s="188"/>
      <c r="V1982" s="188"/>
      <c r="W1982" s="188"/>
      <c r="X1982" s="188"/>
      <c r="Y1982" s="188"/>
      <c r="Z1982" s="188"/>
      <c r="AA1982" s="187"/>
      <c r="AB1982" s="189"/>
      <c r="AC1982" s="187"/>
      <c r="AD1982" s="25"/>
      <c r="AE1982" s="25"/>
    </row>
    <row r="1983">
      <c r="A1983" s="187"/>
      <c r="B1983" s="187"/>
      <c r="C1983" s="187"/>
      <c r="D1983" s="187"/>
      <c r="E1983" s="187"/>
      <c r="F1983" s="187"/>
      <c r="G1983" s="188"/>
      <c r="H1983" s="188"/>
      <c r="I1983" s="188"/>
      <c r="J1983" s="188"/>
      <c r="K1983" s="188"/>
      <c r="L1983" s="188"/>
      <c r="M1983" s="188"/>
      <c r="N1983" s="188"/>
      <c r="O1983" s="188"/>
      <c r="P1983" s="189"/>
      <c r="Q1983" s="188"/>
      <c r="R1983" s="188"/>
      <c r="S1983" s="187"/>
      <c r="T1983" s="188"/>
      <c r="U1983" s="188"/>
      <c r="V1983" s="188"/>
      <c r="W1983" s="188"/>
      <c r="X1983" s="188"/>
      <c r="Y1983" s="188"/>
      <c r="Z1983" s="188"/>
      <c r="AA1983" s="187"/>
      <c r="AB1983" s="189"/>
      <c r="AC1983" s="187"/>
      <c r="AD1983" s="25"/>
      <c r="AE1983" s="25"/>
    </row>
    <row r="1984">
      <c r="A1984" s="187"/>
      <c r="B1984" s="187"/>
      <c r="C1984" s="187"/>
      <c r="D1984" s="187"/>
      <c r="E1984" s="187"/>
      <c r="F1984" s="187"/>
      <c r="G1984" s="188"/>
      <c r="H1984" s="188"/>
      <c r="I1984" s="188"/>
      <c r="J1984" s="188"/>
      <c r="K1984" s="188"/>
      <c r="L1984" s="188"/>
      <c r="M1984" s="188"/>
      <c r="N1984" s="188"/>
      <c r="O1984" s="188"/>
      <c r="P1984" s="189"/>
      <c r="Q1984" s="188"/>
      <c r="R1984" s="188"/>
      <c r="S1984" s="187"/>
      <c r="T1984" s="188"/>
      <c r="U1984" s="188"/>
      <c r="V1984" s="188"/>
      <c r="W1984" s="188"/>
      <c r="X1984" s="188"/>
      <c r="Y1984" s="188"/>
      <c r="Z1984" s="188"/>
      <c r="AA1984" s="187"/>
      <c r="AB1984" s="189"/>
      <c r="AC1984" s="187"/>
      <c r="AD1984" s="25"/>
      <c r="AE1984" s="25"/>
    </row>
    <row r="1985">
      <c r="A1985" s="187"/>
      <c r="B1985" s="187"/>
      <c r="C1985" s="187"/>
      <c r="D1985" s="187"/>
      <c r="E1985" s="187"/>
      <c r="F1985" s="187"/>
      <c r="G1985" s="188"/>
      <c r="H1985" s="188"/>
      <c r="I1985" s="188"/>
      <c r="J1985" s="188"/>
      <c r="K1985" s="188"/>
      <c r="L1985" s="188"/>
      <c r="M1985" s="188"/>
      <c r="N1985" s="188"/>
      <c r="O1985" s="188"/>
      <c r="P1985" s="189"/>
      <c r="Q1985" s="188"/>
      <c r="R1985" s="188"/>
      <c r="S1985" s="188"/>
      <c r="T1985" s="188"/>
      <c r="U1985" s="188"/>
      <c r="V1985" s="188"/>
      <c r="W1985" s="188"/>
      <c r="X1985" s="188"/>
      <c r="Y1985" s="188"/>
      <c r="Z1985" s="188"/>
      <c r="AA1985" s="187"/>
      <c r="AB1985" s="189"/>
      <c r="AC1985" s="187"/>
      <c r="AD1985" s="25"/>
      <c r="AE1985" s="25"/>
    </row>
    <row r="1986">
      <c r="A1986" s="187"/>
      <c r="B1986" s="187"/>
      <c r="C1986" s="187"/>
      <c r="D1986" s="187"/>
      <c r="E1986" s="187"/>
      <c r="F1986" s="187"/>
      <c r="G1986" s="188"/>
      <c r="H1986" s="188"/>
      <c r="I1986" s="188"/>
      <c r="J1986" s="188"/>
      <c r="K1986" s="188"/>
      <c r="L1986" s="188"/>
      <c r="M1986" s="187"/>
      <c r="N1986" s="187"/>
      <c r="O1986" s="188"/>
      <c r="P1986" s="189"/>
      <c r="Q1986" s="188"/>
      <c r="R1986" s="188"/>
      <c r="S1986" s="188"/>
      <c r="T1986" s="188"/>
      <c r="U1986" s="188"/>
      <c r="V1986" s="188"/>
      <c r="W1986" s="188"/>
      <c r="X1986" s="188"/>
      <c r="Y1986" s="188"/>
      <c r="Z1986" s="188"/>
      <c r="AA1986" s="187"/>
      <c r="AB1986" s="189"/>
      <c r="AC1986" s="187"/>
      <c r="AD1986" s="25"/>
      <c r="AE1986" s="25"/>
    </row>
    <row r="1987">
      <c r="A1987" s="187"/>
      <c r="B1987" s="187"/>
      <c r="C1987" s="187"/>
      <c r="D1987" s="187"/>
      <c r="E1987" s="187"/>
      <c r="F1987" s="187"/>
      <c r="G1987" s="188"/>
      <c r="H1987" s="188"/>
      <c r="I1987" s="188"/>
      <c r="J1987" s="188"/>
      <c r="K1987" s="188"/>
      <c r="L1987" s="188"/>
      <c r="M1987" s="188"/>
      <c r="N1987" s="188"/>
      <c r="O1987" s="188"/>
      <c r="P1987" s="189"/>
      <c r="Q1987" s="188"/>
      <c r="R1987" s="188"/>
      <c r="S1987" s="188"/>
      <c r="T1987" s="188"/>
      <c r="U1987" s="188"/>
      <c r="V1987" s="188"/>
      <c r="W1987" s="188"/>
      <c r="X1987" s="188"/>
      <c r="Y1987" s="187"/>
      <c r="Z1987" s="187"/>
      <c r="AA1987" s="187"/>
      <c r="AB1987" s="189"/>
      <c r="AC1987" s="187"/>
      <c r="AD1987" s="25"/>
      <c r="AE1987" s="25"/>
    </row>
    <row r="1988">
      <c r="A1988" s="187"/>
      <c r="B1988" s="187"/>
      <c r="C1988" s="187"/>
      <c r="D1988" s="187"/>
      <c r="E1988" s="187"/>
      <c r="F1988" s="187"/>
      <c r="G1988" s="188"/>
      <c r="H1988" s="187"/>
      <c r="I1988" s="187"/>
      <c r="J1988" s="188"/>
      <c r="K1988" s="188"/>
      <c r="L1988" s="188"/>
      <c r="M1988" s="188"/>
      <c r="N1988" s="188"/>
      <c r="O1988" s="188"/>
      <c r="P1988" s="189"/>
      <c r="Q1988" s="187"/>
      <c r="R1988" s="187"/>
      <c r="S1988" s="188"/>
      <c r="T1988" s="188"/>
      <c r="U1988" s="188"/>
      <c r="V1988" s="188"/>
      <c r="W1988" s="188"/>
      <c r="X1988" s="188"/>
      <c r="Y1988" s="188"/>
      <c r="Z1988" s="188"/>
      <c r="AA1988" s="187"/>
      <c r="AB1988" s="189"/>
      <c r="AC1988" s="187"/>
      <c r="AD1988" s="25"/>
      <c r="AE1988" s="25"/>
    </row>
    <row r="1989">
      <c r="A1989" s="187"/>
      <c r="B1989" s="187"/>
      <c r="C1989" s="187"/>
      <c r="D1989" s="187"/>
      <c r="E1989" s="187"/>
      <c r="F1989" s="187"/>
      <c r="G1989" s="188"/>
      <c r="H1989" s="187"/>
      <c r="I1989" s="187"/>
      <c r="J1989" s="188"/>
      <c r="K1989" s="188"/>
      <c r="L1989" s="188"/>
      <c r="M1989" s="188"/>
      <c r="N1989" s="188"/>
      <c r="O1989" s="188"/>
      <c r="P1989" s="189"/>
      <c r="Q1989" s="187"/>
      <c r="R1989" s="187"/>
      <c r="S1989" s="188"/>
      <c r="T1989" s="188"/>
      <c r="U1989" s="188"/>
      <c r="V1989" s="188"/>
      <c r="W1989" s="188"/>
      <c r="X1989" s="188"/>
      <c r="Y1989" s="188"/>
      <c r="Z1989" s="188"/>
      <c r="AA1989" s="187"/>
      <c r="AB1989" s="189"/>
      <c r="AC1989" s="187"/>
      <c r="AD1989" s="25"/>
      <c r="AE1989" s="25"/>
    </row>
    <row r="1990">
      <c r="A1990" s="187"/>
      <c r="B1990" s="187"/>
      <c r="C1990" s="187"/>
      <c r="D1990" s="187"/>
      <c r="E1990" s="187"/>
      <c r="F1990" s="187"/>
      <c r="G1990" s="188"/>
      <c r="H1990" s="187"/>
      <c r="I1990" s="187"/>
      <c r="J1990" s="188"/>
      <c r="K1990" s="188"/>
      <c r="L1990" s="188"/>
      <c r="M1990" s="188"/>
      <c r="N1990" s="188"/>
      <c r="O1990" s="188"/>
      <c r="P1990" s="189"/>
      <c r="Q1990" s="187"/>
      <c r="R1990" s="187"/>
      <c r="S1990" s="188"/>
      <c r="T1990" s="188"/>
      <c r="U1990" s="188"/>
      <c r="V1990" s="188"/>
      <c r="W1990" s="188"/>
      <c r="X1990" s="188"/>
      <c r="Y1990" s="188"/>
      <c r="Z1990" s="188"/>
      <c r="AA1990" s="187"/>
      <c r="AB1990" s="189"/>
      <c r="AC1990" s="187"/>
      <c r="AD1990" s="25"/>
      <c r="AE1990" s="25"/>
    </row>
    <row r="1991">
      <c r="A1991" s="187"/>
      <c r="B1991" s="187"/>
      <c r="C1991" s="187"/>
      <c r="D1991" s="187"/>
      <c r="E1991" s="187"/>
      <c r="F1991" s="187"/>
      <c r="G1991" s="188"/>
      <c r="H1991" s="187"/>
      <c r="I1991" s="187"/>
      <c r="J1991" s="188"/>
      <c r="K1991" s="188"/>
      <c r="L1991" s="188"/>
      <c r="M1991" s="188"/>
      <c r="N1991" s="188"/>
      <c r="O1991" s="188"/>
      <c r="P1991" s="189"/>
      <c r="Q1991" s="187"/>
      <c r="R1991" s="187"/>
      <c r="S1991" s="188"/>
      <c r="T1991" s="188"/>
      <c r="U1991" s="188"/>
      <c r="V1991" s="188"/>
      <c r="W1991" s="188"/>
      <c r="X1991" s="188"/>
      <c r="Y1991" s="188"/>
      <c r="Z1991" s="188"/>
      <c r="AA1991" s="187"/>
      <c r="AB1991" s="189"/>
      <c r="AC1991" s="187"/>
      <c r="AD1991" s="25"/>
      <c r="AE1991" s="25"/>
    </row>
    <row r="1992">
      <c r="A1992" s="187"/>
      <c r="B1992" s="187"/>
      <c r="C1992" s="187"/>
      <c r="D1992" s="187"/>
      <c r="E1992" s="187"/>
      <c r="F1992" s="187"/>
      <c r="G1992" s="188"/>
      <c r="H1992" s="187"/>
      <c r="I1992" s="187"/>
      <c r="J1992" s="188"/>
      <c r="K1992" s="188"/>
      <c r="L1992" s="188"/>
      <c r="M1992" s="188"/>
      <c r="N1992" s="188"/>
      <c r="O1992" s="188"/>
      <c r="P1992" s="189"/>
      <c r="Q1992" s="187"/>
      <c r="R1992" s="187"/>
      <c r="S1992" s="188"/>
      <c r="T1992" s="188"/>
      <c r="U1992" s="188"/>
      <c r="V1992" s="188"/>
      <c r="W1992" s="188"/>
      <c r="X1992" s="188"/>
      <c r="Y1992" s="188"/>
      <c r="Z1992" s="188"/>
      <c r="AA1992" s="187"/>
      <c r="AB1992" s="189"/>
      <c r="AC1992" s="187"/>
      <c r="AD1992" s="25"/>
      <c r="AE1992" s="25"/>
    </row>
    <row r="1993">
      <c r="A1993" s="187"/>
      <c r="B1993" s="187"/>
      <c r="C1993" s="187"/>
      <c r="D1993" s="187"/>
      <c r="E1993" s="187"/>
      <c r="F1993" s="187"/>
      <c r="G1993" s="188"/>
      <c r="H1993" s="188"/>
      <c r="I1993" s="188"/>
      <c r="J1993" s="188"/>
      <c r="K1993" s="188"/>
      <c r="L1993" s="188"/>
      <c r="M1993" s="188"/>
      <c r="N1993" s="188"/>
      <c r="O1993" s="188"/>
      <c r="P1993" s="189"/>
      <c r="Q1993" s="188"/>
      <c r="R1993" s="188"/>
      <c r="S1993" s="187"/>
      <c r="T1993" s="188"/>
      <c r="U1993" s="188"/>
      <c r="V1993" s="188"/>
      <c r="W1993" s="188"/>
      <c r="X1993" s="188"/>
      <c r="Y1993" s="188"/>
      <c r="Z1993" s="188"/>
      <c r="AA1993" s="187"/>
      <c r="AB1993" s="189"/>
      <c r="AC1993" s="187"/>
      <c r="AD1993" s="25"/>
      <c r="AE1993" s="25"/>
    </row>
    <row r="1994">
      <c r="A1994" s="187"/>
      <c r="B1994" s="187"/>
      <c r="C1994" s="187"/>
      <c r="D1994" s="187"/>
      <c r="E1994" s="187"/>
      <c r="F1994" s="187"/>
      <c r="G1994" s="188"/>
      <c r="H1994" s="187"/>
      <c r="I1994" s="187"/>
      <c r="J1994" s="188"/>
      <c r="K1994" s="188"/>
      <c r="L1994" s="188"/>
      <c r="M1994" s="188"/>
      <c r="N1994" s="188"/>
      <c r="O1994" s="188"/>
      <c r="P1994" s="189"/>
      <c r="Q1994" s="187"/>
      <c r="R1994" s="187"/>
      <c r="S1994" s="188"/>
      <c r="T1994" s="188"/>
      <c r="U1994" s="188"/>
      <c r="V1994" s="188"/>
      <c r="W1994" s="188"/>
      <c r="X1994" s="188"/>
      <c r="Y1994" s="188"/>
      <c r="Z1994" s="188"/>
      <c r="AA1994" s="187"/>
      <c r="AB1994" s="189"/>
      <c r="AC1994" s="187"/>
      <c r="AD1994" s="25"/>
      <c r="AE1994" s="25"/>
    </row>
    <row r="1995">
      <c r="A1995" s="187"/>
      <c r="B1995" s="187"/>
      <c r="C1995" s="187"/>
      <c r="D1995" s="187"/>
      <c r="E1995" s="187"/>
      <c r="F1995" s="187"/>
      <c r="G1995" s="188"/>
      <c r="H1995" s="187"/>
      <c r="I1995" s="187"/>
      <c r="J1995" s="188"/>
      <c r="K1995" s="188"/>
      <c r="L1995" s="188"/>
      <c r="M1995" s="188"/>
      <c r="N1995" s="188"/>
      <c r="O1995" s="188"/>
      <c r="P1995" s="189"/>
      <c r="Q1995" s="187"/>
      <c r="R1995" s="187"/>
      <c r="S1995" s="188"/>
      <c r="T1995" s="188"/>
      <c r="U1995" s="188"/>
      <c r="V1995" s="188"/>
      <c r="W1995" s="188"/>
      <c r="X1995" s="188"/>
      <c r="Y1995" s="188"/>
      <c r="Z1995" s="188"/>
      <c r="AA1995" s="187"/>
      <c r="AB1995" s="189"/>
      <c r="AC1995" s="187"/>
      <c r="AD1995" s="25"/>
      <c r="AE1995" s="25"/>
    </row>
    <row r="1996">
      <c r="A1996" s="187"/>
      <c r="B1996" s="187"/>
      <c r="C1996" s="187"/>
      <c r="D1996" s="187"/>
      <c r="E1996" s="187"/>
      <c r="F1996" s="187"/>
      <c r="G1996" s="188"/>
      <c r="H1996" s="187"/>
      <c r="I1996" s="187"/>
      <c r="J1996" s="188"/>
      <c r="K1996" s="188"/>
      <c r="L1996" s="188"/>
      <c r="M1996" s="188"/>
      <c r="N1996" s="188"/>
      <c r="O1996" s="188"/>
      <c r="P1996" s="189"/>
      <c r="Q1996" s="187"/>
      <c r="R1996" s="187"/>
      <c r="S1996" s="188"/>
      <c r="T1996" s="188"/>
      <c r="U1996" s="188"/>
      <c r="V1996" s="188"/>
      <c r="W1996" s="188"/>
      <c r="X1996" s="188"/>
      <c r="Y1996" s="188"/>
      <c r="Z1996" s="188"/>
      <c r="AA1996" s="187"/>
      <c r="AB1996" s="189"/>
      <c r="AC1996" s="187"/>
      <c r="AD1996" s="25"/>
      <c r="AE1996" s="25"/>
    </row>
    <row r="1997">
      <c r="A1997" s="187"/>
      <c r="B1997" s="187"/>
      <c r="C1997" s="187"/>
      <c r="D1997" s="187"/>
      <c r="E1997" s="187"/>
      <c r="F1997" s="187"/>
      <c r="G1997" s="188"/>
      <c r="H1997" s="188"/>
      <c r="I1997" s="188"/>
      <c r="J1997" s="188"/>
      <c r="K1997" s="188"/>
      <c r="L1997" s="188"/>
      <c r="M1997" s="188"/>
      <c r="N1997" s="188"/>
      <c r="O1997" s="188"/>
      <c r="P1997" s="189"/>
      <c r="Q1997" s="188"/>
      <c r="R1997" s="188"/>
      <c r="S1997" s="187"/>
      <c r="T1997" s="188"/>
      <c r="U1997" s="188"/>
      <c r="V1997" s="188"/>
      <c r="W1997" s="188"/>
      <c r="X1997" s="188"/>
      <c r="Y1997" s="188"/>
      <c r="Z1997" s="188"/>
      <c r="AA1997" s="187"/>
      <c r="AB1997" s="189"/>
      <c r="AC1997" s="187"/>
      <c r="AD1997" s="25"/>
      <c r="AE1997" s="25"/>
    </row>
    <row r="1998">
      <c r="A1998" s="187"/>
      <c r="B1998" s="187"/>
      <c r="C1998" s="187"/>
      <c r="D1998" s="187"/>
      <c r="E1998" s="187"/>
      <c r="F1998" s="187"/>
      <c r="G1998" s="188"/>
      <c r="H1998" s="187"/>
      <c r="I1998" s="187"/>
      <c r="J1998" s="188"/>
      <c r="K1998" s="188"/>
      <c r="L1998" s="188"/>
      <c r="M1998" s="188"/>
      <c r="N1998" s="188"/>
      <c r="O1998" s="188"/>
      <c r="P1998" s="189"/>
      <c r="Q1998" s="187"/>
      <c r="R1998" s="187"/>
      <c r="S1998" s="188"/>
      <c r="T1998" s="188"/>
      <c r="U1998" s="188"/>
      <c r="V1998" s="188"/>
      <c r="W1998" s="188"/>
      <c r="X1998" s="188"/>
      <c r="Y1998" s="188"/>
      <c r="Z1998" s="188"/>
      <c r="AA1998" s="187"/>
      <c r="AB1998" s="189"/>
      <c r="AC1998" s="187"/>
      <c r="AD1998" s="25"/>
      <c r="AE1998" s="25"/>
    </row>
    <row r="1999">
      <c r="A1999" s="187"/>
      <c r="B1999" s="187"/>
      <c r="C1999" s="187"/>
      <c r="D1999" s="187"/>
      <c r="E1999" s="187"/>
      <c r="F1999" s="187"/>
      <c r="G1999" s="188"/>
      <c r="H1999" s="187"/>
      <c r="I1999" s="187"/>
      <c r="J1999" s="188"/>
      <c r="K1999" s="188"/>
      <c r="L1999" s="188"/>
      <c r="M1999" s="188"/>
      <c r="N1999" s="188"/>
      <c r="O1999" s="188"/>
      <c r="P1999" s="189"/>
      <c r="Q1999" s="187"/>
      <c r="R1999" s="187"/>
      <c r="S1999" s="188"/>
      <c r="T1999" s="188"/>
      <c r="U1999" s="188"/>
      <c r="V1999" s="188"/>
      <c r="W1999" s="188"/>
      <c r="X1999" s="188"/>
      <c r="Y1999" s="188"/>
      <c r="Z1999" s="188"/>
      <c r="AA1999" s="187"/>
      <c r="AB1999" s="189"/>
      <c r="AC1999" s="187"/>
      <c r="AD1999" s="25"/>
      <c r="AE1999" s="25"/>
    </row>
    <row r="2000">
      <c r="A2000" s="187"/>
      <c r="B2000" s="187"/>
      <c r="C2000" s="187"/>
      <c r="D2000" s="187"/>
      <c r="E2000" s="187"/>
      <c r="F2000" s="187"/>
      <c r="G2000" s="188"/>
      <c r="H2000" s="187"/>
      <c r="I2000" s="187"/>
      <c r="J2000" s="188"/>
      <c r="K2000" s="188"/>
      <c r="L2000" s="188"/>
      <c r="M2000" s="188"/>
      <c r="N2000" s="188"/>
      <c r="O2000" s="188"/>
      <c r="P2000" s="189"/>
      <c r="Q2000" s="187"/>
      <c r="R2000" s="187"/>
      <c r="S2000" s="188"/>
      <c r="T2000" s="188"/>
      <c r="U2000" s="188"/>
      <c r="V2000" s="188"/>
      <c r="W2000" s="188"/>
      <c r="X2000" s="188"/>
      <c r="Y2000" s="188"/>
      <c r="Z2000" s="188"/>
      <c r="AA2000" s="187"/>
      <c r="AB2000" s="189"/>
      <c r="AC2000" s="187"/>
      <c r="AD2000" s="25"/>
      <c r="AE2000" s="25"/>
    </row>
    <row r="2001">
      <c r="A2001" s="187"/>
      <c r="B2001" s="187"/>
      <c r="C2001" s="187"/>
      <c r="D2001" s="187"/>
      <c r="E2001" s="187"/>
      <c r="F2001" s="187"/>
      <c r="G2001" s="188"/>
      <c r="H2001" s="187"/>
      <c r="I2001" s="187"/>
      <c r="J2001" s="188"/>
      <c r="K2001" s="188"/>
      <c r="L2001" s="188"/>
      <c r="M2001" s="188"/>
      <c r="N2001" s="188"/>
      <c r="O2001" s="188"/>
      <c r="P2001" s="189"/>
      <c r="Q2001" s="187"/>
      <c r="R2001" s="187"/>
      <c r="S2001" s="188"/>
      <c r="T2001" s="188"/>
      <c r="U2001" s="188"/>
      <c r="V2001" s="188"/>
      <c r="W2001" s="188"/>
      <c r="X2001" s="188"/>
      <c r="Y2001" s="188"/>
      <c r="Z2001" s="188"/>
      <c r="AA2001" s="187"/>
      <c r="AB2001" s="189"/>
      <c r="AC2001" s="187"/>
      <c r="AD2001" s="25"/>
      <c r="AE2001" s="25"/>
    </row>
    <row r="2002">
      <c r="A2002" s="187"/>
      <c r="B2002" s="187"/>
      <c r="C2002" s="187"/>
      <c r="D2002" s="187"/>
      <c r="E2002" s="187"/>
      <c r="F2002" s="187"/>
      <c r="G2002" s="188"/>
      <c r="H2002" s="187"/>
      <c r="I2002" s="187"/>
      <c r="J2002" s="188"/>
      <c r="K2002" s="188"/>
      <c r="L2002" s="188"/>
      <c r="M2002" s="188"/>
      <c r="N2002" s="188"/>
      <c r="O2002" s="188"/>
      <c r="P2002" s="189"/>
      <c r="Q2002" s="187"/>
      <c r="R2002" s="187"/>
      <c r="S2002" s="188"/>
      <c r="T2002" s="188"/>
      <c r="U2002" s="188"/>
      <c r="V2002" s="188"/>
      <c r="W2002" s="188"/>
      <c r="X2002" s="188"/>
      <c r="Y2002" s="188"/>
      <c r="Z2002" s="188"/>
      <c r="AA2002" s="187"/>
      <c r="AB2002" s="189"/>
      <c r="AC2002" s="187"/>
      <c r="AD2002" s="25"/>
      <c r="AE2002" s="25"/>
    </row>
    <row r="2003">
      <c r="A2003" s="187"/>
      <c r="B2003" s="187"/>
      <c r="C2003" s="187"/>
      <c r="D2003" s="187"/>
      <c r="E2003" s="187"/>
      <c r="F2003" s="187"/>
      <c r="G2003" s="188"/>
      <c r="H2003" s="188"/>
      <c r="I2003" s="188"/>
      <c r="J2003" s="188"/>
      <c r="K2003" s="188"/>
      <c r="L2003" s="188"/>
      <c r="M2003" s="188"/>
      <c r="N2003" s="188"/>
      <c r="O2003" s="188"/>
      <c r="P2003" s="189"/>
      <c r="Q2003" s="188"/>
      <c r="R2003" s="188"/>
      <c r="S2003" s="187"/>
      <c r="T2003" s="188"/>
      <c r="U2003" s="188"/>
      <c r="V2003" s="188"/>
      <c r="W2003" s="188"/>
      <c r="X2003" s="188"/>
      <c r="Y2003" s="188"/>
      <c r="Z2003" s="188"/>
      <c r="AA2003" s="187"/>
      <c r="AB2003" s="189"/>
      <c r="AC2003" s="187"/>
      <c r="AD2003" s="25"/>
      <c r="AE2003" s="25"/>
    </row>
    <row r="2004">
      <c r="A2004" s="187"/>
      <c r="B2004" s="187"/>
      <c r="C2004" s="187"/>
      <c r="D2004" s="187"/>
      <c r="E2004" s="187"/>
      <c r="F2004" s="187"/>
      <c r="G2004" s="188"/>
      <c r="H2004" s="187"/>
      <c r="I2004" s="187"/>
      <c r="J2004" s="188"/>
      <c r="K2004" s="188"/>
      <c r="L2004" s="188"/>
      <c r="M2004" s="188"/>
      <c r="N2004" s="188"/>
      <c r="O2004" s="188"/>
      <c r="P2004" s="189"/>
      <c r="Q2004" s="187"/>
      <c r="R2004" s="187"/>
      <c r="S2004" s="188"/>
      <c r="T2004" s="188"/>
      <c r="U2004" s="188"/>
      <c r="V2004" s="188"/>
      <c r="W2004" s="188"/>
      <c r="X2004" s="188"/>
      <c r="Y2004" s="188"/>
      <c r="Z2004" s="188"/>
      <c r="AA2004" s="188"/>
      <c r="AB2004" s="189"/>
      <c r="AC2004" s="187"/>
      <c r="AD2004" s="25"/>
      <c r="AE2004" s="25"/>
    </row>
    <row r="2005">
      <c r="A2005" s="187"/>
      <c r="B2005" s="187"/>
      <c r="C2005" s="187"/>
      <c r="D2005" s="187"/>
      <c r="E2005" s="187"/>
      <c r="F2005" s="187"/>
      <c r="G2005" s="188"/>
      <c r="H2005" s="188"/>
      <c r="I2005" s="188"/>
      <c r="J2005" s="188"/>
      <c r="K2005" s="188"/>
      <c r="L2005" s="188"/>
      <c r="M2005" s="188"/>
      <c r="N2005" s="188"/>
      <c r="O2005" s="188"/>
      <c r="P2005" s="189"/>
      <c r="Q2005" s="188"/>
      <c r="R2005" s="188"/>
      <c r="S2005" s="187"/>
      <c r="T2005" s="188"/>
      <c r="U2005" s="188"/>
      <c r="V2005" s="188"/>
      <c r="W2005" s="188"/>
      <c r="X2005" s="188"/>
      <c r="Y2005" s="188"/>
      <c r="Z2005" s="188"/>
      <c r="AA2005" s="187"/>
      <c r="AB2005" s="189"/>
      <c r="AC2005" s="187"/>
      <c r="AD2005" s="25"/>
      <c r="AE2005" s="25"/>
    </row>
    <row r="2006">
      <c r="A2006" s="187"/>
      <c r="B2006" s="187"/>
      <c r="C2006" s="187"/>
      <c r="D2006" s="187"/>
      <c r="E2006" s="187"/>
      <c r="F2006" s="187"/>
      <c r="G2006" s="188"/>
      <c r="H2006" s="187"/>
      <c r="I2006" s="187"/>
      <c r="J2006" s="188"/>
      <c r="K2006" s="187"/>
      <c r="L2006" s="188"/>
      <c r="M2006" s="188"/>
      <c r="N2006" s="188"/>
      <c r="O2006" s="188"/>
      <c r="P2006" s="189"/>
      <c r="Q2006" s="187"/>
      <c r="R2006" s="187"/>
      <c r="S2006" s="188"/>
      <c r="T2006" s="188"/>
      <c r="U2006" s="188"/>
      <c r="V2006" s="188"/>
      <c r="W2006" s="188"/>
      <c r="X2006" s="188"/>
      <c r="Y2006" s="187"/>
      <c r="Z2006" s="187"/>
      <c r="AA2006" s="188"/>
      <c r="AB2006" s="189"/>
      <c r="AC2006" s="187"/>
      <c r="AD2006" s="25"/>
      <c r="AE2006" s="25"/>
    </row>
    <row r="2007">
      <c r="A2007" s="187"/>
      <c r="B2007" s="187"/>
      <c r="C2007" s="187"/>
      <c r="D2007" s="187"/>
      <c r="E2007" s="187"/>
      <c r="F2007" s="187"/>
      <c r="G2007" s="188"/>
      <c r="H2007" s="187"/>
      <c r="I2007" s="187"/>
      <c r="J2007" s="188"/>
      <c r="K2007" s="187"/>
      <c r="L2007" s="188"/>
      <c r="M2007" s="188"/>
      <c r="N2007" s="188"/>
      <c r="O2007" s="188"/>
      <c r="P2007" s="189"/>
      <c r="Q2007" s="187"/>
      <c r="R2007" s="187"/>
      <c r="S2007" s="188"/>
      <c r="T2007" s="188"/>
      <c r="U2007" s="188"/>
      <c r="V2007" s="188"/>
      <c r="W2007" s="188"/>
      <c r="X2007" s="188"/>
      <c r="Y2007" s="188"/>
      <c r="Z2007" s="188"/>
      <c r="AA2007" s="187"/>
      <c r="AB2007" s="189"/>
      <c r="AC2007" s="187"/>
      <c r="AD2007" s="25"/>
      <c r="AE2007" s="25"/>
    </row>
    <row r="2008">
      <c r="A2008" s="187"/>
      <c r="B2008" s="187"/>
      <c r="C2008" s="187"/>
      <c r="D2008" s="187"/>
      <c r="E2008" s="187"/>
      <c r="F2008" s="187"/>
      <c r="G2008" s="188"/>
      <c r="H2008" s="187"/>
      <c r="I2008" s="187"/>
      <c r="J2008" s="188"/>
      <c r="K2008" s="188"/>
      <c r="L2008" s="188"/>
      <c r="M2008" s="188"/>
      <c r="N2008" s="188"/>
      <c r="O2008" s="188"/>
      <c r="P2008" s="189"/>
      <c r="Q2008" s="187"/>
      <c r="R2008" s="188"/>
      <c r="S2008" s="187"/>
      <c r="T2008" s="188"/>
      <c r="U2008" s="188"/>
      <c r="V2008" s="188"/>
      <c r="W2008" s="188"/>
      <c r="X2008" s="188"/>
      <c r="Y2008" s="188"/>
      <c r="Z2008" s="188"/>
      <c r="AA2008" s="187"/>
      <c r="AB2008" s="189"/>
      <c r="AC2008" s="187"/>
      <c r="AD2008" s="25"/>
      <c r="AE2008" s="25"/>
    </row>
    <row r="2009">
      <c r="A2009" s="187"/>
      <c r="B2009" s="187"/>
      <c r="C2009" s="187"/>
      <c r="D2009" s="187"/>
      <c r="E2009" s="187"/>
      <c r="F2009" s="187"/>
      <c r="G2009" s="188"/>
      <c r="H2009" s="187"/>
      <c r="I2009" s="187"/>
      <c r="J2009" s="188"/>
      <c r="K2009" s="187"/>
      <c r="L2009" s="188"/>
      <c r="M2009" s="188"/>
      <c r="N2009" s="188"/>
      <c r="O2009" s="188"/>
      <c r="P2009" s="189"/>
      <c r="Q2009" s="187"/>
      <c r="R2009" s="187"/>
      <c r="S2009" s="188"/>
      <c r="T2009" s="188"/>
      <c r="U2009" s="188"/>
      <c r="V2009" s="188"/>
      <c r="W2009" s="188"/>
      <c r="X2009" s="188"/>
      <c r="Y2009" s="188"/>
      <c r="Z2009" s="188"/>
      <c r="AA2009" s="187"/>
      <c r="AB2009" s="189"/>
      <c r="AC2009" s="187"/>
      <c r="AD2009" s="25"/>
      <c r="AE2009" s="25"/>
    </row>
    <row r="2010">
      <c r="A2010" s="187"/>
      <c r="B2010" s="187"/>
      <c r="C2010" s="187"/>
      <c r="D2010" s="187"/>
      <c r="E2010" s="187"/>
      <c r="F2010" s="187"/>
      <c r="G2010" s="188"/>
      <c r="H2010" s="187"/>
      <c r="I2010" s="187"/>
      <c r="J2010" s="188"/>
      <c r="K2010" s="188"/>
      <c r="L2010" s="188"/>
      <c r="M2010" s="188"/>
      <c r="N2010" s="188"/>
      <c r="O2010" s="188"/>
      <c r="P2010" s="189"/>
      <c r="Q2010" s="187"/>
      <c r="R2010" s="188"/>
      <c r="S2010" s="187"/>
      <c r="T2010" s="188"/>
      <c r="U2010" s="188"/>
      <c r="V2010" s="188"/>
      <c r="W2010" s="188"/>
      <c r="X2010" s="188"/>
      <c r="Y2010" s="188"/>
      <c r="Z2010" s="188"/>
      <c r="AA2010" s="187"/>
      <c r="AB2010" s="189"/>
      <c r="AC2010" s="187"/>
      <c r="AD2010" s="25"/>
      <c r="AE2010" s="25"/>
    </row>
    <row r="2011">
      <c r="A2011" s="187"/>
      <c r="B2011" s="187"/>
      <c r="C2011" s="187"/>
      <c r="D2011" s="187"/>
      <c r="E2011" s="187"/>
      <c r="F2011" s="187"/>
      <c r="G2011" s="188"/>
      <c r="H2011" s="187"/>
      <c r="I2011" s="187"/>
      <c r="J2011" s="188"/>
      <c r="K2011" s="187"/>
      <c r="L2011" s="188"/>
      <c r="M2011" s="188"/>
      <c r="N2011" s="188"/>
      <c r="O2011" s="188"/>
      <c r="P2011" s="189"/>
      <c r="Q2011" s="187"/>
      <c r="R2011" s="187"/>
      <c r="S2011" s="188"/>
      <c r="T2011" s="188"/>
      <c r="U2011" s="188"/>
      <c r="V2011" s="188"/>
      <c r="W2011" s="188"/>
      <c r="X2011" s="188"/>
      <c r="Y2011" s="188"/>
      <c r="Z2011" s="188"/>
      <c r="AA2011" s="187"/>
      <c r="AB2011" s="189"/>
      <c r="AC2011" s="187"/>
      <c r="AD2011" s="25"/>
      <c r="AE2011" s="25"/>
    </row>
    <row r="2012">
      <c r="A2012" s="187"/>
      <c r="B2012" s="187"/>
      <c r="C2012" s="187"/>
      <c r="D2012" s="187"/>
      <c r="E2012" s="187"/>
      <c r="F2012" s="187"/>
      <c r="G2012" s="188"/>
      <c r="H2012" s="187"/>
      <c r="I2012" s="187"/>
      <c r="J2012" s="188"/>
      <c r="K2012" s="187"/>
      <c r="L2012" s="188"/>
      <c r="M2012" s="188"/>
      <c r="N2012" s="188"/>
      <c r="O2012" s="188"/>
      <c r="P2012" s="189"/>
      <c r="Q2012" s="187"/>
      <c r="R2012" s="187"/>
      <c r="S2012" s="188"/>
      <c r="T2012" s="188"/>
      <c r="U2012" s="188"/>
      <c r="V2012" s="188"/>
      <c r="W2012" s="188"/>
      <c r="X2012" s="188"/>
      <c r="Y2012" s="188"/>
      <c r="Z2012" s="188"/>
      <c r="AA2012" s="187"/>
      <c r="AB2012" s="189"/>
      <c r="AC2012" s="187"/>
      <c r="AD2012" s="25"/>
      <c r="AE2012" s="25"/>
    </row>
    <row r="2013">
      <c r="A2013" s="187"/>
      <c r="B2013" s="187"/>
      <c r="C2013" s="187"/>
      <c r="D2013" s="187"/>
      <c r="E2013" s="187"/>
      <c r="F2013" s="187"/>
      <c r="G2013" s="188"/>
      <c r="H2013" s="187"/>
      <c r="I2013" s="187"/>
      <c r="J2013" s="188"/>
      <c r="K2013" s="187"/>
      <c r="L2013" s="188"/>
      <c r="M2013" s="188"/>
      <c r="N2013" s="188"/>
      <c r="O2013" s="188"/>
      <c r="P2013" s="189"/>
      <c r="Q2013" s="187"/>
      <c r="R2013" s="187"/>
      <c r="S2013" s="188"/>
      <c r="T2013" s="188"/>
      <c r="U2013" s="188"/>
      <c r="V2013" s="188"/>
      <c r="W2013" s="188"/>
      <c r="X2013" s="188"/>
      <c r="Y2013" s="188"/>
      <c r="Z2013" s="188"/>
      <c r="AA2013" s="187"/>
      <c r="AB2013" s="189"/>
      <c r="AC2013" s="187"/>
      <c r="AD2013" s="25"/>
      <c r="AE2013" s="25"/>
    </row>
    <row r="2014">
      <c r="A2014" s="187"/>
      <c r="B2014" s="187"/>
      <c r="C2014" s="187"/>
      <c r="D2014" s="187"/>
      <c r="E2014" s="187"/>
      <c r="F2014" s="187"/>
      <c r="G2014" s="188"/>
      <c r="H2014" s="188"/>
      <c r="I2014" s="188"/>
      <c r="J2014" s="188"/>
      <c r="K2014" s="188"/>
      <c r="L2014" s="188"/>
      <c r="M2014" s="188"/>
      <c r="N2014" s="188"/>
      <c r="O2014" s="188"/>
      <c r="P2014" s="189"/>
      <c r="Q2014" s="188"/>
      <c r="R2014" s="188"/>
      <c r="S2014" s="187"/>
      <c r="T2014" s="188"/>
      <c r="U2014" s="188"/>
      <c r="V2014" s="188"/>
      <c r="W2014" s="188"/>
      <c r="X2014" s="188"/>
      <c r="Y2014" s="188"/>
      <c r="Z2014" s="188"/>
      <c r="AA2014" s="187"/>
      <c r="AB2014" s="189"/>
      <c r="AC2014" s="187"/>
      <c r="AD2014" s="25"/>
      <c r="AE2014" s="25"/>
    </row>
    <row r="2015">
      <c r="A2015" s="187"/>
      <c r="B2015" s="187"/>
      <c r="C2015" s="187"/>
      <c r="D2015" s="187"/>
      <c r="E2015" s="187"/>
      <c r="F2015" s="187"/>
      <c r="G2015" s="188"/>
      <c r="H2015" s="188"/>
      <c r="I2015" s="188"/>
      <c r="J2015" s="188"/>
      <c r="K2015" s="188"/>
      <c r="L2015" s="188"/>
      <c r="M2015" s="188"/>
      <c r="N2015" s="188"/>
      <c r="O2015" s="188"/>
      <c r="P2015" s="189"/>
      <c r="Q2015" s="187"/>
      <c r="R2015" s="188"/>
      <c r="S2015" s="187"/>
      <c r="T2015" s="188"/>
      <c r="U2015" s="188"/>
      <c r="V2015" s="188"/>
      <c r="W2015" s="188"/>
      <c r="X2015" s="188"/>
      <c r="Y2015" s="188"/>
      <c r="Z2015" s="188"/>
      <c r="AA2015" s="187"/>
      <c r="AB2015" s="189"/>
      <c r="AC2015" s="187"/>
      <c r="AD2015" s="25"/>
      <c r="AE2015" s="25"/>
    </row>
    <row r="2016">
      <c r="A2016" s="187"/>
      <c r="B2016" s="187"/>
      <c r="C2016" s="187"/>
      <c r="D2016" s="187"/>
      <c r="E2016" s="187"/>
      <c r="F2016" s="187"/>
      <c r="G2016" s="188"/>
      <c r="H2016" s="187"/>
      <c r="I2016" s="187"/>
      <c r="J2016" s="188"/>
      <c r="K2016" s="187"/>
      <c r="L2016" s="188"/>
      <c r="M2016" s="188"/>
      <c r="N2016" s="188"/>
      <c r="O2016" s="188"/>
      <c r="P2016" s="189"/>
      <c r="Q2016" s="187"/>
      <c r="R2016" s="187"/>
      <c r="S2016" s="188"/>
      <c r="T2016" s="188"/>
      <c r="U2016" s="188"/>
      <c r="V2016" s="188"/>
      <c r="W2016" s="188"/>
      <c r="X2016" s="188"/>
      <c r="Y2016" s="188"/>
      <c r="Z2016" s="188"/>
      <c r="AA2016" s="187"/>
      <c r="AB2016" s="189"/>
      <c r="AC2016" s="187"/>
      <c r="AD2016" s="25"/>
      <c r="AE2016" s="25"/>
    </row>
    <row r="2017">
      <c r="A2017" s="187"/>
      <c r="B2017" s="187"/>
      <c r="C2017" s="187"/>
      <c r="D2017" s="187"/>
      <c r="E2017" s="187"/>
      <c r="F2017" s="187"/>
      <c r="G2017" s="188"/>
      <c r="H2017" s="188"/>
      <c r="I2017" s="188"/>
      <c r="J2017" s="188"/>
      <c r="K2017" s="188"/>
      <c r="L2017" s="188"/>
      <c r="M2017" s="188"/>
      <c r="N2017" s="188"/>
      <c r="O2017" s="188"/>
      <c r="P2017" s="189"/>
      <c r="Q2017" s="188"/>
      <c r="R2017" s="188"/>
      <c r="S2017" s="187"/>
      <c r="T2017" s="188"/>
      <c r="U2017" s="188"/>
      <c r="V2017" s="188"/>
      <c r="W2017" s="188"/>
      <c r="X2017" s="188"/>
      <c r="Y2017" s="188"/>
      <c r="Z2017" s="188"/>
      <c r="AA2017" s="187"/>
      <c r="AB2017" s="189"/>
      <c r="AC2017" s="187"/>
      <c r="AD2017" s="25"/>
      <c r="AE2017" s="25"/>
    </row>
    <row r="2018">
      <c r="A2018" s="187"/>
      <c r="B2018" s="187"/>
      <c r="C2018" s="187"/>
      <c r="D2018" s="187"/>
      <c r="E2018" s="187"/>
      <c r="F2018" s="187"/>
      <c r="G2018" s="188"/>
      <c r="H2018" s="188"/>
      <c r="I2018" s="188"/>
      <c r="J2018" s="188"/>
      <c r="K2018" s="188"/>
      <c r="L2018" s="188"/>
      <c r="M2018" s="188"/>
      <c r="N2018" s="188"/>
      <c r="O2018" s="188"/>
      <c r="P2018" s="189"/>
      <c r="Q2018" s="187"/>
      <c r="R2018" s="188"/>
      <c r="S2018" s="187"/>
      <c r="T2018" s="188"/>
      <c r="U2018" s="188"/>
      <c r="V2018" s="188"/>
      <c r="W2018" s="188"/>
      <c r="X2018" s="188"/>
      <c r="Y2018" s="188"/>
      <c r="Z2018" s="188"/>
      <c r="AA2018" s="187"/>
      <c r="AB2018" s="189"/>
      <c r="AC2018" s="187"/>
      <c r="AD2018" s="25"/>
      <c r="AE2018" s="25"/>
    </row>
    <row r="2019">
      <c r="A2019" s="187"/>
      <c r="B2019" s="187"/>
      <c r="C2019" s="187"/>
      <c r="D2019" s="187"/>
      <c r="E2019" s="187"/>
      <c r="F2019" s="187"/>
      <c r="G2019" s="188"/>
      <c r="H2019" s="187"/>
      <c r="I2019" s="187"/>
      <c r="J2019" s="188"/>
      <c r="K2019" s="187"/>
      <c r="L2019" s="188"/>
      <c r="M2019" s="188"/>
      <c r="N2019" s="188"/>
      <c r="O2019" s="188"/>
      <c r="P2019" s="189"/>
      <c r="Q2019" s="187"/>
      <c r="R2019" s="187"/>
      <c r="S2019" s="188"/>
      <c r="T2019" s="188"/>
      <c r="U2019" s="188"/>
      <c r="V2019" s="188"/>
      <c r="W2019" s="188"/>
      <c r="X2019" s="188"/>
      <c r="Y2019" s="188"/>
      <c r="Z2019" s="188"/>
      <c r="AA2019" s="187"/>
      <c r="AB2019" s="189"/>
      <c r="AC2019" s="187"/>
      <c r="AD2019" s="25"/>
      <c r="AE2019" s="25"/>
    </row>
    <row r="2020">
      <c r="A2020" s="187"/>
      <c r="B2020" s="187"/>
      <c r="C2020" s="187"/>
      <c r="D2020" s="187"/>
      <c r="E2020" s="187"/>
      <c r="F2020" s="187"/>
      <c r="G2020" s="188"/>
      <c r="H2020" s="188"/>
      <c r="I2020" s="188"/>
      <c r="J2020" s="188"/>
      <c r="K2020" s="188"/>
      <c r="L2020" s="188"/>
      <c r="M2020" s="188"/>
      <c r="N2020" s="188"/>
      <c r="O2020" s="188"/>
      <c r="P2020" s="189"/>
      <c r="Q2020" s="187"/>
      <c r="R2020" s="188"/>
      <c r="S2020" s="187"/>
      <c r="T2020" s="188"/>
      <c r="U2020" s="188"/>
      <c r="V2020" s="188"/>
      <c r="W2020" s="188"/>
      <c r="X2020" s="188"/>
      <c r="Y2020" s="188"/>
      <c r="Z2020" s="188"/>
      <c r="AA2020" s="187"/>
      <c r="AB2020" s="189"/>
      <c r="AC2020" s="187"/>
      <c r="AD2020" s="25"/>
      <c r="AE2020" s="25"/>
    </row>
    <row r="2021">
      <c r="A2021" s="187"/>
      <c r="B2021" s="187"/>
      <c r="C2021" s="187"/>
      <c r="D2021" s="187"/>
      <c r="E2021" s="187"/>
      <c r="F2021" s="187"/>
      <c r="G2021" s="188"/>
      <c r="H2021" s="187"/>
      <c r="I2021" s="187"/>
      <c r="J2021" s="188"/>
      <c r="K2021" s="187"/>
      <c r="L2021" s="188"/>
      <c r="M2021" s="188"/>
      <c r="N2021" s="188"/>
      <c r="O2021" s="188"/>
      <c r="P2021" s="189"/>
      <c r="Q2021" s="187"/>
      <c r="R2021" s="187"/>
      <c r="S2021" s="188"/>
      <c r="T2021" s="188"/>
      <c r="U2021" s="188"/>
      <c r="V2021" s="188"/>
      <c r="W2021" s="188"/>
      <c r="X2021" s="188"/>
      <c r="Y2021" s="188"/>
      <c r="Z2021" s="188"/>
      <c r="AA2021" s="187"/>
      <c r="AB2021" s="189"/>
      <c r="AC2021" s="187"/>
      <c r="AD2021" s="25"/>
      <c r="AE2021" s="25"/>
    </row>
    <row r="2022">
      <c r="A2022" s="187"/>
      <c r="B2022" s="187"/>
      <c r="C2022" s="187"/>
      <c r="D2022" s="187"/>
      <c r="E2022" s="187"/>
      <c r="F2022" s="187"/>
      <c r="G2022" s="188"/>
      <c r="H2022" s="187"/>
      <c r="I2022" s="187"/>
      <c r="J2022" s="188"/>
      <c r="K2022" s="187"/>
      <c r="L2022" s="188"/>
      <c r="M2022" s="188"/>
      <c r="N2022" s="188"/>
      <c r="O2022" s="188"/>
      <c r="P2022" s="189"/>
      <c r="Q2022" s="187"/>
      <c r="R2022" s="187"/>
      <c r="S2022" s="188"/>
      <c r="T2022" s="188"/>
      <c r="U2022" s="188"/>
      <c r="V2022" s="188"/>
      <c r="W2022" s="188"/>
      <c r="X2022" s="188"/>
      <c r="Y2022" s="188"/>
      <c r="Z2022" s="188"/>
      <c r="AA2022" s="187"/>
      <c r="AB2022" s="189"/>
      <c r="AC2022" s="187"/>
      <c r="AD2022" s="25"/>
      <c r="AE2022" s="25"/>
    </row>
    <row r="2023">
      <c r="A2023" s="187"/>
      <c r="B2023" s="187"/>
      <c r="C2023" s="187"/>
      <c r="D2023" s="187"/>
      <c r="E2023" s="187"/>
      <c r="F2023" s="187"/>
      <c r="G2023" s="188"/>
      <c r="H2023" s="188"/>
      <c r="I2023" s="188"/>
      <c r="J2023" s="188"/>
      <c r="K2023" s="188"/>
      <c r="L2023" s="188"/>
      <c r="M2023" s="188"/>
      <c r="N2023" s="188"/>
      <c r="O2023" s="188"/>
      <c r="P2023" s="189"/>
      <c r="Q2023" s="188"/>
      <c r="R2023" s="188"/>
      <c r="S2023" s="187"/>
      <c r="T2023" s="188"/>
      <c r="U2023" s="188"/>
      <c r="V2023" s="188"/>
      <c r="W2023" s="188"/>
      <c r="X2023" s="188"/>
      <c r="Y2023" s="188"/>
      <c r="Z2023" s="188"/>
      <c r="AA2023" s="187"/>
      <c r="AB2023" s="189"/>
      <c r="AC2023" s="187"/>
      <c r="AD2023" s="25"/>
      <c r="AE2023" s="25"/>
    </row>
    <row r="2024">
      <c r="A2024" s="187"/>
      <c r="B2024" s="187"/>
      <c r="C2024" s="187"/>
      <c r="D2024" s="187"/>
      <c r="E2024" s="187"/>
      <c r="F2024" s="187"/>
      <c r="G2024" s="188"/>
      <c r="H2024" s="188"/>
      <c r="I2024" s="188"/>
      <c r="J2024" s="188"/>
      <c r="K2024" s="188"/>
      <c r="L2024" s="188"/>
      <c r="M2024" s="188"/>
      <c r="N2024" s="188"/>
      <c r="O2024" s="188"/>
      <c r="P2024" s="189"/>
      <c r="Q2024" s="188"/>
      <c r="R2024" s="188"/>
      <c r="S2024" s="187"/>
      <c r="T2024" s="188"/>
      <c r="U2024" s="188"/>
      <c r="V2024" s="188"/>
      <c r="W2024" s="188"/>
      <c r="X2024" s="188"/>
      <c r="Y2024" s="188"/>
      <c r="Z2024" s="188"/>
      <c r="AA2024" s="187"/>
      <c r="AB2024" s="189"/>
      <c r="AC2024" s="187"/>
      <c r="AD2024" s="25"/>
      <c r="AE2024" s="25"/>
    </row>
    <row r="2025">
      <c r="A2025" s="187"/>
      <c r="B2025" s="187"/>
      <c r="C2025" s="187"/>
      <c r="D2025" s="187"/>
      <c r="E2025" s="187"/>
      <c r="F2025" s="187"/>
      <c r="G2025" s="188"/>
      <c r="H2025" s="187"/>
      <c r="I2025" s="187"/>
      <c r="J2025" s="188"/>
      <c r="K2025" s="187"/>
      <c r="L2025" s="188"/>
      <c r="M2025" s="188"/>
      <c r="N2025" s="188"/>
      <c r="O2025" s="188"/>
      <c r="P2025" s="189"/>
      <c r="Q2025" s="187"/>
      <c r="R2025" s="187"/>
      <c r="S2025" s="188"/>
      <c r="T2025" s="188"/>
      <c r="U2025" s="188"/>
      <c r="V2025" s="188"/>
      <c r="W2025" s="188"/>
      <c r="X2025" s="188"/>
      <c r="Y2025" s="188"/>
      <c r="Z2025" s="188"/>
      <c r="AA2025" s="187"/>
      <c r="AB2025" s="189"/>
      <c r="AC2025" s="187"/>
      <c r="AD2025" s="25"/>
      <c r="AE2025" s="25"/>
    </row>
    <row r="2026">
      <c r="A2026" s="187"/>
      <c r="B2026" s="187"/>
      <c r="C2026" s="187"/>
      <c r="D2026" s="187"/>
      <c r="E2026" s="187"/>
      <c r="F2026" s="187"/>
      <c r="G2026" s="188"/>
      <c r="H2026" s="188"/>
      <c r="I2026" s="188"/>
      <c r="J2026" s="188"/>
      <c r="K2026" s="188"/>
      <c r="L2026" s="188"/>
      <c r="M2026" s="188"/>
      <c r="N2026" s="188"/>
      <c r="O2026" s="188"/>
      <c r="P2026" s="190"/>
      <c r="Q2026" s="188"/>
      <c r="R2026" s="188"/>
      <c r="S2026" s="187"/>
      <c r="T2026" s="188"/>
      <c r="U2026" s="188"/>
      <c r="V2026" s="188"/>
      <c r="W2026" s="188"/>
      <c r="X2026" s="188"/>
      <c r="Y2026" s="188"/>
      <c r="Z2026" s="188"/>
      <c r="AA2026" s="187"/>
      <c r="AB2026" s="189"/>
      <c r="AC2026" s="187"/>
      <c r="AD2026" s="25"/>
      <c r="AE2026" s="25"/>
    </row>
    <row r="2027">
      <c r="A2027" s="187"/>
      <c r="B2027" s="187"/>
      <c r="C2027" s="187"/>
      <c r="D2027" s="187"/>
      <c r="E2027" s="187"/>
      <c r="F2027" s="187"/>
      <c r="G2027" s="188"/>
      <c r="H2027" s="187"/>
      <c r="I2027" s="187"/>
      <c r="J2027" s="188"/>
      <c r="K2027" s="187"/>
      <c r="L2027" s="188"/>
      <c r="M2027" s="188"/>
      <c r="N2027" s="188"/>
      <c r="O2027" s="188"/>
      <c r="P2027" s="189"/>
      <c r="Q2027" s="187"/>
      <c r="R2027" s="187"/>
      <c r="S2027" s="188"/>
      <c r="T2027" s="188"/>
      <c r="U2027" s="188"/>
      <c r="V2027" s="188"/>
      <c r="W2027" s="188"/>
      <c r="X2027" s="188"/>
      <c r="Y2027" s="188"/>
      <c r="Z2027" s="188"/>
      <c r="AA2027" s="187"/>
      <c r="AB2027" s="189"/>
      <c r="AC2027" s="187"/>
      <c r="AD2027" s="25"/>
      <c r="AE2027" s="25"/>
    </row>
    <row r="2028">
      <c r="A2028" s="187"/>
      <c r="B2028" s="187"/>
      <c r="C2028" s="187"/>
      <c r="D2028" s="187"/>
      <c r="E2028" s="187"/>
      <c r="F2028" s="187"/>
      <c r="G2028" s="188"/>
      <c r="H2028" s="187"/>
      <c r="I2028" s="187"/>
      <c r="J2028" s="188"/>
      <c r="K2028" s="188"/>
      <c r="L2028" s="188"/>
      <c r="M2028" s="188"/>
      <c r="N2028" s="188"/>
      <c r="O2028" s="188"/>
      <c r="P2028" s="190"/>
      <c r="Q2028" s="187"/>
      <c r="R2028" s="187"/>
      <c r="S2028" s="188"/>
      <c r="T2028" s="188"/>
      <c r="U2028" s="188"/>
      <c r="V2028" s="188"/>
      <c r="W2028" s="188"/>
      <c r="X2028" s="188"/>
      <c r="Y2028" s="188"/>
      <c r="Z2028" s="188"/>
      <c r="AA2028" s="187"/>
      <c r="AB2028" s="189"/>
      <c r="AC2028" s="187"/>
      <c r="AD2028" s="25"/>
      <c r="AE2028" s="25"/>
    </row>
    <row r="2029">
      <c r="A2029" s="187"/>
      <c r="B2029" s="187"/>
      <c r="C2029" s="187"/>
      <c r="D2029" s="187"/>
      <c r="E2029" s="187"/>
      <c r="F2029" s="187"/>
      <c r="G2029" s="188"/>
      <c r="H2029" s="188"/>
      <c r="I2029" s="188"/>
      <c r="J2029" s="188"/>
      <c r="K2029" s="188"/>
      <c r="L2029" s="188"/>
      <c r="M2029" s="188"/>
      <c r="N2029" s="188"/>
      <c r="O2029" s="188"/>
      <c r="P2029" s="189"/>
      <c r="Q2029" s="188"/>
      <c r="R2029" s="188"/>
      <c r="S2029" s="187"/>
      <c r="T2029" s="188"/>
      <c r="U2029" s="188"/>
      <c r="V2029" s="188"/>
      <c r="W2029" s="188"/>
      <c r="X2029" s="188"/>
      <c r="Y2029" s="188"/>
      <c r="Z2029" s="188"/>
      <c r="AA2029" s="187"/>
      <c r="AB2029" s="189"/>
      <c r="AC2029" s="187"/>
      <c r="AD2029" s="25"/>
      <c r="AE2029" s="25"/>
    </row>
    <row r="2030">
      <c r="A2030" s="187"/>
      <c r="B2030" s="187"/>
      <c r="C2030" s="187"/>
      <c r="D2030" s="187"/>
      <c r="E2030" s="187"/>
      <c r="F2030" s="187"/>
      <c r="G2030" s="188"/>
      <c r="H2030" s="187"/>
      <c r="I2030" s="187"/>
      <c r="J2030" s="188"/>
      <c r="K2030" s="187"/>
      <c r="L2030" s="188"/>
      <c r="M2030" s="188"/>
      <c r="N2030" s="188"/>
      <c r="O2030" s="188"/>
      <c r="P2030" s="189"/>
      <c r="Q2030" s="187"/>
      <c r="R2030" s="187"/>
      <c r="S2030" s="188"/>
      <c r="T2030" s="188"/>
      <c r="U2030" s="188"/>
      <c r="V2030" s="188"/>
      <c r="W2030" s="188"/>
      <c r="X2030" s="188"/>
      <c r="Y2030" s="188"/>
      <c r="Z2030" s="188"/>
      <c r="AA2030" s="187"/>
      <c r="AB2030" s="189"/>
      <c r="AC2030" s="187"/>
      <c r="AD2030" s="25"/>
      <c r="AE2030" s="25"/>
    </row>
    <row r="2031">
      <c r="A2031" s="187"/>
      <c r="B2031" s="187"/>
      <c r="C2031" s="187"/>
      <c r="D2031" s="187"/>
      <c r="E2031" s="187"/>
      <c r="F2031" s="187"/>
      <c r="G2031" s="188"/>
      <c r="H2031" s="188"/>
      <c r="I2031" s="188"/>
      <c r="J2031" s="188"/>
      <c r="K2031" s="188"/>
      <c r="L2031" s="188"/>
      <c r="M2031" s="188"/>
      <c r="N2031" s="188"/>
      <c r="O2031" s="188"/>
      <c r="P2031" s="189"/>
      <c r="Q2031" s="187"/>
      <c r="R2031" s="188"/>
      <c r="S2031" s="187"/>
      <c r="T2031" s="188"/>
      <c r="U2031" s="188"/>
      <c r="V2031" s="188"/>
      <c r="W2031" s="188"/>
      <c r="X2031" s="188"/>
      <c r="Y2031" s="188"/>
      <c r="Z2031" s="188"/>
      <c r="AA2031" s="187"/>
      <c r="AB2031" s="189"/>
      <c r="AC2031" s="187"/>
      <c r="AD2031" s="25"/>
      <c r="AE2031" s="25"/>
    </row>
    <row r="2032">
      <c r="A2032" s="187"/>
      <c r="B2032" s="187"/>
      <c r="C2032" s="187"/>
      <c r="D2032" s="187"/>
      <c r="E2032" s="187"/>
      <c r="F2032" s="187"/>
      <c r="G2032" s="188"/>
      <c r="H2032" s="188"/>
      <c r="I2032" s="188"/>
      <c r="J2032" s="188"/>
      <c r="K2032" s="188"/>
      <c r="L2032" s="188"/>
      <c r="M2032" s="188"/>
      <c r="N2032" s="188"/>
      <c r="O2032" s="188"/>
      <c r="P2032" s="190"/>
      <c r="Q2032" s="188"/>
      <c r="R2032" s="188"/>
      <c r="S2032" s="187"/>
      <c r="T2032" s="188"/>
      <c r="U2032" s="188"/>
      <c r="V2032" s="188"/>
      <c r="W2032" s="188"/>
      <c r="X2032" s="188"/>
      <c r="Y2032" s="188"/>
      <c r="Z2032" s="188"/>
      <c r="AA2032" s="187"/>
      <c r="AB2032" s="189"/>
      <c r="AC2032" s="187"/>
      <c r="AD2032" s="25"/>
      <c r="AE2032" s="25"/>
    </row>
    <row r="2033">
      <c r="A2033" s="187"/>
      <c r="B2033" s="187"/>
      <c r="C2033" s="187"/>
      <c r="D2033" s="187"/>
      <c r="E2033" s="187"/>
      <c r="F2033" s="187"/>
      <c r="G2033" s="188"/>
      <c r="H2033" s="187"/>
      <c r="I2033" s="187"/>
      <c r="J2033" s="188"/>
      <c r="K2033" s="187"/>
      <c r="L2033" s="188"/>
      <c r="M2033" s="188"/>
      <c r="N2033" s="188"/>
      <c r="O2033" s="188"/>
      <c r="P2033" s="189"/>
      <c r="Q2033" s="187"/>
      <c r="R2033" s="187"/>
      <c r="S2033" s="188"/>
      <c r="T2033" s="188"/>
      <c r="U2033" s="188"/>
      <c r="V2033" s="188"/>
      <c r="W2033" s="188"/>
      <c r="X2033" s="188"/>
      <c r="Y2033" s="188"/>
      <c r="Z2033" s="188"/>
      <c r="AA2033" s="187"/>
      <c r="AB2033" s="189"/>
      <c r="AC2033" s="187"/>
      <c r="AD2033" s="25"/>
      <c r="AE2033" s="25"/>
    </row>
    <row r="2034">
      <c r="A2034" s="187"/>
      <c r="B2034" s="187"/>
      <c r="C2034" s="187"/>
      <c r="D2034" s="187"/>
      <c r="E2034" s="187"/>
      <c r="F2034" s="187"/>
      <c r="G2034" s="188"/>
      <c r="H2034" s="188"/>
      <c r="I2034" s="188"/>
      <c r="J2034" s="188"/>
      <c r="K2034" s="188"/>
      <c r="L2034" s="188"/>
      <c r="M2034" s="188"/>
      <c r="N2034" s="188"/>
      <c r="O2034" s="188"/>
      <c r="P2034" s="190"/>
      <c r="Q2034" s="187"/>
      <c r="R2034" s="188"/>
      <c r="S2034" s="187"/>
      <c r="T2034" s="188"/>
      <c r="U2034" s="188"/>
      <c r="V2034" s="188"/>
      <c r="W2034" s="188"/>
      <c r="X2034" s="188"/>
      <c r="Y2034" s="188"/>
      <c r="Z2034" s="188"/>
      <c r="AA2034" s="187"/>
      <c r="AB2034" s="189"/>
      <c r="AC2034" s="187"/>
      <c r="AD2034" s="25"/>
      <c r="AE2034" s="25"/>
    </row>
    <row r="2035">
      <c r="A2035" s="187"/>
      <c r="B2035" s="187"/>
      <c r="C2035" s="187"/>
      <c r="D2035" s="187"/>
      <c r="E2035" s="187"/>
      <c r="F2035" s="187"/>
      <c r="G2035" s="188"/>
      <c r="H2035" s="188"/>
      <c r="I2035" s="188"/>
      <c r="J2035" s="188"/>
      <c r="K2035" s="188"/>
      <c r="L2035" s="188"/>
      <c r="M2035" s="188"/>
      <c r="N2035" s="188"/>
      <c r="O2035" s="188"/>
      <c r="P2035" s="189"/>
      <c r="Q2035" s="188"/>
      <c r="R2035" s="188"/>
      <c r="S2035" s="187"/>
      <c r="T2035" s="188"/>
      <c r="U2035" s="188"/>
      <c r="V2035" s="188"/>
      <c r="W2035" s="188"/>
      <c r="X2035" s="188"/>
      <c r="Y2035" s="188"/>
      <c r="Z2035" s="188"/>
      <c r="AA2035" s="187"/>
      <c r="AB2035" s="189"/>
      <c r="AC2035" s="187"/>
      <c r="AD2035" s="25"/>
      <c r="AE2035" s="25"/>
    </row>
    <row r="2036">
      <c r="A2036" s="187"/>
      <c r="B2036" s="187"/>
      <c r="C2036" s="187"/>
      <c r="D2036" s="187"/>
      <c r="E2036" s="187"/>
      <c r="F2036" s="187"/>
      <c r="G2036" s="188"/>
      <c r="H2036" s="187"/>
      <c r="I2036" s="187"/>
      <c r="J2036" s="188"/>
      <c r="K2036" s="187"/>
      <c r="L2036" s="188"/>
      <c r="M2036" s="188"/>
      <c r="N2036" s="188"/>
      <c r="O2036" s="188"/>
      <c r="P2036" s="189"/>
      <c r="Q2036" s="187"/>
      <c r="R2036" s="187"/>
      <c r="S2036" s="188"/>
      <c r="T2036" s="188"/>
      <c r="U2036" s="188"/>
      <c r="V2036" s="188"/>
      <c r="W2036" s="188"/>
      <c r="X2036" s="188"/>
      <c r="Y2036" s="188"/>
      <c r="Z2036" s="188"/>
      <c r="AA2036" s="187"/>
      <c r="AB2036" s="189"/>
      <c r="AC2036" s="187"/>
      <c r="AD2036" s="25"/>
      <c r="AE2036" s="25"/>
    </row>
    <row r="2037">
      <c r="A2037" s="187"/>
      <c r="B2037" s="187"/>
      <c r="C2037" s="187"/>
      <c r="D2037" s="187"/>
      <c r="E2037" s="187"/>
      <c r="F2037" s="187"/>
      <c r="G2037" s="188"/>
      <c r="H2037" s="187"/>
      <c r="I2037" s="187"/>
      <c r="J2037" s="188"/>
      <c r="K2037" s="187"/>
      <c r="L2037" s="188"/>
      <c r="M2037" s="188"/>
      <c r="N2037" s="188"/>
      <c r="O2037" s="188"/>
      <c r="P2037" s="190"/>
      <c r="Q2037" s="187"/>
      <c r="R2037" s="187"/>
      <c r="S2037" s="188"/>
      <c r="T2037" s="188"/>
      <c r="U2037" s="188"/>
      <c r="V2037" s="188"/>
      <c r="W2037" s="188"/>
      <c r="X2037" s="188"/>
      <c r="Y2037" s="188"/>
      <c r="Z2037" s="188"/>
      <c r="AA2037" s="187"/>
      <c r="AB2037" s="189"/>
      <c r="AC2037" s="187"/>
      <c r="AD2037" s="25"/>
      <c r="AE2037" s="25"/>
    </row>
    <row r="2038">
      <c r="A2038" s="187"/>
      <c r="B2038" s="187"/>
      <c r="C2038" s="187"/>
      <c r="D2038" s="187"/>
      <c r="E2038" s="187"/>
      <c r="F2038" s="187"/>
      <c r="G2038" s="188"/>
      <c r="H2038" s="188"/>
      <c r="I2038" s="188"/>
      <c r="J2038" s="188"/>
      <c r="K2038" s="188"/>
      <c r="L2038" s="188"/>
      <c r="M2038" s="188"/>
      <c r="N2038" s="188"/>
      <c r="O2038" s="188"/>
      <c r="P2038" s="189"/>
      <c r="Q2038" s="188"/>
      <c r="R2038" s="188"/>
      <c r="S2038" s="187"/>
      <c r="T2038" s="188"/>
      <c r="U2038" s="188"/>
      <c r="V2038" s="188"/>
      <c r="W2038" s="188"/>
      <c r="X2038" s="188"/>
      <c r="Y2038" s="188"/>
      <c r="Z2038" s="188"/>
      <c r="AA2038" s="187"/>
      <c r="AB2038" s="189"/>
      <c r="AC2038" s="187"/>
      <c r="AD2038" s="25"/>
      <c r="AE2038" s="25"/>
    </row>
    <row r="2039">
      <c r="A2039" s="187"/>
      <c r="B2039" s="187"/>
      <c r="C2039" s="187"/>
      <c r="D2039" s="187"/>
      <c r="E2039" s="187"/>
      <c r="F2039" s="187"/>
      <c r="G2039" s="188"/>
      <c r="H2039" s="187"/>
      <c r="I2039" s="187"/>
      <c r="J2039" s="188"/>
      <c r="K2039" s="187"/>
      <c r="L2039" s="188"/>
      <c r="M2039" s="188"/>
      <c r="N2039" s="188"/>
      <c r="O2039" s="188"/>
      <c r="P2039" s="189"/>
      <c r="Q2039" s="187"/>
      <c r="R2039" s="187"/>
      <c r="S2039" s="188"/>
      <c r="T2039" s="188"/>
      <c r="U2039" s="188"/>
      <c r="V2039" s="188"/>
      <c r="W2039" s="188"/>
      <c r="X2039" s="188"/>
      <c r="Y2039" s="188"/>
      <c r="Z2039" s="188"/>
      <c r="AA2039" s="187"/>
      <c r="AB2039" s="189"/>
      <c r="AC2039" s="187"/>
      <c r="AD2039" s="25"/>
      <c r="AE2039" s="25"/>
    </row>
    <row r="2040">
      <c r="A2040" s="187"/>
      <c r="B2040" s="187"/>
      <c r="C2040" s="187"/>
      <c r="D2040" s="187"/>
      <c r="E2040" s="187"/>
      <c r="F2040" s="187"/>
      <c r="G2040" s="188"/>
      <c r="H2040" s="187"/>
      <c r="I2040" s="187"/>
      <c r="J2040" s="188"/>
      <c r="K2040" s="187"/>
      <c r="L2040" s="188"/>
      <c r="M2040" s="188"/>
      <c r="N2040" s="188"/>
      <c r="O2040" s="188"/>
      <c r="P2040" s="189"/>
      <c r="Q2040" s="187"/>
      <c r="R2040" s="187"/>
      <c r="S2040" s="188"/>
      <c r="T2040" s="188"/>
      <c r="U2040" s="188"/>
      <c r="V2040" s="188"/>
      <c r="W2040" s="188"/>
      <c r="X2040" s="188"/>
      <c r="Y2040" s="188"/>
      <c r="Z2040" s="188"/>
      <c r="AA2040" s="187"/>
      <c r="AB2040" s="189"/>
      <c r="AC2040" s="187"/>
      <c r="AD2040" s="25"/>
      <c r="AE2040" s="25"/>
    </row>
    <row r="2041">
      <c r="A2041" s="187"/>
      <c r="B2041" s="187"/>
      <c r="C2041" s="187"/>
      <c r="D2041" s="187"/>
      <c r="E2041" s="187"/>
      <c r="F2041" s="187"/>
      <c r="G2041" s="188"/>
      <c r="H2041" s="187"/>
      <c r="I2041" s="187"/>
      <c r="J2041" s="188"/>
      <c r="K2041" s="187"/>
      <c r="L2041" s="188"/>
      <c r="M2041" s="188"/>
      <c r="N2041" s="188"/>
      <c r="O2041" s="188"/>
      <c r="P2041" s="189"/>
      <c r="Q2041" s="187"/>
      <c r="R2041" s="187"/>
      <c r="S2041" s="188"/>
      <c r="T2041" s="188"/>
      <c r="U2041" s="188"/>
      <c r="V2041" s="188"/>
      <c r="W2041" s="188"/>
      <c r="X2041" s="188"/>
      <c r="Y2041" s="188"/>
      <c r="Z2041" s="188"/>
      <c r="AA2041" s="187"/>
      <c r="AB2041" s="189"/>
      <c r="AC2041" s="187"/>
      <c r="AD2041" s="25"/>
      <c r="AE2041" s="25"/>
    </row>
    <row r="2042">
      <c r="A2042" s="187"/>
      <c r="B2042" s="187"/>
      <c r="C2042" s="187"/>
      <c r="D2042" s="187"/>
      <c r="E2042" s="187"/>
      <c r="F2042" s="187"/>
      <c r="G2042" s="188"/>
      <c r="H2042" s="187"/>
      <c r="I2042" s="187"/>
      <c r="J2042" s="188"/>
      <c r="K2042" s="187"/>
      <c r="L2042" s="188"/>
      <c r="M2042" s="188"/>
      <c r="N2042" s="188"/>
      <c r="O2042" s="188"/>
      <c r="P2042" s="190"/>
      <c r="Q2042" s="187"/>
      <c r="R2042" s="187"/>
      <c r="S2042" s="188"/>
      <c r="T2042" s="188"/>
      <c r="U2042" s="188"/>
      <c r="V2042" s="188"/>
      <c r="W2042" s="188"/>
      <c r="X2042" s="188"/>
      <c r="Y2042" s="188"/>
      <c r="Z2042" s="188"/>
      <c r="AA2042" s="187"/>
      <c r="AB2042" s="189"/>
      <c r="AC2042" s="187"/>
      <c r="AD2042" s="25"/>
      <c r="AE2042" s="25"/>
    </row>
    <row r="2043">
      <c r="A2043" s="187"/>
      <c r="B2043" s="187"/>
      <c r="C2043" s="187"/>
      <c r="D2043" s="187"/>
      <c r="E2043" s="187"/>
      <c r="F2043" s="187"/>
      <c r="G2043" s="188"/>
      <c r="H2043" s="188"/>
      <c r="I2043" s="188"/>
      <c r="J2043" s="188"/>
      <c r="K2043" s="188"/>
      <c r="L2043" s="188"/>
      <c r="M2043" s="188"/>
      <c r="N2043" s="188"/>
      <c r="O2043" s="188"/>
      <c r="P2043" s="190"/>
      <c r="Q2043" s="187"/>
      <c r="R2043" s="188"/>
      <c r="S2043" s="187"/>
      <c r="T2043" s="188"/>
      <c r="U2043" s="188"/>
      <c r="V2043" s="188"/>
      <c r="W2043" s="188"/>
      <c r="X2043" s="188"/>
      <c r="Y2043" s="188"/>
      <c r="Z2043" s="188"/>
      <c r="AA2043" s="187"/>
      <c r="AB2043" s="189"/>
      <c r="AC2043" s="187"/>
      <c r="AD2043" s="25"/>
      <c r="AE2043" s="25"/>
    </row>
    <row r="2044">
      <c r="A2044" s="187"/>
      <c r="B2044" s="187"/>
      <c r="C2044" s="187"/>
      <c r="D2044" s="187"/>
      <c r="E2044" s="187"/>
      <c r="F2044" s="187"/>
      <c r="G2044" s="188"/>
      <c r="H2044" s="188"/>
      <c r="I2044" s="188"/>
      <c r="J2044" s="188"/>
      <c r="K2044" s="188"/>
      <c r="L2044" s="188"/>
      <c r="M2044" s="188"/>
      <c r="N2044" s="188"/>
      <c r="O2044" s="188"/>
      <c r="P2044" s="189"/>
      <c r="Q2044" s="187"/>
      <c r="R2044" s="188"/>
      <c r="S2044" s="187"/>
      <c r="T2044" s="188"/>
      <c r="U2044" s="188"/>
      <c r="V2044" s="188"/>
      <c r="W2044" s="188"/>
      <c r="X2044" s="188"/>
      <c r="Y2044" s="188"/>
      <c r="Z2044" s="188"/>
      <c r="AA2044" s="187"/>
      <c r="AB2044" s="189"/>
      <c r="AC2044" s="187"/>
      <c r="AD2044" s="25"/>
      <c r="AE2044" s="25"/>
    </row>
    <row r="2045">
      <c r="A2045" s="187"/>
      <c r="B2045" s="187"/>
      <c r="C2045" s="187"/>
      <c r="D2045" s="187"/>
      <c r="E2045" s="187"/>
      <c r="F2045" s="187"/>
      <c r="G2045" s="188"/>
      <c r="H2045" s="188"/>
      <c r="I2045" s="188"/>
      <c r="J2045" s="188"/>
      <c r="K2045" s="188"/>
      <c r="L2045" s="188"/>
      <c r="M2045" s="188"/>
      <c r="N2045" s="188"/>
      <c r="O2045" s="188"/>
      <c r="P2045" s="189"/>
      <c r="Q2045" s="187"/>
      <c r="R2045" s="188"/>
      <c r="S2045" s="187"/>
      <c r="T2045" s="188"/>
      <c r="U2045" s="188"/>
      <c r="V2045" s="188"/>
      <c r="W2045" s="188"/>
      <c r="X2045" s="188"/>
      <c r="Y2045" s="188"/>
      <c r="Z2045" s="188"/>
      <c r="AA2045" s="187"/>
      <c r="AB2045" s="189"/>
      <c r="AC2045" s="187"/>
      <c r="AD2045" s="25"/>
      <c r="AE2045" s="25"/>
    </row>
    <row r="2046">
      <c r="A2046" s="187"/>
      <c r="B2046" s="187"/>
      <c r="C2046" s="187"/>
      <c r="D2046" s="187"/>
      <c r="E2046" s="187"/>
      <c r="F2046" s="187"/>
      <c r="G2046" s="188"/>
      <c r="H2046" s="187"/>
      <c r="I2046" s="187"/>
      <c r="J2046" s="188"/>
      <c r="K2046" s="187"/>
      <c r="L2046" s="188"/>
      <c r="M2046" s="188"/>
      <c r="N2046" s="188"/>
      <c r="O2046" s="188"/>
      <c r="P2046" s="190"/>
      <c r="Q2046" s="187"/>
      <c r="R2046" s="187"/>
      <c r="S2046" s="188"/>
      <c r="T2046" s="188"/>
      <c r="U2046" s="188"/>
      <c r="V2046" s="188"/>
      <c r="W2046" s="188"/>
      <c r="X2046" s="188"/>
      <c r="Y2046" s="188"/>
      <c r="Z2046" s="188"/>
      <c r="AA2046" s="187"/>
      <c r="AB2046" s="189"/>
      <c r="AC2046" s="187"/>
      <c r="AD2046" s="25"/>
      <c r="AE2046" s="25"/>
    </row>
    <row r="2047">
      <c r="A2047" s="187"/>
      <c r="B2047" s="187"/>
      <c r="C2047" s="187"/>
      <c r="D2047" s="187"/>
      <c r="E2047" s="187"/>
      <c r="F2047" s="187"/>
      <c r="G2047" s="188"/>
      <c r="H2047" s="188"/>
      <c r="I2047" s="188"/>
      <c r="J2047" s="188"/>
      <c r="K2047" s="188"/>
      <c r="L2047" s="188"/>
      <c r="M2047" s="188"/>
      <c r="N2047" s="188"/>
      <c r="O2047" s="188"/>
      <c r="P2047" s="189"/>
      <c r="Q2047" s="188"/>
      <c r="R2047" s="188"/>
      <c r="S2047" s="187"/>
      <c r="T2047" s="188"/>
      <c r="U2047" s="188"/>
      <c r="V2047" s="188"/>
      <c r="W2047" s="188"/>
      <c r="X2047" s="188"/>
      <c r="Y2047" s="188"/>
      <c r="Z2047" s="188"/>
      <c r="AA2047" s="187"/>
      <c r="AB2047" s="189"/>
      <c r="AC2047" s="187"/>
      <c r="AD2047" s="25"/>
      <c r="AE2047" s="25"/>
    </row>
    <row r="2048">
      <c r="A2048" s="187"/>
      <c r="B2048" s="187"/>
      <c r="C2048" s="187"/>
      <c r="D2048" s="187"/>
      <c r="E2048" s="187"/>
      <c r="F2048" s="187"/>
      <c r="G2048" s="188"/>
      <c r="H2048" s="187"/>
      <c r="I2048" s="187"/>
      <c r="J2048" s="188"/>
      <c r="K2048" s="187"/>
      <c r="L2048" s="188"/>
      <c r="M2048" s="188"/>
      <c r="N2048" s="188"/>
      <c r="O2048" s="188"/>
      <c r="P2048" s="189"/>
      <c r="Q2048" s="187"/>
      <c r="R2048" s="187"/>
      <c r="S2048" s="188"/>
      <c r="T2048" s="188"/>
      <c r="U2048" s="188"/>
      <c r="V2048" s="188"/>
      <c r="W2048" s="188"/>
      <c r="X2048" s="188"/>
      <c r="Y2048" s="188"/>
      <c r="Z2048" s="188"/>
      <c r="AA2048" s="187"/>
      <c r="AB2048" s="189"/>
      <c r="AC2048" s="187"/>
      <c r="AD2048" s="25"/>
      <c r="AE2048" s="25"/>
    </row>
    <row r="2049">
      <c r="A2049" s="187"/>
      <c r="B2049" s="187"/>
      <c r="C2049" s="187"/>
      <c r="D2049" s="187"/>
      <c r="E2049" s="187"/>
      <c r="F2049" s="187"/>
      <c r="G2049" s="188"/>
      <c r="H2049" s="187"/>
      <c r="I2049" s="187"/>
      <c r="J2049" s="188"/>
      <c r="K2049" s="187"/>
      <c r="L2049" s="188"/>
      <c r="M2049" s="188"/>
      <c r="N2049" s="188"/>
      <c r="O2049" s="188"/>
      <c r="P2049" s="189"/>
      <c r="Q2049" s="187"/>
      <c r="R2049" s="187"/>
      <c r="S2049" s="188"/>
      <c r="T2049" s="188"/>
      <c r="U2049" s="188"/>
      <c r="V2049" s="188"/>
      <c r="W2049" s="188"/>
      <c r="X2049" s="188"/>
      <c r="Y2049" s="188"/>
      <c r="Z2049" s="188"/>
      <c r="AA2049" s="187"/>
      <c r="AB2049" s="189"/>
      <c r="AC2049" s="187"/>
      <c r="AD2049" s="25"/>
      <c r="AE2049" s="25"/>
    </row>
    <row r="2050">
      <c r="A2050" s="187"/>
      <c r="B2050" s="187"/>
      <c r="C2050" s="187"/>
      <c r="D2050" s="187"/>
      <c r="E2050" s="187"/>
      <c r="F2050" s="187"/>
      <c r="G2050" s="188"/>
      <c r="H2050" s="187"/>
      <c r="I2050" s="187"/>
      <c r="J2050" s="188"/>
      <c r="K2050" s="187"/>
      <c r="L2050" s="188"/>
      <c r="M2050" s="188"/>
      <c r="N2050" s="188"/>
      <c r="O2050" s="188"/>
      <c r="P2050" s="189"/>
      <c r="Q2050" s="187"/>
      <c r="R2050" s="187"/>
      <c r="S2050" s="188"/>
      <c r="T2050" s="188"/>
      <c r="U2050" s="188"/>
      <c r="V2050" s="188"/>
      <c r="W2050" s="188"/>
      <c r="X2050" s="188"/>
      <c r="Y2050" s="188"/>
      <c r="Z2050" s="188"/>
      <c r="AA2050" s="187"/>
      <c r="AB2050" s="189"/>
      <c r="AC2050" s="187"/>
      <c r="AD2050" s="25"/>
      <c r="AE2050" s="25"/>
    </row>
    <row r="2051">
      <c r="A2051" s="187"/>
      <c r="B2051" s="187"/>
      <c r="C2051" s="187"/>
      <c r="D2051" s="187"/>
      <c r="E2051" s="187"/>
      <c r="F2051" s="187"/>
      <c r="G2051" s="188"/>
      <c r="H2051" s="187"/>
      <c r="I2051" s="187"/>
      <c r="J2051" s="188"/>
      <c r="K2051" s="187"/>
      <c r="L2051" s="188"/>
      <c r="M2051" s="188"/>
      <c r="N2051" s="188"/>
      <c r="O2051" s="188"/>
      <c r="P2051" s="189"/>
      <c r="Q2051" s="187"/>
      <c r="R2051" s="187"/>
      <c r="S2051" s="188"/>
      <c r="T2051" s="188"/>
      <c r="U2051" s="188"/>
      <c r="V2051" s="188"/>
      <c r="W2051" s="188"/>
      <c r="X2051" s="188"/>
      <c r="Y2051" s="188"/>
      <c r="Z2051" s="188"/>
      <c r="AA2051" s="187"/>
      <c r="AB2051" s="189"/>
      <c r="AC2051" s="187"/>
      <c r="AD2051" s="25"/>
      <c r="AE2051" s="25"/>
    </row>
    <row r="2052">
      <c r="A2052" s="187"/>
      <c r="B2052" s="187"/>
      <c r="C2052" s="187"/>
      <c r="D2052" s="187"/>
      <c r="E2052" s="187"/>
      <c r="F2052" s="187"/>
      <c r="G2052" s="188"/>
      <c r="H2052" s="187"/>
      <c r="I2052" s="187"/>
      <c r="J2052" s="188"/>
      <c r="K2052" s="187"/>
      <c r="L2052" s="188"/>
      <c r="M2052" s="188"/>
      <c r="N2052" s="188"/>
      <c r="O2052" s="188"/>
      <c r="P2052" s="189"/>
      <c r="Q2052" s="187"/>
      <c r="R2052" s="187"/>
      <c r="S2052" s="188"/>
      <c r="T2052" s="188"/>
      <c r="U2052" s="188"/>
      <c r="V2052" s="188"/>
      <c r="W2052" s="188"/>
      <c r="X2052" s="188"/>
      <c r="Y2052" s="188"/>
      <c r="Z2052" s="188"/>
      <c r="AA2052" s="187"/>
      <c r="AB2052" s="189"/>
      <c r="AC2052" s="187"/>
      <c r="AD2052" s="25"/>
      <c r="AE2052" s="25"/>
    </row>
    <row r="2053">
      <c r="A2053" s="187"/>
      <c r="B2053" s="187"/>
      <c r="C2053" s="187"/>
      <c r="D2053" s="187"/>
      <c r="E2053" s="187"/>
      <c r="F2053" s="187"/>
      <c r="G2053" s="188"/>
      <c r="H2053" s="188"/>
      <c r="I2053" s="188"/>
      <c r="J2053" s="188"/>
      <c r="K2053" s="188"/>
      <c r="L2053" s="188"/>
      <c r="M2053" s="188"/>
      <c r="N2053" s="188"/>
      <c r="O2053" s="188"/>
      <c r="P2053" s="189"/>
      <c r="Q2053" s="187"/>
      <c r="R2053" s="188"/>
      <c r="S2053" s="187"/>
      <c r="T2053" s="188"/>
      <c r="U2053" s="188"/>
      <c r="V2053" s="188"/>
      <c r="W2053" s="188"/>
      <c r="X2053" s="188"/>
      <c r="Y2053" s="188"/>
      <c r="Z2053" s="188"/>
      <c r="AA2053" s="187"/>
      <c r="AB2053" s="189"/>
      <c r="AC2053" s="187"/>
      <c r="AD2053" s="25"/>
      <c r="AE2053" s="25"/>
    </row>
    <row r="2054">
      <c r="A2054" s="187"/>
      <c r="B2054" s="187"/>
      <c r="C2054" s="187"/>
      <c r="D2054" s="187"/>
      <c r="E2054" s="187"/>
      <c r="F2054" s="187"/>
      <c r="G2054" s="188"/>
      <c r="H2054" s="188"/>
      <c r="I2054" s="188"/>
      <c r="J2054" s="188"/>
      <c r="K2054" s="188"/>
      <c r="L2054" s="188"/>
      <c r="M2054" s="188"/>
      <c r="N2054" s="188"/>
      <c r="O2054" s="188"/>
      <c r="P2054" s="190"/>
      <c r="Q2054" s="187"/>
      <c r="R2054" s="188"/>
      <c r="S2054" s="187"/>
      <c r="T2054" s="188"/>
      <c r="U2054" s="188"/>
      <c r="V2054" s="188"/>
      <c r="W2054" s="188"/>
      <c r="X2054" s="188"/>
      <c r="Y2054" s="188"/>
      <c r="Z2054" s="188"/>
      <c r="AA2054" s="187"/>
      <c r="AB2054" s="189"/>
      <c r="AC2054" s="187"/>
      <c r="AD2054" s="25"/>
      <c r="AE2054" s="25"/>
    </row>
    <row r="2055">
      <c r="A2055" s="187"/>
      <c r="B2055" s="187"/>
      <c r="C2055" s="187"/>
      <c r="D2055" s="187"/>
      <c r="E2055" s="187"/>
      <c r="F2055" s="187"/>
      <c r="G2055" s="188"/>
      <c r="H2055" s="188"/>
      <c r="I2055" s="188"/>
      <c r="J2055" s="188"/>
      <c r="K2055" s="188"/>
      <c r="L2055" s="188"/>
      <c r="M2055" s="188"/>
      <c r="N2055" s="188"/>
      <c r="O2055" s="188"/>
      <c r="P2055" s="189"/>
      <c r="Q2055" s="187"/>
      <c r="R2055" s="188"/>
      <c r="S2055" s="187"/>
      <c r="T2055" s="188"/>
      <c r="U2055" s="188"/>
      <c r="V2055" s="188"/>
      <c r="W2055" s="188"/>
      <c r="X2055" s="188"/>
      <c r="Y2055" s="188"/>
      <c r="Z2055" s="188"/>
      <c r="AA2055" s="187"/>
      <c r="AB2055" s="189"/>
      <c r="AC2055" s="187"/>
      <c r="AD2055" s="25"/>
      <c r="AE2055" s="25"/>
    </row>
    <row r="2056">
      <c r="A2056" s="187"/>
      <c r="B2056" s="187"/>
      <c r="C2056" s="187"/>
      <c r="D2056" s="187"/>
      <c r="E2056" s="187"/>
      <c r="F2056" s="187"/>
      <c r="G2056" s="188"/>
      <c r="H2056" s="188"/>
      <c r="I2056" s="188"/>
      <c r="J2056" s="188"/>
      <c r="K2056" s="188"/>
      <c r="L2056" s="188"/>
      <c r="M2056" s="188"/>
      <c r="N2056" s="188"/>
      <c r="O2056" s="188"/>
      <c r="P2056" s="189"/>
      <c r="Q2056" s="188"/>
      <c r="R2056" s="188"/>
      <c r="S2056" s="187"/>
      <c r="T2056" s="188"/>
      <c r="U2056" s="188"/>
      <c r="V2056" s="188"/>
      <c r="W2056" s="188"/>
      <c r="X2056" s="188"/>
      <c r="Y2056" s="188"/>
      <c r="Z2056" s="188"/>
      <c r="AA2056" s="187"/>
      <c r="AB2056" s="189"/>
      <c r="AC2056" s="187"/>
      <c r="AD2056" s="25"/>
      <c r="AE2056" s="25"/>
    </row>
    <row r="2057">
      <c r="A2057" s="187"/>
      <c r="B2057" s="187"/>
      <c r="C2057" s="187"/>
      <c r="D2057" s="187"/>
      <c r="E2057" s="187"/>
      <c r="F2057" s="187"/>
      <c r="G2057" s="188"/>
      <c r="H2057" s="187"/>
      <c r="I2057" s="187"/>
      <c r="J2057" s="188"/>
      <c r="K2057" s="187"/>
      <c r="L2057" s="188"/>
      <c r="M2057" s="188"/>
      <c r="N2057" s="188"/>
      <c r="O2057" s="188"/>
      <c r="P2057" s="189"/>
      <c r="Q2057" s="187"/>
      <c r="R2057" s="187"/>
      <c r="S2057" s="188"/>
      <c r="T2057" s="188"/>
      <c r="U2057" s="188"/>
      <c r="V2057" s="188"/>
      <c r="W2057" s="188"/>
      <c r="X2057" s="188"/>
      <c r="Y2057" s="188"/>
      <c r="Z2057" s="188"/>
      <c r="AA2057" s="187"/>
      <c r="AB2057" s="189"/>
      <c r="AC2057" s="187"/>
      <c r="AD2057" s="25"/>
      <c r="AE2057" s="25"/>
    </row>
    <row r="2058">
      <c r="A2058" s="187"/>
      <c r="B2058" s="187"/>
      <c r="C2058" s="187"/>
      <c r="D2058" s="187"/>
      <c r="E2058" s="187"/>
      <c r="F2058" s="187"/>
      <c r="G2058" s="188"/>
      <c r="H2058" s="187"/>
      <c r="I2058" s="187"/>
      <c r="J2058" s="188"/>
      <c r="K2058" s="187"/>
      <c r="L2058" s="188"/>
      <c r="M2058" s="188"/>
      <c r="N2058" s="188"/>
      <c r="O2058" s="188"/>
      <c r="P2058" s="189"/>
      <c r="Q2058" s="187"/>
      <c r="R2058" s="187"/>
      <c r="S2058" s="188"/>
      <c r="T2058" s="188"/>
      <c r="U2058" s="188"/>
      <c r="V2058" s="188"/>
      <c r="W2058" s="188"/>
      <c r="X2058" s="188"/>
      <c r="Y2058" s="188"/>
      <c r="Z2058" s="188"/>
      <c r="AA2058" s="187"/>
      <c r="AB2058" s="189"/>
      <c r="AC2058" s="187"/>
      <c r="AD2058" s="25"/>
      <c r="AE2058" s="25"/>
    </row>
    <row r="2059">
      <c r="A2059" s="187"/>
      <c r="B2059" s="187"/>
      <c r="C2059" s="187"/>
      <c r="D2059" s="187"/>
      <c r="E2059" s="187"/>
      <c r="F2059" s="187"/>
      <c r="G2059" s="188"/>
      <c r="H2059" s="188"/>
      <c r="I2059" s="188"/>
      <c r="J2059" s="188"/>
      <c r="K2059" s="188"/>
      <c r="L2059" s="188"/>
      <c r="M2059" s="188"/>
      <c r="N2059" s="188"/>
      <c r="O2059" s="188"/>
      <c r="P2059" s="189"/>
      <c r="Q2059" s="188"/>
      <c r="R2059" s="188"/>
      <c r="S2059" s="187"/>
      <c r="T2059" s="188"/>
      <c r="U2059" s="188"/>
      <c r="V2059" s="188"/>
      <c r="W2059" s="188"/>
      <c r="X2059" s="188"/>
      <c r="Y2059" s="188"/>
      <c r="Z2059" s="188"/>
      <c r="AA2059" s="187"/>
      <c r="AB2059" s="189"/>
      <c r="AC2059" s="187"/>
      <c r="AD2059" s="25"/>
      <c r="AE2059" s="25"/>
    </row>
    <row r="2060">
      <c r="A2060" s="187"/>
      <c r="B2060" s="187"/>
      <c r="C2060" s="187"/>
      <c r="D2060" s="187"/>
      <c r="E2060" s="187"/>
      <c r="F2060" s="187"/>
      <c r="G2060" s="188"/>
      <c r="H2060" s="187"/>
      <c r="I2060" s="187"/>
      <c r="J2060" s="188"/>
      <c r="K2060" s="187"/>
      <c r="L2060" s="188"/>
      <c r="M2060" s="188"/>
      <c r="N2060" s="188"/>
      <c r="O2060" s="188"/>
      <c r="P2060" s="189"/>
      <c r="Q2060" s="187"/>
      <c r="R2060" s="187"/>
      <c r="S2060" s="188"/>
      <c r="T2060" s="188"/>
      <c r="U2060" s="188"/>
      <c r="V2060" s="188"/>
      <c r="W2060" s="188"/>
      <c r="X2060" s="188"/>
      <c r="Y2060" s="188"/>
      <c r="Z2060" s="188"/>
      <c r="AA2060" s="187"/>
      <c r="AB2060" s="189"/>
      <c r="AC2060" s="187"/>
      <c r="AD2060" s="25"/>
      <c r="AE2060" s="25"/>
    </row>
    <row r="2061">
      <c r="A2061" s="187"/>
      <c r="B2061" s="187"/>
      <c r="C2061" s="187"/>
      <c r="D2061" s="187"/>
      <c r="E2061" s="187"/>
      <c r="F2061" s="187"/>
      <c r="G2061" s="188"/>
      <c r="H2061" s="188"/>
      <c r="I2061" s="188"/>
      <c r="J2061" s="188"/>
      <c r="K2061" s="188"/>
      <c r="L2061" s="188"/>
      <c r="M2061" s="188"/>
      <c r="N2061" s="188"/>
      <c r="O2061" s="188"/>
      <c r="P2061" s="190"/>
      <c r="Q2061" s="187"/>
      <c r="R2061" s="188"/>
      <c r="S2061" s="187"/>
      <c r="T2061" s="188"/>
      <c r="U2061" s="188"/>
      <c r="V2061" s="188"/>
      <c r="W2061" s="188"/>
      <c r="X2061" s="188"/>
      <c r="Y2061" s="188"/>
      <c r="Z2061" s="188"/>
      <c r="AA2061" s="187"/>
      <c r="AB2061" s="189"/>
      <c r="AC2061" s="187"/>
      <c r="AD2061" s="25"/>
      <c r="AE2061" s="25"/>
    </row>
    <row r="2062">
      <c r="A2062" s="187"/>
      <c r="B2062" s="187"/>
      <c r="C2062" s="187"/>
      <c r="D2062" s="187"/>
      <c r="E2062" s="187"/>
      <c r="F2062" s="187"/>
      <c r="G2062" s="188"/>
      <c r="H2062" s="188"/>
      <c r="I2062" s="188"/>
      <c r="J2062" s="188"/>
      <c r="K2062" s="188"/>
      <c r="L2062" s="188"/>
      <c r="M2062" s="188"/>
      <c r="N2062" s="188"/>
      <c r="O2062" s="188"/>
      <c r="P2062" s="189"/>
      <c r="Q2062" s="188"/>
      <c r="R2062" s="188"/>
      <c r="S2062" s="187"/>
      <c r="T2062" s="188"/>
      <c r="U2062" s="188"/>
      <c r="V2062" s="188"/>
      <c r="W2062" s="188"/>
      <c r="X2062" s="188"/>
      <c r="Y2062" s="188"/>
      <c r="Z2062" s="188"/>
      <c r="AA2062" s="187"/>
      <c r="AB2062" s="189"/>
      <c r="AC2062" s="187"/>
      <c r="AD2062" s="25"/>
      <c r="AE2062" s="25"/>
    </row>
    <row r="2063">
      <c r="A2063" s="187"/>
      <c r="B2063" s="187"/>
      <c r="C2063" s="187"/>
      <c r="D2063" s="187"/>
      <c r="E2063" s="187"/>
      <c r="F2063" s="187"/>
      <c r="G2063" s="188"/>
      <c r="H2063" s="187"/>
      <c r="I2063" s="187"/>
      <c r="J2063" s="188"/>
      <c r="K2063" s="187"/>
      <c r="L2063" s="188"/>
      <c r="M2063" s="188"/>
      <c r="N2063" s="188"/>
      <c r="O2063" s="188"/>
      <c r="P2063" s="189"/>
      <c r="Q2063" s="187"/>
      <c r="R2063" s="187"/>
      <c r="S2063" s="188"/>
      <c r="T2063" s="188"/>
      <c r="U2063" s="188"/>
      <c r="V2063" s="188"/>
      <c r="W2063" s="188"/>
      <c r="X2063" s="188"/>
      <c r="Y2063" s="188"/>
      <c r="Z2063" s="188"/>
      <c r="AA2063" s="187"/>
      <c r="AB2063" s="189"/>
      <c r="AC2063" s="187"/>
      <c r="AD2063" s="25"/>
      <c r="AE2063" s="25"/>
    </row>
    <row r="2064">
      <c r="A2064" s="187"/>
      <c r="B2064" s="187"/>
      <c r="C2064" s="187"/>
      <c r="D2064" s="187"/>
      <c r="E2064" s="187"/>
      <c r="F2064" s="187"/>
      <c r="G2064" s="188"/>
      <c r="H2064" s="187"/>
      <c r="I2064" s="187"/>
      <c r="J2064" s="188"/>
      <c r="K2064" s="188"/>
      <c r="L2064" s="188"/>
      <c r="M2064" s="188"/>
      <c r="N2064" s="188"/>
      <c r="O2064" s="188"/>
      <c r="P2064" s="189"/>
      <c r="Q2064" s="187"/>
      <c r="R2064" s="187"/>
      <c r="S2064" s="188"/>
      <c r="T2064" s="188"/>
      <c r="U2064" s="188"/>
      <c r="V2064" s="188"/>
      <c r="W2064" s="188"/>
      <c r="X2064" s="188"/>
      <c r="Y2064" s="188"/>
      <c r="Z2064" s="188"/>
      <c r="AA2064" s="187"/>
      <c r="AB2064" s="189"/>
      <c r="AC2064" s="187"/>
      <c r="AD2064" s="25"/>
      <c r="AE2064" s="25"/>
    </row>
    <row r="2065">
      <c r="A2065" s="187"/>
      <c r="B2065" s="187"/>
      <c r="C2065" s="187"/>
      <c r="D2065" s="187"/>
      <c r="E2065" s="187"/>
      <c r="F2065" s="187"/>
      <c r="G2065" s="188"/>
      <c r="H2065" s="188"/>
      <c r="I2065" s="188"/>
      <c r="J2065" s="188"/>
      <c r="K2065" s="188"/>
      <c r="L2065" s="188"/>
      <c r="M2065" s="188"/>
      <c r="N2065" s="188"/>
      <c r="O2065" s="188"/>
      <c r="P2065" s="189"/>
      <c r="Q2065" s="188"/>
      <c r="R2065" s="188"/>
      <c r="S2065" s="187"/>
      <c r="T2065" s="188"/>
      <c r="U2065" s="188"/>
      <c r="V2065" s="188"/>
      <c r="W2065" s="188"/>
      <c r="X2065" s="188"/>
      <c r="Y2065" s="188"/>
      <c r="Z2065" s="188"/>
      <c r="AA2065" s="187"/>
      <c r="AB2065" s="189"/>
      <c r="AC2065" s="187"/>
      <c r="AD2065" s="25"/>
      <c r="AE2065" s="25"/>
    </row>
    <row r="2066">
      <c r="A2066" s="187"/>
      <c r="B2066" s="187"/>
      <c r="C2066" s="187"/>
      <c r="D2066" s="187"/>
      <c r="E2066" s="187"/>
      <c r="F2066" s="187"/>
      <c r="G2066" s="188"/>
      <c r="H2066" s="187"/>
      <c r="I2066" s="187"/>
      <c r="J2066" s="188"/>
      <c r="K2066" s="187"/>
      <c r="L2066" s="188"/>
      <c r="M2066" s="188"/>
      <c r="N2066" s="188"/>
      <c r="O2066" s="188"/>
      <c r="P2066" s="190"/>
      <c r="Q2066" s="187"/>
      <c r="R2066" s="187"/>
      <c r="S2066" s="188"/>
      <c r="T2066" s="188"/>
      <c r="U2066" s="188"/>
      <c r="V2066" s="188"/>
      <c r="W2066" s="188"/>
      <c r="X2066" s="188"/>
      <c r="Y2066" s="188"/>
      <c r="Z2066" s="188"/>
      <c r="AA2066" s="187"/>
      <c r="AB2066" s="189"/>
      <c r="AC2066" s="187"/>
      <c r="AD2066" s="25"/>
      <c r="AE2066" s="25"/>
    </row>
    <row r="2067">
      <c r="A2067" s="187"/>
      <c r="B2067" s="187"/>
      <c r="C2067" s="187"/>
      <c r="D2067" s="187"/>
      <c r="E2067" s="187"/>
      <c r="F2067" s="187"/>
      <c r="G2067" s="188"/>
      <c r="H2067" s="188"/>
      <c r="I2067" s="188"/>
      <c r="J2067" s="188"/>
      <c r="K2067" s="188"/>
      <c r="L2067" s="188"/>
      <c r="M2067" s="188"/>
      <c r="N2067" s="188"/>
      <c r="O2067" s="188"/>
      <c r="P2067" s="190"/>
      <c r="Q2067" s="187"/>
      <c r="R2067" s="188"/>
      <c r="S2067" s="187"/>
      <c r="T2067" s="188"/>
      <c r="U2067" s="188"/>
      <c r="V2067" s="188"/>
      <c r="W2067" s="188"/>
      <c r="X2067" s="188"/>
      <c r="Y2067" s="188"/>
      <c r="Z2067" s="188"/>
      <c r="AA2067" s="187"/>
      <c r="AB2067" s="189"/>
      <c r="AC2067" s="187"/>
      <c r="AD2067" s="25"/>
      <c r="AE2067" s="25"/>
    </row>
    <row r="2068">
      <c r="A2068" s="187"/>
      <c r="B2068" s="187"/>
      <c r="C2068" s="187"/>
      <c r="D2068" s="187"/>
      <c r="E2068" s="187"/>
      <c r="F2068" s="187"/>
      <c r="G2068" s="188"/>
      <c r="H2068" s="187"/>
      <c r="I2068" s="187"/>
      <c r="J2068" s="188"/>
      <c r="K2068" s="187"/>
      <c r="L2068" s="188"/>
      <c r="M2068" s="188"/>
      <c r="N2068" s="188"/>
      <c r="O2068" s="188"/>
      <c r="P2068" s="190"/>
      <c r="Q2068" s="187"/>
      <c r="R2068" s="187"/>
      <c r="S2068" s="188"/>
      <c r="T2068" s="188"/>
      <c r="U2068" s="188"/>
      <c r="V2068" s="188"/>
      <c r="W2068" s="188"/>
      <c r="X2068" s="188"/>
      <c r="Y2068" s="188"/>
      <c r="Z2068" s="188"/>
      <c r="AA2068" s="187"/>
      <c r="AB2068" s="189"/>
      <c r="AC2068" s="187"/>
      <c r="AD2068" s="25"/>
      <c r="AE2068" s="25"/>
    </row>
    <row r="2069">
      <c r="A2069" s="187"/>
      <c r="B2069" s="187"/>
      <c r="C2069" s="187"/>
      <c r="D2069" s="187"/>
      <c r="E2069" s="187"/>
      <c r="F2069" s="187"/>
      <c r="G2069" s="188"/>
      <c r="H2069" s="187"/>
      <c r="I2069" s="187"/>
      <c r="J2069" s="188"/>
      <c r="K2069" s="187"/>
      <c r="L2069" s="188"/>
      <c r="M2069" s="188"/>
      <c r="N2069" s="188"/>
      <c r="O2069" s="188"/>
      <c r="P2069" s="190"/>
      <c r="Q2069" s="187"/>
      <c r="R2069" s="187"/>
      <c r="S2069" s="188"/>
      <c r="T2069" s="188"/>
      <c r="U2069" s="188"/>
      <c r="V2069" s="188"/>
      <c r="W2069" s="188"/>
      <c r="X2069" s="188"/>
      <c r="Y2069" s="188"/>
      <c r="Z2069" s="188"/>
      <c r="AA2069" s="187"/>
      <c r="AB2069" s="189"/>
      <c r="AC2069" s="187"/>
      <c r="AD2069" s="25"/>
      <c r="AE2069" s="25"/>
    </row>
    <row r="2070">
      <c r="A2070" s="187"/>
      <c r="B2070" s="187"/>
      <c r="C2070" s="187"/>
      <c r="D2070" s="187"/>
      <c r="E2070" s="187"/>
      <c r="F2070" s="187"/>
      <c r="G2070" s="188"/>
      <c r="H2070" s="187"/>
      <c r="I2070" s="187"/>
      <c r="J2070" s="188"/>
      <c r="K2070" s="187"/>
      <c r="L2070" s="188"/>
      <c r="M2070" s="188"/>
      <c r="N2070" s="188"/>
      <c r="O2070" s="188"/>
      <c r="P2070" s="190"/>
      <c r="Q2070" s="187"/>
      <c r="R2070" s="187"/>
      <c r="S2070" s="188"/>
      <c r="T2070" s="188"/>
      <c r="U2070" s="188"/>
      <c r="V2070" s="188"/>
      <c r="W2070" s="188"/>
      <c r="X2070" s="188"/>
      <c r="Y2070" s="188"/>
      <c r="Z2070" s="188"/>
      <c r="AA2070" s="187"/>
      <c r="AB2070" s="189"/>
      <c r="AC2070" s="187"/>
      <c r="AD2070" s="25"/>
      <c r="AE2070" s="25"/>
    </row>
    <row r="2071">
      <c r="A2071" s="187"/>
      <c r="B2071" s="187"/>
      <c r="C2071" s="187"/>
      <c r="D2071" s="187"/>
      <c r="E2071" s="187"/>
      <c r="F2071" s="187"/>
      <c r="G2071" s="188"/>
      <c r="H2071" s="187"/>
      <c r="I2071" s="187"/>
      <c r="J2071" s="188"/>
      <c r="K2071" s="187"/>
      <c r="L2071" s="188"/>
      <c r="M2071" s="188"/>
      <c r="N2071" s="188"/>
      <c r="O2071" s="188"/>
      <c r="P2071" s="189"/>
      <c r="Q2071" s="187"/>
      <c r="R2071" s="187"/>
      <c r="S2071" s="188"/>
      <c r="T2071" s="188"/>
      <c r="U2071" s="188"/>
      <c r="V2071" s="188"/>
      <c r="W2071" s="188"/>
      <c r="X2071" s="188"/>
      <c r="Y2071" s="188"/>
      <c r="Z2071" s="188"/>
      <c r="AA2071" s="187"/>
      <c r="AB2071" s="189"/>
      <c r="AC2071" s="187"/>
      <c r="AD2071" s="25"/>
      <c r="AE2071" s="25"/>
    </row>
    <row r="2072">
      <c r="A2072" s="187"/>
      <c r="B2072" s="187"/>
      <c r="C2072" s="187"/>
      <c r="D2072" s="187"/>
      <c r="E2072" s="187"/>
      <c r="F2072" s="187"/>
      <c r="G2072" s="188"/>
      <c r="H2072" s="188"/>
      <c r="I2072" s="188"/>
      <c r="J2072" s="188"/>
      <c r="K2072" s="188"/>
      <c r="L2072" s="188"/>
      <c r="M2072" s="188"/>
      <c r="N2072" s="188"/>
      <c r="O2072" s="188"/>
      <c r="P2072" s="190"/>
      <c r="Q2072" s="188"/>
      <c r="R2072" s="188"/>
      <c r="S2072" s="187"/>
      <c r="T2072" s="188"/>
      <c r="U2072" s="188"/>
      <c r="V2072" s="188"/>
      <c r="W2072" s="188"/>
      <c r="X2072" s="188"/>
      <c r="Y2072" s="188"/>
      <c r="Z2072" s="188"/>
      <c r="AA2072" s="187"/>
      <c r="AB2072" s="189"/>
      <c r="AC2072" s="187"/>
      <c r="AD2072" s="25"/>
      <c r="AE2072" s="25"/>
    </row>
    <row r="2073">
      <c r="A2073" s="187"/>
      <c r="B2073" s="187"/>
      <c r="C2073" s="187"/>
      <c r="D2073" s="187"/>
      <c r="E2073" s="187"/>
      <c r="F2073" s="187"/>
      <c r="G2073" s="188"/>
      <c r="H2073" s="188"/>
      <c r="I2073" s="188"/>
      <c r="J2073" s="188"/>
      <c r="K2073" s="188"/>
      <c r="L2073" s="188"/>
      <c r="M2073" s="188"/>
      <c r="N2073" s="188"/>
      <c r="O2073" s="188"/>
      <c r="P2073" s="190"/>
      <c r="Q2073" s="188"/>
      <c r="R2073" s="188"/>
      <c r="S2073" s="187"/>
      <c r="T2073" s="188"/>
      <c r="U2073" s="188"/>
      <c r="V2073" s="188"/>
      <c r="W2073" s="188"/>
      <c r="X2073" s="188"/>
      <c r="Y2073" s="188"/>
      <c r="Z2073" s="188"/>
      <c r="AA2073" s="187"/>
      <c r="AB2073" s="189"/>
      <c r="AC2073" s="187"/>
      <c r="AD2073" s="25"/>
      <c r="AE2073" s="25"/>
    </row>
    <row r="2074">
      <c r="A2074" s="187"/>
      <c r="B2074" s="187"/>
      <c r="C2074" s="187"/>
      <c r="D2074" s="187"/>
      <c r="E2074" s="187"/>
      <c r="F2074" s="187"/>
      <c r="G2074" s="188"/>
      <c r="H2074" s="188"/>
      <c r="I2074" s="188"/>
      <c r="J2074" s="188"/>
      <c r="K2074" s="188"/>
      <c r="L2074" s="188"/>
      <c r="M2074" s="188"/>
      <c r="N2074" s="188"/>
      <c r="O2074" s="188"/>
      <c r="P2074" s="189"/>
      <c r="Q2074" s="188"/>
      <c r="R2074" s="188"/>
      <c r="S2074" s="187"/>
      <c r="T2074" s="188"/>
      <c r="U2074" s="188"/>
      <c r="V2074" s="188"/>
      <c r="W2074" s="188"/>
      <c r="X2074" s="188"/>
      <c r="Y2074" s="188"/>
      <c r="Z2074" s="188"/>
      <c r="AA2074" s="187"/>
      <c r="AB2074" s="189"/>
      <c r="AC2074" s="187"/>
      <c r="AD2074" s="25"/>
      <c r="AE2074" s="25"/>
    </row>
    <row r="2075">
      <c r="A2075" s="187"/>
      <c r="B2075" s="187"/>
      <c r="C2075" s="187"/>
      <c r="D2075" s="187"/>
      <c r="E2075" s="187"/>
      <c r="F2075" s="187"/>
      <c r="G2075" s="188"/>
      <c r="H2075" s="188"/>
      <c r="I2075" s="188"/>
      <c r="J2075" s="188"/>
      <c r="K2075" s="188"/>
      <c r="L2075" s="188"/>
      <c r="M2075" s="188"/>
      <c r="N2075" s="188"/>
      <c r="O2075" s="188"/>
      <c r="P2075" s="189"/>
      <c r="Q2075" s="188"/>
      <c r="R2075" s="188"/>
      <c r="S2075" s="187"/>
      <c r="T2075" s="188"/>
      <c r="U2075" s="188"/>
      <c r="V2075" s="188"/>
      <c r="W2075" s="188"/>
      <c r="X2075" s="188"/>
      <c r="Y2075" s="188"/>
      <c r="Z2075" s="188"/>
      <c r="AA2075" s="187"/>
      <c r="AB2075" s="189"/>
      <c r="AC2075" s="187"/>
      <c r="AD2075" s="25"/>
      <c r="AE2075" s="25"/>
    </row>
    <row r="2076">
      <c r="A2076" s="187"/>
      <c r="B2076" s="187"/>
      <c r="C2076" s="187"/>
      <c r="D2076" s="187"/>
      <c r="E2076" s="187"/>
      <c r="F2076" s="187"/>
      <c r="G2076" s="188"/>
      <c r="H2076" s="188"/>
      <c r="I2076" s="188"/>
      <c r="J2076" s="188"/>
      <c r="K2076" s="188"/>
      <c r="L2076" s="188"/>
      <c r="M2076" s="188"/>
      <c r="N2076" s="188"/>
      <c r="O2076" s="188"/>
      <c r="P2076" s="189"/>
      <c r="Q2076" s="188"/>
      <c r="R2076" s="188"/>
      <c r="S2076" s="187"/>
      <c r="T2076" s="188"/>
      <c r="U2076" s="188"/>
      <c r="V2076" s="188"/>
      <c r="W2076" s="188"/>
      <c r="X2076" s="188"/>
      <c r="Y2076" s="188"/>
      <c r="Z2076" s="188"/>
      <c r="AA2076" s="187"/>
      <c r="AB2076" s="189"/>
      <c r="AC2076" s="187"/>
      <c r="AD2076" s="25"/>
      <c r="AE2076" s="25"/>
    </row>
    <row r="2077">
      <c r="A2077" s="187"/>
      <c r="B2077" s="187"/>
      <c r="C2077" s="187"/>
      <c r="D2077" s="187"/>
      <c r="E2077" s="187"/>
      <c r="F2077" s="187"/>
      <c r="G2077" s="188"/>
      <c r="H2077" s="188"/>
      <c r="I2077" s="188"/>
      <c r="J2077" s="188"/>
      <c r="K2077" s="188"/>
      <c r="L2077" s="188"/>
      <c r="M2077" s="188"/>
      <c r="N2077" s="188"/>
      <c r="O2077" s="188"/>
      <c r="P2077" s="189"/>
      <c r="Q2077" s="188"/>
      <c r="R2077" s="188"/>
      <c r="S2077" s="187"/>
      <c r="T2077" s="188"/>
      <c r="U2077" s="188"/>
      <c r="V2077" s="188"/>
      <c r="W2077" s="188"/>
      <c r="X2077" s="188"/>
      <c r="Y2077" s="188"/>
      <c r="Z2077" s="188"/>
      <c r="AA2077" s="187"/>
      <c r="AB2077" s="189"/>
      <c r="AC2077" s="187"/>
      <c r="AD2077" s="25"/>
      <c r="AE2077" s="25"/>
    </row>
    <row r="2078">
      <c r="A2078" s="187"/>
      <c r="B2078" s="187"/>
      <c r="C2078" s="187"/>
      <c r="D2078" s="187"/>
      <c r="E2078" s="187"/>
      <c r="F2078" s="187"/>
      <c r="G2078" s="188"/>
      <c r="H2078" s="188"/>
      <c r="I2078" s="188"/>
      <c r="J2078" s="188"/>
      <c r="K2078" s="188"/>
      <c r="L2078" s="188"/>
      <c r="M2078" s="188"/>
      <c r="N2078" s="188"/>
      <c r="O2078" s="188"/>
      <c r="P2078" s="190"/>
      <c r="Q2078" s="188"/>
      <c r="R2078" s="188"/>
      <c r="S2078" s="187"/>
      <c r="T2078" s="188"/>
      <c r="U2078" s="188"/>
      <c r="V2078" s="188"/>
      <c r="W2078" s="188"/>
      <c r="X2078" s="188"/>
      <c r="Y2078" s="188"/>
      <c r="Z2078" s="188"/>
      <c r="AA2078" s="187"/>
      <c r="AB2078" s="189"/>
      <c r="AC2078" s="187"/>
      <c r="AD2078" s="25"/>
      <c r="AE2078" s="25"/>
    </row>
    <row r="2079">
      <c r="A2079" s="187"/>
      <c r="B2079" s="187"/>
      <c r="C2079" s="187"/>
      <c r="D2079" s="187"/>
      <c r="E2079" s="187"/>
      <c r="F2079" s="187"/>
      <c r="G2079" s="188"/>
      <c r="H2079" s="188"/>
      <c r="I2079" s="188"/>
      <c r="J2079" s="188"/>
      <c r="K2079" s="188"/>
      <c r="L2079" s="188"/>
      <c r="M2079" s="188"/>
      <c r="N2079" s="188"/>
      <c r="O2079" s="188"/>
      <c r="P2079" s="189"/>
      <c r="Q2079" s="188"/>
      <c r="R2079" s="188"/>
      <c r="S2079" s="187"/>
      <c r="T2079" s="188"/>
      <c r="U2079" s="188"/>
      <c r="V2079" s="188"/>
      <c r="W2079" s="188"/>
      <c r="X2079" s="188"/>
      <c r="Y2079" s="188"/>
      <c r="Z2079" s="188"/>
      <c r="AA2079" s="187"/>
      <c r="AB2079" s="189"/>
      <c r="AC2079" s="187"/>
      <c r="AD2079" s="25"/>
      <c r="AE2079" s="25"/>
    </row>
    <row r="2080">
      <c r="A2080" s="187"/>
      <c r="B2080" s="187"/>
      <c r="C2080" s="187"/>
      <c r="D2080" s="187"/>
      <c r="E2080" s="187"/>
      <c r="F2080" s="187"/>
      <c r="G2080" s="188"/>
      <c r="H2080" s="188"/>
      <c r="I2080" s="188"/>
      <c r="J2080" s="188"/>
      <c r="K2080" s="188"/>
      <c r="L2080" s="188"/>
      <c r="M2080" s="188"/>
      <c r="N2080" s="188"/>
      <c r="O2080" s="188"/>
      <c r="P2080" s="189"/>
      <c r="Q2080" s="188"/>
      <c r="R2080" s="188"/>
      <c r="S2080" s="187"/>
      <c r="T2080" s="188"/>
      <c r="U2080" s="188"/>
      <c r="V2080" s="188"/>
      <c r="W2080" s="188"/>
      <c r="X2080" s="188"/>
      <c r="Y2080" s="188"/>
      <c r="Z2080" s="188"/>
      <c r="AA2080" s="187"/>
      <c r="AB2080" s="189"/>
      <c r="AC2080" s="187"/>
      <c r="AD2080" s="25"/>
      <c r="AE2080" s="25"/>
    </row>
    <row r="2081">
      <c r="A2081" s="187"/>
      <c r="B2081" s="187"/>
      <c r="C2081" s="187"/>
      <c r="D2081" s="187"/>
      <c r="E2081" s="187"/>
      <c r="F2081" s="187"/>
      <c r="G2081" s="188"/>
      <c r="H2081" s="188"/>
      <c r="I2081" s="188"/>
      <c r="J2081" s="188"/>
      <c r="K2081" s="188"/>
      <c r="L2081" s="188"/>
      <c r="M2081" s="188"/>
      <c r="N2081" s="188"/>
      <c r="O2081" s="188"/>
      <c r="P2081" s="189"/>
      <c r="Q2081" s="188"/>
      <c r="R2081" s="188"/>
      <c r="S2081" s="187"/>
      <c r="T2081" s="188"/>
      <c r="U2081" s="188"/>
      <c r="V2081" s="188"/>
      <c r="W2081" s="188"/>
      <c r="X2081" s="188"/>
      <c r="Y2081" s="188"/>
      <c r="Z2081" s="188"/>
      <c r="AA2081" s="187"/>
      <c r="AB2081" s="189"/>
      <c r="AC2081" s="187"/>
      <c r="AD2081" s="25"/>
      <c r="AE2081" s="25"/>
    </row>
    <row r="2082">
      <c r="A2082" s="187"/>
      <c r="B2082" s="187"/>
      <c r="C2082" s="187"/>
      <c r="D2082" s="187"/>
      <c r="E2082" s="187"/>
      <c r="F2082" s="187"/>
      <c r="G2082" s="188"/>
      <c r="H2082" s="188"/>
      <c r="I2082" s="188"/>
      <c r="J2082" s="188"/>
      <c r="K2082" s="188"/>
      <c r="L2082" s="188"/>
      <c r="M2082" s="188"/>
      <c r="N2082" s="188"/>
      <c r="O2082" s="188"/>
      <c r="P2082" s="189"/>
      <c r="Q2082" s="188"/>
      <c r="R2082" s="188"/>
      <c r="S2082" s="187"/>
      <c r="T2082" s="188"/>
      <c r="U2082" s="188"/>
      <c r="V2082" s="188"/>
      <c r="W2082" s="188"/>
      <c r="X2082" s="188"/>
      <c r="Y2082" s="188"/>
      <c r="Z2082" s="188"/>
      <c r="AA2082" s="187"/>
      <c r="AB2082" s="189"/>
      <c r="AC2082" s="187"/>
      <c r="AD2082" s="25"/>
      <c r="AE2082" s="25"/>
    </row>
    <row r="2083">
      <c r="A2083" s="187"/>
      <c r="B2083" s="187"/>
      <c r="C2083" s="187"/>
      <c r="D2083" s="187"/>
      <c r="E2083" s="187"/>
      <c r="F2083" s="187"/>
      <c r="G2083" s="188"/>
      <c r="H2083" s="188"/>
      <c r="I2083" s="188"/>
      <c r="J2083" s="188"/>
      <c r="K2083" s="188"/>
      <c r="L2083" s="188"/>
      <c r="M2083" s="188"/>
      <c r="N2083" s="188"/>
      <c r="O2083" s="188"/>
      <c r="P2083" s="189"/>
      <c r="Q2083" s="188"/>
      <c r="R2083" s="188"/>
      <c r="S2083" s="187"/>
      <c r="T2083" s="188"/>
      <c r="U2083" s="188"/>
      <c r="V2083" s="188"/>
      <c r="W2083" s="188"/>
      <c r="X2083" s="188"/>
      <c r="Y2083" s="188"/>
      <c r="Z2083" s="188"/>
      <c r="AA2083" s="187"/>
      <c r="AB2083" s="189"/>
      <c r="AC2083" s="187"/>
      <c r="AD2083" s="25"/>
      <c r="AE2083" s="25"/>
    </row>
    <row r="2084">
      <c r="A2084" s="187"/>
      <c r="B2084" s="187"/>
      <c r="C2084" s="187"/>
      <c r="D2084" s="187"/>
      <c r="E2084" s="187"/>
      <c r="F2084" s="187"/>
      <c r="G2084" s="188"/>
      <c r="H2084" s="187"/>
      <c r="I2084" s="188"/>
      <c r="J2084" s="188"/>
      <c r="K2084" s="188"/>
      <c r="L2084" s="187"/>
      <c r="M2084" s="188"/>
      <c r="N2084" s="188"/>
      <c r="O2084" s="188"/>
      <c r="P2084" s="189"/>
      <c r="Q2084" s="187"/>
      <c r="R2084" s="187"/>
      <c r="S2084" s="188"/>
      <c r="T2084" s="188"/>
      <c r="U2084" s="188"/>
      <c r="V2084" s="188"/>
      <c r="W2084" s="188"/>
      <c r="X2084" s="188"/>
      <c r="Y2084" s="188"/>
      <c r="Z2084" s="188"/>
      <c r="AA2084" s="187"/>
      <c r="AB2084" s="189"/>
      <c r="AC2084" s="187"/>
      <c r="AD2084" s="25"/>
      <c r="AE2084" s="25"/>
    </row>
    <row r="2085">
      <c r="A2085" s="187"/>
      <c r="B2085" s="187"/>
      <c r="C2085" s="187"/>
      <c r="D2085" s="187"/>
      <c r="E2085" s="187"/>
      <c r="F2085" s="187"/>
      <c r="G2085" s="188"/>
      <c r="H2085" s="187"/>
      <c r="I2085" s="188"/>
      <c r="J2085" s="188"/>
      <c r="K2085" s="188"/>
      <c r="L2085" s="187"/>
      <c r="M2085" s="188"/>
      <c r="N2085" s="188"/>
      <c r="O2085" s="188"/>
      <c r="P2085" s="189"/>
      <c r="Q2085" s="187"/>
      <c r="R2085" s="187"/>
      <c r="S2085" s="188"/>
      <c r="T2085" s="188"/>
      <c r="U2085" s="188"/>
      <c r="V2085" s="188"/>
      <c r="W2085" s="188"/>
      <c r="X2085" s="188"/>
      <c r="Y2085" s="188"/>
      <c r="Z2085" s="188"/>
      <c r="AA2085" s="187"/>
      <c r="AB2085" s="189"/>
      <c r="AC2085" s="187"/>
      <c r="AD2085" s="25"/>
      <c r="AE2085" s="25"/>
    </row>
    <row r="2086">
      <c r="A2086" s="187"/>
      <c r="B2086" s="187"/>
      <c r="C2086" s="187"/>
      <c r="D2086" s="187"/>
      <c r="E2086" s="187"/>
      <c r="F2086" s="187"/>
      <c r="G2086" s="188"/>
      <c r="H2086" s="188"/>
      <c r="I2086" s="188"/>
      <c r="J2086" s="188"/>
      <c r="K2086" s="188"/>
      <c r="L2086" s="188"/>
      <c r="M2086" s="188"/>
      <c r="N2086" s="188"/>
      <c r="O2086" s="188"/>
      <c r="P2086" s="189"/>
      <c r="Q2086" s="188"/>
      <c r="R2086" s="188"/>
      <c r="S2086" s="187"/>
      <c r="T2086" s="188"/>
      <c r="U2086" s="188"/>
      <c r="V2086" s="188"/>
      <c r="W2086" s="188"/>
      <c r="X2086" s="188"/>
      <c r="Y2086" s="188"/>
      <c r="Z2086" s="188"/>
      <c r="AA2086" s="187"/>
      <c r="AB2086" s="189"/>
      <c r="AC2086" s="187"/>
      <c r="AD2086" s="25"/>
      <c r="AE2086" s="25"/>
    </row>
    <row r="2087">
      <c r="A2087" s="187"/>
      <c r="B2087" s="187"/>
      <c r="C2087" s="187"/>
      <c r="D2087" s="187"/>
      <c r="E2087" s="187"/>
      <c r="F2087" s="187"/>
      <c r="G2087" s="188"/>
      <c r="H2087" s="187"/>
      <c r="I2087" s="188"/>
      <c r="J2087" s="188"/>
      <c r="K2087" s="188"/>
      <c r="L2087" s="187"/>
      <c r="M2087" s="188"/>
      <c r="N2087" s="188"/>
      <c r="O2087" s="188"/>
      <c r="P2087" s="189"/>
      <c r="Q2087" s="187"/>
      <c r="R2087" s="187"/>
      <c r="S2087" s="188"/>
      <c r="T2087" s="188"/>
      <c r="U2087" s="188"/>
      <c r="V2087" s="188"/>
      <c r="W2087" s="188"/>
      <c r="X2087" s="188"/>
      <c r="Y2087" s="188"/>
      <c r="Z2087" s="188"/>
      <c r="AA2087" s="187"/>
      <c r="AB2087" s="189"/>
      <c r="AC2087" s="187"/>
      <c r="AD2087" s="25"/>
      <c r="AE2087" s="25"/>
    </row>
    <row r="2088">
      <c r="A2088" s="187"/>
      <c r="B2088" s="187"/>
      <c r="C2088" s="187"/>
      <c r="D2088" s="187"/>
      <c r="E2088" s="187"/>
      <c r="F2088" s="187"/>
      <c r="G2088" s="188"/>
      <c r="H2088" s="187"/>
      <c r="I2088" s="188"/>
      <c r="J2088" s="188"/>
      <c r="K2088" s="188"/>
      <c r="L2088" s="187"/>
      <c r="M2088" s="188"/>
      <c r="N2088" s="188"/>
      <c r="O2088" s="188"/>
      <c r="P2088" s="189"/>
      <c r="Q2088" s="187"/>
      <c r="R2088" s="187"/>
      <c r="S2088" s="188"/>
      <c r="T2088" s="188"/>
      <c r="U2088" s="188"/>
      <c r="V2088" s="188"/>
      <c r="W2088" s="188"/>
      <c r="X2088" s="188"/>
      <c r="Y2088" s="188"/>
      <c r="Z2088" s="188"/>
      <c r="AA2088" s="187"/>
      <c r="AB2088" s="189"/>
      <c r="AC2088" s="187"/>
      <c r="AD2088" s="25"/>
      <c r="AE2088" s="25"/>
    </row>
    <row r="2089">
      <c r="A2089" s="187"/>
      <c r="B2089" s="187"/>
      <c r="C2089" s="187"/>
      <c r="D2089" s="187"/>
      <c r="E2089" s="187"/>
      <c r="F2089" s="187"/>
      <c r="G2089" s="188"/>
      <c r="H2089" s="188"/>
      <c r="I2089" s="188"/>
      <c r="J2089" s="188"/>
      <c r="K2089" s="188"/>
      <c r="L2089" s="188"/>
      <c r="M2089" s="188"/>
      <c r="N2089" s="188"/>
      <c r="O2089" s="188"/>
      <c r="P2089" s="189"/>
      <c r="Q2089" s="188"/>
      <c r="R2089" s="188"/>
      <c r="S2089" s="187"/>
      <c r="T2089" s="188"/>
      <c r="U2089" s="188"/>
      <c r="V2089" s="188"/>
      <c r="W2089" s="188"/>
      <c r="X2089" s="188"/>
      <c r="Y2089" s="188"/>
      <c r="Z2089" s="188"/>
      <c r="AA2089" s="187"/>
      <c r="AB2089" s="189"/>
      <c r="AC2089" s="187"/>
      <c r="AD2089" s="25"/>
      <c r="AE2089" s="25"/>
    </row>
    <row r="2090">
      <c r="A2090" s="187"/>
      <c r="B2090" s="187"/>
      <c r="C2090" s="187"/>
      <c r="D2090" s="187"/>
      <c r="E2090" s="187"/>
      <c r="F2090" s="187"/>
      <c r="G2090" s="188"/>
      <c r="H2090" s="187"/>
      <c r="I2090" s="188"/>
      <c r="J2090" s="188"/>
      <c r="K2090" s="188"/>
      <c r="L2090" s="187"/>
      <c r="M2090" s="188"/>
      <c r="N2090" s="188"/>
      <c r="O2090" s="188"/>
      <c r="P2090" s="189"/>
      <c r="Q2090" s="187"/>
      <c r="R2090" s="187"/>
      <c r="S2090" s="188"/>
      <c r="T2090" s="188"/>
      <c r="U2090" s="188"/>
      <c r="V2090" s="188"/>
      <c r="W2090" s="188"/>
      <c r="X2090" s="188"/>
      <c r="Y2090" s="188"/>
      <c r="Z2090" s="188"/>
      <c r="AA2090" s="187"/>
      <c r="AB2090" s="189"/>
      <c r="AC2090" s="187"/>
      <c r="AD2090" s="25"/>
      <c r="AE2090" s="25"/>
    </row>
    <row r="2091">
      <c r="A2091" s="187"/>
      <c r="B2091" s="187"/>
      <c r="C2091" s="187"/>
      <c r="D2091" s="187"/>
      <c r="E2091" s="187"/>
      <c r="F2091" s="187"/>
      <c r="G2091" s="188"/>
      <c r="H2091" s="187"/>
      <c r="I2091" s="188"/>
      <c r="J2091" s="188"/>
      <c r="K2091" s="188"/>
      <c r="L2091" s="187"/>
      <c r="M2091" s="188"/>
      <c r="N2091" s="188"/>
      <c r="O2091" s="188"/>
      <c r="P2091" s="189"/>
      <c r="Q2091" s="187"/>
      <c r="R2091" s="187"/>
      <c r="S2091" s="188"/>
      <c r="T2091" s="188"/>
      <c r="U2091" s="188"/>
      <c r="V2091" s="188"/>
      <c r="W2091" s="188"/>
      <c r="X2091" s="188"/>
      <c r="Y2091" s="188"/>
      <c r="Z2091" s="188"/>
      <c r="AA2091" s="187"/>
      <c r="AB2091" s="189"/>
      <c r="AC2091" s="187"/>
      <c r="AD2091" s="25"/>
      <c r="AE2091" s="25"/>
    </row>
    <row r="2092">
      <c r="A2092" s="187"/>
      <c r="B2092" s="187"/>
      <c r="C2092" s="187"/>
      <c r="D2092" s="187"/>
      <c r="E2092" s="187"/>
      <c r="F2092" s="187"/>
      <c r="G2092" s="188"/>
      <c r="H2092" s="187"/>
      <c r="I2092" s="188"/>
      <c r="J2092" s="188"/>
      <c r="K2092" s="188"/>
      <c r="L2092" s="187"/>
      <c r="M2092" s="188"/>
      <c r="N2092" s="188"/>
      <c r="O2092" s="188"/>
      <c r="P2092" s="189"/>
      <c r="Q2092" s="187"/>
      <c r="R2092" s="187"/>
      <c r="S2092" s="188"/>
      <c r="T2092" s="188"/>
      <c r="U2092" s="188"/>
      <c r="V2092" s="188"/>
      <c r="W2092" s="188"/>
      <c r="X2092" s="188"/>
      <c r="Y2092" s="188"/>
      <c r="Z2092" s="188"/>
      <c r="AA2092" s="187"/>
      <c r="AB2092" s="189"/>
      <c r="AC2092" s="187"/>
      <c r="AD2092" s="25"/>
      <c r="AE2092" s="25"/>
    </row>
    <row r="2093">
      <c r="A2093" s="187"/>
      <c r="B2093" s="187"/>
      <c r="C2093" s="187"/>
      <c r="D2093" s="187"/>
      <c r="E2093" s="187"/>
      <c r="F2093" s="187"/>
      <c r="G2093" s="188"/>
      <c r="H2093" s="187"/>
      <c r="I2093" s="188"/>
      <c r="J2093" s="188"/>
      <c r="K2093" s="188"/>
      <c r="L2093" s="187"/>
      <c r="M2093" s="188"/>
      <c r="N2093" s="188"/>
      <c r="O2093" s="188"/>
      <c r="P2093" s="189"/>
      <c r="Q2093" s="187"/>
      <c r="R2093" s="187"/>
      <c r="S2093" s="188"/>
      <c r="T2093" s="188"/>
      <c r="U2093" s="188"/>
      <c r="V2093" s="188"/>
      <c r="W2093" s="188"/>
      <c r="X2093" s="188"/>
      <c r="Y2093" s="188"/>
      <c r="Z2093" s="188"/>
      <c r="AA2093" s="187"/>
      <c r="AB2093" s="189"/>
      <c r="AC2093" s="187"/>
      <c r="AD2093" s="25"/>
      <c r="AE2093" s="25"/>
    </row>
    <row r="2094">
      <c r="A2094" s="187"/>
      <c r="B2094" s="187"/>
      <c r="C2094" s="187"/>
      <c r="D2094" s="187"/>
      <c r="E2094" s="187"/>
      <c r="F2094" s="187"/>
      <c r="G2094" s="188"/>
      <c r="H2094" s="187"/>
      <c r="I2094" s="188"/>
      <c r="J2094" s="188"/>
      <c r="K2094" s="188"/>
      <c r="L2094" s="187"/>
      <c r="M2094" s="188"/>
      <c r="N2094" s="188"/>
      <c r="O2094" s="188"/>
      <c r="P2094" s="189"/>
      <c r="Q2094" s="187"/>
      <c r="R2094" s="187"/>
      <c r="S2094" s="188"/>
      <c r="T2094" s="188"/>
      <c r="U2094" s="188"/>
      <c r="V2094" s="188"/>
      <c r="W2094" s="188"/>
      <c r="X2094" s="188"/>
      <c r="Y2094" s="188"/>
      <c r="Z2094" s="188"/>
      <c r="AA2094" s="187"/>
      <c r="AB2094" s="189"/>
      <c r="AC2094" s="187"/>
      <c r="AD2094" s="25"/>
      <c r="AE2094" s="25"/>
    </row>
    <row r="2095">
      <c r="A2095" s="187"/>
      <c r="B2095" s="187"/>
      <c r="C2095" s="187"/>
      <c r="D2095" s="187"/>
      <c r="E2095" s="187"/>
      <c r="F2095" s="187"/>
      <c r="G2095" s="188"/>
      <c r="H2095" s="187"/>
      <c r="I2095" s="188"/>
      <c r="J2095" s="188"/>
      <c r="K2095" s="188"/>
      <c r="L2095" s="187"/>
      <c r="M2095" s="188"/>
      <c r="N2095" s="188"/>
      <c r="O2095" s="188"/>
      <c r="P2095" s="189"/>
      <c r="Q2095" s="187"/>
      <c r="R2095" s="187"/>
      <c r="S2095" s="188"/>
      <c r="T2095" s="188"/>
      <c r="U2095" s="188"/>
      <c r="V2095" s="188"/>
      <c r="W2095" s="188"/>
      <c r="X2095" s="188"/>
      <c r="Y2095" s="188"/>
      <c r="Z2095" s="188"/>
      <c r="AA2095" s="187"/>
      <c r="AB2095" s="189"/>
      <c r="AC2095" s="187"/>
      <c r="AD2095" s="25"/>
      <c r="AE2095" s="25"/>
    </row>
    <row r="2096">
      <c r="A2096" s="187"/>
      <c r="B2096" s="187"/>
      <c r="C2096" s="187"/>
      <c r="D2096" s="187"/>
      <c r="E2096" s="187"/>
      <c r="F2096" s="187"/>
      <c r="G2096" s="188"/>
      <c r="H2096" s="187"/>
      <c r="I2096" s="188"/>
      <c r="J2096" s="188"/>
      <c r="K2096" s="188"/>
      <c r="L2096" s="187"/>
      <c r="M2096" s="188"/>
      <c r="N2096" s="188"/>
      <c r="O2096" s="188"/>
      <c r="P2096" s="189"/>
      <c r="Q2096" s="187"/>
      <c r="R2096" s="187"/>
      <c r="S2096" s="188"/>
      <c r="T2096" s="188"/>
      <c r="U2096" s="188"/>
      <c r="V2096" s="188"/>
      <c r="W2096" s="188"/>
      <c r="X2096" s="188"/>
      <c r="Y2096" s="188"/>
      <c r="Z2096" s="188"/>
      <c r="AA2096" s="187"/>
      <c r="AB2096" s="189"/>
      <c r="AC2096" s="187"/>
      <c r="AD2096" s="25"/>
      <c r="AE2096" s="25"/>
    </row>
    <row r="2097">
      <c r="A2097" s="187"/>
      <c r="B2097" s="187"/>
      <c r="C2097" s="187"/>
      <c r="D2097" s="187"/>
      <c r="E2097" s="187"/>
      <c r="F2097" s="187"/>
      <c r="G2097" s="188"/>
      <c r="H2097" s="187"/>
      <c r="I2097" s="188"/>
      <c r="J2097" s="188"/>
      <c r="K2097" s="188"/>
      <c r="L2097" s="187"/>
      <c r="M2097" s="188"/>
      <c r="N2097" s="188"/>
      <c r="O2097" s="188"/>
      <c r="P2097" s="189"/>
      <c r="Q2097" s="187"/>
      <c r="R2097" s="187"/>
      <c r="S2097" s="188"/>
      <c r="T2097" s="188"/>
      <c r="U2097" s="188"/>
      <c r="V2097" s="188"/>
      <c r="W2097" s="188"/>
      <c r="X2097" s="188"/>
      <c r="Y2097" s="188"/>
      <c r="Z2097" s="188"/>
      <c r="AA2097" s="187"/>
      <c r="AB2097" s="189"/>
      <c r="AC2097" s="187"/>
      <c r="AD2097" s="25"/>
      <c r="AE2097" s="25"/>
    </row>
    <row r="2098">
      <c r="A2098" s="187"/>
      <c r="B2098" s="187"/>
      <c r="C2098" s="187"/>
      <c r="D2098" s="187"/>
      <c r="E2098" s="187"/>
      <c r="F2098" s="187"/>
      <c r="G2098" s="188"/>
      <c r="H2098" s="187"/>
      <c r="I2098" s="188"/>
      <c r="J2098" s="188"/>
      <c r="K2098" s="188"/>
      <c r="L2098" s="187"/>
      <c r="M2098" s="188"/>
      <c r="N2098" s="188"/>
      <c r="O2098" s="188"/>
      <c r="P2098" s="189"/>
      <c r="Q2098" s="187"/>
      <c r="R2098" s="187"/>
      <c r="S2098" s="188"/>
      <c r="T2098" s="188"/>
      <c r="U2098" s="188"/>
      <c r="V2098" s="188"/>
      <c r="W2098" s="188"/>
      <c r="X2098" s="188"/>
      <c r="Y2098" s="188"/>
      <c r="Z2098" s="188"/>
      <c r="AA2098" s="187"/>
      <c r="AB2098" s="189"/>
      <c r="AC2098" s="187"/>
      <c r="AD2098" s="25"/>
      <c r="AE2098" s="25"/>
    </row>
    <row r="2099">
      <c r="A2099" s="187"/>
      <c r="B2099" s="187"/>
      <c r="C2099" s="187"/>
      <c r="D2099" s="187"/>
      <c r="E2099" s="187"/>
      <c r="F2099" s="187"/>
      <c r="G2099" s="188"/>
      <c r="H2099" s="187"/>
      <c r="I2099" s="188"/>
      <c r="J2099" s="188"/>
      <c r="K2099" s="188"/>
      <c r="L2099" s="187"/>
      <c r="M2099" s="188"/>
      <c r="N2099" s="188"/>
      <c r="O2099" s="188"/>
      <c r="P2099" s="189"/>
      <c r="Q2099" s="187"/>
      <c r="R2099" s="187"/>
      <c r="S2099" s="188"/>
      <c r="T2099" s="188"/>
      <c r="U2099" s="188"/>
      <c r="V2099" s="188"/>
      <c r="W2099" s="188"/>
      <c r="X2099" s="188"/>
      <c r="Y2099" s="188"/>
      <c r="Z2099" s="188"/>
      <c r="AA2099" s="187"/>
      <c r="AB2099" s="189"/>
      <c r="AC2099" s="187"/>
      <c r="AD2099" s="25"/>
      <c r="AE2099" s="25"/>
    </row>
    <row r="2100">
      <c r="A2100" s="187"/>
      <c r="B2100" s="187"/>
      <c r="C2100" s="187"/>
      <c r="D2100" s="187"/>
      <c r="E2100" s="187"/>
      <c r="F2100" s="187"/>
      <c r="G2100" s="188"/>
      <c r="H2100" s="187"/>
      <c r="I2100" s="188"/>
      <c r="J2100" s="188"/>
      <c r="K2100" s="188"/>
      <c r="L2100" s="187"/>
      <c r="M2100" s="188"/>
      <c r="N2100" s="188"/>
      <c r="O2100" s="188"/>
      <c r="P2100" s="189"/>
      <c r="Q2100" s="187"/>
      <c r="R2100" s="187"/>
      <c r="S2100" s="188"/>
      <c r="T2100" s="188"/>
      <c r="U2100" s="188"/>
      <c r="V2100" s="188"/>
      <c r="W2100" s="188"/>
      <c r="X2100" s="188"/>
      <c r="Y2100" s="188"/>
      <c r="Z2100" s="188"/>
      <c r="AA2100" s="187"/>
      <c r="AB2100" s="189"/>
      <c r="AC2100" s="187"/>
      <c r="AD2100" s="25"/>
      <c r="AE2100" s="25"/>
    </row>
    <row r="2101">
      <c r="A2101" s="187"/>
      <c r="B2101" s="187"/>
      <c r="C2101" s="187"/>
      <c r="D2101" s="187"/>
      <c r="E2101" s="187"/>
      <c r="F2101" s="187"/>
      <c r="G2101" s="188"/>
      <c r="H2101" s="187"/>
      <c r="I2101" s="188"/>
      <c r="J2101" s="188"/>
      <c r="K2101" s="188"/>
      <c r="L2101" s="187"/>
      <c r="M2101" s="188"/>
      <c r="N2101" s="188"/>
      <c r="O2101" s="188"/>
      <c r="P2101" s="189"/>
      <c r="Q2101" s="187"/>
      <c r="R2101" s="187"/>
      <c r="S2101" s="188"/>
      <c r="T2101" s="188"/>
      <c r="U2101" s="188"/>
      <c r="V2101" s="188"/>
      <c r="W2101" s="188"/>
      <c r="X2101" s="188"/>
      <c r="Y2101" s="188"/>
      <c r="Z2101" s="188"/>
      <c r="AA2101" s="187"/>
      <c r="AB2101" s="189"/>
      <c r="AC2101" s="187"/>
      <c r="AD2101" s="25"/>
      <c r="AE2101" s="25"/>
    </row>
    <row r="2102">
      <c r="A2102" s="187"/>
      <c r="B2102" s="187"/>
      <c r="C2102" s="187"/>
      <c r="D2102" s="187"/>
      <c r="E2102" s="187"/>
      <c r="F2102" s="187"/>
      <c r="G2102" s="188"/>
      <c r="H2102" s="187"/>
      <c r="I2102" s="188"/>
      <c r="J2102" s="188"/>
      <c r="K2102" s="188"/>
      <c r="L2102" s="187"/>
      <c r="M2102" s="188"/>
      <c r="N2102" s="188"/>
      <c r="O2102" s="188"/>
      <c r="P2102" s="189"/>
      <c r="Q2102" s="187"/>
      <c r="R2102" s="187"/>
      <c r="S2102" s="188"/>
      <c r="T2102" s="188"/>
      <c r="U2102" s="188"/>
      <c r="V2102" s="188"/>
      <c r="W2102" s="188"/>
      <c r="X2102" s="188"/>
      <c r="Y2102" s="188"/>
      <c r="Z2102" s="188"/>
      <c r="AA2102" s="187"/>
      <c r="AB2102" s="189"/>
      <c r="AC2102" s="187"/>
      <c r="AD2102" s="25"/>
      <c r="AE2102" s="25"/>
    </row>
    <row r="2103">
      <c r="A2103" s="187"/>
      <c r="B2103" s="187"/>
      <c r="C2103" s="187"/>
      <c r="D2103" s="187"/>
      <c r="E2103" s="187"/>
      <c r="F2103" s="187"/>
      <c r="G2103" s="188"/>
      <c r="H2103" s="187"/>
      <c r="I2103" s="188"/>
      <c r="J2103" s="188"/>
      <c r="K2103" s="188"/>
      <c r="L2103" s="187"/>
      <c r="M2103" s="188"/>
      <c r="N2103" s="188"/>
      <c r="O2103" s="188"/>
      <c r="P2103" s="189"/>
      <c r="Q2103" s="187"/>
      <c r="R2103" s="187"/>
      <c r="S2103" s="188"/>
      <c r="T2103" s="188"/>
      <c r="U2103" s="188"/>
      <c r="V2103" s="188"/>
      <c r="W2103" s="188"/>
      <c r="X2103" s="188"/>
      <c r="Y2103" s="188"/>
      <c r="Z2103" s="188"/>
      <c r="AA2103" s="187"/>
      <c r="AB2103" s="189"/>
      <c r="AC2103" s="187"/>
      <c r="AD2103" s="25"/>
      <c r="AE2103" s="25"/>
    </row>
    <row r="2104">
      <c r="A2104" s="187"/>
      <c r="B2104" s="187"/>
      <c r="C2104" s="187"/>
      <c r="D2104" s="187"/>
      <c r="E2104" s="187"/>
      <c r="F2104" s="187"/>
      <c r="G2104" s="188"/>
      <c r="H2104" s="187"/>
      <c r="I2104" s="188"/>
      <c r="J2104" s="188"/>
      <c r="K2104" s="188"/>
      <c r="L2104" s="187"/>
      <c r="M2104" s="188"/>
      <c r="N2104" s="188"/>
      <c r="O2104" s="188"/>
      <c r="P2104" s="189"/>
      <c r="Q2104" s="187"/>
      <c r="R2104" s="187"/>
      <c r="S2104" s="188"/>
      <c r="T2104" s="188"/>
      <c r="U2104" s="188"/>
      <c r="V2104" s="188"/>
      <c r="W2104" s="188"/>
      <c r="X2104" s="188"/>
      <c r="Y2104" s="188"/>
      <c r="Z2104" s="188"/>
      <c r="AA2104" s="187"/>
      <c r="AB2104" s="189"/>
      <c r="AC2104" s="187"/>
      <c r="AD2104" s="25"/>
      <c r="AE2104" s="25"/>
    </row>
    <row r="2105">
      <c r="A2105" s="187"/>
      <c r="B2105" s="187"/>
      <c r="C2105" s="187"/>
      <c r="D2105" s="187"/>
      <c r="E2105" s="187"/>
      <c r="F2105" s="187"/>
      <c r="G2105" s="188"/>
      <c r="H2105" s="187"/>
      <c r="I2105" s="188"/>
      <c r="J2105" s="188"/>
      <c r="K2105" s="188"/>
      <c r="L2105" s="187"/>
      <c r="M2105" s="188"/>
      <c r="N2105" s="188"/>
      <c r="O2105" s="188"/>
      <c r="P2105" s="189"/>
      <c r="Q2105" s="187"/>
      <c r="R2105" s="187"/>
      <c r="S2105" s="188"/>
      <c r="T2105" s="188"/>
      <c r="U2105" s="188"/>
      <c r="V2105" s="188"/>
      <c r="W2105" s="188"/>
      <c r="X2105" s="188"/>
      <c r="Y2105" s="188"/>
      <c r="Z2105" s="188"/>
      <c r="AA2105" s="187"/>
      <c r="AB2105" s="189"/>
      <c r="AC2105" s="187"/>
      <c r="AD2105" s="25"/>
      <c r="AE2105" s="25"/>
    </row>
    <row r="2106">
      <c r="A2106" s="187"/>
      <c r="B2106" s="187"/>
      <c r="C2106" s="187"/>
      <c r="D2106" s="187"/>
      <c r="E2106" s="187"/>
      <c r="F2106" s="187"/>
      <c r="G2106" s="188"/>
      <c r="H2106" s="187"/>
      <c r="I2106" s="188"/>
      <c r="J2106" s="188"/>
      <c r="K2106" s="188"/>
      <c r="L2106" s="187"/>
      <c r="M2106" s="188"/>
      <c r="N2106" s="188"/>
      <c r="O2106" s="188"/>
      <c r="P2106" s="189"/>
      <c r="Q2106" s="187"/>
      <c r="R2106" s="187"/>
      <c r="S2106" s="188"/>
      <c r="T2106" s="188"/>
      <c r="U2106" s="188"/>
      <c r="V2106" s="188"/>
      <c r="W2106" s="188"/>
      <c r="X2106" s="188"/>
      <c r="Y2106" s="188"/>
      <c r="Z2106" s="188"/>
      <c r="AA2106" s="187"/>
      <c r="AB2106" s="189"/>
      <c r="AC2106" s="187"/>
      <c r="AD2106" s="25"/>
      <c r="AE2106" s="25"/>
    </row>
    <row r="2107">
      <c r="A2107" s="187"/>
      <c r="B2107" s="187"/>
      <c r="C2107" s="187"/>
      <c r="D2107" s="187"/>
      <c r="E2107" s="187"/>
      <c r="F2107" s="187"/>
      <c r="G2107" s="188"/>
      <c r="H2107" s="187"/>
      <c r="I2107" s="188"/>
      <c r="J2107" s="188"/>
      <c r="K2107" s="188"/>
      <c r="L2107" s="187"/>
      <c r="M2107" s="188"/>
      <c r="N2107" s="188"/>
      <c r="O2107" s="188"/>
      <c r="P2107" s="189"/>
      <c r="Q2107" s="187"/>
      <c r="R2107" s="187"/>
      <c r="S2107" s="188"/>
      <c r="T2107" s="188"/>
      <c r="U2107" s="188"/>
      <c r="V2107" s="188"/>
      <c r="W2107" s="188"/>
      <c r="X2107" s="188"/>
      <c r="Y2107" s="188"/>
      <c r="Z2107" s="188"/>
      <c r="AA2107" s="187"/>
      <c r="AB2107" s="189"/>
      <c r="AC2107" s="187"/>
      <c r="AD2107" s="25"/>
      <c r="AE2107" s="25"/>
    </row>
    <row r="2108">
      <c r="A2108" s="187"/>
      <c r="B2108" s="187"/>
      <c r="C2108" s="187"/>
      <c r="D2108" s="187"/>
      <c r="E2108" s="187"/>
      <c r="F2108" s="187"/>
      <c r="G2108" s="188"/>
      <c r="H2108" s="187"/>
      <c r="I2108" s="188"/>
      <c r="J2108" s="188"/>
      <c r="K2108" s="188"/>
      <c r="L2108" s="187"/>
      <c r="M2108" s="188"/>
      <c r="N2108" s="188"/>
      <c r="O2108" s="188"/>
      <c r="P2108" s="189"/>
      <c r="Q2108" s="187"/>
      <c r="R2108" s="187"/>
      <c r="S2108" s="188"/>
      <c r="T2108" s="188"/>
      <c r="U2108" s="188"/>
      <c r="V2108" s="188"/>
      <c r="W2108" s="188"/>
      <c r="X2108" s="188"/>
      <c r="Y2108" s="188"/>
      <c r="Z2108" s="188"/>
      <c r="AA2108" s="187"/>
      <c r="AB2108" s="189"/>
      <c r="AC2108" s="187"/>
      <c r="AD2108" s="25"/>
      <c r="AE2108" s="25"/>
    </row>
    <row r="2109">
      <c r="A2109" s="187"/>
      <c r="B2109" s="187"/>
      <c r="C2109" s="187"/>
      <c r="D2109" s="187"/>
      <c r="E2109" s="187"/>
      <c r="F2109" s="187"/>
      <c r="G2109" s="188"/>
      <c r="H2109" s="187"/>
      <c r="I2109" s="188"/>
      <c r="J2109" s="188"/>
      <c r="K2109" s="188"/>
      <c r="L2109" s="187"/>
      <c r="M2109" s="188"/>
      <c r="N2109" s="188"/>
      <c r="O2109" s="188"/>
      <c r="P2109" s="189"/>
      <c r="Q2109" s="187"/>
      <c r="R2109" s="187"/>
      <c r="S2109" s="188"/>
      <c r="T2109" s="188"/>
      <c r="U2109" s="188"/>
      <c r="V2109" s="188"/>
      <c r="W2109" s="188"/>
      <c r="X2109" s="188"/>
      <c r="Y2109" s="188"/>
      <c r="Z2109" s="188"/>
      <c r="AA2109" s="187"/>
      <c r="AB2109" s="189"/>
      <c r="AC2109" s="187"/>
      <c r="AD2109" s="25"/>
      <c r="AE2109" s="25"/>
    </row>
    <row r="2110">
      <c r="A2110" s="187"/>
      <c r="B2110" s="187"/>
      <c r="C2110" s="187"/>
      <c r="D2110" s="187"/>
      <c r="E2110" s="187"/>
      <c r="F2110" s="187"/>
      <c r="G2110" s="188"/>
      <c r="H2110" s="187"/>
      <c r="I2110" s="188"/>
      <c r="J2110" s="188"/>
      <c r="K2110" s="188"/>
      <c r="L2110" s="187"/>
      <c r="M2110" s="188"/>
      <c r="N2110" s="188"/>
      <c r="O2110" s="188"/>
      <c r="P2110" s="189"/>
      <c r="Q2110" s="187"/>
      <c r="R2110" s="187"/>
      <c r="S2110" s="188"/>
      <c r="T2110" s="188"/>
      <c r="U2110" s="188"/>
      <c r="V2110" s="188"/>
      <c r="W2110" s="188"/>
      <c r="X2110" s="188"/>
      <c r="Y2110" s="188"/>
      <c r="Z2110" s="188"/>
      <c r="AA2110" s="187"/>
      <c r="AB2110" s="189"/>
      <c r="AC2110" s="187"/>
      <c r="AD2110" s="25"/>
      <c r="AE2110" s="25"/>
    </row>
    <row r="2111">
      <c r="A2111" s="187"/>
      <c r="B2111" s="187"/>
      <c r="C2111" s="187"/>
      <c r="D2111" s="187"/>
      <c r="E2111" s="187"/>
      <c r="F2111" s="187"/>
      <c r="G2111" s="188"/>
      <c r="H2111" s="187"/>
      <c r="I2111" s="188"/>
      <c r="J2111" s="188"/>
      <c r="K2111" s="188"/>
      <c r="L2111" s="187"/>
      <c r="M2111" s="188"/>
      <c r="N2111" s="188"/>
      <c r="O2111" s="188"/>
      <c r="P2111" s="189"/>
      <c r="Q2111" s="187"/>
      <c r="R2111" s="187"/>
      <c r="S2111" s="188"/>
      <c r="T2111" s="188"/>
      <c r="U2111" s="188"/>
      <c r="V2111" s="188"/>
      <c r="W2111" s="188"/>
      <c r="X2111" s="188"/>
      <c r="Y2111" s="188"/>
      <c r="Z2111" s="188"/>
      <c r="AA2111" s="187"/>
      <c r="AB2111" s="189"/>
      <c r="AC2111" s="187"/>
      <c r="AD2111" s="25"/>
      <c r="AE2111" s="25"/>
    </row>
    <row r="2112">
      <c r="A2112" s="187"/>
      <c r="B2112" s="187"/>
      <c r="C2112" s="187"/>
      <c r="D2112" s="187"/>
      <c r="E2112" s="187"/>
      <c r="F2112" s="187"/>
      <c r="G2112" s="188"/>
      <c r="H2112" s="187"/>
      <c r="I2112" s="188"/>
      <c r="J2112" s="188"/>
      <c r="K2112" s="188"/>
      <c r="L2112" s="187"/>
      <c r="M2112" s="188"/>
      <c r="N2112" s="188"/>
      <c r="O2112" s="188"/>
      <c r="P2112" s="189"/>
      <c r="Q2112" s="187"/>
      <c r="R2112" s="187"/>
      <c r="S2112" s="188"/>
      <c r="T2112" s="188"/>
      <c r="U2112" s="188"/>
      <c r="V2112" s="188"/>
      <c r="W2112" s="188"/>
      <c r="X2112" s="188"/>
      <c r="Y2112" s="188"/>
      <c r="Z2112" s="188"/>
      <c r="AA2112" s="187"/>
      <c r="AB2112" s="189"/>
      <c r="AC2112" s="187"/>
      <c r="AD2112" s="25"/>
      <c r="AE2112" s="25"/>
    </row>
    <row r="2113">
      <c r="A2113" s="187"/>
      <c r="B2113" s="187"/>
      <c r="C2113" s="187"/>
      <c r="D2113" s="187"/>
      <c r="E2113" s="187"/>
      <c r="F2113" s="187"/>
      <c r="G2113" s="188"/>
      <c r="H2113" s="187"/>
      <c r="I2113" s="188"/>
      <c r="J2113" s="188"/>
      <c r="K2113" s="188"/>
      <c r="L2113" s="187"/>
      <c r="M2113" s="188"/>
      <c r="N2113" s="188"/>
      <c r="O2113" s="188"/>
      <c r="P2113" s="189"/>
      <c r="Q2113" s="187"/>
      <c r="R2113" s="187"/>
      <c r="S2113" s="188"/>
      <c r="T2113" s="188"/>
      <c r="U2113" s="188"/>
      <c r="V2113" s="188"/>
      <c r="W2113" s="188"/>
      <c r="X2113" s="188"/>
      <c r="Y2113" s="188"/>
      <c r="Z2113" s="188"/>
      <c r="AA2113" s="187"/>
      <c r="AB2113" s="189"/>
      <c r="AC2113" s="187"/>
      <c r="AD2113" s="25"/>
      <c r="AE2113" s="25"/>
    </row>
    <row r="2114">
      <c r="A2114" s="187"/>
      <c r="B2114" s="187"/>
      <c r="C2114" s="187"/>
      <c r="D2114" s="187"/>
      <c r="E2114" s="187"/>
      <c r="F2114" s="187"/>
      <c r="G2114" s="188"/>
      <c r="H2114" s="187"/>
      <c r="I2114" s="188"/>
      <c r="J2114" s="188"/>
      <c r="K2114" s="188"/>
      <c r="L2114" s="187"/>
      <c r="M2114" s="188"/>
      <c r="N2114" s="188"/>
      <c r="O2114" s="188"/>
      <c r="P2114" s="189"/>
      <c r="Q2114" s="187"/>
      <c r="R2114" s="187"/>
      <c r="S2114" s="188"/>
      <c r="T2114" s="188"/>
      <c r="U2114" s="188"/>
      <c r="V2114" s="188"/>
      <c r="W2114" s="188"/>
      <c r="X2114" s="188"/>
      <c r="Y2114" s="188"/>
      <c r="Z2114" s="188"/>
      <c r="AA2114" s="187"/>
      <c r="AB2114" s="189"/>
      <c r="AC2114" s="187"/>
      <c r="AD2114" s="25"/>
      <c r="AE2114" s="25"/>
    </row>
    <row r="2115">
      <c r="A2115" s="187"/>
      <c r="B2115" s="187"/>
      <c r="C2115" s="187"/>
      <c r="D2115" s="187"/>
      <c r="E2115" s="187"/>
      <c r="F2115" s="187"/>
      <c r="G2115" s="188"/>
      <c r="H2115" s="187"/>
      <c r="I2115" s="188"/>
      <c r="J2115" s="188"/>
      <c r="K2115" s="188"/>
      <c r="L2115" s="187"/>
      <c r="M2115" s="188"/>
      <c r="N2115" s="188"/>
      <c r="O2115" s="188"/>
      <c r="P2115" s="189"/>
      <c r="Q2115" s="187"/>
      <c r="R2115" s="187"/>
      <c r="S2115" s="188"/>
      <c r="T2115" s="188"/>
      <c r="U2115" s="188"/>
      <c r="V2115" s="188"/>
      <c r="W2115" s="188"/>
      <c r="X2115" s="188"/>
      <c r="Y2115" s="188"/>
      <c r="Z2115" s="188"/>
      <c r="AA2115" s="187"/>
      <c r="AB2115" s="189"/>
      <c r="AC2115" s="187"/>
      <c r="AD2115" s="25"/>
      <c r="AE2115" s="25"/>
    </row>
    <row r="2116">
      <c r="A2116" s="187"/>
      <c r="B2116" s="187"/>
      <c r="C2116" s="187"/>
      <c r="D2116" s="187"/>
      <c r="E2116" s="187"/>
      <c r="F2116" s="187"/>
      <c r="G2116" s="188"/>
      <c r="H2116" s="187"/>
      <c r="I2116" s="188"/>
      <c r="J2116" s="188"/>
      <c r="K2116" s="188"/>
      <c r="L2116" s="187"/>
      <c r="M2116" s="188"/>
      <c r="N2116" s="188"/>
      <c r="O2116" s="188"/>
      <c r="P2116" s="189"/>
      <c r="Q2116" s="187"/>
      <c r="R2116" s="187"/>
      <c r="S2116" s="188"/>
      <c r="T2116" s="188"/>
      <c r="U2116" s="188"/>
      <c r="V2116" s="188"/>
      <c r="W2116" s="188"/>
      <c r="X2116" s="188"/>
      <c r="Y2116" s="188"/>
      <c r="Z2116" s="188"/>
      <c r="AA2116" s="187"/>
      <c r="AB2116" s="189"/>
      <c r="AC2116" s="187"/>
      <c r="AD2116" s="25"/>
      <c r="AE2116" s="25"/>
    </row>
    <row r="2117">
      <c r="A2117" s="187"/>
      <c r="B2117" s="187"/>
      <c r="C2117" s="187"/>
      <c r="D2117" s="187"/>
      <c r="E2117" s="187"/>
      <c r="F2117" s="187"/>
      <c r="G2117" s="188"/>
      <c r="H2117" s="187"/>
      <c r="I2117" s="188"/>
      <c r="J2117" s="188"/>
      <c r="K2117" s="188"/>
      <c r="L2117" s="187"/>
      <c r="M2117" s="188"/>
      <c r="N2117" s="188"/>
      <c r="O2117" s="188"/>
      <c r="P2117" s="189"/>
      <c r="Q2117" s="187"/>
      <c r="R2117" s="187"/>
      <c r="S2117" s="188"/>
      <c r="T2117" s="188"/>
      <c r="U2117" s="188"/>
      <c r="V2117" s="188"/>
      <c r="W2117" s="188"/>
      <c r="X2117" s="188"/>
      <c r="Y2117" s="188"/>
      <c r="Z2117" s="188"/>
      <c r="AA2117" s="187"/>
      <c r="AB2117" s="189"/>
      <c r="AC2117" s="187"/>
      <c r="AD2117" s="25"/>
      <c r="AE2117" s="25"/>
    </row>
    <row r="2118">
      <c r="A2118" s="187"/>
      <c r="B2118" s="187"/>
      <c r="C2118" s="187"/>
      <c r="D2118" s="187"/>
      <c r="E2118" s="187"/>
      <c r="F2118" s="187"/>
      <c r="G2118" s="188"/>
      <c r="H2118" s="187"/>
      <c r="I2118" s="188"/>
      <c r="J2118" s="188"/>
      <c r="K2118" s="188"/>
      <c r="L2118" s="187"/>
      <c r="M2118" s="188"/>
      <c r="N2118" s="188"/>
      <c r="O2118" s="188"/>
      <c r="P2118" s="189"/>
      <c r="Q2118" s="187"/>
      <c r="R2118" s="187"/>
      <c r="S2118" s="188"/>
      <c r="T2118" s="188"/>
      <c r="U2118" s="188"/>
      <c r="V2118" s="188"/>
      <c r="W2118" s="188"/>
      <c r="X2118" s="188"/>
      <c r="Y2118" s="188"/>
      <c r="Z2118" s="188"/>
      <c r="AA2118" s="187"/>
      <c r="AB2118" s="189"/>
      <c r="AC2118" s="187"/>
      <c r="AD2118" s="25"/>
      <c r="AE2118" s="25"/>
    </row>
    <row r="2119">
      <c r="A2119" s="187"/>
      <c r="B2119" s="187"/>
      <c r="C2119" s="187"/>
      <c r="D2119" s="187"/>
      <c r="E2119" s="187"/>
      <c r="F2119" s="187"/>
      <c r="G2119" s="188"/>
      <c r="H2119" s="187"/>
      <c r="I2119" s="188"/>
      <c r="J2119" s="188"/>
      <c r="K2119" s="188"/>
      <c r="L2119" s="187"/>
      <c r="M2119" s="188"/>
      <c r="N2119" s="188"/>
      <c r="O2119" s="188"/>
      <c r="P2119" s="189"/>
      <c r="Q2119" s="187"/>
      <c r="R2119" s="187"/>
      <c r="S2119" s="188"/>
      <c r="T2119" s="188"/>
      <c r="U2119" s="188"/>
      <c r="V2119" s="188"/>
      <c r="W2119" s="188"/>
      <c r="X2119" s="188"/>
      <c r="Y2119" s="188"/>
      <c r="Z2119" s="188"/>
      <c r="AA2119" s="187"/>
      <c r="AB2119" s="189"/>
      <c r="AC2119" s="187"/>
      <c r="AD2119" s="25"/>
      <c r="AE2119" s="25"/>
    </row>
    <row r="2120">
      <c r="A2120" s="187"/>
      <c r="B2120" s="187"/>
      <c r="C2120" s="187"/>
      <c r="D2120" s="187"/>
      <c r="E2120" s="187"/>
      <c r="F2120" s="187"/>
      <c r="G2120" s="188"/>
      <c r="H2120" s="187"/>
      <c r="I2120" s="188"/>
      <c r="J2120" s="188"/>
      <c r="K2120" s="188"/>
      <c r="L2120" s="187"/>
      <c r="M2120" s="188"/>
      <c r="N2120" s="188"/>
      <c r="O2120" s="188"/>
      <c r="P2120" s="189"/>
      <c r="Q2120" s="187"/>
      <c r="R2120" s="187"/>
      <c r="S2120" s="188"/>
      <c r="T2120" s="188"/>
      <c r="U2120" s="188"/>
      <c r="V2120" s="188"/>
      <c r="W2120" s="188"/>
      <c r="X2120" s="188"/>
      <c r="Y2120" s="188"/>
      <c r="Z2120" s="188"/>
      <c r="AA2120" s="187"/>
      <c r="AB2120" s="189"/>
      <c r="AC2120" s="187"/>
      <c r="AD2120" s="25"/>
      <c r="AE2120" s="25"/>
    </row>
    <row r="2121">
      <c r="A2121" s="187"/>
      <c r="B2121" s="187"/>
      <c r="C2121" s="187"/>
      <c r="D2121" s="187"/>
      <c r="E2121" s="187"/>
      <c r="F2121" s="187"/>
      <c r="G2121" s="188"/>
      <c r="H2121" s="187"/>
      <c r="I2121" s="188"/>
      <c r="J2121" s="188"/>
      <c r="K2121" s="188"/>
      <c r="L2121" s="187"/>
      <c r="M2121" s="188"/>
      <c r="N2121" s="188"/>
      <c r="O2121" s="188"/>
      <c r="P2121" s="189"/>
      <c r="Q2121" s="187"/>
      <c r="R2121" s="187"/>
      <c r="S2121" s="188"/>
      <c r="T2121" s="188"/>
      <c r="U2121" s="188"/>
      <c r="V2121" s="188"/>
      <c r="W2121" s="188"/>
      <c r="X2121" s="188"/>
      <c r="Y2121" s="188"/>
      <c r="Z2121" s="188"/>
      <c r="AA2121" s="187"/>
      <c r="AB2121" s="189"/>
      <c r="AC2121" s="187"/>
      <c r="AD2121" s="25"/>
      <c r="AE2121" s="25"/>
    </row>
    <row r="2122">
      <c r="A2122" s="187"/>
      <c r="B2122" s="187"/>
      <c r="C2122" s="187"/>
      <c r="D2122" s="187"/>
      <c r="E2122" s="187"/>
      <c r="F2122" s="187"/>
      <c r="G2122" s="188"/>
      <c r="H2122" s="188"/>
      <c r="I2122" s="188"/>
      <c r="J2122" s="188"/>
      <c r="K2122" s="188"/>
      <c r="L2122" s="188"/>
      <c r="M2122" s="188"/>
      <c r="N2122" s="188"/>
      <c r="O2122" s="188"/>
      <c r="P2122" s="189"/>
      <c r="Q2122" s="187"/>
      <c r="R2122" s="188"/>
      <c r="S2122" s="187"/>
      <c r="T2122" s="188"/>
      <c r="U2122" s="188"/>
      <c r="V2122" s="188"/>
      <c r="W2122" s="188"/>
      <c r="X2122" s="188"/>
      <c r="Y2122" s="188"/>
      <c r="Z2122" s="188"/>
      <c r="AA2122" s="187"/>
      <c r="AB2122" s="189"/>
      <c r="AC2122" s="187"/>
      <c r="AD2122" s="25"/>
      <c r="AE2122" s="25"/>
    </row>
    <row r="2123">
      <c r="A2123" s="187"/>
      <c r="B2123" s="187"/>
      <c r="C2123" s="187"/>
      <c r="D2123" s="187"/>
      <c r="E2123" s="187"/>
      <c r="F2123" s="187"/>
      <c r="G2123" s="188"/>
      <c r="H2123" s="187"/>
      <c r="I2123" s="188"/>
      <c r="J2123" s="188"/>
      <c r="K2123" s="188"/>
      <c r="L2123" s="187"/>
      <c r="M2123" s="188"/>
      <c r="N2123" s="188"/>
      <c r="O2123" s="188"/>
      <c r="P2123" s="189"/>
      <c r="Q2123" s="187"/>
      <c r="R2123" s="187"/>
      <c r="S2123" s="188"/>
      <c r="T2123" s="188"/>
      <c r="U2123" s="188"/>
      <c r="V2123" s="188"/>
      <c r="W2123" s="188"/>
      <c r="X2123" s="188"/>
      <c r="Y2123" s="188"/>
      <c r="Z2123" s="188"/>
      <c r="AA2123" s="187"/>
      <c r="AB2123" s="189"/>
      <c r="AC2123" s="187"/>
      <c r="AD2123" s="25"/>
      <c r="AE2123" s="25"/>
    </row>
    <row r="2124">
      <c r="A2124" s="187"/>
      <c r="B2124" s="187"/>
      <c r="C2124" s="187"/>
      <c r="D2124" s="187"/>
      <c r="E2124" s="187"/>
      <c r="F2124" s="187"/>
      <c r="G2124" s="188"/>
      <c r="H2124" s="187"/>
      <c r="I2124" s="188"/>
      <c r="J2124" s="188"/>
      <c r="K2124" s="188"/>
      <c r="L2124" s="187"/>
      <c r="M2124" s="188"/>
      <c r="N2124" s="188"/>
      <c r="O2124" s="188"/>
      <c r="P2124" s="189"/>
      <c r="Q2124" s="187"/>
      <c r="R2124" s="187"/>
      <c r="S2124" s="188"/>
      <c r="T2124" s="188"/>
      <c r="U2124" s="188"/>
      <c r="V2124" s="188"/>
      <c r="W2124" s="188"/>
      <c r="X2124" s="188"/>
      <c r="Y2124" s="188"/>
      <c r="Z2124" s="188"/>
      <c r="AA2124" s="187"/>
      <c r="AB2124" s="189"/>
      <c r="AC2124" s="187"/>
      <c r="AD2124" s="25"/>
      <c r="AE2124" s="25"/>
    </row>
    <row r="2125">
      <c r="A2125" s="187"/>
      <c r="B2125" s="187"/>
      <c r="C2125" s="187"/>
      <c r="D2125" s="187"/>
      <c r="E2125" s="187"/>
      <c r="F2125" s="187"/>
      <c r="G2125" s="188"/>
      <c r="H2125" s="187"/>
      <c r="I2125" s="188"/>
      <c r="J2125" s="188"/>
      <c r="K2125" s="188"/>
      <c r="L2125" s="187"/>
      <c r="M2125" s="188"/>
      <c r="N2125" s="188"/>
      <c r="O2125" s="188"/>
      <c r="P2125" s="189"/>
      <c r="Q2125" s="187"/>
      <c r="R2125" s="187"/>
      <c r="S2125" s="188"/>
      <c r="T2125" s="188"/>
      <c r="U2125" s="188"/>
      <c r="V2125" s="188"/>
      <c r="W2125" s="188"/>
      <c r="X2125" s="188"/>
      <c r="Y2125" s="188"/>
      <c r="Z2125" s="188"/>
      <c r="AA2125" s="187"/>
      <c r="AB2125" s="189"/>
      <c r="AC2125" s="187"/>
      <c r="AD2125" s="25"/>
      <c r="AE2125" s="25"/>
    </row>
    <row r="2126">
      <c r="A2126" s="187"/>
      <c r="B2126" s="187"/>
      <c r="C2126" s="187"/>
      <c r="D2126" s="187"/>
      <c r="E2126" s="187"/>
      <c r="F2126" s="187"/>
      <c r="G2126" s="188"/>
      <c r="H2126" s="188"/>
      <c r="I2126" s="188"/>
      <c r="J2126" s="188"/>
      <c r="K2126" s="188"/>
      <c r="L2126" s="188"/>
      <c r="M2126" s="188"/>
      <c r="N2126" s="188"/>
      <c r="O2126" s="188"/>
      <c r="P2126" s="189"/>
      <c r="Q2126" s="188"/>
      <c r="R2126" s="188"/>
      <c r="S2126" s="187"/>
      <c r="T2126" s="188"/>
      <c r="U2126" s="188"/>
      <c r="V2126" s="188"/>
      <c r="W2126" s="188"/>
      <c r="X2126" s="188"/>
      <c r="Y2126" s="188"/>
      <c r="Z2126" s="188"/>
      <c r="AA2126" s="187"/>
      <c r="AB2126" s="189"/>
      <c r="AC2126" s="187"/>
      <c r="AD2126" s="25"/>
      <c r="AE2126" s="25"/>
    </row>
    <row r="2127">
      <c r="A2127" s="187"/>
      <c r="B2127" s="187"/>
      <c r="C2127" s="187"/>
      <c r="D2127" s="187"/>
      <c r="E2127" s="187"/>
      <c r="F2127" s="187"/>
      <c r="G2127" s="188"/>
      <c r="H2127" s="188"/>
      <c r="I2127" s="188"/>
      <c r="J2127" s="188"/>
      <c r="K2127" s="188"/>
      <c r="L2127" s="188"/>
      <c r="M2127" s="188"/>
      <c r="N2127" s="188"/>
      <c r="O2127" s="188"/>
      <c r="P2127" s="189"/>
      <c r="Q2127" s="187"/>
      <c r="R2127" s="188"/>
      <c r="S2127" s="187"/>
      <c r="T2127" s="188"/>
      <c r="U2127" s="188"/>
      <c r="V2127" s="188"/>
      <c r="W2127" s="188"/>
      <c r="X2127" s="188"/>
      <c r="Y2127" s="188"/>
      <c r="Z2127" s="188"/>
      <c r="AA2127" s="187"/>
      <c r="AB2127" s="189"/>
      <c r="AC2127" s="187"/>
      <c r="AD2127" s="25"/>
      <c r="AE2127" s="25"/>
    </row>
    <row r="2128">
      <c r="A2128" s="187"/>
      <c r="B2128" s="187"/>
      <c r="C2128" s="187"/>
      <c r="D2128" s="187"/>
      <c r="E2128" s="187"/>
      <c r="F2128" s="187"/>
      <c r="G2128" s="188"/>
      <c r="H2128" s="187"/>
      <c r="I2128" s="187"/>
      <c r="J2128" s="188"/>
      <c r="K2128" s="187"/>
      <c r="L2128" s="188"/>
      <c r="M2128" s="188"/>
      <c r="N2128" s="188"/>
      <c r="O2128" s="188"/>
      <c r="P2128" s="189"/>
      <c r="Q2128" s="187"/>
      <c r="R2128" s="187"/>
      <c r="S2128" s="188"/>
      <c r="T2128" s="188"/>
      <c r="U2128" s="188"/>
      <c r="V2128" s="188"/>
      <c r="W2128" s="188"/>
      <c r="X2128" s="188"/>
      <c r="Y2128" s="188"/>
      <c r="Z2128" s="188"/>
      <c r="AA2128" s="187"/>
      <c r="AB2128" s="189"/>
      <c r="AC2128" s="187"/>
      <c r="AD2128" s="25"/>
      <c r="AE2128" s="25"/>
    </row>
    <row r="2129">
      <c r="A2129" s="187"/>
      <c r="B2129" s="187"/>
      <c r="C2129" s="187"/>
      <c r="D2129" s="187"/>
      <c r="E2129" s="187"/>
      <c r="F2129" s="187"/>
      <c r="G2129" s="188"/>
      <c r="H2129" s="187"/>
      <c r="I2129" s="188"/>
      <c r="J2129" s="188"/>
      <c r="K2129" s="188"/>
      <c r="L2129" s="187"/>
      <c r="M2129" s="188"/>
      <c r="N2129" s="188"/>
      <c r="O2129" s="188"/>
      <c r="P2129" s="189"/>
      <c r="Q2129" s="187"/>
      <c r="R2129" s="187"/>
      <c r="S2129" s="188"/>
      <c r="T2129" s="188"/>
      <c r="U2129" s="188"/>
      <c r="V2129" s="188"/>
      <c r="W2129" s="188"/>
      <c r="X2129" s="188"/>
      <c r="Y2129" s="188"/>
      <c r="Z2129" s="188"/>
      <c r="AA2129" s="187"/>
      <c r="AB2129" s="189"/>
      <c r="AC2129" s="187"/>
      <c r="AD2129" s="25"/>
      <c r="AE2129" s="25"/>
    </row>
    <row r="2130">
      <c r="A2130" s="187"/>
      <c r="B2130" s="187"/>
      <c r="C2130" s="187"/>
      <c r="D2130" s="187"/>
      <c r="E2130" s="187"/>
      <c r="F2130" s="187"/>
      <c r="G2130" s="188"/>
      <c r="H2130" s="187"/>
      <c r="I2130" s="187"/>
      <c r="J2130" s="188"/>
      <c r="K2130" s="187"/>
      <c r="L2130" s="188"/>
      <c r="M2130" s="188"/>
      <c r="N2130" s="188"/>
      <c r="O2130" s="188"/>
      <c r="P2130" s="189"/>
      <c r="Q2130" s="187"/>
      <c r="R2130" s="187"/>
      <c r="S2130" s="188"/>
      <c r="T2130" s="188"/>
      <c r="U2130" s="188"/>
      <c r="V2130" s="188"/>
      <c r="W2130" s="188"/>
      <c r="X2130" s="188"/>
      <c r="Y2130" s="188"/>
      <c r="Z2130" s="188"/>
      <c r="AA2130" s="187"/>
      <c r="AB2130" s="189"/>
      <c r="AC2130" s="187"/>
      <c r="AD2130" s="25"/>
      <c r="AE2130" s="25"/>
    </row>
    <row r="2131">
      <c r="A2131" s="187"/>
      <c r="B2131" s="187"/>
      <c r="C2131" s="187"/>
      <c r="D2131" s="187"/>
      <c r="E2131" s="187"/>
      <c r="F2131" s="187"/>
      <c r="G2131" s="188"/>
      <c r="H2131" s="188"/>
      <c r="I2131" s="188"/>
      <c r="J2131" s="188"/>
      <c r="K2131" s="188"/>
      <c r="L2131" s="188"/>
      <c r="M2131" s="188"/>
      <c r="N2131" s="188"/>
      <c r="O2131" s="188"/>
      <c r="P2131" s="189"/>
      <c r="Q2131" s="187"/>
      <c r="R2131" s="188"/>
      <c r="S2131" s="187"/>
      <c r="T2131" s="188"/>
      <c r="U2131" s="188"/>
      <c r="V2131" s="188"/>
      <c r="W2131" s="188"/>
      <c r="X2131" s="188"/>
      <c r="Y2131" s="188"/>
      <c r="Z2131" s="188"/>
      <c r="AA2131" s="187"/>
      <c r="AB2131" s="189"/>
      <c r="AC2131" s="187"/>
      <c r="AD2131" s="25"/>
      <c r="AE2131" s="25"/>
    </row>
    <row r="2132">
      <c r="A2132" s="187"/>
      <c r="B2132" s="187"/>
      <c r="C2132" s="187"/>
      <c r="D2132" s="187"/>
      <c r="E2132" s="187"/>
      <c r="F2132" s="187"/>
      <c r="G2132" s="188"/>
      <c r="H2132" s="187"/>
      <c r="I2132" s="187"/>
      <c r="J2132" s="188"/>
      <c r="K2132" s="188"/>
      <c r="L2132" s="188"/>
      <c r="M2132" s="188"/>
      <c r="N2132" s="188"/>
      <c r="O2132" s="188"/>
      <c r="P2132" s="189"/>
      <c r="Q2132" s="187"/>
      <c r="R2132" s="187"/>
      <c r="S2132" s="188"/>
      <c r="T2132" s="188"/>
      <c r="U2132" s="188"/>
      <c r="V2132" s="188"/>
      <c r="W2132" s="188"/>
      <c r="X2132" s="188"/>
      <c r="Y2132" s="188"/>
      <c r="Z2132" s="188"/>
      <c r="AA2132" s="187"/>
      <c r="AB2132" s="189"/>
      <c r="AC2132" s="187"/>
      <c r="AD2132" s="25"/>
      <c r="AE2132" s="25"/>
    </row>
    <row r="2133">
      <c r="A2133" s="187"/>
      <c r="B2133" s="187"/>
      <c r="C2133" s="187"/>
      <c r="D2133" s="187"/>
      <c r="E2133" s="187"/>
      <c r="F2133" s="187"/>
      <c r="G2133" s="188"/>
      <c r="H2133" s="188"/>
      <c r="I2133" s="188"/>
      <c r="J2133" s="188"/>
      <c r="K2133" s="188"/>
      <c r="L2133" s="188"/>
      <c r="M2133" s="188"/>
      <c r="N2133" s="188"/>
      <c r="O2133" s="188"/>
      <c r="P2133" s="189"/>
      <c r="Q2133" s="188"/>
      <c r="R2133" s="188"/>
      <c r="S2133" s="187"/>
      <c r="T2133" s="188"/>
      <c r="U2133" s="188"/>
      <c r="V2133" s="188"/>
      <c r="W2133" s="188"/>
      <c r="X2133" s="188"/>
      <c r="Y2133" s="188"/>
      <c r="Z2133" s="188"/>
      <c r="AA2133" s="187"/>
      <c r="AB2133" s="189"/>
      <c r="AC2133" s="187"/>
      <c r="AD2133" s="25"/>
      <c r="AE2133" s="25"/>
    </row>
    <row r="2134">
      <c r="A2134" s="187"/>
      <c r="B2134" s="187"/>
      <c r="C2134" s="187"/>
      <c r="D2134" s="187"/>
      <c r="E2134" s="187"/>
      <c r="F2134" s="187"/>
      <c r="G2134" s="188"/>
      <c r="H2134" s="188"/>
      <c r="I2134" s="188"/>
      <c r="J2134" s="188"/>
      <c r="K2134" s="188"/>
      <c r="L2134" s="188"/>
      <c r="M2134" s="188"/>
      <c r="N2134" s="188"/>
      <c r="O2134" s="188"/>
      <c r="P2134" s="189"/>
      <c r="Q2134" s="188"/>
      <c r="R2134" s="188"/>
      <c r="S2134" s="187"/>
      <c r="T2134" s="188"/>
      <c r="U2134" s="188"/>
      <c r="V2134" s="188"/>
      <c r="W2134" s="188"/>
      <c r="X2134" s="188"/>
      <c r="Y2134" s="188"/>
      <c r="Z2134" s="188"/>
      <c r="AA2134" s="187"/>
      <c r="AB2134" s="189"/>
      <c r="AC2134" s="187"/>
      <c r="AD2134" s="25"/>
      <c r="AE2134" s="25"/>
    </row>
    <row r="2135">
      <c r="A2135" s="187"/>
      <c r="B2135" s="187"/>
      <c r="C2135" s="187"/>
      <c r="D2135" s="187"/>
      <c r="E2135" s="187"/>
      <c r="F2135" s="187"/>
      <c r="G2135" s="188"/>
      <c r="H2135" s="188"/>
      <c r="I2135" s="188"/>
      <c r="J2135" s="188"/>
      <c r="K2135" s="188"/>
      <c r="L2135" s="188"/>
      <c r="M2135" s="188"/>
      <c r="N2135" s="188"/>
      <c r="O2135" s="188"/>
      <c r="P2135" s="189"/>
      <c r="Q2135" s="188"/>
      <c r="R2135" s="188"/>
      <c r="S2135" s="187"/>
      <c r="T2135" s="188"/>
      <c r="U2135" s="188"/>
      <c r="V2135" s="188"/>
      <c r="W2135" s="188"/>
      <c r="X2135" s="188"/>
      <c r="Y2135" s="188"/>
      <c r="Z2135" s="188"/>
      <c r="AA2135" s="187"/>
      <c r="AB2135" s="189"/>
      <c r="AC2135" s="187"/>
      <c r="AD2135" s="25"/>
      <c r="AE2135" s="25"/>
    </row>
    <row r="2136">
      <c r="A2136" s="187"/>
      <c r="B2136" s="187"/>
      <c r="C2136" s="187"/>
      <c r="D2136" s="187"/>
      <c r="E2136" s="187"/>
      <c r="F2136" s="187"/>
      <c r="G2136" s="188"/>
      <c r="H2136" s="188"/>
      <c r="I2136" s="188"/>
      <c r="J2136" s="188"/>
      <c r="K2136" s="188"/>
      <c r="L2136" s="188"/>
      <c r="M2136" s="188"/>
      <c r="N2136" s="188"/>
      <c r="O2136" s="188"/>
      <c r="P2136" s="189"/>
      <c r="Q2136" s="188"/>
      <c r="R2136" s="188"/>
      <c r="S2136" s="187"/>
      <c r="T2136" s="188"/>
      <c r="U2136" s="188"/>
      <c r="V2136" s="188"/>
      <c r="W2136" s="188"/>
      <c r="X2136" s="188"/>
      <c r="Y2136" s="188"/>
      <c r="Z2136" s="188"/>
      <c r="AA2136" s="187"/>
      <c r="AB2136" s="189"/>
      <c r="AC2136" s="187"/>
      <c r="AD2136" s="25"/>
      <c r="AE2136" s="25"/>
    </row>
    <row r="2137">
      <c r="A2137" s="187"/>
      <c r="B2137" s="187"/>
      <c r="C2137" s="187"/>
      <c r="D2137" s="187"/>
      <c r="E2137" s="187"/>
      <c r="F2137" s="187"/>
      <c r="G2137" s="188"/>
      <c r="H2137" s="188"/>
      <c r="I2137" s="188"/>
      <c r="J2137" s="188"/>
      <c r="K2137" s="188"/>
      <c r="L2137" s="188"/>
      <c r="M2137" s="188"/>
      <c r="N2137" s="188"/>
      <c r="O2137" s="188"/>
      <c r="P2137" s="189"/>
      <c r="Q2137" s="188"/>
      <c r="R2137" s="188"/>
      <c r="S2137" s="187"/>
      <c r="T2137" s="188"/>
      <c r="U2137" s="188"/>
      <c r="V2137" s="188"/>
      <c r="W2137" s="188"/>
      <c r="X2137" s="188"/>
      <c r="Y2137" s="188"/>
      <c r="Z2137" s="188"/>
      <c r="AA2137" s="187"/>
      <c r="AB2137" s="189"/>
      <c r="AC2137" s="187"/>
      <c r="AD2137" s="25"/>
      <c r="AE2137" s="25"/>
    </row>
    <row r="2138">
      <c r="A2138" s="187"/>
      <c r="B2138" s="187"/>
      <c r="C2138" s="187"/>
      <c r="D2138" s="187"/>
      <c r="E2138" s="187"/>
      <c r="F2138" s="187"/>
      <c r="G2138" s="188"/>
      <c r="H2138" s="188"/>
      <c r="I2138" s="188"/>
      <c r="J2138" s="188"/>
      <c r="K2138" s="188"/>
      <c r="L2138" s="188"/>
      <c r="M2138" s="188"/>
      <c r="N2138" s="188"/>
      <c r="O2138" s="188"/>
      <c r="P2138" s="189"/>
      <c r="Q2138" s="188"/>
      <c r="R2138" s="188"/>
      <c r="S2138" s="187"/>
      <c r="T2138" s="188"/>
      <c r="U2138" s="188"/>
      <c r="V2138" s="188"/>
      <c r="W2138" s="188"/>
      <c r="X2138" s="188"/>
      <c r="Y2138" s="188"/>
      <c r="Z2138" s="188"/>
      <c r="AA2138" s="187"/>
      <c r="AB2138" s="189"/>
      <c r="AC2138" s="187"/>
      <c r="AD2138" s="25"/>
      <c r="AE2138" s="25"/>
    </row>
    <row r="2139">
      <c r="A2139" s="187"/>
      <c r="B2139" s="187"/>
      <c r="C2139" s="187"/>
      <c r="D2139" s="187"/>
      <c r="E2139" s="187"/>
      <c r="F2139" s="187"/>
      <c r="G2139" s="188"/>
      <c r="H2139" s="188"/>
      <c r="I2139" s="188"/>
      <c r="J2139" s="188"/>
      <c r="K2139" s="188"/>
      <c r="L2139" s="188"/>
      <c r="M2139" s="188"/>
      <c r="N2139" s="188"/>
      <c r="O2139" s="188"/>
      <c r="P2139" s="189"/>
      <c r="Q2139" s="188"/>
      <c r="R2139" s="188"/>
      <c r="S2139" s="187"/>
      <c r="T2139" s="188"/>
      <c r="U2139" s="188"/>
      <c r="V2139" s="188"/>
      <c r="W2139" s="188"/>
      <c r="X2139" s="188"/>
      <c r="Y2139" s="188"/>
      <c r="Z2139" s="188"/>
      <c r="AA2139" s="187"/>
      <c r="AB2139" s="189"/>
      <c r="AC2139" s="187"/>
      <c r="AD2139" s="25"/>
      <c r="AE2139" s="25"/>
    </row>
    <row r="2140">
      <c r="A2140" s="187"/>
      <c r="B2140" s="187"/>
      <c r="C2140" s="187"/>
      <c r="D2140" s="187"/>
      <c r="E2140" s="187"/>
      <c r="F2140" s="187"/>
      <c r="G2140" s="188"/>
      <c r="H2140" s="188"/>
      <c r="I2140" s="188"/>
      <c r="J2140" s="188"/>
      <c r="K2140" s="188"/>
      <c r="L2140" s="188"/>
      <c r="M2140" s="188"/>
      <c r="N2140" s="188"/>
      <c r="O2140" s="188"/>
      <c r="P2140" s="189"/>
      <c r="Q2140" s="188"/>
      <c r="R2140" s="188"/>
      <c r="S2140" s="187"/>
      <c r="T2140" s="188"/>
      <c r="U2140" s="188"/>
      <c r="V2140" s="188"/>
      <c r="W2140" s="188"/>
      <c r="X2140" s="188"/>
      <c r="Y2140" s="188"/>
      <c r="Z2140" s="188"/>
      <c r="AA2140" s="187"/>
      <c r="AB2140" s="189"/>
      <c r="AC2140" s="187"/>
      <c r="AD2140" s="25"/>
      <c r="AE2140" s="25"/>
    </row>
    <row r="2141">
      <c r="A2141" s="187"/>
      <c r="B2141" s="187"/>
      <c r="C2141" s="187"/>
      <c r="D2141" s="187"/>
      <c r="E2141" s="187"/>
      <c r="F2141" s="187"/>
      <c r="G2141" s="188"/>
      <c r="H2141" s="188"/>
      <c r="I2141" s="188"/>
      <c r="J2141" s="188"/>
      <c r="K2141" s="188"/>
      <c r="L2141" s="188"/>
      <c r="M2141" s="188"/>
      <c r="N2141" s="188"/>
      <c r="O2141" s="188"/>
      <c r="P2141" s="189"/>
      <c r="Q2141" s="188"/>
      <c r="R2141" s="188"/>
      <c r="S2141" s="187"/>
      <c r="T2141" s="188"/>
      <c r="U2141" s="188"/>
      <c r="V2141" s="188"/>
      <c r="W2141" s="188"/>
      <c r="X2141" s="188"/>
      <c r="Y2141" s="188"/>
      <c r="Z2141" s="188"/>
      <c r="AA2141" s="187"/>
      <c r="AB2141" s="189"/>
      <c r="AC2141" s="187"/>
      <c r="AD2141" s="25"/>
      <c r="AE2141" s="25"/>
    </row>
    <row r="2142">
      <c r="A2142" s="187"/>
      <c r="B2142" s="187"/>
      <c r="C2142" s="187"/>
      <c r="D2142" s="187"/>
      <c r="E2142" s="187"/>
      <c r="F2142" s="187"/>
      <c r="G2142" s="188"/>
      <c r="H2142" s="188"/>
      <c r="I2142" s="188"/>
      <c r="J2142" s="188"/>
      <c r="K2142" s="188"/>
      <c r="L2142" s="188"/>
      <c r="M2142" s="188"/>
      <c r="N2142" s="188"/>
      <c r="O2142" s="188"/>
      <c r="P2142" s="189"/>
      <c r="Q2142" s="188"/>
      <c r="R2142" s="188"/>
      <c r="S2142" s="187"/>
      <c r="T2142" s="188"/>
      <c r="U2142" s="188"/>
      <c r="V2142" s="188"/>
      <c r="W2142" s="188"/>
      <c r="X2142" s="188"/>
      <c r="Y2142" s="188"/>
      <c r="Z2142" s="188"/>
      <c r="AA2142" s="187"/>
      <c r="AB2142" s="189"/>
      <c r="AC2142" s="187"/>
      <c r="AD2142" s="25"/>
      <c r="AE2142" s="25"/>
    </row>
    <row r="2143">
      <c r="A2143" s="187"/>
      <c r="B2143" s="187"/>
      <c r="C2143" s="187"/>
      <c r="D2143" s="187"/>
      <c r="E2143" s="187"/>
      <c r="F2143" s="187"/>
      <c r="G2143" s="188"/>
      <c r="H2143" s="187"/>
      <c r="I2143" s="187"/>
      <c r="J2143" s="188"/>
      <c r="K2143" s="188"/>
      <c r="L2143" s="188"/>
      <c r="M2143" s="188"/>
      <c r="N2143" s="188"/>
      <c r="O2143" s="188"/>
      <c r="P2143" s="189"/>
      <c r="Q2143" s="187"/>
      <c r="R2143" s="188"/>
      <c r="S2143" s="187"/>
      <c r="T2143" s="188"/>
      <c r="U2143" s="188"/>
      <c r="V2143" s="188"/>
      <c r="W2143" s="188"/>
      <c r="X2143" s="188"/>
      <c r="Y2143" s="188"/>
      <c r="Z2143" s="188"/>
      <c r="AA2143" s="187"/>
      <c r="AB2143" s="189"/>
      <c r="AC2143" s="187"/>
      <c r="AD2143" s="25"/>
      <c r="AE2143" s="25"/>
    </row>
    <row r="2144">
      <c r="A2144" s="187"/>
      <c r="B2144" s="187"/>
      <c r="C2144" s="187"/>
      <c r="D2144" s="187"/>
      <c r="E2144" s="187"/>
      <c r="F2144" s="187"/>
      <c r="G2144" s="188"/>
      <c r="H2144" s="188"/>
      <c r="I2144" s="188"/>
      <c r="J2144" s="188"/>
      <c r="K2144" s="188"/>
      <c r="L2144" s="188"/>
      <c r="M2144" s="188"/>
      <c r="N2144" s="188"/>
      <c r="O2144" s="188"/>
      <c r="P2144" s="189"/>
      <c r="Q2144" s="188"/>
      <c r="R2144" s="188"/>
      <c r="S2144" s="187"/>
      <c r="T2144" s="188"/>
      <c r="U2144" s="188"/>
      <c r="V2144" s="188"/>
      <c r="W2144" s="188"/>
      <c r="X2144" s="188"/>
      <c r="Y2144" s="188"/>
      <c r="Z2144" s="188"/>
      <c r="AA2144" s="187"/>
      <c r="AB2144" s="189"/>
      <c r="AC2144" s="187"/>
      <c r="AD2144" s="25"/>
      <c r="AE2144" s="25"/>
    </row>
    <row r="2145">
      <c r="A2145" s="187"/>
      <c r="B2145" s="187"/>
      <c r="C2145" s="187"/>
      <c r="D2145" s="187"/>
      <c r="E2145" s="187"/>
      <c r="F2145" s="187"/>
      <c r="G2145" s="188"/>
      <c r="H2145" s="188"/>
      <c r="I2145" s="188"/>
      <c r="J2145" s="188"/>
      <c r="K2145" s="188"/>
      <c r="L2145" s="188"/>
      <c r="M2145" s="188"/>
      <c r="N2145" s="188"/>
      <c r="O2145" s="188"/>
      <c r="P2145" s="189"/>
      <c r="Q2145" s="188"/>
      <c r="R2145" s="188"/>
      <c r="S2145" s="187"/>
      <c r="T2145" s="188"/>
      <c r="U2145" s="188"/>
      <c r="V2145" s="188"/>
      <c r="W2145" s="188"/>
      <c r="X2145" s="188"/>
      <c r="Y2145" s="188"/>
      <c r="Z2145" s="188"/>
      <c r="AA2145" s="187"/>
      <c r="AB2145" s="189"/>
      <c r="AC2145" s="187"/>
      <c r="AD2145" s="25"/>
      <c r="AE2145" s="25"/>
    </row>
    <row r="2146">
      <c r="A2146" s="187"/>
      <c r="B2146" s="187"/>
      <c r="C2146" s="187"/>
      <c r="D2146" s="187"/>
      <c r="E2146" s="187"/>
      <c r="F2146" s="187"/>
      <c r="G2146" s="188"/>
      <c r="H2146" s="188"/>
      <c r="I2146" s="188"/>
      <c r="J2146" s="188"/>
      <c r="K2146" s="188"/>
      <c r="L2146" s="188"/>
      <c r="M2146" s="188"/>
      <c r="N2146" s="188"/>
      <c r="O2146" s="188"/>
      <c r="P2146" s="189"/>
      <c r="Q2146" s="188"/>
      <c r="R2146" s="188"/>
      <c r="S2146" s="187"/>
      <c r="T2146" s="188"/>
      <c r="U2146" s="188"/>
      <c r="V2146" s="188"/>
      <c r="W2146" s="188"/>
      <c r="X2146" s="188"/>
      <c r="Y2146" s="188"/>
      <c r="Z2146" s="188"/>
      <c r="AA2146" s="187"/>
      <c r="AB2146" s="189"/>
      <c r="AC2146" s="187"/>
      <c r="AD2146" s="25"/>
      <c r="AE2146" s="25"/>
    </row>
    <row r="2147">
      <c r="A2147" s="187"/>
      <c r="B2147" s="187"/>
      <c r="C2147" s="187"/>
      <c r="D2147" s="187"/>
      <c r="E2147" s="187"/>
      <c r="F2147" s="187"/>
      <c r="G2147" s="188"/>
      <c r="H2147" s="188"/>
      <c r="I2147" s="188"/>
      <c r="J2147" s="188"/>
      <c r="K2147" s="188"/>
      <c r="L2147" s="188"/>
      <c r="M2147" s="188"/>
      <c r="N2147" s="188"/>
      <c r="O2147" s="188"/>
      <c r="P2147" s="189"/>
      <c r="Q2147" s="188"/>
      <c r="R2147" s="188"/>
      <c r="S2147" s="187"/>
      <c r="T2147" s="188"/>
      <c r="U2147" s="188"/>
      <c r="V2147" s="188"/>
      <c r="W2147" s="188"/>
      <c r="X2147" s="188"/>
      <c r="Y2147" s="188"/>
      <c r="Z2147" s="188"/>
      <c r="AA2147" s="187"/>
      <c r="AB2147" s="189"/>
      <c r="AC2147" s="187"/>
      <c r="AD2147" s="25"/>
      <c r="AE2147" s="25"/>
    </row>
    <row r="2148">
      <c r="A2148" s="187"/>
      <c r="B2148" s="187"/>
      <c r="C2148" s="187"/>
      <c r="D2148" s="187"/>
      <c r="E2148" s="187"/>
      <c r="F2148" s="187"/>
      <c r="G2148" s="188"/>
      <c r="H2148" s="188"/>
      <c r="I2148" s="188"/>
      <c r="J2148" s="188"/>
      <c r="K2148" s="188"/>
      <c r="L2148" s="188"/>
      <c r="M2148" s="188"/>
      <c r="N2148" s="188"/>
      <c r="O2148" s="188"/>
      <c r="P2148" s="189"/>
      <c r="Q2148" s="188"/>
      <c r="R2148" s="188"/>
      <c r="S2148" s="187"/>
      <c r="T2148" s="188"/>
      <c r="U2148" s="188"/>
      <c r="V2148" s="188"/>
      <c r="W2148" s="188"/>
      <c r="X2148" s="188"/>
      <c r="Y2148" s="188"/>
      <c r="Z2148" s="188"/>
      <c r="AA2148" s="187"/>
      <c r="AB2148" s="189"/>
      <c r="AC2148" s="187"/>
      <c r="AD2148" s="25"/>
      <c r="AE2148" s="25"/>
    </row>
    <row r="2149">
      <c r="A2149" s="187"/>
      <c r="B2149" s="187"/>
      <c r="C2149" s="187"/>
      <c r="D2149" s="187"/>
      <c r="E2149" s="187"/>
      <c r="F2149" s="187"/>
      <c r="G2149" s="188"/>
      <c r="H2149" s="188"/>
      <c r="I2149" s="188"/>
      <c r="J2149" s="188"/>
      <c r="K2149" s="188"/>
      <c r="L2149" s="188"/>
      <c r="M2149" s="188"/>
      <c r="N2149" s="188"/>
      <c r="O2149" s="188"/>
      <c r="P2149" s="189"/>
      <c r="Q2149" s="188"/>
      <c r="R2149" s="188"/>
      <c r="S2149" s="187"/>
      <c r="T2149" s="188"/>
      <c r="U2149" s="188"/>
      <c r="V2149" s="188"/>
      <c r="W2149" s="188"/>
      <c r="X2149" s="188"/>
      <c r="Y2149" s="188"/>
      <c r="Z2149" s="188"/>
      <c r="AA2149" s="187"/>
      <c r="AB2149" s="189"/>
      <c r="AC2149" s="187"/>
      <c r="AD2149" s="25"/>
      <c r="AE2149" s="25"/>
    </row>
    <row r="2150">
      <c r="A2150" s="187"/>
      <c r="B2150" s="187"/>
      <c r="C2150" s="187"/>
      <c r="D2150" s="187"/>
      <c r="E2150" s="187"/>
      <c r="F2150" s="187"/>
      <c r="G2150" s="188"/>
      <c r="H2150" s="188"/>
      <c r="I2150" s="188"/>
      <c r="J2150" s="188"/>
      <c r="K2150" s="188"/>
      <c r="L2150" s="188"/>
      <c r="M2150" s="188"/>
      <c r="N2150" s="188"/>
      <c r="O2150" s="188"/>
      <c r="P2150" s="189"/>
      <c r="Q2150" s="188"/>
      <c r="R2150" s="188"/>
      <c r="S2150" s="187"/>
      <c r="T2150" s="188"/>
      <c r="U2150" s="188"/>
      <c r="V2150" s="188"/>
      <c r="W2150" s="188"/>
      <c r="X2150" s="188"/>
      <c r="Y2150" s="188"/>
      <c r="Z2150" s="188"/>
      <c r="AA2150" s="187"/>
      <c r="AB2150" s="189"/>
      <c r="AC2150" s="187"/>
      <c r="AD2150" s="25"/>
      <c r="AE2150" s="25"/>
    </row>
    <row r="2151">
      <c r="A2151" s="187"/>
      <c r="B2151" s="187"/>
      <c r="C2151" s="187"/>
      <c r="D2151" s="187"/>
      <c r="E2151" s="187"/>
      <c r="F2151" s="187"/>
      <c r="G2151" s="188"/>
      <c r="H2151" s="188"/>
      <c r="I2151" s="188"/>
      <c r="J2151" s="188"/>
      <c r="K2151" s="188"/>
      <c r="L2151" s="188"/>
      <c r="M2151" s="188"/>
      <c r="N2151" s="188"/>
      <c r="O2151" s="188"/>
      <c r="P2151" s="189"/>
      <c r="Q2151" s="188"/>
      <c r="R2151" s="188"/>
      <c r="S2151" s="187"/>
      <c r="T2151" s="188"/>
      <c r="U2151" s="188"/>
      <c r="V2151" s="188"/>
      <c r="W2151" s="188"/>
      <c r="X2151" s="188"/>
      <c r="Y2151" s="188"/>
      <c r="Z2151" s="188"/>
      <c r="AA2151" s="187"/>
      <c r="AB2151" s="189"/>
      <c r="AC2151" s="187"/>
      <c r="AD2151" s="25"/>
      <c r="AE2151" s="25"/>
    </row>
    <row r="2152">
      <c r="A2152" s="187"/>
      <c r="B2152" s="187"/>
      <c r="C2152" s="187"/>
      <c r="D2152" s="187"/>
      <c r="E2152" s="187"/>
      <c r="F2152" s="187"/>
      <c r="G2152" s="188"/>
      <c r="H2152" s="188"/>
      <c r="I2152" s="188"/>
      <c r="J2152" s="188"/>
      <c r="K2152" s="188"/>
      <c r="L2152" s="188"/>
      <c r="M2152" s="188"/>
      <c r="N2152" s="188"/>
      <c r="O2152" s="188"/>
      <c r="P2152" s="189"/>
      <c r="Q2152" s="188"/>
      <c r="R2152" s="188"/>
      <c r="S2152" s="188"/>
      <c r="T2152" s="188"/>
      <c r="U2152" s="188"/>
      <c r="V2152" s="188"/>
      <c r="W2152" s="188"/>
      <c r="X2152" s="188"/>
      <c r="Y2152" s="188"/>
      <c r="Z2152" s="188"/>
      <c r="AA2152" s="187"/>
      <c r="AB2152" s="189"/>
      <c r="AC2152" s="187"/>
      <c r="AD2152" s="25"/>
      <c r="AE2152" s="25"/>
    </row>
    <row r="2153">
      <c r="A2153" s="187"/>
      <c r="B2153" s="187"/>
      <c r="C2153" s="187"/>
      <c r="D2153" s="187"/>
      <c r="E2153" s="187"/>
      <c r="F2153" s="187"/>
      <c r="G2153" s="188"/>
      <c r="H2153" s="188"/>
      <c r="I2153" s="188"/>
      <c r="J2153" s="188"/>
      <c r="K2153" s="188"/>
      <c r="L2153" s="188"/>
      <c r="M2153" s="187"/>
      <c r="N2153" s="187"/>
      <c r="O2153" s="188"/>
      <c r="P2153" s="189"/>
      <c r="Q2153" s="188"/>
      <c r="R2153" s="188"/>
      <c r="S2153" s="188"/>
      <c r="T2153" s="188"/>
      <c r="U2153" s="188"/>
      <c r="V2153" s="188"/>
      <c r="W2153" s="188"/>
      <c r="X2153" s="188"/>
      <c r="Y2153" s="188"/>
      <c r="Z2153" s="188"/>
      <c r="AA2153" s="187"/>
      <c r="AB2153" s="189"/>
      <c r="AC2153" s="187"/>
      <c r="AD2153" s="25"/>
      <c r="AE2153" s="25"/>
    </row>
    <row r="2154">
      <c r="A2154" s="187"/>
      <c r="B2154" s="187"/>
      <c r="C2154" s="187"/>
      <c r="D2154" s="187"/>
      <c r="E2154" s="187"/>
      <c r="F2154" s="187"/>
      <c r="G2154" s="188"/>
      <c r="H2154" s="188"/>
      <c r="I2154" s="188"/>
      <c r="J2154" s="188"/>
      <c r="K2154" s="188"/>
      <c r="L2154" s="188"/>
      <c r="M2154" s="188"/>
      <c r="N2154" s="188"/>
      <c r="O2154" s="188"/>
      <c r="P2154" s="189"/>
      <c r="Q2154" s="188"/>
      <c r="R2154" s="188"/>
      <c r="S2154" s="188"/>
      <c r="T2154" s="188"/>
      <c r="U2154" s="188"/>
      <c r="V2154" s="188"/>
      <c r="W2154" s="188"/>
      <c r="X2154" s="188"/>
      <c r="Y2154" s="187"/>
      <c r="Z2154" s="187"/>
      <c r="AA2154" s="187"/>
      <c r="AB2154" s="189"/>
      <c r="AC2154" s="187"/>
      <c r="AD2154" s="25"/>
      <c r="AE2154" s="25"/>
    </row>
    <row r="2155">
      <c r="A2155" s="187"/>
      <c r="B2155" s="187"/>
      <c r="C2155" s="187"/>
      <c r="D2155" s="187"/>
      <c r="E2155" s="187"/>
      <c r="F2155" s="187"/>
      <c r="G2155" s="188"/>
      <c r="H2155" s="188"/>
      <c r="I2155" s="188"/>
      <c r="J2155" s="188"/>
      <c r="K2155" s="188"/>
      <c r="L2155" s="188"/>
      <c r="M2155" s="188"/>
      <c r="N2155" s="188"/>
      <c r="O2155" s="188"/>
      <c r="P2155" s="189"/>
      <c r="Q2155" s="187"/>
      <c r="R2155" s="188"/>
      <c r="S2155" s="187"/>
      <c r="T2155" s="188"/>
      <c r="U2155" s="188"/>
      <c r="V2155" s="188"/>
      <c r="W2155" s="188"/>
      <c r="X2155" s="188"/>
      <c r="Y2155" s="188"/>
      <c r="Z2155" s="188"/>
      <c r="AA2155" s="187"/>
      <c r="AB2155" s="189"/>
      <c r="AC2155" s="187"/>
      <c r="AD2155" s="25"/>
      <c r="AE2155" s="25"/>
    </row>
    <row r="2156">
      <c r="A2156" s="187"/>
      <c r="B2156" s="187"/>
      <c r="C2156" s="187"/>
      <c r="D2156" s="187"/>
      <c r="E2156" s="187"/>
      <c r="F2156" s="187"/>
      <c r="G2156" s="188"/>
      <c r="H2156" s="188"/>
      <c r="I2156" s="188"/>
      <c r="J2156" s="188"/>
      <c r="K2156" s="188"/>
      <c r="L2156" s="188"/>
      <c r="M2156" s="188"/>
      <c r="N2156" s="188"/>
      <c r="O2156" s="188"/>
      <c r="P2156" s="189"/>
      <c r="Q2156" s="187"/>
      <c r="R2156" s="188"/>
      <c r="S2156" s="187"/>
      <c r="T2156" s="188"/>
      <c r="U2156" s="188"/>
      <c r="V2156" s="188"/>
      <c r="W2156" s="188"/>
      <c r="X2156" s="188"/>
      <c r="Y2156" s="188"/>
      <c r="Z2156" s="188"/>
      <c r="AA2156" s="187"/>
      <c r="AB2156" s="189"/>
      <c r="AC2156" s="187"/>
      <c r="AD2156" s="25"/>
      <c r="AE2156" s="25"/>
    </row>
    <row r="2157">
      <c r="A2157" s="187"/>
      <c r="B2157" s="187"/>
      <c r="C2157" s="187"/>
      <c r="D2157" s="187"/>
      <c r="E2157" s="187"/>
      <c r="F2157" s="187"/>
      <c r="G2157" s="188"/>
      <c r="H2157" s="188"/>
      <c r="I2157" s="188"/>
      <c r="J2157" s="188"/>
      <c r="K2157" s="188"/>
      <c r="L2157" s="188"/>
      <c r="M2157" s="188"/>
      <c r="N2157" s="188"/>
      <c r="O2157" s="188"/>
      <c r="P2157" s="189"/>
      <c r="Q2157" s="187"/>
      <c r="R2157" s="188"/>
      <c r="S2157" s="187"/>
      <c r="T2157" s="188"/>
      <c r="U2157" s="188"/>
      <c r="V2157" s="188"/>
      <c r="W2157" s="188"/>
      <c r="X2157" s="188"/>
      <c r="Y2157" s="188"/>
      <c r="Z2157" s="188"/>
      <c r="AA2157" s="187"/>
      <c r="AB2157" s="189"/>
      <c r="AC2157" s="187"/>
      <c r="AD2157" s="25"/>
      <c r="AE2157" s="25"/>
    </row>
    <row r="2158">
      <c r="A2158" s="187"/>
      <c r="B2158" s="187"/>
      <c r="C2158" s="187"/>
      <c r="D2158" s="187"/>
      <c r="E2158" s="187"/>
      <c r="F2158" s="187"/>
      <c r="G2158" s="188"/>
      <c r="H2158" s="188"/>
      <c r="I2158" s="188"/>
      <c r="J2158" s="188"/>
      <c r="K2158" s="188"/>
      <c r="L2158" s="188"/>
      <c r="M2158" s="188"/>
      <c r="N2158" s="188"/>
      <c r="O2158" s="188"/>
      <c r="P2158" s="189"/>
      <c r="Q2158" s="187"/>
      <c r="R2158" s="188"/>
      <c r="S2158" s="187"/>
      <c r="T2158" s="188"/>
      <c r="U2158" s="188"/>
      <c r="V2158" s="188"/>
      <c r="W2158" s="188"/>
      <c r="X2158" s="188"/>
      <c r="Y2158" s="188"/>
      <c r="Z2158" s="188"/>
      <c r="AA2158" s="187"/>
      <c r="AB2158" s="189"/>
      <c r="AC2158" s="187"/>
      <c r="AD2158" s="25"/>
      <c r="AE2158" s="25"/>
    </row>
    <row r="2159">
      <c r="A2159" s="187"/>
      <c r="B2159" s="187"/>
      <c r="C2159" s="187"/>
      <c r="D2159" s="187"/>
      <c r="E2159" s="187"/>
      <c r="F2159" s="187"/>
      <c r="G2159" s="188"/>
      <c r="H2159" s="188"/>
      <c r="I2159" s="188"/>
      <c r="J2159" s="188"/>
      <c r="K2159" s="188"/>
      <c r="L2159" s="188"/>
      <c r="M2159" s="188"/>
      <c r="N2159" s="188"/>
      <c r="O2159" s="188"/>
      <c r="P2159" s="189"/>
      <c r="Q2159" s="187"/>
      <c r="R2159" s="188"/>
      <c r="S2159" s="187"/>
      <c r="T2159" s="188"/>
      <c r="U2159" s="188"/>
      <c r="V2159" s="188"/>
      <c r="W2159" s="188"/>
      <c r="X2159" s="188"/>
      <c r="Y2159" s="188"/>
      <c r="Z2159" s="188"/>
      <c r="AA2159" s="187"/>
      <c r="AB2159" s="189"/>
      <c r="AC2159" s="187"/>
      <c r="AD2159" s="25"/>
      <c r="AE2159" s="25"/>
    </row>
    <row r="2160">
      <c r="A2160" s="187"/>
      <c r="B2160" s="187"/>
      <c r="C2160" s="187"/>
      <c r="D2160" s="187"/>
      <c r="E2160" s="187"/>
      <c r="F2160" s="187"/>
      <c r="G2160" s="188"/>
      <c r="H2160" s="188"/>
      <c r="I2160" s="188"/>
      <c r="J2160" s="188"/>
      <c r="K2160" s="188"/>
      <c r="L2160" s="188"/>
      <c r="M2160" s="188"/>
      <c r="N2160" s="188"/>
      <c r="O2160" s="188"/>
      <c r="P2160" s="189"/>
      <c r="Q2160" s="188"/>
      <c r="R2160" s="188"/>
      <c r="S2160" s="187"/>
      <c r="T2160" s="188"/>
      <c r="U2160" s="188"/>
      <c r="V2160" s="188"/>
      <c r="W2160" s="188"/>
      <c r="X2160" s="188"/>
      <c r="Y2160" s="188"/>
      <c r="Z2160" s="188"/>
      <c r="AA2160" s="187"/>
      <c r="AB2160" s="189"/>
      <c r="AC2160" s="187"/>
      <c r="AD2160" s="25"/>
      <c r="AE2160" s="25"/>
    </row>
    <row r="2161">
      <c r="A2161" s="187"/>
      <c r="B2161" s="187"/>
      <c r="C2161" s="187"/>
      <c r="D2161" s="187"/>
      <c r="E2161" s="187"/>
      <c r="F2161" s="187"/>
      <c r="G2161" s="188"/>
      <c r="H2161" s="188"/>
      <c r="I2161" s="188"/>
      <c r="J2161" s="188"/>
      <c r="K2161" s="188"/>
      <c r="L2161" s="188"/>
      <c r="M2161" s="188"/>
      <c r="N2161" s="188"/>
      <c r="O2161" s="188"/>
      <c r="P2161" s="189"/>
      <c r="Q2161" s="187"/>
      <c r="R2161" s="188"/>
      <c r="S2161" s="187"/>
      <c r="T2161" s="188"/>
      <c r="U2161" s="188"/>
      <c r="V2161" s="188"/>
      <c r="W2161" s="188"/>
      <c r="X2161" s="188"/>
      <c r="Y2161" s="188"/>
      <c r="Z2161" s="188"/>
      <c r="AA2161" s="187"/>
      <c r="AB2161" s="189"/>
      <c r="AC2161" s="187"/>
      <c r="AD2161" s="25"/>
      <c r="AE2161" s="25"/>
    </row>
    <row r="2162">
      <c r="A2162" s="187"/>
      <c r="B2162" s="187"/>
      <c r="C2162" s="187"/>
      <c r="D2162" s="187"/>
      <c r="E2162" s="187"/>
      <c r="F2162" s="187"/>
      <c r="G2162" s="188"/>
      <c r="H2162" s="187"/>
      <c r="I2162" s="187"/>
      <c r="J2162" s="188"/>
      <c r="K2162" s="188"/>
      <c r="L2162" s="188"/>
      <c r="M2162" s="188"/>
      <c r="N2162" s="188"/>
      <c r="O2162" s="188"/>
      <c r="P2162" s="189"/>
      <c r="Q2162" s="187"/>
      <c r="R2162" s="187"/>
      <c r="S2162" s="188"/>
      <c r="T2162" s="188"/>
      <c r="U2162" s="188"/>
      <c r="V2162" s="188"/>
      <c r="W2162" s="188"/>
      <c r="X2162" s="188"/>
      <c r="Y2162" s="188"/>
      <c r="Z2162" s="188"/>
      <c r="AA2162" s="187"/>
      <c r="AB2162" s="189"/>
      <c r="AC2162" s="187"/>
      <c r="AD2162" s="25"/>
      <c r="AE2162" s="25"/>
    </row>
    <row r="2163">
      <c r="A2163" s="187"/>
      <c r="B2163" s="187"/>
      <c r="C2163" s="187"/>
      <c r="D2163" s="187"/>
      <c r="E2163" s="187"/>
      <c r="F2163" s="187"/>
      <c r="G2163" s="188"/>
      <c r="H2163" s="187"/>
      <c r="I2163" s="187"/>
      <c r="J2163" s="188"/>
      <c r="K2163" s="188"/>
      <c r="L2163" s="188"/>
      <c r="M2163" s="188"/>
      <c r="N2163" s="188"/>
      <c r="O2163" s="188"/>
      <c r="P2163" s="189"/>
      <c r="Q2163" s="187"/>
      <c r="R2163" s="187"/>
      <c r="S2163" s="188"/>
      <c r="T2163" s="188"/>
      <c r="U2163" s="188"/>
      <c r="V2163" s="188"/>
      <c r="W2163" s="188"/>
      <c r="X2163" s="188"/>
      <c r="Y2163" s="188"/>
      <c r="Z2163" s="188"/>
      <c r="AA2163" s="187"/>
      <c r="AB2163" s="189"/>
      <c r="AC2163" s="187"/>
      <c r="AD2163" s="25"/>
      <c r="AE2163" s="25"/>
    </row>
    <row r="2164">
      <c r="A2164" s="187"/>
      <c r="B2164" s="187"/>
      <c r="C2164" s="187"/>
      <c r="D2164" s="187"/>
      <c r="E2164" s="187"/>
      <c r="F2164" s="187"/>
      <c r="G2164" s="188"/>
      <c r="H2164" s="188"/>
      <c r="I2164" s="188"/>
      <c r="J2164" s="188"/>
      <c r="K2164" s="188"/>
      <c r="L2164" s="188"/>
      <c r="M2164" s="188"/>
      <c r="N2164" s="188"/>
      <c r="O2164" s="188"/>
      <c r="P2164" s="189"/>
      <c r="Q2164" s="188"/>
      <c r="R2164" s="188"/>
      <c r="S2164" s="187"/>
      <c r="T2164" s="188"/>
      <c r="U2164" s="188"/>
      <c r="V2164" s="188"/>
      <c r="W2164" s="188"/>
      <c r="X2164" s="188"/>
      <c r="Y2164" s="188"/>
      <c r="Z2164" s="188"/>
      <c r="AA2164" s="187"/>
      <c r="AB2164" s="189"/>
      <c r="AC2164" s="187"/>
      <c r="AD2164" s="25"/>
      <c r="AE2164" s="25"/>
    </row>
    <row r="2165">
      <c r="A2165" s="187"/>
      <c r="B2165" s="187"/>
      <c r="C2165" s="187"/>
      <c r="D2165" s="187"/>
      <c r="E2165" s="187"/>
      <c r="F2165" s="187"/>
      <c r="G2165" s="188"/>
      <c r="H2165" s="187"/>
      <c r="I2165" s="187"/>
      <c r="J2165" s="188"/>
      <c r="K2165" s="188"/>
      <c r="L2165" s="188"/>
      <c r="M2165" s="188"/>
      <c r="N2165" s="188"/>
      <c r="O2165" s="188"/>
      <c r="P2165" s="189"/>
      <c r="Q2165" s="187"/>
      <c r="R2165" s="187"/>
      <c r="S2165" s="188"/>
      <c r="T2165" s="188"/>
      <c r="U2165" s="188"/>
      <c r="V2165" s="188"/>
      <c r="W2165" s="188"/>
      <c r="X2165" s="188"/>
      <c r="Y2165" s="188"/>
      <c r="Z2165" s="188"/>
      <c r="AA2165" s="187"/>
      <c r="AB2165" s="189"/>
      <c r="AC2165" s="187"/>
      <c r="AD2165" s="25"/>
      <c r="AE2165" s="25"/>
    </row>
    <row r="2166">
      <c r="A2166" s="187"/>
      <c r="B2166" s="187"/>
      <c r="C2166" s="187"/>
      <c r="D2166" s="187"/>
      <c r="E2166" s="187"/>
      <c r="F2166" s="187"/>
      <c r="G2166" s="188"/>
      <c r="H2166" s="187"/>
      <c r="I2166" s="187"/>
      <c r="J2166" s="188"/>
      <c r="K2166" s="188"/>
      <c r="L2166" s="188"/>
      <c r="M2166" s="188"/>
      <c r="N2166" s="188"/>
      <c r="O2166" s="188"/>
      <c r="P2166" s="189"/>
      <c r="Q2166" s="187"/>
      <c r="R2166" s="187"/>
      <c r="S2166" s="188"/>
      <c r="T2166" s="188"/>
      <c r="U2166" s="188"/>
      <c r="V2166" s="188"/>
      <c r="W2166" s="188"/>
      <c r="X2166" s="188"/>
      <c r="Y2166" s="188"/>
      <c r="Z2166" s="188"/>
      <c r="AA2166" s="187"/>
      <c r="AB2166" s="189"/>
      <c r="AC2166" s="187"/>
      <c r="AD2166" s="25"/>
      <c r="AE2166" s="25"/>
    </row>
    <row r="2167">
      <c r="A2167" s="187"/>
      <c r="B2167" s="187"/>
      <c r="C2167" s="187"/>
      <c r="D2167" s="187"/>
      <c r="E2167" s="187"/>
      <c r="F2167" s="187"/>
      <c r="G2167" s="188"/>
      <c r="H2167" s="187"/>
      <c r="I2167" s="187"/>
      <c r="J2167" s="188"/>
      <c r="K2167" s="188"/>
      <c r="L2167" s="188"/>
      <c r="M2167" s="188"/>
      <c r="N2167" s="188"/>
      <c r="O2167" s="188"/>
      <c r="P2167" s="189"/>
      <c r="Q2167" s="187"/>
      <c r="R2167" s="187"/>
      <c r="S2167" s="188"/>
      <c r="T2167" s="188"/>
      <c r="U2167" s="188"/>
      <c r="V2167" s="188"/>
      <c r="W2167" s="188"/>
      <c r="X2167" s="188"/>
      <c r="Y2167" s="188"/>
      <c r="Z2167" s="188"/>
      <c r="AA2167" s="187"/>
      <c r="AB2167" s="189"/>
      <c r="AC2167" s="187"/>
      <c r="AD2167" s="25"/>
      <c r="AE2167" s="25"/>
    </row>
    <row r="2168">
      <c r="A2168" s="187"/>
      <c r="B2168" s="187"/>
      <c r="C2168" s="187"/>
      <c r="D2168" s="187"/>
      <c r="E2168" s="187"/>
      <c r="F2168" s="187"/>
      <c r="G2168" s="188"/>
      <c r="H2168" s="187"/>
      <c r="I2168" s="187"/>
      <c r="J2168" s="188"/>
      <c r="K2168" s="188"/>
      <c r="L2168" s="188"/>
      <c r="M2168" s="188"/>
      <c r="N2168" s="188"/>
      <c r="O2168" s="188"/>
      <c r="P2168" s="189"/>
      <c r="Q2168" s="187"/>
      <c r="R2168" s="187"/>
      <c r="S2168" s="188"/>
      <c r="T2168" s="188"/>
      <c r="U2168" s="188"/>
      <c r="V2168" s="188"/>
      <c r="W2168" s="188"/>
      <c r="X2168" s="188"/>
      <c r="Y2168" s="188"/>
      <c r="Z2168" s="188"/>
      <c r="AA2168" s="187"/>
      <c r="AB2168" s="189"/>
      <c r="AC2168" s="187"/>
      <c r="AD2168" s="25"/>
      <c r="AE2168" s="25"/>
    </row>
    <row r="2169">
      <c r="A2169" s="187"/>
      <c r="B2169" s="187"/>
      <c r="C2169" s="187"/>
      <c r="D2169" s="187"/>
      <c r="E2169" s="187"/>
      <c r="F2169" s="187"/>
      <c r="G2169" s="188"/>
      <c r="H2169" s="187"/>
      <c r="I2169" s="187"/>
      <c r="J2169" s="188"/>
      <c r="K2169" s="188"/>
      <c r="L2169" s="188"/>
      <c r="M2169" s="188"/>
      <c r="N2169" s="188"/>
      <c r="O2169" s="188"/>
      <c r="P2169" s="189"/>
      <c r="Q2169" s="187"/>
      <c r="R2169" s="187"/>
      <c r="S2169" s="188"/>
      <c r="T2169" s="188"/>
      <c r="U2169" s="188"/>
      <c r="V2169" s="188"/>
      <c r="W2169" s="188"/>
      <c r="X2169" s="188"/>
      <c r="Y2169" s="188"/>
      <c r="Z2169" s="188"/>
      <c r="AA2169" s="187"/>
      <c r="AB2169" s="189"/>
      <c r="AC2169" s="187"/>
      <c r="AD2169" s="25"/>
      <c r="AE2169" s="25"/>
    </row>
    <row r="2170">
      <c r="A2170" s="187"/>
      <c r="B2170" s="187"/>
      <c r="C2170" s="187"/>
      <c r="D2170" s="187"/>
      <c r="E2170" s="187"/>
      <c r="F2170" s="187"/>
      <c r="G2170" s="188"/>
      <c r="H2170" s="188"/>
      <c r="I2170" s="188"/>
      <c r="J2170" s="188"/>
      <c r="K2170" s="188"/>
      <c r="L2170" s="188"/>
      <c r="M2170" s="188"/>
      <c r="N2170" s="188"/>
      <c r="O2170" s="188"/>
      <c r="P2170" s="189"/>
      <c r="Q2170" s="188"/>
      <c r="R2170" s="188"/>
      <c r="S2170" s="187"/>
      <c r="T2170" s="188"/>
      <c r="U2170" s="188"/>
      <c r="V2170" s="188"/>
      <c r="W2170" s="188"/>
      <c r="X2170" s="188"/>
      <c r="Y2170" s="188"/>
      <c r="Z2170" s="188"/>
      <c r="AA2170" s="187"/>
      <c r="AB2170" s="189"/>
      <c r="AC2170" s="187"/>
      <c r="AD2170" s="25"/>
      <c r="AE2170" s="25"/>
    </row>
    <row r="2171">
      <c r="A2171" s="187"/>
      <c r="B2171" s="187"/>
      <c r="C2171" s="187"/>
      <c r="D2171" s="187"/>
      <c r="E2171" s="187"/>
      <c r="F2171" s="187"/>
      <c r="G2171" s="188"/>
      <c r="H2171" s="187"/>
      <c r="I2171" s="187"/>
      <c r="J2171" s="188"/>
      <c r="K2171" s="188"/>
      <c r="L2171" s="188"/>
      <c r="M2171" s="188"/>
      <c r="N2171" s="188"/>
      <c r="O2171" s="188"/>
      <c r="P2171" s="189"/>
      <c r="Q2171" s="187"/>
      <c r="R2171" s="187"/>
      <c r="S2171" s="188"/>
      <c r="T2171" s="188"/>
      <c r="U2171" s="188"/>
      <c r="V2171" s="188"/>
      <c r="W2171" s="188"/>
      <c r="X2171" s="188"/>
      <c r="Y2171" s="188"/>
      <c r="Z2171" s="188"/>
      <c r="AA2171" s="188"/>
      <c r="AB2171" s="189"/>
      <c r="AC2171" s="187"/>
      <c r="AD2171" s="25"/>
      <c r="AE2171" s="25"/>
    </row>
    <row r="2172">
      <c r="A2172" s="187"/>
      <c r="B2172" s="187"/>
      <c r="C2172" s="187"/>
      <c r="D2172" s="187"/>
      <c r="E2172" s="187"/>
      <c r="F2172" s="187"/>
      <c r="G2172" s="188"/>
      <c r="H2172" s="188"/>
      <c r="I2172" s="188"/>
      <c r="J2172" s="188"/>
      <c r="K2172" s="188"/>
      <c r="L2172" s="188"/>
      <c r="M2172" s="188"/>
      <c r="N2172" s="188"/>
      <c r="O2172" s="188"/>
      <c r="P2172" s="189"/>
      <c r="Q2172" s="188"/>
      <c r="R2172" s="188"/>
      <c r="S2172" s="187"/>
      <c r="T2172" s="188"/>
      <c r="U2172" s="188"/>
      <c r="V2172" s="188"/>
      <c r="W2172" s="188"/>
      <c r="X2172" s="188"/>
      <c r="Y2172" s="188"/>
      <c r="Z2172" s="188"/>
      <c r="AA2172" s="187"/>
      <c r="AB2172" s="189"/>
      <c r="AC2172" s="187"/>
      <c r="AD2172" s="25"/>
      <c r="AE2172" s="25"/>
    </row>
    <row r="2173">
      <c r="A2173" s="187"/>
      <c r="B2173" s="187"/>
      <c r="C2173" s="187"/>
      <c r="D2173" s="187"/>
      <c r="E2173" s="187"/>
      <c r="F2173" s="187"/>
      <c r="G2173" s="188"/>
      <c r="H2173" s="187"/>
      <c r="I2173" s="187"/>
      <c r="J2173" s="188"/>
      <c r="K2173" s="187"/>
      <c r="L2173" s="188"/>
      <c r="M2173" s="188"/>
      <c r="N2173" s="188"/>
      <c r="O2173" s="188"/>
      <c r="P2173" s="189"/>
      <c r="Q2173" s="187"/>
      <c r="R2173" s="187"/>
      <c r="S2173" s="188"/>
      <c r="T2173" s="188"/>
      <c r="U2173" s="188"/>
      <c r="V2173" s="188"/>
      <c r="W2173" s="188"/>
      <c r="X2173" s="188"/>
      <c r="Y2173" s="187"/>
      <c r="Z2173" s="187"/>
      <c r="AA2173" s="188"/>
      <c r="AB2173" s="189"/>
      <c r="AC2173" s="187"/>
      <c r="AD2173" s="25"/>
      <c r="AE2173" s="25"/>
    </row>
    <row r="2174">
      <c r="A2174" s="187"/>
      <c r="B2174" s="187"/>
      <c r="C2174" s="187"/>
      <c r="D2174" s="187"/>
      <c r="E2174" s="187"/>
      <c r="F2174" s="187"/>
      <c r="G2174" s="188"/>
      <c r="H2174" s="187"/>
      <c r="I2174" s="187"/>
      <c r="J2174" s="188"/>
      <c r="K2174" s="187"/>
      <c r="L2174" s="188"/>
      <c r="M2174" s="188"/>
      <c r="N2174" s="188"/>
      <c r="O2174" s="188"/>
      <c r="P2174" s="189"/>
      <c r="Q2174" s="187"/>
      <c r="R2174" s="187"/>
      <c r="S2174" s="188"/>
      <c r="T2174" s="188"/>
      <c r="U2174" s="188"/>
      <c r="V2174" s="188"/>
      <c r="W2174" s="188"/>
      <c r="X2174" s="188"/>
      <c r="Y2174" s="188"/>
      <c r="Z2174" s="188"/>
      <c r="AA2174" s="187"/>
      <c r="AB2174" s="189"/>
      <c r="AC2174" s="187"/>
      <c r="AD2174" s="25"/>
      <c r="AE2174" s="25"/>
    </row>
    <row r="2175">
      <c r="A2175" s="187"/>
      <c r="B2175" s="187"/>
      <c r="C2175" s="187"/>
      <c r="D2175" s="187"/>
      <c r="E2175" s="187"/>
      <c r="F2175" s="187"/>
      <c r="G2175" s="188"/>
      <c r="H2175" s="187"/>
      <c r="I2175" s="187"/>
      <c r="J2175" s="188"/>
      <c r="K2175" s="188"/>
      <c r="L2175" s="188"/>
      <c r="M2175" s="188"/>
      <c r="N2175" s="188"/>
      <c r="O2175" s="188"/>
      <c r="P2175" s="189"/>
      <c r="Q2175" s="187"/>
      <c r="R2175" s="188"/>
      <c r="S2175" s="187"/>
      <c r="T2175" s="188"/>
      <c r="U2175" s="188"/>
      <c r="V2175" s="188"/>
      <c r="W2175" s="188"/>
      <c r="X2175" s="188"/>
      <c r="Y2175" s="188"/>
      <c r="Z2175" s="188"/>
      <c r="AA2175" s="187"/>
      <c r="AB2175" s="189"/>
      <c r="AC2175" s="187"/>
      <c r="AD2175" s="25"/>
      <c r="AE2175" s="25"/>
    </row>
    <row r="2176">
      <c r="A2176" s="187"/>
      <c r="B2176" s="187"/>
      <c r="C2176" s="187"/>
      <c r="D2176" s="187"/>
      <c r="E2176" s="187"/>
      <c r="F2176" s="187"/>
      <c r="G2176" s="188"/>
      <c r="H2176" s="187"/>
      <c r="I2176" s="187"/>
      <c r="J2176" s="188"/>
      <c r="K2176" s="187"/>
      <c r="L2176" s="188"/>
      <c r="M2176" s="188"/>
      <c r="N2176" s="188"/>
      <c r="O2176" s="188"/>
      <c r="P2176" s="189"/>
      <c r="Q2176" s="187"/>
      <c r="R2176" s="187"/>
      <c r="S2176" s="188"/>
      <c r="T2176" s="188"/>
      <c r="U2176" s="188"/>
      <c r="V2176" s="188"/>
      <c r="W2176" s="188"/>
      <c r="X2176" s="188"/>
      <c r="Y2176" s="188"/>
      <c r="Z2176" s="188"/>
      <c r="AA2176" s="187"/>
      <c r="AB2176" s="189"/>
      <c r="AC2176" s="187"/>
      <c r="AD2176" s="25"/>
      <c r="AE2176" s="25"/>
    </row>
    <row r="2177">
      <c r="A2177" s="187"/>
      <c r="B2177" s="187"/>
      <c r="C2177" s="187"/>
      <c r="D2177" s="187"/>
      <c r="E2177" s="187"/>
      <c r="F2177" s="187"/>
      <c r="G2177" s="188"/>
      <c r="H2177" s="187"/>
      <c r="I2177" s="187"/>
      <c r="J2177" s="188"/>
      <c r="K2177" s="188"/>
      <c r="L2177" s="188"/>
      <c r="M2177" s="188"/>
      <c r="N2177" s="188"/>
      <c r="O2177" s="188"/>
      <c r="P2177" s="189"/>
      <c r="Q2177" s="187"/>
      <c r="R2177" s="188"/>
      <c r="S2177" s="187"/>
      <c r="T2177" s="188"/>
      <c r="U2177" s="188"/>
      <c r="V2177" s="188"/>
      <c r="W2177" s="188"/>
      <c r="X2177" s="188"/>
      <c r="Y2177" s="188"/>
      <c r="Z2177" s="188"/>
      <c r="AA2177" s="187"/>
      <c r="AB2177" s="189"/>
      <c r="AC2177" s="187"/>
      <c r="AD2177" s="25"/>
      <c r="AE2177" s="25"/>
    </row>
    <row r="2178">
      <c r="A2178" s="187"/>
      <c r="B2178" s="187"/>
      <c r="C2178" s="187"/>
      <c r="D2178" s="187"/>
      <c r="E2178" s="187"/>
      <c r="F2178" s="187"/>
      <c r="G2178" s="188"/>
      <c r="H2178" s="187"/>
      <c r="I2178" s="187"/>
      <c r="J2178" s="188"/>
      <c r="K2178" s="187"/>
      <c r="L2178" s="188"/>
      <c r="M2178" s="188"/>
      <c r="N2178" s="188"/>
      <c r="O2178" s="188"/>
      <c r="P2178" s="189"/>
      <c r="Q2178" s="187"/>
      <c r="R2178" s="187"/>
      <c r="S2178" s="188"/>
      <c r="T2178" s="188"/>
      <c r="U2178" s="188"/>
      <c r="V2178" s="188"/>
      <c r="W2178" s="188"/>
      <c r="X2178" s="188"/>
      <c r="Y2178" s="188"/>
      <c r="Z2178" s="188"/>
      <c r="AA2178" s="187"/>
      <c r="AB2178" s="189"/>
      <c r="AC2178" s="187"/>
      <c r="AD2178" s="25"/>
      <c r="AE2178" s="25"/>
    </row>
    <row r="2179">
      <c r="A2179" s="187"/>
      <c r="B2179" s="187"/>
      <c r="C2179" s="187"/>
      <c r="D2179" s="187"/>
      <c r="E2179" s="187"/>
      <c r="F2179" s="187"/>
      <c r="G2179" s="188"/>
      <c r="H2179" s="187"/>
      <c r="I2179" s="187"/>
      <c r="J2179" s="188"/>
      <c r="K2179" s="187"/>
      <c r="L2179" s="188"/>
      <c r="M2179" s="188"/>
      <c r="N2179" s="188"/>
      <c r="O2179" s="188"/>
      <c r="P2179" s="189"/>
      <c r="Q2179" s="187"/>
      <c r="R2179" s="187"/>
      <c r="S2179" s="188"/>
      <c r="T2179" s="188"/>
      <c r="U2179" s="188"/>
      <c r="V2179" s="188"/>
      <c r="W2179" s="188"/>
      <c r="X2179" s="188"/>
      <c r="Y2179" s="188"/>
      <c r="Z2179" s="188"/>
      <c r="AA2179" s="187"/>
      <c r="AB2179" s="189"/>
      <c r="AC2179" s="187"/>
      <c r="AD2179" s="25"/>
      <c r="AE2179" s="25"/>
    </row>
    <row r="2180">
      <c r="A2180" s="187"/>
      <c r="B2180" s="187"/>
      <c r="C2180" s="187"/>
      <c r="D2180" s="187"/>
      <c r="E2180" s="187"/>
      <c r="F2180" s="187"/>
      <c r="G2180" s="188"/>
      <c r="H2180" s="187"/>
      <c r="I2180" s="187"/>
      <c r="J2180" s="188"/>
      <c r="K2180" s="187"/>
      <c r="L2180" s="188"/>
      <c r="M2180" s="188"/>
      <c r="N2180" s="188"/>
      <c r="O2180" s="188"/>
      <c r="P2180" s="189"/>
      <c r="Q2180" s="187"/>
      <c r="R2180" s="187"/>
      <c r="S2180" s="188"/>
      <c r="T2180" s="188"/>
      <c r="U2180" s="188"/>
      <c r="V2180" s="188"/>
      <c r="W2180" s="188"/>
      <c r="X2180" s="188"/>
      <c r="Y2180" s="188"/>
      <c r="Z2180" s="188"/>
      <c r="AA2180" s="187"/>
      <c r="AB2180" s="189"/>
      <c r="AC2180" s="187"/>
      <c r="AD2180" s="25"/>
      <c r="AE2180" s="25"/>
    </row>
    <row r="2181">
      <c r="A2181" s="187"/>
      <c r="B2181" s="187"/>
      <c r="C2181" s="187"/>
      <c r="D2181" s="187"/>
      <c r="E2181" s="187"/>
      <c r="F2181" s="187"/>
      <c r="G2181" s="188"/>
      <c r="H2181" s="188"/>
      <c r="I2181" s="188"/>
      <c r="J2181" s="188"/>
      <c r="K2181" s="188"/>
      <c r="L2181" s="188"/>
      <c r="M2181" s="188"/>
      <c r="N2181" s="188"/>
      <c r="O2181" s="188"/>
      <c r="P2181" s="189"/>
      <c r="Q2181" s="188"/>
      <c r="R2181" s="188"/>
      <c r="S2181" s="187"/>
      <c r="T2181" s="188"/>
      <c r="U2181" s="188"/>
      <c r="V2181" s="188"/>
      <c r="W2181" s="188"/>
      <c r="X2181" s="188"/>
      <c r="Y2181" s="188"/>
      <c r="Z2181" s="188"/>
      <c r="AA2181" s="187"/>
      <c r="AB2181" s="189"/>
      <c r="AC2181" s="187"/>
      <c r="AD2181" s="25"/>
      <c r="AE2181" s="25"/>
    </row>
    <row r="2182">
      <c r="A2182" s="187"/>
      <c r="B2182" s="187"/>
      <c r="C2182" s="187"/>
      <c r="D2182" s="187"/>
      <c r="E2182" s="187"/>
      <c r="F2182" s="187"/>
      <c r="G2182" s="188"/>
      <c r="H2182" s="188"/>
      <c r="I2182" s="188"/>
      <c r="J2182" s="188"/>
      <c r="K2182" s="188"/>
      <c r="L2182" s="188"/>
      <c r="M2182" s="188"/>
      <c r="N2182" s="188"/>
      <c r="O2182" s="188"/>
      <c r="P2182" s="189"/>
      <c r="Q2182" s="187"/>
      <c r="R2182" s="188"/>
      <c r="S2182" s="187"/>
      <c r="T2182" s="188"/>
      <c r="U2182" s="188"/>
      <c r="V2182" s="188"/>
      <c r="W2182" s="188"/>
      <c r="X2182" s="188"/>
      <c r="Y2182" s="188"/>
      <c r="Z2182" s="188"/>
      <c r="AA2182" s="187"/>
      <c r="AB2182" s="189"/>
      <c r="AC2182" s="187"/>
      <c r="AD2182" s="25"/>
      <c r="AE2182" s="25"/>
    </row>
    <row r="2183">
      <c r="A2183" s="187"/>
      <c r="B2183" s="187"/>
      <c r="C2183" s="187"/>
      <c r="D2183" s="187"/>
      <c r="E2183" s="187"/>
      <c r="F2183" s="187"/>
      <c r="G2183" s="188"/>
      <c r="H2183" s="187"/>
      <c r="I2183" s="187"/>
      <c r="J2183" s="188"/>
      <c r="K2183" s="187"/>
      <c r="L2183" s="188"/>
      <c r="M2183" s="188"/>
      <c r="N2183" s="188"/>
      <c r="O2183" s="188"/>
      <c r="P2183" s="189"/>
      <c r="Q2183" s="187"/>
      <c r="R2183" s="187"/>
      <c r="S2183" s="188"/>
      <c r="T2183" s="188"/>
      <c r="U2183" s="188"/>
      <c r="V2183" s="188"/>
      <c r="W2183" s="188"/>
      <c r="X2183" s="188"/>
      <c r="Y2183" s="188"/>
      <c r="Z2183" s="188"/>
      <c r="AA2183" s="187"/>
      <c r="AB2183" s="189"/>
      <c r="AC2183" s="187"/>
      <c r="AD2183" s="25"/>
      <c r="AE2183" s="25"/>
    </row>
    <row r="2184">
      <c r="A2184" s="187"/>
      <c r="B2184" s="187"/>
      <c r="C2184" s="187"/>
      <c r="D2184" s="187"/>
      <c r="E2184" s="187"/>
      <c r="F2184" s="187"/>
      <c r="G2184" s="188"/>
      <c r="H2184" s="188"/>
      <c r="I2184" s="188"/>
      <c r="J2184" s="188"/>
      <c r="K2184" s="188"/>
      <c r="L2184" s="188"/>
      <c r="M2184" s="188"/>
      <c r="N2184" s="188"/>
      <c r="O2184" s="188"/>
      <c r="P2184" s="189"/>
      <c r="Q2184" s="188"/>
      <c r="R2184" s="188"/>
      <c r="S2184" s="187"/>
      <c r="T2184" s="188"/>
      <c r="U2184" s="188"/>
      <c r="V2184" s="188"/>
      <c r="W2184" s="188"/>
      <c r="X2184" s="188"/>
      <c r="Y2184" s="188"/>
      <c r="Z2184" s="188"/>
      <c r="AA2184" s="187"/>
      <c r="AB2184" s="189"/>
      <c r="AC2184" s="187"/>
      <c r="AD2184" s="25"/>
      <c r="AE2184" s="25"/>
    </row>
    <row r="2185">
      <c r="A2185" s="187"/>
      <c r="B2185" s="187"/>
      <c r="C2185" s="187"/>
      <c r="D2185" s="187"/>
      <c r="E2185" s="187"/>
      <c r="F2185" s="187"/>
      <c r="G2185" s="188"/>
      <c r="H2185" s="188"/>
      <c r="I2185" s="188"/>
      <c r="J2185" s="188"/>
      <c r="K2185" s="188"/>
      <c r="L2185" s="188"/>
      <c r="M2185" s="188"/>
      <c r="N2185" s="188"/>
      <c r="O2185" s="188"/>
      <c r="P2185" s="189"/>
      <c r="Q2185" s="187"/>
      <c r="R2185" s="188"/>
      <c r="S2185" s="187"/>
      <c r="T2185" s="188"/>
      <c r="U2185" s="188"/>
      <c r="V2185" s="188"/>
      <c r="W2185" s="188"/>
      <c r="X2185" s="188"/>
      <c r="Y2185" s="188"/>
      <c r="Z2185" s="188"/>
      <c r="AA2185" s="187"/>
      <c r="AB2185" s="189"/>
      <c r="AC2185" s="187"/>
      <c r="AD2185" s="25"/>
      <c r="AE2185" s="25"/>
    </row>
    <row r="2186">
      <c r="A2186" s="187"/>
      <c r="B2186" s="187"/>
      <c r="C2186" s="187"/>
      <c r="D2186" s="187"/>
      <c r="E2186" s="187"/>
      <c r="F2186" s="187"/>
      <c r="G2186" s="188"/>
      <c r="H2186" s="187"/>
      <c r="I2186" s="187"/>
      <c r="J2186" s="188"/>
      <c r="K2186" s="187"/>
      <c r="L2186" s="188"/>
      <c r="M2186" s="188"/>
      <c r="N2186" s="188"/>
      <c r="O2186" s="188"/>
      <c r="P2186" s="189"/>
      <c r="Q2186" s="187"/>
      <c r="R2186" s="187"/>
      <c r="S2186" s="188"/>
      <c r="T2186" s="188"/>
      <c r="U2186" s="188"/>
      <c r="V2186" s="188"/>
      <c r="W2186" s="188"/>
      <c r="X2186" s="188"/>
      <c r="Y2186" s="188"/>
      <c r="Z2186" s="188"/>
      <c r="AA2186" s="187"/>
      <c r="AB2186" s="189"/>
      <c r="AC2186" s="187"/>
      <c r="AD2186" s="25"/>
      <c r="AE2186" s="25"/>
    </row>
    <row r="2187">
      <c r="A2187" s="187"/>
      <c r="B2187" s="187"/>
      <c r="C2187" s="187"/>
      <c r="D2187" s="187"/>
      <c r="E2187" s="187"/>
      <c r="F2187" s="187"/>
      <c r="G2187" s="188"/>
      <c r="H2187" s="188"/>
      <c r="I2187" s="188"/>
      <c r="J2187" s="188"/>
      <c r="K2187" s="188"/>
      <c r="L2187" s="188"/>
      <c r="M2187" s="188"/>
      <c r="N2187" s="188"/>
      <c r="O2187" s="188"/>
      <c r="P2187" s="189"/>
      <c r="Q2187" s="187"/>
      <c r="R2187" s="188"/>
      <c r="S2187" s="187"/>
      <c r="T2187" s="188"/>
      <c r="U2187" s="188"/>
      <c r="V2187" s="188"/>
      <c r="W2187" s="188"/>
      <c r="X2187" s="188"/>
      <c r="Y2187" s="188"/>
      <c r="Z2187" s="188"/>
      <c r="AA2187" s="187"/>
      <c r="AB2187" s="189"/>
      <c r="AC2187" s="187"/>
      <c r="AD2187" s="25"/>
      <c r="AE2187" s="25"/>
    </row>
    <row r="2188">
      <c r="A2188" s="187"/>
      <c r="B2188" s="187"/>
      <c r="C2188" s="187"/>
      <c r="D2188" s="187"/>
      <c r="E2188" s="187"/>
      <c r="F2188" s="187"/>
      <c r="G2188" s="188"/>
      <c r="H2188" s="187"/>
      <c r="I2188" s="187"/>
      <c r="J2188" s="188"/>
      <c r="K2188" s="187"/>
      <c r="L2188" s="188"/>
      <c r="M2188" s="188"/>
      <c r="N2188" s="188"/>
      <c r="O2188" s="188"/>
      <c r="P2188" s="189"/>
      <c r="Q2188" s="187"/>
      <c r="R2188" s="187"/>
      <c r="S2188" s="188"/>
      <c r="T2188" s="188"/>
      <c r="U2188" s="188"/>
      <c r="V2188" s="188"/>
      <c r="W2188" s="188"/>
      <c r="X2188" s="188"/>
      <c r="Y2188" s="188"/>
      <c r="Z2188" s="188"/>
      <c r="AA2188" s="187"/>
      <c r="AB2188" s="189"/>
      <c r="AC2188" s="187"/>
      <c r="AD2188" s="25"/>
      <c r="AE2188" s="25"/>
    </row>
    <row r="2189">
      <c r="A2189" s="187"/>
      <c r="B2189" s="187"/>
      <c r="C2189" s="187"/>
      <c r="D2189" s="187"/>
      <c r="E2189" s="187"/>
      <c r="F2189" s="187"/>
      <c r="G2189" s="188"/>
      <c r="H2189" s="187"/>
      <c r="I2189" s="187"/>
      <c r="J2189" s="188"/>
      <c r="K2189" s="187"/>
      <c r="L2189" s="188"/>
      <c r="M2189" s="188"/>
      <c r="N2189" s="188"/>
      <c r="O2189" s="188"/>
      <c r="P2189" s="189"/>
      <c r="Q2189" s="187"/>
      <c r="R2189" s="187"/>
      <c r="S2189" s="188"/>
      <c r="T2189" s="188"/>
      <c r="U2189" s="188"/>
      <c r="V2189" s="188"/>
      <c r="W2189" s="188"/>
      <c r="X2189" s="188"/>
      <c r="Y2189" s="188"/>
      <c r="Z2189" s="188"/>
      <c r="AA2189" s="187"/>
      <c r="AB2189" s="189"/>
      <c r="AC2189" s="187"/>
      <c r="AD2189" s="25"/>
      <c r="AE2189" s="25"/>
    </row>
    <row r="2190">
      <c r="A2190" s="187"/>
      <c r="B2190" s="187"/>
      <c r="C2190" s="187"/>
      <c r="D2190" s="187"/>
      <c r="E2190" s="187"/>
      <c r="F2190" s="187"/>
      <c r="G2190" s="188"/>
      <c r="H2190" s="188"/>
      <c r="I2190" s="188"/>
      <c r="J2190" s="188"/>
      <c r="K2190" s="188"/>
      <c r="L2190" s="188"/>
      <c r="M2190" s="188"/>
      <c r="N2190" s="188"/>
      <c r="O2190" s="188"/>
      <c r="P2190" s="189"/>
      <c r="Q2190" s="188"/>
      <c r="R2190" s="188"/>
      <c r="S2190" s="187"/>
      <c r="T2190" s="188"/>
      <c r="U2190" s="188"/>
      <c r="V2190" s="188"/>
      <c r="W2190" s="188"/>
      <c r="X2190" s="188"/>
      <c r="Y2190" s="188"/>
      <c r="Z2190" s="188"/>
      <c r="AA2190" s="187"/>
      <c r="AB2190" s="189"/>
      <c r="AC2190" s="187"/>
      <c r="AD2190" s="25"/>
      <c r="AE2190" s="25"/>
    </row>
    <row r="2191">
      <c r="A2191" s="187"/>
      <c r="B2191" s="187"/>
      <c r="C2191" s="187"/>
      <c r="D2191" s="187"/>
      <c r="E2191" s="187"/>
      <c r="F2191" s="187"/>
      <c r="G2191" s="188"/>
      <c r="H2191" s="188"/>
      <c r="I2191" s="188"/>
      <c r="J2191" s="188"/>
      <c r="K2191" s="188"/>
      <c r="L2191" s="188"/>
      <c r="M2191" s="188"/>
      <c r="N2191" s="188"/>
      <c r="O2191" s="188"/>
      <c r="P2191" s="189"/>
      <c r="Q2191" s="188"/>
      <c r="R2191" s="188"/>
      <c r="S2191" s="187"/>
      <c r="T2191" s="188"/>
      <c r="U2191" s="188"/>
      <c r="V2191" s="188"/>
      <c r="W2191" s="188"/>
      <c r="X2191" s="188"/>
      <c r="Y2191" s="188"/>
      <c r="Z2191" s="188"/>
      <c r="AA2191" s="187"/>
      <c r="AB2191" s="189"/>
      <c r="AC2191" s="187"/>
      <c r="AD2191" s="25"/>
      <c r="AE2191" s="25"/>
    </row>
    <row r="2192">
      <c r="A2192" s="187"/>
      <c r="B2192" s="187"/>
      <c r="C2192" s="187"/>
      <c r="D2192" s="187"/>
      <c r="E2192" s="187"/>
      <c r="F2192" s="187"/>
      <c r="G2192" s="188"/>
      <c r="H2192" s="187"/>
      <c r="I2192" s="187"/>
      <c r="J2192" s="188"/>
      <c r="K2192" s="187"/>
      <c r="L2192" s="188"/>
      <c r="M2192" s="188"/>
      <c r="N2192" s="188"/>
      <c r="O2192" s="188"/>
      <c r="P2192" s="189"/>
      <c r="Q2192" s="187"/>
      <c r="R2192" s="187"/>
      <c r="S2192" s="188"/>
      <c r="T2192" s="188"/>
      <c r="U2192" s="188"/>
      <c r="V2192" s="188"/>
      <c r="W2192" s="188"/>
      <c r="X2192" s="188"/>
      <c r="Y2192" s="188"/>
      <c r="Z2192" s="188"/>
      <c r="AA2192" s="187"/>
      <c r="AB2192" s="189"/>
      <c r="AC2192" s="187"/>
      <c r="AD2192" s="25"/>
      <c r="AE2192" s="25"/>
    </row>
    <row r="2193">
      <c r="A2193" s="187"/>
      <c r="B2193" s="187"/>
      <c r="C2193" s="187"/>
      <c r="D2193" s="187"/>
      <c r="E2193" s="187"/>
      <c r="F2193" s="187"/>
      <c r="G2193" s="188"/>
      <c r="H2193" s="188"/>
      <c r="I2193" s="188"/>
      <c r="J2193" s="188"/>
      <c r="K2193" s="188"/>
      <c r="L2193" s="188"/>
      <c r="M2193" s="188"/>
      <c r="N2193" s="188"/>
      <c r="O2193" s="188"/>
      <c r="P2193" s="190"/>
      <c r="Q2193" s="188"/>
      <c r="R2193" s="188"/>
      <c r="S2193" s="187"/>
      <c r="T2193" s="188"/>
      <c r="U2193" s="188"/>
      <c r="V2193" s="188"/>
      <c r="W2193" s="188"/>
      <c r="X2193" s="188"/>
      <c r="Y2193" s="188"/>
      <c r="Z2193" s="188"/>
      <c r="AA2193" s="187"/>
      <c r="AB2193" s="189"/>
      <c r="AC2193" s="187"/>
      <c r="AD2193" s="25"/>
      <c r="AE2193" s="25"/>
    </row>
    <row r="2194">
      <c r="A2194" s="187"/>
      <c r="B2194" s="187"/>
      <c r="C2194" s="187"/>
      <c r="D2194" s="187"/>
      <c r="E2194" s="187"/>
      <c r="F2194" s="187"/>
      <c r="G2194" s="188"/>
      <c r="H2194" s="187"/>
      <c r="I2194" s="187"/>
      <c r="J2194" s="188"/>
      <c r="K2194" s="187"/>
      <c r="L2194" s="188"/>
      <c r="M2194" s="188"/>
      <c r="N2194" s="188"/>
      <c r="O2194" s="188"/>
      <c r="P2194" s="189"/>
      <c r="Q2194" s="187"/>
      <c r="R2194" s="187"/>
      <c r="S2194" s="188"/>
      <c r="T2194" s="188"/>
      <c r="U2194" s="188"/>
      <c r="V2194" s="188"/>
      <c r="W2194" s="188"/>
      <c r="X2194" s="188"/>
      <c r="Y2194" s="188"/>
      <c r="Z2194" s="188"/>
      <c r="AA2194" s="187"/>
      <c r="AB2194" s="189"/>
      <c r="AC2194" s="187"/>
      <c r="AD2194" s="25"/>
      <c r="AE2194" s="25"/>
    </row>
    <row r="2195">
      <c r="A2195" s="187"/>
      <c r="B2195" s="187"/>
      <c r="C2195" s="187"/>
      <c r="D2195" s="187"/>
      <c r="E2195" s="187"/>
      <c r="F2195" s="187"/>
      <c r="G2195" s="188"/>
      <c r="H2195" s="187"/>
      <c r="I2195" s="187"/>
      <c r="J2195" s="188"/>
      <c r="K2195" s="188"/>
      <c r="L2195" s="188"/>
      <c r="M2195" s="188"/>
      <c r="N2195" s="188"/>
      <c r="O2195" s="188"/>
      <c r="P2195" s="190"/>
      <c r="Q2195" s="187"/>
      <c r="R2195" s="187"/>
      <c r="S2195" s="188"/>
      <c r="T2195" s="188"/>
      <c r="U2195" s="188"/>
      <c r="V2195" s="188"/>
      <c r="W2195" s="188"/>
      <c r="X2195" s="188"/>
      <c r="Y2195" s="188"/>
      <c r="Z2195" s="188"/>
      <c r="AA2195" s="187"/>
      <c r="AB2195" s="189"/>
      <c r="AC2195" s="187"/>
      <c r="AD2195" s="25"/>
      <c r="AE2195" s="25"/>
    </row>
    <row r="2196">
      <c r="A2196" s="187"/>
      <c r="B2196" s="187"/>
      <c r="C2196" s="187"/>
      <c r="D2196" s="187"/>
      <c r="E2196" s="187"/>
      <c r="F2196" s="187"/>
      <c r="G2196" s="188"/>
      <c r="H2196" s="188"/>
      <c r="I2196" s="188"/>
      <c r="J2196" s="188"/>
      <c r="K2196" s="188"/>
      <c r="L2196" s="188"/>
      <c r="M2196" s="188"/>
      <c r="N2196" s="188"/>
      <c r="O2196" s="188"/>
      <c r="P2196" s="189"/>
      <c r="Q2196" s="188"/>
      <c r="R2196" s="188"/>
      <c r="S2196" s="187"/>
      <c r="T2196" s="188"/>
      <c r="U2196" s="188"/>
      <c r="V2196" s="188"/>
      <c r="W2196" s="188"/>
      <c r="X2196" s="188"/>
      <c r="Y2196" s="188"/>
      <c r="Z2196" s="188"/>
      <c r="AA2196" s="187"/>
      <c r="AB2196" s="189"/>
      <c r="AC2196" s="187"/>
      <c r="AD2196" s="25"/>
      <c r="AE2196" s="25"/>
    </row>
    <row r="2197">
      <c r="A2197" s="187"/>
      <c r="B2197" s="187"/>
      <c r="C2197" s="187"/>
      <c r="D2197" s="187"/>
      <c r="E2197" s="187"/>
      <c r="F2197" s="187"/>
      <c r="G2197" s="188"/>
      <c r="H2197" s="187"/>
      <c r="I2197" s="187"/>
      <c r="J2197" s="188"/>
      <c r="K2197" s="187"/>
      <c r="L2197" s="188"/>
      <c r="M2197" s="188"/>
      <c r="N2197" s="188"/>
      <c r="O2197" s="188"/>
      <c r="P2197" s="189"/>
      <c r="Q2197" s="187"/>
      <c r="R2197" s="187"/>
      <c r="S2197" s="188"/>
      <c r="T2197" s="188"/>
      <c r="U2197" s="188"/>
      <c r="V2197" s="188"/>
      <c r="W2197" s="188"/>
      <c r="X2197" s="188"/>
      <c r="Y2197" s="188"/>
      <c r="Z2197" s="188"/>
      <c r="AA2197" s="187"/>
      <c r="AB2197" s="189"/>
      <c r="AC2197" s="187"/>
      <c r="AD2197" s="25"/>
      <c r="AE2197" s="25"/>
    </row>
    <row r="2198">
      <c r="A2198" s="187"/>
      <c r="B2198" s="187"/>
      <c r="C2198" s="187"/>
      <c r="D2198" s="187"/>
      <c r="E2198" s="187"/>
      <c r="F2198" s="187"/>
      <c r="G2198" s="188"/>
      <c r="H2198" s="188"/>
      <c r="I2198" s="188"/>
      <c r="J2198" s="188"/>
      <c r="K2198" s="188"/>
      <c r="L2198" s="188"/>
      <c r="M2198" s="188"/>
      <c r="N2198" s="188"/>
      <c r="O2198" s="188"/>
      <c r="P2198" s="189"/>
      <c r="Q2198" s="187"/>
      <c r="R2198" s="188"/>
      <c r="S2198" s="187"/>
      <c r="T2198" s="188"/>
      <c r="U2198" s="188"/>
      <c r="V2198" s="188"/>
      <c r="W2198" s="188"/>
      <c r="X2198" s="188"/>
      <c r="Y2198" s="188"/>
      <c r="Z2198" s="188"/>
      <c r="AA2198" s="187"/>
      <c r="AB2198" s="189"/>
      <c r="AC2198" s="187"/>
      <c r="AD2198" s="25"/>
      <c r="AE2198" s="25"/>
    </row>
    <row r="2199">
      <c r="A2199" s="187"/>
      <c r="B2199" s="187"/>
      <c r="C2199" s="187"/>
      <c r="D2199" s="187"/>
      <c r="E2199" s="187"/>
      <c r="F2199" s="187"/>
      <c r="G2199" s="188"/>
      <c r="H2199" s="188"/>
      <c r="I2199" s="188"/>
      <c r="J2199" s="188"/>
      <c r="K2199" s="188"/>
      <c r="L2199" s="188"/>
      <c r="M2199" s="188"/>
      <c r="N2199" s="188"/>
      <c r="O2199" s="188"/>
      <c r="P2199" s="190"/>
      <c r="Q2199" s="188"/>
      <c r="R2199" s="188"/>
      <c r="S2199" s="187"/>
      <c r="T2199" s="188"/>
      <c r="U2199" s="188"/>
      <c r="V2199" s="188"/>
      <c r="W2199" s="188"/>
      <c r="X2199" s="188"/>
      <c r="Y2199" s="188"/>
      <c r="Z2199" s="188"/>
      <c r="AA2199" s="187"/>
      <c r="AB2199" s="189"/>
      <c r="AC2199" s="187"/>
      <c r="AD2199" s="25"/>
      <c r="AE2199" s="25"/>
    </row>
    <row r="2200">
      <c r="A2200" s="187"/>
      <c r="B2200" s="187"/>
      <c r="C2200" s="187"/>
      <c r="D2200" s="187"/>
      <c r="E2200" s="187"/>
      <c r="F2200" s="187"/>
      <c r="G2200" s="188"/>
      <c r="H2200" s="187"/>
      <c r="I2200" s="187"/>
      <c r="J2200" s="188"/>
      <c r="K2200" s="187"/>
      <c r="L2200" s="188"/>
      <c r="M2200" s="188"/>
      <c r="N2200" s="188"/>
      <c r="O2200" s="188"/>
      <c r="P2200" s="190"/>
      <c r="Q2200" s="187"/>
      <c r="R2200" s="187"/>
      <c r="S2200" s="188"/>
      <c r="T2200" s="188"/>
      <c r="U2200" s="188"/>
      <c r="V2200" s="188"/>
      <c r="W2200" s="188"/>
      <c r="X2200" s="188"/>
      <c r="Y2200" s="188"/>
      <c r="Z2200" s="188"/>
      <c r="AA2200" s="187"/>
      <c r="AB2200" s="189"/>
      <c r="AC2200" s="187"/>
      <c r="AD2200" s="25"/>
      <c r="AE2200" s="25"/>
    </row>
    <row r="2201">
      <c r="A2201" s="187"/>
      <c r="B2201" s="187"/>
      <c r="C2201" s="187"/>
      <c r="D2201" s="187"/>
      <c r="E2201" s="187"/>
      <c r="F2201" s="187"/>
      <c r="G2201" s="188"/>
      <c r="H2201" s="188"/>
      <c r="I2201" s="188"/>
      <c r="J2201" s="188"/>
      <c r="K2201" s="188"/>
      <c r="L2201" s="188"/>
      <c r="M2201" s="188"/>
      <c r="N2201" s="188"/>
      <c r="O2201" s="188"/>
      <c r="P2201" s="189"/>
      <c r="Q2201" s="187"/>
      <c r="R2201" s="188"/>
      <c r="S2201" s="187"/>
      <c r="T2201" s="188"/>
      <c r="U2201" s="188"/>
      <c r="V2201" s="188"/>
      <c r="W2201" s="188"/>
      <c r="X2201" s="188"/>
      <c r="Y2201" s="188"/>
      <c r="Z2201" s="188"/>
      <c r="AA2201" s="187"/>
      <c r="AB2201" s="189"/>
      <c r="AC2201" s="187"/>
      <c r="AD2201" s="25"/>
      <c r="AE2201" s="25"/>
    </row>
    <row r="2202">
      <c r="A2202" s="187"/>
      <c r="B2202" s="187"/>
      <c r="C2202" s="187"/>
      <c r="D2202" s="187"/>
      <c r="E2202" s="187"/>
      <c r="F2202" s="187"/>
      <c r="G2202" s="188"/>
      <c r="H2202" s="188"/>
      <c r="I2202" s="188"/>
      <c r="J2202" s="188"/>
      <c r="K2202" s="188"/>
      <c r="L2202" s="188"/>
      <c r="M2202" s="188"/>
      <c r="N2202" s="188"/>
      <c r="O2202" s="188"/>
      <c r="P2202" s="189"/>
      <c r="Q2202" s="188"/>
      <c r="R2202" s="188"/>
      <c r="S2202" s="187"/>
      <c r="T2202" s="188"/>
      <c r="U2202" s="188"/>
      <c r="V2202" s="188"/>
      <c r="W2202" s="188"/>
      <c r="X2202" s="188"/>
      <c r="Y2202" s="188"/>
      <c r="Z2202" s="188"/>
      <c r="AA2202" s="187"/>
      <c r="AB2202" s="189"/>
      <c r="AC2202" s="187"/>
      <c r="AD2202" s="25"/>
      <c r="AE2202" s="25"/>
    </row>
    <row r="2203">
      <c r="A2203" s="187"/>
      <c r="B2203" s="187"/>
      <c r="C2203" s="187"/>
      <c r="D2203" s="187"/>
      <c r="E2203" s="187"/>
      <c r="F2203" s="187"/>
      <c r="G2203" s="188"/>
      <c r="H2203" s="187"/>
      <c r="I2203" s="187"/>
      <c r="J2203" s="188"/>
      <c r="K2203" s="187"/>
      <c r="L2203" s="188"/>
      <c r="M2203" s="188"/>
      <c r="N2203" s="188"/>
      <c r="O2203" s="188"/>
      <c r="P2203" s="190"/>
      <c r="Q2203" s="187"/>
      <c r="R2203" s="187"/>
      <c r="S2203" s="188"/>
      <c r="T2203" s="188"/>
      <c r="U2203" s="188"/>
      <c r="V2203" s="188"/>
      <c r="W2203" s="188"/>
      <c r="X2203" s="188"/>
      <c r="Y2203" s="188"/>
      <c r="Z2203" s="188"/>
      <c r="AA2203" s="187"/>
      <c r="AB2203" s="189"/>
      <c r="AC2203" s="187"/>
      <c r="AD2203" s="25"/>
      <c r="AE2203" s="25"/>
    </row>
    <row r="2204">
      <c r="A2204" s="187"/>
      <c r="B2204" s="187"/>
      <c r="C2204" s="187"/>
      <c r="D2204" s="187"/>
      <c r="E2204" s="187"/>
      <c r="F2204" s="187"/>
      <c r="G2204" s="188"/>
      <c r="H2204" s="187"/>
      <c r="I2204" s="187"/>
      <c r="J2204" s="188"/>
      <c r="K2204" s="187"/>
      <c r="L2204" s="188"/>
      <c r="M2204" s="188"/>
      <c r="N2204" s="188"/>
      <c r="O2204" s="188"/>
      <c r="P2204" s="190"/>
      <c r="Q2204" s="187"/>
      <c r="R2204" s="187"/>
      <c r="S2204" s="188"/>
      <c r="T2204" s="188"/>
      <c r="U2204" s="188"/>
      <c r="V2204" s="188"/>
      <c r="W2204" s="188"/>
      <c r="X2204" s="188"/>
      <c r="Y2204" s="188"/>
      <c r="Z2204" s="188"/>
      <c r="AA2204" s="187"/>
      <c r="AB2204" s="189"/>
      <c r="AC2204" s="187"/>
      <c r="AD2204" s="25"/>
      <c r="AE2204" s="25"/>
    </row>
    <row r="2205">
      <c r="A2205" s="187"/>
      <c r="B2205" s="187"/>
      <c r="C2205" s="187"/>
      <c r="D2205" s="187"/>
      <c r="E2205" s="187"/>
      <c r="F2205" s="187"/>
      <c r="G2205" s="188"/>
      <c r="H2205" s="188"/>
      <c r="I2205" s="188"/>
      <c r="J2205" s="188"/>
      <c r="K2205" s="188"/>
      <c r="L2205" s="188"/>
      <c r="M2205" s="188"/>
      <c r="N2205" s="188"/>
      <c r="O2205" s="188"/>
      <c r="P2205" s="189"/>
      <c r="Q2205" s="188"/>
      <c r="R2205" s="188"/>
      <c r="S2205" s="187"/>
      <c r="T2205" s="188"/>
      <c r="U2205" s="188"/>
      <c r="V2205" s="188"/>
      <c r="W2205" s="188"/>
      <c r="X2205" s="188"/>
      <c r="Y2205" s="188"/>
      <c r="Z2205" s="188"/>
      <c r="AA2205" s="187"/>
      <c r="AB2205" s="189"/>
      <c r="AC2205" s="187"/>
      <c r="AD2205" s="25"/>
      <c r="AE2205" s="25"/>
    </row>
    <row r="2206">
      <c r="A2206" s="187"/>
      <c r="B2206" s="187"/>
      <c r="C2206" s="187"/>
      <c r="D2206" s="187"/>
      <c r="E2206" s="187"/>
      <c r="F2206" s="187"/>
      <c r="G2206" s="188"/>
      <c r="H2206" s="187"/>
      <c r="I2206" s="187"/>
      <c r="J2206" s="188"/>
      <c r="K2206" s="187"/>
      <c r="L2206" s="188"/>
      <c r="M2206" s="188"/>
      <c r="N2206" s="188"/>
      <c r="O2206" s="188"/>
      <c r="P2206" s="189"/>
      <c r="Q2206" s="187"/>
      <c r="R2206" s="187"/>
      <c r="S2206" s="188"/>
      <c r="T2206" s="188"/>
      <c r="U2206" s="188"/>
      <c r="V2206" s="188"/>
      <c r="W2206" s="188"/>
      <c r="X2206" s="188"/>
      <c r="Y2206" s="188"/>
      <c r="Z2206" s="188"/>
      <c r="AA2206" s="187"/>
      <c r="AB2206" s="189"/>
      <c r="AC2206" s="187"/>
      <c r="AD2206" s="25"/>
      <c r="AE2206" s="25"/>
    </row>
    <row r="2207">
      <c r="A2207" s="187"/>
      <c r="B2207" s="187"/>
      <c r="C2207" s="187"/>
      <c r="D2207" s="187"/>
      <c r="E2207" s="187"/>
      <c r="F2207" s="187"/>
      <c r="G2207" s="188"/>
      <c r="H2207" s="187"/>
      <c r="I2207" s="187"/>
      <c r="J2207" s="188"/>
      <c r="K2207" s="187"/>
      <c r="L2207" s="188"/>
      <c r="M2207" s="188"/>
      <c r="N2207" s="188"/>
      <c r="O2207" s="188"/>
      <c r="P2207" s="189"/>
      <c r="Q2207" s="187"/>
      <c r="R2207" s="187"/>
      <c r="S2207" s="188"/>
      <c r="T2207" s="188"/>
      <c r="U2207" s="188"/>
      <c r="V2207" s="188"/>
      <c r="W2207" s="188"/>
      <c r="X2207" s="188"/>
      <c r="Y2207" s="188"/>
      <c r="Z2207" s="188"/>
      <c r="AA2207" s="187"/>
      <c r="AB2207" s="189"/>
      <c r="AC2207" s="187"/>
      <c r="AD2207" s="25"/>
      <c r="AE2207" s="25"/>
    </row>
    <row r="2208">
      <c r="A2208" s="187"/>
      <c r="B2208" s="187"/>
      <c r="C2208" s="187"/>
      <c r="D2208" s="187"/>
      <c r="E2208" s="187"/>
      <c r="F2208" s="187"/>
      <c r="G2208" s="188"/>
      <c r="H2208" s="187"/>
      <c r="I2208" s="187"/>
      <c r="J2208" s="188"/>
      <c r="K2208" s="187"/>
      <c r="L2208" s="188"/>
      <c r="M2208" s="188"/>
      <c r="N2208" s="188"/>
      <c r="O2208" s="188"/>
      <c r="P2208" s="189"/>
      <c r="Q2208" s="187"/>
      <c r="R2208" s="187"/>
      <c r="S2208" s="188"/>
      <c r="T2208" s="188"/>
      <c r="U2208" s="188"/>
      <c r="V2208" s="188"/>
      <c r="W2208" s="188"/>
      <c r="X2208" s="188"/>
      <c r="Y2208" s="188"/>
      <c r="Z2208" s="188"/>
      <c r="AA2208" s="187"/>
      <c r="AB2208" s="189"/>
      <c r="AC2208" s="187"/>
      <c r="AD2208" s="25"/>
      <c r="AE2208" s="25"/>
    </row>
    <row r="2209">
      <c r="A2209" s="187"/>
      <c r="B2209" s="187"/>
      <c r="C2209" s="187"/>
      <c r="D2209" s="187"/>
      <c r="E2209" s="187"/>
      <c r="F2209" s="187"/>
      <c r="G2209" s="188"/>
      <c r="H2209" s="187"/>
      <c r="I2209" s="187"/>
      <c r="J2209" s="188"/>
      <c r="K2209" s="187"/>
      <c r="L2209" s="188"/>
      <c r="M2209" s="188"/>
      <c r="N2209" s="188"/>
      <c r="O2209" s="188"/>
      <c r="P2209" s="190"/>
      <c r="Q2209" s="187"/>
      <c r="R2209" s="187"/>
      <c r="S2209" s="188"/>
      <c r="T2209" s="188"/>
      <c r="U2209" s="188"/>
      <c r="V2209" s="188"/>
      <c r="W2209" s="188"/>
      <c r="X2209" s="188"/>
      <c r="Y2209" s="188"/>
      <c r="Z2209" s="188"/>
      <c r="AA2209" s="187"/>
      <c r="AB2209" s="189"/>
      <c r="AC2209" s="187"/>
      <c r="AD2209" s="25"/>
      <c r="AE2209" s="25"/>
    </row>
    <row r="2210">
      <c r="A2210" s="187"/>
      <c r="B2210" s="187"/>
      <c r="C2210" s="187"/>
      <c r="D2210" s="187"/>
      <c r="E2210" s="187"/>
      <c r="F2210" s="187"/>
      <c r="G2210" s="188"/>
      <c r="H2210" s="188"/>
      <c r="I2210" s="188"/>
      <c r="J2210" s="188"/>
      <c r="K2210" s="188"/>
      <c r="L2210" s="188"/>
      <c r="M2210" s="188"/>
      <c r="N2210" s="188"/>
      <c r="O2210" s="188"/>
      <c r="P2210" s="189"/>
      <c r="Q2210" s="187"/>
      <c r="R2210" s="188"/>
      <c r="S2210" s="187"/>
      <c r="T2210" s="188"/>
      <c r="U2210" s="188"/>
      <c r="V2210" s="188"/>
      <c r="W2210" s="188"/>
      <c r="X2210" s="188"/>
      <c r="Y2210" s="188"/>
      <c r="Z2210" s="188"/>
      <c r="AA2210" s="187"/>
      <c r="AB2210" s="189"/>
      <c r="AC2210" s="187"/>
      <c r="AD2210" s="25"/>
      <c r="AE2210" s="25"/>
    </row>
    <row r="2211">
      <c r="A2211" s="187"/>
      <c r="B2211" s="187"/>
      <c r="C2211" s="187"/>
      <c r="D2211" s="187"/>
      <c r="E2211" s="187"/>
      <c r="F2211" s="187"/>
      <c r="G2211" s="188"/>
      <c r="H2211" s="188"/>
      <c r="I2211" s="188"/>
      <c r="J2211" s="188"/>
      <c r="K2211" s="188"/>
      <c r="L2211" s="188"/>
      <c r="M2211" s="188"/>
      <c r="N2211" s="188"/>
      <c r="O2211" s="188"/>
      <c r="P2211" s="189"/>
      <c r="Q2211" s="187"/>
      <c r="R2211" s="188"/>
      <c r="S2211" s="187"/>
      <c r="T2211" s="188"/>
      <c r="U2211" s="188"/>
      <c r="V2211" s="188"/>
      <c r="W2211" s="188"/>
      <c r="X2211" s="188"/>
      <c r="Y2211" s="188"/>
      <c r="Z2211" s="188"/>
      <c r="AA2211" s="187"/>
      <c r="AB2211" s="189"/>
      <c r="AC2211" s="187"/>
      <c r="AD2211" s="25"/>
      <c r="AE2211" s="25"/>
    </row>
    <row r="2212">
      <c r="A2212" s="187"/>
      <c r="B2212" s="187"/>
      <c r="C2212" s="187"/>
      <c r="D2212" s="187"/>
      <c r="E2212" s="187"/>
      <c r="F2212" s="187"/>
      <c r="G2212" s="188"/>
      <c r="H2212" s="188"/>
      <c r="I2212" s="188"/>
      <c r="J2212" s="188"/>
      <c r="K2212" s="188"/>
      <c r="L2212" s="188"/>
      <c r="M2212" s="188"/>
      <c r="N2212" s="188"/>
      <c r="O2212" s="188"/>
      <c r="P2212" s="189"/>
      <c r="Q2212" s="187"/>
      <c r="R2212" s="188"/>
      <c r="S2212" s="187"/>
      <c r="T2212" s="188"/>
      <c r="U2212" s="188"/>
      <c r="V2212" s="188"/>
      <c r="W2212" s="188"/>
      <c r="X2212" s="188"/>
      <c r="Y2212" s="188"/>
      <c r="Z2212" s="188"/>
      <c r="AA2212" s="187"/>
      <c r="AB2212" s="189"/>
      <c r="AC2212" s="187"/>
      <c r="AD2212" s="25"/>
      <c r="AE2212" s="25"/>
    </row>
    <row r="2213">
      <c r="A2213" s="187"/>
      <c r="B2213" s="187"/>
      <c r="C2213" s="187"/>
      <c r="D2213" s="187"/>
      <c r="E2213" s="187"/>
      <c r="F2213" s="187"/>
      <c r="G2213" s="188"/>
      <c r="H2213" s="187"/>
      <c r="I2213" s="187"/>
      <c r="J2213" s="188"/>
      <c r="K2213" s="187"/>
      <c r="L2213" s="188"/>
      <c r="M2213" s="188"/>
      <c r="N2213" s="188"/>
      <c r="O2213" s="188"/>
      <c r="P2213" s="190"/>
      <c r="Q2213" s="187"/>
      <c r="R2213" s="187"/>
      <c r="S2213" s="188"/>
      <c r="T2213" s="188"/>
      <c r="U2213" s="188"/>
      <c r="V2213" s="188"/>
      <c r="W2213" s="188"/>
      <c r="X2213" s="188"/>
      <c r="Y2213" s="188"/>
      <c r="Z2213" s="188"/>
      <c r="AA2213" s="187"/>
      <c r="AB2213" s="189"/>
      <c r="AC2213" s="187"/>
      <c r="AD2213" s="25"/>
      <c r="AE2213" s="25"/>
    </row>
    <row r="2214">
      <c r="A2214" s="187"/>
      <c r="B2214" s="187"/>
      <c r="C2214" s="187"/>
      <c r="D2214" s="187"/>
      <c r="E2214" s="187"/>
      <c r="F2214" s="187"/>
      <c r="G2214" s="188"/>
      <c r="H2214" s="188"/>
      <c r="I2214" s="188"/>
      <c r="J2214" s="188"/>
      <c r="K2214" s="188"/>
      <c r="L2214" s="188"/>
      <c r="M2214" s="188"/>
      <c r="N2214" s="188"/>
      <c r="O2214" s="188"/>
      <c r="P2214" s="189"/>
      <c r="Q2214" s="188"/>
      <c r="R2214" s="188"/>
      <c r="S2214" s="187"/>
      <c r="T2214" s="188"/>
      <c r="U2214" s="188"/>
      <c r="V2214" s="188"/>
      <c r="W2214" s="188"/>
      <c r="X2214" s="188"/>
      <c r="Y2214" s="188"/>
      <c r="Z2214" s="188"/>
      <c r="AA2214" s="187"/>
      <c r="AB2214" s="189"/>
      <c r="AC2214" s="187"/>
      <c r="AD2214" s="25"/>
      <c r="AE2214" s="25"/>
    </row>
    <row r="2215">
      <c r="A2215" s="187"/>
      <c r="B2215" s="187"/>
      <c r="C2215" s="187"/>
      <c r="D2215" s="187"/>
      <c r="E2215" s="187"/>
      <c r="F2215" s="187"/>
      <c r="G2215" s="188"/>
      <c r="H2215" s="187"/>
      <c r="I2215" s="187"/>
      <c r="J2215" s="188"/>
      <c r="K2215" s="187"/>
      <c r="L2215" s="188"/>
      <c r="M2215" s="188"/>
      <c r="N2215" s="188"/>
      <c r="O2215" s="188"/>
      <c r="P2215" s="189"/>
      <c r="Q2215" s="187"/>
      <c r="R2215" s="187"/>
      <c r="S2215" s="188"/>
      <c r="T2215" s="188"/>
      <c r="U2215" s="188"/>
      <c r="V2215" s="188"/>
      <c r="W2215" s="188"/>
      <c r="X2215" s="188"/>
      <c r="Y2215" s="188"/>
      <c r="Z2215" s="188"/>
      <c r="AA2215" s="187"/>
      <c r="AB2215" s="189"/>
      <c r="AC2215" s="187"/>
      <c r="AD2215" s="25"/>
      <c r="AE2215" s="25"/>
    </row>
    <row r="2216">
      <c r="A2216" s="187"/>
      <c r="B2216" s="187"/>
      <c r="C2216" s="187"/>
      <c r="D2216" s="187"/>
      <c r="E2216" s="187"/>
      <c r="F2216" s="187"/>
      <c r="G2216" s="188"/>
      <c r="H2216" s="187"/>
      <c r="I2216" s="187"/>
      <c r="J2216" s="188"/>
      <c r="K2216" s="187"/>
      <c r="L2216" s="188"/>
      <c r="M2216" s="188"/>
      <c r="N2216" s="188"/>
      <c r="O2216" s="188"/>
      <c r="P2216" s="189"/>
      <c r="Q2216" s="187"/>
      <c r="R2216" s="187"/>
      <c r="S2216" s="188"/>
      <c r="T2216" s="188"/>
      <c r="U2216" s="188"/>
      <c r="V2216" s="188"/>
      <c r="W2216" s="188"/>
      <c r="X2216" s="188"/>
      <c r="Y2216" s="188"/>
      <c r="Z2216" s="188"/>
      <c r="AA2216" s="187"/>
      <c r="AB2216" s="189"/>
      <c r="AC2216" s="187"/>
      <c r="AD2216" s="25"/>
      <c r="AE2216" s="25"/>
    </row>
    <row r="2217">
      <c r="A2217" s="187"/>
      <c r="B2217" s="187"/>
      <c r="C2217" s="187"/>
      <c r="D2217" s="187"/>
      <c r="E2217" s="187"/>
      <c r="F2217" s="187"/>
      <c r="G2217" s="188"/>
      <c r="H2217" s="187"/>
      <c r="I2217" s="187"/>
      <c r="J2217" s="188"/>
      <c r="K2217" s="187"/>
      <c r="L2217" s="188"/>
      <c r="M2217" s="188"/>
      <c r="N2217" s="188"/>
      <c r="O2217" s="188"/>
      <c r="P2217" s="189"/>
      <c r="Q2217" s="187"/>
      <c r="R2217" s="187"/>
      <c r="S2217" s="188"/>
      <c r="T2217" s="188"/>
      <c r="U2217" s="188"/>
      <c r="V2217" s="188"/>
      <c r="W2217" s="188"/>
      <c r="X2217" s="188"/>
      <c r="Y2217" s="188"/>
      <c r="Z2217" s="188"/>
      <c r="AA2217" s="187"/>
      <c r="AB2217" s="189"/>
      <c r="AC2217" s="187"/>
      <c r="AD2217" s="25"/>
      <c r="AE2217" s="25"/>
    </row>
    <row r="2218">
      <c r="A2218" s="187"/>
      <c r="B2218" s="187"/>
      <c r="C2218" s="187"/>
      <c r="D2218" s="187"/>
      <c r="E2218" s="187"/>
      <c r="F2218" s="187"/>
      <c r="G2218" s="188"/>
      <c r="H2218" s="187"/>
      <c r="I2218" s="187"/>
      <c r="J2218" s="188"/>
      <c r="K2218" s="187"/>
      <c r="L2218" s="188"/>
      <c r="M2218" s="188"/>
      <c r="N2218" s="188"/>
      <c r="O2218" s="188"/>
      <c r="P2218" s="189"/>
      <c r="Q2218" s="187"/>
      <c r="R2218" s="187"/>
      <c r="S2218" s="188"/>
      <c r="T2218" s="188"/>
      <c r="U2218" s="188"/>
      <c r="V2218" s="188"/>
      <c r="W2218" s="188"/>
      <c r="X2218" s="188"/>
      <c r="Y2218" s="188"/>
      <c r="Z2218" s="188"/>
      <c r="AA2218" s="187"/>
      <c r="AB2218" s="189"/>
      <c r="AC2218" s="187"/>
      <c r="AD2218" s="25"/>
      <c r="AE2218" s="25"/>
    </row>
    <row r="2219">
      <c r="A2219" s="187"/>
      <c r="B2219" s="187"/>
      <c r="C2219" s="187"/>
      <c r="D2219" s="187"/>
      <c r="E2219" s="187"/>
      <c r="F2219" s="187"/>
      <c r="G2219" s="188"/>
      <c r="H2219" s="187"/>
      <c r="I2219" s="187"/>
      <c r="J2219" s="188"/>
      <c r="K2219" s="187"/>
      <c r="L2219" s="188"/>
      <c r="M2219" s="188"/>
      <c r="N2219" s="188"/>
      <c r="O2219" s="188"/>
      <c r="P2219" s="190"/>
      <c r="Q2219" s="187"/>
      <c r="R2219" s="187"/>
      <c r="S2219" s="188"/>
      <c r="T2219" s="188"/>
      <c r="U2219" s="188"/>
      <c r="V2219" s="188"/>
      <c r="W2219" s="188"/>
      <c r="X2219" s="188"/>
      <c r="Y2219" s="188"/>
      <c r="Z2219" s="188"/>
      <c r="AA2219" s="187"/>
      <c r="AB2219" s="189"/>
      <c r="AC2219" s="187"/>
      <c r="AD2219" s="25"/>
      <c r="AE2219" s="25"/>
    </row>
    <row r="2220">
      <c r="A2220" s="187"/>
      <c r="B2220" s="187"/>
      <c r="C2220" s="187"/>
      <c r="D2220" s="187"/>
      <c r="E2220" s="187"/>
      <c r="F2220" s="187"/>
      <c r="G2220" s="188"/>
      <c r="H2220" s="188"/>
      <c r="I2220" s="188"/>
      <c r="J2220" s="188"/>
      <c r="K2220" s="188"/>
      <c r="L2220" s="188"/>
      <c r="M2220" s="188"/>
      <c r="N2220" s="188"/>
      <c r="O2220" s="188"/>
      <c r="P2220" s="189"/>
      <c r="Q2220" s="187"/>
      <c r="R2220" s="188"/>
      <c r="S2220" s="187"/>
      <c r="T2220" s="188"/>
      <c r="U2220" s="188"/>
      <c r="V2220" s="188"/>
      <c r="W2220" s="188"/>
      <c r="X2220" s="188"/>
      <c r="Y2220" s="188"/>
      <c r="Z2220" s="188"/>
      <c r="AA2220" s="187"/>
      <c r="AB2220" s="189"/>
      <c r="AC2220" s="187"/>
      <c r="AD2220" s="25"/>
      <c r="AE2220" s="25"/>
    </row>
    <row r="2221">
      <c r="A2221" s="187"/>
      <c r="B2221" s="187"/>
      <c r="C2221" s="187"/>
      <c r="D2221" s="187"/>
      <c r="E2221" s="187"/>
      <c r="F2221" s="187"/>
      <c r="G2221" s="188"/>
      <c r="H2221" s="188"/>
      <c r="I2221" s="188"/>
      <c r="J2221" s="188"/>
      <c r="K2221" s="188"/>
      <c r="L2221" s="188"/>
      <c r="M2221" s="188"/>
      <c r="N2221" s="188"/>
      <c r="O2221" s="188"/>
      <c r="P2221" s="190"/>
      <c r="Q2221" s="187"/>
      <c r="R2221" s="188"/>
      <c r="S2221" s="187"/>
      <c r="T2221" s="188"/>
      <c r="U2221" s="188"/>
      <c r="V2221" s="188"/>
      <c r="W2221" s="188"/>
      <c r="X2221" s="188"/>
      <c r="Y2221" s="188"/>
      <c r="Z2221" s="188"/>
      <c r="AA2221" s="187"/>
      <c r="AB2221" s="189"/>
      <c r="AC2221" s="187"/>
      <c r="AD2221" s="25"/>
      <c r="AE2221" s="25"/>
    </row>
    <row r="2222">
      <c r="A2222" s="187"/>
      <c r="B2222" s="187"/>
      <c r="C2222" s="187"/>
      <c r="D2222" s="187"/>
      <c r="E2222" s="187"/>
      <c r="F2222" s="187"/>
      <c r="G2222" s="188"/>
      <c r="H2222" s="188"/>
      <c r="I2222" s="188"/>
      <c r="J2222" s="188"/>
      <c r="K2222" s="188"/>
      <c r="L2222" s="188"/>
      <c r="M2222" s="188"/>
      <c r="N2222" s="188"/>
      <c r="O2222" s="188"/>
      <c r="P2222" s="189"/>
      <c r="Q2222" s="187"/>
      <c r="R2222" s="188"/>
      <c r="S2222" s="187"/>
      <c r="T2222" s="188"/>
      <c r="U2222" s="188"/>
      <c r="V2222" s="188"/>
      <c r="W2222" s="188"/>
      <c r="X2222" s="188"/>
      <c r="Y2222" s="188"/>
      <c r="Z2222" s="188"/>
      <c r="AA2222" s="187"/>
      <c r="AB2222" s="189"/>
      <c r="AC2222" s="187"/>
      <c r="AD2222" s="25"/>
      <c r="AE2222" s="25"/>
    </row>
    <row r="2223">
      <c r="A2223" s="187"/>
      <c r="B2223" s="187"/>
      <c r="C2223" s="187"/>
      <c r="D2223" s="187"/>
      <c r="E2223" s="187"/>
      <c r="F2223" s="187"/>
      <c r="G2223" s="188"/>
      <c r="H2223" s="188"/>
      <c r="I2223" s="188"/>
      <c r="J2223" s="188"/>
      <c r="K2223" s="188"/>
      <c r="L2223" s="188"/>
      <c r="M2223" s="188"/>
      <c r="N2223" s="188"/>
      <c r="O2223" s="188"/>
      <c r="P2223" s="189"/>
      <c r="Q2223" s="188"/>
      <c r="R2223" s="188"/>
      <c r="S2223" s="187"/>
      <c r="T2223" s="188"/>
      <c r="U2223" s="188"/>
      <c r="V2223" s="188"/>
      <c r="W2223" s="188"/>
      <c r="X2223" s="188"/>
      <c r="Y2223" s="188"/>
      <c r="Z2223" s="188"/>
      <c r="AA2223" s="187"/>
      <c r="AB2223" s="189"/>
      <c r="AC2223" s="187"/>
      <c r="AD2223" s="25"/>
      <c r="AE2223" s="25"/>
    </row>
    <row r="2224">
      <c r="A2224" s="187"/>
      <c r="B2224" s="187"/>
      <c r="C2224" s="187"/>
      <c r="D2224" s="187"/>
      <c r="E2224" s="187"/>
      <c r="F2224" s="187"/>
      <c r="G2224" s="188"/>
      <c r="H2224" s="187"/>
      <c r="I2224" s="187"/>
      <c r="J2224" s="188"/>
      <c r="K2224" s="187"/>
      <c r="L2224" s="188"/>
      <c r="M2224" s="188"/>
      <c r="N2224" s="188"/>
      <c r="O2224" s="188"/>
      <c r="P2224" s="189"/>
      <c r="Q2224" s="187"/>
      <c r="R2224" s="187"/>
      <c r="S2224" s="188"/>
      <c r="T2224" s="188"/>
      <c r="U2224" s="188"/>
      <c r="V2224" s="188"/>
      <c r="W2224" s="188"/>
      <c r="X2224" s="188"/>
      <c r="Y2224" s="188"/>
      <c r="Z2224" s="188"/>
      <c r="AA2224" s="187"/>
      <c r="AB2224" s="189"/>
      <c r="AC2224" s="187"/>
      <c r="AD2224" s="25"/>
      <c r="AE2224" s="25"/>
    </row>
    <row r="2225">
      <c r="A2225" s="187"/>
      <c r="B2225" s="187"/>
      <c r="C2225" s="187"/>
      <c r="D2225" s="187"/>
      <c r="E2225" s="187"/>
      <c r="F2225" s="187"/>
      <c r="G2225" s="188"/>
      <c r="H2225" s="187"/>
      <c r="I2225" s="187"/>
      <c r="J2225" s="188"/>
      <c r="K2225" s="187"/>
      <c r="L2225" s="188"/>
      <c r="M2225" s="188"/>
      <c r="N2225" s="188"/>
      <c r="O2225" s="188"/>
      <c r="P2225" s="189"/>
      <c r="Q2225" s="187"/>
      <c r="R2225" s="187"/>
      <c r="S2225" s="188"/>
      <c r="T2225" s="188"/>
      <c r="U2225" s="188"/>
      <c r="V2225" s="188"/>
      <c r="W2225" s="188"/>
      <c r="X2225" s="188"/>
      <c r="Y2225" s="188"/>
      <c r="Z2225" s="188"/>
      <c r="AA2225" s="187"/>
      <c r="AB2225" s="189"/>
      <c r="AC2225" s="187"/>
      <c r="AD2225" s="25"/>
      <c r="AE2225" s="25"/>
    </row>
    <row r="2226">
      <c r="A2226" s="187"/>
      <c r="B2226" s="187"/>
      <c r="C2226" s="187"/>
      <c r="D2226" s="187"/>
      <c r="E2226" s="187"/>
      <c r="F2226" s="187"/>
      <c r="G2226" s="188"/>
      <c r="H2226" s="188"/>
      <c r="I2226" s="188"/>
      <c r="J2226" s="188"/>
      <c r="K2226" s="188"/>
      <c r="L2226" s="188"/>
      <c r="M2226" s="188"/>
      <c r="N2226" s="188"/>
      <c r="O2226" s="188"/>
      <c r="P2226" s="190"/>
      <c r="Q2226" s="188"/>
      <c r="R2226" s="188"/>
      <c r="S2226" s="187"/>
      <c r="T2226" s="188"/>
      <c r="U2226" s="188"/>
      <c r="V2226" s="188"/>
      <c r="W2226" s="188"/>
      <c r="X2226" s="188"/>
      <c r="Y2226" s="188"/>
      <c r="Z2226" s="188"/>
      <c r="AA2226" s="187"/>
      <c r="AB2226" s="189"/>
      <c r="AC2226" s="187"/>
      <c r="AD2226" s="25"/>
      <c r="AE2226" s="25"/>
    </row>
    <row r="2227">
      <c r="A2227" s="187"/>
      <c r="B2227" s="187"/>
      <c r="C2227" s="187"/>
      <c r="D2227" s="187"/>
      <c r="E2227" s="187"/>
      <c r="F2227" s="187"/>
      <c r="G2227" s="188"/>
      <c r="H2227" s="187"/>
      <c r="I2227" s="187"/>
      <c r="J2227" s="188"/>
      <c r="K2227" s="187"/>
      <c r="L2227" s="188"/>
      <c r="M2227" s="188"/>
      <c r="N2227" s="188"/>
      <c r="O2227" s="188"/>
      <c r="P2227" s="190"/>
      <c r="Q2227" s="187"/>
      <c r="R2227" s="187"/>
      <c r="S2227" s="188"/>
      <c r="T2227" s="188"/>
      <c r="U2227" s="188"/>
      <c r="V2227" s="188"/>
      <c r="W2227" s="188"/>
      <c r="X2227" s="188"/>
      <c r="Y2227" s="188"/>
      <c r="Z2227" s="188"/>
      <c r="AA2227" s="187"/>
      <c r="AB2227" s="189"/>
      <c r="AC2227" s="187"/>
      <c r="AD2227" s="25"/>
      <c r="AE2227" s="25"/>
    </row>
    <row r="2228">
      <c r="A2228" s="187"/>
      <c r="B2228" s="187"/>
      <c r="C2228" s="187"/>
      <c r="D2228" s="187"/>
      <c r="E2228" s="187"/>
      <c r="F2228" s="187"/>
      <c r="G2228" s="188"/>
      <c r="H2228" s="188"/>
      <c r="I2228" s="188"/>
      <c r="J2228" s="188"/>
      <c r="K2228" s="188"/>
      <c r="L2228" s="188"/>
      <c r="M2228" s="188"/>
      <c r="N2228" s="188"/>
      <c r="O2228" s="188"/>
      <c r="P2228" s="190"/>
      <c r="Q2228" s="187"/>
      <c r="R2228" s="188"/>
      <c r="S2228" s="187"/>
      <c r="T2228" s="188"/>
      <c r="U2228" s="188"/>
      <c r="V2228" s="188"/>
      <c r="W2228" s="188"/>
      <c r="X2228" s="188"/>
      <c r="Y2228" s="188"/>
      <c r="Z2228" s="188"/>
      <c r="AA2228" s="187"/>
      <c r="AB2228" s="189"/>
      <c r="AC2228" s="187"/>
      <c r="AD2228" s="25"/>
      <c r="AE2228" s="25"/>
    </row>
    <row r="2229">
      <c r="A2229" s="187"/>
      <c r="B2229" s="187"/>
      <c r="C2229" s="187"/>
      <c r="D2229" s="187"/>
      <c r="E2229" s="187"/>
      <c r="F2229" s="187"/>
      <c r="G2229" s="188"/>
      <c r="H2229" s="188"/>
      <c r="I2229" s="188"/>
      <c r="J2229" s="188"/>
      <c r="K2229" s="188"/>
      <c r="L2229" s="188"/>
      <c r="M2229" s="188"/>
      <c r="N2229" s="188"/>
      <c r="O2229" s="188"/>
      <c r="P2229" s="189"/>
      <c r="Q2229" s="188"/>
      <c r="R2229" s="188"/>
      <c r="S2229" s="187"/>
      <c r="T2229" s="188"/>
      <c r="U2229" s="188"/>
      <c r="V2229" s="188"/>
      <c r="W2229" s="188"/>
      <c r="X2229" s="188"/>
      <c r="Y2229" s="188"/>
      <c r="Z2229" s="188"/>
      <c r="AA2229" s="187"/>
      <c r="AB2229" s="189"/>
      <c r="AC2229" s="187"/>
      <c r="AD2229" s="25"/>
      <c r="AE2229" s="25"/>
    </row>
    <row r="2230">
      <c r="A2230" s="187"/>
      <c r="B2230" s="187"/>
      <c r="C2230" s="187"/>
      <c r="D2230" s="187"/>
      <c r="E2230" s="187"/>
      <c r="F2230" s="187"/>
      <c r="G2230" s="188"/>
      <c r="H2230" s="187"/>
      <c r="I2230" s="187"/>
      <c r="J2230" s="188"/>
      <c r="K2230" s="187"/>
      <c r="L2230" s="188"/>
      <c r="M2230" s="188"/>
      <c r="N2230" s="188"/>
      <c r="O2230" s="188"/>
      <c r="P2230" s="189"/>
      <c r="Q2230" s="187"/>
      <c r="R2230" s="187"/>
      <c r="S2230" s="188"/>
      <c r="T2230" s="188"/>
      <c r="U2230" s="188"/>
      <c r="V2230" s="188"/>
      <c r="W2230" s="188"/>
      <c r="X2230" s="188"/>
      <c r="Y2230" s="188"/>
      <c r="Z2230" s="188"/>
      <c r="AA2230" s="187"/>
      <c r="AB2230" s="189"/>
      <c r="AC2230" s="187"/>
      <c r="AD2230" s="25"/>
      <c r="AE2230" s="25"/>
    </row>
    <row r="2231">
      <c r="A2231" s="187"/>
      <c r="B2231" s="187"/>
      <c r="C2231" s="187"/>
      <c r="D2231" s="187"/>
      <c r="E2231" s="187"/>
      <c r="F2231" s="187"/>
      <c r="G2231" s="188"/>
      <c r="H2231" s="187"/>
      <c r="I2231" s="187"/>
      <c r="J2231" s="188"/>
      <c r="K2231" s="188"/>
      <c r="L2231" s="188"/>
      <c r="M2231" s="188"/>
      <c r="N2231" s="188"/>
      <c r="O2231" s="188"/>
      <c r="P2231" s="189"/>
      <c r="Q2231" s="187"/>
      <c r="R2231" s="187"/>
      <c r="S2231" s="188"/>
      <c r="T2231" s="188"/>
      <c r="U2231" s="188"/>
      <c r="V2231" s="188"/>
      <c r="W2231" s="188"/>
      <c r="X2231" s="188"/>
      <c r="Y2231" s="188"/>
      <c r="Z2231" s="188"/>
      <c r="AA2231" s="187"/>
      <c r="AB2231" s="189"/>
      <c r="AC2231" s="187"/>
      <c r="AD2231" s="25"/>
      <c r="AE2231" s="25"/>
    </row>
    <row r="2232">
      <c r="A2232" s="187"/>
      <c r="B2232" s="187"/>
      <c r="C2232" s="187"/>
      <c r="D2232" s="187"/>
      <c r="E2232" s="187"/>
      <c r="F2232" s="187"/>
      <c r="G2232" s="188"/>
      <c r="H2232" s="188"/>
      <c r="I2232" s="188"/>
      <c r="J2232" s="188"/>
      <c r="K2232" s="188"/>
      <c r="L2232" s="188"/>
      <c r="M2232" s="188"/>
      <c r="N2232" s="188"/>
      <c r="O2232" s="188"/>
      <c r="P2232" s="189"/>
      <c r="Q2232" s="188"/>
      <c r="R2232" s="188"/>
      <c r="S2232" s="187"/>
      <c r="T2232" s="188"/>
      <c r="U2232" s="188"/>
      <c r="V2232" s="188"/>
      <c r="W2232" s="188"/>
      <c r="X2232" s="188"/>
      <c r="Y2232" s="188"/>
      <c r="Z2232" s="188"/>
      <c r="AA2232" s="187"/>
      <c r="AB2232" s="189"/>
      <c r="AC2232" s="187"/>
      <c r="AD2232" s="25"/>
      <c r="AE2232" s="25"/>
    </row>
    <row r="2233">
      <c r="A2233" s="187"/>
      <c r="B2233" s="187"/>
      <c r="C2233" s="187"/>
      <c r="D2233" s="187"/>
      <c r="E2233" s="187"/>
      <c r="F2233" s="187"/>
      <c r="G2233" s="188"/>
      <c r="H2233" s="187"/>
      <c r="I2233" s="187"/>
      <c r="J2233" s="188"/>
      <c r="K2233" s="187"/>
      <c r="L2233" s="188"/>
      <c r="M2233" s="188"/>
      <c r="N2233" s="188"/>
      <c r="O2233" s="188"/>
      <c r="P2233" s="190"/>
      <c r="Q2233" s="187"/>
      <c r="R2233" s="187"/>
      <c r="S2233" s="188"/>
      <c r="T2233" s="188"/>
      <c r="U2233" s="188"/>
      <c r="V2233" s="188"/>
      <c r="W2233" s="188"/>
      <c r="X2233" s="188"/>
      <c r="Y2233" s="188"/>
      <c r="Z2233" s="188"/>
      <c r="AA2233" s="187"/>
      <c r="AB2233" s="189"/>
      <c r="AC2233" s="187"/>
      <c r="AD2233" s="25"/>
      <c r="AE2233" s="25"/>
    </row>
    <row r="2234">
      <c r="A2234" s="187"/>
      <c r="B2234" s="187"/>
      <c r="C2234" s="187"/>
      <c r="D2234" s="187"/>
      <c r="E2234" s="187"/>
      <c r="F2234" s="187"/>
      <c r="G2234" s="188"/>
      <c r="H2234" s="188"/>
      <c r="I2234" s="188"/>
      <c r="J2234" s="188"/>
      <c r="K2234" s="188"/>
      <c r="L2234" s="188"/>
      <c r="M2234" s="188"/>
      <c r="N2234" s="188"/>
      <c r="O2234" s="188"/>
      <c r="P2234" s="189"/>
      <c r="Q2234" s="187"/>
      <c r="R2234" s="188"/>
      <c r="S2234" s="187"/>
      <c r="T2234" s="188"/>
      <c r="U2234" s="188"/>
      <c r="V2234" s="188"/>
      <c r="W2234" s="188"/>
      <c r="X2234" s="188"/>
      <c r="Y2234" s="188"/>
      <c r="Z2234" s="188"/>
      <c r="AA2234" s="187"/>
      <c r="AB2234" s="189"/>
      <c r="AC2234" s="187"/>
      <c r="AD2234" s="25"/>
      <c r="AE2234" s="25"/>
    </row>
    <row r="2235">
      <c r="A2235" s="187"/>
      <c r="B2235" s="187"/>
      <c r="C2235" s="187"/>
      <c r="D2235" s="187"/>
      <c r="E2235" s="187"/>
      <c r="F2235" s="187"/>
      <c r="G2235" s="188"/>
      <c r="H2235" s="187"/>
      <c r="I2235" s="187"/>
      <c r="J2235" s="188"/>
      <c r="K2235" s="187"/>
      <c r="L2235" s="188"/>
      <c r="M2235" s="188"/>
      <c r="N2235" s="188"/>
      <c r="O2235" s="188"/>
      <c r="P2235" s="189"/>
      <c r="Q2235" s="187"/>
      <c r="R2235" s="187"/>
      <c r="S2235" s="188"/>
      <c r="T2235" s="188"/>
      <c r="U2235" s="188"/>
      <c r="V2235" s="188"/>
      <c r="W2235" s="188"/>
      <c r="X2235" s="188"/>
      <c r="Y2235" s="188"/>
      <c r="Z2235" s="188"/>
      <c r="AA2235" s="187"/>
      <c r="AB2235" s="189"/>
      <c r="AC2235" s="187"/>
      <c r="AD2235" s="25"/>
      <c r="AE2235" s="25"/>
    </row>
    <row r="2236">
      <c r="A2236" s="187"/>
      <c r="B2236" s="187"/>
      <c r="C2236" s="187"/>
      <c r="D2236" s="187"/>
      <c r="E2236" s="187"/>
      <c r="F2236" s="187"/>
      <c r="G2236" s="188"/>
      <c r="H2236" s="187"/>
      <c r="I2236" s="187"/>
      <c r="J2236" s="188"/>
      <c r="K2236" s="187"/>
      <c r="L2236" s="188"/>
      <c r="M2236" s="188"/>
      <c r="N2236" s="188"/>
      <c r="O2236" s="188"/>
      <c r="P2236" s="189"/>
      <c r="Q2236" s="187"/>
      <c r="R2236" s="187"/>
      <c r="S2236" s="188"/>
      <c r="T2236" s="188"/>
      <c r="U2236" s="188"/>
      <c r="V2236" s="188"/>
      <c r="W2236" s="188"/>
      <c r="X2236" s="188"/>
      <c r="Y2236" s="188"/>
      <c r="Z2236" s="188"/>
      <c r="AA2236" s="187"/>
      <c r="AB2236" s="189"/>
      <c r="AC2236" s="187"/>
      <c r="AD2236" s="25"/>
      <c r="AE2236" s="25"/>
    </row>
    <row r="2237">
      <c r="A2237" s="187"/>
      <c r="B2237" s="187"/>
      <c r="C2237" s="187"/>
      <c r="D2237" s="187"/>
      <c r="E2237" s="187"/>
      <c r="F2237" s="187"/>
      <c r="G2237" s="188"/>
      <c r="H2237" s="187"/>
      <c r="I2237" s="187"/>
      <c r="J2237" s="188"/>
      <c r="K2237" s="187"/>
      <c r="L2237" s="188"/>
      <c r="M2237" s="188"/>
      <c r="N2237" s="188"/>
      <c r="O2237" s="188"/>
      <c r="P2237" s="190"/>
      <c r="Q2237" s="187"/>
      <c r="R2237" s="187"/>
      <c r="S2237" s="188"/>
      <c r="T2237" s="188"/>
      <c r="U2237" s="188"/>
      <c r="V2237" s="188"/>
      <c r="W2237" s="188"/>
      <c r="X2237" s="188"/>
      <c r="Y2237" s="188"/>
      <c r="Z2237" s="188"/>
      <c r="AA2237" s="187"/>
      <c r="AB2237" s="189"/>
      <c r="AC2237" s="187"/>
      <c r="AD2237" s="25"/>
      <c r="AE2237" s="25"/>
    </row>
    <row r="2238">
      <c r="A2238" s="187"/>
      <c r="B2238" s="187"/>
      <c r="C2238" s="187"/>
      <c r="D2238" s="187"/>
      <c r="E2238" s="187"/>
      <c r="F2238" s="187"/>
      <c r="G2238" s="188"/>
      <c r="H2238" s="187"/>
      <c r="I2238" s="187"/>
      <c r="J2238" s="188"/>
      <c r="K2238" s="187"/>
      <c r="L2238" s="188"/>
      <c r="M2238" s="188"/>
      <c r="N2238" s="188"/>
      <c r="O2238" s="188"/>
      <c r="P2238" s="189"/>
      <c r="Q2238" s="187"/>
      <c r="R2238" s="187"/>
      <c r="S2238" s="188"/>
      <c r="T2238" s="188"/>
      <c r="U2238" s="188"/>
      <c r="V2238" s="188"/>
      <c r="W2238" s="188"/>
      <c r="X2238" s="188"/>
      <c r="Y2238" s="188"/>
      <c r="Z2238" s="188"/>
      <c r="AA2238" s="187"/>
      <c r="AB2238" s="189"/>
      <c r="AC2238" s="187"/>
      <c r="AD2238" s="25"/>
      <c r="AE2238" s="25"/>
    </row>
    <row r="2239">
      <c r="A2239" s="187"/>
      <c r="B2239" s="187"/>
      <c r="C2239" s="187"/>
      <c r="D2239" s="187"/>
      <c r="E2239" s="187"/>
      <c r="F2239" s="187"/>
      <c r="G2239" s="188"/>
      <c r="H2239" s="188"/>
      <c r="I2239" s="188"/>
      <c r="J2239" s="188"/>
      <c r="K2239" s="188"/>
      <c r="L2239" s="188"/>
      <c r="M2239" s="188"/>
      <c r="N2239" s="188"/>
      <c r="O2239" s="188"/>
      <c r="P2239" s="190"/>
      <c r="Q2239" s="188"/>
      <c r="R2239" s="188"/>
      <c r="S2239" s="187"/>
      <c r="T2239" s="188"/>
      <c r="U2239" s="188"/>
      <c r="V2239" s="188"/>
      <c r="W2239" s="188"/>
      <c r="X2239" s="188"/>
      <c r="Y2239" s="188"/>
      <c r="Z2239" s="188"/>
      <c r="AA2239" s="187"/>
      <c r="AB2239" s="189"/>
      <c r="AC2239" s="187"/>
      <c r="AD2239" s="25"/>
      <c r="AE2239" s="25"/>
    </row>
    <row r="2240">
      <c r="A2240" s="187"/>
      <c r="B2240" s="187"/>
      <c r="C2240" s="187"/>
      <c r="D2240" s="187"/>
      <c r="E2240" s="187"/>
      <c r="F2240" s="187"/>
      <c r="G2240" s="188"/>
      <c r="H2240" s="188"/>
      <c r="I2240" s="188"/>
      <c r="J2240" s="188"/>
      <c r="K2240" s="188"/>
      <c r="L2240" s="188"/>
      <c r="M2240" s="188"/>
      <c r="N2240" s="188"/>
      <c r="O2240" s="188"/>
      <c r="P2240" s="189"/>
      <c r="Q2240" s="188"/>
      <c r="R2240" s="188"/>
      <c r="S2240" s="187"/>
      <c r="T2240" s="188"/>
      <c r="U2240" s="188"/>
      <c r="V2240" s="188"/>
      <c r="W2240" s="188"/>
      <c r="X2240" s="188"/>
      <c r="Y2240" s="188"/>
      <c r="Z2240" s="188"/>
      <c r="AA2240" s="187"/>
      <c r="AB2240" s="189"/>
      <c r="AC2240" s="187"/>
      <c r="AD2240" s="25"/>
      <c r="AE2240" s="25"/>
    </row>
    <row r="2241">
      <c r="A2241" s="187"/>
      <c r="B2241" s="187"/>
      <c r="C2241" s="187"/>
      <c r="D2241" s="187"/>
      <c r="E2241" s="187"/>
      <c r="F2241" s="187"/>
      <c r="G2241" s="188"/>
      <c r="H2241" s="188"/>
      <c r="I2241" s="188"/>
      <c r="J2241" s="188"/>
      <c r="K2241" s="188"/>
      <c r="L2241" s="188"/>
      <c r="M2241" s="188"/>
      <c r="N2241" s="188"/>
      <c r="O2241" s="188"/>
      <c r="P2241" s="189"/>
      <c r="Q2241" s="188"/>
      <c r="R2241" s="188"/>
      <c r="S2241" s="187"/>
      <c r="T2241" s="188"/>
      <c r="U2241" s="188"/>
      <c r="V2241" s="188"/>
      <c r="W2241" s="188"/>
      <c r="X2241" s="188"/>
      <c r="Y2241" s="188"/>
      <c r="Z2241" s="188"/>
      <c r="AA2241" s="187"/>
      <c r="AB2241" s="189"/>
      <c r="AC2241" s="187"/>
      <c r="AD2241" s="25"/>
      <c r="AE2241" s="25"/>
    </row>
    <row r="2242">
      <c r="A2242" s="187"/>
      <c r="B2242" s="187"/>
      <c r="C2242" s="187"/>
      <c r="D2242" s="187"/>
      <c r="E2242" s="187"/>
      <c r="F2242" s="187"/>
      <c r="G2242" s="188"/>
      <c r="H2242" s="188"/>
      <c r="I2242" s="188"/>
      <c r="J2242" s="188"/>
      <c r="K2242" s="188"/>
      <c r="L2242" s="188"/>
      <c r="M2242" s="188"/>
      <c r="N2242" s="188"/>
      <c r="O2242" s="188"/>
      <c r="P2242" s="189"/>
      <c r="Q2242" s="188"/>
      <c r="R2242" s="188"/>
      <c r="S2242" s="187"/>
      <c r="T2242" s="188"/>
      <c r="U2242" s="188"/>
      <c r="V2242" s="188"/>
      <c r="W2242" s="188"/>
      <c r="X2242" s="188"/>
      <c r="Y2242" s="188"/>
      <c r="Z2242" s="188"/>
      <c r="AA2242" s="187"/>
      <c r="AB2242" s="189"/>
      <c r="AC2242" s="187"/>
      <c r="AD2242" s="25"/>
      <c r="AE2242" s="25"/>
    </row>
    <row r="2243">
      <c r="A2243" s="187"/>
      <c r="B2243" s="187"/>
      <c r="C2243" s="187"/>
      <c r="D2243" s="187"/>
      <c r="E2243" s="187"/>
      <c r="F2243" s="187"/>
      <c r="G2243" s="188"/>
      <c r="H2243" s="188"/>
      <c r="I2243" s="188"/>
      <c r="J2243" s="188"/>
      <c r="K2243" s="188"/>
      <c r="L2243" s="188"/>
      <c r="M2243" s="188"/>
      <c r="N2243" s="188"/>
      <c r="O2243" s="188"/>
      <c r="P2243" s="189"/>
      <c r="Q2243" s="188"/>
      <c r="R2243" s="188"/>
      <c r="S2243" s="187"/>
      <c r="T2243" s="188"/>
      <c r="U2243" s="188"/>
      <c r="V2243" s="188"/>
      <c r="W2243" s="188"/>
      <c r="X2243" s="188"/>
      <c r="Y2243" s="188"/>
      <c r="Z2243" s="188"/>
      <c r="AA2243" s="187"/>
      <c r="AB2243" s="189"/>
      <c r="AC2243" s="187"/>
      <c r="AD2243" s="25"/>
      <c r="AE2243" s="25"/>
    </row>
    <row r="2244">
      <c r="A2244" s="187"/>
      <c r="B2244" s="187"/>
      <c r="C2244" s="187"/>
      <c r="D2244" s="187"/>
      <c r="E2244" s="187"/>
      <c r="F2244" s="187"/>
      <c r="G2244" s="188"/>
      <c r="H2244" s="188"/>
      <c r="I2244" s="188"/>
      <c r="J2244" s="188"/>
      <c r="K2244" s="188"/>
      <c r="L2244" s="188"/>
      <c r="M2244" s="188"/>
      <c r="N2244" s="188"/>
      <c r="O2244" s="188"/>
      <c r="P2244" s="189"/>
      <c r="Q2244" s="188"/>
      <c r="R2244" s="188"/>
      <c r="S2244" s="187"/>
      <c r="T2244" s="188"/>
      <c r="U2244" s="188"/>
      <c r="V2244" s="188"/>
      <c r="W2244" s="188"/>
      <c r="X2244" s="188"/>
      <c r="Y2244" s="188"/>
      <c r="Z2244" s="188"/>
      <c r="AA2244" s="187"/>
      <c r="AB2244" s="189"/>
      <c r="AC2244" s="187"/>
      <c r="AD2244" s="25"/>
      <c r="AE2244" s="25"/>
    </row>
    <row r="2245">
      <c r="A2245" s="187"/>
      <c r="B2245" s="187"/>
      <c r="C2245" s="187"/>
      <c r="D2245" s="187"/>
      <c r="E2245" s="187"/>
      <c r="F2245" s="187"/>
      <c r="G2245" s="188"/>
      <c r="H2245" s="188"/>
      <c r="I2245" s="188"/>
      <c r="J2245" s="188"/>
      <c r="K2245" s="188"/>
      <c r="L2245" s="188"/>
      <c r="M2245" s="188"/>
      <c r="N2245" s="188"/>
      <c r="O2245" s="188"/>
      <c r="P2245" s="189"/>
      <c r="Q2245" s="188"/>
      <c r="R2245" s="188"/>
      <c r="S2245" s="187"/>
      <c r="T2245" s="188"/>
      <c r="U2245" s="188"/>
      <c r="V2245" s="188"/>
      <c r="W2245" s="188"/>
      <c r="X2245" s="188"/>
      <c r="Y2245" s="188"/>
      <c r="Z2245" s="188"/>
      <c r="AA2245" s="187"/>
      <c r="AB2245" s="189"/>
      <c r="AC2245" s="187"/>
      <c r="AD2245" s="25"/>
      <c r="AE2245" s="25"/>
    </row>
    <row r="2246">
      <c r="A2246" s="187"/>
      <c r="B2246" s="187"/>
      <c r="C2246" s="187"/>
      <c r="D2246" s="187"/>
      <c r="E2246" s="187"/>
      <c r="F2246" s="187"/>
      <c r="G2246" s="188"/>
      <c r="H2246" s="188"/>
      <c r="I2246" s="188"/>
      <c r="J2246" s="188"/>
      <c r="K2246" s="188"/>
      <c r="L2246" s="188"/>
      <c r="M2246" s="188"/>
      <c r="N2246" s="188"/>
      <c r="O2246" s="188"/>
      <c r="P2246" s="189"/>
      <c r="Q2246" s="188"/>
      <c r="R2246" s="188"/>
      <c r="S2246" s="187"/>
      <c r="T2246" s="188"/>
      <c r="U2246" s="188"/>
      <c r="V2246" s="188"/>
      <c r="W2246" s="188"/>
      <c r="X2246" s="188"/>
      <c r="Y2246" s="188"/>
      <c r="Z2246" s="188"/>
      <c r="AA2246" s="187"/>
      <c r="AB2246" s="189"/>
      <c r="AC2246" s="187"/>
      <c r="AD2246" s="25"/>
      <c r="AE2246" s="25"/>
    </row>
    <row r="2247">
      <c r="A2247" s="187"/>
      <c r="B2247" s="187"/>
      <c r="C2247" s="187"/>
      <c r="D2247" s="187"/>
      <c r="E2247" s="187"/>
      <c r="F2247" s="187"/>
      <c r="G2247" s="188"/>
      <c r="H2247" s="188"/>
      <c r="I2247" s="188"/>
      <c r="J2247" s="188"/>
      <c r="K2247" s="188"/>
      <c r="L2247" s="188"/>
      <c r="M2247" s="188"/>
      <c r="N2247" s="188"/>
      <c r="O2247" s="188"/>
      <c r="P2247" s="189"/>
      <c r="Q2247" s="188"/>
      <c r="R2247" s="188"/>
      <c r="S2247" s="187"/>
      <c r="T2247" s="188"/>
      <c r="U2247" s="188"/>
      <c r="V2247" s="188"/>
      <c r="W2247" s="188"/>
      <c r="X2247" s="188"/>
      <c r="Y2247" s="188"/>
      <c r="Z2247" s="188"/>
      <c r="AA2247" s="187"/>
      <c r="AB2247" s="189"/>
      <c r="AC2247" s="187"/>
      <c r="AD2247" s="25"/>
      <c r="AE2247" s="25"/>
    </row>
    <row r="2248">
      <c r="A2248" s="187"/>
      <c r="B2248" s="187"/>
      <c r="C2248" s="187"/>
      <c r="D2248" s="187"/>
      <c r="E2248" s="187"/>
      <c r="F2248" s="187"/>
      <c r="G2248" s="188"/>
      <c r="H2248" s="188"/>
      <c r="I2248" s="188"/>
      <c r="J2248" s="188"/>
      <c r="K2248" s="188"/>
      <c r="L2248" s="188"/>
      <c r="M2248" s="188"/>
      <c r="N2248" s="188"/>
      <c r="O2248" s="188"/>
      <c r="P2248" s="189"/>
      <c r="Q2248" s="188"/>
      <c r="R2248" s="188"/>
      <c r="S2248" s="187"/>
      <c r="T2248" s="188"/>
      <c r="U2248" s="188"/>
      <c r="V2248" s="188"/>
      <c r="W2248" s="188"/>
      <c r="X2248" s="188"/>
      <c r="Y2248" s="188"/>
      <c r="Z2248" s="188"/>
      <c r="AA2248" s="187"/>
      <c r="AB2248" s="189"/>
      <c r="AC2248" s="187"/>
      <c r="AD2248" s="25"/>
      <c r="AE2248" s="25"/>
    </row>
    <row r="2249">
      <c r="A2249" s="187"/>
      <c r="B2249" s="187"/>
      <c r="C2249" s="187"/>
      <c r="D2249" s="187"/>
      <c r="E2249" s="187"/>
      <c r="F2249" s="187"/>
      <c r="G2249" s="188"/>
      <c r="H2249" s="188"/>
      <c r="I2249" s="188"/>
      <c r="J2249" s="188"/>
      <c r="K2249" s="188"/>
      <c r="L2249" s="188"/>
      <c r="M2249" s="188"/>
      <c r="N2249" s="188"/>
      <c r="O2249" s="188"/>
      <c r="P2249" s="189"/>
      <c r="Q2249" s="188"/>
      <c r="R2249" s="188"/>
      <c r="S2249" s="187"/>
      <c r="T2249" s="188"/>
      <c r="U2249" s="188"/>
      <c r="V2249" s="188"/>
      <c r="W2249" s="188"/>
      <c r="X2249" s="188"/>
      <c r="Y2249" s="188"/>
      <c r="Z2249" s="188"/>
      <c r="AA2249" s="187"/>
      <c r="AB2249" s="189"/>
      <c r="AC2249" s="187"/>
      <c r="AD2249" s="25"/>
      <c r="AE2249" s="25"/>
    </row>
    <row r="2250">
      <c r="A2250" s="187"/>
      <c r="B2250" s="187"/>
      <c r="C2250" s="187"/>
      <c r="D2250" s="187"/>
      <c r="E2250" s="187"/>
      <c r="F2250" s="187"/>
      <c r="G2250" s="188"/>
      <c r="H2250" s="188"/>
      <c r="I2250" s="188"/>
      <c r="J2250" s="188"/>
      <c r="K2250" s="188"/>
      <c r="L2250" s="188"/>
      <c r="M2250" s="188"/>
      <c r="N2250" s="188"/>
      <c r="O2250" s="188"/>
      <c r="P2250" s="189"/>
      <c r="Q2250" s="188"/>
      <c r="R2250" s="188"/>
      <c r="S2250" s="187"/>
      <c r="T2250" s="188"/>
      <c r="U2250" s="188"/>
      <c r="V2250" s="188"/>
      <c r="W2250" s="188"/>
      <c r="X2250" s="188"/>
      <c r="Y2250" s="188"/>
      <c r="Z2250" s="188"/>
      <c r="AA2250" s="187"/>
      <c r="AB2250" s="189"/>
      <c r="AC2250" s="187"/>
      <c r="AD2250" s="25"/>
      <c r="AE2250" s="25"/>
    </row>
    <row r="2251">
      <c r="A2251" s="187"/>
      <c r="B2251" s="187"/>
      <c r="C2251" s="187"/>
      <c r="D2251" s="187"/>
      <c r="E2251" s="187"/>
      <c r="F2251" s="187"/>
      <c r="G2251" s="188"/>
      <c r="H2251" s="187"/>
      <c r="I2251" s="188"/>
      <c r="J2251" s="188"/>
      <c r="K2251" s="188"/>
      <c r="L2251" s="187"/>
      <c r="M2251" s="188"/>
      <c r="N2251" s="188"/>
      <c r="O2251" s="188"/>
      <c r="P2251" s="189"/>
      <c r="Q2251" s="187"/>
      <c r="R2251" s="187"/>
      <c r="S2251" s="188"/>
      <c r="T2251" s="188"/>
      <c r="U2251" s="188"/>
      <c r="V2251" s="188"/>
      <c r="W2251" s="188"/>
      <c r="X2251" s="188"/>
      <c r="Y2251" s="188"/>
      <c r="Z2251" s="188"/>
      <c r="AA2251" s="187"/>
      <c r="AB2251" s="189"/>
      <c r="AC2251" s="187"/>
      <c r="AD2251" s="25"/>
      <c r="AE2251" s="25"/>
    </row>
    <row r="2252">
      <c r="A2252" s="187"/>
      <c r="B2252" s="187"/>
      <c r="C2252" s="187"/>
      <c r="D2252" s="187"/>
      <c r="E2252" s="187"/>
      <c r="F2252" s="187"/>
      <c r="G2252" s="188"/>
      <c r="H2252" s="187"/>
      <c r="I2252" s="188"/>
      <c r="J2252" s="188"/>
      <c r="K2252" s="188"/>
      <c r="L2252" s="187"/>
      <c r="M2252" s="188"/>
      <c r="N2252" s="188"/>
      <c r="O2252" s="188"/>
      <c r="P2252" s="190"/>
      <c r="Q2252" s="187"/>
      <c r="R2252" s="187"/>
      <c r="S2252" s="188"/>
      <c r="T2252" s="188"/>
      <c r="U2252" s="188"/>
      <c r="V2252" s="188"/>
      <c r="W2252" s="188"/>
      <c r="X2252" s="188"/>
      <c r="Y2252" s="188"/>
      <c r="Z2252" s="188"/>
      <c r="AA2252" s="187"/>
      <c r="AB2252" s="189"/>
      <c r="AC2252" s="187"/>
      <c r="AD2252" s="25"/>
      <c r="AE2252" s="25"/>
    </row>
    <row r="2253">
      <c r="A2253" s="187"/>
      <c r="B2253" s="187"/>
      <c r="C2253" s="187"/>
      <c r="D2253" s="187"/>
      <c r="E2253" s="187"/>
      <c r="F2253" s="187"/>
      <c r="G2253" s="188"/>
      <c r="H2253" s="188"/>
      <c r="I2253" s="188"/>
      <c r="J2253" s="188"/>
      <c r="K2253" s="188"/>
      <c r="L2253" s="188"/>
      <c r="M2253" s="188"/>
      <c r="N2253" s="188"/>
      <c r="O2253" s="188"/>
      <c r="P2253" s="189"/>
      <c r="Q2253" s="188"/>
      <c r="R2253" s="188"/>
      <c r="S2253" s="187"/>
      <c r="T2253" s="188"/>
      <c r="U2253" s="188"/>
      <c r="V2253" s="188"/>
      <c r="W2253" s="188"/>
      <c r="X2253" s="188"/>
      <c r="Y2253" s="188"/>
      <c r="Z2253" s="188"/>
      <c r="AA2253" s="187"/>
      <c r="AB2253" s="189"/>
      <c r="AC2253" s="187"/>
      <c r="AD2253" s="25"/>
      <c r="AE2253" s="25"/>
    </row>
    <row r="2254">
      <c r="A2254" s="187"/>
      <c r="B2254" s="187"/>
      <c r="C2254" s="187"/>
      <c r="D2254" s="187"/>
      <c r="E2254" s="187"/>
      <c r="F2254" s="187"/>
      <c r="G2254" s="188"/>
      <c r="H2254" s="187"/>
      <c r="I2254" s="188"/>
      <c r="J2254" s="188"/>
      <c r="K2254" s="188"/>
      <c r="L2254" s="187"/>
      <c r="M2254" s="188"/>
      <c r="N2254" s="188"/>
      <c r="O2254" s="188"/>
      <c r="P2254" s="189"/>
      <c r="Q2254" s="187"/>
      <c r="R2254" s="187"/>
      <c r="S2254" s="188"/>
      <c r="T2254" s="188"/>
      <c r="U2254" s="188"/>
      <c r="V2254" s="188"/>
      <c r="W2254" s="188"/>
      <c r="X2254" s="188"/>
      <c r="Y2254" s="188"/>
      <c r="Z2254" s="188"/>
      <c r="AA2254" s="187"/>
      <c r="AB2254" s="189"/>
      <c r="AC2254" s="187"/>
      <c r="AD2254" s="25"/>
      <c r="AE2254" s="25"/>
    </row>
    <row r="2255">
      <c r="A2255" s="187"/>
      <c r="B2255" s="187"/>
      <c r="C2255" s="187"/>
      <c r="D2255" s="187"/>
      <c r="E2255" s="187"/>
      <c r="F2255" s="187"/>
      <c r="G2255" s="188"/>
      <c r="H2255" s="187"/>
      <c r="I2255" s="188"/>
      <c r="J2255" s="188"/>
      <c r="K2255" s="188"/>
      <c r="L2255" s="187"/>
      <c r="M2255" s="188"/>
      <c r="N2255" s="188"/>
      <c r="O2255" s="188"/>
      <c r="P2255" s="189"/>
      <c r="Q2255" s="187"/>
      <c r="R2255" s="187"/>
      <c r="S2255" s="188"/>
      <c r="T2255" s="188"/>
      <c r="U2255" s="188"/>
      <c r="V2255" s="188"/>
      <c r="W2255" s="188"/>
      <c r="X2255" s="188"/>
      <c r="Y2255" s="188"/>
      <c r="Z2255" s="188"/>
      <c r="AA2255" s="187"/>
      <c r="AB2255" s="189"/>
      <c r="AC2255" s="187"/>
      <c r="AD2255" s="25"/>
      <c r="AE2255" s="25"/>
    </row>
    <row r="2256">
      <c r="A2256" s="187"/>
      <c r="B2256" s="187"/>
      <c r="C2256" s="187"/>
      <c r="D2256" s="187"/>
      <c r="E2256" s="187"/>
      <c r="F2256" s="187"/>
      <c r="G2256" s="188"/>
      <c r="H2256" s="188"/>
      <c r="I2256" s="188"/>
      <c r="J2256" s="188"/>
      <c r="K2256" s="188"/>
      <c r="L2256" s="188"/>
      <c r="M2256" s="188"/>
      <c r="N2256" s="188"/>
      <c r="O2256" s="188"/>
      <c r="P2256" s="189"/>
      <c r="Q2256" s="188"/>
      <c r="R2256" s="188"/>
      <c r="S2256" s="187"/>
      <c r="T2256" s="188"/>
      <c r="U2256" s="188"/>
      <c r="V2256" s="188"/>
      <c r="W2256" s="188"/>
      <c r="X2256" s="188"/>
      <c r="Y2256" s="188"/>
      <c r="Z2256" s="188"/>
      <c r="AA2256" s="187"/>
      <c r="AB2256" s="189"/>
      <c r="AC2256" s="187"/>
      <c r="AD2256" s="25"/>
      <c r="AE2256" s="25"/>
    </row>
    <row r="2257">
      <c r="A2257" s="187"/>
      <c r="B2257" s="187"/>
      <c r="C2257" s="187"/>
      <c r="D2257" s="187"/>
      <c r="E2257" s="187"/>
      <c r="F2257" s="187"/>
      <c r="G2257" s="188"/>
      <c r="H2257" s="187"/>
      <c r="I2257" s="188"/>
      <c r="J2257" s="188"/>
      <c r="K2257" s="188"/>
      <c r="L2257" s="187"/>
      <c r="M2257" s="188"/>
      <c r="N2257" s="188"/>
      <c r="O2257" s="188"/>
      <c r="P2257" s="189"/>
      <c r="Q2257" s="187"/>
      <c r="R2257" s="187"/>
      <c r="S2257" s="188"/>
      <c r="T2257" s="188"/>
      <c r="U2257" s="188"/>
      <c r="V2257" s="188"/>
      <c r="W2257" s="188"/>
      <c r="X2257" s="188"/>
      <c r="Y2257" s="188"/>
      <c r="Z2257" s="188"/>
      <c r="AA2257" s="187"/>
      <c r="AB2257" s="189"/>
      <c r="AC2257" s="187"/>
      <c r="AD2257" s="25"/>
      <c r="AE2257" s="25"/>
    </row>
    <row r="2258">
      <c r="A2258" s="187"/>
      <c r="B2258" s="187"/>
      <c r="C2258" s="187"/>
      <c r="D2258" s="187"/>
      <c r="E2258" s="187"/>
      <c r="F2258" s="187"/>
      <c r="G2258" s="188"/>
      <c r="H2258" s="187"/>
      <c r="I2258" s="188"/>
      <c r="J2258" s="188"/>
      <c r="K2258" s="188"/>
      <c r="L2258" s="187"/>
      <c r="M2258" s="188"/>
      <c r="N2258" s="188"/>
      <c r="O2258" s="188"/>
      <c r="P2258" s="189"/>
      <c r="Q2258" s="187"/>
      <c r="R2258" s="187"/>
      <c r="S2258" s="188"/>
      <c r="T2258" s="188"/>
      <c r="U2258" s="188"/>
      <c r="V2258" s="188"/>
      <c r="W2258" s="188"/>
      <c r="X2258" s="188"/>
      <c r="Y2258" s="188"/>
      <c r="Z2258" s="188"/>
      <c r="AA2258" s="187"/>
      <c r="AB2258" s="189"/>
      <c r="AC2258" s="187"/>
      <c r="AD2258" s="25"/>
      <c r="AE2258" s="25"/>
    </row>
    <row r="2259">
      <c r="A2259" s="187"/>
      <c r="B2259" s="187"/>
      <c r="C2259" s="187"/>
      <c r="D2259" s="187"/>
      <c r="E2259" s="187"/>
      <c r="F2259" s="187"/>
      <c r="G2259" s="188"/>
      <c r="H2259" s="187"/>
      <c r="I2259" s="188"/>
      <c r="J2259" s="188"/>
      <c r="K2259" s="188"/>
      <c r="L2259" s="187"/>
      <c r="M2259" s="188"/>
      <c r="N2259" s="188"/>
      <c r="O2259" s="188"/>
      <c r="P2259" s="189"/>
      <c r="Q2259" s="187"/>
      <c r="R2259" s="187"/>
      <c r="S2259" s="188"/>
      <c r="T2259" s="188"/>
      <c r="U2259" s="188"/>
      <c r="V2259" s="188"/>
      <c r="W2259" s="188"/>
      <c r="X2259" s="188"/>
      <c r="Y2259" s="188"/>
      <c r="Z2259" s="188"/>
      <c r="AA2259" s="187"/>
      <c r="AB2259" s="189"/>
      <c r="AC2259" s="187"/>
      <c r="AD2259" s="25"/>
      <c r="AE2259" s="25"/>
    </row>
    <row r="2260">
      <c r="A2260" s="187"/>
      <c r="B2260" s="187"/>
      <c r="C2260" s="187"/>
      <c r="D2260" s="187"/>
      <c r="E2260" s="187"/>
      <c r="F2260" s="187"/>
      <c r="G2260" s="188"/>
      <c r="H2260" s="187"/>
      <c r="I2260" s="188"/>
      <c r="J2260" s="188"/>
      <c r="K2260" s="188"/>
      <c r="L2260" s="187"/>
      <c r="M2260" s="188"/>
      <c r="N2260" s="188"/>
      <c r="O2260" s="188"/>
      <c r="P2260" s="189"/>
      <c r="Q2260" s="187"/>
      <c r="R2260" s="187"/>
      <c r="S2260" s="188"/>
      <c r="T2260" s="188"/>
      <c r="U2260" s="188"/>
      <c r="V2260" s="188"/>
      <c r="W2260" s="188"/>
      <c r="X2260" s="188"/>
      <c r="Y2260" s="188"/>
      <c r="Z2260" s="188"/>
      <c r="AA2260" s="187"/>
      <c r="AB2260" s="189"/>
      <c r="AC2260" s="187"/>
      <c r="AD2260" s="25"/>
      <c r="AE2260" s="25"/>
    </row>
    <row r="2261">
      <c r="A2261" s="187"/>
      <c r="B2261" s="187"/>
      <c r="C2261" s="187"/>
      <c r="D2261" s="187"/>
      <c r="E2261" s="187"/>
      <c r="F2261" s="187"/>
      <c r="G2261" s="188"/>
      <c r="H2261" s="187"/>
      <c r="I2261" s="188"/>
      <c r="J2261" s="188"/>
      <c r="K2261" s="188"/>
      <c r="L2261" s="187"/>
      <c r="M2261" s="188"/>
      <c r="N2261" s="188"/>
      <c r="O2261" s="188"/>
      <c r="P2261" s="189"/>
      <c r="Q2261" s="187"/>
      <c r="R2261" s="187"/>
      <c r="S2261" s="188"/>
      <c r="T2261" s="188"/>
      <c r="U2261" s="188"/>
      <c r="V2261" s="188"/>
      <c r="W2261" s="188"/>
      <c r="X2261" s="188"/>
      <c r="Y2261" s="188"/>
      <c r="Z2261" s="188"/>
      <c r="AA2261" s="187"/>
      <c r="AB2261" s="189"/>
      <c r="AC2261" s="187"/>
      <c r="AD2261" s="25"/>
      <c r="AE2261" s="25"/>
    </row>
    <row r="2262">
      <c r="A2262" s="187"/>
      <c r="B2262" s="187"/>
      <c r="C2262" s="187"/>
      <c r="D2262" s="187"/>
      <c r="E2262" s="187"/>
      <c r="F2262" s="187"/>
      <c r="G2262" s="188"/>
      <c r="H2262" s="187"/>
      <c r="I2262" s="188"/>
      <c r="J2262" s="188"/>
      <c r="K2262" s="188"/>
      <c r="L2262" s="187"/>
      <c r="M2262" s="188"/>
      <c r="N2262" s="188"/>
      <c r="O2262" s="188"/>
      <c r="P2262" s="189"/>
      <c r="Q2262" s="187"/>
      <c r="R2262" s="187"/>
      <c r="S2262" s="188"/>
      <c r="T2262" s="188"/>
      <c r="U2262" s="188"/>
      <c r="V2262" s="188"/>
      <c r="W2262" s="188"/>
      <c r="X2262" s="188"/>
      <c r="Y2262" s="188"/>
      <c r="Z2262" s="188"/>
      <c r="AA2262" s="187"/>
      <c r="AB2262" s="189"/>
      <c r="AC2262" s="187"/>
      <c r="AD2262" s="25"/>
      <c r="AE2262" s="25"/>
    </row>
    <row r="2263">
      <c r="A2263" s="187"/>
      <c r="B2263" s="187"/>
      <c r="C2263" s="187"/>
      <c r="D2263" s="187"/>
      <c r="E2263" s="187"/>
      <c r="F2263" s="187"/>
      <c r="G2263" s="188"/>
      <c r="H2263" s="187"/>
      <c r="I2263" s="188"/>
      <c r="J2263" s="188"/>
      <c r="K2263" s="188"/>
      <c r="L2263" s="187"/>
      <c r="M2263" s="188"/>
      <c r="N2263" s="188"/>
      <c r="O2263" s="188"/>
      <c r="P2263" s="189"/>
      <c r="Q2263" s="187"/>
      <c r="R2263" s="187"/>
      <c r="S2263" s="188"/>
      <c r="T2263" s="188"/>
      <c r="U2263" s="188"/>
      <c r="V2263" s="188"/>
      <c r="W2263" s="188"/>
      <c r="X2263" s="188"/>
      <c r="Y2263" s="188"/>
      <c r="Z2263" s="188"/>
      <c r="AA2263" s="187"/>
      <c r="AB2263" s="189"/>
      <c r="AC2263" s="187"/>
      <c r="AD2263" s="25"/>
      <c r="AE2263" s="25"/>
    </row>
    <row r="2264">
      <c r="A2264" s="187"/>
      <c r="B2264" s="187"/>
      <c r="C2264" s="187"/>
      <c r="D2264" s="187"/>
      <c r="E2264" s="187"/>
      <c r="F2264" s="187"/>
      <c r="G2264" s="188"/>
      <c r="H2264" s="187"/>
      <c r="I2264" s="188"/>
      <c r="J2264" s="188"/>
      <c r="K2264" s="188"/>
      <c r="L2264" s="187"/>
      <c r="M2264" s="188"/>
      <c r="N2264" s="188"/>
      <c r="O2264" s="188"/>
      <c r="P2264" s="189"/>
      <c r="Q2264" s="187"/>
      <c r="R2264" s="187"/>
      <c r="S2264" s="188"/>
      <c r="T2264" s="188"/>
      <c r="U2264" s="188"/>
      <c r="V2264" s="188"/>
      <c r="W2264" s="188"/>
      <c r="X2264" s="188"/>
      <c r="Y2264" s="188"/>
      <c r="Z2264" s="188"/>
      <c r="AA2264" s="187"/>
      <c r="AB2264" s="189"/>
      <c r="AC2264" s="187"/>
      <c r="AD2264" s="25"/>
      <c r="AE2264" s="25"/>
    </row>
    <row r="2265">
      <c r="A2265" s="187"/>
      <c r="B2265" s="187"/>
      <c r="C2265" s="187"/>
      <c r="D2265" s="187"/>
      <c r="E2265" s="187"/>
      <c r="F2265" s="187"/>
      <c r="G2265" s="188"/>
      <c r="H2265" s="187"/>
      <c r="I2265" s="188"/>
      <c r="J2265" s="188"/>
      <c r="K2265" s="188"/>
      <c r="L2265" s="187"/>
      <c r="M2265" s="188"/>
      <c r="N2265" s="188"/>
      <c r="O2265" s="188"/>
      <c r="P2265" s="189"/>
      <c r="Q2265" s="187"/>
      <c r="R2265" s="187"/>
      <c r="S2265" s="188"/>
      <c r="T2265" s="188"/>
      <c r="U2265" s="188"/>
      <c r="V2265" s="188"/>
      <c r="W2265" s="188"/>
      <c r="X2265" s="188"/>
      <c r="Y2265" s="188"/>
      <c r="Z2265" s="188"/>
      <c r="AA2265" s="187"/>
      <c r="AB2265" s="189"/>
      <c r="AC2265" s="187"/>
      <c r="AD2265" s="25"/>
      <c r="AE2265" s="25"/>
    </row>
    <row r="2266">
      <c r="A2266" s="187"/>
      <c r="B2266" s="187"/>
      <c r="C2266" s="187"/>
      <c r="D2266" s="187"/>
      <c r="E2266" s="187"/>
      <c r="F2266" s="187"/>
      <c r="G2266" s="188"/>
      <c r="H2266" s="187"/>
      <c r="I2266" s="188"/>
      <c r="J2266" s="188"/>
      <c r="K2266" s="188"/>
      <c r="L2266" s="187"/>
      <c r="M2266" s="188"/>
      <c r="N2266" s="188"/>
      <c r="O2266" s="188"/>
      <c r="P2266" s="189"/>
      <c r="Q2266" s="187"/>
      <c r="R2266" s="187"/>
      <c r="S2266" s="188"/>
      <c r="T2266" s="188"/>
      <c r="U2266" s="188"/>
      <c r="V2266" s="188"/>
      <c r="W2266" s="188"/>
      <c r="X2266" s="188"/>
      <c r="Y2266" s="188"/>
      <c r="Z2266" s="188"/>
      <c r="AA2266" s="187"/>
      <c r="AB2266" s="189"/>
      <c r="AC2266" s="187"/>
      <c r="AD2266" s="25"/>
      <c r="AE2266" s="25"/>
    </row>
    <row r="2267">
      <c r="A2267" s="187"/>
      <c r="B2267" s="187"/>
      <c r="C2267" s="187"/>
      <c r="D2267" s="187"/>
      <c r="E2267" s="187"/>
      <c r="F2267" s="187"/>
      <c r="G2267" s="188"/>
      <c r="H2267" s="187"/>
      <c r="I2267" s="188"/>
      <c r="J2267" s="188"/>
      <c r="K2267" s="188"/>
      <c r="L2267" s="187"/>
      <c r="M2267" s="188"/>
      <c r="N2267" s="188"/>
      <c r="O2267" s="188"/>
      <c r="P2267" s="189"/>
      <c r="Q2267" s="187"/>
      <c r="R2267" s="187"/>
      <c r="S2267" s="188"/>
      <c r="T2267" s="188"/>
      <c r="U2267" s="188"/>
      <c r="V2267" s="188"/>
      <c r="W2267" s="188"/>
      <c r="X2267" s="188"/>
      <c r="Y2267" s="188"/>
      <c r="Z2267" s="188"/>
      <c r="AA2267" s="187"/>
      <c r="AB2267" s="189"/>
      <c r="AC2267" s="187"/>
      <c r="AD2267" s="25"/>
      <c r="AE2267" s="25"/>
    </row>
    <row r="2268">
      <c r="A2268" s="187"/>
      <c r="B2268" s="187"/>
      <c r="C2268" s="187"/>
      <c r="D2268" s="187"/>
      <c r="E2268" s="187"/>
      <c r="F2268" s="187"/>
      <c r="G2268" s="188"/>
      <c r="H2268" s="187"/>
      <c r="I2268" s="188"/>
      <c r="J2268" s="188"/>
      <c r="K2268" s="188"/>
      <c r="L2268" s="187"/>
      <c r="M2268" s="188"/>
      <c r="N2268" s="188"/>
      <c r="O2268" s="188"/>
      <c r="P2268" s="189"/>
      <c r="Q2268" s="187"/>
      <c r="R2268" s="187"/>
      <c r="S2268" s="188"/>
      <c r="T2268" s="188"/>
      <c r="U2268" s="188"/>
      <c r="V2268" s="188"/>
      <c r="W2268" s="188"/>
      <c r="X2268" s="188"/>
      <c r="Y2268" s="188"/>
      <c r="Z2268" s="188"/>
      <c r="AA2268" s="187"/>
      <c r="AB2268" s="189"/>
      <c r="AC2268" s="187"/>
      <c r="AD2268" s="25"/>
      <c r="AE2268" s="25"/>
    </row>
    <row r="2269">
      <c r="A2269" s="187"/>
      <c r="B2269" s="187"/>
      <c r="C2269" s="187"/>
      <c r="D2269" s="187"/>
      <c r="E2269" s="187"/>
      <c r="F2269" s="187"/>
      <c r="G2269" s="188"/>
      <c r="H2269" s="187"/>
      <c r="I2269" s="188"/>
      <c r="J2269" s="188"/>
      <c r="K2269" s="188"/>
      <c r="L2269" s="187"/>
      <c r="M2269" s="188"/>
      <c r="N2269" s="188"/>
      <c r="O2269" s="188"/>
      <c r="P2269" s="189"/>
      <c r="Q2269" s="187"/>
      <c r="R2269" s="187"/>
      <c r="S2269" s="188"/>
      <c r="T2269" s="188"/>
      <c r="U2269" s="188"/>
      <c r="V2269" s="188"/>
      <c r="W2269" s="188"/>
      <c r="X2269" s="188"/>
      <c r="Y2269" s="188"/>
      <c r="Z2269" s="188"/>
      <c r="AA2269" s="187"/>
      <c r="AB2269" s="189"/>
      <c r="AC2269" s="187"/>
      <c r="AD2269" s="25"/>
      <c r="AE2269" s="25"/>
    </row>
    <row r="2270">
      <c r="A2270" s="187"/>
      <c r="B2270" s="187"/>
      <c r="C2270" s="187"/>
      <c r="D2270" s="187"/>
      <c r="E2270" s="187"/>
      <c r="F2270" s="187"/>
      <c r="G2270" s="188"/>
      <c r="H2270" s="187"/>
      <c r="I2270" s="188"/>
      <c r="J2270" s="188"/>
      <c r="K2270" s="188"/>
      <c r="L2270" s="187"/>
      <c r="M2270" s="188"/>
      <c r="N2270" s="188"/>
      <c r="O2270" s="188"/>
      <c r="P2270" s="189"/>
      <c r="Q2270" s="187"/>
      <c r="R2270" s="187"/>
      <c r="S2270" s="188"/>
      <c r="T2270" s="188"/>
      <c r="U2270" s="188"/>
      <c r="V2270" s="188"/>
      <c r="W2270" s="188"/>
      <c r="X2270" s="188"/>
      <c r="Y2270" s="188"/>
      <c r="Z2270" s="188"/>
      <c r="AA2270" s="187"/>
      <c r="AB2270" s="189"/>
      <c r="AC2270" s="187"/>
      <c r="AD2270" s="25"/>
      <c r="AE2270" s="25"/>
    </row>
    <row r="2271">
      <c r="A2271" s="187"/>
      <c r="B2271" s="187"/>
      <c r="C2271" s="187"/>
      <c r="D2271" s="187"/>
      <c r="E2271" s="187"/>
      <c r="F2271" s="187"/>
      <c r="G2271" s="188"/>
      <c r="H2271" s="187"/>
      <c r="I2271" s="188"/>
      <c r="J2271" s="188"/>
      <c r="K2271" s="188"/>
      <c r="L2271" s="187"/>
      <c r="M2271" s="188"/>
      <c r="N2271" s="188"/>
      <c r="O2271" s="188"/>
      <c r="P2271" s="189"/>
      <c r="Q2271" s="187"/>
      <c r="R2271" s="187"/>
      <c r="S2271" s="188"/>
      <c r="T2271" s="188"/>
      <c r="U2271" s="188"/>
      <c r="V2271" s="188"/>
      <c r="W2271" s="188"/>
      <c r="X2271" s="188"/>
      <c r="Y2271" s="188"/>
      <c r="Z2271" s="188"/>
      <c r="AA2271" s="187"/>
      <c r="AB2271" s="189"/>
      <c r="AC2271" s="187"/>
      <c r="AD2271" s="25"/>
      <c r="AE2271" s="25"/>
    </row>
    <row r="2272">
      <c r="A2272" s="187"/>
      <c r="B2272" s="187"/>
      <c r="C2272" s="187"/>
      <c r="D2272" s="187"/>
      <c r="E2272" s="187"/>
      <c r="F2272" s="187"/>
      <c r="G2272" s="188"/>
      <c r="H2272" s="187"/>
      <c r="I2272" s="188"/>
      <c r="J2272" s="188"/>
      <c r="K2272" s="188"/>
      <c r="L2272" s="187"/>
      <c r="M2272" s="188"/>
      <c r="N2272" s="188"/>
      <c r="O2272" s="188"/>
      <c r="P2272" s="189"/>
      <c r="Q2272" s="187"/>
      <c r="R2272" s="187"/>
      <c r="S2272" s="188"/>
      <c r="T2272" s="188"/>
      <c r="U2272" s="188"/>
      <c r="V2272" s="188"/>
      <c r="W2272" s="188"/>
      <c r="X2272" s="188"/>
      <c r="Y2272" s="188"/>
      <c r="Z2272" s="188"/>
      <c r="AA2272" s="187"/>
      <c r="AB2272" s="189"/>
      <c r="AC2272" s="187"/>
      <c r="AD2272" s="25"/>
      <c r="AE2272" s="25"/>
    </row>
    <row r="2273">
      <c r="A2273" s="187"/>
      <c r="B2273" s="187"/>
      <c r="C2273" s="187"/>
      <c r="D2273" s="187"/>
      <c r="E2273" s="187"/>
      <c r="F2273" s="187"/>
      <c r="G2273" s="188"/>
      <c r="H2273" s="187"/>
      <c r="I2273" s="188"/>
      <c r="J2273" s="188"/>
      <c r="K2273" s="188"/>
      <c r="L2273" s="187"/>
      <c r="M2273" s="188"/>
      <c r="N2273" s="188"/>
      <c r="O2273" s="188"/>
      <c r="P2273" s="189"/>
      <c r="Q2273" s="187"/>
      <c r="R2273" s="187"/>
      <c r="S2273" s="188"/>
      <c r="T2273" s="188"/>
      <c r="U2273" s="188"/>
      <c r="V2273" s="188"/>
      <c r="W2273" s="188"/>
      <c r="X2273" s="188"/>
      <c r="Y2273" s="188"/>
      <c r="Z2273" s="188"/>
      <c r="AA2273" s="187"/>
      <c r="AB2273" s="189"/>
      <c r="AC2273" s="187"/>
      <c r="AD2273" s="25"/>
      <c r="AE2273" s="25"/>
    </row>
    <row r="2274">
      <c r="A2274" s="187"/>
      <c r="B2274" s="187"/>
      <c r="C2274" s="187"/>
      <c r="D2274" s="187"/>
      <c r="E2274" s="187"/>
      <c r="F2274" s="187"/>
      <c r="G2274" s="188"/>
      <c r="H2274" s="187"/>
      <c r="I2274" s="188"/>
      <c r="J2274" s="188"/>
      <c r="K2274" s="188"/>
      <c r="L2274" s="187"/>
      <c r="M2274" s="188"/>
      <c r="N2274" s="188"/>
      <c r="O2274" s="188"/>
      <c r="P2274" s="189"/>
      <c r="Q2274" s="187"/>
      <c r="R2274" s="187"/>
      <c r="S2274" s="188"/>
      <c r="T2274" s="188"/>
      <c r="U2274" s="188"/>
      <c r="V2274" s="188"/>
      <c r="W2274" s="188"/>
      <c r="X2274" s="188"/>
      <c r="Y2274" s="188"/>
      <c r="Z2274" s="188"/>
      <c r="AA2274" s="187"/>
      <c r="AB2274" s="189"/>
      <c r="AC2274" s="187"/>
      <c r="AD2274" s="25"/>
      <c r="AE2274" s="25"/>
    </row>
    <row r="2275">
      <c r="A2275" s="187"/>
      <c r="B2275" s="187"/>
      <c r="C2275" s="187"/>
      <c r="D2275" s="187"/>
      <c r="E2275" s="187"/>
      <c r="F2275" s="187"/>
      <c r="G2275" s="188"/>
      <c r="H2275" s="187"/>
      <c r="I2275" s="188"/>
      <c r="J2275" s="188"/>
      <c r="K2275" s="188"/>
      <c r="L2275" s="187"/>
      <c r="M2275" s="188"/>
      <c r="N2275" s="188"/>
      <c r="O2275" s="188"/>
      <c r="P2275" s="189"/>
      <c r="Q2275" s="187"/>
      <c r="R2275" s="187"/>
      <c r="S2275" s="188"/>
      <c r="T2275" s="188"/>
      <c r="U2275" s="188"/>
      <c r="V2275" s="188"/>
      <c r="W2275" s="188"/>
      <c r="X2275" s="188"/>
      <c r="Y2275" s="188"/>
      <c r="Z2275" s="188"/>
      <c r="AA2275" s="187"/>
      <c r="AB2275" s="189"/>
      <c r="AC2275" s="187"/>
      <c r="AD2275" s="25"/>
      <c r="AE2275" s="25"/>
    </row>
    <row r="2276">
      <c r="A2276" s="187"/>
      <c r="B2276" s="187"/>
      <c r="C2276" s="187"/>
      <c r="D2276" s="187"/>
      <c r="E2276" s="187"/>
      <c r="F2276" s="187"/>
      <c r="G2276" s="188"/>
      <c r="H2276" s="187"/>
      <c r="I2276" s="188"/>
      <c r="J2276" s="188"/>
      <c r="K2276" s="188"/>
      <c r="L2276" s="187"/>
      <c r="M2276" s="188"/>
      <c r="N2276" s="188"/>
      <c r="O2276" s="188"/>
      <c r="P2276" s="189"/>
      <c r="Q2276" s="187"/>
      <c r="R2276" s="187"/>
      <c r="S2276" s="188"/>
      <c r="T2276" s="188"/>
      <c r="U2276" s="188"/>
      <c r="V2276" s="188"/>
      <c r="W2276" s="188"/>
      <c r="X2276" s="188"/>
      <c r="Y2276" s="188"/>
      <c r="Z2276" s="188"/>
      <c r="AA2276" s="187"/>
      <c r="AB2276" s="189"/>
      <c r="AC2276" s="187"/>
      <c r="AD2276" s="25"/>
      <c r="AE2276" s="25"/>
    </row>
    <row r="2277">
      <c r="A2277" s="187"/>
      <c r="B2277" s="187"/>
      <c r="C2277" s="187"/>
      <c r="D2277" s="187"/>
      <c r="E2277" s="187"/>
      <c r="F2277" s="187"/>
      <c r="G2277" s="188"/>
      <c r="H2277" s="187"/>
      <c r="I2277" s="188"/>
      <c r="J2277" s="188"/>
      <c r="K2277" s="188"/>
      <c r="L2277" s="187"/>
      <c r="M2277" s="188"/>
      <c r="N2277" s="188"/>
      <c r="O2277" s="188"/>
      <c r="P2277" s="189"/>
      <c r="Q2277" s="187"/>
      <c r="R2277" s="187"/>
      <c r="S2277" s="188"/>
      <c r="T2277" s="188"/>
      <c r="U2277" s="188"/>
      <c r="V2277" s="188"/>
      <c r="W2277" s="188"/>
      <c r="X2277" s="188"/>
      <c r="Y2277" s="188"/>
      <c r="Z2277" s="188"/>
      <c r="AA2277" s="187"/>
      <c r="AB2277" s="189"/>
      <c r="AC2277" s="187"/>
      <c r="AD2277" s="25"/>
      <c r="AE2277" s="25"/>
    </row>
    <row r="2278">
      <c r="A2278" s="187"/>
      <c r="B2278" s="187"/>
      <c r="C2278" s="187"/>
      <c r="D2278" s="187"/>
      <c r="E2278" s="187"/>
      <c r="F2278" s="187"/>
      <c r="G2278" s="188"/>
      <c r="H2278" s="187"/>
      <c r="I2278" s="188"/>
      <c r="J2278" s="188"/>
      <c r="K2278" s="188"/>
      <c r="L2278" s="187"/>
      <c r="M2278" s="188"/>
      <c r="N2278" s="188"/>
      <c r="O2278" s="188"/>
      <c r="P2278" s="189"/>
      <c r="Q2278" s="187"/>
      <c r="R2278" s="187"/>
      <c r="S2278" s="188"/>
      <c r="T2278" s="188"/>
      <c r="U2278" s="188"/>
      <c r="V2278" s="188"/>
      <c r="W2278" s="188"/>
      <c r="X2278" s="188"/>
      <c r="Y2278" s="188"/>
      <c r="Z2278" s="188"/>
      <c r="AA2278" s="187"/>
      <c r="AB2278" s="189"/>
      <c r="AC2278" s="187"/>
      <c r="AD2278" s="25"/>
      <c r="AE2278" s="25"/>
    </row>
    <row r="2279">
      <c r="A2279" s="187"/>
      <c r="B2279" s="187"/>
      <c r="C2279" s="187"/>
      <c r="D2279" s="187"/>
      <c r="E2279" s="187"/>
      <c r="F2279" s="187"/>
      <c r="G2279" s="188"/>
      <c r="H2279" s="187"/>
      <c r="I2279" s="188"/>
      <c r="J2279" s="188"/>
      <c r="K2279" s="188"/>
      <c r="L2279" s="187"/>
      <c r="M2279" s="188"/>
      <c r="N2279" s="188"/>
      <c r="O2279" s="188"/>
      <c r="P2279" s="189"/>
      <c r="Q2279" s="187"/>
      <c r="R2279" s="187"/>
      <c r="S2279" s="188"/>
      <c r="T2279" s="188"/>
      <c r="U2279" s="188"/>
      <c r="V2279" s="188"/>
      <c r="W2279" s="188"/>
      <c r="X2279" s="188"/>
      <c r="Y2279" s="188"/>
      <c r="Z2279" s="188"/>
      <c r="AA2279" s="187"/>
      <c r="AB2279" s="189"/>
      <c r="AC2279" s="187"/>
      <c r="AD2279" s="25"/>
      <c r="AE2279" s="25"/>
    </row>
    <row r="2280">
      <c r="A2280" s="187"/>
      <c r="B2280" s="187"/>
      <c r="C2280" s="187"/>
      <c r="D2280" s="187"/>
      <c r="E2280" s="187"/>
      <c r="F2280" s="187"/>
      <c r="G2280" s="188"/>
      <c r="H2280" s="187"/>
      <c r="I2280" s="188"/>
      <c r="J2280" s="188"/>
      <c r="K2280" s="188"/>
      <c r="L2280" s="187"/>
      <c r="M2280" s="188"/>
      <c r="N2280" s="188"/>
      <c r="O2280" s="188"/>
      <c r="P2280" s="189"/>
      <c r="Q2280" s="187"/>
      <c r="R2280" s="187"/>
      <c r="S2280" s="188"/>
      <c r="T2280" s="188"/>
      <c r="U2280" s="188"/>
      <c r="V2280" s="188"/>
      <c r="W2280" s="188"/>
      <c r="X2280" s="188"/>
      <c r="Y2280" s="188"/>
      <c r="Z2280" s="188"/>
      <c r="AA2280" s="187"/>
      <c r="AB2280" s="189"/>
      <c r="AC2280" s="187"/>
      <c r="AD2280" s="25"/>
      <c r="AE2280" s="25"/>
    </row>
    <row r="2281">
      <c r="A2281" s="187"/>
      <c r="B2281" s="187"/>
      <c r="C2281" s="187"/>
      <c r="D2281" s="187"/>
      <c r="E2281" s="187"/>
      <c r="F2281" s="187"/>
      <c r="G2281" s="188"/>
      <c r="H2281" s="187"/>
      <c r="I2281" s="188"/>
      <c r="J2281" s="188"/>
      <c r="K2281" s="188"/>
      <c r="L2281" s="187"/>
      <c r="M2281" s="188"/>
      <c r="N2281" s="188"/>
      <c r="O2281" s="188"/>
      <c r="P2281" s="189"/>
      <c r="Q2281" s="187"/>
      <c r="R2281" s="187"/>
      <c r="S2281" s="188"/>
      <c r="T2281" s="188"/>
      <c r="U2281" s="188"/>
      <c r="V2281" s="188"/>
      <c r="W2281" s="188"/>
      <c r="X2281" s="188"/>
      <c r="Y2281" s="188"/>
      <c r="Z2281" s="188"/>
      <c r="AA2281" s="187"/>
      <c r="AB2281" s="189"/>
      <c r="AC2281" s="187"/>
      <c r="AD2281" s="25"/>
      <c r="AE2281" s="25"/>
    </row>
    <row r="2282">
      <c r="A2282" s="187"/>
      <c r="B2282" s="187"/>
      <c r="C2282" s="187"/>
      <c r="D2282" s="187"/>
      <c r="E2282" s="187"/>
      <c r="F2282" s="187"/>
      <c r="G2282" s="188"/>
      <c r="H2282" s="187"/>
      <c r="I2282" s="188"/>
      <c r="J2282" s="188"/>
      <c r="K2282" s="188"/>
      <c r="L2282" s="187"/>
      <c r="M2282" s="188"/>
      <c r="N2282" s="188"/>
      <c r="O2282" s="188"/>
      <c r="P2282" s="189"/>
      <c r="Q2282" s="187"/>
      <c r="R2282" s="187"/>
      <c r="S2282" s="188"/>
      <c r="T2282" s="188"/>
      <c r="U2282" s="188"/>
      <c r="V2282" s="188"/>
      <c r="W2282" s="188"/>
      <c r="X2282" s="188"/>
      <c r="Y2282" s="188"/>
      <c r="Z2282" s="188"/>
      <c r="AA2282" s="187"/>
      <c r="AB2282" s="189"/>
      <c r="AC2282" s="187"/>
      <c r="AD2282" s="25"/>
      <c r="AE2282" s="25"/>
    </row>
    <row r="2283">
      <c r="A2283" s="187"/>
      <c r="B2283" s="187"/>
      <c r="C2283" s="187"/>
      <c r="D2283" s="187"/>
      <c r="E2283" s="187"/>
      <c r="F2283" s="187"/>
      <c r="G2283" s="188"/>
      <c r="H2283" s="187"/>
      <c r="I2283" s="188"/>
      <c r="J2283" s="188"/>
      <c r="K2283" s="188"/>
      <c r="L2283" s="187"/>
      <c r="M2283" s="188"/>
      <c r="N2283" s="188"/>
      <c r="O2283" s="188"/>
      <c r="P2283" s="189"/>
      <c r="Q2283" s="187"/>
      <c r="R2283" s="187"/>
      <c r="S2283" s="188"/>
      <c r="T2283" s="188"/>
      <c r="U2283" s="188"/>
      <c r="V2283" s="188"/>
      <c r="W2283" s="188"/>
      <c r="X2283" s="188"/>
      <c r="Y2283" s="188"/>
      <c r="Z2283" s="188"/>
      <c r="AA2283" s="187"/>
      <c r="AB2283" s="189"/>
      <c r="AC2283" s="187"/>
      <c r="AD2283" s="25"/>
      <c r="AE2283" s="25"/>
    </row>
    <row r="2284">
      <c r="A2284" s="187"/>
      <c r="B2284" s="187"/>
      <c r="C2284" s="187"/>
      <c r="D2284" s="187"/>
      <c r="E2284" s="187"/>
      <c r="F2284" s="187"/>
      <c r="G2284" s="188"/>
      <c r="H2284" s="187"/>
      <c r="I2284" s="188"/>
      <c r="J2284" s="188"/>
      <c r="K2284" s="188"/>
      <c r="L2284" s="187"/>
      <c r="M2284" s="188"/>
      <c r="N2284" s="188"/>
      <c r="O2284" s="188"/>
      <c r="P2284" s="189"/>
      <c r="Q2284" s="187"/>
      <c r="R2284" s="187"/>
      <c r="S2284" s="188"/>
      <c r="T2284" s="188"/>
      <c r="U2284" s="188"/>
      <c r="V2284" s="188"/>
      <c r="W2284" s="188"/>
      <c r="X2284" s="188"/>
      <c r="Y2284" s="188"/>
      <c r="Z2284" s="188"/>
      <c r="AA2284" s="187"/>
      <c r="AB2284" s="189"/>
      <c r="AC2284" s="187"/>
      <c r="AD2284" s="25"/>
      <c r="AE2284" s="25"/>
    </row>
    <row r="2285">
      <c r="A2285" s="187"/>
      <c r="B2285" s="187"/>
      <c r="C2285" s="187"/>
      <c r="D2285" s="187"/>
      <c r="E2285" s="187"/>
      <c r="F2285" s="187"/>
      <c r="G2285" s="188"/>
      <c r="H2285" s="187"/>
      <c r="I2285" s="188"/>
      <c r="J2285" s="188"/>
      <c r="K2285" s="188"/>
      <c r="L2285" s="187"/>
      <c r="M2285" s="188"/>
      <c r="N2285" s="188"/>
      <c r="O2285" s="188"/>
      <c r="P2285" s="189"/>
      <c r="Q2285" s="187"/>
      <c r="R2285" s="187"/>
      <c r="S2285" s="188"/>
      <c r="T2285" s="188"/>
      <c r="U2285" s="188"/>
      <c r="V2285" s="188"/>
      <c r="W2285" s="188"/>
      <c r="X2285" s="188"/>
      <c r="Y2285" s="188"/>
      <c r="Z2285" s="188"/>
      <c r="AA2285" s="187"/>
      <c r="AB2285" s="189"/>
      <c r="AC2285" s="187"/>
      <c r="AD2285" s="25"/>
      <c r="AE2285" s="25"/>
    </row>
    <row r="2286">
      <c r="A2286" s="187"/>
      <c r="B2286" s="187"/>
      <c r="C2286" s="187"/>
      <c r="D2286" s="187"/>
      <c r="E2286" s="187"/>
      <c r="F2286" s="187"/>
      <c r="G2286" s="188"/>
      <c r="H2286" s="187"/>
      <c r="I2286" s="188"/>
      <c r="J2286" s="188"/>
      <c r="K2286" s="188"/>
      <c r="L2286" s="187"/>
      <c r="M2286" s="188"/>
      <c r="N2286" s="188"/>
      <c r="O2286" s="188"/>
      <c r="P2286" s="189"/>
      <c r="Q2286" s="187"/>
      <c r="R2286" s="187"/>
      <c r="S2286" s="188"/>
      <c r="T2286" s="188"/>
      <c r="U2286" s="188"/>
      <c r="V2286" s="188"/>
      <c r="W2286" s="188"/>
      <c r="X2286" s="188"/>
      <c r="Y2286" s="188"/>
      <c r="Z2286" s="188"/>
      <c r="AA2286" s="187"/>
      <c r="AB2286" s="189"/>
      <c r="AC2286" s="187"/>
      <c r="AD2286" s="25"/>
      <c r="AE2286" s="25"/>
    </row>
    <row r="2287">
      <c r="A2287" s="187"/>
      <c r="B2287" s="187"/>
      <c r="C2287" s="187"/>
      <c r="D2287" s="187"/>
      <c r="E2287" s="187"/>
      <c r="F2287" s="187"/>
      <c r="G2287" s="188"/>
      <c r="H2287" s="187"/>
      <c r="I2287" s="188"/>
      <c r="J2287" s="188"/>
      <c r="K2287" s="188"/>
      <c r="L2287" s="187"/>
      <c r="M2287" s="188"/>
      <c r="N2287" s="188"/>
      <c r="O2287" s="188"/>
      <c r="P2287" s="189"/>
      <c r="Q2287" s="187"/>
      <c r="R2287" s="187"/>
      <c r="S2287" s="188"/>
      <c r="T2287" s="188"/>
      <c r="U2287" s="188"/>
      <c r="V2287" s="188"/>
      <c r="W2287" s="188"/>
      <c r="X2287" s="188"/>
      <c r="Y2287" s="188"/>
      <c r="Z2287" s="188"/>
      <c r="AA2287" s="187"/>
      <c r="AB2287" s="189"/>
      <c r="AC2287" s="187"/>
      <c r="AD2287" s="25"/>
      <c r="AE2287" s="25"/>
    </row>
    <row r="2288">
      <c r="A2288" s="187"/>
      <c r="B2288" s="187"/>
      <c r="C2288" s="187"/>
      <c r="D2288" s="187"/>
      <c r="E2288" s="187"/>
      <c r="F2288" s="187"/>
      <c r="G2288" s="188"/>
      <c r="H2288" s="187"/>
      <c r="I2288" s="188"/>
      <c r="J2288" s="188"/>
      <c r="K2288" s="188"/>
      <c r="L2288" s="187"/>
      <c r="M2288" s="188"/>
      <c r="N2288" s="188"/>
      <c r="O2288" s="188"/>
      <c r="P2288" s="189"/>
      <c r="Q2288" s="187"/>
      <c r="R2288" s="187"/>
      <c r="S2288" s="188"/>
      <c r="T2288" s="188"/>
      <c r="U2288" s="188"/>
      <c r="V2288" s="188"/>
      <c r="W2288" s="188"/>
      <c r="X2288" s="188"/>
      <c r="Y2288" s="188"/>
      <c r="Z2288" s="188"/>
      <c r="AA2288" s="187"/>
      <c r="AB2288" s="189"/>
      <c r="AC2288" s="187"/>
      <c r="AD2288" s="25"/>
      <c r="AE2288" s="25"/>
    </row>
    <row r="2289">
      <c r="A2289" s="187"/>
      <c r="B2289" s="187"/>
      <c r="C2289" s="187"/>
      <c r="D2289" s="187"/>
      <c r="E2289" s="187"/>
      <c r="F2289" s="187"/>
      <c r="G2289" s="188"/>
      <c r="H2289" s="188"/>
      <c r="I2289" s="188"/>
      <c r="J2289" s="188"/>
      <c r="K2289" s="188"/>
      <c r="L2289" s="188"/>
      <c r="M2289" s="188"/>
      <c r="N2289" s="188"/>
      <c r="O2289" s="188"/>
      <c r="P2289" s="189"/>
      <c r="Q2289" s="187"/>
      <c r="R2289" s="188"/>
      <c r="S2289" s="187"/>
      <c r="T2289" s="188"/>
      <c r="U2289" s="188"/>
      <c r="V2289" s="188"/>
      <c r="W2289" s="188"/>
      <c r="X2289" s="188"/>
      <c r="Y2289" s="188"/>
      <c r="Z2289" s="188"/>
      <c r="AA2289" s="187"/>
      <c r="AB2289" s="189"/>
      <c r="AC2289" s="187"/>
      <c r="AD2289" s="25"/>
      <c r="AE2289" s="25"/>
    </row>
    <row r="2290">
      <c r="A2290" s="187"/>
      <c r="B2290" s="187"/>
      <c r="C2290" s="187"/>
      <c r="D2290" s="187"/>
      <c r="E2290" s="187"/>
      <c r="F2290" s="187"/>
      <c r="G2290" s="188"/>
      <c r="H2290" s="187"/>
      <c r="I2290" s="188"/>
      <c r="J2290" s="188"/>
      <c r="K2290" s="188"/>
      <c r="L2290" s="187"/>
      <c r="M2290" s="188"/>
      <c r="N2290" s="188"/>
      <c r="O2290" s="188"/>
      <c r="P2290" s="189"/>
      <c r="Q2290" s="187"/>
      <c r="R2290" s="187"/>
      <c r="S2290" s="188"/>
      <c r="T2290" s="188"/>
      <c r="U2290" s="188"/>
      <c r="V2290" s="188"/>
      <c r="W2290" s="188"/>
      <c r="X2290" s="188"/>
      <c r="Y2290" s="188"/>
      <c r="Z2290" s="188"/>
      <c r="AA2290" s="187"/>
      <c r="AB2290" s="189"/>
      <c r="AC2290" s="187"/>
      <c r="AD2290" s="25"/>
      <c r="AE2290" s="25"/>
    </row>
    <row r="2291">
      <c r="A2291" s="187"/>
      <c r="B2291" s="187"/>
      <c r="C2291" s="187"/>
      <c r="D2291" s="187"/>
      <c r="E2291" s="187"/>
      <c r="F2291" s="187"/>
      <c r="G2291" s="188"/>
      <c r="H2291" s="187"/>
      <c r="I2291" s="188"/>
      <c r="J2291" s="188"/>
      <c r="K2291" s="188"/>
      <c r="L2291" s="187"/>
      <c r="M2291" s="188"/>
      <c r="N2291" s="188"/>
      <c r="O2291" s="188"/>
      <c r="P2291" s="189"/>
      <c r="Q2291" s="187"/>
      <c r="R2291" s="187"/>
      <c r="S2291" s="188"/>
      <c r="T2291" s="188"/>
      <c r="U2291" s="188"/>
      <c r="V2291" s="188"/>
      <c r="W2291" s="188"/>
      <c r="X2291" s="188"/>
      <c r="Y2291" s="188"/>
      <c r="Z2291" s="188"/>
      <c r="AA2291" s="187"/>
      <c r="AB2291" s="189"/>
      <c r="AC2291" s="187"/>
      <c r="AD2291" s="25"/>
      <c r="AE2291" s="25"/>
    </row>
    <row r="2292">
      <c r="A2292" s="187"/>
      <c r="B2292" s="187"/>
      <c r="C2292" s="187"/>
      <c r="D2292" s="187"/>
      <c r="E2292" s="187"/>
      <c r="F2292" s="187"/>
      <c r="G2292" s="188"/>
      <c r="H2292" s="187"/>
      <c r="I2292" s="188"/>
      <c r="J2292" s="188"/>
      <c r="K2292" s="188"/>
      <c r="L2292" s="187"/>
      <c r="M2292" s="188"/>
      <c r="N2292" s="188"/>
      <c r="O2292" s="188"/>
      <c r="P2292" s="189"/>
      <c r="Q2292" s="187"/>
      <c r="R2292" s="187"/>
      <c r="S2292" s="188"/>
      <c r="T2292" s="188"/>
      <c r="U2292" s="188"/>
      <c r="V2292" s="188"/>
      <c r="W2292" s="188"/>
      <c r="X2292" s="188"/>
      <c r="Y2292" s="188"/>
      <c r="Z2292" s="188"/>
      <c r="AA2292" s="187"/>
      <c r="AB2292" s="189"/>
      <c r="AC2292" s="187"/>
      <c r="AD2292" s="25"/>
      <c r="AE2292" s="25"/>
    </row>
    <row r="2293">
      <c r="A2293" s="187"/>
      <c r="B2293" s="187"/>
      <c r="C2293" s="187"/>
      <c r="D2293" s="187"/>
      <c r="E2293" s="187"/>
      <c r="F2293" s="187"/>
      <c r="G2293" s="188"/>
      <c r="H2293" s="188"/>
      <c r="I2293" s="188"/>
      <c r="J2293" s="188"/>
      <c r="K2293" s="188"/>
      <c r="L2293" s="188"/>
      <c r="M2293" s="188"/>
      <c r="N2293" s="188"/>
      <c r="O2293" s="188"/>
      <c r="P2293" s="189"/>
      <c r="Q2293" s="188"/>
      <c r="R2293" s="188"/>
      <c r="S2293" s="187"/>
      <c r="T2293" s="188"/>
      <c r="U2293" s="188"/>
      <c r="V2293" s="188"/>
      <c r="W2293" s="188"/>
      <c r="X2293" s="188"/>
      <c r="Y2293" s="188"/>
      <c r="Z2293" s="188"/>
      <c r="AA2293" s="187"/>
      <c r="AB2293" s="189"/>
      <c r="AC2293" s="187"/>
      <c r="AD2293" s="25"/>
      <c r="AE2293" s="25"/>
    </row>
    <row r="2294">
      <c r="A2294" s="187"/>
      <c r="B2294" s="187"/>
      <c r="C2294" s="187"/>
      <c r="D2294" s="187"/>
      <c r="E2294" s="187"/>
      <c r="F2294" s="187"/>
      <c r="G2294" s="188"/>
      <c r="H2294" s="188"/>
      <c r="I2294" s="188"/>
      <c r="J2294" s="188"/>
      <c r="K2294" s="188"/>
      <c r="L2294" s="188"/>
      <c r="M2294" s="188"/>
      <c r="N2294" s="188"/>
      <c r="O2294" s="188"/>
      <c r="P2294" s="189"/>
      <c r="Q2294" s="187"/>
      <c r="R2294" s="188"/>
      <c r="S2294" s="187"/>
      <c r="T2294" s="188"/>
      <c r="U2294" s="188"/>
      <c r="V2294" s="188"/>
      <c r="W2294" s="188"/>
      <c r="X2294" s="188"/>
      <c r="Y2294" s="188"/>
      <c r="Z2294" s="188"/>
      <c r="AA2294" s="187"/>
      <c r="AB2294" s="189"/>
      <c r="AC2294" s="187"/>
      <c r="AD2294" s="25"/>
      <c r="AE2294" s="25"/>
    </row>
    <row r="2295">
      <c r="A2295" s="187"/>
      <c r="B2295" s="187"/>
      <c r="C2295" s="187"/>
      <c r="D2295" s="187"/>
      <c r="E2295" s="187"/>
      <c r="F2295" s="187"/>
      <c r="G2295" s="188"/>
      <c r="H2295" s="187"/>
      <c r="I2295" s="187"/>
      <c r="J2295" s="188"/>
      <c r="K2295" s="187"/>
      <c r="L2295" s="188"/>
      <c r="M2295" s="188"/>
      <c r="N2295" s="188"/>
      <c r="O2295" s="188"/>
      <c r="P2295" s="189"/>
      <c r="Q2295" s="187"/>
      <c r="R2295" s="187"/>
      <c r="S2295" s="188"/>
      <c r="T2295" s="188"/>
      <c r="U2295" s="188"/>
      <c r="V2295" s="188"/>
      <c r="W2295" s="188"/>
      <c r="X2295" s="188"/>
      <c r="Y2295" s="188"/>
      <c r="Z2295" s="188"/>
      <c r="AA2295" s="187"/>
      <c r="AB2295" s="189"/>
      <c r="AC2295" s="187"/>
      <c r="AD2295" s="25"/>
      <c r="AE2295" s="25"/>
    </row>
    <row r="2296">
      <c r="A2296" s="187"/>
      <c r="B2296" s="187"/>
      <c r="C2296" s="187"/>
      <c r="D2296" s="187"/>
      <c r="E2296" s="187"/>
      <c r="F2296" s="187"/>
      <c r="G2296" s="188"/>
      <c r="H2296" s="187"/>
      <c r="I2296" s="188"/>
      <c r="J2296" s="188"/>
      <c r="K2296" s="188"/>
      <c r="L2296" s="187"/>
      <c r="M2296" s="188"/>
      <c r="N2296" s="188"/>
      <c r="O2296" s="188"/>
      <c r="P2296" s="189"/>
      <c r="Q2296" s="187"/>
      <c r="R2296" s="187"/>
      <c r="S2296" s="188"/>
      <c r="T2296" s="188"/>
      <c r="U2296" s="188"/>
      <c r="V2296" s="188"/>
      <c r="W2296" s="188"/>
      <c r="X2296" s="188"/>
      <c r="Y2296" s="188"/>
      <c r="Z2296" s="188"/>
      <c r="AA2296" s="187"/>
      <c r="AB2296" s="189"/>
      <c r="AC2296" s="187"/>
      <c r="AD2296" s="25"/>
      <c r="AE2296" s="25"/>
    </row>
    <row r="2297">
      <c r="A2297" s="187"/>
      <c r="B2297" s="187"/>
      <c r="C2297" s="187"/>
      <c r="D2297" s="187"/>
      <c r="E2297" s="187"/>
      <c r="F2297" s="187"/>
      <c r="G2297" s="188"/>
      <c r="H2297" s="187"/>
      <c r="I2297" s="187"/>
      <c r="J2297" s="188"/>
      <c r="K2297" s="187"/>
      <c r="L2297" s="188"/>
      <c r="M2297" s="188"/>
      <c r="N2297" s="188"/>
      <c r="O2297" s="188"/>
      <c r="P2297" s="189"/>
      <c r="Q2297" s="187"/>
      <c r="R2297" s="187"/>
      <c r="S2297" s="188"/>
      <c r="T2297" s="188"/>
      <c r="U2297" s="188"/>
      <c r="V2297" s="188"/>
      <c r="W2297" s="188"/>
      <c r="X2297" s="188"/>
      <c r="Y2297" s="188"/>
      <c r="Z2297" s="188"/>
      <c r="AA2297" s="187"/>
      <c r="AB2297" s="189"/>
      <c r="AC2297" s="187"/>
      <c r="AD2297" s="25"/>
      <c r="AE2297" s="25"/>
    </row>
    <row r="2298">
      <c r="A2298" s="187"/>
      <c r="B2298" s="187"/>
      <c r="C2298" s="187"/>
      <c r="D2298" s="187"/>
      <c r="E2298" s="187"/>
      <c r="F2298" s="187"/>
      <c r="G2298" s="188"/>
      <c r="H2298" s="188"/>
      <c r="I2298" s="188"/>
      <c r="J2298" s="188"/>
      <c r="K2298" s="188"/>
      <c r="L2298" s="188"/>
      <c r="M2298" s="188"/>
      <c r="N2298" s="188"/>
      <c r="O2298" s="188"/>
      <c r="P2298" s="189"/>
      <c r="Q2298" s="187"/>
      <c r="R2298" s="188"/>
      <c r="S2298" s="187"/>
      <c r="T2298" s="188"/>
      <c r="U2298" s="188"/>
      <c r="V2298" s="188"/>
      <c r="W2298" s="188"/>
      <c r="X2298" s="188"/>
      <c r="Y2298" s="188"/>
      <c r="Z2298" s="188"/>
      <c r="AA2298" s="187"/>
      <c r="AB2298" s="189"/>
      <c r="AC2298" s="187"/>
      <c r="AD2298" s="25"/>
      <c r="AE2298" s="25"/>
    </row>
    <row r="2299">
      <c r="A2299" s="187"/>
      <c r="B2299" s="187"/>
      <c r="C2299" s="187"/>
      <c r="D2299" s="187"/>
      <c r="E2299" s="187"/>
      <c r="F2299" s="187"/>
      <c r="G2299" s="188"/>
      <c r="H2299" s="187"/>
      <c r="I2299" s="187"/>
      <c r="J2299" s="188"/>
      <c r="K2299" s="188"/>
      <c r="L2299" s="188"/>
      <c r="M2299" s="188"/>
      <c r="N2299" s="188"/>
      <c r="O2299" s="188"/>
      <c r="P2299" s="189"/>
      <c r="Q2299" s="187"/>
      <c r="R2299" s="187"/>
      <c r="S2299" s="188"/>
      <c r="T2299" s="188"/>
      <c r="U2299" s="188"/>
      <c r="V2299" s="188"/>
      <c r="W2299" s="188"/>
      <c r="X2299" s="188"/>
      <c r="Y2299" s="188"/>
      <c r="Z2299" s="188"/>
      <c r="AA2299" s="187"/>
      <c r="AB2299" s="189"/>
      <c r="AC2299" s="187"/>
      <c r="AD2299" s="25"/>
      <c r="AE2299" s="25"/>
    </row>
    <row r="2300">
      <c r="A2300" s="187"/>
      <c r="B2300" s="187"/>
      <c r="C2300" s="187"/>
      <c r="D2300" s="187"/>
      <c r="E2300" s="187"/>
      <c r="F2300" s="187"/>
      <c r="G2300" s="188"/>
      <c r="H2300" s="188"/>
      <c r="I2300" s="188"/>
      <c r="J2300" s="188"/>
      <c r="K2300" s="188"/>
      <c r="L2300" s="188"/>
      <c r="M2300" s="188"/>
      <c r="N2300" s="188"/>
      <c r="O2300" s="188"/>
      <c r="P2300" s="189"/>
      <c r="Q2300" s="188"/>
      <c r="R2300" s="188"/>
      <c r="S2300" s="187"/>
      <c r="T2300" s="188"/>
      <c r="U2300" s="188"/>
      <c r="V2300" s="188"/>
      <c r="W2300" s="188"/>
      <c r="X2300" s="188"/>
      <c r="Y2300" s="188"/>
      <c r="Z2300" s="188"/>
      <c r="AA2300" s="187"/>
      <c r="AB2300" s="189"/>
      <c r="AC2300" s="187"/>
      <c r="AD2300" s="25"/>
      <c r="AE2300" s="25"/>
    </row>
    <row r="2301">
      <c r="A2301" s="187"/>
      <c r="B2301" s="187"/>
      <c r="C2301" s="187"/>
      <c r="D2301" s="187"/>
      <c r="E2301" s="187"/>
      <c r="F2301" s="187"/>
      <c r="G2301" s="188"/>
      <c r="H2301" s="188"/>
      <c r="I2301" s="188"/>
      <c r="J2301" s="188"/>
      <c r="K2301" s="188"/>
      <c r="L2301" s="188"/>
      <c r="M2301" s="188"/>
      <c r="N2301" s="188"/>
      <c r="O2301" s="188"/>
      <c r="P2301" s="189"/>
      <c r="Q2301" s="188"/>
      <c r="R2301" s="188"/>
      <c r="S2301" s="187"/>
      <c r="T2301" s="188"/>
      <c r="U2301" s="188"/>
      <c r="V2301" s="188"/>
      <c r="W2301" s="188"/>
      <c r="X2301" s="188"/>
      <c r="Y2301" s="188"/>
      <c r="Z2301" s="188"/>
      <c r="AA2301" s="187"/>
      <c r="AB2301" s="189"/>
      <c r="AC2301" s="187"/>
      <c r="AD2301" s="25"/>
      <c r="AE2301" s="25"/>
    </row>
    <row r="2302">
      <c r="A2302" s="187"/>
      <c r="B2302" s="187"/>
      <c r="C2302" s="187"/>
      <c r="D2302" s="187"/>
      <c r="E2302" s="187"/>
      <c r="F2302" s="187"/>
      <c r="G2302" s="188"/>
      <c r="H2302" s="188"/>
      <c r="I2302" s="188"/>
      <c r="J2302" s="188"/>
      <c r="K2302" s="188"/>
      <c r="L2302" s="188"/>
      <c r="M2302" s="188"/>
      <c r="N2302" s="188"/>
      <c r="O2302" s="188"/>
      <c r="P2302" s="189"/>
      <c r="Q2302" s="188"/>
      <c r="R2302" s="188"/>
      <c r="S2302" s="187"/>
      <c r="T2302" s="188"/>
      <c r="U2302" s="188"/>
      <c r="V2302" s="188"/>
      <c r="W2302" s="188"/>
      <c r="X2302" s="188"/>
      <c r="Y2302" s="188"/>
      <c r="Z2302" s="188"/>
      <c r="AA2302" s="187"/>
      <c r="AB2302" s="189"/>
      <c r="AC2302" s="187"/>
      <c r="AD2302" s="25"/>
      <c r="AE2302" s="25"/>
    </row>
    <row r="2303">
      <c r="A2303" s="187"/>
      <c r="B2303" s="187"/>
      <c r="C2303" s="187"/>
      <c r="D2303" s="187"/>
      <c r="E2303" s="187"/>
      <c r="F2303" s="187"/>
      <c r="G2303" s="188"/>
      <c r="H2303" s="188"/>
      <c r="I2303" s="188"/>
      <c r="J2303" s="188"/>
      <c r="K2303" s="188"/>
      <c r="L2303" s="188"/>
      <c r="M2303" s="188"/>
      <c r="N2303" s="188"/>
      <c r="O2303" s="188"/>
      <c r="P2303" s="189"/>
      <c r="Q2303" s="188"/>
      <c r="R2303" s="188"/>
      <c r="S2303" s="187"/>
      <c r="T2303" s="188"/>
      <c r="U2303" s="188"/>
      <c r="V2303" s="188"/>
      <c r="W2303" s="188"/>
      <c r="X2303" s="188"/>
      <c r="Y2303" s="188"/>
      <c r="Z2303" s="188"/>
      <c r="AA2303" s="187"/>
      <c r="AB2303" s="189"/>
      <c r="AC2303" s="187"/>
      <c r="AD2303" s="25"/>
      <c r="AE2303" s="25"/>
    </row>
    <row r="2304">
      <c r="A2304" s="187"/>
      <c r="B2304" s="187"/>
      <c r="C2304" s="187"/>
      <c r="D2304" s="187"/>
      <c r="E2304" s="187"/>
      <c r="F2304" s="187"/>
      <c r="G2304" s="188"/>
      <c r="H2304" s="188"/>
      <c r="I2304" s="188"/>
      <c r="J2304" s="188"/>
      <c r="K2304" s="188"/>
      <c r="L2304" s="188"/>
      <c r="M2304" s="188"/>
      <c r="N2304" s="188"/>
      <c r="O2304" s="188"/>
      <c r="P2304" s="189"/>
      <c r="Q2304" s="188"/>
      <c r="R2304" s="188"/>
      <c r="S2304" s="187"/>
      <c r="T2304" s="188"/>
      <c r="U2304" s="188"/>
      <c r="V2304" s="188"/>
      <c r="W2304" s="188"/>
      <c r="X2304" s="188"/>
      <c r="Y2304" s="188"/>
      <c r="Z2304" s="188"/>
      <c r="AA2304" s="187"/>
      <c r="AB2304" s="189"/>
      <c r="AC2304" s="187"/>
      <c r="AD2304" s="25"/>
      <c r="AE2304" s="25"/>
    </row>
    <row r="2305">
      <c r="A2305" s="187"/>
      <c r="B2305" s="187"/>
      <c r="C2305" s="187"/>
      <c r="D2305" s="187"/>
      <c r="E2305" s="187"/>
      <c r="F2305" s="187"/>
      <c r="G2305" s="188"/>
      <c r="H2305" s="188"/>
      <c r="I2305" s="188"/>
      <c r="J2305" s="188"/>
      <c r="K2305" s="188"/>
      <c r="L2305" s="188"/>
      <c r="M2305" s="188"/>
      <c r="N2305" s="188"/>
      <c r="O2305" s="188"/>
      <c r="P2305" s="189"/>
      <c r="Q2305" s="188"/>
      <c r="R2305" s="188"/>
      <c r="S2305" s="187"/>
      <c r="T2305" s="188"/>
      <c r="U2305" s="188"/>
      <c r="V2305" s="188"/>
      <c r="W2305" s="188"/>
      <c r="X2305" s="188"/>
      <c r="Y2305" s="188"/>
      <c r="Z2305" s="188"/>
      <c r="AA2305" s="187"/>
      <c r="AB2305" s="189"/>
      <c r="AC2305" s="187"/>
      <c r="AD2305" s="25"/>
      <c r="AE2305" s="25"/>
    </row>
    <row r="2306">
      <c r="A2306" s="187"/>
      <c r="B2306" s="187"/>
      <c r="C2306" s="187"/>
      <c r="D2306" s="187"/>
      <c r="E2306" s="187"/>
      <c r="F2306" s="187"/>
      <c r="G2306" s="188"/>
      <c r="H2306" s="188"/>
      <c r="I2306" s="188"/>
      <c r="J2306" s="188"/>
      <c r="K2306" s="188"/>
      <c r="L2306" s="188"/>
      <c r="M2306" s="188"/>
      <c r="N2306" s="188"/>
      <c r="O2306" s="188"/>
      <c r="P2306" s="189"/>
      <c r="Q2306" s="188"/>
      <c r="R2306" s="188"/>
      <c r="S2306" s="187"/>
      <c r="T2306" s="188"/>
      <c r="U2306" s="188"/>
      <c r="V2306" s="188"/>
      <c r="W2306" s="188"/>
      <c r="X2306" s="188"/>
      <c r="Y2306" s="188"/>
      <c r="Z2306" s="188"/>
      <c r="AA2306" s="187"/>
      <c r="AB2306" s="189"/>
      <c r="AC2306" s="187"/>
      <c r="AD2306" s="25"/>
      <c r="AE2306" s="25"/>
    </row>
    <row r="2307">
      <c r="A2307" s="187"/>
      <c r="B2307" s="187"/>
      <c r="C2307" s="187"/>
      <c r="D2307" s="187"/>
      <c r="E2307" s="187"/>
      <c r="F2307" s="187"/>
      <c r="G2307" s="188"/>
      <c r="H2307" s="188"/>
      <c r="I2307" s="188"/>
      <c r="J2307" s="188"/>
      <c r="K2307" s="188"/>
      <c r="L2307" s="188"/>
      <c r="M2307" s="188"/>
      <c r="N2307" s="188"/>
      <c r="O2307" s="188"/>
      <c r="P2307" s="189"/>
      <c r="Q2307" s="188"/>
      <c r="R2307" s="188"/>
      <c r="S2307" s="187"/>
      <c r="T2307" s="188"/>
      <c r="U2307" s="188"/>
      <c r="V2307" s="188"/>
      <c r="W2307" s="188"/>
      <c r="X2307" s="188"/>
      <c r="Y2307" s="188"/>
      <c r="Z2307" s="188"/>
      <c r="AA2307" s="187"/>
      <c r="AB2307" s="189"/>
      <c r="AC2307" s="187"/>
      <c r="AD2307" s="25"/>
      <c r="AE2307" s="25"/>
    </row>
    <row r="2308">
      <c r="A2308" s="187"/>
      <c r="B2308" s="187"/>
      <c r="C2308" s="187"/>
      <c r="D2308" s="187"/>
      <c r="E2308" s="187"/>
      <c r="F2308" s="187"/>
      <c r="G2308" s="188"/>
      <c r="H2308" s="188"/>
      <c r="I2308" s="188"/>
      <c r="J2308" s="188"/>
      <c r="K2308" s="188"/>
      <c r="L2308" s="188"/>
      <c r="M2308" s="188"/>
      <c r="N2308" s="188"/>
      <c r="O2308" s="188"/>
      <c r="P2308" s="189"/>
      <c r="Q2308" s="188"/>
      <c r="R2308" s="188"/>
      <c r="S2308" s="187"/>
      <c r="T2308" s="188"/>
      <c r="U2308" s="188"/>
      <c r="V2308" s="188"/>
      <c r="W2308" s="188"/>
      <c r="X2308" s="188"/>
      <c r="Y2308" s="188"/>
      <c r="Z2308" s="188"/>
      <c r="AA2308" s="187"/>
      <c r="AB2308" s="189"/>
      <c r="AC2308" s="187"/>
      <c r="AD2308" s="25"/>
      <c r="AE2308" s="25"/>
    </row>
    <row r="2309">
      <c r="A2309" s="187"/>
      <c r="B2309" s="187"/>
      <c r="C2309" s="187"/>
      <c r="D2309" s="187"/>
      <c r="E2309" s="187"/>
      <c r="F2309" s="187"/>
      <c r="G2309" s="188"/>
      <c r="H2309" s="188"/>
      <c r="I2309" s="188"/>
      <c r="J2309" s="188"/>
      <c r="K2309" s="188"/>
      <c r="L2309" s="188"/>
      <c r="M2309" s="188"/>
      <c r="N2309" s="188"/>
      <c r="O2309" s="188"/>
      <c r="P2309" s="189"/>
      <c r="Q2309" s="188"/>
      <c r="R2309" s="188"/>
      <c r="S2309" s="187"/>
      <c r="T2309" s="188"/>
      <c r="U2309" s="188"/>
      <c r="V2309" s="188"/>
      <c r="W2309" s="188"/>
      <c r="X2309" s="188"/>
      <c r="Y2309" s="188"/>
      <c r="Z2309" s="188"/>
      <c r="AA2309" s="187"/>
      <c r="AB2309" s="189"/>
      <c r="AC2309" s="187"/>
      <c r="AD2309" s="25"/>
      <c r="AE2309" s="25"/>
    </row>
    <row r="2310">
      <c r="A2310" s="187"/>
      <c r="B2310" s="187"/>
      <c r="C2310" s="187"/>
      <c r="D2310" s="187"/>
      <c r="E2310" s="187"/>
      <c r="F2310" s="187"/>
      <c r="G2310" s="188"/>
      <c r="H2310" s="187"/>
      <c r="I2310" s="187"/>
      <c r="J2310" s="188"/>
      <c r="K2310" s="188"/>
      <c r="L2310" s="188"/>
      <c r="M2310" s="188"/>
      <c r="N2310" s="188"/>
      <c r="O2310" s="188"/>
      <c r="P2310" s="189"/>
      <c r="Q2310" s="187"/>
      <c r="R2310" s="188"/>
      <c r="S2310" s="187"/>
      <c r="T2310" s="188"/>
      <c r="U2310" s="188"/>
      <c r="V2310" s="188"/>
      <c r="W2310" s="188"/>
      <c r="X2310" s="188"/>
      <c r="Y2310" s="188"/>
      <c r="Z2310" s="188"/>
      <c r="AA2310" s="187"/>
      <c r="AB2310" s="189"/>
      <c r="AC2310" s="187"/>
      <c r="AD2310" s="25"/>
      <c r="AE2310" s="25"/>
    </row>
    <row r="2311">
      <c r="A2311" s="187"/>
      <c r="B2311" s="187"/>
      <c r="C2311" s="187"/>
      <c r="D2311" s="187"/>
      <c r="E2311" s="187"/>
      <c r="F2311" s="187"/>
      <c r="G2311" s="188"/>
      <c r="H2311" s="188"/>
      <c r="I2311" s="188"/>
      <c r="J2311" s="188"/>
      <c r="K2311" s="188"/>
      <c r="L2311" s="188"/>
      <c r="M2311" s="188"/>
      <c r="N2311" s="188"/>
      <c r="O2311" s="188"/>
      <c r="P2311" s="189"/>
      <c r="Q2311" s="188"/>
      <c r="R2311" s="188"/>
      <c r="S2311" s="187"/>
      <c r="T2311" s="188"/>
      <c r="U2311" s="188"/>
      <c r="V2311" s="188"/>
      <c r="W2311" s="188"/>
      <c r="X2311" s="188"/>
      <c r="Y2311" s="188"/>
      <c r="Z2311" s="188"/>
      <c r="AA2311" s="187"/>
      <c r="AB2311" s="189"/>
      <c r="AC2311" s="187"/>
      <c r="AD2311" s="25"/>
      <c r="AE2311" s="25"/>
    </row>
    <row r="2312">
      <c r="A2312" s="187"/>
      <c r="B2312" s="187"/>
      <c r="C2312" s="187"/>
      <c r="D2312" s="187"/>
      <c r="E2312" s="187"/>
      <c r="F2312" s="187"/>
      <c r="G2312" s="188"/>
      <c r="H2312" s="188"/>
      <c r="I2312" s="188"/>
      <c r="J2312" s="188"/>
      <c r="K2312" s="188"/>
      <c r="L2312" s="188"/>
      <c r="M2312" s="188"/>
      <c r="N2312" s="188"/>
      <c r="O2312" s="188"/>
      <c r="P2312" s="189"/>
      <c r="Q2312" s="188"/>
      <c r="R2312" s="188"/>
      <c r="S2312" s="187"/>
      <c r="T2312" s="188"/>
      <c r="U2312" s="188"/>
      <c r="V2312" s="188"/>
      <c r="W2312" s="188"/>
      <c r="X2312" s="188"/>
      <c r="Y2312" s="188"/>
      <c r="Z2312" s="188"/>
      <c r="AA2312" s="187"/>
      <c r="AB2312" s="189"/>
      <c r="AC2312" s="187"/>
      <c r="AD2312" s="25"/>
      <c r="AE2312" s="25"/>
    </row>
    <row r="2313">
      <c r="A2313" s="187"/>
      <c r="B2313" s="187"/>
      <c r="C2313" s="187"/>
      <c r="D2313" s="187"/>
      <c r="E2313" s="187"/>
      <c r="F2313" s="187"/>
      <c r="G2313" s="188"/>
      <c r="H2313" s="188"/>
      <c r="I2313" s="188"/>
      <c r="J2313" s="188"/>
      <c r="K2313" s="188"/>
      <c r="L2313" s="188"/>
      <c r="M2313" s="188"/>
      <c r="N2313" s="188"/>
      <c r="O2313" s="188"/>
      <c r="P2313" s="189"/>
      <c r="Q2313" s="188"/>
      <c r="R2313" s="188"/>
      <c r="S2313" s="187"/>
      <c r="T2313" s="188"/>
      <c r="U2313" s="188"/>
      <c r="V2313" s="188"/>
      <c r="W2313" s="188"/>
      <c r="X2313" s="188"/>
      <c r="Y2313" s="188"/>
      <c r="Z2313" s="188"/>
      <c r="AA2313" s="187"/>
      <c r="AB2313" s="189"/>
      <c r="AC2313" s="187"/>
      <c r="AD2313" s="25"/>
      <c r="AE2313" s="25"/>
    </row>
    <row r="2314">
      <c r="A2314" s="187"/>
      <c r="B2314" s="187"/>
      <c r="C2314" s="187"/>
      <c r="D2314" s="187"/>
      <c r="E2314" s="187"/>
      <c r="F2314" s="187"/>
      <c r="G2314" s="188"/>
      <c r="H2314" s="188"/>
      <c r="I2314" s="188"/>
      <c r="J2314" s="188"/>
      <c r="K2314" s="188"/>
      <c r="L2314" s="188"/>
      <c r="M2314" s="188"/>
      <c r="N2314" s="188"/>
      <c r="O2314" s="188"/>
      <c r="P2314" s="189"/>
      <c r="Q2314" s="188"/>
      <c r="R2314" s="188"/>
      <c r="S2314" s="187"/>
      <c r="T2314" s="188"/>
      <c r="U2314" s="188"/>
      <c r="V2314" s="188"/>
      <c r="W2314" s="188"/>
      <c r="X2314" s="188"/>
      <c r="Y2314" s="188"/>
      <c r="Z2314" s="188"/>
      <c r="AA2314" s="187"/>
      <c r="AB2314" s="189"/>
      <c r="AC2314" s="187"/>
      <c r="AD2314" s="25"/>
      <c r="AE2314" s="25"/>
    </row>
    <row r="2315">
      <c r="A2315" s="187"/>
      <c r="B2315" s="187"/>
      <c r="C2315" s="187"/>
      <c r="D2315" s="187"/>
      <c r="E2315" s="187"/>
      <c r="F2315" s="187"/>
      <c r="G2315" s="188"/>
      <c r="H2315" s="188"/>
      <c r="I2315" s="188"/>
      <c r="J2315" s="188"/>
      <c r="K2315" s="188"/>
      <c r="L2315" s="188"/>
      <c r="M2315" s="188"/>
      <c r="N2315" s="188"/>
      <c r="O2315" s="188"/>
      <c r="P2315" s="189"/>
      <c r="Q2315" s="188"/>
      <c r="R2315" s="188"/>
      <c r="S2315" s="187"/>
      <c r="T2315" s="188"/>
      <c r="U2315" s="188"/>
      <c r="V2315" s="188"/>
      <c r="W2315" s="188"/>
      <c r="X2315" s="188"/>
      <c r="Y2315" s="188"/>
      <c r="Z2315" s="188"/>
      <c r="AA2315" s="187"/>
      <c r="AB2315" s="189"/>
      <c r="AC2315" s="187"/>
      <c r="AD2315" s="25"/>
      <c r="AE2315" s="25"/>
    </row>
    <row r="2316">
      <c r="A2316" s="187"/>
      <c r="B2316" s="187"/>
      <c r="C2316" s="187"/>
      <c r="D2316" s="187"/>
      <c r="E2316" s="187"/>
      <c r="F2316" s="187"/>
      <c r="G2316" s="188"/>
      <c r="H2316" s="188"/>
      <c r="I2316" s="188"/>
      <c r="J2316" s="188"/>
      <c r="K2316" s="188"/>
      <c r="L2316" s="188"/>
      <c r="M2316" s="188"/>
      <c r="N2316" s="188"/>
      <c r="O2316" s="188"/>
      <c r="P2316" s="189"/>
      <c r="Q2316" s="188"/>
      <c r="R2316" s="188"/>
      <c r="S2316" s="187"/>
      <c r="T2316" s="188"/>
      <c r="U2316" s="188"/>
      <c r="V2316" s="188"/>
      <c r="W2316" s="188"/>
      <c r="X2316" s="188"/>
      <c r="Y2316" s="188"/>
      <c r="Z2316" s="188"/>
      <c r="AA2316" s="187"/>
      <c r="AB2316" s="189"/>
      <c r="AC2316" s="187"/>
      <c r="AD2316" s="25"/>
      <c r="AE2316" s="25"/>
    </row>
    <row r="2317">
      <c r="A2317" s="187"/>
      <c r="B2317" s="187"/>
      <c r="C2317" s="187"/>
      <c r="D2317" s="187"/>
      <c r="E2317" s="187"/>
      <c r="F2317" s="187"/>
      <c r="G2317" s="188"/>
      <c r="H2317" s="188"/>
      <c r="I2317" s="188"/>
      <c r="J2317" s="188"/>
      <c r="K2317" s="188"/>
      <c r="L2317" s="188"/>
      <c r="M2317" s="188"/>
      <c r="N2317" s="188"/>
      <c r="O2317" s="188"/>
      <c r="P2317" s="189"/>
      <c r="Q2317" s="188"/>
      <c r="R2317" s="188"/>
      <c r="S2317" s="187"/>
      <c r="T2317" s="188"/>
      <c r="U2317" s="188"/>
      <c r="V2317" s="188"/>
      <c r="W2317" s="188"/>
      <c r="X2317" s="188"/>
      <c r="Y2317" s="188"/>
      <c r="Z2317" s="188"/>
      <c r="AA2317" s="187"/>
      <c r="AB2317" s="189"/>
      <c r="AC2317" s="187"/>
      <c r="AD2317" s="25"/>
      <c r="AE2317" s="25"/>
    </row>
    <row r="2318">
      <c r="A2318" s="187"/>
      <c r="B2318" s="187"/>
      <c r="C2318" s="187"/>
      <c r="D2318" s="187"/>
      <c r="E2318" s="187"/>
      <c r="F2318" s="187"/>
      <c r="G2318" s="188"/>
      <c r="H2318" s="188"/>
      <c r="I2318" s="188"/>
      <c r="J2318" s="188"/>
      <c r="K2318" s="188"/>
      <c r="L2318" s="188"/>
      <c r="M2318" s="188"/>
      <c r="N2318" s="188"/>
      <c r="O2318" s="188"/>
      <c r="P2318" s="189"/>
      <c r="Q2318" s="188"/>
      <c r="R2318" s="188"/>
      <c r="S2318" s="187"/>
      <c r="T2318" s="188"/>
      <c r="U2318" s="188"/>
      <c r="V2318" s="188"/>
      <c r="W2318" s="188"/>
      <c r="X2318" s="188"/>
      <c r="Y2318" s="188"/>
      <c r="Z2318" s="188"/>
      <c r="AA2318" s="187"/>
      <c r="AB2318" s="189"/>
      <c r="AC2318" s="187"/>
      <c r="AD2318" s="25"/>
      <c r="AE2318" s="25"/>
    </row>
    <row r="2319">
      <c r="A2319" s="187"/>
      <c r="B2319" s="187"/>
      <c r="C2319" s="187"/>
      <c r="D2319" s="187"/>
      <c r="E2319" s="187"/>
      <c r="F2319" s="187"/>
      <c r="G2319" s="188"/>
      <c r="H2319" s="188"/>
      <c r="I2319" s="188"/>
      <c r="J2319" s="188"/>
      <c r="K2319" s="188"/>
      <c r="L2319" s="188"/>
      <c r="M2319" s="188"/>
      <c r="N2319" s="188"/>
      <c r="O2319" s="188"/>
      <c r="P2319" s="189"/>
      <c r="Q2319" s="188"/>
      <c r="R2319" s="188"/>
      <c r="S2319" s="188"/>
      <c r="T2319" s="188"/>
      <c r="U2319" s="188"/>
      <c r="V2319" s="188"/>
      <c r="W2319" s="188"/>
      <c r="X2319" s="188"/>
      <c r="Y2319" s="188"/>
      <c r="Z2319" s="188"/>
      <c r="AA2319" s="187"/>
      <c r="AB2319" s="189"/>
      <c r="AC2319" s="187"/>
      <c r="AD2319" s="25"/>
      <c r="AE2319" s="25"/>
    </row>
    <row r="2320">
      <c r="A2320" s="187"/>
      <c r="B2320" s="187"/>
      <c r="C2320" s="187"/>
      <c r="D2320" s="187"/>
      <c r="E2320" s="187"/>
      <c r="F2320" s="187"/>
      <c r="G2320" s="188"/>
      <c r="H2320" s="188"/>
      <c r="I2320" s="188"/>
      <c r="J2320" s="188"/>
      <c r="K2320" s="188"/>
      <c r="L2320" s="188"/>
      <c r="M2320" s="187"/>
      <c r="N2320" s="187"/>
      <c r="O2320" s="188"/>
      <c r="P2320" s="189"/>
      <c r="Q2320" s="188"/>
      <c r="R2320" s="188"/>
      <c r="S2320" s="188"/>
      <c r="T2320" s="188"/>
      <c r="U2320" s="188"/>
      <c r="V2320" s="188"/>
      <c r="W2320" s="188"/>
      <c r="X2320" s="188"/>
      <c r="Y2320" s="188"/>
      <c r="Z2320" s="188"/>
      <c r="AA2320" s="187"/>
      <c r="AB2320" s="189"/>
      <c r="AC2320" s="187"/>
      <c r="AD2320" s="25"/>
      <c r="AE2320" s="25"/>
    </row>
    <row r="2321">
      <c r="A2321" s="187"/>
      <c r="B2321" s="187"/>
      <c r="C2321" s="187"/>
      <c r="D2321" s="187"/>
      <c r="E2321" s="187"/>
      <c r="F2321" s="187"/>
      <c r="G2321" s="188"/>
      <c r="H2321" s="188"/>
      <c r="I2321" s="188"/>
      <c r="J2321" s="188"/>
      <c r="K2321" s="188"/>
      <c r="L2321" s="188"/>
      <c r="M2321" s="188"/>
      <c r="N2321" s="188"/>
      <c r="O2321" s="188"/>
      <c r="P2321" s="189"/>
      <c r="Q2321" s="188"/>
      <c r="R2321" s="188"/>
      <c r="S2321" s="188"/>
      <c r="T2321" s="188"/>
      <c r="U2321" s="188"/>
      <c r="V2321" s="188"/>
      <c r="W2321" s="188"/>
      <c r="X2321" s="188"/>
      <c r="Y2321" s="187"/>
      <c r="Z2321" s="187"/>
      <c r="AA2321" s="187"/>
      <c r="AB2321" s="189"/>
      <c r="AC2321" s="187"/>
      <c r="AD2321" s="25"/>
      <c r="AE2321" s="25"/>
    </row>
    <row r="2322">
      <c r="A2322" s="187"/>
      <c r="B2322" s="187"/>
      <c r="C2322" s="187"/>
      <c r="D2322" s="187"/>
      <c r="E2322" s="187"/>
      <c r="F2322" s="187"/>
      <c r="G2322" s="188"/>
      <c r="H2322" s="187"/>
      <c r="I2322" s="187"/>
      <c r="J2322" s="188"/>
      <c r="K2322" s="188"/>
      <c r="L2322" s="188"/>
      <c r="M2322" s="188"/>
      <c r="N2322" s="188"/>
      <c r="O2322" s="188"/>
      <c r="P2322" s="189"/>
      <c r="Q2322" s="187"/>
      <c r="R2322" s="187"/>
      <c r="S2322" s="188"/>
      <c r="T2322" s="188"/>
      <c r="U2322" s="188"/>
      <c r="V2322" s="188"/>
      <c r="W2322" s="188"/>
      <c r="X2322" s="188"/>
      <c r="Y2322" s="188"/>
      <c r="Z2322" s="188"/>
      <c r="AA2322" s="187"/>
      <c r="AB2322" s="189"/>
      <c r="AC2322" s="187"/>
      <c r="AD2322" s="25"/>
      <c r="AE2322" s="25"/>
    </row>
    <row r="2323">
      <c r="A2323" s="187"/>
      <c r="B2323" s="187"/>
      <c r="C2323" s="187"/>
      <c r="D2323" s="187"/>
      <c r="E2323" s="187"/>
      <c r="F2323" s="187"/>
      <c r="G2323" s="188"/>
      <c r="H2323" s="187"/>
      <c r="I2323" s="187"/>
      <c r="J2323" s="188"/>
      <c r="K2323" s="188"/>
      <c r="L2323" s="188"/>
      <c r="M2323" s="188"/>
      <c r="N2323" s="188"/>
      <c r="O2323" s="188"/>
      <c r="P2323" s="189"/>
      <c r="Q2323" s="187"/>
      <c r="R2323" s="187"/>
      <c r="S2323" s="188"/>
      <c r="T2323" s="188"/>
      <c r="U2323" s="188"/>
      <c r="V2323" s="188"/>
      <c r="W2323" s="188"/>
      <c r="X2323" s="188"/>
      <c r="Y2323" s="188"/>
      <c r="Z2323" s="188"/>
      <c r="AA2323" s="187"/>
      <c r="AB2323" s="189"/>
      <c r="AC2323" s="187"/>
      <c r="AD2323" s="25"/>
      <c r="AE2323" s="25"/>
    </row>
    <row r="2324">
      <c r="A2324" s="187"/>
      <c r="B2324" s="187"/>
      <c r="C2324" s="187"/>
      <c r="D2324" s="187"/>
      <c r="E2324" s="187"/>
      <c r="F2324" s="187"/>
      <c r="G2324" s="188"/>
      <c r="H2324" s="187"/>
      <c r="I2324" s="187"/>
      <c r="J2324" s="188"/>
      <c r="K2324" s="188"/>
      <c r="L2324" s="188"/>
      <c r="M2324" s="188"/>
      <c r="N2324" s="188"/>
      <c r="O2324" s="188"/>
      <c r="P2324" s="189"/>
      <c r="Q2324" s="187"/>
      <c r="R2324" s="187"/>
      <c r="S2324" s="188"/>
      <c r="T2324" s="188"/>
      <c r="U2324" s="188"/>
      <c r="V2324" s="188"/>
      <c r="W2324" s="188"/>
      <c r="X2324" s="188"/>
      <c r="Y2324" s="188"/>
      <c r="Z2324" s="188"/>
      <c r="AA2324" s="187"/>
      <c r="AB2324" s="189"/>
      <c r="AC2324" s="187"/>
      <c r="AD2324" s="25"/>
      <c r="AE2324" s="25"/>
    </row>
    <row r="2325">
      <c r="A2325" s="187"/>
      <c r="B2325" s="187"/>
      <c r="C2325" s="187"/>
      <c r="D2325" s="187"/>
      <c r="E2325" s="187"/>
      <c r="F2325" s="187"/>
      <c r="G2325" s="188"/>
      <c r="H2325" s="187"/>
      <c r="I2325" s="187"/>
      <c r="J2325" s="188"/>
      <c r="K2325" s="188"/>
      <c r="L2325" s="188"/>
      <c r="M2325" s="188"/>
      <c r="N2325" s="188"/>
      <c r="O2325" s="188"/>
      <c r="P2325" s="189"/>
      <c r="Q2325" s="187"/>
      <c r="R2325" s="187"/>
      <c r="S2325" s="188"/>
      <c r="T2325" s="188"/>
      <c r="U2325" s="188"/>
      <c r="V2325" s="188"/>
      <c r="W2325" s="188"/>
      <c r="X2325" s="188"/>
      <c r="Y2325" s="188"/>
      <c r="Z2325" s="188"/>
      <c r="AA2325" s="187"/>
      <c r="AB2325" s="189"/>
      <c r="AC2325" s="187"/>
      <c r="AD2325" s="25"/>
      <c r="AE2325" s="25"/>
    </row>
    <row r="2326">
      <c r="A2326" s="187"/>
      <c r="B2326" s="187"/>
      <c r="C2326" s="187"/>
      <c r="D2326" s="187"/>
      <c r="E2326" s="187"/>
      <c r="F2326" s="187"/>
      <c r="G2326" s="188"/>
      <c r="H2326" s="187"/>
      <c r="I2326" s="187"/>
      <c r="J2326" s="188"/>
      <c r="K2326" s="188"/>
      <c r="L2326" s="188"/>
      <c r="M2326" s="188"/>
      <c r="N2326" s="188"/>
      <c r="O2326" s="188"/>
      <c r="P2326" s="189"/>
      <c r="Q2326" s="187"/>
      <c r="R2326" s="187"/>
      <c r="S2326" s="188"/>
      <c r="T2326" s="188"/>
      <c r="U2326" s="188"/>
      <c r="V2326" s="188"/>
      <c r="W2326" s="188"/>
      <c r="X2326" s="188"/>
      <c r="Y2326" s="188"/>
      <c r="Z2326" s="188"/>
      <c r="AA2326" s="187"/>
      <c r="AB2326" s="189"/>
      <c r="AC2326" s="187"/>
      <c r="AD2326" s="25"/>
      <c r="AE2326" s="25"/>
    </row>
    <row r="2327">
      <c r="A2327" s="187"/>
      <c r="B2327" s="187"/>
      <c r="C2327" s="187"/>
      <c r="D2327" s="187"/>
      <c r="E2327" s="187"/>
      <c r="F2327" s="187"/>
      <c r="G2327" s="188"/>
      <c r="H2327" s="188"/>
      <c r="I2327" s="188"/>
      <c r="J2327" s="188"/>
      <c r="K2327" s="188"/>
      <c r="L2327" s="188"/>
      <c r="M2327" s="188"/>
      <c r="N2327" s="188"/>
      <c r="O2327" s="188"/>
      <c r="P2327" s="189"/>
      <c r="Q2327" s="188"/>
      <c r="R2327" s="188"/>
      <c r="S2327" s="187"/>
      <c r="T2327" s="188"/>
      <c r="U2327" s="188"/>
      <c r="V2327" s="188"/>
      <c r="W2327" s="188"/>
      <c r="X2327" s="188"/>
      <c r="Y2327" s="188"/>
      <c r="Z2327" s="188"/>
      <c r="AA2327" s="187"/>
      <c r="AB2327" s="189"/>
      <c r="AC2327" s="187"/>
      <c r="AD2327" s="25"/>
      <c r="AE2327" s="25"/>
    </row>
    <row r="2328">
      <c r="A2328" s="187"/>
      <c r="B2328" s="187"/>
      <c r="C2328" s="187"/>
      <c r="D2328" s="187"/>
      <c r="E2328" s="187"/>
      <c r="F2328" s="187"/>
      <c r="G2328" s="188"/>
      <c r="H2328" s="187"/>
      <c r="I2328" s="187"/>
      <c r="J2328" s="188"/>
      <c r="K2328" s="188"/>
      <c r="L2328" s="188"/>
      <c r="M2328" s="188"/>
      <c r="N2328" s="188"/>
      <c r="O2328" s="188"/>
      <c r="P2328" s="189"/>
      <c r="Q2328" s="187"/>
      <c r="R2328" s="187"/>
      <c r="S2328" s="188"/>
      <c r="T2328" s="188"/>
      <c r="U2328" s="188"/>
      <c r="V2328" s="188"/>
      <c r="W2328" s="188"/>
      <c r="X2328" s="188"/>
      <c r="Y2328" s="188"/>
      <c r="Z2328" s="188"/>
      <c r="AA2328" s="187"/>
      <c r="AB2328" s="189"/>
      <c r="AC2328" s="187"/>
      <c r="AD2328" s="25"/>
      <c r="AE2328" s="25"/>
    </row>
    <row r="2329">
      <c r="A2329" s="187"/>
      <c r="B2329" s="187"/>
      <c r="C2329" s="187"/>
      <c r="D2329" s="187"/>
      <c r="E2329" s="187"/>
      <c r="F2329" s="187"/>
      <c r="G2329" s="188"/>
      <c r="H2329" s="187"/>
      <c r="I2329" s="187"/>
      <c r="J2329" s="188"/>
      <c r="K2329" s="188"/>
      <c r="L2329" s="188"/>
      <c r="M2329" s="188"/>
      <c r="N2329" s="188"/>
      <c r="O2329" s="188"/>
      <c r="P2329" s="189"/>
      <c r="Q2329" s="187"/>
      <c r="R2329" s="187"/>
      <c r="S2329" s="188"/>
      <c r="T2329" s="188"/>
      <c r="U2329" s="188"/>
      <c r="V2329" s="188"/>
      <c r="W2329" s="188"/>
      <c r="X2329" s="188"/>
      <c r="Y2329" s="188"/>
      <c r="Z2329" s="188"/>
      <c r="AA2329" s="187"/>
      <c r="AB2329" s="189"/>
      <c r="AC2329" s="187"/>
      <c r="AD2329" s="25"/>
      <c r="AE2329" s="25"/>
    </row>
    <row r="2330">
      <c r="A2330" s="187"/>
      <c r="B2330" s="187"/>
      <c r="C2330" s="187"/>
      <c r="D2330" s="187"/>
      <c r="E2330" s="187"/>
      <c r="F2330" s="187"/>
      <c r="G2330" s="188"/>
      <c r="H2330" s="187"/>
      <c r="I2330" s="187"/>
      <c r="J2330" s="188"/>
      <c r="K2330" s="188"/>
      <c r="L2330" s="188"/>
      <c r="M2330" s="188"/>
      <c r="N2330" s="188"/>
      <c r="O2330" s="188"/>
      <c r="P2330" s="189"/>
      <c r="Q2330" s="187"/>
      <c r="R2330" s="187"/>
      <c r="S2330" s="188"/>
      <c r="T2330" s="188"/>
      <c r="U2330" s="188"/>
      <c r="V2330" s="188"/>
      <c r="W2330" s="188"/>
      <c r="X2330" s="188"/>
      <c r="Y2330" s="188"/>
      <c r="Z2330" s="188"/>
      <c r="AA2330" s="187"/>
      <c r="AB2330" s="189"/>
      <c r="AC2330" s="187"/>
      <c r="AD2330" s="25"/>
      <c r="AE2330" s="25"/>
    </row>
    <row r="2331">
      <c r="A2331" s="187"/>
      <c r="B2331" s="187"/>
      <c r="C2331" s="187"/>
      <c r="D2331" s="187"/>
      <c r="E2331" s="187"/>
      <c r="F2331" s="187"/>
      <c r="G2331" s="188"/>
      <c r="H2331" s="188"/>
      <c r="I2331" s="188"/>
      <c r="J2331" s="188"/>
      <c r="K2331" s="188"/>
      <c r="L2331" s="188"/>
      <c r="M2331" s="188"/>
      <c r="N2331" s="188"/>
      <c r="O2331" s="188"/>
      <c r="P2331" s="189"/>
      <c r="Q2331" s="188"/>
      <c r="R2331" s="188"/>
      <c r="S2331" s="187"/>
      <c r="T2331" s="188"/>
      <c r="U2331" s="188"/>
      <c r="V2331" s="188"/>
      <c r="W2331" s="188"/>
      <c r="X2331" s="188"/>
      <c r="Y2331" s="188"/>
      <c r="Z2331" s="188"/>
      <c r="AA2331" s="187"/>
      <c r="AB2331" s="189"/>
      <c r="AC2331" s="187"/>
      <c r="AD2331" s="25"/>
      <c r="AE2331" s="25"/>
    </row>
    <row r="2332">
      <c r="A2332" s="187"/>
      <c r="B2332" s="187"/>
      <c r="C2332" s="187"/>
      <c r="D2332" s="187"/>
      <c r="E2332" s="187"/>
      <c r="F2332" s="187"/>
      <c r="G2332" s="188"/>
      <c r="H2332" s="187"/>
      <c r="I2332" s="187"/>
      <c r="J2332" s="188"/>
      <c r="K2332" s="188"/>
      <c r="L2332" s="188"/>
      <c r="M2332" s="188"/>
      <c r="N2332" s="188"/>
      <c r="O2332" s="188"/>
      <c r="P2332" s="189"/>
      <c r="Q2332" s="187"/>
      <c r="R2332" s="187"/>
      <c r="S2332" s="188"/>
      <c r="T2332" s="188"/>
      <c r="U2332" s="188"/>
      <c r="V2332" s="188"/>
      <c r="W2332" s="188"/>
      <c r="X2332" s="188"/>
      <c r="Y2332" s="188"/>
      <c r="Z2332" s="188"/>
      <c r="AA2332" s="187"/>
      <c r="AB2332" s="189"/>
      <c r="AC2332" s="187"/>
      <c r="AD2332" s="25"/>
      <c r="AE2332" s="25"/>
    </row>
    <row r="2333">
      <c r="A2333" s="187"/>
      <c r="B2333" s="187"/>
      <c r="C2333" s="187"/>
      <c r="D2333" s="187"/>
      <c r="E2333" s="187"/>
      <c r="F2333" s="187"/>
      <c r="G2333" s="188"/>
      <c r="H2333" s="187"/>
      <c r="I2333" s="187"/>
      <c r="J2333" s="188"/>
      <c r="K2333" s="188"/>
      <c r="L2333" s="188"/>
      <c r="M2333" s="188"/>
      <c r="N2333" s="188"/>
      <c r="O2333" s="188"/>
      <c r="P2333" s="189"/>
      <c r="Q2333" s="187"/>
      <c r="R2333" s="187"/>
      <c r="S2333" s="188"/>
      <c r="T2333" s="188"/>
      <c r="U2333" s="188"/>
      <c r="V2333" s="188"/>
      <c r="W2333" s="188"/>
      <c r="X2333" s="188"/>
      <c r="Y2333" s="188"/>
      <c r="Z2333" s="188"/>
      <c r="AA2333" s="187"/>
      <c r="AB2333" s="189"/>
      <c r="AC2333" s="187"/>
      <c r="AD2333" s="25"/>
      <c r="AE2333" s="25"/>
    </row>
    <row r="2334">
      <c r="A2334" s="187"/>
      <c r="B2334" s="187"/>
      <c r="C2334" s="187"/>
      <c r="D2334" s="187"/>
      <c r="E2334" s="187"/>
      <c r="F2334" s="187"/>
      <c r="G2334" s="188"/>
      <c r="H2334" s="187"/>
      <c r="I2334" s="187"/>
      <c r="J2334" s="188"/>
      <c r="K2334" s="188"/>
      <c r="L2334" s="188"/>
      <c r="M2334" s="188"/>
      <c r="N2334" s="188"/>
      <c r="O2334" s="188"/>
      <c r="P2334" s="189"/>
      <c r="Q2334" s="187"/>
      <c r="R2334" s="187"/>
      <c r="S2334" s="188"/>
      <c r="T2334" s="188"/>
      <c r="U2334" s="188"/>
      <c r="V2334" s="188"/>
      <c r="W2334" s="188"/>
      <c r="X2334" s="188"/>
      <c r="Y2334" s="188"/>
      <c r="Z2334" s="188"/>
      <c r="AA2334" s="187"/>
      <c r="AB2334" s="189"/>
      <c r="AC2334" s="187"/>
      <c r="AD2334" s="25"/>
      <c r="AE2334" s="25"/>
    </row>
    <row r="2335">
      <c r="A2335" s="187"/>
      <c r="B2335" s="187"/>
      <c r="C2335" s="187"/>
      <c r="D2335" s="187"/>
      <c r="E2335" s="187"/>
      <c r="F2335" s="187"/>
      <c r="G2335" s="188"/>
      <c r="H2335" s="187"/>
      <c r="I2335" s="187"/>
      <c r="J2335" s="188"/>
      <c r="K2335" s="188"/>
      <c r="L2335" s="188"/>
      <c r="M2335" s="188"/>
      <c r="N2335" s="188"/>
      <c r="O2335" s="188"/>
      <c r="P2335" s="189"/>
      <c r="Q2335" s="187"/>
      <c r="R2335" s="187"/>
      <c r="S2335" s="188"/>
      <c r="T2335" s="188"/>
      <c r="U2335" s="188"/>
      <c r="V2335" s="188"/>
      <c r="W2335" s="188"/>
      <c r="X2335" s="188"/>
      <c r="Y2335" s="188"/>
      <c r="Z2335" s="188"/>
      <c r="AA2335" s="187"/>
      <c r="AB2335" s="189"/>
      <c r="AC2335" s="187"/>
      <c r="AD2335" s="25"/>
      <c r="AE2335" s="25"/>
    </row>
    <row r="2336">
      <c r="A2336" s="187"/>
      <c r="B2336" s="187"/>
      <c r="C2336" s="187"/>
      <c r="D2336" s="187"/>
      <c r="E2336" s="187"/>
      <c r="F2336" s="187"/>
      <c r="G2336" s="188"/>
      <c r="H2336" s="187"/>
      <c r="I2336" s="187"/>
      <c r="J2336" s="188"/>
      <c r="K2336" s="188"/>
      <c r="L2336" s="188"/>
      <c r="M2336" s="188"/>
      <c r="N2336" s="188"/>
      <c r="O2336" s="188"/>
      <c r="P2336" s="189"/>
      <c r="Q2336" s="187"/>
      <c r="R2336" s="187"/>
      <c r="S2336" s="188"/>
      <c r="T2336" s="188"/>
      <c r="U2336" s="188"/>
      <c r="V2336" s="188"/>
      <c r="W2336" s="188"/>
      <c r="X2336" s="188"/>
      <c r="Y2336" s="188"/>
      <c r="Z2336" s="188"/>
      <c r="AA2336" s="187"/>
      <c r="AB2336" s="189"/>
      <c r="AC2336" s="187"/>
      <c r="AD2336" s="25"/>
      <c r="AE2336" s="25"/>
    </row>
    <row r="2337">
      <c r="A2337" s="187"/>
      <c r="B2337" s="187"/>
      <c r="C2337" s="187"/>
      <c r="D2337" s="187"/>
      <c r="E2337" s="187"/>
      <c r="F2337" s="187"/>
      <c r="G2337" s="188"/>
      <c r="H2337" s="188"/>
      <c r="I2337" s="188"/>
      <c r="J2337" s="188"/>
      <c r="K2337" s="188"/>
      <c r="L2337" s="188"/>
      <c r="M2337" s="188"/>
      <c r="N2337" s="188"/>
      <c r="O2337" s="188"/>
      <c r="P2337" s="189"/>
      <c r="Q2337" s="188"/>
      <c r="R2337" s="188"/>
      <c r="S2337" s="187"/>
      <c r="T2337" s="188"/>
      <c r="U2337" s="188"/>
      <c r="V2337" s="188"/>
      <c r="W2337" s="188"/>
      <c r="X2337" s="188"/>
      <c r="Y2337" s="188"/>
      <c r="Z2337" s="188"/>
      <c r="AA2337" s="187"/>
      <c r="AB2337" s="189"/>
      <c r="AC2337" s="187"/>
      <c r="AD2337" s="25"/>
      <c r="AE2337" s="25"/>
    </row>
    <row r="2338">
      <c r="A2338" s="187"/>
      <c r="B2338" s="187"/>
      <c r="C2338" s="187"/>
      <c r="D2338" s="187"/>
      <c r="E2338" s="187"/>
      <c r="F2338" s="187"/>
      <c r="G2338" s="188"/>
      <c r="H2338" s="187"/>
      <c r="I2338" s="187"/>
      <c r="J2338" s="188"/>
      <c r="K2338" s="188"/>
      <c r="L2338" s="188"/>
      <c r="M2338" s="188"/>
      <c r="N2338" s="188"/>
      <c r="O2338" s="188"/>
      <c r="P2338" s="189"/>
      <c r="Q2338" s="187"/>
      <c r="R2338" s="187"/>
      <c r="S2338" s="188"/>
      <c r="T2338" s="188"/>
      <c r="U2338" s="188"/>
      <c r="V2338" s="188"/>
      <c r="W2338" s="188"/>
      <c r="X2338" s="188"/>
      <c r="Y2338" s="188"/>
      <c r="Z2338" s="188"/>
      <c r="AA2338" s="188"/>
      <c r="AB2338" s="189"/>
      <c r="AC2338" s="187"/>
      <c r="AD2338" s="25"/>
      <c r="AE2338" s="25"/>
    </row>
    <row r="2339">
      <c r="A2339" s="187"/>
      <c r="B2339" s="187"/>
      <c r="C2339" s="187"/>
      <c r="D2339" s="187"/>
      <c r="E2339" s="187"/>
      <c r="F2339" s="187"/>
      <c r="G2339" s="188"/>
      <c r="H2339" s="188"/>
      <c r="I2339" s="188"/>
      <c r="J2339" s="188"/>
      <c r="K2339" s="188"/>
      <c r="L2339" s="188"/>
      <c r="M2339" s="188"/>
      <c r="N2339" s="188"/>
      <c r="O2339" s="188"/>
      <c r="P2339" s="189"/>
      <c r="Q2339" s="188"/>
      <c r="R2339" s="188"/>
      <c r="S2339" s="187"/>
      <c r="T2339" s="188"/>
      <c r="U2339" s="188"/>
      <c r="V2339" s="188"/>
      <c r="W2339" s="188"/>
      <c r="X2339" s="188"/>
      <c r="Y2339" s="188"/>
      <c r="Z2339" s="188"/>
      <c r="AA2339" s="187"/>
      <c r="AB2339" s="189"/>
      <c r="AC2339" s="187"/>
      <c r="AD2339" s="25"/>
      <c r="AE2339" s="25"/>
    </row>
    <row r="2340">
      <c r="A2340" s="187"/>
      <c r="B2340" s="187"/>
      <c r="C2340" s="187"/>
      <c r="D2340" s="187"/>
      <c r="E2340" s="187"/>
      <c r="F2340" s="187"/>
      <c r="G2340" s="188"/>
      <c r="H2340" s="187"/>
      <c r="I2340" s="187"/>
      <c r="J2340" s="188"/>
      <c r="K2340" s="187"/>
      <c r="L2340" s="188"/>
      <c r="M2340" s="188"/>
      <c r="N2340" s="188"/>
      <c r="O2340" s="188"/>
      <c r="P2340" s="189"/>
      <c r="Q2340" s="187"/>
      <c r="R2340" s="187"/>
      <c r="S2340" s="188"/>
      <c r="T2340" s="188"/>
      <c r="U2340" s="188"/>
      <c r="V2340" s="188"/>
      <c r="W2340" s="188"/>
      <c r="X2340" s="188"/>
      <c r="Y2340" s="187"/>
      <c r="Z2340" s="187"/>
      <c r="AA2340" s="188"/>
      <c r="AB2340" s="189"/>
      <c r="AC2340" s="187"/>
      <c r="AD2340" s="25"/>
      <c r="AE2340" s="25"/>
    </row>
    <row r="2341">
      <c r="A2341" s="187"/>
      <c r="B2341" s="187"/>
      <c r="C2341" s="187"/>
      <c r="D2341" s="187"/>
      <c r="E2341" s="187"/>
      <c r="F2341" s="187"/>
      <c r="G2341" s="188"/>
      <c r="H2341" s="187"/>
      <c r="I2341" s="187"/>
      <c r="J2341" s="188"/>
      <c r="K2341" s="187"/>
      <c r="L2341" s="188"/>
      <c r="M2341" s="188"/>
      <c r="N2341" s="188"/>
      <c r="O2341" s="188"/>
      <c r="P2341" s="189"/>
      <c r="Q2341" s="187"/>
      <c r="R2341" s="187"/>
      <c r="S2341" s="188"/>
      <c r="T2341" s="188"/>
      <c r="U2341" s="188"/>
      <c r="V2341" s="188"/>
      <c r="W2341" s="188"/>
      <c r="X2341" s="188"/>
      <c r="Y2341" s="188"/>
      <c r="Z2341" s="188"/>
      <c r="AA2341" s="187"/>
      <c r="AB2341" s="189"/>
      <c r="AC2341" s="187"/>
      <c r="AD2341" s="25"/>
      <c r="AE2341" s="25"/>
    </row>
    <row r="2342">
      <c r="A2342" s="187"/>
      <c r="B2342" s="187"/>
      <c r="C2342" s="187"/>
      <c r="D2342" s="187"/>
      <c r="E2342" s="187"/>
      <c r="F2342" s="187"/>
      <c r="G2342" s="188"/>
      <c r="H2342" s="187"/>
      <c r="I2342" s="187"/>
      <c r="J2342" s="188"/>
      <c r="K2342" s="188"/>
      <c r="L2342" s="188"/>
      <c r="M2342" s="188"/>
      <c r="N2342" s="188"/>
      <c r="O2342" s="188"/>
      <c r="P2342" s="189"/>
      <c r="Q2342" s="187"/>
      <c r="R2342" s="188"/>
      <c r="S2342" s="187"/>
      <c r="T2342" s="188"/>
      <c r="U2342" s="188"/>
      <c r="V2342" s="188"/>
      <c r="W2342" s="188"/>
      <c r="X2342" s="188"/>
      <c r="Y2342" s="188"/>
      <c r="Z2342" s="188"/>
      <c r="AA2342" s="187"/>
      <c r="AB2342" s="189"/>
      <c r="AC2342" s="187"/>
      <c r="AD2342" s="25"/>
      <c r="AE2342" s="25"/>
    </row>
    <row r="2343">
      <c r="A2343" s="187"/>
      <c r="B2343" s="187"/>
      <c r="C2343" s="187"/>
      <c r="D2343" s="187"/>
      <c r="E2343" s="187"/>
      <c r="F2343" s="187"/>
      <c r="G2343" s="188"/>
      <c r="H2343" s="187"/>
      <c r="I2343" s="187"/>
      <c r="J2343" s="188"/>
      <c r="K2343" s="187"/>
      <c r="L2343" s="188"/>
      <c r="M2343" s="188"/>
      <c r="N2343" s="188"/>
      <c r="O2343" s="188"/>
      <c r="P2343" s="189"/>
      <c r="Q2343" s="187"/>
      <c r="R2343" s="187"/>
      <c r="S2343" s="188"/>
      <c r="T2343" s="188"/>
      <c r="U2343" s="188"/>
      <c r="V2343" s="188"/>
      <c r="W2343" s="188"/>
      <c r="X2343" s="188"/>
      <c r="Y2343" s="188"/>
      <c r="Z2343" s="188"/>
      <c r="AA2343" s="187"/>
      <c r="AB2343" s="189"/>
      <c r="AC2343" s="187"/>
      <c r="AD2343" s="25"/>
      <c r="AE2343" s="25"/>
    </row>
    <row r="2344">
      <c r="A2344" s="187"/>
      <c r="B2344" s="187"/>
      <c r="C2344" s="187"/>
      <c r="D2344" s="187"/>
      <c r="E2344" s="187"/>
      <c r="F2344" s="187"/>
      <c r="G2344" s="188"/>
      <c r="H2344" s="187"/>
      <c r="I2344" s="187"/>
      <c r="J2344" s="188"/>
      <c r="K2344" s="188"/>
      <c r="L2344" s="188"/>
      <c r="M2344" s="188"/>
      <c r="N2344" s="188"/>
      <c r="O2344" s="188"/>
      <c r="P2344" s="189"/>
      <c r="Q2344" s="187"/>
      <c r="R2344" s="188"/>
      <c r="S2344" s="187"/>
      <c r="T2344" s="188"/>
      <c r="U2344" s="188"/>
      <c r="V2344" s="188"/>
      <c r="W2344" s="188"/>
      <c r="X2344" s="188"/>
      <c r="Y2344" s="188"/>
      <c r="Z2344" s="188"/>
      <c r="AA2344" s="187"/>
      <c r="AB2344" s="189"/>
      <c r="AC2344" s="187"/>
      <c r="AD2344" s="25"/>
      <c r="AE2344" s="25"/>
    </row>
    <row r="2345">
      <c r="A2345" s="187"/>
      <c r="B2345" s="187"/>
      <c r="C2345" s="187"/>
      <c r="D2345" s="187"/>
      <c r="E2345" s="187"/>
      <c r="F2345" s="187"/>
      <c r="G2345" s="188"/>
      <c r="H2345" s="187"/>
      <c r="I2345" s="187"/>
      <c r="J2345" s="188"/>
      <c r="K2345" s="187"/>
      <c r="L2345" s="188"/>
      <c r="M2345" s="188"/>
      <c r="N2345" s="188"/>
      <c r="O2345" s="188"/>
      <c r="P2345" s="189"/>
      <c r="Q2345" s="187"/>
      <c r="R2345" s="187"/>
      <c r="S2345" s="188"/>
      <c r="T2345" s="188"/>
      <c r="U2345" s="188"/>
      <c r="V2345" s="188"/>
      <c r="W2345" s="188"/>
      <c r="X2345" s="188"/>
      <c r="Y2345" s="188"/>
      <c r="Z2345" s="188"/>
      <c r="AA2345" s="187"/>
      <c r="AB2345" s="189"/>
      <c r="AC2345" s="187"/>
      <c r="AD2345" s="25"/>
      <c r="AE2345" s="25"/>
    </row>
    <row r="2346">
      <c r="A2346" s="187"/>
      <c r="B2346" s="187"/>
      <c r="C2346" s="187"/>
      <c r="D2346" s="187"/>
      <c r="E2346" s="187"/>
      <c r="F2346" s="187"/>
      <c r="G2346" s="188"/>
      <c r="H2346" s="187"/>
      <c r="I2346" s="187"/>
      <c r="J2346" s="188"/>
      <c r="K2346" s="187"/>
      <c r="L2346" s="188"/>
      <c r="M2346" s="188"/>
      <c r="N2346" s="188"/>
      <c r="O2346" s="188"/>
      <c r="P2346" s="189"/>
      <c r="Q2346" s="187"/>
      <c r="R2346" s="187"/>
      <c r="S2346" s="188"/>
      <c r="T2346" s="188"/>
      <c r="U2346" s="188"/>
      <c r="V2346" s="188"/>
      <c r="W2346" s="188"/>
      <c r="X2346" s="188"/>
      <c r="Y2346" s="188"/>
      <c r="Z2346" s="188"/>
      <c r="AA2346" s="187"/>
      <c r="AB2346" s="189"/>
      <c r="AC2346" s="187"/>
      <c r="AD2346" s="25"/>
      <c r="AE2346" s="25"/>
    </row>
    <row r="2347">
      <c r="A2347" s="187"/>
      <c r="B2347" s="187"/>
      <c r="C2347" s="187"/>
      <c r="D2347" s="187"/>
      <c r="E2347" s="187"/>
      <c r="F2347" s="187"/>
      <c r="G2347" s="188"/>
      <c r="H2347" s="187"/>
      <c r="I2347" s="187"/>
      <c r="J2347" s="188"/>
      <c r="K2347" s="187"/>
      <c r="L2347" s="188"/>
      <c r="M2347" s="188"/>
      <c r="N2347" s="188"/>
      <c r="O2347" s="188"/>
      <c r="P2347" s="189"/>
      <c r="Q2347" s="187"/>
      <c r="R2347" s="187"/>
      <c r="S2347" s="188"/>
      <c r="T2347" s="188"/>
      <c r="U2347" s="188"/>
      <c r="V2347" s="188"/>
      <c r="W2347" s="188"/>
      <c r="X2347" s="188"/>
      <c r="Y2347" s="188"/>
      <c r="Z2347" s="188"/>
      <c r="AA2347" s="187"/>
      <c r="AB2347" s="189"/>
      <c r="AC2347" s="187"/>
      <c r="AD2347" s="25"/>
      <c r="AE2347" s="25"/>
    </row>
    <row r="2348">
      <c r="A2348" s="187"/>
      <c r="B2348" s="187"/>
      <c r="C2348" s="187"/>
      <c r="D2348" s="187"/>
      <c r="E2348" s="187"/>
      <c r="F2348" s="187"/>
      <c r="G2348" s="188"/>
      <c r="H2348" s="188"/>
      <c r="I2348" s="188"/>
      <c r="J2348" s="188"/>
      <c r="K2348" s="188"/>
      <c r="L2348" s="188"/>
      <c r="M2348" s="188"/>
      <c r="N2348" s="188"/>
      <c r="O2348" s="188"/>
      <c r="P2348" s="189"/>
      <c r="Q2348" s="188"/>
      <c r="R2348" s="188"/>
      <c r="S2348" s="187"/>
      <c r="T2348" s="188"/>
      <c r="U2348" s="188"/>
      <c r="V2348" s="188"/>
      <c r="W2348" s="188"/>
      <c r="X2348" s="188"/>
      <c r="Y2348" s="188"/>
      <c r="Z2348" s="188"/>
      <c r="AA2348" s="187"/>
      <c r="AB2348" s="189"/>
      <c r="AC2348" s="187"/>
      <c r="AD2348" s="25"/>
      <c r="AE2348" s="25"/>
    </row>
    <row r="2349">
      <c r="A2349" s="187"/>
      <c r="B2349" s="187"/>
      <c r="C2349" s="187"/>
      <c r="D2349" s="187"/>
      <c r="E2349" s="187"/>
      <c r="F2349" s="187"/>
      <c r="G2349" s="188"/>
      <c r="H2349" s="188"/>
      <c r="I2349" s="188"/>
      <c r="J2349" s="188"/>
      <c r="K2349" s="188"/>
      <c r="L2349" s="188"/>
      <c r="M2349" s="188"/>
      <c r="N2349" s="188"/>
      <c r="O2349" s="188"/>
      <c r="P2349" s="189"/>
      <c r="Q2349" s="187"/>
      <c r="R2349" s="188"/>
      <c r="S2349" s="187"/>
      <c r="T2349" s="188"/>
      <c r="U2349" s="188"/>
      <c r="V2349" s="188"/>
      <c r="W2349" s="188"/>
      <c r="X2349" s="188"/>
      <c r="Y2349" s="188"/>
      <c r="Z2349" s="188"/>
      <c r="AA2349" s="187"/>
      <c r="AB2349" s="189"/>
      <c r="AC2349" s="187"/>
      <c r="AD2349" s="25"/>
      <c r="AE2349" s="25"/>
    </row>
    <row r="2350">
      <c r="A2350" s="187"/>
      <c r="B2350" s="187"/>
      <c r="C2350" s="187"/>
      <c r="D2350" s="187"/>
      <c r="E2350" s="187"/>
      <c r="F2350" s="187"/>
      <c r="G2350" s="188"/>
      <c r="H2350" s="187"/>
      <c r="I2350" s="187"/>
      <c r="J2350" s="188"/>
      <c r="K2350" s="187"/>
      <c r="L2350" s="188"/>
      <c r="M2350" s="188"/>
      <c r="N2350" s="188"/>
      <c r="O2350" s="188"/>
      <c r="P2350" s="189"/>
      <c r="Q2350" s="187"/>
      <c r="R2350" s="187"/>
      <c r="S2350" s="188"/>
      <c r="T2350" s="188"/>
      <c r="U2350" s="188"/>
      <c r="V2350" s="188"/>
      <c r="W2350" s="188"/>
      <c r="X2350" s="188"/>
      <c r="Y2350" s="188"/>
      <c r="Z2350" s="188"/>
      <c r="AA2350" s="187"/>
      <c r="AB2350" s="189"/>
      <c r="AC2350" s="187"/>
      <c r="AD2350" s="25"/>
      <c r="AE2350" s="25"/>
    </row>
    <row r="2351">
      <c r="A2351" s="187"/>
      <c r="B2351" s="187"/>
      <c r="C2351" s="187"/>
      <c r="D2351" s="187"/>
      <c r="E2351" s="187"/>
      <c r="F2351" s="187"/>
      <c r="G2351" s="188"/>
      <c r="H2351" s="188"/>
      <c r="I2351" s="188"/>
      <c r="J2351" s="188"/>
      <c r="K2351" s="188"/>
      <c r="L2351" s="188"/>
      <c r="M2351" s="188"/>
      <c r="N2351" s="188"/>
      <c r="O2351" s="188"/>
      <c r="P2351" s="189"/>
      <c r="Q2351" s="188"/>
      <c r="R2351" s="188"/>
      <c r="S2351" s="187"/>
      <c r="T2351" s="188"/>
      <c r="U2351" s="188"/>
      <c r="V2351" s="188"/>
      <c r="W2351" s="188"/>
      <c r="X2351" s="188"/>
      <c r="Y2351" s="188"/>
      <c r="Z2351" s="188"/>
      <c r="AA2351" s="187"/>
      <c r="AB2351" s="189"/>
      <c r="AC2351" s="187"/>
      <c r="AD2351" s="25"/>
      <c r="AE2351" s="25"/>
    </row>
    <row r="2352">
      <c r="A2352" s="187"/>
      <c r="B2352" s="187"/>
      <c r="C2352" s="187"/>
      <c r="D2352" s="187"/>
      <c r="E2352" s="187"/>
      <c r="F2352" s="187"/>
      <c r="G2352" s="188"/>
      <c r="H2352" s="188"/>
      <c r="I2352" s="188"/>
      <c r="J2352" s="188"/>
      <c r="K2352" s="188"/>
      <c r="L2352" s="188"/>
      <c r="M2352" s="188"/>
      <c r="N2352" s="188"/>
      <c r="O2352" s="188"/>
      <c r="P2352" s="189"/>
      <c r="Q2352" s="187"/>
      <c r="R2352" s="188"/>
      <c r="S2352" s="187"/>
      <c r="T2352" s="188"/>
      <c r="U2352" s="188"/>
      <c r="V2352" s="188"/>
      <c r="W2352" s="188"/>
      <c r="X2352" s="188"/>
      <c r="Y2352" s="188"/>
      <c r="Z2352" s="188"/>
      <c r="AA2352" s="187"/>
      <c r="AB2352" s="189"/>
      <c r="AC2352" s="187"/>
      <c r="AD2352" s="25"/>
      <c r="AE2352" s="25"/>
    </row>
    <row r="2353">
      <c r="A2353" s="187"/>
      <c r="B2353" s="187"/>
      <c r="C2353" s="187"/>
      <c r="D2353" s="187"/>
      <c r="E2353" s="187"/>
      <c r="F2353" s="187"/>
      <c r="G2353" s="188"/>
      <c r="H2353" s="187"/>
      <c r="I2353" s="187"/>
      <c r="J2353" s="188"/>
      <c r="K2353" s="187"/>
      <c r="L2353" s="188"/>
      <c r="M2353" s="188"/>
      <c r="N2353" s="188"/>
      <c r="O2353" s="188"/>
      <c r="P2353" s="189"/>
      <c r="Q2353" s="187"/>
      <c r="R2353" s="187"/>
      <c r="S2353" s="188"/>
      <c r="T2353" s="188"/>
      <c r="U2353" s="188"/>
      <c r="V2353" s="188"/>
      <c r="W2353" s="188"/>
      <c r="X2353" s="188"/>
      <c r="Y2353" s="188"/>
      <c r="Z2353" s="188"/>
      <c r="AA2353" s="187"/>
      <c r="AB2353" s="189"/>
      <c r="AC2353" s="187"/>
      <c r="AD2353" s="25"/>
      <c r="AE2353" s="25"/>
    </row>
    <row r="2354">
      <c r="A2354" s="187"/>
      <c r="B2354" s="187"/>
      <c r="C2354" s="187"/>
      <c r="D2354" s="187"/>
      <c r="E2354" s="187"/>
      <c r="F2354" s="187"/>
      <c r="G2354" s="188"/>
      <c r="H2354" s="188"/>
      <c r="I2354" s="188"/>
      <c r="J2354" s="188"/>
      <c r="K2354" s="188"/>
      <c r="L2354" s="188"/>
      <c r="M2354" s="188"/>
      <c r="N2354" s="188"/>
      <c r="O2354" s="188"/>
      <c r="P2354" s="189"/>
      <c r="Q2354" s="187"/>
      <c r="R2354" s="188"/>
      <c r="S2354" s="187"/>
      <c r="T2354" s="188"/>
      <c r="U2354" s="188"/>
      <c r="V2354" s="188"/>
      <c r="W2354" s="188"/>
      <c r="X2354" s="188"/>
      <c r="Y2354" s="188"/>
      <c r="Z2354" s="188"/>
      <c r="AA2354" s="187"/>
      <c r="AB2354" s="189"/>
      <c r="AC2354" s="187"/>
      <c r="AD2354" s="25"/>
      <c r="AE2354" s="25"/>
    </row>
    <row r="2355">
      <c r="A2355" s="187"/>
      <c r="B2355" s="187"/>
      <c r="C2355" s="187"/>
      <c r="D2355" s="187"/>
      <c r="E2355" s="187"/>
      <c r="F2355" s="187"/>
      <c r="G2355" s="188"/>
      <c r="H2355" s="187"/>
      <c r="I2355" s="187"/>
      <c r="J2355" s="188"/>
      <c r="K2355" s="187"/>
      <c r="L2355" s="188"/>
      <c r="M2355" s="188"/>
      <c r="N2355" s="188"/>
      <c r="O2355" s="188"/>
      <c r="P2355" s="189"/>
      <c r="Q2355" s="187"/>
      <c r="R2355" s="187"/>
      <c r="S2355" s="188"/>
      <c r="T2355" s="188"/>
      <c r="U2355" s="188"/>
      <c r="V2355" s="188"/>
      <c r="W2355" s="188"/>
      <c r="X2355" s="188"/>
      <c r="Y2355" s="188"/>
      <c r="Z2355" s="188"/>
      <c r="AA2355" s="187"/>
      <c r="AB2355" s="189"/>
      <c r="AC2355" s="187"/>
      <c r="AD2355" s="25"/>
      <c r="AE2355" s="25"/>
    </row>
    <row r="2356">
      <c r="A2356" s="187"/>
      <c r="B2356" s="187"/>
      <c r="C2356" s="187"/>
      <c r="D2356" s="187"/>
      <c r="E2356" s="187"/>
      <c r="F2356" s="187"/>
      <c r="G2356" s="188"/>
      <c r="H2356" s="187"/>
      <c r="I2356" s="187"/>
      <c r="J2356" s="188"/>
      <c r="K2356" s="187"/>
      <c r="L2356" s="188"/>
      <c r="M2356" s="188"/>
      <c r="N2356" s="188"/>
      <c r="O2356" s="188"/>
      <c r="P2356" s="189"/>
      <c r="Q2356" s="187"/>
      <c r="R2356" s="187"/>
      <c r="S2356" s="188"/>
      <c r="T2356" s="188"/>
      <c r="U2356" s="188"/>
      <c r="V2356" s="188"/>
      <c r="W2356" s="188"/>
      <c r="X2356" s="188"/>
      <c r="Y2356" s="188"/>
      <c r="Z2356" s="188"/>
      <c r="AA2356" s="187"/>
      <c r="AB2356" s="189"/>
      <c r="AC2356" s="187"/>
      <c r="AD2356" s="25"/>
      <c r="AE2356" s="25"/>
    </row>
    <row r="2357">
      <c r="A2357" s="187"/>
      <c r="B2357" s="187"/>
      <c r="C2357" s="187"/>
      <c r="D2357" s="187"/>
      <c r="E2357" s="187"/>
      <c r="F2357" s="187"/>
      <c r="G2357" s="188"/>
      <c r="H2357" s="188"/>
      <c r="I2357" s="188"/>
      <c r="J2357" s="188"/>
      <c r="K2357" s="188"/>
      <c r="L2357" s="188"/>
      <c r="M2357" s="188"/>
      <c r="N2357" s="188"/>
      <c r="O2357" s="188"/>
      <c r="P2357" s="189"/>
      <c r="Q2357" s="188"/>
      <c r="R2357" s="188"/>
      <c r="S2357" s="187"/>
      <c r="T2357" s="188"/>
      <c r="U2357" s="188"/>
      <c r="V2357" s="188"/>
      <c r="W2357" s="188"/>
      <c r="X2357" s="188"/>
      <c r="Y2357" s="188"/>
      <c r="Z2357" s="188"/>
      <c r="AA2357" s="187"/>
      <c r="AB2357" s="189"/>
      <c r="AC2357" s="187"/>
      <c r="AD2357" s="25"/>
      <c r="AE2357" s="25"/>
    </row>
    <row r="2358">
      <c r="A2358" s="187"/>
      <c r="B2358" s="187"/>
      <c r="C2358" s="187"/>
      <c r="D2358" s="187"/>
      <c r="E2358" s="187"/>
      <c r="F2358" s="187"/>
      <c r="G2358" s="188"/>
      <c r="H2358" s="188"/>
      <c r="I2358" s="188"/>
      <c r="J2358" s="188"/>
      <c r="K2358" s="188"/>
      <c r="L2358" s="188"/>
      <c r="M2358" s="188"/>
      <c r="N2358" s="188"/>
      <c r="O2358" s="188"/>
      <c r="P2358" s="189"/>
      <c r="Q2358" s="188"/>
      <c r="R2358" s="188"/>
      <c r="S2358" s="187"/>
      <c r="T2358" s="188"/>
      <c r="U2358" s="188"/>
      <c r="V2358" s="188"/>
      <c r="W2358" s="188"/>
      <c r="X2358" s="188"/>
      <c r="Y2358" s="188"/>
      <c r="Z2358" s="188"/>
      <c r="AA2358" s="187"/>
      <c r="AB2358" s="189"/>
      <c r="AC2358" s="187"/>
      <c r="AD2358" s="25"/>
      <c r="AE2358" s="25"/>
    </row>
    <row r="2359">
      <c r="A2359" s="187"/>
      <c r="B2359" s="187"/>
      <c r="C2359" s="187"/>
      <c r="D2359" s="187"/>
      <c r="E2359" s="187"/>
      <c r="F2359" s="187"/>
      <c r="G2359" s="188"/>
      <c r="H2359" s="187"/>
      <c r="I2359" s="187"/>
      <c r="J2359" s="188"/>
      <c r="K2359" s="187"/>
      <c r="L2359" s="188"/>
      <c r="M2359" s="188"/>
      <c r="N2359" s="188"/>
      <c r="O2359" s="188"/>
      <c r="P2359" s="189"/>
      <c r="Q2359" s="187"/>
      <c r="R2359" s="187"/>
      <c r="S2359" s="188"/>
      <c r="T2359" s="188"/>
      <c r="U2359" s="188"/>
      <c r="V2359" s="188"/>
      <c r="W2359" s="188"/>
      <c r="X2359" s="188"/>
      <c r="Y2359" s="188"/>
      <c r="Z2359" s="188"/>
      <c r="AA2359" s="187"/>
      <c r="AB2359" s="189"/>
      <c r="AC2359" s="187"/>
      <c r="AD2359" s="25"/>
      <c r="AE2359" s="25"/>
    </row>
    <row r="2360">
      <c r="A2360" s="187"/>
      <c r="B2360" s="187"/>
      <c r="C2360" s="187"/>
      <c r="D2360" s="187"/>
      <c r="E2360" s="187"/>
      <c r="F2360" s="187"/>
      <c r="G2360" s="188"/>
      <c r="H2360" s="188"/>
      <c r="I2360" s="188"/>
      <c r="J2360" s="188"/>
      <c r="K2360" s="188"/>
      <c r="L2360" s="188"/>
      <c r="M2360" s="188"/>
      <c r="N2360" s="188"/>
      <c r="O2360" s="188"/>
      <c r="P2360" s="189"/>
      <c r="Q2360" s="188"/>
      <c r="R2360" s="188"/>
      <c r="S2360" s="187"/>
      <c r="T2360" s="188"/>
      <c r="U2360" s="188"/>
      <c r="V2360" s="188"/>
      <c r="W2360" s="188"/>
      <c r="X2360" s="188"/>
      <c r="Y2360" s="188"/>
      <c r="Z2360" s="188"/>
      <c r="AA2360" s="187"/>
      <c r="AB2360" s="189"/>
      <c r="AC2360" s="187"/>
      <c r="AD2360" s="25"/>
      <c r="AE2360" s="25"/>
    </row>
    <row r="2361">
      <c r="A2361" s="187"/>
      <c r="B2361" s="187"/>
      <c r="C2361" s="187"/>
      <c r="D2361" s="187"/>
      <c r="E2361" s="187"/>
      <c r="F2361" s="187"/>
      <c r="G2361" s="188"/>
      <c r="H2361" s="187"/>
      <c r="I2361" s="187"/>
      <c r="J2361" s="188"/>
      <c r="K2361" s="187"/>
      <c r="L2361" s="188"/>
      <c r="M2361" s="188"/>
      <c r="N2361" s="188"/>
      <c r="O2361" s="188"/>
      <c r="P2361" s="189"/>
      <c r="Q2361" s="187"/>
      <c r="R2361" s="187"/>
      <c r="S2361" s="188"/>
      <c r="T2361" s="188"/>
      <c r="U2361" s="188"/>
      <c r="V2361" s="188"/>
      <c r="W2361" s="188"/>
      <c r="X2361" s="188"/>
      <c r="Y2361" s="188"/>
      <c r="Z2361" s="188"/>
      <c r="AA2361" s="187"/>
      <c r="AB2361" s="189"/>
      <c r="AC2361" s="187"/>
      <c r="AD2361" s="25"/>
      <c r="AE2361" s="25"/>
    </row>
    <row r="2362">
      <c r="A2362" s="187"/>
      <c r="B2362" s="187"/>
      <c r="C2362" s="187"/>
      <c r="D2362" s="187"/>
      <c r="E2362" s="187"/>
      <c r="F2362" s="187"/>
      <c r="G2362" s="188"/>
      <c r="H2362" s="187"/>
      <c r="I2362" s="187"/>
      <c r="J2362" s="188"/>
      <c r="K2362" s="188"/>
      <c r="L2362" s="188"/>
      <c r="M2362" s="188"/>
      <c r="N2362" s="188"/>
      <c r="O2362" s="188"/>
      <c r="P2362" s="189"/>
      <c r="Q2362" s="187"/>
      <c r="R2362" s="187"/>
      <c r="S2362" s="188"/>
      <c r="T2362" s="188"/>
      <c r="U2362" s="188"/>
      <c r="V2362" s="188"/>
      <c r="W2362" s="188"/>
      <c r="X2362" s="188"/>
      <c r="Y2362" s="188"/>
      <c r="Z2362" s="188"/>
      <c r="AA2362" s="187"/>
      <c r="AB2362" s="189"/>
      <c r="AC2362" s="187"/>
      <c r="AD2362" s="25"/>
      <c r="AE2362" s="25"/>
    </row>
    <row r="2363">
      <c r="A2363" s="187"/>
      <c r="B2363" s="187"/>
      <c r="C2363" s="187"/>
      <c r="D2363" s="187"/>
      <c r="E2363" s="187"/>
      <c r="F2363" s="187"/>
      <c r="G2363" s="188"/>
      <c r="H2363" s="188"/>
      <c r="I2363" s="188"/>
      <c r="J2363" s="188"/>
      <c r="K2363" s="188"/>
      <c r="L2363" s="188"/>
      <c r="M2363" s="188"/>
      <c r="N2363" s="188"/>
      <c r="O2363" s="188"/>
      <c r="P2363" s="189"/>
      <c r="Q2363" s="188"/>
      <c r="R2363" s="188"/>
      <c r="S2363" s="187"/>
      <c r="T2363" s="188"/>
      <c r="U2363" s="188"/>
      <c r="V2363" s="188"/>
      <c r="W2363" s="188"/>
      <c r="X2363" s="188"/>
      <c r="Y2363" s="188"/>
      <c r="Z2363" s="188"/>
      <c r="AA2363" s="187"/>
      <c r="AB2363" s="189"/>
      <c r="AC2363" s="187"/>
      <c r="AD2363" s="25"/>
      <c r="AE2363" s="25"/>
    </row>
    <row r="2364">
      <c r="A2364" s="187"/>
      <c r="B2364" s="187"/>
      <c r="C2364" s="187"/>
      <c r="D2364" s="187"/>
      <c r="E2364" s="187"/>
      <c r="F2364" s="187"/>
      <c r="G2364" s="188"/>
      <c r="H2364" s="187"/>
      <c r="I2364" s="187"/>
      <c r="J2364" s="188"/>
      <c r="K2364" s="187"/>
      <c r="L2364" s="188"/>
      <c r="M2364" s="188"/>
      <c r="N2364" s="188"/>
      <c r="O2364" s="188"/>
      <c r="P2364" s="189"/>
      <c r="Q2364" s="187"/>
      <c r="R2364" s="187"/>
      <c r="S2364" s="188"/>
      <c r="T2364" s="188"/>
      <c r="U2364" s="188"/>
      <c r="V2364" s="188"/>
      <c r="W2364" s="188"/>
      <c r="X2364" s="188"/>
      <c r="Y2364" s="188"/>
      <c r="Z2364" s="188"/>
      <c r="AA2364" s="187"/>
      <c r="AB2364" s="189"/>
      <c r="AC2364" s="187"/>
      <c r="AD2364" s="25"/>
      <c r="AE2364" s="25"/>
    </row>
    <row r="2365">
      <c r="A2365" s="187"/>
      <c r="B2365" s="187"/>
      <c r="C2365" s="187"/>
      <c r="D2365" s="187"/>
      <c r="E2365" s="187"/>
      <c r="F2365" s="187"/>
      <c r="G2365" s="188"/>
      <c r="H2365" s="188"/>
      <c r="I2365" s="188"/>
      <c r="J2365" s="188"/>
      <c r="K2365" s="188"/>
      <c r="L2365" s="188"/>
      <c r="M2365" s="188"/>
      <c r="N2365" s="188"/>
      <c r="O2365" s="188"/>
      <c r="P2365" s="190"/>
      <c r="Q2365" s="187"/>
      <c r="R2365" s="188"/>
      <c r="S2365" s="187"/>
      <c r="T2365" s="188"/>
      <c r="U2365" s="188"/>
      <c r="V2365" s="188"/>
      <c r="W2365" s="188"/>
      <c r="X2365" s="188"/>
      <c r="Y2365" s="188"/>
      <c r="Z2365" s="188"/>
      <c r="AA2365" s="187"/>
      <c r="AB2365" s="189"/>
      <c r="AC2365" s="187"/>
      <c r="AD2365" s="25"/>
      <c r="AE2365" s="25"/>
    </row>
    <row r="2366">
      <c r="A2366" s="187"/>
      <c r="B2366" s="187"/>
      <c r="C2366" s="187"/>
      <c r="D2366" s="187"/>
      <c r="E2366" s="187"/>
      <c r="F2366" s="187"/>
      <c r="G2366" s="188"/>
      <c r="H2366" s="188"/>
      <c r="I2366" s="188"/>
      <c r="J2366" s="188"/>
      <c r="K2366" s="188"/>
      <c r="L2366" s="188"/>
      <c r="M2366" s="188"/>
      <c r="N2366" s="188"/>
      <c r="O2366" s="188"/>
      <c r="P2366" s="189"/>
      <c r="Q2366" s="188"/>
      <c r="R2366" s="188"/>
      <c r="S2366" s="187"/>
      <c r="T2366" s="188"/>
      <c r="U2366" s="188"/>
      <c r="V2366" s="188"/>
      <c r="W2366" s="188"/>
      <c r="X2366" s="188"/>
      <c r="Y2366" s="188"/>
      <c r="Z2366" s="188"/>
      <c r="AA2366" s="187"/>
      <c r="AB2366" s="189"/>
      <c r="AC2366" s="187"/>
      <c r="AD2366" s="25"/>
      <c r="AE2366" s="25"/>
    </row>
    <row r="2367">
      <c r="A2367" s="187"/>
      <c r="B2367" s="187"/>
      <c r="C2367" s="187"/>
      <c r="D2367" s="187"/>
      <c r="E2367" s="187"/>
      <c r="F2367" s="187"/>
      <c r="G2367" s="188"/>
      <c r="H2367" s="187"/>
      <c r="I2367" s="187"/>
      <c r="J2367" s="188"/>
      <c r="K2367" s="187"/>
      <c r="L2367" s="188"/>
      <c r="M2367" s="188"/>
      <c r="N2367" s="188"/>
      <c r="O2367" s="188"/>
      <c r="P2367" s="189"/>
      <c r="Q2367" s="187"/>
      <c r="R2367" s="187"/>
      <c r="S2367" s="188"/>
      <c r="T2367" s="188"/>
      <c r="U2367" s="188"/>
      <c r="V2367" s="188"/>
      <c r="W2367" s="188"/>
      <c r="X2367" s="188"/>
      <c r="Y2367" s="188"/>
      <c r="Z2367" s="188"/>
      <c r="AA2367" s="187"/>
      <c r="AB2367" s="189"/>
      <c r="AC2367" s="187"/>
      <c r="AD2367" s="25"/>
      <c r="AE2367" s="25"/>
    </row>
    <row r="2368">
      <c r="A2368" s="187"/>
      <c r="B2368" s="187"/>
      <c r="C2368" s="187"/>
      <c r="D2368" s="187"/>
      <c r="E2368" s="187"/>
      <c r="F2368" s="187"/>
      <c r="G2368" s="188"/>
      <c r="H2368" s="188"/>
      <c r="I2368" s="188"/>
      <c r="J2368" s="188"/>
      <c r="K2368" s="188"/>
      <c r="L2368" s="188"/>
      <c r="M2368" s="188"/>
      <c r="N2368" s="188"/>
      <c r="O2368" s="188"/>
      <c r="P2368" s="189"/>
      <c r="Q2368" s="187"/>
      <c r="R2368" s="188"/>
      <c r="S2368" s="187"/>
      <c r="T2368" s="188"/>
      <c r="U2368" s="188"/>
      <c r="V2368" s="188"/>
      <c r="W2368" s="188"/>
      <c r="X2368" s="188"/>
      <c r="Y2368" s="188"/>
      <c r="Z2368" s="188"/>
      <c r="AA2368" s="187"/>
      <c r="AB2368" s="189"/>
      <c r="AC2368" s="187"/>
      <c r="AD2368" s="25"/>
      <c r="AE2368" s="25"/>
    </row>
    <row r="2369">
      <c r="A2369" s="187"/>
      <c r="B2369" s="187"/>
      <c r="C2369" s="187"/>
      <c r="D2369" s="187"/>
      <c r="E2369" s="187"/>
      <c r="F2369" s="187"/>
      <c r="G2369" s="188"/>
      <c r="H2369" s="188"/>
      <c r="I2369" s="188"/>
      <c r="J2369" s="188"/>
      <c r="K2369" s="188"/>
      <c r="L2369" s="188"/>
      <c r="M2369" s="188"/>
      <c r="N2369" s="188"/>
      <c r="O2369" s="188"/>
      <c r="P2369" s="189"/>
      <c r="Q2369" s="188"/>
      <c r="R2369" s="188"/>
      <c r="S2369" s="187"/>
      <c r="T2369" s="188"/>
      <c r="U2369" s="188"/>
      <c r="V2369" s="188"/>
      <c r="W2369" s="188"/>
      <c r="X2369" s="188"/>
      <c r="Y2369" s="188"/>
      <c r="Z2369" s="188"/>
      <c r="AA2369" s="187"/>
      <c r="AB2369" s="189"/>
      <c r="AC2369" s="187"/>
      <c r="AD2369" s="25"/>
      <c r="AE2369" s="25"/>
    </row>
    <row r="2370">
      <c r="A2370" s="187"/>
      <c r="B2370" s="187"/>
      <c r="C2370" s="187"/>
      <c r="D2370" s="187"/>
      <c r="E2370" s="187"/>
      <c r="F2370" s="187"/>
      <c r="G2370" s="188"/>
      <c r="H2370" s="187"/>
      <c r="I2370" s="187"/>
      <c r="J2370" s="188"/>
      <c r="K2370" s="187"/>
      <c r="L2370" s="188"/>
      <c r="M2370" s="188"/>
      <c r="N2370" s="188"/>
      <c r="O2370" s="188"/>
      <c r="P2370" s="189"/>
      <c r="Q2370" s="187"/>
      <c r="R2370" s="187"/>
      <c r="S2370" s="188"/>
      <c r="T2370" s="188"/>
      <c r="U2370" s="188"/>
      <c r="V2370" s="188"/>
      <c r="W2370" s="188"/>
      <c r="X2370" s="188"/>
      <c r="Y2370" s="188"/>
      <c r="Z2370" s="188"/>
      <c r="AA2370" s="187"/>
      <c r="AB2370" s="189"/>
      <c r="AC2370" s="187"/>
      <c r="AD2370" s="25"/>
      <c r="AE2370" s="25"/>
    </row>
    <row r="2371">
      <c r="A2371" s="187"/>
      <c r="B2371" s="187"/>
      <c r="C2371" s="187"/>
      <c r="D2371" s="187"/>
      <c r="E2371" s="187"/>
      <c r="F2371" s="187"/>
      <c r="G2371" s="188"/>
      <c r="H2371" s="187"/>
      <c r="I2371" s="187"/>
      <c r="J2371" s="188"/>
      <c r="K2371" s="187"/>
      <c r="L2371" s="188"/>
      <c r="M2371" s="188"/>
      <c r="N2371" s="188"/>
      <c r="O2371" s="188"/>
      <c r="P2371" s="190"/>
      <c r="Q2371" s="187"/>
      <c r="R2371" s="187"/>
      <c r="S2371" s="188"/>
      <c r="T2371" s="188"/>
      <c r="U2371" s="188"/>
      <c r="V2371" s="188"/>
      <c r="W2371" s="188"/>
      <c r="X2371" s="188"/>
      <c r="Y2371" s="188"/>
      <c r="Z2371" s="188"/>
      <c r="AA2371" s="187"/>
      <c r="AB2371" s="189"/>
      <c r="AC2371" s="187"/>
      <c r="AD2371" s="25"/>
      <c r="AE2371" s="25"/>
    </row>
    <row r="2372">
      <c r="A2372" s="187"/>
      <c r="B2372" s="187"/>
      <c r="C2372" s="187"/>
      <c r="D2372" s="187"/>
      <c r="E2372" s="187"/>
      <c r="F2372" s="187"/>
      <c r="G2372" s="188"/>
      <c r="H2372" s="188"/>
      <c r="I2372" s="188"/>
      <c r="J2372" s="188"/>
      <c r="K2372" s="188"/>
      <c r="L2372" s="188"/>
      <c r="M2372" s="188"/>
      <c r="N2372" s="188"/>
      <c r="O2372" s="188"/>
      <c r="P2372" s="189"/>
      <c r="Q2372" s="188"/>
      <c r="R2372" s="188"/>
      <c r="S2372" s="187"/>
      <c r="T2372" s="188"/>
      <c r="U2372" s="188"/>
      <c r="V2372" s="188"/>
      <c r="W2372" s="188"/>
      <c r="X2372" s="188"/>
      <c r="Y2372" s="188"/>
      <c r="Z2372" s="188"/>
      <c r="AA2372" s="187"/>
      <c r="AB2372" s="189"/>
      <c r="AC2372" s="187"/>
      <c r="AD2372" s="25"/>
      <c r="AE2372" s="25"/>
    </row>
    <row r="2373">
      <c r="A2373" s="187"/>
      <c r="B2373" s="187"/>
      <c r="C2373" s="187"/>
      <c r="D2373" s="187"/>
      <c r="E2373" s="187"/>
      <c r="F2373" s="187"/>
      <c r="G2373" s="188"/>
      <c r="H2373" s="187"/>
      <c r="I2373" s="187"/>
      <c r="J2373" s="188"/>
      <c r="K2373" s="187"/>
      <c r="L2373" s="188"/>
      <c r="M2373" s="188"/>
      <c r="N2373" s="188"/>
      <c r="O2373" s="188"/>
      <c r="P2373" s="189"/>
      <c r="Q2373" s="187"/>
      <c r="R2373" s="187"/>
      <c r="S2373" s="188"/>
      <c r="T2373" s="188"/>
      <c r="U2373" s="188"/>
      <c r="V2373" s="188"/>
      <c r="W2373" s="188"/>
      <c r="X2373" s="188"/>
      <c r="Y2373" s="188"/>
      <c r="Z2373" s="188"/>
      <c r="AA2373" s="187"/>
      <c r="AB2373" s="189"/>
      <c r="AC2373" s="187"/>
      <c r="AD2373" s="25"/>
      <c r="AE2373" s="25"/>
    </row>
    <row r="2374">
      <c r="A2374" s="187"/>
      <c r="B2374" s="187"/>
      <c r="C2374" s="187"/>
      <c r="D2374" s="187"/>
      <c r="E2374" s="187"/>
      <c r="F2374" s="187"/>
      <c r="G2374" s="188"/>
      <c r="H2374" s="187"/>
      <c r="I2374" s="187"/>
      <c r="J2374" s="188"/>
      <c r="K2374" s="187"/>
      <c r="L2374" s="188"/>
      <c r="M2374" s="188"/>
      <c r="N2374" s="188"/>
      <c r="O2374" s="188"/>
      <c r="P2374" s="189"/>
      <c r="Q2374" s="187"/>
      <c r="R2374" s="187"/>
      <c r="S2374" s="188"/>
      <c r="T2374" s="188"/>
      <c r="U2374" s="188"/>
      <c r="V2374" s="188"/>
      <c r="W2374" s="188"/>
      <c r="X2374" s="188"/>
      <c r="Y2374" s="188"/>
      <c r="Z2374" s="188"/>
      <c r="AA2374" s="187"/>
      <c r="AB2374" s="189"/>
      <c r="AC2374" s="187"/>
      <c r="AD2374" s="25"/>
      <c r="AE2374" s="25"/>
    </row>
    <row r="2375">
      <c r="A2375" s="187"/>
      <c r="B2375" s="187"/>
      <c r="C2375" s="187"/>
      <c r="D2375" s="187"/>
      <c r="E2375" s="187"/>
      <c r="F2375" s="187"/>
      <c r="G2375" s="188"/>
      <c r="H2375" s="187"/>
      <c r="I2375" s="187"/>
      <c r="J2375" s="188"/>
      <c r="K2375" s="187"/>
      <c r="L2375" s="188"/>
      <c r="M2375" s="188"/>
      <c r="N2375" s="188"/>
      <c r="O2375" s="188"/>
      <c r="P2375" s="189"/>
      <c r="Q2375" s="187"/>
      <c r="R2375" s="187"/>
      <c r="S2375" s="188"/>
      <c r="T2375" s="188"/>
      <c r="U2375" s="188"/>
      <c r="V2375" s="188"/>
      <c r="W2375" s="188"/>
      <c r="X2375" s="188"/>
      <c r="Y2375" s="188"/>
      <c r="Z2375" s="188"/>
      <c r="AA2375" s="187"/>
      <c r="AB2375" s="189"/>
      <c r="AC2375" s="187"/>
      <c r="AD2375" s="25"/>
      <c r="AE2375" s="25"/>
    </row>
    <row r="2376">
      <c r="A2376" s="187"/>
      <c r="B2376" s="187"/>
      <c r="C2376" s="187"/>
      <c r="D2376" s="187"/>
      <c r="E2376" s="187"/>
      <c r="F2376" s="187"/>
      <c r="G2376" s="188"/>
      <c r="H2376" s="187"/>
      <c r="I2376" s="187"/>
      <c r="J2376" s="188"/>
      <c r="K2376" s="187"/>
      <c r="L2376" s="188"/>
      <c r="M2376" s="188"/>
      <c r="N2376" s="188"/>
      <c r="O2376" s="188"/>
      <c r="P2376" s="190"/>
      <c r="Q2376" s="187"/>
      <c r="R2376" s="187"/>
      <c r="S2376" s="188"/>
      <c r="T2376" s="188"/>
      <c r="U2376" s="188"/>
      <c r="V2376" s="188"/>
      <c r="W2376" s="188"/>
      <c r="X2376" s="188"/>
      <c r="Y2376" s="188"/>
      <c r="Z2376" s="188"/>
      <c r="AA2376" s="187"/>
      <c r="AB2376" s="189"/>
      <c r="AC2376" s="187"/>
      <c r="AD2376" s="25"/>
      <c r="AE2376" s="25"/>
    </row>
    <row r="2377">
      <c r="A2377" s="187"/>
      <c r="B2377" s="187"/>
      <c r="C2377" s="187"/>
      <c r="D2377" s="187"/>
      <c r="E2377" s="187"/>
      <c r="F2377" s="187"/>
      <c r="G2377" s="188"/>
      <c r="H2377" s="188"/>
      <c r="I2377" s="188"/>
      <c r="J2377" s="188"/>
      <c r="K2377" s="188"/>
      <c r="L2377" s="188"/>
      <c r="M2377" s="188"/>
      <c r="N2377" s="188"/>
      <c r="O2377" s="188"/>
      <c r="P2377" s="189"/>
      <c r="Q2377" s="187"/>
      <c r="R2377" s="188"/>
      <c r="S2377" s="187"/>
      <c r="T2377" s="188"/>
      <c r="U2377" s="188"/>
      <c r="V2377" s="188"/>
      <c r="W2377" s="188"/>
      <c r="X2377" s="188"/>
      <c r="Y2377" s="188"/>
      <c r="Z2377" s="188"/>
      <c r="AA2377" s="187"/>
      <c r="AB2377" s="189"/>
      <c r="AC2377" s="187"/>
      <c r="AD2377" s="25"/>
      <c r="AE2377" s="25"/>
    </row>
    <row r="2378">
      <c r="A2378" s="187"/>
      <c r="B2378" s="187"/>
      <c r="C2378" s="187"/>
      <c r="D2378" s="187"/>
      <c r="E2378" s="187"/>
      <c r="F2378" s="187"/>
      <c r="G2378" s="188"/>
      <c r="H2378" s="188"/>
      <c r="I2378" s="188"/>
      <c r="J2378" s="188"/>
      <c r="K2378" s="188"/>
      <c r="L2378" s="188"/>
      <c r="M2378" s="188"/>
      <c r="N2378" s="188"/>
      <c r="O2378" s="188"/>
      <c r="P2378" s="189"/>
      <c r="Q2378" s="187"/>
      <c r="R2378" s="188"/>
      <c r="S2378" s="187"/>
      <c r="T2378" s="188"/>
      <c r="U2378" s="188"/>
      <c r="V2378" s="188"/>
      <c r="W2378" s="188"/>
      <c r="X2378" s="188"/>
      <c r="Y2378" s="188"/>
      <c r="Z2378" s="188"/>
      <c r="AA2378" s="187"/>
      <c r="AB2378" s="189"/>
      <c r="AC2378" s="187"/>
      <c r="AD2378" s="25"/>
      <c r="AE2378" s="25"/>
    </row>
    <row r="2379">
      <c r="A2379" s="187"/>
      <c r="B2379" s="187"/>
      <c r="C2379" s="187"/>
      <c r="D2379" s="187"/>
      <c r="E2379" s="187"/>
      <c r="F2379" s="187"/>
      <c r="G2379" s="188"/>
      <c r="H2379" s="188"/>
      <c r="I2379" s="188"/>
      <c r="J2379" s="188"/>
      <c r="K2379" s="188"/>
      <c r="L2379" s="188"/>
      <c r="M2379" s="188"/>
      <c r="N2379" s="188"/>
      <c r="O2379" s="188"/>
      <c r="P2379" s="189"/>
      <c r="Q2379" s="187"/>
      <c r="R2379" s="188"/>
      <c r="S2379" s="187"/>
      <c r="T2379" s="188"/>
      <c r="U2379" s="188"/>
      <c r="V2379" s="188"/>
      <c r="W2379" s="188"/>
      <c r="X2379" s="188"/>
      <c r="Y2379" s="188"/>
      <c r="Z2379" s="188"/>
      <c r="AA2379" s="187"/>
      <c r="AB2379" s="189"/>
      <c r="AC2379" s="187"/>
      <c r="AD2379" s="25"/>
      <c r="AE2379" s="25"/>
    </row>
    <row r="2380">
      <c r="A2380" s="187"/>
      <c r="B2380" s="187"/>
      <c r="C2380" s="187"/>
      <c r="D2380" s="187"/>
      <c r="E2380" s="187"/>
      <c r="F2380" s="187"/>
      <c r="G2380" s="188"/>
      <c r="H2380" s="187"/>
      <c r="I2380" s="187"/>
      <c r="J2380" s="188"/>
      <c r="K2380" s="187"/>
      <c r="L2380" s="188"/>
      <c r="M2380" s="188"/>
      <c r="N2380" s="188"/>
      <c r="O2380" s="188"/>
      <c r="P2380" s="189"/>
      <c r="Q2380" s="187"/>
      <c r="R2380" s="187"/>
      <c r="S2380" s="188"/>
      <c r="T2380" s="188"/>
      <c r="U2380" s="188"/>
      <c r="V2380" s="188"/>
      <c r="W2380" s="188"/>
      <c r="X2380" s="188"/>
      <c r="Y2380" s="188"/>
      <c r="Z2380" s="188"/>
      <c r="AA2380" s="187"/>
      <c r="AB2380" s="189"/>
      <c r="AC2380" s="187"/>
      <c r="AD2380" s="25"/>
      <c r="AE2380" s="25"/>
    </row>
    <row r="2381">
      <c r="A2381" s="187"/>
      <c r="B2381" s="187"/>
      <c r="C2381" s="187"/>
      <c r="D2381" s="187"/>
      <c r="E2381" s="187"/>
      <c r="F2381" s="187"/>
      <c r="G2381" s="188"/>
      <c r="H2381" s="188"/>
      <c r="I2381" s="188"/>
      <c r="J2381" s="188"/>
      <c r="K2381" s="188"/>
      <c r="L2381" s="188"/>
      <c r="M2381" s="188"/>
      <c r="N2381" s="188"/>
      <c r="O2381" s="188"/>
      <c r="P2381" s="189"/>
      <c r="Q2381" s="188"/>
      <c r="R2381" s="188"/>
      <c r="S2381" s="187"/>
      <c r="T2381" s="188"/>
      <c r="U2381" s="188"/>
      <c r="V2381" s="188"/>
      <c r="W2381" s="188"/>
      <c r="X2381" s="188"/>
      <c r="Y2381" s="188"/>
      <c r="Z2381" s="188"/>
      <c r="AA2381" s="187"/>
      <c r="AB2381" s="189"/>
      <c r="AC2381" s="187"/>
      <c r="AD2381" s="25"/>
      <c r="AE2381" s="25"/>
    </row>
    <row r="2382">
      <c r="A2382" s="187"/>
      <c r="B2382" s="187"/>
      <c r="C2382" s="187"/>
      <c r="D2382" s="187"/>
      <c r="E2382" s="187"/>
      <c r="F2382" s="187"/>
      <c r="G2382" s="188"/>
      <c r="H2382" s="187"/>
      <c r="I2382" s="187"/>
      <c r="J2382" s="188"/>
      <c r="K2382" s="187"/>
      <c r="L2382" s="188"/>
      <c r="M2382" s="188"/>
      <c r="N2382" s="188"/>
      <c r="O2382" s="188"/>
      <c r="P2382" s="189"/>
      <c r="Q2382" s="187"/>
      <c r="R2382" s="187"/>
      <c r="S2382" s="188"/>
      <c r="T2382" s="188"/>
      <c r="U2382" s="188"/>
      <c r="V2382" s="188"/>
      <c r="W2382" s="188"/>
      <c r="X2382" s="188"/>
      <c r="Y2382" s="188"/>
      <c r="Z2382" s="188"/>
      <c r="AA2382" s="187"/>
      <c r="AB2382" s="189"/>
      <c r="AC2382" s="187"/>
      <c r="AD2382" s="25"/>
      <c r="AE2382" s="25"/>
    </row>
    <row r="2383">
      <c r="A2383" s="187"/>
      <c r="B2383" s="187"/>
      <c r="C2383" s="187"/>
      <c r="D2383" s="187"/>
      <c r="E2383" s="187"/>
      <c r="F2383" s="187"/>
      <c r="G2383" s="188"/>
      <c r="H2383" s="187"/>
      <c r="I2383" s="187"/>
      <c r="J2383" s="188"/>
      <c r="K2383" s="187"/>
      <c r="L2383" s="188"/>
      <c r="M2383" s="188"/>
      <c r="N2383" s="188"/>
      <c r="O2383" s="188"/>
      <c r="P2383" s="189"/>
      <c r="Q2383" s="187"/>
      <c r="R2383" s="187"/>
      <c r="S2383" s="188"/>
      <c r="T2383" s="188"/>
      <c r="U2383" s="188"/>
      <c r="V2383" s="188"/>
      <c r="W2383" s="188"/>
      <c r="X2383" s="188"/>
      <c r="Y2383" s="188"/>
      <c r="Z2383" s="188"/>
      <c r="AA2383" s="187"/>
      <c r="AB2383" s="189"/>
      <c r="AC2383" s="187"/>
      <c r="AD2383" s="25"/>
      <c r="AE2383" s="25"/>
    </row>
    <row r="2384">
      <c r="A2384" s="187"/>
      <c r="B2384" s="187"/>
      <c r="C2384" s="187"/>
      <c r="D2384" s="187"/>
      <c r="E2384" s="187"/>
      <c r="F2384" s="187"/>
      <c r="G2384" s="188"/>
      <c r="H2384" s="187"/>
      <c r="I2384" s="187"/>
      <c r="J2384" s="188"/>
      <c r="K2384" s="187"/>
      <c r="L2384" s="188"/>
      <c r="M2384" s="188"/>
      <c r="N2384" s="188"/>
      <c r="O2384" s="188"/>
      <c r="P2384" s="189"/>
      <c r="Q2384" s="187"/>
      <c r="R2384" s="187"/>
      <c r="S2384" s="188"/>
      <c r="T2384" s="188"/>
      <c r="U2384" s="188"/>
      <c r="V2384" s="188"/>
      <c r="W2384" s="188"/>
      <c r="X2384" s="188"/>
      <c r="Y2384" s="188"/>
      <c r="Z2384" s="188"/>
      <c r="AA2384" s="187"/>
      <c r="AB2384" s="189"/>
      <c r="AC2384" s="187"/>
      <c r="AD2384" s="25"/>
      <c r="AE2384" s="25"/>
    </row>
    <row r="2385">
      <c r="A2385" s="187"/>
      <c r="B2385" s="187"/>
      <c r="C2385" s="187"/>
      <c r="D2385" s="187"/>
      <c r="E2385" s="187"/>
      <c r="F2385" s="187"/>
      <c r="G2385" s="188"/>
      <c r="H2385" s="187"/>
      <c r="I2385" s="187"/>
      <c r="J2385" s="188"/>
      <c r="K2385" s="187"/>
      <c r="L2385" s="188"/>
      <c r="M2385" s="188"/>
      <c r="N2385" s="188"/>
      <c r="O2385" s="188"/>
      <c r="P2385" s="189"/>
      <c r="Q2385" s="187"/>
      <c r="R2385" s="187"/>
      <c r="S2385" s="188"/>
      <c r="T2385" s="188"/>
      <c r="U2385" s="188"/>
      <c r="V2385" s="188"/>
      <c r="W2385" s="188"/>
      <c r="X2385" s="188"/>
      <c r="Y2385" s="188"/>
      <c r="Z2385" s="188"/>
      <c r="AA2385" s="187"/>
      <c r="AB2385" s="189"/>
      <c r="AC2385" s="187"/>
      <c r="AD2385" s="25"/>
      <c r="AE2385" s="25"/>
    </row>
    <row r="2386">
      <c r="A2386" s="187"/>
      <c r="B2386" s="187"/>
      <c r="C2386" s="187"/>
      <c r="D2386" s="187"/>
      <c r="E2386" s="187"/>
      <c r="F2386" s="187"/>
      <c r="G2386" s="188"/>
      <c r="H2386" s="187"/>
      <c r="I2386" s="187"/>
      <c r="J2386" s="188"/>
      <c r="K2386" s="187"/>
      <c r="L2386" s="188"/>
      <c r="M2386" s="188"/>
      <c r="N2386" s="188"/>
      <c r="O2386" s="188"/>
      <c r="P2386" s="189"/>
      <c r="Q2386" s="187"/>
      <c r="R2386" s="187"/>
      <c r="S2386" s="188"/>
      <c r="T2386" s="188"/>
      <c r="U2386" s="188"/>
      <c r="V2386" s="188"/>
      <c r="W2386" s="188"/>
      <c r="X2386" s="188"/>
      <c r="Y2386" s="188"/>
      <c r="Z2386" s="188"/>
      <c r="AA2386" s="187"/>
      <c r="AB2386" s="189"/>
      <c r="AC2386" s="187"/>
      <c r="AD2386" s="25"/>
      <c r="AE2386" s="25"/>
    </row>
    <row r="2387">
      <c r="A2387" s="187"/>
      <c r="B2387" s="187"/>
      <c r="C2387" s="187"/>
      <c r="D2387" s="187"/>
      <c r="E2387" s="187"/>
      <c r="F2387" s="187"/>
      <c r="G2387" s="188"/>
      <c r="H2387" s="188"/>
      <c r="I2387" s="188"/>
      <c r="J2387" s="188"/>
      <c r="K2387" s="188"/>
      <c r="L2387" s="188"/>
      <c r="M2387" s="188"/>
      <c r="N2387" s="188"/>
      <c r="O2387" s="188"/>
      <c r="P2387" s="189"/>
      <c r="Q2387" s="187"/>
      <c r="R2387" s="188"/>
      <c r="S2387" s="187"/>
      <c r="T2387" s="188"/>
      <c r="U2387" s="188"/>
      <c r="V2387" s="188"/>
      <c r="W2387" s="188"/>
      <c r="X2387" s="188"/>
      <c r="Y2387" s="188"/>
      <c r="Z2387" s="188"/>
      <c r="AA2387" s="187"/>
      <c r="AB2387" s="189"/>
      <c r="AC2387" s="187"/>
      <c r="AD2387" s="25"/>
      <c r="AE2387" s="25"/>
    </row>
    <row r="2388">
      <c r="A2388" s="187"/>
      <c r="B2388" s="187"/>
      <c r="C2388" s="187"/>
      <c r="D2388" s="187"/>
      <c r="E2388" s="187"/>
      <c r="F2388" s="187"/>
      <c r="G2388" s="188"/>
      <c r="H2388" s="188"/>
      <c r="I2388" s="188"/>
      <c r="J2388" s="188"/>
      <c r="K2388" s="188"/>
      <c r="L2388" s="188"/>
      <c r="M2388" s="188"/>
      <c r="N2388" s="188"/>
      <c r="O2388" s="188"/>
      <c r="P2388" s="190"/>
      <c r="Q2388" s="187"/>
      <c r="R2388" s="188"/>
      <c r="S2388" s="187"/>
      <c r="T2388" s="188"/>
      <c r="U2388" s="188"/>
      <c r="V2388" s="188"/>
      <c r="W2388" s="188"/>
      <c r="X2388" s="188"/>
      <c r="Y2388" s="188"/>
      <c r="Z2388" s="188"/>
      <c r="AA2388" s="187"/>
      <c r="AB2388" s="189"/>
      <c r="AC2388" s="187"/>
      <c r="AD2388" s="25"/>
      <c r="AE2388" s="25"/>
    </row>
    <row r="2389">
      <c r="A2389" s="187"/>
      <c r="B2389" s="187"/>
      <c r="C2389" s="187"/>
      <c r="D2389" s="187"/>
      <c r="E2389" s="187"/>
      <c r="F2389" s="187"/>
      <c r="G2389" s="188"/>
      <c r="H2389" s="188"/>
      <c r="I2389" s="188"/>
      <c r="J2389" s="188"/>
      <c r="K2389" s="188"/>
      <c r="L2389" s="188"/>
      <c r="M2389" s="188"/>
      <c r="N2389" s="188"/>
      <c r="O2389" s="188"/>
      <c r="P2389" s="189"/>
      <c r="Q2389" s="187"/>
      <c r="R2389" s="188"/>
      <c r="S2389" s="187"/>
      <c r="T2389" s="188"/>
      <c r="U2389" s="188"/>
      <c r="V2389" s="188"/>
      <c r="W2389" s="188"/>
      <c r="X2389" s="188"/>
      <c r="Y2389" s="188"/>
      <c r="Z2389" s="188"/>
      <c r="AA2389" s="187"/>
      <c r="AB2389" s="189"/>
      <c r="AC2389" s="187"/>
      <c r="AD2389" s="25"/>
      <c r="AE2389" s="25"/>
    </row>
    <row r="2390">
      <c r="A2390" s="187"/>
      <c r="B2390" s="187"/>
      <c r="C2390" s="187"/>
      <c r="D2390" s="187"/>
      <c r="E2390" s="187"/>
      <c r="F2390" s="187"/>
      <c r="G2390" s="188"/>
      <c r="H2390" s="188"/>
      <c r="I2390" s="188"/>
      <c r="J2390" s="188"/>
      <c r="K2390" s="188"/>
      <c r="L2390" s="188"/>
      <c r="M2390" s="188"/>
      <c r="N2390" s="188"/>
      <c r="O2390" s="188"/>
      <c r="P2390" s="189"/>
      <c r="Q2390" s="188"/>
      <c r="R2390" s="188"/>
      <c r="S2390" s="187"/>
      <c r="T2390" s="188"/>
      <c r="U2390" s="188"/>
      <c r="V2390" s="188"/>
      <c r="W2390" s="188"/>
      <c r="X2390" s="188"/>
      <c r="Y2390" s="188"/>
      <c r="Z2390" s="188"/>
      <c r="AA2390" s="187"/>
      <c r="AB2390" s="189"/>
      <c r="AC2390" s="187"/>
      <c r="AD2390" s="25"/>
      <c r="AE2390" s="25"/>
    </row>
    <row r="2391">
      <c r="A2391" s="187"/>
      <c r="B2391" s="187"/>
      <c r="C2391" s="187"/>
      <c r="D2391" s="187"/>
      <c r="E2391" s="187"/>
      <c r="F2391" s="187"/>
      <c r="G2391" s="188"/>
      <c r="H2391" s="187"/>
      <c r="I2391" s="187"/>
      <c r="J2391" s="188"/>
      <c r="K2391" s="187"/>
      <c r="L2391" s="188"/>
      <c r="M2391" s="188"/>
      <c r="N2391" s="188"/>
      <c r="O2391" s="188"/>
      <c r="P2391" s="189"/>
      <c r="Q2391" s="187"/>
      <c r="R2391" s="187"/>
      <c r="S2391" s="188"/>
      <c r="T2391" s="188"/>
      <c r="U2391" s="188"/>
      <c r="V2391" s="188"/>
      <c r="W2391" s="188"/>
      <c r="X2391" s="188"/>
      <c r="Y2391" s="188"/>
      <c r="Z2391" s="188"/>
      <c r="AA2391" s="187"/>
      <c r="AB2391" s="189"/>
      <c r="AC2391" s="187"/>
      <c r="AD2391" s="25"/>
      <c r="AE2391" s="25"/>
    </row>
    <row r="2392">
      <c r="A2392" s="187"/>
      <c r="B2392" s="187"/>
      <c r="C2392" s="187"/>
      <c r="D2392" s="187"/>
      <c r="E2392" s="187"/>
      <c r="F2392" s="187"/>
      <c r="G2392" s="188"/>
      <c r="H2392" s="187"/>
      <c r="I2392" s="187"/>
      <c r="J2392" s="188"/>
      <c r="K2392" s="187"/>
      <c r="L2392" s="188"/>
      <c r="M2392" s="188"/>
      <c r="N2392" s="188"/>
      <c r="O2392" s="188"/>
      <c r="P2392" s="189"/>
      <c r="Q2392" s="187"/>
      <c r="R2392" s="187"/>
      <c r="S2392" s="188"/>
      <c r="T2392" s="188"/>
      <c r="U2392" s="188"/>
      <c r="V2392" s="188"/>
      <c r="W2392" s="188"/>
      <c r="X2392" s="188"/>
      <c r="Y2392" s="188"/>
      <c r="Z2392" s="188"/>
      <c r="AA2392" s="187"/>
      <c r="AB2392" s="189"/>
      <c r="AC2392" s="187"/>
      <c r="AD2392" s="25"/>
      <c r="AE2392" s="25"/>
    </row>
    <row r="2393">
      <c r="A2393" s="187"/>
      <c r="B2393" s="187"/>
      <c r="C2393" s="187"/>
      <c r="D2393" s="187"/>
      <c r="E2393" s="187"/>
      <c r="F2393" s="187"/>
      <c r="G2393" s="188"/>
      <c r="H2393" s="188"/>
      <c r="I2393" s="188"/>
      <c r="J2393" s="188"/>
      <c r="K2393" s="188"/>
      <c r="L2393" s="188"/>
      <c r="M2393" s="188"/>
      <c r="N2393" s="188"/>
      <c r="O2393" s="188"/>
      <c r="P2393" s="189"/>
      <c r="Q2393" s="188"/>
      <c r="R2393" s="188"/>
      <c r="S2393" s="187"/>
      <c r="T2393" s="188"/>
      <c r="U2393" s="188"/>
      <c r="V2393" s="188"/>
      <c r="W2393" s="188"/>
      <c r="X2393" s="188"/>
      <c r="Y2393" s="188"/>
      <c r="Z2393" s="188"/>
      <c r="AA2393" s="187"/>
      <c r="AB2393" s="189"/>
      <c r="AC2393" s="187"/>
      <c r="AD2393" s="25"/>
      <c r="AE2393" s="25"/>
    </row>
    <row r="2394">
      <c r="A2394" s="187"/>
      <c r="B2394" s="187"/>
      <c r="C2394" s="187"/>
      <c r="D2394" s="187"/>
      <c r="E2394" s="187"/>
      <c r="F2394" s="187"/>
      <c r="G2394" s="188"/>
      <c r="H2394" s="187"/>
      <c r="I2394" s="187"/>
      <c r="J2394" s="188"/>
      <c r="K2394" s="187"/>
      <c r="L2394" s="188"/>
      <c r="M2394" s="188"/>
      <c r="N2394" s="188"/>
      <c r="O2394" s="188"/>
      <c r="P2394" s="190"/>
      <c r="Q2394" s="187"/>
      <c r="R2394" s="187"/>
      <c r="S2394" s="188"/>
      <c r="T2394" s="188"/>
      <c r="U2394" s="188"/>
      <c r="V2394" s="188"/>
      <c r="W2394" s="188"/>
      <c r="X2394" s="188"/>
      <c r="Y2394" s="188"/>
      <c r="Z2394" s="188"/>
      <c r="AA2394" s="187"/>
      <c r="AB2394" s="189"/>
      <c r="AC2394" s="187"/>
      <c r="AD2394" s="25"/>
      <c r="AE2394" s="25"/>
    </row>
    <row r="2395">
      <c r="A2395" s="187"/>
      <c r="B2395" s="187"/>
      <c r="C2395" s="187"/>
      <c r="D2395" s="187"/>
      <c r="E2395" s="187"/>
      <c r="F2395" s="187"/>
      <c r="G2395" s="188"/>
      <c r="H2395" s="188"/>
      <c r="I2395" s="188"/>
      <c r="J2395" s="188"/>
      <c r="K2395" s="188"/>
      <c r="L2395" s="188"/>
      <c r="M2395" s="188"/>
      <c r="N2395" s="188"/>
      <c r="O2395" s="188"/>
      <c r="P2395" s="190"/>
      <c r="Q2395" s="187"/>
      <c r="R2395" s="188"/>
      <c r="S2395" s="187"/>
      <c r="T2395" s="188"/>
      <c r="U2395" s="188"/>
      <c r="V2395" s="188"/>
      <c r="W2395" s="188"/>
      <c r="X2395" s="188"/>
      <c r="Y2395" s="188"/>
      <c r="Z2395" s="188"/>
      <c r="AA2395" s="187"/>
      <c r="AB2395" s="189"/>
      <c r="AC2395" s="187"/>
      <c r="AD2395" s="25"/>
      <c r="AE2395" s="25"/>
    </row>
    <row r="2396">
      <c r="A2396" s="187"/>
      <c r="B2396" s="187"/>
      <c r="C2396" s="187"/>
      <c r="D2396" s="187"/>
      <c r="E2396" s="187"/>
      <c r="F2396" s="187"/>
      <c r="G2396" s="188"/>
      <c r="H2396" s="188"/>
      <c r="I2396" s="188"/>
      <c r="J2396" s="188"/>
      <c r="K2396" s="188"/>
      <c r="L2396" s="188"/>
      <c r="M2396" s="188"/>
      <c r="N2396" s="188"/>
      <c r="O2396" s="188"/>
      <c r="P2396" s="189"/>
      <c r="Q2396" s="188"/>
      <c r="R2396" s="188"/>
      <c r="S2396" s="187"/>
      <c r="T2396" s="188"/>
      <c r="U2396" s="188"/>
      <c r="V2396" s="188"/>
      <c r="W2396" s="188"/>
      <c r="X2396" s="188"/>
      <c r="Y2396" s="188"/>
      <c r="Z2396" s="188"/>
      <c r="AA2396" s="187"/>
      <c r="AB2396" s="189"/>
      <c r="AC2396" s="187"/>
      <c r="AD2396" s="25"/>
      <c r="AE2396" s="25"/>
    </row>
    <row r="2397">
      <c r="A2397" s="187"/>
      <c r="B2397" s="187"/>
      <c r="C2397" s="187"/>
      <c r="D2397" s="187"/>
      <c r="E2397" s="187"/>
      <c r="F2397" s="187"/>
      <c r="G2397" s="188"/>
      <c r="H2397" s="187"/>
      <c r="I2397" s="187"/>
      <c r="J2397" s="188"/>
      <c r="K2397" s="187"/>
      <c r="L2397" s="188"/>
      <c r="M2397" s="188"/>
      <c r="N2397" s="188"/>
      <c r="O2397" s="188"/>
      <c r="P2397" s="189"/>
      <c r="Q2397" s="187"/>
      <c r="R2397" s="187"/>
      <c r="S2397" s="188"/>
      <c r="T2397" s="188"/>
      <c r="U2397" s="188"/>
      <c r="V2397" s="188"/>
      <c r="W2397" s="188"/>
      <c r="X2397" s="188"/>
      <c r="Y2397" s="188"/>
      <c r="Z2397" s="188"/>
      <c r="AA2397" s="187"/>
      <c r="AB2397" s="189"/>
      <c r="AC2397" s="187"/>
      <c r="AD2397" s="25"/>
      <c r="AE2397" s="25"/>
    </row>
    <row r="2398">
      <c r="A2398" s="187"/>
      <c r="B2398" s="187"/>
      <c r="C2398" s="187"/>
      <c r="D2398" s="187"/>
      <c r="E2398" s="187"/>
      <c r="F2398" s="187"/>
      <c r="G2398" s="188"/>
      <c r="H2398" s="187"/>
      <c r="I2398" s="187"/>
      <c r="J2398" s="188"/>
      <c r="K2398" s="188"/>
      <c r="L2398" s="188"/>
      <c r="M2398" s="188"/>
      <c r="N2398" s="188"/>
      <c r="O2398" s="188"/>
      <c r="P2398" s="189"/>
      <c r="Q2398" s="187"/>
      <c r="R2398" s="187"/>
      <c r="S2398" s="188"/>
      <c r="T2398" s="188"/>
      <c r="U2398" s="188"/>
      <c r="V2398" s="188"/>
      <c r="W2398" s="188"/>
      <c r="X2398" s="188"/>
      <c r="Y2398" s="188"/>
      <c r="Z2398" s="188"/>
      <c r="AA2398" s="187"/>
      <c r="AB2398" s="189"/>
      <c r="AC2398" s="187"/>
      <c r="AD2398" s="25"/>
      <c r="AE2398" s="25"/>
    </row>
    <row r="2399">
      <c r="A2399" s="187"/>
      <c r="B2399" s="187"/>
      <c r="C2399" s="187"/>
      <c r="D2399" s="187"/>
      <c r="E2399" s="187"/>
      <c r="F2399" s="187"/>
      <c r="G2399" s="188"/>
      <c r="H2399" s="188"/>
      <c r="I2399" s="188"/>
      <c r="J2399" s="188"/>
      <c r="K2399" s="188"/>
      <c r="L2399" s="188"/>
      <c r="M2399" s="188"/>
      <c r="N2399" s="188"/>
      <c r="O2399" s="188"/>
      <c r="P2399" s="189"/>
      <c r="Q2399" s="188"/>
      <c r="R2399" s="188"/>
      <c r="S2399" s="187"/>
      <c r="T2399" s="188"/>
      <c r="U2399" s="188"/>
      <c r="V2399" s="188"/>
      <c r="W2399" s="188"/>
      <c r="X2399" s="188"/>
      <c r="Y2399" s="188"/>
      <c r="Z2399" s="188"/>
      <c r="AA2399" s="187"/>
      <c r="AB2399" s="189"/>
      <c r="AC2399" s="187"/>
      <c r="AD2399" s="25"/>
      <c r="AE2399" s="25"/>
    </row>
    <row r="2400">
      <c r="A2400" s="187"/>
      <c r="B2400" s="187"/>
      <c r="C2400" s="187"/>
      <c r="D2400" s="187"/>
      <c r="E2400" s="187"/>
      <c r="F2400" s="187"/>
      <c r="G2400" s="188"/>
      <c r="H2400" s="187"/>
      <c r="I2400" s="187"/>
      <c r="J2400" s="188"/>
      <c r="K2400" s="187"/>
      <c r="L2400" s="188"/>
      <c r="M2400" s="188"/>
      <c r="N2400" s="188"/>
      <c r="O2400" s="188"/>
      <c r="P2400" s="190"/>
      <c r="Q2400" s="187"/>
      <c r="R2400" s="187"/>
      <c r="S2400" s="188"/>
      <c r="T2400" s="188"/>
      <c r="U2400" s="188"/>
      <c r="V2400" s="188"/>
      <c r="W2400" s="188"/>
      <c r="X2400" s="188"/>
      <c r="Y2400" s="188"/>
      <c r="Z2400" s="188"/>
      <c r="AA2400" s="187"/>
      <c r="AB2400" s="189"/>
      <c r="AC2400" s="187"/>
      <c r="AD2400" s="25"/>
      <c r="AE2400" s="25"/>
    </row>
    <row r="2401">
      <c r="A2401" s="187"/>
      <c r="B2401" s="187"/>
      <c r="C2401" s="187"/>
      <c r="D2401" s="187"/>
      <c r="E2401" s="187"/>
      <c r="F2401" s="187"/>
      <c r="G2401" s="188"/>
      <c r="H2401" s="188"/>
      <c r="I2401" s="188"/>
      <c r="J2401" s="188"/>
      <c r="K2401" s="188"/>
      <c r="L2401" s="188"/>
      <c r="M2401" s="188"/>
      <c r="N2401" s="188"/>
      <c r="O2401" s="188"/>
      <c r="P2401" s="190"/>
      <c r="Q2401" s="187"/>
      <c r="R2401" s="188"/>
      <c r="S2401" s="187"/>
      <c r="T2401" s="188"/>
      <c r="U2401" s="188"/>
      <c r="V2401" s="188"/>
      <c r="W2401" s="188"/>
      <c r="X2401" s="188"/>
      <c r="Y2401" s="188"/>
      <c r="Z2401" s="188"/>
      <c r="AA2401" s="187"/>
      <c r="AB2401" s="189"/>
      <c r="AC2401" s="187"/>
      <c r="AD2401" s="25"/>
      <c r="AE2401" s="25"/>
    </row>
    <row r="2402">
      <c r="A2402" s="187"/>
      <c r="B2402" s="187"/>
      <c r="C2402" s="187"/>
      <c r="D2402" s="187"/>
      <c r="E2402" s="187"/>
      <c r="F2402" s="187"/>
      <c r="G2402" s="188"/>
      <c r="H2402" s="187"/>
      <c r="I2402" s="187"/>
      <c r="J2402" s="188"/>
      <c r="K2402" s="187"/>
      <c r="L2402" s="188"/>
      <c r="M2402" s="188"/>
      <c r="N2402" s="188"/>
      <c r="O2402" s="188"/>
      <c r="P2402" s="189"/>
      <c r="Q2402" s="187"/>
      <c r="R2402" s="187"/>
      <c r="S2402" s="188"/>
      <c r="T2402" s="188"/>
      <c r="U2402" s="188"/>
      <c r="V2402" s="188"/>
      <c r="W2402" s="188"/>
      <c r="X2402" s="188"/>
      <c r="Y2402" s="188"/>
      <c r="Z2402" s="188"/>
      <c r="AA2402" s="187"/>
      <c r="AB2402" s="189"/>
      <c r="AC2402" s="187"/>
      <c r="AD2402" s="25"/>
      <c r="AE2402" s="25"/>
    </row>
    <row r="2403">
      <c r="A2403" s="187"/>
      <c r="B2403" s="187"/>
      <c r="C2403" s="187"/>
      <c r="D2403" s="187"/>
      <c r="E2403" s="187"/>
      <c r="F2403" s="187"/>
      <c r="G2403" s="188"/>
      <c r="H2403" s="187"/>
      <c r="I2403" s="187"/>
      <c r="J2403" s="188"/>
      <c r="K2403" s="187"/>
      <c r="L2403" s="188"/>
      <c r="M2403" s="188"/>
      <c r="N2403" s="188"/>
      <c r="O2403" s="188"/>
      <c r="P2403" s="190"/>
      <c r="Q2403" s="187"/>
      <c r="R2403" s="187"/>
      <c r="S2403" s="188"/>
      <c r="T2403" s="188"/>
      <c r="U2403" s="188"/>
      <c r="V2403" s="188"/>
      <c r="W2403" s="188"/>
      <c r="X2403" s="188"/>
      <c r="Y2403" s="188"/>
      <c r="Z2403" s="188"/>
      <c r="AA2403" s="187"/>
      <c r="AB2403" s="189"/>
      <c r="AC2403" s="187"/>
      <c r="AD2403" s="25"/>
      <c r="AE2403" s="25"/>
    </row>
    <row r="2404">
      <c r="A2404" s="187"/>
      <c r="B2404" s="187"/>
      <c r="C2404" s="187"/>
      <c r="D2404" s="187"/>
      <c r="E2404" s="187"/>
      <c r="F2404" s="187"/>
      <c r="G2404" s="188"/>
      <c r="H2404" s="187"/>
      <c r="I2404" s="187"/>
      <c r="J2404" s="188"/>
      <c r="K2404" s="187"/>
      <c r="L2404" s="188"/>
      <c r="M2404" s="188"/>
      <c r="N2404" s="188"/>
      <c r="O2404" s="188"/>
      <c r="P2404" s="190"/>
      <c r="Q2404" s="187"/>
      <c r="R2404" s="187"/>
      <c r="S2404" s="188"/>
      <c r="T2404" s="188"/>
      <c r="U2404" s="188"/>
      <c r="V2404" s="188"/>
      <c r="W2404" s="188"/>
      <c r="X2404" s="188"/>
      <c r="Y2404" s="188"/>
      <c r="Z2404" s="188"/>
      <c r="AA2404" s="187"/>
      <c r="AB2404" s="189"/>
      <c r="AC2404" s="187"/>
      <c r="AD2404" s="25"/>
      <c r="AE2404" s="25"/>
    </row>
    <row r="2405">
      <c r="A2405" s="187"/>
      <c r="B2405" s="187"/>
      <c r="C2405" s="187"/>
      <c r="D2405" s="187"/>
      <c r="E2405" s="187"/>
      <c r="F2405" s="187"/>
      <c r="G2405" s="188"/>
      <c r="H2405" s="187"/>
      <c r="I2405" s="187"/>
      <c r="J2405" s="188"/>
      <c r="K2405" s="187"/>
      <c r="L2405" s="188"/>
      <c r="M2405" s="188"/>
      <c r="N2405" s="188"/>
      <c r="O2405" s="188"/>
      <c r="P2405" s="189"/>
      <c r="Q2405" s="187"/>
      <c r="R2405" s="187"/>
      <c r="S2405" s="188"/>
      <c r="T2405" s="188"/>
      <c r="U2405" s="188"/>
      <c r="V2405" s="188"/>
      <c r="W2405" s="188"/>
      <c r="X2405" s="188"/>
      <c r="Y2405" s="188"/>
      <c r="Z2405" s="188"/>
      <c r="AA2405" s="187"/>
      <c r="AB2405" s="189"/>
      <c r="AC2405" s="187"/>
      <c r="AD2405" s="25"/>
      <c r="AE2405" s="25"/>
    </row>
    <row r="2406">
      <c r="A2406" s="187"/>
      <c r="B2406" s="187"/>
      <c r="C2406" s="187"/>
      <c r="D2406" s="187"/>
      <c r="E2406" s="187"/>
      <c r="F2406" s="187"/>
      <c r="G2406" s="188"/>
      <c r="H2406" s="188"/>
      <c r="I2406" s="188"/>
      <c r="J2406" s="188"/>
      <c r="K2406" s="188"/>
      <c r="L2406" s="188"/>
      <c r="M2406" s="188"/>
      <c r="N2406" s="188"/>
      <c r="O2406" s="188"/>
      <c r="P2406" s="190"/>
      <c r="Q2406" s="188"/>
      <c r="R2406" s="188"/>
      <c r="S2406" s="187"/>
      <c r="T2406" s="188"/>
      <c r="U2406" s="188"/>
      <c r="V2406" s="188"/>
      <c r="W2406" s="188"/>
      <c r="X2406" s="188"/>
      <c r="Y2406" s="188"/>
      <c r="Z2406" s="188"/>
      <c r="AA2406" s="187"/>
      <c r="AB2406" s="189"/>
      <c r="AC2406" s="187"/>
      <c r="AD2406" s="25"/>
      <c r="AE2406" s="25"/>
    </row>
    <row r="2407">
      <c r="A2407" s="187"/>
      <c r="B2407" s="187"/>
      <c r="C2407" s="187"/>
      <c r="D2407" s="187"/>
      <c r="E2407" s="187"/>
      <c r="F2407" s="187"/>
      <c r="G2407" s="188"/>
      <c r="H2407" s="188"/>
      <c r="I2407" s="188"/>
      <c r="J2407" s="188"/>
      <c r="K2407" s="188"/>
      <c r="L2407" s="188"/>
      <c r="M2407" s="188"/>
      <c r="N2407" s="188"/>
      <c r="O2407" s="188"/>
      <c r="P2407" s="190"/>
      <c r="Q2407" s="188"/>
      <c r="R2407" s="188"/>
      <c r="S2407" s="187"/>
      <c r="T2407" s="188"/>
      <c r="U2407" s="188"/>
      <c r="V2407" s="188"/>
      <c r="W2407" s="188"/>
      <c r="X2407" s="188"/>
      <c r="Y2407" s="188"/>
      <c r="Z2407" s="188"/>
      <c r="AA2407" s="187"/>
      <c r="AB2407" s="189"/>
      <c r="AC2407" s="187"/>
      <c r="AD2407" s="25"/>
      <c r="AE2407" s="25"/>
    </row>
    <row r="2408">
      <c r="A2408" s="187"/>
      <c r="B2408" s="187"/>
      <c r="C2408" s="187"/>
      <c r="D2408" s="187"/>
      <c r="E2408" s="187"/>
      <c r="F2408" s="187"/>
      <c r="G2408" s="188"/>
      <c r="H2408" s="188"/>
      <c r="I2408" s="188"/>
      <c r="J2408" s="188"/>
      <c r="K2408" s="188"/>
      <c r="L2408" s="188"/>
      <c r="M2408" s="188"/>
      <c r="N2408" s="188"/>
      <c r="O2408" s="188"/>
      <c r="P2408" s="189"/>
      <c r="Q2408" s="188"/>
      <c r="R2408" s="188"/>
      <c r="S2408" s="187"/>
      <c r="T2408" s="188"/>
      <c r="U2408" s="188"/>
      <c r="V2408" s="188"/>
      <c r="W2408" s="188"/>
      <c r="X2408" s="188"/>
      <c r="Y2408" s="188"/>
      <c r="Z2408" s="188"/>
      <c r="AA2408" s="187"/>
      <c r="AB2408" s="189"/>
      <c r="AC2408" s="187"/>
      <c r="AD2408" s="25"/>
      <c r="AE2408" s="25"/>
    </row>
    <row r="2409">
      <c r="A2409" s="187"/>
      <c r="B2409" s="187"/>
      <c r="C2409" s="187"/>
      <c r="D2409" s="187"/>
      <c r="E2409" s="187"/>
      <c r="F2409" s="187"/>
      <c r="G2409" s="188"/>
      <c r="H2409" s="188"/>
      <c r="I2409" s="188"/>
      <c r="J2409" s="188"/>
      <c r="K2409" s="188"/>
      <c r="L2409" s="188"/>
      <c r="M2409" s="188"/>
      <c r="N2409" s="188"/>
      <c r="O2409" s="188"/>
      <c r="P2409" s="189"/>
      <c r="Q2409" s="188"/>
      <c r="R2409" s="188"/>
      <c r="S2409" s="187"/>
      <c r="T2409" s="188"/>
      <c r="U2409" s="188"/>
      <c r="V2409" s="188"/>
      <c r="W2409" s="188"/>
      <c r="X2409" s="188"/>
      <c r="Y2409" s="188"/>
      <c r="Z2409" s="188"/>
      <c r="AA2409" s="187"/>
      <c r="AB2409" s="189"/>
      <c r="AC2409" s="187"/>
      <c r="AD2409" s="25"/>
      <c r="AE2409" s="25"/>
    </row>
    <row r="2410">
      <c r="A2410" s="187"/>
      <c r="B2410" s="187"/>
      <c r="C2410" s="187"/>
      <c r="D2410" s="187"/>
      <c r="E2410" s="187"/>
      <c r="F2410" s="187"/>
      <c r="G2410" s="188"/>
      <c r="H2410" s="188"/>
      <c r="I2410" s="188"/>
      <c r="J2410" s="188"/>
      <c r="K2410" s="188"/>
      <c r="L2410" s="188"/>
      <c r="M2410" s="188"/>
      <c r="N2410" s="188"/>
      <c r="O2410" s="188"/>
      <c r="P2410" s="189"/>
      <c r="Q2410" s="188"/>
      <c r="R2410" s="188"/>
      <c r="S2410" s="187"/>
      <c r="T2410" s="188"/>
      <c r="U2410" s="188"/>
      <c r="V2410" s="188"/>
      <c r="W2410" s="188"/>
      <c r="X2410" s="188"/>
      <c r="Y2410" s="188"/>
      <c r="Z2410" s="188"/>
      <c r="AA2410" s="187"/>
      <c r="AB2410" s="189"/>
      <c r="AC2410" s="187"/>
      <c r="AD2410" s="25"/>
      <c r="AE2410" s="25"/>
    </row>
    <row r="2411">
      <c r="A2411" s="187"/>
      <c r="B2411" s="187"/>
      <c r="C2411" s="187"/>
      <c r="D2411" s="187"/>
      <c r="E2411" s="187"/>
      <c r="F2411" s="187"/>
      <c r="G2411" s="188"/>
      <c r="H2411" s="188"/>
      <c r="I2411" s="188"/>
      <c r="J2411" s="188"/>
      <c r="K2411" s="188"/>
      <c r="L2411" s="188"/>
      <c r="M2411" s="188"/>
      <c r="N2411" s="188"/>
      <c r="O2411" s="188"/>
      <c r="P2411" s="189"/>
      <c r="Q2411" s="188"/>
      <c r="R2411" s="188"/>
      <c r="S2411" s="187"/>
      <c r="T2411" s="188"/>
      <c r="U2411" s="188"/>
      <c r="V2411" s="188"/>
      <c r="W2411" s="188"/>
      <c r="X2411" s="188"/>
      <c r="Y2411" s="188"/>
      <c r="Z2411" s="188"/>
      <c r="AA2411" s="187"/>
      <c r="AB2411" s="189"/>
      <c r="AC2411" s="187"/>
      <c r="AD2411" s="25"/>
      <c r="AE2411" s="25"/>
    </row>
    <row r="2412">
      <c r="A2412" s="187"/>
      <c r="B2412" s="187"/>
      <c r="C2412" s="187"/>
      <c r="D2412" s="187"/>
      <c r="E2412" s="187"/>
      <c r="F2412" s="187"/>
      <c r="G2412" s="188"/>
      <c r="H2412" s="188"/>
      <c r="I2412" s="188"/>
      <c r="J2412" s="188"/>
      <c r="K2412" s="188"/>
      <c r="L2412" s="188"/>
      <c r="M2412" s="188"/>
      <c r="N2412" s="188"/>
      <c r="O2412" s="188"/>
      <c r="P2412" s="190"/>
      <c r="Q2412" s="188"/>
      <c r="R2412" s="188"/>
      <c r="S2412" s="187"/>
      <c r="T2412" s="188"/>
      <c r="U2412" s="188"/>
      <c r="V2412" s="188"/>
      <c r="W2412" s="188"/>
      <c r="X2412" s="188"/>
      <c r="Y2412" s="188"/>
      <c r="Z2412" s="188"/>
      <c r="AA2412" s="187"/>
      <c r="AB2412" s="189"/>
      <c r="AC2412" s="187"/>
      <c r="AD2412" s="25"/>
      <c r="AE2412" s="25"/>
    </row>
    <row r="2413">
      <c r="A2413" s="187"/>
      <c r="B2413" s="187"/>
      <c r="C2413" s="187"/>
      <c r="D2413" s="187"/>
      <c r="E2413" s="187"/>
      <c r="F2413" s="187"/>
      <c r="G2413" s="188"/>
      <c r="H2413" s="188"/>
      <c r="I2413" s="188"/>
      <c r="J2413" s="188"/>
      <c r="K2413" s="188"/>
      <c r="L2413" s="188"/>
      <c r="M2413" s="188"/>
      <c r="N2413" s="188"/>
      <c r="O2413" s="188"/>
      <c r="P2413" s="189"/>
      <c r="Q2413" s="188"/>
      <c r="R2413" s="188"/>
      <c r="S2413" s="187"/>
      <c r="T2413" s="188"/>
      <c r="U2413" s="188"/>
      <c r="V2413" s="188"/>
      <c r="W2413" s="188"/>
      <c r="X2413" s="188"/>
      <c r="Y2413" s="188"/>
      <c r="Z2413" s="188"/>
      <c r="AA2413" s="187"/>
      <c r="AB2413" s="189"/>
      <c r="AC2413" s="187"/>
      <c r="AD2413" s="25"/>
      <c r="AE2413" s="25"/>
    </row>
    <row r="2414">
      <c r="A2414" s="187"/>
      <c r="B2414" s="187"/>
      <c r="C2414" s="187"/>
      <c r="D2414" s="187"/>
      <c r="E2414" s="187"/>
      <c r="F2414" s="187"/>
      <c r="G2414" s="188"/>
      <c r="H2414" s="188"/>
      <c r="I2414" s="188"/>
      <c r="J2414" s="188"/>
      <c r="K2414" s="188"/>
      <c r="L2414" s="188"/>
      <c r="M2414" s="188"/>
      <c r="N2414" s="188"/>
      <c r="O2414" s="188"/>
      <c r="P2414" s="189"/>
      <c r="Q2414" s="188"/>
      <c r="R2414" s="188"/>
      <c r="S2414" s="187"/>
      <c r="T2414" s="188"/>
      <c r="U2414" s="188"/>
      <c r="V2414" s="188"/>
      <c r="W2414" s="188"/>
      <c r="X2414" s="188"/>
      <c r="Y2414" s="188"/>
      <c r="Z2414" s="188"/>
      <c r="AA2414" s="187"/>
      <c r="AB2414" s="189"/>
      <c r="AC2414" s="187"/>
      <c r="AD2414" s="25"/>
      <c r="AE2414" s="25"/>
    </row>
    <row r="2415">
      <c r="A2415" s="187"/>
      <c r="B2415" s="187"/>
      <c r="C2415" s="187"/>
      <c r="D2415" s="187"/>
      <c r="E2415" s="187"/>
      <c r="F2415" s="187"/>
      <c r="G2415" s="188"/>
      <c r="H2415" s="188"/>
      <c r="I2415" s="188"/>
      <c r="J2415" s="188"/>
      <c r="K2415" s="188"/>
      <c r="L2415" s="188"/>
      <c r="M2415" s="188"/>
      <c r="N2415" s="188"/>
      <c r="O2415" s="188"/>
      <c r="P2415" s="189"/>
      <c r="Q2415" s="188"/>
      <c r="R2415" s="188"/>
      <c r="S2415" s="187"/>
      <c r="T2415" s="188"/>
      <c r="U2415" s="188"/>
      <c r="V2415" s="188"/>
      <c r="W2415" s="188"/>
      <c r="X2415" s="188"/>
      <c r="Y2415" s="188"/>
      <c r="Z2415" s="188"/>
      <c r="AA2415" s="187"/>
      <c r="AB2415" s="189"/>
      <c r="AC2415" s="187"/>
      <c r="AD2415" s="25"/>
      <c r="AE2415" s="25"/>
    </row>
    <row r="2416">
      <c r="A2416" s="187"/>
      <c r="B2416" s="187"/>
      <c r="C2416" s="187"/>
      <c r="D2416" s="187"/>
      <c r="E2416" s="187"/>
      <c r="F2416" s="187"/>
      <c r="G2416" s="188"/>
      <c r="H2416" s="188"/>
      <c r="I2416" s="188"/>
      <c r="J2416" s="188"/>
      <c r="K2416" s="188"/>
      <c r="L2416" s="188"/>
      <c r="M2416" s="188"/>
      <c r="N2416" s="188"/>
      <c r="O2416" s="188"/>
      <c r="P2416" s="189"/>
      <c r="Q2416" s="188"/>
      <c r="R2416" s="188"/>
      <c r="S2416" s="187"/>
      <c r="T2416" s="188"/>
      <c r="U2416" s="188"/>
      <c r="V2416" s="188"/>
      <c r="W2416" s="188"/>
      <c r="X2416" s="188"/>
      <c r="Y2416" s="188"/>
      <c r="Z2416" s="188"/>
      <c r="AA2416" s="187"/>
      <c r="AB2416" s="189"/>
      <c r="AC2416" s="187"/>
      <c r="AD2416" s="25"/>
      <c r="AE2416" s="25"/>
    </row>
    <row r="2417">
      <c r="A2417" s="187"/>
      <c r="B2417" s="187"/>
      <c r="C2417" s="187"/>
      <c r="D2417" s="187"/>
      <c r="E2417" s="187"/>
      <c r="F2417" s="187"/>
      <c r="G2417" s="188"/>
      <c r="H2417" s="188"/>
      <c r="I2417" s="188"/>
      <c r="J2417" s="188"/>
      <c r="K2417" s="188"/>
      <c r="L2417" s="188"/>
      <c r="M2417" s="188"/>
      <c r="N2417" s="188"/>
      <c r="O2417" s="188"/>
      <c r="P2417" s="189"/>
      <c r="Q2417" s="188"/>
      <c r="R2417" s="188"/>
      <c r="S2417" s="187"/>
      <c r="T2417" s="188"/>
      <c r="U2417" s="188"/>
      <c r="V2417" s="188"/>
      <c r="W2417" s="188"/>
      <c r="X2417" s="188"/>
      <c r="Y2417" s="188"/>
      <c r="Z2417" s="188"/>
      <c r="AA2417" s="187"/>
      <c r="AB2417" s="189"/>
      <c r="AC2417" s="187"/>
      <c r="AD2417" s="25"/>
      <c r="AE2417" s="25"/>
    </row>
    <row r="2418">
      <c r="A2418" s="187"/>
      <c r="B2418" s="187"/>
      <c r="C2418" s="187"/>
      <c r="D2418" s="187"/>
      <c r="E2418" s="187"/>
      <c r="F2418" s="187"/>
      <c r="G2418" s="188"/>
      <c r="H2418" s="187"/>
      <c r="I2418" s="188"/>
      <c r="J2418" s="188"/>
      <c r="K2418" s="188"/>
      <c r="L2418" s="187"/>
      <c r="M2418" s="188"/>
      <c r="N2418" s="188"/>
      <c r="O2418" s="188"/>
      <c r="P2418" s="189"/>
      <c r="Q2418" s="187"/>
      <c r="R2418" s="187"/>
      <c r="S2418" s="188"/>
      <c r="T2418" s="188"/>
      <c r="U2418" s="188"/>
      <c r="V2418" s="188"/>
      <c r="W2418" s="188"/>
      <c r="X2418" s="188"/>
      <c r="Y2418" s="188"/>
      <c r="Z2418" s="188"/>
      <c r="AA2418" s="187"/>
      <c r="AB2418" s="189"/>
      <c r="AC2418" s="187"/>
      <c r="AD2418" s="25"/>
      <c r="AE2418" s="25"/>
    </row>
    <row r="2419">
      <c r="A2419" s="187"/>
      <c r="B2419" s="187"/>
      <c r="C2419" s="187"/>
      <c r="D2419" s="187"/>
      <c r="E2419" s="187"/>
      <c r="F2419" s="187"/>
      <c r="G2419" s="188"/>
      <c r="H2419" s="188"/>
      <c r="I2419" s="188"/>
      <c r="J2419" s="188"/>
      <c r="K2419" s="188"/>
      <c r="L2419" s="188"/>
      <c r="M2419" s="188"/>
      <c r="N2419" s="188"/>
      <c r="O2419" s="188"/>
      <c r="P2419" s="189"/>
      <c r="Q2419" s="188"/>
      <c r="R2419" s="188"/>
      <c r="S2419" s="187"/>
      <c r="T2419" s="188"/>
      <c r="U2419" s="188"/>
      <c r="V2419" s="188"/>
      <c r="W2419" s="188"/>
      <c r="X2419" s="188"/>
      <c r="Y2419" s="188"/>
      <c r="Z2419" s="188"/>
      <c r="AA2419" s="187"/>
      <c r="AB2419" s="189"/>
      <c r="AC2419" s="187"/>
      <c r="AD2419" s="25"/>
      <c r="AE2419" s="25"/>
    </row>
    <row r="2420">
      <c r="A2420" s="187"/>
      <c r="B2420" s="187"/>
      <c r="C2420" s="187"/>
      <c r="D2420" s="187"/>
      <c r="E2420" s="187"/>
      <c r="F2420" s="187"/>
      <c r="G2420" s="188"/>
      <c r="H2420" s="188"/>
      <c r="I2420" s="188"/>
      <c r="J2420" s="188"/>
      <c r="K2420" s="188"/>
      <c r="L2420" s="188"/>
      <c r="M2420" s="188"/>
      <c r="N2420" s="188"/>
      <c r="O2420" s="188"/>
      <c r="P2420" s="189"/>
      <c r="Q2420" s="188"/>
      <c r="R2420" s="188"/>
      <c r="S2420" s="187"/>
      <c r="T2420" s="188"/>
      <c r="U2420" s="188"/>
      <c r="V2420" s="188"/>
      <c r="W2420" s="188"/>
      <c r="X2420" s="188"/>
      <c r="Y2420" s="188"/>
      <c r="Z2420" s="188"/>
      <c r="AA2420" s="187"/>
      <c r="AB2420" s="189"/>
      <c r="AC2420" s="187"/>
      <c r="AD2420" s="25"/>
      <c r="AE2420" s="25"/>
    </row>
    <row r="2421">
      <c r="A2421" s="187"/>
      <c r="B2421" s="187"/>
      <c r="C2421" s="187"/>
      <c r="D2421" s="187"/>
      <c r="E2421" s="187"/>
      <c r="F2421" s="187"/>
      <c r="G2421" s="188"/>
      <c r="H2421" s="187"/>
      <c r="I2421" s="188"/>
      <c r="J2421" s="188"/>
      <c r="K2421" s="188"/>
      <c r="L2421" s="187"/>
      <c r="M2421" s="188"/>
      <c r="N2421" s="188"/>
      <c r="O2421" s="188"/>
      <c r="P2421" s="189"/>
      <c r="Q2421" s="187"/>
      <c r="R2421" s="187"/>
      <c r="S2421" s="188"/>
      <c r="T2421" s="188"/>
      <c r="U2421" s="188"/>
      <c r="V2421" s="188"/>
      <c r="W2421" s="188"/>
      <c r="X2421" s="188"/>
      <c r="Y2421" s="188"/>
      <c r="Z2421" s="188"/>
      <c r="AA2421" s="187"/>
      <c r="AB2421" s="189"/>
      <c r="AC2421" s="187"/>
      <c r="AD2421" s="25"/>
      <c r="AE2421" s="25"/>
    </row>
    <row r="2422">
      <c r="A2422" s="187"/>
      <c r="B2422" s="187"/>
      <c r="C2422" s="187"/>
      <c r="D2422" s="187"/>
      <c r="E2422" s="187"/>
      <c r="F2422" s="187"/>
      <c r="G2422" s="188"/>
      <c r="H2422" s="187"/>
      <c r="I2422" s="188"/>
      <c r="J2422" s="188"/>
      <c r="K2422" s="188"/>
      <c r="L2422" s="187"/>
      <c r="M2422" s="188"/>
      <c r="N2422" s="188"/>
      <c r="O2422" s="188"/>
      <c r="P2422" s="189"/>
      <c r="Q2422" s="187"/>
      <c r="R2422" s="187"/>
      <c r="S2422" s="188"/>
      <c r="T2422" s="188"/>
      <c r="U2422" s="188"/>
      <c r="V2422" s="188"/>
      <c r="W2422" s="188"/>
      <c r="X2422" s="188"/>
      <c r="Y2422" s="188"/>
      <c r="Z2422" s="188"/>
      <c r="AA2422" s="187"/>
      <c r="AB2422" s="189"/>
      <c r="AC2422" s="187"/>
      <c r="AD2422" s="25"/>
      <c r="AE2422" s="25"/>
    </row>
    <row r="2423">
      <c r="A2423" s="187"/>
      <c r="B2423" s="187"/>
      <c r="C2423" s="187"/>
      <c r="D2423" s="187"/>
      <c r="E2423" s="187"/>
      <c r="F2423" s="187"/>
      <c r="G2423" s="188"/>
      <c r="H2423" s="188"/>
      <c r="I2423" s="188"/>
      <c r="J2423" s="188"/>
      <c r="K2423" s="188"/>
      <c r="L2423" s="188"/>
      <c r="M2423" s="188"/>
      <c r="N2423" s="188"/>
      <c r="O2423" s="188"/>
      <c r="P2423" s="189"/>
      <c r="Q2423" s="188"/>
      <c r="R2423" s="188"/>
      <c r="S2423" s="187"/>
      <c r="T2423" s="188"/>
      <c r="U2423" s="188"/>
      <c r="V2423" s="188"/>
      <c r="W2423" s="188"/>
      <c r="X2423" s="188"/>
      <c r="Y2423" s="188"/>
      <c r="Z2423" s="188"/>
      <c r="AA2423" s="187"/>
      <c r="AB2423" s="189"/>
      <c r="AC2423" s="187"/>
      <c r="AD2423" s="25"/>
      <c r="AE2423" s="25"/>
    </row>
    <row r="2424">
      <c r="A2424" s="187"/>
      <c r="B2424" s="187"/>
      <c r="C2424" s="187"/>
      <c r="D2424" s="187"/>
      <c r="E2424" s="187"/>
      <c r="F2424" s="187"/>
      <c r="G2424" s="188"/>
      <c r="H2424" s="187"/>
      <c r="I2424" s="188"/>
      <c r="J2424" s="188"/>
      <c r="K2424" s="188"/>
      <c r="L2424" s="187"/>
      <c r="M2424" s="188"/>
      <c r="N2424" s="188"/>
      <c r="O2424" s="188"/>
      <c r="P2424" s="190"/>
      <c r="Q2424" s="187"/>
      <c r="R2424" s="187"/>
      <c r="S2424" s="188"/>
      <c r="T2424" s="188"/>
      <c r="U2424" s="188"/>
      <c r="V2424" s="188"/>
      <c r="W2424" s="188"/>
      <c r="X2424" s="188"/>
      <c r="Y2424" s="188"/>
      <c r="Z2424" s="188"/>
      <c r="AA2424" s="187"/>
      <c r="AB2424" s="189"/>
      <c r="AC2424" s="187"/>
      <c r="AD2424" s="25"/>
      <c r="AE2424" s="25"/>
    </row>
    <row r="2425">
      <c r="A2425" s="187"/>
      <c r="B2425" s="187"/>
      <c r="C2425" s="187"/>
      <c r="D2425" s="187"/>
      <c r="E2425" s="187"/>
      <c r="F2425" s="187"/>
      <c r="G2425" s="188"/>
      <c r="H2425" s="187"/>
      <c r="I2425" s="188"/>
      <c r="J2425" s="188"/>
      <c r="K2425" s="188"/>
      <c r="L2425" s="187"/>
      <c r="M2425" s="188"/>
      <c r="N2425" s="188"/>
      <c r="O2425" s="188"/>
      <c r="P2425" s="189"/>
      <c r="Q2425" s="187"/>
      <c r="R2425" s="187"/>
      <c r="S2425" s="188"/>
      <c r="T2425" s="188"/>
      <c r="U2425" s="188"/>
      <c r="V2425" s="188"/>
      <c r="W2425" s="188"/>
      <c r="X2425" s="188"/>
      <c r="Y2425" s="188"/>
      <c r="Z2425" s="188"/>
      <c r="AA2425" s="187"/>
      <c r="AB2425" s="189"/>
      <c r="AC2425" s="187"/>
      <c r="AD2425" s="25"/>
      <c r="AE2425" s="25"/>
    </row>
    <row r="2426">
      <c r="A2426" s="187"/>
      <c r="B2426" s="187"/>
      <c r="C2426" s="187"/>
      <c r="D2426" s="187"/>
      <c r="E2426" s="187"/>
      <c r="F2426" s="187"/>
      <c r="G2426" s="188"/>
      <c r="H2426" s="187"/>
      <c r="I2426" s="188"/>
      <c r="J2426" s="188"/>
      <c r="K2426" s="188"/>
      <c r="L2426" s="187"/>
      <c r="M2426" s="188"/>
      <c r="N2426" s="188"/>
      <c r="O2426" s="188"/>
      <c r="P2426" s="189"/>
      <c r="Q2426" s="187"/>
      <c r="R2426" s="187"/>
      <c r="S2426" s="188"/>
      <c r="T2426" s="188"/>
      <c r="U2426" s="188"/>
      <c r="V2426" s="188"/>
      <c r="W2426" s="188"/>
      <c r="X2426" s="188"/>
      <c r="Y2426" s="188"/>
      <c r="Z2426" s="188"/>
      <c r="AA2426" s="187"/>
      <c r="AB2426" s="189"/>
      <c r="AC2426" s="187"/>
      <c r="AD2426" s="25"/>
      <c r="AE2426" s="25"/>
    </row>
    <row r="2427">
      <c r="A2427" s="187"/>
      <c r="B2427" s="187"/>
      <c r="C2427" s="187"/>
      <c r="D2427" s="187"/>
      <c r="E2427" s="187"/>
      <c r="F2427" s="187"/>
      <c r="G2427" s="188"/>
      <c r="H2427" s="187"/>
      <c r="I2427" s="188"/>
      <c r="J2427" s="188"/>
      <c r="K2427" s="188"/>
      <c r="L2427" s="187"/>
      <c r="M2427" s="188"/>
      <c r="N2427" s="188"/>
      <c r="O2427" s="188"/>
      <c r="P2427" s="189"/>
      <c r="Q2427" s="187"/>
      <c r="R2427" s="187"/>
      <c r="S2427" s="188"/>
      <c r="T2427" s="188"/>
      <c r="U2427" s="188"/>
      <c r="V2427" s="188"/>
      <c r="W2427" s="188"/>
      <c r="X2427" s="188"/>
      <c r="Y2427" s="188"/>
      <c r="Z2427" s="188"/>
      <c r="AA2427" s="187"/>
      <c r="AB2427" s="189"/>
      <c r="AC2427" s="187"/>
      <c r="AD2427" s="25"/>
      <c r="AE2427" s="25"/>
    </row>
    <row r="2428">
      <c r="A2428" s="187"/>
      <c r="B2428" s="187"/>
      <c r="C2428" s="187"/>
      <c r="D2428" s="187"/>
      <c r="E2428" s="187"/>
      <c r="F2428" s="187"/>
      <c r="G2428" s="188"/>
      <c r="H2428" s="187"/>
      <c r="I2428" s="188"/>
      <c r="J2428" s="188"/>
      <c r="K2428" s="188"/>
      <c r="L2428" s="187"/>
      <c r="M2428" s="188"/>
      <c r="N2428" s="188"/>
      <c r="O2428" s="188"/>
      <c r="P2428" s="189"/>
      <c r="Q2428" s="187"/>
      <c r="R2428" s="187"/>
      <c r="S2428" s="188"/>
      <c r="T2428" s="188"/>
      <c r="U2428" s="188"/>
      <c r="V2428" s="188"/>
      <c r="W2428" s="188"/>
      <c r="X2428" s="188"/>
      <c r="Y2428" s="188"/>
      <c r="Z2428" s="188"/>
      <c r="AA2428" s="187"/>
      <c r="AB2428" s="189"/>
      <c r="AC2428" s="187"/>
      <c r="AD2428" s="25"/>
      <c r="AE2428" s="25"/>
    </row>
    <row r="2429">
      <c r="A2429" s="187"/>
      <c r="B2429" s="187"/>
      <c r="C2429" s="187"/>
      <c r="D2429" s="187"/>
      <c r="E2429" s="187"/>
      <c r="F2429" s="187"/>
      <c r="G2429" s="188"/>
      <c r="H2429" s="187"/>
      <c r="I2429" s="188"/>
      <c r="J2429" s="188"/>
      <c r="K2429" s="188"/>
      <c r="L2429" s="187"/>
      <c r="M2429" s="188"/>
      <c r="N2429" s="188"/>
      <c r="O2429" s="188"/>
      <c r="P2429" s="189"/>
      <c r="Q2429" s="187"/>
      <c r="R2429" s="187"/>
      <c r="S2429" s="188"/>
      <c r="T2429" s="188"/>
      <c r="U2429" s="188"/>
      <c r="V2429" s="188"/>
      <c r="W2429" s="188"/>
      <c r="X2429" s="188"/>
      <c r="Y2429" s="188"/>
      <c r="Z2429" s="188"/>
      <c r="AA2429" s="187"/>
      <c r="AB2429" s="189"/>
      <c r="AC2429" s="187"/>
      <c r="AD2429" s="25"/>
      <c r="AE2429" s="25"/>
    </row>
    <row r="2430">
      <c r="A2430" s="187"/>
      <c r="B2430" s="187"/>
      <c r="C2430" s="187"/>
      <c r="D2430" s="187"/>
      <c r="E2430" s="187"/>
      <c r="F2430" s="187"/>
      <c r="G2430" s="188"/>
      <c r="H2430" s="187"/>
      <c r="I2430" s="188"/>
      <c r="J2430" s="188"/>
      <c r="K2430" s="188"/>
      <c r="L2430" s="187"/>
      <c r="M2430" s="188"/>
      <c r="N2430" s="188"/>
      <c r="O2430" s="188"/>
      <c r="P2430" s="189"/>
      <c r="Q2430" s="187"/>
      <c r="R2430" s="187"/>
      <c r="S2430" s="188"/>
      <c r="T2430" s="188"/>
      <c r="U2430" s="188"/>
      <c r="V2430" s="188"/>
      <c r="W2430" s="188"/>
      <c r="X2430" s="188"/>
      <c r="Y2430" s="188"/>
      <c r="Z2430" s="188"/>
      <c r="AA2430" s="187"/>
      <c r="AB2430" s="189"/>
      <c r="AC2430" s="187"/>
      <c r="AD2430" s="25"/>
      <c r="AE2430" s="25"/>
    </row>
    <row r="2431">
      <c r="A2431" s="187"/>
      <c r="B2431" s="187"/>
      <c r="C2431" s="187"/>
      <c r="D2431" s="187"/>
      <c r="E2431" s="187"/>
      <c r="F2431" s="187"/>
      <c r="G2431" s="188"/>
      <c r="H2431" s="187"/>
      <c r="I2431" s="188"/>
      <c r="J2431" s="188"/>
      <c r="K2431" s="188"/>
      <c r="L2431" s="187"/>
      <c r="M2431" s="188"/>
      <c r="N2431" s="188"/>
      <c r="O2431" s="188"/>
      <c r="P2431" s="189"/>
      <c r="Q2431" s="187"/>
      <c r="R2431" s="187"/>
      <c r="S2431" s="188"/>
      <c r="T2431" s="188"/>
      <c r="U2431" s="188"/>
      <c r="V2431" s="188"/>
      <c r="W2431" s="188"/>
      <c r="X2431" s="188"/>
      <c r="Y2431" s="188"/>
      <c r="Z2431" s="188"/>
      <c r="AA2431" s="187"/>
      <c r="AB2431" s="189"/>
      <c r="AC2431" s="187"/>
      <c r="AD2431" s="25"/>
      <c r="AE2431" s="25"/>
    </row>
    <row r="2432">
      <c r="A2432" s="187"/>
      <c r="B2432" s="187"/>
      <c r="C2432" s="187"/>
      <c r="D2432" s="187"/>
      <c r="E2432" s="187"/>
      <c r="F2432" s="187"/>
      <c r="G2432" s="188"/>
      <c r="H2432" s="187"/>
      <c r="I2432" s="188"/>
      <c r="J2432" s="188"/>
      <c r="K2432" s="188"/>
      <c r="L2432" s="187"/>
      <c r="M2432" s="188"/>
      <c r="N2432" s="188"/>
      <c r="O2432" s="188"/>
      <c r="P2432" s="189"/>
      <c r="Q2432" s="187"/>
      <c r="R2432" s="187"/>
      <c r="S2432" s="188"/>
      <c r="T2432" s="188"/>
      <c r="U2432" s="188"/>
      <c r="V2432" s="188"/>
      <c r="W2432" s="188"/>
      <c r="X2432" s="188"/>
      <c r="Y2432" s="188"/>
      <c r="Z2432" s="188"/>
      <c r="AA2432" s="187"/>
      <c r="AB2432" s="189"/>
      <c r="AC2432" s="187"/>
      <c r="AD2432" s="25"/>
      <c r="AE2432" s="25"/>
    </row>
    <row r="2433">
      <c r="A2433" s="187"/>
      <c r="B2433" s="187"/>
      <c r="C2433" s="187"/>
      <c r="D2433" s="187"/>
      <c r="E2433" s="187"/>
      <c r="F2433" s="187"/>
      <c r="G2433" s="188"/>
      <c r="H2433" s="187"/>
      <c r="I2433" s="188"/>
      <c r="J2433" s="188"/>
      <c r="K2433" s="188"/>
      <c r="L2433" s="187"/>
      <c r="M2433" s="188"/>
      <c r="N2433" s="188"/>
      <c r="O2433" s="188"/>
      <c r="P2433" s="189"/>
      <c r="Q2433" s="187"/>
      <c r="R2433" s="187"/>
      <c r="S2433" s="188"/>
      <c r="T2433" s="188"/>
      <c r="U2433" s="188"/>
      <c r="V2433" s="188"/>
      <c r="W2433" s="188"/>
      <c r="X2433" s="188"/>
      <c r="Y2433" s="188"/>
      <c r="Z2433" s="188"/>
      <c r="AA2433" s="187"/>
      <c r="AB2433" s="189"/>
      <c r="AC2433" s="187"/>
      <c r="AD2433" s="25"/>
      <c r="AE2433" s="25"/>
    </row>
    <row r="2434">
      <c r="A2434" s="187"/>
      <c r="B2434" s="187"/>
      <c r="C2434" s="187"/>
      <c r="D2434" s="187"/>
      <c r="E2434" s="187"/>
      <c r="F2434" s="187"/>
      <c r="G2434" s="188"/>
      <c r="H2434" s="187"/>
      <c r="I2434" s="188"/>
      <c r="J2434" s="188"/>
      <c r="K2434" s="188"/>
      <c r="L2434" s="187"/>
      <c r="M2434" s="188"/>
      <c r="N2434" s="188"/>
      <c r="O2434" s="188"/>
      <c r="P2434" s="189"/>
      <c r="Q2434" s="187"/>
      <c r="R2434" s="187"/>
      <c r="S2434" s="188"/>
      <c r="T2434" s="188"/>
      <c r="U2434" s="188"/>
      <c r="V2434" s="188"/>
      <c r="W2434" s="188"/>
      <c r="X2434" s="188"/>
      <c r="Y2434" s="188"/>
      <c r="Z2434" s="188"/>
      <c r="AA2434" s="187"/>
      <c r="AB2434" s="189"/>
      <c r="AC2434" s="187"/>
      <c r="AD2434" s="25"/>
      <c r="AE2434" s="25"/>
    </row>
    <row r="2435">
      <c r="A2435" s="187"/>
      <c r="B2435" s="187"/>
      <c r="C2435" s="187"/>
      <c r="D2435" s="187"/>
      <c r="E2435" s="187"/>
      <c r="F2435" s="187"/>
      <c r="G2435" s="188"/>
      <c r="H2435" s="187"/>
      <c r="I2435" s="188"/>
      <c r="J2435" s="188"/>
      <c r="K2435" s="188"/>
      <c r="L2435" s="187"/>
      <c r="M2435" s="188"/>
      <c r="N2435" s="188"/>
      <c r="O2435" s="188"/>
      <c r="P2435" s="189"/>
      <c r="Q2435" s="187"/>
      <c r="R2435" s="187"/>
      <c r="S2435" s="188"/>
      <c r="T2435" s="188"/>
      <c r="U2435" s="188"/>
      <c r="V2435" s="188"/>
      <c r="W2435" s="188"/>
      <c r="X2435" s="188"/>
      <c r="Y2435" s="188"/>
      <c r="Z2435" s="188"/>
      <c r="AA2435" s="187"/>
      <c r="AB2435" s="189"/>
      <c r="AC2435" s="187"/>
      <c r="AD2435" s="25"/>
      <c r="AE2435" s="25"/>
    </row>
    <row r="2436">
      <c r="A2436" s="187"/>
      <c r="B2436" s="187"/>
      <c r="C2436" s="187"/>
      <c r="D2436" s="187"/>
      <c r="E2436" s="187"/>
      <c r="F2436" s="187"/>
      <c r="G2436" s="188"/>
      <c r="H2436" s="187"/>
      <c r="I2436" s="188"/>
      <c r="J2436" s="188"/>
      <c r="K2436" s="188"/>
      <c r="L2436" s="187"/>
      <c r="M2436" s="188"/>
      <c r="N2436" s="188"/>
      <c r="O2436" s="188"/>
      <c r="P2436" s="189"/>
      <c r="Q2436" s="187"/>
      <c r="R2436" s="187"/>
      <c r="S2436" s="188"/>
      <c r="T2436" s="188"/>
      <c r="U2436" s="188"/>
      <c r="V2436" s="188"/>
      <c r="W2436" s="188"/>
      <c r="X2436" s="188"/>
      <c r="Y2436" s="188"/>
      <c r="Z2436" s="188"/>
      <c r="AA2436" s="187"/>
      <c r="AB2436" s="189"/>
      <c r="AC2436" s="187"/>
      <c r="AD2436" s="25"/>
      <c r="AE2436" s="25"/>
    </row>
    <row r="2437">
      <c r="A2437" s="187"/>
      <c r="B2437" s="187"/>
      <c r="C2437" s="187"/>
      <c r="D2437" s="187"/>
      <c r="E2437" s="187"/>
      <c r="F2437" s="187"/>
      <c r="G2437" s="188"/>
      <c r="H2437" s="187"/>
      <c r="I2437" s="188"/>
      <c r="J2437" s="188"/>
      <c r="K2437" s="188"/>
      <c r="L2437" s="187"/>
      <c r="M2437" s="188"/>
      <c r="N2437" s="188"/>
      <c r="O2437" s="188"/>
      <c r="P2437" s="189"/>
      <c r="Q2437" s="187"/>
      <c r="R2437" s="187"/>
      <c r="S2437" s="188"/>
      <c r="T2437" s="188"/>
      <c r="U2437" s="188"/>
      <c r="V2437" s="188"/>
      <c r="W2437" s="188"/>
      <c r="X2437" s="188"/>
      <c r="Y2437" s="188"/>
      <c r="Z2437" s="188"/>
      <c r="AA2437" s="187"/>
      <c r="AB2437" s="189"/>
      <c r="AC2437" s="187"/>
      <c r="AD2437" s="25"/>
      <c r="AE2437" s="25"/>
    </row>
    <row r="2438">
      <c r="A2438" s="187"/>
      <c r="B2438" s="187"/>
      <c r="C2438" s="187"/>
      <c r="D2438" s="187"/>
      <c r="E2438" s="187"/>
      <c r="F2438" s="187"/>
      <c r="G2438" s="188"/>
      <c r="H2438" s="187"/>
      <c r="I2438" s="188"/>
      <c r="J2438" s="188"/>
      <c r="K2438" s="188"/>
      <c r="L2438" s="187"/>
      <c r="M2438" s="188"/>
      <c r="N2438" s="188"/>
      <c r="O2438" s="188"/>
      <c r="P2438" s="189"/>
      <c r="Q2438" s="187"/>
      <c r="R2438" s="187"/>
      <c r="S2438" s="188"/>
      <c r="T2438" s="188"/>
      <c r="U2438" s="188"/>
      <c r="V2438" s="188"/>
      <c r="W2438" s="188"/>
      <c r="X2438" s="188"/>
      <c r="Y2438" s="188"/>
      <c r="Z2438" s="188"/>
      <c r="AA2438" s="187"/>
      <c r="AB2438" s="189"/>
      <c r="AC2438" s="187"/>
      <c r="AD2438" s="25"/>
      <c r="AE2438" s="25"/>
    </row>
    <row r="2439">
      <c r="A2439" s="187"/>
      <c r="B2439" s="187"/>
      <c r="C2439" s="187"/>
      <c r="D2439" s="187"/>
      <c r="E2439" s="187"/>
      <c r="F2439" s="187"/>
      <c r="G2439" s="188"/>
      <c r="H2439" s="187"/>
      <c r="I2439" s="188"/>
      <c r="J2439" s="188"/>
      <c r="K2439" s="188"/>
      <c r="L2439" s="187"/>
      <c r="M2439" s="188"/>
      <c r="N2439" s="188"/>
      <c r="O2439" s="188"/>
      <c r="P2439" s="189"/>
      <c r="Q2439" s="187"/>
      <c r="R2439" s="187"/>
      <c r="S2439" s="188"/>
      <c r="T2439" s="188"/>
      <c r="U2439" s="188"/>
      <c r="V2439" s="188"/>
      <c r="W2439" s="188"/>
      <c r="X2439" s="188"/>
      <c r="Y2439" s="188"/>
      <c r="Z2439" s="188"/>
      <c r="AA2439" s="187"/>
      <c r="AB2439" s="189"/>
      <c r="AC2439" s="187"/>
      <c r="AD2439" s="25"/>
      <c r="AE2439" s="25"/>
    </row>
    <row r="2440">
      <c r="A2440" s="187"/>
      <c r="B2440" s="187"/>
      <c r="C2440" s="187"/>
      <c r="D2440" s="187"/>
      <c r="E2440" s="187"/>
      <c r="F2440" s="187"/>
      <c r="G2440" s="188"/>
      <c r="H2440" s="187"/>
      <c r="I2440" s="188"/>
      <c r="J2440" s="188"/>
      <c r="K2440" s="188"/>
      <c r="L2440" s="187"/>
      <c r="M2440" s="188"/>
      <c r="N2440" s="188"/>
      <c r="O2440" s="188"/>
      <c r="P2440" s="189"/>
      <c r="Q2440" s="187"/>
      <c r="R2440" s="187"/>
      <c r="S2440" s="188"/>
      <c r="T2440" s="188"/>
      <c r="U2440" s="188"/>
      <c r="V2440" s="188"/>
      <c r="W2440" s="188"/>
      <c r="X2440" s="188"/>
      <c r="Y2440" s="188"/>
      <c r="Z2440" s="188"/>
      <c r="AA2440" s="187"/>
      <c r="AB2440" s="189"/>
      <c r="AC2440" s="187"/>
      <c r="AD2440" s="25"/>
      <c r="AE2440" s="25"/>
    </row>
    <row r="2441">
      <c r="A2441" s="187"/>
      <c r="B2441" s="187"/>
      <c r="C2441" s="187"/>
      <c r="D2441" s="187"/>
      <c r="E2441" s="187"/>
      <c r="F2441" s="187"/>
      <c r="G2441" s="188"/>
      <c r="H2441" s="187"/>
      <c r="I2441" s="188"/>
      <c r="J2441" s="188"/>
      <c r="K2441" s="188"/>
      <c r="L2441" s="187"/>
      <c r="M2441" s="188"/>
      <c r="N2441" s="188"/>
      <c r="O2441" s="188"/>
      <c r="P2441" s="189"/>
      <c r="Q2441" s="187"/>
      <c r="R2441" s="187"/>
      <c r="S2441" s="188"/>
      <c r="T2441" s="188"/>
      <c r="U2441" s="188"/>
      <c r="V2441" s="188"/>
      <c r="W2441" s="188"/>
      <c r="X2441" s="188"/>
      <c r="Y2441" s="188"/>
      <c r="Z2441" s="188"/>
      <c r="AA2441" s="187"/>
      <c r="AB2441" s="189"/>
      <c r="AC2441" s="187"/>
      <c r="AD2441" s="25"/>
      <c r="AE2441" s="25"/>
    </row>
    <row r="2442">
      <c r="A2442" s="187"/>
      <c r="B2442" s="187"/>
      <c r="C2442" s="187"/>
      <c r="D2442" s="187"/>
      <c r="E2442" s="187"/>
      <c r="F2442" s="187"/>
      <c r="G2442" s="188"/>
      <c r="H2442" s="187"/>
      <c r="I2442" s="188"/>
      <c r="J2442" s="188"/>
      <c r="K2442" s="188"/>
      <c r="L2442" s="187"/>
      <c r="M2442" s="188"/>
      <c r="N2442" s="188"/>
      <c r="O2442" s="188"/>
      <c r="P2442" s="189"/>
      <c r="Q2442" s="187"/>
      <c r="R2442" s="187"/>
      <c r="S2442" s="188"/>
      <c r="T2442" s="188"/>
      <c r="U2442" s="188"/>
      <c r="V2442" s="188"/>
      <c r="W2442" s="188"/>
      <c r="X2442" s="188"/>
      <c r="Y2442" s="188"/>
      <c r="Z2442" s="188"/>
      <c r="AA2442" s="187"/>
      <c r="AB2442" s="189"/>
      <c r="AC2442" s="187"/>
      <c r="AD2442" s="25"/>
      <c r="AE2442" s="25"/>
    </row>
    <row r="2443">
      <c r="A2443" s="187"/>
      <c r="B2443" s="187"/>
      <c r="C2443" s="187"/>
      <c r="D2443" s="187"/>
      <c r="E2443" s="187"/>
      <c r="F2443" s="187"/>
      <c r="G2443" s="188"/>
      <c r="H2443" s="187"/>
      <c r="I2443" s="188"/>
      <c r="J2443" s="188"/>
      <c r="K2443" s="188"/>
      <c r="L2443" s="187"/>
      <c r="M2443" s="188"/>
      <c r="N2443" s="188"/>
      <c r="O2443" s="188"/>
      <c r="P2443" s="189"/>
      <c r="Q2443" s="187"/>
      <c r="R2443" s="187"/>
      <c r="S2443" s="188"/>
      <c r="T2443" s="188"/>
      <c r="U2443" s="188"/>
      <c r="V2443" s="188"/>
      <c r="W2443" s="188"/>
      <c r="X2443" s="188"/>
      <c r="Y2443" s="188"/>
      <c r="Z2443" s="188"/>
      <c r="AA2443" s="187"/>
      <c r="AB2443" s="189"/>
      <c r="AC2443" s="187"/>
      <c r="AD2443" s="25"/>
      <c r="AE2443" s="25"/>
    </row>
    <row r="2444">
      <c r="A2444" s="187"/>
      <c r="B2444" s="187"/>
      <c r="C2444" s="187"/>
      <c r="D2444" s="187"/>
      <c r="E2444" s="187"/>
      <c r="F2444" s="187"/>
      <c r="G2444" s="188"/>
      <c r="H2444" s="187"/>
      <c r="I2444" s="188"/>
      <c r="J2444" s="188"/>
      <c r="K2444" s="188"/>
      <c r="L2444" s="187"/>
      <c r="M2444" s="188"/>
      <c r="N2444" s="188"/>
      <c r="O2444" s="188"/>
      <c r="P2444" s="189"/>
      <c r="Q2444" s="187"/>
      <c r="R2444" s="187"/>
      <c r="S2444" s="188"/>
      <c r="T2444" s="188"/>
      <c r="U2444" s="188"/>
      <c r="V2444" s="188"/>
      <c r="W2444" s="188"/>
      <c r="X2444" s="188"/>
      <c r="Y2444" s="188"/>
      <c r="Z2444" s="188"/>
      <c r="AA2444" s="187"/>
      <c r="AB2444" s="189"/>
      <c r="AC2444" s="187"/>
      <c r="AD2444" s="25"/>
      <c r="AE2444" s="25"/>
    </row>
    <row r="2445">
      <c r="A2445" s="187"/>
      <c r="B2445" s="187"/>
      <c r="C2445" s="187"/>
      <c r="D2445" s="187"/>
      <c r="E2445" s="187"/>
      <c r="F2445" s="187"/>
      <c r="G2445" s="188"/>
      <c r="H2445" s="187"/>
      <c r="I2445" s="188"/>
      <c r="J2445" s="188"/>
      <c r="K2445" s="188"/>
      <c r="L2445" s="187"/>
      <c r="M2445" s="188"/>
      <c r="N2445" s="188"/>
      <c r="O2445" s="188"/>
      <c r="P2445" s="189"/>
      <c r="Q2445" s="187"/>
      <c r="R2445" s="187"/>
      <c r="S2445" s="188"/>
      <c r="T2445" s="188"/>
      <c r="U2445" s="188"/>
      <c r="V2445" s="188"/>
      <c r="W2445" s="188"/>
      <c r="X2445" s="188"/>
      <c r="Y2445" s="188"/>
      <c r="Z2445" s="188"/>
      <c r="AA2445" s="187"/>
      <c r="AB2445" s="189"/>
      <c r="AC2445" s="187"/>
      <c r="AD2445" s="25"/>
      <c r="AE2445" s="25"/>
    </row>
    <row r="2446">
      <c r="A2446" s="187"/>
      <c r="B2446" s="187"/>
      <c r="C2446" s="187"/>
      <c r="D2446" s="187"/>
      <c r="E2446" s="187"/>
      <c r="F2446" s="187"/>
      <c r="G2446" s="188"/>
      <c r="H2446" s="187"/>
      <c r="I2446" s="188"/>
      <c r="J2446" s="188"/>
      <c r="K2446" s="188"/>
      <c r="L2446" s="187"/>
      <c r="M2446" s="188"/>
      <c r="N2446" s="188"/>
      <c r="O2446" s="188"/>
      <c r="P2446" s="189"/>
      <c r="Q2446" s="187"/>
      <c r="R2446" s="187"/>
      <c r="S2446" s="188"/>
      <c r="T2446" s="188"/>
      <c r="U2446" s="188"/>
      <c r="V2446" s="188"/>
      <c r="W2446" s="188"/>
      <c r="X2446" s="188"/>
      <c r="Y2446" s="188"/>
      <c r="Z2446" s="188"/>
      <c r="AA2446" s="187"/>
      <c r="AB2446" s="189"/>
      <c r="AC2446" s="187"/>
      <c r="AD2446" s="25"/>
      <c r="AE2446" s="25"/>
    </row>
    <row r="2447">
      <c r="A2447" s="187"/>
      <c r="B2447" s="187"/>
      <c r="C2447" s="187"/>
      <c r="D2447" s="187"/>
      <c r="E2447" s="187"/>
      <c r="F2447" s="187"/>
      <c r="G2447" s="188"/>
      <c r="H2447" s="187"/>
      <c r="I2447" s="188"/>
      <c r="J2447" s="188"/>
      <c r="K2447" s="188"/>
      <c r="L2447" s="187"/>
      <c r="M2447" s="188"/>
      <c r="N2447" s="188"/>
      <c r="O2447" s="188"/>
      <c r="P2447" s="189"/>
      <c r="Q2447" s="187"/>
      <c r="R2447" s="187"/>
      <c r="S2447" s="188"/>
      <c r="T2447" s="188"/>
      <c r="U2447" s="188"/>
      <c r="V2447" s="188"/>
      <c r="W2447" s="188"/>
      <c r="X2447" s="188"/>
      <c r="Y2447" s="188"/>
      <c r="Z2447" s="188"/>
      <c r="AA2447" s="187"/>
      <c r="AB2447" s="189"/>
      <c r="AC2447" s="187"/>
      <c r="AD2447" s="25"/>
      <c r="AE2447" s="25"/>
    </row>
    <row r="2448">
      <c r="A2448" s="187"/>
      <c r="B2448" s="187"/>
      <c r="C2448" s="187"/>
      <c r="D2448" s="187"/>
      <c r="E2448" s="187"/>
      <c r="F2448" s="187"/>
      <c r="G2448" s="188"/>
      <c r="H2448" s="187"/>
      <c r="I2448" s="188"/>
      <c r="J2448" s="188"/>
      <c r="K2448" s="188"/>
      <c r="L2448" s="187"/>
      <c r="M2448" s="188"/>
      <c r="N2448" s="188"/>
      <c r="O2448" s="188"/>
      <c r="P2448" s="189"/>
      <c r="Q2448" s="187"/>
      <c r="R2448" s="187"/>
      <c r="S2448" s="188"/>
      <c r="T2448" s="188"/>
      <c r="U2448" s="188"/>
      <c r="V2448" s="188"/>
      <c r="W2448" s="188"/>
      <c r="X2448" s="188"/>
      <c r="Y2448" s="188"/>
      <c r="Z2448" s="188"/>
      <c r="AA2448" s="187"/>
      <c r="AB2448" s="189"/>
      <c r="AC2448" s="187"/>
      <c r="AD2448" s="25"/>
      <c r="AE2448" s="25"/>
    </row>
    <row r="2449">
      <c r="A2449" s="187"/>
      <c r="B2449" s="187"/>
      <c r="C2449" s="187"/>
      <c r="D2449" s="187"/>
      <c r="E2449" s="187"/>
      <c r="F2449" s="187"/>
      <c r="G2449" s="188"/>
      <c r="H2449" s="187"/>
      <c r="I2449" s="188"/>
      <c r="J2449" s="188"/>
      <c r="K2449" s="188"/>
      <c r="L2449" s="187"/>
      <c r="M2449" s="188"/>
      <c r="N2449" s="188"/>
      <c r="O2449" s="188"/>
      <c r="P2449" s="189"/>
      <c r="Q2449" s="187"/>
      <c r="R2449" s="187"/>
      <c r="S2449" s="188"/>
      <c r="T2449" s="188"/>
      <c r="U2449" s="188"/>
      <c r="V2449" s="188"/>
      <c r="W2449" s="188"/>
      <c r="X2449" s="188"/>
      <c r="Y2449" s="188"/>
      <c r="Z2449" s="188"/>
      <c r="AA2449" s="187"/>
      <c r="AB2449" s="189"/>
      <c r="AC2449" s="187"/>
      <c r="AD2449" s="25"/>
      <c r="AE2449" s="25"/>
    </row>
    <row r="2450">
      <c r="A2450" s="187"/>
      <c r="B2450" s="187"/>
      <c r="C2450" s="187"/>
      <c r="D2450" s="187"/>
      <c r="E2450" s="187"/>
      <c r="F2450" s="187"/>
      <c r="G2450" s="188"/>
      <c r="H2450" s="187"/>
      <c r="I2450" s="188"/>
      <c r="J2450" s="188"/>
      <c r="K2450" s="188"/>
      <c r="L2450" s="187"/>
      <c r="M2450" s="188"/>
      <c r="N2450" s="188"/>
      <c r="O2450" s="188"/>
      <c r="P2450" s="189"/>
      <c r="Q2450" s="187"/>
      <c r="R2450" s="187"/>
      <c r="S2450" s="188"/>
      <c r="T2450" s="188"/>
      <c r="U2450" s="188"/>
      <c r="V2450" s="188"/>
      <c r="W2450" s="188"/>
      <c r="X2450" s="188"/>
      <c r="Y2450" s="188"/>
      <c r="Z2450" s="188"/>
      <c r="AA2450" s="187"/>
      <c r="AB2450" s="189"/>
      <c r="AC2450" s="187"/>
      <c r="AD2450" s="25"/>
      <c r="AE2450" s="25"/>
    </row>
    <row r="2451">
      <c r="A2451" s="187"/>
      <c r="B2451" s="187"/>
      <c r="C2451" s="187"/>
      <c r="D2451" s="187"/>
      <c r="E2451" s="187"/>
      <c r="F2451" s="187"/>
      <c r="G2451" s="188"/>
      <c r="H2451" s="187"/>
      <c r="I2451" s="188"/>
      <c r="J2451" s="188"/>
      <c r="K2451" s="188"/>
      <c r="L2451" s="187"/>
      <c r="M2451" s="188"/>
      <c r="N2451" s="188"/>
      <c r="O2451" s="188"/>
      <c r="P2451" s="189"/>
      <c r="Q2451" s="187"/>
      <c r="R2451" s="187"/>
      <c r="S2451" s="188"/>
      <c r="T2451" s="188"/>
      <c r="U2451" s="188"/>
      <c r="V2451" s="188"/>
      <c r="W2451" s="188"/>
      <c r="X2451" s="188"/>
      <c r="Y2451" s="188"/>
      <c r="Z2451" s="188"/>
      <c r="AA2451" s="187"/>
      <c r="AB2451" s="189"/>
      <c r="AC2451" s="187"/>
      <c r="AD2451" s="25"/>
      <c r="AE2451" s="25"/>
    </row>
    <row r="2452">
      <c r="A2452" s="187"/>
      <c r="B2452" s="187"/>
      <c r="C2452" s="187"/>
      <c r="D2452" s="187"/>
      <c r="E2452" s="187"/>
      <c r="F2452" s="187"/>
      <c r="G2452" s="188"/>
      <c r="H2452" s="187"/>
      <c r="I2452" s="188"/>
      <c r="J2452" s="188"/>
      <c r="K2452" s="188"/>
      <c r="L2452" s="187"/>
      <c r="M2452" s="188"/>
      <c r="N2452" s="188"/>
      <c r="O2452" s="188"/>
      <c r="P2452" s="189"/>
      <c r="Q2452" s="187"/>
      <c r="R2452" s="187"/>
      <c r="S2452" s="188"/>
      <c r="T2452" s="188"/>
      <c r="U2452" s="188"/>
      <c r="V2452" s="188"/>
      <c r="W2452" s="188"/>
      <c r="X2452" s="188"/>
      <c r="Y2452" s="188"/>
      <c r="Z2452" s="188"/>
      <c r="AA2452" s="187"/>
      <c r="AB2452" s="189"/>
      <c r="AC2452" s="187"/>
      <c r="AD2452" s="25"/>
      <c r="AE2452" s="25"/>
    </row>
    <row r="2453">
      <c r="A2453" s="187"/>
      <c r="B2453" s="187"/>
      <c r="C2453" s="187"/>
      <c r="D2453" s="187"/>
      <c r="E2453" s="187"/>
      <c r="F2453" s="187"/>
      <c r="G2453" s="188"/>
      <c r="H2453" s="187"/>
      <c r="I2453" s="188"/>
      <c r="J2453" s="188"/>
      <c r="K2453" s="188"/>
      <c r="L2453" s="187"/>
      <c r="M2453" s="188"/>
      <c r="N2453" s="188"/>
      <c r="O2453" s="188"/>
      <c r="P2453" s="189"/>
      <c r="Q2453" s="187"/>
      <c r="R2453" s="187"/>
      <c r="S2453" s="188"/>
      <c r="T2453" s="188"/>
      <c r="U2453" s="188"/>
      <c r="V2453" s="188"/>
      <c r="W2453" s="188"/>
      <c r="X2453" s="188"/>
      <c r="Y2453" s="188"/>
      <c r="Z2453" s="188"/>
      <c r="AA2453" s="187"/>
      <c r="AB2453" s="189"/>
      <c r="AC2453" s="187"/>
      <c r="AD2453" s="25"/>
      <c r="AE2453" s="25"/>
    </row>
    <row r="2454">
      <c r="A2454" s="187"/>
      <c r="B2454" s="187"/>
      <c r="C2454" s="187"/>
      <c r="D2454" s="187"/>
      <c r="E2454" s="187"/>
      <c r="F2454" s="187"/>
      <c r="G2454" s="188"/>
      <c r="H2454" s="187"/>
      <c r="I2454" s="188"/>
      <c r="J2454" s="188"/>
      <c r="K2454" s="188"/>
      <c r="L2454" s="187"/>
      <c r="M2454" s="188"/>
      <c r="N2454" s="188"/>
      <c r="O2454" s="188"/>
      <c r="P2454" s="189"/>
      <c r="Q2454" s="187"/>
      <c r="R2454" s="187"/>
      <c r="S2454" s="188"/>
      <c r="T2454" s="188"/>
      <c r="U2454" s="188"/>
      <c r="V2454" s="188"/>
      <c r="W2454" s="188"/>
      <c r="X2454" s="188"/>
      <c r="Y2454" s="188"/>
      <c r="Z2454" s="188"/>
      <c r="AA2454" s="187"/>
      <c r="AB2454" s="189"/>
      <c r="AC2454" s="187"/>
      <c r="AD2454" s="25"/>
      <c r="AE2454" s="25"/>
    </row>
    <row r="2455">
      <c r="A2455" s="187"/>
      <c r="B2455" s="187"/>
      <c r="C2455" s="187"/>
      <c r="D2455" s="187"/>
      <c r="E2455" s="187"/>
      <c r="F2455" s="187"/>
      <c r="G2455" s="188"/>
      <c r="H2455" s="187"/>
      <c r="I2455" s="188"/>
      <c r="J2455" s="188"/>
      <c r="K2455" s="188"/>
      <c r="L2455" s="187"/>
      <c r="M2455" s="188"/>
      <c r="N2455" s="188"/>
      <c r="O2455" s="188"/>
      <c r="P2455" s="189"/>
      <c r="Q2455" s="187"/>
      <c r="R2455" s="187"/>
      <c r="S2455" s="188"/>
      <c r="T2455" s="188"/>
      <c r="U2455" s="188"/>
      <c r="V2455" s="188"/>
      <c r="W2455" s="188"/>
      <c r="X2455" s="188"/>
      <c r="Y2455" s="188"/>
      <c r="Z2455" s="188"/>
      <c r="AA2455" s="187"/>
      <c r="AB2455" s="189"/>
      <c r="AC2455" s="187"/>
      <c r="AD2455" s="25"/>
      <c r="AE2455" s="25"/>
    </row>
    <row r="2456">
      <c r="A2456" s="187"/>
      <c r="B2456" s="187"/>
      <c r="C2456" s="187"/>
      <c r="D2456" s="187"/>
      <c r="E2456" s="187"/>
      <c r="F2456" s="187"/>
      <c r="G2456" s="188"/>
      <c r="H2456" s="188"/>
      <c r="I2456" s="188"/>
      <c r="J2456" s="188"/>
      <c r="K2456" s="188"/>
      <c r="L2456" s="188"/>
      <c r="M2456" s="188"/>
      <c r="N2456" s="188"/>
      <c r="O2456" s="188"/>
      <c r="P2456" s="189"/>
      <c r="Q2456" s="187"/>
      <c r="R2456" s="188"/>
      <c r="S2456" s="187"/>
      <c r="T2456" s="188"/>
      <c r="U2456" s="188"/>
      <c r="V2456" s="188"/>
      <c r="W2456" s="188"/>
      <c r="X2456" s="188"/>
      <c r="Y2456" s="188"/>
      <c r="Z2456" s="188"/>
      <c r="AA2456" s="187"/>
      <c r="AB2456" s="189"/>
      <c r="AC2456" s="187"/>
      <c r="AD2456" s="25"/>
      <c r="AE2456" s="25"/>
    </row>
    <row r="2457">
      <c r="A2457" s="187"/>
      <c r="B2457" s="187"/>
      <c r="C2457" s="187"/>
      <c r="D2457" s="187"/>
      <c r="E2457" s="187"/>
      <c r="F2457" s="187"/>
      <c r="G2457" s="188"/>
      <c r="H2457" s="187"/>
      <c r="I2457" s="188"/>
      <c r="J2457" s="188"/>
      <c r="K2457" s="188"/>
      <c r="L2457" s="187"/>
      <c r="M2457" s="188"/>
      <c r="N2457" s="188"/>
      <c r="O2457" s="188"/>
      <c r="P2457" s="189"/>
      <c r="Q2457" s="187"/>
      <c r="R2457" s="187"/>
      <c r="S2457" s="188"/>
      <c r="T2457" s="188"/>
      <c r="U2457" s="188"/>
      <c r="V2457" s="188"/>
      <c r="W2457" s="188"/>
      <c r="X2457" s="188"/>
      <c r="Y2457" s="188"/>
      <c r="Z2457" s="188"/>
      <c r="AA2457" s="187"/>
      <c r="AB2457" s="189"/>
      <c r="AC2457" s="187"/>
      <c r="AD2457" s="25"/>
      <c r="AE2457" s="25"/>
    </row>
    <row r="2458">
      <c r="A2458" s="187"/>
      <c r="B2458" s="187"/>
      <c r="C2458" s="187"/>
      <c r="D2458" s="187"/>
      <c r="E2458" s="187"/>
      <c r="F2458" s="187"/>
      <c r="G2458" s="188"/>
      <c r="H2458" s="187"/>
      <c r="I2458" s="188"/>
      <c r="J2458" s="188"/>
      <c r="K2458" s="188"/>
      <c r="L2458" s="187"/>
      <c r="M2458" s="188"/>
      <c r="N2458" s="188"/>
      <c r="O2458" s="188"/>
      <c r="P2458" s="189"/>
      <c r="Q2458" s="187"/>
      <c r="R2458" s="187"/>
      <c r="S2458" s="188"/>
      <c r="T2458" s="188"/>
      <c r="U2458" s="188"/>
      <c r="V2458" s="188"/>
      <c r="W2458" s="188"/>
      <c r="X2458" s="188"/>
      <c r="Y2458" s="188"/>
      <c r="Z2458" s="188"/>
      <c r="AA2458" s="187"/>
      <c r="AB2458" s="189"/>
      <c r="AC2458" s="187"/>
      <c r="AD2458" s="25"/>
      <c r="AE2458" s="25"/>
    </row>
    <row r="2459">
      <c r="A2459" s="187"/>
      <c r="B2459" s="187"/>
      <c r="C2459" s="187"/>
      <c r="D2459" s="187"/>
      <c r="E2459" s="187"/>
      <c r="F2459" s="187"/>
      <c r="G2459" s="188"/>
      <c r="H2459" s="187"/>
      <c r="I2459" s="188"/>
      <c r="J2459" s="188"/>
      <c r="K2459" s="188"/>
      <c r="L2459" s="187"/>
      <c r="M2459" s="188"/>
      <c r="N2459" s="188"/>
      <c r="O2459" s="188"/>
      <c r="P2459" s="189"/>
      <c r="Q2459" s="187"/>
      <c r="R2459" s="187"/>
      <c r="S2459" s="188"/>
      <c r="T2459" s="188"/>
      <c r="U2459" s="188"/>
      <c r="V2459" s="188"/>
      <c r="W2459" s="188"/>
      <c r="X2459" s="188"/>
      <c r="Y2459" s="188"/>
      <c r="Z2459" s="188"/>
      <c r="AA2459" s="187"/>
      <c r="AB2459" s="189"/>
      <c r="AC2459" s="187"/>
      <c r="AD2459" s="25"/>
      <c r="AE2459" s="25"/>
    </row>
    <row r="2460">
      <c r="A2460" s="187"/>
      <c r="B2460" s="187"/>
      <c r="C2460" s="187"/>
      <c r="D2460" s="187"/>
      <c r="E2460" s="187"/>
      <c r="F2460" s="187"/>
      <c r="G2460" s="188"/>
      <c r="H2460" s="188"/>
      <c r="I2460" s="188"/>
      <c r="J2460" s="188"/>
      <c r="K2460" s="188"/>
      <c r="L2460" s="188"/>
      <c r="M2460" s="188"/>
      <c r="N2460" s="188"/>
      <c r="O2460" s="188"/>
      <c r="P2460" s="189"/>
      <c r="Q2460" s="188"/>
      <c r="R2460" s="188"/>
      <c r="S2460" s="187"/>
      <c r="T2460" s="188"/>
      <c r="U2460" s="188"/>
      <c r="V2460" s="188"/>
      <c r="W2460" s="188"/>
      <c r="X2460" s="188"/>
      <c r="Y2460" s="188"/>
      <c r="Z2460" s="188"/>
      <c r="AA2460" s="187"/>
      <c r="AB2460" s="189"/>
      <c r="AC2460" s="187"/>
      <c r="AD2460" s="25"/>
      <c r="AE2460" s="25"/>
    </row>
    <row r="2461">
      <c r="A2461" s="187"/>
      <c r="B2461" s="187"/>
      <c r="C2461" s="187"/>
      <c r="D2461" s="187"/>
      <c r="E2461" s="187"/>
      <c r="F2461" s="187"/>
      <c r="G2461" s="188"/>
      <c r="H2461" s="188"/>
      <c r="I2461" s="188"/>
      <c r="J2461" s="188"/>
      <c r="K2461" s="188"/>
      <c r="L2461" s="188"/>
      <c r="M2461" s="188"/>
      <c r="N2461" s="188"/>
      <c r="O2461" s="188"/>
      <c r="P2461" s="189"/>
      <c r="Q2461" s="187"/>
      <c r="R2461" s="188"/>
      <c r="S2461" s="187"/>
      <c r="T2461" s="188"/>
      <c r="U2461" s="188"/>
      <c r="V2461" s="188"/>
      <c r="W2461" s="188"/>
      <c r="X2461" s="188"/>
      <c r="Y2461" s="188"/>
      <c r="Z2461" s="188"/>
      <c r="AA2461" s="187"/>
      <c r="AB2461" s="189"/>
      <c r="AC2461" s="187"/>
      <c r="AD2461" s="25"/>
      <c r="AE2461" s="25"/>
    </row>
    <row r="2462">
      <c r="A2462" s="187"/>
      <c r="B2462" s="187"/>
      <c r="C2462" s="187"/>
      <c r="D2462" s="187"/>
      <c r="E2462" s="187"/>
      <c r="F2462" s="187"/>
      <c r="G2462" s="188"/>
      <c r="H2462" s="187"/>
      <c r="I2462" s="187"/>
      <c r="J2462" s="188"/>
      <c r="K2462" s="187"/>
      <c r="L2462" s="188"/>
      <c r="M2462" s="188"/>
      <c r="N2462" s="188"/>
      <c r="O2462" s="188"/>
      <c r="P2462" s="189"/>
      <c r="Q2462" s="187"/>
      <c r="R2462" s="187"/>
      <c r="S2462" s="188"/>
      <c r="T2462" s="188"/>
      <c r="U2462" s="188"/>
      <c r="V2462" s="188"/>
      <c r="W2462" s="188"/>
      <c r="X2462" s="188"/>
      <c r="Y2462" s="188"/>
      <c r="Z2462" s="188"/>
      <c r="AA2462" s="187"/>
      <c r="AB2462" s="189"/>
      <c r="AC2462" s="187"/>
      <c r="AD2462" s="25"/>
      <c r="AE2462" s="25"/>
    </row>
    <row r="2463">
      <c r="A2463" s="187"/>
      <c r="B2463" s="187"/>
      <c r="C2463" s="187"/>
      <c r="D2463" s="187"/>
      <c r="E2463" s="187"/>
      <c r="F2463" s="187"/>
      <c r="G2463" s="188"/>
      <c r="H2463" s="187"/>
      <c r="I2463" s="188"/>
      <c r="J2463" s="188"/>
      <c r="K2463" s="188"/>
      <c r="L2463" s="187"/>
      <c r="M2463" s="188"/>
      <c r="N2463" s="188"/>
      <c r="O2463" s="188"/>
      <c r="P2463" s="189"/>
      <c r="Q2463" s="187"/>
      <c r="R2463" s="187"/>
      <c r="S2463" s="188"/>
      <c r="T2463" s="188"/>
      <c r="U2463" s="188"/>
      <c r="V2463" s="188"/>
      <c r="W2463" s="188"/>
      <c r="X2463" s="188"/>
      <c r="Y2463" s="188"/>
      <c r="Z2463" s="188"/>
      <c r="AA2463" s="187"/>
      <c r="AB2463" s="189"/>
      <c r="AC2463" s="187"/>
      <c r="AD2463" s="25"/>
      <c r="AE2463" s="25"/>
    </row>
    <row r="2464">
      <c r="A2464" s="187"/>
      <c r="B2464" s="187"/>
      <c r="C2464" s="187"/>
      <c r="D2464" s="187"/>
      <c r="E2464" s="187"/>
      <c r="F2464" s="187"/>
      <c r="G2464" s="188"/>
      <c r="H2464" s="187"/>
      <c r="I2464" s="187"/>
      <c r="J2464" s="188"/>
      <c r="K2464" s="187"/>
      <c r="L2464" s="188"/>
      <c r="M2464" s="188"/>
      <c r="N2464" s="188"/>
      <c r="O2464" s="188"/>
      <c r="P2464" s="189"/>
      <c r="Q2464" s="187"/>
      <c r="R2464" s="187"/>
      <c r="S2464" s="188"/>
      <c r="T2464" s="188"/>
      <c r="U2464" s="188"/>
      <c r="V2464" s="188"/>
      <c r="W2464" s="188"/>
      <c r="X2464" s="188"/>
      <c r="Y2464" s="188"/>
      <c r="Z2464" s="188"/>
      <c r="AA2464" s="187"/>
      <c r="AB2464" s="189"/>
      <c r="AC2464" s="187"/>
      <c r="AD2464" s="25"/>
      <c r="AE2464" s="25"/>
    </row>
    <row r="2465">
      <c r="A2465" s="187"/>
      <c r="B2465" s="187"/>
      <c r="C2465" s="187"/>
      <c r="D2465" s="187"/>
      <c r="E2465" s="187"/>
      <c r="F2465" s="187"/>
      <c r="G2465" s="188"/>
      <c r="H2465" s="188"/>
      <c r="I2465" s="188"/>
      <c r="J2465" s="188"/>
      <c r="K2465" s="188"/>
      <c r="L2465" s="188"/>
      <c r="M2465" s="188"/>
      <c r="N2465" s="188"/>
      <c r="O2465" s="188"/>
      <c r="P2465" s="189"/>
      <c r="Q2465" s="187"/>
      <c r="R2465" s="188"/>
      <c r="S2465" s="187"/>
      <c r="T2465" s="188"/>
      <c r="U2465" s="188"/>
      <c r="V2465" s="188"/>
      <c r="W2465" s="188"/>
      <c r="X2465" s="188"/>
      <c r="Y2465" s="188"/>
      <c r="Z2465" s="188"/>
      <c r="AA2465" s="187"/>
      <c r="AB2465" s="189"/>
      <c r="AC2465" s="187"/>
      <c r="AD2465" s="25"/>
      <c r="AE2465" s="25"/>
    </row>
    <row r="2466">
      <c r="A2466" s="187"/>
      <c r="B2466" s="187"/>
      <c r="C2466" s="187"/>
      <c r="D2466" s="187"/>
      <c r="E2466" s="187"/>
      <c r="F2466" s="187"/>
      <c r="G2466" s="188"/>
      <c r="H2466" s="187"/>
      <c r="I2466" s="187"/>
      <c r="J2466" s="188"/>
      <c r="K2466" s="188"/>
      <c r="L2466" s="188"/>
      <c r="M2466" s="188"/>
      <c r="N2466" s="188"/>
      <c r="O2466" s="188"/>
      <c r="P2466" s="189"/>
      <c r="Q2466" s="187"/>
      <c r="R2466" s="187"/>
      <c r="S2466" s="188"/>
      <c r="T2466" s="188"/>
      <c r="U2466" s="188"/>
      <c r="V2466" s="188"/>
      <c r="W2466" s="188"/>
      <c r="X2466" s="188"/>
      <c r="Y2466" s="188"/>
      <c r="Z2466" s="188"/>
      <c r="AA2466" s="187"/>
      <c r="AB2466" s="189"/>
      <c r="AC2466" s="187"/>
      <c r="AD2466" s="25"/>
      <c r="AE2466" s="25"/>
    </row>
    <row r="2467">
      <c r="A2467" s="187"/>
      <c r="B2467" s="187"/>
      <c r="C2467" s="187"/>
      <c r="D2467" s="187"/>
      <c r="E2467" s="187"/>
      <c r="F2467" s="187"/>
      <c r="G2467" s="188"/>
      <c r="H2467" s="188"/>
      <c r="I2467" s="188"/>
      <c r="J2467" s="188"/>
      <c r="K2467" s="188"/>
      <c r="L2467" s="188"/>
      <c r="M2467" s="188"/>
      <c r="N2467" s="188"/>
      <c r="O2467" s="188"/>
      <c r="P2467" s="189"/>
      <c r="Q2467" s="188"/>
      <c r="R2467" s="188"/>
      <c r="S2467" s="187"/>
      <c r="T2467" s="188"/>
      <c r="U2467" s="188"/>
      <c r="V2467" s="188"/>
      <c r="W2467" s="188"/>
      <c r="X2467" s="188"/>
      <c r="Y2467" s="188"/>
      <c r="Z2467" s="188"/>
      <c r="AA2467" s="187"/>
      <c r="AB2467" s="189"/>
      <c r="AC2467" s="187"/>
      <c r="AD2467" s="25"/>
      <c r="AE2467" s="25"/>
    </row>
    <row r="2468">
      <c r="A2468" s="187"/>
      <c r="B2468" s="187"/>
      <c r="C2468" s="187"/>
      <c r="D2468" s="187"/>
      <c r="E2468" s="187"/>
      <c r="F2468" s="187"/>
      <c r="G2468" s="188"/>
      <c r="H2468" s="188"/>
      <c r="I2468" s="188"/>
      <c r="J2468" s="188"/>
      <c r="K2468" s="188"/>
      <c r="L2468" s="188"/>
      <c r="M2468" s="188"/>
      <c r="N2468" s="188"/>
      <c r="O2468" s="188"/>
      <c r="P2468" s="189"/>
      <c r="Q2468" s="188"/>
      <c r="R2468" s="188"/>
      <c r="S2468" s="187"/>
      <c r="T2468" s="188"/>
      <c r="U2468" s="188"/>
      <c r="V2468" s="188"/>
      <c r="W2468" s="188"/>
      <c r="X2468" s="188"/>
      <c r="Y2468" s="188"/>
      <c r="Z2468" s="188"/>
      <c r="AA2468" s="187"/>
      <c r="AB2468" s="189"/>
      <c r="AC2468" s="187"/>
      <c r="AD2468" s="25"/>
      <c r="AE2468" s="25"/>
    </row>
    <row r="2469">
      <c r="A2469" s="187"/>
      <c r="B2469" s="187"/>
      <c r="C2469" s="187"/>
      <c r="D2469" s="187"/>
      <c r="E2469" s="187"/>
      <c r="F2469" s="187"/>
      <c r="G2469" s="188"/>
      <c r="H2469" s="188"/>
      <c r="I2469" s="188"/>
      <c r="J2469" s="188"/>
      <c r="K2469" s="188"/>
      <c r="L2469" s="188"/>
      <c r="M2469" s="188"/>
      <c r="N2469" s="188"/>
      <c r="O2469" s="188"/>
      <c r="P2469" s="189"/>
      <c r="Q2469" s="188"/>
      <c r="R2469" s="188"/>
      <c r="S2469" s="187"/>
      <c r="T2469" s="188"/>
      <c r="U2469" s="188"/>
      <c r="V2469" s="188"/>
      <c r="W2469" s="188"/>
      <c r="X2469" s="188"/>
      <c r="Y2469" s="188"/>
      <c r="Z2469" s="188"/>
      <c r="AA2469" s="187"/>
      <c r="AB2469" s="189"/>
      <c r="AC2469" s="187"/>
      <c r="AD2469" s="25"/>
      <c r="AE2469" s="25"/>
    </row>
    <row r="2470">
      <c r="A2470" s="187"/>
      <c r="B2470" s="187"/>
      <c r="C2470" s="187"/>
      <c r="D2470" s="187"/>
      <c r="E2470" s="187"/>
      <c r="F2470" s="187"/>
      <c r="G2470" s="188"/>
      <c r="H2470" s="188"/>
      <c r="I2470" s="188"/>
      <c r="J2470" s="188"/>
      <c r="K2470" s="188"/>
      <c r="L2470" s="188"/>
      <c r="M2470" s="188"/>
      <c r="N2470" s="188"/>
      <c r="O2470" s="188"/>
      <c r="P2470" s="189"/>
      <c r="Q2470" s="188"/>
      <c r="R2470" s="188"/>
      <c r="S2470" s="187"/>
      <c r="T2470" s="188"/>
      <c r="U2470" s="188"/>
      <c r="V2470" s="188"/>
      <c r="W2470" s="188"/>
      <c r="X2470" s="188"/>
      <c r="Y2470" s="188"/>
      <c r="Z2470" s="188"/>
      <c r="AA2470" s="187"/>
      <c r="AB2470" s="189"/>
      <c r="AC2470" s="187"/>
      <c r="AD2470" s="25"/>
      <c r="AE2470" s="25"/>
    </row>
    <row r="2471">
      <c r="A2471" s="187"/>
      <c r="B2471" s="187"/>
      <c r="C2471" s="187"/>
      <c r="D2471" s="187"/>
      <c r="E2471" s="187"/>
      <c r="F2471" s="187"/>
      <c r="G2471" s="188"/>
      <c r="H2471" s="188"/>
      <c r="I2471" s="188"/>
      <c r="J2471" s="188"/>
      <c r="K2471" s="188"/>
      <c r="L2471" s="188"/>
      <c r="M2471" s="188"/>
      <c r="N2471" s="188"/>
      <c r="O2471" s="188"/>
      <c r="P2471" s="189"/>
      <c r="Q2471" s="188"/>
      <c r="R2471" s="188"/>
      <c r="S2471" s="187"/>
      <c r="T2471" s="188"/>
      <c r="U2471" s="188"/>
      <c r="V2471" s="188"/>
      <c r="W2471" s="188"/>
      <c r="X2471" s="188"/>
      <c r="Y2471" s="188"/>
      <c r="Z2471" s="188"/>
      <c r="AA2471" s="187"/>
      <c r="AB2471" s="189"/>
      <c r="AC2471" s="187"/>
      <c r="AD2471" s="25"/>
      <c r="AE2471" s="25"/>
    </row>
    <row r="2472">
      <c r="A2472" s="187"/>
      <c r="B2472" s="187"/>
      <c r="C2472" s="187"/>
      <c r="D2472" s="187"/>
      <c r="E2472" s="187"/>
      <c r="F2472" s="187"/>
      <c r="G2472" s="188"/>
      <c r="H2472" s="188"/>
      <c r="I2472" s="188"/>
      <c r="J2472" s="188"/>
      <c r="K2472" s="188"/>
      <c r="L2472" s="188"/>
      <c r="M2472" s="188"/>
      <c r="N2472" s="188"/>
      <c r="O2472" s="188"/>
      <c r="P2472" s="189"/>
      <c r="Q2472" s="188"/>
      <c r="R2472" s="188"/>
      <c r="S2472" s="187"/>
      <c r="T2472" s="188"/>
      <c r="U2472" s="188"/>
      <c r="V2472" s="188"/>
      <c r="W2472" s="188"/>
      <c r="X2472" s="188"/>
      <c r="Y2472" s="188"/>
      <c r="Z2472" s="188"/>
      <c r="AA2472" s="187"/>
      <c r="AB2472" s="189"/>
      <c r="AC2472" s="187"/>
      <c r="AD2472" s="25"/>
      <c r="AE2472" s="25"/>
    </row>
    <row r="2473">
      <c r="A2473" s="187"/>
      <c r="B2473" s="187"/>
      <c r="C2473" s="187"/>
      <c r="D2473" s="187"/>
      <c r="E2473" s="187"/>
      <c r="F2473" s="187"/>
      <c r="G2473" s="188"/>
      <c r="H2473" s="188"/>
      <c r="I2473" s="188"/>
      <c r="J2473" s="188"/>
      <c r="K2473" s="188"/>
      <c r="L2473" s="188"/>
      <c r="M2473" s="188"/>
      <c r="N2473" s="188"/>
      <c r="O2473" s="188"/>
      <c r="P2473" s="189"/>
      <c r="Q2473" s="188"/>
      <c r="R2473" s="188"/>
      <c r="S2473" s="187"/>
      <c r="T2473" s="188"/>
      <c r="U2473" s="188"/>
      <c r="V2473" s="188"/>
      <c r="W2473" s="188"/>
      <c r="X2473" s="188"/>
      <c r="Y2473" s="188"/>
      <c r="Z2473" s="188"/>
      <c r="AA2473" s="187"/>
      <c r="AB2473" s="189"/>
      <c r="AC2473" s="187"/>
      <c r="AD2473" s="25"/>
      <c r="AE2473" s="25"/>
    </row>
    <row r="2474">
      <c r="A2474" s="187"/>
      <c r="B2474" s="187"/>
      <c r="C2474" s="187"/>
      <c r="D2474" s="187"/>
      <c r="E2474" s="187"/>
      <c r="F2474" s="187"/>
      <c r="G2474" s="188"/>
      <c r="H2474" s="188"/>
      <c r="I2474" s="188"/>
      <c r="J2474" s="188"/>
      <c r="K2474" s="188"/>
      <c r="L2474" s="188"/>
      <c r="M2474" s="188"/>
      <c r="N2474" s="188"/>
      <c r="O2474" s="188"/>
      <c r="P2474" s="189"/>
      <c r="Q2474" s="188"/>
      <c r="R2474" s="188"/>
      <c r="S2474" s="187"/>
      <c r="T2474" s="188"/>
      <c r="U2474" s="188"/>
      <c r="V2474" s="188"/>
      <c r="W2474" s="188"/>
      <c r="X2474" s="188"/>
      <c r="Y2474" s="188"/>
      <c r="Z2474" s="188"/>
      <c r="AA2474" s="187"/>
      <c r="AB2474" s="189"/>
      <c r="AC2474" s="187"/>
      <c r="AD2474" s="25"/>
      <c r="AE2474" s="25"/>
    </row>
    <row r="2475">
      <c r="A2475" s="187"/>
      <c r="B2475" s="187"/>
      <c r="C2475" s="187"/>
      <c r="D2475" s="187"/>
      <c r="E2475" s="187"/>
      <c r="F2475" s="187"/>
      <c r="G2475" s="188"/>
      <c r="H2475" s="188"/>
      <c r="I2475" s="188"/>
      <c r="J2475" s="188"/>
      <c r="K2475" s="188"/>
      <c r="L2475" s="188"/>
      <c r="M2475" s="188"/>
      <c r="N2475" s="188"/>
      <c r="O2475" s="188"/>
      <c r="P2475" s="189"/>
      <c r="Q2475" s="188"/>
      <c r="R2475" s="188"/>
      <c r="S2475" s="187"/>
      <c r="T2475" s="188"/>
      <c r="U2475" s="188"/>
      <c r="V2475" s="188"/>
      <c r="W2475" s="188"/>
      <c r="X2475" s="188"/>
      <c r="Y2475" s="188"/>
      <c r="Z2475" s="188"/>
      <c r="AA2475" s="187"/>
      <c r="AB2475" s="189"/>
      <c r="AC2475" s="187"/>
      <c r="AD2475" s="25"/>
      <c r="AE2475" s="25"/>
    </row>
    <row r="2476">
      <c r="A2476" s="187"/>
      <c r="B2476" s="187"/>
      <c r="C2476" s="187"/>
      <c r="D2476" s="187"/>
      <c r="E2476" s="187"/>
      <c r="F2476" s="187"/>
      <c r="G2476" s="188"/>
      <c r="H2476" s="188"/>
      <c r="I2476" s="188"/>
      <c r="J2476" s="188"/>
      <c r="K2476" s="188"/>
      <c r="L2476" s="188"/>
      <c r="M2476" s="188"/>
      <c r="N2476" s="188"/>
      <c r="O2476" s="188"/>
      <c r="P2476" s="189"/>
      <c r="Q2476" s="188"/>
      <c r="R2476" s="188"/>
      <c r="S2476" s="187"/>
      <c r="T2476" s="188"/>
      <c r="U2476" s="188"/>
      <c r="V2476" s="188"/>
      <c r="W2476" s="188"/>
      <c r="X2476" s="188"/>
      <c r="Y2476" s="188"/>
      <c r="Z2476" s="188"/>
      <c r="AA2476" s="187"/>
      <c r="AB2476" s="189"/>
      <c r="AC2476" s="187"/>
      <c r="AD2476" s="25"/>
      <c r="AE2476" s="25"/>
    </row>
    <row r="2477">
      <c r="A2477" s="187"/>
      <c r="B2477" s="187"/>
      <c r="C2477" s="187"/>
      <c r="D2477" s="187"/>
      <c r="E2477" s="187"/>
      <c r="F2477" s="187"/>
      <c r="G2477" s="188"/>
      <c r="H2477" s="187"/>
      <c r="I2477" s="187"/>
      <c r="J2477" s="188"/>
      <c r="K2477" s="188"/>
      <c r="L2477" s="188"/>
      <c r="M2477" s="188"/>
      <c r="N2477" s="188"/>
      <c r="O2477" s="188"/>
      <c r="P2477" s="189"/>
      <c r="Q2477" s="187"/>
      <c r="R2477" s="188"/>
      <c r="S2477" s="187"/>
      <c r="T2477" s="188"/>
      <c r="U2477" s="188"/>
      <c r="V2477" s="188"/>
      <c r="W2477" s="188"/>
      <c r="X2477" s="188"/>
      <c r="Y2477" s="188"/>
      <c r="Z2477" s="188"/>
      <c r="AA2477" s="187"/>
      <c r="AB2477" s="189"/>
      <c r="AC2477" s="187"/>
      <c r="AD2477" s="25"/>
      <c r="AE2477" s="25"/>
    </row>
    <row r="2478">
      <c r="A2478" s="187"/>
      <c r="B2478" s="187"/>
      <c r="C2478" s="187"/>
      <c r="D2478" s="187"/>
      <c r="E2478" s="187"/>
      <c r="F2478" s="187"/>
      <c r="G2478" s="188"/>
      <c r="H2478" s="188"/>
      <c r="I2478" s="188"/>
      <c r="J2478" s="188"/>
      <c r="K2478" s="188"/>
      <c r="L2478" s="188"/>
      <c r="M2478" s="188"/>
      <c r="N2478" s="188"/>
      <c r="O2478" s="188"/>
      <c r="P2478" s="189"/>
      <c r="Q2478" s="188"/>
      <c r="R2478" s="188"/>
      <c r="S2478" s="187"/>
      <c r="T2478" s="188"/>
      <c r="U2478" s="188"/>
      <c r="V2478" s="188"/>
      <c r="W2478" s="188"/>
      <c r="X2478" s="188"/>
      <c r="Y2478" s="188"/>
      <c r="Z2478" s="188"/>
      <c r="AA2478" s="187"/>
      <c r="AB2478" s="189"/>
      <c r="AC2478" s="187"/>
      <c r="AD2478" s="25"/>
      <c r="AE2478" s="25"/>
    </row>
    <row r="2479">
      <c r="A2479" s="187"/>
      <c r="B2479" s="187"/>
      <c r="C2479" s="187"/>
      <c r="D2479" s="187"/>
      <c r="E2479" s="187"/>
      <c r="F2479" s="187"/>
      <c r="G2479" s="188"/>
      <c r="H2479" s="188"/>
      <c r="I2479" s="188"/>
      <c r="J2479" s="188"/>
      <c r="K2479" s="188"/>
      <c r="L2479" s="188"/>
      <c r="M2479" s="188"/>
      <c r="N2479" s="188"/>
      <c r="O2479" s="188"/>
      <c r="P2479" s="189"/>
      <c r="Q2479" s="188"/>
      <c r="R2479" s="188"/>
      <c r="S2479" s="187"/>
      <c r="T2479" s="188"/>
      <c r="U2479" s="188"/>
      <c r="V2479" s="188"/>
      <c r="W2479" s="188"/>
      <c r="X2479" s="188"/>
      <c r="Y2479" s="188"/>
      <c r="Z2479" s="188"/>
      <c r="AA2479" s="187"/>
      <c r="AB2479" s="189"/>
      <c r="AC2479" s="187"/>
      <c r="AD2479" s="25"/>
      <c r="AE2479" s="25"/>
    </row>
    <row r="2480">
      <c r="A2480" s="187"/>
      <c r="B2480" s="187"/>
      <c r="C2480" s="187"/>
      <c r="D2480" s="187"/>
      <c r="E2480" s="187"/>
      <c r="F2480" s="187"/>
      <c r="G2480" s="188"/>
      <c r="H2480" s="188"/>
      <c r="I2480" s="188"/>
      <c r="J2480" s="188"/>
      <c r="K2480" s="188"/>
      <c r="L2480" s="188"/>
      <c r="M2480" s="188"/>
      <c r="N2480" s="188"/>
      <c r="O2480" s="188"/>
      <c r="P2480" s="189"/>
      <c r="Q2480" s="188"/>
      <c r="R2480" s="188"/>
      <c r="S2480" s="187"/>
      <c r="T2480" s="188"/>
      <c r="U2480" s="188"/>
      <c r="V2480" s="188"/>
      <c r="W2480" s="188"/>
      <c r="X2480" s="188"/>
      <c r="Y2480" s="188"/>
      <c r="Z2480" s="188"/>
      <c r="AA2480" s="187"/>
      <c r="AB2480" s="189"/>
      <c r="AC2480" s="187"/>
      <c r="AD2480" s="25"/>
      <c r="AE2480" s="25"/>
    </row>
    <row r="2481">
      <c r="A2481" s="187"/>
      <c r="B2481" s="187"/>
      <c r="C2481" s="187"/>
      <c r="D2481" s="187"/>
      <c r="E2481" s="187"/>
      <c r="F2481" s="187"/>
      <c r="G2481" s="188"/>
      <c r="H2481" s="188"/>
      <c r="I2481" s="188"/>
      <c r="J2481" s="188"/>
      <c r="K2481" s="188"/>
      <c r="L2481" s="188"/>
      <c r="M2481" s="188"/>
      <c r="N2481" s="188"/>
      <c r="O2481" s="188"/>
      <c r="P2481" s="189"/>
      <c r="Q2481" s="188"/>
      <c r="R2481" s="188"/>
      <c r="S2481" s="187"/>
      <c r="T2481" s="188"/>
      <c r="U2481" s="188"/>
      <c r="V2481" s="188"/>
      <c r="W2481" s="188"/>
      <c r="X2481" s="188"/>
      <c r="Y2481" s="188"/>
      <c r="Z2481" s="188"/>
      <c r="AA2481" s="187"/>
      <c r="AB2481" s="189"/>
      <c r="AC2481" s="187"/>
      <c r="AD2481" s="25"/>
      <c r="AE2481" s="25"/>
    </row>
    <row r="2482">
      <c r="A2482" s="187"/>
      <c r="B2482" s="187"/>
      <c r="C2482" s="187"/>
      <c r="D2482" s="187"/>
      <c r="E2482" s="187"/>
      <c r="F2482" s="187"/>
      <c r="G2482" s="188"/>
      <c r="H2482" s="188"/>
      <c r="I2482" s="188"/>
      <c r="J2482" s="188"/>
      <c r="K2482" s="188"/>
      <c r="L2482" s="188"/>
      <c r="M2482" s="188"/>
      <c r="N2482" s="188"/>
      <c r="O2482" s="188"/>
      <c r="P2482" s="189"/>
      <c r="Q2482" s="188"/>
      <c r="R2482" s="188"/>
      <c r="S2482" s="187"/>
      <c r="T2482" s="188"/>
      <c r="U2482" s="188"/>
      <c r="V2482" s="188"/>
      <c r="W2482" s="188"/>
      <c r="X2482" s="188"/>
      <c r="Y2482" s="188"/>
      <c r="Z2482" s="188"/>
      <c r="AA2482" s="187"/>
      <c r="AB2482" s="189"/>
      <c r="AC2482" s="187"/>
      <c r="AD2482" s="25"/>
      <c r="AE2482" s="25"/>
    </row>
    <row r="2483">
      <c r="A2483" s="187"/>
      <c r="B2483" s="187"/>
      <c r="C2483" s="187"/>
      <c r="D2483" s="187"/>
      <c r="E2483" s="187"/>
      <c r="F2483" s="187"/>
      <c r="G2483" s="188"/>
      <c r="H2483" s="188"/>
      <c r="I2483" s="188"/>
      <c r="J2483" s="188"/>
      <c r="K2483" s="188"/>
      <c r="L2483" s="188"/>
      <c r="M2483" s="188"/>
      <c r="N2483" s="188"/>
      <c r="O2483" s="188"/>
      <c r="P2483" s="189"/>
      <c r="Q2483" s="188"/>
      <c r="R2483" s="188"/>
      <c r="S2483" s="187"/>
      <c r="T2483" s="188"/>
      <c r="U2483" s="188"/>
      <c r="V2483" s="188"/>
      <c r="W2483" s="188"/>
      <c r="X2483" s="188"/>
      <c r="Y2483" s="188"/>
      <c r="Z2483" s="188"/>
      <c r="AA2483" s="187"/>
      <c r="AB2483" s="189"/>
      <c r="AC2483" s="187"/>
      <c r="AD2483" s="25"/>
      <c r="AE2483" s="25"/>
    </row>
    <row r="2484">
      <c r="A2484" s="187"/>
      <c r="B2484" s="187"/>
      <c r="C2484" s="187"/>
      <c r="D2484" s="187"/>
      <c r="E2484" s="187"/>
      <c r="F2484" s="187"/>
      <c r="G2484" s="188"/>
      <c r="H2484" s="188"/>
      <c r="I2484" s="188"/>
      <c r="J2484" s="188"/>
      <c r="K2484" s="188"/>
      <c r="L2484" s="188"/>
      <c r="M2484" s="188"/>
      <c r="N2484" s="188"/>
      <c r="O2484" s="188"/>
      <c r="P2484" s="189"/>
      <c r="Q2484" s="188"/>
      <c r="R2484" s="188"/>
      <c r="S2484" s="187"/>
      <c r="T2484" s="188"/>
      <c r="U2484" s="188"/>
      <c r="V2484" s="188"/>
      <c r="W2484" s="188"/>
      <c r="X2484" s="188"/>
      <c r="Y2484" s="188"/>
      <c r="Z2484" s="188"/>
      <c r="AA2484" s="187"/>
      <c r="AB2484" s="189"/>
      <c r="AC2484" s="187"/>
      <c r="AD2484" s="25"/>
      <c r="AE2484" s="25"/>
    </row>
    <row r="2485">
      <c r="A2485" s="187"/>
      <c r="B2485" s="187"/>
      <c r="C2485" s="187"/>
      <c r="D2485" s="187"/>
      <c r="E2485" s="187"/>
      <c r="F2485" s="187"/>
      <c r="G2485" s="188"/>
      <c r="H2485" s="188"/>
      <c r="I2485" s="188"/>
      <c r="J2485" s="188"/>
      <c r="K2485" s="188"/>
      <c r="L2485" s="188"/>
      <c r="M2485" s="188"/>
      <c r="N2485" s="188"/>
      <c r="O2485" s="188"/>
      <c r="P2485" s="189"/>
      <c r="Q2485" s="188"/>
      <c r="R2485" s="188"/>
      <c r="S2485" s="187"/>
      <c r="T2485" s="188"/>
      <c r="U2485" s="188"/>
      <c r="V2485" s="188"/>
      <c r="W2485" s="188"/>
      <c r="X2485" s="188"/>
      <c r="Y2485" s="188"/>
      <c r="Z2485" s="188"/>
      <c r="AA2485" s="187"/>
      <c r="AB2485" s="189"/>
      <c r="AC2485" s="187"/>
      <c r="AD2485" s="25"/>
      <c r="AE2485" s="25"/>
    </row>
    <row r="2486">
      <c r="A2486" s="187"/>
      <c r="B2486" s="187"/>
      <c r="C2486" s="187"/>
      <c r="D2486" s="187"/>
      <c r="E2486" s="187"/>
      <c r="F2486" s="187"/>
      <c r="G2486" s="188"/>
      <c r="H2486" s="188"/>
      <c r="I2486" s="188"/>
      <c r="J2486" s="188"/>
      <c r="K2486" s="188"/>
      <c r="L2486" s="188"/>
      <c r="M2486" s="188"/>
      <c r="N2486" s="188"/>
      <c r="O2486" s="188"/>
      <c r="P2486" s="189"/>
      <c r="Q2486" s="188"/>
      <c r="R2486" s="188"/>
      <c r="S2486" s="188"/>
      <c r="T2486" s="188"/>
      <c r="U2486" s="188"/>
      <c r="V2486" s="188"/>
      <c r="W2486" s="188"/>
      <c r="X2486" s="188"/>
      <c r="Y2486" s="188"/>
      <c r="Z2486" s="188"/>
      <c r="AA2486" s="187"/>
      <c r="AB2486" s="189"/>
      <c r="AC2486" s="187"/>
      <c r="AD2486" s="25"/>
      <c r="AE2486" s="25"/>
    </row>
    <row r="2487">
      <c r="A2487" s="187"/>
      <c r="B2487" s="187"/>
      <c r="C2487" s="187"/>
      <c r="D2487" s="187"/>
      <c r="E2487" s="187"/>
      <c r="F2487" s="187"/>
      <c r="G2487" s="188"/>
      <c r="H2487" s="188"/>
      <c r="I2487" s="188"/>
      <c r="J2487" s="188"/>
      <c r="K2487" s="188"/>
      <c r="L2487" s="188"/>
      <c r="M2487" s="187"/>
      <c r="N2487" s="187"/>
      <c r="O2487" s="188"/>
      <c r="P2487" s="189"/>
      <c r="Q2487" s="188"/>
      <c r="R2487" s="188"/>
      <c r="S2487" s="188"/>
      <c r="T2487" s="188"/>
      <c r="U2487" s="188"/>
      <c r="V2487" s="188"/>
      <c r="W2487" s="188"/>
      <c r="X2487" s="188"/>
      <c r="Y2487" s="188"/>
      <c r="Z2487" s="188"/>
      <c r="AA2487" s="187"/>
      <c r="AB2487" s="189"/>
      <c r="AC2487" s="187"/>
      <c r="AD2487" s="25"/>
      <c r="AE2487" s="25"/>
    </row>
    <row r="2488">
      <c r="A2488" s="187"/>
      <c r="B2488" s="187"/>
      <c r="C2488" s="187"/>
      <c r="D2488" s="187"/>
      <c r="E2488" s="187"/>
      <c r="F2488" s="187"/>
      <c r="G2488" s="188"/>
      <c r="H2488" s="188"/>
      <c r="I2488" s="188"/>
      <c r="J2488" s="188"/>
      <c r="K2488" s="188"/>
      <c r="L2488" s="188"/>
      <c r="M2488" s="188"/>
      <c r="N2488" s="188"/>
      <c r="O2488" s="188"/>
      <c r="P2488" s="189"/>
      <c r="Q2488" s="188"/>
      <c r="R2488" s="188"/>
      <c r="S2488" s="188"/>
      <c r="T2488" s="188"/>
      <c r="U2488" s="188"/>
      <c r="V2488" s="188"/>
      <c r="W2488" s="188"/>
      <c r="X2488" s="188"/>
      <c r="Y2488" s="187"/>
      <c r="Z2488" s="187"/>
      <c r="AA2488" s="187"/>
      <c r="AB2488" s="189"/>
      <c r="AC2488" s="187"/>
      <c r="AD2488" s="25"/>
      <c r="AE2488" s="25"/>
    </row>
    <row r="2489">
      <c r="A2489" s="187"/>
      <c r="B2489" s="187"/>
      <c r="C2489" s="187"/>
      <c r="D2489" s="187"/>
      <c r="E2489" s="187"/>
      <c r="F2489" s="187"/>
      <c r="G2489" s="188"/>
      <c r="H2489" s="187"/>
      <c r="I2489" s="187"/>
      <c r="J2489" s="188"/>
      <c r="K2489" s="188"/>
      <c r="L2489" s="188"/>
      <c r="M2489" s="188"/>
      <c r="N2489" s="188"/>
      <c r="O2489" s="188"/>
      <c r="P2489" s="189"/>
      <c r="Q2489" s="187"/>
      <c r="R2489" s="187"/>
      <c r="S2489" s="188"/>
      <c r="T2489" s="188"/>
      <c r="U2489" s="188"/>
      <c r="V2489" s="188"/>
      <c r="W2489" s="188"/>
      <c r="X2489" s="188"/>
      <c r="Y2489" s="188"/>
      <c r="Z2489" s="188"/>
      <c r="AA2489" s="187"/>
      <c r="AB2489" s="189"/>
      <c r="AC2489" s="187"/>
      <c r="AD2489" s="25"/>
      <c r="AE2489" s="25"/>
    </row>
    <row r="2490">
      <c r="A2490" s="187"/>
      <c r="B2490" s="187"/>
      <c r="C2490" s="187"/>
      <c r="D2490" s="187"/>
      <c r="E2490" s="187"/>
      <c r="F2490" s="187"/>
      <c r="G2490" s="188"/>
      <c r="H2490" s="187"/>
      <c r="I2490" s="187"/>
      <c r="J2490" s="188"/>
      <c r="K2490" s="188"/>
      <c r="L2490" s="188"/>
      <c r="M2490" s="188"/>
      <c r="N2490" s="188"/>
      <c r="O2490" s="188"/>
      <c r="P2490" s="189"/>
      <c r="Q2490" s="187"/>
      <c r="R2490" s="187"/>
      <c r="S2490" s="188"/>
      <c r="T2490" s="188"/>
      <c r="U2490" s="188"/>
      <c r="V2490" s="188"/>
      <c r="W2490" s="188"/>
      <c r="X2490" s="188"/>
      <c r="Y2490" s="188"/>
      <c r="Z2490" s="188"/>
      <c r="AA2490" s="187"/>
      <c r="AB2490" s="189"/>
      <c r="AC2490" s="187"/>
      <c r="AD2490" s="25"/>
      <c r="AE2490" s="25"/>
    </row>
    <row r="2491">
      <c r="A2491" s="187"/>
      <c r="B2491" s="187"/>
      <c r="C2491" s="187"/>
      <c r="D2491" s="187"/>
      <c r="E2491" s="187"/>
      <c r="F2491" s="187"/>
      <c r="G2491" s="188"/>
      <c r="H2491" s="187"/>
      <c r="I2491" s="187"/>
      <c r="J2491" s="188"/>
      <c r="K2491" s="188"/>
      <c r="L2491" s="188"/>
      <c r="M2491" s="188"/>
      <c r="N2491" s="188"/>
      <c r="O2491" s="188"/>
      <c r="P2491" s="189"/>
      <c r="Q2491" s="187"/>
      <c r="R2491" s="187"/>
      <c r="S2491" s="188"/>
      <c r="T2491" s="188"/>
      <c r="U2491" s="188"/>
      <c r="V2491" s="188"/>
      <c r="W2491" s="188"/>
      <c r="X2491" s="188"/>
      <c r="Y2491" s="188"/>
      <c r="Z2491" s="188"/>
      <c r="AA2491" s="187"/>
      <c r="AB2491" s="189"/>
      <c r="AC2491" s="187"/>
      <c r="AD2491" s="25"/>
      <c r="AE2491" s="25"/>
    </row>
    <row r="2492">
      <c r="A2492" s="187"/>
      <c r="B2492" s="187"/>
      <c r="C2492" s="187"/>
      <c r="D2492" s="187"/>
      <c r="E2492" s="187"/>
      <c r="F2492" s="187"/>
      <c r="G2492" s="188"/>
      <c r="H2492" s="187"/>
      <c r="I2492" s="187"/>
      <c r="J2492" s="188"/>
      <c r="K2492" s="188"/>
      <c r="L2492" s="188"/>
      <c r="M2492" s="188"/>
      <c r="N2492" s="188"/>
      <c r="O2492" s="188"/>
      <c r="P2492" s="189"/>
      <c r="Q2492" s="187"/>
      <c r="R2492" s="187"/>
      <c r="S2492" s="188"/>
      <c r="T2492" s="188"/>
      <c r="U2492" s="188"/>
      <c r="V2492" s="188"/>
      <c r="W2492" s="188"/>
      <c r="X2492" s="188"/>
      <c r="Y2492" s="188"/>
      <c r="Z2492" s="188"/>
      <c r="AA2492" s="187"/>
      <c r="AB2492" s="189"/>
      <c r="AC2492" s="187"/>
      <c r="AD2492" s="25"/>
      <c r="AE2492" s="25"/>
    </row>
    <row r="2493">
      <c r="A2493" s="187"/>
      <c r="B2493" s="187"/>
      <c r="C2493" s="187"/>
      <c r="D2493" s="187"/>
      <c r="E2493" s="187"/>
      <c r="F2493" s="187"/>
      <c r="G2493" s="188"/>
      <c r="H2493" s="187"/>
      <c r="I2493" s="187"/>
      <c r="J2493" s="188"/>
      <c r="K2493" s="188"/>
      <c r="L2493" s="188"/>
      <c r="M2493" s="188"/>
      <c r="N2493" s="188"/>
      <c r="O2493" s="188"/>
      <c r="P2493" s="189"/>
      <c r="Q2493" s="187"/>
      <c r="R2493" s="187"/>
      <c r="S2493" s="188"/>
      <c r="T2493" s="188"/>
      <c r="U2493" s="188"/>
      <c r="V2493" s="188"/>
      <c r="W2493" s="188"/>
      <c r="X2493" s="188"/>
      <c r="Y2493" s="188"/>
      <c r="Z2493" s="188"/>
      <c r="AA2493" s="187"/>
      <c r="AB2493" s="189"/>
      <c r="AC2493" s="187"/>
      <c r="AD2493" s="25"/>
      <c r="AE2493" s="25"/>
    </row>
    <row r="2494">
      <c r="A2494" s="187"/>
      <c r="B2494" s="187"/>
      <c r="C2494" s="187"/>
      <c r="D2494" s="187"/>
      <c r="E2494" s="187"/>
      <c r="F2494" s="187"/>
      <c r="G2494" s="188"/>
      <c r="H2494" s="188"/>
      <c r="I2494" s="188"/>
      <c r="J2494" s="188"/>
      <c r="K2494" s="188"/>
      <c r="L2494" s="188"/>
      <c r="M2494" s="188"/>
      <c r="N2494" s="188"/>
      <c r="O2494" s="188"/>
      <c r="P2494" s="189"/>
      <c r="Q2494" s="188"/>
      <c r="R2494" s="188"/>
      <c r="S2494" s="187"/>
      <c r="T2494" s="188"/>
      <c r="U2494" s="188"/>
      <c r="V2494" s="188"/>
      <c r="W2494" s="188"/>
      <c r="X2494" s="188"/>
      <c r="Y2494" s="188"/>
      <c r="Z2494" s="188"/>
      <c r="AA2494" s="187"/>
      <c r="AB2494" s="189"/>
      <c r="AC2494" s="187"/>
      <c r="AD2494" s="25"/>
      <c r="AE2494" s="25"/>
    </row>
    <row r="2495">
      <c r="A2495" s="187"/>
      <c r="B2495" s="187"/>
      <c r="C2495" s="187"/>
      <c r="D2495" s="187"/>
      <c r="E2495" s="187"/>
      <c r="F2495" s="187"/>
      <c r="G2495" s="188"/>
      <c r="H2495" s="187"/>
      <c r="I2495" s="187"/>
      <c r="J2495" s="188"/>
      <c r="K2495" s="188"/>
      <c r="L2495" s="188"/>
      <c r="M2495" s="188"/>
      <c r="N2495" s="188"/>
      <c r="O2495" s="188"/>
      <c r="P2495" s="189"/>
      <c r="Q2495" s="187"/>
      <c r="R2495" s="187"/>
      <c r="S2495" s="188"/>
      <c r="T2495" s="188"/>
      <c r="U2495" s="188"/>
      <c r="V2495" s="188"/>
      <c r="W2495" s="188"/>
      <c r="X2495" s="188"/>
      <c r="Y2495" s="188"/>
      <c r="Z2495" s="188"/>
      <c r="AA2495" s="187"/>
      <c r="AB2495" s="189"/>
      <c r="AC2495" s="187"/>
      <c r="AD2495" s="25"/>
      <c r="AE2495" s="25"/>
    </row>
    <row r="2496">
      <c r="A2496" s="187"/>
      <c r="B2496" s="187"/>
      <c r="C2496" s="187"/>
      <c r="D2496" s="187"/>
      <c r="E2496" s="187"/>
      <c r="F2496" s="187"/>
      <c r="G2496" s="188"/>
      <c r="H2496" s="187"/>
      <c r="I2496" s="187"/>
      <c r="J2496" s="188"/>
      <c r="K2496" s="188"/>
      <c r="L2496" s="188"/>
      <c r="M2496" s="188"/>
      <c r="N2496" s="188"/>
      <c r="O2496" s="188"/>
      <c r="P2496" s="189"/>
      <c r="Q2496" s="187"/>
      <c r="R2496" s="187"/>
      <c r="S2496" s="188"/>
      <c r="T2496" s="188"/>
      <c r="U2496" s="188"/>
      <c r="V2496" s="188"/>
      <c r="W2496" s="188"/>
      <c r="X2496" s="188"/>
      <c r="Y2496" s="188"/>
      <c r="Z2496" s="188"/>
      <c r="AA2496" s="187"/>
      <c r="AB2496" s="189"/>
      <c r="AC2496" s="187"/>
      <c r="AD2496" s="25"/>
      <c r="AE2496" s="25"/>
    </row>
    <row r="2497">
      <c r="A2497" s="187"/>
      <c r="B2497" s="187"/>
      <c r="C2497" s="187"/>
      <c r="D2497" s="187"/>
      <c r="E2497" s="187"/>
      <c r="F2497" s="187"/>
      <c r="G2497" s="188"/>
      <c r="H2497" s="187"/>
      <c r="I2497" s="187"/>
      <c r="J2497" s="188"/>
      <c r="K2497" s="188"/>
      <c r="L2497" s="188"/>
      <c r="M2497" s="188"/>
      <c r="N2497" s="188"/>
      <c r="O2497" s="188"/>
      <c r="P2497" s="189"/>
      <c r="Q2497" s="187"/>
      <c r="R2497" s="187"/>
      <c r="S2497" s="188"/>
      <c r="T2497" s="188"/>
      <c r="U2497" s="188"/>
      <c r="V2497" s="188"/>
      <c r="W2497" s="188"/>
      <c r="X2497" s="188"/>
      <c r="Y2497" s="188"/>
      <c r="Z2497" s="188"/>
      <c r="AA2497" s="187"/>
      <c r="AB2497" s="189"/>
      <c r="AC2497" s="187"/>
      <c r="AD2497" s="25"/>
      <c r="AE2497" s="25"/>
    </row>
    <row r="2498">
      <c r="A2498" s="187"/>
      <c r="B2498" s="187"/>
      <c r="C2498" s="187"/>
      <c r="D2498" s="187"/>
      <c r="E2498" s="187"/>
      <c r="F2498" s="187"/>
      <c r="G2498" s="188"/>
      <c r="H2498" s="188"/>
      <c r="I2498" s="188"/>
      <c r="J2498" s="188"/>
      <c r="K2498" s="188"/>
      <c r="L2498" s="188"/>
      <c r="M2498" s="188"/>
      <c r="N2498" s="188"/>
      <c r="O2498" s="188"/>
      <c r="P2498" s="189"/>
      <c r="Q2498" s="188"/>
      <c r="R2498" s="188"/>
      <c r="S2498" s="187"/>
      <c r="T2498" s="188"/>
      <c r="U2498" s="188"/>
      <c r="V2498" s="188"/>
      <c r="W2498" s="188"/>
      <c r="X2498" s="188"/>
      <c r="Y2498" s="188"/>
      <c r="Z2498" s="188"/>
      <c r="AA2498" s="187"/>
      <c r="AB2498" s="189"/>
      <c r="AC2498" s="187"/>
      <c r="AD2498" s="25"/>
      <c r="AE2498" s="25"/>
    </row>
    <row r="2499">
      <c r="A2499" s="187"/>
      <c r="B2499" s="187"/>
      <c r="C2499" s="187"/>
      <c r="D2499" s="187"/>
      <c r="E2499" s="187"/>
      <c r="F2499" s="187"/>
      <c r="G2499" s="188"/>
      <c r="H2499" s="187"/>
      <c r="I2499" s="187"/>
      <c r="J2499" s="188"/>
      <c r="K2499" s="188"/>
      <c r="L2499" s="188"/>
      <c r="M2499" s="188"/>
      <c r="N2499" s="188"/>
      <c r="O2499" s="188"/>
      <c r="P2499" s="189"/>
      <c r="Q2499" s="187"/>
      <c r="R2499" s="187"/>
      <c r="S2499" s="188"/>
      <c r="T2499" s="188"/>
      <c r="U2499" s="188"/>
      <c r="V2499" s="188"/>
      <c r="W2499" s="188"/>
      <c r="X2499" s="188"/>
      <c r="Y2499" s="188"/>
      <c r="Z2499" s="188"/>
      <c r="AA2499" s="187"/>
      <c r="AB2499" s="189"/>
      <c r="AC2499" s="187"/>
      <c r="AD2499" s="25"/>
      <c r="AE2499" s="25"/>
    </row>
    <row r="2500">
      <c r="A2500" s="187"/>
      <c r="B2500" s="187"/>
      <c r="C2500" s="187"/>
      <c r="D2500" s="187"/>
      <c r="E2500" s="187"/>
      <c r="F2500" s="187"/>
      <c r="G2500" s="188"/>
      <c r="H2500" s="187"/>
      <c r="I2500" s="187"/>
      <c r="J2500" s="188"/>
      <c r="K2500" s="188"/>
      <c r="L2500" s="188"/>
      <c r="M2500" s="188"/>
      <c r="N2500" s="188"/>
      <c r="O2500" s="188"/>
      <c r="P2500" s="189"/>
      <c r="Q2500" s="187"/>
      <c r="R2500" s="187"/>
      <c r="S2500" s="188"/>
      <c r="T2500" s="188"/>
      <c r="U2500" s="188"/>
      <c r="V2500" s="188"/>
      <c r="W2500" s="188"/>
      <c r="X2500" s="188"/>
      <c r="Y2500" s="188"/>
      <c r="Z2500" s="188"/>
      <c r="AA2500" s="187"/>
      <c r="AB2500" s="189"/>
      <c r="AC2500" s="187"/>
      <c r="AD2500" s="25"/>
      <c r="AE2500" s="25"/>
    </row>
    <row r="2501">
      <c r="A2501" s="187"/>
      <c r="B2501" s="187"/>
      <c r="C2501" s="187"/>
      <c r="D2501" s="187"/>
      <c r="E2501" s="187"/>
      <c r="F2501" s="187"/>
      <c r="G2501" s="188"/>
      <c r="H2501" s="187"/>
      <c r="I2501" s="187"/>
      <c r="J2501" s="188"/>
      <c r="K2501" s="188"/>
      <c r="L2501" s="188"/>
      <c r="M2501" s="188"/>
      <c r="N2501" s="188"/>
      <c r="O2501" s="188"/>
      <c r="P2501" s="189"/>
      <c r="Q2501" s="187"/>
      <c r="R2501" s="187"/>
      <c r="S2501" s="188"/>
      <c r="T2501" s="188"/>
      <c r="U2501" s="188"/>
      <c r="V2501" s="188"/>
      <c r="W2501" s="188"/>
      <c r="X2501" s="188"/>
      <c r="Y2501" s="188"/>
      <c r="Z2501" s="188"/>
      <c r="AA2501" s="187"/>
      <c r="AB2501" s="189"/>
      <c r="AC2501" s="187"/>
      <c r="AD2501" s="25"/>
      <c r="AE2501" s="25"/>
    </row>
    <row r="2502">
      <c r="A2502" s="187"/>
      <c r="B2502" s="187"/>
      <c r="C2502" s="187"/>
      <c r="D2502" s="187"/>
      <c r="E2502" s="187"/>
      <c r="F2502" s="187"/>
      <c r="G2502" s="188"/>
      <c r="H2502" s="187"/>
      <c r="I2502" s="187"/>
      <c r="J2502" s="188"/>
      <c r="K2502" s="188"/>
      <c r="L2502" s="188"/>
      <c r="M2502" s="188"/>
      <c r="N2502" s="188"/>
      <c r="O2502" s="188"/>
      <c r="P2502" s="189"/>
      <c r="Q2502" s="187"/>
      <c r="R2502" s="187"/>
      <c r="S2502" s="188"/>
      <c r="T2502" s="188"/>
      <c r="U2502" s="188"/>
      <c r="V2502" s="188"/>
      <c r="W2502" s="188"/>
      <c r="X2502" s="188"/>
      <c r="Y2502" s="188"/>
      <c r="Z2502" s="188"/>
      <c r="AA2502" s="187"/>
      <c r="AB2502" s="189"/>
      <c r="AC2502" s="187"/>
      <c r="AD2502" s="25"/>
      <c r="AE2502" s="25"/>
    </row>
    <row r="2503">
      <c r="A2503" s="187"/>
      <c r="B2503" s="187"/>
      <c r="C2503" s="187"/>
      <c r="D2503" s="187"/>
      <c r="E2503" s="187"/>
      <c r="F2503" s="187"/>
      <c r="G2503" s="188"/>
      <c r="H2503" s="187"/>
      <c r="I2503" s="187"/>
      <c r="J2503" s="188"/>
      <c r="K2503" s="188"/>
      <c r="L2503" s="188"/>
      <c r="M2503" s="188"/>
      <c r="N2503" s="188"/>
      <c r="O2503" s="188"/>
      <c r="P2503" s="189"/>
      <c r="Q2503" s="187"/>
      <c r="R2503" s="187"/>
      <c r="S2503" s="188"/>
      <c r="T2503" s="188"/>
      <c r="U2503" s="188"/>
      <c r="V2503" s="188"/>
      <c r="W2503" s="188"/>
      <c r="X2503" s="188"/>
      <c r="Y2503" s="188"/>
      <c r="Z2503" s="188"/>
      <c r="AA2503" s="187"/>
      <c r="AB2503" s="189"/>
      <c r="AC2503" s="187"/>
      <c r="AD2503" s="25"/>
      <c r="AE2503" s="25"/>
    </row>
    <row r="2504">
      <c r="A2504" s="187"/>
      <c r="B2504" s="187"/>
      <c r="C2504" s="187"/>
      <c r="D2504" s="187"/>
      <c r="E2504" s="187"/>
      <c r="F2504" s="187"/>
      <c r="G2504" s="188"/>
      <c r="H2504" s="188"/>
      <c r="I2504" s="188"/>
      <c r="J2504" s="188"/>
      <c r="K2504" s="188"/>
      <c r="L2504" s="188"/>
      <c r="M2504" s="188"/>
      <c r="N2504" s="188"/>
      <c r="O2504" s="188"/>
      <c r="P2504" s="189"/>
      <c r="Q2504" s="188"/>
      <c r="R2504" s="188"/>
      <c r="S2504" s="187"/>
      <c r="T2504" s="188"/>
      <c r="U2504" s="188"/>
      <c r="V2504" s="188"/>
      <c r="W2504" s="188"/>
      <c r="X2504" s="188"/>
      <c r="Y2504" s="188"/>
      <c r="Z2504" s="188"/>
      <c r="AA2504" s="187"/>
      <c r="AB2504" s="189"/>
      <c r="AC2504" s="187"/>
      <c r="AD2504" s="25"/>
      <c r="AE2504" s="25"/>
    </row>
    <row r="2505">
      <c r="A2505" s="187"/>
      <c r="B2505" s="187"/>
      <c r="C2505" s="187"/>
      <c r="D2505" s="187"/>
      <c r="E2505" s="187"/>
      <c r="F2505" s="187"/>
      <c r="G2505" s="188"/>
      <c r="H2505" s="187"/>
      <c r="I2505" s="187"/>
      <c r="J2505" s="188"/>
      <c r="K2505" s="188"/>
      <c r="L2505" s="188"/>
      <c r="M2505" s="188"/>
      <c r="N2505" s="188"/>
      <c r="O2505" s="188"/>
      <c r="P2505" s="189"/>
      <c r="Q2505" s="187"/>
      <c r="R2505" s="187"/>
      <c r="S2505" s="188"/>
      <c r="T2505" s="188"/>
      <c r="U2505" s="188"/>
      <c r="V2505" s="188"/>
      <c r="W2505" s="188"/>
      <c r="X2505" s="188"/>
      <c r="Y2505" s="188"/>
      <c r="Z2505" s="188"/>
      <c r="AA2505" s="188"/>
      <c r="AB2505" s="189"/>
      <c r="AC2505" s="187"/>
      <c r="AD2505" s="25"/>
      <c r="AE2505" s="25"/>
    </row>
    <row r="2506">
      <c r="A2506" s="187"/>
      <c r="B2506" s="187"/>
      <c r="C2506" s="187"/>
      <c r="D2506" s="187"/>
      <c r="E2506" s="187"/>
      <c r="F2506" s="187"/>
      <c r="G2506" s="188"/>
      <c r="H2506" s="188"/>
      <c r="I2506" s="188"/>
      <c r="J2506" s="188"/>
      <c r="K2506" s="188"/>
      <c r="L2506" s="188"/>
      <c r="M2506" s="188"/>
      <c r="N2506" s="188"/>
      <c r="O2506" s="188"/>
      <c r="P2506" s="189"/>
      <c r="Q2506" s="188"/>
      <c r="R2506" s="188"/>
      <c r="S2506" s="187"/>
      <c r="T2506" s="188"/>
      <c r="U2506" s="188"/>
      <c r="V2506" s="188"/>
      <c r="W2506" s="188"/>
      <c r="X2506" s="188"/>
      <c r="Y2506" s="188"/>
      <c r="Z2506" s="188"/>
      <c r="AA2506" s="187"/>
      <c r="AB2506" s="189"/>
      <c r="AC2506" s="187"/>
      <c r="AD2506" s="25"/>
      <c r="AE2506" s="25"/>
    </row>
    <row r="2507">
      <c r="A2507" s="187"/>
      <c r="B2507" s="187"/>
      <c r="C2507" s="187"/>
      <c r="D2507" s="187"/>
      <c r="E2507" s="187"/>
      <c r="F2507" s="187"/>
      <c r="G2507" s="188"/>
      <c r="H2507" s="188"/>
      <c r="I2507" s="188"/>
      <c r="J2507" s="188"/>
      <c r="K2507" s="188"/>
      <c r="L2507" s="188"/>
      <c r="M2507" s="188"/>
      <c r="N2507" s="188"/>
      <c r="O2507" s="188"/>
      <c r="P2507" s="189"/>
      <c r="Q2507" s="187"/>
      <c r="R2507" s="188"/>
      <c r="S2507" s="187"/>
      <c r="T2507" s="188"/>
      <c r="U2507" s="188"/>
      <c r="V2507" s="188"/>
      <c r="W2507" s="188"/>
      <c r="X2507" s="188"/>
      <c r="Y2507" s="187"/>
      <c r="Z2507" s="187"/>
      <c r="AA2507" s="188"/>
      <c r="AB2507" s="189"/>
      <c r="AC2507" s="187"/>
      <c r="AD2507" s="25"/>
      <c r="AE2507" s="25"/>
    </row>
    <row r="2508">
      <c r="A2508" s="187"/>
      <c r="B2508" s="187"/>
      <c r="C2508" s="187"/>
      <c r="D2508" s="187"/>
      <c r="E2508" s="187"/>
      <c r="F2508" s="187"/>
      <c r="G2508" s="188"/>
      <c r="H2508" s="187"/>
      <c r="I2508" s="187"/>
      <c r="J2508" s="188"/>
      <c r="K2508" s="187"/>
      <c r="L2508" s="188"/>
      <c r="M2508" s="188"/>
      <c r="N2508" s="188"/>
      <c r="O2508" s="188"/>
      <c r="P2508" s="189"/>
      <c r="Q2508" s="187"/>
      <c r="R2508" s="187"/>
      <c r="S2508" s="188"/>
      <c r="T2508" s="188"/>
      <c r="U2508" s="188"/>
      <c r="V2508" s="188"/>
      <c r="W2508" s="188"/>
      <c r="X2508" s="188"/>
      <c r="Y2508" s="188"/>
      <c r="Z2508" s="188"/>
      <c r="AA2508" s="187"/>
      <c r="AB2508" s="189"/>
      <c r="AC2508" s="187"/>
      <c r="AD2508" s="25"/>
      <c r="AE2508" s="25"/>
    </row>
    <row r="2509">
      <c r="A2509" s="187"/>
      <c r="B2509" s="187"/>
      <c r="C2509" s="187"/>
      <c r="D2509" s="187"/>
      <c r="E2509" s="187"/>
      <c r="F2509" s="187"/>
      <c r="G2509" s="188"/>
      <c r="H2509" s="188"/>
      <c r="I2509" s="188"/>
      <c r="J2509" s="188"/>
      <c r="K2509" s="188"/>
      <c r="L2509" s="188"/>
      <c r="M2509" s="188"/>
      <c r="N2509" s="188"/>
      <c r="O2509" s="188"/>
      <c r="P2509" s="189"/>
      <c r="Q2509" s="188"/>
      <c r="R2509" s="188"/>
      <c r="S2509" s="187"/>
      <c r="T2509" s="188"/>
      <c r="U2509" s="188"/>
      <c r="V2509" s="188"/>
      <c r="W2509" s="188"/>
      <c r="X2509" s="188"/>
      <c r="Y2509" s="188"/>
      <c r="Z2509" s="188"/>
      <c r="AA2509" s="187"/>
      <c r="AB2509" s="189"/>
      <c r="AC2509" s="187"/>
      <c r="AD2509" s="25"/>
      <c r="AE2509" s="25"/>
    </row>
    <row r="2510">
      <c r="A2510" s="187"/>
      <c r="B2510" s="187"/>
      <c r="C2510" s="187"/>
      <c r="D2510" s="187"/>
      <c r="E2510" s="187"/>
      <c r="F2510" s="187"/>
      <c r="G2510" s="188"/>
      <c r="H2510" s="187"/>
      <c r="I2510" s="187"/>
      <c r="J2510" s="188"/>
      <c r="K2510" s="187"/>
      <c r="L2510" s="188"/>
      <c r="M2510" s="188"/>
      <c r="N2510" s="188"/>
      <c r="O2510" s="188"/>
      <c r="P2510" s="189"/>
      <c r="Q2510" s="187"/>
      <c r="R2510" s="187"/>
      <c r="S2510" s="188"/>
      <c r="T2510" s="188"/>
      <c r="U2510" s="188"/>
      <c r="V2510" s="188"/>
      <c r="W2510" s="188"/>
      <c r="X2510" s="188"/>
      <c r="Y2510" s="188"/>
      <c r="Z2510" s="188"/>
      <c r="AA2510" s="187"/>
      <c r="AB2510" s="189"/>
      <c r="AC2510" s="187"/>
      <c r="AD2510" s="25"/>
      <c r="AE2510" s="25"/>
    </row>
    <row r="2511">
      <c r="A2511" s="187"/>
      <c r="B2511" s="187"/>
      <c r="C2511" s="187"/>
      <c r="D2511" s="187"/>
      <c r="E2511" s="187"/>
      <c r="F2511" s="187"/>
      <c r="G2511" s="188"/>
      <c r="H2511" s="188"/>
      <c r="I2511" s="188"/>
      <c r="J2511" s="188"/>
      <c r="K2511" s="188"/>
      <c r="L2511" s="188"/>
      <c r="M2511" s="188"/>
      <c r="N2511" s="188"/>
      <c r="O2511" s="188"/>
      <c r="P2511" s="189"/>
      <c r="Q2511" s="187"/>
      <c r="R2511" s="188"/>
      <c r="S2511" s="187"/>
      <c r="T2511" s="188"/>
      <c r="U2511" s="188"/>
      <c r="V2511" s="188"/>
      <c r="W2511" s="188"/>
      <c r="X2511" s="188"/>
      <c r="Y2511" s="188"/>
      <c r="Z2511" s="188"/>
      <c r="AA2511" s="187"/>
      <c r="AB2511" s="189"/>
      <c r="AC2511" s="187"/>
      <c r="AD2511" s="25"/>
      <c r="AE2511" s="25"/>
    </row>
    <row r="2512">
      <c r="A2512" s="187"/>
      <c r="B2512" s="187"/>
      <c r="C2512" s="187"/>
      <c r="D2512" s="187"/>
      <c r="E2512" s="187"/>
      <c r="F2512" s="187"/>
      <c r="G2512" s="188"/>
      <c r="H2512" s="188"/>
      <c r="I2512" s="188"/>
      <c r="J2512" s="188"/>
      <c r="K2512" s="188"/>
      <c r="L2512" s="188"/>
      <c r="M2512" s="188"/>
      <c r="N2512" s="188"/>
      <c r="O2512" s="188"/>
      <c r="P2512" s="189"/>
      <c r="Q2512" s="187"/>
      <c r="R2512" s="188"/>
      <c r="S2512" s="187"/>
      <c r="T2512" s="188"/>
      <c r="U2512" s="188"/>
      <c r="V2512" s="188"/>
      <c r="W2512" s="188"/>
      <c r="X2512" s="188"/>
      <c r="Y2512" s="188"/>
      <c r="Z2512" s="188"/>
      <c r="AA2512" s="187"/>
      <c r="AB2512" s="189"/>
      <c r="AC2512" s="187"/>
      <c r="AD2512" s="25"/>
      <c r="AE2512" s="25"/>
    </row>
    <row r="2513">
      <c r="A2513" s="187"/>
      <c r="B2513" s="187"/>
      <c r="C2513" s="187"/>
      <c r="D2513" s="187"/>
      <c r="E2513" s="187"/>
      <c r="F2513" s="187"/>
      <c r="G2513" s="188"/>
      <c r="H2513" s="188"/>
      <c r="I2513" s="188"/>
      <c r="J2513" s="188"/>
      <c r="K2513" s="188"/>
      <c r="L2513" s="188"/>
      <c r="M2513" s="188"/>
      <c r="N2513" s="188"/>
      <c r="O2513" s="188"/>
      <c r="P2513" s="189"/>
      <c r="Q2513" s="187"/>
      <c r="R2513" s="188"/>
      <c r="S2513" s="187"/>
      <c r="T2513" s="188"/>
      <c r="U2513" s="188"/>
      <c r="V2513" s="188"/>
      <c r="W2513" s="188"/>
      <c r="X2513" s="188"/>
      <c r="Y2513" s="188"/>
      <c r="Z2513" s="188"/>
      <c r="AA2513" s="187"/>
      <c r="AB2513" s="189"/>
      <c r="AC2513" s="187"/>
      <c r="AD2513" s="25"/>
      <c r="AE2513" s="25"/>
    </row>
    <row r="2514">
      <c r="A2514" s="187"/>
      <c r="B2514" s="187"/>
      <c r="C2514" s="187"/>
      <c r="D2514" s="187"/>
      <c r="E2514" s="187"/>
      <c r="F2514" s="187"/>
      <c r="G2514" s="188"/>
      <c r="H2514" s="187"/>
      <c r="I2514" s="187"/>
      <c r="J2514" s="188"/>
      <c r="K2514" s="187"/>
      <c r="L2514" s="188"/>
      <c r="M2514" s="188"/>
      <c r="N2514" s="188"/>
      <c r="O2514" s="188"/>
      <c r="P2514" s="189"/>
      <c r="Q2514" s="187"/>
      <c r="R2514" s="187"/>
      <c r="S2514" s="188"/>
      <c r="T2514" s="188"/>
      <c r="U2514" s="188"/>
      <c r="V2514" s="188"/>
      <c r="W2514" s="188"/>
      <c r="X2514" s="188"/>
      <c r="Y2514" s="188"/>
      <c r="Z2514" s="188"/>
      <c r="AA2514" s="187"/>
      <c r="AB2514" s="189"/>
      <c r="AC2514" s="187"/>
      <c r="AD2514" s="25"/>
      <c r="AE2514" s="25"/>
    </row>
    <row r="2515">
      <c r="A2515" s="187"/>
      <c r="B2515" s="187"/>
      <c r="C2515" s="187"/>
      <c r="D2515" s="187"/>
      <c r="E2515" s="187"/>
      <c r="F2515" s="187"/>
      <c r="G2515" s="188"/>
      <c r="H2515" s="188"/>
      <c r="I2515" s="188"/>
      <c r="J2515" s="188"/>
      <c r="K2515" s="188"/>
      <c r="L2515" s="188"/>
      <c r="M2515" s="188"/>
      <c r="N2515" s="188"/>
      <c r="O2515" s="188"/>
      <c r="P2515" s="189"/>
      <c r="Q2515" s="188"/>
      <c r="R2515" s="188"/>
      <c r="S2515" s="187"/>
      <c r="T2515" s="188"/>
      <c r="U2515" s="188"/>
      <c r="V2515" s="188"/>
      <c r="W2515" s="188"/>
      <c r="X2515" s="188"/>
      <c r="Y2515" s="188"/>
      <c r="Z2515" s="188"/>
      <c r="AA2515" s="187"/>
      <c r="AB2515" s="189"/>
      <c r="AC2515" s="187"/>
      <c r="AD2515" s="25"/>
      <c r="AE2515" s="25"/>
    </row>
    <row r="2516">
      <c r="A2516" s="187"/>
      <c r="B2516" s="187"/>
      <c r="C2516" s="187"/>
      <c r="D2516" s="187"/>
      <c r="E2516" s="187"/>
      <c r="F2516" s="187"/>
      <c r="G2516" s="188"/>
      <c r="H2516" s="188"/>
      <c r="I2516" s="188"/>
      <c r="J2516" s="188"/>
      <c r="K2516" s="188"/>
      <c r="L2516" s="188"/>
      <c r="M2516" s="188"/>
      <c r="N2516" s="188"/>
      <c r="O2516" s="188"/>
      <c r="P2516" s="189"/>
      <c r="Q2516" s="187"/>
      <c r="R2516" s="188"/>
      <c r="S2516" s="187"/>
      <c r="T2516" s="188"/>
      <c r="U2516" s="188"/>
      <c r="V2516" s="188"/>
      <c r="W2516" s="188"/>
      <c r="X2516" s="188"/>
      <c r="Y2516" s="188"/>
      <c r="Z2516" s="188"/>
      <c r="AA2516" s="187"/>
      <c r="AB2516" s="189"/>
      <c r="AC2516" s="187"/>
      <c r="AD2516" s="25"/>
      <c r="AE2516" s="25"/>
    </row>
    <row r="2517">
      <c r="A2517" s="187"/>
      <c r="B2517" s="187"/>
      <c r="C2517" s="187"/>
      <c r="D2517" s="187"/>
      <c r="E2517" s="187"/>
      <c r="F2517" s="187"/>
      <c r="G2517" s="188"/>
      <c r="H2517" s="187"/>
      <c r="I2517" s="187"/>
      <c r="J2517" s="188"/>
      <c r="K2517" s="187"/>
      <c r="L2517" s="188"/>
      <c r="M2517" s="188"/>
      <c r="N2517" s="188"/>
      <c r="O2517" s="188"/>
      <c r="P2517" s="189"/>
      <c r="Q2517" s="187"/>
      <c r="R2517" s="187"/>
      <c r="S2517" s="188"/>
      <c r="T2517" s="188"/>
      <c r="U2517" s="188"/>
      <c r="V2517" s="188"/>
      <c r="W2517" s="188"/>
      <c r="X2517" s="188"/>
      <c r="Y2517" s="188"/>
      <c r="Z2517" s="188"/>
      <c r="AA2517" s="187"/>
      <c r="AB2517" s="189"/>
      <c r="AC2517" s="187"/>
      <c r="AD2517" s="25"/>
      <c r="AE2517" s="25"/>
    </row>
    <row r="2518">
      <c r="A2518" s="187"/>
      <c r="B2518" s="187"/>
      <c r="C2518" s="187"/>
      <c r="D2518" s="187"/>
      <c r="E2518" s="187"/>
      <c r="F2518" s="187"/>
      <c r="G2518" s="188"/>
      <c r="H2518" s="188"/>
      <c r="I2518" s="188"/>
      <c r="J2518" s="188"/>
      <c r="K2518" s="188"/>
      <c r="L2518" s="188"/>
      <c r="M2518" s="188"/>
      <c r="N2518" s="188"/>
      <c r="O2518" s="188"/>
      <c r="P2518" s="189"/>
      <c r="Q2518" s="188"/>
      <c r="R2518" s="188"/>
      <c r="S2518" s="187"/>
      <c r="T2518" s="188"/>
      <c r="U2518" s="188"/>
      <c r="V2518" s="188"/>
      <c r="W2518" s="188"/>
      <c r="X2518" s="188"/>
      <c r="Y2518" s="188"/>
      <c r="Z2518" s="188"/>
      <c r="AA2518" s="187"/>
      <c r="AB2518" s="189"/>
      <c r="AC2518" s="187"/>
      <c r="AD2518" s="25"/>
      <c r="AE2518" s="25"/>
    </row>
    <row r="2519">
      <c r="A2519" s="187"/>
      <c r="B2519" s="187"/>
      <c r="C2519" s="187"/>
      <c r="D2519" s="187"/>
      <c r="E2519" s="187"/>
      <c r="F2519" s="187"/>
      <c r="G2519" s="188"/>
      <c r="H2519" s="188"/>
      <c r="I2519" s="188"/>
      <c r="J2519" s="188"/>
      <c r="K2519" s="188"/>
      <c r="L2519" s="188"/>
      <c r="M2519" s="188"/>
      <c r="N2519" s="188"/>
      <c r="O2519" s="188"/>
      <c r="P2519" s="189"/>
      <c r="Q2519" s="187"/>
      <c r="R2519" s="188"/>
      <c r="S2519" s="187"/>
      <c r="T2519" s="188"/>
      <c r="U2519" s="188"/>
      <c r="V2519" s="188"/>
      <c r="W2519" s="188"/>
      <c r="X2519" s="188"/>
      <c r="Y2519" s="188"/>
      <c r="Z2519" s="188"/>
      <c r="AA2519" s="187"/>
      <c r="AB2519" s="189"/>
      <c r="AC2519" s="187"/>
      <c r="AD2519" s="25"/>
      <c r="AE2519" s="25"/>
    </row>
    <row r="2520">
      <c r="A2520" s="187"/>
      <c r="B2520" s="187"/>
      <c r="C2520" s="187"/>
      <c r="D2520" s="187"/>
      <c r="E2520" s="187"/>
      <c r="F2520" s="187"/>
      <c r="G2520" s="188"/>
      <c r="H2520" s="188"/>
      <c r="I2520" s="188"/>
      <c r="J2520" s="188"/>
      <c r="K2520" s="188"/>
      <c r="L2520" s="188"/>
      <c r="M2520" s="188"/>
      <c r="N2520" s="188"/>
      <c r="O2520" s="188"/>
      <c r="P2520" s="189"/>
      <c r="Q2520" s="187"/>
      <c r="R2520" s="188"/>
      <c r="S2520" s="187"/>
      <c r="T2520" s="188"/>
      <c r="U2520" s="188"/>
      <c r="V2520" s="188"/>
      <c r="W2520" s="188"/>
      <c r="X2520" s="188"/>
      <c r="Y2520" s="188"/>
      <c r="Z2520" s="188"/>
      <c r="AA2520" s="187"/>
      <c r="AB2520" s="189"/>
      <c r="AC2520" s="187"/>
      <c r="AD2520" s="25"/>
      <c r="AE2520" s="25"/>
    </row>
    <row r="2521">
      <c r="A2521" s="187"/>
      <c r="B2521" s="187"/>
      <c r="C2521" s="187"/>
      <c r="D2521" s="187"/>
      <c r="E2521" s="187"/>
      <c r="F2521" s="187"/>
      <c r="G2521" s="188"/>
      <c r="H2521" s="188"/>
      <c r="I2521" s="188"/>
      <c r="J2521" s="188"/>
      <c r="K2521" s="188"/>
      <c r="L2521" s="188"/>
      <c r="M2521" s="188"/>
      <c r="N2521" s="188"/>
      <c r="O2521" s="188"/>
      <c r="P2521" s="189"/>
      <c r="Q2521" s="187"/>
      <c r="R2521" s="188"/>
      <c r="S2521" s="187"/>
      <c r="T2521" s="188"/>
      <c r="U2521" s="188"/>
      <c r="V2521" s="188"/>
      <c r="W2521" s="188"/>
      <c r="X2521" s="188"/>
      <c r="Y2521" s="188"/>
      <c r="Z2521" s="188"/>
      <c r="AA2521" s="187"/>
      <c r="AB2521" s="189"/>
      <c r="AC2521" s="187"/>
      <c r="AD2521" s="25"/>
      <c r="AE2521" s="25"/>
    </row>
    <row r="2522">
      <c r="A2522" s="187"/>
      <c r="B2522" s="187"/>
      <c r="C2522" s="187"/>
      <c r="D2522" s="187"/>
      <c r="E2522" s="187"/>
      <c r="F2522" s="187"/>
      <c r="G2522" s="188"/>
      <c r="H2522" s="187"/>
      <c r="I2522" s="187"/>
      <c r="J2522" s="188"/>
      <c r="K2522" s="187"/>
      <c r="L2522" s="188"/>
      <c r="M2522" s="188"/>
      <c r="N2522" s="188"/>
      <c r="O2522" s="188"/>
      <c r="P2522" s="189"/>
      <c r="Q2522" s="187"/>
      <c r="R2522" s="187"/>
      <c r="S2522" s="188"/>
      <c r="T2522" s="188"/>
      <c r="U2522" s="188"/>
      <c r="V2522" s="188"/>
      <c r="W2522" s="188"/>
      <c r="X2522" s="188"/>
      <c r="Y2522" s="188"/>
      <c r="Z2522" s="188"/>
      <c r="AA2522" s="187"/>
      <c r="AB2522" s="189"/>
      <c r="AC2522" s="187"/>
      <c r="AD2522" s="25"/>
      <c r="AE2522" s="25"/>
    </row>
    <row r="2523">
      <c r="A2523" s="187"/>
      <c r="B2523" s="187"/>
      <c r="C2523" s="187"/>
      <c r="D2523" s="187"/>
      <c r="E2523" s="187"/>
      <c r="F2523" s="187"/>
      <c r="G2523" s="188"/>
      <c r="H2523" s="188"/>
      <c r="I2523" s="188"/>
      <c r="J2523" s="188"/>
      <c r="K2523" s="188"/>
      <c r="L2523" s="188"/>
      <c r="M2523" s="188"/>
      <c r="N2523" s="188"/>
      <c r="O2523" s="188"/>
      <c r="P2523" s="189"/>
      <c r="Q2523" s="187"/>
      <c r="R2523" s="188"/>
      <c r="S2523" s="187"/>
      <c r="T2523" s="188"/>
      <c r="U2523" s="188"/>
      <c r="V2523" s="188"/>
      <c r="W2523" s="188"/>
      <c r="X2523" s="188"/>
      <c r="Y2523" s="188"/>
      <c r="Z2523" s="188"/>
      <c r="AA2523" s="187"/>
      <c r="AB2523" s="189"/>
      <c r="AC2523" s="187"/>
      <c r="AD2523" s="25"/>
      <c r="AE2523" s="25"/>
    </row>
    <row r="2524">
      <c r="A2524" s="187"/>
      <c r="B2524" s="187"/>
      <c r="C2524" s="187"/>
      <c r="D2524" s="187"/>
      <c r="E2524" s="187"/>
      <c r="F2524" s="187"/>
      <c r="G2524" s="188"/>
      <c r="H2524" s="188"/>
      <c r="I2524" s="188"/>
      <c r="J2524" s="188"/>
      <c r="K2524" s="188"/>
      <c r="L2524" s="188"/>
      <c r="M2524" s="188"/>
      <c r="N2524" s="188"/>
      <c r="O2524" s="188"/>
      <c r="P2524" s="189"/>
      <c r="Q2524" s="188"/>
      <c r="R2524" s="188"/>
      <c r="S2524" s="187"/>
      <c r="T2524" s="188"/>
      <c r="U2524" s="188"/>
      <c r="V2524" s="188"/>
      <c r="W2524" s="188"/>
      <c r="X2524" s="188"/>
      <c r="Y2524" s="188"/>
      <c r="Z2524" s="188"/>
      <c r="AA2524" s="187"/>
      <c r="AB2524" s="189"/>
      <c r="AC2524" s="187"/>
      <c r="AD2524" s="25"/>
      <c r="AE2524" s="25"/>
    </row>
    <row r="2525">
      <c r="A2525" s="187"/>
      <c r="B2525" s="187"/>
      <c r="C2525" s="187"/>
      <c r="D2525" s="187"/>
      <c r="E2525" s="187"/>
      <c r="F2525" s="187"/>
      <c r="G2525" s="188"/>
      <c r="H2525" s="188"/>
      <c r="I2525" s="188"/>
      <c r="J2525" s="188"/>
      <c r="K2525" s="188"/>
      <c r="L2525" s="188"/>
      <c r="M2525" s="188"/>
      <c r="N2525" s="188"/>
      <c r="O2525" s="188"/>
      <c r="P2525" s="189"/>
      <c r="Q2525" s="188"/>
      <c r="R2525" s="188"/>
      <c r="S2525" s="187"/>
      <c r="T2525" s="188"/>
      <c r="U2525" s="188"/>
      <c r="V2525" s="188"/>
      <c r="W2525" s="188"/>
      <c r="X2525" s="188"/>
      <c r="Y2525" s="188"/>
      <c r="Z2525" s="188"/>
      <c r="AA2525" s="187"/>
      <c r="AB2525" s="189"/>
      <c r="AC2525" s="187"/>
      <c r="AD2525" s="25"/>
      <c r="AE2525" s="25"/>
    </row>
    <row r="2526">
      <c r="A2526" s="187"/>
      <c r="B2526" s="187"/>
      <c r="C2526" s="187"/>
      <c r="D2526" s="187"/>
      <c r="E2526" s="187"/>
      <c r="F2526" s="187"/>
      <c r="G2526" s="188"/>
      <c r="H2526" s="187"/>
      <c r="I2526" s="187"/>
      <c r="J2526" s="188"/>
      <c r="K2526" s="187"/>
      <c r="L2526" s="188"/>
      <c r="M2526" s="188"/>
      <c r="N2526" s="188"/>
      <c r="O2526" s="188"/>
      <c r="P2526" s="189"/>
      <c r="Q2526" s="187"/>
      <c r="R2526" s="187"/>
      <c r="S2526" s="188"/>
      <c r="T2526" s="188"/>
      <c r="U2526" s="188"/>
      <c r="V2526" s="188"/>
      <c r="W2526" s="188"/>
      <c r="X2526" s="188"/>
      <c r="Y2526" s="188"/>
      <c r="Z2526" s="188"/>
      <c r="AA2526" s="187"/>
      <c r="AB2526" s="189"/>
      <c r="AC2526" s="187"/>
      <c r="AD2526" s="25"/>
      <c r="AE2526" s="25"/>
    </row>
    <row r="2527">
      <c r="A2527" s="187"/>
      <c r="B2527" s="187"/>
      <c r="C2527" s="187"/>
      <c r="D2527" s="187"/>
      <c r="E2527" s="187"/>
      <c r="F2527" s="187"/>
      <c r="G2527" s="188"/>
      <c r="H2527" s="188"/>
      <c r="I2527" s="188"/>
      <c r="J2527" s="188"/>
      <c r="K2527" s="188"/>
      <c r="L2527" s="188"/>
      <c r="M2527" s="188"/>
      <c r="N2527" s="188"/>
      <c r="O2527" s="188"/>
      <c r="P2527" s="189"/>
      <c r="Q2527" s="188"/>
      <c r="R2527" s="188"/>
      <c r="S2527" s="187"/>
      <c r="T2527" s="188"/>
      <c r="U2527" s="188"/>
      <c r="V2527" s="188"/>
      <c r="W2527" s="188"/>
      <c r="X2527" s="188"/>
      <c r="Y2527" s="188"/>
      <c r="Z2527" s="188"/>
      <c r="AA2527" s="187"/>
      <c r="AB2527" s="189"/>
      <c r="AC2527" s="187"/>
      <c r="AD2527" s="25"/>
      <c r="AE2527" s="25"/>
    </row>
    <row r="2528">
      <c r="A2528" s="187"/>
      <c r="B2528" s="187"/>
      <c r="C2528" s="187"/>
      <c r="D2528" s="187"/>
      <c r="E2528" s="187"/>
      <c r="F2528" s="187"/>
      <c r="G2528" s="188"/>
      <c r="H2528" s="188"/>
      <c r="I2528" s="188"/>
      <c r="J2528" s="188"/>
      <c r="K2528" s="188"/>
      <c r="L2528" s="188"/>
      <c r="M2528" s="188"/>
      <c r="N2528" s="188"/>
      <c r="O2528" s="188"/>
      <c r="P2528" s="189"/>
      <c r="Q2528" s="187"/>
      <c r="R2528" s="188"/>
      <c r="S2528" s="187"/>
      <c r="T2528" s="188"/>
      <c r="U2528" s="188"/>
      <c r="V2528" s="188"/>
      <c r="W2528" s="188"/>
      <c r="X2528" s="188"/>
      <c r="Y2528" s="188"/>
      <c r="Z2528" s="188"/>
      <c r="AA2528" s="187"/>
      <c r="AB2528" s="189"/>
      <c r="AC2528" s="187"/>
      <c r="AD2528" s="25"/>
      <c r="AE2528" s="25"/>
    </row>
    <row r="2529">
      <c r="A2529" s="187"/>
      <c r="B2529" s="187"/>
      <c r="C2529" s="187"/>
      <c r="D2529" s="187"/>
      <c r="E2529" s="187"/>
      <c r="F2529" s="187"/>
      <c r="G2529" s="188"/>
      <c r="H2529" s="187"/>
      <c r="I2529" s="187"/>
      <c r="J2529" s="188"/>
      <c r="K2529" s="188"/>
      <c r="L2529" s="188"/>
      <c r="M2529" s="188"/>
      <c r="N2529" s="188"/>
      <c r="O2529" s="188"/>
      <c r="P2529" s="189"/>
      <c r="Q2529" s="187"/>
      <c r="R2529" s="187"/>
      <c r="S2529" s="188"/>
      <c r="T2529" s="188"/>
      <c r="U2529" s="188"/>
      <c r="V2529" s="188"/>
      <c r="W2529" s="188"/>
      <c r="X2529" s="188"/>
      <c r="Y2529" s="188"/>
      <c r="Z2529" s="188"/>
      <c r="AA2529" s="187"/>
      <c r="AB2529" s="189"/>
      <c r="AC2529" s="187"/>
      <c r="AD2529" s="25"/>
      <c r="AE2529" s="25"/>
    </row>
    <row r="2530">
      <c r="A2530" s="187"/>
      <c r="B2530" s="187"/>
      <c r="C2530" s="187"/>
      <c r="D2530" s="187"/>
      <c r="E2530" s="187"/>
      <c r="F2530" s="187"/>
      <c r="G2530" s="188"/>
      <c r="H2530" s="188"/>
      <c r="I2530" s="188"/>
      <c r="J2530" s="188"/>
      <c r="K2530" s="188"/>
      <c r="L2530" s="188"/>
      <c r="M2530" s="188"/>
      <c r="N2530" s="188"/>
      <c r="O2530" s="188"/>
      <c r="P2530" s="189"/>
      <c r="Q2530" s="188"/>
      <c r="R2530" s="188"/>
      <c r="S2530" s="187"/>
      <c r="T2530" s="188"/>
      <c r="U2530" s="188"/>
      <c r="V2530" s="188"/>
      <c r="W2530" s="188"/>
      <c r="X2530" s="188"/>
      <c r="Y2530" s="188"/>
      <c r="Z2530" s="188"/>
      <c r="AA2530" s="187"/>
      <c r="AB2530" s="189"/>
      <c r="AC2530" s="187"/>
      <c r="AD2530" s="25"/>
      <c r="AE2530" s="25"/>
    </row>
    <row r="2531">
      <c r="A2531" s="187"/>
      <c r="B2531" s="187"/>
      <c r="C2531" s="187"/>
      <c r="D2531" s="187"/>
      <c r="E2531" s="187"/>
      <c r="F2531" s="187"/>
      <c r="G2531" s="188"/>
      <c r="H2531" s="187"/>
      <c r="I2531" s="187"/>
      <c r="J2531" s="188"/>
      <c r="K2531" s="187"/>
      <c r="L2531" s="188"/>
      <c r="M2531" s="188"/>
      <c r="N2531" s="188"/>
      <c r="O2531" s="188"/>
      <c r="P2531" s="189"/>
      <c r="Q2531" s="187"/>
      <c r="R2531" s="187"/>
      <c r="S2531" s="188"/>
      <c r="T2531" s="188"/>
      <c r="U2531" s="188"/>
      <c r="V2531" s="188"/>
      <c r="W2531" s="188"/>
      <c r="X2531" s="188"/>
      <c r="Y2531" s="188"/>
      <c r="Z2531" s="188"/>
      <c r="AA2531" s="187"/>
      <c r="AB2531" s="189"/>
      <c r="AC2531" s="187"/>
      <c r="AD2531" s="25"/>
      <c r="AE2531" s="25"/>
    </row>
    <row r="2532">
      <c r="A2532" s="187"/>
      <c r="B2532" s="187"/>
      <c r="C2532" s="187"/>
      <c r="D2532" s="187"/>
      <c r="E2532" s="187"/>
      <c r="F2532" s="187"/>
      <c r="G2532" s="188"/>
      <c r="H2532" s="187"/>
      <c r="I2532" s="187"/>
      <c r="J2532" s="188"/>
      <c r="K2532" s="187"/>
      <c r="L2532" s="188"/>
      <c r="M2532" s="188"/>
      <c r="N2532" s="188"/>
      <c r="O2532" s="188"/>
      <c r="P2532" s="189"/>
      <c r="Q2532" s="187"/>
      <c r="R2532" s="187"/>
      <c r="S2532" s="188"/>
      <c r="T2532" s="188"/>
      <c r="U2532" s="188"/>
      <c r="V2532" s="188"/>
      <c r="W2532" s="188"/>
      <c r="X2532" s="188"/>
      <c r="Y2532" s="188"/>
      <c r="Z2532" s="188"/>
      <c r="AA2532" s="187"/>
      <c r="AB2532" s="189"/>
      <c r="AC2532" s="187"/>
      <c r="AD2532" s="25"/>
      <c r="AE2532" s="25"/>
    </row>
    <row r="2533">
      <c r="A2533" s="187"/>
      <c r="B2533" s="187"/>
      <c r="C2533" s="187"/>
      <c r="D2533" s="187"/>
      <c r="E2533" s="187"/>
      <c r="F2533" s="187"/>
      <c r="G2533" s="188"/>
      <c r="H2533" s="188"/>
      <c r="I2533" s="188"/>
      <c r="J2533" s="188"/>
      <c r="K2533" s="188"/>
      <c r="L2533" s="188"/>
      <c r="M2533" s="188"/>
      <c r="N2533" s="188"/>
      <c r="O2533" s="188"/>
      <c r="P2533" s="189"/>
      <c r="Q2533" s="188"/>
      <c r="R2533" s="188"/>
      <c r="S2533" s="187"/>
      <c r="T2533" s="188"/>
      <c r="U2533" s="188"/>
      <c r="V2533" s="188"/>
      <c r="W2533" s="188"/>
      <c r="X2533" s="188"/>
      <c r="Y2533" s="188"/>
      <c r="Z2533" s="188"/>
      <c r="AA2533" s="187"/>
      <c r="AB2533" s="189"/>
      <c r="AC2533" s="187"/>
      <c r="AD2533" s="25"/>
      <c r="AE2533" s="25"/>
    </row>
    <row r="2534">
      <c r="A2534" s="187"/>
      <c r="B2534" s="187"/>
      <c r="C2534" s="187"/>
      <c r="D2534" s="187"/>
      <c r="E2534" s="187"/>
      <c r="F2534" s="187"/>
      <c r="G2534" s="188"/>
      <c r="H2534" s="188"/>
      <c r="I2534" s="188"/>
      <c r="J2534" s="188"/>
      <c r="K2534" s="188"/>
      <c r="L2534" s="188"/>
      <c r="M2534" s="188"/>
      <c r="N2534" s="188"/>
      <c r="O2534" s="188"/>
      <c r="P2534" s="189"/>
      <c r="Q2534" s="187"/>
      <c r="R2534" s="188"/>
      <c r="S2534" s="187"/>
      <c r="T2534" s="188"/>
      <c r="U2534" s="188"/>
      <c r="V2534" s="188"/>
      <c r="W2534" s="188"/>
      <c r="X2534" s="188"/>
      <c r="Y2534" s="188"/>
      <c r="Z2534" s="188"/>
      <c r="AA2534" s="187"/>
      <c r="AB2534" s="189"/>
      <c r="AC2534" s="187"/>
      <c r="AD2534" s="25"/>
      <c r="AE2534" s="25"/>
    </row>
    <row r="2535">
      <c r="A2535" s="187"/>
      <c r="B2535" s="187"/>
      <c r="C2535" s="187"/>
      <c r="D2535" s="187"/>
      <c r="E2535" s="187"/>
      <c r="F2535" s="187"/>
      <c r="G2535" s="188"/>
      <c r="H2535" s="188"/>
      <c r="I2535" s="188"/>
      <c r="J2535" s="188"/>
      <c r="K2535" s="188"/>
      <c r="L2535" s="188"/>
      <c r="M2535" s="188"/>
      <c r="N2535" s="188"/>
      <c r="O2535" s="188"/>
      <c r="P2535" s="189"/>
      <c r="Q2535" s="187"/>
      <c r="R2535" s="188"/>
      <c r="S2535" s="187"/>
      <c r="T2535" s="188"/>
      <c r="U2535" s="188"/>
      <c r="V2535" s="188"/>
      <c r="W2535" s="188"/>
      <c r="X2535" s="188"/>
      <c r="Y2535" s="188"/>
      <c r="Z2535" s="188"/>
      <c r="AA2535" s="187"/>
      <c r="AB2535" s="189"/>
      <c r="AC2535" s="187"/>
      <c r="AD2535" s="25"/>
      <c r="AE2535" s="25"/>
    </row>
    <row r="2536">
      <c r="A2536" s="187"/>
      <c r="B2536" s="187"/>
      <c r="C2536" s="187"/>
      <c r="D2536" s="187"/>
      <c r="E2536" s="187"/>
      <c r="F2536" s="187"/>
      <c r="G2536" s="188"/>
      <c r="H2536" s="188"/>
      <c r="I2536" s="188"/>
      <c r="J2536" s="188"/>
      <c r="K2536" s="188"/>
      <c r="L2536" s="188"/>
      <c r="M2536" s="188"/>
      <c r="N2536" s="188"/>
      <c r="O2536" s="188"/>
      <c r="P2536" s="189"/>
      <c r="Q2536" s="188"/>
      <c r="R2536" s="188"/>
      <c r="S2536" s="187"/>
      <c r="T2536" s="188"/>
      <c r="U2536" s="188"/>
      <c r="V2536" s="188"/>
      <c r="W2536" s="188"/>
      <c r="X2536" s="188"/>
      <c r="Y2536" s="188"/>
      <c r="Z2536" s="188"/>
      <c r="AA2536" s="187"/>
      <c r="AB2536" s="189"/>
      <c r="AC2536" s="187"/>
      <c r="AD2536" s="25"/>
      <c r="AE2536" s="25"/>
    </row>
    <row r="2537">
      <c r="A2537" s="187"/>
      <c r="B2537" s="187"/>
      <c r="C2537" s="187"/>
      <c r="D2537" s="187"/>
      <c r="E2537" s="187"/>
      <c r="F2537" s="187"/>
      <c r="G2537" s="188"/>
      <c r="H2537" s="187"/>
      <c r="I2537" s="187"/>
      <c r="J2537" s="188"/>
      <c r="K2537" s="187"/>
      <c r="L2537" s="188"/>
      <c r="M2537" s="188"/>
      <c r="N2537" s="188"/>
      <c r="O2537" s="188"/>
      <c r="P2537" s="189"/>
      <c r="Q2537" s="187"/>
      <c r="R2537" s="187"/>
      <c r="S2537" s="188"/>
      <c r="T2537" s="188"/>
      <c r="U2537" s="188"/>
      <c r="V2537" s="188"/>
      <c r="W2537" s="188"/>
      <c r="X2537" s="188"/>
      <c r="Y2537" s="188"/>
      <c r="Z2537" s="188"/>
      <c r="AA2537" s="187"/>
      <c r="AB2537" s="189"/>
      <c r="AC2537" s="187"/>
      <c r="AD2537" s="25"/>
      <c r="AE2537" s="25"/>
    </row>
    <row r="2538">
      <c r="A2538" s="187"/>
      <c r="B2538" s="187"/>
      <c r="C2538" s="187"/>
      <c r="D2538" s="187"/>
      <c r="E2538" s="187"/>
      <c r="F2538" s="187"/>
      <c r="G2538" s="188"/>
      <c r="H2538" s="187"/>
      <c r="I2538" s="187"/>
      <c r="J2538" s="188"/>
      <c r="K2538" s="187"/>
      <c r="L2538" s="188"/>
      <c r="M2538" s="188"/>
      <c r="N2538" s="188"/>
      <c r="O2538" s="188"/>
      <c r="P2538" s="189"/>
      <c r="Q2538" s="187"/>
      <c r="R2538" s="187"/>
      <c r="S2538" s="188"/>
      <c r="T2538" s="188"/>
      <c r="U2538" s="188"/>
      <c r="V2538" s="188"/>
      <c r="W2538" s="188"/>
      <c r="X2538" s="188"/>
      <c r="Y2538" s="188"/>
      <c r="Z2538" s="188"/>
      <c r="AA2538" s="187"/>
      <c r="AB2538" s="189"/>
      <c r="AC2538" s="187"/>
      <c r="AD2538" s="25"/>
      <c r="AE2538" s="25"/>
    </row>
    <row r="2539">
      <c r="A2539" s="187"/>
      <c r="B2539" s="187"/>
      <c r="C2539" s="187"/>
      <c r="D2539" s="187"/>
      <c r="E2539" s="187"/>
      <c r="F2539" s="187"/>
      <c r="G2539" s="188"/>
      <c r="H2539" s="188"/>
      <c r="I2539" s="188"/>
      <c r="J2539" s="188"/>
      <c r="K2539" s="188"/>
      <c r="L2539" s="188"/>
      <c r="M2539" s="188"/>
      <c r="N2539" s="188"/>
      <c r="O2539" s="188"/>
      <c r="P2539" s="189"/>
      <c r="Q2539" s="188"/>
      <c r="R2539" s="188"/>
      <c r="S2539" s="187"/>
      <c r="T2539" s="188"/>
      <c r="U2539" s="188"/>
      <c r="V2539" s="188"/>
      <c r="W2539" s="188"/>
      <c r="X2539" s="188"/>
      <c r="Y2539" s="188"/>
      <c r="Z2539" s="188"/>
      <c r="AA2539" s="187"/>
      <c r="AB2539" s="189"/>
      <c r="AC2539" s="187"/>
      <c r="AD2539" s="25"/>
      <c r="AE2539" s="25"/>
    </row>
    <row r="2540">
      <c r="A2540" s="187"/>
      <c r="B2540" s="187"/>
      <c r="C2540" s="187"/>
      <c r="D2540" s="187"/>
      <c r="E2540" s="187"/>
      <c r="F2540" s="187"/>
      <c r="G2540" s="188"/>
      <c r="H2540" s="187"/>
      <c r="I2540" s="187"/>
      <c r="J2540" s="188"/>
      <c r="K2540" s="187"/>
      <c r="L2540" s="188"/>
      <c r="M2540" s="188"/>
      <c r="N2540" s="188"/>
      <c r="O2540" s="188"/>
      <c r="P2540" s="189"/>
      <c r="Q2540" s="187"/>
      <c r="R2540" s="187"/>
      <c r="S2540" s="188"/>
      <c r="T2540" s="188"/>
      <c r="U2540" s="188"/>
      <c r="V2540" s="188"/>
      <c r="W2540" s="188"/>
      <c r="X2540" s="188"/>
      <c r="Y2540" s="188"/>
      <c r="Z2540" s="188"/>
      <c r="AA2540" s="187"/>
      <c r="AB2540" s="189"/>
      <c r="AC2540" s="187"/>
      <c r="AD2540" s="25"/>
      <c r="AE2540" s="25"/>
    </row>
    <row r="2541">
      <c r="A2541" s="187"/>
      <c r="B2541" s="187"/>
      <c r="C2541" s="187"/>
      <c r="D2541" s="187"/>
      <c r="E2541" s="187"/>
      <c r="F2541" s="187"/>
      <c r="G2541" s="188"/>
      <c r="H2541" s="187"/>
      <c r="I2541" s="187"/>
      <c r="J2541" s="188"/>
      <c r="K2541" s="187"/>
      <c r="L2541" s="188"/>
      <c r="M2541" s="188"/>
      <c r="N2541" s="188"/>
      <c r="O2541" s="188"/>
      <c r="P2541" s="189"/>
      <c r="Q2541" s="187"/>
      <c r="R2541" s="187"/>
      <c r="S2541" s="188"/>
      <c r="T2541" s="188"/>
      <c r="U2541" s="188"/>
      <c r="V2541" s="188"/>
      <c r="W2541" s="188"/>
      <c r="X2541" s="188"/>
      <c r="Y2541" s="188"/>
      <c r="Z2541" s="188"/>
      <c r="AA2541" s="187"/>
      <c r="AB2541" s="189"/>
      <c r="AC2541" s="187"/>
      <c r="AD2541" s="25"/>
      <c r="AE2541" s="25"/>
    </row>
    <row r="2542">
      <c r="A2542" s="187"/>
      <c r="B2542" s="187"/>
      <c r="C2542" s="187"/>
      <c r="D2542" s="187"/>
      <c r="E2542" s="187"/>
      <c r="F2542" s="187"/>
      <c r="G2542" s="188"/>
      <c r="H2542" s="187"/>
      <c r="I2542" s="187"/>
      <c r="J2542" s="188"/>
      <c r="K2542" s="187"/>
      <c r="L2542" s="188"/>
      <c r="M2542" s="188"/>
      <c r="N2542" s="188"/>
      <c r="O2542" s="188"/>
      <c r="P2542" s="189"/>
      <c r="Q2542" s="187"/>
      <c r="R2542" s="187"/>
      <c r="S2542" s="188"/>
      <c r="T2542" s="188"/>
      <c r="U2542" s="188"/>
      <c r="V2542" s="188"/>
      <c r="W2542" s="188"/>
      <c r="X2542" s="188"/>
      <c r="Y2542" s="188"/>
      <c r="Z2542" s="188"/>
      <c r="AA2542" s="187"/>
      <c r="AB2542" s="189"/>
      <c r="AC2542" s="187"/>
      <c r="AD2542" s="25"/>
      <c r="AE2542" s="25"/>
    </row>
    <row r="2543">
      <c r="A2543" s="187"/>
      <c r="B2543" s="187"/>
      <c r="C2543" s="187"/>
      <c r="D2543" s="187"/>
      <c r="E2543" s="187"/>
      <c r="F2543" s="187"/>
      <c r="G2543" s="188"/>
      <c r="H2543" s="188"/>
      <c r="I2543" s="188"/>
      <c r="J2543" s="188"/>
      <c r="K2543" s="188"/>
      <c r="L2543" s="188"/>
      <c r="M2543" s="188"/>
      <c r="N2543" s="188"/>
      <c r="O2543" s="188"/>
      <c r="P2543" s="189"/>
      <c r="Q2543" s="187"/>
      <c r="R2543" s="188"/>
      <c r="S2543" s="187"/>
      <c r="T2543" s="188"/>
      <c r="U2543" s="188"/>
      <c r="V2543" s="188"/>
      <c r="W2543" s="188"/>
      <c r="X2543" s="188"/>
      <c r="Y2543" s="188"/>
      <c r="Z2543" s="188"/>
      <c r="AA2543" s="187"/>
      <c r="AB2543" s="189"/>
      <c r="AC2543" s="187"/>
      <c r="AD2543" s="25"/>
      <c r="AE2543" s="25"/>
    </row>
    <row r="2544">
      <c r="A2544" s="187"/>
      <c r="B2544" s="187"/>
      <c r="C2544" s="187"/>
      <c r="D2544" s="187"/>
      <c r="E2544" s="187"/>
      <c r="F2544" s="187"/>
      <c r="G2544" s="188"/>
      <c r="H2544" s="188"/>
      <c r="I2544" s="188"/>
      <c r="J2544" s="188"/>
      <c r="K2544" s="188"/>
      <c r="L2544" s="188"/>
      <c r="M2544" s="188"/>
      <c r="N2544" s="188"/>
      <c r="O2544" s="188"/>
      <c r="P2544" s="189"/>
      <c r="Q2544" s="187"/>
      <c r="R2544" s="188"/>
      <c r="S2544" s="187"/>
      <c r="T2544" s="188"/>
      <c r="U2544" s="188"/>
      <c r="V2544" s="188"/>
      <c r="W2544" s="188"/>
      <c r="X2544" s="188"/>
      <c r="Y2544" s="188"/>
      <c r="Z2544" s="188"/>
      <c r="AA2544" s="187"/>
      <c r="AB2544" s="189"/>
      <c r="AC2544" s="187"/>
      <c r="AD2544" s="25"/>
      <c r="AE2544" s="25"/>
    </row>
    <row r="2545">
      <c r="A2545" s="187"/>
      <c r="B2545" s="187"/>
      <c r="C2545" s="187"/>
      <c r="D2545" s="187"/>
      <c r="E2545" s="187"/>
      <c r="F2545" s="187"/>
      <c r="G2545" s="188"/>
      <c r="H2545" s="188"/>
      <c r="I2545" s="188"/>
      <c r="J2545" s="188"/>
      <c r="K2545" s="188"/>
      <c r="L2545" s="188"/>
      <c r="M2545" s="188"/>
      <c r="N2545" s="188"/>
      <c r="O2545" s="188"/>
      <c r="P2545" s="189"/>
      <c r="Q2545" s="187"/>
      <c r="R2545" s="188"/>
      <c r="S2545" s="187"/>
      <c r="T2545" s="188"/>
      <c r="U2545" s="188"/>
      <c r="V2545" s="188"/>
      <c r="W2545" s="188"/>
      <c r="X2545" s="188"/>
      <c r="Y2545" s="188"/>
      <c r="Z2545" s="188"/>
      <c r="AA2545" s="187"/>
      <c r="AB2545" s="189"/>
      <c r="AC2545" s="187"/>
      <c r="AD2545" s="25"/>
      <c r="AE2545" s="25"/>
    </row>
    <row r="2546">
      <c r="A2546" s="187"/>
      <c r="B2546" s="187"/>
      <c r="C2546" s="187"/>
      <c r="D2546" s="187"/>
      <c r="E2546" s="187"/>
      <c r="F2546" s="187"/>
      <c r="G2546" s="188"/>
      <c r="H2546" s="188"/>
      <c r="I2546" s="188"/>
      <c r="J2546" s="188"/>
      <c r="K2546" s="188"/>
      <c r="L2546" s="188"/>
      <c r="M2546" s="188"/>
      <c r="N2546" s="188"/>
      <c r="O2546" s="188"/>
      <c r="P2546" s="189"/>
      <c r="Q2546" s="187"/>
      <c r="R2546" s="188"/>
      <c r="S2546" s="187"/>
      <c r="T2546" s="188"/>
      <c r="U2546" s="188"/>
      <c r="V2546" s="188"/>
      <c r="W2546" s="188"/>
      <c r="X2546" s="188"/>
      <c r="Y2546" s="188"/>
      <c r="Z2546" s="188"/>
      <c r="AA2546" s="187"/>
      <c r="AB2546" s="189"/>
      <c r="AC2546" s="187"/>
      <c r="AD2546" s="25"/>
      <c r="AE2546" s="25"/>
    </row>
    <row r="2547">
      <c r="A2547" s="187"/>
      <c r="B2547" s="187"/>
      <c r="C2547" s="187"/>
      <c r="D2547" s="187"/>
      <c r="E2547" s="187"/>
      <c r="F2547" s="187"/>
      <c r="G2547" s="188"/>
      <c r="H2547" s="187"/>
      <c r="I2547" s="187"/>
      <c r="J2547" s="188"/>
      <c r="K2547" s="187"/>
      <c r="L2547" s="188"/>
      <c r="M2547" s="188"/>
      <c r="N2547" s="188"/>
      <c r="O2547" s="188"/>
      <c r="P2547" s="189"/>
      <c r="Q2547" s="187"/>
      <c r="R2547" s="187"/>
      <c r="S2547" s="188"/>
      <c r="T2547" s="188"/>
      <c r="U2547" s="188"/>
      <c r="V2547" s="188"/>
      <c r="W2547" s="188"/>
      <c r="X2547" s="188"/>
      <c r="Y2547" s="188"/>
      <c r="Z2547" s="188"/>
      <c r="AA2547" s="187"/>
      <c r="AB2547" s="189"/>
      <c r="AC2547" s="187"/>
      <c r="AD2547" s="25"/>
      <c r="AE2547" s="25"/>
    </row>
    <row r="2548">
      <c r="A2548" s="187"/>
      <c r="B2548" s="187"/>
      <c r="C2548" s="187"/>
      <c r="D2548" s="187"/>
      <c r="E2548" s="187"/>
      <c r="F2548" s="187"/>
      <c r="G2548" s="188"/>
      <c r="H2548" s="188"/>
      <c r="I2548" s="188"/>
      <c r="J2548" s="188"/>
      <c r="K2548" s="188"/>
      <c r="L2548" s="188"/>
      <c r="M2548" s="188"/>
      <c r="N2548" s="188"/>
      <c r="O2548" s="188"/>
      <c r="P2548" s="189"/>
      <c r="Q2548" s="188"/>
      <c r="R2548" s="188"/>
      <c r="S2548" s="187"/>
      <c r="T2548" s="188"/>
      <c r="U2548" s="188"/>
      <c r="V2548" s="188"/>
      <c r="W2548" s="188"/>
      <c r="X2548" s="188"/>
      <c r="Y2548" s="188"/>
      <c r="Z2548" s="188"/>
      <c r="AA2548" s="187"/>
      <c r="AB2548" s="189"/>
      <c r="AC2548" s="187"/>
      <c r="AD2548" s="25"/>
      <c r="AE2548" s="25"/>
    </row>
    <row r="2549">
      <c r="A2549" s="187"/>
      <c r="B2549" s="187"/>
      <c r="C2549" s="187"/>
      <c r="D2549" s="187"/>
      <c r="E2549" s="187"/>
      <c r="F2549" s="187"/>
      <c r="G2549" s="188"/>
      <c r="H2549" s="187"/>
      <c r="I2549" s="187"/>
      <c r="J2549" s="188"/>
      <c r="K2549" s="187"/>
      <c r="L2549" s="188"/>
      <c r="M2549" s="188"/>
      <c r="N2549" s="188"/>
      <c r="O2549" s="188"/>
      <c r="P2549" s="189"/>
      <c r="Q2549" s="187"/>
      <c r="R2549" s="187"/>
      <c r="S2549" s="188"/>
      <c r="T2549" s="188"/>
      <c r="U2549" s="188"/>
      <c r="V2549" s="188"/>
      <c r="W2549" s="188"/>
      <c r="X2549" s="188"/>
      <c r="Y2549" s="188"/>
      <c r="Z2549" s="188"/>
      <c r="AA2549" s="187"/>
      <c r="AB2549" s="189"/>
      <c r="AC2549" s="187"/>
      <c r="AD2549" s="25"/>
      <c r="AE2549" s="25"/>
    </row>
    <row r="2550">
      <c r="A2550" s="187"/>
      <c r="B2550" s="187"/>
      <c r="C2550" s="187"/>
      <c r="D2550" s="187"/>
      <c r="E2550" s="187"/>
      <c r="F2550" s="187"/>
      <c r="G2550" s="188"/>
      <c r="H2550" s="187"/>
      <c r="I2550" s="187"/>
      <c r="J2550" s="188"/>
      <c r="K2550" s="187"/>
      <c r="L2550" s="188"/>
      <c r="M2550" s="188"/>
      <c r="N2550" s="188"/>
      <c r="O2550" s="188"/>
      <c r="P2550" s="189"/>
      <c r="Q2550" s="187"/>
      <c r="R2550" s="187"/>
      <c r="S2550" s="188"/>
      <c r="T2550" s="188"/>
      <c r="U2550" s="188"/>
      <c r="V2550" s="188"/>
      <c r="W2550" s="188"/>
      <c r="X2550" s="188"/>
      <c r="Y2550" s="188"/>
      <c r="Z2550" s="188"/>
      <c r="AA2550" s="187"/>
      <c r="AB2550" s="189"/>
      <c r="AC2550" s="187"/>
      <c r="AD2550" s="25"/>
      <c r="AE2550" s="25"/>
    </row>
    <row r="2551">
      <c r="A2551" s="187"/>
      <c r="B2551" s="187"/>
      <c r="C2551" s="187"/>
      <c r="D2551" s="187"/>
      <c r="E2551" s="187"/>
      <c r="F2551" s="187"/>
      <c r="G2551" s="188"/>
      <c r="H2551" s="187"/>
      <c r="I2551" s="187"/>
      <c r="J2551" s="188"/>
      <c r="K2551" s="187"/>
      <c r="L2551" s="188"/>
      <c r="M2551" s="188"/>
      <c r="N2551" s="188"/>
      <c r="O2551" s="188"/>
      <c r="P2551" s="189"/>
      <c r="Q2551" s="187"/>
      <c r="R2551" s="187"/>
      <c r="S2551" s="188"/>
      <c r="T2551" s="188"/>
      <c r="U2551" s="188"/>
      <c r="V2551" s="188"/>
      <c r="W2551" s="188"/>
      <c r="X2551" s="188"/>
      <c r="Y2551" s="188"/>
      <c r="Z2551" s="188"/>
      <c r="AA2551" s="187"/>
      <c r="AB2551" s="189"/>
      <c r="AC2551" s="187"/>
      <c r="AD2551" s="25"/>
      <c r="AE2551" s="25"/>
    </row>
    <row r="2552">
      <c r="A2552" s="187"/>
      <c r="B2552" s="187"/>
      <c r="C2552" s="187"/>
      <c r="D2552" s="187"/>
      <c r="E2552" s="187"/>
      <c r="F2552" s="187"/>
      <c r="G2552" s="188"/>
      <c r="H2552" s="188"/>
      <c r="I2552" s="188"/>
      <c r="J2552" s="188"/>
      <c r="K2552" s="188"/>
      <c r="L2552" s="188"/>
      <c r="M2552" s="188"/>
      <c r="N2552" s="188"/>
      <c r="O2552" s="188"/>
      <c r="P2552" s="189"/>
      <c r="Q2552" s="187"/>
      <c r="R2552" s="188"/>
      <c r="S2552" s="187"/>
      <c r="T2552" s="188"/>
      <c r="U2552" s="188"/>
      <c r="V2552" s="188"/>
      <c r="W2552" s="188"/>
      <c r="X2552" s="188"/>
      <c r="Y2552" s="188"/>
      <c r="Z2552" s="188"/>
      <c r="AA2552" s="187"/>
      <c r="AB2552" s="189"/>
      <c r="AC2552" s="187"/>
      <c r="AD2552" s="25"/>
      <c r="AE2552" s="25"/>
    </row>
    <row r="2553">
      <c r="A2553" s="187"/>
      <c r="B2553" s="187"/>
      <c r="C2553" s="187"/>
      <c r="D2553" s="187"/>
      <c r="E2553" s="187"/>
      <c r="F2553" s="187"/>
      <c r="G2553" s="188"/>
      <c r="H2553" s="188"/>
      <c r="I2553" s="188"/>
      <c r="J2553" s="188"/>
      <c r="K2553" s="188"/>
      <c r="L2553" s="188"/>
      <c r="M2553" s="188"/>
      <c r="N2553" s="188"/>
      <c r="O2553" s="188"/>
      <c r="P2553" s="189"/>
      <c r="Q2553" s="187"/>
      <c r="R2553" s="188"/>
      <c r="S2553" s="187"/>
      <c r="T2553" s="188"/>
      <c r="U2553" s="188"/>
      <c r="V2553" s="188"/>
      <c r="W2553" s="188"/>
      <c r="X2553" s="188"/>
      <c r="Y2553" s="188"/>
      <c r="Z2553" s="188"/>
      <c r="AA2553" s="187"/>
      <c r="AB2553" s="189"/>
      <c r="AC2553" s="187"/>
      <c r="AD2553" s="25"/>
      <c r="AE2553" s="25"/>
    </row>
    <row r="2554">
      <c r="A2554" s="187"/>
      <c r="B2554" s="187"/>
      <c r="C2554" s="187"/>
      <c r="D2554" s="187"/>
      <c r="E2554" s="187"/>
      <c r="F2554" s="187"/>
      <c r="G2554" s="188"/>
      <c r="H2554" s="188"/>
      <c r="I2554" s="188"/>
      <c r="J2554" s="188"/>
      <c r="K2554" s="188"/>
      <c r="L2554" s="188"/>
      <c r="M2554" s="188"/>
      <c r="N2554" s="188"/>
      <c r="O2554" s="188"/>
      <c r="P2554" s="189"/>
      <c r="Q2554" s="187"/>
      <c r="R2554" s="188"/>
      <c r="S2554" s="187"/>
      <c r="T2554" s="188"/>
      <c r="U2554" s="188"/>
      <c r="V2554" s="188"/>
      <c r="W2554" s="188"/>
      <c r="X2554" s="188"/>
      <c r="Y2554" s="188"/>
      <c r="Z2554" s="188"/>
      <c r="AA2554" s="187"/>
      <c r="AB2554" s="189"/>
      <c r="AC2554" s="187"/>
      <c r="AD2554" s="25"/>
      <c r="AE2554" s="25"/>
    </row>
    <row r="2555">
      <c r="A2555" s="187"/>
      <c r="B2555" s="187"/>
      <c r="C2555" s="187"/>
      <c r="D2555" s="187"/>
      <c r="E2555" s="187"/>
      <c r="F2555" s="187"/>
      <c r="G2555" s="188"/>
      <c r="H2555" s="188"/>
      <c r="I2555" s="188"/>
      <c r="J2555" s="188"/>
      <c r="K2555" s="188"/>
      <c r="L2555" s="188"/>
      <c r="M2555" s="188"/>
      <c r="N2555" s="188"/>
      <c r="O2555" s="188"/>
      <c r="P2555" s="189"/>
      <c r="Q2555" s="187"/>
      <c r="R2555" s="188"/>
      <c r="S2555" s="187"/>
      <c r="T2555" s="188"/>
      <c r="U2555" s="188"/>
      <c r="V2555" s="188"/>
      <c r="W2555" s="188"/>
      <c r="X2555" s="188"/>
      <c r="Y2555" s="188"/>
      <c r="Z2555" s="188"/>
      <c r="AA2555" s="187"/>
      <c r="AB2555" s="189"/>
      <c r="AC2555" s="187"/>
      <c r="AD2555" s="25"/>
      <c r="AE2555" s="25"/>
    </row>
    <row r="2556">
      <c r="A2556" s="187"/>
      <c r="B2556" s="187"/>
      <c r="C2556" s="187"/>
      <c r="D2556" s="187"/>
      <c r="E2556" s="187"/>
      <c r="F2556" s="187"/>
      <c r="G2556" s="188"/>
      <c r="H2556" s="187"/>
      <c r="I2556" s="187"/>
      <c r="J2556" s="188"/>
      <c r="K2556" s="187"/>
      <c r="L2556" s="188"/>
      <c r="M2556" s="188"/>
      <c r="N2556" s="188"/>
      <c r="O2556" s="188"/>
      <c r="P2556" s="189"/>
      <c r="Q2556" s="187"/>
      <c r="R2556" s="187"/>
      <c r="S2556" s="188"/>
      <c r="T2556" s="188"/>
      <c r="U2556" s="188"/>
      <c r="V2556" s="188"/>
      <c r="W2556" s="188"/>
      <c r="X2556" s="188"/>
      <c r="Y2556" s="188"/>
      <c r="Z2556" s="188"/>
      <c r="AA2556" s="187"/>
      <c r="AB2556" s="189"/>
      <c r="AC2556" s="187"/>
      <c r="AD2556" s="25"/>
      <c r="AE2556" s="25"/>
    </row>
    <row r="2557">
      <c r="A2557" s="187"/>
      <c r="B2557" s="187"/>
      <c r="C2557" s="187"/>
      <c r="D2557" s="187"/>
      <c r="E2557" s="187"/>
      <c r="F2557" s="187"/>
      <c r="G2557" s="188"/>
      <c r="H2557" s="188"/>
      <c r="I2557" s="188"/>
      <c r="J2557" s="188"/>
      <c r="K2557" s="188"/>
      <c r="L2557" s="188"/>
      <c r="M2557" s="188"/>
      <c r="N2557" s="188"/>
      <c r="O2557" s="188"/>
      <c r="P2557" s="189"/>
      <c r="Q2557" s="188"/>
      <c r="R2557" s="188"/>
      <c r="S2557" s="187"/>
      <c r="T2557" s="188"/>
      <c r="U2557" s="188"/>
      <c r="V2557" s="188"/>
      <c r="W2557" s="188"/>
      <c r="X2557" s="188"/>
      <c r="Y2557" s="188"/>
      <c r="Z2557" s="188"/>
      <c r="AA2557" s="187"/>
      <c r="AB2557" s="189"/>
      <c r="AC2557" s="187"/>
      <c r="AD2557" s="25"/>
      <c r="AE2557" s="25"/>
    </row>
    <row r="2558">
      <c r="A2558" s="187"/>
      <c r="B2558" s="187"/>
      <c r="C2558" s="187"/>
      <c r="D2558" s="187"/>
      <c r="E2558" s="187"/>
      <c r="F2558" s="187"/>
      <c r="G2558" s="188"/>
      <c r="H2558" s="187"/>
      <c r="I2558" s="187"/>
      <c r="J2558" s="188"/>
      <c r="K2558" s="187"/>
      <c r="L2558" s="188"/>
      <c r="M2558" s="188"/>
      <c r="N2558" s="188"/>
      <c r="O2558" s="188"/>
      <c r="P2558" s="189"/>
      <c r="Q2558" s="187"/>
      <c r="R2558" s="187"/>
      <c r="S2558" s="188"/>
      <c r="T2558" s="188"/>
      <c r="U2558" s="188"/>
      <c r="V2558" s="188"/>
      <c r="W2558" s="188"/>
      <c r="X2558" s="188"/>
      <c r="Y2558" s="188"/>
      <c r="Z2558" s="188"/>
      <c r="AA2558" s="187"/>
      <c r="AB2558" s="189"/>
      <c r="AC2558" s="187"/>
      <c r="AD2558" s="25"/>
      <c r="AE2558" s="25"/>
    </row>
    <row r="2559">
      <c r="A2559" s="187"/>
      <c r="B2559" s="187"/>
      <c r="C2559" s="187"/>
      <c r="D2559" s="187"/>
      <c r="E2559" s="187"/>
      <c r="F2559" s="187"/>
      <c r="G2559" s="188"/>
      <c r="H2559" s="188"/>
      <c r="I2559" s="188"/>
      <c r="J2559" s="188"/>
      <c r="K2559" s="188"/>
      <c r="L2559" s="188"/>
      <c r="M2559" s="188"/>
      <c r="N2559" s="188"/>
      <c r="O2559" s="188"/>
      <c r="P2559" s="189"/>
      <c r="Q2559" s="187"/>
      <c r="R2559" s="188"/>
      <c r="S2559" s="187"/>
      <c r="T2559" s="188"/>
      <c r="U2559" s="188"/>
      <c r="V2559" s="188"/>
      <c r="W2559" s="188"/>
      <c r="X2559" s="188"/>
      <c r="Y2559" s="188"/>
      <c r="Z2559" s="188"/>
      <c r="AA2559" s="187"/>
      <c r="AB2559" s="189"/>
      <c r="AC2559" s="187"/>
      <c r="AD2559" s="25"/>
      <c r="AE2559" s="25"/>
    </row>
    <row r="2560">
      <c r="A2560" s="187"/>
      <c r="B2560" s="187"/>
      <c r="C2560" s="187"/>
      <c r="D2560" s="187"/>
      <c r="E2560" s="187"/>
      <c r="F2560" s="187"/>
      <c r="G2560" s="188"/>
      <c r="H2560" s="188"/>
      <c r="I2560" s="188"/>
      <c r="J2560" s="188"/>
      <c r="K2560" s="188"/>
      <c r="L2560" s="188"/>
      <c r="M2560" s="188"/>
      <c r="N2560" s="188"/>
      <c r="O2560" s="188"/>
      <c r="P2560" s="189"/>
      <c r="Q2560" s="188"/>
      <c r="R2560" s="188"/>
      <c r="S2560" s="187"/>
      <c r="T2560" s="188"/>
      <c r="U2560" s="188"/>
      <c r="V2560" s="188"/>
      <c r="W2560" s="188"/>
      <c r="X2560" s="188"/>
      <c r="Y2560" s="188"/>
      <c r="Z2560" s="188"/>
      <c r="AA2560" s="187"/>
      <c r="AB2560" s="189"/>
      <c r="AC2560" s="187"/>
      <c r="AD2560" s="25"/>
      <c r="AE2560" s="25"/>
    </row>
    <row r="2561">
      <c r="A2561" s="187"/>
      <c r="B2561" s="187"/>
      <c r="C2561" s="187"/>
      <c r="D2561" s="187"/>
      <c r="E2561" s="187"/>
      <c r="F2561" s="187"/>
      <c r="G2561" s="188"/>
      <c r="H2561" s="187"/>
      <c r="I2561" s="187"/>
      <c r="J2561" s="188"/>
      <c r="K2561" s="187"/>
      <c r="L2561" s="188"/>
      <c r="M2561" s="188"/>
      <c r="N2561" s="188"/>
      <c r="O2561" s="188"/>
      <c r="P2561" s="189"/>
      <c r="Q2561" s="187"/>
      <c r="R2561" s="187"/>
      <c r="S2561" s="188"/>
      <c r="T2561" s="188"/>
      <c r="U2561" s="188"/>
      <c r="V2561" s="188"/>
      <c r="W2561" s="188"/>
      <c r="X2561" s="188"/>
      <c r="Y2561" s="188"/>
      <c r="Z2561" s="188"/>
      <c r="AA2561" s="187"/>
      <c r="AB2561" s="189"/>
      <c r="AC2561" s="187"/>
      <c r="AD2561" s="25"/>
      <c r="AE2561" s="25"/>
    </row>
    <row r="2562">
      <c r="A2562" s="187"/>
      <c r="B2562" s="187"/>
      <c r="C2562" s="187"/>
      <c r="D2562" s="187"/>
      <c r="E2562" s="187"/>
      <c r="F2562" s="187"/>
      <c r="G2562" s="188"/>
      <c r="H2562" s="188"/>
      <c r="I2562" s="188"/>
      <c r="J2562" s="188"/>
      <c r="K2562" s="188"/>
      <c r="L2562" s="188"/>
      <c r="M2562" s="188"/>
      <c r="N2562" s="188"/>
      <c r="O2562" s="188"/>
      <c r="P2562" s="189"/>
      <c r="Q2562" s="187"/>
      <c r="R2562" s="188"/>
      <c r="S2562" s="187"/>
      <c r="T2562" s="188"/>
      <c r="U2562" s="188"/>
      <c r="V2562" s="188"/>
      <c r="W2562" s="188"/>
      <c r="X2562" s="188"/>
      <c r="Y2562" s="188"/>
      <c r="Z2562" s="188"/>
      <c r="AA2562" s="187"/>
      <c r="AB2562" s="189"/>
      <c r="AC2562" s="187"/>
      <c r="AD2562" s="25"/>
      <c r="AE2562" s="25"/>
    </row>
    <row r="2563">
      <c r="A2563" s="187"/>
      <c r="B2563" s="187"/>
      <c r="C2563" s="187"/>
      <c r="D2563" s="187"/>
      <c r="E2563" s="187"/>
      <c r="F2563" s="187"/>
      <c r="G2563" s="188"/>
      <c r="H2563" s="188"/>
      <c r="I2563" s="188"/>
      <c r="J2563" s="188"/>
      <c r="K2563" s="188"/>
      <c r="L2563" s="188"/>
      <c r="M2563" s="188"/>
      <c r="N2563" s="188"/>
      <c r="O2563" s="188"/>
      <c r="P2563" s="189"/>
      <c r="Q2563" s="188"/>
      <c r="R2563" s="188"/>
      <c r="S2563" s="187"/>
      <c r="T2563" s="188"/>
      <c r="U2563" s="188"/>
      <c r="V2563" s="188"/>
      <c r="W2563" s="188"/>
      <c r="X2563" s="188"/>
      <c r="Y2563" s="188"/>
      <c r="Z2563" s="188"/>
      <c r="AA2563" s="187"/>
      <c r="AB2563" s="189"/>
      <c r="AC2563" s="187"/>
      <c r="AD2563" s="25"/>
      <c r="AE2563" s="25"/>
    </row>
    <row r="2564">
      <c r="A2564" s="187"/>
      <c r="B2564" s="187"/>
      <c r="C2564" s="187"/>
      <c r="D2564" s="187"/>
      <c r="E2564" s="187"/>
      <c r="F2564" s="187"/>
      <c r="G2564" s="188"/>
      <c r="H2564" s="187"/>
      <c r="I2564" s="187"/>
      <c r="J2564" s="188"/>
      <c r="K2564" s="187"/>
      <c r="L2564" s="188"/>
      <c r="M2564" s="188"/>
      <c r="N2564" s="188"/>
      <c r="O2564" s="188"/>
      <c r="P2564" s="189"/>
      <c r="Q2564" s="187"/>
      <c r="R2564" s="187"/>
      <c r="S2564" s="188"/>
      <c r="T2564" s="188"/>
      <c r="U2564" s="188"/>
      <c r="V2564" s="188"/>
      <c r="W2564" s="188"/>
      <c r="X2564" s="188"/>
      <c r="Y2564" s="188"/>
      <c r="Z2564" s="188"/>
      <c r="AA2564" s="187"/>
      <c r="AB2564" s="189"/>
      <c r="AC2564" s="187"/>
      <c r="AD2564" s="25"/>
      <c r="AE2564" s="25"/>
    </row>
    <row r="2565">
      <c r="A2565" s="187"/>
      <c r="B2565" s="187"/>
      <c r="C2565" s="187"/>
      <c r="D2565" s="187"/>
      <c r="E2565" s="187"/>
      <c r="F2565" s="187"/>
      <c r="G2565" s="188"/>
      <c r="H2565" s="187"/>
      <c r="I2565" s="187"/>
      <c r="J2565" s="188"/>
      <c r="K2565" s="188"/>
      <c r="L2565" s="188"/>
      <c r="M2565" s="188"/>
      <c r="N2565" s="188"/>
      <c r="O2565" s="188"/>
      <c r="P2565" s="189"/>
      <c r="Q2565" s="187"/>
      <c r="R2565" s="187"/>
      <c r="S2565" s="188"/>
      <c r="T2565" s="188"/>
      <c r="U2565" s="188"/>
      <c r="V2565" s="188"/>
      <c r="W2565" s="188"/>
      <c r="X2565" s="188"/>
      <c r="Y2565" s="188"/>
      <c r="Z2565" s="188"/>
      <c r="AA2565" s="187"/>
      <c r="AB2565" s="189"/>
      <c r="AC2565" s="187"/>
      <c r="AD2565" s="25"/>
      <c r="AE2565" s="25"/>
    </row>
    <row r="2566">
      <c r="A2566" s="187"/>
      <c r="B2566" s="187"/>
      <c r="C2566" s="187"/>
      <c r="D2566" s="187"/>
      <c r="E2566" s="187"/>
      <c r="F2566" s="187"/>
      <c r="G2566" s="188"/>
      <c r="H2566" s="188"/>
      <c r="I2566" s="188"/>
      <c r="J2566" s="188"/>
      <c r="K2566" s="188"/>
      <c r="L2566" s="188"/>
      <c r="M2566" s="188"/>
      <c r="N2566" s="188"/>
      <c r="O2566" s="188"/>
      <c r="P2566" s="189"/>
      <c r="Q2566" s="188"/>
      <c r="R2566" s="188"/>
      <c r="S2566" s="187"/>
      <c r="T2566" s="188"/>
      <c r="U2566" s="188"/>
      <c r="V2566" s="188"/>
      <c r="W2566" s="188"/>
      <c r="X2566" s="188"/>
      <c r="Y2566" s="188"/>
      <c r="Z2566" s="188"/>
      <c r="AA2566" s="187"/>
      <c r="AB2566" s="189"/>
      <c r="AC2566" s="187"/>
      <c r="AD2566" s="25"/>
      <c r="AE2566" s="25"/>
    </row>
    <row r="2567">
      <c r="A2567" s="187"/>
      <c r="B2567" s="187"/>
      <c r="C2567" s="187"/>
      <c r="D2567" s="187"/>
      <c r="E2567" s="187"/>
      <c r="F2567" s="187"/>
      <c r="G2567" s="188"/>
      <c r="H2567" s="187"/>
      <c r="I2567" s="187"/>
      <c r="J2567" s="188"/>
      <c r="K2567" s="187"/>
      <c r="L2567" s="188"/>
      <c r="M2567" s="188"/>
      <c r="N2567" s="188"/>
      <c r="O2567" s="188"/>
      <c r="P2567" s="189"/>
      <c r="Q2567" s="187"/>
      <c r="R2567" s="187"/>
      <c r="S2567" s="188"/>
      <c r="T2567" s="188"/>
      <c r="U2567" s="188"/>
      <c r="V2567" s="188"/>
      <c r="W2567" s="188"/>
      <c r="X2567" s="188"/>
      <c r="Y2567" s="188"/>
      <c r="Z2567" s="188"/>
      <c r="AA2567" s="187"/>
      <c r="AB2567" s="189"/>
      <c r="AC2567" s="187"/>
      <c r="AD2567" s="25"/>
      <c r="AE2567" s="25"/>
    </row>
    <row r="2568">
      <c r="A2568" s="187"/>
      <c r="B2568" s="187"/>
      <c r="C2568" s="187"/>
      <c r="D2568" s="187"/>
      <c r="E2568" s="187"/>
      <c r="F2568" s="187"/>
      <c r="G2568" s="188"/>
      <c r="H2568" s="188"/>
      <c r="I2568" s="188"/>
      <c r="J2568" s="188"/>
      <c r="K2568" s="188"/>
      <c r="L2568" s="188"/>
      <c r="M2568" s="188"/>
      <c r="N2568" s="188"/>
      <c r="O2568" s="188"/>
      <c r="P2568" s="189"/>
      <c r="Q2568" s="187"/>
      <c r="R2568" s="188"/>
      <c r="S2568" s="187"/>
      <c r="T2568" s="188"/>
      <c r="U2568" s="188"/>
      <c r="V2568" s="188"/>
      <c r="W2568" s="188"/>
      <c r="X2568" s="188"/>
      <c r="Y2568" s="188"/>
      <c r="Z2568" s="188"/>
      <c r="AA2568" s="187"/>
      <c r="AB2568" s="189"/>
      <c r="AC2568" s="187"/>
      <c r="AD2568" s="25"/>
      <c r="AE2568" s="25"/>
    </row>
    <row r="2569">
      <c r="A2569" s="187"/>
      <c r="B2569" s="187"/>
      <c r="C2569" s="187"/>
      <c r="D2569" s="187"/>
      <c r="E2569" s="187"/>
      <c r="F2569" s="187"/>
      <c r="G2569" s="188"/>
      <c r="H2569" s="187"/>
      <c r="I2569" s="187"/>
      <c r="J2569" s="188"/>
      <c r="K2569" s="187"/>
      <c r="L2569" s="188"/>
      <c r="M2569" s="188"/>
      <c r="N2569" s="188"/>
      <c r="O2569" s="188"/>
      <c r="P2569" s="189"/>
      <c r="Q2569" s="187"/>
      <c r="R2569" s="187"/>
      <c r="S2569" s="188"/>
      <c r="T2569" s="188"/>
      <c r="U2569" s="188"/>
      <c r="V2569" s="188"/>
      <c r="W2569" s="188"/>
      <c r="X2569" s="188"/>
      <c r="Y2569" s="188"/>
      <c r="Z2569" s="188"/>
      <c r="AA2569" s="187"/>
      <c r="AB2569" s="189"/>
      <c r="AC2569" s="187"/>
      <c r="AD2569" s="25"/>
      <c r="AE2569" s="25"/>
    </row>
    <row r="2570">
      <c r="A2570" s="187"/>
      <c r="B2570" s="187"/>
      <c r="C2570" s="187"/>
      <c r="D2570" s="187"/>
      <c r="E2570" s="187"/>
      <c r="F2570" s="187"/>
      <c r="G2570" s="188"/>
      <c r="H2570" s="187"/>
      <c r="I2570" s="187"/>
      <c r="J2570" s="188"/>
      <c r="K2570" s="187"/>
      <c r="L2570" s="188"/>
      <c r="M2570" s="188"/>
      <c r="N2570" s="188"/>
      <c r="O2570" s="188"/>
      <c r="P2570" s="189"/>
      <c r="Q2570" s="187"/>
      <c r="R2570" s="187"/>
      <c r="S2570" s="188"/>
      <c r="T2570" s="188"/>
      <c r="U2570" s="188"/>
      <c r="V2570" s="188"/>
      <c r="W2570" s="188"/>
      <c r="X2570" s="188"/>
      <c r="Y2570" s="188"/>
      <c r="Z2570" s="188"/>
      <c r="AA2570" s="187"/>
      <c r="AB2570" s="189"/>
      <c r="AC2570" s="187"/>
      <c r="AD2570" s="25"/>
      <c r="AE2570" s="25"/>
    </row>
    <row r="2571">
      <c r="A2571" s="187"/>
      <c r="B2571" s="187"/>
      <c r="C2571" s="187"/>
      <c r="D2571" s="187"/>
      <c r="E2571" s="187"/>
      <c r="F2571" s="187"/>
      <c r="G2571" s="188"/>
      <c r="H2571" s="188"/>
      <c r="I2571" s="188"/>
      <c r="J2571" s="188"/>
      <c r="K2571" s="188"/>
      <c r="L2571" s="188"/>
      <c r="M2571" s="188"/>
      <c r="N2571" s="188"/>
      <c r="O2571" s="188"/>
      <c r="P2571" s="189"/>
      <c r="Q2571" s="187"/>
      <c r="R2571" s="188"/>
      <c r="S2571" s="187"/>
      <c r="T2571" s="188"/>
      <c r="U2571" s="188"/>
      <c r="V2571" s="188"/>
      <c r="W2571" s="188"/>
      <c r="X2571" s="188"/>
      <c r="Y2571" s="188"/>
      <c r="Z2571" s="188"/>
      <c r="AA2571" s="187"/>
      <c r="AB2571" s="189"/>
      <c r="AC2571" s="187"/>
      <c r="AD2571" s="25"/>
      <c r="AE2571" s="25"/>
    </row>
    <row r="2572">
      <c r="A2572" s="187"/>
      <c r="B2572" s="187"/>
      <c r="C2572" s="187"/>
      <c r="D2572" s="187"/>
      <c r="E2572" s="187"/>
      <c r="F2572" s="187"/>
      <c r="G2572" s="188"/>
      <c r="H2572" s="188"/>
      <c r="I2572" s="188"/>
      <c r="J2572" s="188"/>
      <c r="K2572" s="188"/>
      <c r="L2572" s="188"/>
      <c r="M2572" s="188"/>
      <c r="N2572" s="188"/>
      <c r="O2572" s="188"/>
      <c r="P2572" s="189"/>
      <c r="Q2572" s="187"/>
      <c r="R2572" s="188"/>
      <c r="S2572" s="187"/>
      <c r="T2572" s="188"/>
      <c r="U2572" s="188"/>
      <c r="V2572" s="188"/>
      <c r="W2572" s="188"/>
      <c r="X2572" s="188"/>
      <c r="Y2572" s="188"/>
      <c r="Z2572" s="188"/>
      <c r="AA2572" s="187"/>
      <c r="AB2572" s="189"/>
      <c r="AC2572" s="187"/>
      <c r="AD2572" s="25"/>
      <c r="AE2572" s="25"/>
    </row>
    <row r="2573">
      <c r="A2573" s="187"/>
      <c r="B2573" s="187"/>
      <c r="C2573" s="187"/>
      <c r="D2573" s="187"/>
      <c r="E2573" s="187"/>
      <c r="F2573" s="187"/>
      <c r="G2573" s="188"/>
      <c r="H2573" s="188"/>
      <c r="I2573" s="188"/>
      <c r="J2573" s="188"/>
      <c r="K2573" s="188"/>
      <c r="L2573" s="188"/>
      <c r="M2573" s="188"/>
      <c r="N2573" s="188"/>
      <c r="O2573" s="188"/>
      <c r="P2573" s="189"/>
      <c r="Q2573" s="188"/>
      <c r="R2573" s="188"/>
      <c r="S2573" s="187"/>
      <c r="T2573" s="188"/>
      <c r="U2573" s="188"/>
      <c r="V2573" s="188"/>
      <c r="W2573" s="188"/>
      <c r="X2573" s="188"/>
      <c r="Y2573" s="188"/>
      <c r="Z2573" s="188"/>
      <c r="AA2573" s="187"/>
      <c r="AB2573" s="189"/>
      <c r="AC2573" s="187"/>
      <c r="AD2573" s="25"/>
      <c r="AE2573" s="25"/>
    </row>
    <row r="2574">
      <c r="A2574" s="187"/>
      <c r="B2574" s="187"/>
      <c r="C2574" s="187"/>
      <c r="D2574" s="187"/>
      <c r="E2574" s="187"/>
      <c r="F2574" s="187"/>
      <c r="G2574" s="188"/>
      <c r="H2574" s="188"/>
      <c r="I2574" s="188"/>
      <c r="J2574" s="188"/>
      <c r="K2574" s="188"/>
      <c r="L2574" s="188"/>
      <c r="M2574" s="188"/>
      <c r="N2574" s="188"/>
      <c r="O2574" s="188"/>
      <c r="P2574" s="189"/>
      <c r="Q2574" s="188"/>
      <c r="R2574" s="188"/>
      <c r="S2574" s="187"/>
      <c r="T2574" s="188"/>
      <c r="U2574" s="188"/>
      <c r="V2574" s="188"/>
      <c r="W2574" s="188"/>
      <c r="X2574" s="188"/>
      <c r="Y2574" s="188"/>
      <c r="Z2574" s="188"/>
      <c r="AA2574" s="187"/>
      <c r="AB2574" s="189"/>
      <c r="AC2574" s="187"/>
      <c r="AD2574" s="25"/>
      <c r="AE2574" s="25"/>
    </row>
    <row r="2575">
      <c r="A2575" s="187"/>
      <c r="B2575" s="187"/>
      <c r="C2575" s="187"/>
      <c r="D2575" s="187"/>
      <c r="E2575" s="187"/>
      <c r="F2575" s="187"/>
      <c r="G2575" s="188"/>
      <c r="H2575" s="188"/>
      <c r="I2575" s="188"/>
      <c r="J2575" s="188"/>
      <c r="K2575" s="188"/>
      <c r="L2575" s="188"/>
      <c r="M2575" s="188"/>
      <c r="N2575" s="188"/>
      <c r="O2575" s="188"/>
      <c r="P2575" s="189"/>
      <c r="Q2575" s="188"/>
      <c r="R2575" s="188"/>
      <c r="S2575" s="187"/>
      <c r="T2575" s="188"/>
      <c r="U2575" s="188"/>
      <c r="V2575" s="188"/>
      <c r="W2575" s="188"/>
      <c r="X2575" s="188"/>
      <c r="Y2575" s="188"/>
      <c r="Z2575" s="188"/>
      <c r="AA2575" s="187"/>
      <c r="AB2575" s="189"/>
      <c r="AC2575" s="187"/>
      <c r="AD2575" s="25"/>
      <c r="AE2575" s="25"/>
    </row>
    <row r="2576">
      <c r="A2576" s="187"/>
      <c r="B2576" s="187"/>
      <c r="C2576" s="187"/>
      <c r="D2576" s="187"/>
      <c r="E2576" s="187"/>
      <c r="F2576" s="187"/>
      <c r="G2576" s="188"/>
      <c r="H2576" s="188"/>
      <c r="I2576" s="188"/>
      <c r="J2576" s="188"/>
      <c r="K2576" s="188"/>
      <c r="L2576" s="188"/>
      <c r="M2576" s="188"/>
      <c r="N2576" s="188"/>
      <c r="O2576" s="188"/>
      <c r="P2576" s="189"/>
      <c r="Q2576" s="188"/>
      <c r="R2576" s="188"/>
      <c r="S2576" s="187"/>
      <c r="T2576" s="188"/>
      <c r="U2576" s="188"/>
      <c r="V2576" s="188"/>
      <c r="W2576" s="188"/>
      <c r="X2576" s="188"/>
      <c r="Y2576" s="188"/>
      <c r="Z2576" s="188"/>
      <c r="AA2576" s="187"/>
      <c r="AB2576" s="189"/>
      <c r="AC2576" s="187"/>
      <c r="AD2576" s="25"/>
      <c r="AE2576" s="25"/>
    </row>
    <row r="2577">
      <c r="A2577" s="187"/>
      <c r="B2577" s="187"/>
      <c r="C2577" s="187"/>
      <c r="D2577" s="187"/>
      <c r="E2577" s="187"/>
      <c r="F2577" s="187"/>
      <c r="G2577" s="188"/>
      <c r="H2577" s="188"/>
      <c r="I2577" s="188"/>
      <c r="J2577" s="188"/>
      <c r="K2577" s="188"/>
      <c r="L2577" s="188"/>
      <c r="M2577" s="188"/>
      <c r="N2577" s="188"/>
      <c r="O2577" s="188"/>
      <c r="P2577" s="189"/>
      <c r="Q2577" s="188"/>
      <c r="R2577" s="188"/>
      <c r="S2577" s="187"/>
      <c r="T2577" s="188"/>
      <c r="U2577" s="188"/>
      <c r="V2577" s="188"/>
      <c r="W2577" s="188"/>
      <c r="X2577" s="188"/>
      <c r="Y2577" s="188"/>
      <c r="Z2577" s="188"/>
      <c r="AA2577" s="187"/>
      <c r="AB2577" s="189"/>
      <c r="AC2577" s="187"/>
      <c r="AD2577" s="25"/>
      <c r="AE2577" s="25"/>
    </row>
    <row r="2578">
      <c r="A2578" s="187"/>
      <c r="B2578" s="187"/>
      <c r="C2578" s="187"/>
      <c r="D2578" s="187"/>
      <c r="E2578" s="187"/>
      <c r="F2578" s="187"/>
      <c r="G2578" s="188"/>
      <c r="H2578" s="188"/>
      <c r="I2578" s="188"/>
      <c r="J2578" s="188"/>
      <c r="K2578" s="188"/>
      <c r="L2578" s="188"/>
      <c r="M2578" s="188"/>
      <c r="N2578" s="188"/>
      <c r="O2578" s="188"/>
      <c r="P2578" s="189"/>
      <c r="Q2578" s="188"/>
      <c r="R2578" s="188"/>
      <c r="S2578" s="187"/>
      <c r="T2578" s="188"/>
      <c r="U2578" s="188"/>
      <c r="V2578" s="188"/>
      <c r="W2578" s="188"/>
      <c r="X2578" s="188"/>
      <c r="Y2578" s="188"/>
      <c r="Z2578" s="188"/>
      <c r="AA2578" s="187"/>
      <c r="AB2578" s="189"/>
      <c r="AC2578" s="187"/>
      <c r="AD2578" s="25"/>
      <c r="AE2578" s="25"/>
    </row>
    <row r="2579">
      <c r="A2579" s="187"/>
      <c r="B2579" s="187"/>
      <c r="C2579" s="187"/>
      <c r="D2579" s="187"/>
      <c r="E2579" s="187"/>
      <c r="F2579" s="187"/>
      <c r="G2579" s="188"/>
      <c r="H2579" s="188"/>
      <c r="I2579" s="188"/>
      <c r="J2579" s="188"/>
      <c r="K2579" s="188"/>
      <c r="L2579" s="188"/>
      <c r="M2579" s="188"/>
      <c r="N2579" s="188"/>
      <c r="O2579" s="188"/>
      <c r="P2579" s="189"/>
      <c r="Q2579" s="188"/>
      <c r="R2579" s="188"/>
      <c r="S2579" s="187"/>
      <c r="T2579" s="188"/>
      <c r="U2579" s="188"/>
      <c r="V2579" s="188"/>
      <c r="W2579" s="188"/>
      <c r="X2579" s="188"/>
      <c r="Y2579" s="188"/>
      <c r="Z2579" s="188"/>
      <c r="AA2579" s="187"/>
      <c r="AB2579" s="189"/>
      <c r="AC2579" s="187"/>
      <c r="AD2579" s="25"/>
      <c r="AE2579" s="25"/>
    </row>
    <row r="2580">
      <c r="A2580" s="187"/>
      <c r="B2580" s="187"/>
      <c r="C2580" s="187"/>
      <c r="D2580" s="187"/>
      <c r="E2580" s="187"/>
      <c r="F2580" s="187"/>
      <c r="G2580" s="188"/>
      <c r="H2580" s="188"/>
      <c r="I2580" s="188"/>
      <c r="J2580" s="188"/>
      <c r="K2580" s="188"/>
      <c r="L2580" s="188"/>
      <c r="M2580" s="188"/>
      <c r="N2580" s="188"/>
      <c r="O2580" s="188"/>
      <c r="P2580" s="189"/>
      <c r="Q2580" s="188"/>
      <c r="R2580" s="188"/>
      <c r="S2580" s="187"/>
      <c r="T2580" s="188"/>
      <c r="U2580" s="188"/>
      <c r="V2580" s="188"/>
      <c r="W2580" s="188"/>
      <c r="X2580" s="188"/>
      <c r="Y2580" s="188"/>
      <c r="Z2580" s="188"/>
      <c r="AA2580" s="187"/>
      <c r="AB2580" s="189"/>
      <c r="AC2580" s="187"/>
      <c r="AD2580" s="25"/>
      <c r="AE2580" s="25"/>
    </row>
    <row r="2581">
      <c r="A2581" s="187"/>
      <c r="B2581" s="187"/>
      <c r="C2581" s="187"/>
      <c r="D2581" s="187"/>
      <c r="E2581" s="187"/>
      <c r="F2581" s="187"/>
      <c r="G2581" s="188"/>
      <c r="H2581" s="188"/>
      <c r="I2581" s="188"/>
      <c r="J2581" s="188"/>
      <c r="K2581" s="188"/>
      <c r="L2581" s="188"/>
      <c r="M2581" s="188"/>
      <c r="N2581" s="188"/>
      <c r="O2581" s="188"/>
      <c r="P2581" s="189"/>
      <c r="Q2581" s="188"/>
      <c r="R2581" s="188"/>
      <c r="S2581" s="187"/>
      <c r="T2581" s="188"/>
      <c r="U2581" s="188"/>
      <c r="V2581" s="188"/>
      <c r="W2581" s="188"/>
      <c r="X2581" s="188"/>
      <c r="Y2581" s="188"/>
      <c r="Z2581" s="188"/>
      <c r="AA2581" s="187"/>
      <c r="AB2581" s="189"/>
      <c r="AC2581" s="187"/>
      <c r="AD2581" s="25"/>
      <c r="AE2581" s="25"/>
    </row>
    <row r="2582">
      <c r="A2582" s="187"/>
      <c r="B2582" s="187"/>
      <c r="C2582" s="187"/>
      <c r="D2582" s="187"/>
      <c r="E2582" s="187"/>
      <c r="F2582" s="187"/>
      <c r="G2582" s="188"/>
      <c r="H2582" s="188"/>
      <c r="I2582" s="188"/>
      <c r="J2582" s="188"/>
      <c r="K2582" s="188"/>
      <c r="L2582" s="188"/>
      <c r="M2582" s="188"/>
      <c r="N2582" s="188"/>
      <c r="O2582" s="188"/>
      <c r="P2582" s="189"/>
      <c r="Q2582" s="188"/>
      <c r="R2582" s="188"/>
      <c r="S2582" s="187"/>
      <c r="T2582" s="188"/>
      <c r="U2582" s="188"/>
      <c r="V2582" s="188"/>
      <c r="W2582" s="188"/>
      <c r="X2582" s="188"/>
      <c r="Y2582" s="188"/>
      <c r="Z2582" s="188"/>
      <c r="AA2582" s="187"/>
      <c r="AB2582" s="189"/>
      <c r="AC2582" s="187"/>
      <c r="AD2582" s="25"/>
      <c r="AE2582" s="25"/>
    </row>
    <row r="2583">
      <c r="A2583" s="187"/>
      <c r="B2583" s="187"/>
      <c r="C2583" s="187"/>
      <c r="D2583" s="187"/>
      <c r="E2583" s="187"/>
      <c r="F2583" s="187"/>
      <c r="G2583" s="188"/>
      <c r="H2583" s="188"/>
      <c r="I2583" s="188"/>
      <c r="J2583" s="188"/>
      <c r="K2583" s="188"/>
      <c r="L2583" s="188"/>
      <c r="M2583" s="188"/>
      <c r="N2583" s="188"/>
      <c r="O2583" s="188"/>
      <c r="P2583" s="189"/>
      <c r="Q2583" s="188"/>
      <c r="R2583" s="188"/>
      <c r="S2583" s="187"/>
      <c r="T2583" s="188"/>
      <c r="U2583" s="188"/>
      <c r="V2583" s="188"/>
      <c r="W2583" s="188"/>
      <c r="X2583" s="188"/>
      <c r="Y2583" s="188"/>
      <c r="Z2583" s="188"/>
      <c r="AA2583" s="187"/>
      <c r="AB2583" s="189"/>
      <c r="AC2583" s="187"/>
      <c r="AD2583" s="25"/>
      <c r="AE2583" s="25"/>
    </row>
    <row r="2584">
      <c r="A2584" s="187"/>
      <c r="B2584" s="187"/>
      <c r="C2584" s="187"/>
      <c r="D2584" s="187"/>
      <c r="E2584" s="187"/>
      <c r="F2584" s="187"/>
      <c r="G2584" s="188"/>
      <c r="H2584" s="188"/>
      <c r="I2584" s="188"/>
      <c r="J2584" s="188"/>
      <c r="K2584" s="188"/>
      <c r="L2584" s="188"/>
      <c r="M2584" s="188"/>
      <c r="N2584" s="188"/>
      <c r="O2584" s="188"/>
      <c r="P2584" s="189"/>
      <c r="Q2584" s="188"/>
      <c r="R2584" s="188"/>
      <c r="S2584" s="187"/>
      <c r="T2584" s="188"/>
      <c r="U2584" s="188"/>
      <c r="V2584" s="188"/>
      <c r="W2584" s="188"/>
      <c r="X2584" s="188"/>
      <c r="Y2584" s="188"/>
      <c r="Z2584" s="188"/>
      <c r="AA2584" s="187"/>
      <c r="AB2584" s="189"/>
      <c r="AC2584" s="187"/>
      <c r="AD2584" s="25"/>
      <c r="AE2584" s="25"/>
    </row>
    <row r="2585">
      <c r="A2585" s="187"/>
      <c r="B2585" s="187"/>
      <c r="C2585" s="187"/>
      <c r="D2585" s="187"/>
      <c r="E2585" s="187"/>
      <c r="F2585" s="187"/>
      <c r="G2585" s="188"/>
      <c r="H2585" s="188"/>
      <c r="I2585" s="188"/>
      <c r="J2585" s="188"/>
      <c r="K2585" s="188"/>
      <c r="L2585" s="188"/>
      <c r="M2585" s="188"/>
      <c r="N2585" s="188"/>
      <c r="O2585" s="188"/>
      <c r="P2585" s="189"/>
      <c r="Q2585" s="187"/>
      <c r="R2585" s="188"/>
      <c r="S2585" s="187"/>
      <c r="T2585" s="188"/>
      <c r="U2585" s="188"/>
      <c r="V2585" s="188"/>
      <c r="W2585" s="188"/>
      <c r="X2585" s="188"/>
      <c r="Y2585" s="188"/>
      <c r="Z2585" s="188"/>
      <c r="AA2585" s="187"/>
      <c r="AB2585" s="189"/>
      <c r="AC2585" s="187"/>
      <c r="AD2585" s="25"/>
      <c r="AE2585" s="25"/>
    </row>
    <row r="2586">
      <c r="A2586" s="187"/>
      <c r="B2586" s="187"/>
      <c r="C2586" s="187"/>
      <c r="D2586" s="187"/>
      <c r="E2586" s="187"/>
      <c r="F2586" s="187"/>
      <c r="G2586" s="188"/>
      <c r="H2586" s="188"/>
      <c r="I2586" s="188"/>
      <c r="J2586" s="188"/>
      <c r="K2586" s="188"/>
      <c r="L2586" s="188"/>
      <c r="M2586" s="188"/>
      <c r="N2586" s="188"/>
      <c r="O2586" s="188"/>
      <c r="P2586" s="189"/>
      <c r="Q2586" s="187"/>
      <c r="R2586" s="188"/>
      <c r="S2586" s="187"/>
      <c r="T2586" s="188"/>
      <c r="U2586" s="188"/>
      <c r="V2586" s="188"/>
      <c r="W2586" s="188"/>
      <c r="X2586" s="188"/>
      <c r="Y2586" s="188"/>
      <c r="Z2586" s="188"/>
      <c r="AA2586" s="187"/>
      <c r="AB2586" s="189"/>
      <c r="AC2586" s="187"/>
      <c r="AD2586" s="25"/>
      <c r="AE2586" s="25"/>
    </row>
    <row r="2587">
      <c r="A2587" s="187"/>
      <c r="B2587" s="187"/>
      <c r="C2587" s="187"/>
      <c r="D2587" s="187"/>
      <c r="E2587" s="187"/>
      <c r="F2587" s="187"/>
      <c r="G2587" s="188"/>
      <c r="H2587" s="188"/>
      <c r="I2587" s="188"/>
      <c r="J2587" s="188"/>
      <c r="K2587" s="188"/>
      <c r="L2587" s="188"/>
      <c r="M2587" s="188"/>
      <c r="N2587" s="188"/>
      <c r="O2587" s="188"/>
      <c r="P2587" s="189"/>
      <c r="Q2587" s="188"/>
      <c r="R2587" s="188"/>
      <c r="S2587" s="187"/>
      <c r="T2587" s="188"/>
      <c r="U2587" s="188"/>
      <c r="V2587" s="188"/>
      <c r="W2587" s="188"/>
      <c r="X2587" s="188"/>
      <c r="Y2587" s="188"/>
      <c r="Z2587" s="188"/>
      <c r="AA2587" s="187"/>
      <c r="AB2587" s="189"/>
      <c r="AC2587" s="187"/>
      <c r="AD2587" s="25"/>
      <c r="AE2587" s="25"/>
    </row>
    <row r="2588">
      <c r="A2588" s="187"/>
      <c r="B2588" s="187"/>
      <c r="C2588" s="187"/>
      <c r="D2588" s="187"/>
      <c r="E2588" s="187"/>
      <c r="F2588" s="187"/>
      <c r="G2588" s="188"/>
      <c r="H2588" s="187"/>
      <c r="I2588" s="188"/>
      <c r="J2588" s="188"/>
      <c r="K2588" s="188"/>
      <c r="L2588" s="187"/>
      <c r="M2588" s="188"/>
      <c r="N2588" s="188"/>
      <c r="O2588" s="188"/>
      <c r="P2588" s="189"/>
      <c r="Q2588" s="187"/>
      <c r="R2588" s="187"/>
      <c r="S2588" s="188"/>
      <c r="T2588" s="188"/>
      <c r="U2588" s="188"/>
      <c r="V2588" s="188"/>
      <c r="W2588" s="188"/>
      <c r="X2588" s="188"/>
      <c r="Y2588" s="188"/>
      <c r="Z2588" s="188"/>
      <c r="AA2588" s="187"/>
      <c r="AB2588" s="189"/>
      <c r="AC2588" s="187"/>
      <c r="AD2588" s="25"/>
      <c r="AE2588" s="25"/>
    </row>
    <row r="2589">
      <c r="A2589" s="187"/>
      <c r="B2589" s="187"/>
      <c r="C2589" s="187"/>
      <c r="D2589" s="187"/>
      <c r="E2589" s="187"/>
      <c r="F2589" s="187"/>
      <c r="G2589" s="188"/>
      <c r="H2589" s="187"/>
      <c r="I2589" s="188"/>
      <c r="J2589" s="188"/>
      <c r="K2589" s="188"/>
      <c r="L2589" s="187"/>
      <c r="M2589" s="188"/>
      <c r="N2589" s="188"/>
      <c r="O2589" s="188"/>
      <c r="P2589" s="189"/>
      <c r="Q2589" s="187"/>
      <c r="R2589" s="187"/>
      <c r="S2589" s="188"/>
      <c r="T2589" s="188"/>
      <c r="U2589" s="188"/>
      <c r="V2589" s="188"/>
      <c r="W2589" s="188"/>
      <c r="X2589" s="188"/>
      <c r="Y2589" s="188"/>
      <c r="Z2589" s="188"/>
      <c r="AA2589" s="187"/>
      <c r="AB2589" s="189"/>
      <c r="AC2589" s="187"/>
      <c r="AD2589" s="25"/>
      <c r="AE2589" s="25"/>
    </row>
    <row r="2590">
      <c r="A2590" s="187"/>
      <c r="B2590" s="187"/>
      <c r="C2590" s="187"/>
      <c r="D2590" s="187"/>
      <c r="E2590" s="187"/>
      <c r="F2590" s="187"/>
      <c r="G2590" s="188"/>
      <c r="H2590" s="188"/>
      <c r="I2590" s="188"/>
      <c r="J2590" s="188"/>
      <c r="K2590" s="188"/>
      <c r="L2590" s="188"/>
      <c r="M2590" s="188"/>
      <c r="N2590" s="188"/>
      <c r="O2590" s="188"/>
      <c r="P2590" s="189"/>
      <c r="Q2590" s="188"/>
      <c r="R2590" s="188"/>
      <c r="S2590" s="187"/>
      <c r="T2590" s="188"/>
      <c r="U2590" s="188"/>
      <c r="V2590" s="188"/>
      <c r="W2590" s="188"/>
      <c r="X2590" s="188"/>
      <c r="Y2590" s="188"/>
      <c r="Z2590" s="188"/>
      <c r="AA2590" s="187"/>
      <c r="AB2590" s="189"/>
      <c r="AC2590" s="187"/>
      <c r="AD2590" s="25"/>
      <c r="AE2590" s="25"/>
    </row>
    <row r="2591">
      <c r="A2591" s="187"/>
      <c r="B2591" s="187"/>
      <c r="C2591" s="187"/>
      <c r="D2591" s="187"/>
      <c r="E2591" s="187"/>
      <c r="F2591" s="187"/>
      <c r="G2591" s="188"/>
      <c r="H2591" s="187"/>
      <c r="I2591" s="188"/>
      <c r="J2591" s="188"/>
      <c r="K2591" s="188"/>
      <c r="L2591" s="187"/>
      <c r="M2591" s="188"/>
      <c r="N2591" s="188"/>
      <c r="O2591" s="188"/>
      <c r="P2591" s="189"/>
      <c r="Q2591" s="187"/>
      <c r="R2591" s="187"/>
      <c r="S2591" s="188"/>
      <c r="T2591" s="188"/>
      <c r="U2591" s="188"/>
      <c r="V2591" s="188"/>
      <c r="W2591" s="188"/>
      <c r="X2591" s="188"/>
      <c r="Y2591" s="188"/>
      <c r="Z2591" s="188"/>
      <c r="AA2591" s="187"/>
      <c r="AB2591" s="189"/>
      <c r="AC2591" s="187"/>
      <c r="AD2591" s="25"/>
      <c r="AE2591" s="25"/>
    </row>
    <row r="2592">
      <c r="A2592" s="187"/>
      <c r="B2592" s="187"/>
      <c r="C2592" s="187"/>
      <c r="D2592" s="187"/>
      <c r="E2592" s="187"/>
      <c r="F2592" s="187"/>
      <c r="G2592" s="188"/>
      <c r="H2592" s="187"/>
      <c r="I2592" s="188"/>
      <c r="J2592" s="188"/>
      <c r="K2592" s="188"/>
      <c r="L2592" s="187"/>
      <c r="M2592" s="188"/>
      <c r="N2592" s="188"/>
      <c r="O2592" s="188"/>
      <c r="P2592" s="189"/>
      <c r="Q2592" s="187"/>
      <c r="R2592" s="187"/>
      <c r="S2592" s="188"/>
      <c r="T2592" s="188"/>
      <c r="U2592" s="188"/>
      <c r="V2592" s="188"/>
      <c r="W2592" s="188"/>
      <c r="X2592" s="188"/>
      <c r="Y2592" s="188"/>
      <c r="Z2592" s="188"/>
      <c r="AA2592" s="187"/>
      <c r="AB2592" s="189"/>
      <c r="AC2592" s="187"/>
      <c r="AD2592" s="25"/>
      <c r="AE2592" s="25"/>
    </row>
    <row r="2593">
      <c r="A2593" s="187"/>
      <c r="B2593" s="187"/>
      <c r="C2593" s="187"/>
      <c r="D2593" s="187"/>
      <c r="E2593" s="187"/>
      <c r="F2593" s="187"/>
      <c r="G2593" s="188"/>
      <c r="H2593" s="187"/>
      <c r="I2593" s="188"/>
      <c r="J2593" s="188"/>
      <c r="K2593" s="188"/>
      <c r="L2593" s="187"/>
      <c r="M2593" s="188"/>
      <c r="N2593" s="188"/>
      <c r="O2593" s="188"/>
      <c r="P2593" s="189"/>
      <c r="Q2593" s="187"/>
      <c r="R2593" s="187"/>
      <c r="S2593" s="188"/>
      <c r="T2593" s="188"/>
      <c r="U2593" s="188"/>
      <c r="V2593" s="188"/>
      <c r="W2593" s="188"/>
      <c r="X2593" s="188"/>
      <c r="Y2593" s="188"/>
      <c r="Z2593" s="188"/>
      <c r="AA2593" s="187"/>
      <c r="AB2593" s="189"/>
      <c r="AC2593" s="187"/>
      <c r="AD2593" s="25"/>
      <c r="AE2593" s="25"/>
    </row>
    <row r="2594">
      <c r="A2594" s="187"/>
      <c r="B2594" s="187"/>
      <c r="C2594" s="187"/>
      <c r="D2594" s="187"/>
      <c r="E2594" s="187"/>
      <c r="F2594" s="187"/>
      <c r="G2594" s="188"/>
      <c r="H2594" s="187"/>
      <c r="I2594" s="188"/>
      <c r="J2594" s="188"/>
      <c r="K2594" s="188"/>
      <c r="L2594" s="187"/>
      <c r="M2594" s="188"/>
      <c r="N2594" s="188"/>
      <c r="O2594" s="188"/>
      <c r="P2594" s="189"/>
      <c r="Q2594" s="187"/>
      <c r="R2594" s="187"/>
      <c r="S2594" s="188"/>
      <c r="T2594" s="188"/>
      <c r="U2594" s="188"/>
      <c r="V2594" s="188"/>
      <c r="W2594" s="188"/>
      <c r="X2594" s="188"/>
      <c r="Y2594" s="188"/>
      <c r="Z2594" s="188"/>
      <c r="AA2594" s="187"/>
      <c r="AB2594" s="189"/>
      <c r="AC2594" s="187"/>
      <c r="AD2594" s="25"/>
      <c r="AE2594" s="25"/>
    </row>
    <row r="2595">
      <c r="A2595" s="187"/>
      <c r="B2595" s="187"/>
      <c r="C2595" s="187"/>
      <c r="D2595" s="187"/>
      <c r="E2595" s="187"/>
      <c r="F2595" s="187"/>
      <c r="G2595" s="188"/>
      <c r="H2595" s="187"/>
      <c r="I2595" s="188"/>
      <c r="J2595" s="188"/>
      <c r="K2595" s="188"/>
      <c r="L2595" s="187"/>
      <c r="M2595" s="188"/>
      <c r="N2595" s="188"/>
      <c r="O2595" s="188"/>
      <c r="P2595" s="189"/>
      <c r="Q2595" s="187"/>
      <c r="R2595" s="187"/>
      <c r="S2595" s="188"/>
      <c r="T2595" s="188"/>
      <c r="U2595" s="188"/>
      <c r="V2595" s="188"/>
      <c r="W2595" s="188"/>
      <c r="X2595" s="188"/>
      <c r="Y2595" s="188"/>
      <c r="Z2595" s="188"/>
      <c r="AA2595" s="187"/>
      <c r="AB2595" s="189"/>
      <c r="AC2595" s="187"/>
      <c r="AD2595" s="25"/>
      <c r="AE2595" s="25"/>
    </row>
    <row r="2596">
      <c r="A2596" s="187"/>
      <c r="B2596" s="187"/>
      <c r="C2596" s="187"/>
      <c r="D2596" s="187"/>
      <c r="E2596" s="187"/>
      <c r="F2596" s="187"/>
      <c r="G2596" s="188"/>
      <c r="H2596" s="187"/>
      <c r="I2596" s="188"/>
      <c r="J2596" s="188"/>
      <c r="K2596" s="188"/>
      <c r="L2596" s="187"/>
      <c r="M2596" s="188"/>
      <c r="N2596" s="188"/>
      <c r="O2596" s="188"/>
      <c r="P2596" s="189"/>
      <c r="Q2596" s="187"/>
      <c r="R2596" s="187"/>
      <c r="S2596" s="188"/>
      <c r="T2596" s="188"/>
      <c r="U2596" s="188"/>
      <c r="V2596" s="188"/>
      <c r="W2596" s="188"/>
      <c r="X2596" s="188"/>
      <c r="Y2596" s="188"/>
      <c r="Z2596" s="188"/>
      <c r="AA2596" s="187"/>
      <c r="AB2596" s="189"/>
      <c r="AC2596" s="187"/>
      <c r="AD2596" s="25"/>
      <c r="AE2596" s="25"/>
    </row>
    <row r="2597">
      <c r="A2597" s="187"/>
      <c r="B2597" s="187"/>
      <c r="C2597" s="187"/>
      <c r="D2597" s="187"/>
      <c r="E2597" s="187"/>
      <c r="F2597" s="187"/>
      <c r="G2597" s="188"/>
      <c r="H2597" s="187"/>
      <c r="I2597" s="188"/>
      <c r="J2597" s="188"/>
      <c r="K2597" s="188"/>
      <c r="L2597" s="187"/>
      <c r="M2597" s="188"/>
      <c r="N2597" s="188"/>
      <c r="O2597" s="188"/>
      <c r="P2597" s="189"/>
      <c r="Q2597" s="187"/>
      <c r="R2597" s="187"/>
      <c r="S2597" s="188"/>
      <c r="T2597" s="188"/>
      <c r="U2597" s="188"/>
      <c r="V2597" s="188"/>
      <c r="W2597" s="188"/>
      <c r="X2597" s="188"/>
      <c r="Y2597" s="188"/>
      <c r="Z2597" s="188"/>
      <c r="AA2597" s="187"/>
      <c r="AB2597" s="189"/>
      <c r="AC2597" s="187"/>
      <c r="AD2597" s="25"/>
      <c r="AE2597" s="25"/>
    </row>
    <row r="2598">
      <c r="A2598" s="187"/>
      <c r="B2598" s="187"/>
      <c r="C2598" s="187"/>
      <c r="D2598" s="187"/>
      <c r="E2598" s="187"/>
      <c r="F2598" s="187"/>
      <c r="G2598" s="188"/>
      <c r="H2598" s="187"/>
      <c r="I2598" s="188"/>
      <c r="J2598" s="188"/>
      <c r="K2598" s="188"/>
      <c r="L2598" s="187"/>
      <c r="M2598" s="188"/>
      <c r="N2598" s="188"/>
      <c r="O2598" s="188"/>
      <c r="P2598" s="189"/>
      <c r="Q2598" s="187"/>
      <c r="R2598" s="187"/>
      <c r="S2598" s="188"/>
      <c r="T2598" s="188"/>
      <c r="U2598" s="188"/>
      <c r="V2598" s="188"/>
      <c r="W2598" s="188"/>
      <c r="X2598" s="188"/>
      <c r="Y2598" s="188"/>
      <c r="Z2598" s="188"/>
      <c r="AA2598" s="187"/>
      <c r="AB2598" s="189"/>
      <c r="AC2598" s="187"/>
      <c r="AD2598" s="25"/>
      <c r="AE2598" s="25"/>
    </row>
    <row r="2599">
      <c r="A2599" s="187"/>
      <c r="B2599" s="187"/>
      <c r="C2599" s="187"/>
      <c r="D2599" s="187"/>
      <c r="E2599" s="187"/>
      <c r="F2599" s="187"/>
      <c r="G2599" s="188"/>
      <c r="H2599" s="187"/>
      <c r="I2599" s="188"/>
      <c r="J2599" s="188"/>
      <c r="K2599" s="188"/>
      <c r="L2599" s="187"/>
      <c r="M2599" s="188"/>
      <c r="N2599" s="188"/>
      <c r="O2599" s="188"/>
      <c r="P2599" s="189"/>
      <c r="Q2599" s="187"/>
      <c r="R2599" s="187"/>
      <c r="S2599" s="188"/>
      <c r="T2599" s="188"/>
      <c r="U2599" s="188"/>
      <c r="V2599" s="188"/>
      <c r="W2599" s="188"/>
      <c r="X2599" s="188"/>
      <c r="Y2599" s="188"/>
      <c r="Z2599" s="188"/>
      <c r="AA2599" s="187"/>
      <c r="AB2599" s="189"/>
      <c r="AC2599" s="187"/>
      <c r="AD2599" s="25"/>
      <c r="AE2599" s="25"/>
    </row>
    <row r="2600">
      <c r="A2600" s="187"/>
      <c r="B2600" s="187"/>
      <c r="C2600" s="187"/>
      <c r="D2600" s="187"/>
      <c r="E2600" s="187"/>
      <c r="F2600" s="187"/>
      <c r="G2600" s="188"/>
      <c r="H2600" s="187"/>
      <c r="I2600" s="188"/>
      <c r="J2600" s="188"/>
      <c r="K2600" s="188"/>
      <c r="L2600" s="187"/>
      <c r="M2600" s="188"/>
      <c r="N2600" s="188"/>
      <c r="O2600" s="188"/>
      <c r="P2600" s="189"/>
      <c r="Q2600" s="187"/>
      <c r="R2600" s="187"/>
      <c r="S2600" s="188"/>
      <c r="T2600" s="188"/>
      <c r="U2600" s="188"/>
      <c r="V2600" s="188"/>
      <c r="W2600" s="188"/>
      <c r="X2600" s="188"/>
      <c r="Y2600" s="188"/>
      <c r="Z2600" s="188"/>
      <c r="AA2600" s="187"/>
      <c r="AB2600" s="189"/>
      <c r="AC2600" s="187"/>
      <c r="AD2600" s="25"/>
      <c r="AE2600" s="25"/>
    </row>
    <row r="2601">
      <c r="A2601" s="187"/>
      <c r="B2601" s="187"/>
      <c r="C2601" s="187"/>
      <c r="D2601" s="187"/>
      <c r="E2601" s="187"/>
      <c r="F2601" s="187"/>
      <c r="G2601" s="188"/>
      <c r="H2601" s="187"/>
      <c r="I2601" s="188"/>
      <c r="J2601" s="188"/>
      <c r="K2601" s="188"/>
      <c r="L2601" s="187"/>
      <c r="M2601" s="188"/>
      <c r="N2601" s="188"/>
      <c r="O2601" s="188"/>
      <c r="P2601" s="189"/>
      <c r="Q2601" s="187"/>
      <c r="R2601" s="187"/>
      <c r="S2601" s="188"/>
      <c r="T2601" s="188"/>
      <c r="U2601" s="188"/>
      <c r="V2601" s="188"/>
      <c r="W2601" s="188"/>
      <c r="X2601" s="188"/>
      <c r="Y2601" s="188"/>
      <c r="Z2601" s="188"/>
      <c r="AA2601" s="187"/>
      <c r="AB2601" s="189"/>
      <c r="AC2601" s="187"/>
      <c r="AD2601" s="25"/>
      <c r="AE2601" s="25"/>
    </row>
    <row r="2602">
      <c r="A2602" s="187"/>
      <c r="B2602" s="187"/>
      <c r="C2602" s="187"/>
      <c r="D2602" s="187"/>
      <c r="E2602" s="187"/>
      <c r="F2602" s="187"/>
      <c r="G2602" s="188"/>
      <c r="H2602" s="187"/>
      <c r="I2602" s="188"/>
      <c r="J2602" s="188"/>
      <c r="K2602" s="188"/>
      <c r="L2602" s="187"/>
      <c r="M2602" s="188"/>
      <c r="N2602" s="188"/>
      <c r="O2602" s="188"/>
      <c r="P2602" s="189"/>
      <c r="Q2602" s="187"/>
      <c r="R2602" s="187"/>
      <c r="S2602" s="188"/>
      <c r="T2602" s="188"/>
      <c r="U2602" s="188"/>
      <c r="V2602" s="188"/>
      <c r="W2602" s="188"/>
      <c r="X2602" s="188"/>
      <c r="Y2602" s="188"/>
      <c r="Z2602" s="188"/>
      <c r="AA2602" s="187"/>
      <c r="AB2602" s="189"/>
      <c r="AC2602" s="187"/>
      <c r="AD2602" s="25"/>
      <c r="AE2602" s="25"/>
    </row>
    <row r="2603">
      <c r="A2603" s="187"/>
      <c r="B2603" s="187"/>
      <c r="C2603" s="187"/>
      <c r="D2603" s="187"/>
      <c r="E2603" s="187"/>
      <c r="F2603" s="187"/>
      <c r="G2603" s="188"/>
      <c r="H2603" s="187"/>
      <c r="I2603" s="188"/>
      <c r="J2603" s="188"/>
      <c r="K2603" s="188"/>
      <c r="L2603" s="187"/>
      <c r="M2603" s="188"/>
      <c r="N2603" s="188"/>
      <c r="O2603" s="188"/>
      <c r="P2603" s="189"/>
      <c r="Q2603" s="187"/>
      <c r="R2603" s="187"/>
      <c r="S2603" s="188"/>
      <c r="T2603" s="188"/>
      <c r="U2603" s="188"/>
      <c r="V2603" s="188"/>
      <c r="W2603" s="188"/>
      <c r="X2603" s="188"/>
      <c r="Y2603" s="188"/>
      <c r="Z2603" s="188"/>
      <c r="AA2603" s="187"/>
      <c r="AB2603" s="189"/>
      <c r="AC2603" s="187"/>
      <c r="AD2603" s="25"/>
      <c r="AE2603" s="25"/>
    </row>
    <row r="2604">
      <c r="A2604" s="187"/>
      <c r="B2604" s="187"/>
      <c r="C2604" s="187"/>
      <c r="D2604" s="187"/>
      <c r="E2604" s="187"/>
      <c r="F2604" s="187"/>
      <c r="G2604" s="188"/>
      <c r="H2604" s="187"/>
      <c r="I2604" s="188"/>
      <c r="J2604" s="188"/>
      <c r="K2604" s="188"/>
      <c r="L2604" s="187"/>
      <c r="M2604" s="188"/>
      <c r="N2604" s="188"/>
      <c r="O2604" s="188"/>
      <c r="P2604" s="189"/>
      <c r="Q2604" s="187"/>
      <c r="R2604" s="187"/>
      <c r="S2604" s="188"/>
      <c r="T2604" s="188"/>
      <c r="U2604" s="188"/>
      <c r="V2604" s="188"/>
      <c r="W2604" s="188"/>
      <c r="X2604" s="188"/>
      <c r="Y2604" s="188"/>
      <c r="Z2604" s="188"/>
      <c r="AA2604" s="187"/>
      <c r="AB2604" s="189"/>
      <c r="AC2604" s="187"/>
      <c r="AD2604" s="25"/>
      <c r="AE2604" s="25"/>
    </row>
    <row r="2605">
      <c r="A2605" s="187"/>
      <c r="B2605" s="187"/>
      <c r="C2605" s="187"/>
      <c r="D2605" s="187"/>
      <c r="E2605" s="187"/>
      <c r="F2605" s="187"/>
      <c r="G2605" s="188"/>
      <c r="H2605" s="187"/>
      <c r="I2605" s="188"/>
      <c r="J2605" s="188"/>
      <c r="K2605" s="188"/>
      <c r="L2605" s="187"/>
      <c r="M2605" s="188"/>
      <c r="N2605" s="188"/>
      <c r="O2605" s="188"/>
      <c r="P2605" s="189"/>
      <c r="Q2605" s="187"/>
      <c r="R2605" s="187"/>
      <c r="S2605" s="188"/>
      <c r="T2605" s="188"/>
      <c r="U2605" s="188"/>
      <c r="V2605" s="188"/>
      <c r="W2605" s="188"/>
      <c r="X2605" s="188"/>
      <c r="Y2605" s="188"/>
      <c r="Z2605" s="188"/>
      <c r="AA2605" s="187"/>
      <c r="AB2605" s="189"/>
      <c r="AC2605" s="187"/>
      <c r="AD2605" s="25"/>
      <c r="AE2605" s="25"/>
    </row>
    <row r="2606">
      <c r="A2606" s="187"/>
      <c r="B2606" s="187"/>
      <c r="C2606" s="187"/>
      <c r="D2606" s="187"/>
      <c r="E2606" s="187"/>
      <c r="F2606" s="187"/>
      <c r="G2606" s="188"/>
      <c r="H2606" s="187"/>
      <c r="I2606" s="188"/>
      <c r="J2606" s="188"/>
      <c r="K2606" s="188"/>
      <c r="L2606" s="187"/>
      <c r="M2606" s="188"/>
      <c r="N2606" s="188"/>
      <c r="O2606" s="188"/>
      <c r="P2606" s="189"/>
      <c r="Q2606" s="187"/>
      <c r="R2606" s="187"/>
      <c r="S2606" s="188"/>
      <c r="T2606" s="188"/>
      <c r="U2606" s="188"/>
      <c r="V2606" s="188"/>
      <c r="W2606" s="188"/>
      <c r="X2606" s="188"/>
      <c r="Y2606" s="188"/>
      <c r="Z2606" s="188"/>
      <c r="AA2606" s="187"/>
      <c r="AB2606" s="189"/>
      <c r="AC2606" s="187"/>
      <c r="AD2606" s="25"/>
      <c r="AE2606" s="25"/>
    </row>
    <row r="2607">
      <c r="A2607" s="187"/>
      <c r="B2607" s="187"/>
      <c r="C2607" s="187"/>
      <c r="D2607" s="187"/>
      <c r="E2607" s="187"/>
      <c r="F2607" s="187"/>
      <c r="G2607" s="188"/>
      <c r="H2607" s="187"/>
      <c r="I2607" s="188"/>
      <c r="J2607" s="188"/>
      <c r="K2607" s="188"/>
      <c r="L2607" s="187"/>
      <c r="M2607" s="188"/>
      <c r="N2607" s="188"/>
      <c r="O2607" s="188"/>
      <c r="P2607" s="189"/>
      <c r="Q2607" s="187"/>
      <c r="R2607" s="187"/>
      <c r="S2607" s="188"/>
      <c r="T2607" s="188"/>
      <c r="U2607" s="188"/>
      <c r="V2607" s="188"/>
      <c r="W2607" s="188"/>
      <c r="X2607" s="188"/>
      <c r="Y2607" s="188"/>
      <c r="Z2607" s="188"/>
      <c r="AA2607" s="187"/>
      <c r="AB2607" s="189"/>
      <c r="AC2607" s="187"/>
      <c r="AD2607" s="25"/>
      <c r="AE2607" s="25"/>
    </row>
    <row r="2608">
      <c r="A2608" s="187"/>
      <c r="B2608" s="187"/>
      <c r="C2608" s="187"/>
      <c r="D2608" s="187"/>
      <c r="E2608" s="187"/>
      <c r="F2608" s="187"/>
      <c r="G2608" s="188"/>
      <c r="H2608" s="187"/>
      <c r="I2608" s="188"/>
      <c r="J2608" s="188"/>
      <c r="K2608" s="188"/>
      <c r="L2608" s="187"/>
      <c r="M2608" s="188"/>
      <c r="N2608" s="188"/>
      <c r="O2608" s="188"/>
      <c r="P2608" s="189"/>
      <c r="Q2608" s="187"/>
      <c r="R2608" s="187"/>
      <c r="S2608" s="188"/>
      <c r="T2608" s="188"/>
      <c r="U2608" s="188"/>
      <c r="V2608" s="188"/>
      <c r="W2608" s="188"/>
      <c r="X2608" s="188"/>
      <c r="Y2608" s="188"/>
      <c r="Z2608" s="188"/>
      <c r="AA2608" s="187"/>
      <c r="AB2608" s="189"/>
      <c r="AC2608" s="187"/>
      <c r="AD2608" s="25"/>
      <c r="AE2608" s="25"/>
    </row>
    <row r="2609">
      <c r="A2609" s="187"/>
      <c r="B2609" s="187"/>
      <c r="C2609" s="187"/>
      <c r="D2609" s="187"/>
      <c r="E2609" s="187"/>
      <c r="F2609" s="187"/>
      <c r="G2609" s="188"/>
      <c r="H2609" s="187"/>
      <c r="I2609" s="188"/>
      <c r="J2609" s="188"/>
      <c r="K2609" s="188"/>
      <c r="L2609" s="187"/>
      <c r="M2609" s="188"/>
      <c r="N2609" s="188"/>
      <c r="O2609" s="188"/>
      <c r="P2609" s="189"/>
      <c r="Q2609" s="187"/>
      <c r="R2609" s="187"/>
      <c r="S2609" s="188"/>
      <c r="T2609" s="188"/>
      <c r="U2609" s="188"/>
      <c r="V2609" s="188"/>
      <c r="W2609" s="188"/>
      <c r="X2609" s="188"/>
      <c r="Y2609" s="188"/>
      <c r="Z2609" s="188"/>
      <c r="AA2609" s="187"/>
      <c r="AB2609" s="189"/>
      <c r="AC2609" s="187"/>
      <c r="AD2609" s="25"/>
      <c r="AE2609" s="25"/>
    </row>
    <row r="2610">
      <c r="A2610" s="187"/>
      <c r="B2610" s="187"/>
      <c r="C2610" s="187"/>
      <c r="D2610" s="187"/>
      <c r="E2610" s="187"/>
      <c r="F2610" s="187"/>
      <c r="G2610" s="188"/>
      <c r="H2610" s="187"/>
      <c r="I2610" s="188"/>
      <c r="J2610" s="188"/>
      <c r="K2610" s="188"/>
      <c r="L2610" s="187"/>
      <c r="M2610" s="188"/>
      <c r="N2610" s="188"/>
      <c r="O2610" s="188"/>
      <c r="P2610" s="189"/>
      <c r="Q2610" s="187"/>
      <c r="R2610" s="187"/>
      <c r="S2610" s="188"/>
      <c r="T2610" s="188"/>
      <c r="U2610" s="188"/>
      <c r="V2610" s="188"/>
      <c r="W2610" s="188"/>
      <c r="X2610" s="188"/>
      <c r="Y2610" s="188"/>
      <c r="Z2610" s="188"/>
      <c r="AA2610" s="187"/>
      <c r="AB2610" s="189"/>
      <c r="AC2610" s="187"/>
      <c r="AD2610" s="25"/>
      <c r="AE2610" s="25"/>
    </row>
    <row r="2611">
      <c r="A2611" s="187"/>
      <c r="B2611" s="187"/>
      <c r="C2611" s="187"/>
      <c r="D2611" s="187"/>
      <c r="E2611" s="187"/>
      <c r="F2611" s="187"/>
      <c r="G2611" s="188"/>
      <c r="H2611" s="187"/>
      <c r="I2611" s="188"/>
      <c r="J2611" s="188"/>
      <c r="K2611" s="188"/>
      <c r="L2611" s="187"/>
      <c r="M2611" s="188"/>
      <c r="N2611" s="188"/>
      <c r="O2611" s="188"/>
      <c r="P2611" s="189"/>
      <c r="Q2611" s="187"/>
      <c r="R2611" s="187"/>
      <c r="S2611" s="188"/>
      <c r="T2611" s="188"/>
      <c r="U2611" s="188"/>
      <c r="V2611" s="188"/>
      <c r="W2611" s="188"/>
      <c r="X2611" s="188"/>
      <c r="Y2611" s="188"/>
      <c r="Z2611" s="188"/>
      <c r="AA2611" s="187"/>
      <c r="AB2611" s="189"/>
      <c r="AC2611" s="187"/>
      <c r="AD2611" s="25"/>
      <c r="AE2611" s="25"/>
    </row>
    <row r="2612">
      <c r="A2612" s="187"/>
      <c r="B2612" s="187"/>
      <c r="C2612" s="187"/>
      <c r="D2612" s="187"/>
      <c r="E2612" s="187"/>
      <c r="F2612" s="187"/>
      <c r="G2612" s="188"/>
      <c r="H2612" s="187"/>
      <c r="I2612" s="188"/>
      <c r="J2612" s="188"/>
      <c r="K2612" s="188"/>
      <c r="L2612" s="187"/>
      <c r="M2612" s="188"/>
      <c r="N2612" s="188"/>
      <c r="O2612" s="188"/>
      <c r="P2612" s="189"/>
      <c r="Q2612" s="187"/>
      <c r="R2612" s="187"/>
      <c r="S2612" s="188"/>
      <c r="T2612" s="188"/>
      <c r="U2612" s="188"/>
      <c r="V2612" s="188"/>
      <c r="W2612" s="188"/>
      <c r="X2612" s="188"/>
      <c r="Y2612" s="188"/>
      <c r="Z2612" s="188"/>
      <c r="AA2612" s="187"/>
      <c r="AB2612" s="189"/>
      <c r="AC2612" s="187"/>
      <c r="AD2612" s="25"/>
      <c r="AE2612" s="25"/>
    </row>
    <row r="2613">
      <c r="A2613" s="187"/>
      <c r="B2613" s="187"/>
      <c r="C2613" s="187"/>
      <c r="D2613" s="187"/>
      <c r="E2613" s="187"/>
      <c r="F2613" s="187"/>
      <c r="G2613" s="188"/>
      <c r="H2613" s="187"/>
      <c r="I2613" s="188"/>
      <c r="J2613" s="188"/>
      <c r="K2613" s="188"/>
      <c r="L2613" s="187"/>
      <c r="M2613" s="188"/>
      <c r="N2613" s="188"/>
      <c r="O2613" s="188"/>
      <c r="P2613" s="189"/>
      <c r="Q2613" s="187"/>
      <c r="R2613" s="187"/>
      <c r="S2613" s="188"/>
      <c r="T2613" s="188"/>
      <c r="U2613" s="188"/>
      <c r="V2613" s="188"/>
      <c r="W2613" s="188"/>
      <c r="X2613" s="188"/>
      <c r="Y2613" s="188"/>
      <c r="Z2613" s="188"/>
      <c r="AA2613" s="187"/>
      <c r="AB2613" s="189"/>
      <c r="AC2613" s="187"/>
      <c r="AD2613" s="25"/>
      <c r="AE2613" s="25"/>
    </row>
    <row r="2614">
      <c r="A2614" s="187"/>
      <c r="B2614" s="187"/>
      <c r="C2614" s="187"/>
      <c r="D2614" s="187"/>
      <c r="E2614" s="187"/>
      <c r="F2614" s="187"/>
      <c r="G2614" s="188"/>
      <c r="H2614" s="187"/>
      <c r="I2614" s="188"/>
      <c r="J2614" s="188"/>
      <c r="K2614" s="188"/>
      <c r="L2614" s="187"/>
      <c r="M2614" s="188"/>
      <c r="N2614" s="188"/>
      <c r="O2614" s="188"/>
      <c r="P2614" s="189"/>
      <c r="Q2614" s="187"/>
      <c r="R2614" s="187"/>
      <c r="S2614" s="188"/>
      <c r="T2614" s="188"/>
      <c r="U2614" s="188"/>
      <c r="V2614" s="188"/>
      <c r="W2614" s="188"/>
      <c r="X2614" s="188"/>
      <c r="Y2614" s="188"/>
      <c r="Z2614" s="188"/>
      <c r="AA2614" s="187"/>
      <c r="AB2614" s="189"/>
      <c r="AC2614" s="187"/>
      <c r="AD2614" s="25"/>
      <c r="AE2614" s="25"/>
    </row>
    <row r="2615">
      <c r="A2615" s="187"/>
      <c r="B2615" s="187"/>
      <c r="C2615" s="187"/>
      <c r="D2615" s="187"/>
      <c r="E2615" s="187"/>
      <c r="F2615" s="187"/>
      <c r="G2615" s="188"/>
      <c r="H2615" s="187"/>
      <c r="I2615" s="188"/>
      <c r="J2615" s="188"/>
      <c r="K2615" s="188"/>
      <c r="L2615" s="187"/>
      <c r="M2615" s="188"/>
      <c r="N2615" s="188"/>
      <c r="O2615" s="188"/>
      <c r="P2615" s="189"/>
      <c r="Q2615" s="187"/>
      <c r="R2615" s="187"/>
      <c r="S2615" s="188"/>
      <c r="T2615" s="188"/>
      <c r="U2615" s="188"/>
      <c r="V2615" s="188"/>
      <c r="W2615" s="188"/>
      <c r="X2615" s="188"/>
      <c r="Y2615" s="188"/>
      <c r="Z2615" s="188"/>
      <c r="AA2615" s="187"/>
      <c r="AB2615" s="189"/>
      <c r="AC2615" s="187"/>
      <c r="AD2615" s="25"/>
      <c r="AE2615" s="25"/>
    </row>
    <row r="2616">
      <c r="A2616" s="187"/>
      <c r="B2616" s="187"/>
      <c r="C2616" s="187"/>
      <c r="D2616" s="187"/>
      <c r="E2616" s="187"/>
      <c r="F2616" s="187"/>
      <c r="G2616" s="188"/>
      <c r="H2616" s="187"/>
      <c r="I2616" s="188"/>
      <c r="J2616" s="188"/>
      <c r="K2616" s="188"/>
      <c r="L2616" s="187"/>
      <c r="M2616" s="188"/>
      <c r="N2616" s="188"/>
      <c r="O2616" s="188"/>
      <c r="P2616" s="189"/>
      <c r="Q2616" s="187"/>
      <c r="R2616" s="187"/>
      <c r="S2616" s="188"/>
      <c r="T2616" s="188"/>
      <c r="U2616" s="188"/>
      <c r="V2616" s="188"/>
      <c r="W2616" s="188"/>
      <c r="X2616" s="188"/>
      <c r="Y2616" s="188"/>
      <c r="Z2616" s="188"/>
      <c r="AA2616" s="187"/>
      <c r="AB2616" s="189"/>
      <c r="AC2616" s="187"/>
      <c r="AD2616" s="25"/>
      <c r="AE2616" s="25"/>
    </row>
    <row r="2617">
      <c r="A2617" s="187"/>
      <c r="B2617" s="187"/>
      <c r="C2617" s="187"/>
      <c r="D2617" s="187"/>
      <c r="E2617" s="187"/>
      <c r="F2617" s="187"/>
      <c r="G2617" s="188"/>
      <c r="H2617" s="187"/>
      <c r="I2617" s="188"/>
      <c r="J2617" s="188"/>
      <c r="K2617" s="188"/>
      <c r="L2617" s="187"/>
      <c r="M2617" s="188"/>
      <c r="N2617" s="188"/>
      <c r="O2617" s="188"/>
      <c r="P2617" s="189"/>
      <c r="Q2617" s="187"/>
      <c r="R2617" s="187"/>
      <c r="S2617" s="188"/>
      <c r="T2617" s="188"/>
      <c r="U2617" s="188"/>
      <c r="V2617" s="188"/>
      <c r="W2617" s="188"/>
      <c r="X2617" s="188"/>
      <c r="Y2617" s="188"/>
      <c r="Z2617" s="188"/>
      <c r="AA2617" s="187"/>
      <c r="AB2617" s="189"/>
      <c r="AC2617" s="187"/>
      <c r="AD2617" s="25"/>
      <c r="AE2617" s="25"/>
    </row>
    <row r="2618">
      <c r="A2618" s="187"/>
      <c r="B2618" s="187"/>
      <c r="C2618" s="187"/>
      <c r="D2618" s="187"/>
      <c r="E2618" s="187"/>
      <c r="F2618" s="187"/>
      <c r="G2618" s="188"/>
      <c r="H2618" s="187"/>
      <c r="I2618" s="188"/>
      <c r="J2618" s="188"/>
      <c r="K2618" s="188"/>
      <c r="L2618" s="187"/>
      <c r="M2618" s="188"/>
      <c r="N2618" s="188"/>
      <c r="O2618" s="188"/>
      <c r="P2618" s="189"/>
      <c r="Q2618" s="187"/>
      <c r="R2618" s="187"/>
      <c r="S2618" s="188"/>
      <c r="T2618" s="188"/>
      <c r="U2618" s="188"/>
      <c r="V2618" s="188"/>
      <c r="W2618" s="188"/>
      <c r="X2618" s="188"/>
      <c r="Y2618" s="188"/>
      <c r="Z2618" s="188"/>
      <c r="AA2618" s="187"/>
      <c r="AB2618" s="189"/>
      <c r="AC2618" s="187"/>
      <c r="AD2618" s="25"/>
      <c r="AE2618" s="25"/>
    </row>
    <row r="2619">
      <c r="A2619" s="187"/>
      <c r="B2619" s="187"/>
      <c r="C2619" s="187"/>
      <c r="D2619" s="187"/>
      <c r="E2619" s="187"/>
      <c r="F2619" s="187"/>
      <c r="G2619" s="188"/>
      <c r="H2619" s="187"/>
      <c r="I2619" s="188"/>
      <c r="J2619" s="188"/>
      <c r="K2619" s="188"/>
      <c r="L2619" s="187"/>
      <c r="M2619" s="188"/>
      <c r="N2619" s="188"/>
      <c r="O2619" s="188"/>
      <c r="P2619" s="189"/>
      <c r="Q2619" s="187"/>
      <c r="R2619" s="187"/>
      <c r="S2619" s="188"/>
      <c r="T2619" s="188"/>
      <c r="U2619" s="188"/>
      <c r="V2619" s="188"/>
      <c r="W2619" s="188"/>
      <c r="X2619" s="188"/>
      <c r="Y2619" s="188"/>
      <c r="Z2619" s="188"/>
      <c r="AA2619" s="187"/>
      <c r="AB2619" s="189"/>
      <c r="AC2619" s="187"/>
      <c r="AD2619" s="25"/>
      <c r="AE2619" s="25"/>
    </row>
    <row r="2620">
      <c r="A2620" s="187"/>
      <c r="B2620" s="187"/>
      <c r="C2620" s="187"/>
      <c r="D2620" s="187"/>
      <c r="E2620" s="187"/>
      <c r="F2620" s="187"/>
      <c r="G2620" s="188"/>
      <c r="H2620" s="187"/>
      <c r="I2620" s="188"/>
      <c r="J2620" s="188"/>
      <c r="K2620" s="188"/>
      <c r="L2620" s="187"/>
      <c r="M2620" s="188"/>
      <c r="N2620" s="188"/>
      <c r="O2620" s="188"/>
      <c r="P2620" s="189"/>
      <c r="Q2620" s="187"/>
      <c r="R2620" s="187"/>
      <c r="S2620" s="188"/>
      <c r="T2620" s="188"/>
      <c r="U2620" s="188"/>
      <c r="V2620" s="188"/>
      <c r="W2620" s="188"/>
      <c r="X2620" s="188"/>
      <c r="Y2620" s="188"/>
      <c r="Z2620" s="188"/>
      <c r="AA2620" s="187"/>
      <c r="AB2620" s="189"/>
      <c r="AC2620" s="187"/>
      <c r="AD2620" s="25"/>
      <c r="AE2620" s="25"/>
    </row>
    <row r="2621">
      <c r="A2621" s="187"/>
      <c r="B2621" s="187"/>
      <c r="C2621" s="187"/>
      <c r="D2621" s="187"/>
      <c r="E2621" s="187"/>
      <c r="F2621" s="187"/>
      <c r="G2621" s="188"/>
      <c r="H2621" s="187"/>
      <c r="I2621" s="188"/>
      <c r="J2621" s="188"/>
      <c r="K2621" s="188"/>
      <c r="L2621" s="187"/>
      <c r="M2621" s="188"/>
      <c r="N2621" s="188"/>
      <c r="O2621" s="188"/>
      <c r="P2621" s="189"/>
      <c r="Q2621" s="187"/>
      <c r="R2621" s="187"/>
      <c r="S2621" s="188"/>
      <c r="T2621" s="188"/>
      <c r="U2621" s="188"/>
      <c r="V2621" s="188"/>
      <c r="W2621" s="188"/>
      <c r="X2621" s="188"/>
      <c r="Y2621" s="188"/>
      <c r="Z2621" s="188"/>
      <c r="AA2621" s="187"/>
      <c r="AB2621" s="189"/>
      <c r="AC2621" s="187"/>
      <c r="AD2621" s="25"/>
      <c r="AE2621" s="25"/>
    </row>
    <row r="2622">
      <c r="A2622" s="187"/>
      <c r="B2622" s="187"/>
      <c r="C2622" s="187"/>
      <c r="D2622" s="187"/>
      <c r="E2622" s="187"/>
      <c r="F2622" s="187"/>
      <c r="G2622" s="188"/>
      <c r="H2622" s="187"/>
      <c r="I2622" s="188"/>
      <c r="J2622" s="188"/>
      <c r="K2622" s="188"/>
      <c r="L2622" s="187"/>
      <c r="M2622" s="188"/>
      <c r="N2622" s="188"/>
      <c r="O2622" s="188"/>
      <c r="P2622" s="189"/>
      <c r="Q2622" s="187"/>
      <c r="R2622" s="187"/>
      <c r="S2622" s="188"/>
      <c r="T2622" s="188"/>
      <c r="U2622" s="188"/>
      <c r="V2622" s="188"/>
      <c r="W2622" s="188"/>
      <c r="X2622" s="188"/>
      <c r="Y2622" s="188"/>
      <c r="Z2622" s="188"/>
      <c r="AA2622" s="187"/>
      <c r="AB2622" s="189"/>
      <c r="AC2622" s="187"/>
      <c r="AD2622" s="25"/>
      <c r="AE2622" s="25"/>
    </row>
    <row r="2623">
      <c r="A2623" s="187"/>
      <c r="B2623" s="187"/>
      <c r="C2623" s="187"/>
      <c r="D2623" s="187"/>
      <c r="E2623" s="187"/>
      <c r="F2623" s="187"/>
      <c r="G2623" s="188"/>
      <c r="H2623" s="187"/>
      <c r="I2623" s="187"/>
      <c r="J2623" s="188"/>
      <c r="K2623" s="187"/>
      <c r="L2623" s="188"/>
      <c r="M2623" s="188"/>
      <c r="N2623" s="188"/>
      <c r="O2623" s="188"/>
      <c r="P2623" s="189"/>
      <c r="Q2623" s="187"/>
      <c r="R2623" s="187"/>
      <c r="S2623" s="188"/>
      <c r="T2623" s="188"/>
      <c r="U2623" s="188"/>
      <c r="V2623" s="188"/>
      <c r="W2623" s="188"/>
      <c r="X2623" s="188"/>
      <c r="Y2623" s="188"/>
      <c r="Z2623" s="188"/>
      <c r="AA2623" s="187"/>
      <c r="AB2623" s="189"/>
      <c r="AC2623" s="187"/>
      <c r="AD2623" s="25"/>
      <c r="AE2623" s="25"/>
    </row>
    <row r="2624">
      <c r="A2624" s="187"/>
      <c r="B2624" s="187"/>
      <c r="C2624" s="187"/>
      <c r="D2624" s="187"/>
      <c r="E2624" s="187"/>
      <c r="F2624" s="187"/>
      <c r="G2624" s="188"/>
      <c r="H2624" s="187"/>
      <c r="I2624" s="188"/>
      <c r="J2624" s="188"/>
      <c r="K2624" s="188"/>
      <c r="L2624" s="187"/>
      <c r="M2624" s="188"/>
      <c r="N2624" s="188"/>
      <c r="O2624" s="188"/>
      <c r="P2624" s="189"/>
      <c r="Q2624" s="187"/>
      <c r="R2624" s="187"/>
      <c r="S2624" s="188"/>
      <c r="T2624" s="188"/>
      <c r="U2624" s="188"/>
      <c r="V2624" s="188"/>
      <c r="W2624" s="188"/>
      <c r="X2624" s="188"/>
      <c r="Y2624" s="188"/>
      <c r="Z2624" s="188"/>
      <c r="AA2624" s="187"/>
      <c r="AB2624" s="189"/>
      <c r="AC2624" s="187"/>
      <c r="AD2624" s="25"/>
      <c r="AE2624" s="25"/>
    </row>
    <row r="2625">
      <c r="A2625" s="187"/>
      <c r="B2625" s="187"/>
      <c r="C2625" s="187"/>
      <c r="D2625" s="187"/>
      <c r="E2625" s="187"/>
      <c r="F2625" s="187"/>
      <c r="G2625" s="188"/>
      <c r="H2625" s="187"/>
      <c r="I2625" s="188"/>
      <c r="J2625" s="188"/>
      <c r="K2625" s="188"/>
      <c r="L2625" s="187"/>
      <c r="M2625" s="188"/>
      <c r="N2625" s="188"/>
      <c r="O2625" s="188"/>
      <c r="P2625" s="189"/>
      <c r="Q2625" s="187"/>
      <c r="R2625" s="187"/>
      <c r="S2625" s="188"/>
      <c r="T2625" s="188"/>
      <c r="U2625" s="188"/>
      <c r="V2625" s="188"/>
      <c r="W2625" s="188"/>
      <c r="X2625" s="188"/>
      <c r="Y2625" s="188"/>
      <c r="Z2625" s="188"/>
      <c r="AA2625" s="187"/>
      <c r="AB2625" s="189"/>
      <c r="AC2625" s="187"/>
      <c r="AD2625" s="25"/>
      <c r="AE2625" s="25"/>
    </row>
    <row r="2626">
      <c r="A2626" s="187"/>
      <c r="B2626" s="187"/>
      <c r="C2626" s="187"/>
      <c r="D2626" s="187"/>
      <c r="E2626" s="187"/>
      <c r="F2626" s="187"/>
      <c r="G2626" s="188"/>
      <c r="H2626" s="187"/>
      <c r="I2626" s="188"/>
      <c r="J2626" s="188"/>
      <c r="K2626" s="188"/>
      <c r="L2626" s="187"/>
      <c r="M2626" s="188"/>
      <c r="N2626" s="188"/>
      <c r="O2626" s="188"/>
      <c r="P2626" s="189"/>
      <c r="Q2626" s="187"/>
      <c r="R2626" s="187"/>
      <c r="S2626" s="188"/>
      <c r="T2626" s="188"/>
      <c r="U2626" s="188"/>
      <c r="V2626" s="188"/>
      <c r="W2626" s="188"/>
      <c r="X2626" s="188"/>
      <c r="Y2626" s="188"/>
      <c r="Z2626" s="188"/>
      <c r="AA2626" s="187"/>
      <c r="AB2626" s="189"/>
      <c r="AC2626" s="187"/>
      <c r="AD2626" s="25"/>
      <c r="AE2626" s="25"/>
    </row>
    <row r="2627">
      <c r="A2627" s="187"/>
      <c r="B2627" s="187"/>
      <c r="C2627" s="187"/>
      <c r="D2627" s="187"/>
      <c r="E2627" s="187"/>
      <c r="F2627" s="187"/>
      <c r="G2627" s="188"/>
      <c r="H2627" s="188"/>
      <c r="I2627" s="188"/>
      <c r="J2627" s="188"/>
      <c r="K2627" s="188"/>
      <c r="L2627" s="188"/>
      <c r="M2627" s="188"/>
      <c r="N2627" s="188"/>
      <c r="O2627" s="188"/>
      <c r="P2627" s="189"/>
      <c r="Q2627" s="188"/>
      <c r="R2627" s="188"/>
      <c r="S2627" s="187"/>
      <c r="T2627" s="188"/>
      <c r="U2627" s="188"/>
      <c r="V2627" s="188"/>
      <c r="W2627" s="188"/>
      <c r="X2627" s="188"/>
      <c r="Y2627" s="188"/>
      <c r="Z2627" s="188"/>
      <c r="AA2627" s="187"/>
      <c r="AB2627" s="189"/>
      <c r="AC2627" s="187"/>
      <c r="AD2627" s="25"/>
      <c r="AE2627" s="25"/>
    </row>
    <row r="2628">
      <c r="A2628" s="187"/>
      <c r="B2628" s="187"/>
      <c r="C2628" s="187"/>
      <c r="D2628" s="187"/>
      <c r="E2628" s="187"/>
      <c r="F2628" s="187"/>
      <c r="G2628" s="188"/>
      <c r="H2628" s="188"/>
      <c r="I2628" s="188"/>
      <c r="J2628" s="188"/>
      <c r="K2628" s="188"/>
      <c r="L2628" s="188"/>
      <c r="M2628" s="188"/>
      <c r="N2628" s="188"/>
      <c r="O2628" s="188"/>
      <c r="P2628" s="189"/>
      <c r="Q2628" s="187"/>
      <c r="R2628" s="188"/>
      <c r="S2628" s="187"/>
      <c r="T2628" s="188"/>
      <c r="U2628" s="188"/>
      <c r="V2628" s="188"/>
      <c r="W2628" s="188"/>
      <c r="X2628" s="188"/>
      <c r="Y2628" s="188"/>
      <c r="Z2628" s="188"/>
      <c r="AA2628" s="187"/>
      <c r="AB2628" s="189"/>
      <c r="AC2628" s="187"/>
      <c r="AD2628" s="25"/>
      <c r="AE2628" s="25"/>
    </row>
    <row r="2629">
      <c r="A2629" s="187"/>
      <c r="B2629" s="187"/>
      <c r="C2629" s="187"/>
      <c r="D2629" s="187"/>
      <c r="E2629" s="187"/>
      <c r="F2629" s="187"/>
      <c r="G2629" s="188"/>
      <c r="H2629" s="187"/>
      <c r="I2629" s="187"/>
      <c r="J2629" s="188"/>
      <c r="K2629" s="187"/>
      <c r="L2629" s="188"/>
      <c r="M2629" s="188"/>
      <c r="N2629" s="188"/>
      <c r="O2629" s="188"/>
      <c r="P2629" s="189"/>
      <c r="Q2629" s="187"/>
      <c r="R2629" s="187"/>
      <c r="S2629" s="188"/>
      <c r="T2629" s="188"/>
      <c r="U2629" s="188"/>
      <c r="V2629" s="188"/>
      <c r="W2629" s="188"/>
      <c r="X2629" s="188"/>
      <c r="Y2629" s="188"/>
      <c r="Z2629" s="188"/>
      <c r="AA2629" s="187"/>
      <c r="AB2629" s="189"/>
      <c r="AC2629" s="187"/>
      <c r="AD2629" s="25"/>
      <c r="AE2629" s="25"/>
    </row>
    <row r="2630">
      <c r="A2630" s="187"/>
      <c r="B2630" s="187"/>
      <c r="C2630" s="187"/>
      <c r="D2630" s="187"/>
      <c r="E2630" s="187"/>
      <c r="F2630" s="187"/>
      <c r="G2630" s="188"/>
      <c r="H2630" s="187"/>
      <c r="I2630" s="188"/>
      <c r="J2630" s="188"/>
      <c r="K2630" s="188"/>
      <c r="L2630" s="187"/>
      <c r="M2630" s="188"/>
      <c r="N2630" s="188"/>
      <c r="O2630" s="188"/>
      <c r="P2630" s="189"/>
      <c r="Q2630" s="187"/>
      <c r="R2630" s="187"/>
      <c r="S2630" s="188"/>
      <c r="T2630" s="188"/>
      <c r="U2630" s="188"/>
      <c r="V2630" s="188"/>
      <c r="W2630" s="188"/>
      <c r="X2630" s="188"/>
      <c r="Y2630" s="188"/>
      <c r="Z2630" s="188"/>
      <c r="AA2630" s="187"/>
      <c r="AB2630" s="189"/>
      <c r="AC2630" s="187"/>
      <c r="AD2630" s="25"/>
      <c r="AE2630" s="25"/>
    </row>
    <row r="2631">
      <c r="A2631" s="187"/>
      <c r="B2631" s="187"/>
      <c r="C2631" s="187"/>
      <c r="D2631" s="187"/>
      <c r="E2631" s="187"/>
      <c r="F2631" s="187"/>
      <c r="G2631" s="188"/>
      <c r="H2631" s="187"/>
      <c r="I2631" s="187"/>
      <c r="J2631" s="188"/>
      <c r="K2631" s="187"/>
      <c r="L2631" s="188"/>
      <c r="M2631" s="188"/>
      <c r="N2631" s="188"/>
      <c r="O2631" s="188"/>
      <c r="P2631" s="189"/>
      <c r="Q2631" s="187"/>
      <c r="R2631" s="187"/>
      <c r="S2631" s="188"/>
      <c r="T2631" s="188"/>
      <c r="U2631" s="188"/>
      <c r="V2631" s="188"/>
      <c r="W2631" s="188"/>
      <c r="X2631" s="188"/>
      <c r="Y2631" s="188"/>
      <c r="Z2631" s="188"/>
      <c r="AA2631" s="187"/>
      <c r="AB2631" s="189"/>
      <c r="AC2631" s="187"/>
      <c r="AD2631" s="25"/>
      <c r="AE2631" s="25"/>
    </row>
    <row r="2632">
      <c r="A2632" s="187"/>
      <c r="B2632" s="187"/>
      <c r="C2632" s="187"/>
      <c r="D2632" s="187"/>
      <c r="E2632" s="187"/>
      <c r="F2632" s="187"/>
      <c r="G2632" s="188"/>
      <c r="H2632" s="188"/>
      <c r="I2632" s="188"/>
      <c r="J2632" s="188"/>
      <c r="K2632" s="188"/>
      <c r="L2632" s="188"/>
      <c r="M2632" s="188"/>
      <c r="N2632" s="188"/>
      <c r="O2632" s="188"/>
      <c r="P2632" s="189"/>
      <c r="Q2632" s="187"/>
      <c r="R2632" s="188"/>
      <c r="S2632" s="187"/>
      <c r="T2632" s="188"/>
      <c r="U2632" s="188"/>
      <c r="V2632" s="188"/>
      <c r="W2632" s="188"/>
      <c r="X2632" s="188"/>
      <c r="Y2632" s="188"/>
      <c r="Z2632" s="188"/>
      <c r="AA2632" s="187"/>
      <c r="AB2632" s="189"/>
      <c r="AC2632" s="187"/>
      <c r="AD2632" s="25"/>
      <c r="AE2632" s="25"/>
    </row>
    <row r="2633">
      <c r="A2633" s="187"/>
      <c r="B2633" s="187"/>
      <c r="C2633" s="187"/>
      <c r="D2633" s="187"/>
      <c r="E2633" s="187"/>
      <c r="F2633" s="187"/>
      <c r="G2633" s="188"/>
      <c r="H2633" s="187"/>
      <c r="I2633" s="187"/>
      <c r="J2633" s="188"/>
      <c r="K2633" s="188"/>
      <c r="L2633" s="188"/>
      <c r="M2633" s="188"/>
      <c r="N2633" s="188"/>
      <c r="O2633" s="188"/>
      <c r="P2633" s="189"/>
      <c r="Q2633" s="187"/>
      <c r="R2633" s="187"/>
      <c r="S2633" s="188"/>
      <c r="T2633" s="188"/>
      <c r="U2633" s="188"/>
      <c r="V2633" s="188"/>
      <c r="W2633" s="188"/>
      <c r="X2633" s="188"/>
      <c r="Y2633" s="188"/>
      <c r="Z2633" s="188"/>
      <c r="AA2633" s="187"/>
      <c r="AB2633" s="189"/>
      <c r="AC2633" s="187"/>
      <c r="AD2633" s="25"/>
      <c r="AE2633" s="25"/>
    </row>
    <row r="2634">
      <c r="A2634" s="187"/>
      <c r="B2634" s="187"/>
      <c r="C2634" s="187"/>
      <c r="D2634" s="187"/>
      <c r="E2634" s="187"/>
      <c r="F2634" s="187"/>
      <c r="G2634" s="188"/>
      <c r="H2634" s="188"/>
      <c r="I2634" s="188"/>
      <c r="J2634" s="188"/>
      <c r="K2634" s="188"/>
      <c r="L2634" s="188"/>
      <c r="M2634" s="188"/>
      <c r="N2634" s="188"/>
      <c r="O2634" s="188"/>
      <c r="P2634" s="189"/>
      <c r="Q2634" s="188"/>
      <c r="R2634" s="188"/>
      <c r="S2634" s="187"/>
      <c r="T2634" s="188"/>
      <c r="U2634" s="188"/>
      <c r="V2634" s="188"/>
      <c r="W2634" s="188"/>
      <c r="X2634" s="188"/>
      <c r="Y2634" s="188"/>
      <c r="Z2634" s="188"/>
      <c r="AA2634" s="187"/>
      <c r="AB2634" s="189"/>
      <c r="AC2634" s="187"/>
      <c r="AD2634" s="25"/>
      <c r="AE2634" s="25"/>
    </row>
    <row r="2635">
      <c r="A2635" s="187"/>
      <c r="B2635" s="187"/>
      <c r="C2635" s="187"/>
      <c r="D2635" s="187"/>
      <c r="E2635" s="187"/>
      <c r="F2635" s="187"/>
      <c r="G2635" s="188"/>
      <c r="H2635" s="188"/>
      <c r="I2635" s="188"/>
      <c r="J2635" s="188"/>
      <c r="K2635" s="188"/>
      <c r="L2635" s="188"/>
      <c r="M2635" s="188"/>
      <c r="N2635" s="188"/>
      <c r="O2635" s="188"/>
      <c r="P2635" s="189"/>
      <c r="Q2635" s="188"/>
      <c r="R2635" s="188"/>
      <c r="S2635" s="187"/>
      <c r="T2635" s="188"/>
      <c r="U2635" s="188"/>
      <c r="V2635" s="188"/>
      <c r="W2635" s="188"/>
      <c r="X2635" s="188"/>
      <c r="Y2635" s="188"/>
      <c r="Z2635" s="188"/>
      <c r="AA2635" s="187"/>
      <c r="AB2635" s="189"/>
      <c r="AC2635" s="187"/>
      <c r="AD2635" s="25"/>
      <c r="AE2635" s="25"/>
    </row>
    <row r="2636">
      <c r="A2636" s="187"/>
      <c r="B2636" s="187"/>
      <c r="C2636" s="187"/>
      <c r="D2636" s="187"/>
      <c r="E2636" s="187"/>
      <c r="F2636" s="187"/>
      <c r="G2636" s="188"/>
      <c r="H2636" s="188"/>
      <c r="I2636" s="188"/>
      <c r="J2636" s="188"/>
      <c r="K2636" s="188"/>
      <c r="L2636" s="188"/>
      <c r="M2636" s="188"/>
      <c r="N2636" s="188"/>
      <c r="O2636" s="188"/>
      <c r="P2636" s="189"/>
      <c r="Q2636" s="188"/>
      <c r="R2636" s="188"/>
      <c r="S2636" s="187"/>
      <c r="T2636" s="188"/>
      <c r="U2636" s="188"/>
      <c r="V2636" s="188"/>
      <c r="W2636" s="188"/>
      <c r="X2636" s="188"/>
      <c r="Y2636" s="188"/>
      <c r="Z2636" s="188"/>
      <c r="AA2636" s="187"/>
      <c r="AB2636" s="189"/>
      <c r="AC2636" s="187"/>
      <c r="AD2636" s="25"/>
      <c r="AE2636" s="25"/>
    </row>
    <row r="2637">
      <c r="A2637" s="187"/>
      <c r="B2637" s="187"/>
      <c r="C2637" s="187"/>
      <c r="D2637" s="187"/>
      <c r="E2637" s="187"/>
      <c r="F2637" s="187"/>
      <c r="G2637" s="188"/>
      <c r="H2637" s="188"/>
      <c r="I2637" s="188"/>
      <c r="J2637" s="188"/>
      <c r="K2637" s="188"/>
      <c r="L2637" s="188"/>
      <c r="M2637" s="188"/>
      <c r="N2637" s="188"/>
      <c r="O2637" s="188"/>
      <c r="P2637" s="189"/>
      <c r="Q2637" s="188"/>
      <c r="R2637" s="188"/>
      <c r="S2637" s="187"/>
      <c r="T2637" s="188"/>
      <c r="U2637" s="188"/>
      <c r="V2637" s="188"/>
      <c r="W2637" s="188"/>
      <c r="X2637" s="188"/>
      <c r="Y2637" s="188"/>
      <c r="Z2637" s="188"/>
      <c r="AA2637" s="187"/>
      <c r="AB2637" s="189"/>
      <c r="AC2637" s="187"/>
      <c r="AD2637" s="25"/>
      <c r="AE2637" s="25"/>
    </row>
    <row r="2638">
      <c r="A2638" s="187"/>
      <c r="B2638" s="187"/>
      <c r="C2638" s="187"/>
      <c r="D2638" s="187"/>
      <c r="E2638" s="187"/>
      <c r="F2638" s="187"/>
      <c r="G2638" s="188"/>
      <c r="H2638" s="188"/>
      <c r="I2638" s="188"/>
      <c r="J2638" s="188"/>
      <c r="K2638" s="188"/>
      <c r="L2638" s="188"/>
      <c r="M2638" s="188"/>
      <c r="N2638" s="188"/>
      <c r="O2638" s="188"/>
      <c r="P2638" s="189"/>
      <c r="Q2638" s="188"/>
      <c r="R2638" s="188"/>
      <c r="S2638" s="187"/>
      <c r="T2638" s="188"/>
      <c r="U2638" s="188"/>
      <c r="V2638" s="188"/>
      <c r="W2638" s="188"/>
      <c r="X2638" s="188"/>
      <c r="Y2638" s="188"/>
      <c r="Z2638" s="188"/>
      <c r="AA2638" s="187"/>
      <c r="AB2638" s="189"/>
      <c r="AC2638" s="187"/>
      <c r="AD2638" s="25"/>
      <c r="AE2638" s="25"/>
    </row>
    <row r="2639">
      <c r="A2639" s="187"/>
      <c r="B2639" s="187"/>
      <c r="C2639" s="187"/>
      <c r="D2639" s="187"/>
      <c r="E2639" s="187"/>
      <c r="F2639" s="187"/>
      <c r="G2639" s="188"/>
      <c r="H2639" s="188"/>
      <c r="I2639" s="188"/>
      <c r="J2639" s="188"/>
      <c r="K2639" s="188"/>
      <c r="L2639" s="188"/>
      <c r="M2639" s="188"/>
      <c r="N2639" s="188"/>
      <c r="O2639" s="188"/>
      <c r="P2639" s="189"/>
      <c r="Q2639" s="188"/>
      <c r="R2639" s="188"/>
      <c r="S2639" s="187"/>
      <c r="T2639" s="188"/>
      <c r="U2639" s="188"/>
      <c r="V2639" s="188"/>
      <c r="W2639" s="188"/>
      <c r="X2639" s="188"/>
      <c r="Y2639" s="188"/>
      <c r="Z2639" s="188"/>
      <c r="AA2639" s="187"/>
      <c r="AB2639" s="189"/>
      <c r="AC2639" s="187"/>
      <c r="AD2639" s="25"/>
      <c r="AE2639" s="25"/>
    </row>
    <row r="2640">
      <c r="A2640" s="187"/>
      <c r="B2640" s="187"/>
      <c r="C2640" s="187"/>
      <c r="D2640" s="187"/>
      <c r="E2640" s="187"/>
      <c r="F2640" s="187"/>
      <c r="G2640" s="188"/>
      <c r="H2640" s="188"/>
      <c r="I2640" s="188"/>
      <c r="J2640" s="188"/>
      <c r="K2640" s="188"/>
      <c r="L2640" s="188"/>
      <c r="M2640" s="188"/>
      <c r="N2640" s="188"/>
      <c r="O2640" s="188"/>
      <c r="P2640" s="189"/>
      <c r="Q2640" s="188"/>
      <c r="R2640" s="188"/>
      <c r="S2640" s="187"/>
      <c r="T2640" s="188"/>
      <c r="U2640" s="188"/>
      <c r="V2640" s="188"/>
      <c r="W2640" s="188"/>
      <c r="X2640" s="188"/>
      <c r="Y2640" s="188"/>
      <c r="Z2640" s="188"/>
      <c r="AA2640" s="187"/>
      <c r="AB2640" s="189"/>
      <c r="AC2640" s="187"/>
      <c r="AD2640" s="25"/>
      <c r="AE2640" s="25"/>
    </row>
    <row r="2641">
      <c r="A2641" s="187"/>
      <c r="B2641" s="187"/>
      <c r="C2641" s="187"/>
      <c r="D2641" s="187"/>
      <c r="E2641" s="187"/>
      <c r="F2641" s="187"/>
      <c r="G2641" s="188"/>
      <c r="H2641" s="188"/>
      <c r="I2641" s="188"/>
      <c r="J2641" s="188"/>
      <c r="K2641" s="188"/>
      <c r="L2641" s="188"/>
      <c r="M2641" s="188"/>
      <c r="N2641" s="188"/>
      <c r="O2641" s="188"/>
      <c r="P2641" s="189"/>
      <c r="Q2641" s="188"/>
      <c r="R2641" s="188"/>
      <c r="S2641" s="187"/>
      <c r="T2641" s="188"/>
      <c r="U2641" s="188"/>
      <c r="V2641" s="188"/>
      <c r="W2641" s="188"/>
      <c r="X2641" s="188"/>
      <c r="Y2641" s="188"/>
      <c r="Z2641" s="188"/>
      <c r="AA2641" s="187"/>
      <c r="AB2641" s="189"/>
      <c r="AC2641" s="187"/>
      <c r="AD2641" s="25"/>
      <c r="AE2641" s="25"/>
    </row>
    <row r="2642">
      <c r="A2642" s="187"/>
      <c r="B2642" s="187"/>
      <c r="C2642" s="187"/>
      <c r="D2642" s="187"/>
      <c r="E2642" s="187"/>
      <c r="F2642" s="187"/>
      <c r="G2642" s="188"/>
      <c r="H2642" s="188"/>
      <c r="I2642" s="188"/>
      <c r="J2642" s="188"/>
      <c r="K2642" s="188"/>
      <c r="L2642" s="188"/>
      <c r="M2642" s="188"/>
      <c r="N2642" s="188"/>
      <c r="O2642" s="188"/>
      <c r="P2642" s="189"/>
      <c r="Q2642" s="188"/>
      <c r="R2642" s="188"/>
      <c r="S2642" s="187"/>
      <c r="T2642" s="188"/>
      <c r="U2642" s="188"/>
      <c r="V2642" s="188"/>
      <c r="W2642" s="188"/>
      <c r="X2642" s="188"/>
      <c r="Y2642" s="188"/>
      <c r="Z2642" s="188"/>
      <c r="AA2642" s="187"/>
      <c r="AB2642" s="189"/>
      <c r="AC2642" s="187"/>
      <c r="AD2642" s="25"/>
      <c r="AE2642" s="25"/>
    </row>
    <row r="2643">
      <c r="A2643" s="187"/>
      <c r="B2643" s="187"/>
      <c r="C2643" s="187"/>
      <c r="D2643" s="187"/>
      <c r="E2643" s="187"/>
      <c r="F2643" s="187"/>
      <c r="G2643" s="188"/>
      <c r="H2643" s="188"/>
      <c r="I2643" s="188"/>
      <c r="J2643" s="188"/>
      <c r="K2643" s="188"/>
      <c r="L2643" s="188"/>
      <c r="M2643" s="188"/>
      <c r="N2643" s="188"/>
      <c r="O2643" s="188"/>
      <c r="P2643" s="189"/>
      <c r="Q2643" s="188"/>
      <c r="R2643" s="188"/>
      <c r="S2643" s="187"/>
      <c r="T2643" s="188"/>
      <c r="U2643" s="188"/>
      <c r="V2643" s="188"/>
      <c r="W2643" s="188"/>
      <c r="X2643" s="188"/>
      <c r="Y2643" s="188"/>
      <c r="Z2643" s="188"/>
      <c r="AA2643" s="187"/>
      <c r="AB2643" s="189"/>
      <c r="AC2643" s="187"/>
      <c r="AD2643" s="25"/>
      <c r="AE2643" s="25"/>
    </row>
    <row r="2644">
      <c r="A2644" s="187"/>
      <c r="B2644" s="187"/>
      <c r="C2644" s="187"/>
      <c r="D2644" s="187"/>
      <c r="E2644" s="187"/>
      <c r="F2644" s="187"/>
      <c r="G2644" s="188"/>
      <c r="H2644" s="188"/>
      <c r="I2644" s="188"/>
      <c r="J2644" s="188"/>
      <c r="K2644" s="188"/>
      <c r="L2644" s="188"/>
      <c r="M2644" s="188"/>
      <c r="N2644" s="188"/>
      <c r="O2644" s="188"/>
      <c r="P2644" s="189"/>
      <c r="Q2644" s="188"/>
      <c r="R2644" s="188"/>
      <c r="S2644" s="187"/>
      <c r="T2644" s="188"/>
      <c r="U2644" s="188"/>
      <c r="V2644" s="188"/>
      <c r="W2644" s="188"/>
      <c r="X2644" s="188"/>
      <c r="Y2644" s="188"/>
      <c r="Z2644" s="188"/>
      <c r="AA2644" s="187"/>
      <c r="AB2644" s="189"/>
      <c r="AC2644" s="187"/>
      <c r="AD2644" s="25"/>
      <c r="AE2644" s="25"/>
    </row>
    <row r="2645">
      <c r="A2645" s="187"/>
      <c r="B2645" s="187"/>
      <c r="C2645" s="187"/>
      <c r="D2645" s="187"/>
      <c r="E2645" s="187"/>
      <c r="F2645" s="187"/>
      <c r="G2645" s="188"/>
      <c r="H2645" s="188"/>
      <c r="I2645" s="188"/>
      <c r="J2645" s="188"/>
      <c r="K2645" s="188"/>
      <c r="L2645" s="188"/>
      <c r="M2645" s="188"/>
      <c r="N2645" s="188"/>
      <c r="O2645" s="188"/>
      <c r="P2645" s="189"/>
      <c r="Q2645" s="188"/>
      <c r="R2645" s="188"/>
      <c r="S2645" s="187"/>
      <c r="T2645" s="188"/>
      <c r="U2645" s="188"/>
      <c r="V2645" s="188"/>
      <c r="W2645" s="188"/>
      <c r="X2645" s="188"/>
      <c r="Y2645" s="188"/>
      <c r="Z2645" s="188"/>
      <c r="AA2645" s="187"/>
      <c r="AB2645" s="189"/>
      <c r="AC2645" s="187"/>
      <c r="AD2645" s="25"/>
      <c r="AE2645" s="25"/>
    </row>
    <row r="2646">
      <c r="A2646" s="187"/>
      <c r="B2646" s="187"/>
      <c r="C2646" s="187"/>
      <c r="D2646" s="187"/>
      <c r="E2646" s="187"/>
      <c r="F2646" s="187"/>
      <c r="G2646" s="188"/>
      <c r="H2646" s="188"/>
      <c r="I2646" s="188"/>
      <c r="J2646" s="188"/>
      <c r="K2646" s="188"/>
      <c r="L2646" s="188"/>
      <c r="M2646" s="188"/>
      <c r="N2646" s="188"/>
      <c r="O2646" s="188"/>
      <c r="P2646" s="189"/>
      <c r="Q2646" s="188"/>
      <c r="R2646" s="188"/>
      <c r="S2646" s="187"/>
      <c r="T2646" s="188"/>
      <c r="U2646" s="188"/>
      <c r="V2646" s="188"/>
      <c r="W2646" s="188"/>
      <c r="X2646" s="188"/>
      <c r="Y2646" s="188"/>
      <c r="Z2646" s="188"/>
      <c r="AA2646" s="187"/>
      <c r="AB2646" s="189"/>
      <c r="AC2646" s="187"/>
      <c r="AD2646" s="25"/>
      <c r="AE2646" s="25"/>
    </row>
    <row r="2647">
      <c r="A2647" s="187"/>
      <c r="B2647" s="187"/>
      <c r="C2647" s="187"/>
      <c r="D2647" s="187"/>
      <c r="E2647" s="187"/>
      <c r="F2647" s="187"/>
      <c r="G2647" s="188"/>
      <c r="H2647" s="188"/>
      <c r="I2647" s="188"/>
      <c r="J2647" s="188"/>
      <c r="K2647" s="188"/>
      <c r="L2647" s="188"/>
      <c r="M2647" s="188"/>
      <c r="N2647" s="188"/>
      <c r="O2647" s="188"/>
      <c r="P2647" s="189"/>
      <c r="Q2647" s="188"/>
      <c r="R2647" s="188"/>
      <c r="S2647" s="187"/>
      <c r="T2647" s="188"/>
      <c r="U2647" s="188"/>
      <c r="V2647" s="188"/>
      <c r="W2647" s="188"/>
      <c r="X2647" s="188"/>
      <c r="Y2647" s="188"/>
      <c r="Z2647" s="188"/>
      <c r="AA2647" s="187"/>
      <c r="AB2647" s="189"/>
      <c r="AC2647" s="187"/>
      <c r="AD2647" s="25"/>
      <c r="AE2647" s="25"/>
    </row>
    <row r="2648">
      <c r="A2648" s="187"/>
      <c r="B2648" s="187"/>
      <c r="C2648" s="187"/>
      <c r="D2648" s="187"/>
      <c r="E2648" s="187"/>
      <c r="F2648" s="187"/>
      <c r="G2648" s="188"/>
      <c r="H2648" s="188"/>
      <c r="I2648" s="188"/>
      <c r="J2648" s="188"/>
      <c r="K2648" s="188"/>
      <c r="L2648" s="188"/>
      <c r="M2648" s="188"/>
      <c r="N2648" s="188"/>
      <c r="O2648" s="188"/>
      <c r="P2648" s="189"/>
      <c r="Q2648" s="188"/>
      <c r="R2648" s="188"/>
      <c r="S2648" s="187"/>
      <c r="T2648" s="188"/>
      <c r="U2648" s="188"/>
      <c r="V2648" s="188"/>
      <c r="W2648" s="188"/>
      <c r="X2648" s="188"/>
      <c r="Y2648" s="188"/>
      <c r="Z2648" s="188"/>
      <c r="AA2648" s="187"/>
      <c r="AB2648" s="189"/>
      <c r="AC2648" s="187"/>
      <c r="AD2648" s="25"/>
      <c r="AE2648" s="25"/>
    </row>
    <row r="2649">
      <c r="A2649" s="187"/>
      <c r="B2649" s="187"/>
      <c r="C2649" s="187"/>
      <c r="D2649" s="187"/>
      <c r="E2649" s="187"/>
      <c r="F2649" s="187"/>
      <c r="G2649" s="188"/>
      <c r="H2649" s="188"/>
      <c r="I2649" s="188"/>
      <c r="J2649" s="188"/>
      <c r="K2649" s="188"/>
      <c r="L2649" s="188"/>
      <c r="M2649" s="188"/>
      <c r="N2649" s="188"/>
      <c r="O2649" s="188"/>
      <c r="P2649" s="189"/>
      <c r="Q2649" s="188"/>
      <c r="R2649" s="188"/>
      <c r="S2649" s="187"/>
      <c r="T2649" s="188"/>
      <c r="U2649" s="188"/>
      <c r="V2649" s="188"/>
      <c r="W2649" s="188"/>
      <c r="X2649" s="188"/>
      <c r="Y2649" s="188"/>
      <c r="Z2649" s="188"/>
      <c r="AA2649" s="187"/>
      <c r="AB2649" s="189"/>
      <c r="AC2649" s="187"/>
      <c r="AD2649" s="25"/>
      <c r="AE2649" s="25"/>
    </row>
    <row r="2650">
      <c r="A2650" s="187"/>
      <c r="B2650" s="187"/>
      <c r="C2650" s="187"/>
      <c r="D2650" s="187"/>
      <c r="E2650" s="187"/>
      <c r="F2650" s="187"/>
      <c r="G2650" s="188"/>
      <c r="H2650" s="188"/>
      <c r="I2650" s="188"/>
      <c r="J2650" s="188"/>
      <c r="K2650" s="188"/>
      <c r="L2650" s="188"/>
      <c r="M2650" s="188"/>
      <c r="N2650" s="188"/>
      <c r="O2650" s="188"/>
      <c r="P2650" s="189"/>
      <c r="Q2650" s="188"/>
      <c r="R2650" s="188"/>
      <c r="S2650" s="187"/>
      <c r="T2650" s="188"/>
      <c r="U2650" s="188"/>
      <c r="V2650" s="188"/>
      <c r="W2650" s="188"/>
      <c r="X2650" s="188"/>
      <c r="Y2650" s="188"/>
      <c r="Z2650" s="188"/>
      <c r="AA2650" s="187"/>
      <c r="AB2650" s="189"/>
      <c r="AC2650" s="187"/>
      <c r="AD2650" s="25"/>
      <c r="AE2650" s="25"/>
    </row>
    <row r="2651">
      <c r="A2651" s="187"/>
      <c r="B2651" s="187"/>
      <c r="C2651" s="187"/>
      <c r="D2651" s="187"/>
      <c r="E2651" s="187"/>
      <c r="F2651" s="187"/>
      <c r="G2651" s="188"/>
      <c r="H2651" s="188"/>
      <c r="I2651" s="188"/>
      <c r="J2651" s="188"/>
      <c r="K2651" s="188"/>
      <c r="L2651" s="188"/>
      <c r="M2651" s="188"/>
      <c r="N2651" s="188"/>
      <c r="O2651" s="188"/>
      <c r="P2651" s="189"/>
      <c r="Q2651" s="188"/>
      <c r="R2651" s="188"/>
      <c r="S2651" s="187"/>
      <c r="T2651" s="188"/>
      <c r="U2651" s="188"/>
      <c r="V2651" s="188"/>
      <c r="W2651" s="188"/>
      <c r="X2651" s="188"/>
      <c r="Y2651" s="188"/>
      <c r="Z2651" s="188"/>
      <c r="AA2651" s="187"/>
      <c r="AB2651" s="189"/>
      <c r="AC2651" s="187"/>
      <c r="AD2651" s="25"/>
      <c r="AE2651" s="25"/>
    </row>
    <row r="2652">
      <c r="A2652" s="187"/>
      <c r="B2652" s="187"/>
      <c r="C2652" s="187"/>
      <c r="D2652" s="187"/>
      <c r="E2652" s="187"/>
      <c r="F2652" s="187"/>
      <c r="G2652" s="188"/>
      <c r="H2652" s="188"/>
      <c r="I2652" s="188"/>
      <c r="J2652" s="188"/>
      <c r="K2652" s="188"/>
      <c r="L2652" s="188"/>
      <c r="M2652" s="188"/>
      <c r="N2652" s="188"/>
      <c r="O2652" s="188"/>
      <c r="P2652" s="189"/>
      <c r="Q2652" s="188"/>
      <c r="R2652" s="188"/>
      <c r="S2652" s="187"/>
      <c r="T2652" s="188"/>
      <c r="U2652" s="188"/>
      <c r="V2652" s="188"/>
      <c r="W2652" s="188"/>
      <c r="X2652" s="188"/>
      <c r="Y2652" s="188"/>
      <c r="Z2652" s="188"/>
      <c r="AA2652" s="187"/>
      <c r="AB2652" s="189"/>
      <c r="AC2652" s="187"/>
      <c r="AD2652" s="25"/>
      <c r="AE2652" s="25"/>
    </row>
    <row r="2653">
      <c r="A2653" s="187"/>
      <c r="B2653" s="187"/>
      <c r="C2653" s="187"/>
      <c r="D2653" s="187"/>
      <c r="E2653" s="187"/>
      <c r="F2653" s="187"/>
      <c r="G2653" s="188"/>
      <c r="H2653" s="188"/>
      <c r="I2653" s="188"/>
      <c r="J2653" s="188"/>
      <c r="K2653" s="188"/>
      <c r="L2653" s="188"/>
      <c r="M2653" s="188"/>
      <c r="N2653" s="188"/>
      <c r="O2653" s="188"/>
      <c r="P2653" s="189"/>
      <c r="Q2653" s="188"/>
      <c r="R2653" s="188"/>
      <c r="S2653" s="188"/>
      <c r="T2653" s="188"/>
      <c r="U2653" s="188"/>
      <c r="V2653" s="188"/>
      <c r="W2653" s="188"/>
      <c r="X2653" s="188"/>
      <c r="Y2653" s="188"/>
      <c r="Z2653" s="188"/>
      <c r="AA2653" s="187"/>
      <c r="AB2653" s="189"/>
      <c r="AC2653" s="187"/>
      <c r="AD2653" s="25"/>
      <c r="AE2653" s="25"/>
    </row>
    <row r="2654">
      <c r="A2654" s="187"/>
      <c r="B2654" s="187"/>
      <c r="C2654" s="187"/>
      <c r="D2654" s="187"/>
      <c r="E2654" s="187"/>
      <c r="F2654" s="187"/>
      <c r="G2654" s="188"/>
      <c r="H2654" s="188"/>
      <c r="I2654" s="188"/>
      <c r="J2654" s="188"/>
      <c r="K2654" s="188"/>
      <c r="L2654" s="188"/>
      <c r="M2654" s="187"/>
      <c r="N2654" s="187"/>
      <c r="O2654" s="188"/>
      <c r="P2654" s="189"/>
      <c r="Q2654" s="188"/>
      <c r="R2654" s="188"/>
      <c r="S2654" s="188"/>
      <c r="T2654" s="188"/>
      <c r="U2654" s="188"/>
      <c r="V2654" s="188"/>
      <c r="W2654" s="188"/>
      <c r="X2654" s="188"/>
      <c r="Y2654" s="188"/>
      <c r="Z2654" s="188"/>
      <c r="AA2654" s="187"/>
      <c r="AB2654" s="189"/>
      <c r="AC2654" s="187"/>
      <c r="AD2654" s="25"/>
      <c r="AE2654" s="25"/>
    </row>
    <row r="2655">
      <c r="A2655" s="187"/>
      <c r="B2655" s="187"/>
      <c r="C2655" s="187"/>
      <c r="D2655" s="187"/>
      <c r="E2655" s="187"/>
      <c r="F2655" s="187"/>
      <c r="G2655" s="188"/>
      <c r="H2655" s="188"/>
      <c r="I2655" s="188"/>
      <c r="J2655" s="188"/>
      <c r="K2655" s="188"/>
      <c r="L2655" s="188"/>
      <c r="M2655" s="188"/>
      <c r="N2655" s="188"/>
      <c r="O2655" s="188"/>
      <c r="P2655" s="189"/>
      <c r="Q2655" s="188"/>
      <c r="R2655" s="188"/>
      <c r="S2655" s="188"/>
      <c r="T2655" s="188"/>
      <c r="U2655" s="188"/>
      <c r="V2655" s="188"/>
      <c r="W2655" s="188"/>
      <c r="X2655" s="188"/>
      <c r="Y2655" s="187"/>
      <c r="Z2655" s="187"/>
      <c r="AA2655" s="187"/>
      <c r="AB2655" s="189"/>
      <c r="AC2655" s="187"/>
      <c r="AD2655" s="25"/>
      <c r="AE2655" s="25"/>
    </row>
    <row r="2656">
      <c r="A2656" s="187"/>
      <c r="B2656" s="187"/>
      <c r="C2656" s="187"/>
      <c r="D2656" s="187"/>
      <c r="E2656" s="187"/>
      <c r="F2656" s="187"/>
      <c r="G2656" s="188"/>
      <c r="H2656" s="187"/>
      <c r="I2656" s="187"/>
      <c r="J2656" s="188"/>
      <c r="K2656" s="188"/>
      <c r="L2656" s="188"/>
      <c r="M2656" s="188"/>
      <c r="N2656" s="188"/>
      <c r="O2656" s="188"/>
      <c r="P2656" s="189"/>
      <c r="Q2656" s="187"/>
      <c r="R2656" s="187"/>
      <c r="S2656" s="188"/>
      <c r="T2656" s="188"/>
      <c r="U2656" s="188"/>
      <c r="V2656" s="188"/>
      <c r="W2656" s="188"/>
      <c r="X2656" s="188"/>
      <c r="Y2656" s="188"/>
      <c r="Z2656" s="188"/>
      <c r="AA2656" s="187"/>
      <c r="AB2656" s="189"/>
      <c r="AC2656" s="187"/>
      <c r="AD2656" s="25"/>
      <c r="AE2656" s="25"/>
    </row>
    <row r="2657">
      <c r="A2657" s="187"/>
      <c r="B2657" s="187"/>
      <c r="C2657" s="187"/>
      <c r="D2657" s="187"/>
      <c r="E2657" s="187"/>
      <c r="F2657" s="187"/>
      <c r="G2657" s="188"/>
      <c r="H2657" s="187"/>
      <c r="I2657" s="187"/>
      <c r="J2657" s="188"/>
      <c r="K2657" s="188"/>
      <c r="L2657" s="188"/>
      <c r="M2657" s="188"/>
      <c r="N2657" s="188"/>
      <c r="O2657" s="188"/>
      <c r="P2657" s="189"/>
      <c r="Q2657" s="187"/>
      <c r="R2657" s="187"/>
      <c r="S2657" s="188"/>
      <c r="T2657" s="188"/>
      <c r="U2657" s="188"/>
      <c r="V2657" s="188"/>
      <c r="W2657" s="188"/>
      <c r="X2657" s="188"/>
      <c r="Y2657" s="188"/>
      <c r="Z2657" s="188"/>
      <c r="AA2657" s="187"/>
      <c r="AB2657" s="189"/>
      <c r="AC2657" s="187"/>
      <c r="AD2657" s="25"/>
      <c r="AE2657" s="25"/>
    </row>
    <row r="2658">
      <c r="A2658" s="187"/>
      <c r="B2658" s="187"/>
      <c r="C2658" s="187"/>
      <c r="D2658" s="187"/>
      <c r="E2658" s="187"/>
      <c r="F2658" s="187"/>
      <c r="G2658" s="188"/>
      <c r="H2658" s="187"/>
      <c r="I2658" s="187"/>
      <c r="J2658" s="188"/>
      <c r="K2658" s="188"/>
      <c r="L2658" s="188"/>
      <c r="M2658" s="188"/>
      <c r="N2658" s="188"/>
      <c r="O2658" s="188"/>
      <c r="P2658" s="189"/>
      <c r="Q2658" s="187"/>
      <c r="R2658" s="187"/>
      <c r="S2658" s="188"/>
      <c r="T2658" s="188"/>
      <c r="U2658" s="188"/>
      <c r="V2658" s="188"/>
      <c r="W2658" s="188"/>
      <c r="X2658" s="188"/>
      <c r="Y2658" s="188"/>
      <c r="Z2658" s="188"/>
      <c r="AA2658" s="187"/>
      <c r="AB2658" s="189"/>
      <c r="AC2658" s="187"/>
      <c r="AD2658" s="25"/>
      <c r="AE2658" s="25"/>
    </row>
    <row r="2659">
      <c r="A2659" s="187"/>
      <c r="B2659" s="187"/>
      <c r="C2659" s="187"/>
      <c r="D2659" s="187"/>
      <c r="E2659" s="187"/>
      <c r="F2659" s="187"/>
      <c r="G2659" s="188"/>
      <c r="H2659" s="187"/>
      <c r="I2659" s="187"/>
      <c r="J2659" s="188"/>
      <c r="K2659" s="188"/>
      <c r="L2659" s="188"/>
      <c r="M2659" s="188"/>
      <c r="N2659" s="188"/>
      <c r="O2659" s="188"/>
      <c r="P2659" s="189"/>
      <c r="Q2659" s="187"/>
      <c r="R2659" s="187"/>
      <c r="S2659" s="188"/>
      <c r="T2659" s="188"/>
      <c r="U2659" s="188"/>
      <c r="V2659" s="188"/>
      <c r="W2659" s="188"/>
      <c r="X2659" s="188"/>
      <c r="Y2659" s="188"/>
      <c r="Z2659" s="188"/>
      <c r="AA2659" s="187"/>
      <c r="AB2659" s="189"/>
      <c r="AC2659" s="187"/>
      <c r="AD2659" s="25"/>
      <c r="AE2659" s="25"/>
    </row>
    <row r="2660">
      <c r="A2660" s="187"/>
      <c r="B2660" s="187"/>
      <c r="C2660" s="187"/>
      <c r="D2660" s="187"/>
      <c r="E2660" s="187"/>
      <c r="F2660" s="187"/>
      <c r="G2660" s="188"/>
      <c r="H2660" s="187"/>
      <c r="I2660" s="187"/>
      <c r="J2660" s="188"/>
      <c r="K2660" s="188"/>
      <c r="L2660" s="188"/>
      <c r="M2660" s="188"/>
      <c r="N2660" s="188"/>
      <c r="O2660" s="188"/>
      <c r="P2660" s="189"/>
      <c r="Q2660" s="187"/>
      <c r="R2660" s="187"/>
      <c r="S2660" s="188"/>
      <c r="T2660" s="188"/>
      <c r="U2660" s="188"/>
      <c r="V2660" s="188"/>
      <c r="W2660" s="188"/>
      <c r="X2660" s="188"/>
      <c r="Y2660" s="188"/>
      <c r="Z2660" s="188"/>
      <c r="AA2660" s="187"/>
      <c r="AB2660" s="189"/>
      <c r="AC2660" s="187"/>
      <c r="AD2660" s="25"/>
      <c r="AE2660" s="25"/>
    </row>
    <row r="2661">
      <c r="A2661" s="187"/>
      <c r="B2661" s="187"/>
      <c r="C2661" s="187"/>
      <c r="D2661" s="187"/>
      <c r="E2661" s="187"/>
      <c r="F2661" s="187"/>
      <c r="G2661" s="188"/>
      <c r="H2661" s="188"/>
      <c r="I2661" s="188"/>
      <c r="J2661" s="188"/>
      <c r="K2661" s="188"/>
      <c r="L2661" s="188"/>
      <c r="M2661" s="188"/>
      <c r="N2661" s="188"/>
      <c r="O2661" s="188"/>
      <c r="P2661" s="189"/>
      <c r="Q2661" s="188"/>
      <c r="R2661" s="188"/>
      <c r="S2661" s="187"/>
      <c r="T2661" s="188"/>
      <c r="U2661" s="188"/>
      <c r="V2661" s="188"/>
      <c r="W2661" s="188"/>
      <c r="X2661" s="188"/>
      <c r="Y2661" s="188"/>
      <c r="Z2661" s="188"/>
      <c r="AA2661" s="187"/>
      <c r="AB2661" s="189"/>
      <c r="AC2661" s="187"/>
      <c r="AD2661" s="25"/>
      <c r="AE2661" s="25"/>
    </row>
    <row r="2662">
      <c r="A2662" s="187"/>
      <c r="B2662" s="187"/>
      <c r="C2662" s="187"/>
      <c r="D2662" s="187"/>
      <c r="E2662" s="187"/>
      <c r="F2662" s="187"/>
      <c r="G2662" s="188"/>
      <c r="H2662" s="187"/>
      <c r="I2662" s="187"/>
      <c r="J2662" s="188"/>
      <c r="K2662" s="188"/>
      <c r="L2662" s="188"/>
      <c r="M2662" s="188"/>
      <c r="N2662" s="188"/>
      <c r="O2662" s="188"/>
      <c r="P2662" s="189"/>
      <c r="Q2662" s="187"/>
      <c r="R2662" s="187"/>
      <c r="S2662" s="188"/>
      <c r="T2662" s="188"/>
      <c r="U2662" s="188"/>
      <c r="V2662" s="188"/>
      <c r="W2662" s="188"/>
      <c r="X2662" s="188"/>
      <c r="Y2662" s="188"/>
      <c r="Z2662" s="188"/>
      <c r="AA2662" s="187"/>
      <c r="AB2662" s="189"/>
      <c r="AC2662" s="187"/>
      <c r="AD2662" s="25"/>
      <c r="AE2662" s="25"/>
    </row>
    <row r="2663">
      <c r="A2663" s="187"/>
      <c r="B2663" s="187"/>
      <c r="C2663" s="187"/>
      <c r="D2663" s="187"/>
      <c r="E2663" s="187"/>
      <c r="F2663" s="187"/>
      <c r="G2663" s="188"/>
      <c r="H2663" s="187"/>
      <c r="I2663" s="187"/>
      <c r="J2663" s="188"/>
      <c r="K2663" s="188"/>
      <c r="L2663" s="188"/>
      <c r="M2663" s="188"/>
      <c r="N2663" s="188"/>
      <c r="O2663" s="188"/>
      <c r="P2663" s="189"/>
      <c r="Q2663" s="187"/>
      <c r="R2663" s="187"/>
      <c r="S2663" s="188"/>
      <c r="T2663" s="188"/>
      <c r="U2663" s="188"/>
      <c r="V2663" s="188"/>
      <c r="W2663" s="188"/>
      <c r="X2663" s="188"/>
      <c r="Y2663" s="188"/>
      <c r="Z2663" s="188"/>
      <c r="AA2663" s="187"/>
      <c r="AB2663" s="189"/>
      <c r="AC2663" s="187"/>
      <c r="AD2663" s="25"/>
      <c r="AE2663" s="25"/>
    </row>
    <row r="2664">
      <c r="A2664" s="187"/>
      <c r="B2664" s="187"/>
      <c r="C2664" s="187"/>
      <c r="D2664" s="187"/>
      <c r="E2664" s="187"/>
      <c r="F2664" s="187"/>
      <c r="G2664" s="188"/>
      <c r="H2664" s="187"/>
      <c r="I2664" s="187"/>
      <c r="J2664" s="188"/>
      <c r="K2664" s="188"/>
      <c r="L2664" s="188"/>
      <c r="M2664" s="188"/>
      <c r="N2664" s="188"/>
      <c r="O2664" s="188"/>
      <c r="P2664" s="189"/>
      <c r="Q2664" s="187"/>
      <c r="R2664" s="187"/>
      <c r="S2664" s="188"/>
      <c r="T2664" s="188"/>
      <c r="U2664" s="188"/>
      <c r="V2664" s="188"/>
      <c r="W2664" s="188"/>
      <c r="X2664" s="188"/>
      <c r="Y2664" s="188"/>
      <c r="Z2664" s="188"/>
      <c r="AA2664" s="187"/>
      <c r="AB2664" s="189"/>
      <c r="AC2664" s="187"/>
      <c r="AD2664" s="25"/>
      <c r="AE2664" s="25"/>
    </row>
    <row r="2665">
      <c r="A2665" s="187"/>
      <c r="B2665" s="187"/>
      <c r="C2665" s="187"/>
      <c r="D2665" s="187"/>
      <c r="E2665" s="187"/>
      <c r="F2665" s="187"/>
      <c r="G2665" s="188"/>
      <c r="H2665" s="188"/>
      <c r="I2665" s="188"/>
      <c r="J2665" s="188"/>
      <c r="K2665" s="188"/>
      <c r="L2665" s="188"/>
      <c r="M2665" s="188"/>
      <c r="N2665" s="188"/>
      <c r="O2665" s="188"/>
      <c r="P2665" s="189"/>
      <c r="Q2665" s="188"/>
      <c r="R2665" s="188"/>
      <c r="S2665" s="187"/>
      <c r="T2665" s="188"/>
      <c r="U2665" s="188"/>
      <c r="V2665" s="188"/>
      <c r="W2665" s="188"/>
      <c r="X2665" s="188"/>
      <c r="Y2665" s="188"/>
      <c r="Z2665" s="188"/>
      <c r="AA2665" s="187"/>
      <c r="AB2665" s="189"/>
      <c r="AC2665" s="187"/>
      <c r="AD2665" s="25"/>
      <c r="AE2665" s="25"/>
    </row>
    <row r="2666">
      <c r="A2666" s="187"/>
      <c r="B2666" s="187"/>
      <c r="C2666" s="187"/>
      <c r="D2666" s="187"/>
      <c r="E2666" s="187"/>
      <c r="F2666" s="187"/>
      <c r="G2666" s="188"/>
      <c r="H2666" s="187"/>
      <c r="I2666" s="187"/>
      <c r="J2666" s="188"/>
      <c r="K2666" s="188"/>
      <c r="L2666" s="188"/>
      <c r="M2666" s="188"/>
      <c r="N2666" s="188"/>
      <c r="O2666" s="188"/>
      <c r="P2666" s="189"/>
      <c r="Q2666" s="187"/>
      <c r="R2666" s="187"/>
      <c r="S2666" s="188"/>
      <c r="T2666" s="188"/>
      <c r="U2666" s="188"/>
      <c r="V2666" s="188"/>
      <c r="W2666" s="188"/>
      <c r="X2666" s="188"/>
      <c r="Y2666" s="188"/>
      <c r="Z2666" s="188"/>
      <c r="AA2666" s="187"/>
      <c r="AB2666" s="189"/>
      <c r="AC2666" s="187"/>
      <c r="AD2666" s="25"/>
      <c r="AE2666" s="25"/>
    </row>
    <row r="2667">
      <c r="A2667" s="187"/>
      <c r="B2667" s="187"/>
      <c r="C2667" s="187"/>
      <c r="D2667" s="187"/>
      <c r="E2667" s="187"/>
      <c r="F2667" s="187"/>
      <c r="G2667" s="188"/>
      <c r="H2667" s="187"/>
      <c r="I2667" s="187"/>
      <c r="J2667" s="188"/>
      <c r="K2667" s="188"/>
      <c r="L2667" s="188"/>
      <c r="M2667" s="188"/>
      <c r="N2667" s="188"/>
      <c r="O2667" s="188"/>
      <c r="P2667" s="189"/>
      <c r="Q2667" s="187"/>
      <c r="R2667" s="187"/>
      <c r="S2667" s="188"/>
      <c r="T2667" s="188"/>
      <c r="U2667" s="188"/>
      <c r="V2667" s="188"/>
      <c r="W2667" s="188"/>
      <c r="X2667" s="188"/>
      <c r="Y2667" s="188"/>
      <c r="Z2667" s="188"/>
      <c r="AA2667" s="187"/>
      <c r="AB2667" s="189"/>
      <c r="AC2667" s="187"/>
      <c r="AD2667" s="25"/>
      <c r="AE2667" s="25"/>
    </row>
    <row r="2668">
      <c r="A2668" s="187"/>
      <c r="B2668" s="187"/>
      <c r="C2668" s="187"/>
      <c r="D2668" s="187"/>
      <c r="E2668" s="187"/>
      <c r="F2668" s="187"/>
      <c r="G2668" s="188"/>
      <c r="H2668" s="187"/>
      <c r="I2668" s="187"/>
      <c r="J2668" s="188"/>
      <c r="K2668" s="188"/>
      <c r="L2668" s="188"/>
      <c r="M2668" s="188"/>
      <c r="N2668" s="188"/>
      <c r="O2668" s="188"/>
      <c r="P2668" s="189"/>
      <c r="Q2668" s="187"/>
      <c r="R2668" s="187"/>
      <c r="S2668" s="188"/>
      <c r="T2668" s="188"/>
      <c r="U2668" s="188"/>
      <c r="V2668" s="188"/>
      <c r="W2668" s="188"/>
      <c r="X2668" s="188"/>
      <c r="Y2668" s="188"/>
      <c r="Z2668" s="188"/>
      <c r="AA2668" s="187"/>
      <c r="AB2668" s="189"/>
      <c r="AC2668" s="187"/>
      <c r="AD2668" s="25"/>
      <c r="AE2668" s="25"/>
    </row>
    <row r="2669">
      <c r="A2669" s="187"/>
      <c r="B2669" s="187"/>
      <c r="C2669" s="187"/>
      <c r="D2669" s="187"/>
      <c r="E2669" s="187"/>
      <c r="F2669" s="187"/>
      <c r="G2669" s="188"/>
      <c r="H2669" s="187"/>
      <c r="I2669" s="187"/>
      <c r="J2669" s="188"/>
      <c r="K2669" s="188"/>
      <c r="L2669" s="188"/>
      <c r="M2669" s="188"/>
      <c r="N2669" s="188"/>
      <c r="O2669" s="188"/>
      <c r="P2669" s="189"/>
      <c r="Q2669" s="187"/>
      <c r="R2669" s="187"/>
      <c r="S2669" s="188"/>
      <c r="T2669" s="188"/>
      <c r="U2669" s="188"/>
      <c r="V2669" s="188"/>
      <c r="W2669" s="188"/>
      <c r="X2669" s="188"/>
      <c r="Y2669" s="188"/>
      <c r="Z2669" s="188"/>
      <c r="AA2669" s="187"/>
      <c r="AB2669" s="189"/>
      <c r="AC2669" s="187"/>
      <c r="AD2669" s="25"/>
      <c r="AE2669" s="25"/>
    </row>
    <row r="2670">
      <c r="A2670" s="187"/>
      <c r="B2670" s="187"/>
      <c r="C2670" s="187"/>
      <c r="D2670" s="187"/>
      <c r="E2670" s="187"/>
      <c r="F2670" s="187"/>
      <c r="G2670" s="188"/>
      <c r="H2670" s="187"/>
      <c r="I2670" s="187"/>
      <c r="J2670" s="188"/>
      <c r="K2670" s="188"/>
      <c r="L2670" s="188"/>
      <c r="M2670" s="188"/>
      <c r="N2670" s="188"/>
      <c r="O2670" s="188"/>
      <c r="P2670" s="189"/>
      <c r="Q2670" s="187"/>
      <c r="R2670" s="187"/>
      <c r="S2670" s="188"/>
      <c r="T2670" s="188"/>
      <c r="U2670" s="188"/>
      <c r="V2670" s="188"/>
      <c r="W2670" s="188"/>
      <c r="X2670" s="188"/>
      <c r="Y2670" s="188"/>
      <c r="Z2670" s="188"/>
      <c r="AA2670" s="187"/>
      <c r="AB2670" s="189"/>
      <c r="AC2670" s="187"/>
      <c r="AD2670" s="25"/>
      <c r="AE2670" s="25"/>
    </row>
    <row r="2671">
      <c r="A2671" s="187"/>
      <c r="B2671" s="187"/>
      <c r="C2671" s="187"/>
      <c r="D2671" s="187"/>
      <c r="E2671" s="187"/>
      <c r="F2671" s="187"/>
      <c r="G2671" s="188"/>
      <c r="H2671" s="188"/>
      <c r="I2671" s="188"/>
      <c r="J2671" s="188"/>
      <c r="K2671" s="188"/>
      <c r="L2671" s="188"/>
      <c r="M2671" s="188"/>
      <c r="N2671" s="188"/>
      <c r="O2671" s="188"/>
      <c r="P2671" s="189"/>
      <c r="Q2671" s="188"/>
      <c r="R2671" s="188"/>
      <c r="S2671" s="187"/>
      <c r="T2671" s="188"/>
      <c r="U2671" s="188"/>
      <c r="V2671" s="188"/>
      <c r="W2671" s="188"/>
      <c r="X2671" s="188"/>
      <c r="Y2671" s="188"/>
      <c r="Z2671" s="188"/>
      <c r="AA2671" s="187"/>
      <c r="AB2671" s="189"/>
      <c r="AC2671" s="187"/>
      <c r="AD2671" s="25"/>
      <c r="AE2671" s="25"/>
    </row>
    <row r="2672">
      <c r="A2672" s="187"/>
      <c r="B2672" s="187"/>
      <c r="C2672" s="187"/>
      <c r="D2672" s="187"/>
      <c r="E2672" s="187"/>
      <c r="F2672" s="187"/>
      <c r="G2672" s="188"/>
      <c r="H2672" s="187"/>
      <c r="I2672" s="187"/>
      <c r="J2672" s="188"/>
      <c r="K2672" s="188"/>
      <c r="L2672" s="188"/>
      <c r="M2672" s="188"/>
      <c r="N2672" s="188"/>
      <c r="O2672" s="188"/>
      <c r="P2672" s="189"/>
      <c r="Q2672" s="187"/>
      <c r="R2672" s="187"/>
      <c r="S2672" s="188"/>
      <c r="T2672" s="188"/>
      <c r="U2672" s="188"/>
      <c r="V2672" s="188"/>
      <c r="W2672" s="188"/>
      <c r="X2672" s="188"/>
      <c r="Y2672" s="188"/>
      <c r="Z2672" s="188"/>
      <c r="AA2672" s="188"/>
      <c r="AB2672" s="189"/>
      <c r="AC2672" s="187"/>
      <c r="AD2672" s="25"/>
      <c r="AE2672" s="25"/>
    </row>
    <row r="2673">
      <c r="A2673" s="187"/>
      <c r="B2673" s="187"/>
      <c r="C2673" s="187"/>
      <c r="D2673" s="187"/>
      <c r="E2673" s="187"/>
      <c r="F2673" s="187"/>
      <c r="G2673" s="188"/>
      <c r="H2673" s="188"/>
      <c r="I2673" s="188"/>
      <c r="J2673" s="188"/>
      <c r="K2673" s="188"/>
      <c r="L2673" s="188"/>
      <c r="M2673" s="188"/>
      <c r="N2673" s="188"/>
      <c r="O2673" s="188"/>
      <c r="P2673" s="189"/>
      <c r="Q2673" s="188"/>
      <c r="R2673" s="188"/>
      <c r="S2673" s="187"/>
      <c r="T2673" s="188"/>
      <c r="U2673" s="188"/>
      <c r="V2673" s="188"/>
      <c r="W2673" s="188"/>
      <c r="X2673" s="188"/>
      <c r="Y2673" s="188"/>
      <c r="Z2673" s="188"/>
      <c r="AA2673" s="187"/>
      <c r="AB2673" s="189"/>
      <c r="AC2673" s="187"/>
      <c r="AD2673" s="25"/>
      <c r="AE2673" s="25"/>
    </row>
    <row r="2674">
      <c r="A2674" s="187"/>
      <c r="B2674" s="187"/>
      <c r="C2674" s="187"/>
      <c r="D2674" s="187"/>
      <c r="E2674" s="187"/>
      <c r="F2674" s="187"/>
      <c r="G2674" s="188"/>
      <c r="H2674" s="188"/>
      <c r="I2674" s="188"/>
      <c r="J2674" s="188"/>
      <c r="K2674" s="188"/>
      <c r="L2674" s="188"/>
      <c r="M2674" s="188"/>
      <c r="N2674" s="188"/>
      <c r="O2674" s="188"/>
      <c r="P2674" s="189"/>
      <c r="Q2674" s="187"/>
      <c r="R2674" s="188"/>
      <c r="S2674" s="187"/>
      <c r="T2674" s="188"/>
      <c r="U2674" s="188"/>
      <c r="V2674" s="188"/>
      <c r="W2674" s="188"/>
      <c r="X2674" s="188"/>
      <c r="Y2674" s="187"/>
      <c r="Z2674" s="187"/>
      <c r="AA2674" s="188"/>
      <c r="AB2674" s="189"/>
      <c r="AC2674" s="187"/>
      <c r="AD2674" s="25"/>
      <c r="AE2674" s="25"/>
    </row>
    <row r="2675">
      <c r="A2675" s="187"/>
      <c r="B2675" s="187"/>
      <c r="C2675" s="187"/>
      <c r="D2675" s="187"/>
      <c r="E2675" s="187"/>
      <c r="F2675" s="187"/>
      <c r="G2675" s="188"/>
      <c r="H2675" s="187"/>
      <c r="I2675" s="187"/>
      <c r="J2675" s="188"/>
      <c r="K2675" s="187"/>
      <c r="L2675" s="188"/>
      <c r="M2675" s="188"/>
      <c r="N2675" s="188"/>
      <c r="O2675" s="188"/>
      <c r="P2675" s="189"/>
      <c r="Q2675" s="187"/>
      <c r="R2675" s="187"/>
      <c r="S2675" s="188"/>
      <c r="T2675" s="188"/>
      <c r="U2675" s="188"/>
      <c r="V2675" s="188"/>
      <c r="W2675" s="188"/>
      <c r="X2675" s="188"/>
      <c r="Y2675" s="188"/>
      <c r="Z2675" s="188"/>
      <c r="AA2675" s="187"/>
      <c r="AB2675" s="189"/>
      <c r="AC2675" s="187"/>
      <c r="AD2675" s="25"/>
      <c r="AE2675" s="25"/>
    </row>
    <row r="2676">
      <c r="A2676" s="187"/>
      <c r="B2676" s="187"/>
      <c r="C2676" s="187"/>
      <c r="D2676" s="187"/>
      <c r="E2676" s="187"/>
      <c r="F2676" s="187"/>
      <c r="G2676" s="188"/>
      <c r="H2676" s="188"/>
      <c r="I2676" s="188"/>
      <c r="J2676" s="188"/>
      <c r="K2676" s="188"/>
      <c r="L2676" s="188"/>
      <c r="M2676" s="188"/>
      <c r="N2676" s="188"/>
      <c r="O2676" s="188"/>
      <c r="P2676" s="189"/>
      <c r="Q2676" s="188"/>
      <c r="R2676" s="188"/>
      <c r="S2676" s="187"/>
      <c r="T2676" s="188"/>
      <c r="U2676" s="188"/>
      <c r="V2676" s="188"/>
      <c r="W2676" s="188"/>
      <c r="X2676" s="188"/>
      <c r="Y2676" s="188"/>
      <c r="Z2676" s="188"/>
      <c r="AA2676" s="187"/>
      <c r="AB2676" s="189"/>
      <c r="AC2676" s="187"/>
      <c r="AD2676" s="25"/>
      <c r="AE2676" s="25"/>
    </row>
    <row r="2677">
      <c r="A2677" s="187"/>
      <c r="B2677" s="187"/>
      <c r="C2677" s="187"/>
      <c r="D2677" s="187"/>
      <c r="E2677" s="187"/>
      <c r="F2677" s="187"/>
      <c r="G2677" s="188"/>
      <c r="H2677" s="187"/>
      <c r="I2677" s="187"/>
      <c r="J2677" s="188"/>
      <c r="K2677" s="187"/>
      <c r="L2677" s="188"/>
      <c r="M2677" s="188"/>
      <c r="N2677" s="188"/>
      <c r="O2677" s="188"/>
      <c r="P2677" s="189"/>
      <c r="Q2677" s="187"/>
      <c r="R2677" s="187"/>
      <c r="S2677" s="188"/>
      <c r="T2677" s="188"/>
      <c r="U2677" s="188"/>
      <c r="V2677" s="188"/>
      <c r="W2677" s="188"/>
      <c r="X2677" s="188"/>
      <c r="Y2677" s="188"/>
      <c r="Z2677" s="188"/>
      <c r="AA2677" s="187"/>
      <c r="AB2677" s="189"/>
      <c r="AC2677" s="187"/>
      <c r="AD2677" s="25"/>
      <c r="AE2677" s="25"/>
    </row>
    <row r="2678">
      <c r="A2678" s="187"/>
      <c r="B2678" s="187"/>
      <c r="C2678" s="187"/>
      <c r="D2678" s="187"/>
      <c r="E2678" s="187"/>
      <c r="F2678" s="187"/>
      <c r="G2678" s="188"/>
      <c r="H2678" s="188"/>
      <c r="I2678" s="188"/>
      <c r="J2678" s="188"/>
      <c r="K2678" s="188"/>
      <c r="L2678" s="188"/>
      <c r="M2678" s="188"/>
      <c r="N2678" s="188"/>
      <c r="O2678" s="188"/>
      <c r="P2678" s="189"/>
      <c r="Q2678" s="187"/>
      <c r="R2678" s="188"/>
      <c r="S2678" s="187"/>
      <c r="T2678" s="188"/>
      <c r="U2678" s="188"/>
      <c r="V2678" s="188"/>
      <c r="W2678" s="188"/>
      <c r="X2678" s="188"/>
      <c r="Y2678" s="188"/>
      <c r="Z2678" s="188"/>
      <c r="AA2678" s="187"/>
      <c r="AB2678" s="189"/>
      <c r="AC2678" s="187"/>
      <c r="AD2678" s="25"/>
      <c r="AE2678" s="25"/>
    </row>
    <row r="2679">
      <c r="A2679" s="187"/>
      <c r="B2679" s="187"/>
      <c r="C2679" s="187"/>
      <c r="D2679" s="187"/>
      <c r="E2679" s="187"/>
      <c r="F2679" s="187"/>
      <c r="G2679" s="188"/>
      <c r="H2679" s="188"/>
      <c r="I2679" s="188"/>
      <c r="J2679" s="188"/>
      <c r="K2679" s="188"/>
      <c r="L2679" s="188"/>
      <c r="M2679" s="188"/>
      <c r="N2679" s="188"/>
      <c r="O2679" s="188"/>
      <c r="P2679" s="189"/>
      <c r="Q2679" s="187"/>
      <c r="R2679" s="188"/>
      <c r="S2679" s="187"/>
      <c r="T2679" s="188"/>
      <c r="U2679" s="188"/>
      <c r="V2679" s="188"/>
      <c r="W2679" s="188"/>
      <c r="X2679" s="188"/>
      <c r="Y2679" s="188"/>
      <c r="Z2679" s="188"/>
      <c r="AA2679" s="187"/>
      <c r="AB2679" s="189"/>
      <c r="AC2679" s="187"/>
      <c r="AD2679" s="25"/>
      <c r="AE2679" s="25"/>
    </row>
    <row r="2680">
      <c r="A2680" s="187"/>
      <c r="B2680" s="187"/>
      <c r="C2680" s="187"/>
      <c r="D2680" s="187"/>
      <c r="E2680" s="187"/>
      <c r="F2680" s="187"/>
      <c r="G2680" s="188"/>
      <c r="H2680" s="188"/>
      <c r="I2680" s="188"/>
      <c r="J2680" s="188"/>
      <c r="K2680" s="188"/>
      <c r="L2680" s="188"/>
      <c r="M2680" s="188"/>
      <c r="N2680" s="188"/>
      <c r="O2680" s="188"/>
      <c r="P2680" s="189"/>
      <c r="Q2680" s="187"/>
      <c r="R2680" s="188"/>
      <c r="S2680" s="187"/>
      <c r="T2680" s="188"/>
      <c r="U2680" s="188"/>
      <c r="V2680" s="188"/>
      <c r="W2680" s="188"/>
      <c r="X2680" s="188"/>
      <c r="Y2680" s="188"/>
      <c r="Z2680" s="188"/>
      <c r="AA2680" s="187"/>
      <c r="AB2680" s="189"/>
      <c r="AC2680" s="187"/>
      <c r="AD2680" s="25"/>
      <c r="AE2680" s="25"/>
    </row>
    <row r="2681">
      <c r="A2681" s="187"/>
      <c r="B2681" s="187"/>
      <c r="C2681" s="187"/>
      <c r="D2681" s="187"/>
      <c r="E2681" s="187"/>
      <c r="F2681" s="187"/>
      <c r="G2681" s="188"/>
      <c r="H2681" s="187"/>
      <c r="I2681" s="187"/>
      <c r="J2681" s="188"/>
      <c r="K2681" s="187"/>
      <c r="L2681" s="188"/>
      <c r="M2681" s="188"/>
      <c r="N2681" s="188"/>
      <c r="O2681" s="188"/>
      <c r="P2681" s="189"/>
      <c r="Q2681" s="187"/>
      <c r="R2681" s="187"/>
      <c r="S2681" s="188"/>
      <c r="T2681" s="188"/>
      <c r="U2681" s="188"/>
      <c r="V2681" s="188"/>
      <c r="W2681" s="188"/>
      <c r="X2681" s="188"/>
      <c r="Y2681" s="188"/>
      <c r="Z2681" s="188"/>
      <c r="AA2681" s="187"/>
      <c r="AB2681" s="189"/>
      <c r="AC2681" s="187"/>
      <c r="AD2681" s="25"/>
      <c r="AE2681" s="25"/>
    </row>
    <row r="2682">
      <c r="A2682" s="187"/>
      <c r="B2682" s="187"/>
      <c r="C2682" s="187"/>
      <c r="D2682" s="187"/>
      <c r="E2682" s="187"/>
      <c r="F2682" s="187"/>
      <c r="G2682" s="188"/>
      <c r="H2682" s="188"/>
      <c r="I2682" s="188"/>
      <c r="J2682" s="188"/>
      <c r="K2682" s="188"/>
      <c r="L2682" s="188"/>
      <c r="M2682" s="188"/>
      <c r="N2682" s="188"/>
      <c r="O2682" s="188"/>
      <c r="P2682" s="189"/>
      <c r="Q2682" s="188"/>
      <c r="R2682" s="188"/>
      <c r="S2682" s="187"/>
      <c r="T2682" s="188"/>
      <c r="U2682" s="188"/>
      <c r="V2682" s="188"/>
      <c r="W2682" s="188"/>
      <c r="X2682" s="188"/>
      <c r="Y2682" s="188"/>
      <c r="Z2682" s="188"/>
      <c r="AA2682" s="187"/>
      <c r="AB2682" s="189"/>
      <c r="AC2682" s="187"/>
      <c r="AD2682" s="25"/>
      <c r="AE2682" s="25"/>
    </row>
    <row r="2683">
      <c r="A2683" s="187"/>
      <c r="B2683" s="187"/>
      <c r="C2683" s="187"/>
      <c r="D2683" s="187"/>
      <c r="E2683" s="187"/>
      <c r="F2683" s="187"/>
      <c r="G2683" s="188"/>
      <c r="H2683" s="188"/>
      <c r="I2683" s="188"/>
      <c r="J2683" s="188"/>
      <c r="K2683" s="188"/>
      <c r="L2683" s="188"/>
      <c r="M2683" s="188"/>
      <c r="N2683" s="188"/>
      <c r="O2683" s="188"/>
      <c r="P2683" s="189"/>
      <c r="Q2683" s="187"/>
      <c r="R2683" s="188"/>
      <c r="S2683" s="187"/>
      <c r="T2683" s="188"/>
      <c r="U2683" s="188"/>
      <c r="V2683" s="188"/>
      <c r="W2683" s="188"/>
      <c r="X2683" s="188"/>
      <c r="Y2683" s="188"/>
      <c r="Z2683" s="188"/>
      <c r="AA2683" s="187"/>
      <c r="AB2683" s="189"/>
      <c r="AC2683" s="187"/>
      <c r="AD2683" s="25"/>
      <c r="AE2683" s="25"/>
    </row>
    <row r="2684">
      <c r="A2684" s="187"/>
      <c r="B2684" s="187"/>
      <c r="C2684" s="187"/>
      <c r="D2684" s="187"/>
      <c r="E2684" s="187"/>
      <c r="F2684" s="187"/>
      <c r="G2684" s="188"/>
      <c r="H2684" s="187"/>
      <c r="I2684" s="187"/>
      <c r="J2684" s="188"/>
      <c r="K2684" s="187"/>
      <c r="L2684" s="188"/>
      <c r="M2684" s="188"/>
      <c r="N2684" s="188"/>
      <c r="O2684" s="188"/>
      <c r="P2684" s="189"/>
      <c r="Q2684" s="187"/>
      <c r="R2684" s="187"/>
      <c r="S2684" s="188"/>
      <c r="T2684" s="188"/>
      <c r="U2684" s="188"/>
      <c r="V2684" s="188"/>
      <c r="W2684" s="188"/>
      <c r="X2684" s="188"/>
      <c r="Y2684" s="188"/>
      <c r="Z2684" s="188"/>
      <c r="AA2684" s="187"/>
      <c r="AB2684" s="189"/>
      <c r="AC2684" s="187"/>
      <c r="AD2684" s="25"/>
      <c r="AE2684" s="25"/>
    </row>
    <row r="2685">
      <c r="A2685" s="187"/>
      <c r="B2685" s="187"/>
      <c r="C2685" s="187"/>
      <c r="D2685" s="187"/>
      <c r="E2685" s="187"/>
      <c r="F2685" s="187"/>
      <c r="G2685" s="188"/>
      <c r="H2685" s="188"/>
      <c r="I2685" s="188"/>
      <c r="J2685" s="188"/>
      <c r="K2685" s="188"/>
      <c r="L2685" s="188"/>
      <c r="M2685" s="188"/>
      <c r="N2685" s="188"/>
      <c r="O2685" s="188"/>
      <c r="P2685" s="189"/>
      <c r="Q2685" s="188"/>
      <c r="R2685" s="188"/>
      <c r="S2685" s="187"/>
      <c r="T2685" s="188"/>
      <c r="U2685" s="188"/>
      <c r="V2685" s="188"/>
      <c r="W2685" s="188"/>
      <c r="X2685" s="188"/>
      <c r="Y2685" s="188"/>
      <c r="Z2685" s="188"/>
      <c r="AA2685" s="187"/>
      <c r="AB2685" s="189"/>
      <c r="AC2685" s="187"/>
      <c r="AD2685" s="25"/>
      <c r="AE2685" s="25"/>
    </row>
    <row r="2686">
      <c r="A2686" s="187"/>
      <c r="B2686" s="187"/>
      <c r="C2686" s="187"/>
      <c r="D2686" s="187"/>
      <c r="E2686" s="187"/>
      <c r="F2686" s="187"/>
      <c r="G2686" s="188"/>
      <c r="H2686" s="188"/>
      <c r="I2686" s="188"/>
      <c r="J2686" s="188"/>
      <c r="K2686" s="188"/>
      <c r="L2686" s="188"/>
      <c r="M2686" s="188"/>
      <c r="N2686" s="188"/>
      <c r="O2686" s="188"/>
      <c r="P2686" s="189"/>
      <c r="Q2686" s="187"/>
      <c r="R2686" s="188"/>
      <c r="S2686" s="187"/>
      <c r="T2686" s="188"/>
      <c r="U2686" s="188"/>
      <c r="V2686" s="188"/>
      <c r="W2686" s="188"/>
      <c r="X2686" s="188"/>
      <c r="Y2686" s="188"/>
      <c r="Z2686" s="188"/>
      <c r="AA2686" s="187"/>
      <c r="AB2686" s="189"/>
      <c r="AC2686" s="187"/>
      <c r="AD2686" s="25"/>
      <c r="AE2686" s="25"/>
    </row>
    <row r="2687">
      <c r="A2687" s="187"/>
      <c r="B2687" s="187"/>
      <c r="C2687" s="187"/>
      <c r="D2687" s="187"/>
      <c r="E2687" s="187"/>
      <c r="F2687" s="187"/>
      <c r="G2687" s="188"/>
      <c r="H2687" s="188"/>
      <c r="I2687" s="188"/>
      <c r="J2687" s="188"/>
      <c r="K2687" s="188"/>
      <c r="L2687" s="188"/>
      <c r="M2687" s="188"/>
      <c r="N2687" s="188"/>
      <c r="O2687" s="188"/>
      <c r="P2687" s="189"/>
      <c r="Q2687" s="187"/>
      <c r="R2687" s="188"/>
      <c r="S2687" s="187"/>
      <c r="T2687" s="188"/>
      <c r="U2687" s="188"/>
      <c r="V2687" s="188"/>
      <c r="W2687" s="188"/>
      <c r="X2687" s="188"/>
      <c r="Y2687" s="188"/>
      <c r="Z2687" s="188"/>
      <c r="AA2687" s="187"/>
      <c r="AB2687" s="189"/>
      <c r="AC2687" s="187"/>
      <c r="AD2687" s="25"/>
      <c r="AE2687" s="25"/>
    </row>
    <row r="2688">
      <c r="A2688" s="187"/>
      <c r="B2688" s="187"/>
      <c r="C2688" s="187"/>
      <c r="D2688" s="187"/>
      <c r="E2688" s="187"/>
      <c r="F2688" s="187"/>
      <c r="G2688" s="188"/>
      <c r="H2688" s="188"/>
      <c r="I2688" s="188"/>
      <c r="J2688" s="188"/>
      <c r="K2688" s="188"/>
      <c r="L2688" s="188"/>
      <c r="M2688" s="188"/>
      <c r="N2688" s="188"/>
      <c r="O2688" s="188"/>
      <c r="P2688" s="189"/>
      <c r="Q2688" s="187"/>
      <c r="R2688" s="188"/>
      <c r="S2688" s="187"/>
      <c r="T2688" s="188"/>
      <c r="U2688" s="188"/>
      <c r="V2688" s="188"/>
      <c r="W2688" s="188"/>
      <c r="X2688" s="188"/>
      <c r="Y2688" s="188"/>
      <c r="Z2688" s="188"/>
      <c r="AA2688" s="187"/>
      <c r="AB2688" s="189"/>
      <c r="AC2688" s="187"/>
      <c r="AD2688" s="25"/>
      <c r="AE2688" s="25"/>
    </row>
    <row r="2689">
      <c r="A2689" s="187"/>
      <c r="B2689" s="187"/>
      <c r="C2689" s="187"/>
      <c r="D2689" s="187"/>
      <c r="E2689" s="187"/>
      <c r="F2689" s="187"/>
      <c r="G2689" s="188"/>
      <c r="H2689" s="187"/>
      <c r="I2689" s="187"/>
      <c r="J2689" s="188"/>
      <c r="K2689" s="187"/>
      <c r="L2689" s="188"/>
      <c r="M2689" s="188"/>
      <c r="N2689" s="188"/>
      <c r="O2689" s="188"/>
      <c r="P2689" s="189"/>
      <c r="Q2689" s="187"/>
      <c r="R2689" s="187"/>
      <c r="S2689" s="188"/>
      <c r="T2689" s="188"/>
      <c r="U2689" s="188"/>
      <c r="V2689" s="188"/>
      <c r="W2689" s="188"/>
      <c r="X2689" s="188"/>
      <c r="Y2689" s="188"/>
      <c r="Z2689" s="188"/>
      <c r="AA2689" s="187"/>
      <c r="AB2689" s="189"/>
      <c r="AC2689" s="187"/>
      <c r="AD2689" s="25"/>
      <c r="AE2689" s="25"/>
    </row>
    <row r="2690">
      <c r="A2690" s="187"/>
      <c r="B2690" s="187"/>
      <c r="C2690" s="187"/>
      <c r="D2690" s="187"/>
      <c r="E2690" s="187"/>
      <c r="F2690" s="187"/>
      <c r="G2690" s="188"/>
      <c r="H2690" s="188"/>
      <c r="I2690" s="188"/>
      <c r="J2690" s="188"/>
      <c r="K2690" s="188"/>
      <c r="L2690" s="188"/>
      <c r="M2690" s="188"/>
      <c r="N2690" s="188"/>
      <c r="O2690" s="188"/>
      <c r="P2690" s="189"/>
      <c r="Q2690" s="187"/>
      <c r="R2690" s="188"/>
      <c r="S2690" s="187"/>
      <c r="T2690" s="188"/>
      <c r="U2690" s="188"/>
      <c r="V2690" s="188"/>
      <c r="W2690" s="188"/>
      <c r="X2690" s="188"/>
      <c r="Y2690" s="188"/>
      <c r="Z2690" s="188"/>
      <c r="AA2690" s="187"/>
      <c r="AB2690" s="189"/>
      <c r="AC2690" s="187"/>
      <c r="AD2690" s="25"/>
      <c r="AE2690" s="25"/>
    </row>
    <row r="2691">
      <c r="A2691" s="187"/>
      <c r="B2691" s="187"/>
      <c r="C2691" s="187"/>
      <c r="D2691" s="187"/>
      <c r="E2691" s="187"/>
      <c r="F2691" s="187"/>
      <c r="G2691" s="188"/>
      <c r="H2691" s="188"/>
      <c r="I2691" s="188"/>
      <c r="J2691" s="188"/>
      <c r="K2691" s="188"/>
      <c r="L2691" s="188"/>
      <c r="M2691" s="188"/>
      <c r="N2691" s="188"/>
      <c r="O2691" s="188"/>
      <c r="P2691" s="189"/>
      <c r="Q2691" s="188"/>
      <c r="R2691" s="188"/>
      <c r="S2691" s="187"/>
      <c r="T2691" s="188"/>
      <c r="U2691" s="188"/>
      <c r="V2691" s="188"/>
      <c r="W2691" s="188"/>
      <c r="X2691" s="188"/>
      <c r="Y2691" s="188"/>
      <c r="Z2691" s="188"/>
      <c r="AA2691" s="187"/>
      <c r="AB2691" s="189"/>
      <c r="AC2691" s="187"/>
      <c r="AD2691" s="25"/>
      <c r="AE2691" s="25"/>
    </row>
    <row r="2692">
      <c r="A2692" s="187"/>
      <c r="B2692" s="187"/>
      <c r="C2692" s="187"/>
      <c r="D2692" s="187"/>
      <c r="E2692" s="187"/>
      <c r="F2692" s="187"/>
      <c r="G2692" s="188"/>
      <c r="H2692" s="188"/>
      <c r="I2692" s="188"/>
      <c r="J2692" s="188"/>
      <c r="K2692" s="188"/>
      <c r="L2692" s="188"/>
      <c r="M2692" s="188"/>
      <c r="N2692" s="188"/>
      <c r="O2692" s="188"/>
      <c r="P2692" s="189"/>
      <c r="Q2692" s="188"/>
      <c r="R2692" s="188"/>
      <c r="S2692" s="187"/>
      <c r="T2692" s="188"/>
      <c r="U2692" s="188"/>
      <c r="V2692" s="188"/>
      <c r="W2692" s="188"/>
      <c r="X2692" s="188"/>
      <c r="Y2692" s="188"/>
      <c r="Z2692" s="188"/>
      <c r="AA2692" s="187"/>
      <c r="AB2692" s="189"/>
      <c r="AC2692" s="187"/>
      <c r="AD2692" s="25"/>
      <c r="AE2692" s="25"/>
    </row>
    <row r="2693">
      <c r="A2693" s="187"/>
      <c r="B2693" s="187"/>
      <c r="C2693" s="187"/>
      <c r="D2693" s="187"/>
      <c r="E2693" s="187"/>
      <c r="F2693" s="187"/>
      <c r="G2693" s="188"/>
      <c r="H2693" s="187"/>
      <c r="I2693" s="187"/>
      <c r="J2693" s="188"/>
      <c r="K2693" s="187"/>
      <c r="L2693" s="188"/>
      <c r="M2693" s="188"/>
      <c r="N2693" s="188"/>
      <c r="O2693" s="188"/>
      <c r="P2693" s="189"/>
      <c r="Q2693" s="187"/>
      <c r="R2693" s="187"/>
      <c r="S2693" s="188"/>
      <c r="T2693" s="188"/>
      <c r="U2693" s="188"/>
      <c r="V2693" s="188"/>
      <c r="W2693" s="188"/>
      <c r="X2693" s="188"/>
      <c r="Y2693" s="188"/>
      <c r="Z2693" s="188"/>
      <c r="AA2693" s="187"/>
      <c r="AB2693" s="189"/>
      <c r="AC2693" s="187"/>
      <c r="AD2693" s="25"/>
      <c r="AE2693" s="25"/>
    </row>
    <row r="2694">
      <c r="A2694" s="187"/>
      <c r="B2694" s="187"/>
      <c r="C2694" s="187"/>
      <c r="D2694" s="187"/>
      <c r="E2694" s="187"/>
      <c r="F2694" s="187"/>
      <c r="G2694" s="188"/>
      <c r="H2694" s="188"/>
      <c r="I2694" s="188"/>
      <c r="J2694" s="188"/>
      <c r="K2694" s="188"/>
      <c r="L2694" s="188"/>
      <c r="M2694" s="188"/>
      <c r="N2694" s="188"/>
      <c r="O2694" s="188"/>
      <c r="P2694" s="189"/>
      <c r="Q2694" s="188"/>
      <c r="R2694" s="188"/>
      <c r="S2694" s="187"/>
      <c r="T2694" s="188"/>
      <c r="U2694" s="188"/>
      <c r="V2694" s="188"/>
      <c r="W2694" s="188"/>
      <c r="X2694" s="188"/>
      <c r="Y2694" s="188"/>
      <c r="Z2694" s="188"/>
      <c r="AA2694" s="187"/>
      <c r="AB2694" s="189"/>
      <c r="AC2694" s="187"/>
      <c r="AD2694" s="25"/>
      <c r="AE2694" s="25"/>
    </row>
    <row r="2695">
      <c r="A2695" s="187"/>
      <c r="B2695" s="187"/>
      <c r="C2695" s="187"/>
      <c r="D2695" s="187"/>
      <c r="E2695" s="187"/>
      <c r="F2695" s="187"/>
      <c r="G2695" s="188"/>
      <c r="H2695" s="188"/>
      <c r="I2695" s="188"/>
      <c r="J2695" s="188"/>
      <c r="K2695" s="188"/>
      <c r="L2695" s="188"/>
      <c r="M2695" s="188"/>
      <c r="N2695" s="188"/>
      <c r="O2695" s="188"/>
      <c r="P2695" s="189"/>
      <c r="Q2695" s="187"/>
      <c r="R2695" s="188"/>
      <c r="S2695" s="187"/>
      <c r="T2695" s="188"/>
      <c r="U2695" s="188"/>
      <c r="V2695" s="188"/>
      <c r="W2695" s="188"/>
      <c r="X2695" s="188"/>
      <c r="Y2695" s="188"/>
      <c r="Z2695" s="188"/>
      <c r="AA2695" s="187"/>
      <c r="AB2695" s="189"/>
      <c r="AC2695" s="187"/>
      <c r="AD2695" s="25"/>
      <c r="AE2695" s="25"/>
    </row>
    <row r="2696">
      <c r="A2696" s="187"/>
      <c r="B2696" s="187"/>
      <c r="C2696" s="187"/>
      <c r="D2696" s="187"/>
      <c r="E2696" s="187"/>
      <c r="F2696" s="187"/>
      <c r="G2696" s="188"/>
      <c r="H2696" s="187"/>
      <c r="I2696" s="187"/>
      <c r="J2696" s="188"/>
      <c r="K2696" s="188"/>
      <c r="L2696" s="188"/>
      <c r="M2696" s="188"/>
      <c r="N2696" s="188"/>
      <c r="O2696" s="188"/>
      <c r="P2696" s="189"/>
      <c r="Q2696" s="187"/>
      <c r="R2696" s="187"/>
      <c r="S2696" s="188"/>
      <c r="T2696" s="188"/>
      <c r="U2696" s="188"/>
      <c r="V2696" s="188"/>
      <c r="W2696" s="188"/>
      <c r="X2696" s="188"/>
      <c r="Y2696" s="188"/>
      <c r="Z2696" s="188"/>
      <c r="AA2696" s="187"/>
      <c r="AB2696" s="189"/>
      <c r="AC2696" s="187"/>
      <c r="AD2696" s="25"/>
      <c r="AE2696" s="25"/>
    </row>
    <row r="2697">
      <c r="A2697" s="187"/>
      <c r="B2697" s="187"/>
      <c r="C2697" s="187"/>
      <c r="D2697" s="187"/>
      <c r="E2697" s="187"/>
      <c r="F2697" s="187"/>
      <c r="G2697" s="188"/>
      <c r="H2697" s="188"/>
      <c r="I2697" s="188"/>
      <c r="J2697" s="188"/>
      <c r="K2697" s="188"/>
      <c r="L2697" s="188"/>
      <c r="M2697" s="188"/>
      <c r="N2697" s="188"/>
      <c r="O2697" s="188"/>
      <c r="P2697" s="189"/>
      <c r="Q2697" s="188"/>
      <c r="R2697" s="188"/>
      <c r="S2697" s="187"/>
      <c r="T2697" s="188"/>
      <c r="U2697" s="188"/>
      <c r="V2697" s="188"/>
      <c r="W2697" s="188"/>
      <c r="X2697" s="188"/>
      <c r="Y2697" s="188"/>
      <c r="Z2697" s="188"/>
      <c r="AA2697" s="187"/>
      <c r="AB2697" s="189"/>
      <c r="AC2697" s="187"/>
      <c r="AD2697" s="25"/>
      <c r="AE2697" s="25"/>
    </row>
    <row r="2698">
      <c r="A2698" s="187"/>
      <c r="B2698" s="187"/>
      <c r="C2698" s="187"/>
      <c r="D2698" s="187"/>
      <c r="E2698" s="187"/>
      <c r="F2698" s="187"/>
      <c r="G2698" s="188"/>
      <c r="H2698" s="187"/>
      <c r="I2698" s="187"/>
      <c r="J2698" s="188"/>
      <c r="K2698" s="187"/>
      <c r="L2698" s="188"/>
      <c r="M2698" s="188"/>
      <c r="N2698" s="188"/>
      <c r="O2698" s="188"/>
      <c r="P2698" s="189"/>
      <c r="Q2698" s="187"/>
      <c r="R2698" s="187"/>
      <c r="S2698" s="188"/>
      <c r="T2698" s="188"/>
      <c r="U2698" s="188"/>
      <c r="V2698" s="188"/>
      <c r="W2698" s="188"/>
      <c r="X2698" s="188"/>
      <c r="Y2698" s="188"/>
      <c r="Z2698" s="188"/>
      <c r="AA2698" s="187"/>
      <c r="AB2698" s="189"/>
      <c r="AC2698" s="187"/>
      <c r="AD2698" s="25"/>
      <c r="AE2698" s="25"/>
    </row>
    <row r="2699">
      <c r="A2699" s="187"/>
      <c r="B2699" s="187"/>
      <c r="C2699" s="187"/>
      <c r="D2699" s="187"/>
      <c r="E2699" s="187"/>
      <c r="F2699" s="187"/>
      <c r="G2699" s="188"/>
      <c r="H2699" s="187"/>
      <c r="I2699" s="187"/>
      <c r="J2699" s="188"/>
      <c r="K2699" s="187"/>
      <c r="L2699" s="188"/>
      <c r="M2699" s="188"/>
      <c r="N2699" s="188"/>
      <c r="O2699" s="188"/>
      <c r="P2699" s="189"/>
      <c r="Q2699" s="187"/>
      <c r="R2699" s="187"/>
      <c r="S2699" s="188"/>
      <c r="T2699" s="188"/>
      <c r="U2699" s="188"/>
      <c r="V2699" s="188"/>
      <c r="W2699" s="188"/>
      <c r="X2699" s="188"/>
      <c r="Y2699" s="188"/>
      <c r="Z2699" s="188"/>
      <c r="AA2699" s="187"/>
      <c r="AB2699" s="189"/>
      <c r="AC2699" s="187"/>
      <c r="AD2699" s="25"/>
      <c r="AE2699" s="25"/>
    </row>
    <row r="2700">
      <c r="A2700" s="187"/>
      <c r="B2700" s="187"/>
      <c r="C2700" s="187"/>
      <c r="D2700" s="187"/>
      <c r="E2700" s="187"/>
      <c r="F2700" s="187"/>
      <c r="G2700" s="188"/>
      <c r="H2700" s="188"/>
      <c r="I2700" s="188"/>
      <c r="J2700" s="188"/>
      <c r="K2700" s="188"/>
      <c r="L2700" s="188"/>
      <c r="M2700" s="188"/>
      <c r="N2700" s="188"/>
      <c r="O2700" s="188"/>
      <c r="P2700" s="189"/>
      <c r="Q2700" s="188"/>
      <c r="R2700" s="188"/>
      <c r="S2700" s="187"/>
      <c r="T2700" s="188"/>
      <c r="U2700" s="188"/>
      <c r="V2700" s="188"/>
      <c r="W2700" s="188"/>
      <c r="X2700" s="188"/>
      <c r="Y2700" s="188"/>
      <c r="Z2700" s="188"/>
      <c r="AA2700" s="187"/>
      <c r="AB2700" s="189"/>
      <c r="AC2700" s="187"/>
      <c r="AD2700" s="25"/>
      <c r="AE2700" s="25"/>
    </row>
    <row r="2701">
      <c r="A2701" s="187"/>
      <c r="B2701" s="187"/>
      <c r="C2701" s="187"/>
      <c r="D2701" s="187"/>
      <c r="E2701" s="187"/>
      <c r="F2701" s="187"/>
      <c r="G2701" s="188"/>
      <c r="H2701" s="188"/>
      <c r="I2701" s="188"/>
      <c r="J2701" s="188"/>
      <c r="K2701" s="188"/>
      <c r="L2701" s="188"/>
      <c r="M2701" s="188"/>
      <c r="N2701" s="188"/>
      <c r="O2701" s="188"/>
      <c r="P2701" s="189"/>
      <c r="Q2701" s="187"/>
      <c r="R2701" s="188"/>
      <c r="S2701" s="187"/>
      <c r="T2701" s="188"/>
      <c r="U2701" s="188"/>
      <c r="V2701" s="188"/>
      <c r="W2701" s="188"/>
      <c r="X2701" s="188"/>
      <c r="Y2701" s="188"/>
      <c r="Z2701" s="188"/>
      <c r="AA2701" s="187"/>
      <c r="AB2701" s="189"/>
      <c r="AC2701" s="187"/>
      <c r="AD2701" s="25"/>
      <c r="AE2701" s="25"/>
    </row>
    <row r="2702">
      <c r="A2702" s="187"/>
      <c r="B2702" s="187"/>
      <c r="C2702" s="187"/>
      <c r="D2702" s="187"/>
      <c r="E2702" s="187"/>
      <c r="F2702" s="187"/>
      <c r="G2702" s="188"/>
      <c r="H2702" s="188"/>
      <c r="I2702" s="188"/>
      <c r="J2702" s="188"/>
      <c r="K2702" s="188"/>
      <c r="L2702" s="188"/>
      <c r="M2702" s="188"/>
      <c r="N2702" s="188"/>
      <c r="O2702" s="188"/>
      <c r="P2702" s="189"/>
      <c r="Q2702" s="187"/>
      <c r="R2702" s="188"/>
      <c r="S2702" s="187"/>
      <c r="T2702" s="188"/>
      <c r="U2702" s="188"/>
      <c r="V2702" s="188"/>
      <c r="W2702" s="188"/>
      <c r="X2702" s="188"/>
      <c r="Y2702" s="188"/>
      <c r="Z2702" s="188"/>
      <c r="AA2702" s="187"/>
      <c r="AB2702" s="189"/>
      <c r="AC2702" s="187"/>
      <c r="AD2702" s="25"/>
      <c r="AE2702" s="25"/>
    </row>
    <row r="2703">
      <c r="A2703" s="187"/>
      <c r="B2703" s="187"/>
      <c r="C2703" s="187"/>
      <c r="D2703" s="187"/>
      <c r="E2703" s="187"/>
      <c r="F2703" s="187"/>
      <c r="G2703" s="188"/>
      <c r="H2703" s="188"/>
      <c r="I2703" s="188"/>
      <c r="J2703" s="188"/>
      <c r="K2703" s="188"/>
      <c r="L2703" s="188"/>
      <c r="M2703" s="188"/>
      <c r="N2703" s="188"/>
      <c r="O2703" s="188"/>
      <c r="P2703" s="189"/>
      <c r="Q2703" s="188"/>
      <c r="R2703" s="188"/>
      <c r="S2703" s="187"/>
      <c r="T2703" s="188"/>
      <c r="U2703" s="188"/>
      <c r="V2703" s="188"/>
      <c r="W2703" s="188"/>
      <c r="X2703" s="188"/>
      <c r="Y2703" s="188"/>
      <c r="Z2703" s="188"/>
      <c r="AA2703" s="187"/>
      <c r="AB2703" s="189"/>
      <c r="AC2703" s="187"/>
      <c r="AD2703" s="25"/>
      <c r="AE2703" s="25"/>
    </row>
    <row r="2704">
      <c r="A2704" s="187"/>
      <c r="B2704" s="187"/>
      <c r="C2704" s="187"/>
      <c r="D2704" s="187"/>
      <c r="E2704" s="187"/>
      <c r="F2704" s="187"/>
      <c r="G2704" s="188"/>
      <c r="H2704" s="187"/>
      <c r="I2704" s="187"/>
      <c r="J2704" s="188"/>
      <c r="K2704" s="187"/>
      <c r="L2704" s="188"/>
      <c r="M2704" s="188"/>
      <c r="N2704" s="188"/>
      <c r="O2704" s="188"/>
      <c r="P2704" s="189"/>
      <c r="Q2704" s="187"/>
      <c r="R2704" s="187"/>
      <c r="S2704" s="188"/>
      <c r="T2704" s="188"/>
      <c r="U2704" s="188"/>
      <c r="V2704" s="188"/>
      <c r="W2704" s="188"/>
      <c r="X2704" s="188"/>
      <c r="Y2704" s="188"/>
      <c r="Z2704" s="188"/>
      <c r="AA2704" s="187"/>
      <c r="AB2704" s="189"/>
      <c r="AC2704" s="187"/>
      <c r="AD2704" s="25"/>
      <c r="AE2704" s="25"/>
    </row>
    <row r="2705">
      <c r="A2705" s="187"/>
      <c r="B2705" s="187"/>
      <c r="C2705" s="187"/>
      <c r="D2705" s="187"/>
      <c r="E2705" s="187"/>
      <c r="F2705" s="187"/>
      <c r="G2705" s="188"/>
      <c r="H2705" s="187"/>
      <c r="I2705" s="187"/>
      <c r="J2705" s="188"/>
      <c r="K2705" s="187"/>
      <c r="L2705" s="188"/>
      <c r="M2705" s="188"/>
      <c r="N2705" s="188"/>
      <c r="O2705" s="188"/>
      <c r="P2705" s="189"/>
      <c r="Q2705" s="187"/>
      <c r="R2705" s="187"/>
      <c r="S2705" s="188"/>
      <c r="T2705" s="188"/>
      <c r="U2705" s="188"/>
      <c r="V2705" s="188"/>
      <c r="W2705" s="188"/>
      <c r="X2705" s="188"/>
      <c r="Y2705" s="188"/>
      <c r="Z2705" s="188"/>
      <c r="AA2705" s="187"/>
      <c r="AB2705" s="189"/>
      <c r="AC2705" s="187"/>
      <c r="AD2705" s="25"/>
      <c r="AE2705" s="25"/>
    </row>
    <row r="2706">
      <c r="A2706" s="187"/>
      <c r="B2706" s="187"/>
      <c r="C2706" s="187"/>
      <c r="D2706" s="187"/>
      <c r="E2706" s="187"/>
      <c r="F2706" s="187"/>
      <c r="G2706" s="188"/>
      <c r="H2706" s="188"/>
      <c r="I2706" s="188"/>
      <c r="J2706" s="188"/>
      <c r="K2706" s="188"/>
      <c r="L2706" s="188"/>
      <c r="M2706" s="188"/>
      <c r="N2706" s="188"/>
      <c r="O2706" s="188"/>
      <c r="P2706" s="189"/>
      <c r="Q2706" s="188"/>
      <c r="R2706" s="188"/>
      <c r="S2706" s="187"/>
      <c r="T2706" s="188"/>
      <c r="U2706" s="188"/>
      <c r="V2706" s="188"/>
      <c r="W2706" s="188"/>
      <c r="X2706" s="188"/>
      <c r="Y2706" s="188"/>
      <c r="Z2706" s="188"/>
      <c r="AA2706" s="187"/>
      <c r="AB2706" s="189"/>
      <c r="AC2706" s="187"/>
      <c r="AD2706" s="25"/>
      <c r="AE2706" s="25"/>
    </row>
    <row r="2707">
      <c r="A2707" s="187"/>
      <c r="B2707" s="187"/>
      <c r="C2707" s="187"/>
      <c r="D2707" s="187"/>
      <c r="E2707" s="187"/>
      <c r="F2707" s="187"/>
      <c r="G2707" s="188"/>
      <c r="H2707" s="187"/>
      <c r="I2707" s="187"/>
      <c r="J2707" s="188"/>
      <c r="K2707" s="187"/>
      <c r="L2707" s="188"/>
      <c r="M2707" s="188"/>
      <c r="N2707" s="188"/>
      <c r="O2707" s="188"/>
      <c r="P2707" s="189"/>
      <c r="Q2707" s="187"/>
      <c r="R2707" s="187"/>
      <c r="S2707" s="188"/>
      <c r="T2707" s="188"/>
      <c r="U2707" s="188"/>
      <c r="V2707" s="188"/>
      <c r="W2707" s="188"/>
      <c r="X2707" s="188"/>
      <c r="Y2707" s="188"/>
      <c r="Z2707" s="188"/>
      <c r="AA2707" s="187"/>
      <c r="AB2707" s="189"/>
      <c r="AC2707" s="187"/>
      <c r="AD2707" s="25"/>
      <c r="AE2707" s="25"/>
    </row>
    <row r="2708">
      <c r="A2708" s="187"/>
      <c r="B2708" s="187"/>
      <c r="C2708" s="187"/>
      <c r="D2708" s="187"/>
      <c r="E2708" s="187"/>
      <c r="F2708" s="187"/>
      <c r="G2708" s="188"/>
      <c r="H2708" s="187"/>
      <c r="I2708" s="187"/>
      <c r="J2708" s="188"/>
      <c r="K2708" s="187"/>
      <c r="L2708" s="188"/>
      <c r="M2708" s="188"/>
      <c r="N2708" s="188"/>
      <c r="O2708" s="188"/>
      <c r="P2708" s="189"/>
      <c r="Q2708" s="187"/>
      <c r="R2708" s="187"/>
      <c r="S2708" s="188"/>
      <c r="T2708" s="188"/>
      <c r="U2708" s="188"/>
      <c r="V2708" s="188"/>
      <c r="W2708" s="188"/>
      <c r="X2708" s="188"/>
      <c r="Y2708" s="188"/>
      <c r="Z2708" s="188"/>
      <c r="AA2708" s="187"/>
      <c r="AB2708" s="189"/>
      <c r="AC2708" s="187"/>
      <c r="AD2708" s="25"/>
      <c r="AE2708" s="25"/>
    </row>
    <row r="2709">
      <c r="A2709" s="187"/>
      <c r="B2709" s="187"/>
      <c r="C2709" s="187"/>
      <c r="D2709" s="187"/>
      <c r="E2709" s="187"/>
      <c r="F2709" s="187"/>
      <c r="G2709" s="188"/>
      <c r="H2709" s="187"/>
      <c r="I2709" s="187"/>
      <c r="J2709" s="188"/>
      <c r="K2709" s="187"/>
      <c r="L2709" s="188"/>
      <c r="M2709" s="188"/>
      <c r="N2709" s="188"/>
      <c r="O2709" s="188"/>
      <c r="P2709" s="189"/>
      <c r="Q2709" s="187"/>
      <c r="R2709" s="187"/>
      <c r="S2709" s="188"/>
      <c r="T2709" s="188"/>
      <c r="U2709" s="188"/>
      <c r="V2709" s="188"/>
      <c r="W2709" s="188"/>
      <c r="X2709" s="188"/>
      <c r="Y2709" s="188"/>
      <c r="Z2709" s="188"/>
      <c r="AA2709" s="187"/>
      <c r="AB2709" s="189"/>
      <c r="AC2709" s="187"/>
      <c r="AD2709" s="25"/>
      <c r="AE2709" s="25"/>
    </row>
    <row r="2710">
      <c r="A2710" s="187"/>
      <c r="B2710" s="187"/>
      <c r="C2710" s="187"/>
      <c r="D2710" s="187"/>
      <c r="E2710" s="187"/>
      <c r="F2710" s="187"/>
      <c r="G2710" s="188"/>
      <c r="H2710" s="188"/>
      <c r="I2710" s="188"/>
      <c r="J2710" s="188"/>
      <c r="K2710" s="188"/>
      <c r="L2710" s="188"/>
      <c r="M2710" s="188"/>
      <c r="N2710" s="188"/>
      <c r="O2710" s="188"/>
      <c r="P2710" s="189"/>
      <c r="Q2710" s="187"/>
      <c r="R2710" s="188"/>
      <c r="S2710" s="187"/>
      <c r="T2710" s="188"/>
      <c r="U2710" s="188"/>
      <c r="V2710" s="188"/>
      <c r="W2710" s="188"/>
      <c r="X2710" s="188"/>
      <c r="Y2710" s="188"/>
      <c r="Z2710" s="188"/>
      <c r="AA2710" s="187"/>
      <c r="AB2710" s="189"/>
      <c r="AC2710" s="187"/>
      <c r="AD2710" s="25"/>
      <c r="AE2710" s="25"/>
    </row>
    <row r="2711">
      <c r="A2711" s="187"/>
      <c r="B2711" s="187"/>
      <c r="C2711" s="187"/>
      <c r="D2711" s="187"/>
      <c r="E2711" s="187"/>
      <c r="F2711" s="187"/>
      <c r="G2711" s="188"/>
      <c r="H2711" s="188"/>
      <c r="I2711" s="188"/>
      <c r="J2711" s="188"/>
      <c r="K2711" s="188"/>
      <c r="L2711" s="188"/>
      <c r="M2711" s="188"/>
      <c r="N2711" s="188"/>
      <c r="O2711" s="188"/>
      <c r="P2711" s="189"/>
      <c r="Q2711" s="187"/>
      <c r="R2711" s="188"/>
      <c r="S2711" s="187"/>
      <c r="T2711" s="188"/>
      <c r="U2711" s="188"/>
      <c r="V2711" s="188"/>
      <c r="W2711" s="188"/>
      <c r="X2711" s="188"/>
      <c r="Y2711" s="188"/>
      <c r="Z2711" s="188"/>
      <c r="AA2711" s="187"/>
      <c r="AB2711" s="189"/>
      <c r="AC2711" s="187"/>
      <c r="AD2711" s="25"/>
      <c r="AE2711" s="25"/>
    </row>
    <row r="2712">
      <c r="A2712" s="187"/>
      <c r="B2712" s="187"/>
      <c r="C2712" s="187"/>
      <c r="D2712" s="187"/>
      <c r="E2712" s="187"/>
      <c r="F2712" s="187"/>
      <c r="G2712" s="188"/>
      <c r="H2712" s="188"/>
      <c r="I2712" s="188"/>
      <c r="J2712" s="188"/>
      <c r="K2712" s="188"/>
      <c r="L2712" s="188"/>
      <c r="M2712" s="188"/>
      <c r="N2712" s="188"/>
      <c r="O2712" s="188"/>
      <c r="P2712" s="189"/>
      <c r="Q2712" s="187"/>
      <c r="R2712" s="188"/>
      <c r="S2712" s="187"/>
      <c r="T2712" s="188"/>
      <c r="U2712" s="188"/>
      <c r="V2712" s="188"/>
      <c r="W2712" s="188"/>
      <c r="X2712" s="188"/>
      <c r="Y2712" s="188"/>
      <c r="Z2712" s="188"/>
      <c r="AA2712" s="187"/>
      <c r="AB2712" s="189"/>
      <c r="AC2712" s="187"/>
      <c r="AD2712" s="25"/>
      <c r="AE2712" s="25"/>
    </row>
    <row r="2713">
      <c r="A2713" s="187"/>
      <c r="B2713" s="187"/>
      <c r="C2713" s="187"/>
      <c r="D2713" s="187"/>
      <c r="E2713" s="187"/>
      <c r="F2713" s="187"/>
      <c r="G2713" s="188"/>
      <c r="H2713" s="188"/>
      <c r="I2713" s="188"/>
      <c r="J2713" s="188"/>
      <c r="K2713" s="188"/>
      <c r="L2713" s="188"/>
      <c r="M2713" s="188"/>
      <c r="N2713" s="188"/>
      <c r="O2713" s="188"/>
      <c r="P2713" s="189"/>
      <c r="Q2713" s="187"/>
      <c r="R2713" s="188"/>
      <c r="S2713" s="187"/>
      <c r="T2713" s="188"/>
      <c r="U2713" s="188"/>
      <c r="V2713" s="188"/>
      <c r="W2713" s="188"/>
      <c r="X2713" s="188"/>
      <c r="Y2713" s="188"/>
      <c r="Z2713" s="188"/>
      <c r="AA2713" s="187"/>
      <c r="AB2713" s="189"/>
      <c r="AC2713" s="187"/>
      <c r="AD2713" s="25"/>
      <c r="AE2713" s="25"/>
    </row>
    <row r="2714">
      <c r="A2714" s="187"/>
      <c r="B2714" s="187"/>
      <c r="C2714" s="187"/>
      <c r="D2714" s="187"/>
      <c r="E2714" s="187"/>
      <c r="F2714" s="187"/>
      <c r="G2714" s="188"/>
      <c r="H2714" s="187"/>
      <c r="I2714" s="187"/>
      <c r="J2714" s="188"/>
      <c r="K2714" s="187"/>
      <c r="L2714" s="188"/>
      <c r="M2714" s="188"/>
      <c r="N2714" s="188"/>
      <c r="O2714" s="188"/>
      <c r="P2714" s="189"/>
      <c r="Q2714" s="187"/>
      <c r="R2714" s="187"/>
      <c r="S2714" s="188"/>
      <c r="T2714" s="188"/>
      <c r="U2714" s="188"/>
      <c r="V2714" s="188"/>
      <c r="W2714" s="188"/>
      <c r="X2714" s="188"/>
      <c r="Y2714" s="188"/>
      <c r="Z2714" s="188"/>
      <c r="AA2714" s="187"/>
      <c r="AB2714" s="189"/>
      <c r="AC2714" s="187"/>
      <c r="AD2714" s="25"/>
      <c r="AE2714" s="25"/>
    </row>
    <row r="2715">
      <c r="A2715" s="187"/>
      <c r="B2715" s="187"/>
      <c r="C2715" s="187"/>
      <c r="D2715" s="187"/>
      <c r="E2715" s="187"/>
      <c r="F2715" s="187"/>
      <c r="G2715" s="188"/>
      <c r="H2715" s="188"/>
      <c r="I2715" s="188"/>
      <c r="J2715" s="188"/>
      <c r="K2715" s="188"/>
      <c r="L2715" s="188"/>
      <c r="M2715" s="188"/>
      <c r="N2715" s="188"/>
      <c r="O2715" s="188"/>
      <c r="P2715" s="189"/>
      <c r="Q2715" s="188"/>
      <c r="R2715" s="188"/>
      <c r="S2715" s="187"/>
      <c r="T2715" s="188"/>
      <c r="U2715" s="188"/>
      <c r="V2715" s="188"/>
      <c r="W2715" s="188"/>
      <c r="X2715" s="188"/>
      <c r="Y2715" s="188"/>
      <c r="Z2715" s="188"/>
      <c r="AA2715" s="187"/>
      <c r="AB2715" s="189"/>
      <c r="AC2715" s="187"/>
      <c r="AD2715" s="25"/>
      <c r="AE2715" s="25"/>
    </row>
    <row r="2716">
      <c r="A2716" s="187"/>
      <c r="B2716" s="187"/>
      <c r="C2716" s="187"/>
      <c r="D2716" s="187"/>
      <c r="E2716" s="187"/>
      <c r="F2716" s="187"/>
      <c r="G2716" s="188"/>
      <c r="H2716" s="187"/>
      <c r="I2716" s="187"/>
      <c r="J2716" s="188"/>
      <c r="K2716" s="187"/>
      <c r="L2716" s="188"/>
      <c r="M2716" s="188"/>
      <c r="N2716" s="188"/>
      <c r="O2716" s="188"/>
      <c r="P2716" s="189"/>
      <c r="Q2716" s="187"/>
      <c r="R2716" s="187"/>
      <c r="S2716" s="188"/>
      <c r="T2716" s="188"/>
      <c r="U2716" s="188"/>
      <c r="V2716" s="188"/>
      <c r="W2716" s="188"/>
      <c r="X2716" s="188"/>
      <c r="Y2716" s="188"/>
      <c r="Z2716" s="188"/>
      <c r="AA2716" s="187"/>
      <c r="AB2716" s="189"/>
      <c r="AC2716" s="187"/>
      <c r="AD2716" s="25"/>
      <c r="AE2716" s="25"/>
    </row>
    <row r="2717">
      <c r="A2717" s="187"/>
      <c r="B2717" s="187"/>
      <c r="C2717" s="187"/>
      <c r="D2717" s="187"/>
      <c r="E2717" s="187"/>
      <c r="F2717" s="187"/>
      <c r="G2717" s="188"/>
      <c r="H2717" s="187"/>
      <c r="I2717" s="187"/>
      <c r="J2717" s="188"/>
      <c r="K2717" s="187"/>
      <c r="L2717" s="188"/>
      <c r="M2717" s="188"/>
      <c r="N2717" s="188"/>
      <c r="O2717" s="188"/>
      <c r="P2717" s="189"/>
      <c r="Q2717" s="187"/>
      <c r="R2717" s="187"/>
      <c r="S2717" s="188"/>
      <c r="T2717" s="188"/>
      <c r="U2717" s="188"/>
      <c r="V2717" s="188"/>
      <c r="W2717" s="188"/>
      <c r="X2717" s="188"/>
      <c r="Y2717" s="188"/>
      <c r="Z2717" s="188"/>
      <c r="AA2717" s="187"/>
      <c r="AB2717" s="189"/>
      <c r="AC2717" s="187"/>
      <c r="AD2717" s="25"/>
      <c r="AE2717" s="25"/>
    </row>
    <row r="2718">
      <c r="A2718" s="187"/>
      <c r="B2718" s="187"/>
      <c r="C2718" s="187"/>
      <c r="D2718" s="187"/>
      <c r="E2718" s="187"/>
      <c r="F2718" s="187"/>
      <c r="G2718" s="188"/>
      <c r="H2718" s="187"/>
      <c r="I2718" s="187"/>
      <c r="J2718" s="188"/>
      <c r="K2718" s="187"/>
      <c r="L2718" s="188"/>
      <c r="M2718" s="188"/>
      <c r="N2718" s="188"/>
      <c r="O2718" s="188"/>
      <c r="P2718" s="189"/>
      <c r="Q2718" s="187"/>
      <c r="R2718" s="187"/>
      <c r="S2718" s="188"/>
      <c r="T2718" s="188"/>
      <c r="U2718" s="188"/>
      <c r="V2718" s="188"/>
      <c r="W2718" s="188"/>
      <c r="X2718" s="188"/>
      <c r="Y2718" s="188"/>
      <c r="Z2718" s="188"/>
      <c r="AA2718" s="187"/>
      <c r="AB2718" s="189"/>
      <c r="AC2718" s="187"/>
      <c r="AD2718" s="25"/>
      <c r="AE2718" s="25"/>
    </row>
    <row r="2719">
      <c r="A2719" s="187"/>
      <c r="B2719" s="187"/>
      <c r="C2719" s="187"/>
      <c r="D2719" s="187"/>
      <c r="E2719" s="187"/>
      <c r="F2719" s="187"/>
      <c r="G2719" s="188"/>
      <c r="H2719" s="188"/>
      <c r="I2719" s="188"/>
      <c r="J2719" s="188"/>
      <c r="K2719" s="188"/>
      <c r="L2719" s="188"/>
      <c r="M2719" s="188"/>
      <c r="N2719" s="188"/>
      <c r="O2719" s="188"/>
      <c r="P2719" s="189"/>
      <c r="Q2719" s="187"/>
      <c r="R2719" s="188"/>
      <c r="S2719" s="187"/>
      <c r="T2719" s="188"/>
      <c r="U2719" s="188"/>
      <c r="V2719" s="188"/>
      <c r="W2719" s="188"/>
      <c r="X2719" s="188"/>
      <c r="Y2719" s="188"/>
      <c r="Z2719" s="188"/>
      <c r="AA2719" s="187"/>
      <c r="AB2719" s="189"/>
      <c r="AC2719" s="187"/>
      <c r="AD2719" s="25"/>
      <c r="AE2719" s="25"/>
    </row>
    <row r="2720">
      <c r="A2720" s="187"/>
      <c r="B2720" s="187"/>
      <c r="C2720" s="187"/>
      <c r="D2720" s="187"/>
      <c r="E2720" s="187"/>
      <c r="F2720" s="187"/>
      <c r="G2720" s="188"/>
      <c r="H2720" s="188"/>
      <c r="I2720" s="188"/>
      <c r="J2720" s="188"/>
      <c r="K2720" s="188"/>
      <c r="L2720" s="188"/>
      <c r="M2720" s="188"/>
      <c r="N2720" s="188"/>
      <c r="O2720" s="188"/>
      <c r="P2720" s="189"/>
      <c r="Q2720" s="187"/>
      <c r="R2720" s="188"/>
      <c r="S2720" s="187"/>
      <c r="T2720" s="188"/>
      <c r="U2720" s="188"/>
      <c r="V2720" s="188"/>
      <c r="W2720" s="188"/>
      <c r="X2720" s="188"/>
      <c r="Y2720" s="188"/>
      <c r="Z2720" s="188"/>
      <c r="AA2720" s="187"/>
      <c r="AB2720" s="189"/>
      <c r="AC2720" s="187"/>
      <c r="AD2720" s="25"/>
      <c r="AE2720" s="25"/>
    </row>
    <row r="2721">
      <c r="A2721" s="187"/>
      <c r="B2721" s="187"/>
      <c r="C2721" s="187"/>
      <c r="D2721" s="187"/>
      <c r="E2721" s="187"/>
      <c r="F2721" s="187"/>
      <c r="G2721" s="188"/>
      <c r="H2721" s="188"/>
      <c r="I2721" s="188"/>
      <c r="J2721" s="188"/>
      <c r="K2721" s="188"/>
      <c r="L2721" s="188"/>
      <c r="M2721" s="188"/>
      <c r="N2721" s="188"/>
      <c r="O2721" s="188"/>
      <c r="P2721" s="189"/>
      <c r="Q2721" s="187"/>
      <c r="R2721" s="188"/>
      <c r="S2721" s="187"/>
      <c r="T2721" s="188"/>
      <c r="U2721" s="188"/>
      <c r="V2721" s="188"/>
      <c r="W2721" s="188"/>
      <c r="X2721" s="188"/>
      <c r="Y2721" s="188"/>
      <c r="Z2721" s="188"/>
      <c r="AA2721" s="187"/>
      <c r="AB2721" s="189"/>
      <c r="AC2721" s="187"/>
      <c r="AD2721" s="25"/>
      <c r="AE2721" s="25"/>
    </row>
    <row r="2722">
      <c r="A2722" s="187"/>
      <c r="B2722" s="187"/>
      <c r="C2722" s="187"/>
      <c r="D2722" s="187"/>
      <c r="E2722" s="187"/>
      <c r="F2722" s="187"/>
      <c r="G2722" s="188"/>
      <c r="H2722" s="188"/>
      <c r="I2722" s="188"/>
      <c r="J2722" s="188"/>
      <c r="K2722" s="188"/>
      <c r="L2722" s="188"/>
      <c r="M2722" s="188"/>
      <c r="N2722" s="188"/>
      <c r="O2722" s="188"/>
      <c r="P2722" s="189"/>
      <c r="Q2722" s="187"/>
      <c r="R2722" s="188"/>
      <c r="S2722" s="187"/>
      <c r="T2722" s="188"/>
      <c r="U2722" s="188"/>
      <c r="V2722" s="188"/>
      <c r="W2722" s="188"/>
      <c r="X2722" s="188"/>
      <c r="Y2722" s="188"/>
      <c r="Z2722" s="188"/>
      <c r="AA2722" s="187"/>
      <c r="AB2722" s="189"/>
      <c r="AC2722" s="187"/>
      <c r="AD2722" s="25"/>
      <c r="AE2722" s="25"/>
    </row>
    <row r="2723">
      <c r="A2723" s="187"/>
      <c r="B2723" s="187"/>
      <c r="C2723" s="187"/>
      <c r="D2723" s="187"/>
      <c r="E2723" s="187"/>
      <c r="F2723" s="187"/>
      <c r="G2723" s="188"/>
      <c r="H2723" s="187"/>
      <c r="I2723" s="187"/>
      <c r="J2723" s="188"/>
      <c r="K2723" s="187"/>
      <c r="L2723" s="188"/>
      <c r="M2723" s="188"/>
      <c r="N2723" s="188"/>
      <c r="O2723" s="188"/>
      <c r="P2723" s="189"/>
      <c r="Q2723" s="187"/>
      <c r="R2723" s="187"/>
      <c r="S2723" s="188"/>
      <c r="T2723" s="188"/>
      <c r="U2723" s="188"/>
      <c r="V2723" s="188"/>
      <c r="W2723" s="188"/>
      <c r="X2723" s="188"/>
      <c r="Y2723" s="188"/>
      <c r="Z2723" s="188"/>
      <c r="AA2723" s="187"/>
      <c r="AB2723" s="189"/>
      <c r="AC2723" s="187"/>
      <c r="AD2723" s="25"/>
      <c r="AE2723" s="25"/>
    </row>
    <row r="2724">
      <c r="A2724" s="187"/>
      <c r="B2724" s="187"/>
      <c r="C2724" s="187"/>
      <c r="D2724" s="187"/>
      <c r="E2724" s="187"/>
      <c r="F2724" s="187"/>
      <c r="G2724" s="188"/>
      <c r="H2724" s="188"/>
      <c r="I2724" s="188"/>
      <c r="J2724" s="188"/>
      <c r="K2724" s="188"/>
      <c r="L2724" s="188"/>
      <c r="M2724" s="188"/>
      <c r="N2724" s="188"/>
      <c r="O2724" s="188"/>
      <c r="P2724" s="189"/>
      <c r="Q2724" s="188"/>
      <c r="R2724" s="188"/>
      <c r="S2724" s="187"/>
      <c r="T2724" s="188"/>
      <c r="U2724" s="188"/>
      <c r="V2724" s="188"/>
      <c r="W2724" s="188"/>
      <c r="X2724" s="188"/>
      <c r="Y2724" s="188"/>
      <c r="Z2724" s="188"/>
      <c r="AA2724" s="187"/>
      <c r="AB2724" s="189"/>
      <c r="AC2724" s="187"/>
      <c r="AD2724" s="25"/>
      <c r="AE2724" s="25"/>
    </row>
    <row r="2725">
      <c r="A2725" s="187"/>
      <c r="B2725" s="187"/>
      <c r="C2725" s="187"/>
      <c r="D2725" s="187"/>
      <c r="E2725" s="187"/>
      <c r="F2725" s="187"/>
      <c r="G2725" s="188"/>
      <c r="H2725" s="187"/>
      <c r="I2725" s="187"/>
      <c r="J2725" s="188"/>
      <c r="K2725" s="187"/>
      <c r="L2725" s="188"/>
      <c r="M2725" s="188"/>
      <c r="N2725" s="188"/>
      <c r="O2725" s="188"/>
      <c r="P2725" s="189"/>
      <c r="Q2725" s="187"/>
      <c r="R2725" s="187"/>
      <c r="S2725" s="188"/>
      <c r="T2725" s="188"/>
      <c r="U2725" s="188"/>
      <c r="V2725" s="188"/>
      <c r="W2725" s="188"/>
      <c r="X2725" s="188"/>
      <c r="Y2725" s="188"/>
      <c r="Z2725" s="188"/>
      <c r="AA2725" s="187"/>
      <c r="AB2725" s="189"/>
      <c r="AC2725" s="187"/>
      <c r="AD2725" s="25"/>
      <c r="AE2725" s="25"/>
    </row>
    <row r="2726">
      <c r="A2726" s="187"/>
      <c r="B2726" s="187"/>
      <c r="C2726" s="187"/>
      <c r="D2726" s="187"/>
      <c r="E2726" s="187"/>
      <c r="F2726" s="187"/>
      <c r="G2726" s="188"/>
      <c r="H2726" s="188"/>
      <c r="I2726" s="188"/>
      <c r="J2726" s="188"/>
      <c r="K2726" s="188"/>
      <c r="L2726" s="188"/>
      <c r="M2726" s="188"/>
      <c r="N2726" s="188"/>
      <c r="O2726" s="188"/>
      <c r="P2726" s="189"/>
      <c r="Q2726" s="187"/>
      <c r="R2726" s="188"/>
      <c r="S2726" s="187"/>
      <c r="T2726" s="188"/>
      <c r="U2726" s="188"/>
      <c r="V2726" s="188"/>
      <c r="W2726" s="188"/>
      <c r="X2726" s="188"/>
      <c r="Y2726" s="188"/>
      <c r="Z2726" s="188"/>
      <c r="AA2726" s="187"/>
      <c r="AB2726" s="189"/>
      <c r="AC2726" s="187"/>
      <c r="AD2726" s="25"/>
      <c r="AE2726" s="25"/>
    </row>
    <row r="2727">
      <c r="A2727" s="187"/>
      <c r="B2727" s="187"/>
      <c r="C2727" s="187"/>
      <c r="D2727" s="187"/>
      <c r="E2727" s="187"/>
      <c r="F2727" s="187"/>
      <c r="G2727" s="188"/>
      <c r="H2727" s="188"/>
      <c r="I2727" s="188"/>
      <c r="J2727" s="188"/>
      <c r="K2727" s="188"/>
      <c r="L2727" s="188"/>
      <c r="M2727" s="188"/>
      <c r="N2727" s="188"/>
      <c r="O2727" s="188"/>
      <c r="P2727" s="189"/>
      <c r="Q2727" s="188"/>
      <c r="R2727" s="188"/>
      <c r="S2727" s="187"/>
      <c r="T2727" s="188"/>
      <c r="U2727" s="188"/>
      <c r="V2727" s="188"/>
      <c r="W2727" s="188"/>
      <c r="X2727" s="188"/>
      <c r="Y2727" s="188"/>
      <c r="Z2727" s="188"/>
      <c r="AA2727" s="187"/>
      <c r="AB2727" s="189"/>
      <c r="AC2727" s="187"/>
      <c r="AD2727" s="25"/>
      <c r="AE2727" s="25"/>
    </row>
    <row r="2728">
      <c r="A2728" s="187"/>
      <c r="B2728" s="187"/>
      <c r="C2728" s="187"/>
      <c r="D2728" s="187"/>
      <c r="E2728" s="187"/>
      <c r="F2728" s="187"/>
      <c r="G2728" s="188"/>
      <c r="H2728" s="187"/>
      <c r="I2728" s="187"/>
      <c r="J2728" s="188"/>
      <c r="K2728" s="187"/>
      <c r="L2728" s="188"/>
      <c r="M2728" s="188"/>
      <c r="N2728" s="188"/>
      <c r="O2728" s="188"/>
      <c r="P2728" s="189"/>
      <c r="Q2728" s="187"/>
      <c r="R2728" s="187"/>
      <c r="S2728" s="188"/>
      <c r="T2728" s="188"/>
      <c r="U2728" s="188"/>
      <c r="V2728" s="188"/>
      <c r="W2728" s="188"/>
      <c r="X2728" s="188"/>
      <c r="Y2728" s="188"/>
      <c r="Z2728" s="188"/>
      <c r="AA2728" s="187"/>
      <c r="AB2728" s="189"/>
      <c r="AC2728" s="187"/>
      <c r="AD2728" s="25"/>
      <c r="AE2728" s="25"/>
    </row>
    <row r="2729">
      <c r="A2729" s="187"/>
      <c r="B2729" s="187"/>
      <c r="C2729" s="187"/>
      <c r="D2729" s="187"/>
      <c r="E2729" s="187"/>
      <c r="F2729" s="187"/>
      <c r="G2729" s="188"/>
      <c r="H2729" s="188"/>
      <c r="I2729" s="188"/>
      <c r="J2729" s="188"/>
      <c r="K2729" s="188"/>
      <c r="L2729" s="188"/>
      <c r="M2729" s="188"/>
      <c r="N2729" s="188"/>
      <c r="O2729" s="188"/>
      <c r="P2729" s="189"/>
      <c r="Q2729" s="187"/>
      <c r="R2729" s="188"/>
      <c r="S2729" s="187"/>
      <c r="T2729" s="188"/>
      <c r="U2729" s="188"/>
      <c r="V2729" s="188"/>
      <c r="W2729" s="188"/>
      <c r="X2729" s="188"/>
      <c r="Y2729" s="188"/>
      <c r="Z2729" s="188"/>
      <c r="AA2729" s="187"/>
      <c r="AB2729" s="189"/>
      <c r="AC2729" s="187"/>
      <c r="AD2729" s="25"/>
      <c r="AE2729" s="25"/>
    </row>
    <row r="2730">
      <c r="A2730" s="187"/>
      <c r="B2730" s="187"/>
      <c r="C2730" s="187"/>
      <c r="D2730" s="187"/>
      <c r="E2730" s="187"/>
      <c r="F2730" s="187"/>
      <c r="G2730" s="188"/>
      <c r="H2730" s="188"/>
      <c r="I2730" s="188"/>
      <c r="J2730" s="188"/>
      <c r="K2730" s="188"/>
      <c r="L2730" s="188"/>
      <c r="M2730" s="188"/>
      <c r="N2730" s="188"/>
      <c r="O2730" s="188"/>
      <c r="P2730" s="189"/>
      <c r="Q2730" s="188"/>
      <c r="R2730" s="188"/>
      <c r="S2730" s="187"/>
      <c r="T2730" s="188"/>
      <c r="U2730" s="188"/>
      <c r="V2730" s="188"/>
      <c r="W2730" s="188"/>
      <c r="X2730" s="188"/>
      <c r="Y2730" s="188"/>
      <c r="Z2730" s="188"/>
      <c r="AA2730" s="187"/>
      <c r="AB2730" s="189"/>
      <c r="AC2730" s="187"/>
      <c r="AD2730" s="25"/>
      <c r="AE2730" s="25"/>
    </row>
    <row r="2731">
      <c r="A2731" s="187"/>
      <c r="B2731" s="187"/>
      <c r="C2731" s="187"/>
      <c r="D2731" s="187"/>
      <c r="E2731" s="187"/>
      <c r="F2731" s="187"/>
      <c r="G2731" s="188"/>
      <c r="H2731" s="187"/>
      <c r="I2731" s="187"/>
      <c r="J2731" s="188"/>
      <c r="K2731" s="187"/>
      <c r="L2731" s="188"/>
      <c r="M2731" s="188"/>
      <c r="N2731" s="188"/>
      <c r="O2731" s="188"/>
      <c r="P2731" s="189"/>
      <c r="Q2731" s="187"/>
      <c r="R2731" s="187"/>
      <c r="S2731" s="188"/>
      <c r="T2731" s="188"/>
      <c r="U2731" s="188"/>
      <c r="V2731" s="188"/>
      <c r="W2731" s="188"/>
      <c r="X2731" s="188"/>
      <c r="Y2731" s="188"/>
      <c r="Z2731" s="188"/>
      <c r="AA2731" s="187"/>
      <c r="AB2731" s="189"/>
      <c r="AC2731" s="187"/>
      <c r="AD2731" s="25"/>
      <c r="AE2731" s="25"/>
    </row>
    <row r="2732">
      <c r="A2732" s="187"/>
      <c r="B2732" s="187"/>
      <c r="C2732" s="187"/>
      <c r="D2732" s="187"/>
      <c r="E2732" s="187"/>
      <c r="F2732" s="187"/>
      <c r="G2732" s="188"/>
      <c r="H2732" s="187"/>
      <c r="I2732" s="187"/>
      <c r="J2732" s="188"/>
      <c r="K2732" s="188"/>
      <c r="L2732" s="188"/>
      <c r="M2732" s="188"/>
      <c r="N2732" s="188"/>
      <c r="O2732" s="188"/>
      <c r="P2732" s="189"/>
      <c r="Q2732" s="187"/>
      <c r="R2732" s="187"/>
      <c r="S2732" s="188"/>
      <c r="T2732" s="188"/>
      <c r="U2732" s="188"/>
      <c r="V2732" s="188"/>
      <c r="W2732" s="188"/>
      <c r="X2732" s="188"/>
      <c r="Y2732" s="188"/>
      <c r="Z2732" s="188"/>
      <c r="AA2732" s="187"/>
      <c r="AB2732" s="189"/>
      <c r="AC2732" s="187"/>
      <c r="AD2732" s="25"/>
      <c r="AE2732" s="25"/>
    </row>
    <row r="2733">
      <c r="A2733" s="187"/>
      <c r="B2733" s="187"/>
      <c r="C2733" s="187"/>
      <c r="D2733" s="187"/>
      <c r="E2733" s="187"/>
      <c r="F2733" s="187"/>
      <c r="G2733" s="188"/>
      <c r="H2733" s="188"/>
      <c r="I2733" s="188"/>
      <c r="J2733" s="188"/>
      <c r="K2733" s="188"/>
      <c r="L2733" s="188"/>
      <c r="M2733" s="188"/>
      <c r="N2733" s="188"/>
      <c r="O2733" s="188"/>
      <c r="P2733" s="189"/>
      <c r="Q2733" s="188"/>
      <c r="R2733" s="188"/>
      <c r="S2733" s="187"/>
      <c r="T2733" s="188"/>
      <c r="U2733" s="188"/>
      <c r="V2733" s="188"/>
      <c r="W2733" s="188"/>
      <c r="X2733" s="188"/>
      <c r="Y2733" s="188"/>
      <c r="Z2733" s="188"/>
      <c r="AA2733" s="187"/>
      <c r="AB2733" s="189"/>
      <c r="AC2733" s="187"/>
      <c r="AD2733" s="25"/>
      <c r="AE2733" s="25"/>
    </row>
    <row r="2734">
      <c r="A2734" s="187"/>
      <c r="B2734" s="187"/>
      <c r="C2734" s="187"/>
      <c r="D2734" s="187"/>
      <c r="E2734" s="187"/>
      <c r="F2734" s="187"/>
      <c r="G2734" s="188"/>
      <c r="H2734" s="187"/>
      <c r="I2734" s="187"/>
      <c r="J2734" s="188"/>
      <c r="K2734" s="187"/>
      <c r="L2734" s="188"/>
      <c r="M2734" s="188"/>
      <c r="N2734" s="188"/>
      <c r="O2734" s="188"/>
      <c r="P2734" s="189"/>
      <c r="Q2734" s="187"/>
      <c r="R2734" s="187"/>
      <c r="S2734" s="188"/>
      <c r="T2734" s="188"/>
      <c r="U2734" s="188"/>
      <c r="V2734" s="188"/>
      <c r="W2734" s="188"/>
      <c r="X2734" s="188"/>
      <c r="Y2734" s="188"/>
      <c r="Z2734" s="188"/>
      <c r="AA2734" s="187"/>
      <c r="AB2734" s="189"/>
      <c r="AC2734" s="187"/>
      <c r="AD2734" s="25"/>
      <c r="AE2734" s="25"/>
    </row>
    <row r="2735">
      <c r="A2735" s="187"/>
      <c r="B2735" s="187"/>
      <c r="C2735" s="187"/>
      <c r="D2735" s="187"/>
      <c r="E2735" s="187"/>
      <c r="F2735" s="187"/>
      <c r="G2735" s="188"/>
      <c r="H2735" s="188"/>
      <c r="I2735" s="188"/>
      <c r="J2735" s="188"/>
      <c r="K2735" s="188"/>
      <c r="L2735" s="188"/>
      <c r="M2735" s="188"/>
      <c r="N2735" s="188"/>
      <c r="O2735" s="188"/>
      <c r="P2735" s="189"/>
      <c r="Q2735" s="187"/>
      <c r="R2735" s="188"/>
      <c r="S2735" s="187"/>
      <c r="T2735" s="188"/>
      <c r="U2735" s="188"/>
      <c r="V2735" s="188"/>
      <c r="W2735" s="188"/>
      <c r="X2735" s="188"/>
      <c r="Y2735" s="188"/>
      <c r="Z2735" s="188"/>
      <c r="AA2735" s="187"/>
      <c r="AB2735" s="189"/>
      <c r="AC2735" s="187"/>
      <c r="AD2735" s="25"/>
      <c r="AE2735" s="25"/>
    </row>
    <row r="2736">
      <c r="A2736" s="187"/>
      <c r="B2736" s="187"/>
      <c r="C2736" s="187"/>
      <c r="D2736" s="187"/>
      <c r="E2736" s="187"/>
      <c r="F2736" s="187"/>
      <c r="G2736" s="188"/>
      <c r="H2736" s="187"/>
      <c r="I2736" s="187"/>
      <c r="J2736" s="188"/>
      <c r="K2736" s="187"/>
      <c r="L2736" s="188"/>
      <c r="M2736" s="188"/>
      <c r="N2736" s="188"/>
      <c r="O2736" s="188"/>
      <c r="P2736" s="189"/>
      <c r="Q2736" s="187"/>
      <c r="R2736" s="187"/>
      <c r="S2736" s="188"/>
      <c r="T2736" s="188"/>
      <c r="U2736" s="188"/>
      <c r="V2736" s="188"/>
      <c r="W2736" s="188"/>
      <c r="X2736" s="188"/>
      <c r="Y2736" s="188"/>
      <c r="Z2736" s="188"/>
      <c r="AA2736" s="187"/>
      <c r="AB2736" s="189"/>
      <c r="AC2736" s="187"/>
      <c r="AD2736" s="25"/>
      <c r="AE2736" s="25"/>
    </row>
    <row r="2737">
      <c r="A2737" s="187"/>
      <c r="B2737" s="187"/>
      <c r="C2737" s="187"/>
      <c r="D2737" s="187"/>
      <c r="E2737" s="187"/>
      <c r="F2737" s="187"/>
      <c r="G2737" s="188"/>
      <c r="H2737" s="187"/>
      <c r="I2737" s="187"/>
      <c r="J2737" s="188"/>
      <c r="K2737" s="187"/>
      <c r="L2737" s="188"/>
      <c r="M2737" s="188"/>
      <c r="N2737" s="188"/>
      <c r="O2737" s="188"/>
      <c r="P2737" s="189"/>
      <c r="Q2737" s="187"/>
      <c r="R2737" s="187"/>
      <c r="S2737" s="188"/>
      <c r="T2737" s="188"/>
      <c r="U2737" s="188"/>
      <c r="V2737" s="188"/>
      <c r="W2737" s="188"/>
      <c r="X2737" s="188"/>
      <c r="Y2737" s="188"/>
      <c r="Z2737" s="188"/>
      <c r="AA2737" s="187"/>
      <c r="AB2737" s="189"/>
      <c r="AC2737" s="187"/>
      <c r="AD2737" s="25"/>
      <c r="AE2737" s="25"/>
    </row>
    <row r="2738">
      <c r="A2738" s="187"/>
      <c r="B2738" s="187"/>
      <c r="C2738" s="187"/>
      <c r="D2738" s="187"/>
      <c r="E2738" s="187"/>
      <c r="F2738" s="187"/>
      <c r="G2738" s="188"/>
      <c r="H2738" s="188"/>
      <c r="I2738" s="188"/>
      <c r="J2738" s="188"/>
      <c r="K2738" s="188"/>
      <c r="L2738" s="188"/>
      <c r="M2738" s="188"/>
      <c r="N2738" s="188"/>
      <c r="O2738" s="188"/>
      <c r="P2738" s="189"/>
      <c r="Q2738" s="187"/>
      <c r="R2738" s="188"/>
      <c r="S2738" s="187"/>
      <c r="T2738" s="188"/>
      <c r="U2738" s="188"/>
      <c r="V2738" s="188"/>
      <c r="W2738" s="188"/>
      <c r="X2738" s="188"/>
      <c r="Y2738" s="188"/>
      <c r="Z2738" s="188"/>
      <c r="AA2738" s="187"/>
      <c r="AB2738" s="189"/>
      <c r="AC2738" s="187"/>
      <c r="AD2738" s="25"/>
      <c r="AE2738" s="25"/>
    </row>
    <row r="2739">
      <c r="A2739" s="187"/>
      <c r="B2739" s="187"/>
      <c r="C2739" s="187"/>
      <c r="D2739" s="187"/>
      <c r="E2739" s="187"/>
      <c r="F2739" s="187"/>
      <c r="G2739" s="188"/>
      <c r="H2739" s="187"/>
      <c r="I2739" s="187"/>
      <c r="J2739" s="188"/>
      <c r="K2739" s="187"/>
      <c r="L2739" s="188"/>
      <c r="M2739" s="188"/>
      <c r="N2739" s="188"/>
      <c r="O2739" s="188"/>
      <c r="P2739" s="189"/>
      <c r="Q2739" s="187"/>
      <c r="R2739" s="187"/>
      <c r="S2739" s="188"/>
      <c r="T2739" s="188"/>
      <c r="U2739" s="188"/>
      <c r="V2739" s="188"/>
      <c r="W2739" s="188"/>
      <c r="X2739" s="188"/>
      <c r="Y2739" s="188"/>
      <c r="Z2739" s="188"/>
      <c r="AA2739" s="187"/>
      <c r="AB2739" s="189"/>
      <c r="AC2739" s="187"/>
      <c r="AD2739" s="25"/>
      <c r="AE2739" s="25"/>
    </row>
    <row r="2740">
      <c r="A2740" s="187"/>
      <c r="B2740" s="187"/>
      <c r="C2740" s="187"/>
      <c r="D2740" s="187"/>
      <c r="E2740" s="187"/>
      <c r="F2740" s="187"/>
      <c r="G2740" s="188"/>
      <c r="H2740" s="188"/>
      <c r="I2740" s="188"/>
      <c r="J2740" s="188"/>
      <c r="K2740" s="188"/>
      <c r="L2740" s="188"/>
      <c r="M2740" s="188"/>
      <c r="N2740" s="188"/>
      <c r="O2740" s="188"/>
      <c r="P2740" s="189"/>
      <c r="Q2740" s="188"/>
      <c r="R2740" s="188"/>
      <c r="S2740" s="187"/>
      <c r="T2740" s="188"/>
      <c r="U2740" s="188"/>
      <c r="V2740" s="188"/>
      <c r="W2740" s="188"/>
      <c r="X2740" s="188"/>
      <c r="Y2740" s="188"/>
      <c r="Z2740" s="188"/>
      <c r="AA2740" s="187"/>
      <c r="AB2740" s="189"/>
      <c r="AC2740" s="187"/>
      <c r="AD2740" s="25"/>
      <c r="AE2740" s="25"/>
    </row>
    <row r="2741">
      <c r="A2741" s="187"/>
      <c r="B2741" s="187"/>
      <c r="C2741" s="187"/>
      <c r="D2741" s="187"/>
      <c r="E2741" s="187"/>
      <c r="F2741" s="187"/>
      <c r="G2741" s="188"/>
      <c r="H2741" s="188"/>
      <c r="I2741" s="188"/>
      <c r="J2741" s="188"/>
      <c r="K2741" s="188"/>
      <c r="L2741" s="188"/>
      <c r="M2741" s="188"/>
      <c r="N2741" s="188"/>
      <c r="O2741" s="188"/>
      <c r="P2741" s="189"/>
      <c r="Q2741" s="188"/>
      <c r="R2741" s="188"/>
      <c r="S2741" s="187"/>
      <c r="T2741" s="188"/>
      <c r="U2741" s="188"/>
      <c r="V2741" s="188"/>
      <c r="W2741" s="188"/>
      <c r="X2741" s="188"/>
      <c r="Y2741" s="188"/>
      <c r="Z2741" s="188"/>
      <c r="AA2741" s="187"/>
      <c r="AB2741" s="189"/>
      <c r="AC2741" s="187"/>
      <c r="AD2741" s="25"/>
      <c r="AE2741" s="25"/>
    </row>
    <row r="2742">
      <c r="A2742" s="187"/>
      <c r="B2742" s="187"/>
      <c r="C2742" s="187"/>
      <c r="D2742" s="187"/>
      <c r="E2742" s="187"/>
      <c r="F2742" s="187"/>
      <c r="G2742" s="188"/>
      <c r="H2742" s="188"/>
      <c r="I2742" s="188"/>
      <c r="J2742" s="188"/>
      <c r="K2742" s="188"/>
      <c r="L2742" s="188"/>
      <c r="M2742" s="188"/>
      <c r="N2742" s="188"/>
      <c r="O2742" s="188"/>
      <c r="P2742" s="189"/>
      <c r="Q2742" s="188"/>
      <c r="R2742" s="188"/>
      <c r="S2742" s="187"/>
      <c r="T2742" s="188"/>
      <c r="U2742" s="188"/>
      <c r="V2742" s="188"/>
      <c r="W2742" s="188"/>
      <c r="X2742" s="188"/>
      <c r="Y2742" s="188"/>
      <c r="Z2742" s="188"/>
      <c r="AA2742" s="187"/>
      <c r="AB2742" s="189"/>
      <c r="AC2742" s="187"/>
      <c r="AD2742" s="25"/>
      <c r="AE2742" s="25"/>
    </row>
    <row r="2743">
      <c r="A2743" s="187"/>
      <c r="B2743" s="187"/>
      <c r="C2743" s="187"/>
      <c r="D2743" s="187"/>
      <c r="E2743" s="187"/>
      <c r="F2743" s="187"/>
      <c r="G2743" s="188"/>
      <c r="H2743" s="188"/>
      <c r="I2743" s="188"/>
      <c r="J2743" s="188"/>
      <c r="K2743" s="188"/>
      <c r="L2743" s="188"/>
      <c r="M2743" s="188"/>
      <c r="N2743" s="188"/>
      <c r="O2743" s="188"/>
      <c r="P2743" s="189"/>
      <c r="Q2743" s="188"/>
      <c r="R2743" s="188"/>
      <c r="S2743" s="187"/>
      <c r="T2743" s="188"/>
      <c r="U2743" s="188"/>
      <c r="V2743" s="188"/>
      <c r="W2743" s="188"/>
      <c r="X2743" s="188"/>
      <c r="Y2743" s="188"/>
      <c r="Z2743" s="188"/>
      <c r="AA2743" s="187"/>
      <c r="AB2743" s="189"/>
      <c r="AC2743" s="187"/>
      <c r="AD2743" s="25"/>
      <c r="AE2743" s="25"/>
    </row>
    <row r="2744">
      <c r="A2744" s="187"/>
      <c r="B2744" s="187"/>
      <c r="C2744" s="187"/>
      <c r="D2744" s="187"/>
      <c r="E2744" s="187"/>
      <c r="F2744" s="187"/>
      <c r="G2744" s="188"/>
      <c r="H2744" s="188"/>
      <c r="I2744" s="188"/>
      <c r="J2744" s="188"/>
      <c r="K2744" s="188"/>
      <c r="L2744" s="188"/>
      <c r="M2744" s="188"/>
      <c r="N2744" s="188"/>
      <c r="O2744" s="188"/>
      <c r="P2744" s="189"/>
      <c r="Q2744" s="188"/>
      <c r="R2744" s="188"/>
      <c r="S2744" s="187"/>
      <c r="T2744" s="188"/>
      <c r="U2744" s="188"/>
      <c r="V2744" s="188"/>
      <c r="W2744" s="188"/>
      <c r="X2744" s="188"/>
      <c r="Y2744" s="188"/>
      <c r="Z2744" s="188"/>
      <c r="AA2744" s="187"/>
      <c r="AB2744" s="189"/>
      <c r="AC2744" s="187"/>
      <c r="AD2744" s="25"/>
      <c r="AE2744" s="25"/>
    </row>
    <row r="2745">
      <c r="A2745" s="187"/>
      <c r="B2745" s="187"/>
      <c r="C2745" s="187"/>
      <c r="D2745" s="187"/>
      <c r="E2745" s="187"/>
      <c r="F2745" s="187"/>
      <c r="G2745" s="188"/>
      <c r="H2745" s="188"/>
      <c r="I2745" s="188"/>
      <c r="J2745" s="188"/>
      <c r="K2745" s="188"/>
      <c r="L2745" s="188"/>
      <c r="M2745" s="188"/>
      <c r="N2745" s="188"/>
      <c r="O2745" s="188"/>
      <c r="P2745" s="189"/>
      <c r="Q2745" s="188"/>
      <c r="R2745" s="188"/>
      <c r="S2745" s="187"/>
      <c r="T2745" s="188"/>
      <c r="U2745" s="188"/>
      <c r="V2745" s="188"/>
      <c r="W2745" s="188"/>
      <c r="X2745" s="188"/>
      <c r="Y2745" s="188"/>
      <c r="Z2745" s="188"/>
      <c r="AA2745" s="187"/>
      <c r="AB2745" s="189"/>
      <c r="AC2745" s="187"/>
      <c r="AD2745" s="25"/>
      <c r="AE2745" s="25"/>
    </row>
    <row r="2746">
      <c r="A2746" s="187"/>
      <c r="B2746" s="187"/>
      <c r="C2746" s="187"/>
      <c r="D2746" s="187"/>
      <c r="E2746" s="187"/>
      <c r="F2746" s="187"/>
      <c r="G2746" s="188"/>
      <c r="H2746" s="188"/>
      <c r="I2746" s="188"/>
      <c r="J2746" s="188"/>
      <c r="K2746" s="188"/>
      <c r="L2746" s="188"/>
      <c r="M2746" s="188"/>
      <c r="N2746" s="188"/>
      <c r="O2746" s="188"/>
      <c r="P2746" s="189"/>
      <c r="Q2746" s="188"/>
      <c r="R2746" s="188"/>
      <c r="S2746" s="187"/>
      <c r="T2746" s="188"/>
      <c r="U2746" s="188"/>
      <c r="V2746" s="188"/>
      <c r="W2746" s="188"/>
      <c r="X2746" s="188"/>
      <c r="Y2746" s="188"/>
      <c r="Z2746" s="188"/>
      <c r="AA2746" s="187"/>
      <c r="AB2746" s="189"/>
      <c r="AC2746" s="187"/>
      <c r="AD2746" s="25"/>
      <c r="AE2746" s="25"/>
    </row>
    <row r="2747">
      <c r="A2747" s="187"/>
      <c r="B2747" s="187"/>
      <c r="C2747" s="187"/>
      <c r="D2747" s="187"/>
      <c r="E2747" s="187"/>
      <c r="F2747" s="187"/>
      <c r="G2747" s="188"/>
      <c r="H2747" s="188"/>
      <c r="I2747" s="188"/>
      <c r="J2747" s="188"/>
      <c r="K2747" s="188"/>
      <c r="L2747" s="188"/>
      <c r="M2747" s="188"/>
      <c r="N2747" s="188"/>
      <c r="O2747" s="188"/>
      <c r="P2747" s="189"/>
      <c r="Q2747" s="188"/>
      <c r="R2747" s="188"/>
      <c r="S2747" s="187"/>
      <c r="T2747" s="188"/>
      <c r="U2747" s="188"/>
      <c r="V2747" s="188"/>
      <c r="W2747" s="188"/>
      <c r="X2747" s="188"/>
      <c r="Y2747" s="188"/>
      <c r="Z2747" s="188"/>
      <c r="AA2747" s="187"/>
      <c r="AB2747" s="189"/>
      <c r="AC2747" s="187"/>
      <c r="AD2747" s="25"/>
      <c r="AE2747" s="25"/>
    </row>
    <row r="2748">
      <c r="A2748" s="187"/>
      <c r="B2748" s="187"/>
      <c r="C2748" s="187"/>
      <c r="D2748" s="187"/>
      <c r="E2748" s="187"/>
      <c r="F2748" s="187"/>
      <c r="G2748" s="188"/>
      <c r="H2748" s="188"/>
      <c r="I2748" s="188"/>
      <c r="J2748" s="188"/>
      <c r="K2748" s="188"/>
      <c r="L2748" s="188"/>
      <c r="M2748" s="188"/>
      <c r="N2748" s="188"/>
      <c r="O2748" s="188"/>
      <c r="P2748" s="189"/>
      <c r="Q2748" s="188"/>
      <c r="R2748" s="188"/>
      <c r="S2748" s="187"/>
      <c r="T2748" s="188"/>
      <c r="U2748" s="188"/>
      <c r="V2748" s="188"/>
      <c r="W2748" s="188"/>
      <c r="X2748" s="188"/>
      <c r="Y2748" s="188"/>
      <c r="Z2748" s="188"/>
      <c r="AA2748" s="187"/>
      <c r="AB2748" s="189"/>
      <c r="AC2748" s="187"/>
      <c r="AD2748" s="25"/>
      <c r="AE2748" s="25"/>
    </row>
    <row r="2749">
      <c r="A2749" s="187"/>
      <c r="B2749" s="187"/>
      <c r="C2749" s="187"/>
      <c r="D2749" s="187"/>
      <c r="E2749" s="187"/>
      <c r="F2749" s="187"/>
      <c r="G2749" s="188"/>
      <c r="H2749" s="188"/>
      <c r="I2749" s="188"/>
      <c r="J2749" s="188"/>
      <c r="K2749" s="188"/>
      <c r="L2749" s="188"/>
      <c r="M2749" s="188"/>
      <c r="N2749" s="188"/>
      <c r="O2749" s="188"/>
      <c r="P2749" s="189"/>
      <c r="Q2749" s="188"/>
      <c r="R2749" s="188"/>
      <c r="S2749" s="187"/>
      <c r="T2749" s="188"/>
      <c r="U2749" s="188"/>
      <c r="V2749" s="188"/>
      <c r="W2749" s="188"/>
      <c r="X2749" s="188"/>
      <c r="Y2749" s="188"/>
      <c r="Z2749" s="188"/>
      <c r="AA2749" s="187"/>
      <c r="AB2749" s="189"/>
      <c r="AC2749" s="187"/>
      <c r="AD2749" s="25"/>
      <c r="AE2749" s="25"/>
    </row>
    <row r="2750">
      <c r="A2750" s="187"/>
      <c r="B2750" s="187"/>
      <c r="C2750" s="187"/>
      <c r="D2750" s="187"/>
      <c r="E2750" s="187"/>
      <c r="F2750" s="187"/>
      <c r="G2750" s="188"/>
      <c r="H2750" s="188"/>
      <c r="I2750" s="188"/>
      <c r="J2750" s="188"/>
      <c r="K2750" s="188"/>
      <c r="L2750" s="188"/>
      <c r="M2750" s="188"/>
      <c r="N2750" s="188"/>
      <c r="O2750" s="188"/>
      <c r="P2750" s="189"/>
      <c r="Q2750" s="188"/>
      <c r="R2750" s="188"/>
      <c r="S2750" s="187"/>
      <c r="T2750" s="188"/>
      <c r="U2750" s="188"/>
      <c r="V2750" s="188"/>
      <c r="W2750" s="188"/>
      <c r="X2750" s="188"/>
      <c r="Y2750" s="188"/>
      <c r="Z2750" s="188"/>
      <c r="AA2750" s="187"/>
      <c r="AB2750" s="189"/>
      <c r="AC2750" s="187"/>
      <c r="AD2750" s="25"/>
      <c r="AE2750" s="25"/>
    </row>
    <row r="2751">
      <c r="A2751" s="187"/>
      <c r="B2751" s="187"/>
      <c r="C2751" s="187"/>
      <c r="D2751" s="187"/>
      <c r="E2751" s="187"/>
      <c r="F2751" s="187"/>
      <c r="G2751" s="188"/>
      <c r="H2751" s="188"/>
      <c r="I2751" s="188"/>
      <c r="J2751" s="188"/>
      <c r="K2751" s="188"/>
      <c r="L2751" s="188"/>
      <c r="M2751" s="188"/>
      <c r="N2751" s="188"/>
      <c r="O2751" s="188"/>
      <c r="P2751" s="189"/>
      <c r="Q2751" s="188"/>
      <c r="R2751" s="188"/>
      <c r="S2751" s="187"/>
      <c r="T2751" s="188"/>
      <c r="U2751" s="188"/>
      <c r="V2751" s="188"/>
      <c r="W2751" s="188"/>
      <c r="X2751" s="188"/>
      <c r="Y2751" s="188"/>
      <c r="Z2751" s="188"/>
      <c r="AA2751" s="187"/>
      <c r="AB2751" s="189"/>
      <c r="AC2751" s="187"/>
      <c r="AD2751" s="25"/>
      <c r="AE2751" s="25"/>
    </row>
    <row r="2752">
      <c r="A2752" s="187"/>
      <c r="B2752" s="187"/>
      <c r="C2752" s="187"/>
      <c r="D2752" s="187"/>
      <c r="E2752" s="187"/>
      <c r="F2752" s="187"/>
      <c r="G2752" s="188"/>
      <c r="H2752" s="187"/>
      <c r="I2752" s="188"/>
      <c r="J2752" s="188"/>
      <c r="K2752" s="188"/>
      <c r="L2752" s="187"/>
      <c r="M2752" s="188"/>
      <c r="N2752" s="188"/>
      <c r="O2752" s="188"/>
      <c r="P2752" s="189"/>
      <c r="Q2752" s="187"/>
      <c r="R2752" s="187"/>
      <c r="S2752" s="188"/>
      <c r="T2752" s="188"/>
      <c r="U2752" s="188"/>
      <c r="V2752" s="188"/>
      <c r="W2752" s="188"/>
      <c r="X2752" s="188"/>
      <c r="Y2752" s="188"/>
      <c r="Z2752" s="188"/>
      <c r="AA2752" s="187"/>
      <c r="AB2752" s="189"/>
      <c r="AC2752" s="187"/>
      <c r="AD2752" s="25"/>
      <c r="AE2752" s="25"/>
    </row>
    <row r="2753">
      <c r="A2753" s="187"/>
      <c r="B2753" s="187"/>
      <c r="C2753" s="187"/>
      <c r="D2753" s="187"/>
      <c r="E2753" s="187"/>
      <c r="F2753" s="187"/>
      <c r="G2753" s="188"/>
      <c r="H2753" s="187"/>
      <c r="I2753" s="188"/>
      <c r="J2753" s="188"/>
      <c r="K2753" s="188"/>
      <c r="L2753" s="187"/>
      <c r="M2753" s="188"/>
      <c r="N2753" s="188"/>
      <c r="O2753" s="188"/>
      <c r="P2753" s="189"/>
      <c r="Q2753" s="187"/>
      <c r="R2753" s="187"/>
      <c r="S2753" s="188"/>
      <c r="T2753" s="188"/>
      <c r="U2753" s="188"/>
      <c r="V2753" s="188"/>
      <c r="W2753" s="188"/>
      <c r="X2753" s="188"/>
      <c r="Y2753" s="188"/>
      <c r="Z2753" s="188"/>
      <c r="AA2753" s="187"/>
      <c r="AB2753" s="189"/>
      <c r="AC2753" s="187"/>
      <c r="AD2753" s="25"/>
      <c r="AE2753" s="25"/>
    </row>
    <row r="2754">
      <c r="A2754" s="187"/>
      <c r="B2754" s="187"/>
      <c r="C2754" s="187"/>
      <c r="D2754" s="187"/>
      <c r="E2754" s="187"/>
      <c r="F2754" s="187"/>
      <c r="G2754" s="188"/>
      <c r="H2754" s="188"/>
      <c r="I2754" s="188"/>
      <c r="J2754" s="188"/>
      <c r="K2754" s="188"/>
      <c r="L2754" s="188"/>
      <c r="M2754" s="188"/>
      <c r="N2754" s="188"/>
      <c r="O2754" s="188"/>
      <c r="P2754" s="189"/>
      <c r="Q2754" s="188"/>
      <c r="R2754" s="188"/>
      <c r="S2754" s="187"/>
      <c r="T2754" s="188"/>
      <c r="U2754" s="188"/>
      <c r="V2754" s="188"/>
      <c r="W2754" s="188"/>
      <c r="X2754" s="188"/>
      <c r="Y2754" s="188"/>
      <c r="Z2754" s="188"/>
      <c r="AA2754" s="187"/>
      <c r="AB2754" s="189"/>
      <c r="AC2754" s="187"/>
      <c r="AD2754" s="25"/>
      <c r="AE2754" s="25"/>
    </row>
    <row r="2755">
      <c r="A2755" s="187"/>
      <c r="B2755" s="187"/>
      <c r="C2755" s="187"/>
      <c r="D2755" s="187"/>
      <c r="E2755" s="187"/>
      <c r="F2755" s="187"/>
      <c r="G2755" s="188"/>
      <c r="H2755" s="187"/>
      <c r="I2755" s="188"/>
      <c r="J2755" s="188"/>
      <c r="K2755" s="188"/>
      <c r="L2755" s="187"/>
      <c r="M2755" s="188"/>
      <c r="N2755" s="188"/>
      <c r="O2755" s="188"/>
      <c r="P2755" s="189"/>
      <c r="Q2755" s="187"/>
      <c r="R2755" s="187"/>
      <c r="S2755" s="188"/>
      <c r="T2755" s="188"/>
      <c r="U2755" s="188"/>
      <c r="V2755" s="188"/>
      <c r="W2755" s="188"/>
      <c r="X2755" s="188"/>
      <c r="Y2755" s="188"/>
      <c r="Z2755" s="188"/>
      <c r="AA2755" s="187"/>
      <c r="AB2755" s="189"/>
      <c r="AC2755" s="187"/>
      <c r="AD2755" s="25"/>
      <c r="AE2755" s="25"/>
    </row>
    <row r="2756">
      <c r="A2756" s="187"/>
      <c r="B2756" s="187"/>
      <c r="C2756" s="187"/>
      <c r="D2756" s="187"/>
      <c r="E2756" s="187"/>
      <c r="F2756" s="187"/>
      <c r="G2756" s="188"/>
      <c r="H2756" s="187"/>
      <c r="I2756" s="188"/>
      <c r="J2756" s="188"/>
      <c r="K2756" s="188"/>
      <c r="L2756" s="187"/>
      <c r="M2756" s="188"/>
      <c r="N2756" s="188"/>
      <c r="O2756" s="188"/>
      <c r="P2756" s="189"/>
      <c r="Q2756" s="187"/>
      <c r="R2756" s="187"/>
      <c r="S2756" s="188"/>
      <c r="T2756" s="188"/>
      <c r="U2756" s="188"/>
      <c r="V2756" s="188"/>
      <c r="W2756" s="188"/>
      <c r="X2756" s="188"/>
      <c r="Y2756" s="188"/>
      <c r="Z2756" s="188"/>
      <c r="AA2756" s="187"/>
      <c r="AB2756" s="189"/>
      <c r="AC2756" s="187"/>
      <c r="AD2756" s="25"/>
      <c r="AE2756" s="25"/>
    </row>
    <row r="2757">
      <c r="A2757" s="187"/>
      <c r="B2757" s="187"/>
      <c r="C2757" s="187"/>
      <c r="D2757" s="187"/>
      <c r="E2757" s="187"/>
      <c r="F2757" s="187"/>
      <c r="G2757" s="188"/>
      <c r="H2757" s="188"/>
      <c r="I2757" s="188"/>
      <c r="J2757" s="188"/>
      <c r="K2757" s="188"/>
      <c r="L2757" s="188"/>
      <c r="M2757" s="188"/>
      <c r="N2757" s="188"/>
      <c r="O2757" s="188"/>
      <c r="P2757" s="189"/>
      <c r="Q2757" s="188"/>
      <c r="R2757" s="188"/>
      <c r="S2757" s="187"/>
      <c r="T2757" s="188"/>
      <c r="U2757" s="188"/>
      <c r="V2757" s="188"/>
      <c r="W2757" s="188"/>
      <c r="X2757" s="188"/>
      <c r="Y2757" s="188"/>
      <c r="Z2757" s="188"/>
      <c r="AA2757" s="187"/>
      <c r="AB2757" s="189"/>
      <c r="AC2757" s="187"/>
      <c r="AD2757" s="25"/>
      <c r="AE2757" s="25"/>
    </row>
    <row r="2758">
      <c r="A2758" s="187"/>
      <c r="B2758" s="187"/>
      <c r="C2758" s="187"/>
      <c r="D2758" s="187"/>
      <c r="E2758" s="187"/>
      <c r="F2758" s="187"/>
      <c r="G2758" s="188"/>
      <c r="H2758" s="187"/>
      <c r="I2758" s="188"/>
      <c r="J2758" s="188"/>
      <c r="K2758" s="188"/>
      <c r="L2758" s="187"/>
      <c r="M2758" s="188"/>
      <c r="N2758" s="188"/>
      <c r="O2758" s="188"/>
      <c r="P2758" s="189"/>
      <c r="Q2758" s="187"/>
      <c r="R2758" s="187"/>
      <c r="S2758" s="188"/>
      <c r="T2758" s="188"/>
      <c r="U2758" s="188"/>
      <c r="V2758" s="188"/>
      <c r="W2758" s="188"/>
      <c r="X2758" s="188"/>
      <c r="Y2758" s="188"/>
      <c r="Z2758" s="188"/>
      <c r="AA2758" s="187"/>
      <c r="AB2758" s="189"/>
      <c r="AC2758" s="187"/>
      <c r="AD2758" s="25"/>
      <c r="AE2758" s="25"/>
    </row>
    <row r="2759">
      <c r="A2759" s="187"/>
      <c r="B2759" s="187"/>
      <c r="C2759" s="187"/>
      <c r="D2759" s="187"/>
      <c r="E2759" s="187"/>
      <c r="F2759" s="187"/>
      <c r="G2759" s="188"/>
      <c r="H2759" s="187"/>
      <c r="I2759" s="188"/>
      <c r="J2759" s="188"/>
      <c r="K2759" s="188"/>
      <c r="L2759" s="187"/>
      <c r="M2759" s="188"/>
      <c r="N2759" s="188"/>
      <c r="O2759" s="188"/>
      <c r="P2759" s="189"/>
      <c r="Q2759" s="187"/>
      <c r="R2759" s="187"/>
      <c r="S2759" s="188"/>
      <c r="T2759" s="188"/>
      <c r="U2759" s="188"/>
      <c r="V2759" s="188"/>
      <c r="W2759" s="188"/>
      <c r="X2759" s="188"/>
      <c r="Y2759" s="188"/>
      <c r="Z2759" s="188"/>
      <c r="AA2759" s="187"/>
      <c r="AB2759" s="189"/>
      <c r="AC2759" s="187"/>
      <c r="AD2759" s="25"/>
      <c r="AE2759" s="25"/>
    </row>
    <row r="2760">
      <c r="A2760" s="187"/>
      <c r="B2760" s="187"/>
      <c r="C2760" s="187"/>
      <c r="D2760" s="187"/>
      <c r="E2760" s="187"/>
      <c r="F2760" s="187"/>
      <c r="G2760" s="188"/>
      <c r="H2760" s="187"/>
      <c r="I2760" s="188"/>
      <c r="J2760" s="188"/>
      <c r="K2760" s="188"/>
      <c r="L2760" s="187"/>
      <c r="M2760" s="188"/>
      <c r="N2760" s="188"/>
      <c r="O2760" s="188"/>
      <c r="P2760" s="189"/>
      <c r="Q2760" s="187"/>
      <c r="R2760" s="187"/>
      <c r="S2760" s="188"/>
      <c r="T2760" s="188"/>
      <c r="U2760" s="188"/>
      <c r="V2760" s="188"/>
      <c r="W2760" s="188"/>
      <c r="X2760" s="188"/>
      <c r="Y2760" s="188"/>
      <c r="Z2760" s="188"/>
      <c r="AA2760" s="187"/>
      <c r="AB2760" s="189"/>
      <c r="AC2760" s="187"/>
      <c r="AD2760" s="25"/>
      <c r="AE2760" s="25"/>
    </row>
    <row r="2761">
      <c r="A2761" s="187"/>
      <c r="B2761" s="187"/>
      <c r="C2761" s="187"/>
      <c r="D2761" s="187"/>
      <c r="E2761" s="187"/>
      <c r="F2761" s="187"/>
      <c r="G2761" s="188"/>
      <c r="H2761" s="187"/>
      <c r="I2761" s="188"/>
      <c r="J2761" s="188"/>
      <c r="K2761" s="188"/>
      <c r="L2761" s="187"/>
      <c r="M2761" s="188"/>
      <c r="N2761" s="188"/>
      <c r="O2761" s="188"/>
      <c r="P2761" s="189"/>
      <c r="Q2761" s="187"/>
      <c r="R2761" s="187"/>
      <c r="S2761" s="188"/>
      <c r="T2761" s="188"/>
      <c r="U2761" s="188"/>
      <c r="V2761" s="188"/>
      <c r="W2761" s="188"/>
      <c r="X2761" s="188"/>
      <c r="Y2761" s="188"/>
      <c r="Z2761" s="188"/>
      <c r="AA2761" s="187"/>
      <c r="AB2761" s="189"/>
      <c r="AC2761" s="187"/>
      <c r="AD2761" s="25"/>
      <c r="AE2761" s="25"/>
    </row>
    <row r="2762">
      <c r="A2762" s="187"/>
      <c r="B2762" s="187"/>
      <c r="C2762" s="187"/>
      <c r="D2762" s="187"/>
      <c r="E2762" s="187"/>
      <c r="F2762" s="187"/>
      <c r="G2762" s="188"/>
      <c r="H2762" s="187"/>
      <c r="I2762" s="188"/>
      <c r="J2762" s="188"/>
      <c r="K2762" s="188"/>
      <c r="L2762" s="187"/>
      <c r="M2762" s="188"/>
      <c r="N2762" s="188"/>
      <c r="O2762" s="188"/>
      <c r="P2762" s="189"/>
      <c r="Q2762" s="187"/>
      <c r="R2762" s="187"/>
      <c r="S2762" s="188"/>
      <c r="T2762" s="188"/>
      <c r="U2762" s="188"/>
      <c r="V2762" s="188"/>
      <c r="W2762" s="188"/>
      <c r="X2762" s="188"/>
      <c r="Y2762" s="188"/>
      <c r="Z2762" s="188"/>
      <c r="AA2762" s="187"/>
      <c r="AB2762" s="189"/>
      <c r="AC2762" s="187"/>
      <c r="AD2762" s="25"/>
      <c r="AE2762" s="25"/>
    </row>
    <row r="2763">
      <c r="A2763" s="187"/>
      <c r="B2763" s="187"/>
      <c r="C2763" s="187"/>
      <c r="D2763" s="187"/>
      <c r="E2763" s="187"/>
      <c r="F2763" s="187"/>
      <c r="G2763" s="188"/>
      <c r="H2763" s="187"/>
      <c r="I2763" s="188"/>
      <c r="J2763" s="188"/>
      <c r="K2763" s="188"/>
      <c r="L2763" s="187"/>
      <c r="M2763" s="188"/>
      <c r="N2763" s="188"/>
      <c r="O2763" s="188"/>
      <c r="P2763" s="189"/>
      <c r="Q2763" s="187"/>
      <c r="R2763" s="187"/>
      <c r="S2763" s="188"/>
      <c r="T2763" s="188"/>
      <c r="U2763" s="188"/>
      <c r="V2763" s="188"/>
      <c r="W2763" s="188"/>
      <c r="X2763" s="188"/>
      <c r="Y2763" s="188"/>
      <c r="Z2763" s="188"/>
      <c r="AA2763" s="187"/>
      <c r="AB2763" s="189"/>
      <c r="AC2763" s="187"/>
      <c r="AD2763" s="25"/>
      <c r="AE2763" s="25"/>
    </row>
    <row r="2764">
      <c r="A2764" s="187"/>
      <c r="B2764" s="187"/>
      <c r="C2764" s="187"/>
      <c r="D2764" s="187"/>
      <c r="E2764" s="187"/>
      <c r="F2764" s="187"/>
      <c r="G2764" s="188"/>
      <c r="H2764" s="187"/>
      <c r="I2764" s="188"/>
      <c r="J2764" s="188"/>
      <c r="K2764" s="188"/>
      <c r="L2764" s="187"/>
      <c r="M2764" s="188"/>
      <c r="N2764" s="188"/>
      <c r="O2764" s="188"/>
      <c r="P2764" s="189"/>
      <c r="Q2764" s="187"/>
      <c r="R2764" s="187"/>
      <c r="S2764" s="188"/>
      <c r="T2764" s="188"/>
      <c r="U2764" s="188"/>
      <c r="V2764" s="188"/>
      <c r="W2764" s="188"/>
      <c r="X2764" s="188"/>
      <c r="Y2764" s="188"/>
      <c r="Z2764" s="188"/>
      <c r="AA2764" s="187"/>
      <c r="AB2764" s="189"/>
      <c r="AC2764" s="187"/>
      <c r="AD2764" s="25"/>
      <c r="AE2764" s="25"/>
    </row>
    <row r="2765">
      <c r="A2765" s="187"/>
      <c r="B2765" s="187"/>
      <c r="C2765" s="187"/>
      <c r="D2765" s="187"/>
      <c r="E2765" s="187"/>
      <c r="F2765" s="187"/>
      <c r="G2765" s="188"/>
      <c r="H2765" s="187"/>
      <c r="I2765" s="188"/>
      <c r="J2765" s="188"/>
      <c r="K2765" s="188"/>
      <c r="L2765" s="187"/>
      <c r="M2765" s="188"/>
      <c r="N2765" s="188"/>
      <c r="O2765" s="188"/>
      <c r="P2765" s="189"/>
      <c r="Q2765" s="187"/>
      <c r="R2765" s="187"/>
      <c r="S2765" s="188"/>
      <c r="T2765" s="188"/>
      <c r="U2765" s="188"/>
      <c r="V2765" s="188"/>
      <c r="W2765" s="188"/>
      <c r="X2765" s="188"/>
      <c r="Y2765" s="188"/>
      <c r="Z2765" s="188"/>
      <c r="AA2765" s="187"/>
      <c r="AB2765" s="189"/>
      <c r="AC2765" s="187"/>
      <c r="AD2765" s="25"/>
      <c r="AE2765" s="25"/>
    </row>
    <row r="2766">
      <c r="A2766" s="187"/>
      <c r="B2766" s="187"/>
      <c r="C2766" s="187"/>
      <c r="D2766" s="187"/>
      <c r="E2766" s="187"/>
      <c r="F2766" s="187"/>
      <c r="G2766" s="188"/>
      <c r="H2766" s="187"/>
      <c r="I2766" s="188"/>
      <c r="J2766" s="188"/>
      <c r="K2766" s="188"/>
      <c r="L2766" s="187"/>
      <c r="M2766" s="188"/>
      <c r="N2766" s="188"/>
      <c r="O2766" s="188"/>
      <c r="P2766" s="189"/>
      <c r="Q2766" s="187"/>
      <c r="R2766" s="187"/>
      <c r="S2766" s="188"/>
      <c r="T2766" s="188"/>
      <c r="U2766" s="188"/>
      <c r="V2766" s="188"/>
      <c r="W2766" s="188"/>
      <c r="X2766" s="188"/>
      <c r="Y2766" s="188"/>
      <c r="Z2766" s="188"/>
      <c r="AA2766" s="187"/>
      <c r="AB2766" s="189"/>
      <c r="AC2766" s="187"/>
      <c r="AD2766" s="25"/>
      <c r="AE2766" s="25"/>
    </row>
    <row r="2767">
      <c r="A2767" s="187"/>
      <c r="B2767" s="187"/>
      <c r="C2767" s="187"/>
      <c r="D2767" s="187"/>
      <c r="E2767" s="187"/>
      <c r="F2767" s="187"/>
      <c r="G2767" s="188"/>
      <c r="H2767" s="187"/>
      <c r="I2767" s="188"/>
      <c r="J2767" s="188"/>
      <c r="K2767" s="188"/>
      <c r="L2767" s="187"/>
      <c r="M2767" s="188"/>
      <c r="N2767" s="188"/>
      <c r="O2767" s="188"/>
      <c r="P2767" s="189"/>
      <c r="Q2767" s="187"/>
      <c r="R2767" s="187"/>
      <c r="S2767" s="188"/>
      <c r="T2767" s="188"/>
      <c r="U2767" s="188"/>
      <c r="V2767" s="188"/>
      <c r="W2767" s="188"/>
      <c r="X2767" s="188"/>
      <c r="Y2767" s="188"/>
      <c r="Z2767" s="188"/>
      <c r="AA2767" s="187"/>
      <c r="AB2767" s="189"/>
      <c r="AC2767" s="187"/>
      <c r="AD2767" s="25"/>
      <c r="AE2767" s="25"/>
    </row>
    <row r="2768">
      <c r="A2768" s="187"/>
      <c r="B2768" s="187"/>
      <c r="C2768" s="187"/>
      <c r="D2768" s="187"/>
      <c r="E2768" s="187"/>
      <c r="F2768" s="187"/>
      <c r="G2768" s="188"/>
      <c r="H2768" s="187"/>
      <c r="I2768" s="188"/>
      <c r="J2768" s="188"/>
      <c r="K2768" s="188"/>
      <c r="L2768" s="187"/>
      <c r="M2768" s="188"/>
      <c r="N2768" s="188"/>
      <c r="O2768" s="188"/>
      <c r="P2768" s="189"/>
      <c r="Q2768" s="187"/>
      <c r="R2768" s="187"/>
      <c r="S2768" s="188"/>
      <c r="T2768" s="188"/>
      <c r="U2768" s="188"/>
      <c r="V2768" s="188"/>
      <c r="W2768" s="188"/>
      <c r="X2768" s="188"/>
      <c r="Y2768" s="188"/>
      <c r="Z2768" s="188"/>
      <c r="AA2768" s="187"/>
      <c r="AB2768" s="189"/>
      <c r="AC2768" s="187"/>
      <c r="AD2768" s="25"/>
      <c r="AE2768" s="25"/>
    </row>
    <row r="2769">
      <c r="A2769" s="187"/>
      <c r="B2769" s="187"/>
      <c r="C2769" s="187"/>
      <c r="D2769" s="187"/>
      <c r="E2769" s="187"/>
      <c r="F2769" s="187"/>
      <c r="G2769" s="188"/>
      <c r="H2769" s="187"/>
      <c r="I2769" s="188"/>
      <c r="J2769" s="188"/>
      <c r="K2769" s="188"/>
      <c r="L2769" s="187"/>
      <c r="M2769" s="188"/>
      <c r="N2769" s="188"/>
      <c r="O2769" s="188"/>
      <c r="P2769" s="189"/>
      <c r="Q2769" s="187"/>
      <c r="R2769" s="187"/>
      <c r="S2769" s="188"/>
      <c r="T2769" s="188"/>
      <c r="U2769" s="188"/>
      <c r="V2769" s="188"/>
      <c r="W2769" s="188"/>
      <c r="X2769" s="188"/>
      <c r="Y2769" s="188"/>
      <c r="Z2769" s="188"/>
      <c r="AA2769" s="187"/>
      <c r="AB2769" s="189"/>
      <c r="AC2769" s="187"/>
      <c r="AD2769" s="25"/>
      <c r="AE2769" s="25"/>
    </row>
    <row r="2770">
      <c r="A2770" s="187"/>
      <c r="B2770" s="187"/>
      <c r="C2770" s="187"/>
      <c r="D2770" s="187"/>
      <c r="E2770" s="187"/>
      <c r="F2770" s="187"/>
      <c r="G2770" s="188"/>
      <c r="H2770" s="187"/>
      <c r="I2770" s="188"/>
      <c r="J2770" s="188"/>
      <c r="K2770" s="188"/>
      <c r="L2770" s="187"/>
      <c r="M2770" s="188"/>
      <c r="N2770" s="188"/>
      <c r="O2770" s="188"/>
      <c r="P2770" s="189"/>
      <c r="Q2770" s="187"/>
      <c r="R2770" s="187"/>
      <c r="S2770" s="188"/>
      <c r="T2770" s="188"/>
      <c r="U2770" s="188"/>
      <c r="V2770" s="188"/>
      <c r="W2770" s="188"/>
      <c r="X2770" s="188"/>
      <c r="Y2770" s="188"/>
      <c r="Z2770" s="188"/>
      <c r="AA2770" s="187"/>
      <c r="AB2770" s="189"/>
      <c r="AC2770" s="187"/>
      <c r="AD2770" s="25"/>
      <c r="AE2770" s="25"/>
    </row>
    <row r="2771">
      <c r="A2771" s="187"/>
      <c r="B2771" s="187"/>
      <c r="C2771" s="187"/>
      <c r="D2771" s="187"/>
      <c r="E2771" s="187"/>
      <c r="F2771" s="187"/>
      <c r="G2771" s="188"/>
      <c r="H2771" s="187"/>
      <c r="I2771" s="188"/>
      <c r="J2771" s="188"/>
      <c r="K2771" s="188"/>
      <c r="L2771" s="187"/>
      <c r="M2771" s="188"/>
      <c r="N2771" s="188"/>
      <c r="O2771" s="188"/>
      <c r="P2771" s="189"/>
      <c r="Q2771" s="187"/>
      <c r="R2771" s="187"/>
      <c r="S2771" s="188"/>
      <c r="T2771" s="188"/>
      <c r="U2771" s="188"/>
      <c r="V2771" s="188"/>
      <c r="W2771" s="188"/>
      <c r="X2771" s="188"/>
      <c r="Y2771" s="188"/>
      <c r="Z2771" s="188"/>
      <c r="AA2771" s="187"/>
      <c r="AB2771" s="189"/>
      <c r="AC2771" s="187"/>
      <c r="AD2771" s="25"/>
      <c r="AE2771" s="25"/>
    </row>
    <row r="2772">
      <c r="A2772" s="187"/>
      <c r="B2772" s="187"/>
      <c r="C2772" s="187"/>
      <c r="D2772" s="187"/>
      <c r="E2772" s="187"/>
      <c r="F2772" s="187"/>
      <c r="G2772" s="188"/>
      <c r="H2772" s="187"/>
      <c r="I2772" s="188"/>
      <c r="J2772" s="188"/>
      <c r="K2772" s="188"/>
      <c r="L2772" s="187"/>
      <c r="M2772" s="188"/>
      <c r="N2772" s="188"/>
      <c r="O2772" s="188"/>
      <c r="P2772" s="189"/>
      <c r="Q2772" s="187"/>
      <c r="R2772" s="187"/>
      <c r="S2772" s="188"/>
      <c r="T2772" s="188"/>
      <c r="U2772" s="188"/>
      <c r="V2772" s="188"/>
      <c r="W2772" s="188"/>
      <c r="X2772" s="188"/>
      <c r="Y2772" s="188"/>
      <c r="Z2772" s="188"/>
      <c r="AA2772" s="187"/>
      <c r="AB2772" s="189"/>
      <c r="AC2772" s="187"/>
      <c r="AD2772" s="25"/>
      <c r="AE2772" s="25"/>
    </row>
    <row r="2773">
      <c r="A2773" s="187"/>
      <c r="B2773" s="187"/>
      <c r="C2773" s="187"/>
      <c r="D2773" s="187"/>
      <c r="E2773" s="187"/>
      <c r="F2773" s="187"/>
      <c r="G2773" s="188"/>
      <c r="H2773" s="187"/>
      <c r="I2773" s="188"/>
      <c r="J2773" s="188"/>
      <c r="K2773" s="188"/>
      <c r="L2773" s="187"/>
      <c r="M2773" s="188"/>
      <c r="N2773" s="188"/>
      <c r="O2773" s="188"/>
      <c r="P2773" s="189"/>
      <c r="Q2773" s="187"/>
      <c r="R2773" s="187"/>
      <c r="S2773" s="188"/>
      <c r="T2773" s="188"/>
      <c r="U2773" s="188"/>
      <c r="V2773" s="188"/>
      <c r="W2773" s="188"/>
      <c r="X2773" s="188"/>
      <c r="Y2773" s="188"/>
      <c r="Z2773" s="188"/>
      <c r="AA2773" s="187"/>
      <c r="AB2773" s="189"/>
      <c r="AC2773" s="187"/>
      <c r="AD2773" s="25"/>
      <c r="AE2773" s="25"/>
    </row>
    <row r="2774">
      <c r="A2774" s="187"/>
      <c r="B2774" s="187"/>
      <c r="C2774" s="187"/>
      <c r="D2774" s="187"/>
      <c r="E2774" s="187"/>
      <c r="F2774" s="187"/>
      <c r="G2774" s="188"/>
      <c r="H2774" s="187"/>
      <c r="I2774" s="188"/>
      <c r="J2774" s="188"/>
      <c r="K2774" s="188"/>
      <c r="L2774" s="187"/>
      <c r="M2774" s="188"/>
      <c r="N2774" s="188"/>
      <c r="O2774" s="188"/>
      <c r="P2774" s="189"/>
      <c r="Q2774" s="187"/>
      <c r="R2774" s="187"/>
      <c r="S2774" s="188"/>
      <c r="T2774" s="188"/>
      <c r="U2774" s="188"/>
      <c r="V2774" s="188"/>
      <c r="W2774" s="188"/>
      <c r="X2774" s="188"/>
      <c r="Y2774" s="188"/>
      <c r="Z2774" s="188"/>
      <c r="AA2774" s="187"/>
      <c r="AB2774" s="189"/>
      <c r="AC2774" s="187"/>
      <c r="AD2774" s="25"/>
      <c r="AE2774" s="25"/>
    </row>
    <row r="2775">
      <c r="A2775" s="187"/>
      <c r="B2775" s="187"/>
      <c r="C2775" s="187"/>
      <c r="D2775" s="187"/>
      <c r="E2775" s="187"/>
      <c r="F2775" s="187"/>
      <c r="G2775" s="188"/>
      <c r="H2775" s="187"/>
      <c r="I2775" s="188"/>
      <c r="J2775" s="188"/>
      <c r="K2775" s="188"/>
      <c r="L2775" s="187"/>
      <c r="M2775" s="188"/>
      <c r="N2775" s="188"/>
      <c r="O2775" s="188"/>
      <c r="P2775" s="189"/>
      <c r="Q2775" s="187"/>
      <c r="R2775" s="187"/>
      <c r="S2775" s="188"/>
      <c r="T2775" s="188"/>
      <c r="U2775" s="188"/>
      <c r="V2775" s="188"/>
      <c r="W2775" s="188"/>
      <c r="X2775" s="188"/>
      <c r="Y2775" s="188"/>
      <c r="Z2775" s="188"/>
      <c r="AA2775" s="187"/>
      <c r="AB2775" s="189"/>
      <c r="AC2775" s="187"/>
      <c r="AD2775" s="25"/>
      <c r="AE2775" s="25"/>
    </row>
    <row r="2776">
      <c r="A2776" s="187"/>
      <c r="B2776" s="187"/>
      <c r="C2776" s="187"/>
      <c r="D2776" s="187"/>
      <c r="E2776" s="187"/>
      <c r="F2776" s="187"/>
      <c r="G2776" s="188"/>
      <c r="H2776" s="187"/>
      <c r="I2776" s="188"/>
      <c r="J2776" s="188"/>
      <c r="K2776" s="188"/>
      <c r="L2776" s="187"/>
      <c r="M2776" s="188"/>
      <c r="N2776" s="188"/>
      <c r="O2776" s="188"/>
      <c r="P2776" s="189"/>
      <c r="Q2776" s="187"/>
      <c r="R2776" s="187"/>
      <c r="S2776" s="188"/>
      <c r="T2776" s="188"/>
      <c r="U2776" s="188"/>
      <c r="V2776" s="188"/>
      <c r="W2776" s="188"/>
      <c r="X2776" s="188"/>
      <c r="Y2776" s="188"/>
      <c r="Z2776" s="188"/>
      <c r="AA2776" s="187"/>
      <c r="AB2776" s="189"/>
      <c r="AC2776" s="187"/>
      <c r="AD2776" s="25"/>
      <c r="AE2776" s="25"/>
    </row>
    <row r="2777">
      <c r="A2777" s="187"/>
      <c r="B2777" s="187"/>
      <c r="C2777" s="187"/>
      <c r="D2777" s="187"/>
      <c r="E2777" s="187"/>
      <c r="F2777" s="187"/>
      <c r="G2777" s="188"/>
      <c r="H2777" s="187"/>
      <c r="I2777" s="188"/>
      <c r="J2777" s="188"/>
      <c r="K2777" s="188"/>
      <c r="L2777" s="187"/>
      <c r="M2777" s="188"/>
      <c r="N2777" s="188"/>
      <c r="O2777" s="188"/>
      <c r="P2777" s="189"/>
      <c r="Q2777" s="187"/>
      <c r="R2777" s="187"/>
      <c r="S2777" s="188"/>
      <c r="T2777" s="188"/>
      <c r="U2777" s="188"/>
      <c r="V2777" s="188"/>
      <c r="W2777" s="188"/>
      <c r="X2777" s="188"/>
      <c r="Y2777" s="188"/>
      <c r="Z2777" s="188"/>
      <c r="AA2777" s="187"/>
      <c r="AB2777" s="189"/>
      <c r="AC2777" s="187"/>
      <c r="AD2777" s="25"/>
      <c r="AE2777" s="25"/>
    </row>
    <row r="2778">
      <c r="A2778" s="187"/>
      <c r="B2778" s="187"/>
      <c r="C2778" s="187"/>
      <c r="D2778" s="187"/>
      <c r="E2778" s="187"/>
      <c r="F2778" s="187"/>
      <c r="G2778" s="188"/>
      <c r="H2778" s="187"/>
      <c r="I2778" s="188"/>
      <c r="J2778" s="188"/>
      <c r="K2778" s="188"/>
      <c r="L2778" s="187"/>
      <c r="M2778" s="188"/>
      <c r="N2778" s="188"/>
      <c r="O2778" s="188"/>
      <c r="P2778" s="189"/>
      <c r="Q2778" s="187"/>
      <c r="R2778" s="187"/>
      <c r="S2778" s="188"/>
      <c r="T2778" s="188"/>
      <c r="U2778" s="188"/>
      <c r="V2778" s="188"/>
      <c r="W2778" s="188"/>
      <c r="X2778" s="188"/>
      <c r="Y2778" s="188"/>
      <c r="Z2778" s="188"/>
      <c r="AA2778" s="187"/>
      <c r="AB2778" s="189"/>
      <c r="AC2778" s="187"/>
      <c r="AD2778" s="25"/>
      <c r="AE2778" s="25"/>
    </row>
    <row r="2779">
      <c r="A2779" s="187"/>
      <c r="B2779" s="187"/>
      <c r="C2779" s="187"/>
      <c r="D2779" s="187"/>
      <c r="E2779" s="187"/>
      <c r="F2779" s="187"/>
      <c r="G2779" s="188"/>
      <c r="H2779" s="187"/>
      <c r="I2779" s="188"/>
      <c r="J2779" s="188"/>
      <c r="K2779" s="188"/>
      <c r="L2779" s="187"/>
      <c r="M2779" s="188"/>
      <c r="N2779" s="188"/>
      <c r="O2779" s="188"/>
      <c r="P2779" s="189"/>
      <c r="Q2779" s="187"/>
      <c r="R2779" s="187"/>
      <c r="S2779" s="188"/>
      <c r="T2779" s="188"/>
      <c r="U2779" s="188"/>
      <c r="V2779" s="188"/>
      <c r="W2779" s="188"/>
      <c r="X2779" s="188"/>
      <c r="Y2779" s="188"/>
      <c r="Z2779" s="188"/>
      <c r="AA2779" s="187"/>
      <c r="AB2779" s="189"/>
      <c r="AC2779" s="187"/>
      <c r="AD2779" s="25"/>
      <c r="AE2779" s="25"/>
    </row>
    <row r="2780">
      <c r="A2780" s="187"/>
      <c r="B2780" s="187"/>
      <c r="C2780" s="187"/>
      <c r="D2780" s="187"/>
      <c r="E2780" s="187"/>
      <c r="F2780" s="187"/>
      <c r="G2780" s="188"/>
      <c r="H2780" s="187"/>
      <c r="I2780" s="188"/>
      <c r="J2780" s="188"/>
      <c r="K2780" s="188"/>
      <c r="L2780" s="187"/>
      <c r="M2780" s="188"/>
      <c r="N2780" s="188"/>
      <c r="O2780" s="188"/>
      <c r="P2780" s="189"/>
      <c r="Q2780" s="187"/>
      <c r="R2780" s="187"/>
      <c r="S2780" s="188"/>
      <c r="T2780" s="188"/>
      <c r="U2780" s="188"/>
      <c r="V2780" s="188"/>
      <c r="W2780" s="188"/>
      <c r="X2780" s="188"/>
      <c r="Y2780" s="188"/>
      <c r="Z2780" s="188"/>
      <c r="AA2780" s="187"/>
      <c r="AB2780" s="189"/>
      <c r="AC2780" s="187"/>
      <c r="AD2780" s="25"/>
      <c r="AE2780" s="25"/>
    </row>
    <row r="2781">
      <c r="A2781" s="187"/>
      <c r="B2781" s="187"/>
      <c r="C2781" s="187"/>
      <c r="D2781" s="187"/>
      <c r="E2781" s="187"/>
      <c r="F2781" s="187"/>
      <c r="G2781" s="188"/>
      <c r="H2781" s="187"/>
      <c r="I2781" s="188"/>
      <c r="J2781" s="188"/>
      <c r="K2781" s="188"/>
      <c r="L2781" s="187"/>
      <c r="M2781" s="188"/>
      <c r="N2781" s="188"/>
      <c r="O2781" s="188"/>
      <c r="P2781" s="189"/>
      <c r="Q2781" s="187"/>
      <c r="R2781" s="187"/>
      <c r="S2781" s="188"/>
      <c r="T2781" s="188"/>
      <c r="U2781" s="188"/>
      <c r="V2781" s="188"/>
      <c r="W2781" s="188"/>
      <c r="X2781" s="188"/>
      <c r="Y2781" s="188"/>
      <c r="Z2781" s="188"/>
      <c r="AA2781" s="187"/>
      <c r="AB2781" s="189"/>
      <c r="AC2781" s="187"/>
      <c r="AD2781" s="25"/>
      <c r="AE2781" s="25"/>
    </row>
    <row r="2782">
      <c r="A2782" s="187"/>
      <c r="B2782" s="187"/>
      <c r="C2782" s="187"/>
      <c r="D2782" s="187"/>
      <c r="E2782" s="187"/>
      <c r="F2782" s="187"/>
      <c r="G2782" s="188"/>
      <c r="H2782" s="187"/>
      <c r="I2782" s="188"/>
      <c r="J2782" s="188"/>
      <c r="K2782" s="188"/>
      <c r="L2782" s="187"/>
      <c r="M2782" s="188"/>
      <c r="N2782" s="188"/>
      <c r="O2782" s="188"/>
      <c r="P2782" s="189"/>
      <c r="Q2782" s="187"/>
      <c r="R2782" s="187"/>
      <c r="S2782" s="188"/>
      <c r="T2782" s="188"/>
      <c r="U2782" s="188"/>
      <c r="V2782" s="188"/>
      <c r="W2782" s="188"/>
      <c r="X2782" s="188"/>
      <c r="Y2782" s="188"/>
      <c r="Z2782" s="188"/>
      <c r="AA2782" s="187"/>
      <c r="AB2782" s="189"/>
      <c r="AC2782" s="187"/>
      <c r="AD2782" s="25"/>
      <c r="AE2782" s="25"/>
    </row>
    <row r="2783">
      <c r="A2783" s="187"/>
      <c r="B2783" s="187"/>
      <c r="C2783" s="187"/>
      <c r="D2783" s="187"/>
      <c r="E2783" s="187"/>
      <c r="F2783" s="187"/>
      <c r="G2783" s="188"/>
      <c r="H2783" s="187"/>
      <c r="I2783" s="188"/>
      <c r="J2783" s="188"/>
      <c r="K2783" s="188"/>
      <c r="L2783" s="187"/>
      <c r="M2783" s="188"/>
      <c r="N2783" s="188"/>
      <c r="O2783" s="188"/>
      <c r="P2783" s="189"/>
      <c r="Q2783" s="187"/>
      <c r="R2783" s="187"/>
      <c r="S2783" s="188"/>
      <c r="T2783" s="188"/>
      <c r="U2783" s="188"/>
      <c r="V2783" s="188"/>
      <c r="W2783" s="188"/>
      <c r="X2783" s="188"/>
      <c r="Y2783" s="188"/>
      <c r="Z2783" s="188"/>
      <c r="AA2783" s="187"/>
      <c r="AB2783" s="189"/>
      <c r="AC2783" s="187"/>
      <c r="AD2783" s="25"/>
      <c r="AE2783" s="25"/>
    </row>
    <row r="2784">
      <c r="A2784" s="187"/>
      <c r="B2784" s="187"/>
      <c r="C2784" s="187"/>
      <c r="D2784" s="187"/>
      <c r="E2784" s="187"/>
      <c r="F2784" s="187"/>
      <c r="G2784" s="188"/>
      <c r="H2784" s="187"/>
      <c r="I2784" s="188"/>
      <c r="J2784" s="188"/>
      <c r="K2784" s="188"/>
      <c r="L2784" s="187"/>
      <c r="M2784" s="188"/>
      <c r="N2784" s="188"/>
      <c r="O2784" s="188"/>
      <c r="P2784" s="189"/>
      <c r="Q2784" s="187"/>
      <c r="R2784" s="187"/>
      <c r="S2784" s="188"/>
      <c r="T2784" s="188"/>
      <c r="U2784" s="188"/>
      <c r="V2784" s="188"/>
      <c r="W2784" s="188"/>
      <c r="X2784" s="188"/>
      <c r="Y2784" s="188"/>
      <c r="Z2784" s="188"/>
      <c r="AA2784" s="187"/>
      <c r="AB2784" s="189"/>
      <c r="AC2784" s="187"/>
      <c r="AD2784" s="25"/>
      <c r="AE2784" s="25"/>
    </row>
    <row r="2785">
      <c r="A2785" s="187"/>
      <c r="B2785" s="187"/>
      <c r="C2785" s="187"/>
      <c r="D2785" s="187"/>
      <c r="E2785" s="187"/>
      <c r="F2785" s="187"/>
      <c r="G2785" s="188"/>
      <c r="H2785" s="187"/>
      <c r="I2785" s="188"/>
      <c r="J2785" s="188"/>
      <c r="K2785" s="188"/>
      <c r="L2785" s="187"/>
      <c r="M2785" s="188"/>
      <c r="N2785" s="188"/>
      <c r="O2785" s="188"/>
      <c r="P2785" s="189"/>
      <c r="Q2785" s="187"/>
      <c r="R2785" s="187"/>
      <c r="S2785" s="188"/>
      <c r="T2785" s="188"/>
      <c r="U2785" s="188"/>
      <c r="V2785" s="188"/>
      <c r="W2785" s="188"/>
      <c r="X2785" s="188"/>
      <c r="Y2785" s="188"/>
      <c r="Z2785" s="188"/>
      <c r="AA2785" s="187"/>
      <c r="AB2785" s="189"/>
      <c r="AC2785" s="187"/>
      <c r="AD2785" s="25"/>
      <c r="AE2785" s="25"/>
    </row>
    <row r="2786">
      <c r="A2786" s="187"/>
      <c r="B2786" s="187"/>
      <c r="C2786" s="187"/>
      <c r="D2786" s="187"/>
      <c r="E2786" s="187"/>
      <c r="F2786" s="187"/>
      <c r="G2786" s="188"/>
      <c r="H2786" s="187"/>
      <c r="I2786" s="188"/>
      <c r="J2786" s="188"/>
      <c r="K2786" s="188"/>
      <c r="L2786" s="187"/>
      <c r="M2786" s="188"/>
      <c r="N2786" s="188"/>
      <c r="O2786" s="188"/>
      <c r="P2786" s="189"/>
      <c r="Q2786" s="187"/>
      <c r="R2786" s="187"/>
      <c r="S2786" s="188"/>
      <c r="T2786" s="188"/>
      <c r="U2786" s="188"/>
      <c r="V2786" s="188"/>
      <c r="W2786" s="188"/>
      <c r="X2786" s="188"/>
      <c r="Y2786" s="188"/>
      <c r="Z2786" s="188"/>
      <c r="AA2786" s="187"/>
      <c r="AB2786" s="189"/>
      <c r="AC2786" s="187"/>
      <c r="AD2786" s="25"/>
      <c r="AE2786" s="25"/>
    </row>
    <row r="2787">
      <c r="A2787" s="187"/>
      <c r="B2787" s="187"/>
      <c r="C2787" s="187"/>
      <c r="D2787" s="187"/>
      <c r="E2787" s="187"/>
      <c r="F2787" s="187"/>
      <c r="G2787" s="188"/>
      <c r="H2787" s="187"/>
      <c r="I2787" s="188"/>
      <c r="J2787" s="188"/>
      <c r="K2787" s="188"/>
      <c r="L2787" s="187"/>
      <c r="M2787" s="188"/>
      <c r="N2787" s="188"/>
      <c r="O2787" s="188"/>
      <c r="P2787" s="189"/>
      <c r="Q2787" s="187"/>
      <c r="R2787" s="187"/>
      <c r="S2787" s="188"/>
      <c r="T2787" s="188"/>
      <c r="U2787" s="188"/>
      <c r="V2787" s="188"/>
      <c r="W2787" s="188"/>
      <c r="X2787" s="188"/>
      <c r="Y2787" s="188"/>
      <c r="Z2787" s="188"/>
      <c r="AA2787" s="187"/>
      <c r="AB2787" s="189"/>
      <c r="AC2787" s="187"/>
      <c r="AD2787" s="25"/>
      <c r="AE2787" s="25"/>
    </row>
    <row r="2788">
      <c r="A2788" s="187"/>
      <c r="B2788" s="187"/>
      <c r="C2788" s="187"/>
      <c r="D2788" s="187"/>
      <c r="E2788" s="187"/>
      <c r="F2788" s="187"/>
      <c r="G2788" s="188"/>
      <c r="H2788" s="187"/>
      <c r="I2788" s="188"/>
      <c r="J2788" s="188"/>
      <c r="K2788" s="188"/>
      <c r="L2788" s="187"/>
      <c r="M2788" s="188"/>
      <c r="N2788" s="188"/>
      <c r="O2788" s="188"/>
      <c r="P2788" s="189"/>
      <c r="Q2788" s="187"/>
      <c r="R2788" s="187"/>
      <c r="S2788" s="188"/>
      <c r="T2788" s="188"/>
      <c r="U2788" s="188"/>
      <c r="V2788" s="188"/>
      <c r="W2788" s="188"/>
      <c r="X2788" s="188"/>
      <c r="Y2788" s="188"/>
      <c r="Z2788" s="188"/>
      <c r="AA2788" s="187"/>
      <c r="AB2788" s="189"/>
      <c r="AC2788" s="187"/>
      <c r="AD2788" s="25"/>
      <c r="AE2788" s="25"/>
    </row>
    <row r="2789">
      <c r="A2789" s="187"/>
      <c r="B2789" s="187"/>
      <c r="C2789" s="187"/>
      <c r="D2789" s="187"/>
      <c r="E2789" s="187"/>
      <c r="F2789" s="187"/>
      <c r="G2789" s="188"/>
      <c r="H2789" s="187"/>
      <c r="I2789" s="188"/>
      <c r="J2789" s="188"/>
      <c r="K2789" s="188"/>
      <c r="L2789" s="187"/>
      <c r="M2789" s="188"/>
      <c r="N2789" s="188"/>
      <c r="O2789" s="188"/>
      <c r="P2789" s="189"/>
      <c r="Q2789" s="187"/>
      <c r="R2789" s="187"/>
      <c r="S2789" s="188"/>
      <c r="T2789" s="188"/>
      <c r="U2789" s="188"/>
      <c r="V2789" s="188"/>
      <c r="W2789" s="188"/>
      <c r="X2789" s="188"/>
      <c r="Y2789" s="188"/>
      <c r="Z2789" s="188"/>
      <c r="AA2789" s="187"/>
      <c r="AB2789" s="189"/>
      <c r="AC2789" s="187"/>
      <c r="AD2789" s="25"/>
      <c r="AE2789" s="25"/>
    </row>
    <row r="2790">
      <c r="A2790" s="187"/>
      <c r="B2790" s="187"/>
      <c r="C2790" s="187"/>
      <c r="D2790" s="187"/>
      <c r="E2790" s="187"/>
      <c r="F2790" s="187"/>
      <c r="G2790" s="188"/>
      <c r="H2790" s="187"/>
      <c r="I2790" s="187"/>
      <c r="J2790" s="188"/>
      <c r="K2790" s="187"/>
      <c r="L2790" s="188"/>
      <c r="M2790" s="188"/>
      <c r="N2790" s="188"/>
      <c r="O2790" s="188"/>
      <c r="P2790" s="189"/>
      <c r="Q2790" s="187"/>
      <c r="R2790" s="187"/>
      <c r="S2790" s="188"/>
      <c r="T2790" s="188"/>
      <c r="U2790" s="188"/>
      <c r="V2790" s="188"/>
      <c r="W2790" s="188"/>
      <c r="X2790" s="188"/>
      <c r="Y2790" s="188"/>
      <c r="Z2790" s="188"/>
      <c r="AA2790" s="187"/>
      <c r="AB2790" s="189"/>
      <c r="AC2790" s="187"/>
      <c r="AD2790" s="25"/>
      <c r="AE2790" s="25"/>
    </row>
    <row r="2791">
      <c r="A2791" s="187"/>
      <c r="B2791" s="187"/>
      <c r="C2791" s="187"/>
      <c r="D2791" s="187"/>
      <c r="E2791" s="187"/>
      <c r="F2791" s="187"/>
      <c r="G2791" s="188"/>
      <c r="H2791" s="187"/>
      <c r="I2791" s="188"/>
      <c r="J2791" s="188"/>
      <c r="K2791" s="188"/>
      <c r="L2791" s="187"/>
      <c r="M2791" s="188"/>
      <c r="N2791" s="188"/>
      <c r="O2791" s="188"/>
      <c r="P2791" s="189"/>
      <c r="Q2791" s="187"/>
      <c r="R2791" s="187"/>
      <c r="S2791" s="188"/>
      <c r="T2791" s="188"/>
      <c r="U2791" s="188"/>
      <c r="V2791" s="188"/>
      <c r="W2791" s="188"/>
      <c r="X2791" s="188"/>
      <c r="Y2791" s="188"/>
      <c r="Z2791" s="188"/>
      <c r="AA2791" s="187"/>
      <c r="AB2791" s="189"/>
      <c r="AC2791" s="187"/>
      <c r="AD2791" s="25"/>
      <c r="AE2791" s="25"/>
    </row>
    <row r="2792">
      <c r="A2792" s="187"/>
      <c r="B2792" s="187"/>
      <c r="C2792" s="187"/>
      <c r="D2792" s="187"/>
      <c r="E2792" s="187"/>
      <c r="F2792" s="187"/>
      <c r="G2792" s="188"/>
      <c r="H2792" s="187"/>
      <c r="I2792" s="188"/>
      <c r="J2792" s="188"/>
      <c r="K2792" s="188"/>
      <c r="L2792" s="187"/>
      <c r="M2792" s="188"/>
      <c r="N2792" s="188"/>
      <c r="O2792" s="188"/>
      <c r="P2792" s="189"/>
      <c r="Q2792" s="187"/>
      <c r="R2792" s="187"/>
      <c r="S2792" s="188"/>
      <c r="T2792" s="188"/>
      <c r="U2792" s="188"/>
      <c r="V2792" s="188"/>
      <c r="W2792" s="188"/>
      <c r="X2792" s="188"/>
      <c r="Y2792" s="188"/>
      <c r="Z2792" s="188"/>
      <c r="AA2792" s="187"/>
      <c r="AB2792" s="189"/>
      <c r="AC2792" s="187"/>
      <c r="AD2792" s="25"/>
      <c r="AE2792" s="25"/>
    </row>
    <row r="2793">
      <c r="A2793" s="187"/>
      <c r="B2793" s="187"/>
      <c r="C2793" s="187"/>
      <c r="D2793" s="187"/>
      <c r="E2793" s="187"/>
      <c r="F2793" s="187"/>
      <c r="G2793" s="188"/>
      <c r="H2793" s="187"/>
      <c r="I2793" s="188"/>
      <c r="J2793" s="188"/>
      <c r="K2793" s="188"/>
      <c r="L2793" s="187"/>
      <c r="M2793" s="188"/>
      <c r="N2793" s="188"/>
      <c r="O2793" s="188"/>
      <c r="P2793" s="189"/>
      <c r="Q2793" s="187"/>
      <c r="R2793" s="187"/>
      <c r="S2793" s="188"/>
      <c r="T2793" s="188"/>
      <c r="U2793" s="188"/>
      <c r="V2793" s="188"/>
      <c r="W2793" s="188"/>
      <c r="X2793" s="188"/>
      <c r="Y2793" s="188"/>
      <c r="Z2793" s="188"/>
      <c r="AA2793" s="187"/>
      <c r="AB2793" s="189"/>
      <c r="AC2793" s="187"/>
      <c r="AD2793" s="25"/>
      <c r="AE2793" s="25"/>
    </row>
    <row r="2794">
      <c r="A2794" s="187"/>
      <c r="B2794" s="187"/>
      <c r="C2794" s="187"/>
      <c r="D2794" s="187"/>
      <c r="E2794" s="187"/>
      <c r="F2794" s="187"/>
      <c r="G2794" s="188"/>
      <c r="H2794" s="188"/>
      <c r="I2794" s="188"/>
      <c r="J2794" s="188"/>
      <c r="K2794" s="188"/>
      <c r="L2794" s="188"/>
      <c r="M2794" s="188"/>
      <c r="N2794" s="188"/>
      <c r="O2794" s="188"/>
      <c r="P2794" s="189"/>
      <c r="Q2794" s="188"/>
      <c r="R2794" s="188"/>
      <c r="S2794" s="187"/>
      <c r="T2794" s="188"/>
      <c r="U2794" s="188"/>
      <c r="V2794" s="188"/>
      <c r="W2794" s="188"/>
      <c r="X2794" s="188"/>
      <c r="Y2794" s="188"/>
      <c r="Z2794" s="188"/>
      <c r="AA2794" s="187"/>
      <c r="AB2794" s="189"/>
      <c r="AC2794" s="187"/>
      <c r="AD2794" s="25"/>
      <c r="AE2794" s="25"/>
    </row>
    <row r="2795">
      <c r="A2795" s="187"/>
      <c r="B2795" s="187"/>
      <c r="C2795" s="187"/>
      <c r="D2795" s="187"/>
      <c r="E2795" s="187"/>
      <c r="F2795" s="187"/>
      <c r="G2795" s="188"/>
      <c r="H2795" s="188"/>
      <c r="I2795" s="188"/>
      <c r="J2795" s="188"/>
      <c r="K2795" s="188"/>
      <c r="L2795" s="188"/>
      <c r="M2795" s="188"/>
      <c r="N2795" s="188"/>
      <c r="O2795" s="188"/>
      <c r="P2795" s="189"/>
      <c r="Q2795" s="187"/>
      <c r="R2795" s="188"/>
      <c r="S2795" s="187"/>
      <c r="T2795" s="188"/>
      <c r="U2795" s="188"/>
      <c r="V2795" s="188"/>
      <c r="W2795" s="188"/>
      <c r="X2795" s="188"/>
      <c r="Y2795" s="188"/>
      <c r="Z2795" s="188"/>
      <c r="AA2795" s="187"/>
      <c r="AB2795" s="189"/>
      <c r="AC2795" s="187"/>
      <c r="AD2795" s="25"/>
      <c r="AE2795" s="25"/>
    </row>
    <row r="2796">
      <c r="A2796" s="187"/>
      <c r="B2796" s="187"/>
      <c r="C2796" s="187"/>
      <c r="D2796" s="187"/>
      <c r="E2796" s="187"/>
      <c r="F2796" s="187"/>
      <c r="G2796" s="188"/>
      <c r="H2796" s="187"/>
      <c r="I2796" s="187"/>
      <c r="J2796" s="188"/>
      <c r="K2796" s="187"/>
      <c r="L2796" s="188"/>
      <c r="M2796" s="188"/>
      <c r="N2796" s="188"/>
      <c r="O2796" s="188"/>
      <c r="P2796" s="189"/>
      <c r="Q2796" s="187"/>
      <c r="R2796" s="187"/>
      <c r="S2796" s="188"/>
      <c r="T2796" s="188"/>
      <c r="U2796" s="188"/>
      <c r="V2796" s="188"/>
      <c r="W2796" s="188"/>
      <c r="X2796" s="188"/>
      <c r="Y2796" s="188"/>
      <c r="Z2796" s="188"/>
      <c r="AA2796" s="187"/>
      <c r="AB2796" s="189"/>
      <c r="AC2796" s="187"/>
      <c r="AD2796" s="25"/>
      <c r="AE2796" s="25"/>
    </row>
    <row r="2797">
      <c r="A2797" s="187"/>
      <c r="B2797" s="187"/>
      <c r="C2797" s="187"/>
      <c r="D2797" s="187"/>
      <c r="E2797" s="187"/>
      <c r="F2797" s="187"/>
      <c r="G2797" s="188"/>
      <c r="H2797" s="187"/>
      <c r="I2797" s="188"/>
      <c r="J2797" s="188"/>
      <c r="K2797" s="188"/>
      <c r="L2797" s="187"/>
      <c r="M2797" s="188"/>
      <c r="N2797" s="188"/>
      <c r="O2797" s="188"/>
      <c r="P2797" s="189"/>
      <c r="Q2797" s="187"/>
      <c r="R2797" s="187"/>
      <c r="S2797" s="188"/>
      <c r="T2797" s="188"/>
      <c r="U2797" s="188"/>
      <c r="V2797" s="188"/>
      <c r="W2797" s="188"/>
      <c r="X2797" s="188"/>
      <c r="Y2797" s="188"/>
      <c r="Z2797" s="188"/>
      <c r="AA2797" s="187"/>
      <c r="AB2797" s="189"/>
      <c r="AC2797" s="187"/>
      <c r="AD2797" s="25"/>
      <c r="AE2797" s="25"/>
    </row>
    <row r="2798">
      <c r="A2798" s="187"/>
      <c r="B2798" s="187"/>
      <c r="C2798" s="187"/>
      <c r="D2798" s="187"/>
      <c r="E2798" s="187"/>
      <c r="F2798" s="187"/>
      <c r="G2798" s="188"/>
      <c r="H2798" s="187"/>
      <c r="I2798" s="187"/>
      <c r="J2798" s="188"/>
      <c r="K2798" s="187"/>
      <c r="L2798" s="188"/>
      <c r="M2798" s="188"/>
      <c r="N2798" s="188"/>
      <c r="O2798" s="188"/>
      <c r="P2798" s="189"/>
      <c r="Q2798" s="187"/>
      <c r="R2798" s="187"/>
      <c r="S2798" s="188"/>
      <c r="T2798" s="188"/>
      <c r="U2798" s="188"/>
      <c r="V2798" s="188"/>
      <c r="W2798" s="188"/>
      <c r="X2798" s="188"/>
      <c r="Y2798" s="188"/>
      <c r="Z2798" s="188"/>
      <c r="AA2798" s="187"/>
      <c r="AB2798" s="189"/>
      <c r="AC2798" s="187"/>
      <c r="AD2798" s="25"/>
      <c r="AE2798" s="25"/>
    </row>
    <row r="2799">
      <c r="A2799" s="187"/>
      <c r="B2799" s="187"/>
      <c r="C2799" s="187"/>
      <c r="D2799" s="187"/>
      <c r="E2799" s="187"/>
      <c r="F2799" s="187"/>
      <c r="G2799" s="188"/>
      <c r="H2799" s="188"/>
      <c r="I2799" s="188"/>
      <c r="J2799" s="188"/>
      <c r="K2799" s="188"/>
      <c r="L2799" s="188"/>
      <c r="M2799" s="188"/>
      <c r="N2799" s="188"/>
      <c r="O2799" s="188"/>
      <c r="P2799" s="189"/>
      <c r="Q2799" s="187"/>
      <c r="R2799" s="188"/>
      <c r="S2799" s="187"/>
      <c r="T2799" s="188"/>
      <c r="U2799" s="188"/>
      <c r="V2799" s="188"/>
      <c r="W2799" s="188"/>
      <c r="X2799" s="188"/>
      <c r="Y2799" s="188"/>
      <c r="Z2799" s="188"/>
      <c r="AA2799" s="187"/>
      <c r="AB2799" s="189"/>
      <c r="AC2799" s="187"/>
      <c r="AD2799" s="25"/>
      <c r="AE2799" s="25"/>
    </row>
    <row r="2800">
      <c r="A2800" s="187"/>
      <c r="B2800" s="187"/>
      <c r="C2800" s="187"/>
      <c r="D2800" s="187"/>
      <c r="E2800" s="187"/>
      <c r="F2800" s="187"/>
      <c r="G2800" s="188"/>
      <c r="H2800" s="187"/>
      <c r="I2800" s="187"/>
      <c r="J2800" s="188"/>
      <c r="K2800" s="188"/>
      <c r="L2800" s="188"/>
      <c r="M2800" s="188"/>
      <c r="N2800" s="188"/>
      <c r="O2800" s="188"/>
      <c r="P2800" s="189"/>
      <c r="Q2800" s="187"/>
      <c r="R2800" s="187"/>
      <c r="S2800" s="188"/>
      <c r="T2800" s="188"/>
      <c r="U2800" s="188"/>
      <c r="V2800" s="188"/>
      <c r="W2800" s="188"/>
      <c r="X2800" s="188"/>
      <c r="Y2800" s="188"/>
      <c r="Z2800" s="188"/>
      <c r="AA2800" s="187"/>
      <c r="AB2800" s="189"/>
      <c r="AC2800" s="187"/>
      <c r="AD2800" s="25"/>
      <c r="AE2800" s="25"/>
    </row>
    <row r="2801">
      <c r="A2801" s="187"/>
      <c r="B2801" s="187"/>
      <c r="C2801" s="187"/>
      <c r="D2801" s="187"/>
      <c r="E2801" s="187"/>
      <c r="F2801" s="187"/>
      <c r="G2801" s="188"/>
      <c r="H2801" s="188"/>
      <c r="I2801" s="188"/>
      <c r="J2801" s="188"/>
      <c r="K2801" s="188"/>
      <c r="L2801" s="188"/>
      <c r="M2801" s="188"/>
      <c r="N2801" s="188"/>
      <c r="O2801" s="188"/>
      <c r="P2801" s="189"/>
      <c r="Q2801" s="188"/>
      <c r="R2801" s="188"/>
      <c r="S2801" s="187"/>
      <c r="T2801" s="188"/>
      <c r="U2801" s="188"/>
      <c r="V2801" s="188"/>
      <c r="W2801" s="188"/>
      <c r="X2801" s="188"/>
      <c r="Y2801" s="188"/>
      <c r="Z2801" s="188"/>
      <c r="AA2801" s="187"/>
      <c r="AB2801" s="189"/>
      <c r="AC2801" s="187"/>
      <c r="AD2801" s="25"/>
      <c r="AE2801" s="25"/>
    </row>
    <row r="2802">
      <c r="A2802" s="187"/>
      <c r="B2802" s="187"/>
      <c r="C2802" s="187"/>
      <c r="D2802" s="187"/>
      <c r="E2802" s="187"/>
      <c r="F2802" s="187"/>
      <c r="G2802" s="188"/>
      <c r="H2802" s="188"/>
      <c r="I2802" s="188"/>
      <c r="J2802" s="188"/>
      <c r="K2802" s="188"/>
      <c r="L2802" s="188"/>
      <c r="M2802" s="188"/>
      <c r="N2802" s="188"/>
      <c r="O2802" s="188"/>
      <c r="P2802" s="189"/>
      <c r="Q2802" s="188"/>
      <c r="R2802" s="188"/>
      <c r="S2802" s="187"/>
      <c r="T2802" s="188"/>
      <c r="U2802" s="188"/>
      <c r="V2802" s="188"/>
      <c r="W2802" s="188"/>
      <c r="X2802" s="188"/>
      <c r="Y2802" s="188"/>
      <c r="Z2802" s="188"/>
      <c r="AA2802" s="187"/>
      <c r="AB2802" s="189"/>
      <c r="AC2802" s="187"/>
      <c r="AD2802" s="25"/>
      <c r="AE2802" s="25"/>
    </row>
    <row r="2803">
      <c r="A2803" s="187"/>
      <c r="B2803" s="187"/>
      <c r="C2803" s="187"/>
      <c r="D2803" s="187"/>
      <c r="E2803" s="187"/>
      <c r="F2803" s="187"/>
      <c r="G2803" s="188"/>
      <c r="H2803" s="188"/>
      <c r="I2803" s="188"/>
      <c r="J2803" s="188"/>
      <c r="K2803" s="188"/>
      <c r="L2803" s="188"/>
      <c r="M2803" s="188"/>
      <c r="N2803" s="188"/>
      <c r="O2803" s="188"/>
      <c r="P2803" s="189"/>
      <c r="Q2803" s="188"/>
      <c r="R2803" s="188"/>
      <c r="S2803" s="187"/>
      <c r="T2803" s="188"/>
      <c r="U2803" s="188"/>
      <c r="V2803" s="188"/>
      <c r="W2803" s="188"/>
      <c r="X2803" s="188"/>
      <c r="Y2803" s="188"/>
      <c r="Z2803" s="188"/>
      <c r="AA2803" s="187"/>
      <c r="AB2803" s="189"/>
      <c r="AC2803" s="187"/>
      <c r="AD2803" s="25"/>
      <c r="AE2803" s="25"/>
    </row>
    <row r="2804">
      <c r="A2804" s="187"/>
      <c r="B2804" s="187"/>
      <c r="C2804" s="187"/>
      <c r="D2804" s="187"/>
      <c r="E2804" s="187"/>
      <c r="F2804" s="187"/>
      <c r="G2804" s="188"/>
      <c r="H2804" s="188"/>
      <c r="I2804" s="188"/>
      <c r="J2804" s="188"/>
      <c r="K2804" s="188"/>
      <c r="L2804" s="188"/>
      <c r="M2804" s="188"/>
      <c r="N2804" s="188"/>
      <c r="O2804" s="188"/>
      <c r="P2804" s="189"/>
      <c r="Q2804" s="188"/>
      <c r="R2804" s="188"/>
      <c r="S2804" s="187"/>
      <c r="T2804" s="188"/>
      <c r="U2804" s="188"/>
      <c r="V2804" s="188"/>
      <c r="W2804" s="188"/>
      <c r="X2804" s="188"/>
      <c r="Y2804" s="188"/>
      <c r="Z2804" s="188"/>
      <c r="AA2804" s="187"/>
      <c r="AB2804" s="189"/>
      <c r="AC2804" s="187"/>
      <c r="AD2804" s="25"/>
      <c r="AE2804" s="25"/>
    </row>
    <row r="2805">
      <c r="A2805" s="187"/>
      <c r="B2805" s="187"/>
      <c r="C2805" s="187"/>
      <c r="D2805" s="187"/>
      <c r="E2805" s="187"/>
      <c r="F2805" s="187"/>
      <c r="G2805" s="188"/>
      <c r="H2805" s="188"/>
      <c r="I2805" s="188"/>
      <c r="J2805" s="188"/>
      <c r="K2805" s="188"/>
      <c r="L2805" s="188"/>
      <c r="M2805" s="188"/>
      <c r="N2805" s="188"/>
      <c r="O2805" s="188"/>
      <c r="P2805" s="189"/>
      <c r="Q2805" s="188"/>
      <c r="R2805" s="188"/>
      <c r="S2805" s="187"/>
      <c r="T2805" s="188"/>
      <c r="U2805" s="188"/>
      <c r="V2805" s="188"/>
      <c r="W2805" s="188"/>
      <c r="X2805" s="188"/>
      <c r="Y2805" s="188"/>
      <c r="Z2805" s="188"/>
      <c r="AA2805" s="187"/>
      <c r="AB2805" s="189"/>
      <c r="AC2805" s="187"/>
      <c r="AD2805" s="25"/>
      <c r="AE2805" s="25"/>
    </row>
    <row r="2806">
      <c r="A2806" s="187"/>
      <c r="B2806" s="187"/>
      <c r="C2806" s="187"/>
      <c r="D2806" s="187"/>
      <c r="E2806" s="187"/>
      <c r="F2806" s="187"/>
      <c r="G2806" s="188"/>
      <c r="H2806" s="188"/>
      <c r="I2806" s="188"/>
      <c r="J2806" s="188"/>
      <c r="K2806" s="188"/>
      <c r="L2806" s="188"/>
      <c r="M2806" s="188"/>
      <c r="N2806" s="188"/>
      <c r="O2806" s="188"/>
      <c r="P2806" s="189"/>
      <c r="Q2806" s="188"/>
      <c r="R2806" s="188"/>
      <c r="S2806" s="187"/>
      <c r="T2806" s="188"/>
      <c r="U2806" s="188"/>
      <c r="V2806" s="188"/>
      <c r="W2806" s="188"/>
      <c r="X2806" s="188"/>
      <c r="Y2806" s="188"/>
      <c r="Z2806" s="188"/>
      <c r="AA2806" s="187"/>
      <c r="AB2806" s="189"/>
      <c r="AC2806" s="187"/>
      <c r="AD2806" s="25"/>
      <c r="AE2806" s="25"/>
    </row>
    <row r="2807">
      <c r="A2807" s="187"/>
      <c r="B2807" s="187"/>
      <c r="C2807" s="187"/>
      <c r="D2807" s="187"/>
      <c r="E2807" s="187"/>
      <c r="F2807" s="187"/>
      <c r="G2807" s="188"/>
      <c r="H2807" s="188"/>
      <c r="I2807" s="188"/>
      <c r="J2807" s="188"/>
      <c r="K2807" s="188"/>
      <c r="L2807" s="188"/>
      <c r="M2807" s="188"/>
      <c r="N2807" s="188"/>
      <c r="O2807" s="188"/>
      <c r="P2807" s="189"/>
      <c r="Q2807" s="188"/>
      <c r="R2807" s="188"/>
      <c r="S2807" s="187"/>
      <c r="T2807" s="188"/>
      <c r="U2807" s="188"/>
      <c r="V2807" s="188"/>
      <c r="W2807" s="188"/>
      <c r="X2807" s="188"/>
      <c r="Y2807" s="188"/>
      <c r="Z2807" s="188"/>
      <c r="AA2807" s="187"/>
      <c r="AB2807" s="189"/>
      <c r="AC2807" s="187"/>
      <c r="AD2807" s="25"/>
      <c r="AE2807" s="25"/>
    </row>
    <row r="2808">
      <c r="A2808" s="187"/>
      <c r="B2808" s="187"/>
      <c r="C2808" s="187"/>
      <c r="D2808" s="187"/>
      <c r="E2808" s="187"/>
      <c r="F2808" s="187"/>
      <c r="G2808" s="188"/>
      <c r="H2808" s="188"/>
      <c r="I2808" s="188"/>
      <c r="J2808" s="188"/>
      <c r="K2808" s="188"/>
      <c r="L2808" s="188"/>
      <c r="M2808" s="188"/>
      <c r="N2808" s="188"/>
      <c r="O2808" s="188"/>
      <c r="P2808" s="189"/>
      <c r="Q2808" s="188"/>
      <c r="R2808" s="188"/>
      <c r="S2808" s="187"/>
      <c r="T2808" s="188"/>
      <c r="U2808" s="188"/>
      <c r="V2808" s="188"/>
      <c r="W2808" s="188"/>
      <c r="X2808" s="188"/>
      <c r="Y2808" s="188"/>
      <c r="Z2808" s="188"/>
      <c r="AA2808" s="187"/>
      <c r="AB2808" s="189"/>
      <c r="AC2808" s="187"/>
      <c r="AD2808" s="25"/>
      <c r="AE2808" s="25"/>
    </row>
    <row r="2809">
      <c r="A2809" s="187"/>
      <c r="B2809" s="187"/>
      <c r="C2809" s="187"/>
      <c r="D2809" s="187"/>
      <c r="E2809" s="187"/>
      <c r="F2809" s="187"/>
      <c r="G2809" s="188"/>
      <c r="H2809" s="188"/>
      <c r="I2809" s="188"/>
      <c r="J2809" s="188"/>
      <c r="K2809" s="188"/>
      <c r="L2809" s="188"/>
      <c r="M2809" s="188"/>
      <c r="N2809" s="188"/>
      <c r="O2809" s="188"/>
      <c r="P2809" s="189"/>
      <c r="Q2809" s="188"/>
      <c r="R2809" s="188"/>
      <c r="S2809" s="187"/>
      <c r="T2809" s="188"/>
      <c r="U2809" s="188"/>
      <c r="V2809" s="188"/>
      <c r="W2809" s="188"/>
      <c r="X2809" s="188"/>
      <c r="Y2809" s="188"/>
      <c r="Z2809" s="188"/>
      <c r="AA2809" s="187"/>
      <c r="AB2809" s="189"/>
      <c r="AC2809" s="187"/>
      <c r="AD2809" s="25"/>
      <c r="AE2809" s="25"/>
    </row>
    <row r="2810">
      <c r="A2810" s="187"/>
      <c r="B2810" s="187"/>
      <c r="C2810" s="187"/>
      <c r="D2810" s="187"/>
      <c r="E2810" s="187"/>
      <c r="F2810" s="187"/>
      <c r="G2810" s="188"/>
      <c r="H2810" s="188"/>
      <c r="I2810" s="188"/>
      <c r="J2810" s="188"/>
      <c r="K2810" s="188"/>
      <c r="L2810" s="188"/>
      <c r="M2810" s="188"/>
      <c r="N2810" s="188"/>
      <c r="O2810" s="188"/>
      <c r="P2810" s="189"/>
      <c r="Q2810" s="188"/>
      <c r="R2810" s="188"/>
      <c r="S2810" s="187"/>
      <c r="T2810" s="188"/>
      <c r="U2810" s="188"/>
      <c r="V2810" s="188"/>
      <c r="W2810" s="188"/>
      <c r="X2810" s="188"/>
      <c r="Y2810" s="188"/>
      <c r="Z2810" s="188"/>
      <c r="AA2810" s="187"/>
      <c r="AB2810" s="189"/>
      <c r="AC2810" s="187"/>
      <c r="AD2810" s="25"/>
      <c r="AE2810" s="25"/>
    </row>
    <row r="2811">
      <c r="A2811" s="187"/>
      <c r="B2811" s="187"/>
      <c r="C2811" s="187"/>
      <c r="D2811" s="187"/>
      <c r="E2811" s="187"/>
      <c r="F2811" s="187"/>
      <c r="G2811" s="188"/>
      <c r="H2811" s="188"/>
      <c r="I2811" s="188"/>
      <c r="J2811" s="188"/>
      <c r="K2811" s="188"/>
      <c r="L2811" s="188"/>
      <c r="M2811" s="188"/>
      <c r="N2811" s="188"/>
      <c r="O2811" s="188"/>
      <c r="P2811" s="189"/>
      <c r="Q2811" s="188"/>
      <c r="R2811" s="188"/>
      <c r="S2811" s="187"/>
      <c r="T2811" s="188"/>
      <c r="U2811" s="188"/>
      <c r="V2811" s="188"/>
      <c r="W2811" s="188"/>
      <c r="X2811" s="188"/>
      <c r="Y2811" s="188"/>
      <c r="Z2811" s="188"/>
      <c r="AA2811" s="187"/>
      <c r="AB2811" s="189"/>
      <c r="AC2811" s="187"/>
      <c r="AD2811" s="25"/>
      <c r="AE2811" s="25"/>
    </row>
    <row r="2812">
      <c r="A2812" s="187"/>
      <c r="B2812" s="187"/>
      <c r="C2812" s="187"/>
      <c r="D2812" s="187"/>
      <c r="E2812" s="187"/>
      <c r="F2812" s="187"/>
      <c r="G2812" s="188"/>
      <c r="H2812" s="188"/>
      <c r="I2812" s="188"/>
      <c r="J2812" s="188"/>
      <c r="K2812" s="188"/>
      <c r="L2812" s="188"/>
      <c r="M2812" s="188"/>
      <c r="N2812" s="188"/>
      <c r="O2812" s="188"/>
      <c r="P2812" s="189"/>
      <c r="Q2812" s="188"/>
      <c r="R2812" s="188"/>
      <c r="S2812" s="187"/>
      <c r="T2812" s="188"/>
      <c r="U2812" s="188"/>
      <c r="V2812" s="188"/>
      <c r="W2812" s="188"/>
      <c r="X2812" s="188"/>
      <c r="Y2812" s="188"/>
      <c r="Z2812" s="188"/>
      <c r="AA2812" s="187"/>
      <c r="AB2812" s="189"/>
      <c r="AC2812" s="187"/>
      <c r="AD2812" s="25"/>
      <c r="AE2812" s="25"/>
    </row>
    <row r="2813">
      <c r="A2813" s="187"/>
      <c r="B2813" s="187"/>
      <c r="C2813" s="187"/>
      <c r="D2813" s="187"/>
      <c r="E2813" s="187"/>
      <c r="F2813" s="187"/>
      <c r="G2813" s="188"/>
      <c r="H2813" s="188"/>
      <c r="I2813" s="188"/>
      <c r="J2813" s="188"/>
      <c r="K2813" s="188"/>
      <c r="L2813" s="188"/>
      <c r="M2813" s="188"/>
      <c r="N2813" s="188"/>
      <c r="O2813" s="188"/>
      <c r="P2813" s="189"/>
      <c r="Q2813" s="188"/>
      <c r="R2813" s="188"/>
      <c r="S2813" s="187"/>
      <c r="T2813" s="188"/>
      <c r="U2813" s="188"/>
      <c r="V2813" s="188"/>
      <c r="W2813" s="188"/>
      <c r="X2813" s="188"/>
      <c r="Y2813" s="188"/>
      <c r="Z2813" s="188"/>
      <c r="AA2813" s="187"/>
      <c r="AB2813" s="189"/>
      <c r="AC2813" s="187"/>
      <c r="AD2813" s="25"/>
      <c r="AE2813" s="25"/>
    </row>
    <row r="2814">
      <c r="A2814" s="187"/>
      <c r="B2814" s="187"/>
      <c r="C2814" s="187"/>
      <c r="D2814" s="187"/>
      <c r="E2814" s="187"/>
      <c r="F2814" s="187"/>
      <c r="G2814" s="188"/>
      <c r="H2814" s="188"/>
      <c r="I2814" s="188"/>
      <c r="J2814" s="188"/>
      <c r="K2814" s="188"/>
      <c r="L2814" s="188"/>
      <c r="M2814" s="188"/>
      <c r="N2814" s="188"/>
      <c r="O2814" s="188"/>
      <c r="P2814" s="189"/>
      <c r="Q2814" s="188"/>
      <c r="R2814" s="188"/>
      <c r="S2814" s="187"/>
      <c r="T2814" s="188"/>
      <c r="U2814" s="188"/>
      <c r="V2814" s="188"/>
      <c r="W2814" s="188"/>
      <c r="X2814" s="188"/>
      <c r="Y2814" s="188"/>
      <c r="Z2814" s="188"/>
      <c r="AA2814" s="187"/>
      <c r="AB2814" s="189"/>
      <c r="AC2814" s="187"/>
      <c r="AD2814" s="25"/>
      <c r="AE2814" s="25"/>
    </row>
    <row r="2815">
      <c r="A2815" s="187"/>
      <c r="B2815" s="187"/>
      <c r="C2815" s="187"/>
      <c r="D2815" s="187"/>
      <c r="E2815" s="187"/>
      <c r="F2815" s="187"/>
      <c r="G2815" s="188"/>
      <c r="H2815" s="188"/>
      <c r="I2815" s="188"/>
      <c r="J2815" s="188"/>
      <c r="K2815" s="188"/>
      <c r="L2815" s="188"/>
      <c r="M2815" s="188"/>
      <c r="N2815" s="188"/>
      <c r="O2815" s="188"/>
      <c r="P2815" s="189"/>
      <c r="Q2815" s="188"/>
      <c r="R2815" s="188"/>
      <c r="S2815" s="187"/>
      <c r="T2815" s="188"/>
      <c r="U2815" s="188"/>
      <c r="V2815" s="188"/>
      <c r="W2815" s="188"/>
      <c r="X2815" s="188"/>
      <c r="Y2815" s="188"/>
      <c r="Z2815" s="188"/>
      <c r="AA2815" s="187"/>
      <c r="AB2815" s="189"/>
      <c r="AC2815" s="187"/>
      <c r="AD2815" s="25"/>
      <c r="AE2815" s="25"/>
    </row>
    <row r="2816">
      <c r="A2816" s="187"/>
      <c r="B2816" s="187"/>
      <c r="C2816" s="187"/>
      <c r="D2816" s="187"/>
      <c r="E2816" s="187"/>
      <c r="F2816" s="187"/>
      <c r="G2816" s="188"/>
      <c r="H2816" s="188"/>
      <c r="I2816" s="188"/>
      <c r="J2816" s="188"/>
      <c r="K2816" s="188"/>
      <c r="L2816" s="188"/>
      <c r="M2816" s="188"/>
      <c r="N2816" s="188"/>
      <c r="O2816" s="188"/>
      <c r="P2816" s="189"/>
      <c r="Q2816" s="188"/>
      <c r="R2816" s="188"/>
      <c r="S2816" s="187"/>
      <c r="T2816" s="188"/>
      <c r="U2816" s="188"/>
      <c r="V2816" s="188"/>
      <c r="W2816" s="188"/>
      <c r="X2816" s="188"/>
      <c r="Y2816" s="188"/>
      <c r="Z2816" s="188"/>
      <c r="AA2816" s="187"/>
      <c r="AB2816" s="189"/>
      <c r="AC2816" s="187"/>
      <c r="AD2816" s="25"/>
      <c r="AE2816" s="25"/>
    </row>
    <row r="2817">
      <c r="A2817" s="187"/>
      <c r="B2817" s="187"/>
      <c r="C2817" s="187"/>
      <c r="D2817" s="187"/>
      <c r="E2817" s="187"/>
      <c r="F2817" s="187"/>
      <c r="G2817" s="188"/>
      <c r="H2817" s="188"/>
      <c r="I2817" s="188"/>
      <c r="J2817" s="188"/>
      <c r="K2817" s="188"/>
      <c r="L2817" s="188"/>
      <c r="M2817" s="188"/>
      <c r="N2817" s="188"/>
      <c r="O2817" s="188"/>
      <c r="P2817" s="189"/>
      <c r="Q2817" s="188"/>
      <c r="R2817" s="188"/>
      <c r="S2817" s="187"/>
      <c r="T2817" s="188"/>
      <c r="U2817" s="188"/>
      <c r="V2817" s="188"/>
      <c r="W2817" s="188"/>
      <c r="X2817" s="188"/>
      <c r="Y2817" s="188"/>
      <c r="Z2817" s="188"/>
      <c r="AA2817" s="187"/>
      <c r="AB2817" s="189"/>
      <c r="AC2817" s="187"/>
      <c r="AD2817" s="25"/>
      <c r="AE2817" s="25"/>
    </row>
    <row r="2818">
      <c r="A2818" s="187"/>
      <c r="B2818" s="187"/>
      <c r="C2818" s="187"/>
      <c r="D2818" s="187"/>
      <c r="E2818" s="187"/>
      <c r="F2818" s="187"/>
      <c r="G2818" s="188"/>
      <c r="H2818" s="188"/>
      <c r="I2818" s="188"/>
      <c r="J2818" s="188"/>
      <c r="K2818" s="188"/>
      <c r="L2818" s="188"/>
      <c r="M2818" s="188"/>
      <c r="N2818" s="188"/>
      <c r="O2818" s="188"/>
      <c r="P2818" s="189"/>
      <c r="Q2818" s="188"/>
      <c r="R2818" s="188"/>
      <c r="S2818" s="187"/>
      <c r="T2818" s="188"/>
      <c r="U2818" s="188"/>
      <c r="V2818" s="188"/>
      <c r="W2818" s="188"/>
      <c r="X2818" s="188"/>
      <c r="Y2818" s="188"/>
      <c r="Z2818" s="188"/>
      <c r="AA2818" s="187"/>
      <c r="AB2818" s="189"/>
      <c r="AC2818" s="187"/>
      <c r="AD2818" s="25"/>
      <c r="AE2818" s="25"/>
    </row>
    <row r="2819">
      <c r="A2819" s="187"/>
      <c r="B2819" s="187"/>
      <c r="C2819" s="187"/>
      <c r="D2819" s="187"/>
      <c r="E2819" s="187"/>
      <c r="F2819" s="187"/>
      <c r="G2819" s="188"/>
      <c r="H2819" s="188"/>
      <c r="I2819" s="188"/>
      <c r="J2819" s="188"/>
      <c r="K2819" s="188"/>
      <c r="L2819" s="188"/>
      <c r="M2819" s="188"/>
      <c r="N2819" s="188"/>
      <c r="O2819" s="188"/>
      <c r="P2819" s="189"/>
      <c r="Q2819" s="188"/>
      <c r="R2819" s="188"/>
      <c r="S2819" s="187"/>
      <c r="T2819" s="188"/>
      <c r="U2819" s="188"/>
      <c r="V2819" s="188"/>
      <c r="W2819" s="188"/>
      <c r="X2819" s="188"/>
      <c r="Y2819" s="188"/>
      <c r="Z2819" s="188"/>
      <c r="AA2819" s="187"/>
      <c r="AB2819" s="189"/>
      <c r="AC2819" s="187"/>
      <c r="AD2819" s="25"/>
      <c r="AE2819" s="25"/>
    </row>
    <row r="2820">
      <c r="A2820" s="187"/>
      <c r="B2820" s="187"/>
      <c r="C2820" s="187"/>
      <c r="D2820" s="187"/>
      <c r="E2820" s="187"/>
      <c r="F2820" s="187"/>
      <c r="G2820" s="188"/>
      <c r="H2820" s="188"/>
      <c r="I2820" s="188"/>
      <c r="J2820" s="188"/>
      <c r="K2820" s="188"/>
      <c r="L2820" s="188"/>
      <c r="M2820" s="188"/>
      <c r="N2820" s="188"/>
      <c r="O2820" s="188"/>
      <c r="P2820" s="189"/>
      <c r="Q2820" s="188"/>
      <c r="R2820" s="188"/>
      <c r="S2820" s="188"/>
      <c r="T2820" s="188"/>
      <c r="U2820" s="188"/>
      <c r="V2820" s="188"/>
      <c r="W2820" s="188"/>
      <c r="X2820" s="188"/>
      <c r="Y2820" s="188"/>
      <c r="Z2820" s="188"/>
      <c r="AA2820" s="187"/>
      <c r="AB2820" s="189"/>
      <c r="AC2820" s="187"/>
      <c r="AD2820" s="25"/>
      <c r="AE2820" s="25"/>
    </row>
    <row r="2821">
      <c r="A2821" s="187"/>
      <c r="B2821" s="187"/>
      <c r="C2821" s="187"/>
      <c r="D2821" s="187"/>
      <c r="E2821" s="187"/>
      <c r="F2821" s="187"/>
      <c r="G2821" s="188"/>
      <c r="H2821" s="188"/>
      <c r="I2821" s="188"/>
      <c r="J2821" s="188"/>
      <c r="K2821" s="188"/>
      <c r="L2821" s="188"/>
      <c r="M2821" s="187"/>
      <c r="N2821" s="187"/>
      <c r="O2821" s="188"/>
      <c r="P2821" s="189"/>
      <c r="Q2821" s="188"/>
      <c r="R2821" s="188"/>
      <c r="S2821" s="188"/>
      <c r="T2821" s="188"/>
      <c r="U2821" s="188"/>
      <c r="V2821" s="188"/>
      <c r="W2821" s="188"/>
      <c r="X2821" s="188"/>
      <c r="Y2821" s="188"/>
      <c r="Z2821" s="188"/>
      <c r="AA2821" s="187"/>
      <c r="AB2821" s="189"/>
      <c r="AC2821" s="187"/>
      <c r="AD2821" s="25"/>
      <c r="AE2821" s="25"/>
    </row>
    <row r="2822">
      <c r="A2822" s="187"/>
      <c r="B2822" s="187"/>
      <c r="C2822" s="187"/>
      <c r="D2822" s="187"/>
      <c r="E2822" s="187"/>
      <c r="F2822" s="187"/>
      <c r="G2822" s="188"/>
      <c r="H2822" s="188"/>
      <c r="I2822" s="188"/>
      <c r="J2822" s="188"/>
      <c r="K2822" s="188"/>
      <c r="L2822" s="188"/>
      <c r="M2822" s="188"/>
      <c r="N2822" s="188"/>
      <c r="O2822" s="188"/>
      <c r="P2822" s="189"/>
      <c r="Q2822" s="188"/>
      <c r="R2822" s="188"/>
      <c r="S2822" s="188"/>
      <c r="T2822" s="188"/>
      <c r="U2822" s="188"/>
      <c r="V2822" s="188"/>
      <c r="W2822" s="188"/>
      <c r="X2822" s="188"/>
      <c r="Y2822" s="187"/>
      <c r="Z2822" s="187"/>
      <c r="AA2822" s="187"/>
      <c r="AB2822" s="189"/>
      <c r="AC2822" s="187"/>
      <c r="AD2822" s="25"/>
      <c r="AE2822" s="25"/>
    </row>
    <row r="2823">
      <c r="A2823" s="187"/>
      <c r="B2823" s="187"/>
      <c r="C2823" s="187"/>
      <c r="D2823" s="187"/>
      <c r="E2823" s="187"/>
      <c r="F2823" s="187"/>
      <c r="G2823" s="188"/>
      <c r="H2823" s="187"/>
      <c r="I2823" s="187"/>
      <c r="J2823" s="188"/>
      <c r="K2823" s="188"/>
      <c r="L2823" s="188"/>
      <c r="M2823" s="188"/>
      <c r="N2823" s="188"/>
      <c r="O2823" s="188"/>
      <c r="P2823" s="189"/>
      <c r="Q2823" s="187"/>
      <c r="R2823" s="187"/>
      <c r="S2823" s="188"/>
      <c r="T2823" s="188"/>
      <c r="U2823" s="188"/>
      <c r="V2823" s="188"/>
      <c r="W2823" s="188"/>
      <c r="X2823" s="188"/>
      <c r="Y2823" s="188"/>
      <c r="Z2823" s="188"/>
      <c r="AA2823" s="187"/>
      <c r="AB2823" s="189"/>
      <c r="AC2823" s="187"/>
      <c r="AD2823" s="25"/>
      <c r="AE2823" s="25"/>
    </row>
    <row r="2824">
      <c r="A2824" s="187"/>
      <c r="B2824" s="187"/>
      <c r="C2824" s="187"/>
      <c r="D2824" s="187"/>
      <c r="E2824" s="187"/>
      <c r="F2824" s="187"/>
      <c r="G2824" s="188"/>
      <c r="H2824" s="187"/>
      <c r="I2824" s="187"/>
      <c r="J2824" s="188"/>
      <c r="K2824" s="188"/>
      <c r="L2824" s="188"/>
      <c r="M2824" s="188"/>
      <c r="N2824" s="188"/>
      <c r="O2824" s="188"/>
      <c r="P2824" s="189"/>
      <c r="Q2824" s="187"/>
      <c r="R2824" s="187"/>
      <c r="S2824" s="188"/>
      <c r="T2824" s="188"/>
      <c r="U2824" s="188"/>
      <c r="V2824" s="188"/>
      <c r="W2824" s="188"/>
      <c r="X2824" s="188"/>
      <c r="Y2824" s="188"/>
      <c r="Z2824" s="188"/>
      <c r="AA2824" s="187"/>
      <c r="AB2824" s="189"/>
      <c r="AC2824" s="187"/>
      <c r="AD2824" s="25"/>
      <c r="AE2824" s="25"/>
    </row>
    <row r="2825">
      <c r="A2825" s="187"/>
      <c r="B2825" s="187"/>
      <c r="C2825" s="187"/>
      <c r="D2825" s="187"/>
      <c r="E2825" s="187"/>
      <c r="F2825" s="187"/>
      <c r="G2825" s="188"/>
      <c r="H2825" s="187"/>
      <c r="I2825" s="187"/>
      <c r="J2825" s="188"/>
      <c r="K2825" s="188"/>
      <c r="L2825" s="188"/>
      <c r="M2825" s="188"/>
      <c r="N2825" s="188"/>
      <c r="O2825" s="188"/>
      <c r="P2825" s="189"/>
      <c r="Q2825" s="187"/>
      <c r="R2825" s="187"/>
      <c r="S2825" s="188"/>
      <c r="T2825" s="188"/>
      <c r="U2825" s="188"/>
      <c r="V2825" s="188"/>
      <c r="W2825" s="188"/>
      <c r="X2825" s="188"/>
      <c r="Y2825" s="188"/>
      <c r="Z2825" s="188"/>
      <c r="AA2825" s="187"/>
      <c r="AB2825" s="189"/>
      <c r="AC2825" s="187"/>
      <c r="AD2825" s="25"/>
      <c r="AE2825" s="25"/>
    </row>
    <row r="2826">
      <c r="A2826" s="187"/>
      <c r="B2826" s="187"/>
      <c r="C2826" s="187"/>
      <c r="D2826" s="187"/>
      <c r="E2826" s="187"/>
      <c r="F2826" s="187"/>
      <c r="G2826" s="188"/>
      <c r="H2826" s="187"/>
      <c r="I2826" s="187"/>
      <c r="J2826" s="188"/>
      <c r="K2826" s="188"/>
      <c r="L2826" s="188"/>
      <c r="M2826" s="188"/>
      <c r="N2826" s="188"/>
      <c r="O2826" s="188"/>
      <c r="P2826" s="189"/>
      <c r="Q2826" s="187"/>
      <c r="R2826" s="187"/>
      <c r="S2826" s="188"/>
      <c r="T2826" s="188"/>
      <c r="U2826" s="188"/>
      <c r="V2826" s="188"/>
      <c r="W2826" s="188"/>
      <c r="X2826" s="188"/>
      <c r="Y2826" s="188"/>
      <c r="Z2826" s="188"/>
      <c r="AA2826" s="187"/>
      <c r="AB2826" s="189"/>
      <c r="AC2826" s="187"/>
      <c r="AD2826" s="25"/>
      <c r="AE2826" s="25"/>
    </row>
    <row r="2827">
      <c r="A2827" s="187"/>
      <c r="B2827" s="187"/>
      <c r="C2827" s="187"/>
      <c r="D2827" s="187"/>
      <c r="E2827" s="187"/>
      <c r="F2827" s="187"/>
      <c r="G2827" s="188"/>
      <c r="H2827" s="187"/>
      <c r="I2827" s="187"/>
      <c r="J2827" s="188"/>
      <c r="K2827" s="188"/>
      <c r="L2827" s="188"/>
      <c r="M2827" s="188"/>
      <c r="N2827" s="188"/>
      <c r="O2827" s="188"/>
      <c r="P2827" s="189"/>
      <c r="Q2827" s="187"/>
      <c r="R2827" s="187"/>
      <c r="S2827" s="188"/>
      <c r="T2827" s="188"/>
      <c r="U2827" s="188"/>
      <c r="V2827" s="188"/>
      <c r="W2827" s="188"/>
      <c r="X2827" s="188"/>
      <c r="Y2827" s="188"/>
      <c r="Z2827" s="188"/>
      <c r="AA2827" s="187"/>
      <c r="AB2827" s="189"/>
      <c r="AC2827" s="187"/>
      <c r="AD2827" s="25"/>
      <c r="AE2827" s="25"/>
    </row>
    <row r="2828">
      <c r="A2828" s="187"/>
      <c r="B2828" s="187"/>
      <c r="C2828" s="187"/>
      <c r="D2828" s="187"/>
      <c r="E2828" s="187"/>
      <c r="F2828" s="187"/>
      <c r="G2828" s="188"/>
      <c r="H2828" s="188"/>
      <c r="I2828" s="188"/>
      <c r="J2828" s="188"/>
      <c r="K2828" s="188"/>
      <c r="L2828" s="188"/>
      <c r="M2828" s="188"/>
      <c r="N2828" s="188"/>
      <c r="O2828" s="188"/>
      <c r="P2828" s="189"/>
      <c r="Q2828" s="188"/>
      <c r="R2828" s="188"/>
      <c r="S2828" s="187"/>
      <c r="T2828" s="188"/>
      <c r="U2828" s="188"/>
      <c r="V2828" s="188"/>
      <c r="W2828" s="188"/>
      <c r="X2828" s="188"/>
      <c r="Y2828" s="188"/>
      <c r="Z2828" s="188"/>
      <c r="AA2828" s="187"/>
      <c r="AB2828" s="189"/>
      <c r="AC2828" s="187"/>
      <c r="AD2828" s="25"/>
      <c r="AE2828" s="25"/>
    </row>
    <row r="2829">
      <c r="A2829" s="187"/>
      <c r="B2829" s="187"/>
      <c r="C2829" s="187"/>
      <c r="D2829" s="187"/>
      <c r="E2829" s="187"/>
      <c r="F2829" s="187"/>
      <c r="G2829" s="188"/>
      <c r="H2829" s="187"/>
      <c r="I2829" s="187"/>
      <c r="J2829" s="188"/>
      <c r="K2829" s="188"/>
      <c r="L2829" s="188"/>
      <c r="M2829" s="188"/>
      <c r="N2829" s="188"/>
      <c r="O2829" s="188"/>
      <c r="P2829" s="189"/>
      <c r="Q2829" s="187"/>
      <c r="R2829" s="187"/>
      <c r="S2829" s="188"/>
      <c r="T2829" s="188"/>
      <c r="U2829" s="188"/>
      <c r="V2829" s="188"/>
      <c r="W2829" s="188"/>
      <c r="X2829" s="188"/>
      <c r="Y2829" s="188"/>
      <c r="Z2829" s="188"/>
      <c r="AA2829" s="187"/>
      <c r="AB2829" s="189"/>
      <c r="AC2829" s="187"/>
      <c r="AD2829" s="25"/>
      <c r="AE2829" s="25"/>
    </row>
    <row r="2830">
      <c r="A2830" s="187"/>
      <c r="B2830" s="187"/>
      <c r="C2830" s="187"/>
      <c r="D2830" s="187"/>
      <c r="E2830" s="187"/>
      <c r="F2830" s="187"/>
      <c r="G2830" s="188"/>
      <c r="H2830" s="187"/>
      <c r="I2830" s="187"/>
      <c r="J2830" s="188"/>
      <c r="K2830" s="188"/>
      <c r="L2830" s="188"/>
      <c r="M2830" s="188"/>
      <c r="N2830" s="188"/>
      <c r="O2830" s="188"/>
      <c r="P2830" s="189"/>
      <c r="Q2830" s="187"/>
      <c r="R2830" s="187"/>
      <c r="S2830" s="188"/>
      <c r="T2830" s="188"/>
      <c r="U2830" s="188"/>
      <c r="V2830" s="188"/>
      <c r="W2830" s="188"/>
      <c r="X2830" s="188"/>
      <c r="Y2830" s="188"/>
      <c r="Z2830" s="188"/>
      <c r="AA2830" s="187"/>
      <c r="AB2830" s="189"/>
      <c r="AC2830" s="187"/>
      <c r="AD2830" s="25"/>
      <c r="AE2830" s="25"/>
    </row>
    <row r="2831">
      <c r="A2831" s="187"/>
      <c r="B2831" s="187"/>
      <c r="C2831" s="187"/>
      <c r="D2831" s="187"/>
      <c r="E2831" s="187"/>
      <c r="F2831" s="187"/>
      <c r="G2831" s="188"/>
      <c r="H2831" s="187"/>
      <c r="I2831" s="187"/>
      <c r="J2831" s="188"/>
      <c r="K2831" s="188"/>
      <c r="L2831" s="188"/>
      <c r="M2831" s="188"/>
      <c r="N2831" s="188"/>
      <c r="O2831" s="188"/>
      <c r="P2831" s="189"/>
      <c r="Q2831" s="187"/>
      <c r="R2831" s="187"/>
      <c r="S2831" s="188"/>
      <c r="T2831" s="188"/>
      <c r="U2831" s="188"/>
      <c r="V2831" s="188"/>
      <c r="W2831" s="188"/>
      <c r="X2831" s="188"/>
      <c r="Y2831" s="188"/>
      <c r="Z2831" s="188"/>
      <c r="AA2831" s="187"/>
      <c r="AB2831" s="189"/>
      <c r="AC2831" s="187"/>
      <c r="AD2831" s="25"/>
      <c r="AE2831" s="25"/>
    </row>
    <row r="2832">
      <c r="A2832" s="187"/>
      <c r="B2832" s="187"/>
      <c r="C2832" s="187"/>
      <c r="D2832" s="187"/>
      <c r="E2832" s="187"/>
      <c r="F2832" s="187"/>
      <c r="G2832" s="188"/>
      <c r="H2832" s="188"/>
      <c r="I2832" s="188"/>
      <c r="J2832" s="188"/>
      <c r="K2832" s="188"/>
      <c r="L2832" s="188"/>
      <c r="M2832" s="188"/>
      <c r="N2832" s="188"/>
      <c r="O2832" s="188"/>
      <c r="P2832" s="189"/>
      <c r="Q2832" s="188"/>
      <c r="R2832" s="188"/>
      <c r="S2832" s="187"/>
      <c r="T2832" s="188"/>
      <c r="U2832" s="188"/>
      <c r="V2832" s="188"/>
      <c r="W2832" s="188"/>
      <c r="X2832" s="188"/>
      <c r="Y2832" s="188"/>
      <c r="Z2832" s="188"/>
      <c r="AA2832" s="187"/>
      <c r="AB2832" s="189"/>
      <c r="AC2832" s="187"/>
      <c r="AD2832" s="25"/>
      <c r="AE2832" s="25"/>
    </row>
    <row r="2833">
      <c r="A2833" s="187"/>
      <c r="B2833" s="187"/>
      <c r="C2833" s="187"/>
      <c r="D2833" s="187"/>
      <c r="E2833" s="187"/>
      <c r="F2833" s="187"/>
      <c r="G2833" s="188"/>
      <c r="H2833" s="187"/>
      <c r="I2833" s="187"/>
      <c r="J2833" s="188"/>
      <c r="K2833" s="188"/>
      <c r="L2833" s="188"/>
      <c r="M2833" s="188"/>
      <c r="N2833" s="188"/>
      <c r="O2833" s="188"/>
      <c r="P2833" s="189"/>
      <c r="Q2833" s="187"/>
      <c r="R2833" s="187"/>
      <c r="S2833" s="188"/>
      <c r="T2833" s="188"/>
      <c r="U2833" s="188"/>
      <c r="V2833" s="188"/>
      <c r="W2833" s="188"/>
      <c r="X2833" s="188"/>
      <c r="Y2833" s="188"/>
      <c r="Z2833" s="188"/>
      <c r="AA2833" s="187"/>
      <c r="AB2833" s="189"/>
      <c r="AC2833" s="187"/>
      <c r="AD2833" s="25"/>
      <c r="AE2833" s="25"/>
    </row>
    <row r="2834">
      <c r="A2834" s="187"/>
      <c r="B2834" s="187"/>
      <c r="C2834" s="187"/>
      <c r="D2834" s="187"/>
      <c r="E2834" s="187"/>
      <c r="F2834" s="187"/>
      <c r="G2834" s="188"/>
      <c r="H2834" s="187"/>
      <c r="I2834" s="187"/>
      <c r="J2834" s="188"/>
      <c r="K2834" s="188"/>
      <c r="L2834" s="188"/>
      <c r="M2834" s="188"/>
      <c r="N2834" s="188"/>
      <c r="O2834" s="188"/>
      <c r="P2834" s="189"/>
      <c r="Q2834" s="187"/>
      <c r="R2834" s="187"/>
      <c r="S2834" s="188"/>
      <c r="T2834" s="188"/>
      <c r="U2834" s="188"/>
      <c r="V2834" s="188"/>
      <c r="W2834" s="188"/>
      <c r="X2834" s="188"/>
      <c r="Y2834" s="188"/>
      <c r="Z2834" s="188"/>
      <c r="AA2834" s="187"/>
      <c r="AB2834" s="189"/>
      <c r="AC2834" s="187"/>
      <c r="AD2834" s="25"/>
      <c r="AE2834" s="25"/>
    </row>
    <row r="2835">
      <c r="A2835" s="187"/>
      <c r="B2835" s="187"/>
      <c r="C2835" s="187"/>
      <c r="D2835" s="187"/>
      <c r="E2835" s="187"/>
      <c r="F2835" s="187"/>
      <c r="G2835" s="188"/>
      <c r="H2835" s="187"/>
      <c r="I2835" s="187"/>
      <c r="J2835" s="188"/>
      <c r="K2835" s="188"/>
      <c r="L2835" s="188"/>
      <c r="M2835" s="188"/>
      <c r="N2835" s="188"/>
      <c r="O2835" s="188"/>
      <c r="P2835" s="189"/>
      <c r="Q2835" s="187"/>
      <c r="R2835" s="187"/>
      <c r="S2835" s="188"/>
      <c r="T2835" s="188"/>
      <c r="U2835" s="188"/>
      <c r="V2835" s="188"/>
      <c r="W2835" s="188"/>
      <c r="X2835" s="188"/>
      <c r="Y2835" s="188"/>
      <c r="Z2835" s="188"/>
      <c r="AA2835" s="187"/>
      <c r="AB2835" s="189"/>
      <c r="AC2835" s="187"/>
      <c r="AD2835" s="25"/>
      <c r="AE2835" s="25"/>
    </row>
    <row r="2836">
      <c r="A2836" s="187"/>
      <c r="B2836" s="187"/>
      <c r="C2836" s="187"/>
      <c r="D2836" s="187"/>
      <c r="E2836" s="187"/>
      <c r="F2836" s="187"/>
      <c r="G2836" s="188"/>
      <c r="H2836" s="187"/>
      <c r="I2836" s="187"/>
      <c r="J2836" s="188"/>
      <c r="K2836" s="188"/>
      <c r="L2836" s="188"/>
      <c r="M2836" s="188"/>
      <c r="N2836" s="188"/>
      <c r="O2836" s="188"/>
      <c r="P2836" s="189"/>
      <c r="Q2836" s="187"/>
      <c r="R2836" s="187"/>
      <c r="S2836" s="188"/>
      <c r="T2836" s="188"/>
      <c r="U2836" s="188"/>
      <c r="V2836" s="188"/>
      <c r="W2836" s="188"/>
      <c r="X2836" s="188"/>
      <c r="Y2836" s="188"/>
      <c r="Z2836" s="188"/>
      <c r="AA2836" s="187"/>
      <c r="AB2836" s="189"/>
      <c r="AC2836" s="187"/>
      <c r="AD2836" s="25"/>
      <c r="AE2836" s="25"/>
    </row>
    <row r="2837">
      <c r="A2837" s="187"/>
      <c r="B2837" s="187"/>
      <c r="C2837" s="187"/>
      <c r="D2837" s="187"/>
      <c r="E2837" s="187"/>
      <c r="F2837" s="187"/>
      <c r="G2837" s="188"/>
      <c r="H2837" s="187"/>
      <c r="I2837" s="187"/>
      <c r="J2837" s="188"/>
      <c r="K2837" s="188"/>
      <c r="L2837" s="188"/>
      <c r="M2837" s="188"/>
      <c r="N2837" s="188"/>
      <c r="O2837" s="188"/>
      <c r="P2837" s="189"/>
      <c r="Q2837" s="187"/>
      <c r="R2837" s="187"/>
      <c r="S2837" s="188"/>
      <c r="T2837" s="188"/>
      <c r="U2837" s="188"/>
      <c r="V2837" s="188"/>
      <c r="W2837" s="188"/>
      <c r="X2837" s="188"/>
      <c r="Y2837" s="188"/>
      <c r="Z2837" s="188"/>
      <c r="AA2837" s="187"/>
      <c r="AB2837" s="189"/>
      <c r="AC2837" s="187"/>
      <c r="AD2837" s="25"/>
      <c r="AE2837" s="25"/>
    </row>
    <row r="2838">
      <c r="A2838" s="187"/>
      <c r="B2838" s="187"/>
      <c r="C2838" s="187"/>
      <c r="D2838" s="187"/>
      <c r="E2838" s="187"/>
      <c r="F2838" s="187"/>
      <c r="G2838" s="188"/>
      <c r="H2838" s="188"/>
      <c r="I2838" s="188"/>
      <c r="J2838" s="188"/>
      <c r="K2838" s="188"/>
      <c r="L2838" s="188"/>
      <c r="M2838" s="188"/>
      <c r="N2838" s="188"/>
      <c r="O2838" s="188"/>
      <c r="P2838" s="189"/>
      <c r="Q2838" s="188"/>
      <c r="R2838" s="188"/>
      <c r="S2838" s="187"/>
      <c r="T2838" s="188"/>
      <c r="U2838" s="188"/>
      <c r="V2838" s="188"/>
      <c r="W2838" s="188"/>
      <c r="X2838" s="188"/>
      <c r="Y2838" s="188"/>
      <c r="Z2838" s="188"/>
      <c r="AA2838" s="187"/>
      <c r="AB2838" s="189"/>
      <c r="AC2838" s="187"/>
      <c r="AD2838" s="25"/>
      <c r="AE2838" s="25"/>
    </row>
    <row r="2839">
      <c r="A2839" s="187"/>
      <c r="B2839" s="187"/>
      <c r="C2839" s="187"/>
      <c r="D2839" s="187"/>
      <c r="E2839" s="187"/>
      <c r="F2839" s="187"/>
      <c r="G2839" s="188"/>
      <c r="H2839" s="187"/>
      <c r="I2839" s="187"/>
      <c r="J2839" s="188"/>
      <c r="K2839" s="188"/>
      <c r="L2839" s="188"/>
      <c r="M2839" s="188"/>
      <c r="N2839" s="188"/>
      <c r="O2839" s="188"/>
      <c r="P2839" s="189"/>
      <c r="Q2839" s="187"/>
      <c r="R2839" s="187"/>
      <c r="S2839" s="188"/>
      <c r="T2839" s="188"/>
      <c r="U2839" s="188"/>
      <c r="V2839" s="188"/>
      <c r="W2839" s="188"/>
      <c r="X2839" s="188"/>
      <c r="Y2839" s="188"/>
      <c r="Z2839" s="188"/>
      <c r="AA2839" s="188"/>
      <c r="AB2839" s="189"/>
      <c r="AC2839" s="187"/>
      <c r="AD2839" s="25"/>
      <c r="AE2839" s="25"/>
    </row>
    <row r="2840">
      <c r="A2840" s="187"/>
      <c r="B2840" s="187"/>
      <c r="C2840" s="187"/>
      <c r="D2840" s="187"/>
      <c r="E2840" s="187"/>
      <c r="F2840" s="187"/>
      <c r="G2840" s="188"/>
      <c r="H2840" s="188"/>
      <c r="I2840" s="188"/>
      <c r="J2840" s="188"/>
      <c r="K2840" s="188"/>
      <c r="L2840" s="188"/>
      <c r="M2840" s="188"/>
      <c r="N2840" s="188"/>
      <c r="O2840" s="188"/>
      <c r="P2840" s="189"/>
      <c r="Q2840" s="188"/>
      <c r="R2840" s="188"/>
      <c r="S2840" s="187"/>
      <c r="T2840" s="188"/>
      <c r="U2840" s="188"/>
      <c r="V2840" s="188"/>
      <c r="W2840" s="188"/>
      <c r="X2840" s="188"/>
      <c r="Y2840" s="188"/>
      <c r="Z2840" s="188"/>
      <c r="AA2840" s="187"/>
      <c r="AB2840" s="189"/>
      <c r="AC2840" s="187"/>
      <c r="AD2840" s="25"/>
      <c r="AE2840" s="25"/>
    </row>
    <row r="2841">
      <c r="A2841" s="187"/>
      <c r="B2841" s="187"/>
      <c r="C2841" s="187"/>
      <c r="D2841" s="187"/>
      <c r="E2841" s="187"/>
      <c r="F2841" s="187"/>
      <c r="G2841" s="188"/>
      <c r="H2841" s="188"/>
      <c r="I2841" s="188"/>
      <c r="J2841" s="188"/>
      <c r="K2841" s="188"/>
      <c r="L2841" s="188"/>
      <c r="M2841" s="188"/>
      <c r="N2841" s="188"/>
      <c r="O2841" s="188"/>
      <c r="P2841" s="189"/>
      <c r="Q2841" s="187"/>
      <c r="R2841" s="188"/>
      <c r="S2841" s="187"/>
      <c r="T2841" s="188"/>
      <c r="U2841" s="188"/>
      <c r="V2841" s="188"/>
      <c r="W2841" s="188"/>
      <c r="X2841" s="188"/>
      <c r="Y2841" s="187"/>
      <c r="Z2841" s="187"/>
      <c r="AA2841" s="188"/>
      <c r="AB2841" s="189"/>
      <c r="AC2841" s="187"/>
      <c r="AD2841" s="25"/>
      <c r="AE2841" s="25"/>
    </row>
    <row r="2842">
      <c r="A2842" s="187"/>
      <c r="B2842" s="187"/>
      <c r="C2842" s="187"/>
      <c r="D2842" s="187"/>
      <c r="E2842" s="187"/>
      <c r="F2842" s="187"/>
      <c r="G2842" s="188"/>
      <c r="H2842" s="187"/>
      <c r="I2842" s="187"/>
      <c r="J2842" s="188"/>
      <c r="K2842" s="187"/>
      <c r="L2842" s="188"/>
      <c r="M2842" s="188"/>
      <c r="N2842" s="188"/>
      <c r="O2842" s="188"/>
      <c r="P2842" s="189"/>
      <c r="Q2842" s="187"/>
      <c r="R2842" s="187"/>
      <c r="S2842" s="188"/>
      <c r="T2842" s="188"/>
      <c r="U2842" s="188"/>
      <c r="V2842" s="188"/>
      <c r="W2842" s="188"/>
      <c r="X2842" s="188"/>
      <c r="Y2842" s="188"/>
      <c r="Z2842" s="188"/>
      <c r="AA2842" s="187"/>
      <c r="AB2842" s="189"/>
      <c r="AC2842" s="187"/>
      <c r="AD2842" s="25"/>
      <c r="AE2842" s="25"/>
    </row>
    <row r="2843">
      <c r="A2843" s="187"/>
      <c r="B2843" s="187"/>
      <c r="C2843" s="187"/>
      <c r="D2843" s="187"/>
      <c r="E2843" s="187"/>
      <c r="F2843" s="187"/>
      <c r="G2843" s="188"/>
      <c r="H2843" s="188"/>
      <c r="I2843" s="188"/>
      <c r="J2843" s="188"/>
      <c r="K2843" s="188"/>
      <c r="L2843" s="188"/>
      <c r="M2843" s="188"/>
      <c r="N2843" s="188"/>
      <c r="O2843" s="188"/>
      <c r="P2843" s="189"/>
      <c r="Q2843" s="188"/>
      <c r="R2843" s="188"/>
      <c r="S2843" s="187"/>
      <c r="T2843" s="188"/>
      <c r="U2843" s="188"/>
      <c r="V2843" s="188"/>
      <c r="W2843" s="188"/>
      <c r="X2843" s="188"/>
      <c r="Y2843" s="188"/>
      <c r="Z2843" s="188"/>
      <c r="AA2843" s="187"/>
      <c r="AB2843" s="189"/>
      <c r="AC2843" s="187"/>
      <c r="AD2843" s="25"/>
      <c r="AE2843" s="25"/>
    </row>
    <row r="2844">
      <c r="A2844" s="187"/>
      <c r="B2844" s="187"/>
      <c r="C2844" s="187"/>
      <c r="D2844" s="187"/>
      <c r="E2844" s="187"/>
      <c r="F2844" s="187"/>
      <c r="G2844" s="188"/>
      <c r="H2844" s="187"/>
      <c r="I2844" s="187"/>
      <c r="J2844" s="188"/>
      <c r="K2844" s="187"/>
      <c r="L2844" s="188"/>
      <c r="M2844" s="188"/>
      <c r="N2844" s="188"/>
      <c r="O2844" s="188"/>
      <c r="P2844" s="189"/>
      <c r="Q2844" s="187"/>
      <c r="R2844" s="187"/>
      <c r="S2844" s="188"/>
      <c r="T2844" s="188"/>
      <c r="U2844" s="188"/>
      <c r="V2844" s="188"/>
      <c r="W2844" s="188"/>
      <c r="X2844" s="188"/>
      <c r="Y2844" s="188"/>
      <c r="Z2844" s="188"/>
      <c r="AA2844" s="187"/>
      <c r="AB2844" s="189"/>
      <c r="AC2844" s="187"/>
      <c r="AD2844" s="25"/>
      <c r="AE2844" s="25"/>
    </row>
    <row r="2845">
      <c r="A2845" s="187"/>
      <c r="B2845" s="187"/>
      <c r="C2845" s="187"/>
      <c r="D2845" s="187"/>
      <c r="E2845" s="187"/>
      <c r="F2845" s="187"/>
      <c r="G2845" s="188"/>
      <c r="H2845" s="188"/>
      <c r="I2845" s="188"/>
      <c r="J2845" s="188"/>
      <c r="K2845" s="188"/>
      <c r="L2845" s="188"/>
      <c r="M2845" s="188"/>
      <c r="N2845" s="188"/>
      <c r="O2845" s="188"/>
      <c r="P2845" s="189"/>
      <c r="Q2845" s="187"/>
      <c r="R2845" s="188"/>
      <c r="S2845" s="187"/>
      <c r="T2845" s="188"/>
      <c r="U2845" s="188"/>
      <c r="V2845" s="188"/>
      <c r="W2845" s="188"/>
      <c r="X2845" s="188"/>
      <c r="Y2845" s="188"/>
      <c r="Z2845" s="188"/>
      <c r="AA2845" s="187"/>
      <c r="AB2845" s="189"/>
      <c r="AC2845" s="187"/>
      <c r="AD2845" s="25"/>
      <c r="AE2845" s="25"/>
    </row>
    <row r="2846">
      <c r="A2846" s="187"/>
      <c r="B2846" s="187"/>
      <c r="C2846" s="187"/>
      <c r="D2846" s="187"/>
      <c r="E2846" s="187"/>
      <c r="F2846" s="187"/>
      <c r="G2846" s="188"/>
      <c r="H2846" s="188"/>
      <c r="I2846" s="188"/>
      <c r="J2846" s="188"/>
      <c r="K2846" s="188"/>
      <c r="L2846" s="188"/>
      <c r="M2846" s="188"/>
      <c r="N2846" s="188"/>
      <c r="O2846" s="188"/>
      <c r="P2846" s="189"/>
      <c r="Q2846" s="187"/>
      <c r="R2846" s="188"/>
      <c r="S2846" s="187"/>
      <c r="T2846" s="188"/>
      <c r="U2846" s="188"/>
      <c r="V2846" s="188"/>
      <c r="W2846" s="188"/>
      <c r="X2846" s="188"/>
      <c r="Y2846" s="188"/>
      <c r="Z2846" s="188"/>
      <c r="AA2846" s="187"/>
      <c r="AB2846" s="189"/>
      <c r="AC2846" s="187"/>
      <c r="AD2846" s="25"/>
      <c r="AE2846" s="25"/>
    </row>
    <row r="2847">
      <c r="A2847" s="187"/>
      <c r="B2847" s="187"/>
      <c r="C2847" s="187"/>
      <c r="D2847" s="187"/>
      <c r="E2847" s="187"/>
      <c r="F2847" s="187"/>
      <c r="G2847" s="188"/>
      <c r="H2847" s="188"/>
      <c r="I2847" s="188"/>
      <c r="J2847" s="188"/>
      <c r="K2847" s="188"/>
      <c r="L2847" s="188"/>
      <c r="M2847" s="188"/>
      <c r="N2847" s="188"/>
      <c r="O2847" s="188"/>
      <c r="P2847" s="189"/>
      <c r="Q2847" s="187"/>
      <c r="R2847" s="188"/>
      <c r="S2847" s="187"/>
      <c r="T2847" s="188"/>
      <c r="U2847" s="188"/>
      <c r="V2847" s="188"/>
      <c r="W2847" s="188"/>
      <c r="X2847" s="188"/>
      <c r="Y2847" s="188"/>
      <c r="Z2847" s="188"/>
      <c r="AA2847" s="187"/>
      <c r="AB2847" s="189"/>
      <c r="AC2847" s="187"/>
      <c r="AD2847" s="25"/>
      <c r="AE2847" s="25"/>
    </row>
    <row r="2848">
      <c r="A2848" s="187"/>
      <c r="B2848" s="187"/>
      <c r="C2848" s="187"/>
      <c r="D2848" s="187"/>
      <c r="E2848" s="187"/>
      <c r="F2848" s="187"/>
      <c r="G2848" s="188"/>
      <c r="H2848" s="187"/>
      <c r="I2848" s="187"/>
      <c r="J2848" s="188"/>
      <c r="K2848" s="187"/>
      <c r="L2848" s="188"/>
      <c r="M2848" s="188"/>
      <c r="N2848" s="188"/>
      <c r="O2848" s="188"/>
      <c r="P2848" s="189"/>
      <c r="Q2848" s="187"/>
      <c r="R2848" s="187"/>
      <c r="S2848" s="188"/>
      <c r="T2848" s="188"/>
      <c r="U2848" s="188"/>
      <c r="V2848" s="188"/>
      <c r="W2848" s="188"/>
      <c r="X2848" s="188"/>
      <c r="Y2848" s="188"/>
      <c r="Z2848" s="188"/>
      <c r="AA2848" s="187"/>
      <c r="AB2848" s="189"/>
      <c r="AC2848" s="187"/>
      <c r="AD2848" s="25"/>
      <c r="AE2848" s="25"/>
    </row>
    <row r="2849">
      <c r="A2849" s="187"/>
      <c r="B2849" s="187"/>
      <c r="C2849" s="187"/>
      <c r="D2849" s="187"/>
      <c r="E2849" s="187"/>
      <c r="F2849" s="187"/>
      <c r="G2849" s="188"/>
      <c r="H2849" s="188"/>
      <c r="I2849" s="188"/>
      <c r="J2849" s="188"/>
      <c r="K2849" s="188"/>
      <c r="L2849" s="188"/>
      <c r="M2849" s="188"/>
      <c r="N2849" s="188"/>
      <c r="O2849" s="188"/>
      <c r="P2849" s="189"/>
      <c r="Q2849" s="188"/>
      <c r="R2849" s="188"/>
      <c r="S2849" s="187"/>
      <c r="T2849" s="188"/>
      <c r="U2849" s="188"/>
      <c r="V2849" s="188"/>
      <c r="W2849" s="188"/>
      <c r="X2849" s="188"/>
      <c r="Y2849" s="188"/>
      <c r="Z2849" s="188"/>
      <c r="AA2849" s="187"/>
      <c r="AB2849" s="189"/>
      <c r="AC2849" s="187"/>
      <c r="AD2849" s="25"/>
      <c r="AE2849" s="25"/>
    </row>
    <row r="2850">
      <c r="A2850" s="187"/>
      <c r="B2850" s="187"/>
      <c r="C2850" s="187"/>
      <c r="D2850" s="187"/>
      <c r="E2850" s="187"/>
      <c r="F2850" s="187"/>
      <c r="G2850" s="188"/>
      <c r="H2850" s="188"/>
      <c r="I2850" s="188"/>
      <c r="J2850" s="188"/>
      <c r="K2850" s="188"/>
      <c r="L2850" s="188"/>
      <c r="M2850" s="188"/>
      <c r="N2850" s="188"/>
      <c r="O2850" s="188"/>
      <c r="P2850" s="189"/>
      <c r="Q2850" s="187"/>
      <c r="R2850" s="188"/>
      <c r="S2850" s="187"/>
      <c r="T2850" s="188"/>
      <c r="U2850" s="188"/>
      <c r="V2850" s="188"/>
      <c r="W2850" s="188"/>
      <c r="X2850" s="188"/>
      <c r="Y2850" s="188"/>
      <c r="Z2850" s="188"/>
      <c r="AA2850" s="187"/>
      <c r="AB2850" s="189"/>
      <c r="AC2850" s="187"/>
      <c r="AD2850" s="25"/>
      <c r="AE2850" s="25"/>
    </row>
    <row r="2851">
      <c r="A2851" s="187"/>
      <c r="B2851" s="187"/>
      <c r="C2851" s="187"/>
      <c r="D2851" s="187"/>
      <c r="E2851" s="187"/>
      <c r="F2851" s="187"/>
      <c r="G2851" s="188"/>
      <c r="H2851" s="187"/>
      <c r="I2851" s="187"/>
      <c r="J2851" s="188"/>
      <c r="K2851" s="187"/>
      <c r="L2851" s="188"/>
      <c r="M2851" s="188"/>
      <c r="N2851" s="188"/>
      <c r="O2851" s="188"/>
      <c r="P2851" s="189"/>
      <c r="Q2851" s="187"/>
      <c r="R2851" s="187"/>
      <c r="S2851" s="188"/>
      <c r="T2851" s="188"/>
      <c r="U2851" s="188"/>
      <c r="V2851" s="188"/>
      <c r="W2851" s="188"/>
      <c r="X2851" s="188"/>
      <c r="Y2851" s="188"/>
      <c r="Z2851" s="188"/>
      <c r="AA2851" s="187"/>
      <c r="AB2851" s="189"/>
      <c r="AC2851" s="187"/>
      <c r="AD2851" s="25"/>
      <c r="AE2851" s="25"/>
    </row>
    <row r="2852">
      <c r="A2852" s="187"/>
      <c r="B2852" s="187"/>
      <c r="C2852" s="187"/>
      <c r="D2852" s="187"/>
      <c r="E2852" s="187"/>
      <c r="F2852" s="187"/>
      <c r="G2852" s="188"/>
      <c r="H2852" s="188"/>
      <c r="I2852" s="188"/>
      <c r="J2852" s="188"/>
      <c r="K2852" s="188"/>
      <c r="L2852" s="188"/>
      <c r="M2852" s="188"/>
      <c r="N2852" s="188"/>
      <c r="O2852" s="188"/>
      <c r="P2852" s="189"/>
      <c r="Q2852" s="188"/>
      <c r="R2852" s="188"/>
      <c r="S2852" s="187"/>
      <c r="T2852" s="188"/>
      <c r="U2852" s="188"/>
      <c r="V2852" s="188"/>
      <c r="W2852" s="188"/>
      <c r="X2852" s="188"/>
      <c r="Y2852" s="188"/>
      <c r="Z2852" s="188"/>
      <c r="AA2852" s="187"/>
      <c r="AB2852" s="189"/>
      <c r="AC2852" s="187"/>
      <c r="AD2852" s="25"/>
      <c r="AE2852" s="25"/>
    </row>
    <row r="2853">
      <c r="A2853" s="187"/>
      <c r="B2853" s="187"/>
      <c r="C2853" s="187"/>
      <c r="D2853" s="187"/>
      <c r="E2853" s="187"/>
      <c r="F2853" s="187"/>
      <c r="G2853" s="188"/>
      <c r="H2853" s="188"/>
      <c r="I2853" s="188"/>
      <c r="J2853" s="188"/>
      <c r="K2853" s="188"/>
      <c r="L2853" s="188"/>
      <c r="M2853" s="188"/>
      <c r="N2853" s="188"/>
      <c r="O2853" s="188"/>
      <c r="P2853" s="189"/>
      <c r="Q2853" s="187"/>
      <c r="R2853" s="188"/>
      <c r="S2853" s="187"/>
      <c r="T2853" s="188"/>
      <c r="U2853" s="188"/>
      <c r="V2853" s="188"/>
      <c r="W2853" s="188"/>
      <c r="X2853" s="188"/>
      <c r="Y2853" s="188"/>
      <c r="Z2853" s="188"/>
      <c r="AA2853" s="187"/>
      <c r="AB2853" s="189"/>
      <c r="AC2853" s="187"/>
      <c r="AD2853" s="25"/>
      <c r="AE2853" s="25"/>
    </row>
    <row r="2854">
      <c r="A2854" s="187"/>
      <c r="B2854" s="187"/>
      <c r="C2854" s="187"/>
      <c r="D2854" s="187"/>
      <c r="E2854" s="187"/>
      <c r="F2854" s="187"/>
      <c r="G2854" s="188"/>
      <c r="H2854" s="188"/>
      <c r="I2854" s="188"/>
      <c r="J2854" s="188"/>
      <c r="K2854" s="188"/>
      <c r="L2854" s="188"/>
      <c r="M2854" s="188"/>
      <c r="N2854" s="188"/>
      <c r="O2854" s="188"/>
      <c r="P2854" s="189"/>
      <c r="Q2854" s="187"/>
      <c r="R2854" s="188"/>
      <c r="S2854" s="187"/>
      <c r="T2854" s="188"/>
      <c r="U2854" s="188"/>
      <c r="V2854" s="188"/>
      <c r="W2854" s="188"/>
      <c r="X2854" s="188"/>
      <c r="Y2854" s="188"/>
      <c r="Z2854" s="188"/>
      <c r="AA2854" s="187"/>
      <c r="AB2854" s="189"/>
      <c r="AC2854" s="187"/>
      <c r="AD2854" s="25"/>
      <c r="AE2854" s="25"/>
    </row>
    <row r="2855">
      <c r="A2855" s="187"/>
      <c r="B2855" s="187"/>
      <c r="C2855" s="187"/>
      <c r="D2855" s="187"/>
      <c r="E2855" s="187"/>
      <c r="F2855" s="187"/>
      <c r="G2855" s="188"/>
      <c r="H2855" s="188"/>
      <c r="I2855" s="188"/>
      <c r="J2855" s="188"/>
      <c r="K2855" s="188"/>
      <c r="L2855" s="188"/>
      <c r="M2855" s="188"/>
      <c r="N2855" s="188"/>
      <c r="O2855" s="188"/>
      <c r="P2855" s="189"/>
      <c r="Q2855" s="187"/>
      <c r="R2855" s="188"/>
      <c r="S2855" s="187"/>
      <c r="T2855" s="188"/>
      <c r="U2855" s="188"/>
      <c r="V2855" s="188"/>
      <c r="W2855" s="188"/>
      <c r="X2855" s="188"/>
      <c r="Y2855" s="188"/>
      <c r="Z2855" s="188"/>
      <c r="AA2855" s="187"/>
      <c r="AB2855" s="189"/>
      <c r="AC2855" s="187"/>
      <c r="AD2855" s="25"/>
      <c r="AE2855" s="25"/>
    </row>
    <row r="2856">
      <c r="A2856" s="187"/>
      <c r="B2856" s="187"/>
      <c r="C2856" s="187"/>
      <c r="D2856" s="187"/>
      <c r="E2856" s="187"/>
      <c r="F2856" s="187"/>
      <c r="G2856" s="188"/>
      <c r="H2856" s="187"/>
      <c r="I2856" s="187"/>
      <c r="J2856" s="188"/>
      <c r="K2856" s="187"/>
      <c r="L2856" s="188"/>
      <c r="M2856" s="188"/>
      <c r="N2856" s="188"/>
      <c r="O2856" s="188"/>
      <c r="P2856" s="189"/>
      <c r="Q2856" s="187"/>
      <c r="R2856" s="187"/>
      <c r="S2856" s="188"/>
      <c r="T2856" s="188"/>
      <c r="U2856" s="188"/>
      <c r="V2856" s="188"/>
      <c r="W2856" s="188"/>
      <c r="X2856" s="188"/>
      <c r="Y2856" s="188"/>
      <c r="Z2856" s="188"/>
      <c r="AA2856" s="187"/>
      <c r="AB2856" s="189"/>
      <c r="AC2856" s="187"/>
      <c r="AD2856" s="25"/>
      <c r="AE2856" s="25"/>
    </row>
    <row r="2857">
      <c r="A2857" s="187"/>
      <c r="B2857" s="187"/>
      <c r="C2857" s="187"/>
      <c r="D2857" s="187"/>
      <c r="E2857" s="187"/>
      <c r="F2857" s="187"/>
      <c r="G2857" s="188"/>
      <c r="H2857" s="188"/>
      <c r="I2857" s="188"/>
      <c r="J2857" s="188"/>
      <c r="K2857" s="188"/>
      <c r="L2857" s="188"/>
      <c r="M2857" s="188"/>
      <c r="N2857" s="188"/>
      <c r="O2857" s="188"/>
      <c r="P2857" s="189"/>
      <c r="Q2857" s="187"/>
      <c r="R2857" s="188"/>
      <c r="S2857" s="187"/>
      <c r="T2857" s="188"/>
      <c r="U2857" s="188"/>
      <c r="V2857" s="188"/>
      <c r="W2857" s="188"/>
      <c r="X2857" s="188"/>
      <c r="Y2857" s="188"/>
      <c r="Z2857" s="188"/>
      <c r="AA2857" s="187"/>
      <c r="AB2857" s="189"/>
      <c r="AC2857" s="187"/>
      <c r="AD2857" s="25"/>
      <c r="AE2857" s="25"/>
    </row>
    <row r="2858">
      <c r="A2858" s="187"/>
      <c r="B2858" s="187"/>
      <c r="C2858" s="187"/>
      <c r="D2858" s="187"/>
      <c r="E2858" s="187"/>
      <c r="F2858" s="187"/>
      <c r="G2858" s="188"/>
      <c r="H2858" s="188"/>
      <c r="I2858" s="188"/>
      <c r="J2858" s="188"/>
      <c r="K2858" s="188"/>
      <c r="L2858" s="188"/>
      <c r="M2858" s="188"/>
      <c r="N2858" s="188"/>
      <c r="O2858" s="188"/>
      <c r="P2858" s="189"/>
      <c r="Q2858" s="188"/>
      <c r="R2858" s="188"/>
      <c r="S2858" s="187"/>
      <c r="T2858" s="188"/>
      <c r="U2858" s="188"/>
      <c r="V2858" s="188"/>
      <c r="W2858" s="188"/>
      <c r="X2858" s="188"/>
      <c r="Y2858" s="188"/>
      <c r="Z2858" s="188"/>
      <c r="AA2858" s="187"/>
      <c r="AB2858" s="189"/>
      <c r="AC2858" s="187"/>
      <c r="AD2858" s="25"/>
      <c r="AE2858" s="25"/>
    </row>
    <row r="2859">
      <c r="A2859" s="187"/>
      <c r="B2859" s="187"/>
      <c r="C2859" s="187"/>
      <c r="D2859" s="187"/>
      <c r="E2859" s="187"/>
      <c r="F2859" s="187"/>
      <c r="G2859" s="188"/>
      <c r="H2859" s="188"/>
      <c r="I2859" s="188"/>
      <c r="J2859" s="188"/>
      <c r="K2859" s="188"/>
      <c r="L2859" s="188"/>
      <c r="M2859" s="188"/>
      <c r="N2859" s="188"/>
      <c r="O2859" s="188"/>
      <c r="P2859" s="189"/>
      <c r="Q2859" s="188"/>
      <c r="R2859" s="188"/>
      <c r="S2859" s="187"/>
      <c r="T2859" s="188"/>
      <c r="U2859" s="188"/>
      <c r="V2859" s="188"/>
      <c r="W2859" s="188"/>
      <c r="X2859" s="188"/>
      <c r="Y2859" s="188"/>
      <c r="Z2859" s="188"/>
      <c r="AA2859" s="187"/>
      <c r="AB2859" s="189"/>
      <c r="AC2859" s="187"/>
      <c r="AD2859" s="25"/>
      <c r="AE2859" s="25"/>
    </row>
    <row r="2860">
      <c r="A2860" s="187"/>
      <c r="B2860" s="187"/>
      <c r="C2860" s="187"/>
      <c r="D2860" s="187"/>
      <c r="E2860" s="187"/>
      <c r="F2860" s="187"/>
      <c r="G2860" s="188"/>
      <c r="H2860" s="187"/>
      <c r="I2860" s="187"/>
      <c r="J2860" s="188"/>
      <c r="K2860" s="187"/>
      <c r="L2860" s="188"/>
      <c r="M2860" s="188"/>
      <c r="N2860" s="188"/>
      <c r="O2860" s="188"/>
      <c r="P2860" s="189"/>
      <c r="Q2860" s="187"/>
      <c r="R2860" s="187"/>
      <c r="S2860" s="188"/>
      <c r="T2860" s="188"/>
      <c r="U2860" s="188"/>
      <c r="V2860" s="188"/>
      <c r="W2860" s="188"/>
      <c r="X2860" s="188"/>
      <c r="Y2860" s="188"/>
      <c r="Z2860" s="188"/>
      <c r="AA2860" s="187"/>
      <c r="AB2860" s="189"/>
      <c r="AC2860" s="187"/>
      <c r="AD2860" s="25"/>
      <c r="AE2860" s="25"/>
    </row>
    <row r="2861">
      <c r="A2861" s="187"/>
      <c r="B2861" s="187"/>
      <c r="C2861" s="187"/>
      <c r="D2861" s="187"/>
      <c r="E2861" s="187"/>
      <c r="F2861" s="187"/>
      <c r="G2861" s="188"/>
      <c r="H2861" s="188"/>
      <c r="I2861" s="188"/>
      <c r="J2861" s="188"/>
      <c r="K2861" s="188"/>
      <c r="L2861" s="188"/>
      <c r="M2861" s="188"/>
      <c r="N2861" s="188"/>
      <c r="O2861" s="188"/>
      <c r="P2861" s="189"/>
      <c r="Q2861" s="188"/>
      <c r="R2861" s="188"/>
      <c r="S2861" s="187"/>
      <c r="T2861" s="188"/>
      <c r="U2861" s="188"/>
      <c r="V2861" s="188"/>
      <c r="W2861" s="188"/>
      <c r="X2861" s="188"/>
      <c r="Y2861" s="188"/>
      <c r="Z2861" s="188"/>
      <c r="AA2861" s="187"/>
      <c r="AB2861" s="189"/>
      <c r="AC2861" s="187"/>
      <c r="AD2861" s="25"/>
      <c r="AE2861" s="25"/>
    </row>
    <row r="2862">
      <c r="A2862" s="187"/>
      <c r="B2862" s="187"/>
      <c r="C2862" s="187"/>
      <c r="D2862" s="187"/>
      <c r="E2862" s="187"/>
      <c r="F2862" s="187"/>
      <c r="G2862" s="188"/>
      <c r="H2862" s="188"/>
      <c r="I2862" s="188"/>
      <c r="J2862" s="188"/>
      <c r="K2862" s="188"/>
      <c r="L2862" s="188"/>
      <c r="M2862" s="188"/>
      <c r="N2862" s="188"/>
      <c r="O2862" s="188"/>
      <c r="P2862" s="189"/>
      <c r="Q2862" s="187"/>
      <c r="R2862" s="188"/>
      <c r="S2862" s="187"/>
      <c r="T2862" s="188"/>
      <c r="U2862" s="188"/>
      <c r="V2862" s="188"/>
      <c r="W2862" s="188"/>
      <c r="X2862" s="188"/>
      <c r="Y2862" s="188"/>
      <c r="Z2862" s="188"/>
      <c r="AA2862" s="187"/>
      <c r="AB2862" s="189"/>
      <c r="AC2862" s="187"/>
      <c r="AD2862" s="25"/>
      <c r="AE2862" s="25"/>
    </row>
    <row r="2863">
      <c r="A2863" s="187"/>
      <c r="B2863" s="187"/>
      <c r="C2863" s="187"/>
      <c r="D2863" s="187"/>
      <c r="E2863" s="187"/>
      <c r="F2863" s="187"/>
      <c r="G2863" s="188"/>
      <c r="H2863" s="187"/>
      <c r="I2863" s="187"/>
      <c r="J2863" s="188"/>
      <c r="K2863" s="188"/>
      <c r="L2863" s="188"/>
      <c r="M2863" s="188"/>
      <c r="N2863" s="188"/>
      <c r="O2863" s="188"/>
      <c r="P2863" s="189"/>
      <c r="Q2863" s="187"/>
      <c r="R2863" s="187"/>
      <c r="S2863" s="188"/>
      <c r="T2863" s="188"/>
      <c r="U2863" s="188"/>
      <c r="V2863" s="188"/>
      <c r="W2863" s="188"/>
      <c r="X2863" s="188"/>
      <c r="Y2863" s="188"/>
      <c r="Z2863" s="188"/>
      <c r="AA2863" s="187"/>
      <c r="AB2863" s="189"/>
      <c r="AC2863" s="187"/>
      <c r="AD2863" s="25"/>
      <c r="AE2863" s="25"/>
    </row>
    <row r="2864">
      <c r="A2864" s="187"/>
      <c r="B2864" s="187"/>
      <c r="C2864" s="187"/>
      <c r="D2864" s="187"/>
      <c r="E2864" s="187"/>
      <c r="F2864" s="187"/>
      <c r="G2864" s="188"/>
      <c r="H2864" s="188"/>
      <c r="I2864" s="188"/>
      <c r="J2864" s="188"/>
      <c r="K2864" s="188"/>
      <c r="L2864" s="188"/>
      <c r="M2864" s="188"/>
      <c r="N2864" s="188"/>
      <c r="O2864" s="188"/>
      <c r="P2864" s="189"/>
      <c r="Q2864" s="188"/>
      <c r="R2864" s="188"/>
      <c r="S2864" s="187"/>
      <c r="T2864" s="188"/>
      <c r="U2864" s="188"/>
      <c r="V2864" s="188"/>
      <c r="W2864" s="188"/>
      <c r="X2864" s="188"/>
      <c r="Y2864" s="188"/>
      <c r="Z2864" s="188"/>
      <c r="AA2864" s="187"/>
      <c r="AB2864" s="189"/>
      <c r="AC2864" s="187"/>
      <c r="AD2864" s="25"/>
      <c r="AE2864" s="25"/>
    </row>
    <row r="2865">
      <c r="A2865" s="187"/>
      <c r="B2865" s="187"/>
      <c r="C2865" s="187"/>
      <c r="D2865" s="187"/>
      <c r="E2865" s="187"/>
      <c r="F2865" s="187"/>
      <c r="G2865" s="188"/>
      <c r="H2865" s="187"/>
      <c r="I2865" s="187"/>
      <c r="J2865" s="188"/>
      <c r="K2865" s="187"/>
      <c r="L2865" s="188"/>
      <c r="M2865" s="188"/>
      <c r="N2865" s="188"/>
      <c r="O2865" s="188"/>
      <c r="P2865" s="189"/>
      <c r="Q2865" s="187"/>
      <c r="R2865" s="187"/>
      <c r="S2865" s="188"/>
      <c r="T2865" s="188"/>
      <c r="U2865" s="188"/>
      <c r="V2865" s="188"/>
      <c r="W2865" s="188"/>
      <c r="X2865" s="188"/>
      <c r="Y2865" s="188"/>
      <c r="Z2865" s="188"/>
      <c r="AA2865" s="187"/>
      <c r="AB2865" s="189"/>
      <c r="AC2865" s="187"/>
      <c r="AD2865" s="25"/>
      <c r="AE2865" s="25"/>
    </row>
    <row r="2866">
      <c r="A2866" s="187"/>
      <c r="B2866" s="187"/>
      <c r="C2866" s="187"/>
      <c r="D2866" s="187"/>
      <c r="E2866" s="187"/>
      <c r="F2866" s="187"/>
      <c r="G2866" s="188"/>
      <c r="H2866" s="187"/>
      <c r="I2866" s="187"/>
      <c r="J2866" s="188"/>
      <c r="K2866" s="187"/>
      <c r="L2866" s="188"/>
      <c r="M2866" s="188"/>
      <c r="N2866" s="188"/>
      <c r="O2866" s="188"/>
      <c r="P2866" s="189"/>
      <c r="Q2866" s="187"/>
      <c r="R2866" s="187"/>
      <c r="S2866" s="188"/>
      <c r="T2866" s="188"/>
      <c r="U2866" s="188"/>
      <c r="V2866" s="188"/>
      <c r="W2866" s="188"/>
      <c r="X2866" s="188"/>
      <c r="Y2866" s="188"/>
      <c r="Z2866" s="188"/>
      <c r="AA2866" s="187"/>
      <c r="AB2866" s="189"/>
      <c r="AC2866" s="187"/>
      <c r="AD2866" s="25"/>
      <c r="AE2866" s="25"/>
    </row>
    <row r="2867">
      <c r="A2867" s="187"/>
      <c r="B2867" s="187"/>
      <c r="C2867" s="187"/>
      <c r="D2867" s="187"/>
      <c r="E2867" s="187"/>
      <c r="F2867" s="187"/>
      <c r="G2867" s="188"/>
      <c r="H2867" s="188"/>
      <c r="I2867" s="188"/>
      <c r="J2867" s="188"/>
      <c r="K2867" s="188"/>
      <c r="L2867" s="188"/>
      <c r="M2867" s="188"/>
      <c r="N2867" s="188"/>
      <c r="O2867" s="188"/>
      <c r="P2867" s="189"/>
      <c r="Q2867" s="188"/>
      <c r="R2867" s="188"/>
      <c r="S2867" s="187"/>
      <c r="T2867" s="188"/>
      <c r="U2867" s="188"/>
      <c r="V2867" s="188"/>
      <c r="W2867" s="188"/>
      <c r="X2867" s="188"/>
      <c r="Y2867" s="188"/>
      <c r="Z2867" s="188"/>
      <c r="AA2867" s="187"/>
      <c r="AB2867" s="189"/>
      <c r="AC2867" s="187"/>
      <c r="AD2867" s="25"/>
      <c r="AE2867" s="25"/>
    </row>
    <row r="2868">
      <c r="A2868" s="187"/>
      <c r="B2868" s="187"/>
      <c r="C2868" s="187"/>
      <c r="D2868" s="187"/>
      <c r="E2868" s="187"/>
      <c r="F2868" s="187"/>
      <c r="G2868" s="188"/>
      <c r="H2868" s="188"/>
      <c r="I2868" s="188"/>
      <c r="J2868" s="188"/>
      <c r="K2868" s="188"/>
      <c r="L2868" s="188"/>
      <c r="M2868" s="188"/>
      <c r="N2868" s="188"/>
      <c r="O2868" s="188"/>
      <c r="P2868" s="189"/>
      <c r="Q2868" s="187"/>
      <c r="R2868" s="188"/>
      <c r="S2868" s="187"/>
      <c r="T2868" s="188"/>
      <c r="U2868" s="188"/>
      <c r="V2868" s="188"/>
      <c r="W2868" s="188"/>
      <c r="X2868" s="188"/>
      <c r="Y2868" s="188"/>
      <c r="Z2868" s="188"/>
      <c r="AA2868" s="187"/>
      <c r="AB2868" s="189"/>
      <c r="AC2868" s="187"/>
      <c r="AD2868" s="25"/>
      <c r="AE2868" s="25"/>
    </row>
    <row r="2869">
      <c r="A2869" s="187"/>
      <c r="B2869" s="187"/>
      <c r="C2869" s="187"/>
      <c r="D2869" s="187"/>
      <c r="E2869" s="187"/>
      <c r="F2869" s="187"/>
      <c r="G2869" s="188"/>
      <c r="H2869" s="188"/>
      <c r="I2869" s="188"/>
      <c r="J2869" s="188"/>
      <c r="K2869" s="188"/>
      <c r="L2869" s="188"/>
      <c r="M2869" s="188"/>
      <c r="N2869" s="188"/>
      <c r="O2869" s="188"/>
      <c r="P2869" s="189"/>
      <c r="Q2869" s="187"/>
      <c r="R2869" s="188"/>
      <c r="S2869" s="187"/>
      <c r="T2869" s="188"/>
      <c r="U2869" s="188"/>
      <c r="V2869" s="188"/>
      <c r="W2869" s="188"/>
      <c r="X2869" s="188"/>
      <c r="Y2869" s="188"/>
      <c r="Z2869" s="188"/>
      <c r="AA2869" s="187"/>
      <c r="AB2869" s="189"/>
      <c r="AC2869" s="187"/>
      <c r="AD2869" s="25"/>
      <c r="AE2869" s="25"/>
    </row>
    <row r="2870">
      <c r="A2870" s="187"/>
      <c r="B2870" s="187"/>
      <c r="C2870" s="187"/>
      <c r="D2870" s="187"/>
      <c r="E2870" s="187"/>
      <c r="F2870" s="187"/>
      <c r="G2870" s="188"/>
      <c r="H2870" s="188"/>
      <c r="I2870" s="188"/>
      <c r="J2870" s="188"/>
      <c r="K2870" s="188"/>
      <c r="L2870" s="188"/>
      <c r="M2870" s="188"/>
      <c r="N2870" s="188"/>
      <c r="O2870" s="188"/>
      <c r="P2870" s="189"/>
      <c r="Q2870" s="188"/>
      <c r="R2870" s="188"/>
      <c r="S2870" s="187"/>
      <c r="T2870" s="188"/>
      <c r="U2870" s="188"/>
      <c r="V2870" s="188"/>
      <c r="W2870" s="188"/>
      <c r="X2870" s="188"/>
      <c r="Y2870" s="188"/>
      <c r="Z2870" s="188"/>
      <c r="AA2870" s="187"/>
      <c r="AB2870" s="189"/>
      <c r="AC2870" s="187"/>
      <c r="AD2870" s="25"/>
      <c r="AE2870" s="25"/>
    </row>
    <row r="2871">
      <c r="A2871" s="187"/>
      <c r="B2871" s="187"/>
      <c r="C2871" s="187"/>
      <c r="D2871" s="187"/>
      <c r="E2871" s="187"/>
      <c r="F2871" s="187"/>
      <c r="G2871" s="188"/>
      <c r="H2871" s="187"/>
      <c r="I2871" s="187"/>
      <c r="J2871" s="188"/>
      <c r="K2871" s="187"/>
      <c r="L2871" s="188"/>
      <c r="M2871" s="188"/>
      <c r="N2871" s="188"/>
      <c r="O2871" s="188"/>
      <c r="P2871" s="189"/>
      <c r="Q2871" s="187"/>
      <c r="R2871" s="187"/>
      <c r="S2871" s="188"/>
      <c r="T2871" s="188"/>
      <c r="U2871" s="188"/>
      <c r="V2871" s="188"/>
      <c r="W2871" s="188"/>
      <c r="X2871" s="188"/>
      <c r="Y2871" s="188"/>
      <c r="Z2871" s="188"/>
      <c r="AA2871" s="187"/>
      <c r="AB2871" s="189"/>
      <c r="AC2871" s="187"/>
      <c r="AD2871" s="25"/>
      <c r="AE2871" s="25"/>
    </row>
    <row r="2872">
      <c r="A2872" s="187"/>
      <c r="B2872" s="187"/>
      <c r="C2872" s="187"/>
      <c r="D2872" s="187"/>
      <c r="E2872" s="187"/>
      <c r="F2872" s="187"/>
      <c r="G2872" s="188"/>
      <c r="H2872" s="187"/>
      <c r="I2872" s="187"/>
      <c r="J2872" s="188"/>
      <c r="K2872" s="187"/>
      <c r="L2872" s="188"/>
      <c r="M2872" s="188"/>
      <c r="N2872" s="188"/>
      <c r="O2872" s="188"/>
      <c r="P2872" s="189"/>
      <c r="Q2872" s="187"/>
      <c r="R2872" s="187"/>
      <c r="S2872" s="188"/>
      <c r="T2872" s="188"/>
      <c r="U2872" s="188"/>
      <c r="V2872" s="188"/>
      <c r="W2872" s="188"/>
      <c r="X2872" s="188"/>
      <c r="Y2872" s="188"/>
      <c r="Z2872" s="188"/>
      <c r="AA2872" s="187"/>
      <c r="AB2872" s="189"/>
      <c r="AC2872" s="187"/>
      <c r="AD2872" s="25"/>
      <c r="AE2872" s="25"/>
    </row>
    <row r="2873">
      <c r="A2873" s="187"/>
      <c r="B2873" s="187"/>
      <c r="C2873" s="187"/>
      <c r="D2873" s="187"/>
      <c r="E2873" s="187"/>
      <c r="F2873" s="187"/>
      <c r="G2873" s="188"/>
      <c r="H2873" s="188"/>
      <c r="I2873" s="188"/>
      <c r="J2873" s="188"/>
      <c r="K2873" s="188"/>
      <c r="L2873" s="188"/>
      <c r="M2873" s="188"/>
      <c r="N2873" s="188"/>
      <c r="O2873" s="188"/>
      <c r="P2873" s="189"/>
      <c r="Q2873" s="188"/>
      <c r="R2873" s="188"/>
      <c r="S2873" s="187"/>
      <c r="T2873" s="188"/>
      <c r="U2873" s="188"/>
      <c r="V2873" s="188"/>
      <c r="W2873" s="188"/>
      <c r="X2873" s="188"/>
      <c r="Y2873" s="188"/>
      <c r="Z2873" s="188"/>
      <c r="AA2873" s="187"/>
      <c r="AB2873" s="189"/>
      <c r="AC2873" s="187"/>
      <c r="AD2873" s="25"/>
      <c r="AE2873" s="25"/>
    </row>
    <row r="2874">
      <c r="A2874" s="187"/>
      <c r="B2874" s="187"/>
      <c r="C2874" s="187"/>
      <c r="D2874" s="187"/>
      <c r="E2874" s="187"/>
      <c r="F2874" s="187"/>
      <c r="G2874" s="188"/>
      <c r="H2874" s="187"/>
      <c r="I2874" s="187"/>
      <c r="J2874" s="188"/>
      <c r="K2874" s="187"/>
      <c r="L2874" s="188"/>
      <c r="M2874" s="188"/>
      <c r="N2874" s="188"/>
      <c r="O2874" s="188"/>
      <c r="P2874" s="189"/>
      <c r="Q2874" s="187"/>
      <c r="R2874" s="187"/>
      <c r="S2874" s="188"/>
      <c r="T2874" s="188"/>
      <c r="U2874" s="188"/>
      <c r="V2874" s="188"/>
      <c r="W2874" s="188"/>
      <c r="X2874" s="188"/>
      <c r="Y2874" s="188"/>
      <c r="Z2874" s="188"/>
      <c r="AA2874" s="187"/>
      <c r="AB2874" s="189"/>
      <c r="AC2874" s="187"/>
      <c r="AD2874" s="25"/>
      <c r="AE2874" s="25"/>
    </row>
    <row r="2875">
      <c r="A2875" s="187"/>
      <c r="B2875" s="187"/>
      <c r="C2875" s="187"/>
      <c r="D2875" s="187"/>
      <c r="E2875" s="187"/>
      <c r="F2875" s="187"/>
      <c r="G2875" s="188"/>
      <c r="H2875" s="187"/>
      <c r="I2875" s="187"/>
      <c r="J2875" s="188"/>
      <c r="K2875" s="187"/>
      <c r="L2875" s="188"/>
      <c r="M2875" s="188"/>
      <c r="N2875" s="188"/>
      <c r="O2875" s="188"/>
      <c r="P2875" s="189"/>
      <c r="Q2875" s="187"/>
      <c r="R2875" s="187"/>
      <c r="S2875" s="188"/>
      <c r="T2875" s="188"/>
      <c r="U2875" s="188"/>
      <c r="V2875" s="188"/>
      <c r="W2875" s="188"/>
      <c r="X2875" s="188"/>
      <c r="Y2875" s="188"/>
      <c r="Z2875" s="188"/>
      <c r="AA2875" s="187"/>
      <c r="AB2875" s="189"/>
      <c r="AC2875" s="187"/>
      <c r="AD2875" s="25"/>
      <c r="AE2875" s="25"/>
    </row>
    <row r="2876">
      <c r="A2876" s="187"/>
      <c r="B2876" s="187"/>
      <c r="C2876" s="187"/>
      <c r="D2876" s="187"/>
      <c r="E2876" s="187"/>
      <c r="F2876" s="187"/>
      <c r="G2876" s="188"/>
      <c r="H2876" s="187"/>
      <c r="I2876" s="187"/>
      <c r="J2876" s="188"/>
      <c r="K2876" s="187"/>
      <c r="L2876" s="188"/>
      <c r="M2876" s="188"/>
      <c r="N2876" s="188"/>
      <c r="O2876" s="188"/>
      <c r="P2876" s="189"/>
      <c r="Q2876" s="187"/>
      <c r="R2876" s="187"/>
      <c r="S2876" s="188"/>
      <c r="T2876" s="188"/>
      <c r="U2876" s="188"/>
      <c r="V2876" s="188"/>
      <c r="W2876" s="188"/>
      <c r="X2876" s="188"/>
      <c r="Y2876" s="188"/>
      <c r="Z2876" s="188"/>
      <c r="AA2876" s="187"/>
      <c r="AB2876" s="189"/>
      <c r="AC2876" s="187"/>
      <c r="AD2876" s="25"/>
      <c r="AE2876" s="25"/>
    </row>
    <row r="2877">
      <c r="A2877" s="187"/>
      <c r="B2877" s="187"/>
      <c r="C2877" s="187"/>
      <c r="D2877" s="187"/>
      <c r="E2877" s="187"/>
      <c r="F2877" s="187"/>
      <c r="G2877" s="188"/>
      <c r="H2877" s="188"/>
      <c r="I2877" s="188"/>
      <c r="J2877" s="188"/>
      <c r="K2877" s="188"/>
      <c r="L2877" s="188"/>
      <c r="M2877" s="188"/>
      <c r="N2877" s="188"/>
      <c r="O2877" s="188"/>
      <c r="P2877" s="189"/>
      <c r="Q2877" s="187"/>
      <c r="R2877" s="188"/>
      <c r="S2877" s="187"/>
      <c r="T2877" s="188"/>
      <c r="U2877" s="188"/>
      <c r="V2877" s="188"/>
      <c r="W2877" s="188"/>
      <c r="X2877" s="188"/>
      <c r="Y2877" s="188"/>
      <c r="Z2877" s="188"/>
      <c r="AA2877" s="187"/>
      <c r="AB2877" s="189"/>
      <c r="AC2877" s="187"/>
      <c r="AD2877" s="25"/>
      <c r="AE2877" s="25"/>
    </row>
    <row r="2878">
      <c r="A2878" s="187"/>
      <c r="B2878" s="187"/>
      <c r="C2878" s="187"/>
      <c r="D2878" s="187"/>
      <c r="E2878" s="187"/>
      <c r="F2878" s="187"/>
      <c r="G2878" s="188"/>
      <c r="H2878" s="188"/>
      <c r="I2878" s="188"/>
      <c r="J2878" s="188"/>
      <c r="K2878" s="188"/>
      <c r="L2878" s="188"/>
      <c r="M2878" s="188"/>
      <c r="N2878" s="188"/>
      <c r="O2878" s="188"/>
      <c r="P2878" s="189"/>
      <c r="Q2878" s="187"/>
      <c r="R2878" s="188"/>
      <c r="S2878" s="187"/>
      <c r="T2878" s="188"/>
      <c r="U2878" s="188"/>
      <c r="V2878" s="188"/>
      <c r="W2878" s="188"/>
      <c r="X2878" s="188"/>
      <c r="Y2878" s="188"/>
      <c r="Z2878" s="188"/>
      <c r="AA2878" s="187"/>
      <c r="AB2878" s="189"/>
      <c r="AC2878" s="187"/>
      <c r="AD2878" s="25"/>
      <c r="AE2878" s="25"/>
    </row>
    <row r="2879">
      <c r="A2879" s="187"/>
      <c r="B2879" s="187"/>
      <c r="C2879" s="187"/>
      <c r="D2879" s="187"/>
      <c r="E2879" s="187"/>
      <c r="F2879" s="187"/>
      <c r="G2879" s="188"/>
      <c r="H2879" s="188"/>
      <c r="I2879" s="188"/>
      <c r="J2879" s="188"/>
      <c r="K2879" s="188"/>
      <c r="L2879" s="188"/>
      <c r="M2879" s="188"/>
      <c r="N2879" s="188"/>
      <c r="O2879" s="188"/>
      <c r="P2879" s="189"/>
      <c r="Q2879" s="187"/>
      <c r="R2879" s="188"/>
      <c r="S2879" s="187"/>
      <c r="T2879" s="188"/>
      <c r="U2879" s="188"/>
      <c r="V2879" s="188"/>
      <c r="W2879" s="188"/>
      <c r="X2879" s="188"/>
      <c r="Y2879" s="188"/>
      <c r="Z2879" s="188"/>
      <c r="AA2879" s="187"/>
      <c r="AB2879" s="189"/>
      <c r="AC2879" s="187"/>
      <c r="AD2879" s="25"/>
      <c r="AE2879" s="25"/>
    </row>
    <row r="2880">
      <c r="A2880" s="187"/>
      <c r="B2880" s="187"/>
      <c r="C2880" s="187"/>
      <c r="D2880" s="187"/>
      <c r="E2880" s="187"/>
      <c r="F2880" s="187"/>
      <c r="G2880" s="188"/>
      <c r="H2880" s="188"/>
      <c r="I2880" s="188"/>
      <c r="J2880" s="188"/>
      <c r="K2880" s="188"/>
      <c r="L2880" s="188"/>
      <c r="M2880" s="188"/>
      <c r="N2880" s="188"/>
      <c r="O2880" s="188"/>
      <c r="P2880" s="189"/>
      <c r="Q2880" s="187"/>
      <c r="R2880" s="188"/>
      <c r="S2880" s="187"/>
      <c r="T2880" s="188"/>
      <c r="U2880" s="188"/>
      <c r="V2880" s="188"/>
      <c r="W2880" s="188"/>
      <c r="X2880" s="188"/>
      <c r="Y2880" s="188"/>
      <c r="Z2880" s="188"/>
      <c r="AA2880" s="187"/>
      <c r="AB2880" s="189"/>
      <c r="AC2880" s="187"/>
      <c r="AD2880" s="25"/>
      <c r="AE2880" s="25"/>
    </row>
    <row r="2881">
      <c r="A2881" s="187"/>
      <c r="B2881" s="187"/>
      <c r="C2881" s="187"/>
      <c r="D2881" s="187"/>
      <c r="E2881" s="187"/>
      <c r="F2881" s="187"/>
      <c r="G2881" s="188"/>
      <c r="H2881" s="187"/>
      <c r="I2881" s="187"/>
      <c r="J2881" s="188"/>
      <c r="K2881" s="187"/>
      <c r="L2881" s="188"/>
      <c r="M2881" s="188"/>
      <c r="N2881" s="188"/>
      <c r="O2881" s="188"/>
      <c r="P2881" s="189"/>
      <c r="Q2881" s="187"/>
      <c r="R2881" s="187"/>
      <c r="S2881" s="188"/>
      <c r="T2881" s="188"/>
      <c r="U2881" s="188"/>
      <c r="V2881" s="188"/>
      <c r="W2881" s="188"/>
      <c r="X2881" s="188"/>
      <c r="Y2881" s="188"/>
      <c r="Z2881" s="188"/>
      <c r="AA2881" s="187"/>
      <c r="AB2881" s="189"/>
      <c r="AC2881" s="187"/>
      <c r="AD2881" s="25"/>
      <c r="AE2881" s="25"/>
    </row>
    <row r="2882">
      <c r="A2882" s="187"/>
      <c r="B2882" s="187"/>
      <c r="C2882" s="187"/>
      <c r="D2882" s="187"/>
      <c r="E2882" s="187"/>
      <c r="F2882" s="187"/>
      <c r="G2882" s="188"/>
      <c r="H2882" s="188"/>
      <c r="I2882" s="188"/>
      <c r="J2882" s="188"/>
      <c r="K2882" s="188"/>
      <c r="L2882" s="188"/>
      <c r="M2882" s="188"/>
      <c r="N2882" s="188"/>
      <c r="O2882" s="188"/>
      <c r="P2882" s="189"/>
      <c r="Q2882" s="188"/>
      <c r="R2882" s="188"/>
      <c r="S2882" s="187"/>
      <c r="T2882" s="188"/>
      <c r="U2882" s="188"/>
      <c r="V2882" s="188"/>
      <c r="W2882" s="188"/>
      <c r="X2882" s="188"/>
      <c r="Y2882" s="188"/>
      <c r="Z2882" s="188"/>
      <c r="AA2882" s="187"/>
      <c r="AB2882" s="189"/>
      <c r="AC2882" s="187"/>
      <c r="AD2882" s="25"/>
      <c r="AE2882" s="25"/>
    </row>
    <row r="2883">
      <c r="A2883" s="187"/>
      <c r="B2883" s="187"/>
      <c r="C2883" s="187"/>
      <c r="D2883" s="187"/>
      <c r="E2883" s="187"/>
      <c r="F2883" s="187"/>
      <c r="G2883" s="188"/>
      <c r="H2883" s="187"/>
      <c r="I2883" s="187"/>
      <c r="J2883" s="188"/>
      <c r="K2883" s="187"/>
      <c r="L2883" s="188"/>
      <c r="M2883" s="188"/>
      <c r="N2883" s="188"/>
      <c r="O2883" s="188"/>
      <c r="P2883" s="189"/>
      <c r="Q2883" s="187"/>
      <c r="R2883" s="187"/>
      <c r="S2883" s="188"/>
      <c r="T2883" s="188"/>
      <c r="U2883" s="188"/>
      <c r="V2883" s="188"/>
      <c r="W2883" s="188"/>
      <c r="X2883" s="188"/>
      <c r="Y2883" s="188"/>
      <c r="Z2883" s="188"/>
      <c r="AA2883" s="187"/>
      <c r="AB2883" s="189"/>
      <c r="AC2883" s="187"/>
      <c r="AD2883" s="25"/>
      <c r="AE2883" s="25"/>
    </row>
    <row r="2884">
      <c r="A2884" s="187"/>
      <c r="B2884" s="187"/>
      <c r="C2884" s="187"/>
      <c r="D2884" s="187"/>
      <c r="E2884" s="187"/>
      <c r="F2884" s="187"/>
      <c r="G2884" s="188"/>
      <c r="H2884" s="187"/>
      <c r="I2884" s="187"/>
      <c r="J2884" s="188"/>
      <c r="K2884" s="187"/>
      <c r="L2884" s="188"/>
      <c r="M2884" s="188"/>
      <c r="N2884" s="188"/>
      <c r="O2884" s="188"/>
      <c r="P2884" s="189"/>
      <c r="Q2884" s="187"/>
      <c r="R2884" s="187"/>
      <c r="S2884" s="188"/>
      <c r="T2884" s="188"/>
      <c r="U2884" s="188"/>
      <c r="V2884" s="188"/>
      <c r="W2884" s="188"/>
      <c r="X2884" s="188"/>
      <c r="Y2884" s="188"/>
      <c r="Z2884" s="188"/>
      <c r="AA2884" s="187"/>
      <c r="AB2884" s="189"/>
      <c r="AC2884" s="187"/>
      <c r="AD2884" s="25"/>
      <c r="AE2884" s="25"/>
    </row>
    <row r="2885">
      <c r="A2885" s="187"/>
      <c r="B2885" s="187"/>
      <c r="C2885" s="187"/>
      <c r="D2885" s="187"/>
      <c r="E2885" s="187"/>
      <c r="F2885" s="187"/>
      <c r="G2885" s="188"/>
      <c r="H2885" s="187"/>
      <c r="I2885" s="187"/>
      <c r="J2885" s="188"/>
      <c r="K2885" s="187"/>
      <c r="L2885" s="188"/>
      <c r="M2885" s="188"/>
      <c r="N2885" s="188"/>
      <c r="O2885" s="188"/>
      <c r="P2885" s="189"/>
      <c r="Q2885" s="187"/>
      <c r="R2885" s="187"/>
      <c r="S2885" s="188"/>
      <c r="T2885" s="188"/>
      <c r="U2885" s="188"/>
      <c r="V2885" s="188"/>
      <c r="W2885" s="188"/>
      <c r="X2885" s="188"/>
      <c r="Y2885" s="188"/>
      <c r="Z2885" s="188"/>
      <c r="AA2885" s="187"/>
      <c r="AB2885" s="189"/>
      <c r="AC2885" s="187"/>
      <c r="AD2885" s="25"/>
      <c r="AE2885" s="25"/>
    </row>
    <row r="2886">
      <c r="A2886" s="187"/>
      <c r="B2886" s="187"/>
      <c r="C2886" s="187"/>
      <c r="D2886" s="187"/>
      <c r="E2886" s="187"/>
      <c r="F2886" s="187"/>
      <c r="G2886" s="188"/>
      <c r="H2886" s="188"/>
      <c r="I2886" s="188"/>
      <c r="J2886" s="188"/>
      <c r="K2886" s="188"/>
      <c r="L2886" s="188"/>
      <c r="M2886" s="188"/>
      <c r="N2886" s="188"/>
      <c r="O2886" s="188"/>
      <c r="P2886" s="189"/>
      <c r="Q2886" s="187"/>
      <c r="R2886" s="188"/>
      <c r="S2886" s="187"/>
      <c r="T2886" s="188"/>
      <c r="U2886" s="188"/>
      <c r="V2886" s="188"/>
      <c r="W2886" s="188"/>
      <c r="X2886" s="188"/>
      <c r="Y2886" s="188"/>
      <c r="Z2886" s="188"/>
      <c r="AA2886" s="187"/>
      <c r="AB2886" s="189"/>
      <c r="AC2886" s="187"/>
      <c r="AD2886" s="25"/>
      <c r="AE2886" s="25"/>
    </row>
    <row r="2887">
      <c r="A2887" s="187"/>
      <c r="B2887" s="187"/>
      <c r="C2887" s="187"/>
      <c r="D2887" s="187"/>
      <c r="E2887" s="187"/>
      <c r="F2887" s="187"/>
      <c r="G2887" s="188"/>
      <c r="H2887" s="188"/>
      <c r="I2887" s="188"/>
      <c r="J2887" s="188"/>
      <c r="K2887" s="188"/>
      <c r="L2887" s="188"/>
      <c r="M2887" s="188"/>
      <c r="N2887" s="188"/>
      <c r="O2887" s="188"/>
      <c r="P2887" s="189"/>
      <c r="Q2887" s="187"/>
      <c r="R2887" s="188"/>
      <c r="S2887" s="187"/>
      <c r="T2887" s="188"/>
      <c r="U2887" s="188"/>
      <c r="V2887" s="188"/>
      <c r="W2887" s="188"/>
      <c r="X2887" s="188"/>
      <c r="Y2887" s="188"/>
      <c r="Z2887" s="188"/>
      <c r="AA2887" s="187"/>
      <c r="AB2887" s="189"/>
      <c r="AC2887" s="187"/>
      <c r="AD2887" s="25"/>
      <c r="AE2887" s="25"/>
    </row>
    <row r="2888">
      <c r="A2888" s="187"/>
      <c r="B2888" s="187"/>
      <c r="C2888" s="187"/>
      <c r="D2888" s="187"/>
      <c r="E2888" s="187"/>
      <c r="F2888" s="187"/>
      <c r="G2888" s="188"/>
      <c r="H2888" s="188"/>
      <c r="I2888" s="188"/>
      <c r="J2888" s="188"/>
      <c r="K2888" s="188"/>
      <c r="L2888" s="188"/>
      <c r="M2888" s="188"/>
      <c r="N2888" s="188"/>
      <c r="O2888" s="188"/>
      <c r="P2888" s="189"/>
      <c r="Q2888" s="187"/>
      <c r="R2888" s="188"/>
      <c r="S2888" s="187"/>
      <c r="T2888" s="188"/>
      <c r="U2888" s="188"/>
      <c r="V2888" s="188"/>
      <c r="W2888" s="188"/>
      <c r="X2888" s="188"/>
      <c r="Y2888" s="188"/>
      <c r="Z2888" s="188"/>
      <c r="AA2888" s="187"/>
      <c r="AB2888" s="189"/>
      <c r="AC2888" s="187"/>
      <c r="AD2888" s="25"/>
      <c r="AE2888" s="25"/>
    </row>
    <row r="2889">
      <c r="A2889" s="187"/>
      <c r="B2889" s="187"/>
      <c r="C2889" s="187"/>
      <c r="D2889" s="187"/>
      <c r="E2889" s="187"/>
      <c r="F2889" s="187"/>
      <c r="G2889" s="188"/>
      <c r="H2889" s="188"/>
      <c r="I2889" s="188"/>
      <c r="J2889" s="188"/>
      <c r="K2889" s="188"/>
      <c r="L2889" s="188"/>
      <c r="M2889" s="188"/>
      <c r="N2889" s="188"/>
      <c r="O2889" s="188"/>
      <c r="P2889" s="189"/>
      <c r="Q2889" s="187"/>
      <c r="R2889" s="188"/>
      <c r="S2889" s="187"/>
      <c r="T2889" s="188"/>
      <c r="U2889" s="188"/>
      <c r="V2889" s="188"/>
      <c r="W2889" s="188"/>
      <c r="X2889" s="188"/>
      <c r="Y2889" s="188"/>
      <c r="Z2889" s="188"/>
      <c r="AA2889" s="187"/>
      <c r="AB2889" s="189"/>
      <c r="AC2889" s="187"/>
      <c r="AD2889" s="25"/>
      <c r="AE2889" s="25"/>
    </row>
    <row r="2890">
      <c r="A2890" s="187"/>
      <c r="B2890" s="187"/>
      <c r="C2890" s="187"/>
      <c r="D2890" s="187"/>
      <c r="E2890" s="187"/>
      <c r="F2890" s="187"/>
      <c r="G2890" s="188"/>
      <c r="H2890" s="187"/>
      <c r="I2890" s="187"/>
      <c r="J2890" s="188"/>
      <c r="K2890" s="187"/>
      <c r="L2890" s="188"/>
      <c r="M2890" s="188"/>
      <c r="N2890" s="188"/>
      <c r="O2890" s="188"/>
      <c r="P2890" s="189"/>
      <c r="Q2890" s="187"/>
      <c r="R2890" s="187"/>
      <c r="S2890" s="188"/>
      <c r="T2890" s="188"/>
      <c r="U2890" s="188"/>
      <c r="V2890" s="188"/>
      <c r="W2890" s="188"/>
      <c r="X2890" s="188"/>
      <c r="Y2890" s="188"/>
      <c r="Z2890" s="188"/>
      <c r="AA2890" s="187"/>
      <c r="AB2890" s="189"/>
      <c r="AC2890" s="187"/>
      <c r="AD2890" s="25"/>
      <c r="AE2890" s="25"/>
    </row>
    <row r="2891">
      <c r="A2891" s="187"/>
      <c r="B2891" s="187"/>
      <c r="C2891" s="187"/>
      <c r="D2891" s="187"/>
      <c r="E2891" s="187"/>
      <c r="F2891" s="187"/>
      <c r="G2891" s="188"/>
      <c r="H2891" s="188"/>
      <c r="I2891" s="188"/>
      <c r="J2891" s="188"/>
      <c r="K2891" s="188"/>
      <c r="L2891" s="188"/>
      <c r="M2891" s="188"/>
      <c r="N2891" s="188"/>
      <c r="O2891" s="188"/>
      <c r="P2891" s="189"/>
      <c r="Q2891" s="188"/>
      <c r="R2891" s="188"/>
      <c r="S2891" s="187"/>
      <c r="T2891" s="188"/>
      <c r="U2891" s="188"/>
      <c r="V2891" s="188"/>
      <c r="W2891" s="188"/>
      <c r="X2891" s="188"/>
      <c r="Y2891" s="188"/>
      <c r="Z2891" s="188"/>
      <c r="AA2891" s="187"/>
      <c r="AB2891" s="189"/>
      <c r="AC2891" s="187"/>
      <c r="AD2891" s="25"/>
      <c r="AE2891" s="25"/>
    </row>
    <row r="2892">
      <c r="A2892" s="187"/>
      <c r="B2892" s="187"/>
      <c r="C2892" s="187"/>
      <c r="D2892" s="187"/>
      <c r="E2892" s="187"/>
      <c r="F2892" s="187"/>
      <c r="G2892" s="188"/>
      <c r="H2892" s="187"/>
      <c r="I2892" s="187"/>
      <c r="J2892" s="188"/>
      <c r="K2892" s="187"/>
      <c r="L2892" s="188"/>
      <c r="M2892" s="188"/>
      <c r="N2892" s="188"/>
      <c r="O2892" s="188"/>
      <c r="P2892" s="189"/>
      <c r="Q2892" s="187"/>
      <c r="R2892" s="187"/>
      <c r="S2892" s="188"/>
      <c r="T2892" s="188"/>
      <c r="U2892" s="188"/>
      <c r="V2892" s="188"/>
      <c r="W2892" s="188"/>
      <c r="X2892" s="188"/>
      <c r="Y2892" s="188"/>
      <c r="Z2892" s="188"/>
      <c r="AA2892" s="187"/>
      <c r="AB2892" s="189"/>
      <c r="AC2892" s="187"/>
      <c r="AD2892" s="25"/>
      <c r="AE2892" s="25"/>
    </row>
    <row r="2893">
      <c r="A2893" s="187"/>
      <c r="B2893" s="187"/>
      <c r="C2893" s="187"/>
      <c r="D2893" s="187"/>
      <c r="E2893" s="187"/>
      <c r="F2893" s="187"/>
      <c r="G2893" s="188"/>
      <c r="H2893" s="188"/>
      <c r="I2893" s="188"/>
      <c r="J2893" s="188"/>
      <c r="K2893" s="188"/>
      <c r="L2893" s="188"/>
      <c r="M2893" s="188"/>
      <c r="N2893" s="188"/>
      <c r="O2893" s="188"/>
      <c r="P2893" s="189"/>
      <c r="Q2893" s="187"/>
      <c r="R2893" s="188"/>
      <c r="S2893" s="187"/>
      <c r="T2893" s="188"/>
      <c r="U2893" s="188"/>
      <c r="V2893" s="188"/>
      <c r="W2893" s="188"/>
      <c r="X2893" s="188"/>
      <c r="Y2893" s="188"/>
      <c r="Z2893" s="188"/>
      <c r="AA2893" s="187"/>
      <c r="AB2893" s="189"/>
      <c r="AC2893" s="187"/>
      <c r="AD2893" s="25"/>
      <c r="AE2893" s="25"/>
    </row>
    <row r="2894">
      <c r="A2894" s="187"/>
      <c r="B2894" s="187"/>
      <c r="C2894" s="187"/>
      <c r="D2894" s="187"/>
      <c r="E2894" s="187"/>
      <c r="F2894" s="187"/>
      <c r="G2894" s="188"/>
      <c r="H2894" s="188"/>
      <c r="I2894" s="188"/>
      <c r="J2894" s="188"/>
      <c r="K2894" s="188"/>
      <c r="L2894" s="188"/>
      <c r="M2894" s="188"/>
      <c r="N2894" s="188"/>
      <c r="O2894" s="188"/>
      <c r="P2894" s="189"/>
      <c r="Q2894" s="188"/>
      <c r="R2894" s="188"/>
      <c r="S2894" s="187"/>
      <c r="T2894" s="188"/>
      <c r="U2894" s="188"/>
      <c r="V2894" s="188"/>
      <c r="W2894" s="188"/>
      <c r="X2894" s="188"/>
      <c r="Y2894" s="188"/>
      <c r="Z2894" s="188"/>
      <c r="AA2894" s="187"/>
      <c r="AB2894" s="189"/>
      <c r="AC2894" s="187"/>
      <c r="AD2894" s="25"/>
      <c r="AE2894" s="25"/>
    </row>
    <row r="2895">
      <c r="A2895" s="187"/>
      <c r="B2895" s="187"/>
      <c r="C2895" s="187"/>
      <c r="D2895" s="187"/>
      <c r="E2895" s="187"/>
      <c r="F2895" s="187"/>
      <c r="G2895" s="188"/>
      <c r="H2895" s="187"/>
      <c r="I2895" s="187"/>
      <c r="J2895" s="188"/>
      <c r="K2895" s="187"/>
      <c r="L2895" s="188"/>
      <c r="M2895" s="188"/>
      <c r="N2895" s="188"/>
      <c r="O2895" s="188"/>
      <c r="P2895" s="189"/>
      <c r="Q2895" s="187"/>
      <c r="R2895" s="187"/>
      <c r="S2895" s="188"/>
      <c r="T2895" s="188"/>
      <c r="U2895" s="188"/>
      <c r="V2895" s="188"/>
      <c r="W2895" s="188"/>
      <c r="X2895" s="188"/>
      <c r="Y2895" s="188"/>
      <c r="Z2895" s="188"/>
      <c r="AA2895" s="187"/>
      <c r="AB2895" s="189"/>
      <c r="AC2895" s="187"/>
      <c r="AD2895" s="25"/>
      <c r="AE2895" s="25"/>
    </row>
    <row r="2896">
      <c r="A2896" s="187"/>
      <c r="B2896" s="187"/>
      <c r="C2896" s="187"/>
      <c r="D2896" s="187"/>
      <c r="E2896" s="187"/>
      <c r="F2896" s="187"/>
      <c r="G2896" s="188"/>
      <c r="H2896" s="188"/>
      <c r="I2896" s="188"/>
      <c r="J2896" s="188"/>
      <c r="K2896" s="188"/>
      <c r="L2896" s="188"/>
      <c r="M2896" s="188"/>
      <c r="N2896" s="188"/>
      <c r="O2896" s="188"/>
      <c r="P2896" s="189"/>
      <c r="Q2896" s="187"/>
      <c r="R2896" s="188"/>
      <c r="S2896" s="187"/>
      <c r="T2896" s="188"/>
      <c r="U2896" s="188"/>
      <c r="V2896" s="188"/>
      <c r="W2896" s="188"/>
      <c r="X2896" s="188"/>
      <c r="Y2896" s="188"/>
      <c r="Z2896" s="188"/>
      <c r="AA2896" s="187"/>
      <c r="AB2896" s="189"/>
      <c r="AC2896" s="187"/>
      <c r="AD2896" s="25"/>
      <c r="AE2896" s="25"/>
    </row>
    <row r="2897">
      <c r="A2897" s="187"/>
      <c r="B2897" s="187"/>
      <c r="C2897" s="187"/>
      <c r="D2897" s="187"/>
      <c r="E2897" s="187"/>
      <c r="F2897" s="187"/>
      <c r="G2897" s="188"/>
      <c r="H2897" s="188"/>
      <c r="I2897" s="188"/>
      <c r="J2897" s="188"/>
      <c r="K2897" s="188"/>
      <c r="L2897" s="188"/>
      <c r="M2897" s="188"/>
      <c r="N2897" s="188"/>
      <c r="O2897" s="188"/>
      <c r="P2897" s="189"/>
      <c r="Q2897" s="188"/>
      <c r="R2897" s="188"/>
      <c r="S2897" s="187"/>
      <c r="T2897" s="188"/>
      <c r="U2897" s="188"/>
      <c r="V2897" s="188"/>
      <c r="W2897" s="188"/>
      <c r="X2897" s="188"/>
      <c r="Y2897" s="188"/>
      <c r="Z2897" s="188"/>
      <c r="AA2897" s="187"/>
      <c r="AB2897" s="189"/>
      <c r="AC2897" s="187"/>
      <c r="AD2897" s="25"/>
      <c r="AE2897" s="25"/>
    </row>
    <row r="2898">
      <c r="A2898" s="187"/>
      <c r="B2898" s="187"/>
      <c r="C2898" s="187"/>
      <c r="D2898" s="187"/>
      <c r="E2898" s="187"/>
      <c r="F2898" s="187"/>
      <c r="G2898" s="188"/>
      <c r="H2898" s="187"/>
      <c r="I2898" s="187"/>
      <c r="J2898" s="188"/>
      <c r="K2898" s="187"/>
      <c r="L2898" s="188"/>
      <c r="M2898" s="188"/>
      <c r="N2898" s="188"/>
      <c r="O2898" s="188"/>
      <c r="P2898" s="189"/>
      <c r="Q2898" s="187"/>
      <c r="R2898" s="187"/>
      <c r="S2898" s="188"/>
      <c r="T2898" s="188"/>
      <c r="U2898" s="188"/>
      <c r="V2898" s="188"/>
      <c r="W2898" s="188"/>
      <c r="X2898" s="188"/>
      <c r="Y2898" s="188"/>
      <c r="Z2898" s="188"/>
      <c r="AA2898" s="187"/>
      <c r="AB2898" s="189"/>
      <c r="AC2898" s="187"/>
      <c r="AD2898" s="25"/>
      <c r="AE2898" s="25"/>
    </row>
    <row r="2899">
      <c r="A2899" s="187"/>
      <c r="B2899" s="187"/>
      <c r="C2899" s="187"/>
      <c r="D2899" s="187"/>
      <c r="E2899" s="187"/>
      <c r="F2899" s="187"/>
      <c r="G2899" s="188"/>
      <c r="H2899" s="187"/>
      <c r="I2899" s="187"/>
      <c r="J2899" s="188"/>
      <c r="K2899" s="188"/>
      <c r="L2899" s="188"/>
      <c r="M2899" s="188"/>
      <c r="N2899" s="188"/>
      <c r="O2899" s="188"/>
      <c r="P2899" s="189"/>
      <c r="Q2899" s="187"/>
      <c r="R2899" s="187"/>
      <c r="S2899" s="188"/>
      <c r="T2899" s="188"/>
      <c r="U2899" s="188"/>
      <c r="V2899" s="188"/>
      <c r="W2899" s="188"/>
      <c r="X2899" s="188"/>
      <c r="Y2899" s="188"/>
      <c r="Z2899" s="188"/>
      <c r="AA2899" s="187"/>
      <c r="AB2899" s="189"/>
      <c r="AC2899" s="187"/>
      <c r="AD2899" s="25"/>
      <c r="AE2899" s="25"/>
    </row>
    <row r="2900">
      <c r="A2900" s="187"/>
      <c r="B2900" s="187"/>
      <c r="C2900" s="187"/>
      <c r="D2900" s="187"/>
      <c r="E2900" s="187"/>
      <c r="F2900" s="187"/>
      <c r="G2900" s="188"/>
      <c r="H2900" s="188"/>
      <c r="I2900" s="188"/>
      <c r="J2900" s="188"/>
      <c r="K2900" s="188"/>
      <c r="L2900" s="188"/>
      <c r="M2900" s="188"/>
      <c r="N2900" s="188"/>
      <c r="O2900" s="188"/>
      <c r="P2900" s="189"/>
      <c r="Q2900" s="188"/>
      <c r="R2900" s="188"/>
      <c r="S2900" s="187"/>
      <c r="T2900" s="188"/>
      <c r="U2900" s="188"/>
      <c r="V2900" s="188"/>
      <c r="W2900" s="188"/>
      <c r="X2900" s="188"/>
      <c r="Y2900" s="188"/>
      <c r="Z2900" s="188"/>
      <c r="AA2900" s="187"/>
      <c r="AB2900" s="189"/>
      <c r="AC2900" s="187"/>
      <c r="AD2900" s="25"/>
      <c r="AE2900" s="25"/>
    </row>
    <row r="2901">
      <c r="A2901" s="187"/>
      <c r="B2901" s="187"/>
      <c r="C2901" s="187"/>
      <c r="D2901" s="187"/>
      <c r="E2901" s="187"/>
      <c r="F2901" s="187"/>
      <c r="G2901" s="188"/>
      <c r="H2901" s="187"/>
      <c r="I2901" s="187"/>
      <c r="J2901" s="188"/>
      <c r="K2901" s="187"/>
      <c r="L2901" s="188"/>
      <c r="M2901" s="188"/>
      <c r="N2901" s="188"/>
      <c r="O2901" s="188"/>
      <c r="P2901" s="189"/>
      <c r="Q2901" s="187"/>
      <c r="R2901" s="187"/>
      <c r="S2901" s="188"/>
      <c r="T2901" s="188"/>
      <c r="U2901" s="188"/>
      <c r="V2901" s="188"/>
      <c r="W2901" s="188"/>
      <c r="X2901" s="188"/>
      <c r="Y2901" s="188"/>
      <c r="Z2901" s="188"/>
      <c r="AA2901" s="187"/>
      <c r="AB2901" s="189"/>
      <c r="AC2901" s="187"/>
      <c r="AD2901" s="25"/>
      <c r="AE2901" s="25"/>
    </row>
    <row r="2902">
      <c r="A2902" s="187"/>
      <c r="B2902" s="187"/>
      <c r="C2902" s="187"/>
      <c r="D2902" s="187"/>
      <c r="E2902" s="187"/>
      <c r="F2902" s="187"/>
      <c r="G2902" s="188"/>
      <c r="H2902" s="188"/>
      <c r="I2902" s="188"/>
      <c r="J2902" s="188"/>
      <c r="K2902" s="188"/>
      <c r="L2902" s="188"/>
      <c r="M2902" s="188"/>
      <c r="N2902" s="188"/>
      <c r="O2902" s="188"/>
      <c r="P2902" s="189"/>
      <c r="Q2902" s="187"/>
      <c r="R2902" s="188"/>
      <c r="S2902" s="187"/>
      <c r="T2902" s="188"/>
      <c r="U2902" s="188"/>
      <c r="V2902" s="188"/>
      <c r="W2902" s="188"/>
      <c r="X2902" s="188"/>
      <c r="Y2902" s="188"/>
      <c r="Z2902" s="188"/>
      <c r="AA2902" s="187"/>
      <c r="AB2902" s="189"/>
      <c r="AC2902" s="187"/>
      <c r="AD2902" s="25"/>
      <c r="AE2902" s="25"/>
    </row>
    <row r="2903">
      <c r="A2903" s="187"/>
      <c r="B2903" s="187"/>
      <c r="C2903" s="187"/>
      <c r="D2903" s="187"/>
      <c r="E2903" s="187"/>
      <c r="F2903" s="187"/>
      <c r="G2903" s="188"/>
      <c r="H2903" s="187"/>
      <c r="I2903" s="187"/>
      <c r="J2903" s="188"/>
      <c r="K2903" s="187"/>
      <c r="L2903" s="188"/>
      <c r="M2903" s="188"/>
      <c r="N2903" s="188"/>
      <c r="O2903" s="188"/>
      <c r="P2903" s="189"/>
      <c r="Q2903" s="187"/>
      <c r="R2903" s="187"/>
      <c r="S2903" s="188"/>
      <c r="T2903" s="188"/>
      <c r="U2903" s="188"/>
      <c r="V2903" s="188"/>
      <c r="W2903" s="188"/>
      <c r="X2903" s="188"/>
      <c r="Y2903" s="188"/>
      <c r="Z2903" s="188"/>
      <c r="AA2903" s="187"/>
      <c r="AB2903" s="189"/>
      <c r="AC2903" s="187"/>
      <c r="AD2903" s="25"/>
      <c r="AE2903" s="25"/>
    </row>
    <row r="2904">
      <c r="A2904" s="187"/>
      <c r="B2904" s="187"/>
      <c r="C2904" s="187"/>
      <c r="D2904" s="187"/>
      <c r="E2904" s="187"/>
      <c r="F2904" s="187"/>
      <c r="G2904" s="188"/>
      <c r="H2904" s="187"/>
      <c r="I2904" s="187"/>
      <c r="J2904" s="188"/>
      <c r="K2904" s="187"/>
      <c r="L2904" s="188"/>
      <c r="M2904" s="188"/>
      <c r="N2904" s="188"/>
      <c r="O2904" s="188"/>
      <c r="P2904" s="189"/>
      <c r="Q2904" s="187"/>
      <c r="R2904" s="187"/>
      <c r="S2904" s="188"/>
      <c r="T2904" s="188"/>
      <c r="U2904" s="188"/>
      <c r="V2904" s="188"/>
      <c r="W2904" s="188"/>
      <c r="X2904" s="188"/>
      <c r="Y2904" s="188"/>
      <c r="Z2904" s="188"/>
      <c r="AA2904" s="187"/>
      <c r="AB2904" s="189"/>
      <c r="AC2904" s="187"/>
      <c r="AD2904" s="25"/>
      <c r="AE2904" s="25"/>
    </row>
    <row r="2905">
      <c r="A2905" s="187"/>
      <c r="B2905" s="187"/>
      <c r="C2905" s="187"/>
      <c r="D2905" s="187"/>
      <c r="E2905" s="187"/>
      <c r="F2905" s="187"/>
      <c r="G2905" s="188"/>
      <c r="H2905" s="188"/>
      <c r="I2905" s="188"/>
      <c r="J2905" s="188"/>
      <c r="K2905" s="188"/>
      <c r="L2905" s="188"/>
      <c r="M2905" s="188"/>
      <c r="N2905" s="188"/>
      <c r="O2905" s="188"/>
      <c r="P2905" s="189"/>
      <c r="Q2905" s="187"/>
      <c r="R2905" s="188"/>
      <c r="S2905" s="187"/>
      <c r="T2905" s="188"/>
      <c r="U2905" s="188"/>
      <c r="V2905" s="188"/>
      <c r="W2905" s="188"/>
      <c r="X2905" s="188"/>
      <c r="Y2905" s="188"/>
      <c r="Z2905" s="188"/>
      <c r="AA2905" s="187"/>
      <c r="AB2905" s="189"/>
      <c r="AC2905" s="187"/>
      <c r="AD2905" s="25"/>
      <c r="AE2905" s="25"/>
    </row>
    <row r="2906">
      <c r="A2906" s="187"/>
      <c r="B2906" s="187"/>
      <c r="C2906" s="187"/>
      <c r="D2906" s="187"/>
      <c r="E2906" s="187"/>
      <c r="F2906" s="187"/>
      <c r="G2906" s="188"/>
      <c r="H2906" s="187"/>
      <c r="I2906" s="187"/>
      <c r="J2906" s="188"/>
      <c r="K2906" s="187"/>
      <c r="L2906" s="188"/>
      <c r="M2906" s="188"/>
      <c r="N2906" s="188"/>
      <c r="O2906" s="188"/>
      <c r="P2906" s="189"/>
      <c r="Q2906" s="187"/>
      <c r="R2906" s="187"/>
      <c r="S2906" s="188"/>
      <c r="T2906" s="188"/>
      <c r="U2906" s="188"/>
      <c r="V2906" s="188"/>
      <c r="W2906" s="188"/>
      <c r="X2906" s="188"/>
      <c r="Y2906" s="188"/>
      <c r="Z2906" s="188"/>
      <c r="AA2906" s="187"/>
      <c r="AB2906" s="189"/>
      <c r="AC2906" s="187"/>
      <c r="AD2906" s="25"/>
      <c r="AE2906" s="25"/>
    </row>
    <row r="2907">
      <c r="A2907" s="187"/>
      <c r="B2907" s="187"/>
      <c r="C2907" s="187"/>
      <c r="D2907" s="187"/>
      <c r="E2907" s="187"/>
      <c r="F2907" s="187"/>
      <c r="G2907" s="188"/>
      <c r="H2907" s="188"/>
      <c r="I2907" s="188"/>
      <c r="J2907" s="188"/>
      <c r="K2907" s="188"/>
      <c r="L2907" s="188"/>
      <c r="M2907" s="188"/>
      <c r="N2907" s="188"/>
      <c r="O2907" s="188"/>
      <c r="P2907" s="189"/>
      <c r="Q2907" s="188"/>
      <c r="R2907" s="188"/>
      <c r="S2907" s="187"/>
      <c r="T2907" s="188"/>
      <c r="U2907" s="188"/>
      <c r="V2907" s="188"/>
      <c r="W2907" s="188"/>
      <c r="X2907" s="188"/>
      <c r="Y2907" s="188"/>
      <c r="Z2907" s="188"/>
      <c r="AA2907" s="187"/>
      <c r="AB2907" s="189"/>
      <c r="AC2907" s="187"/>
      <c r="AD2907" s="25"/>
      <c r="AE2907" s="25"/>
    </row>
    <row r="2908">
      <c r="A2908" s="187"/>
      <c r="B2908" s="187"/>
      <c r="C2908" s="187"/>
      <c r="D2908" s="187"/>
      <c r="E2908" s="187"/>
      <c r="F2908" s="187"/>
      <c r="G2908" s="188"/>
      <c r="H2908" s="188"/>
      <c r="I2908" s="188"/>
      <c r="J2908" s="188"/>
      <c r="K2908" s="188"/>
      <c r="L2908" s="188"/>
      <c r="M2908" s="188"/>
      <c r="N2908" s="188"/>
      <c r="O2908" s="188"/>
      <c r="P2908" s="189"/>
      <c r="Q2908" s="188"/>
      <c r="R2908" s="188"/>
      <c r="S2908" s="187"/>
      <c r="T2908" s="188"/>
      <c r="U2908" s="188"/>
      <c r="V2908" s="188"/>
      <c r="W2908" s="188"/>
      <c r="X2908" s="188"/>
      <c r="Y2908" s="188"/>
      <c r="Z2908" s="188"/>
      <c r="AA2908" s="187"/>
      <c r="AB2908" s="189"/>
      <c r="AC2908" s="187"/>
      <c r="AD2908" s="25"/>
      <c r="AE2908" s="25"/>
    </row>
    <row r="2909">
      <c r="A2909" s="187"/>
      <c r="B2909" s="187"/>
      <c r="C2909" s="187"/>
      <c r="D2909" s="187"/>
      <c r="E2909" s="187"/>
      <c r="F2909" s="187"/>
      <c r="G2909" s="188"/>
      <c r="H2909" s="188"/>
      <c r="I2909" s="188"/>
      <c r="J2909" s="188"/>
      <c r="K2909" s="188"/>
      <c r="L2909" s="188"/>
      <c r="M2909" s="188"/>
      <c r="N2909" s="188"/>
      <c r="O2909" s="188"/>
      <c r="P2909" s="189"/>
      <c r="Q2909" s="188"/>
      <c r="R2909" s="188"/>
      <c r="S2909" s="187"/>
      <c r="T2909" s="188"/>
      <c r="U2909" s="188"/>
      <c r="V2909" s="188"/>
      <c r="W2909" s="188"/>
      <c r="X2909" s="188"/>
      <c r="Y2909" s="188"/>
      <c r="Z2909" s="188"/>
      <c r="AA2909" s="187"/>
      <c r="AB2909" s="189"/>
      <c r="AC2909" s="187"/>
      <c r="AD2909" s="25"/>
      <c r="AE2909" s="25"/>
    </row>
    <row r="2910">
      <c r="A2910" s="187"/>
      <c r="B2910" s="187"/>
      <c r="C2910" s="187"/>
      <c r="D2910" s="187"/>
      <c r="E2910" s="187"/>
      <c r="F2910" s="187"/>
      <c r="G2910" s="188"/>
      <c r="H2910" s="188"/>
      <c r="I2910" s="188"/>
      <c r="J2910" s="188"/>
      <c r="K2910" s="188"/>
      <c r="L2910" s="188"/>
      <c r="M2910" s="188"/>
      <c r="N2910" s="188"/>
      <c r="O2910" s="188"/>
      <c r="P2910" s="189"/>
      <c r="Q2910" s="188"/>
      <c r="R2910" s="188"/>
      <c r="S2910" s="187"/>
      <c r="T2910" s="188"/>
      <c r="U2910" s="188"/>
      <c r="V2910" s="188"/>
      <c r="W2910" s="188"/>
      <c r="X2910" s="188"/>
      <c r="Y2910" s="188"/>
      <c r="Z2910" s="188"/>
      <c r="AA2910" s="187"/>
      <c r="AB2910" s="189"/>
      <c r="AC2910" s="187"/>
      <c r="AD2910" s="25"/>
      <c r="AE2910" s="25"/>
    </row>
    <row r="2911">
      <c r="A2911" s="187"/>
      <c r="B2911" s="187"/>
      <c r="C2911" s="187"/>
      <c r="D2911" s="187"/>
      <c r="E2911" s="187"/>
      <c r="F2911" s="187"/>
      <c r="G2911" s="188"/>
      <c r="H2911" s="188"/>
      <c r="I2911" s="188"/>
      <c r="J2911" s="188"/>
      <c r="K2911" s="188"/>
      <c r="L2911" s="188"/>
      <c r="M2911" s="188"/>
      <c r="N2911" s="188"/>
      <c r="O2911" s="188"/>
      <c r="P2911" s="189"/>
      <c r="Q2911" s="188"/>
      <c r="R2911" s="188"/>
      <c r="S2911" s="187"/>
      <c r="T2911" s="188"/>
      <c r="U2911" s="188"/>
      <c r="V2911" s="188"/>
      <c r="W2911" s="188"/>
      <c r="X2911" s="188"/>
      <c r="Y2911" s="188"/>
      <c r="Z2911" s="188"/>
      <c r="AA2911" s="187"/>
      <c r="AB2911" s="189"/>
      <c r="AC2911" s="187"/>
      <c r="AD2911" s="25"/>
      <c r="AE2911" s="25"/>
    </row>
    <row r="2912">
      <c r="A2912" s="187"/>
      <c r="B2912" s="187"/>
      <c r="C2912" s="187"/>
      <c r="D2912" s="187"/>
      <c r="E2912" s="187"/>
      <c r="F2912" s="187"/>
      <c r="G2912" s="188"/>
      <c r="H2912" s="188"/>
      <c r="I2912" s="188"/>
      <c r="J2912" s="188"/>
      <c r="K2912" s="188"/>
      <c r="L2912" s="188"/>
      <c r="M2912" s="188"/>
      <c r="N2912" s="188"/>
      <c r="O2912" s="188"/>
      <c r="P2912" s="189"/>
      <c r="Q2912" s="188"/>
      <c r="R2912" s="188"/>
      <c r="S2912" s="187"/>
      <c r="T2912" s="188"/>
      <c r="U2912" s="188"/>
      <c r="V2912" s="188"/>
      <c r="W2912" s="188"/>
      <c r="X2912" s="188"/>
      <c r="Y2912" s="188"/>
      <c r="Z2912" s="188"/>
      <c r="AA2912" s="187"/>
      <c r="AB2912" s="189"/>
      <c r="AC2912" s="187"/>
      <c r="AD2912" s="25"/>
      <c r="AE2912" s="25"/>
    </row>
    <row r="2913">
      <c r="A2913" s="187"/>
      <c r="B2913" s="187"/>
      <c r="C2913" s="187"/>
      <c r="D2913" s="187"/>
      <c r="E2913" s="187"/>
      <c r="F2913" s="187"/>
      <c r="G2913" s="188"/>
      <c r="H2913" s="188"/>
      <c r="I2913" s="188"/>
      <c r="J2913" s="188"/>
      <c r="K2913" s="188"/>
      <c r="L2913" s="188"/>
      <c r="M2913" s="188"/>
      <c r="N2913" s="188"/>
      <c r="O2913" s="188"/>
      <c r="P2913" s="189"/>
      <c r="Q2913" s="188"/>
      <c r="R2913" s="188"/>
      <c r="S2913" s="187"/>
      <c r="T2913" s="188"/>
      <c r="U2913" s="188"/>
      <c r="V2913" s="188"/>
      <c r="W2913" s="188"/>
      <c r="X2913" s="188"/>
      <c r="Y2913" s="188"/>
      <c r="Z2913" s="188"/>
      <c r="AA2913" s="187"/>
      <c r="AB2913" s="189"/>
      <c r="AC2913" s="187"/>
      <c r="AD2913" s="25"/>
      <c r="AE2913" s="25"/>
    </row>
    <row r="2914">
      <c r="A2914" s="187"/>
      <c r="B2914" s="187"/>
      <c r="C2914" s="187"/>
      <c r="D2914" s="187"/>
      <c r="E2914" s="187"/>
      <c r="F2914" s="187"/>
      <c r="G2914" s="188"/>
      <c r="H2914" s="188"/>
      <c r="I2914" s="188"/>
      <c r="J2914" s="188"/>
      <c r="K2914" s="188"/>
      <c r="L2914" s="188"/>
      <c r="M2914" s="188"/>
      <c r="N2914" s="188"/>
      <c r="O2914" s="188"/>
      <c r="P2914" s="189"/>
      <c r="Q2914" s="188"/>
      <c r="R2914" s="188"/>
      <c r="S2914" s="187"/>
      <c r="T2914" s="188"/>
      <c r="U2914" s="188"/>
      <c r="V2914" s="188"/>
      <c r="W2914" s="188"/>
      <c r="X2914" s="188"/>
      <c r="Y2914" s="188"/>
      <c r="Z2914" s="188"/>
      <c r="AA2914" s="187"/>
      <c r="AB2914" s="189"/>
      <c r="AC2914" s="187"/>
      <c r="AD2914" s="25"/>
      <c r="AE2914" s="25"/>
    </row>
    <row r="2915">
      <c r="A2915" s="187"/>
      <c r="B2915" s="187"/>
      <c r="C2915" s="187"/>
      <c r="D2915" s="187"/>
      <c r="E2915" s="187"/>
      <c r="F2915" s="187"/>
      <c r="G2915" s="188"/>
      <c r="H2915" s="188"/>
      <c r="I2915" s="188"/>
      <c r="J2915" s="188"/>
      <c r="K2915" s="188"/>
      <c r="L2915" s="188"/>
      <c r="M2915" s="188"/>
      <c r="N2915" s="188"/>
      <c r="O2915" s="188"/>
      <c r="P2915" s="189"/>
      <c r="Q2915" s="188"/>
      <c r="R2915" s="188"/>
      <c r="S2915" s="187"/>
      <c r="T2915" s="188"/>
      <c r="U2915" s="188"/>
      <c r="V2915" s="188"/>
      <c r="W2915" s="188"/>
      <c r="X2915" s="188"/>
      <c r="Y2915" s="188"/>
      <c r="Z2915" s="188"/>
      <c r="AA2915" s="187"/>
      <c r="AB2915" s="189"/>
      <c r="AC2915" s="187"/>
      <c r="AD2915" s="25"/>
      <c r="AE2915" s="25"/>
    </row>
    <row r="2916">
      <c r="A2916" s="187"/>
      <c r="B2916" s="187"/>
      <c r="C2916" s="187"/>
      <c r="D2916" s="187"/>
      <c r="E2916" s="187"/>
      <c r="F2916" s="187"/>
      <c r="G2916" s="188"/>
      <c r="H2916" s="188"/>
      <c r="I2916" s="188"/>
      <c r="J2916" s="188"/>
      <c r="K2916" s="188"/>
      <c r="L2916" s="188"/>
      <c r="M2916" s="188"/>
      <c r="N2916" s="188"/>
      <c r="O2916" s="188"/>
      <c r="P2916" s="189"/>
      <c r="Q2916" s="188"/>
      <c r="R2916" s="188"/>
      <c r="S2916" s="187"/>
      <c r="T2916" s="188"/>
      <c r="U2916" s="188"/>
      <c r="V2916" s="188"/>
      <c r="W2916" s="188"/>
      <c r="X2916" s="188"/>
      <c r="Y2916" s="188"/>
      <c r="Z2916" s="188"/>
      <c r="AA2916" s="187"/>
      <c r="AB2916" s="189"/>
      <c r="AC2916" s="187"/>
      <c r="AD2916" s="25"/>
      <c r="AE2916" s="25"/>
    </row>
    <row r="2917">
      <c r="A2917" s="187"/>
      <c r="B2917" s="187"/>
      <c r="C2917" s="187"/>
      <c r="D2917" s="187"/>
      <c r="E2917" s="187"/>
      <c r="F2917" s="187"/>
      <c r="G2917" s="188"/>
      <c r="H2917" s="188"/>
      <c r="I2917" s="188"/>
      <c r="J2917" s="188"/>
      <c r="K2917" s="188"/>
      <c r="L2917" s="188"/>
      <c r="M2917" s="188"/>
      <c r="N2917" s="188"/>
      <c r="O2917" s="188"/>
      <c r="P2917" s="189"/>
      <c r="Q2917" s="188"/>
      <c r="R2917" s="188"/>
      <c r="S2917" s="187"/>
      <c r="T2917" s="188"/>
      <c r="U2917" s="188"/>
      <c r="V2917" s="188"/>
      <c r="W2917" s="188"/>
      <c r="X2917" s="188"/>
      <c r="Y2917" s="188"/>
      <c r="Z2917" s="188"/>
      <c r="AA2917" s="187"/>
      <c r="AB2917" s="189"/>
      <c r="AC2917" s="187"/>
      <c r="AD2917" s="25"/>
      <c r="AE2917" s="25"/>
    </row>
    <row r="2918">
      <c r="A2918" s="187"/>
      <c r="B2918" s="187"/>
      <c r="C2918" s="187"/>
      <c r="D2918" s="187"/>
      <c r="E2918" s="187"/>
      <c r="F2918" s="187"/>
      <c r="G2918" s="188"/>
      <c r="H2918" s="188"/>
      <c r="I2918" s="188"/>
      <c r="J2918" s="188"/>
      <c r="K2918" s="188"/>
      <c r="L2918" s="188"/>
      <c r="M2918" s="188"/>
      <c r="N2918" s="188"/>
      <c r="O2918" s="188"/>
      <c r="P2918" s="189"/>
      <c r="Q2918" s="188"/>
      <c r="R2918" s="188"/>
      <c r="S2918" s="187"/>
      <c r="T2918" s="188"/>
      <c r="U2918" s="188"/>
      <c r="V2918" s="188"/>
      <c r="W2918" s="188"/>
      <c r="X2918" s="188"/>
      <c r="Y2918" s="188"/>
      <c r="Z2918" s="188"/>
      <c r="AA2918" s="187"/>
      <c r="AB2918" s="189"/>
      <c r="AC2918" s="187"/>
      <c r="AD2918" s="25"/>
      <c r="AE2918" s="25"/>
    </row>
    <row r="2919">
      <c r="A2919" s="187"/>
      <c r="B2919" s="187"/>
      <c r="C2919" s="187"/>
      <c r="D2919" s="187"/>
      <c r="E2919" s="187"/>
      <c r="F2919" s="187"/>
      <c r="G2919" s="188"/>
      <c r="H2919" s="187"/>
      <c r="I2919" s="188"/>
      <c r="J2919" s="188"/>
      <c r="K2919" s="188"/>
      <c r="L2919" s="187"/>
      <c r="M2919" s="188"/>
      <c r="N2919" s="188"/>
      <c r="O2919" s="188"/>
      <c r="P2919" s="189"/>
      <c r="Q2919" s="187"/>
      <c r="R2919" s="187"/>
      <c r="S2919" s="188"/>
      <c r="T2919" s="188"/>
      <c r="U2919" s="188"/>
      <c r="V2919" s="188"/>
      <c r="W2919" s="188"/>
      <c r="X2919" s="188"/>
      <c r="Y2919" s="188"/>
      <c r="Z2919" s="188"/>
      <c r="AA2919" s="187"/>
      <c r="AB2919" s="189"/>
      <c r="AC2919" s="187"/>
      <c r="AD2919" s="25"/>
      <c r="AE2919" s="25"/>
    </row>
    <row r="2920">
      <c r="A2920" s="187"/>
      <c r="B2920" s="187"/>
      <c r="C2920" s="187"/>
      <c r="D2920" s="187"/>
      <c r="E2920" s="187"/>
      <c r="F2920" s="187"/>
      <c r="G2920" s="188"/>
      <c r="H2920" s="188"/>
      <c r="I2920" s="188"/>
      <c r="J2920" s="188"/>
      <c r="K2920" s="188"/>
      <c r="L2920" s="188"/>
      <c r="M2920" s="188"/>
      <c r="N2920" s="188"/>
      <c r="O2920" s="188"/>
      <c r="P2920" s="189"/>
      <c r="Q2920" s="188"/>
      <c r="R2920" s="188"/>
      <c r="S2920" s="187"/>
      <c r="T2920" s="188"/>
      <c r="U2920" s="188"/>
      <c r="V2920" s="188"/>
      <c r="W2920" s="188"/>
      <c r="X2920" s="188"/>
      <c r="Y2920" s="188"/>
      <c r="Z2920" s="188"/>
      <c r="AA2920" s="187"/>
      <c r="AB2920" s="189"/>
      <c r="AC2920" s="187"/>
      <c r="AD2920" s="25"/>
      <c r="AE2920" s="25"/>
    </row>
    <row r="2921">
      <c r="A2921" s="187"/>
      <c r="B2921" s="187"/>
      <c r="C2921" s="187"/>
      <c r="D2921" s="187"/>
      <c r="E2921" s="187"/>
      <c r="F2921" s="187"/>
      <c r="G2921" s="188"/>
      <c r="H2921" s="188"/>
      <c r="I2921" s="188"/>
      <c r="J2921" s="188"/>
      <c r="K2921" s="188"/>
      <c r="L2921" s="188"/>
      <c r="M2921" s="188"/>
      <c r="N2921" s="188"/>
      <c r="O2921" s="188"/>
      <c r="P2921" s="189"/>
      <c r="Q2921" s="188"/>
      <c r="R2921" s="188"/>
      <c r="S2921" s="187"/>
      <c r="T2921" s="188"/>
      <c r="U2921" s="188"/>
      <c r="V2921" s="188"/>
      <c r="W2921" s="188"/>
      <c r="X2921" s="188"/>
      <c r="Y2921" s="188"/>
      <c r="Z2921" s="188"/>
      <c r="AA2921" s="187"/>
      <c r="AB2921" s="189"/>
      <c r="AC2921" s="187"/>
      <c r="AD2921" s="25"/>
      <c r="AE2921" s="25"/>
    </row>
    <row r="2922">
      <c r="A2922" s="187"/>
      <c r="B2922" s="187"/>
      <c r="C2922" s="187"/>
      <c r="D2922" s="187"/>
      <c r="E2922" s="187"/>
      <c r="F2922" s="187"/>
      <c r="G2922" s="188"/>
      <c r="H2922" s="187"/>
      <c r="I2922" s="188"/>
      <c r="J2922" s="188"/>
      <c r="K2922" s="188"/>
      <c r="L2922" s="187"/>
      <c r="M2922" s="188"/>
      <c r="N2922" s="188"/>
      <c r="O2922" s="188"/>
      <c r="P2922" s="189"/>
      <c r="Q2922" s="187"/>
      <c r="R2922" s="187"/>
      <c r="S2922" s="188"/>
      <c r="T2922" s="188"/>
      <c r="U2922" s="188"/>
      <c r="V2922" s="188"/>
      <c r="W2922" s="188"/>
      <c r="X2922" s="188"/>
      <c r="Y2922" s="188"/>
      <c r="Z2922" s="188"/>
      <c r="AA2922" s="187"/>
      <c r="AB2922" s="189"/>
      <c r="AC2922" s="187"/>
      <c r="AD2922" s="25"/>
      <c r="AE2922" s="25"/>
    </row>
    <row r="2923">
      <c r="A2923" s="187"/>
      <c r="B2923" s="187"/>
      <c r="C2923" s="187"/>
      <c r="D2923" s="187"/>
      <c r="E2923" s="187"/>
      <c r="F2923" s="187"/>
      <c r="G2923" s="188"/>
      <c r="H2923" s="187"/>
      <c r="I2923" s="188"/>
      <c r="J2923" s="188"/>
      <c r="K2923" s="188"/>
      <c r="L2923" s="187"/>
      <c r="M2923" s="188"/>
      <c r="N2923" s="188"/>
      <c r="O2923" s="188"/>
      <c r="P2923" s="189"/>
      <c r="Q2923" s="187"/>
      <c r="R2923" s="187"/>
      <c r="S2923" s="188"/>
      <c r="T2923" s="188"/>
      <c r="U2923" s="188"/>
      <c r="V2923" s="188"/>
      <c r="W2923" s="188"/>
      <c r="X2923" s="188"/>
      <c r="Y2923" s="188"/>
      <c r="Z2923" s="188"/>
      <c r="AA2923" s="187"/>
      <c r="AB2923" s="189"/>
      <c r="AC2923" s="187"/>
      <c r="AD2923" s="25"/>
      <c r="AE2923" s="25"/>
    </row>
    <row r="2924">
      <c r="A2924" s="187"/>
      <c r="B2924" s="187"/>
      <c r="C2924" s="187"/>
      <c r="D2924" s="187"/>
      <c r="E2924" s="187"/>
      <c r="F2924" s="187"/>
      <c r="G2924" s="188"/>
      <c r="H2924" s="188"/>
      <c r="I2924" s="188"/>
      <c r="J2924" s="188"/>
      <c r="K2924" s="188"/>
      <c r="L2924" s="188"/>
      <c r="M2924" s="188"/>
      <c r="N2924" s="188"/>
      <c r="O2924" s="188"/>
      <c r="P2924" s="189"/>
      <c r="Q2924" s="188"/>
      <c r="R2924" s="188"/>
      <c r="S2924" s="187"/>
      <c r="T2924" s="188"/>
      <c r="U2924" s="188"/>
      <c r="V2924" s="188"/>
      <c r="W2924" s="188"/>
      <c r="X2924" s="188"/>
      <c r="Y2924" s="188"/>
      <c r="Z2924" s="188"/>
      <c r="AA2924" s="187"/>
      <c r="AB2924" s="189"/>
      <c r="AC2924" s="187"/>
      <c r="AD2924" s="25"/>
      <c r="AE2924" s="25"/>
    </row>
    <row r="2925">
      <c r="A2925" s="187"/>
      <c r="B2925" s="187"/>
      <c r="C2925" s="187"/>
      <c r="D2925" s="187"/>
      <c r="E2925" s="187"/>
      <c r="F2925" s="187"/>
      <c r="G2925" s="188"/>
      <c r="H2925" s="187"/>
      <c r="I2925" s="188"/>
      <c r="J2925" s="188"/>
      <c r="K2925" s="188"/>
      <c r="L2925" s="187"/>
      <c r="M2925" s="188"/>
      <c r="N2925" s="188"/>
      <c r="O2925" s="188"/>
      <c r="P2925" s="189"/>
      <c r="Q2925" s="187"/>
      <c r="R2925" s="187"/>
      <c r="S2925" s="188"/>
      <c r="T2925" s="188"/>
      <c r="U2925" s="188"/>
      <c r="V2925" s="188"/>
      <c r="W2925" s="188"/>
      <c r="X2925" s="188"/>
      <c r="Y2925" s="188"/>
      <c r="Z2925" s="188"/>
      <c r="AA2925" s="187"/>
      <c r="AB2925" s="189"/>
      <c r="AC2925" s="187"/>
      <c r="AD2925" s="25"/>
      <c r="AE2925" s="25"/>
    </row>
    <row r="2926">
      <c r="A2926" s="187"/>
      <c r="B2926" s="187"/>
      <c r="C2926" s="187"/>
      <c r="D2926" s="187"/>
      <c r="E2926" s="187"/>
      <c r="F2926" s="187"/>
      <c r="G2926" s="188"/>
      <c r="H2926" s="187"/>
      <c r="I2926" s="188"/>
      <c r="J2926" s="188"/>
      <c r="K2926" s="188"/>
      <c r="L2926" s="187"/>
      <c r="M2926" s="188"/>
      <c r="N2926" s="188"/>
      <c r="O2926" s="188"/>
      <c r="P2926" s="189"/>
      <c r="Q2926" s="187"/>
      <c r="R2926" s="187"/>
      <c r="S2926" s="188"/>
      <c r="T2926" s="188"/>
      <c r="U2926" s="188"/>
      <c r="V2926" s="188"/>
      <c r="W2926" s="188"/>
      <c r="X2926" s="188"/>
      <c r="Y2926" s="188"/>
      <c r="Z2926" s="188"/>
      <c r="AA2926" s="187"/>
      <c r="AB2926" s="189"/>
      <c r="AC2926" s="187"/>
      <c r="AD2926" s="25"/>
      <c r="AE2926" s="25"/>
    </row>
    <row r="2927">
      <c r="A2927" s="187"/>
      <c r="B2927" s="187"/>
      <c r="C2927" s="187"/>
      <c r="D2927" s="187"/>
      <c r="E2927" s="187"/>
      <c r="F2927" s="187"/>
      <c r="G2927" s="188"/>
      <c r="H2927" s="187"/>
      <c r="I2927" s="188"/>
      <c r="J2927" s="188"/>
      <c r="K2927" s="188"/>
      <c r="L2927" s="187"/>
      <c r="M2927" s="188"/>
      <c r="N2927" s="188"/>
      <c r="O2927" s="188"/>
      <c r="P2927" s="189"/>
      <c r="Q2927" s="187"/>
      <c r="R2927" s="187"/>
      <c r="S2927" s="188"/>
      <c r="T2927" s="188"/>
      <c r="U2927" s="188"/>
      <c r="V2927" s="188"/>
      <c r="W2927" s="188"/>
      <c r="X2927" s="188"/>
      <c r="Y2927" s="188"/>
      <c r="Z2927" s="188"/>
      <c r="AA2927" s="187"/>
      <c r="AB2927" s="189"/>
      <c r="AC2927" s="187"/>
      <c r="AD2927" s="25"/>
      <c r="AE2927" s="25"/>
    </row>
    <row r="2928">
      <c r="A2928" s="187"/>
      <c r="B2928" s="187"/>
      <c r="C2928" s="187"/>
      <c r="D2928" s="187"/>
      <c r="E2928" s="187"/>
      <c r="F2928" s="187"/>
      <c r="G2928" s="188"/>
      <c r="H2928" s="187"/>
      <c r="I2928" s="188"/>
      <c r="J2928" s="188"/>
      <c r="K2928" s="188"/>
      <c r="L2928" s="187"/>
      <c r="M2928" s="188"/>
      <c r="N2928" s="188"/>
      <c r="O2928" s="188"/>
      <c r="P2928" s="189"/>
      <c r="Q2928" s="187"/>
      <c r="R2928" s="187"/>
      <c r="S2928" s="188"/>
      <c r="T2928" s="188"/>
      <c r="U2928" s="188"/>
      <c r="V2928" s="188"/>
      <c r="W2928" s="188"/>
      <c r="X2928" s="188"/>
      <c r="Y2928" s="188"/>
      <c r="Z2928" s="188"/>
      <c r="AA2928" s="187"/>
      <c r="AB2928" s="189"/>
      <c r="AC2928" s="187"/>
      <c r="AD2928" s="25"/>
      <c r="AE2928" s="25"/>
    </row>
    <row r="2929">
      <c r="A2929" s="187"/>
      <c r="B2929" s="187"/>
      <c r="C2929" s="187"/>
      <c r="D2929" s="187"/>
      <c r="E2929" s="187"/>
      <c r="F2929" s="187"/>
      <c r="G2929" s="188"/>
      <c r="H2929" s="187"/>
      <c r="I2929" s="188"/>
      <c r="J2929" s="188"/>
      <c r="K2929" s="188"/>
      <c r="L2929" s="187"/>
      <c r="M2929" s="188"/>
      <c r="N2929" s="188"/>
      <c r="O2929" s="188"/>
      <c r="P2929" s="189"/>
      <c r="Q2929" s="187"/>
      <c r="R2929" s="187"/>
      <c r="S2929" s="188"/>
      <c r="T2929" s="188"/>
      <c r="U2929" s="188"/>
      <c r="V2929" s="188"/>
      <c r="W2929" s="188"/>
      <c r="X2929" s="188"/>
      <c r="Y2929" s="188"/>
      <c r="Z2929" s="188"/>
      <c r="AA2929" s="187"/>
      <c r="AB2929" s="189"/>
      <c r="AC2929" s="187"/>
      <c r="AD2929" s="25"/>
      <c r="AE2929" s="25"/>
    </row>
    <row r="2930">
      <c r="A2930" s="187"/>
      <c r="B2930" s="187"/>
      <c r="C2930" s="187"/>
      <c r="D2930" s="187"/>
      <c r="E2930" s="187"/>
      <c r="F2930" s="187"/>
      <c r="G2930" s="188"/>
      <c r="H2930" s="187"/>
      <c r="I2930" s="188"/>
      <c r="J2930" s="188"/>
      <c r="K2930" s="188"/>
      <c r="L2930" s="187"/>
      <c r="M2930" s="188"/>
      <c r="N2930" s="188"/>
      <c r="O2930" s="188"/>
      <c r="P2930" s="189"/>
      <c r="Q2930" s="187"/>
      <c r="R2930" s="187"/>
      <c r="S2930" s="188"/>
      <c r="T2930" s="188"/>
      <c r="U2930" s="188"/>
      <c r="V2930" s="188"/>
      <c r="W2930" s="188"/>
      <c r="X2930" s="188"/>
      <c r="Y2930" s="188"/>
      <c r="Z2930" s="188"/>
      <c r="AA2930" s="187"/>
      <c r="AB2930" s="189"/>
      <c r="AC2930" s="187"/>
      <c r="AD2930" s="25"/>
      <c r="AE2930" s="25"/>
    </row>
    <row r="2931">
      <c r="A2931" s="187"/>
      <c r="B2931" s="187"/>
      <c r="C2931" s="187"/>
      <c r="D2931" s="187"/>
      <c r="E2931" s="187"/>
      <c r="F2931" s="187"/>
      <c r="G2931" s="188"/>
      <c r="H2931" s="187"/>
      <c r="I2931" s="188"/>
      <c r="J2931" s="188"/>
      <c r="K2931" s="188"/>
      <c r="L2931" s="187"/>
      <c r="M2931" s="188"/>
      <c r="N2931" s="188"/>
      <c r="O2931" s="188"/>
      <c r="P2931" s="189"/>
      <c r="Q2931" s="187"/>
      <c r="R2931" s="187"/>
      <c r="S2931" s="188"/>
      <c r="T2931" s="188"/>
      <c r="U2931" s="188"/>
      <c r="V2931" s="188"/>
      <c r="W2931" s="188"/>
      <c r="X2931" s="188"/>
      <c r="Y2931" s="188"/>
      <c r="Z2931" s="188"/>
      <c r="AA2931" s="187"/>
      <c r="AB2931" s="189"/>
      <c r="AC2931" s="187"/>
      <c r="AD2931" s="25"/>
      <c r="AE2931" s="25"/>
    </row>
    <row r="2932">
      <c r="A2932" s="187"/>
      <c r="B2932" s="187"/>
      <c r="C2932" s="187"/>
      <c r="D2932" s="187"/>
      <c r="E2932" s="187"/>
      <c r="F2932" s="187"/>
      <c r="G2932" s="188"/>
      <c r="H2932" s="187"/>
      <c r="I2932" s="188"/>
      <c r="J2932" s="188"/>
      <c r="K2932" s="188"/>
      <c r="L2932" s="187"/>
      <c r="M2932" s="188"/>
      <c r="N2932" s="188"/>
      <c r="O2932" s="188"/>
      <c r="P2932" s="189"/>
      <c r="Q2932" s="187"/>
      <c r="R2932" s="187"/>
      <c r="S2932" s="188"/>
      <c r="T2932" s="188"/>
      <c r="U2932" s="188"/>
      <c r="V2932" s="188"/>
      <c r="W2932" s="188"/>
      <c r="X2932" s="188"/>
      <c r="Y2932" s="188"/>
      <c r="Z2932" s="188"/>
      <c r="AA2932" s="187"/>
      <c r="AB2932" s="189"/>
      <c r="AC2932" s="187"/>
      <c r="AD2932" s="25"/>
      <c r="AE2932" s="25"/>
    </row>
    <row r="2933">
      <c r="A2933" s="187"/>
      <c r="B2933" s="187"/>
      <c r="C2933" s="187"/>
      <c r="D2933" s="187"/>
      <c r="E2933" s="187"/>
      <c r="F2933" s="187"/>
      <c r="G2933" s="188"/>
      <c r="H2933" s="187"/>
      <c r="I2933" s="188"/>
      <c r="J2933" s="188"/>
      <c r="K2933" s="188"/>
      <c r="L2933" s="187"/>
      <c r="M2933" s="188"/>
      <c r="N2933" s="188"/>
      <c r="O2933" s="188"/>
      <c r="P2933" s="189"/>
      <c r="Q2933" s="187"/>
      <c r="R2933" s="187"/>
      <c r="S2933" s="188"/>
      <c r="T2933" s="188"/>
      <c r="U2933" s="188"/>
      <c r="V2933" s="188"/>
      <c r="W2933" s="188"/>
      <c r="X2933" s="188"/>
      <c r="Y2933" s="188"/>
      <c r="Z2933" s="188"/>
      <c r="AA2933" s="187"/>
      <c r="AB2933" s="189"/>
      <c r="AC2933" s="187"/>
      <c r="AD2933" s="25"/>
      <c r="AE2933" s="25"/>
    </row>
    <row r="2934">
      <c r="A2934" s="187"/>
      <c r="B2934" s="187"/>
      <c r="C2934" s="187"/>
      <c r="D2934" s="187"/>
      <c r="E2934" s="187"/>
      <c r="F2934" s="187"/>
      <c r="G2934" s="188"/>
      <c r="H2934" s="187"/>
      <c r="I2934" s="188"/>
      <c r="J2934" s="188"/>
      <c r="K2934" s="188"/>
      <c r="L2934" s="187"/>
      <c r="M2934" s="188"/>
      <c r="N2934" s="188"/>
      <c r="O2934" s="188"/>
      <c r="P2934" s="189"/>
      <c r="Q2934" s="187"/>
      <c r="R2934" s="187"/>
      <c r="S2934" s="188"/>
      <c r="T2934" s="188"/>
      <c r="U2934" s="188"/>
      <c r="V2934" s="188"/>
      <c r="W2934" s="188"/>
      <c r="X2934" s="188"/>
      <c r="Y2934" s="188"/>
      <c r="Z2934" s="188"/>
      <c r="AA2934" s="187"/>
      <c r="AB2934" s="189"/>
      <c r="AC2934" s="187"/>
      <c r="AD2934" s="25"/>
      <c r="AE2934" s="25"/>
    </row>
    <row r="2935">
      <c r="A2935" s="187"/>
      <c r="B2935" s="187"/>
      <c r="C2935" s="187"/>
      <c r="D2935" s="187"/>
      <c r="E2935" s="187"/>
      <c r="F2935" s="187"/>
      <c r="G2935" s="188"/>
      <c r="H2935" s="187"/>
      <c r="I2935" s="188"/>
      <c r="J2935" s="188"/>
      <c r="K2935" s="188"/>
      <c r="L2935" s="187"/>
      <c r="M2935" s="188"/>
      <c r="N2935" s="188"/>
      <c r="O2935" s="188"/>
      <c r="P2935" s="189"/>
      <c r="Q2935" s="187"/>
      <c r="R2935" s="187"/>
      <c r="S2935" s="188"/>
      <c r="T2935" s="188"/>
      <c r="U2935" s="188"/>
      <c r="V2935" s="188"/>
      <c r="W2935" s="188"/>
      <c r="X2935" s="188"/>
      <c r="Y2935" s="188"/>
      <c r="Z2935" s="188"/>
      <c r="AA2935" s="187"/>
      <c r="AB2935" s="189"/>
      <c r="AC2935" s="187"/>
      <c r="AD2935" s="25"/>
      <c r="AE2935" s="25"/>
    </row>
    <row r="2936">
      <c r="A2936" s="187"/>
      <c r="B2936" s="187"/>
      <c r="C2936" s="187"/>
      <c r="D2936" s="187"/>
      <c r="E2936" s="187"/>
      <c r="F2936" s="187"/>
      <c r="G2936" s="188"/>
      <c r="H2936" s="187"/>
      <c r="I2936" s="188"/>
      <c r="J2936" s="188"/>
      <c r="K2936" s="188"/>
      <c r="L2936" s="187"/>
      <c r="M2936" s="188"/>
      <c r="N2936" s="188"/>
      <c r="O2936" s="188"/>
      <c r="P2936" s="189"/>
      <c r="Q2936" s="187"/>
      <c r="R2936" s="187"/>
      <c r="S2936" s="188"/>
      <c r="T2936" s="188"/>
      <c r="U2936" s="188"/>
      <c r="V2936" s="188"/>
      <c r="W2936" s="188"/>
      <c r="X2936" s="188"/>
      <c r="Y2936" s="188"/>
      <c r="Z2936" s="188"/>
      <c r="AA2936" s="187"/>
      <c r="AB2936" s="189"/>
      <c r="AC2936" s="187"/>
      <c r="AD2936" s="25"/>
      <c r="AE2936" s="25"/>
    </row>
    <row r="2937">
      <c r="A2937" s="187"/>
      <c r="B2937" s="187"/>
      <c r="C2937" s="187"/>
      <c r="D2937" s="187"/>
      <c r="E2937" s="187"/>
      <c r="F2937" s="187"/>
      <c r="G2937" s="188"/>
      <c r="H2937" s="187"/>
      <c r="I2937" s="188"/>
      <c r="J2937" s="188"/>
      <c r="K2937" s="188"/>
      <c r="L2937" s="187"/>
      <c r="M2937" s="188"/>
      <c r="N2937" s="188"/>
      <c r="O2937" s="188"/>
      <c r="P2937" s="189"/>
      <c r="Q2937" s="187"/>
      <c r="R2937" s="187"/>
      <c r="S2937" s="188"/>
      <c r="T2937" s="188"/>
      <c r="U2937" s="188"/>
      <c r="V2937" s="188"/>
      <c r="W2937" s="188"/>
      <c r="X2937" s="188"/>
      <c r="Y2937" s="188"/>
      <c r="Z2937" s="188"/>
      <c r="AA2937" s="187"/>
      <c r="AB2937" s="189"/>
      <c r="AC2937" s="187"/>
      <c r="AD2937" s="25"/>
      <c r="AE2937" s="25"/>
    </row>
    <row r="2938">
      <c r="A2938" s="187"/>
      <c r="B2938" s="187"/>
      <c r="C2938" s="187"/>
      <c r="D2938" s="187"/>
      <c r="E2938" s="187"/>
      <c r="F2938" s="187"/>
      <c r="G2938" s="188"/>
      <c r="H2938" s="187"/>
      <c r="I2938" s="188"/>
      <c r="J2938" s="188"/>
      <c r="K2938" s="188"/>
      <c r="L2938" s="187"/>
      <c r="M2938" s="188"/>
      <c r="N2938" s="188"/>
      <c r="O2938" s="188"/>
      <c r="P2938" s="189"/>
      <c r="Q2938" s="187"/>
      <c r="R2938" s="187"/>
      <c r="S2938" s="188"/>
      <c r="T2938" s="188"/>
      <c r="U2938" s="188"/>
      <c r="V2938" s="188"/>
      <c r="W2938" s="188"/>
      <c r="X2938" s="188"/>
      <c r="Y2938" s="188"/>
      <c r="Z2938" s="188"/>
      <c r="AA2938" s="187"/>
      <c r="AB2938" s="189"/>
      <c r="AC2938" s="187"/>
      <c r="AD2938" s="25"/>
      <c r="AE2938" s="25"/>
    </row>
    <row r="2939">
      <c r="A2939" s="187"/>
      <c r="B2939" s="187"/>
      <c r="C2939" s="187"/>
      <c r="D2939" s="187"/>
      <c r="E2939" s="187"/>
      <c r="F2939" s="187"/>
      <c r="G2939" s="188"/>
      <c r="H2939" s="187"/>
      <c r="I2939" s="188"/>
      <c r="J2939" s="188"/>
      <c r="K2939" s="188"/>
      <c r="L2939" s="187"/>
      <c r="M2939" s="188"/>
      <c r="N2939" s="188"/>
      <c r="O2939" s="188"/>
      <c r="P2939" s="189"/>
      <c r="Q2939" s="187"/>
      <c r="R2939" s="187"/>
      <c r="S2939" s="188"/>
      <c r="T2939" s="188"/>
      <c r="U2939" s="188"/>
      <c r="V2939" s="188"/>
      <c r="W2939" s="188"/>
      <c r="X2939" s="188"/>
      <c r="Y2939" s="188"/>
      <c r="Z2939" s="188"/>
      <c r="AA2939" s="187"/>
      <c r="AB2939" s="189"/>
      <c r="AC2939" s="187"/>
      <c r="AD2939" s="25"/>
      <c r="AE2939" s="25"/>
    </row>
    <row r="2940">
      <c r="A2940" s="187"/>
      <c r="B2940" s="187"/>
      <c r="C2940" s="187"/>
      <c r="D2940" s="187"/>
      <c r="E2940" s="187"/>
      <c r="F2940" s="187"/>
      <c r="G2940" s="188"/>
      <c r="H2940" s="187"/>
      <c r="I2940" s="188"/>
      <c r="J2940" s="188"/>
      <c r="K2940" s="188"/>
      <c r="L2940" s="187"/>
      <c r="M2940" s="188"/>
      <c r="N2940" s="188"/>
      <c r="O2940" s="188"/>
      <c r="P2940" s="189"/>
      <c r="Q2940" s="187"/>
      <c r="R2940" s="187"/>
      <c r="S2940" s="188"/>
      <c r="T2940" s="188"/>
      <c r="U2940" s="188"/>
      <c r="V2940" s="188"/>
      <c r="W2940" s="188"/>
      <c r="X2940" s="188"/>
      <c r="Y2940" s="188"/>
      <c r="Z2940" s="188"/>
      <c r="AA2940" s="187"/>
      <c r="AB2940" s="189"/>
      <c r="AC2940" s="187"/>
      <c r="AD2940" s="25"/>
      <c r="AE2940" s="25"/>
    </row>
    <row r="2941">
      <c r="A2941" s="187"/>
      <c r="B2941" s="187"/>
      <c r="C2941" s="187"/>
      <c r="D2941" s="187"/>
      <c r="E2941" s="187"/>
      <c r="F2941" s="187"/>
      <c r="G2941" s="188"/>
      <c r="H2941" s="187"/>
      <c r="I2941" s="188"/>
      <c r="J2941" s="188"/>
      <c r="K2941" s="188"/>
      <c r="L2941" s="187"/>
      <c r="M2941" s="188"/>
      <c r="N2941" s="188"/>
      <c r="O2941" s="188"/>
      <c r="P2941" s="189"/>
      <c r="Q2941" s="187"/>
      <c r="R2941" s="187"/>
      <c r="S2941" s="188"/>
      <c r="T2941" s="188"/>
      <c r="U2941" s="188"/>
      <c r="V2941" s="188"/>
      <c r="W2941" s="188"/>
      <c r="X2941" s="188"/>
      <c r="Y2941" s="188"/>
      <c r="Z2941" s="188"/>
      <c r="AA2941" s="187"/>
      <c r="AB2941" s="189"/>
      <c r="AC2941" s="187"/>
      <c r="AD2941" s="25"/>
      <c r="AE2941" s="25"/>
    </row>
    <row r="2942">
      <c r="A2942" s="187"/>
      <c r="B2942" s="187"/>
      <c r="C2942" s="187"/>
      <c r="D2942" s="187"/>
      <c r="E2942" s="187"/>
      <c r="F2942" s="187"/>
      <c r="G2942" s="188"/>
      <c r="H2942" s="187"/>
      <c r="I2942" s="188"/>
      <c r="J2942" s="188"/>
      <c r="K2942" s="188"/>
      <c r="L2942" s="187"/>
      <c r="M2942" s="188"/>
      <c r="N2942" s="188"/>
      <c r="O2942" s="188"/>
      <c r="P2942" s="189"/>
      <c r="Q2942" s="187"/>
      <c r="R2942" s="187"/>
      <c r="S2942" s="188"/>
      <c r="T2942" s="188"/>
      <c r="U2942" s="188"/>
      <c r="V2942" s="188"/>
      <c r="W2942" s="188"/>
      <c r="X2942" s="188"/>
      <c r="Y2942" s="188"/>
      <c r="Z2942" s="188"/>
      <c r="AA2942" s="187"/>
      <c r="AB2942" s="189"/>
      <c r="AC2942" s="187"/>
      <c r="AD2942" s="25"/>
      <c r="AE2942" s="25"/>
    </row>
    <row r="2943">
      <c r="A2943" s="187"/>
      <c r="B2943" s="187"/>
      <c r="C2943" s="187"/>
      <c r="D2943" s="187"/>
      <c r="E2943" s="187"/>
      <c r="F2943" s="187"/>
      <c r="G2943" s="188"/>
      <c r="H2943" s="187"/>
      <c r="I2943" s="188"/>
      <c r="J2943" s="188"/>
      <c r="K2943" s="188"/>
      <c r="L2943" s="187"/>
      <c r="M2943" s="188"/>
      <c r="N2943" s="188"/>
      <c r="O2943" s="188"/>
      <c r="P2943" s="189"/>
      <c r="Q2943" s="187"/>
      <c r="R2943" s="187"/>
      <c r="S2943" s="188"/>
      <c r="T2943" s="188"/>
      <c r="U2943" s="188"/>
      <c r="V2943" s="188"/>
      <c r="W2943" s="188"/>
      <c r="X2943" s="188"/>
      <c r="Y2943" s="188"/>
      <c r="Z2943" s="188"/>
      <c r="AA2943" s="187"/>
      <c r="AB2943" s="189"/>
      <c r="AC2943" s="187"/>
      <c r="AD2943" s="25"/>
      <c r="AE2943" s="25"/>
    </row>
    <row r="2944">
      <c r="A2944" s="187"/>
      <c r="B2944" s="187"/>
      <c r="C2944" s="187"/>
      <c r="D2944" s="187"/>
      <c r="E2944" s="187"/>
      <c r="F2944" s="187"/>
      <c r="G2944" s="188"/>
      <c r="H2944" s="187"/>
      <c r="I2944" s="188"/>
      <c r="J2944" s="188"/>
      <c r="K2944" s="188"/>
      <c r="L2944" s="187"/>
      <c r="M2944" s="188"/>
      <c r="N2944" s="188"/>
      <c r="O2944" s="188"/>
      <c r="P2944" s="189"/>
      <c r="Q2944" s="187"/>
      <c r="R2944" s="187"/>
      <c r="S2944" s="188"/>
      <c r="T2944" s="188"/>
      <c r="U2944" s="188"/>
      <c r="V2944" s="188"/>
      <c r="W2944" s="188"/>
      <c r="X2944" s="188"/>
      <c r="Y2944" s="188"/>
      <c r="Z2944" s="188"/>
      <c r="AA2944" s="187"/>
      <c r="AB2944" s="189"/>
      <c r="AC2944" s="187"/>
      <c r="AD2944" s="25"/>
      <c r="AE2944" s="25"/>
    </row>
    <row r="2945">
      <c r="A2945" s="187"/>
      <c r="B2945" s="187"/>
      <c r="C2945" s="187"/>
      <c r="D2945" s="187"/>
      <c r="E2945" s="187"/>
      <c r="F2945" s="187"/>
      <c r="G2945" s="188"/>
      <c r="H2945" s="187"/>
      <c r="I2945" s="188"/>
      <c r="J2945" s="188"/>
      <c r="K2945" s="188"/>
      <c r="L2945" s="187"/>
      <c r="M2945" s="188"/>
      <c r="N2945" s="188"/>
      <c r="O2945" s="188"/>
      <c r="P2945" s="189"/>
      <c r="Q2945" s="187"/>
      <c r="R2945" s="187"/>
      <c r="S2945" s="188"/>
      <c r="T2945" s="188"/>
      <c r="U2945" s="188"/>
      <c r="V2945" s="188"/>
      <c r="W2945" s="188"/>
      <c r="X2945" s="188"/>
      <c r="Y2945" s="188"/>
      <c r="Z2945" s="188"/>
      <c r="AA2945" s="187"/>
      <c r="AB2945" s="189"/>
      <c r="AC2945" s="187"/>
      <c r="AD2945" s="25"/>
      <c r="AE2945" s="25"/>
    </row>
    <row r="2946">
      <c r="A2946" s="187"/>
      <c r="B2946" s="187"/>
      <c r="C2946" s="187"/>
      <c r="D2946" s="187"/>
      <c r="E2946" s="187"/>
      <c r="F2946" s="187"/>
      <c r="G2946" s="188"/>
      <c r="H2946" s="187"/>
      <c r="I2946" s="188"/>
      <c r="J2946" s="188"/>
      <c r="K2946" s="188"/>
      <c r="L2946" s="187"/>
      <c r="M2946" s="188"/>
      <c r="N2946" s="188"/>
      <c r="O2946" s="188"/>
      <c r="P2946" s="189"/>
      <c r="Q2946" s="187"/>
      <c r="R2946" s="187"/>
      <c r="S2946" s="188"/>
      <c r="T2946" s="188"/>
      <c r="U2946" s="188"/>
      <c r="V2946" s="188"/>
      <c r="W2946" s="188"/>
      <c r="X2946" s="188"/>
      <c r="Y2946" s="188"/>
      <c r="Z2946" s="188"/>
      <c r="AA2946" s="187"/>
      <c r="AB2946" s="189"/>
      <c r="AC2946" s="187"/>
      <c r="AD2946" s="25"/>
      <c r="AE2946" s="25"/>
    </row>
    <row r="2947">
      <c r="A2947" s="187"/>
      <c r="B2947" s="187"/>
      <c r="C2947" s="187"/>
      <c r="D2947" s="187"/>
      <c r="E2947" s="187"/>
      <c r="F2947" s="187"/>
      <c r="G2947" s="188"/>
      <c r="H2947" s="187"/>
      <c r="I2947" s="188"/>
      <c r="J2947" s="188"/>
      <c r="K2947" s="188"/>
      <c r="L2947" s="187"/>
      <c r="M2947" s="188"/>
      <c r="N2947" s="188"/>
      <c r="O2947" s="188"/>
      <c r="P2947" s="189"/>
      <c r="Q2947" s="187"/>
      <c r="R2947" s="187"/>
      <c r="S2947" s="188"/>
      <c r="T2947" s="188"/>
      <c r="U2947" s="188"/>
      <c r="V2947" s="188"/>
      <c r="W2947" s="188"/>
      <c r="X2947" s="188"/>
      <c r="Y2947" s="188"/>
      <c r="Z2947" s="188"/>
      <c r="AA2947" s="187"/>
      <c r="AB2947" s="189"/>
      <c r="AC2947" s="187"/>
      <c r="AD2947" s="25"/>
      <c r="AE2947" s="25"/>
    </row>
    <row r="2948">
      <c r="A2948" s="187"/>
      <c r="B2948" s="187"/>
      <c r="C2948" s="187"/>
      <c r="D2948" s="187"/>
      <c r="E2948" s="187"/>
      <c r="F2948" s="187"/>
      <c r="G2948" s="188"/>
      <c r="H2948" s="187"/>
      <c r="I2948" s="188"/>
      <c r="J2948" s="188"/>
      <c r="K2948" s="188"/>
      <c r="L2948" s="187"/>
      <c r="M2948" s="188"/>
      <c r="N2948" s="188"/>
      <c r="O2948" s="188"/>
      <c r="P2948" s="189"/>
      <c r="Q2948" s="187"/>
      <c r="R2948" s="187"/>
      <c r="S2948" s="188"/>
      <c r="T2948" s="188"/>
      <c r="U2948" s="188"/>
      <c r="V2948" s="188"/>
      <c r="W2948" s="188"/>
      <c r="X2948" s="188"/>
      <c r="Y2948" s="188"/>
      <c r="Z2948" s="188"/>
      <c r="AA2948" s="187"/>
      <c r="AB2948" s="189"/>
      <c r="AC2948" s="187"/>
      <c r="AD2948" s="25"/>
      <c r="AE2948" s="25"/>
    </row>
    <row r="2949">
      <c r="A2949" s="187"/>
      <c r="B2949" s="187"/>
      <c r="C2949" s="187"/>
      <c r="D2949" s="187"/>
      <c r="E2949" s="187"/>
      <c r="F2949" s="187"/>
      <c r="G2949" s="188"/>
      <c r="H2949" s="187"/>
      <c r="I2949" s="188"/>
      <c r="J2949" s="188"/>
      <c r="K2949" s="188"/>
      <c r="L2949" s="187"/>
      <c r="M2949" s="188"/>
      <c r="N2949" s="188"/>
      <c r="O2949" s="188"/>
      <c r="P2949" s="189"/>
      <c r="Q2949" s="187"/>
      <c r="R2949" s="187"/>
      <c r="S2949" s="188"/>
      <c r="T2949" s="188"/>
      <c r="U2949" s="188"/>
      <c r="V2949" s="188"/>
      <c r="W2949" s="188"/>
      <c r="X2949" s="188"/>
      <c r="Y2949" s="188"/>
      <c r="Z2949" s="188"/>
      <c r="AA2949" s="187"/>
      <c r="AB2949" s="189"/>
      <c r="AC2949" s="187"/>
      <c r="AD2949" s="25"/>
      <c r="AE2949" s="25"/>
    </row>
    <row r="2950">
      <c r="A2950" s="187"/>
      <c r="B2950" s="187"/>
      <c r="C2950" s="187"/>
      <c r="D2950" s="187"/>
      <c r="E2950" s="187"/>
      <c r="F2950" s="187"/>
      <c r="G2950" s="188"/>
      <c r="H2950" s="187"/>
      <c r="I2950" s="188"/>
      <c r="J2950" s="188"/>
      <c r="K2950" s="188"/>
      <c r="L2950" s="187"/>
      <c r="M2950" s="188"/>
      <c r="N2950" s="188"/>
      <c r="O2950" s="188"/>
      <c r="P2950" s="189"/>
      <c r="Q2950" s="187"/>
      <c r="R2950" s="187"/>
      <c r="S2950" s="188"/>
      <c r="T2950" s="188"/>
      <c r="U2950" s="188"/>
      <c r="V2950" s="188"/>
      <c r="W2950" s="188"/>
      <c r="X2950" s="188"/>
      <c r="Y2950" s="188"/>
      <c r="Z2950" s="188"/>
      <c r="AA2950" s="187"/>
      <c r="AB2950" s="189"/>
      <c r="AC2950" s="187"/>
      <c r="AD2950" s="25"/>
      <c r="AE2950" s="25"/>
    </row>
    <row r="2951">
      <c r="A2951" s="187"/>
      <c r="B2951" s="187"/>
      <c r="C2951" s="187"/>
      <c r="D2951" s="187"/>
      <c r="E2951" s="187"/>
      <c r="F2951" s="187"/>
      <c r="G2951" s="188"/>
      <c r="H2951" s="187"/>
      <c r="I2951" s="188"/>
      <c r="J2951" s="188"/>
      <c r="K2951" s="188"/>
      <c r="L2951" s="187"/>
      <c r="M2951" s="188"/>
      <c r="N2951" s="188"/>
      <c r="O2951" s="188"/>
      <c r="P2951" s="189"/>
      <c r="Q2951" s="187"/>
      <c r="R2951" s="187"/>
      <c r="S2951" s="188"/>
      <c r="T2951" s="188"/>
      <c r="U2951" s="188"/>
      <c r="V2951" s="188"/>
      <c r="W2951" s="188"/>
      <c r="X2951" s="188"/>
      <c r="Y2951" s="188"/>
      <c r="Z2951" s="188"/>
      <c r="AA2951" s="187"/>
      <c r="AB2951" s="189"/>
      <c r="AC2951" s="187"/>
      <c r="AD2951" s="25"/>
      <c r="AE2951" s="25"/>
    </row>
    <row r="2952">
      <c r="A2952" s="187"/>
      <c r="B2952" s="187"/>
      <c r="C2952" s="187"/>
      <c r="D2952" s="187"/>
      <c r="E2952" s="187"/>
      <c r="F2952" s="187"/>
      <c r="G2952" s="188"/>
      <c r="H2952" s="187"/>
      <c r="I2952" s="188"/>
      <c r="J2952" s="188"/>
      <c r="K2952" s="188"/>
      <c r="L2952" s="187"/>
      <c r="M2952" s="188"/>
      <c r="N2952" s="188"/>
      <c r="O2952" s="188"/>
      <c r="P2952" s="189"/>
      <c r="Q2952" s="187"/>
      <c r="R2952" s="187"/>
      <c r="S2952" s="188"/>
      <c r="T2952" s="188"/>
      <c r="U2952" s="188"/>
      <c r="V2952" s="188"/>
      <c r="W2952" s="188"/>
      <c r="X2952" s="188"/>
      <c r="Y2952" s="188"/>
      <c r="Z2952" s="188"/>
      <c r="AA2952" s="187"/>
      <c r="AB2952" s="189"/>
      <c r="AC2952" s="187"/>
      <c r="AD2952" s="25"/>
      <c r="AE2952" s="25"/>
    </row>
    <row r="2953">
      <c r="A2953" s="187"/>
      <c r="B2953" s="187"/>
      <c r="C2953" s="187"/>
      <c r="D2953" s="187"/>
      <c r="E2953" s="187"/>
      <c r="F2953" s="187"/>
      <c r="G2953" s="188"/>
      <c r="H2953" s="187"/>
      <c r="I2953" s="188"/>
      <c r="J2953" s="188"/>
      <c r="K2953" s="188"/>
      <c r="L2953" s="187"/>
      <c r="M2953" s="188"/>
      <c r="N2953" s="188"/>
      <c r="O2953" s="188"/>
      <c r="P2953" s="189"/>
      <c r="Q2953" s="187"/>
      <c r="R2953" s="187"/>
      <c r="S2953" s="188"/>
      <c r="T2953" s="188"/>
      <c r="U2953" s="188"/>
      <c r="V2953" s="188"/>
      <c r="W2953" s="188"/>
      <c r="X2953" s="188"/>
      <c r="Y2953" s="188"/>
      <c r="Z2953" s="188"/>
      <c r="AA2953" s="187"/>
      <c r="AB2953" s="189"/>
      <c r="AC2953" s="187"/>
      <c r="AD2953" s="25"/>
      <c r="AE2953" s="25"/>
    </row>
    <row r="2954">
      <c r="A2954" s="187"/>
      <c r="B2954" s="187"/>
      <c r="C2954" s="187"/>
      <c r="D2954" s="187"/>
      <c r="E2954" s="187"/>
      <c r="F2954" s="187"/>
      <c r="G2954" s="188"/>
      <c r="H2954" s="187"/>
      <c r="I2954" s="188"/>
      <c r="J2954" s="188"/>
      <c r="K2954" s="188"/>
      <c r="L2954" s="187"/>
      <c r="M2954" s="188"/>
      <c r="N2954" s="188"/>
      <c r="O2954" s="188"/>
      <c r="P2954" s="189"/>
      <c r="Q2954" s="187"/>
      <c r="R2954" s="187"/>
      <c r="S2954" s="188"/>
      <c r="T2954" s="188"/>
      <c r="U2954" s="188"/>
      <c r="V2954" s="188"/>
      <c r="W2954" s="188"/>
      <c r="X2954" s="188"/>
      <c r="Y2954" s="188"/>
      <c r="Z2954" s="188"/>
      <c r="AA2954" s="187"/>
      <c r="AB2954" s="189"/>
      <c r="AC2954" s="187"/>
      <c r="AD2954" s="25"/>
      <c r="AE2954" s="25"/>
    </row>
    <row r="2955">
      <c r="A2955" s="187"/>
      <c r="B2955" s="187"/>
      <c r="C2955" s="187"/>
      <c r="D2955" s="187"/>
      <c r="E2955" s="187"/>
      <c r="F2955" s="187"/>
      <c r="G2955" s="188"/>
      <c r="H2955" s="187"/>
      <c r="I2955" s="188"/>
      <c r="J2955" s="188"/>
      <c r="K2955" s="188"/>
      <c r="L2955" s="187"/>
      <c r="M2955" s="188"/>
      <c r="N2955" s="188"/>
      <c r="O2955" s="188"/>
      <c r="P2955" s="189"/>
      <c r="Q2955" s="187"/>
      <c r="R2955" s="187"/>
      <c r="S2955" s="188"/>
      <c r="T2955" s="188"/>
      <c r="U2955" s="188"/>
      <c r="V2955" s="188"/>
      <c r="W2955" s="188"/>
      <c r="X2955" s="188"/>
      <c r="Y2955" s="188"/>
      <c r="Z2955" s="188"/>
      <c r="AA2955" s="187"/>
      <c r="AB2955" s="189"/>
      <c r="AC2955" s="187"/>
      <c r="AD2955" s="25"/>
      <c r="AE2955" s="25"/>
    </row>
    <row r="2956">
      <c r="A2956" s="187"/>
      <c r="B2956" s="187"/>
      <c r="C2956" s="187"/>
      <c r="D2956" s="187"/>
      <c r="E2956" s="187"/>
      <c r="F2956" s="187"/>
      <c r="G2956" s="188"/>
      <c r="H2956" s="187"/>
      <c r="I2956" s="188"/>
      <c r="J2956" s="188"/>
      <c r="K2956" s="188"/>
      <c r="L2956" s="187"/>
      <c r="M2956" s="188"/>
      <c r="N2956" s="188"/>
      <c r="O2956" s="188"/>
      <c r="P2956" s="189"/>
      <c r="Q2956" s="187"/>
      <c r="R2956" s="187"/>
      <c r="S2956" s="188"/>
      <c r="T2956" s="188"/>
      <c r="U2956" s="188"/>
      <c r="V2956" s="188"/>
      <c r="W2956" s="188"/>
      <c r="X2956" s="188"/>
      <c r="Y2956" s="188"/>
      <c r="Z2956" s="188"/>
      <c r="AA2956" s="187"/>
      <c r="AB2956" s="189"/>
      <c r="AC2956" s="187"/>
      <c r="AD2956" s="25"/>
      <c r="AE2956" s="25"/>
    </row>
    <row r="2957">
      <c r="A2957" s="187"/>
      <c r="B2957" s="187"/>
      <c r="C2957" s="187"/>
      <c r="D2957" s="187"/>
      <c r="E2957" s="187"/>
      <c r="F2957" s="187"/>
      <c r="G2957" s="188"/>
      <c r="H2957" s="187"/>
      <c r="I2957" s="187"/>
      <c r="J2957" s="188"/>
      <c r="K2957" s="187"/>
      <c r="L2957" s="188"/>
      <c r="M2957" s="188"/>
      <c r="N2957" s="188"/>
      <c r="O2957" s="188"/>
      <c r="P2957" s="189"/>
      <c r="Q2957" s="187"/>
      <c r="R2957" s="187"/>
      <c r="S2957" s="188"/>
      <c r="T2957" s="188"/>
      <c r="U2957" s="188"/>
      <c r="V2957" s="188"/>
      <c r="W2957" s="188"/>
      <c r="X2957" s="188"/>
      <c r="Y2957" s="188"/>
      <c r="Z2957" s="188"/>
      <c r="AA2957" s="187"/>
      <c r="AB2957" s="189"/>
      <c r="AC2957" s="187"/>
      <c r="AD2957" s="25"/>
      <c r="AE2957" s="25"/>
    </row>
    <row r="2958">
      <c r="A2958" s="187"/>
      <c r="B2958" s="187"/>
      <c r="C2958" s="187"/>
      <c r="D2958" s="187"/>
      <c r="E2958" s="187"/>
      <c r="F2958" s="187"/>
      <c r="G2958" s="188"/>
      <c r="H2958" s="187"/>
      <c r="I2958" s="188"/>
      <c r="J2958" s="188"/>
      <c r="K2958" s="188"/>
      <c r="L2958" s="187"/>
      <c r="M2958" s="188"/>
      <c r="N2958" s="188"/>
      <c r="O2958" s="188"/>
      <c r="P2958" s="189"/>
      <c r="Q2958" s="187"/>
      <c r="R2958" s="187"/>
      <c r="S2958" s="188"/>
      <c r="T2958" s="188"/>
      <c r="U2958" s="188"/>
      <c r="V2958" s="188"/>
      <c r="W2958" s="188"/>
      <c r="X2958" s="188"/>
      <c r="Y2958" s="188"/>
      <c r="Z2958" s="188"/>
      <c r="AA2958" s="187"/>
      <c r="AB2958" s="189"/>
      <c r="AC2958" s="187"/>
      <c r="AD2958" s="25"/>
      <c r="AE2958" s="25"/>
    </row>
    <row r="2959">
      <c r="A2959" s="187"/>
      <c r="B2959" s="187"/>
      <c r="C2959" s="187"/>
      <c r="D2959" s="187"/>
      <c r="E2959" s="187"/>
      <c r="F2959" s="187"/>
      <c r="G2959" s="188"/>
      <c r="H2959" s="187"/>
      <c r="I2959" s="188"/>
      <c r="J2959" s="188"/>
      <c r="K2959" s="188"/>
      <c r="L2959" s="187"/>
      <c r="M2959" s="188"/>
      <c r="N2959" s="188"/>
      <c r="O2959" s="188"/>
      <c r="P2959" s="189"/>
      <c r="Q2959" s="187"/>
      <c r="R2959" s="187"/>
      <c r="S2959" s="188"/>
      <c r="T2959" s="188"/>
      <c r="U2959" s="188"/>
      <c r="V2959" s="188"/>
      <c r="W2959" s="188"/>
      <c r="X2959" s="188"/>
      <c r="Y2959" s="188"/>
      <c r="Z2959" s="188"/>
      <c r="AA2959" s="187"/>
      <c r="AB2959" s="189"/>
      <c r="AC2959" s="187"/>
      <c r="AD2959" s="25"/>
      <c r="AE2959" s="25"/>
    </row>
    <row r="2960">
      <c r="A2960" s="187"/>
      <c r="B2960" s="187"/>
      <c r="C2960" s="187"/>
      <c r="D2960" s="187"/>
      <c r="E2960" s="187"/>
      <c r="F2960" s="187"/>
      <c r="G2960" s="188"/>
      <c r="H2960" s="187"/>
      <c r="I2960" s="188"/>
      <c r="J2960" s="188"/>
      <c r="K2960" s="188"/>
      <c r="L2960" s="187"/>
      <c r="M2960" s="188"/>
      <c r="N2960" s="188"/>
      <c r="O2960" s="188"/>
      <c r="P2960" s="189"/>
      <c r="Q2960" s="187"/>
      <c r="R2960" s="187"/>
      <c r="S2960" s="188"/>
      <c r="T2960" s="188"/>
      <c r="U2960" s="188"/>
      <c r="V2960" s="188"/>
      <c r="W2960" s="188"/>
      <c r="X2960" s="188"/>
      <c r="Y2960" s="188"/>
      <c r="Z2960" s="188"/>
      <c r="AA2960" s="187"/>
      <c r="AB2960" s="189"/>
      <c r="AC2960" s="187"/>
      <c r="AD2960" s="25"/>
      <c r="AE2960" s="25"/>
    </row>
    <row r="2961">
      <c r="A2961" s="187"/>
      <c r="B2961" s="187"/>
      <c r="C2961" s="187"/>
      <c r="D2961" s="187"/>
      <c r="E2961" s="187"/>
      <c r="F2961" s="187"/>
      <c r="G2961" s="188"/>
      <c r="H2961" s="188"/>
      <c r="I2961" s="188"/>
      <c r="J2961" s="188"/>
      <c r="K2961" s="188"/>
      <c r="L2961" s="188"/>
      <c r="M2961" s="188"/>
      <c r="N2961" s="188"/>
      <c r="O2961" s="188"/>
      <c r="P2961" s="189"/>
      <c r="Q2961" s="188"/>
      <c r="R2961" s="188"/>
      <c r="S2961" s="187"/>
      <c r="T2961" s="188"/>
      <c r="U2961" s="188"/>
      <c r="V2961" s="188"/>
      <c r="W2961" s="188"/>
      <c r="X2961" s="188"/>
      <c r="Y2961" s="188"/>
      <c r="Z2961" s="188"/>
      <c r="AA2961" s="187"/>
      <c r="AB2961" s="189"/>
      <c r="AC2961" s="187"/>
      <c r="AD2961" s="25"/>
      <c r="AE2961" s="25"/>
    </row>
    <row r="2962">
      <c r="A2962" s="187"/>
      <c r="B2962" s="187"/>
      <c r="C2962" s="187"/>
      <c r="D2962" s="187"/>
      <c r="E2962" s="187"/>
      <c r="F2962" s="187"/>
      <c r="G2962" s="188"/>
      <c r="H2962" s="188"/>
      <c r="I2962" s="188"/>
      <c r="J2962" s="188"/>
      <c r="K2962" s="188"/>
      <c r="L2962" s="188"/>
      <c r="M2962" s="188"/>
      <c r="N2962" s="188"/>
      <c r="O2962" s="188"/>
      <c r="P2962" s="189"/>
      <c r="Q2962" s="187"/>
      <c r="R2962" s="188"/>
      <c r="S2962" s="187"/>
      <c r="T2962" s="188"/>
      <c r="U2962" s="188"/>
      <c r="V2962" s="188"/>
      <c r="W2962" s="188"/>
      <c r="X2962" s="188"/>
      <c r="Y2962" s="188"/>
      <c r="Z2962" s="188"/>
      <c r="AA2962" s="187"/>
      <c r="AB2962" s="189"/>
      <c r="AC2962" s="187"/>
      <c r="AD2962" s="25"/>
      <c r="AE2962" s="25"/>
    </row>
    <row r="2963">
      <c r="A2963" s="187"/>
      <c r="B2963" s="187"/>
      <c r="C2963" s="187"/>
      <c r="D2963" s="187"/>
      <c r="E2963" s="187"/>
      <c r="F2963" s="187"/>
      <c r="G2963" s="188"/>
      <c r="H2963" s="187"/>
      <c r="I2963" s="187"/>
      <c r="J2963" s="188"/>
      <c r="K2963" s="187"/>
      <c r="L2963" s="188"/>
      <c r="M2963" s="188"/>
      <c r="N2963" s="188"/>
      <c r="O2963" s="188"/>
      <c r="P2963" s="189"/>
      <c r="Q2963" s="187"/>
      <c r="R2963" s="187"/>
      <c r="S2963" s="188"/>
      <c r="T2963" s="188"/>
      <c r="U2963" s="188"/>
      <c r="V2963" s="188"/>
      <c r="W2963" s="188"/>
      <c r="X2963" s="188"/>
      <c r="Y2963" s="188"/>
      <c r="Z2963" s="188"/>
      <c r="AA2963" s="187"/>
      <c r="AB2963" s="189"/>
      <c r="AC2963" s="187"/>
      <c r="AD2963" s="25"/>
      <c r="AE2963" s="25"/>
    </row>
    <row r="2964">
      <c r="A2964" s="187"/>
      <c r="B2964" s="187"/>
      <c r="C2964" s="187"/>
      <c r="D2964" s="187"/>
      <c r="E2964" s="187"/>
      <c r="F2964" s="187"/>
      <c r="G2964" s="188"/>
      <c r="H2964" s="187"/>
      <c r="I2964" s="188"/>
      <c r="J2964" s="188"/>
      <c r="K2964" s="188"/>
      <c r="L2964" s="187"/>
      <c r="M2964" s="188"/>
      <c r="N2964" s="188"/>
      <c r="O2964" s="188"/>
      <c r="P2964" s="189"/>
      <c r="Q2964" s="187"/>
      <c r="R2964" s="187"/>
      <c r="S2964" s="188"/>
      <c r="T2964" s="188"/>
      <c r="U2964" s="188"/>
      <c r="V2964" s="188"/>
      <c r="W2964" s="188"/>
      <c r="X2964" s="188"/>
      <c r="Y2964" s="188"/>
      <c r="Z2964" s="188"/>
      <c r="AA2964" s="187"/>
      <c r="AB2964" s="189"/>
      <c r="AC2964" s="187"/>
      <c r="AD2964" s="25"/>
      <c r="AE2964" s="25"/>
    </row>
    <row r="2965">
      <c r="A2965" s="187"/>
      <c r="B2965" s="187"/>
      <c r="C2965" s="187"/>
      <c r="D2965" s="187"/>
      <c r="E2965" s="187"/>
      <c r="F2965" s="187"/>
      <c r="G2965" s="188"/>
      <c r="H2965" s="187"/>
      <c r="I2965" s="187"/>
      <c r="J2965" s="188"/>
      <c r="K2965" s="187"/>
      <c r="L2965" s="188"/>
      <c r="M2965" s="188"/>
      <c r="N2965" s="188"/>
      <c r="O2965" s="188"/>
      <c r="P2965" s="189"/>
      <c r="Q2965" s="187"/>
      <c r="R2965" s="187"/>
      <c r="S2965" s="188"/>
      <c r="T2965" s="188"/>
      <c r="U2965" s="188"/>
      <c r="V2965" s="188"/>
      <c r="W2965" s="188"/>
      <c r="X2965" s="188"/>
      <c r="Y2965" s="188"/>
      <c r="Z2965" s="188"/>
      <c r="AA2965" s="187"/>
      <c r="AB2965" s="189"/>
      <c r="AC2965" s="187"/>
      <c r="AD2965" s="25"/>
      <c r="AE2965" s="25"/>
    </row>
    <row r="2966">
      <c r="A2966" s="187"/>
      <c r="B2966" s="187"/>
      <c r="C2966" s="187"/>
      <c r="D2966" s="187"/>
      <c r="E2966" s="187"/>
      <c r="F2966" s="187"/>
      <c r="G2966" s="188"/>
      <c r="H2966" s="188"/>
      <c r="I2966" s="188"/>
      <c r="J2966" s="188"/>
      <c r="K2966" s="188"/>
      <c r="L2966" s="188"/>
      <c r="M2966" s="188"/>
      <c r="N2966" s="188"/>
      <c r="O2966" s="188"/>
      <c r="P2966" s="189"/>
      <c r="Q2966" s="187"/>
      <c r="R2966" s="188"/>
      <c r="S2966" s="187"/>
      <c r="T2966" s="188"/>
      <c r="U2966" s="188"/>
      <c r="V2966" s="188"/>
      <c r="W2966" s="188"/>
      <c r="X2966" s="188"/>
      <c r="Y2966" s="188"/>
      <c r="Z2966" s="188"/>
      <c r="AA2966" s="187"/>
      <c r="AB2966" s="189"/>
      <c r="AC2966" s="187"/>
      <c r="AD2966" s="25"/>
      <c r="AE2966" s="25"/>
    </row>
    <row r="2967">
      <c r="A2967" s="187"/>
      <c r="B2967" s="187"/>
      <c r="C2967" s="187"/>
      <c r="D2967" s="187"/>
      <c r="E2967" s="187"/>
      <c r="F2967" s="187"/>
      <c r="G2967" s="188"/>
      <c r="H2967" s="187"/>
      <c r="I2967" s="187"/>
      <c r="J2967" s="188"/>
      <c r="K2967" s="188"/>
      <c r="L2967" s="188"/>
      <c r="M2967" s="188"/>
      <c r="N2967" s="188"/>
      <c r="O2967" s="188"/>
      <c r="P2967" s="189"/>
      <c r="Q2967" s="187"/>
      <c r="R2967" s="187"/>
      <c r="S2967" s="188"/>
      <c r="T2967" s="188"/>
      <c r="U2967" s="188"/>
      <c r="V2967" s="188"/>
      <c r="W2967" s="188"/>
      <c r="X2967" s="188"/>
      <c r="Y2967" s="188"/>
      <c r="Z2967" s="188"/>
      <c r="AA2967" s="187"/>
      <c r="AB2967" s="189"/>
      <c r="AC2967" s="187"/>
      <c r="AD2967" s="25"/>
      <c r="AE2967" s="25"/>
    </row>
    <row r="2968">
      <c r="A2968" s="187"/>
      <c r="B2968" s="187"/>
      <c r="C2968" s="187"/>
      <c r="D2968" s="187"/>
      <c r="E2968" s="187"/>
      <c r="F2968" s="187"/>
      <c r="G2968" s="188"/>
      <c r="H2968" s="188"/>
      <c r="I2968" s="188"/>
      <c r="J2968" s="188"/>
      <c r="K2968" s="188"/>
      <c r="L2968" s="188"/>
      <c r="M2968" s="188"/>
      <c r="N2968" s="188"/>
      <c r="O2968" s="188"/>
      <c r="P2968" s="189"/>
      <c r="Q2968" s="188"/>
      <c r="R2968" s="188"/>
      <c r="S2968" s="187"/>
      <c r="T2968" s="188"/>
      <c r="U2968" s="188"/>
      <c r="V2968" s="188"/>
      <c r="W2968" s="188"/>
      <c r="X2968" s="188"/>
      <c r="Y2968" s="188"/>
      <c r="Z2968" s="188"/>
      <c r="AA2968" s="187"/>
      <c r="AB2968" s="189"/>
      <c r="AC2968" s="187"/>
      <c r="AD2968" s="25"/>
      <c r="AE2968" s="25"/>
    </row>
    <row r="2969">
      <c r="A2969" s="187"/>
      <c r="B2969" s="187"/>
      <c r="C2969" s="187"/>
      <c r="D2969" s="187"/>
      <c r="E2969" s="187"/>
      <c r="F2969" s="187"/>
      <c r="G2969" s="188"/>
      <c r="H2969" s="188"/>
      <c r="I2969" s="188"/>
      <c r="J2969" s="188"/>
      <c r="K2969" s="188"/>
      <c r="L2969" s="188"/>
      <c r="M2969" s="188"/>
      <c r="N2969" s="188"/>
      <c r="O2969" s="188"/>
      <c r="P2969" s="189"/>
      <c r="Q2969" s="188"/>
      <c r="R2969" s="188"/>
      <c r="S2969" s="187"/>
      <c r="T2969" s="188"/>
      <c r="U2969" s="188"/>
      <c r="V2969" s="188"/>
      <c r="W2969" s="188"/>
      <c r="X2969" s="188"/>
      <c r="Y2969" s="188"/>
      <c r="Z2969" s="188"/>
      <c r="AA2969" s="187"/>
      <c r="AB2969" s="189"/>
      <c r="AC2969" s="187"/>
      <c r="AD2969" s="25"/>
      <c r="AE2969" s="25"/>
    </row>
    <row r="2970">
      <c r="A2970" s="187"/>
      <c r="B2970" s="187"/>
      <c r="C2970" s="187"/>
      <c r="D2970" s="187"/>
      <c r="E2970" s="187"/>
      <c r="F2970" s="187"/>
      <c r="G2970" s="188"/>
      <c r="H2970" s="188"/>
      <c r="I2970" s="188"/>
      <c r="J2970" s="188"/>
      <c r="K2970" s="188"/>
      <c r="L2970" s="188"/>
      <c r="M2970" s="188"/>
      <c r="N2970" s="188"/>
      <c r="O2970" s="188"/>
      <c r="P2970" s="189"/>
      <c r="Q2970" s="188"/>
      <c r="R2970" s="188"/>
      <c r="S2970" s="187"/>
      <c r="T2970" s="188"/>
      <c r="U2970" s="188"/>
      <c r="V2970" s="188"/>
      <c r="W2970" s="188"/>
      <c r="X2970" s="188"/>
      <c r="Y2970" s="188"/>
      <c r="Z2970" s="188"/>
      <c r="AA2970" s="187"/>
      <c r="AB2970" s="189"/>
      <c r="AC2970" s="187"/>
      <c r="AD2970" s="25"/>
      <c r="AE2970" s="25"/>
    </row>
    <row r="2971">
      <c r="A2971" s="187"/>
      <c r="B2971" s="187"/>
      <c r="C2971" s="187"/>
      <c r="D2971" s="187"/>
      <c r="E2971" s="187"/>
      <c r="F2971" s="187"/>
      <c r="G2971" s="188"/>
      <c r="H2971" s="188"/>
      <c r="I2971" s="188"/>
      <c r="J2971" s="188"/>
      <c r="K2971" s="188"/>
      <c r="L2971" s="188"/>
      <c r="M2971" s="188"/>
      <c r="N2971" s="188"/>
      <c r="O2971" s="188"/>
      <c r="P2971" s="189"/>
      <c r="Q2971" s="188"/>
      <c r="R2971" s="188"/>
      <c r="S2971" s="187"/>
      <c r="T2971" s="188"/>
      <c r="U2971" s="188"/>
      <c r="V2971" s="188"/>
      <c r="W2971" s="188"/>
      <c r="X2971" s="188"/>
      <c r="Y2971" s="188"/>
      <c r="Z2971" s="188"/>
      <c r="AA2971" s="187"/>
      <c r="AB2971" s="189"/>
      <c r="AC2971" s="187"/>
      <c r="AD2971" s="25"/>
      <c r="AE2971" s="25"/>
    </row>
    <row r="2972">
      <c r="A2972" s="187"/>
      <c r="B2972" s="187"/>
      <c r="C2972" s="187"/>
      <c r="D2972" s="187"/>
      <c r="E2972" s="187"/>
      <c r="F2972" s="187"/>
      <c r="G2972" s="188"/>
      <c r="H2972" s="188"/>
      <c r="I2972" s="188"/>
      <c r="J2972" s="188"/>
      <c r="K2972" s="188"/>
      <c r="L2972" s="188"/>
      <c r="M2972" s="188"/>
      <c r="N2972" s="188"/>
      <c r="O2972" s="188"/>
      <c r="P2972" s="189"/>
      <c r="Q2972" s="188"/>
      <c r="R2972" s="188"/>
      <c r="S2972" s="187"/>
      <c r="T2972" s="188"/>
      <c r="U2972" s="188"/>
      <c r="V2972" s="188"/>
      <c r="W2972" s="188"/>
      <c r="X2972" s="188"/>
      <c r="Y2972" s="188"/>
      <c r="Z2972" s="188"/>
      <c r="AA2972" s="187"/>
      <c r="AB2972" s="189"/>
      <c r="AC2972" s="187"/>
      <c r="AD2972" s="25"/>
      <c r="AE2972" s="25"/>
    </row>
    <row r="2973">
      <c r="A2973" s="187"/>
      <c r="B2973" s="187"/>
      <c r="C2973" s="187"/>
      <c r="D2973" s="187"/>
      <c r="E2973" s="187"/>
      <c r="F2973" s="187"/>
      <c r="G2973" s="188"/>
      <c r="H2973" s="188"/>
      <c r="I2973" s="188"/>
      <c r="J2973" s="188"/>
      <c r="K2973" s="188"/>
      <c r="L2973" s="188"/>
      <c r="M2973" s="188"/>
      <c r="N2973" s="188"/>
      <c r="O2973" s="188"/>
      <c r="P2973" s="189"/>
      <c r="Q2973" s="188"/>
      <c r="R2973" s="188"/>
      <c r="S2973" s="187"/>
      <c r="T2973" s="188"/>
      <c r="U2973" s="188"/>
      <c r="V2973" s="188"/>
      <c r="W2973" s="188"/>
      <c r="X2973" s="188"/>
      <c r="Y2973" s="188"/>
      <c r="Z2973" s="188"/>
      <c r="AA2973" s="187"/>
      <c r="AB2973" s="189"/>
      <c r="AC2973" s="187"/>
      <c r="AD2973" s="25"/>
      <c r="AE2973" s="25"/>
    </row>
    <row r="2974">
      <c r="A2974" s="187"/>
      <c r="B2974" s="187"/>
      <c r="C2974" s="187"/>
      <c r="D2974" s="187"/>
      <c r="E2974" s="187"/>
      <c r="F2974" s="187"/>
      <c r="G2974" s="188"/>
      <c r="H2974" s="188"/>
      <c r="I2974" s="188"/>
      <c r="J2974" s="188"/>
      <c r="K2974" s="188"/>
      <c r="L2974" s="188"/>
      <c r="M2974" s="188"/>
      <c r="N2974" s="188"/>
      <c r="O2974" s="188"/>
      <c r="P2974" s="189"/>
      <c r="Q2974" s="188"/>
      <c r="R2974" s="188"/>
      <c r="S2974" s="187"/>
      <c r="T2974" s="188"/>
      <c r="U2974" s="188"/>
      <c r="V2974" s="188"/>
      <c r="W2974" s="188"/>
      <c r="X2974" s="188"/>
      <c r="Y2974" s="188"/>
      <c r="Z2974" s="188"/>
      <c r="AA2974" s="187"/>
      <c r="AB2974" s="189"/>
      <c r="AC2974" s="187"/>
      <c r="AD2974" s="25"/>
      <c r="AE2974" s="25"/>
    </row>
    <row r="2975">
      <c r="A2975" s="187"/>
      <c r="B2975" s="187"/>
      <c r="C2975" s="187"/>
      <c r="D2975" s="187"/>
      <c r="E2975" s="187"/>
      <c r="F2975" s="187"/>
      <c r="G2975" s="188"/>
      <c r="H2975" s="188"/>
      <c r="I2975" s="188"/>
      <c r="J2975" s="188"/>
      <c r="K2975" s="188"/>
      <c r="L2975" s="188"/>
      <c r="M2975" s="188"/>
      <c r="N2975" s="188"/>
      <c r="O2975" s="188"/>
      <c r="P2975" s="189"/>
      <c r="Q2975" s="188"/>
      <c r="R2975" s="188"/>
      <c r="S2975" s="187"/>
      <c r="T2975" s="188"/>
      <c r="U2975" s="188"/>
      <c r="V2975" s="188"/>
      <c r="W2975" s="188"/>
      <c r="X2975" s="188"/>
      <c r="Y2975" s="188"/>
      <c r="Z2975" s="188"/>
      <c r="AA2975" s="187"/>
      <c r="AB2975" s="189"/>
      <c r="AC2975" s="187"/>
      <c r="AD2975" s="25"/>
      <c r="AE2975" s="25"/>
    </row>
    <row r="2976">
      <c r="A2976" s="187"/>
      <c r="B2976" s="187"/>
      <c r="C2976" s="187"/>
      <c r="D2976" s="187"/>
      <c r="E2976" s="187"/>
      <c r="F2976" s="187"/>
      <c r="G2976" s="188"/>
      <c r="H2976" s="188"/>
      <c r="I2976" s="188"/>
      <c r="J2976" s="188"/>
      <c r="K2976" s="188"/>
      <c r="L2976" s="188"/>
      <c r="M2976" s="188"/>
      <c r="N2976" s="188"/>
      <c r="O2976" s="188"/>
      <c r="P2976" s="189"/>
      <c r="Q2976" s="188"/>
      <c r="R2976" s="188"/>
      <c r="S2976" s="187"/>
      <c r="T2976" s="188"/>
      <c r="U2976" s="188"/>
      <c r="V2976" s="188"/>
      <c r="W2976" s="188"/>
      <c r="X2976" s="188"/>
      <c r="Y2976" s="188"/>
      <c r="Z2976" s="188"/>
      <c r="AA2976" s="187"/>
      <c r="AB2976" s="189"/>
      <c r="AC2976" s="187"/>
      <c r="AD2976" s="25"/>
      <c r="AE2976" s="25"/>
    </row>
    <row r="2977">
      <c r="A2977" s="187"/>
      <c r="B2977" s="187"/>
      <c r="C2977" s="187"/>
      <c r="D2977" s="187"/>
      <c r="E2977" s="187"/>
      <c r="F2977" s="187"/>
      <c r="G2977" s="188"/>
      <c r="H2977" s="188"/>
      <c r="I2977" s="188"/>
      <c r="J2977" s="188"/>
      <c r="K2977" s="188"/>
      <c r="L2977" s="188"/>
      <c r="M2977" s="188"/>
      <c r="N2977" s="188"/>
      <c r="O2977" s="188"/>
      <c r="P2977" s="189"/>
      <c r="Q2977" s="188"/>
      <c r="R2977" s="188"/>
      <c r="S2977" s="187"/>
      <c r="T2977" s="188"/>
      <c r="U2977" s="188"/>
      <c r="V2977" s="188"/>
      <c r="W2977" s="188"/>
      <c r="X2977" s="188"/>
      <c r="Y2977" s="188"/>
      <c r="Z2977" s="188"/>
      <c r="AA2977" s="187"/>
      <c r="AB2977" s="189"/>
      <c r="AC2977" s="187"/>
      <c r="AD2977" s="25"/>
      <c r="AE2977" s="25"/>
    </row>
    <row r="2978">
      <c r="A2978" s="187"/>
      <c r="B2978" s="187"/>
      <c r="C2978" s="187"/>
      <c r="D2978" s="187"/>
      <c r="E2978" s="187"/>
      <c r="F2978" s="187"/>
      <c r="G2978" s="188"/>
      <c r="H2978" s="188"/>
      <c r="I2978" s="188"/>
      <c r="J2978" s="188"/>
      <c r="K2978" s="188"/>
      <c r="L2978" s="188"/>
      <c r="M2978" s="188"/>
      <c r="N2978" s="188"/>
      <c r="O2978" s="188"/>
      <c r="P2978" s="189"/>
      <c r="Q2978" s="188"/>
      <c r="R2978" s="188"/>
      <c r="S2978" s="187"/>
      <c r="T2978" s="188"/>
      <c r="U2978" s="188"/>
      <c r="V2978" s="188"/>
      <c r="W2978" s="188"/>
      <c r="X2978" s="188"/>
      <c r="Y2978" s="188"/>
      <c r="Z2978" s="188"/>
      <c r="AA2978" s="187"/>
      <c r="AB2978" s="189"/>
      <c r="AC2978" s="187"/>
      <c r="AD2978" s="25"/>
      <c r="AE2978" s="25"/>
    </row>
    <row r="2979">
      <c r="A2979" s="187"/>
      <c r="B2979" s="187"/>
      <c r="C2979" s="187"/>
      <c r="D2979" s="187"/>
      <c r="E2979" s="187"/>
      <c r="F2979" s="187"/>
      <c r="G2979" s="188"/>
      <c r="H2979" s="188"/>
      <c r="I2979" s="188"/>
      <c r="J2979" s="188"/>
      <c r="K2979" s="188"/>
      <c r="L2979" s="188"/>
      <c r="M2979" s="188"/>
      <c r="N2979" s="188"/>
      <c r="O2979" s="188"/>
      <c r="P2979" s="189"/>
      <c r="Q2979" s="188"/>
      <c r="R2979" s="188"/>
      <c r="S2979" s="187"/>
      <c r="T2979" s="188"/>
      <c r="U2979" s="188"/>
      <c r="V2979" s="188"/>
      <c r="W2979" s="188"/>
      <c r="X2979" s="188"/>
      <c r="Y2979" s="188"/>
      <c r="Z2979" s="188"/>
      <c r="AA2979" s="187"/>
      <c r="AB2979" s="189"/>
      <c r="AC2979" s="187"/>
      <c r="AD2979" s="25"/>
      <c r="AE2979" s="25"/>
    </row>
    <row r="2980">
      <c r="A2980" s="187"/>
      <c r="B2980" s="187"/>
      <c r="C2980" s="187"/>
      <c r="D2980" s="187"/>
      <c r="E2980" s="187"/>
      <c r="F2980" s="187"/>
      <c r="G2980" s="188"/>
      <c r="H2980" s="188"/>
      <c r="I2980" s="188"/>
      <c r="J2980" s="188"/>
      <c r="K2980" s="188"/>
      <c r="L2980" s="188"/>
      <c r="M2980" s="188"/>
      <c r="N2980" s="188"/>
      <c r="O2980" s="188"/>
      <c r="P2980" s="189"/>
      <c r="Q2980" s="188"/>
      <c r="R2980" s="188"/>
      <c r="S2980" s="187"/>
      <c r="T2980" s="188"/>
      <c r="U2980" s="188"/>
      <c r="V2980" s="188"/>
      <c r="W2980" s="188"/>
      <c r="X2980" s="188"/>
      <c r="Y2980" s="188"/>
      <c r="Z2980" s="188"/>
      <c r="AA2980" s="187"/>
      <c r="AB2980" s="189"/>
      <c r="AC2980" s="187"/>
      <c r="AD2980" s="25"/>
      <c r="AE2980" s="25"/>
    </row>
    <row r="2981">
      <c r="A2981" s="187"/>
      <c r="B2981" s="187"/>
      <c r="C2981" s="187"/>
      <c r="D2981" s="187"/>
      <c r="E2981" s="187"/>
      <c r="F2981" s="187"/>
      <c r="G2981" s="188"/>
      <c r="H2981" s="188"/>
      <c r="I2981" s="188"/>
      <c r="J2981" s="188"/>
      <c r="K2981" s="188"/>
      <c r="L2981" s="188"/>
      <c r="M2981" s="188"/>
      <c r="N2981" s="188"/>
      <c r="O2981" s="188"/>
      <c r="P2981" s="189"/>
      <c r="Q2981" s="188"/>
      <c r="R2981" s="188"/>
      <c r="S2981" s="187"/>
      <c r="T2981" s="188"/>
      <c r="U2981" s="188"/>
      <c r="V2981" s="188"/>
      <c r="W2981" s="188"/>
      <c r="X2981" s="188"/>
      <c r="Y2981" s="188"/>
      <c r="Z2981" s="188"/>
      <c r="AA2981" s="187"/>
      <c r="AB2981" s="189"/>
      <c r="AC2981" s="187"/>
      <c r="AD2981" s="25"/>
      <c r="AE2981" s="25"/>
    </row>
    <row r="2982">
      <c r="A2982" s="187"/>
      <c r="B2982" s="187"/>
      <c r="C2982" s="187"/>
      <c r="D2982" s="187"/>
      <c r="E2982" s="187"/>
      <c r="F2982" s="187"/>
      <c r="G2982" s="188"/>
      <c r="H2982" s="188"/>
      <c r="I2982" s="188"/>
      <c r="J2982" s="188"/>
      <c r="K2982" s="188"/>
      <c r="L2982" s="188"/>
      <c r="M2982" s="188"/>
      <c r="N2982" s="188"/>
      <c r="O2982" s="188"/>
      <c r="P2982" s="189"/>
      <c r="Q2982" s="188"/>
      <c r="R2982" s="188"/>
      <c r="S2982" s="187"/>
      <c r="T2982" s="188"/>
      <c r="U2982" s="188"/>
      <c r="V2982" s="188"/>
      <c r="W2982" s="188"/>
      <c r="X2982" s="188"/>
      <c r="Y2982" s="188"/>
      <c r="Z2982" s="188"/>
      <c r="AA2982" s="187"/>
      <c r="AB2982" s="189"/>
      <c r="AC2982" s="187"/>
      <c r="AD2982" s="25"/>
      <c r="AE2982" s="25"/>
    </row>
    <row r="2983">
      <c r="A2983" s="187"/>
      <c r="B2983" s="187"/>
      <c r="C2983" s="187"/>
      <c r="D2983" s="187"/>
      <c r="E2983" s="187"/>
      <c r="F2983" s="187"/>
      <c r="G2983" s="188"/>
      <c r="H2983" s="188"/>
      <c r="I2983" s="188"/>
      <c r="J2983" s="188"/>
      <c r="K2983" s="188"/>
      <c r="L2983" s="188"/>
      <c r="M2983" s="188"/>
      <c r="N2983" s="188"/>
      <c r="O2983" s="188"/>
      <c r="P2983" s="189"/>
      <c r="Q2983" s="188"/>
      <c r="R2983" s="188"/>
      <c r="S2983" s="187"/>
      <c r="T2983" s="188"/>
      <c r="U2983" s="188"/>
      <c r="V2983" s="188"/>
      <c r="W2983" s="188"/>
      <c r="X2983" s="188"/>
      <c r="Y2983" s="188"/>
      <c r="Z2983" s="188"/>
      <c r="AA2983" s="187"/>
      <c r="AB2983" s="189"/>
      <c r="AC2983" s="187"/>
      <c r="AD2983" s="25"/>
      <c r="AE2983" s="25"/>
    </row>
    <row r="2984">
      <c r="A2984" s="187"/>
      <c r="B2984" s="187"/>
      <c r="C2984" s="187"/>
      <c r="D2984" s="187"/>
      <c r="E2984" s="187"/>
      <c r="F2984" s="187"/>
      <c r="G2984" s="188"/>
      <c r="H2984" s="188"/>
      <c r="I2984" s="188"/>
      <c r="J2984" s="188"/>
      <c r="K2984" s="188"/>
      <c r="L2984" s="188"/>
      <c r="M2984" s="188"/>
      <c r="N2984" s="188"/>
      <c r="O2984" s="188"/>
      <c r="P2984" s="189"/>
      <c r="Q2984" s="188"/>
      <c r="R2984" s="188"/>
      <c r="S2984" s="187"/>
      <c r="T2984" s="188"/>
      <c r="U2984" s="188"/>
      <c r="V2984" s="188"/>
      <c r="W2984" s="188"/>
      <c r="X2984" s="188"/>
      <c r="Y2984" s="188"/>
      <c r="Z2984" s="188"/>
      <c r="AA2984" s="187"/>
      <c r="AB2984" s="189"/>
      <c r="AC2984" s="187"/>
      <c r="AD2984" s="25"/>
      <c r="AE2984" s="25"/>
    </row>
    <row r="2985">
      <c r="A2985" s="187"/>
      <c r="B2985" s="187"/>
      <c r="C2985" s="187"/>
      <c r="D2985" s="187"/>
      <c r="E2985" s="187"/>
      <c r="F2985" s="187"/>
      <c r="G2985" s="188"/>
      <c r="H2985" s="188"/>
      <c r="I2985" s="188"/>
      <c r="J2985" s="188"/>
      <c r="K2985" s="188"/>
      <c r="L2985" s="188"/>
      <c r="M2985" s="188"/>
      <c r="N2985" s="188"/>
      <c r="O2985" s="188"/>
      <c r="P2985" s="189"/>
      <c r="Q2985" s="188"/>
      <c r="R2985" s="188"/>
      <c r="S2985" s="187"/>
      <c r="T2985" s="188"/>
      <c r="U2985" s="188"/>
      <c r="V2985" s="188"/>
      <c r="W2985" s="188"/>
      <c r="X2985" s="188"/>
      <c r="Y2985" s="188"/>
      <c r="Z2985" s="188"/>
      <c r="AA2985" s="187"/>
      <c r="AB2985" s="189"/>
      <c r="AC2985" s="187"/>
      <c r="AD2985" s="25"/>
      <c r="AE2985" s="25"/>
    </row>
    <row r="2986">
      <c r="A2986" s="187"/>
      <c r="B2986" s="187"/>
      <c r="C2986" s="187"/>
      <c r="D2986" s="187"/>
      <c r="E2986" s="187"/>
      <c r="F2986" s="187"/>
      <c r="G2986" s="188"/>
      <c r="H2986" s="188"/>
      <c r="I2986" s="188"/>
      <c r="J2986" s="188"/>
      <c r="K2986" s="188"/>
      <c r="L2986" s="188"/>
      <c r="M2986" s="188"/>
      <c r="N2986" s="188"/>
      <c r="O2986" s="188"/>
      <c r="P2986" s="189"/>
      <c r="Q2986" s="188"/>
      <c r="R2986" s="188"/>
      <c r="S2986" s="187"/>
      <c r="T2986" s="188"/>
      <c r="U2986" s="188"/>
      <c r="V2986" s="188"/>
      <c r="W2986" s="188"/>
      <c r="X2986" s="188"/>
      <c r="Y2986" s="188"/>
      <c r="Z2986" s="188"/>
      <c r="AA2986" s="187"/>
      <c r="AB2986" s="189"/>
      <c r="AC2986" s="187"/>
      <c r="AD2986" s="25"/>
      <c r="AE2986" s="25"/>
    </row>
    <row r="2987">
      <c r="A2987" s="187"/>
      <c r="B2987" s="187"/>
      <c r="C2987" s="187"/>
      <c r="D2987" s="187"/>
      <c r="E2987" s="187"/>
      <c r="F2987" s="187"/>
      <c r="G2987" s="188"/>
      <c r="H2987" s="188"/>
      <c r="I2987" s="188"/>
      <c r="J2987" s="188"/>
      <c r="K2987" s="188"/>
      <c r="L2987" s="188"/>
      <c r="M2987" s="188"/>
      <c r="N2987" s="188"/>
      <c r="O2987" s="188"/>
      <c r="P2987" s="189"/>
      <c r="Q2987" s="188"/>
      <c r="R2987" s="188"/>
      <c r="S2987" s="188"/>
      <c r="T2987" s="188"/>
      <c r="U2987" s="188"/>
      <c r="V2987" s="188"/>
      <c r="W2987" s="188"/>
      <c r="X2987" s="188"/>
      <c r="Y2987" s="188"/>
      <c r="Z2987" s="188"/>
      <c r="AA2987" s="187"/>
      <c r="AB2987" s="189"/>
      <c r="AC2987" s="187"/>
      <c r="AD2987" s="25"/>
      <c r="AE2987" s="25"/>
    </row>
    <row r="2988">
      <c r="A2988" s="187"/>
      <c r="B2988" s="187"/>
      <c r="C2988" s="187"/>
      <c r="D2988" s="187"/>
      <c r="E2988" s="187"/>
      <c r="F2988" s="187"/>
      <c r="G2988" s="188"/>
      <c r="H2988" s="188"/>
      <c r="I2988" s="188"/>
      <c r="J2988" s="188"/>
      <c r="K2988" s="188"/>
      <c r="L2988" s="188"/>
      <c r="M2988" s="187"/>
      <c r="N2988" s="187"/>
      <c r="O2988" s="188"/>
      <c r="P2988" s="189"/>
      <c r="Q2988" s="188"/>
      <c r="R2988" s="188"/>
      <c r="S2988" s="188"/>
      <c r="T2988" s="188"/>
      <c r="U2988" s="188"/>
      <c r="V2988" s="188"/>
      <c r="W2988" s="188"/>
      <c r="X2988" s="188"/>
      <c r="Y2988" s="188"/>
      <c r="Z2988" s="188"/>
      <c r="AA2988" s="187"/>
      <c r="AB2988" s="189"/>
      <c r="AC2988" s="187"/>
      <c r="AD2988" s="25"/>
      <c r="AE2988" s="25"/>
    </row>
    <row r="2989">
      <c r="A2989" s="187"/>
      <c r="B2989" s="187"/>
      <c r="C2989" s="187"/>
      <c r="D2989" s="187"/>
      <c r="E2989" s="187"/>
      <c r="F2989" s="187"/>
      <c r="G2989" s="188"/>
      <c r="H2989" s="188"/>
      <c r="I2989" s="188"/>
      <c r="J2989" s="188"/>
      <c r="K2989" s="188"/>
      <c r="L2989" s="188"/>
      <c r="M2989" s="188"/>
      <c r="N2989" s="188"/>
      <c r="O2989" s="188"/>
      <c r="P2989" s="189"/>
      <c r="Q2989" s="188"/>
      <c r="R2989" s="188"/>
      <c r="S2989" s="188"/>
      <c r="T2989" s="188"/>
      <c r="U2989" s="188"/>
      <c r="V2989" s="188"/>
      <c r="W2989" s="188"/>
      <c r="X2989" s="188"/>
      <c r="Y2989" s="187"/>
      <c r="Z2989" s="187"/>
      <c r="AA2989" s="187"/>
      <c r="AB2989" s="189"/>
      <c r="AC2989" s="187"/>
      <c r="AD2989" s="25"/>
      <c r="AE2989" s="25"/>
    </row>
    <row r="2990">
      <c r="A2990" s="187"/>
      <c r="B2990" s="187"/>
      <c r="C2990" s="187"/>
      <c r="D2990" s="187"/>
      <c r="E2990" s="187"/>
      <c r="F2990" s="187"/>
      <c r="G2990" s="188"/>
      <c r="H2990" s="187"/>
      <c r="I2990" s="187"/>
      <c r="J2990" s="188"/>
      <c r="K2990" s="188"/>
      <c r="L2990" s="188"/>
      <c r="M2990" s="188"/>
      <c r="N2990" s="188"/>
      <c r="O2990" s="188"/>
      <c r="P2990" s="189"/>
      <c r="Q2990" s="187"/>
      <c r="R2990" s="187"/>
      <c r="S2990" s="188"/>
      <c r="T2990" s="188"/>
      <c r="U2990" s="188"/>
      <c r="V2990" s="188"/>
      <c r="W2990" s="188"/>
      <c r="X2990" s="188"/>
      <c r="Y2990" s="188"/>
      <c r="Z2990" s="188"/>
      <c r="AA2990" s="187"/>
      <c r="AB2990" s="189"/>
      <c r="AC2990" s="187"/>
      <c r="AD2990" s="25"/>
      <c r="AE2990" s="25"/>
    </row>
    <row r="2991">
      <c r="A2991" s="187"/>
      <c r="B2991" s="187"/>
      <c r="C2991" s="187"/>
      <c r="D2991" s="187"/>
      <c r="E2991" s="187"/>
      <c r="F2991" s="187"/>
      <c r="G2991" s="188"/>
      <c r="H2991" s="187"/>
      <c r="I2991" s="187"/>
      <c r="J2991" s="188"/>
      <c r="K2991" s="188"/>
      <c r="L2991" s="188"/>
      <c r="M2991" s="188"/>
      <c r="N2991" s="188"/>
      <c r="O2991" s="188"/>
      <c r="P2991" s="189"/>
      <c r="Q2991" s="187"/>
      <c r="R2991" s="187"/>
      <c r="S2991" s="188"/>
      <c r="T2991" s="188"/>
      <c r="U2991" s="188"/>
      <c r="V2991" s="188"/>
      <c r="W2991" s="188"/>
      <c r="X2991" s="188"/>
      <c r="Y2991" s="188"/>
      <c r="Z2991" s="188"/>
      <c r="AA2991" s="187"/>
      <c r="AB2991" s="189"/>
      <c r="AC2991" s="187"/>
      <c r="AD2991" s="25"/>
      <c r="AE2991" s="25"/>
    </row>
    <row r="2992">
      <c r="A2992" s="187"/>
      <c r="B2992" s="187"/>
      <c r="C2992" s="187"/>
      <c r="D2992" s="187"/>
      <c r="E2992" s="187"/>
      <c r="F2992" s="187"/>
      <c r="G2992" s="188"/>
      <c r="H2992" s="187"/>
      <c r="I2992" s="187"/>
      <c r="J2992" s="188"/>
      <c r="K2992" s="188"/>
      <c r="L2992" s="188"/>
      <c r="M2992" s="188"/>
      <c r="N2992" s="188"/>
      <c r="O2992" s="188"/>
      <c r="P2992" s="189"/>
      <c r="Q2992" s="187"/>
      <c r="R2992" s="187"/>
      <c r="S2992" s="188"/>
      <c r="T2992" s="188"/>
      <c r="U2992" s="188"/>
      <c r="V2992" s="188"/>
      <c r="W2992" s="188"/>
      <c r="X2992" s="188"/>
      <c r="Y2992" s="188"/>
      <c r="Z2992" s="188"/>
      <c r="AA2992" s="187"/>
      <c r="AB2992" s="189"/>
      <c r="AC2992" s="187"/>
      <c r="AD2992" s="25"/>
      <c r="AE2992" s="25"/>
    </row>
    <row r="2993">
      <c r="A2993" s="187"/>
      <c r="B2993" s="187"/>
      <c r="C2993" s="187"/>
      <c r="D2993" s="187"/>
      <c r="E2993" s="187"/>
      <c r="F2993" s="187"/>
      <c r="G2993" s="188"/>
      <c r="H2993" s="187"/>
      <c r="I2993" s="187"/>
      <c r="J2993" s="188"/>
      <c r="K2993" s="188"/>
      <c r="L2993" s="188"/>
      <c r="M2993" s="188"/>
      <c r="N2993" s="188"/>
      <c r="O2993" s="188"/>
      <c r="P2993" s="189"/>
      <c r="Q2993" s="187"/>
      <c r="R2993" s="187"/>
      <c r="S2993" s="188"/>
      <c r="T2993" s="188"/>
      <c r="U2993" s="188"/>
      <c r="V2993" s="188"/>
      <c r="W2993" s="188"/>
      <c r="X2993" s="188"/>
      <c r="Y2993" s="188"/>
      <c r="Z2993" s="188"/>
      <c r="AA2993" s="187"/>
      <c r="AB2993" s="189"/>
      <c r="AC2993" s="187"/>
      <c r="AD2993" s="25"/>
      <c r="AE2993" s="25"/>
    </row>
    <row r="2994">
      <c r="A2994" s="187"/>
      <c r="B2994" s="187"/>
      <c r="C2994" s="187"/>
      <c r="D2994" s="187"/>
      <c r="E2994" s="187"/>
      <c r="F2994" s="187"/>
      <c r="G2994" s="188"/>
      <c r="H2994" s="187"/>
      <c r="I2994" s="187"/>
      <c r="J2994" s="188"/>
      <c r="K2994" s="188"/>
      <c r="L2994" s="188"/>
      <c r="M2994" s="188"/>
      <c r="N2994" s="188"/>
      <c r="O2994" s="188"/>
      <c r="P2994" s="189"/>
      <c r="Q2994" s="187"/>
      <c r="R2994" s="187"/>
      <c r="S2994" s="188"/>
      <c r="T2994" s="188"/>
      <c r="U2994" s="188"/>
      <c r="V2994" s="188"/>
      <c r="W2994" s="188"/>
      <c r="X2994" s="188"/>
      <c r="Y2994" s="188"/>
      <c r="Z2994" s="188"/>
      <c r="AA2994" s="187"/>
      <c r="AB2994" s="189"/>
      <c r="AC2994" s="187"/>
      <c r="AD2994" s="25"/>
      <c r="AE2994" s="25"/>
    </row>
    <row r="2995">
      <c r="A2995" s="187"/>
      <c r="B2995" s="187"/>
      <c r="C2995" s="187"/>
      <c r="D2995" s="187"/>
      <c r="E2995" s="187"/>
      <c r="F2995" s="187"/>
      <c r="G2995" s="188"/>
      <c r="H2995" s="188"/>
      <c r="I2995" s="188"/>
      <c r="J2995" s="188"/>
      <c r="K2995" s="188"/>
      <c r="L2995" s="188"/>
      <c r="M2995" s="188"/>
      <c r="N2995" s="188"/>
      <c r="O2995" s="188"/>
      <c r="P2995" s="189"/>
      <c r="Q2995" s="188"/>
      <c r="R2995" s="188"/>
      <c r="S2995" s="187"/>
      <c r="T2995" s="188"/>
      <c r="U2995" s="188"/>
      <c r="V2995" s="188"/>
      <c r="W2995" s="188"/>
      <c r="X2995" s="188"/>
      <c r="Y2995" s="188"/>
      <c r="Z2995" s="188"/>
      <c r="AA2995" s="187"/>
      <c r="AB2995" s="189"/>
      <c r="AC2995" s="187"/>
      <c r="AD2995" s="25"/>
      <c r="AE2995" s="25"/>
    </row>
    <row r="2996">
      <c r="A2996" s="187"/>
      <c r="B2996" s="187"/>
      <c r="C2996" s="187"/>
      <c r="D2996" s="187"/>
      <c r="E2996" s="187"/>
      <c r="F2996" s="187"/>
      <c r="G2996" s="188"/>
      <c r="H2996" s="187"/>
      <c r="I2996" s="187"/>
      <c r="J2996" s="188"/>
      <c r="K2996" s="188"/>
      <c r="L2996" s="188"/>
      <c r="M2996" s="188"/>
      <c r="N2996" s="188"/>
      <c r="O2996" s="188"/>
      <c r="P2996" s="189"/>
      <c r="Q2996" s="187"/>
      <c r="R2996" s="187"/>
      <c r="S2996" s="188"/>
      <c r="T2996" s="188"/>
      <c r="U2996" s="188"/>
      <c r="V2996" s="188"/>
      <c r="W2996" s="188"/>
      <c r="X2996" s="188"/>
      <c r="Y2996" s="188"/>
      <c r="Z2996" s="188"/>
      <c r="AA2996" s="187"/>
      <c r="AB2996" s="189"/>
      <c r="AC2996" s="187"/>
      <c r="AD2996" s="25"/>
      <c r="AE2996" s="25"/>
    </row>
    <row r="2997">
      <c r="A2997" s="187"/>
      <c r="B2997" s="187"/>
      <c r="C2997" s="187"/>
      <c r="D2997" s="187"/>
      <c r="E2997" s="187"/>
      <c r="F2997" s="187"/>
      <c r="G2997" s="188"/>
      <c r="H2997" s="187"/>
      <c r="I2997" s="187"/>
      <c r="J2997" s="188"/>
      <c r="K2997" s="188"/>
      <c r="L2997" s="188"/>
      <c r="M2997" s="188"/>
      <c r="N2997" s="188"/>
      <c r="O2997" s="188"/>
      <c r="P2997" s="189"/>
      <c r="Q2997" s="187"/>
      <c r="R2997" s="187"/>
      <c r="S2997" s="188"/>
      <c r="T2997" s="188"/>
      <c r="U2997" s="188"/>
      <c r="V2997" s="188"/>
      <c r="W2997" s="188"/>
      <c r="X2997" s="188"/>
      <c r="Y2997" s="188"/>
      <c r="Z2997" s="188"/>
      <c r="AA2997" s="187"/>
      <c r="AB2997" s="189"/>
      <c r="AC2997" s="187"/>
      <c r="AD2997" s="25"/>
      <c r="AE2997" s="25"/>
    </row>
    <row r="2998">
      <c r="A2998" s="187"/>
      <c r="B2998" s="187"/>
      <c r="C2998" s="187"/>
      <c r="D2998" s="187"/>
      <c r="E2998" s="187"/>
      <c r="F2998" s="187"/>
      <c r="G2998" s="188"/>
      <c r="H2998" s="187"/>
      <c r="I2998" s="187"/>
      <c r="J2998" s="188"/>
      <c r="K2998" s="188"/>
      <c r="L2998" s="188"/>
      <c r="M2998" s="188"/>
      <c r="N2998" s="188"/>
      <c r="O2998" s="188"/>
      <c r="P2998" s="189"/>
      <c r="Q2998" s="187"/>
      <c r="R2998" s="187"/>
      <c r="S2998" s="188"/>
      <c r="T2998" s="188"/>
      <c r="U2998" s="188"/>
      <c r="V2998" s="188"/>
      <c r="W2998" s="188"/>
      <c r="X2998" s="188"/>
      <c r="Y2998" s="188"/>
      <c r="Z2998" s="188"/>
      <c r="AA2998" s="187"/>
      <c r="AB2998" s="189"/>
      <c r="AC2998" s="187"/>
      <c r="AD2998" s="25"/>
      <c r="AE2998" s="25"/>
    </row>
    <row r="2999">
      <c r="A2999" s="187"/>
      <c r="B2999" s="187"/>
      <c r="C2999" s="187"/>
      <c r="D2999" s="187"/>
      <c r="E2999" s="187"/>
      <c r="F2999" s="187"/>
      <c r="G2999" s="188"/>
      <c r="H2999" s="188"/>
      <c r="I2999" s="188"/>
      <c r="J2999" s="188"/>
      <c r="K2999" s="188"/>
      <c r="L2999" s="188"/>
      <c r="M2999" s="188"/>
      <c r="N2999" s="188"/>
      <c r="O2999" s="188"/>
      <c r="P2999" s="189"/>
      <c r="Q2999" s="188"/>
      <c r="R2999" s="188"/>
      <c r="S2999" s="187"/>
      <c r="T2999" s="188"/>
      <c r="U2999" s="188"/>
      <c r="V2999" s="188"/>
      <c r="W2999" s="188"/>
      <c r="X2999" s="188"/>
      <c r="Y2999" s="188"/>
      <c r="Z2999" s="188"/>
      <c r="AA2999" s="187"/>
      <c r="AB2999" s="189"/>
      <c r="AC2999" s="187"/>
      <c r="AD2999" s="25"/>
      <c r="AE2999" s="25"/>
    </row>
    <row r="3000">
      <c r="A3000" s="187"/>
      <c r="B3000" s="187"/>
      <c r="C3000" s="187"/>
      <c r="D3000" s="187"/>
      <c r="E3000" s="187"/>
      <c r="F3000" s="187"/>
      <c r="G3000" s="188"/>
      <c r="H3000" s="187"/>
      <c r="I3000" s="187"/>
      <c r="J3000" s="188"/>
      <c r="K3000" s="188"/>
      <c r="L3000" s="188"/>
      <c r="M3000" s="188"/>
      <c r="N3000" s="188"/>
      <c r="O3000" s="188"/>
      <c r="P3000" s="189"/>
      <c r="Q3000" s="187"/>
      <c r="R3000" s="187"/>
      <c r="S3000" s="188"/>
      <c r="T3000" s="188"/>
      <c r="U3000" s="188"/>
      <c r="V3000" s="188"/>
      <c r="W3000" s="188"/>
      <c r="X3000" s="188"/>
      <c r="Y3000" s="188"/>
      <c r="Z3000" s="188"/>
      <c r="AA3000" s="187"/>
      <c r="AB3000" s="189"/>
      <c r="AC3000" s="187"/>
      <c r="AD3000" s="25"/>
      <c r="AE3000" s="25"/>
    </row>
    <row r="3001">
      <c r="A3001" s="187"/>
      <c r="B3001" s="187"/>
      <c r="C3001" s="187"/>
      <c r="D3001" s="187"/>
      <c r="E3001" s="187"/>
      <c r="F3001" s="187"/>
      <c r="G3001" s="188"/>
      <c r="H3001" s="187"/>
      <c r="I3001" s="187"/>
      <c r="J3001" s="188"/>
      <c r="K3001" s="188"/>
      <c r="L3001" s="188"/>
      <c r="M3001" s="188"/>
      <c r="N3001" s="188"/>
      <c r="O3001" s="188"/>
      <c r="P3001" s="189"/>
      <c r="Q3001" s="187"/>
      <c r="R3001" s="187"/>
      <c r="S3001" s="188"/>
      <c r="T3001" s="188"/>
      <c r="U3001" s="188"/>
      <c r="V3001" s="188"/>
      <c r="W3001" s="188"/>
      <c r="X3001" s="188"/>
      <c r="Y3001" s="188"/>
      <c r="Z3001" s="188"/>
      <c r="AA3001" s="187"/>
      <c r="AB3001" s="189"/>
      <c r="AC3001" s="187"/>
      <c r="AD3001" s="25"/>
      <c r="AE3001" s="25"/>
    </row>
    <row r="3002">
      <c r="A3002" s="187"/>
      <c r="B3002" s="187"/>
      <c r="C3002" s="187"/>
      <c r="D3002" s="187"/>
      <c r="E3002" s="187"/>
      <c r="F3002" s="187"/>
      <c r="G3002" s="188"/>
      <c r="H3002" s="187"/>
      <c r="I3002" s="187"/>
      <c r="J3002" s="188"/>
      <c r="K3002" s="188"/>
      <c r="L3002" s="188"/>
      <c r="M3002" s="188"/>
      <c r="N3002" s="188"/>
      <c r="O3002" s="188"/>
      <c r="P3002" s="189"/>
      <c r="Q3002" s="187"/>
      <c r="R3002" s="187"/>
      <c r="S3002" s="188"/>
      <c r="T3002" s="188"/>
      <c r="U3002" s="188"/>
      <c r="V3002" s="188"/>
      <c r="W3002" s="188"/>
      <c r="X3002" s="188"/>
      <c r="Y3002" s="188"/>
      <c r="Z3002" s="188"/>
      <c r="AA3002" s="187"/>
      <c r="AB3002" s="189"/>
      <c r="AC3002" s="187"/>
      <c r="AD3002" s="25"/>
      <c r="AE3002" s="25"/>
    </row>
    <row r="3003">
      <c r="A3003" s="187"/>
      <c r="B3003" s="187"/>
      <c r="C3003" s="187"/>
      <c r="D3003" s="187"/>
      <c r="E3003" s="187"/>
      <c r="F3003" s="187"/>
      <c r="G3003" s="188"/>
      <c r="H3003" s="187"/>
      <c r="I3003" s="187"/>
      <c r="J3003" s="188"/>
      <c r="K3003" s="188"/>
      <c r="L3003" s="188"/>
      <c r="M3003" s="188"/>
      <c r="N3003" s="188"/>
      <c r="O3003" s="188"/>
      <c r="P3003" s="189"/>
      <c r="Q3003" s="187"/>
      <c r="R3003" s="187"/>
      <c r="S3003" s="188"/>
      <c r="T3003" s="188"/>
      <c r="U3003" s="188"/>
      <c r="V3003" s="188"/>
      <c r="W3003" s="188"/>
      <c r="X3003" s="188"/>
      <c r="Y3003" s="188"/>
      <c r="Z3003" s="188"/>
      <c r="AA3003" s="187"/>
      <c r="AB3003" s="189"/>
      <c r="AC3003" s="187"/>
      <c r="AD3003" s="25"/>
      <c r="AE3003" s="25"/>
    </row>
    <row r="3004">
      <c r="A3004" s="187"/>
      <c r="B3004" s="187"/>
      <c r="C3004" s="187"/>
      <c r="D3004" s="187"/>
      <c r="E3004" s="187"/>
      <c r="F3004" s="187"/>
      <c r="G3004" s="188"/>
      <c r="H3004" s="187"/>
      <c r="I3004" s="187"/>
      <c r="J3004" s="188"/>
      <c r="K3004" s="188"/>
      <c r="L3004" s="188"/>
      <c r="M3004" s="188"/>
      <c r="N3004" s="188"/>
      <c r="O3004" s="188"/>
      <c r="P3004" s="189"/>
      <c r="Q3004" s="187"/>
      <c r="R3004" s="187"/>
      <c r="S3004" s="188"/>
      <c r="T3004" s="188"/>
      <c r="U3004" s="188"/>
      <c r="V3004" s="188"/>
      <c r="W3004" s="188"/>
      <c r="X3004" s="188"/>
      <c r="Y3004" s="188"/>
      <c r="Z3004" s="188"/>
      <c r="AA3004" s="187"/>
      <c r="AB3004" s="189"/>
      <c r="AC3004" s="187"/>
      <c r="AD3004" s="25"/>
      <c r="AE3004" s="25"/>
    </row>
    <row r="3005">
      <c r="A3005" s="187"/>
      <c r="B3005" s="187"/>
      <c r="C3005" s="187"/>
      <c r="D3005" s="187"/>
      <c r="E3005" s="187"/>
      <c r="F3005" s="187"/>
      <c r="G3005" s="188"/>
      <c r="H3005" s="188"/>
      <c r="I3005" s="188"/>
      <c r="J3005" s="188"/>
      <c r="K3005" s="188"/>
      <c r="L3005" s="188"/>
      <c r="M3005" s="188"/>
      <c r="N3005" s="188"/>
      <c r="O3005" s="188"/>
      <c r="P3005" s="189"/>
      <c r="Q3005" s="188"/>
      <c r="R3005" s="188"/>
      <c r="S3005" s="187"/>
      <c r="T3005" s="188"/>
      <c r="U3005" s="188"/>
      <c r="V3005" s="188"/>
      <c r="W3005" s="188"/>
      <c r="X3005" s="188"/>
      <c r="Y3005" s="188"/>
      <c r="Z3005" s="188"/>
      <c r="AA3005" s="187"/>
      <c r="AB3005" s="189"/>
      <c r="AC3005" s="187"/>
      <c r="AD3005" s="25"/>
      <c r="AE3005" s="25"/>
    </row>
    <row r="3006">
      <c r="A3006" s="187"/>
      <c r="B3006" s="187"/>
      <c r="C3006" s="187"/>
      <c r="D3006" s="187"/>
      <c r="E3006" s="187"/>
      <c r="F3006" s="187"/>
      <c r="G3006" s="188"/>
      <c r="H3006" s="187"/>
      <c r="I3006" s="187"/>
      <c r="J3006" s="188"/>
      <c r="K3006" s="188"/>
      <c r="L3006" s="188"/>
      <c r="M3006" s="188"/>
      <c r="N3006" s="188"/>
      <c r="O3006" s="188"/>
      <c r="P3006" s="189"/>
      <c r="Q3006" s="187"/>
      <c r="R3006" s="187"/>
      <c r="S3006" s="188"/>
      <c r="T3006" s="188"/>
      <c r="U3006" s="188"/>
      <c r="V3006" s="188"/>
      <c r="W3006" s="188"/>
      <c r="X3006" s="188"/>
      <c r="Y3006" s="188"/>
      <c r="Z3006" s="188"/>
      <c r="AA3006" s="188"/>
      <c r="AB3006" s="189"/>
      <c r="AC3006" s="187"/>
      <c r="AD3006" s="25"/>
      <c r="AE3006" s="25"/>
    </row>
    <row r="3007">
      <c r="A3007" s="187"/>
      <c r="B3007" s="187"/>
      <c r="C3007" s="187"/>
      <c r="D3007" s="187"/>
      <c r="E3007" s="187"/>
      <c r="F3007" s="187"/>
      <c r="G3007" s="188"/>
      <c r="H3007" s="188"/>
      <c r="I3007" s="188"/>
      <c r="J3007" s="188"/>
      <c r="K3007" s="188"/>
      <c r="L3007" s="188"/>
      <c r="M3007" s="188"/>
      <c r="N3007" s="188"/>
      <c r="O3007" s="188"/>
      <c r="P3007" s="189"/>
      <c r="Q3007" s="188"/>
      <c r="R3007" s="188"/>
      <c r="S3007" s="187"/>
      <c r="T3007" s="188"/>
      <c r="U3007" s="188"/>
      <c r="V3007" s="188"/>
      <c r="W3007" s="188"/>
      <c r="X3007" s="188"/>
      <c r="Y3007" s="188"/>
      <c r="Z3007" s="188"/>
      <c r="AA3007" s="187"/>
      <c r="AB3007" s="189"/>
      <c r="AC3007" s="187"/>
      <c r="AD3007" s="25"/>
      <c r="AE3007" s="25"/>
    </row>
    <row r="3008">
      <c r="A3008" s="187"/>
      <c r="B3008" s="187"/>
      <c r="C3008" s="187"/>
      <c r="D3008" s="187"/>
      <c r="E3008" s="187"/>
      <c r="F3008" s="187"/>
      <c r="G3008" s="188"/>
      <c r="H3008" s="188"/>
      <c r="I3008" s="188"/>
      <c r="J3008" s="188"/>
      <c r="K3008" s="188"/>
      <c r="L3008" s="188"/>
      <c r="M3008" s="188"/>
      <c r="N3008" s="188"/>
      <c r="O3008" s="188"/>
      <c r="P3008" s="189"/>
      <c r="Q3008" s="187"/>
      <c r="R3008" s="188"/>
      <c r="S3008" s="187"/>
      <c r="T3008" s="188"/>
      <c r="U3008" s="188"/>
      <c r="V3008" s="188"/>
      <c r="W3008" s="188"/>
      <c r="X3008" s="188"/>
      <c r="Y3008" s="187"/>
      <c r="Z3008" s="187"/>
      <c r="AA3008" s="188"/>
      <c r="AB3008" s="189"/>
      <c r="AC3008" s="187"/>
      <c r="AD3008" s="25"/>
      <c r="AE3008" s="25"/>
    </row>
    <row r="3009">
      <c r="A3009" s="187"/>
      <c r="B3009" s="187"/>
      <c r="C3009" s="187"/>
      <c r="D3009" s="187"/>
      <c r="E3009" s="187"/>
      <c r="F3009" s="187"/>
      <c r="G3009" s="188"/>
      <c r="H3009" s="187"/>
      <c r="I3009" s="187"/>
      <c r="J3009" s="188"/>
      <c r="K3009" s="187"/>
      <c r="L3009" s="188"/>
      <c r="M3009" s="188"/>
      <c r="N3009" s="188"/>
      <c r="O3009" s="188"/>
      <c r="P3009" s="189"/>
      <c r="Q3009" s="187"/>
      <c r="R3009" s="187"/>
      <c r="S3009" s="188"/>
      <c r="T3009" s="188"/>
      <c r="U3009" s="188"/>
      <c r="V3009" s="188"/>
      <c r="W3009" s="188"/>
      <c r="X3009" s="188"/>
      <c r="Y3009" s="188"/>
      <c r="Z3009" s="188"/>
      <c r="AA3009" s="187"/>
      <c r="AB3009" s="189"/>
      <c r="AC3009" s="187"/>
      <c r="AD3009" s="25"/>
      <c r="AE3009" s="25"/>
    </row>
    <row r="3010">
      <c r="A3010" s="187"/>
      <c r="B3010" s="187"/>
      <c r="C3010" s="187"/>
      <c r="D3010" s="187"/>
      <c r="E3010" s="187"/>
      <c r="F3010" s="187"/>
      <c r="G3010" s="188"/>
      <c r="H3010" s="188"/>
      <c r="I3010" s="188"/>
      <c r="J3010" s="188"/>
      <c r="K3010" s="188"/>
      <c r="L3010" s="188"/>
      <c r="M3010" s="188"/>
      <c r="N3010" s="188"/>
      <c r="O3010" s="188"/>
      <c r="P3010" s="189"/>
      <c r="Q3010" s="188"/>
      <c r="R3010" s="188"/>
      <c r="S3010" s="187"/>
      <c r="T3010" s="188"/>
      <c r="U3010" s="188"/>
      <c r="V3010" s="188"/>
      <c r="W3010" s="188"/>
      <c r="X3010" s="188"/>
      <c r="Y3010" s="188"/>
      <c r="Z3010" s="188"/>
      <c r="AA3010" s="187"/>
      <c r="AB3010" s="189"/>
      <c r="AC3010" s="187"/>
      <c r="AD3010" s="25"/>
      <c r="AE3010" s="25"/>
    </row>
    <row r="3011">
      <c r="A3011" s="187"/>
      <c r="B3011" s="187"/>
      <c r="C3011" s="187"/>
      <c r="D3011" s="187"/>
      <c r="E3011" s="187"/>
      <c r="F3011" s="187"/>
      <c r="G3011" s="188"/>
      <c r="H3011" s="187"/>
      <c r="I3011" s="187"/>
      <c r="J3011" s="188"/>
      <c r="K3011" s="187"/>
      <c r="L3011" s="188"/>
      <c r="M3011" s="188"/>
      <c r="N3011" s="188"/>
      <c r="O3011" s="188"/>
      <c r="P3011" s="189"/>
      <c r="Q3011" s="187"/>
      <c r="R3011" s="187"/>
      <c r="S3011" s="188"/>
      <c r="T3011" s="188"/>
      <c r="U3011" s="188"/>
      <c r="V3011" s="188"/>
      <c r="W3011" s="188"/>
      <c r="X3011" s="188"/>
      <c r="Y3011" s="188"/>
      <c r="Z3011" s="188"/>
      <c r="AA3011" s="187"/>
      <c r="AB3011" s="189"/>
      <c r="AC3011" s="187"/>
      <c r="AD3011" s="25"/>
      <c r="AE3011" s="25"/>
    </row>
    <row r="3012">
      <c r="A3012" s="187"/>
      <c r="B3012" s="187"/>
      <c r="C3012" s="187"/>
      <c r="D3012" s="187"/>
      <c r="E3012" s="187"/>
      <c r="F3012" s="187"/>
      <c r="G3012" s="188"/>
      <c r="H3012" s="188"/>
      <c r="I3012" s="188"/>
      <c r="J3012" s="188"/>
      <c r="K3012" s="188"/>
      <c r="L3012" s="188"/>
      <c r="M3012" s="188"/>
      <c r="N3012" s="188"/>
      <c r="O3012" s="188"/>
      <c r="P3012" s="189"/>
      <c r="Q3012" s="187"/>
      <c r="R3012" s="188"/>
      <c r="S3012" s="187"/>
      <c r="T3012" s="188"/>
      <c r="U3012" s="188"/>
      <c r="V3012" s="188"/>
      <c r="W3012" s="188"/>
      <c r="X3012" s="188"/>
      <c r="Y3012" s="188"/>
      <c r="Z3012" s="188"/>
      <c r="AA3012" s="187"/>
      <c r="AB3012" s="189"/>
      <c r="AC3012" s="187"/>
      <c r="AD3012" s="25"/>
      <c r="AE3012" s="25"/>
    </row>
    <row r="3013">
      <c r="A3013" s="187"/>
      <c r="B3013" s="187"/>
      <c r="C3013" s="187"/>
      <c r="D3013" s="187"/>
      <c r="E3013" s="187"/>
      <c r="F3013" s="187"/>
      <c r="G3013" s="188"/>
      <c r="H3013" s="188"/>
      <c r="I3013" s="188"/>
      <c r="J3013" s="188"/>
      <c r="K3013" s="188"/>
      <c r="L3013" s="188"/>
      <c r="M3013" s="188"/>
      <c r="N3013" s="188"/>
      <c r="O3013" s="188"/>
      <c r="P3013" s="189"/>
      <c r="Q3013" s="187"/>
      <c r="R3013" s="188"/>
      <c r="S3013" s="187"/>
      <c r="T3013" s="188"/>
      <c r="U3013" s="188"/>
      <c r="V3013" s="188"/>
      <c r="W3013" s="188"/>
      <c r="X3013" s="188"/>
      <c r="Y3013" s="188"/>
      <c r="Z3013" s="188"/>
      <c r="AA3013" s="187"/>
      <c r="AB3013" s="189"/>
      <c r="AC3013" s="187"/>
      <c r="AD3013" s="25"/>
      <c r="AE3013" s="25"/>
    </row>
    <row r="3014">
      <c r="A3014" s="187"/>
      <c r="B3014" s="187"/>
      <c r="C3014" s="187"/>
      <c r="D3014" s="187"/>
      <c r="E3014" s="187"/>
      <c r="F3014" s="187"/>
      <c r="G3014" s="188"/>
      <c r="H3014" s="188"/>
      <c r="I3014" s="188"/>
      <c r="J3014" s="188"/>
      <c r="K3014" s="188"/>
      <c r="L3014" s="188"/>
      <c r="M3014" s="188"/>
      <c r="N3014" s="188"/>
      <c r="O3014" s="188"/>
      <c r="P3014" s="189"/>
      <c r="Q3014" s="187"/>
      <c r="R3014" s="188"/>
      <c r="S3014" s="187"/>
      <c r="T3014" s="188"/>
      <c r="U3014" s="188"/>
      <c r="V3014" s="188"/>
      <c r="W3014" s="188"/>
      <c r="X3014" s="188"/>
      <c r="Y3014" s="188"/>
      <c r="Z3014" s="188"/>
      <c r="AA3014" s="187"/>
      <c r="AB3014" s="189"/>
      <c r="AC3014" s="187"/>
      <c r="AD3014" s="25"/>
      <c r="AE3014" s="25"/>
    </row>
    <row r="3015">
      <c r="A3015" s="187"/>
      <c r="B3015" s="187"/>
      <c r="C3015" s="187"/>
      <c r="D3015" s="187"/>
      <c r="E3015" s="187"/>
      <c r="F3015" s="187"/>
      <c r="G3015" s="188"/>
      <c r="H3015" s="187"/>
      <c r="I3015" s="187"/>
      <c r="J3015" s="188"/>
      <c r="K3015" s="187"/>
      <c r="L3015" s="188"/>
      <c r="M3015" s="188"/>
      <c r="N3015" s="188"/>
      <c r="O3015" s="188"/>
      <c r="P3015" s="189"/>
      <c r="Q3015" s="187"/>
      <c r="R3015" s="187"/>
      <c r="S3015" s="188"/>
      <c r="T3015" s="188"/>
      <c r="U3015" s="188"/>
      <c r="V3015" s="188"/>
      <c r="W3015" s="188"/>
      <c r="X3015" s="188"/>
      <c r="Y3015" s="188"/>
      <c r="Z3015" s="188"/>
      <c r="AA3015" s="187"/>
      <c r="AB3015" s="189"/>
      <c r="AC3015" s="187"/>
      <c r="AD3015" s="25"/>
      <c r="AE3015" s="25"/>
    </row>
    <row r="3016">
      <c r="A3016" s="187"/>
      <c r="B3016" s="187"/>
      <c r="C3016" s="187"/>
      <c r="D3016" s="187"/>
      <c r="E3016" s="187"/>
      <c r="F3016" s="187"/>
      <c r="G3016" s="188"/>
      <c r="H3016" s="188"/>
      <c r="I3016" s="188"/>
      <c r="J3016" s="188"/>
      <c r="K3016" s="188"/>
      <c r="L3016" s="188"/>
      <c r="M3016" s="188"/>
      <c r="N3016" s="188"/>
      <c r="O3016" s="188"/>
      <c r="P3016" s="189"/>
      <c r="Q3016" s="188"/>
      <c r="R3016" s="188"/>
      <c r="S3016" s="187"/>
      <c r="T3016" s="188"/>
      <c r="U3016" s="188"/>
      <c r="V3016" s="188"/>
      <c r="W3016" s="188"/>
      <c r="X3016" s="188"/>
      <c r="Y3016" s="188"/>
      <c r="Z3016" s="188"/>
      <c r="AA3016" s="187"/>
      <c r="AB3016" s="189"/>
      <c r="AC3016" s="187"/>
      <c r="AD3016" s="25"/>
      <c r="AE3016" s="25"/>
    </row>
    <row r="3017">
      <c r="A3017" s="187"/>
      <c r="B3017" s="187"/>
      <c r="C3017" s="187"/>
      <c r="D3017" s="187"/>
      <c r="E3017" s="187"/>
      <c r="F3017" s="187"/>
      <c r="G3017" s="188"/>
      <c r="H3017" s="188"/>
      <c r="I3017" s="188"/>
      <c r="J3017" s="188"/>
      <c r="K3017" s="188"/>
      <c r="L3017" s="188"/>
      <c r="M3017" s="188"/>
      <c r="N3017" s="188"/>
      <c r="O3017" s="188"/>
      <c r="P3017" s="189"/>
      <c r="Q3017" s="188"/>
      <c r="R3017" s="188"/>
      <c r="S3017" s="187"/>
      <c r="T3017" s="188"/>
      <c r="U3017" s="188"/>
      <c r="V3017" s="188"/>
      <c r="W3017" s="188"/>
      <c r="X3017" s="188"/>
      <c r="Y3017" s="188"/>
      <c r="Z3017" s="188"/>
      <c r="AA3017" s="187"/>
      <c r="AB3017" s="189"/>
      <c r="AC3017" s="187"/>
      <c r="AD3017" s="25"/>
      <c r="AE3017" s="25"/>
    </row>
    <row r="3018">
      <c r="A3018" s="187"/>
      <c r="B3018" s="187"/>
      <c r="C3018" s="187"/>
      <c r="D3018" s="187"/>
      <c r="E3018" s="187"/>
      <c r="F3018" s="187"/>
      <c r="G3018" s="188"/>
      <c r="H3018" s="187"/>
      <c r="I3018" s="187"/>
      <c r="J3018" s="188"/>
      <c r="K3018" s="187"/>
      <c r="L3018" s="188"/>
      <c r="M3018" s="188"/>
      <c r="N3018" s="188"/>
      <c r="O3018" s="188"/>
      <c r="P3018" s="189"/>
      <c r="Q3018" s="187"/>
      <c r="R3018" s="187"/>
      <c r="S3018" s="188"/>
      <c r="T3018" s="188"/>
      <c r="U3018" s="188"/>
      <c r="V3018" s="188"/>
      <c r="W3018" s="188"/>
      <c r="X3018" s="188"/>
      <c r="Y3018" s="188"/>
      <c r="Z3018" s="188"/>
      <c r="AA3018" s="187"/>
      <c r="AB3018" s="189"/>
      <c r="AC3018" s="187"/>
      <c r="AD3018" s="25"/>
      <c r="AE3018" s="25"/>
    </row>
    <row r="3019">
      <c r="A3019" s="187"/>
      <c r="B3019" s="187"/>
      <c r="C3019" s="187"/>
      <c r="D3019" s="187"/>
      <c r="E3019" s="187"/>
      <c r="F3019" s="187"/>
      <c r="G3019" s="188"/>
      <c r="H3019" s="188"/>
      <c r="I3019" s="188"/>
      <c r="J3019" s="188"/>
      <c r="K3019" s="188"/>
      <c r="L3019" s="188"/>
      <c r="M3019" s="188"/>
      <c r="N3019" s="188"/>
      <c r="O3019" s="188"/>
      <c r="P3019" s="189"/>
      <c r="Q3019" s="188"/>
      <c r="R3019" s="188"/>
      <c r="S3019" s="187"/>
      <c r="T3019" s="188"/>
      <c r="U3019" s="188"/>
      <c r="V3019" s="188"/>
      <c r="W3019" s="188"/>
      <c r="X3019" s="188"/>
      <c r="Y3019" s="188"/>
      <c r="Z3019" s="188"/>
      <c r="AA3019" s="187"/>
      <c r="AB3019" s="189"/>
      <c r="AC3019" s="187"/>
      <c r="AD3019" s="25"/>
      <c r="AE3019" s="25"/>
    </row>
    <row r="3020">
      <c r="A3020" s="187"/>
      <c r="B3020" s="187"/>
      <c r="C3020" s="187"/>
      <c r="D3020" s="187"/>
      <c r="E3020" s="187"/>
      <c r="F3020" s="187"/>
      <c r="G3020" s="188"/>
      <c r="H3020" s="187"/>
      <c r="I3020" s="187"/>
      <c r="J3020" s="188"/>
      <c r="K3020" s="187"/>
      <c r="L3020" s="188"/>
      <c r="M3020" s="188"/>
      <c r="N3020" s="188"/>
      <c r="O3020" s="188"/>
      <c r="P3020" s="189"/>
      <c r="Q3020" s="187"/>
      <c r="R3020" s="187"/>
      <c r="S3020" s="188"/>
      <c r="T3020" s="188"/>
      <c r="U3020" s="188"/>
      <c r="V3020" s="188"/>
      <c r="W3020" s="188"/>
      <c r="X3020" s="188"/>
      <c r="Y3020" s="188"/>
      <c r="Z3020" s="188"/>
      <c r="AA3020" s="187"/>
      <c r="AB3020" s="189"/>
      <c r="AC3020" s="187"/>
      <c r="AD3020" s="25"/>
      <c r="AE3020" s="25"/>
    </row>
    <row r="3021">
      <c r="A3021" s="187"/>
      <c r="B3021" s="187"/>
      <c r="C3021" s="187"/>
      <c r="D3021" s="187"/>
      <c r="E3021" s="187"/>
      <c r="F3021" s="187"/>
      <c r="G3021" s="188"/>
      <c r="H3021" s="188"/>
      <c r="I3021" s="188"/>
      <c r="J3021" s="188"/>
      <c r="K3021" s="188"/>
      <c r="L3021" s="188"/>
      <c r="M3021" s="188"/>
      <c r="N3021" s="188"/>
      <c r="O3021" s="188"/>
      <c r="P3021" s="189"/>
      <c r="Q3021" s="187"/>
      <c r="R3021" s="188"/>
      <c r="S3021" s="187"/>
      <c r="T3021" s="188"/>
      <c r="U3021" s="188"/>
      <c r="V3021" s="188"/>
      <c r="W3021" s="188"/>
      <c r="X3021" s="188"/>
      <c r="Y3021" s="188"/>
      <c r="Z3021" s="188"/>
      <c r="AA3021" s="187"/>
      <c r="AB3021" s="189"/>
      <c r="AC3021" s="187"/>
      <c r="AD3021" s="25"/>
      <c r="AE3021" s="25"/>
    </row>
    <row r="3022">
      <c r="A3022" s="187"/>
      <c r="B3022" s="187"/>
      <c r="C3022" s="187"/>
      <c r="D3022" s="187"/>
      <c r="E3022" s="187"/>
      <c r="F3022" s="187"/>
      <c r="G3022" s="188"/>
      <c r="H3022" s="188"/>
      <c r="I3022" s="188"/>
      <c r="J3022" s="188"/>
      <c r="K3022" s="188"/>
      <c r="L3022" s="188"/>
      <c r="M3022" s="188"/>
      <c r="N3022" s="188"/>
      <c r="O3022" s="188"/>
      <c r="P3022" s="189"/>
      <c r="Q3022" s="187"/>
      <c r="R3022" s="188"/>
      <c r="S3022" s="187"/>
      <c r="T3022" s="188"/>
      <c r="U3022" s="188"/>
      <c r="V3022" s="188"/>
      <c r="W3022" s="188"/>
      <c r="X3022" s="188"/>
      <c r="Y3022" s="188"/>
      <c r="Z3022" s="188"/>
      <c r="AA3022" s="187"/>
      <c r="AB3022" s="189"/>
      <c r="AC3022" s="187"/>
      <c r="AD3022" s="25"/>
      <c r="AE3022" s="25"/>
    </row>
    <row r="3023">
      <c r="A3023" s="187"/>
      <c r="B3023" s="187"/>
      <c r="C3023" s="187"/>
      <c r="D3023" s="187"/>
      <c r="E3023" s="187"/>
      <c r="F3023" s="187"/>
      <c r="G3023" s="188"/>
      <c r="H3023" s="187"/>
      <c r="I3023" s="187"/>
      <c r="J3023" s="188"/>
      <c r="K3023" s="187"/>
      <c r="L3023" s="188"/>
      <c r="M3023" s="188"/>
      <c r="N3023" s="188"/>
      <c r="O3023" s="188"/>
      <c r="P3023" s="189"/>
      <c r="Q3023" s="187"/>
      <c r="R3023" s="187"/>
      <c r="S3023" s="188"/>
      <c r="T3023" s="188"/>
      <c r="U3023" s="188"/>
      <c r="V3023" s="188"/>
      <c r="W3023" s="188"/>
      <c r="X3023" s="188"/>
      <c r="Y3023" s="188"/>
      <c r="Z3023" s="188"/>
      <c r="AA3023" s="187"/>
      <c r="AB3023" s="189"/>
      <c r="AC3023" s="187"/>
      <c r="AD3023" s="25"/>
      <c r="AE3023" s="25"/>
    </row>
    <row r="3024">
      <c r="A3024" s="187"/>
      <c r="B3024" s="187"/>
      <c r="C3024" s="187"/>
      <c r="D3024" s="187"/>
      <c r="E3024" s="187"/>
      <c r="F3024" s="187"/>
      <c r="G3024" s="188"/>
      <c r="H3024" s="188"/>
      <c r="I3024" s="188"/>
      <c r="J3024" s="188"/>
      <c r="K3024" s="188"/>
      <c r="L3024" s="188"/>
      <c r="M3024" s="188"/>
      <c r="N3024" s="188"/>
      <c r="O3024" s="188"/>
      <c r="P3024" s="189"/>
      <c r="Q3024" s="187"/>
      <c r="R3024" s="188"/>
      <c r="S3024" s="187"/>
      <c r="T3024" s="188"/>
      <c r="U3024" s="188"/>
      <c r="V3024" s="188"/>
      <c r="W3024" s="188"/>
      <c r="X3024" s="188"/>
      <c r="Y3024" s="188"/>
      <c r="Z3024" s="188"/>
      <c r="AA3024" s="187"/>
      <c r="AB3024" s="189"/>
      <c r="AC3024" s="187"/>
      <c r="AD3024" s="25"/>
      <c r="AE3024" s="25"/>
    </row>
    <row r="3025">
      <c r="A3025" s="187"/>
      <c r="B3025" s="187"/>
      <c r="C3025" s="187"/>
      <c r="D3025" s="187"/>
      <c r="E3025" s="187"/>
      <c r="F3025" s="187"/>
      <c r="G3025" s="188"/>
      <c r="H3025" s="188"/>
      <c r="I3025" s="188"/>
      <c r="J3025" s="188"/>
      <c r="K3025" s="188"/>
      <c r="L3025" s="188"/>
      <c r="M3025" s="188"/>
      <c r="N3025" s="188"/>
      <c r="O3025" s="188"/>
      <c r="P3025" s="189"/>
      <c r="Q3025" s="187"/>
      <c r="R3025" s="188"/>
      <c r="S3025" s="187"/>
      <c r="T3025" s="188"/>
      <c r="U3025" s="188"/>
      <c r="V3025" s="188"/>
      <c r="W3025" s="188"/>
      <c r="X3025" s="188"/>
      <c r="Y3025" s="188"/>
      <c r="Z3025" s="188"/>
      <c r="AA3025" s="187"/>
      <c r="AB3025" s="189"/>
      <c r="AC3025" s="187"/>
      <c r="AD3025" s="25"/>
      <c r="AE3025" s="25"/>
    </row>
    <row r="3026">
      <c r="A3026" s="187"/>
      <c r="B3026" s="187"/>
      <c r="C3026" s="187"/>
      <c r="D3026" s="187"/>
      <c r="E3026" s="187"/>
      <c r="F3026" s="187"/>
      <c r="G3026" s="188"/>
      <c r="H3026" s="188"/>
      <c r="I3026" s="188"/>
      <c r="J3026" s="188"/>
      <c r="K3026" s="188"/>
      <c r="L3026" s="188"/>
      <c r="M3026" s="188"/>
      <c r="N3026" s="188"/>
      <c r="O3026" s="188"/>
      <c r="P3026" s="189"/>
      <c r="Q3026" s="187"/>
      <c r="R3026" s="188"/>
      <c r="S3026" s="187"/>
      <c r="T3026" s="188"/>
      <c r="U3026" s="188"/>
      <c r="V3026" s="188"/>
      <c r="W3026" s="188"/>
      <c r="X3026" s="188"/>
      <c r="Y3026" s="188"/>
      <c r="Z3026" s="188"/>
      <c r="AA3026" s="187"/>
      <c r="AB3026" s="189"/>
      <c r="AC3026" s="187"/>
      <c r="AD3026" s="25"/>
      <c r="AE3026" s="25"/>
    </row>
    <row r="3027">
      <c r="A3027" s="187"/>
      <c r="B3027" s="187"/>
      <c r="C3027" s="187"/>
      <c r="D3027" s="187"/>
      <c r="E3027" s="187"/>
      <c r="F3027" s="187"/>
      <c r="G3027" s="188"/>
      <c r="H3027" s="187"/>
      <c r="I3027" s="187"/>
      <c r="J3027" s="188"/>
      <c r="K3027" s="187"/>
      <c r="L3027" s="188"/>
      <c r="M3027" s="188"/>
      <c r="N3027" s="188"/>
      <c r="O3027" s="188"/>
      <c r="P3027" s="189"/>
      <c r="Q3027" s="187"/>
      <c r="R3027" s="187"/>
      <c r="S3027" s="188"/>
      <c r="T3027" s="188"/>
      <c r="U3027" s="188"/>
      <c r="V3027" s="188"/>
      <c r="W3027" s="188"/>
      <c r="X3027" s="188"/>
      <c r="Y3027" s="188"/>
      <c r="Z3027" s="188"/>
      <c r="AA3027" s="187"/>
      <c r="AB3027" s="189"/>
      <c r="AC3027" s="187"/>
      <c r="AD3027" s="25"/>
      <c r="AE3027" s="25"/>
    </row>
    <row r="3028">
      <c r="A3028" s="187"/>
      <c r="B3028" s="187"/>
      <c r="C3028" s="187"/>
      <c r="D3028" s="187"/>
      <c r="E3028" s="187"/>
      <c r="F3028" s="187"/>
      <c r="G3028" s="188"/>
      <c r="H3028" s="188"/>
      <c r="I3028" s="188"/>
      <c r="J3028" s="188"/>
      <c r="K3028" s="188"/>
      <c r="L3028" s="188"/>
      <c r="M3028" s="188"/>
      <c r="N3028" s="188"/>
      <c r="O3028" s="188"/>
      <c r="P3028" s="189"/>
      <c r="Q3028" s="188"/>
      <c r="R3028" s="188"/>
      <c r="S3028" s="187"/>
      <c r="T3028" s="188"/>
      <c r="U3028" s="188"/>
      <c r="V3028" s="188"/>
      <c r="W3028" s="188"/>
      <c r="X3028" s="188"/>
      <c r="Y3028" s="188"/>
      <c r="Z3028" s="188"/>
      <c r="AA3028" s="187"/>
      <c r="AB3028" s="189"/>
      <c r="AC3028" s="187"/>
      <c r="AD3028" s="25"/>
      <c r="AE3028" s="25"/>
    </row>
    <row r="3029">
      <c r="A3029" s="187"/>
      <c r="B3029" s="187"/>
      <c r="C3029" s="187"/>
      <c r="D3029" s="187"/>
      <c r="E3029" s="187"/>
      <c r="F3029" s="187"/>
      <c r="G3029" s="188"/>
      <c r="H3029" s="188"/>
      <c r="I3029" s="188"/>
      <c r="J3029" s="188"/>
      <c r="K3029" s="188"/>
      <c r="L3029" s="188"/>
      <c r="M3029" s="188"/>
      <c r="N3029" s="188"/>
      <c r="O3029" s="188"/>
      <c r="P3029" s="189"/>
      <c r="Q3029" s="187"/>
      <c r="R3029" s="188"/>
      <c r="S3029" s="187"/>
      <c r="T3029" s="188"/>
      <c r="U3029" s="188"/>
      <c r="V3029" s="188"/>
      <c r="W3029" s="188"/>
      <c r="X3029" s="188"/>
      <c r="Y3029" s="188"/>
      <c r="Z3029" s="188"/>
      <c r="AA3029" s="187"/>
      <c r="AB3029" s="189"/>
      <c r="AC3029" s="187"/>
      <c r="AD3029" s="25"/>
      <c r="AE3029" s="25"/>
    </row>
    <row r="3030">
      <c r="A3030" s="187"/>
      <c r="B3030" s="187"/>
      <c r="C3030" s="187"/>
      <c r="D3030" s="187"/>
      <c r="E3030" s="187"/>
      <c r="F3030" s="187"/>
      <c r="G3030" s="188"/>
      <c r="H3030" s="187"/>
      <c r="I3030" s="187"/>
      <c r="J3030" s="188"/>
      <c r="K3030" s="188"/>
      <c r="L3030" s="188"/>
      <c r="M3030" s="188"/>
      <c r="N3030" s="188"/>
      <c r="O3030" s="188"/>
      <c r="P3030" s="189"/>
      <c r="Q3030" s="187"/>
      <c r="R3030" s="187"/>
      <c r="S3030" s="188"/>
      <c r="T3030" s="188"/>
      <c r="U3030" s="188"/>
      <c r="V3030" s="188"/>
      <c r="W3030" s="188"/>
      <c r="X3030" s="188"/>
      <c r="Y3030" s="188"/>
      <c r="Z3030" s="188"/>
      <c r="AA3030" s="187"/>
      <c r="AB3030" s="189"/>
      <c r="AC3030" s="187"/>
      <c r="AD3030" s="25"/>
      <c r="AE3030" s="25"/>
    </row>
    <row r="3031">
      <c r="A3031" s="187"/>
      <c r="B3031" s="187"/>
      <c r="C3031" s="187"/>
      <c r="D3031" s="187"/>
      <c r="E3031" s="187"/>
      <c r="F3031" s="187"/>
      <c r="G3031" s="188"/>
      <c r="H3031" s="188"/>
      <c r="I3031" s="188"/>
      <c r="J3031" s="188"/>
      <c r="K3031" s="188"/>
      <c r="L3031" s="188"/>
      <c r="M3031" s="188"/>
      <c r="N3031" s="188"/>
      <c r="O3031" s="188"/>
      <c r="P3031" s="189"/>
      <c r="Q3031" s="188"/>
      <c r="R3031" s="188"/>
      <c r="S3031" s="187"/>
      <c r="T3031" s="188"/>
      <c r="U3031" s="188"/>
      <c r="V3031" s="188"/>
      <c r="W3031" s="188"/>
      <c r="X3031" s="188"/>
      <c r="Y3031" s="188"/>
      <c r="Z3031" s="188"/>
      <c r="AA3031" s="187"/>
      <c r="AB3031" s="189"/>
      <c r="AC3031" s="187"/>
      <c r="AD3031" s="25"/>
      <c r="AE3031" s="25"/>
    </row>
    <row r="3032">
      <c r="A3032" s="187"/>
      <c r="B3032" s="187"/>
      <c r="C3032" s="187"/>
      <c r="D3032" s="187"/>
      <c r="E3032" s="187"/>
      <c r="F3032" s="187"/>
      <c r="G3032" s="188"/>
      <c r="H3032" s="187"/>
      <c r="I3032" s="187"/>
      <c r="J3032" s="188"/>
      <c r="K3032" s="187"/>
      <c r="L3032" s="188"/>
      <c r="M3032" s="188"/>
      <c r="N3032" s="188"/>
      <c r="O3032" s="188"/>
      <c r="P3032" s="189"/>
      <c r="Q3032" s="187"/>
      <c r="R3032" s="187"/>
      <c r="S3032" s="188"/>
      <c r="T3032" s="188"/>
      <c r="U3032" s="188"/>
      <c r="V3032" s="188"/>
      <c r="W3032" s="188"/>
      <c r="X3032" s="188"/>
      <c r="Y3032" s="188"/>
      <c r="Z3032" s="188"/>
      <c r="AA3032" s="187"/>
      <c r="AB3032" s="189"/>
      <c r="AC3032" s="187"/>
      <c r="AD3032" s="25"/>
      <c r="AE3032" s="25"/>
    </row>
    <row r="3033">
      <c r="A3033" s="187"/>
      <c r="B3033" s="187"/>
      <c r="C3033" s="187"/>
      <c r="D3033" s="187"/>
      <c r="E3033" s="187"/>
      <c r="F3033" s="187"/>
      <c r="G3033" s="188"/>
      <c r="H3033" s="188"/>
      <c r="I3033" s="188"/>
      <c r="J3033" s="188"/>
      <c r="K3033" s="188"/>
      <c r="L3033" s="188"/>
      <c r="M3033" s="188"/>
      <c r="N3033" s="188"/>
      <c r="O3033" s="188"/>
      <c r="P3033" s="189"/>
      <c r="Q3033" s="187"/>
      <c r="R3033" s="188"/>
      <c r="S3033" s="187"/>
      <c r="T3033" s="188"/>
      <c r="U3033" s="188"/>
      <c r="V3033" s="188"/>
      <c r="W3033" s="188"/>
      <c r="X3033" s="188"/>
      <c r="Y3033" s="188"/>
      <c r="Z3033" s="188"/>
      <c r="AA3033" s="187"/>
      <c r="AB3033" s="189"/>
      <c r="AC3033" s="187"/>
      <c r="AD3033" s="25"/>
      <c r="AE3033" s="25"/>
    </row>
    <row r="3034">
      <c r="A3034" s="187"/>
      <c r="B3034" s="187"/>
      <c r="C3034" s="187"/>
      <c r="D3034" s="187"/>
      <c r="E3034" s="187"/>
      <c r="F3034" s="187"/>
      <c r="G3034" s="188"/>
      <c r="H3034" s="188"/>
      <c r="I3034" s="188"/>
      <c r="J3034" s="188"/>
      <c r="K3034" s="188"/>
      <c r="L3034" s="188"/>
      <c r="M3034" s="188"/>
      <c r="N3034" s="188"/>
      <c r="O3034" s="188"/>
      <c r="P3034" s="189"/>
      <c r="Q3034" s="188"/>
      <c r="R3034" s="188"/>
      <c r="S3034" s="187"/>
      <c r="T3034" s="188"/>
      <c r="U3034" s="188"/>
      <c r="V3034" s="188"/>
      <c r="W3034" s="188"/>
      <c r="X3034" s="188"/>
      <c r="Y3034" s="188"/>
      <c r="Z3034" s="188"/>
      <c r="AA3034" s="187"/>
      <c r="AB3034" s="189"/>
      <c r="AC3034" s="187"/>
      <c r="AD3034" s="25"/>
      <c r="AE3034" s="25"/>
    </row>
    <row r="3035">
      <c r="A3035" s="187"/>
      <c r="B3035" s="187"/>
      <c r="C3035" s="187"/>
      <c r="D3035" s="187"/>
      <c r="E3035" s="187"/>
      <c r="F3035" s="187"/>
      <c r="G3035" s="188"/>
      <c r="H3035" s="188"/>
      <c r="I3035" s="188"/>
      <c r="J3035" s="188"/>
      <c r="K3035" s="188"/>
      <c r="L3035" s="188"/>
      <c r="M3035" s="188"/>
      <c r="N3035" s="188"/>
      <c r="O3035" s="188"/>
      <c r="P3035" s="189"/>
      <c r="Q3035" s="187"/>
      <c r="R3035" s="188"/>
      <c r="S3035" s="187"/>
      <c r="T3035" s="188"/>
      <c r="U3035" s="188"/>
      <c r="V3035" s="188"/>
      <c r="W3035" s="188"/>
      <c r="X3035" s="188"/>
      <c r="Y3035" s="188"/>
      <c r="Z3035" s="188"/>
      <c r="AA3035" s="187"/>
      <c r="AB3035" s="189"/>
      <c r="AC3035" s="187"/>
      <c r="AD3035" s="25"/>
      <c r="AE3035" s="25"/>
    </row>
    <row r="3036">
      <c r="A3036" s="187"/>
      <c r="B3036" s="187"/>
      <c r="C3036" s="187"/>
      <c r="D3036" s="187"/>
      <c r="E3036" s="187"/>
      <c r="F3036" s="187"/>
      <c r="G3036" s="188"/>
      <c r="H3036" s="188"/>
      <c r="I3036" s="188"/>
      <c r="J3036" s="188"/>
      <c r="K3036" s="188"/>
      <c r="L3036" s="188"/>
      <c r="M3036" s="188"/>
      <c r="N3036" s="188"/>
      <c r="O3036" s="188"/>
      <c r="P3036" s="189"/>
      <c r="Q3036" s="188"/>
      <c r="R3036" s="188"/>
      <c r="S3036" s="187"/>
      <c r="T3036" s="188"/>
      <c r="U3036" s="188"/>
      <c r="V3036" s="188"/>
      <c r="W3036" s="188"/>
      <c r="X3036" s="188"/>
      <c r="Y3036" s="188"/>
      <c r="Z3036" s="188"/>
      <c r="AA3036" s="187"/>
      <c r="AB3036" s="189"/>
      <c r="AC3036" s="187"/>
      <c r="AD3036" s="25"/>
      <c r="AE3036" s="25"/>
    </row>
    <row r="3037">
      <c r="A3037" s="187"/>
      <c r="B3037" s="187"/>
      <c r="C3037" s="187"/>
      <c r="D3037" s="187"/>
      <c r="E3037" s="187"/>
      <c r="F3037" s="187"/>
      <c r="G3037" s="188"/>
      <c r="H3037" s="188"/>
      <c r="I3037" s="188"/>
      <c r="J3037" s="188"/>
      <c r="K3037" s="188"/>
      <c r="L3037" s="188"/>
      <c r="M3037" s="188"/>
      <c r="N3037" s="188"/>
      <c r="O3037" s="188"/>
      <c r="P3037" s="189"/>
      <c r="Q3037" s="188"/>
      <c r="R3037" s="188"/>
      <c r="S3037" s="187"/>
      <c r="T3037" s="188"/>
      <c r="U3037" s="188"/>
      <c r="V3037" s="188"/>
      <c r="W3037" s="188"/>
      <c r="X3037" s="188"/>
      <c r="Y3037" s="188"/>
      <c r="Z3037" s="188"/>
      <c r="AA3037" s="187"/>
      <c r="AB3037" s="189"/>
      <c r="AC3037" s="187"/>
      <c r="AD3037" s="25"/>
      <c r="AE3037" s="25"/>
    </row>
    <row r="3038">
      <c r="A3038" s="187"/>
      <c r="B3038" s="187"/>
      <c r="C3038" s="187"/>
      <c r="D3038" s="187"/>
      <c r="E3038" s="187"/>
      <c r="F3038" s="187"/>
      <c r="G3038" s="188"/>
      <c r="H3038" s="187"/>
      <c r="I3038" s="187"/>
      <c r="J3038" s="188"/>
      <c r="K3038" s="187"/>
      <c r="L3038" s="188"/>
      <c r="M3038" s="188"/>
      <c r="N3038" s="188"/>
      <c r="O3038" s="188"/>
      <c r="P3038" s="189"/>
      <c r="Q3038" s="187"/>
      <c r="R3038" s="187"/>
      <c r="S3038" s="188"/>
      <c r="T3038" s="188"/>
      <c r="U3038" s="188"/>
      <c r="V3038" s="188"/>
      <c r="W3038" s="188"/>
      <c r="X3038" s="188"/>
      <c r="Y3038" s="188"/>
      <c r="Z3038" s="188"/>
      <c r="AA3038" s="187"/>
      <c r="AB3038" s="189"/>
      <c r="AC3038" s="187"/>
      <c r="AD3038" s="25"/>
      <c r="AE3038" s="25"/>
    </row>
    <row r="3039">
      <c r="A3039" s="187"/>
      <c r="B3039" s="187"/>
      <c r="C3039" s="187"/>
      <c r="D3039" s="187"/>
      <c r="E3039" s="187"/>
      <c r="F3039" s="187"/>
      <c r="G3039" s="188"/>
      <c r="H3039" s="187"/>
      <c r="I3039" s="187"/>
      <c r="J3039" s="188"/>
      <c r="K3039" s="187"/>
      <c r="L3039" s="188"/>
      <c r="M3039" s="188"/>
      <c r="N3039" s="188"/>
      <c r="O3039" s="188"/>
      <c r="P3039" s="189"/>
      <c r="Q3039" s="187"/>
      <c r="R3039" s="187"/>
      <c r="S3039" s="188"/>
      <c r="T3039" s="188"/>
      <c r="U3039" s="188"/>
      <c r="V3039" s="188"/>
      <c r="W3039" s="188"/>
      <c r="X3039" s="188"/>
      <c r="Y3039" s="188"/>
      <c r="Z3039" s="188"/>
      <c r="AA3039" s="187"/>
      <c r="AB3039" s="189"/>
      <c r="AC3039" s="187"/>
      <c r="AD3039" s="25"/>
      <c r="AE3039" s="25"/>
    </row>
    <row r="3040">
      <c r="A3040" s="187"/>
      <c r="B3040" s="187"/>
      <c r="C3040" s="187"/>
      <c r="D3040" s="187"/>
      <c r="E3040" s="187"/>
      <c r="F3040" s="187"/>
      <c r="G3040" s="188"/>
      <c r="H3040" s="188"/>
      <c r="I3040" s="188"/>
      <c r="J3040" s="188"/>
      <c r="K3040" s="188"/>
      <c r="L3040" s="188"/>
      <c r="M3040" s="188"/>
      <c r="N3040" s="188"/>
      <c r="O3040" s="188"/>
      <c r="P3040" s="189"/>
      <c r="Q3040" s="188"/>
      <c r="R3040" s="188"/>
      <c r="S3040" s="187"/>
      <c r="T3040" s="188"/>
      <c r="U3040" s="188"/>
      <c r="V3040" s="188"/>
      <c r="W3040" s="188"/>
      <c r="X3040" s="188"/>
      <c r="Y3040" s="188"/>
      <c r="Z3040" s="188"/>
      <c r="AA3040" s="187"/>
      <c r="AB3040" s="189"/>
      <c r="AC3040" s="187"/>
      <c r="AD3040" s="25"/>
      <c r="AE3040" s="25"/>
    </row>
    <row r="3041">
      <c r="A3041" s="187"/>
      <c r="B3041" s="187"/>
      <c r="C3041" s="187"/>
      <c r="D3041" s="187"/>
      <c r="E3041" s="187"/>
      <c r="F3041" s="187"/>
      <c r="G3041" s="188"/>
      <c r="H3041" s="187"/>
      <c r="I3041" s="187"/>
      <c r="J3041" s="188"/>
      <c r="K3041" s="187"/>
      <c r="L3041" s="188"/>
      <c r="M3041" s="188"/>
      <c r="N3041" s="188"/>
      <c r="O3041" s="188"/>
      <c r="P3041" s="189"/>
      <c r="Q3041" s="187"/>
      <c r="R3041" s="187"/>
      <c r="S3041" s="188"/>
      <c r="T3041" s="188"/>
      <c r="U3041" s="188"/>
      <c r="V3041" s="188"/>
      <c r="W3041" s="188"/>
      <c r="X3041" s="188"/>
      <c r="Y3041" s="188"/>
      <c r="Z3041" s="188"/>
      <c r="AA3041" s="187"/>
      <c r="AB3041" s="189"/>
      <c r="AC3041" s="187"/>
      <c r="AD3041" s="25"/>
      <c r="AE3041" s="25"/>
    </row>
    <row r="3042">
      <c r="A3042" s="187"/>
      <c r="B3042" s="187"/>
      <c r="C3042" s="187"/>
      <c r="D3042" s="187"/>
      <c r="E3042" s="187"/>
      <c r="F3042" s="187"/>
      <c r="G3042" s="188"/>
      <c r="H3042" s="187"/>
      <c r="I3042" s="187"/>
      <c r="J3042" s="188"/>
      <c r="K3042" s="187"/>
      <c r="L3042" s="188"/>
      <c r="M3042" s="188"/>
      <c r="N3042" s="188"/>
      <c r="O3042" s="188"/>
      <c r="P3042" s="189"/>
      <c r="Q3042" s="187"/>
      <c r="R3042" s="187"/>
      <c r="S3042" s="188"/>
      <c r="T3042" s="188"/>
      <c r="U3042" s="188"/>
      <c r="V3042" s="188"/>
      <c r="W3042" s="188"/>
      <c r="X3042" s="188"/>
      <c r="Y3042" s="188"/>
      <c r="Z3042" s="188"/>
      <c r="AA3042" s="187"/>
      <c r="AB3042" s="189"/>
      <c r="AC3042" s="187"/>
      <c r="AD3042" s="25"/>
      <c r="AE3042" s="25"/>
    </row>
    <row r="3043">
      <c r="A3043" s="187"/>
      <c r="B3043" s="187"/>
      <c r="C3043" s="187"/>
      <c r="D3043" s="187"/>
      <c r="E3043" s="187"/>
      <c r="F3043" s="187"/>
      <c r="G3043" s="188"/>
      <c r="H3043" s="187"/>
      <c r="I3043" s="187"/>
      <c r="J3043" s="188"/>
      <c r="K3043" s="187"/>
      <c r="L3043" s="188"/>
      <c r="M3043" s="188"/>
      <c r="N3043" s="188"/>
      <c r="O3043" s="188"/>
      <c r="P3043" s="189"/>
      <c r="Q3043" s="187"/>
      <c r="R3043" s="187"/>
      <c r="S3043" s="188"/>
      <c r="T3043" s="188"/>
      <c r="U3043" s="188"/>
      <c r="V3043" s="188"/>
      <c r="W3043" s="188"/>
      <c r="X3043" s="188"/>
      <c r="Y3043" s="188"/>
      <c r="Z3043" s="188"/>
      <c r="AA3043" s="187"/>
      <c r="AB3043" s="189"/>
      <c r="AC3043" s="187"/>
      <c r="AD3043" s="25"/>
      <c r="AE3043" s="25"/>
    </row>
    <row r="3044">
      <c r="A3044" s="187"/>
      <c r="B3044" s="187"/>
      <c r="C3044" s="187"/>
      <c r="D3044" s="187"/>
      <c r="E3044" s="187"/>
      <c r="F3044" s="187"/>
      <c r="G3044" s="188"/>
      <c r="H3044" s="188"/>
      <c r="I3044" s="188"/>
      <c r="J3044" s="188"/>
      <c r="K3044" s="188"/>
      <c r="L3044" s="188"/>
      <c r="M3044" s="188"/>
      <c r="N3044" s="188"/>
      <c r="O3044" s="188"/>
      <c r="P3044" s="189"/>
      <c r="Q3044" s="187"/>
      <c r="R3044" s="188"/>
      <c r="S3044" s="187"/>
      <c r="T3044" s="188"/>
      <c r="U3044" s="188"/>
      <c r="V3044" s="188"/>
      <c r="W3044" s="188"/>
      <c r="X3044" s="188"/>
      <c r="Y3044" s="188"/>
      <c r="Z3044" s="188"/>
      <c r="AA3044" s="187"/>
      <c r="AB3044" s="189"/>
      <c r="AC3044" s="187"/>
      <c r="AD3044" s="25"/>
      <c r="AE3044" s="25"/>
    </row>
    <row r="3045">
      <c r="A3045" s="187"/>
      <c r="B3045" s="187"/>
      <c r="C3045" s="187"/>
      <c r="D3045" s="187"/>
      <c r="E3045" s="187"/>
      <c r="F3045" s="187"/>
      <c r="G3045" s="188"/>
      <c r="H3045" s="187"/>
      <c r="I3045" s="187"/>
      <c r="J3045" s="188"/>
      <c r="K3045" s="187"/>
      <c r="L3045" s="188"/>
      <c r="M3045" s="188"/>
      <c r="N3045" s="188"/>
      <c r="O3045" s="188"/>
      <c r="P3045" s="189"/>
      <c r="Q3045" s="187"/>
      <c r="R3045" s="187"/>
      <c r="S3045" s="188"/>
      <c r="T3045" s="188"/>
      <c r="U3045" s="188"/>
      <c r="V3045" s="188"/>
      <c r="W3045" s="188"/>
      <c r="X3045" s="188"/>
      <c r="Y3045" s="188"/>
      <c r="Z3045" s="188"/>
      <c r="AA3045" s="187"/>
      <c r="AB3045" s="189"/>
      <c r="AC3045" s="187"/>
      <c r="AD3045" s="25"/>
      <c r="AE3045" s="25"/>
    </row>
    <row r="3046">
      <c r="A3046" s="187"/>
      <c r="B3046" s="187"/>
      <c r="C3046" s="187"/>
      <c r="D3046" s="187"/>
      <c r="E3046" s="187"/>
      <c r="F3046" s="187"/>
      <c r="G3046" s="188"/>
      <c r="H3046" s="188"/>
      <c r="I3046" s="188"/>
      <c r="J3046" s="188"/>
      <c r="K3046" s="188"/>
      <c r="L3046" s="188"/>
      <c r="M3046" s="188"/>
      <c r="N3046" s="188"/>
      <c r="O3046" s="188"/>
      <c r="P3046" s="189"/>
      <c r="Q3046" s="187"/>
      <c r="R3046" s="188"/>
      <c r="S3046" s="187"/>
      <c r="T3046" s="188"/>
      <c r="U3046" s="188"/>
      <c r="V3046" s="188"/>
      <c r="W3046" s="188"/>
      <c r="X3046" s="188"/>
      <c r="Y3046" s="188"/>
      <c r="Z3046" s="188"/>
      <c r="AA3046" s="187"/>
      <c r="AB3046" s="189"/>
      <c r="AC3046" s="187"/>
      <c r="AD3046" s="25"/>
      <c r="AE3046" s="25"/>
    </row>
    <row r="3047">
      <c r="A3047" s="187"/>
      <c r="B3047" s="187"/>
      <c r="C3047" s="187"/>
      <c r="D3047" s="187"/>
      <c r="E3047" s="187"/>
      <c r="F3047" s="187"/>
      <c r="G3047" s="188"/>
      <c r="H3047" s="188"/>
      <c r="I3047" s="188"/>
      <c r="J3047" s="188"/>
      <c r="K3047" s="188"/>
      <c r="L3047" s="188"/>
      <c r="M3047" s="188"/>
      <c r="N3047" s="188"/>
      <c r="O3047" s="188"/>
      <c r="P3047" s="189"/>
      <c r="Q3047" s="187"/>
      <c r="R3047" s="188"/>
      <c r="S3047" s="187"/>
      <c r="T3047" s="188"/>
      <c r="U3047" s="188"/>
      <c r="V3047" s="188"/>
      <c r="W3047" s="188"/>
      <c r="X3047" s="188"/>
      <c r="Y3047" s="188"/>
      <c r="Z3047" s="188"/>
      <c r="AA3047" s="187"/>
      <c r="AB3047" s="189"/>
      <c r="AC3047" s="187"/>
      <c r="AD3047" s="25"/>
      <c r="AE3047" s="25"/>
    </row>
    <row r="3048">
      <c r="A3048" s="187"/>
      <c r="B3048" s="187"/>
      <c r="C3048" s="187"/>
      <c r="D3048" s="187"/>
      <c r="E3048" s="187"/>
      <c r="F3048" s="187"/>
      <c r="G3048" s="188"/>
      <c r="H3048" s="187"/>
      <c r="I3048" s="187"/>
      <c r="J3048" s="188"/>
      <c r="K3048" s="187"/>
      <c r="L3048" s="188"/>
      <c r="M3048" s="188"/>
      <c r="N3048" s="188"/>
      <c r="O3048" s="188"/>
      <c r="P3048" s="189"/>
      <c r="Q3048" s="187"/>
      <c r="R3048" s="187"/>
      <c r="S3048" s="188"/>
      <c r="T3048" s="188"/>
      <c r="U3048" s="188"/>
      <c r="V3048" s="188"/>
      <c r="W3048" s="188"/>
      <c r="X3048" s="188"/>
      <c r="Y3048" s="188"/>
      <c r="Z3048" s="188"/>
      <c r="AA3048" s="187"/>
      <c r="AB3048" s="189"/>
      <c r="AC3048" s="187"/>
      <c r="AD3048" s="25"/>
      <c r="AE3048" s="25"/>
    </row>
    <row r="3049">
      <c r="A3049" s="187"/>
      <c r="B3049" s="187"/>
      <c r="C3049" s="187"/>
      <c r="D3049" s="187"/>
      <c r="E3049" s="187"/>
      <c r="F3049" s="187"/>
      <c r="G3049" s="188"/>
      <c r="H3049" s="188"/>
      <c r="I3049" s="188"/>
      <c r="J3049" s="188"/>
      <c r="K3049" s="188"/>
      <c r="L3049" s="188"/>
      <c r="M3049" s="188"/>
      <c r="N3049" s="188"/>
      <c r="O3049" s="188"/>
      <c r="P3049" s="189"/>
      <c r="Q3049" s="188"/>
      <c r="R3049" s="188"/>
      <c r="S3049" s="187"/>
      <c r="T3049" s="188"/>
      <c r="U3049" s="188"/>
      <c r="V3049" s="188"/>
      <c r="W3049" s="188"/>
      <c r="X3049" s="188"/>
      <c r="Y3049" s="188"/>
      <c r="Z3049" s="188"/>
      <c r="AA3049" s="187"/>
      <c r="AB3049" s="189"/>
      <c r="AC3049" s="187"/>
      <c r="AD3049" s="25"/>
      <c r="AE3049" s="25"/>
    </row>
    <row r="3050">
      <c r="A3050" s="187"/>
      <c r="B3050" s="187"/>
      <c r="C3050" s="187"/>
      <c r="D3050" s="187"/>
      <c r="E3050" s="187"/>
      <c r="F3050" s="187"/>
      <c r="G3050" s="188"/>
      <c r="H3050" s="187"/>
      <c r="I3050" s="187"/>
      <c r="J3050" s="188"/>
      <c r="K3050" s="187"/>
      <c r="L3050" s="188"/>
      <c r="M3050" s="188"/>
      <c r="N3050" s="188"/>
      <c r="O3050" s="188"/>
      <c r="P3050" s="189"/>
      <c r="Q3050" s="187"/>
      <c r="R3050" s="187"/>
      <c r="S3050" s="188"/>
      <c r="T3050" s="188"/>
      <c r="U3050" s="188"/>
      <c r="V3050" s="188"/>
      <c r="W3050" s="188"/>
      <c r="X3050" s="188"/>
      <c r="Y3050" s="188"/>
      <c r="Z3050" s="188"/>
      <c r="AA3050" s="187"/>
      <c r="AB3050" s="189"/>
      <c r="AC3050" s="187"/>
      <c r="AD3050" s="25"/>
      <c r="AE3050" s="25"/>
    </row>
    <row r="3051">
      <c r="A3051" s="187"/>
      <c r="B3051" s="187"/>
      <c r="C3051" s="187"/>
      <c r="D3051" s="187"/>
      <c r="E3051" s="187"/>
      <c r="F3051" s="187"/>
      <c r="G3051" s="188"/>
      <c r="H3051" s="187"/>
      <c r="I3051" s="187"/>
      <c r="J3051" s="188"/>
      <c r="K3051" s="187"/>
      <c r="L3051" s="188"/>
      <c r="M3051" s="188"/>
      <c r="N3051" s="188"/>
      <c r="O3051" s="188"/>
      <c r="P3051" s="189"/>
      <c r="Q3051" s="187"/>
      <c r="R3051" s="187"/>
      <c r="S3051" s="188"/>
      <c r="T3051" s="188"/>
      <c r="U3051" s="188"/>
      <c r="V3051" s="188"/>
      <c r="W3051" s="188"/>
      <c r="X3051" s="188"/>
      <c r="Y3051" s="188"/>
      <c r="Z3051" s="188"/>
      <c r="AA3051" s="187"/>
      <c r="AB3051" s="189"/>
      <c r="AC3051" s="187"/>
      <c r="AD3051" s="25"/>
      <c r="AE3051" s="25"/>
    </row>
    <row r="3052">
      <c r="A3052" s="187"/>
      <c r="B3052" s="187"/>
      <c r="C3052" s="187"/>
      <c r="D3052" s="187"/>
      <c r="E3052" s="187"/>
      <c r="F3052" s="187"/>
      <c r="G3052" s="188"/>
      <c r="H3052" s="187"/>
      <c r="I3052" s="187"/>
      <c r="J3052" s="188"/>
      <c r="K3052" s="187"/>
      <c r="L3052" s="188"/>
      <c r="M3052" s="188"/>
      <c r="N3052" s="188"/>
      <c r="O3052" s="188"/>
      <c r="P3052" s="189"/>
      <c r="Q3052" s="187"/>
      <c r="R3052" s="187"/>
      <c r="S3052" s="188"/>
      <c r="T3052" s="188"/>
      <c r="U3052" s="188"/>
      <c r="V3052" s="188"/>
      <c r="W3052" s="188"/>
      <c r="X3052" s="188"/>
      <c r="Y3052" s="188"/>
      <c r="Z3052" s="188"/>
      <c r="AA3052" s="187"/>
      <c r="AB3052" s="189"/>
      <c r="AC3052" s="187"/>
      <c r="AD3052" s="25"/>
      <c r="AE3052" s="25"/>
    </row>
    <row r="3053">
      <c r="A3053" s="187"/>
      <c r="B3053" s="187"/>
      <c r="C3053" s="187"/>
      <c r="D3053" s="187"/>
      <c r="E3053" s="187"/>
      <c r="F3053" s="187"/>
      <c r="G3053" s="188"/>
      <c r="H3053" s="188"/>
      <c r="I3053" s="188"/>
      <c r="J3053" s="188"/>
      <c r="K3053" s="188"/>
      <c r="L3053" s="188"/>
      <c r="M3053" s="188"/>
      <c r="N3053" s="188"/>
      <c r="O3053" s="188"/>
      <c r="P3053" s="189"/>
      <c r="Q3053" s="187"/>
      <c r="R3053" s="188"/>
      <c r="S3053" s="187"/>
      <c r="T3053" s="188"/>
      <c r="U3053" s="188"/>
      <c r="V3053" s="188"/>
      <c r="W3053" s="188"/>
      <c r="X3053" s="188"/>
      <c r="Y3053" s="188"/>
      <c r="Z3053" s="188"/>
      <c r="AA3053" s="187"/>
      <c r="AB3053" s="189"/>
      <c r="AC3053" s="187"/>
      <c r="AD3053" s="25"/>
      <c r="AE3053" s="25"/>
    </row>
    <row r="3054">
      <c r="A3054" s="187"/>
      <c r="B3054" s="187"/>
      <c r="C3054" s="187"/>
      <c r="D3054" s="187"/>
      <c r="E3054" s="187"/>
      <c r="F3054" s="187"/>
      <c r="G3054" s="188"/>
      <c r="H3054" s="188"/>
      <c r="I3054" s="188"/>
      <c r="J3054" s="188"/>
      <c r="K3054" s="188"/>
      <c r="L3054" s="188"/>
      <c r="M3054" s="188"/>
      <c r="N3054" s="188"/>
      <c r="O3054" s="188"/>
      <c r="P3054" s="189"/>
      <c r="Q3054" s="187"/>
      <c r="R3054" s="188"/>
      <c r="S3054" s="187"/>
      <c r="T3054" s="188"/>
      <c r="U3054" s="188"/>
      <c r="V3054" s="188"/>
      <c r="W3054" s="188"/>
      <c r="X3054" s="188"/>
      <c r="Y3054" s="188"/>
      <c r="Z3054" s="188"/>
      <c r="AA3054" s="187"/>
      <c r="AB3054" s="189"/>
      <c r="AC3054" s="187"/>
      <c r="AD3054" s="25"/>
      <c r="AE3054" s="25"/>
    </row>
    <row r="3055">
      <c r="A3055" s="187"/>
      <c r="B3055" s="187"/>
      <c r="C3055" s="187"/>
      <c r="D3055" s="187"/>
      <c r="E3055" s="187"/>
      <c r="F3055" s="187"/>
      <c r="G3055" s="188"/>
      <c r="H3055" s="187"/>
      <c r="I3055" s="187"/>
      <c r="J3055" s="188"/>
      <c r="K3055" s="187"/>
      <c r="L3055" s="188"/>
      <c r="M3055" s="188"/>
      <c r="N3055" s="188"/>
      <c r="O3055" s="188"/>
      <c r="P3055" s="189"/>
      <c r="Q3055" s="187"/>
      <c r="R3055" s="187"/>
      <c r="S3055" s="188"/>
      <c r="T3055" s="188"/>
      <c r="U3055" s="188"/>
      <c r="V3055" s="188"/>
      <c r="W3055" s="188"/>
      <c r="X3055" s="188"/>
      <c r="Y3055" s="188"/>
      <c r="Z3055" s="188"/>
      <c r="AA3055" s="187"/>
      <c r="AB3055" s="189"/>
      <c r="AC3055" s="187"/>
      <c r="AD3055" s="25"/>
      <c r="AE3055" s="25"/>
    </row>
    <row r="3056">
      <c r="A3056" s="187"/>
      <c r="B3056" s="187"/>
      <c r="C3056" s="187"/>
      <c r="D3056" s="187"/>
      <c r="E3056" s="187"/>
      <c r="F3056" s="187"/>
      <c r="G3056" s="188"/>
      <c r="H3056" s="188"/>
      <c r="I3056" s="188"/>
      <c r="J3056" s="188"/>
      <c r="K3056" s="188"/>
      <c r="L3056" s="188"/>
      <c r="M3056" s="188"/>
      <c r="N3056" s="188"/>
      <c r="O3056" s="188"/>
      <c r="P3056" s="189"/>
      <c r="Q3056" s="187"/>
      <c r="R3056" s="188"/>
      <c r="S3056" s="187"/>
      <c r="T3056" s="188"/>
      <c r="U3056" s="188"/>
      <c r="V3056" s="188"/>
      <c r="W3056" s="188"/>
      <c r="X3056" s="188"/>
      <c r="Y3056" s="188"/>
      <c r="Z3056" s="188"/>
      <c r="AA3056" s="187"/>
      <c r="AB3056" s="189"/>
      <c r="AC3056" s="187"/>
      <c r="AD3056" s="25"/>
      <c r="AE3056" s="25"/>
    </row>
    <row r="3057">
      <c r="A3057" s="187"/>
      <c r="B3057" s="187"/>
      <c r="C3057" s="187"/>
      <c r="D3057" s="187"/>
      <c r="E3057" s="187"/>
      <c r="F3057" s="187"/>
      <c r="G3057" s="188"/>
      <c r="H3057" s="188"/>
      <c r="I3057" s="188"/>
      <c r="J3057" s="188"/>
      <c r="K3057" s="188"/>
      <c r="L3057" s="188"/>
      <c r="M3057" s="188"/>
      <c r="N3057" s="188"/>
      <c r="O3057" s="188"/>
      <c r="P3057" s="189"/>
      <c r="Q3057" s="187"/>
      <c r="R3057" s="188"/>
      <c r="S3057" s="187"/>
      <c r="T3057" s="188"/>
      <c r="U3057" s="188"/>
      <c r="V3057" s="188"/>
      <c r="W3057" s="188"/>
      <c r="X3057" s="188"/>
      <c r="Y3057" s="188"/>
      <c r="Z3057" s="188"/>
      <c r="AA3057" s="187"/>
      <c r="AB3057" s="189"/>
      <c r="AC3057" s="187"/>
      <c r="AD3057" s="25"/>
      <c r="AE3057" s="25"/>
    </row>
    <row r="3058">
      <c r="A3058" s="187"/>
      <c r="B3058" s="187"/>
      <c r="C3058" s="187"/>
      <c r="D3058" s="187"/>
      <c r="E3058" s="187"/>
      <c r="F3058" s="187"/>
      <c r="G3058" s="188"/>
      <c r="H3058" s="188"/>
      <c r="I3058" s="188"/>
      <c r="J3058" s="188"/>
      <c r="K3058" s="188"/>
      <c r="L3058" s="188"/>
      <c r="M3058" s="188"/>
      <c r="N3058" s="188"/>
      <c r="O3058" s="188"/>
      <c r="P3058" s="189"/>
      <c r="Q3058" s="187"/>
      <c r="R3058" s="188"/>
      <c r="S3058" s="187"/>
      <c r="T3058" s="188"/>
      <c r="U3058" s="188"/>
      <c r="V3058" s="188"/>
      <c r="W3058" s="188"/>
      <c r="X3058" s="188"/>
      <c r="Y3058" s="188"/>
      <c r="Z3058" s="188"/>
      <c r="AA3058" s="187"/>
      <c r="AB3058" s="189"/>
      <c r="AC3058" s="187"/>
      <c r="AD3058" s="25"/>
      <c r="AE3058" s="25"/>
    </row>
    <row r="3059">
      <c r="A3059" s="187"/>
      <c r="B3059" s="187"/>
      <c r="C3059" s="187"/>
      <c r="D3059" s="187"/>
      <c r="E3059" s="187"/>
      <c r="F3059" s="187"/>
      <c r="G3059" s="188"/>
      <c r="H3059" s="187"/>
      <c r="I3059" s="187"/>
      <c r="J3059" s="188"/>
      <c r="K3059" s="187"/>
      <c r="L3059" s="188"/>
      <c r="M3059" s="188"/>
      <c r="N3059" s="188"/>
      <c r="O3059" s="188"/>
      <c r="P3059" s="189"/>
      <c r="Q3059" s="187"/>
      <c r="R3059" s="187"/>
      <c r="S3059" s="188"/>
      <c r="T3059" s="188"/>
      <c r="U3059" s="188"/>
      <c r="V3059" s="188"/>
      <c r="W3059" s="188"/>
      <c r="X3059" s="188"/>
      <c r="Y3059" s="188"/>
      <c r="Z3059" s="188"/>
      <c r="AA3059" s="187"/>
      <c r="AB3059" s="189"/>
      <c r="AC3059" s="187"/>
      <c r="AD3059" s="25"/>
      <c r="AE3059" s="25"/>
    </row>
    <row r="3060">
      <c r="A3060" s="187"/>
      <c r="B3060" s="187"/>
      <c r="C3060" s="187"/>
      <c r="D3060" s="187"/>
      <c r="E3060" s="187"/>
      <c r="F3060" s="187"/>
      <c r="G3060" s="188"/>
      <c r="H3060" s="188"/>
      <c r="I3060" s="188"/>
      <c r="J3060" s="188"/>
      <c r="K3060" s="188"/>
      <c r="L3060" s="188"/>
      <c r="M3060" s="188"/>
      <c r="N3060" s="188"/>
      <c r="O3060" s="188"/>
      <c r="P3060" s="189"/>
      <c r="Q3060" s="187"/>
      <c r="R3060" s="188"/>
      <c r="S3060" s="187"/>
      <c r="T3060" s="188"/>
      <c r="U3060" s="188"/>
      <c r="V3060" s="188"/>
      <c r="W3060" s="188"/>
      <c r="X3060" s="188"/>
      <c r="Y3060" s="188"/>
      <c r="Z3060" s="188"/>
      <c r="AA3060" s="187"/>
      <c r="AB3060" s="189"/>
      <c r="AC3060" s="187"/>
      <c r="AD3060" s="25"/>
      <c r="AE3060" s="25"/>
    </row>
    <row r="3061">
      <c r="A3061" s="187"/>
      <c r="B3061" s="187"/>
      <c r="C3061" s="187"/>
      <c r="D3061" s="187"/>
      <c r="E3061" s="187"/>
      <c r="F3061" s="187"/>
      <c r="G3061" s="188"/>
      <c r="H3061" s="188"/>
      <c r="I3061" s="188"/>
      <c r="J3061" s="188"/>
      <c r="K3061" s="188"/>
      <c r="L3061" s="188"/>
      <c r="M3061" s="188"/>
      <c r="N3061" s="188"/>
      <c r="O3061" s="188"/>
      <c r="P3061" s="189"/>
      <c r="Q3061" s="187"/>
      <c r="R3061" s="188"/>
      <c r="S3061" s="187"/>
      <c r="T3061" s="188"/>
      <c r="U3061" s="188"/>
      <c r="V3061" s="188"/>
      <c r="W3061" s="188"/>
      <c r="X3061" s="188"/>
      <c r="Y3061" s="188"/>
      <c r="Z3061" s="188"/>
      <c r="AA3061" s="187"/>
      <c r="AB3061" s="189"/>
      <c r="AC3061" s="187"/>
      <c r="AD3061" s="25"/>
      <c r="AE3061" s="25"/>
    </row>
    <row r="3062">
      <c r="A3062" s="187"/>
      <c r="B3062" s="187"/>
      <c r="C3062" s="187"/>
      <c r="D3062" s="187"/>
      <c r="E3062" s="187"/>
      <c r="F3062" s="187"/>
      <c r="G3062" s="188"/>
      <c r="H3062" s="187"/>
      <c r="I3062" s="187"/>
      <c r="J3062" s="188"/>
      <c r="K3062" s="187"/>
      <c r="L3062" s="188"/>
      <c r="M3062" s="188"/>
      <c r="N3062" s="188"/>
      <c r="O3062" s="188"/>
      <c r="P3062" s="189"/>
      <c r="Q3062" s="187"/>
      <c r="R3062" s="187"/>
      <c r="S3062" s="188"/>
      <c r="T3062" s="188"/>
      <c r="U3062" s="188"/>
      <c r="V3062" s="188"/>
      <c r="W3062" s="188"/>
      <c r="X3062" s="188"/>
      <c r="Y3062" s="188"/>
      <c r="Z3062" s="188"/>
      <c r="AA3062" s="187"/>
      <c r="AB3062" s="189"/>
      <c r="AC3062" s="187"/>
      <c r="AD3062" s="25"/>
      <c r="AE3062" s="25"/>
    </row>
    <row r="3063">
      <c r="A3063" s="187"/>
      <c r="B3063" s="187"/>
      <c r="C3063" s="187"/>
      <c r="D3063" s="187"/>
      <c r="E3063" s="187"/>
      <c r="F3063" s="187"/>
      <c r="G3063" s="188"/>
      <c r="H3063" s="187"/>
      <c r="I3063" s="187"/>
      <c r="J3063" s="188"/>
      <c r="K3063" s="187"/>
      <c r="L3063" s="188"/>
      <c r="M3063" s="188"/>
      <c r="N3063" s="188"/>
      <c r="O3063" s="188"/>
      <c r="P3063" s="189"/>
      <c r="Q3063" s="187"/>
      <c r="R3063" s="187"/>
      <c r="S3063" s="188"/>
      <c r="T3063" s="188"/>
      <c r="U3063" s="188"/>
      <c r="V3063" s="188"/>
      <c r="W3063" s="188"/>
      <c r="X3063" s="188"/>
      <c r="Y3063" s="188"/>
      <c r="Z3063" s="188"/>
      <c r="AA3063" s="187"/>
      <c r="AB3063" s="189"/>
      <c r="AC3063" s="187"/>
      <c r="AD3063" s="25"/>
      <c r="AE3063" s="25"/>
    </row>
    <row r="3064">
      <c r="A3064" s="187"/>
      <c r="B3064" s="187"/>
      <c r="C3064" s="187"/>
      <c r="D3064" s="187"/>
      <c r="E3064" s="187"/>
      <c r="F3064" s="187"/>
      <c r="G3064" s="188"/>
      <c r="H3064" s="188"/>
      <c r="I3064" s="188"/>
      <c r="J3064" s="188"/>
      <c r="K3064" s="188"/>
      <c r="L3064" s="188"/>
      <c r="M3064" s="188"/>
      <c r="N3064" s="188"/>
      <c r="O3064" s="188"/>
      <c r="P3064" s="189"/>
      <c r="Q3064" s="188"/>
      <c r="R3064" s="188"/>
      <c r="S3064" s="187"/>
      <c r="T3064" s="188"/>
      <c r="U3064" s="188"/>
      <c r="V3064" s="188"/>
      <c r="W3064" s="188"/>
      <c r="X3064" s="188"/>
      <c r="Y3064" s="188"/>
      <c r="Z3064" s="188"/>
      <c r="AA3064" s="187"/>
      <c r="AB3064" s="189"/>
      <c r="AC3064" s="187"/>
      <c r="AD3064" s="25"/>
      <c r="AE3064" s="25"/>
    </row>
    <row r="3065">
      <c r="A3065" s="187"/>
      <c r="B3065" s="187"/>
      <c r="C3065" s="187"/>
      <c r="D3065" s="187"/>
      <c r="E3065" s="187"/>
      <c r="F3065" s="187"/>
      <c r="G3065" s="188"/>
      <c r="H3065" s="187"/>
      <c r="I3065" s="187"/>
      <c r="J3065" s="188"/>
      <c r="K3065" s="187"/>
      <c r="L3065" s="188"/>
      <c r="M3065" s="188"/>
      <c r="N3065" s="188"/>
      <c r="O3065" s="188"/>
      <c r="P3065" s="189"/>
      <c r="Q3065" s="187"/>
      <c r="R3065" s="187"/>
      <c r="S3065" s="188"/>
      <c r="T3065" s="188"/>
      <c r="U3065" s="188"/>
      <c r="V3065" s="188"/>
      <c r="W3065" s="188"/>
      <c r="X3065" s="188"/>
      <c r="Y3065" s="188"/>
      <c r="Z3065" s="188"/>
      <c r="AA3065" s="187"/>
      <c r="AB3065" s="189"/>
      <c r="AC3065" s="187"/>
      <c r="AD3065" s="25"/>
      <c r="AE3065" s="25"/>
    </row>
    <row r="3066">
      <c r="A3066" s="187"/>
      <c r="B3066" s="187"/>
      <c r="C3066" s="187"/>
      <c r="D3066" s="187"/>
      <c r="E3066" s="187"/>
      <c r="F3066" s="187"/>
      <c r="G3066" s="188"/>
      <c r="H3066" s="187"/>
      <c r="I3066" s="187"/>
      <c r="J3066" s="188"/>
      <c r="K3066" s="188"/>
      <c r="L3066" s="188"/>
      <c r="M3066" s="188"/>
      <c r="N3066" s="188"/>
      <c r="O3066" s="188"/>
      <c r="P3066" s="189"/>
      <c r="Q3066" s="187"/>
      <c r="R3066" s="187"/>
      <c r="S3066" s="188"/>
      <c r="T3066" s="188"/>
      <c r="U3066" s="188"/>
      <c r="V3066" s="188"/>
      <c r="W3066" s="188"/>
      <c r="X3066" s="188"/>
      <c r="Y3066" s="188"/>
      <c r="Z3066" s="188"/>
      <c r="AA3066" s="187"/>
      <c r="AB3066" s="189"/>
      <c r="AC3066" s="187"/>
      <c r="AD3066" s="25"/>
      <c r="AE3066" s="25"/>
    </row>
    <row r="3067">
      <c r="A3067" s="187"/>
      <c r="B3067" s="187"/>
      <c r="C3067" s="187"/>
      <c r="D3067" s="187"/>
      <c r="E3067" s="187"/>
      <c r="F3067" s="187"/>
      <c r="G3067" s="188"/>
      <c r="H3067" s="188"/>
      <c r="I3067" s="188"/>
      <c r="J3067" s="188"/>
      <c r="K3067" s="188"/>
      <c r="L3067" s="188"/>
      <c r="M3067" s="188"/>
      <c r="N3067" s="188"/>
      <c r="O3067" s="188"/>
      <c r="P3067" s="189"/>
      <c r="Q3067" s="187"/>
      <c r="R3067" s="188"/>
      <c r="S3067" s="187"/>
      <c r="T3067" s="188"/>
      <c r="U3067" s="188"/>
      <c r="V3067" s="188"/>
      <c r="W3067" s="188"/>
      <c r="X3067" s="188"/>
      <c r="Y3067" s="188"/>
      <c r="Z3067" s="188"/>
      <c r="AA3067" s="187"/>
      <c r="AB3067" s="189"/>
      <c r="AC3067" s="187"/>
      <c r="AD3067" s="25"/>
      <c r="AE3067" s="25"/>
    </row>
    <row r="3068">
      <c r="A3068" s="187"/>
      <c r="B3068" s="187"/>
      <c r="C3068" s="187"/>
      <c r="D3068" s="187"/>
      <c r="E3068" s="187"/>
      <c r="F3068" s="187"/>
      <c r="G3068" s="188"/>
      <c r="H3068" s="187"/>
      <c r="I3068" s="187"/>
      <c r="J3068" s="188"/>
      <c r="K3068" s="187"/>
      <c r="L3068" s="188"/>
      <c r="M3068" s="188"/>
      <c r="N3068" s="188"/>
      <c r="O3068" s="188"/>
      <c r="P3068" s="189"/>
      <c r="Q3068" s="187"/>
      <c r="R3068" s="187"/>
      <c r="S3068" s="188"/>
      <c r="T3068" s="188"/>
      <c r="U3068" s="188"/>
      <c r="V3068" s="188"/>
      <c r="W3068" s="188"/>
      <c r="X3068" s="188"/>
      <c r="Y3068" s="188"/>
      <c r="Z3068" s="188"/>
      <c r="AA3068" s="187"/>
      <c r="AB3068" s="189"/>
      <c r="AC3068" s="187"/>
      <c r="AD3068" s="25"/>
      <c r="AE3068" s="25"/>
    </row>
    <row r="3069">
      <c r="A3069" s="187"/>
      <c r="B3069" s="187"/>
      <c r="C3069" s="187"/>
      <c r="D3069" s="187"/>
      <c r="E3069" s="187"/>
      <c r="F3069" s="187"/>
      <c r="G3069" s="188"/>
      <c r="H3069" s="188"/>
      <c r="I3069" s="188"/>
      <c r="J3069" s="188"/>
      <c r="K3069" s="188"/>
      <c r="L3069" s="188"/>
      <c r="M3069" s="188"/>
      <c r="N3069" s="188"/>
      <c r="O3069" s="188"/>
      <c r="P3069" s="189"/>
      <c r="Q3069" s="187"/>
      <c r="R3069" s="188"/>
      <c r="S3069" s="187"/>
      <c r="T3069" s="188"/>
      <c r="U3069" s="188"/>
      <c r="V3069" s="188"/>
      <c r="W3069" s="188"/>
      <c r="X3069" s="188"/>
      <c r="Y3069" s="188"/>
      <c r="Z3069" s="188"/>
      <c r="AA3069" s="187"/>
      <c r="AB3069" s="189"/>
      <c r="AC3069" s="187"/>
      <c r="AD3069" s="25"/>
      <c r="AE3069" s="25"/>
    </row>
    <row r="3070">
      <c r="A3070" s="187"/>
      <c r="B3070" s="187"/>
      <c r="C3070" s="187"/>
      <c r="D3070" s="187"/>
      <c r="E3070" s="187"/>
      <c r="F3070" s="187"/>
      <c r="G3070" s="188"/>
      <c r="H3070" s="187"/>
      <c r="I3070" s="187"/>
      <c r="J3070" s="188"/>
      <c r="K3070" s="187"/>
      <c r="L3070" s="188"/>
      <c r="M3070" s="188"/>
      <c r="N3070" s="188"/>
      <c r="O3070" s="188"/>
      <c r="P3070" s="189"/>
      <c r="Q3070" s="187"/>
      <c r="R3070" s="187"/>
      <c r="S3070" s="188"/>
      <c r="T3070" s="188"/>
      <c r="U3070" s="188"/>
      <c r="V3070" s="188"/>
      <c r="W3070" s="188"/>
      <c r="X3070" s="188"/>
      <c r="Y3070" s="188"/>
      <c r="Z3070" s="188"/>
      <c r="AA3070" s="187"/>
      <c r="AB3070" s="189"/>
      <c r="AC3070" s="187"/>
      <c r="AD3070" s="25"/>
      <c r="AE3070" s="25"/>
    </row>
    <row r="3071">
      <c r="A3071" s="187"/>
      <c r="B3071" s="187"/>
      <c r="C3071" s="187"/>
      <c r="D3071" s="187"/>
      <c r="E3071" s="187"/>
      <c r="F3071" s="187"/>
      <c r="G3071" s="188"/>
      <c r="H3071" s="187"/>
      <c r="I3071" s="187"/>
      <c r="J3071" s="188"/>
      <c r="K3071" s="187"/>
      <c r="L3071" s="188"/>
      <c r="M3071" s="188"/>
      <c r="N3071" s="188"/>
      <c r="O3071" s="188"/>
      <c r="P3071" s="189"/>
      <c r="Q3071" s="187"/>
      <c r="R3071" s="187"/>
      <c r="S3071" s="188"/>
      <c r="T3071" s="188"/>
      <c r="U3071" s="188"/>
      <c r="V3071" s="188"/>
      <c r="W3071" s="188"/>
      <c r="X3071" s="188"/>
      <c r="Y3071" s="188"/>
      <c r="Z3071" s="188"/>
      <c r="AA3071" s="187"/>
      <c r="AB3071" s="189"/>
      <c r="AC3071" s="187"/>
      <c r="AD3071" s="25"/>
      <c r="AE3071" s="25"/>
    </row>
    <row r="3072">
      <c r="A3072" s="187"/>
      <c r="B3072" s="187"/>
      <c r="C3072" s="187"/>
      <c r="D3072" s="187"/>
      <c r="E3072" s="187"/>
      <c r="F3072" s="187"/>
      <c r="G3072" s="188"/>
      <c r="H3072" s="188"/>
      <c r="I3072" s="188"/>
      <c r="J3072" s="188"/>
      <c r="K3072" s="188"/>
      <c r="L3072" s="188"/>
      <c r="M3072" s="188"/>
      <c r="N3072" s="188"/>
      <c r="O3072" s="188"/>
      <c r="P3072" s="189"/>
      <c r="Q3072" s="187"/>
      <c r="R3072" s="188"/>
      <c r="S3072" s="187"/>
      <c r="T3072" s="188"/>
      <c r="U3072" s="188"/>
      <c r="V3072" s="188"/>
      <c r="W3072" s="188"/>
      <c r="X3072" s="188"/>
      <c r="Y3072" s="188"/>
      <c r="Z3072" s="188"/>
      <c r="AA3072" s="187"/>
      <c r="AB3072" s="189"/>
      <c r="AC3072" s="187"/>
      <c r="AD3072" s="25"/>
      <c r="AE3072" s="25"/>
    </row>
    <row r="3073">
      <c r="A3073" s="187"/>
      <c r="B3073" s="187"/>
      <c r="C3073" s="187"/>
      <c r="D3073" s="187"/>
      <c r="E3073" s="187"/>
      <c r="F3073" s="187"/>
      <c r="G3073" s="188"/>
      <c r="H3073" s="188"/>
      <c r="I3073" s="188"/>
      <c r="J3073" s="188"/>
      <c r="K3073" s="188"/>
      <c r="L3073" s="188"/>
      <c r="M3073" s="188"/>
      <c r="N3073" s="188"/>
      <c r="O3073" s="188"/>
      <c r="P3073" s="189"/>
      <c r="Q3073" s="188"/>
      <c r="R3073" s="188"/>
      <c r="S3073" s="187"/>
      <c r="T3073" s="188"/>
      <c r="U3073" s="188"/>
      <c r="V3073" s="188"/>
      <c r="W3073" s="188"/>
      <c r="X3073" s="188"/>
      <c r="Y3073" s="188"/>
      <c r="Z3073" s="188"/>
      <c r="AA3073" s="187"/>
      <c r="AB3073" s="189"/>
      <c r="AC3073" s="187"/>
      <c r="AD3073" s="25"/>
      <c r="AE3073" s="25"/>
    </row>
    <row r="3074">
      <c r="A3074" s="187"/>
      <c r="B3074" s="187"/>
      <c r="C3074" s="187"/>
      <c r="D3074" s="187"/>
      <c r="E3074" s="187"/>
      <c r="F3074" s="187"/>
      <c r="G3074" s="188"/>
      <c r="H3074" s="188"/>
      <c r="I3074" s="188"/>
      <c r="J3074" s="188"/>
      <c r="K3074" s="188"/>
      <c r="L3074" s="188"/>
      <c r="M3074" s="188"/>
      <c r="N3074" s="188"/>
      <c r="O3074" s="188"/>
      <c r="P3074" s="189"/>
      <c r="Q3074" s="188"/>
      <c r="R3074" s="188"/>
      <c r="S3074" s="187"/>
      <c r="T3074" s="188"/>
      <c r="U3074" s="188"/>
      <c r="V3074" s="188"/>
      <c r="W3074" s="188"/>
      <c r="X3074" s="188"/>
      <c r="Y3074" s="188"/>
      <c r="Z3074" s="188"/>
      <c r="AA3074" s="187"/>
      <c r="AB3074" s="189"/>
      <c r="AC3074" s="187"/>
      <c r="AD3074" s="25"/>
      <c r="AE3074" s="25"/>
    </row>
    <row r="3075">
      <c r="A3075" s="187"/>
      <c r="B3075" s="187"/>
      <c r="C3075" s="187"/>
      <c r="D3075" s="187"/>
      <c r="E3075" s="187"/>
      <c r="F3075" s="187"/>
      <c r="G3075" s="188"/>
      <c r="H3075" s="188"/>
      <c r="I3075" s="188"/>
      <c r="J3075" s="188"/>
      <c r="K3075" s="188"/>
      <c r="L3075" s="188"/>
      <c r="M3075" s="188"/>
      <c r="N3075" s="188"/>
      <c r="O3075" s="188"/>
      <c r="P3075" s="189"/>
      <c r="Q3075" s="188"/>
      <c r="R3075" s="188"/>
      <c r="S3075" s="187"/>
      <c r="T3075" s="188"/>
      <c r="U3075" s="188"/>
      <c r="V3075" s="188"/>
      <c r="W3075" s="188"/>
      <c r="X3075" s="188"/>
      <c r="Y3075" s="188"/>
      <c r="Z3075" s="188"/>
      <c r="AA3075" s="187"/>
      <c r="AB3075" s="189"/>
      <c r="AC3075" s="187"/>
      <c r="AD3075" s="25"/>
      <c r="AE3075" s="25"/>
    </row>
    <row r="3076">
      <c r="A3076" s="187"/>
      <c r="B3076" s="187"/>
      <c r="C3076" s="187"/>
      <c r="D3076" s="187"/>
      <c r="E3076" s="187"/>
      <c r="F3076" s="187"/>
      <c r="G3076" s="188"/>
      <c r="H3076" s="188"/>
      <c r="I3076" s="188"/>
      <c r="J3076" s="188"/>
      <c r="K3076" s="188"/>
      <c r="L3076" s="188"/>
      <c r="M3076" s="188"/>
      <c r="N3076" s="188"/>
      <c r="O3076" s="188"/>
      <c r="P3076" s="189"/>
      <c r="Q3076" s="188"/>
      <c r="R3076" s="188"/>
      <c r="S3076" s="187"/>
      <c r="T3076" s="188"/>
      <c r="U3076" s="188"/>
      <c r="V3076" s="188"/>
      <c r="W3076" s="188"/>
      <c r="X3076" s="188"/>
      <c r="Y3076" s="188"/>
      <c r="Z3076" s="188"/>
      <c r="AA3076" s="187"/>
      <c r="AB3076" s="189"/>
      <c r="AC3076" s="187"/>
      <c r="AD3076" s="25"/>
      <c r="AE3076" s="25"/>
    </row>
    <row r="3077">
      <c r="A3077" s="187"/>
      <c r="B3077" s="187"/>
      <c r="C3077" s="187"/>
      <c r="D3077" s="187"/>
      <c r="E3077" s="187"/>
      <c r="F3077" s="187"/>
      <c r="G3077" s="188"/>
      <c r="H3077" s="188"/>
      <c r="I3077" s="188"/>
      <c r="J3077" s="188"/>
      <c r="K3077" s="188"/>
      <c r="L3077" s="188"/>
      <c r="M3077" s="188"/>
      <c r="N3077" s="188"/>
      <c r="O3077" s="188"/>
      <c r="P3077" s="189"/>
      <c r="Q3077" s="188"/>
      <c r="R3077" s="188"/>
      <c r="S3077" s="187"/>
      <c r="T3077" s="188"/>
      <c r="U3077" s="188"/>
      <c r="V3077" s="188"/>
      <c r="W3077" s="188"/>
      <c r="X3077" s="188"/>
      <c r="Y3077" s="188"/>
      <c r="Z3077" s="188"/>
      <c r="AA3077" s="187"/>
      <c r="AB3077" s="189"/>
      <c r="AC3077" s="187"/>
      <c r="AD3077" s="25"/>
      <c r="AE3077" s="25"/>
    </row>
    <row r="3078">
      <c r="A3078" s="187"/>
      <c r="B3078" s="187"/>
      <c r="C3078" s="187"/>
      <c r="D3078" s="187"/>
      <c r="E3078" s="187"/>
      <c r="F3078" s="187"/>
      <c r="G3078" s="188"/>
      <c r="H3078" s="188"/>
      <c r="I3078" s="188"/>
      <c r="J3078" s="188"/>
      <c r="K3078" s="188"/>
      <c r="L3078" s="188"/>
      <c r="M3078" s="188"/>
      <c r="N3078" s="188"/>
      <c r="O3078" s="188"/>
      <c r="P3078" s="189"/>
      <c r="Q3078" s="188"/>
      <c r="R3078" s="188"/>
      <c r="S3078" s="187"/>
      <c r="T3078" s="188"/>
      <c r="U3078" s="188"/>
      <c r="V3078" s="188"/>
      <c r="W3078" s="188"/>
      <c r="X3078" s="188"/>
      <c r="Y3078" s="188"/>
      <c r="Z3078" s="188"/>
      <c r="AA3078" s="187"/>
      <c r="AB3078" s="189"/>
      <c r="AC3078" s="187"/>
      <c r="AD3078" s="25"/>
      <c r="AE3078" s="25"/>
    </row>
    <row r="3079">
      <c r="A3079" s="187"/>
      <c r="B3079" s="187"/>
      <c r="C3079" s="187"/>
      <c r="D3079" s="187"/>
      <c r="E3079" s="187"/>
      <c r="F3079" s="187"/>
      <c r="G3079" s="188"/>
      <c r="H3079" s="188"/>
      <c r="I3079" s="188"/>
      <c r="J3079" s="188"/>
      <c r="K3079" s="188"/>
      <c r="L3079" s="188"/>
      <c r="M3079" s="188"/>
      <c r="N3079" s="188"/>
      <c r="O3079" s="188"/>
      <c r="P3079" s="189"/>
      <c r="Q3079" s="188"/>
      <c r="R3079" s="188"/>
      <c r="S3079" s="187"/>
      <c r="T3079" s="188"/>
      <c r="U3079" s="188"/>
      <c r="V3079" s="188"/>
      <c r="W3079" s="188"/>
      <c r="X3079" s="188"/>
      <c r="Y3079" s="188"/>
      <c r="Z3079" s="188"/>
      <c r="AA3079" s="187"/>
      <c r="AB3079" s="189"/>
      <c r="AC3079" s="187"/>
      <c r="AD3079" s="25"/>
      <c r="AE3079" s="25"/>
    </row>
    <row r="3080">
      <c r="A3080" s="187"/>
      <c r="B3080" s="187"/>
      <c r="C3080" s="187"/>
      <c r="D3080" s="187"/>
      <c r="E3080" s="187"/>
      <c r="F3080" s="187"/>
      <c r="G3080" s="188"/>
      <c r="H3080" s="188"/>
      <c r="I3080" s="188"/>
      <c r="J3080" s="188"/>
      <c r="K3080" s="188"/>
      <c r="L3080" s="188"/>
      <c r="M3080" s="188"/>
      <c r="N3080" s="188"/>
      <c r="O3080" s="188"/>
      <c r="P3080" s="189"/>
      <c r="Q3080" s="188"/>
      <c r="R3080" s="188"/>
      <c r="S3080" s="187"/>
      <c r="T3080" s="188"/>
      <c r="U3080" s="188"/>
      <c r="V3080" s="188"/>
      <c r="W3080" s="188"/>
      <c r="X3080" s="188"/>
      <c r="Y3080" s="188"/>
      <c r="Z3080" s="188"/>
      <c r="AA3080" s="187"/>
      <c r="AB3080" s="189"/>
      <c r="AC3080" s="187"/>
      <c r="AD3080" s="25"/>
      <c r="AE3080" s="25"/>
    </row>
    <row r="3081">
      <c r="A3081" s="187"/>
      <c r="B3081" s="187"/>
      <c r="C3081" s="187"/>
      <c r="D3081" s="187"/>
      <c r="E3081" s="187"/>
      <c r="F3081" s="187"/>
      <c r="G3081" s="188"/>
      <c r="H3081" s="188"/>
      <c r="I3081" s="188"/>
      <c r="J3081" s="188"/>
      <c r="K3081" s="188"/>
      <c r="L3081" s="188"/>
      <c r="M3081" s="188"/>
      <c r="N3081" s="188"/>
      <c r="O3081" s="188"/>
      <c r="P3081" s="189"/>
      <c r="Q3081" s="188"/>
      <c r="R3081" s="188"/>
      <c r="S3081" s="187"/>
      <c r="T3081" s="188"/>
      <c r="U3081" s="188"/>
      <c r="V3081" s="188"/>
      <c r="W3081" s="188"/>
      <c r="X3081" s="188"/>
      <c r="Y3081" s="188"/>
      <c r="Z3081" s="188"/>
      <c r="AA3081" s="187"/>
      <c r="AB3081" s="189"/>
      <c r="AC3081" s="187"/>
      <c r="AD3081" s="25"/>
      <c r="AE3081" s="25"/>
    </row>
    <row r="3082">
      <c r="A3082" s="187"/>
      <c r="B3082" s="187"/>
      <c r="C3082" s="187"/>
      <c r="D3082" s="187"/>
      <c r="E3082" s="187"/>
      <c r="F3082" s="187"/>
      <c r="G3082" s="188"/>
      <c r="H3082" s="188"/>
      <c r="I3082" s="188"/>
      <c r="J3082" s="188"/>
      <c r="K3082" s="188"/>
      <c r="L3082" s="188"/>
      <c r="M3082" s="188"/>
      <c r="N3082" s="188"/>
      <c r="O3082" s="188"/>
      <c r="P3082" s="189"/>
      <c r="Q3082" s="188"/>
      <c r="R3082" s="188"/>
      <c r="S3082" s="187"/>
      <c r="T3082" s="188"/>
      <c r="U3082" s="188"/>
      <c r="V3082" s="188"/>
      <c r="W3082" s="188"/>
      <c r="X3082" s="188"/>
      <c r="Y3082" s="188"/>
      <c r="Z3082" s="188"/>
      <c r="AA3082" s="187"/>
      <c r="AB3082" s="189"/>
      <c r="AC3082" s="187"/>
      <c r="AD3082" s="25"/>
      <c r="AE3082" s="25"/>
    </row>
    <row r="3083">
      <c r="A3083" s="187"/>
      <c r="B3083" s="187"/>
      <c r="C3083" s="187"/>
      <c r="D3083" s="187"/>
      <c r="E3083" s="187"/>
      <c r="F3083" s="187"/>
      <c r="G3083" s="188"/>
      <c r="H3083" s="188"/>
      <c r="I3083" s="188"/>
      <c r="J3083" s="188"/>
      <c r="K3083" s="188"/>
      <c r="L3083" s="188"/>
      <c r="M3083" s="188"/>
      <c r="N3083" s="188"/>
      <c r="O3083" s="188"/>
      <c r="P3083" s="189"/>
      <c r="Q3083" s="188"/>
      <c r="R3083" s="188"/>
      <c r="S3083" s="187"/>
      <c r="T3083" s="188"/>
      <c r="U3083" s="188"/>
      <c r="V3083" s="188"/>
      <c r="W3083" s="188"/>
      <c r="X3083" s="188"/>
      <c r="Y3083" s="188"/>
      <c r="Z3083" s="188"/>
      <c r="AA3083" s="187"/>
      <c r="AB3083" s="189"/>
      <c r="AC3083" s="187"/>
      <c r="AD3083" s="25"/>
      <c r="AE3083" s="25"/>
    </row>
    <row r="3084">
      <c r="A3084" s="187"/>
      <c r="B3084" s="187"/>
      <c r="C3084" s="187"/>
      <c r="D3084" s="187"/>
      <c r="E3084" s="187"/>
      <c r="F3084" s="187"/>
      <c r="G3084" s="188"/>
      <c r="H3084" s="188"/>
      <c r="I3084" s="188"/>
      <c r="J3084" s="188"/>
      <c r="K3084" s="188"/>
      <c r="L3084" s="188"/>
      <c r="M3084" s="188"/>
      <c r="N3084" s="188"/>
      <c r="O3084" s="188"/>
      <c r="P3084" s="189"/>
      <c r="Q3084" s="188"/>
      <c r="R3084" s="188"/>
      <c r="S3084" s="187"/>
      <c r="T3084" s="188"/>
      <c r="U3084" s="188"/>
      <c r="V3084" s="188"/>
      <c r="W3084" s="188"/>
      <c r="X3084" s="188"/>
      <c r="Y3084" s="188"/>
      <c r="Z3084" s="188"/>
      <c r="AA3084" s="187"/>
      <c r="AB3084" s="189"/>
      <c r="AC3084" s="187"/>
      <c r="AD3084" s="25"/>
      <c r="AE3084" s="25"/>
    </row>
    <row r="3085">
      <c r="A3085" s="187"/>
      <c r="B3085" s="187"/>
      <c r="C3085" s="187"/>
      <c r="D3085" s="187"/>
      <c r="E3085" s="187"/>
      <c r="F3085" s="187"/>
      <c r="G3085" s="188"/>
      <c r="H3085" s="188"/>
      <c r="I3085" s="188"/>
      <c r="J3085" s="188"/>
      <c r="K3085" s="188"/>
      <c r="L3085" s="188"/>
      <c r="M3085" s="188"/>
      <c r="N3085" s="188"/>
      <c r="O3085" s="188"/>
      <c r="P3085" s="189"/>
      <c r="Q3085" s="188"/>
      <c r="R3085" s="188"/>
      <c r="S3085" s="187"/>
      <c r="T3085" s="188"/>
      <c r="U3085" s="188"/>
      <c r="V3085" s="188"/>
      <c r="W3085" s="188"/>
      <c r="X3085" s="188"/>
      <c r="Y3085" s="188"/>
      <c r="Z3085" s="188"/>
      <c r="AA3085" s="187"/>
      <c r="AB3085" s="189"/>
      <c r="AC3085" s="187"/>
      <c r="AD3085" s="25"/>
      <c r="AE3085" s="25"/>
    </row>
    <row r="3086">
      <c r="A3086" s="187"/>
      <c r="B3086" s="187"/>
      <c r="C3086" s="187"/>
      <c r="D3086" s="187"/>
      <c r="E3086" s="187"/>
      <c r="F3086" s="187"/>
      <c r="G3086" s="188"/>
      <c r="H3086" s="188"/>
      <c r="I3086" s="188"/>
      <c r="J3086" s="188"/>
      <c r="K3086" s="188"/>
      <c r="L3086" s="188"/>
      <c r="M3086" s="188"/>
      <c r="N3086" s="188"/>
      <c r="O3086" s="188"/>
      <c r="P3086" s="189"/>
      <c r="Q3086" s="188"/>
      <c r="R3086" s="188"/>
      <c r="S3086" s="187"/>
      <c r="T3086" s="188"/>
      <c r="U3086" s="188"/>
      <c r="V3086" s="188"/>
      <c r="W3086" s="188"/>
      <c r="X3086" s="188"/>
      <c r="Y3086" s="188"/>
      <c r="Z3086" s="188"/>
      <c r="AA3086" s="187"/>
      <c r="AB3086" s="189"/>
      <c r="AC3086" s="187"/>
      <c r="AD3086" s="25"/>
      <c r="AE3086" s="25"/>
    </row>
    <row r="3087">
      <c r="A3087" s="187"/>
      <c r="B3087" s="187"/>
      <c r="C3087" s="187"/>
      <c r="D3087" s="187"/>
      <c r="E3087" s="187"/>
      <c r="F3087" s="187"/>
      <c r="G3087" s="188"/>
      <c r="H3087" s="188"/>
      <c r="I3087" s="188"/>
      <c r="J3087" s="188"/>
      <c r="K3087" s="188"/>
      <c r="L3087" s="188"/>
      <c r="M3087" s="188"/>
      <c r="N3087" s="188"/>
      <c r="O3087" s="188"/>
      <c r="P3087" s="189"/>
      <c r="Q3087" s="188"/>
      <c r="R3087" s="188"/>
      <c r="S3087" s="187"/>
      <c r="T3087" s="188"/>
      <c r="U3087" s="188"/>
      <c r="V3087" s="188"/>
      <c r="W3087" s="188"/>
      <c r="X3087" s="188"/>
      <c r="Y3087" s="188"/>
      <c r="Z3087" s="188"/>
      <c r="AA3087" s="187"/>
      <c r="AB3087" s="189"/>
      <c r="AC3087" s="187"/>
      <c r="AD3087" s="25"/>
      <c r="AE3087" s="25"/>
    </row>
    <row r="3088">
      <c r="A3088" s="187"/>
      <c r="B3088" s="187"/>
      <c r="C3088" s="187"/>
      <c r="D3088" s="187"/>
      <c r="E3088" s="187"/>
      <c r="F3088" s="187"/>
      <c r="G3088" s="188"/>
      <c r="H3088" s="188"/>
      <c r="I3088" s="188"/>
      <c r="J3088" s="188"/>
      <c r="K3088" s="188"/>
      <c r="L3088" s="188"/>
      <c r="M3088" s="188"/>
      <c r="N3088" s="188"/>
      <c r="O3088" s="188"/>
      <c r="P3088" s="189"/>
      <c r="Q3088" s="188"/>
      <c r="R3088" s="188"/>
      <c r="S3088" s="187"/>
      <c r="T3088" s="188"/>
      <c r="U3088" s="188"/>
      <c r="V3088" s="188"/>
      <c r="W3088" s="188"/>
      <c r="X3088" s="188"/>
      <c r="Y3088" s="188"/>
      <c r="Z3088" s="188"/>
      <c r="AA3088" s="187"/>
      <c r="AB3088" s="189"/>
      <c r="AC3088" s="187"/>
      <c r="AD3088" s="25"/>
      <c r="AE3088" s="25"/>
    </row>
    <row r="3089">
      <c r="A3089" s="187"/>
      <c r="B3089" s="187"/>
      <c r="C3089" s="187"/>
      <c r="D3089" s="187"/>
      <c r="E3089" s="187"/>
      <c r="F3089" s="187"/>
      <c r="G3089" s="188"/>
      <c r="H3089" s="187"/>
      <c r="I3089" s="188"/>
      <c r="J3089" s="188"/>
      <c r="K3089" s="188"/>
      <c r="L3089" s="187"/>
      <c r="M3089" s="188"/>
      <c r="N3089" s="188"/>
      <c r="O3089" s="188"/>
      <c r="P3089" s="189"/>
      <c r="Q3089" s="187"/>
      <c r="R3089" s="187"/>
      <c r="S3089" s="188"/>
      <c r="T3089" s="188"/>
      <c r="U3089" s="188"/>
      <c r="V3089" s="188"/>
      <c r="W3089" s="188"/>
      <c r="X3089" s="188"/>
      <c r="Y3089" s="188"/>
      <c r="Z3089" s="188"/>
      <c r="AA3089" s="187"/>
      <c r="AB3089" s="189"/>
      <c r="AC3089" s="187"/>
      <c r="AD3089" s="25"/>
      <c r="AE3089" s="25"/>
    </row>
    <row r="3090">
      <c r="A3090" s="187"/>
      <c r="B3090" s="187"/>
      <c r="C3090" s="187"/>
      <c r="D3090" s="187"/>
      <c r="E3090" s="187"/>
      <c r="F3090" s="187"/>
      <c r="G3090" s="188"/>
      <c r="H3090" s="187"/>
      <c r="I3090" s="188"/>
      <c r="J3090" s="188"/>
      <c r="K3090" s="188"/>
      <c r="L3090" s="187"/>
      <c r="M3090" s="188"/>
      <c r="N3090" s="188"/>
      <c r="O3090" s="188"/>
      <c r="P3090" s="189"/>
      <c r="Q3090" s="187"/>
      <c r="R3090" s="187"/>
      <c r="S3090" s="188"/>
      <c r="T3090" s="188"/>
      <c r="U3090" s="188"/>
      <c r="V3090" s="188"/>
      <c r="W3090" s="188"/>
      <c r="X3090" s="188"/>
      <c r="Y3090" s="188"/>
      <c r="Z3090" s="188"/>
      <c r="AA3090" s="187"/>
      <c r="AB3090" s="189"/>
      <c r="AC3090" s="187"/>
      <c r="AD3090" s="25"/>
      <c r="AE3090" s="25"/>
    </row>
    <row r="3091">
      <c r="A3091" s="187"/>
      <c r="B3091" s="187"/>
      <c r="C3091" s="187"/>
      <c r="D3091" s="187"/>
      <c r="E3091" s="187"/>
      <c r="F3091" s="187"/>
      <c r="G3091" s="188"/>
      <c r="H3091" s="188"/>
      <c r="I3091" s="188"/>
      <c r="J3091" s="188"/>
      <c r="K3091" s="188"/>
      <c r="L3091" s="188"/>
      <c r="M3091" s="188"/>
      <c r="N3091" s="188"/>
      <c r="O3091" s="188"/>
      <c r="P3091" s="189"/>
      <c r="Q3091" s="188"/>
      <c r="R3091" s="188"/>
      <c r="S3091" s="187"/>
      <c r="T3091" s="188"/>
      <c r="U3091" s="188"/>
      <c r="V3091" s="188"/>
      <c r="W3091" s="188"/>
      <c r="X3091" s="188"/>
      <c r="Y3091" s="188"/>
      <c r="Z3091" s="188"/>
      <c r="AA3091" s="187"/>
      <c r="AB3091" s="189"/>
      <c r="AC3091" s="187"/>
      <c r="AD3091" s="25"/>
      <c r="AE3091" s="25"/>
    </row>
    <row r="3092">
      <c r="A3092" s="187"/>
      <c r="B3092" s="187"/>
      <c r="C3092" s="187"/>
      <c r="D3092" s="187"/>
      <c r="E3092" s="187"/>
      <c r="F3092" s="187"/>
      <c r="G3092" s="188"/>
      <c r="H3092" s="187"/>
      <c r="I3092" s="188"/>
      <c r="J3092" s="188"/>
      <c r="K3092" s="188"/>
      <c r="L3092" s="187"/>
      <c r="M3092" s="188"/>
      <c r="N3092" s="188"/>
      <c r="O3092" s="188"/>
      <c r="P3092" s="189"/>
      <c r="Q3092" s="187"/>
      <c r="R3092" s="187"/>
      <c r="S3092" s="188"/>
      <c r="T3092" s="188"/>
      <c r="U3092" s="188"/>
      <c r="V3092" s="188"/>
      <c r="W3092" s="188"/>
      <c r="X3092" s="188"/>
      <c r="Y3092" s="188"/>
      <c r="Z3092" s="188"/>
      <c r="AA3092" s="187"/>
      <c r="AB3092" s="189"/>
      <c r="AC3092" s="187"/>
      <c r="AD3092" s="25"/>
      <c r="AE3092" s="25"/>
    </row>
    <row r="3093">
      <c r="A3093" s="187"/>
      <c r="B3093" s="187"/>
      <c r="C3093" s="187"/>
      <c r="D3093" s="187"/>
      <c r="E3093" s="187"/>
      <c r="F3093" s="187"/>
      <c r="G3093" s="188"/>
      <c r="H3093" s="187"/>
      <c r="I3093" s="188"/>
      <c r="J3093" s="188"/>
      <c r="K3093" s="188"/>
      <c r="L3093" s="187"/>
      <c r="M3093" s="188"/>
      <c r="N3093" s="188"/>
      <c r="O3093" s="188"/>
      <c r="P3093" s="189"/>
      <c r="Q3093" s="187"/>
      <c r="R3093" s="187"/>
      <c r="S3093" s="188"/>
      <c r="T3093" s="188"/>
      <c r="U3093" s="188"/>
      <c r="V3093" s="188"/>
      <c r="W3093" s="188"/>
      <c r="X3093" s="188"/>
      <c r="Y3093" s="188"/>
      <c r="Z3093" s="188"/>
      <c r="AA3093" s="187"/>
      <c r="AB3093" s="189"/>
      <c r="AC3093" s="187"/>
      <c r="AD3093" s="25"/>
      <c r="AE3093" s="25"/>
    </row>
    <row r="3094">
      <c r="A3094" s="187"/>
      <c r="B3094" s="187"/>
      <c r="C3094" s="187"/>
      <c r="D3094" s="187"/>
      <c r="E3094" s="187"/>
      <c r="F3094" s="187"/>
      <c r="G3094" s="188"/>
      <c r="H3094" s="187"/>
      <c r="I3094" s="188"/>
      <c r="J3094" s="188"/>
      <c r="K3094" s="188"/>
      <c r="L3094" s="187"/>
      <c r="M3094" s="188"/>
      <c r="N3094" s="188"/>
      <c r="O3094" s="188"/>
      <c r="P3094" s="189"/>
      <c r="Q3094" s="187"/>
      <c r="R3094" s="187"/>
      <c r="S3094" s="188"/>
      <c r="T3094" s="188"/>
      <c r="U3094" s="188"/>
      <c r="V3094" s="188"/>
      <c r="W3094" s="188"/>
      <c r="X3094" s="188"/>
      <c r="Y3094" s="188"/>
      <c r="Z3094" s="188"/>
      <c r="AA3094" s="187"/>
      <c r="AB3094" s="189"/>
      <c r="AC3094" s="187"/>
      <c r="AD3094" s="25"/>
      <c r="AE3094" s="25"/>
    </row>
    <row r="3095">
      <c r="A3095" s="187"/>
      <c r="B3095" s="187"/>
      <c r="C3095" s="187"/>
      <c r="D3095" s="187"/>
      <c r="E3095" s="187"/>
      <c r="F3095" s="187"/>
      <c r="G3095" s="188"/>
      <c r="H3095" s="187"/>
      <c r="I3095" s="188"/>
      <c r="J3095" s="188"/>
      <c r="K3095" s="188"/>
      <c r="L3095" s="187"/>
      <c r="M3095" s="188"/>
      <c r="N3095" s="188"/>
      <c r="O3095" s="188"/>
      <c r="P3095" s="189"/>
      <c r="Q3095" s="187"/>
      <c r="R3095" s="187"/>
      <c r="S3095" s="188"/>
      <c r="T3095" s="188"/>
      <c r="U3095" s="188"/>
      <c r="V3095" s="188"/>
      <c r="W3095" s="188"/>
      <c r="X3095" s="188"/>
      <c r="Y3095" s="188"/>
      <c r="Z3095" s="188"/>
      <c r="AA3095" s="187"/>
      <c r="AB3095" s="189"/>
      <c r="AC3095" s="187"/>
      <c r="AD3095" s="25"/>
      <c r="AE3095" s="25"/>
    </row>
    <row r="3096">
      <c r="A3096" s="187"/>
      <c r="B3096" s="187"/>
      <c r="C3096" s="187"/>
      <c r="D3096" s="187"/>
      <c r="E3096" s="187"/>
      <c r="F3096" s="187"/>
      <c r="G3096" s="188"/>
      <c r="H3096" s="187"/>
      <c r="I3096" s="188"/>
      <c r="J3096" s="188"/>
      <c r="K3096" s="188"/>
      <c r="L3096" s="187"/>
      <c r="M3096" s="188"/>
      <c r="N3096" s="188"/>
      <c r="O3096" s="188"/>
      <c r="P3096" s="189"/>
      <c r="Q3096" s="187"/>
      <c r="R3096" s="187"/>
      <c r="S3096" s="188"/>
      <c r="T3096" s="188"/>
      <c r="U3096" s="188"/>
      <c r="V3096" s="188"/>
      <c r="W3096" s="188"/>
      <c r="X3096" s="188"/>
      <c r="Y3096" s="188"/>
      <c r="Z3096" s="188"/>
      <c r="AA3096" s="187"/>
      <c r="AB3096" s="189"/>
      <c r="AC3096" s="187"/>
      <c r="AD3096" s="25"/>
      <c r="AE3096" s="25"/>
    </row>
    <row r="3097">
      <c r="A3097" s="187"/>
      <c r="B3097" s="187"/>
      <c r="C3097" s="187"/>
      <c r="D3097" s="187"/>
      <c r="E3097" s="187"/>
      <c r="F3097" s="187"/>
      <c r="G3097" s="188"/>
      <c r="H3097" s="187"/>
      <c r="I3097" s="188"/>
      <c r="J3097" s="188"/>
      <c r="K3097" s="188"/>
      <c r="L3097" s="187"/>
      <c r="M3097" s="188"/>
      <c r="N3097" s="188"/>
      <c r="O3097" s="188"/>
      <c r="P3097" s="189"/>
      <c r="Q3097" s="187"/>
      <c r="R3097" s="187"/>
      <c r="S3097" s="188"/>
      <c r="T3097" s="188"/>
      <c r="U3097" s="188"/>
      <c r="V3097" s="188"/>
      <c r="W3097" s="188"/>
      <c r="X3097" s="188"/>
      <c r="Y3097" s="188"/>
      <c r="Z3097" s="188"/>
      <c r="AA3097" s="187"/>
      <c r="AB3097" s="189"/>
      <c r="AC3097" s="187"/>
      <c r="AD3097" s="25"/>
      <c r="AE3097" s="25"/>
    </row>
    <row r="3098">
      <c r="A3098" s="187"/>
      <c r="B3098" s="187"/>
      <c r="C3098" s="187"/>
      <c r="D3098" s="187"/>
      <c r="E3098" s="187"/>
      <c r="F3098" s="187"/>
      <c r="G3098" s="188"/>
      <c r="H3098" s="187"/>
      <c r="I3098" s="188"/>
      <c r="J3098" s="188"/>
      <c r="K3098" s="188"/>
      <c r="L3098" s="187"/>
      <c r="M3098" s="188"/>
      <c r="N3098" s="188"/>
      <c r="O3098" s="188"/>
      <c r="P3098" s="189"/>
      <c r="Q3098" s="187"/>
      <c r="R3098" s="187"/>
      <c r="S3098" s="188"/>
      <c r="T3098" s="188"/>
      <c r="U3098" s="188"/>
      <c r="V3098" s="188"/>
      <c r="W3098" s="188"/>
      <c r="X3098" s="188"/>
      <c r="Y3098" s="188"/>
      <c r="Z3098" s="188"/>
      <c r="AA3098" s="187"/>
      <c r="AB3098" s="189"/>
      <c r="AC3098" s="187"/>
      <c r="AD3098" s="25"/>
      <c r="AE3098" s="25"/>
    </row>
    <row r="3099">
      <c r="A3099" s="187"/>
      <c r="B3099" s="187"/>
      <c r="C3099" s="187"/>
      <c r="D3099" s="187"/>
      <c r="E3099" s="187"/>
      <c r="F3099" s="187"/>
      <c r="G3099" s="188"/>
      <c r="H3099" s="187"/>
      <c r="I3099" s="188"/>
      <c r="J3099" s="188"/>
      <c r="K3099" s="188"/>
      <c r="L3099" s="187"/>
      <c r="M3099" s="188"/>
      <c r="N3099" s="188"/>
      <c r="O3099" s="188"/>
      <c r="P3099" s="189"/>
      <c r="Q3099" s="187"/>
      <c r="R3099" s="187"/>
      <c r="S3099" s="188"/>
      <c r="T3099" s="188"/>
      <c r="U3099" s="188"/>
      <c r="V3099" s="188"/>
      <c r="W3099" s="188"/>
      <c r="X3099" s="188"/>
      <c r="Y3099" s="188"/>
      <c r="Z3099" s="188"/>
      <c r="AA3099" s="187"/>
      <c r="AB3099" s="189"/>
      <c r="AC3099" s="187"/>
      <c r="AD3099" s="25"/>
      <c r="AE3099" s="25"/>
    </row>
    <row r="3100">
      <c r="A3100" s="187"/>
      <c r="B3100" s="187"/>
      <c r="C3100" s="187"/>
      <c r="D3100" s="187"/>
      <c r="E3100" s="187"/>
      <c r="F3100" s="187"/>
      <c r="G3100" s="188"/>
      <c r="H3100" s="187"/>
      <c r="I3100" s="188"/>
      <c r="J3100" s="188"/>
      <c r="K3100" s="188"/>
      <c r="L3100" s="187"/>
      <c r="M3100" s="188"/>
      <c r="N3100" s="188"/>
      <c r="O3100" s="188"/>
      <c r="P3100" s="189"/>
      <c r="Q3100" s="187"/>
      <c r="R3100" s="187"/>
      <c r="S3100" s="188"/>
      <c r="T3100" s="188"/>
      <c r="U3100" s="188"/>
      <c r="V3100" s="188"/>
      <c r="W3100" s="188"/>
      <c r="X3100" s="188"/>
      <c r="Y3100" s="188"/>
      <c r="Z3100" s="188"/>
      <c r="AA3100" s="187"/>
      <c r="AB3100" s="189"/>
      <c r="AC3100" s="187"/>
      <c r="AD3100" s="25"/>
      <c r="AE3100" s="25"/>
    </row>
    <row r="3101">
      <c r="A3101" s="187"/>
      <c r="B3101" s="187"/>
      <c r="C3101" s="187"/>
      <c r="D3101" s="187"/>
      <c r="E3101" s="187"/>
      <c r="F3101" s="187"/>
      <c r="G3101" s="188"/>
      <c r="H3101" s="187"/>
      <c r="I3101" s="188"/>
      <c r="J3101" s="188"/>
      <c r="K3101" s="188"/>
      <c r="L3101" s="187"/>
      <c r="M3101" s="188"/>
      <c r="N3101" s="188"/>
      <c r="O3101" s="188"/>
      <c r="P3101" s="189"/>
      <c r="Q3101" s="187"/>
      <c r="R3101" s="187"/>
      <c r="S3101" s="188"/>
      <c r="T3101" s="188"/>
      <c r="U3101" s="188"/>
      <c r="V3101" s="188"/>
      <c r="W3101" s="188"/>
      <c r="X3101" s="188"/>
      <c r="Y3101" s="188"/>
      <c r="Z3101" s="188"/>
      <c r="AA3101" s="187"/>
      <c r="AB3101" s="189"/>
      <c r="AC3101" s="187"/>
      <c r="AD3101" s="25"/>
      <c r="AE3101" s="25"/>
    </row>
    <row r="3102">
      <c r="A3102" s="187"/>
      <c r="B3102" s="187"/>
      <c r="C3102" s="187"/>
      <c r="D3102" s="187"/>
      <c r="E3102" s="187"/>
      <c r="F3102" s="187"/>
      <c r="G3102" s="188"/>
      <c r="H3102" s="187"/>
      <c r="I3102" s="188"/>
      <c r="J3102" s="188"/>
      <c r="K3102" s="188"/>
      <c r="L3102" s="187"/>
      <c r="M3102" s="188"/>
      <c r="N3102" s="188"/>
      <c r="O3102" s="188"/>
      <c r="P3102" s="189"/>
      <c r="Q3102" s="187"/>
      <c r="R3102" s="187"/>
      <c r="S3102" s="188"/>
      <c r="T3102" s="188"/>
      <c r="U3102" s="188"/>
      <c r="V3102" s="188"/>
      <c r="W3102" s="188"/>
      <c r="X3102" s="188"/>
      <c r="Y3102" s="188"/>
      <c r="Z3102" s="188"/>
      <c r="AA3102" s="187"/>
      <c r="AB3102" s="189"/>
      <c r="AC3102" s="187"/>
      <c r="AD3102" s="25"/>
      <c r="AE3102" s="25"/>
    </row>
    <row r="3103">
      <c r="A3103" s="187"/>
      <c r="B3103" s="187"/>
      <c r="C3103" s="187"/>
      <c r="D3103" s="187"/>
      <c r="E3103" s="187"/>
      <c r="F3103" s="187"/>
      <c r="G3103" s="188"/>
      <c r="H3103" s="187"/>
      <c r="I3103" s="188"/>
      <c r="J3103" s="188"/>
      <c r="K3103" s="188"/>
      <c r="L3103" s="187"/>
      <c r="M3103" s="188"/>
      <c r="N3103" s="188"/>
      <c r="O3103" s="188"/>
      <c r="P3103" s="189"/>
      <c r="Q3103" s="187"/>
      <c r="R3103" s="187"/>
      <c r="S3103" s="188"/>
      <c r="T3103" s="188"/>
      <c r="U3103" s="188"/>
      <c r="V3103" s="188"/>
      <c r="W3103" s="188"/>
      <c r="X3103" s="188"/>
      <c r="Y3103" s="188"/>
      <c r="Z3103" s="188"/>
      <c r="AA3103" s="187"/>
      <c r="AB3103" s="189"/>
      <c r="AC3103" s="187"/>
      <c r="AD3103" s="25"/>
      <c r="AE3103" s="25"/>
    </row>
    <row r="3104">
      <c r="A3104" s="187"/>
      <c r="B3104" s="187"/>
      <c r="C3104" s="187"/>
      <c r="D3104" s="187"/>
      <c r="E3104" s="187"/>
      <c r="F3104" s="187"/>
      <c r="G3104" s="188"/>
      <c r="H3104" s="187"/>
      <c r="I3104" s="188"/>
      <c r="J3104" s="188"/>
      <c r="K3104" s="188"/>
      <c r="L3104" s="187"/>
      <c r="M3104" s="188"/>
      <c r="N3104" s="188"/>
      <c r="O3104" s="188"/>
      <c r="P3104" s="189"/>
      <c r="Q3104" s="187"/>
      <c r="R3104" s="187"/>
      <c r="S3104" s="188"/>
      <c r="T3104" s="188"/>
      <c r="U3104" s="188"/>
      <c r="V3104" s="188"/>
      <c r="W3104" s="188"/>
      <c r="X3104" s="188"/>
      <c r="Y3104" s="188"/>
      <c r="Z3104" s="188"/>
      <c r="AA3104" s="187"/>
      <c r="AB3104" s="189"/>
      <c r="AC3104" s="187"/>
      <c r="AD3104" s="25"/>
      <c r="AE3104" s="25"/>
    </row>
    <row r="3105">
      <c r="A3105" s="187"/>
      <c r="B3105" s="187"/>
      <c r="C3105" s="187"/>
      <c r="D3105" s="187"/>
      <c r="E3105" s="187"/>
      <c r="F3105" s="187"/>
      <c r="G3105" s="188"/>
      <c r="H3105" s="187"/>
      <c r="I3105" s="188"/>
      <c r="J3105" s="188"/>
      <c r="K3105" s="188"/>
      <c r="L3105" s="187"/>
      <c r="M3105" s="188"/>
      <c r="N3105" s="188"/>
      <c r="O3105" s="188"/>
      <c r="P3105" s="189"/>
      <c r="Q3105" s="187"/>
      <c r="R3105" s="187"/>
      <c r="S3105" s="188"/>
      <c r="T3105" s="188"/>
      <c r="U3105" s="188"/>
      <c r="V3105" s="188"/>
      <c r="W3105" s="188"/>
      <c r="X3105" s="188"/>
      <c r="Y3105" s="188"/>
      <c r="Z3105" s="188"/>
      <c r="AA3105" s="187"/>
      <c r="AB3105" s="189"/>
      <c r="AC3105" s="187"/>
      <c r="AD3105" s="25"/>
      <c r="AE3105" s="25"/>
    </row>
    <row r="3106">
      <c r="A3106" s="187"/>
      <c r="B3106" s="187"/>
      <c r="C3106" s="187"/>
      <c r="D3106" s="187"/>
      <c r="E3106" s="187"/>
      <c r="F3106" s="187"/>
      <c r="G3106" s="188"/>
      <c r="H3106" s="187"/>
      <c r="I3106" s="188"/>
      <c r="J3106" s="188"/>
      <c r="K3106" s="188"/>
      <c r="L3106" s="187"/>
      <c r="M3106" s="188"/>
      <c r="N3106" s="188"/>
      <c r="O3106" s="188"/>
      <c r="P3106" s="189"/>
      <c r="Q3106" s="187"/>
      <c r="R3106" s="187"/>
      <c r="S3106" s="188"/>
      <c r="T3106" s="188"/>
      <c r="U3106" s="188"/>
      <c r="V3106" s="188"/>
      <c r="W3106" s="188"/>
      <c r="X3106" s="188"/>
      <c r="Y3106" s="188"/>
      <c r="Z3106" s="188"/>
      <c r="AA3106" s="187"/>
      <c r="AB3106" s="189"/>
      <c r="AC3106" s="187"/>
      <c r="AD3106" s="25"/>
      <c r="AE3106" s="25"/>
    </row>
    <row r="3107">
      <c r="A3107" s="187"/>
      <c r="B3107" s="187"/>
      <c r="C3107" s="187"/>
      <c r="D3107" s="187"/>
      <c r="E3107" s="187"/>
      <c r="F3107" s="187"/>
      <c r="G3107" s="188"/>
      <c r="H3107" s="187"/>
      <c r="I3107" s="188"/>
      <c r="J3107" s="188"/>
      <c r="K3107" s="188"/>
      <c r="L3107" s="187"/>
      <c r="M3107" s="188"/>
      <c r="N3107" s="188"/>
      <c r="O3107" s="188"/>
      <c r="P3107" s="189"/>
      <c r="Q3107" s="187"/>
      <c r="R3107" s="187"/>
      <c r="S3107" s="188"/>
      <c r="T3107" s="188"/>
      <c r="U3107" s="188"/>
      <c r="V3107" s="188"/>
      <c r="W3107" s="188"/>
      <c r="X3107" s="188"/>
      <c r="Y3107" s="188"/>
      <c r="Z3107" s="188"/>
      <c r="AA3107" s="187"/>
      <c r="AB3107" s="189"/>
      <c r="AC3107" s="187"/>
      <c r="AD3107" s="25"/>
      <c r="AE3107" s="25"/>
    </row>
    <row r="3108">
      <c r="A3108" s="187"/>
      <c r="B3108" s="187"/>
      <c r="C3108" s="187"/>
      <c r="D3108" s="187"/>
      <c r="E3108" s="187"/>
      <c r="F3108" s="187"/>
      <c r="G3108" s="188"/>
      <c r="H3108" s="187"/>
      <c r="I3108" s="188"/>
      <c r="J3108" s="188"/>
      <c r="K3108" s="188"/>
      <c r="L3108" s="187"/>
      <c r="M3108" s="188"/>
      <c r="N3108" s="188"/>
      <c r="O3108" s="188"/>
      <c r="P3108" s="189"/>
      <c r="Q3108" s="187"/>
      <c r="R3108" s="187"/>
      <c r="S3108" s="188"/>
      <c r="T3108" s="188"/>
      <c r="U3108" s="188"/>
      <c r="V3108" s="188"/>
      <c r="W3108" s="188"/>
      <c r="X3108" s="188"/>
      <c r="Y3108" s="188"/>
      <c r="Z3108" s="188"/>
      <c r="AA3108" s="187"/>
      <c r="AB3108" s="189"/>
      <c r="AC3108" s="187"/>
      <c r="AD3108" s="25"/>
      <c r="AE3108" s="25"/>
    </row>
    <row r="3109">
      <c r="A3109" s="187"/>
      <c r="B3109" s="187"/>
      <c r="C3109" s="187"/>
      <c r="D3109" s="187"/>
      <c r="E3109" s="187"/>
      <c r="F3109" s="187"/>
      <c r="G3109" s="188"/>
      <c r="H3109" s="187"/>
      <c r="I3109" s="188"/>
      <c r="J3109" s="188"/>
      <c r="K3109" s="188"/>
      <c r="L3109" s="187"/>
      <c r="M3109" s="188"/>
      <c r="N3109" s="188"/>
      <c r="O3109" s="188"/>
      <c r="P3109" s="189"/>
      <c r="Q3109" s="187"/>
      <c r="R3109" s="187"/>
      <c r="S3109" s="188"/>
      <c r="T3109" s="188"/>
      <c r="U3109" s="188"/>
      <c r="V3109" s="188"/>
      <c r="W3109" s="188"/>
      <c r="X3109" s="188"/>
      <c r="Y3109" s="188"/>
      <c r="Z3109" s="188"/>
      <c r="AA3109" s="187"/>
      <c r="AB3109" s="189"/>
      <c r="AC3109" s="187"/>
      <c r="AD3109" s="25"/>
      <c r="AE3109" s="25"/>
    </row>
    <row r="3110">
      <c r="A3110" s="187"/>
      <c r="B3110" s="187"/>
      <c r="C3110" s="187"/>
      <c r="D3110" s="187"/>
      <c r="E3110" s="187"/>
      <c r="F3110" s="187"/>
      <c r="G3110" s="188"/>
      <c r="H3110" s="187"/>
      <c r="I3110" s="188"/>
      <c r="J3110" s="188"/>
      <c r="K3110" s="188"/>
      <c r="L3110" s="187"/>
      <c r="M3110" s="188"/>
      <c r="N3110" s="188"/>
      <c r="O3110" s="188"/>
      <c r="P3110" s="189"/>
      <c r="Q3110" s="187"/>
      <c r="R3110" s="187"/>
      <c r="S3110" s="188"/>
      <c r="T3110" s="188"/>
      <c r="U3110" s="188"/>
      <c r="V3110" s="188"/>
      <c r="W3110" s="188"/>
      <c r="X3110" s="188"/>
      <c r="Y3110" s="188"/>
      <c r="Z3110" s="188"/>
      <c r="AA3110" s="187"/>
      <c r="AB3110" s="189"/>
      <c r="AC3110" s="187"/>
      <c r="AD3110" s="25"/>
      <c r="AE3110" s="25"/>
    </row>
    <row r="3111">
      <c r="A3111" s="187"/>
      <c r="B3111" s="187"/>
      <c r="C3111" s="187"/>
      <c r="D3111" s="187"/>
      <c r="E3111" s="187"/>
      <c r="F3111" s="187"/>
      <c r="G3111" s="188"/>
      <c r="H3111" s="187"/>
      <c r="I3111" s="188"/>
      <c r="J3111" s="188"/>
      <c r="K3111" s="188"/>
      <c r="L3111" s="187"/>
      <c r="M3111" s="188"/>
      <c r="N3111" s="188"/>
      <c r="O3111" s="188"/>
      <c r="P3111" s="189"/>
      <c r="Q3111" s="187"/>
      <c r="R3111" s="187"/>
      <c r="S3111" s="188"/>
      <c r="T3111" s="188"/>
      <c r="U3111" s="188"/>
      <c r="V3111" s="188"/>
      <c r="W3111" s="188"/>
      <c r="X3111" s="188"/>
      <c r="Y3111" s="188"/>
      <c r="Z3111" s="188"/>
      <c r="AA3111" s="187"/>
      <c r="AB3111" s="189"/>
      <c r="AC3111" s="187"/>
      <c r="AD3111" s="25"/>
      <c r="AE3111" s="25"/>
    </row>
    <row r="3112">
      <c r="A3112" s="187"/>
      <c r="B3112" s="187"/>
      <c r="C3112" s="187"/>
      <c r="D3112" s="187"/>
      <c r="E3112" s="187"/>
      <c r="F3112" s="187"/>
      <c r="G3112" s="188"/>
      <c r="H3112" s="187"/>
      <c r="I3112" s="188"/>
      <c r="J3112" s="188"/>
      <c r="K3112" s="188"/>
      <c r="L3112" s="187"/>
      <c r="M3112" s="188"/>
      <c r="N3112" s="188"/>
      <c r="O3112" s="188"/>
      <c r="P3112" s="189"/>
      <c r="Q3112" s="187"/>
      <c r="R3112" s="187"/>
      <c r="S3112" s="188"/>
      <c r="T3112" s="188"/>
      <c r="U3112" s="188"/>
      <c r="V3112" s="188"/>
      <c r="W3112" s="188"/>
      <c r="X3112" s="188"/>
      <c r="Y3112" s="188"/>
      <c r="Z3112" s="188"/>
      <c r="AA3112" s="187"/>
      <c r="AB3112" s="189"/>
      <c r="AC3112" s="187"/>
      <c r="AD3112" s="25"/>
      <c r="AE3112" s="25"/>
    </row>
    <row r="3113">
      <c r="A3113" s="187"/>
      <c r="B3113" s="187"/>
      <c r="C3113" s="187"/>
      <c r="D3113" s="187"/>
      <c r="E3113" s="187"/>
      <c r="F3113" s="187"/>
      <c r="G3113" s="188"/>
      <c r="H3113" s="187"/>
      <c r="I3113" s="188"/>
      <c r="J3113" s="188"/>
      <c r="K3113" s="188"/>
      <c r="L3113" s="187"/>
      <c r="M3113" s="188"/>
      <c r="N3113" s="188"/>
      <c r="O3113" s="188"/>
      <c r="P3113" s="189"/>
      <c r="Q3113" s="187"/>
      <c r="R3113" s="187"/>
      <c r="S3113" s="188"/>
      <c r="T3113" s="188"/>
      <c r="U3113" s="188"/>
      <c r="V3113" s="188"/>
      <c r="W3113" s="188"/>
      <c r="X3113" s="188"/>
      <c r="Y3113" s="188"/>
      <c r="Z3113" s="188"/>
      <c r="AA3113" s="187"/>
      <c r="AB3113" s="189"/>
      <c r="AC3113" s="187"/>
      <c r="AD3113" s="25"/>
      <c r="AE3113" s="25"/>
    </row>
    <row r="3114">
      <c r="A3114" s="187"/>
      <c r="B3114" s="187"/>
      <c r="C3114" s="187"/>
      <c r="D3114" s="187"/>
      <c r="E3114" s="187"/>
      <c r="F3114" s="187"/>
      <c r="G3114" s="188"/>
      <c r="H3114" s="187"/>
      <c r="I3114" s="188"/>
      <c r="J3114" s="188"/>
      <c r="K3114" s="188"/>
      <c r="L3114" s="187"/>
      <c r="M3114" s="188"/>
      <c r="N3114" s="188"/>
      <c r="O3114" s="188"/>
      <c r="P3114" s="189"/>
      <c r="Q3114" s="187"/>
      <c r="R3114" s="187"/>
      <c r="S3114" s="188"/>
      <c r="T3114" s="188"/>
      <c r="U3114" s="188"/>
      <c r="V3114" s="188"/>
      <c r="W3114" s="188"/>
      <c r="X3114" s="188"/>
      <c r="Y3114" s="188"/>
      <c r="Z3114" s="188"/>
      <c r="AA3114" s="187"/>
      <c r="AB3114" s="189"/>
      <c r="AC3114" s="187"/>
      <c r="AD3114" s="25"/>
      <c r="AE3114" s="25"/>
    </row>
    <row r="3115">
      <c r="A3115" s="187"/>
      <c r="B3115" s="187"/>
      <c r="C3115" s="187"/>
      <c r="D3115" s="187"/>
      <c r="E3115" s="187"/>
      <c r="F3115" s="187"/>
      <c r="G3115" s="188"/>
      <c r="H3115" s="187"/>
      <c r="I3115" s="188"/>
      <c r="J3115" s="188"/>
      <c r="K3115" s="188"/>
      <c r="L3115" s="187"/>
      <c r="M3115" s="188"/>
      <c r="N3115" s="188"/>
      <c r="O3115" s="188"/>
      <c r="P3115" s="189"/>
      <c r="Q3115" s="187"/>
      <c r="R3115" s="187"/>
      <c r="S3115" s="188"/>
      <c r="T3115" s="188"/>
      <c r="U3115" s="188"/>
      <c r="V3115" s="188"/>
      <c r="W3115" s="188"/>
      <c r="X3115" s="188"/>
      <c r="Y3115" s="188"/>
      <c r="Z3115" s="188"/>
      <c r="AA3115" s="187"/>
      <c r="AB3115" s="189"/>
      <c r="AC3115" s="187"/>
      <c r="AD3115" s="25"/>
      <c r="AE3115" s="25"/>
    </row>
    <row r="3116">
      <c r="A3116" s="187"/>
      <c r="B3116" s="187"/>
      <c r="C3116" s="187"/>
      <c r="D3116" s="187"/>
      <c r="E3116" s="187"/>
      <c r="F3116" s="187"/>
      <c r="G3116" s="188"/>
      <c r="H3116" s="187"/>
      <c r="I3116" s="188"/>
      <c r="J3116" s="188"/>
      <c r="K3116" s="188"/>
      <c r="L3116" s="187"/>
      <c r="M3116" s="188"/>
      <c r="N3116" s="188"/>
      <c r="O3116" s="188"/>
      <c r="P3116" s="189"/>
      <c r="Q3116" s="187"/>
      <c r="R3116" s="187"/>
      <c r="S3116" s="188"/>
      <c r="T3116" s="188"/>
      <c r="U3116" s="188"/>
      <c r="V3116" s="188"/>
      <c r="W3116" s="188"/>
      <c r="X3116" s="188"/>
      <c r="Y3116" s="188"/>
      <c r="Z3116" s="188"/>
      <c r="AA3116" s="187"/>
      <c r="AB3116" s="189"/>
      <c r="AC3116" s="187"/>
      <c r="AD3116" s="25"/>
      <c r="AE3116" s="25"/>
    </row>
    <row r="3117">
      <c r="A3117" s="187"/>
      <c r="B3117" s="187"/>
      <c r="C3117" s="187"/>
      <c r="D3117" s="187"/>
      <c r="E3117" s="187"/>
      <c r="F3117" s="187"/>
      <c r="G3117" s="188"/>
      <c r="H3117" s="187"/>
      <c r="I3117" s="188"/>
      <c r="J3117" s="188"/>
      <c r="K3117" s="188"/>
      <c r="L3117" s="187"/>
      <c r="M3117" s="188"/>
      <c r="N3117" s="188"/>
      <c r="O3117" s="188"/>
      <c r="P3117" s="189"/>
      <c r="Q3117" s="187"/>
      <c r="R3117" s="187"/>
      <c r="S3117" s="188"/>
      <c r="T3117" s="188"/>
      <c r="U3117" s="188"/>
      <c r="V3117" s="188"/>
      <c r="W3117" s="188"/>
      <c r="X3117" s="188"/>
      <c r="Y3117" s="188"/>
      <c r="Z3117" s="188"/>
      <c r="AA3117" s="187"/>
      <c r="AB3117" s="189"/>
      <c r="AC3117" s="187"/>
      <c r="AD3117" s="25"/>
      <c r="AE3117" s="25"/>
    </row>
    <row r="3118">
      <c r="A3118" s="187"/>
      <c r="B3118" s="187"/>
      <c r="C3118" s="187"/>
      <c r="D3118" s="187"/>
      <c r="E3118" s="187"/>
      <c r="F3118" s="187"/>
      <c r="G3118" s="188"/>
      <c r="H3118" s="187"/>
      <c r="I3118" s="188"/>
      <c r="J3118" s="188"/>
      <c r="K3118" s="188"/>
      <c r="L3118" s="187"/>
      <c r="M3118" s="188"/>
      <c r="N3118" s="188"/>
      <c r="O3118" s="188"/>
      <c r="P3118" s="189"/>
      <c r="Q3118" s="187"/>
      <c r="R3118" s="187"/>
      <c r="S3118" s="188"/>
      <c r="T3118" s="188"/>
      <c r="U3118" s="188"/>
      <c r="V3118" s="188"/>
      <c r="W3118" s="188"/>
      <c r="X3118" s="188"/>
      <c r="Y3118" s="188"/>
      <c r="Z3118" s="188"/>
      <c r="AA3118" s="187"/>
      <c r="AB3118" s="189"/>
      <c r="AC3118" s="187"/>
      <c r="AD3118" s="25"/>
      <c r="AE3118" s="25"/>
    </row>
    <row r="3119">
      <c r="A3119" s="187"/>
      <c r="B3119" s="187"/>
      <c r="C3119" s="187"/>
      <c r="D3119" s="187"/>
      <c r="E3119" s="187"/>
      <c r="F3119" s="187"/>
      <c r="G3119" s="188"/>
      <c r="H3119" s="187"/>
      <c r="I3119" s="188"/>
      <c r="J3119" s="188"/>
      <c r="K3119" s="188"/>
      <c r="L3119" s="187"/>
      <c r="M3119" s="188"/>
      <c r="N3119" s="188"/>
      <c r="O3119" s="188"/>
      <c r="P3119" s="189"/>
      <c r="Q3119" s="187"/>
      <c r="R3119" s="187"/>
      <c r="S3119" s="188"/>
      <c r="T3119" s="188"/>
      <c r="U3119" s="188"/>
      <c r="V3119" s="188"/>
      <c r="W3119" s="188"/>
      <c r="X3119" s="188"/>
      <c r="Y3119" s="188"/>
      <c r="Z3119" s="188"/>
      <c r="AA3119" s="187"/>
      <c r="AB3119" s="189"/>
      <c r="AC3119" s="187"/>
      <c r="AD3119" s="25"/>
      <c r="AE3119" s="25"/>
    </row>
    <row r="3120">
      <c r="A3120" s="187"/>
      <c r="B3120" s="187"/>
      <c r="C3120" s="187"/>
      <c r="D3120" s="187"/>
      <c r="E3120" s="187"/>
      <c r="F3120" s="187"/>
      <c r="G3120" s="188"/>
      <c r="H3120" s="187"/>
      <c r="I3120" s="188"/>
      <c r="J3120" s="188"/>
      <c r="K3120" s="188"/>
      <c r="L3120" s="187"/>
      <c r="M3120" s="188"/>
      <c r="N3120" s="188"/>
      <c r="O3120" s="188"/>
      <c r="P3120" s="189"/>
      <c r="Q3120" s="187"/>
      <c r="R3120" s="187"/>
      <c r="S3120" s="188"/>
      <c r="T3120" s="188"/>
      <c r="U3120" s="188"/>
      <c r="V3120" s="188"/>
      <c r="W3120" s="188"/>
      <c r="X3120" s="188"/>
      <c r="Y3120" s="188"/>
      <c r="Z3120" s="188"/>
      <c r="AA3120" s="187"/>
      <c r="AB3120" s="189"/>
      <c r="AC3120" s="187"/>
      <c r="AD3120" s="25"/>
      <c r="AE3120" s="25"/>
    </row>
    <row r="3121">
      <c r="A3121" s="187"/>
      <c r="B3121" s="187"/>
      <c r="C3121" s="187"/>
      <c r="D3121" s="187"/>
      <c r="E3121" s="187"/>
      <c r="F3121" s="187"/>
      <c r="G3121" s="188"/>
      <c r="H3121" s="187"/>
      <c r="I3121" s="188"/>
      <c r="J3121" s="188"/>
      <c r="K3121" s="188"/>
      <c r="L3121" s="187"/>
      <c r="M3121" s="188"/>
      <c r="N3121" s="188"/>
      <c r="O3121" s="188"/>
      <c r="P3121" s="189"/>
      <c r="Q3121" s="187"/>
      <c r="R3121" s="187"/>
      <c r="S3121" s="188"/>
      <c r="T3121" s="188"/>
      <c r="U3121" s="188"/>
      <c r="V3121" s="188"/>
      <c r="W3121" s="188"/>
      <c r="X3121" s="188"/>
      <c r="Y3121" s="188"/>
      <c r="Z3121" s="188"/>
      <c r="AA3121" s="187"/>
      <c r="AB3121" s="189"/>
      <c r="AC3121" s="187"/>
      <c r="AD3121" s="25"/>
      <c r="AE3121" s="25"/>
    </row>
    <row r="3122">
      <c r="A3122" s="187"/>
      <c r="B3122" s="187"/>
      <c r="C3122" s="187"/>
      <c r="D3122" s="187"/>
      <c r="E3122" s="187"/>
      <c r="F3122" s="187"/>
      <c r="G3122" s="188"/>
      <c r="H3122" s="187"/>
      <c r="I3122" s="188"/>
      <c r="J3122" s="188"/>
      <c r="K3122" s="188"/>
      <c r="L3122" s="187"/>
      <c r="M3122" s="188"/>
      <c r="N3122" s="188"/>
      <c r="O3122" s="188"/>
      <c r="P3122" s="189"/>
      <c r="Q3122" s="187"/>
      <c r="R3122" s="187"/>
      <c r="S3122" s="188"/>
      <c r="T3122" s="188"/>
      <c r="U3122" s="188"/>
      <c r="V3122" s="188"/>
      <c r="W3122" s="188"/>
      <c r="X3122" s="188"/>
      <c r="Y3122" s="188"/>
      <c r="Z3122" s="188"/>
      <c r="AA3122" s="187"/>
      <c r="AB3122" s="189"/>
      <c r="AC3122" s="187"/>
      <c r="AD3122" s="25"/>
      <c r="AE3122" s="25"/>
    </row>
    <row r="3123">
      <c r="A3123" s="187"/>
      <c r="B3123" s="187"/>
      <c r="C3123" s="187"/>
      <c r="D3123" s="187"/>
      <c r="E3123" s="187"/>
      <c r="F3123" s="187"/>
      <c r="G3123" s="188"/>
      <c r="H3123" s="187"/>
      <c r="I3123" s="188"/>
      <c r="J3123" s="188"/>
      <c r="K3123" s="188"/>
      <c r="L3123" s="187"/>
      <c r="M3123" s="188"/>
      <c r="N3123" s="188"/>
      <c r="O3123" s="188"/>
      <c r="P3123" s="189"/>
      <c r="Q3123" s="187"/>
      <c r="R3123" s="187"/>
      <c r="S3123" s="188"/>
      <c r="T3123" s="188"/>
      <c r="U3123" s="188"/>
      <c r="V3123" s="188"/>
      <c r="W3123" s="188"/>
      <c r="X3123" s="188"/>
      <c r="Y3123" s="188"/>
      <c r="Z3123" s="188"/>
      <c r="AA3123" s="187"/>
      <c r="AB3123" s="189"/>
      <c r="AC3123" s="187"/>
      <c r="AD3123" s="25"/>
      <c r="AE3123" s="25"/>
    </row>
    <row r="3124">
      <c r="A3124" s="187"/>
      <c r="B3124" s="187"/>
      <c r="C3124" s="187"/>
      <c r="D3124" s="187"/>
      <c r="E3124" s="187"/>
      <c r="F3124" s="187"/>
      <c r="G3124" s="188"/>
      <c r="H3124" s="188"/>
      <c r="I3124" s="188"/>
      <c r="J3124" s="188"/>
      <c r="K3124" s="188"/>
      <c r="L3124" s="188"/>
      <c r="M3124" s="188"/>
      <c r="N3124" s="188"/>
      <c r="O3124" s="188"/>
      <c r="P3124" s="189"/>
      <c r="Q3124" s="187"/>
      <c r="R3124" s="188"/>
      <c r="S3124" s="187"/>
      <c r="T3124" s="188"/>
      <c r="U3124" s="188"/>
      <c r="V3124" s="188"/>
      <c r="W3124" s="188"/>
      <c r="X3124" s="188"/>
      <c r="Y3124" s="188"/>
      <c r="Z3124" s="188"/>
      <c r="AA3124" s="187"/>
      <c r="AB3124" s="189"/>
      <c r="AC3124" s="187"/>
      <c r="AD3124" s="25"/>
      <c r="AE3124" s="25"/>
    </row>
    <row r="3125">
      <c r="A3125" s="187"/>
      <c r="B3125" s="187"/>
      <c r="C3125" s="187"/>
      <c r="D3125" s="187"/>
      <c r="E3125" s="187"/>
      <c r="F3125" s="187"/>
      <c r="G3125" s="188"/>
      <c r="H3125" s="187"/>
      <c r="I3125" s="188"/>
      <c r="J3125" s="188"/>
      <c r="K3125" s="188"/>
      <c r="L3125" s="187"/>
      <c r="M3125" s="188"/>
      <c r="N3125" s="188"/>
      <c r="O3125" s="188"/>
      <c r="P3125" s="189"/>
      <c r="Q3125" s="187"/>
      <c r="R3125" s="187"/>
      <c r="S3125" s="188"/>
      <c r="T3125" s="188"/>
      <c r="U3125" s="188"/>
      <c r="V3125" s="188"/>
      <c r="W3125" s="188"/>
      <c r="X3125" s="188"/>
      <c r="Y3125" s="188"/>
      <c r="Z3125" s="188"/>
      <c r="AA3125" s="187"/>
      <c r="AB3125" s="189"/>
      <c r="AC3125" s="187"/>
      <c r="AD3125" s="25"/>
      <c r="AE3125" s="25"/>
    </row>
    <row r="3126">
      <c r="A3126" s="187"/>
      <c r="B3126" s="187"/>
      <c r="C3126" s="187"/>
      <c r="D3126" s="187"/>
      <c r="E3126" s="187"/>
      <c r="F3126" s="187"/>
      <c r="G3126" s="188"/>
      <c r="H3126" s="187"/>
      <c r="I3126" s="188"/>
      <c r="J3126" s="188"/>
      <c r="K3126" s="188"/>
      <c r="L3126" s="187"/>
      <c r="M3126" s="188"/>
      <c r="N3126" s="188"/>
      <c r="O3126" s="188"/>
      <c r="P3126" s="189"/>
      <c r="Q3126" s="187"/>
      <c r="R3126" s="187"/>
      <c r="S3126" s="188"/>
      <c r="T3126" s="188"/>
      <c r="U3126" s="188"/>
      <c r="V3126" s="188"/>
      <c r="W3126" s="188"/>
      <c r="X3126" s="188"/>
      <c r="Y3126" s="188"/>
      <c r="Z3126" s="188"/>
      <c r="AA3126" s="187"/>
      <c r="AB3126" s="189"/>
      <c r="AC3126" s="187"/>
      <c r="AD3126" s="25"/>
      <c r="AE3126" s="25"/>
    </row>
    <row r="3127">
      <c r="A3127" s="187"/>
      <c r="B3127" s="187"/>
      <c r="C3127" s="187"/>
      <c r="D3127" s="187"/>
      <c r="E3127" s="187"/>
      <c r="F3127" s="187"/>
      <c r="G3127" s="188"/>
      <c r="H3127" s="187"/>
      <c r="I3127" s="188"/>
      <c r="J3127" s="188"/>
      <c r="K3127" s="188"/>
      <c r="L3127" s="187"/>
      <c r="M3127" s="188"/>
      <c r="N3127" s="188"/>
      <c r="O3127" s="188"/>
      <c r="P3127" s="189"/>
      <c r="Q3127" s="187"/>
      <c r="R3127" s="187"/>
      <c r="S3127" s="188"/>
      <c r="T3127" s="188"/>
      <c r="U3127" s="188"/>
      <c r="V3127" s="188"/>
      <c r="W3127" s="188"/>
      <c r="X3127" s="188"/>
      <c r="Y3127" s="188"/>
      <c r="Z3127" s="188"/>
      <c r="AA3127" s="187"/>
      <c r="AB3127" s="189"/>
      <c r="AC3127" s="187"/>
      <c r="AD3127" s="25"/>
      <c r="AE3127" s="25"/>
    </row>
    <row r="3128">
      <c r="A3128" s="187"/>
      <c r="B3128" s="187"/>
      <c r="C3128" s="187"/>
      <c r="D3128" s="187"/>
      <c r="E3128" s="187"/>
      <c r="F3128" s="187"/>
      <c r="G3128" s="188"/>
      <c r="H3128" s="188"/>
      <c r="I3128" s="188"/>
      <c r="J3128" s="188"/>
      <c r="K3128" s="188"/>
      <c r="L3128" s="188"/>
      <c r="M3128" s="188"/>
      <c r="N3128" s="188"/>
      <c r="O3128" s="188"/>
      <c r="P3128" s="189"/>
      <c r="Q3128" s="188"/>
      <c r="R3128" s="188"/>
      <c r="S3128" s="187"/>
      <c r="T3128" s="188"/>
      <c r="U3128" s="188"/>
      <c r="V3128" s="188"/>
      <c r="W3128" s="188"/>
      <c r="X3128" s="188"/>
      <c r="Y3128" s="188"/>
      <c r="Z3128" s="188"/>
      <c r="AA3128" s="187"/>
      <c r="AB3128" s="189"/>
      <c r="AC3128" s="187"/>
      <c r="AD3128" s="25"/>
      <c r="AE3128" s="25"/>
    </row>
    <row r="3129">
      <c r="A3129" s="187"/>
      <c r="B3129" s="187"/>
      <c r="C3129" s="187"/>
      <c r="D3129" s="187"/>
      <c r="E3129" s="187"/>
      <c r="F3129" s="187"/>
      <c r="G3129" s="188"/>
      <c r="H3129" s="188"/>
      <c r="I3129" s="188"/>
      <c r="J3129" s="188"/>
      <c r="K3129" s="188"/>
      <c r="L3129" s="188"/>
      <c r="M3129" s="188"/>
      <c r="N3129" s="188"/>
      <c r="O3129" s="188"/>
      <c r="P3129" s="189"/>
      <c r="Q3129" s="187"/>
      <c r="R3129" s="188"/>
      <c r="S3129" s="187"/>
      <c r="T3129" s="188"/>
      <c r="U3129" s="188"/>
      <c r="V3129" s="188"/>
      <c r="W3129" s="188"/>
      <c r="X3129" s="188"/>
      <c r="Y3129" s="188"/>
      <c r="Z3129" s="188"/>
      <c r="AA3129" s="187"/>
      <c r="AB3129" s="189"/>
      <c r="AC3129" s="187"/>
      <c r="AD3129" s="25"/>
      <c r="AE3129" s="25"/>
    </row>
    <row r="3130">
      <c r="A3130" s="187"/>
      <c r="B3130" s="187"/>
      <c r="C3130" s="187"/>
      <c r="D3130" s="187"/>
      <c r="E3130" s="187"/>
      <c r="F3130" s="187"/>
      <c r="G3130" s="188"/>
      <c r="H3130" s="187"/>
      <c r="I3130" s="187"/>
      <c r="J3130" s="188"/>
      <c r="K3130" s="187"/>
      <c r="L3130" s="188"/>
      <c r="M3130" s="188"/>
      <c r="N3130" s="188"/>
      <c r="O3130" s="188"/>
      <c r="P3130" s="189"/>
      <c r="Q3130" s="187"/>
      <c r="R3130" s="187"/>
      <c r="S3130" s="188"/>
      <c r="T3130" s="188"/>
      <c r="U3130" s="188"/>
      <c r="V3130" s="188"/>
      <c r="W3130" s="188"/>
      <c r="X3130" s="188"/>
      <c r="Y3130" s="188"/>
      <c r="Z3130" s="188"/>
      <c r="AA3130" s="187"/>
      <c r="AB3130" s="189"/>
      <c r="AC3130" s="187"/>
      <c r="AD3130" s="25"/>
      <c r="AE3130" s="25"/>
    </row>
    <row r="3131">
      <c r="A3131" s="187"/>
      <c r="B3131" s="187"/>
      <c r="C3131" s="187"/>
      <c r="D3131" s="187"/>
      <c r="E3131" s="187"/>
      <c r="F3131" s="187"/>
      <c r="G3131" s="188"/>
      <c r="H3131" s="187"/>
      <c r="I3131" s="188"/>
      <c r="J3131" s="188"/>
      <c r="K3131" s="188"/>
      <c r="L3131" s="187"/>
      <c r="M3131" s="188"/>
      <c r="N3131" s="188"/>
      <c r="O3131" s="188"/>
      <c r="P3131" s="189"/>
      <c r="Q3131" s="187"/>
      <c r="R3131" s="187"/>
      <c r="S3131" s="188"/>
      <c r="T3131" s="188"/>
      <c r="U3131" s="188"/>
      <c r="V3131" s="188"/>
      <c r="W3131" s="188"/>
      <c r="X3131" s="188"/>
      <c r="Y3131" s="188"/>
      <c r="Z3131" s="188"/>
      <c r="AA3131" s="187"/>
      <c r="AB3131" s="189"/>
      <c r="AC3131" s="187"/>
      <c r="AD3131" s="25"/>
      <c r="AE3131" s="25"/>
    </row>
    <row r="3132">
      <c r="A3132" s="187"/>
      <c r="B3132" s="187"/>
      <c r="C3132" s="187"/>
      <c r="D3132" s="187"/>
      <c r="E3132" s="187"/>
      <c r="F3132" s="187"/>
      <c r="G3132" s="188"/>
      <c r="H3132" s="187"/>
      <c r="I3132" s="187"/>
      <c r="J3132" s="188"/>
      <c r="K3132" s="187"/>
      <c r="L3132" s="188"/>
      <c r="M3132" s="188"/>
      <c r="N3132" s="188"/>
      <c r="O3132" s="188"/>
      <c r="P3132" s="189"/>
      <c r="Q3132" s="187"/>
      <c r="R3132" s="187"/>
      <c r="S3132" s="188"/>
      <c r="T3132" s="188"/>
      <c r="U3132" s="188"/>
      <c r="V3132" s="188"/>
      <c r="W3132" s="188"/>
      <c r="X3132" s="188"/>
      <c r="Y3132" s="188"/>
      <c r="Z3132" s="188"/>
      <c r="AA3132" s="187"/>
      <c r="AB3132" s="189"/>
      <c r="AC3132" s="187"/>
      <c r="AD3132" s="25"/>
      <c r="AE3132" s="25"/>
    </row>
    <row r="3133">
      <c r="A3133" s="187"/>
      <c r="B3133" s="187"/>
      <c r="C3133" s="187"/>
      <c r="D3133" s="187"/>
      <c r="E3133" s="187"/>
      <c r="F3133" s="187"/>
      <c r="G3133" s="188"/>
      <c r="H3133" s="188"/>
      <c r="I3133" s="188"/>
      <c r="J3133" s="188"/>
      <c r="K3133" s="188"/>
      <c r="L3133" s="188"/>
      <c r="M3133" s="188"/>
      <c r="N3133" s="188"/>
      <c r="O3133" s="188"/>
      <c r="P3133" s="189"/>
      <c r="Q3133" s="187"/>
      <c r="R3133" s="188"/>
      <c r="S3133" s="187"/>
      <c r="T3133" s="188"/>
      <c r="U3133" s="188"/>
      <c r="V3133" s="188"/>
      <c r="W3133" s="188"/>
      <c r="X3133" s="188"/>
      <c r="Y3133" s="188"/>
      <c r="Z3133" s="188"/>
      <c r="AA3133" s="187"/>
      <c r="AB3133" s="189"/>
      <c r="AC3133" s="187"/>
      <c r="AD3133" s="25"/>
      <c r="AE3133" s="25"/>
    </row>
    <row r="3134">
      <c r="A3134" s="187"/>
      <c r="B3134" s="187"/>
      <c r="C3134" s="187"/>
      <c r="D3134" s="187"/>
      <c r="E3134" s="187"/>
      <c r="F3134" s="187"/>
      <c r="G3134" s="188"/>
      <c r="H3134" s="187"/>
      <c r="I3134" s="187"/>
      <c r="J3134" s="188"/>
      <c r="K3134" s="188"/>
      <c r="L3134" s="188"/>
      <c r="M3134" s="188"/>
      <c r="N3134" s="188"/>
      <c r="O3134" s="188"/>
      <c r="P3134" s="189"/>
      <c r="Q3134" s="187"/>
      <c r="R3134" s="187"/>
      <c r="S3134" s="188"/>
      <c r="T3134" s="188"/>
      <c r="U3134" s="188"/>
      <c r="V3134" s="188"/>
      <c r="W3134" s="188"/>
      <c r="X3134" s="188"/>
      <c r="Y3134" s="188"/>
      <c r="Z3134" s="188"/>
      <c r="AA3134" s="187"/>
      <c r="AB3134" s="189"/>
      <c r="AC3134" s="187"/>
      <c r="AD3134" s="25"/>
      <c r="AE3134" s="25"/>
    </row>
    <row r="3135">
      <c r="A3135" s="187"/>
      <c r="B3135" s="187"/>
      <c r="C3135" s="187"/>
      <c r="D3135" s="187"/>
      <c r="E3135" s="187"/>
      <c r="F3135" s="187"/>
      <c r="G3135" s="188"/>
      <c r="H3135" s="188"/>
      <c r="I3135" s="188"/>
      <c r="J3135" s="188"/>
      <c r="K3135" s="188"/>
      <c r="L3135" s="188"/>
      <c r="M3135" s="188"/>
      <c r="N3135" s="188"/>
      <c r="O3135" s="188"/>
      <c r="P3135" s="189"/>
      <c r="Q3135" s="188"/>
      <c r="R3135" s="188"/>
      <c r="S3135" s="187"/>
      <c r="T3135" s="188"/>
      <c r="U3135" s="188"/>
      <c r="V3135" s="188"/>
      <c r="W3135" s="188"/>
      <c r="X3135" s="188"/>
      <c r="Y3135" s="188"/>
      <c r="Z3135" s="188"/>
      <c r="AA3135" s="187"/>
      <c r="AB3135" s="189"/>
      <c r="AC3135" s="187"/>
      <c r="AD3135" s="25"/>
      <c r="AE3135" s="25"/>
    </row>
    <row r="3136">
      <c r="A3136" s="187"/>
      <c r="B3136" s="187"/>
      <c r="C3136" s="187"/>
      <c r="D3136" s="187"/>
      <c r="E3136" s="187"/>
      <c r="F3136" s="187"/>
      <c r="G3136" s="188"/>
      <c r="H3136" s="188"/>
      <c r="I3136" s="188"/>
      <c r="J3136" s="188"/>
      <c r="K3136" s="188"/>
      <c r="L3136" s="188"/>
      <c r="M3136" s="188"/>
      <c r="N3136" s="188"/>
      <c r="O3136" s="188"/>
      <c r="P3136" s="189"/>
      <c r="Q3136" s="188"/>
      <c r="R3136" s="188"/>
      <c r="S3136" s="187"/>
      <c r="T3136" s="188"/>
      <c r="U3136" s="188"/>
      <c r="V3136" s="188"/>
      <c r="W3136" s="188"/>
      <c r="X3136" s="188"/>
      <c r="Y3136" s="188"/>
      <c r="Z3136" s="188"/>
      <c r="AA3136" s="187"/>
      <c r="AB3136" s="189"/>
      <c r="AC3136" s="187"/>
      <c r="AD3136" s="25"/>
      <c r="AE3136" s="25"/>
    </row>
    <row r="3137">
      <c r="A3137" s="187"/>
      <c r="B3137" s="187"/>
      <c r="C3137" s="187"/>
      <c r="D3137" s="187"/>
      <c r="E3137" s="187"/>
      <c r="F3137" s="187"/>
      <c r="G3137" s="188"/>
      <c r="H3137" s="188"/>
      <c r="I3137" s="188"/>
      <c r="J3137" s="188"/>
      <c r="K3137" s="188"/>
      <c r="L3137" s="188"/>
      <c r="M3137" s="188"/>
      <c r="N3137" s="188"/>
      <c r="O3137" s="188"/>
      <c r="P3137" s="189"/>
      <c r="Q3137" s="188"/>
      <c r="R3137" s="188"/>
      <c r="S3137" s="187"/>
      <c r="T3137" s="188"/>
      <c r="U3137" s="188"/>
      <c r="V3137" s="188"/>
      <c r="W3137" s="188"/>
      <c r="X3137" s="188"/>
      <c r="Y3137" s="188"/>
      <c r="Z3137" s="188"/>
      <c r="AA3137" s="187"/>
      <c r="AB3137" s="189"/>
      <c r="AC3137" s="187"/>
      <c r="AD3137" s="25"/>
      <c r="AE3137" s="25"/>
    </row>
    <row r="3138">
      <c r="A3138" s="187"/>
      <c r="B3138" s="187"/>
      <c r="C3138" s="187"/>
      <c r="D3138" s="187"/>
      <c r="E3138" s="187"/>
      <c r="F3138" s="187"/>
      <c r="G3138" s="188"/>
      <c r="H3138" s="188"/>
      <c r="I3138" s="188"/>
      <c r="J3138" s="188"/>
      <c r="K3138" s="188"/>
      <c r="L3138" s="188"/>
      <c r="M3138" s="188"/>
      <c r="N3138" s="188"/>
      <c r="O3138" s="188"/>
      <c r="P3138" s="189"/>
      <c r="Q3138" s="188"/>
      <c r="R3138" s="188"/>
      <c r="S3138" s="187"/>
      <c r="T3138" s="188"/>
      <c r="U3138" s="188"/>
      <c r="V3138" s="188"/>
      <c r="W3138" s="188"/>
      <c r="X3138" s="188"/>
      <c r="Y3138" s="188"/>
      <c r="Z3138" s="188"/>
      <c r="AA3138" s="187"/>
      <c r="AB3138" s="189"/>
      <c r="AC3138" s="187"/>
      <c r="AD3138" s="25"/>
      <c r="AE3138" s="25"/>
    </row>
    <row r="3139">
      <c r="A3139" s="187"/>
      <c r="B3139" s="187"/>
      <c r="C3139" s="187"/>
      <c r="D3139" s="187"/>
      <c r="E3139" s="187"/>
      <c r="F3139" s="187"/>
      <c r="G3139" s="188"/>
      <c r="H3139" s="188"/>
      <c r="I3139" s="188"/>
      <c r="J3139" s="188"/>
      <c r="K3139" s="188"/>
      <c r="L3139" s="188"/>
      <c r="M3139" s="188"/>
      <c r="N3139" s="188"/>
      <c r="O3139" s="188"/>
      <c r="P3139" s="189"/>
      <c r="Q3139" s="188"/>
      <c r="R3139" s="188"/>
      <c r="S3139" s="187"/>
      <c r="T3139" s="188"/>
      <c r="U3139" s="188"/>
      <c r="V3139" s="188"/>
      <c r="W3139" s="188"/>
      <c r="X3139" s="188"/>
      <c r="Y3139" s="188"/>
      <c r="Z3139" s="188"/>
      <c r="AA3139" s="187"/>
      <c r="AB3139" s="189"/>
      <c r="AC3139" s="187"/>
      <c r="AD3139" s="25"/>
      <c r="AE3139" s="25"/>
    </row>
    <row r="3140">
      <c r="A3140" s="187"/>
      <c r="B3140" s="187"/>
      <c r="C3140" s="187"/>
      <c r="D3140" s="187"/>
      <c r="E3140" s="187"/>
      <c r="F3140" s="187"/>
      <c r="G3140" s="188"/>
      <c r="H3140" s="188"/>
      <c r="I3140" s="188"/>
      <c r="J3140" s="188"/>
      <c r="K3140" s="188"/>
      <c r="L3140" s="188"/>
      <c r="M3140" s="188"/>
      <c r="N3140" s="188"/>
      <c r="O3140" s="188"/>
      <c r="P3140" s="189"/>
      <c r="Q3140" s="188"/>
      <c r="R3140" s="188"/>
      <c r="S3140" s="187"/>
      <c r="T3140" s="188"/>
      <c r="U3140" s="188"/>
      <c r="V3140" s="188"/>
      <c r="W3140" s="188"/>
      <c r="X3140" s="188"/>
      <c r="Y3140" s="188"/>
      <c r="Z3140" s="188"/>
      <c r="AA3140" s="187"/>
      <c r="AB3140" s="189"/>
      <c r="AC3140" s="187"/>
      <c r="AD3140" s="25"/>
      <c r="AE3140" s="25"/>
    </row>
    <row r="3141">
      <c r="A3141" s="187"/>
      <c r="B3141" s="187"/>
      <c r="C3141" s="187"/>
      <c r="D3141" s="187"/>
      <c r="E3141" s="187"/>
      <c r="F3141" s="187"/>
      <c r="G3141" s="188"/>
      <c r="H3141" s="188"/>
      <c r="I3141" s="188"/>
      <c r="J3141" s="188"/>
      <c r="K3141" s="188"/>
      <c r="L3141" s="188"/>
      <c r="M3141" s="188"/>
      <c r="N3141" s="188"/>
      <c r="O3141" s="188"/>
      <c r="P3141" s="189"/>
      <c r="Q3141" s="188"/>
      <c r="R3141" s="188"/>
      <c r="S3141" s="187"/>
      <c r="T3141" s="188"/>
      <c r="U3141" s="188"/>
      <c r="V3141" s="188"/>
      <c r="W3141" s="188"/>
      <c r="X3141" s="188"/>
      <c r="Y3141" s="188"/>
      <c r="Z3141" s="188"/>
      <c r="AA3141" s="187"/>
      <c r="AB3141" s="189"/>
      <c r="AC3141" s="187"/>
      <c r="AD3141" s="25"/>
      <c r="AE3141" s="25"/>
    </row>
    <row r="3142">
      <c r="A3142" s="187"/>
      <c r="B3142" s="187"/>
      <c r="C3142" s="187"/>
      <c r="D3142" s="187"/>
      <c r="E3142" s="187"/>
      <c r="F3142" s="187"/>
      <c r="G3142" s="188"/>
      <c r="H3142" s="188"/>
      <c r="I3142" s="188"/>
      <c r="J3142" s="188"/>
      <c r="K3142" s="188"/>
      <c r="L3142" s="188"/>
      <c r="M3142" s="188"/>
      <c r="N3142" s="188"/>
      <c r="O3142" s="188"/>
      <c r="P3142" s="189"/>
      <c r="Q3142" s="188"/>
      <c r="R3142" s="188"/>
      <c r="S3142" s="187"/>
      <c r="T3142" s="188"/>
      <c r="U3142" s="188"/>
      <c r="V3142" s="188"/>
      <c r="W3142" s="188"/>
      <c r="X3142" s="188"/>
      <c r="Y3142" s="188"/>
      <c r="Z3142" s="188"/>
      <c r="AA3142" s="187"/>
      <c r="AB3142" s="189"/>
      <c r="AC3142" s="187"/>
      <c r="AD3142" s="25"/>
      <c r="AE3142" s="25"/>
    </row>
    <row r="3143">
      <c r="A3143" s="187"/>
      <c r="B3143" s="187"/>
      <c r="C3143" s="187"/>
      <c r="D3143" s="187"/>
      <c r="E3143" s="187"/>
      <c r="F3143" s="187"/>
      <c r="G3143" s="188"/>
      <c r="H3143" s="188"/>
      <c r="I3143" s="188"/>
      <c r="J3143" s="188"/>
      <c r="K3143" s="188"/>
      <c r="L3143" s="188"/>
      <c r="M3143" s="188"/>
      <c r="N3143" s="188"/>
      <c r="O3143" s="188"/>
      <c r="P3143" s="189"/>
      <c r="Q3143" s="188"/>
      <c r="R3143" s="188"/>
      <c r="S3143" s="187"/>
      <c r="T3143" s="188"/>
      <c r="U3143" s="188"/>
      <c r="V3143" s="188"/>
      <c r="W3143" s="188"/>
      <c r="X3143" s="188"/>
      <c r="Y3143" s="188"/>
      <c r="Z3143" s="188"/>
      <c r="AA3143" s="187"/>
      <c r="AB3143" s="189"/>
      <c r="AC3143" s="187"/>
      <c r="AD3143" s="25"/>
      <c r="AE3143" s="25"/>
    </row>
    <row r="3144">
      <c r="A3144" s="187"/>
      <c r="B3144" s="187"/>
      <c r="C3144" s="187"/>
      <c r="D3144" s="187"/>
      <c r="E3144" s="187"/>
      <c r="F3144" s="187"/>
      <c r="G3144" s="188"/>
      <c r="H3144" s="188"/>
      <c r="I3144" s="188"/>
      <c r="J3144" s="188"/>
      <c r="K3144" s="188"/>
      <c r="L3144" s="188"/>
      <c r="M3144" s="188"/>
      <c r="N3144" s="188"/>
      <c r="O3144" s="188"/>
      <c r="P3144" s="189"/>
      <c r="Q3144" s="188"/>
      <c r="R3144" s="188"/>
      <c r="S3144" s="187"/>
      <c r="T3144" s="188"/>
      <c r="U3144" s="188"/>
      <c r="V3144" s="188"/>
      <c r="W3144" s="188"/>
      <c r="X3144" s="188"/>
      <c r="Y3144" s="188"/>
      <c r="Z3144" s="188"/>
      <c r="AA3144" s="187"/>
      <c r="AB3144" s="189"/>
      <c r="AC3144" s="187"/>
      <c r="AD3144" s="25"/>
      <c r="AE3144" s="25"/>
    </row>
    <row r="3145">
      <c r="A3145" s="187"/>
      <c r="B3145" s="187"/>
      <c r="C3145" s="187"/>
      <c r="D3145" s="187"/>
      <c r="E3145" s="187"/>
      <c r="F3145" s="187"/>
      <c r="G3145" s="188"/>
      <c r="H3145" s="188"/>
      <c r="I3145" s="188"/>
      <c r="J3145" s="188"/>
      <c r="K3145" s="188"/>
      <c r="L3145" s="188"/>
      <c r="M3145" s="188"/>
      <c r="N3145" s="188"/>
      <c r="O3145" s="188"/>
      <c r="P3145" s="189"/>
      <c r="Q3145" s="188"/>
      <c r="R3145" s="188"/>
      <c r="S3145" s="187"/>
      <c r="T3145" s="188"/>
      <c r="U3145" s="188"/>
      <c r="V3145" s="188"/>
      <c r="W3145" s="188"/>
      <c r="X3145" s="188"/>
      <c r="Y3145" s="188"/>
      <c r="Z3145" s="188"/>
      <c r="AA3145" s="187"/>
      <c r="AB3145" s="189"/>
      <c r="AC3145" s="187"/>
      <c r="AD3145" s="25"/>
      <c r="AE3145" s="25"/>
    </row>
    <row r="3146">
      <c r="A3146" s="187"/>
      <c r="B3146" s="187"/>
      <c r="C3146" s="187"/>
      <c r="D3146" s="187"/>
      <c r="E3146" s="187"/>
      <c r="F3146" s="187"/>
      <c r="G3146" s="188"/>
      <c r="H3146" s="188"/>
      <c r="I3146" s="188"/>
      <c r="J3146" s="188"/>
      <c r="K3146" s="188"/>
      <c r="L3146" s="188"/>
      <c r="M3146" s="188"/>
      <c r="N3146" s="188"/>
      <c r="O3146" s="188"/>
      <c r="P3146" s="189"/>
      <c r="Q3146" s="188"/>
      <c r="R3146" s="188"/>
      <c r="S3146" s="187"/>
      <c r="T3146" s="188"/>
      <c r="U3146" s="188"/>
      <c r="V3146" s="188"/>
      <c r="W3146" s="188"/>
      <c r="X3146" s="188"/>
      <c r="Y3146" s="188"/>
      <c r="Z3146" s="188"/>
      <c r="AA3146" s="187"/>
      <c r="AB3146" s="189"/>
      <c r="AC3146" s="187"/>
      <c r="AD3146" s="25"/>
      <c r="AE3146" s="25"/>
    </row>
    <row r="3147">
      <c r="A3147" s="187"/>
      <c r="B3147" s="187"/>
      <c r="C3147" s="187"/>
      <c r="D3147" s="187"/>
      <c r="E3147" s="187"/>
      <c r="F3147" s="187"/>
      <c r="G3147" s="188"/>
      <c r="H3147" s="188"/>
      <c r="I3147" s="188"/>
      <c r="J3147" s="188"/>
      <c r="K3147" s="188"/>
      <c r="L3147" s="188"/>
      <c r="M3147" s="188"/>
      <c r="N3147" s="188"/>
      <c r="O3147" s="188"/>
      <c r="P3147" s="189"/>
      <c r="Q3147" s="188"/>
      <c r="R3147" s="188"/>
      <c r="S3147" s="187"/>
      <c r="T3147" s="188"/>
      <c r="U3147" s="188"/>
      <c r="V3147" s="188"/>
      <c r="W3147" s="188"/>
      <c r="X3147" s="188"/>
      <c r="Y3147" s="188"/>
      <c r="Z3147" s="188"/>
      <c r="AA3147" s="187"/>
      <c r="AB3147" s="189"/>
      <c r="AC3147" s="187"/>
      <c r="AD3147" s="25"/>
      <c r="AE3147" s="25"/>
    </row>
    <row r="3148">
      <c r="A3148" s="187"/>
      <c r="B3148" s="187"/>
      <c r="C3148" s="187"/>
      <c r="D3148" s="187"/>
      <c r="E3148" s="187"/>
      <c r="F3148" s="187"/>
      <c r="G3148" s="188"/>
      <c r="H3148" s="188"/>
      <c r="I3148" s="188"/>
      <c r="J3148" s="188"/>
      <c r="K3148" s="188"/>
      <c r="L3148" s="188"/>
      <c r="M3148" s="188"/>
      <c r="N3148" s="188"/>
      <c r="O3148" s="188"/>
      <c r="P3148" s="189"/>
      <c r="Q3148" s="188"/>
      <c r="R3148" s="188"/>
      <c r="S3148" s="187"/>
      <c r="T3148" s="188"/>
      <c r="U3148" s="188"/>
      <c r="V3148" s="188"/>
      <c r="W3148" s="188"/>
      <c r="X3148" s="188"/>
      <c r="Y3148" s="188"/>
      <c r="Z3148" s="188"/>
      <c r="AA3148" s="187"/>
      <c r="AB3148" s="189"/>
      <c r="AC3148" s="187"/>
      <c r="AD3148" s="25"/>
      <c r="AE3148" s="25"/>
    </row>
    <row r="3149">
      <c r="A3149" s="187"/>
      <c r="B3149" s="187"/>
      <c r="C3149" s="187"/>
      <c r="D3149" s="187"/>
      <c r="E3149" s="187"/>
      <c r="F3149" s="187"/>
      <c r="G3149" s="188"/>
      <c r="H3149" s="188"/>
      <c r="I3149" s="188"/>
      <c r="J3149" s="188"/>
      <c r="K3149" s="188"/>
      <c r="L3149" s="188"/>
      <c r="M3149" s="188"/>
      <c r="N3149" s="188"/>
      <c r="O3149" s="188"/>
      <c r="P3149" s="189"/>
      <c r="Q3149" s="188"/>
      <c r="R3149" s="188"/>
      <c r="S3149" s="187"/>
      <c r="T3149" s="188"/>
      <c r="U3149" s="188"/>
      <c r="V3149" s="188"/>
      <c r="W3149" s="188"/>
      <c r="X3149" s="188"/>
      <c r="Y3149" s="188"/>
      <c r="Z3149" s="188"/>
      <c r="AA3149" s="187"/>
      <c r="AB3149" s="189"/>
      <c r="AC3149" s="187"/>
      <c r="AD3149" s="25"/>
      <c r="AE3149" s="25"/>
    </row>
    <row r="3150">
      <c r="A3150" s="187"/>
      <c r="B3150" s="187"/>
      <c r="C3150" s="187"/>
      <c r="D3150" s="187"/>
      <c r="E3150" s="187"/>
      <c r="F3150" s="187"/>
      <c r="G3150" s="188"/>
      <c r="H3150" s="188"/>
      <c r="I3150" s="188"/>
      <c r="J3150" s="188"/>
      <c r="K3150" s="188"/>
      <c r="L3150" s="188"/>
      <c r="M3150" s="188"/>
      <c r="N3150" s="188"/>
      <c r="O3150" s="188"/>
      <c r="P3150" s="189"/>
      <c r="Q3150" s="188"/>
      <c r="R3150" s="188"/>
      <c r="S3150" s="187"/>
      <c r="T3150" s="188"/>
      <c r="U3150" s="188"/>
      <c r="V3150" s="188"/>
      <c r="W3150" s="188"/>
      <c r="X3150" s="188"/>
      <c r="Y3150" s="188"/>
      <c r="Z3150" s="188"/>
      <c r="AA3150" s="187"/>
      <c r="AB3150" s="189"/>
      <c r="AC3150" s="187"/>
      <c r="AD3150" s="25"/>
      <c r="AE3150" s="25"/>
    </row>
    <row r="3151">
      <c r="A3151" s="187"/>
      <c r="B3151" s="187"/>
      <c r="C3151" s="187"/>
      <c r="D3151" s="187"/>
      <c r="E3151" s="187"/>
      <c r="F3151" s="187"/>
      <c r="G3151" s="188"/>
      <c r="H3151" s="188"/>
      <c r="I3151" s="188"/>
      <c r="J3151" s="188"/>
      <c r="K3151" s="188"/>
      <c r="L3151" s="188"/>
      <c r="M3151" s="188"/>
      <c r="N3151" s="188"/>
      <c r="O3151" s="188"/>
      <c r="P3151" s="189"/>
      <c r="Q3151" s="188"/>
      <c r="R3151" s="188"/>
      <c r="S3151" s="187"/>
      <c r="T3151" s="188"/>
      <c r="U3151" s="188"/>
      <c r="V3151" s="188"/>
      <c r="W3151" s="188"/>
      <c r="X3151" s="188"/>
      <c r="Y3151" s="188"/>
      <c r="Z3151" s="188"/>
      <c r="AA3151" s="187"/>
      <c r="AB3151" s="189"/>
      <c r="AC3151" s="187"/>
      <c r="AD3151" s="25"/>
      <c r="AE3151" s="25"/>
    </row>
    <row r="3152">
      <c r="A3152" s="187"/>
      <c r="B3152" s="187"/>
      <c r="C3152" s="187"/>
      <c r="D3152" s="187"/>
      <c r="E3152" s="187"/>
      <c r="F3152" s="187"/>
      <c r="G3152" s="188"/>
      <c r="H3152" s="188"/>
      <c r="I3152" s="188"/>
      <c r="J3152" s="188"/>
      <c r="K3152" s="188"/>
      <c r="L3152" s="188"/>
      <c r="M3152" s="188"/>
      <c r="N3152" s="188"/>
      <c r="O3152" s="188"/>
      <c r="P3152" s="189"/>
      <c r="Q3152" s="188"/>
      <c r="R3152" s="188"/>
      <c r="S3152" s="187"/>
      <c r="T3152" s="188"/>
      <c r="U3152" s="188"/>
      <c r="V3152" s="188"/>
      <c r="W3152" s="188"/>
      <c r="X3152" s="188"/>
      <c r="Y3152" s="188"/>
      <c r="Z3152" s="188"/>
      <c r="AA3152" s="187"/>
      <c r="AB3152" s="189"/>
      <c r="AC3152" s="187"/>
      <c r="AD3152" s="25"/>
      <c r="AE3152" s="25"/>
    </row>
    <row r="3153">
      <c r="A3153" s="187"/>
      <c r="B3153" s="187"/>
      <c r="C3153" s="187"/>
      <c r="D3153" s="187"/>
      <c r="E3153" s="187"/>
      <c r="F3153" s="187"/>
      <c r="G3153" s="188"/>
      <c r="H3153" s="188"/>
      <c r="I3153" s="188"/>
      <c r="J3153" s="188"/>
      <c r="K3153" s="188"/>
      <c r="L3153" s="188"/>
      <c r="M3153" s="188"/>
      <c r="N3153" s="188"/>
      <c r="O3153" s="188"/>
      <c r="P3153" s="189"/>
      <c r="Q3153" s="188"/>
      <c r="R3153" s="188"/>
      <c r="S3153" s="187"/>
      <c r="T3153" s="188"/>
      <c r="U3153" s="188"/>
      <c r="V3153" s="188"/>
      <c r="W3153" s="188"/>
      <c r="X3153" s="188"/>
      <c r="Y3153" s="188"/>
      <c r="Z3153" s="188"/>
      <c r="AA3153" s="187"/>
      <c r="AB3153" s="189"/>
      <c r="AC3153" s="187"/>
      <c r="AD3153" s="25"/>
      <c r="AE3153" s="25"/>
    </row>
    <row r="3154">
      <c r="A3154" s="187"/>
      <c r="B3154" s="187"/>
      <c r="C3154" s="187"/>
      <c r="D3154" s="187"/>
      <c r="E3154" s="187"/>
      <c r="F3154" s="187"/>
      <c r="G3154" s="188"/>
      <c r="H3154" s="188"/>
      <c r="I3154" s="188"/>
      <c r="J3154" s="188"/>
      <c r="K3154" s="188"/>
      <c r="L3154" s="188"/>
      <c r="M3154" s="188"/>
      <c r="N3154" s="188"/>
      <c r="O3154" s="188"/>
      <c r="P3154" s="189"/>
      <c r="Q3154" s="188"/>
      <c r="R3154" s="188"/>
      <c r="S3154" s="188"/>
      <c r="T3154" s="188"/>
      <c r="U3154" s="188"/>
      <c r="V3154" s="188"/>
      <c r="W3154" s="188"/>
      <c r="X3154" s="188"/>
      <c r="Y3154" s="188"/>
      <c r="Z3154" s="188"/>
      <c r="AA3154" s="187"/>
      <c r="AB3154" s="189"/>
      <c r="AC3154" s="187"/>
      <c r="AD3154" s="25"/>
      <c r="AE3154" s="25"/>
    </row>
    <row r="3155">
      <c r="A3155" s="187"/>
      <c r="B3155" s="187"/>
      <c r="C3155" s="187"/>
      <c r="D3155" s="187"/>
      <c r="E3155" s="187"/>
      <c r="F3155" s="187"/>
      <c r="G3155" s="188"/>
      <c r="H3155" s="188"/>
      <c r="I3155" s="188"/>
      <c r="J3155" s="188"/>
      <c r="K3155" s="188"/>
      <c r="L3155" s="188"/>
      <c r="M3155" s="187"/>
      <c r="N3155" s="187"/>
      <c r="O3155" s="188"/>
      <c r="P3155" s="189"/>
      <c r="Q3155" s="188"/>
      <c r="R3155" s="188"/>
      <c r="S3155" s="188"/>
      <c r="T3155" s="188"/>
      <c r="U3155" s="188"/>
      <c r="V3155" s="188"/>
      <c r="W3155" s="188"/>
      <c r="X3155" s="188"/>
      <c r="Y3155" s="188"/>
      <c r="Z3155" s="188"/>
      <c r="AA3155" s="187"/>
      <c r="AB3155" s="189"/>
      <c r="AC3155" s="187"/>
      <c r="AD3155" s="25"/>
      <c r="AE3155" s="25"/>
    </row>
    <row r="3156">
      <c r="A3156" s="187"/>
      <c r="B3156" s="187"/>
      <c r="C3156" s="187"/>
      <c r="D3156" s="187"/>
      <c r="E3156" s="187"/>
      <c r="F3156" s="187"/>
      <c r="G3156" s="188"/>
      <c r="H3156" s="188"/>
      <c r="I3156" s="188"/>
      <c r="J3156" s="188"/>
      <c r="K3156" s="188"/>
      <c r="L3156" s="188"/>
      <c r="M3156" s="188"/>
      <c r="N3156" s="188"/>
      <c r="O3156" s="188"/>
      <c r="P3156" s="189"/>
      <c r="Q3156" s="188"/>
      <c r="R3156" s="188"/>
      <c r="S3156" s="188"/>
      <c r="T3156" s="188"/>
      <c r="U3156" s="188"/>
      <c r="V3156" s="188"/>
      <c r="W3156" s="188"/>
      <c r="X3156" s="188"/>
      <c r="Y3156" s="187"/>
      <c r="Z3156" s="187"/>
      <c r="AA3156" s="187"/>
      <c r="AB3156" s="189"/>
      <c r="AC3156" s="187"/>
      <c r="AD3156" s="25"/>
      <c r="AE3156" s="25"/>
    </row>
    <row r="3157">
      <c r="A3157" s="187"/>
      <c r="B3157" s="187"/>
      <c r="C3157" s="187"/>
      <c r="D3157" s="187"/>
      <c r="E3157" s="187"/>
      <c r="F3157" s="187"/>
      <c r="G3157" s="188"/>
      <c r="H3157" s="188"/>
      <c r="I3157" s="188"/>
      <c r="J3157" s="188"/>
      <c r="K3157" s="188"/>
      <c r="L3157" s="188"/>
      <c r="M3157" s="188"/>
      <c r="N3157" s="188"/>
      <c r="O3157" s="188"/>
      <c r="P3157" s="189"/>
      <c r="Q3157" s="187"/>
      <c r="R3157" s="188"/>
      <c r="S3157" s="187"/>
      <c r="T3157" s="188"/>
      <c r="U3157" s="188"/>
      <c r="V3157" s="188"/>
      <c r="W3157" s="188"/>
      <c r="X3157" s="188"/>
      <c r="Y3157" s="188"/>
      <c r="Z3157" s="188"/>
      <c r="AA3157" s="187"/>
      <c r="AB3157" s="189"/>
      <c r="AC3157" s="187"/>
      <c r="AD3157" s="25"/>
      <c r="AE3157" s="25"/>
    </row>
    <row r="3158">
      <c r="A3158" s="187"/>
      <c r="B3158" s="187"/>
      <c r="C3158" s="187"/>
      <c r="D3158" s="187"/>
      <c r="E3158" s="187"/>
      <c r="F3158" s="187"/>
      <c r="G3158" s="188"/>
      <c r="H3158" s="188"/>
      <c r="I3158" s="188"/>
      <c r="J3158" s="188"/>
      <c r="K3158" s="188"/>
      <c r="L3158" s="188"/>
      <c r="M3158" s="188"/>
      <c r="N3158" s="188"/>
      <c r="O3158" s="188"/>
      <c r="P3158" s="189"/>
      <c r="Q3158" s="187"/>
      <c r="R3158" s="188"/>
      <c r="S3158" s="187"/>
      <c r="T3158" s="188"/>
      <c r="U3158" s="188"/>
      <c r="V3158" s="188"/>
      <c r="W3158" s="188"/>
      <c r="X3158" s="188"/>
      <c r="Y3158" s="188"/>
      <c r="Z3158" s="188"/>
      <c r="AA3158" s="187"/>
      <c r="AB3158" s="189"/>
      <c r="AC3158" s="187"/>
      <c r="AD3158" s="25"/>
      <c r="AE3158" s="25"/>
    </row>
    <row r="3159">
      <c r="A3159" s="187"/>
      <c r="B3159" s="187"/>
      <c r="C3159" s="187"/>
      <c r="D3159" s="187"/>
      <c r="E3159" s="187"/>
      <c r="F3159" s="187"/>
      <c r="G3159" s="188"/>
      <c r="H3159" s="188"/>
      <c r="I3159" s="188"/>
      <c r="J3159" s="188"/>
      <c r="K3159" s="188"/>
      <c r="L3159" s="188"/>
      <c r="M3159" s="188"/>
      <c r="N3159" s="188"/>
      <c r="O3159" s="188"/>
      <c r="P3159" s="189"/>
      <c r="Q3159" s="187"/>
      <c r="R3159" s="188"/>
      <c r="S3159" s="187"/>
      <c r="T3159" s="188"/>
      <c r="U3159" s="188"/>
      <c r="V3159" s="188"/>
      <c r="W3159" s="188"/>
      <c r="X3159" s="188"/>
      <c r="Y3159" s="188"/>
      <c r="Z3159" s="188"/>
      <c r="AA3159" s="187"/>
      <c r="AB3159" s="189"/>
      <c r="AC3159" s="187"/>
      <c r="AD3159" s="25"/>
      <c r="AE3159" s="25"/>
    </row>
    <row r="3160">
      <c r="A3160" s="187"/>
      <c r="B3160" s="187"/>
      <c r="C3160" s="187"/>
      <c r="D3160" s="187"/>
      <c r="E3160" s="187"/>
      <c r="F3160" s="187"/>
      <c r="G3160" s="188"/>
      <c r="H3160" s="188"/>
      <c r="I3160" s="188"/>
      <c r="J3160" s="188"/>
      <c r="K3160" s="188"/>
      <c r="L3160" s="188"/>
      <c r="M3160" s="188"/>
      <c r="N3160" s="188"/>
      <c r="O3160" s="188"/>
      <c r="P3160" s="189"/>
      <c r="Q3160" s="187"/>
      <c r="R3160" s="188"/>
      <c r="S3160" s="187"/>
      <c r="T3160" s="188"/>
      <c r="U3160" s="188"/>
      <c r="V3160" s="188"/>
      <c r="W3160" s="188"/>
      <c r="X3160" s="188"/>
      <c r="Y3160" s="188"/>
      <c r="Z3160" s="188"/>
      <c r="AA3160" s="187"/>
      <c r="AB3160" s="189"/>
      <c r="AC3160" s="187"/>
      <c r="AD3160" s="25"/>
      <c r="AE3160" s="25"/>
    </row>
    <row r="3161">
      <c r="A3161" s="187"/>
      <c r="B3161" s="187"/>
      <c r="C3161" s="187"/>
      <c r="D3161" s="187"/>
      <c r="E3161" s="187"/>
      <c r="F3161" s="187"/>
      <c r="G3161" s="188"/>
      <c r="H3161" s="188"/>
      <c r="I3161" s="188"/>
      <c r="J3161" s="188"/>
      <c r="K3161" s="188"/>
      <c r="L3161" s="188"/>
      <c r="M3161" s="188"/>
      <c r="N3161" s="188"/>
      <c r="O3161" s="188"/>
      <c r="P3161" s="189"/>
      <c r="Q3161" s="187"/>
      <c r="R3161" s="188"/>
      <c r="S3161" s="187"/>
      <c r="T3161" s="188"/>
      <c r="U3161" s="188"/>
      <c r="V3161" s="188"/>
      <c r="W3161" s="188"/>
      <c r="X3161" s="188"/>
      <c r="Y3161" s="188"/>
      <c r="Z3161" s="188"/>
      <c r="AA3161" s="187"/>
      <c r="AB3161" s="189"/>
      <c r="AC3161" s="187"/>
      <c r="AD3161" s="25"/>
      <c r="AE3161" s="25"/>
    </row>
    <row r="3162">
      <c r="A3162" s="187"/>
      <c r="B3162" s="187"/>
      <c r="C3162" s="187"/>
      <c r="D3162" s="187"/>
      <c r="E3162" s="187"/>
      <c r="F3162" s="187"/>
      <c r="G3162" s="188"/>
      <c r="H3162" s="188"/>
      <c r="I3162" s="188"/>
      <c r="J3162" s="188"/>
      <c r="K3162" s="188"/>
      <c r="L3162" s="188"/>
      <c r="M3162" s="188"/>
      <c r="N3162" s="188"/>
      <c r="O3162" s="188"/>
      <c r="P3162" s="189"/>
      <c r="Q3162" s="188"/>
      <c r="R3162" s="188"/>
      <c r="S3162" s="187"/>
      <c r="T3162" s="188"/>
      <c r="U3162" s="188"/>
      <c r="V3162" s="188"/>
      <c r="W3162" s="188"/>
      <c r="X3162" s="188"/>
      <c r="Y3162" s="188"/>
      <c r="Z3162" s="188"/>
      <c r="AA3162" s="187"/>
      <c r="AB3162" s="189"/>
      <c r="AC3162" s="187"/>
      <c r="AD3162" s="25"/>
      <c r="AE3162" s="25"/>
    </row>
    <row r="3163">
      <c r="A3163" s="187"/>
      <c r="B3163" s="187"/>
      <c r="C3163" s="187"/>
      <c r="D3163" s="187"/>
      <c r="E3163" s="187"/>
      <c r="F3163" s="187"/>
      <c r="G3163" s="188"/>
      <c r="H3163" s="188"/>
      <c r="I3163" s="188"/>
      <c r="J3163" s="188"/>
      <c r="K3163" s="188"/>
      <c r="L3163" s="188"/>
      <c r="M3163" s="188"/>
      <c r="N3163" s="188"/>
      <c r="O3163" s="188"/>
      <c r="P3163" s="189"/>
      <c r="Q3163" s="187"/>
      <c r="R3163" s="188"/>
      <c r="S3163" s="187"/>
      <c r="T3163" s="188"/>
      <c r="U3163" s="188"/>
      <c r="V3163" s="188"/>
      <c r="W3163" s="188"/>
      <c r="X3163" s="188"/>
      <c r="Y3163" s="188"/>
      <c r="Z3163" s="188"/>
      <c r="AA3163" s="187"/>
      <c r="AB3163" s="189"/>
      <c r="AC3163" s="187"/>
      <c r="AD3163" s="25"/>
      <c r="AE3163" s="25"/>
    </row>
    <row r="3164">
      <c r="A3164" s="187"/>
      <c r="B3164" s="187"/>
      <c r="C3164" s="187"/>
      <c r="D3164" s="187"/>
      <c r="E3164" s="187"/>
      <c r="F3164" s="187"/>
      <c r="G3164" s="188"/>
      <c r="H3164" s="187"/>
      <c r="I3164" s="187"/>
      <c r="J3164" s="188"/>
      <c r="K3164" s="188"/>
      <c r="L3164" s="188"/>
      <c r="M3164" s="188"/>
      <c r="N3164" s="188"/>
      <c r="O3164" s="188"/>
      <c r="P3164" s="189"/>
      <c r="Q3164" s="187"/>
      <c r="R3164" s="187"/>
      <c r="S3164" s="188"/>
      <c r="T3164" s="188"/>
      <c r="U3164" s="188"/>
      <c r="V3164" s="188"/>
      <c r="W3164" s="188"/>
      <c r="X3164" s="188"/>
      <c r="Y3164" s="188"/>
      <c r="Z3164" s="188"/>
      <c r="AA3164" s="187"/>
      <c r="AB3164" s="189"/>
      <c r="AC3164" s="187"/>
      <c r="AD3164" s="25"/>
      <c r="AE3164" s="25"/>
    </row>
    <row r="3165">
      <c r="A3165" s="187"/>
      <c r="B3165" s="187"/>
      <c r="C3165" s="187"/>
      <c r="D3165" s="187"/>
      <c r="E3165" s="187"/>
      <c r="F3165" s="187"/>
      <c r="G3165" s="188"/>
      <c r="H3165" s="187"/>
      <c r="I3165" s="187"/>
      <c r="J3165" s="188"/>
      <c r="K3165" s="188"/>
      <c r="L3165" s="188"/>
      <c r="M3165" s="188"/>
      <c r="N3165" s="188"/>
      <c r="O3165" s="188"/>
      <c r="P3165" s="189"/>
      <c r="Q3165" s="187"/>
      <c r="R3165" s="187"/>
      <c r="S3165" s="188"/>
      <c r="T3165" s="188"/>
      <c r="U3165" s="188"/>
      <c r="V3165" s="188"/>
      <c r="W3165" s="188"/>
      <c r="X3165" s="188"/>
      <c r="Y3165" s="188"/>
      <c r="Z3165" s="188"/>
      <c r="AA3165" s="187"/>
      <c r="AB3165" s="189"/>
      <c r="AC3165" s="187"/>
      <c r="AD3165" s="25"/>
      <c r="AE3165" s="25"/>
    </row>
    <row r="3166">
      <c r="A3166" s="187"/>
      <c r="B3166" s="187"/>
      <c r="C3166" s="187"/>
      <c r="D3166" s="187"/>
      <c r="E3166" s="187"/>
      <c r="F3166" s="187"/>
      <c r="G3166" s="188"/>
      <c r="H3166" s="188"/>
      <c r="I3166" s="188"/>
      <c r="J3166" s="188"/>
      <c r="K3166" s="188"/>
      <c r="L3166" s="188"/>
      <c r="M3166" s="188"/>
      <c r="N3166" s="188"/>
      <c r="O3166" s="188"/>
      <c r="P3166" s="189"/>
      <c r="Q3166" s="188"/>
      <c r="R3166" s="188"/>
      <c r="S3166" s="187"/>
      <c r="T3166" s="188"/>
      <c r="U3166" s="188"/>
      <c r="V3166" s="188"/>
      <c r="W3166" s="188"/>
      <c r="X3166" s="188"/>
      <c r="Y3166" s="188"/>
      <c r="Z3166" s="188"/>
      <c r="AA3166" s="187"/>
      <c r="AB3166" s="189"/>
      <c r="AC3166" s="187"/>
      <c r="AD3166" s="25"/>
      <c r="AE3166" s="25"/>
    </row>
    <row r="3167">
      <c r="A3167" s="187"/>
      <c r="B3167" s="187"/>
      <c r="C3167" s="187"/>
      <c r="D3167" s="187"/>
      <c r="E3167" s="187"/>
      <c r="F3167" s="187"/>
      <c r="G3167" s="188"/>
      <c r="H3167" s="187"/>
      <c r="I3167" s="187"/>
      <c r="J3167" s="188"/>
      <c r="K3167" s="188"/>
      <c r="L3167" s="188"/>
      <c r="M3167" s="188"/>
      <c r="N3167" s="188"/>
      <c r="O3167" s="188"/>
      <c r="P3167" s="189"/>
      <c r="Q3167" s="187"/>
      <c r="R3167" s="187"/>
      <c r="S3167" s="188"/>
      <c r="T3167" s="188"/>
      <c r="U3167" s="188"/>
      <c r="V3167" s="188"/>
      <c r="W3167" s="188"/>
      <c r="X3167" s="188"/>
      <c r="Y3167" s="188"/>
      <c r="Z3167" s="188"/>
      <c r="AA3167" s="187"/>
      <c r="AB3167" s="189"/>
      <c r="AC3167" s="187"/>
      <c r="AD3167" s="25"/>
      <c r="AE3167" s="25"/>
    </row>
    <row r="3168">
      <c r="A3168" s="187"/>
      <c r="B3168" s="187"/>
      <c r="C3168" s="187"/>
      <c r="D3168" s="187"/>
      <c r="E3168" s="187"/>
      <c r="F3168" s="187"/>
      <c r="G3168" s="188"/>
      <c r="H3168" s="187"/>
      <c r="I3168" s="187"/>
      <c r="J3168" s="188"/>
      <c r="K3168" s="188"/>
      <c r="L3168" s="188"/>
      <c r="M3168" s="188"/>
      <c r="N3168" s="188"/>
      <c r="O3168" s="188"/>
      <c r="P3168" s="189"/>
      <c r="Q3168" s="187"/>
      <c r="R3168" s="187"/>
      <c r="S3168" s="188"/>
      <c r="T3168" s="188"/>
      <c r="U3168" s="188"/>
      <c r="V3168" s="188"/>
      <c r="W3168" s="188"/>
      <c r="X3168" s="188"/>
      <c r="Y3168" s="188"/>
      <c r="Z3168" s="188"/>
      <c r="AA3168" s="187"/>
      <c r="AB3168" s="189"/>
      <c r="AC3168" s="187"/>
      <c r="AD3168" s="25"/>
      <c r="AE3168" s="25"/>
    </row>
    <row r="3169">
      <c r="A3169" s="187"/>
      <c r="B3169" s="187"/>
      <c r="C3169" s="187"/>
      <c r="D3169" s="187"/>
      <c r="E3169" s="187"/>
      <c r="F3169" s="187"/>
      <c r="G3169" s="188"/>
      <c r="H3169" s="187"/>
      <c r="I3169" s="187"/>
      <c r="J3169" s="188"/>
      <c r="K3169" s="188"/>
      <c r="L3169" s="188"/>
      <c r="M3169" s="188"/>
      <c r="N3169" s="188"/>
      <c r="O3169" s="188"/>
      <c r="P3169" s="189"/>
      <c r="Q3169" s="187"/>
      <c r="R3169" s="187"/>
      <c r="S3169" s="188"/>
      <c r="T3169" s="188"/>
      <c r="U3169" s="188"/>
      <c r="V3169" s="188"/>
      <c r="W3169" s="188"/>
      <c r="X3169" s="188"/>
      <c r="Y3169" s="188"/>
      <c r="Z3169" s="188"/>
      <c r="AA3169" s="187"/>
      <c r="AB3169" s="189"/>
      <c r="AC3169" s="187"/>
      <c r="AD3169" s="25"/>
      <c r="AE3169" s="25"/>
    </row>
    <row r="3170">
      <c r="A3170" s="187"/>
      <c r="B3170" s="187"/>
      <c r="C3170" s="187"/>
      <c r="D3170" s="187"/>
      <c r="E3170" s="187"/>
      <c r="F3170" s="187"/>
      <c r="G3170" s="188"/>
      <c r="H3170" s="187"/>
      <c r="I3170" s="187"/>
      <c r="J3170" s="188"/>
      <c r="K3170" s="188"/>
      <c r="L3170" s="188"/>
      <c r="M3170" s="188"/>
      <c r="N3170" s="188"/>
      <c r="O3170" s="188"/>
      <c r="P3170" s="189"/>
      <c r="Q3170" s="187"/>
      <c r="R3170" s="187"/>
      <c r="S3170" s="188"/>
      <c r="T3170" s="188"/>
      <c r="U3170" s="188"/>
      <c r="V3170" s="188"/>
      <c r="W3170" s="188"/>
      <c r="X3170" s="188"/>
      <c r="Y3170" s="188"/>
      <c r="Z3170" s="188"/>
      <c r="AA3170" s="187"/>
      <c r="AB3170" s="189"/>
      <c r="AC3170" s="187"/>
      <c r="AD3170" s="25"/>
      <c r="AE3170" s="25"/>
    </row>
    <row r="3171">
      <c r="A3171" s="187"/>
      <c r="B3171" s="187"/>
      <c r="C3171" s="187"/>
      <c r="D3171" s="187"/>
      <c r="E3171" s="187"/>
      <c r="F3171" s="187"/>
      <c r="G3171" s="188"/>
      <c r="H3171" s="187"/>
      <c r="I3171" s="187"/>
      <c r="J3171" s="188"/>
      <c r="K3171" s="188"/>
      <c r="L3171" s="188"/>
      <c r="M3171" s="188"/>
      <c r="N3171" s="188"/>
      <c r="O3171" s="188"/>
      <c r="P3171" s="189"/>
      <c r="Q3171" s="187"/>
      <c r="R3171" s="187"/>
      <c r="S3171" s="188"/>
      <c r="T3171" s="188"/>
      <c r="U3171" s="188"/>
      <c r="V3171" s="188"/>
      <c r="W3171" s="188"/>
      <c r="X3171" s="188"/>
      <c r="Y3171" s="188"/>
      <c r="Z3171" s="188"/>
      <c r="AA3171" s="187"/>
      <c r="AB3171" s="189"/>
      <c r="AC3171" s="187"/>
      <c r="AD3171" s="25"/>
      <c r="AE3171" s="25"/>
    </row>
    <row r="3172">
      <c r="A3172" s="187"/>
      <c r="B3172" s="187"/>
      <c r="C3172" s="187"/>
      <c r="D3172" s="187"/>
      <c r="E3172" s="187"/>
      <c r="F3172" s="187"/>
      <c r="G3172" s="188"/>
      <c r="H3172" s="188"/>
      <c r="I3172" s="188"/>
      <c r="J3172" s="188"/>
      <c r="K3172" s="188"/>
      <c r="L3172" s="188"/>
      <c r="M3172" s="188"/>
      <c r="N3172" s="188"/>
      <c r="O3172" s="188"/>
      <c r="P3172" s="189"/>
      <c r="Q3172" s="188"/>
      <c r="R3172" s="188"/>
      <c r="S3172" s="187"/>
      <c r="T3172" s="188"/>
      <c r="U3172" s="188"/>
      <c r="V3172" s="188"/>
      <c r="W3172" s="188"/>
      <c r="X3172" s="188"/>
      <c r="Y3172" s="188"/>
      <c r="Z3172" s="188"/>
      <c r="AA3172" s="187"/>
      <c r="AB3172" s="189"/>
      <c r="AC3172" s="187"/>
      <c r="AD3172" s="25"/>
      <c r="AE3172" s="25"/>
    </row>
    <row r="3173">
      <c r="A3173" s="187"/>
      <c r="B3173" s="187"/>
      <c r="C3173" s="187"/>
      <c r="D3173" s="187"/>
      <c r="E3173" s="187"/>
      <c r="F3173" s="187"/>
      <c r="G3173" s="188"/>
      <c r="H3173" s="187"/>
      <c r="I3173" s="187"/>
      <c r="J3173" s="188"/>
      <c r="K3173" s="188"/>
      <c r="L3173" s="188"/>
      <c r="M3173" s="188"/>
      <c r="N3173" s="188"/>
      <c r="O3173" s="188"/>
      <c r="P3173" s="189"/>
      <c r="Q3173" s="187"/>
      <c r="R3173" s="187"/>
      <c r="S3173" s="188"/>
      <c r="T3173" s="188"/>
      <c r="U3173" s="188"/>
      <c r="V3173" s="188"/>
      <c r="W3173" s="188"/>
      <c r="X3173" s="188"/>
      <c r="Y3173" s="188"/>
      <c r="Z3173" s="188"/>
      <c r="AA3173" s="188"/>
      <c r="AB3173" s="189"/>
      <c r="AC3173" s="187"/>
      <c r="AD3173" s="25"/>
      <c r="AE3173" s="25"/>
    </row>
    <row r="3174">
      <c r="A3174" s="187"/>
      <c r="B3174" s="187"/>
      <c r="C3174" s="187"/>
      <c r="D3174" s="187"/>
      <c r="E3174" s="187"/>
      <c r="F3174" s="187"/>
      <c r="G3174" s="188"/>
      <c r="H3174" s="188"/>
      <c r="I3174" s="188"/>
      <c r="J3174" s="188"/>
      <c r="K3174" s="188"/>
      <c r="L3174" s="188"/>
      <c r="M3174" s="188"/>
      <c r="N3174" s="188"/>
      <c r="O3174" s="188"/>
      <c r="P3174" s="189"/>
      <c r="Q3174" s="188"/>
      <c r="R3174" s="188"/>
      <c r="S3174" s="187"/>
      <c r="T3174" s="188"/>
      <c r="U3174" s="188"/>
      <c r="V3174" s="188"/>
      <c r="W3174" s="188"/>
      <c r="X3174" s="188"/>
      <c r="Y3174" s="188"/>
      <c r="Z3174" s="188"/>
      <c r="AA3174" s="187"/>
      <c r="AB3174" s="189"/>
      <c r="AC3174" s="187"/>
      <c r="AD3174" s="25"/>
      <c r="AE3174" s="25"/>
    </row>
    <row r="3175">
      <c r="A3175" s="187"/>
      <c r="B3175" s="187"/>
      <c r="C3175" s="187"/>
      <c r="D3175" s="187"/>
      <c r="E3175" s="187"/>
      <c r="F3175" s="187"/>
      <c r="G3175" s="188"/>
      <c r="H3175" s="188"/>
      <c r="I3175" s="188"/>
      <c r="J3175" s="188"/>
      <c r="K3175" s="188"/>
      <c r="L3175" s="188"/>
      <c r="M3175" s="188"/>
      <c r="N3175" s="188"/>
      <c r="O3175" s="188"/>
      <c r="P3175" s="189"/>
      <c r="Q3175" s="187"/>
      <c r="R3175" s="188"/>
      <c r="S3175" s="187"/>
      <c r="T3175" s="188"/>
      <c r="U3175" s="188"/>
      <c r="V3175" s="188"/>
      <c r="W3175" s="188"/>
      <c r="X3175" s="188"/>
      <c r="Y3175" s="187"/>
      <c r="Z3175" s="187"/>
      <c r="AA3175" s="188"/>
      <c r="AB3175" s="189"/>
      <c r="AC3175" s="187"/>
      <c r="AD3175" s="25"/>
      <c r="AE3175" s="25"/>
    </row>
    <row r="3176">
      <c r="A3176" s="187"/>
      <c r="B3176" s="187"/>
      <c r="C3176" s="187"/>
      <c r="D3176" s="187"/>
      <c r="E3176" s="187"/>
      <c r="F3176" s="187"/>
      <c r="G3176" s="188"/>
      <c r="H3176" s="187"/>
      <c r="I3176" s="187"/>
      <c r="J3176" s="188"/>
      <c r="K3176" s="187"/>
      <c r="L3176" s="188"/>
      <c r="M3176" s="188"/>
      <c r="N3176" s="188"/>
      <c r="O3176" s="188"/>
      <c r="P3176" s="189"/>
      <c r="Q3176" s="187"/>
      <c r="R3176" s="187"/>
      <c r="S3176" s="188"/>
      <c r="T3176" s="188"/>
      <c r="U3176" s="188"/>
      <c r="V3176" s="188"/>
      <c r="W3176" s="188"/>
      <c r="X3176" s="188"/>
      <c r="Y3176" s="188"/>
      <c r="Z3176" s="188"/>
      <c r="AA3176" s="187"/>
      <c r="AB3176" s="189"/>
      <c r="AC3176" s="187"/>
      <c r="AD3176" s="25"/>
      <c r="AE3176" s="25"/>
    </row>
    <row r="3177">
      <c r="A3177" s="187"/>
      <c r="B3177" s="187"/>
      <c r="C3177" s="187"/>
      <c r="D3177" s="187"/>
      <c r="E3177" s="187"/>
      <c r="F3177" s="187"/>
      <c r="G3177" s="188"/>
      <c r="H3177" s="188"/>
      <c r="I3177" s="188"/>
      <c r="J3177" s="188"/>
      <c r="K3177" s="188"/>
      <c r="L3177" s="188"/>
      <c r="M3177" s="188"/>
      <c r="N3177" s="188"/>
      <c r="O3177" s="188"/>
      <c r="P3177" s="189"/>
      <c r="Q3177" s="188"/>
      <c r="R3177" s="188"/>
      <c r="S3177" s="187"/>
      <c r="T3177" s="188"/>
      <c r="U3177" s="188"/>
      <c r="V3177" s="188"/>
      <c r="W3177" s="188"/>
      <c r="X3177" s="188"/>
      <c r="Y3177" s="188"/>
      <c r="Z3177" s="188"/>
      <c r="AA3177" s="187"/>
      <c r="AB3177" s="189"/>
      <c r="AC3177" s="187"/>
      <c r="AD3177" s="25"/>
      <c r="AE3177" s="25"/>
    </row>
    <row r="3178">
      <c r="A3178" s="187"/>
      <c r="B3178" s="187"/>
      <c r="C3178" s="187"/>
      <c r="D3178" s="187"/>
      <c r="E3178" s="187"/>
      <c r="F3178" s="187"/>
      <c r="G3178" s="188"/>
      <c r="H3178" s="187"/>
      <c r="I3178" s="187"/>
      <c r="J3178" s="188"/>
      <c r="K3178" s="187"/>
      <c r="L3178" s="188"/>
      <c r="M3178" s="188"/>
      <c r="N3178" s="188"/>
      <c r="O3178" s="188"/>
      <c r="P3178" s="189"/>
      <c r="Q3178" s="187"/>
      <c r="R3178" s="187"/>
      <c r="S3178" s="188"/>
      <c r="T3178" s="188"/>
      <c r="U3178" s="188"/>
      <c r="V3178" s="188"/>
      <c r="W3178" s="188"/>
      <c r="X3178" s="188"/>
      <c r="Y3178" s="188"/>
      <c r="Z3178" s="188"/>
      <c r="AA3178" s="187"/>
      <c r="AB3178" s="189"/>
      <c r="AC3178" s="187"/>
      <c r="AD3178" s="25"/>
      <c r="AE3178" s="25"/>
    </row>
    <row r="3179">
      <c r="A3179" s="187"/>
      <c r="B3179" s="187"/>
      <c r="C3179" s="187"/>
      <c r="D3179" s="187"/>
      <c r="E3179" s="187"/>
      <c r="F3179" s="187"/>
      <c r="G3179" s="188"/>
      <c r="H3179" s="188"/>
      <c r="I3179" s="188"/>
      <c r="J3179" s="188"/>
      <c r="K3179" s="188"/>
      <c r="L3179" s="188"/>
      <c r="M3179" s="188"/>
      <c r="N3179" s="188"/>
      <c r="O3179" s="188"/>
      <c r="P3179" s="189"/>
      <c r="Q3179" s="187"/>
      <c r="R3179" s="188"/>
      <c r="S3179" s="187"/>
      <c r="T3179" s="188"/>
      <c r="U3179" s="188"/>
      <c r="V3179" s="188"/>
      <c r="W3179" s="188"/>
      <c r="X3179" s="188"/>
      <c r="Y3179" s="188"/>
      <c r="Z3179" s="188"/>
      <c r="AA3179" s="187"/>
      <c r="AB3179" s="189"/>
      <c r="AC3179" s="187"/>
      <c r="AD3179" s="25"/>
      <c r="AE3179" s="25"/>
    </row>
    <row r="3180">
      <c r="A3180" s="187"/>
      <c r="B3180" s="187"/>
      <c r="C3180" s="187"/>
      <c r="D3180" s="187"/>
      <c r="E3180" s="187"/>
      <c r="F3180" s="187"/>
      <c r="G3180" s="188"/>
      <c r="H3180" s="188"/>
      <c r="I3180" s="188"/>
      <c r="J3180" s="188"/>
      <c r="K3180" s="188"/>
      <c r="L3180" s="188"/>
      <c r="M3180" s="188"/>
      <c r="N3180" s="188"/>
      <c r="O3180" s="188"/>
      <c r="P3180" s="189"/>
      <c r="Q3180" s="187"/>
      <c r="R3180" s="188"/>
      <c r="S3180" s="187"/>
      <c r="T3180" s="188"/>
      <c r="U3180" s="188"/>
      <c r="V3180" s="188"/>
      <c r="W3180" s="188"/>
      <c r="X3180" s="188"/>
      <c r="Y3180" s="188"/>
      <c r="Z3180" s="188"/>
      <c r="AA3180" s="187"/>
      <c r="AB3180" s="189"/>
      <c r="AC3180" s="187"/>
      <c r="AD3180" s="25"/>
      <c r="AE3180" s="25"/>
    </row>
    <row r="3181">
      <c r="A3181" s="187"/>
      <c r="B3181" s="187"/>
      <c r="C3181" s="187"/>
      <c r="D3181" s="187"/>
      <c r="E3181" s="187"/>
      <c r="F3181" s="187"/>
      <c r="G3181" s="188"/>
      <c r="H3181" s="188"/>
      <c r="I3181" s="188"/>
      <c r="J3181" s="188"/>
      <c r="K3181" s="188"/>
      <c r="L3181" s="188"/>
      <c r="M3181" s="188"/>
      <c r="N3181" s="188"/>
      <c r="O3181" s="188"/>
      <c r="P3181" s="189"/>
      <c r="Q3181" s="187"/>
      <c r="R3181" s="188"/>
      <c r="S3181" s="187"/>
      <c r="T3181" s="188"/>
      <c r="U3181" s="188"/>
      <c r="V3181" s="188"/>
      <c r="W3181" s="188"/>
      <c r="X3181" s="188"/>
      <c r="Y3181" s="188"/>
      <c r="Z3181" s="188"/>
      <c r="AA3181" s="187"/>
      <c r="AB3181" s="189"/>
      <c r="AC3181" s="187"/>
      <c r="AD3181" s="25"/>
      <c r="AE3181" s="25"/>
    </row>
    <row r="3182">
      <c r="A3182" s="187"/>
      <c r="B3182" s="187"/>
      <c r="C3182" s="187"/>
      <c r="D3182" s="187"/>
      <c r="E3182" s="187"/>
      <c r="F3182" s="187"/>
      <c r="G3182" s="188"/>
      <c r="H3182" s="187"/>
      <c r="I3182" s="187"/>
      <c r="J3182" s="188"/>
      <c r="K3182" s="187"/>
      <c r="L3182" s="188"/>
      <c r="M3182" s="188"/>
      <c r="N3182" s="188"/>
      <c r="O3182" s="188"/>
      <c r="P3182" s="189"/>
      <c r="Q3182" s="187"/>
      <c r="R3182" s="187"/>
      <c r="S3182" s="188"/>
      <c r="T3182" s="188"/>
      <c r="U3182" s="188"/>
      <c r="V3182" s="188"/>
      <c r="W3182" s="188"/>
      <c r="X3182" s="188"/>
      <c r="Y3182" s="188"/>
      <c r="Z3182" s="188"/>
      <c r="AA3182" s="187"/>
      <c r="AB3182" s="189"/>
      <c r="AC3182" s="187"/>
      <c r="AD3182" s="25"/>
      <c r="AE3182" s="25"/>
    </row>
    <row r="3183">
      <c r="A3183" s="187"/>
      <c r="B3183" s="187"/>
      <c r="C3183" s="187"/>
      <c r="D3183" s="187"/>
      <c r="E3183" s="187"/>
      <c r="F3183" s="187"/>
      <c r="G3183" s="188"/>
      <c r="H3183" s="188"/>
      <c r="I3183" s="188"/>
      <c r="J3183" s="188"/>
      <c r="K3183" s="188"/>
      <c r="L3183" s="188"/>
      <c r="M3183" s="188"/>
      <c r="N3183" s="188"/>
      <c r="O3183" s="188"/>
      <c r="P3183" s="189"/>
      <c r="Q3183" s="188"/>
      <c r="R3183" s="188"/>
      <c r="S3183" s="187"/>
      <c r="T3183" s="188"/>
      <c r="U3183" s="188"/>
      <c r="V3183" s="188"/>
      <c r="W3183" s="188"/>
      <c r="X3183" s="188"/>
      <c r="Y3183" s="188"/>
      <c r="Z3183" s="188"/>
      <c r="AA3183" s="187"/>
      <c r="AB3183" s="189"/>
      <c r="AC3183" s="187"/>
      <c r="AD3183" s="25"/>
      <c r="AE3183" s="25"/>
    </row>
    <row r="3184">
      <c r="A3184" s="187"/>
      <c r="B3184" s="187"/>
      <c r="C3184" s="187"/>
      <c r="D3184" s="187"/>
      <c r="E3184" s="187"/>
      <c r="F3184" s="187"/>
      <c r="G3184" s="188"/>
      <c r="H3184" s="188"/>
      <c r="I3184" s="188"/>
      <c r="J3184" s="188"/>
      <c r="K3184" s="188"/>
      <c r="L3184" s="188"/>
      <c r="M3184" s="188"/>
      <c r="N3184" s="188"/>
      <c r="O3184" s="188"/>
      <c r="P3184" s="189"/>
      <c r="Q3184" s="188"/>
      <c r="R3184" s="188"/>
      <c r="S3184" s="187"/>
      <c r="T3184" s="188"/>
      <c r="U3184" s="188"/>
      <c r="V3184" s="188"/>
      <c r="W3184" s="188"/>
      <c r="X3184" s="188"/>
      <c r="Y3184" s="188"/>
      <c r="Z3184" s="188"/>
      <c r="AA3184" s="187"/>
      <c r="AB3184" s="189"/>
      <c r="AC3184" s="187"/>
      <c r="AD3184" s="25"/>
      <c r="AE3184" s="25"/>
    </row>
    <row r="3185">
      <c r="A3185" s="187"/>
      <c r="B3185" s="187"/>
      <c r="C3185" s="187"/>
      <c r="D3185" s="187"/>
      <c r="E3185" s="187"/>
      <c r="F3185" s="187"/>
      <c r="G3185" s="188"/>
      <c r="H3185" s="187"/>
      <c r="I3185" s="187"/>
      <c r="J3185" s="188"/>
      <c r="K3185" s="187"/>
      <c r="L3185" s="188"/>
      <c r="M3185" s="188"/>
      <c r="N3185" s="188"/>
      <c r="O3185" s="188"/>
      <c r="P3185" s="189"/>
      <c r="Q3185" s="187"/>
      <c r="R3185" s="187"/>
      <c r="S3185" s="188"/>
      <c r="T3185" s="188"/>
      <c r="U3185" s="188"/>
      <c r="V3185" s="188"/>
      <c r="W3185" s="188"/>
      <c r="X3185" s="188"/>
      <c r="Y3185" s="188"/>
      <c r="Z3185" s="188"/>
      <c r="AA3185" s="187"/>
      <c r="AB3185" s="189"/>
      <c r="AC3185" s="187"/>
      <c r="AD3185" s="25"/>
      <c r="AE3185" s="25"/>
    </row>
    <row r="3186">
      <c r="A3186" s="187"/>
      <c r="B3186" s="187"/>
      <c r="C3186" s="187"/>
      <c r="D3186" s="187"/>
      <c r="E3186" s="187"/>
      <c r="F3186" s="187"/>
      <c r="G3186" s="188"/>
      <c r="H3186" s="188"/>
      <c r="I3186" s="188"/>
      <c r="J3186" s="188"/>
      <c r="K3186" s="188"/>
      <c r="L3186" s="188"/>
      <c r="M3186" s="188"/>
      <c r="N3186" s="188"/>
      <c r="O3186" s="188"/>
      <c r="P3186" s="189"/>
      <c r="Q3186" s="188"/>
      <c r="R3186" s="188"/>
      <c r="S3186" s="187"/>
      <c r="T3186" s="188"/>
      <c r="U3186" s="188"/>
      <c r="V3186" s="188"/>
      <c r="W3186" s="188"/>
      <c r="X3186" s="188"/>
      <c r="Y3186" s="188"/>
      <c r="Z3186" s="188"/>
      <c r="AA3186" s="187"/>
      <c r="AB3186" s="189"/>
      <c r="AC3186" s="187"/>
      <c r="AD3186" s="25"/>
      <c r="AE3186" s="25"/>
    </row>
    <row r="3187">
      <c r="A3187" s="187"/>
      <c r="B3187" s="187"/>
      <c r="C3187" s="187"/>
      <c r="D3187" s="187"/>
      <c r="E3187" s="187"/>
      <c r="F3187" s="187"/>
      <c r="G3187" s="188"/>
      <c r="H3187" s="187"/>
      <c r="I3187" s="187"/>
      <c r="J3187" s="188"/>
      <c r="K3187" s="187"/>
      <c r="L3187" s="188"/>
      <c r="M3187" s="188"/>
      <c r="N3187" s="188"/>
      <c r="O3187" s="188"/>
      <c r="P3187" s="189"/>
      <c r="Q3187" s="187"/>
      <c r="R3187" s="187"/>
      <c r="S3187" s="188"/>
      <c r="T3187" s="188"/>
      <c r="U3187" s="188"/>
      <c r="V3187" s="188"/>
      <c r="W3187" s="188"/>
      <c r="X3187" s="188"/>
      <c r="Y3187" s="188"/>
      <c r="Z3187" s="188"/>
      <c r="AA3187" s="187"/>
      <c r="AB3187" s="189"/>
      <c r="AC3187" s="187"/>
      <c r="AD3187" s="25"/>
      <c r="AE3187" s="25"/>
    </row>
    <row r="3188">
      <c r="A3188" s="187"/>
      <c r="B3188" s="187"/>
      <c r="C3188" s="187"/>
      <c r="D3188" s="187"/>
      <c r="E3188" s="187"/>
      <c r="F3188" s="187"/>
      <c r="G3188" s="188"/>
      <c r="H3188" s="188"/>
      <c r="I3188" s="188"/>
      <c r="J3188" s="188"/>
      <c r="K3188" s="188"/>
      <c r="L3188" s="188"/>
      <c r="M3188" s="188"/>
      <c r="N3188" s="188"/>
      <c r="O3188" s="188"/>
      <c r="P3188" s="189"/>
      <c r="Q3188" s="187"/>
      <c r="R3188" s="188"/>
      <c r="S3188" s="187"/>
      <c r="T3188" s="188"/>
      <c r="U3188" s="188"/>
      <c r="V3188" s="188"/>
      <c r="W3188" s="188"/>
      <c r="X3188" s="188"/>
      <c r="Y3188" s="188"/>
      <c r="Z3188" s="188"/>
      <c r="AA3188" s="187"/>
      <c r="AB3188" s="189"/>
      <c r="AC3188" s="187"/>
      <c r="AD3188" s="25"/>
      <c r="AE3188" s="25"/>
    </row>
    <row r="3189">
      <c r="A3189" s="187"/>
      <c r="B3189" s="187"/>
      <c r="C3189" s="187"/>
      <c r="D3189" s="187"/>
      <c r="E3189" s="187"/>
      <c r="F3189" s="187"/>
      <c r="G3189" s="188"/>
      <c r="H3189" s="188"/>
      <c r="I3189" s="188"/>
      <c r="J3189" s="188"/>
      <c r="K3189" s="188"/>
      <c r="L3189" s="188"/>
      <c r="M3189" s="188"/>
      <c r="N3189" s="188"/>
      <c r="O3189" s="188"/>
      <c r="P3189" s="189"/>
      <c r="Q3189" s="187"/>
      <c r="R3189" s="188"/>
      <c r="S3189" s="187"/>
      <c r="T3189" s="188"/>
      <c r="U3189" s="188"/>
      <c r="V3189" s="188"/>
      <c r="W3189" s="188"/>
      <c r="X3189" s="188"/>
      <c r="Y3189" s="188"/>
      <c r="Z3189" s="188"/>
      <c r="AA3189" s="187"/>
      <c r="AB3189" s="189"/>
      <c r="AC3189" s="187"/>
      <c r="AD3189" s="25"/>
      <c r="AE3189" s="25"/>
    </row>
    <row r="3190">
      <c r="A3190" s="187"/>
      <c r="B3190" s="187"/>
      <c r="C3190" s="187"/>
      <c r="D3190" s="187"/>
      <c r="E3190" s="187"/>
      <c r="F3190" s="187"/>
      <c r="G3190" s="188"/>
      <c r="H3190" s="187"/>
      <c r="I3190" s="187"/>
      <c r="J3190" s="188"/>
      <c r="K3190" s="187"/>
      <c r="L3190" s="188"/>
      <c r="M3190" s="188"/>
      <c r="N3190" s="188"/>
      <c r="O3190" s="188"/>
      <c r="P3190" s="189"/>
      <c r="Q3190" s="187"/>
      <c r="R3190" s="187"/>
      <c r="S3190" s="188"/>
      <c r="T3190" s="188"/>
      <c r="U3190" s="188"/>
      <c r="V3190" s="188"/>
      <c r="W3190" s="188"/>
      <c r="X3190" s="188"/>
      <c r="Y3190" s="188"/>
      <c r="Z3190" s="188"/>
      <c r="AA3190" s="187"/>
      <c r="AB3190" s="189"/>
      <c r="AC3190" s="187"/>
      <c r="AD3190" s="25"/>
      <c r="AE3190" s="25"/>
    </row>
    <row r="3191">
      <c r="A3191" s="187"/>
      <c r="B3191" s="187"/>
      <c r="C3191" s="187"/>
      <c r="D3191" s="187"/>
      <c r="E3191" s="187"/>
      <c r="F3191" s="187"/>
      <c r="G3191" s="188"/>
      <c r="H3191" s="188"/>
      <c r="I3191" s="188"/>
      <c r="J3191" s="188"/>
      <c r="K3191" s="188"/>
      <c r="L3191" s="188"/>
      <c r="M3191" s="188"/>
      <c r="N3191" s="188"/>
      <c r="O3191" s="188"/>
      <c r="P3191" s="189"/>
      <c r="Q3191" s="187"/>
      <c r="R3191" s="188"/>
      <c r="S3191" s="187"/>
      <c r="T3191" s="188"/>
      <c r="U3191" s="188"/>
      <c r="V3191" s="188"/>
      <c r="W3191" s="188"/>
      <c r="X3191" s="188"/>
      <c r="Y3191" s="188"/>
      <c r="Z3191" s="188"/>
      <c r="AA3191" s="187"/>
      <c r="AB3191" s="189"/>
      <c r="AC3191" s="187"/>
      <c r="AD3191" s="25"/>
      <c r="AE3191" s="25"/>
    </row>
    <row r="3192">
      <c r="A3192" s="187"/>
      <c r="B3192" s="187"/>
      <c r="C3192" s="187"/>
      <c r="D3192" s="187"/>
      <c r="E3192" s="187"/>
      <c r="F3192" s="187"/>
      <c r="G3192" s="188"/>
      <c r="H3192" s="188"/>
      <c r="I3192" s="188"/>
      <c r="J3192" s="188"/>
      <c r="K3192" s="188"/>
      <c r="L3192" s="188"/>
      <c r="M3192" s="188"/>
      <c r="N3192" s="188"/>
      <c r="O3192" s="188"/>
      <c r="P3192" s="189"/>
      <c r="Q3192" s="187"/>
      <c r="R3192" s="188"/>
      <c r="S3192" s="187"/>
      <c r="T3192" s="188"/>
      <c r="U3192" s="188"/>
      <c r="V3192" s="188"/>
      <c r="W3192" s="188"/>
      <c r="X3192" s="188"/>
      <c r="Y3192" s="188"/>
      <c r="Z3192" s="188"/>
      <c r="AA3192" s="187"/>
      <c r="AB3192" s="189"/>
      <c r="AC3192" s="187"/>
      <c r="AD3192" s="25"/>
      <c r="AE3192" s="25"/>
    </row>
    <row r="3193">
      <c r="A3193" s="187"/>
      <c r="B3193" s="187"/>
      <c r="C3193" s="187"/>
      <c r="D3193" s="187"/>
      <c r="E3193" s="187"/>
      <c r="F3193" s="187"/>
      <c r="G3193" s="188"/>
      <c r="H3193" s="188"/>
      <c r="I3193" s="188"/>
      <c r="J3193" s="188"/>
      <c r="K3193" s="188"/>
      <c r="L3193" s="188"/>
      <c r="M3193" s="188"/>
      <c r="N3193" s="188"/>
      <c r="O3193" s="188"/>
      <c r="P3193" s="189"/>
      <c r="Q3193" s="187"/>
      <c r="R3193" s="188"/>
      <c r="S3193" s="187"/>
      <c r="T3193" s="188"/>
      <c r="U3193" s="188"/>
      <c r="V3193" s="188"/>
      <c r="W3193" s="188"/>
      <c r="X3193" s="188"/>
      <c r="Y3193" s="188"/>
      <c r="Z3193" s="188"/>
      <c r="AA3193" s="187"/>
      <c r="AB3193" s="189"/>
      <c r="AC3193" s="187"/>
      <c r="AD3193" s="25"/>
      <c r="AE3193" s="25"/>
    </row>
    <row r="3194">
      <c r="A3194" s="187"/>
      <c r="B3194" s="187"/>
      <c r="C3194" s="187"/>
      <c r="D3194" s="187"/>
      <c r="E3194" s="187"/>
      <c r="F3194" s="187"/>
      <c r="G3194" s="188"/>
      <c r="H3194" s="187"/>
      <c r="I3194" s="187"/>
      <c r="J3194" s="188"/>
      <c r="K3194" s="187"/>
      <c r="L3194" s="188"/>
      <c r="M3194" s="188"/>
      <c r="N3194" s="188"/>
      <c r="O3194" s="188"/>
      <c r="P3194" s="189"/>
      <c r="Q3194" s="187"/>
      <c r="R3194" s="187"/>
      <c r="S3194" s="188"/>
      <c r="T3194" s="188"/>
      <c r="U3194" s="188"/>
      <c r="V3194" s="188"/>
      <c r="W3194" s="188"/>
      <c r="X3194" s="188"/>
      <c r="Y3194" s="188"/>
      <c r="Z3194" s="188"/>
      <c r="AA3194" s="187"/>
      <c r="AB3194" s="189"/>
      <c r="AC3194" s="187"/>
      <c r="AD3194" s="25"/>
      <c r="AE3194" s="25"/>
    </row>
    <row r="3195">
      <c r="A3195" s="187"/>
      <c r="B3195" s="187"/>
      <c r="C3195" s="187"/>
      <c r="D3195" s="187"/>
      <c r="E3195" s="187"/>
      <c r="F3195" s="187"/>
      <c r="G3195" s="188"/>
      <c r="H3195" s="188"/>
      <c r="I3195" s="188"/>
      <c r="J3195" s="188"/>
      <c r="K3195" s="188"/>
      <c r="L3195" s="188"/>
      <c r="M3195" s="188"/>
      <c r="N3195" s="188"/>
      <c r="O3195" s="188"/>
      <c r="P3195" s="189"/>
      <c r="Q3195" s="188"/>
      <c r="R3195" s="188"/>
      <c r="S3195" s="187"/>
      <c r="T3195" s="188"/>
      <c r="U3195" s="188"/>
      <c r="V3195" s="188"/>
      <c r="W3195" s="188"/>
      <c r="X3195" s="188"/>
      <c r="Y3195" s="188"/>
      <c r="Z3195" s="188"/>
      <c r="AA3195" s="187"/>
      <c r="AB3195" s="189"/>
      <c r="AC3195" s="187"/>
      <c r="AD3195" s="25"/>
      <c r="AE3195" s="25"/>
    </row>
    <row r="3196">
      <c r="A3196" s="187"/>
      <c r="B3196" s="187"/>
      <c r="C3196" s="187"/>
      <c r="D3196" s="187"/>
      <c r="E3196" s="187"/>
      <c r="F3196" s="187"/>
      <c r="G3196" s="188"/>
      <c r="H3196" s="188"/>
      <c r="I3196" s="188"/>
      <c r="J3196" s="188"/>
      <c r="K3196" s="188"/>
      <c r="L3196" s="188"/>
      <c r="M3196" s="188"/>
      <c r="N3196" s="188"/>
      <c r="O3196" s="188"/>
      <c r="P3196" s="189"/>
      <c r="Q3196" s="187"/>
      <c r="R3196" s="188"/>
      <c r="S3196" s="187"/>
      <c r="T3196" s="188"/>
      <c r="U3196" s="188"/>
      <c r="V3196" s="188"/>
      <c r="W3196" s="188"/>
      <c r="X3196" s="188"/>
      <c r="Y3196" s="188"/>
      <c r="Z3196" s="188"/>
      <c r="AA3196" s="187"/>
      <c r="AB3196" s="189"/>
      <c r="AC3196" s="187"/>
      <c r="AD3196" s="25"/>
      <c r="AE3196" s="25"/>
    </row>
    <row r="3197">
      <c r="A3197" s="187"/>
      <c r="B3197" s="187"/>
      <c r="C3197" s="187"/>
      <c r="D3197" s="187"/>
      <c r="E3197" s="187"/>
      <c r="F3197" s="187"/>
      <c r="G3197" s="188"/>
      <c r="H3197" s="187"/>
      <c r="I3197" s="187"/>
      <c r="J3197" s="188"/>
      <c r="K3197" s="188"/>
      <c r="L3197" s="188"/>
      <c r="M3197" s="188"/>
      <c r="N3197" s="188"/>
      <c r="O3197" s="188"/>
      <c r="P3197" s="189"/>
      <c r="Q3197" s="187"/>
      <c r="R3197" s="187"/>
      <c r="S3197" s="188"/>
      <c r="T3197" s="188"/>
      <c r="U3197" s="188"/>
      <c r="V3197" s="188"/>
      <c r="W3197" s="188"/>
      <c r="X3197" s="188"/>
      <c r="Y3197" s="188"/>
      <c r="Z3197" s="188"/>
      <c r="AA3197" s="187"/>
      <c r="AB3197" s="189"/>
      <c r="AC3197" s="187"/>
      <c r="AD3197" s="25"/>
      <c r="AE3197" s="25"/>
    </row>
    <row r="3198">
      <c r="A3198" s="187"/>
      <c r="B3198" s="187"/>
      <c r="C3198" s="187"/>
      <c r="D3198" s="187"/>
      <c r="E3198" s="187"/>
      <c r="F3198" s="187"/>
      <c r="G3198" s="188"/>
      <c r="H3198" s="188"/>
      <c r="I3198" s="188"/>
      <c r="J3198" s="188"/>
      <c r="K3198" s="188"/>
      <c r="L3198" s="188"/>
      <c r="M3198" s="188"/>
      <c r="N3198" s="188"/>
      <c r="O3198" s="188"/>
      <c r="P3198" s="189"/>
      <c r="Q3198" s="188"/>
      <c r="R3198" s="188"/>
      <c r="S3198" s="187"/>
      <c r="T3198" s="188"/>
      <c r="U3198" s="188"/>
      <c r="V3198" s="188"/>
      <c r="W3198" s="188"/>
      <c r="X3198" s="188"/>
      <c r="Y3198" s="188"/>
      <c r="Z3198" s="188"/>
      <c r="AA3198" s="187"/>
      <c r="AB3198" s="189"/>
      <c r="AC3198" s="187"/>
      <c r="AD3198" s="25"/>
      <c r="AE3198" s="25"/>
    </row>
    <row r="3199">
      <c r="A3199" s="187"/>
      <c r="B3199" s="187"/>
      <c r="C3199" s="187"/>
      <c r="D3199" s="187"/>
      <c r="E3199" s="187"/>
      <c r="F3199" s="187"/>
      <c r="G3199" s="188"/>
      <c r="H3199" s="187"/>
      <c r="I3199" s="187"/>
      <c r="J3199" s="188"/>
      <c r="K3199" s="187"/>
      <c r="L3199" s="188"/>
      <c r="M3199" s="188"/>
      <c r="N3199" s="188"/>
      <c r="O3199" s="188"/>
      <c r="P3199" s="189"/>
      <c r="Q3199" s="187"/>
      <c r="R3199" s="187"/>
      <c r="S3199" s="188"/>
      <c r="T3199" s="188"/>
      <c r="U3199" s="188"/>
      <c r="V3199" s="188"/>
      <c r="W3199" s="188"/>
      <c r="X3199" s="188"/>
      <c r="Y3199" s="188"/>
      <c r="Z3199" s="188"/>
      <c r="AA3199" s="187"/>
      <c r="AB3199" s="189"/>
      <c r="AC3199" s="187"/>
      <c r="AD3199" s="25"/>
      <c r="AE3199" s="25"/>
    </row>
    <row r="3200">
      <c r="A3200" s="187"/>
      <c r="B3200" s="187"/>
      <c r="C3200" s="187"/>
      <c r="D3200" s="187"/>
      <c r="E3200" s="187"/>
      <c r="F3200" s="187"/>
      <c r="G3200" s="188"/>
      <c r="H3200" s="188"/>
      <c r="I3200" s="188"/>
      <c r="J3200" s="188"/>
      <c r="K3200" s="188"/>
      <c r="L3200" s="188"/>
      <c r="M3200" s="188"/>
      <c r="N3200" s="188"/>
      <c r="O3200" s="188"/>
      <c r="P3200" s="189"/>
      <c r="Q3200" s="187"/>
      <c r="R3200" s="188"/>
      <c r="S3200" s="187"/>
      <c r="T3200" s="188"/>
      <c r="U3200" s="188"/>
      <c r="V3200" s="188"/>
      <c r="W3200" s="188"/>
      <c r="X3200" s="188"/>
      <c r="Y3200" s="188"/>
      <c r="Z3200" s="188"/>
      <c r="AA3200" s="187"/>
      <c r="AB3200" s="189"/>
      <c r="AC3200" s="187"/>
      <c r="AD3200" s="25"/>
      <c r="AE3200" s="25"/>
    </row>
    <row r="3201">
      <c r="A3201" s="187"/>
      <c r="B3201" s="187"/>
      <c r="C3201" s="187"/>
      <c r="D3201" s="187"/>
      <c r="E3201" s="187"/>
      <c r="F3201" s="187"/>
      <c r="G3201" s="188"/>
      <c r="H3201" s="188"/>
      <c r="I3201" s="188"/>
      <c r="J3201" s="188"/>
      <c r="K3201" s="188"/>
      <c r="L3201" s="188"/>
      <c r="M3201" s="188"/>
      <c r="N3201" s="188"/>
      <c r="O3201" s="188"/>
      <c r="P3201" s="189"/>
      <c r="Q3201" s="188"/>
      <c r="R3201" s="188"/>
      <c r="S3201" s="187"/>
      <c r="T3201" s="188"/>
      <c r="U3201" s="188"/>
      <c r="V3201" s="188"/>
      <c r="W3201" s="188"/>
      <c r="X3201" s="188"/>
      <c r="Y3201" s="188"/>
      <c r="Z3201" s="188"/>
      <c r="AA3201" s="187"/>
      <c r="AB3201" s="189"/>
      <c r="AC3201" s="187"/>
      <c r="AD3201" s="25"/>
      <c r="AE3201" s="25"/>
    </row>
    <row r="3202">
      <c r="A3202" s="187"/>
      <c r="B3202" s="187"/>
      <c r="C3202" s="187"/>
      <c r="D3202" s="187"/>
      <c r="E3202" s="187"/>
      <c r="F3202" s="187"/>
      <c r="G3202" s="188"/>
      <c r="H3202" s="188"/>
      <c r="I3202" s="188"/>
      <c r="J3202" s="188"/>
      <c r="K3202" s="188"/>
      <c r="L3202" s="188"/>
      <c r="M3202" s="188"/>
      <c r="N3202" s="188"/>
      <c r="O3202" s="188"/>
      <c r="P3202" s="189"/>
      <c r="Q3202" s="187"/>
      <c r="R3202" s="188"/>
      <c r="S3202" s="187"/>
      <c r="T3202" s="188"/>
      <c r="U3202" s="188"/>
      <c r="V3202" s="188"/>
      <c r="W3202" s="188"/>
      <c r="X3202" s="188"/>
      <c r="Y3202" s="188"/>
      <c r="Z3202" s="188"/>
      <c r="AA3202" s="187"/>
      <c r="AB3202" s="189"/>
      <c r="AC3202" s="187"/>
      <c r="AD3202" s="25"/>
      <c r="AE3202" s="25"/>
    </row>
    <row r="3203">
      <c r="A3203" s="187"/>
      <c r="B3203" s="187"/>
      <c r="C3203" s="187"/>
      <c r="D3203" s="187"/>
      <c r="E3203" s="187"/>
      <c r="F3203" s="187"/>
      <c r="G3203" s="188"/>
      <c r="H3203" s="188"/>
      <c r="I3203" s="188"/>
      <c r="J3203" s="188"/>
      <c r="K3203" s="188"/>
      <c r="L3203" s="188"/>
      <c r="M3203" s="188"/>
      <c r="N3203" s="188"/>
      <c r="O3203" s="188"/>
      <c r="P3203" s="189"/>
      <c r="Q3203" s="188"/>
      <c r="R3203" s="188"/>
      <c r="S3203" s="187"/>
      <c r="T3203" s="188"/>
      <c r="U3203" s="188"/>
      <c r="V3203" s="188"/>
      <c r="W3203" s="188"/>
      <c r="X3203" s="188"/>
      <c r="Y3203" s="188"/>
      <c r="Z3203" s="188"/>
      <c r="AA3203" s="187"/>
      <c r="AB3203" s="189"/>
      <c r="AC3203" s="187"/>
      <c r="AD3203" s="25"/>
      <c r="AE3203" s="25"/>
    </row>
    <row r="3204">
      <c r="A3204" s="187"/>
      <c r="B3204" s="187"/>
      <c r="C3204" s="187"/>
      <c r="D3204" s="187"/>
      <c r="E3204" s="187"/>
      <c r="F3204" s="187"/>
      <c r="G3204" s="188"/>
      <c r="H3204" s="188"/>
      <c r="I3204" s="188"/>
      <c r="J3204" s="188"/>
      <c r="K3204" s="188"/>
      <c r="L3204" s="188"/>
      <c r="M3204" s="188"/>
      <c r="N3204" s="188"/>
      <c r="O3204" s="188"/>
      <c r="P3204" s="189"/>
      <c r="Q3204" s="188"/>
      <c r="R3204" s="188"/>
      <c r="S3204" s="187"/>
      <c r="T3204" s="188"/>
      <c r="U3204" s="188"/>
      <c r="V3204" s="188"/>
      <c r="W3204" s="188"/>
      <c r="X3204" s="188"/>
      <c r="Y3204" s="188"/>
      <c r="Z3204" s="188"/>
      <c r="AA3204" s="187"/>
      <c r="AB3204" s="189"/>
      <c r="AC3204" s="187"/>
      <c r="AD3204" s="25"/>
      <c r="AE3204" s="25"/>
    </row>
    <row r="3205">
      <c r="A3205" s="187"/>
      <c r="B3205" s="187"/>
      <c r="C3205" s="187"/>
      <c r="D3205" s="187"/>
      <c r="E3205" s="187"/>
      <c r="F3205" s="187"/>
      <c r="G3205" s="188"/>
      <c r="H3205" s="187"/>
      <c r="I3205" s="187"/>
      <c r="J3205" s="188"/>
      <c r="K3205" s="187"/>
      <c r="L3205" s="188"/>
      <c r="M3205" s="188"/>
      <c r="N3205" s="188"/>
      <c r="O3205" s="188"/>
      <c r="P3205" s="189"/>
      <c r="Q3205" s="187"/>
      <c r="R3205" s="187"/>
      <c r="S3205" s="188"/>
      <c r="T3205" s="188"/>
      <c r="U3205" s="188"/>
      <c r="V3205" s="188"/>
      <c r="W3205" s="188"/>
      <c r="X3205" s="188"/>
      <c r="Y3205" s="188"/>
      <c r="Z3205" s="188"/>
      <c r="AA3205" s="187"/>
      <c r="AB3205" s="189"/>
      <c r="AC3205" s="187"/>
      <c r="AD3205" s="25"/>
      <c r="AE3205" s="25"/>
    </row>
    <row r="3206">
      <c r="A3206" s="187"/>
      <c r="B3206" s="187"/>
      <c r="C3206" s="187"/>
      <c r="D3206" s="187"/>
      <c r="E3206" s="187"/>
      <c r="F3206" s="187"/>
      <c r="G3206" s="188"/>
      <c r="H3206" s="187"/>
      <c r="I3206" s="187"/>
      <c r="J3206" s="188"/>
      <c r="K3206" s="187"/>
      <c r="L3206" s="188"/>
      <c r="M3206" s="188"/>
      <c r="N3206" s="188"/>
      <c r="O3206" s="188"/>
      <c r="P3206" s="189"/>
      <c r="Q3206" s="187"/>
      <c r="R3206" s="187"/>
      <c r="S3206" s="188"/>
      <c r="T3206" s="188"/>
      <c r="U3206" s="188"/>
      <c r="V3206" s="188"/>
      <c r="W3206" s="188"/>
      <c r="X3206" s="188"/>
      <c r="Y3206" s="188"/>
      <c r="Z3206" s="188"/>
      <c r="AA3206" s="187"/>
      <c r="AB3206" s="189"/>
      <c r="AC3206" s="187"/>
      <c r="AD3206" s="25"/>
      <c r="AE3206" s="25"/>
    </row>
    <row r="3207">
      <c r="A3207" s="187"/>
      <c r="B3207" s="187"/>
      <c r="C3207" s="187"/>
      <c r="D3207" s="187"/>
      <c r="E3207" s="187"/>
      <c r="F3207" s="187"/>
      <c r="G3207" s="188"/>
      <c r="H3207" s="188"/>
      <c r="I3207" s="188"/>
      <c r="J3207" s="188"/>
      <c r="K3207" s="188"/>
      <c r="L3207" s="188"/>
      <c r="M3207" s="188"/>
      <c r="N3207" s="188"/>
      <c r="O3207" s="188"/>
      <c r="P3207" s="189"/>
      <c r="Q3207" s="188"/>
      <c r="R3207" s="188"/>
      <c r="S3207" s="187"/>
      <c r="T3207" s="188"/>
      <c r="U3207" s="188"/>
      <c r="V3207" s="188"/>
      <c r="W3207" s="188"/>
      <c r="X3207" s="188"/>
      <c r="Y3207" s="188"/>
      <c r="Z3207" s="188"/>
      <c r="AA3207" s="187"/>
      <c r="AB3207" s="189"/>
      <c r="AC3207" s="187"/>
      <c r="AD3207" s="25"/>
      <c r="AE3207" s="25"/>
    </row>
    <row r="3208">
      <c r="A3208" s="187"/>
      <c r="B3208" s="187"/>
      <c r="C3208" s="187"/>
      <c r="D3208" s="187"/>
      <c r="E3208" s="187"/>
      <c r="F3208" s="187"/>
      <c r="G3208" s="188"/>
      <c r="H3208" s="187"/>
      <c r="I3208" s="187"/>
      <c r="J3208" s="188"/>
      <c r="K3208" s="187"/>
      <c r="L3208" s="188"/>
      <c r="M3208" s="188"/>
      <c r="N3208" s="188"/>
      <c r="O3208" s="188"/>
      <c r="P3208" s="189"/>
      <c r="Q3208" s="187"/>
      <c r="R3208" s="187"/>
      <c r="S3208" s="188"/>
      <c r="T3208" s="188"/>
      <c r="U3208" s="188"/>
      <c r="V3208" s="188"/>
      <c r="W3208" s="188"/>
      <c r="X3208" s="188"/>
      <c r="Y3208" s="188"/>
      <c r="Z3208" s="188"/>
      <c r="AA3208" s="187"/>
      <c r="AB3208" s="189"/>
      <c r="AC3208" s="187"/>
      <c r="AD3208" s="25"/>
      <c r="AE3208" s="25"/>
    </row>
    <row r="3209">
      <c r="A3209" s="187"/>
      <c r="B3209" s="187"/>
      <c r="C3209" s="187"/>
      <c r="D3209" s="187"/>
      <c r="E3209" s="187"/>
      <c r="F3209" s="187"/>
      <c r="G3209" s="188"/>
      <c r="H3209" s="187"/>
      <c r="I3209" s="187"/>
      <c r="J3209" s="188"/>
      <c r="K3209" s="187"/>
      <c r="L3209" s="188"/>
      <c r="M3209" s="188"/>
      <c r="N3209" s="188"/>
      <c r="O3209" s="188"/>
      <c r="P3209" s="189"/>
      <c r="Q3209" s="187"/>
      <c r="R3209" s="187"/>
      <c r="S3209" s="188"/>
      <c r="T3209" s="188"/>
      <c r="U3209" s="188"/>
      <c r="V3209" s="188"/>
      <c r="W3209" s="188"/>
      <c r="X3209" s="188"/>
      <c r="Y3209" s="188"/>
      <c r="Z3209" s="188"/>
      <c r="AA3209" s="187"/>
      <c r="AB3209" s="189"/>
      <c r="AC3209" s="187"/>
      <c r="AD3209" s="25"/>
      <c r="AE3209" s="25"/>
    </row>
    <row r="3210">
      <c r="A3210" s="187"/>
      <c r="B3210" s="187"/>
      <c r="C3210" s="187"/>
      <c r="D3210" s="187"/>
      <c r="E3210" s="187"/>
      <c r="F3210" s="187"/>
      <c r="G3210" s="188"/>
      <c r="H3210" s="187"/>
      <c r="I3210" s="187"/>
      <c r="J3210" s="188"/>
      <c r="K3210" s="187"/>
      <c r="L3210" s="188"/>
      <c r="M3210" s="188"/>
      <c r="N3210" s="188"/>
      <c r="O3210" s="188"/>
      <c r="P3210" s="189"/>
      <c r="Q3210" s="187"/>
      <c r="R3210" s="187"/>
      <c r="S3210" s="188"/>
      <c r="T3210" s="188"/>
      <c r="U3210" s="188"/>
      <c r="V3210" s="188"/>
      <c r="W3210" s="188"/>
      <c r="X3210" s="188"/>
      <c r="Y3210" s="188"/>
      <c r="Z3210" s="188"/>
      <c r="AA3210" s="187"/>
      <c r="AB3210" s="189"/>
      <c r="AC3210" s="187"/>
      <c r="AD3210" s="25"/>
      <c r="AE3210" s="25"/>
    </row>
    <row r="3211">
      <c r="A3211" s="187"/>
      <c r="B3211" s="187"/>
      <c r="C3211" s="187"/>
      <c r="D3211" s="187"/>
      <c r="E3211" s="187"/>
      <c r="F3211" s="187"/>
      <c r="G3211" s="188"/>
      <c r="H3211" s="188"/>
      <c r="I3211" s="188"/>
      <c r="J3211" s="188"/>
      <c r="K3211" s="188"/>
      <c r="L3211" s="188"/>
      <c r="M3211" s="188"/>
      <c r="N3211" s="188"/>
      <c r="O3211" s="188"/>
      <c r="P3211" s="189"/>
      <c r="Q3211" s="187"/>
      <c r="R3211" s="188"/>
      <c r="S3211" s="187"/>
      <c r="T3211" s="188"/>
      <c r="U3211" s="188"/>
      <c r="V3211" s="188"/>
      <c r="W3211" s="188"/>
      <c r="X3211" s="188"/>
      <c r="Y3211" s="188"/>
      <c r="Z3211" s="188"/>
      <c r="AA3211" s="187"/>
      <c r="AB3211" s="189"/>
      <c r="AC3211" s="187"/>
      <c r="AD3211" s="25"/>
      <c r="AE3211" s="25"/>
    </row>
    <row r="3212">
      <c r="A3212" s="187"/>
      <c r="B3212" s="187"/>
      <c r="C3212" s="187"/>
      <c r="D3212" s="187"/>
      <c r="E3212" s="187"/>
      <c r="F3212" s="187"/>
      <c r="G3212" s="188"/>
      <c r="H3212" s="187"/>
      <c r="I3212" s="187"/>
      <c r="J3212" s="188"/>
      <c r="K3212" s="187"/>
      <c r="L3212" s="188"/>
      <c r="M3212" s="188"/>
      <c r="N3212" s="188"/>
      <c r="O3212" s="188"/>
      <c r="P3212" s="189"/>
      <c r="Q3212" s="187"/>
      <c r="R3212" s="187"/>
      <c r="S3212" s="188"/>
      <c r="T3212" s="188"/>
      <c r="U3212" s="188"/>
      <c r="V3212" s="188"/>
      <c r="W3212" s="188"/>
      <c r="X3212" s="188"/>
      <c r="Y3212" s="188"/>
      <c r="Z3212" s="188"/>
      <c r="AA3212" s="187"/>
      <c r="AB3212" s="189"/>
      <c r="AC3212" s="187"/>
      <c r="AD3212" s="25"/>
      <c r="AE3212" s="25"/>
    </row>
    <row r="3213">
      <c r="A3213" s="187"/>
      <c r="B3213" s="187"/>
      <c r="C3213" s="187"/>
      <c r="D3213" s="187"/>
      <c r="E3213" s="187"/>
      <c r="F3213" s="187"/>
      <c r="G3213" s="188"/>
      <c r="H3213" s="188"/>
      <c r="I3213" s="188"/>
      <c r="J3213" s="188"/>
      <c r="K3213" s="188"/>
      <c r="L3213" s="188"/>
      <c r="M3213" s="188"/>
      <c r="N3213" s="188"/>
      <c r="O3213" s="188"/>
      <c r="P3213" s="189"/>
      <c r="Q3213" s="187"/>
      <c r="R3213" s="188"/>
      <c r="S3213" s="187"/>
      <c r="T3213" s="188"/>
      <c r="U3213" s="188"/>
      <c r="V3213" s="188"/>
      <c r="W3213" s="188"/>
      <c r="X3213" s="188"/>
      <c r="Y3213" s="188"/>
      <c r="Z3213" s="188"/>
      <c r="AA3213" s="187"/>
      <c r="AB3213" s="189"/>
      <c r="AC3213" s="187"/>
      <c r="AD3213" s="25"/>
      <c r="AE3213" s="25"/>
    </row>
    <row r="3214">
      <c r="A3214" s="187"/>
      <c r="B3214" s="187"/>
      <c r="C3214" s="187"/>
      <c r="D3214" s="187"/>
      <c r="E3214" s="187"/>
      <c r="F3214" s="187"/>
      <c r="G3214" s="188"/>
      <c r="H3214" s="188"/>
      <c r="I3214" s="188"/>
      <c r="J3214" s="188"/>
      <c r="K3214" s="188"/>
      <c r="L3214" s="188"/>
      <c r="M3214" s="188"/>
      <c r="N3214" s="188"/>
      <c r="O3214" s="188"/>
      <c r="P3214" s="189"/>
      <c r="Q3214" s="187"/>
      <c r="R3214" s="188"/>
      <c r="S3214" s="187"/>
      <c r="T3214" s="188"/>
      <c r="U3214" s="188"/>
      <c r="V3214" s="188"/>
      <c r="W3214" s="188"/>
      <c r="X3214" s="188"/>
      <c r="Y3214" s="188"/>
      <c r="Z3214" s="188"/>
      <c r="AA3214" s="187"/>
      <c r="AB3214" s="189"/>
      <c r="AC3214" s="187"/>
      <c r="AD3214" s="25"/>
      <c r="AE3214" s="25"/>
    </row>
    <row r="3215">
      <c r="A3215" s="187"/>
      <c r="B3215" s="187"/>
      <c r="C3215" s="187"/>
      <c r="D3215" s="187"/>
      <c r="E3215" s="187"/>
      <c r="F3215" s="187"/>
      <c r="G3215" s="188"/>
      <c r="H3215" s="187"/>
      <c r="I3215" s="187"/>
      <c r="J3215" s="188"/>
      <c r="K3215" s="187"/>
      <c r="L3215" s="188"/>
      <c r="M3215" s="188"/>
      <c r="N3215" s="188"/>
      <c r="O3215" s="188"/>
      <c r="P3215" s="189"/>
      <c r="Q3215" s="187"/>
      <c r="R3215" s="187"/>
      <c r="S3215" s="188"/>
      <c r="T3215" s="188"/>
      <c r="U3215" s="188"/>
      <c r="V3215" s="188"/>
      <c r="W3215" s="188"/>
      <c r="X3215" s="188"/>
      <c r="Y3215" s="188"/>
      <c r="Z3215" s="188"/>
      <c r="AA3215" s="187"/>
      <c r="AB3215" s="189"/>
      <c r="AC3215" s="187"/>
      <c r="AD3215" s="25"/>
      <c r="AE3215" s="25"/>
    </row>
    <row r="3216">
      <c r="A3216" s="187"/>
      <c r="B3216" s="187"/>
      <c r="C3216" s="187"/>
      <c r="D3216" s="187"/>
      <c r="E3216" s="187"/>
      <c r="F3216" s="187"/>
      <c r="G3216" s="188"/>
      <c r="H3216" s="188"/>
      <c r="I3216" s="188"/>
      <c r="J3216" s="188"/>
      <c r="K3216" s="188"/>
      <c r="L3216" s="188"/>
      <c r="M3216" s="188"/>
      <c r="N3216" s="188"/>
      <c r="O3216" s="188"/>
      <c r="P3216" s="189"/>
      <c r="Q3216" s="188"/>
      <c r="R3216" s="188"/>
      <c r="S3216" s="187"/>
      <c r="T3216" s="188"/>
      <c r="U3216" s="188"/>
      <c r="V3216" s="188"/>
      <c r="W3216" s="188"/>
      <c r="X3216" s="188"/>
      <c r="Y3216" s="188"/>
      <c r="Z3216" s="188"/>
      <c r="AA3216" s="187"/>
      <c r="AB3216" s="189"/>
      <c r="AC3216" s="187"/>
      <c r="AD3216" s="25"/>
      <c r="AE3216" s="25"/>
    </row>
    <row r="3217">
      <c r="A3217" s="187"/>
      <c r="B3217" s="187"/>
      <c r="C3217" s="187"/>
      <c r="D3217" s="187"/>
      <c r="E3217" s="187"/>
      <c r="F3217" s="187"/>
      <c r="G3217" s="188"/>
      <c r="H3217" s="187"/>
      <c r="I3217" s="187"/>
      <c r="J3217" s="188"/>
      <c r="K3217" s="187"/>
      <c r="L3217" s="188"/>
      <c r="M3217" s="188"/>
      <c r="N3217" s="188"/>
      <c r="O3217" s="188"/>
      <c r="P3217" s="189"/>
      <c r="Q3217" s="187"/>
      <c r="R3217" s="187"/>
      <c r="S3217" s="188"/>
      <c r="T3217" s="188"/>
      <c r="U3217" s="188"/>
      <c r="V3217" s="188"/>
      <c r="W3217" s="188"/>
      <c r="X3217" s="188"/>
      <c r="Y3217" s="188"/>
      <c r="Z3217" s="188"/>
      <c r="AA3217" s="187"/>
      <c r="AB3217" s="189"/>
      <c r="AC3217" s="187"/>
      <c r="AD3217" s="25"/>
      <c r="AE3217" s="25"/>
    </row>
    <row r="3218">
      <c r="A3218" s="187"/>
      <c r="B3218" s="187"/>
      <c r="C3218" s="187"/>
      <c r="D3218" s="187"/>
      <c r="E3218" s="187"/>
      <c r="F3218" s="187"/>
      <c r="G3218" s="188"/>
      <c r="H3218" s="187"/>
      <c r="I3218" s="187"/>
      <c r="J3218" s="188"/>
      <c r="K3218" s="187"/>
      <c r="L3218" s="188"/>
      <c r="M3218" s="188"/>
      <c r="N3218" s="188"/>
      <c r="O3218" s="188"/>
      <c r="P3218" s="189"/>
      <c r="Q3218" s="187"/>
      <c r="R3218" s="187"/>
      <c r="S3218" s="188"/>
      <c r="T3218" s="188"/>
      <c r="U3218" s="188"/>
      <c r="V3218" s="188"/>
      <c r="W3218" s="188"/>
      <c r="X3218" s="188"/>
      <c r="Y3218" s="188"/>
      <c r="Z3218" s="188"/>
      <c r="AA3218" s="187"/>
      <c r="AB3218" s="189"/>
      <c r="AC3218" s="187"/>
      <c r="AD3218" s="25"/>
      <c r="AE3218" s="25"/>
    </row>
    <row r="3219">
      <c r="A3219" s="187"/>
      <c r="B3219" s="187"/>
      <c r="C3219" s="187"/>
      <c r="D3219" s="187"/>
      <c r="E3219" s="187"/>
      <c r="F3219" s="187"/>
      <c r="G3219" s="188"/>
      <c r="H3219" s="187"/>
      <c r="I3219" s="187"/>
      <c r="J3219" s="188"/>
      <c r="K3219" s="187"/>
      <c r="L3219" s="188"/>
      <c r="M3219" s="188"/>
      <c r="N3219" s="188"/>
      <c r="O3219" s="188"/>
      <c r="P3219" s="189"/>
      <c r="Q3219" s="187"/>
      <c r="R3219" s="187"/>
      <c r="S3219" s="188"/>
      <c r="T3219" s="188"/>
      <c r="U3219" s="188"/>
      <c r="V3219" s="188"/>
      <c r="W3219" s="188"/>
      <c r="X3219" s="188"/>
      <c r="Y3219" s="188"/>
      <c r="Z3219" s="188"/>
      <c r="AA3219" s="187"/>
      <c r="AB3219" s="189"/>
      <c r="AC3219" s="187"/>
      <c r="AD3219" s="25"/>
      <c r="AE3219" s="25"/>
    </row>
    <row r="3220">
      <c r="A3220" s="187"/>
      <c r="B3220" s="187"/>
      <c r="C3220" s="187"/>
      <c r="D3220" s="187"/>
      <c r="E3220" s="187"/>
      <c r="F3220" s="187"/>
      <c r="G3220" s="188"/>
      <c r="H3220" s="188"/>
      <c r="I3220" s="188"/>
      <c r="J3220" s="188"/>
      <c r="K3220" s="188"/>
      <c r="L3220" s="188"/>
      <c r="M3220" s="188"/>
      <c r="N3220" s="188"/>
      <c r="O3220" s="188"/>
      <c r="P3220" s="189"/>
      <c r="Q3220" s="187"/>
      <c r="R3220" s="188"/>
      <c r="S3220" s="187"/>
      <c r="T3220" s="188"/>
      <c r="U3220" s="188"/>
      <c r="V3220" s="188"/>
      <c r="W3220" s="188"/>
      <c r="X3220" s="188"/>
      <c r="Y3220" s="188"/>
      <c r="Z3220" s="188"/>
      <c r="AA3220" s="187"/>
      <c r="AB3220" s="189"/>
      <c r="AC3220" s="187"/>
      <c r="AD3220" s="25"/>
      <c r="AE3220" s="25"/>
    </row>
    <row r="3221">
      <c r="A3221" s="187"/>
      <c r="B3221" s="187"/>
      <c r="C3221" s="187"/>
      <c r="D3221" s="187"/>
      <c r="E3221" s="187"/>
      <c r="F3221" s="187"/>
      <c r="G3221" s="188"/>
      <c r="H3221" s="188"/>
      <c r="I3221" s="188"/>
      <c r="J3221" s="188"/>
      <c r="K3221" s="188"/>
      <c r="L3221" s="188"/>
      <c r="M3221" s="188"/>
      <c r="N3221" s="188"/>
      <c r="O3221" s="188"/>
      <c r="P3221" s="189"/>
      <c r="Q3221" s="187"/>
      <c r="R3221" s="188"/>
      <c r="S3221" s="187"/>
      <c r="T3221" s="188"/>
      <c r="U3221" s="188"/>
      <c r="V3221" s="188"/>
      <c r="W3221" s="188"/>
      <c r="X3221" s="188"/>
      <c r="Y3221" s="188"/>
      <c r="Z3221" s="188"/>
      <c r="AA3221" s="187"/>
      <c r="AB3221" s="189"/>
      <c r="AC3221" s="187"/>
      <c r="AD3221" s="25"/>
      <c r="AE3221" s="25"/>
    </row>
    <row r="3222">
      <c r="A3222" s="187"/>
      <c r="B3222" s="187"/>
      <c r="C3222" s="187"/>
      <c r="D3222" s="187"/>
      <c r="E3222" s="187"/>
      <c r="F3222" s="187"/>
      <c r="G3222" s="188"/>
      <c r="H3222" s="187"/>
      <c r="I3222" s="187"/>
      <c r="J3222" s="188"/>
      <c r="K3222" s="187"/>
      <c r="L3222" s="188"/>
      <c r="M3222" s="188"/>
      <c r="N3222" s="188"/>
      <c r="O3222" s="188"/>
      <c r="P3222" s="189"/>
      <c r="Q3222" s="187"/>
      <c r="R3222" s="187"/>
      <c r="S3222" s="188"/>
      <c r="T3222" s="188"/>
      <c r="U3222" s="188"/>
      <c r="V3222" s="188"/>
      <c r="W3222" s="188"/>
      <c r="X3222" s="188"/>
      <c r="Y3222" s="188"/>
      <c r="Z3222" s="188"/>
      <c r="AA3222" s="187"/>
      <c r="AB3222" s="189"/>
      <c r="AC3222" s="187"/>
      <c r="AD3222" s="25"/>
      <c r="AE3222" s="25"/>
    </row>
    <row r="3223">
      <c r="A3223" s="187"/>
      <c r="B3223" s="187"/>
      <c r="C3223" s="187"/>
      <c r="D3223" s="187"/>
      <c r="E3223" s="187"/>
      <c r="F3223" s="187"/>
      <c r="G3223" s="188"/>
      <c r="H3223" s="188"/>
      <c r="I3223" s="188"/>
      <c r="J3223" s="188"/>
      <c r="K3223" s="188"/>
      <c r="L3223" s="188"/>
      <c r="M3223" s="188"/>
      <c r="N3223" s="188"/>
      <c r="O3223" s="188"/>
      <c r="P3223" s="189"/>
      <c r="Q3223" s="187"/>
      <c r="R3223" s="188"/>
      <c r="S3223" s="187"/>
      <c r="T3223" s="188"/>
      <c r="U3223" s="188"/>
      <c r="V3223" s="188"/>
      <c r="W3223" s="188"/>
      <c r="X3223" s="188"/>
      <c r="Y3223" s="188"/>
      <c r="Z3223" s="188"/>
      <c r="AA3223" s="187"/>
      <c r="AB3223" s="189"/>
      <c r="AC3223" s="187"/>
      <c r="AD3223" s="25"/>
      <c r="AE3223" s="25"/>
    </row>
    <row r="3224">
      <c r="A3224" s="187"/>
      <c r="B3224" s="187"/>
      <c r="C3224" s="187"/>
      <c r="D3224" s="187"/>
      <c r="E3224" s="187"/>
      <c r="F3224" s="187"/>
      <c r="G3224" s="188"/>
      <c r="H3224" s="188"/>
      <c r="I3224" s="188"/>
      <c r="J3224" s="188"/>
      <c r="K3224" s="188"/>
      <c r="L3224" s="188"/>
      <c r="M3224" s="188"/>
      <c r="N3224" s="188"/>
      <c r="O3224" s="188"/>
      <c r="P3224" s="189"/>
      <c r="Q3224" s="187"/>
      <c r="R3224" s="188"/>
      <c r="S3224" s="187"/>
      <c r="T3224" s="188"/>
      <c r="U3224" s="188"/>
      <c r="V3224" s="188"/>
      <c r="W3224" s="188"/>
      <c r="X3224" s="188"/>
      <c r="Y3224" s="188"/>
      <c r="Z3224" s="188"/>
      <c r="AA3224" s="187"/>
      <c r="AB3224" s="189"/>
      <c r="AC3224" s="187"/>
      <c r="AD3224" s="25"/>
      <c r="AE3224" s="25"/>
    </row>
    <row r="3225">
      <c r="A3225" s="187"/>
      <c r="B3225" s="187"/>
      <c r="C3225" s="187"/>
      <c r="D3225" s="187"/>
      <c r="E3225" s="187"/>
      <c r="F3225" s="187"/>
      <c r="G3225" s="188"/>
      <c r="H3225" s="188"/>
      <c r="I3225" s="188"/>
      <c r="J3225" s="188"/>
      <c r="K3225" s="188"/>
      <c r="L3225" s="188"/>
      <c r="M3225" s="188"/>
      <c r="N3225" s="188"/>
      <c r="O3225" s="188"/>
      <c r="P3225" s="189"/>
      <c r="Q3225" s="187"/>
      <c r="R3225" s="188"/>
      <c r="S3225" s="187"/>
      <c r="T3225" s="188"/>
      <c r="U3225" s="188"/>
      <c r="V3225" s="188"/>
      <c r="W3225" s="188"/>
      <c r="X3225" s="188"/>
      <c r="Y3225" s="188"/>
      <c r="Z3225" s="188"/>
      <c r="AA3225" s="187"/>
      <c r="AB3225" s="189"/>
      <c r="AC3225" s="187"/>
      <c r="AD3225" s="25"/>
      <c r="AE3225" s="25"/>
    </row>
    <row r="3226">
      <c r="A3226" s="187"/>
      <c r="B3226" s="187"/>
      <c r="C3226" s="187"/>
      <c r="D3226" s="187"/>
      <c r="E3226" s="187"/>
      <c r="F3226" s="187"/>
      <c r="G3226" s="188"/>
      <c r="H3226" s="187"/>
      <c r="I3226" s="187"/>
      <c r="J3226" s="188"/>
      <c r="K3226" s="187"/>
      <c r="L3226" s="188"/>
      <c r="M3226" s="188"/>
      <c r="N3226" s="188"/>
      <c r="O3226" s="188"/>
      <c r="P3226" s="189"/>
      <c r="Q3226" s="187"/>
      <c r="R3226" s="187"/>
      <c r="S3226" s="188"/>
      <c r="T3226" s="188"/>
      <c r="U3226" s="188"/>
      <c r="V3226" s="188"/>
      <c r="W3226" s="188"/>
      <c r="X3226" s="188"/>
      <c r="Y3226" s="188"/>
      <c r="Z3226" s="188"/>
      <c r="AA3226" s="187"/>
      <c r="AB3226" s="189"/>
      <c r="AC3226" s="187"/>
      <c r="AD3226" s="25"/>
      <c r="AE3226" s="25"/>
    </row>
    <row r="3227">
      <c r="A3227" s="187"/>
      <c r="B3227" s="187"/>
      <c r="C3227" s="187"/>
      <c r="D3227" s="187"/>
      <c r="E3227" s="187"/>
      <c r="F3227" s="187"/>
      <c r="G3227" s="188"/>
      <c r="H3227" s="188"/>
      <c r="I3227" s="188"/>
      <c r="J3227" s="188"/>
      <c r="K3227" s="188"/>
      <c r="L3227" s="188"/>
      <c r="M3227" s="188"/>
      <c r="N3227" s="188"/>
      <c r="O3227" s="188"/>
      <c r="P3227" s="189"/>
      <c r="Q3227" s="187"/>
      <c r="R3227" s="188"/>
      <c r="S3227" s="187"/>
      <c r="T3227" s="188"/>
      <c r="U3227" s="188"/>
      <c r="V3227" s="188"/>
      <c r="W3227" s="188"/>
      <c r="X3227" s="188"/>
      <c r="Y3227" s="188"/>
      <c r="Z3227" s="188"/>
      <c r="AA3227" s="187"/>
      <c r="AB3227" s="189"/>
      <c r="AC3227" s="187"/>
      <c r="AD3227" s="25"/>
      <c r="AE3227" s="25"/>
    </row>
    <row r="3228">
      <c r="A3228" s="187"/>
      <c r="B3228" s="187"/>
      <c r="C3228" s="187"/>
      <c r="D3228" s="187"/>
      <c r="E3228" s="187"/>
      <c r="F3228" s="187"/>
      <c r="G3228" s="188"/>
      <c r="H3228" s="188"/>
      <c r="I3228" s="188"/>
      <c r="J3228" s="188"/>
      <c r="K3228" s="188"/>
      <c r="L3228" s="188"/>
      <c r="M3228" s="188"/>
      <c r="N3228" s="188"/>
      <c r="O3228" s="188"/>
      <c r="P3228" s="189"/>
      <c r="Q3228" s="187"/>
      <c r="R3228" s="188"/>
      <c r="S3228" s="187"/>
      <c r="T3228" s="188"/>
      <c r="U3228" s="188"/>
      <c r="V3228" s="188"/>
      <c r="W3228" s="188"/>
      <c r="X3228" s="188"/>
      <c r="Y3228" s="188"/>
      <c r="Z3228" s="188"/>
      <c r="AA3228" s="187"/>
      <c r="AB3228" s="189"/>
      <c r="AC3228" s="187"/>
      <c r="AD3228" s="25"/>
      <c r="AE3228" s="25"/>
    </row>
    <row r="3229">
      <c r="A3229" s="187"/>
      <c r="B3229" s="187"/>
      <c r="C3229" s="187"/>
      <c r="D3229" s="187"/>
      <c r="E3229" s="187"/>
      <c r="F3229" s="187"/>
      <c r="G3229" s="188"/>
      <c r="H3229" s="187"/>
      <c r="I3229" s="187"/>
      <c r="J3229" s="188"/>
      <c r="K3229" s="187"/>
      <c r="L3229" s="188"/>
      <c r="M3229" s="188"/>
      <c r="N3229" s="188"/>
      <c r="O3229" s="188"/>
      <c r="P3229" s="189"/>
      <c r="Q3229" s="187"/>
      <c r="R3229" s="187"/>
      <c r="S3229" s="188"/>
      <c r="T3229" s="188"/>
      <c r="U3229" s="188"/>
      <c r="V3229" s="188"/>
      <c r="W3229" s="188"/>
      <c r="X3229" s="188"/>
      <c r="Y3229" s="188"/>
      <c r="Z3229" s="188"/>
      <c r="AA3229" s="187"/>
      <c r="AB3229" s="189"/>
      <c r="AC3229" s="187"/>
      <c r="AD3229" s="25"/>
      <c r="AE3229" s="25"/>
    </row>
    <row r="3230">
      <c r="A3230" s="187"/>
      <c r="B3230" s="187"/>
      <c r="C3230" s="187"/>
      <c r="D3230" s="187"/>
      <c r="E3230" s="187"/>
      <c r="F3230" s="187"/>
      <c r="G3230" s="188"/>
      <c r="H3230" s="187"/>
      <c r="I3230" s="187"/>
      <c r="J3230" s="188"/>
      <c r="K3230" s="187"/>
      <c r="L3230" s="188"/>
      <c r="M3230" s="188"/>
      <c r="N3230" s="188"/>
      <c r="O3230" s="188"/>
      <c r="P3230" s="189"/>
      <c r="Q3230" s="187"/>
      <c r="R3230" s="187"/>
      <c r="S3230" s="188"/>
      <c r="T3230" s="188"/>
      <c r="U3230" s="188"/>
      <c r="V3230" s="188"/>
      <c r="W3230" s="188"/>
      <c r="X3230" s="188"/>
      <c r="Y3230" s="188"/>
      <c r="Z3230" s="188"/>
      <c r="AA3230" s="187"/>
      <c r="AB3230" s="189"/>
      <c r="AC3230" s="187"/>
      <c r="AD3230" s="25"/>
      <c r="AE3230" s="25"/>
    </row>
    <row r="3231">
      <c r="A3231" s="187"/>
      <c r="B3231" s="187"/>
      <c r="C3231" s="187"/>
      <c r="D3231" s="187"/>
      <c r="E3231" s="187"/>
      <c r="F3231" s="187"/>
      <c r="G3231" s="188"/>
      <c r="H3231" s="188"/>
      <c r="I3231" s="188"/>
      <c r="J3231" s="188"/>
      <c r="K3231" s="188"/>
      <c r="L3231" s="188"/>
      <c r="M3231" s="188"/>
      <c r="N3231" s="188"/>
      <c r="O3231" s="188"/>
      <c r="P3231" s="189"/>
      <c r="Q3231" s="188"/>
      <c r="R3231" s="188"/>
      <c r="S3231" s="187"/>
      <c r="T3231" s="188"/>
      <c r="U3231" s="188"/>
      <c r="V3231" s="188"/>
      <c r="W3231" s="188"/>
      <c r="X3231" s="188"/>
      <c r="Y3231" s="188"/>
      <c r="Z3231" s="188"/>
      <c r="AA3231" s="187"/>
      <c r="AB3231" s="189"/>
      <c r="AC3231" s="187"/>
      <c r="AD3231" s="25"/>
      <c r="AE3231" s="25"/>
    </row>
    <row r="3232">
      <c r="A3232" s="187"/>
      <c r="B3232" s="187"/>
      <c r="C3232" s="187"/>
      <c r="D3232" s="187"/>
      <c r="E3232" s="187"/>
      <c r="F3232" s="187"/>
      <c r="G3232" s="188"/>
      <c r="H3232" s="187"/>
      <c r="I3232" s="187"/>
      <c r="J3232" s="188"/>
      <c r="K3232" s="187"/>
      <c r="L3232" s="188"/>
      <c r="M3232" s="188"/>
      <c r="N3232" s="188"/>
      <c r="O3232" s="188"/>
      <c r="P3232" s="189"/>
      <c r="Q3232" s="187"/>
      <c r="R3232" s="187"/>
      <c r="S3232" s="188"/>
      <c r="T3232" s="188"/>
      <c r="U3232" s="188"/>
      <c r="V3232" s="188"/>
      <c r="W3232" s="188"/>
      <c r="X3232" s="188"/>
      <c r="Y3232" s="188"/>
      <c r="Z3232" s="188"/>
      <c r="AA3232" s="187"/>
      <c r="AB3232" s="189"/>
      <c r="AC3232" s="187"/>
      <c r="AD3232" s="25"/>
      <c r="AE3232" s="25"/>
    </row>
    <row r="3233">
      <c r="A3233" s="187"/>
      <c r="B3233" s="187"/>
      <c r="C3233" s="187"/>
      <c r="D3233" s="187"/>
      <c r="E3233" s="187"/>
      <c r="F3233" s="187"/>
      <c r="G3233" s="188"/>
      <c r="H3233" s="187"/>
      <c r="I3233" s="187"/>
      <c r="J3233" s="188"/>
      <c r="K3233" s="188"/>
      <c r="L3233" s="188"/>
      <c r="M3233" s="188"/>
      <c r="N3233" s="188"/>
      <c r="O3233" s="188"/>
      <c r="P3233" s="189"/>
      <c r="Q3233" s="187"/>
      <c r="R3233" s="187"/>
      <c r="S3233" s="188"/>
      <c r="T3233" s="188"/>
      <c r="U3233" s="188"/>
      <c r="V3233" s="188"/>
      <c r="W3233" s="188"/>
      <c r="X3233" s="188"/>
      <c r="Y3233" s="188"/>
      <c r="Z3233" s="188"/>
      <c r="AA3233" s="187"/>
      <c r="AB3233" s="189"/>
      <c r="AC3233" s="187"/>
      <c r="AD3233" s="25"/>
      <c r="AE3233" s="25"/>
    </row>
    <row r="3234">
      <c r="A3234" s="187"/>
      <c r="B3234" s="187"/>
      <c r="C3234" s="187"/>
      <c r="D3234" s="187"/>
      <c r="E3234" s="187"/>
      <c r="F3234" s="187"/>
      <c r="G3234" s="188"/>
      <c r="H3234" s="188"/>
      <c r="I3234" s="188"/>
      <c r="J3234" s="188"/>
      <c r="K3234" s="188"/>
      <c r="L3234" s="188"/>
      <c r="M3234" s="188"/>
      <c r="N3234" s="188"/>
      <c r="O3234" s="188"/>
      <c r="P3234" s="189"/>
      <c r="Q3234" s="187"/>
      <c r="R3234" s="188"/>
      <c r="S3234" s="187"/>
      <c r="T3234" s="188"/>
      <c r="U3234" s="188"/>
      <c r="V3234" s="188"/>
      <c r="W3234" s="188"/>
      <c r="X3234" s="188"/>
      <c r="Y3234" s="188"/>
      <c r="Z3234" s="188"/>
      <c r="AA3234" s="187"/>
      <c r="AB3234" s="189"/>
      <c r="AC3234" s="187"/>
      <c r="AD3234" s="25"/>
      <c r="AE3234" s="25"/>
    </row>
    <row r="3235">
      <c r="A3235" s="187"/>
      <c r="B3235" s="187"/>
      <c r="C3235" s="187"/>
      <c r="D3235" s="187"/>
      <c r="E3235" s="187"/>
      <c r="F3235" s="187"/>
      <c r="G3235" s="188"/>
      <c r="H3235" s="187"/>
      <c r="I3235" s="187"/>
      <c r="J3235" s="188"/>
      <c r="K3235" s="187"/>
      <c r="L3235" s="188"/>
      <c r="M3235" s="188"/>
      <c r="N3235" s="188"/>
      <c r="O3235" s="188"/>
      <c r="P3235" s="189"/>
      <c r="Q3235" s="187"/>
      <c r="R3235" s="187"/>
      <c r="S3235" s="188"/>
      <c r="T3235" s="188"/>
      <c r="U3235" s="188"/>
      <c r="V3235" s="188"/>
      <c r="W3235" s="188"/>
      <c r="X3235" s="188"/>
      <c r="Y3235" s="188"/>
      <c r="Z3235" s="188"/>
      <c r="AA3235" s="187"/>
      <c r="AB3235" s="189"/>
      <c r="AC3235" s="187"/>
      <c r="AD3235" s="25"/>
      <c r="AE3235" s="25"/>
    </row>
    <row r="3236">
      <c r="A3236" s="187"/>
      <c r="B3236" s="187"/>
      <c r="C3236" s="187"/>
      <c r="D3236" s="187"/>
      <c r="E3236" s="187"/>
      <c r="F3236" s="187"/>
      <c r="G3236" s="188"/>
      <c r="H3236" s="188"/>
      <c r="I3236" s="188"/>
      <c r="J3236" s="188"/>
      <c r="K3236" s="188"/>
      <c r="L3236" s="188"/>
      <c r="M3236" s="188"/>
      <c r="N3236" s="188"/>
      <c r="O3236" s="188"/>
      <c r="P3236" s="189"/>
      <c r="Q3236" s="187"/>
      <c r="R3236" s="188"/>
      <c r="S3236" s="187"/>
      <c r="T3236" s="188"/>
      <c r="U3236" s="188"/>
      <c r="V3236" s="188"/>
      <c r="W3236" s="188"/>
      <c r="X3236" s="188"/>
      <c r="Y3236" s="188"/>
      <c r="Z3236" s="188"/>
      <c r="AA3236" s="187"/>
      <c r="AB3236" s="189"/>
      <c r="AC3236" s="187"/>
      <c r="AD3236" s="25"/>
      <c r="AE3236" s="25"/>
    </row>
    <row r="3237">
      <c r="A3237" s="187"/>
      <c r="B3237" s="187"/>
      <c r="C3237" s="187"/>
      <c r="D3237" s="187"/>
      <c r="E3237" s="187"/>
      <c r="F3237" s="187"/>
      <c r="G3237" s="188"/>
      <c r="H3237" s="187"/>
      <c r="I3237" s="187"/>
      <c r="J3237" s="188"/>
      <c r="K3237" s="187"/>
      <c r="L3237" s="188"/>
      <c r="M3237" s="188"/>
      <c r="N3237" s="188"/>
      <c r="O3237" s="188"/>
      <c r="P3237" s="189"/>
      <c r="Q3237" s="187"/>
      <c r="R3237" s="187"/>
      <c r="S3237" s="188"/>
      <c r="T3237" s="188"/>
      <c r="U3237" s="188"/>
      <c r="V3237" s="188"/>
      <c r="W3237" s="188"/>
      <c r="X3237" s="188"/>
      <c r="Y3237" s="188"/>
      <c r="Z3237" s="188"/>
      <c r="AA3237" s="187"/>
      <c r="AB3237" s="189"/>
      <c r="AC3237" s="187"/>
      <c r="AD3237" s="25"/>
      <c r="AE3237" s="25"/>
    </row>
    <row r="3238">
      <c r="A3238" s="187"/>
      <c r="B3238" s="187"/>
      <c r="C3238" s="187"/>
      <c r="D3238" s="187"/>
      <c r="E3238" s="187"/>
      <c r="F3238" s="187"/>
      <c r="G3238" s="188"/>
      <c r="H3238" s="187"/>
      <c r="I3238" s="187"/>
      <c r="J3238" s="188"/>
      <c r="K3238" s="187"/>
      <c r="L3238" s="188"/>
      <c r="M3238" s="188"/>
      <c r="N3238" s="188"/>
      <c r="O3238" s="188"/>
      <c r="P3238" s="189"/>
      <c r="Q3238" s="187"/>
      <c r="R3238" s="187"/>
      <c r="S3238" s="188"/>
      <c r="T3238" s="188"/>
      <c r="U3238" s="188"/>
      <c r="V3238" s="188"/>
      <c r="W3238" s="188"/>
      <c r="X3238" s="188"/>
      <c r="Y3238" s="188"/>
      <c r="Z3238" s="188"/>
      <c r="AA3238" s="187"/>
      <c r="AB3238" s="189"/>
      <c r="AC3238" s="187"/>
      <c r="AD3238" s="25"/>
      <c r="AE3238" s="25"/>
    </row>
    <row r="3239">
      <c r="A3239" s="187"/>
      <c r="B3239" s="187"/>
      <c r="C3239" s="187"/>
      <c r="D3239" s="187"/>
      <c r="E3239" s="187"/>
      <c r="F3239" s="187"/>
      <c r="G3239" s="188"/>
      <c r="H3239" s="188"/>
      <c r="I3239" s="188"/>
      <c r="J3239" s="188"/>
      <c r="K3239" s="188"/>
      <c r="L3239" s="188"/>
      <c r="M3239" s="188"/>
      <c r="N3239" s="188"/>
      <c r="O3239" s="188"/>
      <c r="P3239" s="189"/>
      <c r="Q3239" s="187"/>
      <c r="R3239" s="188"/>
      <c r="S3239" s="187"/>
      <c r="T3239" s="188"/>
      <c r="U3239" s="188"/>
      <c r="V3239" s="188"/>
      <c r="W3239" s="188"/>
      <c r="X3239" s="188"/>
      <c r="Y3239" s="188"/>
      <c r="Z3239" s="188"/>
      <c r="AA3239" s="187"/>
      <c r="AB3239" s="189"/>
      <c r="AC3239" s="187"/>
      <c r="AD3239" s="25"/>
      <c r="AE3239" s="25"/>
    </row>
    <row r="3240">
      <c r="A3240" s="187"/>
      <c r="B3240" s="187"/>
      <c r="C3240" s="187"/>
      <c r="D3240" s="187"/>
      <c r="E3240" s="187"/>
      <c r="F3240" s="187"/>
      <c r="G3240" s="188"/>
      <c r="H3240" s="187"/>
      <c r="I3240" s="187"/>
      <c r="J3240" s="188"/>
      <c r="K3240" s="187"/>
      <c r="L3240" s="188"/>
      <c r="M3240" s="188"/>
      <c r="N3240" s="188"/>
      <c r="O3240" s="188"/>
      <c r="P3240" s="189"/>
      <c r="Q3240" s="187"/>
      <c r="R3240" s="187"/>
      <c r="S3240" s="188"/>
      <c r="T3240" s="188"/>
      <c r="U3240" s="188"/>
      <c r="V3240" s="188"/>
      <c r="W3240" s="188"/>
      <c r="X3240" s="188"/>
      <c r="Y3240" s="188"/>
      <c r="Z3240" s="188"/>
      <c r="AA3240" s="187"/>
      <c r="AB3240" s="189"/>
      <c r="AC3240" s="187"/>
      <c r="AD3240" s="25"/>
      <c r="AE3240" s="25"/>
    </row>
    <row r="3241">
      <c r="A3241" s="187"/>
      <c r="B3241" s="187"/>
      <c r="C3241" s="187"/>
      <c r="D3241" s="187"/>
      <c r="E3241" s="187"/>
      <c r="F3241" s="187"/>
      <c r="G3241" s="188"/>
      <c r="H3241" s="188"/>
      <c r="I3241" s="188"/>
      <c r="J3241" s="188"/>
      <c r="K3241" s="188"/>
      <c r="L3241" s="188"/>
      <c r="M3241" s="188"/>
      <c r="N3241" s="188"/>
      <c r="O3241" s="188"/>
      <c r="P3241" s="189"/>
      <c r="Q3241" s="188"/>
      <c r="R3241" s="188"/>
      <c r="S3241" s="187"/>
      <c r="T3241" s="188"/>
      <c r="U3241" s="188"/>
      <c r="V3241" s="188"/>
      <c r="W3241" s="188"/>
      <c r="X3241" s="188"/>
      <c r="Y3241" s="188"/>
      <c r="Z3241" s="188"/>
      <c r="AA3241" s="187"/>
      <c r="AB3241" s="189"/>
      <c r="AC3241" s="187"/>
      <c r="AD3241" s="25"/>
      <c r="AE3241" s="25"/>
    </row>
    <row r="3242">
      <c r="A3242" s="187"/>
      <c r="B3242" s="187"/>
      <c r="C3242" s="187"/>
      <c r="D3242" s="187"/>
      <c r="E3242" s="187"/>
      <c r="F3242" s="187"/>
      <c r="G3242" s="188"/>
      <c r="H3242" s="188"/>
      <c r="I3242" s="188"/>
      <c r="J3242" s="188"/>
      <c r="K3242" s="188"/>
      <c r="L3242" s="188"/>
      <c r="M3242" s="188"/>
      <c r="N3242" s="188"/>
      <c r="O3242" s="188"/>
      <c r="P3242" s="189"/>
      <c r="Q3242" s="188"/>
      <c r="R3242" s="188"/>
      <c r="S3242" s="187"/>
      <c r="T3242" s="188"/>
      <c r="U3242" s="188"/>
      <c r="V3242" s="188"/>
      <c r="W3242" s="188"/>
      <c r="X3242" s="188"/>
      <c r="Y3242" s="188"/>
      <c r="Z3242" s="188"/>
      <c r="AA3242" s="187"/>
      <c r="AB3242" s="189"/>
      <c r="AC3242" s="187"/>
      <c r="AD3242" s="25"/>
      <c r="AE3242" s="25"/>
    </row>
    <row r="3243">
      <c r="A3243" s="187"/>
      <c r="B3243" s="187"/>
      <c r="C3243" s="187"/>
      <c r="D3243" s="187"/>
      <c r="E3243" s="187"/>
      <c r="F3243" s="187"/>
      <c r="G3243" s="188"/>
      <c r="H3243" s="188"/>
      <c r="I3243" s="188"/>
      <c r="J3243" s="188"/>
      <c r="K3243" s="188"/>
      <c r="L3243" s="188"/>
      <c r="M3243" s="188"/>
      <c r="N3243" s="188"/>
      <c r="O3243" s="188"/>
      <c r="P3243" s="189"/>
      <c r="Q3243" s="188"/>
      <c r="R3243" s="188"/>
      <c r="S3243" s="187"/>
      <c r="T3243" s="188"/>
      <c r="U3243" s="188"/>
      <c r="V3243" s="188"/>
      <c r="W3243" s="188"/>
      <c r="X3243" s="188"/>
      <c r="Y3243" s="188"/>
      <c r="Z3243" s="188"/>
      <c r="AA3243" s="187"/>
      <c r="AB3243" s="189"/>
      <c r="AC3243" s="187"/>
      <c r="AD3243" s="25"/>
      <c r="AE3243" s="25"/>
    </row>
    <row r="3244">
      <c r="A3244" s="187"/>
      <c r="B3244" s="187"/>
      <c r="C3244" s="187"/>
      <c r="D3244" s="187"/>
      <c r="E3244" s="187"/>
      <c r="F3244" s="187"/>
      <c r="G3244" s="188"/>
      <c r="H3244" s="188"/>
      <c r="I3244" s="188"/>
      <c r="J3244" s="188"/>
      <c r="K3244" s="188"/>
      <c r="L3244" s="188"/>
      <c r="M3244" s="188"/>
      <c r="N3244" s="188"/>
      <c r="O3244" s="188"/>
      <c r="P3244" s="189"/>
      <c r="Q3244" s="188"/>
      <c r="R3244" s="188"/>
      <c r="S3244" s="187"/>
      <c r="T3244" s="188"/>
      <c r="U3244" s="188"/>
      <c r="V3244" s="188"/>
      <c r="W3244" s="188"/>
      <c r="X3244" s="188"/>
      <c r="Y3244" s="188"/>
      <c r="Z3244" s="188"/>
      <c r="AA3244" s="187"/>
      <c r="AB3244" s="189"/>
      <c r="AC3244" s="187"/>
      <c r="AD3244" s="25"/>
      <c r="AE3244" s="25"/>
    </row>
    <row r="3245">
      <c r="A3245" s="187"/>
      <c r="B3245" s="187"/>
      <c r="C3245" s="187"/>
      <c r="D3245" s="187"/>
      <c r="E3245" s="187"/>
      <c r="F3245" s="187"/>
      <c r="G3245" s="188"/>
      <c r="H3245" s="188"/>
      <c r="I3245" s="188"/>
      <c r="J3245" s="188"/>
      <c r="K3245" s="188"/>
      <c r="L3245" s="188"/>
      <c r="M3245" s="188"/>
      <c r="N3245" s="188"/>
      <c r="O3245" s="188"/>
      <c r="P3245" s="189"/>
      <c r="Q3245" s="188"/>
      <c r="R3245" s="188"/>
      <c r="S3245" s="187"/>
      <c r="T3245" s="188"/>
      <c r="U3245" s="188"/>
      <c r="V3245" s="188"/>
      <c r="W3245" s="188"/>
      <c r="X3245" s="188"/>
      <c r="Y3245" s="188"/>
      <c r="Z3245" s="188"/>
      <c r="AA3245" s="187"/>
      <c r="AB3245" s="189"/>
      <c r="AC3245" s="187"/>
      <c r="AD3245" s="25"/>
      <c r="AE3245" s="25"/>
    </row>
    <row r="3246">
      <c r="A3246" s="187"/>
      <c r="B3246" s="187"/>
      <c r="C3246" s="187"/>
      <c r="D3246" s="187"/>
      <c r="E3246" s="187"/>
      <c r="F3246" s="187"/>
      <c r="G3246" s="188"/>
      <c r="H3246" s="188"/>
      <c r="I3246" s="188"/>
      <c r="J3246" s="188"/>
      <c r="K3246" s="188"/>
      <c r="L3246" s="188"/>
      <c r="M3246" s="188"/>
      <c r="N3246" s="188"/>
      <c r="O3246" s="188"/>
      <c r="P3246" s="189"/>
      <c r="Q3246" s="188"/>
      <c r="R3246" s="188"/>
      <c r="S3246" s="187"/>
      <c r="T3246" s="188"/>
      <c r="U3246" s="188"/>
      <c r="V3246" s="188"/>
      <c r="W3246" s="188"/>
      <c r="X3246" s="188"/>
      <c r="Y3246" s="188"/>
      <c r="Z3246" s="188"/>
      <c r="AA3246" s="187"/>
      <c r="AB3246" s="189"/>
      <c r="AC3246" s="187"/>
      <c r="AD3246" s="25"/>
      <c r="AE3246" s="25"/>
    </row>
    <row r="3247">
      <c r="A3247" s="187"/>
      <c r="B3247" s="187"/>
      <c r="C3247" s="187"/>
      <c r="D3247" s="187"/>
      <c r="E3247" s="187"/>
      <c r="F3247" s="187"/>
      <c r="G3247" s="188"/>
      <c r="H3247" s="188"/>
      <c r="I3247" s="188"/>
      <c r="J3247" s="188"/>
      <c r="K3247" s="188"/>
      <c r="L3247" s="188"/>
      <c r="M3247" s="188"/>
      <c r="N3247" s="188"/>
      <c r="O3247" s="188"/>
      <c r="P3247" s="189"/>
      <c r="Q3247" s="188"/>
      <c r="R3247" s="188"/>
      <c r="S3247" s="187"/>
      <c r="T3247" s="188"/>
      <c r="U3247" s="188"/>
      <c r="V3247" s="188"/>
      <c r="W3247" s="188"/>
      <c r="X3247" s="188"/>
      <c r="Y3247" s="188"/>
      <c r="Z3247" s="188"/>
      <c r="AA3247" s="187"/>
      <c r="AB3247" s="189"/>
      <c r="AC3247" s="187"/>
      <c r="AD3247" s="25"/>
      <c r="AE3247" s="25"/>
    </row>
    <row r="3248">
      <c r="A3248" s="187"/>
      <c r="B3248" s="187"/>
      <c r="C3248" s="187"/>
      <c r="D3248" s="187"/>
      <c r="E3248" s="187"/>
      <c r="F3248" s="187"/>
      <c r="G3248" s="188"/>
      <c r="H3248" s="188"/>
      <c r="I3248" s="188"/>
      <c r="J3248" s="188"/>
      <c r="K3248" s="188"/>
      <c r="L3248" s="188"/>
      <c r="M3248" s="188"/>
      <c r="N3248" s="188"/>
      <c r="O3248" s="188"/>
      <c r="P3248" s="189"/>
      <c r="Q3248" s="188"/>
      <c r="R3248" s="188"/>
      <c r="S3248" s="187"/>
      <c r="T3248" s="188"/>
      <c r="U3248" s="188"/>
      <c r="V3248" s="188"/>
      <c r="W3248" s="188"/>
      <c r="X3248" s="188"/>
      <c r="Y3248" s="188"/>
      <c r="Z3248" s="188"/>
      <c r="AA3248" s="187"/>
      <c r="AB3248" s="189"/>
      <c r="AC3248" s="187"/>
      <c r="AD3248" s="25"/>
      <c r="AE3248" s="25"/>
    </row>
    <row r="3249">
      <c r="A3249" s="187"/>
      <c r="B3249" s="187"/>
      <c r="C3249" s="187"/>
      <c r="D3249" s="187"/>
      <c r="E3249" s="187"/>
      <c r="F3249" s="187"/>
      <c r="G3249" s="188"/>
      <c r="H3249" s="188"/>
      <c r="I3249" s="188"/>
      <c r="J3249" s="188"/>
      <c r="K3249" s="188"/>
      <c r="L3249" s="188"/>
      <c r="M3249" s="188"/>
      <c r="N3249" s="188"/>
      <c r="O3249" s="188"/>
      <c r="P3249" s="189"/>
      <c r="Q3249" s="188"/>
      <c r="R3249" s="188"/>
      <c r="S3249" s="187"/>
      <c r="T3249" s="188"/>
      <c r="U3249" s="188"/>
      <c r="V3249" s="188"/>
      <c r="W3249" s="188"/>
      <c r="X3249" s="188"/>
      <c r="Y3249" s="188"/>
      <c r="Z3249" s="188"/>
      <c r="AA3249" s="187"/>
      <c r="AB3249" s="189"/>
      <c r="AC3249" s="187"/>
      <c r="AD3249" s="25"/>
      <c r="AE3249" s="25"/>
    </row>
    <row r="3250">
      <c r="A3250" s="187"/>
      <c r="B3250" s="187"/>
      <c r="C3250" s="187"/>
      <c r="D3250" s="187"/>
      <c r="E3250" s="187"/>
      <c r="F3250" s="187"/>
      <c r="G3250" s="188"/>
      <c r="H3250" s="188"/>
      <c r="I3250" s="188"/>
      <c r="J3250" s="188"/>
      <c r="K3250" s="188"/>
      <c r="L3250" s="188"/>
      <c r="M3250" s="188"/>
      <c r="N3250" s="188"/>
      <c r="O3250" s="188"/>
      <c r="P3250" s="189"/>
      <c r="Q3250" s="188"/>
      <c r="R3250" s="188"/>
      <c r="S3250" s="187"/>
      <c r="T3250" s="188"/>
      <c r="U3250" s="188"/>
      <c r="V3250" s="188"/>
      <c r="W3250" s="188"/>
      <c r="X3250" s="188"/>
      <c r="Y3250" s="188"/>
      <c r="Z3250" s="188"/>
      <c r="AA3250" s="187"/>
      <c r="AB3250" s="189"/>
      <c r="AC3250" s="187"/>
      <c r="AD3250" s="25"/>
      <c r="AE3250" s="25"/>
    </row>
    <row r="3251">
      <c r="A3251" s="187"/>
      <c r="B3251" s="187"/>
      <c r="C3251" s="187"/>
      <c r="D3251" s="187"/>
      <c r="E3251" s="187"/>
      <c r="F3251" s="187"/>
      <c r="G3251" s="188"/>
      <c r="H3251" s="188"/>
      <c r="I3251" s="188"/>
      <c r="J3251" s="188"/>
      <c r="K3251" s="188"/>
      <c r="L3251" s="188"/>
      <c r="M3251" s="188"/>
      <c r="N3251" s="188"/>
      <c r="O3251" s="188"/>
      <c r="P3251" s="189"/>
      <c r="Q3251" s="188"/>
      <c r="R3251" s="188"/>
      <c r="S3251" s="187"/>
      <c r="T3251" s="188"/>
      <c r="U3251" s="188"/>
      <c r="V3251" s="188"/>
      <c r="W3251" s="188"/>
      <c r="X3251" s="188"/>
      <c r="Y3251" s="188"/>
      <c r="Z3251" s="188"/>
      <c r="AA3251" s="187"/>
      <c r="AB3251" s="189"/>
      <c r="AC3251" s="187"/>
      <c r="AD3251" s="25"/>
      <c r="AE3251" s="25"/>
    </row>
    <row r="3252">
      <c r="A3252" s="187"/>
      <c r="B3252" s="187"/>
      <c r="C3252" s="187"/>
      <c r="D3252" s="187"/>
      <c r="E3252" s="187"/>
      <c r="F3252" s="187"/>
      <c r="G3252" s="188"/>
      <c r="H3252" s="188"/>
      <c r="I3252" s="188"/>
      <c r="J3252" s="188"/>
      <c r="K3252" s="188"/>
      <c r="L3252" s="188"/>
      <c r="M3252" s="188"/>
      <c r="N3252" s="188"/>
      <c r="O3252" s="188"/>
      <c r="P3252" s="189"/>
      <c r="Q3252" s="188"/>
      <c r="R3252" s="188"/>
      <c r="S3252" s="187"/>
      <c r="T3252" s="188"/>
      <c r="U3252" s="188"/>
      <c r="V3252" s="188"/>
      <c r="W3252" s="188"/>
      <c r="X3252" s="188"/>
      <c r="Y3252" s="188"/>
      <c r="Z3252" s="188"/>
      <c r="AA3252" s="187"/>
      <c r="AB3252" s="189"/>
      <c r="AC3252" s="187"/>
      <c r="AD3252" s="25"/>
      <c r="AE3252" s="25"/>
    </row>
    <row r="3253">
      <c r="A3253" s="187"/>
      <c r="B3253" s="187"/>
      <c r="C3253" s="187"/>
      <c r="D3253" s="187"/>
      <c r="E3253" s="187"/>
      <c r="F3253" s="187"/>
      <c r="G3253" s="188"/>
      <c r="H3253" s="187"/>
      <c r="I3253" s="188"/>
      <c r="J3253" s="188"/>
      <c r="K3253" s="188"/>
      <c r="L3253" s="187"/>
      <c r="M3253" s="188"/>
      <c r="N3253" s="188"/>
      <c r="O3253" s="188"/>
      <c r="P3253" s="189"/>
      <c r="Q3253" s="187"/>
      <c r="R3253" s="187"/>
      <c r="S3253" s="188"/>
      <c r="T3253" s="188"/>
      <c r="U3253" s="188"/>
      <c r="V3253" s="188"/>
      <c r="W3253" s="188"/>
      <c r="X3253" s="188"/>
      <c r="Y3253" s="188"/>
      <c r="Z3253" s="188"/>
      <c r="AA3253" s="187"/>
      <c r="AB3253" s="189"/>
      <c r="AC3253" s="187"/>
      <c r="AD3253" s="25"/>
      <c r="AE3253" s="25"/>
    </row>
    <row r="3254">
      <c r="A3254" s="187"/>
      <c r="B3254" s="187"/>
      <c r="C3254" s="187"/>
      <c r="D3254" s="187"/>
      <c r="E3254" s="187"/>
      <c r="F3254" s="187"/>
      <c r="G3254" s="188"/>
      <c r="H3254" s="187"/>
      <c r="I3254" s="188"/>
      <c r="J3254" s="188"/>
      <c r="K3254" s="188"/>
      <c r="L3254" s="187"/>
      <c r="M3254" s="188"/>
      <c r="N3254" s="188"/>
      <c r="O3254" s="188"/>
      <c r="P3254" s="189"/>
      <c r="Q3254" s="187"/>
      <c r="R3254" s="187"/>
      <c r="S3254" s="188"/>
      <c r="T3254" s="188"/>
      <c r="U3254" s="188"/>
      <c r="V3254" s="188"/>
      <c r="W3254" s="188"/>
      <c r="X3254" s="188"/>
      <c r="Y3254" s="188"/>
      <c r="Z3254" s="188"/>
      <c r="AA3254" s="187"/>
      <c r="AB3254" s="189"/>
      <c r="AC3254" s="187"/>
      <c r="AD3254" s="25"/>
      <c r="AE3254" s="25"/>
    </row>
    <row r="3255">
      <c r="A3255" s="187"/>
      <c r="B3255" s="187"/>
      <c r="C3255" s="187"/>
      <c r="D3255" s="187"/>
      <c r="E3255" s="187"/>
      <c r="F3255" s="187"/>
      <c r="G3255" s="188"/>
      <c r="H3255" s="188"/>
      <c r="I3255" s="188"/>
      <c r="J3255" s="188"/>
      <c r="K3255" s="188"/>
      <c r="L3255" s="188"/>
      <c r="M3255" s="188"/>
      <c r="N3255" s="188"/>
      <c r="O3255" s="188"/>
      <c r="P3255" s="189"/>
      <c r="Q3255" s="188"/>
      <c r="R3255" s="188"/>
      <c r="S3255" s="187"/>
      <c r="T3255" s="188"/>
      <c r="U3255" s="188"/>
      <c r="V3255" s="188"/>
      <c r="W3255" s="188"/>
      <c r="X3255" s="188"/>
      <c r="Y3255" s="188"/>
      <c r="Z3255" s="188"/>
      <c r="AA3255" s="187"/>
      <c r="AB3255" s="189"/>
      <c r="AC3255" s="187"/>
      <c r="AD3255" s="25"/>
      <c r="AE3255" s="25"/>
    </row>
    <row r="3256">
      <c r="A3256" s="187"/>
      <c r="B3256" s="187"/>
      <c r="C3256" s="187"/>
      <c r="D3256" s="187"/>
      <c r="E3256" s="187"/>
      <c r="F3256" s="187"/>
      <c r="G3256" s="188"/>
      <c r="H3256" s="187"/>
      <c r="I3256" s="188"/>
      <c r="J3256" s="188"/>
      <c r="K3256" s="188"/>
      <c r="L3256" s="187"/>
      <c r="M3256" s="188"/>
      <c r="N3256" s="188"/>
      <c r="O3256" s="188"/>
      <c r="P3256" s="189"/>
      <c r="Q3256" s="187"/>
      <c r="R3256" s="187"/>
      <c r="S3256" s="188"/>
      <c r="T3256" s="188"/>
      <c r="U3256" s="188"/>
      <c r="V3256" s="188"/>
      <c r="W3256" s="188"/>
      <c r="X3256" s="188"/>
      <c r="Y3256" s="188"/>
      <c r="Z3256" s="188"/>
      <c r="AA3256" s="187"/>
      <c r="AB3256" s="189"/>
      <c r="AC3256" s="187"/>
      <c r="AD3256" s="25"/>
      <c r="AE3256" s="25"/>
    </row>
    <row r="3257">
      <c r="A3257" s="187"/>
      <c r="B3257" s="187"/>
      <c r="C3257" s="187"/>
      <c r="D3257" s="187"/>
      <c r="E3257" s="187"/>
      <c r="F3257" s="187"/>
      <c r="G3257" s="188"/>
      <c r="H3257" s="187"/>
      <c r="I3257" s="188"/>
      <c r="J3257" s="188"/>
      <c r="K3257" s="188"/>
      <c r="L3257" s="187"/>
      <c r="M3257" s="188"/>
      <c r="N3257" s="188"/>
      <c r="O3257" s="188"/>
      <c r="P3257" s="189"/>
      <c r="Q3257" s="187"/>
      <c r="R3257" s="187"/>
      <c r="S3257" s="188"/>
      <c r="T3257" s="188"/>
      <c r="U3257" s="188"/>
      <c r="V3257" s="188"/>
      <c r="W3257" s="188"/>
      <c r="X3257" s="188"/>
      <c r="Y3257" s="188"/>
      <c r="Z3257" s="188"/>
      <c r="AA3257" s="187"/>
      <c r="AB3257" s="189"/>
      <c r="AC3257" s="187"/>
      <c r="AD3257" s="25"/>
      <c r="AE3257" s="25"/>
    </row>
    <row r="3258">
      <c r="A3258" s="187"/>
      <c r="B3258" s="187"/>
      <c r="C3258" s="187"/>
      <c r="D3258" s="187"/>
      <c r="E3258" s="187"/>
      <c r="F3258" s="187"/>
      <c r="G3258" s="188"/>
      <c r="H3258" s="188"/>
      <c r="I3258" s="188"/>
      <c r="J3258" s="188"/>
      <c r="K3258" s="188"/>
      <c r="L3258" s="188"/>
      <c r="M3258" s="188"/>
      <c r="N3258" s="188"/>
      <c r="O3258" s="188"/>
      <c r="P3258" s="189"/>
      <c r="Q3258" s="188"/>
      <c r="R3258" s="188"/>
      <c r="S3258" s="187"/>
      <c r="T3258" s="188"/>
      <c r="U3258" s="188"/>
      <c r="V3258" s="188"/>
      <c r="W3258" s="188"/>
      <c r="X3258" s="188"/>
      <c r="Y3258" s="188"/>
      <c r="Z3258" s="188"/>
      <c r="AA3258" s="187"/>
      <c r="AB3258" s="189"/>
      <c r="AC3258" s="187"/>
      <c r="AD3258" s="25"/>
      <c r="AE3258" s="25"/>
    </row>
    <row r="3259">
      <c r="A3259" s="187"/>
      <c r="B3259" s="187"/>
      <c r="C3259" s="187"/>
      <c r="D3259" s="187"/>
      <c r="E3259" s="187"/>
      <c r="F3259" s="187"/>
      <c r="G3259" s="188"/>
      <c r="H3259" s="187"/>
      <c r="I3259" s="188"/>
      <c r="J3259" s="188"/>
      <c r="K3259" s="188"/>
      <c r="L3259" s="187"/>
      <c r="M3259" s="188"/>
      <c r="N3259" s="188"/>
      <c r="O3259" s="188"/>
      <c r="P3259" s="189"/>
      <c r="Q3259" s="187"/>
      <c r="R3259" s="187"/>
      <c r="S3259" s="188"/>
      <c r="T3259" s="188"/>
      <c r="U3259" s="188"/>
      <c r="V3259" s="188"/>
      <c r="W3259" s="188"/>
      <c r="X3259" s="188"/>
      <c r="Y3259" s="188"/>
      <c r="Z3259" s="188"/>
      <c r="AA3259" s="187"/>
      <c r="AB3259" s="189"/>
      <c r="AC3259" s="187"/>
      <c r="AD3259" s="25"/>
      <c r="AE3259" s="25"/>
    </row>
    <row r="3260">
      <c r="A3260" s="187"/>
      <c r="B3260" s="187"/>
      <c r="C3260" s="187"/>
      <c r="D3260" s="187"/>
      <c r="E3260" s="187"/>
      <c r="F3260" s="187"/>
      <c r="G3260" s="188"/>
      <c r="H3260" s="187"/>
      <c r="I3260" s="188"/>
      <c r="J3260" s="188"/>
      <c r="K3260" s="188"/>
      <c r="L3260" s="187"/>
      <c r="M3260" s="188"/>
      <c r="N3260" s="188"/>
      <c r="O3260" s="188"/>
      <c r="P3260" s="189"/>
      <c r="Q3260" s="187"/>
      <c r="R3260" s="187"/>
      <c r="S3260" s="188"/>
      <c r="T3260" s="188"/>
      <c r="U3260" s="188"/>
      <c r="V3260" s="188"/>
      <c r="W3260" s="188"/>
      <c r="X3260" s="188"/>
      <c r="Y3260" s="188"/>
      <c r="Z3260" s="188"/>
      <c r="AA3260" s="187"/>
      <c r="AB3260" s="189"/>
      <c r="AC3260" s="187"/>
      <c r="AD3260" s="25"/>
      <c r="AE3260" s="25"/>
    </row>
    <row r="3261">
      <c r="A3261" s="187"/>
      <c r="B3261" s="187"/>
      <c r="C3261" s="187"/>
      <c r="D3261" s="187"/>
      <c r="E3261" s="187"/>
      <c r="F3261" s="187"/>
      <c r="G3261" s="188"/>
      <c r="H3261" s="187"/>
      <c r="I3261" s="188"/>
      <c r="J3261" s="188"/>
      <c r="K3261" s="188"/>
      <c r="L3261" s="187"/>
      <c r="M3261" s="188"/>
      <c r="N3261" s="188"/>
      <c r="O3261" s="188"/>
      <c r="P3261" s="189"/>
      <c r="Q3261" s="187"/>
      <c r="R3261" s="187"/>
      <c r="S3261" s="188"/>
      <c r="T3261" s="188"/>
      <c r="U3261" s="188"/>
      <c r="V3261" s="188"/>
      <c r="W3261" s="188"/>
      <c r="X3261" s="188"/>
      <c r="Y3261" s="188"/>
      <c r="Z3261" s="188"/>
      <c r="AA3261" s="187"/>
      <c r="AB3261" s="189"/>
      <c r="AC3261" s="187"/>
      <c r="AD3261" s="25"/>
      <c r="AE3261" s="25"/>
    </row>
    <row r="3262">
      <c r="A3262" s="187"/>
      <c r="B3262" s="187"/>
      <c r="C3262" s="187"/>
      <c r="D3262" s="187"/>
      <c r="E3262" s="187"/>
      <c r="F3262" s="187"/>
      <c r="G3262" s="188"/>
      <c r="H3262" s="187"/>
      <c r="I3262" s="188"/>
      <c r="J3262" s="188"/>
      <c r="K3262" s="188"/>
      <c r="L3262" s="187"/>
      <c r="M3262" s="188"/>
      <c r="N3262" s="188"/>
      <c r="O3262" s="188"/>
      <c r="P3262" s="189"/>
      <c r="Q3262" s="187"/>
      <c r="R3262" s="187"/>
      <c r="S3262" s="188"/>
      <c r="T3262" s="188"/>
      <c r="U3262" s="188"/>
      <c r="V3262" s="188"/>
      <c r="W3262" s="188"/>
      <c r="X3262" s="188"/>
      <c r="Y3262" s="188"/>
      <c r="Z3262" s="188"/>
      <c r="AA3262" s="187"/>
      <c r="AB3262" s="189"/>
      <c r="AC3262" s="187"/>
      <c r="AD3262" s="25"/>
      <c r="AE3262" s="25"/>
    </row>
    <row r="3263">
      <c r="A3263" s="187"/>
      <c r="B3263" s="187"/>
      <c r="C3263" s="187"/>
      <c r="D3263" s="187"/>
      <c r="E3263" s="187"/>
      <c r="F3263" s="187"/>
      <c r="G3263" s="188"/>
      <c r="H3263" s="187"/>
      <c r="I3263" s="188"/>
      <c r="J3263" s="188"/>
      <c r="K3263" s="188"/>
      <c r="L3263" s="187"/>
      <c r="M3263" s="188"/>
      <c r="N3263" s="188"/>
      <c r="O3263" s="188"/>
      <c r="P3263" s="189"/>
      <c r="Q3263" s="187"/>
      <c r="R3263" s="187"/>
      <c r="S3263" s="188"/>
      <c r="T3263" s="188"/>
      <c r="U3263" s="188"/>
      <c r="V3263" s="188"/>
      <c r="W3263" s="188"/>
      <c r="X3263" s="188"/>
      <c r="Y3263" s="188"/>
      <c r="Z3263" s="188"/>
      <c r="AA3263" s="187"/>
      <c r="AB3263" s="189"/>
      <c r="AC3263" s="187"/>
      <c r="AD3263" s="25"/>
      <c r="AE3263" s="25"/>
    </row>
    <row r="3264">
      <c r="A3264" s="187"/>
      <c r="B3264" s="187"/>
      <c r="C3264" s="187"/>
      <c r="D3264" s="187"/>
      <c r="E3264" s="187"/>
      <c r="F3264" s="187"/>
      <c r="G3264" s="188"/>
      <c r="H3264" s="187"/>
      <c r="I3264" s="188"/>
      <c r="J3264" s="188"/>
      <c r="K3264" s="188"/>
      <c r="L3264" s="187"/>
      <c r="M3264" s="188"/>
      <c r="N3264" s="188"/>
      <c r="O3264" s="188"/>
      <c r="P3264" s="189"/>
      <c r="Q3264" s="187"/>
      <c r="R3264" s="187"/>
      <c r="S3264" s="188"/>
      <c r="T3264" s="188"/>
      <c r="U3264" s="188"/>
      <c r="V3264" s="188"/>
      <c r="W3264" s="188"/>
      <c r="X3264" s="188"/>
      <c r="Y3264" s="188"/>
      <c r="Z3264" s="188"/>
      <c r="AA3264" s="187"/>
      <c r="AB3264" s="189"/>
      <c r="AC3264" s="187"/>
      <c r="AD3264" s="25"/>
      <c r="AE3264" s="25"/>
    </row>
    <row r="3265">
      <c r="A3265" s="187"/>
      <c r="B3265" s="187"/>
      <c r="C3265" s="187"/>
      <c r="D3265" s="187"/>
      <c r="E3265" s="187"/>
      <c r="F3265" s="187"/>
      <c r="G3265" s="188"/>
      <c r="H3265" s="187"/>
      <c r="I3265" s="188"/>
      <c r="J3265" s="188"/>
      <c r="K3265" s="188"/>
      <c r="L3265" s="187"/>
      <c r="M3265" s="188"/>
      <c r="N3265" s="188"/>
      <c r="O3265" s="188"/>
      <c r="P3265" s="189"/>
      <c r="Q3265" s="187"/>
      <c r="R3265" s="187"/>
      <c r="S3265" s="188"/>
      <c r="T3265" s="188"/>
      <c r="U3265" s="188"/>
      <c r="V3265" s="188"/>
      <c r="W3265" s="188"/>
      <c r="X3265" s="188"/>
      <c r="Y3265" s="188"/>
      <c r="Z3265" s="188"/>
      <c r="AA3265" s="187"/>
      <c r="AB3265" s="189"/>
      <c r="AC3265" s="187"/>
      <c r="AD3265" s="25"/>
      <c r="AE3265" s="25"/>
    </row>
    <row r="3266">
      <c r="A3266" s="187"/>
      <c r="B3266" s="187"/>
      <c r="C3266" s="187"/>
      <c r="D3266" s="187"/>
      <c r="E3266" s="187"/>
      <c r="F3266" s="187"/>
      <c r="G3266" s="188"/>
      <c r="H3266" s="187"/>
      <c r="I3266" s="188"/>
      <c r="J3266" s="188"/>
      <c r="K3266" s="188"/>
      <c r="L3266" s="187"/>
      <c r="M3266" s="188"/>
      <c r="N3266" s="188"/>
      <c r="O3266" s="188"/>
      <c r="P3266" s="189"/>
      <c r="Q3266" s="187"/>
      <c r="R3266" s="187"/>
      <c r="S3266" s="188"/>
      <c r="T3266" s="188"/>
      <c r="U3266" s="188"/>
      <c r="V3266" s="188"/>
      <c r="W3266" s="188"/>
      <c r="X3266" s="188"/>
      <c r="Y3266" s="188"/>
      <c r="Z3266" s="188"/>
      <c r="AA3266" s="187"/>
      <c r="AB3266" s="189"/>
      <c r="AC3266" s="187"/>
      <c r="AD3266" s="25"/>
      <c r="AE3266" s="25"/>
    </row>
    <row r="3267">
      <c r="A3267" s="187"/>
      <c r="B3267" s="187"/>
      <c r="C3267" s="187"/>
      <c r="D3267" s="187"/>
      <c r="E3267" s="187"/>
      <c r="F3267" s="187"/>
      <c r="G3267" s="188"/>
      <c r="H3267" s="187"/>
      <c r="I3267" s="188"/>
      <c r="J3267" s="188"/>
      <c r="K3267" s="188"/>
      <c r="L3267" s="187"/>
      <c r="M3267" s="188"/>
      <c r="N3267" s="188"/>
      <c r="O3267" s="188"/>
      <c r="P3267" s="189"/>
      <c r="Q3267" s="187"/>
      <c r="R3267" s="187"/>
      <c r="S3267" s="188"/>
      <c r="T3267" s="188"/>
      <c r="U3267" s="188"/>
      <c r="V3267" s="188"/>
      <c r="W3267" s="188"/>
      <c r="X3267" s="188"/>
      <c r="Y3267" s="188"/>
      <c r="Z3267" s="188"/>
      <c r="AA3267" s="187"/>
      <c r="AB3267" s="189"/>
      <c r="AC3267" s="187"/>
      <c r="AD3267" s="25"/>
      <c r="AE3267" s="25"/>
    </row>
    <row r="3268">
      <c r="A3268" s="187"/>
      <c r="B3268" s="187"/>
      <c r="C3268" s="187"/>
      <c r="D3268" s="187"/>
      <c r="E3268" s="187"/>
      <c r="F3268" s="187"/>
      <c r="G3268" s="188"/>
      <c r="H3268" s="187"/>
      <c r="I3268" s="188"/>
      <c r="J3268" s="188"/>
      <c r="K3268" s="188"/>
      <c r="L3268" s="187"/>
      <c r="M3268" s="188"/>
      <c r="N3268" s="188"/>
      <c r="O3268" s="188"/>
      <c r="P3268" s="189"/>
      <c r="Q3268" s="187"/>
      <c r="R3268" s="187"/>
      <c r="S3268" s="188"/>
      <c r="T3268" s="188"/>
      <c r="U3268" s="188"/>
      <c r="V3268" s="188"/>
      <c r="W3268" s="188"/>
      <c r="X3268" s="188"/>
      <c r="Y3268" s="188"/>
      <c r="Z3268" s="188"/>
      <c r="AA3268" s="187"/>
      <c r="AB3268" s="189"/>
      <c r="AC3268" s="187"/>
      <c r="AD3268" s="25"/>
      <c r="AE3268" s="25"/>
    </row>
    <row r="3269">
      <c r="A3269" s="187"/>
      <c r="B3269" s="187"/>
      <c r="C3269" s="187"/>
      <c r="D3269" s="187"/>
      <c r="E3269" s="187"/>
      <c r="F3269" s="187"/>
      <c r="G3269" s="188"/>
      <c r="H3269" s="187"/>
      <c r="I3269" s="188"/>
      <c r="J3269" s="188"/>
      <c r="K3269" s="188"/>
      <c r="L3269" s="187"/>
      <c r="M3269" s="188"/>
      <c r="N3269" s="188"/>
      <c r="O3269" s="188"/>
      <c r="P3269" s="189"/>
      <c r="Q3269" s="187"/>
      <c r="R3269" s="187"/>
      <c r="S3269" s="188"/>
      <c r="T3269" s="188"/>
      <c r="U3269" s="188"/>
      <c r="V3269" s="188"/>
      <c r="W3269" s="188"/>
      <c r="X3269" s="188"/>
      <c r="Y3269" s="188"/>
      <c r="Z3269" s="188"/>
      <c r="AA3269" s="187"/>
      <c r="AB3269" s="189"/>
      <c r="AC3269" s="187"/>
      <c r="AD3269" s="25"/>
      <c r="AE3269" s="25"/>
    </row>
    <row r="3270">
      <c r="A3270" s="187"/>
      <c r="B3270" s="187"/>
      <c r="C3270" s="187"/>
      <c r="D3270" s="187"/>
      <c r="E3270" s="187"/>
      <c r="F3270" s="187"/>
      <c r="G3270" s="188"/>
      <c r="H3270" s="187"/>
      <c r="I3270" s="188"/>
      <c r="J3270" s="188"/>
      <c r="K3270" s="188"/>
      <c r="L3270" s="187"/>
      <c r="M3270" s="188"/>
      <c r="N3270" s="188"/>
      <c r="O3270" s="188"/>
      <c r="P3270" s="189"/>
      <c r="Q3270" s="187"/>
      <c r="R3270" s="187"/>
      <c r="S3270" s="188"/>
      <c r="T3270" s="188"/>
      <c r="U3270" s="188"/>
      <c r="V3270" s="188"/>
      <c r="W3270" s="188"/>
      <c r="X3270" s="188"/>
      <c r="Y3270" s="188"/>
      <c r="Z3270" s="188"/>
      <c r="AA3270" s="187"/>
      <c r="AB3270" s="189"/>
      <c r="AC3270" s="187"/>
      <c r="AD3270" s="25"/>
      <c r="AE3270" s="25"/>
    </row>
    <row r="3271">
      <c r="A3271" s="187"/>
      <c r="B3271" s="187"/>
      <c r="C3271" s="187"/>
      <c r="D3271" s="187"/>
      <c r="E3271" s="187"/>
      <c r="F3271" s="187"/>
      <c r="G3271" s="188"/>
      <c r="H3271" s="187"/>
      <c r="I3271" s="188"/>
      <c r="J3271" s="188"/>
      <c r="K3271" s="188"/>
      <c r="L3271" s="187"/>
      <c r="M3271" s="188"/>
      <c r="N3271" s="188"/>
      <c r="O3271" s="188"/>
      <c r="P3271" s="189"/>
      <c r="Q3271" s="187"/>
      <c r="R3271" s="187"/>
      <c r="S3271" s="188"/>
      <c r="T3271" s="188"/>
      <c r="U3271" s="188"/>
      <c r="V3271" s="188"/>
      <c r="W3271" s="188"/>
      <c r="X3271" s="188"/>
      <c r="Y3271" s="188"/>
      <c r="Z3271" s="188"/>
      <c r="AA3271" s="187"/>
      <c r="AB3271" s="189"/>
      <c r="AC3271" s="187"/>
      <c r="AD3271" s="25"/>
      <c r="AE3271" s="25"/>
    </row>
    <row r="3272">
      <c r="A3272" s="187"/>
      <c r="B3272" s="187"/>
      <c r="C3272" s="187"/>
      <c r="D3272" s="187"/>
      <c r="E3272" s="187"/>
      <c r="F3272" s="187"/>
      <c r="G3272" s="188"/>
      <c r="H3272" s="187"/>
      <c r="I3272" s="188"/>
      <c r="J3272" s="188"/>
      <c r="K3272" s="188"/>
      <c r="L3272" s="187"/>
      <c r="M3272" s="188"/>
      <c r="N3272" s="188"/>
      <c r="O3272" s="188"/>
      <c r="P3272" s="189"/>
      <c r="Q3272" s="187"/>
      <c r="R3272" s="187"/>
      <c r="S3272" s="188"/>
      <c r="T3272" s="188"/>
      <c r="U3272" s="188"/>
      <c r="V3272" s="188"/>
      <c r="W3272" s="188"/>
      <c r="X3272" s="188"/>
      <c r="Y3272" s="188"/>
      <c r="Z3272" s="188"/>
      <c r="AA3272" s="187"/>
      <c r="AB3272" s="189"/>
      <c r="AC3272" s="187"/>
      <c r="AD3272" s="25"/>
      <c r="AE3272" s="25"/>
    </row>
    <row r="3273">
      <c r="A3273" s="187"/>
      <c r="B3273" s="187"/>
      <c r="C3273" s="187"/>
      <c r="D3273" s="187"/>
      <c r="E3273" s="187"/>
      <c r="F3273" s="187"/>
      <c r="G3273" s="188"/>
      <c r="H3273" s="187"/>
      <c r="I3273" s="188"/>
      <c r="J3273" s="188"/>
      <c r="K3273" s="188"/>
      <c r="L3273" s="187"/>
      <c r="M3273" s="188"/>
      <c r="N3273" s="188"/>
      <c r="O3273" s="188"/>
      <c r="P3273" s="189"/>
      <c r="Q3273" s="187"/>
      <c r="R3273" s="187"/>
      <c r="S3273" s="188"/>
      <c r="T3273" s="188"/>
      <c r="U3273" s="188"/>
      <c r="V3273" s="188"/>
      <c r="W3273" s="188"/>
      <c r="X3273" s="188"/>
      <c r="Y3273" s="188"/>
      <c r="Z3273" s="188"/>
      <c r="AA3273" s="187"/>
      <c r="AB3273" s="189"/>
      <c r="AC3273" s="187"/>
      <c r="AD3273" s="25"/>
      <c r="AE3273" s="25"/>
    </row>
    <row r="3274">
      <c r="A3274" s="187"/>
      <c r="B3274" s="187"/>
      <c r="C3274" s="187"/>
      <c r="D3274" s="187"/>
      <c r="E3274" s="187"/>
      <c r="F3274" s="187"/>
      <c r="G3274" s="188"/>
      <c r="H3274" s="187"/>
      <c r="I3274" s="188"/>
      <c r="J3274" s="188"/>
      <c r="K3274" s="188"/>
      <c r="L3274" s="187"/>
      <c r="M3274" s="188"/>
      <c r="N3274" s="188"/>
      <c r="O3274" s="188"/>
      <c r="P3274" s="189"/>
      <c r="Q3274" s="187"/>
      <c r="R3274" s="187"/>
      <c r="S3274" s="188"/>
      <c r="T3274" s="188"/>
      <c r="U3274" s="188"/>
      <c r="V3274" s="188"/>
      <c r="W3274" s="188"/>
      <c r="X3274" s="188"/>
      <c r="Y3274" s="188"/>
      <c r="Z3274" s="188"/>
      <c r="AA3274" s="187"/>
      <c r="AB3274" s="189"/>
      <c r="AC3274" s="187"/>
      <c r="AD3274" s="25"/>
      <c r="AE3274" s="25"/>
    </row>
    <row r="3275">
      <c r="A3275" s="187"/>
      <c r="B3275" s="187"/>
      <c r="C3275" s="187"/>
      <c r="D3275" s="187"/>
      <c r="E3275" s="187"/>
      <c r="F3275" s="187"/>
      <c r="G3275" s="188"/>
      <c r="H3275" s="187"/>
      <c r="I3275" s="188"/>
      <c r="J3275" s="188"/>
      <c r="K3275" s="188"/>
      <c r="L3275" s="187"/>
      <c r="M3275" s="188"/>
      <c r="N3275" s="188"/>
      <c r="O3275" s="188"/>
      <c r="P3275" s="189"/>
      <c r="Q3275" s="187"/>
      <c r="R3275" s="187"/>
      <c r="S3275" s="188"/>
      <c r="T3275" s="188"/>
      <c r="U3275" s="188"/>
      <c r="V3275" s="188"/>
      <c r="W3275" s="188"/>
      <c r="X3275" s="188"/>
      <c r="Y3275" s="188"/>
      <c r="Z3275" s="188"/>
      <c r="AA3275" s="187"/>
      <c r="AB3275" s="189"/>
      <c r="AC3275" s="187"/>
      <c r="AD3275" s="25"/>
      <c r="AE3275" s="25"/>
    </row>
    <row r="3276">
      <c r="A3276" s="187"/>
      <c r="B3276" s="187"/>
      <c r="C3276" s="187"/>
      <c r="D3276" s="187"/>
      <c r="E3276" s="187"/>
      <c r="F3276" s="187"/>
      <c r="G3276" s="188"/>
      <c r="H3276" s="187"/>
      <c r="I3276" s="188"/>
      <c r="J3276" s="188"/>
      <c r="K3276" s="188"/>
      <c r="L3276" s="187"/>
      <c r="M3276" s="188"/>
      <c r="N3276" s="188"/>
      <c r="O3276" s="188"/>
      <c r="P3276" s="189"/>
      <c r="Q3276" s="187"/>
      <c r="R3276" s="187"/>
      <c r="S3276" s="188"/>
      <c r="T3276" s="188"/>
      <c r="U3276" s="188"/>
      <c r="V3276" s="188"/>
      <c r="W3276" s="188"/>
      <c r="X3276" s="188"/>
      <c r="Y3276" s="188"/>
      <c r="Z3276" s="188"/>
      <c r="AA3276" s="187"/>
      <c r="AB3276" s="189"/>
      <c r="AC3276" s="187"/>
      <c r="AD3276" s="25"/>
      <c r="AE3276" s="25"/>
    </row>
    <row r="3277">
      <c r="A3277" s="187"/>
      <c r="B3277" s="187"/>
      <c r="C3277" s="187"/>
      <c r="D3277" s="187"/>
      <c r="E3277" s="187"/>
      <c r="F3277" s="187"/>
      <c r="G3277" s="188"/>
      <c r="H3277" s="187"/>
      <c r="I3277" s="188"/>
      <c r="J3277" s="188"/>
      <c r="K3277" s="188"/>
      <c r="L3277" s="187"/>
      <c r="M3277" s="188"/>
      <c r="N3277" s="188"/>
      <c r="O3277" s="188"/>
      <c r="P3277" s="189"/>
      <c r="Q3277" s="187"/>
      <c r="R3277" s="187"/>
      <c r="S3277" s="188"/>
      <c r="T3277" s="188"/>
      <c r="U3277" s="188"/>
      <c r="V3277" s="188"/>
      <c r="W3277" s="188"/>
      <c r="X3277" s="188"/>
      <c r="Y3277" s="188"/>
      <c r="Z3277" s="188"/>
      <c r="AA3277" s="187"/>
      <c r="AB3277" s="189"/>
      <c r="AC3277" s="187"/>
      <c r="AD3277" s="25"/>
      <c r="AE3277" s="25"/>
    </row>
    <row r="3278">
      <c r="A3278" s="187"/>
      <c r="B3278" s="187"/>
      <c r="C3278" s="187"/>
      <c r="D3278" s="187"/>
      <c r="E3278" s="187"/>
      <c r="F3278" s="187"/>
      <c r="G3278" s="188"/>
      <c r="H3278" s="187"/>
      <c r="I3278" s="188"/>
      <c r="J3278" s="188"/>
      <c r="K3278" s="188"/>
      <c r="L3278" s="187"/>
      <c r="M3278" s="188"/>
      <c r="N3278" s="188"/>
      <c r="O3278" s="188"/>
      <c r="P3278" s="189"/>
      <c r="Q3278" s="187"/>
      <c r="R3278" s="187"/>
      <c r="S3278" s="188"/>
      <c r="T3278" s="188"/>
      <c r="U3278" s="188"/>
      <c r="V3278" s="188"/>
      <c r="W3278" s="188"/>
      <c r="X3278" s="188"/>
      <c r="Y3278" s="188"/>
      <c r="Z3278" s="188"/>
      <c r="AA3278" s="187"/>
      <c r="AB3278" s="189"/>
      <c r="AC3278" s="187"/>
      <c r="AD3278" s="25"/>
      <c r="AE3278" s="25"/>
    </row>
    <row r="3279">
      <c r="A3279" s="187"/>
      <c r="B3279" s="187"/>
      <c r="C3279" s="187"/>
      <c r="D3279" s="187"/>
      <c r="E3279" s="187"/>
      <c r="F3279" s="187"/>
      <c r="G3279" s="188"/>
      <c r="H3279" s="187"/>
      <c r="I3279" s="188"/>
      <c r="J3279" s="188"/>
      <c r="K3279" s="188"/>
      <c r="L3279" s="187"/>
      <c r="M3279" s="188"/>
      <c r="N3279" s="188"/>
      <c r="O3279" s="188"/>
      <c r="P3279" s="189"/>
      <c r="Q3279" s="187"/>
      <c r="R3279" s="187"/>
      <c r="S3279" s="188"/>
      <c r="T3279" s="188"/>
      <c r="U3279" s="188"/>
      <c r="V3279" s="188"/>
      <c r="W3279" s="188"/>
      <c r="X3279" s="188"/>
      <c r="Y3279" s="188"/>
      <c r="Z3279" s="188"/>
      <c r="AA3279" s="187"/>
      <c r="AB3279" s="189"/>
      <c r="AC3279" s="187"/>
      <c r="AD3279" s="25"/>
      <c r="AE3279" s="25"/>
    </row>
    <row r="3280">
      <c r="A3280" s="187"/>
      <c r="B3280" s="187"/>
      <c r="C3280" s="187"/>
      <c r="D3280" s="187"/>
      <c r="E3280" s="187"/>
      <c r="F3280" s="187"/>
      <c r="G3280" s="188"/>
      <c r="H3280" s="187"/>
      <c r="I3280" s="188"/>
      <c r="J3280" s="188"/>
      <c r="K3280" s="188"/>
      <c r="L3280" s="187"/>
      <c r="M3280" s="188"/>
      <c r="N3280" s="188"/>
      <c r="O3280" s="188"/>
      <c r="P3280" s="189"/>
      <c r="Q3280" s="187"/>
      <c r="R3280" s="187"/>
      <c r="S3280" s="188"/>
      <c r="T3280" s="188"/>
      <c r="U3280" s="188"/>
      <c r="V3280" s="188"/>
      <c r="W3280" s="188"/>
      <c r="X3280" s="188"/>
      <c r="Y3280" s="188"/>
      <c r="Z3280" s="188"/>
      <c r="AA3280" s="187"/>
      <c r="AB3280" s="189"/>
      <c r="AC3280" s="187"/>
      <c r="AD3280" s="25"/>
      <c r="AE3280" s="25"/>
    </row>
    <row r="3281">
      <c r="A3281" s="187"/>
      <c r="B3281" s="187"/>
      <c r="C3281" s="187"/>
      <c r="D3281" s="187"/>
      <c r="E3281" s="187"/>
      <c r="F3281" s="187"/>
      <c r="G3281" s="188"/>
      <c r="H3281" s="187"/>
      <c r="I3281" s="188"/>
      <c r="J3281" s="188"/>
      <c r="K3281" s="188"/>
      <c r="L3281" s="187"/>
      <c r="M3281" s="188"/>
      <c r="N3281" s="188"/>
      <c r="O3281" s="188"/>
      <c r="P3281" s="189"/>
      <c r="Q3281" s="187"/>
      <c r="R3281" s="187"/>
      <c r="S3281" s="188"/>
      <c r="T3281" s="188"/>
      <c r="U3281" s="188"/>
      <c r="V3281" s="188"/>
      <c r="W3281" s="188"/>
      <c r="X3281" s="188"/>
      <c r="Y3281" s="188"/>
      <c r="Z3281" s="188"/>
      <c r="AA3281" s="187"/>
      <c r="AB3281" s="189"/>
      <c r="AC3281" s="187"/>
      <c r="AD3281" s="25"/>
      <c r="AE3281" s="25"/>
    </row>
    <row r="3282">
      <c r="A3282" s="187"/>
      <c r="B3282" s="187"/>
      <c r="C3282" s="187"/>
      <c r="D3282" s="187"/>
      <c r="E3282" s="187"/>
      <c r="F3282" s="187"/>
      <c r="G3282" s="188"/>
      <c r="H3282" s="187"/>
      <c r="I3282" s="188"/>
      <c r="J3282" s="188"/>
      <c r="K3282" s="188"/>
      <c r="L3282" s="187"/>
      <c r="M3282" s="188"/>
      <c r="N3282" s="188"/>
      <c r="O3282" s="188"/>
      <c r="P3282" s="189"/>
      <c r="Q3282" s="187"/>
      <c r="R3282" s="187"/>
      <c r="S3282" s="188"/>
      <c r="T3282" s="188"/>
      <c r="U3282" s="188"/>
      <c r="V3282" s="188"/>
      <c r="W3282" s="188"/>
      <c r="X3282" s="188"/>
      <c r="Y3282" s="188"/>
      <c r="Z3282" s="188"/>
      <c r="AA3282" s="187"/>
      <c r="AB3282" s="189"/>
      <c r="AC3282" s="187"/>
      <c r="AD3282" s="25"/>
      <c r="AE3282" s="25"/>
    </row>
    <row r="3283">
      <c r="A3283" s="187"/>
      <c r="B3283" s="187"/>
      <c r="C3283" s="187"/>
      <c r="D3283" s="187"/>
      <c r="E3283" s="187"/>
      <c r="F3283" s="187"/>
      <c r="G3283" s="188"/>
      <c r="H3283" s="187"/>
      <c r="I3283" s="188"/>
      <c r="J3283" s="188"/>
      <c r="K3283" s="188"/>
      <c r="L3283" s="187"/>
      <c r="M3283" s="188"/>
      <c r="N3283" s="188"/>
      <c r="O3283" s="188"/>
      <c r="P3283" s="189"/>
      <c r="Q3283" s="187"/>
      <c r="R3283" s="187"/>
      <c r="S3283" s="188"/>
      <c r="T3283" s="188"/>
      <c r="U3283" s="188"/>
      <c r="V3283" s="188"/>
      <c r="W3283" s="188"/>
      <c r="X3283" s="188"/>
      <c r="Y3283" s="188"/>
      <c r="Z3283" s="188"/>
      <c r="AA3283" s="187"/>
      <c r="AB3283" s="189"/>
      <c r="AC3283" s="187"/>
      <c r="AD3283" s="25"/>
      <c r="AE3283" s="25"/>
    </row>
    <row r="3284">
      <c r="A3284" s="187"/>
      <c r="B3284" s="187"/>
      <c r="C3284" s="187"/>
      <c r="D3284" s="187"/>
      <c r="E3284" s="187"/>
      <c r="F3284" s="187"/>
      <c r="G3284" s="188"/>
      <c r="H3284" s="187"/>
      <c r="I3284" s="188"/>
      <c r="J3284" s="188"/>
      <c r="K3284" s="188"/>
      <c r="L3284" s="187"/>
      <c r="M3284" s="188"/>
      <c r="N3284" s="188"/>
      <c r="O3284" s="188"/>
      <c r="P3284" s="189"/>
      <c r="Q3284" s="187"/>
      <c r="R3284" s="187"/>
      <c r="S3284" s="188"/>
      <c r="T3284" s="188"/>
      <c r="U3284" s="188"/>
      <c r="V3284" s="188"/>
      <c r="W3284" s="188"/>
      <c r="X3284" s="188"/>
      <c r="Y3284" s="188"/>
      <c r="Z3284" s="188"/>
      <c r="AA3284" s="187"/>
      <c r="AB3284" s="189"/>
      <c r="AC3284" s="187"/>
      <c r="AD3284" s="25"/>
      <c r="AE3284" s="25"/>
    </row>
    <row r="3285">
      <c r="A3285" s="187"/>
      <c r="B3285" s="187"/>
      <c r="C3285" s="187"/>
      <c r="D3285" s="187"/>
      <c r="E3285" s="187"/>
      <c r="F3285" s="187"/>
      <c r="G3285" s="188"/>
      <c r="H3285" s="187"/>
      <c r="I3285" s="188"/>
      <c r="J3285" s="188"/>
      <c r="K3285" s="188"/>
      <c r="L3285" s="187"/>
      <c r="M3285" s="188"/>
      <c r="N3285" s="188"/>
      <c r="O3285" s="188"/>
      <c r="P3285" s="189"/>
      <c r="Q3285" s="187"/>
      <c r="R3285" s="187"/>
      <c r="S3285" s="188"/>
      <c r="T3285" s="188"/>
      <c r="U3285" s="188"/>
      <c r="V3285" s="188"/>
      <c r="W3285" s="188"/>
      <c r="X3285" s="188"/>
      <c r="Y3285" s="188"/>
      <c r="Z3285" s="188"/>
      <c r="AA3285" s="187"/>
      <c r="AB3285" s="189"/>
      <c r="AC3285" s="187"/>
      <c r="AD3285" s="25"/>
      <c r="AE3285" s="25"/>
    </row>
    <row r="3286">
      <c r="A3286" s="187"/>
      <c r="B3286" s="187"/>
      <c r="C3286" s="187"/>
      <c r="D3286" s="187"/>
      <c r="E3286" s="187"/>
      <c r="F3286" s="187"/>
      <c r="G3286" s="188"/>
      <c r="H3286" s="187"/>
      <c r="I3286" s="188"/>
      <c r="J3286" s="188"/>
      <c r="K3286" s="188"/>
      <c r="L3286" s="187"/>
      <c r="M3286" s="188"/>
      <c r="N3286" s="188"/>
      <c r="O3286" s="188"/>
      <c r="P3286" s="189"/>
      <c r="Q3286" s="187"/>
      <c r="R3286" s="187"/>
      <c r="S3286" s="188"/>
      <c r="T3286" s="188"/>
      <c r="U3286" s="188"/>
      <c r="V3286" s="188"/>
      <c r="W3286" s="188"/>
      <c r="X3286" s="188"/>
      <c r="Y3286" s="188"/>
      <c r="Z3286" s="188"/>
      <c r="AA3286" s="187"/>
      <c r="AB3286" s="189"/>
      <c r="AC3286" s="187"/>
      <c r="AD3286" s="25"/>
      <c r="AE3286" s="25"/>
    </row>
    <row r="3287">
      <c r="A3287" s="187"/>
      <c r="B3287" s="187"/>
      <c r="C3287" s="187"/>
      <c r="D3287" s="187"/>
      <c r="E3287" s="187"/>
      <c r="F3287" s="187"/>
      <c r="G3287" s="188"/>
      <c r="H3287" s="187"/>
      <c r="I3287" s="188"/>
      <c r="J3287" s="188"/>
      <c r="K3287" s="188"/>
      <c r="L3287" s="187"/>
      <c r="M3287" s="188"/>
      <c r="N3287" s="188"/>
      <c r="O3287" s="188"/>
      <c r="P3287" s="189"/>
      <c r="Q3287" s="187"/>
      <c r="R3287" s="187"/>
      <c r="S3287" s="188"/>
      <c r="T3287" s="188"/>
      <c r="U3287" s="188"/>
      <c r="V3287" s="188"/>
      <c r="W3287" s="188"/>
      <c r="X3287" s="188"/>
      <c r="Y3287" s="188"/>
      <c r="Z3287" s="188"/>
      <c r="AA3287" s="187"/>
      <c r="AB3287" s="189"/>
      <c r="AC3287" s="187"/>
      <c r="AD3287" s="25"/>
      <c r="AE3287" s="25"/>
    </row>
    <row r="3288">
      <c r="A3288" s="187"/>
      <c r="B3288" s="187"/>
      <c r="C3288" s="187"/>
      <c r="D3288" s="187"/>
      <c r="E3288" s="187"/>
      <c r="F3288" s="187"/>
      <c r="G3288" s="188"/>
      <c r="H3288" s="187"/>
      <c r="I3288" s="188"/>
      <c r="J3288" s="188"/>
      <c r="K3288" s="188"/>
      <c r="L3288" s="187"/>
      <c r="M3288" s="188"/>
      <c r="N3288" s="188"/>
      <c r="O3288" s="188"/>
      <c r="P3288" s="189"/>
      <c r="Q3288" s="187"/>
      <c r="R3288" s="187"/>
      <c r="S3288" s="188"/>
      <c r="T3288" s="188"/>
      <c r="U3288" s="188"/>
      <c r="V3288" s="188"/>
      <c r="W3288" s="188"/>
      <c r="X3288" s="188"/>
      <c r="Y3288" s="188"/>
      <c r="Z3288" s="188"/>
      <c r="AA3288" s="187"/>
      <c r="AB3288" s="189"/>
      <c r="AC3288" s="187"/>
      <c r="AD3288" s="25"/>
      <c r="AE3288" s="25"/>
    </row>
    <row r="3289">
      <c r="A3289" s="187"/>
      <c r="B3289" s="187"/>
      <c r="C3289" s="187"/>
      <c r="D3289" s="187"/>
      <c r="E3289" s="187"/>
      <c r="F3289" s="187"/>
      <c r="G3289" s="188"/>
      <c r="H3289" s="187"/>
      <c r="I3289" s="188"/>
      <c r="J3289" s="188"/>
      <c r="K3289" s="188"/>
      <c r="L3289" s="187"/>
      <c r="M3289" s="188"/>
      <c r="N3289" s="188"/>
      <c r="O3289" s="188"/>
      <c r="P3289" s="189"/>
      <c r="Q3289" s="187"/>
      <c r="R3289" s="187"/>
      <c r="S3289" s="188"/>
      <c r="T3289" s="188"/>
      <c r="U3289" s="188"/>
      <c r="V3289" s="188"/>
      <c r="W3289" s="188"/>
      <c r="X3289" s="188"/>
      <c r="Y3289" s="188"/>
      <c r="Z3289" s="188"/>
      <c r="AA3289" s="187"/>
      <c r="AB3289" s="189"/>
      <c r="AC3289" s="187"/>
      <c r="AD3289" s="25"/>
      <c r="AE3289" s="25"/>
    </row>
    <row r="3290">
      <c r="A3290" s="187"/>
      <c r="B3290" s="187"/>
      <c r="C3290" s="187"/>
      <c r="D3290" s="187"/>
      <c r="E3290" s="187"/>
      <c r="F3290" s="187"/>
      <c r="G3290" s="188"/>
      <c r="H3290" s="187"/>
      <c r="I3290" s="188"/>
      <c r="J3290" s="188"/>
      <c r="K3290" s="188"/>
      <c r="L3290" s="187"/>
      <c r="M3290" s="188"/>
      <c r="N3290" s="188"/>
      <c r="O3290" s="188"/>
      <c r="P3290" s="189"/>
      <c r="Q3290" s="187"/>
      <c r="R3290" s="187"/>
      <c r="S3290" s="188"/>
      <c r="T3290" s="188"/>
      <c r="U3290" s="188"/>
      <c r="V3290" s="188"/>
      <c r="W3290" s="188"/>
      <c r="X3290" s="188"/>
      <c r="Y3290" s="188"/>
      <c r="Z3290" s="188"/>
      <c r="AA3290" s="187"/>
      <c r="AB3290" s="189"/>
      <c r="AC3290" s="187"/>
      <c r="AD3290" s="25"/>
      <c r="AE3290" s="25"/>
    </row>
    <row r="3291">
      <c r="A3291" s="187"/>
      <c r="B3291" s="187"/>
      <c r="C3291" s="187"/>
      <c r="D3291" s="187"/>
      <c r="E3291" s="187"/>
      <c r="F3291" s="187"/>
      <c r="G3291" s="188"/>
      <c r="H3291" s="188"/>
      <c r="I3291" s="188"/>
      <c r="J3291" s="188"/>
      <c r="K3291" s="188"/>
      <c r="L3291" s="188"/>
      <c r="M3291" s="188"/>
      <c r="N3291" s="188"/>
      <c r="O3291" s="188"/>
      <c r="P3291" s="189"/>
      <c r="Q3291" s="187"/>
      <c r="R3291" s="188"/>
      <c r="S3291" s="187"/>
      <c r="T3291" s="188"/>
      <c r="U3291" s="188"/>
      <c r="V3291" s="188"/>
      <c r="W3291" s="188"/>
      <c r="X3291" s="188"/>
      <c r="Y3291" s="188"/>
      <c r="Z3291" s="188"/>
      <c r="AA3291" s="187"/>
      <c r="AB3291" s="189"/>
      <c r="AC3291" s="187"/>
      <c r="AD3291" s="25"/>
      <c r="AE3291" s="25"/>
    </row>
    <row r="3292">
      <c r="A3292" s="187"/>
      <c r="B3292" s="187"/>
      <c r="C3292" s="187"/>
      <c r="D3292" s="187"/>
      <c r="E3292" s="187"/>
      <c r="F3292" s="187"/>
      <c r="G3292" s="188"/>
      <c r="H3292" s="187"/>
      <c r="I3292" s="188"/>
      <c r="J3292" s="188"/>
      <c r="K3292" s="188"/>
      <c r="L3292" s="187"/>
      <c r="M3292" s="188"/>
      <c r="N3292" s="188"/>
      <c r="O3292" s="188"/>
      <c r="P3292" s="189"/>
      <c r="Q3292" s="187"/>
      <c r="R3292" s="187"/>
      <c r="S3292" s="188"/>
      <c r="T3292" s="188"/>
      <c r="U3292" s="188"/>
      <c r="V3292" s="188"/>
      <c r="W3292" s="188"/>
      <c r="X3292" s="188"/>
      <c r="Y3292" s="188"/>
      <c r="Z3292" s="188"/>
      <c r="AA3292" s="187"/>
      <c r="AB3292" s="189"/>
      <c r="AC3292" s="187"/>
      <c r="AD3292" s="25"/>
      <c r="AE3292" s="25"/>
    </row>
    <row r="3293">
      <c r="A3293" s="187"/>
      <c r="B3293" s="187"/>
      <c r="C3293" s="187"/>
      <c r="D3293" s="187"/>
      <c r="E3293" s="187"/>
      <c r="F3293" s="187"/>
      <c r="G3293" s="188"/>
      <c r="H3293" s="187"/>
      <c r="I3293" s="188"/>
      <c r="J3293" s="188"/>
      <c r="K3293" s="188"/>
      <c r="L3293" s="187"/>
      <c r="M3293" s="188"/>
      <c r="N3293" s="188"/>
      <c r="O3293" s="188"/>
      <c r="P3293" s="189"/>
      <c r="Q3293" s="187"/>
      <c r="R3293" s="187"/>
      <c r="S3293" s="188"/>
      <c r="T3293" s="188"/>
      <c r="U3293" s="188"/>
      <c r="V3293" s="188"/>
      <c r="W3293" s="188"/>
      <c r="X3293" s="188"/>
      <c r="Y3293" s="188"/>
      <c r="Z3293" s="188"/>
      <c r="AA3293" s="187"/>
      <c r="AB3293" s="189"/>
      <c r="AC3293" s="187"/>
      <c r="AD3293" s="25"/>
      <c r="AE3293" s="25"/>
    </row>
    <row r="3294">
      <c r="A3294" s="187"/>
      <c r="B3294" s="187"/>
      <c r="C3294" s="187"/>
      <c r="D3294" s="187"/>
      <c r="E3294" s="187"/>
      <c r="F3294" s="187"/>
      <c r="G3294" s="188"/>
      <c r="H3294" s="187"/>
      <c r="I3294" s="188"/>
      <c r="J3294" s="188"/>
      <c r="K3294" s="188"/>
      <c r="L3294" s="187"/>
      <c r="M3294" s="188"/>
      <c r="N3294" s="188"/>
      <c r="O3294" s="188"/>
      <c r="P3294" s="189"/>
      <c r="Q3294" s="187"/>
      <c r="R3294" s="187"/>
      <c r="S3294" s="188"/>
      <c r="T3294" s="188"/>
      <c r="U3294" s="188"/>
      <c r="V3294" s="188"/>
      <c r="W3294" s="188"/>
      <c r="X3294" s="188"/>
      <c r="Y3294" s="188"/>
      <c r="Z3294" s="188"/>
      <c r="AA3294" s="187"/>
      <c r="AB3294" s="189"/>
      <c r="AC3294" s="187"/>
      <c r="AD3294" s="25"/>
      <c r="AE3294" s="25"/>
    </row>
    <row r="3295">
      <c r="A3295" s="187"/>
      <c r="B3295" s="187"/>
      <c r="C3295" s="187"/>
      <c r="D3295" s="187"/>
      <c r="E3295" s="187"/>
      <c r="F3295" s="187"/>
      <c r="G3295" s="188"/>
      <c r="H3295" s="188"/>
      <c r="I3295" s="188"/>
      <c r="J3295" s="188"/>
      <c r="K3295" s="188"/>
      <c r="L3295" s="188"/>
      <c r="M3295" s="188"/>
      <c r="N3295" s="188"/>
      <c r="O3295" s="188"/>
      <c r="P3295" s="189"/>
      <c r="Q3295" s="188"/>
      <c r="R3295" s="188"/>
      <c r="S3295" s="187"/>
      <c r="T3295" s="188"/>
      <c r="U3295" s="188"/>
      <c r="V3295" s="188"/>
      <c r="W3295" s="188"/>
      <c r="X3295" s="188"/>
      <c r="Y3295" s="188"/>
      <c r="Z3295" s="188"/>
      <c r="AA3295" s="187"/>
      <c r="AB3295" s="189"/>
      <c r="AC3295" s="187"/>
      <c r="AD3295" s="25"/>
      <c r="AE3295" s="25"/>
    </row>
    <row r="3296">
      <c r="A3296" s="187"/>
      <c r="B3296" s="187"/>
      <c r="C3296" s="187"/>
      <c r="D3296" s="187"/>
      <c r="E3296" s="187"/>
      <c r="F3296" s="187"/>
      <c r="G3296" s="188"/>
      <c r="H3296" s="188"/>
      <c r="I3296" s="188"/>
      <c r="J3296" s="188"/>
      <c r="K3296" s="188"/>
      <c r="L3296" s="188"/>
      <c r="M3296" s="188"/>
      <c r="N3296" s="188"/>
      <c r="O3296" s="188"/>
      <c r="P3296" s="189"/>
      <c r="Q3296" s="187"/>
      <c r="R3296" s="188"/>
      <c r="S3296" s="187"/>
      <c r="T3296" s="188"/>
      <c r="U3296" s="188"/>
      <c r="V3296" s="188"/>
      <c r="W3296" s="188"/>
      <c r="X3296" s="188"/>
      <c r="Y3296" s="188"/>
      <c r="Z3296" s="188"/>
      <c r="AA3296" s="187"/>
      <c r="AB3296" s="189"/>
      <c r="AC3296" s="187"/>
      <c r="AD3296" s="25"/>
      <c r="AE3296" s="25"/>
    </row>
    <row r="3297">
      <c r="A3297" s="187"/>
      <c r="B3297" s="187"/>
      <c r="C3297" s="187"/>
      <c r="D3297" s="187"/>
      <c r="E3297" s="187"/>
      <c r="F3297" s="187"/>
      <c r="G3297" s="188"/>
      <c r="H3297" s="187"/>
      <c r="I3297" s="187"/>
      <c r="J3297" s="188"/>
      <c r="K3297" s="187"/>
      <c r="L3297" s="188"/>
      <c r="M3297" s="188"/>
      <c r="N3297" s="188"/>
      <c r="O3297" s="188"/>
      <c r="P3297" s="189"/>
      <c r="Q3297" s="187"/>
      <c r="R3297" s="187"/>
      <c r="S3297" s="188"/>
      <c r="T3297" s="188"/>
      <c r="U3297" s="188"/>
      <c r="V3297" s="188"/>
      <c r="W3297" s="188"/>
      <c r="X3297" s="188"/>
      <c r="Y3297" s="188"/>
      <c r="Z3297" s="188"/>
      <c r="AA3297" s="187"/>
      <c r="AB3297" s="189"/>
      <c r="AC3297" s="187"/>
      <c r="AD3297" s="25"/>
      <c r="AE3297" s="25"/>
    </row>
    <row r="3298">
      <c r="A3298" s="187"/>
      <c r="B3298" s="187"/>
      <c r="C3298" s="187"/>
      <c r="D3298" s="187"/>
      <c r="E3298" s="187"/>
      <c r="F3298" s="187"/>
      <c r="G3298" s="188"/>
      <c r="H3298" s="187"/>
      <c r="I3298" s="188"/>
      <c r="J3298" s="188"/>
      <c r="K3298" s="188"/>
      <c r="L3298" s="187"/>
      <c r="M3298" s="188"/>
      <c r="N3298" s="188"/>
      <c r="O3298" s="188"/>
      <c r="P3298" s="189"/>
      <c r="Q3298" s="187"/>
      <c r="R3298" s="187"/>
      <c r="S3298" s="188"/>
      <c r="T3298" s="188"/>
      <c r="U3298" s="188"/>
      <c r="V3298" s="188"/>
      <c r="W3298" s="188"/>
      <c r="X3298" s="188"/>
      <c r="Y3298" s="188"/>
      <c r="Z3298" s="188"/>
      <c r="AA3298" s="187"/>
      <c r="AB3298" s="189"/>
      <c r="AC3298" s="187"/>
      <c r="AD3298" s="25"/>
      <c r="AE3298" s="25"/>
    </row>
    <row r="3299">
      <c r="A3299" s="187"/>
      <c r="B3299" s="187"/>
      <c r="C3299" s="187"/>
      <c r="D3299" s="187"/>
      <c r="E3299" s="187"/>
      <c r="F3299" s="187"/>
      <c r="G3299" s="188"/>
      <c r="H3299" s="187"/>
      <c r="I3299" s="187"/>
      <c r="J3299" s="188"/>
      <c r="K3299" s="187"/>
      <c r="L3299" s="188"/>
      <c r="M3299" s="188"/>
      <c r="N3299" s="188"/>
      <c r="O3299" s="188"/>
      <c r="P3299" s="189"/>
      <c r="Q3299" s="187"/>
      <c r="R3299" s="187"/>
      <c r="S3299" s="188"/>
      <c r="T3299" s="188"/>
      <c r="U3299" s="188"/>
      <c r="V3299" s="188"/>
      <c r="W3299" s="188"/>
      <c r="X3299" s="188"/>
      <c r="Y3299" s="188"/>
      <c r="Z3299" s="188"/>
      <c r="AA3299" s="187"/>
      <c r="AB3299" s="189"/>
      <c r="AC3299" s="187"/>
      <c r="AD3299" s="25"/>
      <c r="AE3299" s="25"/>
    </row>
    <row r="3300">
      <c r="A3300" s="187"/>
      <c r="B3300" s="187"/>
      <c r="C3300" s="187"/>
      <c r="D3300" s="187"/>
      <c r="E3300" s="187"/>
      <c r="F3300" s="187"/>
      <c r="G3300" s="188"/>
      <c r="H3300" s="188"/>
      <c r="I3300" s="188"/>
      <c r="J3300" s="188"/>
      <c r="K3300" s="188"/>
      <c r="L3300" s="188"/>
      <c r="M3300" s="188"/>
      <c r="N3300" s="188"/>
      <c r="O3300" s="188"/>
      <c r="P3300" s="189"/>
      <c r="Q3300" s="187"/>
      <c r="R3300" s="188"/>
      <c r="S3300" s="187"/>
      <c r="T3300" s="188"/>
      <c r="U3300" s="188"/>
      <c r="V3300" s="188"/>
      <c r="W3300" s="188"/>
      <c r="X3300" s="188"/>
      <c r="Y3300" s="188"/>
      <c r="Z3300" s="188"/>
      <c r="AA3300" s="187"/>
      <c r="AB3300" s="189"/>
      <c r="AC3300" s="187"/>
      <c r="AD3300" s="25"/>
      <c r="AE3300" s="25"/>
    </row>
    <row r="3301">
      <c r="A3301" s="187"/>
      <c r="B3301" s="187"/>
      <c r="C3301" s="187"/>
      <c r="D3301" s="187"/>
      <c r="E3301" s="187"/>
      <c r="F3301" s="187"/>
      <c r="G3301" s="188"/>
      <c r="H3301" s="187"/>
      <c r="I3301" s="187"/>
      <c r="J3301" s="188"/>
      <c r="K3301" s="188"/>
      <c r="L3301" s="188"/>
      <c r="M3301" s="188"/>
      <c r="N3301" s="188"/>
      <c r="O3301" s="188"/>
      <c r="P3301" s="189"/>
      <c r="Q3301" s="187"/>
      <c r="R3301" s="187"/>
      <c r="S3301" s="188"/>
      <c r="T3301" s="188"/>
      <c r="U3301" s="188"/>
      <c r="V3301" s="188"/>
      <c r="W3301" s="188"/>
      <c r="X3301" s="188"/>
      <c r="Y3301" s="188"/>
      <c r="Z3301" s="188"/>
      <c r="AA3301" s="187"/>
      <c r="AB3301" s="189"/>
      <c r="AC3301" s="187"/>
      <c r="AD3301" s="25"/>
      <c r="AE3301" s="25"/>
    </row>
    <row r="3302">
      <c r="A3302" s="187"/>
      <c r="B3302" s="187"/>
      <c r="C3302" s="187"/>
      <c r="D3302" s="187"/>
      <c r="E3302" s="187"/>
      <c r="F3302" s="187"/>
      <c r="G3302" s="188"/>
      <c r="H3302" s="188"/>
      <c r="I3302" s="188"/>
      <c r="J3302" s="188"/>
      <c r="K3302" s="188"/>
      <c r="L3302" s="188"/>
      <c r="M3302" s="188"/>
      <c r="N3302" s="188"/>
      <c r="O3302" s="188"/>
      <c r="P3302" s="189"/>
      <c r="Q3302" s="188"/>
      <c r="R3302" s="188"/>
      <c r="S3302" s="187"/>
      <c r="T3302" s="188"/>
      <c r="U3302" s="188"/>
      <c r="V3302" s="188"/>
      <c r="W3302" s="188"/>
      <c r="X3302" s="188"/>
      <c r="Y3302" s="188"/>
      <c r="Z3302" s="188"/>
      <c r="AA3302" s="187"/>
      <c r="AB3302" s="189"/>
      <c r="AC3302" s="187"/>
      <c r="AD3302" s="25"/>
      <c r="AE3302" s="25"/>
    </row>
    <row r="3303">
      <c r="A3303" s="187"/>
      <c r="B3303" s="187"/>
      <c r="C3303" s="187"/>
      <c r="D3303" s="187"/>
      <c r="E3303" s="187"/>
      <c r="F3303" s="187"/>
      <c r="G3303" s="188"/>
      <c r="H3303" s="188"/>
      <c r="I3303" s="188"/>
      <c r="J3303" s="188"/>
      <c r="K3303" s="188"/>
      <c r="L3303" s="188"/>
      <c r="M3303" s="188"/>
      <c r="N3303" s="188"/>
      <c r="O3303" s="188"/>
      <c r="P3303" s="189"/>
      <c r="Q3303" s="188"/>
      <c r="R3303" s="188"/>
      <c r="S3303" s="187"/>
      <c r="T3303" s="188"/>
      <c r="U3303" s="188"/>
      <c r="V3303" s="188"/>
      <c r="W3303" s="188"/>
      <c r="X3303" s="188"/>
      <c r="Y3303" s="188"/>
      <c r="Z3303" s="188"/>
      <c r="AA3303" s="187"/>
      <c r="AB3303" s="189"/>
      <c r="AC3303" s="187"/>
      <c r="AD3303" s="25"/>
      <c r="AE3303" s="25"/>
    </row>
    <row r="3304">
      <c r="A3304" s="187"/>
      <c r="B3304" s="187"/>
      <c r="C3304" s="187"/>
      <c r="D3304" s="187"/>
      <c r="E3304" s="187"/>
      <c r="F3304" s="187"/>
      <c r="G3304" s="188"/>
      <c r="H3304" s="188"/>
      <c r="I3304" s="188"/>
      <c r="J3304" s="188"/>
      <c r="K3304" s="188"/>
      <c r="L3304" s="188"/>
      <c r="M3304" s="188"/>
      <c r="N3304" s="188"/>
      <c r="O3304" s="188"/>
      <c r="P3304" s="189"/>
      <c r="Q3304" s="188"/>
      <c r="R3304" s="188"/>
      <c r="S3304" s="187"/>
      <c r="T3304" s="188"/>
      <c r="U3304" s="188"/>
      <c r="V3304" s="188"/>
      <c r="W3304" s="188"/>
      <c r="X3304" s="188"/>
      <c r="Y3304" s="188"/>
      <c r="Z3304" s="188"/>
      <c r="AA3304" s="187"/>
      <c r="AB3304" s="189"/>
      <c r="AC3304" s="187"/>
      <c r="AD3304" s="25"/>
      <c r="AE3304" s="25"/>
    </row>
    <row r="3305">
      <c r="A3305" s="187"/>
      <c r="B3305" s="187"/>
      <c r="C3305" s="187"/>
      <c r="D3305" s="187"/>
      <c r="E3305" s="187"/>
      <c r="F3305" s="187"/>
      <c r="G3305" s="188"/>
      <c r="H3305" s="188"/>
      <c r="I3305" s="188"/>
      <c r="J3305" s="188"/>
      <c r="K3305" s="188"/>
      <c r="L3305" s="188"/>
      <c r="M3305" s="188"/>
      <c r="N3305" s="188"/>
      <c r="O3305" s="188"/>
      <c r="P3305" s="189"/>
      <c r="Q3305" s="188"/>
      <c r="R3305" s="188"/>
      <c r="S3305" s="187"/>
      <c r="T3305" s="188"/>
      <c r="U3305" s="188"/>
      <c r="V3305" s="188"/>
      <c r="W3305" s="188"/>
      <c r="X3305" s="188"/>
      <c r="Y3305" s="188"/>
      <c r="Z3305" s="188"/>
      <c r="AA3305" s="187"/>
      <c r="AB3305" s="189"/>
      <c r="AC3305" s="187"/>
      <c r="AD3305" s="25"/>
      <c r="AE3305" s="25"/>
    </row>
    <row r="3306">
      <c r="A3306" s="187"/>
      <c r="B3306" s="187"/>
      <c r="C3306" s="187"/>
      <c r="D3306" s="187"/>
      <c r="E3306" s="187"/>
      <c r="F3306" s="187"/>
      <c r="G3306" s="188"/>
      <c r="H3306" s="188"/>
      <c r="I3306" s="188"/>
      <c r="J3306" s="188"/>
      <c r="K3306" s="188"/>
      <c r="L3306" s="188"/>
      <c r="M3306" s="188"/>
      <c r="N3306" s="188"/>
      <c r="O3306" s="188"/>
      <c r="P3306" s="189"/>
      <c r="Q3306" s="188"/>
      <c r="R3306" s="188"/>
      <c r="S3306" s="187"/>
      <c r="T3306" s="188"/>
      <c r="U3306" s="188"/>
      <c r="V3306" s="188"/>
      <c r="W3306" s="188"/>
      <c r="X3306" s="188"/>
      <c r="Y3306" s="188"/>
      <c r="Z3306" s="188"/>
      <c r="AA3306" s="187"/>
      <c r="AB3306" s="189"/>
      <c r="AC3306" s="187"/>
      <c r="AD3306" s="25"/>
      <c r="AE3306" s="25"/>
    </row>
    <row r="3307">
      <c r="A3307" s="187"/>
      <c r="B3307" s="187"/>
      <c r="C3307" s="187"/>
      <c r="D3307" s="187"/>
      <c r="E3307" s="187"/>
      <c r="F3307" s="187"/>
      <c r="G3307" s="188"/>
      <c r="H3307" s="188"/>
      <c r="I3307" s="188"/>
      <c r="J3307" s="188"/>
      <c r="K3307" s="188"/>
      <c r="L3307" s="188"/>
      <c r="M3307" s="188"/>
      <c r="N3307" s="188"/>
      <c r="O3307" s="188"/>
      <c r="P3307" s="189"/>
      <c r="Q3307" s="188"/>
      <c r="R3307" s="188"/>
      <c r="S3307" s="187"/>
      <c r="T3307" s="188"/>
      <c r="U3307" s="188"/>
      <c r="V3307" s="188"/>
      <c r="W3307" s="188"/>
      <c r="X3307" s="188"/>
      <c r="Y3307" s="188"/>
      <c r="Z3307" s="188"/>
      <c r="AA3307" s="187"/>
      <c r="AB3307" s="189"/>
      <c r="AC3307" s="187"/>
      <c r="AD3307" s="25"/>
      <c r="AE3307" s="25"/>
    </row>
    <row r="3308">
      <c r="A3308" s="187"/>
      <c r="B3308" s="187"/>
      <c r="C3308" s="187"/>
      <c r="D3308" s="187"/>
      <c r="E3308" s="187"/>
      <c r="F3308" s="187"/>
      <c r="G3308" s="188"/>
      <c r="H3308" s="188"/>
      <c r="I3308" s="188"/>
      <c r="J3308" s="188"/>
      <c r="K3308" s="188"/>
      <c r="L3308" s="188"/>
      <c r="M3308" s="188"/>
      <c r="N3308" s="188"/>
      <c r="O3308" s="188"/>
      <c r="P3308" s="189"/>
      <c r="Q3308" s="188"/>
      <c r="R3308" s="188"/>
      <c r="S3308" s="187"/>
      <c r="T3308" s="188"/>
      <c r="U3308" s="188"/>
      <c r="V3308" s="188"/>
      <c r="W3308" s="188"/>
      <c r="X3308" s="188"/>
      <c r="Y3308" s="188"/>
      <c r="Z3308" s="188"/>
      <c r="AA3308" s="187"/>
      <c r="AB3308" s="189"/>
      <c r="AC3308" s="187"/>
      <c r="AD3308" s="25"/>
      <c r="AE3308" s="25"/>
    </row>
    <row r="3309">
      <c r="A3309" s="187"/>
      <c r="B3309" s="187"/>
      <c r="C3309" s="187"/>
      <c r="D3309" s="187"/>
      <c r="E3309" s="187"/>
      <c r="F3309" s="187"/>
      <c r="G3309" s="188"/>
      <c r="H3309" s="188"/>
      <c r="I3309" s="188"/>
      <c r="J3309" s="188"/>
      <c r="K3309" s="188"/>
      <c r="L3309" s="188"/>
      <c r="M3309" s="188"/>
      <c r="N3309" s="188"/>
      <c r="O3309" s="188"/>
      <c r="P3309" s="189"/>
      <c r="Q3309" s="188"/>
      <c r="R3309" s="188"/>
      <c r="S3309" s="187"/>
      <c r="T3309" s="188"/>
      <c r="U3309" s="188"/>
      <c r="V3309" s="188"/>
      <c r="W3309" s="188"/>
      <c r="X3309" s="188"/>
      <c r="Y3309" s="188"/>
      <c r="Z3309" s="188"/>
      <c r="AA3309" s="187"/>
      <c r="AB3309" s="189"/>
      <c r="AC3309" s="187"/>
      <c r="AD3309" s="25"/>
      <c r="AE3309" s="25"/>
    </row>
    <row r="3310">
      <c r="A3310" s="187"/>
      <c r="B3310" s="187"/>
      <c r="C3310" s="187"/>
      <c r="D3310" s="187"/>
      <c r="E3310" s="187"/>
      <c r="F3310" s="187"/>
      <c r="G3310" s="188"/>
      <c r="H3310" s="188"/>
      <c r="I3310" s="188"/>
      <c r="J3310" s="188"/>
      <c r="K3310" s="188"/>
      <c r="L3310" s="188"/>
      <c r="M3310" s="188"/>
      <c r="N3310" s="188"/>
      <c r="O3310" s="188"/>
      <c r="P3310" s="189"/>
      <c r="Q3310" s="188"/>
      <c r="R3310" s="188"/>
      <c r="S3310" s="187"/>
      <c r="T3310" s="188"/>
      <c r="U3310" s="188"/>
      <c r="V3310" s="188"/>
      <c r="W3310" s="188"/>
      <c r="X3310" s="188"/>
      <c r="Y3310" s="188"/>
      <c r="Z3310" s="188"/>
      <c r="AA3310" s="187"/>
      <c r="AB3310" s="189"/>
      <c r="AC3310" s="187"/>
      <c r="AD3310" s="25"/>
      <c r="AE3310" s="25"/>
    </row>
    <row r="3311">
      <c r="A3311" s="187"/>
      <c r="B3311" s="187"/>
      <c r="C3311" s="187"/>
      <c r="D3311" s="187"/>
      <c r="E3311" s="187"/>
      <c r="F3311" s="187"/>
      <c r="G3311" s="188"/>
      <c r="H3311" s="188"/>
      <c r="I3311" s="188"/>
      <c r="J3311" s="188"/>
      <c r="K3311" s="188"/>
      <c r="L3311" s="188"/>
      <c r="M3311" s="188"/>
      <c r="N3311" s="188"/>
      <c r="O3311" s="188"/>
      <c r="P3311" s="189"/>
      <c r="Q3311" s="188"/>
      <c r="R3311" s="188"/>
      <c r="S3311" s="187"/>
      <c r="T3311" s="188"/>
      <c r="U3311" s="188"/>
      <c r="V3311" s="188"/>
      <c r="W3311" s="188"/>
      <c r="X3311" s="188"/>
      <c r="Y3311" s="188"/>
      <c r="Z3311" s="188"/>
      <c r="AA3311" s="187"/>
      <c r="AB3311" s="189"/>
      <c r="AC3311" s="187"/>
      <c r="AD3311" s="25"/>
      <c r="AE3311" s="25"/>
    </row>
    <row r="3312">
      <c r="A3312" s="187"/>
      <c r="B3312" s="187"/>
      <c r="C3312" s="187"/>
      <c r="D3312" s="187"/>
      <c r="E3312" s="187"/>
      <c r="F3312" s="187"/>
      <c r="G3312" s="188"/>
      <c r="H3312" s="188"/>
      <c r="I3312" s="188"/>
      <c r="J3312" s="188"/>
      <c r="K3312" s="188"/>
      <c r="L3312" s="188"/>
      <c r="M3312" s="188"/>
      <c r="N3312" s="188"/>
      <c r="O3312" s="188"/>
      <c r="P3312" s="189"/>
      <c r="Q3312" s="188"/>
      <c r="R3312" s="188"/>
      <c r="S3312" s="187"/>
      <c r="T3312" s="188"/>
      <c r="U3312" s="188"/>
      <c r="V3312" s="188"/>
      <c r="W3312" s="188"/>
      <c r="X3312" s="188"/>
      <c r="Y3312" s="188"/>
      <c r="Z3312" s="188"/>
      <c r="AA3312" s="187"/>
      <c r="AB3312" s="189"/>
      <c r="AC3312" s="187"/>
      <c r="AD3312" s="25"/>
      <c r="AE3312" s="25"/>
    </row>
    <row r="3313">
      <c r="A3313" s="187"/>
      <c r="B3313" s="187"/>
      <c r="C3313" s="187"/>
      <c r="D3313" s="187"/>
      <c r="E3313" s="187"/>
      <c r="F3313" s="187"/>
      <c r="G3313" s="188"/>
      <c r="H3313" s="188"/>
      <c r="I3313" s="188"/>
      <c r="J3313" s="188"/>
      <c r="K3313" s="188"/>
      <c r="L3313" s="188"/>
      <c r="M3313" s="188"/>
      <c r="N3313" s="188"/>
      <c r="O3313" s="188"/>
      <c r="P3313" s="189"/>
      <c r="Q3313" s="188"/>
      <c r="R3313" s="188"/>
      <c r="S3313" s="187"/>
      <c r="T3313" s="188"/>
      <c r="U3313" s="188"/>
      <c r="V3313" s="188"/>
      <c r="W3313" s="188"/>
      <c r="X3313" s="188"/>
      <c r="Y3313" s="188"/>
      <c r="Z3313" s="188"/>
      <c r="AA3313" s="187"/>
      <c r="AB3313" s="189"/>
      <c r="AC3313" s="187"/>
      <c r="AD3313" s="25"/>
      <c r="AE3313" s="25"/>
    </row>
    <row r="3314">
      <c r="A3314" s="187"/>
      <c r="B3314" s="187"/>
      <c r="C3314" s="187"/>
      <c r="D3314" s="187"/>
      <c r="E3314" s="187"/>
      <c r="F3314" s="187"/>
      <c r="G3314" s="188"/>
      <c r="H3314" s="188"/>
      <c r="I3314" s="188"/>
      <c r="J3314" s="188"/>
      <c r="K3314" s="188"/>
      <c r="L3314" s="188"/>
      <c r="M3314" s="188"/>
      <c r="N3314" s="188"/>
      <c r="O3314" s="188"/>
      <c r="P3314" s="189"/>
      <c r="Q3314" s="188"/>
      <c r="R3314" s="188"/>
      <c r="S3314" s="187"/>
      <c r="T3314" s="188"/>
      <c r="U3314" s="188"/>
      <c r="V3314" s="188"/>
      <c r="W3314" s="188"/>
      <c r="X3314" s="188"/>
      <c r="Y3314" s="188"/>
      <c r="Z3314" s="188"/>
      <c r="AA3314" s="187"/>
      <c r="AB3314" s="189"/>
      <c r="AC3314" s="187"/>
      <c r="AD3314" s="25"/>
      <c r="AE3314" s="25"/>
    </row>
    <row r="3315">
      <c r="A3315" s="187"/>
      <c r="B3315" s="187"/>
      <c r="C3315" s="187"/>
      <c r="D3315" s="187"/>
      <c r="E3315" s="187"/>
      <c r="F3315" s="187"/>
      <c r="G3315" s="188"/>
      <c r="H3315" s="188"/>
      <c r="I3315" s="188"/>
      <c r="J3315" s="188"/>
      <c r="K3315" s="188"/>
      <c r="L3315" s="188"/>
      <c r="M3315" s="188"/>
      <c r="N3315" s="188"/>
      <c r="O3315" s="188"/>
      <c r="P3315" s="189"/>
      <c r="Q3315" s="188"/>
      <c r="R3315" s="188"/>
      <c r="S3315" s="187"/>
      <c r="T3315" s="188"/>
      <c r="U3315" s="188"/>
      <c r="V3315" s="188"/>
      <c r="W3315" s="188"/>
      <c r="X3315" s="188"/>
      <c r="Y3315" s="188"/>
      <c r="Z3315" s="188"/>
      <c r="AA3315" s="187"/>
      <c r="AB3315" s="189"/>
      <c r="AC3315" s="187"/>
      <c r="AD3315" s="25"/>
      <c r="AE3315" s="25"/>
    </row>
    <row r="3316">
      <c r="A3316" s="187"/>
      <c r="B3316" s="187"/>
      <c r="C3316" s="187"/>
      <c r="D3316" s="187"/>
      <c r="E3316" s="187"/>
      <c r="F3316" s="187"/>
      <c r="G3316" s="188"/>
      <c r="H3316" s="188"/>
      <c r="I3316" s="188"/>
      <c r="J3316" s="188"/>
      <c r="K3316" s="188"/>
      <c r="L3316" s="188"/>
      <c r="M3316" s="188"/>
      <c r="N3316" s="188"/>
      <c r="O3316" s="188"/>
      <c r="P3316" s="189"/>
      <c r="Q3316" s="188"/>
      <c r="R3316" s="188"/>
      <c r="S3316" s="187"/>
      <c r="T3316" s="188"/>
      <c r="U3316" s="188"/>
      <c r="V3316" s="188"/>
      <c r="W3316" s="188"/>
      <c r="X3316" s="188"/>
      <c r="Y3316" s="188"/>
      <c r="Z3316" s="188"/>
      <c r="AA3316" s="187"/>
      <c r="AB3316" s="189"/>
      <c r="AC3316" s="187"/>
      <c r="AD3316" s="25"/>
      <c r="AE3316" s="25"/>
    </row>
    <row r="3317">
      <c r="A3317" s="187"/>
      <c r="B3317" s="187"/>
      <c r="C3317" s="187"/>
      <c r="D3317" s="187"/>
      <c r="E3317" s="187"/>
      <c r="F3317" s="187"/>
      <c r="G3317" s="188"/>
      <c r="H3317" s="188"/>
      <c r="I3317" s="188"/>
      <c r="J3317" s="188"/>
      <c r="K3317" s="188"/>
      <c r="L3317" s="188"/>
      <c r="M3317" s="188"/>
      <c r="N3317" s="188"/>
      <c r="O3317" s="188"/>
      <c r="P3317" s="189"/>
      <c r="Q3317" s="188"/>
      <c r="R3317" s="188"/>
      <c r="S3317" s="187"/>
      <c r="T3317" s="188"/>
      <c r="U3317" s="188"/>
      <c r="V3317" s="188"/>
      <c r="W3317" s="188"/>
      <c r="X3317" s="188"/>
      <c r="Y3317" s="188"/>
      <c r="Z3317" s="188"/>
      <c r="AA3317" s="187"/>
      <c r="AB3317" s="189"/>
      <c r="AC3317" s="187"/>
      <c r="AD3317" s="25"/>
      <c r="AE3317" s="25"/>
    </row>
    <row r="3318">
      <c r="A3318" s="187"/>
      <c r="B3318" s="187"/>
      <c r="C3318" s="187"/>
      <c r="D3318" s="187"/>
      <c r="E3318" s="187"/>
      <c r="F3318" s="187"/>
      <c r="G3318" s="188"/>
      <c r="H3318" s="188"/>
      <c r="I3318" s="188"/>
      <c r="J3318" s="188"/>
      <c r="K3318" s="188"/>
      <c r="L3318" s="188"/>
      <c r="M3318" s="188"/>
      <c r="N3318" s="188"/>
      <c r="O3318" s="188"/>
      <c r="P3318" s="189"/>
      <c r="Q3318" s="188"/>
      <c r="R3318" s="188"/>
      <c r="S3318" s="187"/>
      <c r="T3318" s="188"/>
      <c r="U3318" s="188"/>
      <c r="V3318" s="188"/>
      <c r="W3318" s="188"/>
      <c r="X3318" s="188"/>
      <c r="Y3318" s="188"/>
      <c r="Z3318" s="188"/>
      <c r="AA3318" s="187"/>
      <c r="AB3318" s="189"/>
      <c r="AC3318" s="187"/>
      <c r="AD3318" s="25"/>
      <c r="AE3318" s="25"/>
    </row>
    <row r="3319">
      <c r="A3319" s="187"/>
      <c r="B3319" s="187"/>
      <c r="C3319" s="187"/>
      <c r="D3319" s="187"/>
      <c r="E3319" s="187"/>
      <c r="F3319" s="187"/>
      <c r="G3319" s="188"/>
      <c r="H3319" s="188"/>
      <c r="I3319" s="188"/>
      <c r="J3319" s="188"/>
      <c r="K3319" s="188"/>
      <c r="L3319" s="188"/>
      <c r="M3319" s="188"/>
      <c r="N3319" s="188"/>
      <c r="O3319" s="188"/>
      <c r="P3319" s="189"/>
      <c r="Q3319" s="188"/>
      <c r="R3319" s="188"/>
      <c r="S3319" s="187"/>
      <c r="T3319" s="188"/>
      <c r="U3319" s="188"/>
      <c r="V3319" s="188"/>
      <c r="W3319" s="188"/>
      <c r="X3319" s="188"/>
      <c r="Y3319" s="188"/>
      <c r="Z3319" s="188"/>
      <c r="AA3319" s="187"/>
      <c r="AB3319" s="189"/>
      <c r="AC3319" s="187"/>
      <c r="AD3319" s="25"/>
      <c r="AE3319" s="25"/>
    </row>
    <row r="3320">
      <c r="A3320" s="187"/>
      <c r="B3320" s="187"/>
      <c r="C3320" s="187"/>
      <c r="D3320" s="187"/>
      <c r="E3320" s="187"/>
      <c r="F3320" s="187"/>
      <c r="G3320" s="188"/>
      <c r="H3320" s="188"/>
      <c r="I3320" s="188"/>
      <c r="J3320" s="188"/>
      <c r="K3320" s="188"/>
      <c r="L3320" s="188"/>
      <c r="M3320" s="188"/>
      <c r="N3320" s="188"/>
      <c r="O3320" s="188"/>
      <c r="P3320" s="189"/>
      <c r="Q3320" s="188"/>
      <c r="R3320" s="188"/>
      <c r="S3320" s="187"/>
      <c r="T3320" s="188"/>
      <c r="U3320" s="188"/>
      <c r="V3320" s="188"/>
      <c r="W3320" s="188"/>
      <c r="X3320" s="188"/>
      <c r="Y3320" s="188"/>
      <c r="Z3320" s="188"/>
      <c r="AA3320" s="187"/>
      <c r="AB3320" s="189"/>
      <c r="AC3320" s="187"/>
      <c r="AD3320" s="25"/>
      <c r="AE3320" s="25"/>
    </row>
    <row r="3321">
      <c r="A3321" s="187"/>
      <c r="B3321" s="187"/>
      <c r="C3321" s="187"/>
      <c r="D3321" s="187"/>
      <c r="E3321" s="187"/>
      <c r="F3321" s="187"/>
      <c r="G3321" s="188"/>
      <c r="H3321" s="188"/>
      <c r="I3321" s="188"/>
      <c r="J3321" s="188"/>
      <c r="K3321" s="188"/>
      <c r="L3321" s="188"/>
      <c r="M3321" s="188"/>
      <c r="N3321" s="188"/>
      <c r="O3321" s="188"/>
      <c r="P3321" s="189"/>
      <c r="Q3321" s="188"/>
      <c r="R3321" s="188"/>
      <c r="S3321" s="188"/>
      <c r="T3321" s="188"/>
      <c r="U3321" s="188"/>
      <c r="V3321" s="188"/>
      <c r="W3321" s="188"/>
      <c r="X3321" s="188"/>
      <c r="Y3321" s="188"/>
      <c r="Z3321" s="188"/>
      <c r="AA3321" s="187"/>
      <c r="AB3321" s="189"/>
      <c r="AC3321" s="187"/>
      <c r="AD3321" s="25"/>
      <c r="AE3321" s="25"/>
    </row>
    <row r="3322">
      <c r="A3322" s="187"/>
      <c r="B3322" s="187"/>
      <c r="C3322" s="187"/>
      <c r="D3322" s="187"/>
      <c r="E3322" s="187"/>
      <c r="F3322" s="187"/>
      <c r="G3322" s="188"/>
      <c r="H3322" s="188"/>
      <c r="I3322" s="188"/>
      <c r="J3322" s="188"/>
      <c r="K3322" s="188"/>
      <c r="L3322" s="188"/>
      <c r="M3322" s="187"/>
      <c r="N3322" s="187"/>
      <c r="O3322" s="188"/>
      <c r="P3322" s="189"/>
      <c r="Q3322" s="188"/>
      <c r="R3322" s="188"/>
      <c r="S3322" s="188"/>
      <c r="T3322" s="188"/>
      <c r="U3322" s="188"/>
      <c r="V3322" s="188"/>
      <c r="W3322" s="188"/>
      <c r="X3322" s="188"/>
      <c r="Y3322" s="188"/>
      <c r="Z3322" s="188"/>
      <c r="AA3322" s="187"/>
      <c r="AB3322" s="189"/>
      <c r="AC3322" s="187"/>
      <c r="AD3322" s="25"/>
      <c r="AE3322" s="25"/>
    </row>
    <row r="3323">
      <c r="A3323" s="187"/>
      <c r="B3323" s="187"/>
      <c r="C3323" s="187"/>
      <c r="D3323" s="187"/>
      <c r="E3323" s="187"/>
      <c r="F3323" s="187"/>
      <c r="G3323" s="188"/>
      <c r="H3323" s="188"/>
      <c r="I3323" s="188"/>
      <c r="J3323" s="188"/>
      <c r="K3323" s="188"/>
      <c r="L3323" s="188"/>
      <c r="M3323" s="188"/>
      <c r="N3323" s="188"/>
      <c r="O3323" s="188"/>
      <c r="P3323" s="189"/>
      <c r="Q3323" s="188"/>
      <c r="R3323" s="188"/>
      <c r="S3323" s="188"/>
      <c r="T3323" s="188"/>
      <c r="U3323" s="188"/>
      <c r="V3323" s="188"/>
      <c r="W3323" s="188"/>
      <c r="X3323" s="188"/>
      <c r="Y3323" s="187"/>
      <c r="Z3323" s="187"/>
      <c r="AA3323" s="187"/>
      <c r="AB3323" s="189"/>
      <c r="AC3323" s="187"/>
      <c r="AD3323" s="25"/>
      <c r="AE3323" s="25"/>
    </row>
    <row r="3324">
      <c r="A3324" s="187"/>
      <c r="B3324" s="187"/>
      <c r="C3324" s="187"/>
      <c r="D3324" s="187"/>
      <c r="E3324" s="187"/>
      <c r="F3324" s="187"/>
      <c r="G3324" s="188"/>
      <c r="H3324" s="187"/>
      <c r="I3324" s="187"/>
      <c r="J3324" s="188"/>
      <c r="K3324" s="188"/>
      <c r="L3324" s="188"/>
      <c r="M3324" s="188"/>
      <c r="N3324" s="188"/>
      <c r="O3324" s="188"/>
      <c r="P3324" s="189"/>
      <c r="Q3324" s="187"/>
      <c r="R3324" s="187"/>
      <c r="S3324" s="188"/>
      <c r="T3324" s="188"/>
      <c r="U3324" s="188"/>
      <c r="V3324" s="188"/>
      <c r="W3324" s="188"/>
      <c r="X3324" s="188"/>
      <c r="Y3324" s="188"/>
      <c r="Z3324" s="188"/>
      <c r="AA3324" s="187"/>
      <c r="AB3324" s="189"/>
      <c r="AC3324" s="187"/>
      <c r="AD3324" s="25"/>
      <c r="AE3324" s="25"/>
    </row>
    <row r="3325">
      <c r="A3325" s="187"/>
      <c r="B3325" s="187"/>
      <c r="C3325" s="187"/>
      <c r="D3325" s="187"/>
      <c r="E3325" s="187"/>
      <c r="F3325" s="187"/>
      <c r="G3325" s="188"/>
      <c r="H3325" s="187"/>
      <c r="I3325" s="187"/>
      <c r="J3325" s="188"/>
      <c r="K3325" s="188"/>
      <c r="L3325" s="188"/>
      <c r="M3325" s="188"/>
      <c r="N3325" s="188"/>
      <c r="O3325" s="188"/>
      <c r="P3325" s="189"/>
      <c r="Q3325" s="187"/>
      <c r="R3325" s="187"/>
      <c r="S3325" s="188"/>
      <c r="T3325" s="188"/>
      <c r="U3325" s="188"/>
      <c r="V3325" s="188"/>
      <c r="W3325" s="188"/>
      <c r="X3325" s="188"/>
      <c r="Y3325" s="188"/>
      <c r="Z3325" s="188"/>
      <c r="AA3325" s="187"/>
      <c r="AB3325" s="189"/>
      <c r="AC3325" s="187"/>
      <c r="AD3325" s="25"/>
      <c r="AE3325" s="25"/>
    </row>
    <row r="3326">
      <c r="A3326" s="187"/>
      <c r="B3326" s="187"/>
      <c r="C3326" s="187"/>
      <c r="D3326" s="187"/>
      <c r="E3326" s="187"/>
      <c r="F3326" s="187"/>
      <c r="G3326" s="188"/>
      <c r="H3326" s="187"/>
      <c r="I3326" s="187"/>
      <c r="J3326" s="188"/>
      <c r="K3326" s="188"/>
      <c r="L3326" s="188"/>
      <c r="M3326" s="188"/>
      <c r="N3326" s="188"/>
      <c r="O3326" s="188"/>
      <c r="P3326" s="189"/>
      <c r="Q3326" s="187"/>
      <c r="R3326" s="187"/>
      <c r="S3326" s="188"/>
      <c r="T3326" s="188"/>
      <c r="U3326" s="188"/>
      <c r="V3326" s="188"/>
      <c r="W3326" s="188"/>
      <c r="X3326" s="188"/>
      <c r="Y3326" s="188"/>
      <c r="Z3326" s="188"/>
      <c r="AA3326" s="187"/>
      <c r="AB3326" s="189"/>
      <c r="AC3326" s="187"/>
      <c r="AD3326" s="25"/>
      <c r="AE3326" s="25"/>
    </row>
    <row r="3327">
      <c r="A3327" s="187"/>
      <c r="B3327" s="187"/>
      <c r="C3327" s="187"/>
      <c r="D3327" s="187"/>
      <c r="E3327" s="187"/>
      <c r="F3327" s="187"/>
      <c r="G3327" s="188"/>
      <c r="H3327" s="187"/>
      <c r="I3327" s="187"/>
      <c r="J3327" s="188"/>
      <c r="K3327" s="188"/>
      <c r="L3327" s="188"/>
      <c r="M3327" s="188"/>
      <c r="N3327" s="188"/>
      <c r="O3327" s="188"/>
      <c r="P3327" s="189"/>
      <c r="Q3327" s="187"/>
      <c r="R3327" s="187"/>
      <c r="S3327" s="188"/>
      <c r="T3327" s="188"/>
      <c r="U3327" s="188"/>
      <c r="V3327" s="188"/>
      <c r="W3327" s="188"/>
      <c r="X3327" s="188"/>
      <c r="Y3327" s="188"/>
      <c r="Z3327" s="188"/>
      <c r="AA3327" s="187"/>
      <c r="AB3327" s="189"/>
      <c r="AC3327" s="187"/>
      <c r="AD3327" s="25"/>
      <c r="AE3327" s="25"/>
    </row>
    <row r="3328">
      <c r="A3328" s="187"/>
      <c r="B3328" s="187"/>
      <c r="C3328" s="187"/>
      <c r="D3328" s="187"/>
      <c r="E3328" s="187"/>
      <c r="F3328" s="187"/>
      <c r="G3328" s="188"/>
      <c r="H3328" s="187"/>
      <c r="I3328" s="187"/>
      <c r="J3328" s="188"/>
      <c r="K3328" s="188"/>
      <c r="L3328" s="188"/>
      <c r="M3328" s="188"/>
      <c r="N3328" s="188"/>
      <c r="O3328" s="188"/>
      <c r="P3328" s="189"/>
      <c r="Q3328" s="187"/>
      <c r="R3328" s="187"/>
      <c r="S3328" s="188"/>
      <c r="T3328" s="188"/>
      <c r="U3328" s="188"/>
      <c r="V3328" s="188"/>
      <c r="W3328" s="188"/>
      <c r="X3328" s="188"/>
      <c r="Y3328" s="188"/>
      <c r="Z3328" s="188"/>
      <c r="AA3328" s="187"/>
      <c r="AB3328" s="189"/>
      <c r="AC3328" s="187"/>
      <c r="AD3328" s="25"/>
      <c r="AE3328" s="25"/>
    </row>
    <row r="3329">
      <c r="A3329" s="187"/>
      <c r="B3329" s="187"/>
      <c r="C3329" s="187"/>
      <c r="D3329" s="187"/>
      <c r="E3329" s="187"/>
      <c r="F3329" s="187"/>
      <c r="G3329" s="188"/>
      <c r="H3329" s="188"/>
      <c r="I3329" s="188"/>
      <c r="J3329" s="188"/>
      <c r="K3329" s="188"/>
      <c r="L3329" s="188"/>
      <c r="M3329" s="188"/>
      <c r="N3329" s="188"/>
      <c r="O3329" s="188"/>
      <c r="P3329" s="189"/>
      <c r="Q3329" s="188"/>
      <c r="R3329" s="188"/>
      <c r="S3329" s="187"/>
      <c r="T3329" s="188"/>
      <c r="U3329" s="188"/>
      <c r="V3329" s="188"/>
      <c r="W3329" s="188"/>
      <c r="X3329" s="188"/>
      <c r="Y3329" s="188"/>
      <c r="Z3329" s="188"/>
      <c r="AA3329" s="187"/>
      <c r="AB3329" s="189"/>
      <c r="AC3329" s="187"/>
      <c r="AD3329" s="25"/>
      <c r="AE3329" s="25"/>
    </row>
    <row r="3330">
      <c r="A3330" s="187"/>
      <c r="B3330" s="187"/>
      <c r="C3330" s="187"/>
      <c r="D3330" s="187"/>
      <c r="E3330" s="187"/>
      <c r="F3330" s="187"/>
      <c r="G3330" s="188"/>
      <c r="H3330" s="187"/>
      <c r="I3330" s="187"/>
      <c r="J3330" s="188"/>
      <c r="K3330" s="188"/>
      <c r="L3330" s="188"/>
      <c r="M3330" s="188"/>
      <c r="N3330" s="188"/>
      <c r="O3330" s="188"/>
      <c r="P3330" s="189"/>
      <c r="Q3330" s="187"/>
      <c r="R3330" s="187"/>
      <c r="S3330" s="188"/>
      <c r="T3330" s="188"/>
      <c r="U3330" s="188"/>
      <c r="V3330" s="188"/>
      <c r="W3330" s="188"/>
      <c r="X3330" s="188"/>
      <c r="Y3330" s="188"/>
      <c r="Z3330" s="188"/>
      <c r="AA3330" s="187"/>
      <c r="AB3330" s="189"/>
      <c r="AC3330" s="187"/>
      <c r="AD3330" s="25"/>
      <c r="AE3330" s="25"/>
    </row>
    <row r="3331">
      <c r="A3331" s="187"/>
      <c r="B3331" s="187"/>
      <c r="C3331" s="187"/>
      <c r="D3331" s="187"/>
      <c r="E3331" s="187"/>
      <c r="F3331" s="187"/>
      <c r="G3331" s="188"/>
      <c r="H3331" s="187"/>
      <c r="I3331" s="187"/>
      <c r="J3331" s="188"/>
      <c r="K3331" s="188"/>
      <c r="L3331" s="188"/>
      <c r="M3331" s="188"/>
      <c r="N3331" s="188"/>
      <c r="O3331" s="188"/>
      <c r="P3331" s="189"/>
      <c r="Q3331" s="187"/>
      <c r="R3331" s="187"/>
      <c r="S3331" s="188"/>
      <c r="T3331" s="188"/>
      <c r="U3331" s="188"/>
      <c r="V3331" s="188"/>
      <c r="W3331" s="188"/>
      <c r="X3331" s="188"/>
      <c r="Y3331" s="188"/>
      <c r="Z3331" s="188"/>
      <c r="AA3331" s="187"/>
      <c r="AB3331" s="189"/>
      <c r="AC3331" s="187"/>
      <c r="AD3331" s="25"/>
      <c r="AE3331" s="25"/>
    </row>
    <row r="3332">
      <c r="A3332" s="187"/>
      <c r="B3332" s="187"/>
      <c r="C3332" s="187"/>
      <c r="D3332" s="187"/>
      <c r="E3332" s="187"/>
      <c r="F3332" s="187"/>
      <c r="G3332" s="188"/>
      <c r="H3332" s="187"/>
      <c r="I3332" s="187"/>
      <c r="J3332" s="188"/>
      <c r="K3332" s="188"/>
      <c r="L3332" s="188"/>
      <c r="M3332" s="188"/>
      <c r="N3332" s="188"/>
      <c r="O3332" s="188"/>
      <c r="P3332" s="189"/>
      <c r="Q3332" s="187"/>
      <c r="R3332" s="187"/>
      <c r="S3332" s="188"/>
      <c r="T3332" s="188"/>
      <c r="U3332" s="188"/>
      <c r="V3332" s="188"/>
      <c r="W3332" s="188"/>
      <c r="X3332" s="188"/>
      <c r="Y3332" s="188"/>
      <c r="Z3332" s="188"/>
      <c r="AA3332" s="187"/>
      <c r="AB3332" s="189"/>
      <c r="AC3332" s="187"/>
      <c r="AD3332" s="25"/>
      <c r="AE3332" s="25"/>
    </row>
    <row r="3333">
      <c r="A3333" s="187"/>
      <c r="B3333" s="187"/>
      <c r="C3333" s="187"/>
      <c r="D3333" s="187"/>
      <c r="E3333" s="187"/>
      <c r="F3333" s="187"/>
      <c r="G3333" s="188"/>
      <c r="H3333" s="188"/>
      <c r="I3333" s="188"/>
      <c r="J3333" s="188"/>
      <c r="K3333" s="188"/>
      <c r="L3333" s="188"/>
      <c r="M3333" s="188"/>
      <c r="N3333" s="188"/>
      <c r="O3333" s="188"/>
      <c r="P3333" s="189"/>
      <c r="Q3333" s="188"/>
      <c r="R3333" s="188"/>
      <c r="S3333" s="187"/>
      <c r="T3333" s="188"/>
      <c r="U3333" s="188"/>
      <c r="V3333" s="188"/>
      <c r="W3333" s="188"/>
      <c r="X3333" s="188"/>
      <c r="Y3333" s="188"/>
      <c r="Z3333" s="188"/>
      <c r="AA3333" s="187"/>
      <c r="AB3333" s="189"/>
      <c r="AC3333" s="187"/>
      <c r="AD3333" s="25"/>
      <c r="AE3333" s="25"/>
    </row>
    <row r="3334">
      <c r="A3334" s="187"/>
      <c r="B3334" s="187"/>
      <c r="C3334" s="187"/>
      <c r="D3334" s="187"/>
      <c r="E3334" s="187"/>
      <c r="F3334" s="187"/>
      <c r="G3334" s="188"/>
      <c r="H3334" s="187"/>
      <c r="I3334" s="187"/>
      <c r="J3334" s="188"/>
      <c r="K3334" s="188"/>
      <c r="L3334" s="188"/>
      <c r="M3334" s="188"/>
      <c r="N3334" s="188"/>
      <c r="O3334" s="188"/>
      <c r="P3334" s="189"/>
      <c r="Q3334" s="187"/>
      <c r="R3334" s="187"/>
      <c r="S3334" s="188"/>
      <c r="T3334" s="188"/>
      <c r="U3334" s="188"/>
      <c r="V3334" s="188"/>
      <c r="W3334" s="188"/>
      <c r="X3334" s="188"/>
      <c r="Y3334" s="188"/>
      <c r="Z3334" s="188"/>
      <c r="AA3334" s="187"/>
      <c r="AB3334" s="189"/>
      <c r="AC3334" s="187"/>
      <c r="AD3334" s="25"/>
      <c r="AE3334" s="25"/>
    </row>
    <row r="3335">
      <c r="A3335" s="187"/>
      <c r="B3335" s="187"/>
      <c r="C3335" s="187"/>
      <c r="D3335" s="187"/>
      <c r="E3335" s="187"/>
      <c r="F3335" s="187"/>
      <c r="G3335" s="188"/>
      <c r="H3335" s="187"/>
      <c r="I3335" s="187"/>
      <c r="J3335" s="188"/>
      <c r="K3335" s="188"/>
      <c r="L3335" s="188"/>
      <c r="M3335" s="188"/>
      <c r="N3335" s="188"/>
      <c r="O3335" s="188"/>
      <c r="P3335" s="189"/>
      <c r="Q3335" s="187"/>
      <c r="R3335" s="187"/>
      <c r="S3335" s="188"/>
      <c r="T3335" s="188"/>
      <c r="U3335" s="188"/>
      <c r="V3335" s="188"/>
      <c r="W3335" s="188"/>
      <c r="X3335" s="188"/>
      <c r="Y3335" s="188"/>
      <c r="Z3335" s="188"/>
      <c r="AA3335" s="187"/>
      <c r="AB3335" s="189"/>
      <c r="AC3335" s="187"/>
      <c r="AD3335" s="25"/>
      <c r="AE3335" s="25"/>
    </row>
    <row r="3336">
      <c r="A3336" s="187"/>
      <c r="B3336" s="187"/>
      <c r="C3336" s="187"/>
      <c r="D3336" s="187"/>
      <c r="E3336" s="187"/>
      <c r="F3336" s="187"/>
      <c r="G3336" s="188"/>
      <c r="H3336" s="187"/>
      <c r="I3336" s="187"/>
      <c r="J3336" s="188"/>
      <c r="K3336" s="188"/>
      <c r="L3336" s="188"/>
      <c r="M3336" s="188"/>
      <c r="N3336" s="188"/>
      <c r="O3336" s="188"/>
      <c r="P3336" s="189"/>
      <c r="Q3336" s="187"/>
      <c r="R3336" s="187"/>
      <c r="S3336" s="188"/>
      <c r="T3336" s="188"/>
      <c r="U3336" s="188"/>
      <c r="V3336" s="188"/>
      <c r="W3336" s="188"/>
      <c r="X3336" s="188"/>
      <c r="Y3336" s="188"/>
      <c r="Z3336" s="188"/>
      <c r="AA3336" s="187"/>
      <c r="AB3336" s="189"/>
      <c r="AC3336" s="187"/>
      <c r="AD3336" s="25"/>
      <c r="AE3336" s="25"/>
    </row>
    <row r="3337">
      <c r="A3337" s="187"/>
      <c r="B3337" s="187"/>
      <c r="C3337" s="187"/>
      <c r="D3337" s="187"/>
      <c r="E3337" s="187"/>
      <c r="F3337" s="187"/>
      <c r="G3337" s="188"/>
      <c r="H3337" s="187"/>
      <c r="I3337" s="187"/>
      <c r="J3337" s="188"/>
      <c r="K3337" s="188"/>
      <c r="L3337" s="188"/>
      <c r="M3337" s="188"/>
      <c r="N3337" s="188"/>
      <c r="O3337" s="188"/>
      <c r="P3337" s="189"/>
      <c r="Q3337" s="187"/>
      <c r="R3337" s="187"/>
      <c r="S3337" s="188"/>
      <c r="T3337" s="188"/>
      <c r="U3337" s="188"/>
      <c r="V3337" s="188"/>
      <c r="W3337" s="188"/>
      <c r="X3337" s="188"/>
      <c r="Y3337" s="188"/>
      <c r="Z3337" s="188"/>
      <c r="AA3337" s="187"/>
      <c r="AB3337" s="189"/>
      <c r="AC3337" s="187"/>
      <c r="AD3337" s="25"/>
      <c r="AE3337" s="25"/>
    </row>
    <row r="3338">
      <c r="A3338" s="187"/>
      <c r="B3338" s="187"/>
      <c r="C3338" s="187"/>
      <c r="D3338" s="187"/>
      <c r="E3338" s="187"/>
      <c r="F3338" s="187"/>
      <c r="G3338" s="188"/>
      <c r="H3338" s="187"/>
      <c r="I3338" s="187"/>
      <c r="J3338" s="188"/>
      <c r="K3338" s="188"/>
      <c r="L3338" s="188"/>
      <c r="M3338" s="188"/>
      <c r="N3338" s="188"/>
      <c r="O3338" s="188"/>
      <c r="P3338" s="189"/>
      <c r="Q3338" s="187"/>
      <c r="R3338" s="187"/>
      <c r="S3338" s="188"/>
      <c r="T3338" s="188"/>
      <c r="U3338" s="188"/>
      <c r="V3338" s="188"/>
      <c r="W3338" s="188"/>
      <c r="X3338" s="188"/>
      <c r="Y3338" s="188"/>
      <c r="Z3338" s="188"/>
      <c r="AA3338" s="187"/>
      <c r="AB3338" s="189"/>
      <c r="AC3338" s="187"/>
      <c r="AD3338" s="25"/>
      <c r="AE3338" s="25"/>
    </row>
    <row r="3339">
      <c r="A3339" s="187"/>
      <c r="B3339" s="187"/>
      <c r="C3339" s="187"/>
      <c r="D3339" s="187"/>
      <c r="E3339" s="187"/>
      <c r="F3339" s="187"/>
      <c r="G3339" s="188"/>
      <c r="H3339" s="188"/>
      <c r="I3339" s="188"/>
      <c r="J3339" s="188"/>
      <c r="K3339" s="188"/>
      <c r="L3339" s="188"/>
      <c r="M3339" s="188"/>
      <c r="N3339" s="188"/>
      <c r="O3339" s="188"/>
      <c r="P3339" s="189"/>
      <c r="Q3339" s="188"/>
      <c r="R3339" s="188"/>
      <c r="S3339" s="187"/>
      <c r="T3339" s="188"/>
      <c r="U3339" s="188"/>
      <c r="V3339" s="188"/>
      <c r="W3339" s="188"/>
      <c r="X3339" s="188"/>
      <c r="Y3339" s="188"/>
      <c r="Z3339" s="188"/>
      <c r="AA3339" s="187"/>
      <c r="AB3339" s="189"/>
      <c r="AC3339" s="187"/>
      <c r="AD3339" s="25"/>
      <c r="AE3339" s="25"/>
    </row>
    <row r="3340">
      <c r="A3340" s="187"/>
      <c r="B3340" s="187"/>
      <c r="C3340" s="187"/>
      <c r="D3340" s="187"/>
      <c r="E3340" s="187"/>
      <c r="F3340" s="187"/>
      <c r="G3340" s="188"/>
      <c r="H3340" s="187"/>
      <c r="I3340" s="187"/>
      <c r="J3340" s="188"/>
      <c r="K3340" s="188"/>
      <c r="L3340" s="188"/>
      <c r="M3340" s="188"/>
      <c r="N3340" s="188"/>
      <c r="O3340" s="188"/>
      <c r="P3340" s="189"/>
      <c r="Q3340" s="187"/>
      <c r="R3340" s="187"/>
      <c r="S3340" s="188"/>
      <c r="T3340" s="188"/>
      <c r="U3340" s="188"/>
      <c r="V3340" s="188"/>
      <c r="W3340" s="188"/>
      <c r="X3340" s="188"/>
      <c r="Y3340" s="188"/>
      <c r="Z3340" s="188"/>
      <c r="AA3340" s="188"/>
      <c r="AB3340" s="189"/>
      <c r="AC3340" s="187"/>
      <c r="AD3340" s="25"/>
      <c r="AE3340" s="25"/>
    </row>
    <row r="3341">
      <c r="A3341" s="187"/>
      <c r="B3341" s="187"/>
      <c r="C3341" s="187"/>
      <c r="D3341" s="187"/>
      <c r="E3341" s="187"/>
      <c r="F3341" s="187"/>
      <c r="G3341" s="188"/>
      <c r="H3341" s="188"/>
      <c r="I3341" s="188"/>
      <c r="J3341" s="188"/>
      <c r="K3341" s="188"/>
      <c r="L3341" s="188"/>
      <c r="M3341" s="188"/>
      <c r="N3341" s="188"/>
      <c r="O3341" s="188"/>
      <c r="P3341" s="189"/>
      <c r="Q3341" s="188"/>
      <c r="R3341" s="188"/>
      <c r="S3341" s="187"/>
      <c r="T3341" s="188"/>
      <c r="U3341" s="188"/>
      <c r="V3341" s="188"/>
      <c r="W3341" s="188"/>
      <c r="X3341" s="188"/>
      <c r="Y3341" s="188"/>
      <c r="Z3341" s="188"/>
      <c r="AA3341" s="187"/>
      <c r="AB3341" s="189"/>
      <c r="AC3341" s="187"/>
      <c r="AD3341" s="25"/>
      <c r="AE3341" s="25"/>
    </row>
    <row r="3342">
      <c r="A3342" s="187"/>
      <c r="B3342" s="187"/>
      <c r="C3342" s="187"/>
      <c r="D3342" s="187"/>
      <c r="E3342" s="187"/>
      <c r="F3342" s="187"/>
      <c r="G3342" s="188"/>
      <c r="H3342" s="188"/>
      <c r="I3342" s="188"/>
      <c r="J3342" s="188"/>
      <c r="K3342" s="188"/>
      <c r="L3342" s="188"/>
      <c r="M3342" s="188"/>
      <c r="N3342" s="188"/>
      <c r="O3342" s="188"/>
      <c r="P3342" s="189"/>
      <c r="Q3342" s="187"/>
      <c r="R3342" s="188"/>
      <c r="S3342" s="187"/>
      <c r="T3342" s="188"/>
      <c r="U3342" s="188"/>
      <c r="V3342" s="188"/>
      <c r="W3342" s="188"/>
      <c r="X3342" s="188"/>
      <c r="Y3342" s="187"/>
      <c r="Z3342" s="187"/>
      <c r="AA3342" s="188"/>
      <c r="AB3342" s="189"/>
      <c r="AC3342" s="187"/>
      <c r="AD3342" s="25"/>
      <c r="AE3342" s="25"/>
    </row>
    <row r="3343">
      <c r="A3343" s="187"/>
      <c r="B3343" s="187"/>
      <c r="C3343" s="187"/>
      <c r="D3343" s="187"/>
      <c r="E3343" s="187"/>
      <c r="F3343" s="187"/>
      <c r="G3343" s="188"/>
      <c r="H3343" s="187"/>
      <c r="I3343" s="187"/>
      <c r="J3343" s="188"/>
      <c r="K3343" s="187"/>
      <c r="L3343" s="188"/>
      <c r="M3343" s="188"/>
      <c r="N3343" s="188"/>
      <c r="O3343" s="188"/>
      <c r="P3343" s="189"/>
      <c r="Q3343" s="187"/>
      <c r="R3343" s="187"/>
      <c r="S3343" s="188"/>
      <c r="T3343" s="188"/>
      <c r="U3343" s="188"/>
      <c r="V3343" s="188"/>
      <c r="W3343" s="188"/>
      <c r="X3343" s="188"/>
      <c r="Y3343" s="188"/>
      <c r="Z3343" s="188"/>
      <c r="AA3343" s="187"/>
      <c r="AB3343" s="189"/>
      <c r="AC3343" s="187"/>
      <c r="AD3343" s="25"/>
      <c r="AE3343" s="25"/>
    </row>
    <row r="3344">
      <c r="A3344" s="187"/>
      <c r="B3344" s="187"/>
      <c r="C3344" s="187"/>
      <c r="D3344" s="187"/>
      <c r="E3344" s="187"/>
      <c r="F3344" s="187"/>
      <c r="G3344" s="188"/>
      <c r="H3344" s="188"/>
      <c r="I3344" s="188"/>
      <c r="J3344" s="188"/>
      <c r="K3344" s="188"/>
      <c r="L3344" s="188"/>
      <c r="M3344" s="188"/>
      <c r="N3344" s="188"/>
      <c r="O3344" s="188"/>
      <c r="P3344" s="189"/>
      <c r="Q3344" s="188"/>
      <c r="R3344" s="188"/>
      <c r="S3344" s="187"/>
      <c r="T3344" s="188"/>
      <c r="U3344" s="188"/>
      <c r="V3344" s="188"/>
      <c r="W3344" s="188"/>
      <c r="X3344" s="188"/>
      <c r="Y3344" s="188"/>
      <c r="Z3344" s="188"/>
      <c r="AA3344" s="187"/>
      <c r="AB3344" s="189"/>
      <c r="AC3344" s="187"/>
      <c r="AD3344" s="25"/>
      <c r="AE3344" s="25"/>
    </row>
    <row r="3345">
      <c r="A3345" s="187"/>
      <c r="B3345" s="187"/>
      <c r="C3345" s="187"/>
      <c r="D3345" s="187"/>
      <c r="E3345" s="187"/>
      <c r="F3345" s="187"/>
      <c r="G3345" s="188"/>
      <c r="H3345" s="187"/>
      <c r="I3345" s="187"/>
      <c r="J3345" s="188"/>
      <c r="K3345" s="187"/>
      <c r="L3345" s="188"/>
      <c r="M3345" s="188"/>
      <c r="N3345" s="188"/>
      <c r="O3345" s="188"/>
      <c r="P3345" s="189"/>
      <c r="Q3345" s="187"/>
      <c r="R3345" s="187"/>
      <c r="S3345" s="188"/>
      <c r="T3345" s="188"/>
      <c r="U3345" s="188"/>
      <c r="V3345" s="188"/>
      <c r="W3345" s="188"/>
      <c r="X3345" s="188"/>
      <c r="Y3345" s="188"/>
      <c r="Z3345" s="188"/>
      <c r="AA3345" s="187"/>
      <c r="AB3345" s="189"/>
      <c r="AC3345" s="187"/>
      <c r="AD3345" s="25"/>
      <c r="AE3345" s="25"/>
    </row>
    <row r="3346">
      <c r="A3346" s="187"/>
      <c r="B3346" s="187"/>
      <c r="C3346" s="187"/>
      <c r="D3346" s="187"/>
      <c r="E3346" s="187"/>
      <c r="F3346" s="187"/>
      <c r="G3346" s="188"/>
      <c r="H3346" s="188"/>
      <c r="I3346" s="188"/>
      <c r="J3346" s="188"/>
      <c r="K3346" s="188"/>
      <c r="L3346" s="188"/>
      <c r="M3346" s="188"/>
      <c r="N3346" s="188"/>
      <c r="O3346" s="188"/>
      <c r="P3346" s="189"/>
      <c r="Q3346" s="187"/>
      <c r="R3346" s="188"/>
      <c r="S3346" s="187"/>
      <c r="T3346" s="188"/>
      <c r="U3346" s="188"/>
      <c r="V3346" s="188"/>
      <c r="W3346" s="188"/>
      <c r="X3346" s="188"/>
      <c r="Y3346" s="188"/>
      <c r="Z3346" s="188"/>
      <c r="AA3346" s="187"/>
      <c r="AB3346" s="189"/>
      <c r="AC3346" s="187"/>
      <c r="AD3346" s="25"/>
      <c r="AE3346" s="25"/>
    </row>
    <row r="3347">
      <c r="A3347" s="187"/>
      <c r="B3347" s="187"/>
      <c r="C3347" s="187"/>
      <c r="D3347" s="187"/>
      <c r="E3347" s="187"/>
      <c r="F3347" s="187"/>
      <c r="G3347" s="188"/>
      <c r="H3347" s="188"/>
      <c r="I3347" s="188"/>
      <c r="J3347" s="188"/>
      <c r="K3347" s="188"/>
      <c r="L3347" s="188"/>
      <c r="M3347" s="188"/>
      <c r="N3347" s="188"/>
      <c r="O3347" s="188"/>
      <c r="P3347" s="189"/>
      <c r="Q3347" s="187"/>
      <c r="R3347" s="188"/>
      <c r="S3347" s="187"/>
      <c r="T3347" s="188"/>
      <c r="U3347" s="188"/>
      <c r="V3347" s="188"/>
      <c r="W3347" s="188"/>
      <c r="X3347" s="188"/>
      <c r="Y3347" s="188"/>
      <c r="Z3347" s="188"/>
      <c r="AA3347" s="187"/>
      <c r="AB3347" s="189"/>
      <c r="AC3347" s="187"/>
      <c r="AD3347" s="25"/>
      <c r="AE3347" s="25"/>
    </row>
    <row r="3348">
      <c r="A3348" s="187"/>
      <c r="B3348" s="187"/>
      <c r="C3348" s="187"/>
      <c r="D3348" s="187"/>
      <c r="E3348" s="187"/>
      <c r="F3348" s="187"/>
      <c r="G3348" s="188"/>
      <c r="H3348" s="188"/>
      <c r="I3348" s="188"/>
      <c r="J3348" s="188"/>
      <c r="K3348" s="188"/>
      <c r="L3348" s="188"/>
      <c r="M3348" s="188"/>
      <c r="N3348" s="188"/>
      <c r="O3348" s="188"/>
      <c r="P3348" s="189"/>
      <c r="Q3348" s="187"/>
      <c r="R3348" s="188"/>
      <c r="S3348" s="187"/>
      <c r="T3348" s="188"/>
      <c r="U3348" s="188"/>
      <c r="V3348" s="188"/>
      <c r="W3348" s="188"/>
      <c r="X3348" s="188"/>
      <c r="Y3348" s="188"/>
      <c r="Z3348" s="188"/>
      <c r="AA3348" s="187"/>
      <c r="AB3348" s="189"/>
      <c r="AC3348" s="187"/>
      <c r="AD3348" s="25"/>
      <c r="AE3348" s="25"/>
    </row>
    <row r="3349">
      <c r="A3349" s="187"/>
      <c r="B3349" s="187"/>
      <c r="C3349" s="187"/>
      <c r="D3349" s="187"/>
      <c r="E3349" s="187"/>
      <c r="F3349" s="187"/>
      <c r="G3349" s="188"/>
      <c r="H3349" s="187"/>
      <c r="I3349" s="187"/>
      <c r="J3349" s="188"/>
      <c r="K3349" s="187"/>
      <c r="L3349" s="188"/>
      <c r="M3349" s="188"/>
      <c r="N3349" s="188"/>
      <c r="O3349" s="188"/>
      <c r="P3349" s="189"/>
      <c r="Q3349" s="187"/>
      <c r="R3349" s="187"/>
      <c r="S3349" s="188"/>
      <c r="T3349" s="188"/>
      <c r="U3349" s="188"/>
      <c r="V3349" s="188"/>
      <c r="W3349" s="188"/>
      <c r="X3349" s="188"/>
      <c r="Y3349" s="188"/>
      <c r="Z3349" s="188"/>
      <c r="AA3349" s="187"/>
      <c r="AB3349" s="189"/>
      <c r="AC3349" s="187"/>
      <c r="AD3349" s="25"/>
      <c r="AE3349" s="25"/>
    </row>
    <row r="3350">
      <c r="A3350" s="187"/>
      <c r="B3350" s="187"/>
      <c r="C3350" s="187"/>
      <c r="D3350" s="187"/>
      <c r="E3350" s="187"/>
      <c r="F3350" s="187"/>
      <c r="G3350" s="188"/>
      <c r="H3350" s="188"/>
      <c r="I3350" s="188"/>
      <c r="J3350" s="188"/>
      <c r="K3350" s="188"/>
      <c r="L3350" s="188"/>
      <c r="M3350" s="188"/>
      <c r="N3350" s="188"/>
      <c r="O3350" s="188"/>
      <c r="P3350" s="189"/>
      <c r="Q3350" s="188"/>
      <c r="R3350" s="188"/>
      <c r="S3350" s="187"/>
      <c r="T3350" s="188"/>
      <c r="U3350" s="188"/>
      <c r="V3350" s="188"/>
      <c r="W3350" s="188"/>
      <c r="X3350" s="188"/>
      <c r="Y3350" s="188"/>
      <c r="Z3350" s="188"/>
      <c r="AA3350" s="187"/>
      <c r="AB3350" s="189"/>
      <c r="AC3350" s="187"/>
      <c r="AD3350" s="25"/>
      <c r="AE3350" s="25"/>
    </row>
    <row r="3351">
      <c r="A3351" s="187"/>
      <c r="B3351" s="187"/>
      <c r="C3351" s="187"/>
      <c r="D3351" s="187"/>
      <c r="E3351" s="187"/>
      <c r="F3351" s="187"/>
      <c r="G3351" s="188"/>
      <c r="H3351" s="188"/>
      <c r="I3351" s="188"/>
      <c r="J3351" s="188"/>
      <c r="K3351" s="188"/>
      <c r="L3351" s="188"/>
      <c r="M3351" s="188"/>
      <c r="N3351" s="188"/>
      <c r="O3351" s="188"/>
      <c r="P3351" s="189"/>
      <c r="Q3351" s="188"/>
      <c r="R3351" s="188"/>
      <c r="S3351" s="187"/>
      <c r="T3351" s="188"/>
      <c r="U3351" s="188"/>
      <c r="V3351" s="188"/>
      <c r="W3351" s="188"/>
      <c r="X3351" s="188"/>
      <c r="Y3351" s="188"/>
      <c r="Z3351" s="188"/>
      <c r="AA3351" s="187"/>
      <c r="AB3351" s="189"/>
      <c r="AC3351" s="187"/>
      <c r="AD3351" s="25"/>
      <c r="AE3351" s="25"/>
    </row>
    <row r="3352">
      <c r="A3352" s="187"/>
      <c r="B3352" s="187"/>
      <c r="C3352" s="187"/>
      <c r="D3352" s="187"/>
      <c r="E3352" s="187"/>
      <c r="F3352" s="187"/>
      <c r="G3352" s="188"/>
      <c r="H3352" s="187"/>
      <c r="I3352" s="187"/>
      <c r="J3352" s="188"/>
      <c r="K3352" s="187"/>
      <c r="L3352" s="188"/>
      <c r="M3352" s="188"/>
      <c r="N3352" s="188"/>
      <c r="O3352" s="188"/>
      <c r="P3352" s="189"/>
      <c r="Q3352" s="187"/>
      <c r="R3352" s="187"/>
      <c r="S3352" s="188"/>
      <c r="T3352" s="188"/>
      <c r="U3352" s="188"/>
      <c r="V3352" s="188"/>
      <c r="W3352" s="188"/>
      <c r="X3352" s="188"/>
      <c r="Y3352" s="188"/>
      <c r="Z3352" s="188"/>
      <c r="AA3352" s="187"/>
      <c r="AB3352" s="189"/>
      <c r="AC3352" s="187"/>
      <c r="AD3352" s="25"/>
      <c r="AE3352" s="25"/>
    </row>
    <row r="3353">
      <c r="A3353" s="187"/>
      <c r="B3353" s="187"/>
      <c r="C3353" s="187"/>
      <c r="D3353" s="187"/>
      <c r="E3353" s="187"/>
      <c r="F3353" s="187"/>
      <c r="G3353" s="188"/>
      <c r="H3353" s="188"/>
      <c r="I3353" s="188"/>
      <c r="J3353" s="188"/>
      <c r="K3353" s="188"/>
      <c r="L3353" s="188"/>
      <c r="M3353" s="188"/>
      <c r="N3353" s="188"/>
      <c r="O3353" s="188"/>
      <c r="P3353" s="189"/>
      <c r="Q3353" s="188"/>
      <c r="R3353" s="188"/>
      <c r="S3353" s="187"/>
      <c r="T3353" s="188"/>
      <c r="U3353" s="188"/>
      <c r="V3353" s="188"/>
      <c r="W3353" s="188"/>
      <c r="X3353" s="188"/>
      <c r="Y3353" s="188"/>
      <c r="Z3353" s="188"/>
      <c r="AA3353" s="187"/>
      <c r="AB3353" s="189"/>
      <c r="AC3353" s="187"/>
      <c r="AD3353" s="25"/>
      <c r="AE3353" s="25"/>
    </row>
    <row r="3354">
      <c r="A3354" s="187"/>
      <c r="B3354" s="187"/>
      <c r="C3354" s="187"/>
      <c r="D3354" s="187"/>
      <c r="E3354" s="187"/>
      <c r="F3354" s="187"/>
      <c r="G3354" s="188"/>
      <c r="H3354" s="187"/>
      <c r="I3354" s="187"/>
      <c r="J3354" s="188"/>
      <c r="K3354" s="187"/>
      <c r="L3354" s="188"/>
      <c r="M3354" s="188"/>
      <c r="N3354" s="188"/>
      <c r="O3354" s="188"/>
      <c r="P3354" s="189"/>
      <c r="Q3354" s="187"/>
      <c r="R3354" s="187"/>
      <c r="S3354" s="188"/>
      <c r="T3354" s="188"/>
      <c r="U3354" s="188"/>
      <c r="V3354" s="188"/>
      <c r="W3354" s="188"/>
      <c r="X3354" s="188"/>
      <c r="Y3354" s="188"/>
      <c r="Z3354" s="188"/>
      <c r="AA3354" s="187"/>
      <c r="AB3354" s="189"/>
      <c r="AC3354" s="187"/>
      <c r="AD3354" s="25"/>
      <c r="AE3354" s="25"/>
    </row>
    <row r="3355">
      <c r="A3355" s="187"/>
      <c r="B3355" s="187"/>
      <c r="C3355" s="187"/>
      <c r="D3355" s="187"/>
      <c r="E3355" s="187"/>
      <c r="F3355" s="187"/>
      <c r="G3355" s="188"/>
      <c r="H3355" s="188"/>
      <c r="I3355" s="188"/>
      <c r="J3355" s="188"/>
      <c r="K3355" s="188"/>
      <c r="L3355" s="188"/>
      <c r="M3355" s="188"/>
      <c r="N3355" s="188"/>
      <c r="O3355" s="188"/>
      <c r="P3355" s="189"/>
      <c r="Q3355" s="187"/>
      <c r="R3355" s="188"/>
      <c r="S3355" s="187"/>
      <c r="T3355" s="188"/>
      <c r="U3355" s="188"/>
      <c r="V3355" s="188"/>
      <c r="W3355" s="188"/>
      <c r="X3355" s="188"/>
      <c r="Y3355" s="188"/>
      <c r="Z3355" s="188"/>
      <c r="AA3355" s="187"/>
      <c r="AB3355" s="189"/>
      <c r="AC3355" s="187"/>
      <c r="AD3355" s="25"/>
      <c r="AE3355" s="25"/>
    </row>
    <row r="3356">
      <c r="A3356" s="187"/>
      <c r="B3356" s="187"/>
      <c r="C3356" s="187"/>
      <c r="D3356" s="187"/>
      <c r="E3356" s="187"/>
      <c r="F3356" s="187"/>
      <c r="G3356" s="188"/>
      <c r="H3356" s="188"/>
      <c r="I3356" s="188"/>
      <c r="J3356" s="188"/>
      <c r="K3356" s="188"/>
      <c r="L3356" s="188"/>
      <c r="M3356" s="188"/>
      <c r="N3356" s="188"/>
      <c r="O3356" s="188"/>
      <c r="P3356" s="189"/>
      <c r="Q3356" s="187"/>
      <c r="R3356" s="188"/>
      <c r="S3356" s="187"/>
      <c r="T3356" s="188"/>
      <c r="U3356" s="188"/>
      <c r="V3356" s="188"/>
      <c r="W3356" s="188"/>
      <c r="X3356" s="188"/>
      <c r="Y3356" s="188"/>
      <c r="Z3356" s="188"/>
      <c r="AA3356" s="187"/>
      <c r="AB3356" s="189"/>
      <c r="AC3356" s="187"/>
      <c r="AD3356" s="25"/>
      <c r="AE3356" s="25"/>
    </row>
    <row r="3357">
      <c r="A3357" s="187"/>
      <c r="B3357" s="187"/>
      <c r="C3357" s="187"/>
      <c r="D3357" s="187"/>
      <c r="E3357" s="187"/>
      <c r="F3357" s="187"/>
      <c r="G3357" s="188"/>
      <c r="H3357" s="187"/>
      <c r="I3357" s="187"/>
      <c r="J3357" s="188"/>
      <c r="K3357" s="187"/>
      <c r="L3357" s="188"/>
      <c r="M3357" s="188"/>
      <c r="N3357" s="188"/>
      <c r="O3357" s="188"/>
      <c r="P3357" s="189"/>
      <c r="Q3357" s="187"/>
      <c r="R3357" s="187"/>
      <c r="S3357" s="188"/>
      <c r="T3357" s="188"/>
      <c r="U3357" s="188"/>
      <c r="V3357" s="188"/>
      <c r="W3357" s="188"/>
      <c r="X3357" s="188"/>
      <c r="Y3357" s="188"/>
      <c r="Z3357" s="188"/>
      <c r="AA3357" s="187"/>
      <c r="AB3357" s="189"/>
      <c r="AC3357" s="187"/>
      <c r="AD3357" s="25"/>
      <c r="AE3357" s="25"/>
    </row>
    <row r="3358">
      <c r="A3358" s="187"/>
      <c r="B3358" s="187"/>
      <c r="C3358" s="187"/>
      <c r="D3358" s="187"/>
      <c r="E3358" s="187"/>
      <c r="F3358" s="187"/>
      <c r="G3358" s="188"/>
      <c r="H3358" s="188"/>
      <c r="I3358" s="188"/>
      <c r="J3358" s="188"/>
      <c r="K3358" s="188"/>
      <c r="L3358" s="188"/>
      <c r="M3358" s="188"/>
      <c r="N3358" s="188"/>
      <c r="O3358" s="188"/>
      <c r="P3358" s="189"/>
      <c r="Q3358" s="187"/>
      <c r="R3358" s="188"/>
      <c r="S3358" s="187"/>
      <c r="T3358" s="188"/>
      <c r="U3358" s="188"/>
      <c r="V3358" s="188"/>
      <c r="W3358" s="188"/>
      <c r="X3358" s="188"/>
      <c r="Y3358" s="188"/>
      <c r="Z3358" s="188"/>
      <c r="AA3358" s="187"/>
      <c r="AB3358" s="189"/>
      <c r="AC3358" s="187"/>
      <c r="AD3358" s="25"/>
      <c r="AE3358" s="25"/>
    </row>
    <row r="3359">
      <c r="A3359" s="187"/>
      <c r="B3359" s="187"/>
      <c r="C3359" s="187"/>
      <c r="D3359" s="187"/>
      <c r="E3359" s="187"/>
      <c r="F3359" s="187"/>
      <c r="G3359" s="188"/>
      <c r="H3359" s="188"/>
      <c r="I3359" s="188"/>
      <c r="J3359" s="188"/>
      <c r="K3359" s="188"/>
      <c r="L3359" s="188"/>
      <c r="M3359" s="188"/>
      <c r="N3359" s="188"/>
      <c r="O3359" s="188"/>
      <c r="P3359" s="189"/>
      <c r="Q3359" s="187"/>
      <c r="R3359" s="188"/>
      <c r="S3359" s="187"/>
      <c r="T3359" s="188"/>
      <c r="U3359" s="188"/>
      <c r="V3359" s="188"/>
      <c r="W3359" s="188"/>
      <c r="X3359" s="188"/>
      <c r="Y3359" s="188"/>
      <c r="Z3359" s="188"/>
      <c r="AA3359" s="187"/>
      <c r="AB3359" s="189"/>
      <c r="AC3359" s="187"/>
      <c r="AD3359" s="25"/>
      <c r="AE3359" s="25"/>
    </row>
    <row r="3360">
      <c r="A3360" s="187"/>
      <c r="B3360" s="187"/>
      <c r="C3360" s="187"/>
      <c r="D3360" s="187"/>
      <c r="E3360" s="187"/>
      <c r="F3360" s="187"/>
      <c r="G3360" s="188"/>
      <c r="H3360" s="188"/>
      <c r="I3360" s="188"/>
      <c r="J3360" s="188"/>
      <c r="K3360" s="188"/>
      <c r="L3360" s="188"/>
      <c r="M3360" s="188"/>
      <c r="N3360" s="188"/>
      <c r="O3360" s="188"/>
      <c r="P3360" s="189"/>
      <c r="Q3360" s="187"/>
      <c r="R3360" s="188"/>
      <c r="S3360" s="187"/>
      <c r="T3360" s="188"/>
      <c r="U3360" s="188"/>
      <c r="V3360" s="188"/>
      <c r="W3360" s="188"/>
      <c r="X3360" s="188"/>
      <c r="Y3360" s="188"/>
      <c r="Z3360" s="188"/>
      <c r="AA3360" s="187"/>
      <c r="AB3360" s="189"/>
      <c r="AC3360" s="187"/>
      <c r="AD3360" s="25"/>
      <c r="AE3360" s="25"/>
    </row>
    <row r="3361">
      <c r="A3361" s="187"/>
      <c r="B3361" s="187"/>
      <c r="C3361" s="187"/>
      <c r="D3361" s="187"/>
      <c r="E3361" s="187"/>
      <c r="F3361" s="187"/>
      <c r="G3361" s="188"/>
      <c r="H3361" s="187"/>
      <c r="I3361" s="187"/>
      <c r="J3361" s="188"/>
      <c r="K3361" s="187"/>
      <c r="L3361" s="188"/>
      <c r="M3361" s="188"/>
      <c r="N3361" s="188"/>
      <c r="O3361" s="188"/>
      <c r="P3361" s="189"/>
      <c r="Q3361" s="187"/>
      <c r="R3361" s="187"/>
      <c r="S3361" s="188"/>
      <c r="T3361" s="188"/>
      <c r="U3361" s="188"/>
      <c r="V3361" s="188"/>
      <c r="W3361" s="188"/>
      <c r="X3361" s="188"/>
      <c r="Y3361" s="188"/>
      <c r="Z3361" s="188"/>
      <c r="AA3361" s="187"/>
      <c r="AB3361" s="189"/>
      <c r="AC3361" s="187"/>
      <c r="AD3361" s="25"/>
      <c r="AE3361" s="25"/>
    </row>
    <row r="3362">
      <c r="A3362" s="187"/>
      <c r="B3362" s="187"/>
      <c r="C3362" s="187"/>
      <c r="D3362" s="187"/>
      <c r="E3362" s="187"/>
      <c r="F3362" s="187"/>
      <c r="G3362" s="188"/>
      <c r="H3362" s="188"/>
      <c r="I3362" s="188"/>
      <c r="J3362" s="188"/>
      <c r="K3362" s="188"/>
      <c r="L3362" s="188"/>
      <c r="M3362" s="188"/>
      <c r="N3362" s="188"/>
      <c r="O3362" s="188"/>
      <c r="P3362" s="189"/>
      <c r="Q3362" s="188"/>
      <c r="R3362" s="188"/>
      <c r="S3362" s="187"/>
      <c r="T3362" s="188"/>
      <c r="U3362" s="188"/>
      <c r="V3362" s="188"/>
      <c r="W3362" s="188"/>
      <c r="X3362" s="188"/>
      <c r="Y3362" s="188"/>
      <c r="Z3362" s="188"/>
      <c r="AA3362" s="187"/>
      <c r="AB3362" s="189"/>
      <c r="AC3362" s="187"/>
      <c r="AD3362" s="25"/>
      <c r="AE3362" s="25"/>
    </row>
    <row r="3363">
      <c r="A3363" s="187"/>
      <c r="B3363" s="187"/>
      <c r="C3363" s="187"/>
      <c r="D3363" s="187"/>
      <c r="E3363" s="187"/>
      <c r="F3363" s="187"/>
      <c r="G3363" s="188"/>
      <c r="H3363" s="188"/>
      <c r="I3363" s="188"/>
      <c r="J3363" s="188"/>
      <c r="K3363" s="188"/>
      <c r="L3363" s="188"/>
      <c r="M3363" s="188"/>
      <c r="N3363" s="188"/>
      <c r="O3363" s="188"/>
      <c r="P3363" s="189"/>
      <c r="Q3363" s="187"/>
      <c r="R3363" s="188"/>
      <c r="S3363" s="187"/>
      <c r="T3363" s="188"/>
      <c r="U3363" s="188"/>
      <c r="V3363" s="188"/>
      <c r="W3363" s="188"/>
      <c r="X3363" s="188"/>
      <c r="Y3363" s="188"/>
      <c r="Z3363" s="188"/>
      <c r="AA3363" s="187"/>
      <c r="AB3363" s="189"/>
      <c r="AC3363" s="187"/>
      <c r="AD3363" s="25"/>
      <c r="AE3363" s="25"/>
    </row>
    <row r="3364">
      <c r="A3364" s="187"/>
      <c r="B3364" s="187"/>
      <c r="C3364" s="187"/>
      <c r="D3364" s="187"/>
      <c r="E3364" s="187"/>
      <c r="F3364" s="187"/>
      <c r="G3364" s="188"/>
      <c r="H3364" s="187"/>
      <c r="I3364" s="187"/>
      <c r="J3364" s="188"/>
      <c r="K3364" s="188"/>
      <c r="L3364" s="188"/>
      <c r="M3364" s="188"/>
      <c r="N3364" s="188"/>
      <c r="O3364" s="188"/>
      <c r="P3364" s="189"/>
      <c r="Q3364" s="187"/>
      <c r="R3364" s="187"/>
      <c r="S3364" s="188"/>
      <c r="T3364" s="188"/>
      <c r="U3364" s="188"/>
      <c r="V3364" s="188"/>
      <c r="W3364" s="188"/>
      <c r="X3364" s="188"/>
      <c r="Y3364" s="188"/>
      <c r="Z3364" s="188"/>
      <c r="AA3364" s="187"/>
      <c r="AB3364" s="189"/>
      <c r="AC3364" s="187"/>
      <c r="AD3364" s="25"/>
      <c r="AE3364" s="25"/>
    </row>
    <row r="3365">
      <c r="A3365" s="187"/>
      <c r="B3365" s="187"/>
      <c r="C3365" s="187"/>
      <c r="D3365" s="187"/>
      <c r="E3365" s="187"/>
      <c r="F3365" s="187"/>
      <c r="G3365" s="188"/>
      <c r="H3365" s="188"/>
      <c r="I3365" s="188"/>
      <c r="J3365" s="188"/>
      <c r="K3365" s="188"/>
      <c r="L3365" s="188"/>
      <c r="M3365" s="188"/>
      <c r="N3365" s="188"/>
      <c r="O3365" s="188"/>
      <c r="P3365" s="189"/>
      <c r="Q3365" s="188"/>
      <c r="R3365" s="188"/>
      <c r="S3365" s="187"/>
      <c r="T3365" s="188"/>
      <c r="U3365" s="188"/>
      <c r="V3365" s="188"/>
      <c r="W3365" s="188"/>
      <c r="X3365" s="188"/>
      <c r="Y3365" s="188"/>
      <c r="Z3365" s="188"/>
      <c r="AA3365" s="187"/>
      <c r="AB3365" s="189"/>
      <c r="AC3365" s="187"/>
      <c r="AD3365" s="25"/>
      <c r="AE3365" s="25"/>
    </row>
    <row r="3366">
      <c r="A3366" s="187"/>
      <c r="B3366" s="187"/>
      <c r="C3366" s="187"/>
      <c r="D3366" s="187"/>
      <c r="E3366" s="187"/>
      <c r="F3366" s="187"/>
      <c r="G3366" s="188"/>
      <c r="H3366" s="187"/>
      <c r="I3366" s="187"/>
      <c r="J3366" s="188"/>
      <c r="K3366" s="187"/>
      <c r="L3366" s="188"/>
      <c r="M3366" s="188"/>
      <c r="N3366" s="188"/>
      <c r="O3366" s="188"/>
      <c r="P3366" s="189"/>
      <c r="Q3366" s="187"/>
      <c r="R3366" s="187"/>
      <c r="S3366" s="188"/>
      <c r="T3366" s="188"/>
      <c r="U3366" s="188"/>
      <c r="V3366" s="188"/>
      <c r="W3366" s="188"/>
      <c r="X3366" s="188"/>
      <c r="Y3366" s="188"/>
      <c r="Z3366" s="188"/>
      <c r="AA3366" s="187"/>
      <c r="AB3366" s="189"/>
      <c r="AC3366" s="187"/>
      <c r="AD3366" s="25"/>
      <c r="AE3366" s="25"/>
    </row>
    <row r="3367">
      <c r="A3367" s="187"/>
      <c r="B3367" s="187"/>
      <c r="C3367" s="187"/>
      <c r="D3367" s="187"/>
      <c r="E3367" s="187"/>
      <c r="F3367" s="187"/>
      <c r="G3367" s="188"/>
      <c r="H3367" s="188"/>
      <c r="I3367" s="188"/>
      <c r="J3367" s="188"/>
      <c r="K3367" s="188"/>
      <c r="L3367" s="188"/>
      <c r="M3367" s="188"/>
      <c r="N3367" s="188"/>
      <c r="O3367" s="188"/>
      <c r="P3367" s="189"/>
      <c r="Q3367" s="187"/>
      <c r="R3367" s="188"/>
      <c r="S3367" s="187"/>
      <c r="T3367" s="188"/>
      <c r="U3367" s="188"/>
      <c r="V3367" s="188"/>
      <c r="W3367" s="188"/>
      <c r="X3367" s="188"/>
      <c r="Y3367" s="188"/>
      <c r="Z3367" s="188"/>
      <c r="AA3367" s="187"/>
      <c r="AB3367" s="189"/>
      <c r="AC3367" s="187"/>
      <c r="AD3367" s="25"/>
      <c r="AE3367" s="25"/>
    </row>
    <row r="3368">
      <c r="A3368" s="187"/>
      <c r="B3368" s="187"/>
      <c r="C3368" s="187"/>
      <c r="D3368" s="187"/>
      <c r="E3368" s="187"/>
      <c r="F3368" s="187"/>
      <c r="G3368" s="188"/>
      <c r="H3368" s="188"/>
      <c r="I3368" s="188"/>
      <c r="J3368" s="188"/>
      <c r="K3368" s="188"/>
      <c r="L3368" s="188"/>
      <c r="M3368" s="188"/>
      <c r="N3368" s="188"/>
      <c r="O3368" s="188"/>
      <c r="P3368" s="189"/>
      <c r="Q3368" s="188"/>
      <c r="R3368" s="188"/>
      <c r="S3368" s="187"/>
      <c r="T3368" s="188"/>
      <c r="U3368" s="188"/>
      <c r="V3368" s="188"/>
      <c r="W3368" s="188"/>
      <c r="X3368" s="188"/>
      <c r="Y3368" s="188"/>
      <c r="Z3368" s="188"/>
      <c r="AA3368" s="187"/>
      <c r="AB3368" s="189"/>
      <c r="AC3368" s="187"/>
      <c r="AD3368" s="25"/>
      <c r="AE3368" s="25"/>
    </row>
    <row r="3369">
      <c r="A3369" s="187"/>
      <c r="B3369" s="187"/>
      <c r="C3369" s="187"/>
      <c r="D3369" s="187"/>
      <c r="E3369" s="187"/>
      <c r="F3369" s="187"/>
      <c r="G3369" s="188"/>
      <c r="H3369" s="188"/>
      <c r="I3369" s="188"/>
      <c r="J3369" s="188"/>
      <c r="K3369" s="188"/>
      <c r="L3369" s="188"/>
      <c r="M3369" s="188"/>
      <c r="N3369" s="188"/>
      <c r="O3369" s="188"/>
      <c r="P3369" s="189"/>
      <c r="Q3369" s="187"/>
      <c r="R3369" s="188"/>
      <c r="S3369" s="187"/>
      <c r="T3369" s="188"/>
      <c r="U3369" s="188"/>
      <c r="V3369" s="188"/>
      <c r="W3369" s="188"/>
      <c r="X3369" s="188"/>
      <c r="Y3369" s="188"/>
      <c r="Z3369" s="188"/>
      <c r="AA3369" s="187"/>
      <c r="AB3369" s="189"/>
      <c r="AC3369" s="187"/>
      <c r="AD3369" s="25"/>
      <c r="AE3369" s="25"/>
    </row>
    <row r="3370">
      <c r="A3370" s="187"/>
      <c r="B3370" s="187"/>
      <c r="C3370" s="187"/>
      <c r="D3370" s="187"/>
      <c r="E3370" s="187"/>
      <c r="F3370" s="187"/>
      <c r="G3370" s="188"/>
      <c r="H3370" s="188"/>
      <c r="I3370" s="188"/>
      <c r="J3370" s="188"/>
      <c r="K3370" s="188"/>
      <c r="L3370" s="188"/>
      <c r="M3370" s="188"/>
      <c r="N3370" s="188"/>
      <c r="O3370" s="188"/>
      <c r="P3370" s="189"/>
      <c r="Q3370" s="188"/>
      <c r="R3370" s="188"/>
      <c r="S3370" s="187"/>
      <c r="T3370" s="188"/>
      <c r="U3370" s="188"/>
      <c r="V3370" s="188"/>
      <c r="W3370" s="188"/>
      <c r="X3370" s="188"/>
      <c r="Y3370" s="188"/>
      <c r="Z3370" s="188"/>
      <c r="AA3370" s="187"/>
      <c r="AB3370" s="189"/>
      <c r="AC3370" s="187"/>
      <c r="AD3370" s="25"/>
      <c r="AE3370" s="25"/>
    </row>
    <row r="3371">
      <c r="A3371" s="187"/>
      <c r="B3371" s="187"/>
      <c r="C3371" s="187"/>
      <c r="D3371" s="187"/>
      <c r="E3371" s="187"/>
      <c r="F3371" s="187"/>
      <c r="G3371" s="188"/>
      <c r="H3371" s="188"/>
      <c r="I3371" s="188"/>
      <c r="J3371" s="188"/>
      <c r="K3371" s="188"/>
      <c r="L3371" s="188"/>
      <c r="M3371" s="188"/>
      <c r="N3371" s="188"/>
      <c r="O3371" s="188"/>
      <c r="P3371" s="189"/>
      <c r="Q3371" s="188"/>
      <c r="R3371" s="188"/>
      <c r="S3371" s="187"/>
      <c r="T3371" s="188"/>
      <c r="U3371" s="188"/>
      <c r="V3371" s="188"/>
      <c r="W3371" s="188"/>
      <c r="X3371" s="188"/>
      <c r="Y3371" s="188"/>
      <c r="Z3371" s="188"/>
      <c r="AA3371" s="187"/>
      <c r="AB3371" s="189"/>
      <c r="AC3371" s="187"/>
      <c r="AD3371" s="25"/>
      <c r="AE3371" s="25"/>
    </row>
    <row r="3372">
      <c r="A3372" s="187"/>
      <c r="B3372" s="187"/>
      <c r="C3372" s="187"/>
      <c r="D3372" s="187"/>
      <c r="E3372" s="187"/>
      <c r="F3372" s="187"/>
      <c r="G3372" s="188"/>
      <c r="H3372" s="187"/>
      <c r="I3372" s="187"/>
      <c r="J3372" s="188"/>
      <c r="K3372" s="187"/>
      <c r="L3372" s="188"/>
      <c r="M3372" s="188"/>
      <c r="N3372" s="188"/>
      <c r="O3372" s="188"/>
      <c r="P3372" s="189"/>
      <c r="Q3372" s="187"/>
      <c r="R3372" s="187"/>
      <c r="S3372" s="188"/>
      <c r="T3372" s="188"/>
      <c r="U3372" s="188"/>
      <c r="V3372" s="188"/>
      <c r="W3372" s="188"/>
      <c r="X3372" s="188"/>
      <c r="Y3372" s="188"/>
      <c r="Z3372" s="188"/>
      <c r="AA3372" s="187"/>
      <c r="AB3372" s="189"/>
      <c r="AC3372" s="187"/>
      <c r="AD3372" s="25"/>
      <c r="AE3372" s="25"/>
    </row>
    <row r="3373">
      <c r="A3373" s="187"/>
      <c r="B3373" s="187"/>
      <c r="C3373" s="187"/>
      <c r="D3373" s="187"/>
      <c r="E3373" s="187"/>
      <c r="F3373" s="187"/>
      <c r="G3373" s="188"/>
      <c r="H3373" s="187"/>
      <c r="I3373" s="187"/>
      <c r="J3373" s="188"/>
      <c r="K3373" s="187"/>
      <c r="L3373" s="188"/>
      <c r="M3373" s="188"/>
      <c r="N3373" s="188"/>
      <c r="O3373" s="188"/>
      <c r="P3373" s="189"/>
      <c r="Q3373" s="187"/>
      <c r="R3373" s="187"/>
      <c r="S3373" s="188"/>
      <c r="T3373" s="188"/>
      <c r="U3373" s="188"/>
      <c r="V3373" s="188"/>
      <c r="W3373" s="188"/>
      <c r="X3373" s="188"/>
      <c r="Y3373" s="188"/>
      <c r="Z3373" s="188"/>
      <c r="AA3373" s="187"/>
      <c r="AB3373" s="189"/>
      <c r="AC3373" s="187"/>
      <c r="AD3373" s="25"/>
      <c r="AE3373" s="25"/>
    </row>
    <row r="3374">
      <c r="A3374" s="187"/>
      <c r="B3374" s="187"/>
      <c r="C3374" s="187"/>
      <c r="D3374" s="187"/>
      <c r="E3374" s="187"/>
      <c r="F3374" s="187"/>
      <c r="G3374" s="188"/>
      <c r="H3374" s="188"/>
      <c r="I3374" s="188"/>
      <c r="J3374" s="188"/>
      <c r="K3374" s="188"/>
      <c r="L3374" s="188"/>
      <c r="M3374" s="188"/>
      <c r="N3374" s="188"/>
      <c r="O3374" s="188"/>
      <c r="P3374" s="189"/>
      <c r="Q3374" s="188"/>
      <c r="R3374" s="188"/>
      <c r="S3374" s="187"/>
      <c r="T3374" s="188"/>
      <c r="U3374" s="188"/>
      <c r="V3374" s="188"/>
      <c r="W3374" s="188"/>
      <c r="X3374" s="188"/>
      <c r="Y3374" s="188"/>
      <c r="Z3374" s="188"/>
      <c r="AA3374" s="187"/>
      <c r="AB3374" s="189"/>
      <c r="AC3374" s="187"/>
      <c r="AD3374" s="25"/>
      <c r="AE3374" s="25"/>
    </row>
    <row r="3375">
      <c r="A3375" s="187"/>
      <c r="B3375" s="187"/>
      <c r="C3375" s="187"/>
      <c r="D3375" s="187"/>
      <c r="E3375" s="187"/>
      <c r="F3375" s="187"/>
      <c r="G3375" s="188"/>
      <c r="H3375" s="187"/>
      <c r="I3375" s="187"/>
      <c r="J3375" s="188"/>
      <c r="K3375" s="187"/>
      <c r="L3375" s="188"/>
      <c r="M3375" s="188"/>
      <c r="N3375" s="188"/>
      <c r="O3375" s="188"/>
      <c r="P3375" s="189"/>
      <c r="Q3375" s="187"/>
      <c r="R3375" s="187"/>
      <c r="S3375" s="188"/>
      <c r="T3375" s="188"/>
      <c r="U3375" s="188"/>
      <c r="V3375" s="188"/>
      <c r="W3375" s="188"/>
      <c r="X3375" s="188"/>
      <c r="Y3375" s="188"/>
      <c r="Z3375" s="188"/>
      <c r="AA3375" s="187"/>
      <c r="AB3375" s="189"/>
      <c r="AC3375" s="187"/>
      <c r="AD3375" s="25"/>
      <c r="AE3375" s="25"/>
    </row>
    <row r="3376">
      <c r="A3376" s="187"/>
      <c r="B3376" s="187"/>
      <c r="C3376" s="187"/>
      <c r="D3376" s="187"/>
      <c r="E3376" s="187"/>
      <c r="F3376" s="187"/>
      <c r="G3376" s="188"/>
      <c r="H3376" s="187"/>
      <c r="I3376" s="187"/>
      <c r="J3376" s="188"/>
      <c r="K3376" s="187"/>
      <c r="L3376" s="188"/>
      <c r="M3376" s="188"/>
      <c r="N3376" s="188"/>
      <c r="O3376" s="188"/>
      <c r="P3376" s="189"/>
      <c r="Q3376" s="187"/>
      <c r="R3376" s="187"/>
      <c r="S3376" s="188"/>
      <c r="T3376" s="188"/>
      <c r="U3376" s="188"/>
      <c r="V3376" s="188"/>
      <c r="W3376" s="188"/>
      <c r="X3376" s="188"/>
      <c r="Y3376" s="188"/>
      <c r="Z3376" s="188"/>
      <c r="AA3376" s="187"/>
      <c r="AB3376" s="189"/>
      <c r="AC3376" s="187"/>
      <c r="AD3376" s="25"/>
      <c r="AE3376" s="25"/>
    </row>
    <row r="3377">
      <c r="A3377" s="187"/>
      <c r="B3377" s="187"/>
      <c r="C3377" s="187"/>
      <c r="D3377" s="187"/>
      <c r="E3377" s="187"/>
      <c r="F3377" s="187"/>
      <c r="G3377" s="188"/>
      <c r="H3377" s="187"/>
      <c r="I3377" s="187"/>
      <c r="J3377" s="188"/>
      <c r="K3377" s="187"/>
      <c r="L3377" s="188"/>
      <c r="M3377" s="188"/>
      <c r="N3377" s="188"/>
      <c r="O3377" s="188"/>
      <c r="P3377" s="189"/>
      <c r="Q3377" s="187"/>
      <c r="R3377" s="187"/>
      <c r="S3377" s="188"/>
      <c r="T3377" s="188"/>
      <c r="U3377" s="188"/>
      <c r="V3377" s="188"/>
      <c r="W3377" s="188"/>
      <c r="X3377" s="188"/>
      <c r="Y3377" s="188"/>
      <c r="Z3377" s="188"/>
      <c r="AA3377" s="187"/>
      <c r="AB3377" s="189"/>
      <c r="AC3377" s="187"/>
      <c r="AD3377" s="25"/>
      <c r="AE3377" s="25"/>
    </row>
    <row r="3378">
      <c r="A3378" s="187"/>
      <c r="B3378" s="187"/>
      <c r="C3378" s="187"/>
      <c r="D3378" s="187"/>
      <c r="E3378" s="187"/>
      <c r="F3378" s="187"/>
      <c r="G3378" s="188"/>
      <c r="H3378" s="188"/>
      <c r="I3378" s="188"/>
      <c r="J3378" s="188"/>
      <c r="K3378" s="188"/>
      <c r="L3378" s="188"/>
      <c r="M3378" s="188"/>
      <c r="N3378" s="188"/>
      <c r="O3378" s="188"/>
      <c r="P3378" s="189"/>
      <c r="Q3378" s="187"/>
      <c r="R3378" s="188"/>
      <c r="S3378" s="187"/>
      <c r="T3378" s="188"/>
      <c r="U3378" s="188"/>
      <c r="V3378" s="188"/>
      <c r="W3378" s="188"/>
      <c r="X3378" s="188"/>
      <c r="Y3378" s="188"/>
      <c r="Z3378" s="188"/>
      <c r="AA3378" s="187"/>
      <c r="AB3378" s="189"/>
      <c r="AC3378" s="187"/>
      <c r="AD3378" s="25"/>
      <c r="AE3378" s="25"/>
    </row>
    <row r="3379">
      <c r="A3379" s="187"/>
      <c r="B3379" s="187"/>
      <c r="C3379" s="187"/>
      <c r="D3379" s="187"/>
      <c r="E3379" s="187"/>
      <c r="F3379" s="187"/>
      <c r="G3379" s="188"/>
      <c r="H3379" s="187"/>
      <c r="I3379" s="187"/>
      <c r="J3379" s="188"/>
      <c r="K3379" s="187"/>
      <c r="L3379" s="188"/>
      <c r="M3379" s="188"/>
      <c r="N3379" s="188"/>
      <c r="O3379" s="188"/>
      <c r="P3379" s="189"/>
      <c r="Q3379" s="187"/>
      <c r="R3379" s="187"/>
      <c r="S3379" s="188"/>
      <c r="T3379" s="188"/>
      <c r="U3379" s="188"/>
      <c r="V3379" s="188"/>
      <c r="W3379" s="188"/>
      <c r="X3379" s="188"/>
      <c r="Y3379" s="188"/>
      <c r="Z3379" s="188"/>
      <c r="AA3379" s="187"/>
      <c r="AB3379" s="189"/>
      <c r="AC3379" s="187"/>
      <c r="AD3379" s="25"/>
      <c r="AE3379" s="25"/>
    </row>
    <row r="3380">
      <c r="A3380" s="187"/>
      <c r="B3380" s="187"/>
      <c r="C3380" s="187"/>
      <c r="D3380" s="187"/>
      <c r="E3380" s="187"/>
      <c r="F3380" s="187"/>
      <c r="G3380" s="188"/>
      <c r="H3380" s="188"/>
      <c r="I3380" s="188"/>
      <c r="J3380" s="188"/>
      <c r="K3380" s="188"/>
      <c r="L3380" s="188"/>
      <c r="M3380" s="188"/>
      <c r="N3380" s="188"/>
      <c r="O3380" s="188"/>
      <c r="P3380" s="189"/>
      <c r="Q3380" s="187"/>
      <c r="R3380" s="188"/>
      <c r="S3380" s="187"/>
      <c r="T3380" s="188"/>
      <c r="U3380" s="188"/>
      <c r="V3380" s="188"/>
      <c r="W3380" s="188"/>
      <c r="X3380" s="188"/>
      <c r="Y3380" s="188"/>
      <c r="Z3380" s="188"/>
      <c r="AA3380" s="187"/>
      <c r="AB3380" s="189"/>
      <c r="AC3380" s="187"/>
      <c r="AD3380" s="25"/>
      <c r="AE3380" s="25"/>
    </row>
    <row r="3381">
      <c r="A3381" s="187"/>
      <c r="B3381" s="187"/>
      <c r="C3381" s="187"/>
      <c r="D3381" s="187"/>
      <c r="E3381" s="187"/>
      <c r="F3381" s="187"/>
      <c r="G3381" s="188"/>
      <c r="H3381" s="188"/>
      <c r="I3381" s="188"/>
      <c r="J3381" s="188"/>
      <c r="K3381" s="188"/>
      <c r="L3381" s="188"/>
      <c r="M3381" s="188"/>
      <c r="N3381" s="188"/>
      <c r="O3381" s="188"/>
      <c r="P3381" s="189"/>
      <c r="Q3381" s="187"/>
      <c r="R3381" s="188"/>
      <c r="S3381" s="187"/>
      <c r="T3381" s="188"/>
      <c r="U3381" s="188"/>
      <c r="V3381" s="188"/>
      <c r="W3381" s="188"/>
      <c r="X3381" s="188"/>
      <c r="Y3381" s="188"/>
      <c r="Z3381" s="188"/>
      <c r="AA3381" s="187"/>
      <c r="AB3381" s="189"/>
      <c r="AC3381" s="187"/>
      <c r="AD3381" s="25"/>
      <c r="AE3381" s="25"/>
    </row>
    <row r="3382">
      <c r="A3382" s="187"/>
      <c r="B3382" s="187"/>
      <c r="C3382" s="187"/>
      <c r="D3382" s="187"/>
      <c r="E3382" s="187"/>
      <c r="F3382" s="187"/>
      <c r="G3382" s="188"/>
      <c r="H3382" s="187"/>
      <c r="I3382" s="187"/>
      <c r="J3382" s="188"/>
      <c r="K3382" s="187"/>
      <c r="L3382" s="188"/>
      <c r="M3382" s="188"/>
      <c r="N3382" s="188"/>
      <c r="O3382" s="188"/>
      <c r="P3382" s="189"/>
      <c r="Q3382" s="187"/>
      <c r="R3382" s="187"/>
      <c r="S3382" s="188"/>
      <c r="T3382" s="188"/>
      <c r="U3382" s="188"/>
      <c r="V3382" s="188"/>
      <c r="W3382" s="188"/>
      <c r="X3382" s="188"/>
      <c r="Y3382" s="188"/>
      <c r="Z3382" s="188"/>
      <c r="AA3382" s="187"/>
      <c r="AB3382" s="189"/>
      <c r="AC3382" s="187"/>
      <c r="AD3382" s="25"/>
      <c r="AE3382" s="25"/>
    </row>
    <row r="3383">
      <c r="A3383" s="187"/>
      <c r="B3383" s="187"/>
      <c r="C3383" s="187"/>
      <c r="D3383" s="187"/>
      <c r="E3383" s="187"/>
      <c r="F3383" s="187"/>
      <c r="G3383" s="188"/>
      <c r="H3383" s="188"/>
      <c r="I3383" s="188"/>
      <c r="J3383" s="188"/>
      <c r="K3383" s="188"/>
      <c r="L3383" s="188"/>
      <c r="M3383" s="188"/>
      <c r="N3383" s="188"/>
      <c r="O3383" s="188"/>
      <c r="P3383" s="189"/>
      <c r="Q3383" s="188"/>
      <c r="R3383" s="188"/>
      <c r="S3383" s="187"/>
      <c r="T3383" s="188"/>
      <c r="U3383" s="188"/>
      <c r="V3383" s="188"/>
      <c r="W3383" s="188"/>
      <c r="X3383" s="188"/>
      <c r="Y3383" s="188"/>
      <c r="Z3383" s="188"/>
      <c r="AA3383" s="187"/>
      <c r="AB3383" s="189"/>
      <c r="AC3383" s="187"/>
      <c r="AD3383" s="25"/>
      <c r="AE3383" s="25"/>
    </row>
    <row r="3384">
      <c r="A3384" s="187"/>
      <c r="B3384" s="187"/>
      <c r="C3384" s="187"/>
      <c r="D3384" s="187"/>
      <c r="E3384" s="187"/>
      <c r="F3384" s="187"/>
      <c r="G3384" s="188"/>
      <c r="H3384" s="187"/>
      <c r="I3384" s="187"/>
      <c r="J3384" s="188"/>
      <c r="K3384" s="187"/>
      <c r="L3384" s="188"/>
      <c r="M3384" s="188"/>
      <c r="N3384" s="188"/>
      <c r="O3384" s="188"/>
      <c r="P3384" s="189"/>
      <c r="Q3384" s="187"/>
      <c r="R3384" s="187"/>
      <c r="S3384" s="188"/>
      <c r="T3384" s="188"/>
      <c r="U3384" s="188"/>
      <c r="V3384" s="188"/>
      <c r="W3384" s="188"/>
      <c r="X3384" s="188"/>
      <c r="Y3384" s="188"/>
      <c r="Z3384" s="188"/>
      <c r="AA3384" s="187"/>
      <c r="AB3384" s="189"/>
      <c r="AC3384" s="187"/>
      <c r="AD3384" s="25"/>
      <c r="AE3384" s="25"/>
    </row>
    <row r="3385">
      <c r="A3385" s="187"/>
      <c r="B3385" s="187"/>
      <c r="C3385" s="187"/>
      <c r="D3385" s="187"/>
      <c r="E3385" s="187"/>
      <c r="F3385" s="187"/>
      <c r="G3385" s="188"/>
      <c r="H3385" s="187"/>
      <c r="I3385" s="187"/>
      <c r="J3385" s="188"/>
      <c r="K3385" s="187"/>
      <c r="L3385" s="188"/>
      <c r="M3385" s="188"/>
      <c r="N3385" s="188"/>
      <c r="O3385" s="188"/>
      <c r="P3385" s="189"/>
      <c r="Q3385" s="187"/>
      <c r="R3385" s="187"/>
      <c r="S3385" s="188"/>
      <c r="T3385" s="188"/>
      <c r="U3385" s="188"/>
      <c r="V3385" s="188"/>
      <c r="W3385" s="188"/>
      <c r="X3385" s="188"/>
      <c r="Y3385" s="188"/>
      <c r="Z3385" s="188"/>
      <c r="AA3385" s="187"/>
      <c r="AB3385" s="189"/>
      <c r="AC3385" s="187"/>
      <c r="AD3385" s="25"/>
      <c r="AE3385" s="25"/>
    </row>
    <row r="3386">
      <c r="A3386" s="187"/>
      <c r="B3386" s="187"/>
      <c r="C3386" s="187"/>
      <c r="D3386" s="187"/>
      <c r="E3386" s="187"/>
      <c r="F3386" s="187"/>
      <c r="G3386" s="188"/>
      <c r="H3386" s="187"/>
      <c r="I3386" s="187"/>
      <c r="J3386" s="188"/>
      <c r="K3386" s="187"/>
      <c r="L3386" s="188"/>
      <c r="M3386" s="188"/>
      <c r="N3386" s="188"/>
      <c r="O3386" s="188"/>
      <c r="P3386" s="189"/>
      <c r="Q3386" s="187"/>
      <c r="R3386" s="187"/>
      <c r="S3386" s="188"/>
      <c r="T3386" s="188"/>
      <c r="U3386" s="188"/>
      <c r="V3386" s="188"/>
      <c r="W3386" s="188"/>
      <c r="X3386" s="188"/>
      <c r="Y3386" s="188"/>
      <c r="Z3386" s="188"/>
      <c r="AA3386" s="187"/>
      <c r="AB3386" s="189"/>
      <c r="AC3386" s="187"/>
      <c r="AD3386" s="25"/>
      <c r="AE3386" s="25"/>
    </row>
    <row r="3387">
      <c r="A3387" s="187"/>
      <c r="B3387" s="187"/>
      <c r="C3387" s="187"/>
      <c r="D3387" s="187"/>
      <c r="E3387" s="187"/>
      <c r="F3387" s="187"/>
      <c r="G3387" s="188"/>
      <c r="H3387" s="188"/>
      <c r="I3387" s="188"/>
      <c r="J3387" s="188"/>
      <c r="K3387" s="188"/>
      <c r="L3387" s="188"/>
      <c r="M3387" s="188"/>
      <c r="N3387" s="188"/>
      <c r="O3387" s="188"/>
      <c r="P3387" s="189"/>
      <c r="Q3387" s="187"/>
      <c r="R3387" s="188"/>
      <c r="S3387" s="187"/>
      <c r="T3387" s="188"/>
      <c r="U3387" s="188"/>
      <c r="V3387" s="188"/>
      <c r="W3387" s="188"/>
      <c r="X3387" s="188"/>
      <c r="Y3387" s="188"/>
      <c r="Z3387" s="188"/>
      <c r="AA3387" s="187"/>
      <c r="AB3387" s="189"/>
      <c r="AC3387" s="187"/>
      <c r="AD3387" s="25"/>
      <c r="AE3387" s="25"/>
    </row>
    <row r="3388">
      <c r="A3388" s="187"/>
      <c r="B3388" s="187"/>
      <c r="C3388" s="187"/>
      <c r="D3388" s="187"/>
      <c r="E3388" s="187"/>
      <c r="F3388" s="187"/>
      <c r="G3388" s="188"/>
      <c r="H3388" s="188"/>
      <c r="I3388" s="188"/>
      <c r="J3388" s="188"/>
      <c r="K3388" s="188"/>
      <c r="L3388" s="188"/>
      <c r="M3388" s="188"/>
      <c r="N3388" s="188"/>
      <c r="O3388" s="188"/>
      <c r="P3388" s="189"/>
      <c r="Q3388" s="187"/>
      <c r="R3388" s="188"/>
      <c r="S3388" s="187"/>
      <c r="T3388" s="188"/>
      <c r="U3388" s="188"/>
      <c r="V3388" s="188"/>
      <c r="W3388" s="188"/>
      <c r="X3388" s="188"/>
      <c r="Y3388" s="188"/>
      <c r="Z3388" s="188"/>
      <c r="AA3388" s="187"/>
      <c r="AB3388" s="189"/>
      <c r="AC3388" s="187"/>
      <c r="AD3388" s="25"/>
      <c r="AE3388" s="25"/>
    </row>
    <row r="3389">
      <c r="A3389" s="187"/>
      <c r="B3389" s="187"/>
      <c r="C3389" s="187"/>
      <c r="D3389" s="187"/>
      <c r="E3389" s="187"/>
      <c r="F3389" s="187"/>
      <c r="G3389" s="188"/>
      <c r="H3389" s="187"/>
      <c r="I3389" s="187"/>
      <c r="J3389" s="188"/>
      <c r="K3389" s="187"/>
      <c r="L3389" s="188"/>
      <c r="M3389" s="188"/>
      <c r="N3389" s="188"/>
      <c r="O3389" s="188"/>
      <c r="P3389" s="189"/>
      <c r="Q3389" s="187"/>
      <c r="R3389" s="187"/>
      <c r="S3389" s="188"/>
      <c r="T3389" s="188"/>
      <c r="U3389" s="188"/>
      <c r="V3389" s="188"/>
      <c r="W3389" s="188"/>
      <c r="X3389" s="188"/>
      <c r="Y3389" s="188"/>
      <c r="Z3389" s="188"/>
      <c r="AA3389" s="187"/>
      <c r="AB3389" s="189"/>
      <c r="AC3389" s="187"/>
      <c r="AD3389" s="25"/>
      <c r="AE3389" s="25"/>
    </row>
    <row r="3390">
      <c r="A3390" s="187"/>
      <c r="B3390" s="187"/>
      <c r="C3390" s="187"/>
      <c r="D3390" s="187"/>
      <c r="E3390" s="187"/>
      <c r="F3390" s="187"/>
      <c r="G3390" s="188"/>
      <c r="H3390" s="188"/>
      <c r="I3390" s="188"/>
      <c r="J3390" s="188"/>
      <c r="K3390" s="188"/>
      <c r="L3390" s="188"/>
      <c r="M3390" s="188"/>
      <c r="N3390" s="188"/>
      <c r="O3390" s="188"/>
      <c r="P3390" s="189"/>
      <c r="Q3390" s="187"/>
      <c r="R3390" s="188"/>
      <c r="S3390" s="187"/>
      <c r="T3390" s="188"/>
      <c r="U3390" s="188"/>
      <c r="V3390" s="188"/>
      <c r="W3390" s="188"/>
      <c r="X3390" s="188"/>
      <c r="Y3390" s="188"/>
      <c r="Z3390" s="188"/>
      <c r="AA3390" s="187"/>
      <c r="AB3390" s="189"/>
      <c r="AC3390" s="187"/>
      <c r="AD3390" s="25"/>
      <c r="AE3390" s="25"/>
    </row>
    <row r="3391">
      <c r="A3391" s="187"/>
      <c r="B3391" s="187"/>
      <c r="C3391" s="187"/>
      <c r="D3391" s="187"/>
      <c r="E3391" s="187"/>
      <c r="F3391" s="187"/>
      <c r="G3391" s="188"/>
      <c r="H3391" s="188"/>
      <c r="I3391" s="188"/>
      <c r="J3391" s="188"/>
      <c r="K3391" s="188"/>
      <c r="L3391" s="188"/>
      <c r="M3391" s="188"/>
      <c r="N3391" s="188"/>
      <c r="O3391" s="188"/>
      <c r="P3391" s="189"/>
      <c r="Q3391" s="187"/>
      <c r="R3391" s="188"/>
      <c r="S3391" s="187"/>
      <c r="T3391" s="188"/>
      <c r="U3391" s="188"/>
      <c r="V3391" s="188"/>
      <c r="W3391" s="188"/>
      <c r="X3391" s="188"/>
      <c r="Y3391" s="188"/>
      <c r="Z3391" s="188"/>
      <c r="AA3391" s="187"/>
      <c r="AB3391" s="189"/>
      <c r="AC3391" s="187"/>
      <c r="AD3391" s="25"/>
      <c r="AE3391" s="25"/>
    </row>
    <row r="3392">
      <c r="A3392" s="187"/>
      <c r="B3392" s="187"/>
      <c r="C3392" s="187"/>
      <c r="D3392" s="187"/>
      <c r="E3392" s="187"/>
      <c r="F3392" s="187"/>
      <c r="G3392" s="188"/>
      <c r="H3392" s="188"/>
      <c r="I3392" s="188"/>
      <c r="J3392" s="188"/>
      <c r="K3392" s="188"/>
      <c r="L3392" s="188"/>
      <c r="M3392" s="188"/>
      <c r="N3392" s="188"/>
      <c r="O3392" s="188"/>
      <c r="P3392" s="189"/>
      <c r="Q3392" s="187"/>
      <c r="R3392" s="188"/>
      <c r="S3392" s="187"/>
      <c r="T3392" s="188"/>
      <c r="U3392" s="188"/>
      <c r="V3392" s="188"/>
      <c r="W3392" s="188"/>
      <c r="X3392" s="188"/>
      <c r="Y3392" s="188"/>
      <c r="Z3392" s="188"/>
      <c r="AA3392" s="187"/>
      <c r="AB3392" s="189"/>
      <c r="AC3392" s="187"/>
      <c r="AD3392" s="25"/>
      <c r="AE3392" s="25"/>
    </row>
    <row r="3393">
      <c r="A3393" s="187"/>
      <c r="B3393" s="187"/>
      <c r="C3393" s="187"/>
      <c r="D3393" s="187"/>
      <c r="E3393" s="187"/>
      <c r="F3393" s="187"/>
      <c r="G3393" s="188"/>
      <c r="H3393" s="187"/>
      <c r="I3393" s="187"/>
      <c r="J3393" s="188"/>
      <c r="K3393" s="187"/>
      <c r="L3393" s="188"/>
      <c r="M3393" s="188"/>
      <c r="N3393" s="188"/>
      <c r="O3393" s="188"/>
      <c r="P3393" s="189"/>
      <c r="Q3393" s="187"/>
      <c r="R3393" s="187"/>
      <c r="S3393" s="188"/>
      <c r="T3393" s="188"/>
      <c r="U3393" s="188"/>
      <c r="V3393" s="188"/>
      <c r="W3393" s="188"/>
      <c r="X3393" s="188"/>
      <c r="Y3393" s="188"/>
      <c r="Z3393" s="188"/>
      <c r="AA3393" s="187"/>
      <c r="AB3393" s="189"/>
      <c r="AC3393" s="187"/>
      <c r="AD3393" s="25"/>
      <c r="AE3393" s="25"/>
    </row>
    <row r="3394">
      <c r="A3394" s="187"/>
      <c r="B3394" s="187"/>
      <c r="C3394" s="187"/>
      <c r="D3394" s="187"/>
      <c r="E3394" s="187"/>
      <c r="F3394" s="187"/>
      <c r="G3394" s="188"/>
      <c r="H3394" s="188"/>
      <c r="I3394" s="188"/>
      <c r="J3394" s="188"/>
      <c r="K3394" s="188"/>
      <c r="L3394" s="188"/>
      <c r="M3394" s="188"/>
      <c r="N3394" s="188"/>
      <c r="O3394" s="188"/>
      <c r="P3394" s="189"/>
      <c r="Q3394" s="187"/>
      <c r="R3394" s="188"/>
      <c r="S3394" s="187"/>
      <c r="T3394" s="188"/>
      <c r="U3394" s="188"/>
      <c r="V3394" s="188"/>
      <c r="W3394" s="188"/>
      <c r="X3394" s="188"/>
      <c r="Y3394" s="188"/>
      <c r="Z3394" s="188"/>
      <c r="AA3394" s="187"/>
      <c r="AB3394" s="189"/>
      <c r="AC3394" s="187"/>
      <c r="AD3394" s="25"/>
      <c r="AE3394" s="25"/>
    </row>
    <row r="3395">
      <c r="A3395" s="187"/>
      <c r="B3395" s="187"/>
      <c r="C3395" s="187"/>
      <c r="D3395" s="187"/>
      <c r="E3395" s="187"/>
      <c r="F3395" s="187"/>
      <c r="G3395" s="188"/>
      <c r="H3395" s="188"/>
      <c r="I3395" s="188"/>
      <c r="J3395" s="188"/>
      <c r="K3395" s="188"/>
      <c r="L3395" s="188"/>
      <c r="M3395" s="188"/>
      <c r="N3395" s="188"/>
      <c r="O3395" s="188"/>
      <c r="P3395" s="189"/>
      <c r="Q3395" s="187"/>
      <c r="R3395" s="188"/>
      <c r="S3395" s="187"/>
      <c r="T3395" s="188"/>
      <c r="U3395" s="188"/>
      <c r="V3395" s="188"/>
      <c r="W3395" s="188"/>
      <c r="X3395" s="188"/>
      <c r="Y3395" s="188"/>
      <c r="Z3395" s="188"/>
      <c r="AA3395" s="187"/>
      <c r="AB3395" s="189"/>
      <c r="AC3395" s="187"/>
      <c r="AD3395" s="25"/>
      <c r="AE3395" s="25"/>
    </row>
    <row r="3396">
      <c r="A3396" s="187"/>
      <c r="B3396" s="187"/>
      <c r="C3396" s="187"/>
      <c r="D3396" s="187"/>
      <c r="E3396" s="187"/>
      <c r="F3396" s="187"/>
      <c r="G3396" s="188"/>
      <c r="H3396" s="187"/>
      <c r="I3396" s="187"/>
      <c r="J3396" s="188"/>
      <c r="K3396" s="187"/>
      <c r="L3396" s="188"/>
      <c r="M3396" s="188"/>
      <c r="N3396" s="188"/>
      <c r="O3396" s="188"/>
      <c r="P3396" s="189"/>
      <c r="Q3396" s="187"/>
      <c r="R3396" s="187"/>
      <c r="S3396" s="188"/>
      <c r="T3396" s="188"/>
      <c r="U3396" s="188"/>
      <c r="V3396" s="188"/>
      <c r="W3396" s="188"/>
      <c r="X3396" s="188"/>
      <c r="Y3396" s="188"/>
      <c r="Z3396" s="188"/>
      <c r="AA3396" s="187"/>
      <c r="AB3396" s="189"/>
      <c r="AC3396" s="187"/>
      <c r="AD3396" s="25"/>
      <c r="AE3396" s="25"/>
    </row>
    <row r="3397">
      <c r="A3397" s="187"/>
      <c r="B3397" s="187"/>
      <c r="C3397" s="187"/>
      <c r="D3397" s="187"/>
      <c r="E3397" s="187"/>
      <c r="F3397" s="187"/>
      <c r="G3397" s="188"/>
      <c r="H3397" s="187"/>
      <c r="I3397" s="187"/>
      <c r="J3397" s="188"/>
      <c r="K3397" s="187"/>
      <c r="L3397" s="188"/>
      <c r="M3397" s="188"/>
      <c r="N3397" s="188"/>
      <c r="O3397" s="188"/>
      <c r="P3397" s="189"/>
      <c r="Q3397" s="187"/>
      <c r="R3397" s="187"/>
      <c r="S3397" s="188"/>
      <c r="T3397" s="188"/>
      <c r="U3397" s="188"/>
      <c r="V3397" s="188"/>
      <c r="W3397" s="188"/>
      <c r="X3397" s="188"/>
      <c r="Y3397" s="188"/>
      <c r="Z3397" s="188"/>
      <c r="AA3397" s="187"/>
      <c r="AB3397" s="189"/>
      <c r="AC3397" s="187"/>
      <c r="AD3397" s="25"/>
      <c r="AE3397" s="25"/>
    </row>
    <row r="3398">
      <c r="A3398" s="187"/>
      <c r="B3398" s="187"/>
      <c r="C3398" s="187"/>
      <c r="D3398" s="187"/>
      <c r="E3398" s="187"/>
      <c r="F3398" s="187"/>
      <c r="G3398" s="188"/>
      <c r="H3398" s="188"/>
      <c r="I3398" s="188"/>
      <c r="J3398" s="188"/>
      <c r="K3398" s="188"/>
      <c r="L3398" s="188"/>
      <c r="M3398" s="188"/>
      <c r="N3398" s="188"/>
      <c r="O3398" s="188"/>
      <c r="P3398" s="189"/>
      <c r="Q3398" s="188"/>
      <c r="R3398" s="188"/>
      <c r="S3398" s="187"/>
      <c r="T3398" s="188"/>
      <c r="U3398" s="188"/>
      <c r="V3398" s="188"/>
      <c r="W3398" s="188"/>
      <c r="X3398" s="188"/>
      <c r="Y3398" s="188"/>
      <c r="Z3398" s="188"/>
      <c r="AA3398" s="187"/>
      <c r="AB3398" s="189"/>
      <c r="AC3398" s="187"/>
      <c r="AD3398" s="25"/>
      <c r="AE3398" s="25"/>
    </row>
    <row r="3399">
      <c r="A3399" s="187"/>
      <c r="B3399" s="187"/>
      <c r="C3399" s="187"/>
      <c r="D3399" s="187"/>
      <c r="E3399" s="187"/>
      <c r="F3399" s="187"/>
      <c r="G3399" s="188"/>
      <c r="H3399" s="187"/>
      <c r="I3399" s="187"/>
      <c r="J3399" s="188"/>
      <c r="K3399" s="187"/>
      <c r="L3399" s="188"/>
      <c r="M3399" s="188"/>
      <c r="N3399" s="188"/>
      <c r="O3399" s="188"/>
      <c r="P3399" s="189"/>
      <c r="Q3399" s="187"/>
      <c r="R3399" s="187"/>
      <c r="S3399" s="188"/>
      <c r="T3399" s="188"/>
      <c r="U3399" s="188"/>
      <c r="V3399" s="188"/>
      <c r="W3399" s="188"/>
      <c r="X3399" s="188"/>
      <c r="Y3399" s="188"/>
      <c r="Z3399" s="188"/>
      <c r="AA3399" s="187"/>
      <c r="AB3399" s="189"/>
      <c r="AC3399" s="187"/>
      <c r="AD3399" s="25"/>
      <c r="AE3399" s="25"/>
    </row>
    <row r="3400">
      <c r="A3400" s="187"/>
      <c r="B3400" s="187"/>
      <c r="C3400" s="187"/>
      <c r="D3400" s="187"/>
      <c r="E3400" s="187"/>
      <c r="F3400" s="187"/>
      <c r="G3400" s="188"/>
      <c r="H3400" s="187"/>
      <c r="I3400" s="187"/>
      <c r="J3400" s="188"/>
      <c r="K3400" s="188"/>
      <c r="L3400" s="188"/>
      <c r="M3400" s="188"/>
      <c r="N3400" s="188"/>
      <c r="O3400" s="188"/>
      <c r="P3400" s="189"/>
      <c r="Q3400" s="187"/>
      <c r="R3400" s="187"/>
      <c r="S3400" s="188"/>
      <c r="T3400" s="188"/>
      <c r="U3400" s="188"/>
      <c r="V3400" s="188"/>
      <c r="W3400" s="188"/>
      <c r="X3400" s="188"/>
      <c r="Y3400" s="188"/>
      <c r="Z3400" s="188"/>
      <c r="AA3400" s="187"/>
      <c r="AB3400" s="189"/>
      <c r="AC3400" s="187"/>
      <c r="AD3400" s="25"/>
      <c r="AE3400" s="25"/>
    </row>
    <row r="3401">
      <c r="A3401" s="187"/>
      <c r="B3401" s="187"/>
      <c r="C3401" s="187"/>
      <c r="D3401" s="187"/>
      <c r="E3401" s="187"/>
      <c r="F3401" s="187"/>
      <c r="G3401" s="188"/>
      <c r="H3401" s="188"/>
      <c r="I3401" s="188"/>
      <c r="J3401" s="188"/>
      <c r="K3401" s="188"/>
      <c r="L3401" s="188"/>
      <c r="M3401" s="188"/>
      <c r="N3401" s="188"/>
      <c r="O3401" s="188"/>
      <c r="P3401" s="189"/>
      <c r="Q3401" s="187"/>
      <c r="R3401" s="188"/>
      <c r="S3401" s="187"/>
      <c r="T3401" s="188"/>
      <c r="U3401" s="188"/>
      <c r="V3401" s="188"/>
      <c r="W3401" s="188"/>
      <c r="X3401" s="188"/>
      <c r="Y3401" s="188"/>
      <c r="Z3401" s="188"/>
      <c r="AA3401" s="187"/>
      <c r="AB3401" s="189"/>
      <c r="AC3401" s="187"/>
      <c r="AD3401" s="25"/>
      <c r="AE3401" s="25"/>
    </row>
    <row r="3402">
      <c r="A3402" s="187"/>
      <c r="B3402" s="187"/>
      <c r="C3402" s="187"/>
      <c r="D3402" s="187"/>
      <c r="E3402" s="187"/>
      <c r="F3402" s="187"/>
      <c r="G3402" s="188"/>
      <c r="H3402" s="187"/>
      <c r="I3402" s="187"/>
      <c r="J3402" s="188"/>
      <c r="K3402" s="187"/>
      <c r="L3402" s="188"/>
      <c r="M3402" s="188"/>
      <c r="N3402" s="188"/>
      <c r="O3402" s="188"/>
      <c r="P3402" s="189"/>
      <c r="Q3402" s="187"/>
      <c r="R3402" s="187"/>
      <c r="S3402" s="188"/>
      <c r="T3402" s="188"/>
      <c r="U3402" s="188"/>
      <c r="V3402" s="188"/>
      <c r="W3402" s="188"/>
      <c r="X3402" s="188"/>
      <c r="Y3402" s="188"/>
      <c r="Z3402" s="188"/>
      <c r="AA3402" s="187"/>
      <c r="AB3402" s="189"/>
      <c r="AC3402" s="187"/>
      <c r="AD3402" s="25"/>
      <c r="AE3402" s="25"/>
    </row>
    <row r="3403">
      <c r="A3403" s="187"/>
      <c r="B3403" s="187"/>
      <c r="C3403" s="187"/>
      <c r="D3403" s="187"/>
      <c r="E3403" s="187"/>
      <c r="F3403" s="187"/>
      <c r="G3403" s="188"/>
      <c r="H3403" s="188"/>
      <c r="I3403" s="188"/>
      <c r="J3403" s="188"/>
      <c r="K3403" s="188"/>
      <c r="L3403" s="188"/>
      <c r="M3403" s="188"/>
      <c r="N3403" s="188"/>
      <c r="O3403" s="188"/>
      <c r="P3403" s="189"/>
      <c r="Q3403" s="187"/>
      <c r="R3403" s="188"/>
      <c r="S3403" s="187"/>
      <c r="T3403" s="188"/>
      <c r="U3403" s="188"/>
      <c r="V3403" s="188"/>
      <c r="W3403" s="188"/>
      <c r="X3403" s="188"/>
      <c r="Y3403" s="188"/>
      <c r="Z3403" s="188"/>
      <c r="AA3403" s="187"/>
      <c r="AB3403" s="189"/>
      <c r="AC3403" s="187"/>
      <c r="AD3403" s="25"/>
      <c r="AE3403" s="25"/>
    </row>
    <row r="3404">
      <c r="A3404" s="187"/>
      <c r="B3404" s="187"/>
      <c r="C3404" s="187"/>
      <c r="D3404" s="187"/>
      <c r="E3404" s="187"/>
      <c r="F3404" s="187"/>
      <c r="G3404" s="188"/>
      <c r="H3404" s="187"/>
      <c r="I3404" s="187"/>
      <c r="J3404" s="188"/>
      <c r="K3404" s="187"/>
      <c r="L3404" s="188"/>
      <c r="M3404" s="188"/>
      <c r="N3404" s="188"/>
      <c r="O3404" s="188"/>
      <c r="P3404" s="189"/>
      <c r="Q3404" s="187"/>
      <c r="R3404" s="187"/>
      <c r="S3404" s="188"/>
      <c r="T3404" s="188"/>
      <c r="U3404" s="188"/>
      <c r="V3404" s="188"/>
      <c r="W3404" s="188"/>
      <c r="X3404" s="188"/>
      <c r="Y3404" s="188"/>
      <c r="Z3404" s="188"/>
      <c r="AA3404" s="187"/>
      <c r="AB3404" s="189"/>
      <c r="AC3404" s="187"/>
      <c r="AD3404" s="25"/>
      <c r="AE3404" s="25"/>
    </row>
    <row r="3405">
      <c r="A3405" s="187"/>
      <c r="B3405" s="187"/>
      <c r="C3405" s="187"/>
      <c r="D3405" s="187"/>
      <c r="E3405" s="187"/>
      <c r="F3405" s="187"/>
      <c r="G3405" s="188"/>
      <c r="H3405" s="187"/>
      <c r="I3405" s="187"/>
      <c r="J3405" s="188"/>
      <c r="K3405" s="187"/>
      <c r="L3405" s="188"/>
      <c r="M3405" s="188"/>
      <c r="N3405" s="188"/>
      <c r="O3405" s="188"/>
      <c r="P3405" s="189"/>
      <c r="Q3405" s="187"/>
      <c r="R3405" s="187"/>
      <c r="S3405" s="188"/>
      <c r="T3405" s="188"/>
      <c r="U3405" s="188"/>
      <c r="V3405" s="188"/>
      <c r="W3405" s="188"/>
      <c r="X3405" s="188"/>
      <c r="Y3405" s="188"/>
      <c r="Z3405" s="188"/>
      <c r="AA3405" s="187"/>
      <c r="AB3405" s="189"/>
      <c r="AC3405" s="187"/>
      <c r="AD3405" s="25"/>
      <c r="AE3405" s="25"/>
    </row>
    <row r="3406">
      <c r="A3406" s="187"/>
      <c r="B3406" s="187"/>
      <c r="C3406" s="187"/>
      <c r="D3406" s="187"/>
      <c r="E3406" s="187"/>
      <c r="F3406" s="187"/>
      <c r="G3406" s="188"/>
      <c r="H3406" s="188"/>
      <c r="I3406" s="188"/>
      <c r="J3406" s="188"/>
      <c r="K3406" s="188"/>
      <c r="L3406" s="188"/>
      <c r="M3406" s="188"/>
      <c r="N3406" s="188"/>
      <c r="O3406" s="188"/>
      <c r="P3406" s="189"/>
      <c r="Q3406" s="187"/>
      <c r="R3406" s="188"/>
      <c r="S3406" s="187"/>
      <c r="T3406" s="188"/>
      <c r="U3406" s="188"/>
      <c r="V3406" s="188"/>
      <c r="W3406" s="188"/>
      <c r="X3406" s="188"/>
      <c r="Y3406" s="188"/>
      <c r="Z3406" s="188"/>
      <c r="AA3406" s="187"/>
      <c r="AB3406" s="189"/>
      <c r="AC3406" s="187"/>
      <c r="AD3406" s="25"/>
      <c r="AE3406" s="25"/>
    </row>
    <row r="3407">
      <c r="A3407" s="187"/>
      <c r="B3407" s="187"/>
      <c r="C3407" s="187"/>
      <c r="D3407" s="187"/>
      <c r="E3407" s="187"/>
      <c r="F3407" s="187"/>
      <c r="G3407" s="188"/>
      <c r="H3407" s="187"/>
      <c r="I3407" s="187"/>
      <c r="J3407" s="188"/>
      <c r="K3407" s="187"/>
      <c r="L3407" s="188"/>
      <c r="M3407" s="188"/>
      <c r="N3407" s="188"/>
      <c r="O3407" s="188"/>
      <c r="P3407" s="189"/>
      <c r="Q3407" s="187"/>
      <c r="R3407" s="187"/>
      <c r="S3407" s="188"/>
      <c r="T3407" s="188"/>
      <c r="U3407" s="188"/>
      <c r="V3407" s="188"/>
      <c r="W3407" s="188"/>
      <c r="X3407" s="188"/>
      <c r="Y3407" s="188"/>
      <c r="Z3407" s="188"/>
      <c r="AA3407" s="187"/>
      <c r="AB3407" s="189"/>
      <c r="AC3407" s="187"/>
      <c r="AD3407" s="25"/>
      <c r="AE3407" s="25"/>
    </row>
    <row r="3408">
      <c r="A3408" s="187"/>
      <c r="B3408" s="187"/>
      <c r="C3408" s="187"/>
      <c r="D3408" s="187"/>
      <c r="E3408" s="187"/>
      <c r="F3408" s="187"/>
      <c r="G3408" s="188"/>
      <c r="H3408" s="188"/>
      <c r="I3408" s="188"/>
      <c r="J3408" s="188"/>
      <c r="K3408" s="188"/>
      <c r="L3408" s="188"/>
      <c r="M3408" s="188"/>
      <c r="N3408" s="188"/>
      <c r="O3408" s="188"/>
      <c r="P3408" s="189"/>
      <c r="Q3408" s="188"/>
      <c r="R3408" s="188"/>
      <c r="S3408" s="187"/>
      <c r="T3408" s="188"/>
      <c r="U3408" s="188"/>
      <c r="V3408" s="188"/>
      <c r="W3408" s="188"/>
      <c r="X3408" s="188"/>
      <c r="Y3408" s="188"/>
      <c r="Z3408" s="188"/>
      <c r="AA3408" s="187"/>
      <c r="AB3408" s="189"/>
      <c r="AC3408" s="187"/>
      <c r="AD3408" s="25"/>
      <c r="AE3408" s="25"/>
    </row>
    <row r="3409">
      <c r="A3409" s="187"/>
      <c r="B3409" s="187"/>
      <c r="C3409" s="187"/>
      <c r="D3409" s="187"/>
      <c r="E3409" s="187"/>
      <c r="F3409" s="187"/>
      <c r="G3409" s="188"/>
      <c r="H3409" s="188"/>
      <c r="I3409" s="188"/>
      <c r="J3409" s="188"/>
      <c r="K3409" s="188"/>
      <c r="L3409" s="188"/>
      <c r="M3409" s="188"/>
      <c r="N3409" s="188"/>
      <c r="O3409" s="188"/>
      <c r="P3409" s="189"/>
      <c r="Q3409" s="188"/>
      <c r="R3409" s="188"/>
      <c r="S3409" s="187"/>
      <c r="T3409" s="188"/>
      <c r="U3409" s="188"/>
      <c r="V3409" s="188"/>
      <c r="W3409" s="188"/>
      <c r="X3409" s="188"/>
      <c r="Y3409" s="188"/>
      <c r="Z3409" s="188"/>
      <c r="AA3409" s="187"/>
      <c r="AB3409" s="189"/>
      <c r="AC3409" s="187"/>
      <c r="AD3409" s="25"/>
      <c r="AE3409" s="25"/>
    </row>
    <row r="3410">
      <c r="A3410" s="187"/>
      <c r="B3410" s="187"/>
      <c r="C3410" s="187"/>
      <c r="D3410" s="187"/>
      <c r="E3410" s="187"/>
      <c r="F3410" s="187"/>
      <c r="G3410" s="188"/>
      <c r="H3410" s="188"/>
      <c r="I3410" s="188"/>
      <c r="J3410" s="188"/>
      <c r="K3410" s="188"/>
      <c r="L3410" s="188"/>
      <c r="M3410" s="188"/>
      <c r="N3410" s="188"/>
      <c r="O3410" s="188"/>
      <c r="P3410" s="189"/>
      <c r="Q3410" s="188"/>
      <c r="R3410" s="188"/>
      <c r="S3410" s="187"/>
      <c r="T3410" s="188"/>
      <c r="U3410" s="188"/>
      <c r="V3410" s="188"/>
      <c r="W3410" s="188"/>
      <c r="X3410" s="188"/>
      <c r="Y3410" s="188"/>
      <c r="Z3410" s="188"/>
      <c r="AA3410" s="187"/>
      <c r="AB3410" s="189"/>
      <c r="AC3410" s="187"/>
      <c r="AD3410" s="25"/>
      <c r="AE3410" s="25"/>
    </row>
    <row r="3411">
      <c r="A3411" s="187"/>
      <c r="B3411" s="187"/>
      <c r="C3411" s="187"/>
      <c r="D3411" s="187"/>
      <c r="E3411" s="187"/>
      <c r="F3411" s="187"/>
      <c r="G3411" s="188"/>
      <c r="H3411" s="188"/>
      <c r="I3411" s="188"/>
      <c r="J3411" s="188"/>
      <c r="K3411" s="188"/>
      <c r="L3411" s="188"/>
      <c r="M3411" s="188"/>
      <c r="N3411" s="188"/>
      <c r="O3411" s="188"/>
      <c r="P3411" s="189"/>
      <c r="Q3411" s="188"/>
      <c r="R3411" s="188"/>
      <c r="S3411" s="187"/>
      <c r="T3411" s="188"/>
      <c r="U3411" s="188"/>
      <c r="V3411" s="188"/>
      <c r="W3411" s="188"/>
      <c r="X3411" s="188"/>
      <c r="Y3411" s="188"/>
      <c r="Z3411" s="188"/>
      <c r="AA3411" s="187"/>
      <c r="AB3411" s="189"/>
      <c r="AC3411" s="187"/>
      <c r="AD3411" s="25"/>
      <c r="AE3411" s="25"/>
    </row>
    <row r="3412">
      <c r="A3412" s="187"/>
      <c r="B3412" s="187"/>
      <c r="C3412" s="187"/>
      <c r="D3412" s="187"/>
      <c r="E3412" s="187"/>
      <c r="F3412" s="187"/>
      <c r="G3412" s="188"/>
      <c r="H3412" s="188"/>
      <c r="I3412" s="188"/>
      <c r="J3412" s="188"/>
      <c r="K3412" s="188"/>
      <c r="L3412" s="188"/>
      <c r="M3412" s="188"/>
      <c r="N3412" s="188"/>
      <c r="O3412" s="188"/>
      <c r="P3412" s="189"/>
      <c r="Q3412" s="188"/>
      <c r="R3412" s="188"/>
      <c r="S3412" s="187"/>
      <c r="T3412" s="188"/>
      <c r="U3412" s="188"/>
      <c r="V3412" s="188"/>
      <c r="W3412" s="188"/>
      <c r="X3412" s="188"/>
      <c r="Y3412" s="188"/>
      <c r="Z3412" s="188"/>
      <c r="AA3412" s="187"/>
      <c r="AB3412" s="189"/>
      <c r="AC3412" s="187"/>
      <c r="AD3412" s="25"/>
      <c r="AE3412" s="25"/>
    </row>
    <row r="3413">
      <c r="A3413" s="187"/>
      <c r="B3413" s="187"/>
      <c r="C3413" s="187"/>
      <c r="D3413" s="187"/>
      <c r="E3413" s="187"/>
      <c r="F3413" s="187"/>
      <c r="G3413" s="188"/>
      <c r="H3413" s="188"/>
      <c r="I3413" s="188"/>
      <c r="J3413" s="188"/>
      <c r="K3413" s="188"/>
      <c r="L3413" s="188"/>
      <c r="M3413" s="188"/>
      <c r="N3413" s="188"/>
      <c r="O3413" s="188"/>
      <c r="P3413" s="189"/>
      <c r="Q3413" s="188"/>
      <c r="R3413" s="188"/>
      <c r="S3413" s="187"/>
      <c r="T3413" s="188"/>
      <c r="U3413" s="188"/>
      <c r="V3413" s="188"/>
      <c r="W3413" s="188"/>
      <c r="X3413" s="188"/>
      <c r="Y3413" s="188"/>
      <c r="Z3413" s="188"/>
      <c r="AA3413" s="187"/>
      <c r="AB3413" s="189"/>
      <c r="AC3413" s="187"/>
      <c r="AD3413" s="25"/>
      <c r="AE3413" s="25"/>
    </row>
    <row r="3414">
      <c r="A3414" s="187"/>
      <c r="B3414" s="187"/>
      <c r="C3414" s="187"/>
      <c r="D3414" s="187"/>
      <c r="E3414" s="187"/>
      <c r="F3414" s="187"/>
      <c r="G3414" s="188"/>
      <c r="H3414" s="188"/>
      <c r="I3414" s="188"/>
      <c r="J3414" s="188"/>
      <c r="K3414" s="188"/>
      <c r="L3414" s="188"/>
      <c r="M3414" s="188"/>
      <c r="N3414" s="188"/>
      <c r="O3414" s="188"/>
      <c r="P3414" s="189"/>
      <c r="Q3414" s="188"/>
      <c r="R3414" s="188"/>
      <c r="S3414" s="187"/>
      <c r="T3414" s="188"/>
      <c r="U3414" s="188"/>
      <c r="V3414" s="188"/>
      <c r="W3414" s="188"/>
      <c r="X3414" s="188"/>
      <c r="Y3414" s="188"/>
      <c r="Z3414" s="188"/>
      <c r="AA3414" s="187"/>
      <c r="AB3414" s="189"/>
      <c r="AC3414" s="187"/>
      <c r="AD3414" s="25"/>
      <c r="AE3414" s="25"/>
    </row>
    <row r="3415">
      <c r="A3415" s="187"/>
      <c r="B3415" s="187"/>
      <c r="C3415" s="187"/>
      <c r="D3415" s="187"/>
      <c r="E3415" s="187"/>
      <c r="F3415" s="187"/>
      <c r="G3415" s="188"/>
      <c r="H3415" s="188"/>
      <c r="I3415" s="188"/>
      <c r="J3415" s="188"/>
      <c r="K3415" s="188"/>
      <c r="L3415" s="188"/>
      <c r="M3415" s="188"/>
      <c r="N3415" s="188"/>
      <c r="O3415" s="188"/>
      <c r="P3415" s="189"/>
      <c r="Q3415" s="188"/>
      <c r="R3415" s="188"/>
      <c r="S3415" s="187"/>
      <c r="T3415" s="188"/>
      <c r="U3415" s="188"/>
      <c r="V3415" s="188"/>
      <c r="W3415" s="188"/>
      <c r="X3415" s="188"/>
      <c r="Y3415" s="188"/>
      <c r="Z3415" s="188"/>
      <c r="AA3415" s="187"/>
      <c r="AB3415" s="189"/>
      <c r="AC3415" s="187"/>
      <c r="AD3415" s="25"/>
      <c r="AE3415" s="25"/>
    </row>
    <row r="3416">
      <c r="A3416" s="187"/>
      <c r="B3416" s="187"/>
      <c r="C3416" s="187"/>
      <c r="D3416" s="187"/>
      <c r="E3416" s="187"/>
      <c r="F3416" s="187"/>
      <c r="G3416" s="188"/>
      <c r="H3416" s="188"/>
      <c r="I3416" s="188"/>
      <c r="J3416" s="188"/>
      <c r="K3416" s="188"/>
      <c r="L3416" s="188"/>
      <c r="M3416" s="188"/>
      <c r="N3416" s="188"/>
      <c r="O3416" s="188"/>
      <c r="P3416" s="189"/>
      <c r="Q3416" s="188"/>
      <c r="R3416" s="188"/>
      <c r="S3416" s="187"/>
      <c r="T3416" s="188"/>
      <c r="U3416" s="188"/>
      <c r="V3416" s="188"/>
      <c r="W3416" s="188"/>
      <c r="X3416" s="188"/>
      <c r="Y3416" s="188"/>
      <c r="Z3416" s="188"/>
      <c r="AA3416" s="187"/>
      <c r="AB3416" s="189"/>
      <c r="AC3416" s="187"/>
      <c r="AD3416" s="25"/>
      <c r="AE3416" s="25"/>
    </row>
    <row r="3417">
      <c r="A3417" s="187"/>
      <c r="B3417" s="187"/>
      <c r="C3417" s="187"/>
      <c r="D3417" s="187"/>
      <c r="E3417" s="187"/>
      <c r="F3417" s="187"/>
      <c r="G3417" s="188"/>
      <c r="H3417" s="188"/>
      <c r="I3417" s="188"/>
      <c r="J3417" s="188"/>
      <c r="K3417" s="188"/>
      <c r="L3417" s="188"/>
      <c r="M3417" s="188"/>
      <c r="N3417" s="188"/>
      <c r="O3417" s="188"/>
      <c r="P3417" s="189"/>
      <c r="Q3417" s="188"/>
      <c r="R3417" s="188"/>
      <c r="S3417" s="187"/>
      <c r="T3417" s="188"/>
      <c r="U3417" s="188"/>
      <c r="V3417" s="188"/>
      <c r="W3417" s="188"/>
      <c r="X3417" s="188"/>
      <c r="Y3417" s="188"/>
      <c r="Z3417" s="188"/>
      <c r="AA3417" s="187"/>
      <c r="AB3417" s="189"/>
      <c r="AC3417" s="187"/>
      <c r="AD3417" s="25"/>
      <c r="AE3417" s="25"/>
    </row>
    <row r="3418">
      <c r="A3418" s="187"/>
      <c r="B3418" s="187"/>
      <c r="C3418" s="187"/>
      <c r="D3418" s="187"/>
      <c r="E3418" s="187"/>
      <c r="F3418" s="187"/>
      <c r="G3418" s="188"/>
      <c r="H3418" s="188"/>
      <c r="I3418" s="188"/>
      <c r="J3418" s="188"/>
      <c r="K3418" s="188"/>
      <c r="L3418" s="188"/>
      <c r="M3418" s="188"/>
      <c r="N3418" s="188"/>
      <c r="O3418" s="188"/>
      <c r="P3418" s="189"/>
      <c r="Q3418" s="188"/>
      <c r="R3418" s="188"/>
      <c r="S3418" s="187"/>
      <c r="T3418" s="188"/>
      <c r="U3418" s="188"/>
      <c r="V3418" s="188"/>
      <c r="W3418" s="188"/>
      <c r="X3418" s="188"/>
      <c r="Y3418" s="188"/>
      <c r="Z3418" s="188"/>
      <c r="AA3418" s="187"/>
      <c r="AB3418" s="189"/>
      <c r="AC3418" s="187"/>
      <c r="AD3418" s="25"/>
      <c r="AE3418" s="25"/>
    </row>
    <row r="3419">
      <c r="A3419" s="187"/>
      <c r="B3419" s="187"/>
      <c r="C3419" s="187"/>
      <c r="D3419" s="187"/>
      <c r="E3419" s="187"/>
      <c r="F3419" s="187"/>
      <c r="G3419" s="188"/>
      <c r="H3419" s="188"/>
      <c r="I3419" s="188"/>
      <c r="J3419" s="188"/>
      <c r="K3419" s="188"/>
      <c r="L3419" s="188"/>
      <c r="M3419" s="188"/>
      <c r="N3419" s="188"/>
      <c r="O3419" s="188"/>
      <c r="P3419" s="189"/>
      <c r="Q3419" s="188"/>
      <c r="R3419" s="188"/>
      <c r="S3419" s="187"/>
      <c r="T3419" s="188"/>
      <c r="U3419" s="188"/>
      <c r="V3419" s="188"/>
      <c r="W3419" s="188"/>
      <c r="X3419" s="188"/>
      <c r="Y3419" s="188"/>
      <c r="Z3419" s="188"/>
      <c r="AA3419" s="187"/>
      <c r="AB3419" s="189"/>
      <c r="AC3419" s="187"/>
      <c r="AD3419" s="25"/>
      <c r="AE3419" s="25"/>
    </row>
    <row r="3420">
      <c r="A3420" s="187"/>
      <c r="B3420" s="187"/>
      <c r="C3420" s="187"/>
      <c r="D3420" s="187"/>
      <c r="E3420" s="187"/>
      <c r="F3420" s="187"/>
      <c r="G3420" s="188"/>
      <c r="H3420" s="187"/>
      <c r="I3420" s="188"/>
      <c r="J3420" s="188"/>
      <c r="K3420" s="188"/>
      <c r="L3420" s="187"/>
      <c r="M3420" s="188"/>
      <c r="N3420" s="188"/>
      <c r="O3420" s="188"/>
      <c r="P3420" s="189"/>
      <c r="Q3420" s="187"/>
      <c r="R3420" s="187"/>
      <c r="S3420" s="188"/>
      <c r="T3420" s="188"/>
      <c r="U3420" s="188"/>
      <c r="V3420" s="188"/>
      <c r="W3420" s="188"/>
      <c r="X3420" s="188"/>
      <c r="Y3420" s="188"/>
      <c r="Z3420" s="188"/>
      <c r="AA3420" s="187"/>
      <c r="AB3420" s="189"/>
      <c r="AC3420" s="187"/>
      <c r="AD3420" s="25"/>
      <c r="AE3420" s="25"/>
    </row>
    <row r="3421">
      <c r="A3421" s="187"/>
      <c r="B3421" s="187"/>
      <c r="C3421" s="187"/>
      <c r="D3421" s="187"/>
      <c r="E3421" s="187"/>
      <c r="F3421" s="187"/>
      <c r="G3421" s="188"/>
      <c r="H3421" s="187"/>
      <c r="I3421" s="188"/>
      <c r="J3421" s="188"/>
      <c r="K3421" s="188"/>
      <c r="L3421" s="187"/>
      <c r="M3421" s="188"/>
      <c r="N3421" s="188"/>
      <c r="O3421" s="188"/>
      <c r="P3421" s="189"/>
      <c r="Q3421" s="187"/>
      <c r="R3421" s="187"/>
      <c r="S3421" s="188"/>
      <c r="T3421" s="188"/>
      <c r="U3421" s="188"/>
      <c r="V3421" s="188"/>
      <c r="W3421" s="188"/>
      <c r="X3421" s="188"/>
      <c r="Y3421" s="188"/>
      <c r="Z3421" s="188"/>
      <c r="AA3421" s="187"/>
      <c r="AB3421" s="189"/>
      <c r="AC3421" s="187"/>
      <c r="AD3421" s="25"/>
      <c r="AE3421" s="25"/>
    </row>
    <row r="3422">
      <c r="A3422" s="187"/>
      <c r="B3422" s="187"/>
      <c r="C3422" s="187"/>
      <c r="D3422" s="187"/>
      <c r="E3422" s="187"/>
      <c r="F3422" s="187"/>
      <c r="G3422" s="188"/>
      <c r="H3422" s="188"/>
      <c r="I3422" s="188"/>
      <c r="J3422" s="188"/>
      <c r="K3422" s="188"/>
      <c r="L3422" s="188"/>
      <c r="M3422" s="188"/>
      <c r="N3422" s="188"/>
      <c r="O3422" s="188"/>
      <c r="P3422" s="189"/>
      <c r="Q3422" s="188"/>
      <c r="R3422" s="188"/>
      <c r="S3422" s="187"/>
      <c r="T3422" s="188"/>
      <c r="U3422" s="188"/>
      <c r="V3422" s="188"/>
      <c r="W3422" s="188"/>
      <c r="X3422" s="188"/>
      <c r="Y3422" s="188"/>
      <c r="Z3422" s="188"/>
      <c r="AA3422" s="187"/>
      <c r="AB3422" s="189"/>
      <c r="AC3422" s="187"/>
      <c r="AD3422" s="25"/>
      <c r="AE3422" s="25"/>
    </row>
    <row r="3423">
      <c r="A3423" s="187"/>
      <c r="B3423" s="187"/>
      <c r="C3423" s="187"/>
      <c r="D3423" s="187"/>
      <c r="E3423" s="187"/>
      <c r="F3423" s="187"/>
      <c r="G3423" s="188"/>
      <c r="H3423" s="187"/>
      <c r="I3423" s="188"/>
      <c r="J3423" s="188"/>
      <c r="K3423" s="188"/>
      <c r="L3423" s="187"/>
      <c r="M3423" s="188"/>
      <c r="N3423" s="188"/>
      <c r="O3423" s="188"/>
      <c r="P3423" s="189"/>
      <c r="Q3423" s="187"/>
      <c r="R3423" s="187"/>
      <c r="S3423" s="188"/>
      <c r="T3423" s="188"/>
      <c r="U3423" s="188"/>
      <c r="V3423" s="188"/>
      <c r="W3423" s="188"/>
      <c r="X3423" s="188"/>
      <c r="Y3423" s="188"/>
      <c r="Z3423" s="188"/>
      <c r="AA3423" s="187"/>
      <c r="AB3423" s="189"/>
      <c r="AC3423" s="187"/>
      <c r="AD3423" s="25"/>
      <c r="AE3423" s="25"/>
    </row>
    <row r="3424">
      <c r="A3424" s="187"/>
      <c r="B3424" s="187"/>
      <c r="C3424" s="187"/>
      <c r="D3424" s="187"/>
      <c r="E3424" s="187"/>
      <c r="F3424" s="187"/>
      <c r="G3424" s="188"/>
      <c r="H3424" s="187"/>
      <c r="I3424" s="188"/>
      <c r="J3424" s="188"/>
      <c r="K3424" s="188"/>
      <c r="L3424" s="187"/>
      <c r="M3424" s="188"/>
      <c r="N3424" s="188"/>
      <c r="O3424" s="188"/>
      <c r="P3424" s="189"/>
      <c r="Q3424" s="187"/>
      <c r="R3424" s="187"/>
      <c r="S3424" s="188"/>
      <c r="T3424" s="188"/>
      <c r="U3424" s="188"/>
      <c r="V3424" s="188"/>
      <c r="W3424" s="188"/>
      <c r="X3424" s="188"/>
      <c r="Y3424" s="188"/>
      <c r="Z3424" s="188"/>
      <c r="AA3424" s="187"/>
      <c r="AB3424" s="189"/>
      <c r="AC3424" s="187"/>
      <c r="AD3424" s="25"/>
      <c r="AE3424" s="25"/>
    </row>
    <row r="3425">
      <c r="A3425" s="187"/>
      <c r="B3425" s="187"/>
      <c r="C3425" s="187"/>
      <c r="D3425" s="187"/>
      <c r="E3425" s="187"/>
      <c r="F3425" s="187"/>
      <c r="G3425" s="188"/>
      <c r="H3425" s="188"/>
      <c r="I3425" s="188"/>
      <c r="J3425" s="188"/>
      <c r="K3425" s="188"/>
      <c r="L3425" s="188"/>
      <c r="M3425" s="188"/>
      <c r="N3425" s="188"/>
      <c r="O3425" s="188"/>
      <c r="P3425" s="189"/>
      <c r="Q3425" s="188"/>
      <c r="R3425" s="188"/>
      <c r="S3425" s="187"/>
      <c r="T3425" s="188"/>
      <c r="U3425" s="188"/>
      <c r="V3425" s="188"/>
      <c r="W3425" s="188"/>
      <c r="X3425" s="188"/>
      <c r="Y3425" s="188"/>
      <c r="Z3425" s="188"/>
      <c r="AA3425" s="187"/>
      <c r="AB3425" s="189"/>
      <c r="AC3425" s="187"/>
      <c r="AD3425" s="25"/>
      <c r="AE3425" s="25"/>
    </row>
    <row r="3426">
      <c r="A3426" s="187"/>
      <c r="B3426" s="187"/>
      <c r="C3426" s="187"/>
      <c r="D3426" s="187"/>
      <c r="E3426" s="187"/>
      <c r="F3426" s="187"/>
      <c r="G3426" s="188"/>
      <c r="H3426" s="187"/>
      <c r="I3426" s="188"/>
      <c r="J3426" s="188"/>
      <c r="K3426" s="188"/>
      <c r="L3426" s="187"/>
      <c r="M3426" s="188"/>
      <c r="N3426" s="188"/>
      <c r="O3426" s="188"/>
      <c r="P3426" s="189"/>
      <c r="Q3426" s="187"/>
      <c r="R3426" s="187"/>
      <c r="S3426" s="188"/>
      <c r="T3426" s="188"/>
      <c r="U3426" s="188"/>
      <c r="V3426" s="188"/>
      <c r="W3426" s="188"/>
      <c r="X3426" s="188"/>
      <c r="Y3426" s="188"/>
      <c r="Z3426" s="188"/>
      <c r="AA3426" s="187"/>
      <c r="AB3426" s="189"/>
      <c r="AC3426" s="187"/>
      <c r="AD3426" s="25"/>
      <c r="AE3426" s="25"/>
    </row>
    <row r="3427">
      <c r="A3427" s="187"/>
      <c r="B3427" s="187"/>
      <c r="C3427" s="187"/>
      <c r="D3427" s="187"/>
      <c r="E3427" s="187"/>
      <c r="F3427" s="187"/>
      <c r="G3427" s="188"/>
      <c r="H3427" s="187"/>
      <c r="I3427" s="188"/>
      <c r="J3427" s="188"/>
      <c r="K3427" s="188"/>
      <c r="L3427" s="187"/>
      <c r="M3427" s="188"/>
      <c r="N3427" s="188"/>
      <c r="O3427" s="188"/>
      <c r="P3427" s="189"/>
      <c r="Q3427" s="187"/>
      <c r="R3427" s="187"/>
      <c r="S3427" s="188"/>
      <c r="T3427" s="188"/>
      <c r="U3427" s="188"/>
      <c r="V3427" s="188"/>
      <c r="W3427" s="188"/>
      <c r="X3427" s="188"/>
      <c r="Y3427" s="188"/>
      <c r="Z3427" s="188"/>
      <c r="AA3427" s="187"/>
      <c r="AB3427" s="189"/>
      <c r="AC3427" s="187"/>
      <c r="AD3427" s="25"/>
      <c r="AE3427" s="25"/>
    </row>
    <row r="3428">
      <c r="A3428" s="187"/>
      <c r="B3428" s="187"/>
      <c r="C3428" s="187"/>
      <c r="D3428" s="187"/>
      <c r="E3428" s="187"/>
      <c r="F3428" s="187"/>
      <c r="G3428" s="188"/>
      <c r="H3428" s="187"/>
      <c r="I3428" s="188"/>
      <c r="J3428" s="188"/>
      <c r="K3428" s="188"/>
      <c r="L3428" s="187"/>
      <c r="M3428" s="188"/>
      <c r="N3428" s="188"/>
      <c r="O3428" s="188"/>
      <c r="P3428" s="189"/>
      <c r="Q3428" s="187"/>
      <c r="R3428" s="187"/>
      <c r="S3428" s="188"/>
      <c r="T3428" s="188"/>
      <c r="U3428" s="188"/>
      <c r="V3428" s="188"/>
      <c r="W3428" s="188"/>
      <c r="X3428" s="188"/>
      <c r="Y3428" s="188"/>
      <c r="Z3428" s="188"/>
      <c r="AA3428" s="187"/>
      <c r="AB3428" s="189"/>
      <c r="AC3428" s="187"/>
      <c r="AD3428" s="25"/>
      <c r="AE3428" s="25"/>
    </row>
    <row r="3429">
      <c r="A3429" s="187"/>
      <c r="B3429" s="187"/>
      <c r="C3429" s="187"/>
      <c r="D3429" s="187"/>
      <c r="E3429" s="187"/>
      <c r="F3429" s="187"/>
      <c r="G3429" s="188"/>
      <c r="H3429" s="187"/>
      <c r="I3429" s="188"/>
      <c r="J3429" s="188"/>
      <c r="K3429" s="188"/>
      <c r="L3429" s="187"/>
      <c r="M3429" s="188"/>
      <c r="N3429" s="188"/>
      <c r="O3429" s="188"/>
      <c r="P3429" s="189"/>
      <c r="Q3429" s="187"/>
      <c r="R3429" s="187"/>
      <c r="S3429" s="188"/>
      <c r="T3429" s="188"/>
      <c r="U3429" s="188"/>
      <c r="V3429" s="188"/>
      <c r="W3429" s="188"/>
      <c r="X3429" s="188"/>
      <c r="Y3429" s="188"/>
      <c r="Z3429" s="188"/>
      <c r="AA3429" s="187"/>
      <c r="AB3429" s="189"/>
      <c r="AC3429" s="187"/>
      <c r="AD3429" s="25"/>
      <c r="AE3429" s="25"/>
    </row>
    <row r="3430">
      <c r="A3430" s="187"/>
      <c r="B3430" s="187"/>
      <c r="C3430" s="187"/>
      <c r="D3430" s="187"/>
      <c r="E3430" s="187"/>
      <c r="F3430" s="187"/>
      <c r="G3430" s="188"/>
      <c r="H3430" s="187"/>
      <c r="I3430" s="188"/>
      <c r="J3430" s="188"/>
      <c r="K3430" s="188"/>
      <c r="L3430" s="187"/>
      <c r="M3430" s="188"/>
      <c r="N3430" s="188"/>
      <c r="O3430" s="188"/>
      <c r="P3430" s="189"/>
      <c r="Q3430" s="187"/>
      <c r="R3430" s="187"/>
      <c r="S3430" s="188"/>
      <c r="T3430" s="188"/>
      <c r="U3430" s="188"/>
      <c r="V3430" s="188"/>
      <c r="W3430" s="188"/>
      <c r="X3430" s="188"/>
      <c r="Y3430" s="188"/>
      <c r="Z3430" s="188"/>
      <c r="AA3430" s="187"/>
      <c r="AB3430" s="189"/>
      <c r="AC3430" s="187"/>
      <c r="AD3430" s="25"/>
      <c r="AE3430" s="25"/>
    </row>
    <row r="3431">
      <c r="A3431" s="187"/>
      <c r="B3431" s="187"/>
      <c r="C3431" s="187"/>
      <c r="D3431" s="187"/>
      <c r="E3431" s="187"/>
      <c r="F3431" s="187"/>
      <c r="G3431" s="188"/>
      <c r="H3431" s="187"/>
      <c r="I3431" s="188"/>
      <c r="J3431" s="188"/>
      <c r="K3431" s="188"/>
      <c r="L3431" s="187"/>
      <c r="M3431" s="188"/>
      <c r="N3431" s="188"/>
      <c r="O3431" s="188"/>
      <c r="P3431" s="189"/>
      <c r="Q3431" s="187"/>
      <c r="R3431" s="187"/>
      <c r="S3431" s="188"/>
      <c r="T3431" s="188"/>
      <c r="U3431" s="188"/>
      <c r="V3431" s="188"/>
      <c r="W3431" s="188"/>
      <c r="X3431" s="188"/>
      <c r="Y3431" s="188"/>
      <c r="Z3431" s="188"/>
      <c r="AA3431" s="187"/>
      <c r="AB3431" s="189"/>
      <c r="AC3431" s="187"/>
      <c r="AD3431" s="25"/>
      <c r="AE3431" s="25"/>
    </row>
    <row r="3432">
      <c r="A3432" s="187"/>
      <c r="B3432" s="187"/>
      <c r="C3432" s="187"/>
      <c r="D3432" s="187"/>
      <c r="E3432" s="187"/>
      <c r="F3432" s="187"/>
      <c r="G3432" s="188"/>
      <c r="H3432" s="187"/>
      <c r="I3432" s="188"/>
      <c r="J3432" s="188"/>
      <c r="K3432" s="188"/>
      <c r="L3432" s="187"/>
      <c r="M3432" s="188"/>
      <c r="N3432" s="188"/>
      <c r="O3432" s="188"/>
      <c r="P3432" s="189"/>
      <c r="Q3432" s="187"/>
      <c r="R3432" s="187"/>
      <c r="S3432" s="188"/>
      <c r="T3432" s="188"/>
      <c r="U3432" s="188"/>
      <c r="V3432" s="188"/>
      <c r="W3432" s="188"/>
      <c r="X3432" s="188"/>
      <c r="Y3432" s="188"/>
      <c r="Z3432" s="188"/>
      <c r="AA3432" s="187"/>
      <c r="AB3432" s="189"/>
      <c r="AC3432" s="187"/>
      <c r="AD3432" s="25"/>
      <c r="AE3432" s="25"/>
    </row>
    <row r="3433">
      <c r="A3433" s="187"/>
      <c r="B3433" s="187"/>
      <c r="C3433" s="187"/>
      <c r="D3433" s="187"/>
      <c r="E3433" s="187"/>
      <c r="F3433" s="187"/>
      <c r="G3433" s="188"/>
      <c r="H3433" s="187"/>
      <c r="I3433" s="188"/>
      <c r="J3433" s="188"/>
      <c r="K3433" s="188"/>
      <c r="L3433" s="187"/>
      <c r="M3433" s="188"/>
      <c r="N3433" s="188"/>
      <c r="O3433" s="188"/>
      <c r="P3433" s="189"/>
      <c r="Q3433" s="187"/>
      <c r="R3433" s="187"/>
      <c r="S3433" s="188"/>
      <c r="T3433" s="188"/>
      <c r="U3433" s="188"/>
      <c r="V3433" s="188"/>
      <c r="W3433" s="188"/>
      <c r="X3433" s="188"/>
      <c r="Y3433" s="188"/>
      <c r="Z3433" s="188"/>
      <c r="AA3433" s="187"/>
      <c r="AB3433" s="189"/>
      <c r="AC3433" s="187"/>
      <c r="AD3433" s="25"/>
      <c r="AE3433" s="25"/>
    </row>
    <row r="3434">
      <c r="A3434" s="187"/>
      <c r="B3434" s="187"/>
      <c r="C3434" s="187"/>
      <c r="D3434" s="187"/>
      <c r="E3434" s="187"/>
      <c r="F3434" s="187"/>
      <c r="G3434" s="188"/>
      <c r="H3434" s="187"/>
      <c r="I3434" s="188"/>
      <c r="J3434" s="188"/>
      <c r="K3434" s="188"/>
      <c r="L3434" s="187"/>
      <c r="M3434" s="188"/>
      <c r="N3434" s="188"/>
      <c r="O3434" s="188"/>
      <c r="P3434" s="189"/>
      <c r="Q3434" s="187"/>
      <c r="R3434" s="187"/>
      <c r="S3434" s="188"/>
      <c r="T3434" s="188"/>
      <c r="U3434" s="188"/>
      <c r="V3434" s="188"/>
      <c r="W3434" s="188"/>
      <c r="X3434" s="188"/>
      <c r="Y3434" s="188"/>
      <c r="Z3434" s="188"/>
      <c r="AA3434" s="187"/>
      <c r="AB3434" s="189"/>
      <c r="AC3434" s="187"/>
      <c r="AD3434" s="25"/>
      <c r="AE3434" s="25"/>
    </row>
    <row r="3435">
      <c r="A3435" s="187"/>
      <c r="B3435" s="187"/>
      <c r="C3435" s="187"/>
      <c r="D3435" s="187"/>
      <c r="E3435" s="187"/>
      <c r="F3435" s="187"/>
      <c r="G3435" s="188"/>
      <c r="H3435" s="187"/>
      <c r="I3435" s="188"/>
      <c r="J3435" s="188"/>
      <c r="K3435" s="188"/>
      <c r="L3435" s="187"/>
      <c r="M3435" s="188"/>
      <c r="N3435" s="188"/>
      <c r="O3435" s="188"/>
      <c r="P3435" s="189"/>
      <c r="Q3435" s="187"/>
      <c r="R3435" s="187"/>
      <c r="S3435" s="188"/>
      <c r="T3435" s="188"/>
      <c r="U3435" s="188"/>
      <c r="V3435" s="188"/>
      <c r="W3435" s="188"/>
      <c r="X3435" s="188"/>
      <c r="Y3435" s="188"/>
      <c r="Z3435" s="188"/>
      <c r="AA3435" s="187"/>
      <c r="AB3435" s="189"/>
      <c r="AC3435" s="187"/>
      <c r="AD3435" s="25"/>
      <c r="AE3435" s="25"/>
    </row>
    <row r="3436">
      <c r="A3436" s="187"/>
      <c r="B3436" s="187"/>
      <c r="C3436" s="187"/>
      <c r="D3436" s="187"/>
      <c r="E3436" s="187"/>
      <c r="F3436" s="187"/>
      <c r="G3436" s="188"/>
      <c r="H3436" s="187"/>
      <c r="I3436" s="188"/>
      <c r="J3436" s="188"/>
      <c r="K3436" s="188"/>
      <c r="L3436" s="187"/>
      <c r="M3436" s="188"/>
      <c r="N3436" s="188"/>
      <c r="O3436" s="188"/>
      <c r="P3436" s="189"/>
      <c r="Q3436" s="187"/>
      <c r="R3436" s="187"/>
      <c r="S3436" s="188"/>
      <c r="T3436" s="188"/>
      <c r="U3436" s="188"/>
      <c r="V3436" s="188"/>
      <c r="W3436" s="188"/>
      <c r="X3436" s="188"/>
      <c r="Y3436" s="188"/>
      <c r="Z3436" s="188"/>
      <c r="AA3436" s="187"/>
      <c r="AB3436" s="189"/>
      <c r="AC3436" s="187"/>
      <c r="AD3436" s="25"/>
      <c r="AE3436" s="25"/>
    </row>
    <row r="3437">
      <c r="A3437" s="187"/>
      <c r="B3437" s="187"/>
      <c r="C3437" s="187"/>
      <c r="D3437" s="187"/>
      <c r="E3437" s="187"/>
      <c r="F3437" s="187"/>
      <c r="G3437" s="188"/>
      <c r="H3437" s="187"/>
      <c r="I3437" s="188"/>
      <c r="J3437" s="188"/>
      <c r="K3437" s="188"/>
      <c r="L3437" s="187"/>
      <c r="M3437" s="188"/>
      <c r="N3437" s="188"/>
      <c r="O3437" s="188"/>
      <c r="P3437" s="189"/>
      <c r="Q3437" s="187"/>
      <c r="R3437" s="187"/>
      <c r="S3437" s="188"/>
      <c r="T3437" s="188"/>
      <c r="U3437" s="188"/>
      <c r="V3437" s="188"/>
      <c r="W3437" s="188"/>
      <c r="X3437" s="188"/>
      <c r="Y3437" s="188"/>
      <c r="Z3437" s="188"/>
      <c r="AA3437" s="187"/>
      <c r="AB3437" s="189"/>
      <c r="AC3437" s="187"/>
      <c r="AD3437" s="25"/>
      <c r="AE3437" s="25"/>
    </row>
    <row r="3438">
      <c r="A3438" s="187"/>
      <c r="B3438" s="187"/>
      <c r="C3438" s="187"/>
      <c r="D3438" s="187"/>
      <c r="E3438" s="187"/>
      <c r="F3438" s="187"/>
      <c r="G3438" s="188"/>
      <c r="H3438" s="187"/>
      <c r="I3438" s="188"/>
      <c r="J3438" s="188"/>
      <c r="K3438" s="188"/>
      <c r="L3438" s="187"/>
      <c r="M3438" s="188"/>
      <c r="N3438" s="188"/>
      <c r="O3438" s="188"/>
      <c r="P3438" s="189"/>
      <c r="Q3438" s="187"/>
      <c r="R3438" s="187"/>
      <c r="S3438" s="188"/>
      <c r="T3438" s="188"/>
      <c r="U3438" s="188"/>
      <c r="V3438" s="188"/>
      <c r="W3438" s="188"/>
      <c r="X3438" s="188"/>
      <c r="Y3438" s="188"/>
      <c r="Z3438" s="188"/>
      <c r="AA3438" s="187"/>
      <c r="AB3438" s="189"/>
      <c r="AC3438" s="187"/>
      <c r="AD3438" s="25"/>
      <c r="AE3438" s="25"/>
    </row>
    <row r="3439">
      <c r="A3439" s="187"/>
      <c r="B3439" s="187"/>
      <c r="C3439" s="187"/>
      <c r="D3439" s="187"/>
      <c r="E3439" s="187"/>
      <c r="F3439" s="187"/>
      <c r="G3439" s="188"/>
      <c r="H3439" s="187"/>
      <c r="I3439" s="188"/>
      <c r="J3439" s="188"/>
      <c r="K3439" s="188"/>
      <c r="L3439" s="187"/>
      <c r="M3439" s="188"/>
      <c r="N3439" s="188"/>
      <c r="O3439" s="188"/>
      <c r="P3439" s="189"/>
      <c r="Q3439" s="187"/>
      <c r="R3439" s="187"/>
      <c r="S3439" s="188"/>
      <c r="T3439" s="188"/>
      <c r="U3439" s="188"/>
      <c r="V3439" s="188"/>
      <c r="W3439" s="188"/>
      <c r="X3439" s="188"/>
      <c r="Y3439" s="188"/>
      <c r="Z3439" s="188"/>
      <c r="AA3439" s="187"/>
      <c r="AB3439" s="189"/>
      <c r="AC3439" s="187"/>
      <c r="AD3439" s="25"/>
      <c r="AE3439" s="25"/>
    </row>
    <row r="3440">
      <c r="A3440" s="187"/>
      <c r="B3440" s="187"/>
      <c r="C3440" s="187"/>
      <c r="D3440" s="187"/>
      <c r="E3440" s="187"/>
      <c r="F3440" s="187"/>
      <c r="G3440" s="188"/>
      <c r="H3440" s="187"/>
      <c r="I3440" s="188"/>
      <c r="J3440" s="188"/>
      <c r="K3440" s="188"/>
      <c r="L3440" s="187"/>
      <c r="M3440" s="188"/>
      <c r="N3440" s="188"/>
      <c r="O3440" s="188"/>
      <c r="P3440" s="189"/>
      <c r="Q3440" s="187"/>
      <c r="R3440" s="187"/>
      <c r="S3440" s="188"/>
      <c r="T3440" s="188"/>
      <c r="U3440" s="188"/>
      <c r="V3440" s="188"/>
      <c r="W3440" s="188"/>
      <c r="X3440" s="188"/>
      <c r="Y3440" s="188"/>
      <c r="Z3440" s="188"/>
      <c r="AA3440" s="187"/>
      <c r="AB3440" s="189"/>
      <c r="AC3440" s="187"/>
      <c r="AD3440" s="25"/>
      <c r="AE3440" s="25"/>
    </row>
    <row r="3441">
      <c r="A3441" s="187"/>
      <c r="B3441" s="187"/>
      <c r="C3441" s="187"/>
      <c r="D3441" s="187"/>
      <c r="E3441" s="187"/>
      <c r="F3441" s="187"/>
      <c r="G3441" s="188"/>
      <c r="H3441" s="187"/>
      <c r="I3441" s="188"/>
      <c r="J3441" s="188"/>
      <c r="K3441" s="188"/>
      <c r="L3441" s="187"/>
      <c r="M3441" s="188"/>
      <c r="N3441" s="188"/>
      <c r="O3441" s="188"/>
      <c r="P3441" s="189"/>
      <c r="Q3441" s="187"/>
      <c r="R3441" s="187"/>
      <c r="S3441" s="188"/>
      <c r="T3441" s="188"/>
      <c r="U3441" s="188"/>
      <c r="V3441" s="188"/>
      <c r="W3441" s="188"/>
      <c r="X3441" s="188"/>
      <c r="Y3441" s="188"/>
      <c r="Z3441" s="188"/>
      <c r="AA3441" s="187"/>
      <c r="AB3441" s="189"/>
      <c r="AC3441" s="187"/>
      <c r="AD3441" s="25"/>
      <c r="AE3441" s="25"/>
    </row>
    <row r="3442">
      <c r="A3442" s="187"/>
      <c r="B3442" s="187"/>
      <c r="C3442" s="187"/>
      <c r="D3442" s="187"/>
      <c r="E3442" s="187"/>
      <c r="F3442" s="187"/>
      <c r="G3442" s="188"/>
      <c r="H3442" s="187"/>
      <c r="I3442" s="188"/>
      <c r="J3442" s="188"/>
      <c r="K3442" s="188"/>
      <c r="L3442" s="187"/>
      <c r="M3442" s="188"/>
      <c r="N3442" s="188"/>
      <c r="O3442" s="188"/>
      <c r="P3442" s="189"/>
      <c r="Q3442" s="187"/>
      <c r="R3442" s="187"/>
      <c r="S3442" s="188"/>
      <c r="T3442" s="188"/>
      <c r="U3442" s="188"/>
      <c r="V3442" s="188"/>
      <c r="W3442" s="188"/>
      <c r="X3442" s="188"/>
      <c r="Y3442" s="188"/>
      <c r="Z3442" s="188"/>
      <c r="AA3442" s="187"/>
      <c r="AB3442" s="189"/>
      <c r="AC3442" s="187"/>
      <c r="AD3442" s="25"/>
      <c r="AE3442" s="25"/>
    </row>
    <row r="3443">
      <c r="A3443" s="187"/>
      <c r="B3443" s="187"/>
      <c r="C3443" s="187"/>
      <c r="D3443" s="187"/>
      <c r="E3443" s="187"/>
      <c r="F3443" s="187"/>
      <c r="G3443" s="188"/>
      <c r="H3443" s="187"/>
      <c r="I3443" s="188"/>
      <c r="J3443" s="188"/>
      <c r="K3443" s="188"/>
      <c r="L3443" s="187"/>
      <c r="M3443" s="188"/>
      <c r="N3443" s="188"/>
      <c r="O3443" s="188"/>
      <c r="P3443" s="189"/>
      <c r="Q3443" s="187"/>
      <c r="R3443" s="187"/>
      <c r="S3443" s="188"/>
      <c r="T3443" s="188"/>
      <c r="U3443" s="188"/>
      <c r="V3443" s="188"/>
      <c r="W3443" s="188"/>
      <c r="X3443" s="188"/>
      <c r="Y3443" s="188"/>
      <c r="Z3443" s="188"/>
      <c r="AA3443" s="187"/>
      <c r="AB3443" s="189"/>
      <c r="AC3443" s="187"/>
      <c r="AD3443" s="25"/>
      <c r="AE3443" s="25"/>
    </row>
    <row r="3444">
      <c r="A3444" s="187"/>
      <c r="B3444" s="187"/>
      <c r="C3444" s="187"/>
      <c r="D3444" s="187"/>
      <c r="E3444" s="187"/>
      <c r="F3444" s="187"/>
      <c r="G3444" s="188"/>
      <c r="H3444" s="187"/>
      <c r="I3444" s="188"/>
      <c r="J3444" s="188"/>
      <c r="K3444" s="188"/>
      <c r="L3444" s="187"/>
      <c r="M3444" s="188"/>
      <c r="N3444" s="188"/>
      <c r="O3444" s="188"/>
      <c r="P3444" s="189"/>
      <c r="Q3444" s="187"/>
      <c r="R3444" s="187"/>
      <c r="S3444" s="188"/>
      <c r="T3444" s="188"/>
      <c r="U3444" s="188"/>
      <c r="V3444" s="188"/>
      <c r="W3444" s="188"/>
      <c r="X3444" s="188"/>
      <c r="Y3444" s="188"/>
      <c r="Z3444" s="188"/>
      <c r="AA3444" s="187"/>
      <c r="AB3444" s="189"/>
      <c r="AC3444" s="187"/>
      <c r="AD3444" s="25"/>
      <c r="AE3444" s="25"/>
    </row>
    <row r="3445">
      <c r="A3445" s="187"/>
      <c r="B3445" s="187"/>
      <c r="C3445" s="187"/>
      <c r="D3445" s="187"/>
      <c r="E3445" s="187"/>
      <c r="F3445" s="187"/>
      <c r="G3445" s="188"/>
      <c r="H3445" s="187"/>
      <c r="I3445" s="188"/>
      <c r="J3445" s="188"/>
      <c r="K3445" s="188"/>
      <c r="L3445" s="187"/>
      <c r="M3445" s="188"/>
      <c r="N3445" s="188"/>
      <c r="O3445" s="188"/>
      <c r="P3445" s="189"/>
      <c r="Q3445" s="187"/>
      <c r="R3445" s="187"/>
      <c r="S3445" s="188"/>
      <c r="T3445" s="188"/>
      <c r="U3445" s="188"/>
      <c r="V3445" s="188"/>
      <c r="W3445" s="188"/>
      <c r="X3445" s="188"/>
      <c r="Y3445" s="188"/>
      <c r="Z3445" s="188"/>
      <c r="AA3445" s="187"/>
      <c r="AB3445" s="189"/>
      <c r="AC3445" s="187"/>
      <c r="AD3445" s="25"/>
      <c r="AE3445" s="25"/>
    </row>
    <row r="3446">
      <c r="A3446" s="187"/>
      <c r="B3446" s="187"/>
      <c r="C3446" s="187"/>
      <c r="D3446" s="187"/>
      <c r="E3446" s="187"/>
      <c r="F3446" s="187"/>
      <c r="G3446" s="188"/>
      <c r="H3446" s="187"/>
      <c r="I3446" s="188"/>
      <c r="J3446" s="188"/>
      <c r="K3446" s="188"/>
      <c r="L3446" s="187"/>
      <c r="M3446" s="188"/>
      <c r="N3446" s="188"/>
      <c r="O3446" s="188"/>
      <c r="P3446" s="189"/>
      <c r="Q3446" s="187"/>
      <c r="R3446" s="187"/>
      <c r="S3446" s="188"/>
      <c r="T3446" s="188"/>
      <c r="U3446" s="188"/>
      <c r="V3446" s="188"/>
      <c r="W3446" s="188"/>
      <c r="X3446" s="188"/>
      <c r="Y3446" s="188"/>
      <c r="Z3446" s="188"/>
      <c r="AA3446" s="187"/>
      <c r="AB3446" s="189"/>
      <c r="AC3446" s="187"/>
      <c r="AD3446" s="25"/>
      <c r="AE3446" s="25"/>
    </row>
    <row r="3447">
      <c r="A3447" s="187"/>
      <c r="B3447" s="187"/>
      <c r="C3447" s="187"/>
      <c r="D3447" s="187"/>
      <c r="E3447" s="187"/>
      <c r="F3447" s="187"/>
      <c r="G3447" s="188"/>
      <c r="H3447" s="187"/>
      <c r="I3447" s="188"/>
      <c r="J3447" s="188"/>
      <c r="K3447" s="188"/>
      <c r="L3447" s="187"/>
      <c r="M3447" s="188"/>
      <c r="N3447" s="188"/>
      <c r="O3447" s="188"/>
      <c r="P3447" s="189"/>
      <c r="Q3447" s="187"/>
      <c r="R3447" s="187"/>
      <c r="S3447" s="188"/>
      <c r="T3447" s="188"/>
      <c r="U3447" s="188"/>
      <c r="V3447" s="188"/>
      <c r="W3447" s="188"/>
      <c r="X3447" s="188"/>
      <c r="Y3447" s="188"/>
      <c r="Z3447" s="188"/>
      <c r="AA3447" s="187"/>
      <c r="AB3447" s="189"/>
      <c r="AC3447" s="187"/>
      <c r="AD3447" s="25"/>
      <c r="AE3447" s="25"/>
    </row>
    <row r="3448">
      <c r="A3448" s="187"/>
      <c r="B3448" s="187"/>
      <c r="C3448" s="187"/>
      <c r="D3448" s="187"/>
      <c r="E3448" s="187"/>
      <c r="F3448" s="187"/>
      <c r="G3448" s="188"/>
      <c r="H3448" s="187"/>
      <c r="I3448" s="188"/>
      <c r="J3448" s="188"/>
      <c r="K3448" s="188"/>
      <c r="L3448" s="187"/>
      <c r="M3448" s="188"/>
      <c r="N3448" s="188"/>
      <c r="O3448" s="188"/>
      <c r="P3448" s="189"/>
      <c r="Q3448" s="187"/>
      <c r="R3448" s="187"/>
      <c r="S3448" s="188"/>
      <c r="T3448" s="188"/>
      <c r="U3448" s="188"/>
      <c r="V3448" s="188"/>
      <c r="W3448" s="188"/>
      <c r="X3448" s="188"/>
      <c r="Y3448" s="188"/>
      <c r="Z3448" s="188"/>
      <c r="AA3448" s="187"/>
      <c r="AB3448" s="189"/>
      <c r="AC3448" s="187"/>
      <c r="AD3448" s="25"/>
      <c r="AE3448" s="25"/>
    </row>
    <row r="3449">
      <c r="A3449" s="187"/>
      <c r="B3449" s="187"/>
      <c r="C3449" s="187"/>
      <c r="D3449" s="187"/>
      <c r="E3449" s="187"/>
      <c r="F3449" s="187"/>
      <c r="G3449" s="188"/>
      <c r="H3449" s="187"/>
      <c r="I3449" s="188"/>
      <c r="J3449" s="188"/>
      <c r="K3449" s="188"/>
      <c r="L3449" s="187"/>
      <c r="M3449" s="188"/>
      <c r="N3449" s="188"/>
      <c r="O3449" s="188"/>
      <c r="P3449" s="189"/>
      <c r="Q3449" s="187"/>
      <c r="R3449" s="187"/>
      <c r="S3449" s="188"/>
      <c r="T3449" s="188"/>
      <c r="U3449" s="188"/>
      <c r="V3449" s="188"/>
      <c r="W3449" s="188"/>
      <c r="X3449" s="188"/>
      <c r="Y3449" s="188"/>
      <c r="Z3449" s="188"/>
      <c r="AA3449" s="187"/>
      <c r="AB3449" s="189"/>
      <c r="AC3449" s="187"/>
      <c r="AD3449" s="25"/>
      <c r="AE3449" s="25"/>
    </row>
    <row r="3450">
      <c r="A3450" s="187"/>
      <c r="B3450" s="187"/>
      <c r="C3450" s="187"/>
      <c r="D3450" s="187"/>
      <c r="E3450" s="187"/>
      <c r="F3450" s="187"/>
      <c r="G3450" s="188"/>
      <c r="H3450" s="187"/>
      <c r="I3450" s="188"/>
      <c r="J3450" s="188"/>
      <c r="K3450" s="188"/>
      <c r="L3450" s="187"/>
      <c r="M3450" s="188"/>
      <c r="N3450" s="188"/>
      <c r="O3450" s="188"/>
      <c r="P3450" s="189"/>
      <c r="Q3450" s="187"/>
      <c r="R3450" s="187"/>
      <c r="S3450" s="188"/>
      <c r="T3450" s="188"/>
      <c r="U3450" s="188"/>
      <c r="V3450" s="188"/>
      <c r="W3450" s="188"/>
      <c r="X3450" s="188"/>
      <c r="Y3450" s="188"/>
      <c r="Z3450" s="188"/>
      <c r="AA3450" s="187"/>
      <c r="AB3450" s="189"/>
      <c r="AC3450" s="187"/>
      <c r="AD3450" s="25"/>
      <c r="AE3450" s="25"/>
    </row>
    <row r="3451">
      <c r="A3451" s="187"/>
      <c r="B3451" s="187"/>
      <c r="C3451" s="187"/>
      <c r="D3451" s="187"/>
      <c r="E3451" s="187"/>
      <c r="F3451" s="187"/>
      <c r="G3451" s="188"/>
      <c r="H3451" s="187"/>
      <c r="I3451" s="188"/>
      <c r="J3451" s="188"/>
      <c r="K3451" s="188"/>
      <c r="L3451" s="187"/>
      <c r="M3451" s="188"/>
      <c r="N3451" s="188"/>
      <c r="O3451" s="188"/>
      <c r="P3451" s="189"/>
      <c r="Q3451" s="187"/>
      <c r="R3451" s="187"/>
      <c r="S3451" s="188"/>
      <c r="T3451" s="188"/>
      <c r="U3451" s="188"/>
      <c r="V3451" s="188"/>
      <c r="W3451" s="188"/>
      <c r="X3451" s="188"/>
      <c r="Y3451" s="188"/>
      <c r="Z3451" s="188"/>
      <c r="AA3451" s="187"/>
      <c r="AB3451" s="189"/>
      <c r="AC3451" s="187"/>
      <c r="AD3451" s="25"/>
      <c r="AE3451" s="25"/>
    </row>
    <row r="3452">
      <c r="A3452" s="187"/>
      <c r="B3452" s="187"/>
      <c r="C3452" s="187"/>
      <c r="D3452" s="187"/>
      <c r="E3452" s="187"/>
      <c r="F3452" s="187"/>
      <c r="G3452" s="188"/>
      <c r="H3452" s="187"/>
      <c r="I3452" s="188"/>
      <c r="J3452" s="188"/>
      <c r="K3452" s="188"/>
      <c r="L3452" s="187"/>
      <c r="M3452" s="188"/>
      <c r="N3452" s="188"/>
      <c r="O3452" s="188"/>
      <c r="P3452" s="189"/>
      <c r="Q3452" s="187"/>
      <c r="R3452" s="187"/>
      <c r="S3452" s="188"/>
      <c r="T3452" s="188"/>
      <c r="U3452" s="188"/>
      <c r="V3452" s="188"/>
      <c r="W3452" s="188"/>
      <c r="X3452" s="188"/>
      <c r="Y3452" s="188"/>
      <c r="Z3452" s="188"/>
      <c r="AA3452" s="187"/>
      <c r="AB3452" s="189"/>
      <c r="AC3452" s="187"/>
      <c r="AD3452" s="25"/>
      <c r="AE3452" s="25"/>
    </row>
    <row r="3453">
      <c r="A3453" s="187"/>
      <c r="B3453" s="187"/>
      <c r="C3453" s="187"/>
      <c r="D3453" s="187"/>
      <c r="E3453" s="187"/>
      <c r="F3453" s="187"/>
      <c r="G3453" s="188"/>
      <c r="H3453" s="187"/>
      <c r="I3453" s="188"/>
      <c r="J3453" s="188"/>
      <c r="K3453" s="188"/>
      <c r="L3453" s="187"/>
      <c r="M3453" s="188"/>
      <c r="N3453" s="188"/>
      <c r="O3453" s="188"/>
      <c r="P3453" s="189"/>
      <c r="Q3453" s="187"/>
      <c r="R3453" s="187"/>
      <c r="S3453" s="188"/>
      <c r="T3453" s="188"/>
      <c r="U3453" s="188"/>
      <c r="V3453" s="188"/>
      <c r="W3453" s="188"/>
      <c r="X3453" s="188"/>
      <c r="Y3453" s="188"/>
      <c r="Z3453" s="188"/>
      <c r="AA3453" s="187"/>
      <c r="AB3453" s="189"/>
      <c r="AC3453" s="187"/>
      <c r="AD3453" s="25"/>
      <c r="AE3453" s="25"/>
    </row>
    <row r="3454">
      <c r="A3454" s="187"/>
      <c r="B3454" s="187"/>
      <c r="C3454" s="187"/>
      <c r="D3454" s="187"/>
      <c r="E3454" s="187"/>
      <c r="F3454" s="187"/>
      <c r="G3454" s="188"/>
      <c r="H3454" s="187"/>
      <c r="I3454" s="188"/>
      <c r="J3454" s="188"/>
      <c r="K3454" s="188"/>
      <c r="L3454" s="187"/>
      <c r="M3454" s="188"/>
      <c r="N3454" s="188"/>
      <c r="O3454" s="188"/>
      <c r="P3454" s="189"/>
      <c r="Q3454" s="187"/>
      <c r="R3454" s="187"/>
      <c r="S3454" s="188"/>
      <c r="T3454" s="188"/>
      <c r="U3454" s="188"/>
      <c r="V3454" s="188"/>
      <c r="W3454" s="188"/>
      <c r="X3454" s="188"/>
      <c r="Y3454" s="188"/>
      <c r="Z3454" s="188"/>
      <c r="AA3454" s="187"/>
      <c r="AB3454" s="189"/>
      <c r="AC3454" s="187"/>
      <c r="AD3454" s="25"/>
      <c r="AE3454" s="25"/>
    </row>
    <row r="3455">
      <c r="A3455" s="187"/>
      <c r="B3455" s="187"/>
      <c r="C3455" s="187"/>
      <c r="D3455" s="187"/>
      <c r="E3455" s="187"/>
      <c r="F3455" s="187"/>
      <c r="G3455" s="188"/>
      <c r="H3455" s="187"/>
      <c r="I3455" s="188"/>
      <c r="J3455" s="188"/>
      <c r="K3455" s="188"/>
      <c r="L3455" s="187"/>
      <c r="M3455" s="188"/>
      <c r="N3455" s="188"/>
      <c r="O3455" s="188"/>
      <c r="P3455" s="189"/>
      <c r="Q3455" s="187"/>
      <c r="R3455" s="187"/>
      <c r="S3455" s="188"/>
      <c r="T3455" s="188"/>
      <c r="U3455" s="188"/>
      <c r="V3455" s="188"/>
      <c r="W3455" s="188"/>
      <c r="X3455" s="188"/>
      <c r="Y3455" s="188"/>
      <c r="Z3455" s="188"/>
      <c r="AA3455" s="187"/>
      <c r="AB3455" s="189"/>
      <c r="AC3455" s="187"/>
      <c r="AD3455" s="25"/>
      <c r="AE3455" s="25"/>
    </row>
    <row r="3456">
      <c r="A3456" s="187"/>
      <c r="B3456" s="187"/>
      <c r="C3456" s="187"/>
      <c r="D3456" s="187"/>
      <c r="E3456" s="187"/>
      <c r="F3456" s="187"/>
      <c r="G3456" s="188"/>
      <c r="H3456" s="187"/>
      <c r="I3456" s="188"/>
      <c r="J3456" s="188"/>
      <c r="K3456" s="188"/>
      <c r="L3456" s="187"/>
      <c r="M3456" s="188"/>
      <c r="N3456" s="188"/>
      <c r="O3456" s="188"/>
      <c r="P3456" s="189"/>
      <c r="Q3456" s="187"/>
      <c r="R3456" s="187"/>
      <c r="S3456" s="188"/>
      <c r="T3456" s="188"/>
      <c r="U3456" s="188"/>
      <c r="V3456" s="188"/>
      <c r="W3456" s="188"/>
      <c r="X3456" s="188"/>
      <c r="Y3456" s="188"/>
      <c r="Z3456" s="188"/>
      <c r="AA3456" s="187"/>
      <c r="AB3456" s="189"/>
      <c r="AC3456" s="187"/>
      <c r="AD3456" s="25"/>
      <c r="AE3456" s="25"/>
    </row>
    <row r="3457">
      <c r="A3457" s="187"/>
      <c r="B3457" s="187"/>
      <c r="C3457" s="187"/>
      <c r="D3457" s="187"/>
      <c r="E3457" s="187"/>
      <c r="F3457" s="187"/>
      <c r="G3457" s="188"/>
      <c r="H3457" s="187"/>
      <c r="I3457" s="188"/>
      <c r="J3457" s="188"/>
      <c r="K3457" s="188"/>
      <c r="L3457" s="187"/>
      <c r="M3457" s="188"/>
      <c r="N3457" s="188"/>
      <c r="O3457" s="188"/>
      <c r="P3457" s="189"/>
      <c r="Q3457" s="187"/>
      <c r="R3457" s="187"/>
      <c r="S3457" s="188"/>
      <c r="T3457" s="188"/>
      <c r="U3457" s="188"/>
      <c r="V3457" s="188"/>
      <c r="W3457" s="188"/>
      <c r="X3457" s="188"/>
      <c r="Y3457" s="188"/>
      <c r="Z3457" s="188"/>
      <c r="AA3457" s="187"/>
      <c r="AB3457" s="189"/>
      <c r="AC3457" s="187"/>
      <c r="AD3457" s="25"/>
      <c r="AE3457" s="25"/>
    </row>
    <row r="3458">
      <c r="A3458" s="187"/>
      <c r="B3458" s="187"/>
      <c r="C3458" s="187"/>
      <c r="D3458" s="187"/>
      <c r="E3458" s="187"/>
      <c r="F3458" s="187"/>
      <c r="G3458" s="188"/>
      <c r="H3458" s="188"/>
      <c r="I3458" s="188"/>
      <c r="J3458" s="188"/>
      <c r="K3458" s="188"/>
      <c r="L3458" s="188"/>
      <c r="M3458" s="188"/>
      <c r="N3458" s="188"/>
      <c r="O3458" s="188"/>
      <c r="P3458" s="189"/>
      <c r="Q3458" s="187"/>
      <c r="R3458" s="188"/>
      <c r="S3458" s="187"/>
      <c r="T3458" s="188"/>
      <c r="U3458" s="188"/>
      <c r="V3458" s="188"/>
      <c r="W3458" s="188"/>
      <c r="X3458" s="188"/>
      <c r="Y3458" s="188"/>
      <c r="Z3458" s="188"/>
      <c r="AA3458" s="187"/>
      <c r="AB3458" s="189"/>
      <c r="AC3458" s="187"/>
      <c r="AD3458" s="25"/>
      <c r="AE3458" s="25"/>
    </row>
    <row r="3459">
      <c r="A3459" s="187"/>
      <c r="B3459" s="187"/>
      <c r="C3459" s="187"/>
      <c r="D3459" s="187"/>
      <c r="E3459" s="187"/>
      <c r="F3459" s="187"/>
      <c r="G3459" s="188"/>
      <c r="H3459" s="187"/>
      <c r="I3459" s="188"/>
      <c r="J3459" s="188"/>
      <c r="K3459" s="188"/>
      <c r="L3459" s="187"/>
      <c r="M3459" s="188"/>
      <c r="N3459" s="188"/>
      <c r="O3459" s="188"/>
      <c r="P3459" s="189"/>
      <c r="Q3459" s="187"/>
      <c r="R3459" s="187"/>
      <c r="S3459" s="188"/>
      <c r="T3459" s="188"/>
      <c r="U3459" s="188"/>
      <c r="V3459" s="188"/>
      <c r="W3459" s="188"/>
      <c r="X3459" s="188"/>
      <c r="Y3459" s="188"/>
      <c r="Z3459" s="188"/>
      <c r="AA3459" s="187"/>
      <c r="AB3459" s="189"/>
      <c r="AC3459" s="187"/>
      <c r="AD3459" s="25"/>
      <c r="AE3459" s="25"/>
    </row>
    <row r="3460">
      <c r="A3460" s="187"/>
      <c r="B3460" s="187"/>
      <c r="C3460" s="187"/>
      <c r="D3460" s="187"/>
      <c r="E3460" s="187"/>
      <c r="F3460" s="187"/>
      <c r="G3460" s="188"/>
      <c r="H3460" s="187"/>
      <c r="I3460" s="188"/>
      <c r="J3460" s="188"/>
      <c r="K3460" s="188"/>
      <c r="L3460" s="187"/>
      <c r="M3460" s="188"/>
      <c r="N3460" s="188"/>
      <c r="O3460" s="188"/>
      <c r="P3460" s="189"/>
      <c r="Q3460" s="187"/>
      <c r="R3460" s="187"/>
      <c r="S3460" s="188"/>
      <c r="T3460" s="188"/>
      <c r="U3460" s="188"/>
      <c r="V3460" s="188"/>
      <c r="W3460" s="188"/>
      <c r="X3460" s="188"/>
      <c r="Y3460" s="188"/>
      <c r="Z3460" s="188"/>
      <c r="AA3460" s="187"/>
      <c r="AB3460" s="189"/>
      <c r="AC3460" s="187"/>
      <c r="AD3460" s="25"/>
      <c r="AE3460" s="25"/>
    </row>
    <row r="3461">
      <c r="A3461" s="187"/>
      <c r="B3461" s="187"/>
      <c r="C3461" s="187"/>
      <c r="D3461" s="187"/>
      <c r="E3461" s="187"/>
      <c r="F3461" s="187"/>
      <c r="G3461" s="188"/>
      <c r="H3461" s="187"/>
      <c r="I3461" s="188"/>
      <c r="J3461" s="188"/>
      <c r="K3461" s="188"/>
      <c r="L3461" s="187"/>
      <c r="M3461" s="188"/>
      <c r="N3461" s="188"/>
      <c r="O3461" s="188"/>
      <c r="P3461" s="189"/>
      <c r="Q3461" s="187"/>
      <c r="R3461" s="187"/>
      <c r="S3461" s="188"/>
      <c r="T3461" s="188"/>
      <c r="U3461" s="188"/>
      <c r="V3461" s="188"/>
      <c r="W3461" s="188"/>
      <c r="X3461" s="188"/>
      <c r="Y3461" s="188"/>
      <c r="Z3461" s="188"/>
      <c r="AA3461" s="187"/>
      <c r="AB3461" s="189"/>
      <c r="AC3461" s="187"/>
      <c r="AD3461" s="25"/>
      <c r="AE3461" s="25"/>
    </row>
    <row r="3462">
      <c r="A3462" s="187"/>
      <c r="B3462" s="187"/>
      <c r="C3462" s="187"/>
      <c r="D3462" s="187"/>
      <c r="E3462" s="187"/>
      <c r="F3462" s="187"/>
      <c r="G3462" s="188"/>
      <c r="H3462" s="188"/>
      <c r="I3462" s="188"/>
      <c r="J3462" s="188"/>
      <c r="K3462" s="188"/>
      <c r="L3462" s="188"/>
      <c r="M3462" s="188"/>
      <c r="N3462" s="188"/>
      <c r="O3462" s="188"/>
      <c r="P3462" s="189"/>
      <c r="Q3462" s="188"/>
      <c r="R3462" s="188"/>
      <c r="S3462" s="187"/>
      <c r="T3462" s="188"/>
      <c r="U3462" s="188"/>
      <c r="V3462" s="188"/>
      <c r="W3462" s="188"/>
      <c r="X3462" s="188"/>
      <c r="Y3462" s="188"/>
      <c r="Z3462" s="188"/>
      <c r="AA3462" s="187"/>
      <c r="AB3462" s="189"/>
      <c r="AC3462" s="187"/>
      <c r="AD3462" s="25"/>
      <c r="AE3462" s="25"/>
    </row>
    <row r="3463">
      <c r="A3463" s="187"/>
      <c r="B3463" s="187"/>
      <c r="C3463" s="187"/>
      <c r="D3463" s="187"/>
      <c r="E3463" s="187"/>
      <c r="F3463" s="187"/>
      <c r="G3463" s="188"/>
      <c r="H3463" s="188"/>
      <c r="I3463" s="188"/>
      <c r="J3463" s="188"/>
      <c r="K3463" s="188"/>
      <c r="L3463" s="188"/>
      <c r="M3463" s="188"/>
      <c r="N3463" s="188"/>
      <c r="O3463" s="188"/>
      <c r="P3463" s="189"/>
      <c r="Q3463" s="187"/>
      <c r="R3463" s="188"/>
      <c r="S3463" s="187"/>
      <c r="T3463" s="188"/>
      <c r="U3463" s="188"/>
      <c r="V3463" s="188"/>
      <c r="W3463" s="188"/>
      <c r="X3463" s="188"/>
      <c r="Y3463" s="188"/>
      <c r="Z3463" s="188"/>
      <c r="AA3463" s="187"/>
      <c r="AB3463" s="189"/>
      <c r="AC3463" s="187"/>
      <c r="AD3463" s="25"/>
      <c r="AE3463" s="25"/>
    </row>
    <row r="3464">
      <c r="A3464" s="187"/>
      <c r="B3464" s="187"/>
      <c r="C3464" s="187"/>
      <c r="D3464" s="187"/>
      <c r="E3464" s="187"/>
      <c r="F3464" s="187"/>
      <c r="G3464" s="188"/>
      <c r="H3464" s="187"/>
      <c r="I3464" s="187"/>
      <c r="J3464" s="188"/>
      <c r="K3464" s="187"/>
      <c r="L3464" s="188"/>
      <c r="M3464" s="188"/>
      <c r="N3464" s="188"/>
      <c r="O3464" s="188"/>
      <c r="P3464" s="189"/>
      <c r="Q3464" s="187"/>
      <c r="R3464" s="187"/>
      <c r="S3464" s="188"/>
      <c r="T3464" s="188"/>
      <c r="U3464" s="188"/>
      <c r="V3464" s="188"/>
      <c r="W3464" s="188"/>
      <c r="X3464" s="188"/>
      <c r="Y3464" s="188"/>
      <c r="Z3464" s="188"/>
      <c r="AA3464" s="187"/>
      <c r="AB3464" s="189"/>
      <c r="AC3464" s="187"/>
      <c r="AD3464" s="25"/>
      <c r="AE3464" s="25"/>
    </row>
    <row r="3465">
      <c r="A3465" s="187"/>
      <c r="B3465" s="187"/>
      <c r="C3465" s="187"/>
      <c r="D3465" s="187"/>
      <c r="E3465" s="187"/>
      <c r="F3465" s="187"/>
      <c r="G3465" s="188"/>
      <c r="H3465" s="187"/>
      <c r="I3465" s="188"/>
      <c r="J3465" s="188"/>
      <c r="K3465" s="188"/>
      <c r="L3465" s="187"/>
      <c r="M3465" s="188"/>
      <c r="N3465" s="188"/>
      <c r="O3465" s="188"/>
      <c r="P3465" s="189"/>
      <c r="Q3465" s="187"/>
      <c r="R3465" s="187"/>
      <c r="S3465" s="188"/>
      <c r="T3465" s="188"/>
      <c r="U3465" s="188"/>
      <c r="V3465" s="188"/>
      <c r="W3465" s="188"/>
      <c r="X3465" s="188"/>
      <c r="Y3465" s="188"/>
      <c r="Z3465" s="188"/>
      <c r="AA3465" s="187"/>
      <c r="AB3465" s="189"/>
      <c r="AC3465" s="187"/>
      <c r="AD3465" s="25"/>
      <c r="AE3465" s="25"/>
    </row>
    <row r="3466">
      <c r="A3466" s="187"/>
      <c r="B3466" s="187"/>
      <c r="C3466" s="187"/>
      <c r="D3466" s="187"/>
      <c r="E3466" s="187"/>
      <c r="F3466" s="187"/>
      <c r="G3466" s="188"/>
      <c r="H3466" s="187"/>
      <c r="I3466" s="187"/>
      <c r="J3466" s="188"/>
      <c r="K3466" s="187"/>
      <c r="L3466" s="188"/>
      <c r="M3466" s="188"/>
      <c r="N3466" s="188"/>
      <c r="O3466" s="188"/>
      <c r="P3466" s="189"/>
      <c r="Q3466" s="187"/>
      <c r="R3466" s="187"/>
      <c r="S3466" s="188"/>
      <c r="T3466" s="188"/>
      <c r="U3466" s="188"/>
      <c r="V3466" s="188"/>
      <c r="W3466" s="188"/>
      <c r="X3466" s="188"/>
      <c r="Y3466" s="188"/>
      <c r="Z3466" s="188"/>
      <c r="AA3466" s="187"/>
      <c r="AB3466" s="189"/>
      <c r="AC3466" s="187"/>
      <c r="AD3466" s="25"/>
      <c r="AE3466" s="25"/>
    </row>
    <row r="3467">
      <c r="A3467" s="187"/>
      <c r="B3467" s="187"/>
      <c r="C3467" s="187"/>
      <c r="D3467" s="187"/>
      <c r="E3467" s="187"/>
      <c r="F3467" s="187"/>
      <c r="G3467" s="188"/>
      <c r="H3467" s="188"/>
      <c r="I3467" s="188"/>
      <c r="J3467" s="188"/>
      <c r="K3467" s="188"/>
      <c r="L3467" s="188"/>
      <c r="M3467" s="188"/>
      <c r="N3467" s="188"/>
      <c r="O3467" s="188"/>
      <c r="P3467" s="189"/>
      <c r="Q3467" s="187"/>
      <c r="R3467" s="188"/>
      <c r="S3467" s="187"/>
      <c r="T3467" s="188"/>
      <c r="U3467" s="188"/>
      <c r="V3467" s="188"/>
      <c r="W3467" s="188"/>
      <c r="X3467" s="188"/>
      <c r="Y3467" s="188"/>
      <c r="Z3467" s="188"/>
      <c r="AA3467" s="187"/>
      <c r="AB3467" s="189"/>
      <c r="AC3467" s="187"/>
      <c r="AD3467" s="25"/>
      <c r="AE3467" s="25"/>
    </row>
    <row r="3468">
      <c r="A3468" s="187"/>
      <c r="B3468" s="187"/>
      <c r="C3468" s="187"/>
      <c r="D3468" s="187"/>
      <c r="E3468" s="187"/>
      <c r="F3468" s="187"/>
      <c r="G3468" s="188"/>
      <c r="H3468" s="187"/>
      <c r="I3468" s="187"/>
      <c r="J3468" s="188"/>
      <c r="K3468" s="188"/>
      <c r="L3468" s="188"/>
      <c r="M3468" s="188"/>
      <c r="N3468" s="188"/>
      <c r="O3468" s="188"/>
      <c r="P3468" s="189"/>
      <c r="Q3468" s="187"/>
      <c r="R3468" s="187"/>
      <c r="S3468" s="188"/>
      <c r="T3468" s="188"/>
      <c r="U3468" s="188"/>
      <c r="V3468" s="188"/>
      <c r="W3468" s="188"/>
      <c r="X3468" s="188"/>
      <c r="Y3468" s="188"/>
      <c r="Z3468" s="188"/>
      <c r="AA3468" s="187"/>
      <c r="AB3468" s="189"/>
      <c r="AC3468" s="187"/>
      <c r="AD3468" s="25"/>
      <c r="AE3468" s="25"/>
    </row>
    <row r="3469">
      <c r="A3469" s="187"/>
      <c r="B3469" s="187"/>
      <c r="C3469" s="187"/>
      <c r="D3469" s="187"/>
      <c r="E3469" s="187"/>
      <c r="F3469" s="187"/>
      <c r="G3469" s="188"/>
      <c r="H3469" s="188"/>
      <c r="I3469" s="188"/>
      <c r="J3469" s="188"/>
      <c r="K3469" s="188"/>
      <c r="L3469" s="188"/>
      <c r="M3469" s="188"/>
      <c r="N3469" s="188"/>
      <c r="O3469" s="188"/>
      <c r="P3469" s="189"/>
      <c r="Q3469" s="188"/>
      <c r="R3469" s="188"/>
      <c r="S3469" s="187"/>
      <c r="T3469" s="188"/>
      <c r="U3469" s="188"/>
      <c r="V3469" s="188"/>
      <c r="W3469" s="188"/>
      <c r="X3469" s="188"/>
      <c r="Y3469" s="188"/>
      <c r="Z3469" s="188"/>
      <c r="AA3469" s="187"/>
      <c r="AB3469" s="189"/>
      <c r="AC3469" s="187"/>
      <c r="AD3469" s="25"/>
      <c r="AE3469" s="25"/>
    </row>
    <row r="3470">
      <c r="A3470" s="187"/>
      <c r="B3470" s="187"/>
      <c r="C3470" s="187"/>
      <c r="D3470" s="187"/>
      <c r="E3470" s="187"/>
      <c r="F3470" s="187"/>
      <c r="G3470" s="188"/>
      <c r="H3470" s="188"/>
      <c r="I3470" s="188"/>
      <c r="J3470" s="188"/>
      <c r="K3470" s="188"/>
      <c r="L3470" s="188"/>
      <c r="M3470" s="188"/>
      <c r="N3470" s="188"/>
      <c r="O3470" s="188"/>
      <c r="P3470" s="189"/>
      <c r="Q3470" s="188"/>
      <c r="R3470" s="188"/>
      <c r="S3470" s="187"/>
      <c r="T3470" s="188"/>
      <c r="U3470" s="188"/>
      <c r="V3470" s="188"/>
      <c r="W3470" s="188"/>
      <c r="X3470" s="188"/>
      <c r="Y3470" s="188"/>
      <c r="Z3470" s="188"/>
      <c r="AA3470" s="187"/>
      <c r="AB3470" s="189"/>
      <c r="AC3470" s="187"/>
      <c r="AD3470" s="25"/>
      <c r="AE3470" s="25"/>
    </row>
    <row r="3471">
      <c r="A3471" s="187"/>
      <c r="B3471" s="187"/>
      <c r="C3471" s="187"/>
      <c r="D3471" s="187"/>
      <c r="E3471" s="187"/>
      <c r="F3471" s="187"/>
      <c r="G3471" s="188"/>
      <c r="H3471" s="188"/>
      <c r="I3471" s="188"/>
      <c r="J3471" s="188"/>
      <c r="K3471" s="188"/>
      <c r="L3471" s="188"/>
      <c r="M3471" s="188"/>
      <c r="N3471" s="188"/>
      <c r="O3471" s="188"/>
      <c r="P3471" s="189"/>
      <c r="Q3471" s="188"/>
      <c r="R3471" s="188"/>
      <c r="S3471" s="187"/>
      <c r="T3471" s="188"/>
      <c r="U3471" s="188"/>
      <c r="V3471" s="188"/>
      <c r="W3471" s="188"/>
      <c r="X3471" s="188"/>
      <c r="Y3471" s="188"/>
      <c r="Z3471" s="188"/>
      <c r="AA3471" s="187"/>
      <c r="AB3471" s="189"/>
      <c r="AC3471" s="187"/>
      <c r="AD3471" s="25"/>
      <c r="AE3471" s="25"/>
    </row>
    <row r="3472">
      <c r="A3472" s="187"/>
      <c r="B3472" s="187"/>
      <c r="C3472" s="187"/>
      <c r="D3472" s="187"/>
      <c r="E3472" s="187"/>
      <c r="F3472" s="187"/>
      <c r="G3472" s="188"/>
      <c r="H3472" s="188"/>
      <c r="I3472" s="188"/>
      <c r="J3472" s="188"/>
      <c r="K3472" s="188"/>
      <c r="L3472" s="188"/>
      <c r="M3472" s="188"/>
      <c r="N3472" s="188"/>
      <c r="O3472" s="188"/>
      <c r="P3472" s="189"/>
      <c r="Q3472" s="188"/>
      <c r="R3472" s="188"/>
      <c r="S3472" s="187"/>
      <c r="T3472" s="188"/>
      <c r="U3472" s="188"/>
      <c r="V3472" s="188"/>
      <c r="W3472" s="188"/>
      <c r="X3472" s="188"/>
      <c r="Y3472" s="188"/>
      <c r="Z3472" s="188"/>
      <c r="AA3472" s="187"/>
      <c r="AB3472" s="189"/>
      <c r="AC3472" s="187"/>
      <c r="AD3472" s="25"/>
      <c r="AE3472" s="25"/>
    </row>
    <row r="3473">
      <c r="A3473" s="187"/>
      <c r="B3473" s="187"/>
      <c r="C3473" s="187"/>
      <c r="D3473" s="187"/>
      <c r="E3473" s="187"/>
      <c r="F3473" s="187"/>
      <c r="G3473" s="188"/>
      <c r="H3473" s="188"/>
      <c r="I3473" s="188"/>
      <c r="J3473" s="188"/>
      <c r="K3473" s="188"/>
      <c r="L3473" s="188"/>
      <c r="M3473" s="188"/>
      <c r="N3473" s="188"/>
      <c r="O3473" s="188"/>
      <c r="P3473" s="189"/>
      <c r="Q3473" s="188"/>
      <c r="R3473" s="188"/>
      <c r="S3473" s="187"/>
      <c r="T3473" s="188"/>
      <c r="U3473" s="188"/>
      <c r="V3473" s="188"/>
      <c r="W3473" s="188"/>
      <c r="X3473" s="188"/>
      <c r="Y3473" s="188"/>
      <c r="Z3473" s="188"/>
      <c r="AA3473" s="187"/>
      <c r="AB3473" s="189"/>
      <c r="AC3473" s="187"/>
      <c r="AD3473" s="25"/>
      <c r="AE3473" s="25"/>
    </row>
    <row r="3474">
      <c r="A3474" s="187"/>
      <c r="B3474" s="187"/>
      <c r="C3474" s="187"/>
      <c r="D3474" s="187"/>
      <c r="E3474" s="187"/>
      <c r="F3474" s="187"/>
      <c r="G3474" s="188"/>
      <c r="H3474" s="188"/>
      <c r="I3474" s="188"/>
      <c r="J3474" s="188"/>
      <c r="K3474" s="188"/>
      <c r="L3474" s="188"/>
      <c r="M3474" s="188"/>
      <c r="N3474" s="188"/>
      <c r="O3474" s="188"/>
      <c r="P3474" s="189"/>
      <c r="Q3474" s="188"/>
      <c r="R3474" s="188"/>
      <c r="S3474" s="187"/>
      <c r="T3474" s="188"/>
      <c r="U3474" s="188"/>
      <c r="V3474" s="188"/>
      <c r="W3474" s="188"/>
      <c r="X3474" s="188"/>
      <c r="Y3474" s="188"/>
      <c r="Z3474" s="188"/>
      <c r="AA3474" s="187"/>
      <c r="AB3474" s="189"/>
      <c r="AC3474" s="187"/>
      <c r="AD3474" s="25"/>
      <c r="AE3474" s="25"/>
    </row>
    <row r="3475">
      <c r="A3475" s="187"/>
      <c r="B3475" s="187"/>
      <c r="C3475" s="187"/>
      <c r="D3475" s="187"/>
      <c r="E3475" s="187"/>
      <c r="F3475" s="187"/>
      <c r="G3475" s="188"/>
      <c r="H3475" s="188"/>
      <c r="I3475" s="188"/>
      <c r="J3475" s="188"/>
      <c r="K3475" s="188"/>
      <c r="L3475" s="188"/>
      <c r="M3475" s="188"/>
      <c r="N3475" s="188"/>
      <c r="O3475" s="188"/>
      <c r="P3475" s="189"/>
      <c r="Q3475" s="188"/>
      <c r="R3475" s="188"/>
      <c r="S3475" s="187"/>
      <c r="T3475" s="188"/>
      <c r="U3475" s="188"/>
      <c r="V3475" s="188"/>
      <c r="W3475" s="188"/>
      <c r="X3475" s="188"/>
      <c r="Y3475" s="188"/>
      <c r="Z3475" s="188"/>
      <c r="AA3475" s="187"/>
      <c r="AB3475" s="189"/>
      <c r="AC3475" s="187"/>
      <c r="AD3475" s="25"/>
      <c r="AE3475" s="25"/>
    </row>
    <row r="3476">
      <c r="A3476" s="187"/>
      <c r="B3476" s="187"/>
      <c r="C3476" s="187"/>
      <c r="D3476" s="187"/>
      <c r="E3476" s="187"/>
      <c r="F3476" s="187"/>
      <c r="G3476" s="188"/>
      <c r="H3476" s="188"/>
      <c r="I3476" s="188"/>
      <c r="J3476" s="188"/>
      <c r="K3476" s="188"/>
      <c r="L3476" s="188"/>
      <c r="M3476" s="188"/>
      <c r="N3476" s="188"/>
      <c r="O3476" s="188"/>
      <c r="P3476" s="189"/>
      <c r="Q3476" s="188"/>
      <c r="R3476" s="188"/>
      <c r="S3476" s="187"/>
      <c r="T3476" s="188"/>
      <c r="U3476" s="188"/>
      <c r="V3476" s="188"/>
      <c r="W3476" s="188"/>
      <c r="X3476" s="188"/>
      <c r="Y3476" s="188"/>
      <c r="Z3476" s="188"/>
      <c r="AA3476" s="187"/>
      <c r="AB3476" s="189"/>
      <c r="AC3476" s="187"/>
      <c r="AD3476" s="25"/>
      <c r="AE3476" s="25"/>
    </row>
    <row r="3477">
      <c r="A3477" s="187"/>
      <c r="B3477" s="187"/>
      <c r="C3477" s="187"/>
      <c r="D3477" s="187"/>
      <c r="E3477" s="187"/>
      <c r="F3477" s="187"/>
      <c r="G3477" s="188"/>
      <c r="H3477" s="188"/>
      <c r="I3477" s="188"/>
      <c r="J3477" s="188"/>
      <c r="K3477" s="188"/>
      <c r="L3477" s="188"/>
      <c r="M3477" s="188"/>
      <c r="N3477" s="188"/>
      <c r="O3477" s="188"/>
      <c r="P3477" s="189"/>
      <c r="Q3477" s="188"/>
      <c r="R3477" s="188"/>
      <c r="S3477" s="187"/>
      <c r="T3477" s="188"/>
      <c r="U3477" s="188"/>
      <c r="V3477" s="188"/>
      <c r="W3477" s="188"/>
      <c r="X3477" s="188"/>
      <c r="Y3477" s="188"/>
      <c r="Z3477" s="188"/>
      <c r="AA3477" s="187"/>
      <c r="AB3477" s="189"/>
      <c r="AC3477" s="187"/>
      <c r="AD3477" s="25"/>
      <c r="AE3477" s="25"/>
    </row>
    <row r="3478">
      <c r="A3478" s="187"/>
      <c r="B3478" s="187"/>
      <c r="C3478" s="187"/>
      <c r="D3478" s="187"/>
      <c r="E3478" s="187"/>
      <c r="F3478" s="187"/>
      <c r="G3478" s="188"/>
      <c r="H3478" s="188"/>
      <c r="I3478" s="188"/>
      <c r="J3478" s="188"/>
      <c r="K3478" s="188"/>
      <c r="L3478" s="188"/>
      <c r="M3478" s="188"/>
      <c r="N3478" s="188"/>
      <c r="O3478" s="188"/>
      <c r="P3478" s="189"/>
      <c r="Q3478" s="188"/>
      <c r="R3478" s="188"/>
      <c r="S3478" s="187"/>
      <c r="T3478" s="188"/>
      <c r="U3478" s="188"/>
      <c r="V3478" s="188"/>
      <c r="W3478" s="188"/>
      <c r="X3478" s="188"/>
      <c r="Y3478" s="188"/>
      <c r="Z3478" s="188"/>
      <c r="AA3478" s="187"/>
      <c r="AB3478" s="189"/>
      <c r="AC3478" s="187"/>
      <c r="AD3478" s="25"/>
      <c r="AE3478" s="25"/>
    </row>
    <row r="3479">
      <c r="A3479" s="187"/>
      <c r="B3479" s="187"/>
      <c r="C3479" s="187"/>
      <c r="D3479" s="187"/>
      <c r="E3479" s="187"/>
      <c r="F3479" s="187"/>
      <c r="G3479" s="188"/>
      <c r="H3479" s="188"/>
      <c r="I3479" s="188"/>
      <c r="J3479" s="188"/>
      <c r="K3479" s="188"/>
      <c r="L3479" s="188"/>
      <c r="M3479" s="188"/>
      <c r="N3479" s="188"/>
      <c r="O3479" s="188"/>
      <c r="P3479" s="189"/>
      <c r="Q3479" s="188"/>
      <c r="R3479" s="188"/>
      <c r="S3479" s="187"/>
      <c r="T3479" s="188"/>
      <c r="U3479" s="188"/>
      <c r="V3479" s="188"/>
      <c r="W3479" s="188"/>
      <c r="X3479" s="188"/>
      <c r="Y3479" s="188"/>
      <c r="Z3479" s="188"/>
      <c r="AA3479" s="187"/>
      <c r="AB3479" s="189"/>
      <c r="AC3479" s="187"/>
      <c r="AD3479" s="25"/>
      <c r="AE3479" s="25"/>
    </row>
    <row r="3480">
      <c r="A3480" s="187"/>
      <c r="B3480" s="187"/>
      <c r="C3480" s="187"/>
      <c r="D3480" s="187"/>
      <c r="E3480" s="187"/>
      <c r="F3480" s="187"/>
      <c r="G3480" s="188"/>
      <c r="H3480" s="188"/>
      <c r="I3480" s="188"/>
      <c r="J3480" s="188"/>
      <c r="K3480" s="188"/>
      <c r="L3480" s="188"/>
      <c r="M3480" s="188"/>
      <c r="N3480" s="188"/>
      <c r="O3480" s="188"/>
      <c r="P3480" s="189"/>
      <c r="Q3480" s="188"/>
      <c r="R3480" s="188"/>
      <c r="S3480" s="187"/>
      <c r="T3480" s="188"/>
      <c r="U3480" s="188"/>
      <c r="V3480" s="188"/>
      <c r="W3480" s="188"/>
      <c r="X3480" s="188"/>
      <c r="Y3480" s="188"/>
      <c r="Z3480" s="188"/>
      <c r="AA3480" s="187"/>
      <c r="AB3480" s="189"/>
      <c r="AC3480" s="187"/>
      <c r="AD3480" s="25"/>
      <c r="AE3480" s="25"/>
    </row>
    <row r="3481">
      <c r="A3481" s="187"/>
      <c r="B3481" s="187"/>
      <c r="C3481" s="187"/>
      <c r="D3481" s="187"/>
      <c r="E3481" s="187"/>
      <c r="F3481" s="187"/>
      <c r="G3481" s="188"/>
      <c r="H3481" s="188"/>
      <c r="I3481" s="188"/>
      <c r="J3481" s="188"/>
      <c r="K3481" s="188"/>
      <c r="L3481" s="188"/>
      <c r="M3481" s="188"/>
      <c r="N3481" s="188"/>
      <c r="O3481" s="188"/>
      <c r="P3481" s="189"/>
      <c r="Q3481" s="188"/>
      <c r="R3481" s="188"/>
      <c r="S3481" s="187"/>
      <c r="T3481" s="188"/>
      <c r="U3481" s="188"/>
      <c r="V3481" s="188"/>
      <c r="W3481" s="188"/>
      <c r="X3481" s="188"/>
      <c r="Y3481" s="188"/>
      <c r="Z3481" s="188"/>
      <c r="AA3481" s="187"/>
      <c r="AB3481" s="189"/>
      <c r="AC3481" s="187"/>
      <c r="AD3481" s="25"/>
      <c r="AE3481" s="25"/>
    </row>
    <row r="3482">
      <c r="A3482" s="187"/>
      <c r="B3482" s="187"/>
      <c r="C3482" s="187"/>
      <c r="D3482" s="187"/>
      <c r="E3482" s="187"/>
      <c r="F3482" s="187"/>
      <c r="G3482" s="188"/>
      <c r="H3482" s="188"/>
      <c r="I3482" s="188"/>
      <c r="J3482" s="188"/>
      <c r="K3482" s="188"/>
      <c r="L3482" s="188"/>
      <c r="M3482" s="188"/>
      <c r="N3482" s="188"/>
      <c r="O3482" s="188"/>
      <c r="P3482" s="189"/>
      <c r="Q3482" s="188"/>
      <c r="R3482" s="188"/>
      <c r="S3482" s="187"/>
      <c r="T3482" s="188"/>
      <c r="U3482" s="188"/>
      <c r="V3482" s="188"/>
      <c r="W3482" s="188"/>
      <c r="X3482" s="188"/>
      <c r="Y3482" s="188"/>
      <c r="Z3482" s="188"/>
      <c r="AA3482" s="187"/>
      <c r="AB3482" s="189"/>
      <c r="AC3482" s="187"/>
      <c r="AD3482" s="25"/>
      <c r="AE3482" s="25"/>
    </row>
    <row r="3483">
      <c r="A3483" s="187"/>
      <c r="B3483" s="187"/>
      <c r="C3483" s="187"/>
      <c r="D3483" s="187"/>
      <c r="E3483" s="187"/>
      <c r="F3483" s="187"/>
      <c r="G3483" s="188"/>
      <c r="H3483" s="188"/>
      <c r="I3483" s="188"/>
      <c r="J3483" s="188"/>
      <c r="K3483" s="188"/>
      <c r="L3483" s="188"/>
      <c r="M3483" s="188"/>
      <c r="N3483" s="188"/>
      <c r="O3483" s="188"/>
      <c r="P3483" s="189"/>
      <c r="Q3483" s="188"/>
      <c r="R3483" s="188"/>
      <c r="S3483" s="187"/>
      <c r="T3483" s="188"/>
      <c r="U3483" s="188"/>
      <c r="V3483" s="188"/>
      <c r="W3483" s="188"/>
      <c r="X3483" s="188"/>
      <c r="Y3483" s="188"/>
      <c r="Z3483" s="188"/>
      <c r="AA3483" s="187"/>
      <c r="AB3483" s="189"/>
      <c r="AC3483" s="187"/>
      <c r="AD3483" s="25"/>
      <c r="AE3483" s="25"/>
    </row>
    <row r="3484">
      <c r="A3484" s="187"/>
      <c r="B3484" s="187"/>
      <c r="C3484" s="187"/>
      <c r="D3484" s="187"/>
      <c r="E3484" s="187"/>
      <c r="F3484" s="187"/>
      <c r="G3484" s="188"/>
      <c r="H3484" s="188"/>
      <c r="I3484" s="188"/>
      <c r="J3484" s="188"/>
      <c r="K3484" s="188"/>
      <c r="L3484" s="188"/>
      <c r="M3484" s="188"/>
      <c r="N3484" s="188"/>
      <c r="O3484" s="188"/>
      <c r="P3484" s="189"/>
      <c r="Q3484" s="188"/>
      <c r="R3484" s="188"/>
      <c r="S3484" s="187"/>
      <c r="T3484" s="188"/>
      <c r="U3484" s="188"/>
      <c r="V3484" s="188"/>
      <c r="W3484" s="188"/>
      <c r="X3484" s="188"/>
      <c r="Y3484" s="188"/>
      <c r="Z3484" s="188"/>
      <c r="AA3484" s="187"/>
      <c r="AB3484" s="189"/>
      <c r="AC3484" s="187"/>
      <c r="AD3484" s="25"/>
      <c r="AE3484" s="25"/>
    </row>
    <row r="3485">
      <c r="A3485" s="187"/>
      <c r="B3485" s="187"/>
      <c r="C3485" s="187"/>
      <c r="D3485" s="187"/>
      <c r="E3485" s="187"/>
      <c r="F3485" s="187"/>
      <c r="G3485" s="188"/>
      <c r="H3485" s="188"/>
      <c r="I3485" s="188"/>
      <c r="J3485" s="188"/>
      <c r="K3485" s="188"/>
      <c r="L3485" s="188"/>
      <c r="M3485" s="188"/>
      <c r="N3485" s="188"/>
      <c r="O3485" s="188"/>
      <c r="P3485" s="189"/>
      <c r="Q3485" s="188"/>
      <c r="R3485" s="188"/>
      <c r="S3485" s="187"/>
      <c r="T3485" s="188"/>
      <c r="U3485" s="188"/>
      <c r="V3485" s="188"/>
      <c r="W3485" s="188"/>
      <c r="X3485" s="188"/>
      <c r="Y3485" s="188"/>
      <c r="Z3485" s="188"/>
      <c r="AA3485" s="187"/>
      <c r="AB3485" s="189"/>
      <c r="AC3485" s="187"/>
      <c r="AD3485" s="25"/>
      <c r="AE3485" s="25"/>
    </row>
    <row r="3486">
      <c r="A3486" s="187"/>
      <c r="B3486" s="187"/>
      <c r="C3486" s="187"/>
      <c r="D3486" s="187"/>
      <c r="E3486" s="187"/>
      <c r="F3486" s="187"/>
      <c r="G3486" s="188"/>
      <c r="H3486" s="188"/>
      <c r="I3486" s="188"/>
      <c r="J3486" s="188"/>
      <c r="K3486" s="188"/>
      <c r="L3486" s="188"/>
      <c r="M3486" s="188"/>
      <c r="N3486" s="188"/>
      <c r="O3486" s="188"/>
      <c r="P3486" s="189"/>
      <c r="Q3486" s="188"/>
      <c r="R3486" s="188"/>
      <c r="S3486" s="187"/>
      <c r="T3486" s="188"/>
      <c r="U3486" s="188"/>
      <c r="V3486" s="188"/>
      <c r="W3486" s="188"/>
      <c r="X3486" s="188"/>
      <c r="Y3486" s="188"/>
      <c r="Z3486" s="188"/>
      <c r="AA3486" s="187"/>
      <c r="AB3486" s="189"/>
      <c r="AC3486" s="187"/>
      <c r="AD3486" s="25"/>
      <c r="AE3486" s="25"/>
    </row>
    <row r="3487">
      <c r="A3487" s="187"/>
      <c r="B3487" s="187"/>
      <c r="C3487" s="187"/>
      <c r="D3487" s="187"/>
      <c r="E3487" s="187"/>
      <c r="F3487" s="187"/>
      <c r="G3487" s="188"/>
      <c r="H3487" s="188"/>
      <c r="I3487" s="188"/>
      <c r="J3487" s="188"/>
      <c r="K3487" s="188"/>
      <c r="L3487" s="188"/>
      <c r="M3487" s="188"/>
      <c r="N3487" s="188"/>
      <c r="O3487" s="188"/>
      <c r="P3487" s="189"/>
      <c r="Q3487" s="188"/>
      <c r="R3487" s="188"/>
      <c r="S3487" s="187"/>
      <c r="T3487" s="188"/>
      <c r="U3487" s="188"/>
      <c r="V3487" s="188"/>
      <c r="W3487" s="188"/>
      <c r="X3487" s="188"/>
      <c r="Y3487" s="188"/>
      <c r="Z3487" s="188"/>
      <c r="AA3487" s="187"/>
      <c r="AB3487" s="189"/>
      <c r="AC3487" s="187"/>
      <c r="AD3487" s="25"/>
      <c r="AE3487" s="25"/>
    </row>
    <row r="3488">
      <c r="A3488" s="187"/>
      <c r="B3488" s="187"/>
      <c r="C3488" s="187"/>
      <c r="D3488" s="187"/>
      <c r="E3488" s="187"/>
      <c r="F3488" s="187"/>
      <c r="G3488" s="188"/>
      <c r="H3488" s="188"/>
      <c r="I3488" s="188"/>
      <c r="J3488" s="188"/>
      <c r="K3488" s="188"/>
      <c r="L3488" s="188"/>
      <c r="M3488" s="188"/>
      <c r="N3488" s="188"/>
      <c r="O3488" s="188"/>
      <c r="P3488" s="189"/>
      <c r="Q3488" s="188"/>
      <c r="R3488" s="188"/>
      <c r="S3488" s="188"/>
      <c r="T3488" s="188"/>
      <c r="U3488" s="188"/>
      <c r="V3488" s="188"/>
      <c r="W3488" s="188"/>
      <c r="X3488" s="188"/>
      <c r="Y3488" s="188"/>
      <c r="Z3488" s="188"/>
      <c r="AA3488" s="187"/>
      <c r="AB3488" s="189"/>
      <c r="AC3488" s="187"/>
      <c r="AD3488" s="25"/>
      <c r="AE3488" s="25"/>
    </row>
    <row r="3489">
      <c r="A3489" s="187"/>
      <c r="B3489" s="187"/>
      <c r="C3489" s="187"/>
      <c r="D3489" s="187"/>
      <c r="E3489" s="187"/>
      <c r="F3489" s="187"/>
      <c r="G3489" s="188"/>
      <c r="H3489" s="188"/>
      <c r="I3489" s="188"/>
      <c r="J3489" s="188"/>
      <c r="K3489" s="188"/>
      <c r="L3489" s="188"/>
      <c r="M3489" s="187"/>
      <c r="N3489" s="187"/>
      <c r="O3489" s="188"/>
      <c r="P3489" s="189"/>
      <c r="Q3489" s="188"/>
      <c r="R3489" s="188"/>
      <c r="S3489" s="188"/>
      <c r="T3489" s="188"/>
      <c r="U3489" s="188"/>
      <c r="V3489" s="188"/>
      <c r="W3489" s="188"/>
      <c r="X3489" s="188"/>
      <c r="Y3489" s="188"/>
      <c r="Z3489" s="188"/>
      <c r="AA3489" s="187"/>
      <c r="AB3489" s="189"/>
      <c r="AC3489" s="187"/>
      <c r="AD3489" s="25"/>
      <c r="AE3489" s="25"/>
    </row>
    <row r="3490">
      <c r="A3490" s="187"/>
      <c r="B3490" s="187"/>
      <c r="C3490" s="187"/>
      <c r="D3490" s="187"/>
      <c r="E3490" s="187"/>
      <c r="F3490" s="187"/>
      <c r="G3490" s="188"/>
      <c r="H3490" s="188"/>
      <c r="I3490" s="188"/>
      <c r="J3490" s="188"/>
      <c r="K3490" s="188"/>
      <c r="L3490" s="188"/>
      <c r="M3490" s="188"/>
      <c r="N3490" s="188"/>
      <c r="O3490" s="188"/>
      <c r="P3490" s="189"/>
      <c r="Q3490" s="188"/>
      <c r="R3490" s="188"/>
      <c r="S3490" s="188"/>
      <c r="T3490" s="188"/>
      <c r="U3490" s="188"/>
      <c r="V3490" s="188"/>
      <c r="W3490" s="188"/>
      <c r="X3490" s="188"/>
      <c r="Y3490" s="187"/>
      <c r="Z3490" s="187"/>
      <c r="AA3490" s="187"/>
      <c r="AB3490" s="189"/>
      <c r="AC3490" s="187"/>
      <c r="AD3490" s="25"/>
      <c r="AE3490" s="25"/>
    </row>
    <row r="3491">
      <c r="A3491" s="187"/>
      <c r="B3491" s="187"/>
      <c r="C3491" s="187"/>
      <c r="D3491" s="187"/>
      <c r="E3491" s="187"/>
      <c r="F3491" s="187"/>
      <c r="G3491" s="188"/>
      <c r="H3491" s="187"/>
      <c r="I3491" s="187"/>
      <c r="J3491" s="188"/>
      <c r="K3491" s="188"/>
      <c r="L3491" s="188"/>
      <c r="M3491" s="188"/>
      <c r="N3491" s="188"/>
      <c r="O3491" s="188"/>
      <c r="P3491" s="189"/>
      <c r="Q3491" s="187"/>
      <c r="R3491" s="187"/>
      <c r="S3491" s="188"/>
      <c r="T3491" s="188"/>
      <c r="U3491" s="188"/>
      <c r="V3491" s="188"/>
      <c r="W3491" s="188"/>
      <c r="X3491" s="188"/>
      <c r="Y3491" s="188"/>
      <c r="Z3491" s="188"/>
      <c r="AA3491" s="187"/>
      <c r="AB3491" s="189"/>
      <c r="AC3491" s="187"/>
      <c r="AD3491" s="25"/>
      <c r="AE3491" s="25"/>
    </row>
    <row r="3492">
      <c r="A3492" s="187"/>
      <c r="B3492" s="187"/>
      <c r="C3492" s="187"/>
      <c r="D3492" s="187"/>
      <c r="E3492" s="187"/>
      <c r="F3492" s="187"/>
      <c r="G3492" s="188"/>
      <c r="H3492" s="187"/>
      <c r="I3492" s="187"/>
      <c r="J3492" s="188"/>
      <c r="K3492" s="188"/>
      <c r="L3492" s="188"/>
      <c r="M3492" s="188"/>
      <c r="N3492" s="188"/>
      <c r="O3492" s="188"/>
      <c r="P3492" s="189"/>
      <c r="Q3492" s="187"/>
      <c r="R3492" s="187"/>
      <c r="S3492" s="188"/>
      <c r="T3492" s="188"/>
      <c r="U3492" s="188"/>
      <c r="V3492" s="188"/>
      <c r="W3492" s="188"/>
      <c r="X3492" s="188"/>
      <c r="Y3492" s="188"/>
      <c r="Z3492" s="188"/>
      <c r="AA3492" s="187"/>
      <c r="AB3492" s="189"/>
      <c r="AC3492" s="187"/>
      <c r="AD3492" s="25"/>
      <c r="AE3492" s="25"/>
    </row>
    <row r="3493">
      <c r="A3493" s="187"/>
      <c r="B3493" s="187"/>
      <c r="C3493" s="187"/>
      <c r="D3493" s="187"/>
      <c r="E3493" s="187"/>
      <c r="F3493" s="187"/>
      <c r="G3493" s="188"/>
      <c r="H3493" s="187"/>
      <c r="I3493" s="187"/>
      <c r="J3493" s="188"/>
      <c r="K3493" s="188"/>
      <c r="L3493" s="188"/>
      <c r="M3493" s="188"/>
      <c r="N3493" s="188"/>
      <c r="O3493" s="188"/>
      <c r="P3493" s="189"/>
      <c r="Q3493" s="187"/>
      <c r="R3493" s="187"/>
      <c r="S3493" s="188"/>
      <c r="T3493" s="188"/>
      <c r="U3493" s="188"/>
      <c r="V3493" s="188"/>
      <c r="W3493" s="188"/>
      <c r="X3493" s="188"/>
      <c r="Y3493" s="188"/>
      <c r="Z3493" s="188"/>
      <c r="AA3493" s="187"/>
      <c r="AB3493" s="189"/>
      <c r="AC3493" s="187"/>
      <c r="AD3493" s="25"/>
      <c r="AE3493" s="25"/>
    </row>
    <row r="3494">
      <c r="A3494" s="187"/>
      <c r="B3494" s="187"/>
      <c r="C3494" s="187"/>
      <c r="D3494" s="187"/>
      <c r="E3494" s="187"/>
      <c r="F3494" s="187"/>
      <c r="G3494" s="188"/>
      <c r="H3494" s="187"/>
      <c r="I3494" s="187"/>
      <c r="J3494" s="188"/>
      <c r="K3494" s="188"/>
      <c r="L3494" s="188"/>
      <c r="M3494" s="188"/>
      <c r="N3494" s="188"/>
      <c r="O3494" s="188"/>
      <c r="P3494" s="189"/>
      <c r="Q3494" s="187"/>
      <c r="R3494" s="187"/>
      <c r="S3494" s="188"/>
      <c r="T3494" s="188"/>
      <c r="U3494" s="188"/>
      <c r="V3494" s="188"/>
      <c r="W3494" s="188"/>
      <c r="X3494" s="188"/>
      <c r="Y3494" s="188"/>
      <c r="Z3494" s="188"/>
      <c r="AA3494" s="187"/>
      <c r="AB3494" s="189"/>
      <c r="AC3494" s="187"/>
      <c r="AD3494" s="25"/>
      <c r="AE3494" s="25"/>
    </row>
    <row r="3495">
      <c r="A3495" s="187"/>
      <c r="B3495" s="187"/>
      <c r="C3495" s="187"/>
      <c r="D3495" s="187"/>
      <c r="E3495" s="187"/>
      <c r="F3495" s="187"/>
      <c r="G3495" s="188"/>
      <c r="H3495" s="187"/>
      <c r="I3495" s="187"/>
      <c r="J3495" s="188"/>
      <c r="K3495" s="188"/>
      <c r="L3495" s="188"/>
      <c r="M3495" s="188"/>
      <c r="N3495" s="188"/>
      <c r="O3495" s="188"/>
      <c r="P3495" s="189"/>
      <c r="Q3495" s="187"/>
      <c r="R3495" s="187"/>
      <c r="S3495" s="188"/>
      <c r="T3495" s="188"/>
      <c r="U3495" s="188"/>
      <c r="V3495" s="188"/>
      <c r="W3495" s="188"/>
      <c r="X3495" s="188"/>
      <c r="Y3495" s="188"/>
      <c r="Z3495" s="188"/>
      <c r="AA3495" s="187"/>
      <c r="AB3495" s="189"/>
      <c r="AC3495" s="187"/>
      <c r="AD3495" s="25"/>
      <c r="AE3495" s="25"/>
    </row>
    <row r="3496">
      <c r="A3496" s="187"/>
      <c r="B3496" s="187"/>
      <c r="C3496" s="187"/>
      <c r="D3496" s="187"/>
      <c r="E3496" s="187"/>
      <c r="F3496" s="187"/>
      <c r="G3496" s="188"/>
      <c r="H3496" s="188"/>
      <c r="I3496" s="188"/>
      <c r="J3496" s="188"/>
      <c r="K3496" s="188"/>
      <c r="L3496" s="188"/>
      <c r="M3496" s="188"/>
      <c r="N3496" s="188"/>
      <c r="O3496" s="188"/>
      <c r="P3496" s="189"/>
      <c r="Q3496" s="188"/>
      <c r="R3496" s="188"/>
      <c r="S3496" s="187"/>
      <c r="T3496" s="188"/>
      <c r="U3496" s="188"/>
      <c r="V3496" s="188"/>
      <c r="W3496" s="188"/>
      <c r="X3496" s="188"/>
      <c r="Y3496" s="188"/>
      <c r="Z3496" s="188"/>
      <c r="AA3496" s="187"/>
      <c r="AB3496" s="189"/>
      <c r="AC3496" s="187"/>
      <c r="AD3496" s="25"/>
      <c r="AE3496" s="25"/>
    </row>
    <row r="3497">
      <c r="A3497" s="187"/>
      <c r="B3497" s="187"/>
      <c r="C3497" s="187"/>
      <c r="D3497" s="187"/>
      <c r="E3497" s="187"/>
      <c r="F3497" s="187"/>
      <c r="G3497" s="188"/>
      <c r="H3497" s="187"/>
      <c r="I3497" s="187"/>
      <c r="J3497" s="188"/>
      <c r="K3497" s="188"/>
      <c r="L3497" s="188"/>
      <c r="M3497" s="188"/>
      <c r="N3497" s="188"/>
      <c r="O3497" s="188"/>
      <c r="P3497" s="189"/>
      <c r="Q3497" s="187"/>
      <c r="R3497" s="187"/>
      <c r="S3497" s="188"/>
      <c r="T3497" s="188"/>
      <c r="U3497" s="188"/>
      <c r="V3497" s="188"/>
      <c r="W3497" s="188"/>
      <c r="X3497" s="188"/>
      <c r="Y3497" s="188"/>
      <c r="Z3497" s="188"/>
      <c r="AA3497" s="187"/>
      <c r="AB3497" s="189"/>
      <c r="AC3497" s="187"/>
      <c r="AD3497" s="25"/>
      <c r="AE3497" s="25"/>
    </row>
    <row r="3498">
      <c r="A3498" s="187"/>
      <c r="B3498" s="187"/>
      <c r="C3498" s="187"/>
      <c r="D3498" s="187"/>
      <c r="E3498" s="187"/>
      <c r="F3498" s="187"/>
      <c r="G3498" s="188"/>
      <c r="H3498" s="187"/>
      <c r="I3498" s="187"/>
      <c r="J3498" s="188"/>
      <c r="K3498" s="188"/>
      <c r="L3498" s="188"/>
      <c r="M3498" s="188"/>
      <c r="N3498" s="188"/>
      <c r="O3498" s="188"/>
      <c r="P3498" s="189"/>
      <c r="Q3498" s="187"/>
      <c r="R3498" s="187"/>
      <c r="S3498" s="188"/>
      <c r="T3498" s="188"/>
      <c r="U3498" s="188"/>
      <c r="V3498" s="188"/>
      <c r="W3498" s="188"/>
      <c r="X3498" s="188"/>
      <c r="Y3498" s="188"/>
      <c r="Z3498" s="188"/>
      <c r="AA3498" s="187"/>
      <c r="AB3498" s="189"/>
      <c r="AC3498" s="187"/>
      <c r="AD3498" s="25"/>
      <c r="AE3498" s="25"/>
    </row>
    <row r="3499">
      <c r="A3499" s="187"/>
      <c r="B3499" s="187"/>
      <c r="C3499" s="187"/>
      <c r="D3499" s="187"/>
      <c r="E3499" s="187"/>
      <c r="F3499" s="187"/>
      <c r="G3499" s="188"/>
      <c r="H3499" s="187"/>
      <c r="I3499" s="187"/>
      <c r="J3499" s="188"/>
      <c r="K3499" s="188"/>
      <c r="L3499" s="188"/>
      <c r="M3499" s="188"/>
      <c r="N3499" s="188"/>
      <c r="O3499" s="188"/>
      <c r="P3499" s="189"/>
      <c r="Q3499" s="187"/>
      <c r="R3499" s="187"/>
      <c r="S3499" s="188"/>
      <c r="T3499" s="188"/>
      <c r="U3499" s="188"/>
      <c r="V3499" s="188"/>
      <c r="W3499" s="188"/>
      <c r="X3499" s="188"/>
      <c r="Y3499" s="188"/>
      <c r="Z3499" s="188"/>
      <c r="AA3499" s="187"/>
      <c r="AB3499" s="189"/>
      <c r="AC3499" s="187"/>
      <c r="AD3499" s="25"/>
      <c r="AE3499" s="25"/>
    </row>
    <row r="3500">
      <c r="A3500" s="187"/>
      <c r="B3500" s="187"/>
      <c r="C3500" s="187"/>
      <c r="D3500" s="187"/>
      <c r="E3500" s="187"/>
      <c r="F3500" s="187"/>
      <c r="G3500" s="188"/>
      <c r="H3500" s="188"/>
      <c r="I3500" s="188"/>
      <c r="J3500" s="188"/>
      <c r="K3500" s="188"/>
      <c r="L3500" s="188"/>
      <c r="M3500" s="188"/>
      <c r="N3500" s="188"/>
      <c r="O3500" s="188"/>
      <c r="P3500" s="189"/>
      <c r="Q3500" s="188"/>
      <c r="R3500" s="188"/>
      <c r="S3500" s="187"/>
      <c r="T3500" s="188"/>
      <c r="U3500" s="188"/>
      <c r="V3500" s="188"/>
      <c r="W3500" s="188"/>
      <c r="X3500" s="188"/>
      <c r="Y3500" s="188"/>
      <c r="Z3500" s="188"/>
      <c r="AA3500" s="187"/>
      <c r="AB3500" s="189"/>
      <c r="AC3500" s="187"/>
      <c r="AD3500" s="25"/>
      <c r="AE3500" s="25"/>
    </row>
    <row r="3501">
      <c r="A3501" s="187"/>
      <c r="B3501" s="187"/>
      <c r="C3501" s="187"/>
      <c r="D3501" s="187"/>
      <c r="E3501" s="187"/>
      <c r="F3501" s="187"/>
      <c r="G3501" s="188"/>
      <c r="H3501" s="187"/>
      <c r="I3501" s="187"/>
      <c r="J3501" s="188"/>
      <c r="K3501" s="188"/>
      <c r="L3501" s="188"/>
      <c r="M3501" s="188"/>
      <c r="N3501" s="188"/>
      <c r="O3501" s="188"/>
      <c r="P3501" s="189"/>
      <c r="Q3501" s="187"/>
      <c r="R3501" s="187"/>
      <c r="S3501" s="188"/>
      <c r="T3501" s="188"/>
      <c r="U3501" s="188"/>
      <c r="V3501" s="188"/>
      <c r="W3501" s="188"/>
      <c r="X3501" s="188"/>
      <c r="Y3501" s="188"/>
      <c r="Z3501" s="188"/>
      <c r="AA3501" s="187"/>
      <c r="AB3501" s="189"/>
      <c r="AC3501" s="187"/>
      <c r="AD3501" s="25"/>
      <c r="AE3501" s="25"/>
    </row>
    <row r="3502">
      <c r="A3502" s="187"/>
      <c r="B3502" s="187"/>
      <c r="C3502" s="187"/>
      <c r="D3502" s="187"/>
      <c r="E3502" s="187"/>
      <c r="F3502" s="187"/>
      <c r="G3502" s="188"/>
      <c r="H3502" s="187"/>
      <c r="I3502" s="187"/>
      <c r="J3502" s="188"/>
      <c r="K3502" s="188"/>
      <c r="L3502" s="188"/>
      <c r="M3502" s="188"/>
      <c r="N3502" s="188"/>
      <c r="O3502" s="188"/>
      <c r="P3502" s="189"/>
      <c r="Q3502" s="187"/>
      <c r="R3502" s="187"/>
      <c r="S3502" s="188"/>
      <c r="T3502" s="188"/>
      <c r="U3502" s="188"/>
      <c r="V3502" s="188"/>
      <c r="W3502" s="188"/>
      <c r="X3502" s="188"/>
      <c r="Y3502" s="188"/>
      <c r="Z3502" s="188"/>
      <c r="AA3502" s="187"/>
      <c r="AB3502" s="189"/>
      <c r="AC3502" s="187"/>
      <c r="AD3502" s="25"/>
      <c r="AE3502" s="25"/>
    </row>
    <row r="3503">
      <c r="A3503" s="187"/>
      <c r="B3503" s="187"/>
      <c r="C3503" s="187"/>
      <c r="D3503" s="187"/>
      <c r="E3503" s="187"/>
      <c r="F3503" s="187"/>
      <c r="G3503" s="188"/>
      <c r="H3503" s="187"/>
      <c r="I3503" s="187"/>
      <c r="J3503" s="188"/>
      <c r="K3503" s="188"/>
      <c r="L3503" s="188"/>
      <c r="M3503" s="188"/>
      <c r="N3503" s="188"/>
      <c r="O3503" s="188"/>
      <c r="P3503" s="189"/>
      <c r="Q3503" s="187"/>
      <c r="R3503" s="187"/>
      <c r="S3503" s="188"/>
      <c r="T3503" s="188"/>
      <c r="U3503" s="188"/>
      <c r="V3503" s="188"/>
      <c r="W3503" s="188"/>
      <c r="X3503" s="188"/>
      <c r="Y3503" s="188"/>
      <c r="Z3503" s="188"/>
      <c r="AA3503" s="187"/>
      <c r="AB3503" s="189"/>
      <c r="AC3503" s="187"/>
      <c r="AD3503" s="25"/>
      <c r="AE3503" s="25"/>
    </row>
    <row r="3504">
      <c r="A3504" s="187"/>
      <c r="B3504" s="187"/>
      <c r="C3504" s="187"/>
      <c r="D3504" s="187"/>
      <c r="E3504" s="187"/>
      <c r="F3504" s="187"/>
      <c r="G3504" s="188"/>
      <c r="H3504" s="187"/>
      <c r="I3504" s="187"/>
      <c r="J3504" s="188"/>
      <c r="K3504" s="188"/>
      <c r="L3504" s="188"/>
      <c r="M3504" s="188"/>
      <c r="N3504" s="188"/>
      <c r="O3504" s="188"/>
      <c r="P3504" s="189"/>
      <c r="Q3504" s="187"/>
      <c r="R3504" s="187"/>
      <c r="S3504" s="188"/>
      <c r="T3504" s="188"/>
      <c r="U3504" s="188"/>
      <c r="V3504" s="188"/>
      <c r="W3504" s="188"/>
      <c r="X3504" s="188"/>
      <c r="Y3504" s="188"/>
      <c r="Z3504" s="188"/>
      <c r="AA3504" s="187"/>
      <c r="AB3504" s="189"/>
      <c r="AC3504" s="187"/>
      <c r="AD3504" s="25"/>
      <c r="AE3504" s="25"/>
    </row>
    <row r="3505">
      <c r="A3505" s="187"/>
      <c r="B3505" s="187"/>
      <c r="C3505" s="187"/>
      <c r="D3505" s="187"/>
      <c r="E3505" s="187"/>
      <c r="F3505" s="187"/>
      <c r="G3505" s="188"/>
      <c r="H3505" s="187"/>
      <c r="I3505" s="187"/>
      <c r="J3505" s="188"/>
      <c r="K3505" s="188"/>
      <c r="L3505" s="188"/>
      <c r="M3505" s="188"/>
      <c r="N3505" s="188"/>
      <c r="O3505" s="188"/>
      <c r="P3505" s="189"/>
      <c r="Q3505" s="187"/>
      <c r="R3505" s="187"/>
      <c r="S3505" s="188"/>
      <c r="T3505" s="188"/>
      <c r="U3505" s="188"/>
      <c r="V3505" s="188"/>
      <c r="W3505" s="188"/>
      <c r="X3505" s="188"/>
      <c r="Y3505" s="188"/>
      <c r="Z3505" s="188"/>
      <c r="AA3505" s="187"/>
      <c r="AB3505" s="189"/>
      <c r="AC3505" s="187"/>
      <c r="AD3505" s="25"/>
      <c r="AE3505" s="25"/>
    </row>
    <row r="3506">
      <c r="A3506" s="187"/>
      <c r="B3506" s="187"/>
      <c r="C3506" s="187"/>
      <c r="D3506" s="187"/>
      <c r="E3506" s="187"/>
      <c r="F3506" s="187"/>
      <c r="G3506" s="188"/>
      <c r="H3506" s="188"/>
      <c r="I3506" s="188"/>
      <c r="J3506" s="188"/>
      <c r="K3506" s="188"/>
      <c r="L3506" s="188"/>
      <c r="M3506" s="188"/>
      <c r="N3506" s="188"/>
      <c r="O3506" s="188"/>
      <c r="P3506" s="189"/>
      <c r="Q3506" s="188"/>
      <c r="R3506" s="188"/>
      <c r="S3506" s="187"/>
      <c r="T3506" s="188"/>
      <c r="U3506" s="188"/>
      <c r="V3506" s="188"/>
      <c r="W3506" s="188"/>
      <c r="X3506" s="188"/>
      <c r="Y3506" s="188"/>
      <c r="Z3506" s="188"/>
      <c r="AA3506" s="187"/>
      <c r="AB3506" s="189"/>
      <c r="AC3506" s="187"/>
      <c r="AD3506" s="25"/>
      <c r="AE3506" s="25"/>
    </row>
    <row r="3507">
      <c r="A3507" s="187"/>
      <c r="B3507" s="187"/>
      <c r="C3507" s="187"/>
      <c r="D3507" s="187"/>
      <c r="E3507" s="187"/>
      <c r="F3507" s="187"/>
      <c r="G3507" s="188"/>
      <c r="H3507" s="187"/>
      <c r="I3507" s="187"/>
      <c r="J3507" s="188"/>
      <c r="K3507" s="188"/>
      <c r="L3507" s="188"/>
      <c r="M3507" s="188"/>
      <c r="N3507" s="188"/>
      <c r="O3507" s="188"/>
      <c r="P3507" s="189"/>
      <c r="Q3507" s="187"/>
      <c r="R3507" s="187"/>
      <c r="S3507" s="188"/>
      <c r="T3507" s="188"/>
      <c r="U3507" s="188"/>
      <c r="V3507" s="188"/>
      <c r="W3507" s="188"/>
      <c r="X3507" s="188"/>
      <c r="Y3507" s="188"/>
      <c r="Z3507" s="188"/>
      <c r="AA3507" s="188"/>
      <c r="AB3507" s="189"/>
      <c r="AC3507" s="187"/>
      <c r="AD3507" s="25"/>
      <c r="AE3507" s="25"/>
    </row>
    <row r="3508">
      <c r="A3508" s="187"/>
      <c r="B3508" s="187"/>
      <c r="C3508" s="187"/>
      <c r="D3508" s="187"/>
      <c r="E3508" s="187"/>
      <c r="F3508" s="187"/>
      <c r="G3508" s="188"/>
      <c r="H3508" s="188"/>
      <c r="I3508" s="188"/>
      <c r="J3508" s="188"/>
      <c r="K3508" s="188"/>
      <c r="L3508" s="188"/>
      <c r="M3508" s="188"/>
      <c r="N3508" s="188"/>
      <c r="O3508" s="188"/>
      <c r="P3508" s="189"/>
      <c r="Q3508" s="188"/>
      <c r="R3508" s="188"/>
      <c r="S3508" s="187"/>
      <c r="T3508" s="188"/>
      <c r="U3508" s="188"/>
      <c r="V3508" s="188"/>
      <c r="W3508" s="188"/>
      <c r="X3508" s="188"/>
      <c r="Y3508" s="188"/>
      <c r="Z3508" s="188"/>
      <c r="AA3508" s="187"/>
      <c r="AB3508" s="189"/>
      <c r="AC3508" s="187"/>
      <c r="AD3508" s="25"/>
      <c r="AE3508" s="25"/>
    </row>
    <row r="3509">
      <c r="A3509" s="11"/>
      <c r="B3509" s="11"/>
      <c r="C3509" s="11"/>
      <c r="D3509" s="11"/>
      <c r="E3509" s="11"/>
      <c r="F3509" s="11"/>
      <c r="H3509" s="11"/>
      <c r="I3509" s="11"/>
      <c r="K3509" s="11"/>
      <c r="P3509" s="25"/>
      <c r="Q3509" s="11"/>
      <c r="R3509" s="11"/>
      <c r="AB3509" s="25"/>
      <c r="AC3509" s="11"/>
      <c r="AD3509" s="25"/>
      <c r="AE3509" s="25"/>
    </row>
    <row r="3510">
      <c r="A3510" s="11"/>
      <c r="B3510" s="11"/>
      <c r="C3510" s="11"/>
      <c r="D3510" s="11"/>
      <c r="E3510" s="11"/>
      <c r="F3510" s="11"/>
      <c r="H3510" s="11"/>
      <c r="I3510" s="11"/>
      <c r="K3510" s="11"/>
      <c r="P3510" s="25"/>
      <c r="Q3510" s="11"/>
      <c r="R3510" s="11"/>
      <c r="AB3510" s="25"/>
      <c r="AC3510" s="11"/>
      <c r="AD3510" s="25"/>
      <c r="AE3510" s="25"/>
    </row>
    <row r="3511">
      <c r="A3511" s="11"/>
      <c r="B3511" s="11"/>
      <c r="C3511" s="11"/>
      <c r="D3511" s="11"/>
      <c r="E3511" s="11"/>
      <c r="F3511" s="11"/>
      <c r="H3511" s="78"/>
      <c r="I3511" s="78"/>
      <c r="P3511" s="25"/>
      <c r="S3511" s="11"/>
      <c r="AB3511" s="25"/>
      <c r="AC3511" s="11"/>
      <c r="AD3511" s="25"/>
      <c r="AE3511" s="25"/>
    </row>
    <row r="3512">
      <c r="A3512" s="11"/>
      <c r="B3512" s="11"/>
      <c r="C3512" s="11"/>
      <c r="D3512" s="11"/>
      <c r="E3512" s="11"/>
      <c r="F3512" s="11"/>
      <c r="H3512" s="11"/>
      <c r="I3512" s="11"/>
      <c r="K3512" s="11"/>
      <c r="P3512" s="25"/>
      <c r="Q3512" s="11"/>
      <c r="R3512" s="11"/>
      <c r="AB3512" s="25"/>
      <c r="AC3512" s="11"/>
      <c r="AD3512" s="25"/>
      <c r="AE3512" s="25"/>
    </row>
    <row r="3513">
      <c r="A3513" s="11"/>
      <c r="B3513" s="11"/>
      <c r="C3513" s="11"/>
      <c r="D3513" s="11"/>
      <c r="E3513" s="11"/>
      <c r="F3513" s="11"/>
      <c r="H3513" s="78"/>
      <c r="I3513" s="78"/>
      <c r="P3513" s="25"/>
      <c r="Q3513" s="11"/>
      <c r="S3513" s="11"/>
      <c r="AB3513" s="25"/>
      <c r="AC3513" s="11"/>
      <c r="AD3513" s="25"/>
      <c r="AE3513" s="25"/>
    </row>
    <row r="3514">
      <c r="A3514" s="11"/>
      <c r="B3514" s="11"/>
      <c r="C3514" s="11"/>
      <c r="D3514" s="11"/>
      <c r="E3514" s="11"/>
      <c r="F3514" s="11"/>
      <c r="H3514" s="11"/>
      <c r="I3514" s="11"/>
      <c r="K3514" s="11"/>
      <c r="P3514" s="25"/>
      <c r="Q3514" s="11"/>
      <c r="R3514" s="11"/>
      <c r="AB3514" s="25"/>
      <c r="AC3514" s="11"/>
      <c r="AD3514" s="25"/>
      <c r="AE3514" s="25"/>
    </row>
    <row r="3515">
      <c r="A3515" s="11"/>
      <c r="B3515" s="11"/>
      <c r="C3515" s="11"/>
      <c r="D3515" s="11"/>
      <c r="E3515" s="11"/>
      <c r="F3515" s="11"/>
      <c r="H3515" s="11"/>
      <c r="I3515" s="11"/>
      <c r="K3515" s="11"/>
      <c r="P3515" s="25"/>
      <c r="Q3515" s="11"/>
      <c r="R3515" s="11"/>
      <c r="AB3515" s="25"/>
      <c r="AC3515" s="11"/>
      <c r="AD3515" s="25"/>
      <c r="AE3515" s="25"/>
    </row>
    <row r="3516">
      <c r="A3516" s="11"/>
      <c r="B3516" s="11"/>
      <c r="C3516" s="11"/>
      <c r="D3516" s="11"/>
      <c r="E3516" s="11"/>
      <c r="F3516" s="11"/>
      <c r="H3516" s="11"/>
      <c r="I3516" s="11"/>
      <c r="K3516" s="11"/>
      <c r="P3516" s="25"/>
      <c r="Q3516" s="11"/>
      <c r="R3516" s="11"/>
      <c r="AB3516" s="25"/>
      <c r="AC3516" s="11"/>
      <c r="AD3516" s="25"/>
      <c r="AE3516" s="25"/>
    </row>
    <row r="3517">
      <c r="A3517" s="11"/>
      <c r="B3517" s="11"/>
      <c r="C3517" s="11"/>
      <c r="D3517" s="11"/>
      <c r="E3517" s="11"/>
      <c r="F3517" s="11"/>
      <c r="H3517" s="78"/>
      <c r="I3517" s="78"/>
      <c r="P3517" s="25"/>
      <c r="S3517" s="11"/>
      <c r="AB3517" s="25"/>
      <c r="AC3517" s="11"/>
      <c r="AD3517" s="25"/>
      <c r="AE3517" s="25"/>
    </row>
    <row r="3518">
      <c r="A3518" s="11"/>
      <c r="B3518" s="11"/>
      <c r="C3518" s="11"/>
      <c r="D3518" s="11"/>
      <c r="E3518" s="11"/>
      <c r="F3518" s="11"/>
      <c r="H3518" s="78"/>
      <c r="I3518" s="78"/>
      <c r="P3518" s="25"/>
      <c r="Q3518" s="11"/>
      <c r="S3518" s="11"/>
      <c r="AB3518" s="25"/>
      <c r="AC3518" s="11"/>
      <c r="AD3518" s="25"/>
      <c r="AE3518" s="25"/>
    </row>
    <row r="3519">
      <c r="A3519" s="11"/>
      <c r="B3519" s="11"/>
      <c r="C3519" s="11"/>
      <c r="D3519" s="11"/>
      <c r="E3519" s="11"/>
      <c r="F3519" s="11"/>
      <c r="H3519" s="11"/>
      <c r="I3519" s="11"/>
      <c r="K3519" s="11"/>
      <c r="P3519" s="25"/>
      <c r="Q3519" s="11"/>
      <c r="R3519" s="11"/>
      <c r="AB3519" s="25"/>
      <c r="AC3519" s="11"/>
      <c r="AD3519" s="25"/>
      <c r="AE3519" s="25"/>
    </row>
    <row r="3520">
      <c r="A3520" s="11"/>
      <c r="B3520" s="11"/>
      <c r="C3520" s="11"/>
      <c r="D3520" s="11"/>
      <c r="E3520" s="11"/>
      <c r="F3520" s="11"/>
      <c r="H3520" s="78"/>
      <c r="I3520" s="78"/>
      <c r="P3520" s="25"/>
      <c r="S3520" s="11"/>
      <c r="AB3520" s="25"/>
      <c r="AC3520" s="11"/>
      <c r="AD3520" s="25"/>
      <c r="AE3520" s="25"/>
    </row>
    <row r="3521">
      <c r="A3521" s="11"/>
      <c r="B3521" s="11"/>
      <c r="C3521" s="11"/>
      <c r="D3521" s="11"/>
      <c r="E3521" s="11"/>
      <c r="F3521" s="11"/>
      <c r="H3521" s="78"/>
      <c r="I3521" s="78"/>
      <c r="P3521" s="25"/>
      <c r="Q3521" s="11"/>
      <c r="S3521" s="11"/>
      <c r="AB3521" s="25"/>
      <c r="AC3521" s="11"/>
      <c r="AD3521" s="25"/>
      <c r="AE3521" s="25"/>
    </row>
    <row r="3522">
      <c r="A3522" s="11"/>
      <c r="B3522" s="11"/>
      <c r="C3522" s="11"/>
      <c r="D3522" s="11"/>
      <c r="E3522" s="11"/>
      <c r="F3522" s="11"/>
      <c r="H3522" s="11"/>
      <c r="I3522" s="11"/>
      <c r="K3522" s="11"/>
      <c r="P3522" s="25"/>
      <c r="Q3522" s="11"/>
      <c r="R3522" s="11"/>
      <c r="AB3522" s="25"/>
      <c r="AC3522" s="11"/>
      <c r="AD3522" s="25"/>
      <c r="AE3522" s="25"/>
    </row>
    <row r="3523">
      <c r="A3523" s="11"/>
      <c r="B3523" s="11"/>
      <c r="C3523" s="11"/>
      <c r="D3523" s="11"/>
      <c r="E3523" s="11"/>
      <c r="F3523" s="11"/>
      <c r="H3523" s="78"/>
      <c r="I3523" s="78"/>
      <c r="P3523" s="25"/>
      <c r="Q3523" s="11"/>
      <c r="S3523" s="11"/>
      <c r="AB3523" s="25"/>
      <c r="AC3523" s="11"/>
      <c r="AD3523" s="25"/>
      <c r="AE3523" s="25"/>
    </row>
    <row r="3524">
      <c r="A3524" s="11"/>
      <c r="B3524" s="11"/>
      <c r="C3524" s="11"/>
      <c r="D3524" s="11"/>
      <c r="E3524" s="11"/>
      <c r="F3524" s="11"/>
      <c r="H3524" s="11"/>
      <c r="I3524" s="11"/>
      <c r="K3524" s="11"/>
      <c r="P3524" s="25"/>
      <c r="Q3524" s="11"/>
      <c r="R3524" s="11"/>
      <c r="AB3524" s="25"/>
      <c r="AC3524" s="11"/>
      <c r="AD3524" s="25"/>
      <c r="AE3524" s="25"/>
    </row>
    <row r="3525">
      <c r="A3525" s="11"/>
      <c r="B3525" s="11"/>
      <c r="C3525" s="11"/>
      <c r="D3525" s="11"/>
      <c r="E3525" s="11"/>
      <c r="F3525" s="11"/>
      <c r="H3525" s="11"/>
      <c r="I3525" s="11"/>
      <c r="K3525" s="11"/>
      <c r="P3525" s="25"/>
      <c r="Q3525" s="11"/>
      <c r="R3525" s="11"/>
      <c r="AB3525" s="25"/>
      <c r="AC3525" s="11"/>
      <c r="AD3525" s="25"/>
      <c r="AE3525" s="25"/>
    </row>
    <row r="3526">
      <c r="A3526" s="11"/>
      <c r="B3526" s="11"/>
      <c r="C3526" s="11"/>
      <c r="D3526" s="11"/>
      <c r="E3526" s="11"/>
      <c r="F3526" s="11"/>
      <c r="H3526" s="78"/>
      <c r="I3526" s="78"/>
      <c r="P3526" s="25"/>
      <c r="S3526" s="11"/>
      <c r="AB3526" s="25"/>
      <c r="AC3526" s="11"/>
      <c r="AD3526" s="25"/>
      <c r="AE3526" s="25"/>
    </row>
    <row r="3527">
      <c r="A3527" s="11"/>
      <c r="B3527" s="11"/>
      <c r="C3527" s="11"/>
      <c r="D3527" s="11"/>
      <c r="E3527" s="11"/>
      <c r="F3527" s="11"/>
      <c r="P3527" s="25"/>
      <c r="S3527" s="11"/>
      <c r="AB3527" s="25"/>
      <c r="AC3527" s="11"/>
      <c r="AD3527" s="25"/>
      <c r="AE3527" s="25"/>
    </row>
    <row r="3528">
      <c r="A3528" s="11"/>
      <c r="B3528" s="11"/>
      <c r="C3528" s="11"/>
      <c r="D3528" s="11"/>
      <c r="E3528" s="11"/>
      <c r="F3528" s="11"/>
      <c r="H3528" s="11"/>
      <c r="I3528" s="11"/>
      <c r="K3528" s="11"/>
      <c r="P3528" s="25"/>
      <c r="Q3528" s="11"/>
      <c r="R3528" s="11"/>
      <c r="AB3528" s="25"/>
      <c r="AC3528" s="11"/>
      <c r="AD3528" s="25"/>
      <c r="AE3528" s="25"/>
    </row>
    <row r="3529">
      <c r="A3529" s="11"/>
      <c r="B3529" s="11"/>
      <c r="C3529" s="11"/>
      <c r="D3529" s="11"/>
      <c r="E3529" s="11"/>
      <c r="F3529" s="11"/>
      <c r="H3529" s="78"/>
      <c r="I3529" s="78"/>
      <c r="K3529" s="78"/>
      <c r="P3529" s="25"/>
      <c r="S3529" s="11"/>
      <c r="AB3529" s="25"/>
      <c r="AC3529" s="11"/>
      <c r="AD3529" s="25"/>
      <c r="AE3529" s="25"/>
    </row>
    <row r="3530">
      <c r="A3530" s="11"/>
      <c r="B3530" s="11"/>
      <c r="C3530" s="11"/>
      <c r="D3530" s="11"/>
      <c r="E3530" s="11"/>
      <c r="F3530" s="11"/>
      <c r="H3530" s="11"/>
      <c r="I3530" s="11"/>
      <c r="K3530" s="11"/>
      <c r="P3530" s="25"/>
      <c r="Q3530" s="11"/>
      <c r="R3530" s="11"/>
      <c r="AB3530" s="25"/>
      <c r="AC3530" s="11"/>
      <c r="AD3530" s="25"/>
      <c r="AE3530" s="25"/>
    </row>
    <row r="3531">
      <c r="A3531" s="11"/>
      <c r="B3531" s="11"/>
      <c r="C3531" s="11"/>
      <c r="D3531" s="11"/>
      <c r="E3531" s="11"/>
      <c r="F3531" s="11"/>
      <c r="H3531" s="11"/>
      <c r="I3531" s="11"/>
      <c r="K3531" s="78"/>
      <c r="P3531" s="25"/>
      <c r="Q3531" s="11"/>
      <c r="R3531" s="11"/>
      <c r="AB3531" s="25"/>
      <c r="AC3531" s="11"/>
      <c r="AD3531" s="25"/>
      <c r="AE3531" s="25"/>
    </row>
    <row r="3532">
      <c r="A3532" s="11"/>
      <c r="B3532" s="11"/>
      <c r="C3532" s="11"/>
      <c r="D3532" s="11"/>
      <c r="E3532" s="11"/>
      <c r="F3532" s="11"/>
      <c r="H3532" s="78"/>
      <c r="I3532" s="78"/>
      <c r="P3532" s="25"/>
      <c r="S3532" s="11"/>
      <c r="AB3532" s="25"/>
      <c r="AC3532" s="11"/>
      <c r="AD3532" s="25"/>
      <c r="AE3532" s="25"/>
    </row>
    <row r="3533">
      <c r="A3533" s="11"/>
      <c r="B3533" s="11"/>
      <c r="C3533" s="11"/>
      <c r="D3533" s="11"/>
      <c r="E3533" s="11"/>
      <c r="F3533" s="11"/>
      <c r="H3533" s="11"/>
      <c r="I3533" s="11"/>
      <c r="K3533" s="11"/>
      <c r="P3533" s="25"/>
      <c r="Q3533" s="11"/>
      <c r="R3533" s="11"/>
      <c r="AB3533" s="25"/>
      <c r="AC3533" s="11"/>
      <c r="AD3533" s="25"/>
      <c r="AE3533" s="25"/>
    </row>
    <row r="3534">
      <c r="A3534" s="11"/>
      <c r="B3534" s="11"/>
      <c r="C3534" s="11"/>
      <c r="D3534" s="11"/>
      <c r="E3534" s="11"/>
      <c r="F3534" s="11"/>
      <c r="P3534" s="25"/>
      <c r="Q3534" s="11"/>
      <c r="S3534" s="11"/>
      <c r="AB3534" s="25"/>
      <c r="AC3534" s="11"/>
      <c r="AD3534" s="25"/>
      <c r="AE3534" s="25"/>
    </row>
    <row r="3535">
      <c r="A3535" s="11"/>
      <c r="B3535" s="11"/>
      <c r="C3535" s="11"/>
      <c r="D3535" s="11"/>
      <c r="E3535" s="11"/>
      <c r="F3535" s="11"/>
      <c r="H3535" s="78"/>
      <c r="I3535" s="78"/>
      <c r="K3535" s="78"/>
      <c r="P3535" s="25"/>
      <c r="S3535" s="11"/>
      <c r="AB3535" s="25"/>
      <c r="AC3535" s="11"/>
      <c r="AD3535" s="25"/>
      <c r="AE3535" s="25"/>
    </row>
    <row r="3536">
      <c r="A3536" s="11"/>
      <c r="B3536" s="11"/>
      <c r="C3536" s="11"/>
      <c r="D3536" s="11"/>
      <c r="E3536" s="11"/>
      <c r="F3536" s="11"/>
      <c r="H3536" s="11"/>
      <c r="I3536" s="11"/>
      <c r="K3536" s="11"/>
      <c r="P3536" s="25"/>
      <c r="Q3536" s="11"/>
      <c r="R3536" s="11"/>
      <c r="AB3536" s="25"/>
      <c r="AC3536" s="11"/>
      <c r="AD3536" s="25"/>
      <c r="AE3536" s="25"/>
    </row>
    <row r="3537">
      <c r="A3537" s="11"/>
      <c r="B3537" s="11"/>
      <c r="C3537" s="11"/>
      <c r="D3537" s="11"/>
      <c r="E3537" s="11"/>
      <c r="F3537" s="11"/>
      <c r="P3537" s="25"/>
      <c r="Q3537" s="11"/>
      <c r="S3537" s="11"/>
      <c r="AB3537" s="25"/>
      <c r="AC3537" s="11"/>
      <c r="AD3537" s="25"/>
      <c r="AE3537" s="25"/>
    </row>
    <row r="3538">
      <c r="A3538" s="11"/>
      <c r="B3538" s="11"/>
      <c r="C3538" s="11"/>
      <c r="D3538" s="11"/>
      <c r="E3538" s="11"/>
      <c r="F3538" s="11"/>
      <c r="P3538" s="25"/>
      <c r="S3538" s="11"/>
      <c r="AB3538" s="25"/>
      <c r="AC3538" s="11"/>
      <c r="AD3538" s="25"/>
      <c r="AE3538" s="25"/>
    </row>
    <row r="3539">
      <c r="A3539" s="11"/>
      <c r="B3539" s="11"/>
      <c r="C3539" s="11"/>
      <c r="D3539" s="11"/>
      <c r="E3539" s="11"/>
      <c r="F3539" s="11"/>
      <c r="H3539" s="11"/>
      <c r="I3539" s="11"/>
      <c r="K3539" s="11"/>
      <c r="P3539" s="25"/>
      <c r="Q3539" s="11"/>
      <c r="R3539" s="11"/>
      <c r="AB3539" s="25"/>
      <c r="AC3539" s="11"/>
      <c r="AD3539" s="25"/>
      <c r="AE3539" s="25"/>
    </row>
    <row r="3540">
      <c r="A3540" s="11"/>
      <c r="B3540" s="11"/>
      <c r="C3540" s="11"/>
      <c r="D3540" s="11"/>
      <c r="E3540" s="11"/>
      <c r="F3540" s="11"/>
      <c r="H3540" s="11"/>
      <c r="I3540" s="11"/>
      <c r="K3540" s="11"/>
      <c r="P3540" s="25"/>
      <c r="Q3540" s="11"/>
      <c r="R3540" s="11"/>
      <c r="AB3540" s="25"/>
      <c r="AC3540" s="11"/>
      <c r="AD3540" s="25"/>
      <c r="AE3540" s="25"/>
    </row>
    <row r="3541">
      <c r="A3541" s="11"/>
      <c r="B3541" s="11"/>
      <c r="C3541" s="11"/>
      <c r="D3541" s="11"/>
      <c r="E3541" s="11"/>
      <c r="F3541" s="11"/>
      <c r="H3541" s="78"/>
      <c r="I3541" s="78"/>
      <c r="K3541" s="78"/>
      <c r="P3541" s="25"/>
      <c r="S3541" s="11"/>
      <c r="AB3541" s="25"/>
      <c r="AC3541" s="11"/>
      <c r="AD3541" s="25"/>
      <c r="AE3541" s="25"/>
    </row>
    <row r="3542">
      <c r="A3542" s="11"/>
      <c r="B3542" s="11"/>
      <c r="C3542" s="11"/>
      <c r="D3542" s="11"/>
      <c r="E3542" s="11"/>
      <c r="F3542" s="11"/>
      <c r="H3542" s="11"/>
      <c r="I3542" s="11"/>
      <c r="K3542" s="11"/>
      <c r="P3542" s="25"/>
      <c r="Q3542" s="11"/>
      <c r="R3542" s="11"/>
      <c r="AB3542" s="25"/>
      <c r="AC3542" s="11"/>
      <c r="AD3542" s="25"/>
      <c r="AE3542" s="25"/>
    </row>
    <row r="3543">
      <c r="A3543" s="11"/>
      <c r="B3543" s="11"/>
      <c r="C3543" s="11"/>
      <c r="D3543" s="11"/>
      <c r="E3543" s="11"/>
      <c r="F3543" s="11"/>
      <c r="H3543" s="11"/>
      <c r="I3543" s="11"/>
      <c r="K3543" s="11"/>
      <c r="P3543" s="25"/>
      <c r="Q3543" s="11"/>
      <c r="R3543" s="11"/>
      <c r="AB3543" s="25"/>
      <c r="AC3543" s="11"/>
      <c r="AD3543" s="25"/>
      <c r="AE3543" s="25"/>
    </row>
    <row r="3544">
      <c r="A3544" s="11"/>
      <c r="B3544" s="11"/>
      <c r="C3544" s="11"/>
      <c r="D3544" s="11"/>
      <c r="E3544" s="11"/>
      <c r="F3544" s="11"/>
      <c r="H3544" s="11"/>
      <c r="I3544" s="11"/>
      <c r="K3544" s="11"/>
      <c r="P3544" s="25"/>
      <c r="Q3544" s="11"/>
      <c r="R3544" s="11"/>
      <c r="AB3544" s="25"/>
      <c r="AC3544" s="11"/>
      <c r="AD3544" s="25"/>
      <c r="AE3544" s="25"/>
    </row>
    <row r="3545">
      <c r="A3545" s="11"/>
      <c r="B3545" s="11"/>
      <c r="C3545" s="11"/>
      <c r="D3545" s="11"/>
      <c r="E3545" s="11"/>
      <c r="F3545" s="11"/>
      <c r="H3545" s="11"/>
      <c r="I3545" s="11"/>
      <c r="K3545" s="11"/>
      <c r="P3545" s="25"/>
      <c r="Q3545" s="11"/>
      <c r="R3545" s="11"/>
      <c r="AB3545" s="25"/>
      <c r="AC3545" s="11"/>
      <c r="AD3545" s="25"/>
      <c r="AE3545" s="25"/>
    </row>
    <row r="3546">
      <c r="A3546" s="11"/>
      <c r="B3546" s="11"/>
      <c r="C3546" s="11"/>
      <c r="D3546" s="11"/>
      <c r="E3546" s="11"/>
      <c r="F3546" s="11"/>
      <c r="P3546" s="25"/>
      <c r="Q3546" s="11"/>
      <c r="S3546" s="11"/>
      <c r="AB3546" s="25"/>
      <c r="AC3546" s="11"/>
      <c r="AD3546" s="25"/>
      <c r="AE3546" s="25"/>
    </row>
    <row r="3547">
      <c r="A3547" s="11"/>
      <c r="B3547" s="11"/>
      <c r="C3547" s="11"/>
      <c r="D3547" s="11"/>
      <c r="E3547" s="11"/>
      <c r="F3547" s="11"/>
      <c r="P3547" s="25"/>
      <c r="Q3547" s="11"/>
      <c r="S3547" s="11"/>
      <c r="AB3547" s="25"/>
      <c r="AC3547" s="11"/>
      <c r="AD3547" s="25"/>
      <c r="AE3547" s="25"/>
    </row>
    <row r="3548">
      <c r="A3548" s="11"/>
      <c r="B3548" s="11"/>
      <c r="C3548" s="11"/>
      <c r="D3548" s="11"/>
      <c r="E3548" s="11"/>
      <c r="F3548" s="11"/>
      <c r="P3548" s="25"/>
      <c r="Q3548" s="11"/>
      <c r="S3548" s="11"/>
      <c r="AB3548" s="25"/>
      <c r="AC3548" s="11"/>
      <c r="AD3548" s="25"/>
      <c r="AE3548" s="25"/>
    </row>
    <row r="3549">
      <c r="A3549" s="11"/>
      <c r="B3549" s="11"/>
      <c r="C3549" s="11"/>
      <c r="D3549" s="11"/>
      <c r="E3549" s="11"/>
      <c r="F3549" s="11"/>
      <c r="H3549" s="11"/>
      <c r="I3549" s="11"/>
      <c r="K3549" s="11"/>
      <c r="P3549" s="25"/>
      <c r="Q3549" s="11"/>
      <c r="R3549" s="11"/>
      <c r="AB3549" s="25"/>
      <c r="AC3549" s="11"/>
      <c r="AD3549" s="25"/>
      <c r="AE3549" s="25"/>
    </row>
    <row r="3550">
      <c r="A3550" s="11"/>
      <c r="B3550" s="11"/>
      <c r="C3550" s="11"/>
      <c r="D3550" s="11"/>
      <c r="E3550" s="11"/>
      <c r="F3550" s="11"/>
      <c r="H3550" s="78"/>
      <c r="I3550" s="78"/>
      <c r="P3550" s="25"/>
      <c r="S3550" s="11"/>
      <c r="AB3550" s="25"/>
      <c r="AC3550" s="11"/>
      <c r="AD3550" s="25"/>
      <c r="AE3550" s="25"/>
    </row>
    <row r="3551">
      <c r="A3551" s="11"/>
      <c r="B3551" s="11"/>
      <c r="C3551" s="11"/>
      <c r="D3551" s="11"/>
      <c r="E3551" s="11"/>
      <c r="F3551" s="11"/>
      <c r="H3551" s="11"/>
      <c r="I3551" s="11"/>
      <c r="K3551" s="11"/>
      <c r="P3551" s="25"/>
      <c r="Q3551" s="11"/>
      <c r="R3551" s="11"/>
      <c r="AB3551" s="25"/>
      <c r="AC3551" s="11"/>
      <c r="AD3551" s="25"/>
      <c r="AE3551" s="25"/>
    </row>
    <row r="3552">
      <c r="A3552" s="11"/>
      <c r="B3552" s="11"/>
      <c r="C3552" s="11"/>
      <c r="D3552" s="11"/>
      <c r="E3552" s="11"/>
      <c r="F3552" s="11"/>
      <c r="H3552" s="11"/>
      <c r="I3552" s="11"/>
      <c r="K3552" s="11"/>
      <c r="P3552" s="25"/>
      <c r="Q3552" s="11"/>
      <c r="R3552" s="11"/>
      <c r="AB3552" s="25"/>
      <c r="AC3552" s="11"/>
      <c r="AD3552" s="25"/>
      <c r="AE3552" s="25"/>
    </row>
    <row r="3553">
      <c r="A3553" s="11"/>
      <c r="B3553" s="11"/>
      <c r="C3553" s="11"/>
      <c r="D3553" s="11"/>
      <c r="E3553" s="11"/>
      <c r="F3553" s="11"/>
      <c r="H3553" s="11"/>
      <c r="I3553" s="11"/>
      <c r="K3553" s="11"/>
      <c r="P3553" s="25"/>
      <c r="Q3553" s="11"/>
      <c r="R3553" s="11"/>
      <c r="AB3553" s="25"/>
      <c r="AC3553" s="11"/>
      <c r="AD3553" s="25"/>
      <c r="AE3553" s="25"/>
    </row>
    <row r="3554">
      <c r="A3554" s="11"/>
      <c r="B3554" s="11"/>
      <c r="C3554" s="11"/>
      <c r="D3554" s="11"/>
      <c r="E3554" s="11"/>
      <c r="F3554" s="11"/>
      <c r="H3554" s="11"/>
      <c r="I3554" s="11"/>
      <c r="K3554" s="11"/>
      <c r="P3554" s="25"/>
      <c r="Q3554" s="11"/>
      <c r="R3554" s="11"/>
      <c r="AB3554" s="25"/>
      <c r="AC3554" s="11"/>
      <c r="AD3554" s="25"/>
      <c r="AE3554" s="25"/>
    </row>
    <row r="3555">
      <c r="A3555" s="11"/>
      <c r="B3555" s="11"/>
      <c r="C3555" s="11"/>
      <c r="D3555" s="11"/>
      <c r="E3555" s="11"/>
      <c r="F3555" s="11"/>
      <c r="H3555" s="11"/>
      <c r="I3555" s="11"/>
      <c r="K3555" s="11"/>
      <c r="P3555" s="25"/>
      <c r="Q3555" s="11"/>
      <c r="R3555" s="11"/>
      <c r="AB3555" s="25"/>
      <c r="AC3555" s="11"/>
      <c r="AD3555" s="25"/>
      <c r="AE3555" s="25"/>
    </row>
    <row r="3556">
      <c r="A3556" s="11"/>
      <c r="B3556" s="11"/>
      <c r="C3556" s="11"/>
      <c r="D3556" s="11"/>
      <c r="E3556" s="11"/>
      <c r="F3556" s="11"/>
      <c r="H3556" s="78"/>
      <c r="I3556" s="78"/>
      <c r="K3556" s="78"/>
      <c r="P3556" s="25"/>
      <c r="Q3556" s="11"/>
      <c r="S3556" s="11"/>
      <c r="AB3556" s="25"/>
      <c r="AC3556" s="11"/>
      <c r="AD3556" s="25"/>
      <c r="AE3556" s="25"/>
    </row>
    <row r="3557">
      <c r="A3557" s="11"/>
      <c r="B3557" s="11"/>
      <c r="C3557" s="11"/>
      <c r="D3557" s="11"/>
      <c r="E3557" s="11"/>
      <c r="F3557" s="11"/>
      <c r="P3557" s="25"/>
      <c r="Q3557" s="11"/>
      <c r="S3557" s="11"/>
      <c r="AB3557" s="25"/>
      <c r="AC3557" s="11"/>
      <c r="AD3557" s="25"/>
      <c r="AE3557" s="25"/>
    </row>
    <row r="3558">
      <c r="A3558" s="11"/>
      <c r="B3558" s="11"/>
      <c r="C3558" s="11"/>
      <c r="D3558" s="11"/>
      <c r="E3558" s="11"/>
      <c r="F3558" s="11"/>
      <c r="P3558" s="25"/>
      <c r="Q3558" s="11"/>
      <c r="S3558" s="11"/>
      <c r="AB3558" s="25"/>
      <c r="AC3558" s="11"/>
      <c r="AD3558" s="25"/>
      <c r="AE3558" s="25"/>
    </row>
    <row r="3559">
      <c r="A3559" s="11"/>
      <c r="B3559" s="11"/>
      <c r="C3559" s="11"/>
      <c r="D3559" s="11"/>
      <c r="E3559" s="11"/>
      <c r="F3559" s="11"/>
      <c r="P3559" s="25"/>
      <c r="S3559" s="11"/>
      <c r="AB3559" s="25"/>
      <c r="AC3559" s="11"/>
      <c r="AD3559" s="25"/>
      <c r="AE3559" s="25"/>
    </row>
    <row r="3560">
      <c r="A3560" s="11"/>
      <c r="B3560" s="11"/>
      <c r="C3560" s="11"/>
      <c r="D3560" s="11"/>
      <c r="E3560" s="11"/>
      <c r="F3560" s="11"/>
      <c r="H3560" s="11"/>
      <c r="I3560" s="11"/>
      <c r="K3560" s="11"/>
      <c r="P3560" s="25"/>
      <c r="Q3560" s="11"/>
      <c r="R3560" s="11"/>
      <c r="AB3560" s="25"/>
      <c r="AC3560" s="11"/>
      <c r="AD3560" s="25"/>
      <c r="AE3560" s="25"/>
    </row>
    <row r="3561">
      <c r="A3561" s="11"/>
      <c r="B3561" s="11"/>
      <c r="C3561" s="11"/>
      <c r="D3561" s="11"/>
      <c r="E3561" s="11"/>
      <c r="F3561" s="11"/>
      <c r="H3561" s="11"/>
      <c r="I3561" s="11"/>
      <c r="K3561" s="11"/>
      <c r="P3561" s="25"/>
      <c r="Q3561" s="11"/>
      <c r="R3561" s="11"/>
      <c r="AB3561" s="25"/>
      <c r="AC3561" s="11"/>
      <c r="AD3561" s="25"/>
      <c r="AE3561" s="25"/>
    </row>
    <row r="3562">
      <c r="A3562" s="11"/>
      <c r="B3562" s="11"/>
      <c r="C3562" s="11"/>
      <c r="D3562" s="11"/>
      <c r="E3562" s="11"/>
      <c r="F3562" s="11"/>
      <c r="P3562" s="25"/>
      <c r="S3562" s="11"/>
      <c r="AB3562" s="25"/>
      <c r="AC3562" s="11"/>
      <c r="AD3562" s="25"/>
      <c r="AE3562" s="25"/>
    </row>
    <row r="3563">
      <c r="A3563" s="11"/>
      <c r="B3563" s="11"/>
      <c r="C3563" s="11"/>
      <c r="D3563" s="11"/>
      <c r="E3563" s="11"/>
      <c r="F3563" s="11"/>
      <c r="H3563" s="11"/>
      <c r="I3563" s="11"/>
      <c r="K3563" s="11"/>
      <c r="P3563" s="25"/>
      <c r="Q3563" s="11"/>
      <c r="R3563" s="11"/>
      <c r="AB3563" s="25"/>
      <c r="AC3563" s="11"/>
      <c r="AD3563" s="25"/>
      <c r="AE3563" s="25"/>
    </row>
    <row r="3564">
      <c r="A3564" s="11"/>
      <c r="B3564" s="11"/>
      <c r="C3564" s="11"/>
      <c r="D3564" s="11"/>
      <c r="E3564" s="11"/>
      <c r="F3564" s="11"/>
      <c r="H3564" s="78"/>
      <c r="I3564" s="78"/>
      <c r="K3564" s="78"/>
      <c r="P3564" s="25"/>
      <c r="Q3564" s="11"/>
      <c r="S3564" s="11"/>
      <c r="AB3564" s="25"/>
      <c r="AC3564" s="11"/>
      <c r="AD3564" s="25"/>
      <c r="AE3564" s="25"/>
    </row>
    <row r="3565">
      <c r="A3565" s="11"/>
      <c r="B3565" s="11"/>
      <c r="C3565" s="11"/>
      <c r="D3565" s="11"/>
      <c r="E3565" s="11"/>
      <c r="F3565" s="11"/>
      <c r="P3565" s="25"/>
      <c r="S3565" s="11"/>
      <c r="AB3565" s="25"/>
      <c r="AC3565" s="11"/>
      <c r="AD3565" s="25"/>
      <c r="AE3565" s="25"/>
    </row>
    <row r="3566">
      <c r="A3566" s="11"/>
      <c r="B3566" s="11"/>
      <c r="C3566" s="11"/>
      <c r="D3566" s="11"/>
      <c r="E3566" s="11"/>
      <c r="F3566" s="11"/>
      <c r="H3566" s="11"/>
      <c r="I3566" s="11"/>
      <c r="K3566" s="11"/>
      <c r="P3566" s="25"/>
      <c r="Q3566" s="11"/>
      <c r="R3566" s="11"/>
      <c r="AB3566" s="25"/>
      <c r="AC3566" s="11"/>
      <c r="AD3566" s="25"/>
      <c r="AE3566" s="25"/>
    </row>
    <row r="3567">
      <c r="A3567" s="11"/>
      <c r="B3567" s="11"/>
      <c r="C3567" s="11"/>
      <c r="D3567" s="11"/>
      <c r="E3567" s="11"/>
      <c r="F3567" s="11"/>
      <c r="H3567" s="11"/>
      <c r="I3567" s="11"/>
      <c r="K3567" s="78"/>
      <c r="P3567" s="25"/>
      <c r="Q3567" s="11"/>
      <c r="R3567" s="11"/>
      <c r="AB3567" s="25"/>
      <c r="AC3567" s="11"/>
      <c r="AD3567" s="25"/>
      <c r="AE3567" s="25"/>
    </row>
    <row r="3568">
      <c r="A3568" s="11"/>
      <c r="B3568" s="11"/>
      <c r="C3568" s="11"/>
      <c r="D3568" s="11"/>
      <c r="E3568" s="11"/>
      <c r="F3568" s="11"/>
      <c r="P3568" s="25"/>
      <c r="S3568" s="11"/>
      <c r="AB3568" s="25"/>
      <c r="AC3568" s="11"/>
      <c r="AD3568" s="25"/>
      <c r="AE3568" s="25"/>
    </row>
    <row r="3569">
      <c r="A3569" s="11"/>
      <c r="B3569" s="11"/>
      <c r="C3569" s="11"/>
      <c r="D3569" s="11"/>
      <c r="E3569" s="11"/>
      <c r="F3569" s="11"/>
      <c r="H3569" s="11"/>
      <c r="I3569" s="11"/>
      <c r="K3569" s="11"/>
      <c r="P3569" s="25"/>
      <c r="Q3569" s="11"/>
      <c r="R3569" s="11"/>
      <c r="AB3569" s="25"/>
      <c r="AC3569" s="11"/>
      <c r="AD3569" s="25"/>
      <c r="AE3569" s="25"/>
    </row>
    <row r="3570">
      <c r="A3570" s="11"/>
      <c r="B3570" s="11"/>
      <c r="C3570" s="11"/>
      <c r="D3570" s="11"/>
      <c r="E3570" s="11"/>
      <c r="F3570" s="11"/>
      <c r="H3570" s="78"/>
      <c r="I3570" s="78"/>
      <c r="K3570" s="78"/>
      <c r="P3570" s="25"/>
      <c r="Q3570" s="11"/>
      <c r="S3570" s="11"/>
      <c r="AB3570" s="25"/>
      <c r="AC3570" s="11"/>
      <c r="AD3570" s="25"/>
      <c r="AE3570" s="25"/>
    </row>
    <row r="3571">
      <c r="A3571" s="11"/>
      <c r="B3571" s="11"/>
      <c r="C3571" s="11"/>
      <c r="D3571" s="11"/>
      <c r="E3571" s="11"/>
      <c r="F3571" s="11"/>
      <c r="H3571" s="11"/>
      <c r="I3571" s="11"/>
      <c r="K3571" s="11"/>
      <c r="P3571" s="25"/>
      <c r="Q3571" s="11"/>
      <c r="R3571" s="11"/>
      <c r="AB3571" s="25"/>
      <c r="AC3571" s="11"/>
      <c r="AD3571" s="25"/>
      <c r="AE3571" s="25"/>
    </row>
    <row r="3572">
      <c r="A3572" s="11"/>
      <c r="B3572" s="11"/>
      <c r="C3572" s="11"/>
      <c r="D3572" s="11"/>
      <c r="E3572" s="11"/>
      <c r="F3572" s="11"/>
      <c r="H3572" s="11"/>
      <c r="I3572" s="11"/>
      <c r="K3572" s="11"/>
      <c r="P3572" s="25"/>
      <c r="Q3572" s="11"/>
      <c r="R3572" s="11"/>
      <c r="AB3572" s="25"/>
      <c r="AC3572" s="11"/>
      <c r="AD3572" s="25"/>
      <c r="AE3572" s="25"/>
    </row>
    <row r="3573">
      <c r="A3573" s="11"/>
      <c r="B3573" s="11"/>
      <c r="C3573" s="11"/>
      <c r="D3573" s="11"/>
      <c r="E3573" s="11"/>
      <c r="F3573" s="11"/>
      <c r="H3573" s="11"/>
      <c r="I3573" s="11"/>
      <c r="K3573" s="11"/>
      <c r="P3573" s="25"/>
      <c r="Q3573" s="11"/>
      <c r="R3573" s="11"/>
      <c r="AB3573" s="25"/>
      <c r="AC3573" s="11"/>
      <c r="AD3573" s="25"/>
      <c r="AE3573" s="25"/>
    </row>
    <row r="3574">
      <c r="A3574" s="11"/>
      <c r="B3574" s="11"/>
      <c r="C3574" s="11"/>
      <c r="D3574" s="11"/>
      <c r="E3574" s="11"/>
      <c r="F3574" s="11"/>
      <c r="H3574" s="11"/>
      <c r="I3574" s="11"/>
      <c r="K3574" s="11"/>
      <c r="P3574" s="25"/>
      <c r="Q3574" s="11"/>
      <c r="R3574" s="11"/>
      <c r="AB3574" s="25"/>
      <c r="AC3574" s="11"/>
      <c r="AD3574" s="25"/>
      <c r="AE3574" s="25"/>
    </row>
    <row r="3575">
      <c r="A3575" s="11"/>
      <c r="B3575" s="11"/>
      <c r="C3575" s="11"/>
      <c r="D3575" s="11"/>
      <c r="E3575" s="11"/>
      <c r="F3575" s="11"/>
      <c r="P3575" s="25"/>
      <c r="S3575" s="11"/>
      <c r="AB3575" s="25"/>
      <c r="AC3575" s="11"/>
      <c r="AD3575" s="25"/>
      <c r="AE3575" s="25"/>
    </row>
    <row r="3576">
      <c r="A3576" s="11"/>
      <c r="B3576" s="11"/>
      <c r="C3576" s="11"/>
      <c r="D3576" s="11"/>
      <c r="E3576" s="11"/>
      <c r="F3576" s="11"/>
      <c r="P3576" s="25"/>
      <c r="S3576" s="11"/>
      <c r="AB3576" s="25"/>
      <c r="AC3576" s="11"/>
      <c r="AD3576" s="25"/>
      <c r="AE3576" s="25"/>
    </row>
    <row r="3577">
      <c r="A3577" s="11"/>
      <c r="B3577" s="11"/>
      <c r="C3577" s="11"/>
      <c r="D3577" s="11"/>
      <c r="E3577" s="11"/>
      <c r="F3577" s="11"/>
      <c r="H3577" s="78"/>
      <c r="I3577" s="78"/>
      <c r="K3577" s="78"/>
      <c r="P3577" s="25"/>
      <c r="S3577" s="11"/>
      <c r="AB3577" s="25"/>
      <c r="AC3577" s="11"/>
      <c r="AD3577" s="25"/>
      <c r="AE3577" s="25"/>
    </row>
    <row r="3578">
      <c r="A3578" s="11"/>
      <c r="B3578" s="11"/>
      <c r="C3578" s="11"/>
      <c r="D3578" s="11"/>
      <c r="E3578" s="11"/>
      <c r="F3578" s="11"/>
      <c r="H3578" s="78"/>
      <c r="I3578" s="78"/>
      <c r="K3578" s="78"/>
      <c r="P3578" s="25"/>
      <c r="S3578" s="11"/>
      <c r="AB3578" s="25"/>
      <c r="AC3578" s="11"/>
      <c r="AD3578" s="25"/>
      <c r="AE3578" s="25"/>
    </row>
    <row r="3579">
      <c r="A3579" s="11"/>
      <c r="B3579" s="11"/>
      <c r="C3579" s="11"/>
      <c r="D3579" s="11"/>
      <c r="E3579" s="11"/>
      <c r="F3579" s="11"/>
      <c r="P3579" s="25"/>
      <c r="S3579" s="11"/>
      <c r="AB3579" s="25"/>
      <c r="AC3579" s="11"/>
      <c r="AD3579" s="25"/>
      <c r="AE3579" s="25"/>
    </row>
    <row r="3580">
      <c r="A3580" s="11"/>
      <c r="B3580" s="11"/>
      <c r="C3580" s="11"/>
      <c r="D3580" s="11"/>
      <c r="E3580" s="11"/>
      <c r="F3580" s="11"/>
      <c r="P3580" s="25"/>
      <c r="S3580" s="11"/>
      <c r="AB3580" s="25"/>
      <c r="AC3580" s="11"/>
      <c r="AD3580" s="25"/>
      <c r="AE3580" s="25"/>
    </row>
    <row r="3581">
      <c r="A3581" s="11"/>
      <c r="B3581" s="11"/>
      <c r="C3581" s="11"/>
      <c r="D3581" s="11"/>
      <c r="E3581" s="11"/>
      <c r="F3581" s="11"/>
      <c r="H3581" s="78"/>
      <c r="I3581" s="78"/>
      <c r="K3581" s="78"/>
      <c r="P3581" s="25"/>
      <c r="S3581" s="11"/>
      <c r="AB3581" s="25"/>
      <c r="AC3581" s="11"/>
      <c r="AD3581" s="25"/>
      <c r="AE3581" s="25"/>
    </row>
    <row r="3582">
      <c r="A3582" s="11"/>
      <c r="B3582" s="11"/>
      <c r="C3582" s="11"/>
      <c r="D3582" s="11"/>
      <c r="E3582" s="11"/>
      <c r="F3582" s="11"/>
      <c r="P3582" s="25"/>
      <c r="S3582" s="11"/>
      <c r="AB3582" s="25"/>
      <c r="AC3582" s="11"/>
      <c r="AD3582" s="25"/>
      <c r="AE3582" s="25"/>
    </row>
    <row r="3583">
      <c r="A3583" s="11"/>
      <c r="B3583" s="11"/>
      <c r="C3583" s="11"/>
      <c r="D3583" s="11"/>
      <c r="E3583" s="11"/>
      <c r="F3583" s="11"/>
      <c r="H3583" s="78"/>
      <c r="I3583" s="78"/>
      <c r="P3583" s="25"/>
      <c r="S3583" s="11"/>
      <c r="AB3583" s="25"/>
      <c r="AC3583" s="11"/>
      <c r="AD3583" s="25"/>
      <c r="AE3583" s="25"/>
    </row>
    <row r="3584">
      <c r="A3584" s="11"/>
      <c r="B3584" s="11"/>
      <c r="C3584" s="11"/>
      <c r="D3584" s="11"/>
      <c r="E3584" s="11"/>
      <c r="F3584" s="11"/>
      <c r="P3584" s="25"/>
      <c r="S3584" s="11"/>
      <c r="AB3584" s="25"/>
      <c r="AC3584" s="11"/>
      <c r="AD3584" s="25"/>
      <c r="AE3584" s="25"/>
    </row>
    <row r="3585">
      <c r="A3585" s="11"/>
      <c r="B3585" s="11"/>
      <c r="C3585" s="11"/>
      <c r="D3585" s="11"/>
      <c r="E3585" s="11"/>
      <c r="F3585" s="11"/>
      <c r="P3585" s="25"/>
      <c r="S3585" s="11"/>
      <c r="AB3585" s="25"/>
      <c r="AC3585" s="11"/>
      <c r="AD3585" s="25"/>
      <c r="AE3585" s="25"/>
    </row>
    <row r="3586">
      <c r="A3586" s="11"/>
      <c r="B3586" s="11"/>
      <c r="C3586" s="11"/>
      <c r="D3586" s="11"/>
      <c r="E3586" s="11"/>
      <c r="F3586" s="11"/>
      <c r="P3586" s="25"/>
      <c r="S3586" s="11"/>
      <c r="AB3586" s="25"/>
      <c r="AC3586" s="11"/>
      <c r="AD3586" s="25"/>
      <c r="AE3586" s="25"/>
    </row>
    <row r="3587">
      <c r="A3587" s="11"/>
      <c r="B3587" s="11"/>
      <c r="C3587" s="11"/>
      <c r="D3587" s="11"/>
      <c r="E3587" s="11"/>
      <c r="F3587" s="11"/>
      <c r="H3587" s="11"/>
      <c r="I3587" s="78"/>
      <c r="K3587" s="78"/>
      <c r="L3587" s="11"/>
      <c r="P3587" s="25"/>
      <c r="Q3587" s="11"/>
      <c r="R3587" s="11"/>
      <c r="AB3587" s="25"/>
      <c r="AC3587" s="11"/>
      <c r="AD3587" s="25"/>
      <c r="AE3587" s="25"/>
    </row>
    <row r="3588">
      <c r="A3588" s="11"/>
      <c r="B3588" s="11"/>
      <c r="C3588" s="11"/>
      <c r="D3588" s="11"/>
      <c r="E3588" s="11"/>
      <c r="F3588" s="11"/>
      <c r="H3588" s="11"/>
      <c r="L3588" s="11"/>
      <c r="P3588" s="25"/>
      <c r="Q3588" s="11"/>
      <c r="R3588" s="11"/>
      <c r="AB3588" s="25"/>
      <c r="AC3588" s="11"/>
      <c r="AD3588" s="25"/>
      <c r="AE3588" s="25"/>
    </row>
    <row r="3589">
      <c r="A3589" s="11"/>
      <c r="B3589" s="11"/>
      <c r="C3589" s="11"/>
      <c r="D3589" s="11"/>
      <c r="E3589" s="11"/>
      <c r="F3589" s="11"/>
      <c r="P3589" s="25"/>
      <c r="S3589" s="11"/>
      <c r="AB3589" s="25"/>
      <c r="AC3589" s="11"/>
      <c r="AD3589" s="25"/>
      <c r="AE3589" s="25"/>
    </row>
    <row r="3590">
      <c r="A3590" s="11"/>
      <c r="B3590" s="11"/>
      <c r="C3590" s="11"/>
      <c r="D3590" s="11"/>
      <c r="E3590" s="11"/>
      <c r="F3590" s="11"/>
      <c r="H3590" s="11"/>
      <c r="L3590" s="11"/>
      <c r="P3590" s="25"/>
      <c r="Q3590" s="11"/>
      <c r="R3590" s="11"/>
      <c r="AB3590" s="25"/>
      <c r="AC3590" s="11"/>
      <c r="AD3590" s="25"/>
      <c r="AE3590" s="25"/>
    </row>
    <row r="3591">
      <c r="A3591" s="11"/>
      <c r="B3591" s="11"/>
      <c r="C3591" s="11"/>
      <c r="D3591" s="11"/>
      <c r="E3591" s="11"/>
      <c r="F3591" s="11"/>
      <c r="H3591" s="11"/>
      <c r="L3591" s="11"/>
      <c r="P3591" s="25"/>
      <c r="Q3591" s="11"/>
      <c r="R3591" s="11"/>
      <c r="AB3591" s="25"/>
      <c r="AC3591" s="11"/>
      <c r="AD3591" s="25"/>
      <c r="AE3591" s="25"/>
    </row>
    <row r="3592">
      <c r="A3592" s="11"/>
      <c r="B3592" s="11"/>
      <c r="C3592" s="11"/>
      <c r="D3592" s="11"/>
      <c r="E3592" s="11"/>
      <c r="F3592" s="11"/>
      <c r="H3592" s="78"/>
      <c r="I3592" s="78"/>
      <c r="K3592" s="78"/>
      <c r="P3592" s="25"/>
      <c r="S3592" s="11"/>
      <c r="AB3592" s="25"/>
      <c r="AC3592" s="11"/>
      <c r="AD3592" s="25"/>
      <c r="AE3592" s="25"/>
    </row>
    <row r="3593">
      <c r="A3593" s="11"/>
      <c r="B3593" s="11"/>
      <c r="C3593" s="11"/>
      <c r="D3593" s="11"/>
      <c r="E3593" s="11"/>
      <c r="F3593" s="11"/>
      <c r="H3593" s="11"/>
      <c r="L3593" s="11"/>
      <c r="P3593" s="25"/>
      <c r="Q3593" s="11"/>
      <c r="R3593" s="11"/>
      <c r="AB3593" s="25"/>
      <c r="AC3593" s="11"/>
      <c r="AD3593" s="25"/>
      <c r="AE3593" s="25"/>
    </row>
    <row r="3594">
      <c r="A3594" s="11"/>
      <c r="B3594" s="11"/>
      <c r="C3594" s="11"/>
      <c r="D3594" s="11"/>
      <c r="E3594" s="11"/>
      <c r="F3594" s="11"/>
      <c r="H3594" s="11"/>
      <c r="L3594" s="11"/>
      <c r="P3594" s="25"/>
      <c r="Q3594" s="11"/>
      <c r="R3594" s="11"/>
      <c r="AB3594" s="25"/>
      <c r="AC3594" s="11"/>
      <c r="AD3594" s="25"/>
      <c r="AE3594" s="25"/>
    </row>
    <row r="3595">
      <c r="A3595" s="11"/>
      <c r="B3595" s="11"/>
      <c r="C3595" s="11"/>
      <c r="D3595" s="11"/>
      <c r="E3595" s="11"/>
      <c r="F3595" s="11"/>
      <c r="H3595" s="11"/>
      <c r="I3595" s="78"/>
      <c r="K3595" s="78"/>
      <c r="L3595" s="11"/>
      <c r="P3595" s="25"/>
      <c r="Q3595" s="11"/>
      <c r="R3595" s="11"/>
      <c r="AB3595" s="25"/>
      <c r="AC3595" s="11"/>
      <c r="AD3595" s="25"/>
      <c r="AE3595" s="25"/>
    </row>
    <row r="3596">
      <c r="A3596" s="11"/>
      <c r="B3596" s="11"/>
      <c r="C3596" s="11"/>
      <c r="D3596" s="11"/>
      <c r="E3596" s="11"/>
      <c r="F3596" s="11"/>
      <c r="H3596" s="11"/>
      <c r="L3596" s="11"/>
      <c r="P3596" s="25"/>
      <c r="Q3596" s="11"/>
      <c r="R3596" s="11"/>
      <c r="AB3596" s="25"/>
      <c r="AC3596" s="11"/>
      <c r="AD3596" s="25"/>
      <c r="AE3596" s="25"/>
    </row>
    <row r="3597">
      <c r="A3597" s="11"/>
      <c r="B3597" s="11"/>
      <c r="C3597" s="11"/>
      <c r="D3597" s="11"/>
      <c r="E3597" s="11"/>
      <c r="F3597" s="11"/>
      <c r="H3597" s="11"/>
      <c r="I3597" s="78"/>
      <c r="L3597" s="11"/>
      <c r="P3597" s="25"/>
      <c r="Q3597" s="11"/>
      <c r="R3597" s="11"/>
      <c r="AB3597" s="25"/>
      <c r="AC3597" s="11"/>
      <c r="AD3597" s="25"/>
      <c r="AE3597" s="25"/>
    </row>
    <row r="3598">
      <c r="A3598" s="11"/>
      <c r="B3598" s="11"/>
      <c r="C3598" s="11"/>
      <c r="D3598" s="11"/>
      <c r="E3598" s="11"/>
      <c r="F3598" s="11"/>
      <c r="H3598" s="11"/>
      <c r="I3598" s="78"/>
      <c r="K3598" s="78"/>
      <c r="L3598" s="11"/>
      <c r="P3598" s="25"/>
      <c r="Q3598" s="11"/>
      <c r="R3598" s="11"/>
      <c r="AB3598" s="25"/>
      <c r="AC3598" s="11"/>
      <c r="AD3598" s="25"/>
      <c r="AE3598" s="25"/>
    </row>
    <row r="3599">
      <c r="A3599" s="11"/>
      <c r="B3599" s="11"/>
      <c r="C3599" s="11"/>
      <c r="D3599" s="11"/>
      <c r="E3599" s="11"/>
      <c r="F3599" s="11"/>
      <c r="H3599" s="11"/>
      <c r="L3599" s="11"/>
      <c r="P3599" s="25"/>
      <c r="Q3599" s="11"/>
      <c r="R3599" s="11"/>
      <c r="AB3599" s="25"/>
      <c r="AC3599" s="11"/>
      <c r="AD3599" s="25"/>
      <c r="AE3599" s="25"/>
    </row>
    <row r="3600">
      <c r="A3600" s="11"/>
      <c r="B3600" s="11"/>
      <c r="C3600" s="11"/>
      <c r="D3600" s="11"/>
      <c r="E3600" s="11"/>
      <c r="F3600" s="11"/>
      <c r="H3600" s="11"/>
      <c r="I3600" s="78"/>
      <c r="K3600" s="78"/>
      <c r="L3600" s="11"/>
      <c r="P3600" s="25"/>
      <c r="Q3600" s="11"/>
      <c r="R3600" s="11"/>
      <c r="AB3600" s="25"/>
      <c r="AC3600" s="11"/>
      <c r="AD3600" s="25"/>
      <c r="AE3600" s="25"/>
    </row>
    <row r="3601">
      <c r="A3601" s="11"/>
      <c r="B3601" s="11"/>
      <c r="C3601" s="11"/>
      <c r="D3601" s="11"/>
      <c r="E3601" s="11"/>
      <c r="F3601" s="11"/>
      <c r="H3601" s="11"/>
      <c r="L3601" s="11"/>
      <c r="P3601" s="25"/>
      <c r="Q3601" s="11"/>
      <c r="R3601" s="11"/>
      <c r="AB3601" s="25"/>
      <c r="AC3601" s="11"/>
      <c r="AD3601" s="25"/>
      <c r="AE3601" s="25"/>
    </row>
    <row r="3602">
      <c r="A3602" s="11"/>
      <c r="B3602" s="11"/>
      <c r="C3602" s="11"/>
      <c r="D3602" s="11"/>
      <c r="E3602" s="11"/>
      <c r="F3602" s="11"/>
      <c r="H3602" s="11"/>
      <c r="L3602" s="11"/>
      <c r="P3602" s="25"/>
      <c r="Q3602" s="11"/>
      <c r="R3602" s="11"/>
      <c r="AB3602" s="25"/>
      <c r="AC3602" s="11"/>
      <c r="AD3602" s="25"/>
      <c r="AE3602" s="25"/>
    </row>
    <row r="3603">
      <c r="A3603" s="11"/>
      <c r="B3603" s="11"/>
      <c r="C3603" s="11"/>
      <c r="D3603" s="11"/>
      <c r="E3603" s="11"/>
      <c r="F3603" s="11"/>
      <c r="H3603" s="11"/>
      <c r="L3603" s="11"/>
      <c r="P3603" s="25"/>
      <c r="Q3603" s="11"/>
      <c r="R3603" s="11"/>
      <c r="AB3603" s="25"/>
      <c r="AC3603" s="11"/>
      <c r="AD3603" s="25"/>
      <c r="AE3603" s="25"/>
    </row>
    <row r="3604">
      <c r="A3604" s="11"/>
      <c r="B3604" s="11"/>
      <c r="C3604" s="11"/>
      <c r="D3604" s="11"/>
      <c r="E3604" s="11"/>
      <c r="F3604" s="11"/>
      <c r="H3604" s="11"/>
      <c r="L3604" s="11"/>
      <c r="P3604" s="25"/>
      <c r="Q3604" s="11"/>
      <c r="R3604" s="11"/>
      <c r="AB3604" s="25"/>
      <c r="AC3604" s="11"/>
      <c r="AD3604" s="25"/>
      <c r="AE3604" s="25"/>
    </row>
    <row r="3605">
      <c r="A3605" s="11"/>
      <c r="B3605" s="11"/>
      <c r="C3605" s="11"/>
      <c r="D3605" s="11"/>
      <c r="E3605" s="11"/>
      <c r="F3605" s="11"/>
      <c r="H3605" s="11"/>
      <c r="L3605" s="11"/>
      <c r="P3605" s="25"/>
      <c r="Q3605" s="11"/>
      <c r="R3605" s="11"/>
      <c r="AB3605" s="25"/>
      <c r="AC3605" s="11"/>
      <c r="AD3605" s="25"/>
      <c r="AE3605" s="25"/>
    </row>
    <row r="3606">
      <c r="A3606" s="11"/>
      <c r="B3606" s="11"/>
      <c r="C3606" s="11"/>
      <c r="D3606" s="11"/>
      <c r="E3606" s="11"/>
      <c r="F3606" s="11"/>
      <c r="H3606" s="11"/>
      <c r="L3606" s="11"/>
      <c r="P3606" s="25"/>
      <c r="Q3606" s="11"/>
      <c r="R3606" s="11"/>
      <c r="AB3606" s="25"/>
      <c r="AC3606" s="11"/>
      <c r="AD3606" s="25"/>
      <c r="AE3606" s="25"/>
    </row>
    <row r="3607">
      <c r="A3607" s="11"/>
      <c r="B3607" s="11"/>
      <c r="C3607" s="11"/>
      <c r="D3607" s="11"/>
      <c r="E3607" s="11"/>
      <c r="F3607" s="11"/>
      <c r="H3607" s="11"/>
      <c r="L3607" s="11"/>
      <c r="P3607" s="25"/>
      <c r="Q3607" s="11"/>
      <c r="R3607" s="11"/>
      <c r="AB3607" s="25"/>
      <c r="AC3607" s="11"/>
      <c r="AD3607" s="25"/>
      <c r="AE3607" s="25"/>
    </row>
    <row r="3608">
      <c r="A3608" s="11"/>
      <c r="B3608" s="11"/>
      <c r="C3608" s="11"/>
      <c r="D3608" s="11"/>
      <c r="E3608" s="11"/>
      <c r="F3608" s="11"/>
      <c r="H3608" s="11"/>
      <c r="L3608" s="11"/>
      <c r="P3608" s="25"/>
      <c r="Q3608" s="11"/>
      <c r="R3608" s="11"/>
      <c r="AB3608" s="25"/>
      <c r="AC3608" s="11"/>
      <c r="AD3608" s="25"/>
      <c r="AE3608" s="25"/>
    </row>
    <row r="3609">
      <c r="A3609" s="11"/>
      <c r="B3609" s="11"/>
      <c r="C3609" s="11"/>
      <c r="D3609" s="11"/>
      <c r="E3609" s="11"/>
      <c r="F3609" s="11"/>
      <c r="H3609" s="11"/>
      <c r="L3609" s="11"/>
      <c r="P3609" s="25"/>
      <c r="Q3609" s="11"/>
      <c r="R3609" s="11"/>
      <c r="AB3609" s="25"/>
      <c r="AC3609" s="11"/>
      <c r="AD3609" s="25"/>
      <c r="AE3609" s="25"/>
    </row>
    <row r="3610">
      <c r="A3610" s="11"/>
      <c r="B3610" s="11"/>
      <c r="C3610" s="11"/>
      <c r="D3610" s="11"/>
      <c r="E3610" s="11"/>
      <c r="F3610" s="11"/>
      <c r="H3610" s="11"/>
      <c r="L3610" s="11"/>
      <c r="P3610" s="25"/>
      <c r="Q3610" s="11"/>
      <c r="R3610" s="11"/>
      <c r="AB3610" s="25"/>
      <c r="AC3610" s="11"/>
      <c r="AD3610" s="25"/>
      <c r="AE3610" s="25"/>
    </row>
    <row r="3611">
      <c r="A3611" s="11"/>
      <c r="B3611" s="11"/>
      <c r="C3611" s="11"/>
      <c r="D3611" s="11"/>
      <c r="E3611" s="11"/>
      <c r="F3611" s="11"/>
      <c r="H3611" s="11"/>
      <c r="L3611" s="11"/>
      <c r="P3611" s="25"/>
      <c r="Q3611" s="11"/>
      <c r="R3611" s="11"/>
      <c r="AB3611" s="25"/>
      <c r="AC3611" s="11"/>
      <c r="AD3611" s="25"/>
      <c r="AE3611" s="25"/>
    </row>
    <row r="3612">
      <c r="A3612" s="11"/>
      <c r="B3612" s="11"/>
      <c r="C3612" s="11"/>
      <c r="D3612" s="11"/>
      <c r="E3612" s="11"/>
      <c r="F3612" s="11"/>
      <c r="H3612" s="11"/>
      <c r="L3612" s="11"/>
      <c r="P3612" s="25"/>
      <c r="Q3612" s="11"/>
      <c r="R3612" s="11"/>
      <c r="AB3612" s="25"/>
      <c r="AC3612" s="11"/>
      <c r="AD3612" s="25"/>
      <c r="AE3612" s="25"/>
    </row>
    <row r="3613">
      <c r="A3613" s="11"/>
      <c r="B3613" s="11"/>
      <c r="C3613" s="11"/>
      <c r="D3613" s="11"/>
      <c r="E3613" s="11"/>
      <c r="F3613" s="11"/>
      <c r="H3613" s="11"/>
      <c r="L3613" s="11"/>
      <c r="P3613" s="25"/>
      <c r="Q3613" s="11"/>
      <c r="R3613" s="11"/>
      <c r="AB3613" s="25"/>
      <c r="AC3613" s="11"/>
      <c r="AD3613" s="25"/>
      <c r="AE3613" s="25"/>
    </row>
    <row r="3614">
      <c r="A3614" s="11"/>
      <c r="B3614" s="11"/>
      <c r="C3614" s="11"/>
      <c r="D3614" s="11"/>
      <c r="E3614" s="11"/>
      <c r="F3614" s="11"/>
      <c r="H3614" s="11"/>
      <c r="L3614" s="11"/>
      <c r="P3614" s="25"/>
      <c r="Q3614" s="11"/>
      <c r="R3614" s="11"/>
      <c r="AB3614" s="25"/>
      <c r="AC3614" s="11"/>
      <c r="AD3614" s="25"/>
      <c r="AE3614" s="25"/>
    </row>
    <row r="3615">
      <c r="A3615" s="11"/>
      <c r="B3615" s="11"/>
      <c r="C3615" s="11"/>
      <c r="D3615" s="11"/>
      <c r="E3615" s="11"/>
      <c r="F3615" s="11"/>
      <c r="H3615" s="11"/>
      <c r="L3615" s="11"/>
      <c r="P3615" s="25"/>
      <c r="Q3615" s="11"/>
      <c r="R3615" s="11"/>
      <c r="AB3615" s="25"/>
      <c r="AC3615" s="11"/>
      <c r="AD3615" s="25"/>
      <c r="AE3615" s="25"/>
    </row>
    <row r="3616">
      <c r="A3616" s="11"/>
      <c r="B3616" s="11"/>
      <c r="C3616" s="11"/>
      <c r="D3616" s="11"/>
      <c r="E3616" s="11"/>
      <c r="F3616" s="11"/>
      <c r="H3616" s="11"/>
      <c r="L3616" s="11"/>
      <c r="P3616" s="25"/>
      <c r="Q3616" s="11"/>
      <c r="R3616" s="11"/>
      <c r="AB3616" s="25"/>
      <c r="AC3616" s="11"/>
      <c r="AD3616" s="25"/>
      <c r="AE3616" s="25"/>
    </row>
    <row r="3617">
      <c r="A3617" s="11"/>
      <c r="B3617" s="11"/>
      <c r="C3617" s="11"/>
      <c r="D3617" s="11"/>
      <c r="E3617" s="11"/>
      <c r="F3617" s="11"/>
      <c r="H3617" s="11"/>
      <c r="L3617" s="11"/>
      <c r="P3617" s="25"/>
      <c r="Q3617" s="11"/>
      <c r="R3617" s="11"/>
      <c r="AB3617" s="25"/>
      <c r="AC3617" s="11"/>
      <c r="AD3617" s="25"/>
      <c r="AE3617" s="25"/>
    </row>
    <row r="3618">
      <c r="A3618" s="11"/>
      <c r="B3618" s="11"/>
      <c r="C3618" s="11"/>
      <c r="D3618" s="11"/>
      <c r="E3618" s="11"/>
      <c r="F3618" s="11"/>
      <c r="H3618" s="11"/>
      <c r="L3618" s="11"/>
      <c r="P3618" s="25"/>
      <c r="Q3618" s="11"/>
      <c r="R3618" s="11"/>
      <c r="AB3618" s="25"/>
      <c r="AC3618" s="11"/>
      <c r="AD3618" s="25"/>
      <c r="AE3618" s="25"/>
    </row>
    <row r="3619">
      <c r="A3619" s="11"/>
      <c r="B3619" s="11"/>
      <c r="C3619" s="11"/>
      <c r="D3619" s="11"/>
      <c r="E3619" s="11"/>
      <c r="F3619" s="11"/>
      <c r="H3619" s="11"/>
      <c r="L3619" s="11"/>
      <c r="P3619" s="25"/>
      <c r="Q3619" s="11"/>
      <c r="R3619" s="11"/>
      <c r="AB3619" s="25"/>
      <c r="AC3619" s="11"/>
      <c r="AD3619" s="25"/>
      <c r="AE3619" s="25"/>
    </row>
    <row r="3620">
      <c r="A3620" s="11"/>
      <c r="B3620" s="11"/>
      <c r="C3620" s="11"/>
      <c r="D3620" s="11"/>
      <c r="E3620" s="11"/>
      <c r="F3620" s="11"/>
      <c r="H3620" s="11"/>
      <c r="L3620" s="11"/>
      <c r="P3620" s="25"/>
      <c r="Q3620" s="11"/>
      <c r="R3620" s="11"/>
      <c r="AB3620" s="25"/>
      <c r="AC3620" s="11"/>
      <c r="AD3620" s="25"/>
      <c r="AE3620" s="25"/>
    </row>
    <row r="3621">
      <c r="A3621" s="11"/>
      <c r="B3621" s="11"/>
      <c r="C3621" s="11"/>
      <c r="D3621" s="11"/>
      <c r="E3621" s="11"/>
      <c r="F3621" s="11"/>
      <c r="H3621" s="11"/>
      <c r="L3621" s="11"/>
      <c r="P3621" s="25"/>
      <c r="Q3621" s="11"/>
      <c r="R3621" s="11"/>
      <c r="AB3621" s="25"/>
      <c r="AC3621" s="11"/>
      <c r="AD3621" s="25"/>
      <c r="AE3621" s="25"/>
    </row>
    <row r="3622">
      <c r="A3622" s="11"/>
      <c r="B3622" s="11"/>
      <c r="C3622" s="11"/>
      <c r="D3622" s="11"/>
      <c r="E3622" s="11"/>
      <c r="F3622" s="11"/>
      <c r="H3622" s="11"/>
      <c r="L3622" s="11"/>
      <c r="P3622" s="25"/>
      <c r="Q3622" s="11"/>
      <c r="R3622" s="11"/>
      <c r="AB3622" s="25"/>
      <c r="AC3622" s="11"/>
      <c r="AD3622" s="25"/>
      <c r="AE3622" s="25"/>
    </row>
    <row r="3623">
      <c r="A3623" s="11"/>
      <c r="B3623" s="11"/>
      <c r="C3623" s="11"/>
      <c r="D3623" s="11"/>
      <c r="E3623" s="11"/>
      <c r="F3623" s="11"/>
      <c r="H3623" s="11"/>
      <c r="L3623" s="11"/>
      <c r="P3623" s="25"/>
      <c r="Q3623" s="11"/>
      <c r="R3623" s="11"/>
      <c r="AB3623" s="25"/>
      <c r="AC3623" s="11"/>
      <c r="AD3623" s="25"/>
      <c r="AE3623" s="25"/>
    </row>
    <row r="3624">
      <c r="A3624" s="11"/>
      <c r="B3624" s="11"/>
      <c r="C3624" s="11"/>
      <c r="D3624" s="11"/>
      <c r="E3624" s="11"/>
      <c r="F3624" s="11"/>
      <c r="H3624" s="11"/>
      <c r="L3624" s="11"/>
      <c r="P3624" s="25"/>
      <c r="Q3624" s="11"/>
      <c r="R3624" s="11"/>
      <c r="AB3624" s="25"/>
      <c r="AC3624" s="11"/>
      <c r="AD3624" s="25"/>
      <c r="AE3624" s="25"/>
    </row>
    <row r="3625">
      <c r="A3625" s="11"/>
      <c r="B3625" s="11"/>
      <c r="C3625" s="11"/>
      <c r="D3625" s="11"/>
      <c r="E3625" s="11"/>
      <c r="F3625" s="11"/>
      <c r="H3625" s="78"/>
      <c r="L3625" s="78"/>
      <c r="P3625" s="25"/>
      <c r="Q3625" s="11"/>
      <c r="S3625" s="11"/>
      <c r="AB3625" s="25"/>
      <c r="AC3625" s="11"/>
      <c r="AD3625" s="25"/>
      <c r="AE3625" s="25"/>
    </row>
    <row r="3626">
      <c r="A3626" s="11"/>
      <c r="B3626" s="11"/>
      <c r="C3626" s="11"/>
      <c r="D3626" s="11"/>
      <c r="E3626" s="11"/>
      <c r="F3626" s="11"/>
      <c r="H3626" s="11"/>
      <c r="I3626" s="78"/>
      <c r="K3626" s="78"/>
      <c r="L3626" s="11"/>
      <c r="P3626" s="25"/>
      <c r="Q3626" s="11"/>
      <c r="R3626" s="11"/>
      <c r="AB3626" s="25"/>
      <c r="AC3626" s="11"/>
      <c r="AD3626" s="25"/>
      <c r="AE3626" s="25"/>
    </row>
    <row r="3627">
      <c r="A3627" s="11"/>
      <c r="B3627" s="11"/>
      <c r="C3627" s="11"/>
      <c r="D3627" s="11"/>
      <c r="E3627" s="11"/>
      <c r="F3627" s="11"/>
      <c r="H3627" s="11"/>
      <c r="L3627" s="11"/>
      <c r="P3627" s="25"/>
      <c r="Q3627" s="11"/>
      <c r="R3627" s="11"/>
      <c r="AB3627" s="25"/>
      <c r="AC3627" s="11"/>
      <c r="AD3627" s="25"/>
      <c r="AE3627" s="25"/>
    </row>
    <row r="3628">
      <c r="A3628" s="11"/>
      <c r="B3628" s="11"/>
      <c r="C3628" s="11"/>
      <c r="D3628" s="11"/>
      <c r="E3628" s="11"/>
      <c r="F3628" s="11"/>
      <c r="H3628" s="11"/>
      <c r="L3628" s="11"/>
      <c r="P3628" s="25"/>
      <c r="Q3628" s="11"/>
      <c r="R3628" s="11"/>
      <c r="AB3628" s="25"/>
      <c r="AC3628" s="11"/>
      <c r="AD3628" s="25"/>
      <c r="AE3628" s="25"/>
    </row>
    <row r="3629">
      <c r="A3629" s="11"/>
      <c r="B3629" s="11"/>
      <c r="C3629" s="11"/>
      <c r="D3629" s="11"/>
      <c r="E3629" s="11"/>
      <c r="F3629" s="11"/>
      <c r="H3629" s="78"/>
      <c r="L3629" s="78"/>
      <c r="P3629" s="25"/>
      <c r="S3629" s="11"/>
      <c r="AB3629" s="25"/>
      <c r="AC3629" s="11"/>
      <c r="AD3629" s="25"/>
      <c r="AE3629" s="25"/>
    </row>
    <row r="3630">
      <c r="A3630" s="11"/>
      <c r="B3630" s="11"/>
      <c r="C3630" s="11"/>
      <c r="D3630" s="11"/>
      <c r="E3630" s="11"/>
      <c r="F3630" s="11"/>
      <c r="H3630" s="78"/>
      <c r="L3630" s="78"/>
      <c r="P3630" s="25"/>
      <c r="Q3630" s="11"/>
      <c r="S3630" s="11"/>
      <c r="AB3630" s="25"/>
      <c r="AC3630" s="11"/>
      <c r="AD3630" s="25"/>
      <c r="AE3630" s="25"/>
    </row>
    <row r="3631">
      <c r="A3631" s="11"/>
      <c r="B3631" s="11"/>
      <c r="C3631" s="11"/>
      <c r="D3631" s="11"/>
      <c r="E3631" s="11"/>
      <c r="F3631" s="11"/>
      <c r="H3631" s="11"/>
      <c r="I3631" s="11"/>
      <c r="K3631" s="11"/>
      <c r="L3631" s="78"/>
      <c r="P3631" s="25"/>
      <c r="Q3631" s="11"/>
      <c r="R3631" s="11"/>
      <c r="AB3631" s="25"/>
      <c r="AC3631" s="11"/>
      <c r="AD3631" s="25"/>
      <c r="AE3631" s="25"/>
    </row>
    <row r="3632">
      <c r="A3632" s="11"/>
      <c r="B3632" s="11"/>
      <c r="C3632" s="11"/>
      <c r="D3632" s="11"/>
      <c r="E3632" s="11"/>
      <c r="F3632" s="11"/>
      <c r="H3632" s="11"/>
      <c r="L3632" s="11"/>
      <c r="P3632" s="25"/>
      <c r="Q3632" s="11"/>
      <c r="R3632" s="11"/>
      <c r="AB3632" s="25"/>
      <c r="AC3632" s="11"/>
      <c r="AD3632" s="25"/>
      <c r="AE3632" s="25"/>
    </row>
    <row r="3633">
      <c r="A3633" s="11"/>
      <c r="B3633" s="11"/>
      <c r="C3633" s="11"/>
      <c r="D3633" s="11"/>
      <c r="E3633" s="11"/>
      <c r="F3633" s="11"/>
      <c r="H3633" s="11"/>
      <c r="I3633" s="11"/>
      <c r="K3633" s="11"/>
      <c r="L3633" s="78"/>
      <c r="P3633" s="25"/>
      <c r="Q3633" s="11"/>
      <c r="R3633" s="11"/>
      <c r="AB3633" s="25"/>
      <c r="AC3633" s="11"/>
      <c r="AD3633" s="25"/>
      <c r="AE3633" s="25"/>
    </row>
    <row r="3634">
      <c r="A3634" s="11"/>
      <c r="B3634" s="11"/>
      <c r="C3634" s="11"/>
      <c r="D3634" s="11"/>
      <c r="E3634" s="11"/>
      <c r="F3634" s="11"/>
      <c r="H3634" s="78"/>
      <c r="L3634" s="78"/>
      <c r="P3634" s="25"/>
      <c r="Q3634" s="11"/>
      <c r="S3634" s="11"/>
      <c r="AB3634" s="25"/>
      <c r="AC3634" s="11"/>
      <c r="AD3634" s="25"/>
      <c r="AE3634" s="25"/>
    </row>
    <row r="3635">
      <c r="A3635" s="11"/>
      <c r="B3635" s="11"/>
      <c r="C3635" s="11"/>
      <c r="D3635" s="11"/>
      <c r="E3635" s="11"/>
      <c r="F3635" s="11"/>
      <c r="H3635" s="11"/>
      <c r="I3635" s="11"/>
      <c r="L3635" s="78"/>
      <c r="P3635" s="25"/>
      <c r="Q3635" s="11"/>
      <c r="R3635" s="11"/>
      <c r="AB3635" s="25"/>
      <c r="AC3635" s="11"/>
      <c r="AD3635" s="25"/>
      <c r="AE3635" s="25"/>
    </row>
    <row r="3636">
      <c r="A3636" s="11"/>
      <c r="B3636" s="11"/>
      <c r="C3636" s="11"/>
      <c r="D3636" s="11"/>
      <c r="E3636" s="11"/>
      <c r="F3636" s="11"/>
      <c r="H3636" s="78"/>
      <c r="L3636" s="78"/>
      <c r="P3636" s="25"/>
      <c r="S3636" s="11"/>
      <c r="AB3636" s="25"/>
      <c r="AC3636" s="11"/>
      <c r="AD3636" s="25"/>
      <c r="AE3636" s="25"/>
    </row>
    <row r="3637">
      <c r="A3637" s="11"/>
      <c r="B3637" s="11"/>
      <c r="C3637" s="11"/>
      <c r="D3637" s="11"/>
      <c r="E3637" s="11"/>
      <c r="F3637" s="11"/>
      <c r="H3637" s="78"/>
      <c r="L3637" s="78"/>
      <c r="P3637" s="25"/>
      <c r="S3637" s="11"/>
      <c r="AB3637" s="25"/>
      <c r="AC3637" s="11"/>
      <c r="AD3637" s="25"/>
      <c r="AE3637" s="25"/>
    </row>
    <row r="3638">
      <c r="A3638" s="11"/>
      <c r="B3638" s="11"/>
      <c r="C3638" s="11"/>
      <c r="D3638" s="11"/>
      <c r="E3638" s="11"/>
      <c r="F3638" s="11"/>
      <c r="P3638" s="25"/>
      <c r="S3638" s="11"/>
      <c r="AB3638" s="25"/>
      <c r="AC3638" s="11"/>
      <c r="AD3638" s="25"/>
      <c r="AE3638" s="25"/>
    </row>
    <row r="3639">
      <c r="A3639" s="11"/>
      <c r="B3639" s="11"/>
      <c r="C3639" s="11"/>
      <c r="D3639" s="11"/>
      <c r="E3639" s="11"/>
      <c r="F3639" s="11"/>
      <c r="H3639" s="78"/>
      <c r="L3639" s="78"/>
      <c r="P3639" s="25"/>
      <c r="S3639" s="11"/>
      <c r="AB3639" s="25"/>
      <c r="AC3639" s="11"/>
      <c r="AD3639" s="25"/>
      <c r="AE3639" s="25"/>
    </row>
    <row r="3640">
      <c r="A3640" s="11"/>
      <c r="B3640" s="11"/>
      <c r="C3640" s="11"/>
      <c r="D3640" s="11"/>
      <c r="E3640" s="11"/>
      <c r="F3640" s="11"/>
      <c r="H3640" s="78"/>
      <c r="L3640" s="78"/>
      <c r="P3640" s="25"/>
      <c r="S3640" s="11"/>
      <c r="AB3640" s="25"/>
      <c r="AC3640" s="11"/>
      <c r="AD3640" s="25"/>
      <c r="AE3640" s="25"/>
    </row>
    <row r="3641">
      <c r="A3641" s="11"/>
      <c r="B3641" s="11"/>
      <c r="C3641" s="11"/>
      <c r="D3641" s="11"/>
      <c r="E3641" s="11"/>
      <c r="F3641" s="11"/>
      <c r="H3641" s="78"/>
      <c r="L3641" s="78"/>
      <c r="P3641" s="25"/>
      <c r="S3641" s="11"/>
      <c r="AB3641" s="25"/>
      <c r="AC3641" s="11"/>
      <c r="AD3641" s="25"/>
      <c r="AE3641" s="25"/>
    </row>
    <row r="3642">
      <c r="A3642" s="11"/>
      <c r="B3642" s="11"/>
      <c r="C3642" s="11"/>
      <c r="D3642" s="11"/>
      <c r="E3642" s="11"/>
      <c r="F3642" s="11"/>
      <c r="H3642" s="78"/>
      <c r="L3642" s="78"/>
      <c r="P3642" s="25"/>
      <c r="S3642" s="11"/>
      <c r="AB3642" s="25"/>
      <c r="AC3642" s="11"/>
      <c r="AD3642" s="25"/>
      <c r="AE3642" s="25"/>
    </row>
    <row r="3643">
      <c r="A3643" s="11"/>
      <c r="B3643" s="11"/>
      <c r="C3643" s="11"/>
      <c r="D3643" s="11"/>
      <c r="E3643" s="11"/>
      <c r="F3643" s="11"/>
      <c r="H3643" s="78"/>
      <c r="L3643" s="78"/>
      <c r="P3643" s="25"/>
      <c r="S3643" s="11"/>
      <c r="AB3643" s="25"/>
      <c r="AC3643" s="11"/>
      <c r="AD3643" s="25"/>
      <c r="AE3643" s="25"/>
    </row>
    <row r="3644">
      <c r="A3644" s="11"/>
      <c r="B3644" s="11"/>
      <c r="C3644" s="11"/>
      <c r="D3644" s="11"/>
      <c r="E3644" s="11"/>
      <c r="F3644" s="11"/>
      <c r="H3644" s="78"/>
      <c r="L3644" s="78"/>
      <c r="P3644" s="25"/>
      <c r="S3644" s="11"/>
      <c r="AB3644" s="25"/>
      <c r="AC3644" s="11"/>
      <c r="AD3644" s="25"/>
      <c r="AE3644" s="25"/>
    </row>
    <row r="3645">
      <c r="A3645" s="11"/>
      <c r="B3645" s="11"/>
      <c r="C3645" s="11"/>
      <c r="D3645" s="11"/>
      <c r="E3645" s="11"/>
      <c r="F3645" s="11"/>
      <c r="H3645" s="78"/>
      <c r="L3645" s="78"/>
      <c r="P3645" s="25"/>
      <c r="S3645" s="11"/>
      <c r="AB3645" s="25"/>
      <c r="AC3645" s="11"/>
      <c r="AD3645" s="25"/>
      <c r="AE3645" s="25"/>
    </row>
    <row r="3646">
      <c r="A3646" s="11"/>
      <c r="B3646" s="11"/>
      <c r="C3646" s="11"/>
      <c r="D3646" s="11"/>
      <c r="E3646" s="11"/>
      <c r="F3646" s="11"/>
      <c r="H3646" s="78"/>
      <c r="L3646" s="78"/>
      <c r="P3646" s="25"/>
      <c r="S3646" s="11"/>
      <c r="AB3646" s="25"/>
      <c r="AC3646" s="11"/>
      <c r="AD3646" s="25"/>
      <c r="AE3646" s="25"/>
    </row>
    <row r="3647">
      <c r="A3647" s="11"/>
      <c r="B3647" s="11"/>
      <c r="C3647" s="11"/>
      <c r="D3647" s="11"/>
      <c r="E3647" s="11"/>
      <c r="F3647" s="11"/>
      <c r="H3647" s="78"/>
      <c r="L3647" s="78"/>
      <c r="P3647" s="25"/>
      <c r="S3647" s="11"/>
      <c r="AB3647" s="25"/>
      <c r="AC3647" s="11"/>
      <c r="AD3647" s="25"/>
      <c r="AE3647" s="25"/>
    </row>
    <row r="3648">
      <c r="A3648" s="11"/>
      <c r="B3648" s="11"/>
      <c r="C3648" s="11"/>
      <c r="D3648" s="11"/>
      <c r="E3648" s="11"/>
      <c r="F3648" s="11"/>
      <c r="H3648" s="78"/>
      <c r="L3648" s="78"/>
      <c r="P3648" s="25"/>
      <c r="S3648" s="11"/>
      <c r="AB3648" s="25"/>
      <c r="AC3648" s="11"/>
      <c r="AD3648" s="25"/>
      <c r="AE3648" s="25"/>
    </row>
    <row r="3649">
      <c r="A3649" s="11"/>
      <c r="B3649" s="11"/>
      <c r="C3649" s="11"/>
      <c r="D3649" s="11"/>
      <c r="E3649" s="11"/>
      <c r="F3649" s="11"/>
      <c r="H3649" s="78"/>
      <c r="L3649" s="78"/>
      <c r="P3649" s="25"/>
      <c r="S3649" s="11"/>
      <c r="AB3649" s="25"/>
      <c r="AC3649" s="11"/>
      <c r="AD3649" s="25"/>
      <c r="AE3649" s="25"/>
    </row>
    <row r="3650">
      <c r="A3650" s="11"/>
      <c r="B3650" s="11"/>
      <c r="C3650" s="11"/>
      <c r="D3650" s="11"/>
      <c r="E3650" s="11"/>
      <c r="F3650" s="11"/>
      <c r="H3650" s="78"/>
      <c r="L3650" s="78"/>
      <c r="P3650" s="25"/>
      <c r="S3650" s="11"/>
      <c r="AB3650" s="25"/>
      <c r="AC3650" s="11"/>
      <c r="AD3650" s="25"/>
      <c r="AE3650" s="25"/>
    </row>
    <row r="3651">
      <c r="A3651" s="11"/>
      <c r="B3651" s="11"/>
      <c r="C3651" s="11"/>
      <c r="D3651" s="11"/>
      <c r="E3651" s="11"/>
      <c r="F3651" s="11"/>
      <c r="H3651" s="78"/>
      <c r="L3651" s="78"/>
      <c r="P3651" s="25"/>
      <c r="S3651" s="11"/>
      <c r="AB3651" s="25"/>
      <c r="AC3651" s="11"/>
      <c r="AD3651" s="25"/>
      <c r="AE3651" s="25"/>
    </row>
    <row r="3652">
      <c r="A3652" s="11"/>
      <c r="B3652" s="11"/>
      <c r="C3652" s="11"/>
      <c r="D3652" s="11"/>
      <c r="E3652" s="11"/>
      <c r="F3652" s="11"/>
      <c r="H3652" s="78"/>
      <c r="L3652" s="78"/>
      <c r="P3652" s="25"/>
      <c r="S3652" s="11"/>
      <c r="AB3652" s="25"/>
      <c r="AC3652" s="11"/>
      <c r="AD3652" s="25"/>
      <c r="AE3652" s="25"/>
    </row>
    <row r="3653">
      <c r="A3653" s="11"/>
      <c r="B3653" s="11"/>
      <c r="C3653" s="11"/>
      <c r="D3653" s="11"/>
      <c r="E3653" s="11"/>
      <c r="F3653" s="11"/>
      <c r="P3653" s="25"/>
      <c r="S3653" s="11"/>
      <c r="AB3653" s="25"/>
      <c r="AC3653" s="11"/>
      <c r="AD3653" s="25"/>
      <c r="AE3653" s="25"/>
    </row>
    <row r="3654">
      <c r="A3654" s="11"/>
      <c r="B3654" s="11"/>
      <c r="C3654" s="11"/>
      <c r="D3654" s="11"/>
      <c r="E3654" s="11"/>
      <c r="F3654" s="11"/>
      <c r="H3654" s="78"/>
      <c r="I3654" s="78"/>
      <c r="P3654" s="25"/>
      <c r="S3654" s="11"/>
      <c r="AB3654" s="25"/>
      <c r="AC3654" s="11"/>
      <c r="AD3654" s="25"/>
      <c r="AE3654" s="25"/>
    </row>
    <row r="3655">
      <c r="A3655" s="11"/>
      <c r="B3655" s="11"/>
      <c r="C3655" s="11"/>
      <c r="D3655" s="11"/>
      <c r="E3655" s="11"/>
      <c r="F3655" s="11"/>
      <c r="P3655" s="25"/>
      <c r="AB3655" s="25"/>
      <c r="AC3655" s="11"/>
      <c r="AD3655" s="25"/>
      <c r="AE3655" s="25"/>
    </row>
    <row r="3656">
      <c r="A3656" s="11"/>
      <c r="B3656" s="11"/>
      <c r="C3656" s="11"/>
      <c r="D3656" s="11"/>
      <c r="E3656" s="11"/>
      <c r="F3656" s="11"/>
      <c r="M3656" s="11"/>
      <c r="N3656" s="11"/>
      <c r="P3656" s="25"/>
      <c r="AB3656" s="25"/>
      <c r="AC3656" s="11"/>
      <c r="AD3656" s="25"/>
      <c r="AE3656" s="25"/>
    </row>
    <row r="3657">
      <c r="A3657" s="11"/>
      <c r="B3657" s="11"/>
      <c r="C3657" s="11"/>
      <c r="D3657" s="11"/>
      <c r="E3657" s="11"/>
      <c r="F3657" s="11"/>
      <c r="P3657" s="25"/>
      <c r="Y3657" s="11"/>
      <c r="Z3657" s="11"/>
      <c r="AB3657" s="25"/>
      <c r="AC3657" s="11"/>
      <c r="AD3657" s="25"/>
      <c r="AE3657" s="25"/>
    </row>
    <row r="3658">
      <c r="A3658" s="11"/>
      <c r="B3658" s="11"/>
      <c r="C3658" s="11"/>
      <c r="D3658" s="11"/>
      <c r="E3658" s="11"/>
      <c r="F3658" s="11"/>
      <c r="P3658" s="25"/>
      <c r="Q3658" s="11"/>
      <c r="S3658" s="11"/>
      <c r="AB3658" s="25"/>
      <c r="AC3658" s="11"/>
      <c r="AD3658" s="25"/>
      <c r="AE3658" s="25"/>
    </row>
    <row r="3659">
      <c r="A3659" s="11"/>
      <c r="B3659" s="11"/>
      <c r="C3659" s="11"/>
      <c r="D3659" s="11"/>
      <c r="E3659" s="11"/>
      <c r="F3659" s="11"/>
      <c r="P3659" s="25"/>
      <c r="Q3659" s="11"/>
      <c r="S3659" s="11"/>
      <c r="AB3659" s="25"/>
      <c r="AC3659" s="11"/>
      <c r="AD3659" s="25"/>
      <c r="AE3659" s="25"/>
    </row>
    <row r="3660">
      <c r="A3660" s="11"/>
      <c r="B3660" s="11"/>
      <c r="C3660" s="11"/>
      <c r="D3660" s="11"/>
      <c r="E3660" s="11"/>
      <c r="F3660" s="11"/>
      <c r="P3660" s="25"/>
      <c r="Q3660" s="11"/>
      <c r="S3660" s="11"/>
      <c r="AB3660" s="25"/>
      <c r="AC3660" s="11"/>
      <c r="AD3660" s="25"/>
      <c r="AE3660" s="25"/>
    </row>
    <row r="3661">
      <c r="A3661" s="11"/>
      <c r="B3661" s="11"/>
      <c r="C3661" s="11"/>
      <c r="D3661" s="11"/>
      <c r="E3661" s="11"/>
      <c r="F3661" s="11"/>
      <c r="P3661" s="25"/>
      <c r="Q3661" s="11"/>
      <c r="S3661" s="11"/>
      <c r="AB3661" s="25"/>
      <c r="AC3661" s="11"/>
      <c r="AD3661" s="25"/>
      <c r="AE3661" s="25"/>
    </row>
    <row r="3662">
      <c r="A3662" s="11"/>
      <c r="B3662" s="11"/>
      <c r="C3662" s="11"/>
      <c r="D3662" s="11"/>
      <c r="E3662" s="11"/>
      <c r="F3662" s="11"/>
      <c r="P3662" s="25"/>
      <c r="Q3662" s="11"/>
      <c r="S3662" s="11"/>
      <c r="AB3662" s="25"/>
      <c r="AC3662" s="11"/>
      <c r="AD3662" s="25"/>
      <c r="AE3662" s="25"/>
    </row>
    <row r="3663">
      <c r="A3663" s="11"/>
      <c r="B3663" s="11"/>
      <c r="C3663" s="11"/>
      <c r="D3663" s="11"/>
      <c r="E3663" s="11"/>
      <c r="F3663" s="11"/>
      <c r="P3663" s="25"/>
      <c r="S3663" s="11"/>
      <c r="AB3663" s="25"/>
      <c r="AC3663" s="11"/>
      <c r="AD3663" s="25"/>
      <c r="AE3663" s="25"/>
    </row>
    <row r="3664">
      <c r="A3664" s="11"/>
      <c r="B3664" s="11"/>
      <c r="C3664" s="11"/>
      <c r="D3664" s="11"/>
      <c r="E3664" s="11"/>
      <c r="F3664" s="11"/>
      <c r="P3664" s="25"/>
      <c r="Q3664" s="11"/>
      <c r="S3664" s="11"/>
      <c r="AB3664" s="25"/>
      <c r="AC3664" s="11"/>
      <c r="AD3664" s="25"/>
      <c r="AE3664" s="25"/>
    </row>
    <row r="3665">
      <c r="A3665" s="11"/>
      <c r="B3665" s="11"/>
      <c r="C3665" s="11"/>
      <c r="D3665" s="11"/>
      <c r="E3665" s="11"/>
      <c r="F3665" s="11"/>
      <c r="H3665" s="11"/>
      <c r="I3665" s="11"/>
      <c r="P3665" s="25"/>
      <c r="Q3665" s="11"/>
      <c r="R3665" s="11"/>
      <c r="AB3665" s="25"/>
      <c r="AC3665" s="11"/>
      <c r="AD3665" s="25"/>
      <c r="AE3665" s="25"/>
    </row>
    <row r="3666">
      <c r="A3666" s="11"/>
      <c r="B3666" s="11"/>
      <c r="C3666" s="11"/>
      <c r="D3666" s="11"/>
      <c r="E3666" s="11"/>
      <c r="F3666" s="11"/>
      <c r="H3666" s="11"/>
      <c r="I3666" s="11"/>
      <c r="P3666" s="25"/>
      <c r="Q3666" s="11"/>
      <c r="R3666" s="11"/>
      <c r="AB3666" s="25"/>
      <c r="AC3666" s="11"/>
      <c r="AD3666" s="25"/>
      <c r="AE3666" s="25"/>
    </row>
    <row r="3667">
      <c r="A3667" s="11"/>
      <c r="B3667" s="11"/>
      <c r="C3667" s="11"/>
      <c r="D3667" s="11"/>
      <c r="E3667" s="11"/>
      <c r="F3667" s="11"/>
      <c r="P3667" s="25"/>
      <c r="S3667" s="11"/>
      <c r="AB3667" s="25"/>
      <c r="AC3667" s="11"/>
      <c r="AD3667" s="25"/>
      <c r="AE3667" s="25"/>
    </row>
    <row r="3668">
      <c r="A3668" s="11"/>
      <c r="B3668" s="11"/>
      <c r="C3668" s="11"/>
      <c r="D3668" s="11"/>
      <c r="E3668" s="11"/>
      <c r="F3668" s="11"/>
      <c r="H3668" s="11"/>
      <c r="I3668" s="11"/>
      <c r="P3668" s="25"/>
      <c r="Q3668" s="11"/>
      <c r="R3668" s="11"/>
      <c r="AB3668" s="25"/>
      <c r="AC3668" s="11"/>
      <c r="AD3668" s="25"/>
      <c r="AE3668" s="25"/>
    </row>
    <row r="3669">
      <c r="A3669" s="11"/>
      <c r="B3669" s="11"/>
      <c r="C3669" s="11"/>
      <c r="D3669" s="11"/>
      <c r="E3669" s="11"/>
      <c r="F3669" s="11"/>
      <c r="H3669" s="11"/>
      <c r="I3669" s="11"/>
      <c r="P3669" s="25"/>
      <c r="Q3669" s="11"/>
      <c r="R3669" s="11"/>
      <c r="AB3669" s="25"/>
      <c r="AC3669" s="11"/>
      <c r="AD3669" s="25"/>
      <c r="AE3669" s="25"/>
    </row>
    <row r="3670">
      <c r="A3670" s="11"/>
      <c r="B3670" s="11"/>
      <c r="C3670" s="11"/>
      <c r="D3670" s="11"/>
      <c r="E3670" s="11"/>
      <c r="F3670" s="11"/>
      <c r="H3670" s="11"/>
      <c r="I3670" s="11"/>
      <c r="P3670" s="25"/>
      <c r="Q3670" s="11"/>
      <c r="R3670" s="11"/>
      <c r="AB3670" s="25"/>
      <c r="AC3670" s="11"/>
      <c r="AD3670" s="25"/>
      <c r="AE3670" s="25"/>
    </row>
    <row r="3671">
      <c r="A3671" s="11"/>
      <c r="B3671" s="11"/>
      <c r="C3671" s="11"/>
      <c r="D3671" s="11"/>
      <c r="E3671" s="11"/>
      <c r="F3671" s="11"/>
      <c r="H3671" s="11"/>
      <c r="I3671" s="11"/>
      <c r="P3671" s="25"/>
      <c r="Q3671" s="11"/>
      <c r="R3671" s="11"/>
      <c r="AB3671" s="25"/>
      <c r="AC3671" s="11"/>
      <c r="AD3671" s="25"/>
      <c r="AE3671" s="25"/>
    </row>
    <row r="3672">
      <c r="A3672" s="11"/>
      <c r="B3672" s="11"/>
      <c r="C3672" s="11"/>
      <c r="D3672" s="11"/>
      <c r="E3672" s="11"/>
      <c r="F3672" s="11"/>
      <c r="H3672" s="11"/>
      <c r="I3672" s="11"/>
      <c r="P3672" s="25"/>
      <c r="Q3672" s="11"/>
      <c r="R3672" s="11"/>
      <c r="AB3672" s="25"/>
      <c r="AC3672" s="11"/>
      <c r="AD3672" s="25"/>
      <c r="AE3672" s="25"/>
    </row>
    <row r="3673">
      <c r="A3673" s="11"/>
      <c r="B3673" s="11"/>
      <c r="C3673" s="11"/>
      <c r="D3673" s="11"/>
      <c r="E3673" s="11"/>
      <c r="F3673" s="11"/>
      <c r="P3673" s="25"/>
      <c r="S3673" s="11"/>
      <c r="AB3673" s="25"/>
      <c r="AC3673" s="11"/>
      <c r="AD3673" s="25"/>
      <c r="AE3673" s="25"/>
    </row>
    <row r="3674">
      <c r="A3674" s="11"/>
      <c r="B3674" s="11"/>
      <c r="C3674" s="11"/>
      <c r="D3674" s="11"/>
      <c r="E3674" s="11"/>
      <c r="F3674" s="11"/>
      <c r="H3674" s="11"/>
      <c r="I3674" s="11"/>
      <c r="P3674" s="25"/>
      <c r="Q3674" s="11"/>
      <c r="R3674" s="11"/>
      <c r="AB3674" s="25"/>
      <c r="AC3674" s="11"/>
      <c r="AD3674" s="25"/>
      <c r="AE3674" s="25"/>
    </row>
    <row r="3675">
      <c r="A3675" s="11"/>
      <c r="B3675" s="11"/>
      <c r="C3675" s="11"/>
      <c r="D3675" s="11"/>
      <c r="E3675" s="11"/>
      <c r="F3675" s="11"/>
      <c r="M3675" s="78"/>
      <c r="N3675" s="78"/>
      <c r="P3675" s="25"/>
      <c r="S3675" s="11"/>
      <c r="AB3675" s="25"/>
      <c r="AC3675" s="11"/>
      <c r="AD3675" s="25"/>
      <c r="AE3675" s="25"/>
    </row>
    <row r="3676">
      <c r="A3676" s="11"/>
      <c r="B3676" s="11"/>
      <c r="C3676" s="11"/>
      <c r="D3676" s="11"/>
      <c r="E3676" s="11"/>
      <c r="F3676" s="11"/>
      <c r="H3676" s="11"/>
      <c r="I3676" s="11"/>
      <c r="K3676" s="11"/>
      <c r="P3676" s="25"/>
      <c r="Q3676" s="11"/>
      <c r="R3676" s="11"/>
      <c r="AB3676" s="25"/>
      <c r="AC3676" s="11"/>
      <c r="AD3676" s="25"/>
      <c r="AE3676" s="25"/>
    </row>
    <row r="3677">
      <c r="A3677" s="11"/>
      <c r="B3677" s="11"/>
      <c r="C3677" s="11"/>
      <c r="D3677" s="11"/>
      <c r="E3677" s="11"/>
      <c r="F3677" s="11"/>
      <c r="H3677" s="11"/>
      <c r="I3677" s="11"/>
      <c r="K3677" s="11"/>
      <c r="P3677" s="25"/>
      <c r="Q3677" s="11"/>
      <c r="R3677" s="11"/>
      <c r="AB3677" s="25"/>
      <c r="AC3677" s="11"/>
      <c r="AD3677" s="25"/>
      <c r="AE3677" s="25"/>
    </row>
    <row r="3678">
      <c r="A3678" s="11"/>
      <c r="B3678" s="11"/>
      <c r="C3678" s="11"/>
      <c r="D3678" s="11"/>
      <c r="E3678" s="11"/>
      <c r="F3678" s="11"/>
      <c r="H3678" s="78"/>
      <c r="I3678" s="78"/>
      <c r="P3678" s="25"/>
      <c r="S3678" s="11"/>
      <c r="AB3678" s="25"/>
      <c r="AC3678" s="11"/>
      <c r="AD3678" s="25"/>
      <c r="AE3678" s="25"/>
    </row>
    <row r="3679">
      <c r="A3679" s="11"/>
      <c r="B3679" s="11"/>
      <c r="C3679" s="11"/>
      <c r="D3679" s="11"/>
      <c r="E3679" s="11"/>
      <c r="F3679" s="11"/>
      <c r="H3679" s="11"/>
      <c r="I3679" s="11"/>
      <c r="K3679" s="11"/>
      <c r="P3679" s="25"/>
      <c r="Q3679" s="11"/>
      <c r="R3679" s="11"/>
      <c r="AB3679" s="25"/>
      <c r="AC3679" s="11"/>
      <c r="AD3679" s="25"/>
      <c r="AE3679" s="25"/>
    </row>
    <row r="3680">
      <c r="A3680" s="11"/>
      <c r="B3680" s="11"/>
      <c r="C3680" s="11"/>
      <c r="D3680" s="11"/>
      <c r="E3680" s="11"/>
      <c r="F3680" s="11"/>
      <c r="H3680" s="78"/>
      <c r="I3680" s="78"/>
      <c r="P3680" s="25"/>
      <c r="Q3680" s="11"/>
      <c r="S3680" s="11"/>
      <c r="AB3680" s="25"/>
      <c r="AC3680" s="11"/>
      <c r="AD3680" s="25"/>
      <c r="AE3680" s="25"/>
    </row>
    <row r="3681">
      <c r="A3681" s="11"/>
      <c r="B3681" s="11"/>
      <c r="C3681" s="11"/>
      <c r="D3681" s="11"/>
      <c r="E3681" s="11"/>
      <c r="F3681" s="11"/>
      <c r="H3681" s="11"/>
      <c r="I3681" s="11"/>
      <c r="K3681" s="11"/>
      <c r="P3681" s="25"/>
      <c r="Q3681" s="11"/>
      <c r="R3681" s="11"/>
      <c r="AB3681" s="25"/>
      <c r="AC3681" s="11"/>
      <c r="AD3681" s="25"/>
      <c r="AE3681" s="25"/>
    </row>
    <row r="3682">
      <c r="A3682" s="11"/>
      <c r="B3682" s="11"/>
      <c r="C3682" s="11"/>
      <c r="D3682" s="11"/>
      <c r="E3682" s="11"/>
      <c r="F3682" s="11"/>
      <c r="H3682" s="11"/>
      <c r="I3682" s="11"/>
      <c r="K3682" s="11"/>
      <c r="P3682" s="25"/>
      <c r="Q3682" s="11"/>
      <c r="R3682" s="11"/>
      <c r="AB3682" s="25"/>
      <c r="AC3682" s="11"/>
      <c r="AD3682" s="25"/>
      <c r="AE3682" s="25"/>
    </row>
    <row r="3683">
      <c r="A3683" s="11"/>
      <c r="B3683" s="11"/>
      <c r="C3683" s="11"/>
      <c r="D3683" s="11"/>
      <c r="E3683" s="11"/>
      <c r="F3683" s="11"/>
      <c r="H3683" s="11"/>
      <c r="I3683" s="11"/>
      <c r="K3683" s="11"/>
      <c r="P3683" s="25"/>
      <c r="Q3683" s="11"/>
      <c r="R3683" s="11"/>
      <c r="AB3683" s="25"/>
      <c r="AC3683" s="11"/>
      <c r="AD3683" s="25"/>
      <c r="AE3683" s="25"/>
    </row>
    <row r="3684">
      <c r="A3684" s="11"/>
      <c r="B3684" s="11"/>
      <c r="C3684" s="11"/>
      <c r="D3684" s="11"/>
      <c r="E3684" s="11"/>
      <c r="F3684" s="11"/>
      <c r="H3684" s="78"/>
      <c r="I3684" s="78"/>
      <c r="P3684" s="25"/>
      <c r="S3684" s="11"/>
      <c r="AB3684" s="25"/>
      <c r="AC3684" s="11"/>
      <c r="AD3684" s="25"/>
      <c r="AE3684" s="25"/>
    </row>
    <row r="3685">
      <c r="A3685" s="11"/>
      <c r="B3685" s="11"/>
      <c r="C3685" s="11"/>
      <c r="D3685" s="11"/>
      <c r="E3685" s="11"/>
      <c r="F3685" s="11"/>
      <c r="H3685" s="78"/>
      <c r="I3685" s="78"/>
      <c r="P3685" s="25"/>
      <c r="Q3685" s="11"/>
      <c r="S3685" s="11"/>
      <c r="AB3685" s="25"/>
      <c r="AC3685" s="11"/>
      <c r="AD3685" s="25"/>
      <c r="AE3685" s="25"/>
    </row>
    <row r="3686">
      <c r="A3686" s="11"/>
      <c r="B3686" s="11"/>
      <c r="C3686" s="11"/>
      <c r="D3686" s="11"/>
      <c r="E3686" s="11"/>
      <c r="F3686" s="11"/>
      <c r="H3686" s="11"/>
      <c r="I3686" s="11"/>
      <c r="K3686" s="11"/>
      <c r="P3686" s="25"/>
      <c r="Q3686" s="11"/>
      <c r="R3686" s="11"/>
      <c r="AB3686" s="25"/>
      <c r="AC3686" s="11"/>
      <c r="AD3686" s="25"/>
      <c r="AE3686" s="25"/>
    </row>
    <row r="3687">
      <c r="A3687" s="11"/>
      <c r="B3687" s="11"/>
      <c r="C3687" s="11"/>
      <c r="D3687" s="11"/>
      <c r="E3687" s="11"/>
      <c r="F3687" s="11"/>
      <c r="H3687" s="78"/>
      <c r="I3687" s="78"/>
      <c r="P3687" s="25"/>
      <c r="S3687" s="11"/>
      <c r="AB3687" s="25"/>
      <c r="AC3687" s="11"/>
      <c r="AD3687" s="25"/>
      <c r="AE3687" s="25"/>
    </row>
    <row r="3688">
      <c r="A3688" s="11"/>
      <c r="B3688" s="11"/>
      <c r="C3688" s="11"/>
      <c r="D3688" s="11"/>
      <c r="E3688" s="11"/>
      <c r="F3688" s="11"/>
      <c r="H3688" s="78"/>
      <c r="I3688" s="78"/>
      <c r="P3688" s="25"/>
      <c r="Q3688" s="11"/>
      <c r="S3688" s="11"/>
      <c r="AB3688" s="25"/>
      <c r="AC3688" s="11"/>
      <c r="AD3688" s="25"/>
      <c r="AE3688" s="25"/>
    </row>
    <row r="3689">
      <c r="A3689" s="11"/>
      <c r="B3689" s="11"/>
      <c r="C3689" s="11"/>
      <c r="D3689" s="11"/>
      <c r="E3689" s="11"/>
      <c r="F3689" s="11"/>
      <c r="H3689" s="11"/>
      <c r="I3689" s="11"/>
      <c r="K3689" s="11"/>
      <c r="P3689" s="25"/>
      <c r="Q3689" s="11"/>
      <c r="R3689" s="11"/>
      <c r="AB3689" s="25"/>
      <c r="AC3689" s="11"/>
      <c r="AD3689" s="25"/>
      <c r="AE3689" s="25"/>
    </row>
    <row r="3690">
      <c r="A3690" s="11"/>
      <c r="B3690" s="11"/>
      <c r="C3690" s="11"/>
      <c r="D3690" s="11"/>
      <c r="E3690" s="11"/>
      <c r="F3690" s="11"/>
      <c r="H3690" s="78"/>
      <c r="I3690" s="78"/>
      <c r="P3690" s="25"/>
      <c r="Q3690" s="11"/>
      <c r="S3690" s="11"/>
      <c r="AB3690" s="25"/>
      <c r="AC3690" s="11"/>
      <c r="AD3690" s="25"/>
      <c r="AE3690" s="25"/>
    </row>
    <row r="3691">
      <c r="A3691" s="11"/>
      <c r="B3691" s="11"/>
      <c r="C3691" s="11"/>
      <c r="D3691" s="11"/>
      <c r="E3691" s="11"/>
      <c r="F3691" s="11"/>
      <c r="H3691" s="11"/>
      <c r="I3691" s="11"/>
      <c r="K3691" s="11"/>
      <c r="P3691" s="25"/>
      <c r="Q3691" s="11"/>
      <c r="R3691" s="11"/>
      <c r="AB3691" s="25"/>
      <c r="AC3691" s="11"/>
      <c r="AD3691" s="25"/>
      <c r="AE3691" s="25"/>
    </row>
    <row r="3692">
      <c r="A3692" s="11"/>
      <c r="B3692" s="11"/>
      <c r="C3692" s="11"/>
      <c r="D3692" s="11"/>
      <c r="E3692" s="11"/>
      <c r="F3692" s="11"/>
      <c r="H3692" s="11"/>
      <c r="I3692" s="11"/>
      <c r="K3692" s="11"/>
      <c r="P3692" s="25"/>
      <c r="Q3692" s="11"/>
      <c r="R3692" s="11"/>
      <c r="AB3692" s="25"/>
      <c r="AC3692" s="11"/>
      <c r="AD3692" s="25"/>
      <c r="AE3692" s="25"/>
    </row>
    <row r="3693">
      <c r="A3693" s="11"/>
      <c r="B3693" s="11"/>
      <c r="C3693" s="11"/>
      <c r="D3693" s="11"/>
      <c r="E3693" s="11"/>
      <c r="F3693" s="11"/>
      <c r="H3693" s="78"/>
      <c r="I3693" s="78"/>
      <c r="P3693" s="25"/>
      <c r="S3693" s="11"/>
      <c r="AB3693" s="25"/>
      <c r="AC3693" s="11"/>
      <c r="AD3693" s="25"/>
      <c r="AE3693" s="25"/>
    </row>
    <row r="3694">
      <c r="A3694" s="11"/>
      <c r="B3694" s="11"/>
      <c r="C3694" s="11"/>
      <c r="D3694" s="11"/>
      <c r="E3694" s="11"/>
      <c r="F3694" s="11"/>
      <c r="P3694" s="25"/>
      <c r="S3694" s="11"/>
      <c r="AB3694" s="25"/>
      <c r="AC3694" s="11"/>
      <c r="AD3694" s="25"/>
      <c r="AE3694" s="25"/>
    </row>
    <row r="3695">
      <c r="A3695" s="11"/>
      <c r="B3695" s="11"/>
      <c r="C3695" s="11"/>
      <c r="D3695" s="11"/>
      <c r="E3695" s="11"/>
      <c r="F3695" s="11"/>
      <c r="H3695" s="11"/>
      <c r="I3695" s="11"/>
      <c r="K3695" s="11"/>
      <c r="P3695" s="25"/>
      <c r="Q3695" s="11"/>
      <c r="R3695" s="11"/>
      <c r="AB3695" s="25"/>
      <c r="AC3695" s="11"/>
      <c r="AD3695" s="25"/>
      <c r="AE3695" s="25"/>
    </row>
    <row r="3696">
      <c r="A3696" s="11"/>
      <c r="B3696" s="11"/>
      <c r="C3696" s="11"/>
      <c r="D3696" s="11"/>
      <c r="E3696" s="11"/>
      <c r="F3696" s="11"/>
      <c r="H3696" s="78"/>
      <c r="I3696" s="78"/>
      <c r="K3696" s="78"/>
      <c r="P3696" s="25"/>
      <c r="S3696" s="11"/>
      <c r="AB3696" s="25"/>
      <c r="AC3696" s="11"/>
      <c r="AD3696" s="25"/>
      <c r="AE3696" s="25"/>
    </row>
    <row r="3697">
      <c r="A3697" s="11"/>
      <c r="B3697" s="11"/>
      <c r="C3697" s="11"/>
      <c r="D3697" s="11"/>
      <c r="E3697" s="11"/>
      <c r="F3697" s="11"/>
      <c r="H3697" s="11"/>
      <c r="I3697" s="11"/>
      <c r="K3697" s="11"/>
      <c r="P3697" s="25"/>
      <c r="Q3697" s="11"/>
      <c r="R3697" s="11"/>
      <c r="AB3697" s="25"/>
      <c r="AC3697" s="11"/>
      <c r="AD3697" s="25"/>
      <c r="AE3697" s="25"/>
    </row>
    <row r="3698">
      <c r="A3698" s="11"/>
      <c r="B3698" s="11"/>
      <c r="C3698" s="11"/>
      <c r="D3698" s="11"/>
      <c r="E3698" s="11"/>
      <c r="F3698" s="11"/>
      <c r="H3698" s="11"/>
      <c r="I3698" s="11"/>
      <c r="K3698" s="78"/>
      <c r="P3698" s="25"/>
      <c r="Q3698" s="11"/>
      <c r="R3698" s="11"/>
      <c r="AB3698" s="25"/>
      <c r="AC3698" s="11"/>
      <c r="AD3698" s="25"/>
      <c r="AE3698" s="25"/>
    </row>
    <row r="3699">
      <c r="A3699" s="11"/>
      <c r="B3699" s="11"/>
      <c r="C3699" s="11"/>
      <c r="D3699" s="11"/>
      <c r="E3699" s="11"/>
      <c r="F3699" s="11"/>
      <c r="H3699" s="78"/>
      <c r="I3699" s="78"/>
      <c r="P3699" s="25"/>
      <c r="S3699" s="11"/>
      <c r="AB3699" s="25"/>
      <c r="AC3699" s="11"/>
      <c r="AD3699" s="25"/>
      <c r="AE3699" s="25"/>
    </row>
    <row r="3700">
      <c r="A3700" s="11"/>
      <c r="B3700" s="11"/>
      <c r="C3700" s="11"/>
      <c r="D3700" s="11"/>
      <c r="E3700" s="11"/>
      <c r="F3700" s="11"/>
      <c r="H3700" s="11"/>
      <c r="I3700" s="11"/>
      <c r="K3700" s="11"/>
      <c r="P3700" s="25"/>
      <c r="Q3700" s="11"/>
      <c r="R3700" s="11"/>
      <c r="AB3700" s="25"/>
      <c r="AC3700" s="11"/>
      <c r="AD3700" s="25"/>
      <c r="AE3700" s="25"/>
    </row>
    <row r="3701">
      <c r="A3701" s="11"/>
      <c r="B3701" s="11"/>
      <c r="C3701" s="11"/>
      <c r="D3701" s="11"/>
      <c r="E3701" s="11"/>
      <c r="F3701" s="11"/>
      <c r="P3701" s="25"/>
      <c r="Q3701" s="11"/>
      <c r="S3701" s="11"/>
      <c r="AB3701" s="25"/>
      <c r="AC3701" s="11"/>
      <c r="AD3701" s="25"/>
      <c r="AE3701" s="25"/>
    </row>
    <row r="3702">
      <c r="A3702" s="11"/>
      <c r="B3702" s="11"/>
      <c r="C3702" s="11"/>
      <c r="D3702" s="11"/>
      <c r="E3702" s="11"/>
      <c r="F3702" s="11"/>
      <c r="H3702" s="78"/>
      <c r="I3702" s="78"/>
      <c r="K3702" s="78"/>
      <c r="P3702" s="25"/>
      <c r="S3702" s="11"/>
      <c r="AB3702" s="25"/>
      <c r="AC3702" s="11"/>
      <c r="AD3702" s="25"/>
      <c r="AE3702" s="25"/>
    </row>
    <row r="3703">
      <c r="A3703" s="11"/>
      <c r="B3703" s="11"/>
      <c r="C3703" s="11"/>
      <c r="D3703" s="11"/>
      <c r="E3703" s="11"/>
      <c r="F3703" s="11"/>
      <c r="H3703" s="11"/>
      <c r="I3703" s="11"/>
      <c r="K3703" s="11"/>
      <c r="P3703" s="25"/>
      <c r="Q3703" s="11"/>
      <c r="R3703" s="11"/>
      <c r="AB3703" s="25"/>
      <c r="AC3703" s="11"/>
      <c r="AD3703" s="25"/>
      <c r="AE3703" s="25"/>
    </row>
    <row r="3704">
      <c r="A3704" s="11"/>
      <c r="B3704" s="11"/>
      <c r="C3704" s="11"/>
      <c r="D3704" s="11"/>
      <c r="E3704" s="11"/>
      <c r="F3704" s="11"/>
      <c r="P3704" s="25"/>
      <c r="Q3704" s="11"/>
      <c r="S3704" s="11"/>
      <c r="AB3704" s="25"/>
      <c r="AC3704" s="11"/>
      <c r="AD3704" s="25"/>
      <c r="AE3704" s="25"/>
    </row>
    <row r="3705">
      <c r="A3705" s="11"/>
      <c r="B3705" s="11"/>
      <c r="C3705" s="11"/>
      <c r="D3705" s="11"/>
      <c r="E3705" s="11"/>
      <c r="F3705" s="11"/>
      <c r="P3705" s="25"/>
      <c r="S3705" s="11"/>
      <c r="AB3705" s="25"/>
      <c r="AC3705" s="11"/>
      <c r="AD3705" s="25"/>
      <c r="AE3705" s="25"/>
    </row>
    <row r="3706">
      <c r="A3706" s="11"/>
      <c r="B3706" s="11"/>
      <c r="C3706" s="11"/>
      <c r="D3706" s="11"/>
      <c r="E3706" s="11"/>
      <c r="F3706" s="11"/>
      <c r="H3706" s="11"/>
      <c r="I3706" s="11"/>
      <c r="K3706" s="11"/>
      <c r="P3706" s="25"/>
      <c r="Q3706" s="11"/>
      <c r="R3706" s="11"/>
      <c r="AB3706" s="25"/>
      <c r="AC3706" s="11"/>
      <c r="AD3706" s="25"/>
      <c r="AE3706" s="25"/>
    </row>
    <row r="3707">
      <c r="A3707" s="11"/>
      <c r="B3707" s="11"/>
      <c r="C3707" s="11"/>
      <c r="D3707" s="11"/>
      <c r="E3707" s="11"/>
      <c r="F3707" s="11"/>
      <c r="H3707" s="11"/>
      <c r="I3707" s="11"/>
      <c r="K3707" s="11"/>
      <c r="P3707" s="25"/>
      <c r="Q3707" s="11"/>
      <c r="R3707" s="11"/>
      <c r="AB3707" s="25"/>
      <c r="AC3707" s="11"/>
      <c r="AD3707" s="25"/>
      <c r="AE3707" s="25"/>
    </row>
    <row r="3708">
      <c r="A3708" s="11"/>
      <c r="B3708" s="11"/>
      <c r="C3708" s="11"/>
      <c r="D3708" s="11"/>
      <c r="E3708" s="11"/>
      <c r="F3708" s="11"/>
      <c r="H3708" s="78"/>
      <c r="I3708" s="78"/>
      <c r="K3708" s="78"/>
      <c r="P3708" s="25"/>
      <c r="S3708" s="11"/>
      <c r="AB3708" s="25"/>
      <c r="AC3708" s="11"/>
      <c r="AD3708" s="25"/>
      <c r="AE3708" s="25"/>
    </row>
    <row r="3709">
      <c r="A3709" s="11"/>
      <c r="B3709" s="11"/>
      <c r="C3709" s="11"/>
      <c r="D3709" s="11"/>
      <c r="E3709" s="11"/>
      <c r="F3709" s="11"/>
      <c r="H3709" s="11"/>
      <c r="I3709" s="11"/>
      <c r="K3709" s="11"/>
      <c r="P3709" s="25"/>
      <c r="Q3709" s="11"/>
      <c r="R3709" s="11"/>
      <c r="AB3709" s="25"/>
      <c r="AC3709" s="11"/>
      <c r="AD3709" s="25"/>
      <c r="AE3709" s="25"/>
    </row>
    <row r="3710">
      <c r="A3710" s="11"/>
      <c r="B3710" s="11"/>
      <c r="C3710" s="11"/>
      <c r="D3710" s="11"/>
      <c r="E3710" s="11"/>
      <c r="F3710" s="11"/>
      <c r="H3710" s="11"/>
      <c r="I3710" s="11"/>
      <c r="K3710" s="11"/>
      <c r="P3710" s="25"/>
      <c r="Q3710" s="11"/>
      <c r="R3710" s="11"/>
      <c r="AB3710" s="25"/>
      <c r="AC3710" s="11"/>
      <c r="AD3710" s="25"/>
      <c r="AE3710" s="25"/>
    </row>
    <row r="3711">
      <c r="A3711" s="11"/>
      <c r="B3711" s="11"/>
      <c r="C3711" s="11"/>
      <c r="D3711" s="11"/>
      <c r="E3711" s="11"/>
      <c r="F3711" s="11"/>
      <c r="H3711" s="11"/>
      <c r="I3711" s="11"/>
      <c r="K3711" s="11"/>
      <c r="P3711" s="25"/>
      <c r="Q3711" s="11"/>
      <c r="R3711" s="11"/>
      <c r="AB3711" s="25"/>
      <c r="AC3711" s="11"/>
      <c r="AD3711" s="25"/>
      <c r="AE3711" s="25"/>
    </row>
    <row r="3712">
      <c r="A3712" s="11"/>
      <c r="B3712" s="11"/>
      <c r="C3712" s="11"/>
      <c r="D3712" s="11"/>
      <c r="E3712" s="11"/>
      <c r="F3712" s="11"/>
      <c r="H3712" s="11"/>
      <c r="I3712" s="11"/>
      <c r="K3712" s="11"/>
      <c r="P3712" s="25"/>
      <c r="Q3712" s="11"/>
      <c r="R3712" s="11"/>
      <c r="AB3712" s="25"/>
      <c r="AC3712" s="11"/>
      <c r="AD3712" s="25"/>
      <c r="AE3712" s="25"/>
    </row>
    <row r="3713">
      <c r="A3713" s="11"/>
      <c r="B3713" s="11"/>
      <c r="C3713" s="11"/>
      <c r="D3713" s="11"/>
      <c r="E3713" s="11"/>
      <c r="F3713" s="11"/>
      <c r="P3713" s="25"/>
      <c r="Q3713" s="11"/>
      <c r="S3713" s="11"/>
      <c r="AB3713" s="25"/>
      <c r="AC3713" s="11"/>
      <c r="AD3713" s="25"/>
      <c r="AE3713" s="25"/>
    </row>
    <row r="3714">
      <c r="A3714" s="11"/>
      <c r="B3714" s="11"/>
      <c r="C3714" s="11"/>
      <c r="D3714" s="11"/>
      <c r="E3714" s="11"/>
      <c r="F3714" s="11"/>
      <c r="P3714" s="25"/>
      <c r="Q3714" s="11"/>
      <c r="S3714" s="11"/>
      <c r="AB3714" s="25"/>
      <c r="AC3714" s="11"/>
      <c r="AD3714" s="25"/>
      <c r="AE3714" s="25"/>
    </row>
    <row r="3715">
      <c r="A3715" s="11"/>
      <c r="B3715" s="11"/>
      <c r="C3715" s="11"/>
      <c r="D3715" s="11"/>
      <c r="E3715" s="11"/>
      <c r="F3715" s="11"/>
      <c r="P3715" s="25"/>
      <c r="Q3715" s="11"/>
      <c r="S3715" s="11"/>
      <c r="AB3715" s="25"/>
      <c r="AC3715" s="11"/>
      <c r="AD3715" s="25"/>
      <c r="AE3715" s="25"/>
    </row>
    <row r="3716">
      <c r="A3716" s="11"/>
      <c r="B3716" s="11"/>
      <c r="C3716" s="11"/>
      <c r="D3716" s="11"/>
      <c r="E3716" s="11"/>
      <c r="F3716" s="11"/>
      <c r="H3716" s="11"/>
      <c r="I3716" s="11"/>
      <c r="K3716" s="11"/>
      <c r="P3716" s="25"/>
      <c r="Q3716" s="11"/>
      <c r="R3716" s="11"/>
      <c r="AB3716" s="25"/>
      <c r="AC3716" s="11"/>
      <c r="AD3716" s="25"/>
      <c r="AE3716" s="25"/>
    </row>
    <row r="3717">
      <c r="A3717" s="11"/>
      <c r="B3717" s="11"/>
      <c r="C3717" s="11"/>
      <c r="D3717" s="11"/>
      <c r="E3717" s="11"/>
      <c r="F3717" s="11"/>
      <c r="H3717" s="78"/>
      <c r="I3717" s="78"/>
      <c r="P3717" s="25"/>
      <c r="S3717" s="11"/>
      <c r="AB3717" s="25"/>
      <c r="AC3717" s="11"/>
      <c r="AD3717" s="25"/>
      <c r="AE3717" s="25"/>
    </row>
    <row r="3718">
      <c r="A3718" s="11"/>
      <c r="B3718" s="11"/>
      <c r="C3718" s="11"/>
      <c r="D3718" s="11"/>
      <c r="E3718" s="11"/>
      <c r="F3718" s="11"/>
      <c r="H3718" s="11"/>
      <c r="I3718" s="11"/>
      <c r="K3718" s="11"/>
      <c r="P3718" s="25"/>
      <c r="Q3718" s="11"/>
      <c r="R3718" s="11"/>
      <c r="AB3718" s="25"/>
      <c r="AC3718" s="11"/>
      <c r="AD3718" s="25"/>
      <c r="AE3718" s="25"/>
    </row>
    <row r="3719">
      <c r="A3719" s="11"/>
      <c r="B3719" s="11"/>
      <c r="C3719" s="11"/>
      <c r="D3719" s="11"/>
      <c r="E3719" s="11"/>
      <c r="F3719" s="11"/>
      <c r="H3719" s="11"/>
      <c r="I3719" s="11"/>
      <c r="K3719" s="11"/>
      <c r="P3719" s="25"/>
      <c r="Q3719" s="11"/>
      <c r="R3719" s="11"/>
      <c r="AB3719" s="25"/>
      <c r="AC3719" s="11"/>
      <c r="AD3719" s="25"/>
      <c r="AE3719" s="25"/>
    </row>
    <row r="3720">
      <c r="A3720" s="11"/>
      <c r="B3720" s="11"/>
      <c r="C3720" s="11"/>
      <c r="D3720" s="11"/>
      <c r="E3720" s="11"/>
      <c r="F3720" s="11"/>
      <c r="H3720" s="11"/>
      <c r="I3720" s="11"/>
      <c r="K3720" s="11"/>
      <c r="P3720" s="25"/>
      <c r="Q3720" s="11"/>
      <c r="R3720" s="11"/>
      <c r="AB3720" s="25"/>
      <c r="AC3720" s="11"/>
      <c r="AD3720" s="25"/>
      <c r="AE3720" s="25"/>
    </row>
    <row r="3721">
      <c r="A3721" s="11"/>
      <c r="B3721" s="11"/>
      <c r="C3721" s="11"/>
      <c r="D3721" s="11"/>
      <c r="E3721" s="11"/>
      <c r="F3721" s="11"/>
      <c r="H3721" s="11"/>
      <c r="I3721" s="11"/>
      <c r="K3721" s="11"/>
      <c r="P3721" s="25"/>
      <c r="Q3721" s="11"/>
      <c r="R3721" s="11"/>
      <c r="AB3721" s="25"/>
      <c r="AC3721" s="11"/>
      <c r="AD3721" s="25"/>
      <c r="AE3721" s="25"/>
    </row>
    <row r="3722">
      <c r="A3722" s="11"/>
      <c r="B3722" s="11"/>
      <c r="C3722" s="11"/>
      <c r="D3722" s="11"/>
      <c r="E3722" s="11"/>
      <c r="F3722" s="11"/>
      <c r="H3722" s="11"/>
      <c r="I3722" s="11"/>
      <c r="K3722" s="11"/>
      <c r="P3722" s="25"/>
      <c r="Q3722" s="11"/>
      <c r="R3722" s="11"/>
      <c r="AB3722" s="25"/>
      <c r="AC3722" s="11"/>
      <c r="AD3722" s="25"/>
      <c r="AE3722" s="25"/>
    </row>
    <row r="3723">
      <c r="A3723" s="11"/>
      <c r="B3723" s="11"/>
      <c r="C3723" s="11"/>
      <c r="D3723" s="11"/>
      <c r="E3723" s="11"/>
      <c r="F3723" s="11"/>
      <c r="H3723" s="78"/>
      <c r="I3723" s="78"/>
      <c r="K3723" s="78"/>
      <c r="P3723" s="25"/>
      <c r="Q3723" s="11"/>
      <c r="S3723" s="11"/>
      <c r="AB3723" s="25"/>
      <c r="AC3723" s="11"/>
      <c r="AD3723" s="25"/>
      <c r="AE3723" s="25"/>
    </row>
    <row r="3724">
      <c r="A3724" s="11"/>
      <c r="B3724" s="11"/>
      <c r="C3724" s="11"/>
      <c r="D3724" s="11"/>
      <c r="E3724" s="11"/>
      <c r="F3724" s="11"/>
      <c r="P3724" s="25"/>
      <c r="Q3724" s="11"/>
      <c r="S3724" s="11"/>
      <c r="AB3724" s="25"/>
      <c r="AC3724" s="11"/>
      <c r="AD3724" s="25"/>
      <c r="AE3724" s="25"/>
    </row>
    <row r="3725">
      <c r="A3725" s="11"/>
      <c r="B3725" s="11"/>
      <c r="C3725" s="11"/>
      <c r="D3725" s="11"/>
      <c r="E3725" s="11"/>
      <c r="F3725" s="11"/>
      <c r="P3725" s="25"/>
      <c r="Q3725" s="11"/>
      <c r="S3725" s="11"/>
      <c r="AB3725" s="25"/>
      <c r="AC3725" s="11"/>
      <c r="AD3725" s="25"/>
      <c r="AE3725" s="25"/>
    </row>
    <row r="3726">
      <c r="A3726" s="11"/>
      <c r="B3726" s="11"/>
      <c r="C3726" s="11"/>
      <c r="D3726" s="11"/>
      <c r="E3726" s="11"/>
      <c r="F3726" s="11"/>
      <c r="P3726" s="25"/>
      <c r="S3726" s="11"/>
      <c r="AB3726" s="25"/>
      <c r="AC3726" s="11"/>
      <c r="AD3726" s="25"/>
      <c r="AE3726" s="25"/>
    </row>
    <row r="3727">
      <c r="A3727" s="11"/>
      <c r="B3727" s="11"/>
      <c r="C3727" s="11"/>
      <c r="D3727" s="11"/>
      <c r="E3727" s="11"/>
      <c r="F3727" s="11"/>
      <c r="H3727" s="11"/>
      <c r="I3727" s="11"/>
      <c r="K3727" s="11"/>
      <c r="P3727" s="25"/>
      <c r="Q3727" s="11"/>
      <c r="R3727" s="11"/>
      <c r="AB3727" s="25"/>
      <c r="AC3727" s="11"/>
      <c r="AD3727" s="25"/>
      <c r="AE3727" s="25"/>
    </row>
    <row r="3728">
      <c r="A3728" s="11"/>
      <c r="B3728" s="11"/>
      <c r="C3728" s="11"/>
      <c r="D3728" s="11"/>
      <c r="E3728" s="11"/>
      <c r="F3728" s="11"/>
      <c r="H3728" s="11"/>
      <c r="I3728" s="11"/>
      <c r="K3728" s="11"/>
      <c r="P3728" s="25"/>
      <c r="Q3728" s="11"/>
      <c r="R3728" s="11"/>
      <c r="AB3728" s="25"/>
      <c r="AC3728" s="11"/>
      <c r="AD3728" s="25"/>
      <c r="AE3728" s="25"/>
    </row>
    <row r="3729">
      <c r="A3729" s="11"/>
      <c r="B3729" s="11"/>
      <c r="C3729" s="11"/>
      <c r="D3729" s="11"/>
      <c r="E3729" s="11"/>
      <c r="F3729" s="11"/>
      <c r="P3729" s="25"/>
      <c r="S3729" s="11"/>
      <c r="AB3729" s="25"/>
      <c r="AC3729" s="11"/>
      <c r="AD3729" s="25"/>
      <c r="AE3729" s="25"/>
    </row>
    <row r="3730">
      <c r="A3730" s="11"/>
      <c r="B3730" s="11"/>
      <c r="C3730" s="11"/>
      <c r="D3730" s="11"/>
      <c r="E3730" s="11"/>
      <c r="F3730" s="11"/>
      <c r="H3730" s="11"/>
      <c r="I3730" s="11"/>
      <c r="K3730" s="11"/>
      <c r="P3730" s="25"/>
      <c r="Q3730" s="11"/>
      <c r="R3730" s="11"/>
      <c r="AB3730" s="25"/>
      <c r="AC3730" s="11"/>
      <c r="AD3730" s="25"/>
      <c r="AE3730" s="25"/>
    </row>
    <row r="3731">
      <c r="A3731" s="11"/>
      <c r="B3731" s="11"/>
      <c r="C3731" s="11"/>
      <c r="D3731" s="11"/>
      <c r="E3731" s="11"/>
      <c r="F3731" s="11"/>
      <c r="H3731" s="78"/>
      <c r="I3731" s="78"/>
      <c r="K3731" s="78"/>
      <c r="P3731" s="25"/>
      <c r="Q3731" s="11"/>
      <c r="S3731" s="11"/>
      <c r="AB3731" s="25"/>
      <c r="AC3731" s="11"/>
      <c r="AD3731" s="25"/>
      <c r="AE3731" s="25"/>
    </row>
    <row r="3732">
      <c r="A3732" s="11"/>
      <c r="B3732" s="11"/>
      <c r="C3732" s="11"/>
      <c r="D3732" s="11"/>
      <c r="E3732" s="11"/>
      <c r="F3732" s="11"/>
      <c r="P3732" s="25"/>
      <c r="S3732" s="11"/>
      <c r="AB3732" s="25"/>
      <c r="AC3732" s="11"/>
      <c r="AD3732" s="25"/>
      <c r="AE3732" s="25"/>
    </row>
    <row r="3733">
      <c r="A3733" s="11"/>
      <c r="B3733" s="11"/>
      <c r="C3733" s="11"/>
      <c r="D3733" s="11"/>
      <c r="E3733" s="11"/>
      <c r="F3733" s="11"/>
      <c r="H3733" s="11"/>
      <c r="I3733" s="11"/>
      <c r="K3733" s="11"/>
      <c r="P3733" s="25"/>
      <c r="Q3733" s="11"/>
      <c r="R3733" s="11"/>
      <c r="AB3733" s="25"/>
      <c r="AC3733" s="11"/>
      <c r="AD3733" s="25"/>
      <c r="AE3733" s="25"/>
    </row>
    <row r="3734">
      <c r="A3734" s="11"/>
      <c r="B3734" s="11"/>
      <c r="C3734" s="11"/>
      <c r="D3734" s="11"/>
      <c r="E3734" s="11"/>
      <c r="F3734" s="11"/>
      <c r="H3734" s="11"/>
      <c r="I3734" s="11"/>
      <c r="K3734" s="78"/>
      <c r="P3734" s="25"/>
      <c r="Q3734" s="11"/>
      <c r="R3734" s="11"/>
      <c r="AB3734" s="25"/>
      <c r="AC3734" s="11"/>
      <c r="AD3734" s="25"/>
      <c r="AE3734" s="25"/>
    </row>
    <row r="3735">
      <c r="A3735" s="11"/>
      <c r="B3735" s="11"/>
      <c r="C3735" s="11"/>
      <c r="D3735" s="11"/>
      <c r="E3735" s="11"/>
      <c r="F3735" s="11"/>
      <c r="P3735" s="25"/>
      <c r="S3735" s="11"/>
      <c r="AB3735" s="25"/>
      <c r="AC3735" s="11"/>
      <c r="AD3735" s="25"/>
      <c r="AE3735" s="25"/>
    </row>
    <row r="3736">
      <c r="A3736" s="11"/>
      <c r="B3736" s="11"/>
      <c r="C3736" s="11"/>
      <c r="D3736" s="11"/>
      <c r="E3736" s="11"/>
      <c r="F3736" s="11"/>
      <c r="H3736" s="11"/>
      <c r="I3736" s="11"/>
      <c r="K3736" s="11"/>
      <c r="P3736" s="25"/>
      <c r="Q3736" s="11"/>
      <c r="R3736" s="11"/>
      <c r="AB3736" s="25"/>
      <c r="AC3736" s="11"/>
      <c r="AD3736" s="25"/>
      <c r="AE3736" s="25"/>
    </row>
    <row r="3737">
      <c r="A3737" s="11"/>
      <c r="B3737" s="11"/>
      <c r="C3737" s="11"/>
      <c r="D3737" s="11"/>
      <c r="E3737" s="11"/>
      <c r="F3737" s="11"/>
      <c r="H3737" s="78"/>
      <c r="I3737" s="78"/>
      <c r="K3737" s="78"/>
      <c r="P3737" s="25"/>
      <c r="Q3737" s="11"/>
      <c r="S3737" s="11"/>
      <c r="AB3737" s="25"/>
      <c r="AC3737" s="11"/>
      <c r="AD3737" s="25"/>
      <c r="AE3737" s="25"/>
    </row>
    <row r="3738">
      <c r="A3738" s="11"/>
      <c r="B3738" s="11"/>
      <c r="C3738" s="11"/>
      <c r="D3738" s="11"/>
      <c r="E3738" s="11"/>
      <c r="F3738" s="11"/>
      <c r="H3738" s="11"/>
      <c r="I3738" s="11"/>
      <c r="K3738" s="11"/>
      <c r="P3738" s="25"/>
      <c r="Q3738" s="11"/>
      <c r="R3738" s="11"/>
      <c r="AB3738" s="25"/>
      <c r="AC3738" s="11"/>
      <c r="AD3738" s="25"/>
      <c r="AE3738" s="25"/>
    </row>
    <row r="3739">
      <c r="A3739" s="11"/>
      <c r="B3739" s="11"/>
      <c r="C3739" s="11"/>
      <c r="D3739" s="11"/>
      <c r="E3739" s="11"/>
      <c r="F3739" s="11"/>
      <c r="H3739" s="11"/>
      <c r="I3739" s="11"/>
      <c r="K3739" s="11"/>
      <c r="P3739" s="25"/>
      <c r="Q3739" s="11"/>
      <c r="R3739" s="11"/>
      <c r="AB3739" s="25"/>
      <c r="AC3739" s="11"/>
      <c r="AD3739" s="25"/>
      <c r="AE3739" s="25"/>
    </row>
    <row r="3740">
      <c r="A3740" s="11"/>
      <c r="B3740" s="11"/>
      <c r="C3740" s="11"/>
      <c r="D3740" s="11"/>
      <c r="E3740" s="11"/>
      <c r="F3740" s="11"/>
      <c r="H3740" s="11"/>
      <c r="I3740" s="11"/>
      <c r="K3740" s="11"/>
      <c r="P3740" s="25"/>
      <c r="Q3740" s="11"/>
      <c r="R3740" s="11"/>
      <c r="AB3740" s="25"/>
      <c r="AC3740" s="11"/>
      <c r="AD3740" s="25"/>
      <c r="AE3740" s="25"/>
    </row>
    <row r="3741">
      <c r="A3741" s="11"/>
      <c r="B3741" s="11"/>
      <c r="C3741" s="11"/>
      <c r="D3741" s="11"/>
      <c r="E3741" s="11"/>
      <c r="F3741" s="11"/>
      <c r="H3741" s="11"/>
      <c r="I3741" s="11"/>
      <c r="K3741" s="11"/>
      <c r="P3741" s="25"/>
      <c r="Q3741" s="11"/>
      <c r="R3741" s="11"/>
      <c r="AB3741" s="25"/>
      <c r="AC3741" s="11"/>
      <c r="AD3741" s="25"/>
      <c r="AE3741" s="25"/>
    </row>
    <row r="3742">
      <c r="A3742" s="11"/>
      <c r="B3742" s="11"/>
      <c r="C3742" s="11"/>
      <c r="D3742" s="11"/>
      <c r="E3742" s="11"/>
      <c r="F3742" s="11"/>
      <c r="P3742" s="25"/>
      <c r="S3742" s="11"/>
      <c r="AB3742" s="25"/>
      <c r="AC3742" s="11"/>
      <c r="AD3742" s="25"/>
      <c r="AE3742" s="25"/>
    </row>
    <row r="3743">
      <c r="A3743" s="11"/>
      <c r="B3743" s="11"/>
      <c r="C3743" s="11"/>
      <c r="D3743" s="11"/>
      <c r="E3743" s="11"/>
      <c r="F3743" s="11"/>
      <c r="P3743" s="25"/>
      <c r="S3743" s="11"/>
      <c r="AB3743" s="25"/>
      <c r="AC3743" s="11"/>
      <c r="AD3743" s="25"/>
      <c r="AE3743" s="25"/>
    </row>
    <row r="3744">
      <c r="A3744" s="11"/>
      <c r="B3744" s="11"/>
      <c r="C3744" s="11"/>
      <c r="D3744" s="11"/>
      <c r="E3744" s="11"/>
      <c r="F3744" s="11"/>
      <c r="H3744" s="78"/>
      <c r="I3744" s="78"/>
      <c r="K3744" s="78"/>
      <c r="P3744" s="25"/>
      <c r="S3744" s="11"/>
      <c r="AB3744" s="25"/>
      <c r="AC3744" s="11"/>
      <c r="AD3744" s="25"/>
      <c r="AE3744" s="25"/>
    </row>
    <row r="3745">
      <c r="A3745" s="11"/>
      <c r="B3745" s="11"/>
      <c r="C3745" s="11"/>
      <c r="D3745" s="11"/>
      <c r="E3745" s="11"/>
      <c r="F3745" s="11"/>
      <c r="H3745" s="78"/>
      <c r="I3745" s="78"/>
      <c r="K3745" s="78"/>
      <c r="P3745" s="25"/>
      <c r="S3745" s="11"/>
      <c r="AB3745" s="25"/>
      <c r="AC3745" s="11"/>
      <c r="AD3745" s="25"/>
      <c r="AE3745" s="25"/>
    </row>
    <row r="3746">
      <c r="A3746" s="11"/>
      <c r="B3746" s="11"/>
      <c r="C3746" s="11"/>
      <c r="D3746" s="11"/>
      <c r="E3746" s="11"/>
      <c r="F3746" s="11"/>
      <c r="P3746" s="25"/>
      <c r="S3746" s="11"/>
      <c r="AB3746" s="25"/>
      <c r="AC3746" s="11"/>
      <c r="AD3746" s="25"/>
      <c r="AE3746" s="25"/>
    </row>
    <row r="3747">
      <c r="A3747" s="11"/>
      <c r="B3747" s="11"/>
      <c r="C3747" s="11"/>
      <c r="D3747" s="11"/>
      <c r="E3747" s="11"/>
      <c r="F3747" s="11"/>
      <c r="P3747" s="25"/>
      <c r="S3747" s="11"/>
      <c r="AB3747" s="25"/>
      <c r="AC3747" s="11"/>
      <c r="AD3747" s="25"/>
      <c r="AE3747" s="25"/>
    </row>
    <row r="3748">
      <c r="A3748" s="11"/>
      <c r="B3748" s="11"/>
      <c r="C3748" s="11"/>
      <c r="D3748" s="11"/>
      <c r="E3748" s="11"/>
      <c r="F3748" s="11"/>
      <c r="H3748" s="78"/>
      <c r="I3748" s="78"/>
      <c r="K3748" s="78"/>
      <c r="P3748" s="25"/>
      <c r="S3748" s="11"/>
      <c r="AB3748" s="25"/>
      <c r="AC3748" s="11"/>
      <c r="AD3748" s="25"/>
      <c r="AE3748" s="25"/>
    </row>
    <row r="3749">
      <c r="A3749" s="11"/>
      <c r="B3749" s="11"/>
      <c r="C3749" s="11"/>
      <c r="D3749" s="11"/>
      <c r="E3749" s="11"/>
      <c r="F3749" s="11"/>
      <c r="P3749" s="25"/>
      <c r="S3749" s="11"/>
      <c r="AB3749" s="25"/>
      <c r="AC3749" s="11"/>
      <c r="AD3749" s="25"/>
      <c r="AE3749" s="25"/>
    </row>
    <row r="3750">
      <c r="A3750" s="11"/>
      <c r="B3750" s="11"/>
      <c r="C3750" s="11"/>
      <c r="D3750" s="11"/>
      <c r="E3750" s="11"/>
      <c r="F3750" s="11"/>
      <c r="H3750" s="78"/>
      <c r="I3750" s="78"/>
      <c r="P3750" s="25"/>
      <c r="S3750" s="11"/>
      <c r="AB3750" s="25"/>
      <c r="AC3750" s="11"/>
      <c r="AD3750" s="25"/>
      <c r="AE3750" s="25"/>
    </row>
    <row r="3751">
      <c r="A3751" s="11"/>
      <c r="B3751" s="11"/>
      <c r="C3751" s="11"/>
      <c r="D3751" s="11"/>
      <c r="E3751" s="11"/>
      <c r="F3751" s="11"/>
      <c r="P3751" s="25"/>
      <c r="S3751" s="11"/>
      <c r="AB3751" s="25"/>
      <c r="AC3751" s="11"/>
      <c r="AD3751" s="25"/>
      <c r="AE3751" s="25"/>
    </row>
    <row r="3752">
      <c r="A3752" s="11"/>
      <c r="B3752" s="11"/>
      <c r="C3752" s="11"/>
      <c r="D3752" s="11"/>
      <c r="E3752" s="11"/>
      <c r="F3752" s="11"/>
      <c r="P3752" s="25"/>
      <c r="S3752" s="11"/>
      <c r="AB3752" s="25"/>
      <c r="AC3752" s="11"/>
      <c r="AD3752" s="25"/>
      <c r="AE3752" s="25"/>
    </row>
    <row r="3753">
      <c r="A3753" s="11"/>
      <c r="B3753" s="11"/>
      <c r="C3753" s="11"/>
      <c r="D3753" s="11"/>
      <c r="E3753" s="11"/>
      <c r="F3753" s="11"/>
      <c r="P3753" s="25"/>
      <c r="S3753" s="11"/>
      <c r="AB3753" s="25"/>
      <c r="AC3753" s="11"/>
      <c r="AD3753" s="25"/>
      <c r="AE3753" s="25"/>
    </row>
    <row r="3754">
      <c r="A3754" s="11"/>
      <c r="B3754" s="11"/>
      <c r="C3754" s="11"/>
      <c r="D3754" s="11"/>
      <c r="E3754" s="11"/>
      <c r="F3754" s="11"/>
      <c r="H3754" s="11"/>
      <c r="I3754" s="78"/>
      <c r="K3754" s="78"/>
      <c r="L3754" s="11"/>
      <c r="P3754" s="25"/>
      <c r="Q3754" s="11"/>
      <c r="R3754" s="11"/>
      <c r="AB3754" s="25"/>
      <c r="AC3754" s="11"/>
      <c r="AD3754" s="25"/>
      <c r="AE3754" s="25"/>
    </row>
    <row r="3755">
      <c r="A3755" s="11"/>
      <c r="B3755" s="11"/>
      <c r="C3755" s="11"/>
      <c r="D3755" s="11"/>
      <c r="E3755" s="11"/>
      <c r="F3755" s="11"/>
      <c r="H3755" s="11"/>
      <c r="L3755" s="11"/>
      <c r="P3755" s="25"/>
      <c r="Q3755" s="11"/>
      <c r="R3755" s="11"/>
      <c r="AB3755" s="25"/>
      <c r="AC3755" s="11"/>
      <c r="AD3755" s="25"/>
      <c r="AE3755" s="25"/>
    </row>
    <row r="3756">
      <c r="A3756" s="11"/>
      <c r="B3756" s="11"/>
      <c r="C3756" s="11"/>
      <c r="D3756" s="11"/>
      <c r="E3756" s="11"/>
      <c r="F3756" s="11"/>
      <c r="P3756" s="25"/>
      <c r="S3756" s="11"/>
      <c r="AB3756" s="25"/>
      <c r="AC3756" s="11"/>
      <c r="AD3756" s="25"/>
      <c r="AE3756" s="25"/>
    </row>
    <row r="3757">
      <c r="A3757" s="11"/>
      <c r="B3757" s="11"/>
      <c r="C3757" s="11"/>
      <c r="D3757" s="11"/>
      <c r="E3757" s="11"/>
      <c r="F3757" s="11"/>
      <c r="H3757" s="11"/>
      <c r="L3757" s="11"/>
      <c r="P3757" s="25"/>
      <c r="Q3757" s="11"/>
      <c r="R3757" s="11"/>
      <c r="AB3757" s="25"/>
      <c r="AC3757" s="11"/>
      <c r="AD3757" s="25"/>
      <c r="AE3757" s="25"/>
    </row>
    <row r="3758">
      <c r="A3758" s="11"/>
      <c r="B3758" s="11"/>
      <c r="C3758" s="11"/>
      <c r="D3758" s="11"/>
      <c r="E3758" s="11"/>
      <c r="F3758" s="11"/>
      <c r="H3758" s="11"/>
      <c r="L3758" s="11"/>
      <c r="P3758" s="25"/>
      <c r="Q3758" s="11"/>
      <c r="R3758" s="11"/>
      <c r="AB3758" s="25"/>
      <c r="AC3758" s="11"/>
      <c r="AD3758" s="25"/>
      <c r="AE3758" s="25"/>
    </row>
    <row r="3759">
      <c r="A3759" s="11"/>
      <c r="B3759" s="11"/>
      <c r="C3759" s="11"/>
      <c r="D3759" s="11"/>
      <c r="E3759" s="11"/>
      <c r="F3759" s="11"/>
      <c r="H3759" s="78"/>
      <c r="I3759" s="78"/>
      <c r="K3759" s="78"/>
      <c r="P3759" s="25"/>
      <c r="S3759" s="11"/>
      <c r="AB3759" s="25"/>
      <c r="AC3759" s="11"/>
      <c r="AD3759" s="25"/>
      <c r="AE3759" s="25"/>
    </row>
    <row r="3760">
      <c r="A3760" s="11"/>
      <c r="B3760" s="11"/>
      <c r="C3760" s="11"/>
      <c r="D3760" s="11"/>
      <c r="E3760" s="11"/>
      <c r="F3760" s="11"/>
      <c r="H3760" s="11"/>
      <c r="L3760" s="11"/>
      <c r="P3760" s="25"/>
      <c r="Q3760" s="11"/>
      <c r="R3760" s="11"/>
      <c r="AB3760" s="25"/>
      <c r="AC3760" s="11"/>
      <c r="AD3760" s="25"/>
      <c r="AE3760" s="25"/>
    </row>
    <row r="3761">
      <c r="A3761" s="11"/>
      <c r="B3761" s="11"/>
      <c r="C3761" s="11"/>
      <c r="D3761" s="11"/>
      <c r="E3761" s="11"/>
      <c r="F3761" s="11"/>
      <c r="H3761" s="11"/>
      <c r="L3761" s="11"/>
      <c r="P3761" s="25"/>
      <c r="Q3761" s="11"/>
      <c r="R3761" s="11"/>
      <c r="AB3761" s="25"/>
      <c r="AC3761" s="11"/>
      <c r="AD3761" s="25"/>
      <c r="AE3761" s="25"/>
    </row>
    <row r="3762">
      <c r="A3762" s="11"/>
      <c r="B3762" s="11"/>
      <c r="C3762" s="11"/>
      <c r="D3762" s="11"/>
      <c r="E3762" s="11"/>
      <c r="F3762" s="11"/>
      <c r="H3762" s="11"/>
      <c r="I3762" s="78"/>
      <c r="K3762" s="78"/>
      <c r="L3762" s="11"/>
      <c r="P3762" s="25"/>
      <c r="Q3762" s="11"/>
      <c r="R3762" s="11"/>
      <c r="AB3762" s="25"/>
      <c r="AC3762" s="11"/>
      <c r="AD3762" s="25"/>
      <c r="AE3762" s="25"/>
    </row>
    <row r="3763">
      <c r="A3763" s="11"/>
      <c r="B3763" s="11"/>
      <c r="C3763" s="11"/>
      <c r="D3763" s="11"/>
      <c r="E3763" s="11"/>
      <c r="F3763" s="11"/>
      <c r="H3763" s="11"/>
      <c r="L3763" s="11"/>
      <c r="P3763" s="25"/>
      <c r="Q3763" s="11"/>
      <c r="R3763" s="11"/>
      <c r="AB3763" s="25"/>
      <c r="AC3763" s="11"/>
      <c r="AD3763" s="25"/>
      <c r="AE3763" s="25"/>
    </row>
    <row r="3764">
      <c r="A3764" s="11"/>
      <c r="B3764" s="11"/>
      <c r="C3764" s="11"/>
      <c r="D3764" s="11"/>
      <c r="E3764" s="11"/>
      <c r="F3764" s="11"/>
      <c r="H3764" s="11"/>
      <c r="I3764" s="78"/>
      <c r="L3764" s="11"/>
      <c r="P3764" s="25"/>
      <c r="Q3764" s="11"/>
      <c r="R3764" s="11"/>
      <c r="AB3764" s="25"/>
      <c r="AC3764" s="11"/>
      <c r="AD3764" s="25"/>
      <c r="AE3764" s="25"/>
    </row>
    <row r="3765">
      <c r="A3765" s="11"/>
      <c r="B3765" s="11"/>
      <c r="C3765" s="11"/>
      <c r="D3765" s="11"/>
      <c r="E3765" s="11"/>
      <c r="F3765" s="11"/>
      <c r="H3765" s="11"/>
      <c r="I3765" s="78"/>
      <c r="K3765" s="78"/>
      <c r="L3765" s="11"/>
      <c r="P3765" s="25"/>
      <c r="Q3765" s="11"/>
      <c r="R3765" s="11"/>
      <c r="AB3765" s="25"/>
      <c r="AC3765" s="11"/>
      <c r="AD3765" s="25"/>
      <c r="AE3765" s="25"/>
    </row>
    <row r="3766">
      <c r="A3766" s="11"/>
      <c r="B3766" s="11"/>
      <c r="C3766" s="11"/>
      <c r="D3766" s="11"/>
      <c r="E3766" s="11"/>
      <c r="F3766" s="11"/>
      <c r="H3766" s="11"/>
      <c r="L3766" s="11"/>
      <c r="P3766" s="25"/>
      <c r="Q3766" s="11"/>
      <c r="R3766" s="11"/>
      <c r="AB3766" s="25"/>
      <c r="AC3766" s="11"/>
      <c r="AD3766" s="25"/>
      <c r="AE3766" s="25"/>
    </row>
    <row r="3767">
      <c r="A3767" s="11"/>
      <c r="B3767" s="11"/>
      <c r="C3767" s="11"/>
      <c r="D3767" s="11"/>
      <c r="E3767" s="11"/>
      <c r="F3767" s="11"/>
      <c r="H3767" s="11"/>
      <c r="I3767" s="78"/>
      <c r="K3767" s="78"/>
      <c r="L3767" s="11"/>
      <c r="P3767" s="25"/>
      <c r="Q3767" s="11"/>
      <c r="R3767" s="11"/>
      <c r="AB3767" s="25"/>
      <c r="AC3767" s="11"/>
      <c r="AD3767" s="25"/>
      <c r="AE3767" s="25"/>
    </row>
    <row r="3768">
      <c r="A3768" s="11"/>
      <c r="B3768" s="11"/>
      <c r="C3768" s="11"/>
      <c r="D3768" s="11"/>
      <c r="E3768" s="11"/>
      <c r="F3768" s="11"/>
      <c r="H3768" s="11"/>
      <c r="L3768" s="11"/>
      <c r="P3768" s="25"/>
      <c r="Q3768" s="11"/>
      <c r="R3768" s="11"/>
      <c r="AB3768" s="25"/>
      <c r="AC3768" s="11"/>
      <c r="AD3768" s="25"/>
      <c r="AE3768" s="25"/>
    </row>
    <row r="3769">
      <c r="A3769" s="11"/>
      <c r="B3769" s="11"/>
      <c r="C3769" s="11"/>
      <c r="D3769" s="11"/>
      <c r="E3769" s="11"/>
      <c r="F3769" s="11"/>
      <c r="H3769" s="11"/>
      <c r="L3769" s="11"/>
      <c r="P3769" s="25"/>
      <c r="Q3769" s="11"/>
      <c r="R3769" s="11"/>
      <c r="AB3769" s="25"/>
      <c r="AC3769" s="11"/>
      <c r="AD3769" s="25"/>
      <c r="AE3769" s="25"/>
    </row>
    <row r="3770">
      <c r="A3770" s="11"/>
      <c r="B3770" s="11"/>
      <c r="C3770" s="11"/>
      <c r="D3770" s="11"/>
      <c r="E3770" s="11"/>
      <c r="F3770" s="11"/>
      <c r="H3770" s="11"/>
      <c r="L3770" s="11"/>
      <c r="P3770" s="25"/>
      <c r="Q3770" s="11"/>
      <c r="R3770" s="11"/>
      <c r="AB3770" s="25"/>
      <c r="AC3770" s="11"/>
      <c r="AD3770" s="25"/>
      <c r="AE3770" s="25"/>
    </row>
    <row r="3771">
      <c r="A3771" s="11"/>
      <c r="B3771" s="11"/>
      <c r="C3771" s="11"/>
      <c r="D3771" s="11"/>
      <c r="E3771" s="11"/>
      <c r="F3771" s="11"/>
      <c r="H3771" s="11"/>
      <c r="L3771" s="11"/>
      <c r="P3771" s="25"/>
      <c r="Q3771" s="11"/>
      <c r="R3771" s="11"/>
      <c r="AB3771" s="25"/>
      <c r="AC3771" s="11"/>
      <c r="AD3771" s="25"/>
      <c r="AE3771" s="25"/>
    </row>
    <row r="3772">
      <c r="A3772" s="11"/>
      <c r="B3772" s="11"/>
      <c r="C3772" s="11"/>
      <c r="D3772" s="11"/>
      <c r="E3772" s="11"/>
      <c r="F3772" s="11"/>
      <c r="H3772" s="11"/>
      <c r="L3772" s="11"/>
      <c r="P3772" s="25"/>
      <c r="Q3772" s="11"/>
      <c r="R3772" s="11"/>
      <c r="AB3772" s="25"/>
      <c r="AC3772" s="11"/>
      <c r="AD3772" s="25"/>
      <c r="AE3772" s="25"/>
    </row>
    <row r="3773">
      <c r="A3773" s="11"/>
      <c r="B3773" s="11"/>
      <c r="C3773" s="11"/>
      <c r="D3773" s="11"/>
      <c r="E3773" s="11"/>
      <c r="F3773" s="11"/>
      <c r="H3773" s="11"/>
      <c r="L3773" s="11"/>
      <c r="P3773" s="25"/>
      <c r="Q3773" s="11"/>
      <c r="R3773" s="11"/>
      <c r="AB3773" s="25"/>
      <c r="AC3773" s="11"/>
      <c r="AD3773" s="25"/>
      <c r="AE3773" s="25"/>
    </row>
    <row r="3774">
      <c r="A3774" s="11"/>
      <c r="B3774" s="11"/>
      <c r="C3774" s="11"/>
      <c r="D3774" s="11"/>
      <c r="E3774" s="11"/>
      <c r="F3774" s="11"/>
      <c r="H3774" s="11"/>
      <c r="L3774" s="11"/>
      <c r="P3774" s="25"/>
      <c r="Q3774" s="11"/>
      <c r="R3774" s="11"/>
      <c r="AB3774" s="25"/>
      <c r="AC3774" s="11"/>
      <c r="AD3774" s="25"/>
      <c r="AE3774" s="25"/>
    </row>
    <row r="3775">
      <c r="A3775" s="11"/>
      <c r="B3775" s="11"/>
      <c r="C3775" s="11"/>
      <c r="D3775" s="11"/>
      <c r="E3775" s="11"/>
      <c r="F3775" s="11"/>
      <c r="H3775" s="11"/>
      <c r="L3775" s="11"/>
      <c r="P3775" s="25"/>
      <c r="Q3775" s="11"/>
      <c r="R3775" s="11"/>
      <c r="AB3775" s="25"/>
      <c r="AC3775" s="11"/>
      <c r="AD3775" s="25"/>
      <c r="AE3775" s="25"/>
    </row>
    <row r="3776">
      <c r="A3776" s="11"/>
      <c r="B3776" s="11"/>
      <c r="C3776" s="11"/>
      <c r="D3776" s="11"/>
      <c r="E3776" s="11"/>
      <c r="F3776" s="11"/>
      <c r="H3776" s="11"/>
      <c r="L3776" s="11"/>
      <c r="P3776" s="25"/>
      <c r="Q3776" s="11"/>
      <c r="R3776" s="11"/>
      <c r="AB3776" s="25"/>
      <c r="AC3776" s="11"/>
      <c r="AD3776" s="25"/>
      <c r="AE3776" s="25"/>
    </row>
    <row r="3777">
      <c r="A3777" s="11"/>
      <c r="B3777" s="11"/>
      <c r="C3777" s="11"/>
      <c r="D3777" s="11"/>
      <c r="E3777" s="11"/>
      <c r="F3777" s="11"/>
      <c r="H3777" s="11"/>
      <c r="L3777" s="11"/>
      <c r="P3777" s="25"/>
      <c r="Q3777" s="11"/>
      <c r="R3777" s="11"/>
      <c r="AB3777" s="25"/>
      <c r="AC3777" s="11"/>
      <c r="AD3777" s="25"/>
      <c r="AE3777" s="25"/>
    </row>
    <row r="3778">
      <c r="A3778" s="11"/>
      <c r="B3778" s="11"/>
      <c r="C3778" s="11"/>
      <c r="D3778" s="11"/>
      <c r="E3778" s="11"/>
      <c r="F3778" s="11"/>
      <c r="H3778" s="11"/>
      <c r="L3778" s="11"/>
      <c r="P3778" s="25"/>
      <c r="Q3778" s="11"/>
      <c r="R3778" s="11"/>
      <c r="AB3778" s="25"/>
      <c r="AC3778" s="11"/>
      <c r="AD3778" s="25"/>
      <c r="AE3778" s="25"/>
    </row>
    <row r="3779">
      <c r="A3779" s="11"/>
      <c r="B3779" s="11"/>
      <c r="C3779" s="11"/>
      <c r="D3779" s="11"/>
      <c r="E3779" s="11"/>
      <c r="F3779" s="11"/>
      <c r="H3779" s="11"/>
      <c r="L3779" s="11"/>
      <c r="P3779" s="25"/>
      <c r="Q3779" s="11"/>
      <c r="R3779" s="11"/>
      <c r="AB3779" s="25"/>
      <c r="AC3779" s="11"/>
      <c r="AD3779" s="25"/>
      <c r="AE3779" s="25"/>
    </row>
    <row r="3780">
      <c r="A3780" s="11"/>
      <c r="B3780" s="11"/>
      <c r="C3780" s="11"/>
      <c r="D3780" s="11"/>
      <c r="E3780" s="11"/>
      <c r="F3780" s="11"/>
      <c r="H3780" s="11"/>
      <c r="L3780" s="11"/>
      <c r="P3780" s="25"/>
      <c r="Q3780" s="11"/>
      <c r="R3780" s="11"/>
      <c r="AB3780" s="25"/>
      <c r="AC3780" s="11"/>
      <c r="AD3780" s="25"/>
      <c r="AE3780" s="25"/>
    </row>
    <row r="3781">
      <c r="A3781" s="11"/>
      <c r="B3781" s="11"/>
      <c r="C3781" s="11"/>
      <c r="D3781" s="11"/>
      <c r="E3781" s="11"/>
      <c r="F3781" s="11"/>
      <c r="H3781" s="11"/>
      <c r="L3781" s="11"/>
      <c r="P3781" s="25"/>
      <c r="Q3781" s="11"/>
      <c r="R3781" s="11"/>
      <c r="AB3781" s="25"/>
      <c r="AC3781" s="11"/>
      <c r="AD3781" s="25"/>
      <c r="AE3781" s="25"/>
    </row>
    <row r="3782">
      <c r="A3782" s="11"/>
      <c r="B3782" s="11"/>
      <c r="C3782" s="11"/>
      <c r="D3782" s="11"/>
      <c r="E3782" s="11"/>
      <c r="F3782" s="11"/>
      <c r="H3782" s="11"/>
      <c r="L3782" s="11"/>
      <c r="P3782" s="25"/>
      <c r="Q3782" s="11"/>
      <c r="R3782" s="11"/>
      <c r="AB3782" s="25"/>
      <c r="AC3782" s="11"/>
      <c r="AD3782" s="25"/>
      <c r="AE3782" s="25"/>
    </row>
    <row r="3783">
      <c r="A3783" s="11"/>
      <c r="B3783" s="11"/>
      <c r="C3783" s="11"/>
      <c r="D3783" s="11"/>
      <c r="E3783" s="11"/>
      <c r="F3783" s="11"/>
      <c r="H3783" s="11"/>
      <c r="L3783" s="11"/>
      <c r="P3783" s="25"/>
      <c r="Q3783" s="11"/>
      <c r="R3783" s="11"/>
      <c r="AB3783" s="25"/>
      <c r="AC3783" s="11"/>
      <c r="AD3783" s="25"/>
      <c r="AE3783" s="25"/>
    </row>
    <row r="3784">
      <c r="A3784" s="11"/>
      <c r="B3784" s="11"/>
      <c r="C3784" s="11"/>
      <c r="D3784" s="11"/>
      <c r="E3784" s="11"/>
      <c r="F3784" s="11"/>
      <c r="H3784" s="11"/>
      <c r="L3784" s="11"/>
      <c r="P3784" s="25"/>
      <c r="Q3784" s="11"/>
      <c r="R3784" s="11"/>
      <c r="AB3784" s="25"/>
      <c r="AC3784" s="11"/>
      <c r="AD3784" s="25"/>
      <c r="AE3784" s="25"/>
    </row>
    <row r="3785">
      <c r="A3785" s="11"/>
      <c r="B3785" s="11"/>
      <c r="C3785" s="11"/>
      <c r="D3785" s="11"/>
      <c r="E3785" s="11"/>
      <c r="F3785" s="11"/>
      <c r="H3785" s="11"/>
      <c r="L3785" s="11"/>
      <c r="P3785" s="25"/>
      <c r="Q3785" s="11"/>
      <c r="R3785" s="11"/>
      <c r="AB3785" s="25"/>
      <c r="AC3785" s="11"/>
      <c r="AD3785" s="25"/>
      <c r="AE3785" s="25"/>
    </row>
    <row r="3786">
      <c r="A3786" s="11"/>
      <c r="B3786" s="11"/>
      <c r="C3786" s="11"/>
      <c r="D3786" s="11"/>
      <c r="E3786" s="11"/>
      <c r="F3786" s="11"/>
      <c r="H3786" s="11"/>
      <c r="L3786" s="11"/>
      <c r="P3786" s="25"/>
      <c r="Q3786" s="11"/>
      <c r="R3786" s="11"/>
      <c r="AB3786" s="25"/>
      <c r="AC3786" s="11"/>
      <c r="AD3786" s="25"/>
      <c r="AE3786" s="25"/>
    </row>
    <row r="3787">
      <c r="A3787" s="11"/>
      <c r="B3787" s="11"/>
      <c r="C3787" s="11"/>
      <c r="D3787" s="11"/>
      <c r="E3787" s="11"/>
      <c r="F3787" s="11"/>
      <c r="H3787" s="11"/>
      <c r="L3787" s="11"/>
      <c r="P3787" s="25"/>
      <c r="Q3787" s="11"/>
      <c r="R3787" s="11"/>
      <c r="AB3787" s="25"/>
      <c r="AC3787" s="11"/>
      <c r="AD3787" s="25"/>
      <c r="AE3787" s="25"/>
    </row>
    <row r="3788">
      <c r="A3788" s="11"/>
      <c r="B3788" s="11"/>
      <c r="C3788" s="11"/>
      <c r="D3788" s="11"/>
      <c r="E3788" s="11"/>
      <c r="F3788" s="11"/>
      <c r="H3788" s="11"/>
      <c r="L3788" s="11"/>
      <c r="P3788" s="25"/>
      <c r="Q3788" s="11"/>
      <c r="R3788" s="11"/>
      <c r="AB3788" s="25"/>
      <c r="AC3788" s="11"/>
      <c r="AD3788" s="25"/>
      <c r="AE3788" s="25"/>
    </row>
    <row r="3789">
      <c r="A3789" s="11"/>
      <c r="B3789" s="11"/>
      <c r="C3789" s="11"/>
      <c r="D3789" s="11"/>
      <c r="E3789" s="11"/>
      <c r="F3789" s="11"/>
      <c r="H3789" s="11"/>
      <c r="L3789" s="11"/>
      <c r="P3789" s="25"/>
      <c r="Q3789" s="11"/>
      <c r="R3789" s="11"/>
      <c r="AB3789" s="25"/>
      <c r="AC3789" s="11"/>
      <c r="AD3789" s="25"/>
      <c r="AE3789" s="25"/>
    </row>
    <row r="3790">
      <c r="A3790" s="11"/>
      <c r="B3790" s="11"/>
      <c r="C3790" s="11"/>
      <c r="D3790" s="11"/>
      <c r="E3790" s="11"/>
      <c r="F3790" s="11"/>
      <c r="H3790" s="11"/>
      <c r="L3790" s="11"/>
      <c r="P3790" s="25"/>
      <c r="Q3790" s="11"/>
      <c r="R3790" s="11"/>
      <c r="AB3790" s="25"/>
      <c r="AC3790" s="11"/>
      <c r="AD3790" s="25"/>
      <c r="AE3790" s="25"/>
    </row>
    <row r="3791">
      <c r="A3791" s="11"/>
      <c r="B3791" s="11"/>
      <c r="C3791" s="11"/>
      <c r="D3791" s="11"/>
      <c r="E3791" s="11"/>
      <c r="F3791" s="11"/>
      <c r="H3791" s="11"/>
      <c r="L3791" s="11"/>
      <c r="P3791" s="25"/>
      <c r="Q3791" s="11"/>
      <c r="R3791" s="11"/>
      <c r="AB3791" s="25"/>
      <c r="AC3791" s="11"/>
      <c r="AD3791" s="25"/>
      <c r="AE3791" s="25"/>
    </row>
    <row r="3792">
      <c r="A3792" s="11"/>
      <c r="B3792" s="11"/>
      <c r="C3792" s="11"/>
      <c r="D3792" s="11"/>
      <c r="E3792" s="11"/>
      <c r="F3792" s="11"/>
      <c r="H3792" s="78"/>
      <c r="L3792" s="78"/>
      <c r="P3792" s="25"/>
      <c r="Q3792" s="11"/>
      <c r="S3792" s="11"/>
      <c r="AB3792" s="25"/>
      <c r="AC3792" s="11"/>
      <c r="AD3792" s="25"/>
      <c r="AE3792" s="25"/>
    </row>
    <row r="3793">
      <c r="A3793" s="11"/>
      <c r="B3793" s="11"/>
      <c r="C3793" s="11"/>
      <c r="D3793" s="11"/>
      <c r="E3793" s="11"/>
      <c r="F3793" s="11"/>
      <c r="H3793" s="11"/>
      <c r="I3793" s="78"/>
      <c r="K3793" s="78"/>
      <c r="L3793" s="11"/>
      <c r="P3793" s="25"/>
      <c r="Q3793" s="11"/>
      <c r="R3793" s="11"/>
      <c r="AB3793" s="25"/>
      <c r="AC3793" s="11"/>
      <c r="AD3793" s="25"/>
      <c r="AE3793" s="25"/>
    </row>
    <row r="3794">
      <c r="A3794" s="11"/>
      <c r="B3794" s="11"/>
      <c r="C3794" s="11"/>
      <c r="D3794" s="11"/>
      <c r="E3794" s="11"/>
      <c r="F3794" s="11"/>
      <c r="H3794" s="11"/>
      <c r="L3794" s="11"/>
      <c r="P3794" s="25"/>
      <c r="Q3794" s="11"/>
      <c r="R3794" s="11"/>
      <c r="AB3794" s="25"/>
      <c r="AC3794" s="11"/>
      <c r="AD3794" s="25"/>
      <c r="AE3794" s="25"/>
    </row>
    <row r="3795">
      <c r="A3795" s="11"/>
      <c r="B3795" s="11"/>
      <c r="C3795" s="11"/>
      <c r="D3795" s="11"/>
      <c r="E3795" s="11"/>
      <c r="F3795" s="11"/>
      <c r="H3795" s="11"/>
      <c r="L3795" s="11"/>
      <c r="P3795" s="25"/>
      <c r="Q3795" s="11"/>
      <c r="R3795" s="11"/>
      <c r="AB3795" s="25"/>
      <c r="AC3795" s="11"/>
      <c r="AD3795" s="25"/>
      <c r="AE3795" s="25"/>
    </row>
    <row r="3796">
      <c r="A3796" s="11"/>
      <c r="B3796" s="11"/>
      <c r="C3796" s="11"/>
      <c r="D3796" s="11"/>
      <c r="E3796" s="11"/>
      <c r="F3796" s="11"/>
      <c r="H3796" s="78"/>
      <c r="L3796" s="78"/>
      <c r="P3796" s="25"/>
      <c r="S3796" s="11"/>
      <c r="AB3796" s="25"/>
      <c r="AC3796" s="11"/>
      <c r="AD3796" s="25"/>
      <c r="AE3796" s="25"/>
    </row>
    <row r="3797">
      <c r="A3797" s="11"/>
      <c r="B3797" s="11"/>
      <c r="C3797" s="11"/>
      <c r="D3797" s="11"/>
      <c r="E3797" s="11"/>
      <c r="F3797" s="11"/>
      <c r="H3797" s="78"/>
      <c r="L3797" s="78"/>
      <c r="P3797" s="25"/>
      <c r="Q3797" s="11"/>
      <c r="S3797" s="11"/>
      <c r="AB3797" s="25"/>
      <c r="AC3797" s="11"/>
      <c r="AD3797" s="25"/>
      <c r="AE3797" s="25"/>
    </row>
    <row r="3798">
      <c r="A3798" s="11"/>
      <c r="B3798" s="11"/>
      <c r="C3798" s="11"/>
      <c r="D3798" s="11"/>
      <c r="E3798" s="11"/>
      <c r="F3798" s="11"/>
      <c r="H3798" s="11"/>
      <c r="I3798" s="11"/>
      <c r="K3798" s="11"/>
      <c r="L3798" s="78"/>
      <c r="P3798" s="25"/>
      <c r="Q3798" s="11"/>
      <c r="R3798" s="11"/>
      <c r="AB3798" s="25"/>
      <c r="AC3798" s="11"/>
      <c r="AD3798" s="25"/>
      <c r="AE3798" s="25"/>
    </row>
    <row r="3799">
      <c r="A3799" s="11"/>
      <c r="B3799" s="11"/>
      <c r="C3799" s="11"/>
      <c r="D3799" s="11"/>
      <c r="E3799" s="11"/>
      <c r="F3799" s="11"/>
      <c r="H3799" s="11"/>
      <c r="L3799" s="11"/>
      <c r="P3799" s="25"/>
      <c r="Q3799" s="11"/>
      <c r="R3799" s="11"/>
      <c r="AB3799" s="25"/>
      <c r="AC3799" s="11"/>
      <c r="AD3799" s="25"/>
      <c r="AE3799" s="25"/>
    </row>
    <row r="3800">
      <c r="A3800" s="11"/>
      <c r="B3800" s="11"/>
      <c r="C3800" s="11"/>
      <c r="D3800" s="11"/>
      <c r="E3800" s="11"/>
      <c r="F3800" s="11"/>
      <c r="H3800" s="11"/>
      <c r="I3800" s="11"/>
      <c r="K3800" s="11"/>
      <c r="L3800" s="78"/>
      <c r="P3800" s="25"/>
      <c r="Q3800" s="11"/>
      <c r="R3800" s="11"/>
      <c r="AB3800" s="25"/>
      <c r="AC3800" s="11"/>
      <c r="AD3800" s="25"/>
      <c r="AE3800" s="25"/>
    </row>
    <row r="3801">
      <c r="A3801" s="11"/>
      <c r="B3801" s="11"/>
      <c r="C3801" s="11"/>
      <c r="D3801" s="11"/>
      <c r="E3801" s="11"/>
      <c r="F3801" s="11"/>
      <c r="H3801" s="78"/>
      <c r="L3801" s="78"/>
      <c r="P3801" s="25"/>
      <c r="Q3801" s="11"/>
      <c r="S3801" s="11"/>
      <c r="AB3801" s="25"/>
      <c r="AC3801" s="11"/>
      <c r="AD3801" s="25"/>
      <c r="AE3801" s="25"/>
    </row>
    <row r="3802">
      <c r="A3802" s="11"/>
      <c r="B3802" s="11"/>
      <c r="C3802" s="11"/>
      <c r="D3802" s="11"/>
      <c r="E3802" s="11"/>
      <c r="F3802" s="11"/>
      <c r="H3802" s="11"/>
      <c r="I3802" s="11"/>
      <c r="L3802" s="78"/>
      <c r="P3802" s="25"/>
      <c r="Q3802" s="11"/>
      <c r="R3802" s="11"/>
      <c r="AB3802" s="25"/>
      <c r="AC3802" s="11"/>
      <c r="AD3802" s="25"/>
      <c r="AE3802" s="25"/>
    </row>
    <row r="3803">
      <c r="A3803" s="11"/>
      <c r="B3803" s="11"/>
      <c r="C3803" s="11"/>
      <c r="D3803" s="11"/>
      <c r="E3803" s="11"/>
      <c r="F3803" s="11"/>
      <c r="H3803" s="78"/>
      <c r="L3803" s="78"/>
      <c r="P3803" s="25"/>
      <c r="S3803" s="11"/>
      <c r="AB3803" s="25"/>
      <c r="AC3803" s="11"/>
      <c r="AD3803" s="25"/>
      <c r="AE3803" s="25"/>
    </row>
    <row r="3804">
      <c r="A3804" s="11"/>
      <c r="B3804" s="11"/>
      <c r="C3804" s="11"/>
      <c r="D3804" s="11"/>
      <c r="E3804" s="11"/>
      <c r="F3804" s="11"/>
      <c r="H3804" s="78"/>
      <c r="L3804" s="78"/>
      <c r="P3804" s="25"/>
      <c r="S3804" s="11"/>
      <c r="AB3804" s="25"/>
      <c r="AC3804" s="11"/>
      <c r="AD3804" s="25"/>
      <c r="AE3804" s="25"/>
    </row>
    <row r="3805">
      <c r="A3805" s="11"/>
      <c r="B3805" s="11"/>
      <c r="C3805" s="11"/>
      <c r="D3805" s="11"/>
      <c r="E3805" s="11"/>
      <c r="F3805" s="11"/>
      <c r="P3805" s="25"/>
      <c r="S3805" s="11"/>
      <c r="AB3805" s="25"/>
      <c r="AC3805" s="11"/>
      <c r="AD3805" s="25"/>
      <c r="AE3805" s="25"/>
    </row>
    <row r="3806">
      <c r="A3806" s="11"/>
      <c r="B3806" s="11"/>
      <c r="C3806" s="11"/>
      <c r="D3806" s="11"/>
      <c r="E3806" s="11"/>
      <c r="F3806" s="11"/>
      <c r="H3806" s="78"/>
      <c r="L3806" s="78"/>
      <c r="P3806" s="25"/>
      <c r="S3806" s="11"/>
      <c r="AB3806" s="25"/>
      <c r="AC3806" s="11"/>
      <c r="AD3806" s="25"/>
      <c r="AE3806" s="25"/>
    </row>
    <row r="3807">
      <c r="A3807" s="11"/>
      <c r="B3807" s="11"/>
      <c r="C3807" s="11"/>
      <c r="D3807" s="11"/>
      <c r="E3807" s="11"/>
      <c r="F3807" s="11"/>
      <c r="H3807" s="78"/>
      <c r="L3807" s="78"/>
      <c r="P3807" s="25"/>
      <c r="S3807" s="11"/>
      <c r="AB3807" s="25"/>
      <c r="AC3807" s="11"/>
      <c r="AD3807" s="25"/>
      <c r="AE3807" s="25"/>
    </row>
    <row r="3808">
      <c r="A3808" s="11"/>
      <c r="B3808" s="11"/>
      <c r="C3808" s="11"/>
      <c r="D3808" s="11"/>
      <c r="E3808" s="11"/>
      <c r="F3808" s="11"/>
      <c r="H3808" s="78"/>
      <c r="L3808" s="78"/>
      <c r="P3808" s="25"/>
      <c r="S3808" s="11"/>
      <c r="AB3808" s="25"/>
      <c r="AC3808" s="11"/>
      <c r="AD3808" s="25"/>
      <c r="AE3808" s="25"/>
    </row>
    <row r="3809">
      <c r="A3809" s="11"/>
      <c r="B3809" s="11"/>
      <c r="C3809" s="11"/>
      <c r="D3809" s="11"/>
      <c r="E3809" s="11"/>
      <c r="F3809" s="11"/>
      <c r="H3809" s="78"/>
      <c r="L3809" s="78"/>
      <c r="P3809" s="25"/>
      <c r="S3809" s="11"/>
      <c r="AB3809" s="25"/>
      <c r="AC3809" s="11"/>
      <c r="AD3809" s="25"/>
      <c r="AE3809" s="25"/>
    </row>
    <row r="3810">
      <c r="A3810" s="11"/>
      <c r="B3810" s="11"/>
      <c r="C3810" s="11"/>
      <c r="D3810" s="11"/>
      <c r="E3810" s="11"/>
      <c r="F3810" s="11"/>
      <c r="H3810" s="78"/>
      <c r="L3810" s="78"/>
      <c r="P3810" s="25"/>
      <c r="S3810" s="11"/>
      <c r="AB3810" s="25"/>
      <c r="AC3810" s="11"/>
      <c r="AD3810" s="25"/>
      <c r="AE3810" s="25"/>
    </row>
    <row r="3811">
      <c r="A3811" s="11"/>
      <c r="B3811" s="11"/>
      <c r="C3811" s="11"/>
      <c r="D3811" s="11"/>
      <c r="E3811" s="11"/>
      <c r="F3811" s="11"/>
      <c r="H3811" s="78"/>
      <c r="L3811" s="78"/>
      <c r="P3811" s="25"/>
      <c r="S3811" s="11"/>
      <c r="AB3811" s="25"/>
      <c r="AC3811" s="11"/>
      <c r="AD3811" s="25"/>
      <c r="AE3811" s="25"/>
    </row>
    <row r="3812">
      <c r="A3812" s="11"/>
      <c r="B3812" s="11"/>
      <c r="C3812" s="11"/>
      <c r="D3812" s="11"/>
      <c r="E3812" s="11"/>
      <c r="F3812" s="11"/>
      <c r="H3812" s="78"/>
      <c r="L3812" s="78"/>
      <c r="P3812" s="25"/>
      <c r="S3812" s="11"/>
      <c r="AB3812" s="25"/>
      <c r="AC3812" s="11"/>
      <c r="AD3812" s="25"/>
      <c r="AE3812" s="25"/>
    </row>
    <row r="3813">
      <c r="A3813" s="11"/>
      <c r="B3813" s="11"/>
      <c r="C3813" s="11"/>
      <c r="D3813" s="11"/>
      <c r="E3813" s="11"/>
      <c r="F3813" s="11"/>
      <c r="H3813" s="78"/>
      <c r="L3813" s="78"/>
      <c r="P3813" s="25"/>
      <c r="S3813" s="11"/>
      <c r="AB3813" s="25"/>
      <c r="AC3813" s="11"/>
      <c r="AD3813" s="25"/>
      <c r="AE3813" s="25"/>
    </row>
    <row r="3814">
      <c r="A3814" s="11"/>
      <c r="B3814" s="11"/>
      <c r="C3814" s="11"/>
      <c r="D3814" s="11"/>
      <c r="E3814" s="11"/>
      <c r="F3814" s="11"/>
      <c r="H3814" s="78"/>
      <c r="L3814" s="78"/>
      <c r="P3814" s="25"/>
      <c r="S3814" s="11"/>
      <c r="AB3814" s="25"/>
      <c r="AC3814" s="11"/>
      <c r="AD3814" s="25"/>
      <c r="AE3814" s="25"/>
    </row>
    <row r="3815">
      <c r="A3815" s="11"/>
      <c r="B3815" s="11"/>
      <c r="C3815" s="11"/>
      <c r="D3815" s="11"/>
      <c r="E3815" s="11"/>
      <c r="F3815" s="11"/>
      <c r="H3815" s="78"/>
      <c r="L3815" s="78"/>
      <c r="P3815" s="25"/>
      <c r="S3815" s="11"/>
      <c r="AB3815" s="25"/>
      <c r="AC3815" s="11"/>
      <c r="AD3815" s="25"/>
      <c r="AE3815" s="25"/>
    </row>
    <row r="3816">
      <c r="A3816" s="11"/>
      <c r="B3816" s="11"/>
      <c r="C3816" s="11"/>
      <c r="D3816" s="11"/>
      <c r="E3816" s="11"/>
      <c r="F3816" s="11"/>
      <c r="H3816" s="78"/>
      <c r="L3816" s="78"/>
      <c r="P3816" s="25"/>
      <c r="S3816" s="11"/>
      <c r="AB3816" s="25"/>
      <c r="AC3816" s="11"/>
      <c r="AD3816" s="25"/>
      <c r="AE3816" s="25"/>
    </row>
    <row r="3817">
      <c r="A3817" s="11"/>
      <c r="B3817" s="11"/>
      <c r="C3817" s="11"/>
      <c r="D3817" s="11"/>
      <c r="E3817" s="11"/>
      <c r="F3817" s="11"/>
      <c r="H3817" s="78"/>
      <c r="L3817" s="78"/>
      <c r="P3817" s="25"/>
      <c r="S3817" s="11"/>
      <c r="AB3817" s="25"/>
      <c r="AC3817" s="11"/>
      <c r="AD3817" s="25"/>
      <c r="AE3817" s="25"/>
    </row>
    <row r="3818">
      <c r="A3818" s="11"/>
      <c r="B3818" s="11"/>
      <c r="C3818" s="11"/>
      <c r="D3818" s="11"/>
      <c r="E3818" s="11"/>
      <c r="F3818" s="11"/>
      <c r="H3818" s="78"/>
      <c r="L3818" s="78"/>
      <c r="P3818" s="25"/>
      <c r="S3818" s="11"/>
      <c r="AB3818" s="25"/>
      <c r="AC3818" s="11"/>
      <c r="AD3818" s="25"/>
      <c r="AE3818" s="25"/>
    </row>
    <row r="3819">
      <c r="A3819" s="11"/>
      <c r="B3819" s="11"/>
      <c r="C3819" s="11"/>
      <c r="D3819" s="11"/>
      <c r="E3819" s="11"/>
      <c r="F3819" s="11"/>
      <c r="H3819" s="78"/>
      <c r="L3819" s="78"/>
      <c r="P3819" s="25"/>
      <c r="S3819" s="11"/>
      <c r="AB3819" s="25"/>
      <c r="AC3819" s="11"/>
      <c r="AD3819" s="25"/>
      <c r="AE3819" s="25"/>
    </row>
    <row r="3820">
      <c r="A3820" s="11"/>
      <c r="B3820" s="11"/>
      <c r="C3820" s="11"/>
      <c r="D3820" s="11"/>
      <c r="E3820" s="11"/>
      <c r="F3820" s="11"/>
      <c r="P3820" s="25"/>
      <c r="S3820" s="11"/>
      <c r="AB3820" s="25"/>
      <c r="AC3820" s="11"/>
      <c r="AD3820" s="25"/>
      <c r="AE3820" s="25"/>
    </row>
    <row r="3821">
      <c r="A3821" s="11"/>
      <c r="B3821" s="11"/>
      <c r="C3821" s="11"/>
      <c r="D3821" s="11"/>
      <c r="E3821" s="11"/>
      <c r="F3821" s="11"/>
      <c r="H3821" s="78"/>
      <c r="I3821" s="78"/>
      <c r="P3821" s="25"/>
      <c r="S3821" s="11"/>
      <c r="AB3821" s="25"/>
      <c r="AC3821" s="11"/>
      <c r="AD3821" s="25"/>
      <c r="AE3821" s="25"/>
    </row>
    <row r="3822">
      <c r="A3822" s="11"/>
      <c r="B3822" s="11"/>
      <c r="C3822" s="11"/>
      <c r="D3822" s="11"/>
      <c r="E3822" s="11"/>
      <c r="F3822" s="11"/>
      <c r="P3822" s="25"/>
      <c r="AB3822" s="25"/>
      <c r="AC3822" s="11"/>
      <c r="AD3822" s="25"/>
      <c r="AE3822" s="25"/>
    </row>
    <row r="3823">
      <c r="A3823" s="11"/>
      <c r="B3823" s="11"/>
      <c r="C3823" s="11"/>
      <c r="D3823" s="11"/>
      <c r="E3823" s="11"/>
      <c r="F3823" s="11"/>
      <c r="M3823" s="11"/>
      <c r="N3823" s="11"/>
      <c r="P3823" s="25"/>
      <c r="AB3823" s="25"/>
      <c r="AC3823" s="11"/>
      <c r="AD3823" s="25"/>
      <c r="AE3823" s="25"/>
    </row>
    <row r="3824">
      <c r="A3824" s="11"/>
      <c r="B3824" s="11"/>
      <c r="C3824" s="11"/>
      <c r="D3824" s="11"/>
      <c r="E3824" s="11"/>
      <c r="F3824" s="11"/>
      <c r="P3824" s="25"/>
      <c r="Y3824" s="11"/>
      <c r="Z3824" s="11"/>
      <c r="AB3824" s="25"/>
      <c r="AC3824" s="11"/>
      <c r="AD3824" s="25"/>
      <c r="AE3824" s="25"/>
    </row>
    <row r="3825">
      <c r="A3825" s="11"/>
      <c r="B3825" s="11"/>
      <c r="C3825" s="11"/>
      <c r="D3825" s="11"/>
      <c r="E3825" s="11"/>
      <c r="F3825" s="11"/>
      <c r="H3825" s="11"/>
      <c r="I3825" s="11"/>
      <c r="P3825" s="25"/>
      <c r="Q3825" s="11"/>
      <c r="R3825" s="11"/>
      <c r="AB3825" s="25"/>
      <c r="AC3825" s="11"/>
      <c r="AD3825" s="25"/>
      <c r="AE3825" s="25"/>
    </row>
    <row r="3826">
      <c r="A3826" s="11"/>
      <c r="B3826" s="11"/>
      <c r="C3826" s="11"/>
      <c r="D3826" s="11"/>
      <c r="E3826" s="11"/>
      <c r="F3826" s="11"/>
      <c r="H3826" s="11"/>
      <c r="I3826" s="11"/>
      <c r="P3826" s="25"/>
      <c r="Q3826" s="11"/>
      <c r="R3826" s="11"/>
      <c r="AB3826" s="25"/>
      <c r="AC3826" s="11"/>
      <c r="AD3826" s="25"/>
      <c r="AE3826" s="25"/>
    </row>
    <row r="3827">
      <c r="A3827" s="11"/>
      <c r="B3827" s="11"/>
      <c r="C3827" s="11"/>
      <c r="D3827" s="11"/>
      <c r="E3827" s="11"/>
      <c r="F3827" s="11"/>
      <c r="H3827" s="11"/>
      <c r="I3827" s="11"/>
      <c r="P3827" s="25"/>
      <c r="Q3827" s="11"/>
      <c r="R3827" s="11"/>
      <c r="AB3827" s="25"/>
      <c r="AC3827" s="11"/>
      <c r="AD3827" s="25"/>
      <c r="AE3827" s="25"/>
    </row>
    <row r="3828">
      <c r="A3828" s="11"/>
      <c r="B3828" s="11"/>
      <c r="C3828" s="11"/>
      <c r="D3828" s="11"/>
      <c r="E3828" s="11"/>
      <c r="F3828" s="11"/>
      <c r="H3828" s="11"/>
      <c r="I3828" s="11"/>
      <c r="P3828" s="25"/>
      <c r="Q3828" s="11"/>
      <c r="R3828" s="11"/>
      <c r="AB3828" s="25"/>
      <c r="AC3828" s="11"/>
      <c r="AD3828" s="25"/>
      <c r="AE3828" s="25"/>
    </row>
    <row r="3829">
      <c r="A3829" s="11"/>
      <c r="B3829" s="11"/>
      <c r="C3829" s="11"/>
      <c r="D3829" s="11"/>
      <c r="E3829" s="11"/>
      <c r="F3829" s="11"/>
      <c r="H3829" s="11"/>
      <c r="I3829" s="11"/>
      <c r="P3829" s="25"/>
      <c r="Q3829" s="11"/>
      <c r="R3829" s="11"/>
      <c r="AB3829" s="25"/>
      <c r="AC3829" s="11"/>
      <c r="AD3829" s="25"/>
      <c r="AE3829" s="25"/>
    </row>
    <row r="3830">
      <c r="A3830" s="11"/>
      <c r="B3830" s="11"/>
      <c r="C3830" s="11"/>
      <c r="D3830" s="11"/>
      <c r="E3830" s="11"/>
      <c r="F3830" s="11"/>
      <c r="P3830" s="25"/>
      <c r="S3830" s="11"/>
      <c r="AB3830" s="25"/>
      <c r="AC3830" s="11"/>
      <c r="AD3830" s="25"/>
      <c r="AE3830" s="25"/>
    </row>
    <row r="3831">
      <c r="A3831" s="11"/>
      <c r="B3831" s="11"/>
      <c r="C3831" s="11"/>
      <c r="D3831" s="11"/>
      <c r="E3831" s="11"/>
      <c r="F3831" s="11"/>
      <c r="H3831" s="11"/>
      <c r="I3831" s="11"/>
      <c r="P3831" s="25"/>
      <c r="Q3831" s="11"/>
      <c r="R3831" s="11"/>
      <c r="AB3831" s="25"/>
      <c r="AC3831" s="11"/>
      <c r="AD3831" s="25"/>
      <c r="AE3831" s="25"/>
    </row>
    <row r="3832">
      <c r="A3832" s="11"/>
      <c r="B3832" s="11"/>
      <c r="C3832" s="11"/>
      <c r="D3832" s="11"/>
      <c r="E3832" s="11"/>
      <c r="F3832" s="11"/>
      <c r="H3832" s="11"/>
      <c r="I3832" s="11"/>
      <c r="P3832" s="25"/>
      <c r="Q3832" s="11"/>
      <c r="R3832" s="11"/>
      <c r="AB3832" s="25"/>
      <c r="AC3832" s="11"/>
      <c r="AD3832" s="25"/>
      <c r="AE3832" s="25"/>
    </row>
    <row r="3833">
      <c r="A3833" s="11"/>
      <c r="B3833" s="11"/>
      <c r="C3833" s="11"/>
      <c r="D3833" s="11"/>
      <c r="E3833" s="11"/>
      <c r="F3833" s="11"/>
      <c r="H3833" s="11"/>
      <c r="I3833" s="11"/>
      <c r="P3833" s="25"/>
      <c r="Q3833" s="11"/>
      <c r="R3833" s="11"/>
      <c r="AB3833" s="25"/>
      <c r="AC3833" s="11"/>
      <c r="AD3833" s="25"/>
      <c r="AE3833" s="25"/>
    </row>
    <row r="3834">
      <c r="A3834" s="11"/>
      <c r="B3834" s="11"/>
      <c r="C3834" s="11"/>
      <c r="D3834" s="11"/>
      <c r="E3834" s="11"/>
      <c r="F3834" s="11"/>
      <c r="P3834" s="25"/>
      <c r="S3834" s="11"/>
      <c r="AB3834" s="25"/>
      <c r="AC3834" s="11"/>
      <c r="AD3834" s="25"/>
      <c r="AE3834" s="25"/>
    </row>
    <row r="3835">
      <c r="A3835" s="11"/>
      <c r="B3835" s="11"/>
      <c r="C3835" s="11"/>
      <c r="D3835" s="11"/>
      <c r="E3835" s="11"/>
      <c r="F3835" s="11"/>
      <c r="H3835" s="11"/>
      <c r="I3835" s="11"/>
      <c r="P3835" s="25"/>
      <c r="Q3835" s="11"/>
      <c r="R3835" s="11"/>
      <c r="AB3835" s="25"/>
      <c r="AC3835" s="11"/>
      <c r="AD3835" s="25"/>
      <c r="AE3835" s="25"/>
    </row>
    <row r="3836">
      <c r="A3836" s="11"/>
      <c r="B3836" s="11"/>
      <c r="C3836" s="11"/>
      <c r="D3836" s="11"/>
      <c r="E3836" s="11"/>
      <c r="F3836" s="11"/>
      <c r="H3836" s="11"/>
      <c r="I3836" s="11"/>
      <c r="P3836" s="25"/>
      <c r="Q3836" s="11"/>
      <c r="R3836" s="11"/>
      <c r="AB3836" s="25"/>
      <c r="AC3836" s="11"/>
      <c r="AD3836" s="25"/>
      <c r="AE3836" s="25"/>
    </row>
    <row r="3837">
      <c r="A3837" s="11"/>
      <c r="B3837" s="11"/>
      <c r="C3837" s="11"/>
      <c r="D3837" s="11"/>
      <c r="E3837" s="11"/>
      <c r="F3837" s="11"/>
      <c r="H3837" s="11"/>
      <c r="I3837" s="11"/>
      <c r="P3837" s="25"/>
      <c r="Q3837" s="11"/>
      <c r="R3837" s="11"/>
      <c r="AB3837" s="25"/>
      <c r="AC3837" s="11"/>
      <c r="AD3837" s="25"/>
      <c r="AE3837" s="25"/>
    </row>
    <row r="3838">
      <c r="A3838" s="11"/>
      <c r="B3838" s="11"/>
      <c r="C3838" s="11"/>
      <c r="D3838" s="11"/>
      <c r="E3838" s="11"/>
      <c r="F3838" s="11"/>
      <c r="H3838" s="11"/>
      <c r="I3838" s="11"/>
      <c r="P3838" s="25"/>
      <c r="Q3838" s="11"/>
      <c r="R3838" s="11"/>
      <c r="AB3838" s="25"/>
      <c r="AC3838" s="11"/>
      <c r="AD3838" s="25"/>
      <c r="AE3838" s="25"/>
    </row>
    <row r="3839">
      <c r="A3839" s="11"/>
      <c r="B3839" s="11"/>
      <c r="C3839" s="11"/>
      <c r="D3839" s="11"/>
      <c r="E3839" s="11"/>
      <c r="F3839" s="11"/>
      <c r="H3839" s="11"/>
      <c r="I3839" s="11"/>
      <c r="P3839" s="25"/>
      <c r="Q3839" s="11"/>
      <c r="R3839" s="11"/>
      <c r="AB3839" s="25"/>
      <c r="AC3839" s="11"/>
      <c r="AD3839" s="25"/>
      <c r="AE3839" s="25"/>
    </row>
    <row r="3840">
      <c r="A3840" s="11"/>
      <c r="B3840" s="11"/>
      <c r="C3840" s="11"/>
      <c r="D3840" s="11"/>
      <c r="E3840" s="11"/>
      <c r="F3840" s="11"/>
      <c r="P3840" s="25"/>
      <c r="S3840" s="11"/>
      <c r="AB3840" s="25"/>
      <c r="AC3840" s="11"/>
      <c r="AD3840" s="25"/>
      <c r="AE3840" s="25"/>
    </row>
    <row r="3841">
      <c r="A3841" s="11"/>
      <c r="B3841" s="11"/>
      <c r="C3841" s="11"/>
      <c r="D3841" s="11"/>
      <c r="E3841" s="11"/>
      <c r="F3841" s="11"/>
      <c r="H3841" s="11"/>
      <c r="I3841" s="11"/>
      <c r="P3841" s="25"/>
      <c r="Q3841" s="11"/>
      <c r="R3841" s="11"/>
      <c r="AB3841" s="25"/>
      <c r="AC3841" s="11"/>
      <c r="AD3841" s="25"/>
      <c r="AE3841" s="25"/>
    </row>
    <row r="3842">
      <c r="A3842" s="11"/>
      <c r="B3842" s="11"/>
      <c r="C3842" s="11"/>
      <c r="D3842" s="11"/>
      <c r="E3842" s="11"/>
      <c r="F3842" s="11"/>
      <c r="M3842" s="78"/>
      <c r="N3842" s="78"/>
      <c r="P3842" s="25"/>
      <c r="S3842" s="11"/>
      <c r="AB3842" s="25"/>
      <c r="AC3842" s="11"/>
      <c r="AD3842" s="25"/>
      <c r="AE3842" s="25"/>
    </row>
    <row r="3843">
      <c r="A3843" s="11"/>
      <c r="B3843" s="11"/>
      <c r="C3843" s="11"/>
      <c r="D3843" s="11"/>
      <c r="E3843" s="11"/>
      <c r="F3843" s="11"/>
      <c r="H3843" s="11"/>
      <c r="I3843" s="11"/>
      <c r="K3843" s="11"/>
      <c r="P3843" s="25"/>
      <c r="Q3843" s="11"/>
      <c r="R3843" s="11"/>
      <c r="AB3843" s="25"/>
      <c r="AC3843" s="11"/>
      <c r="AD3843" s="25"/>
      <c r="AE3843" s="25"/>
    </row>
    <row r="3844">
      <c r="A3844" s="11"/>
      <c r="B3844" s="11"/>
      <c r="C3844" s="11"/>
      <c r="D3844" s="11"/>
      <c r="E3844" s="11"/>
      <c r="F3844" s="11"/>
      <c r="H3844" s="11"/>
      <c r="I3844" s="11"/>
      <c r="K3844" s="11"/>
      <c r="P3844" s="25"/>
      <c r="Q3844" s="11"/>
      <c r="R3844" s="11"/>
      <c r="AB3844" s="25"/>
      <c r="AC3844" s="11"/>
      <c r="AD3844" s="25"/>
      <c r="AE3844" s="25"/>
    </row>
    <row r="3845">
      <c r="A3845" s="11"/>
      <c r="B3845" s="11"/>
      <c r="C3845" s="11"/>
      <c r="D3845" s="11"/>
      <c r="E3845" s="11"/>
      <c r="F3845" s="11"/>
      <c r="H3845" s="78"/>
      <c r="I3845" s="78"/>
      <c r="P3845" s="25"/>
      <c r="S3845" s="11"/>
      <c r="AB3845" s="25"/>
      <c r="AC3845" s="11"/>
      <c r="AD3845" s="25"/>
      <c r="AE3845" s="25"/>
    </row>
    <row r="3846">
      <c r="A3846" s="11"/>
      <c r="B3846" s="11"/>
      <c r="C3846" s="11"/>
      <c r="D3846" s="11"/>
      <c r="E3846" s="11"/>
      <c r="F3846" s="11"/>
      <c r="H3846" s="11"/>
      <c r="I3846" s="11"/>
      <c r="K3846" s="11"/>
      <c r="P3846" s="25"/>
      <c r="Q3846" s="11"/>
      <c r="R3846" s="11"/>
      <c r="AB3846" s="25"/>
      <c r="AC3846" s="11"/>
      <c r="AD3846" s="25"/>
      <c r="AE3846" s="25"/>
    </row>
    <row r="3847">
      <c r="A3847" s="11"/>
      <c r="B3847" s="11"/>
      <c r="C3847" s="11"/>
      <c r="D3847" s="11"/>
      <c r="E3847" s="11"/>
      <c r="F3847" s="11"/>
      <c r="H3847" s="78"/>
      <c r="I3847" s="78"/>
      <c r="P3847" s="25"/>
      <c r="Q3847" s="11"/>
      <c r="S3847" s="11"/>
      <c r="AB3847" s="25"/>
      <c r="AC3847" s="11"/>
      <c r="AD3847" s="25"/>
      <c r="AE3847" s="25"/>
    </row>
    <row r="3848">
      <c r="A3848" s="11"/>
      <c r="B3848" s="11"/>
      <c r="C3848" s="11"/>
      <c r="D3848" s="11"/>
      <c r="E3848" s="11"/>
      <c r="F3848" s="11"/>
      <c r="H3848" s="11"/>
      <c r="I3848" s="11"/>
      <c r="K3848" s="11"/>
      <c r="P3848" s="25"/>
      <c r="Q3848" s="11"/>
      <c r="R3848" s="11"/>
      <c r="AB3848" s="25"/>
      <c r="AC3848" s="11"/>
      <c r="AD3848" s="25"/>
      <c r="AE3848" s="25"/>
    </row>
    <row r="3849">
      <c r="A3849" s="11"/>
      <c r="B3849" s="11"/>
      <c r="C3849" s="11"/>
      <c r="D3849" s="11"/>
      <c r="E3849" s="11"/>
      <c r="F3849" s="11"/>
      <c r="H3849" s="11"/>
      <c r="I3849" s="11"/>
      <c r="K3849" s="11"/>
      <c r="P3849" s="25"/>
      <c r="Q3849" s="11"/>
      <c r="R3849" s="11"/>
      <c r="AB3849" s="25"/>
      <c r="AC3849" s="11"/>
      <c r="AD3849" s="25"/>
      <c r="AE3849" s="25"/>
    </row>
    <row r="3850">
      <c r="A3850" s="11"/>
      <c r="B3850" s="11"/>
      <c r="C3850" s="11"/>
      <c r="D3850" s="11"/>
      <c r="E3850" s="11"/>
      <c r="F3850" s="11"/>
      <c r="H3850" s="11"/>
      <c r="I3850" s="11"/>
      <c r="K3850" s="11"/>
      <c r="P3850" s="25"/>
      <c r="Q3850" s="11"/>
      <c r="R3850" s="11"/>
      <c r="AB3850" s="25"/>
      <c r="AC3850" s="11"/>
      <c r="AD3850" s="25"/>
      <c r="AE3850" s="25"/>
    </row>
    <row r="3851">
      <c r="A3851" s="11"/>
      <c r="B3851" s="11"/>
      <c r="C3851" s="11"/>
      <c r="D3851" s="11"/>
      <c r="E3851" s="11"/>
      <c r="F3851" s="11"/>
      <c r="H3851" s="78"/>
      <c r="I3851" s="78"/>
      <c r="P3851" s="25"/>
      <c r="S3851" s="11"/>
      <c r="AB3851" s="25"/>
      <c r="AC3851" s="11"/>
      <c r="AD3851" s="25"/>
      <c r="AE3851" s="25"/>
    </row>
    <row r="3852">
      <c r="A3852" s="11"/>
      <c r="B3852" s="11"/>
      <c r="C3852" s="11"/>
      <c r="D3852" s="11"/>
      <c r="E3852" s="11"/>
      <c r="F3852" s="11"/>
      <c r="H3852" s="78"/>
      <c r="I3852" s="78"/>
      <c r="P3852" s="25"/>
      <c r="Q3852" s="11"/>
      <c r="S3852" s="11"/>
      <c r="AB3852" s="25"/>
      <c r="AC3852" s="11"/>
      <c r="AD3852" s="25"/>
      <c r="AE3852" s="25"/>
    </row>
    <row r="3853">
      <c r="A3853" s="11"/>
      <c r="B3853" s="11"/>
      <c r="C3853" s="11"/>
      <c r="D3853" s="11"/>
      <c r="E3853" s="11"/>
      <c r="F3853" s="11"/>
      <c r="H3853" s="11"/>
      <c r="I3853" s="11"/>
      <c r="K3853" s="11"/>
      <c r="P3853" s="25"/>
      <c r="Q3853" s="11"/>
      <c r="R3853" s="11"/>
      <c r="AB3853" s="25"/>
      <c r="AC3853" s="11"/>
      <c r="AD3853" s="25"/>
      <c r="AE3853" s="25"/>
    </row>
    <row r="3854">
      <c r="A3854" s="11"/>
      <c r="B3854" s="11"/>
      <c r="C3854" s="11"/>
      <c r="D3854" s="11"/>
      <c r="E3854" s="11"/>
      <c r="F3854" s="11"/>
      <c r="H3854" s="78"/>
      <c r="I3854" s="78"/>
      <c r="P3854" s="25"/>
      <c r="S3854" s="11"/>
      <c r="AB3854" s="25"/>
      <c r="AC3854" s="11"/>
      <c r="AD3854" s="25"/>
      <c r="AE3854" s="25"/>
    </row>
    <row r="3855">
      <c r="A3855" s="11"/>
      <c r="B3855" s="11"/>
      <c r="C3855" s="11"/>
      <c r="D3855" s="11"/>
      <c r="E3855" s="11"/>
      <c r="F3855" s="11"/>
      <c r="H3855" s="78"/>
      <c r="I3855" s="78"/>
      <c r="P3855" s="25"/>
      <c r="Q3855" s="11"/>
      <c r="S3855" s="11"/>
      <c r="AB3855" s="25"/>
      <c r="AC3855" s="11"/>
      <c r="AD3855" s="25"/>
      <c r="AE3855" s="25"/>
    </row>
    <row r="3856">
      <c r="A3856" s="11"/>
      <c r="B3856" s="11"/>
      <c r="C3856" s="11"/>
      <c r="D3856" s="11"/>
      <c r="E3856" s="11"/>
      <c r="F3856" s="11"/>
      <c r="H3856" s="11"/>
      <c r="I3856" s="11"/>
      <c r="K3856" s="11"/>
      <c r="P3856" s="25"/>
      <c r="Q3856" s="11"/>
      <c r="R3856" s="11"/>
      <c r="AB3856" s="25"/>
      <c r="AC3856" s="11"/>
      <c r="AD3856" s="25"/>
      <c r="AE3856" s="25"/>
    </row>
    <row r="3857">
      <c r="A3857" s="11"/>
      <c r="B3857" s="11"/>
      <c r="C3857" s="11"/>
      <c r="D3857" s="11"/>
      <c r="E3857" s="11"/>
      <c r="F3857" s="11"/>
      <c r="H3857" s="78"/>
      <c r="I3857" s="78"/>
      <c r="P3857" s="25"/>
      <c r="Q3857" s="11"/>
      <c r="S3857" s="11"/>
      <c r="AB3857" s="25"/>
      <c r="AC3857" s="11"/>
      <c r="AD3857" s="25"/>
      <c r="AE3857" s="25"/>
    </row>
    <row r="3858">
      <c r="A3858" s="11"/>
      <c r="B3858" s="11"/>
      <c r="C3858" s="11"/>
      <c r="D3858" s="11"/>
      <c r="E3858" s="11"/>
      <c r="F3858" s="11"/>
      <c r="H3858" s="11"/>
      <c r="I3858" s="11"/>
      <c r="K3858" s="11"/>
      <c r="P3858" s="25"/>
      <c r="Q3858" s="11"/>
      <c r="R3858" s="11"/>
      <c r="AB3858" s="25"/>
      <c r="AC3858" s="11"/>
      <c r="AD3858" s="25"/>
      <c r="AE3858" s="25"/>
    </row>
    <row r="3859">
      <c r="A3859" s="11"/>
      <c r="B3859" s="11"/>
      <c r="C3859" s="11"/>
      <c r="D3859" s="11"/>
      <c r="E3859" s="11"/>
      <c r="F3859" s="11"/>
      <c r="H3859" s="11"/>
      <c r="I3859" s="11"/>
      <c r="K3859" s="11"/>
      <c r="P3859" s="25"/>
      <c r="Q3859" s="11"/>
      <c r="R3859" s="11"/>
      <c r="AB3859" s="25"/>
      <c r="AC3859" s="11"/>
      <c r="AD3859" s="25"/>
      <c r="AE3859" s="25"/>
    </row>
    <row r="3860">
      <c r="A3860" s="11"/>
      <c r="B3860" s="11"/>
      <c r="C3860" s="11"/>
      <c r="D3860" s="11"/>
      <c r="E3860" s="11"/>
      <c r="F3860" s="11"/>
      <c r="H3860" s="78"/>
      <c r="I3860" s="78"/>
      <c r="P3860" s="25"/>
      <c r="S3860" s="11"/>
      <c r="AB3860" s="25"/>
      <c r="AC3860" s="11"/>
      <c r="AD3860" s="25"/>
      <c r="AE3860" s="25"/>
    </row>
    <row r="3861">
      <c r="A3861" s="11"/>
      <c r="B3861" s="11"/>
      <c r="C3861" s="11"/>
      <c r="D3861" s="11"/>
      <c r="E3861" s="11"/>
      <c r="F3861" s="11"/>
      <c r="P3861" s="25"/>
      <c r="S3861" s="11"/>
      <c r="AB3861" s="25"/>
      <c r="AC3861" s="11"/>
      <c r="AD3861" s="25"/>
      <c r="AE3861" s="25"/>
    </row>
    <row r="3862">
      <c r="A3862" s="11"/>
      <c r="B3862" s="11"/>
      <c r="C3862" s="11"/>
      <c r="D3862" s="11"/>
      <c r="E3862" s="11"/>
      <c r="F3862" s="11"/>
      <c r="H3862" s="11"/>
      <c r="I3862" s="11"/>
      <c r="K3862" s="11"/>
      <c r="P3862" s="25"/>
      <c r="Q3862" s="11"/>
      <c r="R3862" s="11"/>
      <c r="AB3862" s="25"/>
      <c r="AC3862" s="11"/>
      <c r="AD3862" s="25"/>
      <c r="AE3862" s="25"/>
    </row>
    <row r="3863">
      <c r="A3863" s="11"/>
      <c r="B3863" s="11"/>
      <c r="C3863" s="11"/>
      <c r="D3863" s="11"/>
      <c r="E3863" s="11"/>
      <c r="F3863" s="11"/>
      <c r="H3863" s="78"/>
      <c r="I3863" s="78"/>
      <c r="K3863" s="78"/>
      <c r="P3863" s="25"/>
      <c r="S3863" s="11"/>
      <c r="AB3863" s="25"/>
      <c r="AC3863" s="11"/>
      <c r="AD3863" s="25"/>
      <c r="AE3863" s="25"/>
    </row>
    <row r="3864">
      <c r="A3864" s="11"/>
      <c r="B3864" s="11"/>
      <c r="C3864" s="11"/>
      <c r="D3864" s="11"/>
      <c r="E3864" s="11"/>
      <c r="F3864" s="11"/>
      <c r="H3864" s="11"/>
      <c r="I3864" s="11"/>
      <c r="K3864" s="11"/>
      <c r="P3864" s="25"/>
      <c r="Q3864" s="11"/>
      <c r="R3864" s="11"/>
      <c r="AB3864" s="25"/>
      <c r="AC3864" s="11"/>
      <c r="AD3864" s="25"/>
      <c r="AE3864" s="25"/>
    </row>
    <row r="3865">
      <c r="A3865" s="11"/>
      <c r="B3865" s="11"/>
      <c r="C3865" s="11"/>
      <c r="D3865" s="11"/>
      <c r="E3865" s="11"/>
      <c r="F3865" s="11"/>
      <c r="H3865" s="11"/>
      <c r="I3865" s="11"/>
      <c r="K3865" s="78"/>
      <c r="P3865" s="25"/>
      <c r="Q3865" s="11"/>
      <c r="R3865" s="11"/>
      <c r="AB3865" s="25"/>
      <c r="AC3865" s="11"/>
      <c r="AD3865" s="25"/>
      <c r="AE3865" s="25"/>
    </row>
    <row r="3866">
      <c r="A3866" s="11"/>
      <c r="B3866" s="11"/>
      <c r="C3866" s="11"/>
      <c r="D3866" s="11"/>
      <c r="E3866" s="11"/>
      <c r="F3866" s="11"/>
      <c r="H3866" s="78"/>
      <c r="I3866" s="78"/>
      <c r="P3866" s="25"/>
      <c r="S3866" s="11"/>
      <c r="AB3866" s="25"/>
      <c r="AC3866" s="11"/>
      <c r="AD3866" s="25"/>
      <c r="AE3866" s="25"/>
    </row>
    <row r="3867">
      <c r="A3867" s="11"/>
      <c r="B3867" s="11"/>
      <c r="C3867" s="11"/>
      <c r="D3867" s="11"/>
      <c r="E3867" s="11"/>
      <c r="F3867" s="11"/>
      <c r="H3867" s="11"/>
      <c r="I3867" s="11"/>
      <c r="K3867" s="11"/>
      <c r="P3867" s="25"/>
      <c r="Q3867" s="11"/>
      <c r="R3867" s="11"/>
      <c r="AB3867" s="25"/>
      <c r="AC3867" s="11"/>
      <c r="AD3867" s="25"/>
      <c r="AE3867" s="25"/>
    </row>
    <row r="3868">
      <c r="A3868" s="11"/>
      <c r="B3868" s="11"/>
      <c r="C3868" s="11"/>
      <c r="D3868" s="11"/>
      <c r="E3868" s="11"/>
      <c r="F3868" s="11"/>
      <c r="P3868" s="25"/>
      <c r="Q3868" s="11"/>
      <c r="S3868" s="11"/>
      <c r="AB3868" s="25"/>
      <c r="AC3868" s="11"/>
      <c r="AD3868" s="25"/>
      <c r="AE3868" s="25"/>
    </row>
    <row r="3869">
      <c r="A3869" s="11"/>
      <c r="B3869" s="11"/>
      <c r="C3869" s="11"/>
      <c r="D3869" s="11"/>
      <c r="E3869" s="11"/>
      <c r="F3869" s="11"/>
      <c r="H3869" s="78"/>
      <c r="I3869" s="78"/>
      <c r="K3869" s="78"/>
      <c r="P3869" s="25"/>
      <c r="S3869" s="11"/>
      <c r="AB3869" s="25"/>
      <c r="AC3869" s="11"/>
      <c r="AD3869" s="25"/>
      <c r="AE3869" s="25"/>
    </row>
    <row r="3870">
      <c r="A3870" s="11"/>
      <c r="B3870" s="11"/>
      <c r="C3870" s="11"/>
      <c r="D3870" s="11"/>
      <c r="E3870" s="11"/>
      <c r="F3870" s="11"/>
      <c r="H3870" s="11"/>
      <c r="I3870" s="11"/>
      <c r="K3870" s="11"/>
      <c r="P3870" s="25"/>
      <c r="Q3870" s="11"/>
      <c r="R3870" s="11"/>
      <c r="AB3870" s="25"/>
      <c r="AC3870" s="11"/>
      <c r="AD3870" s="25"/>
      <c r="AE3870" s="25"/>
    </row>
    <row r="3871">
      <c r="A3871" s="11"/>
      <c r="B3871" s="11"/>
      <c r="C3871" s="11"/>
      <c r="D3871" s="11"/>
      <c r="E3871" s="11"/>
      <c r="F3871" s="11"/>
      <c r="P3871" s="25"/>
      <c r="Q3871" s="11"/>
      <c r="S3871" s="11"/>
      <c r="AB3871" s="25"/>
      <c r="AC3871" s="11"/>
      <c r="AD3871" s="25"/>
      <c r="AE3871" s="25"/>
    </row>
    <row r="3872">
      <c r="A3872" s="11"/>
      <c r="B3872" s="11"/>
      <c r="C3872" s="11"/>
      <c r="D3872" s="11"/>
      <c r="E3872" s="11"/>
      <c r="F3872" s="11"/>
      <c r="P3872" s="25"/>
      <c r="S3872" s="11"/>
      <c r="AB3872" s="25"/>
      <c r="AC3872" s="11"/>
      <c r="AD3872" s="25"/>
      <c r="AE3872" s="25"/>
    </row>
    <row r="3873">
      <c r="A3873" s="11"/>
      <c r="B3873" s="11"/>
      <c r="C3873" s="11"/>
      <c r="D3873" s="11"/>
      <c r="E3873" s="11"/>
      <c r="F3873" s="11"/>
      <c r="H3873" s="11"/>
      <c r="I3873" s="11"/>
      <c r="K3873" s="11"/>
      <c r="P3873" s="25"/>
      <c r="Q3873" s="11"/>
      <c r="R3873" s="11"/>
      <c r="AB3873" s="25"/>
      <c r="AC3873" s="11"/>
      <c r="AD3873" s="25"/>
      <c r="AE3873" s="25"/>
    </row>
    <row r="3874">
      <c r="A3874" s="11"/>
      <c r="B3874" s="11"/>
      <c r="C3874" s="11"/>
      <c r="D3874" s="11"/>
      <c r="E3874" s="11"/>
      <c r="F3874" s="11"/>
      <c r="H3874" s="11"/>
      <c r="I3874" s="11"/>
      <c r="K3874" s="11"/>
      <c r="P3874" s="25"/>
      <c r="Q3874" s="11"/>
      <c r="R3874" s="11"/>
      <c r="AB3874" s="25"/>
      <c r="AC3874" s="11"/>
      <c r="AD3874" s="25"/>
      <c r="AE3874" s="25"/>
    </row>
    <row r="3875">
      <c r="A3875" s="11"/>
      <c r="B3875" s="11"/>
      <c r="C3875" s="11"/>
      <c r="D3875" s="11"/>
      <c r="E3875" s="11"/>
      <c r="F3875" s="11"/>
      <c r="H3875" s="78"/>
      <c r="I3875" s="78"/>
      <c r="K3875" s="78"/>
      <c r="P3875" s="25"/>
      <c r="S3875" s="11"/>
      <c r="AB3875" s="25"/>
      <c r="AC3875" s="11"/>
      <c r="AD3875" s="25"/>
      <c r="AE3875" s="25"/>
    </row>
    <row r="3876">
      <c r="A3876" s="11"/>
      <c r="B3876" s="11"/>
      <c r="C3876" s="11"/>
      <c r="D3876" s="11"/>
      <c r="E3876" s="11"/>
      <c r="F3876" s="11"/>
      <c r="H3876" s="11"/>
      <c r="I3876" s="11"/>
      <c r="K3876" s="11"/>
      <c r="P3876" s="25"/>
      <c r="Q3876" s="11"/>
      <c r="R3876" s="11"/>
      <c r="AB3876" s="25"/>
      <c r="AC3876" s="11"/>
      <c r="AD3876" s="25"/>
      <c r="AE3876" s="25"/>
    </row>
    <row r="3877">
      <c r="A3877" s="11"/>
      <c r="B3877" s="11"/>
      <c r="C3877" s="11"/>
      <c r="D3877" s="11"/>
      <c r="E3877" s="11"/>
      <c r="F3877" s="11"/>
      <c r="H3877" s="11"/>
      <c r="I3877" s="11"/>
      <c r="K3877" s="11"/>
      <c r="P3877" s="25"/>
      <c r="Q3877" s="11"/>
      <c r="R3877" s="11"/>
      <c r="AB3877" s="25"/>
      <c r="AC3877" s="11"/>
      <c r="AD3877" s="25"/>
      <c r="AE3877" s="25"/>
    </row>
    <row r="3878">
      <c r="A3878" s="11"/>
      <c r="B3878" s="11"/>
      <c r="C3878" s="11"/>
      <c r="D3878" s="11"/>
      <c r="E3878" s="11"/>
      <c r="F3878" s="11"/>
      <c r="H3878" s="11"/>
      <c r="I3878" s="11"/>
      <c r="K3878" s="11"/>
      <c r="P3878" s="25"/>
      <c r="Q3878" s="11"/>
      <c r="R3878" s="11"/>
      <c r="AB3878" s="25"/>
      <c r="AC3878" s="11"/>
      <c r="AD3878" s="25"/>
      <c r="AE3878" s="25"/>
    </row>
    <row r="3879">
      <c r="A3879" s="11"/>
      <c r="B3879" s="11"/>
      <c r="C3879" s="11"/>
      <c r="D3879" s="11"/>
      <c r="E3879" s="11"/>
      <c r="F3879" s="11"/>
      <c r="H3879" s="11"/>
      <c r="I3879" s="11"/>
      <c r="K3879" s="11"/>
      <c r="P3879" s="25"/>
      <c r="Q3879" s="11"/>
      <c r="R3879" s="11"/>
      <c r="AB3879" s="25"/>
      <c r="AC3879" s="11"/>
      <c r="AD3879" s="25"/>
      <c r="AE3879" s="25"/>
    </row>
    <row r="3880">
      <c r="A3880" s="11"/>
      <c r="B3880" s="11"/>
      <c r="C3880" s="11"/>
      <c r="D3880" s="11"/>
      <c r="E3880" s="11"/>
      <c r="F3880" s="11"/>
      <c r="P3880" s="25"/>
      <c r="Q3880" s="11"/>
      <c r="S3880" s="11"/>
      <c r="AB3880" s="25"/>
      <c r="AC3880" s="11"/>
      <c r="AD3880" s="25"/>
      <c r="AE3880" s="25"/>
    </row>
    <row r="3881">
      <c r="A3881" s="11"/>
      <c r="B3881" s="11"/>
      <c r="C3881" s="11"/>
      <c r="D3881" s="11"/>
      <c r="E3881" s="11"/>
      <c r="F3881" s="11"/>
      <c r="P3881" s="25"/>
      <c r="Q3881" s="11"/>
      <c r="S3881" s="11"/>
      <c r="AB3881" s="25"/>
      <c r="AC3881" s="11"/>
      <c r="AD3881" s="25"/>
      <c r="AE3881" s="25"/>
    </row>
    <row r="3882">
      <c r="A3882" s="11"/>
      <c r="B3882" s="11"/>
      <c r="C3882" s="11"/>
      <c r="D3882" s="11"/>
      <c r="E3882" s="11"/>
      <c r="F3882" s="11"/>
      <c r="P3882" s="25"/>
      <c r="Q3882" s="11"/>
      <c r="S3882" s="11"/>
      <c r="AB3882" s="25"/>
      <c r="AC3882" s="11"/>
      <c r="AD3882" s="25"/>
      <c r="AE3882" s="25"/>
    </row>
    <row r="3883">
      <c r="A3883" s="11"/>
      <c r="B3883" s="11"/>
      <c r="C3883" s="11"/>
      <c r="D3883" s="11"/>
      <c r="E3883" s="11"/>
      <c r="F3883" s="11"/>
      <c r="H3883" s="11"/>
      <c r="I3883" s="11"/>
      <c r="K3883" s="11"/>
      <c r="P3883" s="25"/>
      <c r="Q3883" s="11"/>
      <c r="R3883" s="11"/>
      <c r="AB3883" s="25"/>
      <c r="AC3883" s="11"/>
      <c r="AD3883" s="25"/>
      <c r="AE3883" s="25"/>
    </row>
    <row r="3884">
      <c r="A3884" s="11"/>
      <c r="B3884" s="11"/>
      <c r="C3884" s="11"/>
      <c r="D3884" s="11"/>
      <c r="E3884" s="11"/>
      <c r="F3884" s="11"/>
      <c r="H3884" s="78"/>
      <c r="I3884" s="78"/>
      <c r="P3884" s="25"/>
      <c r="S3884" s="11"/>
      <c r="AB3884" s="25"/>
      <c r="AC3884" s="11"/>
      <c r="AD3884" s="25"/>
      <c r="AE3884" s="25"/>
    </row>
    <row r="3885">
      <c r="A3885" s="11"/>
      <c r="B3885" s="11"/>
      <c r="C3885" s="11"/>
      <c r="D3885" s="11"/>
      <c r="E3885" s="11"/>
      <c r="F3885" s="11"/>
      <c r="H3885" s="11"/>
      <c r="I3885" s="11"/>
      <c r="K3885" s="11"/>
      <c r="P3885" s="25"/>
      <c r="Q3885" s="11"/>
      <c r="R3885" s="11"/>
      <c r="AB3885" s="25"/>
      <c r="AC3885" s="11"/>
      <c r="AD3885" s="25"/>
      <c r="AE3885" s="25"/>
    </row>
    <row r="3886">
      <c r="A3886" s="11"/>
      <c r="B3886" s="11"/>
      <c r="C3886" s="11"/>
      <c r="D3886" s="11"/>
      <c r="E3886" s="11"/>
      <c r="F3886" s="11"/>
      <c r="H3886" s="11"/>
      <c r="I3886" s="11"/>
      <c r="K3886" s="11"/>
      <c r="P3886" s="25"/>
      <c r="Q3886" s="11"/>
      <c r="R3886" s="11"/>
      <c r="AB3886" s="25"/>
      <c r="AC3886" s="11"/>
      <c r="AD3886" s="25"/>
      <c r="AE3886" s="25"/>
    </row>
    <row r="3887">
      <c r="A3887" s="11"/>
      <c r="B3887" s="11"/>
      <c r="C3887" s="11"/>
      <c r="D3887" s="11"/>
      <c r="E3887" s="11"/>
      <c r="F3887" s="11"/>
      <c r="H3887" s="11"/>
      <c r="I3887" s="11"/>
      <c r="K3887" s="11"/>
      <c r="P3887" s="25"/>
      <c r="Q3887" s="11"/>
      <c r="R3887" s="11"/>
      <c r="AB3887" s="25"/>
      <c r="AC3887" s="11"/>
      <c r="AD3887" s="25"/>
      <c r="AE3887" s="25"/>
    </row>
    <row r="3888">
      <c r="A3888" s="11"/>
      <c r="B3888" s="11"/>
      <c r="C3888" s="11"/>
      <c r="D3888" s="11"/>
      <c r="E3888" s="11"/>
      <c r="F3888" s="11"/>
      <c r="H3888" s="11"/>
      <c r="I3888" s="11"/>
      <c r="K3888" s="11"/>
      <c r="P3888" s="25"/>
      <c r="Q3888" s="11"/>
      <c r="R3888" s="11"/>
      <c r="AB3888" s="25"/>
      <c r="AC3888" s="11"/>
      <c r="AD3888" s="25"/>
      <c r="AE3888" s="25"/>
    </row>
    <row r="3889">
      <c r="A3889" s="11"/>
      <c r="B3889" s="11"/>
      <c r="C3889" s="11"/>
      <c r="D3889" s="11"/>
      <c r="E3889" s="11"/>
      <c r="F3889" s="11"/>
      <c r="H3889" s="11"/>
      <c r="I3889" s="11"/>
      <c r="K3889" s="11"/>
      <c r="P3889" s="25"/>
      <c r="Q3889" s="11"/>
      <c r="R3889" s="11"/>
      <c r="AB3889" s="25"/>
      <c r="AC3889" s="11"/>
      <c r="AD3889" s="25"/>
      <c r="AE3889" s="25"/>
    </row>
    <row r="3890">
      <c r="A3890" s="11"/>
      <c r="B3890" s="11"/>
      <c r="C3890" s="11"/>
      <c r="D3890" s="11"/>
      <c r="E3890" s="11"/>
      <c r="F3890" s="11"/>
      <c r="H3890" s="78"/>
      <c r="I3890" s="78"/>
      <c r="K3890" s="78"/>
      <c r="P3890" s="25"/>
      <c r="Q3890" s="11"/>
      <c r="S3890" s="11"/>
      <c r="AB3890" s="25"/>
      <c r="AC3890" s="11"/>
      <c r="AD3890" s="25"/>
      <c r="AE3890" s="25"/>
    </row>
    <row r="3891">
      <c r="A3891" s="11"/>
      <c r="B3891" s="11"/>
      <c r="C3891" s="11"/>
      <c r="D3891" s="11"/>
      <c r="E3891" s="11"/>
      <c r="F3891" s="11"/>
      <c r="P3891" s="25"/>
      <c r="Q3891" s="11"/>
      <c r="S3891" s="11"/>
      <c r="AB3891" s="25"/>
      <c r="AC3891" s="11"/>
      <c r="AD3891" s="25"/>
      <c r="AE3891" s="25"/>
    </row>
    <row r="3892">
      <c r="A3892" s="11"/>
      <c r="B3892" s="11"/>
      <c r="C3892" s="11"/>
      <c r="D3892" s="11"/>
      <c r="E3892" s="11"/>
      <c r="F3892" s="11"/>
      <c r="P3892" s="25"/>
      <c r="Q3892" s="11"/>
      <c r="S3892" s="11"/>
      <c r="AB3892" s="25"/>
      <c r="AC3892" s="11"/>
      <c r="AD3892" s="25"/>
      <c r="AE3892" s="25"/>
    </row>
    <row r="3893">
      <c r="A3893" s="11"/>
      <c r="B3893" s="11"/>
      <c r="C3893" s="11"/>
      <c r="D3893" s="11"/>
      <c r="E3893" s="11"/>
      <c r="F3893" s="11"/>
      <c r="P3893" s="25"/>
      <c r="S3893" s="11"/>
      <c r="AB3893" s="25"/>
      <c r="AC3893" s="11"/>
      <c r="AD3893" s="25"/>
      <c r="AE3893" s="25"/>
    </row>
    <row r="3894">
      <c r="A3894" s="11"/>
      <c r="B3894" s="11"/>
      <c r="C3894" s="11"/>
      <c r="D3894" s="11"/>
      <c r="E3894" s="11"/>
      <c r="F3894" s="11"/>
      <c r="H3894" s="11"/>
      <c r="I3894" s="11"/>
      <c r="K3894" s="11"/>
      <c r="P3894" s="25"/>
      <c r="Q3894" s="11"/>
      <c r="R3894" s="11"/>
      <c r="AB3894" s="25"/>
      <c r="AC3894" s="11"/>
      <c r="AD3894" s="25"/>
      <c r="AE3894" s="25"/>
    </row>
    <row r="3895">
      <c r="A3895" s="11"/>
      <c r="B3895" s="11"/>
      <c r="C3895" s="11"/>
      <c r="D3895" s="11"/>
      <c r="E3895" s="11"/>
      <c r="F3895" s="11"/>
      <c r="H3895" s="11"/>
      <c r="I3895" s="11"/>
      <c r="K3895" s="11"/>
      <c r="P3895" s="25"/>
      <c r="Q3895" s="11"/>
      <c r="R3895" s="11"/>
      <c r="AB3895" s="25"/>
      <c r="AC3895" s="11"/>
      <c r="AD3895" s="25"/>
      <c r="AE3895" s="25"/>
    </row>
    <row r="3896">
      <c r="A3896" s="11"/>
      <c r="B3896" s="11"/>
      <c r="C3896" s="11"/>
      <c r="D3896" s="11"/>
      <c r="E3896" s="11"/>
      <c r="F3896" s="11"/>
      <c r="P3896" s="25"/>
      <c r="S3896" s="11"/>
      <c r="AB3896" s="25"/>
      <c r="AC3896" s="11"/>
      <c r="AD3896" s="25"/>
      <c r="AE3896" s="25"/>
    </row>
    <row r="3897">
      <c r="A3897" s="11"/>
      <c r="B3897" s="11"/>
      <c r="C3897" s="11"/>
      <c r="D3897" s="11"/>
      <c r="E3897" s="11"/>
      <c r="F3897" s="11"/>
      <c r="H3897" s="11"/>
      <c r="I3897" s="11"/>
      <c r="K3897" s="11"/>
      <c r="P3897" s="25"/>
      <c r="Q3897" s="11"/>
      <c r="R3897" s="11"/>
      <c r="AB3897" s="25"/>
      <c r="AC3897" s="11"/>
      <c r="AD3897" s="25"/>
      <c r="AE3897" s="25"/>
    </row>
    <row r="3898">
      <c r="A3898" s="11"/>
      <c r="B3898" s="11"/>
      <c r="C3898" s="11"/>
      <c r="D3898" s="11"/>
      <c r="E3898" s="11"/>
      <c r="F3898" s="11"/>
      <c r="H3898" s="78"/>
      <c r="I3898" s="78"/>
      <c r="K3898" s="78"/>
      <c r="P3898" s="25"/>
      <c r="Q3898" s="11"/>
      <c r="S3898" s="11"/>
      <c r="AB3898" s="25"/>
      <c r="AC3898" s="11"/>
      <c r="AD3898" s="25"/>
      <c r="AE3898" s="25"/>
    </row>
    <row r="3899">
      <c r="A3899" s="11"/>
      <c r="B3899" s="11"/>
      <c r="C3899" s="11"/>
      <c r="D3899" s="11"/>
      <c r="E3899" s="11"/>
      <c r="F3899" s="11"/>
      <c r="P3899" s="25"/>
      <c r="S3899" s="11"/>
      <c r="AB3899" s="25"/>
      <c r="AC3899" s="11"/>
      <c r="AD3899" s="25"/>
      <c r="AE3899" s="25"/>
    </row>
    <row r="3900">
      <c r="A3900" s="11"/>
      <c r="B3900" s="11"/>
      <c r="C3900" s="11"/>
      <c r="D3900" s="11"/>
      <c r="E3900" s="11"/>
      <c r="F3900" s="11"/>
      <c r="H3900" s="11"/>
      <c r="I3900" s="11"/>
      <c r="K3900" s="11"/>
      <c r="P3900" s="25"/>
      <c r="Q3900" s="11"/>
      <c r="R3900" s="11"/>
      <c r="AB3900" s="25"/>
      <c r="AC3900" s="11"/>
      <c r="AD3900" s="25"/>
      <c r="AE3900" s="25"/>
    </row>
    <row r="3901">
      <c r="A3901" s="11"/>
      <c r="B3901" s="11"/>
      <c r="C3901" s="11"/>
      <c r="D3901" s="11"/>
      <c r="E3901" s="11"/>
      <c r="F3901" s="11"/>
      <c r="H3901" s="11"/>
      <c r="I3901" s="11"/>
      <c r="K3901" s="78"/>
      <c r="P3901" s="25"/>
      <c r="Q3901" s="11"/>
      <c r="R3901" s="11"/>
      <c r="AB3901" s="25"/>
      <c r="AC3901" s="11"/>
      <c r="AD3901" s="25"/>
      <c r="AE3901" s="25"/>
    </row>
    <row r="3902">
      <c r="A3902" s="11"/>
      <c r="B3902" s="11"/>
      <c r="C3902" s="11"/>
      <c r="D3902" s="11"/>
      <c r="E3902" s="11"/>
      <c r="F3902" s="11"/>
      <c r="P3902" s="25"/>
      <c r="S3902" s="11"/>
      <c r="AB3902" s="25"/>
      <c r="AC3902" s="11"/>
      <c r="AD3902" s="25"/>
      <c r="AE3902" s="25"/>
    </row>
    <row r="3903">
      <c r="A3903" s="11"/>
      <c r="B3903" s="11"/>
      <c r="C3903" s="11"/>
      <c r="D3903" s="11"/>
      <c r="E3903" s="11"/>
      <c r="F3903" s="11"/>
      <c r="H3903" s="11"/>
      <c r="I3903" s="11"/>
      <c r="K3903" s="11"/>
      <c r="P3903" s="25"/>
      <c r="Q3903" s="11"/>
      <c r="R3903" s="11"/>
      <c r="AB3903" s="25"/>
      <c r="AC3903" s="11"/>
      <c r="AD3903" s="25"/>
      <c r="AE3903" s="25"/>
    </row>
    <row r="3904">
      <c r="A3904" s="11"/>
      <c r="B3904" s="11"/>
      <c r="C3904" s="11"/>
      <c r="D3904" s="11"/>
      <c r="E3904" s="11"/>
      <c r="F3904" s="11"/>
      <c r="H3904" s="78"/>
      <c r="I3904" s="78"/>
      <c r="K3904" s="78"/>
      <c r="P3904" s="25"/>
      <c r="Q3904" s="11"/>
      <c r="S3904" s="11"/>
      <c r="AB3904" s="25"/>
      <c r="AC3904" s="11"/>
      <c r="AD3904" s="25"/>
      <c r="AE3904" s="25"/>
    </row>
    <row r="3905">
      <c r="A3905" s="11"/>
      <c r="B3905" s="11"/>
      <c r="C3905" s="11"/>
      <c r="D3905" s="11"/>
      <c r="E3905" s="11"/>
      <c r="F3905" s="11"/>
      <c r="H3905" s="11"/>
      <c r="I3905" s="11"/>
      <c r="K3905" s="11"/>
      <c r="P3905" s="25"/>
      <c r="Q3905" s="11"/>
      <c r="R3905" s="11"/>
      <c r="AB3905" s="25"/>
      <c r="AC3905" s="11"/>
      <c r="AD3905" s="25"/>
      <c r="AE3905" s="25"/>
    </row>
    <row r="3906">
      <c r="A3906" s="11"/>
      <c r="B3906" s="11"/>
      <c r="C3906" s="11"/>
      <c r="D3906" s="11"/>
      <c r="E3906" s="11"/>
      <c r="F3906" s="11"/>
      <c r="H3906" s="11"/>
      <c r="I3906" s="11"/>
      <c r="K3906" s="11"/>
      <c r="P3906" s="25"/>
      <c r="Q3906" s="11"/>
      <c r="R3906" s="11"/>
      <c r="AB3906" s="25"/>
      <c r="AC3906" s="11"/>
      <c r="AD3906" s="25"/>
      <c r="AE3906" s="25"/>
    </row>
    <row r="3907">
      <c r="A3907" s="11"/>
      <c r="B3907" s="11"/>
      <c r="C3907" s="11"/>
      <c r="D3907" s="11"/>
      <c r="E3907" s="11"/>
      <c r="F3907" s="11"/>
      <c r="H3907" s="11"/>
      <c r="I3907" s="11"/>
      <c r="K3907" s="11"/>
      <c r="P3907" s="25"/>
      <c r="Q3907" s="11"/>
      <c r="R3907" s="11"/>
      <c r="AB3907" s="25"/>
      <c r="AC3907" s="11"/>
      <c r="AD3907" s="25"/>
      <c r="AE3907" s="25"/>
    </row>
    <row r="3908">
      <c r="A3908" s="11"/>
      <c r="B3908" s="11"/>
      <c r="C3908" s="11"/>
      <c r="D3908" s="11"/>
      <c r="E3908" s="11"/>
      <c r="F3908" s="11"/>
      <c r="H3908" s="11"/>
      <c r="I3908" s="11"/>
      <c r="K3908" s="11"/>
      <c r="P3908" s="25"/>
      <c r="Q3908" s="11"/>
      <c r="R3908" s="11"/>
      <c r="AB3908" s="25"/>
      <c r="AC3908" s="11"/>
      <c r="AD3908" s="25"/>
      <c r="AE3908" s="25"/>
    </row>
    <row r="3909">
      <c r="A3909" s="11"/>
      <c r="B3909" s="11"/>
      <c r="C3909" s="11"/>
      <c r="D3909" s="11"/>
      <c r="E3909" s="11"/>
      <c r="F3909" s="11"/>
      <c r="P3909" s="25"/>
      <c r="S3909" s="11"/>
      <c r="AB3909" s="25"/>
      <c r="AC3909" s="11"/>
      <c r="AD3909" s="25"/>
      <c r="AE3909" s="25"/>
    </row>
    <row r="3910">
      <c r="A3910" s="11"/>
      <c r="B3910" s="11"/>
      <c r="C3910" s="11"/>
      <c r="D3910" s="11"/>
      <c r="E3910" s="11"/>
      <c r="F3910" s="11"/>
      <c r="P3910" s="25"/>
      <c r="S3910" s="11"/>
      <c r="AB3910" s="25"/>
      <c r="AC3910" s="11"/>
      <c r="AD3910" s="25"/>
      <c r="AE3910" s="25"/>
    </row>
    <row r="3911">
      <c r="A3911" s="11"/>
      <c r="B3911" s="11"/>
      <c r="C3911" s="11"/>
      <c r="D3911" s="11"/>
      <c r="E3911" s="11"/>
      <c r="F3911" s="11"/>
      <c r="H3911" s="78"/>
      <c r="I3911" s="78"/>
      <c r="K3911" s="78"/>
      <c r="P3911" s="25"/>
      <c r="S3911" s="11"/>
      <c r="AB3911" s="25"/>
      <c r="AC3911" s="11"/>
      <c r="AD3911" s="25"/>
      <c r="AE3911" s="25"/>
    </row>
    <row r="3912">
      <c r="A3912" s="11"/>
      <c r="B3912" s="11"/>
      <c r="C3912" s="11"/>
      <c r="D3912" s="11"/>
      <c r="E3912" s="11"/>
      <c r="F3912" s="11"/>
      <c r="H3912" s="78"/>
      <c r="I3912" s="78"/>
      <c r="K3912" s="78"/>
      <c r="P3912" s="25"/>
      <c r="S3912" s="11"/>
      <c r="AB3912" s="25"/>
      <c r="AC3912" s="11"/>
      <c r="AD3912" s="25"/>
      <c r="AE3912" s="25"/>
    </row>
    <row r="3913">
      <c r="A3913" s="11"/>
      <c r="B3913" s="11"/>
      <c r="C3913" s="11"/>
      <c r="D3913" s="11"/>
      <c r="E3913" s="11"/>
      <c r="F3913" s="11"/>
      <c r="P3913" s="25"/>
      <c r="S3913" s="11"/>
      <c r="AB3913" s="25"/>
      <c r="AC3913" s="11"/>
      <c r="AD3913" s="25"/>
      <c r="AE3913" s="25"/>
    </row>
    <row r="3914">
      <c r="A3914" s="11"/>
      <c r="B3914" s="11"/>
      <c r="C3914" s="11"/>
      <c r="D3914" s="11"/>
      <c r="E3914" s="11"/>
      <c r="F3914" s="11"/>
      <c r="P3914" s="25"/>
      <c r="S3914" s="11"/>
      <c r="AB3914" s="25"/>
      <c r="AC3914" s="11"/>
      <c r="AD3914" s="25"/>
      <c r="AE3914" s="25"/>
    </row>
    <row r="3915">
      <c r="A3915" s="11"/>
      <c r="B3915" s="11"/>
      <c r="C3915" s="11"/>
      <c r="D3915" s="11"/>
      <c r="E3915" s="11"/>
      <c r="F3915" s="11"/>
      <c r="H3915" s="78"/>
      <c r="I3915" s="78"/>
      <c r="K3915" s="78"/>
      <c r="P3915" s="25"/>
      <c r="S3915" s="11"/>
      <c r="AB3915" s="25"/>
      <c r="AC3915" s="11"/>
      <c r="AD3915" s="25"/>
      <c r="AE3915" s="25"/>
    </row>
    <row r="3916">
      <c r="A3916" s="11"/>
      <c r="B3916" s="11"/>
      <c r="C3916" s="11"/>
      <c r="D3916" s="11"/>
      <c r="E3916" s="11"/>
      <c r="F3916" s="11"/>
      <c r="P3916" s="25"/>
      <c r="S3916" s="11"/>
      <c r="AB3916" s="25"/>
      <c r="AC3916" s="11"/>
      <c r="AD3916" s="25"/>
      <c r="AE3916" s="25"/>
    </row>
    <row r="3917">
      <c r="A3917" s="11"/>
      <c r="B3917" s="11"/>
      <c r="C3917" s="11"/>
      <c r="D3917" s="11"/>
      <c r="E3917" s="11"/>
      <c r="F3917" s="11"/>
      <c r="H3917" s="78"/>
      <c r="I3917" s="78"/>
      <c r="P3917" s="25"/>
      <c r="S3917" s="11"/>
      <c r="AB3917" s="25"/>
      <c r="AC3917" s="11"/>
      <c r="AD3917" s="25"/>
      <c r="AE3917" s="25"/>
    </row>
    <row r="3918">
      <c r="A3918" s="11"/>
      <c r="B3918" s="11"/>
      <c r="C3918" s="11"/>
      <c r="D3918" s="11"/>
      <c r="E3918" s="11"/>
      <c r="F3918" s="11"/>
      <c r="P3918" s="25"/>
      <c r="S3918" s="11"/>
      <c r="AB3918" s="25"/>
      <c r="AC3918" s="11"/>
      <c r="AD3918" s="25"/>
      <c r="AE3918" s="25"/>
    </row>
    <row r="3919">
      <c r="A3919" s="11"/>
      <c r="B3919" s="11"/>
      <c r="C3919" s="11"/>
      <c r="D3919" s="11"/>
      <c r="E3919" s="11"/>
      <c r="F3919" s="11"/>
      <c r="P3919" s="25"/>
      <c r="S3919" s="11"/>
      <c r="AB3919" s="25"/>
      <c r="AC3919" s="11"/>
      <c r="AD3919" s="25"/>
      <c r="AE3919" s="25"/>
    </row>
    <row r="3920">
      <c r="A3920" s="11"/>
      <c r="B3920" s="11"/>
      <c r="C3920" s="11"/>
      <c r="D3920" s="11"/>
      <c r="E3920" s="11"/>
      <c r="F3920" s="11"/>
      <c r="P3920" s="25"/>
      <c r="S3920" s="11"/>
      <c r="AB3920" s="25"/>
      <c r="AC3920" s="11"/>
      <c r="AD3920" s="25"/>
      <c r="AE3920" s="25"/>
    </row>
    <row r="3921">
      <c r="A3921" s="11"/>
      <c r="B3921" s="11"/>
      <c r="C3921" s="11"/>
      <c r="D3921" s="11"/>
      <c r="E3921" s="11"/>
      <c r="F3921" s="11"/>
      <c r="H3921" s="11"/>
      <c r="I3921" s="78"/>
      <c r="K3921" s="78"/>
      <c r="L3921" s="11"/>
      <c r="P3921" s="25"/>
      <c r="Q3921" s="11"/>
      <c r="R3921" s="11"/>
      <c r="AB3921" s="25"/>
      <c r="AC3921" s="11"/>
      <c r="AD3921" s="25"/>
      <c r="AE3921" s="25"/>
    </row>
    <row r="3922">
      <c r="A3922" s="11"/>
      <c r="B3922" s="11"/>
      <c r="C3922" s="11"/>
      <c r="D3922" s="11"/>
      <c r="E3922" s="11"/>
      <c r="F3922" s="11"/>
      <c r="P3922" s="25"/>
      <c r="S3922" s="11"/>
      <c r="AB3922" s="25"/>
      <c r="AC3922" s="11"/>
      <c r="AD3922" s="25"/>
      <c r="AE3922" s="25"/>
    </row>
    <row r="3923">
      <c r="A3923" s="11"/>
      <c r="B3923" s="11"/>
      <c r="C3923" s="11"/>
      <c r="D3923" s="11"/>
      <c r="E3923" s="11"/>
      <c r="F3923" s="11"/>
      <c r="P3923" s="25"/>
      <c r="S3923" s="11"/>
      <c r="AB3923" s="25"/>
      <c r="AC3923" s="11"/>
      <c r="AD3923" s="25"/>
      <c r="AE3923" s="25"/>
    </row>
    <row r="3924">
      <c r="A3924" s="11"/>
      <c r="B3924" s="11"/>
      <c r="C3924" s="11"/>
      <c r="D3924" s="11"/>
      <c r="E3924" s="11"/>
      <c r="F3924" s="11"/>
      <c r="H3924" s="11"/>
      <c r="L3924" s="11"/>
      <c r="P3924" s="25"/>
      <c r="Q3924" s="11"/>
      <c r="R3924" s="11"/>
      <c r="AB3924" s="25"/>
      <c r="AC3924" s="11"/>
      <c r="AD3924" s="25"/>
      <c r="AE3924" s="25"/>
    </row>
    <row r="3925">
      <c r="A3925" s="11"/>
      <c r="B3925" s="11"/>
      <c r="C3925" s="11"/>
      <c r="D3925" s="11"/>
      <c r="E3925" s="11"/>
      <c r="F3925" s="11"/>
      <c r="H3925" s="11"/>
      <c r="L3925" s="11"/>
      <c r="P3925" s="25"/>
      <c r="Q3925" s="11"/>
      <c r="R3925" s="11"/>
      <c r="AB3925" s="25"/>
      <c r="AC3925" s="11"/>
      <c r="AD3925" s="25"/>
      <c r="AE3925" s="25"/>
    </row>
    <row r="3926">
      <c r="A3926" s="11"/>
      <c r="B3926" s="11"/>
      <c r="C3926" s="11"/>
      <c r="D3926" s="11"/>
      <c r="E3926" s="11"/>
      <c r="F3926" s="11"/>
      <c r="H3926" s="78"/>
      <c r="I3926" s="78"/>
      <c r="K3926" s="78"/>
      <c r="P3926" s="25"/>
      <c r="S3926" s="11"/>
      <c r="AB3926" s="25"/>
      <c r="AC3926" s="11"/>
      <c r="AD3926" s="25"/>
      <c r="AE3926" s="25"/>
    </row>
    <row r="3927">
      <c r="A3927" s="11"/>
      <c r="B3927" s="11"/>
      <c r="C3927" s="11"/>
      <c r="D3927" s="11"/>
      <c r="E3927" s="11"/>
      <c r="F3927" s="11"/>
      <c r="H3927" s="11"/>
      <c r="L3927" s="11"/>
      <c r="P3927" s="25"/>
      <c r="Q3927" s="11"/>
      <c r="R3927" s="11"/>
      <c r="AB3927" s="25"/>
      <c r="AC3927" s="11"/>
      <c r="AD3927" s="25"/>
      <c r="AE3927" s="25"/>
    </row>
    <row r="3928">
      <c r="A3928" s="11"/>
      <c r="B3928" s="11"/>
      <c r="C3928" s="11"/>
      <c r="D3928" s="11"/>
      <c r="E3928" s="11"/>
      <c r="F3928" s="11"/>
      <c r="H3928" s="11"/>
      <c r="L3928" s="11"/>
      <c r="P3928" s="25"/>
      <c r="Q3928" s="11"/>
      <c r="R3928" s="11"/>
      <c r="AB3928" s="25"/>
      <c r="AC3928" s="11"/>
      <c r="AD3928" s="25"/>
      <c r="AE3928" s="25"/>
    </row>
    <row r="3929">
      <c r="A3929" s="11"/>
      <c r="B3929" s="11"/>
      <c r="C3929" s="11"/>
      <c r="D3929" s="11"/>
      <c r="E3929" s="11"/>
      <c r="F3929" s="11"/>
      <c r="H3929" s="11"/>
      <c r="I3929" s="78"/>
      <c r="K3929" s="78"/>
      <c r="L3929" s="11"/>
      <c r="P3929" s="25"/>
      <c r="Q3929" s="11"/>
      <c r="R3929" s="11"/>
      <c r="AB3929" s="25"/>
      <c r="AC3929" s="11"/>
      <c r="AD3929" s="25"/>
      <c r="AE3929" s="25"/>
    </row>
    <row r="3930">
      <c r="A3930" s="11"/>
      <c r="B3930" s="11"/>
      <c r="C3930" s="11"/>
      <c r="D3930" s="11"/>
      <c r="E3930" s="11"/>
      <c r="F3930" s="11"/>
      <c r="H3930" s="11"/>
      <c r="L3930" s="11"/>
      <c r="P3930" s="25"/>
      <c r="Q3930" s="11"/>
      <c r="R3930" s="11"/>
      <c r="AB3930" s="25"/>
      <c r="AC3930" s="11"/>
      <c r="AD3930" s="25"/>
      <c r="AE3930" s="25"/>
    </row>
    <row r="3931">
      <c r="A3931" s="11"/>
      <c r="B3931" s="11"/>
      <c r="C3931" s="11"/>
      <c r="D3931" s="11"/>
      <c r="E3931" s="11"/>
      <c r="F3931" s="11"/>
      <c r="H3931" s="11"/>
      <c r="I3931" s="78"/>
      <c r="L3931" s="11"/>
      <c r="P3931" s="25"/>
      <c r="Q3931" s="11"/>
      <c r="R3931" s="11"/>
      <c r="AB3931" s="25"/>
      <c r="AC3931" s="11"/>
      <c r="AD3931" s="25"/>
      <c r="AE3931" s="25"/>
    </row>
    <row r="3932">
      <c r="A3932" s="11"/>
      <c r="B3932" s="11"/>
      <c r="C3932" s="11"/>
      <c r="D3932" s="11"/>
      <c r="E3932" s="11"/>
      <c r="F3932" s="11"/>
      <c r="H3932" s="11"/>
      <c r="I3932" s="78"/>
      <c r="K3932" s="78"/>
      <c r="L3932" s="11"/>
      <c r="P3932" s="25"/>
      <c r="Q3932" s="11"/>
      <c r="R3932" s="11"/>
      <c r="AB3932" s="25"/>
      <c r="AC3932" s="11"/>
      <c r="AD3932" s="25"/>
      <c r="AE3932" s="25"/>
    </row>
    <row r="3933">
      <c r="A3933" s="11"/>
      <c r="B3933" s="11"/>
      <c r="C3933" s="11"/>
      <c r="D3933" s="11"/>
      <c r="E3933" s="11"/>
      <c r="F3933" s="11"/>
      <c r="H3933" s="11"/>
      <c r="L3933" s="11"/>
      <c r="P3933" s="25"/>
      <c r="Q3933" s="11"/>
      <c r="R3933" s="11"/>
      <c r="AB3933" s="25"/>
      <c r="AC3933" s="11"/>
      <c r="AD3933" s="25"/>
      <c r="AE3933" s="25"/>
    </row>
    <row r="3934">
      <c r="A3934" s="11"/>
      <c r="B3934" s="11"/>
      <c r="C3934" s="11"/>
      <c r="D3934" s="11"/>
      <c r="E3934" s="11"/>
      <c r="F3934" s="11"/>
      <c r="H3934" s="11"/>
      <c r="I3934" s="78"/>
      <c r="K3934" s="78"/>
      <c r="L3934" s="11"/>
      <c r="P3934" s="25"/>
      <c r="Q3934" s="11"/>
      <c r="R3934" s="11"/>
      <c r="AB3934" s="25"/>
      <c r="AC3934" s="11"/>
      <c r="AD3934" s="25"/>
      <c r="AE3934" s="25"/>
    </row>
    <row r="3935">
      <c r="A3935" s="11"/>
      <c r="B3935" s="11"/>
      <c r="C3935" s="11"/>
      <c r="D3935" s="11"/>
      <c r="E3935" s="11"/>
      <c r="F3935" s="11"/>
      <c r="H3935" s="11"/>
      <c r="L3935" s="11"/>
      <c r="P3935" s="25"/>
      <c r="Q3935" s="11"/>
      <c r="R3935" s="11"/>
      <c r="AB3935" s="25"/>
      <c r="AC3935" s="11"/>
      <c r="AD3935" s="25"/>
      <c r="AE3935" s="25"/>
    </row>
    <row r="3936">
      <c r="A3936" s="11"/>
      <c r="B3936" s="11"/>
      <c r="C3936" s="11"/>
      <c r="D3936" s="11"/>
      <c r="E3936" s="11"/>
      <c r="F3936" s="11"/>
      <c r="H3936" s="11"/>
      <c r="L3936" s="11"/>
      <c r="P3936" s="25"/>
      <c r="Q3936" s="11"/>
      <c r="R3936" s="11"/>
      <c r="AB3936" s="25"/>
      <c r="AC3936" s="11"/>
      <c r="AD3936" s="25"/>
      <c r="AE3936" s="25"/>
    </row>
    <row r="3937">
      <c r="A3937" s="11"/>
      <c r="B3937" s="11"/>
      <c r="C3937" s="11"/>
      <c r="D3937" s="11"/>
      <c r="E3937" s="11"/>
      <c r="F3937" s="11"/>
      <c r="H3937" s="11"/>
      <c r="L3937" s="11"/>
      <c r="P3937" s="25"/>
      <c r="Q3937" s="11"/>
      <c r="R3937" s="11"/>
      <c r="AB3937" s="25"/>
      <c r="AC3937" s="11"/>
      <c r="AD3937" s="25"/>
      <c r="AE3937" s="25"/>
    </row>
    <row r="3938">
      <c r="A3938" s="11"/>
      <c r="B3938" s="11"/>
      <c r="C3938" s="11"/>
      <c r="D3938" s="11"/>
      <c r="E3938" s="11"/>
      <c r="F3938" s="11"/>
      <c r="H3938" s="11"/>
      <c r="L3938" s="11"/>
      <c r="P3938" s="25"/>
      <c r="Q3938" s="11"/>
      <c r="R3938" s="11"/>
      <c r="AB3938" s="25"/>
      <c r="AC3938" s="11"/>
      <c r="AD3938" s="25"/>
      <c r="AE3938" s="25"/>
    </row>
    <row r="3939">
      <c r="A3939" s="11"/>
      <c r="B3939" s="11"/>
      <c r="C3939" s="11"/>
      <c r="D3939" s="11"/>
      <c r="E3939" s="11"/>
      <c r="F3939" s="11"/>
      <c r="H3939" s="11"/>
      <c r="L3939" s="11"/>
      <c r="P3939" s="25"/>
      <c r="Q3939" s="11"/>
      <c r="R3939" s="11"/>
      <c r="AB3939" s="25"/>
      <c r="AC3939" s="11"/>
      <c r="AD3939" s="25"/>
      <c r="AE3939" s="25"/>
    </row>
    <row r="3940">
      <c r="A3940" s="11"/>
      <c r="B3940" s="11"/>
      <c r="C3940" s="11"/>
      <c r="D3940" s="11"/>
      <c r="E3940" s="11"/>
      <c r="F3940" s="11"/>
      <c r="H3940" s="11"/>
      <c r="L3940" s="11"/>
      <c r="P3940" s="25"/>
      <c r="Q3940" s="11"/>
      <c r="R3940" s="11"/>
      <c r="AB3940" s="25"/>
      <c r="AC3940" s="11"/>
      <c r="AD3940" s="25"/>
      <c r="AE3940" s="25"/>
    </row>
    <row r="3941">
      <c r="A3941" s="11"/>
      <c r="B3941" s="11"/>
      <c r="C3941" s="11"/>
      <c r="D3941" s="11"/>
      <c r="E3941" s="11"/>
      <c r="F3941" s="11"/>
      <c r="H3941" s="11"/>
      <c r="L3941" s="11"/>
      <c r="P3941" s="25"/>
      <c r="Q3941" s="11"/>
      <c r="R3941" s="11"/>
      <c r="AB3941" s="25"/>
      <c r="AC3941" s="11"/>
      <c r="AD3941" s="25"/>
      <c r="AE3941" s="25"/>
    </row>
    <row r="3942">
      <c r="A3942" s="11"/>
      <c r="B3942" s="11"/>
      <c r="C3942" s="11"/>
      <c r="D3942" s="11"/>
      <c r="E3942" s="11"/>
      <c r="F3942" s="11"/>
      <c r="H3942" s="11"/>
      <c r="L3942" s="11"/>
      <c r="P3942" s="25"/>
      <c r="Q3942" s="11"/>
      <c r="R3942" s="11"/>
      <c r="AB3942" s="25"/>
      <c r="AC3942" s="11"/>
      <c r="AD3942" s="25"/>
      <c r="AE3942" s="25"/>
    </row>
    <row r="3943">
      <c r="A3943" s="11"/>
      <c r="B3943" s="11"/>
      <c r="C3943" s="11"/>
      <c r="D3943" s="11"/>
      <c r="E3943" s="11"/>
      <c r="F3943" s="11"/>
      <c r="H3943" s="11"/>
      <c r="L3943" s="11"/>
      <c r="P3943" s="25"/>
      <c r="Q3943" s="11"/>
      <c r="R3943" s="11"/>
      <c r="AB3943" s="25"/>
      <c r="AC3943" s="11"/>
      <c r="AD3943" s="25"/>
      <c r="AE3943" s="25"/>
    </row>
    <row r="3944">
      <c r="A3944" s="11"/>
      <c r="B3944" s="11"/>
      <c r="C3944" s="11"/>
      <c r="D3944" s="11"/>
      <c r="E3944" s="11"/>
      <c r="F3944" s="11"/>
      <c r="H3944" s="11"/>
      <c r="L3944" s="11"/>
      <c r="P3944" s="25"/>
      <c r="Q3944" s="11"/>
      <c r="R3944" s="11"/>
      <c r="AB3944" s="25"/>
      <c r="AC3944" s="11"/>
      <c r="AD3944" s="25"/>
      <c r="AE3944" s="25"/>
    </row>
    <row r="3945">
      <c r="A3945" s="11"/>
      <c r="B3945" s="11"/>
      <c r="C3945" s="11"/>
      <c r="D3945" s="11"/>
      <c r="E3945" s="11"/>
      <c r="F3945" s="11"/>
      <c r="H3945" s="11"/>
      <c r="L3945" s="11"/>
      <c r="P3945" s="25"/>
      <c r="Q3945" s="11"/>
      <c r="R3945" s="11"/>
      <c r="AB3945" s="25"/>
      <c r="AC3945" s="11"/>
      <c r="AD3945" s="25"/>
      <c r="AE3945" s="25"/>
    </row>
    <row r="3946">
      <c r="A3946" s="11"/>
      <c r="B3946" s="11"/>
      <c r="C3946" s="11"/>
      <c r="D3946" s="11"/>
      <c r="E3946" s="11"/>
      <c r="F3946" s="11"/>
      <c r="H3946" s="11"/>
      <c r="L3946" s="11"/>
      <c r="P3946" s="25"/>
      <c r="Q3946" s="11"/>
      <c r="R3946" s="11"/>
      <c r="AB3946" s="25"/>
      <c r="AC3946" s="11"/>
      <c r="AD3946" s="25"/>
      <c r="AE3946" s="25"/>
    </row>
    <row r="3947">
      <c r="A3947" s="11"/>
      <c r="B3947" s="11"/>
      <c r="C3947" s="11"/>
      <c r="D3947" s="11"/>
      <c r="E3947" s="11"/>
      <c r="F3947" s="11"/>
      <c r="H3947" s="11"/>
      <c r="L3947" s="11"/>
      <c r="P3947" s="25"/>
      <c r="Q3947" s="11"/>
      <c r="R3947" s="11"/>
      <c r="AB3947" s="25"/>
      <c r="AC3947" s="11"/>
      <c r="AD3947" s="25"/>
      <c r="AE3947" s="25"/>
    </row>
    <row r="3948">
      <c r="A3948" s="11"/>
      <c r="B3948" s="11"/>
      <c r="C3948" s="11"/>
      <c r="D3948" s="11"/>
      <c r="E3948" s="11"/>
      <c r="F3948" s="11"/>
      <c r="H3948" s="11"/>
      <c r="L3948" s="11"/>
      <c r="P3948" s="25"/>
      <c r="Q3948" s="11"/>
      <c r="R3948" s="11"/>
      <c r="AB3948" s="25"/>
      <c r="AC3948" s="11"/>
      <c r="AD3948" s="25"/>
      <c r="AE3948" s="25"/>
    </row>
    <row r="3949">
      <c r="A3949" s="11"/>
      <c r="B3949" s="11"/>
      <c r="C3949" s="11"/>
      <c r="D3949" s="11"/>
      <c r="E3949" s="11"/>
      <c r="F3949" s="11"/>
      <c r="H3949" s="11"/>
      <c r="L3949" s="11"/>
      <c r="P3949" s="25"/>
      <c r="Q3949" s="11"/>
      <c r="R3949" s="11"/>
      <c r="AB3949" s="25"/>
      <c r="AC3949" s="11"/>
      <c r="AD3949" s="25"/>
      <c r="AE3949" s="25"/>
    </row>
    <row r="3950">
      <c r="A3950" s="11"/>
      <c r="B3950" s="11"/>
      <c r="C3950" s="11"/>
      <c r="D3950" s="11"/>
      <c r="E3950" s="11"/>
      <c r="F3950" s="11"/>
      <c r="H3950" s="11"/>
      <c r="L3950" s="11"/>
      <c r="P3950" s="25"/>
      <c r="Q3950" s="11"/>
      <c r="R3950" s="11"/>
      <c r="AB3950" s="25"/>
      <c r="AC3950" s="11"/>
      <c r="AD3950" s="25"/>
      <c r="AE3950" s="25"/>
    </row>
    <row r="3951">
      <c r="A3951" s="11"/>
      <c r="B3951" s="11"/>
      <c r="C3951" s="11"/>
      <c r="D3951" s="11"/>
      <c r="E3951" s="11"/>
      <c r="F3951" s="11"/>
      <c r="H3951" s="11"/>
      <c r="L3951" s="11"/>
      <c r="P3951" s="25"/>
      <c r="Q3951" s="11"/>
      <c r="R3951" s="11"/>
      <c r="AB3951" s="25"/>
      <c r="AC3951" s="11"/>
      <c r="AD3951" s="25"/>
      <c r="AE3951" s="25"/>
    </row>
    <row r="3952">
      <c r="A3952" s="11"/>
      <c r="B3952" s="11"/>
      <c r="C3952" s="11"/>
      <c r="D3952" s="11"/>
      <c r="E3952" s="11"/>
      <c r="F3952" s="11"/>
      <c r="H3952" s="11"/>
      <c r="L3952" s="11"/>
      <c r="P3952" s="25"/>
      <c r="Q3952" s="11"/>
      <c r="R3952" s="11"/>
      <c r="AB3952" s="25"/>
      <c r="AC3952" s="11"/>
      <c r="AD3952" s="25"/>
      <c r="AE3952" s="25"/>
    </row>
    <row r="3953">
      <c r="A3953" s="11"/>
      <c r="B3953" s="11"/>
      <c r="C3953" s="11"/>
      <c r="D3953" s="11"/>
      <c r="E3953" s="11"/>
      <c r="F3953" s="11"/>
      <c r="H3953" s="11"/>
      <c r="L3953" s="11"/>
      <c r="P3953" s="25"/>
      <c r="Q3953" s="11"/>
      <c r="R3953" s="11"/>
      <c r="AB3953" s="25"/>
      <c r="AC3953" s="11"/>
      <c r="AD3953" s="25"/>
      <c r="AE3953" s="25"/>
    </row>
    <row r="3954">
      <c r="A3954" s="11"/>
      <c r="B3954" s="11"/>
      <c r="C3954" s="11"/>
      <c r="D3954" s="11"/>
      <c r="E3954" s="11"/>
      <c r="F3954" s="11"/>
      <c r="H3954" s="11"/>
      <c r="L3954" s="11"/>
      <c r="P3954" s="25"/>
      <c r="Q3954" s="11"/>
      <c r="R3954" s="11"/>
      <c r="AB3954" s="25"/>
      <c r="AC3954" s="11"/>
      <c r="AD3954" s="25"/>
      <c r="AE3954" s="25"/>
    </row>
    <row r="3955">
      <c r="A3955" s="11"/>
      <c r="B3955" s="11"/>
      <c r="C3955" s="11"/>
      <c r="D3955" s="11"/>
      <c r="E3955" s="11"/>
      <c r="F3955" s="11"/>
      <c r="H3955" s="11"/>
      <c r="L3955" s="11"/>
      <c r="P3955" s="25"/>
      <c r="Q3955" s="11"/>
      <c r="R3955" s="11"/>
      <c r="AB3955" s="25"/>
      <c r="AC3955" s="11"/>
      <c r="AD3955" s="25"/>
      <c r="AE3955" s="25"/>
    </row>
    <row r="3956">
      <c r="A3956" s="11"/>
      <c r="B3956" s="11"/>
      <c r="C3956" s="11"/>
      <c r="D3956" s="11"/>
      <c r="E3956" s="11"/>
      <c r="F3956" s="11"/>
      <c r="H3956" s="11"/>
      <c r="L3956" s="11"/>
      <c r="P3956" s="25"/>
      <c r="Q3956" s="11"/>
      <c r="R3956" s="11"/>
      <c r="AB3956" s="25"/>
      <c r="AC3956" s="11"/>
      <c r="AD3956" s="25"/>
      <c r="AE3956" s="25"/>
    </row>
    <row r="3957">
      <c r="A3957" s="11"/>
      <c r="B3957" s="11"/>
      <c r="C3957" s="11"/>
      <c r="D3957" s="11"/>
      <c r="E3957" s="11"/>
      <c r="F3957" s="11"/>
      <c r="H3957" s="11"/>
      <c r="L3957" s="11"/>
      <c r="P3957" s="25"/>
      <c r="Q3957" s="11"/>
      <c r="R3957" s="11"/>
      <c r="AB3957" s="25"/>
      <c r="AC3957" s="11"/>
      <c r="AD3957" s="25"/>
      <c r="AE3957" s="25"/>
    </row>
    <row r="3958">
      <c r="A3958" s="11"/>
      <c r="B3958" s="11"/>
      <c r="C3958" s="11"/>
      <c r="D3958" s="11"/>
      <c r="E3958" s="11"/>
      <c r="F3958" s="11"/>
      <c r="H3958" s="11"/>
      <c r="L3958" s="11"/>
      <c r="P3958" s="25"/>
      <c r="Q3958" s="11"/>
      <c r="R3958" s="11"/>
      <c r="AB3958" s="25"/>
      <c r="AC3958" s="11"/>
      <c r="AD3958" s="25"/>
      <c r="AE3958" s="25"/>
    </row>
    <row r="3959">
      <c r="A3959" s="11"/>
      <c r="B3959" s="11"/>
      <c r="C3959" s="11"/>
      <c r="D3959" s="11"/>
      <c r="E3959" s="11"/>
      <c r="F3959" s="11"/>
      <c r="H3959" s="78"/>
      <c r="L3959" s="78"/>
      <c r="P3959" s="25"/>
      <c r="Q3959" s="11"/>
      <c r="S3959" s="11"/>
      <c r="AB3959" s="25"/>
      <c r="AC3959" s="11"/>
      <c r="AD3959" s="25"/>
      <c r="AE3959" s="25"/>
    </row>
    <row r="3960">
      <c r="A3960" s="11"/>
      <c r="B3960" s="11"/>
      <c r="C3960" s="11"/>
      <c r="D3960" s="11"/>
      <c r="E3960" s="11"/>
      <c r="F3960" s="11"/>
      <c r="H3960" s="11"/>
      <c r="I3960" s="78"/>
      <c r="K3960" s="78"/>
      <c r="L3960" s="11"/>
      <c r="P3960" s="25"/>
      <c r="Q3960" s="11"/>
      <c r="R3960" s="11"/>
      <c r="AB3960" s="25"/>
      <c r="AC3960" s="11"/>
      <c r="AD3960" s="25"/>
      <c r="AE3960" s="25"/>
    </row>
    <row r="3961">
      <c r="A3961" s="11"/>
      <c r="B3961" s="11"/>
      <c r="C3961" s="11"/>
      <c r="D3961" s="11"/>
      <c r="E3961" s="11"/>
      <c r="F3961" s="11"/>
      <c r="H3961" s="11"/>
      <c r="L3961" s="11"/>
      <c r="P3961" s="25"/>
      <c r="Q3961" s="11"/>
      <c r="R3961" s="11"/>
      <c r="AB3961" s="25"/>
      <c r="AC3961" s="11"/>
      <c r="AD3961" s="25"/>
      <c r="AE3961" s="25"/>
    </row>
    <row r="3962">
      <c r="A3962" s="11"/>
      <c r="B3962" s="11"/>
      <c r="C3962" s="11"/>
      <c r="D3962" s="11"/>
      <c r="E3962" s="11"/>
      <c r="F3962" s="11"/>
      <c r="H3962" s="11"/>
      <c r="L3962" s="11"/>
      <c r="P3962" s="25"/>
      <c r="Q3962" s="11"/>
      <c r="R3962" s="11"/>
      <c r="AB3962" s="25"/>
      <c r="AC3962" s="11"/>
      <c r="AD3962" s="25"/>
      <c r="AE3962" s="25"/>
    </row>
    <row r="3963">
      <c r="A3963" s="11"/>
      <c r="B3963" s="11"/>
      <c r="C3963" s="11"/>
      <c r="D3963" s="11"/>
      <c r="E3963" s="11"/>
      <c r="F3963" s="11"/>
      <c r="H3963" s="78"/>
      <c r="L3963" s="78"/>
      <c r="P3963" s="25"/>
      <c r="S3963" s="11"/>
      <c r="AB3963" s="25"/>
      <c r="AC3963" s="11"/>
      <c r="AD3963" s="25"/>
      <c r="AE3963" s="25"/>
    </row>
    <row r="3964">
      <c r="A3964" s="11"/>
      <c r="B3964" s="11"/>
      <c r="C3964" s="11"/>
      <c r="D3964" s="11"/>
      <c r="E3964" s="11"/>
      <c r="F3964" s="11"/>
      <c r="H3964" s="78"/>
      <c r="L3964" s="78"/>
      <c r="P3964" s="25"/>
      <c r="Q3964" s="11"/>
      <c r="S3964" s="11"/>
      <c r="AB3964" s="25"/>
      <c r="AC3964" s="11"/>
      <c r="AD3964" s="25"/>
      <c r="AE3964" s="25"/>
    </row>
    <row r="3965">
      <c r="A3965" s="11"/>
      <c r="B3965" s="11"/>
      <c r="C3965" s="11"/>
      <c r="D3965" s="11"/>
      <c r="E3965" s="11"/>
      <c r="F3965" s="11"/>
      <c r="H3965" s="11"/>
      <c r="I3965" s="11"/>
      <c r="K3965" s="11"/>
      <c r="L3965" s="78"/>
      <c r="P3965" s="25"/>
      <c r="Q3965" s="11"/>
      <c r="R3965" s="11"/>
      <c r="AB3965" s="25"/>
      <c r="AC3965" s="11"/>
      <c r="AD3965" s="25"/>
      <c r="AE3965" s="25"/>
    </row>
    <row r="3966">
      <c r="A3966" s="11"/>
      <c r="B3966" s="11"/>
      <c r="C3966" s="11"/>
      <c r="D3966" s="11"/>
      <c r="E3966" s="11"/>
      <c r="F3966" s="11"/>
      <c r="H3966" s="11"/>
      <c r="L3966" s="11"/>
      <c r="P3966" s="25"/>
      <c r="Q3966" s="11"/>
      <c r="R3966" s="11"/>
      <c r="AB3966" s="25"/>
      <c r="AC3966" s="11"/>
      <c r="AD3966" s="25"/>
      <c r="AE3966" s="25"/>
    </row>
    <row r="3967">
      <c r="A3967" s="11"/>
      <c r="B3967" s="11"/>
      <c r="C3967" s="11"/>
      <c r="D3967" s="11"/>
      <c r="E3967" s="11"/>
      <c r="F3967" s="11"/>
      <c r="H3967" s="11"/>
      <c r="I3967" s="11"/>
      <c r="K3967" s="11"/>
      <c r="L3967" s="78"/>
      <c r="P3967" s="25"/>
      <c r="Q3967" s="11"/>
      <c r="R3967" s="11"/>
      <c r="AB3967" s="25"/>
      <c r="AC3967" s="11"/>
      <c r="AD3967" s="25"/>
      <c r="AE3967" s="25"/>
    </row>
    <row r="3968">
      <c r="A3968" s="11"/>
      <c r="B3968" s="11"/>
      <c r="C3968" s="11"/>
      <c r="D3968" s="11"/>
      <c r="E3968" s="11"/>
      <c r="F3968" s="11"/>
      <c r="H3968" s="78"/>
      <c r="L3968" s="78"/>
      <c r="P3968" s="25"/>
      <c r="Q3968" s="11"/>
      <c r="S3968" s="11"/>
      <c r="AB3968" s="25"/>
      <c r="AC3968" s="11"/>
      <c r="AD3968" s="25"/>
      <c r="AE3968" s="25"/>
    </row>
    <row r="3969">
      <c r="A3969" s="11"/>
      <c r="B3969" s="11"/>
      <c r="C3969" s="11"/>
      <c r="D3969" s="11"/>
      <c r="E3969" s="11"/>
      <c r="F3969" s="11"/>
      <c r="H3969" s="11"/>
      <c r="I3969" s="11"/>
      <c r="L3969" s="78"/>
      <c r="P3969" s="25"/>
      <c r="Q3969" s="11"/>
      <c r="R3969" s="11"/>
      <c r="AB3969" s="25"/>
      <c r="AC3969" s="11"/>
      <c r="AD3969" s="25"/>
      <c r="AE3969" s="25"/>
    </row>
    <row r="3970">
      <c r="A3970" s="11"/>
      <c r="B3970" s="11"/>
      <c r="C3970" s="11"/>
      <c r="D3970" s="11"/>
      <c r="E3970" s="11"/>
      <c r="F3970" s="11"/>
      <c r="H3970" s="78"/>
      <c r="L3970" s="78"/>
      <c r="P3970" s="25"/>
      <c r="S3970" s="11"/>
      <c r="AB3970" s="25"/>
      <c r="AC3970" s="11"/>
      <c r="AD3970" s="25"/>
      <c r="AE3970" s="25"/>
    </row>
    <row r="3971">
      <c r="A3971" s="11"/>
      <c r="B3971" s="11"/>
      <c r="C3971" s="11"/>
      <c r="D3971" s="11"/>
      <c r="E3971" s="11"/>
      <c r="F3971" s="11"/>
      <c r="H3971" s="78"/>
      <c r="L3971" s="78"/>
      <c r="P3971" s="25"/>
      <c r="S3971" s="11"/>
      <c r="AB3971" s="25"/>
      <c r="AC3971" s="11"/>
      <c r="AD3971" s="25"/>
      <c r="AE3971" s="25"/>
    </row>
    <row r="3972">
      <c r="A3972" s="11"/>
      <c r="B3972" s="11"/>
      <c r="C3972" s="11"/>
      <c r="D3972" s="11"/>
      <c r="E3972" s="11"/>
      <c r="F3972" s="11"/>
      <c r="P3972" s="25"/>
      <c r="S3972" s="11"/>
      <c r="AB3972" s="25"/>
      <c r="AC3972" s="11"/>
      <c r="AD3972" s="25"/>
      <c r="AE3972" s="25"/>
    </row>
    <row r="3973">
      <c r="A3973" s="11"/>
      <c r="B3973" s="11"/>
      <c r="C3973" s="11"/>
      <c r="D3973" s="11"/>
      <c r="E3973" s="11"/>
      <c r="F3973" s="11"/>
      <c r="H3973" s="78"/>
      <c r="L3973" s="78"/>
      <c r="P3973" s="25"/>
      <c r="S3973" s="11"/>
      <c r="AB3973" s="25"/>
      <c r="AC3973" s="11"/>
      <c r="AD3973" s="25"/>
      <c r="AE3973" s="25"/>
    </row>
    <row r="3974">
      <c r="A3974" s="11"/>
      <c r="B3974" s="11"/>
      <c r="C3974" s="11"/>
      <c r="D3974" s="11"/>
      <c r="E3974" s="11"/>
      <c r="F3974" s="11"/>
      <c r="H3974" s="78"/>
      <c r="L3974" s="78"/>
      <c r="P3974" s="25"/>
      <c r="S3974" s="11"/>
      <c r="AB3974" s="25"/>
      <c r="AC3974" s="11"/>
      <c r="AD3974" s="25"/>
      <c r="AE3974" s="25"/>
    </row>
    <row r="3975">
      <c r="A3975" s="11"/>
      <c r="B3975" s="11"/>
      <c r="C3975" s="11"/>
      <c r="D3975" s="11"/>
      <c r="E3975" s="11"/>
      <c r="F3975" s="11"/>
      <c r="H3975" s="78"/>
      <c r="L3975" s="78"/>
      <c r="P3975" s="25"/>
      <c r="S3975" s="11"/>
      <c r="AB3975" s="25"/>
      <c r="AC3975" s="11"/>
      <c r="AD3975" s="25"/>
      <c r="AE3975" s="25"/>
    </row>
    <row r="3976">
      <c r="A3976" s="11"/>
      <c r="B3976" s="11"/>
      <c r="C3976" s="11"/>
      <c r="D3976" s="11"/>
      <c r="E3976" s="11"/>
      <c r="F3976" s="11"/>
      <c r="H3976" s="78"/>
      <c r="L3976" s="78"/>
      <c r="P3976" s="25"/>
      <c r="S3976" s="11"/>
      <c r="AB3976" s="25"/>
      <c r="AC3976" s="11"/>
      <c r="AD3976" s="25"/>
      <c r="AE3976" s="25"/>
    </row>
    <row r="3977">
      <c r="A3977" s="11"/>
      <c r="B3977" s="11"/>
      <c r="C3977" s="11"/>
      <c r="D3977" s="11"/>
      <c r="E3977" s="11"/>
      <c r="F3977" s="11"/>
      <c r="H3977" s="78"/>
      <c r="L3977" s="78"/>
      <c r="P3977" s="25"/>
      <c r="S3977" s="11"/>
      <c r="AB3977" s="25"/>
      <c r="AC3977" s="11"/>
      <c r="AD3977" s="25"/>
      <c r="AE3977" s="25"/>
    </row>
    <row r="3978">
      <c r="A3978" s="11"/>
      <c r="B3978" s="11"/>
      <c r="C3978" s="11"/>
      <c r="D3978" s="11"/>
      <c r="E3978" s="11"/>
      <c r="F3978" s="11"/>
      <c r="H3978" s="78"/>
      <c r="L3978" s="78"/>
      <c r="P3978" s="25"/>
      <c r="S3978" s="11"/>
      <c r="AB3978" s="25"/>
      <c r="AC3978" s="11"/>
      <c r="AD3978" s="25"/>
      <c r="AE3978" s="25"/>
    </row>
    <row r="3979">
      <c r="A3979" s="11"/>
      <c r="B3979" s="11"/>
      <c r="C3979" s="11"/>
      <c r="D3979" s="11"/>
      <c r="E3979" s="11"/>
      <c r="F3979" s="11"/>
      <c r="H3979" s="78"/>
      <c r="L3979" s="78"/>
      <c r="P3979" s="25"/>
      <c r="S3979" s="11"/>
      <c r="AB3979" s="25"/>
      <c r="AC3979" s="11"/>
      <c r="AD3979" s="25"/>
      <c r="AE3979" s="25"/>
    </row>
    <row r="3980">
      <c r="A3980" s="11"/>
      <c r="B3980" s="11"/>
      <c r="C3980" s="11"/>
      <c r="D3980" s="11"/>
      <c r="E3980" s="11"/>
      <c r="F3980" s="11"/>
      <c r="H3980" s="78"/>
      <c r="L3980" s="78"/>
      <c r="P3980" s="25"/>
      <c r="S3980" s="11"/>
      <c r="AB3980" s="25"/>
      <c r="AC3980" s="11"/>
      <c r="AD3980" s="25"/>
      <c r="AE3980" s="25"/>
    </row>
    <row r="3981">
      <c r="A3981" s="11"/>
      <c r="B3981" s="11"/>
      <c r="C3981" s="11"/>
      <c r="D3981" s="11"/>
      <c r="E3981" s="11"/>
      <c r="F3981" s="11"/>
      <c r="H3981" s="78"/>
      <c r="L3981" s="78"/>
      <c r="P3981" s="25"/>
      <c r="S3981" s="11"/>
      <c r="AB3981" s="25"/>
      <c r="AC3981" s="11"/>
      <c r="AD3981" s="25"/>
      <c r="AE3981" s="25"/>
    </row>
    <row r="3982">
      <c r="A3982" s="11"/>
      <c r="B3982" s="11"/>
      <c r="C3982" s="11"/>
      <c r="D3982" s="11"/>
      <c r="E3982" s="11"/>
      <c r="F3982" s="11"/>
      <c r="H3982" s="78"/>
      <c r="L3982" s="78"/>
      <c r="P3982" s="25"/>
      <c r="S3982" s="11"/>
      <c r="AB3982" s="25"/>
      <c r="AC3982" s="11"/>
      <c r="AD3982" s="25"/>
      <c r="AE3982" s="25"/>
    </row>
    <row r="3983">
      <c r="A3983" s="11"/>
      <c r="B3983" s="11"/>
      <c r="C3983" s="11"/>
      <c r="D3983" s="11"/>
      <c r="E3983" s="11"/>
      <c r="F3983" s="11"/>
      <c r="H3983" s="78"/>
      <c r="L3983" s="78"/>
      <c r="P3983" s="25"/>
      <c r="S3983" s="11"/>
      <c r="AB3983" s="25"/>
      <c r="AC3983" s="11"/>
      <c r="AD3983" s="25"/>
      <c r="AE3983" s="25"/>
    </row>
    <row r="3984">
      <c r="A3984" s="11"/>
      <c r="B3984" s="11"/>
      <c r="C3984" s="11"/>
      <c r="D3984" s="11"/>
      <c r="E3984" s="11"/>
      <c r="F3984" s="11"/>
      <c r="H3984" s="78"/>
      <c r="L3984" s="78"/>
      <c r="P3984" s="25"/>
      <c r="S3984" s="11"/>
      <c r="AB3984" s="25"/>
      <c r="AC3984" s="11"/>
      <c r="AD3984" s="25"/>
      <c r="AE3984" s="25"/>
    </row>
    <row r="3985">
      <c r="A3985" s="11"/>
      <c r="B3985" s="11"/>
      <c r="C3985" s="11"/>
      <c r="D3985" s="11"/>
      <c r="E3985" s="11"/>
      <c r="F3985" s="11"/>
      <c r="H3985" s="78"/>
      <c r="L3985" s="78"/>
      <c r="P3985" s="25"/>
      <c r="S3985" s="11"/>
      <c r="AB3985" s="25"/>
      <c r="AC3985" s="11"/>
      <c r="AD3985" s="25"/>
      <c r="AE3985" s="25"/>
    </row>
    <row r="3986">
      <c r="A3986" s="11"/>
      <c r="B3986" s="11"/>
      <c r="C3986" s="11"/>
      <c r="D3986" s="11"/>
      <c r="E3986" s="11"/>
      <c r="F3986" s="11"/>
      <c r="H3986" s="78"/>
      <c r="L3986" s="78"/>
      <c r="P3986" s="25"/>
      <c r="S3986" s="11"/>
      <c r="AB3986" s="25"/>
      <c r="AC3986" s="11"/>
      <c r="AD3986" s="25"/>
      <c r="AE3986" s="25"/>
    </row>
    <row r="3987">
      <c r="A3987" s="11"/>
      <c r="B3987" s="11"/>
      <c r="C3987" s="11"/>
      <c r="D3987" s="11"/>
      <c r="E3987" s="11"/>
      <c r="F3987" s="11"/>
      <c r="P3987" s="25"/>
      <c r="S3987" s="11"/>
      <c r="AB3987" s="25"/>
      <c r="AC3987" s="11"/>
      <c r="AD3987" s="25"/>
      <c r="AE3987" s="25"/>
    </row>
    <row r="3988">
      <c r="A3988" s="11"/>
      <c r="B3988" s="11"/>
      <c r="C3988" s="11"/>
      <c r="D3988" s="11"/>
      <c r="E3988" s="11"/>
      <c r="F3988" s="11"/>
      <c r="H3988" s="78"/>
      <c r="I3988" s="78"/>
      <c r="P3988" s="25"/>
      <c r="S3988" s="11"/>
      <c r="AB3988" s="25"/>
      <c r="AC3988" s="11"/>
      <c r="AD3988" s="25"/>
      <c r="AE3988" s="25"/>
    </row>
    <row r="3989">
      <c r="A3989" s="11"/>
      <c r="B3989" s="11"/>
      <c r="C3989" s="11"/>
      <c r="D3989" s="11"/>
      <c r="E3989" s="11"/>
      <c r="F3989" s="11"/>
      <c r="P3989" s="25"/>
      <c r="AB3989" s="25"/>
      <c r="AC3989" s="11"/>
      <c r="AD3989" s="25"/>
      <c r="AE3989" s="25"/>
    </row>
    <row r="3990">
      <c r="A3990" s="11"/>
      <c r="B3990" s="11"/>
      <c r="C3990" s="11"/>
      <c r="D3990" s="11"/>
      <c r="E3990" s="11"/>
      <c r="F3990" s="11"/>
      <c r="M3990" s="11"/>
      <c r="N3990" s="11"/>
      <c r="P3990" s="25"/>
      <c r="AB3990" s="25"/>
      <c r="AC3990" s="11"/>
      <c r="AD3990" s="25"/>
      <c r="AE3990" s="25"/>
    </row>
    <row r="3991">
      <c r="A3991" s="11"/>
      <c r="B3991" s="11"/>
      <c r="C3991" s="11"/>
      <c r="D3991" s="11"/>
      <c r="E3991" s="11"/>
      <c r="F3991" s="11"/>
      <c r="P3991" s="25"/>
      <c r="Y3991" s="11"/>
      <c r="Z3991" s="11"/>
      <c r="AB3991" s="25"/>
      <c r="AC3991" s="11"/>
      <c r="AD3991" s="25"/>
      <c r="AE3991" s="25"/>
    </row>
    <row r="3992">
      <c r="A3992" s="11"/>
      <c r="B3992" s="11"/>
      <c r="C3992" s="11"/>
      <c r="D3992" s="11"/>
      <c r="E3992" s="11"/>
      <c r="F3992" s="11"/>
      <c r="H3992" s="11"/>
      <c r="I3992" s="11"/>
      <c r="P3992" s="25"/>
      <c r="Q3992" s="11"/>
      <c r="R3992" s="11"/>
      <c r="AB3992" s="25"/>
      <c r="AC3992" s="11"/>
      <c r="AD3992" s="25"/>
      <c r="AE3992" s="25"/>
    </row>
    <row r="3993">
      <c r="A3993" s="11"/>
      <c r="B3993" s="11"/>
      <c r="C3993" s="11"/>
      <c r="D3993" s="11"/>
      <c r="E3993" s="11"/>
      <c r="F3993" s="11"/>
      <c r="H3993" s="11"/>
      <c r="I3993" s="11"/>
      <c r="P3993" s="25"/>
      <c r="Q3993" s="11"/>
      <c r="R3993" s="11"/>
      <c r="AB3993" s="25"/>
      <c r="AC3993" s="11"/>
      <c r="AD3993" s="25"/>
      <c r="AE3993" s="25"/>
    </row>
    <row r="3994">
      <c r="A3994" s="11"/>
      <c r="B3994" s="11"/>
      <c r="C3994" s="11"/>
      <c r="D3994" s="11"/>
      <c r="E3994" s="11"/>
      <c r="F3994" s="11"/>
      <c r="H3994" s="11"/>
      <c r="I3994" s="11"/>
      <c r="P3994" s="25"/>
      <c r="Q3994" s="11"/>
      <c r="R3994" s="11"/>
      <c r="AB3994" s="25"/>
      <c r="AC3994" s="11"/>
      <c r="AD3994" s="25"/>
      <c r="AE3994" s="25"/>
    </row>
    <row r="3995">
      <c r="A3995" s="11"/>
      <c r="B3995" s="11"/>
      <c r="C3995" s="11"/>
      <c r="D3995" s="11"/>
      <c r="E3995" s="11"/>
      <c r="F3995" s="11"/>
      <c r="H3995" s="11"/>
      <c r="I3995" s="11"/>
      <c r="P3995" s="25"/>
      <c r="Q3995" s="11"/>
      <c r="R3995" s="11"/>
      <c r="AB3995" s="25"/>
      <c r="AC3995" s="11"/>
      <c r="AD3995" s="25"/>
      <c r="AE3995" s="25"/>
    </row>
    <row r="3996">
      <c r="A3996" s="11"/>
      <c r="B3996" s="11"/>
      <c r="C3996" s="11"/>
      <c r="D3996" s="11"/>
      <c r="E3996" s="11"/>
      <c r="F3996" s="11"/>
      <c r="H3996" s="11"/>
      <c r="I3996" s="11"/>
      <c r="P3996" s="25"/>
      <c r="Q3996" s="11"/>
      <c r="R3996" s="11"/>
      <c r="AB3996" s="25"/>
      <c r="AC3996" s="11"/>
      <c r="AD3996" s="25"/>
      <c r="AE3996" s="25"/>
    </row>
    <row r="3997">
      <c r="A3997" s="11"/>
      <c r="B3997" s="11"/>
      <c r="C3997" s="11"/>
      <c r="D3997" s="11"/>
      <c r="E3997" s="11"/>
      <c r="F3997" s="11"/>
      <c r="P3997" s="25"/>
      <c r="S3997" s="11"/>
      <c r="AB3997" s="25"/>
      <c r="AC3997" s="11"/>
      <c r="AD3997" s="25"/>
      <c r="AE3997" s="25"/>
    </row>
    <row r="3998">
      <c r="A3998" s="11"/>
      <c r="B3998" s="11"/>
      <c r="C3998" s="11"/>
      <c r="D3998" s="11"/>
      <c r="E3998" s="11"/>
      <c r="F3998" s="11"/>
      <c r="H3998" s="11"/>
      <c r="I3998" s="11"/>
      <c r="P3998" s="25"/>
      <c r="Q3998" s="11"/>
      <c r="R3998" s="11"/>
      <c r="AB3998" s="25"/>
      <c r="AC3998" s="11"/>
      <c r="AD3998" s="25"/>
      <c r="AE3998" s="25"/>
    </row>
    <row r="3999">
      <c r="A3999" s="11"/>
      <c r="B3999" s="11"/>
      <c r="C3999" s="11"/>
      <c r="D3999" s="11"/>
      <c r="E3999" s="11"/>
      <c r="F3999" s="11"/>
      <c r="H3999" s="11"/>
      <c r="I3999" s="11"/>
      <c r="P3999" s="25"/>
      <c r="Q3999" s="11"/>
      <c r="R3999" s="11"/>
      <c r="AB3999" s="25"/>
      <c r="AC3999" s="11"/>
      <c r="AD3999" s="25"/>
      <c r="AE3999" s="25"/>
    </row>
    <row r="4000">
      <c r="A4000" s="11"/>
      <c r="B4000" s="11"/>
      <c r="C4000" s="11"/>
      <c r="D4000" s="11"/>
      <c r="E4000" s="11"/>
      <c r="F4000" s="11"/>
      <c r="H4000" s="11"/>
      <c r="I4000" s="11"/>
      <c r="P4000" s="25"/>
      <c r="Q4000" s="11"/>
      <c r="R4000" s="11"/>
      <c r="AB4000" s="25"/>
      <c r="AC4000" s="11"/>
      <c r="AD4000" s="25"/>
      <c r="AE4000" s="25"/>
    </row>
    <row r="4001">
      <c r="A4001" s="11"/>
      <c r="B4001" s="11"/>
      <c r="C4001" s="11"/>
      <c r="D4001" s="11"/>
      <c r="E4001" s="11"/>
      <c r="F4001" s="11"/>
      <c r="P4001" s="25"/>
      <c r="S4001" s="11"/>
      <c r="AB4001" s="25"/>
      <c r="AC4001" s="11"/>
      <c r="AD4001" s="25"/>
      <c r="AE4001" s="25"/>
    </row>
    <row r="4002">
      <c r="A4002" s="11"/>
      <c r="B4002" s="11"/>
      <c r="C4002" s="11"/>
      <c r="D4002" s="11"/>
      <c r="E4002" s="11"/>
      <c r="F4002" s="11"/>
      <c r="H4002" s="11"/>
      <c r="I4002" s="11"/>
      <c r="P4002" s="25"/>
      <c r="Q4002" s="11"/>
      <c r="R4002" s="11"/>
      <c r="AB4002" s="25"/>
      <c r="AC4002" s="11"/>
      <c r="AD4002" s="25"/>
      <c r="AE4002" s="25"/>
    </row>
    <row r="4003">
      <c r="A4003" s="11"/>
      <c r="B4003" s="11"/>
      <c r="C4003" s="11"/>
      <c r="D4003" s="11"/>
      <c r="E4003" s="11"/>
      <c r="F4003" s="11"/>
      <c r="H4003" s="11"/>
      <c r="I4003" s="11"/>
      <c r="P4003" s="25"/>
      <c r="Q4003" s="11"/>
      <c r="R4003" s="11"/>
      <c r="AB4003" s="25"/>
      <c r="AC4003" s="11"/>
      <c r="AD4003" s="25"/>
      <c r="AE4003" s="25"/>
    </row>
    <row r="4004">
      <c r="A4004" s="11"/>
      <c r="B4004" s="11"/>
      <c r="C4004" s="11"/>
      <c r="D4004" s="11"/>
      <c r="E4004" s="11"/>
      <c r="F4004" s="11"/>
      <c r="H4004" s="11"/>
      <c r="I4004" s="11"/>
      <c r="P4004" s="25"/>
      <c r="Q4004" s="11"/>
      <c r="R4004" s="11"/>
      <c r="AB4004" s="25"/>
      <c r="AC4004" s="11"/>
      <c r="AD4004" s="25"/>
      <c r="AE4004" s="25"/>
    </row>
    <row r="4005">
      <c r="A4005" s="11"/>
      <c r="B4005" s="11"/>
      <c r="C4005" s="11"/>
      <c r="D4005" s="11"/>
      <c r="E4005" s="11"/>
      <c r="F4005" s="11"/>
      <c r="H4005" s="11"/>
      <c r="I4005" s="11"/>
      <c r="P4005" s="25"/>
      <c r="Q4005" s="11"/>
      <c r="R4005" s="11"/>
      <c r="AB4005" s="25"/>
      <c r="AC4005" s="11"/>
      <c r="AD4005" s="25"/>
      <c r="AE4005" s="25"/>
    </row>
    <row r="4006">
      <c r="A4006" s="11"/>
      <c r="B4006" s="11"/>
      <c r="C4006" s="11"/>
      <c r="D4006" s="11"/>
      <c r="E4006" s="11"/>
      <c r="F4006" s="11"/>
      <c r="H4006" s="11"/>
      <c r="I4006" s="11"/>
      <c r="P4006" s="25"/>
      <c r="Q4006" s="11"/>
      <c r="R4006" s="11"/>
      <c r="AB4006" s="25"/>
      <c r="AC4006" s="11"/>
      <c r="AD4006" s="25"/>
      <c r="AE4006" s="25"/>
    </row>
    <row r="4007">
      <c r="A4007" s="11"/>
      <c r="B4007" s="11"/>
      <c r="C4007" s="11"/>
      <c r="D4007" s="11"/>
      <c r="E4007" s="11"/>
      <c r="F4007" s="11"/>
      <c r="P4007" s="25"/>
      <c r="S4007" s="11"/>
      <c r="AB4007" s="25"/>
      <c r="AC4007" s="11"/>
      <c r="AD4007" s="25"/>
      <c r="AE4007" s="25"/>
    </row>
    <row r="4008">
      <c r="A4008" s="11"/>
      <c r="B4008" s="11"/>
      <c r="C4008" s="11"/>
      <c r="D4008" s="11"/>
      <c r="E4008" s="11"/>
      <c r="F4008" s="11"/>
      <c r="H4008" s="11"/>
      <c r="I4008" s="11"/>
      <c r="P4008" s="25"/>
      <c r="Q4008" s="11"/>
      <c r="R4008" s="11"/>
      <c r="AB4008" s="25"/>
      <c r="AC4008" s="11"/>
      <c r="AD4008" s="25"/>
      <c r="AE4008" s="25"/>
    </row>
    <row r="4009">
      <c r="A4009" s="11"/>
      <c r="B4009" s="11"/>
      <c r="C4009" s="11"/>
      <c r="D4009" s="11"/>
      <c r="E4009" s="11"/>
      <c r="F4009" s="11"/>
      <c r="M4009" s="78"/>
      <c r="N4009" s="78"/>
      <c r="P4009" s="25"/>
      <c r="S4009" s="11"/>
      <c r="AB4009" s="25"/>
      <c r="AC4009" s="11"/>
      <c r="AD4009" s="25"/>
      <c r="AE4009" s="25"/>
    </row>
    <row r="4010">
      <c r="A4010" s="11"/>
      <c r="B4010" s="11"/>
      <c r="C4010" s="11"/>
      <c r="D4010" s="11"/>
      <c r="E4010" s="11"/>
      <c r="F4010" s="11"/>
      <c r="P4010" s="25"/>
      <c r="Q4010" s="11"/>
      <c r="S4010" s="11"/>
      <c r="AB4010" s="25"/>
      <c r="AC4010" s="11"/>
      <c r="AD4010" s="25"/>
      <c r="AE4010" s="25"/>
    </row>
    <row r="4011">
      <c r="A4011" s="11"/>
      <c r="B4011" s="11"/>
      <c r="C4011" s="11"/>
      <c r="D4011" s="11"/>
      <c r="E4011" s="11"/>
      <c r="F4011" s="11"/>
      <c r="H4011" s="11"/>
      <c r="I4011" s="11"/>
      <c r="K4011" s="11"/>
      <c r="P4011" s="25"/>
      <c r="Q4011" s="11"/>
      <c r="R4011" s="11"/>
      <c r="AB4011" s="25"/>
      <c r="AC4011" s="11"/>
      <c r="AD4011" s="25"/>
      <c r="AE4011" s="25"/>
    </row>
    <row r="4012">
      <c r="A4012" s="11"/>
      <c r="B4012" s="11"/>
      <c r="C4012" s="11"/>
      <c r="D4012" s="11"/>
      <c r="E4012" s="11"/>
      <c r="F4012" s="11"/>
      <c r="H4012" s="78"/>
      <c r="I4012" s="78"/>
      <c r="P4012" s="25"/>
      <c r="S4012" s="11"/>
      <c r="AB4012" s="25"/>
      <c r="AC4012" s="11"/>
      <c r="AD4012" s="25"/>
      <c r="AE4012" s="25"/>
    </row>
    <row r="4013">
      <c r="A4013" s="11"/>
      <c r="B4013" s="11"/>
      <c r="C4013" s="11"/>
      <c r="D4013" s="11"/>
      <c r="E4013" s="11"/>
      <c r="F4013" s="11"/>
      <c r="H4013" s="11"/>
      <c r="I4013" s="11"/>
      <c r="K4013" s="11"/>
      <c r="P4013" s="25"/>
      <c r="Q4013" s="11"/>
      <c r="R4013" s="11"/>
      <c r="AB4013" s="25"/>
      <c r="AC4013" s="11"/>
      <c r="AD4013" s="25"/>
      <c r="AE4013" s="25"/>
    </row>
    <row r="4014">
      <c r="A4014" s="11"/>
      <c r="B4014" s="11"/>
      <c r="C4014" s="11"/>
      <c r="D4014" s="11"/>
      <c r="E4014" s="11"/>
      <c r="F4014" s="11"/>
      <c r="H4014" s="78"/>
      <c r="I4014" s="78"/>
      <c r="P4014" s="25"/>
      <c r="Q4014" s="11"/>
      <c r="S4014" s="11"/>
      <c r="AB4014" s="25"/>
      <c r="AC4014" s="11"/>
      <c r="AD4014" s="25"/>
      <c r="AE4014" s="25"/>
    </row>
    <row r="4015">
      <c r="A4015" s="11"/>
      <c r="B4015" s="11"/>
      <c r="C4015" s="11"/>
      <c r="D4015" s="11"/>
      <c r="E4015" s="11"/>
      <c r="F4015" s="11"/>
      <c r="H4015" s="78"/>
      <c r="I4015" s="78"/>
      <c r="P4015" s="25"/>
      <c r="Q4015" s="11"/>
      <c r="S4015" s="11"/>
      <c r="AB4015" s="25"/>
      <c r="AC4015" s="11"/>
      <c r="AD4015" s="25"/>
      <c r="AE4015" s="25"/>
    </row>
    <row r="4016">
      <c r="A4016" s="11"/>
      <c r="B4016" s="11"/>
      <c r="C4016" s="11"/>
      <c r="D4016" s="11"/>
      <c r="E4016" s="11"/>
      <c r="F4016" s="11"/>
      <c r="H4016" s="78"/>
      <c r="I4016" s="78"/>
      <c r="P4016" s="25"/>
      <c r="Q4016" s="11"/>
      <c r="S4016" s="11"/>
      <c r="AB4016" s="25"/>
      <c r="AC4016" s="11"/>
      <c r="AD4016" s="25"/>
      <c r="AE4016" s="25"/>
    </row>
    <row r="4017">
      <c r="A4017" s="11"/>
      <c r="B4017" s="11"/>
      <c r="C4017" s="11"/>
      <c r="D4017" s="11"/>
      <c r="E4017" s="11"/>
      <c r="F4017" s="11"/>
      <c r="H4017" s="11"/>
      <c r="I4017" s="11"/>
      <c r="K4017" s="11"/>
      <c r="P4017" s="25"/>
      <c r="Q4017" s="11"/>
      <c r="R4017" s="11"/>
      <c r="AB4017" s="25"/>
      <c r="AC4017" s="11"/>
      <c r="AD4017" s="25"/>
      <c r="AE4017" s="25"/>
    </row>
    <row r="4018">
      <c r="A4018" s="11"/>
      <c r="B4018" s="11"/>
      <c r="C4018" s="11"/>
      <c r="D4018" s="11"/>
      <c r="E4018" s="11"/>
      <c r="F4018" s="11"/>
      <c r="H4018" s="78"/>
      <c r="I4018" s="78"/>
      <c r="P4018" s="25"/>
      <c r="S4018" s="11"/>
      <c r="AB4018" s="25"/>
      <c r="AC4018" s="11"/>
      <c r="AD4018" s="25"/>
      <c r="AE4018" s="25"/>
    </row>
    <row r="4019">
      <c r="A4019" s="11"/>
      <c r="B4019" s="11"/>
      <c r="C4019" s="11"/>
      <c r="D4019" s="11"/>
      <c r="E4019" s="11"/>
      <c r="F4019" s="11"/>
      <c r="H4019" s="78"/>
      <c r="I4019" s="78"/>
      <c r="P4019" s="25"/>
      <c r="S4019" s="11"/>
      <c r="AB4019" s="25"/>
      <c r="AC4019" s="11"/>
      <c r="AD4019" s="25"/>
      <c r="AE4019" s="25"/>
    </row>
    <row r="4020">
      <c r="A4020" s="11"/>
      <c r="B4020" s="11"/>
      <c r="C4020" s="11"/>
      <c r="D4020" s="11"/>
      <c r="E4020" s="11"/>
      <c r="F4020" s="11"/>
      <c r="H4020" s="11"/>
      <c r="I4020" s="11"/>
      <c r="K4020" s="11"/>
      <c r="P4020" s="25"/>
      <c r="Q4020" s="11"/>
      <c r="R4020" s="11"/>
      <c r="AB4020" s="25"/>
      <c r="AC4020" s="11"/>
      <c r="AD4020" s="25"/>
      <c r="AE4020" s="25"/>
    </row>
    <row r="4021">
      <c r="A4021" s="11"/>
      <c r="B4021" s="11"/>
      <c r="C4021" s="11"/>
      <c r="D4021" s="11"/>
      <c r="E4021" s="11"/>
      <c r="F4021" s="11"/>
      <c r="H4021" s="78"/>
      <c r="I4021" s="78"/>
      <c r="P4021" s="25"/>
      <c r="S4021" s="11"/>
      <c r="AB4021" s="25"/>
      <c r="AC4021" s="11"/>
      <c r="AD4021" s="25"/>
      <c r="AE4021" s="25"/>
    </row>
    <row r="4022">
      <c r="A4022" s="11"/>
      <c r="B4022" s="11"/>
      <c r="C4022" s="11"/>
      <c r="D4022" s="11"/>
      <c r="E4022" s="11"/>
      <c r="F4022" s="11"/>
      <c r="H4022" s="11"/>
      <c r="I4022" s="11"/>
      <c r="K4022" s="11"/>
      <c r="P4022" s="25"/>
      <c r="Q4022" s="11"/>
      <c r="R4022" s="11"/>
      <c r="AB4022" s="25"/>
      <c r="AC4022" s="11"/>
      <c r="AD4022" s="25"/>
      <c r="AE4022" s="25"/>
    </row>
    <row r="4023">
      <c r="A4023" s="11"/>
      <c r="B4023" s="11"/>
      <c r="C4023" s="11"/>
      <c r="D4023" s="11"/>
      <c r="E4023" s="11"/>
      <c r="F4023" s="11"/>
      <c r="H4023" s="78"/>
      <c r="I4023" s="78"/>
      <c r="P4023" s="25"/>
      <c r="Q4023" s="11"/>
      <c r="S4023" s="11"/>
      <c r="AB4023" s="25"/>
      <c r="AC4023" s="11"/>
      <c r="AD4023" s="25"/>
      <c r="AE4023" s="25"/>
    </row>
    <row r="4024">
      <c r="A4024" s="11"/>
      <c r="B4024" s="11"/>
      <c r="C4024" s="11"/>
      <c r="D4024" s="11"/>
      <c r="E4024" s="11"/>
      <c r="F4024" s="11"/>
      <c r="H4024" s="78"/>
      <c r="I4024" s="78"/>
      <c r="P4024" s="25"/>
      <c r="Q4024" s="11"/>
      <c r="S4024" s="11"/>
      <c r="AB4024" s="25"/>
      <c r="AC4024" s="11"/>
      <c r="AD4024" s="25"/>
      <c r="AE4024" s="25"/>
    </row>
    <row r="4025">
      <c r="A4025" s="11"/>
      <c r="B4025" s="11"/>
      <c r="C4025" s="11"/>
      <c r="D4025" s="11"/>
      <c r="E4025" s="11"/>
      <c r="F4025" s="11"/>
      <c r="H4025" s="11"/>
      <c r="I4025" s="11"/>
      <c r="K4025" s="11"/>
      <c r="P4025" s="25"/>
      <c r="Q4025" s="11"/>
      <c r="R4025" s="11"/>
      <c r="AB4025" s="25"/>
      <c r="AC4025" s="11"/>
      <c r="AD4025" s="25"/>
      <c r="AE4025" s="25"/>
    </row>
    <row r="4026">
      <c r="A4026" s="11"/>
      <c r="B4026" s="11"/>
      <c r="C4026" s="11"/>
      <c r="D4026" s="11"/>
      <c r="E4026" s="11"/>
      <c r="F4026" s="11"/>
      <c r="P4026" s="25"/>
      <c r="Q4026" s="11"/>
      <c r="S4026" s="11"/>
      <c r="AB4026" s="25"/>
      <c r="AC4026" s="11"/>
      <c r="AD4026" s="25"/>
      <c r="AE4026" s="25"/>
    </row>
    <row r="4027">
      <c r="A4027" s="11"/>
      <c r="B4027" s="11"/>
      <c r="C4027" s="11"/>
      <c r="D4027" s="11"/>
      <c r="E4027" s="11"/>
      <c r="F4027" s="11"/>
      <c r="H4027" s="78"/>
      <c r="I4027" s="78"/>
      <c r="P4027" s="25"/>
      <c r="Q4027" s="11"/>
      <c r="S4027" s="11"/>
      <c r="AB4027" s="25"/>
      <c r="AC4027" s="11"/>
      <c r="AD4027" s="25"/>
      <c r="AE4027" s="25"/>
    </row>
    <row r="4028">
      <c r="A4028" s="11"/>
      <c r="B4028" s="11"/>
      <c r="C4028" s="11"/>
      <c r="D4028" s="11"/>
      <c r="E4028" s="11"/>
      <c r="F4028" s="11"/>
      <c r="P4028" s="25"/>
      <c r="Q4028" s="11"/>
      <c r="S4028" s="11"/>
      <c r="AB4028" s="25"/>
      <c r="AC4028" s="11"/>
      <c r="AD4028" s="25"/>
      <c r="AE4028" s="25"/>
    </row>
    <row r="4029">
      <c r="A4029" s="11"/>
      <c r="B4029" s="11"/>
      <c r="C4029" s="11"/>
      <c r="D4029" s="11"/>
      <c r="E4029" s="11"/>
      <c r="F4029" s="11"/>
      <c r="H4029" s="11"/>
      <c r="I4029" s="11"/>
      <c r="K4029" s="11"/>
      <c r="P4029" s="25"/>
      <c r="Q4029" s="11"/>
      <c r="R4029" s="11"/>
      <c r="AB4029" s="25"/>
      <c r="AC4029" s="11"/>
      <c r="AD4029" s="25"/>
      <c r="AE4029" s="25"/>
    </row>
    <row r="4030">
      <c r="A4030" s="11"/>
      <c r="B4030" s="11"/>
      <c r="C4030" s="11"/>
      <c r="D4030" s="11"/>
      <c r="E4030" s="11"/>
      <c r="F4030" s="11"/>
      <c r="H4030" s="78"/>
      <c r="I4030" s="78"/>
      <c r="K4030" s="78"/>
      <c r="P4030" s="25"/>
      <c r="S4030" s="11"/>
      <c r="AB4030" s="25"/>
      <c r="AC4030" s="11"/>
      <c r="AD4030" s="25"/>
      <c r="AE4030" s="25"/>
    </row>
    <row r="4031">
      <c r="A4031" s="11"/>
      <c r="B4031" s="11"/>
      <c r="C4031" s="11"/>
      <c r="D4031" s="11"/>
      <c r="E4031" s="11"/>
      <c r="F4031" s="11"/>
      <c r="P4031" s="25"/>
      <c r="Q4031" s="11"/>
      <c r="S4031" s="11"/>
      <c r="AB4031" s="25"/>
      <c r="AC4031" s="11"/>
      <c r="AD4031" s="25"/>
      <c r="AE4031" s="25"/>
    </row>
    <row r="4032">
      <c r="A4032" s="11"/>
      <c r="B4032" s="11"/>
      <c r="C4032" s="11"/>
      <c r="D4032" s="11"/>
      <c r="E4032" s="11"/>
      <c r="F4032" s="11"/>
      <c r="H4032" s="11"/>
      <c r="I4032" s="11"/>
      <c r="K4032" s="78"/>
      <c r="P4032" s="25"/>
      <c r="Q4032" s="11"/>
      <c r="R4032" s="11"/>
      <c r="AB4032" s="25"/>
      <c r="AC4032" s="11"/>
      <c r="AD4032" s="25"/>
      <c r="AE4032" s="25"/>
    </row>
    <row r="4033">
      <c r="A4033" s="11"/>
      <c r="B4033" s="11"/>
      <c r="C4033" s="11"/>
      <c r="D4033" s="11"/>
      <c r="E4033" s="11"/>
      <c r="F4033" s="11"/>
      <c r="H4033" s="78"/>
      <c r="I4033" s="78"/>
      <c r="P4033" s="25"/>
      <c r="S4033" s="11"/>
      <c r="AB4033" s="25"/>
      <c r="AC4033" s="11"/>
      <c r="AD4033" s="25"/>
      <c r="AE4033" s="25"/>
    </row>
    <row r="4034">
      <c r="A4034" s="11"/>
      <c r="B4034" s="11"/>
      <c r="C4034" s="11"/>
      <c r="D4034" s="11"/>
      <c r="E4034" s="11"/>
      <c r="F4034" s="11"/>
      <c r="H4034" s="11"/>
      <c r="I4034" s="11"/>
      <c r="K4034" s="11"/>
      <c r="P4034" s="25"/>
      <c r="Q4034" s="11"/>
      <c r="R4034" s="11"/>
      <c r="AB4034" s="25"/>
      <c r="AC4034" s="11"/>
      <c r="AD4034" s="25"/>
      <c r="AE4034" s="25"/>
    </row>
    <row r="4035">
      <c r="A4035" s="11"/>
      <c r="B4035" s="11"/>
      <c r="C4035" s="11"/>
      <c r="D4035" s="11"/>
      <c r="E4035" s="11"/>
      <c r="F4035" s="11"/>
      <c r="P4035" s="25"/>
      <c r="Q4035" s="11"/>
      <c r="S4035" s="11"/>
      <c r="AB4035" s="25"/>
      <c r="AC4035" s="11"/>
      <c r="AD4035" s="25"/>
      <c r="AE4035" s="25"/>
    </row>
    <row r="4036">
      <c r="A4036" s="11"/>
      <c r="B4036" s="11"/>
      <c r="C4036" s="11"/>
      <c r="D4036" s="11"/>
      <c r="E4036" s="11"/>
      <c r="F4036" s="11"/>
      <c r="H4036" s="78"/>
      <c r="I4036" s="78"/>
      <c r="K4036" s="78"/>
      <c r="P4036" s="25"/>
      <c r="S4036" s="11"/>
      <c r="AB4036" s="25"/>
      <c r="AC4036" s="11"/>
      <c r="AD4036" s="25"/>
      <c r="AE4036" s="25"/>
    </row>
    <row r="4037">
      <c r="A4037" s="11"/>
      <c r="B4037" s="11"/>
      <c r="C4037" s="11"/>
      <c r="D4037" s="11"/>
      <c r="E4037" s="11"/>
      <c r="F4037" s="11"/>
      <c r="P4037" s="25"/>
      <c r="Q4037" s="11"/>
      <c r="S4037" s="11"/>
      <c r="AB4037" s="25"/>
      <c r="AC4037" s="11"/>
      <c r="AD4037" s="25"/>
      <c r="AE4037" s="25"/>
    </row>
    <row r="4038">
      <c r="A4038" s="11"/>
      <c r="B4038" s="11"/>
      <c r="C4038" s="11"/>
      <c r="D4038" s="11"/>
      <c r="E4038" s="11"/>
      <c r="F4038" s="11"/>
      <c r="P4038" s="25"/>
      <c r="S4038" s="11"/>
      <c r="AB4038" s="25"/>
      <c r="AC4038" s="11"/>
      <c r="AD4038" s="25"/>
      <c r="AE4038" s="25"/>
    </row>
    <row r="4039">
      <c r="A4039" s="11"/>
      <c r="B4039" s="11"/>
      <c r="C4039" s="11"/>
      <c r="D4039" s="11"/>
      <c r="E4039" s="11"/>
      <c r="F4039" s="11"/>
      <c r="P4039" s="25"/>
      <c r="S4039" s="11"/>
      <c r="AB4039" s="25"/>
      <c r="AC4039" s="11"/>
      <c r="AD4039" s="25"/>
      <c r="AE4039" s="25"/>
    </row>
    <row r="4040">
      <c r="A4040" s="11"/>
      <c r="B4040" s="11"/>
      <c r="C4040" s="11"/>
      <c r="D4040" s="11"/>
      <c r="E4040" s="11"/>
      <c r="F4040" s="11"/>
      <c r="H4040" s="11"/>
      <c r="I4040" s="11"/>
      <c r="K4040" s="11"/>
      <c r="P4040" s="25"/>
      <c r="Q4040" s="11"/>
      <c r="R4040" s="11"/>
      <c r="AB4040" s="25"/>
      <c r="AC4040" s="11"/>
      <c r="AD4040" s="25"/>
      <c r="AE4040" s="25"/>
    </row>
    <row r="4041">
      <c r="A4041" s="11"/>
      <c r="B4041" s="11"/>
      <c r="C4041" s="11"/>
      <c r="D4041" s="11"/>
      <c r="E4041" s="11"/>
      <c r="F4041" s="11"/>
      <c r="H4041" s="11"/>
      <c r="I4041" s="11"/>
      <c r="K4041" s="11"/>
      <c r="P4041" s="25"/>
      <c r="Q4041" s="11"/>
      <c r="R4041" s="11"/>
      <c r="AB4041" s="25"/>
      <c r="AC4041" s="11"/>
      <c r="AD4041" s="25"/>
      <c r="AE4041" s="25"/>
    </row>
    <row r="4042">
      <c r="A4042" s="11"/>
      <c r="B4042" s="11"/>
      <c r="C4042" s="11"/>
      <c r="D4042" s="11"/>
      <c r="E4042" s="11"/>
      <c r="F4042" s="11"/>
      <c r="H4042" s="78"/>
      <c r="I4042" s="78"/>
      <c r="K4042" s="78"/>
      <c r="P4042" s="25"/>
      <c r="S4042" s="11"/>
      <c r="AB4042" s="25"/>
      <c r="AC4042" s="11"/>
      <c r="AD4042" s="25"/>
      <c r="AE4042" s="25"/>
    </row>
    <row r="4043">
      <c r="A4043" s="11"/>
      <c r="B4043" s="11"/>
      <c r="C4043" s="11"/>
      <c r="D4043" s="11"/>
      <c r="E4043" s="11"/>
      <c r="F4043" s="11"/>
      <c r="H4043" s="11"/>
      <c r="I4043" s="11"/>
      <c r="K4043" s="11"/>
      <c r="P4043" s="25"/>
      <c r="Q4043" s="11"/>
      <c r="R4043" s="11"/>
      <c r="AB4043" s="25"/>
      <c r="AC4043" s="11"/>
      <c r="AD4043" s="25"/>
      <c r="AE4043" s="25"/>
    </row>
    <row r="4044">
      <c r="A4044" s="11"/>
      <c r="B4044" s="11"/>
      <c r="C4044" s="11"/>
      <c r="D4044" s="11"/>
      <c r="E4044" s="11"/>
      <c r="F4044" s="11"/>
      <c r="H4044" s="11"/>
      <c r="I4044" s="11"/>
      <c r="K4044" s="11"/>
      <c r="P4044" s="25"/>
      <c r="Q4044" s="11"/>
      <c r="R4044" s="11"/>
      <c r="AB4044" s="25"/>
      <c r="AC4044" s="11"/>
      <c r="AD4044" s="25"/>
      <c r="AE4044" s="25"/>
    </row>
    <row r="4045">
      <c r="A4045" s="11"/>
      <c r="B4045" s="11"/>
      <c r="C4045" s="11"/>
      <c r="D4045" s="11"/>
      <c r="E4045" s="11"/>
      <c r="F4045" s="11"/>
      <c r="H4045" s="11"/>
      <c r="I4045" s="11"/>
      <c r="K4045" s="11"/>
      <c r="P4045" s="25"/>
      <c r="Q4045" s="11"/>
      <c r="R4045" s="11"/>
      <c r="AB4045" s="25"/>
      <c r="AC4045" s="11"/>
      <c r="AD4045" s="25"/>
      <c r="AE4045" s="25"/>
    </row>
    <row r="4046">
      <c r="A4046" s="11"/>
      <c r="B4046" s="11"/>
      <c r="C4046" s="11"/>
      <c r="D4046" s="11"/>
      <c r="E4046" s="11"/>
      <c r="F4046" s="11"/>
      <c r="P4046" s="25"/>
      <c r="Q4046" s="11"/>
      <c r="S4046" s="11"/>
      <c r="AB4046" s="25"/>
      <c r="AC4046" s="11"/>
      <c r="AD4046" s="25"/>
      <c r="AE4046" s="25"/>
    </row>
    <row r="4047">
      <c r="A4047" s="11"/>
      <c r="B4047" s="11"/>
      <c r="C4047" s="11"/>
      <c r="D4047" s="11"/>
      <c r="E4047" s="11"/>
      <c r="F4047" s="11"/>
      <c r="H4047" s="11"/>
      <c r="I4047" s="11"/>
      <c r="K4047" s="11"/>
      <c r="P4047" s="25"/>
      <c r="Q4047" s="11"/>
      <c r="R4047" s="11"/>
      <c r="AB4047" s="25"/>
      <c r="AC4047" s="11"/>
      <c r="AD4047" s="25"/>
      <c r="AE4047" s="25"/>
    </row>
    <row r="4048">
      <c r="A4048" s="11"/>
      <c r="B4048" s="11"/>
      <c r="C4048" s="11"/>
      <c r="D4048" s="11"/>
      <c r="E4048" s="11"/>
      <c r="F4048" s="11"/>
      <c r="P4048" s="25"/>
      <c r="Q4048" s="11"/>
      <c r="S4048" s="11"/>
      <c r="AB4048" s="25"/>
      <c r="AC4048" s="11"/>
      <c r="AD4048" s="25"/>
      <c r="AE4048" s="25"/>
    </row>
    <row r="4049">
      <c r="A4049" s="11"/>
      <c r="B4049" s="11"/>
      <c r="C4049" s="11"/>
      <c r="D4049" s="11"/>
      <c r="E4049" s="11"/>
      <c r="F4049" s="11"/>
      <c r="P4049" s="25"/>
      <c r="Q4049" s="11"/>
      <c r="S4049" s="11"/>
      <c r="AB4049" s="25"/>
      <c r="AC4049" s="11"/>
      <c r="AD4049" s="25"/>
      <c r="AE4049" s="25"/>
    </row>
    <row r="4050">
      <c r="A4050" s="11"/>
      <c r="B4050" s="11"/>
      <c r="C4050" s="11"/>
      <c r="D4050" s="11"/>
      <c r="E4050" s="11"/>
      <c r="F4050" s="11"/>
      <c r="H4050" s="11"/>
      <c r="I4050" s="11"/>
      <c r="K4050" s="11"/>
      <c r="P4050" s="25"/>
      <c r="Q4050" s="11"/>
      <c r="R4050" s="11"/>
      <c r="AB4050" s="25"/>
      <c r="AC4050" s="11"/>
      <c r="AD4050" s="25"/>
      <c r="AE4050" s="25"/>
    </row>
    <row r="4051">
      <c r="A4051" s="11"/>
      <c r="B4051" s="11"/>
      <c r="C4051" s="11"/>
      <c r="D4051" s="11"/>
      <c r="E4051" s="11"/>
      <c r="F4051" s="11"/>
      <c r="H4051" s="78"/>
      <c r="I4051" s="78"/>
      <c r="P4051" s="25"/>
      <c r="S4051" s="11"/>
      <c r="AB4051" s="25"/>
      <c r="AC4051" s="11"/>
      <c r="AD4051" s="25"/>
      <c r="AE4051" s="25"/>
    </row>
    <row r="4052">
      <c r="A4052" s="11"/>
      <c r="B4052" s="11"/>
      <c r="C4052" s="11"/>
      <c r="D4052" s="11"/>
      <c r="E4052" s="11"/>
      <c r="F4052" s="11"/>
      <c r="H4052" s="11"/>
      <c r="I4052" s="11"/>
      <c r="K4052" s="11"/>
      <c r="P4052" s="25"/>
      <c r="Q4052" s="11"/>
      <c r="R4052" s="11"/>
      <c r="AB4052" s="25"/>
      <c r="AC4052" s="11"/>
      <c r="AD4052" s="25"/>
      <c r="AE4052" s="25"/>
    </row>
    <row r="4053">
      <c r="A4053" s="11"/>
      <c r="B4053" s="11"/>
      <c r="C4053" s="11"/>
      <c r="D4053" s="11"/>
      <c r="E4053" s="11"/>
      <c r="F4053" s="11"/>
      <c r="H4053" s="11"/>
      <c r="I4053" s="11"/>
      <c r="K4053" s="11"/>
      <c r="P4053" s="25"/>
      <c r="Q4053" s="11"/>
      <c r="R4053" s="11"/>
      <c r="AB4053" s="25"/>
      <c r="AC4053" s="11"/>
      <c r="AD4053" s="25"/>
      <c r="AE4053" s="25"/>
    </row>
    <row r="4054">
      <c r="A4054" s="11"/>
      <c r="B4054" s="11"/>
      <c r="C4054" s="11"/>
      <c r="D4054" s="11"/>
      <c r="E4054" s="11"/>
      <c r="F4054" s="11"/>
      <c r="H4054" s="11"/>
      <c r="I4054" s="11"/>
      <c r="K4054" s="11"/>
      <c r="P4054" s="25"/>
      <c r="Q4054" s="11"/>
      <c r="R4054" s="11"/>
      <c r="AB4054" s="25"/>
      <c r="AC4054" s="11"/>
      <c r="AD4054" s="25"/>
      <c r="AE4054" s="25"/>
    </row>
    <row r="4055">
      <c r="A4055" s="11"/>
      <c r="B4055" s="11"/>
      <c r="C4055" s="11"/>
      <c r="D4055" s="11"/>
      <c r="E4055" s="11"/>
      <c r="F4055" s="11"/>
      <c r="P4055" s="25"/>
      <c r="Q4055" s="11"/>
      <c r="S4055" s="11"/>
      <c r="AB4055" s="25"/>
      <c r="AC4055" s="11"/>
      <c r="AD4055" s="25"/>
      <c r="AE4055" s="25"/>
    </row>
    <row r="4056">
      <c r="A4056" s="11"/>
      <c r="B4056" s="11"/>
      <c r="C4056" s="11"/>
      <c r="D4056" s="11"/>
      <c r="E4056" s="11"/>
      <c r="F4056" s="11"/>
      <c r="P4056" s="25"/>
      <c r="Q4056" s="11"/>
      <c r="S4056" s="11"/>
      <c r="AB4056" s="25"/>
      <c r="AC4056" s="11"/>
      <c r="AD4056" s="25"/>
      <c r="AE4056" s="25"/>
    </row>
    <row r="4057">
      <c r="A4057" s="11"/>
      <c r="B4057" s="11"/>
      <c r="C4057" s="11"/>
      <c r="D4057" s="11"/>
      <c r="E4057" s="11"/>
      <c r="F4057" s="11"/>
      <c r="H4057" s="11"/>
      <c r="I4057" s="11"/>
      <c r="K4057" s="11"/>
      <c r="P4057" s="25"/>
      <c r="Q4057" s="11"/>
      <c r="R4057" s="11"/>
      <c r="AB4057" s="25"/>
      <c r="AC4057" s="11"/>
      <c r="AD4057" s="25"/>
      <c r="AE4057" s="25"/>
    </row>
    <row r="4058">
      <c r="A4058" s="11"/>
      <c r="B4058" s="11"/>
      <c r="C4058" s="11"/>
      <c r="D4058" s="11"/>
      <c r="E4058" s="11"/>
      <c r="F4058" s="11"/>
      <c r="P4058" s="25"/>
      <c r="Q4058" s="11"/>
      <c r="S4058" s="11"/>
      <c r="AB4058" s="25"/>
      <c r="AC4058" s="11"/>
      <c r="AD4058" s="25"/>
      <c r="AE4058" s="25"/>
    </row>
    <row r="4059">
      <c r="A4059" s="11"/>
      <c r="B4059" s="11"/>
      <c r="C4059" s="11"/>
      <c r="D4059" s="11"/>
      <c r="E4059" s="11"/>
      <c r="F4059" s="11"/>
      <c r="P4059" s="25"/>
      <c r="Q4059" s="11"/>
      <c r="S4059" s="11"/>
      <c r="AB4059" s="25"/>
      <c r="AC4059" s="11"/>
      <c r="AD4059" s="25"/>
      <c r="AE4059" s="25"/>
    </row>
    <row r="4060">
      <c r="A4060" s="11"/>
      <c r="B4060" s="11"/>
      <c r="C4060" s="11"/>
      <c r="D4060" s="11"/>
      <c r="E4060" s="11"/>
      <c r="F4060" s="11"/>
      <c r="P4060" s="25"/>
      <c r="Q4060" s="11"/>
      <c r="S4060" s="11"/>
      <c r="AB4060" s="25"/>
      <c r="AC4060" s="11"/>
      <c r="AD4060" s="25"/>
      <c r="AE4060" s="25"/>
    </row>
    <row r="4061">
      <c r="A4061" s="11"/>
      <c r="B4061" s="11"/>
      <c r="C4061" s="11"/>
      <c r="D4061" s="11"/>
      <c r="E4061" s="11"/>
      <c r="F4061" s="11"/>
      <c r="H4061" s="11"/>
      <c r="I4061" s="11"/>
      <c r="K4061" s="11"/>
      <c r="P4061" s="25"/>
      <c r="Q4061" s="11"/>
      <c r="R4061" s="11"/>
      <c r="AB4061" s="25"/>
      <c r="AC4061" s="11"/>
      <c r="AD4061" s="25"/>
      <c r="AE4061" s="25"/>
    </row>
    <row r="4062">
      <c r="A4062" s="11"/>
      <c r="B4062" s="11"/>
      <c r="C4062" s="11"/>
      <c r="D4062" s="11"/>
      <c r="E4062" s="11"/>
      <c r="F4062" s="11"/>
      <c r="H4062" s="78"/>
      <c r="I4062" s="78"/>
      <c r="K4062" s="78"/>
      <c r="P4062" s="25"/>
      <c r="Q4062" s="11"/>
      <c r="S4062" s="11"/>
      <c r="AB4062" s="25"/>
      <c r="AC4062" s="11"/>
      <c r="AD4062" s="25"/>
      <c r="AE4062" s="25"/>
    </row>
    <row r="4063">
      <c r="A4063" s="11"/>
      <c r="B4063" s="11"/>
      <c r="C4063" s="11"/>
      <c r="D4063" s="11"/>
      <c r="E4063" s="11"/>
      <c r="F4063" s="11"/>
      <c r="P4063" s="25"/>
      <c r="Q4063" s="11"/>
      <c r="S4063" s="11"/>
      <c r="AB4063" s="25"/>
      <c r="AC4063" s="11"/>
      <c r="AD4063" s="25"/>
      <c r="AE4063" s="25"/>
    </row>
    <row r="4064">
      <c r="A4064" s="11"/>
      <c r="B4064" s="11"/>
      <c r="C4064" s="11"/>
      <c r="D4064" s="11"/>
      <c r="E4064" s="11"/>
      <c r="F4064" s="11"/>
      <c r="H4064" s="11"/>
      <c r="I4064" s="11"/>
      <c r="K4064" s="11"/>
      <c r="P4064" s="25"/>
      <c r="Q4064" s="11"/>
      <c r="R4064" s="11"/>
      <c r="AB4064" s="25"/>
      <c r="AC4064" s="11"/>
      <c r="AD4064" s="25"/>
      <c r="AE4064" s="25"/>
    </row>
    <row r="4065">
      <c r="A4065" s="11"/>
      <c r="B4065" s="11"/>
      <c r="C4065" s="11"/>
      <c r="D4065" s="11"/>
      <c r="E4065" s="11"/>
      <c r="F4065" s="11"/>
      <c r="H4065" s="11"/>
      <c r="I4065" s="11"/>
      <c r="K4065" s="11"/>
      <c r="P4065" s="25"/>
      <c r="Q4065" s="11"/>
      <c r="R4065" s="11"/>
      <c r="AB4065" s="25"/>
      <c r="AC4065" s="11"/>
      <c r="AD4065" s="25"/>
      <c r="AE4065" s="25"/>
    </row>
    <row r="4066">
      <c r="A4066" s="11"/>
      <c r="B4066" s="11"/>
      <c r="C4066" s="11"/>
      <c r="D4066" s="11"/>
      <c r="E4066" s="11"/>
      <c r="F4066" s="11"/>
      <c r="P4066" s="25"/>
      <c r="S4066" s="11"/>
      <c r="AB4066" s="25"/>
      <c r="AC4066" s="11"/>
      <c r="AD4066" s="25"/>
      <c r="AE4066" s="25"/>
    </row>
    <row r="4067">
      <c r="A4067" s="11"/>
      <c r="B4067" s="11"/>
      <c r="C4067" s="11"/>
      <c r="D4067" s="11"/>
      <c r="E4067" s="11"/>
      <c r="F4067" s="11"/>
      <c r="H4067" s="11"/>
      <c r="I4067" s="11"/>
      <c r="K4067" s="11"/>
      <c r="P4067" s="25"/>
      <c r="Q4067" s="11"/>
      <c r="R4067" s="11"/>
      <c r="AB4067" s="25"/>
      <c r="AC4067" s="11"/>
      <c r="AD4067" s="25"/>
      <c r="AE4067" s="25"/>
    </row>
    <row r="4068">
      <c r="A4068" s="11"/>
      <c r="B4068" s="11"/>
      <c r="C4068" s="11"/>
      <c r="D4068" s="11"/>
      <c r="E4068" s="11"/>
      <c r="F4068" s="11"/>
      <c r="H4068" s="11"/>
      <c r="I4068" s="11"/>
      <c r="K4068" s="78"/>
      <c r="P4068" s="25"/>
      <c r="Q4068" s="11"/>
      <c r="R4068" s="11"/>
      <c r="AB4068" s="25"/>
      <c r="AC4068" s="11"/>
      <c r="AD4068" s="25"/>
      <c r="AE4068" s="25"/>
    </row>
    <row r="4069">
      <c r="A4069" s="11"/>
      <c r="B4069" s="11"/>
      <c r="C4069" s="11"/>
      <c r="D4069" s="11"/>
      <c r="E4069" s="11"/>
      <c r="F4069" s="11"/>
      <c r="P4069" s="25"/>
      <c r="Q4069" s="11"/>
      <c r="S4069" s="11"/>
      <c r="AB4069" s="25"/>
      <c r="AC4069" s="11"/>
      <c r="AD4069" s="25"/>
      <c r="AE4069" s="25"/>
    </row>
    <row r="4070">
      <c r="A4070" s="11"/>
      <c r="B4070" s="11"/>
      <c r="C4070" s="11"/>
      <c r="D4070" s="11"/>
      <c r="E4070" s="11"/>
      <c r="F4070" s="11"/>
      <c r="H4070" s="11"/>
      <c r="I4070" s="11"/>
      <c r="K4070" s="11"/>
      <c r="P4070" s="25"/>
      <c r="Q4070" s="11"/>
      <c r="R4070" s="11"/>
      <c r="AB4070" s="25"/>
      <c r="AC4070" s="11"/>
      <c r="AD4070" s="25"/>
      <c r="AE4070" s="25"/>
    </row>
    <row r="4071">
      <c r="A4071" s="11"/>
      <c r="B4071" s="11"/>
      <c r="C4071" s="11"/>
      <c r="D4071" s="11"/>
      <c r="E4071" s="11"/>
      <c r="F4071" s="11"/>
      <c r="H4071" s="78"/>
      <c r="I4071" s="78"/>
      <c r="K4071" s="78"/>
      <c r="P4071" s="25"/>
      <c r="Q4071" s="11"/>
      <c r="S4071" s="11"/>
      <c r="AB4071" s="25"/>
      <c r="AC4071" s="11"/>
      <c r="AD4071" s="25"/>
      <c r="AE4071" s="25"/>
    </row>
    <row r="4072">
      <c r="A4072" s="11"/>
      <c r="B4072" s="11"/>
      <c r="C4072" s="11"/>
      <c r="D4072" s="11"/>
      <c r="E4072" s="11"/>
      <c r="F4072" s="11"/>
      <c r="H4072" s="11"/>
      <c r="I4072" s="11"/>
      <c r="K4072" s="11"/>
      <c r="P4072" s="25"/>
      <c r="Q4072" s="11"/>
      <c r="R4072" s="11"/>
      <c r="AB4072" s="25"/>
      <c r="AC4072" s="11"/>
      <c r="AD4072" s="25"/>
      <c r="AE4072" s="25"/>
    </row>
    <row r="4073">
      <c r="A4073" s="11"/>
      <c r="B4073" s="11"/>
      <c r="C4073" s="11"/>
      <c r="D4073" s="11"/>
      <c r="E4073" s="11"/>
      <c r="F4073" s="11"/>
      <c r="H4073" s="11"/>
      <c r="I4073" s="11"/>
      <c r="K4073" s="11"/>
      <c r="P4073" s="25"/>
      <c r="Q4073" s="11"/>
      <c r="R4073" s="11"/>
      <c r="AB4073" s="25"/>
      <c r="AC4073" s="11"/>
      <c r="AD4073" s="25"/>
      <c r="AE4073" s="25"/>
    </row>
    <row r="4074">
      <c r="A4074" s="11"/>
      <c r="B4074" s="11"/>
      <c r="C4074" s="11"/>
      <c r="D4074" s="11"/>
      <c r="E4074" s="11"/>
      <c r="F4074" s="11"/>
      <c r="H4074" s="78"/>
      <c r="I4074" s="78"/>
      <c r="K4074" s="78"/>
      <c r="P4074" s="25"/>
      <c r="Q4074" s="11"/>
      <c r="S4074" s="11"/>
      <c r="AB4074" s="25"/>
      <c r="AC4074" s="11"/>
      <c r="AD4074" s="25"/>
      <c r="AE4074" s="25"/>
    </row>
    <row r="4075">
      <c r="A4075" s="11"/>
      <c r="B4075" s="11"/>
      <c r="C4075" s="11"/>
      <c r="D4075" s="11"/>
      <c r="E4075" s="11"/>
      <c r="F4075" s="11"/>
      <c r="P4075" s="25"/>
      <c r="S4075" s="11"/>
      <c r="AB4075" s="25"/>
      <c r="AC4075" s="11"/>
      <c r="AD4075" s="25"/>
      <c r="AE4075" s="25"/>
    </row>
    <row r="4076">
      <c r="A4076" s="11"/>
      <c r="B4076" s="11"/>
      <c r="C4076" s="11"/>
      <c r="D4076" s="11"/>
      <c r="E4076" s="11"/>
      <c r="F4076" s="11"/>
      <c r="P4076" s="25"/>
      <c r="S4076" s="11"/>
      <c r="AB4076" s="25"/>
      <c r="AC4076" s="11"/>
      <c r="AD4076" s="25"/>
      <c r="AE4076" s="25"/>
    </row>
    <row r="4077">
      <c r="A4077" s="11"/>
      <c r="B4077" s="11"/>
      <c r="C4077" s="11"/>
      <c r="D4077" s="11"/>
      <c r="E4077" s="11"/>
      <c r="F4077" s="11"/>
      <c r="P4077" s="25"/>
      <c r="S4077" s="11"/>
      <c r="AB4077" s="25"/>
      <c r="AC4077" s="11"/>
      <c r="AD4077" s="25"/>
      <c r="AE4077" s="25"/>
    </row>
    <row r="4078">
      <c r="A4078" s="11"/>
      <c r="B4078" s="11"/>
      <c r="C4078" s="11"/>
      <c r="D4078" s="11"/>
      <c r="E4078" s="11"/>
      <c r="F4078" s="11"/>
      <c r="H4078" s="78"/>
      <c r="I4078" s="78"/>
      <c r="K4078" s="78"/>
      <c r="P4078" s="25"/>
      <c r="S4078" s="11"/>
      <c r="AB4078" s="25"/>
      <c r="AC4078" s="11"/>
      <c r="AD4078" s="25"/>
      <c r="AE4078" s="25"/>
    </row>
    <row r="4079">
      <c r="A4079" s="11"/>
      <c r="B4079" s="11"/>
      <c r="C4079" s="11"/>
      <c r="D4079" s="11"/>
      <c r="E4079" s="11"/>
      <c r="F4079" s="11"/>
      <c r="H4079" s="78"/>
      <c r="I4079" s="78"/>
      <c r="K4079" s="78"/>
      <c r="P4079" s="25"/>
      <c r="S4079" s="11"/>
      <c r="AB4079" s="25"/>
      <c r="AC4079" s="11"/>
      <c r="AD4079" s="25"/>
      <c r="AE4079" s="25"/>
    </row>
    <row r="4080">
      <c r="A4080" s="11"/>
      <c r="B4080" s="11"/>
      <c r="C4080" s="11"/>
      <c r="D4080" s="11"/>
      <c r="E4080" s="11"/>
      <c r="F4080" s="11"/>
      <c r="P4080" s="25"/>
      <c r="S4080" s="11"/>
      <c r="AB4080" s="25"/>
      <c r="AC4080" s="11"/>
      <c r="AD4080" s="25"/>
      <c r="AE4080" s="25"/>
    </row>
    <row r="4081">
      <c r="A4081" s="11"/>
      <c r="B4081" s="11"/>
      <c r="C4081" s="11"/>
      <c r="D4081" s="11"/>
      <c r="E4081" s="11"/>
      <c r="F4081" s="11"/>
      <c r="P4081" s="25"/>
      <c r="S4081" s="11"/>
      <c r="AB4081" s="25"/>
      <c r="AC4081" s="11"/>
      <c r="AD4081" s="25"/>
      <c r="AE4081" s="25"/>
    </row>
    <row r="4082">
      <c r="A4082" s="11"/>
      <c r="B4082" s="11"/>
      <c r="C4082" s="11"/>
      <c r="D4082" s="11"/>
      <c r="E4082" s="11"/>
      <c r="F4082" s="11"/>
      <c r="H4082" s="78"/>
      <c r="I4082" s="78"/>
      <c r="K4082" s="78"/>
      <c r="P4082" s="25"/>
      <c r="S4082" s="11"/>
      <c r="AB4082" s="25"/>
      <c r="AC4082" s="11"/>
      <c r="AD4082" s="25"/>
      <c r="AE4082" s="25"/>
    </row>
    <row r="4083">
      <c r="A4083" s="11"/>
      <c r="B4083" s="11"/>
      <c r="C4083" s="11"/>
      <c r="D4083" s="11"/>
      <c r="E4083" s="11"/>
      <c r="F4083" s="11"/>
      <c r="P4083" s="25"/>
      <c r="S4083" s="11"/>
      <c r="AB4083" s="25"/>
      <c r="AC4083" s="11"/>
      <c r="AD4083" s="25"/>
      <c r="AE4083" s="25"/>
    </row>
    <row r="4084">
      <c r="A4084" s="11"/>
      <c r="B4084" s="11"/>
      <c r="C4084" s="11"/>
      <c r="D4084" s="11"/>
      <c r="E4084" s="11"/>
      <c r="F4084" s="11"/>
      <c r="H4084" s="78"/>
      <c r="I4084" s="78"/>
      <c r="P4084" s="25"/>
      <c r="S4084" s="11"/>
      <c r="AB4084" s="25"/>
      <c r="AC4084" s="11"/>
      <c r="AD4084" s="25"/>
      <c r="AE4084" s="25"/>
    </row>
    <row r="4085">
      <c r="A4085" s="11"/>
      <c r="B4085" s="11"/>
      <c r="C4085" s="11"/>
      <c r="D4085" s="11"/>
      <c r="E4085" s="11"/>
      <c r="F4085" s="11"/>
      <c r="P4085" s="25"/>
      <c r="S4085" s="11"/>
      <c r="AB4085" s="25"/>
      <c r="AC4085" s="11"/>
      <c r="AD4085" s="25"/>
      <c r="AE4085" s="25"/>
    </row>
    <row r="4086">
      <c r="A4086" s="11"/>
      <c r="B4086" s="11"/>
      <c r="C4086" s="11"/>
      <c r="D4086" s="11"/>
      <c r="E4086" s="11"/>
      <c r="F4086" s="11"/>
      <c r="P4086" s="25"/>
      <c r="S4086" s="11"/>
      <c r="AB4086" s="25"/>
      <c r="AC4086" s="11"/>
      <c r="AD4086" s="25"/>
      <c r="AE4086" s="25"/>
    </row>
    <row r="4087">
      <c r="A4087" s="11"/>
      <c r="B4087" s="11"/>
      <c r="C4087" s="11"/>
      <c r="D4087" s="11"/>
      <c r="E4087" s="11"/>
      <c r="F4087" s="11"/>
      <c r="P4087" s="25"/>
      <c r="S4087" s="11"/>
      <c r="AB4087" s="25"/>
      <c r="AC4087" s="11"/>
      <c r="AD4087" s="25"/>
      <c r="AE4087" s="25"/>
    </row>
    <row r="4088">
      <c r="A4088" s="11"/>
      <c r="B4088" s="11"/>
      <c r="C4088" s="11"/>
      <c r="D4088" s="11"/>
      <c r="E4088" s="11"/>
      <c r="F4088" s="11"/>
      <c r="H4088" s="78"/>
      <c r="I4088" s="78"/>
      <c r="K4088" s="78"/>
      <c r="P4088" s="25"/>
      <c r="S4088" s="11"/>
      <c r="AB4088" s="25"/>
      <c r="AC4088" s="11"/>
      <c r="AD4088" s="25"/>
      <c r="AE4088" s="25"/>
    </row>
    <row r="4089">
      <c r="A4089" s="11"/>
      <c r="B4089" s="11"/>
      <c r="C4089" s="11"/>
      <c r="D4089" s="11"/>
      <c r="E4089" s="11"/>
      <c r="F4089" s="11"/>
      <c r="P4089" s="25"/>
      <c r="S4089" s="11"/>
      <c r="AB4089" s="25"/>
      <c r="AC4089" s="11"/>
      <c r="AD4089" s="25"/>
      <c r="AE4089" s="25"/>
    </row>
    <row r="4090">
      <c r="A4090" s="11"/>
      <c r="B4090" s="11"/>
      <c r="C4090" s="11"/>
      <c r="D4090" s="11"/>
      <c r="E4090" s="11"/>
      <c r="F4090" s="11"/>
      <c r="P4090" s="25"/>
      <c r="S4090" s="11"/>
      <c r="AB4090" s="25"/>
      <c r="AC4090" s="11"/>
      <c r="AD4090" s="25"/>
      <c r="AE4090" s="25"/>
    </row>
    <row r="4091">
      <c r="A4091" s="11"/>
      <c r="B4091" s="11"/>
      <c r="C4091" s="11"/>
      <c r="D4091" s="11"/>
      <c r="E4091" s="11"/>
      <c r="F4091" s="11"/>
      <c r="H4091" s="11"/>
      <c r="L4091" s="11"/>
      <c r="P4091" s="25"/>
      <c r="Q4091" s="11"/>
      <c r="R4091" s="11"/>
      <c r="AB4091" s="25"/>
      <c r="AC4091" s="11"/>
      <c r="AD4091" s="25"/>
      <c r="AE4091" s="25"/>
    </row>
    <row r="4092">
      <c r="A4092" s="11"/>
      <c r="B4092" s="11"/>
      <c r="C4092" s="11"/>
      <c r="D4092" s="11"/>
      <c r="E4092" s="11"/>
      <c r="F4092" s="11"/>
      <c r="H4092" s="11"/>
      <c r="L4092" s="11"/>
      <c r="P4092" s="25"/>
      <c r="Q4092" s="11"/>
      <c r="R4092" s="11"/>
      <c r="AB4092" s="25"/>
      <c r="AC4092" s="11"/>
      <c r="AD4092" s="25"/>
      <c r="AE4092" s="25"/>
    </row>
    <row r="4093">
      <c r="A4093" s="11"/>
      <c r="B4093" s="11"/>
      <c r="C4093" s="11"/>
      <c r="D4093" s="11"/>
      <c r="E4093" s="11"/>
      <c r="F4093" s="11"/>
      <c r="H4093" s="78"/>
      <c r="I4093" s="78"/>
      <c r="K4093" s="78"/>
      <c r="P4093" s="25"/>
      <c r="S4093" s="11"/>
      <c r="AB4093" s="25"/>
      <c r="AC4093" s="11"/>
      <c r="AD4093" s="25"/>
      <c r="AE4093" s="25"/>
    </row>
    <row r="4094">
      <c r="A4094" s="11"/>
      <c r="B4094" s="11"/>
      <c r="C4094" s="11"/>
      <c r="D4094" s="11"/>
      <c r="E4094" s="11"/>
      <c r="F4094" s="11"/>
      <c r="H4094" s="11"/>
      <c r="L4094" s="11"/>
      <c r="P4094" s="25"/>
      <c r="Q4094" s="11"/>
      <c r="R4094" s="11"/>
      <c r="AB4094" s="25"/>
      <c r="AC4094" s="11"/>
      <c r="AD4094" s="25"/>
      <c r="AE4094" s="25"/>
    </row>
    <row r="4095">
      <c r="A4095" s="11"/>
      <c r="B4095" s="11"/>
      <c r="C4095" s="11"/>
      <c r="D4095" s="11"/>
      <c r="E4095" s="11"/>
      <c r="F4095" s="11"/>
      <c r="H4095" s="11"/>
      <c r="L4095" s="11"/>
      <c r="P4095" s="25"/>
      <c r="Q4095" s="11"/>
      <c r="R4095" s="11"/>
      <c r="AB4095" s="25"/>
      <c r="AC4095" s="11"/>
      <c r="AD4095" s="25"/>
      <c r="AE4095" s="25"/>
    </row>
    <row r="4096">
      <c r="A4096" s="11"/>
      <c r="B4096" s="11"/>
      <c r="C4096" s="11"/>
      <c r="D4096" s="11"/>
      <c r="E4096" s="11"/>
      <c r="F4096" s="11"/>
      <c r="H4096" s="11"/>
      <c r="I4096" s="78"/>
      <c r="K4096" s="78"/>
      <c r="L4096" s="11"/>
      <c r="P4096" s="25"/>
      <c r="Q4096" s="11"/>
      <c r="R4096" s="11"/>
      <c r="AB4096" s="25"/>
      <c r="AC4096" s="11"/>
      <c r="AD4096" s="25"/>
      <c r="AE4096" s="25"/>
    </row>
    <row r="4097">
      <c r="A4097" s="11"/>
      <c r="B4097" s="11"/>
      <c r="C4097" s="11"/>
      <c r="D4097" s="11"/>
      <c r="E4097" s="11"/>
      <c r="F4097" s="11"/>
      <c r="H4097" s="11"/>
      <c r="L4097" s="11"/>
      <c r="P4097" s="25"/>
      <c r="Q4097" s="11"/>
      <c r="R4097" s="11"/>
      <c r="AB4097" s="25"/>
      <c r="AC4097" s="11"/>
      <c r="AD4097" s="25"/>
      <c r="AE4097" s="25"/>
    </row>
    <row r="4098">
      <c r="A4098" s="11"/>
      <c r="B4098" s="11"/>
      <c r="C4098" s="11"/>
      <c r="D4098" s="11"/>
      <c r="E4098" s="11"/>
      <c r="F4098" s="11"/>
      <c r="H4098" s="11"/>
      <c r="I4098" s="78"/>
      <c r="L4098" s="11"/>
      <c r="P4098" s="25"/>
      <c r="Q4098" s="11"/>
      <c r="R4098" s="11"/>
      <c r="AB4098" s="25"/>
      <c r="AC4098" s="11"/>
      <c r="AD4098" s="25"/>
      <c r="AE4098" s="25"/>
    </row>
    <row r="4099">
      <c r="A4099" s="11"/>
      <c r="B4099" s="11"/>
      <c r="C4099" s="11"/>
      <c r="D4099" s="11"/>
      <c r="E4099" s="11"/>
      <c r="F4099" s="11"/>
      <c r="H4099" s="11"/>
      <c r="I4099" s="78"/>
      <c r="K4099" s="78"/>
      <c r="L4099" s="11"/>
      <c r="P4099" s="25"/>
      <c r="Q4099" s="11"/>
      <c r="R4099" s="11"/>
      <c r="AB4099" s="25"/>
      <c r="AC4099" s="11"/>
      <c r="AD4099" s="25"/>
      <c r="AE4099" s="25"/>
    </row>
    <row r="4100">
      <c r="A4100" s="11"/>
      <c r="B4100" s="11"/>
      <c r="C4100" s="11"/>
      <c r="D4100" s="11"/>
      <c r="E4100" s="11"/>
      <c r="F4100" s="11"/>
      <c r="H4100" s="11"/>
      <c r="L4100" s="11"/>
      <c r="P4100" s="25"/>
      <c r="Q4100" s="11"/>
      <c r="R4100" s="11"/>
      <c r="AB4100" s="25"/>
      <c r="AC4100" s="11"/>
      <c r="AD4100" s="25"/>
      <c r="AE4100" s="25"/>
    </row>
    <row r="4101">
      <c r="A4101" s="11"/>
      <c r="B4101" s="11"/>
      <c r="C4101" s="11"/>
      <c r="D4101" s="11"/>
      <c r="E4101" s="11"/>
      <c r="F4101" s="11"/>
      <c r="H4101" s="11"/>
      <c r="I4101" s="78"/>
      <c r="K4101" s="78"/>
      <c r="L4101" s="11"/>
      <c r="P4101" s="25"/>
      <c r="Q4101" s="11"/>
      <c r="R4101" s="11"/>
      <c r="AB4101" s="25"/>
      <c r="AC4101" s="11"/>
      <c r="AD4101" s="25"/>
      <c r="AE4101" s="25"/>
    </row>
    <row r="4102">
      <c r="A4102" s="11"/>
      <c r="B4102" s="11"/>
      <c r="C4102" s="11"/>
      <c r="D4102" s="11"/>
      <c r="E4102" s="11"/>
      <c r="F4102" s="11"/>
      <c r="H4102" s="11"/>
      <c r="L4102" s="11"/>
      <c r="P4102" s="25"/>
      <c r="Q4102" s="11"/>
      <c r="R4102" s="11"/>
      <c r="AB4102" s="25"/>
      <c r="AC4102" s="11"/>
      <c r="AD4102" s="25"/>
      <c r="AE4102" s="25"/>
    </row>
    <row r="4103">
      <c r="A4103" s="11"/>
      <c r="B4103" s="11"/>
      <c r="C4103" s="11"/>
      <c r="D4103" s="11"/>
      <c r="E4103" s="11"/>
      <c r="F4103" s="11"/>
      <c r="H4103" s="11"/>
      <c r="L4103" s="11"/>
      <c r="P4103" s="25"/>
      <c r="Q4103" s="11"/>
      <c r="R4103" s="11"/>
      <c r="AB4103" s="25"/>
      <c r="AC4103" s="11"/>
      <c r="AD4103" s="25"/>
      <c r="AE4103" s="25"/>
    </row>
    <row r="4104">
      <c r="A4104" s="11"/>
      <c r="B4104" s="11"/>
      <c r="C4104" s="11"/>
      <c r="D4104" s="11"/>
      <c r="E4104" s="11"/>
      <c r="F4104" s="11"/>
      <c r="H4104" s="11"/>
      <c r="L4104" s="11"/>
      <c r="P4104" s="25"/>
      <c r="Q4104" s="11"/>
      <c r="R4104" s="11"/>
      <c r="AB4104" s="25"/>
      <c r="AC4104" s="11"/>
      <c r="AD4104" s="25"/>
      <c r="AE4104" s="25"/>
    </row>
    <row r="4105">
      <c r="A4105" s="11"/>
      <c r="B4105" s="11"/>
      <c r="C4105" s="11"/>
      <c r="D4105" s="11"/>
      <c r="E4105" s="11"/>
      <c r="F4105" s="11"/>
      <c r="H4105" s="11"/>
      <c r="L4105" s="11"/>
      <c r="P4105" s="25"/>
      <c r="Q4105" s="11"/>
      <c r="R4105" s="11"/>
      <c r="AB4105" s="25"/>
      <c r="AC4105" s="11"/>
      <c r="AD4105" s="25"/>
      <c r="AE4105" s="25"/>
    </row>
    <row r="4106">
      <c r="A4106" s="11"/>
      <c r="B4106" s="11"/>
      <c r="C4106" s="11"/>
      <c r="D4106" s="11"/>
      <c r="E4106" s="11"/>
      <c r="F4106" s="11"/>
      <c r="H4106" s="11"/>
      <c r="L4106" s="11"/>
      <c r="P4106" s="25"/>
      <c r="Q4106" s="11"/>
      <c r="R4106" s="11"/>
      <c r="AB4106" s="25"/>
      <c r="AC4106" s="11"/>
      <c r="AD4106" s="25"/>
      <c r="AE4106" s="25"/>
    </row>
    <row r="4107">
      <c r="A4107" s="11"/>
      <c r="B4107" s="11"/>
      <c r="C4107" s="11"/>
      <c r="D4107" s="11"/>
      <c r="E4107" s="11"/>
      <c r="F4107" s="11"/>
      <c r="H4107" s="11"/>
      <c r="L4107" s="11"/>
      <c r="P4107" s="25"/>
      <c r="Q4107" s="11"/>
      <c r="R4107" s="11"/>
      <c r="AB4107" s="25"/>
      <c r="AC4107" s="11"/>
      <c r="AD4107" s="25"/>
      <c r="AE4107" s="25"/>
    </row>
    <row r="4108">
      <c r="A4108" s="11"/>
      <c r="B4108" s="11"/>
      <c r="C4108" s="11"/>
      <c r="D4108" s="11"/>
      <c r="E4108" s="11"/>
      <c r="F4108" s="11"/>
      <c r="H4108" s="11"/>
      <c r="L4108" s="11"/>
      <c r="P4108" s="25"/>
      <c r="Q4108" s="11"/>
      <c r="R4108" s="11"/>
      <c r="AB4108" s="25"/>
      <c r="AC4108" s="11"/>
      <c r="AD4108" s="25"/>
      <c r="AE4108" s="25"/>
    </row>
    <row r="4109">
      <c r="A4109" s="11"/>
      <c r="B4109" s="11"/>
      <c r="C4109" s="11"/>
      <c r="D4109" s="11"/>
      <c r="E4109" s="11"/>
      <c r="F4109" s="11"/>
      <c r="H4109" s="11"/>
      <c r="L4109" s="11"/>
      <c r="P4109" s="25"/>
      <c r="Q4109" s="11"/>
      <c r="R4109" s="11"/>
      <c r="AB4109" s="25"/>
      <c r="AC4109" s="11"/>
      <c r="AD4109" s="25"/>
      <c r="AE4109" s="25"/>
    </row>
    <row r="4110">
      <c r="A4110" s="11"/>
      <c r="B4110" s="11"/>
      <c r="C4110" s="11"/>
      <c r="D4110" s="11"/>
      <c r="E4110" s="11"/>
      <c r="F4110" s="11"/>
      <c r="H4110" s="11"/>
      <c r="L4110" s="11"/>
      <c r="P4110" s="25"/>
      <c r="Q4110" s="11"/>
      <c r="R4110" s="11"/>
      <c r="AB4110" s="25"/>
      <c r="AC4110" s="11"/>
      <c r="AD4110" s="25"/>
      <c r="AE4110" s="25"/>
    </row>
    <row r="4111">
      <c r="A4111" s="11"/>
      <c r="B4111" s="11"/>
      <c r="C4111" s="11"/>
      <c r="D4111" s="11"/>
      <c r="E4111" s="11"/>
      <c r="F4111" s="11"/>
      <c r="H4111" s="11"/>
      <c r="L4111" s="11"/>
      <c r="P4111" s="25"/>
      <c r="Q4111" s="11"/>
      <c r="R4111" s="11"/>
      <c r="AB4111" s="25"/>
      <c r="AC4111" s="11"/>
      <c r="AD4111" s="25"/>
      <c r="AE4111" s="25"/>
    </row>
    <row r="4112">
      <c r="A4112" s="11"/>
      <c r="B4112" s="11"/>
      <c r="C4112" s="11"/>
      <c r="D4112" s="11"/>
      <c r="E4112" s="11"/>
      <c r="F4112" s="11"/>
      <c r="H4112" s="11"/>
      <c r="L4112" s="11"/>
      <c r="P4112" s="25"/>
      <c r="Q4112" s="11"/>
      <c r="R4112" s="11"/>
      <c r="AB4112" s="25"/>
      <c r="AC4112" s="11"/>
      <c r="AD4112" s="25"/>
      <c r="AE4112" s="25"/>
    </row>
    <row r="4113">
      <c r="A4113" s="11"/>
      <c r="B4113" s="11"/>
      <c r="C4113" s="11"/>
      <c r="D4113" s="11"/>
      <c r="E4113" s="11"/>
      <c r="F4113" s="11"/>
      <c r="H4113" s="11"/>
      <c r="L4113" s="11"/>
      <c r="P4113" s="25"/>
      <c r="Q4113" s="11"/>
      <c r="R4113" s="11"/>
      <c r="AB4113" s="25"/>
      <c r="AC4113" s="11"/>
      <c r="AD4113" s="25"/>
      <c r="AE4113" s="25"/>
    </row>
    <row r="4114">
      <c r="A4114" s="11"/>
      <c r="B4114" s="11"/>
      <c r="C4114" s="11"/>
      <c r="D4114" s="11"/>
      <c r="E4114" s="11"/>
      <c r="F4114" s="11"/>
      <c r="H4114" s="11"/>
      <c r="L4114" s="11"/>
      <c r="P4114" s="25"/>
      <c r="Q4114" s="11"/>
      <c r="R4114" s="11"/>
      <c r="AB4114" s="25"/>
      <c r="AC4114" s="11"/>
      <c r="AD4114" s="25"/>
      <c r="AE4114" s="25"/>
    </row>
    <row r="4115">
      <c r="A4115" s="11"/>
      <c r="B4115" s="11"/>
      <c r="C4115" s="11"/>
      <c r="D4115" s="11"/>
      <c r="E4115" s="11"/>
      <c r="F4115" s="11"/>
      <c r="H4115" s="11"/>
      <c r="L4115" s="11"/>
      <c r="P4115" s="25"/>
      <c r="Q4115" s="11"/>
      <c r="R4115" s="11"/>
      <c r="AB4115" s="25"/>
      <c r="AC4115" s="11"/>
      <c r="AD4115" s="25"/>
      <c r="AE4115" s="25"/>
    </row>
    <row r="4116">
      <c r="A4116" s="11"/>
      <c r="B4116" s="11"/>
      <c r="C4116" s="11"/>
      <c r="D4116" s="11"/>
      <c r="E4116" s="11"/>
      <c r="F4116" s="11"/>
      <c r="H4116" s="11"/>
      <c r="L4116" s="11"/>
      <c r="P4116" s="25"/>
      <c r="Q4116" s="11"/>
      <c r="R4116" s="11"/>
      <c r="AB4116" s="25"/>
      <c r="AC4116" s="11"/>
      <c r="AD4116" s="25"/>
      <c r="AE4116" s="25"/>
    </row>
    <row r="4117">
      <c r="A4117" s="11"/>
      <c r="B4117" s="11"/>
      <c r="C4117" s="11"/>
      <c r="D4117" s="11"/>
      <c r="E4117" s="11"/>
      <c r="F4117" s="11"/>
      <c r="H4117" s="11"/>
      <c r="L4117" s="11"/>
      <c r="P4117" s="25"/>
      <c r="Q4117" s="11"/>
      <c r="R4117" s="11"/>
      <c r="AB4117" s="25"/>
      <c r="AC4117" s="11"/>
      <c r="AD4117" s="25"/>
      <c r="AE4117" s="25"/>
    </row>
    <row r="4118">
      <c r="A4118" s="11"/>
      <c r="B4118" s="11"/>
      <c r="C4118" s="11"/>
      <c r="D4118" s="11"/>
      <c r="E4118" s="11"/>
      <c r="F4118" s="11"/>
      <c r="H4118" s="11"/>
      <c r="L4118" s="11"/>
      <c r="P4118" s="25"/>
      <c r="Q4118" s="11"/>
      <c r="R4118" s="11"/>
      <c r="AB4118" s="25"/>
      <c r="AC4118" s="11"/>
      <c r="AD4118" s="25"/>
      <c r="AE4118" s="25"/>
    </row>
    <row r="4119">
      <c r="A4119" s="11"/>
      <c r="B4119" s="11"/>
      <c r="C4119" s="11"/>
      <c r="D4119" s="11"/>
      <c r="E4119" s="11"/>
      <c r="F4119" s="11"/>
      <c r="H4119" s="11"/>
      <c r="L4119" s="11"/>
      <c r="P4119" s="25"/>
      <c r="Q4119" s="11"/>
      <c r="R4119" s="11"/>
      <c r="AB4119" s="25"/>
      <c r="AC4119" s="11"/>
      <c r="AD4119" s="25"/>
      <c r="AE4119" s="25"/>
    </row>
    <row r="4120">
      <c r="A4120" s="11"/>
      <c r="B4120" s="11"/>
      <c r="C4120" s="11"/>
      <c r="D4120" s="11"/>
      <c r="E4120" s="11"/>
      <c r="F4120" s="11"/>
      <c r="H4120" s="11"/>
      <c r="L4120" s="11"/>
      <c r="P4120" s="25"/>
      <c r="Q4120" s="11"/>
      <c r="R4120" s="11"/>
      <c r="AB4120" s="25"/>
      <c r="AC4120" s="11"/>
      <c r="AD4120" s="25"/>
      <c r="AE4120" s="25"/>
    </row>
    <row r="4121">
      <c r="A4121" s="11"/>
      <c r="B4121" s="11"/>
      <c r="C4121" s="11"/>
      <c r="D4121" s="11"/>
      <c r="E4121" s="11"/>
      <c r="F4121" s="11"/>
      <c r="H4121" s="11"/>
      <c r="L4121" s="11"/>
      <c r="P4121" s="25"/>
      <c r="Q4121" s="11"/>
      <c r="R4121" s="11"/>
      <c r="AB4121" s="25"/>
      <c r="AC4121" s="11"/>
      <c r="AD4121" s="25"/>
      <c r="AE4121" s="25"/>
    </row>
    <row r="4122">
      <c r="A4122" s="11"/>
      <c r="B4122" s="11"/>
      <c r="C4122" s="11"/>
      <c r="D4122" s="11"/>
      <c r="E4122" s="11"/>
      <c r="F4122" s="11"/>
      <c r="H4122" s="11"/>
      <c r="L4122" s="11"/>
      <c r="P4122" s="25"/>
      <c r="Q4122" s="11"/>
      <c r="R4122" s="11"/>
      <c r="AB4122" s="25"/>
      <c r="AC4122" s="11"/>
      <c r="AD4122" s="25"/>
      <c r="AE4122" s="25"/>
    </row>
    <row r="4123">
      <c r="A4123" s="11"/>
      <c r="B4123" s="11"/>
      <c r="C4123" s="11"/>
      <c r="D4123" s="11"/>
      <c r="E4123" s="11"/>
      <c r="F4123" s="11"/>
      <c r="H4123" s="11"/>
      <c r="L4123" s="11"/>
      <c r="P4123" s="25"/>
      <c r="Q4123" s="11"/>
      <c r="R4123" s="11"/>
      <c r="AB4123" s="25"/>
      <c r="AC4123" s="11"/>
      <c r="AD4123" s="25"/>
      <c r="AE4123" s="25"/>
    </row>
    <row r="4124">
      <c r="A4124" s="11"/>
      <c r="B4124" s="11"/>
      <c r="C4124" s="11"/>
      <c r="D4124" s="11"/>
      <c r="E4124" s="11"/>
      <c r="F4124" s="11"/>
      <c r="H4124" s="11"/>
      <c r="L4124" s="11"/>
      <c r="P4124" s="25"/>
      <c r="Q4124" s="11"/>
      <c r="R4124" s="11"/>
      <c r="AB4124" s="25"/>
      <c r="AC4124" s="11"/>
      <c r="AD4124" s="25"/>
      <c r="AE4124" s="25"/>
    </row>
    <row r="4125">
      <c r="A4125" s="11"/>
      <c r="B4125" s="11"/>
      <c r="C4125" s="11"/>
      <c r="D4125" s="11"/>
      <c r="E4125" s="11"/>
      <c r="F4125" s="11"/>
      <c r="H4125" s="11"/>
      <c r="L4125" s="11"/>
      <c r="P4125" s="25"/>
      <c r="Q4125" s="11"/>
      <c r="R4125" s="11"/>
      <c r="AB4125" s="25"/>
      <c r="AC4125" s="11"/>
      <c r="AD4125" s="25"/>
      <c r="AE4125" s="25"/>
    </row>
    <row r="4126">
      <c r="A4126" s="11"/>
      <c r="B4126" s="11"/>
      <c r="C4126" s="11"/>
      <c r="D4126" s="11"/>
      <c r="E4126" s="11"/>
      <c r="F4126" s="11"/>
      <c r="H4126" s="78"/>
      <c r="L4126" s="78"/>
      <c r="P4126" s="25"/>
      <c r="Q4126" s="11"/>
      <c r="S4126" s="11"/>
      <c r="AB4126" s="25"/>
      <c r="AC4126" s="11"/>
      <c r="AD4126" s="25"/>
      <c r="AE4126" s="25"/>
    </row>
    <row r="4127">
      <c r="A4127" s="11"/>
      <c r="B4127" s="11"/>
      <c r="C4127" s="11"/>
      <c r="D4127" s="11"/>
      <c r="E4127" s="11"/>
      <c r="F4127" s="11"/>
      <c r="H4127" s="11"/>
      <c r="I4127" s="78"/>
      <c r="K4127" s="78"/>
      <c r="L4127" s="11"/>
      <c r="P4127" s="25"/>
      <c r="Q4127" s="11"/>
      <c r="R4127" s="11"/>
      <c r="AB4127" s="25"/>
      <c r="AC4127" s="11"/>
      <c r="AD4127" s="25"/>
      <c r="AE4127" s="25"/>
    </row>
    <row r="4128">
      <c r="A4128" s="11"/>
      <c r="B4128" s="11"/>
      <c r="C4128" s="11"/>
      <c r="D4128" s="11"/>
      <c r="E4128" s="11"/>
      <c r="F4128" s="11"/>
      <c r="H4128" s="11"/>
      <c r="L4128" s="11"/>
      <c r="P4128" s="25"/>
      <c r="Q4128" s="11"/>
      <c r="R4128" s="11"/>
      <c r="AB4128" s="25"/>
      <c r="AC4128" s="11"/>
      <c r="AD4128" s="25"/>
      <c r="AE4128" s="25"/>
    </row>
    <row r="4129">
      <c r="A4129" s="11"/>
      <c r="B4129" s="11"/>
      <c r="C4129" s="11"/>
      <c r="D4129" s="11"/>
      <c r="E4129" s="11"/>
      <c r="F4129" s="11"/>
      <c r="H4129" s="11"/>
      <c r="L4129" s="11"/>
      <c r="P4129" s="25"/>
      <c r="Q4129" s="11"/>
      <c r="R4129" s="11"/>
      <c r="AB4129" s="25"/>
      <c r="AC4129" s="11"/>
      <c r="AD4129" s="25"/>
      <c r="AE4129" s="25"/>
    </row>
    <row r="4130">
      <c r="A4130" s="11"/>
      <c r="B4130" s="11"/>
      <c r="C4130" s="11"/>
      <c r="D4130" s="11"/>
      <c r="E4130" s="11"/>
      <c r="F4130" s="11"/>
      <c r="H4130" s="78"/>
      <c r="L4130" s="78"/>
      <c r="P4130" s="25"/>
      <c r="S4130" s="11"/>
      <c r="AB4130" s="25"/>
      <c r="AC4130" s="11"/>
      <c r="AD4130" s="25"/>
      <c r="AE4130" s="25"/>
    </row>
    <row r="4131">
      <c r="A4131" s="11"/>
      <c r="B4131" s="11"/>
      <c r="C4131" s="11"/>
      <c r="D4131" s="11"/>
      <c r="E4131" s="11"/>
      <c r="F4131" s="11"/>
      <c r="H4131" s="78"/>
      <c r="L4131" s="78"/>
      <c r="P4131" s="25"/>
      <c r="Q4131" s="11"/>
      <c r="S4131" s="11"/>
      <c r="AB4131" s="25"/>
      <c r="AC4131" s="11"/>
      <c r="AD4131" s="25"/>
      <c r="AE4131" s="25"/>
    </row>
    <row r="4132">
      <c r="A4132" s="11"/>
      <c r="B4132" s="11"/>
      <c r="C4132" s="11"/>
      <c r="D4132" s="11"/>
      <c r="E4132" s="11"/>
      <c r="F4132" s="11"/>
      <c r="H4132" s="11"/>
      <c r="I4132" s="11"/>
      <c r="K4132" s="11"/>
      <c r="L4132" s="78"/>
      <c r="P4132" s="25"/>
      <c r="Q4132" s="11"/>
      <c r="R4132" s="11"/>
      <c r="AB4132" s="25"/>
      <c r="AC4132" s="11"/>
      <c r="AD4132" s="25"/>
      <c r="AE4132" s="25"/>
    </row>
    <row r="4133">
      <c r="A4133" s="11"/>
      <c r="B4133" s="11"/>
      <c r="C4133" s="11"/>
      <c r="D4133" s="11"/>
      <c r="E4133" s="11"/>
      <c r="F4133" s="11"/>
      <c r="H4133" s="11"/>
      <c r="L4133" s="11"/>
      <c r="P4133" s="25"/>
      <c r="Q4133" s="11"/>
      <c r="R4133" s="11"/>
      <c r="AB4133" s="25"/>
      <c r="AC4133" s="11"/>
      <c r="AD4133" s="25"/>
      <c r="AE4133" s="25"/>
    </row>
    <row r="4134">
      <c r="A4134" s="11"/>
      <c r="B4134" s="11"/>
      <c r="C4134" s="11"/>
      <c r="D4134" s="11"/>
      <c r="E4134" s="11"/>
      <c r="F4134" s="11"/>
      <c r="H4134" s="11"/>
      <c r="I4134" s="11"/>
      <c r="K4134" s="11"/>
      <c r="L4134" s="78"/>
      <c r="P4134" s="25"/>
      <c r="Q4134" s="11"/>
      <c r="R4134" s="11"/>
      <c r="AB4134" s="25"/>
      <c r="AC4134" s="11"/>
      <c r="AD4134" s="25"/>
      <c r="AE4134" s="25"/>
    </row>
    <row r="4135">
      <c r="A4135" s="11"/>
      <c r="B4135" s="11"/>
      <c r="C4135" s="11"/>
      <c r="D4135" s="11"/>
      <c r="E4135" s="11"/>
      <c r="F4135" s="11"/>
      <c r="H4135" s="78"/>
      <c r="L4135" s="78"/>
      <c r="P4135" s="25"/>
      <c r="Q4135" s="11"/>
      <c r="S4135" s="11"/>
      <c r="AB4135" s="25"/>
      <c r="AC4135" s="11"/>
      <c r="AD4135" s="25"/>
      <c r="AE4135" s="25"/>
    </row>
    <row r="4136">
      <c r="A4136" s="11"/>
      <c r="B4136" s="11"/>
      <c r="C4136" s="11"/>
      <c r="D4136" s="11"/>
      <c r="E4136" s="11"/>
      <c r="F4136" s="11"/>
      <c r="H4136" s="11"/>
      <c r="I4136" s="11"/>
      <c r="L4136" s="78"/>
      <c r="P4136" s="25"/>
      <c r="Q4136" s="11"/>
      <c r="R4136" s="11"/>
      <c r="AB4136" s="25"/>
      <c r="AC4136" s="11"/>
      <c r="AD4136" s="25"/>
      <c r="AE4136" s="25"/>
    </row>
    <row r="4137">
      <c r="A4137" s="11"/>
      <c r="B4137" s="11"/>
      <c r="C4137" s="11"/>
      <c r="D4137" s="11"/>
      <c r="E4137" s="11"/>
      <c r="F4137" s="11"/>
      <c r="H4137" s="78"/>
      <c r="L4137" s="78"/>
      <c r="P4137" s="25"/>
      <c r="S4137" s="11"/>
      <c r="AB4137" s="25"/>
      <c r="AC4137" s="11"/>
      <c r="AD4137" s="25"/>
      <c r="AE4137" s="25"/>
    </row>
    <row r="4138">
      <c r="A4138" s="11"/>
      <c r="B4138" s="11"/>
      <c r="C4138" s="11"/>
      <c r="D4138" s="11"/>
      <c r="E4138" s="11"/>
      <c r="F4138" s="11"/>
      <c r="H4138" s="78"/>
      <c r="L4138" s="78"/>
      <c r="P4138" s="25"/>
      <c r="S4138" s="11"/>
      <c r="AB4138" s="25"/>
      <c r="AC4138" s="11"/>
      <c r="AD4138" s="25"/>
      <c r="AE4138" s="25"/>
    </row>
    <row r="4139">
      <c r="A4139" s="11"/>
      <c r="B4139" s="11"/>
      <c r="C4139" s="11"/>
      <c r="D4139" s="11"/>
      <c r="E4139" s="11"/>
      <c r="F4139" s="11"/>
      <c r="P4139" s="25"/>
      <c r="S4139" s="11"/>
      <c r="AB4139" s="25"/>
      <c r="AC4139" s="11"/>
      <c r="AD4139" s="25"/>
      <c r="AE4139" s="25"/>
    </row>
    <row r="4140">
      <c r="A4140" s="11"/>
      <c r="B4140" s="11"/>
      <c r="C4140" s="11"/>
      <c r="D4140" s="11"/>
      <c r="E4140" s="11"/>
      <c r="F4140" s="11"/>
      <c r="H4140" s="78"/>
      <c r="L4140" s="78"/>
      <c r="P4140" s="25"/>
      <c r="S4140" s="11"/>
      <c r="AB4140" s="25"/>
      <c r="AC4140" s="11"/>
      <c r="AD4140" s="25"/>
      <c r="AE4140" s="25"/>
    </row>
    <row r="4141">
      <c r="A4141" s="11"/>
      <c r="B4141" s="11"/>
      <c r="C4141" s="11"/>
      <c r="D4141" s="11"/>
      <c r="E4141" s="11"/>
      <c r="F4141" s="11"/>
      <c r="H4141" s="78"/>
      <c r="L4141" s="78"/>
      <c r="P4141" s="25"/>
      <c r="S4141" s="11"/>
      <c r="AB4141" s="25"/>
      <c r="AC4141" s="11"/>
      <c r="AD4141" s="25"/>
      <c r="AE4141" s="25"/>
    </row>
    <row r="4142">
      <c r="A4142" s="11"/>
      <c r="B4142" s="11"/>
      <c r="C4142" s="11"/>
      <c r="D4142" s="11"/>
      <c r="E4142" s="11"/>
      <c r="F4142" s="11"/>
      <c r="H4142" s="78"/>
      <c r="L4142" s="78"/>
      <c r="P4142" s="25"/>
      <c r="S4142" s="11"/>
      <c r="AB4142" s="25"/>
      <c r="AC4142" s="11"/>
      <c r="AD4142" s="25"/>
      <c r="AE4142" s="25"/>
    </row>
    <row r="4143">
      <c r="A4143" s="11"/>
      <c r="B4143" s="11"/>
      <c r="C4143" s="11"/>
      <c r="D4143" s="11"/>
      <c r="E4143" s="11"/>
      <c r="F4143" s="11"/>
      <c r="H4143" s="78"/>
      <c r="L4143" s="78"/>
      <c r="P4143" s="25"/>
      <c r="S4143" s="11"/>
      <c r="AB4143" s="25"/>
      <c r="AC4143" s="11"/>
      <c r="AD4143" s="25"/>
      <c r="AE4143" s="25"/>
    </row>
    <row r="4144">
      <c r="A4144" s="11"/>
      <c r="B4144" s="11"/>
      <c r="C4144" s="11"/>
      <c r="D4144" s="11"/>
      <c r="E4144" s="11"/>
      <c r="F4144" s="11"/>
      <c r="H4144" s="78"/>
      <c r="L4144" s="78"/>
      <c r="P4144" s="25"/>
      <c r="S4144" s="11"/>
      <c r="AB4144" s="25"/>
      <c r="AC4144" s="11"/>
      <c r="AD4144" s="25"/>
      <c r="AE4144" s="25"/>
    </row>
    <row r="4145">
      <c r="A4145" s="11"/>
      <c r="B4145" s="11"/>
      <c r="C4145" s="11"/>
      <c r="D4145" s="11"/>
      <c r="E4145" s="11"/>
      <c r="F4145" s="11"/>
      <c r="H4145" s="78"/>
      <c r="L4145" s="78"/>
      <c r="P4145" s="25"/>
      <c r="S4145" s="11"/>
      <c r="AB4145" s="25"/>
      <c r="AC4145" s="11"/>
      <c r="AD4145" s="25"/>
      <c r="AE4145" s="25"/>
    </row>
    <row r="4146">
      <c r="A4146" s="11"/>
      <c r="B4146" s="11"/>
      <c r="C4146" s="11"/>
      <c r="D4146" s="11"/>
      <c r="E4146" s="11"/>
      <c r="F4146" s="11"/>
      <c r="H4146" s="78"/>
      <c r="L4146" s="78"/>
      <c r="P4146" s="25"/>
      <c r="S4146" s="11"/>
      <c r="AB4146" s="25"/>
      <c r="AC4146" s="11"/>
      <c r="AD4146" s="25"/>
      <c r="AE4146" s="25"/>
    </row>
    <row r="4147">
      <c r="A4147" s="11"/>
      <c r="B4147" s="11"/>
      <c r="C4147" s="11"/>
      <c r="D4147" s="11"/>
      <c r="E4147" s="11"/>
      <c r="F4147" s="11"/>
      <c r="H4147" s="78"/>
      <c r="L4147" s="78"/>
      <c r="P4147" s="25"/>
      <c r="S4147" s="11"/>
      <c r="AB4147" s="25"/>
      <c r="AC4147" s="11"/>
      <c r="AD4147" s="25"/>
      <c r="AE4147" s="25"/>
    </row>
    <row r="4148">
      <c r="A4148" s="11"/>
      <c r="B4148" s="11"/>
      <c r="C4148" s="11"/>
      <c r="D4148" s="11"/>
      <c r="E4148" s="11"/>
      <c r="F4148" s="11"/>
      <c r="H4148" s="78"/>
      <c r="L4148" s="78"/>
      <c r="P4148" s="25"/>
      <c r="S4148" s="11"/>
      <c r="AB4148" s="25"/>
      <c r="AC4148" s="11"/>
      <c r="AD4148" s="25"/>
      <c r="AE4148" s="25"/>
    </row>
    <row r="4149">
      <c r="A4149" s="11"/>
      <c r="B4149" s="11"/>
      <c r="C4149" s="11"/>
      <c r="D4149" s="11"/>
      <c r="E4149" s="11"/>
      <c r="F4149" s="11"/>
      <c r="H4149" s="78"/>
      <c r="L4149" s="78"/>
      <c r="P4149" s="25"/>
      <c r="S4149" s="11"/>
      <c r="AB4149" s="25"/>
      <c r="AC4149" s="11"/>
      <c r="AD4149" s="25"/>
      <c r="AE4149" s="25"/>
    </row>
    <row r="4150">
      <c r="A4150" s="11"/>
      <c r="B4150" s="11"/>
      <c r="C4150" s="11"/>
      <c r="D4150" s="11"/>
      <c r="E4150" s="11"/>
      <c r="F4150" s="11"/>
      <c r="H4150" s="78"/>
      <c r="L4150" s="78"/>
      <c r="P4150" s="25"/>
      <c r="S4150" s="11"/>
      <c r="AB4150" s="25"/>
      <c r="AC4150" s="11"/>
      <c r="AD4150" s="25"/>
      <c r="AE4150" s="25"/>
    </row>
    <row r="4151">
      <c r="A4151" s="11"/>
      <c r="B4151" s="11"/>
      <c r="C4151" s="11"/>
      <c r="D4151" s="11"/>
      <c r="E4151" s="11"/>
      <c r="F4151" s="11"/>
      <c r="H4151" s="78"/>
      <c r="L4151" s="78"/>
      <c r="P4151" s="25"/>
      <c r="S4151" s="11"/>
      <c r="AB4151" s="25"/>
      <c r="AC4151" s="11"/>
      <c r="AD4151" s="25"/>
      <c r="AE4151" s="25"/>
    </row>
    <row r="4152">
      <c r="A4152" s="11"/>
      <c r="B4152" s="11"/>
      <c r="C4152" s="11"/>
      <c r="D4152" s="11"/>
      <c r="E4152" s="11"/>
      <c r="F4152" s="11"/>
      <c r="H4152" s="78"/>
      <c r="L4152" s="78"/>
      <c r="P4152" s="25"/>
      <c r="S4152" s="11"/>
      <c r="AB4152" s="25"/>
      <c r="AC4152" s="11"/>
      <c r="AD4152" s="25"/>
      <c r="AE4152" s="25"/>
    </row>
    <row r="4153">
      <c r="A4153" s="11"/>
      <c r="B4153" s="11"/>
      <c r="C4153" s="11"/>
      <c r="D4153" s="11"/>
      <c r="E4153" s="11"/>
      <c r="F4153" s="11"/>
      <c r="H4153" s="78"/>
      <c r="L4153" s="78"/>
      <c r="P4153" s="25"/>
      <c r="S4153" s="11"/>
      <c r="AB4153" s="25"/>
      <c r="AC4153" s="11"/>
      <c r="AD4153" s="25"/>
      <c r="AE4153" s="25"/>
    </row>
    <row r="4154">
      <c r="A4154" s="11"/>
      <c r="B4154" s="11"/>
      <c r="C4154" s="11"/>
      <c r="D4154" s="11"/>
      <c r="E4154" s="11"/>
      <c r="F4154" s="11"/>
      <c r="P4154" s="25"/>
      <c r="S4154" s="11"/>
      <c r="AB4154" s="25"/>
      <c r="AC4154" s="11"/>
      <c r="AD4154" s="25"/>
      <c r="AE4154" s="25"/>
    </row>
    <row r="4155">
      <c r="A4155" s="11"/>
      <c r="B4155" s="11"/>
      <c r="C4155" s="11"/>
      <c r="D4155" s="11"/>
      <c r="E4155" s="11"/>
      <c r="F4155" s="11"/>
      <c r="H4155" s="78"/>
      <c r="I4155" s="78"/>
      <c r="P4155" s="25"/>
      <c r="S4155" s="11"/>
      <c r="AB4155" s="25"/>
      <c r="AC4155" s="11"/>
      <c r="AD4155" s="25"/>
      <c r="AE4155" s="25"/>
    </row>
    <row r="4156">
      <c r="A4156" s="11"/>
      <c r="B4156" s="11"/>
      <c r="C4156" s="11"/>
      <c r="D4156" s="11"/>
      <c r="E4156" s="11"/>
      <c r="F4156" s="11"/>
      <c r="P4156" s="25"/>
      <c r="AB4156" s="25"/>
      <c r="AC4156" s="11"/>
      <c r="AD4156" s="25"/>
      <c r="AE4156" s="25"/>
    </row>
    <row r="4157">
      <c r="A4157" s="11"/>
      <c r="B4157" s="11"/>
      <c r="C4157" s="11"/>
      <c r="D4157" s="11"/>
      <c r="E4157" s="11"/>
      <c r="F4157" s="11"/>
      <c r="M4157" s="11"/>
      <c r="N4157" s="11"/>
      <c r="P4157" s="25"/>
      <c r="AB4157" s="25"/>
      <c r="AC4157" s="11"/>
      <c r="AD4157" s="25"/>
      <c r="AE4157" s="25"/>
    </row>
    <row r="4158">
      <c r="A4158" s="11"/>
      <c r="B4158" s="11"/>
      <c r="C4158" s="11"/>
      <c r="D4158" s="11"/>
      <c r="E4158" s="11"/>
      <c r="F4158" s="11"/>
      <c r="P4158" s="25"/>
      <c r="Y4158" s="11"/>
      <c r="Z4158" s="11"/>
      <c r="AB4158" s="25"/>
      <c r="AC4158" s="11"/>
      <c r="AD4158" s="25"/>
      <c r="AE4158" s="25"/>
    </row>
    <row r="4159">
      <c r="A4159" s="11"/>
      <c r="B4159" s="11"/>
      <c r="C4159" s="11"/>
      <c r="D4159" s="11"/>
      <c r="E4159" s="11"/>
      <c r="F4159" s="11"/>
      <c r="P4159" s="25"/>
      <c r="Q4159" s="11"/>
      <c r="S4159" s="11"/>
      <c r="AB4159" s="25"/>
      <c r="AC4159" s="11"/>
      <c r="AD4159" s="25"/>
      <c r="AE4159" s="25"/>
    </row>
    <row r="4160">
      <c r="A4160" s="11"/>
      <c r="B4160" s="11"/>
      <c r="C4160" s="11"/>
      <c r="D4160" s="11"/>
      <c r="E4160" s="11"/>
      <c r="F4160" s="11"/>
      <c r="P4160" s="25"/>
      <c r="Q4160" s="11"/>
      <c r="S4160" s="11"/>
      <c r="AB4160" s="25"/>
      <c r="AC4160" s="11"/>
      <c r="AD4160" s="25"/>
      <c r="AE4160" s="25"/>
    </row>
    <row r="4161">
      <c r="A4161" s="11"/>
      <c r="B4161" s="11"/>
      <c r="C4161" s="11"/>
      <c r="D4161" s="11"/>
      <c r="E4161" s="11"/>
      <c r="F4161" s="11"/>
      <c r="P4161" s="25"/>
      <c r="Q4161" s="11"/>
      <c r="S4161" s="11"/>
      <c r="AB4161" s="25"/>
      <c r="AC4161" s="11"/>
      <c r="AD4161" s="25"/>
      <c r="AE4161" s="25"/>
    </row>
    <row r="4162">
      <c r="A4162" s="11"/>
      <c r="B4162" s="11"/>
      <c r="C4162" s="11"/>
      <c r="D4162" s="11"/>
      <c r="E4162" s="11"/>
      <c r="F4162" s="11"/>
      <c r="P4162" s="25"/>
      <c r="Q4162" s="11"/>
      <c r="S4162" s="11"/>
      <c r="AB4162" s="25"/>
      <c r="AC4162" s="11"/>
      <c r="AD4162" s="25"/>
      <c r="AE4162" s="25"/>
    </row>
    <row r="4163">
      <c r="A4163" s="11"/>
      <c r="B4163" s="11"/>
      <c r="C4163" s="11"/>
      <c r="D4163" s="11"/>
      <c r="E4163" s="11"/>
      <c r="F4163" s="11"/>
      <c r="P4163" s="25"/>
      <c r="Q4163" s="11"/>
      <c r="S4163" s="11"/>
      <c r="AB4163" s="25"/>
      <c r="AC4163" s="11"/>
      <c r="AD4163" s="25"/>
      <c r="AE4163" s="25"/>
    </row>
    <row r="4164">
      <c r="A4164" s="11"/>
      <c r="B4164" s="11"/>
      <c r="C4164" s="11"/>
      <c r="D4164" s="11"/>
      <c r="E4164" s="11"/>
      <c r="F4164" s="11"/>
      <c r="P4164" s="25"/>
      <c r="S4164" s="11"/>
      <c r="AB4164" s="25"/>
      <c r="AC4164" s="11"/>
      <c r="AD4164" s="25"/>
      <c r="AE4164" s="25"/>
    </row>
    <row r="4165">
      <c r="A4165" s="11"/>
      <c r="B4165" s="11"/>
      <c r="C4165" s="11"/>
      <c r="D4165" s="11"/>
      <c r="E4165" s="11"/>
      <c r="F4165" s="11"/>
      <c r="P4165" s="25"/>
      <c r="Q4165" s="11"/>
      <c r="S4165" s="11"/>
      <c r="AB4165" s="25"/>
      <c r="AC4165" s="11"/>
      <c r="AD4165" s="25"/>
      <c r="AE4165" s="25"/>
    </row>
    <row r="4166">
      <c r="A4166" s="11"/>
      <c r="B4166" s="11"/>
      <c r="C4166" s="11"/>
      <c r="D4166" s="11"/>
      <c r="E4166" s="11"/>
      <c r="F4166" s="11"/>
      <c r="H4166" s="11"/>
      <c r="I4166" s="11"/>
      <c r="P4166" s="25"/>
      <c r="Q4166" s="11"/>
      <c r="R4166" s="11"/>
      <c r="AB4166" s="25"/>
      <c r="AC4166" s="11"/>
      <c r="AD4166" s="25"/>
      <c r="AE4166" s="25"/>
    </row>
    <row r="4167">
      <c r="A4167" s="11"/>
      <c r="B4167" s="11"/>
      <c r="C4167" s="11"/>
      <c r="D4167" s="11"/>
      <c r="E4167" s="11"/>
      <c r="F4167" s="11"/>
      <c r="H4167" s="11"/>
      <c r="I4167" s="11"/>
      <c r="P4167" s="25"/>
      <c r="Q4167" s="11"/>
      <c r="R4167" s="11"/>
      <c r="AB4167" s="25"/>
      <c r="AC4167" s="11"/>
      <c r="AD4167" s="25"/>
      <c r="AE4167" s="25"/>
    </row>
    <row r="4168">
      <c r="A4168" s="11"/>
      <c r="B4168" s="11"/>
      <c r="C4168" s="11"/>
      <c r="D4168" s="11"/>
      <c r="E4168" s="11"/>
      <c r="F4168" s="11"/>
      <c r="P4168" s="25"/>
      <c r="S4168" s="11"/>
      <c r="AB4168" s="25"/>
      <c r="AC4168" s="11"/>
      <c r="AD4168" s="25"/>
      <c r="AE4168" s="25"/>
    </row>
    <row r="4169">
      <c r="A4169" s="11"/>
      <c r="B4169" s="11"/>
      <c r="C4169" s="11"/>
      <c r="D4169" s="11"/>
      <c r="E4169" s="11"/>
      <c r="F4169" s="11"/>
      <c r="H4169" s="11"/>
      <c r="I4169" s="11"/>
      <c r="P4169" s="25"/>
      <c r="Q4169" s="11"/>
      <c r="R4169" s="11"/>
      <c r="AB4169" s="25"/>
      <c r="AC4169" s="11"/>
      <c r="AD4169" s="25"/>
      <c r="AE4169" s="25"/>
    </row>
    <row r="4170">
      <c r="A4170" s="11"/>
      <c r="B4170" s="11"/>
      <c r="C4170" s="11"/>
      <c r="D4170" s="11"/>
      <c r="E4170" s="11"/>
      <c r="F4170" s="11"/>
      <c r="H4170" s="11"/>
      <c r="I4170" s="11"/>
      <c r="P4170" s="25"/>
      <c r="Q4170" s="11"/>
      <c r="R4170" s="11"/>
      <c r="AB4170" s="25"/>
      <c r="AC4170" s="11"/>
      <c r="AD4170" s="25"/>
      <c r="AE4170" s="25"/>
    </row>
    <row r="4171">
      <c r="A4171" s="11"/>
      <c r="B4171" s="11"/>
      <c r="C4171" s="11"/>
      <c r="D4171" s="11"/>
      <c r="E4171" s="11"/>
      <c r="F4171" s="11"/>
      <c r="H4171" s="11"/>
      <c r="I4171" s="11"/>
      <c r="P4171" s="25"/>
      <c r="Q4171" s="11"/>
      <c r="R4171" s="11"/>
      <c r="AB4171" s="25"/>
      <c r="AC4171" s="11"/>
      <c r="AD4171" s="25"/>
      <c r="AE4171" s="25"/>
    </row>
    <row r="4172">
      <c r="A4172" s="11"/>
      <c r="B4172" s="11"/>
      <c r="C4172" s="11"/>
      <c r="D4172" s="11"/>
      <c r="E4172" s="11"/>
      <c r="F4172" s="11"/>
      <c r="H4172" s="11"/>
      <c r="I4172" s="11"/>
      <c r="P4172" s="25"/>
      <c r="Q4172" s="11"/>
      <c r="R4172" s="11"/>
      <c r="AB4172" s="25"/>
      <c r="AC4172" s="11"/>
      <c r="AD4172" s="25"/>
      <c r="AE4172" s="25"/>
    </row>
    <row r="4173">
      <c r="A4173" s="11"/>
      <c r="B4173" s="11"/>
      <c r="C4173" s="11"/>
      <c r="D4173" s="11"/>
      <c r="E4173" s="11"/>
      <c r="F4173" s="11"/>
      <c r="H4173" s="11"/>
      <c r="I4173" s="11"/>
      <c r="P4173" s="25"/>
      <c r="Q4173" s="11"/>
      <c r="R4173" s="11"/>
      <c r="AB4173" s="25"/>
      <c r="AC4173" s="11"/>
      <c r="AD4173" s="25"/>
      <c r="AE4173" s="25"/>
    </row>
    <row r="4174">
      <c r="A4174" s="11"/>
      <c r="B4174" s="11"/>
      <c r="C4174" s="11"/>
      <c r="D4174" s="11"/>
      <c r="E4174" s="11"/>
      <c r="F4174" s="11"/>
      <c r="P4174" s="25"/>
      <c r="S4174" s="11"/>
      <c r="AB4174" s="25"/>
      <c r="AC4174" s="11"/>
      <c r="AD4174" s="25"/>
      <c r="AE4174" s="25"/>
    </row>
    <row r="4175">
      <c r="A4175" s="11"/>
      <c r="B4175" s="11"/>
      <c r="C4175" s="11"/>
      <c r="D4175" s="11"/>
      <c r="E4175" s="11"/>
      <c r="F4175" s="11"/>
      <c r="H4175" s="11"/>
      <c r="I4175" s="11"/>
      <c r="P4175" s="25"/>
      <c r="Q4175" s="11"/>
      <c r="R4175" s="11"/>
      <c r="AB4175" s="25"/>
      <c r="AC4175" s="11"/>
      <c r="AD4175" s="25"/>
      <c r="AE4175" s="25"/>
    </row>
    <row r="4176">
      <c r="A4176" s="11"/>
      <c r="B4176" s="11"/>
      <c r="C4176" s="11"/>
      <c r="D4176" s="11"/>
      <c r="E4176" s="11"/>
      <c r="F4176" s="11"/>
      <c r="M4176" s="78"/>
      <c r="N4176" s="78"/>
      <c r="P4176" s="25"/>
      <c r="S4176" s="11"/>
      <c r="AB4176" s="25"/>
      <c r="AC4176" s="11"/>
      <c r="AD4176" s="25"/>
      <c r="AE4176" s="25"/>
    </row>
    <row r="4177">
      <c r="A4177" s="11"/>
      <c r="B4177" s="11"/>
      <c r="C4177" s="11"/>
      <c r="D4177" s="11"/>
      <c r="E4177" s="11"/>
      <c r="F4177" s="11"/>
      <c r="P4177" s="25"/>
      <c r="Q4177" s="11"/>
      <c r="S4177" s="11"/>
      <c r="AB4177" s="25"/>
      <c r="AC4177" s="11"/>
      <c r="AD4177" s="25"/>
      <c r="AE4177" s="25"/>
    </row>
    <row r="4178">
      <c r="A4178" s="11"/>
      <c r="B4178" s="11"/>
      <c r="C4178" s="11"/>
      <c r="D4178" s="11"/>
      <c r="E4178" s="11"/>
      <c r="F4178" s="11"/>
      <c r="H4178" s="11"/>
      <c r="I4178" s="11"/>
      <c r="K4178" s="11"/>
      <c r="P4178" s="25"/>
      <c r="Q4178" s="11"/>
      <c r="R4178" s="11"/>
      <c r="AB4178" s="25"/>
      <c r="AC4178" s="11"/>
      <c r="AD4178" s="25"/>
      <c r="AE4178" s="25"/>
    </row>
    <row r="4179">
      <c r="A4179" s="11"/>
      <c r="B4179" s="11"/>
      <c r="C4179" s="11"/>
      <c r="D4179" s="11"/>
      <c r="E4179" s="11"/>
      <c r="F4179" s="11"/>
      <c r="H4179" s="78"/>
      <c r="I4179" s="78"/>
      <c r="P4179" s="25"/>
      <c r="S4179" s="11"/>
      <c r="AB4179" s="25"/>
      <c r="AC4179" s="11"/>
      <c r="AD4179" s="25"/>
      <c r="AE4179" s="25"/>
    </row>
    <row r="4180">
      <c r="A4180" s="11"/>
      <c r="B4180" s="11"/>
      <c r="C4180" s="11"/>
      <c r="D4180" s="11"/>
      <c r="E4180" s="11"/>
      <c r="F4180" s="11"/>
      <c r="H4180" s="11"/>
      <c r="I4180" s="11"/>
      <c r="K4180" s="11"/>
      <c r="P4180" s="25"/>
      <c r="Q4180" s="11"/>
      <c r="R4180" s="11"/>
      <c r="AB4180" s="25"/>
      <c r="AC4180" s="11"/>
      <c r="AD4180" s="25"/>
      <c r="AE4180" s="25"/>
    </row>
    <row r="4181">
      <c r="A4181" s="11"/>
      <c r="B4181" s="11"/>
      <c r="C4181" s="11"/>
      <c r="D4181" s="11"/>
      <c r="E4181" s="11"/>
      <c r="F4181" s="11"/>
      <c r="H4181" s="78"/>
      <c r="I4181" s="78"/>
      <c r="P4181" s="25"/>
      <c r="Q4181" s="11"/>
      <c r="S4181" s="11"/>
      <c r="AB4181" s="25"/>
      <c r="AC4181" s="11"/>
      <c r="AD4181" s="25"/>
      <c r="AE4181" s="25"/>
    </row>
    <row r="4182">
      <c r="A4182" s="11"/>
      <c r="B4182" s="11"/>
      <c r="C4182" s="11"/>
      <c r="D4182" s="11"/>
      <c r="E4182" s="11"/>
      <c r="F4182" s="11"/>
      <c r="H4182" s="78"/>
      <c r="I4182" s="78"/>
      <c r="P4182" s="25"/>
      <c r="Q4182" s="11"/>
      <c r="S4182" s="11"/>
      <c r="AB4182" s="25"/>
      <c r="AC4182" s="11"/>
      <c r="AD4182" s="25"/>
      <c r="AE4182" s="25"/>
    </row>
    <row r="4183">
      <c r="A4183" s="11"/>
      <c r="B4183" s="11"/>
      <c r="C4183" s="11"/>
      <c r="D4183" s="11"/>
      <c r="E4183" s="11"/>
      <c r="F4183" s="11"/>
      <c r="H4183" s="78"/>
      <c r="I4183" s="78"/>
      <c r="P4183" s="25"/>
      <c r="Q4183" s="11"/>
      <c r="S4183" s="11"/>
      <c r="AB4183" s="25"/>
      <c r="AC4183" s="11"/>
      <c r="AD4183" s="25"/>
      <c r="AE4183" s="25"/>
    </row>
    <row r="4184">
      <c r="A4184" s="11"/>
      <c r="B4184" s="11"/>
      <c r="C4184" s="11"/>
      <c r="D4184" s="11"/>
      <c r="E4184" s="11"/>
      <c r="F4184" s="11"/>
      <c r="H4184" s="11"/>
      <c r="I4184" s="11"/>
      <c r="K4184" s="11"/>
      <c r="P4184" s="25"/>
      <c r="Q4184" s="11"/>
      <c r="R4184" s="11"/>
      <c r="AB4184" s="25"/>
      <c r="AC4184" s="11"/>
      <c r="AD4184" s="25"/>
      <c r="AE4184" s="25"/>
    </row>
    <row r="4185">
      <c r="A4185" s="11"/>
      <c r="B4185" s="11"/>
      <c r="C4185" s="11"/>
      <c r="D4185" s="11"/>
      <c r="E4185" s="11"/>
      <c r="F4185" s="11"/>
      <c r="H4185" s="78"/>
      <c r="I4185" s="78"/>
      <c r="P4185" s="25"/>
      <c r="S4185" s="11"/>
      <c r="AB4185" s="25"/>
      <c r="AC4185" s="11"/>
      <c r="AD4185" s="25"/>
      <c r="AE4185" s="25"/>
    </row>
    <row r="4186">
      <c r="A4186" s="11"/>
      <c r="B4186" s="11"/>
      <c r="C4186" s="11"/>
      <c r="D4186" s="11"/>
      <c r="E4186" s="11"/>
      <c r="F4186" s="11"/>
      <c r="H4186" s="78"/>
      <c r="I4186" s="78"/>
      <c r="P4186" s="25"/>
      <c r="S4186" s="11"/>
      <c r="AB4186" s="25"/>
      <c r="AC4186" s="11"/>
      <c r="AD4186" s="25"/>
      <c r="AE4186" s="25"/>
    </row>
    <row r="4187">
      <c r="A4187" s="11"/>
      <c r="B4187" s="11"/>
      <c r="C4187" s="11"/>
      <c r="D4187" s="11"/>
      <c r="E4187" s="11"/>
      <c r="F4187" s="11"/>
      <c r="H4187" s="11"/>
      <c r="I4187" s="11"/>
      <c r="K4187" s="11"/>
      <c r="P4187" s="25"/>
      <c r="Q4187" s="11"/>
      <c r="R4187" s="11"/>
      <c r="AB4187" s="25"/>
      <c r="AC4187" s="11"/>
      <c r="AD4187" s="25"/>
      <c r="AE4187" s="25"/>
    </row>
    <row r="4188">
      <c r="A4188" s="11"/>
      <c r="B4188" s="11"/>
      <c r="C4188" s="11"/>
      <c r="D4188" s="11"/>
      <c r="E4188" s="11"/>
      <c r="F4188" s="11"/>
      <c r="H4188" s="78"/>
      <c r="I4188" s="78"/>
      <c r="P4188" s="25"/>
      <c r="S4188" s="11"/>
      <c r="AB4188" s="25"/>
      <c r="AC4188" s="11"/>
      <c r="AD4188" s="25"/>
      <c r="AE4188" s="25"/>
    </row>
    <row r="4189">
      <c r="A4189" s="11"/>
      <c r="B4189" s="11"/>
      <c r="C4189" s="11"/>
      <c r="D4189" s="11"/>
      <c r="E4189" s="11"/>
      <c r="F4189" s="11"/>
      <c r="H4189" s="11"/>
      <c r="I4189" s="11"/>
      <c r="K4189" s="11"/>
      <c r="P4189" s="25"/>
      <c r="Q4189" s="11"/>
      <c r="R4189" s="11"/>
      <c r="AB4189" s="25"/>
      <c r="AC4189" s="11"/>
      <c r="AD4189" s="25"/>
      <c r="AE4189" s="25"/>
    </row>
    <row r="4190">
      <c r="A4190" s="11"/>
      <c r="B4190" s="11"/>
      <c r="C4190" s="11"/>
      <c r="D4190" s="11"/>
      <c r="E4190" s="11"/>
      <c r="F4190" s="11"/>
      <c r="H4190" s="78"/>
      <c r="I4190" s="78"/>
      <c r="P4190" s="25"/>
      <c r="Q4190" s="11"/>
      <c r="S4190" s="11"/>
      <c r="AB4190" s="25"/>
      <c r="AC4190" s="11"/>
      <c r="AD4190" s="25"/>
      <c r="AE4190" s="25"/>
    </row>
    <row r="4191">
      <c r="A4191" s="11"/>
      <c r="B4191" s="11"/>
      <c r="C4191" s="11"/>
      <c r="D4191" s="11"/>
      <c r="E4191" s="11"/>
      <c r="F4191" s="11"/>
      <c r="H4191" s="78"/>
      <c r="I4191" s="78"/>
      <c r="P4191" s="25"/>
      <c r="Q4191" s="11"/>
      <c r="S4191" s="11"/>
      <c r="AB4191" s="25"/>
      <c r="AC4191" s="11"/>
      <c r="AD4191" s="25"/>
      <c r="AE4191" s="25"/>
    </row>
    <row r="4192">
      <c r="A4192" s="11"/>
      <c r="B4192" s="11"/>
      <c r="C4192" s="11"/>
      <c r="D4192" s="11"/>
      <c r="E4192" s="11"/>
      <c r="F4192" s="11"/>
      <c r="H4192" s="11"/>
      <c r="I4192" s="11"/>
      <c r="K4192" s="11"/>
      <c r="P4192" s="25"/>
      <c r="Q4192" s="11"/>
      <c r="R4192" s="11"/>
      <c r="AB4192" s="25"/>
      <c r="AC4192" s="11"/>
      <c r="AD4192" s="25"/>
      <c r="AE4192" s="25"/>
    </row>
    <row r="4193">
      <c r="A4193" s="11"/>
      <c r="B4193" s="11"/>
      <c r="C4193" s="11"/>
      <c r="D4193" s="11"/>
      <c r="E4193" s="11"/>
      <c r="F4193" s="11"/>
      <c r="P4193" s="25"/>
      <c r="Q4193" s="11"/>
      <c r="S4193" s="11"/>
      <c r="AB4193" s="25"/>
      <c r="AC4193" s="11"/>
      <c r="AD4193" s="25"/>
      <c r="AE4193" s="25"/>
    </row>
    <row r="4194">
      <c r="A4194" s="11"/>
      <c r="B4194" s="11"/>
      <c r="C4194" s="11"/>
      <c r="D4194" s="11"/>
      <c r="E4194" s="11"/>
      <c r="F4194" s="11"/>
      <c r="H4194" s="78"/>
      <c r="I4194" s="78"/>
      <c r="P4194" s="25"/>
      <c r="Q4194" s="11"/>
      <c r="S4194" s="11"/>
      <c r="AB4194" s="25"/>
      <c r="AC4194" s="11"/>
      <c r="AD4194" s="25"/>
      <c r="AE4194" s="25"/>
    </row>
    <row r="4195">
      <c r="A4195" s="11"/>
      <c r="B4195" s="11"/>
      <c r="C4195" s="11"/>
      <c r="D4195" s="11"/>
      <c r="E4195" s="11"/>
      <c r="F4195" s="11"/>
      <c r="P4195" s="25"/>
      <c r="Q4195" s="11"/>
      <c r="S4195" s="11"/>
      <c r="AB4195" s="25"/>
      <c r="AC4195" s="11"/>
      <c r="AD4195" s="25"/>
      <c r="AE4195" s="25"/>
    </row>
    <row r="4196">
      <c r="A4196" s="11"/>
      <c r="B4196" s="11"/>
      <c r="C4196" s="11"/>
      <c r="D4196" s="11"/>
      <c r="E4196" s="11"/>
      <c r="F4196" s="11"/>
      <c r="H4196" s="11"/>
      <c r="I4196" s="11"/>
      <c r="K4196" s="11"/>
      <c r="P4196" s="25"/>
      <c r="Q4196" s="11"/>
      <c r="R4196" s="11"/>
      <c r="AB4196" s="25"/>
      <c r="AC4196" s="11"/>
      <c r="AD4196" s="25"/>
      <c r="AE4196" s="25"/>
    </row>
    <row r="4197">
      <c r="A4197" s="11"/>
      <c r="B4197" s="11"/>
      <c r="C4197" s="11"/>
      <c r="D4197" s="11"/>
      <c r="E4197" s="11"/>
      <c r="F4197" s="11"/>
      <c r="P4197" s="25"/>
      <c r="S4197" s="11"/>
      <c r="AB4197" s="25"/>
      <c r="AC4197" s="11"/>
      <c r="AD4197" s="25"/>
      <c r="AE4197" s="25"/>
    </row>
    <row r="4198">
      <c r="A4198" s="11"/>
      <c r="B4198" s="11"/>
      <c r="C4198" s="11"/>
      <c r="D4198" s="11"/>
      <c r="E4198" s="11"/>
      <c r="F4198" s="11"/>
      <c r="P4198" s="25"/>
      <c r="Q4198" s="11"/>
      <c r="S4198" s="11"/>
      <c r="AB4198" s="25"/>
      <c r="AC4198" s="11"/>
      <c r="AD4198" s="25"/>
      <c r="AE4198" s="25"/>
    </row>
    <row r="4199">
      <c r="A4199" s="11"/>
      <c r="B4199" s="11"/>
      <c r="C4199" s="11"/>
      <c r="D4199" s="11"/>
      <c r="E4199" s="11"/>
      <c r="F4199" s="11"/>
      <c r="H4199" s="11"/>
      <c r="I4199" s="11"/>
      <c r="K4199" s="78"/>
      <c r="P4199" s="25"/>
      <c r="Q4199" s="11"/>
      <c r="R4199" s="11"/>
      <c r="AB4199" s="25"/>
      <c r="AC4199" s="11"/>
      <c r="AD4199" s="25"/>
      <c r="AE4199" s="25"/>
    </row>
    <row r="4200">
      <c r="A4200" s="11"/>
      <c r="B4200" s="11"/>
      <c r="C4200" s="11"/>
      <c r="D4200" s="11"/>
      <c r="E4200" s="11"/>
      <c r="F4200" s="11"/>
      <c r="H4200" s="78"/>
      <c r="I4200" s="78"/>
      <c r="P4200" s="25"/>
      <c r="S4200" s="11"/>
      <c r="AB4200" s="25"/>
      <c r="AC4200" s="11"/>
      <c r="AD4200" s="25"/>
      <c r="AE4200" s="25"/>
    </row>
    <row r="4201">
      <c r="A4201" s="11"/>
      <c r="B4201" s="11"/>
      <c r="C4201" s="11"/>
      <c r="D4201" s="11"/>
      <c r="E4201" s="11"/>
      <c r="F4201" s="11"/>
      <c r="H4201" s="11"/>
      <c r="I4201" s="11"/>
      <c r="K4201" s="11"/>
      <c r="P4201" s="25"/>
      <c r="Q4201" s="11"/>
      <c r="R4201" s="11"/>
      <c r="AB4201" s="25"/>
      <c r="AC4201" s="11"/>
      <c r="AD4201" s="25"/>
      <c r="AE4201" s="25"/>
    </row>
    <row r="4202">
      <c r="A4202" s="11"/>
      <c r="B4202" s="11"/>
      <c r="C4202" s="11"/>
      <c r="D4202" s="11"/>
      <c r="E4202" s="11"/>
      <c r="F4202" s="11"/>
      <c r="P4202" s="25"/>
      <c r="Q4202" s="11"/>
      <c r="S4202" s="11"/>
      <c r="AB4202" s="25"/>
      <c r="AC4202" s="11"/>
      <c r="AD4202" s="25"/>
      <c r="AE4202" s="25"/>
    </row>
    <row r="4203">
      <c r="A4203" s="11"/>
      <c r="B4203" s="11"/>
      <c r="C4203" s="11"/>
      <c r="D4203" s="11"/>
      <c r="E4203" s="11"/>
      <c r="F4203" s="11"/>
      <c r="P4203" s="25"/>
      <c r="S4203" s="11"/>
      <c r="AB4203" s="25"/>
      <c r="AC4203" s="11"/>
      <c r="AD4203" s="25"/>
      <c r="AE4203" s="25"/>
    </row>
    <row r="4204">
      <c r="A4204" s="11"/>
      <c r="B4204" s="11"/>
      <c r="C4204" s="11"/>
      <c r="D4204" s="11"/>
      <c r="E4204" s="11"/>
      <c r="F4204" s="11"/>
      <c r="P4204" s="25"/>
      <c r="Q4204" s="11"/>
      <c r="S4204" s="11"/>
      <c r="AB4204" s="25"/>
      <c r="AC4204" s="11"/>
      <c r="AD4204" s="25"/>
      <c r="AE4204" s="25"/>
    </row>
    <row r="4205">
      <c r="A4205" s="11"/>
      <c r="B4205" s="11"/>
      <c r="C4205" s="11"/>
      <c r="D4205" s="11"/>
      <c r="E4205" s="11"/>
      <c r="F4205" s="11"/>
      <c r="P4205" s="25"/>
      <c r="S4205" s="11"/>
      <c r="AB4205" s="25"/>
      <c r="AC4205" s="11"/>
      <c r="AD4205" s="25"/>
      <c r="AE4205" s="25"/>
    </row>
    <row r="4206">
      <c r="A4206" s="11"/>
      <c r="B4206" s="11"/>
      <c r="C4206" s="11"/>
      <c r="D4206" s="11"/>
      <c r="E4206" s="11"/>
      <c r="F4206" s="11"/>
      <c r="P4206" s="25"/>
      <c r="S4206" s="11"/>
      <c r="AB4206" s="25"/>
      <c r="AC4206" s="11"/>
      <c r="AD4206" s="25"/>
      <c r="AE4206" s="25"/>
    </row>
    <row r="4207">
      <c r="A4207" s="11"/>
      <c r="B4207" s="11"/>
      <c r="C4207" s="11"/>
      <c r="D4207" s="11"/>
      <c r="E4207" s="11"/>
      <c r="F4207" s="11"/>
      <c r="H4207" s="11"/>
      <c r="I4207" s="11"/>
      <c r="K4207" s="11"/>
      <c r="P4207" s="25"/>
      <c r="Q4207" s="11"/>
      <c r="R4207" s="11"/>
      <c r="AB4207" s="25"/>
      <c r="AC4207" s="11"/>
      <c r="AD4207" s="25"/>
      <c r="AE4207" s="25"/>
    </row>
    <row r="4208">
      <c r="A4208" s="11"/>
      <c r="B4208" s="11"/>
      <c r="C4208" s="11"/>
      <c r="D4208" s="11"/>
      <c r="E4208" s="11"/>
      <c r="F4208" s="11"/>
      <c r="H4208" s="11"/>
      <c r="I4208" s="11"/>
      <c r="K4208" s="11"/>
      <c r="P4208" s="25"/>
      <c r="Q4208" s="11"/>
      <c r="R4208" s="11"/>
      <c r="AB4208" s="25"/>
      <c r="AC4208" s="11"/>
      <c r="AD4208" s="25"/>
      <c r="AE4208" s="25"/>
    </row>
    <row r="4209">
      <c r="A4209" s="11"/>
      <c r="B4209" s="11"/>
      <c r="C4209" s="11"/>
      <c r="D4209" s="11"/>
      <c r="E4209" s="11"/>
      <c r="F4209" s="11"/>
      <c r="H4209" s="78"/>
      <c r="I4209" s="78"/>
      <c r="K4209" s="78"/>
      <c r="P4209" s="25"/>
      <c r="S4209" s="11"/>
      <c r="AB4209" s="25"/>
      <c r="AC4209" s="11"/>
      <c r="AD4209" s="25"/>
      <c r="AE4209" s="25"/>
    </row>
    <row r="4210">
      <c r="A4210" s="11"/>
      <c r="B4210" s="11"/>
      <c r="C4210" s="11"/>
      <c r="D4210" s="11"/>
      <c r="E4210" s="11"/>
      <c r="F4210" s="11"/>
      <c r="H4210" s="11"/>
      <c r="I4210" s="11"/>
      <c r="K4210" s="11"/>
      <c r="P4210" s="25"/>
      <c r="Q4210" s="11"/>
      <c r="R4210" s="11"/>
      <c r="AB4210" s="25"/>
      <c r="AC4210" s="11"/>
      <c r="AD4210" s="25"/>
      <c r="AE4210" s="25"/>
    </row>
    <row r="4211">
      <c r="A4211" s="11"/>
      <c r="B4211" s="11"/>
      <c r="C4211" s="11"/>
      <c r="D4211" s="11"/>
      <c r="E4211" s="11"/>
      <c r="F4211" s="11"/>
      <c r="H4211" s="11"/>
      <c r="I4211" s="11"/>
      <c r="K4211" s="11"/>
      <c r="P4211" s="25"/>
      <c r="Q4211" s="11"/>
      <c r="R4211" s="11"/>
      <c r="AB4211" s="25"/>
      <c r="AC4211" s="11"/>
      <c r="AD4211" s="25"/>
      <c r="AE4211" s="25"/>
    </row>
    <row r="4212">
      <c r="A4212" s="11"/>
      <c r="B4212" s="11"/>
      <c r="C4212" s="11"/>
      <c r="D4212" s="11"/>
      <c r="E4212" s="11"/>
      <c r="F4212" s="11"/>
      <c r="H4212" s="11"/>
      <c r="I4212" s="11"/>
      <c r="K4212" s="11"/>
      <c r="P4212" s="25"/>
      <c r="Q4212" s="11"/>
      <c r="R4212" s="11"/>
      <c r="AB4212" s="25"/>
      <c r="AC4212" s="11"/>
      <c r="AD4212" s="25"/>
      <c r="AE4212" s="25"/>
    </row>
    <row r="4213">
      <c r="A4213" s="11"/>
      <c r="B4213" s="11"/>
      <c r="C4213" s="11"/>
      <c r="D4213" s="11"/>
      <c r="E4213" s="11"/>
      <c r="F4213" s="11"/>
      <c r="P4213" s="25"/>
      <c r="Q4213" s="11"/>
      <c r="S4213" s="11"/>
      <c r="AB4213" s="25"/>
      <c r="AC4213" s="11"/>
      <c r="AD4213" s="25"/>
      <c r="AE4213" s="25"/>
    </row>
    <row r="4214">
      <c r="A4214" s="11"/>
      <c r="B4214" s="11"/>
      <c r="C4214" s="11"/>
      <c r="D4214" s="11"/>
      <c r="E4214" s="11"/>
      <c r="F4214" s="11"/>
      <c r="H4214" s="11"/>
      <c r="I4214" s="11"/>
      <c r="K4214" s="11"/>
      <c r="P4214" s="25"/>
      <c r="Q4214" s="11"/>
      <c r="R4214" s="11"/>
      <c r="AB4214" s="25"/>
      <c r="AC4214" s="11"/>
      <c r="AD4214" s="25"/>
      <c r="AE4214" s="25"/>
    </row>
    <row r="4215">
      <c r="A4215" s="11"/>
      <c r="B4215" s="11"/>
      <c r="C4215" s="11"/>
      <c r="D4215" s="11"/>
      <c r="E4215" s="11"/>
      <c r="F4215" s="11"/>
      <c r="P4215" s="25"/>
      <c r="Q4215" s="11"/>
      <c r="S4215" s="11"/>
      <c r="AB4215" s="25"/>
      <c r="AC4215" s="11"/>
      <c r="AD4215" s="25"/>
      <c r="AE4215" s="25"/>
    </row>
    <row r="4216">
      <c r="A4216" s="11"/>
      <c r="B4216" s="11"/>
      <c r="C4216" s="11"/>
      <c r="D4216" s="11"/>
      <c r="E4216" s="11"/>
      <c r="F4216" s="11"/>
      <c r="P4216" s="25"/>
      <c r="Q4216" s="11"/>
      <c r="S4216" s="11"/>
      <c r="AB4216" s="25"/>
      <c r="AC4216" s="11"/>
      <c r="AD4216" s="25"/>
      <c r="AE4216" s="25"/>
    </row>
    <row r="4217">
      <c r="A4217" s="11"/>
      <c r="B4217" s="11"/>
      <c r="C4217" s="11"/>
      <c r="D4217" s="11"/>
      <c r="E4217" s="11"/>
      <c r="F4217" s="11"/>
      <c r="H4217" s="11"/>
      <c r="I4217" s="11"/>
      <c r="K4217" s="11"/>
      <c r="P4217" s="25"/>
      <c r="Q4217" s="11"/>
      <c r="R4217" s="11"/>
      <c r="AB4217" s="25"/>
      <c r="AC4217" s="11"/>
      <c r="AD4217" s="25"/>
      <c r="AE4217" s="25"/>
    </row>
    <row r="4218">
      <c r="A4218" s="11"/>
      <c r="B4218" s="11"/>
      <c r="C4218" s="11"/>
      <c r="D4218" s="11"/>
      <c r="E4218" s="11"/>
      <c r="F4218" s="11"/>
      <c r="H4218" s="78"/>
      <c r="I4218" s="78"/>
      <c r="P4218" s="25"/>
      <c r="S4218" s="11"/>
      <c r="AB4218" s="25"/>
      <c r="AC4218" s="11"/>
      <c r="AD4218" s="25"/>
      <c r="AE4218" s="25"/>
    </row>
    <row r="4219">
      <c r="A4219" s="11"/>
      <c r="B4219" s="11"/>
      <c r="C4219" s="11"/>
      <c r="D4219" s="11"/>
      <c r="E4219" s="11"/>
      <c r="F4219" s="11"/>
      <c r="H4219" s="11"/>
      <c r="I4219" s="11"/>
      <c r="K4219" s="11"/>
      <c r="P4219" s="25"/>
      <c r="Q4219" s="11"/>
      <c r="R4219" s="11"/>
      <c r="AB4219" s="25"/>
      <c r="AC4219" s="11"/>
      <c r="AD4219" s="25"/>
      <c r="AE4219" s="25"/>
    </row>
    <row r="4220">
      <c r="A4220" s="11"/>
      <c r="B4220" s="11"/>
      <c r="C4220" s="11"/>
      <c r="D4220" s="11"/>
      <c r="E4220" s="11"/>
      <c r="F4220" s="11"/>
      <c r="H4220" s="11"/>
      <c r="I4220" s="11"/>
      <c r="K4220" s="11"/>
      <c r="P4220" s="25"/>
      <c r="Q4220" s="11"/>
      <c r="R4220" s="11"/>
      <c r="AB4220" s="25"/>
      <c r="AC4220" s="11"/>
      <c r="AD4220" s="25"/>
      <c r="AE4220" s="25"/>
    </row>
    <row r="4221">
      <c r="A4221" s="11"/>
      <c r="B4221" s="11"/>
      <c r="C4221" s="11"/>
      <c r="D4221" s="11"/>
      <c r="E4221" s="11"/>
      <c r="F4221" s="11"/>
      <c r="H4221" s="11"/>
      <c r="I4221" s="11"/>
      <c r="K4221" s="11"/>
      <c r="P4221" s="25"/>
      <c r="Q4221" s="11"/>
      <c r="R4221" s="11"/>
      <c r="AB4221" s="25"/>
      <c r="AC4221" s="11"/>
      <c r="AD4221" s="25"/>
      <c r="AE4221" s="25"/>
    </row>
    <row r="4222">
      <c r="A4222" s="11"/>
      <c r="B4222" s="11"/>
      <c r="C4222" s="11"/>
      <c r="D4222" s="11"/>
      <c r="E4222" s="11"/>
      <c r="F4222" s="11"/>
      <c r="P4222" s="25"/>
      <c r="Q4222" s="11"/>
      <c r="S4222" s="11"/>
      <c r="AB4222" s="25"/>
      <c r="AC4222" s="11"/>
      <c r="AD4222" s="25"/>
      <c r="AE4222" s="25"/>
    </row>
    <row r="4223">
      <c r="A4223" s="11"/>
      <c r="B4223" s="11"/>
      <c r="C4223" s="11"/>
      <c r="D4223" s="11"/>
      <c r="E4223" s="11"/>
      <c r="F4223" s="11"/>
      <c r="P4223" s="25"/>
      <c r="Q4223" s="11"/>
      <c r="S4223" s="11"/>
      <c r="AB4223" s="25"/>
      <c r="AC4223" s="11"/>
      <c r="AD4223" s="25"/>
      <c r="AE4223" s="25"/>
    </row>
    <row r="4224">
      <c r="A4224" s="11"/>
      <c r="B4224" s="11"/>
      <c r="C4224" s="11"/>
      <c r="D4224" s="11"/>
      <c r="E4224" s="11"/>
      <c r="F4224" s="11"/>
      <c r="H4224" s="11"/>
      <c r="I4224" s="11"/>
      <c r="K4224" s="11"/>
      <c r="P4224" s="25"/>
      <c r="Q4224" s="11"/>
      <c r="R4224" s="11"/>
      <c r="AB4224" s="25"/>
      <c r="AC4224" s="11"/>
      <c r="AD4224" s="25"/>
      <c r="AE4224" s="25"/>
    </row>
    <row r="4225">
      <c r="A4225" s="11"/>
      <c r="B4225" s="11"/>
      <c r="C4225" s="11"/>
      <c r="D4225" s="11"/>
      <c r="E4225" s="11"/>
      <c r="F4225" s="11"/>
      <c r="P4225" s="25"/>
      <c r="Q4225" s="11"/>
      <c r="S4225" s="11"/>
      <c r="AB4225" s="25"/>
      <c r="AC4225" s="11"/>
      <c r="AD4225" s="25"/>
      <c r="AE4225" s="25"/>
    </row>
    <row r="4226">
      <c r="A4226" s="11"/>
      <c r="B4226" s="11"/>
      <c r="C4226" s="11"/>
      <c r="D4226" s="11"/>
      <c r="E4226" s="11"/>
      <c r="F4226" s="11"/>
      <c r="P4226" s="25"/>
      <c r="Q4226" s="11"/>
      <c r="S4226" s="11"/>
      <c r="AB4226" s="25"/>
      <c r="AC4226" s="11"/>
      <c r="AD4226" s="25"/>
      <c r="AE4226" s="25"/>
    </row>
    <row r="4227">
      <c r="A4227" s="11"/>
      <c r="B4227" s="11"/>
      <c r="C4227" s="11"/>
      <c r="D4227" s="11"/>
      <c r="E4227" s="11"/>
      <c r="F4227" s="11"/>
      <c r="P4227" s="25"/>
      <c r="Q4227" s="11"/>
      <c r="S4227" s="11"/>
      <c r="AB4227" s="25"/>
      <c r="AC4227" s="11"/>
      <c r="AD4227" s="25"/>
      <c r="AE4227" s="25"/>
    </row>
    <row r="4228">
      <c r="A4228" s="11"/>
      <c r="B4228" s="11"/>
      <c r="C4228" s="11"/>
      <c r="D4228" s="11"/>
      <c r="E4228" s="11"/>
      <c r="F4228" s="11"/>
      <c r="H4228" s="11"/>
      <c r="I4228" s="11"/>
      <c r="K4228" s="11"/>
      <c r="P4228" s="25"/>
      <c r="Q4228" s="11"/>
      <c r="R4228" s="11"/>
      <c r="AB4228" s="25"/>
      <c r="AC4228" s="11"/>
      <c r="AD4228" s="25"/>
      <c r="AE4228" s="25"/>
    </row>
    <row r="4229">
      <c r="A4229" s="11"/>
      <c r="B4229" s="11"/>
      <c r="C4229" s="11"/>
      <c r="D4229" s="11"/>
      <c r="E4229" s="11"/>
      <c r="F4229" s="11"/>
      <c r="H4229" s="78"/>
      <c r="I4229" s="78"/>
      <c r="K4229" s="78"/>
      <c r="P4229" s="25"/>
      <c r="Q4229" s="11"/>
      <c r="S4229" s="11"/>
      <c r="AB4229" s="25"/>
      <c r="AC4229" s="11"/>
      <c r="AD4229" s="25"/>
      <c r="AE4229" s="25"/>
    </row>
    <row r="4230">
      <c r="A4230" s="11"/>
      <c r="B4230" s="11"/>
      <c r="C4230" s="11"/>
      <c r="D4230" s="11"/>
      <c r="E4230" s="11"/>
      <c r="F4230" s="11"/>
      <c r="P4230" s="25"/>
      <c r="Q4230" s="11"/>
      <c r="S4230" s="11"/>
      <c r="AB4230" s="25"/>
      <c r="AC4230" s="11"/>
      <c r="AD4230" s="25"/>
      <c r="AE4230" s="25"/>
    </row>
    <row r="4231">
      <c r="A4231" s="11"/>
      <c r="B4231" s="11"/>
      <c r="C4231" s="11"/>
      <c r="D4231" s="11"/>
      <c r="E4231" s="11"/>
      <c r="F4231" s="11"/>
      <c r="H4231" s="11"/>
      <c r="I4231" s="11"/>
      <c r="K4231" s="11"/>
      <c r="P4231" s="25"/>
      <c r="Q4231" s="11"/>
      <c r="R4231" s="11"/>
      <c r="AB4231" s="25"/>
      <c r="AC4231" s="11"/>
      <c r="AD4231" s="25"/>
      <c r="AE4231" s="25"/>
    </row>
    <row r="4232">
      <c r="A4232" s="11"/>
      <c r="B4232" s="11"/>
      <c r="C4232" s="11"/>
      <c r="D4232" s="11"/>
      <c r="E4232" s="11"/>
      <c r="F4232" s="11"/>
      <c r="H4232" s="11"/>
      <c r="I4232" s="11"/>
      <c r="K4232" s="11"/>
      <c r="P4232" s="25"/>
      <c r="Q4232" s="11"/>
      <c r="R4232" s="11"/>
      <c r="AB4232" s="25"/>
      <c r="AC4232" s="11"/>
      <c r="AD4232" s="25"/>
      <c r="AE4232" s="25"/>
    </row>
    <row r="4233">
      <c r="A4233" s="11"/>
      <c r="B4233" s="11"/>
      <c r="C4233" s="11"/>
      <c r="D4233" s="11"/>
      <c r="E4233" s="11"/>
      <c r="F4233" s="11"/>
      <c r="H4233" s="78"/>
      <c r="I4233" s="78"/>
      <c r="K4233" s="78"/>
      <c r="P4233" s="25"/>
      <c r="S4233" s="11"/>
      <c r="AB4233" s="25"/>
      <c r="AC4233" s="11"/>
      <c r="AD4233" s="25"/>
      <c r="AE4233" s="25"/>
    </row>
    <row r="4234">
      <c r="A4234" s="11"/>
      <c r="B4234" s="11"/>
      <c r="C4234" s="11"/>
      <c r="D4234" s="11"/>
      <c r="E4234" s="11"/>
      <c r="F4234" s="11"/>
      <c r="H4234" s="11"/>
      <c r="I4234" s="11"/>
      <c r="K4234" s="11"/>
      <c r="P4234" s="25"/>
      <c r="Q4234" s="11"/>
      <c r="R4234" s="11"/>
      <c r="AB4234" s="25"/>
      <c r="AC4234" s="11"/>
      <c r="AD4234" s="25"/>
      <c r="AE4234" s="25"/>
    </row>
    <row r="4235">
      <c r="A4235" s="11"/>
      <c r="B4235" s="11"/>
      <c r="C4235" s="11"/>
      <c r="D4235" s="11"/>
      <c r="E4235" s="11"/>
      <c r="F4235" s="11"/>
      <c r="H4235" s="11"/>
      <c r="I4235" s="11"/>
      <c r="P4235" s="25"/>
      <c r="Q4235" s="11"/>
      <c r="R4235" s="11"/>
      <c r="AB4235" s="25"/>
      <c r="AC4235" s="11"/>
      <c r="AD4235" s="25"/>
      <c r="AE4235" s="25"/>
    </row>
    <row r="4236">
      <c r="A4236" s="11"/>
      <c r="B4236" s="11"/>
      <c r="C4236" s="11"/>
      <c r="D4236" s="11"/>
      <c r="E4236" s="11"/>
      <c r="F4236" s="11"/>
      <c r="P4236" s="25"/>
      <c r="Q4236" s="11"/>
      <c r="S4236" s="11"/>
      <c r="AB4236" s="25"/>
      <c r="AC4236" s="11"/>
      <c r="AD4236" s="25"/>
      <c r="AE4236" s="25"/>
    </row>
    <row r="4237">
      <c r="A4237" s="11"/>
      <c r="B4237" s="11"/>
      <c r="C4237" s="11"/>
      <c r="D4237" s="11"/>
      <c r="E4237" s="11"/>
      <c r="F4237" s="11"/>
      <c r="H4237" s="11"/>
      <c r="I4237" s="11"/>
      <c r="K4237" s="11"/>
      <c r="P4237" s="25"/>
      <c r="Q4237" s="11"/>
      <c r="R4237" s="11"/>
      <c r="AB4237" s="25"/>
      <c r="AC4237" s="11"/>
      <c r="AD4237" s="25"/>
      <c r="AE4237" s="25"/>
    </row>
    <row r="4238">
      <c r="A4238" s="11"/>
      <c r="B4238" s="11"/>
      <c r="C4238" s="11"/>
      <c r="D4238" s="11"/>
      <c r="E4238" s="11"/>
      <c r="F4238" s="11"/>
      <c r="H4238" s="78"/>
      <c r="I4238" s="78"/>
      <c r="K4238" s="78"/>
      <c r="P4238" s="25"/>
      <c r="Q4238" s="11"/>
      <c r="S4238" s="11"/>
      <c r="AB4238" s="25"/>
      <c r="AC4238" s="11"/>
      <c r="AD4238" s="25"/>
      <c r="AE4238" s="25"/>
    </row>
    <row r="4239">
      <c r="A4239" s="11"/>
      <c r="B4239" s="11"/>
      <c r="C4239" s="11"/>
      <c r="D4239" s="11"/>
      <c r="E4239" s="11"/>
      <c r="F4239" s="11"/>
      <c r="H4239" s="11"/>
      <c r="I4239" s="11"/>
      <c r="K4239" s="11"/>
      <c r="P4239" s="25"/>
      <c r="Q4239" s="11"/>
      <c r="R4239" s="11"/>
      <c r="AB4239" s="25"/>
      <c r="AC4239" s="11"/>
      <c r="AD4239" s="25"/>
      <c r="AE4239" s="25"/>
    </row>
    <row r="4240">
      <c r="A4240" s="11"/>
      <c r="B4240" s="11"/>
      <c r="C4240" s="11"/>
      <c r="D4240" s="11"/>
      <c r="E4240" s="11"/>
      <c r="F4240" s="11"/>
      <c r="H4240" s="11"/>
      <c r="I4240" s="11"/>
      <c r="K4240" s="11"/>
      <c r="P4240" s="25"/>
      <c r="Q4240" s="11"/>
      <c r="R4240" s="11"/>
      <c r="AB4240" s="25"/>
      <c r="AC4240" s="11"/>
      <c r="AD4240" s="25"/>
      <c r="AE4240" s="25"/>
    </row>
    <row r="4241">
      <c r="A4241" s="11"/>
      <c r="B4241" s="11"/>
      <c r="C4241" s="11"/>
      <c r="D4241" s="11"/>
      <c r="E4241" s="11"/>
      <c r="F4241" s="11"/>
      <c r="P4241" s="25"/>
      <c r="Q4241" s="11"/>
      <c r="S4241" s="11"/>
      <c r="AB4241" s="25"/>
      <c r="AC4241" s="11"/>
      <c r="AD4241" s="25"/>
      <c r="AE4241" s="25"/>
    </row>
    <row r="4242">
      <c r="A4242" s="11"/>
      <c r="B4242" s="11"/>
      <c r="C4242" s="11"/>
      <c r="D4242" s="11"/>
      <c r="E4242" s="11"/>
      <c r="F4242" s="11"/>
      <c r="H4242" s="11"/>
      <c r="I4242" s="11"/>
      <c r="K4242" s="11"/>
      <c r="P4242" s="25"/>
      <c r="Q4242" s="11"/>
      <c r="R4242" s="11"/>
      <c r="AB4242" s="25"/>
      <c r="AC4242" s="11"/>
      <c r="AD4242" s="25"/>
      <c r="AE4242" s="25"/>
    </row>
    <row r="4243">
      <c r="A4243" s="11"/>
      <c r="B4243" s="11"/>
      <c r="C4243" s="11"/>
      <c r="D4243" s="11"/>
      <c r="E4243" s="11"/>
      <c r="F4243" s="11"/>
      <c r="P4243" s="25"/>
      <c r="S4243" s="11"/>
      <c r="AB4243" s="25"/>
      <c r="AC4243" s="11"/>
      <c r="AD4243" s="25"/>
      <c r="AE4243" s="25"/>
    </row>
    <row r="4244">
      <c r="A4244" s="11"/>
      <c r="B4244" s="11"/>
      <c r="C4244" s="11"/>
      <c r="D4244" s="11"/>
      <c r="E4244" s="11"/>
      <c r="F4244" s="11"/>
      <c r="P4244" s="25"/>
      <c r="S4244" s="11"/>
      <c r="AB4244" s="25"/>
      <c r="AC4244" s="11"/>
      <c r="AD4244" s="25"/>
      <c r="AE4244" s="25"/>
    </row>
    <row r="4245">
      <c r="A4245" s="11"/>
      <c r="B4245" s="11"/>
      <c r="C4245" s="11"/>
      <c r="D4245" s="11"/>
      <c r="E4245" s="11"/>
      <c r="F4245" s="11"/>
      <c r="H4245" s="78"/>
      <c r="I4245" s="78"/>
      <c r="K4245" s="78"/>
      <c r="P4245" s="25"/>
      <c r="S4245" s="11"/>
      <c r="AB4245" s="25"/>
      <c r="AC4245" s="11"/>
      <c r="AD4245" s="25"/>
      <c r="AE4245" s="25"/>
    </row>
    <row r="4246">
      <c r="A4246" s="11"/>
      <c r="B4246" s="11"/>
      <c r="C4246" s="11"/>
      <c r="D4246" s="11"/>
      <c r="E4246" s="11"/>
      <c r="F4246" s="11"/>
      <c r="P4246" s="25"/>
      <c r="S4246" s="11"/>
      <c r="AB4246" s="25"/>
      <c r="AC4246" s="11"/>
      <c r="AD4246" s="25"/>
      <c r="AE4246" s="25"/>
    </row>
    <row r="4247">
      <c r="A4247" s="11"/>
      <c r="B4247" s="11"/>
      <c r="C4247" s="11"/>
      <c r="D4247" s="11"/>
      <c r="E4247" s="11"/>
      <c r="F4247" s="11"/>
      <c r="P4247" s="25"/>
      <c r="S4247" s="11"/>
      <c r="AB4247" s="25"/>
      <c r="AC4247" s="11"/>
      <c r="AD4247" s="25"/>
      <c r="AE4247" s="25"/>
    </row>
    <row r="4248">
      <c r="A4248" s="11"/>
      <c r="B4248" s="11"/>
      <c r="C4248" s="11"/>
      <c r="D4248" s="11"/>
      <c r="E4248" s="11"/>
      <c r="F4248" s="11"/>
      <c r="P4248" s="25"/>
      <c r="S4248" s="11"/>
      <c r="AB4248" s="25"/>
      <c r="AC4248" s="11"/>
      <c r="AD4248" s="25"/>
      <c r="AE4248" s="25"/>
    </row>
    <row r="4249">
      <c r="A4249" s="11"/>
      <c r="B4249" s="11"/>
      <c r="C4249" s="11"/>
      <c r="D4249" s="11"/>
      <c r="E4249" s="11"/>
      <c r="F4249" s="11"/>
      <c r="H4249" s="78"/>
      <c r="I4249" s="78"/>
      <c r="K4249" s="78"/>
      <c r="P4249" s="25"/>
      <c r="S4249" s="11"/>
      <c r="AB4249" s="25"/>
      <c r="AC4249" s="11"/>
      <c r="AD4249" s="25"/>
      <c r="AE4249" s="25"/>
    </row>
    <row r="4250">
      <c r="A4250" s="11"/>
      <c r="B4250" s="11"/>
      <c r="C4250" s="11"/>
      <c r="D4250" s="11"/>
      <c r="E4250" s="11"/>
      <c r="F4250" s="11"/>
      <c r="P4250" s="25"/>
      <c r="S4250" s="11"/>
      <c r="AB4250" s="25"/>
      <c r="AC4250" s="11"/>
      <c r="AD4250" s="25"/>
      <c r="AE4250" s="25"/>
    </row>
    <row r="4251">
      <c r="A4251" s="11"/>
      <c r="B4251" s="11"/>
      <c r="C4251" s="11"/>
      <c r="D4251" s="11"/>
      <c r="E4251" s="11"/>
      <c r="F4251" s="11"/>
      <c r="H4251" s="78"/>
      <c r="I4251" s="78"/>
      <c r="P4251" s="25"/>
      <c r="S4251" s="11"/>
      <c r="AB4251" s="25"/>
      <c r="AC4251" s="11"/>
      <c r="AD4251" s="25"/>
      <c r="AE4251" s="25"/>
    </row>
    <row r="4252">
      <c r="A4252" s="11"/>
      <c r="B4252" s="11"/>
      <c r="C4252" s="11"/>
      <c r="D4252" s="11"/>
      <c r="E4252" s="11"/>
      <c r="F4252" s="11"/>
      <c r="P4252" s="25"/>
      <c r="S4252" s="11"/>
      <c r="AB4252" s="25"/>
      <c r="AC4252" s="11"/>
      <c r="AD4252" s="25"/>
      <c r="AE4252" s="25"/>
    </row>
    <row r="4253">
      <c r="A4253" s="11"/>
      <c r="B4253" s="11"/>
      <c r="C4253" s="11"/>
      <c r="D4253" s="11"/>
      <c r="E4253" s="11"/>
      <c r="F4253" s="11"/>
      <c r="P4253" s="25"/>
      <c r="S4253" s="11"/>
      <c r="AB4253" s="25"/>
      <c r="AC4253" s="11"/>
      <c r="AD4253" s="25"/>
      <c r="AE4253" s="25"/>
    </row>
    <row r="4254">
      <c r="A4254" s="11"/>
      <c r="B4254" s="11"/>
      <c r="C4254" s="11"/>
      <c r="D4254" s="11"/>
      <c r="E4254" s="11"/>
      <c r="F4254" s="11"/>
      <c r="H4254" s="78"/>
      <c r="I4254" s="78"/>
      <c r="K4254" s="78"/>
      <c r="P4254" s="25"/>
      <c r="S4254" s="11"/>
      <c r="AB4254" s="25"/>
      <c r="AC4254" s="11"/>
      <c r="AD4254" s="25"/>
      <c r="AE4254" s="25"/>
    </row>
    <row r="4255">
      <c r="A4255" s="11"/>
      <c r="B4255" s="11"/>
      <c r="C4255" s="11"/>
      <c r="D4255" s="11"/>
      <c r="E4255" s="11"/>
      <c r="F4255" s="11"/>
      <c r="H4255" s="11"/>
      <c r="I4255" s="78"/>
      <c r="K4255" s="78"/>
      <c r="L4255" s="11"/>
      <c r="P4255" s="25"/>
      <c r="Q4255" s="11"/>
      <c r="R4255" s="11"/>
      <c r="AB4255" s="25"/>
      <c r="AC4255" s="11"/>
      <c r="AD4255" s="25"/>
      <c r="AE4255" s="25"/>
    </row>
    <row r="4256">
      <c r="A4256" s="11"/>
      <c r="B4256" s="11"/>
      <c r="C4256" s="11"/>
      <c r="D4256" s="11"/>
      <c r="E4256" s="11"/>
      <c r="F4256" s="11"/>
      <c r="H4256" s="11"/>
      <c r="L4256" s="11"/>
      <c r="P4256" s="25"/>
      <c r="Q4256" s="11"/>
      <c r="R4256" s="11"/>
      <c r="AB4256" s="25"/>
      <c r="AC4256" s="11"/>
      <c r="AD4256" s="25"/>
      <c r="AE4256" s="25"/>
    </row>
    <row r="4257">
      <c r="A4257" s="11"/>
      <c r="B4257" s="11"/>
      <c r="C4257" s="11"/>
      <c r="D4257" s="11"/>
      <c r="E4257" s="11"/>
      <c r="F4257" s="11"/>
      <c r="P4257" s="25"/>
      <c r="S4257" s="11"/>
      <c r="AB4257" s="25"/>
      <c r="AC4257" s="11"/>
      <c r="AD4257" s="25"/>
      <c r="AE4257" s="25"/>
    </row>
    <row r="4258">
      <c r="A4258" s="11"/>
      <c r="B4258" s="11"/>
      <c r="C4258" s="11"/>
      <c r="D4258" s="11"/>
      <c r="E4258" s="11"/>
      <c r="F4258" s="11"/>
      <c r="H4258" s="11"/>
      <c r="L4258" s="11"/>
      <c r="P4258" s="25"/>
      <c r="Q4258" s="11"/>
      <c r="R4258" s="11"/>
      <c r="AB4258" s="25"/>
      <c r="AC4258" s="11"/>
      <c r="AD4258" s="25"/>
      <c r="AE4258" s="25"/>
    </row>
    <row r="4259">
      <c r="A4259" s="11"/>
      <c r="B4259" s="11"/>
      <c r="C4259" s="11"/>
      <c r="D4259" s="11"/>
      <c r="E4259" s="11"/>
      <c r="F4259" s="11"/>
      <c r="H4259" s="11"/>
      <c r="L4259" s="11"/>
      <c r="P4259" s="25"/>
      <c r="Q4259" s="11"/>
      <c r="R4259" s="11"/>
      <c r="AB4259" s="25"/>
      <c r="AC4259" s="11"/>
      <c r="AD4259" s="25"/>
      <c r="AE4259" s="25"/>
    </row>
    <row r="4260">
      <c r="A4260" s="11"/>
      <c r="B4260" s="11"/>
      <c r="C4260" s="11"/>
      <c r="D4260" s="11"/>
      <c r="E4260" s="11"/>
      <c r="F4260" s="11"/>
      <c r="H4260" s="78"/>
      <c r="I4260" s="78"/>
      <c r="K4260" s="78"/>
      <c r="P4260" s="25"/>
      <c r="S4260" s="11"/>
      <c r="AB4260" s="25"/>
      <c r="AC4260" s="11"/>
      <c r="AD4260" s="25"/>
      <c r="AE4260" s="25"/>
    </row>
    <row r="4261">
      <c r="A4261" s="11"/>
      <c r="B4261" s="11"/>
      <c r="C4261" s="11"/>
      <c r="D4261" s="11"/>
      <c r="E4261" s="11"/>
      <c r="F4261" s="11"/>
      <c r="H4261" s="11"/>
      <c r="I4261" s="78"/>
      <c r="K4261" s="78"/>
      <c r="L4261" s="11"/>
      <c r="P4261" s="25"/>
      <c r="Q4261" s="11"/>
      <c r="R4261" s="11"/>
      <c r="AB4261" s="25"/>
      <c r="AC4261" s="11"/>
      <c r="AD4261" s="25"/>
      <c r="AE4261" s="25"/>
    </row>
    <row r="4262">
      <c r="A4262" s="11"/>
      <c r="B4262" s="11"/>
      <c r="C4262" s="11"/>
      <c r="D4262" s="11"/>
      <c r="E4262" s="11"/>
      <c r="F4262" s="11"/>
      <c r="H4262" s="11"/>
      <c r="L4262" s="11"/>
      <c r="P4262" s="25"/>
      <c r="Q4262" s="11"/>
      <c r="R4262" s="11"/>
      <c r="AB4262" s="25"/>
      <c r="AC4262" s="11"/>
      <c r="AD4262" s="25"/>
      <c r="AE4262" s="25"/>
    </row>
    <row r="4263">
      <c r="A4263" s="11"/>
      <c r="B4263" s="11"/>
      <c r="C4263" s="11"/>
      <c r="D4263" s="11"/>
      <c r="E4263" s="11"/>
      <c r="F4263" s="11"/>
      <c r="H4263" s="11"/>
      <c r="I4263" s="78"/>
      <c r="K4263" s="78"/>
      <c r="L4263" s="11"/>
      <c r="P4263" s="25"/>
      <c r="Q4263" s="11"/>
      <c r="R4263" s="11"/>
      <c r="AB4263" s="25"/>
      <c r="AC4263" s="11"/>
      <c r="AD4263" s="25"/>
      <c r="AE4263" s="25"/>
    </row>
    <row r="4264">
      <c r="A4264" s="11"/>
      <c r="B4264" s="11"/>
      <c r="C4264" s="11"/>
      <c r="D4264" s="11"/>
      <c r="E4264" s="11"/>
      <c r="F4264" s="11"/>
      <c r="H4264" s="11"/>
      <c r="L4264" s="11"/>
      <c r="P4264" s="25"/>
      <c r="Q4264" s="11"/>
      <c r="R4264" s="11"/>
      <c r="AB4264" s="25"/>
      <c r="AC4264" s="11"/>
      <c r="AD4264" s="25"/>
      <c r="AE4264" s="25"/>
    </row>
    <row r="4265">
      <c r="A4265" s="11"/>
      <c r="B4265" s="11"/>
      <c r="C4265" s="11"/>
      <c r="D4265" s="11"/>
      <c r="E4265" s="11"/>
      <c r="F4265" s="11"/>
      <c r="H4265" s="11"/>
      <c r="I4265" s="78"/>
      <c r="L4265" s="11"/>
      <c r="P4265" s="25"/>
      <c r="Q4265" s="11"/>
      <c r="R4265" s="11"/>
      <c r="AB4265" s="25"/>
      <c r="AC4265" s="11"/>
      <c r="AD4265" s="25"/>
      <c r="AE4265" s="25"/>
    </row>
    <row r="4266">
      <c r="A4266" s="11"/>
      <c r="B4266" s="11"/>
      <c r="C4266" s="11"/>
      <c r="D4266" s="11"/>
      <c r="E4266" s="11"/>
      <c r="F4266" s="11"/>
      <c r="H4266" s="11"/>
      <c r="L4266" s="11"/>
      <c r="P4266" s="25"/>
      <c r="Q4266" s="11"/>
      <c r="R4266" s="11"/>
      <c r="AB4266" s="25"/>
      <c r="AC4266" s="11"/>
      <c r="AD4266" s="25"/>
      <c r="AE4266" s="25"/>
    </row>
    <row r="4267">
      <c r="A4267" s="11"/>
      <c r="B4267" s="11"/>
      <c r="C4267" s="11"/>
      <c r="D4267" s="11"/>
      <c r="E4267" s="11"/>
      <c r="F4267" s="11"/>
      <c r="H4267" s="11"/>
      <c r="L4267" s="11"/>
      <c r="P4267" s="25"/>
      <c r="Q4267" s="11"/>
      <c r="R4267" s="11"/>
      <c r="AB4267" s="25"/>
      <c r="AC4267" s="11"/>
      <c r="AD4267" s="25"/>
      <c r="AE4267" s="25"/>
    </row>
    <row r="4268">
      <c r="A4268" s="11"/>
      <c r="B4268" s="11"/>
      <c r="C4268" s="11"/>
      <c r="D4268" s="11"/>
      <c r="E4268" s="11"/>
      <c r="F4268" s="11"/>
      <c r="H4268" s="11"/>
      <c r="L4268" s="11"/>
      <c r="P4268" s="25"/>
      <c r="Q4268" s="11"/>
      <c r="R4268" s="11"/>
      <c r="AB4268" s="25"/>
      <c r="AC4268" s="11"/>
      <c r="AD4268" s="25"/>
      <c r="AE4268" s="25"/>
    </row>
    <row r="4269">
      <c r="A4269" s="11"/>
      <c r="B4269" s="11"/>
      <c r="C4269" s="11"/>
      <c r="D4269" s="11"/>
      <c r="E4269" s="11"/>
      <c r="F4269" s="11"/>
      <c r="H4269" s="11"/>
      <c r="L4269" s="11"/>
      <c r="P4269" s="25"/>
      <c r="Q4269" s="11"/>
      <c r="R4269" s="11"/>
      <c r="AB4269" s="25"/>
      <c r="AC4269" s="11"/>
      <c r="AD4269" s="25"/>
      <c r="AE4269" s="25"/>
    </row>
    <row r="4270">
      <c r="A4270" s="11"/>
      <c r="B4270" s="11"/>
      <c r="C4270" s="11"/>
      <c r="D4270" s="11"/>
      <c r="E4270" s="11"/>
      <c r="F4270" s="11"/>
      <c r="H4270" s="11"/>
      <c r="L4270" s="11"/>
      <c r="P4270" s="25"/>
      <c r="Q4270" s="11"/>
      <c r="R4270" s="11"/>
      <c r="AB4270" s="25"/>
      <c r="AC4270" s="11"/>
      <c r="AD4270" s="25"/>
      <c r="AE4270" s="25"/>
    </row>
    <row r="4271">
      <c r="A4271" s="11"/>
      <c r="B4271" s="11"/>
      <c r="C4271" s="11"/>
      <c r="D4271" s="11"/>
      <c r="E4271" s="11"/>
      <c r="F4271" s="11"/>
      <c r="H4271" s="11"/>
      <c r="L4271" s="11"/>
      <c r="P4271" s="25"/>
      <c r="Q4271" s="11"/>
      <c r="R4271" s="11"/>
      <c r="AB4271" s="25"/>
      <c r="AC4271" s="11"/>
      <c r="AD4271" s="25"/>
      <c r="AE4271" s="25"/>
    </row>
    <row r="4272">
      <c r="A4272" s="11"/>
      <c r="B4272" s="11"/>
      <c r="C4272" s="11"/>
      <c r="D4272" s="11"/>
      <c r="E4272" s="11"/>
      <c r="F4272" s="11"/>
      <c r="H4272" s="11"/>
      <c r="L4272" s="11"/>
      <c r="P4272" s="25"/>
      <c r="Q4272" s="11"/>
      <c r="R4272" s="11"/>
      <c r="AB4272" s="25"/>
      <c r="AC4272" s="11"/>
      <c r="AD4272" s="25"/>
      <c r="AE4272" s="25"/>
    </row>
    <row r="4273">
      <c r="A4273" s="11"/>
      <c r="B4273" s="11"/>
      <c r="C4273" s="11"/>
      <c r="D4273" s="11"/>
      <c r="E4273" s="11"/>
      <c r="F4273" s="11"/>
      <c r="H4273" s="11"/>
      <c r="L4273" s="11"/>
      <c r="P4273" s="25"/>
      <c r="Q4273" s="11"/>
      <c r="R4273" s="11"/>
      <c r="AB4273" s="25"/>
      <c r="AC4273" s="11"/>
      <c r="AD4273" s="25"/>
      <c r="AE4273" s="25"/>
    </row>
    <row r="4274">
      <c r="A4274" s="11"/>
      <c r="B4274" s="11"/>
      <c r="C4274" s="11"/>
      <c r="D4274" s="11"/>
      <c r="E4274" s="11"/>
      <c r="F4274" s="11"/>
      <c r="H4274" s="11"/>
      <c r="I4274" s="78"/>
      <c r="K4274" s="78"/>
      <c r="L4274" s="11"/>
      <c r="P4274" s="25"/>
      <c r="Q4274" s="11"/>
      <c r="R4274" s="11"/>
      <c r="AB4274" s="25"/>
      <c r="AC4274" s="11"/>
      <c r="AD4274" s="25"/>
      <c r="AE4274" s="25"/>
    </row>
    <row r="4275">
      <c r="A4275" s="11"/>
      <c r="B4275" s="11"/>
      <c r="C4275" s="11"/>
      <c r="D4275" s="11"/>
      <c r="E4275" s="11"/>
      <c r="F4275" s="11"/>
      <c r="H4275" s="11"/>
      <c r="L4275" s="11"/>
      <c r="P4275" s="25"/>
      <c r="Q4275" s="11"/>
      <c r="R4275" s="11"/>
      <c r="AB4275" s="25"/>
      <c r="AC4275" s="11"/>
      <c r="AD4275" s="25"/>
      <c r="AE4275" s="25"/>
    </row>
    <row r="4276">
      <c r="A4276" s="11"/>
      <c r="B4276" s="11"/>
      <c r="C4276" s="11"/>
      <c r="D4276" s="11"/>
      <c r="E4276" s="11"/>
      <c r="F4276" s="11"/>
      <c r="H4276" s="11"/>
      <c r="L4276" s="11"/>
      <c r="P4276" s="25"/>
      <c r="Q4276" s="11"/>
      <c r="R4276" s="11"/>
      <c r="AB4276" s="25"/>
      <c r="AC4276" s="11"/>
      <c r="AD4276" s="25"/>
      <c r="AE4276" s="25"/>
    </row>
    <row r="4277">
      <c r="A4277" s="11"/>
      <c r="B4277" s="11"/>
      <c r="C4277" s="11"/>
      <c r="D4277" s="11"/>
      <c r="E4277" s="11"/>
      <c r="F4277" s="11"/>
      <c r="H4277" s="11"/>
      <c r="L4277" s="11"/>
      <c r="P4277" s="25"/>
      <c r="Q4277" s="11"/>
      <c r="R4277" s="11"/>
      <c r="AB4277" s="25"/>
      <c r="AC4277" s="11"/>
      <c r="AD4277" s="25"/>
      <c r="AE4277" s="25"/>
    </row>
    <row r="4278">
      <c r="A4278" s="11"/>
      <c r="B4278" s="11"/>
      <c r="C4278" s="11"/>
      <c r="D4278" s="11"/>
      <c r="E4278" s="11"/>
      <c r="F4278" s="11"/>
      <c r="H4278" s="11"/>
      <c r="L4278" s="11"/>
      <c r="P4278" s="25"/>
      <c r="Q4278" s="11"/>
      <c r="R4278" s="11"/>
      <c r="AB4278" s="25"/>
      <c r="AC4278" s="11"/>
      <c r="AD4278" s="25"/>
      <c r="AE4278" s="25"/>
    </row>
    <row r="4279">
      <c r="A4279" s="11"/>
      <c r="B4279" s="11"/>
      <c r="C4279" s="11"/>
      <c r="D4279" s="11"/>
      <c r="E4279" s="11"/>
      <c r="F4279" s="11"/>
      <c r="H4279" s="11"/>
      <c r="L4279" s="11"/>
      <c r="P4279" s="25"/>
      <c r="Q4279" s="11"/>
      <c r="R4279" s="11"/>
      <c r="AB4279" s="25"/>
      <c r="AC4279" s="11"/>
      <c r="AD4279" s="25"/>
      <c r="AE4279" s="25"/>
    </row>
    <row r="4280">
      <c r="A4280" s="11"/>
      <c r="B4280" s="11"/>
      <c r="C4280" s="11"/>
      <c r="D4280" s="11"/>
      <c r="E4280" s="11"/>
      <c r="F4280" s="11"/>
      <c r="H4280" s="11"/>
      <c r="L4280" s="11"/>
      <c r="P4280" s="25"/>
      <c r="Q4280" s="11"/>
      <c r="R4280" s="11"/>
      <c r="AB4280" s="25"/>
      <c r="AC4280" s="11"/>
      <c r="AD4280" s="25"/>
      <c r="AE4280" s="25"/>
    </row>
    <row r="4281">
      <c r="A4281" s="11"/>
      <c r="B4281" s="11"/>
      <c r="C4281" s="11"/>
      <c r="D4281" s="11"/>
      <c r="E4281" s="11"/>
      <c r="F4281" s="11"/>
      <c r="H4281" s="11"/>
      <c r="L4281" s="11"/>
      <c r="P4281" s="25"/>
      <c r="Q4281" s="11"/>
      <c r="R4281" s="11"/>
      <c r="AB4281" s="25"/>
      <c r="AC4281" s="11"/>
      <c r="AD4281" s="25"/>
      <c r="AE4281" s="25"/>
    </row>
    <row r="4282">
      <c r="A4282" s="11"/>
      <c r="B4282" s="11"/>
      <c r="C4282" s="11"/>
      <c r="D4282" s="11"/>
      <c r="E4282" s="11"/>
      <c r="F4282" s="11"/>
      <c r="H4282" s="11"/>
      <c r="L4282" s="11"/>
      <c r="P4282" s="25"/>
      <c r="Q4282" s="11"/>
      <c r="R4282" s="11"/>
      <c r="AB4282" s="25"/>
      <c r="AC4282" s="11"/>
      <c r="AD4282" s="25"/>
      <c r="AE4282" s="25"/>
    </row>
    <row r="4283">
      <c r="A4283" s="11"/>
      <c r="B4283" s="11"/>
      <c r="C4283" s="11"/>
      <c r="D4283" s="11"/>
      <c r="E4283" s="11"/>
      <c r="F4283" s="11"/>
      <c r="H4283" s="11"/>
      <c r="L4283" s="11"/>
      <c r="P4283" s="25"/>
      <c r="Q4283" s="11"/>
      <c r="R4283" s="11"/>
      <c r="AB4283" s="25"/>
      <c r="AC4283" s="11"/>
      <c r="AD4283" s="25"/>
      <c r="AE4283" s="25"/>
    </row>
    <row r="4284">
      <c r="A4284" s="11"/>
      <c r="B4284" s="11"/>
      <c r="C4284" s="11"/>
      <c r="D4284" s="11"/>
      <c r="E4284" s="11"/>
      <c r="F4284" s="11"/>
      <c r="H4284" s="11"/>
      <c r="L4284" s="11"/>
      <c r="P4284" s="25"/>
      <c r="Q4284" s="11"/>
      <c r="R4284" s="11"/>
      <c r="AB4284" s="25"/>
      <c r="AC4284" s="11"/>
      <c r="AD4284" s="25"/>
      <c r="AE4284" s="25"/>
    </row>
    <row r="4285">
      <c r="A4285" s="11"/>
      <c r="B4285" s="11"/>
      <c r="C4285" s="11"/>
      <c r="D4285" s="11"/>
      <c r="E4285" s="11"/>
      <c r="F4285" s="11"/>
      <c r="H4285" s="11"/>
      <c r="L4285" s="11"/>
      <c r="P4285" s="25"/>
      <c r="Q4285" s="11"/>
      <c r="R4285" s="11"/>
      <c r="AB4285" s="25"/>
      <c r="AC4285" s="11"/>
      <c r="AD4285" s="25"/>
      <c r="AE4285" s="25"/>
    </row>
    <row r="4286">
      <c r="A4286" s="11"/>
      <c r="B4286" s="11"/>
      <c r="C4286" s="11"/>
      <c r="D4286" s="11"/>
      <c r="E4286" s="11"/>
      <c r="F4286" s="11"/>
      <c r="H4286" s="11"/>
      <c r="L4286" s="11"/>
      <c r="P4286" s="25"/>
      <c r="Q4286" s="11"/>
      <c r="R4286" s="11"/>
      <c r="AB4286" s="25"/>
      <c r="AC4286" s="11"/>
      <c r="AD4286" s="25"/>
      <c r="AE4286" s="25"/>
    </row>
    <row r="4287">
      <c r="A4287" s="11"/>
      <c r="B4287" s="11"/>
      <c r="C4287" s="11"/>
      <c r="D4287" s="11"/>
      <c r="E4287" s="11"/>
      <c r="F4287" s="11"/>
      <c r="H4287" s="11"/>
      <c r="L4287" s="11"/>
      <c r="P4287" s="25"/>
      <c r="Q4287" s="11"/>
      <c r="R4287" s="11"/>
      <c r="AB4287" s="25"/>
      <c r="AC4287" s="11"/>
      <c r="AD4287" s="25"/>
      <c r="AE4287" s="25"/>
    </row>
    <row r="4288">
      <c r="A4288" s="11"/>
      <c r="B4288" s="11"/>
      <c r="C4288" s="11"/>
      <c r="D4288" s="11"/>
      <c r="E4288" s="11"/>
      <c r="F4288" s="11"/>
      <c r="H4288" s="11"/>
      <c r="L4288" s="11"/>
      <c r="P4288" s="25"/>
      <c r="Q4288" s="11"/>
      <c r="R4288" s="11"/>
      <c r="AB4288" s="25"/>
      <c r="AC4288" s="11"/>
      <c r="AD4288" s="25"/>
      <c r="AE4288" s="25"/>
    </row>
    <row r="4289">
      <c r="A4289" s="11"/>
      <c r="B4289" s="11"/>
      <c r="C4289" s="11"/>
      <c r="D4289" s="11"/>
      <c r="E4289" s="11"/>
      <c r="F4289" s="11"/>
      <c r="H4289" s="11"/>
      <c r="L4289" s="11"/>
      <c r="P4289" s="25"/>
      <c r="Q4289" s="11"/>
      <c r="R4289" s="11"/>
      <c r="AB4289" s="25"/>
      <c r="AC4289" s="11"/>
      <c r="AD4289" s="25"/>
      <c r="AE4289" s="25"/>
    </row>
    <row r="4290">
      <c r="A4290" s="11"/>
      <c r="B4290" s="11"/>
      <c r="C4290" s="11"/>
      <c r="D4290" s="11"/>
      <c r="E4290" s="11"/>
      <c r="F4290" s="11"/>
      <c r="H4290" s="11"/>
      <c r="L4290" s="11"/>
      <c r="P4290" s="25"/>
      <c r="Q4290" s="11"/>
      <c r="R4290" s="11"/>
      <c r="AB4290" s="25"/>
      <c r="AC4290" s="11"/>
      <c r="AD4290" s="25"/>
      <c r="AE4290" s="25"/>
    </row>
    <row r="4291">
      <c r="A4291" s="11"/>
      <c r="B4291" s="11"/>
      <c r="C4291" s="11"/>
      <c r="D4291" s="11"/>
      <c r="E4291" s="11"/>
      <c r="F4291" s="11"/>
      <c r="H4291" s="11"/>
      <c r="L4291" s="11"/>
      <c r="P4291" s="25"/>
      <c r="Q4291" s="11"/>
      <c r="R4291" s="11"/>
      <c r="AB4291" s="25"/>
      <c r="AC4291" s="11"/>
      <c r="AD4291" s="25"/>
      <c r="AE4291" s="25"/>
    </row>
    <row r="4292">
      <c r="A4292" s="11"/>
      <c r="B4292" s="11"/>
      <c r="C4292" s="11"/>
      <c r="D4292" s="11"/>
      <c r="E4292" s="11"/>
      <c r="F4292" s="11"/>
      <c r="H4292" s="11"/>
      <c r="L4292" s="11"/>
      <c r="P4292" s="25"/>
      <c r="Q4292" s="11"/>
      <c r="R4292" s="11"/>
      <c r="AB4292" s="25"/>
      <c r="AC4292" s="11"/>
      <c r="AD4292" s="25"/>
      <c r="AE4292" s="25"/>
    </row>
    <row r="4293">
      <c r="A4293" s="11"/>
      <c r="B4293" s="11"/>
      <c r="C4293" s="11"/>
      <c r="D4293" s="11"/>
      <c r="E4293" s="11"/>
      <c r="F4293" s="11"/>
      <c r="H4293" s="78"/>
      <c r="L4293" s="78"/>
      <c r="P4293" s="25"/>
      <c r="Q4293" s="11"/>
      <c r="S4293" s="11"/>
      <c r="AB4293" s="25"/>
      <c r="AC4293" s="11"/>
      <c r="AD4293" s="25"/>
      <c r="AE4293" s="25"/>
    </row>
    <row r="4294">
      <c r="A4294" s="11"/>
      <c r="B4294" s="11"/>
      <c r="C4294" s="11"/>
      <c r="D4294" s="11"/>
      <c r="E4294" s="11"/>
      <c r="F4294" s="11"/>
      <c r="H4294" s="11"/>
      <c r="I4294" s="78"/>
      <c r="K4294" s="78"/>
      <c r="L4294" s="11"/>
      <c r="P4294" s="25"/>
      <c r="Q4294" s="11"/>
      <c r="R4294" s="11"/>
      <c r="AB4294" s="25"/>
      <c r="AC4294" s="11"/>
      <c r="AD4294" s="25"/>
      <c r="AE4294" s="25"/>
    </row>
    <row r="4295">
      <c r="A4295" s="11"/>
      <c r="B4295" s="11"/>
      <c r="C4295" s="11"/>
      <c r="D4295" s="11"/>
      <c r="E4295" s="11"/>
      <c r="F4295" s="11"/>
      <c r="H4295" s="11"/>
      <c r="L4295" s="11"/>
      <c r="P4295" s="25"/>
      <c r="Q4295" s="11"/>
      <c r="R4295" s="11"/>
      <c r="AB4295" s="25"/>
      <c r="AC4295" s="11"/>
      <c r="AD4295" s="25"/>
      <c r="AE4295" s="25"/>
    </row>
    <row r="4296">
      <c r="A4296" s="11"/>
      <c r="B4296" s="11"/>
      <c r="C4296" s="11"/>
      <c r="D4296" s="11"/>
      <c r="E4296" s="11"/>
      <c r="F4296" s="11"/>
      <c r="H4296" s="11"/>
      <c r="L4296" s="11"/>
      <c r="P4296" s="25"/>
      <c r="Q4296" s="11"/>
      <c r="R4296" s="11"/>
      <c r="AB4296" s="25"/>
      <c r="AC4296" s="11"/>
      <c r="AD4296" s="25"/>
      <c r="AE4296" s="25"/>
    </row>
    <row r="4297">
      <c r="A4297" s="11"/>
      <c r="B4297" s="11"/>
      <c r="C4297" s="11"/>
      <c r="D4297" s="11"/>
      <c r="E4297" s="11"/>
      <c r="F4297" s="11"/>
      <c r="H4297" s="78"/>
      <c r="L4297" s="78"/>
      <c r="P4297" s="25"/>
      <c r="S4297" s="11"/>
      <c r="AB4297" s="25"/>
      <c r="AC4297" s="11"/>
      <c r="AD4297" s="25"/>
      <c r="AE4297" s="25"/>
    </row>
    <row r="4298">
      <c r="A4298" s="11"/>
      <c r="B4298" s="11"/>
      <c r="C4298" s="11"/>
      <c r="D4298" s="11"/>
      <c r="E4298" s="11"/>
      <c r="F4298" s="11"/>
      <c r="H4298" s="78"/>
      <c r="L4298" s="78"/>
      <c r="P4298" s="25"/>
      <c r="Q4298" s="11"/>
      <c r="S4298" s="11"/>
      <c r="AB4298" s="25"/>
      <c r="AC4298" s="11"/>
      <c r="AD4298" s="25"/>
      <c r="AE4298" s="25"/>
    </row>
    <row r="4299">
      <c r="A4299" s="11"/>
      <c r="B4299" s="11"/>
      <c r="C4299" s="11"/>
      <c r="D4299" s="11"/>
      <c r="E4299" s="11"/>
      <c r="F4299" s="11"/>
      <c r="H4299" s="11"/>
      <c r="I4299" s="11"/>
      <c r="K4299" s="11"/>
      <c r="L4299" s="78"/>
      <c r="P4299" s="25"/>
      <c r="Q4299" s="11"/>
      <c r="R4299" s="11"/>
      <c r="AB4299" s="25"/>
      <c r="AC4299" s="11"/>
      <c r="AD4299" s="25"/>
      <c r="AE4299" s="25"/>
    </row>
    <row r="4300">
      <c r="A4300" s="11"/>
      <c r="B4300" s="11"/>
      <c r="C4300" s="11"/>
      <c r="D4300" s="11"/>
      <c r="E4300" s="11"/>
      <c r="F4300" s="11"/>
      <c r="H4300" s="11"/>
      <c r="L4300" s="11"/>
      <c r="P4300" s="25"/>
      <c r="Q4300" s="11"/>
      <c r="R4300" s="11"/>
      <c r="AB4300" s="25"/>
      <c r="AC4300" s="11"/>
      <c r="AD4300" s="25"/>
      <c r="AE4300" s="25"/>
    </row>
    <row r="4301">
      <c r="A4301" s="11"/>
      <c r="B4301" s="11"/>
      <c r="C4301" s="11"/>
      <c r="D4301" s="11"/>
      <c r="E4301" s="11"/>
      <c r="F4301" s="11"/>
      <c r="H4301" s="11"/>
      <c r="I4301" s="11"/>
      <c r="K4301" s="11"/>
      <c r="L4301" s="78"/>
      <c r="P4301" s="25"/>
      <c r="Q4301" s="11"/>
      <c r="R4301" s="11"/>
      <c r="AB4301" s="25"/>
      <c r="AC4301" s="11"/>
      <c r="AD4301" s="25"/>
      <c r="AE4301" s="25"/>
    </row>
    <row r="4302">
      <c r="A4302" s="11"/>
      <c r="B4302" s="11"/>
      <c r="C4302" s="11"/>
      <c r="D4302" s="11"/>
      <c r="E4302" s="11"/>
      <c r="F4302" s="11"/>
      <c r="H4302" s="78"/>
      <c r="L4302" s="78"/>
      <c r="P4302" s="25"/>
      <c r="Q4302" s="11"/>
      <c r="S4302" s="11"/>
      <c r="AB4302" s="25"/>
      <c r="AC4302" s="11"/>
      <c r="AD4302" s="25"/>
      <c r="AE4302" s="25"/>
    </row>
    <row r="4303">
      <c r="A4303" s="11"/>
      <c r="B4303" s="11"/>
      <c r="C4303" s="11"/>
      <c r="D4303" s="11"/>
      <c r="E4303" s="11"/>
      <c r="F4303" s="11"/>
      <c r="H4303" s="11"/>
      <c r="I4303" s="11"/>
      <c r="L4303" s="78"/>
      <c r="P4303" s="25"/>
      <c r="Q4303" s="11"/>
      <c r="R4303" s="11"/>
      <c r="AB4303" s="25"/>
      <c r="AC4303" s="11"/>
      <c r="AD4303" s="25"/>
      <c r="AE4303" s="25"/>
    </row>
    <row r="4304">
      <c r="A4304" s="11"/>
      <c r="B4304" s="11"/>
      <c r="C4304" s="11"/>
      <c r="D4304" s="11"/>
      <c r="E4304" s="11"/>
      <c r="F4304" s="11"/>
      <c r="H4304" s="78"/>
      <c r="L4304" s="78"/>
      <c r="P4304" s="25"/>
      <c r="S4304" s="11"/>
      <c r="AB4304" s="25"/>
      <c r="AC4304" s="11"/>
      <c r="AD4304" s="25"/>
      <c r="AE4304" s="25"/>
    </row>
    <row r="4305">
      <c r="A4305" s="11"/>
      <c r="B4305" s="11"/>
      <c r="C4305" s="11"/>
      <c r="D4305" s="11"/>
      <c r="E4305" s="11"/>
      <c r="F4305" s="11"/>
      <c r="H4305" s="78"/>
      <c r="L4305" s="78"/>
      <c r="P4305" s="25"/>
      <c r="S4305" s="11"/>
      <c r="AB4305" s="25"/>
      <c r="AC4305" s="11"/>
      <c r="AD4305" s="25"/>
      <c r="AE4305" s="25"/>
    </row>
    <row r="4306">
      <c r="A4306" s="11"/>
      <c r="B4306" s="11"/>
      <c r="C4306" s="11"/>
      <c r="D4306" s="11"/>
      <c r="E4306" s="11"/>
      <c r="F4306" s="11"/>
      <c r="P4306" s="25"/>
      <c r="S4306" s="11"/>
      <c r="AB4306" s="25"/>
      <c r="AC4306" s="11"/>
      <c r="AD4306" s="25"/>
      <c r="AE4306" s="25"/>
    </row>
    <row r="4307">
      <c r="A4307" s="11"/>
      <c r="B4307" s="11"/>
      <c r="C4307" s="11"/>
      <c r="D4307" s="11"/>
      <c r="E4307" s="11"/>
      <c r="F4307" s="11"/>
      <c r="H4307" s="78"/>
      <c r="L4307" s="78"/>
      <c r="P4307" s="25"/>
      <c r="S4307" s="11"/>
      <c r="AB4307" s="25"/>
      <c r="AC4307" s="11"/>
      <c r="AD4307" s="25"/>
      <c r="AE4307" s="25"/>
    </row>
    <row r="4308">
      <c r="A4308" s="11"/>
      <c r="B4308" s="11"/>
      <c r="C4308" s="11"/>
      <c r="D4308" s="11"/>
      <c r="E4308" s="11"/>
      <c r="F4308" s="11"/>
      <c r="H4308" s="78"/>
      <c r="L4308" s="78"/>
      <c r="P4308" s="25"/>
      <c r="S4308" s="11"/>
      <c r="AB4308" s="25"/>
      <c r="AC4308" s="11"/>
      <c r="AD4308" s="25"/>
      <c r="AE4308" s="25"/>
    </row>
    <row r="4309">
      <c r="A4309" s="11"/>
      <c r="B4309" s="11"/>
      <c r="C4309" s="11"/>
      <c r="D4309" s="11"/>
      <c r="E4309" s="11"/>
      <c r="F4309" s="11"/>
      <c r="H4309" s="78"/>
      <c r="L4309" s="78"/>
      <c r="P4309" s="25"/>
      <c r="S4309" s="11"/>
      <c r="AB4309" s="25"/>
      <c r="AC4309" s="11"/>
      <c r="AD4309" s="25"/>
      <c r="AE4309" s="25"/>
    </row>
    <row r="4310">
      <c r="A4310" s="11"/>
      <c r="B4310" s="11"/>
      <c r="C4310" s="11"/>
      <c r="D4310" s="11"/>
      <c r="E4310" s="11"/>
      <c r="F4310" s="11"/>
      <c r="H4310" s="78"/>
      <c r="L4310" s="78"/>
      <c r="P4310" s="25"/>
      <c r="S4310" s="11"/>
      <c r="AB4310" s="25"/>
      <c r="AC4310" s="11"/>
      <c r="AD4310" s="25"/>
      <c r="AE4310" s="25"/>
    </row>
    <row r="4311">
      <c r="A4311" s="11"/>
      <c r="B4311" s="11"/>
      <c r="C4311" s="11"/>
      <c r="D4311" s="11"/>
      <c r="E4311" s="11"/>
      <c r="F4311" s="11"/>
      <c r="H4311" s="78"/>
      <c r="L4311" s="78"/>
      <c r="P4311" s="25"/>
      <c r="S4311" s="11"/>
      <c r="AB4311" s="25"/>
      <c r="AC4311" s="11"/>
      <c r="AD4311" s="25"/>
      <c r="AE4311" s="25"/>
    </row>
    <row r="4312">
      <c r="A4312" s="11"/>
      <c r="B4312" s="11"/>
      <c r="C4312" s="11"/>
      <c r="D4312" s="11"/>
      <c r="E4312" s="11"/>
      <c r="F4312" s="11"/>
      <c r="H4312" s="78"/>
      <c r="L4312" s="78"/>
      <c r="P4312" s="25"/>
      <c r="S4312" s="11"/>
      <c r="AB4312" s="25"/>
      <c r="AC4312" s="11"/>
      <c r="AD4312" s="25"/>
      <c r="AE4312" s="25"/>
    </row>
    <row r="4313">
      <c r="A4313" s="11"/>
      <c r="B4313" s="11"/>
      <c r="C4313" s="11"/>
      <c r="D4313" s="11"/>
      <c r="E4313" s="11"/>
      <c r="F4313" s="11"/>
      <c r="H4313" s="78"/>
      <c r="L4313" s="78"/>
      <c r="P4313" s="25"/>
      <c r="S4313" s="11"/>
      <c r="AB4313" s="25"/>
      <c r="AC4313" s="11"/>
      <c r="AD4313" s="25"/>
      <c r="AE4313" s="25"/>
    </row>
    <row r="4314">
      <c r="A4314" s="11"/>
      <c r="B4314" s="11"/>
      <c r="C4314" s="11"/>
      <c r="D4314" s="11"/>
      <c r="E4314" s="11"/>
      <c r="F4314" s="11"/>
      <c r="H4314" s="78"/>
      <c r="L4314" s="78"/>
      <c r="P4314" s="25"/>
      <c r="S4314" s="11"/>
      <c r="AB4314" s="25"/>
      <c r="AC4314" s="11"/>
      <c r="AD4314" s="25"/>
      <c r="AE4314" s="25"/>
    </row>
    <row r="4315">
      <c r="A4315" s="11"/>
      <c r="B4315" s="11"/>
      <c r="C4315" s="11"/>
      <c r="D4315" s="11"/>
      <c r="E4315" s="11"/>
      <c r="F4315" s="11"/>
      <c r="H4315" s="78"/>
      <c r="L4315" s="78"/>
      <c r="P4315" s="25"/>
      <c r="S4315" s="11"/>
      <c r="AB4315" s="25"/>
      <c r="AC4315" s="11"/>
      <c r="AD4315" s="25"/>
      <c r="AE4315" s="25"/>
    </row>
    <row r="4316">
      <c r="A4316" s="11"/>
      <c r="B4316" s="11"/>
      <c r="C4316" s="11"/>
      <c r="D4316" s="11"/>
      <c r="E4316" s="11"/>
      <c r="F4316" s="11"/>
      <c r="H4316" s="78"/>
      <c r="L4316" s="78"/>
      <c r="P4316" s="25"/>
      <c r="S4316" s="11"/>
      <c r="AB4316" s="25"/>
      <c r="AC4316" s="11"/>
      <c r="AD4316" s="25"/>
      <c r="AE4316" s="25"/>
    </row>
    <row r="4317">
      <c r="A4317" s="11"/>
      <c r="B4317" s="11"/>
      <c r="C4317" s="11"/>
      <c r="D4317" s="11"/>
      <c r="E4317" s="11"/>
      <c r="F4317" s="11"/>
      <c r="H4317" s="78"/>
      <c r="L4317" s="78"/>
      <c r="P4317" s="25"/>
      <c r="S4317" s="11"/>
      <c r="AB4317" s="25"/>
      <c r="AC4317" s="11"/>
      <c r="AD4317" s="25"/>
      <c r="AE4317" s="25"/>
    </row>
    <row r="4318">
      <c r="A4318" s="11"/>
      <c r="B4318" s="11"/>
      <c r="C4318" s="11"/>
      <c r="D4318" s="11"/>
      <c r="E4318" s="11"/>
      <c r="F4318" s="11"/>
      <c r="H4318" s="78"/>
      <c r="L4318" s="78"/>
      <c r="P4318" s="25"/>
      <c r="S4318" s="11"/>
      <c r="AB4318" s="25"/>
      <c r="AC4318" s="11"/>
      <c r="AD4318" s="25"/>
      <c r="AE4318" s="25"/>
    </row>
    <row r="4319">
      <c r="A4319" s="11"/>
      <c r="B4319" s="11"/>
      <c r="C4319" s="11"/>
      <c r="D4319" s="11"/>
      <c r="E4319" s="11"/>
      <c r="F4319" s="11"/>
      <c r="H4319" s="78"/>
      <c r="L4319" s="78"/>
      <c r="P4319" s="25"/>
      <c r="S4319" s="11"/>
      <c r="AB4319" s="25"/>
      <c r="AC4319" s="11"/>
      <c r="AD4319" s="25"/>
      <c r="AE4319" s="25"/>
    </row>
    <row r="4320">
      <c r="A4320" s="11"/>
      <c r="B4320" s="11"/>
      <c r="C4320" s="11"/>
      <c r="D4320" s="11"/>
      <c r="E4320" s="11"/>
      <c r="F4320" s="11"/>
      <c r="H4320" s="78"/>
      <c r="L4320" s="78"/>
      <c r="P4320" s="25"/>
      <c r="S4320" s="11"/>
      <c r="AB4320" s="25"/>
      <c r="AC4320" s="11"/>
      <c r="AD4320" s="25"/>
      <c r="AE4320" s="25"/>
    </row>
    <row r="4321">
      <c r="A4321" s="11"/>
      <c r="B4321" s="11"/>
      <c r="C4321" s="11"/>
      <c r="D4321" s="11"/>
      <c r="E4321" s="11"/>
      <c r="F4321" s="11"/>
      <c r="P4321" s="25"/>
      <c r="S4321" s="11"/>
      <c r="AB4321" s="25"/>
      <c r="AC4321" s="11"/>
      <c r="AD4321" s="25"/>
      <c r="AE4321" s="25"/>
    </row>
    <row r="4322">
      <c r="A4322" s="11"/>
      <c r="B4322" s="11"/>
      <c r="C4322" s="11"/>
      <c r="D4322" s="11"/>
      <c r="E4322" s="11"/>
      <c r="F4322" s="11"/>
      <c r="H4322" s="78"/>
      <c r="I4322" s="78"/>
      <c r="P4322" s="25"/>
      <c r="S4322" s="11"/>
      <c r="AB4322" s="25"/>
      <c r="AC4322" s="11"/>
      <c r="AD4322" s="25"/>
      <c r="AE4322" s="25"/>
    </row>
    <row r="4323">
      <c r="A4323" s="11"/>
      <c r="B4323" s="11"/>
      <c r="C4323" s="11"/>
      <c r="D4323" s="11"/>
      <c r="E4323" s="11"/>
      <c r="F4323" s="11"/>
      <c r="P4323" s="25"/>
      <c r="AB4323" s="25"/>
      <c r="AC4323" s="11"/>
      <c r="AD4323" s="25"/>
      <c r="AE4323" s="25"/>
    </row>
    <row r="4324">
      <c r="A4324" s="11"/>
      <c r="B4324" s="11"/>
      <c r="C4324" s="11"/>
      <c r="D4324" s="11"/>
      <c r="E4324" s="11"/>
      <c r="F4324" s="11"/>
      <c r="M4324" s="11"/>
      <c r="N4324" s="11"/>
      <c r="P4324" s="25"/>
      <c r="AB4324" s="25"/>
      <c r="AC4324" s="11"/>
      <c r="AD4324" s="25"/>
      <c r="AE4324" s="25"/>
    </row>
    <row r="4325">
      <c r="A4325" s="11"/>
      <c r="B4325" s="11"/>
      <c r="C4325" s="11"/>
      <c r="D4325" s="11"/>
      <c r="E4325" s="11"/>
      <c r="F4325" s="11"/>
      <c r="P4325" s="25"/>
      <c r="Y4325" s="11"/>
      <c r="Z4325" s="11"/>
      <c r="AB4325" s="25"/>
      <c r="AC4325" s="11"/>
      <c r="AD4325" s="25"/>
      <c r="AE4325" s="25"/>
    </row>
    <row r="4326">
      <c r="A4326" s="11"/>
      <c r="B4326" s="11"/>
      <c r="C4326" s="11"/>
      <c r="D4326" s="11"/>
      <c r="E4326" s="11"/>
      <c r="F4326" s="11"/>
      <c r="H4326" s="11"/>
      <c r="I4326" s="11"/>
      <c r="P4326" s="25"/>
      <c r="Q4326" s="11"/>
      <c r="R4326" s="11"/>
      <c r="AB4326" s="25"/>
      <c r="AC4326" s="11"/>
      <c r="AD4326" s="25"/>
      <c r="AE4326" s="25"/>
    </row>
    <row r="4327">
      <c r="A4327" s="11"/>
      <c r="B4327" s="11"/>
      <c r="C4327" s="11"/>
      <c r="D4327" s="11"/>
      <c r="E4327" s="11"/>
      <c r="F4327" s="11"/>
      <c r="H4327" s="11"/>
      <c r="I4327" s="11"/>
      <c r="P4327" s="25"/>
      <c r="Q4327" s="11"/>
      <c r="R4327" s="11"/>
      <c r="AB4327" s="25"/>
      <c r="AC4327" s="11"/>
      <c r="AD4327" s="25"/>
      <c r="AE4327" s="25"/>
    </row>
    <row r="4328">
      <c r="A4328" s="11"/>
      <c r="B4328" s="11"/>
      <c r="C4328" s="11"/>
      <c r="D4328" s="11"/>
      <c r="E4328" s="11"/>
      <c r="F4328" s="11"/>
      <c r="H4328" s="11"/>
      <c r="I4328" s="11"/>
      <c r="P4328" s="25"/>
      <c r="Q4328" s="11"/>
      <c r="R4328" s="11"/>
      <c r="AB4328" s="25"/>
      <c r="AC4328" s="11"/>
      <c r="AD4328" s="25"/>
      <c r="AE4328" s="25"/>
    </row>
    <row r="4329">
      <c r="A4329" s="11"/>
      <c r="B4329" s="11"/>
      <c r="C4329" s="11"/>
      <c r="D4329" s="11"/>
      <c r="E4329" s="11"/>
      <c r="F4329" s="11"/>
      <c r="H4329" s="11"/>
      <c r="I4329" s="11"/>
      <c r="P4329" s="25"/>
      <c r="Q4329" s="11"/>
      <c r="R4329" s="11"/>
      <c r="AB4329" s="25"/>
      <c r="AC4329" s="11"/>
      <c r="AD4329" s="25"/>
      <c r="AE4329" s="25"/>
    </row>
    <row r="4330">
      <c r="A4330" s="11"/>
      <c r="B4330" s="11"/>
      <c r="C4330" s="11"/>
      <c r="D4330" s="11"/>
      <c r="E4330" s="11"/>
      <c r="F4330" s="11"/>
      <c r="H4330" s="11"/>
      <c r="I4330" s="11"/>
      <c r="P4330" s="25"/>
      <c r="Q4330" s="11"/>
      <c r="R4330" s="11"/>
      <c r="AB4330" s="25"/>
      <c r="AC4330" s="11"/>
      <c r="AD4330" s="25"/>
      <c r="AE4330" s="25"/>
    </row>
    <row r="4331">
      <c r="A4331" s="11"/>
      <c r="B4331" s="11"/>
      <c r="C4331" s="11"/>
      <c r="D4331" s="11"/>
      <c r="E4331" s="11"/>
      <c r="F4331" s="11"/>
      <c r="P4331" s="25"/>
      <c r="S4331" s="11"/>
      <c r="AB4331" s="25"/>
      <c r="AC4331" s="11"/>
      <c r="AD4331" s="25"/>
      <c r="AE4331" s="25"/>
    </row>
    <row r="4332">
      <c r="A4332" s="11"/>
      <c r="B4332" s="11"/>
      <c r="C4332" s="11"/>
      <c r="D4332" s="11"/>
      <c r="E4332" s="11"/>
      <c r="F4332" s="11"/>
      <c r="H4332" s="11"/>
      <c r="I4332" s="11"/>
      <c r="P4332" s="25"/>
      <c r="Q4332" s="11"/>
      <c r="R4332" s="11"/>
      <c r="AB4332" s="25"/>
      <c r="AC4332" s="11"/>
      <c r="AD4332" s="25"/>
      <c r="AE4332" s="25"/>
    </row>
    <row r="4333">
      <c r="A4333" s="11"/>
      <c r="B4333" s="11"/>
      <c r="C4333" s="11"/>
      <c r="D4333" s="11"/>
      <c r="E4333" s="11"/>
      <c r="F4333" s="11"/>
      <c r="H4333" s="11"/>
      <c r="I4333" s="11"/>
      <c r="P4333" s="25"/>
      <c r="Q4333" s="11"/>
      <c r="R4333" s="11"/>
      <c r="AB4333" s="25"/>
      <c r="AC4333" s="11"/>
      <c r="AD4333" s="25"/>
      <c r="AE4333" s="25"/>
    </row>
    <row r="4334">
      <c r="A4334" s="11"/>
      <c r="B4334" s="11"/>
      <c r="C4334" s="11"/>
      <c r="D4334" s="11"/>
      <c r="E4334" s="11"/>
      <c r="F4334" s="11"/>
      <c r="H4334" s="11"/>
      <c r="I4334" s="11"/>
      <c r="P4334" s="25"/>
      <c r="Q4334" s="11"/>
      <c r="R4334" s="11"/>
      <c r="AB4334" s="25"/>
      <c r="AC4334" s="11"/>
      <c r="AD4334" s="25"/>
      <c r="AE4334" s="25"/>
    </row>
    <row r="4335">
      <c r="A4335" s="11"/>
      <c r="B4335" s="11"/>
      <c r="C4335" s="11"/>
      <c r="D4335" s="11"/>
      <c r="E4335" s="11"/>
      <c r="F4335" s="11"/>
      <c r="P4335" s="25"/>
      <c r="S4335" s="11"/>
      <c r="AB4335" s="25"/>
      <c r="AC4335" s="11"/>
      <c r="AD4335" s="25"/>
      <c r="AE4335" s="25"/>
    </row>
    <row r="4336">
      <c r="A4336" s="11"/>
      <c r="B4336" s="11"/>
      <c r="C4336" s="11"/>
      <c r="D4336" s="11"/>
      <c r="E4336" s="11"/>
      <c r="F4336" s="11"/>
      <c r="H4336" s="11"/>
      <c r="I4336" s="11"/>
      <c r="P4336" s="25"/>
      <c r="Q4336" s="11"/>
      <c r="R4336" s="11"/>
      <c r="AB4336" s="25"/>
      <c r="AC4336" s="11"/>
      <c r="AD4336" s="25"/>
      <c r="AE4336" s="25"/>
    </row>
    <row r="4337">
      <c r="A4337" s="11"/>
      <c r="B4337" s="11"/>
      <c r="C4337" s="11"/>
      <c r="D4337" s="11"/>
      <c r="E4337" s="11"/>
      <c r="F4337" s="11"/>
      <c r="H4337" s="11"/>
      <c r="I4337" s="11"/>
      <c r="P4337" s="25"/>
      <c r="Q4337" s="11"/>
      <c r="R4337" s="11"/>
      <c r="AB4337" s="25"/>
      <c r="AC4337" s="11"/>
      <c r="AD4337" s="25"/>
      <c r="AE4337" s="25"/>
    </row>
    <row r="4338">
      <c r="A4338" s="11"/>
      <c r="B4338" s="11"/>
      <c r="C4338" s="11"/>
      <c r="D4338" s="11"/>
      <c r="E4338" s="11"/>
      <c r="F4338" s="11"/>
      <c r="H4338" s="11"/>
      <c r="I4338" s="11"/>
      <c r="P4338" s="25"/>
      <c r="Q4338" s="11"/>
      <c r="R4338" s="11"/>
      <c r="AB4338" s="25"/>
      <c r="AC4338" s="11"/>
      <c r="AD4338" s="25"/>
      <c r="AE4338" s="25"/>
    </row>
    <row r="4339">
      <c r="A4339" s="11"/>
      <c r="B4339" s="11"/>
      <c r="C4339" s="11"/>
      <c r="D4339" s="11"/>
      <c r="E4339" s="11"/>
      <c r="F4339" s="11"/>
      <c r="H4339" s="11"/>
      <c r="I4339" s="11"/>
      <c r="P4339" s="25"/>
      <c r="Q4339" s="11"/>
      <c r="R4339" s="11"/>
      <c r="AB4339" s="25"/>
      <c r="AC4339" s="11"/>
      <c r="AD4339" s="25"/>
      <c r="AE4339" s="25"/>
    </row>
    <row r="4340">
      <c r="A4340" s="11"/>
      <c r="B4340" s="11"/>
      <c r="C4340" s="11"/>
      <c r="D4340" s="11"/>
      <c r="E4340" s="11"/>
      <c r="F4340" s="11"/>
      <c r="H4340" s="11"/>
      <c r="I4340" s="11"/>
      <c r="P4340" s="25"/>
      <c r="Q4340" s="11"/>
      <c r="R4340" s="11"/>
      <c r="AB4340" s="25"/>
      <c r="AC4340" s="11"/>
      <c r="AD4340" s="25"/>
      <c r="AE4340" s="25"/>
    </row>
    <row r="4341">
      <c r="A4341" s="11"/>
      <c r="B4341" s="11"/>
      <c r="C4341" s="11"/>
      <c r="D4341" s="11"/>
      <c r="E4341" s="11"/>
      <c r="F4341" s="11"/>
      <c r="P4341" s="25"/>
      <c r="S4341" s="11"/>
      <c r="AB4341" s="25"/>
      <c r="AC4341" s="11"/>
      <c r="AD4341" s="25"/>
      <c r="AE4341" s="25"/>
    </row>
    <row r="4342">
      <c r="A4342" s="11"/>
      <c r="B4342" s="11"/>
      <c r="C4342" s="11"/>
      <c r="D4342" s="11"/>
      <c r="E4342" s="11"/>
      <c r="F4342" s="11"/>
      <c r="H4342" s="11"/>
      <c r="I4342" s="11"/>
      <c r="P4342" s="25"/>
      <c r="Q4342" s="11"/>
      <c r="R4342" s="11"/>
      <c r="AB4342" s="25"/>
      <c r="AC4342" s="11"/>
      <c r="AD4342" s="25"/>
      <c r="AE4342" s="25"/>
    </row>
    <row r="4343">
      <c r="A4343" s="11"/>
      <c r="B4343" s="11"/>
      <c r="C4343" s="11"/>
      <c r="D4343" s="11"/>
      <c r="E4343" s="11"/>
      <c r="F4343" s="11"/>
      <c r="M4343" s="78"/>
      <c r="N4343" s="78"/>
      <c r="P4343" s="25"/>
      <c r="S4343" s="11"/>
      <c r="AB4343" s="25"/>
      <c r="AC4343" s="11"/>
      <c r="AD4343" s="25"/>
      <c r="AE4343" s="25"/>
    </row>
    <row r="4344">
      <c r="A4344" s="11"/>
      <c r="B4344" s="11"/>
      <c r="C4344" s="11"/>
      <c r="D4344" s="11"/>
      <c r="E4344" s="11"/>
      <c r="F4344" s="11"/>
      <c r="P4344" s="25"/>
      <c r="Q4344" s="11"/>
      <c r="S4344" s="11"/>
      <c r="AB4344" s="25"/>
      <c r="AC4344" s="11"/>
      <c r="AD4344" s="25"/>
      <c r="AE4344" s="25"/>
    </row>
    <row r="4345">
      <c r="A4345" s="11"/>
      <c r="B4345" s="11"/>
      <c r="C4345" s="11"/>
      <c r="D4345" s="11"/>
      <c r="E4345" s="11"/>
      <c r="F4345" s="11"/>
      <c r="H4345" s="11"/>
      <c r="I4345" s="11"/>
      <c r="K4345" s="11"/>
      <c r="P4345" s="25"/>
      <c r="Q4345" s="11"/>
      <c r="R4345" s="11"/>
      <c r="AB4345" s="25"/>
      <c r="AC4345" s="11"/>
      <c r="AD4345" s="25"/>
      <c r="AE4345" s="25"/>
    </row>
    <row r="4346">
      <c r="A4346" s="11"/>
      <c r="B4346" s="11"/>
      <c r="C4346" s="11"/>
      <c r="D4346" s="11"/>
      <c r="E4346" s="11"/>
      <c r="F4346" s="11"/>
      <c r="H4346" s="78"/>
      <c r="I4346" s="78"/>
      <c r="P4346" s="25"/>
      <c r="S4346" s="11"/>
      <c r="AB4346" s="25"/>
      <c r="AC4346" s="11"/>
      <c r="AD4346" s="25"/>
      <c r="AE4346" s="25"/>
    </row>
    <row r="4347">
      <c r="A4347" s="11"/>
      <c r="B4347" s="11"/>
      <c r="C4347" s="11"/>
      <c r="D4347" s="11"/>
      <c r="E4347" s="11"/>
      <c r="F4347" s="11"/>
      <c r="H4347" s="11"/>
      <c r="I4347" s="11"/>
      <c r="K4347" s="11"/>
      <c r="P4347" s="25"/>
      <c r="Q4347" s="11"/>
      <c r="R4347" s="11"/>
      <c r="AB4347" s="25"/>
      <c r="AC4347" s="11"/>
      <c r="AD4347" s="25"/>
      <c r="AE4347" s="25"/>
    </row>
    <row r="4348">
      <c r="A4348" s="11"/>
      <c r="B4348" s="11"/>
      <c r="C4348" s="11"/>
      <c r="D4348" s="11"/>
      <c r="E4348" s="11"/>
      <c r="F4348" s="11"/>
      <c r="H4348" s="78"/>
      <c r="I4348" s="78"/>
      <c r="P4348" s="25"/>
      <c r="Q4348" s="11"/>
      <c r="S4348" s="11"/>
      <c r="AB4348" s="25"/>
      <c r="AC4348" s="11"/>
      <c r="AD4348" s="25"/>
      <c r="AE4348" s="25"/>
    </row>
    <row r="4349">
      <c r="A4349" s="11"/>
      <c r="B4349" s="11"/>
      <c r="C4349" s="11"/>
      <c r="D4349" s="11"/>
      <c r="E4349" s="11"/>
      <c r="F4349" s="11"/>
      <c r="H4349" s="78"/>
      <c r="I4349" s="78"/>
      <c r="P4349" s="25"/>
      <c r="Q4349" s="11"/>
      <c r="S4349" s="11"/>
      <c r="AB4349" s="25"/>
      <c r="AC4349" s="11"/>
      <c r="AD4349" s="25"/>
      <c r="AE4349" s="25"/>
    </row>
    <row r="4350">
      <c r="A4350" s="11"/>
      <c r="B4350" s="11"/>
      <c r="C4350" s="11"/>
      <c r="D4350" s="11"/>
      <c r="E4350" s="11"/>
      <c r="F4350" s="11"/>
      <c r="H4350" s="78"/>
      <c r="I4350" s="78"/>
      <c r="P4350" s="25"/>
      <c r="Q4350" s="11"/>
      <c r="S4350" s="11"/>
      <c r="AB4350" s="25"/>
      <c r="AC4350" s="11"/>
      <c r="AD4350" s="25"/>
      <c r="AE4350" s="25"/>
    </row>
    <row r="4351">
      <c r="A4351" s="11"/>
      <c r="B4351" s="11"/>
      <c r="C4351" s="11"/>
      <c r="D4351" s="11"/>
      <c r="E4351" s="11"/>
      <c r="F4351" s="11"/>
      <c r="H4351" s="11"/>
      <c r="I4351" s="11"/>
      <c r="K4351" s="11"/>
      <c r="P4351" s="25"/>
      <c r="Q4351" s="11"/>
      <c r="R4351" s="11"/>
      <c r="AB4351" s="25"/>
      <c r="AC4351" s="11"/>
      <c r="AD4351" s="25"/>
      <c r="AE4351" s="25"/>
    </row>
    <row r="4352">
      <c r="A4352" s="11"/>
      <c r="B4352" s="11"/>
      <c r="C4352" s="11"/>
      <c r="D4352" s="11"/>
      <c r="E4352" s="11"/>
      <c r="F4352" s="11"/>
      <c r="H4352" s="78"/>
      <c r="I4352" s="78"/>
      <c r="P4352" s="25"/>
      <c r="S4352" s="11"/>
      <c r="AB4352" s="25"/>
      <c r="AC4352" s="11"/>
      <c r="AD4352" s="25"/>
      <c r="AE4352" s="25"/>
    </row>
    <row r="4353">
      <c r="A4353" s="11"/>
      <c r="B4353" s="11"/>
      <c r="C4353" s="11"/>
      <c r="D4353" s="11"/>
      <c r="E4353" s="11"/>
      <c r="F4353" s="11"/>
      <c r="H4353" s="78"/>
      <c r="I4353" s="78"/>
      <c r="P4353" s="25"/>
      <c r="S4353" s="11"/>
      <c r="AB4353" s="25"/>
      <c r="AC4353" s="11"/>
      <c r="AD4353" s="25"/>
      <c r="AE4353" s="25"/>
    </row>
    <row r="4354">
      <c r="A4354" s="11"/>
      <c r="B4354" s="11"/>
      <c r="C4354" s="11"/>
      <c r="D4354" s="11"/>
      <c r="E4354" s="11"/>
      <c r="F4354" s="11"/>
      <c r="H4354" s="11"/>
      <c r="I4354" s="11"/>
      <c r="K4354" s="11"/>
      <c r="P4354" s="25"/>
      <c r="Q4354" s="11"/>
      <c r="R4354" s="11"/>
      <c r="AB4354" s="25"/>
      <c r="AC4354" s="11"/>
      <c r="AD4354" s="25"/>
      <c r="AE4354" s="25"/>
    </row>
    <row r="4355">
      <c r="A4355" s="11"/>
      <c r="B4355" s="11"/>
      <c r="C4355" s="11"/>
      <c r="D4355" s="11"/>
      <c r="E4355" s="11"/>
      <c r="F4355" s="11"/>
      <c r="H4355" s="78"/>
      <c r="I4355" s="78"/>
      <c r="P4355" s="25"/>
      <c r="S4355" s="11"/>
      <c r="AB4355" s="25"/>
      <c r="AC4355" s="11"/>
      <c r="AD4355" s="25"/>
      <c r="AE4355" s="25"/>
    </row>
    <row r="4356">
      <c r="A4356" s="11"/>
      <c r="B4356" s="11"/>
      <c r="C4356" s="11"/>
      <c r="D4356" s="11"/>
      <c r="E4356" s="11"/>
      <c r="F4356" s="11"/>
      <c r="H4356" s="11"/>
      <c r="I4356" s="11"/>
      <c r="K4356" s="11"/>
      <c r="P4356" s="25"/>
      <c r="Q4356" s="11"/>
      <c r="R4356" s="11"/>
      <c r="AB4356" s="25"/>
      <c r="AC4356" s="11"/>
      <c r="AD4356" s="25"/>
      <c r="AE4356" s="25"/>
    </row>
    <row r="4357">
      <c r="A4357" s="11"/>
      <c r="B4357" s="11"/>
      <c r="C4357" s="11"/>
      <c r="D4357" s="11"/>
      <c r="E4357" s="11"/>
      <c r="F4357" s="11"/>
      <c r="H4357" s="78"/>
      <c r="I4357" s="78"/>
      <c r="P4357" s="25"/>
      <c r="Q4357" s="11"/>
      <c r="S4357" s="11"/>
      <c r="AB4357" s="25"/>
      <c r="AC4357" s="11"/>
      <c r="AD4357" s="25"/>
      <c r="AE4357" s="25"/>
    </row>
    <row r="4358">
      <c r="A4358" s="11"/>
      <c r="B4358" s="11"/>
      <c r="C4358" s="11"/>
      <c r="D4358" s="11"/>
      <c r="E4358" s="11"/>
      <c r="F4358" s="11"/>
      <c r="H4358" s="78"/>
      <c r="I4358" s="78"/>
      <c r="P4358" s="25"/>
      <c r="Q4358" s="11"/>
      <c r="S4358" s="11"/>
      <c r="AB4358" s="25"/>
      <c r="AC4358" s="11"/>
      <c r="AD4358" s="25"/>
      <c r="AE4358" s="25"/>
    </row>
    <row r="4359">
      <c r="A4359" s="11"/>
      <c r="B4359" s="11"/>
      <c r="C4359" s="11"/>
      <c r="D4359" s="11"/>
      <c r="E4359" s="11"/>
      <c r="F4359" s="11"/>
      <c r="H4359" s="11"/>
      <c r="I4359" s="11"/>
      <c r="K4359" s="11"/>
      <c r="P4359" s="25"/>
      <c r="Q4359" s="11"/>
      <c r="R4359" s="11"/>
      <c r="AB4359" s="25"/>
      <c r="AC4359" s="11"/>
      <c r="AD4359" s="25"/>
      <c r="AE4359" s="25"/>
    </row>
    <row r="4360">
      <c r="A4360" s="11"/>
      <c r="B4360" s="11"/>
      <c r="C4360" s="11"/>
      <c r="D4360" s="11"/>
      <c r="E4360" s="11"/>
      <c r="F4360" s="11"/>
      <c r="P4360" s="25"/>
      <c r="Q4360" s="11"/>
      <c r="S4360" s="11"/>
      <c r="AB4360" s="25"/>
      <c r="AC4360" s="11"/>
      <c r="AD4360" s="25"/>
      <c r="AE4360" s="25"/>
    </row>
    <row r="4361">
      <c r="A4361" s="11"/>
      <c r="B4361" s="11"/>
      <c r="C4361" s="11"/>
      <c r="D4361" s="11"/>
      <c r="E4361" s="11"/>
      <c r="F4361" s="11"/>
      <c r="H4361" s="78"/>
      <c r="I4361" s="78"/>
      <c r="P4361" s="25"/>
      <c r="Q4361" s="11"/>
      <c r="S4361" s="11"/>
      <c r="AB4361" s="25"/>
      <c r="AC4361" s="11"/>
      <c r="AD4361" s="25"/>
      <c r="AE4361" s="25"/>
    </row>
    <row r="4362">
      <c r="A4362" s="11"/>
      <c r="B4362" s="11"/>
      <c r="C4362" s="11"/>
      <c r="D4362" s="11"/>
      <c r="E4362" s="11"/>
      <c r="F4362" s="11"/>
      <c r="P4362" s="25"/>
      <c r="Q4362" s="11"/>
      <c r="S4362" s="11"/>
      <c r="AB4362" s="25"/>
      <c r="AC4362" s="11"/>
      <c r="AD4362" s="25"/>
      <c r="AE4362" s="25"/>
    </row>
    <row r="4363">
      <c r="A4363" s="11"/>
      <c r="B4363" s="11"/>
      <c r="C4363" s="11"/>
      <c r="D4363" s="11"/>
      <c r="E4363" s="11"/>
      <c r="F4363" s="11"/>
      <c r="H4363" s="11"/>
      <c r="I4363" s="11"/>
      <c r="K4363" s="11"/>
      <c r="P4363" s="25"/>
      <c r="Q4363" s="11"/>
      <c r="R4363" s="11"/>
      <c r="AB4363" s="25"/>
      <c r="AC4363" s="11"/>
      <c r="AD4363" s="25"/>
      <c r="AE4363" s="25"/>
    </row>
    <row r="4364">
      <c r="A4364" s="11"/>
      <c r="B4364" s="11"/>
      <c r="C4364" s="11"/>
      <c r="D4364" s="11"/>
      <c r="E4364" s="11"/>
      <c r="F4364" s="11"/>
      <c r="P4364" s="25"/>
      <c r="S4364" s="11"/>
      <c r="AB4364" s="25"/>
      <c r="AC4364" s="11"/>
      <c r="AD4364" s="25"/>
      <c r="AE4364" s="25"/>
    </row>
    <row r="4365">
      <c r="A4365" s="11"/>
      <c r="B4365" s="11"/>
      <c r="C4365" s="11"/>
      <c r="D4365" s="11"/>
      <c r="E4365" s="11"/>
      <c r="F4365" s="11"/>
      <c r="P4365" s="25"/>
      <c r="Q4365" s="11"/>
      <c r="S4365" s="11"/>
      <c r="AB4365" s="25"/>
      <c r="AC4365" s="11"/>
      <c r="AD4365" s="25"/>
      <c r="AE4365" s="25"/>
    </row>
    <row r="4366">
      <c r="A4366" s="11"/>
      <c r="B4366" s="11"/>
      <c r="C4366" s="11"/>
      <c r="D4366" s="11"/>
      <c r="E4366" s="11"/>
      <c r="F4366" s="11"/>
      <c r="H4366" s="11"/>
      <c r="I4366" s="11"/>
      <c r="K4366" s="78"/>
      <c r="P4366" s="25"/>
      <c r="Q4366" s="11"/>
      <c r="R4366" s="11"/>
      <c r="AB4366" s="25"/>
      <c r="AC4366" s="11"/>
      <c r="AD4366" s="25"/>
      <c r="AE4366" s="25"/>
    </row>
    <row r="4367">
      <c r="A4367" s="11"/>
      <c r="B4367" s="11"/>
      <c r="C4367" s="11"/>
      <c r="D4367" s="11"/>
      <c r="E4367" s="11"/>
      <c r="F4367" s="11"/>
      <c r="H4367" s="78"/>
      <c r="I4367" s="78"/>
      <c r="P4367" s="25"/>
      <c r="S4367" s="11"/>
      <c r="AB4367" s="25"/>
      <c r="AC4367" s="11"/>
      <c r="AD4367" s="25"/>
      <c r="AE4367" s="25"/>
    </row>
    <row r="4368">
      <c r="A4368" s="11"/>
      <c r="B4368" s="11"/>
      <c r="C4368" s="11"/>
      <c r="D4368" s="11"/>
      <c r="E4368" s="11"/>
      <c r="F4368" s="11"/>
      <c r="H4368" s="11"/>
      <c r="I4368" s="11"/>
      <c r="K4368" s="11"/>
      <c r="P4368" s="25"/>
      <c r="Q4368" s="11"/>
      <c r="R4368" s="11"/>
      <c r="AB4368" s="25"/>
      <c r="AC4368" s="11"/>
      <c r="AD4368" s="25"/>
      <c r="AE4368" s="25"/>
    </row>
    <row r="4369">
      <c r="A4369" s="11"/>
      <c r="B4369" s="11"/>
      <c r="C4369" s="11"/>
      <c r="D4369" s="11"/>
      <c r="E4369" s="11"/>
      <c r="F4369" s="11"/>
      <c r="P4369" s="25"/>
      <c r="Q4369" s="11"/>
      <c r="S4369" s="11"/>
      <c r="AB4369" s="25"/>
      <c r="AC4369" s="11"/>
      <c r="AD4369" s="25"/>
      <c r="AE4369" s="25"/>
    </row>
    <row r="4370">
      <c r="A4370" s="11"/>
      <c r="B4370" s="11"/>
      <c r="C4370" s="11"/>
      <c r="D4370" s="11"/>
      <c r="E4370" s="11"/>
      <c r="F4370" s="11"/>
      <c r="P4370" s="25"/>
      <c r="S4370" s="11"/>
      <c r="AB4370" s="25"/>
      <c r="AC4370" s="11"/>
      <c r="AD4370" s="25"/>
      <c r="AE4370" s="25"/>
    </row>
    <row r="4371">
      <c r="A4371" s="11"/>
      <c r="B4371" s="11"/>
      <c r="C4371" s="11"/>
      <c r="D4371" s="11"/>
      <c r="E4371" s="11"/>
      <c r="F4371" s="11"/>
      <c r="P4371" s="25"/>
      <c r="Q4371" s="11"/>
      <c r="S4371" s="11"/>
      <c r="AB4371" s="25"/>
      <c r="AC4371" s="11"/>
      <c r="AD4371" s="25"/>
      <c r="AE4371" s="25"/>
    </row>
    <row r="4372">
      <c r="A4372" s="11"/>
      <c r="B4372" s="11"/>
      <c r="C4372" s="11"/>
      <c r="D4372" s="11"/>
      <c r="E4372" s="11"/>
      <c r="F4372" s="11"/>
      <c r="P4372" s="25"/>
      <c r="S4372" s="11"/>
      <c r="AB4372" s="25"/>
      <c r="AC4372" s="11"/>
      <c r="AD4372" s="25"/>
      <c r="AE4372" s="25"/>
    </row>
    <row r="4373">
      <c r="A4373" s="11"/>
      <c r="B4373" s="11"/>
      <c r="C4373" s="11"/>
      <c r="D4373" s="11"/>
      <c r="E4373" s="11"/>
      <c r="F4373" s="11"/>
      <c r="P4373" s="25"/>
      <c r="S4373" s="11"/>
      <c r="AB4373" s="25"/>
      <c r="AC4373" s="11"/>
      <c r="AD4373" s="25"/>
      <c r="AE4373" s="25"/>
    </row>
    <row r="4374">
      <c r="A4374" s="11"/>
      <c r="B4374" s="11"/>
      <c r="C4374" s="11"/>
      <c r="D4374" s="11"/>
      <c r="E4374" s="11"/>
      <c r="F4374" s="11"/>
      <c r="H4374" s="11"/>
      <c r="I4374" s="11"/>
      <c r="K4374" s="11"/>
      <c r="P4374" s="25"/>
      <c r="Q4374" s="11"/>
      <c r="R4374" s="11"/>
      <c r="AB4374" s="25"/>
      <c r="AC4374" s="11"/>
      <c r="AD4374" s="25"/>
      <c r="AE4374" s="25"/>
    </row>
    <row r="4375">
      <c r="A4375" s="11"/>
      <c r="B4375" s="11"/>
      <c r="C4375" s="11"/>
      <c r="D4375" s="11"/>
      <c r="E4375" s="11"/>
      <c r="F4375" s="11"/>
      <c r="H4375" s="11"/>
      <c r="I4375" s="11"/>
      <c r="K4375" s="11"/>
      <c r="P4375" s="25"/>
      <c r="Q4375" s="11"/>
      <c r="R4375" s="11"/>
      <c r="AB4375" s="25"/>
      <c r="AC4375" s="11"/>
      <c r="AD4375" s="25"/>
      <c r="AE4375" s="25"/>
    </row>
    <row r="4376">
      <c r="A4376" s="11"/>
      <c r="B4376" s="11"/>
      <c r="C4376" s="11"/>
      <c r="D4376" s="11"/>
      <c r="E4376" s="11"/>
      <c r="F4376" s="11"/>
      <c r="H4376" s="78"/>
      <c r="I4376" s="78"/>
      <c r="K4376" s="78"/>
      <c r="P4376" s="25"/>
      <c r="S4376" s="11"/>
      <c r="AB4376" s="25"/>
      <c r="AC4376" s="11"/>
      <c r="AD4376" s="25"/>
      <c r="AE4376" s="25"/>
    </row>
    <row r="4377">
      <c r="A4377" s="11"/>
      <c r="B4377" s="11"/>
      <c r="C4377" s="11"/>
      <c r="D4377" s="11"/>
      <c r="E4377" s="11"/>
      <c r="F4377" s="11"/>
      <c r="H4377" s="11"/>
      <c r="I4377" s="11"/>
      <c r="K4377" s="11"/>
      <c r="P4377" s="25"/>
      <c r="Q4377" s="11"/>
      <c r="R4377" s="11"/>
      <c r="AB4377" s="25"/>
      <c r="AC4377" s="11"/>
      <c r="AD4377" s="25"/>
      <c r="AE4377" s="25"/>
    </row>
    <row r="4378">
      <c r="A4378" s="11"/>
      <c r="B4378" s="11"/>
      <c r="C4378" s="11"/>
      <c r="D4378" s="11"/>
      <c r="E4378" s="11"/>
      <c r="F4378" s="11"/>
      <c r="H4378" s="11"/>
      <c r="I4378" s="11"/>
      <c r="K4378" s="11"/>
      <c r="P4378" s="25"/>
      <c r="Q4378" s="11"/>
      <c r="R4378" s="11"/>
      <c r="AB4378" s="25"/>
      <c r="AC4378" s="11"/>
      <c r="AD4378" s="25"/>
      <c r="AE4378" s="25"/>
    </row>
    <row r="4379">
      <c r="A4379" s="11"/>
      <c r="B4379" s="11"/>
      <c r="C4379" s="11"/>
      <c r="D4379" s="11"/>
      <c r="E4379" s="11"/>
      <c r="F4379" s="11"/>
      <c r="H4379" s="11"/>
      <c r="I4379" s="11"/>
      <c r="K4379" s="11"/>
      <c r="P4379" s="25"/>
      <c r="Q4379" s="11"/>
      <c r="R4379" s="11"/>
      <c r="AB4379" s="25"/>
      <c r="AC4379" s="11"/>
      <c r="AD4379" s="25"/>
      <c r="AE4379" s="25"/>
    </row>
    <row r="4380">
      <c r="A4380" s="11"/>
      <c r="B4380" s="11"/>
      <c r="C4380" s="11"/>
      <c r="D4380" s="11"/>
      <c r="E4380" s="11"/>
      <c r="F4380" s="11"/>
      <c r="P4380" s="25"/>
      <c r="Q4380" s="11"/>
      <c r="S4380" s="11"/>
      <c r="AB4380" s="25"/>
      <c r="AC4380" s="11"/>
      <c r="AD4380" s="25"/>
      <c r="AE4380" s="25"/>
    </row>
    <row r="4381">
      <c r="A4381" s="11"/>
      <c r="B4381" s="11"/>
      <c r="C4381" s="11"/>
      <c r="D4381" s="11"/>
      <c r="E4381" s="11"/>
      <c r="F4381" s="11"/>
      <c r="H4381" s="11"/>
      <c r="I4381" s="11"/>
      <c r="K4381" s="11"/>
      <c r="P4381" s="25"/>
      <c r="Q4381" s="11"/>
      <c r="R4381" s="11"/>
      <c r="AB4381" s="25"/>
      <c r="AC4381" s="11"/>
      <c r="AD4381" s="25"/>
      <c r="AE4381" s="25"/>
    </row>
    <row r="4382">
      <c r="A4382" s="11"/>
      <c r="B4382" s="11"/>
      <c r="C4382" s="11"/>
      <c r="D4382" s="11"/>
      <c r="E4382" s="11"/>
      <c r="F4382" s="11"/>
      <c r="P4382" s="25"/>
      <c r="Q4382" s="11"/>
      <c r="S4382" s="11"/>
      <c r="AB4382" s="25"/>
      <c r="AC4382" s="11"/>
      <c r="AD4382" s="25"/>
      <c r="AE4382" s="25"/>
    </row>
    <row r="4383">
      <c r="A4383" s="11"/>
      <c r="B4383" s="11"/>
      <c r="C4383" s="11"/>
      <c r="D4383" s="11"/>
      <c r="E4383" s="11"/>
      <c r="F4383" s="11"/>
      <c r="P4383" s="25"/>
      <c r="Q4383" s="11"/>
      <c r="S4383" s="11"/>
      <c r="AB4383" s="25"/>
      <c r="AC4383" s="11"/>
      <c r="AD4383" s="25"/>
      <c r="AE4383" s="25"/>
    </row>
    <row r="4384">
      <c r="A4384" s="11"/>
      <c r="B4384" s="11"/>
      <c r="C4384" s="11"/>
      <c r="D4384" s="11"/>
      <c r="E4384" s="11"/>
      <c r="F4384" s="11"/>
      <c r="H4384" s="11"/>
      <c r="I4384" s="11"/>
      <c r="K4384" s="11"/>
      <c r="P4384" s="25"/>
      <c r="Q4384" s="11"/>
      <c r="R4384" s="11"/>
      <c r="AB4384" s="25"/>
      <c r="AC4384" s="11"/>
      <c r="AD4384" s="25"/>
      <c r="AE4384" s="25"/>
    </row>
    <row r="4385">
      <c r="A4385" s="11"/>
      <c r="B4385" s="11"/>
      <c r="C4385" s="11"/>
      <c r="D4385" s="11"/>
      <c r="E4385" s="11"/>
      <c r="F4385" s="11"/>
      <c r="H4385" s="78"/>
      <c r="I4385" s="78"/>
      <c r="P4385" s="25"/>
      <c r="S4385" s="11"/>
      <c r="AB4385" s="25"/>
      <c r="AC4385" s="11"/>
      <c r="AD4385" s="25"/>
      <c r="AE4385" s="25"/>
    </row>
    <row r="4386">
      <c r="A4386" s="11"/>
      <c r="B4386" s="11"/>
      <c r="C4386" s="11"/>
      <c r="D4386" s="11"/>
      <c r="E4386" s="11"/>
      <c r="F4386" s="11"/>
      <c r="H4386" s="11"/>
      <c r="I4386" s="11"/>
      <c r="K4386" s="11"/>
      <c r="P4386" s="25"/>
      <c r="Q4386" s="11"/>
      <c r="R4386" s="11"/>
      <c r="AB4386" s="25"/>
      <c r="AC4386" s="11"/>
      <c r="AD4386" s="25"/>
      <c r="AE4386" s="25"/>
    </row>
    <row r="4387">
      <c r="A4387" s="11"/>
      <c r="B4387" s="11"/>
      <c r="C4387" s="11"/>
      <c r="D4387" s="11"/>
      <c r="E4387" s="11"/>
      <c r="F4387" s="11"/>
      <c r="H4387" s="11"/>
      <c r="I4387" s="11"/>
      <c r="K4387" s="11"/>
      <c r="P4387" s="25"/>
      <c r="Q4387" s="11"/>
      <c r="R4387" s="11"/>
      <c r="AB4387" s="25"/>
      <c r="AC4387" s="11"/>
      <c r="AD4387" s="25"/>
      <c r="AE4387" s="25"/>
    </row>
    <row r="4388">
      <c r="A4388" s="11"/>
      <c r="B4388" s="11"/>
      <c r="C4388" s="11"/>
      <c r="D4388" s="11"/>
      <c r="E4388" s="11"/>
      <c r="F4388" s="11"/>
      <c r="H4388" s="11"/>
      <c r="I4388" s="11"/>
      <c r="K4388" s="11"/>
      <c r="P4388" s="25"/>
      <c r="Q4388" s="11"/>
      <c r="R4388" s="11"/>
      <c r="AB4388" s="25"/>
      <c r="AC4388" s="11"/>
      <c r="AD4388" s="25"/>
      <c r="AE4388" s="25"/>
    </row>
    <row r="4389">
      <c r="A4389" s="11"/>
      <c r="B4389" s="11"/>
      <c r="C4389" s="11"/>
      <c r="D4389" s="11"/>
      <c r="E4389" s="11"/>
      <c r="F4389" s="11"/>
      <c r="P4389" s="25"/>
      <c r="Q4389" s="11"/>
      <c r="S4389" s="11"/>
      <c r="AB4389" s="25"/>
      <c r="AC4389" s="11"/>
      <c r="AD4389" s="25"/>
      <c r="AE4389" s="25"/>
    </row>
    <row r="4390">
      <c r="A4390" s="11"/>
      <c r="B4390" s="11"/>
      <c r="C4390" s="11"/>
      <c r="D4390" s="11"/>
      <c r="E4390" s="11"/>
      <c r="F4390" s="11"/>
      <c r="P4390" s="25"/>
      <c r="Q4390" s="11"/>
      <c r="S4390" s="11"/>
      <c r="AB4390" s="25"/>
      <c r="AC4390" s="11"/>
      <c r="AD4390" s="25"/>
      <c r="AE4390" s="25"/>
    </row>
    <row r="4391">
      <c r="A4391" s="11"/>
      <c r="B4391" s="11"/>
      <c r="C4391" s="11"/>
      <c r="D4391" s="11"/>
      <c r="E4391" s="11"/>
      <c r="F4391" s="11"/>
      <c r="H4391" s="11"/>
      <c r="I4391" s="11"/>
      <c r="K4391" s="11"/>
      <c r="P4391" s="25"/>
      <c r="Q4391" s="11"/>
      <c r="R4391" s="11"/>
      <c r="AB4391" s="25"/>
      <c r="AC4391" s="11"/>
      <c r="AD4391" s="25"/>
      <c r="AE4391" s="25"/>
    </row>
    <row r="4392">
      <c r="A4392" s="11"/>
      <c r="B4392" s="11"/>
      <c r="C4392" s="11"/>
      <c r="D4392" s="11"/>
      <c r="E4392" s="11"/>
      <c r="F4392" s="11"/>
      <c r="P4392" s="25"/>
      <c r="Q4392" s="11"/>
      <c r="S4392" s="11"/>
      <c r="AB4392" s="25"/>
      <c r="AC4392" s="11"/>
      <c r="AD4392" s="25"/>
      <c r="AE4392" s="25"/>
    </row>
    <row r="4393">
      <c r="A4393" s="11"/>
      <c r="B4393" s="11"/>
      <c r="C4393" s="11"/>
      <c r="D4393" s="11"/>
      <c r="E4393" s="11"/>
      <c r="F4393" s="11"/>
      <c r="P4393" s="25"/>
      <c r="Q4393" s="11"/>
      <c r="S4393" s="11"/>
      <c r="AB4393" s="25"/>
      <c r="AC4393" s="11"/>
      <c r="AD4393" s="25"/>
      <c r="AE4393" s="25"/>
    </row>
    <row r="4394">
      <c r="A4394" s="11"/>
      <c r="B4394" s="11"/>
      <c r="C4394" s="11"/>
      <c r="D4394" s="11"/>
      <c r="E4394" s="11"/>
      <c r="F4394" s="11"/>
      <c r="P4394" s="25"/>
      <c r="Q4394" s="11"/>
      <c r="S4394" s="11"/>
      <c r="AB4394" s="25"/>
      <c r="AC4394" s="11"/>
      <c r="AD4394" s="25"/>
      <c r="AE4394" s="25"/>
    </row>
    <row r="4395">
      <c r="A4395" s="11"/>
      <c r="B4395" s="11"/>
      <c r="C4395" s="11"/>
      <c r="D4395" s="11"/>
      <c r="E4395" s="11"/>
      <c r="F4395" s="11"/>
      <c r="H4395" s="11"/>
      <c r="I4395" s="11"/>
      <c r="K4395" s="11"/>
      <c r="P4395" s="25"/>
      <c r="Q4395" s="11"/>
      <c r="R4395" s="11"/>
      <c r="AB4395" s="25"/>
      <c r="AC4395" s="11"/>
      <c r="AD4395" s="25"/>
      <c r="AE4395" s="25"/>
    </row>
    <row r="4396">
      <c r="A4396" s="11"/>
      <c r="B4396" s="11"/>
      <c r="C4396" s="11"/>
      <c r="D4396" s="11"/>
      <c r="E4396" s="11"/>
      <c r="F4396" s="11"/>
      <c r="H4396" s="78"/>
      <c r="I4396" s="78"/>
      <c r="K4396" s="78"/>
      <c r="P4396" s="25"/>
      <c r="Q4396" s="11"/>
      <c r="S4396" s="11"/>
      <c r="AB4396" s="25"/>
      <c r="AC4396" s="11"/>
      <c r="AD4396" s="25"/>
      <c r="AE4396" s="25"/>
    </row>
    <row r="4397">
      <c r="A4397" s="11"/>
      <c r="B4397" s="11"/>
      <c r="C4397" s="11"/>
      <c r="D4397" s="11"/>
      <c r="E4397" s="11"/>
      <c r="F4397" s="11"/>
      <c r="P4397" s="25"/>
      <c r="Q4397" s="11"/>
      <c r="S4397" s="11"/>
      <c r="AB4397" s="25"/>
      <c r="AC4397" s="11"/>
      <c r="AD4397" s="25"/>
      <c r="AE4397" s="25"/>
    </row>
    <row r="4398">
      <c r="A4398" s="11"/>
      <c r="B4398" s="11"/>
      <c r="C4398" s="11"/>
      <c r="D4398" s="11"/>
      <c r="E4398" s="11"/>
      <c r="F4398" s="11"/>
      <c r="H4398" s="11"/>
      <c r="I4398" s="11"/>
      <c r="K4398" s="11"/>
      <c r="P4398" s="25"/>
      <c r="Q4398" s="11"/>
      <c r="R4398" s="11"/>
      <c r="AB4398" s="25"/>
      <c r="AC4398" s="11"/>
      <c r="AD4398" s="25"/>
      <c r="AE4398" s="25"/>
    </row>
    <row r="4399">
      <c r="A4399" s="11"/>
      <c r="B4399" s="11"/>
      <c r="C4399" s="11"/>
      <c r="D4399" s="11"/>
      <c r="E4399" s="11"/>
      <c r="F4399" s="11"/>
      <c r="H4399" s="11"/>
      <c r="I4399" s="11"/>
      <c r="K4399" s="11"/>
      <c r="P4399" s="25"/>
      <c r="Q4399" s="11"/>
      <c r="R4399" s="11"/>
      <c r="AB4399" s="25"/>
      <c r="AC4399" s="11"/>
      <c r="AD4399" s="25"/>
      <c r="AE4399" s="25"/>
    </row>
    <row r="4400">
      <c r="A4400" s="11"/>
      <c r="B4400" s="11"/>
      <c r="C4400" s="11"/>
      <c r="D4400" s="11"/>
      <c r="E4400" s="11"/>
      <c r="F4400" s="11"/>
      <c r="H4400" s="78"/>
      <c r="I4400" s="78"/>
      <c r="K4400" s="78"/>
      <c r="P4400" s="25"/>
      <c r="S4400" s="11"/>
      <c r="AB4400" s="25"/>
      <c r="AC4400" s="11"/>
      <c r="AD4400" s="25"/>
      <c r="AE4400" s="25"/>
    </row>
    <row r="4401">
      <c r="A4401" s="11"/>
      <c r="B4401" s="11"/>
      <c r="C4401" s="11"/>
      <c r="D4401" s="11"/>
      <c r="E4401" s="11"/>
      <c r="F4401" s="11"/>
      <c r="H4401" s="11"/>
      <c r="I4401" s="11"/>
      <c r="K4401" s="11"/>
      <c r="P4401" s="25"/>
      <c r="Q4401" s="11"/>
      <c r="R4401" s="11"/>
      <c r="AB4401" s="25"/>
      <c r="AC4401" s="11"/>
      <c r="AD4401" s="25"/>
      <c r="AE4401" s="25"/>
    </row>
    <row r="4402">
      <c r="A4402" s="11"/>
      <c r="B4402" s="11"/>
      <c r="C4402" s="11"/>
      <c r="D4402" s="11"/>
      <c r="E4402" s="11"/>
      <c r="F4402" s="11"/>
      <c r="H4402" s="11"/>
      <c r="I4402" s="11"/>
      <c r="P4402" s="25"/>
      <c r="Q4402" s="11"/>
      <c r="R4402" s="11"/>
      <c r="AB4402" s="25"/>
      <c r="AC4402" s="11"/>
      <c r="AD4402" s="25"/>
      <c r="AE4402" s="25"/>
    </row>
    <row r="4403">
      <c r="A4403" s="11"/>
      <c r="B4403" s="11"/>
      <c r="C4403" s="11"/>
      <c r="D4403" s="11"/>
      <c r="E4403" s="11"/>
      <c r="F4403" s="11"/>
      <c r="P4403" s="25"/>
      <c r="Q4403" s="11"/>
      <c r="S4403" s="11"/>
      <c r="AB4403" s="25"/>
      <c r="AC4403" s="11"/>
      <c r="AD4403" s="25"/>
      <c r="AE4403" s="25"/>
    </row>
    <row r="4404">
      <c r="A4404" s="11"/>
      <c r="B4404" s="11"/>
      <c r="C4404" s="11"/>
      <c r="D4404" s="11"/>
      <c r="E4404" s="11"/>
      <c r="F4404" s="11"/>
      <c r="H4404" s="11"/>
      <c r="I4404" s="11"/>
      <c r="K4404" s="11"/>
      <c r="P4404" s="25"/>
      <c r="Q4404" s="11"/>
      <c r="R4404" s="11"/>
      <c r="AB4404" s="25"/>
      <c r="AC4404" s="11"/>
      <c r="AD4404" s="25"/>
      <c r="AE4404" s="25"/>
    </row>
    <row r="4405">
      <c r="A4405" s="11"/>
      <c r="B4405" s="11"/>
      <c r="C4405" s="11"/>
      <c r="D4405" s="11"/>
      <c r="E4405" s="11"/>
      <c r="F4405" s="11"/>
      <c r="H4405" s="78"/>
      <c r="I4405" s="78"/>
      <c r="K4405" s="78"/>
      <c r="P4405" s="25"/>
      <c r="Q4405" s="11"/>
      <c r="S4405" s="11"/>
      <c r="AB4405" s="25"/>
      <c r="AC4405" s="11"/>
      <c r="AD4405" s="25"/>
      <c r="AE4405" s="25"/>
    </row>
    <row r="4406">
      <c r="A4406" s="11"/>
      <c r="B4406" s="11"/>
      <c r="C4406" s="11"/>
      <c r="D4406" s="11"/>
      <c r="E4406" s="11"/>
      <c r="F4406" s="11"/>
      <c r="H4406" s="11"/>
      <c r="I4406" s="11"/>
      <c r="K4406" s="11"/>
      <c r="P4406" s="25"/>
      <c r="Q4406" s="11"/>
      <c r="R4406" s="11"/>
      <c r="AB4406" s="25"/>
      <c r="AC4406" s="11"/>
      <c r="AD4406" s="25"/>
      <c r="AE4406" s="25"/>
    </row>
    <row r="4407">
      <c r="A4407" s="11"/>
      <c r="B4407" s="11"/>
      <c r="C4407" s="11"/>
      <c r="D4407" s="11"/>
      <c r="E4407" s="11"/>
      <c r="F4407" s="11"/>
      <c r="H4407" s="11"/>
      <c r="I4407" s="11"/>
      <c r="K4407" s="11"/>
      <c r="P4407" s="25"/>
      <c r="Q4407" s="11"/>
      <c r="R4407" s="11"/>
      <c r="AB4407" s="25"/>
      <c r="AC4407" s="11"/>
      <c r="AD4407" s="25"/>
      <c r="AE4407" s="25"/>
    </row>
    <row r="4408">
      <c r="A4408" s="11"/>
      <c r="B4408" s="11"/>
      <c r="C4408" s="11"/>
      <c r="D4408" s="11"/>
      <c r="E4408" s="11"/>
      <c r="F4408" s="11"/>
      <c r="P4408" s="25"/>
      <c r="Q4408" s="11"/>
      <c r="S4408" s="11"/>
      <c r="AB4408" s="25"/>
      <c r="AC4408" s="11"/>
      <c r="AD4408" s="25"/>
      <c r="AE4408" s="25"/>
    </row>
    <row r="4409">
      <c r="A4409" s="11"/>
      <c r="B4409" s="11"/>
      <c r="C4409" s="11"/>
      <c r="D4409" s="11"/>
      <c r="E4409" s="11"/>
      <c r="F4409" s="11"/>
      <c r="H4409" s="11"/>
      <c r="I4409" s="11"/>
      <c r="K4409" s="11"/>
      <c r="P4409" s="25"/>
      <c r="Q4409" s="11"/>
      <c r="R4409" s="11"/>
      <c r="AB4409" s="25"/>
      <c r="AC4409" s="11"/>
      <c r="AD4409" s="25"/>
      <c r="AE4409" s="25"/>
    </row>
    <row r="4410">
      <c r="A4410" s="11"/>
      <c r="B4410" s="11"/>
      <c r="C4410" s="11"/>
      <c r="D4410" s="11"/>
      <c r="E4410" s="11"/>
      <c r="F4410" s="11"/>
      <c r="P4410" s="25"/>
      <c r="S4410" s="11"/>
      <c r="AB4410" s="25"/>
      <c r="AC4410" s="11"/>
      <c r="AD4410" s="25"/>
      <c r="AE4410" s="25"/>
    </row>
    <row r="4411">
      <c r="A4411" s="11"/>
      <c r="B4411" s="11"/>
      <c r="C4411" s="11"/>
      <c r="D4411" s="11"/>
      <c r="E4411" s="11"/>
      <c r="F4411" s="11"/>
      <c r="P4411" s="25"/>
      <c r="S4411" s="11"/>
      <c r="AB4411" s="25"/>
      <c r="AC4411" s="11"/>
      <c r="AD4411" s="25"/>
      <c r="AE4411" s="25"/>
    </row>
    <row r="4412">
      <c r="A4412" s="11"/>
      <c r="B4412" s="11"/>
      <c r="C4412" s="11"/>
      <c r="D4412" s="11"/>
      <c r="E4412" s="11"/>
      <c r="F4412" s="11"/>
      <c r="H4412" s="78"/>
      <c r="I4412" s="78"/>
      <c r="K4412" s="78"/>
      <c r="P4412" s="25"/>
      <c r="S4412" s="11"/>
      <c r="AB4412" s="25"/>
      <c r="AC4412" s="11"/>
      <c r="AD4412" s="25"/>
      <c r="AE4412" s="25"/>
    </row>
    <row r="4413">
      <c r="A4413" s="11"/>
      <c r="B4413" s="11"/>
      <c r="C4413" s="11"/>
      <c r="D4413" s="11"/>
      <c r="E4413" s="11"/>
      <c r="F4413" s="11"/>
      <c r="P4413" s="25"/>
      <c r="S4413" s="11"/>
      <c r="AB4413" s="25"/>
      <c r="AC4413" s="11"/>
      <c r="AD4413" s="25"/>
      <c r="AE4413" s="25"/>
    </row>
    <row r="4414">
      <c r="A4414" s="11"/>
      <c r="B4414" s="11"/>
      <c r="C4414" s="11"/>
      <c r="D4414" s="11"/>
      <c r="E4414" s="11"/>
      <c r="F4414" s="11"/>
      <c r="P4414" s="25"/>
      <c r="S4414" s="11"/>
      <c r="AB4414" s="25"/>
      <c r="AC4414" s="11"/>
      <c r="AD4414" s="25"/>
      <c r="AE4414" s="25"/>
    </row>
    <row r="4415">
      <c r="A4415" s="11"/>
      <c r="B4415" s="11"/>
      <c r="C4415" s="11"/>
      <c r="D4415" s="11"/>
      <c r="E4415" s="11"/>
      <c r="F4415" s="11"/>
      <c r="P4415" s="25"/>
      <c r="S4415" s="11"/>
      <c r="AB4415" s="25"/>
      <c r="AC4415" s="11"/>
      <c r="AD4415" s="25"/>
      <c r="AE4415" s="25"/>
    </row>
    <row r="4416">
      <c r="A4416" s="11"/>
      <c r="B4416" s="11"/>
      <c r="C4416" s="11"/>
      <c r="D4416" s="11"/>
      <c r="E4416" s="11"/>
      <c r="F4416" s="11"/>
      <c r="H4416" s="78"/>
      <c r="I4416" s="78"/>
      <c r="K4416" s="78"/>
      <c r="P4416" s="25"/>
      <c r="S4416" s="11"/>
      <c r="AB4416" s="25"/>
      <c r="AC4416" s="11"/>
      <c r="AD4416" s="25"/>
      <c r="AE4416" s="25"/>
    </row>
    <row r="4417">
      <c r="A4417" s="11"/>
      <c r="B4417" s="11"/>
      <c r="C4417" s="11"/>
      <c r="D4417" s="11"/>
      <c r="E4417" s="11"/>
      <c r="F4417" s="11"/>
      <c r="P4417" s="25"/>
      <c r="S4417" s="11"/>
      <c r="AB4417" s="25"/>
      <c r="AC4417" s="11"/>
      <c r="AD4417" s="25"/>
      <c r="AE4417" s="25"/>
    </row>
    <row r="4418">
      <c r="A4418" s="11"/>
      <c r="B4418" s="11"/>
      <c r="C4418" s="11"/>
      <c r="D4418" s="11"/>
      <c r="E4418" s="11"/>
      <c r="F4418" s="11"/>
      <c r="H4418" s="78"/>
      <c r="I4418" s="78"/>
      <c r="P4418" s="25"/>
      <c r="S4418" s="11"/>
      <c r="AB4418" s="25"/>
      <c r="AC4418" s="11"/>
      <c r="AD4418" s="25"/>
      <c r="AE4418" s="25"/>
    </row>
    <row r="4419">
      <c r="A4419" s="11"/>
      <c r="B4419" s="11"/>
      <c r="C4419" s="11"/>
      <c r="D4419" s="11"/>
      <c r="E4419" s="11"/>
      <c r="F4419" s="11"/>
      <c r="P4419" s="25"/>
      <c r="S4419" s="11"/>
      <c r="AB4419" s="25"/>
      <c r="AC4419" s="11"/>
      <c r="AD4419" s="25"/>
      <c r="AE4419" s="25"/>
    </row>
    <row r="4420">
      <c r="A4420" s="11"/>
      <c r="B4420" s="11"/>
      <c r="C4420" s="11"/>
      <c r="D4420" s="11"/>
      <c r="E4420" s="11"/>
      <c r="F4420" s="11"/>
      <c r="P4420" s="25"/>
      <c r="S4420" s="11"/>
      <c r="AB4420" s="25"/>
      <c r="AC4420" s="11"/>
      <c r="AD4420" s="25"/>
      <c r="AE4420" s="25"/>
    </row>
    <row r="4421">
      <c r="A4421" s="11"/>
      <c r="B4421" s="11"/>
      <c r="C4421" s="11"/>
      <c r="D4421" s="11"/>
      <c r="E4421" s="11"/>
      <c r="F4421" s="11"/>
      <c r="H4421" s="78"/>
      <c r="I4421" s="78"/>
      <c r="K4421" s="78"/>
      <c r="P4421" s="25"/>
      <c r="S4421" s="11"/>
      <c r="AB4421" s="25"/>
      <c r="AC4421" s="11"/>
      <c r="AD4421" s="25"/>
      <c r="AE4421" s="25"/>
    </row>
    <row r="4422">
      <c r="A4422" s="11"/>
      <c r="B4422" s="11"/>
      <c r="C4422" s="11"/>
      <c r="D4422" s="11"/>
      <c r="E4422" s="11"/>
      <c r="F4422" s="11"/>
      <c r="H4422" s="11"/>
      <c r="I4422" s="78"/>
      <c r="K4422" s="78"/>
      <c r="L4422" s="11"/>
      <c r="P4422" s="25"/>
      <c r="Q4422" s="11"/>
      <c r="R4422" s="11"/>
      <c r="AB4422" s="25"/>
      <c r="AC4422" s="11"/>
      <c r="AD4422" s="25"/>
      <c r="AE4422" s="25"/>
    </row>
    <row r="4423">
      <c r="A4423" s="11"/>
      <c r="B4423" s="11"/>
      <c r="C4423" s="11"/>
      <c r="D4423" s="11"/>
      <c r="E4423" s="11"/>
      <c r="F4423" s="11"/>
      <c r="H4423" s="11"/>
      <c r="L4423" s="11"/>
      <c r="P4423" s="25"/>
      <c r="Q4423" s="11"/>
      <c r="R4423" s="11"/>
      <c r="AB4423" s="25"/>
      <c r="AC4423" s="11"/>
      <c r="AD4423" s="25"/>
      <c r="AE4423" s="25"/>
    </row>
    <row r="4424">
      <c r="A4424" s="11"/>
      <c r="B4424" s="11"/>
      <c r="C4424" s="11"/>
      <c r="D4424" s="11"/>
      <c r="E4424" s="11"/>
      <c r="F4424" s="11"/>
      <c r="P4424" s="25"/>
      <c r="S4424" s="11"/>
      <c r="AB4424" s="25"/>
      <c r="AC4424" s="11"/>
      <c r="AD4424" s="25"/>
      <c r="AE4424" s="25"/>
    </row>
    <row r="4425">
      <c r="A4425" s="11"/>
      <c r="B4425" s="11"/>
      <c r="C4425" s="11"/>
      <c r="D4425" s="11"/>
      <c r="E4425" s="11"/>
      <c r="F4425" s="11"/>
      <c r="H4425" s="11"/>
      <c r="L4425" s="11"/>
      <c r="P4425" s="25"/>
      <c r="Q4425" s="11"/>
      <c r="R4425" s="11"/>
      <c r="AB4425" s="25"/>
      <c r="AC4425" s="11"/>
      <c r="AD4425" s="25"/>
      <c r="AE4425" s="25"/>
    </row>
    <row r="4426">
      <c r="A4426" s="11"/>
      <c r="B4426" s="11"/>
      <c r="C4426" s="11"/>
      <c r="D4426" s="11"/>
      <c r="E4426" s="11"/>
      <c r="F4426" s="11"/>
      <c r="H4426" s="11"/>
      <c r="L4426" s="11"/>
      <c r="P4426" s="25"/>
      <c r="Q4426" s="11"/>
      <c r="R4426" s="11"/>
      <c r="AB4426" s="25"/>
      <c r="AC4426" s="11"/>
      <c r="AD4426" s="25"/>
      <c r="AE4426" s="25"/>
    </row>
    <row r="4427">
      <c r="A4427" s="11"/>
      <c r="B4427" s="11"/>
      <c r="C4427" s="11"/>
      <c r="D4427" s="11"/>
      <c r="E4427" s="11"/>
      <c r="F4427" s="11"/>
      <c r="H4427" s="78"/>
      <c r="I4427" s="78"/>
      <c r="K4427" s="78"/>
      <c r="P4427" s="25"/>
      <c r="S4427" s="11"/>
      <c r="AB4427" s="25"/>
      <c r="AC4427" s="11"/>
      <c r="AD4427" s="25"/>
      <c r="AE4427" s="25"/>
    </row>
    <row r="4428">
      <c r="A4428" s="11"/>
      <c r="B4428" s="11"/>
      <c r="C4428" s="11"/>
      <c r="D4428" s="11"/>
      <c r="E4428" s="11"/>
      <c r="F4428" s="11"/>
      <c r="H4428" s="11"/>
      <c r="I4428" s="78"/>
      <c r="K4428" s="78"/>
      <c r="L4428" s="11"/>
      <c r="P4428" s="25"/>
      <c r="Q4428" s="11"/>
      <c r="R4428" s="11"/>
      <c r="AB4428" s="25"/>
      <c r="AC4428" s="11"/>
      <c r="AD4428" s="25"/>
      <c r="AE4428" s="25"/>
    </row>
    <row r="4429">
      <c r="A4429" s="11"/>
      <c r="B4429" s="11"/>
      <c r="C4429" s="11"/>
      <c r="D4429" s="11"/>
      <c r="E4429" s="11"/>
      <c r="F4429" s="11"/>
      <c r="H4429" s="11"/>
      <c r="L4429" s="11"/>
      <c r="P4429" s="25"/>
      <c r="Q4429" s="11"/>
      <c r="R4429" s="11"/>
      <c r="AB4429" s="25"/>
      <c r="AC4429" s="11"/>
      <c r="AD4429" s="25"/>
      <c r="AE4429" s="25"/>
    </row>
    <row r="4430">
      <c r="A4430" s="11"/>
      <c r="B4430" s="11"/>
      <c r="C4430" s="11"/>
      <c r="D4430" s="11"/>
      <c r="E4430" s="11"/>
      <c r="F4430" s="11"/>
      <c r="H4430" s="11"/>
      <c r="I4430" s="78"/>
      <c r="K4430" s="78"/>
      <c r="L4430" s="11"/>
      <c r="P4430" s="25"/>
      <c r="Q4430" s="11"/>
      <c r="R4430" s="11"/>
      <c r="AB4430" s="25"/>
      <c r="AC4430" s="11"/>
      <c r="AD4430" s="25"/>
      <c r="AE4430" s="25"/>
    </row>
    <row r="4431">
      <c r="A4431" s="11"/>
      <c r="B4431" s="11"/>
      <c r="C4431" s="11"/>
      <c r="D4431" s="11"/>
      <c r="E4431" s="11"/>
      <c r="F4431" s="11"/>
      <c r="H4431" s="11"/>
      <c r="L4431" s="11"/>
      <c r="P4431" s="25"/>
      <c r="Q4431" s="11"/>
      <c r="R4431" s="11"/>
      <c r="AB4431" s="25"/>
      <c r="AC4431" s="11"/>
      <c r="AD4431" s="25"/>
      <c r="AE4431" s="25"/>
    </row>
    <row r="4432">
      <c r="A4432" s="11"/>
      <c r="B4432" s="11"/>
      <c r="C4432" s="11"/>
      <c r="D4432" s="11"/>
      <c r="E4432" s="11"/>
      <c r="F4432" s="11"/>
      <c r="H4432" s="11"/>
      <c r="I4432" s="78"/>
      <c r="L4432" s="11"/>
      <c r="P4432" s="25"/>
      <c r="Q4432" s="11"/>
      <c r="R4432" s="11"/>
      <c r="AB4432" s="25"/>
      <c r="AC4432" s="11"/>
      <c r="AD4432" s="25"/>
      <c r="AE4432" s="25"/>
    </row>
    <row r="4433">
      <c r="A4433" s="11"/>
      <c r="B4433" s="11"/>
      <c r="C4433" s="11"/>
      <c r="D4433" s="11"/>
      <c r="E4433" s="11"/>
      <c r="F4433" s="11"/>
      <c r="H4433" s="11"/>
      <c r="L4433" s="11"/>
      <c r="P4433" s="25"/>
      <c r="Q4433" s="11"/>
      <c r="R4433" s="11"/>
      <c r="AB4433" s="25"/>
      <c r="AC4433" s="11"/>
      <c r="AD4433" s="25"/>
      <c r="AE4433" s="25"/>
    </row>
    <row r="4434">
      <c r="A4434" s="11"/>
      <c r="B4434" s="11"/>
      <c r="C4434" s="11"/>
      <c r="D4434" s="11"/>
      <c r="E4434" s="11"/>
      <c r="F4434" s="11"/>
      <c r="H4434" s="11"/>
      <c r="L4434" s="11"/>
      <c r="P4434" s="25"/>
      <c r="Q4434" s="11"/>
      <c r="R4434" s="11"/>
      <c r="AB4434" s="25"/>
      <c r="AC4434" s="11"/>
      <c r="AD4434" s="25"/>
      <c r="AE4434" s="25"/>
    </row>
    <row r="4435">
      <c r="A4435" s="11"/>
      <c r="B4435" s="11"/>
      <c r="C4435" s="11"/>
      <c r="D4435" s="11"/>
      <c r="E4435" s="11"/>
      <c r="F4435" s="11"/>
      <c r="H4435" s="11"/>
      <c r="L4435" s="11"/>
      <c r="P4435" s="25"/>
      <c r="Q4435" s="11"/>
      <c r="R4435" s="11"/>
      <c r="AB4435" s="25"/>
      <c r="AC4435" s="11"/>
      <c r="AD4435" s="25"/>
      <c r="AE4435" s="25"/>
    </row>
    <row r="4436">
      <c r="A4436" s="11"/>
      <c r="B4436" s="11"/>
      <c r="C4436" s="11"/>
      <c r="D4436" s="11"/>
      <c r="E4436" s="11"/>
      <c r="F4436" s="11"/>
      <c r="H4436" s="11"/>
      <c r="L4436" s="11"/>
      <c r="P4436" s="25"/>
      <c r="Q4436" s="11"/>
      <c r="R4436" s="11"/>
      <c r="AB4436" s="25"/>
      <c r="AC4436" s="11"/>
      <c r="AD4436" s="25"/>
      <c r="AE4436" s="25"/>
    </row>
    <row r="4437">
      <c r="A4437" s="11"/>
      <c r="B4437" s="11"/>
      <c r="C4437" s="11"/>
      <c r="D4437" s="11"/>
      <c r="E4437" s="11"/>
      <c r="F4437" s="11"/>
      <c r="H4437" s="11"/>
      <c r="L4437" s="11"/>
      <c r="P4437" s="25"/>
      <c r="Q4437" s="11"/>
      <c r="R4437" s="11"/>
      <c r="AB4437" s="25"/>
      <c r="AC4437" s="11"/>
      <c r="AD4437" s="25"/>
      <c r="AE4437" s="25"/>
    </row>
    <row r="4438">
      <c r="A4438" s="11"/>
      <c r="B4438" s="11"/>
      <c r="C4438" s="11"/>
      <c r="D4438" s="11"/>
      <c r="E4438" s="11"/>
      <c r="F4438" s="11"/>
      <c r="H4438" s="11"/>
      <c r="L4438" s="11"/>
      <c r="P4438" s="25"/>
      <c r="Q4438" s="11"/>
      <c r="R4438" s="11"/>
      <c r="AB4438" s="25"/>
      <c r="AC4438" s="11"/>
      <c r="AD4438" s="25"/>
      <c r="AE4438" s="25"/>
    </row>
    <row r="4439">
      <c r="A4439" s="11"/>
      <c r="B4439" s="11"/>
      <c r="C4439" s="11"/>
      <c r="D4439" s="11"/>
      <c r="E4439" s="11"/>
      <c r="F4439" s="11"/>
      <c r="H4439" s="11"/>
      <c r="L4439" s="11"/>
      <c r="P4439" s="25"/>
      <c r="Q4439" s="11"/>
      <c r="R4439" s="11"/>
      <c r="AB4439" s="25"/>
      <c r="AC4439" s="11"/>
      <c r="AD4439" s="25"/>
      <c r="AE4439" s="25"/>
    </row>
    <row r="4440">
      <c r="A4440" s="11"/>
      <c r="B4440" s="11"/>
      <c r="C4440" s="11"/>
      <c r="D4440" s="11"/>
      <c r="E4440" s="11"/>
      <c r="F4440" s="11"/>
      <c r="H4440" s="11"/>
      <c r="L4440" s="11"/>
      <c r="P4440" s="25"/>
      <c r="Q4440" s="11"/>
      <c r="R4440" s="11"/>
      <c r="AB4440" s="25"/>
      <c r="AC4440" s="11"/>
      <c r="AD4440" s="25"/>
      <c r="AE4440" s="25"/>
    </row>
    <row r="4441">
      <c r="A4441" s="11"/>
      <c r="B4441" s="11"/>
      <c r="C4441" s="11"/>
      <c r="D4441" s="11"/>
      <c r="E4441" s="11"/>
      <c r="F4441" s="11"/>
      <c r="H4441" s="11"/>
      <c r="I4441" s="78"/>
      <c r="K4441" s="78"/>
      <c r="L4441" s="11"/>
      <c r="P4441" s="25"/>
      <c r="Q4441" s="11"/>
      <c r="R4441" s="11"/>
      <c r="AB4441" s="25"/>
      <c r="AC4441" s="11"/>
      <c r="AD4441" s="25"/>
      <c r="AE4441" s="25"/>
    </row>
    <row r="4442">
      <c r="A4442" s="11"/>
      <c r="B4442" s="11"/>
      <c r="C4442" s="11"/>
      <c r="D4442" s="11"/>
      <c r="E4442" s="11"/>
      <c r="F4442" s="11"/>
      <c r="H4442" s="11"/>
      <c r="L4442" s="11"/>
      <c r="P4442" s="25"/>
      <c r="Q4442" s="11"/>
      <c r="R4442" s="11"/>
      <c r="AB4442" s="25"/>
      <c r="AC4442" s="11"/>
      <c r="AD4442" s="25"/>
      <c r="AE4442" s="25"/>
    </row>
    <row r="4443">
      <c r="A4443" s="11"/>
      <c r="B4443" s="11"/>
      <c r="C4443" s="11"/>
      <c r="D4443" s="11"/>
      <c r="E4443" s="11"/>
      <c r="F4443" s="11"/>
      <c r="H4443" s="11"/>
      <c r="L4443" s="11"/>
      <c r="P4443" s="25"/>
      <c r="Q4443" s="11"/>
      <c r="R4443" s="11"/>
      <c r="AB4443" s="25"/>
      <c r="AC4443" s="11"/>
      <c r="AD4443" s="25"/>
      <c r="AE4443" s="25"/>
    </row>
    <row r="4444">
      <c r="A4444" s="11"/>
      <c r="B4444" s="11"/>
      <c r="C4444" s="11"/>
      <c r="D4444" s="11"/>
      <c r="E4444" s="11"/>
      <c r="F4444" s="11"/>
      <c r="H4444" s="11"/>
      <c r="L4444" s="11"/>
      <c r="P4444" s="25"/>
      <c r="Q4444" s="11"/>
      <c r="R4444" s="11"/>
      <c r="AB4444" s="25"/>
      <c r="AC4444" s="11"/>
      <c r="AD4444" s="25"/>
      <c r="AE4444" s="25"/>
    </row>
    <row r="4445">
      <c r="A4445" s="11"/>
      <c r="B4445" s="11"/>
      <c r="C4445" s="11"/>
      <c r="D4445" s="11"/>
      <c r="E4445" s="11"/>
      <c r="F4445" s="11"/>
      <c r="H4445" s="11"/>
      <c r="L4445" s="11"/>
      <c r="P4445" s="25"/>
      <c r="Q4445" s="11"/>
      <c r="R4445" s="11"/>
      <c r="AB4445" s="25"/>
      <c r="AC4445" s="11"/>
      <c r="AD4445" s="25"/>
      <c r="AE4445" s="25"/>
    </row>
    <row r="4446">
      <c r="A4446" s="11"/>
      <c r="B4446" s="11"/>
      <c r="C4446" s="11"/>
      <c r="D4446" s="11"/>
      <c r="E4446" s="11"/>
      <c r="F4446" s="11"/>
      <c r="H4446" s="11"/>
      <c r="L4446" s="11"/>
      <c r="P4446" s="25"/>
      <c r="Q4446" s="11"/>
      <c r="R4446" s="11"/>
      <c r="AB4446" s="25"/>
      <c r="AC4446" s="11"/>
      <c r="AD4446" s="25"/>
      <c r="AE4446" s="25"/>
    </row>
    <row r="4447">
      <c r="A4447" s="11"/>
      <c r="B4447" s="11"/>
      <c r="C4447" s="11"/>
      <c r="D4447" s="11"/>
      <c r="E4447" s="11"/>
      <c r="F4447" s="11"/>
      <c r="H4447" s="11"/>
      <c r="L4447" s="11"/>
      <c r="P4447" s="25"/>
      <c r="Q4447" s="11"/>
      <c r="R4447" s="11"/>
      <c r="AB4447" s="25"/>
      <c r="AC4447" s="11"/>
      <c r="AD4447" s="25"/>
      <c r="AE4447" s="25"/>
    </row>
    <row r="4448">
      <c r="A4448" s="11"/>
      <c r="B4448" s="11"/>
      <c r="C4448" s="11"/>
      <c r="D4448" s="11"/>
      <c r="E4448" s="11"/>
      <c r="F4448" s="11"/>
      <c r="H4448" s="11"/>
      <c r="L4448" s="11"/>
      <c r="P4448" s="25"/>
      <c r="Q4448" s="11"/>
      <c r="R4448" s="11"/>
      <c r="AB4448" s="25"/>
      <c r="AC4448" s="11"/>
      <c r="AD4448" s="25"/>
      <c r="AE4448" s="25"/>
    </row>
    <row r="4449">
      <c r="A4449" s="11"/>
      <c r="B4449" s="11"/>
      <c r="C4449" s="11"/>
      <c r="D4449" s="11"/>
      <c r="E4449" s="11"/>
      <c r="F4449" s="11"/>
      <c r="H4449" s="11"/>
      <c r="L4449" s="11"/>
      <c r="P4449" s="25"/>
      <c r="Q4449" s="11"/>
      <c r="R4449" s="11"/>
      <c r="AB4449" s="25"/>
      <c r="AC4449" s="11"/>
      <c r="AD4449" s="25"/>
      <c r="AE4449" s="25"/>
    </row>
    <row r="4450">
      <c r="A4450" s="11"/>
      <c r="B4450" s="11"/>
      <c r="C4450" s="11"/>
      <c r="D4450" s="11"/>
      <c r="E4450" s="11"/>
      <c r="F4450" s="11"/>
      <c r="H4450" s="11"/>
      <c r="L4450" s="11"/>
      <c r="P4450" s="25"/>
      <c r="Q4450" s="11"/>
      <c r="R4450" s="11"/>
      <c r="AB4450" s="25"/>
      <c r="AC4450" s="11"/>
      <c r="AD4450" s="25"/>
      <c r="AE4450" s="25"/>
    </row>
    <row r="4451">
      <c r="A4451" s="11"/>
      <c r="B4451" s="11"/>
      <c r="C4451" s="11"/>
      <c r="D4451" s="11"/>
      <c r="E4451" s="11"/>
      <c r="F4451" s="11"/>
      <c r="H4451" s="11"/>
      <c r="L4451" s="11"/>
      <c r="P4451" s="25"/>
      <c r="Q4451" s="11"/>
      <c r="R4451" s="11"/>
      <c r="AB4451" s="25"/>
      <c r="AC4451" s="11"/>
      <c r="AD4451" s="25"/>
      <c r="AE4451" s="25"/>
    </row>
    <row r="4452">
      <c r="A4452" s="11"/>
      <c r="B4452" s="11"/>
      <c r="C4452" s="11"/>
      <c r="D4452" s="11"/>
      <c r="E4452" s="11"/>
      <c r="F4452" s="11"/>
      <c r="H4452" s="11"/>
      <c r="L4452" s="11"/>
      <c r="P4452" s="25"/>
      <c r="Q4452" s="11"/>
      <c r="R4452" s="11"/>
      <c r="AB4452" s="25"/>
      <c r="AC4452" s="11"/>
      <c r="AD4452" s="25"/>
      <c r="AE4452" s="25"/>
    </row>
    <row r="4453">
      <c r="A4453" s="11"/>
      <c r="B4453" s="11"/>
      <c r="C4453" s="11"/>
      <c r="D4453" s="11"/>
      <c r="E4453" s="11"/>
      <c r="F4453" s="11"/>
      <c r="H4453" s="11"/>
      <c r="L4453" s="11"/>
      <c r="P4453" s="25"/>
      <c r="Q4453" s="11"/>
      <c r="R4453" s="11"/>
      <c r="AB4453" s="25"/>
      <c r="AC4453" s="11"/>
      <c r="AD4453" s="25"/>
      <c r="AE4453" s="25"/>
    </row>
    <row r="4454">
      <c r="A4454" s="11"/>
      <c r="B4454" s="11"/>
      <c r="C4454" s="11"/>
      <c r="D4454" s="11"/>
      <c r="E4454" s="11"/>
      <c r="F4454" s="11"/>
      <c r="H4454" s="11"/>
      <c r="L4454" s="11"/>
      <c r="P4454" s="25"/>
      <c r="Q4454" s="11"/>
      <c r="R4454" s="11"/>
      <c r="AB4454" s="25"/>
      <c r="AC4454" s="11"/>
      <c r="AD4454" s="25"/>
      <c r="AE4454" s="25"/>
    </row>
    <row r="4455">
      <c r="A4455" s="11"/>
      <c r="B4455" s="11"/>
      <c r="C4455" s="11"/>
      <c r="D4455" s="11"/>
      <c r="E4455" s="11"/>
      <c r="F4455" s="11"/>
      <c r="H4455" s="11"/>
      <c r="L4455" s="11"/>
      <c r="P4455" s="25"/>
      <c r="Q4455" s="11"/>
      <c r="R4455" s="11"/>
      <c r="AB4455" s="25"/>
      <c r="AC4455" s="11"/>
      <c r="AD4455" s="25"/>
      <c r="AE4455" s="25"/>
    </row>
    <row r="4456">
      <c r="A4456" s="11"/>
      <c r="B4456" s="11"/>
      <c r="C4456" s="11"/>
      <c r="D4456" s="11"/>
      <c r="E4456" s="11"/>
      <c r="F4456" s="11"/>
      <c r="H4456" s="11"/>
      <c r="L4456" s="11"/>
      <c r="P4456" s="25"/>
      <c r="Q4456" s="11"/>
      <c r="R4456" s="11"/>
      <c r="AB4456" s="25"/>
      <c r="AC4456" s="11"/>
      <c r="AD4456" s="25"/>
      <c r="AE4456" s="25"/>
    </row>
    <row r="4457">
      <c r="A4457" s="11"/>
      <c r="B4457" s="11"/>
      <c r="C4457" s="11"/>
      <c r="D4457" s="11"/>
      <c r="E4457" s="11"/>
      <c r="F4457" s="11"/>
      <c r="H4457" s="11"/>
      <c r="L4457" s="11"/>
      <c r="P4457" s="25"/>
      <c r="Q4457" s="11"/>
      <c r="R4457" s="11"/>
      <c r="AB4457" s="25"/>
      <c r="AC4457" s="11"/>
      <c r="AD4457" s="25"/>
      <c r="AE4457" s="25"/>
    </row>
    <row r="4458">
      <c r="A4458" s="11"/>
      <c r="B4458" s="11"/>
      <c r="C4458" s="11"/>
      <c r="D4458" s="11"/>
      <c r="E4458" s="11"/>
      <c r="F4458" s="11"/>
      <c r="H4458" s="11"/>
      <c r="L4458" s="11"/>
      <c r="P4458" s="25"/>
      <c r="Q4458" s="11"/>
      <c r="R4458" s="11"/>
      <c r="AB4458" s="25"/>
      <c r="AC4458" s="11"/>
      <c r="AD4458" s="25"/>
      <c r="AE4458" s="25"/>
    </row>
    <row r="4459">
      <c r="A4459" s="11"/>
      <c r="B4459" s="11"/>
      <c r="C4459" s="11"/>
      <c r="D4459" s="11"/>
      <c r="E4459" s="11"/>
      <c r="F4459" s="11"/>
      <c r="H4459" s="11"/>
      <c r="L4459" s="11"/>
      <c r="P4459" s="25"/>
      <c r="Q4459" s="11"/>
      <c r="R4459" s="11"/>
      <c r="AB4459" s="25"/>
      <c r="AC4459" s="11"/>
      <c r="AD4459" s="25"/>
      <c r="AE4459" s="25"/>
    </row>
    <row r="4460">
      <c r="A4460" s="11"/>
      <c r="B4460" s="11"/>
      <c r="C4460" s="11"/>
      <c r="D4460" s="11"/>
      <c r="E4460" s="11"/>
      <c r="F4460" s="11"/>
      <c r="H4460" s="78"/>
      <c r="L4460" s="78"/>
      <c r="P4460" s="25"/>
      <c r="Q4460" s="11"/>
      <c r="S4460" s="11"/>
      <c r="AB4460" s="25"/>
      <c r="AC4460" s="11"/>
      <c r="AD4460" s="25"/>
      <c r="AE4460" s="25"/>
    </row>
    <row r="4461">
      <c r="A4461" s="11"/>
      <c r="B4461" s="11"/>
      <c r="C4461" s="11"/>
      <c r="D4461" s="11"/>
      <c r="E4461" s="11"/>
      <c r="F4461" s="11"/>
      <c r="H4461" s="11"/>
      <c r="I4461" s="78"/>
      <c r="K4461" s="78"/>
      <c r="L4461" s="11"/>
      <c r="P4461" s="25"/>
      <c r="Q4461" s="11"/>
      <c r="R4461" s="11"/>
      <c r="AB4461" s="25"/>
      <c r="AC4461" s="11"/>
      <c r="AD4461" s="25"/>
      <c r="AE4461" s="25"/>
    </row>
    <row r="4462">
      <c r="A4462" s="11"/>
      <c r="B4462" s="11"/>
      <c r="C4462" s="11"/>
      <c r="D4462" s="11"/>
      <c r="E4462" s="11"/>
      <c r="F4462" s="11"/>
      <c r="H4462" s="11"/>
      <c r="L4462" s="11"/>
      <c r="P4462" s="25"/>
      <c r="Q4462" s="11"/>
      <c r="R4462" s="11"/>
      <c r="AB4462" s="25"/>
      <c r="AC4462" s="11"/>
      <c r="AD4462" s="25"/>
      <c r="AE4462" s="25"/>
    </row>
    <row r="4463">
      <c r="A4463" s="11"/>
      <c r="B4463" s="11"/>
      <c r="C4463" s="11"/>
      <c r="D4463" s="11"/>
      <c r="E4463" s="11"/>
      <c r="F4463" s="11"/>
      <c r="H4463" s="11"/>
      <c r="L4463" s="11"/>
      <c r="P4463" s="25"/>
      <c r="Q4463" s="11"/>
      <c r="R4463" s="11"/>
      <c r="AB4463" s="25"/>
      <c r="AC4463" s="11"/>
      <c r="AD4463" s="25"/>
      <c r="AE4463" s="25"/>
    </row>
    <row r="4464">
      <c r="A4464" s="11"/>
      <c r="B4464" s="11"/>
      <c r="C4464" s="11"/>
      <c r="D4464" s="11"/>
      <c r="E4464" s="11"/>
      <c r="F4464" s="11"/>
      <c r="H4464" s="78"/>
      <c r="L4464" s="78"/>
      <c r="P4464" s="25"/>
      <c r="S4464" s="11"/>
      <c r="AB4464" s="25"/>
      <c r="AC4464" s="11"/>
      <c r="AD4464" s="25"/>
      <c r="AE4464" s="25"/>
    </row>
    <row r="4465">
      <c r="A4465" s="11"/>
      <c r="B4465" s="11"/>
      <c r="C4465" s="11"/>
      <c r="D4465" s="11"/>
      <c r="E4465" s="11"/>
      <c r="F4465" s="11"/>
      <c r="H4465" s="78"/>
      <c r="L4465" s="78"/>
      <c r="P4465" s="25"/>
      <c r="Q4465" s="11"/>
      <c r="S4465" s="11"/>
      <c r="AB4465" s="25"/>
      <c r="AC4465" s="11"/>
      <c r="AD4465" s="25"/>
      <c r="AE4465" s="25"/>
    </row>
    <row r="4466">
      <c r="A4466" s="11"/>
      <c r="B4466" s="11"/>
      <c r="C4466" s="11"/>
      <c r="D4466" s="11"/>
      <c r="E4466" s="11"/>
      <c r="F4466" s="11"/>
      <c r="H4466" s="11"/>
      <c r="I4466" s="11"/>
      <c r="K4466" s="11"/>
      <c r="L4466" s="78"/>
      <c r="P4466" s="25"/>
      <c r="Q4466" s="11"/>
      <c r="R4466" s="11"/>
      <c r="AB4466" s="25"/>
      <c r="AC4466" s="11"/>
      <c r="AD4466" s="25"/>
      <c r="AE4466" s="25"/>
    </row>
    <row r="4467">
      <c r="A4467" s="11"/>
      <c r="B4467" s="11"/>
      <c r="C4467" s="11"/>
      <c r="D4467" s="11"/>
      <c r="E4467" s="11"/>
      <c r="F4467" s="11"/>
      <c r="H4467" s="11"/>
      <c r="L4467" s="11"/>
      <c r="P4467" s="25"/>
      <c r="Q4467" s="11"/>
      <c r="R4467" s="11"/>
      <c r="AB4467" s="25"/>
      <c r="AC4467" s="11"/>
      <c r="AD4467" s="25"/>
      <c r="AE4467" s="25"/>
    </row>
    <row r="4468">
      <c r="A4468" s="11"/>
      <c r="B4468" s="11"/>
      <c r="C4468" s="11"/>
      <c r="D4468" s="11"/>
      <c r="E4468" s="11"/>
      <c r="F4468" s="11"/>
      <c r="H4468" s="11"/>
      <c r="I4468" s="11"/>
      <c r="K4468" s="11"/>
      <c r="L4468" s="78"/>
      <c r="P4468" s="25"/>
      <c r="Q4468" s="11"/>
      <c r="R4468" s="11"/>
      <c r="AB4468" s="25"/>
      <c r="AC4468" s="11"/>
      <c r="AD4468" s="25"/>
      <c r="AE4468" s="25"/>
    </row>
    <row r="4469">
      <c r="A4469" s="11"/>
      <c r="B4469" s="11"/>
      <c r="C4469" s="11"/>
      <c r="D4469" s="11"/>
      <c r="E4469" s="11"/>
      <c r="F4469" s="11"/>
      <c r="H4469" s="78"/>
      <c r="L4469" s="78"/>
      <c r="P4469" s="25"/>
      <c r="Q4469" s="11"/>
      <c r="S4469" s="11"/>
      <c r="AB4469" s="25"/>
      <c r="AC4469" s="11"/>
      <c r="AD4469" s="25"/>
      <c r="AE4469" s="25"/>
    </row>
    <row r="4470">
      <c r="A4470" s="11"/>
      <c r="B4470" s="11"/>
      <c r="C4470" s="11"/>
      <c r="D4470" s="11"/>
      <c r="E4470" s="11"/>
      <c r="F4470" s="11"/>
      <c r="H4470" s="11"/>
      <c r="I4470" s="11"/>
      <c r="L4470" s="78"/>
      <c r="P4470" s="25"/>
      <c r="Q4470" s="11"/>
      <c r="R4470" s="11"/>
      <c r="AB4470" s="25"/>
      <c r="AC4470" s="11"/>
      <c r="AD4470" s="25"/>
      <c r="AE4470" s="25"/>
    </row>
    <row r="4471">
      <c r="A4471" s="11"/>
      <c r="B4471" s="11"/>
      <c r="C4471" s="11"/>
      <c r="D4471" s="11"/>
      <c r="E4471" s="11"/>
      <c r="F4471" s="11"/>
      <c r="H4471" s="78"/>
      <c r="L4471" s="78"/>
      <c r="P4471" s="25"/>
      <c r="S4471" s="11"/>
      <c r="AB4471" s="25"/>
      <c r="AC4471" s="11"/>
      <c r="AD4471" s="25"/>
      <c r="AE4471" s="25"/>
    </row>
    <row r="4472">
      <c r="A4472" s="11"/>
      <c r="B4472" s="11"/>
      <c r="C4472" s="11"/>
      <c r="D4472" s="11"/>
      <c r="E4472" s="11"/>
      <c r="F4472" s="11"/>
      <c r="H4472" s="78"/>
      <c r="L4472" s="78"/>
      <c r="P4472" s="25"/>
      <c r="S4472" s="11"/>
      <c r="AB4472" s="25"/>
      <c r="AC4472" s="11"/>
      <c r="AD4472" s="25"/>
      <c r="AE4472" s="25"/>
    </row>
    <row r="4473">
      <c r="A4473" s="11"/>
      <c r="B4473" s="11"/>
      <c r="C4473" s="11"/>
      <c r="D4473" s="11"/>
      <c r="E4473" s="11"/>
      <c r="F4473" s="11"/>
      <c r="P4473" s="25"/>
      <c r="S4473" s="11"/>
      <c r="AB4473" s="25"/>
      <c r="AC4473" s="11"/>
      <c r="AD4473" s="25"/>
      <c r="AE4473" s="25"/>
    </row>
    <row r="4474">
      <c r="A4474" s="11"/>
      <c r="B4474" s="11"/>
      <c r="C4474" s="11"/>
      <c r="D4474" s="11"/>
      <c r="E4474" s="11"/>
      <c r="F4474" s="11"/>
      <c r="H4474" s="78"/>
      <c r="L4474" s="78"/>
      <c r="P4474" s="25"/>
      <c r="S4474" s="11"/>
      <c r="AB4474" s="25"/>
      <c r="AC4474" s="11"/>
      <c r="AD4474" s="25"/>
      <c r="AE4474" s="25"/>
    </row>
    <row r="4475">
      <c r="A4475" s="11"/>
      <c r="B4475" s="11"/>
      <c r="C4475" s="11"/>
      <c r="D4475" s="11"/>
      <c r="E4475" s="11"/>
      <c r="F4475" s="11"/>
      <c r="H4475" s="78"/>
      <c r="L4475" s="78"/>
      <c r="P4475" s="25"/>
      <c r="S4475" s="11"/>
      <c r="AB4475" s="25"/>
      <c r="AC4475" s="11"/>
      <c r="AD4475" s="25"/>
      <c r="AE4475" s="25"/>
    </row>
    <row r="4476">
      <c r="A4476" s="11"/>
      <c r="B4476" s="11"/>
      <c r="C4476" s="11"/>
      <c r="D4476" s="11"/>
      <c r="E4476" s="11"/>
      <c r="F4476" s="11"/>
      <c r="H4476" s="78"/>
      <c r="L4476" s="78"/>
      <c r="P4476" s="25"/>
      <c r="S4476" s="11"/>
      <c r="AB4476" s="25"/>
      <c r="AC4476" s="11"/>
      <c r="AD4476" s="25"/>
      <c r="AE4476" s="25"/>
    </row>
    <row r="4477">
      <c r="A4477" s="11"/>
      <c r="B4477" s="11"/>
      <c r="C4477" s="11"/>
      <c r="D4477" s="11"/>
      <c r="E4477" s="11"/>
      <c r="F4477" s="11"/>
      <c r="H4477" s="78"/>
      <c r="L4477" s="78"/>
      <c r="P4477" s="25"/>
      <c r="S4477" s="11"/>
      <c r="AB4477" s="25"/>
      <c r="AC4477" s="11"/>
      <c r="AD4477" s="25"/>
      <c r="AE4477" s="25"/>
    </row>
    <row r="4478">
      <c r="A4478" s="11"/>
      <c r="B4478" s="11"/>
      <c r="C4478" s="11"/>
      <c r="D4478" s="11"/>
      <c r="E4478" s="11"/>
      <c r="F4478" s="11"/>
      <c r="H4478" s="78"/>
      <c r="L4478" s="78"/>
      <c r="P4478" s="25"/>
      <c r="S4478" s="11"/>
      <c r="AB4478" s="25"/>
      <c r="AC4478" s="11"/>
      <c r="AD4478" s="25"/>
      <c r="AE4478" s="25"/>
    </row>
    <row r="4479">
      <c r="A4479" s="11"/>
      <c r="B4479" s="11"/>
      <c r="C4479" s="11"/>
      <c r="D4479" s="11"/>
      <c r="E4479" s="11"/>
      <c r="F4479" s="11"/>
      <c r="H4479" s="78"/>
      <c r="L4479" s="78"/>
      <c r="P4479" s="25"/>
      <c r="S4479" s="11"/>
      <c r="AB4479" s="25"/>
      <c r="AC4479" s="11"/>
      <c r="AD4479" s="25"/>
      <c r="AE4479" s="25"/>
    </row>
    <row r="4480">
      <c r="A4480" s="11"/>
      <c r="B4480" s="11"/>
      <c r="C4480" s="11"/>
      <c r="D4480" s="11"/>
      <c r="E4480" s="11"/>
      <c r="F4480" s="11"/>
      <c r="H4480" s="78"/>
      <c r="L4480" s="78"/>
      <c r="P4480" s="25"/>
      <c r="S4480" s="11"/>
      <c r="AB4480" s="25"/>
      <c r="AC4480" s="11"/>
      <c r="AD4480" s="25"/>
      <c r="AE4480" s="25"/>
    </row>
    <row r="4481">
      <c r="A4481" s="11"/>
      <c r="B4481" s="11"/>
      <c r="C4481" s="11"/>
      <c r="D4481" s="11"/>
      <c r="E4481" s="11"/>
      <c r="F4481" s="11"/>
      <c r="H4481" s="78"/>
      <c r="L4481" s="78"/>
      <c r="P4481" s="25"/>
      <c r="S4481" s="11"/>
      <c r="AB4481" s="25"/>
      <c r="AC4481" s="11"/>
      <c r="AD4481" s="25"/>
      <c r="AE4481" s="25"/>
    </row>
    <row r="4482">
      <c r="A4482" s="11"/>
      <c r="B4482" s="11"/>
      <c r="C4482" s="11"/>
      <c r="D4482" s="11"/>
      <c r="E4482" s="11"/>
      <c r="F4482" s="11"/>
      <c r="H4482" s="78"/>
      <c r="L4482" s="78"/>
      <c r="P4482" s="25"/>
      <c r="S4482" s="11"/>
      <c r="AB4482" s="25"/>
      <c r="AC4482" s="11"/>
      <c r="AD4482" s="25"/>
      <c r="AE4482" s="25"/>
    </row>
    <row r="4483">
      <c r="A4483" s="11"/>
      <c r="B4483" s="11"/>
      <c r="C4483" s="11"/>
      <c r="D4483" s="11"/>
      <c r="E4483" s="11"/>
      <c r="F4483" s="11"/>
      <c r="H4483" s="78"/>
      <c r="L4483" s="78"/>
      <c r="P4483" s="25"/>
      <c r="S4483" s="11"/>
      <c r="AB4483" s="25"/>
      <c r="AC4483" s="11"/>
      <c r="AD4483" s="25"/>
      <c r="AE4483" s="25"/>
    </row>
    <row r="4484">
      <c r="A4484" s="11"/>
      <c r="B4484" s="11"/>
      <c r="C4484" s="11"/>
      <c r="D4484" s="11"/>
      <c r="E4484" s="11"/>
      <c r="F4484" s="11"/>
      <c r="H4484" s="78"/>
      <c r="L4484" s="78"/>
      <c r="P4484" s="25"/>
      <c r="S4484" s="11"/>
      <c r="AB4484" s="25"/>
      <c r="AC4484" s="11"/>
      <c r="AD4484" s="25"/>
      <c r="AE4484" s="25"/>
    </row>
    <row r="4485">
      <c r="A4485" s="11"/>
      <c r="B4485" s="11"/>
      <c r="C4485" s="11"/>
      <c r="D4485" s="11"/>
      <c r="E4485" s="11"/>
      <c r="F4485" s="11"/>
      <c r="H4485" s="78"/>
      <c r="L4485" s="78"/>
      <c r="P4485" s="25"/>
      <c r="S4485" s="11"/>
      <c r="AB4485" s="25"/>
      <c r="AC4485" s="11"/>
      <c r="AD4485" s="25"/>
      <c r="AE4485" s="25"/>
    </row>
    <row r="4486">
      <c r="A4486" s="11"/>
      <c r="B4486" s="11"/>
      <c r="C4486" s="11"/>
      <c r="D4486" s="11"/>
      <c r="E4486" s="11"/>
      <c r="F4486" s="11"/>
      <c r="H4486" s="78"/>
      <c r="L4486" s="78"/>
      <c r="P4486" s="25"/>
      <c r="S4486" s="11"/>
      <c r="AB4486" s="25"/>
      <c r="AC4486" s="11"/>
      <c r="AD4486" s="25"/>
      <c r="AE4486" s="25"/>
    </row>
    <row r="4487">
      <c r="A4487" s="11"/>
      <c r="B4487" s="11"/>
      <c r="C4487" s="11"/>
      <c r="D4487" s="11"/>
      <c r="E4487" s="11"/>
      <c r="F4487" s="11"/>
      <c r="H4487" s="78"/>
      <c r="L4487" s="78"/>
      <c r="P4487" s="25"/>
      <c r="S4487" s="11"/>
      <c r="AB4487" s="25"/>
      <c r="AC4487" s="11"/>
      <c r="AD4487" s="25"/>
      <c r="AE4487" s="25"/>
    </row>
    <row r="4488">
      <c r="A4488" s="11"/>
      <c r="B4488" s="11"/>
      <c r="C4488" s="11"/>
      <c r="D4488" s="11"/>
      <c r="E4488" s="11"/>
      <c r="F4488" s="11"/>
      <c r="P4488" s="25"/>
      <c r="S4488" s="11"/>
      <c r="AB4488" s="25"/>
      <c r="AC4488" s="11"/>
      <c r="AD4488" s="25"/>
      <c r="AE4488" s="25"/>
    </row>
    <row r="4489">
      <c r="A4489" s="11"/>
      <c r="B4489" s="11"/>
      <c r="C4489" s="11"/>
      <c r="D4489" s="11"/>
      <c r="E4489" s="11"/>
      <c r="F4489" s="11"/>
      <c r="H4489" s="78"/>
      <c r="I4489" s="78"/>
      <c r="P4489" s="25"/>
      <c r="S4489" s="11"/>
      <c r="AB4489" s="25"/>
      <c r="AC4489" s="11"/>
      <c r="AD4489" s="25"/>
      <c r="AE4489" s="25"/>
    </row>
    <row r="4490">
      <c r="A4490" s="11"/>
      <c r="B4490" s="11"/>
      <c r="C4490" s="11"/>
      <c r="D4490" s="11"/>
      <c r="E4490" s="11"/>
      <c r="F4490" s="11"/>
      <c r="P4490" s="25"/>
      <c r="AB4490" s="25"/>
      <c r="AC4490" s="11"/>
      <c r="AD4490" s="25"/>
      <c r="AE4490" s="25"/>
    </row>
    <row r="4491">
      <c r="A4491" s="11"/>
      <c r="B4491" s="11"/>
      <c r="C4491" s="11"/>
      <c r="D4491" s="11"/>
      <c r="E4491" s="11"/>
      <c r="F4491" s="11"/>
      <c r="M4491" s="11"/>
      <c r="N4491" s="11"/>
      <c r="P4491" s="25"/>
      <c r="AB4491" s="25"/>
      <c r="AC4491" s="11"/>
      <c r="AD4491" s="25"/>
      <c r="AE4491" s="25"/>
    </row>
    <row r="4492">
      <c r="A4492" s="78"/>
      <c r="B4492" s="78"/>
      <c r="C4492" s="78"/>
      <c r="D4492" s="78"/>
      <c r="E4492" s="78"/>
      <c r="F4492" s="78"/>
      <c r="P4492" s="25"/>
      <c r="AB4492" s="25"/>
      <c r="AD4492" s="25"/>
      <c r="AE4492" s="25"/>
    </row>
    <row r="4493">
      <c r="A4493" s="78"/>
      <c r="B4493" s="78"/>
      <c r="C4493" s="78"/>
      <c r="D4493" s="78"/>
      <c r="E4493" s="78"/>
      <c r="F4493" s="78"/>
      <c r="P4493" s="25"/>
      <c r="AB4493" s="25"/>
      <c r="AD4493" s="25"/>
      <c r="AE4493" s="25"/>
    </row>
    <row r="4494">
      <c r="A4494" s="78"/>
      <c r="B4494" s="78"/>
      <c r="C4494" s="78"/>
      <c r="D4494" s="78"/>
      <c r="E4494" s="78"/>
      <c r="F4494" s="78"/>
      <c r="P4494" s="25"/>
      <c r="AB4494" s="25"/>
      <c r="AD4494" s="25"/>
      <c r="AE4494" s="25"/>
    </row>
    <row r="4495">
      <c r="A4495" s="78"/>
      <c r="B4495" s="78"/>
      <c r="C4495" s="78"/>
      <c r="D4495" s="78"/>
      <c r="E4495" s="78"/>
      <c r="F4495" s="78"/>
      <c r="P4495" s="25"/>
      <c r="AB4495" s="25"/>
      <c r="AD4495" s="25"/>
      <c r="AE4495" s="25"/>
    </row>
    <row r="4496">
      <c r="A4496" s="78"/>
      <c r="B4496" s="78"/>
      <c r="C4496" s="78"/>
      <c r="D4496" s="78"/>
      <c r="E4496" s="78"/>
      <c r="F4496" s="78"/>
      <c r="P4496" s="25"/>
      <c r="AB4496" s="25"/>
      <c r="AD4496" s="25"/>
      <c r="AE4496" s="25"/>
    </row>
    <row r="4497">
      <c r="A4497" s="78"/>
      <c r="B4497" s="78"/>
      <c r="C4497" s="78"/>
      <c r="D4497" s="78"/>
      <c r="E4497" s="78"/>
      <c r="F4497" s="78"/>
      <c r="P4497" s="25"/>
      <c r="AB4497" s="25"/>
      <c r="AD4497" s="25"/>
      <c r="AE4497" s="25"/>
    </row>
    <row r="4498">
      <c r="A4498" s="78"/>
      <c r="B4498" s="78"/>
      <c r="C4498" s="78"/>
      <c r="D4498" s="78"/>
      <c r="E4498" s="78"/>
      <c r="F4498" s="78"/>
      <c r="P4498" s="25"/>
      <c r="AB4498" s="25"/>
      <c r="AD4498" s="25"/>
      <c r="AE4498" s="25"/>
    </row>
    <row r="4499">
      <c r="A4499" s="78"/>
      <c r="B4499" s="78"/>
      <c r="C4499" s="78"/>
      <c r="D4499" s="78"/>
      <c r="E4499" s="78"/>
      <c r="F4499" s="78"/>
      <c r="P4499" s="25"/>
      <c r="AB4499" s="25"/>
      <c r="AD4499" s="25"/>
      <c r="AE4499" s="25"/>
    </row>
    <row r="4500">
      <c r="A4500" s="78"/>
      <c r="B4500" s="78"/>
      <c r="C4500" s="78"/>
      <c r="D4500" s="78"/>
      <c r="E4500" s="78"/>
      <c r="F4500" s="78"/>
      <c r="P4500" s="25"/>
      <c r="AB4500" s="25"/>
      <c r="AD4500" s="25"/>
      <c r="AE4500" s="25"/>
    </row>
    <row r="4501">
      <c r="A4501" s="78"/>
      <c r="B4501" s="78"/>
      <c r="C4501" s="78"/>
      <c r="D4501" s="78"/>
      <c r="E4501" s="78"/>
      <c r="F4501" s="78"/>
      <c r="P4501" s="25"/>
      <c r="AB4501" s="25"/>
      <c r="AD4501" s="25"/>
      <c r="AE4501" s="25"/>
    </row>
    <row r="4502">
      <c r="A4502" s="78"/>
      <c r="B4502" s="78"/>
      <c r="C4502" s="78"/>
      <c r="D4502" s="78"/>
      <c r="E4502" s="78"/>
      <c r="F4502" s="78"/>
      <c r="P4502" s="25"/>
      <c r="AB4502" s="25"/>
      <c r="AD4502" s="25"/>
      <c r="AE4502" s="25"/>
    </row>
    <row r="4503">
      <c r="A4503" s="78"/>
      <c r="B4503" s="78"/>
      <c r="C4503" s="78"/>
      <c r="D4503" s="78"/>
      <c r="E4503" s="78"/>
      <c r="F4503" s="78"/>
      <c r="P4503" s="25"/>
      <c r="AB4503" s="25"/>
      <c r="AD4503" s="25"/>
      <c r="AE4503" s="25"/>
    </row>
    <row r="4504">
      <c r="A4504" s="78"/>
      <c r="B4504" s="78"/>
      <c r="C4504" s="78"/>
      <c r="D4504" s="78"/>
      <c r="E4504" s="78"/>
      <c r="F4504" s="78"/>
      <c r="P4504" s="25"/>
      <c r="AB4504" s="25"/>
      <c r="AD4504" s="25"/>
      <c r="AE4504" s="25"/>
    </row>
    <row r="4505">
      <c r="A4505" s="78"/>
      <c r="B4505" s="78"/>
      <c r="C4505" s="78"/>
      <c r="D4505" s="78"/>
      <c r="E4505" s="78"/>
      <c r="F4505" s="78"/>
      <c r="P4505" s="25"/>
      <c r="AB4505" s="25"/>
      <c r="AD4505" s="25"/>
      <c r="AE4505" s="25"/>
    </row>
    <row r="4506">
      <c r="A4506" s="78"/>
      <c r="B4506" s="78"/>
      <c r="C4506" s="78"/>
      <c r="D4506" s="78"/>
      <c r="E4506" s="78"/>
      <c r="F4506" s="78"/>
      <c r="P4506" s="25"/>
      <c r="AB4506" s="25"/>
      <c r="AD4506" s="25"/>
      <c r="AE4506" s="25"/>
    </row>
    <row r="4507">
      <c r="A4507" s="78"/>
      <c r="B4507" s="78"/>
      <c r="C4507" s="78"/>
      <c r="D4507" s="78"/>
      <c r="E4507" s="78"/>
      <c r="F4507" s="78"/>
      <c r="P4507" s="25"/>
      <c r="AB4507" s="25"/>
      <c r="AD4507" s="25"/>
      <c r="AE4507" s="25"/>
    </row>
    <row r="4508">
      <c r="A4508" s="78"/>
      <c r="B4508" s="78"/>
      <c r="C4508" s="78"/>
      <c r="D4508" s="78"/>
      <c r="E4508" s="78"/>
      <c r="F4508" s="78"/>
      <c r="P4508" s="25"/>
      <c r="AB4508" s="25"/>
      <c r="AD4508" s="25"/>
      <c r="AE4508" s="25"/>
    </row>
    <row r="4509">
      <c r="A4509" s="78"/>
      <c r="B4509" s="78"/>
      <c r="C4509" s="78"/>
      <c r="D4509" s="78"/>
      <c r="E4509" s="78"/>
      <c r="F4509" s="78"/>
      <c r="P4509" s="25"/>
      <c r="AB4509" s="25"/>
      <c r="AD4509" s="25"/>
      <c r="AE4509" s="25"/>
    </row>
    <row r="4510">
      <c r="A4510" s="78"/>
      <c r="B4510" s="78"/>
      <c r="C4510" s="78"/>
      <c r="D4510" s="78"/>
      <c r="E4510" s="78"/>
      <c r="F4510" s="78"/>
      <c r="M4510" s="78"/>
      <c r="N4510" s="78"/>
      <c r="P4510" s="25"/>
      <c r="AB4510" s="25"/>
      <c r="AD4510" s="25"/>
      <c r="AE4510" s="25"/>
    </row>
    <row r="4511">
      <c r="A4511" s="78"/>
      <c r="B4511" s="78"/>
      <c r="C4511" s="78"/>
      <c r="D4511" s="78"/>
      <c r="E4511" s="78"/>
      <c r="F4511" s="78"/>
      <c r="P4511" s="25"/>
      <c r="AB4511" s="25"/>
      <c r="AD4511" s="25"/>
      <c r="AE4511" s="25"/>
    </row>
    <row r="4512">
      <c r="A4512" s="78"/>
      <c r="B4512" s="78"/>
      <c r="C4512" s="78"/>
      <c r="D4512" s="78"/>
      <c r="E4512" s="78"/>
      <c r="F4512" s="78"/>
      <c r="H4512" s="78"/>
      <c r="I4512" s="78"/>
      <c r="P4512" s="25"/>
      <c r="AB4512" s="25"/>
      <c r="AD4512" s="25"/>
      <c r="AE4512" s="25"/>
    </row>
    <row r="4513">
      <c r="A4513" s="78"/>
      <c r="B4513" s="78"/>
      <c r="C4513" s="78"/>
      <c r="D4513" s="78"/>
      <c r="E4513" s="78"/>
      <c r="F4513" s="78"/>
      <c r="H4513" s="78"/>
      <c r="I4513" s="78"/>
      <c r="P4513" s="25"/>
      <c r="AB4513" s="25"/>
      <c r="AD4513" s="25"/>
      <c r="AE4513" s="25"/>
    </row>
    <row r="4514">
      <c r="A4514" s="78"/>
      <c r="B4514" s="78"/>
      <c r="C4514" s="78"/>
      <c r="D4514" s="78"/>
      <c r="E4514" s="78"/>
      <c r="F4514" s="78"/>
      <c r="H4514" s="78"/>
      <c r="I4514" s="78"/>
      <c r="P4514" s="25"/>
      <c r="AB4514" s="25"/>
      <c r="AD4514" s="25"/>
      <c r="AE4514" s="25"/>
    </row>
    <row r="4515">
      <c r="A4515" s="78"/>
      <c r="B4515" s="78"/>
      <c r="C4515" s="78"/>
      <c r="D4515" s="78"/>
      <c r="E4515" s="78"/>
      <c r="F4515" s="78"/>
      <c r="H4515" s="78"/>
      <c r="I4515" s="78"/>
      <c r="P4515" s="25"/>
      <c r="AB4515" s="25"/>
      <c r="AD4515" s="25"/>
      <c r="AE4515" s="25"/>
    </row>
    <row r="4516">
      <c r="A4516" s="78"/>
      <c r="B4516" s="78"/>
      <c r="C4516" s="78"/>
      <c r="D4516" s="78"/>
      <c r="E4516" s="78"/>
      <c r="F4516" s="78"/>
      <c r="H4516" s="78"/>
      <c r="I4516" s="78"/>
      <c r="P4516" s="25"/>
      <c r="AB4516" s="25"/>
      <c r="AD4516" s="25"/>
      <c r="AE4516" s="25"/>
    </row>
    <row r="4517">
      <c r="A4517" s="78"/>
      <c r="B4517" s="78"/>
      <c r="C4517" s="78"/>
      <c r="D4517" s="78"/>
      <c r="E4517" s="78"/>
      <c r="F4517" s="78"/>
      <c r="H4517" s="78"/>
      <c r="I4517" s="78"/>
      <c r="P4517" s="25"/>
      <c r="AB4517" s="25"/>
      <c r="AD4517" s="25"/>
      <c r="AE4517" s="25"/>
    </row>
    <row r="4518">
      <c r="A4518" s="78"/>
      <c r="B4518" s="78"/>
      <c r="C4518" s="78"/>
      <c r="D4518" s="78"/>
      <c r="E4518" s="78"/>
      <c r="F4518" s="78"/>
      <c r="H4518" s="78"/>
      <c r="I4518" s="78"/>
      <c r="P4518" s="25"/>
      <c r="AB4518" s="25"/>
      <c r="AD4518" s="25"/>
      <c r="AE4518" s="25"/>
    </row>
    <row r="4519">
      <c r="A4519" s="78"/>
      <c r="B4519" s="78"/>
      <c r="C4519" s="78"/>
      <c r="D4519" s="78"/>
      <c r="E4519" s="78"/>
      <c r="F4519" s="78"/>
      <c r="H4519" s="78"/>
      <c r="I4519" s="78"/>
      <c r="P4519" s="25"/>
      <c r="AB4519" s="25"/>
      <c r="AD4519" s="25"/>
      <c r="AE4519" s="25"/>
    </row>
    <row r="4520">
      <c r="A4520" s="78"/>
      <c r="B4520" s="78"/>
      <c r="C4520" s="78"/>
      <c r="D4520" s="78"/>
      <c r="E4520" s="78"/>
      <c r="F4520" s="78"/>
      <c r="H4520" s="78"/>
      <c r="I4520" s="78"/>
      <c r="P4520" s="25"/>
      <c r="AB4520" s="25"/>
      <c r="AD4520" s="25"/>
      <c r="AE4520" s="25"/>
    </row>
    <row r="4521">
      <c r="A4521" s="78"/>
      <c r="B4521" s="78"/>
      <c r="C4521" s="78"/>
      <c r="D4521" s="78"/>
      <c r="E4521" s="78"/>
      <c r="F4521" s="78"/>
      <c r="H4521" s="78"/>
      <c r="I4521" s="78"/>
      <c r="P4521" s="25"/>
      <c r="AB4521" s="25"/>
      <c r="AD4521" s="25"/>
      <c r="AE4521" s="25"/>
    </row>
    <row r="4522">
      <c r="A4522" s="78"/>
      <c r="B4522" s="78"/>
      <c r="C4522" s="78"/>
      <c r="D4522" s="78"/>
      <c r="E4522" s="78"/>
      <c r="F4522" s="78"/>
      <c r="H4522" s="78"/>
      <c r="I4522" s="78"/>
      <c r="P4522" s="25"/>
      <c r="AB4522" s="25"/>
      <c r="AD4522" s="25"/>
      <c r="AE4522" s="25"/>
    </row>
    <row r="4523">
      <c r="A4523" s="78"/>
      <c r="B4523" s="78"/>
      <c r="C4523" s="78"/>
      <c r="D4523" s="78"/>
      <c r="E4523" s="78"/>
      <c r="F4523" s="78"/>
      <c r="H4523" s="78"/>
      <c r="I4523" s="78"/>
      <c r="P4523" s="25"/>
      <c r="AB4523" s="25"/>
      <c r="AD4523" s="25"/>
      <c r="AE4523" s="25"/>
    </row>
    <row r="4524">
      <c r="A4524" s="78"/>
      <c r="B4524" s="78"/>
      <c r="C4524" s="78"/>
      <c r="D4524" s="78"/>
      <c r="E4524" s="78"/>
      <c r="F4524" s="78"/>
      <c r="H4524" s="78"/>
      <c r="I4524" s="78"/>
      <c r="P4524" s="25"/>
      <c r="AB4524" s="25"/>
      <c r="AD4524" s="25"/>
      <c r="AE4524" s="25"/>
    </row>
    <row r="4525">
      <c r="A4525" s="78"/>
      <c r="B4525" s="78"/>
      <c r="C4525" s="78"/>
      <c r="D4525" s="78"/>
      <c r="E4525" s="78"/>
      <c r="F4525" s="78"/>
      <c r="H4525" s="78"/>
      <c r="I4525" s="78"/>
      <c r="P4525" s="25"/>
      <c r="AB4525" s="25"/>
      <c r="AD4525" s="25"/>
      <c r="AE4525" s="25"/>
    </row>
    <row r="4526">
      <c r="A4526" s="78"/>
      <c r="B4526" s="78"/>
      <c r="C4526" s="78"/>
      <c r="D4526" s="78"/>
      <c r="E4526" s="78"/>
      <c r="F4526" s="78"/>
      <c r="H4526" s="78"/>
      <c r="I4526" s="78"/>
      <c r="P4526" s="25"/>
      <c r="AB4526" s="25"/>
      <c r="AD4526" s="25"/>
      <c r="AE4526" s="25"/>
    </row>
    <row r="4527">
      <c r="A4527" s="78"/>
      <c r="B4527" s="78"/>
      <c r="C4527" s="78"/>
      <c r="D4527" s="78"/>
      <c r="E4527" s="78"/>
      <c r="F4527" s="78"/>
      <c r="P4527" s="25"/>
      <c r="AB4527" s="25"/>
      <c r="AD4527" s="25"/>
      <c r="AE4527" s="25"/>
    </row>
    <row r="4528">
      <c r="A4528" s="78"/>
      <c r="B4528" s="78"/>
      <c r="C4528" s="78"/>
      <c r="D4528" s="78"/>
      <c r="E4528" s="78"/>
      <c r="F4528" s="78"/>
      <c r="H4528" s="78"/>
      <c r="I4528" s="78"/>
      <c r="P4528" s="25"/>
      <c r="AB4528" s="25"/>
      <c r="AD4528" s="25"/>
      <c r="AE4528" s="25"/>
    </row>
    <row r="4529">
      <c r="A4529" s="78"/>
      <c r="B4529" s="78"/>
      <c r="C4529" s="78"/>
      <c r="D4529" s="78"/>
      <c r="E4529" s="78"/>
      <c r="F4529" s="78"/>
      <c r="P4529" s="25"/>
      <c r="AB4529" s="25"/>
      <c r="AD4529" s="25"/>
      <c r="AE4529" s="25"/>
    </row>
    <row r="4530">
      <c r="A4530" s="78"/>
      <c r="B4530" s="78"/>
      <c r="C4530" s="78"/>
      <c r="D4530" s="78"/>
      <c r="E4530" s="78"/>
      <c r="F4530" s="78"/>
      <c r="P4530" s="25"/>
      <c r="AB4530" s="25"/>
      <c r="AD4530" s="25"/>
      <c r="AE4530" s="25"/>
    </row>
    <row r="4531">
      <c r="A4531" s="78"/>
      <c r="B4531" s="78"/>
      <c r="C4531" s="78"/>
      <c r="D4531" s="78"/>
      <c r="E4531" s="78"/>
      <c r="F4531" s="78"/>
      <c r="P4531" s="25"/>
      <c r="AB4531" s="25"/>
      <c r="AD4531" s="25"/>
      <c r="AE4531" s="25"/>
    </row>
    <row r="4532">
      <c r="A4532" s="78"/>
      <c r="B4532" s="78"/>
      <c r="C4532" s="78"/>
      <c r="D4532" s="78"/>
      <c r="E4532" s="78"/>
      <c r="F4532" s="78"/>
      <c r="P4532" s="25"/>
      <c r="AB4532" s="25"/>
      <c r="AD4532" s="25"/>
      <c r="AE4532" s="25"/>
    </row>
    <row r="4533">
      <c r="A4533" s="78"/>
      <c r="B4533" s="78"/>
      <c r="C4533" s="78"/>
      <c r="D4533" s="78"/>
      <c r="E4533" s="78"/>
      <c r="F4533" s="78"/>
      <c r="H4533" s="78"/>
      <c r="I4533" s="78"/>
      <c r="K4533" s="78"/>
      <c r="P4533" s="25"/>
      <c r="AB4533" s="25"/>
      <c r="AD4533" s="25"/>
      <c r="AE4533" s="25"/>
    </row>
    <row r="4534">
      <c r="A4534" s="78"/>
      <c r="B4534" s="78"/>
      <c r="C4534" s="78"/>
      <c r="D4534" s="78"/>
      <c r="E4534" s="78"/>
      <c r="F4534" s="78"/>
      <c r="H4534" s="78"/>
      <c r="I4534" s="78"/>
      <c r="P4534" s="25"/>
      <c r="AB4534" s="25"/>
      <c r="AD4534" s="25"/>
      <c r="AE4534" s="25"/>
    </row>
    <row r="4535">
      <c r="A4535" s="78"/>
      <c r="B4535" s="78"/>
      <c r="C4535" s="78"/>
      <c r="D4535" s="78"/>
      <c r="E4535" s="78"/>
      <c r="F4535" s="78"/>
      <c r="P4535" s="25"/>
      <c r="AB4535" s="25"/>
      <c r="AD4535" s="25"/>
      <c r="AE4535" s="25"/>
    </row>
    <row r="4536">
      <c r="A4536" s="78"/>
      <c r="B4536" s="78"/>
      <c r="C4536" s="78"/>
      <c r="D4536" s="78"/>
      <c r="E4536" s="78"/>
      <c r="F4536" s="78"/>
      <c r="P4536" s="25"/>
      <c r="AB4536" s="25"/>
      <c r="AD4536" s="25"/>
      <c r="AE4536" s="25"/>
    </row>
    <row r="4537">
      <c r="A4537" s="78"/>
      <c r="B4537" s="78"/>
      <c r="C4537" s="78"/>
      <c r="D4537" s="78"/>
      <c r="E4537" s="78"/>
      <c r="F4537" s="78"/>
      <c r="P4537" s="25"/>
      <c r="AB4537" s="25"/>
      <c r="AD4537" s="25"/>
      <c r="AE4537" s="25"/>
    </row>
    <row r="4538">
      <c r="A4538" s="78"/>
      <c r="B4538" s="78"/>
      <c r="C4538" s="78"/>
      <c r="D4538" s="78"/>
      <c r="E4538" s="78"/>
      <c r="F4538" s="78"/>
      <c r="P4538" s="25"/>
      <c r="AB4538" s="25"/>
      <c r="AD4538" s="25"/>
      <c r="AE4538" s="25"/>
    </row>
    <row r="4539">
      <c r="A4539" s="78"/>
      <c r="B4539" s="78"/>
      <c r="C4539" s="78"/>
      <c r="D4539" s="78"/>
      <c r="E4539" s="78"/>
      <c r="F4539" s="78"/>
      <c r="P4539" s="25"/>
      <c r="AB4539" s="25"/>
      <c r="AD4539" s="25"/>
      <c r="AE4539" s="25"/>
    </row>
    <row r="4540">
      <c r="A4540" s="78"/>
      <c r="B4540" s="78"/>
      <c r="C4540" s="78"/>
      <c r="D4540" s="78"/>
      <c r="E4540" s="78"/>
      <c r="F4540" s="78"/>
      <c r="P4540" s="25"/>
      <c r="AB4540" s="25"/>
      <c r="AD4540" s="25"/>
      <c r="AE4540" s="25"/>
    </row>
    <row r="4541">
      <c r="A4541" s="78"/>
      <c r="B4541" s="78"/>
      <c r="C4541" s="78"/>
      <c r="D4541" s="78"/>
      <c r="E4541" s="78"/>
      <c r="F4541" s="78"/>
      <c r="P4541" s="25"/>
      <c r="AB4541" s="25"/>
      <c r="AD4541" s="25"/>
      <c r="AE4541" s="25"/>
    </row>
    <row r="4542">
      <c r="A4542" s="78"/>
      <c r="B4542" s="78"/>
      <c r="C4542" s="78"/>
      <c r="D4542" s="78"/>
      <c r="E4542" s="78"/>
      <c r="F4542" s="78"/>
      <c r="P4542" s="25"/>
      <c r="AB4542" s="25"/>
      <c r="AD4542" s="25"/>
      <c r="AE4542" s="25"/>
    </row>
    <row r="4543">
      <c r="A4543" s="78"/>
      <c r="B4543" s="78"/>
      <c r="C4543" s="78"/>
      <c r="D4543" s="78"/>
      <c r="E4543" s="78"/>
      <c r="F4543" s="78"/>
      <c r="H4543" s="78"/>
      <c r="I4543" s="78"/>
      <c r="K4543" s="78"/>
      <c r="P4543" s="25"/>
      <c r="AB4543" s="25"/>
      <c r="AD4543" s="25"/>
      <c r="AE4543" s="25"/>
    </row>
    <row r="4544">
      <c r="A4544" s="78"/>
      <c r="B4544" s="78"/>
      <c r="C4544" s="78"/>
      <c r="D4544" s="78"/>
      <c r="E4544" s="78"/>
      <c r="F4544" s="78"/>
      <c r="H4544" s="78"/>
      <c r="I4544" s="78"/>
      <c r="K4544" s="78"/>
      <c r="P4544" s="25"/>
      <c r="AB4544" s="25"/>
      <c r="AD4544" s="25"/>
      <c r="AE4544" s="25"/>
    </row>
    <row r="4545">
      <c r="A4545" s="78"/>
      <c r="B4545" s="78"/>
      <c r="C4545" s="78"/>
      <c r="D4545" s="78"/>
      <c r="E4545" s="78"/>
      <c r="F4545" s="78"/>
      <c r="H4545" s="78"/>
      <c r="I4545" s="78"/>
      <c r="K4545" s="78"/>
      <c r="P4545" s="25"/>
      <c r="AB4545" s="25"/>
      <c r="AD4545" s="25"/>
      <c r="AE4545" s="25"/>
    </row>
    <row r="4546">
      <c r="A4546" s="78"/>
      <c r="B4546" s="78"/>
      <c r="C4546" s="78"/>
      <c r="D4546" s="78"/>
      <c r="E4546" s="78"/>
      <c r="F4546" s="78"/>
      <c r="H4546" s="78"/>
      <c r="I4546" s="78"/>
      <c r="K4546" s="78"/>
      <c r="P4546" s="25"/>
      <c r="AB4546" s="25"/>
      <c r="AD4546" s="25"/>
      <c r="AE4546" s="25"/>
    </row>
    <row r="4547">
      <c r="A4547" s="78"/>
      <c r="B4547" s="78"/>
      <c r="C4547" s="78"/>
      <c r="D4547" s="78"/>
      <c r="E4547" s="78"/>
      <c r="F4547" s="78"/>
      <c r="P4547" s="25"/>
      <c r="AB4547" s="25"/>
      <c r="AD4547" s="25"/>
      <c r="AE4547" s="25"/>
    </row>
    <row r="4548">
      <c r="A4548" s="78"/>
      <c r="B4548" s="78"/>
      <c r="C4548" s="78"/>
      <c r="D4548" s="78"/>
      <c r="E4548" s="78"/>
      <c r="F4548" s="78"/>
      <c r="P4548" s="25"/>
      <c r="AB4548" s="25"/>
      <c r="AD4548" s="25"/>
      <c r="AE4548" s="25"/>
    </row>
    <row r="4549">
      <c r="A4549" s="78"/>
      <c r="B4549" s="78"/>
      <c r="C4549" s="78"/>
      <c r="D4549" s="78"/>
      <c r="E4549" s="78"/>
      <c r="F4549" s="78"/>
      <c r="P4549" s="25"/>
      <c r="AB4549" s="25"/>
      <c r="AD4549" s="25"/>
      <c r="AE4549" s="25"/>
    </row>
    <row r="4550">
      <c r="A4550" s="78"/>
      <c r="B4550" s="78"/>
      <c r="C4550" s="78"/>
      <c r="D4550" s="78"/>
      <c r="E4550" s="78"/>
      <c r="F4550" s="78"/>
      <c r="P4550" s="25"/>
      <c r="AB4550" s="25"/>
      <c r="AD4550" s="25"/>
      <c r="AE4550" s="25"/>
    </row>
    <row r="4551">
      <c r="A4551" s="78"/>
      <c r="B4551" s="78"/>
      <c r="C4551" s="78"/>
      <c r="D4551" s="78"/>
      <c r="E4551" s="78"/>
      <c r="F4551" s="78"/>
      <c r="P4551" s="25"/>
      <c r="AB4551" s="25"/>
      <c r="AD4551" s="25"/>
      <c r="AE4551" s="25"/>
    </row>
    <row r="4552">
      <c r="A4552" s="78"/>
      <c r="B4552" s="78"/>
      <c r="C4552" s="78"/>
      <c r="D4552" s="78"/>
      <c r="E4552" s="78"/>
      <c r="F4552" s="78"/>
      <c r="H4552" s="78"/>
      <c r="I4552" s="78"/>
      <c r="P4552" s="25"/>
      <c r="AB4552" s="25"/>
      <c r="AD4552" s="25"/>
      <c r="AE4552" s="25"/>
    </row>
    <row r="4553">
      <c r="A4553" s="78"/>
      <c r="B4553" s="78"/>
      <c r="C4553" s="78"/>
      <c r="D4553" s="78"/>
      <c r="E4553" s="78"/>
      <c r="F4553" s="78"/>
      <c r="P4553" s="25"/>
      <c r="AB4553" s="25"/>
      <c r="AD4553" s="25"/>
      <c r="AE4553" s="25"/>
    </row>
    <row r="4554">
      <c r="A4554" s="78"/>
      <c r="B4554" s="78"/>
      <c r="C4554" s="78"/>
      <c r="D4554" s="78"/>
      <c r="E4554" s="78"/>
      <c r="F4554" s="78"/>
      <c r="P4554" s="25"/>
      <c r="AB4554" s="25"/>
      <c r="AD4554" s="25"/>
      <c r="AE4554" s="25"/>
    </row>
    <row r="4555">
      <c r="A4555" s="78"/>
      <c r="B4555" s="78"/>
      <c r="C4555" s="78"/>
      <c r="D4555" s="78"/>
      <c r="E4555" s="78"/>
      <c r="F4555" s="78"/>
      <c r="H4555" s="78"/>
      <c r="I4555" s="78"/>
      <c r="K4555" s="78"/>
      <c r="P4555" s="25"/>
      <c r="AB4555" s="25"/>
      <c r="AD4555" s="25"/>
      <c r="AE4555" s="25"/>
    </row>
    <row r="4556">
      <c r="A4556" s="78"/>
      <c r="B4556" s="78"/>
      <c r="C4556" s="78"/>
      <c r="D4556" s="78"/>
      <c r="E4556" s="78"/>
      <c r="F4556" s="78"/>
      <c r="P4556" s="25"/>
      <c r="AB4556" s="25"/>
      <c r="AD4556" s="25"/>
      <c r="AE4556" s="25"/>
    </row>
    <row r="4557">
      <c r="A4557" s="78"/>
      <c r="B4557" s="78"/>
      <c r="C4557" s="78"/>
      <c r="D4557" s="78"/>
      <c r="E4557" s="78"/>
      <c r="F4557" s="78"/>
      <c r="P4557" s="25"/>
      <c r="AB4557" s="25"/>
      <c r="AD4557" s="25"/>
      <c r="AE4557" s="25"/>
    </row>
    <row r="4558">
      <c r="A4558" s="78"/>
      <c r="B4558" s="78"/>
      <c r="C4558" s="78"/>
      <c r="D4558" s="78"/>
      <c r="E4558" s="78"/>
      <c r="F4558" s="78"/>
      <c r="P4558" s="25"/>
      <c r="AB4558" s="25"/>
      <c r="AD4558" s="25"/>
      <c r="AE4558" s="25"/>
    </row>
    <row r="4559">
      <c r="A4559" s="78"/>
      <c r="B4559" s="78"/>
      <c r="C4559" s="78"/>
      <c r="D4559" s="78"/>
      <c r="E4559" s="78"/>
      <c r="F4559" s="78"/>
      <c r="P4559" s="25"/>
      <c r="AB4559" s="25"/>
      <c r="AD4559" s="25"/>
      <c r="AE4559" s="25"/>
    </row>
    <row r="4560">
      <c r="A4560" s="78"/>
      <c r="B4560" s="78"/>
      <c r="C4560" s="78"/>
      <c r="D4560" s="78"/>
      <c r="E4560" s="78"/>
      <c r="F4560" s="78"/>
      <c r="P4560" s="25"/>
      <c r="AB4560" s="25"/>
      <c r="AD4560" s="25"/>
      <c r="AE4560" s="25"/>
    </row>
    <row r="4561">
      <c r="A4561" s="78"/>
      <c r="B4561" s="78"/>
      <c r="C4561" s="78"/>
      <c r="D4561" s="78"/>
      <c r="E4561" s="78"/>
      <c r="F4561" s="78"/>
      <c r="P4561" s="25"/>
      <c r="AB4561" s="25"/>
      <c r="AD4561" s="25"/>
      <c r="AE4561" s="25"/>
    </row>
    <row r="4562">
      <c r="A4562" s="78"/>
      <c r="B4562" s="78"/>
      <c r="C4562" s="78"/>
      <c r="D4562" s="78"/>
      <c r="E4562" s="78"/>
      <c r="F4562" s="78"/>
      <c r="H4562" s="78"/>
      <c r="I4562" s="78"/>
      <c r="K4562" s="78"/>
      <c r="P4562" s="25"/>
      <c r="AB4562" s="25"/>
      <c r="AD4562" s="25"/>
      <c r="AE4562" s="25"/>
    </row>
    <row r="4563">
      <c r="A4563" s="78"/>
      <c r="B4563" s="78"/>
      <c r="C4563" s="78"/>
      <c r="D4563" s="78"/>
      <c r="E4563" s="78"/>
      <c r="F4563" s="78"/>
      <c r="H4563" s="78"/>
      <c r="I4563" s="78"/>
      <c r="K4563" s="78"/>
      <c r="P4563" s="25"/>
      <c r="AB4563" s="25"/>
      <c r="AD4563" s="25"/>
      <c r="AE4563" s="25"/>
    </row>
    <row r="4564">
      <c r="A4564" s="78"/>
      <c r="B4564" s="78"/>
      <c r="C4564" s="78"/>
      <c r="D4564" s="78"/>
      <c r="E4564" s="78"/>
      <c r="F4564" s="78"/>
      <c r="P4564" s="25"/>
      <c r="AB4564" s="25"/>
      <c r="AD4564" s="25"/>
      <c r="AE4564" s="25"/>
    </row>
    <row r="4565">
      <c r="A4565" s="78"/>
      <c r="B4565" s="78"/>
      <c r="C4565" s="78"/>
      <c r="D4565" s="78"/>
      <c r="E4565" s="78"/>
      <c r="F4565" s="78"/>
      <c r="P4565" s="25"/>
      <c r="AB4565" s="25"/>
      <c r="AD4565" s="25"/>
      <c r="AE4565" s="25"/>
    </row>
    <row r="4566">
      <c r="A4566" s="78"/>
      <c r="B4566" s="78"/>
      <c r="C4566" s="78"/>
      <c r="D4566" s="78"/>
      <c r="E4566" s="78"/>
      <c r="F4566" s="78"/>
      <c r="P4566" s="25"/>
      <c r="AB4566" s="25"/>
      <c r="AD4566" s="25"/>
      <c r="AE4566" s="25"/>
    </row>
    <row r="4567">
      <c r="A4567" s="78"/>
      <c r="B4567" s="78"/>
      <c r="C4567" s="78"/>
      <c r="D4567" s="78"/>
      <c r="E4567" s="78"/>
      <c r="F4567" s="78"/>
      <c r="H4567" s="78"/>
      <c r="I4567" s="78"/>
      <c r="K4567" s="78"/>
      <c r="P4567" s="25"/>
      <c r="AB4567" s="25"/>
      <c r="AD4567" s="25"/>
      <c r="AE4567" s="25"/>
    </row>
    <row r="4568">
      <c r="A4568" s="78"/>
      <c r="B4568" s="78"/>
      <c r="C4568" s="78"/>
      <c r="D4568" s="78"/>
      <c r="E4568" s="78"/>
      <c r="F4568" s="78"/>
      <c r="P4568" s="25"/>
      <c r="AB4568" s="25"/>
      <c r="AD4568" s="25"/>
      <c r="AE4568" s="25"/>
    </row>
    <row r="4569">
      <c r="A4569" s="78"/>
      <c r="B4569" s="78"/>
      <c r="C4569" s="78"/>
      <c r="D4569" s="78"/>
      <c r="E4569" s="78"/>
      <c r="F4569" s="78"/>
      <c r="P4569" s="25"/>
      <c r="AB4569" s="25"/>
      <c r="AD4569" s="25"/>
      <c r="AE4569" s="25"/>
    </row>
    <row r="4570">
      <c r="A4570" s="78"/>
      <c r="B4570" s="78"/>
      <c r="C4570" s="78"/>
      <c r="D4570" s="78"/>
      <c r="E4570" s="78"/>
      <c r="F4570" s="78"/>
      <c r="P4570" s="25"/>
      <c r="AB4570" s="25"/>
      <c r="AD4570" s="25"/>
      <c r="AE4570" s="25"/>
    </row>
    <row r="4571">
      <c r="A4571" s="78"/>
      <c r="B4571" s="78"/>
      <c r="C4571" s="78"/>
      <c r="D4571" s="78"/>
      <c r="E4571" s="78"/>
      <c r="F4571" s="78"/>
      <c r="P4571" s="25"/>
      <c r="AB4571" s="25"/>
      <c r="AD4571" s="25"/>
      <c r="AE4571" s="25"/>
    </row>
    <row r="4572">
      <c r="A4572" s="78"/>
      <c r="B4572" s="78"/>
      <c r="C4572" s="78"/>
      <c r="D4572" s="78"/>
      <c r="E4572" s="78"/>
      <c r="F4572" s="78"/>
      <c r="H4572" s="78"/>
      <c r="I4572" s="78"/>
      <c r="K4572" s="78"/>
      <c r="P4572" s="25"/>
      <c r="AB4572" s="25"/>
      <c r="AD4572" s="25"/>
      <c r="AE4572" s="25"/>
    </row>
    <row r="4573">
      <c r="A4573" s="78"/>
      <c r="B4573" s="78"/>
      <c r="C4573" s="78"/>
      <c r="D4573" s="78"/>
      <c r="E4573" s="78"/>
      <c r="F4573" s="78"/>
      <c r="H4573" s="78"/>
      <c r="I4573" s="78"/>
      <c r="K4573" s="78"/>
      <c r="P4573" s="25"/>
      <c r="AB4573" s="25"/>
      <c r="AD4573" s="25"/>
      <c r="AE4573" s="25"/>
    </row>
    <row r="4574">
      <c r="A4574" s="78"/>
      <c r="B4574" s="78"/>
      <c r="C4574" s="78"/>
      <c r="D4574" s="78"/>
      <c r="E4574" s="78"/>
      <c r="F4574" s="78"/>
      <c r="P4574" s="25"/>
      <c r="AB4574" s="25"/>
      <c r="AD4574" s="25"/>
      <c r="AE4574" s="25"/>
    </row>
    <row r="4575">
      <c r="A4575" s="78"/>
      <c r="B4575" s="78"/>
      <c r="C4575" s="78"/>
      <c r="D4575" s="78"/>
      <c r="E4575" s="78"/>
      <c r="F4575" s="78"/>
      <c r="P4575" s="25"/>
      <c r="AB4575" s="25"/>
      <c r="AD4575" s="25"/>
      <c r="AE4575" s="25"/>
    </row>
    <row r="4576">
      <c r="A4576" s="78"/>
      <c r="B4576" s="78"/>
      <c r="C4576" s="78"/>
      <c r="D4576" s="78"/>
      <c r="E4576" s="78"/>
      <c r="F4576" s="78"/>
      <c r="P4576" s="25"/>
      <c r="AB4576" s="25"/>
      <c r="AD4576" s="25"/>
      <c r="AE4576" s="25"/>
    </row>
    <row r="4577">
      <c r="A4577" s="78"/>
      <c r="B4577" s="78"/>
      <c r="C4577" s="78"/>
      <c r="D4577" s="78"/>
      <c r="E4577" s="78"/>
      <c r="F4577" s="78"/>
      <c r="P4577" s="25"/>
      <c r="AB4577" s="25"/>
      <c r="AD4577" s="25"/>
      <c r="AE4577" s="25"/>
    </row>
    <row r="4578">
      <c r="A4578" s="78"/>
      <c r="B4578" s="78"/>
      <c r="C4578" s="78"/>
      <c r="D4578" s="78"/>
      <c r="E4578" s="78"/>
      <c r="F4578" s="78"/>
      <c r="P4578" s="25"/>
      <c r="AB4578" s="25"/>
      <c r="AD4578" s="25"/>
      <c r="AE4578" s="25"/>
    </row>
    <row r="4579">
      <c r="A4579" s="78"/>
      <c r="B4579" s="78"/>
      <c r="C4579" s="78"/>
      <c r="D4579" s="78"/>
      <c r="E4579" s="78"/>
      <c r="F4579" s="78"/>
      <c r="H4579" s="78"/>
      <c r="I4579" s="78"/>
      <c r="K4579" s="78"/>
      <c r="P4579" s="25"/>
      <c r="AB4579" s="25"/>
      <c r="AD4579" s="25"/>
      <c r="AE4579" s="25"/>
    </row>
    <row r="4580">
      <c r="A4580" s="78"/>
      <c r="B4580" s="78"/>
      <c r="C4580" s="78"/>
      <c r="D4580" s="78"/>
      <c r="E4580" s="78"/>
      <c r="F4580" s="78"/>
      <c r="P4580" s="25"/>
      <c r="AB4580" s="25"/>
      <c r="AD4580" s="25"/>
      <c r="AE4580" s="25"/>
    </row>
    <row r="4581">
      <c r="A4581" s="78"/>
      <c r="B4581" s="78"/>
      <c r="C4581" s="78"/>
      <c r="D4581" s="78"/>
      <c r="E4581" s="78"/>
      <c r="F4581" s="78"/>
      <c r="P4581" s="25"/>
      <c r="AB4581" s="25"/>
      <c r="AD4581" s="25"/>
      <c r="AE4581" s="25"/>
    </row>
    <row r="4582">
      <c r="A4582" s="78"/>
      <c r="B4582" s="78"/>
      <c r="C4582" s="78"/>
      <c r="D4582" s="78"/>
      <c r="E4582" s="78"/>
      <c r="F4582" s="78"/>
      <c r="P4582" s="25"/>
      <c r="AB4582" s="25"/>
      <c r="AD4582" s="25"/>
      <c r="AE4582" s="25"/>
    </row>
    <row r="4583">
      <c r="A4583" s="78"/>
      <c r="B4583" s="78"/>
      <c r="C4583" s="78"/>
      <c r="D4583" s="78"/>
      <c r="E4583" s="78"/>
      <c r="F4583" s="78"/>
      <c r="H4583" s="78"/>
      <c r="I4583" s="78"/>
      <c r="K4583" s="78"/>
      <c r="P4583" s="25"/>
      <c r="AB4583" s="25"/>
      <c r="AD4583" s="25"/>
      <c r="AE4583" s="25"/>
    </row>
    <row r="4584">
      <c r="A4584" s="78"/>
      <c r="B4584" s="78"/>
      <c r="C4584" s="78"/>
      <c r="D4584" s="78"/>
      <c r="E4584" s="78"/>
      <c r="F4584" s="78"/>
      <c r="P4584" s="25"/>
      <c r="AB4584" s="25"/>
      <c r="AD4584" s="25"/>
      <c r="AE4584" s="25"/>
    </row>
    <row r="4585">
      <c r="A4585" s="78"/>
      <c r="B4585" s="78"/>
      <c r="C4585" s="78"/>
      <c r="D4585" s="78"/>
      <c r="E4585" s="78"/>
      <c r="F4585" s="78"/>
      <c r="H4585" s="78"/>
      <c r="I4585" s="78"/>
      <c r="P4585" s="25"/>
      <c r="AB4585" s="25"/>
      <c r="AD4585" s="25"/>
      <c r="AE4585" s="25"/>
    </row>
    <row r="4586">
      <c r="A4586" s="78"/>
      <c r="B4586" s="78"/>
      <c r="C4586" s="78"/>
      <c r="D4586" s="78"/>
      <c r="E4586" s="78"/>
      <c r="F4586" s="78"/>
      <c r="P4586" s="25"/>
      <c r="AB4586" s="25"/>
      <c r="AD4586" s="25"/>
      <c r="AE4586" s="25"/>
    </row>
    <row r="4587">
      <c r="A4587" s="78"/>
      <c r="B4587" s="78"/>
      <c r="C4587" s="78"/>
      <c r="D4587" s="78"/>
      <c r="E4587" s="78"/>
      <c r="F4587" s="78"/>
      <c r="P4587" s="25"/>
      <c r="AB4587" s="25"/>
      <c r="AD4587" s="25"/>
      <c r="AE4587" s="25"/>
    </row>
    <row r="4588">
      <c r="A4588" s="78"/>
      <c r="B4588" s="78"/>
      <c r="C4588" s="78"/>
      <c r="D4588" s="78"/>
      <c r="E4588" s="78"/>
      <c r="F4588" s="78"/>
      <c r="H4588" s="78"/>
      <c r="I4588" s="78"/>
      <c r="K4588" s="78"/>
      <c r="P4588" s="25"/>
      <c r="AB4588" s="25"/>
      <c r="AD4588" s="25"/>
      <c r="AE4588" s="25"/>
    </row>
    <row r="4589">
      <c r="A4589" s="78"/>
      <c r="B4589" s="78"/>
      <c r="C4589" s="78"/>
      <c r="D4589" s="78"/>
      <c r="E4589" s="78"/>
      <c r="F4589" s="78"/>
      <c r="H4589" s="78"/>
      <c r="I4589" s="78"/>
      <c r="K4589" s="78"/>
      <c r="P4589" s="25"/>
      <c r="AB4589" s="25"/>
      <c r="AD4589" s="25"/>
      <c r="AE4589" s="25"/>
    </row>
    <row r="4590">
      <c r="A4590" s="78"/>
      <c r="B4590" s="78"/>
      <c r="C4590" s="78"/>
      <c r="D4590" s="78"/>
      <c r="E4590" s="78"/>
      <c r="F4590" s="78"/>
      <c r="P4590" s="25"/>
      <c r="AB4590" s="25"/>
      <c r="AD4590" s="25"/>
      <c r="AE4590" s="25"/>
    </row>
    <row r="4591">
      <c r="A4591" s="78"/>
      <c r="B4591" s="78"/>
      <c r="C4591" s="78"/>
      <c r="D4591" s="78"/>
      <c r="E4591" s="78"/>
      <c r="F4591" s="78"/>
      <c r="P4591" s="25"/>
      <c r="AB4591" s="25"/>
      <c r="AD4591" s="25"/>
      <c r="AE4591" s="25"/>
    </row>
    <row r="4592">
      <c r="A4592" s="78"/>
      <c r="B4592" s="78"/>
      <c r="C4592" s="78"/>
      <c r="D4592" s="78"/>
      <c r="E4592" s="78"/>
      <c r="F4592" s="78"/>
      <c r="P4592" s="25"/>
      <c r="AB4592" s="25"/>
      <c r="AD4592" s="25"/>
      <c r="AE4592" s="25"/>
    </row>
    <row r="4593">
      <c r="A4593" s="78"/>
      <c r="B4593" s="78"/>
      <c r="C4593" s="78"/>
      <c r="D4593" s="78"/>
      <c r="E4593" s="78"/>
      <c r="F4593" s="78"/>
      <c r="P4593" s="25"/>
      <c r="AB4593" s="25"/>
      <c r="AD4593" s="25"/>
      <c r="AE4593" s="25"/>
    </row>
    <row r="4594">
      <c r="A4594" s="78"/>
      <c r="B4594" s="78"/>
      <c r="C4594" s="78"/>
      <c r="D4594" s="78"/>
      <c r="E4594" s="78"/>
      <c r="F4594" s="78"/>
      <c r="H4594" s="78"/>
      <c r="I4594" s="78"/>
      <c r="K4594" s="78"/>
      <c r="P4594" s="25"/>
      <c r="AB4594" s="25"/>
      <c r="AD4594" s="25"/>
      <c r="AE4594" s="25"/>
    </row>
    <row r="4595">
      <c r="A4595" s="78"/>
      <c r="B4595" s="78"/>
      <c r="C4595" s="78"/>
      <c r="D4595" s="78"/>
      <c r="E4595" s="78"/>
      <c r="F4595" s="78"/>
      <c r="H4595" s="78"/>
      <c r="I4595" s="78"/>
      <c r="K4595" s="78"/>
      <c r="P4595" s="25"/>
      <c r="AB4595" s="25"/>
      <c r="AD4595" s="25"/>
      <c r="AE4595" s="25"/>
    </row>
    <row r="4596">
      <c r="A4596" s="78"/>
      <c r="B4596" s="78"/>
      <c r="C4596" s="78"/>
      <c r="D4596" s="78"/>
      <c r="E4596" s="78"/>
      <c r="F4596" s="78"/>
      <c r="P4596" s="25"/>
      <c r="AB4596" s="25"/>
      <c r="AD4596" s="25"/>
      <c r="AE4596" s="25"/>
    </row>
    <row r="4597">
      <c r="A4597" s="78"/>
      <c r="B4597" s="78"/>
      <c r="C4597" s="78"/>
      <c r="D4597" s="78"/>
      <c r="E4597" s="78"/>
      <c r="F4597" s="78"/>
      <c r="H4597" s="78"/>
      <c r="I4597" s="78"/>
      <c r="K4597" s="78"/>
      <c r="P4597" s="25"/>
      <c r="AB4597" s="25"/>
      <c r="AD4597" s="25"/>
      <c r="AE4597" s="25"/>
    </row>
    <row r="4598">
      <c r="A4598" s="78"/>
      <c r="B4598" s="78"/>
      <c r="C4598" s="78"/>
      <c r="D4598" s="78"/>
      <c r="E4598" s="78"/>
      <c r="F4598" s="78"/>
      <c r="P4598" s="25"/>
      <c r="AB4598" s="25"/>
      <c r="AD4598" s="25"/>
      <c r="AE4598" s="25"/>
    </row>
    <row r="4599">
      <c r="A4599" s="78"/>
      <c r="B4599" s="78"/>
      <c r="C4599" s="78"/>
      <c r="D4599" s="78"/>
      <c r="E4599" s="78"/>
      <c r="F4599" s="78"/>
      <c r="H4599" s="78"/>
      <c r="I4599" s="78"/>
      <c r="P4599" s="25"/>
      <c r="AB4599" s="25"/>
      <c r="AD4599" s="25"/>
      <c r="AE4599" s="25"/>
    </row>
    <row r="4600">
      <c r="A4600" s="78"/>
      <c r="B4600" s="78"/>
      <c r="C4600" s="78"/>
      <c r="D4600" s="78"/>
      <c r="E4600" s="78"/>
      <c r="F4600" s="78"/>
      <c r="P4600" s="25"/>
      <c r="AB4600" s="25"/>
      <c r="AD4600" s="25"/>
      <c r="AE4600" s="25"/>
    </row>
    <row r="4601">
      <c r="A4601" s="78"/>
      <c r="B4601" s="78"/>
      <c r="C4601" s="78"/>
      <c r="D4601" s="78"/>
      <c r="E4601" s="78"/>
      <c r="F4601" s="78"/>
      <c r="P4601" s="25"/>
      <c r="AB4601" s="25"/>
      <c r="AD4601" s="25"/>
      <c r="AE4601" s="25"/>
    </row>
    <row r="4602">
      <c r="A4602" s="78"/>
      <c r="B4602" s="78"/>
      <c r="C4602" s="78"/>
      <c r="D4602" s="78"/>
      <c r="E4602" s="78"/>
      <c r="F4602" s="78"/>
      <c r="P4602" s="25"/>
      <c r="AB4602" s="25"/>
      <c r="AD4602" s="25"/>
      <c r="AE4602" s="25"/>
    </row>
    <row r="4603">
      <c r="A4603" s="78"/>
      <c r="B4603" s="78"/>
      <c r="C4603" s="78"/>
      <c r="D4603" s="78"/>
      <c r="E4603" s="78"/>
      <c r="F4603" s="78"/>
      <c r="H4603" s="78"/>
      <c r="L4603" s="78"/>
      <c r="P4603" s="25"/>
      <c r="AB4603" s="25"/>
      <c r="AD4603" s="25"/>
      <c r="AE4603" s="25"/>
    </row>
    <row r="4604">
      <c r="A4604" s="78"/>
      <c r="B4604" s="78"/>
      <c r="C4604" s="78"/>
      <c r="D4604" s="78"/>
      <c r="E4604" s="78"/>
      <c r="F4604" s="78"/>
      <c r="P4604" s="25"/>
      <c r="AB4604" s="25"/>
      <c r="AD4604" s="25"/>
      <c r="AE4604" s="25"/>
    </row>
    <row r="4605">
      <c r="A4605" s="78"/>
      <c r="B4605" s="78"/>
      <c r="C4605" s="78"/>
      <c r="D4605" s="78"/>
      <c r="E4605" s="78"/>
      <c r="F4605" s="78"/>
      <c r="H4605" s="78"/>
      <c r="L4605" s="78"/>
      <c r="P4605" s="25"/>
      <c r="AB4605" s="25"/>
      <c r="AD4605" s="25"/>
      <c r="AE4605" s="25"/>
    </row>
    <row r="4606">
      <c r="A4606" s="78"/>
      <c r="B4606" s="78"/>
      <c r="C4606" s="78"/>
      <c r="D4606" s="78"/>
      <c r="E4606" s="78"/>
      <c r="F4606" s="78"/>
      <c r="H4606" s="78"/>
      <c r="L4606" s="78"/>
      <c r="P4606" s="25"/>
      <c r="AB4606" s="25"/>
      <c r="AD4606" s="25"/>
      <c r="AE4606" s="25"/>
    </row>
    <row r="4607">
      <c r="A4607" s="78"/>
      <c r="B4607" s="78"/>
      <c r="C4607" s="78"/>
      <c r="D4607" s="78"/>
      <c r="E4607" s="78"/>
      <c r="F4607" s="78"/>
      <c r="P4607" s="25"/>
      <c r="AB4607" s="25"/>
      <c r="AD4607" s="25"/>
      <c r="AE4607" s="25"/>
    </row>
    <row r="4608">
      <c r="A4608" s="78"/>
      <c r="B4608" s="78"/>
      <c r="C4608" s="78"/>
      <c r="D4608" s="78"/>
      <c r="E4608" s="78"/>
      <c r="F4608" s="78"/>
      <c r="H4608" s="78"/>
      <c r="I4608" s="78"/>
      <c r="K4608" s="78"/>
      <c r="P4608" s="25"/>
      <c r="AB4608" s="25"/>
      <c r="AD4608" s="25"/>
      <c r="AE4608" s="25"/>
    </row>
    <row r="4609">
      <c r="A4609" s="78"/>
      <c r="B4609" s="78"/>
      <c r="C4609" s="78"/>
      <c r="D4609" s="78"/>
      <c r="E4609" s="78"/>
      <c r="F4609" s="78"/>
      <c r="H4609" s="78"/>
      <c r="L4609" s="78"/>
      <c r="P4609" s="25"/>
      <c r="AB4609" s="25"/>
      <c r="AD4609" s="25"/>
      <c r="AE4609" s="25"/>
    </row>
    <row r="4610">
      <c r="A4610" s="78"/>
      <c r="B4610" s="78"/>
      <c r="C4610" s="78"/>
      <c r="D4610" s="78"/>
      <c r="E4610" s="78"/>
      <c r="F4610" s="78"/>
      <c r="P4610" s="25"/>
      <c r="AB4610" s="25"/>
      <c r="AD4610" s="25"/>
      <c r="AE4610" s="25"/>
    </row>
    <row r="4611">
      <c r="A4611" s="78"/>
      <c r="B4611" s="78"/>
      <c r="C4611" s="78"/>
      <c r="D4611" s="78"/>
      <c r="E4611" s="78"/>
      <c r="F4611" s="78"/>
      <c r="H4611" s="78"/>
      <c r="L4611" s="78"/>
      <c r="P4611" s="25"/>
      <c r="AB4611" s="25"/>
      <c r="AD4611" s="25"/>
      <c r="AE4611" s="25"/>
    </row>
    <row r="4612">
      <c r="A4612" s="78"/>
      <c r="B4612" s="78"/>
      <c r="C4612" s="78"/>
      <c r="D4612" s="78"/>
      <c r="E4612" s="78"/>
      <c r="F4612" s="78"/>
      <c r="H4612" s="78"/>
      <c r="L4612" s="78"/>
      <c r="P4612" s="25"/>
      <c r="AB4612" s="25"/>
      <c r="AD4612" s="25"/>
      <c r="AE4612" s="25"/>
    </row>
    <row r="4613">
      <c r="A4613" s="78"/>
      <c r="B4613" s="78"/>
      <c r="C4613" s="78"/>
      <c r="D4613" s="78"/>
      <c r="E4613" s="78"/>
      <c r="F4613" s="78"/>
      <c r="P4613" s="25"/>
      <c r="AB4613" s="25"/>
      <c r="AD4613" s="25"/>
      <c r="AE4613" s="25"/>
    </row>
    <row r="4614">
      <c r="A4614" s="78"/>
      <c r="B4614" s="78"/>
      <c r="C4614" s="78"/>
      <c r="D4614" s="78"/>
      <c r="E4614" s="78"/>
      <c r="F4614" s="78"/>
      <c r="H4614" s="78"/>
      <c r="L4614" s="78"/>
      <c r="P4614" s="25"/>
      <c r="AB4614" s="25"/>
      <c r="AD4614" s="25"/>
      <c r="AE4614" s="25"/>
    </row>
    <row r="4615">
      <c r="A4615" s="78"/>
      <c r="B4615" s="78"/>
      <c r="C4615" s="78"/>
      <c r="D4615" s="78"/>
      <c r="E4615" s="78"/>
      <c r="F4615" s="78"/>
      <c r="P4615" s="25"/>
      <c r="AB4615" s="25"/>
      <c r="AD4615" s="25"/>
      <c r="AE4615" s="25"/>
    </row>
    <row r="4616">
      <c r="A4616" s="78"/>
      <c r="B4616" s="78"/>
      <c r="C4616" s="78"/>
      <c r="D4616" s="78"/>
      <c r="E4616" s="78"/>
      <c r="F4616" s="78"/>
      <c r="H4616" s="78"/>
      <c r="L4616" s="78"/>
      <c r="P4616" s="25"/>
      <c r="AB4616" s="25"/>
      <c r="AD4616" s="25"/>
      <c r="AE4616" s="25"/>
    </row>
    <row r="4617">
      <c r="A4617" s="78"/>
      <c r="B4617" s="78"/>
      <c r="C4617" s="78"/>
      <c r="D4617" s="78"/>
      <c r="E4617" s="78"/>
      <c r="F4617" s="78"/>
      <c r="H4617" s="78"/>
      <c r="L4617" s="78"/>
      <c r="P4617" s="25"/>
      <c r="AB4617" s="25"/>
      <c r="AD4617" s="25"/>
      <c r="AE4617" s="25"/>
    </row>
    <row r="4618">
      <c r="A4618" s="78"/>
      <c r="B4618" s="78"/>
      <c r="C4618" s="78"/>
      <c r="D4618" s="78"/>
      <c r="E4618" s="78"/>
      <c r="F4618" s="78"/>
      <c r="H4618" s="78"/>
      <c r="L4618" s="78"/>
      <c r="P4618" s="25"/>
      <c r="AB4618" s="25"/>
      <c r="AD4618" s="25"/>
      <c r="AE4618" s="25"/>
    </row>
    <row r="4619">
      <c r="A4619" s="78"/>
      <c r="B4619" s="78"/>
      <c r="C4619" s="78"/>
      <c r="D4619" s="78"/>
      <c r="E4619" s="78"/>
      <c r="F4619" s="78"/>
      <c r="H4619" s="78"/>
      <c r="L4619" s="78"/>
      <c r="P4619" s="25"/>
      <c r="AB4619" s="25"/>
      <c r="AD4619" s="25"/>
      <c r="AE4619" s="25"/>
    </row>
    <row r="4620">
      <c r="A4620" s="78"/>
      <c r="B4620" s="78"/>
      <c r="C4620" s="78"/>
      <c r="D4620" s="78"/>
      <c r="E4620" s="78"/>
      <c r="F4620" s="78"/>
      <c r="H4620" s="78"/>
      <c r="L4620" s="78"/>
      <c r="P4620" s="25"/>
      <c r="AB4620" s="25"/>
      <c r="AD4620" s="25"/>
      <c r="AE4620" s="25"/>
    </row>
    <row r="4621">
      <c r="A4621" s="78"/>
      <c r="B4621" s="78"/>
      <c r="C4621" s="78"/>
      <c r="D4621" s="78"/>
      <c r="E4621" s="78"/>
      <c r="F4621" s="78"/>
      <c r="H4621" s="78"/>
      <c r="L4621" s="78"/>
      <c r="P4621" s="25"/>
      <c r="AB4621" s="25"/>
      <c r="AD4621" s="25"/>
      <c r="AE4621" s="25"/>
    </row>
    <row r="4622">
      <c r="A4622" s="78"/>
      <c r="B4622" s="78"/>
      <c r="C4622" s="78"/>
      <c r="D4622" s="78"/>
      <c r="E4622" s="78"/>
      <c r="F4622" s="78"/>
      <c r="H4622" s="78"/>
      <c r="L4622" s="78"/>
      <c r="P4622" s="25"/>
      <c r="AB4622" s="25"/>
      <c r="AD4622" s="25"/>
      <c r="AE4622" s="25"/>
    </row>
    <row r="4623">
      <c r="A4623" s="78"/>
      <c r="B4623" s="78"/>
      <c r="C4623" s="78"/>
      <c r="D4623" s="78"/>
      <c r="E4623" s="78"/>
      <c r="F4623" s="78"/>
      <c r="H4623" s="78"/>
      <c r="L4623" s="78"/>
      <c r="P4623" s="25"/>
      <c r="AB4623" s="25"/>
      <c r="AD4623" s="25"/>
      <c r="AE4623" s="25"/>
    </row>
    <row r="4624">
      <c r="A4624" s="78"/>
      <c r="B4624" s="78"/>
      <c r="C4624" s="78"/>
      <c r="D4624" s="78"/>
      <c r="E4624" s="78"/>
      <c r="F4624" s="78"/>
      <c r="H4624" s="78"/>
      <c r="L4624" s="78"/>
      <c r="P4624" s="25"/>
      <c r="AB4624" s="25"/>
      <c r="AD4624" s="25"/>
      <c r="AE4624" s="25"/>
    </row>
    <row r="4625">
      <c r="A4625" s="78"/>
      <c r="B4625" s="78"/>
      <c r="C4625" s="78"/>
      <c r="D4625" s="78"/>
      <c r="E4625" s="78"/>
      <c r="F4625" s="78"/>
      <c r="H4625" s="78"/>
      <c r="L4625" s="78"/>
      <c r="P4625" s="25"/>
      <c r="AB4625" s="25"/>
      <c r="AD4625" s="25"/>
      <c r="AE4625" s="25"/>
    </row>
    <row r="4626">
      <c r="A4626" s="78"/>
      <c r="B4626" s="78"/>
      <c r="C4626" s="78"/>
      <c r="D4626" s="78"/>
      <c r="E4626" s="78"/>
      <c r="F4626" s="78"/>
      <c r="H4626" s="78"/>
      <c r="L4626" s="78"/>
      <c r="P4626" s="25"/>
      <c r="AB4626" s="25"/>
      <c r="AD4626" s="25"/>
      <c r="AE4626" s="25"/>
    </row>
    <row r="4627">
      <c r="A4627" s="78"/>
      <c r="B4627" s="78"/>
      <c r="C4627" s="78"/>
      <c r="D4627" s="78"/>
      <c r="E4627" s="78"/>
      <c r="F4627" s="78"/>
      <c r="H4627" s="78"/>
      <c r="L4627" s="78"/>
      <c r="P4627" s="25"/>
      <c r="AB4627" s="25"/>
      <c r="AD4627" s="25"/>
      <c r="AE4627" s="25"/>
    </row>
    <row r="4628">
      <c r="A4628" s="78"/>
      <c r="B4628" s="78"/>
      <c r="C4628" s="78"/>
      <c r="D4628" s="78"/>
      <c r="E4628" s="78"/>
      <c r="F4628" s="78"/>
      <c r="H4628" s="78"/>
      <c r="I4628" s="78"/>
      <c r="K4628" s="78"/>
      <c r="P4628" s="25"/>
      <c r="AB4628" s="25"/>
      <c r="AD4628" s="25"/>
      <c r="AE4628" s="25"/>
    </row>
    <row r="4629">
      <c r="A4629" s="78"/>
      <c r="B4629" s="78"/>
      <c r="C4629" s="78"/>
      <c r="D4629" s="78"/>
      <c r="E4629" s="78"/>
      <c r="F4629" s="78"/>
      <c r="H4629" s="78"/>
      <c r="L4629" s="78"/>
      <c r="P4629" s="25"/>
      <c r="AB4629" s="25"/>
      <c r="AD4629" s="25"/>
      <c r="AE4629" s="25"/>
    </row>
    <row r="4630">
      <c r="A4630" s="78"/>
      <c r="B4630" s="78"/>
      <c r="C4630" s="78"/>
      <c r="D4630" s="78"/>
      <c r="E4630" s="78"/>
      <c r="F4630" s="78"/>
      <c r="H4630" s="78"/>
      <c r="L4630" s="78"/>
      <c r="P4630" s="25"/>
      <c r="AB4630" s="25"/>
      <c r="AD4630" s="25"/>
      <c r="AE4630" s="25"/>
    </row>
    <row r="4631">
      <c r="A4631" s="78"/>
      <c r="B4631" s="78"/>
      <c r="C4631" s="78"/>
      <c r="D4631" s="78"/>
      <c r="E4631" s="78"/>
      <c r="F4631" s="78"/>
      <c r="H4631" s="78"/>
      <c r="L4631" s="78"/>
      <c r="P4631" s="25"/>
      <c r="AB4631" s="25"/>
      <c r="AD4631" s="25"/>
      <c r="AE4631" s="25"/>
    </row>
    <row r="4632">
      <c r="A4632" s="78"/>
      <c r="B4632" s="78"/>
      <c r="C4632" s="78"/>
      <c r="D4632" s="78"/>
      <c r="E4632" s="78"/>
      <c r="F4632" s="78"/>
      <c r="H4632" s="78"/>
      <c r="L4632" s="78"/>
      <c r="P4632" s="25"/>
      <c r="AB4632" s="25"/>
      <c r="AD4632" s="25"/>
      <c r="AE4632" s="25"/>
    </row>
    <row r="4633">
      <c r="A4633" s="78"/>
      <c r="B4633" s="78"/>
      <c r="C4633" s="78"/>
      <c r="D4633" s="78"/>
      <c r="E4633" s="78"/>
      <c r="F4633" s="78"/>
      <c r="H4633" s="78"/>
      <c r="L4633" s="78"/>
      <c r="P4633" s="25"/>
      <c r="AB4633" s="25"/>
      <c r="AD4633" s="25"/>
      <c r="AE4633" s="25"/>
    </row>
    <row r="4634">
      <c r="A4634" s="78"/>
      <c r="B4634" s="78"/>
      <c r="C4634" s="78"/>
      <c r="D4634" s="78"/>
      <c r="E4634" s="78"/>
      <c r="F4634" s="78"/>
      <c r="H4634" s="78"/>
      <c r="L4634" s="78"/>
      <c r="P4634" s="25"/>
      <c r="AB4634" s="25"/>
      <c r="AD4634" s="25"/>
      <c r="AE4634" s="25"/>
    </row>
    <row r="4635">
      <c r="A4635" s="78"/>
      <c r="B4635" s="78"/>
      <c r="C4635" s="78"/>
      <c r="D4635" s="78"/>
      <c r="E4635" s="78"/>
      <c r="F4635" s="78"/>
      <c r="H4635" s="78"/>
      <c r="L4635" s="78"/>
      <c r="P4635" s="25"/>
      <c r="AB4635" s="25"/>
      <c r="AD4635" s="25"/>
      <c r="AE4635" s="25"/>
    </row>
    <row r="4636">
      <c r="A4636" s="78"/>
      <c r="B4636" s="78"/>
      <c r="C4636" s="78"/>
      <c r="D4636" s="78"/>
      <c r="E4636" s="78"/>
      <c r="F4636" s="78"/>
      <c r="H4636" s="78"/>
      <c r="L4636" s="78"/>
      <c r="P4636" s="25"/>
      <c r="AB4636" s="25"/>
      <c r="AD4636" s="25"/>
      <c r="AE4636" s="25"/>
    </row>
    <row r="4637">
      <c r="A4637" s="78"/>
      <c r="B4637" s="78"/>
      <c r="C4637" s="78"/>
      <c r="D4637" s="78"/>
      <c r="E4637" s="78"/>
      <c r="F4637" s="78"/>
      <c r="H4637" s="78"/>
      <c r="L4637" s="78"/>
      <c r="P4637" s="25"/>
      <c r="AB4637" s="25"/>
      <c r="AD4637" s="25"/>
      <c r="AE4637" s="25"/>
    </row>
    <row r="4638">
      <c r="A4638" s="78"/>
      <c r="B4638" s="78"/>
      <c r="C4638" s="78"/>
      <c r="D4638" s="78"/>
      <c r="E4638" s="78"/>
      <c r="F4638" s="78"/>
      <c r="H4638" s="78"/>
      <c r="L4638" s="78"/>
      <c r="P4638" s="25"/>
      <c r="AB4638" s="25"/>
      <c r="AD4638" s="25"/>
      <c r="AE4638" s="25"/>
    </row>
    <row r="4639">
      <c r="A4639" s="78"/>
      <c r="B4639" s="78"/>
      <c r="C4639" s="78"/>
      <c r="D4639" s="78"/>
      <c r="E4639" s="78"/>
      <c r="F4639" s="78"/>
      <c r="H4639" s="78"/>
      <c r="L4639" s="78"/>
      <c r="P4639" s="25"/>
      <c r="AB4639" s="25"/>
      <c r="AD4639" s="25"/>
      <c r="AE4639" s="25"/>
    </row>
    <row r="4640">
      <c r="A4640" s="78"/>
      <c r="B4640" s="78"/>
      <c r="C4640" s="78"/>
      <c r="D4640" s="78"/>
      <c r="E4640" s="78"/>
      <c r="F4640" s="78"/>
      <c r="P4640" s="25"/>
      <c r="AB4640" s="25"/>
      <c r="AD4640" s="25"/>
      <c r="AE4640" s="25"/>
    </row>
    <row r="4641">
      <c r="A4641" s="78"/>
      <c r="B4641" s="78"/>
      <c r="C4641" s="78"/>
      <c r="D4641" s="78"/>
      <c r="E4641" s="78"/>
      <c r="F4641" s="78"/>
      <c r="H4641" s="78"/>
      <c r="L4641" s="78"/>
      <c r="P4641" s="25"/>
      <c r="AB4641" s="25"/>
      <c r="AD4641" s="25"/>
      <c r="AE4641" s="25"/>
    </row>
    <row r="4642">
      <c r="A4642" s="78"/>
      <c r="B4642" s="78"/>
      <c r="C4642" s="78"/>
      <c r="D4642" s="78"/>
      <c r="E4642" s="78"/>
      <c r="F4642" s="78"/>
      <c r="H4642" s="78"/>
      <c r="L4642" s="78"/>
      <c r="P4642" s="25"/>
      <c r="AB4642" s="25"/>
      <c r="AD4642" s="25"/>
      <c r="AE4642" s="25"/>
    </row>
    <row r="4643">
      <c r="A4643" s="78"/>
      <c r="B4643" s="78"/>
      <c r="C4643" s="78"/>
      <c r="D4643" s="78"/>
      <c r="E4643" s="78"/>
      <c r="F4643" s="78"/>
      <c r="H4643" s="78"/>
      <c r="L4643" s="78"/>
      <c r="P4643" s="25"/>
      <c r="AB4643" s="25"/>
      <c r="AD4643" s="25"/>
      <c r="AE4643" s="25"/>
    </row>
    <row r="4644">
      <c r="A4644" s="78"/>
      <c r="B4644" s="78"/>
      <c r="C4644" s="78"/>
      <c r="D4644" s="78"/>
      <c r="E4644" s="78"/>
      <c r="F4644" s="78"/>
      <c r="H4644" s="78"/>
      <c r="L4644" s="78"/>
      <c r="P4644" s="25"/>
      <c r="AB4644" s="25"/>
      <c r="AD4644" s="25"/>
      <c r="AE4644" s="25"/>
    </row>
    <row r="4645">
      <c r="A4645" s="78"/>
      <c r="B4645" s="78"/>
      <c r="C4645" s="78"/>
      <c r="D4645" s="78"/>
      <c r="E4645" s="78"/>
      <c r="F4645" s="78"/>
      <c r="H4645" s="78"/>
      <c r="L4645" s="78"/>
      <c r="P4645" s="25"/>
      <c r="AB4645" s="25"/>
      <c r="AD4645" s="25"/>
      <c r="AE4645" s="25"/>
    </row>
    <row r="4646">
      <c r="A4646" s="78"/>
      <c r="B4646" s="78"/>
      <c r="C4646" s="78"/>
      <c r="D4646" s="78"/>
      <c r="E4646" s="78"/>
      <c r="F4646" s="78"/>
      <c r="H4646" s="78"/>
      <c r="L4646" s="78"/>
      <c r="P4646" s="25"/>
      <c r="AB4646" s="25"/>
      <c r="AD4646" s="25"/>
      <c r="AE4646" s="25"/>
    </row>
    <row r="4647">
      <c r="A4647" s="78"/>
      <c r="B4647" s="78"/>
      <c r="C4647" s="78"/>
      <c r="D4647" s="78"/>
      <c r="E4647" s="78"/>
      <c r="F4647" s="78"/>
      <c r="H4647" s="78"/>
      <c r="L4647" s="78"/>
      <c r="P4647" s="25"/>
      <c r="AB4647" s="25"/>
      <c r="AD4647" s="25"/>
      <c r="AE4647" s="25"/>
    </row>
    <row r="4648">
      <c r="A4648" s="78"/>
      <c r="B4648" s="78"/>
      <c r="C4648" s="78"/>
      <c r="D4648" s="78"/>
      <c r="E4648" s="78"/>
      <c r="F4648" s="78"/>
      <c r="H4648" s="78"/>
      <c r="L4648" s="78"/>
      <c r="P4648" s="25"/>
      <c r="AB4648" s="25"/>
      <c r="AD4648" s="25"/>
      <c r="AE4648" s="25"/>
    </row>
    <row r="4649">
      <c r="A4649" s="78"/>
      <c r="B4649" s="78"/>
      <c r="C4649" s="78"/>
      <c r="D4649" s="78"/>
      <c r="E4649" s="78"/>
      <c r="F4649" s="78"/>
      <c r="H4649" s="78"/>
      <c r="L4649" s="78"/>
      <c r="P4649" s="25"/>
      <c r="AB4649" s="25"/>
      <c r="AD4649" s="25"/>
      <c r="AE4649" s="25"/>
    </row>
    <row r="4650">
      <c r="A4650" s="78"/>
      <c r="B4650" s="78"/>
      <c r="C4650" s="78"/>
      <c r="D4650" s="78"/>
      <c r="E4650" s="78"/>
      <c r="F4650" s="78"/>
      <c r="H4650" s="78"/>
      <c r="L4650" s="78"/>
      <c r="P4650" s="25"/>
      <c r="AB4650" s="25"/>
      <c r="AD4650" s="25"/>
      <c r="AE4650" s="25"/>
    </row>
    <row r="4651">
      <c r="A4651" s="78"/>
      <c r="B4651" s="78"/>
      <c r="C4651" s="78"/>
      <c r="D4651" s="78"/>
      <c r="E4651" s="78"/>
      <c r="F4651" s="78"/>
      <c r="H4651" s="78"/>
      <c r="L4651" s="78"/>
      <c r="P4651" s="25"/>
      <c r="AB4651" s="25"/>
      <c r="AD4651" s="25"/>
      <c r="AE4651" s="25"/>
    </row>
    <row r="4652">
      <c r="A4652" s="78"/>
      <c r="B4652" s="78"/>
      <c r="C4652" s="78"/>
      <c r="D4652" s="78"/>
      <c r="E4652" s="78"/>
      <c r="F4652" s="78"/>
      <c r="H4652" s="78"/>
      <c r="L4652" s="78"/>
      <c r="P4652" s="25"/>
      <c r="AB4652" s="25"/>
      <c r="AD4652" s="25"/>
      <c r="AE4652" s="25"/>
    </row>
    <row r="4653">
      <c r="A4653" s="78"/>
      <c r="B4653" s="78"/>
      <c r="C4653" s="78"/>
      <c r="D4653" s="78"/>
      <c r="E4653" s="78"/>
      <c r="F4653" s="78"/>
      <c r="H4653" s="78"/>
      <c r="L4653" s="78"/>
      <c r="P4653" s="25"/>
      <c r="AB4653" s="25"/>
      <c r="AD4653" s="25"/>
      <c r="AE4653" s="25"/>
    </row>
    <row r="4654">
      <c r="A4654" s="78"/>
      <c r="B4654" s="78"/>
      <c r="C4654" s="78"/>
      <c r="D4654" s="78"/>
      <c r="E4654" s="78"/>
      <c r="F4654" s="78"/>
      <c r="H4654" s="78"/>
      <c r="L4654" s="78"/>
      <c r="P4654" s="25"/>
      <c r="AB4654" s="25"/>
      <c r="AD4654" s="25"/>
      <c r="AE4654" s="25"/>
    </row>
    <row r="4655">
      <c r="A4655" s="78"/>
      <c r="B4655" s="78"/>
      <c r="C4655" s="78"/>
      <c r="D4655" s="78"/>
      <c r="E4655" s="78"/>
      <c r="F4655" s="78"/>
      <c r="P4655" s="25"/>
      <c r="AB4655" s="25"/>
      <c r="AD4655" s="25"/>
      <c r="AE4655" s="25"/>
    </row>
    <row r="4656">
      <c r="A4656" s="78"/>
      <c r="B4656" s="78"/>
      <c r="C4656" s="78"/>
      <c r="D4656" s="78"/>
      <c r="E4656" s="78"/>
      <c r="F4656" s="78"/>
      <c r="H4656" s="78"/>
      <c r="I4656" s="78"/>
      <c r="P4656" s="25"/>
      <c r="AB4656" s="25"/>
      <c r="AD4656" s="25"/>
      <c r="AE4656" s="25"/>
    </row>
    <row r="4657">
      <c r="A4657" s="78"/>
      <c r="B4657" s="78"/>
      <c r="C4657" s="78"/>
      <c r="D4657" s="78"/>
      <c r="E4657" s="78"/>
      <c r="F4657" s="78"/>
      <c r="P4657" s="25"/>
      <c r="AB4657" s="25"/>
      <c r="AD4657" s="25"/>
      <c r="AE4657" s="25"/>
    </row>
    <row r="4658">
      <c r="A4658" s="78"/>
      <c r="B4658" s="78"/>
      <c r="C4658" s="78"/>
      <c r="D4658" s="78"/>
      <c r="E4658" s="78"/>
      <c r="F4658" s="78"/>
      <c r="P4658" s="25"/>
      <c r="AB4658" s="25"/>
      <c r="AD4658" s="25"/>
      <c r="AE4658" s="25"/>
    </row>
    <row r="4659">
      <c r="A4659" s="78"/>
      <c r="B4659" s="78"/>
      <c r="C4659" s="78"/>
      <c r="D4659" s="78"/>
      <c r="E4659" s="78"/>
      <c r="F4659" s="78"/>
      <c r="P4659" s="25"/>
      <c r="AB4659" s="25"/>
      <c r="AD4659" s="25"/>
      <c r="AE4659" s="25"/>
    </row>
    <row r="4660">
      <c r="A4660" s="78"/>
      <c r="B4660" s="78"/>
      <c r="C4660" s="78"/>
      <c r="D4660" s="78"/>
      <c r="E4660" s="78"/>
      <c r="F4660" s="78"/>
      <c r="P4660" s="25"/>
      <c r="AB4660" s="25"/>
      <c r="AD4660" s="25"/>
      <c r="AE4660" s="25"/>
    </row>
    <row r="4661">
      <c r="A4661" s="78"/>
      <c r="B4661" s="78"/>
      <c r="C4661" s="78"/>
      <c r="D4661" s="78"/>
      <c r="E4661" s="78"/>
      <c r="F4661" s="78"/>
      <c r="P4661" s="25"/>
      <c r="AB4661" s="25"/>
      <c r="AD4661" s="25"/>
      <c r="AE4661" s="25"/>
    </row>
    <row r="4662">
      <c r="A4662" s="78"/>
      <c r="B4662" s="78"/>
      <c r="C4662" s="78"/>
      <c r="D4662" s="78"/>
      <c r="E4662" s="78"/>
      <c r="F4662" s="78"/>
      <c r="P4662" s="25"/>
      <c r="AB4662" s="25"/>
      <c r="AD4662" s="25"/>
      <c r="AE4662" s="25"/>
    </row>
    <row r="4663">
      <c r="A4663" s="78"/>
      <c r="B4663" s="78"/>
      <c r="C4663" s="78"/>
      <c r="D4663" s="78"/>
      <c r="E4663" s="78"/>
      <c r="F4663" s="78"/>
      <c r="P4663" s="25"/>
      <c r="AB4663" s="25"/>
      <c r="AD4663" s="25"/>
      <c r="AE4663" s="25"/>
    </row>
    <row r="4664">
      <c r="A4664" s="78"/>
      <c r="B4664" s="78"/>
      <c r="C4664" s="78"/>
      <c r="D4664" s="78"/>
      <c r="E4664" s="78"/>
      <c r="F4664" s="78"/>
      <c r="P4664" s="25"/>
      <c r="AB4664" s="25"/>
      <c r="AD4664" s="25"/>
      <c r="AE4664" s="25"/>
    </row>
    <row r="4665">
      <c r="A4665" s="78"/>
      <c r="B4665" s="78"/>
      <c r="C4665" s="78"/>
      <c r="D4665" s="78"/>
      <c r="E4665" s="78"/>
      <c r="F4665" s="78"/>
      <c r="P4665" s="25"/>
      <c r="AB4665" s="25"/>
      <c r="AD4665" s="25"/>
      <c r="AE4665" s="25"/>
    </row>
    <row r="4666">
      <c r="A4666" s="78"/>
      <c r="B4666" s="78"/>
      <c r="C4666" s="78"/>
      <c r="D4666" s="78"/>
      <c r="E4666" s="78"/>
      <c r="F4666" s="78"/>
      <c r="P4666" s="25"/>
      <c r="AB4666" s="25"/>
      <c r="AD4666" s="25"/>
      <c r="AE4666" s="25"/>
    </row>
    <row r="4667">
      <c r="A4667" s="78"/>
      <c r="B4667" s="78"/>
      <c r="C4667" s="78"/>
      <c r="D4667" s="78"/>
      <c r="E4667" s="78"/>
      <c r="F4667" s="78"/>
      <c r="P4667" s="25"/>
      <c r="AB4667" s="25"/>
      <c r="AD4667" s="25"/>
      <c r="AE4667" s="25"/>
    </row>
    <row r="4668">
      <c r="A4668" s="78"/>
      <c r="B4668" s="78"/>
      <c r="C4668" s="78"/>
      <c r="D4668" s="78"/>
      <c r="E4668" s="78"/>
      <c r="F4668" s="78"/>
      <c r="P4668" s="25"/>
      <c r="AB4668" s="25"/>
      <c r="AD4668" s="25"/>
      <c r="AE4668" s="25"/>
    </row>
    <row r="4669">
      <c r="A4669" s="78"/>
      <c r="B4669" s="78"/>
      <c r="C4669" s="78"/>
      <c r="D4669" s="78"/>
      <c r="E4669" s="78"/>
      <c r="F4669" s="78"/>
      <c r="P4669" s="25"/>
      <c r="AB4669" s="25"/>
      <c r="AD4669" s="25"/>
      <c r="AE4669" s="25"/>
    </row>
    <row r="4670">
      <c r="A4670" s="78"/>
      <c r="B4670" s="78"/>
      <c r="C4670" s="78"/>
      <c r="D4670" s="78"/>
      <c r="E4670" s="78"/>
      <c r="F4670" s="78"/>
      <c r="P4670" s="25"/>
      <c r="AB4670" s="25"/>
      <c r="AD4670" s="25"/>
      <c r="AE4670" s="25"/>
    </row>
    <row r="4671">
      <c r="A4671" s="78"/>
      <c r="B4671" s="78"/>
      <c r="C4671" s="78"/>
      <c r="D4671" s="78"/>
      <c r="E4671" s="78"/>
      <c r="F4671" s="78"/>
      <c r="P4671" s="25"/>
      <c r="AB4671" s="25"/>
      <c r="AD4671" s="25"/>
      <c r="AE4671" s="25"/>
    </row>
    <row r="4672">
      <c r="A4672" s="78"/>
      <c r="B4672" s="78"/>
      <c r="C4672" s="78"/>
      <c r="D4672" s="78"/>
      <c r="E4672" s="78"/>
      <c r="F4672" s="78"/>
      <c r="P4672" s="25"/>
      <c r="AB4672" s="25"/>
      <c r="AD4672" s="25"/>
      <c r="AE4672" s="25"/>
    </row>
    <row r="4673">
      <c r="A4673" s="78"/>
      <c r="B4673" s="78"/>
      <c r="C4673" s="78"/>
      <c r="D4673" s="78"/>
      <c r="E4673" s="78"/>
      <c r="F4673" s="78"/>
      <c r="P4673" s="25"/>
      <c r="AB4673" s="25"/>
      <c r="AD4673" s="25"/>
      <c r="AE4673" s="25"/>
    </row>
    <row r="4674">
      <c r="A4674" s="78"/>
      <c r="B4674" s="78"/>
      <c r="C4674" s="78"/>
      <c r="D4674" s="78"/>
      <c r="E4674" s="78"/>
      <c r="F4674" s="78"/>
      <c r="P4674" s="25"/>
      <c r="AB4674" s="25"/>
      <c r="AD4674" s="25"/>
      <c r="AE4674" s="25"/>
    </row>
    <row r="4675">
      <c r="A4675" s="78"/>
      <c r="B4675" s="78"/>
      <c r="C4675" s="78"/>
      <c r="D4675" s="78"/>
      <c r="E4675" s="78"/>
      <c r="F4675" s="78"/>
      <c r="P4675" s="25"/>
      <c r="AB4675" s="25"/>
      <c r="AD4675" s="25"/>
      <c r="AE4675" s="25"/>
    </row>
    <row r="4676">
      <c r="A4676" s="78"/>
      <c r="B4676" s="78"/>
      <c r="C4676" s="78"/>
      <c r="D4676" s="78"/>
      <c r="E4676" s="78"/>
      <c r="F4676" s="78"/>
      <c r="P4676" s="25"/>
      <c r="AB4676" s="25"/>
      <c r="AD4676" s="25"/>
      <c r="AE4676" s="25"/>
    </row>
    <row r="4677">
      <c r="A4677" s="78"/>
      <c r="B4677" s="78"/>
      <c r="C4677" s="78"/>
      <c r="D4677" s="78"/>
      <c r="E4677" s="78"/>
      <c r="F4677" s="78"/>
      <c r="M4677" s="78"/>
      <c r="N4677" s="78"/>
      <c r="P4677" s="25"/>
      <c r="AB4677" s="25"/>
      <c r="AD4677" s="25"/>
      <c r="AE4677" s="25"/>
    </row>
    <row r="4678">
      <c r="A4678" s="78"/>
      <c r="B4678" s="78"/>
      <c r="C4678" s="78"/>
      <c r="D4678" s="78"/>
      <c r="E4678" s="78"/>
      <c r="F4678" s="78"/>
      <c r="P4678" s="25"/>
      <c r="AB4678" s="25"/>
      <c r="AD4678" s="25"/>
      <c r="AE4678" s="25"/>
    </row>
    <row r="4679">
      <c r="A4679" s="78"/>
      <c r="B4679" s="78"/>
      <c r="C4679" s="78"/>
      <c r="D4679" s="78"/>
      <c r="E4679" s="78"/>
      <c r="F4679" s="78"/>
      <c r="H4679" s="78"/>
      <c r="I4679" s="78"/>
      <c r="P4679" s="25"/>
      <c r="AB4679" s="25"/>
      <c r="AD4679" s="25"/>
      <c r="AE4679" s="25"/>
    </row>
    <row r="4680">
      <c r="A4680" s="78"/>
      <c r="B4680" s="78"/>
      <c r="C4680" s="78"/>
      <c r="D4680" s="78"/>
      <c r="E4680" s="78"/>
      <c r="F4680" s="78"/>
      <c r="H4680" s="78"/>
      <c r="I4680" s="78"/>
      <c r="P4680" s="25"/>
      <c r="AB4680" s="25"/>
      <c r="AD4680" s="25"/>
      <c r="AE4680" s="25"/>
    </row>
    <row r="4681">
      <c r="A4681" s="78"/>
      <c r="B4681" s="78"/>
      <c r="C4681" s="78"/>
      <c r="D4681" s="78"/>
      <c r="E4681" s="78"/>
      <c r="F4681" s="78"/>
      <c r="H4681" s="78"/>
      <c r="I4681" s="78"/>
      <c r="P4681" s="25"/>
      <c r="AB4681" s="25"/>
      <c r="AD4681" s="25"/>
      <c r="AE4681" s="25"/>
    </row>
    <row r="4682">
      <c r="A4682" s="78"/>
      <c r="B4682" s="78"/>
      <c r="C4682" s="78"/>
      <c r="D4682" s="78"/>
      <c r="E4682" s="78"/>
      <c r="F4682" s="78"/>
      <c r="H4682" s="78"/>
      <c r="I4682" s="78"/>
      <c r="P4682" s="25"/>
      <c r="AB4682" s="25"/>
      <c r="AD4682" s="25"/>
      <c r="AE4682" s="25"/>
    </row>
    <row r="4683">
      <c r="A4683" s="78"/>
      <c r="B4683" s="78"/>
      <c r="C4683" s="78"/>
      <c r="D4683" s="78"/>
      <c r="E4683" s="78"/>
      <c r="F4683" s="78"/>
      <c r="H4683" s="78"/>
      <c r="I4683" s="78"/>
      <c r="P4683" s="25"/>
      <c r="AB4683" s="25"/>
      <c r="AD4683" s="25"/>
      <c r="AE4683" s="25"/>
    </row>
    <row r="4684">
      <c r="A4684" s="78"/>
      <c r="B4684" s="78"/>
      <c r="C4684" s="78"/>
      <c r="D4684" s="78"/>
      <c r="E4684" s="78"/>
      <c r="F4684" s="78"/>
      <c r="H4684" s="78"/>
      <c r="I4684" s="78"/>
      <c r="P4684" s="25"/>
      <c r="AB4684" s="25"/>
      <c r="AD4684" s="25"/>
      <c r="AE4684" s="25"/>
    </row>
    <row r="4685">
      <c r="A4685" s="78"/>
      <c r="B4685" s="78"/>
      <c r="C4685" s="78"/>
      <c r="D4685" s="78"/>
      <c r="E4685" s="78"/>
      <c r="F4685" s="78"/>
      <c r="H4685" s="78"/>
      <c r="I4685" s="78"/>
      <c r="P4685" s="25"/>
      <c r="AB4685" s="25"/>
      <c r="AD4685" s="25"/>
      <c r="AE4685" s="25"/>
    </row>
    <row r="4686">
      <c r="A4686" s="78"/>
      <c r="B4686" s="78"/>
      <c r="C4686" s="78"/>
      <c r="D4686" s="78"/>
      <c r="E4686" s="78"/>
      <c r="F4686" s="78"/>
      <c r="H4686" s="78"/>
      <c r="I4686" s="78"/>
      <c r="P4686" s="25"/>
      <c r="AB4686" s="25"/>
      <c r="AD4686" s="25"/>
      <c r="AE4686" s="25"/>
    </row>
    <row r="4687">
      <c r="A4687" s="78"/>
      <c r="B4687" s="78"/>
      <c r="C4687" s="78"/>
      <c r="D4687" s="78"/>
      <c r="E4687" s="78"/>
      <c r="F4687" s="78"/>
      <c r="H4687" s="78"/>
      <c r="I4687" s="78"/>
      <c r="P4687" s="25"/>
      <c r="AB4687" s="25"/>
      <c r="AD4687" s="25"/>
      <c r="AE4687" s="25"/>
    </row>
    <row r="4688">
      <c r="A4688" s="78"/>
      <c r="B4688" s="78"/>
      <c r="C4688" s="78"/>
      <c r="D4688" s="78"/>
      <c r="E4688" s="78"/>
      <c r="F4688" s="78"/>
      <c r="H4688" s="78"/>
      <c r="I4688" s="78"/>
      <c r="P4688" s="25"/>
      <c r="AB4688" s="25"/>
      <c r="AD4688" s="25"/>
      <c r="AE4688" s="25"/>
    </row>
    <row r="4689">
      <c r="A4689" s="78"/>
      <c r="B4689" s="78"/>
      <c r="C4689" s="78"/>
      <c r="D4689" s="78"/>
      <c r="E4689" s="78"/>
      <c r="F4689" s="78"/>
      <c r="H4689" s="78"/>
      <c r="I4689" s="78"/>
      <c r="P4689" s="25"/>
      <c r="AB4689" s="25"/>
      <c r="AD4689" s="25"/>
      <c r="AE4689" s="25"/>
    </row>
    <row r="4690">
      <c r="A4690" s="78"/>
      <c r="B4690" s="78"/>
      <c r="C4690" s="78"/>
      <c r="D4690" s="78"/>
      <c r="E4690" s="78"/>
      <c r="F4690" s="78"/>
      <c r="H4690" s="78"/>
      <c r="I4690" s="78"/>
      <c r="P4690" s="25"/>
      <c r="AB4690" s="25"/>
      <c r="AD4690" s="25"/>
      <c r="AE4690" s="25"/>
    </row>
    <row r="4691">
      <c r="A4691" s="78"/>
      <c r="B4691" s="78"/>
      <c r="C4691" s="78"/>
      <c r="D4691" s="78"/>
      <c r="E4691" s="78"/>
      <c r="F4691" s="78"/>
      <c r="H4691" s="78"/>
      <c r="I4691" s="78"/>
      <c r="P4691" s="25"/>
      <c r="AB4691" s="25"/>
      <c r="AD4691" s="25"/>
      <c r="AE4691" s="25"/>
    </row>
    <row r="4692">
      <c r="A4692" s="78"/>
      <c r="B4692" s="78"/>
      <c r="C4692" s="78"/>
      <c r="D4692" s="78"/>
      <c r="E4692" s="78"/>
      <c r="F4692" s="78"/>
      <c r="H4692" s="78"/>
      <c r="I4692" s="78"/>
      <c r="P4692" s="25"/>
      <c r="AB4692" s="25"/>
      <c r="AD4692" s="25"/>
      <c r="AE4692" s="25"/>
    </row>
    <row r="4693">
      <c r="A4693" s="78"/>
      <c r="B4693" s="78"/>
      <c r="C4693" s="78"/>
      <c r="D4693" s="78"/>
      <c r="E4693" s="78"/>
      <c r="F4693" s="78"/>
      <c r="H4693" s="78"/>
      <c r="I4693" s="78"/>
      <c r="P4693" s="25"/>
      <c r="AB4693" s="25"/>
      <c r="AD4693" s="25"/>
      <c r="AE4693" s="25"/>
    </row>
    <row r="4694">
      <c r="A4694" s="78"/>
      <c r="B4694" s="78"/>
      <c r="C4694" s="78"/>
      <c r="D4694" s="78"/>
      <c r="E4694" s="78"/>
      <c r="F4694" s="78"/>
      <c r="P4694" s="25"/>
      <c r="AB4694" s="25"/>
      <c r="AD4694" s="25"/>
      <c r="AE4694" s="25"/>
    </row>
    <row r="4695">
      <c r="A4695" s="78"/>
      <c r="B4695" s="78"/>
      <c r="C4695" s="78"/>
      <c r="D4695" s="78"/>
      <c r="E4695" s="78"/>
      <c r="F4695" s="78"/>
      <c r="H4695" s="78"/>
      <c r="I4695" s="78"/>
      <c r="P4695" s="25"/>
      <c r="AB4695" s="25"/>
      <c r="AD4695" s="25"/>
      <c r="AE4695" s="25"/>
    </row>
    <row r="4696">
      <c r="A4696" s="78"/>
      <c r="B4696" s="78"/>
      <c r="C4696" s="78"/>
      <c r="D4696" s="78"/>
      <c r="E4696" s="78"/>
      <c r="F4696" s="78"/>
      <c r="P4696" s="25"/>
      <c r="AB4696" s="25"/>
      <c r="AD4696" s="25"/>
      <c r="AE4696" s="25"/>
    </row>
    <row r="4697">
      <c r="A4697" s="78"/>
      <c r="B4697" s="78"/>
      <c r="C4697" s="78"/>
      <c r="D4697" s="78"/>
      <c r="E4697" s="78"/>
      <c r="F4697" s="78"/>
      <c r="P4697" s="25"/>
      <c r="AB4697" s="25"/>
      <c r="AD4697" s="25"/>
      <c r="AE4697" s="25"/>
    </row>
    <row r="4698">
      <c r="A4698" s="78"/>
      <c r="B4698" s="78"/>
      <c r="C4698" s="78"/>
      <c r="D4698" s="78"/>
      <c r="E4698" s="78"/>
      <c r="F4698" s="78"/>
      <c r="P4698" s="25"/>
      <c r="AB4698" s="25"/>
      <c r="AD4698" s="25"/>
      <c r="AE4698" s="25"/>
    </row>
    <row r="4699">
      <c r="A4699" s="78"/>
      <c r="B4699" s="78"/>
      <c r="C4699" s="78"/>
      <c r="D4699" s="78"/>
      <c r="E4699" s="78"/>
      <c r="F4699" s="78"/>
      <c r="P4699" s="25"/>
      <c r="AB4699" s="25"/>
      <c r="AD4699" s="25"/>
      <c r="AE4699" s="25"/>
    </row>
    <row r="4700">
      <c r="A4700" s="78"/>
      <c r="B4700" s="78"/>
      <c r="C4700" s="78"/>
      <c r="D4700" s="78"/>
      <c r="E4700" s="78"/>
      <c r="F4700" s="78"/>
      <c r="H4700" s="78"/>
      <c r="I4700" s="78"/>
      <c r="K4700" s="78"/>
      <c r="P4700" s="25"/>
      <c r="AB4700" s="25"/>
      <c r="AD4700" s="25"/>
      <c r="AE4700" s="25"/>
    </row>
    <row r="4701">
      <c r="A4701" s="78"/>
      <c r="B4701" s="78"/>
      <c r="C4701" s="78"/>
      <c r="D4701" s="78"/>
      <c r="E4701" s="78"/>
      <c r="F4701" s="78"/>
      <c r="H4701" s="78"/>
      <c r="I4701" s="78"/>
      <c r="P4701" s="25"/>
      <c r="AB4701" s="25"/>
      <c r="AD4701" s="25"/>
      <c r="AE4701" s="25"/>
    </row>
    <row r="4702">
      <c r="A4702" s="78"/>
      <c r="B4702" s="78"/>
      <c r="C4702" s="78"/>
      <c r="D4702" s="78"/>
      <c r="E4702" s="78"/>
      <c r="F4702" s="78"/>
      <c r="P4702" s="25"/>
      <c r="AB4702" s="25"/>
      <c r="AD4702" s="25"/>
      <c r="AE4702" s="25"/>
    </row>
    <row r="4703">
      <c r="A4703" s="78"/>
      <c r="B4703" s="78"/>
      <c r="C4703" s="78"/>
      <c r="D4703" s="78"/>
      <c r="E4703" s="78"/>
      <c r="F4703" s="78"/>
      <c r="P4703" s="25"/>
      <c r="AB4703" s="25"/>
      <c r="AD4703" s="25"/>
      <c r="AE4703" s="25"/>
    </row>
    <row r="4704">
      <c r="A4704" s="78"/>
      <c r="B4704" s="78"/>
      <c r="C4704" s="78"/>
      <c r="D4704" s="78"/>
      <c r="E4704" s="78"/>
      <c r="F4704" s="78"/>
      <c r="P4704" s="25"/>
      <c r="AB4704" s="25"/>
      <c r="AD4704" s="25"/>
      <c r="AE4704" s="25"/>
    </row>
    <row r="4705">
      <c r="A4705" s="78"/>
      <c r="B4705" s="78"/>
      <c r="C4705" s="78"/>
      <c r="D4705" s="78"/>
      <c r="E4705" s="78"/>
      <c r="F4705" s="78"/>
      <c r="P4705" s="25"/>
      <c r="AB4705" s="25"/>
      <c r="AD4705" s="25"/>
      <c r="AE4705" s="25"/>
    </row>
    <row r="4706">
      <c r="A4706" s="78"/>
      <c r="B4706" s="78"/>
      <c r="C4706" s="78"/>
      <c r="D4706" s="78"/>
      <c r="E4706" s="78"/>
      <c r="F4706" s="78"/>
      <c r="P4706" s="25"/>
      <c r="AB4706" s="25"/>
      <c r="AD4706" s="25"/>
      <c r="AE4706" s="25"/>
    </row>
    <row r="4707">
      <c r="A4707" s="78"/>
      <c r="B4707" s="78"/>
      <c r="C4707" s="78"/>
      <c r="D4707" s="78"/>
      <c r="E4707" s="78"/>
      <c r="F4707" s="78"/>
      <c r="P4707" s="25"/>
      <c r="AB4707" s="25"/>
      <c r="AD4707" s="25"/>
      <c r="AE4707" s="25"/>
    </row>
    <row r="4708">
      <c r="A4708" s="78"/>
      <c r="B4708" s="78"/>
      <c r="C4708" s="78"/>
      <c r="D4708" s="78"/>
      <c r="E4708" s="78"/>
      <c r="F4708" s="78"/>
      <c r="P4708" s="25"/>
      <c r="AB4708" s="25"/>
      <c r="AD4708" s="25"/>
      <c r="AE4708" s="25"/>
    </row>
    <row r="4709">
      <c r="A4709" s="78"/>
      <c r="B4709" s="78"/>
      <c r="C4709" s="78"/>
      <c r="D4709" s="78"/>
      <c r="E4709" s="78"/>
      <c r="F4709" s="78"/>
      <c r="P4709" s="25"/>
      <c r="AB4709" s="25"/>
      <c r="AD4709" s="25"/>
      <c r="AE4709" s="25"/>
    </row>
    <row r="4710">
      <c r="A4710" s="78"/>
      <c r="B4710" s="78"/>
      <c r="C4710" s="78"/>
      <c r="D4710" s="78"/>
      <c r="E4710" s="78"/>
      <c r="F4710" s="78"/>
      <c r="H4710" s="78"/>
      <c r="I4710" s="78"/>
      <c r="K4710" s="78"/>
      <c r="P4710" s="25"/>
      <c r="AB4710" s="25"/>
      <c r="AD4710" s="25"/>
      <c r="AE4710" s="25"/>
    </row>
    <row r="4711">
      <c r="A4711" s="78"/>
      <c r="B4711" s="78"/>
      <c r="C4711" s="78"/>
      <c r="D4711" s="78"/>
      <c r="E4711" s="78"/>
      <c r="F4711" s="78"/>
      <c r="H4711" s="78"/>
      <c r="I4711" s="78"/>
      <c r="K4711" s="78"/>
      <c r="P4711" s="25"/>
      <c r="AB4711" s="25"/>
      <c r="AD4711" s="25"/>
      <c r="AE4711" s="25"/>
    </row>
    <row r="4712">
      <c r="A4712" s="78"/>
      <c r="B4712" s="78"/>
      <c r="C4712" s="78"/>
      <c r="D4712" s="78"/>
      <c r="E4712" s="78"/>
      <c r="F4712" s="78"/>
      <c r="H4712" s="78"/>
      <c r="I4712" s="78"/>
      <c r="K4712" s="78"/>
      <c r="P4712" s="25"/>
      <c r="AB4712" s="25"/>
      <c r="AD4712" s="25"/>
      <c r="AE4712" s="25"/>
    </row>
    <row r="4713">
      <c r="A4713" s="78"/>
      <c r="B4713" s="78"/>
      <c r="C4713" s="78"/>
      <c r="D4713" s="78"/>
      <c r="E4713" s="78"/>
      <c r="F4713" s="78"/>
      <c r="H4713" s="78"/>
      <c r="I4713" s="78"/>
      <c r="K4713" s="78"/>
      <c r="P4713" s="25"/>
      <c r="AB4713" s="25"/>
      <c r="AD4713" s="25"/>
      <c r="AE4713" s="25"/>
    </row>
    <row r="4714">
      <c r="A4714" s="78"/>
      <c r="B4714" s="78"/>
      <c r="C4714" s="78"/>
      <c r="D4714" s="78"/>
      <c r="E4714" s="78"/>
      <c r="F4714" s="78"/>
      <c r="P4714" s="25"/>
      <c r="AB4714" s="25"/>
      <c r="AD4714" s="25"/>
      <c r="AE4714" s="25"/>
    </row>
    <row r="4715">
      <c r="A4715" s="78"/>
      <c r="B4715" s="78"/>
      <c r="C4715" s="78"/>
      <c r="D4715" s="78"/>
      <c r="E4715" s="78"/>
      <c r="F4715" s="78"/>
      <c r="P4715" s="25"/>
      <c r="AB4715" s="25"/>
      <c r="AD4715" s="25"/>
      <c r="AE4715" s="25"/>
    </row>
    <row r="4716">
      <c r="A4716" s="78"/>
      <c r="B4716" s="78"/>
      <c r="C4716" s="78"/>
      <c r="D4716" s="78"/>
      <c r="E4716" s="78"/>
      <c r="F4716" s="78"/>
      <c r="P4716" s="25"/>
      <c r="AB4716" s="25"/>
      <c r="AD4716" s="25"/>
      <c r="AE4716" s="25"/>
    </row>
    <row r="4717">
      <c r="A4717" s="78"/>
      <c r="B4717" s="78"/>
      <c r="C4717" s="78"/>
      <c r="D4717" s="78"/>
      <c r="E4717" s="78"/>
      <c r="F4717" s="78"/>
      <c r="P4717" s="25"/>
      <c r="AB4717" s="25"/>
      <c r="AD4717" s="25"/>
      <c r="AE4717" s="25"/>
    </row>
    <row r="4718">
      <c r="A4718" s="78"/>
      <c r="B4718" s="78"/>
      <c r="C4718" s="78"/>
      <c r="D4718" s="78"/>
      <c r="E4718" s="78"/>
      <c r="F4718" s="78"/>
      <c r="P4718" s="25"/>
      <c r="AB4718" s="25"/>
      <c r="AD4718" s="25"/>
      <c r="AE4718" s="25"/>
    </row>
    <row r="4719">
      <c r="A4719" s="78"/>
      <c r="B4719" s="78"/>
      <c r="C4719" s="78"/>
      <c r="D4719" s="78"/>
      <c r="E4719" s="78"/>
      <c r="F4719" s="78"/>
      <c r="H4719" s="78"/>
      <c r="I4719" s="78"/>
      <c r="P4719" s="25"/>
      <c r="AB4719" s="25"/>
      <c r="AD4719" s="25"/>
      <c r="AE4719" s="25"/>
    </row>
    <row r="4720">
      <c r="A4720" s="78"/>
      <c r="B4720" s="78"/>
      <c r="C4720" s="78"/>
      <c r="D4720" s="78"/>
      <c r="E4720" s="78"/>
      <c r="F4720" s="78"/>
      <c r="P4720" s="25"/>
      <c r="AB4720" s="25"/>
      <c r="AD4720" s="25"/>
      <c r="AE4720" s="25"/>
    </row>
    <row r="4721">
      <c r="A4721" s="78"/>
      <c r="B4721" s="78"/>
      <c r="C4721" s="78"/>
      <c r="D4721" s="78"/>
      <c r="E4721" s="78"/>
      <c r="F4721" s="78"/>
      <c r="P4721" s="25"/>
      <c r="AB4721" s="25"/>
      <c r="AD4721" s="25"/>
      <c r="AE4721" s="25"/>
    </row>
    <row r="4722">
      <c r="A4722" s="78"/>
      <c r="B4722" s="78"/>
      <c r="C4722" s="78"/>
      <c r="D4722" s="78"/>
      <c r="E4722" s="78"/>
      <c r="F4722" s="78"/>
      <c r="H4722" s="78"/>
      <c r="I4722" s="78"/>
      <c r="K4722" s="78"/>
      <c r="P4722" s="25"/>
      <c r="AB4722" s="25"/>
      <c r="AD4722" s="25"/>
      <c r="AE4722" s="25"/>
    </row>
    <row r="4723">
      <c r="A4723" s="78"/>
      <c r="B4723" s="78"/>
      <c r="C4723" s="78"/>
      <c r="D4723" s="78"/>
      <c r="E4723" s="78"/>
      <c r="F4723" s="78"/>
      <c r="P4723" s="25"/>
      <c r="AB4723" s="25"/>
      <c r="AD4723" s="25"/>
      <c r="AE4723" s="25"/>
    </row>
    <row r="4724">
      <c r="A4724" s="78"/>
      <c r="B4724" s="78"/>
      <c r="C4724" s="78"/>
      <c r="D4724" s="78"/>
      <c r="E4724" s="78"/>
      <c r="F4724" s="78"/>
      <c r="P4724" s="25"/>
      <c r="AB4724" s="25"/>
      <c r="AD4724" s="25"/>
      <c r="AE4724" s="25"/>
    </row>
    <row r="4725">
      <c r="A4725" s="78"/>
      <c r="B4725" s="78"/>
      <c r="C4725" s="78"/>
      <c r="D4725" s="78"/>
      <c r="E4725" s="78"/>
      <c r="F4725" s="78"/>
      <c r="P4725" s="25"/>
      <c r="AB4725" s="25"/>
      <c r="AD4725" s="25"/>
      <c r="AE4725" s="25"/>
    </row>
    <row r="4726">
      <c r="A4726" s="78"/>
      <c r="B4726" s="78"/>
      <c r="C4726" s="78"/>
      <c r="D4726" s="78"/>
      <c r="E4726" s="78"/>
      <c r="F4726" s="78"/>
      <c r="P4726" s="25"/>
      <c r="AB4726" s="25"/>
      <c r="AD4726" s="25"/>
      <c r="AE4726" s="25"/>
    </row>
    <row r="4727">
      <c r="A4727" s="78"/>
      <c r="B4727" s="78"/>
      <c r="C4727" s="78"/>
      <c r="D4727" s="78"/>
      <c r="E4727" s="78"/>
      <c r="F4727" s="78"/>
      <c r="P4727" s="25"/>
      <c r="AB4727" s="25"/>
      <c r="AD4727" s="25"/>
      <c r="AE4727" s="25"/>
    </row>
    <row r="4728">
      <c r="A4728" s="78"/>
      <c r="B4728" s="78"/>
      <c r="C4728" s="78"/>
      <c r="D4728" s="78"/>
      <c r="E4728" s="78"/>
      <c r="F4728" s="78"/>
      <c r="P4728" s="25"/>
      <c r="AB4728" s="25"/>
      <c r="AD4728" s="25"/>
      <c r="AE4728" s="25"/>
    </row>
    <row r="4729">
      <c r="A4729" s="78"/>
      <c r="B4729" s="78"/>
      <c r="C4729" s="78"/>
      <c r="D4729" s="78"/>
      <c r="E4729" s="78"/>
      <c r="F4729" s="78"/>
      <c r="H4729" s="78"/>
      <c r="I4729" s="78"/>
      <c r="K4729" s="78"/>
      <c r="P4729" s="25"/>
      <c r="AB4729" s="25"/>
      <c r="AD4729" s="25"/>
      <c r="AE4729" s="25"/>
    </row>
    <row r="4730">
      <c r="A4730" s="78"/>
      <c r="B4730" s="78"/>
      <c r="C4730" s="78"/>
      <c r="D4730" s="78"/>
      <c r="E4730" s="78"/>
      <c r="F4730" s="78"/>
      <c r="H4730" s="78"/>
      <c r="I4730" s="78"/>
      <c r="K4730" s="78"/>
      <c r="P4730" s="25"/>
      <c r="AB4730" s="25"/>
      <c r="AD4730" s="25"/>
      <c r="AE4730" s="25"/>
    </row>
    <row r="4731">
      <c r="A4731" s="78"/>
      <c r="B4731" s="78"/>
      <c r="C4731" s="78"/>
      <c r="D4731" s="78"/>
      <c r="E4731" s="78"/>
      <c r="F4731" s="78"/>
      <c r="P4731" s="25"/>
      <c r="AB4731" s="25"/>
      <c r="AD4731" s="25"/>
      <c r="AE4731" s="25"/>
    </row>
    <row r="4732">
      <c r="A4732" s="78"/>
      <c r="B4732" s="78"/>
      <c r="C4732" s="78"/>
      <c r="D4732" s="78"/>
      <c r="E4732" s="78"/>
      <c r="F4732" s="78"/>
      <c r="P4732" s="25"/>
      <c r="AB4732" s="25"/>
      <c r="AD4732" s="25"/>
      <c r="AE4732" s="25"/>
    </row>
    <row r="4733">
      <c r="A4733" s="78"/>
      <c r="B4733" s="78"/>
      <c r="C4733" s="78"/>
      <c r="D4733" s="78"/>
      <c r="E4733" s="78"/>
      <c r="F4733" s="78"/>
      <c r="P4733" s="25"/>
      <c r="AB4733" s="25"/>
      <c r="AD4733" s="25"/>
      <c r="AE4733" s="25"/>
    </row>
    <row r="4734">
      <c r="A4734" s="78"/>
      <c r="B4734" s="78"/>
      <c r="C4734" s="78"/>
      <c r="D4734" s="78"/>
      <c r="E4734" s="78"/>
      <c r="F4734" s="78"/>
      <c r="H4734" s="78"/>
      <c r="I4734" s="78"/>
      <c r="K4734" s="78"/>
      <c r="P4734" s="25"/>
      <c r="AB4734" s="25"/>
      <c r="AD4734" s="25"/>
      <c r="AE4734" s="25"/>
    </row>
    <row r="4735">
      <c r="A4735" s="78"/>
      <c r="B4735" s="78"/>
      <c r="C4735" s="78"/>
      <c r="D4735" s="78"/>
      <c r="E4735" s="78"/>
      <c r="F4735" s="78"/>
      <c r="P4735" s="25"/>
      <c r="AB4735" s="25"/>
      <c r="AD4735" s="25"/>
      <c r="AE4735" s="25"/>
    </row>
    <row r="4736">
      <c r="A4736" s="78"/>
      <c r="B4736" s="78"/>
      <c r="C4736" s="78"/>
      <c r="D4736" s="78"/>
      <c r="E4736" s="78"/>
      <c r="F4736" s="78"/>
      <c r="P4736" s="25"/>
      <c r="AB4736" s="25"/>
      <c r="AD4736" s="25"/>
      <c r="AE4736" s="25"/>
    </row>
    <row r="4737">
      <c r="A4737" s="78"/>
      <c r="B4737" s="78"/>
      <c r="C4737" s="78"/>
      <c r="D4737" s="78"/>
      <c r="E4737" s="78"/>
      <c r="F4737" s="78"/>
      <c r="P4737" s="25"/>
      <c r="AB4737" s="25"/>
      <c r="AD4737" s="25"/>
      <c r="AE4737" s="25"/>
    </row>
    <row r="4738">
      <c r="A4738" s="78"/>
      <c r="B4738" s="78"/>
      <c r="C4738" s="78"/>
      <c r="D4738" s="78"/>
      <c r="E4738" s="78"/>
      <c r="F4738" s="78"/>
      <c r="P4738" s="25"/>
      <c r="AB4738" s="25"/>
      <c r="AD4738" s="25"/>
      <c r="AE4738" s="25"/>
    </row>
    <row r="4739">
      <c r="A4739" s="78"/>
      <c r="B4739" s="78"/>
      <c r="C4739" s="78"/>
      <c r="D4739" s="78"/>
      <c r="E4739" s="78"/>
      <c r="F4739" s="78"/>
      <c r="H4739" s="78"/>
      <c r="I4739" s="78"/>
      <c r="K4739" s="78"/>
      <c r="P4739" s="25"/>
      <c r="AB4739" s="25"/>
      <c r="AD4739" s="25"/>
      <c r="AE4739" s="25"/>
    </row>
    <row r="4740">
      <c r="A4740" s="78"/>
      <c r="B4740" s="78"/>
      <c r="C4740" s="78"/>
      <c r="D4740" s="78"/>
      <c r="E4740" s="78"/>
      <c r="F4740" s="78"/>
      <c r="H4740" s="78"/>
      <c r="I4740" s="78"/>
      <c r="K4740" s="78"/>
      <c r="P4740" s="25"/>
      <c r="AB4740" s="25"/>
      <c r="AD4740" s="25"/>
      <c r="AE4740" s="25"/>
    </row>
    <row r="4741">
      <c r="A4741" s="78"/>
      <c r="B4741" s="78"/>
      <c r="C4741" s="78"/>
      <c r="D4741" s="78"/>
      <c r="E4741" s="78"/>
      <c r="F4741" s="78"/>
      <c r="P4741" s="25"/>
      <c r="AB4741" s="25"/>
      <c r="AD4741" s="25"/>
      <c r="AE4741" s="25"/>
    </row>
    <row r="4742">
      <c r="A4742" s="78"/>
      <c r="B4742" s="78"/>
      <c r="C4742" s="78"/>
      <c r="D4742" s="78"/>
      <c r="E4742" s="78"/>
      <c r="F4742" s="78"/>
      <c r="P4742" s="25"/>
      <c r="AB4742" s="25"/>
      <c r="AD4742" s="25"/>
      <c r="AE4742" s="25"/>
    </row>
    <row r="4743">
      <c r="A4743" s="78"/>
      <c r="B4743" s="78"/>
      <c r="C4743" s="78"/>
      <c r="D4743" s="78"/>
      <c r="E4743" s="78"/>
      <c r="F4743" s="78"/>
      <c r="P4743" s="25"/>
      <c r="AB4743" s="25"/>
      <c r="AD4743" s="25"/>
      <c r="AE4743" s="25"/>
    </row>
    <row r="4744">
      <c r="A4744" s="78"/>
      <c r="B4744" s="78"/>
      <c r="C4744" s="78"/>
      <c r="D4744" s="78"/>
      <c r="E4744" s="78"/>
      <c r="F4744" s="78"/>
      <c r="P4744" s="25"/>
      <c r="AB4744" s="25"/>
      <c r="AD4744" s="25"/>
      <c r="AE4744" s="25"/>
    </row>
    <row r="4745">
      <c r="A4745" s="78"/>
      <c r="B4745" s="78"/>
      <c r="C4745" s="78"/>
      <c r="D4745" s="78"/>
      <c r="E4745" s="78"/>
      <c r="F4745" s="78"/>
      <c r="P4745" s="25"/>
      <c r="AB4745" s="25"/>
      <c r="AD4745" s="25"/>
      <c r="AE4745" s="25"/>
    </row>
    <row r="4746">
      <c r="A4746" s="78"/>
      <c r="B4746" s="78"/>
      <c r="C4746" s="78"/>
      <c r="D4746" s="78"/>
      <c r="E4746" s="78"/>
      <c r="F4746" s="78"/>
      <c r="H4746" s="78"/>
      <c r="I4746" s="78"/>
      <c r="K4746" s="78"/>
      <c r="P4746" s="25"/>
      <c r="AB4746" s="25"/>
      <c r="AD4746" s="25"/>
      <c r="AE4746" s="25"/>
    </row>
    <row r="4747">
      <c r="A4747" s="78"/>
      <c r="B4747" s="78"/>
      <c r="C4747" s="78"/>
      <c r="D4747" s="78"/>
      <c r="E4747" s="78"/>
      <c r="F4747" s="78"/>
      <c r="P4747" s="25"/>
      <c r="AB4747" s="25"/>
      <c r="AD4747" s="25"/>
      <c r="AE4747" s="25"/>
    </row>
    <row r="4748">
      <c r="A4748" s="78"/>
      <c r="B4748" s="78"/>
      <c r="C4748" s="78"/>
      <c r="D4748" s="78"/>
      <c r="E4748" s="78"/>
      <c r="F4748" s="78"/>
      <c r="P4748" s="25"/>
      <c r="AB4748" s="25"/>
      <c r="AD4748" s="25"/>
      <c r="AE4748" s="25"/>
    </row>
    <row r="4749">
      <c r="A4749" s="78"/>
      <c r="B4749" s="78"/>
      <c r="C4749" s="78"/>
      <c r="D4749" s="78"/>
      <c r="E4749" s="78"/>
      <c r="F4749" s="78"/>
      <c r="P4749" s="25"/>
      <c r="AB4749" s="25"/>
      <c r="AD4749" s="25"/>
      <c r="AE4749" s="25"/>
    </row>
    <row r="4750">
      <c r="A4750" s="78"/>
      <c r="B4750" s="78"/>
      <c r="C4750" s="78"/>
      <c r="D4750" s="78"/>
      <c r="E4750" s="78"/>
      <c r="F4750" s="78"/>
      <c r="H4750" s="78"/>
      <c r="I4750" s="78"/>
      <c r="K4750" s="78"/>
      <c r="P4750" s="25"/>
      <c r="AB4750" s="25"/>
      <c r="AD4750" s="25"/>
      <c r="AE4750" s="25"/>
    </row>
    <row r="4751">
      <c r="A4751" s="78"/>
      <c r="B4751" s="78"/>
      <c r="C4751" s="78"/>
      <c r="D4751" s="78"/>
      <c r="E4751" s="78"/>
      <c r="F4751" s="78"/>
      <c r="P4751" s="25"/>
      <c r="AB4751" s="25"/>
      <c r="AD4751" s="25"/>
      <c r="AE4751" s="25"/>
    </row>
    <row r="4752">
      <c r="A4752" s="78"/>
      <c r="B4752" s="78"/>
      <c r="C4752" s="78"/>
      <c r="D4752" s="78"/>
      <c r="E4752" s="78"/>
      <c r="F4752" s="78"/>
      <c r="H4752" s="78"/>
      <c r="I4752" s="78"/>
      <c r="P4752" s="25"/>
      <c r="AB4752" s="25"/>
      <c r="AD4752" s="25"/>
      <c r="AE4752" s="25"/>
    </row>
    <row r="4753">
      <c r="A4753" s="78"/>
      <c r="B4753" s="78"/>
      <c r="C4753" s="78"/>
      <c r="D4753" s="78"/>
      <c r="E4753" s="78"/>
      <c r="F4753" s="78"/>
      <c r="P4753" s="25"/>
      <c r="AB4753" s="25"/>
      <c r="AD4753" s="25"/>
      <c r="AE4753" s="25"/>
    </row>
    <row r="4754">
      <c r="A4754" s="78"/>
      <c r="B4754" s="78"/>
      <c r="C4754" s="78"/>
      <c r="D4754" s="78"/>
      <c r="E4754" s="78"/>
      <c r="F4754" s="78"/>
      <c r="P4754" s="25"/>
      <c r="AB4754" s="25"/>
      <c r="AD4754" s="25"/>
      <c r="AE4754" s="25"/>
    </row>
    <row r="4755">
      <c r="A4755" s="78"/>
      <c r="B4755" s="78"/>
      <c r="C4755" s="78"/>
      <c r="D4755" s="78"/>
      <c r="E4755" s="78"/>
      <c r="F4755" s="78"/>
      <c r="H4755" s="78"/>
      <c r="I4755" s="78"/>
      <c r="K4755" s="78"/>
      <c r="P4755" s="25"/>
      <c r="AB4755" s="25"/>
      <c r="AD4755" s="25"/>
      <c r="AE4755" s="25"/>
    </row>
    <row r="4756">
      <c r="A4756" s="78"/>
      <c r="B4756" s="78"/>
      <c r="C4756" s="78"/>
      <c r="D4756" s="78"/>
      <c r="E4756" s="78"/>
      <c r="F4756" s="78"/>
      <c r="H4756" s="78"/>
      <c r="I4756" s="78"/>
      <c r="K4756" s="78"/>
      <c r="P4756" s="25"/>
      <c r="AB4756" s="25"/>
      <c r="AD4756" s="25"/>
      <c r="AE4756" s="25"/>
    </row>
    <row r="4757">
      <c r="A4757" s="78"/>
      <c r="B4757" s="78"/>
      <c r="C4757" s="78"/>
      <c r="D4757" s="78"/>
      <c r="E4757" s="78"/>
      <c r="F4757" s="78"/>
      <c r="P4757" s="25"/>
      <c r="AB4757" s="25"/>
      <c r="AD4757" s="25"/>
      <c r="AE4757" s="25"/>
    </row>
    <row r="4758">
      <c r="A4758" s="78"/>
      <c r="B4758" s="78"/>
      <c r="C4758" s="78"/>
      <c r="D4758" s="78"/>
      <c r="E4758" s="78"/>
      <c r="F4758" s="78"/>
      <c r="P4758" s="25"/>
      <c r="AB4758" s="25"/>
      <c r="AD4758" s="25"/>
      <c r="AE4758" s="25"/>
    </row>
    <row r="4759">
      <c r="A4759" s="78"/>
      <c r="B4759" s="78"/>
      <c r="C4759" s="78"/>
      <c r="D4759" s="78"/>
      <c r="E4759" s="78"/>
      <c r="F4759" s="78"/>
      <c r="P4759" s="25"/>
      <c r="AB4759" s="25"/>
      <c r="AD4759" s="25"/>
      <c r="AE4759" s="25"/>
    </row>
    <row r="4760">
      <c r="A4760" s="78"/>
      <c r="B4760" s="78"/>
      <c r="C4760" s="78"/>
      <c r="D4760" s="78"/>
      <c r="E4760" s="78"/>
      <c r="F4760" s="78"/>
      <c r="P4760" s="25"/>
      <c r="AB4760" s="25"/>
      <c r="AD4760" s="25"/>
      <c r="AE4760" s="25"/>
    </row>
    <row r="4761">
      <c r="A4761" s="78"/>
      <c r="B4761" s="78"/>
      <c r="C4761" s="78"/>
      <c r="D4761" s="78"/>
      <c r="E4761" s="78"/>
      <c r="F4761" s="78"/>
      <c r="H4761" s="78"/>
      <c r="I4761" s="78"/>
      <c r="K4761" s="78"/>
      <c r="P4761" s="25"/>
      <c r="AB4761" s="25"/>
      <c r="AD4761" s="25"/>
      <c r="AE4761" s="25"/>
    </row>
    <row r="4762">
      <c r="A4762" s="78"/>
      <c r="B4762" s="78"/>
      <c r="C4762" s="78"/>
      <c r="D4762" s="78"/>
      <c r="E4762" s="78"/>
      <c r="F4762" s="78"/>
      <c r="H4762" s="78"/>
      <c r="I4762" s="78"/>
      <c r="K4762" s="78"/>
      <c r="P4762" s="25"/>
      <c r="AB4762" s="25"/>
      <c r="AD4762" s="25"/>
      <c r="AE4762" s="25"/>
    </row>
    <row r="4763">
      <c r="A4763" s="78"/>
      <c r="B4763" s="78"/>
      <c r="C4763" s="78"/>
      <c r="D4763" s="78"/>
      <c r="E4763" s="78"/>
      <c r="F4763" s="78"/>
      <c r="P4763" s="25"/>
      <c r="AB4763" s="25"/>
      <c r="AD4763" s="25"/>
      <c r="AE4763" s="25"/>
    </row>
    <row r="4764">
      <c r="A4764" s="78"/>
      <c r="B4764" s="78"/>
      <c r="C4764" s="78"/>
      <c r="D4764" s="78"/>
      <c r="E4764" s="78"/>
      <c r="F4764" s="78"/>
      <c r="H4764" s="78"/>
      <c r="I4764" s="78"/>
      <c r="K4764" s="78"/>
      <c r="P4764" s="25"/>
      <c r="AB4764" s="25"/>
      <c r="AD4764" s="25"/>
      <c r="AE4764" s="25"/>
    </row>
    <row r="4765">
      <c r="A4765" s="78"/>
      <c r="B4765" s="78"/>
      <c r="C4765" s="78"/>
      <c r="D4765" s="78"/>
      <c r="E4765" s="78"/>
      <c r="F4765" s="78"/>
      <c r="P4765" s="25"/>
      <c r="AB4765" s="25"/>
      <c r="AD4765" s="25"/>
      <c r="AE4765" s="25"/>
    </row>
    <row r="4766">
      <c r="A4766" s="78"/>
      <c r="B4766" s="78"/>
      <c r="C4766" s="78"/>
      <c r="D4766" s="78"/>
      <c r="E4766" s="78"/>
      <c r="F4766" s="78"/>
      <c r="H4766" s="78"/>
      <c r="I4766" s="78"/>
      <c r="P4766" s="25"/>
      <c r="AB4766" s="25"/>
      <c r="AD4766" s="25"/>
      <c r="AE4766" s="25"/>
    </row>
    <row r="4767">
      <c r="A4767" s="78"/>
      <c r="B4767" s="78"/>
      <c r="C4767" s="78"/>
      <c r="D4767" s="78"/>
      <c r="E4767" s="78"/>
      <c r="F4767" s="78"/>
      <c r="P4767" s="25"/>
      <c r="AB4767" s="25"/>
      <c r="AD4767" s="25"/>
      <c r="AE4767" s="25"/>
    </row>
    <row r="4768">
      <c r="A4768" s="78"/>
      <c r="B4768" s="78"/>
      <c r="C4768" s="78"/>
      <c r="D4768" s="78"/>
      <c r="E4768" s="78"/>
      <c r="F4768" s="78"/>
      <c r="P4768" s="25"/>
      <c r="AB4768" s="25"/>
      <c r="AD4768" s="25"/>
      <c r="AE4768" s="25"/>
    </row>
    <row r="4769">
      <c r="A4769" s="78"/>
      <c r="B4769" s="78"/>
      <c r="C4769" s="78"/>
      <c r="D4769" s="78"/>
      <c r="E4769" s="78"/>
      <c r="F4769" s="78"/>
      <c r="P4769" s="25"/>
      <c r="AB4769" s="25"/>
      <c r="AD4769" s="25"/>
      <c r="AE4769" s="25"/>
    </row>
    <row r="4770">
      <c r="A4770" s="78"/>
      <c r="B4770" s="78"/>
      <c r="C4770" s="78"/>
      <c r="D4770" s="78"/>
      <c r="E4770" s="78"/>
      <c r="F4770" s="78"/>
      <c r="H4770" s="78"/>
      <c r="L4770" s="78"/>
      <c r="P4770" s="25"/>
      <c r="AB4770" s="25"/>
      <c r="AD4770" s="25"/>
      <c r="AE4770" s="25"/>
    </row>
    <row r="4771">
      <c r="A4771" s="78"/>
      <c r="B4771" s="78"/>
      <c r="C4771" s="78"/>
      <c r="D4771" s="78"/>
      <c r="E4771" s="78"/>
      <c r="F4771" s="78"/>
      <c r="P4771" s="25"/>
      <c r="AB4771" s="25"/>
      <c r="AD4771" s="25"/>
      <c r="AE4771" s="25"/>
    </row>
    <row r="4772">
      <c r="A4772" s="78"/>
      <c r="B4772" s="78"/>
      <c r="C4772" s="78"/>
      <c r="D4772" s="78"/>
      <c r="E4772" s="78"/>
      <c r="F4772" s="78"/>
      <c r="H4772" s="78"/>
      <c r="L4772" s="78"/>
      <c r="P4772" s="25"/>
      <c r="AB4772" s="25"/>
      <c r="AD4772" s="25"/>
      <c r="AE4772" s="25"/>
    </row>
    <row r="4773">
      <c r="A4773" s="78"/>
      <c r="B4773" s="78"/>
      <c r="C4773" s="78"/>
      <c r="D4773" s="78"/>
      <c r="E4773" s="78"/>
      <c r="F4773" s="78"/>
      <c r="H4773" s="78"/>
      <c r="L4773" s="78"/>
      <c r="P4773" s="25"/>
      <c r="AB4773" s="25"/>
      <c r="AD4773" s="25"/>
      <c r="AE4773" s="25"/>
    </row>
    <row r="4774">
      <c r="A4774" s="78"/>
      <c r="B4774" s="78"/>
      <c r="C4774" s="78"/>
      <c r="D4774" s="78"/>
      <c r="E4774" s="78"/>
      <c r="F4774" s="78"/>
      <c r="P4774" s="25"/>
      <c r="AB4774" s="25"/>
      <c r="AD4774" s="25"/>
      <c r="AE4774" s="25"/>
    </row>
    <row r="4775">
      <c r="A4775" s="78"/>
      <c r="B4775" s="78"/>
      <c r="C4775" s="78"/>
      <c r="D4775" s="78"/>
      <c r="E4775" s="78"/>
      <c r="F4775" s="78"/>
      <c r="H4775" s="78"/>
      <c r="I4775" s="78"/>
      <c r="K4775" s="78"/>
      <c r="P4775" s="25"/>
      <c r="AB4775" s="25"/>
      <c r="AD4775" s="25"/>
      <c r="AE4775" s="25"/>
    </row>
    <row r="4776">
      <c r="A4776" s="78"/>
      <c r="B4776" s="78"/>
      <c r="C4776" s="78"/>
      <c r="D4776" s="78"/>
      <c r="E4776" s="78"/>
      <c r="F4776" s="78"/>
      <c r="P4776" s="25"/>
      <c r="AB4776" s="25"/>
      <c r="AD4776" s="25"/>
      <c r="AE4776" s="25"/>
    </row>
    <row r="4777">
      <c r="A4777" s="78"/>
      <c r="B4777" s="78"/>
      <c r="C4777" s="78"/>
      <c r="D4777" s="78"/>
      <c r="E4777" s="78"/>
      <c r="F4777" s="78"/>
      <c r="P4777" s="25"/>
      <c r="AB4777" s="25"/>
      <c r="AD4777" s="25"/>
      <c r="AE4777" s="25"/>
    </row>
    <row r="4778">
      <c r="A4778" s="78"/>
      <c r="B4778" s="78"/>
      <c r="C4778" s="78"/>
      <c r="D4778" s="78"/>
      <c r="E4778" s="78"/>
      <c r="F4778" s="78"/>
      <c r="H4778" s="78"/>
      <c r="L4778" s="78"/>
      <c r="P4778" s="25"/>
      <c r="AB4778" s="25"/>
      <c r="AD4778" s="25"/>
      <c r="AE4778" s="25"/>
    </row>
    <row r="4779">
      <c r="A4779" s="78"/>
      <c r="B4779" s="78"/>
      <c r="C4779" s="78"/>
      <c r="D4779" s="78"/>
      <c r="E4779" s="78"/>
      <c r="F4779" s="78"/>
      <c r="H4779" s="78"/>
      <c r="L4779" s="78"/>
      <c r="P4779" s="25"/>
      <c r="AB4779" s="25"/>
      <c r="AD4779" s="25"/>
      <c r="AE4779" s="25"/>
    </row>
    <row r="4780">
      <c r="A4780" s="78"/>
      <c r="B4780" s="78"/>
      <c r="C4780" s="78"/>
      <c r="D4780" s="78"/>
      <c r="E4780" s="78"/>
      <c r="F4780" s="78"/>
      <c r="P4780" s="25"/>
      <c r="AB4780" s="25"/>
      <c r="AD4780" s="25"/>
      <c r="AE4780" s="25"/>
    </row>
    <row r="4781">
      <c r="A4781" s="78"/>
      <c r="B4781" s="78"/>
      <c r="C4781" s="78"/>
      <c r="D4781" s="78"/>
      <c r="E4781" s="78"/>
      <c r="F4781" s="78"/>
      <c r="H4781" s="78"/>
      <c r="L4781" s="78"/>
      <c r="P4781" s="25"/>
      <c r="AB4781" s="25"/>
      <c r="AD4781" s="25"/>
      <c r="AE4781" s="25"/>
    </row>
    <row r="4782">
      <c r="A4782" s="78"/>
      <c r="B4782" s="78"/>
      <c r="C4782" s="78"/>
      <c r="D4782" s="78"/>
      <c r="E4782" s="78"/>
      <c r="F4782" s="78"/>
      <c r="P4782" s="25"/>
      <c r="AB4782" s="25"/>
      <c r="AD4782" s="25"/>
      <c r="AE4782" s="25"/>
    </row>
    <row r="4783">
      <c r="A4783" s="78"/>
      <c r="B4783" s="78"/>
      <c r="C4783" s="78"/>
      <c r="D4783" s="78"/>
      <c r="E4783" s="78"/>
      <c r="F4783" s="78"/>
      <c r="H4783" s="78"/>
      <c r="L4783" s="78"/>
      <c r="P4783" s="25"/>
      <c r="AB4783" s="25"/>
      <c r="AD4783" s="25"/>
      <c r="AE4783" s="25"/>
    </row>
    <row r="4784">
      <c r="A4784" s="78"/>
      <c r="B4784" s="78"/>
      <c r="C4784" s="78"/>
      <c r="D4784" s="78"/>
      <c r="E4784" s="78"/>
      <c r="F4784" s="78"/>
      <c r="H4784" s="78"/>
      <c r="L4784" s="78"/>
      <c r="P4784" s="25"/>
      <c r="AB4784" s="25"/>
      <c r="AD4784" s="25"/>
      <c r="AE4784" s="25"/>
    </row>
    <row r="4785">
      <c r="A4785" s="78"/>
      <c r="B4785" s="78"/>
      <c r="C4785" s="78"/>
      <c r="D4785" s="78"/>
      <c r="E4785" s="78"/>
      <c r="F4785" s="78"/>
      <c r="H4785" s="78"/>
      <c r="L4785" s="78"/>
      <c r="P4785" s="25"/>
      <c r="AB4785" s="25"/>
      <c r="AD4785" s="25"/>
      <c r="AE4785" s="25"/>
    </row>
    <row r="4786">
      <c r="A4786" s="78"/>
      <c r="B4786" s="78"/>
      <c r="C4786" s="78"/>
      <c r="D4786" s="78"/>
      <c r="E4786" s="78"/>
      <c r="F4786" s="78"/>
      <c r="H4786" s="78"/>
      <c r="L4786" s="78"/>
      <c r="P4786" s="25"/>
      <c r="AB4786" s="25"/>
      <c r="AD4786" s="25"/>
      <c r="AE4786" s="25"/>
    </row>
    <row r="4787">
      <c r="A4787" s="78"/>
      <c r="B4787" s="78"/>
      <c r="C4787" s="78"/>
      <c r="D4787" s="78"/>
      <c r="E4787" s="78"/>
      <c r="F4787" s="78"/>
      <c r="H4787" s="78"/>
      <c r="L4787" s="78"/>
      <c r="P4787" s="25"/>
      <c r="AB4787" s="25"/>
      <c r="AD4787" s="25"/>
      <c r="AE4787" s="25"/>
    </row>
    <row r="4788">
      <c r="A4788" s="78"/>
      <c r="B4788" s="78"/>
      <c r="C4788" s="78"/>
      <c r="D4788" s="78"/>
      <c r="E4788" s="78"/>
      <c r="F4788" s="78"/>
      <c r="H4788" s="78"/>
      <c r="L4788" s="78"/>
      <c r="P4788" s="25"/>
      <c r="AB4788" s="25"/>
      <c r="AD4788" s="25"/>
      <c r="AE4788" s="25"/>
    </row>
    <row r="4789">
      <c r="A4789" s="78"/>
      <c r="B4789" s="78"/>
      <c r="C4789" s="78"/>
      <c r="D4789" s="78"/>
      <c r="E4789" s="78"/>
      <c r="F4789" s="78"/>
      <c r="H4789" s="78"/>
      <c r="L4789" s="78"/>
      <c r="P4789" s="25"/>
      <c r="AB4789" s="25"/>
      <c r="AD4789" s="25"/>
      <c r="AE4789" s="25"/>
    </row>
    <row r="4790">
      <c r="A4790" s="78"/>
      <c r="B4790" s="78"/>
      <c r="C4790" s="78"/>
      <c r="D4790" s="78"/>
      <c r="E4790" s="78"/>
      <c r="F4790" s="78"/>
      <c r="H4790" s="78"/>
      <c r="L4790" s="78"/>
      <c r="P4790" s="25"/>
      <c r="AB4790" s="25"/>
      <c r="AD4790" s="25"/>
      <c r="AE4790" s="25"/>
    </row>
    <row r="4791">
      <c r="A4791" s="78"/>
      <c r="B4791" s="78"/>
      <c r="C4791" s="78"/>
      <c r="D4791" s="78"/>
      <c r="E4791" s="78"/>
      <c r="F4791" s="78"/>
      <c r="H4791" s="78"/>
      <c r="L4791" s="78"/>
      <c r="P4791" s="25"/>
      <c r="AB4791" s="25"/>
      <c r="AD4791" s="25"/>
      <c r="AE4791" s="25"/>
    </row>
    <row r="4792">
      <c r="A4792" s="78"/>
      <c r="B4792" s="78"/>
      <c r="C4792" s="78"/>
      <c r="D4792" s="78"/>
      <c r="E4792" s="78"/>
      <c r="F4792" s="78"/>
      <c r="H4792" s="78"/>
      <c r="L4792" s="78"/>
      <c r="P4792" s="25"/>
      <c r="AB4792" s="25"/>
      <c r="AD4792" s="25"/>
      <c r="AE4792" s="25"/>
    </row>
    <row r="4793">
      <c r="A4793" s="78"/>
      <c r="B4793" s="78"/>
      <c r="C4793" s="78"/>
      <c r="D4793" s="78"/>
      <c r="E4793" s="78"/>
      <c r="F4793" s="78"/>
      <c r="H4793" s="78"/>
      <c r="L4793" s="78"/>
      <c r="P4793" s="25"/>
      <c r="AB4793" s="25"/>
      <c r="AD4793" s="25"/>
      <c r="AE4793" s="25"/>
    </row>
    <row r="4794">
      <c r="A4794" s="78"/>
      <c r="B4794" s="78"/>
      <c r="C4794" s="78"/>
      <c r="D4794" s="78"/>
      <c r="E4794" s="78"/>
      <c r="F4794" s="78"/>
      <c r="H4794" s="78"/>
      <c r="L4794" s="78"/>
      <c r="P4794" s="25"/>
      <c r="AB4794" s="25"/>
      <c r="AD4794" s="25"/>
      <c r="AE4794" s="25"/>
    </row>
    <row r="4795">
      <c r="A4795" s="78"/>
      <c r="B4795" s="78"/>
      <c r="C4795" s="78"/>
      <c r="D4795" s="78"/>
      <c r="E4795" s="78"/>
      <c r="F4795" s="78"/>
      <c r="H4795" s="78"/>
      <c r="I4795" s="78"/>
      <c r="K4795" s="78"/>
      <c r="P4795" s="25"/>
      <c r="AB4795" s="25"/>
      <c r="AD4795" s="25"/>
      <c r="AE4795" s="25"/>
    </row>
    <row r="4796">
      <c r="A4796" s="78"/>
      <c r="B4796" s="78"/>
      <c r="C4796" s="78"/>
      <c r="D4796" s="78"/>
      <c r="E4796" s="78"/>
      <c r="F4796" s="78"/>
      <c r="H4796" s="78"/>
      <c r="L4796" s="78"/>
      <c r="P4796" s="25"/>
      <c r="AB4796" s="25"/>
      <c r="AD4796" s="25"/>
      <c r="AE4796" s="25"/>
    </row>
    <row r="4797">
      <c r="A4797" s="78"/>
      <c r="B4797" s="78"/>
      <c r="C4797" s="78"/>
      <c r="D4797" s="78"/>
      <c r="E4797" s="78"/>
      <c r="F4797" s="78"/>
      <c r="H4797" s="78"/>
      <c r="L4797" s="78"/>
      <c r="P4797" s="25"/>
      <c r="AB4797" s="25"/>
      <c r="AD4797" s="25"/>
      <c r="AE4797" s="25"/>
    </row>
    <row r="4798">
      <c r="A4798" s="78"/>
      <c r="B4798" s="78"/>
      <c r="C4798" s="78"/>
      <c r="D4798" s="78"/>
      <c r="E4798" s="78"/>
      <c r="F4798" s="78"/>
      <c r="H4798" s="78"/>
      <c r="L4798" s="78"/>
      <c r="P4798" s="25"/>
      <c r="AB4798" s="25"/>
      <c r="AD4798" s="25"/>
      <c r="AE4798" s="25"/>
    </row>
    <row r="4799">
      <c r="A4799" s="78"/>
      <c r="B4799" s="78"/>
      <c r="C4799" s="78"/>
      <c r="D4799" s="78"/>
      <c r="E4799" s="78"/>
      <c r="F4799" s="78"/>
      <c r="H4799" s="78"/>
      <c r="L4799" s="78"/>
      <c r="P4799" s="25"/>
      <c r="AB4799" s="25"/>
      <c r="AD4799" s="25"/>
      <c r="AE4799" s="25"/>
    </row>
    <row r="4800">
      <c r="A4800" s="78"/>
      <c r="B4800" s="78"/>
      <c r="C4800" s="78"/>
      <c r="D4800" s="78"/>
      <c r="E4800" s="78"/>
      <c r="F4800" s="78"/>
      <c r="H4800" s="78"/>
      <c r="L4800" s="78"/>
      <c r="P4800" s="25"/>
      <c r="AB4800" s="25"/>
      <c r="AD4800" s="25"/>
      <c r="AE4800" s="25"/>
    </row>
    <row r="4801">
      <c r="A4801" s="78"/>
      <c r="B4801" s="78"/>
      <c r="C4801" s="78"/>
      <c r="D4801" s="78"/>
      <c r="E4801" s="78"/>
      <c r="F4801" s="78"/>
      <c r="H4801" s="78"/>
      <c r="L4801" s="78"/>
      <c r="P4801" s="25"/>
      <c r="AB4801" s="25"/>
      <c r="AD4801" s="25"/>
      <c r="AE4801" s="25"/>
    </row>
    <row r="4802">
      <c r="A4802" s="78"/>
      <c r="B4802" s="78"/>
      <c r="C4802" s="78"/>
      <c r="D4802" s="78"/>
      <c r="E4802" s="78"/>
      <c r="F4802" s="78"/>
      <c r="H4802" s="78"/>
      <c r="L4802" s="78"/>
      <c r="P4802" s="25"/>
      <c r="AB4802" s="25"/>
      <c r="AD4802" s="25"/>
      <c r="AE4802" s="25"/>
    </row>
    <row r="4803">
      <c r="A4803" s="78"/>
      <c r="B4803" s="78"/>
      <c r="C4803" s="78"/>
      <c r="D4803" s="78"/>
      <c r="E4803" s="78"/>
      <c r="F4803" s="78"/>
      <c r="H4803" s="78"/>
      <c r="L4803" s="78"/>
      <c r="P4803" s="25"/>
      <c r="AB4803" s="25"/>
      <c r="AD4803" s="25"/>
      <c r="AE4803" s="25"/>
    </row>
    <row r="4804">
      <c r="A4804" s="78"/>
      <c r="B4804" s="78"/>
      <c r="C4804" s="78"/>
      <c r="D4804" s="78"/>
      <c r="E4804" s="78"/>
      <c r="F4804" s="78"/>
      <c r="H4804" s="78"/>
      <c r="L4804" s="78"/>
      <c r="P4804" s="25"/>
      <c r="AB4804" s="25"/>
      <c r="AD4804" s="25"/>
      <c r="AE4804" s="25"/>
    </row>
    <row r="4805">
      <c r="A4805" s="78"/>
      <c r="B4805" s="78"/>
      <c r="C4805" s="78"/>
      <c r="D4805" s="78"/>
      <c r="E4805" s="78"/>
      <c r="F4805" s="78"/>
      <c r="H4805" s="78"/>
      <c r="L4805" s="78"/>
      <c r="P4805" s="25"/>
      <c r="AB4805" s="25"/>
      <c r="AD4805" s="25"/>
      <c r="AE4805" s="25"/>
    </row>
    <row r="4806">
      <c r="A4806" s="78"/>
      <c r="B4806" s="78"/>
      <c r="C4806" s="78"/>
      <c r="D4806" s="78"/>
      <c r="E4806" s="78"/>
      <c r="F4806" s="78"/>
      <c r="H4806" s="78"/>
      <c r="L4806" s="78"/>
      <c r="P4806" s="25"/>
      <c r="AB4806" s="25"/>
      <c r="AD4806" s="25"/>
      <c r="AE4806" s="25"/>
    </row>
    <row r="4807">
      <c r="A4807" s="78"/>
      <c r="B4807" s="78"/>
      <c r="C4807" s="78"/>
      <c r="D4807" s="78"/>
      <c r="E4807" s="78"/>
      <c r="F4807" s="78"/>
      <c r="P4807" s="25"/>
      <c r="AB4807" s="25"/>
      <c r="AD4807" s="25"/>
      <c r="AE4807" s="25"/>
    </row>
    <row r="4808">
      <c r="A4808" s="78"/>
      <c r="B4808" s="78"/>
      <c r="C4808" s="78"/>
      <c r="D4808" s="78"/>
      <c r="E4808" s="78"/>
      <c r="F4808" s="78"/>
      <c r="H4808" s="78"/>
      <c r="L4808" s="78"/>
      <c r="P4808" s="25"/>
      <c r="AB4808" s="25"/>
      <c r="AD4808" s="25"/>
      <c r="AE4808" s="25"/>
    </row>
    <row r="4809">
      <c r="A4809" s="78"/>
      <c r="B4809" s="78"/>
      <c r="C4809" s="78"/>
      <c r="D4809" s="78"/>
      <c r="E4809" s="78"/>
      <c r="F4809" s="78"/>
      <c r="H4809" s="78"/>
      <c r="L4809" s="78"/>
      <c r="P4809" s="25"/>
      <c r="AB4809" s="25"/>
      <c r="AD4809" s="25"/>
      <c r="AE4809" s="25"/>
    </row>
    <row r="4810">
      <c r="A4810" s="78"/>
      <c r="B4810" s="78"/>
      <c r="C4810" s="78"/>
      <c r="D4810" s="78"/>
      <c r="E4810" s="78"/>
      <c r="F4810" s="78"/>
      <c r="H4810" s="78"/>
      <c r="L4810" s="78"/>
      <c r="P4810" s="25"/>
      <c r="AB4810" s="25"/>
      <c r="AD4810" s="25"/>
      <c r="AE4810" s="25"/>
    </row>
    <row r="4811">
      <c r="A4811" s="78"/>
      <c r="B4811" s="78"/>
      <c r="C4811" s="78"/>
      <c r="D4811" s="78"/>
      <c r="E4811" s="78"/>
      <c r="F4811" s="78"/>
      <c r="H4811" s="78"/>
      <c r="L4811" s="78"/>
      <c r="P4811" s="25"/>
      <c r="AB4811" s="25"/>
      <c r="AD4811" s="25"/>
      <c r="AE4811" s="25"/>
    </row>
    <row r="4812">
      <c r="A4812" s="78"/>
      <c r="B4812" s="78"/>
      <c r="C4812" s="78"/>
      <c r="D4812" s="78"/>
      <c r="E4812" s="78"/>
      <c r="F4812" s="78"/>
      <c r="H4812" s="78"/>
      <c r="L4812" s="78"/>
      <c r="P4812" s="25"/>
      <c r="AB4812" s="25"/>
      <c r="AD4812" s="25"/>
      <c r="AE4812" s="25"/>
    </row>
    <row r="4813">
      <c r="A4813" s="78"/>
      <c r="B4813" s="78"/>
      <c r="C4813" s="78"/>
      <c r="D4813" s="78"/>
      <c r="E4813" s="78"/>
      <c r="F4813" s="78"/>
      <c r="H4813" s="78"/>
      <c r="L4813" s="78"/>
      <c r="P4813" s="25"/>
      <c r="AB4813" s="25"/>
      <c r="AD4813" s="25"/>
      <c r="AE4813" s="25"/>
    </row>
    <row r="4814">
      <c r="A4814" s="78"/>
      <c r="B4814" s="78"/>
      <c r="C4814" s="78"/>
      <c r="D4814" s="78"/>
      <c r="E4814" s="78"/>
      <c r="F4814" s="78"/>
      <c r="H4814" s="78"/>
      <c r="L4814" s="78"/>
      <c r="P4814" s="25"/>
      <c r="AB4814" s="25"/>
      <c r="AD4814" s="25"/>
      <c r="AE4814" s="25"/>
    </row>
    <row r="4815">
      <c r="A4815" s="78"/>
      <c r="B4815" s="78"/>
      <c r="C4815" s="78"/>
      <c r="D4815" s="78"/>
      <c r="E4815" s="78"/>
      <c r="F4815" s="78"/>
      <c r="H4815" s="78"/>
      <c r="L4815" s="78"/>
      <c r="P4815" s="25"/>
      <c r="AB4815" s="25"/>
      <c r="AD4815" s="25"/>
      <c r="AE4815" s="25"/>
    </row>
    <row r="4816">
      <c r="A4816" s="78"/>
      <c r="B4816" s="78"/>
      <c r="C4816" s="78"/>
      <c r="D4816" s="78"/>
      <c r="E4816" s="78"/>
      <c r="F4816" s="78"/>
      <c r="H4816" s="78"/>
      <c r="L4816" s="78"/>
      <c r="P4816" s="25"/>
      <c r="AB4816" s="25"/>
      <c r="AD4816" s="25"/>
      <c r="AE4816" s="25"/>
    </row>
    <row r="4817">
      <c r="A4817" s="78"/>
      <c r="B4817" s="78"/>
      <c r="C4817" s="78"/>
      <c r="D4817" s="78"/>
      <c r="E4817" s="78"/>
      <c r="F4817" s="78"/>
      <c r="H4817" s="78"/>
      <c r="L4817" s="78"/>
      <c r="P4817" s="25"/>
      <c r="AB4817" s="25"/>
      <c r="AD4817" s="25"/>
      <c r="AE4817" s="25"/>
    </row>
    <row r="4818">
      <c r="A4818" s="78"/>
      <c r="B4818" s="78"/>
      <c r="C4818" s="78"/>
      <c r="D4818" s="78"/>
      <c r="E4818" s="78"/>
      <c r="F4818" s="78"/>
      <c r="H4818" s="78"/>
      <c r="L4818" s="78"/>
      <c r="P4818" s="25"/>
      <c r="AB4818" s="25"/>
      <c r="AD4818" s="25"/>
      <c r="AE4818" s="25"/>
    </row>
    <row r="4819">
      <c r="A4819" s="78"/>
      <c r="B4819" s="78"/>
      <c r="C4819" s="78"/>
      <c r="D4819" s="78"/>
      <c r="E4819" s="78"/>
      <c r="F4819" s="78"/>
      <c r="H4819" s="78"/>
      <c r="L4819" s="78"/>
      <c r="P4819" s="25"/>
      <c r="AB4819" s="25"/>
      <c r="AD4819" s="25"/>
      <c r="AE4819" s="25"/>
    </row>
    <row r="4820">
      <c r="A4820" s="78"/>
      <c r="B4820" s="78"/>
      <c r="C4820" s="78"/>
      <c r="D4820" s="78"/>
      <c r="E4820" s="78"/>
      <c r="F4820" s="78"/>
      <c r="H4820" s="78"/>
      <c r="L4820" s="78"/>
      <c r="P4820" s="25"/>
      <c r="AB4820" s="25"/>
      <c r="AD4820" s="25"/>
      <c r="AE4820" s="25"/>
    </row>
    <row r="4821">
      <c r="A4821" s="78"/>
      <c r="B4821" s="78"/>
      <c r="C4821" s="78"/>
      <c r="D4821" s="78"/>
      <c r="E4821" s="78"/>
      <c r="F4821" s="78"/>
      <c r="H4821" s="78"/>
      <c r="L4821" s="78"/>
      <c r="P4821" s="25"/>
      <c r="AB4821" s="25"/>
      <c r="AD4821" s="25"/>
      <c r="AE4821" s="25"/>
    </row>
    <row r="4822">
      <c r="A4822" s="78"/>
      <c r="B4822" s="78"/>
      <c r="C4822" s="78"/>
      <c r="D4822" s="78"/>
      <c r="E4822" s="78"/>
      <c r="F4822" s="78"/>
      <c r="P4822" s="25"/>
      <c r="AB4822" s="25"/>
      <c r="AD4822" s="25"/>
      <c r="AE4822" s="25"/>
    </row>
    <row r="4823">
      <c r="A4823" s="78"/>
      <c r="B4823" s="78"/>
      <c r="C4823" s="78"/>
      <c r="D4823" s="78"/>
      <c r="E4823" s="78"/>
      <c r="F4823" s="78"/>
      <c r="H4823" s="78"/>
      <c r="I4823" s="78"/>
      <c r="P4823" s="25"/>
      <c r="AB4823" s="25"/>
      <c r="AD4823" s="25"/>
      <c r="AE4823" s="25"/>
    </row>
    <row r="4824">
      <c r="A4824" s="78"/>
      <c r="B4824" s="78"/>
      <c r="C4824" s="78"/>
      <c r="D4824" s="78"/>
      <c r="E4824" s="78"/>
      <c r="F4824" s="78"/>
      <c r="P4824" s="25"/>
      <c r="AB4824" s="25"/>
      <c r="AD4824" s="25"/>
      <c r="AE4824" s="25"/>
    </row>
    <row r="4825">
      <c r="A4825" s="78"/>
      <c r="B4825" s="78"/>
      <c r="C4825" s="78"/>
      <c r="D4825" s="78"/>
      <c r="E4825" s="78"/>
      <c r="F4825" s="78"/>
      <c r="P4825" s="25"/>
      <c r="AB4825" s="25"/>
      <c r="AD4825" s="25"/>
      <c r="AE4825" s="25"/>
    </row>
    <row r="4826">
      <c r="A4826" s="78"/>
      <c r="B4826" s="78"/>
      <c r="C4826" s="78"/>
      <c r="D4826" s="78"/>
      <c r="E4826" s="78"/>
      <c r="F4826" s="78"/>
      <c r="P4826" s="25"/>
      <c r="AB4826" s="25"/>
      <c r="AD4826" s="25"/>
      <c r="AE4826" s="25"/>
    </row>
    <row r="4827">
      <c r="A4827" s="78"/>
      <c r="B4827" s="78"/>
      <c r="C4827" s="78"/>
      <c r="D4827" s="78"/>
      <c r="E4827" s="78"/>
      <c r="F4827" s="78"/>
      <c r="P4827" s="25"/>
      <c r="AB4827" s="25"/>
      <c r="AD4827" s="25"/>
      <c r="AE4827" s="25"/>
    </row>
    <row r="4828">
      <c r="A4828" s="78"/>
      <c r="B4828" s="78"/>
      <c r="C4828" s="78"/>
      <c r="D4828" s="78"/>
      <c r="E4828" s="78"/>
      <c r="F4828" s="78"/>
      <c r="P4828" s="25"/>
      <c r="AB4828" s="25"/>
      <c r="AD4828" s="25"/>
      <c r="AE4828" s="25"/>
    </row>
    <row r="4829">
      <c r="A4829" s="78"/>
      <c r="B4829" s="78"/>
      <c r="C4829" s="78"/>
      <c r="D4829" s="78"/>
      <c r="E4829" s="78"/>
      <c r="F4829" s="78"/>
      <c r="P4829" s="25"/>
      <c r="AB4829" s="25"/>
      <c r="AD4829" s="25"/>
      <c r="AE4829" s="25"/>
    </row>
    <row r="4830">
      <c r="A4830" s="78"/>
      <c r="B4830" s="78"/>
      <c r="C4830" s="78"/>
      <c r="D4830" s="78"/>
      <c r="E4830" s="78"/>
      <c r="F4830" s="78"/>
      <c r="P4830" s="25"/>
      <c r="AB4830" s="25"/>
      <c r="AD4830" s="25"/>
      <c r="AE4830" s="25"/>
    </row>
    <row r="4831">
      <c r="A4831" s="78"/>
      <c r="B4831" s="78"/>
      <c r="C4831" s="78"/>
      <c r="D4831" s="78"/>
      <c r="E4831" s="78"/>
      <c r="F4831" s="78"/>
      <c r="P4831" s="25"/>
      <c r="AB4831" s="25"/>
      <c r="AD4831" s="25"/>
      <c r="AE4831" s="25"/>
    </row>
    <row r="4832">
      <c r="A4832" s="78"/>
      <c r="B4832" s="78"/>
      <c r="C4832" s="78"/>
      <c r="D4832" s="78"/>
      <c r="E4832" s="78"/>
      <c r="F4832" s="78"/>
      <c r="P4832" s="25"/>
      <c r="AB4832" s="25"/>
      <c r="AD4832" s="25"/>
      <c r="AE4832" s="25"/>
    </row>
    <row r="4833">
      <c r="A4833" s="78"/>
      <c r="B4833" s="78"/>
      <c r="C4833" s="78"/>
      <c r="D4833" s="78"/>
      <c r="E4833" s="78"/>
      <c r="F4833" s="78"/>
      <c r="P4833" s="25"/>
      <c r="AB4833" s="25"/>
      <c r="AD4833" s="25"/>
      <c r="AE4833" s="25"/>
    </row>
    <row r="4834">
      <c r="A4834" s="78"/>
      <c r="B4834" s="78"/>
      <c r="C4834" s="78"/>
      <c r="D4834" s="78"/>
      <c r="E4834" s="78"/>
      <c r="F4834" s="78"/>
      <c r="P4834" s="25"/>
      <c r="AB4834" s="25"/>
      <c r="AD4834" s="25"/>
      <c r="AE4834" s="25"/>
    </row>
    <row r="4835">
      <c r="A4835" s="78"/>
      <c r="B4835" s="78"/>
      <c r="C4835" s="78"/>
      <c r="D4835" s="78"/>
      <c r="E4835" s="78"/>
      <c r="F4835" s="78"/>
      <c r="P4835" s="25"/>
      <c r="AB4835" s="25"/>
      <c r="AD4835" s="25"/>
      <c r="AE4835" s="25"/>
    </row>
    <row r="4836">
      <c r="A4836" s="78"/>
      <c r="B4836" s="78"/>
      <c r="C4836" s="78"/>
      <c r="D4836" s="78"/>
      <c r="E4836" s="78"/>
      <c r="F4836" s="78"/>
      <c r="P4836" s="25"/>
      <c r="AB4836" s="25"/>
      <c r="AD4836" s="25"/>
      <c r="AE4836" s="25"/>
    </row>
    <row r="4837">
      <c r="A4837" s="78"/>
      <c r="B4837" s="78"/>
      <c r="C4837" s="78"/>
      <c r="D4837" s="78"/>
      <c r="E4837" s="78"/>
      <c r="F4837" s="78"/>
      <c r="P4837" s="25"/>
      <c r="AB4837" s="25"/>
      <c r="AD4837" s="25"/>
      <c r="AE4837" s="25"/>
    </row>
    <row r="4838">
      <c r="A4838" s="78"/>
      <c r="B4838" s="78"/>
      <c r="C4838" s="78"/>
      <c r="D4838" s="78"/>
      <c r="E4838" s="78"/>
      <c r="F4838" s="78"/>
      <c r="P4838" s="25"/>
      <c r="AB4838" s="25"/>
      <c r="AD4838" s="25"/>
      <c r="AE4838" s="25"/>
    </row>
    <row r="4839">
      <c r="A4839" s="78"/>
      <c r="B4839" s="78"/>
      <c r="C4839" s="78"/>
      <c r="D4839" s="78"/>
      <c r="E4839" s="78"/>
      <c r="F4839" s="78"/>
      <c r="P4839" s="25"/>
      <c r="AB4839" s="25"/>
      <c r="AD4839" s="25"/>
      <c r="AE4839" s="25"/>
    </row>
    <row r="4840">
      <c r="A4840" s="78"/>
      <c r="B4840" s="78"/>
      <c r="C4840" s="78"/>
      <c r="D4840" s="78"/>
      <c r="E4840" s="78"/>
      <c r="F4840" s="78"/>
      <c r="P4840" s="25"/>
      <c r="AB4840" s="25"/>
      <c r="AD4840" s="25"/>
      <c r="AE4840" s="25"/>
    </row>
    <row r="4841">
      <c r="A4841" s="78"/>
      <c r="B4841" s="78"/>
      <c r="C4841" s="78"/>
      <c r="D4841" s="78"/>
      <c r="E4841" s="78"/>
      <c r="F4841" s="78"/>
      <c r="P4841" s="25"/>
      <c r="AB4841" s="25"/>
      <c r="AD4841" s="25"/>
      <c r="AE4841" s="25"/>
    </row>
    <row r="4842">
      <c r="A4842" s="78"/>
      <c r="B4842" s="78"/>
      <c r="C4842" s="78"/>
      <c r="D4842" s="78"/>
      <c r="E4842" s="78"/>
      <c r="F4842" s="78"/>
      <c r="P4842" s="25"/>
      <c r="AB4842" s="25"/>
      <c r="AD4842" s="25"/>
      <c r="AE4842" s="25"/>
    </row>
    <row r="4843">
      <c r="A4843" s="78"/>
      <c r="B4843" s="78"/>
      <c r="C4843" s="78"/>
      <c r="D4843" s="78"/>
      <c r="E4843" s="78"/>
      <c r="F4843" s="78"/>
      <c r="P4843" s="25"/>
      <c r="AB4843" s="25"/>
      <c r="AD4843" s="25"/>
      <c r="AE4843" s="25"/>
    </row>
    <row r="4844">
      <c r="A4844" s="78"/>
      <c r="B4844" s="78"/>
      <c r="C4844" s="78"/>
      <c r="D4844" s="78"/>
      <c r="E4844" s="78"/>
      <c r="F4844" s="78"/>
      <c r="M4844" s="78"/>
      <c r="N4844" s="78"/>
      <c r="P4844" s="25"/>
      <c r="AB4844" s="25"/>
      <c r="AD4844" s="25"/>
      <c r="AE4844" s="25"/>
    </row>
    <row r="4845">
      <c r="A4845" s="78"/>
      <c r="B4845" s="78"/>
      <c r="C4845" s="78"/>
      <c r="D4845" s="78"/>
      <c r="E4845" s="78"/>
      <c r="F4845" s="78"/>
      <c r="P4845" s="25"/>
      <c r="AB4845" s="25"/>
      <c r="AD4845" s="25"/>
      <c r="AE4845" s="25"/>
    </row>
    <row r="4846">
      <c r="A4846" s="78"/>
      <c r="B4846" s="78"/>
      <c r="C4846" s="78"/>
      <c r="D4846" s="78"/>
      <c r="E4846" s="78"/>
      <c r="F4846" s="78"/>
      <c r="H4846" s="78"/>
      <c r="I4846" s="78"/>
      <c r="P4846" s="25"/>
      <c r="AB4846" s="25"/>
      <c r="AD4846" s="25"/>
      <c r="AE4846" s="25"/>
    </row>
    <row r="4847">
      <c r="A4847" s="78"/>
      <c r="B4847" s="78"/>
      <c r="C4847" s="78"/>
      <c r="D4847" s="78"/>
      <c r="E4847" s="78"/>
      <c r="F4847" s="78"/>
      <c r="H4847" s="78"/>
      <c r="I4847" s="78"/>
      <c r="P4847" s="25"/>
      <c r="AB4847" s="25"/>
      <c r="AD4847" s="25"/>
      <c r="AE4847" s="25"/>
    </row>
    <row r="4848">
      <c r="A4848" s="78"/>
      <c r="B4848" s="78"/>
      <c r="C4848" s="78"/>
      <c r="D4848" s="78"/>
      <c r="E4848" s="78"/>
      <c r="F4848" s="78"/>
      <c r="H4848" s="78"/>
      <c r="I4848" s="78"/>
      <c r="P4848" s="25"/>
      <c r="AB4848" s="25"/>
      <c r="AD4848" s="25"/>
      <c r="AE4848" s="25"/>
    </row>
    <row r="4849">
      <c r="A4849" s="78"/>
      <c r="B4849" s="78"/>
      <c r="C4849" s="78"/>
      <c r="D4849" s="78"/>
      <c r="E4849" s="78"/>
      <c r="F4849" s="78"/>
      <c r="H4849" s="78"/>
      <c r="I4849" s="78"/>
      <c r="P4849" s="25"/>
      <c r="AB4849" s="25"/>
      <c r="AD4849" s="25"/>
      <c r="AE4849" s="25"/>
    </row>
    <row r="4850">
      <c r="A4850" s="78"/>
      <c r="B4850" s="78"/>
      <c r="C4850" s="78"/>
      <c r="D4850" s="78"/>
      <c r="E4850" s="78"/>
      <c r="F4850" s="78"/>
      <c r="H4850" s="78"/>
      <c r="I4850" s="78"/>
      <c r="P4850" s="25"/>
      <c r="AB4850" s="25"/>
      <c r="AD4850" s="25"/>
      <c r="AE4850" s="25"/>
    </row>
    <row r="4851">
      <c r="A4851" s="78"/>
      <c r="B4851" s="78"/>
      <c r="C4851" s="78"/>
      <c r="D4851" s="78"/>
      <c r="E4851" s="78"/>
      <c r="F4851" s="78"/>
      <c r="H4851" s="78"/>
      <c r="I4851" s="78"/>
      <c r="P4851" s="25"/>
      <c r="AB4851" s="25"/>
      <c r="AD4851" s="25"/>
      <c r="AE4851" s="25"/>
    </row>
    <row r="4852">
      <c r="A4852" s="78"/>
      <c r="B4852" s="78"/>
      <c r="C4852" s="78"/>
      <c r="D4852" s="78"/>
      <c r="E4852" s="78"/>
      <c r="F4852" s="78"/>
      <c r="H4852" s="78"/>
      <c r="I4852" s="78"/>
      <c r="P4852" s="25"/>
      <c r="AB4852" s="25"/>
      <c r="AD4852" s="25"/>
      <c r="AE4852" s="25"/>
    </row>
    <row r="4853">
      <c r="A4853" s="78"/>
      <c r="B4853" s="78"/>
      <c r="C4853" s="78"/>
      <c r="D4853" s="78"/>
      <c r="E4853" s="78"/>
      <c r="F4853" s="78"/>
      <c r="H4853" s="78"/>
      <c r="I4853" s="78"/>
      <c r="P4853" s="25"/>
      <c r="AB4853" s="25"/>
      <c r="AD4853" s="25"/>
      <c r="AE4853" s="25"/>
    </row>
    <row r="4854">
      <c r="A4854" s="78"/>
      <c r="B4854" s="78"/>
      <c r="C4854" s="78"/>
      <c r="D4854" s="78"/>
      <c r="E4854" s="78"/>
      <c r="F4854" s="78"/>
      <c r="H4854" s="78"/>
      <c r="I4854" s="78"/>
      <c r="P4854" s="25"/>
      <c r="AB4854" s="25"/>
      <c r="AD4854" s="25"/>
      <c r="AE4854" s="25"/>
    </row>
    <row r="4855">
      <c r="A4855" s="78"/>
      <c r="B4855" s="78"/>
      <c r="C4855" s="78"/>
      <c r="D4855" s="78"/>
      <c r="E4855" s="78"/>
      <c r="F4855" s="78"/>
      <c r="H4855" s="78"/>
      <c r="I4855" s="78"/>
      <c r="P4855" s="25"/>
      <c r="AB4855" s="25"/>
      <c r="AD4855" s="25"/>
      <c r="AE4855" s="25"/>
    </row>
    <row r="4856">
      <c r="A4856" s="78"/>
      <c r="B4856" s="78"/>
      <c r="C4856" s="78"/>
      <c r="D4856" s="78"/>
      <c r="E4856" s="78"/>
      <c r="F4856" s="78"/>
      <c r="H4856" s="78"/>
      <c r="I4856" s="78"/>
      <c r="P4856" s="25"/>
      <c r="AB4856" s="25"/>
      <c r="AD4856" s="25"/>
      <c r="AE4856" s="25"/>
    </row>
    <row r="4857">
      <c r="A4857" s="78"/>
      <c r="B4857" s="78"/>
      <c r="C4857" s="78"/>
      <c r="D4857" s="78"/>
      <c r="E4857" s="78"/>
      <c r="F4857" s="78"/>
      <c r="H4857" s="78"/>
      <c r="I4857" s="78"/>
      <c r="P4857" s="25"/>
      <c r="AB4857" s="25"/>
      <c r="AD4857" s="25"/>
      <c r="AE4857" s="25"/>
    </row>
    <row r="4858">
      <c r="A4858" s="78"/>
      <c r="B4858" s="78"/>
      <c r="C4858" s="78"/>
      <c r="D4858" s="78"/>
      <c r="E4858" s="78"/>
      <c r="F4858" s="78"/>
      <c r="H4858" s="78"/>
      <c r="I4858" s="78"/>
      <c r="P4858" s="25"/>
      <c r="AB4858" s="25"/>
      <c r="AD4858" s="25"/>
      <c r="AE4858" s="25"/>
    </row>
    <row r="4859">
      <c r="A4859" s="78"/>
      <c r="B4859" s="78"/>
      <c r="C4859" s="78"/>
      <c r="D4859" s="78"/>
      <c r="E4859" s="78"/>
      <c r="F4859" s="78"/>
      <c r="H4859" s="78"/>
      <c r="I4859" s="78"/>
      <c r="P4859" s="25"/>
      <c r="AB4859" s="25"/>
      <c r="AD4859" s="25"/>
      <c r="AE4859" s="25"/>
    </row>
    <row r="4860">
      <c r="A4860" s="78"/>
      <c r="B4860" s="78"/>
      <c r="C4860" s="78"/>
      <c r="D4860" s="78"/>
      <c r="E4860" s="78"/>
      <c r="F4860" s="78"/>
      <c r="H4860" s="78"/>
      <c r="I4860" s="78"/>
      <c r="P4860" s="25"/>
      <c r="AB4860" s="25"/>
      <c r="AD4860" s="25"/>
      <c r="AE4860" s="25"/>
    </row>
    <row r="4861">
      <c r="A4861" s="78"/>
      <c r="B4861" s="78"/>
      <c r="C4861" s="78"/>
      <c r="D4861" s="78"/>
      <c r="E4861" s="78"/>
      <c r="F4861" s="78"/>
      <c r="P4861" s="25"/>
      <c r="AB4861" s="25"/>
      <c r="AD4861" s="25"/>
      <c r="AE4861" s="25"/>
    </row>
    <row r="4862">
      <c r="A4862" s="78"/>
      <c r="B4862" s="78"/>
      <c r="C4862" s="78"/>
      <c r="D4862" s="78"/>
      <c r="E4862" s="78"/>
      <c r="F4862" s="78"/>
      <c r="H4862" s="78"/>
      <c r="I4862" s="78"/>
      <c r="P4862" s="25"/>
      <c r="AB4862" s="25"/>
      <c r="AD4862" s="25"/>
      <c r="AE4862" s="25"/>
    </row>
    <row r="4863">
      <c r="A4863" s="78"/>
      <c r="B4863" s="78"/>
      <c r="C4863" s="78"/>
      <c r="D4863" s="78"/>
      <c r="E4863" s="78"/>
      <c r="F4863" s="78"/>
      <c r="P4863" s="25"/>
      <c r="AB4863" s="25"/>
      <c r="AD4863" s="25"/>
      <c r="AE4863" s="25"/>
    </row>
    <row r="4864">
      <c r="A4864" s="78"/>
      <c r="B4864" s="78"/>
      <c r="C4864" s="78"/>
      <c r="D4864" s="78"/>
      <c r="E4864" s="78"/>
      <c r="F4864" s="78"/>
      <c r="P4864" s="25"/>
      <c r="AB4864" s="25"/>
      <c r="AD4864" s="25"/>
      <c r="AE4864" s="25"/>
    </row>
    <row r="4865">
      <c r="A4865" s="78"/>
      <c r="B4865" s="78"/>
      <c r="C4865" s="78"/>
      <c r="D4865" s="78"/>
      <c r="E4865" s="78"/>
      <c r="F4865" s="78"/>
      <c r="P4865" s="25"/>
      <c r="AB4865" s="25"/>
      <c r="AD4865" s="25"/>
      <c r="AE4865" s="25"/>
    </row>
    <row r="4866">
      <c r="A4866" s="78"/>
      <c r="B4866" s="78"/>
      <c r="C4866" s="78"/>
      <c r="D4866" s="78"/>
      <c r="E4866" s="78"/>
      <c r="F4866" s="78"/>
      <c r="P4866" s="25"/>
      <c r="AB4866" s="25"/>
      <c r="AD4866" s="25"/>
      <c r="AE4866" s="25"/>
    </row>
    <row r="4867">
      <c r="A4867" s="78"/>
      <c r="B4867" s="78"/>
      <c r="C4867" s="78"/>
      <c r="D4867" s="78"/>
      <c r="E4867" s="78"/>
      <c r="F4867" s="78"/>
      <c r="H4867" s="78"/>
      <c r="I4867" s="78"/>
      <c r="K4867" s="78"/>
      <c r="P4867" s="25"/>
      <c r="AB4867" s="25"/>
      <c r="AD4867" s="25"/>
      <c r="AE4867" s="25"/>
    </row>
    <row r="4868">
      <c r="A4868" s="78"/>
      <c r="B4868" s="78"/>
      <c r="C4868" s="78"/>
      <c r="D4868" s="78"/>
      <c r="E4868" s="78"/>
      <c r="F4868" s="78"/>
      <c r="H4868" s="78"/>
      <c r="I4868" s="78"/>
      <c r="P4868" s="25"/>
      <c r="AB4868" s="25"/>
      <c r="AD4868" s="25"/>
      <c r="AE4868" s="25"/>
    </row>
    <row r="4869">
      <c r="A4869" s="78"/>
      <c r="B4869" s="78"/>
      <c r="C4869" s="78"/>
      <c r="D4869" s="78"/>
      <c r="E4869" s="78"/>
      <c r="F4869" s="78"/>
      <c r="P4869" s="25"/>
      <c r="AB4869" s="25"/>
      <c r="AD4869" s="25"/>
      <c r="AE4869" s="25"/>
    </row>
    <row r="4870">
      <c r="A4870" s="78"/>
      <c r="B4870" s="78"/>
      <c r="C4870" s="78"/>
      <c r="D4870" s="78"/>
      <c r="E4870" s="78"/>
      <c r="F4870" s="78"/>
      <c r="P4870" s="25"/>
      <c r="AB4870" s="25"/>
      <c r="AD4870" s="25"/>
      <c r="AE4870" s="25"/>
    </row>
    <row r="4871">
      <c r="A4871" s="78"/>
      <c r="B4871" s="78"/>
      <c r="C4871" s="78"/>
      <c r="D4871" s="78"/>
      <c r="E4871" s="78"/>
      <c r="F4871" s="78"/>
      <c r="P4871" s="25"/>
      <c r="AB4871" s="25"/>
      <c r="AD4871" s="25"/>
      <c r="AE4871" s="25"/>
    </row>
    <row r="4872">
      <c r="A4872" s="78"/>
      <c r="B4872" s="78"/>
      <c r="C4872" s="78"/>
      <c r="D4872" s="78"/>
      <c r="E4872" s="78"/>
      <c r="F4872" s="78"/>
      <c r="P4872" s="25"/>
      <c r="AB4872" s="25"/>
      <c r="AD4872" s="25"/>
      <c r="AE4872" s="25"/>
    </row>
    <row r="4873">
      <c r="A4873" s="78"/>
      <c r="B4873" s="78"/>
      <c r="C4873" s="78"/>
      <c r="D4873" s="78"/>
      <c r="E4873" s="78"/>
      <c r="F4873" s="78"/>
      <c r="P4873" s="25"/>
      <c r="AB4873" s="25"/>
      <c r="AD4873" s="25"/>
      <c r="AE4873" s="25"/>
    </row>
    <row r="4874">
      <c r="A4874" s="78"/>
      <c r="B4874" s="78"/>
      <c r="C4874" s="78"/>
      <c r="D4874" s="78"/>
      <c r="E4874" s="78"/>
      <c r="F4874" s="78"/>
      <c r="P4874" s="25"/>
      <c r="AB4874" s="25"/>
      <c r="AD4874" s="25"/>
      <c r="AE4874" s="25"/>
    </row>
    <row r="4875">
      <c r="A4875" s="78"/>
      <c r="B4875" s="78"/>
      <c r="C4875" s="78"/>
      <c r="D4875" s="78"/>
      <c r="E4875" s="78"/>
      <c r="F4875" s="78"/>
      <c r="P4875" s="25"/>
      <c r="AB4875" s="25"/>
      <c r="AD4875" s="25"/>
      <c r="AE4875" s="25"/>
    </row>
    <row r="4876">
      <c r="A4876" s="78"/>
      <c r="B4876" s="78"/>
      <c r="C4876" s="78"/>
      <c r="D4876" s="78"/>
      <c r="E4876" s="78"/>
      <c r="F4876" s="78"/>
      <c r="P4876" s="25"/>
      <c r="AB4876" s="25"/>
      <c r="AD4876" s="25"/>
      <c r="AE4876" s="25"/>
    </row>
    <row r="4877">
      <c r="A4877" s="78"/>
      <c r="B4877" s="78"/>
      <c r="C4877" s="78"/>
      <c r="D4877" s="78"/>
      <c r="E4877" s="78"/>
      <c r="F4877" s="78"/>
      <c r="H4877" s="78"/>
      <c r="I4877" s="78"/>
      <c r="K4877" s="78"/>
      <c r="P4877" s="25"/>
      <c r="AB4877" s="25"/>
      <c r="AD4877" s="25"/>
      <c r="AE4877" s="25"/>
    </row>
    <row r="4878">
      <c r="A4878" s="78"/>
      <c r="B4878" s="78"/>
      <c r="C4878" s="78"/>
      <c r="D4878" s="78"/>
      <c r="E4878" s="78"/>
      <c r="F4878" s="78"/>
      <c r="H4878" s="78"/>
      <c r="I4878" s="78"/>
      <c r="K4878" s="78"/>
      <c r="P4878" s="25"/>
      <c r="AB4878" s="25"/>
      <c r="AD4878" s="25"/>
      <c r="AE4878" s="25"/>
    </row>
    <row r="4879">
      <c r="A4879" s="78"/>
      <c r="B4879" s="78"/>
      <c r="C4879" s="78"/>
      <c r="D4879" s="78"/>
      <c r="E4879" s="78"/>
      <c r="F4879" s="78"/>
      <c r="H4879" s="78"/>
      <c r="I4879" s="78"/>
      <c r="K4879" s="78"/>
      <c r="P4879" s="25"/>
      <c r="AB4879" s="25"/>
      <c r="AD4879" s="25"/>
      <c r="AE4879" s="25"/>
    </row>
    <row r="4880">
      <c r="A4880" s="78"/>
      <c r="B4880" s="78"/>
      <c r="C4880" s="78"/>
      <c r="D4880" s="78"/>
      <c r="E4880" s="78"/>
      <c r="F4880" s="78"/>
      <c r="H4880" s="78"/>
      <c r="I4880" s="78"/>
      <c r="K4880" s="78"/>
      <c r="P4880" s="25"/>
      <c r="AB4880" s="25"/>
      <c r="AD4880" s="25"/>
      <c r="AE4880" s="25"/>
    </row>
    <row r="4881">
      <c r="A4881" s="78"/>
      <c r="B4881" s="78"/>
      <c r="C4881" s="78"/>
      <c r="D4881" s="78"/>
      <c r="E4881" s="78"/>
      <c r="F4881" s="78"/>
      <c r="P4881" s="25"/>
      <c r="AB4881" s="25"/>
      <c r="AD4881" s="25"/>
      <c r="AE4881" s="25"/>
    </row>
    <row r="4882">
      <c r="A4882" s="78"/>
      <c r="B4882" s="78"/>
      <c r="C4882" s="78"/>
      <c r="D4882" s="78"/>
      <c r="E4882" s="78"/>
      <c r="F4882" s="78"/>
      <c r="P4882" s="25"/>
      <c r="AB4882" s="25"/>
      <c r="AD4882" s="25"/>
      <c r="AE4882" s="25"/>
    </row>
    <row r="4883">
      <c r="A4883" s="78"/>
      <c r="B4883" s="78"/>
      <c r="C4883" s="78"/>
      <c r="D4883" s="78"/>
      <c r="E4883" s="78"/>
      <c r="F4883" s="78"/>
      <c r="P4883" s="25"/>
      <c r="AB4883" s="25"/>
      <c r="AD4883" s="25"/>
      <c r="AE4883" s="25"/>
    </row>
    <row r="4884">
      <c r="A4884" s="78"/>
      <c r="B4884" s="78"/>
      <c r="C4884" s="78"/>
      <c r="D4884" s="78"/>
      <c r="E4884" s="78"/>
      <c r="F4884" s="78"/>
      <c r="P4884" s="25"/>
      <c r="AB4884" s="25"/>
      <c r="AD4884" s="25"/>
      <c r="AE4884" s="25"/>
    </row>
    <row r="4885">
      <c r="A4885" s="78"/>
      <c r="B4885" s="78"/>
      <c r="C4885" s="78"/>
      <c r="D4885" s="78"/>
      <c r="E4885" s="78"/>
      <c r="F4885" s="78"/>
      <c r="P4885" s="25"/>
      <c r="AB4885" s="25"/>
      <c r="AD4885" s="25"/>
      <c r="AE4885" s="25"/>
    </row>
    <row r="4886">
      <c r="A4886" s="78"/>
      <c r="B4886" s="78"/>
      <c r="C4886" s="78"/>
      <c r="D4886" s="78"/>
      <c r="E4886" s="78"/>
      <c r="F4886" s="78"/>
      <c r="H4886" s="78"/>
      <c r="I4886" s="78"/>
      <c r="P4886" s="25"/>
      <c r="AB4886" s="25"/>
      <c r="AD4886" s="25"/>
      <c r="AE4886" s="25"/>
    </row>
    <row r="4887">
      <c r="A4887" s="78"/>
      <c r="B4887" s="78"/>
      <c r="C4887" s="78"/>
      <c r="D4887" s="78"/>
      <c r="E4887" s="78"/>
      <c r="F4887" s="78"/>
      <c r="P4887" s="25"/>
      <c r="AB4887" s="25"/>
      <c r="AD4887" s="25"/>
      <c r="AE4887" s="25"/>
    </row>
    <row r="4888">
      <c r="A4888" s="78"/>
      <c r="B4888" s="78"/>
      <c r="C4888" s="78"/>
      <c r="D4888" s="78"/>
      <c r="E4888" s="78"/>
      <c r="F4888" s="78"/>
      <c r="P4888" s="25"/>
      <c r="AB4888" s="25"/>
      <c r="AD4888" s="25"/>
      <c r="AE4888" s="25"/>
    </row>
    <row r="4889">
      <c r="A4889" s="78"/>
      <c r="B4889" s="78"/>
      <c r="C4889" s="78"/>
      <c r="D4889" s="78"/>
      <c r="E4889" s="78"/>
      <c r="F4889" s="78"/>
      <c r="H4889" s="78"/>
      <c r="I4889" s="78"/>
      <c r="K4889" s="78"/>
      <c r="P4889" s="25"/>
      <c r="AB4889" s="25"/>
      <c r="AD4889" s="25"/>
      <c r="AE4889" s="25"/>
    </row>
    <row r="4890">
      <c r="A4890" s="78"/>
      <c r="B4890" s="78"/>
      <c r="C4890" s="78"/>
      <c r="D4890" s="78"/>
      <c r="E4890" s="78"/>
      <c r="F4890" s="78"/>
      <c r="P4890" s="25"/>
      <c r="AB4890" s="25"/>
      <c r="AD4890" s="25"/>
      <c r="AE4890" s="25"/>
    </row>
    <row r="4891">
      <c r="A4891" s="78"/>
      <c r="B4891" s="78"/>
      <c r="C4891" s="78"/>
      <c r="D4891" s="78"/>
      <c r="E4891" s="78"/>
      <c r="F4891" s="78"/>
      <c r="P4891" s="25"/>
      <c r="AB4891" s="25"/>
      <c r="AD4891" s="25"/>
      <c r="AE4891" s="25"/>
    </row>
    <row r="4892">
      <c r="A4892" s="78"/>
      <c r="B4892" s="78"/>
      <c r="C4892" s="78"/>
      <c r="D4892" s="78"/>
      <c r="E4892" s="78"/>
      <c r="F4892" s="78"/>
      <c r="P4892" s="25"/>
      <c r="AB4892" s="25"/>
      <c r="AD4892" s="25"/>
      <c r="AE4892" s="25"/>
    </row>
    <row r="4893">
      <c r="A4893" s="78"/>
      <c r="B4893" s="78"/>
      <c r="C4893" s="78"/>
      <c r="D4893" s="78"/>
      <c r="E4893" s="78"/>
      <c r="F4893" s="78"/>
      <c r="P4893" s="25"/>
      <c r="AB4893" s="25"/>
      <c r="AD4893" s="25"/>
      <c r="AE4893" s="25"/>
    </row>
    <row r="4894">
      <c r="A4894" s="78"/>
      <c r="B4894" s="78"/>
      <c r="C4894" s="78"/>
      <c r="D4894" s="78"/>
      <c r="E4894" s="78"/>
      <c r="F4894" s="78"/>
      <c r="P4894" s="25"/>
      <c r="AB4894" s="25"/>
      <c r="AD4894" s="25"/>
      <c r="AE4894" s="25"/>
    </row>
    <row r="4895">
      <c r="A4895" s="78"/>
      <c r="B4895" s="78"/>
      <c r="C4895" s="78"/>
      <c r="D4895" s="78"/>
      <c r="E4895" s="78"/>
      <c r="F4895" s="78"/>
      <c r="P4895" s="25"/>
      <c r="AB4895" s="25"/>
      <c r="AD4895" s="25"/>
      <c r="AE4895" s="25"/>
    </row>
    <row r="4896">
      <c r="A4896" s="78"/>
      <c r="B4896" s="78"/>
      <c r="C4896" s="78"/>
      <c r="D4896" s="78"/>
      <c r="E4896" s="78"/>
      <c r="F4896" s="78"/>
      <c r="H4896" s="78"/>
      <c r="I4896" s="78"/>
      <c r="K4896" s="78"/>
      <c r="P4896" s="25"/>
      <c r="AB4896" s="25"/>
      <c r="AD4896" s="25"/>
      <c r="AE4896" s="25"/>
    </row>
    <row r="4897">
      <c r="A4897" s="78"/>
      <c r="B4897" s="78"/>
      <c r="C4897" s="78"/>
      <c r="D4897" s="78"/>
      <c r="E4897" s="78"/>
      <c r="F4897" s="78"/>
      <c r="H4897" s="78"/>
      <c r="I4897" s="78"/>
      <c r="K4897" s="78"/>
      <c r="P4897" s="25"/>
      <c r="AB4897" s="25"/>
      <c r="AD4897" s="25"/>
      <c r="AE4897" s="25"/>
    </row>
    <row r="4898">
      <c r="A4898" s="78"/>
      <c r="B4898" s="78"/>
      <c r="C4898" s="78"/>
      <c r="D4898" s="78"/>
      <c r="E4898" s="78"/>
      <c r="F4898" s="78"/>
      <c r="P4898" s="25"/>
      <c r="AB4898" s="25"/>
      <c r="AD4898" s="25"/>
      <c r="AE4898" s="25"/>
    </row>
    <row r="4899">
      <c r="A4899" s="78"/>
      <c r="B4899" s="78"/>
      <c r="C4899" s="78"/>
      <c r="D4899" s="78"/>
      <c r="E4899" s="78"/>
      <c r="F4899" s="78"/>
      <c r="P4899" s="25"/>
      <c r="AB4899" s="25"/>
      <c r="AD4899" s="25"/>
      <c r="AE4899" s="25"/>
    </row>
    <row r="4900">
      <c r="A4900" s="78"/>
      <c r="B4900" s="78"/>
      <c r="C4900" s="78"/>
      <c r="D4900" s="78"/>
      <c r="E4900" s="78"/>
      <c r="F4900" s="78"/>
      <c r="P4900" s="25"/>
      <c r="AB4900" s="25"/>
      <c r="AD4900" s="25"/>
      <c r="AE4900" s="25"/>
    </row>
    <row r="4901">
      <c r="A4901" s="78"/>
      <c r="B4901" s="78"/>
      <c r="C4901" s="78"/>
      <c r="D4901" s="78"/>
      <c r="E4901" s="78"/>
      <c r="F4901" s="78"/>
      <c r="H4901" s="78"/>
      <c r="I4901" s="78"/>
      <c r="K4901" s="78"/>
      <c r="P4901" s="25"/>
      <c r="AB4901" s="25"/>
      <c r="AD4901" s="25"/>
      <c r="AE4901" s="25"/>
    </row>
    <row r="4902">
      <c r="A4902" s="78"/>
      <c r="B4902" s="78"/>
      <c r="C4902" s="78"/>
      <c r="D4902" s="78"/>
      <c r="E4902" s="78"/>
      <c r="F4902" s="78"/>
      <c r="P4902" s="25"/>
      <c r="AB4902" s="25"/>
      <c r="AD4902" s="25"/>
      <c r="AE4902" s="25"/>
    </row>
    <row r="4903">
      <c r="A4903" s="78"/>
      <c r="B4903" s="78"/>
      <c r="C4903" s="78"/>
      <c r="D4903" s="78"/>
      <c r="E4903" s="78"/>
      <c r="F4903" s="78"/>
      <c r="P4903" s="25"/>
      <c r="AB4903" s="25"/>
      <c r="AD4903" s="25"/>
      <c r="AE4903" s="25"/>
    </row>
    <row r="4904">
      <c r="A4904" s="78"/>
      <c r="B4904" s="78"/>
      <c r="C4904" s="78"/>
      <c r="D4904" s="78"/>
      <c r="E4904" s="78"/>
      <c r="F4904" s="78"/>
      <c r="P4904" s="25"/>
      <c r="AB4904" s="25"/>
      <c r="AD4904" s="25"/>
      <c r="AE4904" s="25"/>
    </row>
    <row r="4905">
      <c r="A4905" s="78"/>
      <c r="B4905" s="78"/>
      <c r="C4905" s="78"/>
      <c r="D4905" s="78"/>
      <c r="E4905" s="78"/>
      <c r="F4905" s="78"/>
      <c r="P4905" s="25"/>
      <c r="AB4905" s="25"/>
      <c r="AD4905" s="25"/>
      <c r="AE4905" s="25"/>
    </row>
    <row r="4906">
      <c r="A4906" s="78"/>
      <c r="B4906" s="78"/>
      <c r="C4906" s="78"/>
      <c r="D4906" s="78"/>
      <c r="E4906" s="78"/>
      <c r="F4906" s="78"/>
      <c r="H4906" s="78"/>
      <c r="I4906" s="78"/>
      <c r="K4906" s="78"/>
      <c r="P4906" s="25"/>
      <c r="AB4906" s="25"/>
      <c r="AD4906" s="25"/>
      <c r="AE4906" s="25"/>
    </row>
    <row r="4907">
      <c r="A4907" s="78"/>
      <c r="B4907" s="78"/>
      <c r="C4907" s="78"/>
      <c r="D4907" s="78"/>
      <c r="E4907" s="78"/>
      <c r="F4907" s="78"/>
      <c r="H4907" s="78"/>
      <c r="I4907" s="78"/>
      <c r="K4907" s="78"/>
      <c r="P4907" s="25"/>
      <c r="AB4907" s="25"/>
      <c r="AD4907" s="25"/>
      <c r="AE4907" s="25"/>
    </row>
    <row r="4908">
      <c r="A4908" s="78"/>
      <c r="B4908" s="78"/>
      <c r="C4908" s="78"/>
      <c r="D4908" s="78"/>
      <c r="E4908" s="78"/>
      <c r="F4908" s="78"/>
      <c r="P4908" s="25"/>
      <c r="AB4908" s="25"/>
      <c r="AD4908" s="25"/>
      <c r="AE4908" s="25"/>
    </row>
    <row r="4909">
      <c r="A4909" s="78"/>
      <c r="B4909" s="78"/>
      <c r="C4909" s="78"/>
      <c r="D4909" s="78"/>
      <c r="E4909" s="78"/>
      <c r="F4909" s="78"/>
      <c r="P4909" s="25"/>
      <c r="AB4909" s="25"/>
      <c r="AD4909" s="25"/>
      <c r="AE4909" s="25"/>
    </row>
    <row r="4910">
      <c r="A4910" s="78"/>
      <c r="B4910" s="78"/>
      <c r="C4910" s="78"/>
      <c r="D4910" s="78"/>
      <c r="E4910" s="78"/>
      <c r="F4910" s="78"/>
      <c r="P4910" s="25"/>
      <c r="AB4910" s="25"/>
      <c r="AD4910" s="25"/>
      <c r="AE4910" s="25"/>
    </row>
    <row r="4911">
      <c r="A4911" s="78"/>
      <c r="B4911" s="78"/>
      <c r="C4911" s="78"/>
      <c r="D4911" s="78"/>
      <c r="E4911" s="78"/>
      <c r="F4911" s="78"/>
      <c r="P4911" s="25"/>
      <c r="AB4911" s="25"/>
      <c r="AD4911" s="25"/>
      <c r="AE4911" s="25"/>
    </row>
    <row r="4912">
      <c r="A4912" s="78"/>
      <c r="B4912" s="78"/>
      <c r="C4912" s="78"/>
      <c r="D4912" s="78"/>
      <c r="E4912" s="78"/>
      <c r="F4912" s="78"/>
      <c r="P4912" s="25"/>
      <c r="AB4912" s="25"/>
      <c r="AD4912" s="25"/>
      <c r="AE4912" s="25"/>
    </row>
    <row r="4913">
      <c r="A4913" s="78"/>
      <c r="B4913" s="78"/>
      <c r="C4913" s="78"/>
      <c r="D4913" s="78"/>
      <c r="E4913" s="78"/>
      <c r="F4913" s="78"/>
      <c r="H4913" s="78"/>
      <c r="I4913" s="78"/>
      <c r="K4913" s="78"/>
      <c r="P4913" s="25"/>
      <c r="AB4913" s="25"/>
      <c r="AD4913" s="25"/>
      <c r="AE4913" s="25"/>
    </row>
    <row r="4914">
      <c r="A4914" s="78"/>
      <c r="B4914" s="78"/>
      <c r="C4914" s="78"/>
      <c r="D4914" s="78"/>
      <c r="E4914" s="78"/>
      <c r="F4914" s="78"/>
      <c r="P4914" s="25"/>
      <c r="AB4914" s="25"/>
      <c r="AD4914" s="25"/>
      <c r="AE4914" s="25"/>
    </row>
    <row r="4915">
      <c r="A4915" s="78"/>
      <c r="B4915" s="78"/>
      <c r="C4915" s="78"/>
      <c r="D4915" s="78"/>
      <c r="E4915" s="78"/>
      <c r="F4915" s="78"/>
      <c r="P4915" s="25"/>
      <c r="AB4915" s="25"/>
      <c r="AD4915" s="25"/>
      <c r="AE4915" s="25"/>
    </row>
    <row r="4916">
      <c r="A4916" s="78"/>
      <c r="B4916" s="78"/>
      <c r="C4916" s="78"/>
      <c r="D4916" s="78"/>
      <c r="E4916" s="78"/>
      <c r="F4916" s="78"/>
      <c r="P4916" s="25"/>
      <c r="AB4916" s="25"/>
      <c r="AD4916" s="25"/>
      <c r="AE4916" s="25"/>
    </row>
    <row r="4917">
      <c r="A4917" s="78"/>
      <c r="B4917" s="78"/>
      <c r="C4917" s="78"/>
      <c r="D4917" s="78"/>
      <c r="E4917" s="78"/>
      <c r="F4917" s="78"/>
      <c r="H4917" s="78"/>
      <c r="I4917" s="78"/>
      <c r="K4917" s="78"/>
      <c r="P4917" s="25"/>
      <c r="AB4917" s="25"/>
      <c r="AD4917" s="25"/>
      <c r="AE4917" s="25"/>
    </row>
    <row r="4918">
      <c r="A4918" s="78"/>
      <c r="B4918" s="78"/>
      <c r="C4918" s="78"/>
      <c r="D4918" s="78"/>
      <c r="E4918" s="78"/>
      <c r="F4918" s="78"/>
      <c r="P4918" s="25"/>
      <c r="AB4918" s="25"/>
      <c r="AD4918" s="25"/>
      <c r="AE4918" s="25"/>
    </row>
    <row r="4919">
      <c r="A4919" s="78"/>
      <c r="B4919" s="78"/>
      <c r="C4919" s="78"/>
      <c r="D4919" s="78"/>
      <c r="E4919" s="78"/>
      <c r="F4919" s="78"/>
      <c r="H4919" s="78"/>
      <c r="I4919" s="78"/>
      <c r="P4919" s="25"/>
      <c r="AB4919" s="25"/>
      <c r="AD4919" s="25"/>
      <c r="AE4919" s="25"/>
    </row>
    <row r="4920">
      <c r="A4920" s="78"/>
      <c r="B4920" s="78"/>
      <c r="C4920" s="78"/>
      <c r="D4920" s="78"/>
      <c r="E4920" s="78"/>
      <c r="F4920" s="78"/>
      <c r="P4920" s="25"/>
      <c r="AB4920" s="25"/>
      <c r="AD4920" s="25"/>
      <c r="AE4920" s="25"/>
    </row>
    <row r="4921">
      <c r="A4921" s="78"/>
      <c r="B4921" s="78"/>
      <c r="C4921" s="78"/>
      <c r="D4921" s="78"/>
      <c r="E4921" s="78"/>
      <c r="F4921" s="78"/>
      <c r="P4921" s="25"/>
      <c r="AB4921" s="25"/>
      <c r="AD4921" s="25"/>
      <c r="AE4921" s="25"/>
    </row>
    <row r="4922">
      <c r="A4922" s="78"/>
      <c r="B4922" s="78"/>
      <c r="C4922" s="78"/>
      <c r="D4922" s="78"/>
      <c r="E4922" s="78"/>
      <c r="F4922" s="78"/>
      <c r="H4922" s="78"/>
      <c r="I4922" s="78"/>
      <c r="K4922" s="78"/>
      <c r="P4922" s="25"/>
      <c r="AB4922" s="25"/>
      <c r="AD4922" s="25"/>
      <c r="AE4922" s="25"/>
    </row>
    <row r="4923">
      <c r="A4923" s="78"/>
      <c r="B4923" s="78"/>
      <c r="C4923" s="78"/>
      <c r="D4923" s="78"/>
      <c r="E4923" s="78"/>
      <c r="F4923" s="78"/>
      <c r="H4923" s="78"/>
      <c r="I4923" s="78"/>
      <c r="K4923" s="78"/>
      <c r="P4923" s="25"/>
      <c r="AB4923" s="25"/>
      <c r="AD4923" s="25"/>
      <c r="AE4923" s="25"/>
    </row>
    <row r="4924">
      <c r="A4924" s="78"/>
      <c r="B4924" s="78"/>
      <c r="C4924" s="78"/>
      <c r="D4924" s="78"/>
      <c r="E4924" s="78"/>
      <c r="F4924" s="78"/>
      <c r="P4924" s="25"/>
      <c r="AB4924" s="25"/>
      <c r="AD4924" s="25"/>
      <c r="AE4924" s="25"/>
    </row>
    <row r="4925">
      <c r="A4925" s="78"/>
      <c r="B4925" s="78"/>
      <c r="C4925" s="78"/>
      <c r="D4925" s="78"/>
      <c r="E4925" s="78"/>
      <c r="F4925" s="78"/>
      <c r="P4925" s="25"/>
      <c r="AB4925" s="25"/>
      <c r="AD4925" s="25"/>
      <c r="AE4925" s="25"/>
    </row>
    <row r="4926">
      <c r="A4926" s="78"/>
      <c r="B4926" s="78"/>
      <c r="C4926" s="78"/>
      <c r="D4926" s="78"/>
      <c r="E4926" s="78"/>
      <c r="F4926" s="78"/>
      <c r="P4926" s="25"/>
      <c r="AB4926" s="25"/>
      <c r="AD4926" s="25"/>
      <c r="AE4926" s="25"/>
    </row>
    <row r="4927">
      <c r="A4927" s="78"/>
      <c r="B4927" s="78"/>
      <c r="C4927" s="78"/>
      <c r="D4927" s="78"/>
      <c r="E4927" s="78"/>
      <c r="F4927" s="78"/>
      <c r="P4927" s="25"/>
      <c r="AB4927" s="25"/>
      <c r="AD4927" s="25"/>
      <c r="AE4927" s="25"/>
    </row>
    <row r="4928">
      <c r="A4928" s="78"/>
      <c r="B4928" s="78"/>
      <c r="C4928" s="78"/>
      <c r="D4928" s="78"/>
      <c r="E4928" s="78"/>
      <c r="F4928" s="78"/>
      <c r="H4928" s="78"/>
      <c r="I4928" s="78"/>
      <c r="K4928" s="78"/>
      <c r="P4928" s="25"/>
      <c r="AB4928" s="25"/>
      <c r="AD4928" s="25"/>
      <c r="AE4928" s="25"/>
    </row>
    <row r="4929">
      <c r="A4929" s="78"/>
      <c r="B4929" s="78"/>
      <c r="C4929" s="78"/>
      <c r="D4929" s="78"/>
      <c r="E4929" s="78"/>
      <c r="F4929" s="78"/>
      <c r="H4929" s="78"/>
      <c r="I4929" s="78"/>
      <c r="K4929" s="78"/>
      <c r="P4929" s="25"/>
      <c r="AB4929" s="25"/>
      <c r="AD4929" s="25"/>
      <c r="AE4929" s="25"/>
    </row>
    <row r="4930">
      <c r="A4930" s="78"/>
      <c r="B4930" s="78"/>
      <c r="C4930" s="78"/>
      <c r="D4930" s="78"/>
      <c r="E4930" s="78"/>
      <c r="F4930" s="78"/>
      <c r="P4930" s="25"/>
      <c r="AB4930" s="25"/>
      <c r="AD4930" s="25"/>
      <c r="AE4930" s="25"/>
    </row>
    <row r="4931">
      <c r="A4931" s="78"/>
      <c r="B4931" s="78"/>
      <c r="C4931" s="78"/>
      <c r="D4931" s="78"/>
      <c r="E4931" s="78"/>
      <c r="F4931" s="78"/>
      <c r="H4931" s="78"/>
      <c r="I4931" s="78"/>
      <c r="K4931" s="78"/>
      <c r="P4931" s="25"/>
      <c r="AB4931" s="25"/>
      <c r="AD4931" s="25"/>
      <c r="AE4931" s="25"/>
    </row>
    <row r="4932">
      <c r="A4932" s="78"/>
      <c r="B4932" s="78"/>
      <c r="C4932" s="78"/>
      <c r="D4932" s="78"/>
      <c r="E4932" s="78"/>
      <c r="F4932" s="78"/>
      <c r="P4932" s="25"/>
      <c r="AB4932" s="25"/>
      <c r="AD4932" s="25"/>
      <c r="AE4932" s="25"/>
    </row>
    <row r="4933">
      <c r="A4933" s="78"/>
      <c r="B4933" s="78"/>
      <c r="C4933" s="78"/>
      <c r="D4933" s="78"/>
      <c r="E4933" s="78"/>
      <c r="F4933" s="78"/>
      <c r="H4933" s="78"/>
      <c r="I4933" s="78"/>
      <c r="P4933" s="25"/>
      <c r="AB4933" s="25"/>
      <c r="AD4933" s="25"/>
      <c r="AE4933" s="25"/>
    </row>
    <row r="4934">
      <c r="A4934" s="78"/>
      <c r="B4934" s="78"/>
      <c r="C4934" s="78"/>
      <c r="D4934" s="78"/>
      <c r="E4934" s="78"/>
      <c r="F4934" s="78"/>
      <c r="P4934" s="25"/>
      <c r="AB4934" s="25"/>
      <c r="AD4934" s="25"/>
      <c r="AE4934" s="25"/>
    </row>
    <row r="4935">
      <c r="A4935" s="78"/>
      <c r="B4935" s="78"/>
      <c r="C4935" s="78"/>
      <c r="D4935" s="78"/>
      <c r="E4935" s="78"/>
      <c r="F4935" s="78"/>
      <c r="P4935" s="25"/>
      <c r="AB4935" s="25"/>
      <c r="AD4935" s="25"/>
      <c r="AE4935" s="25"/>
    </row>
    <row r="4936">
      <c r="A4936" s="78"/>
      <c r="B4936" s="78"/>
      <c r="C4936" s="78"/>
      <c r="D4936" s="78"/>
      <c r="E4936" s="78"/>
      <c r="F4936" s="78"/>
      <c r="P4936" s="25"/>
      <c r="AB4936" s="25"/>
      <c r="AD4936" s="25"/>
      <c r="AE4936" s="25"/>
    </row>
    <row r="4937">
      <c r="A4937" s="78"/>
      <c r="B4937" s="78"/>
      <c r="C4937" s="78"/>
      <c r="D4937" s="78"/>
      <c r="E4937" s="78"/>
      <c r="F4937" s="78"/>
      <c r="H4937" s="78"/>
      <c r="L4937" s="78"/>
      <c r="P4937" s="25"/>
      <c r="AB4937" s="25"/>
      <c r="AD4937" s="25"/>
      <c r="AE4937" s="25"/>
    </row>
    <row r="4938">
      <c r="A4938" s="78"/>
      <c r="B4938" s="78"/>
      <c r="C4938" s="78"/>
      <c r="D4938" s="78"/>
      <c r="E4938" s="78"/>
      <c r="F4938" s="78"/>
      <c r="P4938" s="25"/>
      <c r="AB4938" s="25"/>
      <c r="AD4938" s="25"/>
      <c r="AE4938" s="25"/>
    </row>
    <row r="4939">
      <c r="A4939" s="78"/>
      <c r="B4939" s="78"/>
      <c r="C4939" s="78"/>
      <c r="D4939" s="78"/>
      <c r="E4939" s="78"/>
      <c r="F4939" s="78"/>
      <c r="H4939" s="78"/>
      <c r="L4939" s="78"/>
      <c r="P4939" s="25"/>
      <c r="AB4939" s="25"/>
      <c r="AD4939" s="25"/>
      <c r="AE4939" s="25"/>
    </row>
    <row r="4940">
      <c r="A4940" s="78"/>
      <c r="B4940" s="78"/>
      <c r="C4940" s="78"/>
      <c r="D4940" s="78"/>
      <c r="E4940" s="78"/>
      <c r="F4940" s="78"/>
      <c r="H4940" s="78"/>
      <c r="L4940" s="78"/>
      <c r="P4940" s="25"/>
      <c r="AB4940" s="25"/>
      <c r="AD4940" s="25"/>
      <c r="AE4940" s="25"/>
    </row>
    <row r="4941">
      <c r="A4941" s="78"/>
      <c r="B4941" s="78"/>
      <c r="C4941" s="78"/>
      <c r="D4941" s="78"/>
      <c r="E4941" s="78"/>
      <c r="F4941" s="78"/>
      <c r="P4941" s="25"/>
      <c r="AB4941" s="25"/>
      <c r="AD4941" s="25"/>
      <c r="AE4941" s="25"/>
    </row>
    <row r="4942">
      <c r="A4942" s="78"/>
      <c r="B4942" s="78"/>
      <c r="C4942" s="78"/>
      <c r="D4942" s="78"/>
      <c r="E4942" s="78"/>
      <c r="F4942" s="78"/>
      <c r="H4942" s="78"/>
      <c r="I4942" s="78"/>
      <c r="K4942" s="78"/>
      <c r="P4942" s="25"/>
      <c r="AB4942" s="25"/>
      <c r="AD4942" s="25"/>
      <c r="AE4942" s="25"/>
    </row>
    <row r="4943">
      <c r="A4943" s="78"/>
      <c r="B4943" s="78"/>
      <c r="C4943" s="78"/>
      <c r="D4943" s="78"/>
      <c r="E4943" s="78"/>
      <c r="F4943" s="78"/>
      <c r="H4943" s="78"/>
      <c r="L4943" s="78"/>
      <c r="P4943" s="25"/>
      <c r="AB4943" s="25"/>
      <c r="AD4943" s="25"/>
      <c r="AE4943" s="25"/>
    </row>
    <row r="4944">
      <c r="A4944" s="78"/>
      <c r="B4944" s="78"/>
      <c r="C4944" s="78"/>
      <c r="D4944" s="78"/>
      <c r="E4944" s="78"/>
      <c r="F4944" s="78"/>
      <c r="P4944" s="25"/>
      <c r="AB4944" s="25"/>
      <c r="AD4944" s="25"/>
      <c r="AE4944" s="25"/>
    </row>
    <row r="4945">
      <c r="A4945" s="78"/>
      <c r="B4945" s="78"/>
      <c r="C4945" s="78"/>
      <c r="D4945" s="78"/>
      <c r="E4945" s="78"/>
      <c r="F4945" s="78"/>
      <c r="H4945" s="78"/>
      <c r="L4945" s="78"/>
      <c r="P4945" s="25"/>
      <c r="AB4945" s="25"/>
      <c r="AD4945" s="25"/>
      <c r="AE4945" s="25"/>
    </row>
    <row r="4946">
      <c r="A4946" s="78"/>
      <c r="B4946" s="78"/>
      <c r="C4946" s="78"/>
      <c r="D4946" s="78"/>
      <c r="E4946" s="78"/>
      <c r="F4946" s="78"/>
      <c r="H4946" s="78"/>
      <c r="L4946" s="78"/>
      <c r="P4946" s="25"/>
      <c r="AB4946" s="25"/>
      <c r="AD4946" s="25"/>
      <c r="AE4946" s="25"/>
    </row>
    <row r="4947">
      <c r="A4947" s="78"/>
      <c r="B4947" s="78"/>
      <c r="C4947" s="78"/>
      <c r="D4947" s="78"/>
      <c r="E4947" s="78"/>
      <c r="F4947" s="78"/>
      <c r="P4947" s="25"/>
      <c r="AB4947" s="25"/>
      <c r="AD4947" s="25"/>
      <c r="AE4947" s="25"/>
    </row>
    <row r="4948">
      <c r="A4948" s="78"/>
      <c r="B4948" s="78"/>
      <c r="C4948" s="78"/>
      <c r="D4948" s="78"/>
      <c r="E4948" s="78"/>
      <c r="F4948" s="78"/>
      <c r="H4948" s="78"/>
      <c r="L4948" s="78"/>
      <c r="P4948" s="25"/>
      <c r="AB4948" s="25"/>
      <c r="AD4948" s="25"/>
      <c r="AE4948" s="25"/>
    </row>
    <row r="4949">
      <c r="A4949" s="78"/>
      <c r="B4949" s="78"/>
      <c r="C4949" s="78"/>
      <c r="D4949" s="78"/>
      <c r="E4949" s="78"/>
      <c r="F4949" s="78"/>
      <c r="P4949" s="25"/>
      <c r="AB4949" s="25"/>
      <c r="AD4949" s="25"/>
      <c r="AE4949" s="25"/>
    </row>
    <row r="4950">
      <c r="A4950" s="78"/>
      <c r="B4950" s="78"/>
      <c r="C4950" s="78"/>
      <c r="D4950" s="78"/>
      <c r="E4950" s="78"/>
      <c r="F4950" s="78"/>
      <c r="H4950" s="78"/>
      <c r="L4950" s="78"/>
      <c r="P4950" s="25"/>
      <c r="AB4950" s="25"/>
      <c r="AD4950" s="25"/>
      <c r="AE4950" s="25"/>
    </row>
    <row r="4951">
      <c r="A4951" s="78"/>
      <c r="B4951" s="78"/>
      <c r="C4951" s="78"/>
      <c r="D4951" s="78"/>
      <c r="E4951" s="78"/>
      <c r="F4951" s="78"/>
      <c r="H4951" s="78"/>
      <c r="L4951" s="78"/>
      <c r="P4951" s="25"/>
      <c r="AB4951" s="25"/>
      <c r="AD4951" s="25"/>
      <c r="AE4951" s="25"/>
    </row>
    <row r="4952">
      <c r="A4952" s="78"/>
      <c r="B4952" s="78"/>
      <c r="C4952" s="78"/>
      <c r="D4952" s="78"/>
      <c r="E4952" s="78"/>
      <c r="F4952" s="78"/>
      <c r="H4952" s="78"/>
      <c r="L4952" s="78"/>
      <c r="P4952" s="25"/>
      <c r="AB4952" s="25"/>
      <c r="AD4952" s="25"/>
      <c r="AE4952" s="25"/>
    </row>
    <row r="4953">
      <c r="A4953" s="78"/>
      <c r="B4953" s="78"/>
      <c r="C4953" s="78"/>
      <c r="D4953" s="78"/>
      <c r="E4953" s="78"/>
      <c r="F4953" s="78"/>
      <c r="H4953" s="78"/>
      <c r="L4953" s="78"/>
      <c r="P4953" s="25"/>
      <c r="AB4953" s="25"/>
      <c r="AD4953" s="25"/>
      <c r="AE4953" s="25"/>
    </row>
    <row r="4954">
      <c r="A4954" s="78"/>
      <c r="B4954" s="78"/>
      <c r="C4954" s="78"/>
      <c r="D4954" s="78"/>
      <c r="E4954" s="78"/>
      <c r="F4954" s="78"/>
      <c r="H4954" s="78"/>
      <c r="L4954" s="78"/>
      <c r="P4954" s="25"/>
      <c r="AB4954" s="25"/>
      <c r="AD4954" s="25"/>
      <c r="AE4954" s="25"/>
    </row>
    <row r="4955">
      <c r="A4955" s="78"/>
      <c r="B4955" s="78"/>
      <c r="C4955" s="78"/>
      <c r="D4955" s="78"/>
      <c r="E4955" s="78"/>
      <c r="F4955" s="78"/>
      <c r="H4955" s="78"/>
      <c r="L4955" s="78"/>
      <c r="P4955" s="25"/>
      <c r="AB4955" s="25"/>
      <c r="AD4955" s="25"/>
      <c r="AE4955" s="25"/>
    </row>
    <row r="4956">
      <c r="A4956" s="78"/>
      <c r="B4956" s="78"/>
      <c r="C4956" s="78"/>
      <c r="D4956" s="78"/>
      <c r="E4956" s="78"/>
      <c r="F4956" s="78"/>
      <c r="H4956" s="78"/>
      <c r="L4956" s="78"/>
      <c r="P4956" s="25"/>
      <c r="AB4956" s="25"/>
      <c r="AD4956" s="25"/>
      <c r="AE4956" s="25"/>
    </row>
    <row r="4957">
      <c r="A4957" s="78"/>
      <c r="B4957" s="78"/>
      <c r="C4957" s="78"/>
      <c r="D4957" s="78"/>
      <c r="E4957" s="78"/>
      <c r="F4957" s="78"/>
      <c r="H4957" s="78"/>
      <c r="L4957" s="78"/>
      <c r="P4957" s="25"/>
      <c r="AB4957" s="25"/>
      <c r="AD4957" s="25"/>
      <c r="AE4957" s="25"/>
    </row>
    <row r="4958">
      <c r="A4958" s="78"/>
      <c r="B4958" s="78"/>
      <c r="C4958" s="78"/>
      <c r="D4958" s="78"/>
      <c r="E4958" s="78"/>
      <c r="F4958" s="78"/>
      <c r="H4958" s="78"/>
      <c r="L4958" s="78"/>
      <c r="P4958" s="25"/>
      <c r="AB4958" s="25"/>
      <c r="AD4958" s="25"/>
      <c r="AE4958" s="25"/>
    </row>
    <row r="4959">
      <c r="A4959" s="78"/>
      <c r="B4959" s="78"/>
      <c r="C4959" s="78"/>
      <c r="D4959" s="78"/>
      <c r="E4959" s="78"/>
      <c r="F4959" s="78"/>
      <c r="H4959" s="78"/>
      <c r="L4959" s="78"/>
      <c r="P4959" s="25"/>
      <c r="AB4959" s="25"/>
      <c r="AD4959" s="25"/>
      <c r="AE4959" s="25"/>
    </row>
    <row r="4960">
      <c r="A4960" s="78"/>
      <c r="B4960" s="78"/>
      <c r="C4960" s="78"/>
      <c r="D4960" s="78"/>
      <c r="E4960" s="78"/>
      <c r="F4960" s="78"/>
      <c r="H4960" s="78"/>
      <c r="L4960" s="78"/>
      <c r="P4960" s="25"/>
      <c r="AB4960" s="25"/>
      <c r="AD4960" s="25"/>
      <c r="AE4960" s="25"/>
    </row>
    <row r="4961">
      <c r="A4961" s="78"/>
      <c r="B4961" s="78"/>
      <c r="C4961" s="78"/>
      <c r="D4961" s="78"/>
      <c r="E4961" s="78"/>
      <c r="F4961" s="78"/>
      <c r="H4961" s="78"/>
      <c r="L4961" s="78"/>
      <c r="P4961" s="25"/>
      <c r="AB4961" s="25"/>
      <c r="AD4961" s="25"/>
      <c r="AE4961" s="25"/>
    </row>
    <row r="4962">
      <c r="A4962" s="78"/>
      <c r="B4962" s="78"/>
      <c r="C4962" s="78"/>
      <c r="D4962" s="78"/>
      <c r="E4962" s="78"/>
      <c r="F4962" s="78"/>
      <c r="H4962" s="78"/>
      <c r="I4962" s="78"/>
      <c r="K4962" s="78"/>
      <c r="P4962" s="25"/>
      <c r="AB4962" s="25"/>
      <c r="AD4962" s="25"/>
      <c r="AE4962" s="25"/>
    </row>
    <row r="4963">
      <c r="A4963" s="78"/>
      <c r="B4963" s="78"/>
      <c r="C4963" s="78"/>
      <c r="D4963" s="78"/>
      <c r="E4963" s="78"/>
      <c r="F4963" s="78"/>
      <c r="H4963" s="78"/>
      <c r="L4963" s="78"/>
      <c r="P4963" s="25"/>
      <c r="AB4963" s="25"/>
      <c r="AD4963" s="25"/>
      <c r="AE4963" s="25"/>
    </row>
    <row r="4964">
      <c r="A4964" s="78"/>
      <c r="B4964" s="78"/>
      <c r="C4964" s="78"/>
      <c r="D4964" s="78"/>
      <c r="E4964" s="78"/>
      <c r="F4964" s="78"/>
      <c r="H4964" s="78"/>
      <c r="L4964" s="78"/>
      <c r="P4964" s="25"/>
      <c r="AB4964" s="25"/>
      <c r="AD4964" s="25"/>
      <c r="AE4964" s="25"/>
    </row>
    <row r="4965">
      <c r="A4965" s="78"/>
      <c r="B4965" s="78"/>
      <c r="C4965" s="78"/>
      <c r="D4965" s="78"/>
      <c r="E4965" s="78"/>
      <c r="F4965" s="78"/>
      <c r="H4965" s="78"/>
      <c r="L4965" s="78"/>
      <c r="P4965" s="25"/>
      <c r="AB4965" s="25"/>
      <c r="AD4965" s="25"/>
      <c r="AE4965" s="25"/>
    </row>
    <row r="4966">
      <c r="A4966" s="78"/>
      <c r="B4966" s="78"/>
      <c r="C4966" s="78"/>
      <c r="D4966" s="78"/>
      <c r="E4966" s="78"/>
      <c r="F4966" s="78"/>
      <c r="H4966" s="78"/>
      <c r="L4966" s="78"/>
      <c r="P4966" s="25"/>
      <c r="AB4966" s="25"/>
      <c r="AD4966" s="25"/>
      <c r="AE4966" s="25"/>
    </row>
    <row r="4967">
      <c r="A4967" s="78"/>
      <c r="B4967" s="78"/>
      <c r="C4967" s="78"/>
      <c r="D4967" s="78"/>
      <c r="E4967" s="78"/>
      <c r="F4967" s="78"/>
      <c r="H4967" s="78"/>
      <c r="L4967" s="78"/>
      <c r="P4967" s="25"/>
      <c r="AB4967" s="25"/>
      <c r="AD4967" s="25"/>
      <c r="AE4967" s="25"/>
    </row>
    <row r="4968">
      <c r="A4968" s="78"/>
      <c r="B4968" s="78"/>
      <c r="C4968" s="78"/>
      <c r="D4968" s="78"/>
      <c r="E4968" s="78"/>
      <c r="F4968" s="78"/>
      <c r="H4968" s="78"/>
      <c r="L4968" s="78"/>
      <c r="P4968" s="25"/>
      <c r="AB4968" s="25"/>
      <c r="AD4968" s="25"/>
      <c r="AE4968" s="25"/>
    </row>
    <row r="4969">
      <c r="A4969" s="78"/>
      <c r="B4969" s="78"/>
      <c r="C4969" s="78"/>
      <c r="D4969" s="78"/>
      <c r="E4969" s="78"/>
      <c r="F4969" s="78"/>
      <c r="H4969" s="78"/>
      <c r="L4969" s="78"/>
      <c r="P4969" s="25"/>
      <c r="AB4969" s="25"/>
      <c r="AD4969" s="25"/>
      <c r="AE4969" s="25"/>
    </row>
    <row r="4970">
      <c r="A4970" s="78"/>
      <c r="B4970" s="78"/>
      <c r="C4970" s="78"/>
      <c r="D4970" s="78"/>
      <c r="E4970" s="78"/>
      <c r="F4970" s="78"/>
      <c r="H4970" s="78"/>
      <c r="L4970" s="78"/>
      <c r="P4970" s="25"/>
      <c r="AB4970" s="25"/>
      <c r="AD4970" s="25"/>
      <c r="AE4970" s="25"/>
    </row>
    <row r="4971">
      <c r="A4971" s="78"/>
      <c r="B4971" s="78"/>
      <c r="C4971" s="78"/>
      <c r="D4971" s="78"/>
      <c r="E4971" s="78"/>
      <c r="F4971" s="78"/>
      <c r="H4971" s="78"/>
      <c r="L4971" s="78"/>
      <c r="P4971" s="25"/>
      <c r="AB4971" s="25"/>
      <c r="AD4971" s="25"/>
      <c r="AE4971" s="25"/>
    </row>
    <row r="4972">
      <c r="A4972" s="78"/>
      <c r="B4972" s="78"/>
      <c r="C4972" s="78"/>
      <c r="D4972" s="78"/>
      <c r="E4972" s="78"/>
      <c r="F4972" s="78"/>
      <c r="H4972" s="78"/>
      <c r="L4972" s="78"/>
      <c r="P4972" s="25"/>
      <c r="AB4972" s="25"/>
      <c r="AD4972" s="25"/>
      <c r="AE4972" s="25"/>
    </row>
    <row r="4973">
      <c r="A4973" s="78"/>
      <c r="B4973" s="78"/>
      <c r="C4973" s="78"/>
      <c r="D4973" s="78"/>
      <c r="E4973" s="78"/>
      <c r="F4973" s="78"/>
      <c r="H4973" s="78"/>
      <c r="L4973" s="78"/>
      <c r="P4973" s="25"/>
      <c r="AB4973" s="25"/>
      <c r="AD4973" s="25"/>
      <c r="AE4973" s="25"/>
    </row>
    <row r="4974">
      <c r="A4974" s="78"/>
      <c r="B4974" s="78"/>
      <c r="C4974" s="78"/>
      <c r="D4974" s="78"/>
      <c r="E4974" s="78"/>
      <c r="F4974" s="78"/>
      <c r="P4974" s="25"/>
      <c r="AB4974" s="25"/>
      <c r="AD4974" s="25"/>
      <c r="AE4974" s="25"/>
    </row>
    <row r="4975">
      <c r="A4975" s="78"/>
      <c r="B4975" s="78"/>
      <c r="C4975" s="78"/>
      <c r="D4975" s="78"/>
      <c r="E4975" s="78"/>
      <c r="F4975" s="78"/>
      <c r="H4975" s="78"/>
      <c r="L4975" s="78"/>
      <c r="P4975" s="25"/>
      <c r="AB4975" s="25"/>
      <c r="AD4975" s="25"/>
      <c r="AE4975" s="25"/>
    </row>
    <row r="4976">
      <c r="A4976" s="78"/>
      <c r="B4976" s="78"/>
      <c r="C4976" s="78"/>
      <c r="D4976" s="78"/>
      <c r="E4976" s="78"/>
      <c r="F4976" s="78"/>
      <c r="H4976" s="78"/>
      <c r="L4976" s="78"/>
      <c r="P4976" s="25"/>
      <c r="AB4976" s="25"/>
      <c r="AD4976" s="25"/>
      <c r="AE4976" s="25"/>
    </row>
    <row r="4977">
      <c r="A4977" s="78"/>
      <c r="B4977" s="78"/>
      <c r="C4977" s="78"/>
      <c r="D4977" s="78"/>
      <c r="E4977" s="78"/>
      <c r="F4977" s="78"/>
      <c r="H4977" s="78"/>
      <c r="L4977" s="78"/>
      <c r="P4977" s="25"/>
      <c r="AB4977" s="25"/>
      <c r="AD4977" s="25"/>
      <c r="AE4977" s="25"/>
    </row>
    <row r="4978">
      <c r="A4978" s="78"/>
      <c r="B4978" s="78"/>
      <c r="C4978" s="78"/>
      <c r="D4978" s="78"/>
      <c r="E4978" s="78"/>
      <c r="F4978" s="78"/>
      <c r="H4978" s="78"/>
      <c r="L4978" s="78"/>
      <c r="P4978" s="25"/>
      <c r="AB4978" s="25"/>
      <c r="AD4978" s="25"/>
      <c r="AE4978" s="25"/>
    </row>
    <row r="4979">
      <c r="A4979" s="78"/>
      <c r="B4979" s="78"/>
      <c r="C4979" s="78"/>
      <c r="D4979" s="78"/>
      <c r="E4979" s="78"/>
      <c r="F4979" s="78"/>
      <c r="H4979" s="78"/>
      <c r="L4979" s="78"/>
      <c r="P4979" s="25"/>
      <c r="AB4979" s="25"/>
      <c r="AD4979" s="25"/>
      <c r="AE4979" s="25"/>
    </row>
    <row r="4980">
      <c r="A4980" s="78"/>
      <c r="B4980" s="78"/>
      <c r="C4980" s="78"/>
      <c r="D4980" s="78"/>
      <c r="E4980" s="78"/>
      <c r="F4980" s="78"/>
      <c r="H4980" s="78"/>
      <c r="L4980" s="78"/>
      <c r="P4980" s="25"/>
      <c r="AB4980" s="25"/>
      <c r="AD4980" s="25"/>
      <c r="AE4980" s="25"/>
    </row>
    <row r="4981">
      <c r="A4981" s="78"/>
      <c r="B4981" s="78"/>
      <c r="C4981" s="78"/>
      <c r="D4981" s="78"/>
      <c r="E4981" s="78"/>
      <c r="F4981" s="78"/>
      <c r="H4981" s="78"/>
      <c r="L4981" s="78"/>
      <c r="P4981" s="25"/>
      <c r="AB4981" s="25"/>
      <c r="AD4981" s="25"/>
      <c r="AE4981" s="25"/>
    </row>
    <row r="4982">
      <c r="A4982" s="78"/>
      <c r="B4982" s="78"/>
      <c r="C4982" s="78"/>
      <c r="D4982" s="78"/>
      <c r="E4982" s="78"/>
      <c r="F4982" s="78"/>
      <c r="H4982" s="78"/>
      <c r="L4982" s="78"/>
      <c r="P4982" s="25"/>
      <c r="AB4982" s="25"/>
      <c r="AD4982" s="25"/>
      <c r="AE4982" s="25"/>
    </row>
    <row r="4983">
      <c r="A4983" s="78"/>
      <c r="B4983" s="78"/>
      <c r="C4983" s="78"/>
      <c r="D4983" s="78"/>
      <c r="E4983" s="78"/>
      <c r="F4983" s="78"/>
      <c r="H4983" s="78"/>
      <c r="L4983" s="78"/>
      <c r="P4983" s="25"/>
      <c r="AB4983" s="25"/>
      <c r="AD4983" s="25"/>
      <c r="AE4983" s="25"/>
    </row>
    <row r="4984">
      <c r="A4984" s="78"/>
      <c r="B4984" s="78"/>
      <c r="C4984" s="78"/>
      <c r="D4984" s="78"/>
      <c r="E4984" s="78"/>
      <c r="F4984" s="78"/>
      <c r="H4984" s="78"/>
      <c r="L4984" s="78"/>
      <c r="P4984" s="25"/>
      <c r="AB4984" s="25"/>
      <c r="AD4984" s="25"/>
      <c r="AE4984" s="25"/>
    </row>
    <row r="4985">
      <c r="A4985" s="78"/>
      <c r="B4985" s="78"/>
      <c r="C4985" s="78"/>
      <c r="D4985" s="78"/>
      <c r="E4985" s="78"/>
      <c r="F4985" s="78"/>
      <c r="H4985" s="78"/>
      <c r="L4985" s="78"/>
      <c r="P4985" s="25"/>
      <c r="AB4985" s="25"/>
      <c r="AD4985" s="25"/>
      <c r="AE4985" s="25"/>
    </row>
    <row r="4986">
      <c r="A4986" s="78"/>
      <c r="B4986" s="78"/>
      <c r="C4986" s="78"/>
      <c r="D4986" s="78"/>
      <c r="E4986" s="78"/>
      <c r="F4986" s="78"/>
      <c r="H4986" s="78"/>
      <c r="L4986" s="78"/>
      <c r="P4986" s="25"/>
      <c r="AB4986" s="25"/>
      <c r="AD4986" s="25"/>
      <c r="AE4986" s="25"/>
    </row>
    <row r="4987">
      <c r="A4987" s="78"/>
      <c r="B4987" s="78"/>
      <c r="C4987" s="78"/>
      <c r="D4987" s="78"/>
      <c r="E4987" s="78"/>
      <c r="F4987" s="78"/>
      <c r="H4987" s="78"/>
      <c r="L4987" s="78"/>
      <c r="P4987" s="25"/>
      <c r="AB4987" s="25"/>
      <c r="AD4987" s="25"/>
      <c r="AE4987" s="25"/>
    </row>
    <row r="4988">
      <c r="A4988" s="78"/>
      <c r="B4988" s="78"/>
      <c r="C4988" s="78"/>
      <c r="D4988" s="78"/>
      <c r="E4988" s="78"/>
      <c r="F4988" s="78"/>
      <c r="H4988" s="78"/>
      <c r="L4988" s="78"/>
      <c r="P4988" s="25"/>
      <c r="AB4988" s="25"/>
      <c r="AD4988" s="25"/>
      <c r="AE4988" s="25"/>
    </row>
    <row r="4989">
      <c r="A4989" s="78"/>
      <c r="B4989" s="78"/>
      <c r="C4989" s="78"/>
      <c r="D4989" s="78"/>
      <c r="E4989" s="78"/>
      <c r="F4989" s="78"/>
      <c r="P4989" s="25"/>
      <c r="AB4989" s="25"/>
      <c r="AD4989" s="25"/>
      <c r="AE4989" s="25"/>
    </row>
    <row r="4990">
      <c r="A4990" s="78"/>
      <c r="B4990" s="78"/>
      <c r="C4990" s="78"/>
      <c r="D4990" s="78"/>
      <c r="E4990" s="78"/>
      <c r="F4990" s="78"/>
      <c r="H4990" s="78"/>
      <c r="I4990" s="78"/>
      <c r="P4990" s="25"/>
      <c r="AB4990" s="25"/>
      <c r="AD4990" s="25"/>
      <c r="AE4990" s="25"/>
    </row>
    <row r="4991">
      <c r="A4991" s="78"/>
      <c r="B4991" s="78"/>
      <c r="C4991" s="78"/>
      <c r="D4991" s="78"/>
      <c r="E4991" s="78"/>
      <c r="F4991" s="78"/>
      <c r="P4991" s="25"/>
      <c r="AB4991" s="25"/>
      <c r="AD4991" s="25"/>
      <c r="AE4991" s="25"/>
    </row>
    <row r="4992">
      <c r="A4992" s="78"/>
      <c r="B4992" s="78"/>
      <c r="C4992" s="78"/>
      <c r="D4992" s="78"/>
      <c r="E4992" s="78"/>
      <c r="F4992" s="78"/>
      <c r="P4992" s="25"/>
      <c r="AB4992" s="25"/>
      <c r="AD4992" s="25"/>
      <c r="AE4992" s="25"/>
    </row>
    <row r="4993">
      <c r="A4993" s="78"/>
      <c r="B4993" s="78"/>
      <c r="C4993" s="78"/>
      <c r="D4993" s="78"/>
      <c r="E4993" s="78"/>
      <c r="F4993" s="78"/>
      <c r="P4993" s="25"/>
      <c r="AB4993" s="25"/>
      <c r="AD4993" s="25"/>
      <c r="AE4993" s="25"/>
    </row>
    <row r="4994">
      <c r="A4994" s="78"/>
      <c r="B4994" s="78"/>
      <c r="C4994" s="78"/>
      <c r="D4994" s="78"/>
      <c r="E4994" s="78"/>
      <c r="F4994" s="78"/>
      <c r="P4994" s="25"/>
      <c r="AB4994" s="25"/>
      <c r="AD4994" s="25"/>
      <c r="AE4994" s="25"/>
    </row>
    <row r="4995">
      <c r="A4995" s="78"/>
      <c r="B4995" s="78"/>
      <c r="C4995" s="78"/>
      <c r="D4995" s="78"/>
      <c r="E4995" s="78"/>
      <c r="F4995" s="78"/>
      <c r="P4995" s="25"/>
      <c r="AB4995" s="25"/>
      <c r="AD4995" s="25"/>
      <c r="AE4995" s="25"/>
    </row>
    <row r="4996">
      <c r="A4996" s="78"/>
      <c r="B4996" s="78"/>
      <c r="C4996" s="78"/>
      <c r="D4996" s="78"/>
      <c r="E4996" s="78"/>
      <c r="F4996" s="78"/>
      <c r="P4996" s="25"/>
      <c r="AB4996" s="25"/>
      <c r="AD4996" s="25"/>
      <c r="AE4996" s="25"/>
    </row>
    <row r="4997">
      <c r="A4997" s="78"/>
      <c r="B4997" s="78"/>
      <c r="C4997" s="78"/>
      <c r="D4997" s="78"/>
      <c r="E4997" s="78"/>
      <c r="F4997" s="78"/>
      <c r="P4997" s="25"/>
      <c r="AB4997" s="25"/>
      <c r="AD4997" s="25"/>
      <c r="AE4997" s="25"/>
    </row>
    <row r="4998">
      <c r="A4998" s="78"/>
      <c r="B4998" s="78"/>
      <c r="C4998" s="78"/>
      <c r="D4998" s="78"/>
      <c r="E4998" s="78"/>
      <c r="F4998" s="78"/>
      <c r="P4998" s="25"/>
      <c r="AB4998" s="25"/>
      <c r="AD4998" s="25"/>
      <c r="AE4998" s="25"/>
    </row>
    <row r="4999">
      <c r="A4999" s="78"/>
      <c r="B4999" s="78"/>
      <c r="C4999" s="78"/>
      <c r="D4999" s="78"/>
      <c r="E4999" s="78"/>
      <c r="F4999" s="78"/>
      <c r="P4999" s="25"/>
      <c r="AB4999" s="25"/>
      <c r="AD4999" s="25"/>
      <c r="AE4999" s="25"/>
    </row>
    <row r="5000">
      <c r="A5000" s="78"/>
      <c r="B5000" s="78"/>
      <c r="C5000" s="78"/>
      <c r="D5000" s="78"/>
      <c r="E5000" s="78"/>
      <c r="F5000" s="78"/>
      <c r="P5000" s="25"/>
      <c r="AB5000" s="25"/>
      <c r="AD5000" s="25"/>
      <c r="AE5000" s="25"/>
    </row>
    <row r="5001">
      <c r="A5001" s="78"/>
      <c r="B5001" s="78"/>
      <c r="C5001" s="78"/>
      <c r="D5001" s="78"/>
      <c r="E5001" s="78"/>
      <c r="F5001" s="78"/>
      <c r="P5001" s="25"/>
      <c r="AB5001" s="25"/>
      <c r="AD5001" s="25"/>
      <c r="AE5001" s="25"/>
    </row>
    <row r="5002">
      <c r="A5002" s="78"/>
      <c r="B5002" s="78"/>
      <c r="C5002" s="78"/>
      <c r="D5002" s="78"/>
      <c r="E5002" s="78"/>
      <c r="F5002" s="78"/>
      <c r="P5002" s="25"/>
      <c r="AB5002" s="25"/>
      <c r="AD5002" s="25"/>
      <c r="AE5002" s="25"/>
    </row>
    <row r="5003">
      <c r="A5003" s="78"/>
      <c r="B5003" s="78"/>
      <c r="C5003" s="78"/>
      <c r="D5003" s="78"/>
      <c r="E5003" s="78"/>
      <c r="F5003" s="78"/>
      <c r="P5003" s="25"/>
      <c r="AB5003" s="25"/>
      <c r="AD5003" s="25"/>
      <c r="AE5003" s="25"/>
    </row>
    <row r="5004">
      <c r="A5004" s="78"/>
      <c r="B5004" s="78"/>
      <c r="C5004" s="78"/>
      <c r="D5004" s="78"/>
      <c r="E5004" s="78"/>
      <c r="F5004" s="78"/>
      <c r="P5004" s="25"/>
      <c r="AB5004" s="25"/>
      <c r="AD5004" s="25"/>
      <c r="AE5004" s="25"/>
    </row>
    <row r="5005">
      <c r="A5005" s="78"/>
      <c r="B5005" s="78"/>
      <c r="C5005" s="78"/>
      <c r="D5005" s="78"/>
      <c r="E5005" s="78"/>
      <c r="F5005" s="78"/>
      <c r="P5005" s="25"/>
      <c r="AB5005" s="25"/>
      <c r="AD5005" s="25"/>
      <c r="AE5005" s="25"/>
    </row>
    <row r="5006">
      <c r="A5006" s="78"/>
      <c r="B5006" s="78"/>
      <c r="C5006" s="78"/>
      <c r="D5006" s="78"/>
      <c r="E5006" s="78"/>
      <c r="F5006" s="78"/>
      <c r="P5006" s="25"/>
      <c r="AB5006" s="25"/>
      <c r="AD5006" s="25"/>
      <c r="AE5006" s="25"/>
    </row>
    <row r="5007">
      <c r="A5007" s="78"/>
      <c r="B5007" s="78"/>
      <c r="C5007" s="78"/>
      <c r="D5007" s="78"/>
      <c r="E5007" s="78"/>
      <c r="F5007" s="78"/>
      <c r="P5007" s="25"/>
      <c r="AB5007" s="25"/>
      <c r="AD5007" s="25"/>
      <c r="AE5007" s="25"/>
    </row>
    <row r="5008">
      <c r="A5008" s="78"/>
      <c r="B5008" s="78"/>
      <c r="C5008" s="78"/>
      <c r="D5008" s="78"/>
      <c r="E5008" s="78"/>
      <c r="F5008" s="78"/>
      <c r="P5008" s="25"/>
      <c r="AB5008" s="25"/>
      <c r="AD5008" s="25"/>
      <c r="AE5008" s="25"/>
    </row>
    <row r="5009">
      <c r="A5009" s="78"/>
      <c r="B5009" s="78"/>
      <c r="C5009" s="78"/>
      <c r="D5009" s="78"/>
      <c r="E5009" s="78"/>
      <c r="F5009" s="78"/>
      <c r="P5009" s="25"/>
      <c r="AB5009" s="25"/>
      <c r="AD5009" s="25"/>
      <c r="AE5009" s="25"/>
    </row>
    <row r="5010">
      <c r="A5010" s="78"/>
      <c r="B5010" s="78"/>
      <c r="C5010" s="78"/>
      <c r="D5010" s="78"/>
      <c r="E5010" s="78"/>
      <c r="F5010" s="78"/>
      <c r="P5010" s="25"/>
      <c r="AB5010" s="25"/>
      <c r="AD5010" s="25"/>
      <c r="AE5010" s="25"/>
    </row>
    <row r="5011">
      <c r="A5011" s="78"/>
      <c r="B5011" s="78"/>
      <c r="C5011" s="78"/>
      <c r="D5011" s="78"/>
      <c r="E5011" s="78"/>
      <c r="F5011" s="78"/>
      <c r="M5011" s="78"/>
      <c r="N5011" s="78"/>
      <c r="P5011" s="25"/>
      <c r="AB5011" s="25"/>
      <c r="AD5011" s="25"/>
      <c r="AE5011" s="25"/>
    </row>
    <row r="5012">
      <c r="A5012" s="78"/>
      <c r="B5012" s="78"/>
      <c r="C5012" s="78"/>
      <c r="D5012" s="78"/>
      <c r="E5012" s="78"/>
      <c r="F5012" s="78"/>
      <c r="P5012" s="25"/>
      <c r="AB5012" s="25"/>
      <c r="AD5012" s="25"/>
      <c r="AE5012" s="25"/>
    </row>
    <row r="5013">
      <c r="A5013" s="78"/>
      <c r="B5013" s="78"/>
      <c r="C5013" s="78"/>
      <c r="D5013" s="78"/>
      <c r="E5013" s="78"/>
      <c r="F5013" s="78"/>
      <c r="H5013" s="78"/>
      <c r="I5013" s="78"/>
      <c r="P5013" s="25"/>
      <c r="AB5013" s="25"/>
      <c r="AD5013" s="25"/>
      <c r="AE5013" s="25"/>
    </row>
    <row r="5014">
      <c r="A5014" s="78"/>
      <c r="B5014" s="78"/>
      <c r="C5014" s="78"/>
      <c r="D5014" s="78"/>
      <c r="E5014" s="78"/>
      <c r="F5014" s="78"/>
      <c r="H5014" s="78"/>
      <c r="I5014" s="78"/>
      <c r="P5014" s="25"/>
      <c r="AB5014" s="25"/>
      <c r="AD5014" s="25"/>
      <c r="AE5014" s="25"/>
    </row>
    <row r="5015">
      <c r="A5015" s="78"/>
      <c r="B5015" s="78"/>
      <c r="C5015" s="78"/>
      <c r="D5015" s="78"/>
      <c r="E5015" s="78"/>
      <c r="F5015" s="78"/>
      <c r="H5015" s="78"/>
      <c r="I5015" s="78"/>
      <c r="P5015" s="25"/>
      <c r="AB5015" s="25"/>
      <c r="AD5015" s="25"/>
      <c r="AE5015" s="25"/>
    </row>
    <row r="5016">
      <c r="A5016" s="78"/>
      <c r="B5016" s="78"/>
      <c r="C5016" s="78"/>
      <c r="D5016" s="78"/>
      <c r="E5016" s="78"/>
      <c r="F5016" s="78"/>
      <c r="H5016" s="78"/>
      <c r="I5016" s="78"/>
      <c r="P5016" s="25"/>
      <c r="AB5016" s="25"/>
      <c r="AD5016" s="25"/>
      <c r="AE5016" s="25"/>
    </row>
    <row r="5017">
      <c r="A5017" s="78"/>
      <c r="B5017" s="78"/>
      <c r="C5017" s="78"/>
      <c r="D5017" s="78"/>
      <c r="E5017" s="78"/>
      <c r="F5017" s="78"/>
      <c r="H5017" s="78"/>
      <c r="I5017" s="78"/>
      <c r="P5017" s="25"/>
      <c r="AB5017" s="25"/>
      <c r="AD5017" s="25"/>
      <c r="AE5017" s="25"/>
    </row>
    <row r="5018">
      <c r="A5018" s="78"/>
      <c r="B5018" s="78"/>
      <c r="C5018" s="78"/>
      <c r="D5018" s="78"/>
      <c r="E5018" s="78"/>
      <c r="F5018" s="78"/>
      <c r="H5018" s="78"/>
      <c r="I5018" s="78"/>
      <c r="P5018" s="25"/>
      <c r="AB5018" s="25"/>
      <c r="AD5018" s="25"/>
      <c r="AE5018" s="25"/>
    </row>
    <row r="5019">
      <c r="A5019" s="78"/>
      <c r="B5019" s="78"/>
      <c r="C5019" s="78"/>
      <c r="D5019" s="78"/>
      <c r="E5019" s="78"/>
      <c r="F5019" s="78"/>
      <c r="H5019" s="78"/>
      <c r="I5019" s="78"/>
      <c r="P5019" s="25"/>
      <c r="AB5019" s="25"/>
      <c r="AD5019" s="25"/>
      <c r="AE5019" s="25"/>
    </row>
    <row r="5020">
      <c r="A5020" s="78"/>
      <c r="B5020" s="78"/>
      <c r="C5020" s="78"/>
      <c r="D5020" s="78"/>
      <c r="E5020" s="78"/>
      <c r="F5020" s="78"/>
      <c r="H5020" s="78"/>
      <c r="I5020" s="78"/>
      <c r="P5020" s="25"/>
      <c r="AB5020" s="25"/>
      <c r="AD5020" s="25"/>
      <c r="AE5020" s="25"/>
    </row>
    <row r="5021">
      <c r="A5021" s="78"/>
      <c r="B5021" s="78"/>
      <c r="C5021" s="78"/>
      <c r="D5021" s="78"/>
      <c r="E5021" s="78"/>
      <c r="F5021" s="78"/>
      <c r="H5021" s="78"/>
      <c r="I5021" s="78"/>
      <c r="P5021" s="25"/>
      <c r="AB5021" s="25"/>
      <c r="AD5021" s="25"/>
      <c r="AE5021" s="25"/>
    </row>
    <row r="5022">
      <c r="A5022" s="78"/>
      <c r="B5022" s="78"/>
      <c r="C5022" s="78"/>
      <c r="D5022" s="78"/>
      <c r="E5022" s="78"/>
      <c r="F5022" s="78"/>
      <c r="H5022" s="78"/>
      <c r="I5022" s="78"/>
      <c r="P5022" s="25"/>
      <c r="AB5022" s="25"/>
      <c r="AD5022" s="25"/>
      <c r="AE5022" s="25"/>
    </row>
    <row r="5023">
      <c r="A5023" s="78"/>
      <c r="B5023" s="78"/>
      <c r="C5023" s="78"/>
      <c r="D5023" s="78"/>
      <c r="E5023" s="78"/>
      <c r="F5023" s="78"/>
      <c r="H5023" s="78"/>
      <c r="I5023" s="78"/>
      <c r="P5023" s="25"/>
      <c r="AB5023" s="25"/>
      <c r="AD5023" s="25"/>
      <c r="AE5023" s="25"/>
    </row>
    <row r="5024">
      <c r="A5024" s="78"/>
      <c r="B5024" s="78"/>
      <c r="C5024" s="78"/>
      <c r="D5024" s="78"/>
      <c r="E5024" s="78"/>
      <c r="F5024" s="78"/>
      <c r="H5024" s="78"/>
      <c r="I5024" s="78"/>
      <c r="P5024" s="25"/>
      <c r="AB5024" s="25"/>
      <c r="AD5024" s="25"/>
      <c r="AE5024" s="25"/>
    </row>
    <row r="5025">
      <c r="A5025" s="78"/>
      <c r="B5025" s="78"/>
      <c r="C5025" s="78"/>
      <c r="D5025" s="78"/>
      <c r="E5025" s="78"/>
      <c r="F5025" s="78"/>
      <c r="H5025" s="78"/>
      <c r="I5025" s="78"/>
      <c r="P5025" s="25"/>
      <c r="AB5025" s="25"/>
      <c r="AD5025" s="25"/>
      <c r="AE5025" s="25"/>
    </row>
    <row r="5026">
      <c r="A5026" s="78"/>
      <c r="B5026" s="78"/>
      <c r="C5026" s="78"/>
      <c r="D5026" s="78"/>
      <c r="E5026" s="78"/>
      <c r="F5026" s="78"/>
      <c r="H5026" s="78"/>
      <c r="I5026" s="78"/>
      <c r="P5026" s="25"/>
      <c r="AB5026" s="25"/>
      <c r="AD5026" s="25"/>
      <c r="AE5026" s="25"/>
    </row>
    <row r="5027">
      <c r="A5027" s="78"/>
      <c r="B5027" s="78"/>
      <c r="C5027" s="78"/>
      <c r="D5027" s="78"/>
      <c r="E5027" s="78"/>
      <c r="F5027" s="78"/>
      <c r="H5027" s="78"/>
      <c r="I5027" s="78"/>
      <c r="P5027" s="25"/>
      <c r="AB5027" s="25"/>
      <c r="AD5027" s="25"/>
      <c r="AE5027" s="25"/>
    </row>
    <row r="5028">
      <c r="A5028" s="78"/>
      <c r="B5028" s="78"/>
      <c r="C5028" s="78"/>
      <c r="D5028" s="78"/>
      <c r="E5028" s="78"/>
      <c r="F5028" s="78"/>
      <c r="P5028" s="25"/>
      <c r="AB5028" s="25"/>
      <c r="AD5028" s="25"/>
      <c r="AE5028" s="25"/>
    </row>
    <row r="5029">
      <c r="A5029" s="78"/>
      <c r="B5029" s="78"/>
      <c r="C5029" s="78"/>
      <c r="D5029" s="78"/>
      <c r="E5029" s="78"/>
      <c r="F5029" s="78"/>
      <c r="H5029" s="78"/>
      <c r="I5029" s="78"/>
      <c r="P5029" s="25"/>
      <c r="AB5029" s="25"/>
      <c r="AD5029" s="25"/>
      <c r="AE5029" s="25"/>
    </row>
    <row r="5030">
      <c r="A5030" s="78"/>
      <c r="B5030" s="78"/>
      <c r="C5030" s="78"/>
      <c r="D5030" s="78"/>
      <c r="E5030" s="78"/>
      <c r="F5030" s="78"/>
      <c r="P5030" s="25"/>
      <c r="AB5030" s="25"/>
      <c r="AD5030" s="25"/>
      <c r="AE5030" s="25"/>
    </row>
    <row r="5031">
      <c r="A5031" s="78"/>
      <c r="B5031" s="78"/>
      <c r="C5031" s="78"/>
      <c r="D5031" s="78"/>
      <c r="E5031" s="78"/>
      <c r="F5031" s="78"/>
      <c r="P5031" s="25"/>
      <c r="AB5031" s="25"/>
      <c r="AD5031" s="25"/>
      <c r="AE5031" s="25"/>
    </row>
    <row r="5032">
      <c r="A5032" s="78"/>
      <c r="B5032" s="78"/>
      <c r="C5032" s="78"/>
      <c r="D5032" s="78"/>
      <c r="E5032" s="78"/>
      <c r="F5032" s="78"/>
      <c r="P5032" s="25"/>
      <c r="AB5032" s="25"/>
      <c r="AD5032" s="25"/>
      <c r="AE5032" s="25"/>
    </row>
    <row r="5033">
      <c r="A5033" s="78"/>
      <c r="B5033" s="78"/>
      <c r="C5033" s="78"/>
      <c r="D5033" s="78"/>
      <c r="E5033" s="78"/>
      <c r="F5033" s="78"/>
      <c r="P5033" s="25"/>
      <c r="AB5033" s="25"/>
      <c r="AD5033" s="25"/>
      <c r="AE5033" s="25"/>
    </row>
    <row r="5034">
      <c r="A5034" s="78"/>
      <c r="B5034" s="78"/>
      <c r="C5034" s="78"/>
      <c r="D5034" s="78"/>
      <c r="E5034" s="78"/>
      <c r="F5034" s="78"/>
      <c r="H5034" s="78"/>
      <c r="I5034" s="78"/>
      <c r="K5034" s="78"/>
      <c r="P5034" s="25"/>
      <c r="AB5034" s="25"/>
      <c r="AD5034" s="25"/>
      <c r="AE5034" s="25"/>
    </row>
    <row r="5035">
      <c r="A5035" s="78"/>
      <c r="B5035" s="78"/>
      <c r="C5035" s="78"/>
      <c r="D5035" s="78"/>
      <c r="E5035" s="78"/>
      <c r="F5035" s="78"/>
      <c r="H5035" s="78"/>
      <c r="I5035" s="78"/>
      <c r="P5035" s="25"/>
      <c r="AB5035" s="25"/>
      <c r="AD5035" s="25"/>
      <c r="AE5035" s="25"/>
    </row>
    <row r="5036">
      <c r="A5036" s="78"/>
      <c r="B5036" s="78"/>
      <c r="C5036" s="78"/>
      <c r="D5036" s="78"/>
      <c r="E5036" s="78"/>
      <c r="F5036" s="78"/>
      <c r="P5036" s="25"/>
      <c r="AB5036" s="25"/>
      <c r="AD5036" s="25"/>
      <c r="AE5036" s="25"/>
    </row>
    <row r="5037">
      <c r="A5037" s="78"/>
      <c r="B5037" s="78"/>
      <c r="C5037" s="78"/>
      <c r="D5037" s="78"/>
      <c r="E5037" s="78"/>
      <c r="F5037" s="78"/>
      <c r="P5037" s="25"/>
      <c r="AB5037" s="25"/>
      <c r="AD5037" s="25"/>
      <c r="AE5037" s="25"/>
    </row>
    <row r="5038">
      <c r="A5038" s="78"/>
      <c r="B5038" s="78"/>
      <c r="C5038" s="78"/>
      <c r="D5038" s="78"/>
      <c r="E5038" s="78"/>
      <c r="F5038" s="78"/>
      <c r="P5038" s="25"/>
      <c r="AB5038" s="25"/>
      <c r="AD5038" s="25"/>
      <c r="AE5038" s="25"/>
    </row>
    <row r="5039">
      <c r="A5039" s="78"/>
      <c r="B5039" s="78"/>
      <c r="C5039" s="78"/>
      <c r="D5039" s="78"/>
      <c r="E5039" s="78"/>
      <c r="F5039" s="78"/>
      <c r="P5039" s="25"/>
      <c r="AB5039" s="25"/>
      <c r="AD5039" s="25"/>
      <c r="AE5039" s="25"/>
    </row>
    <row r="5040">
      <c r="A5040" s="78"/>
      <c r="B5040" s="78"/>
      <c r="C5040" s="78"/>
      <c r="D5040" s="78"/>
      <c r="E5040" s="78"/>
      <c r="F5040" s="78"/>
      <c r="H5040" s="78"/>
      <c r="I5040" s="78"/>
      <c r="K5040" s="78"/>
      <c r="P5040" s="25"/>
      <c r="AB5040" s="25"/>
      <c r="AD5040" s="25"/>
      <c r="AE5040" s="25"/>
    </row>
    <row r="5041">
      <c r="A5041" s="78"/>
      <c r="B5041" s="78"/>
      <c r="C5041" s="78"/>
      <c r="D5041" s="78"/>
      <c r="E5041" s="78"/>
      <c r="F5041" s="78"/>
      <c r="H5041" s="78"/>
      <c r="I5041" s="78"/>
      <c r="K5041" s="78"/>
      <c r="P5041" s="25"/>
      <c r="AB5041" s="25"/>
      <c r="AD5041" s="25"/>
      <c r="AE5041" s="25"/>
    </row>
    <row r="5042">
      <c r="A5042" s="78"/>
      <c r="B5042" s="78"/>
      <c r="C5042" s="78"/>
      <c r="D5042" s="78"/>
      <c r="E5042" s="78"/>
      <c r="F5042" s="78"/>
      <c r="P5042" s="25"/>
      <c r="AB5042" s="25"/>
      <c r="AD5042" s="25"/>
      <c r="AE5042" s="25"/>
    </row>
    <row r="5043">
      <c r="A5043" s="78"/>
      <c r="B5043" s="78"/>
      <c r="C5043" s="78"/>
      <c r="D5043" s="78"/>
      <c r="E5043" s="78"/>
      <c r="F5043" s="78"/>
      <c r="P5043" s="25"/>
      <c r="AB5043" s="25"/>
      <c r="AD5043" s="25"/>
      <c r="AE5043" s="25"/>
    </row>
    <row r="5044">
      <c r="A5044" s="78"/>
      <c r="B5044" s="78"/>
      <c r="C5044" s="78"/>
      <c r="D5044" s="78"/>
      <c r="E5044" s="78"/>
      <c r="F5044" s="78"/>
      <c r="H5044" s="78"/>
      <c r="I5044" s="78"/>
      <c r="K5044" s="78"/>
      <c r="P5044" s="25"/>
      <c r="AB5044" s="25"/>
      <c r="AD5044" s="25"/>
      <c r="AE5044" s="25"/>
    </row>
    <row r="5045">
      <c r="A5045" s="78"/>
      <c r="B5045" s="78"/>
      <c r="C5045" s="78"/>
      <c r="D5045" s="78"/>
      <c r="E5045" s="78"/>
      <c r="F5045" s="78"/>
      <c r="P5045" s="25"/>
      <c r="AB5045" s="25"/>
      <c r="AD5045" s="25"/>
      <c r="AE5045" s="25"/>
    </row>
    <row r="5046">
      <c r="A5046" s="78"/>
      <c r="B5046" s="78"/>
      <c r="C5046" s="78"/>
      <c r="D5046" s="78"/>
      <c r="E5046" s="78"/>
      <c r="F5046" s="78"/>
      <c r="H5046" s="78"/>
      <c r="I5046" s="78"/>
      <c r="K5046" s="78"/>
      <c r="P5046" s="25"/>
      <c r="AB5046" s="25"/>
      <c r="AD5046" s="25"/>
      <c r="AE5046" s="25"/>
    </row>
    <row r="5047">
      <c r="A5047" s="78"/>
      <c r="B5047" s="78"/>
      <c r="C5047" s="78"/>
      <c r="D5047" s="78"/>
      <c r="E5047" s="78"/>
      <c r="F5047" s="78"/>
      <c r="H5047" s="78"/>
      <c r="I5047" s="78"/>
      <c r="K5047" s="78"/>
      <c r="P5047" s="25"/>
      <c r="AB5047" s="25"/>
      <c r="AD5047" s="25"/>
      <c r="AE5047" s="25"/>
    </row>
    <row r="5048">
      <c r="A5048" s="78"/>
      <c r="B5048" s="78"/>
      <c r="C5048" s="78"/>
      <c r="D5048" s="78"/>
      <c r="E5048" s="78"/>
      <c r="F5048" s="78"/>
      <c r="P5048" s="25"/>
      <c r="AB5048" s="25"/>
      <c r="AD5048" s="25"/>
      <c r="AE5048" s="25"/>
    </row>
    <row r="5049">
      <c r="A5049" s="78"/>
      <c r="B5049" s="78"/>
      <c r="C5049" s="78"/>
      <c r="D5049" s="78"/>
      <c r="E5049" s="78"/>
      <c r="F5049" s="78"/>
      <c r="P5049" s="25"/>
      <c r="AB5049" s="25"/>
      <c r="AD5049" s="25"/>
      <c r="AE5049" s="25"/>
    </row>
    <row r="5050">
      <c r="A5050" s="78"/>
      <c r="B5050" s="78"/>
      <c r="C5050" s="78"/>
      <c r="D5050" s="78"/>
      <c r="E5050" s="78"/>
      <c r="F5050" s="78"/>
      <c r="P5050" s="25"/>
      <c r="AB5050" s="25"/>
      <c r="AD5050" s="25"/>
      <c r="AE5050" s="25"/>
    </row>
    <row r="5051">
      <c r="A5051" s="78"/>
      <c r="B5051" s="78"/>
      <c r="C5051" s="78"/>
      <c r="D5051" s="78"/>
      <c r="E5051" s="78"/>
      <c r="F5051" s="78"/>
      <c r="P5051" s="25"/>
      <c r="AB5051" s="25"/>
      <c r="AD5051" s="25"/>
      <c r="AE5051" s="25"/>
    </row>
    <row r="5052">
      <c r="A5052" s="78"/>
      <c r="B5052" s="78"/>
      <c r="C5052" s="78"/>
      <c r="D5052" s="78"/>
      <c r="E5052" s="78"/>
      <c r="F5052" s="78"/>
      <c r="P5052" s="25"/>
      <c r="AB5052" s="25"/>
      <c r="AD5052" s="25"/>
      <c r="AE5052" s="25"/>
    </row>
    <row r="5053">
      <c r="A5053" s="78"/>
      <c r="B5053" s="78"/>
      <c r="C5053" s="78"/>
      <c r="D5053" s="78"/>
      <c r="E5053" s="78"/>
      <c r="F5053" s="78"/>
      <c r="H5053" s="78"/>
      <c r="I5053" s="78"/>
      <c r="P5053" s="25"/>
      <c r="AB5053" s="25"/>
      <c r="AD5053" s="25"/>
      <c r="AE5053" s="25"/>
    </row>
    <row r="5054">
      <c r="A5054" s="78"/>
      <c r="B5054" s="78"/>
      <c r="C5054" s="78"/>
      <c r="D5054" s="78"/>
      <c r="E5054" s="78"/>
      <c r="F5054" s="78"/>
      <c r="P5054" s="25"/>
      <c r="AB5054" s="25"/>
      <c r="AD5054" s="25"/>
      <c r="AE5054" s="25"/>
    </row>
    <row r="5055">
      <c r="A5055" s="78"/>
      <c r="B5055" s="78"/>
      <c r="C5055" s="78"/>
      <c r="D5055" s="78"/>
      <c r="E5055" s="78"/>
      <c r="F5055" s="78"/>
      <c r="P5055" s="25"/>
      <c r="AB5055" s="25"/>
      <c r="AD5055" s="25"/>
      <c r="AE5055" s="25"/>
    </row>
    <row r="5056">
      <c r="A5056" s="78"/>
      <c r="B5056" s="78"/>
      <c r="C5056" s="78"/>
      <c r="D5056" s="78"/>
      <c r="E5056" s="78"/>
      <c r="F5056" s="78"/>
      <c r="H5056" s="78"/>
      <c r="I5056" s="78"/>
      <c r="K5056" s="78"/>
      <c r="P5056" s="25"/>
      <c r="AB5056" s="25"/>
      <c r="AD5056" s="25"/>
      <c r="AE5056" s="25"/>
    </row>
    <row r="5057">
      <c r="A5057" s="78"/>
      <c r="B5057" s="78"/>
      <c r="C5057" s="78"/>
      <c r="D5057" s="78"/>
      <c r="E5057" s="78"/>
      <c r="F5057" s="78"/>
      <c r="P5057" s="25"/>
      <c r="AB5057" s="25"/>
      <c r="AD5057" s="25"/>
      <c r="AE5057" s="25"/>
    </row>
    <row r="5058">
      <c r="A5058" s="78"/>
      <c r="B5058" s="78"/>
      <c r="C5058" s="78"/>
      <c r="D5058" s="78"/>
      <c r="E5058" s="78"/>
      <c r="F5058" s="78"/>
      <c r="H5058" s="78"/>
      <c r="I5058" s="78"/>
      <c r="K5058" s="78"/>
      <c r="P5058" s="25"/>
      <c r="AB5058" s="25"/>
      <c r="AD5058" s="25"/>
      <c r="AE5058" s="25"/>
    </row>
    <row r="5059">
      <c r="A5059" s="78"/>
      <c r="B5059" s="78"/>
      <c r="C5059" s="78"/>
      <c r="D5059" s="78"/>
      <c r="E5059" s="78"/>
      <c r="F5059" s="78"/>
      <c r="P5059" s="25"/>
      <c r="AB5059" s="25"/>
      <c r="AD5059" s="25"/>
      <c r="AE5059" s="25"/>
    </row>
    <row r="5060">
      <c r="A5060" s="78"/>
      <c r="B5060" s="78"/>
      <c r="C5060" s="78"/>
      <c r="D5060" s="78"/>
      <c r="E5060" s="78"/>
      <c r="F5060" s="78"/>
      <c r="P5060" s="25"/>
      <c r="AB5060" s="25"/>
      <c r="AD5060" s="25"/>
      <c r="AE5060" s="25"/>
    </row>
    <row r="5061">
      <c r="A5061" s="78"/>
      <c r="B5061" s="78"/>
      <c r="C5061" s="78"/>
      <c r="D5061" s="78"/>
      <c r="E5061" s="78"/>
      <c r="F5061" s="78"/>
      <c r="P5061" s="25"/>
      <c r="AB5061" s="25"/>
      <c r="AD5061" s="25"/>
      <c r="AE5061" s="25"/>
    </row>
    <row r="5062">
      <c r="A5062" s="78"/>
      <c r="B5062" s="78"/>
      <c r="C5062" s="78"/>
      <c r="D5062" s="78"/>
      <c r="E5062" s="78"/>
      <c r="F5062" s="78"/>
      <c r="P5062" s="25"/>
      <c r="AB5062" s="25"/>
      <c r="AD5062" s="25"/>
      <c r="AE5062" s="25"/>
    </row>
    <row r="5063">
      <c r="A5063" s="78"/>
      <c r="B5063" s="78"/>
      <c r="C5063" s="78"/>
      <c r="D5063" s="78"/>
      <c r="E5063" s="78"/>
      <c r="F5063" s="78"/>
      <c r="H5063" s="78"/>
      <c r="I5063" s="78"/>
      <c r="K5063" s="78"/>
      <c r="P5063" s="25"/>
      <c r="AB5063" s="25"/>
      <c r="AD5063" s="25"/>
      <c r="AE5063" s="25"/>
    </row>
    <row r="5064">
      <c r="A5064" s="78"/>
      <c r="B5064" s="78"/>
      <c r="C5064" s="78"/>
      <c r="D5064" s="78"/>
      <c r="E5064" s="78"/>
      <c r="F5064" s="78"/>
      <c r="H5064" s="78"/>
      <c r="I5064" s="78"/>
      <c r="K5064" s="78"/>
      <c r="P5064" s="25"/>
      <c r="AB5064" s="25"/>
      <c r="AD5064" s="25"/>
      <c r="AE5064" s="25"/>
    </row>
    <row r="5065">
      <c r="A5065" s="78"/>
      <c r="B5065" s="78"/>
      <c r="C5065" s="78"/>
      <c r="D5065" s="78"/>
      <c r="E5065" s="78"/>
      <c r="F5065" s="78"/>
      <c r="P5065" s="25"/>
      <c r="AB5065" s="25"/>
      <c r="AD5065" s="25"/>
      <c r="AE5065" s="25"/>
    </row>
    <row r="5066">
      <c r="A5066" s="78"/>
      <c r="B5066" s="78"/>
      <c r="C5066" s="78"/>
      <c r="D5066" s="78"/>
      <c r="E5066" s="78"/>
      <c r="F5066" s="78"/>
      <c r="P5066" s="25"/>
      <c r="AB5066" s="25"/>
      <c r="AD5066" s="25"/>
      <c r="AE5066" s="25"/>
    </row>
    <row r="5067">
      <c r="A5067" s="78"/>
      <c r="B5067" s="78"/>
      <c r="C5067" s="78"/>
      <c r="D5067" s="78"/>
      <c r="E5067" s="78"/>
      <c r="F5067" s="78"/>
      <c r="P5067" s="25"/>
      <c r="AB5067" s="25"/>
      <c r="AD5067" s="25"/>
      <c r="AE5067" s="25"/>
    </row>
    <row r="5068">
      <c r="A5068" s="78"/>
      <c r="B5068" s="78"/>
      <c r="C5068" s="78"/>
      <c r="D5068" s="78"/>
      <c r="E5068" s="78"/>
      <c r="F5068" s="78"/>
      <c r="P5068" s="25"/>
      <c r="AB5068" s="25"/>
      <c r="AD5068" s="25"/>
      <c r="AE5068" s="25"/>
    </row>
    <row r="5069">
      <c r="A5069" s="78"/>
      <c r="B5069" s="78"/>
      <c r="C5069" s="78"/>
      <c r="D5069" s="78"/>
      <c r="E5069" s="78"/>
      <c r="F5069" s="78"/>
      <c r="P5069" s="25"/>
      <c r="AB5069" s="25"/>
      <c r="AD5069" s="25"/>
      <c r="AE5069" s="25"/>
    </row>
    <row r="5070">
      <c r="A5070" s="78"/>
      <c r="B5070" s="78"/>
      <c r="C5070" s="78"/>
      <c r="D5070" s="78"/>
      <c r="E5070" s="78"/>
      <c r="F5070" s="78"/>
      <c r="P5070" s="25"/>
      <c r="AB5070" s="25"/>
      <c r="AD5070" s="25"/>
      <c r="AE5070" s="25"/>
    </row>
    <row r="5071">
      <c r="A5071" s="78"/>
      <c r="B5071" s="78"/>
      <c r="C5071" s="78"/>
      <c r="D5071" s="78"/>
      <c r="E5071" s="78"/>
      <c r="F5071" s="78"/>
      <c r="H5071" s="78"/>
      <c r="I5071" s="78"/>
      <c r="K5071" s="78"/>
      <c r="P5071" s="25"/>
      <c r="AB5071" s="25"/>
      <c r="AD5071" s="25"/>
      <c r="AE5071" s="25"/>
    </row>
    <row r="5072">
      <c r="A5072" s="78"/>
      <c r="B5072" s="78"/>
      <c r="C5072" s="78"/>
      <c r="D5072" s="78"/>
      <c r="E5072" s="78"/>
      <c r="F5072" s="78"/>
      <c r="P5072" s="25"/>
      <c r="AB5072" s="25"/>
      <c r="AD5072" s="25"/>
      <c r="AE5072" s="25"/>
    </row>
    <row r="5073">
      <c r="A5073" s="78"/>
      <c r="B5073" s="78"/>
      <c r="C5073" s="78"/>
      <c r="D5073" s="78"/>
      <c r="E5073" s="78"/>
      <c r="F5073" s="78"/>
      <c r="H5073" s="78"/>
      <c r="I5073" s="78"/>
      <c r="K5073" s="78"/>
      <c r="P5073" s="25"/>
      <c r="AB5073" s="25"/>
      <c r="AD5073" s="25"/>
      <c r="AE5073" s="25"/>
    </row>
    <row r="5074">
      <c r="A5074" s="78"/>
      <c r="B5074" s="78"/>
      <c r="C5074" s="78"/>
      <c r="D5074" s="78"/>
      <c r="E5074" s="78"/>
      <c r="F5074" s="78"/>
      <c r="H5074" s="78"/>
      <c r="I5074" s="78"/>
      <c r="K5074" s="78"/>
      <c r="P5074" s="25"/>
      <c r="AB5074" s="25"/>
      <c r="AD5074" s="25"/>
      <c r="AE5074" s="25"/>
    </row>
    <row r="5075">
      <c r="A5075" s="78"/>
      <c r="B5075" s="78"/>
      <c r="C5075" s="78"/>
      <c r="D5075" s="78"/>
      <c r="E5075" s="78"/>
      <c r="F5075" s="78"/>
      <c r="P5075" s="25"/>
      <c r="AB5075" s="25"/>
      <c r="AD5075" s="25"/>
      <c r="AE5075" s="25"/>
    </row>
    <row r="5076">
      <c r="A5076" s="78"/>
      <c r="B5076" s="78"/>
      <c r="C5076" s="78"/>
      <c r="D5076" s="78"/>
      <c r="E5076" s="78"/>
      <c r="F5076" s="78"/>
      <c r="P5076" s="25"/>
      <c r="AB5076" s="25"/>
      <c r="AD5076" s="25"/>
      <c r="AE5076" s="25"/>
    </row>
    <row r="5077">
      <c r="A5077" s="78"/>
      <c r="B5077" s="78"/>
      <c r="C5077" s="78"/>
      <c r="D5077" s="78"/>
      <c r="E5077" s="78"/>
      <c r="F5077" s="78"/>
      <c r="P5077" s="25"/>
      <c r="AB5077" s="25"/>
      <c r="AD5077" s="25"/>
      <c r="AE5077" s="25"/>
    </row>
    <row r="5078">
      <c r="A5078" s="78"/>
      <c r="B5078" s="78"/>
      <c r="C5078" s="78"/>
      <c r="D5078" s="78"/>
      <c r="E5078" s="78"/>
      <c r="F5078" s="78"/>
      <c r="P5078" s="25"/>
      <c r="AB5078" s="25"/>
      <c r="AD5078" s="25"/>
      <c r="AE5078" s="25"/>
    </row>
    <row r="5079">
      <c r="A5079" s="78"/>
      <c r="B5079" s="78"/>
      <c r="C5079" s="78"/>
      <c r="D5079" s="78"/>
      <c r="E5079" s="78"/>
      <c r="F5079" s="78"/>
      <c r="H5079" s="78"/>
      <c r="I5079" s="78"/>
      <c r="K5079" s="78"/>
      <c r="P5079" s="25"/>
      <c r="AB5079" s="25"/>
      <c r="AD5079" s="25"/>
      <c r="AE5079" s="25"/>
    </row>
    <row r="5080">
      <c r="A5080" s="78"/>
      <c r="B5080" s="78"/>
      <c r="C5080" s="78"/>
      <c r="D5080" s="78"/>
      <c r="E5080" s="78"/>
      <c r="F5080" s="78"/>
      <c r="H5080" s="78"/>
      <c r="I5080" s="78"/>
      <c r="K5080" s="78"/>
      <c r="P5080" s="25"/>
      <c r="AB5080" s="25"/>
      <c r="AD5080" s="25"/>
      <c r="AE5080" s="25"/>
    </row>
    <row r="5081">
      <c r="A5081" s="78"/>
      <c r="B5081" s="78"/>
      <c r="C5081" s="78"/>
      <c r="D5081" s="78"/>
      <c r="E5081" s="78"/>
      <c r="F5081" s="78"/>
      <c r="P5081" s="25"/>
      <c r="AB5081" s="25"/>
      <c r="AD5081" s="25"/>
      <c r="AE5081" s="25"/>
    </row>
    <row r="5082">
      <c r="A5082" s="78"/>
      <c r="B5082" s="78"/>
      <c r="C5082" s="78"/>
      <c r="D5082" s="78"/>
      <c r="E5082" s="78"/>
      <c r="F5082" s="78"/>
      <c r="P5082" s="25"/>
      <c r="AB5082" s="25"/>
      <c r="AD5082" s="25"/>
      <c r="AE5082" s="25"/>
    </row>
    <row r="5083">
      <c r="A5083" s="78"/>
      <c r="B5083" s="78"/>
      <c r="C5083" s="78"/>
      <c r="D5083" s="78"/>
      <c r="E5083" s="78"/>
      <c r="F5083" s="78"/>
      <c r="P5083" s="25"/>
      <c r="AB5083" s="25"/>
      <c r="AD5083" s="25"/>
      <c r="AE5083" s="25"/>
    </row>
    <row r="5084">
      <c r="A5084" s="78"/>
      <c r="B5084" s="78"/>
      <c r="C5084" s="78"/>
      <c r="D5084" s="78"/>
      <c r="E5084" s="78"/>
      <c r="F5084" s="78"/>
      <c r="H5084" s="78"/>
      <c r="I5084" s="78"/>
      <c r="K5084" s="78"/>
      <c r="P5084" s="25"/>
      <c r="AB5084" s="25"/>
      <c r="AD5084" s="25"/>
      <c r="AE5084" s="25"/>
    </row>
    <row r="5085">
      <c r="A5085" s="78"/>
      <c r="B5085" s="78"/>
      <c r="C5085" s="78"/>
      <c r="D5085" s="78"/>
      <c r="E5085" s="78"/>
      <c r="F5085" s="78"/>
      <c r="P5085" s="25"/>
      <c r="AB5085" s="25"/>
      <c r="AD5085" s="25"/>
      <c r="AE5085" s="25"/>
    </row>
    <row r="5086">
      <c r="A5086" s="78"/>
      <c r="B5086" s="78"/>
      <c r="C5086" s="78"/>
      <c r="D5086" s="78"/>
      <c r="E5086" s="78"/>
      <c r="F5086" s="78"/>
      <c r="H5086" s="78"/>
      <c r="I5086" s="78"/>
      <c r="P5086" s="25"/>
      <c r="AB5086" s="25"/>
      <c r="AD5086" s="25"/>
      <c r="AE5086" s="25"/>
    </row>
    <row r="5087">
      <c r="A5087" s="78"/>
      <c r="B5087" s="78"/>
      <c r="C5087" s="78"/>
      <c r="D5087" s="78"/>
      <c r="E5087" s="78"/>
      <c r="F5087" s="78"/>
      <c r="P5087" s="25"/>
      <c r="AB5087" s="25"/>
      <c r="AD5087" s="25"/>
      <c r="AE5087" s="25"/>
    </row>
    <row r="5088">
      <c r="A5088" s="78"/>
      <c r="B5088" s="78"/>
      <c r="C5088" s="78"/>
      <c r="D5088" s="78"/>
      <c r="E5088" s="78"/>
      <c r="F5088" s="78"/>
      <c r="P5088" s="25"/>
      <c r="AB5088" s="25"/>
      <c r="AD5088" s="25"/>
      <c r="AE5088" s="25"/>
    </row>
    <row r="5089">
      <c r="A5089" s="78"/>
      <c r="B5089" s="78"/>
      <c r="C5089" s="78"/>
      <c r="D5089" s="78"/>
      <c r="E5089" s="78"/>
      <c r="F5089" s="78"/>
      <c r="P5089" s="25"/>
      <c r="AB5089" s="25"/>
      <c r="AD5089" s="25"/>
      <c r="AE5089" s="25"/>
    </row>
    <row r="5090">
      <c r="A5090" s="78"/>
      <c r="B5090" s="78"/>
      <c r="C5090" s="78"/>
      <c r="D5090" s="78"/>
      <c r="E5090" s="78"/>
      <c r="F5090" s="78"/>
      <c r="H5090" s="78"/>
      <c r="I5090" s="78"/>
      <c r="K5090" s="78"/>
      <c r="P5090" s="25"/>
      <c r="AB5090" s="25"/>
      <c r="AD5090" s="25"/>
      <c r="AE5090" s="25"/>
    </row>
    <row r="5091">
      <c r="A5091" s="78"/>
      <c r="B5091" s="78"/>
      <c r="C5091" s="78"/>
      <c r="D5091" s="78"/>
      <c r="E5091" s="78"/>
      <c r="F5091" s="78"/>
      <c r="P5091" s="25"/>
      <c r="AB5091" s="25"/>
      <c r="AD5091" s="25"/>
      <c r="AE5091" s="25"/>
    </row>
    <row r="5092">
      <c r="A5092" s="78"/>
      <c r="B5092" s="78"/>
      <c r="C5092" s="78"/>
      <c r="D5092" s="78"/>
      <c r="E5092" s="78"/>
      <c r="F5092" s="78"/>
      <c r="H5092" s="78"/>
      <c r="I5092" s="78"/>
      <c r="K5092" s="78"/>
      <c r="P5092" s="25"/>
      <c r="AB5092" s="25"/>
      <c r="AD5092" s="25"/>
      <c r="AE5092" s="25"/>
    </row>
    <row r="5093">
      <c r="A5093" s="78"/>
      <c r="B5093" s="78"/>
      <c r="C5093" s="78"/>
      <c r="D5093" s="78"/>
      <c r="E5093" s="78"/>
      <c r="F5093" s="78"/>
      <c r="P5093" s="25"/>
      <c r="AB5093" s="25"/>
      <c r="AD5093" s="25"/>
      <c r="AE5093" s="25"/>
    </row>
    <row r="5094">
      <c r="A5094" s="78"/>
      <c r="B5094" s="78"/>
      <c r="C5094" s="78"/>
      <c r="D5094" s="78"/>
      <c r="E5094" s="78"/>
      <c r="F5094" s="78"/>
      <c r="P5094" s="25"/>
      <c r="AB5094" s="25"/>
      <c r="AD5094" s="25"/>
      <c r="AE5094" s="25"/>
    </row>
    <row r="5095">
      <c r="A5095" s="78"/>
      <c r="B5095" s="78"/>
      <c r="C5095" s="78"/>
      <c r="D5095" s="78"/>
      <c r="E5095" s="78"/>
      <c r="F5095" s="78"/>
      <c r="H5095" s="78"/>
      <c r="I5095" s="78"/>
      <c r="K5095" s="78"/>
      <c r="P5095" s="25"/>
      <c r="AB5095" s="25"/>
      <c r="AD5095" s="25"/>
      <c r="AE5095" s="25"/>
    </row>
    <row r="5096">
      <c r="A5096" s="78"/>
      <c r="B5096" s="78"/>
      <c r="C5096" s="78"/>
      <c r="D5096" s="78"/>
      <c r="E5096" s="78"/>
      <c r="F5096" s="78"/>
      <c r="P5096" s="25"/>
      <c r="AB5096" s="25"/>
      <c r="AD5096" s="25"/>
      <c r="AE5096" s="25"/>
    </row>
    <row r="5097">
      <c r="A5097" s="78"/>
      <c r="B5097" s="78"/>
      <c r="C5097" s="78"/>
      <c r="D5097" s="78"/>
      <c r="E5097" s="78"/>
      <c r="F5097" s="78"/>
      <c r="P5097" s="25"/>
      <c r="AB5097" s="25"/>
      <c r="AD5097" s="25"/>
      <c r="AE5097" s="25"/>
    </row>
    <row r="5098">
      <c r="A5098" s="78"/>
      <c r="B5098" s="78"/>
      <c r="C5098" s="78"/>
      <c r="D5098" s="78"/>
      <c r="E5098" s="78"/>
      <c r="F5098" s="78"/>
      <c r="H5098" s="78"/>
      <c r="I5098" s="78"/>
      <c r="K5098" s="78"/>
      <c r="P5098" s="25"/>
      <c r="AB5098" s="25"/>
      <c r="AD5098" s="25"/>
      <c r="AE5098" s="25"/>
    </row>
    <row r="5099">
      <c r="A5099" s="78"/>
      <c r="B5099" s="78"/>
      <c r="C5099" s="78"/>
      <c r="D5099" s="78"/>
      <c r="E5099" s="78"/>
      <c r="F5099" s="78"/>
      <c r="P5099" s="25"/>
      <c r="AB5099" s="25"/>
      <c r="AD5099" s="25"/>
      <c r="AE5099" s="25"/>
    </row>
    <row r="5100">
      <c r="A5100" s="78"/>
      <c r="B5100" s="78"/>
      <c r="C5100" s="78"/>
      <c r="D5100" s="78"/>
      <c r="E5100" s="78"/>
      <c r="F5100" s="78"/>
      <c r="H5100" s="78"/>
      <c r="I5100" s="78"/>
      <c r="P5100" s="25"/>
      <c r="AB5100" s="25"/>
      <c r="AD5100" s="25"/>
      <c r="AE5100" s="25"/>
    </row>
    <row r="5101">
      <c r="A5101" s="78"/>
      <c r="B5101" s="78"/>
      <c r="C5101" s="78"/>
      <c r="D5101" s="78"/>
      <c r="E5101" s="78"/>
      <c r="F5101" s="78"/>
      <c r="P5101" s="25"/>
      <c r="AB5101" s="25"/>
      <c r="AD5101" s="25"/>
      <c r="AE5101" s="25"/>
    </row>
    <row r="5102">
      <c r="A5102" s="78"/>
      <c r="B5102" s="78"/>
      <c r="C5102" s="78"/>
      <c r="D5102" s="78"/>
      <c r="E5102" s="78"/>
      <c r="F5102" s="78"/>
      <c r="P5102" s="25"/>
      <c r="AB5102" s="25"/>
      <c r="AD5102" s="25"/>
      <c r="AE5102" s="25"/>
    </row>
    <row r="5103">
      <c r="A5103" s="78"/>
      <c r="B5103" s="78"/>
      <c r="C5103" s="78"/>
      <c r="D5103" s="78"/>
      <c r="E5103" s="78"/>
      <c r="F5103" s="78"/>
      <c r="P5103" s="25"/>
      <c r="AB5103" s="25"/>
      <c r="AD5103" s="25"/>
      <c r="AE5103" s="25"/>
    </row>
    <row r="5104">
      <c r="A5104" s="78"/>
      <c r="B5104" s="78"/>
      <c r="C5104" s="78"/>
      <c r="D5104" s="78"/>
      <c r="E5104" s="78"/>
      <c r="F5104" s="78"/>
      <c r="H5104" s="78"/>
      <c r="L5104" s="78"/>
      <c r="P5104" s="25"/>
      <c r="AB5104" s="25"/>
      <c r="AD5104" s="25"/>
      <c r="AE5104" s="25"/>
    </row>
    <row r="5105">
      <c r="A5105" s="78"/>
      <c r="B5105" s="78"/>
      <c r="C5105" s="78"/>
      <c r="D5105" s="78"/>
      <c r="E5105" s="78"/>
      <c r="F5105" s="78"/>
      <c r="P5105" s="25"/>
      <c r="AB5105" s="25"/>
      <c r="AD5105" s="25"/>
      <c r="AE5105" s="25"/>
    </row>
    <row r="5106">
      <c r="A5106" s="78"/>
      <c r="B5106" s="78"/>
      <c r="C5106" s="78"/>
      <c r="D5106" s="78"/>
      <c r="E5106" s="78"/>
      <c r="F5106" s="78"/>
      <c r="H5106" s="78"/>
      <c r="L5106" s="78"/>
      <c r="P5106" s="25"/>
      <c r="AB5106" s="25"/>
      <c r="AD5106" s="25"/>
      <c r="AE5106" s="25"/>
    </row>
    <row r="5107">
      <c r="A5107" s="78"/>
      <c r="B5107" s="78"/>
      <c r="C5107" s="78"/>
      <c r="D5107" s="78"/>
      <c r="E5107" s="78"/>
      <c r="F5107" s="78"/>
      <c r="H5107" s="78"/>
      <c r="L5107" s="78"/>
      <c r="P5107" s="25"/>
      <c r="AB5107" s="25"/>
      <c r="AD5107" s="25"/>
      <c r="AE5107" s="25"/>
    </row>
    <row r="5108">
      <c r="A5108" s="78"/>
      <c r="B5108" s="78"/>
      <c r="C5108" s="78"/>
      <c r="D5108" s="78"/>
      <c r="E5108" s="78"/>
      <c r="F5108" s="78"/>
      <c r="P5108" s="25"/>
      <c r="AB5108" s="25"/>
      <c r="AD5108" s="25"/>
      <c r="AE5108" s="25"/>
    </row>
    <row r="5109">
      <c r="A5109" s="78"/>
      <c r="B5109" s="78"/>
      <c r="C5109" s="78"/>
      <c r="D5109" s="78"/>
      <c r="E5109" s="78"/>
      <c r="F5109" s="78"/>
      <c r="P5109" s="25"/>
      <c r="AB5109" s="25"/>
      <c r="AD5109" s="25"/>
      <c r="AE5109" s="25"/>
    </row>
    <row r="5110">
      <c r="A5110" s="78"/>
      <c r="B5110" s="78"/>
      <c r="C5110" s="78"/>
      <c r="D5110" s="78"/>
      <c r="E5110" s="78"/>
      <c r="F5110" s="78"/>
      <c r="H5110" s="78"/>
      <c r="L5110" s="78"/>
      <c r="P5110" s="25"/>
      <c r="AB5110" s="25"/>
      <c r="AD5110" s="25"/>
      <c r="AE5110" s="25"/>
    </row>
    <row r="5111">
      <c r="A5111" s="78"/>
      <c r="B5111" s="78"/>
      <c r="C5111" s="78"/>
      <c r="D5111" s="78"/>
      <c r="E5111" s="78"/>
      <c r="F5111" s="78"/>
      <c r="P5111" s="25"/>
      <c r="AB5111" s="25"/>
      <c r="AD5111" s="25"/>
      <c r="AE5111" s="25"/>
    </row>
    <row r="5112">
      <c r="A5112" s="78"/>
      <c r="B5112" s="78"/>
      <c r="C5112" s="78"/>
      <c r="D5112" s="78"/>
      <c r="E5112" s="78"/>
      <c r="F5112" s="78"/>
      <c r="H5112" s="78"/>
      <c r="L5112" s="78"/>
      <c r="P5112" s="25"/>
      <c r="AB5112" s="25"/>
      <c r="AD5112" s="25"/>
      <c r="AE5112" s="25"/>
    </row>
    <row r="5113">
      <c r="A5113" s="78"/>
      <c r="B5113" s="78"/>
      <c r="C5113" s="78"/>
      <c r="D5113" s="78"/>
      <c r="E5113" s="78"/>
      <c r="F5113" s="78"/>
      <c r="H5113" s="78"/>
      <c r="L5113" s="78"/>
      <c r="P5113" s="25"/>
      <c r="AB5113" s="25"/>
      <c r="AD5113" s="25"/>
      <c r="AE5113" s="25"/>
    </row>
    <row r="5114">
      <c r="A5114" s="78"/>
      <c r="B5114" s="78"/>
      <c r="C5114" s="78"/>
      <c r="D5114" s="78"/>
      <c r="E5114" s="78"/>
      <c r="F5114" s="78"/>
      <c r="P5114" s="25"/>
      <c r="AB5114" s="25"/>
      <c r="AD5114" s="25"/>
      <c r="AE5114" s="25"/>
    </row>
    <row r="5115">
      <c r="A5115" s="78"/>
      <c r="B5115" s="78"/>
      <c r="C5115" s="78"/>
      <c r="D5115" s="78"/>
      <c r="E5115" s="78"/>
      <c r="F5115" s="78"/>
      <c r="H5115" s="78"/>
      <c r="L5115" s="78"/>
      <c r="P5115" s="25"/>
      <c r="AB5115" s="25"/>
      <c r="AD5115" s="25"/>
      <c r="AE5115" s="25"/>
    </row>
    <row r="5116">
      <c r="A5116" s="78"/>
      <c r="B5116" s="78"/>
      <c r="C5116" s="78"/>
      <c r="D5116" s="78"/>
      <c r="E5116" s="78"/>
      <c r="F5116" s="78"/>
      <c r="P5116" s="25"/>
      <c r="AB5116" s="25"/>
      <c r="AD5116" s="25"/>
      <c r="AE5116" s="25"/>
    </row>
    <row r="5117">
      <c r="A5117" s="78"/>
      <c r="B5117" s="78"/>
      <c r="C5117" s="78"/>
      <c r="D5117" s="78"/>
      <c r="E5117" s="78"/>
      <c r="F5117" s="78"/>
      <c r="H5117" s="78"/>
      <c r="L5117" s="78"/>
      <c r="P5117" s="25"/>
      <c r="AB5117" s="25"/>
      <c r="AD5117" s="25"/>
      <c r="AE5117" s="25"/>
    </row>
    <row r="5118">
      <c r="A5118" s="78"/>
      <c r="B5118" s="78"/>
      <c r="C5118" s="78"/>
      <c r="D5118" s="78"/>
      <c r="E5118" s="78"/>
      <c r="F5118" s="78"/>
      <c r="H5118" s="78"/>
      <c r="L5118" s="78"/>
      <c r="P5118" s="25"/>
      <c r="AB5118" s="25"/>
      <c r="AD5118" s="25"/>
      <c r="AE5118" s="25"/>
    </row>
    <row r="5119">
      <c r="A5119" s="78"/>
      <c r="B5119" s="78"/>
      <c r="C5119" s="78"/>
      <c r="D5119" s="78"/>
      <c r="E5119" s="78"/>
      <c r="F5119" s="78"/>
      <c r="H5119" s="78"/>
      <c r="L5119" s="78"/>
      <c r="P5119" s="25"/>
      <c r="AB5119" s="25"/>
      <c r="AD5119" s="25"/>
      <c r="AE5119" s="25"/>
    </row>
    <row r="5120">
      <c r="A5120" s="78"/>
      <c r="B5120" s="78"/>
      <c r="C5120" s="78"/>
      <c r="D5120" s="78"/>
      <c r="E5120" s="78"/>
      <c r="F5120" s="78"/>
      <c r="H5120" s="78"/>
      <c r="L5120" s="78"/>
      <c r="P5120" s="25"/>
      <c r="AB5120" s="25"/>
      <c r="AD5120" s="25"/>
      <c r="AE5120" s="25"/>
    </row>
    <row r="5121">
      <c r="A5121" s="78"/>
      <c r="B5121" s="78"/>
      <c r="C5121" s="78"/>
      <c r="D5121" s="78"/>
      <c r="E5121" s="78"/>
      <c r="F5121" s="78"/>
      <c r="H5121" s="78"/>
      <c r="L5121" s="78"/>
      <c r="P5121" s="25"/>
      <c r="AB5121" s="25"/>
      <c r="AD5121" s="25"/>
      <c r="AE5121" s="25"/>
    </row>
    <row r="5122">
      <c r="A5122" s="78"/>
      <c r="B5122" s="78"/>
      <c r="C5122" s="78"/>
      <c r="D5122" s="78"/>
      <c r="E5122" s="78"/>
      <c r="F5122" s="78"/>
      <c r="H5122" s="78"/>
      <c r="L5122" s="78"/>
      <c r="P5122" s="25"/>
      <c r="AB5122" s="25"/>
      <c r="AD5122" s="25"/>
      <c r="AE5122" s="25"/>
    </row>
    <row r="5123">
      <c r="A5123" s="78"/>
      <c r="B5123" s="78"/>
      <c r="C5123" s="78"/>
      <c r="D5123" s="78"/>
      <c r="E5123" s="78"/>
      <c r="F5123" s="78"/>
      <c r="H5123" s="78"/>
      <c r="L5123" s="78"/>
      <c r="P5123" s="25"/>
      <c r="AB5123" s="25"/>
      <c r="AD5123" s="25"/>
      <c r="AE5123" s="25"/>
    </row>
    <row r="5124">
      <c r="A5124" s="78"/>
      <c r="B5124" s="78"/>
      <c r="C5124" s="78"/>
      <c r="D5124" s="78"/>
      <c r="E5124" s="78"/>
      <c r="F5124" s="78"/>
      <c r="H5124" s="78"/>
      <c r="L5124" s="78"/>
      <c r="P5124" s="25"/>
      <c r="AB5124" s="25"/>
      <c r="AD5124" s="25"/>
      <c r="AE5124" s="25"/>
    </row>
    <row r="5125">
      <c r="A5125" s="78"/>
      <c r="B5125" s="78"/>
      <c r="C5125" s="78"/>
      <c r="D5125" s="78"/>
      <c r="E5125" s="78"/>
      <c r="F5125" s="78"/>
      <c r="H5125" s="78"/>
      <c r="L5125" s="78"/>
      <c r="P5125" s="25"/>
      <c r="AB5125" s="25"/>
      <c r="AD5125" s="25"/>
      <c r="AE5125" s="25"/>
    </row>
    <row r="5126">
      <c r="A5126" s="78"/>
      <c r="B5126" s="78"/>
      <c r="C5126" s="78"/>
      <c r="D5126" s="78"/>
      <c r="E5126" s="78"/>
      <c r="F5126" s="78"/>
      <c r="H5126" s="78"/>
      <c r="L5126" s="78"/>
      <c r="P5126" s="25"/>
      <c r="AB5126" s="25"/>
      <c r="AD5126" s="25"/>
      <c r="AE5126" s="25"/>
    </row>
    <row r="5127">
      <c r="A5127" s="78"/>
      <c r="B5127" s="78"/>
      <c r="C5127" s="78"/>
      <c r="D5127" s="78"/>
      <c r="E5127" s="78"/>
      <c r="F5127" s="78"/>
      <c r="H5127" s="78"/>
      <c r="L5127" s="78"/>
      <c r="P5127" s="25"/>
      <c r="AB5127" s="25"/>
      <c r="AD5127" s="25"/>
      <c r="AE5127" s="25"/>
    </row>
    <row r="5128">
      <c r="A5128" s="78"/>
      <c r="B5128" s="78"/>
      <c r="C5128" s="78"/>
      <c r="D5128" s="78"/>
      <c r="E5128" s="78"/>
      <c r="F5128" s="78"/>
      <c r="H5128" s="78"/>
      <c r="L5128" s="78"/>
      <c r="P5128" s="25"/>
      <c r="AB5128" s="25"/>
      <c r="AD5128" s="25"/>
      <c r="AE5128" s="25"/>
    </row>
    <row r="5129">
      <c r="A5129" s="78"/>
      <c r="B5129" s="78"/>
      <c r="C5129" s="78"/>
      <c r="D5129" s="78"/>
      <c r="E5129" s="78"/>
      <c r="F5129" s="78"/>
      <c r="H5129" s="78"/>
      <c r="I5129" s="78"/>
      <c r="K5129" s="78"/>
      <c r="P5129" s="25"/>
      <c r="AB5129" s="25"/>
      <c r="AD5129" s="25"/>
      <c r="AE5129" s="25"/>
    </row>
    <row r="5130">
      <c r="A5130" s="78"/>
      <c r="B5130" s="78"/>
      <c r="C5130" s="78"/>
      <c r="D5130" s="78"/>
      <c r="E5130" s="78"/>
      <c r="F5130" s="78"/>
      <c r="H5130" s="78"/>
      <c r="L5130" s="78"/>
      <c r="P5130" s="25"/>
      <c r="AB5130" s="25"/>
      <c r="AD5130" s="25"/>
      <c r="AE5130" s="25"/>
    </row>
    <row r="5131">
      <c r="A5131" s="78"/>
      <c r="B5131" s="78"/>
      <c r="C5131" s="78"/>
      <c r="D5131" s="78"/>
      <c r="E5131" s="78"/>
      <c r="F5131" s="78"/>
      <c r="H5131" s="78"/>
      <c r="L5131" s="78"/>
      <c r="P5131" s="25"/>
      <c r="AB5131" s="25"/>
      <c r="AD5131" s="25"/>
      <c r="AE5131" s="25"/>
    </row>
    <row r="5132">
      <c r="A5132" s="78"/>
      <c r="B5132" s="78"/>
      <c r="C5132" s="78"/>
      <c r="D5132" s="78"/>
      <c r="E5132" s="78"/>
      <c r="F5132" s="78"/>
      <c r="H5132" s="78"/>
      <c r="L5132" s="78"/>
      <c r="P5132" s="25"/>
      <c r="AB5132" s="25"/>
      <c r="AD5132" s="25"/>
      <c r="AE5132" s="25"/>
    </row>
    <row r="5133">
      <c r="A5133" s="78"/>
      <c r="B5133" s="78"/>
      <c r="C5133" s="78"/>
      <c r="D5133" s="78"/>
      <c r="E5133" s="78"/>
      <c r="F5133" s="78"/>
      <c r="H5133" s="78"/>
      <c r="L5133" s="78"/>
      <c r="P5133" s="25"/>
      <c r="AB5133" s="25"/>
      <c r="AD5133" s="25"/>
      <c r="AE5133" s="25"/>
    </row>
    <row r="5134">
      <c r="A5134" s="78"/>
      <c r="B5134" s="78"/>
      <c r="C5134" s="78"/>
      <c r="D5134" s="78"/>
      <c r="E5134" s="78"/>
      <c r="F5134" s="78"/>
      <c r="H5134" s="78"/>
      <c r="L5134" s="78"/>
      <c r="P5134" s="25"/>
      <c r="AB5134" s="25"/>
      <c r="AD5134" s="25"/>
      <c r="AE5134" s="25"/>
    </row>
    <row r="5135">
      <c r="A5135" s="78"/>
      <c r="B5135" s="78"/>
      <c r="C5135" s="78"/>
      <c r="D5135" s="78"/>
      <c r="E5135" s="78"/>
      <c r="F5135" s="78"/>
      <c r="H5135" s="78"/>
      <c r="L5135" s="78"/>
      <c r="P5135" s="25"/>
      <c r="AB5135" s="25"/>
      <c r="AD5135" s="25"/>
      <c r="AE5135" s="25"/>
    </row>
    <row r="5136">
      <c r="A5136" s="78"/>
      <c r="B5136" s="78"/>
      <c r="C5136" s="78"/>
      <c r="D5136" s="78"/>
      <c r="E5136" s="78"/>
      <c r="F5136" s="78"/>
      <c r="H5136" s="78"/>
      <c r="L5136" s="78"/>
      <c r="P5136" s="25"/>
      <c r="AB5136" s="25"/>
      <c r="AD5136" s="25"/>
      <c r="AE5136" s="25"/>
    </row>
    <row r="5137">
      <c r="A5137" s="78"/>
      <c r="B5137" s="78"/>
      <c r="C5137" s="78"/>
      <c r="D5137" s="78"/>
      <c r="E5137" s="78"/>
      <c r="F5137" s="78"/>
      <c r="H5137" s="78"/>
      <c r="L5137" s="78"/>
      <c r="P5137" s="25"/>
      <c r="AB5137" s="25"/>
      <c r="AD5137" s="25"/>
      <c r="AE5137" s="25"/>
    </row>
    <row r="5138">
      <c r="A5138" s="78"/>
      <c r="B5138" s="78"/>
      <c r="C5138" s="78"/>
      <c r="D5138" s="78"/>
      <c r="E5138" s="78"/>
      <c r="F5138" s="78"/>
      <c r="H5138" s="78"/>
      <c r="L5138" s="78"/>
      <c r="P5138" s="25"/>
      <c r="AB5138" s="25"/>
      <c r="AD5138" s="25"/>
      <c r="AE5138" s="25"/>
    </row>
    <row r="5139">
      <c r="A5139" s="78"/>
      <c r="B5139" s="78"/>
      <c r="C5139" s="78"/>
      <c r="D5139" s="78"/>
      <c r="E5139" s="78"/>
      <c r="F5139" s="78"/>
      <c r="H5139" s="78"/>
      <c r="L5139" s="78"/>
      <c r="P5139" s="25"/>
      <c r="AB5139" s="25"/>
      <c r="AD5139" s="25"/>
      <c r="AE5139" s="25"/>
    </row>
    <row r="5140">
      <c r="A5140" s="78"/>
      <c r="B5140" s="78"/>
      <c r="C5140" s="78"/>
      <c r="D5140" s="78"/>
      <c r="E5140" s="78"/>
      <c r="F5140" s="78"/>
      <c r="H5140" s="78"/>
      <c r="L5140" s="78"/>
      <c r="P5140" s="25"/>
      <c r="AB5140" s="25"/>
      <c r="AD5140" s="25"/>
      <c r="AE5140" s="25"/>
    </row>
    <row r="5141">
      <c r="A5141" s="78"/>
      <c r="B5141" s="78"/>
      <c r="C5141" s="78"/>
      <c r="D5141" s="78"/>
      <c r="E5141" s="78"/>
      <c r="F5141" s="78"/>
      <c r="H5141" s="78"/>
      <c r="I5141" s="78"/>
      <c r="K5141" s="78"/>
      <c r="P5141" s="25"/>
      <c r="AB5141" s="25"/>
      <c r="AD5141" s="25"/>
      <c r="AE5141" s="25"/>
    </row>
    <row r="5142">
      <c r="A5142" s="78"/>
      <c r="B5142" s="78"/>
      <c r="C5142" s="78"/>
      <c r="D5142" s="78"/>
      <c r="E5142" s="78"/>
      <c r="F5142" s="78"/>
      <c r="H5142" s="78"/>
      <c r="L5142" s="78"/>
      <c r="P5142" s="25"/>
      <c r="AB5142" s="25"/>
      <c r="AD5142" s="25"/>
      <c r="AE5142" s="25"/>
    </row>
    <row r="5143">
      <c r="A5143" s="78"/>
      <c r="B5143" s="78"/>
      <c r="C5143" s="78"/>
      <c r="D5143" s="78"/>
      <c r="E5143" s="78"/>
      <c r="F5143" s="78"/>
      <c r="H5143" s="78"/>
      <c r="L5143" s="78"/>
      <c r="P5143" s="25"/>
      <c r="AB5143" s="25"/>
      <c r="AD5143" s="25"/>
      <c r="AE5143" s="25"/>
    </row>
    <row r="5144">
      <c r="A5144" s="78"/>
      <c r="B5144" s="78"/>
      <c r="C5144" s="78"/>
      <c r="D5144" s="78"/>
      <c r="E5144" s="78"/>
      <c r="F5144" s="78"/>
      <c r="H5144" s="78"/>
      <c r="L5144" s="78"/>
      <c r="P5144" s="25"/>
      <c r="AB5144" s="25"/>
      <c r="AD5144" s="25"/>
      <c r="AE5144" s="25"/>
    </row>
    <row r="5145">
      <c r="A5145" s="78"/>
      <c r="B5145" s="78"/>
      <c r="C5145" s="78"/>
      <c r="D5145" s="78"/>
      <c r="E5145" s="78"/>
      <c r="F5145" s="78"/>
      <c r="H5145" s="78"/>
      <c r="L5145" s="78"/>
      <c r="P5145" s="25"/>
      <c r="AB5145" s="25"/>
      <c r="AD5145" s="25"/>
      <c r="AE5145" s="25"/>
    </row>
    <row r="5146">
      <c r="A5146" s="78"/>
      <c r="B5146" s="78"/>
      <c r="C5146" s="78"/>
      <c r="D5146" s="78"/>
      <c r="E5146" s="78"/>
      <c r="F5146" s="78"/>
      <c r="H5146" s="78"/>
      <c r="L5146" s="78"/>
      <c r="P5146" s="25"/>
      <c r="AB5146" s="25"/>
      <c r="AD5146" s="25"/>
      <c r="AE5146" s="25"/>
    </row>
    <row r="5147">
      <c r="A5147" s="78"/>
      <c r="B5147" s="78"/>
      <c r="C5147" s="78"/>
      <c r="D5147" s="78"/>
      <c r="E5147" s="78"/>
      <c r="F5147" s="78"/>
      <c r="H5147" s="78"/>
      <c r="L5147" s="78"/>
      <c r="P5147" s="25"/>
      <c r="AB5147" s="25"/>
      <c r="AD5147" s="25"/>
      <c r="AE5147" s="25"/>
    </row>
    <row r="5148">
      <c r="A5148" s="78"/>
      <c r="B5148" s="78"/>
      <c r="C5148" s="78"/>
      <c r="D5148" s="78"/>
      <c r="E5148" s="78"/>
      <c r="F5148" s="78"/>
      <c r="H5148" s="78"/>
      <c r="L5148" s="78"/>
      <c r="P5148" s="25"/>
      <c r="AB5148" s="25"/>
      <c r="AD5148" s="25"/>
      <c r="AE5148" s="25"/>
    </row>
    <row r="5149">
      <c r="A5149" s="78"/>
      <c r="B5149" s="78"/>
      <c r="C5149" s="78"/>
      <c r="D5149" s="78"/>
      <c r="E5149" s="78"/>
      <c r="F5149" s="78"/>
      <c r="H5149" s="78"/>
      <c r="L5149" s="78"/>
      <c r="P5149" s="25"/>
      <c r="AB5149" s="25"/>
      <c r="AD5149" s="25"/>
      <c r="AE5149" s="25"/>
    </row>
    <row r="5150">
      <c r="A5150" s="78"/>
      <c r="B5150" s="78"/>
      <c r="C5150" s="78"/>
      <c r="D5150" s="78"/>
      <c r="E5150" s="78"/>
      <c r="F5150" s="78"/>
      <c r="H5150" s="78"/>
      <c r="L5150" s="78"/>
      <c r="P5150" s="25"/>
      <c r="AB5150" s="25"/>
      <c r="AD5150" s="25"/>
      <c r="AE5150" s="25"/>
    </row>
    <row r="5151">
      <c r="A5151" s="78"/>
      <c r="B5151" s="78"/>
      <c r="C5151" s="78"/>
      <c r="D5151" s="78"/>
      <c r="E5151" s="78"/>
      <c r="F5151" s="78"/>
      <c r="H5151" s="78"/>
      <c r="L5151" s="78"/>
      <c r="P5151" s="25"/>
      <c r="AB5151" s="25"/>
      <c r="AD5151" s="25"/>
      <c r="AE5151" s="25"/>
    </row>
    <row r="5152">
      <c r="A5152" s="78"/>
      <c r="B5152" s="78"/>
      <c r="C5152" s="78"/>
      <c r="D5152" s="78"/>
      <c r="E5152" s="78"/>
      <c r="F5152" s="78"/>
      <c r="H5152" s="78"/>
      <c r="L5152" s="78"/>
      <c r="P5152" s="25"/>
      <c r="AB5152" s="25"/>
      <c r="AD5152" s="25"/>
      <c r="AE5152" s="25"/>
    </row>
    <row r="5153">
      <c r="A5153" s="78"/>
      <c r="B5153" s="78"/>
      <c r="C5153" s="78"/>
      <c r="D5153" s="78"/>
      <c r="E5153" s="78"/>
      <c r="F5153" s="78"/>
      <c r="H5153" s="78"/>
      <c r="L5153" s="78"/>
      <c r="P5153" s="25"/>
      <c r="AB5153" s="25"/>
      <c r="AD5153" s="25"/>
      <c r="AE5153" s="25"/>
    </row>
    <row r="5154">
      <c r="A5154" s="78"/>
      <c r="B5154" s="78"/>
      <c r="C5154" s="78"/>
      <c r="D5154" s="78"/>
      <c r="E5154" s="78"/>
      <c r="F5154" s="78"/>
      <c r="H5154" s="78"/>
      <c r="L5154" s="78"/>
      <c r="P5154" s="25"/>
      <c r="AB5154" s="25"/>
      <c r="AD5154" s="25"/>
      <c r="AE5154" s="25"/>
    </row>
    <row r="5155">
      <c r="A5155" s="78"/>
      <c r="B5155" s="78"/>
      <c r="C5155" s="78"/>
      <c r="D5155" s="78"/>
      <c r="E5155" s="78"/>
      <c r="F5155" s="78"/>
      <c r="H5155" s="78"/>
      <c r="L5155" s="78"/>
      <c r="P5155" s="25"/>
      <c r="AB5155" s="25"/>
      <c r="AD5155" s="25"/>
      <c r="AE5155" s="25"/>
    </row>
    <row r="5156">
      <c r="A5156" s="78"/>
      <c r="B5156" s="78"/>
      <c r="C5156" s="78"/>
      <c r="D5156" s="78"/>
      <c r="E5156" s="78"/>
      <c r="F5156" s="78"/>
      <c r="P5156" s="25"/>
      <c r="AB5156" s="25"/>
      <c r="AD5156" s="25"/>
      <c r="AE5156" s="25"/>
    </row>
    <row r="5157">
      <c r="A5157" s="78"/>
      <c r="B5157" s="78"/>
      <c r="C5157" s="78"/>
      <c r="D5157" s="78"/>
      <c r="E5157" s="78"/>
      <c r="F5157" s="78"/>
      <c r="H5157" s="78"/>
      <c r="I5157" s="78"/>
      <c r="P5157" s="25"/>
      <c r="AB5157" s="25"/>
      <c r="AD5157" s="25"/>
      <c r="AE5157" s="25"/>
    </row>
    <row r="5158">
      <c r="A5158" s="78"/>
      <c r="B5158" s="78"/>
      <c r="C5158" s="78"/>
      <c r="D5158" s="78"/>
      <c r="E5158" s="78"/>
      <c r="F5158" s="78"/>
      <c r="P5158" s="25"/>
      <c r="AB5158" s="25"/>
      <c r="AD5158" s="25"/>
      <c r="AE5158" s="25"/>
    </row>
    <row r="5159">
      <c r="A5159" s="78"/>
      <c r="B5159" s="78"/>
      <c r="C5159" s="78"/>
      <c r="D5159" s="78"/>
      <c r="E5159" s="78"/>
      <c r="F5159" s="78"/>
      <c r="P5159" s="25"/>
      <c r="AB5159" s="25"/>
      <c r="AD5159" s="25"/>
      <c r="AE5159" s="25"/>
    </row>
    <row r="5160">
      <c r="A5160" s="78"/>
      <c r="B5160" s="78"/>
      <c r="C5160" s="78"/>
      <c r="D5160" s="78"/>
      <c r="E5160" s="78"/>
      <c r="F5160" s="78"/>
      <c r="P5160" s="25"/>
      <c r="AB5160" s="25"/>
      <c r="AD5160" s="25"/>
      <c r="AE5160" s="25"/>
    </row>
    <row r="5161">
      <c r="A5161" s="78"/>
      <c r="B5161" s="78"/>
      <c r="C5161" s="78"/>
      <c r="D5161" s="78"/>
      <c r="E5161" s="78"/>
      <c r="F5161" s="78"/>
      <c r="P5161" s="25"/>
      <c r="AB5161" s="25"/>
      <c r="AD5161" s="25"/>
      <c r="AE5161" s="25"/>
    </row>
    <row r="5162">
      <c r="A5162" s="78"/>
      <c r="B5162" s="78"/>
      <c r="C5162" s="78"/>
      <c r="D5162" s="78"/>
      <c r="E5162" s="78"/>
      <c r="F5162" s="78"/>
      <c r="P5162" s="25"/>
      <c r="AB5162" s="25"/>
      <c r="AD5162" s="25"/>
      <c r="AE5162" s="25"/>
    </row>
    <row r="5163">
      <c r="A5163" s="78"/>
      <c r="B5163" s="78"/>
      <c r="C5163" s="78"/>
      <c r="D5163" s="78"/>
      <c r="E5163" s="78"/>
      <c r="F5163" s="78"/>
      <c r="P5163" s="25"/>
      <c r="AB5163" s="25"/>
      <c r="AD5163" s="25"/>
      <c r="AE5163" s="25"/>
    </row>
    <row r="5164">
      <c r="A5164" s="78"/>
      <c r="B5164" s="78"/>
      <c r="C5164" s="78"/>
      <c r="D5164" s="78"/>
      <c r="E5164" s="78"/>
      <c r="F5164" s="78"/>
      <c r="P5164" s="25"/>
      <c r="AB5164" s="25"/>
      <c r="AD5164" s="25"/>
      <c r="AE5164" s="25"/>
    </row>
    <row r="5165">
      <c r="A5165" s="78"/>
      <c r="B5165" s="78"/>
      <c r="C5165" s="78"/>
      <c r="D5165" s="78"/>
      <c r="E5165" s="78"/>
      <c r="F5165" s="78"/>
      <c r="P5165" s="25"/>
      <c r="AB5165" s="25"/>
      <c r="AD5165" s="25"/>
      <c r="AE5165" s="25"/>
    </row>
    <row r="5166">
      <c r="A5166" s="78"/>
      <c r="B5166" s="78"/>
      <c r="C5166" s="78"/>
      <c r="D5166" s="78"/>
      <c r="E5166" s="78"/>
      <c r="F5166" s="78"/>
      <c r="P5166" s="25"/>
      <c r="AB5166" s="25"/>
      <c r="AD5166" s="25"/>
      <c r="AE5166" s="25"/>
    </row>
    <row r="5167">
      <c r="A5167" s="78"/>
      <c r="B5167" s="78"/>
      <c r="C5167" s="78"/>
      <c r="D5167" s="78"/>
      <c r="E5167" s="78"/>
      <c r="F5167" s="78"/>
      <c r="P5167" s="25"/>
      <c r="AB5167" s="25"/>
      <c r="AD5167" s="25"/>
      <c r="AE5167" s="25"/>
    </row>
    <row r="5168">
      <c r="A5168" s="78"/>
      <c r="B5168" s="78"/>
      <c r="C5168" s="78"/>
      <c r="D5168" s="78"/>
      <c r="E5168" s="78"/>
      <c r="F5168" s="78"/>
      <c r="P5168" s="25"/>
      <c r="AB5168" s="25"/>
      <c r="AD5168" s="25"/>
      <c r="AE5168" s="25"/>
    </row>
    <row r="5169">
      <c r="A5169" s="78"/>
      <c r="B5169" s="78"/>
      <c r="C5169" s="78"/>
      <c r="D5169" s="78"/>
      <c r="E5169" s="78"/>
      <c r="F5169" s="78"/>
      <c r="P5169" s="25"/>
      <c r="AB5169" s="25"/>
      <c r="AD5169" s="25"/>
      <c r="AE5169" s="25"/>
    </row>
    <row r="5170">
      <c r="A5170" s="78"/>
      <c r="B5170" s="78"/>
      <c r="C5170" s="78"/>
      <c r="D5170" s="78"/>
      <c r="E5170" s="78"/>
      <c r="F5170" s="78"/>
      <c r="P5170" s="25"/>
      <c r="AB5170" s="25"/>
      <c r="AD5170" s="25"/>
      <c r="AE5170" s="25"/>
    </row>
    <row r="5171">
      <c r="A5171" s="78"/>
      <c r="B5171" s="78"/>
      <c r="C5171" s="78"/>
      <c r="D5171" s="78"/>
      <c r="E5171" s="78"/>
      <c r="F5171" s="78"/>
      <c r="P5171" s="25"/>
      <c r="AB5171" s="25"/>
      <c r="AD5171" s="25"/>
      <c r="AE5171" s="25"/>
    </row>
    <row r="5172">
      <c r="A5172" s="78"/>
      <c r="B5172" s="78"/>
      <c r="C5172" s="78"/>
      <c r="D5172" s="78"/>
      <c r="E5172" s="78"/>
      <c r="F5172" s="78"/>
      <c r="P5172" s="25"/>
      <c r="AB5172" s="25"/>
      <c r="AD5172" s="25"/>
      <c r="AE5172" s="25"/>
    </row>
    <row r="5173">
      <c r="A5173" s="78"/>
      <c r="B5173" s="78"/>
      <c r="C5173" s="78"/>
      <c r="D5173" s="78"/>
      <c r="E5173" s="78"/>
      <c r="F5173" s="78"/>
      <c r="P5173" s="25"/>
      <c r="AB5173" s="25"/>
      <c r="AD5173" s="25"/>
      <c r="AE5173" s="25"/>
    </row>
    <row r="5174">
      <c r="A5174" s="78"/>
      <c r="B5174" s="78"/>
      <c r="C5174" s="78"/>
      <c r="D5174" s="78"/>
      <c r="E5174" s="78"/>
      <c r="F5174" s="78"/>
      <c r="P5174" s="25"/>
      <c r="AB5174" s="25"/>
      <c r="AD5174" s="25"/>
      <c r="AE5174" s="25"/>
    </row>
    <row r="5175">
      <c r="A5175" s="78"/>
      <c r="B5175" s="78"/>
      <c r="C5175" s="78"/>
      <c r="D5175" s="78"/>
      <c r="E5175" s="78"/>
      <c r="F5175" s="78"/>
      <c r="P5175" s="25"/>
      <c r="AB5175" s="25"/>
      <c r="AD5175" s="25"/>
      <c r="AE5175" s="25"/>
    </row>
    <row r="5176">
      <c r="A5176" s="78"/>
      <c r="B5176" s="78"/>
      <c r="C5176" s="78"/>
      <c r="D5176" s="78"/>
      <c r="E5176" s="78"/>
      <c r="F5176" s="78"/>
      <c r="P5176" s="25"/>
      <c r="AB5176" s="25"/>
      <c r="AD5176" s="25"/>
      <c r="AE5176" s="25"/>
    </row>
    <row r="5177">
      <c r="A5177" s="78"/>
      <c r="B5177" s="78"/>
      <c r="C5177" s="78"/>
      <c r="D5177" s="78"/>
      <c r="E5177" s="78"/>
      <c r="F5177" s="78"/>
      <c r="P5177" s="25"/>
      <c r="AB5177" s="25"/>
      <c r="AD5177" s="25"/>
      <c r="AE5177" s="25"/>
    </row>
    <row r="5178">
      <c r="A5178" s="78"/>
      <c r="B5178" s="78"/>
      <c r="C5178" s="78"/>
      <c r="D5178" s="78"/>
      <c r="E5178" s="78"/>
      <c r="F5178" s="78"/>
      <c r="M5178" s="78"/>
      <c r="N5178" s="78"/>
      <c r="P5178" s="25"/>
      <c r="AB5178" s="25"/>
      <c r="AD5178" s="25"/>
      <c r="AE5178" s="25"/>
    </row>
    <row r="5179">
      <c r="A5179" s="78"/>
      <c r="B5179" s="78"/>
      <c r="C5179" s="78"/>
      <c r="D5179" s="78"/>
      <c r="E5179" s="78"/>
      <c r="F5179" s="78"/>
      <c r="P5179" s="25"/>
      <c r="AB5179" s="25"/>
      <c r="AD5179" s="25"/>
      <c r="AE5179" s="25"/>
    </row>
    <row r="5180">
      <c r="A5180" s="78"/>
      <c r="B5180" s="78"/>
      <c r="C5180" s="78"/>
      <c r="D5180" s="78"/>
      <c r="E5180" s="78"/>
      <c r="F5180" s="78"/>
      <c r="H5180" s="78"/>
      <c r="I5180" s="78"/>
      <c r="P5180" s="25"/>
      <c r="AB5180" s="25"/>
      <c r="AD5180" s="25"/>
      <c r="AE5180" s="25"/>
    </row>
    <row r="5181">
      <c r="A5181" s="78"/>
      <c r="B5181" s="78"/>
      <c r="C5181" s="78"/>
      <c r="D5181" s="78"/>
      <c r="E5181" s="78"/>
      <c r="F5181" s="78"/>
      <c r="H5181" s="78"/>
      <c r="I5181" s="78"/>
      <c r="P5181" s="25"/>
      <c r="AB5181" s="25"/>
      <c r="AD5181" s="25"/>
      <c r="AE5181" s="25"/>
    </row>
    <row r="5182">
      <c r="A5182" s="78"/>
      <c r="B5182" s="78"/>
      <c r="C5182" s="78"/>
      <c r="D5182" s="78"/>
      <c r="E5182" s="78"/>
      <c r="F5182" s="78"/>
      <c r="H5182" s="78"/>
      <c r="I5182" s="78"/>
      <c r="P5182" s="25"/>
      <c r="AB5182" s="25"/>
      <c r="AD5182" s="25"/>
      <c r="AE5182" s="25"/>
    </row>
    <row r="5183">
      <c r="A5183" s="78"/>
      <c r="B5183" s="78"/>
      <c r="C5183" s="78"/>
      <c r="D5183" s="78"/>
      <c r="E5183" s="78"/>
      <c r="F5183" s="78"/>
      <c r="H5183" s="78"/>
      <c r="I5183" s="78"/>
      <c r="P5183" s="25"/>
      <c r="AB5183" s="25"/>
      <c r="AD5183" s="25"/>
      <c r="AE5183" s="25"/>
    </row>
    <row r="5184">
      <c r="A5184" s="78"/>
      <c r="B5184" s="78"/>
      <c r="C5184" s="78"/>
      <c r="D5184" s="78"/>
      <c r="E5184" s="78"/>
      <c r="F5184" s="78"/>
      <c r="H5184" s="78"/>
      <c r="I5184" s="78"/>
      <c r="P5184" s="25"/>
      <c r="AB5184" s="25"/>
      <c r="AD5184" s="25"/>
      <c r="AE5184" s="25"/>
    </row>
    <row r="5185">
      <c r="A5185" s="78"/>
      <c r="B5185" s="78"/>
      <c r="C5185" s="78"/>
      <c r="D5185" s="78"/>
      <c r="E5185" s="78"/>
      <c r="F5185" s="78"/>
      <c r="H5185" s="78"/>
      <c r="I5185" s="78"/>
      <c r="P5185" s="25"/>
      <c r="AB5185" s="25"/>
      <c r="AD5185" s="25"/>
      <c r="AE5185" s="25"/>
    </row>
    <row r="5186">
      <c r="A5186" s="78"/>
      <c r="B5186" s="78"/>
      <c r="C5186" s="78"/>
      <c r="D5186" s="78"/>
      <c r="E5186" s="78"/>
      <c r="F5186" s="78"/>
      <c r="H5186" s="78"/>
      <c r="I5186" s="78"/>
      <c r="P5186" s="25"/>
      <c r="AB5186" s="25"/>
      <c r="AD5186" s="25"/>
      <c r="AE5186" s="25"/>
    </row>
    <row r="5187">
      <c r="A5187" s="78"/>
      <c r="B5187" s="78"/>
      <c r="C5187" s="78"/>
      <c r="D5187" s="78"/>
      <c r="E5187" s="78"/>
      <c r="F5187" s="78"/>
      <c r="H5187" s="78"/>
      <c r="I5187" s="78"/>
      <c r="P5187" s="25"/>
      <c r="AB5187" s="25"/>
      <c r="AD5187" s="25"/>
      <c r="AE5187" s="25"/>
    </row>
    <row r="5188">
      <c r="A5188" s="78"/>
      <c r="B5188" s="78"/>
      <c r="C5188" s="78"/>
      <c r="D5188" s="78"/>
      <c r="E5188" s="78"/>
      <c r="F5188" s="78"/>
      <c r="H5188" s="78"/>
      <c r="I5188" s="78"/>
      <c r="P5188" s="25"/>
      <c r="AB5188" s="25"/>
      <c r="AD5188" s="25"/>
      <c r="AE5188" s="25"/>
    </row>
    <row r="5189">
      <c r="A5189" s="78"/>
      <c r="B5189" s="78"/>
      <c r="C5189" s="78"/>
      <c r="D5189" s="78"/>
      <c r="E5189" s="78"/>
      <c r="F5189" s="78"/>
      <c r="H5189" s="78"/>
      <c r="I5189" s="78"/>
      <c r="P5189" s="25"/>
      <c r="AB5189" s="25"/>
      <c r="AD5189" s="25"/>
      <c r="AE5189" s="25"/>
    </row>
    <row r="5190">
      <c r="A5190" s="78"/>
      <c r="B5190" s="78"/>
      <c r="C5190" s="78"/>
      <c r="D5190" s="78"/>
      <c r="E5190" s="78"/>
      <c r="F5190" s="78"/>
      <c r="H5190" s="78"/>
      <c r="I5190" s="78"/>
      <c r="P5190" s="25"/>
      <c r="AB5190" s="25"/>
      <c r="AD5190" s="25"/>
      <c r="AE5190" s="25"/>
    </row>
    <row r="5191">
      <c r="A5191" s="78"/>
      <c r="B5191" s="78"/>
      <c r="C5191" s="78"/>
      <c r="D5191" s="78"/>
      <c r="E5191" s="78"/>
      <c r="F5191" s="78"/>
      <c r="H5191" s="78"/>
      <c r="I5191" s="78"/>
      <c r="P5191" s="25"/>
      <c r="AB5191" s="25"/>
      <c r="AD5191" s="25"/>
      <c r="AE5191" s="25"/>
    </row>
    <row r="5192">
      <c r="A5192" s="78"/>
      <c r="B5192" s="78"/>
      <c r="C5192" s="78"/>
      <c r="D5192" s="78"/>
      <c r="E5192" s="78"/>
      <c r="F5192" s="78"/>
      <c r="H5192" s="78"/>
      <c r="I5192" s="78"/>
      <c r="P5192" s="25"/>
      <c r="AB5192" s="25"/>
      <c r="AD5192" s="25"/>
      <c r="AE5192" s="25"/>
    </row>
    <row r="5193">
      <c r="A5193" s="78"/>
      <c r="B5193" s="78"/>
      <c r="C5193" s="78"/>
      <c r="D5193" s="78"/>
      <c r="E5193" s="78"/>
      <c r="F5193" s="78"/>
      <c r="H5193" s="78"/>
      <c r="I5193" s="78"/>
      <c r="P5193" s="25"/>
      <c r="AB5193" s="25"/>
      <c r="AD5193" s="25"/>
      <c r="AE5193" s="25"/>
    </row>
    <row r="5194">
      <c r="A5194" s="78"/>
      <c r="B5194" s="78"/>
      <c r="C5194" s="78"/>
      <c r="D5194" s="78"/>
      <c r="E5194" s="78"/>
      <c r="F5194" s="78"/>
      <c r="H5194" s="78"/>
      <c r="I5194" s="78"/>
      <c r="P5194" s="25"/>
      <c r="AB5194" s="25"/>
      <c r="AD5194" s="25"/>
      <c r="AE5194" s="25"/>
    </row>
    <row r="5195">
      <c r="A5195" s="78"/>
      <c r="B5195" s="78"/>
      <c r="C5195" s="78"/>
      <c r="D5195" s="78"/>
      <c r="E5195" s="78"/>
      <c r="F5195" s="78"/>
      <c r="P5195" s="25"/>
      <c r="AB5195" s="25"/>
      <c r="AD5195" s="25"/>
      <c r="AE5195" s="25"/>
    </row>
    <row r="5196">
      <c r="A5196" s="78"/>
      <c r="B5196" s="78"/>
      <c r="C5196" s="78"/>
      <c r="D5196" s="78"/>
      <c r="E5196" s="78"/>
      <c r="F5196" s="78"/>
      <c r="H5196" s="78"/>
      <c r="I5196" s="78"/>
      <c r="P5196" s="25"/>
      <c r="AB5196" s="25"/>
      <c r="AD5196" s="25"/>
      <c r="AE5196" s="25"/>
    </row>
    <row r="5197">
      <c r="A5197" s="78"/>
      <c r="B5197" s="78"/>
      <c r="C5197" s="78"/>
      <c r="D5197" s="78"/>
      <c r="E5197" s="78"/>
      <c r="F5197" s="78"/>
      <c r="P5197" s="25"/>
      <c r="AB5197" s="25"/>
      <c r="AD5197" s="25"/>
      <c r="AE5197" s="25"/>
    </row>
    <row r="5198">
      <c r="A5198" s="78"/>
      <c r="B5198" s="78"/>
      <c r="C5198" s="78"/>
      <c r="D5198" s="78"/>
      <c r="E5198" s="78"/>
      <c r="F5198" s="78"/>
      <c r="P5198" s="25"/>
      <c r="AB5198" s="25"/>
      <c r="AD5198" s="25"/>
      <c r="AE5198" s="25"/>
    </row>
    <row r="5199">
      <c r="A5199" s="78"/>
      <c r="B5199" s="78"/>
      <c r="C5199" s="78"/>
      <c r="D5199" s="78"/>
      <c r="E5199" s="78"/>
      <c r="F5199" s="78"/>
      <c r="P5199" s="25"/>
      <c r="AB5199" s="25"/>
      <c r="AD5199" s="25"/>
      <c r="AE5199" s="25"/>
    </row>
    <row r="5200">
      <c r="A5200" s="78"/>
      <c r="B5200" s="78"/>
      <c r="C5200" s="78"/>
      <c r="D5200" s="78"/>
      <c r="E5200" s="78"/>
      <c r="F5200" s="78"/>
      <c r="P5200" s="25"/>
      <c r="AB5200" s="25"/>
      <c r="AD5200" s="25"/>
      <c r="AE5200" s="25"/>
    </row>
    <row r="5201">
      <c r="A5201" s="78"/>
      <c r="B5201" s="78"/>
      <c r="C5201" s="78"/>
      <c r="D5201" s="78"/>
      <c r="E5201" s="78"/>
      <c r="F5201" s="78"/>
      <c r="H5201" s="78"/>
      <c r="I5201" s="78"/>
      <c r="K5201" s="78"/>
      <c r="P5201" s="25"/>
      <c r="AB5201" s="25"/>
      <c r="AD5201" s="25"/>
      <c r="AE5201" s="25"/>
    </row>
    <row r="5202">
      <c r="A5202" s="78"/>
      <c r="B5202" s="78"/>
      <c r="C5202" s="78"/>
      <c r="D5202" s="78"/>
      <c r="E5202" s="78"/>
      <c r="F5202" s="78"/>
      <c r="H5202" s="78"/>
      <c r="I5202" s="78"/>
      <c r="P5202" s="25"/>
      <c r="AB5202" s="25"/>
      <c r="AD5202" s="25"/>
      <c r="AE5202" s="25"/>
    </row>
    <row r="5203">
      <c r="A5203" s="78"/>
      <c r="B5203" s="78"/>
      <c r="C5203" s="78"/>
      <c r="D5203" s="78"/>
      <c r="E5203" s="78"/>
      <c r="F5203" s="78"/>
      <c r="P5203" s="25"/>
      <c r="AB5203" s="25"/>
      <c r="AD5203" s="25"/>
      <c r="AE5203" s="25"/>
    </row>
    <row r="5204">
      <c r="A5204" s="78"/>
      <c r="B5204" s="78"/>
      <c r="C5204" s="78"/>
      <c r="D5204" s="78"/>
      <c r="E5204" s="78"/>
      <c r="F5204" s="78"/>
      <c r="P5204" s="25"/>
      <c r="AB5204" s="25"/>
      <c r="AD5204" s="25"/>
      <c r="AE5204" s="25"/>
    </row>
    <row r="5205">
      <c r="A5205" s="78"/>
      <c r="B5205" s="78"/>
      <c r="C5205" s="78"/>
      <c r="D5205" s="78"/>
      <c r="E5205" s="78"/>
      <c r="F5205" s="78"/>
      <c r="P5205" s="25"/>
      <c r="AB5205" s="25"/>
      <c r="AD5205" s="25"/>
      <c r="AE5205" s="25"/>
    </row>
    <row r="5206">
      <c r="A5206" s="78"/>
      <c r="B5206" s="78"/>
      <c r="C5206" s="78"/>
      <c r="D5206" s="78"/>
      <c r="E5206" s="78"/>
      <c r="F5206" s="78"/>
      <c r="P5206" s="25"/>
      <c r="AB5206" s="25"/>
      <c r="AD5206" s="25"/>
      <c r="AE5206" s="25"/>
    </row>
    <row r="5207">
      <c r="A5207" s="78"/>
      <c r="B5207" s="78"/>
      <c r="C5207" s="78"/>
      <c r="D5207" s="78"/>
      <c r="E5207" s="78"/>
      <c r="F5207" s="78"/>
      <c r="H5207" s="78"/>
      <c r="I5207" s="78"/>
      <c r="K5207" s="78"/>
      <c r="P5207" s="25"/>
      <c r="AB5207" s="25"/>
      <c r="AD5207" s="25"/>
      <c r="AE5207" s="25"/>
    </row>
    <row r="5208">
      <c r="A5208" s="78"/>
      <c r="B5208" s="78"/>
      <c r="C5208" s="78"/>
      <c r="D5208" s="78"/>
      <c r="E5208" s="78"/>
      <c r="F5208" s="78"/>
      <c r="H5208" s="78"/>
      <c r="I5208" s="78"/>
      <c r="K5208" s="78"/>
      <c r="P5208" s="25"/>
      <c r="AB5208" s="25"/>
      <c r="AD5208" s="25"/>
      <c r="AE5208" s="25"/>
    </row>
    <row r="5209">
      <c r="A5209" s="78"/>
      <c r="B5209" s="78"/>
      <c r="C5209" s="78"/>
      <c r="D5209" s="78"/>
      <c r="E5209" s="78"/>
      <c r="F5209" s="78"/>
      <c r="P5209" s="25"/>
      <c r="AB5209" s="25"/>
      <c r="AD5209" s="25"/>
      <c r="AE5209" s="25"/>
    </row>
    <row r="5210">
      <c r="A5210" s="78"/>
      <c r="B5210" s="78"/>
      <c r="C5210" s="78"/>
      <c r="D5210" s="78"/>
      <c r="E5210" s="78"/>
      <c r="F5210" s="78"/>
      <c r="P5210" s="25"/>
      <c r="AB5210" s="25"/>
      <c r="AD5210" s="25"/>
      <c r="AE5210" s="25"/>
    </row>
    <row r="5211">
      <c r="A5211" s="78"/>
      <c r="B5211" s="78"/>
      <c r="C5211" s="78"/>
      <c r="D5211" s="78"/>
      <c r="E5211" s="78"/>
      <c r="F5211" s="78"/>
      <c r="H5211" s="78"/>
      <c r="I5211" s="78"/>
      <c r="K5211" s="78"/>
      <c r="P5211" s="25"/>
      <c r="AB5211" s="25"/>
      <c r="AD5211" s="25"/>
      <c r="AE5211" s="25"/>
    </row>
    <row r="5212">
      <c r="A5212" s="78"/>
      <c r="B5212" s="78"/>
      <c r="C5212" s="78"/>
      <c r="D5212" s="78"/>
      <c r="E5212" s="78"/>
      <c r="F5212" s="78"/>
      <c r="P5212" s="25"/>
      <c r="AB5212" s="25"/>
      <c r="AD5212" s="25"/>
      <c r="AE5212" s="25"/>
    </row>
    <row r="5213">
      <c r="A5213" s="78"/>
      <c r="B5213" s="78"/>
      <c r="C5213" s="78"/>
      <c r="D5213" s="78"/>
      <c r="E5213" s="78"/>
      <c r="F5213" s="78"/>
      <c r="H5213" s="78"/>
      <c r="I5213" s="78"/>
      <c r="K5213" s="78"/>
      <c r="P5213" s="25"/>
      <c r="AB5213" s="25"/>
      <c r="AD5213" s="25"/>
      <c r="AE5213" s="25"/>
    </row>
    <row r="5214">
      <c r="A5214" s="78"/>
      <c r="B5214" s="78"/>
      <c r="C5214" s="78"/>
      <c r="D5214" s="78"/>
      <c r="E5214" s="78"/>
      <c r="F5214" s="78"/>
      <c r="H5214" s="78"/>
      <c r="I5214" s="78"/>
      <c r="K5214" s="78"/>
      <c r="P5214" s="25"/>
      <c r="AB5214" s="25"/>
      <c r="AD5214" s="25"/>
      <c r="AE5214" s="25"/>
    </row>
    <row r="5215">
      <c r="A5215" s="78"/>
      <c r="B5215" s="78"/>
      <c r="C5215" s="78"/>
      <c r="D5215" s="78"/>
      <c r="E5215" s="78"/>
      <c r="F5215" s="78"/>
      <c r="P5215" s="25"/>
      <c r="AB5215" s="25"/>
      <c r="AD5215" s="25"/>
      <c r="AE5215" s="25"/>
    </row>
    <row r="5216">
      <c r="A5216" s="78"/>
      <c r="B5216" s="78"/>
      <c r="C5216" s="78"/>
      <c r="D5216" s="78"/>
      <c r="E5216" s="78"/>
      <c r="F5216" s="78"/>
      <c r="P5216" s="25"/>
      <c r="AB5216" s="25"/>
      <c r="AD5216" s="25"/>
      <c r="AE5216" s="25"/>
    </row>
    <row r="5217">
      <c r="A5217" s="78"/>
      <c r="B5217" s="78"/>
      <c r="C5217" s="78"/>
      <c r="D5217" s="78"/>
      <c r="E5217" s="78"/>
      <c r="F5217" s="78"/>
      <c r="P5217" s="25"/>
      <c r="AB5217" s="25"/>
      <c r="AD5217" s="25"/>
      <c r="AE5217" s="25"/>
    </row>
    <row r="5218">
      <c r="A5218" s="78"/>
      <c r="B5218" s="78"/>
      <c r="C5218" s="78"/>
      <c r="D5218" s="78"/>
      <c r="E5218" s="78"/>
      <c r="F5218" s="78"/>
      <c r="P5218" s="25"/>
      <c r="AB5218" s="25"/>
      <c r="AD5218" s="25"/>
      <c r="AE5218" s="25"/>
    </row>
    <row r="5219">
      <c r="A5219" s="78"/>
      <c r="B5219" s="78"/>
      <c r="C5219" s="78"/>
      <c r="D5219" s="78"/>
      <c r="E5219" s="78"/>
      <c r="F5219" s="78"/>
      <c r="P5219" s="25"/>
      <c r="AB5219" s="25"/>
      <c r="AD5219" s="25"/>
      <c r="AE5219" s="25"/>
    </row>
    <row r="5220">
      <c r="A5220" s="78"/>
      <c r="B5220" s="78"/>
      <c r="C5220" s="78"/>
      <c r="D5220" s="78"/>
      <c r="E5220" s="78"/>
      <c r="F5220" s="78"/>
      <c r="H5220" s="78"/>
      <c r="I5220" s="78"/>
      <c r="P5220" s="25"/>
      <c r="AB5220" s="25"/>
      <c r="AD5220" s="25"/>
      <c r="AE5220" s="25"/>
    </row>
    <row r="5221">
      <c r="A5221" s="78"/>
      <c r="B5221" s="78"/>
      <c r="C5221" s="78"/>
      <c r="D5221" s="78"/>
      <c r="E5221" s="78"/>
      <c r="F5221" s="78"/>
      <c r="P5221" s="25"/>
      <c r="AB5221" s="25"/>
      <c r="AD5221" s="25"/>
      <c r="AE5221" s="25"/>
    </row>
    <row r="5222">
      <c r="A5222" s="78"/>
      <c r="B5222" s="78"/>
      <c r="C5222" s="78"/>
      <c r="D5222" s="78"/>
      <c r="E5222" s="78"/>
      <c r="F5222" s="78"/>
      <c r="P5222" s="25"/>
      <c r="AB5222" s="25"/>
      <c r="AD5222" s="25"/>
      <c r="AE5222" s="25"/>
    </row>
    <row r="5223">
      <c r="A5223" s="78"/>
      <c r="B5223" s="78"/>
      <c r="C5223" s="78"/>
      <c r="D5223" s="78"/>
      <c r="E5223" s="78"/>
      <c r="F5223" s="78"/>
      <c r="H5223" s="78"/>
      <c r="I5223" s="78"/>
      <c r="K5223" s="78"/>
      <c r="P5223" s="25"/>
      <c r="AB5223" s="25"/>
      <c r="AD5223" s="25"/>
      <c r="AE5223" s="25"/>
    </row>
    <row r="5224">
      <c r="A5224" s="78"/>
      <c r="B5224" s="78"/>
      <c r="C5224" s="78"/>
      <c r="D5224" s="78"/>
      <c r="E5224" s="78"/>
      <c r="F5224" s="78"/>
      <c r="P5224" s="25"/>
      <c r="AB5224" s="25"/>
      <c r="AD5224" s="25"/>
      <c r="AE5224" s="25"/>
    </row>
    <row r="5225">
      <c r="A5225" s="78"/>
      <c r="B5225" s="78"/>
      <c r="C5225" s="78"/>
      <c r="D5225" s="78"/>
      <c r="E5225" s="78"/>
      <c r="F5225" s="78"/>
      <c r="H5225" s="78"/>
      <c r="I5225" s="78"/>
      <c r="K5225" s="78"/>
      <c r="P5225" s="25"/>
      <c r="AB5225" s="25"/>
      <c r="AD5225" s="25"/>
      <c r="AE5225" s="25"/>
    </row>
    <row r="5226">
      <c r="A5226" s="78"/>
      <c r="B5226" s="78"/>
      <c r="C5226" s="78"/>
      <c r="D5226" s="78"/>
      <c r="E5226" s="78"/>
      <c r="F5226" s="78"/>
      <c r="P5226" s="25"/>
      <c r="AB5226" s="25"/>
      <c r="AD5226" s="25"/>
      <c r="AE5226" s="25"/>
    </row>
    <row r="5227">
      <c r="A5227" s="78"/>
      <c r="B5227" s="78"/>
      <c r="C5227" s="78"/>
      <c r="D5227" s="78"/>
      <c r="E5227" s="78"/>
      <c r="F5227" s="78"/>
      <c r="P5227" s="25"/>
      <c r="AB5227" s="25"/>
      <c r="AD5227" s="25"/>
      <c r="AE5227" s="25"/>
    </row>
    <row r="5228">
      <c r="A5228" s="78"/>
      <c r="B5228" s="78"/>
      <c r="C5228" s="78"/>
      <c r="D5228" s="78"/>
      <c r="E5228" s="78"/>
      <c r="F5228" s="78"/>
      <c r="P5228" s="25"/>
      <c r="AB5228" s="25"/>
      <c r="AD5228" s="25"/>
      <c r="AE5228" s="25"/>
    </row>
    <row r="5229">
      <c r="A5229" s="78"/>
      <c r="B5229" s="78"/>
      <c r="C5229" s="78"/>
      <c r="D5229" s="78"/>
      <c r="E5229" s="78"/>
      <c r="F5229" s="78"/>
      <c r="P5229" s="25"/>
      <c r="AB5229" s="25"/>
      <c r="AD5229" s="25"/>
      <c r="AE5229" s="25"/>
    </row>
    <row r="5230">
      <c r="A5230" s="78"/>
      <c r="B5230" s="78"/>
      <c r="C5230" s="78"/>
      <c r="D5230" s="78"/>
      <c r="E5230" s="78"/>
      <c r="F5230" s="78"/>
      <c r="H5230" s="78"/>
      <c r="I5230" s="78"/>
      <c r="K5230" s="78"/>
      <c r="P5230" s="25"/>
      <c r="AB5230" s="25"/>
      <c r="AD5230" s="25"/>
      <c r="AE5230" s="25"/>
    </row>
    <row r="5231">
      <c r="A5231" s="78"/>
      <c r="B5231" s="78"/>
      <c r="C5231" s="78"/>
      <c r="D5231" s="78"/>
      <c r="E5231" s="78"/>
      <c r="F5231" s="78"/>
      <c r="H5231" s="78"/>
      <c r="I5231" s="78"/>
      <c r="K5231" s="78"/>
      <c r="P5231" s="25"/>
      <c r="AB5231" s="25"/>
      <c r="AD5231" s="25"/>
      <c r="AE5231" s="25"/>
    </row>
    <row r="5232">
      <c r="A5232" s="78"/>
      <c r="B5232" s="78"/>
      <c r="C5232" s="78"/>
      <c r="D5232" s="78"/>
      <c r="E5232" s="78"/>
      <c r="F5232" s="78"/>
      <c r="P5232" s="25"/>
      <c r="AB5232" s="25"/>
      <c r="AD5232" s="25"/>
      <c r="AE5232" s="25"/>
    </row>
    <row r="5233">
      <c r="A5233" s="78"/>
      <c r="B5233" s="78"/>
      <c r="C5233" s="78"/>
      <c r="D5233" s="78"/>
      <c r="E5233" s="78"/>
      <c r="F5233" s="78"/>
      <c r="P5233" s="25"/>
      <c r="AB5233" s="25"/>
      <c r="AD5233" s="25"/>
      <c r="AE5233" s="25"/>
    </row>
    <row r="5234">
      <c r="A5234" s="78"/>
      <c r="B5234" s="78"/>
      <c r="C5234" s="78"/>
      <c r="D5234" s="78"/>
      <c r="E5234" s="78"/>
      <c r="F5234" s="78"/>
      <c r="P5234" s="25"/>
      <c r="AB5234" s="25"/>
      <c r="AD5234" s="25"/>
      <c r="AE5234" s="25"/>
    </row>
    <row r="5235">
      <c r="A5235" s="78"/>
      <c r="B5235" s="78"/>
      <c r="C5235" s="78"/>
      <c r="D5235" s="78"/>
      <c r="E5235" s="78"/>
      <c r="F5235" s="78"/>
      <c r="P5235" s="25"/>
      <c r="AB5235" s="25"/>
      <c r="AD5235" s="25"/>
      <c r="AE5235" s="25"/>
    </row>
    <row r="5236">
      <c r="A5236" s="78"/>
      <c r="B5236" s="78"/>
      <c r="C5236" s="78"/>
      <c r="D5236" s="78"/>
      <c r="E5236" s="78"/>
      <c r="F5236" s="78"/>
      <c r="P5236" s="25"/>
      <c r="AB5236" s="25"/>
      <c r="AD5236" s="25"/>
      <c r="AE5236" s="25"/>
    </row>
    <row r="5237">
      <c r="A5237" s="78"/>
      <c r="B5237" s="78"/>
      <c r="C5237" s="78"/>
      <c r="D5237" s="78"/>
      <c r="E5237" s="78"/>
      <c r="F5237" s="78"/>
      <c r="P5237" s="25"/>
      <c r="AB5237" s="25"/>
      <c r="AD5237" s="25"/>
      <c r="AE5237" s="25"/>
    </row>
    <row r="5238">
      <c r="A5238" s="78"/>
      <c r="B5238" s="78"/>
      <c r="C5238" s="78"/>
      <c r="D5238" s="78"/>
      <c r="E5238" s="78"/>
      <c r="F5238" s="78"/>
      <c r="H5238" s="78"/>
      <c r="I5238" s="78"/>
      <c r="K5238" s="78"/>
      <c r="P5238" s="25"/>
      <c r="AB5238" s="25"/>
      <c r="AD5238" s="25"/>
      <c r="AE5238" s="25"/>
    </row>
    <row r="5239">
      <c r="A5239" s="78"/>
      <c r="B5239" s="78"/>
      <c r="C5239" s="78"/>
      <c r="D5239" s="78"/>
      <c r="E5239" s="78"/>
      <c r="F5239" s="78"/>
      <c r="P5239" s="25"/>
      <c r="AB5239" s="25"/>
      <c r="AD5239" s="25"/>
      <c r="AE5239" s="25"/>
    </row>
    <row r="5240">
      <c r="A5240" s="78"/>
      <c r="B5240" s="78"/>
      <c r="C5240" s="78"/>
      <c r="D5240" s="78"/>
      <c r="E5240" s="78"/>
      <c r="F5240" s="78"/>
      <c r="H5240" s="78"/>
      <c r="I5240" s="78"/>
      <c r="K5240" s="78"/>
      <c r="P5240" s="25"/>
      <c r="AB5240" s="25"/>
      <c r="AD5240" s="25"/>
      <c r="AE5240" s="25"/>
    </row>
    <row r="5241">
      <c r="A5241" s="78"/>
      <c r="B5241" s="78"/>
      <c r="C5241" s="78"/>
      <c r="D5241" s="78"/>
      <c r="E5241" s="78"/>
      <c r="F5241" s="78"/>
      <c r="H5241" s="78"/>
      <c r="I5241" s="78"/>
      <c r="K5241" s="78"/>
      <c r="P5241" s="25"/>
      <c r="AB5241" s="25"/>
      <c r="AD5241" s="25"/>
      <c r="AE5241" s="25"/>
    </row>
    <row r="5242">
      <c r="A5242" s="78"/>
      <c r="B5242" s="78"/>
      <c r="C5242" s="78"/>
      <c r="D5242" s="78"/>
      <c r="E5242" s="78"/>
      <c r="F5242" s="78"/>
      <c r="P5242" s="25"/>
      <c r="AB5242" s="25"/>
      <c r="AD5242" s="25"/>
      <c r="AE5242" s="25"/>
    </row>
    <row r="5243">
      <c r="A5243" s="78"/>
      <c r="B5243" s="78"/>
      <c r="C5243" s="78"/>
      <c r="D5243" s="78"/>
      <c r="E5243" s="78"/>
      <c r="F5243" s="78"/>
      <c r="P5243" s="25"/>
      <c r="AB5243" s="25"/>
      <c r="AD5243" s="25"/>
      <c r="AE5243" s="25"/>
    </row>
    <row r="5244">
      <c r="A5244" s="78"/>
      <c r="B5244" s="78"/>
      <c r="C5244" s="78"/>
      <c r="D5244" s="78"/>
      <c r="E5244" s="78"/>
      <c r="F5244" s="78"/>
      <c r="P5244" s="25"/>
      <c r="AB5244" s="25"/>
      <c r="AD5244" s="25"/>
      <c r="AE5244" s="25"/>
    </row>
    <row r="5245">
      <c r="A5245" s="78"/>
      <c r="B5245" s="78"/>
      <c r="C5245" s="78"/>
      <c r="D5245" s="78"/>
      <c r="E5245" s="78"/>
      <c r="F5245" s="78"/>
      <c r="P5245" s="25"/>
      <c r="AB5245" s="25"/>
      <c r="AD5245" s="25"/>
      <c r="AE5245" s="25"/>
    </row>
    <row r="5246">
      <c r="A5246" s="78"/>
      <c r="B5246" s="78"/>
      <c r="C5246" s="78"/>
      <c r="D5246" s="78"/>
      <c r="E5246" s="78"/>
      <c r="F5246" s="78"/>
      <c r="H5246" s="78"/>
      <c r="I5246" s="78"/>
      <c r="K5246" s="78"/>
      <c r="P5246" s="25"/>
      <c r="AB5246" s="25"/>
      <c r="AD5246" s="25"/>
      <c r="AE5246" s="25"/>
    </row>
    <row r="5247">
      <c r="A5247" s="78"/>
      <c r="B5247" s="78"/>
      <c r="C5247" s="78"/>
      <c r="D5247" s="78"/>
      <c r="E5247" s="78"/>
      <c r="F5247" s="78"/>
      <c r="H5247" s="78"/>
      <c r="I5247" s="78"/>
      <c r="K5247" s="78"/>
      <c r="P5247" s="25"/>
      <c r="AB5247" s="25"/>
      <c r="AD5247" s="25"/>
      <c r="AE5247" s="25"/>
    </row>
    <row r="5248">
      <c r="A5248" s="78"/>
      <c r="B5248" s="78"/>
      <c r="C5248" s="78"/>
      <c r="D5248" s="78"/>
      <c r="E5248" s="78"/>
      <c r="F5248" s="78"/>
      <c r="P5248" s="25"/>
      <c r="AB5248" s="25"/>
      <c r="AD5248" s="25"/>
      <c r="AE5248" s="25"/>
    </row>
    <row r="5249">
      <c r="A5249" s="78"/>
      <c r="B5249" s="78"/>
      <c r="C5249" s="78"/>
      <c r="D5249" s="78"/>
      <c r="E5249" s="78"/>
      <c r="F5249" s="78"/>
      <c r="P5249" s="25"/>
      <c r="AB5249" s="25"/>
      <c r="AD5249" s="25"/>
      <c r="AE5249" s="25"/>
    </row>
    <row r="5250">
      <c r="A5250" s="78"/>
      <c r="B5250" s="78"/>
      <c r="C5250" s="78"/>
      <c r="D5250" s="78"/>
      <c r="E5250" s="78"/>
      <c r="F5250" s="78"/>
      <c r="P5250" s="25"/>
      <c r="AB5250" s="25"/>
      <c r="AD5250" s="25"/>
      <c r="AE5250" s="25"/>
    </row>
    <row r="5251">
      <c r="A5251" s="78"/>
      <c r="B5251" s="78"/>
      <c r="C5251" s="78"/>
      <c r="D5251" s="78"/>
      <c r="E5251" s="78"/>
      <c r="F5251" s="78"/>
      <c r="H5251" s="78"/>
      <c r="I5251" s="78"/>
      <c r="K5251" s="78"/>
      <c r="P5251" s="25"/>
      <c r="AB5251" s="25"/>
      <c r="AD5251" s="25"/>
      <c r="AE5251" s="25"/>
    </row>
    <row r="5252">
      <c r="A5252" s="78"/>
      <c r="B5252" s="78"/>
      <c r="C5252" s="78"/>
      <c r="D5252" s="78"/>
      <c r="E5252" s="78"/>
      <c r="F5252" s="78"/>
      <c r="P5252" s="25"/>
      <c r="AB5252" s="25"/>
      <c r="AD5252" s="25"/>
      <c r="AE5252" s="25"/>
    </row>
    <row r="5253">
      <c r="A5253" s="78"/>
      <c r="B5253" s="78"/>
      <c r="C5253" s="78"/>
      <c r="D5253" s="78"/>
      <c r="E5253" s="78"/>
      <c r="F5253" s="78"/>
      <c r="H5253" s="78"/>
      <c r="I5253" s="78"/>
      <c r="P5253" s="25"/>
      <c r="AB5253" s="25"/>
      <c r="AD5253" s="25"/>
      <c r="AE5253" s="25"/>
    </row>
    <row r="5254">
      <c r="A5254" s="78"/>
      <c r="B5254" s="78"/>
      <c r="C5254" s="78"/>
      <c r="D5254" s="78"/>
      <c r="E5254" s="78"/>
      <c r="F5254" s="78"/>
      <c r="P5254" s="25"/>
      <c r="AB5254" s="25"/>
      <c r="AD5254" s="25"/>
      <c r="AE5254" s="25"/>
    </row>
    <row r="5255">
      <c r="A5255" s="78"/>
      <c r="B5255" s="78"/>
      <c r="C5255" s="78"/>
      <c r="D5255" s="78"/>
      <c r="E5255" s="78"/>
      <c r="F5255" s="78"/>
      <c r="P5255" s="25"/>
      <c r="AB5255" s="25"/>
      <c r="AD5255" s="25"/>
      <c r="AE5255" s="25"/>
    </row>
    <row r="5256">
      <c r="A5256" s="78"/>
      <c r="B5256" s="78"/>
      <c r="C5256" s="78"/>
      <c r="D5256" s="78"/>
      <c r="E5256" s="78"/>
      <c r="F5256" s="78"/>
      <c r="P5256" s="25"/>
      <c r="AB5256" s="25"/>
      <c r="AD5256" s="25"/>
      <c r="AE5256" s="25"/>
    </row>
    <row r="5257">
      <c r="A5257" s="78"/>
      <c r="B5257" s="78"/>
      <c r="C5257" s="78"/>
      <c r="D5257" s="78"/>
      <c r="E5257" s="78"/>
      <c r="F5257" s="78"/>
      <c r="H5257" s="78"/>
      <c r="I5257" s="78"/>
      <c r="K5257" s="78"/>
      <c r="P5257" s="25"/>
      <c r="AB5257" s="25"/>
      <c r="AD5257" s="25"/>
      <c r="AE5257" s="25"/>
    </row>
    <row r="5258">
      <c r="A5258" s="78"/>
      <c r="B5258" s="78"/>
      <c r="C5258" s="78"/>
      <c r="D5258" s="78"/>
      <c r="E5258" s="78"/>
      <c r="F5258" s="78"/>
      <c r="P5258" s="25"/>
      <c r="AB5258" s="25"/>
      <c r="AD5258" s="25"/>
      <c r="AE5258" s="25"/>
    </row>
    <row r="5259">
      <c r="A5259" s="78"/>
      <c r="B5259" s="78"/>
      <c r="C5259" s="78"/>
      <c r="D5259" s="78"/>
      <c r="E5259" s="78"/>
      <c r="F5259" s="78"/>
      <c r="H5259" s="78"/>
      <c r="I5259" s="78"/>
      <c r="K5259" s="78"/>
      <c r="P5259" s="25"/>
      <c r="AB5259" s="25"/>
      <c r="AD5259" s="25"/>
      <c r="AE5259" s="25"/>
    </row>
    <row r="5260">
      <c r="A5260" s="78"/>
      <c r="B5260" s="78"/>
      <c r="C5260" s="78"/>
      <c r="D5260" s="78"/>
      <c r="E5260" s="78"/>
      <c r="F5260" s="78"/>
      <c r="P5260" s="25"/>
      <c r="AB5260" s="25"/>
      <c r="AD5260" s="25"/>
      <c r="AE5260" s="25"/>
    </row>
    <row r="5261">
      <c r="A5261" s="78"/>
      <c r="B5261" s="78"/>
      <c r="C5261" s="78"/>
      <c r="D5261" s="78"/>
      <c r="E5261" s="78"/>
      <c r="F5261" s="78"/>
      <c r="P5261" s="25"/>
      <c r="AB5261" s="25"/>
      <c r="AD5261" s="25"/>
      <c r="AE5261" s="25"/>
    </row>
    <row r="5262">
      <c r="A5262" s="78"/>
      <c r="B5262" s="78"/>
      <c r="C5262" s="78"/>
      <c r="D5262" s="78"/>
      <c r="E5262" s="78"/>
      <c r="F5262" s="78"/>
      <c r="H5262" s="78"/>
      <c r="I5262" s="78"/>
      <c r="K5262" s="78"/>
      <c r="P5262" s="25"/>
      <c r="AB5262" s="25"/>
      <c r="AD5262" s="25"/>
      <c r="AE5262" s="25"/>
    </row>
    <row r="5263">
      <c r="A5263" s="78"/>
      <c r="B5263" s="78"/>
      <c r="C5263" s="78"/>
      <c r="D5263" s="78"/>
      <c r="E5263" s="78"/>
      <c r="F5263" s="78"/>
      <c r="P5263" s="25"/>
      <c r="AB5263" s="25"/>
      <c r="AD5263" s="25"/>
      <c r="AE5263" s="25"/>
    </row>
    <row r="5264">
      <c r="A5264" s="78"/>
      <c r="B5264" s="78"/>
      <c r="C5264" s="78"/>
      <c r="D5264" s="78"/>
      <c r="E5264" s="78"/>
      <c r="F5264" s="78"/>
      <c r="P5264" s="25"/>
      <c r="AB5264" s="25"/>
      <c r="AD5264" s="25"/>
      <c r="AE5264" s="25"/>
    </row>
    <row r="5265">
      <c r="A5265" s="78"/>
      <c r="B5265" s="78"/>
      <c r="C5265" s="78"/>
      <c r="D5265" s="78"/>
      <c r="E5265" s="78"/>
      <c r="F5265" s="78"/>
      <c r="H5265" s="78"/>
      <c r="I5265" s="78"/>
      <c r="K5265" s="78"/>
      <c r="P5265" s="25"/>
      <c r="AB5265" s="25"/>
      <c r="AD5265" s="25"/>
      <c r="AE5265" s="25"/>
    </row>
    <row r="5266">
      <c r="A5266" s="78"/>
      <c r="B5266" s="78"/>
      <c r="C5266" s="78"/>
      <c r="D5266" s="78"/>
      <c r="E5266" s="78"/>
      <c r="F5266" s="78"/>
      <c r="P5266" s="25"/>
      <c r="AB5266" s="25"/>
      <c r="AD5266" s="25"/>
      <c r="AE5266" s="25"/>
    </row>
    <row r="5267">
      <c r="A5267" s="78"/>
      <c r="B5267" s="78"/>
      <c r="C5267" s="78"/>
      <c r="D5267" s="78"/>
      <c r="E5267" s="78"/>
      <c r="F5267" s="78"/>
      <c r="H5267" s="78"/>
      <c r="I5267" s="78"/>
      <c r="P5267" s="25"/>
      <c r="AB5267" s="25"/>
      <c r="AD5267" s="25"/>
      <c r="AE5267" s="25"/>
    </row>
    <row r="5268">
      <c r="A5268" s="78"/>
      <c r="B5268" s="78"/>
      <c r="C5268" s="78"/>
      <c r="D5268" s="78"/>
      <c r="E5268" s="78"/>
      <c r="F5268" s="78"/>
      <c r="P5268" s="25"/>
      <c r="AB5268" s="25"/>
      <c r="AD5268" s="25"/>
      <c r="AE5268" s="25"/>
    </row>
    <row r="5269">
      <c r="A5269" s="78"/>
      <c r="B5269" s="78"/>
      <c r="C5269" s="78"/>
      <c r="D5269" s="78"/>
      <c r="E5269" s="78"/>
      <c r="F5269" s="78"/>
      <c r="P5269" s="25"/>
      <c r="AB5269" s="25"/>
      <c r="AD5269" s="25"/>
      <c r="AE5269" s="25"/>
    </row>
    <row r="5270">
      <c r="A5270" s="78"/>
      <c r="B5270" s="78"/>
      <c r="C5270" s="78"/>
      <c r="D5270" s="78"/>
      <c r="E5270" s="78"/>
      <c r="F5270" s="78"/>
      <c r="P5270" s="25"/>
      <c r="AB5270" s="25"/>
      <c r="AD5270" s="25"/>
      <c r="AE5270" s="25"/>
    </row>
    <row r="5271">
      <c r="A5271" s="78"/>
      <c r="B5271" s="78"/>
      <c r="C5271" s="78"/>
      <c r="D5271" s="78"/>
      <c r="E5271" s="78"/>
      <c r="F5271" s="78"/>
      <c r="H5271" s="78"/>
      <c r="L5271" s="78"/>
      <c r="P5271" s="25"/>
      <c r="AB5271" s="25"/>
      <c r="AD5271" s="25"/>
      <c r="AE5271" s="25"/>
    </row>
    <row r="5272">
      <c r="A5272" s="78"/>
      <c r="B5272" s="78"/>
      <c r="C5272" s="78"/>
      <c r="D5272" s="78"/>
      <c r="E5272" s="78"/>
      <c r="F5272" s="78"/>
      <c r="P5272" s="25"/>
      <c r="AB5272" s="25"/>
      <c r="AD5272" s="25"/>
      <c r="AE5272" s="25"/>
    </row>
    <row r="5273">
      <c r="A5273" s="78"/>
      <c r="B5273" s="78"/>
      <c r="C5273" s="78"/>
      <c r="D5273" s="78"/>
      <c r="E5273" s="78"/>
      <c r="F5273" s="78"/>
      <c r="H5273" s="78"/>
      <c r="L5273" s="78"/>
      <c r="P5273" s="25"/>
      <c r="AB5273" s="25"/>
      <c r="AD5273" s="25"/>
      <c r="AE5273" s="25"/>
    </row>
    <row r="5274">
      <c r="A5274" s="78"/>
      <c r="B5274" s="78"/>
      <c r="C5274" s="78"/>
      <c r="D5274" s="78"/>
      <c r="E5274" s="78"/>
      <c r="F5274" s="78"/>
      <c r="H5274" s="78"/>
      <c r="L5274" s="78"/>
      <c r="P5274" s="25"/>
      <c r="AB5274" s="25"/>
      <c r="AD5274" s="25"/>
      <c r="AE5274" s="25"/>
    </row>
    <row r="5275">
      <c r="A5275" s="78"/>
      <c r="B5275" s="78"/>
      <c r="C5275" s="78"/>
      <c r="D5275" s="78"/>
      <c r="E5275" s="78"/>
      <c r="F5275" s="78"/>
      <c r="P5275" s="25"/>
      <c r="AB5275" s="25"/>
      <c r="AD5275" s="25"/>
      <c r="AE5275" s="25"/>
    </row>
    <row r="5276">
      <c r="A5276" s="78"/>
      <c r="B5276" s="78"/>
      <c r="C5276" s="78"/>
      <c r="D5276" s="78"/>
      <c r="E5276" s="78"/>
      <c r="F5276" s="78"/>
      <c r="P5276" s="25"/>
      <c r="AB5276" s="25"/>
      <c r="AD5276" s="25"/>
      <c r="AE5276" s="25"/>
    </row>
    <row r="5277">
      <c r="A5277" s="78"/>
      <c r="B5277" s="78"/>
      <c r="C5277" s="78"/>
      <c r="D5277" s="78"/>
      <c r="E5277" s="78"/>
      <c r="F5277" s="78"/>
      <c r="H5277" s="78"/>
      <c r="L5277" s="78"/>
      <c r="P5277" s="25"/>
      <c r="AB5277" s="25"/>
      <c r="AD5277" s="25"/>
      <c r="AE5277" s="25"/>
    </row>
    <row r="5278">
      <c r="A5278" s="78"/>
      <c r="B5278" s="78"/>
      <c r="C5278" s="78"/>
      <c r="D5278" s="78"/>
      <c r="E5278" s="78"/>
      <c r="F5278" s="78"/>
      <c r="P5278" s="25"/>
      <c r="AB5278" s="25"/>
      <c r="AD5278" s="25"/>
      <c r="AE5278" s="25"/>
    </row>
    <row r="5279">
      <c r="A5279" s="78"/>
      <c r="B5279" s="78"/>
      <c r="C5279" s="78"/>
      <c r="D5279" s="78"/>
      <c r="E5279" s="78"/>
      <c r="F5279" s="78"/>
      <c r="H5279" s="78"/>
      <c r="L5279" s="78"/>
      <c r="P5279" s="25"/>
      <c r="AB5279" s="25"/>
      <c r="AD5279" s="25"/>
      <c r="AE5279" s="25"/>
    </row>
    <row r="5280">
      <c r="A5280" s="78"/>
      <c r="B5280" s="78"/>
      <c r="C5280" s="78"/>
      <c r="D5280" s="78"/>
      <c r="E5280" s="78"/>
      <c r="F5280" s="78"/>
      <c r="H5280" s="78"/>
      <c r="L5280" s="78"/>
      <c r="P5280" s="25"/>
      <c r="AB5280" s="25"/>
      <c r="AD5280" s="25"/>
      <c r="AE5280" s="25"/>
    </row>
    <row r="5281">
      <c r="A5281" s="78"/>
      <c r="B5281" s="78"/>
      <c r="C5281" s="78"/>
      <c r="D5281" s="78"/>
      <c r="E5281" s="78"/>
      <c r="F5281" s="78"/>
      <c r="P5281" s="25"/>
      <c r="AB5281" s="25"/>
      <c r="AD5281" s="25"/>
      <c r="AE5281" s="25"/>
    </row>
    <row r="5282">
      <c r="A5282" s="78"/>
      <c r="B5282" s="78"/>
      <c r="C5282" s="78"/>
      <c r="D5282" s="78"/>
      <c r="E5282" s="78"/>
      <c r="F5282" s="78"/>
      <c r="H5282" s="78"/>
      <c r="L5282" s="78"/>
      <c r="P5282" s="25"/>
      <c r="AB5282" s="25"/>
      <c r="AD5282" s="25"/>
      <c r="AE5282" s="25"/>
    </row>
    <row r="5283">
      <c r="A5283" s="78"/>
      <c r="B5283" s="78"/>
      <c r="C5283" s="78"/>
      <c r="D5283" s="78"/>
      <c r="E5283" s="78"/>
      <c r="F5283" s="78"/>
      <c r="P5283" s="25"/>
      <c r="AB5283" s="25"/>
      <c r="AD5283" s="25"/>
      <c r="AE5283" s="25"/>
    </row>
    <row r="5284">
      <c r="A5284" s="78"/>
      <c r="B5284" s="78"/>
      <c r="C5284" s="78"/>
      <c r="D5284" s="78"/>
      <c r="E5284" s="78"/>
      <c r="F5284" s="78"/>
      <c r="H5284" s="78"/>
      <c r="L5284" s="78"/>
      <c r="P5284" s="25"/>
      <c r="AB5284" s="25"/>
      <c r="AD5284" s="25"/>
      <c r="AE5284" s="25"/>
    </row>
    <row r="5285">
      <c r="A5285" s="78"/>
      <c r="B5285" s="78"/>
      <c r="C5285" s="78"/>
      <c r="D5285" s="78"/>
      <c r="E5285" s="78"/>
      <c r="F5285" s="78"/>
      <c r="H5285" s="78"/>
      <c r="L5285" s="78"/>
      <c r="P5285" s="25"/>
      <c r="AB5285" s="25"/>
      <c r="AD5285" s="25"/>
      <c r="AE5285" s="25"/>
    </row>
    <row r="5286">
      <c r="A5286" s="78"/>
      <c r="B5286" s="78"/>
      <c r="C5286" s="78"/>
      <c r="D5286" s="78"/>
      <c r="E5286" s="78"/>
      <c r="F5286" s="78"/>
      <c r="H5286" s="78"/>
      <c r="L5286" s="78"/>
      <c r="P5286" s="25"/>
      <c r="AB5286" s="25"/>
      <c r="AD5286" s="25"/>
      <c r="AE5286" s="25"/>
    </row>
    <row r="5287">
      <c r="A5287" s="78"/>
      <c r="B5287" s="78"/>
      <c r="C5287" s="78"/>
      <c r="D5287" s="78"/>
      <c r="E5287" s="78"/>
      <c r="F5287" s="78"/>
      <c r="H5287" s="78"/>
      <c r="L5287" s="78"/>
      <c r="P5287" s="25"/>
      <c r="AB5287" s="25"/>
      <c r="AD5287" s="25"/>
      <c r="AE5287" s="25"/>
    </row>
    <row r="5288">
      <c r="A5288" s="78"/>
      <c r="B5288" s="78"/>
      <c r="C5288" s="78"/>
      <c r="D5288" s="78"/>
      <c r="E5288" s="78"/>
      <c r="F5288" s="78"/>
      <c r="H5288" s="78"/>
      <c r="L5288" s="78"/>
      <c r="P5288" s="25"/>
      <c r="AB5288" s="25"/>
      <c r="AD5288" s="25"/>
      <c r="AE5288" s="25"/>
    </row>
    <row r="5289">
      <c r="A5289" s="78"/>
      <c r="B5289" s="78"/>
      <c r="C5289" s="78"/>
      <c r="D5289" s="78"/>
      <c r="E5289" s="78"/>
      <c r="F5289" s="78"/>
      <c r="H5289" s="78"/>
      <c r="L5289" s="78"/>
      <c r="P5289" s="25"/>
      <c r="AB5289" s="25"/>
      <c r="AD5289" s="25"/>
      <c r="AE5289" s="25"/>
    </row>
    <row r="5290">
      <c r="A5290" s="78"/>
      <c r="B5290" s="78"/>
      <c r="C5290" s="78"/>
      <c r="D5290" s="78"/>
      <c r="E5290" s="78"/>
      <c r="F5290" s="78"/>
      <c r="H5290" s="78"/>
      <c r="L5290" s="78"/>
      <c r="P5290" s="25"/>
      <c r="AB5290" s="25"/>
      <c r="AD5290" s="25"/>
      <c r="AE5290" s="25"/>
    </row>
    <row r="5291">
      <c r="A5291" s="78"/>
      <c r="B5291" s="78"/>
      <c r="C5291" s="78"/>
      <c r="D5291" s="78"/>
      <c r="E5291" s="78"/>
      <c r="F5291" s="78"/>
      <c r="H5291" s="78"/>
      <c r="L5291" s="78"/>
      <c r="P5291" s="25"/>
      <c r="AB5291" s="25"/>
      <c r="AD5291" s="25"/>
      <c r="AE5291" s="25"/>
    </row>
    <row r="5292">
      <c r="A5292" s="78"/>
      <c r="B5292" s="78"/>
      <c r="C5292" s="78"/>
      <c r="D5292" s="78"/>
      <c r="E5292" s="78"/>
      <c r="F5292" s="78"/>
      <c r="H5292" s="78"/>
      <c r="L5292" s="78"/>
      <c r="P5292" s="25"/>
      <c r="AB5292" s="25"/>
      <c r="AD5292" s="25"/>
      <c r="AE5292" s="25"/>
    </row>
    <row r="5293">
      <c r="A5293" s="78"/>
      <c r="B5293" s="78"/>
      <c r="C5293" s="78"/>
      <c r="D5293" s="78"/>
      <c r="E5293" s="78"/>
      <c r="F5293" s="78"/>
      <c r="H5293" s="78"/>
      <c r="L5293" s="78"/>
      <c r="P5293" s="25"/>
      <c r="AB5293" s="25"/>
      <c r="AD5293" s="25"/>
      <c r="AE5293" s="25"/>
    </row>
    <row r="5294">
      <c r="A5294" s="78"/>
      <c r="B5294" s="78"/>
      <c r="C5294" s="78"/>
      <c r="D5294" s="78"/>
      <c r="E5294" s="78"/>
      <c r="F5294" s="78"/>
      <c r="H5294" s="78"/>
      <c r="L5294" s="78"/>
      <c r="P5294" s="25"/>
      <c r="AB5294" s="25"/>
      <c r="AD5294" s="25"/>
      <c r="AE5294" s="25"/>
    </row>
    <row r="5295">
      <c r="A5295" s="78"/>
      <c r="B5295" s="78"/>
      <c r="C5295" s="78"/>
      <c r="D5295" s="78"/>
      <c r="E5295" s="78"/>
      <c r="F5295" s="78"/>
      <c r="H5295" s="78"/>
      <c r="L5295" s="78"/>
      <c r="P5295" s="25"/>
      <c r="AB5295" s="25"/>
      <c r="AD5295" s="25"/>
      <c r="AE5295" s="25"/>
    </row>
    <row r="5296">
      <c r="A5296" s="78"/>
      <c r="B5296" s="78"/>
      <c r="C5296" s="78"/>
      <c r="D5296" s="78"/>
      <c r="E5296" s="78"/>
      <c r="F5296" s="78"/>
      <c r="H5296" s="78"/>
      <c r="I5296" s="78"/>
      <c r="K5296" s="78"/>
      <c r="P5296" s="25"/>
      <c r="AB5296" s="25"/>
      <c r="AD5296" s="25"/>
      <c r="AE5296" s="25"/>
    </row>
    <row r="5297">
      <c r="A5297" s="78"/>
      <c r="B5297" s="78"/>
      <c r="C5297" s="78"/>
      <c r="D5297" s="78"/>
      <c r="E5297" s="78"/>
      <c r="F5297" s="78"/>
      <c r="H5297" s="78"/>
      <c r="L5297" s="78"/>
      <c r="P5297" s="25"/>
      <c r="AB5297" s="25"/>
      <c r="AD5297" s="25"/>
      <c r="AE5297" s="25"/>
    </row>
    <row r="5298">
      <c r="A5298" s="78"/>
      <c r="B5298" s="78"/>
      <c r="C5298" s="78"/>
      <c r="D5298" s="78"/>
      <c r="E5298" s="78"/>
      <c r="F5298" s="78"/>
      <c r="H5298" s="78"/>
      <c r="L5298" s="78"/>
      <c r="P5298" s="25"/>
      <c r="AB5298" s="25"/>
      <c r="AD5298" s="25"/>
      <c r="AE5298" s="25"/>
    </row>
    <row r="5299">
      <c r="A5299" s="78"/>
      <c r="B5299" s="78"/>
      <c r="C5299" s="78"/>
      <c r="D5299" s="78"/>
      <c r="E5299" s="78"/>
      <c r="F5299" s="78"/>
      <c r="H5299" s="78"/>
      <c r="L5299" s="78"/>
      <c r="P5299" s="25"/>
      <c r="AB5299" s="25"/>
      <c r="AD5299" s="25"/>
      <c r="AE5299" s="25"/>
    </row>
    <row r="5300">
      <c r="A5300" s="78"/>
      <c r="B5300" s="78"/>
      <c r="C5300" s="78"/>
      <c r="D5300" s="78"/>
      <c r="E5300" s="78"/>
      <c r="F5300" s="78"/>
      <c r="H5300" s="78"/>
      <c r="L5300" s="78"/>
      <c r="P5300" s="25"/>
      <c r="AB5300" s="25"/>
      <c r="AD5300" s="25"/>
      <c r="AE5300" s="25"/>
    </row>
    <row r="5301">
      <c r="A5301" s="78"/>
      <c r="B5301" s="78"/>
      <c r="C5301" s="78"/>
      <c r="D5301" s="78"/>
      <c r="E5301" s="78"/>
      <c r="F5301" s="78"/>
      <c r="H5301" s="78"/>
      <c r="L5301" s="78"/>
      <c r="P5301" s="25"/>
      <c r="AB5301" s="25"/>
      <c r="AD5301" s="25"/>
      <c r="AE5301" s="25"/>
    </row>
    <row r="5302">
      <c r="A5302" s="78"/>
      <c r="B5302" s="78"/>
      <c r="C5302" s="78"/>
      <c r="D5302" s="78"/>
      <c r="E5302" s="78"/>
      <c r="F5302" s="78"/>
      <c r="H5302" s="78"/>
      <c r="L5302" s="78"/>
      <c r="P5302" s="25"/>
      <c r="AB5302" s="25"/>
      <c r="AD5302" s="25"/>
      <c r="AE5302" s="25"/>
    </row>
    <row r="5303">
      <c r="A5303" s="78"/>
      <c r="B5303" s="78"/>
      <c r="C5303" s="78"/>
      <c r="D5303" s="78"/>
      <c r="E5303" s="78"/>
      <c r="F5303" s="78"/>
      <c r="H5303" s="78"/>
      <c r="L5303" s="78"/>
      <c r="P5303" s="25"/>
      <c r="AB5303" s="25"/>
      <c r="AD5303" s="25"/>
      <c r="AE5303" s="25"/>
    </row>
    <row r="5304">
      <c r="A5304" s="78"/>
      <c r="B5304" s="78"/>
      <c r="C5304" s="78"/>
      <c r="D5304" s="78"/>
      <c r="E5304" s="78"/>
      <c r="F5304" s="78"/>
      <c r="H5304" s="78"/>
      <c r="L5304" s="78"/>
      <c r="P5304" s="25"/>
      <c r="AB5304" s="25"/>
      <c r="AD5304" s="25"/>
      <c r="AE5304" s="25"/>
    </row>
    <row r="5305">
      <c r="A5305" s="78"/>
      <c r="B5305" s="78"/>
      <c r="C5305" s="78"/>
      <c r="D5305" s="78"/>
      <c r="E5305" s="78"/>
      <c r="F5305" s="78"/>
      <c r="H5305" s="78"/>
      <c r="L5305" s="78"/>
      <c r="P5305" s="25"/>
      <c r="AB5305" s="25"/>
      <c r="AD5305" s="25"/>
      <c r="AE5305" s="25"/>
    </row>
    <row r="5306">
      <c r="A5306" s="78"/>
      <c r="B5306" s="78"/>
      <c r="C5306" s="78"/>
      <c r="D5306" s="78"/>
      <c r="E5306" s="78"/>
      <c r="F5306" s="78"/>
      <c r="H5306" s="78"/>
      <c r="L5306" s="78"/>
      <c r="P5306" s="25"/>
      <c r="AB5306" s="25"/>
      <c r="AD5306" s="25"/>
      <c r="AE5306" s="25"/>
    </row>
    <row r="5307">
      <c r="A5307" s="78"/>
      <c r="B5307" s="78"/>
      <c r="C5307" s="78"/>
      <c r="D5307" s="78"/>
      <c r="E5307" s="78"/>
      <c r="F5307" s="78"/>
      <c r="H5307" s="78"/>
      <c r="L5307" s="78"/>
      <c r="P5307" s="25"/>
      <c r="AB5307" s="25"/>
      <c r="AD5307" s="25"/>
      <c r="AE5307" s="25"/>
    </row>
    <row r="5308">
      <c r="A5308" s="78"/>
      <c r="B5308" s="78"/>
      <c r="C5308" s="78"/>
      <c r="D5308" s="78"/>
      <c r="E5308" s="78"/>
      <c r="F5308" s="78"/>
      <c r="H5308" s="78"/>
      <c r="I5308" s="78"/>
      <c r="K5308" s="78"/>
      <c r="P5308" s="25"/>
      <c r="AB5308" s="25"/>
      <c r="AD5308" s="25"/>
      <c r="AE5308" s="25"/>
    </row>
    <row r="5309">
      <c r="A5309" s="78"/>
      <c r="B5309" s="78"/>
      <c r="C5309" s="78"/>
      <c r="D5309" s="78"/>
      <c r="E5309" s="78"/>
      <c r="F5309" s="78"/>
      <c r="H5309" s="78"/>
      <c r="L5309" s="78"/>
      <c r="P5309" s="25"/>
      <c r="AB5309" s="25"/>
      <c r="AD5309" s="25"/>
      <c r="AE5309" s="25"/>
    </row>
    <row r="5310">
      <c r="A5310" s="78"/>
      <c r="B5310" s="78"/>
      <c r="C5310" s="78"/>
      <c r="D5310" s="78"/>
      <c r="E5310" s="78"/>
      <c r="F5310" s="78"/>
      <c r="H5310" s="78"/>
      <c r="L5310" s="78"/>
      <c r="P5310" s="25"/>
      <c r="AB5310" s="25"/>
      <c r="AD5310" s="25"/>
      <c r="AE5310" s="25"/>
    </row>
    <row r="5311">
      <c r="A5311" s="78"/>
      <c r="B5311" s="78"/>
      <c r="C5311" s="78"/>
      <c r="D5311" s="78"/>
      <c r="E5311" s="78"/>
      <c r="F5311" s="78"/>
      <c r="H5311" s="78"/>
      <c r="L5311" s="78"/>
      <c r="P5311" s="25"/>
      <c r="AB5311" s="25"/>
      <c r="AD5311" s="25"/>
      <c r="AE5311" s="25"/>
    </row>
    <row r="5312">
      <c r="A5312" s="78"/>
      <c r="B5312" s="78"/>
      <c r="C5312" s="78"/>
      <c r="D5312" s="78"/>
      <c r="E5312" s="78"/>
      <c r="F5312" s="78"/>
      <c r="H5312" s="78"/>
      <c r="L5312" s="78"/>
      <c r="P5312" s="25"/>
      <c r="AB5312" s="25"/>
      <c r="AD5312" s="25"/>
      <c r="AE5312" s="25"/>
    </row>
    <row r="5313">
      <c r="A5313" s="78"/>
      <c r="B5313" s="78"/>
      <c r="C5313" s="78"/>
      <c r="D5313" s="78"/>
      <c r="E5313" s="78"/>
      <c r="F5313" s="78"/>
      <c r="H5313" s="78"/>
      <c r="L5313" s="78"/>
      <c r="P5313" s="25"/>
      <c r="AB5313" s="25"/>
      <c r="AD5313" s="25"/>
      <c r="AE5313" s="25"/>
    </row>
    <row r="5314">
      <c r="A5314" s="78"/>
      <c r="B5314" s="78"/>
      <c r="C5314" s="78"/>
      <c r="D5314" s="78"/>
      <c r="E5314" s="78"/>
      <c r="F5314" s="78"/>
      <c r="H5314" s="78"/>
      <c r="L5314" s="78"/>
      <c r="P5314" s="25"/>
      <c r="AB5314" s="25"/>
      <c r="AD5314" s="25"/>
      <c r="AE5314" s="25"/>
    </row>
    <row r="5315">
      <c r="A5315" s="78"/>
      <c r="B5315" s="78"/>
      <c r="C5315" s="78"/>
      <c r="D5315" s="78"/>
      <c r="E5315" s="78"/>
      <c r="F5315" s="78"/>
      <c r="H5315" s="78"/>
      <c r="L5315" s="78"/>
      <c r="P5315" s="25"/>
      <c r="AB5315" s="25"/>
      <c r="AD5315" s="25"/>
      <c r="AE5315" s="25"/>
    </row>
    <row r="5316">
      <c r="A5316" s="78"/>
      <c r="B5316" s="78"/>
      <c r="C5316" s="78"/>
      <c r="D5316" s="78"/>
      <c r="E5316" s="78"/>
      <c r="F5316" s="78"/>
      <c r="H5316" s="78"/>
      <c r="L5316" s="78"/>
      <c r="P5316" s="25"/>
      <c r="AB5316" s="25"/>
      <c r="AD5316" s="25"/>
      <c r="AE5316" s="25"/>
    </row>
    <row r="5317">
      <c r="A5317" s="78"/>
      <c r="B5317" s="78"/>
      <c r="C5317" s="78"/>
      <c r="D5317" s="78"/>
      <c r="E5317" s="78"/>
      <c r="F5317" s="78"/>
      <c r="H5317" s="78"/>
      <c r="L5317" s="78"/>
      <c r="P5317" s="25"/>
      <c r="AB5317" s="25"/>
      <c r="AD5317" s="25"/>
      <c r="AE5317" s="25"/>
    </row>
    <row r="5318">
      <c r="A5318" s="78"/>
      <c r="B5318" s="78"/>
      <c r="C5318" s="78"/>
      <c r="D5318" s="78"/>
      <c r="E5318" s="78"/>
      <c r="F5318" s="78"/>
      <c r="H5318" s="78"/>
      <c r="L5318" s="78"/>
      <c r="P5318" s="25"/>
      <c r="AB5318" s="25"/>
      <c r="AD5318" s="25"/>
      <c r="AE5318" s="25"/>
    </row>
    <row r="5319">
      <c r="A5319" s="78"/>
      <c r="B5319" s="78"/>
      <c r="C5319" s="78"/>
      <c r="D5319" s="78"/>
      <c r="E5319" s="78"/>
      <c r="F5319" s="78"/>
      <c r="H5319" s="78"/>
      <c r="L5319" s="78"/>
      <c r="P5319" s="25"/>
      <c r="AB5319" s="25"/>
      <c r="AD5319" s="25"/>
      <c r="AE5319" s="25"/>
    </row>
    <row r="5320">
      <c r="A5320" s="78"/>
      <c r="B5320" s="78"/>
      <c r="C5320" s="78"/>
      <c r="D5320" s="78"/>
      <c r="E5320" s="78"/>
      <c r="F5320" s="78"/>
      <c r="H5320" s="78"/>
      <c r="L5320" s="78"/>
      <c r="P5320" s="25"/>
      <c r="AB5320" s="25"/>
      <c r="AD5320" s="25"/>
      <c r="AE5320" s="25"/>
    </row>
    <row r="5321">
      <c r="A5321" s="78"/>
      <c r="B5321" s="78"/>
      <c r="C5321" s="78"/>
      <c r="D5321" s="78"/>
      <c r="E5321" s="78"/>
      <c r="F5321" s="78"/>
      <c r="H5321" s="78"/>
      <c r="L5321" s="78"/>
      <c r="P5321" s="25"/>
      <c r="AB5321" s="25"/>
      <c r="AD5321" s="25"/>
      <c r="AE5321" s="25"/>
    </row>
    <row r="5322">
      <c r="A5322" s="78"/>
      <c r="B5322" s="78"/>
      <c r="C5322" s="78"/>
      <c r="D5322" s="78"/>
      <c r="E5322" s="78"/>
      <c r="F5322" s="78"/>
      <c r="H5322" s="78"/>
      <c r="L5322" s="78"/>
      <c r="P5322" s="25"/>
      <c r="AB5322" s="25"/>
      <c r="AD5322" s="25"/>
      <c r="AE5322" s="25"/>
    </row>
    <row r="5323">
      <c r="A5323" s="78"/>
      <c r="B5323" s="78"/>
      <c r="C5323" s="78"/>
      <c r="D5323" s="78"/>
      <c r="E5323" s="78"/>
      <c r="F5323" s="78"/>
      <c r="P5323" s="25"/>
      <c r="AB5323" s="25"/>
      <c r="AD5323" s="25"/>
      <c r="AE5323" s="25"/>
    </row>
    <row r="5324">
      <c r="A5324" s="78"/>
      <c r="B5324" s="78"/>
      <c r="C5324" s="78"/>
      <c r="D5324" s="78"/>
      <c r="E5324" s="78"/>
      <c r="F5324" s="78"/>
      <c r="H5324" s="78"/>
      <c r="I5324" s="78"/>
      <c r="P5324" s="25"/>
      <c r="AB5324" s="25"/>
      <c r="AD5324" s="25"/>
      <c r="AE5324" s="25"/>
    </row>
    <row r="5325">
      <c r="A5325" s="78"/>
      <c r="B5325" s="78"/>
      <c r="C5325" s="78"/>
      <c r="D5325" s="78"/>
      <c r="E5325" s="78"/>
      <c r="F5325" s="78"/>
      <c r="P5325" s="25"/>
      <c r="AB5325" s="25"/>
      <c r="AD5325" s="25"/>
      <c r="AE5325" s="25"/>
    </row>
    <row r="5326">
      <c r="A5326" s="78"/>
      <c r="B5326" s="78"/>
      <c r="C5326" s="78"/>
      <c r="D5326" s="78"/>
      <c r="E5326" s="78"/>
      <c r="F5326" s="78"/>
      <c r="P5326" s="25"/>
      <c r="AB5326" s="25"/>
      <c r="AD5326" s="25"/>
      <c r="AE5326" s="25"/>
    </row>
    <row r="5327">
      <c r="A5327" s="78"/>
      <c r="B5327" s="78"/>
      <c r="C5327" s="78"/>
      <c r="D5327" s="78"/>
      <c r="E5327" s="78"/>
      <c r="F5327" s="78"/>
      <c r="P5327" s="25"/>
      <c r="AB5327" s="25"/>
      <c r="AD5327" s="25"/>
      <c r="AE5327" s="25"/>
    </row>
    <row r="5328">
      <c r="A5328" s="78"/>
      <c r="B5328" s="78"/>
      <c r="C5328" s="78"/>
      <c r="D5328" s="78"/>
      <c r="E5328" s="78"/>
      <c r="F5328" s="78"/>
      <c r="P5328" s="25"/>
      <c r="AB5328" s="25"/>
      <c r="AD5328" s="25"/>
      <c r="AE5328" s="25"/>
    </row>
    <row r="5329">
      <c r="A5329" s="78"/>
      <c r="B5329" s="78"/>
      <c r="C5329" s="78"/>
      <c r="D5329" s="78"/>
      <c r="E5329" s="78"/>
      <c r="F5329" s="78"/>
      <c r="P5329" s="25"/>
      <c r="AB5329" s="25"/>
      <c r="AD5329" s="25"/>
      <c r="AE5329" s="25"/>
    </row>
    <row r="5330">
      <c r="A5330" s="78"/>
      <c r="B5330" s="78"/>
      <c r="C5330" s="78"/>
      <c r="D5330" s="78"/>
      <c r="E5330" s="78"/>
      <c r="F5330" s="78"/>
      <c r="P5330" s="25"/>
      <c r="AB5330" s="25"/>
      <c r="AD5330" s="25"/>
      <c r="AE5330" s="25"/>
    </row>
    <row r="5331">
      <c r="A5331" s="78"/>
      <c r="B5331" s="78"/>
      <c r="C5331" s="78"/>
      <c r="D5331" s="78"/>
      <c r="E5331" s="78"/>
      <c r="F5331" s="78"/>
      <c r="P5331" s="25"/>
      <c r="AB5331" s="25"/>
      <c r="AD5331" s="25"/>
      <c r="AE5331" s="25"/>
    </row>
    <row r="5332">
      <c r="A5332" s="78"/>
      <c r="B5332" s="78"/>
      <c r="C5332" s="78"/>
      <c r="D5332" s="78"/>
      <c r="E5332" s="78"/>
      <c r="F5332" s="78"/>
      <c r="P5332" s="25"/>
      <c r="AB5332" s="25"/>
      <c r="AD5332" s="25"/>
      <c r="AE5332" s="25"/>
    </row>
    <row r="5333">
      <c r="A5333" s="78"/>
      <c r="B5333" s="78"/>
      <c r="C5333" s="78"/>
      <c r="D5333" s="78"/>
      <c r="E5333" s="78"/>
      <c r="F5333" s="78"/>
      <c r="P5333" s="25"/>
      <c r="AB5333" s="25"/>
      <c r="AD5333" s="25"/>
      <c r="AE5333" s="25"/>
    </row>
    <row r="5334">
      <c r="A5334" s="78"/>
      <c r="B5334" s="78"/>
      <c r="C5334" s="78"/>
      <c r="D5334" s="78"/>
      <c r="E5334" s="78"/>
      <c r="F5334" s="78"/>
      <c r="P5334" s="25"/>
      <c r="AB5334" s="25"/>
      <c r="AD5334" s="25"/>
      <c r="AE5334" s="25"/>
    </row>
    <row r="5335">
      <c r="A5335" s="78"/>
      <c r="B5335" s="78"/>
      <c r="C5335" s="78"/>
      <c r="D5335" s="78"/>
      <c r="E5335" s="78"/>
      <c r="F5335" s="78"/>
      <c r="P5335" s="25"/>
      <c r="AB5335" s="25"/>
      <c r="AD5335" s="25"/>
      <c r="AE5335" s="25"/>
    </row>
    <row r="5336">
      <c r="A5336" s="78"/>
      <c r="B5336" s="78"/>
      <c r="C5336" s="78"/>
      <c r="D5336" s="78"/>
      <c r="E5336" s="78"/>
      <c r="F5336" s="78"/>
      <c r="P5336" s="25"/>
      <c r="AB5336" s="25"/>
      <c r="AD5336" s="25"/>
      <c r="AE5336" s="25"/>
    </row>
    <row r="5337">
      <c r="A5337" s="78"/>
      <c r="B5337" s="78"/>
      <c r="C5337" s="78"/>
      <c r="D5337" s="78"/>
      <c r="E5337" s="78"/>
      <c r="F5337" s="78"/>
      <c r="P5337" s="25"/>
      <c r="AB5337" s="25"/>
      <c r="AD5337" s="25"/>
      <c r="AE5337" s="25"/>
    </row>
    <row r="5338">
      <c r="A5338" s="78"/>
      <c r="B5338" s="78"/>
      <c r="C5338" s="78"/>
      <c r="D5338" s="78"/>
      <c r="E5338" s="78"/>
      <c r="F5338" s="78"/>
      <c r="P5338" s="25"/>
      <c r="AB5338" s="25"/>
      <c r="AD5338" s="25"/>
      <c r="AE5338" s="25"/>
    </row>
    <row r="5339">
      <c r="A5339" s="78"/>
      <c r="B5339" s="78"/>
      <c r="C5339" s="78"/>
      <c r="D5339" s="78"/>
      <c r="E5339" s="78"/>
      <c r="F5339" s="78"/>
      <c r="P5339" s="25"/>
      <c r="AB5339" s="25"/>
      <c r="AD5339" s="25"/>
      <c r="AE5339" s="25"/>
    </row>
    <row r="5340">
      <c r="A5340" s="78"/>
      <c r="B5340" s="78"/>
      <c r="C5340" s="78"/>
      <c r="D5340" s="78"/>
      <c r="E5340" s="78"/>
      <c r="F5340" s="78"/>
      <c r="P5340" s="25"/>
      <c r="AB5340" s="25"/>
      <c r="AD5340" s="25"/>
      <c r="AE5340" s="25"/>
    </row>
    <row r="5341">
      <c r="A5341" s="78"/>
      <c r="B5341" s="78"/>
      <c r="C5341" s="78"/>
      <c r="D5341" s="78"/>
      <c r="E5341" s="78"/>
      <c r="F5341" s="78"/>
      <c r="P5341" s="25"/>
      <c r="AB5341" s="25"/>
      <c r="AD5341" s="25"/>
      <c r="AE5341" s="25"/>
    </row>
    <row r="5342">
      <c r="A5342" s="78"/>
      <c r="B5342" s="78"/>
      <c r="C5342" s="78"/>
      <c r="D5342" s="78"/>
      <c r="E5342" s="78"/>
      <c r="F5342" s="78"/>
      <c r="P5342" s="25"/>
      <c r="AB5342" s="25"/>
      <c r="AD5342" s="25"/>
      <c r="AE5342" s="25"/>
    </row>
    <row r="5343">
      <c r="A5343" s="78"/>
      <c r="B5343" s="78"/>
      <c r="C5343" s="78"/>
      <c r="D5343" s="78"/>
      <c r="E5343" s="78"/>
      <c r="F5343" s="78"/>
      <c r="P5343" s="25"/>
      <c r="AB5343" s="25"/>
      <c r="AD5343" s="25"/>
      <c r="AE5343" s="25"/>
    </row>
    <row r="5344">
      <c r="A5344" s="78"/>
      <c r="B5344" s="78"/>
      <c r="C5344" s="78"/>
      <c r="D5344" s="78"/>
      <c r="E5344" s="78"/>
      <c r="F5344" s="78"/>
      <c r="P5344" s="25"/>
      <c r="AB5344" s="25"/>
      <c r="AD5344" s="25"/>
      <c r="AE5344" s="25"/>
    </row>
    <row r="5345">
      <c r="A5345" s="78"/>
      <c r="B5345" s="78"/>
      <c r="C5345" s="78"/>
      <c r="D5345" s="78"/>
      <c r="E5345" s="78"/>
      <c r="F5345" s="78"/>
      <c r="M5345" s="78"/>
      <c r="N5345" s="78"/>
      <c r="P5345" s="25"/>
      <c r="AB5345" s="25"/>
      <c r="AD5345" s="25"/>
      <c r="AE5345" s="25"/>
    </row>
    <row r="5346">
      <c r="A5346" s="78"/>
      <c r="B5346" s="78"/>
      <c r="C5346" s="78"/>
      <c r="D5346" s="78"/>
      <c r="E5346" s="78"/>
      <c r="F5346" s="78"/>
      <c r="P5346" s="25"/>
      <c r="AB5346" s="25"/>
      <c r="AD5346" s="25"/>
      <c r="AE5346" s="25"/>
    </row>
    <row r="5347">
      <c r="A5347" s="78"/>
      <c r="B5347" s="78"/>
      <c r="C5347" s="78"/>
      <c r="D5347" s="78"/>
      <c r="E5347" s="78"/>
      <c r="F5347" s="78"/>
      <c r="H5347" s="78"/>
      <c r="I5347" s="78"/>
      <c r="P5347" s="25"/>
      <c r="AB5347" s="25"/>
      <c r="AD5347" s="25"/>
      <c r="AE5347" s="25"/>
    </row>
    <row r="5348">
      <c r="A5348" s="78"/>
      <c r="B5348" s="78"/>
      <c r="C5348" s="78"/>
      <c r="D5348" s="78"/>
      <c r="E5348" s="78"/>
      <c r="F5348" s="78"/>
      <c r="H5348" s="78"/>
      <c r="I5348" s="78"/>
      <c r="P5348" s="25"/>
      <c r="AB5348" s="25"/>
      <c r="AD5348" s="25"/>
      <c r="AE5348" s="25"/>
    </row>
    <row r="5349">
      <c r="A5349" s="78"/>
      <c r="B5349" s="78"/>
      <c r="C5349" s="78"/>
      <c r="D5349" s="78"/>
      <c r="E5349" s="78"/>
      <c r="F5349" s="78"/>
      <c r="H5349" s="78"/>
      <c r="I5349" s="78"/>
      <c r="P5349" s="25"/>
      <c r="AB5349" s="25"/>
      <c r="AD5349" s="25"/>
      <c r="AE5349" s="25"/>
    </row>
    <row r="5350">
      <c r="A5350" s="78"/>
      <c r="B5350" s="78"/>
      <c r="C5350" s="78"/>
      <c r="D5350" s="78"/>
      <c r="E5350" s="78"/>
      <c r="F5350" s="78"/>
      <c r="H5350" s="78"/>
      <c r="I5350" s="78"/>
      <c r="P5350" s="25"/>
      <c r="AB5350" s="25"/>
      <c r="AD5350" s="25"/>
      <c r="AE5350" s="25"/>
    </row>
    <row r="5351">
      <c r="A5351" s="78"/>
      <c r="B5351" s="78"/>
      <c r="C5351" s="78"/>
      <c r="D5351" s="78"/>
      <c r="E5351" s="78"/>
      <c r="F5351" s="78"/>
      <c r="H5351" s="78"/>
      <c r="I5351" s="78"/>
      <c r="P5351" s="25"/>
      <c r="AB5351" s="25"/>
      <c r="AD5351" s="25"/>
      <c r="AE5351" s="25"/>
    </row>
    <row r="5352">
      <c r="A5352" s="78"/>
      <c r="B5352" s="78"/>
      <c r="C5352" s="78"/>
      <c r="D5352" s="78"/>
      <c r="E5352" s="78"/>
      <c r="F5352" s="78"/>
      <c r="H5352" s="78"/>
      <c r="I5352" s="78"/>
      <c r="P5352" s="25"/>
      <c r="AB5352" s="25"/>
      <c r="AD5352" s="25"/>
      <c r="AE5352" s="25"/>
    </row>
    <row r="5353">
      <c r="A5353" s="78"/>
      <c r="B5353" s="78"/>
      <c r="C5353" s="78"/>
      <c r="D5353" s="78"/>
      <c r="E5353" s="78"/>
      <c r="F5353" s="78"/>
      <c r="H5353" s="78"/>
      <c r="I5353" s="78"/>
      <c r="P5353" s="25"/>
      <c r="AB5353" s="25"/>
      <c r="AD5353" s="25"/>
      <c r="AE5353" s="25"/>
    </row>
    <row r="5354">
      <c r="A5354" s="78"/>
      <c r="B5354" s="78"/>
      <c r="C5354" s="78"/>
      <c r="D5354" s="78"/>
      <c r="E5354" s="78"/>
      <c r="F5354" s="78"/>
      <c r="H5354" s="78"/>
      <c r="I5354" s="78"/>
      <c r="P5354" s="25"/>
      <c r="AB5354" s="25"/>
      <c r="AD5354" s="25"/>
      <c r="AE5354" s="25"/>
    </row>
    <row r="5355">
      <c r="A5355" s="78"/>
      <c r="B5355" s="78"/>
      <c r="C5355" s="78"/>
      <c r="D5355" s="78"/>
      <c r="E5355" s="78"/>
      <c r="F5355" s="78"/>
      <c r="H5355" s="78"/>
      <c r="I5355" s="78"/>
      <c r="P5355" s="25"/>
      <c r="AB5355" s="25"/>
      <c r="AD5355" s="25"/>
      <c r="AE5355" s="25"/>
    </row>
    <row r="5356">
      <c r="A5356" s="78"/>
      <c r="B5356" s="78"/>
      <c r="C5356" s="78"/>
      <c r="D5356" s="78"/>
      <c r="E5356" s="78"/>
      <c r="F5356" s="78"/>
      <c r="H5356" s="78"/>
      <c r="I5356" s="78"/>
      <c r="P5356" s="25"/>
      <c r="AB5356" s="25"/>
      <c r="AD5356" s="25"/>
      <c r="AE5356" s="25"/>
    </row>
    <row r="5357">
      <c r="A5357" s="78"/>
      <c r="B5357" s="78"/>
      <c r="C5357" s="78"/>
      <c r="D5357" s="78"/>
      <c r="E5357" s="78"/>
      <c r="F5357" s="78"/>
      <c r="H5357" s="78"/>
      <c r="I5357" s="78"/>
      <c r="P5357" s="25"/>
      <c r="AB5357" s="25"/>
      <c r="AD5357" s="25"/>
      <c r="AE5357" s="25"/>
    </row>
    <row r="5358">
      <c r="A5358" s="78"/>
      <c r="B5358" s="78"/>
      <c r="C5358" s="78"/>
      <c r="D5358" s="78"/>
      <c r="E5358" s="78"/>
      <c r="F5358" s="78"/>
      <c r="H5358" s="78"/>
      <c r="I5358" s="78"/>
      <c r="P5358" s="25"/>
      <c r="AB5358" s="25"/>
      <c r="AD5358" s="25"/>
      <c r="AE5358" s="25"/>
    </row>
    <row r="5359">
      <c r="A5359" s="78"/>
      <c r="B5359" s="78"/>
      <c r="C5359" s="78"/>
      <c r="D5359" s="78"/>
      <c r="E5359" s="78"/>
      <c r="F5359" s="78"/>
      <c r="H5359" s="78"/>
      <c r="I5359" s="78"/>
      <c r="P5359" s="25"/>
      <c r="AB5359" s="25"/>
      <c r="AD5359" s="25"/>
      <c r="AE5359" s="25"/>
    </row>
    <row r="5360">
      <c r="A5360" s="78"/>
      <c r="B5360" s="78"/>
      <c r="C5360" s="78"/>
      <c r="D5360" s="78"/>
      <c r="E5360" s="78"/>
      <c r="F5360" s="78"/>
      <c r="H5360" s="78"/>
      <c r="I5360" s="78"/>
      <c r="P5360" s="25"/>
      <c r="AB5360" s="25"/>
      <c r="AD5360" s="25"/>
      <c r="AE5360" s="25"/>
    </row>
    <row r="5361">
      <c r="A5361" s="78"/>
      <c r="B5361" s="78"/>
      <c r="C5361" s="78"/>
      <c r="D5361" s="78"/>
      <c r="E5361" s="78"/>
      <c r="F5361" s="78"/>
      <c r="H5361" s="78"/>
      <c r="I5361" s="78"/>
      <c r="P5361" s="25"/>
      <c r="AB5361" s="25"/>
      <c r="AD5361" s="25"/>
      <c r="AE5361" s="25"/>
    </row>
    <row r="5362">
      <c r="A5362" s="78"/>
      <c r="B5362" s="78"/>
      <c r="C5362" s="78"/>
      <c r="D5362" s="78"/>
      <c r="E5362" s="78"/>
      <c r="F5362" s="78"/>
      <c r="P5362" s="25"/>
      <c r="AB5362" s="25"/>
      <c r="AD5362" s="25"/>
      <c r="AE5362" s="25"/>
    </row>
    <row r="5363">
      <c r="A5363" s="78"/>
      <c r="B5363" s="78"/>
      <c r="C5363" s="78"/>
      <c r="D5363" s="78"/>
      <c r="E5363" s="78"/>
      <c r="F5363" s="78"/>
      <c r="H5363" s="78"/>
      <c r="I5363" s="78"/>
      <c r="P5363" s="25"/>
      <c r="AB5363" s="25"/>
      <c r="AD5363" s="25"/>
      <c r="AE5363" s="25"/>
    </row>
    <row r="5364">
      <c r="A5364" s="78"/>
      <c r="B5364" s="78"/>
      <c r="C5364" s="78"/>
      <c r="D5364" s="78"/>
      <c r="E5364" s="78"/>
      <c r="F5364" s="78"/>
      <c r="P5364" s="25"/>
      <c r="AB5364" s="25"/>
      <c r="AD5364" s="25"/>
      <c r="AE5364" s="25"/>
    </row>
    <row r="5365">
      <c r="A5365" s="78"/>
      <c r="B5365" s="78"/>
      <c r="C5365" s="78"/>
      <c r="D5365" s="78"/>
      <c r="E5365" s="78"/>
      <c r="F5365" s="78"/>
      <c r="P5365" s="25"/>
      <c r="AB5365" s="25"/>
      <c r="AD5365" s="25"/>
      <c r="AE5365" s="25"/>
    </row>
    <row r="5366">
      <c r="A5366" s="78"/>
      <c r="B5366" s="78"/>
      <c r="C5366" s="78"/>
      <c r="D5366" s="78"/>
      <c r="E5366" s="78"/>
      <c r="F5366" s="78"/>
      <c r="P5366" s="25"/>
      <c r="AB5366" s="25"/>
      <c r="AD5366" s="25"/>
      <c r="AE5366" s="25"/>
    </row>
    <row r="5367">
      <c r="A5367" s="78"/>
      <c r="B5367" s="78"/>
      <c r="C5367" s="78"/>
      <c r="D5367" s="78"/>
      <c r="E5367" s="78"/>
      <c r="F5367" s="78"/>
      <c r="P5367" s="25"/>
      <c r="AB5367" s="25"/>
      <c r="AD5367" s="25"/>
      <c r="AE5367" s="25"/>
    </row>
    <row r="5368">
      <c r="A5368" s="78"/>
      <c r="B5368" s="78"/>
      <c r="C5368" s="78"/>
      <c r="D5368" s="78"/>
      <c r="E5368" s="78"/>
      <c r="F5368" s="78"/>
      <c r="H5368" s="78"/>
      <c r="I5368" s="78"/>
      <c r="K5368" s="78"/>
      <c r="P5368" s="25"/>
      <c r="AB5368" s="25"/>
      <c r="AD5368" s="25"/>
      <c r="AE5368" s="25"/>
    </row>
    <row r="5369">
      <c r="A5369" s="78"/>
      <c r="B5369" s="78"/>
      <c r="C5369" s="78"/>
      <c r="D5369" s="78"/>
      <c r="E5369" s="78"/>
      <c r="F5369" s="78"/>
      <c r="H5369" s="78"/>
      <c r="I5369" s="78"/>
      <c r="P5369" s="25"/>
      <c r="AB5369" s="25"/>
      <c r="AD5369" s="25"/>
      <c r="AE5369" s="25"/>
    </row>
    <row r="5370">
      <c r="A5370" s="78"/>
      <c r="B5370" s="78"/>
      <c r="C5370" s="78"/>
      <c r="D5370" s="78"/>
      <c r="E5370" s="78"/>
      <c r="F5370" s="78"/>
      <c r="P5370" s="25"/>
      <c r="AB5370" s="25"/>
      <c r="AD5370" s="25"/>
      <c r="AE5370" s="25"/>
    </row>
    <row r="5371">
      <c r="A5371" s="78"/>
      <c r="B5371" s="78"/>
      <c r="C5371" s="78"/>
      <c r="D5371" s="78"/>
      <c r="E5371" s="78"/>
      <c r="F5371" s="78"/>
      <c r="P5371" s="25"/>
      <c r="AB5371" s="25"/>
      <c r="AD5371" s="25"/>
      <c r="AE5371" s="25"/>
    </row>
    <row r="5372">
      <c r="A5372" s="78"/>
      <c r="B5372" s="78"/>
      <c r="C5372" s="78"/>
      <c r="D5372" s="78"/>
      <c r="E5372" s="78"/>
      <c r="F5372" s="78"/>
      <c r="P5372" s="25"/>
      <c r="AB5372" s="25"/>
      <c r="AD5372" s="25"/>
      <c r="AE5372" s="25"/>
    </row>
    <row r="5373">
      <c r="A5373" s="78"/>
      <c r="B5373" s="78"/>
      <c r="C5373" s="78"/>
      <c r="D5373" s="78"/>
      <c r="E5373" s="78"/>
      <c r="F5373" s="78"/>
      <c r="P5373" s="25"/>
      <c r="AB5373" s="25"/>
      <c r="AD5373" s="25"/>
      <c r="AE5373" s="25"/>
    </row>
    <row r="5374">
      <c r="A5374" s="78"/>
      <c r="B5374" s="78"/>
      <c r="C5374" s="78"/>
      <c r="D5374" s="78"/>
      <c r="E5374" s="78"/>
      <c r="F5374" s="78"/>
      <c r="H5374" s="78"/>
      <c r="I5374" s="78"/>
      <c r="K5374" s="78"/>
      <c r="P5374" s="25"/>
      <c r="AB5374" s="25"/>
      <c r="AD5374" s="25"/>
      <c r="AE5374" s="25"/>
    </row>
    <row r="5375">
      <c r="A5375" s="78"/>
      <c r="B5375" s="78"/>
      <c r="C5375" s="78"/>
      <c r="D5375" s="78"/>
      <c r="E5375" s="78"/>
      <c r="F5375" s="78"/>
      <c r="H5375" s="78"/>
      <c r="I5375" s="78"/>
      <c r="K5375" s="78"/>
      <c r="P5375" s="25"/>
      <c r="AB5375" s="25"/>
      <c r="AD5375" s="25"/>
      <c r="AE5375" s="25"/>
    </row>
    <row r="5376">
      <c r="A5376" s="78"/>
      <c r="B5376" s="78"/>
      <c r="C5376" s="78"/>
      <c r="D5376" s="78"/>
      <c r="E5376" s="78"/>
      <c r="F5376" s="78"/>
      <c r="P5376" s="25"/>
      <c r="AB5376" s="25"/>
      <c r="AD5376" s="25"/>
      <c r="AE5376" s="25"/>
    </row>
    <row r="5377">
      <c r="A5377" s="78"/>
      <c r="B5377" s="78"/>
      <c r="C5377" s="78"/>
      <c r="D5377" s="78"/>
      <c r="E5377" s="78"/>
      <c r="F5377" s="78"/>
      <c r="P5377" s="25"/>
      <c r="AB5377" s="25"/>
      <c r="AD5377" s="25"/>
      <c r="AE5377" s="25"/>
    </row>
    <row r="5378">
      <c r="A5378" s="78"/>
      <c r="B5378" s="78"/>
      <c r="C5378" s="78"/>
      <c r="D5378" s="78"/>
      <c r="E5378" s="78"/>
      <c r="F5378" s="78"/>
      <c r="H5378" s="78"/>
      <c r="I5378" s="78"/>
      <c r="K5378" s="78"/>
      <c r="P5378" s="25"/>
      <c r="AB5378" s="25"/>
      <c r="AD5378" s="25"/>
      <c r="AE5378" s="25"/>
    </row>
    <row r="5379">
      <c r="A5379" s="78"/>
      <c r="B5379" s="78"/>
      <c r="C5379" s="78"/>
      <c r="D5379" s="78"/>
      <c r="E5379" s="78"/>
      <c r="F5379" s="78"/>
      <c r="P5379" s="25"/>
      <c r="AB5379" s="25"/>
      <c r="AD5379" s="25"/>
      <c r="AE5379" s="25"/>
    </row>
    <row r="5380">
      <c r="A5380" s="78"/>
      <c r="B5380" s="78"/>
      <c r="C5380" s="78"/>
      <c r="D5380" s="78"/>
      <c r="E5380" s="78"/>
      <c r="F5380" s="78"/>
      <c r="H5380" s="78"/>
      <c r="I5380" s="78"/>
      <c r="K5380" s="78"/>
      <c r="P5380" s="25"/>
      <c r="AB5380" s="25"/>
      <c r="AD5380" s="25"/>
      <c r="AE5380" s="25"/>
    </row>
    <row r="5381">
      <c r="A5381" s="78"/>
      <c r="B5381" s="78"/>
      <c r="C5381" s="78"/>
      <c r="D5381" s="78"/>
      <c r="E5381" s="78"/>
      <c r="F5381" s="78"/>
      <c r="H5381" s="78"/>
      <c r="I5381" s="78"/>
      <c r="K5381" s="78"/>
      <c r="P5381" s="25"/>
      <c r="AB5381" s="25"/>
      <c r="AD5381" s="25"/>
      <c r="AE5381" s="25"/>
    </row>
    <row r="5382">
      <c r="A5382" s="78"/>
      <c r="B5382" s="78"/>
      <c r="C5382" s="78"/>
      <c r="D5382" s="78"/>
      <c r="E5382" s="78"/>
      <c r="F5382" s="78"/>
      <c r="P5382" s="25"/>
      <c r="AB5382" s="25"/>
      <c r="AD5382" s="25"/>
      <c r="AE5382" s="25"/>
    </row>
    <row r="5383">
      <c r="A5383" s="78"/>
      <c r="B5383" s="78"/>
      <c r="C5383" s="78"/>
      <c r="D5383" s="78"/>
      <c r="E5383" s="78"/>
      <c r="F5383" s="78"/>
      <c r="P5383" s="25"/>
      <c r="AB5383" s="25"/>
      <c r="AD5383" s="25"/>
      <c r="AE5383" s="25"/>
    </row>
    <row r="5384">
      <c r="A5384" s="78"/>
      <c r="B5384" s="78"/>
      <c r="C5384" s="78"/>
      <c r="D5384" s="78"/>
      <c r="E5384" s="78"/>
      <c r="F5384" s="78"/>
      <c r="P5384" s="25"/>
      <c r="AB5384" s="25"/>
      <c r="AD5384" s="25"/>
      <c r="AE5384" s="25"/>
    </row>
    <row r="5385">
      <c r="A5385" s="78"/>
      <c r="B5385" s="78"/>
      <c r="C5385" s="78"/>
      <c r="D5385" s="78"/>
      <c r="E5385" s="78"/>
      <c r="F5385" s="78"/>
      <c r="P5385" s="25"/>
      <c r="AB5385" s="25"/>
      <c r="AD5385" s="25"/>
      <c r="AE5385" s="25"/>
    </row>
    <row r="5386">
      <c r="A5386" s="78"/>
      <c r="B5386" s="78"/>
      <c r="C5386" s="78"/>
      <c r="D5386" s="78"/>
      <c r="E5386" s="78"/>
      <c r="F5386" s="78"/>
      <c r="P5386" s="25"/>
      <c r="AB5386" s="25"/>
      <c r="AD5386" s="25"/>
      <c r="AE5386" s="25"/>
    </row>
    <row r="5387">
      <c r="A5387" s="78"/>
      <c r="B5387" s="78"/>
      <c r="C5387" s="78"/>
      <c r="D5387" s="78"/>
      <c r="E5387" s="78"/>
      <c r="F5387" s="78"/>
      <c r="H5387" s="78"/>
      <c r="I5387" s="78"/>
      <c r="P5387" s="25"/>
      <c r="AB5387" s="25"/>
      <c r="AD5387" s="25"/>
      <c r="AE5387" s="25"/>
    </row>
    <row r="5388">
      <c r="A5388" s="78"/>
      <c r="B5388" s="78"/>
      <c r="C5388" s="78"/>
      <c r="D5388" s="78"/>
      <c r="E5388" s="78"/>
      <c r="F5388" s="78"/>
      <c r="P5388" s="25"/>
      <c r="AB5388" s="25"/>
      <c r="AD5388" s="25"/>
      <c r="AE5388" s="25"/>
    </row>
    <row r="5389">
      <c r="A5389" s="78"/>
      <c r="B5389" s="78"/>
      <c r="C5389" s="78"/>
      <c r="D5389" s="78"/>
      <c r="E5389" s="78"/>
      <c r="F5389" s="78"/>
      <c r="P5389" s="25"/>
      <c r="AB5389" s="25"/>
      <c r="AD5389" s="25"/>
      <c r="AE5389" s="25"/>
    </row>
    <row r="5390">
      <c r="A5390" s="78"/>
      <c r="B5390" s="78"/>
      <c r="C5390" s="78"/>
      <c r="D5390" s="78"/>
      <c r="E5390" s="78"/>
      <c r="F5390" s="78"/>
      <c r="H5390" s="78"/>
      <c r="I5390" s="78"/>
      <c r="K5390" s="78"/>
      <c r="P5390" s="25"/>
      <c r="AB5390" s="25"/>
      <c r="AD5390" s="25"/>
      <c r="AE5390" s="25"/>
    </row>
    <row r="5391">
      <c r="A5391" s="78"/>
      <c r="B5391" s="78"/>
      <c r="C5391" s="78"/>
      <c r="D5391" s="78"/>
      <c r="E5391" s="78"/>
      <c r="F5391" s="78"/>
      <c r="P5391" s="25"/>
      <c r="AB5391" s="25"/>
      <c r="AD5391" s="25"/>
      <c r="AE5391" s="25"/>
    </row>
    <row r="5392">
      <c r="A5392" s="78"/>
      <c r="B5392" s="78"/>
      <c r="C5392" s="78"/>
      <c r="D5392" s="78"/>
      <c r="E5392" s="78"/>
      <c r="F5392" s="78"/>
      <c r="H5392" s="78"/>
      <c r="I5392" s="78"/>
      <c r="K5392" s="78"/>
      <c r="P5392" s="25"/>
      <c r="AB5392" s="25"/>
      <c r="AD5392" s="25"/>
      <c r="AE5392" s="25"/>
    </row>
    <row r="5393">
      <c r="A5393" s="78"/>
      <c r="B5393" s="78"/>
      <c r="C5393" s="78"/>
      <c r="D5393" s="78"/>
      <c r="E5393" s="78"/>
      <c r="F5393" s="78"/>
      <c r="P5393" s="25"/>
      <c r="AB5393" s="25"/>
      <c r="AD5393" s="25"/>
      <c r="AE5393" s="25"/>
    </row>
    <row r="5394">
      <c r="A5394" s="78"/>
      <c r="B5394" s="78"/>
      <c r="C5394" s="78"/>
      <c r="D5394" s="78"/>
      <c r="E5394" s="78"/>
      <c r="F5394" s="78"/>
      <c r="P5394" s="25"/>
      <c r="AB5394" s="25"/>
      <c r="AD5394" s="25"/>
      <c r="AE5394" s="25"/>
    </row>
    <row r="5395">
      <c r="A5395" s="78"/>
      <c r="B5395" s="78"/>
      <c r="C5395" s="78"/>
      <c r="D5395" s="78"/>
      <c r="E5395" s="78"/>
      <c r="F5395" s="78"/>
      <c r="P5395" s="25"/>
      <c r="AB5395" s="25"/>
      <c r="AD5395" s="25"/>
      <c r="AE5395" s="25"/>
    </row>
    <row r="5396">
      <c r="A5396" s="78"/>
      <c r="B5396" s="78"/>
      <c r="C5396" s="78"/>
      <c r="D5396" s="78"/>
      <c r="E5396" s="78"/>
      <c r="F5396" s="78"/>
      <c r="P5396" s="25"/>
      <c r="AB5396" s="25"/>
      <c r="AD5396" s="25"/>
      <c r="AE5396" s="25"/>
    </row>
    <row r="5397">
      <c r="A5397" s="78"/>
      <c r="B5397" s="78"/>
      <c r="C5397" s="78"/>
      <c r="D5397" s="78"/>
      <c r="E5397" s="78"/>
      <c r="F5397" s="78"/>
      <c r="H5397" s="78"/>
      <c r="I5397" s="78"/>
      <c r="K5397" s="78"/>
      <c r="P5397" s="25"/>
      <c r="AB5397" s="25"/>
      <c r="AD5397" s="25"/>
      <c r="AE5397" s="25"/>
    </row>
    <row r="5398">
      <c r="A5398" s="78"/>
      <c r="B5398" s="78"/>
      <c r="C5398" s="78"/>
      <c r="D5398" s="78"/>
      <c r="E5398" s="78"/>
      <c r="F5398" s="78"/>
      <c r="H5398" s="78"/>
      <c r="I5398" s="78"/>
      <c r="K5398" s="78"/>
      <c r="P5398" s="25"/>
      <c r="AB5398" s="25"/>
      <c r="AD5398" s="25"/>
      <c r="AE5398" s="25"/>
    </row>
    <row r="5399">
      <c r="A5399" s="78"/>
      <c r="B5399" s="78"/>
      <c r="C5399" s="78"/>
      <c r="D5399" s="78"/>
      <c r="E5399" s="78"/>
      <c r="F5399" s="78"/>
      <c r="P5399" s="25"/>
      <c r="AB5399" s="25"/>
      <c r="AD5399" s="25"/>
      <c r="AE5399" s="25"/>
    </row>
    <row r="5400">
      <c r="A5400" s="78"/>
      <c r="B5400" s="78"/>
      <c r="C5400" s="78"/>
      <c r="D5400" s="78"/>
      <c r="E5400" s="78"/>
      <c r="F5400" s="78"/>
      <c r="P5400" s="25"/>
      <c r="AB5400" s="25"/>
      <c r="AD5400" s="25"/>
      <c r="AE5400" s="25"/>
    </row>
    <row r="5401">
      <c r="A5401" s="78"/>
      <c r="B5401" s="78"/>
      <c r="C5401" s="78"/>
      <c r="D5401" s="78"/>
      <c r="E5401" s="78"/>
      <c r="F5401" s="78"/>
      <c r="P5401" s="25"/>
      <c r="AB5401" s="25"/>
      <c r="AD5401" s="25"/>
      <c r="AE5401" s="25"/>
    </row>
    <row r="5402">
      <c r="A5402" s="78"/>
      <c r="B5402" s="78"/>
      <c r="C5402" s="78"/>
      <c r="D5402" s="78"/>
      <c r="E5402" s="78"/>
      <c r="F5402" s="78"/>
      <c r="P5402" s="25"/>
      <c r="AB5402" s="25"/>
      <c r="AD5402" s="25"/>
      <c r="AE5402" s="25"/>
    </row>
    <row r="5403">
      <c r="A5403" s="78"/>
      <c r="B5403" s="78"/>
      <c r="C5403" s="78"/>
      <c r="D5403" s="78"/>
      <c r="E5403" s="78"/>
      <c r="F5403" s="78"/>
      <c r="P5403" s="25"/>
      <c r="AB5403" s="25"/>
      <c r="AD5403" s="25"/>
      <c r="AE5403" s="25"/>
    </row>
    <row r="5404">
      <c r="A5404" s="78"/>
      <c r="B5404" s="78"/>
      <c r="C5404" s="78"/>
      <c r="D5404" s="78"/>
      <c r="E5404" s="78"/>
      <c r="F5404" s="78"/>
      <c r="P5404" s="25"/>
      <c r="AB5404" s="25"/>
      <c r="AD5404" s="25"/>
      <c r="AE5404" s="25"/>
    </row>
    <row r="5405">
      <c r="A5405" s="78"/>
      <c r="B5405" s="78"/>
      <c r="C5405" s="78"/>
      <c r="D5405" s="78"/>
      <c r="E5405" s="78"/>
      <c r="F5405" s="78"/>
      <c r="H5405" s="78"/>
      <c r="I5405" s="78"/>
      <c r="K5405" s="78"/>
      <c r="P5405" s="25"/>
      <c r="AB5405" s="25"/>
      <c r="AD5405" s="25"/>
      <c r="AE5405" s="25"/>
    </row>
    <row r="5406">
      <c r="A5406" s="78"/>
      <c r="B5406" s="78"/>
      <c r="C5406" s="78"/>
      <c r="D5406" s="78"/>
      <c r="E5406" s="78"/>
      <c r="F5406" s="78"/>
      <c r="P5406" s="25"/>
      <c r="AB5406" s="25"/>
      <c r="AD5406" s="25"/>
      <c r="AE5406" s="25"/>
    </row>
    <row r="5407">
      <c r="A5407" s="78"/>
      <c r="B5407" s="78"/>
      <c r="C5407" s="78"/>
      <c r="D5407" s="78"/>
      <c r="E5407" s="78"/>
      <c r="F5407" s="78"/>
      <c r="H5407" s="78"/>
      <c r="I5407" s="78"/>
      <c r="K5407" s="78"/>
      <c r="P5407" s="25"/>
      <c r="AB5407" s="25"/>
      <c r="AD5407" s="25"/>
      <c r="AE5407" s="25"/>
    </row>
    <row r="5408">
      <c r="A5408" s="78"/>
      <c r="B5408" s="78"/>
      <c r="C5408" s="78"/>
      <c r="D5408" s="78"/>
      <c r="E5408" s="78"/>
      <c r="F5408" s="78"/>
      <c r="H5408" s="78"/>
      <c r="I5408" s="78"/>
      <c r="K5408" s="78"/>
      <c r="P5408" s="25"/>
      <c r="AB5408" s="25"/>
      <c r="AD5408" s="25"/>
      <c r="AE5408" s="25"/>
    </row>
    <row r="5409">
      <c r="A5409" s="78"/>
      <c r="B5409" s="78"/>
      <c r="C5409" s="78"/>
      <c r="D5409" s="78"/>
      <c r="E5409" s="78"/>
      <c r="F5409" s="78"/>
      <c r="P5409" s="25"/>
      <c r="AB5409" s="25"/>
      <c r="AD5409" s="25"/>
      <c r="AE5409" s="25"/>
    </row>
    <row r="5410">
      <c r="A5410" s="78"/>
      <c r="B5410" s="78"/>
      <c r="C5410" s="78"/>
      <c r="D5410" s="78"/>
      <c r="E5410" s="78"/>
      <c r="F5410" s="78"/>
      <c r="P5410" s="25"/>
      <c r="AB5410" s="25"/>
      <c r="AD5410" s="25"/>
      <c r="AE5410" s="25"/>
    </row>
    <row r="5411">
      <c r="A5411" s="78"/>
      <c r="B5411" s="78"/>
      <c r="C5411" s="78"/>
      <c r="D5411" s="78"/>
      <c r="E5411" s="78"/>
      <c r="F5411" s="78"/>
      <c r="P5411" s="25"/>
      <c r="AB5411" s="25"/>
      <c r="AD5411" s="25"/>
      <c r="AE5411" s="25"/>
    </row>
    <row r="5412">
      <c r="A5412" s="78"/>
      <c r="B5412" s="78"/>
      <c r="C5412" s="78"/>
      <c r="D5412" s="78"/>
      <c r="E5412" s="78"/>
      <c r="F5412" s="78"/>
      <c r="P5412" s="25"/>
      <c r="AB5412" s="25"/>
      <c r="AD5412" s="25"/>
      <c r="AE5412" s="25"/>
    </row>
    <row r="5413">
      <c r="A5413" s="78"/>
      <c r="B5413" s="78"/>
      <c r="C5413" s="78"/>
      <c r="D5413" s="78"/>
      <c r="E5413" s="78"/>
      <c r="F5413" s="78"/>
      <c r="H5413" s="78"/>
      <c r="I5413" s="78"/>
      <c r="K5413" s="78"/>
      <c r="P5413" s="25"/>
      <c r="AB5413" s="25"/>
      <c r="AD5413" s="25"/>
      <c r="AE5413" s="25"/>
    </row>
    <row r="5414">
      <c r="A5414" s="78"/>
      <c r="B5414" s="78"/>
      <c r="C5414" s="78"/>
      <c r="D5414" s="78"/>
      <c r="E5414" s="78"/>
      <c r="F5414" s="78"/>
      <c r="H5414" s="78"/>
      <c r="I5414" s="78"/>
      <c r="K5414" s="78"/>
      <c r="P5414" s="25"/>
      <c r="AB5414" s="25"/>
      <c r="AD5414" s="25"/>
      <c r="AE5414" s="25"/>
    </row>
    <row r="5415">
      <c r="A5415" s="78"/>
      <c r="B5415" s="78"/>
      <c r="C5415" s="78"/>
      <c r="D5415" s="78"/>
      <c r="E5415" s="78"/>
      <c r="F5415" s="78"/>
      <c r="P5415" s="25"/>
      <c r="AB5415" s="25"/>
      <c r="AD5415" s="25"/>
      <c r="AE5415" s="25"/>
    </row>
    <row r="5416">
      <c r="A5416" s="78"/>
      <c r="B5416" s="78"/>
      <c r="C5416" s="78"/>
      <c r="D5416" s="78"/>
      <c r="E5416" s="78"/>
      <c r="F5416" s="78"/>
      <c r="P5416" s="25"/>
      <c r="AB5416" s="25"/>
      <c r="AD5416" s="25"/>
      <c r="AE5416" s="25"/>
    </row>
    <row r="5417">
      <c r="A5417" s="78"/>
      <c r="B5417" s="78"/>
      <c r="C5417" s="78"/>
      <c r="D5417" s="78"/>
      <c r="E5417" s="78"/>
      <c r="F5417" s="78"/>
      <c r="P5417" s="25"/>
      <c r="AB5417" s="25"/>
      <c r="AD5417" s="25"/>
      <c r="AE5417" s="25"/>
    </row>
    <row r="5418">
      <c r="A5418" s="78"/>
      <c r="B5418" s="78"/>
      <c r="C5418" s="78"/>
      <c r="D5418" s="78"/>
      <c r="E5418" s="78"/>
      <c r="F5418" s="78"/>
      <c r="H5418" s="78"/>
      <c r="I5418" s="78"/>
      <c r="K5418" s="78"/>
      <c r="P5418" s="25"/>
      <c r="AB5418" s="25"/>
      <c r="AD5418" s="25"/>
      <c r="AE5418" s="25"/>
    </row>
    <row r="5419">
      <c r="A5419" s="78"/>
      <c r="B5419" s="78"/>
      <c r="C5419" s="78"/>
      <c r="D5419" s="78"/>
      <c r="E5419" s="78"/>
      <c r="F5419" s="78"/>
      <c r="P5419" s="25"/>
      <c r="AB5419" s="25"/>
      <c r="AD5419" s="25"/>
      <c r="AE5419" s="25"/>
    </row>
    <row r="5420">
      <c r="A5420" s="78"/>
      <c r="B5420" s="78"/>
      <c r="C5420" s="78"/>
      <c r="D5420" s="78"/>
      <c r="E5420" s="78"/>
      <c r="F5420" s="78"/>
      <c r="H5420" s="78"/>
      <c r="I5420" s="78"/>
      <c r="P5420" s="25"/>
      <c r="AB5420" s="25"/>
      <c r="AD5420" s="25"/>
      <c r="AE5420" s="25"/>
    </row>
    <row r="5421">
      <c r="A5421" s="78"/>
      <c r="B5421" s="78"/>
      <c r="C5421" s="78"/>
      <c r="D5421" s="78"/>
      <c r="E5421" s="78"/>
      <c r="F5421" s="78"/>
      <c r="P5421" s="25"/>
      <c r="AB5421" s="25"/>
      <c r="AD5421" s="25"/>
      <c r="AE5421" s="25"/>
    </row>
    <row r="5422">
      <c r="A5422" s="78"/>
      <c r="B5422" s="78"/>
      <c r="C5422" s="78"/>
      <c r="D5422" s="78"/>
      <c r="E5422" s="78"/>
      <c r="F5422" s="78"/>
      <c r="P5422" s="25"/>
      <c r="AB5422" s="25"/>
      <c r="AD5422" s="25"/>
      <c r="AE5422" s="25"/>
    </row>
    <row r="5423">
      <c r="A5423" s="78"/>
      <c r="B5423" s="78"/>
      <c r="C5423" s="78"/>
      <c r="D5423" s="78"/>
      <c r="E5423" s="78"/>
      <c r="F5423" s="78"/>
      <c r="P5423" s="25"/>
      <c r="AB5423" s="25"/>
      <c r="AD5423" s="25"/>
      <c r="AE5423" s="25"/>
    </row>
    <row r="5424">
      <c r="A5424" s="78"/>
      <c r="B5424" s="78"/>
      <c r="C5424" s="78"/>
      <c r="D5424" s="78"/>
      <c r="E5424" s="78"/>
      <c r="F5424" s="78"/>
      <c r="H5424" s="78"/>
      <c r="I5424" s="78"/>
      <c r="K5424" s="78"/>
      <c r="P5424" s="25"/>
      <c r="AB5424" s="25"/>
      <c r="AD5424" s="25"/>
      <c r="AE5424" s="25"/>
    </row>
    <row r="5425">
      <c r="A5425" s="78"/>
      <c r="B5425" s="78"/>
      <c r="C5425" s="78"/>
      <c r="D5425" s="78"/>
      <c r="E5425" s="78"/>
      <c r="F5425" s="78"/>
      <c r="P5425" s="25"/>
      <c r="AB5425" s="25"/>
      <c r="AD5425" s="25"/>
      <c r="AE5425" s="25"/>
    </row>
    <row r="5426">
      <c r="A5426" s="78"/>
      <c r="B5426" s="78"/>
      <c r="C5426" s="78"/>
      <c r="D5426" s="78"/>
      <c r="E5426" s="78"/>
      <c r="F5426" s="78"/>
      <c r="H5426" s="78"/>
      <c r="I5426" s="78"/>
      <c r="K5426" s="78"/>
      <c r="P5426" s="25"/>
      <c r="AB5426" s="25"/>
      <c r="AD5426" s="25"/>
      <c r="AE5426" s="25"/>
    </row>
    <row r="5427">
      <c r="A5427" s="78"/>
      <c r="B5427" s="78"/>
      <c r="C5427" s="78"/>
      <c r="D5427" s="78"/>
      <c r="E5427" s="78"/>
      <c r="F5427" s="78"/>
      <c r="P5427" s="25"/>
      <c r="AB5427" s="25"/>
      <c r="AD5427" s="25"/>
      <c r="AE5427" s="25"/>
    </row>
    <row r="5428">
      <c r="A5428" s="78"/>
      <c r="B5428" s="78"/>
      <c r="C5428" s="78"/>
      <c r="D5428" s="78"/>
      <c r="E5428" s="78"/>
      <c r="F5428" s="78"/>
      <c r="P5428" s="25"/>
      <c r="AB5428" s="25"/>
      <c r="AD5428" s="25"/>
      <c r="AE5428" s="25"/>
    </row>
    <row r="5429">
      <c r="A5429" s="78"/>
      <c r="B5429" s="78"/>
      <c r="C5429" s="78"/>
      <c r="D5429" s="78"/>
      <c r="E5429" s="78"/>
      <c r="F5429" s="78"/>
      <c r="H5429" s="78"/>
      <c r="I5429" s="78"/>
      <c r="K5429" s="78"/>
      <c r="P5429" s="25"/>
      <c r="AB5429" s="25"/>
      <c r="AD5429" s="25"/>
      <c r="AE5429" s="25"/>
    </row>
    <row r="5430">
      <c r="A5430" s="78"/>
      <c r="B5430" s="78"/>
      <c r="C5430" s="78"/>
      <c r="D5430" s="78"/>
      <c r="E5430" s="78"/>
      <c r="F5430" s="78"/>
      <c r="P5430" s="25"/>
      <c r="AB5430" s="25"/>
      <c r="AD5430" s="25"/>
      <c r="AE5430" s="25"/>
    </row>
    <row r="5431">
      <c r="A5431" s="78"/>
      <c r="B5431" s="78"/>
      <c r="C5431" s="78"/>
      <c r="D5431" s="78"/>
      <c r="E5431" s="78"/>
      <c r="F5431" s="78"/>
      <c r="P5431" s="25"/>
      <c r="AB5431" s="25"/>
      <c r="AD5431" s="25"/>
      <c r="AE5431" s="25"/>
    </row>
    <row r="5432">
      <c r="A5432" s="78"/>
      <c r="B5432" s="78"/>
      <c r="C5432" s="78"/>
      <c r="D5432" s="78"/>
      <c r="E5432" s="78"/>
      <c r="F5432" s="78"/>
      <c r="H5432" s="78"/>
      <c r="I5432" s="78"/>
      <c r="K5432" s="78"/>
      <c r="P5432" s="25"/>
      <c r="AB5432" s="25"/>
      <c r="AD5432" s="25"/>
      <c r="AE5432" s="25"/>
    </row>
    <row r="5433">
      <c r="A5433" s="78"/>
      <c r="B5433" s="78"/>
      <c r="C5433" s="78"/>
      <c r="D5433" s="78"/>
      <c r="E5433" s="78"/>
      <c r="F5433" s="78"/>
      <c r="P5433" s="25"/>
      <c r="AB5433" s="25"/>
      <c r="AD5433" s="25"/>
      <c r="AE5433" s="25"/>
    </row>
    <row r="5434">
      <c r="A5434" s="78"/>
      <c r="B5434" s="78"/>
      <c r="C5434" s="78"/>
      <c r="D5434" s="78"/>
      <c r="E5434" s="78"/>
      <c r="F5434" s="78"/>
      <c r="H5434" s="78"/>
      <c r="I5434" s="78"/>
      <c r="P5434" s="25"/>
      <c r="AB5434" s="25"/>
      <c r="AD5434" s="25"/>
      <c r="AE5434" s="25"/>
    </row>
    <row r="5435">
      <c r="A5435" s="78"/>
      <c r="B5435" s="78"/>
      <c r="C5435" s="78"/>
      <c r="D5435" s="78"/>
      <c r="E5435" s="78"/>
      <c r="F5435" s="78"/>
      <c r="P5435" s="25"/>
      <c r="AB5435" s="25"/>
      <c r="AD5435" s="25"/>
      <c r="AE5435" s="25"/>
    </row>
    <row r="5436">
      <c r="A5436" s="78"/>
      <c r="B5436" s="78"/>
      <c r="C5436" s="78"/>
      <c r="D5436" s="78"/>
      <c r="E5436" s="78"/>
      <c r="F5436" s="78"/>
      <c r="P5436" s="25"/>
      <c r="AB5436" s="25"/>
      <c r="AD5436" s="25"/>
      <c r="AE5436" s="25"/>
    </row>
    <row r="5437">
      <c r="A5437" s="78"/>
      <c r="B5437" s="78"/>
      <c r="C5437" s="78"/>
      <c r="D5437" s="78"/>
      <c r="E5437" s="78"/>
      <c r="F5437" s="78"/>
      <c r="P5437" s="25"/>
      <c r="AB5437" s="25"/>
      <c r="AD5437" s="25"/>
      <c r="AE5437" s="25"/>
    </row>
    <row r="5438">
      <c r="A5438" s="78"/>
      <c r="B5438" s="78"/>
      <c r="C5438" s="78"/>
      <c r="D5438" s="78"/>
      <c r="E5438" s="78"/>
      <c r="F5438" s="78"/>
      <c r="H5438" s="78"/>
      <c r="L5438" s="78"/>
      <c r="P5438" s="25"/>
      <c r="AB5438" s="25"/>
      <c r="AD5438" s="25"/>
      <c r="AE5438" s="25"/>
    </row>
    <row r="5439">
      <c r="A5439" s="78"/>
      <c r="B5439" s="78"/>
      <c r="C5439" s="78"/>
      <c r="D5439" s="78"/>
      <c r="E5439" s="78"/>
      <c r="F5439" s="78"/>
      <c r="P5439" s="25"/>
      <c r="AB5439" s="25"/>
      <c r="AD5439" s="25"/>
      <c r="AE5439" s="25"/>
    </row>
    <row r="5440">
      <c r="A5440" s="78"/>
      <c r="B5440" s="78"/>
      <c r="C5440" s="78"/>
      <c r="D5440" s="78"/>
      <c r="E5440" s="78"/>
      <c r="F5440" s="78"/>
      <c r="H5440" s="78"/>
      <c r="L5440" s="78"/>
      <c r="P5440" s="25"/>
      <c r="AB5440" s="25"/>
      <c r="AD5440" s="25"/>
      <c r="AE5440" s="25"/>
    </row>
    <row r="5441">
      <c r="A5441" s="78"/>
      <c r="B5441" s="78"/>
      <c r="C5441" s="78"/>
      <c r="D5441" s="78"/>
      <c r="E5441" s="78"/>
      <c r="F5441" s="78"/>
      <c r="H5441" s="78"/>
      <c r="L5441" s="78"/>
      <c r="P5441" s="25"/>
      <c r="AB5441" s="25"/>
      <c r="AD5441" s="25"/>
      <c r="AE5441" s="25"/>
    </row>
    <row r="5442">
      <c r="A5442" s="78"/>
      <c r="B5442" s="78"/>
      <c r="C5442" s="78"/>
      <c r="D5442" s="78"/>
      <c r="E5442" s="78"/>
      <c r="F5442" s="78"/>
      <c r="P5442" s="25"/>
      <c r="AB5442" s="25"/>
      <c r="AD5442" s="25"/>
      <c r="AE5442" s="25"/>
    </row>
    <row r="5443">
      <c r="A5443" s="78"/>
      <c r="B5443" s="78"/>
      <c r="C5443" s="78"/>
      <c r="D5443" s="78"/>
      <c r="E5443" s="78"/>
      <c r="F5443" s="78"/>
      <c r="P5443" s="25"/>
      <c r="AB5443" s="25"/>
      <c r="AD5443" s="25"/>
      <c r="AE5443" s="25"/>
    </row>
    <row r="5444">
      <c r="A5444" s="78"/>
      <c r="B5444" s="78"/>
      <c r="C5444" s="78"/>
      <c r="D5444" s="78"/>
      <c r="E5444" s="78"/>
      <c r="F5444" s="78"/>
      <c r="H5444" s="78"/>
      <c r="L5444" s="78"/>
      <c r="P5444" s="25"/>
      <c r="AB5444" s="25"/>
      <c r="AD5444" s="25"/>
      <c r="AE5444" s="25"/>
    </row>
    <row r="5445">
      <c r="A5445" s="78"/>
      <c r="B5445" s="78"/>
      <c r="C5445" s="78"/>
      <c r="D5445" s="78"/>
      <c r="E5445" s="78"/>
      <c r="F5445" s="78"/>
      <c r="P5445" s="25"/>
      <c r="AB5445" s="25"/>
      <c r="AD5445" s="25"/>
      <c r="AE5445" s="25"/>
    </row>
    <row r="5446">
      <c r="A5446" s="78"/>
      <c r="B5446" s="78"/>
      <c r="C5446" s="78"/>
      <c r="D5446" s="78"/>
      <c r="E5446" s="78"/>
      <c r="F5446" s="78"/>
      <c r="H5446" s="78"/>
      <c r="L5446" s="78"/>
      <c r="P5446" s="25"/>
      <c r="AB5446" s="25"/>
      <c r="AD5446" s="25"/>
      <c r="AE5446" s="25"/>
    </row>
    <row r="5447">
      <c r="A5447" s="78"/>
      <c r="B5447" s="78"/>
      <c r="C5447" s="78"/>
      <c r="D5447" s="78"/>
      <c r="E5447" s="78"/>
      <c r="F5447" s="78"/>
      <c r="H5447" s="78"/>
      <c r="L5447" s="78"/>
      <c r="P5447" s="25"/>
      <c r="AB5447" s="25"/>
      <c r="AD5447" s="25"/>
      <c r="AE5447" s="25"/>
    </row>
    <row r="5448">
      <c r="A5448" s="78"/>
      <c r="B5448" s="78"/>
      <c r="C5448" s="78"/>
      <c r="D5448" s="78"/>
      <c r="E5448" s="78"/>
      <c r="F5448" s="78"/>
      <c r="P5448" s="25"/>
      <c r="AB5448" s="25"/>
      <c r="AD5448" s="25"/>
      <c r="AE5448" s="25"/>
    </row>
    <row r="5449">
      <c r="A5449" s="78"/>
      <c r="B5449" s="78"/>
      <c r="C5449" s="78"/>
      <c r="D5449" s="78"/>
      <c r="E5449" s="78"/>
      <c r="F5449" s="78"/>
      <c r="H5449" s="78"/>
      <c r="L5449" s="78"/>
      <c r="P5449" s="25"/>
      <c r="AB5449" s="25"/>
      <c r="AD5449" s="25"/>
      <c r="AE5449" s="25"/>
    </row>
    <row r="5450">
      <c r="A5450" s="78"/>
      <c r="B5450" s="78"/>
      <c r="C5450" s="78"/>
      <c r="D5450" s="78"/>
      <c r="E5450" s="78"/>
      <c r="F5450" s="78"/>
      <c r="P5450" s="25"/>
      <c r="AB5450" s="25"/>
      <c r="AD5450" s="25"/>
      <c r="AE5450" s="25"/>
    </row>
    <row r="5451">
      <c r="A5451" s="78"/>
      <c r="B5451" s="78"/>
      <c r="C5451" s="78"/>
      <c r="D5451" s="78"/>
      <c r="E5451" s="78"/>
      <c r="F5451" s="78"/>
      <c r="H5451" s="78"/>
      <c r="L5451" s="78"/>
      <c r="P5451" s="25"/>
      <c r="AB5451" s="25"/>
      <c r="AD5451" s="25"/>
      <c r="AE5451" s="25"/>
    </row>
    <row r="5452">
      <c r="A5452" s="78"/>
      <c r="B5452" s="78"/>
      <c r="C5452" s="78"/>
      <c r="D5452" s="78"/>
      <c r="E5452" s="78"/>
      <c r="F5452" s="78"/>
      <c r="H5452" s="78"/>
      <c r="L5452" s="78"/>
      <c r="P5452" s="25"/>
      <c r="AB5452" s="25"/>
      <c r="AD5452" s="25"/>
      <c r="AE5452" s="25"/>
    </row>
    <row r="5453">
      <c r="A5453" s="78"/>
      <c r="B5453" s="78"/>
      <c r="C5453" s="78"/>
      <c r="D5453" s="78"/>
      <c r="E5453" s="78"/>
      <c r="F5453" s="78"/>
      <c r="H5453" s="78"/>
      <c r="L5453" s="78"/>
      <c r="P5453" s="25"/>
      <c r="AB5453" s="25"/>
      <c r="AD5453" s="25"/>
      <c r="AE5453" s="25"/>
    </row>
    <row r="5454">
      <c r="A5454" s="78"/>
      <c r="B5454" s="78"/>
      <c r="C5454" s="78"/>
      <c r="D5454" s="78"/>
      <c r="E5454" s="78"/>
      <c r="F5454" s="78"/>
      <c r="H5454" s="78"/>
      <c r="L5454" s="78"/>
      <c r="P5454" s="25"/>
      <c r="AB5454" s="25"/>
      <c r="AD5454" s="25"/>
      <c r="AE5454" s="25"/>
    </row>
    <row r="5455">
      <c r="A5455" s="78"/>
      <c r="B5455" s="78"/>
      <c r="C5455" s="78"/>
      <c r="D5455" s="78"/>
      <c r="E5455" s="78"/>
      <c r="F5455" s="78"/>
      <c r="H5455" s="78"/>
      <c r="L5455" s="78"/>
      <c r="P5455" s="25"/>
      <c r="AB5455" s="25"/>
      <c r="AD5455" s="25"/>
      <c r="AE5455" s="25"/>
    </row>
    <row r="5456">
      <c r="A5456" s="78"/>
      <c r="B5456" s="78"/>
      <c r="C5456" s="78"/>
      <c r="D5456" s="78"/>
      <c r="E5456" s="78"/>
      <c r="F5456" s="78"/>
      <c r="H5456" s="78"/>
      <c r="L5456" s="78"/>
      <c r="P5456" s="25"/>
      <c r="AB5456" s="25"/>
      <c r="AD5456" s="25"/>
      <c r="AE5456" s="25"/>
    </row>
    <row r="5457">
      <c r="A5457" s="78"/>
      <c r="B5457" s="78"/>
      <c r="C5457" s="78"/>
      <c r="D5457" s="78"/>
      <c r="E5457" s="78"/>
      <c r="F5457" s="78"/>
      <c r="H5457" s="78"/>
      <c r="L5457" s="78"/>
      <c r="P5457" s="25"/>
      <c r="AB5457" s="25"/>
      <c r="AD5457" s="25"/>
      <c r="AE5457" s="25"/>
    </row>
    <row r="5458">
      <c r="A5458" s="78"/>
      <c r="B5458" s="78"/>
      <c r="C5458" s="78"/>
      <c r="D5458" s="78"/>
      <c r="E5458" s="78"/>
      <c r="F5458" s="78"/>
      <c r="H5458" s="78"/>
      <c r="L5458" s="78"/>
      <c r="P5458" s="25"/>
      <c r="AB5458" s="25"/>
      <c r="AD5458" s="25"/>
      <c r="AE5458" s="25"/>
    </row>
    <row r="5459">
      <c r="A5459" s="78"/>
      <c r="B5459" s="78"/>
      <c r="C5459" s="78"/>
      <c r="D5459" s="78"/>
      <c r="E5459" s="78"/>
      <c r="F5459" s="78"/>
      <c r="H5459" s="78"/>
      <c r="L5459" s="78"/>
      <c r="P5459" s="25"/>
      <c r="AB5459" s="25"/>
      <c r="AD5459" s="25"/>
      <c r="AE5459" s="25"/>
    </row>
    <row r="5460">
      <c r="A5460" s="78"/>
      <c r="B5460" s="78"/>
      <c r="C5460" s="78"/>
      <c r="D5460" s="78"/>
      <c r="E5460" s="78"/>
      <c r="F5460" s="78"/>
      <c r="H5460" s="78"/>
      <c r="L5460" s="78"/>
      <c r="P5460" s="25"/>
      <c r="AB5460" s="25"/>
      <c r="AD5460" s="25"/>
      <c r="AE5460" s="25"/>
    </row>
    <row r="5461">
      <c r="A5461" s="78"/>
      <c r="B5461" s="78"/>
      <c r="C5461" s="78"/>
      <c r="D5461" s="78"/>
      <c r="E5461" s="78"/>
      <c r="F5461" s="78"/>
      <c r="H5461" s="78"/>
      <c r="L5461" s="78"/>
      <c r="P5461" s="25"/>
      <c r="AB5461" s="25"/>
      <c r="AD5461" s="25"/>
      <c r="AE5461" s="25"/>
    </row>
    <row r="5462">
      <c r="A5462" s="78"/>
      <c r="B5462" s="78"/>
      <c r="C5462" s="78"/>
      <c r="D5462" s="78"/>
      <c r="E5462" s="78"/>
      <c r="F5462" s="78"/>
      <c r="H5462" s="78"/>
      <c r="L5462" s="78"/>
      <c r="P5462" s="25"/>
      <c r="AB5462" s="25"/>
      <c r="AD5462" s="25"/>
      <c r="AE5462" s="25"/>
    </row>
    <row r="5463">
      <c r="A5463" s="78"/>
      <c r="B5463" s="78"/>
      <c r="C5463" s="78"/>
      <c r="D5463" s="78"/>
      <c r="E5463" s="78"/>
      <c r="F5463" s="78"/>
      <c r="H5463" s="78"/>
      <c r="I5463" s="78"/>
      <c r="K5463" s="78"/>
      <c r="P5463" s="25"/>
      <c r="AB5463" s="25"/>
      <c r="AD5463" s="25"/>
      <c r="AE5463" s="25"/>
    </row>
    <row r="5464">
      <c r="A5464" s="78"/>
      <c r="B5464" s="78"/>
      <c r="C5464" s="78"/>
      <c r="D5464" s="78"/>
      <c r="E5464" s="78"/>
      <c r="F5464" s="78"/>
      <c r="H5464" s="78"/>
      <c r="L5464" s="78"/>
      <c r="P5464" s="25"/>
      <c r="AB5464" s="25"/>
      <c r="AD5464" s="25"/>
      <c r="AE5464" s="25"/>
    </row>
    <row r="5465">
      <c r="A5465" s="78"/>
      <c r="B5465" s="78"/>
      <c r="C5465" s="78"/>
      <c r="D5465" s="78"/>
      <c r="E5465" s="78"/>
      <c r="F5465" s="78"/>
      <c r="H5465" s="78"/>
      <c r="L5465" s="78"/>
      <c r="P5465" s="25"/>
      <c r="AB5465" s="25"/>
      <c r="AD5465" s="25"/>
      <c r="AE5465" s="25"/>
    </row>
    <row r="5466">
      <c r="A5466" s="78"/>
      <c r="B5466" s="78"/>
      <c r="C5466" s="78"/>
      <c r="D5466" s="78"/>
      <c r="E5466" s="78"/>
      <c r="F5466" s="78"/>
      <c r="H5466" s="78"/>
      <c r="L5466" s="78"/>
      <c r="P5466" s="25"/>
      <c r="AB5466" s="25"/>
      <c r="AD5466" s="25"/>
      <c r="AE5466" s="25"/>
    </row>
    <row r="5467">
      <c r="A5467" s="78"/>
      <c r="B5467" s="78"/>
      <c r="C5467" s="78"/>
      <c r="D5467" s="78"/>
      <c r="E5467" s="78"/>
      <c r="F5467" s="78"/>
      <c r="H5467" s="78"/>
      <c r="L5467" s="78"/>
      <c r="P5467" s="25"/>
      <c r="AB5467" s="25"/>
      <c r="AD5467" s="25"/>
      <c r="AE5467" s="25"/>
    </row>
    <row r="5468">
      <c r="A5468" s="78"/>
      <c r="B5468" s="78"/>
      <c r="C5468" s="78"/>
      <c r="D5468" s="78"/>
      <c r="E5468" s="78"/>
      <c r="F5468" s="78"/>
      <c r="H5468" s="78"/>
      <c r="L5468" s="78"/>
      <c r="P5468" s="25"/>
      <c r="AB5468" s="25"/>
      <c r="AD5468" s="25"/>
      <c r="AE5468" s="25"/>
    </row>
    <row r="5469">
      <c r="A5469" s="78"/>
      <c r="B5469" s="78"/>
      <c r="C5469" s="78"/>
      <c r="D5469" s="78"/>
      <c r="E5469" s="78"/>
      <c r="F5469" s="78"/>
      <c r="H5469" s="78"/>
      <c r="L5469" s="78"/>
      <c r="P5469" s="25"/>
      <c r="AB5469" s="25"/>
      <c r="AD5469" s="25"/>
      <c r="AE5469" s="25"/>
    </row>
    <row r="5470">
      <c r="A5470" s="78"/>
      <c r="B5470" s="78"/>
      <c r="C5470" s="78"/>
      <c r="D5470" s="78"/>
      <c r="E5470" s="78"/>
      <c r="F5470" s="78"/>
      <c r="H5470" s="78"/>
      <c r="L5470" s="78"/>
      <c r="P5470" s="25"/>
      <c r="AB5470" s="25"/>
      <c r="AD5470" s="25"/>
      <c r="AE5470" s="25"/>
    </row>
    <row r="5471">
      <c r="A5471" s="78"/>
      <c r="B5471" s="78"/>
      <c r="C5471" s="78"/>
      <c r="D5471" s="78"/>
      <c r="E5471" s="78"/>
      <c r="F5471" s="78"/>
      <c r="H5471" s="78"/>
      <c r="L5471" s="78"/>
      <c r="P5471" s="25"/>
      <c r="AB5471" s="25"/>
      <c r="AD5471" s="25"/>
      <c r="AE5471" s="25"/>
    </row>
    <row r="5472">
      <c r="A5472" s="78"/>
      <c r="B5472" s="78"/>
      <c r="C5472" s="78"/>
      <c r="D5472" s="78"/>
      <c r="E5472" s="78"/>
      <c r="F5472" s="78"/>
      <c r="H5472" s="78"/>
      <c r="L5472" s="78"/>
      <c r="P5472" s="25"/>
      <c r="AB5472" s="25"/>
      <c r="AD5472" s="25"/>
      <c r="AE5472" s="25"/>
    </row>
    <row r="5473">
      <c r="A5473" s="78"/>
      <c r="B5473" s="78"/>
      <c r="C5473" s="78"/>
      <c r="D5473" s="78"/>
      <c r="E5473" s="78"/>
      <c r="F5473" s="78"/>
      <c r="H5473" s="78"/>
      <c r="L5473" s="78"/>
      <c r="P5473" s="25"/>
      <c r="AB5473" s="25"/>
      <c r="AD5473" s="25"/>
      <c r="AE5473" s="25"/>
    </row>
    <row r="5474">
      <c r="A5474" s="78"/>
      <c r="B5474" s="78"/>
      <c r="C5474" s="78"/>
      <c r="D5474" s="78"/>
      <c r="E5474" s="78"/>
      <c r="F5474" s="78"/>
      <c r="H5474" s="78"/>
      <c r="L5474" s="78"/>
      <c r="P5474" s="25"/>
      <c r="AB5474" s="25"/>
      <c r="AD5474" s="25"/>
      <c r="AE5474" s="25"/>
    </row>
    <row r="5475">
      <c r="A5475" s="78"/>
      <c r="B5475" s="78"/>
      <c r="C5475" s="78"/>
      <c r="D5475" s="78"/>
      <c r="E5475" s="78"/>
      <c r="F5475" s="78"/>
      <c r="H5475" s="78"/>
      <c r="I5475" s="78"/>
      <c r="K5475" s="78"/>
      <c r="P5475" s="25"/>
      <c r="AB5475" s="25"/>
      <c r="AD5475" s="25"/>
      <c r="AE5475" s="25"/>
    </row>
    <row r="5476">
      <c r="A5476" s="78"/>
      <c r="B5476" s="78"/>
      <c r="C5476" s="78"/>
      <c r="D5476" s="78"/>
      <c r="E5476" s="78"/>
      <c r="F5476" s="78"/>
      <c r="H5476" s="78"/>
      <c r="L5476" s="78"/>
      <c r="P5476" s="25"/>
      <c r="AB5476" s="25"/>
      <c r="AD5476" s="25"/>
      <c r="AE5476" s="25"/>
    </row>
    <row r="5477">
      <c r="A5477" s="78"/>
      <c r="B5477" s="78"/>
      <c r="C5477" s="78"/>
      <c r="D5477" s="78"/>
      <c r="E5477" s="78"/>
      <c r="F5477" s="78"/>
      <c r="H5477" s="78"/>
      <c r="L5477" s="78"/>
      <c r="P5477" s="25"/>
      <c r="AB5477" s="25"/>
      <c r="AD5477" s="25"/>
      <c r="AE5477" s="25"/>
    </row>
    <row r="5478">
      <c r="A5478" s="78"/>
      <c r="B5478" s="78"/>
      <c r="C5478" s="78"/>
      <c r="D5478" s="78"/>
      <c r="E5478" s="78"/>
      <c r="F5478" s="78"/>
      <c r="H5478" s="78"/>
      <c r="L5478" s="78"/>
      <c r="P5478" s="25"/>
      <c r="AB5478" s="25"/>
      <c r="AD5478" s="25"/>
      <c r="AE5478" s="25"/>
    </row>
    <row r="5479">
      <c r="A5479" s="78"/>
      <c r="B5479" s="78"/>
      <c r="C5479" s="78"/>
      <c r="D5479" s="78"/>
      <c r="E5479" s="78"/>
      <c r="F5479" s="78"/>
      <c r="H5479" s="78"/>
      <c r="L5479" s="78"/>
      <c r="P5479" s="25"/>
      <c r="AB5479" s="25"/>
      <c r="AD5479" s="25"/>
      <c r="AE5479" s="25"/>
    </row>
    <row r="5480">
      <c r="A5480" s="78"/>
      <c r="B5480" s="78"/>
      <c r="C5480" s="78"/>
      <c r="D5480" s="78"/>
      <c r="E5480" s="78"/>
      <c r="F5480" s="78"/>
      <c r="H5480" s="78"/>
      <c r="L5480" s="78"/>
      <c r="P5480" s="25"/>
      <c r="AB5480" s="25"/>
      <c r="AD5480" s="25"/>
      <c r="AE5480" s="25"/>
    </row>
    <row r="5481">
      <c r="A5481" s="78"/>
      <c r="B5481" s="78"/>
      <c r="C5481" s="78"/>
      <c r="D5481" s="78"/>
      <c r="E5481" s="78"/>
      <c r="F5481" s="78"/>
      <c r="H5481" s="78"/>
      <c r="L5481" s="78"/>
      <c r="P5481" s="25"/>
      <c r="AB5481" s="25"/>
      <c r="AD5481" s="25"/>
      <c r="AE5481" s="25"/>
    </row>
    <row r="5482">
      <c r="A5482" s="78"/>
      <c r="B5482" s="78"/>
      <c r="C5482" s="78"/>
      <c r="D5482" s="78"/>
      <c r="E5482" s="78"/>
      <c r="F5482" s="78"/>
      <c r="H5482" s="78"/>
      <c r="L5482" s="78"/>
      <c r="P5482" s="25"/>
      <c r="AB5482" s="25"/>
      <c r="AD5482" s="25"/>
      <c r="AE5482" s="25"/>
    </row>
    <row r="5483">
      <c r="A5483" s="78"/>
      <c r="B5483" s="78"/>
      <c r="C5483" s="78"/>
      <c r="D5483" s="78"/>
      <c r="E5483" s="78"/>
      <c r="F5483" s="78"/>
      <c r="H5483" s="78"/>
      <c r="L5483" s="78"/>
      <c r="P5483" s="25"/>
      <c r="AB5483" s="25"/>
      <c r="AD5483" s="25"/>
      <c r="AE5483" s="25"/>
    </row>
    <row r="5484">
      <c r="A5484" s="78"/>
      <c r="B5484" s="78"/>
      <c r="C5484" s="78"/>
      <c r="D5484" s="78"/>
      <c r="E5484" s="78"/>
      <c r="F5484" s="78"/>
      <c r="H5484" s="78"/>
      <c r="L5484" s="78"/>
      <c r="P5484" s="25"/>
      <c r="AB5484" s="25"/>
      <c r="AD5484" s="25"/>
      <c r="AE5484" s="25"/>
    </row>
    <row r="5485">
      <c r="A5485" s="78"/>
      <c r="B5485" s="78"/>
      <c r="C5485" s="78"/>
      <c r="D5485" s="78"/>
      <c r="E5485" s="78"/>
      <c r="F5485" s="78"/>
      <c r="H5485" s="78"/>
      <c r="L5485" s="78"/>
      <c r="P5485" s="25"/>
      <c r="AB5485" s="25"/>
      <c r="AD5485" s="25"/>
      <c r="AE5485" s="25"/>
    </row>
    <row r="5486">
      <c r="A5486" s="78"/>
      <c r="B5486" s="78"/>
      <c r="C5486" s="78"/>
      <c r="D5486" s="78"/>
      <c r="E5486" s="78"/>
      <c r="F5486" s="78"/>
      <c r="H5486" s="78"/>
      <c r="L5486" s="78"/>
      <c r="P5486" s="25"/>
      <c r="AB5486" s="25"/>
      <c r="AD5486" s="25"/>
      <c r="AE5486" s="25"/>
    </row>
    <row r="5487">
      <c r="A5487" s="78"/>
      <c r="B5487" s="78"/>
      <c r="C5487" s="78"/>
      <c r="D5487" s="78"/>
      <c r="E5487" s="78"/>
      <c r="F5487" s="78"/>
      <c r="H5487" s="78"/>
      <c r="L5487" s="78"/>
      <c r="P5487" s="25"/>
      <c r="AB5487" s="25"/>
      <c r="AD5487" s="25"/>
      <c r="AE5487" s="25"/>
    </row>
    <row r="5488">
      <c r="A5488" s="78"/>
      <c r="B5488" s="78"/>
      <c r="C5488" s="78"/>
      <c r="D5488" s="78"/>
      <c r="E5488" s="78"/>
      <c r="F5488" s="78"/>
      <c r="H5488" s="78"/>
      <c r="L5488" s="78"/>
      <c r="P5488" s="25"/>
      <c r="AB5488" s="25"/>
      <c r="AD5488" s="25"/>
      <c r="AE5488" s="25"/>
    </row>
    <row r="5489">
      <c r="A5489" s="78"/>
      <c r="B5489" s="78"/>
      <c r="C5489" s="78"/>
      <c r="D5489" s="78"/>
      <c r="E5489" s="78"/>
      <c r="F5489" s="78"/>
      <c r="H5489" s="78"/>
      <c r="L5489" s="78"/>
      <c r="P5489" s="25"/>
      <c r="AB5489" s="25"/>
      <c r="AD5489" s="25"/>
      <c r="AE5489" s="25"/>
    </row>
    <row r="5490">
      <c r="A5490" s="78"/>
      <c r="B5490" s="78"/>
      <c r="C5490" s="78"/>
      <c r="D5490" s="78"/>
      <c r="E5490" s="78"/>
      <c r="F5490" s="78"/>
      <c r="P5490" s="25"/>
      <c r="AB5490" s="25"/>
      <c r="AD5490" s="25"/>
      <c r="AE5490" s="25"/>
    </row>
    <row r="5491">
      <c r="A5491" s="78"/>
      <c r="B5491" s="78"/>
      <c r="C5491" s="78"/>
      <c r="D5491" s="78"/>
      <c r="E5491" s="78"/>
      <c r="F5491" s="78"/>
      <c r="H5491" s="78"/>
      <c r="I5491" s="78"/>
      <c r="P5491" s="25"/>
      <c r="AB5491" s="25"/>
      <c r="AD5491" s="25"/>
      <c r="AE5491" s="25"/>
    </row>
    <row r="5492">
      <c r="A5492" s="78"/>
      <c r="B5492" s="78"/>
      <c r="C5492" s="78"/>
      <c r="D5492" s="78"/>
      <c r="E5492" s="78"/>
      <c r="F5492" s="78"/>
      <c r="P5492" s="25"/>
      <c r="AB5492" s="25"/>
      <c r="AD5492" s="25"/>
      <c r="AE5492" s="25"/>
    </row>
    <row r="5493">
      <c r="A5493" s="78"/>
      <c r="B5493" s="78"/>
      <c r="C5493" s="78"/>
      <c r="D5493" s="78"/>
      <c r="E5493" s="78"/>
      <c r="F5493" s="78"/>
      <c r="P5493" s="25"/>
      <c r="AB5493" s="25"/>
      <c r="AD5493" s="25"/>
      <c r="AE5493" s="25"/>
    </row>
    <row r="5494">
      <c r="A5494" s="78"/>
      <c r="B5494" s="78"/>
      <c r="C5494" s="78"/>
      <c r="D5494" s="78"/>
      <c r="E5494" s="78"/>
      <c r="F5494" s="78"/>
      <c r="P5494" s="25"/>
      <c r="AB5494" s="25"/>
      <c r="AD5494" s="25"/>
      <c r="AE5494" s="25"/>
    </row>
    <row r="5495">
      <c r="A5495" s="78"/>
      <c r="B5495" s="78"/>
      <c r="C5495" s="78"/>
      <c r="D5495" s="78"/>
      <c r="E5495" s="78"/>
      <c r="F5495" s="78"/>
      <c r="P5495" s="25"/>
      <c r="AB5495" s="25"/>
      <c r="AD5495" s="25"/>
      <c r="AE5495" s="25"/>
    </row>
    <row r="5496">
      <c r="A5496" s="78"/>
      <c r="B5496" s="78"/>
      <c r="C5496" s="78"/>
      <c r="D5496" s="78"/>
      <c r="E5496" s="78"/>
      <c r="F5496" s="78"/>
      <c r="P5496" s="25"/>
      <c r="AB5496" s="25"/>
      <c r="AD5496" s="25"/>
      <c r="AE5496" s="25"/>
    </row>
    <row r="5497">
      <c r="A5497" s="78"/>
      <c r="B5497" s="78"/>
      <c r="C5497" s="78"/>
      <c r="D5497" s="78"/>
      <c r="E5497" s="78"/>
      <c r="F5497" s="78"/>
      <c r="P5497" s="25"/>
      <c r="AB5497" s="25"/>
      <c r="AD5497" s="25"/>
      <c r="AE5497" s="25"/>
    </row>
    <row r="5498">
      <c r="A5498" s="78"/>
      <c r="B5498" s="78"/>
      <c r="C5498" s="78"/>
      <c r="D5498" s="78"/>
      <c r="E5498" s="78"/>
      <c r="F5498" s="78"/>
      <c r="P5498" s="25"/>
      <c r="AB5498" s="25"/>
      <c r="AD5498" s="25"/>
      <c r="AE5498" s="25"/>
    </row>
    <row r="5499">
      <c r="A5499" s="78"/>
      <c r="B5499" s="78"/>
      <c r="C5499" s="78"/>
      <c r="D5499" s="78"/>
      <c r="E5499" s="78"/>
      <c r="F5499" s="78"/>
      <c r="P5499" s="25"/>
      <c r="AB5499" s="25"/>
      <c r="AD5499" s="25"/>
      <c r="AE5499" s="25"/>
    </row>
    <row r="5500">
      <c r="A5500" s="78"/>
      <c r="B5500" s="78"/>
      <c r="C5500" s="78"/>
      <c r="D5500" s="78"/>
      <c r="E5500" s="78"/>
      <c r="F5500" s="78"/>
      <c r="P5500" s="25"/>
      <c r="AB5500" s="25"/>
      <c r="AD5500" s="25"/>
      <c r="AE5500" s="25"/>
    </row>
    <row r="5501">
      <c r="A5501" s="78"/>
      <c r="B5501" s="78"/>
      <c r="C5501" s="78"/>
      <c r="D5501" s="78"/>
      <c r="E5501" s="78"/>
      <c r="F5501" s="78"/>
      <c r="P5501" s="25"/>
      <c r="AB5501" s="25"/>
      <c r="AD5501" s="25"/>
      <c r="AE5501" s="25"/>
    </row>
    <row r="5502">
      <c r="A5502" s="78"/>
      <c r="B5502" s="78"/>
      <c r="C5502" s="78"/>
      <c r="D5502" s="78"/>
      <c r="E5502" s="78"/>
      <c r="F5502" s="78"/>
      <c r="P5502" s="25"/>
      <c r="AB5502" s="25"/>
      <c r="AD5502" s="25"/>
      <c r="AE5502" s="25"/>
    </row>
    <row r="5503">
      <c r="A5503" s="78"/>
      <c r="B5503" s="78"/>
      <c r="C5503" s="78"/>
      <c r="D5503" s="78"/>
      <c r="E5503" s="78"/>
      <c r="F5503" s="78"/>
      <c r="P5503" s="25"/>
      <c r="AB5503" s="25"/>
      <c r="AD5503" s="25"/>
      <c r="AE5503" s="25"/>
    </row>
    <row r="5504">
      <c r="A5504" s="78"/>
      <c r="B5504" s="78"/>
      <c r="C5504" s="78"/>
      <c r="D5504" s="78"/>
      <c r="E5504" s="78"/>
      <c r="F5504" s="78"/>
      <c r="P5504" s="25"/>
      <c r="AB5504" s="25"/>
      <c r="AD5504" s="25"/>
      <c r="AE5504" s="25"/>
    </row>
    <row r="5505">
      <c r="A5505" s="78"/>
      <c r="B5505" s="78"/>
      <c r="C5505" s="78"/>
      <c r="D5505" s="78"/>
      <c r="E5505" s="78"/>
      <c r="F5505" s="78"/>
      <c r="P5505" s="25"/>
      <c r="AB5505" s="25"/>
      <c r="AD5505" s="25"/>
      <c r="AE5505" s="25"/>
    </row>
    <row r="5506">
      <c r="A5506" s="78"/>
      <c r="B5506" s="78"/>
      <c r="C5506" s="78"/>
      <c r="D5506" s="78"/>
      <c r="E5506" s="78"/>
      <c r="F5506" s="78"/>
      <c r="P5506" s="25"/>
      <c r="AB5506" s="25"/>
      <c r="AD5506" s="25"/>
      <c r="AE5506" s="25"/>
    </row>
    <row r="5507">
      <c r="A5507" s="78"/>
      <c r="B5507" s="78"/>
      <c r="C5507" s="78"/>
      <c r="D5507" s="78"/>
      <c r="E5507" s="78"/>
      <c r="F5507" s="78"/>
      <c r="P5507" s="25"/>
      <c r="AB5507" s="25"/>
      <c r="AD5507" s="25"/>
      <c r="AE5507" s="25"/>
    </row>
    <row r="5508">
      <c r="A5508" s="78"/>
      <c r="B5508" s="78"/>
      <c r="C5508" s="78"/>
      <c r="D5508" s="78"/>
      <c r="E5508" s="78"/>
      <c r="F5508" s="78"/>
      <c r="P5508" s="25"/>
      <c r="AB5508" s="25"/>
      <c r="AD5508" s="25"/>
      <c r="AE5508" s="25"/>
    </row>
    <row r="5509">
      <c r="A5509" s="78"/>
      <c r="B5509" s="78"/>
      <c r="C5509" s="78"/>
      <c r="D5509" s="78"/>
      <c r="E5509" s="78"/>
      <c r="F5509" s="78"/>
      <c r="P5509" s="25"/>
      <c r="AB5509" s="25"/>
      <c r="AD5509" s="25"/>
      <c r="AE5509" s="25"/>
    </row>
    <row r="5510">
      <c r="A5510" s="78"/>
      <c r="B5510" s="78"/>
      <c r="C5510" s="78"/>
      <c r="D5510" s="78"/>
      <c r="E5510" s="78"/>
      <c r="F5510" s="78"/>
      <c r="P5510" s="25"/>
      <c r="AB5510" s="25"/>
      <c r="AD5510" s="25"/>
      <c r="AE5510" s="25"/>
    </row>
    <row r="5511">
      <c r="A5511" s="78"/>
      <c r="B5511" s="78"/>
      <c r="C5511" s="78"/>
      <c r="D5511" s="78"/>
      <c r="E5511" s="78"/>
      <c r="F5511" s="78"/>
      <c r="P5511" s="25"/>
      <c r="AB5511" s="25"/>
      <c r="AD5511" s="25"/>
      <c r="AE5511" s="25"/>
    </row>
    <row r="5512">
      <c r="A5512" s="78"/>
      <c r="B5512" s="78"/>
      <c r="C5512" s="78"/>
      <c r="D5512" s="78"/>
      <c r="E5512" s="78"/>
      <c r="F5512" s="78"/>
      <c r="M5512" s="78"/>
      <c r="N5512" s="78"/>
      <c r="P5512" s="25"/>
      <c r="AB5512" s="25"/>
      <c r="AD5512" s="25"/>
      <c r="AE5512" s="25"/>
    </row>
    <row r="5513">
      <c r="A5513" s="78"/>
      <c r="B5513" s="78"/>
      <c r="C5513" s="78"/>
      <c r="D5513" s="78"/>
      <c r="E5513" s="78"/>
      <c r="F5513" s="78"/>
      <c r="P5513" s="25"/>
      <c r="AB5513" s="25"/>
      <c r="AD5513" s="25"/>
      <c r="AE5513" s="25"/>
    </row>
    <row r="5514">
      <c r="A5514" s="78"/>
      <c r="B5514" s="78"/>
      <c r="C5514" s="78"/>
      <c r="D5514" s="78"/>
      <c r="E5514" s="78"/>
      <c r="F5514" s="78"/>
      <c r="H5514" s="78"/>
      <c r="I5514" s="78"/>
      <c r="P5514" s="25"/>
      <c r="AB5514" s="25"/>
      <c r="AD5514" s="25"/>
      <c r="AE5514" s="25"/>
    </row>
    <row r="5515">
      <c r="A5515" s="78"/>
      <c r="B5515" s="78"/>
      <c r="C5515" s="78"/>
      <c r="D5515" s="78"/>
      <c r="E5515" s="78"/>
      <c r="F5515" s="78"/>
      <c r="H5515" s="78"/>
      <c r="I5515" s="78"/>
      <c r="P5515" s="25"/>
      <c r="AB5515" s="25"/>
      <c r="AD5515" s="25"/>
      <c r="AE5515" s="25"/>
    </row>
    <row r="5516">
      <c r="A5516" s="78"/>
      <c r="B5516" s="78"/>
      <c r="C5516" s="78"/>
      <c r="D5516" s="78"/>
      <c r="E5516" s="78"/>
      <c r="F5516" s="78"/>
      <c r="H5516" s="78"/>
      <c r="I5516" s="78"/>
      <c r="P5516" s="25"/>
      <c r="AB5516" s="25"/>
      <c r="AD5516" s="25"/>
      <c r="AE5516" s="25"/>
    </row>
    <row r="5517">
      <c r="A5517" s="78"/>
      <c r="B5517" s="78"/>
      <c r="C5517" s="78"/>
      <c r="D5517" s="78"/>
      <c r="E5517" s="78"/>
      <c r="F5517" s="78"/>
      <c r="H5517" s="78"/>
      <c r="I5517" s="78"/>
      <c r="P5517" s="25"/>
      <c r="AB5517" s="25"/>
      <c r="AD5517" s="25"/>
      <c r="AE5517" s="25"/>
    </row>
    <row r="5518">
      <c r="A5518" s="78"/>
      <c r="B5518" s="78"/>
      <c r="C5518" s="78"/>
      <c r="D5518" s="78"/>
      <c r="E5518" s="78"/>
      <c r="F5518" s="78"/>
      <c r="H5518" s="78"/>
      <c r="I5518" s="78"/>
      <c r="P5518" s="25"/>
      <c r="AB5518" s="25"/>
      <c r="AD5518" s="25"/>
      <c r="AE5518" s="25"/>
    </row>
    <row r="5519">
      <c r="A5519" s="78"/>
      <c r="B5519" s="78"/>
      <c r="C5519" s="78"/>
      <c r="D5519" s="78"/>
      <c r="E5519" s="78"/>
      <c r="F5519" s="78"/>
      <c r="H5519" s="78"/>
      <c r="I5519" s="78"/>
      <c r="P5519" s="25"/>
      <c r="AB5519" s="25"/>
      <c r="AD5519" s="25"/>
      <c r="AE5519" s="25"/>
    </row>
    <row r="5520">
      <c r="A5520" s="78"/>
      <c r="B5520" s="78"/>
      <c r="C5520" s="78"/>
      <c r="D5520" s="78"/>
      <c r="E5520" s="78"/>
      <c r="F5520" s="78"/>
      <c r="H5520" s="78"/>
      <c r="I5520" s="78"/>
      <c r="P5520" s="25"/>
      <c r="AB5520" s="25"/>
      <c r="AD5520" s="25"/>
      <c r="AE5520" s="25"/>
    </row>
    <row r="5521">
      <c r="A5521" s="78"/>
      <c r="B5521" s="78"/>
      <c r="C5521" s="78"/>
      <c r="D5521" s="78"/>
      <c r="E5521" s="78"/>
      <c r="F5521" s="78"/>
      <c r="H5521" s="78"/>
      <c r="I5521" s="78"/>
      <c r="P5521" s="25"/>
      <c r="AB5521" s="25"/>
      <c r="AD5521" s="25"/>
      <c r="AE5521" s="25"/>
    </row>
    <row r="5522">
      <c r="A5522" s="78"/>
      <c r="B5522" s="78"/>
      <c r="C5522" s="78"/>
      <c r="D5522" s="78"/>
      <c r="E5522" s="78"/>
      <c r="F5522" s="78"/>
      <c r="H5522" s="78"/>
      <c r="I5522" s="78"/>
      <c r="P5522" s="25"/>
      <c r="AB5522" s="25"/>
      <c r="AD5522" s="25"/>
      <c r="AE5522" s="25"/>
    </row>
    <row r="5523">
      <c r="A5523" s="78"/>
      <c r="B5523" s="78"/>
      <c r="C5523" s="78"/>
      <c r="D5523" s="78"/>
      <c r="E5523" s="78"/>
      <c r="F5523" s="78"/>
      <c r="H5523" s="78"/>
      <c r="I5523" s="78"/>
      <c r="P5523" s="25"/>
      <c r="AB5523" s="25"/>
      <c r="AD5523" s="25"/>
      <c r="AE5523" s="25"/>
    </row>
    <row r="5524">
      <c r="A5524" s="78"/>
      <c r="B5524" s="78"/>
      <c r="C5524" s="78"/>
      <c r="D5524" s="78"/>
      <c r="E5524" s="78"/>
      <c r="F5524" s="78"/>
      <c r="H5524" s="78"/>
      <c r="I5524" s="78"/>
      <c r="P5524" s="25"/>
      <c r="AB5524" s="25"/>
      <c r="AD5524" s="25"/>
      <c r="AE5524" s="25"/>
    </row>
    <row r="5525">
      <c r="A5525" s="78"/>
      <c r="B5525" s="78"/>
      <c r="C5525" s="78"/>
      <c r="D5525" s="78"/>
      <c r="E5525" s="78"/>
      <c r="F5525" s="78"/>
      <c r="H5525" s="78"/>
      <c r="I5525" s="78"/>
      <c r="P5525" s="25"/>
      <c r="AB5525" s="25"/>
      <c r="AD5525" s="25"/>
      <c r="AE5525" s="25"/>
    </row>
    <row r="5526">
      <c r="A5526" s="78"/>
      <c r="B5526" s="78"/>
      <c r="C5526" s="78"/>
      <c r="D5526" s="78"/>
      <c r="E5526" s="78"/>
      <c r="F5526" s="78"/>
      <c r="H5526" s="78"/>
      <c r="I5526" s="78"/>
      <c r="P5526" s="25"/>
      <c r="AB5526" s="25"/>
      <c r="AD5526" s="25"/>
      <c r="AE5526" s="25"/>
    </row>
    <row r="5527">
      <c r="A5527" s="78"/>
      <c r="B5527" s="78"/>
      <c r="C5527" s="78"/>
      <c r="D5527" s="78"/>
      <c r="E5527" s="78"/>
      <c r="F5527" s="78"/>
      <c r="H5527" s="78"/>
      <c r="I5527" s="78"/>
      <c r="P5527" s="25"/>
      <c r="AB5527" s="25"/>
      <c r="AD5527" s="25"/>
      <c r="AE5527" s="25"/>
    </row>
    <row r="5528">
      <c r="A5528" s="78"/>
      <c r="B5528" s="78"/>
      <c r="C5528" s="78"/>
      <c r="D5528" s="78"/>
      <c r="E5528" s="78"/>
      <c r="F5528" s="78"/>
      <c r="H5528" s="78"/>
      <c r="I5528" s="78"/>
      <c r="P5528" s="25"/>
      <c r="AB5528" s="25"/>
      <c r="AD5528" s="25"/>
      <c r="AE5528" s="25"/>
    </row>
    <row r="5529">
      <c r="A5529" s="78"/>
      <c r="B5529" s="78"/>
      <c r="C5529" s="78"/>
      <c r="D5529" s="78"/>
      <c r="E5529" s="78"/>
      <c r="F5529" s="78"/>
      <c r="P5529" s="25"/>
      <c r="AB5529" s="25"/>
      <c r="AD5529" s="25"/>
      <c r="AE5529" s="25"/>
    </row>
    <row r="5530">
      <c r="A5530" s="78"/>
      <c r="B5530" s="78"/>
      <c r="C5530" s="78"/>
      <c r="D5530" s="78"/>
      <c r="E5530" s="78"/>
      <c r="F5530" s="78"/>
      <c r="H5530" s="78"/>
      <c r="I5530" s="78"/>
      <c r="P5530" s="25"/>
      <c r="AB5530" s="25"/>
      <c r="AD5530" s="25"/>
      <c r="AE5530" s="25"/>
    </row>
    <row r="5531">
      <c r="A5531" s="78"/>
      <c r="B5531" s="78"/>
      <c r="C5531" s="78"/>
      <c r="D5531" s="78"/>
      <c r="E5531" s="78"/>
      <c r="F5531" s="78"/>
      <c r="P5531" s="25"/>
      <c r="AB5531" s="25"/>
      <c r="AD5531" s="25"/>
      <c r="AE5531" s="25"/>
    </row>
    <row r="5532">
      <c r="A5532" s="78"/>
      <c r="B5532" s="78"/>
      <c r="C5532" s="78"/>
      <c r="D5532" s="78"/>
      <c r="E5532" s="78"/>
      <c r="F5532" s="78"/>
      <c r="P5532" s="25"/>
      <c r="AB5532" s="25"/>
      <c r="AD5532" s="25"/>
      <c r="AE5532" s="25"/>
    </row>
    <row r="5533">
      <c r="A5533" s="78"/>
      <c r="B5533" s="78"/>
      <c r="C5533" s="78"/>
      <c r="D5533" s="78"/>
      <c r="E5533" s="78"/>
      <c r="F5533" s="78"/>
      <c r="P5533" s="25"/>
      <c r="AB5533" s="25"/>
      <c r="AD5533" s="25"/>
      <c r="AE5533" s="25"/>
    </row>
    <row r="5534">
      <c r="A5534" s="78"/>
      <c r="B5534" s="78"/>
      <c r="C5534" s="78"/>
      <c r="D5534" s="78"/>
      <c r="E5534" s="78"/>
      <c r="F5534" s="78"/>
      <c r="P5534" s="25"/>
      <c r="AB5534" s="25"/>
      <c r="AD5534" s="25"/>
      <c r="AE5534" s="25"/>
    </row>
    <row r="5535">
      <c r="A5535" s="78"/>
      <c r="B5535" s="78"/>
      <c r="C5535" s="78"/>
      <c r="D5535" s="78"/>
      <c r="E5535" s="78"/>
      <c r="F5535" s="78"/>
      <c r="H5535" s="78"/>
      <c r="I5535" s="78"/>
      <c r="K5535" s="78"/>
      <c r="P5535" s="25"/>
      <c r="AB5535" s="25"/>
      <c r="AD5535" s="25"/>
      <c r="AE5535" s="25"/>
    </row>
    <row r="5536">
      <c r="A5536" s="78"/>
      <c r="B5536" s="78"/>
      <c r="C5536" s="78"/>
      <c r="D5536" s="78"/>
      <c r="E5536" s="78"/>
      <c r="F5536" s="78"/>
      <c r="H5536" s="78"/>
      <c r="I5536" s="78"/>
      <c r="P5536" s="25"/>
      <c r="AB5536" s="25"/>
      <c r="AD5536" s="25"/>
      <c r="AE5536" s="25"/>
    </row>
    <row r="5537">
      <c r="A5537" s="78"/>
      <c r="B5537" s="78"/>
      <c r="C5537" s="78"/>
      <c r="D5537" s="78"/>
      <c r="E5537" s="78"/>
      <c r="F5537" s="78"/>
      <c r="P5537" s="25"/>
      <c r="AB5537" s="25"/>
      <c r="AD5537" s="25"/>
      <c r="AE5537" s="25"/>
    </row>
    <row r="5538">
      <c r="A5538" s="78"/>
      <c r="B5538" s="78"/>
      <c r="C5538" s="78"/>
      <c r="D5538" s="78"/>
      <c r="E5538" s="78"/>
      <c r="F5538" s="78"/>
      <c r="P5538" s="25"/>
      <c r="AB5538" s="25"/>
      <c r="AD5538" s="25"/>
      <c r="AE5538" s="25"/>
    </row>
    <row r="5539">
      <c r="A5539" s="78"/>
      <c r="B5539" s="78"/>
      <c r="C5539" s="78"/>
      <c r="D5539" s="78"/>
      <c r="E5539" s="78"/>
      <c r="F5539" s="78"/>
      <c r="P5539" s="25"/>
      <c r="AB5539" s="25"/>
      <c r="AD5539" s="25"/>
      <c r="AE5539" s="25"/>
    </row>
    <row r="5540">
      <c r="A5540" s="78"/>
      <c r="B5540" s="78"/>
      <c r="C5540" s="78"/>
      <c r="D5540" s="78"/>
      <c r="E5540" s="78"/>
      <c r="F5540" s="78"/>
      <c r="P5540" s="25"/>
      <c r="AB5540" s="25"/>
      <c r="AD5540" s="25"/>
      <c r="AE5540" s="25"/>
    </row>
    <row r="5541">
      <c r="A5541" s="78"/>
      <c r="B5541" s="78"/>
      <c r="C5541" s="78"/>
      <c r="D5541" s="78"/>
      <c r="E5541" s="78"/>
      <c r="F5541" s="78"/>
      <c r="H5541" s="78"/>
      <c r="I5541" s="78"/>
      <c r="K5541" s="78"/>
      <c r="P5541" s="25"/>
      <c r="AB5541" s="25"/>
      <c r="AD5541" s="25"/>
      <c r="AE5541" s="25"/>
    </row>
    <row r="5542">
      <c r="A5542" s="78"/>
      <c r="B5542" s="78"/>
      <c r="C5542" s="78"/>
      <c r="D5542" s="78"/>
      <c r="E5542" s="78"/>
      <c r="F5542" s="78"/>
      <c r="H5542" s="78"/>
      <c r="I5542" s="78"/>
      <c r="K5542" s="78"/>
      <c r="P5542" s="25"/>
      <c r="AB5542" s="25"/>
      <c r="AD5542" s="25"/>
      <c r="AE5542" s="25"/>
    </row>
    <row r="5543">
      <c r="A5543" s="78"/>
      <c r="B5543" s="78"/>
      <c r="C5543" s="78"/>
      <c r="D5543" s="78"/>
      <c r="E5543" s="78"/>
      <c r="F5543" s="78"/>
      <c r="P5543" s="25"/>
      <c r="AB5543" s="25"/>
      <c r="AD5543" s="25"/>
      <c r="AE5543" s="25"/>
    </row>
    <row r="5544">
      <c r="A5544" s="78"/>
      <c r="B5544" s="78"/>
      <c r="C5544" s="78"/>
      <c r="D5544" s="78"/>
      <c r="E5544" s="78"/>
      <c r="F5544" s="78"/>
      <c r="P5544" s="25"/>
      <c r="AB5544" s="25"/>
      <c r="AD5544" s="25"/>
      <c r="AE5544" s="25"/>
    </row>
    <row r="5545">
      <c r="A5545" s="78"/>
      <c r="B5545" s="78"/>
      <c r="C5545" s="78"/>
      <c r="D5545" s="78"/>
      <c r="E5545" s="78"/>
      <c r="F5545" s="78"/>
      <c r="H5545" s="78"/>
      <c r="I5545" s="78"/>
      <c r="K5545" s="78"/>
      <c r="P5545" s="25"/>
      <c r="AB5545" s="25"/>
      <c r="AD5545" s="25"/>
      <c r="AE5545" s="25"/>
    </row>
    <row r="5546">
      <c r="A5546" s="78"/>
      <c r="B5546" s="78"/>
      <c r="C5546" s="78"/>
      <c r="D5546" s="78"/>
      <c r="E5546" s="78"/>
      <c r="F5546" s="78"/>
      <c r="P5546" s="25"/>
      <c r="AB5546" s="25"/>
      <c r="AD5546" s="25"/>
      <c r="AE5546" s="25"/>
    </row>
    <row r="5547">
      <c r="A5547" s="78"/>
      <c r="B5547" s="78"/>
      <c r="C5547" s="78"/>
      <c r="D5547" s="78"/>
      <c r="E5547" s="78"/>
      <c r="F5547" s="78"/>
      <c r="H5547" s="78"/>
      <c r="I5547" s="78"/>
      <c r="K5547" s="78"/>
      <c r="P5547" s="25"/>
      <c r="AB5547" s="25"/>
      <c r="AD5547" s="25"/>
      <c r="AE5547" s="25"/>
    </row>
    <row r="5548">
      <c r="A5548" s="78"/>
      <c r="B5548" s="78"/>
      <c r="C5548" s="78"/>
      <c r="D5548" s="78"/>
      <c r="E5548" s="78"/>
      <c r="F5548" s="78"/>
      <c r="H5548" s="78"/>
      <c r="I5548" s="78"/>
      <c r="K5548" s="78"/>
      <c r="P5548" s="25"/>
      <c r="AB5548" s="25"/>
      <c r="AD5548" s="25"/>
      <c r="AE5548" s="25"/>
    </row>
    <row r="5549">
      <c r="A5549" s="78"/>
      <c r="B5549" s="78"/>
      <c r="C5549" s="78"/>
      <c r="D5549" s="78"/>
      <c r="E5549" s="78"/>
      <c r="F5549" s="78"/>
      <c r="P5549" s="25"/>
      <c r="AB5549" s="25"/>
      <c r="AD5549" s="25"/>
      <c r="AE5549" s="25"/>
    </row>
    <row r="5550">
      <c r="A5550" s="78"/>
      <c r="B5550" s="78"/>
      <c r="C5550" s="78"/>
      <c r="D5550" s="78"/>
      <c r="E5550" s="78"/>
      <c r="F5550" s="78"/>
      <c r="P5550" s="25"/>
      <c r="AB5550" s="25"/>
      <c r="AD5550" s="25"/>
      <c r="AE5550" s="25"/>
    </row>
    <row r="5551">
      <c r="A5551" s="78"/>
      <c r="B5551" s="78"/>
      <c r="C5551" s="78"/>
      <c r="D5551" s="78"/>
      <c r="E5551" s="78"/>
      <c r="F5551" s="78"/>
      <c r="P5551" s="25"/>
      <c r="AB5551" s="25"/>
      <c r="AD5551" s="25"/>
      <c r="AE5551" s="25"/>
    </row>
    <row r="5552">
      <c r="A5552" s="78"/>
      <c r="B5552" s="78"/>
      <c r="C5552" s="78"/>
      <c r="D5552" s="78"/>
      <c r="E5552" s="78"/>
      <c r="F5552" s="78"/>
      <c r="P5552" s="25"/>
      <c r="AB5552" s="25"/>
      <c r="AD5552" s="25"/>
      <c r="AE5552" s="25"/>
    </row>
    <row r="5553">
      <c r="A5553" s="78"/>
      <c r="B5553" s="78"/>
      <c r="C5553" s="78"/>
      <c r="D5553" s="78"/>
      <c r="E5553" s="78"/>
      <c r="F5553" s="78"/>
      <c r="P5553" s="25"/>
      <c r="AB5553" s="25"/>
      <c r="AD5553" s="25"/>
      <c r="AE5553" s="25"/>
    </row>
    <row r="5554">
      <c r="A5554" s="78"/>
      <c r="B5554" s="78"/>
      <c r="C5554" s="78"/>
      <c r="D5554" s="78"/>
      <c r="E5554" s="78"/>
      <c r="F5554" s="78"/>
      <c r="H5554" s="78"/>
      <c r="I5554" s="78"/>
      <c r="P5554" s="25"/>
      <c r="AB5554" s="25"/>
      <c r="AD5554" s="25"/>
      <c r="AE5554" s="25"/>
    </row>
    <row r="5555">
      <c r="A5555" s="78"/>
      <c r="B5555" s="78"/>
      <c r="C5555" s="78"/>
      <c r="D5555" s="78"/>
      <c r="E5555" s="78"/>
      <c r="F5555" s="78"/>
      <c r="P5555" s="25"/>
      <c r="AB5555" s="25"/>
      <c r="AD5555" s="25"/>
      <c r="AE5555" s="25"/>
    </row>
    <row r="5556">
      <c r="A5556" s="78"/>
      <c r="B5556" s="78"/>
      <c r="C5556" s="78"/>
      <c r="D5556" s="78"/>
      <c r="E5556" s="78"/>
      <c r="F5556" s="78"/>
      <c r="P5556" s="25"/>
      <c r="AB5556" s="25"/>
      <c r="AD5556" s="25"/>
      <c r="AE5556" s="25"/>
    </row>
    <row r="5557">
      <c r="A5557" s="78"/>
      <c r="B5557" s="78"/>
      <c r="C5557" s="78"/>
      <c r="D5557" s="78"/>
      <c r="E5557" s="78"/>
      <c r="F5557" s="78"/>
      <c r="H5557" s="78"/>
      <c r="I5557" s="78"/>
      <c r="K5557" s="78"/>
      <c r="P5557" s="25"/>
      <c r="AB5557" s="25"/>
      <c r="AD5557" s="25"/>
      <c r="AE5557" s="25"/>
    </row>
    <row r="5558">
      <c r="A5558" s="78"/>
      <c r="B5558" s="78"/>
      <c r="C5558" s="78"/>
      <c r="D5558" s="78"/>
      <c r="E5558" s="78"/>
      <c r="F5558" s="78"/>
      <c r="P5558" s="25"/>
      <c r="AB5558" s="25"/>
      <c r="AD5558" s="25"/>
      <c r="AE5558" s="25"/>
    </row>
    <row r="5559">
      <c r="A5559" s="78"/>
      <c r="B5559" s="78"/>
      <c r="C5559" s="78"/>
      <c r="D5559" s="78"/>
      <c r="E5559" s="78"/>
      <c r="F5559" s="78"/>
      <c r="H5559" s="78"/>
      <c r="I5559" s="78"/>
      <c r="K5559" s="78"/>
      <c r="P5559" s="25"/>
      <c r="AB5559" s="25"/>
      <c r="AD5559" s="25"/>
      <c r="AE5559" s="25"/>
    </row>
    <row r="5560">
      <c r="A5560" s="78"/>
      <c r="B5560" s="78"/>
      <c r="C5560" s="78"/>
      <c r="D5560" s="78"/>
      <c r="E5560" s="78"/>
      <c r="F5560" s="78"/>
      <c r="P5560" s="25"/>
      <c r="AB5560" s="25"/>
      <c r="AD5560" s="25"/>
      <c r="AE5560" s="25"/>
    </row>
    <row r="5561">
      <c r="A5561" s="78"/>
      <c r="B5561" s="78"/>
      <c r="C5561" s="78"/>
      <c r="D5561" s="78"/>
      <c r="E5561" s="78"/>
      <c r="F5561" s="78"/>
      <c r="P5561" s="25"/>
      <c r="AB5561" s="25"/>
      <c r="AD5561" s="25"/>
      <c r="AE5561" s="25"/>
    </row>
    <row r="5562">
      <c r="A5562" s="78"/>
      <c r="B5562" s="78"/>
      <c r="C5562" s="78"/>
      <c r="D5562" s="78"/>
      <c r="E5562" s="78"/>
      <c r="F5562" s="78"/>
      <c r="P5562" s="25"/>
      <c r="AB5562" s="25"/>
      <c r="AD5562" s="25"/>
      <c r="AE5562" s="25"/>
    </row>
    <row r="5563">
      <c r="A5563" s="78"/>
      <c r="B5563" s="78"/>
      <c r="C5563" s="78"/>
      <c r="D5563" s="78"/>
      <c r="E5563" s="78"/>
      <c r="F5563" s="78"/>
      <c r="P5563" s="25"/>
      <c r="AB5563" s="25"/>
      <c r="AD5563" s="25"/>
      <c r="AE5563" s="25"/>
    </row>
    <row r="5564">
      <c r="A5564" s="78"/>
      <c r="B5564" s="78"/>
      <c r="C5564" s="78"/>
      <c r="D5564" s="78"/>
      <c r="E5564" s="78"/>
      <c r="F5564" s="78"/>
      <c r="H5564" s="78"/>
      <c r="I5564" s="78"/>
      <c r="K5564" s="78"/>
      <c r="P5564" s="25"/>
      <c r="AB5564" s="25"/>
      <c r="AD5564" s="25"/>
      <c r="AE5564" s="25"/>
    </row>
    <row r="5565">
      <c r="A5565" s="78"/>
      <c r="B5565" s="78"/>
      <c r="C5565" s="78"/>
      <c r="D5565" s="78"/>
      <c r="E5565" s="78"/>
      <c r="F5565" s="78"/>
      <c r="H5565" s="78"/>
      <c r="I5565" s="78"/>
      <c r="K5565" s="78"/>
      <c r="P5565" s="25"/>
      <c r="AB5565" s="25"/>
      <c r="AD5565" s="25"/>
      <c r="AE5565" s="25"/>
    </row>
    <row r="5566">
      <c r="A5566" s="78"/>
      <c r="B5566" s="78"/>
      <c r="C5566" s="78"/>
      <c r="D5566" s="78"/>
      <c r="E5566" s="78"/>
      <c r="F5566" s="78"/>
      <c r="P5566" s="25"/>
      <c r="AB5566" s="25"/>
      <c r="AD5566" s="25"/>
      <c r="AE5566" s="25"/>
    </row>
    <row r="5567">
      <c r="A5567" s="78"/>
      <c r="B5567" s="78"/>
      <c r="C5567" s="78"/>
      <c r="D5567" s="78"/>
      <c r="E5567" s="78"/>
      <c r="F5567" s="78"/>
      <c r="P5567" s="25"/>
      <c r="AB5567" s="25"/>
      <c r="AD5567" s="25"/>
      <c r="AE5567" s="25"/>
    </row>
    <row r="5568">
      <c r="A5568" s="78"/>
      <c r="B5568" s="78"/>
      <c r="C5568" s="78"/>
      <c r="D5568" s="78"/>
      <c r="E5568" s="78"/>
      <c r="F5568" s="78"/>
      <c r="P5568" s="25"/>
      <c r="AB5568" s="25"/>
      <c r="AD5568" s="25"/>
      <c r="AE5568" s="25"/>
    </row>
    <row r="5569">
      <c r="A5569" s="78"/>
      <c r="B5569" s="78"/>
      <c r="C5569" s="78"/>
      <c r="D5569" s="78"/>
      <c r="E5569" s="78"/>
      <c r="F5569" s="78"/>
      <c r="P5569" s="25"/>
      <c r="AB5569" s="25"/>
      <c r="AD5569" s="25"/>
      <c r="AE5569" s="25"/>
    </row>
    <row r="5570">
      <c r="A5570" s="78"/>
      <c r="B5570" s="78"/>
      <c r="C5570" s="78"/>
      <c r="D5570" s="78"/>
      <c r="E5570" s="78"/>
      <c r="F5570" s="78"/>
      <c r="P5570" s="25"/>
      <c r="AB5570" s="25"/>
      <c r="AD5570" s="25"/>
      <c r="AE5570" s="25"/>
    </row>
    <row r="5571">
      <c r="A5571" s="78"/>
      <c r="B5571" s="78"/>
      <c r="C5571" s="78"/>
      <c r="D5571" s="78"/>
      <c r="E5571" s="78"/>
      <c r="F5571" s="78"/>
      <c r="P5571" s="25"/>
      <c r="AB5571" s="25"/>
      <c r="AD5571" s="25"/>
      <c r="AE5571" s="25"/>
    </row>
    <row r="5572">
      <c r="A5572" s="78"/>
      <c r="B5572" s="78"/>
      <c r="C5572" s="78"/>
      <c r="D5572" s="78"/>
      <c r="E5572" s="78"/>
      <c r="F5572" s="78"/>
      <c r="H5572" s="78"/>
      <c r="I5572" s="78"/>
      <c r="K5572" s="78"/>
      <c r="P5572" s="25"/>
      <c r="AB5572" s="25"/>
      <c r="AD5572" s="25"/>
      <c r="AE5572" s="25"/>
    </row>
    <row r="5573">
      <c r="A5573" s="78"/>
      <c r="B5573" s="78"/>
      <c r="C5573" s="78"/>
      <c r="D5573" s="78"/>
      <c r="E5573" s="78"/>
      <c r="F5573" s="78"/>
      <c r="P5573" s="25"/>
      <c r="AB5573" s="25"/>
      <c r="AD5573" s="25"/>
      <c r="AE5573" s="25"/>
    </row>
    <row r="5574">
      <c r="A5574" s="78"/>
      <c r="B5574" s="78"/>
      <c r="C5574" s="78"/>
      <c r="D5574" s="78"/>
      <c r="E5574" s="78"/>
      <c r="F5574" s="78"/>
      <c r="H5574" s="78"/>
      <c r="I5574" s="78"/>
      <c r="K5574" s="78"/>
      <c r="P5574" s="25"/>
      <c r="AB5574" s="25"/>
      <c r="AD5574" s="25"/>
      <c r="AE5574" s="25"/>
    </row>
    <row r="5575">
      <c r="A5575" s="78"/>
      <c r="B5575" s="78"/>
      <c r="C5575" s="78"/>
      <c r="D5575" s="78"/>
      <c r="E5575" s="78"/>
      <c r="F5575" s="78"/>
      <c r="H5575" s="78"/>
      <c r="I5575" s="78"/>
      <c r="K5575" s="78"/>
      <c r="P5575" s="25"/>
      <c r="AB5575" s="25"/>
      <c r="AD5575" s="25"/>
      <c r="AE5575" s="25"/>
    </row>
    <row r="5576">
      <c r="A5576" s="78"/>
      <c r="B5576" s="78"/>
      <c r="C5576" s="78"/>
      <c r="D5576" s="78"/>
      <c r="E5576" s="78"/>
      <c r="F5576" s="78"/>
      <c r="P5576" s="25"/>
      <c r="AB5576" s="25"/>
      <c r="AD5576" s="25"/>
      <c r="AE5576" s="25"/>
    </row>
    <row r="5577">
      <c r="A5577" s="78"/>
      <c r="B5577" s="78"/>
      <c r="C5577" s="78"/>
      <c r="D5577" s="78"/>
      <c r="E5577" s="78"/>
      <c r="F5577" s="78"/>
      <c r="P5577" s="25"/>
      <c r="AB5577" s="25"/>
      <c r="AD5577" s="25"/>
      <c r="AE5577" s="25"/>
    </row>
    <row r="5578">
      <c r="A5578" s="78"/>
      <c r="B5578" s="78"/>
      <c r="C5578" s="78"/>
      <c r="D5578" s="78"/>
      <c r="E5578" s="78"/>
      <c r="F5578" s="78"/>
      <c r="P5578" s="25"/>
      <c r="AB5578" s="25"/>
      <c r="AD5578" s="25"/>
      <c r="AE5578" s="25"/>
    </row>
    <row r="5579">
      <c r="A5579" s="78"/>
      <c r="B5579" s="78"/>
      <c r="C5579" s="78"/>
      <c r="D5579" s="78"/>
      <c r="E5579" s="78"/>
      <c r="F5579" s="78"/>
      <c r="P5579" s="25"/>
      <c r="AB5579" s="25"/>
      <c r="AD5579" s="25"/>
      <c r="AE5579" s="25"/>
    </row>
    <row r="5580">
      <c r="A5580" s="78"/>
      <c r="B5580" s="78"/>
      <c r="C5580" s="78"/>
      <c r="D5580" s="78"/>
      <c r="E5580" s="78"/>
      <c r="F5580" s="78"/>
      <c r="H5580" s="78"/>
      <c r="I5580" s="78"/>
      <c r="K5580" s="78"/>
      <c r="P5580" s="25"/>
      <c r="AB5580" s="25"/>
      <c r="AD5580" s="25"/>
      <c r="AE5580" s="25"/>
    </row>
    <row r="5581">
      <c r="A5581" s="78"/>
      <c r="B5581" s="78"/>
      <c r="C5581" s="78"/>
      <c r="D5581" s="78"/>
      <c r="E5581" s="78"/>
      <c r="F5581" s="78"/>
      <c r="H5581" s="78"/>
      <c r="I5581" s="78"/>
      <c r="K5581" s="78"/>
      <c r="P5581" s="25"/>
      <c r="AB5581" s="25"/>
      <c r="AD5581" s="25"/>
      <c r="AE5581" s="25"/>
    </row>
    <row r="5582">
      <c r="A5582" s="78"/>
      <c r="B5582" s="78"/>
      <c r="C5582" s="78"/>
      <c r="D5582" s="78"/>
      <c r="E5582" s="78"/>
      <c r="F5582" s="78"/>
      <c r="P5582" s="25"/>
      <c r="AB5582" s="25"/>
      <c r="AD5582" s="25"/>
      <c r="AE5582" s="25"/>
    </row>
    <row r="5583">
      <c r="A5583" s="78"/>
      <c r="B5583" s="78"/>
      <c r="C5583" s="78"/>
      <c r="D5583" s="78"/>
      <c r="E5583" s="78"/>
      <c r="F5583" s="78"/>
      <c r="P5583" s="25"/>
      <c r="AB5583" s="25"/>
      <c r="AD5583" s="25"/>
      <c r="AE5583" s="25"/>
    </row>
    <row r="5584">
      <c r="A5584" s="78"/>
      <c r="B5584" s="78"/>
      <c r="C5584" s="78"/>
      <c r="D5584" s="78"/>
      <c r="E5584" s="78"/>
      <c r="F5584" s="78"/>
      <c r="P5584" s="25"/>
      <c r="AB5584" s="25"/>
      <c r="AD5584" s="25"/>
      <c r="AE5584" s="25"/>
    </row>
    <row r="5585">
      <c r="A5585" s="78"/>
      <c r="B5585" s="78"/>
      <c r="C5585" s="78"/>
      <c r="D5585" s="78"/>
      <c r="E5585" s="78"/>
      <c r="F5585" s="78"/>
      <c r="H5585" s="78"/>
      <c r="I5585" s="78"/>
      <c r="K5585" s="78"/>
      <c r="P5585" s="25"/>
      <c r="AB5585" s="25"/>
      <c r="AD5585" s="25"/>
      <c r="AE5585" s="25"/>
    </row>
    <row r="5586">
      <c r="A5586" s="78"/>
      <c r="B5586" s="78"/>
      <c r="C5586" s="78"/>
      <c r="D5586" s="78"/>
      <c r="E5586" s="78"/>
      <c r="F5586" s="78"/>
      <c r="P5586" s="25"/>
      <c r="AB5586" s="25"/>
      <c r="AD5586" s="25"/>
      <c r="AE5586" s="25"/>
    </row>
    <row r="5587">
      <c r="A5587" s="78"/>
      <c r="B5587" s="78"/>
      <c r="C5587" s="78"/>
      <c r="D5587" s="78"/>
      <c r="E5587" s="78"/>
      <c r="F5587" s="78"/>
      <c r="H5587" s="78"/>
      <c r="I5587" s="78"/>
      <c r="P5587" s="25"/>
      <c r="AB5587" s="25"/>
      <c r="AD5587" s="25"/>
      <c r="AE5587" s="25"/>
    </row>
    <row r="5588">
      <c r="A5588" s="78"/>
      <c r="B5588" s="78"/>
      <c r="C5588" s="78"/>
      <c r="D5588" s="78"/>
      <c r="E5588" s="78"/>
      <c r="F5588" s="78"/>
      <c r="P5588" s="25"/>
      <c r="AB5588" s="25"/>
      <c r="AD5588" s="25"/>
      <c r="AE5588" s="25"/>
    </row>
    <row r="5589">
      <c r="A5589" s="78"/>
      <c r="B5589" s="78"/>
      <c r="C5589" s="78"/>
      <c r="D5589" s="78"/>
      <c r="E5589" s="78"/>
      <c r="F5589" s="78"/>
      <c r="P5589" s="25"/>
      <c r="AB5589" s="25"/>
      <c r="AD5589" s="25"/>
      <c r="AE5589" s="25"/>
    </row>
    <row r="5590">
      <c r="A5590" s="78"/>
      <c r="B5590" s="78"/>
      <c r="C5590" s="78"/>
      <c r="D5590" s="78"/>
      <c r="E5590" s="78"/>
      <c r="F5590" s="78"/>
      <c r="P5590" s="25"/>
      <c r="AB5590" s="25"/>
      <c r="AD5590" s="25"/>
      <c r="AE5590" s="25"/>
    </row>
    <row r="5591">
      <c r="A5591" s="78"/>
      <c r="B5591" s="78"/>
      <c r="C5591" s="78"/>
      <c r="D5591" s="78"/>
      <c r="E5591" s="78"/>
      <c r="F5591" s="78"/>
      <c r="H5591" s="78"/>
      <c r="I5591" s="78"/>
      <c r="K5591" s="78"/>
      <c r="P5591" s="25"/>
      <c r="AB5591" s="25"/>
      <c r="AD5591" s="25"/>
      <c r="AE5591" s="25"/>
    </row>
    <row r="5592">
      <c r="A5592" s="78"/>
      <c r="B5592" s="78"/>
      <c r="C5592" s="78"/>
      <c r="D5592" s="78"/>
      <c r="E5592" s="78"/>
      <c r="F5592" s="78"/>
      <c r="P5592" s="25"/>
      <c r="AB5592" s="25"/>
      <c r="AD5592" s="25"/>
      <c r="AE5592" s="25"/>
    </row>
    <row r="5593">
      <c r="A5593" s="78"/>
      <c r="B5593" s="78"/>
      <c r="C5593" s="78"/>
      <c r="D5593" s="78"/>
      <c r="E5593" s="78"/>
      <c r="F5593" s="78"/>
      <c r="H5593" s="78"/>
      <c r="I5593" s="78"/>
      <c r="K5593" s="78"/>
      <c r="P5593" s="25"/>
      <c r="AB5593" s="25"/>
      <c r="AD5593" s="25"/>
      <c r="AE5593" s="25"/>
    </row>
    <row r="5594">
      <c r="A5594" s="78"/>
      <c r="B5594" s="78"/>
      <c r="C5594" s="78"/>
      <c r="D5594" s="78"/>
      <c r="E5594" s="78"/>
      <c r="F5594" s="78"/>
      <c r="P5594" s="25"/>
      <c r="AB5594" s="25"/>
      <c r="AD5594" s="25"/>
      <c r="AE5594" s="25"/>
    </row>
    <row r="5595">
      <c r="A5595" s="78"/>
      <c r="B5595" s="78"/>
      <c r="C5595" s="78"/>
      <c r="D5595" s="78"/>
      <c r="E5595" s="78"/>
      <c r="F5595" s="78"/>
      <c r="P5595" s="25"/>
      <c r="AB5595" s="25"/>
      <c r="AD5595" s="25"/>
      <c r="AE5595" s="25"/>
    </row>
    <row r="5596">
      <c r="A5596" s="78"/>
      <c r="B5596" s="78"/>
      <c r="C5596" s="78"/>
      <c r="D5596" s="78"/>
      <c r="E5596" s="78"/>
      <c r="F5596" s="78"/>
      <c r="H5596" s="78"/>
      <c r="I5596" s="78"/>
      <c r="K5596" s="78"/>
      <c r="P5596" s="25"/>
      <c r="AB5596" s="25"/>
      <c r="AD5596" s="25"/>
      <c r="AE5596" s="25"/>
    </row>
    <row r="5597">
      <c r="A5597" s="78"/>
      <c r="B5597" s="78"/>
      <c r="C5597" s="78"/>
      <c r="D5597" s="78"/>
      <c r="E5597" s="78"/>
      <c r="F5597" s="78"/>
      <c r="P5597" s="25"/>
      <c r="AB5597" s="25"/>
      <c r="AD5597" s="25"/>
      <c r="AE5597" s="25"/>
    </row>
    <row r="5598">
      <c r="A5598" s="78"/>
      <c r="B5598" s="78"/>
      <c r="C5598" s="78"/>
      <c r="D5598" s="78"/>
      <c r="E5598" s="78"/>
      <c r="F5598" s="78"/>
      <c r="P5598" s="25"/>
      <c r="AB5598" s="25"/>
      <c r="AD5598" s="25"/>
      <c r="AE5598" s="25"/>
    </row>
    <row r="5599">
      <c r="A5599" s="78"/>
      <c r="B5599" s="78"/>
      <c r="C5599" s="78"/>
      <c r="D5599" s="78"/>
      <c r="E5599" s="78"/>
      <c r="F5599" s="78"/>
      <c r="H5599" s="78"/>
      <c r="I5599" s="78"/>
      <c r="K5599" s="78"/>
      <c r="P5599" s="25"/>
      <c r="AB5599" s="25"/>
      <c r="AD5599" s="25"/>
      <c r="AE5599" s="25"/>
    </row>
    <row r="5600">
      <c r="A5600" s="78"/>
      <c r="B5600" s="78"/>
      <c r="C5600" s="78"/>
      <c r="D5600" s="78"/>
      <c r="E5600" s="78"/>
      <c r="F5600" s="78"/>
      <c r="P5600" s="25"/>
      <c r="AB5600" s="25"/>
      <c r="AD5600" s="25"/>
      <c r="AE5600" s="25"/>
    </row>
    <row r="5601">
      <c r="A5601" s="78"/>
      <c r="B5601" s="78"/>
      <c r="C5601" s="78"/>
      <c r="D5601" s="78"/>
      <c r="E5601" s="78"/>
      <c r="F5601" s="78"/>
      <c r="H5601" s="78"/>
      <c r="I5601" s="78"/>
      <c r="P5601" s="25"/>
      <c r="AB5601" s="25"/>
      <c r="AD5601" s="25"/>
      <c r="AE5601" s="25"/>
    </row>
    <row r="5602">
      <c r="A5602" s="78"/>
      <c r="B5602" s="78"/>
      <c r="C5602" s="78"/>
      <c r="D5602" s="78"/>
      <c r="E5602" s="78"/>
      <c r="F5602" s="78"/>
      <c r="P5602" s="25"/>
      <c r="AB5602" s="25"/>
      <c r="AD5602" s="25"/>
      <c r="AE5602" s="25"/>
    </row>
    <row r="5603">
      <c r="A5603" s="78"/>
      <c r="B5603" s="78"/>
      <c r="C5603" s="78"/>
      <c r="D5603" s="78"/>
      <c r="E5603" s="78"/>
      <c r="F5603" s="78"/>
      <c r="P5603" s="25"/>
      <c r="AB5603" s="25"/>
      <c r="AD5603" s="25"/>
      <c r="AE5603" s="25"/>
    </row>
    <row r="5604">
      <c r="A5604" s="78"/>
      <c r="B5604" s="78"/>
      <c r="C5604" s="78"/>
      <c r="D5604" s="78"/>
      <c r="E5604" s="78"/>
      <c r="F5604" s="78"/>
      <c r="P5604" s="25"/>
      <c r="AB5604" s="25"/>
      <c r="AD5604" s="25"/>
      <c r="AE5604" s="25"/>
    </row>
    <row r="5605">
      <c r="A5605" s="78"/>
      <c r="B5605" s="78"/>
      <c r="C5605" s="78"/>
      <c r="D5605" s="78"/>
      <c r="E5605" s="78"/>
      <c r="F5605" s="78"/>
      <c r="H5605" s="78"/>
      <c r="L5605" s="78"/>
      <c r="P5605" s="25"/>
      <c r="AB5605" s="25"/>
      <c r="AD5605" s="25"/>
      <c r="AE5605" s="25"/>
    </row>
    <row r="5606">
      <c r="A5606" s="78"/>
      <c r="B5606" s="78"/>
      <c r="C5606" s="78"/>
      <c r="D5606" s="78"/>
      <c r="E5606" s="78"/>
      <c r="F5606" s="78"/>
      <c r="P5606" s="25"/>
      <c r="AB5606" s="25"/>
      <c r="AD5606" s="25"/>
      <c r="AE5606" s="25"/>
    </row>
    <row r="5607">
      <c r="A5607" s="78"/>
      <c r="B5607" s="78"/>
      <c r="C5607" s="78"/>
      <c r="D5607" s="78"/>
      <c r="E5607" s="78"/>
      <c r="F5607" s="78"/>
      <c r="H5607" s="78"/>
      <c r="L5607" s="78"/>
      <c r="P5607" s="25"/>
      <c r="AB5607" s="25"/>
      <c r="AD5607" s="25"/>
      <c r="AE5607" s="25"/>
    </row>
    <row r="5608">
      <c r="A5608" s="78"/>
      <c r="B5608" s="78"/>
      <c r="C5608" s="78"/>
      <c r="D5608" s="78"/>
      <c r="E5608" s="78"/>
      <c r="F5608" s="78"/>
      <c r="H5608" s="78"/>
      <c r="L5608" s="78"/>
      <c r="P5608" s="25"/>
      <c r="AB5608" s="25"/>
      <c r="AD5608" s="25"/>
      <c r="AE5608" s="25"/>
    </row>
    <row r="5609">
      <c r="A5609" s="78"/>
      <c r="B5609" s="78"/>
      <c r="C5609" s="78"/>
      <c r="D5609" s="78"/>
      <c r="E5609" s="78"/>
      <c r="F5609" s="78"/>
      <c r="P5609" s="25"/>
      <c r="AB5609" s="25"/>
      <c r="AD5609" s="25"/>
      <c r="AE5609" s="25"/>
    </row>
    <row r="5610">
      <c r="A5610" s="78"/>
      <c r="B5610" s="78"/>
      <c r="C5610" s="78"/>
      <c r="D5610" s="78"/>
      <c r="E5610" s="78"/>
      <c r="F5610" s="78"/>
      <c r="P5610" s="25"/>
      <c r="AB5610" s="25"/>
      <c r="AD5610" s="25"/>
      <c r="AE5610" s="25"/>
    </row>
    <row r="5611">
      <c r="A5611" s="78"/>
      <c r="B5611" s="78"/>
      <c r="C5611" s="78"/>
      <c r="D5611" s="78"/>
      <c r="E5611" s="78"/>
      <c r="F5611" s="78"/>
      <c r="H5611" s="78"/>
      <c r="L5611" s="78"/>
      <c r="P5611" s="25"/>
      <c r="AB5611" s="25"/>
      <c r="AD5611" s="25"/>
      <c r="AE5611" s="25"/>
    </row>
    <row r="5612">
      <c r="A5612" s="78"/>
      <c r="B5612" s="78"/>
      <c r="C5612" s="78"/>
      <c r="D5612" s="78"/>
      <c r="E5612" s="78"/>
      <c r="F5612" s="78"/>
      <c r="P5612" s="25"/>
      <c r="AB5612" s="25"/>
      <c r="AD5612" s="25"/>
      <c r="AE5612" s="25"/>
    </row>
    <row r="5613">
      <c r="A5613" s="78"/>
      <c r="B5613" s="78"/>
      <c r="C5613" s="78"/>
      <c r="D5613" s="78"/>
      <c r="E5613" s="78"/>
      <c r="F5613" s="78"/>
      <c r="H5613" s="78"/>
      <c r="L5613" s="78"/>
      <c r="P5613" s="25"/>
      <c r="AB5613" s="25"/>
      <c r="AD5613" s="25"/>
      <c r="AE5613" s="25"/>
    </row>
    <row r="5614">
      <c r="A5614" s="78"/>
      <c r="B5614" s="78"/>
      <c r="C5614" s="78"/>
      <c r="D5614" s="78"/>
      <c r="E5614" s="78"/>
      <c r="F5614" s="78"/>
      <c r="H5614" s="78"/>
      <c r="L5614" s="78"/>
      <c r="P5614" s="25"/>
      <c r="AB5614" s="25"/>
      <c r="AD5614" s="25"/>
      <c r="AE5614" s="25"/>
    </row>
    <row r="5615">
      <c r="A5615" s="78"/>
      <c r="B5615" s="78"/>
      <c r="C5615" s="78"/>
      <c r="D5615" s="78"/>
      <c r="E5615" s="78"/>
      <c r="F5615" s="78"/>
      <c r="P5615" s="25"/>
      <c r="AB5615" s="25"/>
      <c r="AD5615" s="25"/>
      <c r="AE5615" s="25"/>
    </row>
    <row r="5616">
      <c r="A5616" s="78"/>
      <c r="B5616" s="78"/>
      <c r="C5616" s="78"/>
      <c r="D5616" s="78"/>
      <c r="E5616" s="78"/>
      <c r="F5616" s="78"/>
      <c r="H5616" s="78"/>
      <c r="L5616" s="78"/>
      <c r="P5616" s="25"/>
      <c r="AB5616" s="25"/>
      <c r="AD5616" s="25"/>
      <c r="AE5616" s="25"/>
    </row>
    <row r="5617">
      <c r="A5617" s="78"/>
      <c r="B5617" s="78"/>
      <c r="C5617" s="78"/>
      <c r="D5617" s="78"/>
      <c r="E5617" s="78"/>
      <c r="F5617" s="78"/>
      <c r="P5617" s="25"/>
      <c r="AB5617" s="25"/>
      <c r="AD5617" s="25"/>
      <c r="AE5617" s="25"/>
    </row>
    <row r="5618">
      <c r="A5618" s="78"/>
      <c r="B5618" s="78"/>
      <c r="C5618" s="78"/>
      <c r="D5618" s="78"/>
      <c r="E5618" s="78"/>
      <c r="F5618" s="78"/>
      <c r="H5618" s="78"/>
      <c r="L5618" s="78"/>
      <c r="P5618" s="25"/>
      <c r="AB5618" s="25"/>
      <c r="AD5618" s="25"/>
      <c r="AE5618" s="25"/>
    </row>
    <row r="5619">
      <c r="A5619" s="78"/>
      <c r="B5619" s="78"/>
      <c r="C5619" s="78"/>
      <c r="D5619" s="78"/>
      <c r="E5619" s="78"/>
      <c r="F5619" s="78"/>
      <c r="H5619" s="78"/>
      <c r="L5619" s="78"/>
      <c r="P5619" s="25"/>
      <c r="AB5619" s="25"/>
      <c r="AD5619" s="25"/>
      <c r="AE5619" s="25"/>
    </row>
    <row r="5620">
      <c r="A5620" s="78"/>
      <c r="B5620" s="78"/>
      <c r="C5620" s="78"/>
      <c r="D5620" s="78"/>
      <c r="E5620" s="78"/>
      <c r="F5620" s="78"/>
      <c r="H5620" s="78"/>
      <c r="L5620" s="78"/>
      <c r="P5620" s="25"/>
      <c r="AB5620" s="25"/>
      <c r="AD5620" s="25"/>
      <c r="AE5620" s="25"/>
    </row>
    <row r="5621">
      <c r="A5621" s="78"/>
      <c r="B5621" s="78"/>
      <c r="C5621" s="78"/>
      <c r="D5621" s="78"/>
      <c r="E5621" s="78"/>
      <c r="F5621" s="78"/>
      <c r="H5621" s="78"/>
      <c r="L5621" s="78"/>
      <c r="P5621" s="25"/>
      <c r="AB5621" s="25"/>
      <c r="AD5621" s="25"/>
      <c r="AE5621" s="25"/>
    </row>
    <row r="5622">
      <c r="A5622" s="78"/>
      <c r="B5622" s="78"/>
      <c r="C5622" s="78"/>
      <c r="D5622" s="78"/>
      <c r="E5622" s="78"/>
      <c r="F5622" s="78"/>
      <c r="H5622" s="78"/>
      <c r="L5622" s="78"/>
      <c r="P5622" s="25"/>
      <c r="AB5622" s="25"/>
      <c r="AD5622" s="25"/>
      <c r="AE5622" s="25"/>
    </row>
    <row r="5623">
      <c r="A5623" s="78"/>
      <c r="B5623" s="78"/>
      <c r="C5623" s="78"/>
      <c r="D5623" s="78"/>
      <c r="E5623" s="78"/>
      <c r="F5623" s="78"/>
      <c r="H5623" s="78"/>
      <c r="L5623" s="78"/>
      <c r="P5623" s="25"/>
      <c r="AB5623" s="25"/>
      <c r="AD5623" s="25"/>
      <c r="AE5623" s="25"/>
    </row>
    <row r="5624">
      <c r="A5624" s="78"/>
      <c r="B5624" s="78"/>
      <c r="C5624" s="78"/>
      <c r="D5624" s="78"/>
      <c r="E5624" s="78"/>
      <c r="F5624" s="78"/>
      <c r="H5624" s="78"/>
      <c r="L5624" s="78"/>
      <c r="P5624" s="25"/>
      <c r="AB5624" s="25"/>
      <c r="AD5624" s="25"/>
      <c r="AE5624" s="25"/>
    </row>
    <row r="5625">
      <c r="A5625" s="78"/>
      <c r="B5625" s="78"/>
      <c r="C5625" s="78"/>
      <c r="D5625" s="78"/>
      <c r="E5625" s="78"/>
      <c r="F5625" s="78"/>
      <c r="H5625" s="78"/>
      <c r="L5625" s="78"/>
      <c r="P5625" s="25"/>
      <c r="AB5625" s="25"/>
      <c r="AD5625" s="25"/>
      <c r="AE5625" s="25"/>
    </row>
    <row r="5626">
      <c r="A5626" s="78"/>
      <c r="B5626" s="78"/>
      <c r="C5626" s="78"/>
      <c r="D5626" s="78"/>
      <c r="E5626" s="78"/>
      <c r="F5626" s="78"/>
      <c r="H5626" s="78"/>
      <c r="L5626" s="78"/>
      <c r="P5626" s="25"/>
      <c r="AB5626" s="25"/>
      <c r="AD5626" s="25"/>
      <c r="AE5626" s="25"/>
    </row>
    <row r="5627">
      <c r="A5627" s="78"/>
      <c r="B5627" s="78"/>
      <c r="C5627" s="78"/>
      <c r="D5627" s="78"/>
      <c r="E5627" s="78"/>
      <c r="F5627" s="78"/>
      <c r="H5627" s="78"/>
      <c r="L5627" s="78"/>
      <c r="P5627" s="25"/>
      <c r="AB5627" s="25"/>
      <c r="AD5627" s="25"/>
      <c r="AE5627" s="25"/>
    </row>
    <row r="5628">
      <c r="A5628" s="78"/>
      <c r="B5628" s="78"/>
      <c r="C5628" s="78"/>
      <c r="D5628" s="78"/>
      <c r="E5628" s="78"/>
      <c r="F5628" s="78"/>
      <c r="H5628" s="78"/>
      <c r="L5628" s="78"/>
      <c r="P5628" s="25"/>
      <c r="AB5628" s="25"/>
      <c r="AD5628" s="25"/>
      <c r="AE5628" s="25"/>
    </row>
    <row r="5629">
      <c r="A5629" s="78"/>
      <c r="B5629" s="78"/>
      <c r="C5629" s="78"/>
      <c r="D5629" s="78"/>
      <c r="E5629" s="78"/>
      <c r="F5629" s="78"/>
      <c r="H5629" s="78"/>
      <c r="L5629" s="78"/>
      <c r="P5629" s="25"/>
      <c r="AB5629" s="25"/>
      <c r="AD5629" s="25"/>
      <c r="AE5629" s="25"/>
    </row>
    <row r="5630">
      <c r="A5630" s="78"/>
      <c r="B5630" s="78"/>
      <c r="C5630" s="78"/>
      <c r="D5630" s="78"/>
      <c r="E5630" s="78"/>
      <c r="F5630" s="78"/>
      <c r="H5630" s="78"/>
      <c r="I5630" s="78"/>
      <c r="K5630" s="78"/>
      <c r="P5630" s="25"/>
      <c r="AB5630" s="25"/>
      <c r="AD5630" s="25"/>
      <c r="AE5630" s="25"/>
    </row>
    <row r="5631">
      <c r="A5631" s="78"/>
      <c r="B5631" s="78"/>
      <c r="C5631" s="78"/>
      <c r="D5631" s="78"/>
      <c r="E5631" s="78"/>
      <c r="F5631" s="78"/>
      <c r="H5631" s="78"/>
      <c r="L5631" s="78"/>
      <c r="P5631" s="25"/>
      <c r="AB5631" s="25"/>
      <c r="AD5631" s="25"/>
      <c r="AE5631" s="25"/>
    </row>
    <row r="5632">
      <c r="A5632" s="78"/>
      <c r="B5632" s="78"/>
      <c r="C5632" s="78"/>
      <c r="D5632" s="78"/>
      <c r="E5632" s="78"/>
      <c r="F5632" s="78"/>
      <c r="H5632" s="78"/>
      <c r="L5632" s="78"/>
      <c r="P5632" s="25"/>
      <c r="AB5632" s="25"/>
      <c r="AD5632" s="25"/>
      <c r="AE5632" s="25"/>
    </row>
    <row r="5633">
      <c r="A5633" s="78"/>
      <c r="B5633" s="78"/>
      <c r="C5633" s="78"/>
      <c r="D5633" s="78"/>
      <c r="E5633" s="78"/>
      <c r="F5633" s="78"/>
      <c r="H5633" s="78"/>
      <c r="L5633" s="78"/>
      <c r="P5633" s="25"/>
      <c r="AB5633" s="25"/>
      <c r="AD5633" s="25"/>
      <c r="AE5633" s="25"/>
    </row>
    <row r="5634">
      <c r="A5634" s="78"/>
      <c r="B5634" s="78"/>
      <c r="C5634" s="78"/>
      <c r="D5634" s="78"/>
      <c r="E5634" s="78"/>
      <c r="F5634" s="78"/>
      <c r="H5634" s="78"/>
      <c r="L5634" s="78"/>
      <c r="P5634" s="25"/>
      <c r="AB5634" s="25"/>
      <c r="AD5634" s="25"/>
      <c r="AE5634" s="25"/>
    </row>
    <row r="5635">
      <c r="A5635" s="78"/>
      <c r="B5635" s="78"/>
      <c r="C5635" s="78"/>
      <c r="D5635" s="78"/>
      <c r="E5635" s="78"/>
      <c r="F5635" s="78"/>
      <c r="H5635" s="78"/>
      <c r="L5635" s="78"/>
      <c r="P5635" s="25"/>
      <c r="AB5635" s="25"/>
      <c r="AD5635" s="25"/>
      <c r="AE5635" s="25"/>
    </row>
    <row r="5636">
      <c r="A5636" s="78"/>
      <c r="B5636" s="78"/>
      <c r="C5636" s="78"/>
      <c r="D5636" s="78"/>
      <c r="E5636" s="78"/>
      <c r="F5636" s="78"/>
      <c r="H5636" s="78"/>
      <c r="L5636" s="78"/>
      <c r="P5636" s="25"/>
      <c r="AB5636" s="25"/>
      <c r="AD5636" s="25"/>
      <c r="AE5636" s="25"/>
    </row>
    <row r="5637">
      <c r="A5637" s="78"/>
      <c r="B5637" s="78"/>
      <c r="C5637" s="78"/>
      <c r="D5637" s="78"/>
      <c r="E5637" s="78"/>
      <c r="F5637" s="78"/>
      <c r="H5637" s="78"/>
      <c r="L5637" s="78"/>
      <c r="P5637" s="25"/>
      <c r="AB5637" s="25"/>
      <c r="AD5637" s="25"/>
      <c r="AE5637" s="25"/>
    </row>
    <row r="5638">
      <c r="A5638" s="78"/>
      <c r="B5638" s="78"/>
      <c r="C5638" s="78"/>
      <c r="D5638" s="78"/>
      <c r="E5638" s="78"/>
      <c r="F5638" s="78"/>
      <c r="H5638" s="78"/>
      <c r="L5638" s="78"/>
      <c r="P5638" s="25"/>
      <c r="AB5638" s="25"/>
      <c r="AD5638" s="25"/>
      <c r="AE5638" s="25"/>
    </row>
    <row r="5639">
      <c r="A5639" s="78"/>
      <c r="B5639" s="78"/>
      <c r="C5639" s="78"/>
      <c r="D5639" s="78"/>
      <c r="E5639" s="78"/>
      <c r="F5639" s="78"/>
      <c r="H5639" s="78"/>
      <c r="L5639" s="78"/>
      <c r="P5639" s="25"/>
      <c r="AB5639" s="25"/>
      <c r="AD5639" s="25"/>
      <c r="AE5639" s="25"/>
    </row>
    <row r="5640">
      <c r="A5640" s="78"/>
      <c r="B5640" s="78"/>
      <c r="C5640" s="78"/>
      <c r="D5640" s="78"/>
      <c r="E5640" s="78"/>
      <c r="F5640" s="78"/>
      <c r="H5640" s="78"/>
      <c r="L5640" s="78"/>
      <c r="P5640" s="25"/>
      <c r="AB5640" s="25"/>
      <c r="AD5640" s="25"/>
      <c r="AE5640" s="25"/>
    </row>
    <row r="5641">
      <c r="A5641" s="78"/>
      <c r="B5641" s="78"/>
      <c r="C5641" s="78"/>
      <c r="D5641" s="78"/>
      <c r="E5641" s="78"/>
      <c r="F5641" s="78"/>
      <c r="H5641" s="78"/>
      <c r="L5641" s="78"/>
      <c r="P5641" s="25"/>
      <c r="AB5641" s="25"/>
      <c r="AD5641" s="25"/>
      <c r="AE5641" s="25"/>
    </row>
    <row r="5642">
      <c r="A5642" s="78"/>
      <c r="B5642" s="78"/>
      <c r="C5642" s="78"/>
      <c r="D5642" s="78"/>
      <c r="E5642" s="78"/>
      <c r="F5642" s="78"/>
      <c r="H5642" s="78"/>
      <c r="I5642" s="78"/>
      <c r="K5642" s="78"/>
      <c r="P5642" s="25"/>
      <c r="AB5642" s="25"/>
      <c r="AD5642" s="25"/>
      <c r="AE5642" s="25"/>
    </row>
    <row r="5643">
      <c r="A5643" s="78"/>
      <c r="B5643" s="78"/>
      <c r="C5643" s="78"/>
      <c r="D5643" s="78"/>
      <c r="E5643" s="78"/>
      <c r="F5643" s="78"/>
      <c r="H5643" s="78"/>
      <c r="L5643" s="78"/>
      <c r="P5643" s="25"/>
      <c r="AB5643" s="25"/>
      <c r="AD5643" s="25"/>
      <c r="AE5643" s="25"/>
    </row>
    <row r="5644">
      <c r="A5644" s="78"/>
      <c r="B5644" s="78"/>
      <c r="C5644" s="78"/>
      <c r="D5644" s="78"/>
      <c r="E5644" s="78"/>
      <c r="F5644" s="78"/>
      <c r="H5644" s="78"/>
      <c r="L5644" s="78"/>
      <c r="P5644" s="25"/>
      <c r="AB5644" s="25"/>
      <c r="AD5644" s="25"/>
      <c r="AE5644" s="25"/>
    </row>
    <row r="5645">
      <c r="A5645" s="78"/>
      <c r="B5645" s="78"/>
      <c r="C5645" s="78"/>
      <c r="D5645" s="78"/>
      <c r="E5645" s="78"/>
      <c r="F5645" s="78"/>
      <c r="H5645" s="78"/>
      <c r="L5645" s="78"/>
      <c r="P5645" s="25"/>
      <c r="AB5645" s="25"/>
      <c r="AD5645" s="25"/>
      <c r="AE5645" s="25"/>
    </row>
    <row r="5646">
      <c r="A5646" s="78"/>
      <c r="B5646" s="78"/>
      <c r="C5646" s="78"/>
      <c r="D5646" s="78"/>
      <c r="E5646" s="78"/>
      <c r="F5646" s="78"/>
      <c r="H5646" s="78"/>
      <c r="L5646" s="78"/>
      <c r="P5646" s="25"/>
      <c r="AB5646" s="25"/>
      <c r="AD5646" s="25"/>
      <c r="AE5646" s="25"/>
    </row>
    <row r="5647">
      <c r="A5647" s="78"/>
      <c r="B5647" s="78"/>
      <c r="C5647" s="78"/>
      <c r="D5647" s="78"/>
      <c r="E5647" s="78"/>
      <c r="F5647" s="78"/>
      <c r="H5647" s="78"/>
      <c r="L5647" s="78"/>
      <c r="P5647" s="25"/>
      <c r="AB5647" s="25"/>
      <c r="AD5647" s="25"/>
      <c r="AE5647" s="25"/>
    </row>
    <row r="5648">
      <c r="A5648" s="78"/>
      <c r="B5648" s="78"/>
      <c r="C5648" s="78"/>
      <c r="D5648" s="78"/>
      <c r="E5648" s="78"/>
      <c r="F5648" s="78"/>
      <c r="H5648" s="78"/>
      <c r="L5648" s="78"/>
      <c r="P5648" s="25"/>
      <c r="AB5648" s="25"/>
      <c r="AD5648" s="25"/>
      <c r="AE5648" s="25"/>
    </row>
    <row r="5649">
      <c r="A5649" s="78"/>
      <c r="B5649" s="78"/>
      <c r="C5649" s="78"/>
      <c r="D5649" s="78"/>
      <c r="E5649" s="78"/>
      <c r="F5649" s="78"/>
      <c r="H5649" s="78"/>
      <c r="L5649" s="78"/>
      <c r="P5649" s="25"/>
      <c r="AB5649" s="25"/>
      <c r="AD5649" s="25"/>
      <c r="AE5649" s="25"/>
    </row>
    <row r="5650">
      <c r="A5650" s="78"/>
      <c r="B5650" s="78"/>
      <c r="C5650" s="78"/>
      <c r="D5650" s="78"/>
      <c r="E5650" s="78"/>
      <c r="F5650" s="78"/>
      <c r="H5650" s="78"/>
      <c r="L5650" s="78"/>
      <c r="P5650" s="25"/>
      <c r="AB5650" s="25"/>
      <c r="AD5650" s="25"/>
      <c r="AE5650" s="25"/>
    </row>
    <row r="5651">
      <c r="A5651" s="78"/>
      <c r="B5651" s="78"/>
      <c r="C5651" s="78"/>
      <c r="D5651" s="78"/>
      <c r="E5651" s="78"/>
      <c r="F5651" s="78"/>
      <c r="H5651" s="78"/>
      <c r="L5651" s="78"/>
      <c r="P5651" s="25"/>
      <c r="AB5651" s="25"/>
      <c r="AD5651" s="25"/>
      <c r="AE5651" s="25"/>
    </row>
    <row r="5652">
      <c r="A5652" s="78"/>
      <c r="B5652" s="78"/>
      <c r="C5652" s="78"/>
      <c r="D5652" s="78"/>
      <c r="E5652" s="78"/>
      <c r="F5652" s="78"/>
      <c r="H5652" s="78"/>
      <c r="L5652" s="78"/>
      <c r="P5652" s="25"/>
      <c r="AB5652" s="25"/>
      <c r="AD5652" s="25"/>
      <c r="AE5652" s="25"/>
    </row>
    <row r="5653">
      <c r="A5653" s="78"/>
      <c r="B5653" s="78"/>
      <c r="C5653" s="78"/>
      <c r="D5653" s="78"/>
      <c r="E5653" s="78"/>
      <c r="F5653" s="78"/>
      <c r="H5653" s="78"/>
      <c r="L5653" s="78"/>
      <c r="P5653" s="25"/>
      <c r="AB5653" s="25"/>
      <c r="AD5653" s="25"/>
      <c r="AE5653" s="25"/>
    </row>
    <row r="5654">
      <c r="A5654" s="78"/>
      <c r="B5654" s="78"/>
      <c r="C5654" s="78"/>
      <c r="D5654" s="78"/>
      <c r="E5654" s="78"/>
      <c r="F5654" s="78"/>
      <c r="H5654" s="78"/>
      <c r="L5654" s="78"/>
      <c r="P5654" s="25"/>
      <c r="AB5654" s="25"/>
      <c r="AD5654" s="25"/>
      <c r="AE5654" s="25"/>
    </row>
    <row r="5655">
      <c r="A5655" s="78"/>
      <c r="B5655" s="78"/>
      <c r="C5655" s="78"/>
      <c r="D5655" s="78"/>
      <c r="E5655" s="78"/>
      <c r="F5655" s="78"/>
      <c r="H5655" s="78"/>
      <c r="L5655" s="78"/>
      <c r="P5655" s="25"/>
      <c r="AB5655" s="25"/>
      <c r="AD5655" s="25"/>
      <c r="AE5655" s="25"/>
    </row>
    <row r="5656">
      <c r="A5656" s="78"/>
      <c r="B5656" s="78"/>
      <c r="C5656" s="78"/>
      <c r="D5656" s="78"/>
      <c r="E5656" s="78"/>
      <c r="F5656" s="78"/>
      <c r="H5656" s="78"/>
      <c r="L5656" s="78"/>
      <c r="P5656" s="25"/>
      <c r="AB5656" s="25"/>
      <c r="AD5656" s="25"/>
      <c r="AE5656" s="25"/>
    </row>
    <row r="5657">
      <c r="A5657" s="78"/>
      <c r="B5657" s="78"/>
      <c r="C5657" s="78"/>
      <c r="D5657" s="78"/>
      <c r="E5657" s="78"/>
      <c r="F5657" s="78"/>
      <c r="P5657" s="25"/>
      <c r="AB5657" s="25"/>
      <c r="AD5657" s="25"/>
      <c r="AE5657" s="25"/>
    </row>
    <row r="5658">
      <c r="A5658" s="78"/>
      <c r="B5658" s="78"/>
      <c r="C5658" s="78"/>
      <c r="D5658" s="78"/>
      <c r="E5658" s="78"/>
      <c r="F5658" s="78"/>
      <c r="H5658" s="78"/>
      <c r="I5658" s="78"/>
      <c r="P5658" s="25"/>
      <c r="AB5658" s="25"/>
      <c r="AD5658" s="25"/>
      <c r="AE5658" s="25"/>
    </row>
    <row r="5659">
      <c r="A5659" s="78"/>
      <c r="B5659" s="78"/>
      <c r="C5659" s="78"/>
      <c r="D5659" s="78"/>
      <c r="E5659" s="78"/>
      <c r="F5659" s="78"/>
      <c r="P5659" s="25"/>
      <c r="AB5659" s="25"/>
      <c r="AD5659" s="25"/>
      <c r="AE5659" s="25"/>
    </row>
    <row r="5660">
      <c r="A5660" s="78"/>
      <c r="B5660" s="78"/>
      <c r="C5660" s="78"/>
      <c r="D5660" s="78"/>
      <c r="E5660" s="78"/>
      <c r="F5660" s="78"/>
      <c r="P5660" s="25"/>
      <c r="AB5660" s="25"/>
      <c r="AD5660" s="25"/>
      <c r="AE5660" s="25"/>
    </row>
    <row r="5661">
      <c r="A5661" s="78"/>
      <c r="B5661" s="78"/>
      <c r="C5661" s="78"/>
      <c r="D5661" s="78"/>
      <c r="E5661" s="78"/>
      <c r="F5661" s="78"/>
      <c r="P5661" s="25"/>
      <c r="AB5661" s="25"/>
      <c r="AD5661" s="25"/>
      <c r="AE5661" s="25"/>
    </row>
    <row r="5662">
      <c r="A5662" s="78"/>
      <c r="B5662" s="78"/>
      <c r="C5662" s="78"/>
      <c r="D5662" s="78"/>
      <c r="E5662" s="78"/>
      <c r="F5662" s="78"/>
      <c r="P5662" s="25"/>
      <c r="AB5662" s="25"/>
      <c r="AD5662" s="25"/>
      <c r="AE5662" s="25"/>
    </row>
    <row r="5663">
      <c r="A5663" s="78"/>
      <c r="B5663" s="78"/>
      <c r="C5663" s="78"/>
      <c r="D5663" s="78"/>
      <c r="E5663" s="78"/>
      <c r="F5663" s="78"/>
      <c r="P5663" s="25"/>
      <c r="AB5663" s="25"/>
      <c r="AD5663" s="25"/>
      <c r="AE5663" s="25"/>
    </row>
    <row r="5664">
      <c r="A5664" s="78"/>
      <c r="B5664" s="78"/>
      <c r="C5664" s="78"/>
      <c r="D5664" s="78"/>
      <c r="E5664" s="78"/>
      <c r="F5664" s="78"/>
      <c r="P5664" s="25"/>
      <c r="AB5664" s="25"/>
      <c r="AD5664" s="25"/>
      <c r="AE5664" s="25"/>
    </row>
    <row r="5665">
      <c r="A5665" s="78"/>
      <c r="B5665" s="78"/>
      <c r="C5665" s="78"/>
      <c r="D5665" s="78"/>
      <c r="E5665" s="78"/>
      <c r="F5665" s="78"/>
      <c r="P5665" s="25"/>
      <c r="AB5665" s="25"/>
      <c r="AD5665" s="25"/>
      <c r="AE5665" s="25"/>
    </row>
    <row r="5666">
      <c r="A5666" s="78"/>
      <c r="B5666" s="78"/>
      <c r="C5666" s="78"/>
      <c r="D5666" s="78"/>
      <c r="E5666" s="78"/>
      <c r="F5666" s="78"/>
      <c r="P5666" s="25"/>
      <c r="AB5666" s="25"/>
      <c r="AD5666" s="25"/>
      <c r="AE5666" s="25"/>
    </row>
    <row r="5667">
      <c r="A5667" s="78"/>
      <c r="B5667" s="78"/>
      <c r="C5667" s="78"/>
      <c r="D5667" s="78"/>
      <c r="E5667" s="78"/>
      <c r="F5667" s="78"/>
      <c r="P5667" s="25"/>
      <c r="AB5667" s="25"/>
      <c r="AD5667" s="25"/>
      <c r="AE5667" s="25"/>
    </row>
    <row r="5668">
      <c r="A5668" s="78"/>
      <c r="B5668" s="78"/>
      <c r="C5668" s="78"/>
      <c r="D5668" s="78"/>
      <c r="E5668" s="78"/>
      <c r="F5668" s="78"/>
      <c r="P5668" s="25"/>
      <c r="AB5668" s="25"/>
      <c r="AD5668" s="25"/>
      <c r="AE5668" s="25"/>
    </row>
    <row r="5669">
      <c r="A5669" s="78"/>
      <c r="B5669" s="78"/>
      <c r="C5669" s="78"/>
      <c r="D5669" s="78"/>
      <c r="E5669" s="78"/>
      <c r="F5669" s="78"/>
      <c r="P5669" s="25"/>
      <c r="AB5669" s="25"/>
      <c r="AD5669" s="25"/>
      <c r="AE5669" s="25"/>
    </row>
    <row r="5670">
      <c r="A5670" s="78"/>
      <c r="B5670" s="78"/>
      <c r="C5670" s="78"/>
      <c r="D5670" s="78"/>
      <c r="E5670" s="78"/>
      <c r="F5670" s="78"/>
      <c r="P5670" s="25"/>
      <c r="AB5670" s="25"/>
      <c r="AD5670" s="25"/>
      <c r="AE5670" s="25"/>
    </row>
    <row r="5671">
      <c r="A5671" s="78"/>
      <c r="B5671" s="78"/>
      <c r="C5671" s="78"/>
      <c r="D5671" s="78"/>
      <c r="E5671" s="78"/>
      <c r="F5671" s="78"/>
      <c r="P5671" s="25"/>
      <c r="AB5671" s="25"/>
      <c r="AD5671" s="25"/>
      <c r="AE5671" s="25"/>
    </row>
    <row r="5672">
      <c r="A5672" s="78"/>
      <c r="B5672" s="78"/>
      <c r="C5672" s="78"/>
      <c r="D5672" s="78"/>
      <c r="E5672" s="78"/>
      <c r="F5672" s="78"/>
      <c r="P5672" s="25"/>
      <c r="AB5672" s="25"/>
      <c r="AD5672" s="25"/>
      <c r="AE5672" s="25"/>
    </row>
    <row r="5673">
      <c r="A5673" s="78"/>
      <c r="B5673" s="78"/>
      <c r="C5673" s="78"/>
      <c r="D5673" s="78"/>
      <c r="E5673" s="78"/>
      <c r="F5673" s="78"/>
      <c r="P5673" s="25"/>
      <c r="AB5673" s="25"/>
      <c r="AD5673" s="25"/>
      <c r="AE5673" s="25"/>
    </row>
    <row r="5674">
      <c r="A5674" s="78"/>
      <c r="B5674" s="78"/>
      <c r="C5674" s="78"/>
      <c r="D5674" s="78"/>
      <c r="E5674" s="78"/>
      <c r="F5674" s="78"/>
      <c r="P5674" s="25"/>
      <c r="AB5674" s="25"/>
      <c r="AD5674" s="25"/>
      <c r="AE5674" s="25"/>
    </row>
    <row r="5675">
      <c r="A5675" s="78"/>
      <c r="B5675" s="78"/>
      <c r="C5675" s="78"/>
      <c r="D5675" s="78"/>
      <c r="E5675" s="78"/>
      <c r="F5675" s="78"/>
      <c r="P5675" s="25"/>
      <c r="AB5675" s="25"/>
      <c r="AD5675" s="25"/>
      <c r="AE5675" s="25"/>
    </row>
    <row r="5676">
      <c r="A5676" s="78"/>
      <c r="B5676" s="78"/>
      <c r="C5676" s="78"/>
      <c r="D5676" s="78"/>
      <c r="E5676" s="78"/>
      <c r="F5676" s="78"/>
      <c r="P5676" s="25"/>
      <c r="AB5676" s="25"/>
      <c r="AD5676" s="25"/>
      <c r="AE5676" s="25"/>
    </row>
    <row r="5677">
      <c r="A5677" s="78"/>
      <c r="B5677" s="78"/>
      <c r="C5677" s="78"/>
      <c r="D5677" s="78"/>
      <c r="E5677" s="78"/>
      <c r="F5677" s="78"/>
      <c r="P5677" s="25"/>
      <c r="AB5677" s="25"/>
      <c r="AD5677" s="25"/>
      <c r="AE5677" s="25"/>
    </row>
    <row r="5678">
      <c r="A5678" s="78"/>
      <c r="B5678" s="78"/>
      <c r="C5678" s="78"/>
      <c r="D5678" s="78"/>
      <c r="E5678" s="78"/>
      <c r="F5678" s="78"/>
      <c r="P5678" s="25"/>
      <c r="AB5678" s="25"/>
      <c r="AD5678" s="25"/>
      <c r="AE5678" s="25"/>
    </row>
    <row r="5679">
      <c r="A5679" s="78"/>
      <c r="B5679" s="78"/>
      <c r="C5679" s="78"/>
      <c r="D5679" s="78"/>
      <c r="E5679" s="78"/>
      <c r="F5679" s="78"/>
      <c r="M5679" s="78"/>
      <c r="N5679" s="78"/>
      <c r="P5679" s="25"/>
      <c r="AB5679" s="25"/>
      <c r="AD5679" s="25"/>
      <c r="AE5679" s="25"/>
    </row>
    <row r="5680">
      <c r="A5680" s="78"/>
      <c r="B5680" s="78"/>
      <c r="C5680" s="78"/>
      <c r="D5680" s="78"/>
      <c r="E5680" s="78"/>
      <c r="F5680" s="78"/>
      <c r="P5680" s="25"/>
      <c r="AB5680" s="25"/>
      <c r="AD5680" s="25"/>
      <c r="AE5680" s="25"/>
    </row>
    <row r="5681">
      <c r="A5681" s="78"/>
      <c r="B5681" s="78"/>
      <c r="C5681" s="78"/>
      <c r="D5681" s="78"/>
      <c r="E5681" s="78"/>
      <c r="F5681" s="78"/>
      <c r="H5681" s="78"/>
      <c r="I5681" s="78"/>
      <c r="P5681" s="25"/>
      <c r="AB5681" s="25"/>
      <c r="AD5681" s="25"/>
      <c r="AE5681" s="25"/>
    </row>
    <row r="5682">
      <c r="A5682" s="78"/>
      <c r="B5682" s="78"/>
      <c r="C5682" s="78"/>
      <c r="D5682" s="78"/>
      <c r="E5682" s="78"/>
      <c r="F5682" s="78"/>
      <c r="H5682" s="78"/>
      <c r="I5682" s="78"/>
      <c r="P5682" s="25"/>
      <c r="AB5682" s="25"/>
      <c r="AD5682" s="25"/>
      <c r="AE5682" s="25"/>
    </row>
    <row r="5683">
      <c r="A5683" s="78"/>
      <c r="B5683" s="78"/>
      <c r="C5683" s="78"/>
      <c r="D5683" s="78"/>
      <c r="E5683" s="78"/>
      <c r="F5683" s="78"/>
      <c r="H5683" s="78"/>
      <c r="I5683" s="78"/>
      <c r="P5683" s="25"/>
      <c r="AB5683" s="25"/>
      <c r="AD5683" s="25"/>
      <c r="AE5683" s="25"/>
    </row>
    <row r="5684">
      <c r="A5684" s="78"/>
      <c r="B5684" s="78"/>
      <c r="C5684" s="78"/>
      <c r="D5684" s="78"/>
      <c r="E5684" s="78"/>
      <c r="F5684" s="78"/>
      <c r="H5684" s="78"/>
      <c r="I5684" s="78"/>
      <c r="P5684" s="25"/>
      <c r="AB5684" s="25"/>
      <c r="AD5684" s="25"/>
      <c r="AE5684" s="25"/>
    </row>
    <row r="5685">
      <c r="A5685" s="78"/>
      <c r="B5685" s="78"/>
      <c r="C5685" s="78"/>
      <c r="D5685" s="78"/>
      <c r="E5685" s="78"/>
      <c r="F5685" s="78"/>
      <c r="H5685" s="78"/>
      <c r="I5685" s="78"/>
      <c r="P5685" s="25"/>
      <c r="AB5685" s="25"/>
      <c r="AD5685" s="25"/>
      <c r="AE5685" s="25"/>
    </row>
    <row r="5686">
      <c r="A5686" s="78"/>
      <c r="B5686" s="78"/>
      <c r="C5686" s="78"/>
      <c r="D5686" s="78"/>
      <c r="E5686" s="78"/>
      <c r="F5686" s="78"/>
      <c r="H5686" s="78"/>
      <c r="I5686" s="78"/>
      <c r="P5686" s="25"/>
      <c r="AB5686" s="25"/>
      <c r="AD5686" s="25"/>
      <c r="AE5686" s="25"/>
    </row>
    <row r="5687">
      <c r="A5687" s="78"/>
      <c r="B5687" s="78"/>
      <c r="C5687" s="78"/>
      <c r="D5687" s="78"/>
      <c r="E5687" s="78"/>
      <c r="F5687" s="78"/>
      <c r="H5687" s="78"/>
      <c r="I5687" s="78"/>
      <c r="P5687" s="25"/>
      <c r="AB5687" s="25"/>
      <c r="AD5687" s="25"/>
      <c r="AE5687" s="25"/>
    </row>
    <row r="5688">
      <c r="A5688" s="78"/>
      <c r="B5688" s="78"/>
      <c r="C5688" s="78"/>
      <c r="D5688" s="78"/>
      <c r="E5688" s="78"/>
      <c r="F5688" s="78"/>
      <c r="H5688" s="78"/>
      <c r="I5688" s="78"/>
      <c r="P5688" s="25"/>
      <c r="AB5688" s="25"/>
      <c r="AD5688" s="25"/>
      <c r="AE5688" s="25"/>
    </row>
    <row r="5689">
      <c r="A5689" s="78"/>
      <c r="B5689" s="78"/>
      <c r="C5689" s="78"/>
      <c r="D5689" s="78"/>
      <c r="E5689" s="78"/>
      <c r="F5689" s="78"/>
      <c r="H5689" s="78"/>
      <c r="I5689" s="78"/>
      <c r="P5689" s="25"/>
      <c r="AB5689" s="25"/>
      <c r="AD5689" s="25"/>
      <c r="AE5689" s="25"/>
    </row>
    <row r="5690">
      <c r="A5690" s="78"/>
      <c r="B5690" s="78"/>
      <c r="C5690" s="78"/>
      <c r="D5690" s="78"/>
      <c r="E5690" s="78"/>
      <c r="F5690" s="78"/>
      <c r="H5690" s="78"/>
      <c r="I5690" s="78"/>
      <c r="P5690" s="25"/>
      <c r="AB5690" s="25"/>
      <c r="AD5690" s="25"/>
      <c r="AE5690" s="25"/>
    </row>
    <row r="5691">
      <c r="A5691" s="78"/>
      <c r="B5691" s="78"/>
      <c r="C5691" s="78"/>
      <c r="D5691" s="78"/>
      <c r="E5691" s="78"/>
      <c r="F5691" s="78"/>
      <c r="H5691" s="78"/>
      <c r="I5691" s="78"/>
      <c r="P5691" s="25"/>
      <c r="AB5691" s="25"/>
      <c r="AD5691" s="25"/>
      <c r="AE5691" s="25"/>
    </row>
    <row r="5692">
      <c r="A5692" s="78"/>
      <c r="B5692" s="78"/>
      <c r="C5692" s="78"/>
      <c r="D5692" s="78"/>
      <c r="E5692" s="78"/>
      <c r="F5692" s="78"/>
      <c r="H5692" s="78"/>
      <c r="I5692" s="78"/>
      <c r="P5692" s="25"/>
      <c r="AB5692" s="25"/>
      <c r="AD5692" s="25"/>
      <c r="AE5692" s="25"/>
    </row>
    <row r="5693">
      <c r="A5693" s="78"/>
      <c r="B5693" s="78"/>
      <c r="C5693" s="78"/>
      <c r="D5693" s="78"/>
      <c r="E5693" s="78"/>
      <c r="F5693" s="78"/>
      <c r="H5693" s="78"/>
      <c r="I5693" s="78"/>
      <c r="P5693" s="25"/>
      <c r="AB5693" s="25"/>
      <c r="AD5693" s="25"/>
      <c r="AE5693" s="25"/>
    </row>
    <row r="5694">
      <c r="A5694" s="78"/>
      <c r="B5694" s="78"/>
      <c r="C5694" s="78"/>
      <c r="D5694" s="78"/>
      <c r="E5694" s="78"/>
      <c r="F5694" s="78"/>
      <c r="H5694" s="78"/>
      <c r="I5694" s="78"/>
      <c r="P5694" s="25"/>
      <c r="AB5694" s="25"/>
      <c r="AD5694" s="25"/>
      <c r="AE5694" s="25"/>
    </row>
    <row r="5695">
      <c r="A5695" s="78"/>
      <c r="B5695" s="78"/>
      <c r="C5695" s="78"/>
      <c r="D5695" s="78"/>
      <c r="E5695" s="78"/>
      <c r="F5695" s="78"/>
      <c r="H5695" s="78"/>
      <c r="I5695" s="78"/>
      <c r="P5695" s="25"/>
      <c r="AB5695" s="25"/>
      <c r="AD5695" s="25"/>
      <c r="AE5695" s="25"/>
    </row>
    <row r="5696">
      <c r="A5696" s="78"/>
      <c r="B5696" s="78"/>
      <c r="C5696" s="78"/>
      <c r="D5696" s="78"/>
      <c r="E5696" s="78"/>
      <c r="F5696" s="78"/>
      <c r="P5696" s="25"/>
      <c r="AB5696" s="25"/>
      <c r="AD5696" s="25"/>
      <c r="AE5696" s="25"/>
    </row>
    <row r="5697">
      <c r="A5697" s="78"/>
      <c r="B5697" s="78"/>
      <c r="C5697" s="78"/>
      <c r="D5697" s="78"/>
      <c r="E5697" s="78"/>
      <c r="F5697" s="78"/>
      <c r="H5697" s="78"/>
      <c r="I5697" s="78"/>
      <c r="P5697" s="25"/>
      <c r="AB5697" s="25"/>
      <c r="AD5697" s="25"/>
      <c r="AE5697" s="25"/>
    </row>
    <row r="5698">
      <c r="A5698" s="78"/>
      <c r="B5698" s="78"/>
      <c r="C5698" s="78"/>
      <c r="D5698" s="78"/>
      <c r="E5698" s="78"/>
      <c r="F5698" s="78"/>
      <c r="P5698" s="25"/>
      <c r="AB5698" s="25"/>
      <c r="AD5698" s="25"/>
      <c r="AE5698" s="25"/>
    </row>
    <row r="5699">
      <c r="A5699" s="78"/>
      <c r="B5699" s="78"/>
      <c r="C5699" s="78"/>
      <c r="D5699" s="78"/>
      <c r="E5699" s="78"/>
      <c r="F5699" s="78"/>
      <c r="P5699" s="25"/>
      <c r="AB5699" s="25"/>
      <c r="AD5699" s="25"/>
      <c r="AE5699" s="25"/>
    </row>
    <row r="5700">
      <c r="A5700" s="78"/>
      <c r="B5700" s="78"/>
      <c r="C5700" s="78"/>
      <c r="D5700" s="78"/>
      <c r="E5700" s="78"/>
      <c r="F5700" s="78"/>
      <c r="P5700" s="25"/>
      <c r="AB5700" s="25"/>
      <c r="AD5700" s="25"/>
      <c r="AE5700" s="25"/>
    </row>
    <row r="5701">
      <c r="A5701" s="78"/>
      <c r="B5701" s="78"/>
      <c r="C5701" s="78"/>
      <c r="D5701" s="78"/>
      <c r="E5701" s="78"/>
      <c r="F5701" s="78"/>
      <c r="P5701" s="25"/>
      <c r="AB5701" s="25"/>
      <c r="AD5701" s="25"/>
      <c r="AE5701" s="25"/>
    </row>
    <row r="5702">
      <c r="A5702" s="78"/>
      <c r="B5702" s="78"/>
      <c r="C5702" s="78"/>
      <c r="D5702" s="78"/>
      <c r="E5702" s="78"/>
      <c r="F5702" s="78"/>
      <c r="H5702" s="78"/>
      <c r="I5702" s="78"/>
      <c r="K5702" s="78"/>
      <c r="P5702" s="25"/>
      <c r="AB5702" s="25"/>
      <c r="AD5702" s="25"/>
      <c r="AE5702" s="25"/>
    </row>
    <row r="5703">
      <c r="A5703" s="78"/>
      <c r="B5703" s="78"/>
      <c r="C5703" s="78"/>
      <c r="D5703" s="78"/>
      <c r="E5703" s="78"/>
      <c r="F5703" s="78"/>
      <c r="H5703" s="78"/>
      <c r="I5703" s="78"/>
      <c r="P5703" s="25"/>
      <c r="AB5703" s="25"/>
      <c r="AD5703" s="25"/>
      <c r="AE5703" s="25"/>
    </row>
    <row r="5704">
      <c r="A5704" s="78"/>
      <c r="B5704" s="78"/>
      <c r="C5704" s="78"/>
      <c r="D5704" s="78"/>
      <c r="E5704" s="78"/>
      <c r="F5704" s="78"/>
      <c r="P5704" s="25"/>
      <c r="AB5704" s="25"/>
      <c r="AD5704" s="25"/>
      <c r="AE5704" s="25"/>
    </row>
    <row r="5705">
      <c r="A5705" s="78"/>
      <c r="B5705" s="78"/>
      <c r="C5705" s="78"/>
      <c r="D5705" s="78"/>
      <c r="E5705" s="78"/>
      <c r="F5705" s="78"/>
      <c r="P5705" s="25"/>
      <c r="AB5705" s="25"/>
      <c r="AD5705" s="25"/>
      <c r="AE5705" s="25"/>
    </row>
    <row r="5706">
      <c r="A5706" s="78"/>
      <c r="B5706" s="78"/>
      <c r="C5706" s="78"/>
      <c r="D5706" s="78"/>
      <c r="E5706" s="78"/>
      <c r="F5706" s="78"/>
      <c r="P5706" s="25"/>
      <c r="AB5706" s="25"/>
      <c r="AD5706" s="25"/>
      <c r="AE5706" s="25"/>
    </row>
    <row r="5707">
      <c r="A5707" s="78"/>
      <c r="B5707" s="78"/>
      <c r="C5707" s="78"/>
      <c r="D5707" s="78"/>
      <c r="E5707" s="78"/>
      <c r="F5707" s="78"/>
      <c r="P5707" s="25"/>
      <c r="AB5707" s="25"/>
      <c r="AD5707" s="25"/>
      <c r="AE5707" s="25"/>
    </row>
    <row r="5708">
      <c r="A5708" s="78"/>
      <c r="B5708" s="78"/>
      <c r="C5708" s="78"/>
      <c r="D5708" s="78"/>
      <c r="E5708" s="78"/>
      <c r="F5708" s="78"/>
      <c r="H5708" s="78"/>
      <c r="I5708" s="78"/>
      <c r="K5708" s="78"/>
      <c r="P5708" s="25"/>
      <c r="AB5708" s="25"/>
      <c r="AD5708" s="25"/>
      <c r="AE5708" s="25"/>
    </row>
    <row r="5709">
      <c r="A5709" s="78"/>
      <c r="B5709" s="78"/>
      <c r="C5709" s="78"/>
      <c r="D5709" s="78"/>
      <c r="E5709" s="78"/>
      <c r="F5709" s="78"/>
      <c r="H5709" s="78"/>
      <c r="I5709" s="78"/>
      <c r="K5709" s="78"/>
      <c r="P5709" s="25"/>
      <c r="AB5709" s="25"/>
      <c r="AD5709" s="25"/>
      <c r="AE5709" s="25"/>
    </row>
    <row r="5710">
      <c r="A5710" s="78"/>
      <c r="B5710" s="78"/>
      <c r="C5710" s="78"/>
      <c r="D5710" s="78"/>
      <c r="E5710" s="78"/>
      <c r="F5710" s="78"/>
      <c r="P5710" s="25"/>
      <c r="AB5710" s="25"/>
      <c r="AD5710" s="25"/>
      <c r="AE5710" s="25"/>
    </row>
    <row r="5711">
      <c r="A5711" s="78"/>
      <c r="B5711" s="78"/>
      <c r="C5711" s="78"/>
      <c r="D5711" s="78"/>
      <c r="E5711" s="78"/>
      <c r="F5711" s="78"/>
      <c r="P5711" s="25"/>
      <c r="AB5711" s="25"/>
      <c r="AD5711" s="25"/>
      <c r="AE5711" s="25"/>
    </row>
    <row r="5712">
      <c r="A5712" s="78"/>
      <c r="B5712" s="78"/>
      <c r="C5712" s="78"/>
      <c r="D5712" s="78"/>
      <c r="E5712" s="78"/>
      <c r="F5712" s="78"/>
      <c r="H5712" s="78"/>
      <c r="I5712" s="78"/>
      <c r="K5712" s="78"/>
      <c r="P5712" s="25"/>
      <c r="AB5712" s="25"/>
      <c r="AD5712" s="25"/>
      <c r="AE5712" s="25"/>
    </row>
    <row r="5713">
      <c r="A5713" s="78"/>
      <c r="B5713" s="78"/>
      <c r="C5713" s="78"/>
      <c r="D5713" s="78"/>
      <c r="E5713" s="78"/>
      <c r="F5713" s="78"/>
      <c r="P5713" s="25"/>
      <c r="AB5713" s="25"/>
      <c r="AD5713" s="25"/>
      <c r="AE5713" s="25"/>
    </row>
    <row r="5714">
      <c r="A5714" s="78"/>
      <c r="B5714" s="78"/>
      <c r="C5714" s="78"/>
      <c r="D5714" s="78"/>
      <c r="E5714" s="78"/>
      <c r="F5714" s="78"/>
      <c r="H5714" s="78"/>
      <c r="I5714" s="78"/>
      <c r="K5714" s="78"/>
      <c r="P5714" s="25"/>
      <c r="AB5714" s="25"/>
      <c r="AD5714" s="25"/>
      <c r="AE5714" s="25"/>
    </row>
    <row r="5715">
      <c r="A5715" s="78"/>
      <c r="B5715" s="78"/>
      <c r="C5715" s="78"/>
      <c r="D5715" s="78"/>
      <c r="E5715" s="78"/>
      <c r="F5715" s="78"/>
      <c r="H5715" s="78"/>
      <c r="I5715" s="78"/>
      <c r="K5715" s="78"/>
      <c r="P5715" s="25"/>
      <c r="AB5715" s="25"/>
      <c r="AD5715" s="25"/>
      <c r="AE5715" s="25"/>
    </row>
    <row r="5716">
      <c r="A5716" s="78"/>
      <c r="B5716" s="78"/>
      <c r="C5716" s="78"/>
      <c r="D5716" s="78"/>
      <c r="E5716" s="78"/>
      <c r="F5716" s="78"/>
      <c r="P5716" s="25"/>
      <c r="AB5716" s="25"/>
      <c r="AD5716" s="25"/>
      <c r="AE5716" s="25"/>
    </row>
    <row r="5717">
      <c r="A5717" s="78"/>
      <c r="B5717" s="78"/>
      <c r="C5717" s="78"/>
      <c r="D5717" s="78"/>
      <c r="E5717" s="78"/>
      <c r="F5717" s="78"/>
      <c r="P5717" s="25"/>
      <c r="AB5717" s="25"/>
      <c r="AD5717" s="25"/>
      <c r="AE5717" s="25"/>
    </row>
    <row r="5718">
      <c r="A5718" s="78"/>
      <c r="B5718" s="78"/>
      <c r="C5718" s="78"/>
      <c r="D5718" s="78"/>
      <c r="E5718" s="78"/>
      <c r="F5718" s="78"/>
      <c r="P5718" s="25"/>
      <c r="AB5718" s="25"/>
      <c r="AD5718" s="25"/>
      <c r="AE5718" s="25"/>
    </row>
    <row r="5719">
      <c r="A5719" s="78"/>
      <c r="B5719" s="78"/>
      <c r="C5719" s="78"/>
      <c r="D5719" s="78"/>
      <c r="E5719" s="78"/>
      <c r="F5719" s="78"/>
      <c r="P5719" s="25"/>
      <c r="AB5719" s="25"/>
      <c r="AD5719" s="25"/>
      <c r="AE5719" s="25"/>
    </row>
    <row r="5720">
      <c r="A5720" s="78"/>
      <c r="B5720" s="78"/>
      <c r="C5720" s="78"/>
      <c r="D5720" s="78"/>
      <c r="E5720" s="78"/>
      <c r="F5720" s="78"/>
      <c r="P5720" s="25"/>
      <c r="AB5720" s="25"/>
      <c r="AD5720" s="25"/>
      <c r="AE5720" s="25"/>
    </row>
    <row r="5721">
      <c r="A5721" s="78"/>
      <c r="B5721" s="78"/>
      <c r="C5721" s="78"/>
      <c r="D5721" s="78"/>
      <c r="E5721" s="78"/>
      <c r="F5721" s="78"/>
      <c r="H5721" s="78"/>
      <c r="I5721" s="78"/>
      <c r="P5721" s="25"/>
      <c r="AB5721" s="25"/>
      <c r="AD5721" s="25"/>
      <c r="AE5721" s="25"/>
    </row>
    <row r="5722">
      <c r="A5722" s="78"/>
      <c r="B5722" s="78"/>
      <c r="C5722" s="78"/>
      <c r="D5722" s="78"/>
      <c r="E5722" s="78"/>
      <c r="F5722" s="78"/>
      <c r="P5722" s="25"/>
      <c r="AB5722" s="25"/>
      <c r="AD5722" s="25"/>
      <c r="AE5722" s="25"/>
    </row>
    <row r="5723">
      <c r="A5723" s="78"/>
      <c r="B5723" s="78"/>
      <c r="C5723" s="78"/>
      <c r="D5723" s="78"/>
      <c r="E5723" s="78"/>
      <c r="F5723" s="78"/>
      <c r="P5723" s="25"/>
      <c r="AB5723" s="25"/>
      <c r="AD5723" s="25"/>
      <c r="AE5723" s="25"/>
    </row>
    <row r="5724">
      <c r="A5724" s="78"/>
      <c r="B5724" s="78"/>
      <c r="C5724" s="78"/>
      <c r="D5724" s="78"/>
      <c r="E5724" s="78"/>
      <c r="F5724" s="78"/>
      <c r="H5724" s="78"/>
      <c r="I5724" s="78"/>
      <c r="K5724" s="78"/>
      <c r="P5724" s="25"/>
      <c r="AB5724" s="25"/>
      <c r="AD5724" s="25"/>
      <c r="AE5724" s="25"/>
    </row>
    <row r="5725">
      <c r="A5725" s="78"/>
      <c r="B5725" s="78"/>
      <c r="C5725" s="78"/>
      <c r="D5725" s="78"/>
      <c r="E5725" s="78"/>
      <c r="F5725" s="78"/>
      <c r="P5725" s="25"/>
      <c r="AB5725" s="25"/>
      <c r="AD5725" s="25"/>
      <c r="AE5725" s="25"/>
    </row>
    <row r="5726">
      <c r="A5726" s="78"/>
      <c r="B5726" s="78"/>
      <c r="C5726" s="78"/>
      <c r="D5726" s="78"/>
      <c r="E5726" s="78"/>
      <c r="F5726" s="78"/>
      <c r="H5726" s="78"/>
      <c r="I5726" s="78"/>
      <c r="K5726" s="78"/>
      <c r="P5726" s="25"/>
      <c r="AB5726" s="25"/>
      <c r="AD5726" s="25"/>
      <c r="AE5726" s="25"/>
    </row>
    <row r="5727">
      <c r="A5727" s="78"/>
      <c r="B5727" s="78"/>
      <c r="C5727" s="78"/>
      <c r="D5727" s="78"/>
      <c r="E5727" s="78"/>
      <c r="F5727" s="78"/>
      <c r="P5727" s="25"/>
      <c r="AB5727" s="25"/>
      <c r="AD5727" s="25"/>
      <c r="AE5727" s="25"/>
    </row>
    <row r="5728">
      <c r="A5728" s="78"/>
      <c r="B5728" s="78"/>
      <c r="C5728" s="78"/>
      <c r="D5728" s="78"/>
      <c r="E5728" s="78"/>
      <c r="F5728" s="78"/>
      <c r="P5728" s="25"/>
      <c r="AB5728" s="25"/>
      <c r="AD5728" s="25"/>
      <c r="AE5728" s="25"/>
    </row>
    <row r="5729">
      <c r="A5729" s="78"/>
      <c r="B5729" s="78"/>
      <c r="C5729" s="78"/>
      <c r="D5729" s="78"/>
      <c r="E5729" s="78"/>
      <c r="F5729" s="78"/>
      <c r="P5729" s="25"/>
      <c r="AB5729" s="25"/>
      <c r="AD5729" s="25"/>
      <c r="AE5729" s="25"/>
    </row>
    <row r="5730">
      <c r="A5730" s="78"/>
      <c r="B5730" s="78"/>
      <c r="C5730" s="78"/>
      <c r="D5730" s="78"/>
      <c r="E5730" s="78"/>
      <c r="F5730" s="78"/>
      <c r="P5730" s="25"/>
      <c r="AB5730" s="25"/>
      <c r="AD5730" s="25"/>
      <c r="AE5730" s="25"/>
    </row>
    <row r="5731">
      <c r="A5731" s="78"/>
      <c r="B5731" s="78"/>
      <c r="C5731" s="78"/>
      <c r="D5731" s="78"/>
      <c r="E5731" s="78"/>
      <c r="F5731" s="78"/>
      <c r="H5731" s="78"/>
      <c r="I5731" s="78"/>
      <c r="K5731" s="78"/>
      <c r="P5731" s="25"/>
      <c r="AB5731" s="25"/>
      <c r="AD5731" s="25"/>
      <c r="AE5731" s="25"/>
    </row>
    <row r="5732">
      <c r="A5732" s="78"/>
      <c r="B5732" s="78"/>
      <c r="C5732" s="78"/>
      <c r="D5732" s="78"/>
      <c r="E5732" s="78"/>
      <c r="F5732" s="78"/>
      <c r="H5732" s="78"/>
      <c r="I5732" s="78"/>
      <c r="K5732" s="78"/>
      <c r="P5732" s="25"/>
      <c r="AB5732" s="25"/>
      <c r="AD5732" s="25"/>
      <c r="AE5732" s="25"/>
    </row>
    <row r="5733">
      <c r="A5733" s="78"/>
      <c r="B5733" s="78"/>
      <c r="C5733" s="78"/>
      <c r="D5733" s="78"/>
      <c r="E5733" s="78"/>
      <c r="F5733" s="78"/>
      <c r="P5733" s="25"/>
      <c r="AB5733" s="25"/>
      <c r="AD5733" s="25"/>
      <c r="AE5733" s="25"/>
    </row>
    <row r="5734">
      <c r="A5734" s="78"/>
      <c r="B5734" s="78"/>
      <c r="C5734" s="78"/>
      <c r="D5734" s="78"/>
      <c r="E5734" s="78"/>
      <c r="F5734" s="78"/>
      <c r="P5734" s="25"/>
      <c r="AB5734" s="25"/>
      <c r="AD5734" s="25"/>
      <c r="AE5734" s="25"/>
    </row>
    <row r="5735">
      <c r="A5735" s="78"/>
      <c r="B5735" s="78"/>
      <c r="C5735" s="78"/>
      <c r="D5735" s="78"/>
      <c r="E5735" s="78"/>
      <c r="F5735" s="78"/>
      <c r="P5735" s="25"/>
      <c r="AB5735" s="25"/>
      <c r="AD5735" s="25"/>
      <c r="AE5735" s="25"/>
    </row>
    <row r="5736">
      <c r="A5736" s="78"/>
      <c r="B5736" s="78"/>
      <c r="C5736" s="78"/>
      <c r="D5736" s="78"/>
      <c r="E5736" s="78"/>
      <c r="F5736" s="78"/>
      <c r="P5736" s="25"/>
      <c r="AB5736" s="25"/>
      <c r="AD5736" s="25"/>
      <c r="AE5736" s="25"/>
    </row>
    <row r="5737">
      <c r="A5737" s="78"/>
      <c r="B5737" s="78"/>
      <c r="C5737" s="78"/>
      <c r="D5737" s="78"/>
      <c r="E5737" s="78"/>
      <c r="F5737" s="78"/>
      <c r="P5737" s="25"/>
      <c r="AB5737" s="25"/>
      <c r="AD5737" s="25"/>
      <c r="AE5737" s="25"/>
    </row>
    <row r="5738">
      <c r="A5738" s="78"/>
      <c r="B5738" s="78"/>
      <c r="C5738" s="78"/>
      <c r="D5738" s="78"/>
      <c r="E5738" s="78"/>
      <c r="F5738" s="78"/>
      <c r="P5738" s="25"/>
      <c r="AB5738" s="25"/>
      <c r="AD5738" s="25"/>
      <c r="AE5738" s="25"/>
    </row>
    <row r="5739">
      <c r="A5739" s="78"/>
      <c r="B5739" s="78"/>
      <c r="C5739" s="78"/>
      <c r="D5739" s="78"/>
      <c r="E5739" s="78"/>
      <c r="F5739" s="78"/>
      <c r="H5739" s="78"/>
      <c r="I5739" s="78"/>
      <c r="K5739" s="78"/>
      <c r="P5739" s="25"/>
      <c r="AB5739" s="25"/>
      <c r="AD5739" s="25"/>
      <c r="AE5739" s="25"/>
    </row>
    <row r="5740">
      <c r="A5740" s="78"/>
      <c r="B5740" s="78"/>
      <c r="C5740" s="78"/>
      <c r="D5740" s="78"/>
      <c r="E5740" s="78"/>
      <c r="F5740" s="78"/>
      <c r="P5740" s="25"/>
      <c r="AB5740" s="25"/>
      <c r="AD5740" s="25"/>
      <c r="AE5740" s="25"/>
    </row>
    <row r="5741">
      <c r="A5741" s="78"/>
      <c r="B5741" s="78"/>
      <c r="C5741" s="78"/>
      <c r="D5741" s="78"/>
      <c r="E5741" s="78"/>
      <c r="F5741" s="78"/>
      <c r="H5741" s="78"/>
      <c r="I5741" s="78"/>
      <c r="K5741" s="78"/>
      <c r="P5741" s="25"/>
      <c r="AB5741" s="25"/>
      <c r="AD5741" s="25"/>
      <c r="AE5741" s="25"/>
    </row>
    <row r="5742">
      <c r="A5742" s="78"/>
      <c r="B5742" s="78"/>
      <c r="C5742" s="78"/>
      <c r="D5742" s="78"/>
      <c r="E5742" s="78"/>
      <c r="F5742" s="78"/>
      <c r="H5742" s="78"/>
      <c r="I5742" s="78"/>
      <c r="K5742" s="78"/>
      <c r="P5742" s="25"/>
      <c r="AB5742" s="25"/>
      <c r="AD5742" s="25"/>
      <c r="AE5742" s="25"/>
    </row>
    <row r="5743">
      <c r="A5743" s="78"/>
      <c r="B5743" s="78"/>
      <c r="C5743" s="78"/>
      <c r="D5743" s="78"/>
      <c r="E5743" s="78"/>
      <c r="F5743" s="78"/>
      <c r="P5743" s="25"/>
      <c r="AB5743" s="25"/>
      <c r="AD5743" s="25"/>
      <c r="AE5743" s="25"/>
    </row>
    <row r="5744">
      <c r="A5744" s="78"/>
      <c r="B5744" s="78"/>
      <c r="C5744" s="78"/>
      <c r="D5744" s="78"/>
      <c r="E5744" s="78"/>
      <c r="F5744" s="78"/>
      <c r="P5744" s="25"/>
      <c r="AB5744" s="25"/>
      <c r="AD5744" s="25"/>
      <c r="AE5744" s="25"/>
    </row>
    <row r="5745">
      <c r="A5745" s="78"/>
      <c r="B5745" s="78"/>
      <c r="C5745" s="78"/>
      <c r="D5745" s="78"/>
      <c r="E5745" s="78"/>
      <c r="F5745" s="78"/>
      <c r="P5745" s="25"/>
      <c r="AB5745" s="25"/>
      <c r="AD5745" s="25"/>
      <c r="AE5745" s="25"/>
    </row>
    <row r="5746">
      <c r="A5746" s="78"/>
      <c r="B5746" s="78"/>
      <c r="C5746" s="78"/>
      <c r="D5746" s="78"/>
      <c r="E5746" s="78"/>
      <c r="F5746" s="78"/>
      <c r="P5746" s="25"/>
      <c r="AB5746" s="25"/>
      <c r="AD5746" s="25"/>
      <c r="AE5746" s="25"/>
    </row>
    <row r="5747">
      <c r="A5747" s="78"/>
      <c r="B5747" s="78"/>
      <c r="C5747" s="78"/>
      <c r="D5747" s="78"/>
      <c r="E5747" s="78"/>
      <c r="F5747" s="78"/>
      <c r="H5747" s="78"/>
      <c r="I5747" s="78"/>
      <c r="K5747" s="78"/>
      <c r="P5747" s="25"/>
      <c r="AB5747" s="25"/>
      <c r="AD5747" s="25"/>
      <c r="AE5747" s="25"/>
    </row>
    <row r="5748">
      <c r="A5748" s="78"/>
      <c r="B5748" s="78"/>
      <c r="C5748" s="78"/>
      <c r="D5748" s="78"/>
      <c r="E5748" s="78"/>
      <c r="F5748" s="78"/>
      <c r="H5748" s="78"/>
      <c r="I5748" s="78"/>
      <c r="K5748" s="78"/>
      <c r="P5748" s="25"/>
      <c r="AB5748" s="25"/>
      <c r="AD5748" s="25"/>
      <c r="AE5748" s="25"/>
    </row>
    <row r="5749">
      <c r="A5749" s="78"/>
      <c r="B5749" s="78"/>
      <c r="C5749" s="78"/>
      <c r="D5749" s="78"/>
      <c r="E5749" s="78"/>
      <c r="F5749" s="78"/>
      <c r="P5749" s="25"/>
      <c r="AB5749" s="25"/>
      <c r="AD5749" s="25"/>
      <c r="AE5749" s="25"/>
    </row>
    <row r="5750">
      <c r="A5750" s="78"/>
      <c r="B5750" s="78"/>
      <c r="C5750" s="78"/>
      <c r="D5750" s="78"/>
      <c r="E5750" s="78"/>
      <c r="F5750" s="78"/>
      <c r="P5750" s="25"/>
      <c r="AB5750" s="25"/>
      <c r="AD5750" s="25"/>
      <c r="AE5750" s="25"/>
    </row>
    <row r="5751">
      <c r="A5751" s="78"/>
      <c r="B5751" s="78"/>
      <c r="C5751" s="78"/>
      <c r="D5751" s="78"/>
      <c r="E5751" s="78"/>
      <c r="F5751" s="78"/>
      <c r="P5751" s="25"/>
      <c r="AB5751" s="25"/>
      <c r="AD5751" s="25"/>
      <c r="AE5751" s="25"/>
    </row>
    <row r="5752">
      <c r="A5752" s="78"/>
      <c r="B5752" s="78"/>
      <c r="C5752" s="78"/>
      <c r="D5752" s="78"/>
      <c r="E5752" s="78"/>
      <c r="F5752" s="78"/>
      <c r="H5752" s="78"/>
      <c r="I5752" s="78"/>
      <c r="K5752" s="78"/>
      <c r="P5752" s="25"/>
      <c r="AB5752" s="25"/>
      <c r="AD5752" s="25"/>
      <c r="AE5752" s="25"/>
    </row>
    <row r="5753">
      <c r="A5753" s="78"/>
      <c r="B5753" s="78"/>
      <c r="C5753" s="78"/>
      <c r="D5753" s="78"/>
      <c r="E5753" s="78"/>
      <c r="F5753" s="78"/>
      <c r="P5753" s="25"/>
      <c r="AB5753" s="25"/>
      <c r="AD5753" s="25"/>
      <c r="AE5753" s="25"/>
    </row>
    <row r="5754">
      <c r="A5754" s="78"/>
      <c r="B5754" s="78"/>
      <c r="C5754" s="78"/>
      <c r="D5754" s="78"/>
      <c r="E5754" s="78"/>
      <c r="F5754" s="78"/>
      <c r="H5754" s="78"/>
      <c r="I5754" s="78"/>
      <c r="P5754" s="25"/>
      <c r="AB5754" s="25"/>
      <c r="AD5754" s="25"/>
      <c r="AE5754" s="25"/>
    </row>
    <row r="5755">
      <c r="A5755" s="78"/>
      <c r="B5755" s="78"/>
      <c r="C5755" s="78"/>
      <c r="D5755" s="78"/>
      <c r="E5755" s="78"/>
      <c r="F5755" s="78"/>
      <c r="P5755" s="25"/>
      <c r="AB5755" s="25"/>
      <c r="AD5755" s="25"/>
      <c r="AE5755" s="25"/>
    </row>
    <row r="5756">
      <c r="A5756" s="78"/>
      <c r="B5756" s="78"/>
      <c r="C5756" s="78"/>
      <c r="D5756" s="78"/>
      <c r="E5756" s="78"/>
      <c r="F5756" s="78"/>
      <c r="P5756" s="25"/>
      <c r="AB5756" s="25"/>
      <c r="AD5756" s="25"/>
      <c r="AE5756" s="25"/>
    </row>
    <row r="5757">
      <c r="A5757" s="78"/>
      <c r="B5757" s="78"/>
      <c r="C5757" s="78"/>
      <c r="D5757" s="78"/>
      <c r="E5757" s="78"/>
      <c r="F5757" s="78"/>
      <c r="P5757" s="25"/>
      <c r="AB5757" s="25"/>
      <c r="AD5757" s="25"/>
      <c r="AE5757" s="25"/>
    </row>
    <row r="5758">
      <c r="A5758" s="78"/>
      <c r="B5758" s="78"/>
      <c r="C5758" s="78"/>
      <c r="D5758" s="78"/>
      <c r="E5758" s="78"/>
      <c r="F5758" s="78"/>
      <c r="H5758" s="78"/>
      <c r="I5758" s="78"/>
      <c r="K5758" s="78"/>
      <c r="P5758" s="25"/>
      <c r="AB5758" s="25"/>
      <c r="AD5758" s="25"/>
      <c r="AE5758" s="25"/>
    </row>
    <row r="5759">
      <c r="A5759" s="78"/>
      <c r="B5759" s="78"/>
      <c r="C5759" s="78"/>
      <c r="D5759" s="78"/>
      <c r="E5759" s="78"/>
      <c r="F5759" s="78"/>
      <c r="P5759" s="25"/>
      <c r="AB5759" s="25"/>
      <c r="AD5759" s="25"/>
      <c r="AE5759" s="25"/>
    </row>
    <row r="5760">
      <c r="A5760" s="78"/>
      <c r="B5760" s="78"/>
      <c r="C5760" s="78"/>
      <c r="D5760" s="78"/>
      <c r="E5760" s="78"/>
      <c r="F5760" s="78"/>
      <c r="H5760" s="78"/>
      <c r="I5760" s="78"/>
      <c r="K5760" s="78"/>
      <c r="P5760" s="25"/>
      <c r="AB5760" s="25"/>
      <c r="AD5760" s="25"/>
      <c r="AE5760" s="25"/>
    </row>
    <row r="5761">
      <c r="A5761" s="78"/>
      <c r="B5761" s="78"/>
      <c r="C5761" s="78"/>
      <c r="D5761" s="78"/>
      <c r="E5761" s="78"/>
      <c r="F5761" s="78"/>
      <c r="P5761" s="25"/>
      <c r="AB5761" s="25"/>
      <c r="AD5761" s="25"/>
      <c r="AE5761" s="25"/>
    </row>
    <row r="5762">
      <c r="A5762" s="78"/>
      <c r="B5762" s="78"/>
      <c r="C5762" s="78"/>
      <c r="D5762" s="78"/>
      <c r="E5762" s="78"/>
      <c r="F5762" s="78"/>
      <c r="P5762" s="25"/>
      <c r="AB5762" s="25"/>
      <c r="AD5762" s="25"/>
      <c r="AE5762" s="25"/>
    </row>
    <row r="5763">
      <c r="A5763" s="78"/>
      <c r="B5763" s="78"/>
      <c r="C5763" s="78"/>
      <c r="D5763" s="78"/>
      <c r="E5763" s="78"/>
      <c r="F5763" s="78"/>
      <c r="H5763" s="78"/>
      <c r="I5763" s="78"/>
      <c r="K5763" s="78"/>
      <c r="P5763" s="25"/>
      <c r="AB5763" s="25"/>
      <c r="AD5763" s="25"/>
      <c r="AE5763" s="25"/>
    </row>
    <row r="5764">
      <c r="A5764" s="78"/>
      <c r="B5764" s="78"/>
      <c r="C5764" s="78"/>
      <c r="D5764" s="78"/>
      <c r="E5764" s="78"/>
      <c r="F5764" s="78"/>
      <c r="P5764" s="25"/>
      <c r="AB5764" s="25"/>
      <c r="AD5764" s="25"/>
      <c r="AE5764" s="25"/>
    </row>
    <row r="5765">
      <c r="A5765" s="78"/>
      <c r="B5765" s="78"/>
      <c r="C5765" s="78"/>
      <c r="D5765" s="78"/>
      <c r="E5765" s="78"/>
      <c r="F5765" s="78"/>
      <c r="P5765" s="25"/>
      <c r="AB5765" s="25"/>
      <c r="AD5765" s="25"/>
      <c r="AE5765" s="25"/>
    </row>
    <row r="5766">
      <c r="A5766" s="78"/>
      <c r="B5766" s="78"/>
      <c r="C5766" s="78"/>
      <c r="D5766" s="78"/>
      <c r="E5766" s="78"/>
      <c r="F5766" s="78"/>
      <c r="H5766" s="78"/>
      <c r="I5766" s="78"/>
      <c r="K5766" s="78"/>
      <c r="P5766" s="25"/>
      <c r="AB5766" s="25"/>
      <c r="AD5766" s="25"/>
      <c r="AE5766" s="25"/>
    </row>
    <row r="5767">
      <c r="A5767" s="78"/>
      <c r="B5767" s="78"/>
      <c r="C5767" s="78"/>
      <c r="D5767" s="78"/>
      <c r="E5767" s="78"/>
      <c r="F5767" s="78"/>
      <c r="P5767" s="25"/>
      <c r="AB5767" s="25"/>
      <c r="AD5767" s="25"/>
      <c r="AE5767" s="25"/>
    </row>
    <row r="5768">
      <c r="A5768" s="78"/>
      <c r="B5768" s="78"/>
      <c r="C5768" s="78"/>
      <c r="D5768" s="78"/>
      <c r="E5768" s="78"/>
      <c r="F5768" s="78"/>
      <c r="H5768" s="78"/>
      <c r="I5768" s="78"/>
      <c r="P5768" s="25"/>
      <c r="AB5768" s="25"/>
      <c r="AD5768" s="25"/>
      <c r="AE5768" s="25"/>
    </row>
    <row r="5769">
      <c r="A5769" s="78"/>
      <c r="B5769" s="78"/>
      <c r="C5769" s="78"/>
      <c r="D5769" s="78"/>
      <c r="E5769" s="78"/>
      <c r="F5769" s="78"/>
      <c r="P5769" s="25"/>
      <c r="AB5769" s="25"/>
      <c r="AD5769" s="25"/>
      <c r="AE5769" s="25"/>
    </row>
    <row r="5770">
      <c r="A5770" s="78"/>
      <c r="B5770" s="78"/>
      <c r="C5770" s="78"/>
      <c r="D5770" s="78"/>
      <c r="E5770" s="78"/>
      <c r="F5770" s="78"/>
      <c r="P5770" s="25"/>
      <c r="AB5770" s="25"/>
      <c r="AD5770" s="25"/>
      <c r="AE5770" s="25"/>
    </row>
    <row r="5771">
      <c r="A5771" s="78"/>
      <c r="B5771" s="78"/>
      <c r="C5771" s="78"/>
      <c r="D5771" s="78"/>
      <c r="E5771" s="78"/>
      <c r="F5771" s="78"/>
      <c r="P5771" s="25"/>
      <c r="AB5771" s="25"/>
      <c r="AD5771" s="25"/>
      <c r="AE5771" s="25"/>
    </row>
    <row r="5772">
      <c r="A5772" s="78"/>
      <c r="B5772" s="78"/>
      <c r="C5772" s="78"/>
      <c r="D5772" s="78"/>
      <c r="E5772" s="78"/>
      <c r="F5772" s="78"/>
      <c r="H5772" s="78"/>
      <c r="L5772" s="78"/>
      <c r="P5772" s="25"/>
      <c r="AB5772" s="25"/>
      <c r="AD5772" s="25"/>
      <c r="AE5772" s="25"/>
    </row>
    <row r="5773">
      <c r="A5773" s="78"/>
      <c r="B5773" s="78"/>
      <c r="C5773" s="78"/>
      <c r="D5773" s="78"/>
      <c r="E5773" s="78"/>
      <c r="F5773" s="78"/>
      <c r="P5773" s="25"/>
      <c r="AB5773" s="25"/>
      <c r="AD5773" s="25"/>
      <c r="AE5773" s="25"/>
    </row>
    <row r="5774">
      <c r="A5774" s="78"/>
      <c r="B5774" s="78"/>
      <c r="C5774" s="78"/>
      <c r="D5774" s="78"/>
      <c r="E5774" s="78"/>
      <c r="F5774" s="78"/>
      <c r="H5774" s="78"/>
      <c r="L5774" s="78"/>
      <c r="P5774" s="25"/>
      <c r="AB5774" s="25"/>
      <c r="AD5774" s="25"/>
      <c r="AE5774" s="25"/>
    </row>
    <row r="5775">
      <c r="A5775" s="78"/>
      <c r="B5775" s="78"/>
      <c r="C5775" s="78"/>
      <c r="D5775" s="78"/>
      <c r="E5775" s="78"/>
      <c r="F5775" s="78"/>
      <c r="H5775" s="78"/>
      <c r="L5775" s="78"/>
      <c r="P5775" s="25"/>
      <c r="AB5775" s="25"/>
      <c r="AD5775" s="25"/>
      <c r="AE5775" s="25"/>
    </row>
    <row r="5776">
      <c r="A5776" s="78"/>
      <c r="B5776" s="78"/>
      <c r="C5776" s="78"/>
      <c r="D5776" s="78"/>
      <c r="E5776" s="78"/>
      <c r="F5776" s="78"/>
      <c r="P5776" s="25"/>
      <c r="AB5776" s="25"/>
      <c r="AD5776" s="25"/>
      <c r="AE5776" s="25"/>
    </row>
    <row r="5777">
      <c r="A5777" s="78"/>
      <c r="B5777" s="78"/>
      <c r="C5777" s="78"/>
      <c r="D5777" s="78"/>
      <c r="E5777" s="78"/>
      <c r="F5777" s="78"/>
      <c r="P5777" s="25"/>
      <c r="AB5777" s="25"/>
      <c r="AD5777" s="25"/>
      <c r="AE5777" s="25"/>
    </row>
    <row r="5778">
      <c r="A5778" s="78"/>
      <c r="B5778" s="78"/>
      <c r="C5778" s="78"/>
      <c r="D5778" s="78"/>
      <c r="E5778" s="78"/>
      <c r="F5778" s="78"/>
      <c r="H5778" s="78"/>
      <c r="L5778" s="78"/>
      <c r="P5778" s="25"/>
      <c r="AB5778" s="25"/>
      <c r="AD5778" s="25"/>
      <c r="AE5778" s="25"/>
    </row>
    <row r="5779">
      <c r="A5779" s="78"/>
      <c r="B5779" s="78"/>
      <c r="C5779" s="78"/>
      <c r="D5779" s="78"/>
      <c r="E5779" s="78"/>
      <c r="F5779" s="78"/>
      <c r="P5779" s="25"/>
      <c r="AB5779" s="25"/>
      <c r="AD5779" s="25"/>
      <c r="AE5779" s="25"/>
    </row>
    <row r="5780">
      <c r="A5780" s="78"/>
      <c r="B5780" s="78"/>
      <c r="C5780" s="78"/>
      <c r="D5780" s="78"/>
      <c r="E5780" s="78"/>
      <c r="F5780" s="78"/>
      <c r="H5780" s="78"/>
      <c r="L5780" s="78"/>
      <c r="P5780" s="25"/>
      <c r="AB5780" s="25"/>
      <c r="AD5780" s="25"/>
      <c r="AE5780" s="25"/>
    </row>
    <row r="5781">
      <c r="A5781" s="78"/>
      <c r="B5781" s="78"/>
      <c r="C5781" s="78"/>
      <c r="D5781" s="78"/>
      <c r="E5781" s="78"/>
      <c r="F5781" s="78"/>
      <c r="H5781" s="78"/>
      <c r="L5781" s="78"/>
      <c r="P5781" s="25"/>
      <c r="AB5781" s="25"/>
      <c r="AD5781" s="25"/>
      <c r="AE5781" s="25"/>
    </row>
    <row r="5782">
      <c r="A5782" s="78"/>
      <c r="B5782" s="78"/>
      <c r="C5782" s="78"/>
      <c r="D5782" s="78"/>
      <c r="E5782" s="78"/>
      <c r="F5782" s="78"/>
      <c r="P5782" s="25"/>
      <c r="AB5782" s="25"/>
      <c r="AD5782" s="25"/>
      <c r="AE5782" s="25"/>
    </row>
    <row r="5783">
      <c r="A5783" s="78"/>
      <c r="B5783" s="78"/>
      <c r="C5783" s="78"/>
      <c r="D5783" s="78"/>
      <c r="E5783" s="78"/>
      <c r="F5783" s="78"/>
      <c r="H5783" s="78"/>
      <c r="L5783" s="78"/>
      <c r="P5783" s="25"/>
      <c r="AB5783" s="25"/>
      <c r="AD5783" s="25"/>
      <c r="AE5783" s="25"/>
    </row>
    <row r="5784">
      <c r="A5784" s="78"/>
      <c r="B5784" s="78"/>
      <c r="C5784" s="78"/>
      <c r="D5784" s="78"/>
      <c r="E5784" s="78"/>
      <c r="F5784" s="78"/>
      <c r="P5784" s="25"/>
      <c r="AB5784" s="25"/>
      <c r="AD5784" s="25"/>
      <c r="AE5784" s="25"/>
    </row>
    <row r="5785">
      <c r="A5785" s="78"/>
      <c r="B5785" s="78"/>
      <c r="C5785" s="78"/>
      <c r="D5785" s="78"/>
      <c r="E5785" s="78"/>
      <c r="F5785" s="78"/>
      <c r="H5785" s="78"/>
      <c r="L5785" s="78"/>
      <c r="P5785" s="25"/>
      <c r="AB5785" s="25"/>
      <c r="AD5785" s="25"/>
      <c r="AE5785" s="25"/>
    </row>
    <row r="5786">
      <c r="A5786" s="78"/>
      <c r="B5786" s="78"/>
      <c r="C5786" s="78"/>
      <c r="D5786" s="78"/>
      <c r="E5786" s="78"/>
      <c r="F5786" s="78"/>
      <c r="H5786" s="78"/>
      <c r="L5786" s="78"/>
      <c r="P5786" s="25"/>
      <c r="AB5786" s="25"/>
      <c r="AD5786" s="25"/>
      <c r="AE5786" s="25"/>
    </row>
    <row r="5787">
      <c r="A5787" s="78"/>
      <c r="B5787" s="78"/>
      <c r="C5787" s="78"/>
      <c r="D5787" s="78"/>
      <c r="E5787" s="78"/>
      <c r="F5787" s="78"/>
      <c r="H5787" s="78"/>
      <c r="L5787" s="78"/>
      <c r="P5787" s="25"/>
      <c r="AB5787" s="25"/>
      <c r="AD5787" s="25"/>
      <c r="AE5787" s="25"/>
    </row>
    <row r="5788">
      <c r="A5788" s="78"/>
      <c r="B5788" s="78"/>
      <c r="C5788" s="78"/>
      <c r="D5788" s="78"/>
      <c r="E5788" s="78"/>
      <c r="F5788" s="78"/>
      <c r="H5788" s="78"/>
      <c r="L5788" s="78"/>
      <c r="P5788" s="25"/>
      <c r="AB5788" s="25"/>
      <c r="AD5788" s="25"/>
      <c r="AE5788" s="25"/>
    </row>
    <row r="5789">
      <c r="A5789" s="78"/>
      <c r="B5789" s="78"/>
      <c r="C5789" s="78"/>
      <c r="D5789" s="78"/>
      <c r="E5789" s="78"/>
      <c r="F5789" s="78"/>
      <c r="H5789" s="78"/>
      <c r="L5789" s="78"/>
      <c r="P5789" s="25"/>
      <c r="AB5789" s="25"/>
      <c r="AD5789" s="25"/>
      <c r="AE5789" s="25"/>
    </row>
    <row r="5790">
      <c r="A5790" s="78"/>
      <c r="B5790" s="78"/>
      <c r="C5790" s="78"/>
      <c r="D5790" s="78"/>
      <c r="E5790" s="78"/>
      <c r="F5790" s="78"/>
      <c r="H5790" s="78"/>
      <c r="L5790" s="78"/>
      <c r="P5790" s="25"/>
      <c r="AB5790" s="25"/>
      <c r="AD5790" s="25"/>
      <c r="AE5790" s="25"/>
    </row>
    <row r="5791">
      <c r="A5791" s="78"/>
      <c r="B5791" s="78"/>
      <c r="C5791" s="78"/>
      <c r="D5791" s="78"/>
      <c r="E5791" s="78"/>
      <c r="F5791" s="78"/>
      <c r="H5791" s="78"/>
      <c r="L5791" s="78"/>
      <c r="P5791" s="25"/>
      <c r="AB5791" s="25"/>
      <c r="AD5791" s="25"/>
      <c r="AE5791" s="25"/>
    </row>
    <row r="5792">
      <c r="A5792" s="78"/>
      <c r="B5792" s="78"/>
      <c r="C5792" s="78"/>
      <c r="D5792" s="78"/>
      <c r="E5792" s="78"/>
      <c r="F5792" s="78"/>
      <c r="H5792" s="78"/>
      <c r="L5792" s="78"/>
      <c r="P5792" s="25"/>
      <c r="AB5792" s="25"/>
      <c r="AD5792" s="25"/>
      <c r="AE5792" s="25"/>
    </row>
    <row r="5793">
      <c r="A5793" s="78"/>
      <c r="B5793" s="78"/>
      <c r="C5793" s="78"/>
      <c r="D5793" s="78"/>
      <c r="E5793" s="78"/>
      <c r="F5793" s="78"/>
      <c r="H5793" s="78"/>
      <c r="L5793" s="78"/>
      <c r="P5793" s="25"/>
      <c r="AB5793" s="25"/>
      <c r="AD5793" s="25"/>
      <c r="AE5793" s="25"/>
    </row>
    <row r="5794">
      <c r="A5794" s="78"/>
      <c r="B5794" s="78"/>
      <c r="C5794" s="78"/>
      <c r="D5794" s="78"/>
      <c r="E5794" s="78"/>
      <c r="F5794" s="78"/>
      <c r="H5794" s="78"/>
      <c r="L5794" s="78"/>
      <c r="P5794" s="25"/>
      <c r="AB5794" s="25"/>
      <c r="AD5794" s="25"/>
      <c r="AE5794" s="25"/>
    </row>
    <row r="5795">
      <c r="A5795" s="78"/>
      <c r="B5795" s="78"/>
      <c r="C5795" s="78"/>
      <c r="D5795" s="78"/>
      <c r="E5795" s="78"/>
      <c r="F5795" s="78"/>
      <c r="H5795" s="78"/>
      <c r="L5795" s="78"/>
      <c r="P5795" s="25"/>
      <c r="AB5795" s="25"/>
      <c r="AD5795" s="25"/>
      <c r="AE5795" s="25"/>
    </row>
    <row r="5796">
      <c r="A5796" s="78"/>
      <c r="B5796" s="78"/>
      <c r="C5796" s="78"/>
      <c r="D5796" s="78"/>
      <c r="E5796" s="78"/>
      <c r="F5796" s="78"/>
      <c r="H5796" s="78"/>
      <c r="L5796" s="78"/>
      <c r="P5796" s="25"/>
      <c r="AB5796" s="25"/>
      <c r="AD5796" s="25"/>
      <c r="AE5796" s="25"/>
    </row>
    <row r="5797">
      <c r="A5797" s="78"/>
      <c r="B5797" s="78"/>
      <c r="C5797" s="78"/>
      <c r="D5797" s="78"/>
      <c r="E5797" s="78"/>
      <c r="F5797" s="78"/>
      <c r="H5797" s="78"/>
      <c r="I5797" s="78"/>
      <c r="K5797" s="78"/>
      <c r="P5797" s="25"/>
      <c r="AB5797" s="25"/>
      <c r="AD5797" s="25"/>
      <c r="AE5797" s="25"/>
    </row>
    <row r="5798">
      <c r="A5798" s="78"/>
      <c r="B5798" s="78"/>
      <c r="C5798" s="78"/>
      <c r="D5798" s="78"/>
      <c r="E5798" s="78"/>
      <c r="F5798" s="78"/>
      <c r="H5798" s="78"/>
      <c r="L5798" s="78"/>
      <c r="P5798" s="25"/>
      <c r="AB5798" s="25"/>
      <c r="AD5798" s="25"/>
      <c r="AE5798" s="25"/>
    </row>
    <row r="5799">
      <c r="A5799" s="78"/>
      <c r="B5799" s="78"/>
      <c r="C5799" s="78"/>
      <c r="D5799" s="78"/>
      <c r="E5799" s="78"/>
      <c r="F5799" s="78"/>
      <c r="H5799" s="78"/>
      <c r="L5799" s="78"/>
      <c r="P5799" s="25"/>
      <c r="AB5799" s="25"/>
      <c r="AD5799" s="25"/>
      <c r="AE5799" s="25"/>
    </row>
    <row r="5800">
      <c r="A5800" s="78"/>
      <c r="B5800" s="78"/>
      <c r="C5800" s="78"/>
      <c r="D5800" s="78"/>
      <c r="E5800" s="78"/>
      <c r="F5800" s="78"/>
      <c r="H5800" s="78"/>
      <c r="L5800" s="78"/>
      <c r="P5800" s="25"/>
      <c r="AB5800" s="25"/>
      <c r="AD5800" s="25"/>
      <c r="AE5800" s="25"/>
    </row>
    <row r="5801">
      <c r="A5801" s="78"/>
      <c r="B5801" s="78"/>
      <c r="C5801" s="78"/>
      <c r="D5801" s="78"/>
      <c r="E5801" s="78"/>
      <c r="F5801" s="78"/>
      <c r="H5801" s="78"/>
      <c r="L5801" s="78"/>
      <c r="P5801" s="25"/>
      <c r="AB5801" s="25"/>
      <c r="AD5801" s="25"/>
      <c r="AE5801" s="25"/>
    </row>
    <row r="5802">
      <c r="A5802" s="78"/>
      <c r="B5802" s="78"/>
      <c r="C5802" s="78"/>
      <c r="D5802" s="78"/>
      <c r="E5802" s="78"/>
      <c r="F5802" s="78"/>
      <c r="H5802" s="78"/>
      <c r="L5802" s="78"/>
      <c r="P5802" s="25"/>
      <c r="AB5802" s="25"/>
      <c r="AD5802" s="25"/>
      <c r="AE5802" s="25"/>
    </row>
    <row r="5803">
      <c r="A5803" s="78"/>
      <c r="B5803" s="78"/>
      <c r="C5803" s="78"/>
      <c r="D5803" s="78"/>
      <c r="E5803" s="78"/>
      <c r="F5803" s="78"/>
      <c r="H5803" s="78"/>
      <c r="L5803" s="78"/>
      <c r="P5803" s="25"/>
      <c r="AB5803" s="25"/>
      <c r="AD5803" s="25"/>
      <c r="AE5803" s="25"/>
    </row>
    <row r="5804">
      <c r="A5804" s="78"/>
      <c r="B5804" s="78"/>
      <c r="C5804" s="78"/>
      <c r="D5804" s="78"/>
      <c r="E5804" s="78"/>
      <c r="F5804" s="78"/>
      <c r="H5804" s="78"/>
      <c r="L5804" s="78"/>
      <c r="P5804" s="25"/>
      <c r="AB5804" s="25"/>
      <c r="AD5804" s="25"/>
      <c r="AE5804" s="25"/>
    </row>
    <row r="5805">
      <c r="A5805" s="78"/>
      <c r="B5805" s="78"/>
      <c r="C5805" s="78"/>
      <c r="D5805" s="78"/>
      <c r="E5805" s="78"/>
      <c r="F5805" s="78"/>
      <c r="H5805" s="78"/>
      <c r="L5805" s="78"/>
      <c r="P5805" s="25"/>
      <c r="AB5805" s="25"/>
      <c r="AD5805" s="25"/>
      <c r="AE5805" s="25"/>
    </row>
    <row r="5806">
      <c r="A5806" s="78"/>
      <c r="B5806" s="78"/>
      <c r="C5806" s="78"/>
      <c r="D5806" s="78"/>
      <c r="E5806" s="78"/>
      <c r="F5806" s="78"/>
      <c r="H5806" s="78"/>
      <c r="L5806" s="78"/>
      <c r="P5806" s="25"/>
      <c r="AB5806" s="25"/>
      <c r="AD5806" s="25"/>
      <c r="AE5806" s="25"/>
    </row>
    <row r="5807">
      <c r="A5807" s="78"/>
      <c r="B5807" s="78"/>
      <c r="C5807" s="78"/>
      <c r="D5807" s="78"/>
      <c r="E5807" s="78"/>
      <c r="F5807" s="78"/>
      <c r="H5807" s="78"/>
      <c r="L5807" s="78"/>
      <c r="P5807" s="25"/>
      <c r="AB5807" s="25"/>
      <c r="AD5807" s="25"/>
      <c r="AE5807" s="25"/>
    </row>
    <row r="5808">
      <c r="A5808" s="78"/>
      <c r="B5808" s="78"/>
      <c r="C5808" s="78"/>
      <c r="D5808" s="78"/>
      <c r="E5808" s="78"/>
      <c r="F5808" s="78"/>
      <c r="H5808" s="78"/>
      <c r="L5808" s="78"/>
      <c r="P5808" s="25"/>
      <c r="AB5808" s="25"/>
      <c r="AD5808" s="25"/>
      <c r="AE5808" s="25"/>
    </row>
    <row r="5809">
      <c r="A5809" s="78"/>
      <c r="B5809" s="78"/>
      <c r="C5809" s="78"/>
      <c r="D5809" s="78"/>
      <c r="E5809" s="78"/>
      <c r="F5809" s="78"/>
      <c r="H5809" s="78"/>
      <c r="I5809" s="78"/>
      <c r="K5809" s="78"/>
      <c r="P5809" s="25"/>
      <c r="AB5809" s="25"/>
      <c r="AD5809" s="25"/>
      <c r="AE5809" s="25"/>
    </row>
    <row r="5810">
      <c r="A5810" s="78"/>
      <c r="B5810" s="78"/>
      <c r="C5810" s="78"/>
      <c r="D5810" s="78"/>
      <c r="E5810" s="78"/>
      <c r="F5810" s="78"/>
      <c r="H5810" s="78"/>
      <c r="L5810" s="78"/>
      <c r="P5810" s="25"/>
      <c r="AB5810" s="25"/>
      <c r="AD5810" s="25"/>
      <c r="AE5810" s="25"/>
    </row>
    <row r="5811">
      <c r="A5811" s="78"/>
      <c r="B5811" s="78"/>
      <c r="C5811" s="78"/>
      <c r="D5811" s="78"/>
      <c r="E5811" s="78"/>
      <c r="F5811" s="78"/>
      <c r="H5811" s="78"/>
      <c r="L5811" s="78"/>
      <c r="P5811" s="25"/>
      <c r="AB5811" s="25"/>
      <c r="AD5811" s="25"/>
      <c r="AE5811" s="25"/>
    </row>
    <row r="5812">
      <c r="A5812" s="78"/>
      <c r="B5812" s="78"/>
      <c r="C5812" s="78"/>
      <c r="D5812" s="78"/>
      <c r="E5812" s="78"/>
      <c r="F5812" s="78"/>
      <c r="H5812" s="78"/>
      <c r="L5812" s="78"/>
      <c r="P5812" s="25"/>
      <c r="AB5812" s="25"/>
      <c r="AD5812" s="25"/>
      <c r="AE5812" s="25"/>
    </row>
    <row r="5813">
      <c r="A5813" s="78"/>
      <c r="B5813" s="78"/>
      <c r="C5813" s="78"/>
      <c r="D5813" s="78"/>
      <c r="E5813" s="78"/>
      <c r="F5813" s="78"/>
      <c r="H5813" s="78"/>
      <c r="L5813" s="78"/>
      <c r="P5813" s="25"/>
      <c r="AB5813" s="25"/>
      <c r="AD5813" s="25"/>
      <c r="AE5813" s="25"/>
    </row>
    <row r="5814">
      <c r="A5814" s="78"/>
      <c r="B5814" s="78"/>
      <c r="C5814" s="78"/>
      <c r="D5814" s="78"/>
      <c r="E5814" s="78"/>
      <c r="F5814" s="78"/>
      <c r="H5814" s="78"/>
      <c r="L5814" s="78"/>
      <c r="P5814" s="25"/>
      <c r="AB5814" s="25"/>
      <c r="AD5814" s="25"/>
      <c r="AE5814" s="25"/>
    </row>
    <row r="5815">
      <c r="A5815" s="78"/>
      <c r="B5815" s="78"/>
      <c r="C5815" s="78"/>
      <c r="D5815" s="78"/>
      <c r="E5815" s="78"/>
      <c r="F5815" s="78"/>
      <c r="H5815" s="78"/>
      <c r="L5815" s="78"/>
      <c r="P5815" s="25"/>
      <c r="AB5815" s="25"/>
      <c r="AD5815" s="25"/>
      <c r="AE5815" s="25"/>
    </row>
    <row r="5816">
      <c r="A5816" s="78"/>
      <c r="B5816" s="78"/>
      <c r="C5816" s="78"/>
      <c r="D5816" s="78"/>
      <c r="E5816" s="78"/>
      <c r="F5816" s="78"/>
      <c r="H5816" s="78"/>
      <c r="L5816" s="78"/>
      <c r="P5816" s="25"/>
      <c r="AB5816" s="25"/>
      <c r="AD5816" s="25"/>
      <c r="AE5816" s="25"/>
    </row>
    <row r="5817">
      <c r="A5817" s="78"/>
      <c r="B5817" s="78"/>
      <c r="C5817" s="78"/>
      <c r="D5817" s="78"/>
      <c r="E5817" s="78"/>
      <c r="F5817" s="78"/>
      <c r="H5817" s="78"/>
      <c r="L5817" s="78"/>
      <c r="P5817" s="25"/>
      <c r="AB5817" s="25"/>
      <c r="AD5817" s="25"/>
      <c r="AE5817" s="25"/>
    </row>
    <row r="5818">
      <c r="A5818" s="78"/>
      <c r="B5818" s="78"/>
      <c r="C5818" s="78"/>
      <c r="D5818" s="78"/>
      <c r="E5818" s="78"/>
      <c r="F5818" s="78"/>
      <c r="H5818" s="78"/>
      <c r="L5818" s="78"/>
      <c r="P5818" s="25"/>
      <c r="AB5818" s="25"/>
      <c r="AD5818" s="25"/>
      <c r="AE5818" s="25"/>
    </row>
    <row r="5819">
      <c r="A5819" s="78"/>
      <c r="B5819" s="78"/>
      <c r="C5819" s="78"/>
      <c r="D5819" s="78"/>
      <c r="E5819" s="78"/>
      <c r="F5819" s="78"/>
      <c r="H5819" s="78"/>
      <c r="L5819" s="78"/>
      <c r="P5819" s="25"/>
      <c r="AB5819" s="25"/>
      <c r="AD5819" s="25"/>
      <c r="AE5819" s="25"/>
    </row>
    <row r="5820">
      <c r="A5820" s="78"/>
      <c r="B5820" s="78"/>
      <c r="C5820" s="78"/>
      <c r="D5820" s="78"/>
      <c r="E5820" s="78"/>
      <c r="F5820" s="78"/>
      <c r="H5820" s="78"/>
      <c r="L5820" s="78"/>
      <c r="P5820" s="25"/>
      <c r="AB5820" s="25"/>
      <c r="AD5820" s="25"/>
      <c r="AE5820" s="25"/>
    </row>
    <row r="5821">
      <c r="A5821" s="78"/>
      <c r="B5821" s="78"/>
      <c r="C5821" s="78"/>
      <c r="D5821" s="78"/>
      <c r="E5821" s="78"/>
      <c r="F5821" s="78"/>
      <c r="H5821" s="78"/>
      <c r="L5821" s="78"/>
      <c r="P5821" s="25"/>
      <c r="AB5821" s="25"/>
      <c r="AD5821" s="25"/>
      <c r="AE5821" s="25"/>
    </row>
    <row r="5822">
      <c r="A5822" s="78"/>
      <c r="B5822" s="78"/>
      <c r="C5822" s="78"/>
      <c r="D5822" s="78"/>
      <c r="E5822" s="78"/>
      <c r="F5822" s="78"/>
      <c r="H5822" s="78"/>
      <c r="L5822" s="78"/>
      <c r="P5822" s="25"/>
      <c r="AB5822" s="25"/>
      <c r="AD5822" s="25"/>
      <c r="AE5822" s="25"/>
    </row>
    <row r="5823">
      <c r="A5823" s="78"/>
      <c r="B5823" s="78"/>
      <c r="C5823" s="78"/>
      <c r="D5823" s="78"/>
      <c r="E5823" s="78"/>
      <c r="F5823" s="78"/>
      <c r="H5823" s="78"/>
      <c r="L5823" s="78"/>
      <c r="P5823" s="25"/>
      <c r="AB5823" s="25"/>
      <c r="AD5823" s="25"/>
      <c r="AE5823" s="25"/>
    </row>
    <row r="5824">
      <c r="A5824" s="78"/>
      <c r="B5824" s="78"/>
      <c r="C5824" s="78"/>
      <c r="D5824" s="78"/>
      <c r="E5824" s="78"/>
      <c r="F5824" s="78"/>
      <c r="P5824" s="25"/>
      <c r="AB5824" s="25"/>
      <c r="AD5824" s="25"/>
      <c r="AE5824" s="25"/>
    </row>
    <row r="5825">
      <c r="A5825" s="78"/>
      <c r="B5825" s="78"/>
      <c r="C5825" s="78"/>
      <c r="D5825" s="78"/>
      <c r="E5825" s="78"/>
      <c r="F5825" s="78"/>
      <c r="H5825" s="78"/>
      <c r="I5825" s="78"/>
      <c r="P5825" s="25"/>
      <c r="AB5825" s="25"/>
      <c r="AD5825" s="25"/>
      <c r="AE5825" s="25"/>
    </row>
    <row r="5826">
      <c r="A5826" s="78"/>
      <c r="B5826" s="78"/>
      <c r="C5826" s="78"/>
      <c r="D5826" s="78"/>
      <c r="E5826" s="78"/>
      <c r="F5826" s="78"/>
      <c r="P5826" s="25"/>
      <c r="AB5826" s="25"/>
      <c r="AD5826" s="25"/>
      <c r="AE5826" s="25"/>
    </row>
    <row r="5827">
      <c r="A5827" s="78"/>
      <c r="B5827" s="78"/>
      <c r="C5827" s="78"/>
      <c r="D5827" s="78"/>
      <c r="E5827" s="78"/>
      <c r="F5827" s="78"/>
      <c r="P5827" s="25"/>
      <c r="AB5827" s="25"/>
      <c r="AD5827" s="25"/>
      <c r="AE5827" s="25"/>
    </row>
    <row r="5828">
      <c r="A5828" s="78"/>
      <c r="B5828" s="78"/>
      <c r="C5828" s="78"/>
      <c r="D5828" s="78"/>
      <c r="E5828" s="78"/>
      <c r="F5828" s="78"/>
      <c r="P5828" s="25"/>
      <c r="AB5828" s="25"/>
      <c r="AD5828" s="25"/>
      <c r="AE5828" s="25"/>
    </row>
    <row r="5829">
      <c r="A5829" s="78"/>
      <c r="B5829" s="78"/>
      <c r="C5829" s="78"/>
      <c r="D5829" s="78"/>
      <c r="E5829" s="78"/>
      <c r="F5829" s="78"/>
      <c r="P5829" s="25"/>
      <c r="AB5829" s="25"/>
      <c r="AD5829" s="25"/>
      <c r="AE5829" s="25"/>
    </row>
    <row r="5830">
      <c r="A5830" s="78"/>
      <c r="B5830" s="78"/>
      <c r="C5830" s="78"/>
      <c r="D5830" s="78"/>
      <c r="E5830" s="78"/>
      <c r="F5830" s="78"/>
      <c r="P5830" s="25"/>
      <c r="AB5830" s="25"/>
      <c r="AD5830" s="25"/>
      <c r="AE5830" s="25"/>
    </row>
    <row r="5831">
      <c r="A5831" s="78"/>
      <c r="B5831" s="78"/>
      <c r="C5831" s="78"/>
      <c r="D5831" s="78"/>
      <c r="E5831" s="78"/>
      <c r="F5831" s="78"/>
      <c r="P5831" s="25"/>
      <c r="AB5831" s="25"/>
      <c r="AD5831" s="25"/>
      <c r="AE5831" s="25"/>
    </row>
    <row r="5832">
      <c r="A5832" s="78"/>
      <c r="B5832" s="78"/>
      <c r="C5832" s="78"/>
      <c r="D5832" s="78"/>
      <c r="E5832" s="78"/>
      <c r="F5832" s="78"/>
      <c r="P5832" s="25"/>
      <c r="AB5832" s="25"/>
      <c r="AD5832" s="25"/>
      <c r="AE5832" s="25"/>
    </row>
    <row r="5833">
      <c r="A5833" s="78"/>
      <c r="B5833" s="78"/>
      <c r="C5833" s="78"/>
      <c r="D5833" s="78"/>
      <c r="E5833" s="78"/>
      <c r="F5833" s="78"/>
      <c r="P5833" s="25"/>
      <c r="AB5833" s="25"/>
      <c r="AD5833" s="25"/>
      <c r="AE5833" s="25"/>
    </row>
    <row r="5834">
      <c r="A5834" s="78"/>
      <c r="B5834" s="78"/>
      <c r="C5834" s="78"/>
      <c r="D5834" s="78"/>
      <c r="E5834" s="78"/>
      <c r="F5834" s="78"/>
      <c r="P5834" s="25"/>
      <c r="AB5834" s="25"/>
      <c r="AD5834" s="25"/>
      <c r="AE5834" s="25"/>
    </row>
    <row r="5835">
      <c r="A5835" s="78"/>
      <c r="B5835" s="78"/>
      <c r="C5835" s="78"/>
      <c r="D5835" s="78"/>
      <c r="E5835" s="78"/>
      <c r="F5835" s="78"/>
      <c r="P5835" s="25"/>
      <c r="AB5835" s="25"/>
      <c r="AD5835" s="25"/>
      <c r="AE5835" s="25"/>
    </row>
    <row r="5836">
      <c r="A5836" s="78"/>
      <c r="B5836" s="78"/>
      <c r="C5836" s="78"/>
      <c r="D5836" s="78"/>
      <c r="E5836" s="78"/>
      <c r="F5836" s="78"/>
      <c r="P5836" s="25"/>
      <c r="AB5836" s="25"/>
      <c r="AD5836" s="25"/>
      <c r="AE5836" s="25"/>
    </row>
    <row r="5837">
      <c r="A5837" s="78"/>
      <c r="B5837" s="78"/>
      <c r="C5837" s="78"/>
      <c r="D5837" s="78"/>
      <c r="E5837" s="78"/>
      <c r="F5837" s="78"/>
      <c r="P5837" s="25"/>
      <c r="AB5837" s="25"/>
      <c r="AD5837" s="25"/>
      <c r="AE5837" s="25"/>
    </row>
    <row r="5838">
      <c r="A5838" s="78"/>
      <c r="B5838" s="78"/>
      <c r="C5838" s="78"/>
      <c r="D5838" s="78"/>
      <c r="E5838" s="78"/>
      <c r="F5838" s="78"/>
      <c r="P5838" s="25"/>
      <c r="AB5838" s="25"/>
      <c r="AD5838" s="25"/>
      <c r="AE5838" s="25"/>
    </row>
    <row r="5839">
      <c r="A5839" s="78"/>
      <c r="B5839" s="78"/>
      <c r="C5839" s="78"/>
      <c r="D5839" s="78"/>
      <c r="E5839" s="78"/>
      <c r="F5839" s="78"/>
      <c r="P5839" s="25"/>
      <c r="AB5839" s="25"/>
      <c r="AD5839" s="25"/>
      <c r="AE5839" s="25"/>
    </row>
    <row r="5840">
      <c r="A5840" s="78"/>
      <c r="B5840" s="78"/>
      <c r="C5840" s="78"/>
      <c r="D5840" s="78"/>
      <c r="E5840" s="78"/>
      <c r="F5840" s="78"/>
      <c r="P5840" s="25"/>
      <c r="AB5840" s="25"/>
      <c r="AD5840" s="25"/>
      <c r="AE5840" s="25"/>
    </row>
    <row r="5841">
      <c r="A5841" s="78"/>
      <c r="B5841" s="78"/>
      <c r="C5841" s="78"/>
      <c r="D5841" s="78"/>
      <c r="E5841" s="78"/>
      <c r="F5841" s="78"/>
      <c r="P5841" s="25"/>
      <c r="AB5841" s="25"/>
      <c r="AD5841" s="25"/>
      <c r="AE5841" s="25"/>
    </row>
    <row r="5842">
      <c r="A5842" s="78"/>
      <c r="B5842" s="78"/>
      <c r="C5842" s="78"/>
      <c r="D5842" s="78"/>
      <c r="E5842" s="78"/>
      <c r="F5842" s="78"/>
      <c r="P5842" s="25"/>
      <c r="AB5842" s="25"/>
      <c r="AD5842" s="25"/>
      <c r="AE5842" s="25"/>
    </row>
    <row r="5843">
      <c r="A5843" s="78"/>
      <c r="B5843" s="78"/>
      <c r="C5843" s="78"/>
      <c r="D5843" s="78"/>
      <c r="E5843" s="78"/>
      <c r="F5843" s="78"/>
      <c r="P5843" s="25"/>
      <c r="AB5843" s="25"/>
      <c r="AD5843" s="25"/>
      <c r="AE5843" s="25"/>
    </row>
    <row r="5844">
      <c r="A5844" s="78"/>
      <c r="B5844" s="78"/>
      <c r="C5844" s="78"/>
      <c r="D5844" s="78"/>
      <c r="E5844" s="78"/>
      <c r="F5844" s="78"/>
      <c r="P5844" s="25"/>
      <c r="AB5844" s="25"/>
      <c r="AD5844" s="25"/>
      <c r="AE5844" s="25"/>
    </row>
    <row r="5845">
      <c r="A5845" s="78"/>
      <c r="B5845" s="78"/>
      <c r="C5845" s="78"/>
      <c r="D5845" s="78"/>
      <c r="E5845" s="78"/>
      <c r="F5845" s="78"/>
      <c r="P5845" s="25"/>
      <c r="AB5845" s="25"/>
      <c r="AD5845" s="25"/>
      <c r="AE5845" s="25"/>
    </row>
    <row r="5846">
      <c r="A5846" s="78"/>
      <c r="B5846" s="78"/>
      <c r="C5846" s="78"/>
      <c r="D5846" s="78"/>
      <c r="E5846" s="78"/>
      <c r="F5846" s="78"/>
      <c r="M5846" s="78"/>
      <c r="N5846" s="78"/>
      <c r="P5846" s="25"/>
      <c r="AB5846" s="25"/>
      <c r="AD5846" s="25"/>
      <c r="AE5846" s="25"/>
    </row>
    <row r="5847">
      <c r="A5847" s="78"/>
      <c r="B5847" s="78"/>
      <c r="C5847" s="78"/>
      <c r="D5847" s="78"/>
      <c r="E5847" s="78"/>
      <c r="F5847" s="78"/>
      <c r="P5847" s="25"/>
      <c r="AB5847" s="25"/>
      <c r="AD5847" s="25"/>
      <c r="AE5847" s="25"/>
    </row>
    <row r="5848">
      <c r="A5848" s="78"/>
      <c r="B5848" s="78"/>
      <c r="C5848" s="78"/>
      <c r="D5848" s="78"/>
      <c r="E5848" s="78"/>
      <c r="F5848" s="78"/>
      <c r="H5848" s="78"/>
      <c r="I5848" s="78"/>
      <c r="P5848" s="25"/>
      <c r="AB5848" s="25"/>
      <c r="AD5848" s="25"/>
      <c r="AE5848" s="25"/>
    </row>
    <row r="5849">
      <c r="A5849" s="78"/>
      <c r="B5849" s="78"/>
      <c r="C5849" s="78"/>
      <c r="D5849" s="78"/>
      <c r="E5849" s="78"/>
      <c r="F5849" s="78"/>
      <c r="H5849" s="78"/>
      <c r="I5849" s="78"/>
      <c r="P5849" s="25"/>
      <c r="AB5849" s="25"/>
      <c r="AD5849" s="25"/>
      <c r="AE5849" s="25"/>
    </row>
    <row r="5850">
      <c r="A5850" s="78"/>
      <c r="B5850" s="78"/>
      <c r="C5850" s="78"/>
      <c r="D5850" s="78"/>
      <c r="E5850" s="78"/>
      <c r="F5850" s="78"/>
      <c r="H5850" s="78"/>
      <c r="I5850" s="78"/>
      <c r="P5850" s="25"/>
      <c r="AB5850" s="25"/>
      <c r="AD5850" s="25"/>
      <c r="AE5850" s="25"/>
    </row>
    <row r="5851">
      <c r="A5851" s="78"/>
      <c r="B5851" s="78"/>
      <c r="C5851" s="78"/>
      <c r="D5851" s="78"/>
      <c r="E5851" s="78"/>
      <c r="F5851" s="78"/>
      <c r="H5851" s="78"/>
      <c r="I5851" s="78"/>
      <c r="P5851" s="25"/>
      <c r="AB5851" s="25"/>
      <c r="AD5851" s="25"/>
      <c r="AE5851" s="25"/>
    </row>
    <row r="5852">
      <c r="A5852" s="78"/>
      <c r="B5852" s="78"/>
      <c r="C5852" s="78"/>
      <c r="D5852" s="78"/>
      <c r="E5852" s="78"/>
      <c r="F5852" s="78"/>
      <c r="H5852" s="78"/>
      <c r="I5852" s="78"/>
      <c r="P5852" s="25"/>
      <c r="AB5852" s="25"/>
      <c r="AD5852" s="25"/>
      <c r="AE5852" s="25"/>
    </row>
    <row r="5853">
      <c r="A5853" s="78"/>
      <c r="B5853" s="78"/>
      <c r="C5853" s="78"/>
      <c r="D5853" s="78"/>
      <c r="E5853" s="78"/>
      <c r="F5853" s="78"/>
      <c r="H5853" s="78"/>
      <c r="I5853" s="78"/>
      <c r="P5853" s="25"/>
      <c r="AB5853" s="25"/>
      <c r="AD5853" s="25"/>
      <c r="AE5853" s="25"/>
    </row>
    <row r="5854">
      <c r="A5854" s="78"/>
      <c r="B5854" s="78"/>
      <c r="C5854" s="78"/>
      <c r="D5854" s="78"/>
      <c r="E5854" s="78"/>
      <c r="F5854" s="78"/>
      <c r="H5854" s="78"/>
      <c r="I5854" s="78"/>
      <c r="P5854" s="25"/>
      <c r="AB5854" s="25"/>
      <c r="AD5854" s="25"/>
      <c r="AE5854" s="25"/>
    </row>
    <row r="5855">
      <c r="A5855" s="78"/>
      <c r="B5855" s="78"/>
      <c r="C5855" s="78"/>
      <c r="D5855" s="78"/>
      <c r="E5855" s="78"/>
      <c r="F5855" s="78"/>
      <c r="H5855" s="78"/>
      <c r="I5855" s="78"/>
      <c r="P5855" s="25"/>
      <c r="AB5855" s="25"/>
      <c r="AD5855" s="25"/>
      <c r="AE5855" s="25"/>
    </row>
    <row r="5856">
      <c r="A5856" s="78"/>
      <c r="B5856" s="78"/>
      <c r="C5856" s="78"/>
      <c r="D5856" s="78"/>
      <c r="E5856" s="78"/>
      <c r="F5856" s="78"/>
      <c r="H5856" s="78"/>
      <c r="I5856" s="78"/>
      <c r="P5856" s="25"/>
      <c r="AB5856" s="25"/>
      <c r="AD5856" s="25"/>
      <c r="AE5856" s="25"/>
    </row>
    <row r="5857">
      <c r="A5857" s="78"/>
      <c r="B5857" s="78"/>
      <c r="C5857" s="78"/>
      <c r="D5857" s="78"/>
      <c r="E5857" s="78"/>
      <c r="F5857" s="78"/>
      <c r="H5857" s="78"/>
      <c r="I5857" s="78"/>
      <c r="P5857" s="25"/>
      <c r="AB5857" s="25"/>
      <c r="AD5857" s="25"/>
      <c r="AE5857" s="25"/>
    </row>
    <row r="5858">
      <c r="A5858" s="78"/>
      <c r="B5858" s="78"/>
      <c r="C5858" s="78"/>
      <c r="D5858" s="78"/>
      <c r="E5858" s="78"/>
      <c r="F5858" s="78"/>
      <c r="H5858" s="78"/>
      <c r="I5858" s="78"/>
      <c r="P5858" s="25"/>
      <c r="AB5858" s="25"/>
      <c r="AD5858" s="25"/>
      <c r="AE5858" s="25"/>
    </row>
    <row r="5859">
      <c r="A5859" s="78"/>
      <c r="B5859" s="78"/>
      <c r="C5859" s="78"/>
      <c r="D5859" s="78"/>
      <c r="E5859" s="78"/>
      <c r="F5859" s="78"/>
      <c r="H5859" s="78"/>
      <c r="I5859" s="78"/>
      <c r="P5859" s="25"/>
      <c r="AB5859" s="25"/>
      <c r="AD5859" s="25"/>
      <c r="AE5859" s="25"/>
    </row>
    <row r="5860">
      <c r="A5860" s="78"/>
      <c r="B5860" s="78"/>
      <c r="C5860" s="78"/>
      <c r="D5860" s="78"/>
      <c r="E5860" s="78"/>
      <c r="F5860" s="78"/>
      <c r="H5860" s="78"/>
      <c r="I5860" s="78"/>
      <c r="P5860" s="25"/>
      <c r="AB5860" s="25"/>
      <c r="AD5860" s="25"/>
      <c r="AE5860" s="25"/>
    </row>
    <row r="5861">
      <c r="A5861" s="78"/>
      <c r="B5861" s="78"/>
      <c r="C5861" s="78"/>
      <c r="D5861" s="78"/>
      <c r="E5861" s="78"/>
      <c r="F5861" s="78"/>
      <c r="H5861" s="78"/>
      <c r="I5861" s="78"/>
      <c r="P5861" s="25"/>
      <c r="AB5861" s="25"/>
      <c r="AD5861" s="25"/>
      <c r="AE5861" s="25"/>
    </row>
    <row r="5862">
      <c r="A5862" s="78"/>
      <c r="B5862" s="78"/>
      <c r="C5862" s="78"/>
      <c r="D5862" s="78"/>
      <c r="E5862" s="78"/>
      <c r="F5862" s="78"/>
      <c r="H5862" s="78"/>
      <c r="I5862" s="78"/>
      <c r="P5862" s="25"/>
      <c r="AB5862" s="25"/>
      <c r="AD5862" s="25"/>
      <c r="AE5862" s="25"/>
    </row>
    <row r="5863">
      <c r="A5863" s="78"/>
      <c r="B5863" s="78"/>
      <c r="C5863" s="78"/>
      <c r="D5863" s="78"/>
      <c r="E5863" s="78"/>
      <c r="F5863" s="78"/>
      <c r="P5863" s="25"/>
      <c r="AB5863" s="25"/>
      <c r="AD5863" s="25"/>
      <c r="AE5863" s="25"/>
    </row>
    <row r="5864">
      <c r="A5864" s="78"/>
      <c r="B5864" s="78"/>
      <c r="C5864" s="78"/>
      <c r="D5864" s="78"/>
      <c r="E5864" s="78"/>
      <c r="F5864" s="78"/>
      <c r="H5864" s="78"/>
      <c r="I5864" s="78"/>
      <c r="P5864" s="25"/>
      <c r="AB5864" s="25"/>
      <c r="AD5864" s="25"/>
      <c r="AE5864" s="25"/>
    </row>
    <row r="5865">
      <c r="A5865" s="78"/>
      <c r="B5865" s="78"/>
      <c r="C5865" s="78"/>
      <c r="D5865" s="78"/>
      <c r="E5865" s="78"/>
      <c r="F5865" s="78"/>
      <c r="P5865" s="25"/>
      <c r="AB5865" s="25"/>
      <c r="AD5865" s="25"/>
      <c r="AE5865" s="25"/>
    </row>
    <row r="5866">
      <c r="A5866" s="78"/>
      <c r="B5866" s="78"/>
      <c r="C5866" s="78"/>
      <c r="D5866" s="78"/>
      <c r="E5866" s="78"/>
      <c r="F5866" s="78"/>
      <c r="P5866" s="25"/>
      <c r="AB5866" s="25"/>
      <c r="AD5866" s="25"/>
      <c r="AE5866" s="25"/>
    </row>
    <row r="5867">
      <c r="A5867" s="78"/>
      <c r="B5867" s="78"/>
      <c r="C5867" s="78"/>
      <c r="D5867" s="78"/>
      <c r="E5867" s="78"/>
      <c r="F5867" s="78"/>
      <c r="H5867" s="78"/>
      <c r="I5867" s="78"/>
      <c r="K5867" s="78"/>
      <c r="P5867" s="25"/>
      <c r="AB5867" s="25"/>
      <c r="AD5867" s="25"/>
      <c r="AE5867" s="25"/>
    </row>
    <row r="5868">
      <c r="A5868" s="78"/>
      <c r="B5868" s="78"/>
      <c r="C5868" s="78"/>
      <c r="D5868" s="78"/>
      <c r="E5868" s="78"/>
      <c r="F5868" s="78"/>
      <c r="P5868" s="25"/>
      <c r="AB5868" s="25"/>
      <c r="AD5868" s="25"/>
      <c r="AE5868" s="25"/>
    </row>
    <row r="5869">
      <c r="A5869" s="78"/>
      <c r="B5869" s="78"/>
      <c r="C5869" s="78"/>
      <c r="D5869" s="78"/>
      <c r="E5869" s="78"/>
      <c r="F5869" s="78"/>
      <c r="H5869" s="78"/>
      <c r="I5869" s="78"/>
      <c r="K5869" s="78"/>
      <c r="P5869" s="25"/>
      <c r="AB5869" s="25"/>
      <c r="AD5869" s="25"/>
      <c r="AE5869" s="25"/>
    </row>
    <row r="5870">
      <c r="A5870" s="78"/>
      <c r="B5870" s="78"/>
      <c r="C5870" s="78"/>
      <c r="D5870" s="78"/>
      <c r="E5870" s="78"/>
      <c r="F5870" s="78"/>
      <c r="H5870" s="78"/>
      <c r="I5870" s="78"/>
      <c r="P5870" s="25"/>
      <c r="AB5870" s="25"/>
      <c r="AD5870" s="25"/>
      <c r="AE5870" s="25"/>
    </row>
    <row r="5871">
      <c r="A5871" s="78"/>
      <c r="B5871" s="78"/>
      <c r="C5871" s="78"/>
      <c r="D5871" s="78"/>
      <c r="E5871" s="78"/>
      <c r="F5871" s="78"/>
      <c r="P5871" s="25"/>
      <c r="AB5871" s="25"/>
      <c r="AD5871" s="25"/>
      <c r="AE5871" s="25"/>
    </row>
    <row r="5872">
      <c r="A5872" s="78"/>
      <c r="B5872" s="78"/>
      <c r="C5872" s="78"/>
      <c r="D5872" s="78"/>
      <c r="E5872" s="78"/>
      <c r="F5872" s="78"/>
      <c r="P5872" s="25"/>
      <c r="AB5872" s="25"/>
      <c r="AD5872" s="25"/>
      <c r="AE5872" s="25"/>
    </row>
    <row r="5873">
      <c r="A5873" s="78"/>
      <c r="B5873" s="78"/>
      <c r="C5873" s="78"/>
      <c r="D5873" s="78"/>
      <c r="E5873" s="78"/>
      <c r="F5873" s="78"/>
      <c r="H5873" s="78"/>
      <c r="I5873" s="78"/>
      <c r="K5873" s="78"/>
      <c r="P5873" s="25"/>
      <c r="AB5873" s="25"/>
      <c r="AD5873" s="25"/>
      <c r="AE5873" s="25"/>
    </row>
    <row r="5874">
      <c r="A5874" s="78"/>
      <c r="B5874" s="78"/>
      <c r="C5874" s="78"/>
      <c r="D5874" s="78"/>
      <c r="E5874" s="78"/>
      <c r="F5874" s="78"/>
      <c r="P5874" s="25"/>
      <c r="AB5874" s="25"/>
      <c r="AD5874" s="25"/>
      <c r="AE5874" s="25"/>
    </row>
    <row r="5875">
      <c r="A5875" s="78"/>
      <c r="B5875" s="78"/>
      <c r="C5875" s="78"/>
      <c r="D5875" s="78"/>
      <c r="E5875" s="78"/>
      <c r="F5875" s="78"/>
      <c r="P5875" s="25"/>
      <c r="AB5875" s="25"/>
      <c r="AD5875" s="25"/>
      <c r="AE5875" s="25"/>
    </row>
    <row r="5876">
      <c r="A5876" s="78"/>
      <c r="B5876" s="78"/>
      <c r="C5876" s="78"/>
      <c r="D5876" s="78"/>
      <c r="E5876" s="78"/>
      <c r="F5876" s="78"/>
      <c r="P5876" s="25"/>
      <c r="AB5876" s="25"/>
      <c r="AD5876" s="25"/>
      <c r="AE5876" s="25"/>
    </row>
    <row r="5877">
      <c r="A5877" s="78"/>
      <c r="B5877" s="78"/>
      <c r="C5877" s="78"/>
      <c r="D5877" s="78"/>
      <c r="E5877" s="78"/>
      <c r="F5877" s="78"/>
      <c r="P5877" s="25"/>
      <c r="AB5877" s="25"/>
      <c r="AD5877" s="25"/>
      <c r="AE5877" s="25"/>
    </row>
    <row r="5878">
      <c r="A5878" s="78"/>
      <c r="B5878" s="78"/>
      <c r="C5878" s="78"/>
      <c r="D5878" s="78"/>
      <c r="E5878" s="78"/>
      <c r="F5878" s="78"/>
      <c r="P5878" s="25"/>
      <c r="AB5878" s="25"/>
      <c r="AD5878" s="25"/>
      <c r="AE5878" s="25"/>
    </row>
    <row r="5879">
      <c r="A5879" s="78"/>
      <c r="B5879" s="78"/>
      <c r="C5879" s="78"/>
      <c r="D5879" s="78"/>
      <c r="E5879" s="78"/>
      <c r="F5879" s="78"/>
      <c r="H5879" s="78"/>
      <c r="I5879" s="78"/>
      <c r="K5879" s="78"/>
      <c r="P5879" s="25"/>
      <c r="AB5879" s="25"/>
      <c r="AD5879" s="25"/>
      <c r="AE5879" s="25"/>
    </row>
    <row r="5880">
      <c r="A5880" s="78"/>
      <c r="B5880" s="78"/>
      <c r="C5880" s="78"/>
      <c r="D5880" s="78"/>
      <c r="E5880" s="78"/>
      <c r="F5880" s="78"/>
      <c r="P5880" s="25"/>
      <c r="AB5880" s="25"/>
      <c r="AD5880" s="25"/>
      <c r="AE5880" s="25"/>
    </row>
    <row r="5881">
      <c r="A5881" s="78"/>
      <c r="B5881" s="78"/>
      <c r="C5881" s="78"/>
      <c r="D5881" s="78"/>
      <c r="E5881" s="78"/>
      <c r="F5881" s="78"/>
      <c r="H5881" s="78"/>
      <c r="I5881" s="78"/>
      <c r="K5881" s="78"/>
      <c r="P5881" s="25"/>
      <c r="AB5881" s="25"/>
      <c r="AD5881" s="25"/>
      <c r="AE5881" s="25"/>
    </row>
    <row r="5882">
      <c r="A5882" s="78"/>
      <c r="B5882" s="78"/>
      <c r="C5882" s="78"/>
      <c r="D5882" s="78"/>
      <c r="E5882" s="78"/>
      <c r="F5882" s="78"/>
      <c r="H5882" s="78"/>
      <c r="I5882" s="78"/>
      <c r="K5882" s="78"/>
      <c r="P5882" s="25"/>
      <c r="AB5882" s="25"/>
      <c r="AD5882" s="25"/>
      <c r="AE5882" s="25"/>
    </row>
    <row r="5883">
      <c r="A5883" s="78"/>
      <c r="B5883" s="78"/>
      <c r="C5883" s="78"/>
      <c r="D5883" s="78"/>
      <c r="E5883" s="78"/>
      <c r="F5883" s="78"/>
      <c r="P5883" s="25"/>
      <c r="AB5883" s="25"/>
      <c r="AD5883" s="25"/>
      <c r="AE5883" s="25"/>
    </row>
    <row r="5884">
      <c r="A5884" s="78"/>
      <c r="B5884" s="78"/>
      <c r="C5884" s="78"/>
      <c r="D5884" s="78"/>
      <c r="E5884" s="78"/>
      <c r="F5884" s="78"/>
      <c r="P5884" s="25"/>
      <c r="AB5884" s="25"/>
      <c r="AD5884" s="25"/>
      <c r="AE5884" s="25"/>
    </row>
    <row r="5885">
      <c r="A5885" s="78"/>
      <c r="B5885" s="78"/>
      <c r="C5885" s="78"/>
      <c r="D5885" s="78"/>
      <c r="E5885" s="78"/>
      <c r="F5885" s="78"/>
      <c r="P5885" s="25"/>
      <c r="AB5885" s="25"/>
      <c r="AD5885" s="25"/>
      <c r="AE5885" s="25"/>
    </row>
    <row r="5886">
      <c r="A5886" s="78"/>
      <c r="B5886" s="78"/>
      <c r="C5886" s="78"/>
      <c r="D5886" s="78"/>
      <c r="E5886" s="78"/>
      <c r="F5886" s="78"/>
      <c r="P5886" s="25"/>
      <c r="AB5886" s="25"/>
      <c r="AD5886" s="25"/>
      <c r="AE5886" s="25"/>
    </row>
    <row r="5887">
      <c r="A5887" s="78"/>
      <c r="B5887" s="78"/>
      <c r="C5887" s="78"/>
      <c r="D5887" s="78"/>
      <c r="E5887" s="78"/>
      <c r="F5887" s="78"/>
      <c r="P5887" s="25"/>
      <c r="AB5887" s="25"/>
      <c r="AD5887" s="25"/>
      <c r="AE5887" s="25"/>
    </row>
    <row r="5888">
      <c r="A5888" s="78"/>
      <c r="B5888" s="78"/>
      <c r="C5888" s="78"/>
      <c r="D5888" s="78"/>
      <c r="E5888" s="78"/>
      <c r="F5888" s="78"/>
      <c r="H5888" s="78"/>
      <c r="I5888" s="78"/>
      <c r="P5888" s="25"/>
      <c r="AB5888" s="25"/>
      <c r="AD5888" s="25"/>
      <c r="AE5888" s="25"/>
    </row>
    <row r="5889">
      <c r="A5889" s="78"/>
      <c r="B5889" s="78"/>
      <c r="C5889" s="78"/>
      <c r="D5889" s="78"/>
      <c r="E5889" s="78"/>
      <c r="F5889" s="78"/>
      <c r="P5889" s="25"/>
      <c r="AB5889" s="25"/>
      <c r="AD5889" s="25"/>
      <c r="AE5889" s="25"/>
    </row>
    <row r="5890">
      <c r="A5890" s="78"/>
      <c r="B5890" s="78"/>
      <c r="C5890" s="78"/>
      <c r="D5890" s="78"/>
      <c r="E5890" s="78"/>
      <c r="F5890" s="78"/>
      <c r="P5890" s="25"/>
      <c r="AB5890" s="25"/>
      <c r="AD5890" s="25"/>
      <c r="AE5890" s="25"/>
    </row>
    <row r="5891">
      <c r="A5891" s="78"/>
      <c r="B5891" s="78"/>
      <c r="C5891" s="78"/>
      <c r="D5891" s="78"/>
      <c r="E5891" s="78"/>
      <c r="F5891" s="78"/>
      <c r="H5891" s="78"/>
      <c r="I5891" s="78"/>
      <c r="K5891" s="78"/>
      <c r="P5891" s="25"/>
      <c r="AB5891" s="25"/>
      <c r="AD5891" s="25"/>
      <c r="AE5891" s="25"/>
    </row>
    <row r="5892">
      <c r="A5892" s="78"/>
      <c r="B5892" s="78"/>
      <c r="C5892" s="78"/>
      <c r="D5892" s="78"/>
      <c r="E5892" s="78"/>
      <c r="F5892" s="78"/>
      <c r="P5892" s="25"/>
      <c r="AB5892" s="25"/>
      <c r="AD5892" s="25"/>
      <c r="AE5892" s="25"/>
    </row>
    <row r="5893">
      <c r="A5893" s="78"/>
      <c r="B5893" s="78"/>
      <c r="C5893" s="78"/>
      <c r="D5893" s="78"/>
      <c r="E5893" s="78"/>
      <c r="F5893" s="78"/>
      <c r="P5893" s="25"/>
      <c r="AB5893" s="25"/>
      <c r="AD5893" s="25"/>
      <c r="AE5893" s="25"/>
    </row>
    <row r="5894">
      <c r="A5894" s="78"/>
      <c r="B5894" s="78"/>
      <c r="C5894" s="78"/>
      <c r="D5894" s="78"/>
      <c r="E5894" s="78"/>
      <c r="F5894" s="78"/>
      <c r="H5894" s="78"/>
      <c r="I5894" s="78"/>
      <c r="K5894" s="78"/>
      <c r="P5894" s="25"/>
      <c r="AB5894" s="25"/>
      <c r="AD5894" s="25"/>
      <c r="AE5894" s="25"/>
    </row>
    <row r="5895">
      <c r="A5895" s="78"/>
      <c r="B5895" s="78"/>
      <c r="C5895" s="78"/>
      <c r="D5895" s="78"/>
      <c r="E5895" s="78"/>
      <c r="F5895" s="78"/>
      <c r="P5895" s="25"/>
      <c r="AB5895" s="25"/>
      <c r="AD5895" s="25"/>
      <c r="AE5895" s="25"/>
    </row>
    <row r="5896">
      <c r="A5896" s="78"/>
      <c r="B5896" s="78"/>
      <c r="C5896" s="78"/>
      <c r="D5896" s="78"/>
      <c r="E5896" s="78"/>
      <c r="F5896" s="78"/>
      <c r="P5896" s="25"/>
      <c r="AB5896" s="25"/>
      <c r="AD5896" s="25"/>
      <c r="AE5896" s="25"/>
    </row>
    <row r="5897">
      <c r="A5897" s="78"/>
      <c r="B5897" s="78"/>
      <c r="C5897" s="78"/>
      <c r="D5897" s="78"/>
      <c r="E5897" s="78"/>
      <c r="F5897" s="78"/>
      <c r="P5897" s="25"/>
      <c r="AB5897" s="25"/>
      <c r="AD5897" s="25"/>
      <c r="AE5897" s="25"/>
    </row>
    <row r="5898">
      <c r="A5898" s="78"/>
      <c r="B5898" s="78"/>
      <c r="C5898" s="78"/>
      <c r="D5898" s="78"/>
      <c r="E5898" s="78"/>
      <c r="F5898" s="78"/>
      <c r="H5898" s="78"/>
      <c r="I5898" s="78"/>
      <c r="K5898" s="78"/>
      <c r="P5898" s="25"/>
      <c r="AB5898" s="25"/>
      <c r="AD5898" s="25"/>
      <c r="AE5898" s="25"/>
    </row>
    <row r="5899">
      <c r="A5899" s="78"/>
      <c r="B5899" s="78"/>
      <c r="C5899" s="78"/>
      <c r="D5899" s="78"/>
      <c r="E5899" s="78"/>
      <c r="F5899" s="78"/>
      <c r="H5899" s="78"/>
      <c r="I5899" s="78"/>
      <c r="K5899" s="78"/>
      <c r="P5899" s="25"/>
      <c r="AB5899" s="25"/>
      <c r="AD5899" s="25"/>
      <c r="AE5899" s="25"/>
    </row>
    <row r="5900">
      <c r="A5900" s="78"/>
      <c r="B5900" s="78"/>
      <c r="C5900" s="78"/>
      <c r="D5900" s="78"/>
      <c r="E5900" s="78"/>
      <c r="F5900" s="78"/>
      <c r="P5900" s="25"/>
      <c r="AB5900" s="25"/>
      <c r="AD5900" s="25"/>
      <c r="AE5900" s="25"/>
    </row>
    <row r="5901">
      <c r="A5901" s="78"/>
      <c r="B5901" s="78"/>
      <c r="C5901" s="78"/>
      <c r="D5901" s="78"/>
      <c r="E5901" s="78"/>
      <c r="F5901" s="78"/>
      <c r="H5901" s="78"/>
      <c r="I5901" s="78"/>
      <c r="K5901" s="78"/>
      <c r="P5901" s="25"/>
      <c r="AB5901" s="25"/>
      <c r="AD5901" s="25"/>
      <c r="AE5901" s="25"/>
    </row>
    <row r="5902">
      <c r="A5902" s="78"/>
      <c r="B5902" s="78"/>
      <c r="C5902" s="78"/>
      <c r="D5902" s="78"/>
      <c r="E5902" s="78"/>
      <c r="F5902" s="78"/>
      <c r="H5902" s="78"/>
      <c r="I5902" s="78"/>
      <c r="K5902" s="78"/>
      <c r="P5902" s="25"/>
      <c r="AB5902" s="25"/>
      <c r="AD5902" s="25"/>
      <c r="AE5902" s="25"/>
    </row>
    <row r="5903">
      <c r="A5903" s="78"/>
      <c r="B5903" s="78"/>
      <c r="C5903" s="78"/>
      <c r="D5903" s="78"/>
      <c r="E5903" s="78"/>
      <c r="F5903" s="78"/>
      <c r="P5903" s="25"/>
      <c r="AB5903" s="25"/>
      <c r="AD5903" s="25"/>
      <c r="AE5903" s="25"/>
    </row>
    <row r="5904">
      <c r="A5904" s="78"/>
      <c r="B5904" s="78"/>
      <c r="C5904" s="78"/>
      <c r="D5904" s="78"/>
      <c r="E5904" s="78"/>
      <c r="F5904" s="78"/>
      <c r="P5904" s="25"/>
      <c r="AB5904" s="25"/>
      <c r="AD5904" s="25"/>
      <c r="AE5904" s="25"/>
    </row>
    <row r="5905">
      <c r="A5905" s="78"/>
      <c r="B5905" s="78"/>
      <c r="C5905" s="78"/>
      <c r="D5905" s="78"/>
      <c r="E5905" s="78"/>
      <c r="F5905" s="78"/>
      <c r="H5905" s="78"/>
      <c r="I5905" s="78"/>
      <c r="K5905" s="78"/>
      <c r="P5905" s="25"/>
      <c r="AB5905" s="25"/>
      <c r="AD5905" s="25"/>
      <c r="AE5905" s="25"/>
    </row>
    <row r="5906">
      <c r="A5906" s="78"/>
      <c r="B5906" s="78"/>
      <c r="C5906" s="78"/>
      <c r="D5906" s="78"/>
      <c r="E5906" s="78"/>
      <c r="F5906" s="78"/>
      <c r="P5906" s="25"/>
      <c r="AB5906" s="25"/>
      <c r="AD5906" s="25"/>
      <c r="AE5906" s="25"/>
    </row>
    <row r="5907">
      <c r="A5907" s="78"/>
      <c r="B5907" s="78"/>
      <c r="C5907" s="78"/>
      <c r="D5907" s="78"/>
      <c r="E5907" s="78"/>
      <c r="F5907" s="78"/>
      <c r="P5907" s="25"/>
      <c r="AB5907" s="25"/>
      <c r="AD5907" s="25"/>
      <c r="AE5907" s="25"/>
    </row>
    <row r="5908">
      <c r="A5908" s="78"/>
      <c r="B5908" s="78"/>
      <c r="C5908" s="78"/>
      <c r="D5908" s="78"/>
      <c r="E5908" s="78"/>
      <c r="F5908" s="78"/>
      <c r="H5908" s="78"/>
      <c r="I5908" s="78"/>
      <c r="K5908" s="78"/>
      <c r="P5908" s="25"/>
      <c r="AB5908" s="25"/>
      <c r="AD5908" s="25"/>
      <c r="AE5908" s="25"/>
    </row>
    <row r="5909">
      <c r="A5909" s="78"/>
      <c r="B5909" s="78"/>
      <c r="C5909" s="78"/>
      <c r="D5909" s="78"/>
      <c r="E5909" s="78"/>
      <c r="F5909" s="78"/>
      <c r="H5909" s="78"/>
      <c r="I5909" s="78"/>
      <c r="K5909" s="78"/>
      <c r="P5909" s="25"/>
      <c r="AB5909" s="25"/>
      <c r="AD5909" s="25"/>
      <c r="AE5909" s="25"/>
    </row>
    <row r="5910">
      <c r="A5910" s="78"/>
      <c r="B5910" s="78"/>
      <c r="C5910" s="78"/>
      <c r="D5910" s="78"/>
      <c r="E5910" s="78"/>
      <c r="F5910" s="78"/>
      <c r="P5910" s="25"/>
      <c r="AB5910" s="25"/>
      <c r="AD5910" s="25"/>
      <c r="AE5910" s="25"/>
    </row>
    <row r="5911">
      <c r="A5911" s="78"/>
      <c r="B5911" s="78"/>
      <c r="C5911" s="78"/>
      <c r="D5911" s="78"/>
      <c r="E5911" s="78"/>
      <c r="F5911" s="78"/>
      <c r="H5911" s="78"/>
      <c r="I5911" s="78"/>
      <c r="K5911" s="78"/>
      <c r="P5911" s="25"/>
      <c r="AB5911" s="25"/>
      <c r="AD5911" s="25"/>
      <c r="AE5911" s="25"/>
    </row>
    <row r="5912">
      <c r="A5912" s="78"/>
      <c r="B5912" s="78"/>
      <c r="C5912" s="78"/>
      <c r="D5912" s="78"/>
      <c r="E5912" s="78"/>
      <c r="F5912" s="78"/>
      <c r="P5912" s="25"/>
      <c r="AB5912" s="25"/>
      <c r="AD5912" s="25"/>
      <c r="AE5912" s="25"/>
    </row>
    <row r="5913">
      <c r="A5913" s="78"/>
      <c r="B5913" s="78"/>
      <c r="C5913" s="78"/>
      <c r="D5913" s="78"/>
      <c r="E5913" s="78"/>
      <c r="F5913" s="78"/>
      <c r="P5913" s="25"/>
      <c r="AB5913" s="25"/>
      <c r="AD5913" s="25"/>
      <c r="AE5913" s="25"/>
    </row>
    <row r="5914">
      <c r="A5914" s="78"/>
      <c r="B5914" s="78"/>
      <c r="C5914" s="78"/>
      <c r="D5914" s="78"/>
      <c r="E5914" s="78"/>
      <c r="F5914" s="78"/>
      <c r="P5914" s="25"/>
      <c r="AB5914" s="25"/>
      <c r="AD5914" s="25"/>
      <c r="AE5914" s="25"/>
    </row>
    <row r="5915">
      <c r="A5915" s="78"/>
      <c r="B5915" s="78"/>
      <c r="C5915" s="78"/>
      <c r="D5915" s="78"/>
      <c r="E5915" s="78"/>
      <c r="F5915" s="78"/>
      <c r="H5915" s="78"/>
      <c r="I5915" s="78"/>
      <c r="K5915" s="78"/>
      <c r="P5915" s="25"/>
      <c r="AB5915" s="25"/>
      <c r="AD5915" s="25"/>
      <c r="AE5915" s="25"/>
    </row>
    <row r="5916">
      <c r="A5916" s="78"/>
      <c r="B5916" s="78"/>
      <c r="C5916" s="78"/>
      <c r="D5916" s="78"/>
      <c r="E5916" s="78"/>
      <c r="F5916" s="78"/>
      <c r="H5916" s="78"/>
      <c r="I5916" s="78"/>
      <c r="K5916" s="78"/>
      <c r="P5916" s="25"/>
      <c r="AB5916" s="25"/>
      <c r="AD5916" s="25"/>
      <c r="AE5916" s="25"/>
    </row>
    <row r="5917">
      <c r="A5917" s="78"/>
      <c r="B5917" s="78"/>
      <c r="C5917" s="78"/>
      <c r="D5917" s="78"/>
      <c r="E5917" s="78"/>
      <c r="F5917" s="78"/>
      <c r="P5917" s="25"/>
      <c r="AB5917" s="25"/>
      <c r="AD5917" s="25"/>
      <c r="AE5917" s="25"/>
    </row>
    <row r="5918">
      <c r="A5918" s="78"/>
      <c r="B5918" s="78"/>
      <c r="C5918" s="78"/>
      <c r="D5918" s="78"/>
      <c r="E5918" s="78"/>
      <c r="F5918" s="78"/>
      <c r="P5918" s="25"/>
      <c r="AB5918" s="25"/>
      <c r="AD5918" s="25"/>
      <c r="AE5918" s="25"/>
    </row>
    <row r="5919">
      <c r="A5919" s="78"/>
      <c r="B5919" s="78"/>
      <c r="C5919" s="78"/>
      <c r="D5919" s="78"/>
      <c r="E5919" s="78"/>
      <c r="F5919" s="78"/>
      <c r="H5919" s="78"/>
      <c r="I5919" s="78"/>
      <c r="K5919" s="78"/>
      <c r="P5919" s="25"/>
      <c r="AB5919" s="25"/>
      <c r="AD5919" s="25"/>
      <c r="AE5919" s="25"/>
    </row>
    <row r="5920">
      <c r="A5920" s="78"/>
      <c r="B5920" s="78"/>
      <c r="C5920" s="78"/>
      <c r="D5920" s="78"/>
      <c r="E5920" s="78"/>
      <c r="F5920" s="78"/>
      <c r="P5920" s="25"/>
      <c r="AB5920" s="25"/>
      <c r="AD5920" s="25"/>
      <c r="AE5920" s="25"/>
    </row>
    <row r="5921">
      <c r="A5921" s="78"/>
      <c r="B5921" s="78"/>
      <c r="C5921" s="78"/>
      <c r="D5921" s="78"/>
      <c r="E5921" s="78"/>
      <c r="F5921" s="78"/>
      <c r="H5921" s="78"/>
      <c r="I5921" s="78"/>
      <c r="P5921" s="25"/>
      <c r="AB5921" s="25"/>
      <c r="AD5921" s="25"/>
      <c r="AE5921" s="25"/>
    </row>
    <row r="5922">
      <c r="A5922" s="78"/>
      <c r="B5922" s="78"/>
      <c r="C5922" s="78"/>
      <c r="D5922" s="78"/>
      <c r="E5922" s="78"/>
      <c r="F5922" s="78"/>
      <c r="P5922" s="25"/>
      <c r="AB5922" s="25"/>
      <c r="AD5922" s="25"/>
      <c r="AE5922" s="25"/>
    </row>
    <row r="5923">
      <c r="A5923" s="78"/>
      <c r="B5923" s="78"/>
      <c r="C5923" s="78"/>
      <c r="D5923" s="78"/>
      <c r="E5923" s="78"/>
      <c r="F5923" s="78"/>
      <c r="P5923" s="25"/>
      <c r="AB5923" s="25"/>
      <c r="AD5923" s="25"/>
      <c r="AE5923" s="25"/>
    </row>
    <row r="5924">
      <c r="A5924" s="78"/>
      <c r="B5924" s="78"/>
      <c r="C5924" s="78"/>
      <c r="D5924" s="78"/>
      <c r="E5924" s="78"/>
      <c r="F5924" s="78"/>
      <c r="P5924" s="25"/>
      <c r="AB5924" s="25"/>
      <c r="AD5924" s="25"/>
      <c r="AE5924" s="25"/>
    </row>
    <row r="5925">
      <c r="A5925" s="78"/>
      <c r="B5925" s="78"/>
      <c r="C5925" s="78"/>
      <c r="D5925" s="78"/>
      <c r="E5925" s="78"/>
      <c r="F5925" s="78"/>
      <c r="H5925" s="78"/>
      <c r="I5925" s="78"/>
      <c r="K5925" s="78"/>
      <c r="P5925" s="25"/>
      <c r="AB5925" s="25"/>
      <c r="AD5925" s="25"/>
      <c r="AE5925" s="25"/>
    </row>
    <row r="5926">
      <c r="A5926" s="78"/>
      <c r="B5926" s="78"/>
      <c r="C5926" s="78"/>
      <c r="D5926" s="78"/>
      <c r="E5926" s="78"/>
      <c r="F5926" s="78"/>
      <c r="P5926" s="25"/>
      <c r="AB5926" s="25"/>
      <c r="AD5926" s="25"/>
      <c r="AE5926" s="25"/>
    </row>
    <row r="5927">
      <c r="A5927" s="78"/>
      <c r="B5927" s="78"/>
      <c r="C5927" s="78"/>
      <c r="D5927" s="78"/>
      <c r="E5927" s="78"/>
      <c r="F5927" s="78"/>
      <c r="P5927" s="25"/>
      <c r="AB5927" s="25"/>
      <c r="AD5927" s="25"/>
      <c r="AE5927" s="25"/>
    </row>
    <row r="5928">
      <c r="A5928" s="78"/>
      <c r="B5928" s="78"/>
      <c r="C5928" s="78"/>
      <c r="D5928" s="78"/>
      <c r="E5928" s="78"/>
      <c r="F5928" s="78"/>
      <c r="P5928" s="25"/>
      <c r="AB5928" s="25"/>
      <c r="AD5928" s="25"/>
      <c r="AE5928" s="25"/>
    </row>
    <row r="5929">
      <c r="A5929" s="78"/>
      <c r="B5929" s="78"/>
      <c r="C5929" s="78"/>
      <c r="D5929" s="78"/>
      <c r="E5929" s="78"/>
      <c r="F5929" s="78"/>
      <c r="P5929" s="25"/>
      <c r="AB5929" s="25"/>
      <c r="AD5929" s="25"/>
      <c r="AE5929" s="25"/>
    </row>
    <row r="5930">
      <c r="A5930" s="78"/>
      <c r="B5930" s="78"/>
      <c r="C5930" s="78"/>
      <c r="D5930" s="78"/>
      <c r="E5930" s="78"/>
      <c r="F5930" s="78"/>
      <c r="H5930" s="78"/>
      <c r="I5930" s="78"/>
      <c r="K5930" s="78"/>
      <c r="P5930" s="25"/>
      <c r="AB5930" s="25"/>
      <c r="AD5930" s="25"/>
      <c r="AE5930" s="25"/>
    </row>
    <row r="5931">
      <c r="A5931" s="78"/>
      <c r="B5931" s="78"/>
      <c r="C5931" s="78"/>
      <c r="D5931" s="78"/>
      <c r="E5931" s="78"/>
      <c r="F5931" s="78"/>
      <c r="P5931" s="25"/>
      <c r="AB5931" s="25"/>
      <c r="AD5931" s="25"/>
      <c r="AE5931" s="25"/>
    </row>
    <row r="5932">
      <c r="A5932" s="78"/>
      <c r="B5932" s="78"/>
      <c r="C5932" s="78"/>
      <c r="D5932" s="78"/>
      <c r="E5932" s="78"/>
      <c r="F5932" s="78"/>
      <c r="P5932" s="25"/>
      <c r="AB5932" s="25"/>
      <c r="AD5932" s="25"/>
      <c r="AE5932" s="25"/>
    </row>
    <row r="5933">
      <c r="A5933" s="78"/>
      <c r="B5933" s="78"/>
      <c r="C5933" s="78"/>
      <c r="D5933" s="78"/>
      <c r="E5933" s="78"/>
      <c r="F5933" s="78"/>
      <c r="H5933" s="78"/>
      <c r="I5933" s="78"/>
      <c r="K5933" s="78"/>
      <c r="P5933" s="25"/>
      <c r="AB5933" s="25"/>
      <c r="AD5933" s="25"/>
      <c r="AE5933" s="25"/>
    </row>
    <row r="5934">
      <c r="A5934" s="78"/>
      <c r="B5934" s="78"/>
      <c r="C5934" s="78"/>
      <c r="D5934" s="78"/>
      <c r="E5934" s="78"/>
      <c r="F5934" s="78"/>
      <c r="P5934" s="25"/>
      <c r="AB5934" s="25"/>
      <c r="AD5934" s="25"/>
      <c r="AE5934" s="25"/>
    </row>
    <row r="5935">
      <c r="A5935" s="78"/>
      <c r="B5935" s="78"/>
      <c r="C5935" s="78"/>
      <c r="D5935" s="78"/>
      <c r="E5935" s="78"/>
      <c r="F5935" s="78"/>
      <c r="H5935" s="78"/>
      <c r="I5935" s="78"/>
      <c r="P5935" s="25"/>
      <c r="AB5935" s="25"/>
      <c r="AD5935" s="25"/>
      <c r="AE5935" s="25"/>
    </row>
    <row r="5936">
      <c r="A5936" s="78"/>
      <c r="B5936" s="78"/>
      <c r="C5936" s="78"/>
      <c r="D5936" s="78"/>
      <c r="E5936" s="78"/>
      <c r="F5936" s="78"/>
      <c r="H5936" s="78"/>
      <c r="I5936" s="78"/>
      <c r="K5936" s="78"/>
      <c r="P5936" s="25"/>
      <c r="AB5936" s="25"/>
      <c r="AD5936" s="25"/>
      <c r="AE5936" s="25"/>
    </row>
    <row r="5937">
      <c r="A5937" s="78"/>
      <c r="B5937" s="78"/>
      <c r="C5937" s="78"/>
      <c r="D5937" s="78"/>
      <c r="E5937" s="78"/>
      <c r="F5937" s="78"/>
      <c r="P5937" s="25"/>
      <c r="AB5937" s="25"/>
      <c r="AD5937" s="25"/>
      <c r="AE5937" s="25"/>
    </row>
    <row r="5938">
      <c r="A5938" s="78"/>
      <c r="B5938" s="78"/>
      <c r="C5938" s="78"/>
      <c r="D5938" s="78"/>
      <c r="E5938" s="78"/>
      <c r="F5938" s="78"/>
      <c r="H5938" s="78"/>
      <c r="I5938" s="78"/>
      <c r="K5938" s="78"/>
      <c r="P5938" s="25"/>
      <c r="AB5938" s="25"/>
      <c r="AD5938" s="25"/>
      <c r="AE5938" s="25"/>
    </row>
    <row r="5939">
      <c r="A5939" s="78"/>
      <c r="B5939" s="78"/>
      <c r="C5939" s="78"/>
      <c r="D5939" s="78"/>
      <c r="E5939" s="78"/>
      <c r="F5939" s="78"/>
      <c r="H5939" s="78"/>
      <c r="L5939" s="78"/>
      <c r="P5939" s="25"/>
      <c r="AB5939" s="25"/>
      <c r="AD5939" s="25"/>
      <c r="AE5939" s="25"/>
    </row>
    <row r="5940">
      <c r="A5940" s="78"/>
      <c r="B5940" s="78"/>
      <c r="C5940" s="78"/>
      <c r="D5940" s="78"/>
      <c r="E5940" s="78"/>
      <c r="F5940" s="78"/>
      <c r="P5940" s="25"/>
      <c r="AB5940" s="25"/>
      <c r="AD5940" s="25"/>
      <c r="AE5940" s="25"/>
    </row>
    <row r="5941">
      <c r="A5941" s="78"/>
      <c r="B5941" s="78"/>
      <c r="C5941" s="78"/>
      <c r="D5941" s="78"/>
      <c r="E5941" s="78"/>
      <c r="F5941" s="78"/>
      <c r="H5941" s="78"/>
      <c r="L5941" s="78"/>
      <c r="P5941" s="25"/>
      <c r="AB5941" s="25"/>
      <c r="AD5941" s="25"/>
      <c r="AE5941" s="25"/>
    </row>
    <row r="5942">
      <c r="A5942" s="78"/>
      <c r="B5942" s="78"/>
      <c r="C5942" s="78"/>
      <c r="D5942" s="78"/>
      <c r="E5942" s="78"/>
      <c r="F5942" s="78"/>
      <c r="H5942" s="78"/>
      <c r="L5942" s="78"/>
      <c r="P5942" s="25"/>
      <c r="AB5942" s="25"/>
      <c r="AD5942" s="25"/>
      <c r="AE5942" s="25"/>
    </row>
    <row r="5943">
      <c r="A5943" s="78"/>
      <c r="B5943" s="78"/>
      <c r="C5943" s="78"/>
      <c r="D5943" s="78"/>
      <c r="E5943" s="78"/>
      <c r="F5943" s="78"/>
      <c r="P5943" s="25"/>
      <c r="AB5943" s="25"/>
      <c r="AD5943" s="25"/>
      <c r="AE5943" s="25"/>
    </row>
    <row r="5944">
      <c r="A5944" s="78"/>
      <c r="B5944" s="78"/>
      <c r="C5944" s="78"/>
      <c r="D5944" s="78"/>
      <c r="E5944" s="78"/>
      <c r="F5944" s="78"/>
      <c r="P5944" s="25"/>
      <c r="AB5944" s="25"/>
      <c r="AD5944" s="25"/>
      <c r="AE5944" s="25"/>
    </row>
    <row r="5945">
      <c r="A5945" s="78"/>
      <c r="B5945" s="78"/>
      <c r="C5945" s="78"/>
      <c r="D5945" s="78"/>
      <c r="E5945" s="78"/>
      <c r="F5945" s="78"/>
      <c r="H5945" s="78"/>
      <c r="L5945" s="78"/>
      <c r="P5945" s="25"/>
      <c r="AB5945" s="25"/>
      <c r="AD5945" s="25"/>
      <c r="AE5945" s="25"/>
    </row>
    <row r="5946">
      <c r="A5946" s="78"/>
      <c r="B5946" s="78"/>
      <c r="C5946" s="78"/>
      <c r="D5946" s="78"/>
      <c r="E5946" s="78"/>
      <c r="F5946" s="78"/>
      <c r="P5946" s="25"/>
      <c r="AB5946" s="25"/>
      <c r="AD5946" s="25"/>
      <c r="AE5946" s="25"/>
    </row>
    <row r="5947">
      <c r="A5947" s="78"/>
      <c r="B5947" s="78"/>
      <c r="C5947" s="78"/>
      <c r="D5947" s="78"/>
      <c r="E5947" s="78"/>
      <c r="F5947" s="78"/>
      <c r="H5947" s="78"/>
      <c r="L5947" s="78"/>
      <c r="P5947" s="25"/>
      <c r="AB5947" s="25"/>
      <c r="AD5947" s="25"/>
      <c r="AE5947" s="25"/>
    </row>
    <row r="5948">
      <c r="A5948" s="78"/>
      <c r="B5948" s="78"/>
      <c r="C5948" s="78"/>
      <c r="D5948" s="78"/>
      <c r="E5948" s="78"/>
      <c r="F5948" s="78"/>
      <c r="H5948" s="78"/>
      <c r="L5948" s="78"/>
      <c r="P5948" s="25"/>
      <c r="AB5948" s="25"/>
      <c r="AD5948" s="25"/>
      <c r="AE5948" s="25"/>
    </row>
    <row r="5949">
      <c r="A5949" s="78"/>
      <c r="B5949" s="78"/>
      <c r="C5949" s="78"/>
      <c r="D5949" s="78"/>
      <c r="E5949" s="78"/>
      <c r="F5949" s="78"/>
      <c r="P5949" s="25"/>
      <c r="AB5949" s="25"/>
      <c r="AD5949" s="25"/>
      <c r="AE5949" s="25"/>
    </row>
    <row r="5950">
      <c r="A5950" s="78"/>
      <c r="B5950" s="78"/>
      <c r="C5950" s="78"/>
      <c r="D5950" s="78"/>
      <c r="E5950" s="78"/>
      <c r="F5950" s="78"/>
      <c r="H5950" s="78"/>
      <c r="L5950" s="78"/>
      <c r="P5950" s="25"/>
      <c r="AB5950" s="25"/>
      <c r="AD5950" s="25"/>
      <c r="AE5950" s="25"/>
    </row>
    <row r="5951">
      <c r="A5951" s="78"/>
      <c r="B5951" s="78"/>
      <c r="C5951" s="78"/>
      <c r="D5951" s="78"/>
      <c r="E5951" s="78"/>
      <c r="F5951" s="78"/>
      <c r="P5951" s="25"/>
      <c r="AB5951" s="25"/>
      <c r="AD5951" s="25"/>
      <c r="AE5951" s="25"/>
    </row>
    <row r="5952">
      <c r="A5952" s="78"/>
      <c r="B5952" s="78"/>
      <c r="C5952" s="78"/>
      <c r="D5952" s="78"/>
      <c r="E5952" s="78"/>
      <c r="F5952" s="78"/>
      <c r="H5952" s="78"/>
      <c r="L5952" s="78"/>
      <c r="P5952" s="25"/>
      <c r="AB5952" s="25"/>
      <c r="AD5952" s="25"/>
      <c r="AE5952" s="25"/>
    </row>
    <row r="5953">
      <c r="A5953" s="78"/>
      <c r="B5953" s="78"/>
      <c r="C5953" s="78"/>
      <c r="D5953" s="78"/>
      <c r="E5953" s="78"/>
      <c r="F5953" s="78"/>
      <c r="H5953" s="78"/>
      <c r="L5953" s="78"/>
      <c r="P5953" s="25"/>
      <c r="AB5953" s="25"/>
      <c r="AD5953" s="25"/>
      <c r="AE5953" s="25"/>
    </row>
    <row r="5954">
      <c r="A5954" s="78"/>
      <c r="B5954" s="78"/>
      <c r="C5954" s="78"/>
      <c r="D5954" s="78"/>
      <c r="E5954" s="78"/>
      <c r="F5954" s="78"/>
      <c r="H5954" s="78"/>
      <c r="L5954" s="78"/>
      <c r="P5954" s="25"/>
      <c r="AB5954" s="25"/>
      <c r="AD5954" s="25"/>
      <c r="AE5954" s="25"/>
    </row>
    <row r="5955">
      <c r="A5955" s="78"/>
      <c r="B5955" s="78"/>
      <c r="C5955" s="78"/>
      <c r="D5955" s="78"/>
      <c r="E5955" s="78"/>
      <c r="F5955" s="78"/>
      <c r="H5955" s="78"/>
      <c r="L5955" s="78"/>
      <c r="P5955" s="25"/>
      <c r="AB5955" s="25"/>
      <c r="AD5955" s="25"/>
      <c r="AE5955" s="25"/>
    </row>
    <row r="5956">
      <c r="A5956" s="78"/>
      <c r="B5956" s="78"/>
      <c r="C5956" s="78"/>
      <c r="D5956" s="78"/>
      <c r="E5956" s="78"/>
      <c r="F5956" s="78"/>
      <c r="H5956" s="78"/>
      <c r="L5956" s="78"/>
      <c r="P5956" s="25"/>
      <c r="AB5956" s="25"/>
      <c r="AD5956" s="25"/>
      <c r="AE5956" s="25"/>
    </row>
    <row r="5957">
      <c r="A5957" s="78"/>
      <c r="B5957" s="78"/>
      <c r="C5957" s="78"/>
      <c r="D5957" s="78"/>
      <c r="E5957" s="78"/>
      <c r="F5957" s="78"/>
      <c r="H5957" s="78"/>
      <c r="L5957" s="78"/>
      <c r="P5957" s="25"/>
      <c r="AB5957" s="25"/>
      <c r="AD5957" s="25"/>
      <c r="AE5957" s="25"/>
    </row>
    <row r="5958">
      <c r="A5958" s="78"/>
      <c r="B5958" s="78"/>
      <c r="C5958" s="78"/>
      <c r="D5958" s="78"/>
      <c r="E5958" s="78"/>
      <c r="F5958" s="78"/>
      <c r="H5958" s="78"/>
      <c r="L5958" s="78"/>
      <c r="P5958" s="25"/>
      <c r="AB5958" s="25"/>
      <c r="AD5958" s="25"/>
      <c r="AE5958" s="25"/>
    </row>
    <row r="5959">
      <c r="A5959" s="78"/>
      <c r="B5959" s="78"/>
      <c r="C5959" s="78"/>
      <c r="D5959" s="78"/>
      <c r="E5959" s="78"/>
      <c r="F5959" s="78"/>
      <c r="H5959" s="78"/>
      <c r="L5959" s="78"/>
      <c r="P5959" s="25"/>
      <c r="AB5959" s="25"/>
      <c r="AD5959" s="25"/>
      <c r="AE5959" s="25"/>
    </row>
    <row r="5960">
      <c r="A5960" s="78"/>
      <c r="B5960" s="78"/>
      <c r="C5960" s="78"/>
      <c r="D5960" s="78"/>
      <c r="E5960" s="78"/>
      <c r="F5960" s="78"/>
      <c r="H5960" s="78"/>
      <c r="L5960" s="78"/>
      <c r="P5960" s="25"/>
      <c r="AB5960" s="25"/>
      <c r="AD5960" s="25"/>
      <c r="AE5960" s="25"/>
    </row>
    <row r="5961">
      <c r="A5961" s="78"/>
      <c r="B5961" s="78"/>
      <c r="C5961" s="78"/>
      <c r="D5961" s="78"/>
      <c r="E5961" s="78"/>
      <c r="F5961" s="78"/>
      <c r="H5961" s="78"/>
      <c r="L5961" s="78"/>
      <c r="P5961" s="25"/>
      <c r="AB5961" s="25"/>
      <c r="AD5961" s="25"/>
      <c r="AE5961" s="25"/>
    </row>
    <row r="5962">
      <c r="A5962" s="78"/>
      <c r="B5962" s="78"/>
      <c r="C5962" s="78"/>
      <c r="D5962" s="78"/>
      <c r="E5962" s="78"/>
      <c r="F5962" s="78"/>
      <c r="H5962" s="78"/>
      <c r="L5962" s="78"/>
      <c r="P5962" s="25"/>
      <c r="AB5962" s="25"/>
      <c r="AD5962" s="25"/>
      <c r="AE5962" s="25"/>
    </row>
    <row r="5963">
      <c r="A5963" s="78"/>
      <c r="B5963" s="78"/>
      <c r="C5963" s="78"/>
      <c r="D5963" s="78"/>
      <c r="E5963" s="78"/>
      <c r="F5963" s="78"/>
      <c r="H5963" s="78"/>
      <c r="L5963" s="78"/>
      <c r="P5963" s="25"/>
      <c r="AB5963" s="25"/>
      <c r="AD5963" s="25"/>
      <c r="AE5963" s="25"/>
    </row>
    <row r="5964">
      <c r="A5964" s="78"/>
      <c r="B5964" s="78"/>
      <c r="C5964" s="78"/>
      <c r="D5964" s="78"/>
      <c r="E5964" s="78"/>
      <c r="F5964" s="78"/>
      <c r="H5964" s="78"/>
      <c r="I5964" s="78"/>
      <c r="K5964" s="78"/>
      <c r="P5964" s="25"/>
      <c r="AB5964" s="25"/>
      <c r="AD5964" s="25"/>
      <c r="AE5964" s="25"/>
    </row>
    <row r="5965">
      <c r="A5965" s="78"/>
      <c r="B5965" s="78"/>
      <c r="C5965" s="78"/>
      <c r="D5965" s="78"/>
      <c r="E5965" s="78"/>
      <c r="F5965" s="78"/>
      <c r="H5965" s="78"/>
      <c r="L5965" s="78"/>
      <c r="P5965" s="25"/>
      <c r="AB5965" s="25"/>
      <c r="AD5965" s="25"/>
      <c r="AE5965" s="25"/>
    </row>
    <row r="5966">
      <c r="A5966" s="78"/>
      <c r="B5966" s="78"/>
      <c r="C5966" s="78"/>
      <c r="D5966" s="78"/>
      <c r="E5966" s="78"/>
      <c r="F5966" s="78"/>
      <c r="H5966" s="78"/>
      <c r="L5966" s="78"/>
      <c r="P5966" s="25"/>
      <c r="AB5966" s="25"/>
      <c r="AD5966" s="25"/>
      <c r="AE5966" s="25"/>
    </row>
    <row r="5967">
      <c r="A5967" s="78"/>
      <c r="B5967" s="78"/>
      <c r="C5967" s="78"/>
      <c r="D5967" s="78"/>
      <c r="E5967" s="78"/>
      <c r="F5967" s="78"/>
      <c r="H5967" s="78"/>
      <c r="L5967" s="78"/>
      <c r="P5967" s="25"/>
      <c r="AB5967" s="25"/>
      <c r="AD5967" s="25"/>
      <c r="AE5967" s="25"/>
    </row>
    <row r="5968">
      <c r="A5968" s="78"/>
      <c r="B5968" s="78"/>
      <c r="C5968" s="78"/>
      <c r="D5968" s="78"/>
      <c r="E5968" s="78"/>
      <c r="F5968" s="78"/>
      <c r="H5968" s="78"/>
      <c r="L5968" s="78"/>
      <c r="P5968" s="25"/>
      <c r="AB5968" s="25"/>
      <c r="AD5968" s="25"/>
      <c r="AE5968" s="25"/>
    </row>
    <row r="5969">
      <c r="A5969" s="78"/>
      <c r="B5969" s="78"/>
      <c r="C5969" s="78"/>
      <c r="D5969" s="78"/>
      <c r="E5969" s="78"/>
      <c r="F5969" s="78"/>
      <c r="H5969" s="78"/>
      <c r="L5969" s="78"/>
      <c r="P5969" s="25"/>
      <c r="AB5969" s="25"/>
      <c r="AD5969" s="25"/>
      <c r="AE5969" s="25"/>
    </row>
    <row r="5970">
      <c r="A5970" s="78"/>
      <c r="B5970" s="78"/>
      <c r="C5970" s="78"/>
      <c r="D5970" s="78"/>
      <c r="E5970" s="78"/>
      <c r="F5970" s="78"/>
      <c r="H5970" s="78"/>
      <c r="L5970" s="78"/>
      <c r="P5970" s="25"/>
      <c r="AB5970" s="25"/>
      <c r="AD5970" s="25"/>
      <c r="AE5970" s="25"/>
    </row>
    <row r="5971">
      <c r="A5971" s="78"/>
      <c r="B5971" s="78"/>
      <c r="C5971" s="78"/>
      <c r="D5971" s="78"/>
      <c r="E5971" s="78"/>
      <c r="F5971" s="78"/>
      <c r="H5971" s="78"/>
      <c r="L5971" s="78"/>
      <c r="P5971" s="25"/>
      <c r="AB5971" s="25"/>
      <c r="AD5971" s="25"/>
      <c r="AE5971" s="25"/>
    </row>
    <row r="5972">
      <c r="A5972" s="78"/>
      <c r="B5972" s="78"/>
      <c r="C5972" s="78"/>
      <c r="D5972" s="78"/>
      <c r="E5972" s="78"/>
      <c r="F5972" s="78"/>
      <c r="H5972" s="78"/>
      <c r="L5972" s="78"/>
      <c r="P5972" s="25"/>
      <c r="AB5972" s="25"/>
      <c r="AD5972" s="25"/>
      <c r="AE5972" s="25"/>
    </row>
    <row r="5973">
      <c r="A5973" s="78"/>
      <c r="B5973" s="78"/>
      <c r="C5973" s="78"/>
      <c r="D5973" s="78"/>
      <c r="E5973" s="78"/>
      <c r="F5973" s="78"/>
      <c r="H5973" s="78"/>
      <c r="L5973" s="78"/>
      <c r="P5973" s="25"/>
      <c r="AB5973" s="25"/>
      <c r="AD5973" s="25"/>
      <c r="AE5973" s="25"/>
    </row>
    <row r="5974">
      <c r="A5974" s="78"/>
      <c r="B5974" s="78"/>
      <c r="C5974" s="78"/>
      <c r="D5974" s="78"/>
      <c r="E5974" s="78"/>
      <c r="F5974" s="78"/>
      <c r="H5974" s="78"/>
      <c r="L5974" s="78"/>
      <c r="P5974" s="25"/>
      <c r="AB5974" s="25"/>
      <c r="AD5974" s="25"/>
      <c r="AE5974" s="25"/>
    </row>
    <row r="5975">
      <c r="A5975" s="78"/>
      <c r="B5975" s="78"/>
      <c r="C5975" s="78"/>
      <c r="D5975" s="78"/>
      <c r="E5975" s="78"/>
      <c r="F5975" s="78"/>
      <c r="H5975" s="78"/>
      <c r="L5975" s="78"/>
      <c r="P5975" s="25"/>
      <c r="AB5975" s="25"/>
      <c r="AD5975" s="25"/>
      <c r="AE5975" s="25"/>
    </row>
    <row r="5976">
      <c r="A5976" s="78"/>
      <c r="B5976" s="78"/>
      <c r="C5976" s="78"/>
      <c r="D5976" s="78"/>
      <c r="E5976" s="78"/>
      <c r="F5976" s="78"/>
      <c r="P5976" s="25"/>
      <c r="AB5976" s="25"/>
      <c r="AD5976" s="25"/>
      <c r="AE5976" s="25"/>
    </row>
    <row r="5977">
      <c r="A5977" s="78"/>
      <c r="B5977" s="78"/>
      <c r="C5977" s="78"/>
      <c r="D5977" s="78"/>
      <c r="E5977" s="78"/>
      <c r="F5977" s="78"/>
      <c r="H5977" s="78"/>
      <c r="L5977" s="78"/>
      <c r="P5977" s="25"/>
      <c r="AB5977" s="25"/>
      <c r="AD5977" s="25"/>
      <c r="AE5977" s="25"/>
    </row>
    <row r="5978">
      <c r="A5978" s="78"/>
      <c r="B5978" s="78"/>
      <c r="C5978" s="78"/>
      <c r="D5978" s="78"/>
      <c r="E5978" s="78"/>
      <c r="F5978" s="78"/>
      <c r="H5978" s="78"/>
      <c r="L5978" s="78"/>
      <c r="P5978" s="25"/>
      <c r="AB5978" s="25"/>
      <c r="AD5978" s="25"/>
      <c r="AE5978" s="25"/>
    </row>
    <row r="5979">
      <c r="A5979" s="78"/>
      <c r="B5979" s="78"/>
      <c r="C5979" s="78"/>
      <c r="D5979" s="78"/>
      <c r="E5979" s="78"/>
      <c r="F5979" s="78"/>
      <c r="H5979" s="78"/>
      <c r="L5979" s="78"/>
      <c r="P5979" s="25"/>
      <c r="AB5979" s="25"/>
      <c r="AD5979" s="25"/>
      <c r="AE5979" s="25"/>
    </row>
    <row r="5980">
      <c r="A5980" s="78"/>
      <c r="B5980" s="78"/>
      <c r="C5980" s="78"/>
      <c r="D5980" s="78"/>
      <c r="E5980" s="78"/>
      <c r="F5980" s="78"/>
      <c r="H5980" s="78"/>
      <c r="L5980" s="78"/>
      <c r="P5980" s="25"/>
      <c r="AB5980" s="25"/>
      <c r="AD5980" s="25"/>
      <c r="AE5980" s="25"/>
    </row>
    <row r="5981">
      <c r="A5981" s="78"/>
      <c r="B5981" s="78"/>
      <c r="C5981" s="78"/>
      <c r="D5981" s="78"/>
      <c r="E5981" s="78"/>
      <c r="F5981" s="78"/>
      <c r="H5981" s="78"/>
      <c r="L5981" s="78"/>
      <c r="P5981" s="25"/>
      <c r="AB5981" s="25"/>
      <c r="AD5981" s="25"/>
      <c r="AE5981" s="25"/>
    </row>
    <row r="5982">
      <c r="A5982" s="78"/>
      <c r="B5982" s="78"/>
      <c r="C5982" s="78"/>
      <c r="D5982" s="78"/>
      <c r="E5982" s="78"/>
      <c r="F5982" s="78"/>
      <c r="H5982" s="78"/>
      <c r="L5982" s="78"/>
      <c r="P5982" s="25"/>
      <c r="AB5982" s="25"/>
      <c r="AD5982" s="25"/>
      <c r="AE5982" s="25"/>
    </row>
    <row r="5983">
      <c r="A5983" s="78"/>
      <c r="B5983" s="78"/>
      <c r="C5983" s="78"/>
      <c r="D5983" s="78"/>
      <c r="E5983" s="78"/>
      <c r="F5983" s="78"/>
      <c r="H5983" s="78"/>
      <c r="L5983" s="78"/>
      <c r="P5983" s="25"/>
      <c r="AB5983" s="25"/>
      <c r="AD5983" s="25"/>
      <c r="AE5983" s="25"/>
    </row>
    <row r="5984">
      <c r="A5984" s="78"/>
      <c r="B5984" s="78"/>
      <c r="C5984" s="78"/>
      <c r="D5984" s="78"/>
      <c r="E5984" s="78"/>
      <c r="F5984" s="78"/>
      <c r="H5984" s="78"/>
      <c r="L5984" s="78"/>
      <c r="P5984" s="25"/>
      <c r="AB5984" s="25"/>
      <c r="AD5984" s="25"/>
      <c r="AE5984" s="25"/>
    </row>
    <row r="5985">
      <c r="A5985" s="78"/>
      <c r="B5985" s="78"/>
      <c r="C5985" s="78"/>
      <c r="D5985" s="78"/>
      <c r="E5985" s="78"/>
      <c r="F5985" s="78"/>
      <c r="H5985" s="78"/>
      <c r="L5985" s="78"/>
      <c r="P5985" s="25"/>
      <c r="AB5985" s="25"/>
      <c r="AD5985" s="25"/>
      <c r="AE5985" s="25"/>
    </row>
    <row r="5986">
      <c r="A5986" s="78"/>
      <c r="B5986" s="78"/>
      <c r="C5986" s="78"/>
      <c r="D5986" s="78"/>
      <c r="E5986" s="78"/>
      <c r="F5986" s="78"/>
      <c r="H5986" s="78"/>
      <c r="L5986" s="78"/>
      <c r="P5986" s="25"/>
      <c r="AB5986" s="25"/>
      <c r="AD5986" s="25"/>
      <c r="AE5986" s="25"/>
    </row>
    <row r="5987">
      <c r="A5987" s="78"/>
      <c r="B5987" s="78"/>
      <c r="C5987" s="78"/>
      <c r="D5987" s="78"/>
      <c r="E5987" s="78"/>
      <c r="F5987" s="78"/>
      <c r="H5987" s="78"/>
      <c r="L5987" s="78"/>
      <c r="P5987" s="25"/>
      <c r="AB5987" s="25"/>
      <c r="AD5987" s="25"/>
      <c r="AE5987" s="25"/>
    </row>
    <row r="5988">
      <c r="A5988" s="78"/>
      <c r="B5988" s="78"/>
      <c r="C5988" s="78"/>
      <c r="D5988" s="78"/>
      <c r="E5988" s="78"/>
      <c r="F5988" s="78"/>
      <c r="H5988" s="78"/>
      <c r="L5988" s="78"/>
      <c r="P5988" s="25"/>
      <c r="AB5988" s="25"/>
      <c r="AD5988" s="25"/>
      <c r="AE5988" s="25"/>
    </row>
    <row r="5989">
      <c r="A5989" s="78"/>
      <c r="B5989" s="78"/>
      <c r="C5989" s="78"/>
      <c r="D5989" s="78"/>
      <c r="E5989" s="78"/>
      <c r="F5989" s="78"/>
      <c r="H5989" s="78"/>
      <c r="L5989" s="78"/>
      <c r="P5989" s="25"/>
      <c r="AB5989" s="25"/>
      <c r="AD5989" s="25"/>
      <c r="AE5989" s="25"/>
    </row>
    <row r="5990">
      <c r="A5990" s="78"/>
      <c r="B5990" s="78"/>
      <c r="C5990" s="78"/>
      <c r="D5990" s="78"/>
      <c r="E5990" s="78"/>
      <c r="F5990" s="78"/>
      <c r="H5990" s="78"/>
      <c r="L5990" s="78"/>
      <c r="P5990" s="25"/>
      <c r="AB5990" s="25"/>
      <c r="AD5990" s="25"/>
      <c r="AE5990" s="25"/>
    </row>
    <row r="5991">
      <c r="A5991" s="78"/>
      <c r="B5991" s="78"/>
      <c r="C5991" s="78"/>
      <c r="D5991" s="78"/>
      <c r="E5991" s="78"/>
      <c r="F5991" s="78"/>
      <c r="P5991" s="25"/>
      <c r="AB5991" s="25"/>
      <c r="AD5991" s="25"/>
      <c r="AE5991" s="25"/>
    </row>
    <row r="5992">
      <c r="A5992" s="78"/>
      <c r="B5992" s="78"/>
      <c r="C5992" s="78"/>
      <c r="D5992" s="78"/>
      <c r="E5992" s="78"/>
      <c r="F5992" s="78"/>
      <c r="H5992" s="78"/>
      <c r="I5992" s="78"/>
      <c r="P5992" s="25"/>
      <c r="AB5992" s="25"/>
      <c r="AD5992" s="25"/>
      <c r="AE5992" s="25"/>
    </row>
    <row r="5993">
      <c r="A5993" s="78"/>
      <c r="B5993" s="78"/>
      <c r="C5993" s="78"/>
      <c r="D5993" s="78"/>
      <c r="E5993" s="78"/>
      <c r="F5993" s="78"/>
      <c r="P5993" s="25"/>
      <c r="AB5993" s="25"/>
      <c r="AD5993" s="25"/>
      <c r="AE5993" s="25"/>
    </row>
    <row r="5994">
      <c r="A5994" s="78"/>
      <c r="B5994" s="78"/>
      <c r="C5994" s="78"/>
      <c r="D5994" s="78"/>
      <c r="E5994" s="78"/>
      <c r="F5994" s="78"/>
      <c r="P5994" s="25"/>
      <c r="AB5994" s="25"/>
      <c r="AD5994" s="25"/>
      <c r="AE5994" s="25"/>
    </row>
    <row r="5995">
      <c r="A5995" s="78"/>
      <c r="B5995" s="78"/>
      <c r="C5995" s="78"/>
      <c r="D5995" s="78"/>
      <c r="E5995" s="78"/>
      <c r="F5995" s="78"/>
      <c r="P5995" s="25"/>
      <c r="AB5995" s="191"/>
    </row>
    <row r="5996">
      <c r="A5996" s="78"/>
      <c r="B5996" s="78"/>
      <c r="C5996" s="78"/>
      <c r="D5996" s="78"/>
      <c r="E5996" s="78"/>
      <c r="F5996" s="78"/>
      <c r="P5996" s="25"/>
      <c r="AB5996" s="191"/>
    </row>
    <row r="5997">
      <c r="A5997" s="78"/>
      <c r="B5997" s="78"/>
      <c r="C5997" s="78"/>
      <c r="D5997" s="78"/>
      <c r="E5997" s="78"/>
      <c r="F5997" s="78"/>
      <c r="P5997" s="25"/>
      <c r="AB5997" s="191"/>
    </row>
    <row r="5998">
      <c r="A5998" s="78"/>
      <c r="B5998" s="78"/>
      <c r="C5998" s="78"/>
      <c r="D5998" s="78"/>
      <c r="E5998" s="78"/>
      <c r="F5998" s="78"/>
      <c r="P5998" s="25"/>
      <c r="AB5998" s="191"/>
    </row>
    <row r="5999">
      <c r="A5999" s="78"/>
      <c r="B5999" s="78"/>
      <c r="C5999" s="78"/>
      <c r="D5999" s="78"/>
      <c r="E5999" s="78"/>
      <c r="F5999" s="78"/>
      <c r="P5999" s="25"/>
      <c r="AB5999" s="191"/>
    </row>
    <row r="6000">
      <c r="A6000" s="78"/>
      <c r="B6000" s="78"/>
      <c r="C6000" s="78"/>
      <c r="D6000" s="78"/>
      <c r="E6000" s="78"/>
      <c r="F6000" s="78"/>
      <c r="P6000" s="25"/>
      <c r="AB6000" s="191"/>
    </row>
    <row r="6001">
      <c r="A6001" s="78"/>
      <c r="B6001" s="78"/>
      <c r="C6001" s="78"/>
      <c r="D6001" s="78"/>
      <c r="E6001" s="78"/>
      <c r="F6001" s="78"/>
      <c r="P6001" s="25"/>
      <c r="AB6001" s="191"/>
    </row>
    <row r="6002">
      <c r="A6002" s="78"/>
      <c r="B6002" s="78"/>
      <c r="C6002" s="78"/>
      <c r="D6002" s="78"/>
      <c r="E6002" s="78"/>
      <c r="F6002" s="78"/>
      <c r="P6002" s="25"/>
      <c r="AB6002" s="191"/>
    </row>
    <row r="6003">
      <c r="A6003" s="78"/>
      <c r="B6003" s="78"/>
      <c r="C6003" s="78"/>
      <c r="D6003" s="78"/>
      <c r="E6003" s="78"/>
      <c r="F6003" s="78"/>
      <c r="P6003" s="25"/>
      <c r="AB6003" s="191"/>
    </row>
    <row r="6004">
      <c r="A6004" s="78"/>
      <c r="B6004" s="78"/>
      <c r="C6004" s="78"/>
      <c r="D6004" s="78"/>
      <c r="E6004" s="78"/>
      <c r="F6004" s="78"/>
      <c r="P6004" s="25"/>
      <c r="AB6004" s="191"/>
    </row>
    <row r="6005">
      <c r="A6005" s="78"/>
      <c r="B6005" s="78"/>
      <c r="C6005" s="78"/>
      <c r="D6005" s="78"/>
      <c r="E6005" s="78"/>
      <c r="F6005" s="78"/>
      <c r="P6005" s="25"/>
      <c r="AB6005" s="191"/>
    </row>
    <row r="6006">
      <c r="A6006" s="78"/>
      <c r="B6006" s="78"/>
      <c r="C6006" s="78"/>
      <c r="D6006" s="78"/>
      <c r="E6006" s="78"/>
      <c r="F6006" s="78"/>
      <c r="P6006" s="25"/>
      <c r="AB6006" s="191"/>
    </row>
    <row r="6007">
      <c r="A6007" s="78"/>
      <c r="B6007" s="78"/>
      <c r="C6007" s="78"/>
      <c r="D6007" s="78"/>
      <c r="E6007" s="78"/>
      <c r="F6007" s="78"/>
      <c r="P6007" s="25"/>
      <c r="AB6007" s="191"/>
    </row>
    <row r="6008">
      <c r="A6008" s="78"/>
      <c r="B6008" s="78"/>
      <c r="C6008" s="78"/>
      <c r="D6008" s="78"/>
      <c r="E6008" s="78"/>
      <c r="F6008" s="78"/>
      <c r="P6008" s="25"/>
      <c r="AB6008" s="191"/>
    </row>
    <row r="6009">
      <c r="A6009" s="78"/>
      <c r="B6009" s="78"/>
      <c r="C6009" s="78"/>
      <c r="D6009" s="78"/>
      <c r="E6009" s="78"/>
      <c r="F6009" s="78"/>
      <c r="P6009" s="25"/>
      <c r="AB6009" s="191"/>
    </row>
    <row r="6010">
      <c r="A6010" s="78"/>
      <c r="B6010" s="78"/>
      <c r="C6010" s="78"/>
      <c r="D6010" s="78"/>
      <c r="E6010" s="78"/>
      <c r="F6010" s="78"/>
      <c r="P6010" s="25"/>
      <c r="AB6010" s="191"/>
    </row>
    <row r="6011">
      <c r="A6011" s="78"/>
      <c r="B6011" s="78"/>
      <c r="C6011" s="78"/>
      <c r="D6011" s="78"/>
      <c r="E6011" s="78"/>
      <c r="F6011" s="78"/>
      <c r="P6011" s="25"/>
      <c r="AB6011" s="191"/>
    </row>
    <row r="6012">
      <c r="A6012" s="78"/>
      <c r="B6012" s="78"/>
      <c r="C6012" s="78"/>
      <c r="D6012" s="78"/>
      <c r="E6012" s="78"/>
      <c r="F6012" s="78"/>
      <c r="P6012" s="25"/>
      <c r="AB6012" s="191"/>
    </row>
    <row r="6013">
      <c r="A6013" s="78"/>
      <c r="B6013" s="78"/>
      <c r="C6013" s="78"/>
      <c r="D6013" s="78"/>
      <c r="E6013" s="78"/>
      <c r="F6013" s="78"/>
      <c r="M6013" s="78"/>
      <c r="N6013" s="78"/>
      <c r="P6013" s="25"/>
      <c r="AB6013" s="191"/>
    </row>
    <row r="6014">
      <c r="A6014" s="78"/>
      <c r="B6014" s="78"/>
      <c r="C6014" s="78"/>
      <c r="D6014" s="78"/>
      <c r="E6014" s="78"/>
      <c r="F6014" s="78"/>
      <c r="P6014" s="25"/>
      <c r="AB6014" s="191"/>
    </row>
    <row r="6015">
      <c r="A6015" s="78"/>
      <c r="B6015" s="78"/>
      <c r="C6015" s="78"/>
      <c r="D6015" s="78"/>
      <c r="E6015" s="78"/>
      <c r="F6015" s="78"/>
      <c r="H6015" s="78"/>
      <c r="I6015" s="78"/>
      <c r="P6015" s="25"/>
      <c r="AB6015" s="191"/>
    </row>
    <row r="6016">
      <c r="A6016" s="78"/>
      <c r="B6016" s="78"/>
      <c r="C6016" s="78"/>
      <c r="D6016" s="78"/>
      <c r="E6016" s="78"/>
      <c r="F6016" s="78"/>
      <c r="H6016" s="78"/>
      <c r="I6016" s="78"/>
      <c r="P6016" s="25"/>
      <c r="AB6016" s="191"/>
    </row>
    <row r="6017">
      <c r="A6017" s="78"/>
      <c r="B6017" s="78"/>
      <c r="C6017" s="78"/>
      <c r="D6017" s="78"/>
      <c r="E6017" s="78"/>
      <c r="F6017" s="78"/>
      <c r="H6017" s="78"/>
      <c r="I6017" s="78"/>
      <c r="P6017" s="25"/>
      <c r="AB6017" s="191"/>
    </row>
    <row r="6018">
      <c r="A6018" s="78"/>
      <c r="B6018" s="78"/>
      <c r="C6018" s="78"/>
      <c r="D6018" s="78"/>
      <c r="E6018" s="78"/>
      <c r="F6018" s="78"/>
      <c r="H6018" s="78"/>
      <c r="I6018" s="78"/>
      <c r="P6018" s="25"/>
      <c r="AB6018" s="191"/>
    </row>
    <row r="6019">
      <c r="A6019" s="78"/>
      <c r="B6019" s="78"/>
      <c r="C6019" s="78"/>
      <c r="D6019" s="78"/>
      <c r="E6019" s="78"/>
      <c r="F6019" s="78"/>
      <c r="H6019" s="78"/>
      <c r="I6019" s="78"/>
      <c r="P6019" s="25"/>
      <c r="AB6019" s="191"/>
    </row>
    <row r="6020">
      <c r="A6020" s="78"/>
      <c r="B6020" s="78"/>
      <c r="C6020" s="78"/>
      <c r="D6020" s="78"/>
      <c r="E6020" s="78"/>
      <c r="F6020" s="78"/>
      <c r="H6020" s="78"/>
      <c r="I6020" s="78"/>
      <c r="P6020" s="25"/>
      <c r="AB6020" s="191"/>
    </row>
    <row r="6021">
      <c r="A6021" s="78"/>
      <c r="B6021" s="78"/>
      <c r="C6021" s="78"/>
      <c r="D6021" s="78"/>
      <c r="E6021" s="78"/>
      <c r="F6021" s="78"/>
      <c r="H6021" s="78"/>
      <c r="I6021" s="78"/>
      <c r="P6021" s="25"/>
      <c r="AB6021" s="191"/>
    </row>
    <row r="6022">
      <c r="A6022" s="78"/>
      <c r="B6022" s="78"/>
      <c r="C6022" s="78"/>
      <c r="D6022" s="78"/>
      <c r="E6022" s="78"/>
      <c r="F6022" s="78"/>
      <c r="H6022" s="78"/>
      <c r="I6022" s="78"/>
      <c r="P6022" s="25"/>
      <c r="AB6022" s="191"/>
    </row>
    <row r="6023">
      <c r="A6023" s="78"/>
      <c r="B6023" s="78"/>
      <c r="C6023" s="78"/>
      <c r="D6023" s="78"/>
      <c r="E6023" s="78"/>
      <c r="F6023" s="78"/>
      <c r="H6023" s="78"/>
      <c r="I6023" s="78"/>
      <c r="P6023" s="25"/>
      <c r="AB6023" s="191"/>
    </row>
    <row r="6024">
      <c r="A6024" s="78"/>
      <c r="B6024" s="78"/>
      <c r="C6024" s="78"/>
      <c r="D6024" s="78"/>
      <c r="E6024" s="78"/>
      <c r="F6024" s="78"/>
      <c r="H6024" s="78"/>
      <c r="I6024" s="78"/>
      <c r="P6024" s="25"/>
      <c r="AB6024" s="191"/>
    </row>
    <row r="6025">
      <c r="A6025" s="78"/>
      <c r="B6025" s="78"/>
      <c r="C6025" s="78"/>
      <c r="D6025" s="78"/>
      <c r="E6025" s="78"/>
      <c r="F6025" s="78"/>
      <c r="H6025" s="78"/>
      <c r="I6025" s="78"/>
      <c r="P6025" s="25"/>
      <c r="AB6025" s="191"/>
    </row>
    <row r="6026">
      <c r="A6026" s="78"/>
      <c r="B6026" s="78"/>
      <c r="C6026" s="78"/>
      <c r="D6026" s="78"/>
      <c r="E6026" s="78"/>
      <c r="F6026" s="78"/>
      <c r="H6026" s="78"/>
      <c r="I6026" s="78"/>
      <c r="P6026" s="25"/>
      <c r="AB6026" s="191"/>
    </row>
    <row r="6027">
      <c r="A6027" s="78"/>
      <c r="B6027" s="78"/>
      <c r="C6027" s="78"/>
      <c r="D6027" s="78"/>
      <c r="E6027" s="78"/>
      <c r="F6027" s="78"/>
      <c r="H6027" s="78"/>
      <c r="I6027" s="78"/>
      <c r="P6027" s="25"/>
      <c r="AB6027" s="191"/>
    </row>
    <row r="6028">
      <c r="A6028" s="78"/>
      <c r="B6028" s="78"/>
      <c r="C6028" s="78"/>
      <c r="D6028" s="78"/>
      <c r="E6028" s="78"/>
      <c r="F6028" s="78"/>
      <c r="H6028" s="78"/>
      <c r="I6028" s="78"/>
      <c r="P6028" s="25"/>
      <c r="AB6028" s="191"/>
    </row>
    <row r="6029">
      <c r="A6029" s="78"/>
      <c r="B6029" s="78"/>
      <c r="C6029" s="78"/>
      <c r="D6029" s="78"/>
      <c r="E6029" s="78"/>
      <c r="F6029" s="78"/>
      <c r="H6029" s="78"/>
      <c r="I6029" s="78"/>
      <c r="P6029" s="25"/>
      <c r="AB6029" s="191"/>
    </row>
    <row r="6030">
      <c r="A6030" s="78"/>
      <c r="B6030" s="78"/>
      <c r="C6030" s="78"/>
      <c r="D6030" s="78"/>
      <c r="E6030" s="78"/>
      <c r="F6030" s="78"/>
      <c r="P6030" s="25"/>
      <c r="AB6030" s="191"/>
    </row>
    <row r="6031">
      <c r="A6031" s="78"/>
      <c r="B6031" s="78"/>
      <c r="C6031" s="78"/>
      <c r="D6031" s="78"/>
      <c r="E6031" s="78"/>
      <c r="F6031" s="78"/>
      <c r="H6031" s="78"/>
      <c r="I6031" s="78"/>
      <c r="P6031" s="25"/>
      <c r="AB6031" s="191"/>
    </row>
    <row r="6032">
      <c r="A6032" s="78"/>
      <c r="B6032" s="78"/>
      <c r="C6032" s="78"/>
      <c r="D6032" s="78"/>
      <c r="E6032" s="78"/>
      <c r="F6032" s="78"/>
      <c r="P6032" s="25"/>
      <c r="AB6032" s="191"/>
    </row>
    <row r="6033">
      <c r="A6033" s="78"/>
      <c r="B6033" s="78"/>
      <c r="C6033" s="78"/>
      <c r="D6033" s="78"/>
      <c r="E6033" s="78"/>
      <c r="F6033" s="78"/>
      <c r="P6033" s="25"/>
      <c r="AB6033" s="191"/>
    </row>
    <row r="6034">
      <c r="A6034" s="78"/>
      <c r="B6034" s="78"/>
      <c r="C6034" s="78"/>
      <c r="D6034" s="78"/>
      <c r="E6034" s="78"/>
      <c r="F6034" s="78"/>
      <c r="H6034" s="78"/>
      <c r="I6034" s="78"/>
      <c r="K6034" s="78"/>
      <c r="P6034" s="25"/>
      <c r="AB6034" s="191"/>
    </row>
    <row r="6035">
      <c r="A6035" s="78"/>
      <c r="B6035" s="78"/>
      <c r="C6035" s="78"/>
      <c r="D6035" s="78"/>
      <c r="E6035" s="78"/>
      <c r="F6035" s="78"/>
      <c r="P6035" s="25"/>
      <c r="AB6035" s="191"/>
    </row>
    <row r="6036">
      <c r="A6036" s="78"/>
      <c r="B6036" s="78"/>
      <c r="C6036" s="78"/>
      <c r="D6036" s="78"/>
      <c r="E6036" s="78"/>
      <c r="F6036" s="78"/>
      <c r="H6036" s="78"/>
      <c r="I6036" s="78"/>
      <c r="K6036" s="78"/>
      <c r="P6036" s="25"/>
      <c r="AB6036" s="191"/>
    </row>
    <row r="6037">
      <c r="A6037" s="78"/>
      <c r="B6037" s="78"/>
      <c r="C6037" s="78"/>
      <c r="D6037" s="78"/>
      <c r="E6037" s="78"/>
      <c r="F6037" s="78"/>
      <c r="H6037" s="78"/>
      <c r="I6037" s="78"/>
      <c r="P6037" s="25"/>
      <c r="AB6037" s="191"/>
    </row>
    <row r="6038">
      <c r="A6038" s="78"/>
      <c r="B6038" s="78"/>
      <c r="C6038" s="78"/>
      <c r="D6038" s="78"/>
      <c r="E6038" s="78"/>
      <c r="F6038" s="78"/>
      <c r="P6038" s="25"/>
      <c r="AB6038" s="191"/>
    </row>
    <row r="6039">
      <c r="A6039" s="78"/>
      <c r="B6039" s="78"/>
      <c r="C6039" s="78"/>
      <c r="D6039" s="78"/>
      <c r="E6039" s="78"/>
      <c r="F6039" s="78"/>
      <c r="P6039" s="25"/>
      <c r="AB6039" s="191"/>
    </row>
    <row r="6040">
      <c r="A6040" s="78"/>
      <c r="B6040" s="78"/>
      <c r="C6040" s="78"/>
      <c r="D6040" s="78"/>
      <c r="E6040" s="78"/>
      <c r="F6040" s="78"/>
      <c r="H6040" s="78"/>
      <c r="I6040" s="78"/>
      <c r="K6040" s="78"/>
      <c r="P6040" s="25"/>
      <c r="AB6040" s="191"/>
    </row>
    <row r="6041">
      <c r="A6041" s="78"/>
      <c r="B6041" s="78"/>
      <c r="C6041" s="78"/>
      <c r="D6041" s="78"/>
      <c r="E6041" s="78"/>
      <c r="F6041" s="78"/>
      <c r="P6041" s="25"/>
      <c r="AB6041" s="191"/>
    </row>
    <row r="6042">
      <c r="A6042" s="78"/>
      <c r="B6042" s="78"/>
      <c r="C6042" s="78"/>
      <c r="D6042" s="78"/>
      <c r="E6042" s="78"/>
      <c r="F6042" s="78"/>
      <c r="P6042" s="25"/>
      <c r="AB6042" s="191"/>
    </row>
    <row r="6043">
      <c r="A6043" s="78"/>
      <c r="B6043" s="78"/>
      <c r="C6043" s="78"/>
      <c r="D6043" s="78"/>
      <c r="E6043" s="78"/>
      <c r="F6043" s="78"/>
      <c r="P6043" s="25"/>
      <c r="AB6043" s="191"/>
    </row>
    <row r="6044">
      <c r="A6044" s="78"/>
      <c r="B6044" s="78"/>
      <c r="C6044" s="78"/>
      <c r="D6044" s="78"/>
      <c r="E6044" s="78"/>
      <c r="F6044" s="78"/>
      <c r="P6044" s="25"/>
      <c r="AB6044" s="191"/>
    </row>
    <row r="6045">
      <c r="A6045" s="78"/>
      <c r="B6045" s="78"/>
      <c r="C6045" s="78"/>
      <c r="D6045" s="78"/>
      <c r="E6045" s="78"/>
      <c r="F6045" s="78"/>
      <c r="P6045" s="25"/>
      <c r="AB6045" s="191"/>
    </row>
    <row r="6046">
      <c r="A6046" s="78"/>
      <c r="B6046" s="78"/>
      <c r="C6046" s="78"/>
      <c r="D6046" s="78"/>
      <c r="E6046" s="78"/>
      <c r="F6046" s="78"/>
      <c r="H6046" s="78"/>
      <c r="I6046" s="78"/>
      <c r="K6046" s="78"/>
      <c r="P6046" s="25"/>
      <c r="AB6046" s="191"/>
    </row>
    <row r="6047">
      <c r="A6047" s="78"/>
      <c r="B6047" s="78"/>
      <c r="C6047" s="78"/>
      <c r="D6047" s="78"/>
      <c r="E6047" s="78"/>
      <c r="F6047" s="78"/>
      <c r="P6047" s="25"/>
      <c r="AB6047" s="191"/>
    </row>
    <row r="6048">
      <c r="A6048" s="78"/>
      <c r="B6048" s="78"/>
      <c r="C6048" s="78"/>
      <c r="D6048" s="78"/>
      <c r="E6048" s="78"/>
      <c r="F6048" s="78"/>
      <c r="H6048" s="78"/>
      <c r="I6048" s="78"/>
      <c r="K6048" s="78"/>
      <c r="P6048" s="25"/>
      <c r="AB6048" s="191"/>
    </row>
    <row r="6049">
      <c r="A6049" s="78"/>
      <c r="B6049" s="78"/>
      <c r="C6049" s="78"/>
      <c r="D6049" s="78"/>
      <c r="E6049" s="78"/>
      <c r="F6049" s="78"/>
      <c r="H6049" s="78"/>
      <c r="I6049" s="78"/>
      <c r="K6049" s="78"/>
      <c r="P6049" s="25"/>
      <c r="AB6049" s="191"/>
    </row>
    <row r="6050">
      <c r="A6050" s="78"/>
      <c r="B6050" s="78"/>
      <c r="C6050" s="78"/>
      <c r="D6050" s="78"/>
      <c r="E6050" s="78"/>
      <c r="F6050" s="78"/>
      <c r="P6050" s="25"/>
      <c r="AB6050" s="191"/>
    </row>
    <row r="6051">
      <c r="A6051" s="78"/>
      <c r="B6051" s="78"/>
      <c r="C6051" s="78"/>
      <c r="D6051" s="78"/>
      <c r="E6051" s="78"/>
      <c r="F6051" s="78"/>
      <c r="P6051" s="25"/>
      <c r="AB6051" s="191"/>
    </row>
    <row r="6052">
      <c r="A6052" s="78"/>
      <c r="B6052" s="78"/>
      <c r="C6052" s="78"/>
      <c r="D6052" s="78"/>
      <c r="E6052" s="78"/>
      <c r="F6052" s="78"/>
      <c r="P6052" s="25"/>
      <c r="AB6052" s="191"/>
    </row>
    <row r="6053">
      <c r="A6053" s="78"/>
      <c r="B6053" s="78"/>
      <c r="C6053" s="78"/>
      <c r="D6053" s="78"/>
      <c r="E6053" s="78"/>
      <c r="F6053" s="78"/>
      <c r="P6053" s="25"/>
      <c r="AB6053" s="191"/>
    </row>
    <row r="6054">
      <c r="A6054" s="78"/>
      <c r="B6054" s="78"/>
      <c r="C6054" s="78"/>
      <c r="D6054" s="78"/>
      <c r="E6054" s="78"/>
      <c r="F6054" s="78"/>
      <c r="P6054" s="25"/>
      <c r="AB6054" s="191"/>
    </row>
    <row r="6055">
      <c r="A6055" s="78"/>
      <c r="B6055" s="78"/>
      <c r="C6055" s="78"/>
      <c r="D6055" s="78"/>
      <c r="E6055" s="78"/>
      <c r="F6055" s="78"/>
      <c r="H6055" s="78"/>
      <c r="I6055" s="78"/>
      <c r="P6055" s="25"/>
      <c r="AB6055" s="191"/>
    </row>
    <row r="6056">
      <c r="A6056" s="78"/>
      <c r="B6056" s="78"/>
      <c r="C6056" s="78"/>
      <c r="D6056" s="78"/>
      <c r="E6056" s="78"/>
      <c r="F6056" s="78"/>
      <c r="P6056" s="25"/>
      <c r="AB6056" s="191"/>
    </row>
    <row r="6057">
      <c r="A6057" s="78"/>
      <c r="B6057" s="78"/>
      <c r="C6057" s="78"/>
      <c r="D6057" s="78"/>
      <c r="E6057" s="78"/>
      <c r="F6057" s="78"/>
      <c r="P6057" s="25"/>
      <c r="AB6057" s="191"/>
    </row>
    <row r="6058">
      <c r="A6058" s="78"/>
      <c r="B6058" s="78"/>
      <c r="C6058" s="78"/>
      <c r="D6058" s="78"/>
      <c r="E6058" s="78"/>
      <c r="F6058" s="78"/>
      <c r="H6058" s="78"/>
      <c r="I6058" s="78"/>
      <c r="K6058" s="78"/>
      <c r="P6058" s="25"/>
      <c r="AB6058" s="191"/>
    </row>
    <row r="6059">
      <c r="A6059" s="78"/>
      <c r="B6059" s="78"/>
      <c r="C6059" s="78"/>
      <c r="D6059" s="78"/>
      <c r="E6059" s="78"/>
      <c r="F6059" s="78"/>
      <c r="P6059" s="25"/>
      <c r="AB6059" s="191"/>
    </row>
    <row r="6060">
      <c r="A6060" s="78"/>
      <c r="B6060" s="78"/>
      <c r="C6060" s="78"/>
      <c r="D6060" s="78"/>
      <c r="E6060" s="78"/>
      <c r="F6060" s="78"/>
      <c r="P6060" s="25"/>
      <c r="AB6060" s="191"/>
    </row>
    <row r="6061">
      <c r="A6061" s="78"/>
      <c r="B6061" s="78"/>
      <c r="C6061" s="78"/>
      <c r="D6061" s="78"/>
      <c r="E6061" s="78"/>
      <c r="F6061" s="78"/>
      <c r="H6061" s="78"/>
      <c r="I6061" s="78"/>
      <c r="K6061" s="78"/>
      <c r="P6061" s="25"/>
      <c r="AB6061" s="191"/>
    </row>
    <row r="6062">
      <c r="A6062" s="78"/>
      <c r="B6062" s="78"/>
      <c r="C6062" s="78"/>
      <c r="D6062" s="78"/>
      <c r="E6062" s="78"/>
      <c r="F6062" s="78"/>
      <c r="P6062" s="25"/>
      <c r="AB6062" s="191"/>
    </row>
    <row r="6063">
      <c r="A6063" s="78"/>
      <c r="B6063" s="78"/>
      <c r="C6063" s="78"/>
      <c r="D6063" s="78"/>
      <c r="E6063" s="78"/>
      <c r="F6063" s="78"/>
      <c r="P6063" s="25"/>
      <c r="AB6063" s="191"/>
    </row>
    <row r="6064">
      <c r="A6064" s="78"/>
      <c r="B6064" s="78"/>
      <c r="C6064" s="78"/>
      <c r="D6064" s="78"/>
      <c r="E6064" s="78"/>
      <c r="F6064" s="78"/>
      <c r="P6064" s="25"/>
      <c r="AB6064" s="191"/>
    </row>
    <row r="6065">
      <c r="A6065" s="78"/>
      <c r="B6065" s="78"/>
      <c r="C6065" s="78"/>
      <c r="D6065" s="78"/>
      <c r="E6065" s="78"/>
      <c r="F6065" s="78"/>
      <c r="H6065" s="78"/>
      <c r="I6065" s="78"/>
      <c r="K6065" s="78"/>
      <c r="P6065" s="25"/>
      <c r="AB6065" s="191"/>
    </row>
    <row r="6066">
      <c r="A6066" s="78"/>
      <c r="B6066" s="78"/>
      <c r="C6066" s="78"/>
      <c r="D6066" s="78"/>
      <c r="E6066" s="78"/>
      <c r="F6066" s="78"/>
      <c r="H6066" s="78"/>
      <c r="I6066" s="78"/>
      <c r="K6066" s="78"/>
      <c r="P6066" s="25"/>
      <c r="AB6066" s="191"/>
    </row>
    <row r="6067">
      <c r="A6067" s="78"/>
      <c r="B6067" s="78"/>
      <c r="C6067" s="78"/>
      <c r="D6067" s="78"/>
      <c r="E6067" s="78"/>
      <c r="F6067" s="78"/>
      <c r="P6067" s="25"/>
      <c r="AB6067" s="191"/>
    </row>
    <row r="6068">
      <c r="A6068" s="78"/>
      <c r="B6068" s="78"/>
      <c r="C6068" s="78"/>
      <c r="D6068" s="78"/>
      <c r="E6068" s="78"/>
      <c r="F6068" s="78"/>
      <c r="H6068" s="78"/>
      <c r="I6068" s="78"/>
      <c r="K6068" s="78"/>
      <c r="P6068" s="25"/>
      <c r="AB6068" s="191"/>
    </row>
    <row r="6069">
      <c r="A6069" s="78"/>
      <c r="B6069" s="78"/>
      <c r="C6069" s="78"/>
      <c r="D6069" s="78"/>
      <c r="E6069" s="78"/>
      <c r="F6069" s="78"/>
      <c r="H6069" s="78"/>
      <c r="I6069" s="78"/>
      <c r="K6069" s="78"/>
      <c r="P6069" s="25"/>
      <c r="AB6069" s="191"/>
    </row>
    <row r="6070">
      <c r="A6070" s="78"/>
      <c r="B6070" s="78"/>
      <c r="C6070" s="78"/>
      <c r="D6070" s="78"/>
      <c r="E6070" s="78"/>
      <c r="F6070" s="78"/>
      <c r="P6070" s="25"/>
      <c r="AB6070" s="191"/>
    </row>
    <row r="6071">
      <c r="A6071" s="78"/>
      <c r="B6071" s="78"/>
      <c r="C6071" s="78"/>
      <c r="D6071" s="78"/>
      <c r="E6071" s="78"/>
      <c r="F6071" s="78"/>
      <c r="P6071" s="25"/>
      <c r="AB6071" s="191"/>
    </row>
    <row r="6072">
      <c r="A6072" s="78"/>
      <c r="B6072" s="78"/>
      <c r="C6072" s="78"/>
      <c r="D6072" s="78"/>
      <c r="E6072" s="78"/>
      <c r="F6072" s="78"/>
      <c r="H6072" s="78"/>
      <c r="I6072" s="78"/>
      <c r="K6072" s="78"/>
      <c r="P6072" s="25"/>
      <c r="AB6072" s="191"/>
    </row>
    <row r="6073">
      <c r="A6073" s="78"/>
      <c r="B6073" s="78"/>
      <c r="C6073" s="78"/>
      <c r="D6073" s="78"/>
      <c r="E6073" s="78"/>
      <c r="F6073" s="78"/>
      <c r="P6073" s="25"/>
      <c r="AB6073" s="191"/>
    </row>
    <row r="6074">
      <c r="A6074" s="78"/>
      <c r="B6074" s="78"/>
      <c r="C6074" s="78"/>
      <c r="D6074" s="78"/>
      <c r="E6074" s="78"/>
      <c r="F6074" s="78"/>
      <c r="P6074" s="25"/>
      <c r="AB6074" s="191"/>
    </row>
    <row r="6075">
      <c r="A6075" s="78"/>
      <c r="B6075" s="78"/>
      <c r="C6075" s="78"/>
      <c r="D6075" s="78"/>
      <c r="E6075" s="78"/>
      <c r="F6075" s="78"/>
      <c r="H6075" s="78"/>
      <c r="I6075" s="78"/>
      <c r="K6075" s="78"/>
      <c r="P6075" s="25"/>
      <c r="AB6075" s="191"/>
    </row>
    <row r="6076">
      <c r="A6076" s="78"/>
      <c r="B6076" s="78"/>
      <c r="C6076" s="78"/>
      <c r="D6076" s="78"/>
      <c r="E6076" s="78"/>
      <c r="F6076" s="78"/>
      <c r="H6076" s="78"/>
      <c r="I6076" s="78"/>
      <c r="K6076" s="78"/>
      <c r="P6076" s="25"/>
      <c r="AB6076" s="191"/>
    </row>
    <row r="6077">
      <c r="A6077" s="78"/>
      <c r="B6077" s="78"/>
      <c r="C6077" s="78"/>
      <c r="D6077" s="78"/>
      <c r="E6077" s="78"/>
      <c r="F6077" s="78"/>
      <c r="P6077" s="25"/>
      <c r="AB6077" s="191"/>
    </row>
    <row r="6078">
      <c r="A6078" s="78"/>
      <c r="B6078" s="78"/>
      <c r="C6078" s="78"/>
      <c r="D6078" s="78"/>
      <c r="E6078" s="78"/>
      <c r="F6078" s="78"/>
      <c r="H6078" s="78"/>
      <c r="I6078" s="78"/>
      <c r="K6078" s="78"/>
      <c r="P6078" s="25"/>
      <c r="AB6078" s="191"/>
    </row>
    <row r="6079">
      <c r="A6079" s="78"/>
      <c r="B6079" s="78"/>
      <c r="C6079" s="78"/>
      <c r="D6079" s="78"/>
      <c r="E6079" s="78"/>
      <c r="F6079" s="78"/>
      <c r="P6079" s="25"/>
      <c r="AB6079" s="191"/>
    </row>
    <row r="6080">
      <c r="A6080" s="78"/>
      <c r="B6080" s="78"/>
      <c r="C6080" s="78"/>
      <c r="D6080" s="78"/>
      <c r="E6080" s="78"/>
      <c r="F6080" s="78"/>
      <c r="P6080" s="25"/>
      <c r="AB6080" s="191"/>
    </row>
    <row r="6081">
      <c r="A6081" s="78"/>
      <c r="B6081" s="78"/>
      <c r="C6081" s="78"/>
      <c r="D6081" s="78"/>
      <c r="E6081" s="78"/>
      <c r="F6081" s="78"/>
      <c r="P6081" s="25"/>
      <c r="AB6081" s="191"/>
    </row>
    <row r="6082">
      <c r="A6082" s="78"/>
      <c r="B6082" s="78"/>
      <c r="C6082" s="78"/>
      <c r="D6082" s="78"/>
      <c r="E6082" s="78"/>
      <c r="F6082" s="78"/>
      <c r="H6082" s="78"/>
      <c r="I6082" s="78"/>
      <c r="K6082" s="78"/>
      <c r="P6082" s="25"/>
      <c r="AB6082" s="191"/>
    </row>
    <row r="6083">
      <c r="A6083" s="78"/>
      <c r="B6083" s="78"/>
      <c r="C6083" s="78"/>
      <c r="D6083" s="78"/>
      <c r="E6083" s="78"/>
      <c r="F6083" s="78"/>
      <c r="H6083" s="78"/>
      <c r="I6083" s="78"/>
      <c r="K6083" s="78"/>
      <c r="P6083" s="25"/>
      <c r="AB6083" s="191"/>
    </row>
    <row r="6084">
      <c r="A6084" s="78"/>
      <c r="B6084" s="78"/>
      <c r="C6084" s="78"/>
      <c r="D6084" s="78"/>
      <c r="E6084" s="78"/>
      <c r="F6084" s="78"/>
      <c r="P6084" s="25"/>
      <c r="AB6084" s="191"/>
    </row>
    <row r="6085">
      <c r="A6085" s="78"/>
      <c r="B6085" s="78"/>
      <c r="C6085" s="78"/>
      <c r="D6085" s="78"/>
      <c r="E6085" s="78"/>
      <c r="F6085" s="78"/>
      <c r="P6085" s="25"/>
      <c r="AB6085" s="191"/>
    </row>
    <row r="6086">
      <c r="A6086" s="78"/>
      <c r="B6086" s="78"/>
      <c r="C6086" s="78"/>
      <c r="D6086" s="78"/>
      <c r="E6086" s="78"/>
      <c r="F6086" s="78"/>
      <c r="H6086" s="78"/>
      <c r="I6086" s="78"/>
      <c r="K6086" s="78"/>
      <c r="P6086" s="25"/>
      <c r="AB6086" s="191"/>
    </row>
    <row r="6087">
      <c r="A6087" s="78"/>
      <c r="B6087" s="78"/>
      <c r="C6087" s="78"/>
      <c r="D6087" s="78"/>
      <c r="E6087" s="78"/>
      <c r="F6087" s="78"/>
      <c r="P6087" s="25"/>
      <c r="AB6087" s="191"/>
    </row>
    <row r="6088">
      <c r="A6088" s="78"/>
      <c r="B6088" s="78"/>
      <c r="C6088" s="78"/>
      <c r="D6088" s="78"/>
      <c r="E6088" s="78"/>
      <c r="F6088" s="78"/>
      <c r="H6088" s="78"/>
      <c r="I6088" s="78"/>
      <c r="P6088" s="25"/>
      <c r="AB6088" s="191"/>
    </row>
    <row r="6089">
      <c r="A6089" s="78"/>
      <c r="B6089" s="78"/>
      <c r="C6089" s="78"/>
      <c r="D6089" s="78"/>
      <c r="E6089" s="78"/>
      <c r="F6089" s="78"/>
      <c r="P6089" s="25"/>
      <c r="AB6089" s="191"/>
    </row>
    <row r="6090">
      <c r="A6090" s="78"/>
      <c r="B6090" s="78"/>
      <c r="C6090" s="78"/>
      <c r="D6090" s="78"/>
      <c r="E6090" s="78"/>
      <c r="F6090" s="78"/>
      <c r="P6090" s="25"/>
      <c r="AB6090" s="191"/>
    </row>
    <row r="6091">
      <c r="A6091" s="78"/>
      <c r="B6091" s="78"/>
      <c r="C6091" s="78"/>
      <c r="D6091" s="78"/>
      <c r="E6091" s="78"/>
      <c r="F6091" s="78"/>
      <c r="P6091" s="25"/>
      <c r="AB6091" s="191"/>
    </row>
    <row r="6092">
      <c r="A6092" s="78"/>
      <c r="B6092" s="78"/>
      <c r="C6092" s="78"/>
      <c r="D6092" s="78"/>
      <c r="E6092" s="78"/>
      <c r="F6092" s="78"/>
      <c r="H6092" s="78"/>
      <c r="I6092" s="78"/>
      <c r="K6092" s="78"/>
      <c r="P6092" s="25"/>
      <c r="AB6092" s="191"/>
    </row>
    <row r="6093">
      <c r="A6093" s="78"/>
      <c r="B6093" s="78"/>
      <c r="C6093" s="78"/>
      <c r="D6093" s="78"/>
      <c r="E6093" s="78"/>
      <c r="F6093" s="78"/>
      <c r="P6093" s="25"/>
      <c r="AB6093" s="191"/>
    </row>
    <row r="6094">
      <c r="A6094" s="78"/>
      <c r="B6094" s="78"/>
      <c r="C6094" s="78"/>
      <c r="D6094" s="78"/>
      <c r="E6094" s="78"/>
      <c r="F6094" s="78"/>
      <c r="P6094" s="25"/>
      <c r="AB6094" s="191"/>
    </row>
    <row r="6095">
      <c r="A6095" s="78"/>
      <c r="B6095" s="78"/>
      <c r="C6095" s="78"/>
      <c r="D6095" s="78"/>
      <c r="E6095" s="78"/>
      <c r="F6095" s="78"/>
      <c r="P6095" s="25"/>
      <c r="AB6095" s="191"/>
    </row>
    <row r="6096">
      <c r="A6096" s="78"/>
      <c r="B6096" s="78"/>
      <c r="C6096" s="78"/>
      <c r="D6096" s="78"/>
      <c r="E6096" s="78"/>
      <c r="F6096" s="78"/>
      <c r="P6096" s="25"/>
      <c r="AB6096" s="191"/>
    </row>
    <row r="6097">
      <c r="A6097" s="78"/>
      <c r="B6097" s="78"/>
      <c r="C6097" s="78"/>
      <c r="D6097" s="78"/>
      <c r="E6097" s="78"/>
      <c r="F6097" s="78"/>
      <c r="H6097" s="78"/>
      <c r="I6097" s="78"/>
      <c r="K6097" s="78"/>
      <c r="P6097" s="25"/>
      <c r="AB6097" s="191"/>
    </row>
    <row r="6098">
      <c r="A6098" s="78"/>
      <c r="B6098" s="78"/>
      <c r="C6098" s="78"/>
      <c r="D6098" s="78"/>
      <c r="E6098" s="78"/>
      <c r="F6098" s="78"/>
      <c r="P6098" s="25"/>
      <c r="AB6098" s="191"/>
    </row>
    <row r="6099">
      <c r="A6099" s="78"/>
      <c r="B6099" s="78"/>
      <c r="C6099" s="78"/>
      <c r="D6099" s="78"/>
      <c r="E6099" s="78"/>
      <c r="F6099" s="78"/>
      <c r="P6099" s="25"/>
      <c r="AB6099" s="191"/>
    </row>
    <row r="6100">
      <c r="A6100" s="78"/>
      <c r="B6100" s="78"/>
      <c r="C6100" s="78"/>
      <c r="D6100" s="78"/>
      <c r="E6100" s="78"/>
      <c r="F6100" s="78"/>
      <c r="H6100" s="78"/>
      <c r="I6100" s="78"/>
      <c r="K6100" s="78"/>
      <c r="P6100" s="25"/>
      <c r="AB6100" s="191"/>
    </row>
    <row r="6101">
      <c r="A6101" s="78"/>
      <c r="B6101" s="78"/>
      <c r="C6101" s="78"/>
      <c r="D6101" s="78"/>
      <c r="E6101" s="78"/>
      <c r="F6101" s="78"/>
      <c r="P6101" s="25"/>
      <c r="AB6101" s="191"/>
    </row>
    <row r="6102">
      <c r="A6102" s="78"/>
      <c r="B6102" s="78"/>
      <c r="C6102" s="78"/>
      <c r="D6102" s="78"/>
      <c r="E6102" s="78"/>
      <c r="F6102" s="78"/>
      <c r="H6102" s="78"/>
      <c r="I6102" s="78"/>
      <c r="P6102" s="25"/>
      <c r="AB6102" s="191"/>
    </row>
    <row r="6103">
      <c r="A6103" s="78"/>
      <c r="B6103" s="78"/>
      <c r="C6103" s="78"/>
      <c r="D6103" s="78"/>
      <c r="E6103" s="78"/>
      <c r="F6103" s="78"/>
      <c r="H6103" s="78"/>
      <c r="I6103" s="78"/>
      <c r="K6103" s="78"/>
      <c r="P6103" s="25"/>
      <c r="AB6103" s="191"/>
    </row>
    <row r="6104">
      <c r="A6104" s="78"/>
      <c r="B6104" s="78"/>
      <c r="C6104" s="78"/>
      <c r="D6104" s="78"/>
      <c r="E6104" s="78"/>
      <c r="F6104" s="78"/>
      <c r="P6104" s="25"/>
      <c r="AB6104" s="191"/>
    </row>
    <row r="6105">
      <c r="A6105" s="78"/>
      <c r="B6105" s="78"/>
      <c r="C6105" s="78"/>
      <c r="D6105" s="78"/>
      <c r="E6105" s="78"/>
      <c r="F6105" s="78"/>
      <c r="H6105" s="78"/>
      <c r="I6105" s="78"/>
      <c r="K6105" s="78"/>
      <c r="P6105" s="25"/>
      <c r="AB6105" s="191"/>
    </row>
    <row r="6106">
      <c r="A6106" s="78"/>
      <c r="B6106" s="78"/>
      <c r="C6106" s="78"/>
      <c r="D6106" s="78"/>
      <c r="E6106" s="78"/>
      <c r="F6106" s="78"/>
      <c r="H6106" s="78"/>
      <c r="L6106" s="78"/>
      <c r="P6106" s="25"/>
      <c r="AB6106" s="191"/>
    </row>
    <row r="6107">
      <c r="A6107" s="78"/>
      <c r="B6107" s="78"/>
      <c r="C6107" s="78"/>
      <c r="D6107" s="78"/>
      <c r="E6107" s="78"/>
      <c r="F6107" s="78"/>
      <c r="P6107" s="25"/>
      <c r="AB6107" s="191"/>
    </row>
    <row r="6108">
      <c r="A6108" s="78"/>
      <c r="B6108" s="78"/>
      <c r="C6108" s="78"/>
      <c r="D6108" s="78"/>
      <c r="E6108" s="78"/>
      <c r="F6108" s="78"/>
      <c r="H6108" s="78"/>
      <c r="L6108" s="78"/>
      <c r="P6108" s="25"/>
      <c r="AB6108" s="191"/>
    </row>
    <row r="6109">
      <c r="A6109" s="78"/>
      <c r="B6109" s="78"/>
      <c r="C6109" s="78"/>
      <c r="D6109" s="78"/>
      <c r="E6109" s="78"/>
      <c r="F6109" s="78"/>
      <c r="H6109" s="78"/>
      <c r="L6109" s="78"/>
      <c r="P6109" s="25"/>
      <c r="AB6109" s="191"/>
    </row>
    <row r="6110">
      <c r="A6110" s="78"/>
      <c r="B6110" s="78"/>
      <c r="C6110" s="78"/>
      <c r="D6110" s="78"/>
      <c r="E6110" s="78"/>
      <c r="F6110" s="78"/>
      <c r="P6110" s="25"/>
      <c r="AB6110" s="191"/>
    </row>
    <row r="6111">
      <c r="A6111" s="78"/>
      <c r="B6111" s="78"/>
      <c r="C6111" s="78"/>
      <c r="D6111" s="78"/>
      <c r="E6111" s="78"/>
      <c r="F6111" s="78"/>
      <c r="P6111" s="25"/>
      <c r="AB6111" s="191"/>
    </row>
    <row r="6112">
      <c r="A6112" s="78"/>
      <c r="B6112" s="78"/>
      <c r="C6112" s="78"/>
      <c r="D6112" s="78"/>
      <c r="E6112" s="78"/>
      <c r="F6112" s="78"/>
      <c r="H6112" s="78"/>
      <c r="L6112" s="78"/>
      <c r="P6112" s="25"/>
      <c r="AB6112" s="191"/>
    </row>
    <row r="6113">
      <c r="A6113" s="78"/>
      <c r="B6113" s="78"/>
      <c r="C6113" s="78"/>
      <c r="D6113" s="78"/>
      <c r="E6113" s="78"/>
      <c r="F6113" s="78"/>
      <c r="P6113" s="25"/>
      <c r="AB6113" s="191"/>
    </row>
    <row r="6114">
      <c r="A6114" s="78"/>
      <c r="B6114" s="78"/>
      <c r="C6114" s="78"/>
      <c r="D6114" s="78"/>
      <c r="E6114" s="78"/>
      <c r="F6114" s="78"/>
      <c r="H6114" s="78"/>
      <c r="L6114" s="78"/>
      <c r="P6114" s="25"/>
      <c r="AB6114" s="191"/>
    </row>
    <row r="6115">
      <c r="A6115" s="78"/>
      <c r="B6115" s="78"/>
      <c r="C6115" s="78"/>
      <c r="D6115" s="78"/>
      <c r="E6115" s="78"/>
      <c r="F6115" s="78"/>
      <c r="H6115" s="78"/>
      <c r="L6115" s="78"/>
      <c r="P6115" s="25"/>
      <c r="AB6115" s="191"/>
    </row>
    <row r="6116">
      <c r="A6116" s="78"/>
      <c r="B6116" s="78"/>
      <c r="C6116" s="78"/>
      <c r="D6116" s="78"/>
      <c r="E6116" s="78"/>
      <c r="F6116" s="78"/>
      <c r="P6116" s="25"/>
      <c r="AB6116" s="191"/>
    </row>
    <row r="6117">
      <c r="A6117" s="78"/>
      <c r="B6117" s="78"/>
      <c r="C6117" s="78"/>
      <c r="D6117" s="78"/>
      <c r="E6117" s="78"/>
      <c r="F6117" s="78"/>
      <c r="H6117" s="78"/>
      <c r="L6117" s="78"/>
      <c r="P6117" s="25"/>
      <c r="AB6117" s="191"/>
    </row>
    <row r="6118">
      <c r="A6118" s="78"/>
      <c r="B6118" s="78"/>
      <c r="C6118" s="78"/>
      <c r="D6118" s="78"/>
      <c r="E6118" s="78"/>
      <c r="F6118" s="78"/>
      <c r="P6118" s="25"/>
      <c r="AB6118" s="191"/>
    </row>
    <row r="6119">
      <c r="A6119" s="78"/>
      <c r="B6119" s="78"/>
      <c r="C6119" s="78"/>
      <c r="D6119" s="78"/>
      <c r="E6119" s="78"/>
      <c r="F6119" s="78"/>
      <c r="H6119" s="78"/>
      <c r="L6119" s="78"/>
      <c r="P6119" s="25"/>
      <c r="AB6119" s="191"/>
    </row>
    <row r="6120">
      <c r="A6120" s="78"/>
      <c r="B6120" s="78"/>
      <c r="C6120" s="78"/>
      <c r="D6120" s="78"/>
      <c r="E6120" s="78"/>
      <c r="F6120" s="78"/>
      <c r="H6120" s="78"/>
      <c r="L6120" s="78"/>
      <c r="P6120" s="25"/>
      <c r="AB6120" s="191"/>
    </row>
    <row r="6121">
      <c r="A6121" s="78"/>
      <c r="B6121" s="78"/>
      <c r="C6121" s="78"/>
      <c r="D6121" s="78"/>
      <c r="E6121" s="78"/>
      <c r="F6121" s="78"/>
      <c r="H6121" s="78"/>
      <c r="L6121" s="78"/>
      <c r="P6121" s="25"/>
      <c r="AB6121" s="191"/>
    </row>
    <row r="6122">
      <c r="A6122" s="78"/>
      <c r="B6122" s="78"/>
      <c r="C6122" s="78"/>
      <c r="D6122" s="78"/>
      <c r="E6122" s="78"/>
      <c r="F6122" s="78"/>
      <c r="H6122" s="78"/>
      <c r="L6122" s="78"/>
      <c r="P6122" s="25"/>
      <c r="AB6122" s="191"/>
    </row>
    <row r="6123">
      <c r="A6123" s="78"/>
      <c r="B6123" s="78"/>
      <c r="C6123" s="78"/>
      <c r="D6123" s="78"/>
      <c r="E6123" s="78"/>
      <c r="F6123" s="78"/>
      <c r="H6123" s="78"/>
      <c r="L6123" s="78"/>
      <c r="P6123" s="25"/>
      <c r="AB6123" s="191"/>
    </row>
    <row r="6124">
      <c r="A6124" s="78"/>
      <c r="B6124" s="78"/>
      <c r="C6124" s="78"/>
      <c r="D6124" s="78"/>
      <c r="E6124" s="78"/>
      <c r="F6124" s="78"/>
      <c r="H6124" s="78"/>
      <c r="L6124" s="78"/>
      <c r="P6124" s="25"/>
      <c r="AB6124" s="191"/>
    </row>
    <row r="6125">
      <c r="A6125" s="78"/>
      <c r="B6125" s="78"/>
      <c r="C6125" s="78"/>
      <c r="D6125" s="78"/>
      <c r="E6125" s="78"/>
      <c r="F6125" s="78"/>
      <c r="H6125" s="78"/>
      <c r="L6125" s="78"/>
      <c r="P6125" s="25"/>
      <c r="AB6125" s="191"/>
    </row>
    <row r="6126">
      <c r="A6126" s="78"/>
      <c r="B6126" s="78"/>
      <c r="C6126" s="78"/>
      <c r="D6126" s="78"/>
      <c r="E6126" s="78"/>
      <c r="F6126" s="78"/>
      <c r="H6126" s="78"/>
      <c r="L6126" s="78"/>
      <c r="P6126" s="25"/>
      <c r="AB6126" s="191"/>
    </row>
    <row r="6127">
      <c r="A6127" s="78"/>
      <c r="B6127" s="78"/>
      <c r="C6127" s="78"/>
      <c r="D6127" s="78"/>
      <c r="E6127" s="78"/>
      <c r="F6127" s="78"/>
      <c r="H6127" s="78"/>
      <c r="L6127" s="78"/>
      <c r="P6127" s="25"/>
      <c r="AB6127" s="191"/>
    </row>
    <row r="6128">
      <c r="A6128" s="78"/>
      <c r="B6128" s="78"/>
      <c r="C6128" s="78"/>
      <c r="D6128" s="78"/>
      <c r="E6128" s="78"/>
      <c r="F6128" s="78"/>
      <c r="H6128" s="78"/>
      <c r="L6128" s="78"/>
      <c r="P6128" s="25"/>
      <c r="AB6128" s="191"/>
    </row>
    <row r="6129">
      <c r="A6129" s="78"/>
      <c r="B6129" s="78"/>
      <c r="C6129" s="78"/>
      <c r="D6129" s="78"/>
      <c r="E6129" s="78"/>
      <c r="F6129" s="78"/>
      <c r="H6129" s="78"/>
      <c r="L6129" s="78"/>
      <c r="P6129" s="25"/>
      <c r="AB6129" s="191"/>
    </row>
    <row r="6130">
      <c r="A6130" s="78"/>
      <c r="B6130" s="78"/>
      <c r="C6130" s="78"/>
      <c r="D6130" s="78"/>
      <c r="E6130" s="78"/>
      <c r="F6130" s="78"/>
      <c r="H6130" s="78"/>
      <c r="L6130" s="78"/>
      <c r="P6130" s="25"/>
      <c r="AB6130" s="191"/>
    </row>
    <row r="6131">
      <c r="A6131" s="78"/>
      <c r="B6131" s="78"/>
      <c r="C6131" s="78"/>
      <c r="D6131" s="78"/>
      <c r="E6131" s="78"/>
      <c r="F6131" s="78"/>
      <c r="H6131" s="78"/>
      <c r="I6131" s="78"/>
      <c r="K6131" s="78"/>
      <c r="P6131" s="25"/>
      <c r="AB6131" s="191"/>
    </row>
    <row r="6132">
      <c r="A6132" s="78"/>
      <c r="B6132" s="78"/>
      <c r="C6132" s="78"/>
      <c r="D6132" s="78"/>
      <c r="E6132" s="78"/>
      <c r="F6132" s="78"/>
      <c r="H6132" s="78"/>
      <c r="L6132" s="78"/>
      <c r="P6132" s="25"/>
      <c r="AB6132" s="191"/>
    </row>
    <row r="6133">
      <c r="A6133" s="78"/>
      <c r="B6133" s="78"/>
      <c r="C6133" s="78"/>
      <c r="D6133" s="78"/>
      <c r="E6133" s="78"/>
      <c r="F6133" s="78"/>
      <c r="H6133" s="78"/>
      <c r="L6133" s="78"/>
      <c r="P6133" s="25"/>
      <c r="AB6133" s="191"/>
    </row>
    <row r="6134">
      <c r="A6134" s="78"/>
      <c r="B6134" s="78"/>
      <c r="C6134" s="78"/>
      <c r="D6134" s="78"/>
      <c r="E6134" s="78"/>
      <c r="F6134" s="78"/>
      <c r="H6134" s="78"/>
      <c r="L6134" s="78"/>
      <c r="P6134" s="25"/>
      <c r="AB6134" s="191"/>
    </row>
    <row r="6135">
      <c r="A6135" s="78"/>
      <c r="B6135" s="78"/>
      <c r="C6135" s="78"/>
      <c r="D6135" s="78"/>
      <c r="E6135" s="78"/>
      <c r="F6135" s="78"/>
      <c r="H6135" s="78"/>
      <c r="L6135" s="78"/>
      <c r="P6135" s="25"/>
      <c r="AB6135" s="191"/>
    </row>
    <row r="6136">
      <c r="A6136" s="78"/>
      <c r="B6136" s="78"/>
      <c r="C6136" s="78"/>
      <c r="D6136" s="78"/>
      <c r="E6136" s="78"/>
      <c r="F6136" s="78"/>
      <c r="H6136" s="78"/>
      <c r="L6136" s="78"/>
      <c r="P6136" s="25"/>
      <c r="AB6136" s="191"/>
    </row>
    <row r="6137">
      <c r="A6137" s="78"/>
      <c r="B6137" s="78"/>
      <c r="C6137" s="78"/>
      <c r="D6137" s="78"/>
      <c r="E6137" s="78"/>
      <c r="F6137" s="78"/>
      <c r="H6137" s="78"/>
      <c r="L6137" s="78"/>
      <c r="P6137" s="25"/>
      <c r="AB6137" s="191"/>
    </row>
    <row r="6138">
      <c r="A6138" s="78"/>
      <c r="B6138" s="78"/>
      <c r="C6138" s="78"/>
      <c r="D6138" s="78"/>
      <c r="E6138" s="78"/>
      <c r="F6138" s="78"/>
      <c r="H6138" s="78"/>
      <c r="L6138" s="78"/>
      <c r="P6138" s="25"/>
      <c r="AB6138" s="191"/>
    </row>
    <row r="6139">
      <c r="A6139" s="78"/>
      <c r="B6139" s="78"/>
      <c r="C6139" s="78"/>
      <c r="D6139" s="78"/>
      <c r="E6139" s="78"/>
      <c r="F6139" s="78"/>
      <c r="H6139" s="78"/>
      <c r="L6139" s="78"/>
      <c r="P6139" s="25"/>
      <c r="AB6139" s="191"/>
    </row>
    <row r="6140">
      <c r="A6140" s="78"/>
      <c r="B6140" s="78"/>
      <c r="C6140" s="78"/>
      <c r="D6140" s="78"/>
      <c r="E6140" s="78"/>
      <c r="F6140" s="78"/>
      <c r="H6140" s="78"/>
      <c r="L6140" s="78"/>
      <c r="P6140" s="25"/>
      <c r="AB6140" s="191"/>
    </row>
    <row r="6141">
      <c r="A6141" s="78"/>
      <c r="B6141" s="78"/>
      <c r="C6141" s="78"/>
      <c r="D6141" s="78"/>
      <c r="E6141" s="78"/>
      <c r="F6141" s="78"/>
      <c r="H6141" s="78"/>
      <c r="L6141" s="78"/>
      <c r="P6141" s="25"/>
      <c r="AB6141" s="191"/>
    </row>
    <row r="6142">
      <c r="A6142" s="78"/>
      <c r="B6142" s="78"/>
      <c r="C6142" s="78"/>
      <c r="D6142" s="78"/>
      <c r="E6142" s="78"/>
      <c r="F6142" s="78"/>
      <c r="H6142" s="78"/>
      <c r="L6142" s="78"/>
      <c r="P6142" s="25"/>
      <c r="AB6142" s="191"/>
    </row>
    <row r="6143">
      <c r="A6143" s="78"/>
      <c r="B6143" s="78"/>
      <c r="C6143" s="78"/>
      <c r="D6143" s="78"/>
      <c r="E6143" s="78"/>
      <c r="F6143" s="78"/>
      <c r="P6143" s="25"/>
      <c r="AB6143" s="191"/>
    </row>
    <row r="6144">
      <c r="A6144" s="78"/>
      <c r="B6144" s="78"/>
      <c r="C6144" s="78"/>
      <c r="D6144" s="78"/>
      <c r="E6144" s="78"/>
      <c r="F6144" s="78"/>
      <c r="H6144" s="78"/>
      <c r="L6144" s="78"/>
      <c r="P6144" s="25"/>
      <c r="AB6144" s="191"/>
    </row>
    <row r="6145">
      <c r="A6145" s="78"/>
      <c r="B6145" s="78"/>
      <c r="C6145" s="78"/>
      <c r="D6145" s="78"/>
      <c r="E6145" s="78"/>
      <c r="F6145" s="78"/>
      <c r="H6145" s="78"/>
      <c r="L6145" s="78"/>
      <c r="P6145" s="25"/>
      <c r="AB6145" s="191"/>
    </row>
    <row r="6146">
      <c r="A6146" s="78"/>
      <c r="B6146" s="78"/>
      <c r="C6146" s="78"/>
      <c r="D6146" s="78"/>
      <c r="E6146" s="78"/>
      <c r="F6146" s="78"/>
      <c r="H6146" s="78"/>
      <c r="L6146" s="78"/>
      <c r="P6146" s="25"/>
      <c r="AB6146" s="191"/>
    </row>
    <row r="6147">
      <c r="A6147" s="78"/>
      <c r="B6147" s="78"/>
      <c r="C6147" s="78"/>
      <c r="D6147" s="78"/>
      <c r="E6147" s="78"/>
      <c r="F6147" s="78"/>
      <c r="H6147" s="78"/>
      <c r="L6147" s="78"/>
      <c r="P6147" s="25"/>
      <c r="AB6147" s="191"/>
    </row>
    <row r="6148">
      <c r="A6148" s="78"/>
      <c r="B6148" s="78"/>
      <c r="C6148" s="78"/>
      <c r="D6148" s="78"/>
      <c r="E6148" s="78"/>
      <c r="F6148" s="78"/>
      <c r="H6148" s="78"/>
      <c r="L6148" s="78"/>
      <c r="P6148" s="25"/>
      <c r="AB6148" s="191"/>
    </row>
    <row r="6149">
      <c r="A6149" s="78"/>
      <c r="B6149" s="78"/>
      <c r="C6149" s="78"/>
      <c r="D6149" s="78"/>
      <c r="E6149" s="78"/>
      <c r="F6149" s="78"/>
      <c r="H6149" s="78"/>
      <c r="L6149" s="78"/>
      <c r="P6149" s="25"/>
      <c r="AB6149" s="191"/>
    </row>
    <row r="6150">
      <c r="A6150" s="78"/>
      <c r="B6150" s="78"/>
      <c r="C6150" s="78"/>
      <c r="D6150" s="78"/>
      <c r="E6150" s="78"/>
      <c r="F6150" s="78"/>
      <c r="H6150" s="78"/>
      <c r="L6150" s="78"/>
      <c r="P6150" s="25"/>
      <c r="AB6150" s="191"/>
    </row>
    <row r="6151">
      <c r="A6151" s="78"/>
      <c r="B6151" s="78"/>
      <c r="C6151" s="78"/>
      <c r="D6151" s="78"/>
      <c r="E6151" s="78"/>
      <c r="F6151" s="78"/>
      <c r="H6151" s="78"/>
      <c r="L6151" s="78"/>
      <c r="P6151" s="25"/>
      <c r="AB6151" s="191"/>
    </row>
    <row r="6152">
      <c r="A6152" s="78"/>
      <c r="B6152" s="78"/>
      <c r="C6152" s="78"/>
      <c r="D6152" s="78"/>
      <c r="E6152" s="78"/>
      <c r="F6152" s="78"/>
      <c r="H6152" s="78"/>
      <c r="L6152" s="78"/>
      <c r="P6152" s="25"/>
      <c r="AB6152" s="191"/>
    </row>
    <row r="6153">
      <c r="A6153" s="78"/>
      <c r="B6153" s="78"/>
      <c r="C6153" s="78"/>
      <c r="D6153" s="78"/>
      <c r="E6153" s="78"/>
      <c r="F6153" s="78"/>
      <c r="H6153" s="78"/>
      <c r="L6153" s="78"/>
      <c r="P6153" s="25"/>
      <c r="AB6153" s="191"/>
    </row>
    <row r="6154">
      <c r="A6154" s="78"/>
      <c r="B6154" s="78"/>
      <c r="C6154" s="78"/>
      <c r="D6154" s="78"/>
      <c r="E6154" s="78"/>
      <c r="F6154" s="78"/>
      <c r="H6154" s="78"/>
      <c r="L6154" s="78"/>
      <c r="P6154" s="25"/>
      <c r="AB6154" s="191"/>
    </row>
    <row r="6155">
      <c r="A6155" s="78"/>
      <c r="B6155" s="78"/>
      <c r="C6155" s="78"/>
      <c r="D6155" s="78"/>
      <c r="E6155" s="78"/>
      <c r="F6155" s="78"/>
      <c r="H6155" s="78"/>
      <c r="L6155" s="78"/>
      <c r="P6155" s="25"/>
      <c r="AB6155" s="191"/>
    </row>
    <row r="6156">
      <c r="A6156" s="78"/>
      <c r="B6156" s="78"/>
      <c r="C6156" s="78"/>
      <c r="D6156" s="78"/>
      <c r="E6156" s="78"/>
      <c r="F6156" s="78"/>
      <c r="H6156" s="78"/>
      <c r="L6156" s="78"/>
      <c r="P6156" s="25"/>
      <c r="AB6156" s="191"/>
    </row>
    <row r="6157">
      <c r="A6157" s="78"/>
      <c r="B6157" s="78"/>
      <c r="C6157" s="78"/>
      <c r="D6157" s="78"/>
      <c r="E6157" s="78"/>
      <c r="F6157" s="78"/>
      <c r="H6157" s="78"/>
      <c r="L6157" s="78"/>
      <c r="P6157" s="25"/>
      <c r="AB6157" s="191"/>
    </row>
    <row r="6158">
      <c r="A6158" s="78"/>
      <c r="B6158" s="78"/>
      <c r="C6158" s="78"/>
      <c r="D6158" s="78"/>
      <c r="E6158" s="78"/>
      <c r="F6158" s="78"/>
      <c r="P6158" s="25"/>
      <c r="AB6158" s="191"/>
    </row>
    <row r="6159">
      <c r="A6159" s="78"/>
      <c r="B6159" s="78"/>
      <c r="C6159" s="78"/>
      <c r="D6159" s="78"/>
      <c r="E6159" s="78"/>
      <c r="F6159" s="78"/>
      <c r="H6159" s="78"/>
      <c r="I6159" s="78"/>
      <c r="P6159" s="25"/>
      <c r="AB6159" s="191"/>
    </row>
    <row r="6160">
      <c r="A6160" s="78"/>
      <c r="B6160" s="78"/>
      <c r="C6160" s="78"/>
      <c r="D6160" s="78"/>
      <c r="E6160" s="78"/>
      <c r="F6160" s="78"/>
      <c r="P6160" s="25"/>
      <c r="AB6160" s="191"/>
    </row>
    <row r="6161">
      <c r="A6161" s="78"/>
      <c r="B6161" s="78"/>
      <c r="C6161" s="78"/>
      <c r="D6161" s="78"/>
      <c r="E6161" s="78"/>
      <c r="F6161" s="78"/>
      <c r="P6161" s="25"/>
      <c r="AB6161" s="191"/>
    </row>
    <row r="6162">
      <c r="A6162" s="78"/>
      <c r="B6162" s="78"/>
      <c r="C6162" s="78"/>
      <c r="D6162" s="78"/>
      <c r="E6162" s="78"/>
      <c r="F6162" s="78"/>
      <c r="P6162" s="25"/>
      <c r="AB6162" s="191"/>
    </row>
    <row r="6163">
      <c r="A6163" s="78"/>
      <c r="B6163" s="78"/>
      <c r="C6163" s="78"/>
      <c r="D6163" s="78"/>
      <c r="E6163" s="78"/>
      <c r="F6163" s="78"/>
      <c r="P6163" s="25"/>
      <c r="AB6163" s="191"/>
    </row>
    <row r="6164">
      <c r="A6164" s="78"/>
      <c r="B6164" s="78"/>
      <c r="C6164" s="78"/>
      <c r="D6164" s="78"/>
      <c r="E6164" s="78"/>
      <c r="F6164" s="78"/>
      <c r="P6164" s="25"/>
      <c r="AB6164" s="191"/>
    </row>
    <row r="6165">
      <c r="A6165" s="78"/>
      <c r="B6165" s="78"/>
      <c r="C6165" s="78"/>
      <c r="D6165" s="78"/>
      <c r="E6165" s="78"/>
      <c r="F6165" s="78"/>
      <c r="P6165" s="25"/>
      <c r="AB6165" s="191"/>
    </row>
    <row r="6166">
      <c r="A6166" s="78"/>
      <c r="B6166" s="78"/>
      <c r="C6166" s="78"/>
      <c r="D6166" s="78"/>
      <c r="E6166" s="78"/>
      <c r="F6166" s="78"/>
      <c r="P6166" s="25"/>
      <c r="AB6166" s="191"/>
    </row>
    <row r="6167">
      <c r="A6167" s="78"/>
      <c r="B6167" s="78"/>
      <c r="C6167" s="78"/>
      <c r="D6167" s="78"/>
      <c r="E6167" s="78"/>
      <c r="F6167" s="78"/>
      <c r="P6167" s="25"/>
      <c r="AB6167" s="191"/>
    </row>
    <row r="6168">
      <c r="A6168" s="78"/>
      <c r="B6168" s="78"/>
      <c r="C6168" s="78"/>
      <c r="D6168" s="78"/>
      <c r="E6168" s="78"/>
      <c r="F6168" s="78"/>
      <c r="P6168" s="25"/>
      <c r="AB6168" s="191"/>
    </row>
    <row r="6169">
      <c r="A6169" s="78"/>
      <c r="B6169" s="78"/>
      <c r="C6169" s="78"/>
      <c r="D6169" s="78"/>
      <c r="E6169" s="78"/>
      <c r="F6169" s="78"/>
      <c r="P6169" s="25"/>
      <c r="AB6169" s="191"/>
    </row>
    <row r="6170">
      <c r="A6170" s="78"/>
      <c r="B6170" s="78"/>
      <c r="C6170" s="78"/>
      <c r="D6170" s="78"/>
      <c r="E6170" s="78"/>
      <c r="F6170" s="78"/>
      <c r="P6170" s="25"/>
      <c r="AB6170" s="191"/>
    </row>
    <row r="6171">
      <c r="A6171" s="78"/>
      <c r="B6171" s="78"/>
      <c r="C6171" s="78"/>
      <c r="D6171" s="78"/>
      <c r="E6171" s="78"/>
      <c r="F6171" s="78"/>
      <c r="P6171" s="25"/>
      <c r="AB6171" s="191"/>
    </row>
    <row r="6172">
      <c r="A6172" s="78"/>
      <c r="B6172" s="78"/>
      <c r="C6172" s="78"/>
      <c r="D6172" s="78"/>
      <c r="E6172" s="78"/>
      <c r="F6172" s="78"/>
      <c r="P6172" s="25"/>
      <c r="AB6172" s="191"/>
    </row>
    <row r="6173">
      <c r="A6173" s="78"/>
      <c r="B6173" s="78"/>
      <c r="C6173" s="78"/>
      <c r="D6173" s="78"/>
      <c r="E6173" s="78"/>
      <c r="F6173" s="78"/>
      <c r="P6173" s="25"/>
      <c r="AB6173" s="191"/>
    </row>
    <row r="6174">
      <c r="A6174" s="78"/>
      <c r="B6174" s="78"/>
      <c r="C6174" s="78"/>
      <c r="D6174" s="78"/>
      <c r="E6174" s="78"/>
      <c r="F6174" s="78"/>
      <c r="P6174" s="25"/>
      <c r="AB6174" s="191"/>
    </row>
    <row r="6175">
      <c r="A6175" s="78"/>
      <c r="B6175" s="78"/>
      <c r="C6175" s="78"/>
      <c r="D6175" s="78"/>
      <c r="E6175" s="78"/>
      <c r="F6175" s="78"/>
      <c r="P6175" s="25"/>
      <c r="AB6175" s="191"/>
    </row>
    <row r="6176">
      <c r="A6176" s="78"/>
      <c r="B6176" s="78"/>
      <c r="C6176" s="78"/>
      <c r="D6176" s="78"/>
      <c r="E6176" s="78"/>
      <c r="F6176" s="78"/>
      <c r="P6176" s="25"/>
      <c r="AB6176" s="191"/>
    </row>
    <row r="6177">
      <c r="A6177" s="78"/>
      <c r="B6177" s="78"/>
      <c r="C6177" s="78"/>
      <c r="D6177" s="78"/>
      <c r="E6177" s="78"/>
      <c r="F6177" s="78"/>
      <c r="P6177" s="25"/>
      <c r="AB6177" s="191"/>
    </row>
    <row r="6178">
      <c r="A6178" s="78"/>
      <c r="B6178" s="78"/>
      <c r="C6178" s="78"/>
      <c r="D6178" s="78"/>
      <c r="E6178" s="78"/>
      <c r="F6178" s="78"/>
      <c r="P6178" s="25"/>
      <c r="AB6178" s="191"/>
    </row>
    <row r="6179">
      <c r="A6179" s="78"/>
      <c r="B6179" s="78"/>
      <c r="C6179" s="78"/>
      <c r="D6179" s="78"/>
      <c r="E6179" s="78"/>
      <c r="F6179" s="78"/>
      <c r="P6179" s="25"/>
      <c r="AB6179" s="191"/>
    </row>
    <row r="6180">
      <c r="A6180" s="78"/>
      <c r="B6180" s="78"/>
      <c r="C6180" s="78"/>
      <c r="D6180" s="78"/>
      <c r="E6180" s="78"/>
      <c r="F6180" s="78"/>
      <c r="M6180" s="78"/>
      <c r="N6180" s="78"/>
      <c r="P6180" s="25"/>
      <c r="AB6180" s="191"/>
    </row>
    <row r="6181">
      <c r="A6181" s="78"/>
      <c r="B6181" s="78"/>
      <c r="C6181" s="78"/>
      <c r="D6181" s="78"/>
      <c r="E6181" s="78"/>
      <c r="F6181" s="78"/>
      <c r="P6181" s="25"/>
      <c r="AB6181" s="191"/>
    </row>
    <row r="6182">
      <c r="A6182" s="78"/>
      <c r="B6182" s="78"/>
      <c r="C6182" s="78"/>
      <c r="D6182" s="78"/>
      <c r="E6182" s="78"/>
      <c r="F6182" s="78"/>
      <c r="H6182" s="78"/>
      <c r="I6182" s="78"/>
      <c r="P6182" s="25"/>
      <c r="AB6182" s="191"/>
    </row>
    <row r="6183">
      <c r="A6183" s="78"/>
      <c r="B6183" s="78"/>
      <c r="C6183" s="78"/>
      <c r="D6183" s="78"/>
      <c r="E6183" s="78"/>
      <c r="F6183" s="78"/>
      <c r="H6183" s="78"/>
      <c r="I6183" s="78"/>
      <c r="P6183" s="25"/>
      <c r="AB6183" s="191"/>
    </row>
    <row r="6184">
      <c r="A6184" s="78"/>
      <c r="B6184" s="78"/>
      <c r="C6184" s="78"/>
      <c r="D6184" s="78"/>
      <c r="E6184" s="78"/>
      <c r="F6184" s="78"/>
      <c r="H6184" s="78"/>
      <c r="I6184" s="78"/>
      <c r="P6184" s="25"/>
      <c r="AB6184" s="191"/>
    </row>
    <row r="6185">
      <c r="A6185" s="78"/>
      <c r="B6185" s="78"/>
      <c r="C6185" s="78"/>
      <c r="D6185" s="78"/>
      <c r="E6185" s="78"/>
      <c r="F6185" s="78"/>
      <c r="H6185" s="78"/>
      <c r="I6185" s="78"/>
      <c r="P6185" s="25"/>
      <c r="AB6185" s="191"/>
    </row>
    <row r="6186">
      <c r="A6186" s="78"/>
      <c r="B6186" s="78"/>
      <c r="C6186" s="78"/>
      <c r="D6186" s="78"/>
      <c r="E6186" s="78"/>
      <c r="F6186" s="78"/>
      <c r="H6186" s="78"/>
      <c r="I6186" s="78"/>
      <c r="P6186" s="25"/>
      <c r="AB6186" s="191"/>
    </row>
    <row r="6187">
      <c r="A6187" s="78"/>
      <c r="B6187" s="78"/>
      <c r="C6187" s="78"/>
      <c r="D6187" s="78"/>
      <c r="E6187" s="78"/>
      <c r="F6187" s="78"/>
      <c r="H6187" s="78"/>
      <c r="I6187" s="78"/>
      <c r="P6187" s="25"/>
      <c r="AB6187" s="191"/>
    </row>
    <row r="6188">
      <c r="A6188" s="78"/>
      <c r="B6188" s="78"/>
      <c r="C6188" s="78"/>
      <c r="D6188" s="78"/>
      <c r="E6188" s="78"/>
      <c r="F6188" s="78"/>
      <c r="H6188" s="78"/>
      <c r="I6188" s="78"/>
      <c r="P6188" s="25"/>
      <c r="AB6188" s="191"/>
    </row>
    <row r="6189">
      <c r="A6189" s="78"/>
      <c r="B6189" s="78"/>
      <c r="C6189" s="78"/>
      <c r="D6189" s="78"/>
      <c r="E6189" s="78"/>
      <c r="F6189" s="78"/>
      <c r="H6189" s="78"/>
      <c r="I6189" s="78"/>
      <c r="P6189" s="25"/>
      <c r="AB6189" s="191"/>
    </row>
    <row r="6190">
      <c r="A6190" s="78"/>
      <c r="B6190" s="78"/>
      <c r="C6190" s="78"/>
      <c r="D6190" s="78"/>
      <c r="E6190" s="78"/>
      <c r="F6190" s="78"/>
      <c r="H6190" s="78"/>
      <c r="I6190" s="78"/>
      <c r="P6190" s="25"/>
      <c r="AB6190" s="191"/>
    </row>
    <row r="6191">
      <c r="A6191" s="78"/>
      <c r="B6191" s="78"/>
      <c r="C6191" s="78"/>
      <c r="D6191" s="78"/>
      <c r="E6191" s="78"/>
      <c r="F6191" s="78"/>
      <c r="H6191" s="78"/>
      <c r="I6191" s="78"/>
      <c r="P6191" s="25"/>
      <c r="AB6191" s="191"/>
    </row>
    <row r="6192">
      <c r="A6192" s="78"/>
      <c r="B6192" s="78"/>
      <c r="C6192" s="78"/>
      <c r="D6192" s="78"/>
      <c r="E6192" s="78"/>
      <c r="F6192" s="78"/>
      <c r="H6192" s="78"/>
      <c r="I6192" s="78"/>
      <c r="P6192" s="25"/>
      <c r="AB6192" s="191"/>
    </row>
    <row r="6193">
      <c r="A6193" s="78"/>
      <c r="B6193" s="78"/>
      <c r="C6193" s="78"/>
      <c r="D6193" s="78"/>
      <c r="E6193" s="78"/>
      <c r="F6193" s="78"/>
      <c r="H6193" s="78"/>
      <c r="I6193" s="78"/>
      <c r="P6193" s="25"/>
      <c r="AB6193" s="191"/>
    </row>
    <row r="6194">
      <c r="A6194" s="78"/>
      <c r="B6194" s="78"/>
      <c r="C6194" s="78"/>
      <c r="D6194" s="78"/>
      <c r="E6194" s="78"/>
      <c r="F6194" s="78"/>
      <c r="H6194" s="78"/>
      <c r="I6194" s="78"/>
      <c r="P6194" s="25"/>
      <c r="AB6194" s="191"/>
    </row>
    <row r="6195">
      <c r="A6195" s="78"/>
      <c r="B6195" s="78"/>
      <c r="C6195" s="78"/>
      <c r="D6195" s="78"/>
      <c r="E6195" s="78"/>
      <c r="F6195" s="78"/>
      <c r="H6195" s="78"/>
      <c r="I6195" s="78"/>
      <c r="P6195" s="25"/>
      <c r="AB6195" s="191"/>
    </row>
    <row r="6196">
      <c r="A6196" s="78"/>
      <c r="B6196" s="78"/>
      <c r="C6196" s="78"/>
      <c r="D6196" s="78"/>
      <c r="E6196" s="78"/>
      <c r="F6196" s="78"/>
      <c r="H6196" s="78"/>
      <c r="I6196" s="78"/>
      <c r="P6196" s="25"/>
      <c r="AB6196" s="191"/>
    </row>
    <row r="6197">
      <c r="A6197" s="78"/>
      <c r="B6197" s="78"/>
      <c r="C6197" s="78"/>
      <c r="D6197" s="78"/>
      <c r="E6197" s="78"/>
      <c r="F6197" s="78"/>
      <c r="P6197" s="25"/>
      <c r="AB6197" s="191"/>
    </row>
    <row r="6198">
      <c r="A6198" s="78"/>
      <c r="B6198" s="78"/>
      <c r="C6198" s="78"/>
      <c r="D6198" s="78"/>
      <c r="E6198" s="78"/>
      <c r="F6198" s="78"/>
      <c r="H6198" s="78"/>
      <c r="I6198" s="78"/>
      <c r="P6198" s="25"/>
      <c r="AB6198" s="191"/>
    </row>
    <row r="6199">
      <c r="A6199" s="78"/>
      <c r="B6199" s="78"/>
      <c r="C6199" s="78"/>
      <c r="D6199" s="78"/>
      <c r="E6199" s="78"/>
      <c r="F6199" s="78"/>
      <c r="P6199" s="25"/>
      <c r="AB6199" s="191"/>
    </row>
    <row r="6200">
      <c r="A6200" s="78"/>
      <c r="B6200" s="78"/>
      <c r="C6200" s="78"/>
      <c r="D6200" s="78"/>
      <c r="E6200" s="78"/>
      <c r="F6200" s="78"/>
      <c r="P6200" s="25"/>
      <c r="AB6200" s="191"/>
    </row>
    <row r="6201">
      <c r="A6201" s="78"/>
      <c r="B6201" s="78"/>
      <c r="C6201" s="78"/>
      <c r="D6201" s="78"/>
      <c r="E6201" s="78"/>
      <c r="F6201" s="78"/>
      <c r="H6201" s="78"/>
      <c r="I6201" s="78"/>
      <c r="K6201" s="78"/>
      <c r="P6201" s="25"/>
      <c r="AB6201" s="191"/>
    </row>
    <row r="6202">
      <c r="A6202" s="78"/>
      <c r="B6202" s="78"/>
      <c r="C6202" s="78"/>
      <c r="D6202" s="78"/>
      <c r="E6202" s="78"/>
      <c r="F6202" s="78"/>
      <c r="P6202" s="25"/>
      <c r="AB6202" s="191"/>
    </row>
    <row r="6203">
      <c r="A6203" s="78"/>
      <c r="B6203" s="78"/>
      <c r="C6203" s="78"/>
      <c r="D6203" s="78"/>
      <c r="E6203" s="78"/>
      <c r="F6203" s="78"/>
      <c r="H6203" s="78"/>
      <c r="I6203" s="78"/>
      <c r="K6203" s="78"/>
      <c r="P6203" s="25"/>
      <c r="AB6203" s="191"/>
    </row>
    <row r="6204">
      <c r="A6204" s="78"/>
      <c r="B6204" s="78"/>
      <c r="C6204" s="78"/>
      <c r="D6204" s="78"/>
      <c r="E6204" s="78"/>
      <c r="F6204" s="78"/>
      <c r="H6204" s="78"/>
      <c r="I6204" s="78"/>
      <c r="P6204" s="25"/>
      <c r="AB6204" s="191"/>
    </row>
    <row r="6205">
      <c r="A6205" s="78"/>
      <c r="B6205" s="78"/>
      <c r="C6205" s="78"/>
      <c r="D6205" s="78"/>
      <c r="E6205" s="78"/>
      <c r="F6205" s="78"/>
      <c r="P6205" s="25"/>
      <c r="AB6205" s="191"/>
    </row>
    <row r="6206">
      <c r="A6206" s="78"/>
      <c r="B6206" s="78"/>
      <c r="C6206" s="78"/>
      <c r="D6206" s="78"/>
      <c r="E6206" s="78"/>
      <c r="F6206" s="78"/>
      <c r="P6206" s="25"/>
      <c r="AB6206" s="191"/>
    </row>
    <row r="6207">
      <c r="A6207" s="78"/>
      <c r="B6207" s="78"/>
      <c r="C6207" s="78"/>
      <c r="D6207" s="78"/>
      <c r="E6207" s="78"/>
      <c r="F6207" s="78"/>
      <c r="H6207" s="78"/>
      <c r="I6207" s="78"/>
      <c r="K6207" s="78"/>
      <c r="P6207" s="25"/>
      <c r="AB6207" s="191"/>
    </row>
    <row r="6208">
      <c r="A6208" s="78"/>
      <c r="B6208" s="78"/>
      <c r="C6208" s="78"/>
      <c r="D6208" s="78"/>
      <c r="E6208" s="78"/>
      <c r="F6208" s="78"/>
      <c r="P6208" s="25"/>
      <c r="AB6208" s="191"/>
    </row>
    <row r="6209">
      <c r="A6209" s="78"/>
      <c r="B6209" s="78"/>
      <c r="C6209" s="78"/>
      <c r="D6209" s="78"/>
      <c r="E6209" s="78"/>
      <c r="F6209" s="78"/>
      <c r="P6209" s="25"/>
      <c r="AB6209" s="191"/>
    </row>
    <row r="6210">
      <c r="A6210" s="78"/>
      <c r="B6210" s="78"/>
      <c r="C6210" s="78"/>
      <c r="D6210" s="78"/>
      <c r="E6210" s="78"/>
      <c r="F6210" s="78"/>
      <c r="P6210" s="25"/>
      <c r="AB6210" s="191"/>
    </row>
    <row r="6211">
      <c r="A6211" s="78"/>
      <c r="B6211" s="78"/>
      <c r="C6211" s="78"/>
      <c r="D6211" s="78"/>
      <c r="E6211" s="78"/>
      <c r="F6211" s="78"/>
      <c r="P6211" s="25"/>
      <c r="AB6211" s="191"/>
    </row>
    <row r="6212">
      <c r="A6212" s="78"/>
      <c r="B6212" s="78"/>
      <c r="C6212" s="78"/>
      <c r="D6212" s="78"/>
      <c r="E6212" s="78"/>
      <c r="F6212" s="78"/>
      <c r="P6212" s="25"/>
      <c r="AB6212" s="191"/>
    </row>
    <row r="6213">
      <c r="A6213" s="78"/>
      <c r="B6213" s="78"/>
      <c r="C6213" s="78"/>
      <c r="D6213" s="78"/>
      <c r="E6213" s="78"/>
      <c r="F6213" s="78"/>
      <c r="H6213" s="78"/>
      <c r="I6213" s="78"/>
      <c r="K6213" s="78"/>
      <c r="P6213" s="25"/>
      <c r="AB6213" s="191"/>
    </row>
    <row r="6214">
      <c r="A6214" s="78"/>
      <c r="B6214" s="78"/>
      <c r="C6214" s="78"/>
      <c r="D6214" s="78"/>
      <c r="E6214" s="78"/>
      <c r="F6214" s="78"/>
      <c r="P6214" s="25"/>
      <c r="AB6214" s="191"/>
    </row>
    <row r="6215">
      <c r="A6215" s="78"/>
      <c r="B6215" s="78"/>
      <c r="C6215" s="78"/>
      <c r="D6215" s="78"/>
      <c r="E6215" s="78"/>
      <c r="F6215" s="78"/>
      <c r="H6215" s="78"/>
      <c r="I6215" s="78"/>
      <c r="K6215" s="78"/>
      <c r="P6215" s="25"/>
      <c r="AB6215" s="191"/>
    </row>
    <row r="6216">
      <c r="A6216" s="78"/>
      <c r="B6216" s="78"/>
      <c r="C6216" s="78"/>
      <c r="D6216" s="78"/>
      <c r="E6216" s="78"/>
      <c r="F6216" s="78"/>
      <c r="H6216" s="78"/>
      <c r="I6216" s="78"/>
      <c r="K6216" s="78"/>
      <c r="P6216" s="25"/>
      <c r="AB6216" s="191"/>
    </row>
    <row r="6217">
      <c r="A6217" s="78"/>
      <c r="B6217" s="78"/>
      <c r="C6217" s="78"/>
      <c r="D6217" s="78"/>
      <c r="E6217" s="78"/>
      <c r="F6217" s="78"/>
      <c r="P6217" s="25"/>
      <c r="AB6217" s="191"/>
    </row>
    <row r="6218">
      <c r="A6218" s="78"/>
      <c r="B6218" s="78"/>
      <c r="C6218" s="78"/>
      <c r="D6218" s="78"/>
      <c r="E6218" s="78"/>
      <c r="F6218" s="78"/>
      <c r="P6218" s="25"/>
      <c r="AB6218" s="191"/>
    </row>
    <row r="6219">
      <c r="A6219" s="78"/>
      <c r="B6219" s="78"/>
      <c r="C6219" s="78"/>
      <c r="D6219" s="78"/>
      <c r="E6219" s="78"/>
      <c r="F6219" s="78"/>
      <c r="P6219" s="25"/>
      <c r="AB6219" s="191"/>
    </row>
    <row r="6220">
      <c r="A6220" s="78"/>
      <c r="B6220" s="78"/>
      <c r="C6220" s="78"/>
      <c r="D6220" s="78"/>
      <c r="E6220" s="78"/>
      <c r="F6220" s="78"/>
      <c r="P6220" s="25"/>
      <c r="AB6220" s="191"/>
    </row>
    <row r="6221">
      <c r="A6221" s="78"/>
      <c r="B6221" s="78"/>
      <c r="C6221" s="78"/>
      <c r="D6221" s="78"/>
      <c r="E6221" s="78"/>
      <c r="F6221" s="78"/>
      <c r="P6221" s="25"/>
      <c r="AB6221" s="191"/>
    </row>
    <row r="6222">
      <c r="A6222" s="78"/>
      <c r="B6222" s="78"/>
      <c r="C6222" s="78"/>
      <c r="D6222" s="78"/>
      <c r="E6222" s="78"/>
      <c r="F6222" s="78"/>
      <c r="H6222" s="78"/>
      <c r="I6222" s="78"/>
      <c r="P6222" s="25"/>
      <c r="AB6222" s="191"/>
    </row>
    <row r="6223">
      <c r="A6223" s="78"/>
      <c r="B6223" s="78"/>
      <c r="C6223" s="78"/>
      <c r="D6223" s="78"/>
      <c r="E6223" s="78"/>
      <c r="F6223" s="78"/>
      <c r="P6223" s="25"/>
      <c r="AB6223" s="191"/>
    </row>
    <row r="6224">
      <c r="A6224" s="78"/>
      <c r="B6224" s="78"/>
      <c r="C6224" s="78"/>
      <c r="D6224" s="78"/>
      <c r="E6224" s="78"/>
      <c r="F6224" s="78"/>
      <c r="P6224" s="25"/>
      <c r="AB6224" s="191"/>
    </row>
    <row r="6225">
      <c r="A6225" s="78"/>
      <c r="B6225" s="78"/>
      <c r="C6225" s="78"/>
      <c r="D6225" s="78"/>
      <c r="E6225" s="78"/>
      <c r="F6225" s="78"/>
      <c r="H6225" s="78"/>
      <c r="I6225" s="78"/>
      <c r="K6225" s="78"/>
      <c r="P6225" s="25"/>
      <c r="AB6225" s="191"/>
    </row>
    <row r="6226">
      <c r="A6226" s="78"/>
      <c r="B6226" s="78"/>
      <c r="C6226" s="78"/>
      <c r="D6226" s="78"/>
      <c r="E6226" s="78"/>
      <c r="F6226" s="78"/>
      <c r="P6226" s="25"/>
      <c r="AB6226" s="191"/>
    </row>
    <row r="6227">
      <c r="A6227" s="78"/>
      <c r="B6227" s="78"/>
      <c r="C6227" s="78"/>
      <c r="D6227" s="78"/>
      <c r="E6227" s="78"/>
      <c r="F6227" s="78"/>
      <c r="P6227" s="25"/>
      <c r="AB6227" s="191"/>
    </row>
    <row r="6228">
      <c r="A6228" s="78"/>
      <c r="B6228" s="78"/>
      <c r="C6228" s="78"/>
      <c r="D6228" s="78"/>
      <c r="E6228" s="78"/>
      <c r="F6228" s="78"/>
      <c r="H6228" s="78"/>
      <c r="I6228" s="78"/>
      <c r="K6228" s="78"/>
      <c r="P6228" s="25"/>
      <c r="AB6228" s="191"/>
    </row>
    <row r="6229">
      <c r="A6229" s="78"/>
      <c r="B6229" s="78"/>
      <c r="C6229" s="78"/>
      <c r="D6229" s="78"/>
      <c r="E6229" s="78"/>
      <c r="F6229" s="78"/>
      <c r="P6229" s="25"/>
      <c r="AB6229" s="191"/>
    </row>
    <row r="6230">
      <c r="A6230" s="78"/>
      <c r="B6230" s="78"/>
      <c r="C6230" s="78"/>
      <c r="D6230" s="78"/>
      <c r="E6230" s="78"/>
      <c r="F6230" s="78"/>
      <c r="P6230" s="25"/>
      <c r="AB6230" s="191"/>
    </row>
    <row r="6231">
      <c r="A6231" s="78"/>
      <c r="B6231" s="78"/>
      <c r="C6231" s="78"/>
      <c r="D6231" s="78"/>
      <c r="E6231" s="78"/>
      <c r="F6231" s="78"/>
      <c r="P6231" s="25"/>
      <c r="AB6231" s="191"/>
    </row>
    <row r="6232">
      <c r="A6232" s="78"/>
      <c r="B6232" s="78"/>
      <c r="C6232" s="78"/>
      <c r="D6232" s="78"/>
      <c r="E6232" s="78"/>
      <c r="F6232" s="78"/>
      <c r="H6232" s="78"/>
      <c r="I6232" s="78"/>
      <c r="K6232" s="78"/>
      <c r="P6232" s="25"/>
      <c r="AB6232" s="191"/>
    </row>
    <row r="6233">
      <c r="A6233" s="78"/>
      <c r="B6233" s="78"/>
      <c r="C6233" s="78"/>
      <c r="D6233" s="78"/>
      <c r="E6233" s="78"/>
      <c r="F6233" s="78"/>
      <c r="H6233" s="78"/>
      <c r="I6233" s="78"/>
      <c r="K6233" s="78"/>
      <c r="P6233" s="25"/>
      <c r="AB6233" s="191"/>
    </row>
    <row r="6234">
      <c r="A6234" s="78"/>
      <c r="B6234" s="78"/>
      <c r="C6234" s="78"/>
      <c r="D6234" s="78"/>
      <c r="E6234" s="78"/>
      <c r="F6234" s="78"/>
      <c r="P6234" s="25"/>
      <c r="AB6234" s="191"/>
    </row>
    <row r="6235">
      <c r="A6235" s="78"/>
      <c r="B6235" s="78"/>
      <c r="C6235" s="78"/>
      <c r="D6235" s="78"/>
      <c r="E6235" s="78"/>
      <c r="F6235" s="78"/>
      <c r="H6235" s="78"/>
      <c r="I6235" s="78"/>
      <c r="K6235" s="78"/>
      <c r="P6235" s="25"/>
      <c r="AB6235" s="191"/>
    </row>
    <row r="6236">
      <c r="A6236" s="78"/>
      <c r="B6236" s="78"/>
      <c r="C6236" s="78"/>
      <c r="D6236" s="78"/>
      <c r="E6236" s="78"/>
      <c r="F6236" s="78"/>
      <c r="H6236" s="78"/>
      <c r="I6236" s="78"/>
      <c r="K6236" s="78"/>
      <c r="P6236" s="25"/>
      <c r="AB6236" s="191"/>
    </row>
    <row r="6237">
      <c r="A6237" s="78"/>
      <c r="B6237" s="78"/>
      <c r="C6237" s="78"/>
      <c r="D6237" s="78"/>
      <c r="E6237" s="78"/>
      <c r="F6237" s="78"/>
      <c r="P6237" s="25"/>
      <c r="AB6237" s="191"/>
    </row>
    <row r="6238">
      <c r="A6238" s="78"/>
      <c r="B6238" s="78"/>
      <c r="C6238" s="78"/>
      <c r="D6238" s="78"/>
      <c r="E6238" s="78"/>
      <c r="F6238" s="78"/>
      <c r="P6238" s="25"/>
      <c r="AB6238" s="191"/>
    </row>
    <row r="6239">
      <c r="A6239" s="78"/>
      <c r="B6239" s="78"/>
      <c r="C6239" s="78"/>
      <c r="D6239" s="78"/>
      <c r="E6239" s="78"/>
      <c r="F6239" s="78"/>
      <c r="H6239" s="78"/>
      <c r="I6239" s="78"/>
      <c r="K6239" s="78"/>
      <c r="P6239" s="25"/>
      <c r="AB6239" s="191"/>
    </row>
    <row r="6240">
      <c r="A6240" s="78"/>
      <c r="B6240" s="78"/>
      <c r="C6240" s="78"/>
      <c r="D6240" s="78"/>
      <c r="E6240" s="78"/>
      <c r="F6240" s="78"/>
      <c r="P6240" s="25"/>
      <c r="AB6240" s="191"/>
    </row>
    <row r="6241">
      <c r="A6241" s="78"/>
      <c r="B6241" s="78"/>
      <c r="C6241" s="78"/>
      <c r="D6241" s="78"/>
      <c r="E6241" s="78"/>
      <c r="F6241" s="78"/>
      <c r="P6241" s="25"/>
      <c r="AB6241" s="191"/>
    </row>
    <row r="6242">
      <c r="A6242" s="78"/>
      <c r="B6242" s="78"/>
      <c r="C6242" s="78"/>
      <c r="D6242" s="78"/>
      <c r="E6242" s="78"/>
      <c r="F6242" s="78"/>
      <c r="H6242" s="78"/>
      <c r="I6242" s="78"/>
      <c r="K6242" s="78"/>
      <c r="P6242" s="25"/>
      <c r="AB6242" s="191"/>
    </row>
    <row r="6243">
      <c r="A6243" s="78"/>
      <c r="B6243" s="78"/>
      <c r="C6243" s="78"/>
      <c r="D6243" s="78"/>
      <c r="E6243" s="78"/>
      <c r="F6243" s="78"/>
      <c r="H6243" s="78"/>
      <c r="I6243" s="78"/>
      <c r="K6243" s="78"/>
      <c r="P6243" s="25"/>
      <c r="AB6243" s="191"/>
    </row>
    <row r="6244">
      <c r="A6244" s="78"/>
      <c r="B6244" s="78"/>
      <c r="C6244" s="78"/>
      <c r="D6244" s="78"/>
      <c r="E6244" s="78"/>
      <c r="F6244" s="78"/>
      <c r="P6244" s="25"/>
      <c r="AB6244" s="191"/>
    </row>
    <row r="6245">
      <c r="A6245" s="78"/>
      <c r="B6245" s="78"/>
      <c r="C6245" s="78"/>
      <c r="D6245" s="78"/>
      <c r="E6245" s="78"/>
      <c r="F6245" s="78"/>
      <c r="H6245" s="78"/>
      <c r="I6245" s="78"/>
      <c r="K6245" s="78"/>
      <c r="P6245" s="25"/>
      <c r="AB6245" s="191"/>
    </row>
    <row r="6246">
      <c r="A6246" s="78"/>
      <c r="B6246" s="78"/>
      <c r="C6246" s="78"/>
      <c r="D6246" s="78"/>
      <c r="E6246" s="78"/>
      <c r="F6246" s="78"/>
      <c r="P6246" s="25"/>
      <c r="AB6246" s="191"/>
    </row>
    <row r="6247">
      <c r="A6247" s="78"/>
      <c r="B6247" s="78"/>
      <c r="C6247" s="78"/>
      <c r="D6247" s="78"/>
      <c r="E6247" s="78"/>
      <c r="F6247" s="78"/>
      <c r="P6247" s="25"/>
      <c r="AB6247" s="191"/>
    </row>
    <row r="6248">
      <c r="A6248" s="78"/>
      <c r="B6248" s="78"/>
      <c r="C6248" s="78"/>
      <c r="D6248" s="78"/>
      <c r="E6248" s="78"/>
      <c r="F6248" s="78"/>
      <c r="P6248" s="25"/>
      <c r="AB6248" s="191"/>
    </row>
    <row r="6249">
      <c r="A6249" s="78"/>
      <c r="B6249" s="78"/>
      <c r="C6249" s="78"/>
      <c r="D6249" s="78"/>
      <c r="E6249" s="78"/>
      <c r="F6249" s="78"/>
      <c r="H6249" s="78"/>
      <c r="I6249" s="78"/>
      <c r="K6249" s="78"/>
      <c r="P6249" s="25"/>
      <c r="AB6249" s="191"/>
    </row>
    <row r="6250">
      <c r="A6250" s="78"/>
      <c r="B6250" s="78"/>
      <c r="C6250" s="78"/>
      <c r="D6250" s="78"/>
      <c r="E6250" s="78"/>
      <c r="F6250" s="78"/>
      <c r="H6250" s="78"/>
      <c r="I6250" s="78"/>
      <c r="K6250" s="78"/>
      <c r="P6250" s="25"/>
      <c r="AB6250" s="191"/>
    </row>
    <row r="6251">
      <c r="A6251" s="78"/>
      <c r="B6251" s="78"/>
      <c r="C6251" s="78"/>
      <c r="D6251" s="78"/>
      <c r="E6251" s="78"/>
      <c r="F6251" s="78"/>
      <c r="P6251" s="25"/>
      <c r="AB6251" s="191"/>
    </row>
    <row r="6252">
      <c r="A6252" s="78"/>
      <c r="B6252" s="78"/>
      <c r="C6252" s="78"/>
      <c r="D6252" s="78"/>
      <c r="E6252" s="78"/>
      <c r="F6252" s="78"/>
      <c r="P6252" s="25"/>
      <c r="AB6252" s="191"/>
    </row>
    <row r="6253">
      <c r="A6253" s="78"/>
      <c r="B6253" s="78"/>
      <c r="C6253" s="78"/>
      <c r="D6253" s="78"/>
      <c r="E6253" s="78"/>
      <c r="F6253" s="78"/>
      <c r="H6253" s="78"/>
      <c r="I6253" s="78"/>
      <c r="K6253" s="78"/>
      <c r="P6253" s="25"/>
      <c r="AB6253" s="191"/>
    </row>
    <row r="6254">
      <c r="A6254" s="78"/>
      <c r="B6254" s="78"/>
      <c r="C6254" s="78"/>
      <c r="D6254" s="78"/>
      <c r="E6254" s="78"/>
      <c r="F6254" s="78"/>
      <c r="P6254" s="25"/>
      <c r="AB6254" s="191"/>
    </row>
    <row r="6255">
      <c r="A6255" s="78"/>
      <c r="B6255" s="78"/>
      <c r="C6255" s="78"/>
      <c r="D6255" s="78"/>
      <c r="E6255" s="78"/>
      <c r="F6255" s="78"/>
      <c r="H6255" s="78"/>
      <c r="I6255" s="78"/>
      <c r="P6255" s="25"/>
      <c r="AB6255" s="191"/>
    </row>
    <row r="6256">
      <c r="A6256" s="78"/>
      <c r="B6256" s="78"/>
      <c r="C6256" s="78"/>
      <c r="D6256" s="78"/>
      <c r="E6256" s="78"/>
      <c r="F6256" s="78"/>
      <c r="P6256" s="25"/>
      <c r="AB6256" s="191"/>
    </row>
    <row r="6257">
      <c r="A6257" s="78"/>
      <c r="B6257" s="78"/>
      <c r="C6257" s="78"/>
      <c r="D6257" s="78"/>
      <c r="E6257" s="78"/>
      <c r="F6257" s="78"/>
      <c r="P6257" s="25"/>
      <c r="AB6257" s="191"/>
    </row>
    <row r="6258">
      <c r="A6258" s="78"/>
      <c r="B6258" s="78"/>
      <c r="C6258" s="78"/>
      <c r="D6258" s="78"/>
      <c r="E6258" s="78"/>
      <c r="F6258" s="78"/>
      <c r="P6258" s="25"/>
      <c r="AB6258" s="191"/>
    </row>
    <row r="6259">
      <c r="A6259" s="78"/>
      <c r="B6259" s="78"/>
      <c r="C6259" s="78"/>
      <c r="D6259" s="78"/>
      <c r="E6259" s="78"/>
      <c r="F6259" s="78"/>
      <c r="H6259" s="78"/>
      <c r="I6259" s="78"/>
      <c r="K6259" s="78"/>
      <c r="P6259" s="25"/>
      <c r="AB6259" s="191"/>
    </row>
    <row r="6260">
      <c r="A6260" s="78"/>
      <c r="B6260" s="78"/>
      <c r="C6260" s="78"/>
      <c r="D6260" s="78"/>
      <c r="E6260" s="78"/>
      <c r="F6260" s="78"/>
      <c r="P6260" s="25"/>
      <c r="AB6260" s="191"/>
    </row>
    <row r="6261">
      <c r="A6261" s="78"/>
      <c r="B6261" s="78"/>
      <c r="C6261" s="78"/>
      <c r="D6261" s="78"/>
      <c r="E6261" s="78"/>
      <c r="F6261" s="78"/>
      <c r="P6261" s="25"/>
      <c r="AB6261" s="191"/>
    </row>
    <row r="6262">
      <c r="A6262" s="78"/>
      <c r="B6262" s="78"/>
      <c r="C6262" s="78"/>
      <c r="D6262" s="78"/>
      <c r="E6262" s="78"/>
      <c r="F6262" s="78"/>
      <c r="P6262" s="25"/>
      <c r="AB6262" s="191"/>
    </row>
    <row r="6263">
      <c r="A6263" s="78"/>
      <c r="B6263" s="78"/>
      <c r="C6263" s="78"/>
      <c r="D6263" s="78"/>
      <c r="E6263" s="78"/>
      <c r="F6263" s="78"/>
      <c r="P6263" s="25"/>
      <c r="AB6263" s="191"/>
    </row>
    <row r="6264">
      <c r="A6264" s="78"/>
      <c r="B6264" s="78"/>
      <c r="C6264" s="78"/>
      <c r="D6264" s="78"/>
      <c r="E6264" s="78"/>
      <c r="F6264" s="78"/>
      <c r="H6264" s="78"/>
      <c r="I6264" s="78"/>
      <c r="K6264" s="78"/>
      <c r="P6264" s="25"/>
      <c r="AB6264" s="191"/>
    </row>
    <row r="6265">
      <c r="A6265" s="78"/>
      <c r="B6265" s="78"/>
      <c r="C6265" s="78"/>
      <c r="D6265" s="78"/>
      <c r="E6265" s="78"/>
      <c r="F6265" s="78"/>
      <c r="P6265" s="25"/>
      <c r="AB6265" s="191"/>
    </row>
    <row r="6266">
      <c r="A6266" s="78"/>
      <c r="B6266" s="78"/>
      <c r="C6266" s="78"/>
      <c r="D6266" s="78"/>
      <c r="E6266" s="78"/>
      <c r="F6266" s="78"/>
      <c r="P6266" s="25"/>
      <c r="AB6266" s="191"/>
    </row>
    <row r="6267">
      <c r="A6267" s="78"/>
      <c r="B6267" s="78"/>
      <c r="C6267" s="78"/>
      <c r="D6267" s="78"/>
      <c r="E6267" s="78"/>
      <c r="F6267" s="78"/>
      <c r="H6267" s="78"/>
      <c r="I6267" s="78"/>
      <c r="K6267" s="78"/>
      <c r="P6267" s="25"/>
      <c r="AB6267" s="191"/>
    </row>
    <row r="6268">
      <c r="A6268" s="78"/>
      <c r="B6268" s="78"/>
      <c r="C6268" s="78"/>
      <c r="D6268" s="78"/>
      <c r="E6268" s="78"/>
      <c r="F6268" s="78"/>
      <c r="P6268" s="25"/>
      <c r="AB6268" s="191"/>
    </row>
    <row r="6269">
      <c r="A6269" s="78"/>
      <c r="B6269" s="78"/>
      <c r="C6269" s="78"/>
      <c r="D6269" s="78"/>
      <c r="E6269" s="78"/>
      <c r="F6269" s="78"/>
      <c r="H6269" s="78"/>
      <c r="I6269" s="78"/>
      <c r="P6269" s="25"/>
      <c r="AB6269" s="191"/>
    </row>
    <row r="6270">
      <c r="A6270" s="78"/>
      <c r="B6270" s="78"/>
      <c r="C6270" s="78"/>
      <c r="D6270" s="78"/>
      <c r="E6270" s="78"/>
      <c r="F6270" s="78"/>
      <c r="H6270" s="78"/>
      <c r="I6270" s="78"/>
      <c r="K6270" s="78"/>
      <c r="P6270" s="25"/>
      <c r="AB6270" s="191"/>
    </row>
    <row r="6271">
      <c r="A6271" s="78"/>
      <c r="B6271" s="78"/>
      <c r="C6271" s="78"/>
      <c r="D6271" s="78"/>
      <c r="E6271" s="78"/>
      <c r="F6271" s="78"/>
      <c r="P6271" s="25"/>
      <c r="AB6271" s="191"/>
    </row>
    <row r="6272">
      <c r="A6272" s="78"/>
      <c r="B6272" s="78"/>
      <c r="C6272" s="78"/>
      <c r="D6272" s="78"/>
      <c r="E6272" s="78"/>
      <c r="F6272" s="78"/>
      <c r="H6272" s="78"/>
      <c r="I6272" s="78"/>
      <c r="K6272" s="78"/>
      <c r="P6272" s="25"/>
      <c r="AB6272" s="191"/>
    </row>
    <row r="6273">
      <c r="A6273" s="78"/>
      <c r="B6273" s="78"/>
      <c r="C6273" s="78"/>
      <c r="D6273" s="78"/>
      <c r="E6273" s="78"/>
      <c r="F6273" s="78"/>
      <c r="H6273" s="78"/>
      <c r="L6273" s="78"/>
      <c r="P6273" s="25"/>
      <c r="AB6273" s="191"/>
    </row>
    <row r="6274">
      <c r="A6274" s="78"/>
      <c r="B6274" s="78"/>
      <c r="C6274" s="78"/>
      <c r="D6274" s="78"/>
      <c r="E6274" s="78"/>
      <c r="F6274" s="78"/>
      <c r="P6274" s="25"/>
      <c r="AB6274" s="191"/>
    </row>
    <row r="6275">
      <c r="A6275" s="78"/>
      <c r="B6275" s="78"/>
      <c r="C6275" s="78"/>
      <c r="D6275" s="78"/>
      <c r="E6275" s="78"/>
      <c r="F6275" s="78"/>
      <c r="H6275" s="78"/>
      <c r="L6275" s="78"/>
      <c r="P6275" s="25"/>
      <c r="AB6275" s="191"/>
    </row>
    <row r="6276">
      <c r="A6276" s="78"/>
      <c r="B6276" s="78"/>
      <c r="C6276" s="78"/>
      <c r="D6276" s="78"/>
      <c r="E6276" s="78"/>
      <c r="F6276" s="78"/>
      <c r="H6276" s="78"/>
      <c r="L6276" s="78"/>
      <c r="P6276" s="25"/>
      <c r="AB6276" s="191"/>
    </row>
    <row r="6277">
      <c r="A6277" s="78"/>
      <c r="B6277" s="78"/>
      <c r="C6277" s="78"/>
      <c r="D6277" s="78"/>
      <c r="E6277" s="78"/>
      <c r="F6277" s="78"/>
      <c r="P6277" s="25"/>
      <c r="AB6277" s="191"/>
    </row>
    <row r="6278">
      <c r="A6278" s="78"/>
      <c r="B6278" s="78"/>
      <c r="C6278" s="78"/>
      <c r="D6278" s="78"/>
      <c r="E6278" s="78"/>
      <c r="F6278" s="78"/>
      <c r="P6278" s="25"/>
      <c r="AB6278" s="191"/>
    </row>
    <row r="6279">
      <c r="A6279" s="78"/>
      <c r="B6279" s="78"/>
      <c r="C6279" s="78"/>
      <c r="D6279" s="78"/>
      <c r="E6279" s="78"/>
      <c r="F6279" s="78"/>
      <c r="H6279" s="78"/>
      <c r="L6279" s="78"/>
      <c r="P6279" s="25"/>
      <c r="AB6279" s="191"/>
    </row>
    <row r="6280">
      <c r="A6280" s="78"/>
      <c r="B6280" s="78"/>
      <c r="C6280" s="78"/>
      <c r="D6280" s="78"/>
      <c r="E6280" s="78"/>
      <c r="F6280" s="78"/>
      <c r="P6280" s="25"/>
      <c r="AB6280" s="191"/>
    </row>
    <row r="6281">
      <c r="A6281" s="78"/>
      <c r="B6281" s="78"/>
      <c r="C6281" s="78"/>
      <c r="D6281" s="78"/>
      <c r="E6281" s="78"/>
      <c r="F6281" s="78"/>
      <c r="H6281" s="78"/>
      <c r="L6281" s="78"/>
      <c r="P6281" s="25"/>
      <c r="AB6281" s="191"/>
    </row>
    <row r="6282">
      <c r="A6282" s="78"/>
      <c r="B6282" s="78"/>
      <c r="C6282" s="78"/>
      <c r="D6282" s="78"/>
      <c r="E6282" s="78"/>
      <c r="F6282" s="78"/>
      <c r="H6282" s="78"/>
      <c r="L6282" s="78"/>
      <c r="P6282" s="25"/>
      <c r="AB6282" s="191"/>
    </row>
    <row r="6283">
      <c r="A6283" s="78"/>
      <c r="B6283" s="78"/>
      <c r="C6283" s="78"/>
      <c r="D6283" s="78"/>
      <c r="E6283" s="78"/>
      <c r="F6283" s="78"/>
      <c r="P6283" s="25"/>
      <c r="AB6283" s="191"/>
    </row>
    <row r="6284">
      <c r="A6284" s="78"/>
      <c r="B6284" s="78"/>
      <c r="C6284" s="78"/>
      <c r="D6284" s="78"/>
      <c r="E6284" s="78"/>
      <c r="F6284" s="78"/>
      <c r="H6284" s="78"/>
      <c r="L6284" s="78"/>
      <c r="P6284" s="25"/>
      <c r="AB6284" s="191"/>
    </row>
    <row r="6285">
      <c r="A6285" s="78"/>
      <c r="B6285" s="78"/>
      <c r="C6285" s="78"/>
      <c r="D6285" s="78"/>
      <c r="E6285" s="78"/>
      <c r="F6285" s="78"/>
      <c r="P6285" s="25"/>
      <c r="AB6285" s="191"/>
    </row>
    <row r="6286">
      <c r="A6286" s="78"/>
      <c r="B6286" s="78"/>
      <c r="C6286" s="78"/>
      <c r="D6286" s="78"/>
      <c r="E6286" s="78"/>
      <c r="F6286" s="78"/>
      <c r="H6286" s="78"/>
      <c r="L6286" s="78"/>
      <c r="P6286" s="25"/>
      <c r="AB6286" s="191"/>
    </row>
    <row r="6287">
      <c r="A6287" s="78"/>
      <c r="B6287" s="78"/>
      <c r="C6287" s="78"/>
      <c r="D6287" s="78"/>
      <c r="E6287" s="78"/>
      <c r="F6287" s="78"/>
      <c r="H6287" s="78"/>
      <c r="L6287" s="78"/>
      <c r="P6287" s="25"/>
      <c r="AB6287" s="191"/>
    </row>
    <row r="6288">
      <c r="A6288" s="78"/>
      <c r="B6288" s="78"/>
      <c r="C6288" s="78"/>
      <c r="D6288" s="78"/>
      <c r="E6288" s="78"/>
      <c r="F6288" s="78"/>
      <c r="H6288" s="78"/>
      <c r="L6288" s="78"/>
      <c r="P6288" s="25"/>
      <c r="AB6288" s="191"/>
    </row>
    <row r="6289">
      <c r="A6289" s="78"/>
      <c r="B6289" s="78"/>
      <c r="C6289" s="78"/>
      <c r="D6289" s="78"/>
      <c r="E6289" s="78"/>
      <c r="F6289" s="78"/>
      <c r="H6289" s="78"/>
      <c r="L6289" s="78"/>
      <c r="P6289" s="25"/>
      <c r="AB6289" s="191"/>
    </row>
    <row r="6290">
      <c r="A6290" s="78"/>
      <c r="B6290" s="78"/>
      <c r="C6290" s="78"/>
      <c r="D6290" s="78"/>
      <c r="E6290" s="78"/>
      <c r="F6290" s="78"/>
      <c r="H6290" s="78"/>
      <c r="L6290" s="78"/>
      <c r="P6290" s="25"/>
      <c r="AB6290" s="191"/>
    </row>
    <row r="6291">
      <c r="A6291" s="78"/>
      <c r="B6291" s="78"/>
      <c r="C6291" s="78"/>
      <c r="D6291" s="78"/>
      <c r="E6291" s="78"/>
      <c r="F6291" s="78"/>
      <c r="H6291" s="78"/>
      <c r="L6291" s="78"/>
      <c r="P6291" s="25"/>
      <c r="AB6291" s="191"/>
    </row>
    <row r="6292">
      <c r="A6292" s="78"/>
      <c r="B6292" s="78"/>
      <c r="C6292" s="78"/>
      <c r="D6292" s="78"/>
      <c r="E6292" s="78"/>
      <c r="F6292" s="78"/>
      <c r="H6292" s="78"/>
      <c r="L6292" s="78"/>
      <c r="P6292" s="25"/>
      <c r="AB6292" s="191"/>
    </row>
    <row r="6293">
      <c r="A6293" s="78"/>
      <c r="B6293" s="78"/>
      <c r="C6293" s="78"/>
      <c r="D6293" s="78"/>
      <c r="E6293" s="78"/>
      <c r="F6293" s="78"/>
      <c r="H6293" s="78"/>
      <c r="L6293" s="78"/>
      <c r="P6293" s="25"/>
      <c r="AB6293" s="191"/>
    </row>
    <row r="6294">
      <c r="A6294" s="78"/>
      <c r="B6294" s="78"/>
      <c r="C6294" s="78"/>
      <c r="D6294" s="78"/>
      <c r="E6294" s="78"/>
      <c r="F6294" s="78"/>
      <c r="H6294" s="78"/>
      <c r="L6294" s="78"/>
      <c r="P6294" s="25"/>
      <c r="AB6294" s="191"/>
    </row>
    <row r="6295">
      <c r="A6295" s="78"/>
      <c r="B6295" s="78"/>
      <c r="C6295" s="78"/>
      <c r="D6295" s="78"/>
      <c r="E6295" s="78"/>
      <c r="F6295" s="78"/>
      <c r="H6295" s="78"/>
      <c r="L6295" s="78"/>
      <c r="P6295" s="25"/>
      <c r="AB6295" s="191"/>
    </row>
    <row r="6296">
      <c r="A6296" s="78"/>
      <c r="B6296" s="78"/>
      <c r="C6296" s="78"/>
      <c r="D6296" s="78"/>
      <c r="E6296" s="78"/>
      <c r="F6296" s="78"/>
      <c r="H6296" s="78"/>
      <c r="L6296" s="78"/>
      <c r="P6296" s="25"/>
      <c r="AB6296" s="191"/>
    </row>
    <row r="6297">
      <c r="A6297" s="78"/>
      <c r="B6297" s="78"/>
      <c r="C6297" s="78"/>
      <c r="D6297" s="78"/>
      <c r="E6297" s="78"/>
      <c r="F6297" s="78"/>
      <c r="H6297" s="78"/>
      <c r="L6297" s="78"/>
      <c r="P6297" s="25"/>
      <c r="AB6297" s="191"/>
    </row>
    <row r="6298">
      <c r="A6298" s="78"/>
      <c r="B6298" s="78"/>
      <c r="C6298" s="78"/>
      <c r="D6298" s="78"/>
      <c r="E6298" s="78"/>
      <c r="F6298" s="78"/>
      <c r="H6298" s="78"/>
      <c r="I6298" s="78"/>
      <c r="K6298" s="78"/>
      <c r="P6298" s="25"/>
      <c r="AB6298" s="191"/>
    </row>
    <row r="6299">
      <c r="A6299" s="78"/>
      <c r="B6299" s="78"/>
      <c r="C6299" s="78"/>
      <c r="D6299" s="78"/>
      <c r="E6299" s="78"/>
      <c r="F6299" s="78"/>
      <c r="H6299" s="78"/>
      <c r="L6299" s="78"/>
      <c r="P6299" s="25"/>
      <c r="AB6299" s="191"/>
    </row>
    <row r="6300">
      <c r="A6300" s="78"/>
      <c r="B6300" s="78"/>
      <c r="C6300" s="78"/>
      <c r="D6300" s="78"/>
      <c r="E6300" s="78"/>
      <c r="F6300" s="78"/>
      <c r="H6300" s="78"/>
      <c r="L6300" s="78"/>
      <c r="P6300" s="25"/>
      <c r="AB6300" s="191"/>
    </row>
    <row r="6301">
      <c r="A6301" s="78"/>
      <c r="B6301" s="78"/>
      <c r="C6301" s="78"/>
      <c r="D6301" s="78"/>
      <c r="E6301" s="78"/>
      <c r="F6301" s="78"/>
      <c r="H6301" s="78"/>
      <c r="L6301" s="78"/>
      <c r="P6301" s="25"/>
      <c r="AB6301" s="191"/>
    </row>
    <row r="6302">
      <c r="A6302" s="78"/>
      <c r="B6302" s="78"/>
      <c r="C6302" s="78"/>
      <c r="D6302" s="78"/>
      <c r="E6302" s="78"/>
      <c r="F6302" s="78"/>
      <c r="H6302" s="78"/>
      <c r="L6302" s="78"/>
      <c r="P6302" s="25"/>
      <c r="AB6302" s="191"/>
    </row>
    <row r="6303">
      <c r="A6303" s="78"/>
      <c r="B6303" s="78"/>
      <c r="C6303" s="78"/>
      <c r="D6303" s="78"/>
      <c r="E6303" s="78"/>
      <c r="F6303" s="78"/>
      <c r="H6303" s="78"/>
      <c r="L6303" s="78"/>
      <c r="P6303" s="25"/>
      <c r="AB6303" s="191"/>
    </row>
    <row r="6304">
      <c r="A6304" s="78"/>
      <c r="B6304" s="78"/>
      <c r="C6304" s="78"/>
      <c r="D6304" s="78"/>
      <c r="E6304" s="78"/>
      <c r="F6304" s="78"/>
      <c r="H6304" s="78"/>
      <c r="L6304" s="78"/>
      <c r="P6304" s="25"/>
      <c r="AB6304" s="191"/>
    </row>
    <row r="6305">
      <c r="A6305" s="78"/>
      <c r="B6305" s="78"/>
      <c r="C6305" s="78"/>
      <c r="D6305" s="78"/>
      <c r="E6305" s="78"/>
      <c r="F6305" s="78"/>
      <c r="H6305" s="78"/>
      <c r="L6305" s="78"/>
      <c r="P6305" s="25"/>
      <c r="AB6305" s="191"/>
    </row>
    <row r="6306">
      <c r="A6306" s="78"/>
      <c r="B6306" s="78"/>
      <c r="C6306" s="78"/>
      <c r="D6306" s="78"/>
      <c r="E6306" s="78"/>
      <c r="F6306" s="78"/>
      <c r="H6306" s="78"/>
      <c r="L6306" s="78"/>
      <c r="P6306" s="25"/>
      <c r="AB6306" s="191"/>
    </row>
    <row r="6307">
      <c r="A6307" s="78"/>
      <c r="B6307" s="78"/>
      <c r="C6307" s="78"/>
      <c r="D6307" s="78"/>
      <c r="E6307" s="78"/>
      <c r="F6307" s="78"/>
      <c r="H6307" s="78"/>
      <c r="L6307" s="78"/>
      <c r="P6307" s="25"/>
      <c r="AB6307" s="191"/>
    </row>
    <row r="6308">
      <c r="A6308" s="78"/>
      <c r="B6308" s="78"/>
      <c r="C6308" s="78"/>
      <c r="D6308" s="78"/>
      <c r="E6308" s="78"/>
      <c r="F6308" s="78"/>
      <c r="H6308" s="78"/>
      <c r="L6308" s="78"/>
      <c r="P6308" s="25"/>
      <c r="AB6308" s="191"/>
    </row>
    <row r="6309">
      <c r="A6309" s="78"/>
      <c r="B6309" s="78"/>
      <c r="C6309" s="78"/>
      <c r="D6309" s="78"/>
      <c r="E6309" s="78"/>
      <c r="F6309" s="78"/>
      <c r="H6309" s="78"/>
      <c r="L6309" s="78"/>
      <c r="P6309" s="25"/>
      <c r="AB6309" s="191"/>
    </row>
    <row r="6310">
      <c r="A6310" s="78"/>
      <c r="B6310" s="78"/>
      <c r="C6310" s="78"/>
      <c r="D6310" s="78"/>
      <c r="E6310" s="78"/>
      <c r="F6310" s="78"/>
      <c r="P6310" s="25"/>
      <c r="AB6310" s="191"/>
    </row>
    <row r="6311">
      <c r="A6311" s="78"/>
      <c r="B6311" s="78"/>
      <c r="C6311" s="78"/>
      <c r="D6311" s="78"/>
      <c r="E6311" s="78"/>
      <c r="F6311" s="78"/>
      <c r="H6311" s="78"/>
      <c r="L6311" s="78"/>
      <c r="P6311" s="25"/>
      <c r="AB6311" s="191"/>
    </row>
    <row r="6312">
      <c r="A6312" s="78"/>
      <c r="B6312" s="78"/>
      <c r="C6312" s="78"/>
      <c r="D6312" s="78"/>
      <c r="E6312" s="78"/>
      <c r="F6312" s="78"/>
      <c r="H6312" s="78"/>
      <c r="L6312" s="78"/>
      <c r="P6312" s="25"/>
      <c r="AB6312" s="191"/>
    </row>
    <row r="6313">
      <c r="A6313" s="78"/>
      <c r="B6313" s="78"/>
      <c r="C6313" s="78"/>
      <c r="D6313" s="78"/>
      <c r="E6313" s="78"/>
      <c r="F6313" s="78"/>
      <c r="H6313" s="78"/>
      <c r="L6313" s="78"/>
      <c r="P6313" s="25"/>
      <c r="AB6313" s="191"/>
    </row>
    <row r="6314">
      <c r="A6314" s="78"/>
      <c r="B6314" s="78"/>
      <c r="C6314" s="78"/>
      <c r="D6314" s="78"/>
      <c r="E6314" s="78"/>
      <c r="F6314" s="78"/>
      <c r="H6314" s="78"/>
      <c r="L6314" s="78"/>
      <c r="P6314" s="25"/>
      <c r="AB6314" s="191"/>
    </row>
    <row r="6315">
      <c r="A6315" s="78"/>
      <c r="B6315" s="78"/>
      <c r="C6315" s="78"/>
      <c r="D6315" s="78"/>
      <c r="E6315" s="78"/>
      <c r="F6315" s="78"/>
      <c r="H6315" s="78"/>
      <c r="L6315" s="78"/>
      <c r="P6315" s="25"/>
      <c r="AB6315" s="191"/>
    </row>
    <row r="6316">
      <c r="A6316" s="78"/>
      <c r="B6316" s="78"/>
      <c r="C6316" s="78"/>
      <c r="D6316" s="78"/>
      <c r="E6316" s="78"/>
      <c r="F6316" s="78"/>
      <c r="H6316" s="78"/>
      <c r="L6316" s="78"/>
      <c r="P6316" s="25"/>
      <c r="AB6316" s="191"/>
    </row>
    <row r="6317">
      <c r="A6317" s="78"/>
      <c r="B6317" s="78"/>
      <c r="C6317" s="78"/>
      <c r="D6317" s="78"/>
      <c r="E6317" s="78"/>
      <c r="F6317" s="78"/>
      <c r="H6317" s="78"/>
      <c r="L6317" s="78"/>
      <c r="P6317" s="25"/>
      <c r="AB6317" s="191"/>
    </row>
    <row r="6318">
      <c r="A6318" s="78"/>
      <c r="B6318" s="78"/>
      <c r="C6318" s="78"/>
      <c r="D6318" s="78"/>
      <c r="E6318" s="78"/>
      <c r="F6318" s="78"/>
      <c r="H6318" s="78"/>
      <c r="L6318" s="78"/>
      <c r="P6318" s="25"/>
      <c r="AB6318" s="191"/>
    </row>
    <row r="6319">
      <c r="A6319" s="78"/>
      <c r="B6319" s="78"/>
      <c r="C6319" s="78"/>
      <c r="D6319" s="78"/>
      <c r="E6319" s="78"/>
      <c r="F6319" s="78"/>
      <c r="H6319" s="78"/>
      <c r="L6319" s="78"/>
      <c r="P6319" s="25"/>
      <c r="AB6319" s="191"/>
    </row>
    <row r="6320">
      <c r="A6320" s="78"/>
      <c r="B6320" s="78"/>
      <c r="C6320" s="78"/>
      <c r="D6320" s="78"/>
      <c r="E6320" s="78"/>
      <c r="F6320" s="78"/>
      <c r="H6320" s="78"/>
      <c r="L6320" s="78"/>
      <c r="P6320" s="25"/>
      <c r="AB6320" s="191"/>
    </row>
    <row r="6321">
      <c r="A6321" s="78"/>
      <c r="B6321" s="78"/>
      <c r="C6321" s="78"/>
      <c r="D6321" s="78"/>
      <c r="E6321" s="78"/>
      <c r="F6321" s="78"/>
      <c r="H6321" s="78"/>
      <c r="L6321" s="78"/>
      <c r="P6321" s="25"/>
      <c r="AB6321" s="191"/>
    </row>
    <row r="6322">
      <c r="A6322" s="78"/>
      <c r="B6322" s="78"/>
      <c r="C6322" s="78"/>
      <c r="D6322" s="78"/>
      <c r="E6322" s="78"/>
      <c r="F6322" s="78"/>
      <c r="H6322" s="78"/>
      <c r="L6322" s="78"/>
      <c r="P6322" s="25"/>
      <c r="AB6322" s="191"/>
    </row>
    <row r="6323">
      <c r="A6323" s="78"/>
      <c r="B6323" s="78"/>
      <c r="C6323" s="78"/>
      <c r="D6323" s="78"/>
      <c r="E6323" s="78"/>
      <c r="F6323" s="78"/>
      <c r="H6323" s="78"/>
      <c r="L6323" s="78"/>
      <c r="P6323" s="25"/>
      <c r="AB6323" s="191"/>
    </row>
    <row r="6324">
      <c r="A6324" s="78"/>
      <c r="B6324" s="78"/>
      <c r="C6324" s="78"/>
      <c r="D6324" s="78"/>
      <c r="E6324" s="78"/>
      <c r="F6324" s="78"/>
      <c r="H6324" s="78"/>
      <c r="L6324" s="78"/>
      <c r="P6324" s="25"/>
      <c r="AB6324" s="191"/>
    </row>
    <row r="6325">
      <c r="A6325" s="78"/>
      <c r="B6325" s="78"/>
      <c r="C6325" s="78"/>
      <c r="D6325" s="78"/>
      <c r="E6325" s="78"/>
      <c r="F6325" s="78"/>
      <c r="P6325" s="25"/>
      <c r="AB6325" s="191"/>
    </row>
    <row r="6326">
      <c r="A6326" s="78"/>
      <c r="B6326" s="78"/>
      <c r="C6326" s="78"/>
      <c r="D6326" s="78"/>
      <c r="E6326" s="78"/>
      <c r="F6326" s="78"/>
      <c r="H6326" s="78"/>
      <c r="I6326" s="78"/>
      <c r="P6326" s="25"/>
      <c r="AB6326" s="191"/>
    </row>
    <row r="6327">
      <c r="A6327" s="78"/>
      <c r="B6327" s="78"/>
      <c r="C6327" s="78"/>
      <c r="D6327" s="78"/>
      <c r="E6327" s="78"/>
      <c r="F6327" s="78"/>
      <c r="P6327" s="25"/>
      <c r="AB6327" s="191"/>
    </row>
    <row r="6328">
      <c r="A6328" s="78"/>
      <c r="B6328" s="78"/>
      <c r="C6328" s="78"/>
      <c r="D6328" s="78"/>
      <c r="E6328" s="78"/>
      <c r="F6328" s="78"/>
      <c r="P6328" s="25"/>
      <c r="AB6328" s="191"/>
    </row>
    <row r="6329">
      <c r="A6329" s="78"/>
      <c r="B6329" s="78"/>
      <c r="C6329" s="78"/>
      <c r="D6329" s="78"/>
      <c r="E6329" s="78"/>
      <c r="F6329" s="78"/>
      <c r="P6329" s="25"/>
      <c r="AB6329" s="191"/>
    </row>
    <row r="6330">
      <c r="A6330" s="78"/>
      <c r="B6330" s="78"/>
      <c r="C6330" s="78"/>
      <c r="D6330" s="78"/>
      <c r="E6330" s="78"/>
      <c r="F6330" s="78"/>
      <c r="P6330" s="25"/>
      <c r="AB6330" s="191"/>
    </row>
    <row r="6331">
      <c r="A6331" s="78"/>
      <c r="B6331" s="78"/>
      <c r="C6331" s="78"/>
      <c r="D6331" s="78"/>
      <c r="E6331" s="78"/>
      <c r="F6331" s="78"/>
      <c r="P6331" s="25"/>
      <c r="AB6331" s="191"/>
    </row>
    <row r="6332">
      <c r="A6332" s="78"/>
      <c r="B6332" s="78"/>
      <c r="C6332" s="78"/>
      <c r="D6332" s="78"/>
      <c r="E6332" s="78"/>
      <c r="F6332" s="78"/>
      <c r="P6332" s="25"/>
      <c r="AB6332" s="191"/>
    </row>
    <row r="6333">
      <c r="A6333" s="78"/>
      <c r="B6333" s="78"/>
      <c r="C6333" s="78"/>
      <c r="D6333" s="78"/>
      <c r="E6333" s="78"/>
      <c r="F6333" s="78"/>
      <c r="P6333" s="25"/>
      <c r="AB6333" s="191"/>
    </row>
    <row r="6334">
      <c r="A6334" s="78"/>
      <c r="B6334" s="78"/>
      <c r="C6334" s="78"/>
      <c r="D6334" s="78"/>
      <c r="E6334" s="78"/>
      <c r="F6334" s="78"/>
      <c r="P6334" s="25"/>
      <c r="AB6334" s="191"/>
    </row>
    <row r="6335">
      <c r="A6335" s="78"/>
      <c r="B6335" s="78"/>
      <c r="C6335" s="78"/>
      <c r="D6335" s="78"/>
      <c r="E6335" s="78"/>
      <c r="F6335" s="78"/>
      <c r="P6335" s="25"/>
      <c r="AB6335" s="191"/>
    </row>
    <row r="6336">
      <c r="A6336" s="78"/>
      <c r="B6336" s="78"/>
      <c r="C6336" s="78"/>
      <c r="D6336" s="78"/>
      <c r="E6336" s="78"/>
      <c r="F6336" s="78"/>
      <c r="P6336" s="25"/>
      <c r="AB6336" s="191"/>
    </row>
    <row r="6337">
      <c r="A6337" s="78"/>
      <c r="B6337" s="78"/>
      <c r="C6337" s="78"/>
      <c r="D6337" s="78"/>
      <c r="E6337" s="78"/>
      <c r="F6337" s="78"/>
      <c r="P6337" s="25"/>
      <c r="AB6337" s="191"/>
    </row>
    <row r="6338">
      <c r="A6338" s="78"/>
      <c r="B6338" s="78"/>
      <c r="C6338" s="78"/>
      <c r="D6338" s="78"/>
      <c r="E6338" s="78"/>
      <c r="F6338" s="78"/>
      <c r="P6338" s="25"/>
      <c r="AB6338" s="191"/>
    </row>
    <row r="6339">
      <c r="A6339" s="78"/>
      <c r="B6339" s="78"/>
      <c r="C6339" s="78"/>
      <c r="D6339" s="78"/>
      <c r="E6339" s="78"/>
      <c r="F6339" s="78"/>
      <c r="P6339" s="25"/>
      <c r="AB6339" s="191"/>
    </row>
    <row r="6340">
      <c r="A6340" s="78"/>
      <c r="B6340" s="78"/>
      <c r="C6340" s="78"/>
      <c r="D6340" s="78"/>
      <c r="E6340" s="78"/>
      <c r="F6340" s="78"/>
      <c r="P6340" s="25"/>
      <c r="AB6340" s="191"/>
    </row>
    <row r="6341">
      <c r="A6341" s="78"/>
      <c r="B6341" s="78"/>
      <c r="C6341" s="78"/>
      <c r="D6341" s="78"/>
      <c r="E6341" s="78"/>
      <c r="F6341" s="78"/>
      <c r="P6341" s="25"/>
      <c r="AB6341" s="191"/>
    </row>
    <row r="6342">
      <c r="A6342" s="78"/>
      <c r="B6342" s="78"/>
      <c r="C6342" s="78"/>
      <c r="D6342" s="78"/>
      <c r="E6342" s="78"/>
      <c r="F6342" s="78"/>
      <c r="P6342" s="25"/>
      <c r="AB6342" s="191"/>
    </row>
    <row r="6343">
      <c r="A6343" s="78"/>
      <c r="B6343" s="78"/>
      <c r="C6343" s="78"/>
      <c r="D6343" s="78"/>
      <c r="E6343" s="78"/>
      <c r="F6343" s="78"/>
      <c r="P6343" s="25"/>
      <c r="AB6343" s="191"/>
    </row>
    <row r="6344">
      <c r="A6344" s="78"/>
      <c r="B6344" s="78"/>
      <c r="C6344" s="78"/>
      <c r="D6344" s="78"/>
      <c r="E6344" s="78"/>
      <c r="F6344" s="78"/>
      <c r="P6344" s="25"/>
      <c r="AB6344" s="191"/>
    </row>
    <row r="6345">
      <c r="A6345" s="78"/>
      <c r="B6345" s="78"/>
      <c r="C6345" s="78"/>
      <c r="D6345" s="78"/>
      <c r="E6345" s="78"/>
      <c r="F6345" s="78"/>
      <c r="P6345" s="25"/>
      <c r="AB6345" s="191"/>
    </row>
    <row r="6346">
      <c r="A6346" s="78"/>
      <c r="B6346" s="78"/>
      <c r="C6346" s="78"/>
      <c r="D6346" s="78"/>
      <c r="E6346" s="78"/>
      <c r="F6346" s="78"/>
      <c r="P6346" s="25"/>
      <c r="AB6346" s="191"/>
    </row>
    <row r="6347">
      <c r="A6347" s="78"/>
      <c r="B6347" s="78"/>
      <c r="C6347" s="78"/>
      <c r="D6347" s="78"/>
      <c r="E6347" s="78"/>
      <c r="F6347" s="78"/>
      <c r="M6347" s="78"/>
      <c r="N6347" s="78"/>
      <c r="P6347" s="25"/>
      <c r="AB6347" s="191"/>
    </row>
    <row r="6348">
      <c r="A6348" s="78"/>
      <c r="B6348" s="78"/>
      <c r="C6348" s="78"/>
      <c r="D6348" s="78"/>
      <c r="E6348" s="78"/>
      <c r="F6348" s="78"/>
      <c r="P6348" s="25"/>
      <c r="AB6348" s="191"/>
    </row>
    <row r="6349">
      <c r="A6349" s="78"/>
      <c r="B6349" s="78"/>
      <c r="C6349" s="78"/>
      <c r="D6349" s="78"/>
      <c r="E6349" s="78"/>
      <c r="F6349" s="78"/>
      <c r="H6349" s="78"/>
      <c r="I6349" s="78"/>
      <c r="P6349" s="25"/>
      <c r="AB6349" s="191"/>
    </row>
    <row r="6350">
      <c r="A6350" s="78"/>
      <c r="B6350" s="78"/>
      <c r="C6350" s="78"/>
      <c r="D6350" s="78"/>
      <c r="E6350" s="78"/>
      <c r="F6350" s="78"/>
      <c r="H6350" s="78"/>
      <c r="I6350" s="78"/>
      <c r="P6350" s="25"/>
      <c r="AB6350" s="191"/>
    </row>
    <row r="6351">
      <c r="A6351" s="78"/>
      <c r="B6351" s="78"/>
      <c r="C6351" s="78"/>
      <c r="D6351" s="78"/>
      <c r="E6351" s="78"/>
      <c r="F6351" s="78"/>
      <c r="H6351" s="78"/>
      <c r="I6351" s="78"/>
      <c r="P6351" s="25"/>
      <c r="AB6351" s="191"/>
    </row>
    <row r="6352">
      <c r="A6352" s="78"/>
      <c r="B6352" s="78"/>
      <c r="C6352" s="78"/>
      <c r="D6352" s="78"/>
      <c r="E6352" s="78"/>
      <c r="F6352" s="78"/>
      <c r="H6352" s="78"/>
      <c r="I6352" s="78"/>
      <c r="P6352" s="25"/>
      <c r="AB6352" s="191"/>
    </row>
    <row r="6353">
      <c r="A6353" s="78"/>
      <c r="B6353" s="78"/>
      <c r="C6353" s="78"/>
      <c r="D6353" s="78"/>
      <c r="E6353" s="78"/>
      <c r="F6353" s="78"/>
      <c r="H6353" s="78"/>
      <c r="I6353" s="78"/>
      <c r="P6353" s="25"/>
      <c r="AB6353" s="191"/>
    </row>
    <row r="6354">
      <c r="A6354" s="78"/>
      <c r="B6354" s="78"/>
      <c r="C6354" s="78"/>
      <c r="D6354" s="78"/>
      <c r="E6354" s="78"/>
      <c r="F6354" s="78"/>
      <c r="H6354" s="78"/>
      <c r="I6354" s="78"/>
      <c r="P6354" s="25"/>
      <c r="AB6354" s="191"/>
    </row>
    <row r="6355">
      <c r="A6355" s="78"/>
      <c r="B6355" s="78"/>
      <c r="C6355" s="78"/>
      <c r="D6355" s="78"/>
      <c r="E6355" s="78"/>
      <c r="F6355" s="78"/>
      <c r="H6355" s="78"/>
      <c r="I6355" s="78"/>
      <c r="P6355" s="25"/>
      <c r="AB6355" s="191"/>
    </row>
    <row r="6356">
      <c r="A6356" s="78"/>
      <c r="B6356" s="78"/>
      <c r="C6356" s="78"/>
      <c r="D6356" s="78"/>
      <c r="E6356" s="78"/>
      <c r="F6356" s="78"/>
      <c r="H6356" s="78"/>
      <c r="I6356" s="78"/>
      <c r="P6356" s="25"/>
      <c r="AB6356" s="191"/>
    </row>
    <row r="6357">
      <c r="A6357" s="78"/>
      <c r="B6357" s="78"/>
      <c r="C6357" s="78"/>
      <c r="D6357" s="78"/>
      <c r="E6357" s="78"/>
      <c r="F6357" s="78"/>
      <c r="H6357" s="78"/>
      <c r="I6357" s="78"/>
      <c r="P6357" s="25"/>
      <c r="AB6357" s="191"/>
    </row>
    <row r="6358">
      <c r="A6358" s="78"/>
      <c r="B6358" s="78"/>
      <c r="C6358" s="78"/>
      <c r="D6358" s="78"/>
      <c r="E6358" s="78"/>
      <c r="F6358" s="78"/>
      <c r="H6358" s="78"/>
      <c r="I6358" s="78"/>
      <c r="P6358" s="25"/>
      <c r="AB6358" s="191"/>
    </row>
    <row r="6359">
      <c r="A6359" s="78"/>
      <c r="B6359" s="78"/>
      <c r="C6359" s="78"/>
      <c r="D6359" s="78"/>
      <c r="E6359" s="78"/>
      <c r="F6359" s="78"/>
      <c r="H6359" s="78"/>
      <c r="I6359" s="78"/>
      <c r="P6359" s="25"/>
      <c r="AB6359" s="191"/>
    </row>
    <row r="6360">
      <c r="A6360" s="78"/>
      <c r="B6360" s="78"/>
      <c r="C6360" s="78"/>
      <c r="D6360" s="78"/>
      <c r="E6360" s="78"/>
      <c r="F6360" s="78"/>
      <c r="H6360" s="78"/>
      <c r="I6360" s="78"/>
      <c r="P6360" s="25"/>
      <c r="AB6360" s="191"/>
    </row>
    <row r="6361">
      <c r="A6361" s="78"/>
      <c r="B6361" s="78"/>
      <c r="C6361" s="78"/>
      <c r="D6361" s="78"/>
      <c r="E6361" s="78"/>
      <c r="F6361" s="78"/>
      <c r="H6361" s="78"/>
      <c r="I6361" s="78"/>
      <c r="P6361" s="25"/>
      <c r="AB6361" s="191"/>
    </row>
    <row r="6362">
      <c r="A6362" s="78"/>
      <c r="B6362" s="78"/>
      <c r="C6362" s="78"/>
      <c r="D6362" s="78"/>
      <c r="E6362" s="78"/>
      <c r="F6362" s="78"/>
      <c r="H6362" s="78"/>
      <c r="I6362" s="78"/>
      <c r="P6362" s="25"/>
      <c r="AB6362" s="191"/>
    </row>
    <row r="6363">
      <c r="A6363" s="78"/>
      <c r="B6363" s="78"/>
      <c r="C6363" s="78"/>
      <c r="D6363" s="78"/>
      <c r="E6363" s="78"/>
      <c r="F6363" s="78"/>
      <c r="H6363" s="78"/>
      <c r="I6363" s="78"/>
      <c r="P6363" s="25"/>
      <c r="AB6363" s="191"/>
    </row>
    <row r="6364">
      <c r="A6364" s="78"/>
      <c r="B6364" s="78"/>
      <c r="C6364" s="78"/>
      <c r="D6364" s="78"/>
      <c r="E6364" s="78"/>
      <c r="F6364" s="78"/>
      <c r="P6364" s="25"/>
      <c r="AB6364" s="191"/>
    </row>
    <row r="6365">
      <c r="A6365" s="78"/>
      <c r="B6365" s="78"/>
      <c r="C6365" s="78"/>
      <c r="D6365" s="78"/>
      <c r="E6365" s="78"/>
      <c r="F6365" s="78"/>
      <c r="H6365" s="78"/>
      <c r="I6365" s="78"/>
      <c r="P6365" s="25"/>
      <c r="AB6365" s="191"/>
    </row>
    <row r="6366">
      <c r="A6366" s="78"/>
      <c r="B6366" s="78"/>
      <c r="C6366" s="78"/>
      <c r="D6366" s="78"/>
      <c r="E6366" s="78"/>
      <c r="F6366" s="78"/>
      <c r="P6366" s="25"/>
      <c r="AB6366" s="191"/>
    </row>
    <row r="6367">
      <c r="A6367" s="78"/>
      <c r="B6367" s="78"/>
      <c r="C6367" s="78"/>
      <c r="D6367" s="78"/>
      <c r="E6367" s="78"/>
      <c r="F6367" s="78"/>
      <c r="P6367" s="25"/>
      <c r="AB6367" s="191"/>
    </row>
    <row r="6368">
      <c r="A6368" s="78"/>
      <c r="B6368" s="78"/>
      <c r="C6368" s="78"/>
      <c r="D6368" s="78"/>
      <c r="E6368" s="78"/>
      <c r="F6368" s="78"/>
      <c r="H6368" s="78"/>
      <c r="I6368" s="78"/>
      <c r="K6368" s="78"/>
      <c r="P6368" s="25"/>
      <c r="AB6368" s="191"/>
    </row>
    <row r="6369">
      <c r="A6369" s="78"/>
      <c r="B6369" s="78"/>
      <c r="C6369" s="78"/>
      <c r="D6369" s="78"/>
      <c r="E6369" s="78"/>
      <c r="F6369" s="78"/>
      <c r="P6369" s="25"/>
      <c r="AB6369" s="191"/>
    </row>
    <row r="6370">
      <c r="A6370" s="78"/>
      <c r="B6370" s="78"/>
      <c r="C6370" s="78"/>
      <c r="D6370" s="78"/>
      <c r="E6370" s="78"/>
      <c r="F6370" s="78"/>
      <c r="H6370" s="78"/>
      <c r="I6370" s="78"/>
      <c r="K6370" s="78"/>
      <c r="P6370" s="25"/>
      <c r="AB6370" s="191"/>
    </row>
    <row r="6371">
      <c r="A6371" s="78"/>
      <c r="B6371" s="78"/>
      <c r="C6371" s="78"/>
      <c r="D6371" s="78"/>
      <c r="E6371" s="78"/>
      <c r="F6371" s="78"/>
      <c r="H6371" s="78"/>
      <c r="I6371" s="78"/>
      <c r="P6371" s="25"/>
      <c r="AB6371" s="191"/>
    </row>
    <row r="6372">
      <c r="A6372" s="78"/>
      <c r="B6372" s="78"/>
      <c r="C6372" s="78"/>
      <c r="D6372" s="78"/>
      <c r="E6372" s="78"/>
      <c r="F6372" s="78"/>
      <c r="P6372" s="25"/>
      <c r="AB6372" s="191"/>
    </row>
    <row r="6373">
      <c r="A6373" s="78"/>
      <c r="B6373" s="78"/>
      <c r="C6373" s="78"/>
      <c r="D6373" s="78"/>
      <c r="E6373" s="78"/>
      <c r="F6373" s="78"/>
      <c r="P6373" s="25"/>
      <c r="AB6373" s="191"/>
    </row>
    <row r="6374">
      <c r="A6374" s="78"/>
      <c r="B6374" s="78"/>
      <c r="C6374" s="78"/>
      <c r="D6374" s="78"/>
      <c r="E6374" s="78"/>
      <c r="F6374" s="78"/>
      <c r="H6374" s="78"/>
      <c r="I6374" s="78"/>
      <c r="K6374" s="78"/>
      <c r="P6374" s="25"/>
      <c r="AB6374" s="191"/>
    </row>
    <row r="6375">
      <c r="A6375" s="78"/>
      <c r="B6375" s="78"/>
      <c r="C6375" s="78"/>
      <c r="D6375" s="78"/>
      <c r="E6375" s="78"/>
      <c r="F6375" s="78"/>
      <c r="P6375" s="25"/>
      <c r="AB6375" s="191"/>
    </row>
    <row r="6376">
      <c r="A6376" s="78"/>
      <c r="B6376" s="78"/>
      <c r="C6376" s="78"/>
      <c r="D6376" s="78"/>
      <c r="E6376" s="78"/>
      <c r="F6376" s="78"/>
      <c r="P6376" s="25"/>
      <c r="AB6376" s="191"/>
    </row>
    <row r="6377">
      <c r="A6377" s="78"/>
      <c r="B6377" s="78"/>
      <c r="C6377" s="78"/>
      <c r="D6377" s="78"/>
      <c r="E6377" s="78"/>
      <c r="F6377" s="78"/>
      <c r="P6377" s="25"/>
      <c r="AB6377" s="191"/>
    </row>
    <row r="6378">
      <c r="A6378" s="78"/>
      <c r="B6378" s="78"/>
      <c r="C6378" s="78"/>
      <c r="D6378" s="78"/>
      <c r="E6378" s="78"/>
      <c r="F6378" s="78"/>
      <c r="P6378" s="25"/>
      <c r="AB6378" s="191"/>
    </row>
    <row r="6379">
      <c r="A6379" s="78"/>
      <c r="B6379" s="78"/>
      <c r="C6379" s="78"/>
      <c r="D6379" s="78"/>
      <c r="E6379" s="78"/>
      <c r="F6379" s="78"/>
      <c r="P6379" s="25"/>
      <c r="AB6379" s="191"/>
    </row>
    <row r="6380">
      <c r="A6380" s="78"/>
      <c r="B6380" s="78"/>
      <c r="C6380" s="78"/>
      <c r="D6380" s="78"/>
      <c r="E6380" s="78"/>
      <c r="F6380" s="78"/>
      <c r="H6380" s="78"/>
      <c r="I6380" s="78"/>
      <c r="K6380" s="78"/>
      <c r="P6380" s="25"/>
      <c r="AB6380" s="191"/>
    </row>
    <row r="6381">
      <c r="A6381" s="78"/>
      <c r="B6381" s="78"/>
      <c r="C6381" s="78"/>
      <c r="D6381" s="78"/>
      <c r="E6381" s="78"/>
      <c r="F6381" s="78"/>
      <c r="P6381" s="25"/>
      <c r="AB6381" s="191"/>
    </row>
    <row r="6382">
      <c r="A6382" s="78"/>
      <c r="B6382" s="78"/>
      <c r="C6382" s="78"/>
      <c r="D6382" s="78"/>
      <c r="E6382" s="78"/>
      <c r="F6382" s="78"/>
      <c r="H6382" s="78"/>
      <c r="I6382" s="78"/>
      <c r="K6382" s="78"/>
      <c r="P6382" s="25"/>
      <c r="AB6382" s="191"/>
    </row>
    <row r="6383">
      <c r="A6383" s="78"/>
      <c r="B6383" s="78"/>
      <c r="C6383" s="78"/>
      <c r="D6383" s="78"/>
      <c r="E6383" s="78"/>
      <c r="F6383" s="78"/>
      <c r="H6383" s="78"/>
      <c r="I6383" s="78"/>
      <c r="K6383" s="78"/>
      <c r="P6383" s="25"/>
      <c r="AB6383" s="191"/>
    </row>
    <row r="6384">
      <c r="A6384" s="78"/>
      <c r="B6384" s="78"/>
      <c r="C6384" s="78"/>
      <c r="D6384" s="78"/>
      <c r="E6384" s="78"/>
      <c r="F6384" s="78"/>
      <c r="P6384" s="25"/>
      <c r="AB6384" s="191"/>
    </row>
    <row r="6385">
      <c r="A6385" s="78"/>
      <c r="B6385" s="78"/>
      <c r="C6385" s="78"/>
      <c r="D6385" s="78"/>
      <c r="E6385" s="78"/>
      <c r="F6385" s="78"/>
      <c r="P6385" s="25"/>
      <c r="AB6385" s="191"/>
    </row>
    <row r="6386">
      <c r="A6386" s="78"/>
      <c r="B6386" s="78"/>
      <c r="C6386" s="78"/>
      <c r="D6386" s="78"/>
      <c r="E6386" s="78"/>
      <c r="F6386" s="78"/>
      <c r="P6386" s="25"/>
      <c r="AB6386" s="191"/>
    </row>
    <row r="6387">
      <c r="A6387" s="78"/>
      <c r="B6387" s="78"/>
      <c r="C6387" s="78"/>
      <c r="D6387" s="78"/>
      <c r="E6387" s="78"/>
      <c r="F6387" s="78"/>
      <c r="P6387" s="25"/>
      <c r="AB6387" s="191"/>
    </row>
    <row r="6388">
      <c r="A6388" s="78"/>
      <c r="B6388" s="78"/>
      <c r="C6388" s="78"/>
      <c r="D6388" s="78"/>
      <c r="E6388" s="78"/>
      <c r="F6388" s="78"/>
      <c r="P6388" s="25"/>
      <c r="AB6388" s="191"/>
    </row>
    <row r="6389">
      <c r="A6389" s="78"/>
      <c r="B6389" s="78"/>
      <c r="C6389" s="78"/>
      <c r="D6389" s="78"/>
      <c r="E6389" s="78"/>
      <c r="F6389" s="78"/>
      <c r="H6389" s="78"/>
      <c r="I6389" s="78"/>
      <c r="P6389" s="25"/>
      <c r="AB6389" s="191"/>
    </row>
    <row r="6390">
      <c r="A6390" s="78"/>
      <c r="B6390" s="78"/>
      <c r="C6390" s="78"/>
      <c r="D6390" s="78"/>
      <c r="E6390" s="78"/>
      <c r="F6390" s="78"/>
      <c r="P6390" s="25"/>
      <c r="AB6390" s="191"/>
    </row>
    <row r="6391">
      <c r="A6391" s="78"/>
      <c r="B6391" s="78"/>
      <c r="C6391" s="78"/>
      <c r="D6391" s="78"/>
      <c r="E6391" s="78"/>
      <c r="F6391" s="78"/>
      <c r="P6391" s="25"/>
      <c r="AB6391" s="191"/>
    </row>
    <row r="6392">
      <c r="A6392" s="78"/>
      <c r="B6392" s="78"/>
      <c r="C6392" s="78"/>
      <c r="D6392" s="78"/>
      <c r="E6392" s="78"/>
      <c r="F6392" s="78"/>
      <c r="H6392" s="78"/>
      <c r="I6392" s="78"/>
      <c r="K6392" s="78"/>
      <c r="P6392" s="25"/>
      <c r="AB6392" s="191"/>
    </row>
    <row r="6393">
      <c r="A6393" s="78"/>
      <c r="B6393" s="78"/>
      <c r="C6393" s="78"/>
      <c r="D6393" s="78"/>
      <c r="E6393" s="78"/>
      <c r="F6393" s="78"/>
      <c r="P6393" s="25"/>
      <c r="AB6393" s="191"/>
    </row>
    <row r="6394">
      <c r="A6394" s="78"/>
      <c r="B6394" s="78"/>
      <c r="C6394" s="78"/>
      <c r="D6394" s="78"/>
      <c r="E6394" s="78"/>
      <c r="F6394" s="78"/>
      <c r="P6394" s="25"/>
      <c r="AB6394" s="191"/>
    </row>
    <row r="6395">
      <c r="A6395" s="78"/>
      <c r="B6395" s="78"/>
      <c r="C6395" s="78"/>
      <c r="D6395" s="78"/>
      <c r="E6395" s="78"/>
      <c r="F6395" s="78"/>
      <c r="H6395" s="78"/>
      <c r="I6395" s="78"/>
      <c r="K6395" s="78"/>
      <c r="P6395" s="25"/>
      <c r="AB6395" s="191"/>
    </row>
    <row r="6396">
      <c r="A6396" s="78"/>
      <c r="B6396" s="78"/>
      <c r="C6396" s="78"/>
      <c r="D6396" s="78"/>
      <c r="E6396" s="78"/>
      <c r="F6396" s="78"/>
      <c r="P6396" s="25"/>
      <c r="AB6396" s="191"/>
    </row>
    <row r="6397">
      <c r="A6397" s="78"/>
      <c r="B6397" s="78"/>
      <c r="C6397" s="78"/>
      <c r="D6397" s="78"/>
      <c r="E6397" s="78"/>
      <c r="F6397" s="78"/>
      <c r="P6397" s="25"/>
      <c r="AB6397" s="191"/>
    </row>
    <row r="6398">
      <c r="A6398" s="78"/>
      <c r="B6398" s="78"/>
      <c r="C6398" s="78"/>
      <c r="D6398" s="78"/>
      <c r="E6398" s="78"/>
      <c r="F6398" s="78"/>
      <c r="P6398" s="25"/>
      <c r="AB6398" s="191"/>
    </row>
    <row r="6399">
      <c r="A6399" s="78"/>
      <c r="B6399" s="78"/>
      <c r="C6399" s="78"/>
      <c r="D6399" s="78"/>
      <c r="E6399" s="78"/>
      <c r="F6399" s="78"/>
      <c r="H6399" s="78"/>
      <c r="I6399" s="78"/>
      <c r="K6399" s="78"/>
      <c r="P6399" s="25"/>
      <c r="AB6399" s="191"/>
    </row>
    <row r="6400">
      <c r="A6400" s="78"/>
      <c r="B6400" s="78"/>
      <c r="C6400" s="78"/>
      <c r="D6400" s="78"/>
      <c r="E6400" s="78"/>
      <c r="F6400" s="78"/>
      <c r="H6400" s="78"/>
      <c r="I6400" s="78"/>
      <c r="K6400" s="78"/>
      <c r="P6400" s="25"/>
      <c r="AB6400" s="191"/>
    </row>
    <row r="6401">
      <c r="A6401" s="78"/>
      <c r="B6401" s="78"/>
      <c r="C6401" s="78"/>
      <c r="D6401" s="78"/>
      <c r="E6401" s="78"/>
      <c r="F6401" s="78"/>
      <c r="P6401" s="25"/>
      <c r="AB6401" s="191"/>
    </row>
    <row r="6402">
      <c r="A6402" s="78"/>
      <c r="B6402" s="78"/>
      <c r="C6402" s="78"/>
      <c r="D6402" s="78"/>
      <c r="E6402" s="78"/>
      <c r="F6402" s="78"/>
      <c r="H6402" s="78"/>
      <c r="I6402" s="78"/>
      <c r="K6402" s="78"/>
      <c r="P6402" s="25"/>
      <c r="AB6402" s="191"/>
    </row>
    <row r="6403">
      <c r="A6403" s="78"/>
      <c r="B6403" s="78"/>
      <c r="C6403" s="78"/>
      <c r="D6403" s="78"/>
      <c r="E6403" s="78"/>
      <c r="F6403" s="78"/>
      <c r="H6403" s="78"/>
      <c r="I6403" s="78"/>
      <c r="K6403" s="78"/>
      <c r="P6403" s="25"/>
      <c r="AB6403" s="191"/>
    </row>
    <row r="6404">
      <c r="A6404" s="78"/>
      <c r="B6404" s="78"/>
      <c r="C6404" s="78"/>
      <c r="D6404" s="78"/>
      <c r="E6404" s="78"/>
      <c r="F6404" s="78"/>
      <c r="P6404" s="25"/>
      <c r="AB6404" s="191"/>
    </row>
    <row r="6405">
      <c r="A6405" s="78"/>
      <c r="B6405" s="78"/>
      <c r="C6405" s="78"/>
      <c r="D6405" s="78"/>
      <c r="E6405" s="78"/>
      <c r="F6405" s="78"/>
      <c r="P6405" s="25"/>
      <c r="AB6405" s="191"/>
    </row>
    <row r="6406">
      <c r="A6406" s="78"/>
      <c r="B6406" s="78"/>
      <c r="C6406" s="78"/>
      <c r="D6406" s="78"/>
      <c r="E6406" s="78"/>
      <c r="F6406" s="78"/>
      <c r="H6406" s="78"/>
      <c r="I6406" s="78"/>
      <c r="K6406" s="78"/>
      <c r="P6406" s="25"/>
      <c r="AB6406" s="191"/>
    </row>
    <row r="6407">
      <c r="A6407" s="78"/>
      <c r="B6407" s="78"/>
      <c r="C6407" s="78"/>
      <c r="D6407" s="78"/>
      <c r="E6407" s="78"/>
      <c r="F6407" s="78"/>
      <c r="P6407" s="25"/>
      <c r="AB6407" s="191"/>
    </row>
    <row r="6408">
      <c r="A6408" s="78"/>
      <c r="B6408" s="78"/>
      <c r="C6408" s="78"/>
      <c r="D6408" s="78"/>
      <c r="E6408" s="78"/>
      <c r="F6408" s="78"/>
      <c r="P6408" s="25"/>
      <c r="AB6408" s="191"/>
    </row>
    <row r="6409">
      <c r="A6409" s="78"/>
      <c r="B6409" s="78"/>
      <c r="C6409" s="78"/>
      <c r="D6409" s="78"/>
      <c r="E6409" s="78"/>
      <c r="F6409" s="78"/>
      <c r="H6409" s="78"/>
      <c r="I6409" s="78"/>
      <c r="K6409" s="78"/>
      <c r="P6409" s="25"/>
      <c r="AB6409" s="191"/>
    </row>
    <row r="6410">
      <c r="A6410" s="78"/>
      <c r="B6410" s="78"/>
      <c r="C6410" s="78"/>
      <c r="D6410" s="78"/>
      <c r="E6410" s="78"/>
      <c r="F6410" s="78"/>
      <c r="H6410" s="78"/>
      <c r="I6410" s="78"/>
      <c r="K6410" s="78"/>
      <c r="P6410" s="25"/>
      <c r="AB6410" s="191"/>
    </row>
    <row r="6411">
      <c r="A6411" s="78"/>
      <c r="B6411" s="78"/>
      <c r="C6411" s="78"/>
      <c r="D6411" s="78"/>
      <c r="E6411" s="78"/>
      <c r="F6411" s="78"/>
      <c r="P6411" s="25"/>
      <c r="AB6411" s="191"/>
    </row>
    <row r="6412">
      <c r="A6412" s="78"/>
      <c r="B6412" s="78"/>
      <c r="C6412" s="78"/>
      <c r="D6412" s="78"/>
      <c r="E6412" s="78"/>
      <c r="F6412" s="78"/>
      <c r="H6412" s="78"/>
      <c r="I6412" s="78"/>
      <c r="K6412" s="78"/>
      <c r="P6412" s="25"/>
      <c r="AB6412" s="191"/>
    </row>
    <row r="6413">
      <c r="A6413" s="78"/>
      <c r="B6413" s="78"/>
      <c r="C6413" s="78"/>
      <c r="D6413" s="78"/>
      <c r="E6413" s="78"/>
      <c r="F6413" s="78"/>
      <c r="P6413" s="25"/>
      <c r="AB6413" s="191"/>
    </row>
    <row r="6414">
      <c r="A6414" s="78"/>
      <c r="B6414" s="78"/>
      <c r="C6414" s="78"/>
      <c r="D6414" s="78"/>
      <c r="E6414" s="78"/>
      <c r="F6414" s="78"/>
      <c r="P6414" s="25"/>
      <c r="AB6414" s="191"/>
    </row>
    <row r="6415">
      <c r="A6415" s="78"/>
      <c r="B6415" s="78"/>
      <c r="C6415" s="78"/>
      <c r="D6415" s="78"/>
      <c r="E6415" s="78"/>
      <c r="F6415" s="78"/>
      <c r="P6415" s="25"/>
      <c r="AB6415" s="191"/>
    </row>
    <row r="6416">
      <c r="A6416" s="78"/>
      <c r="B6416" s="78"/>
      <c r="C6416" s="78"/>
      <c r="D6416" s="78"/>
      <c r="E6416" s="78"/>
      <c r="F6416" s="78"/>
      <c r="H6416" s="78"/>
      <c r="I6416" s="78"/>
      <c r="K6416" s="78"/>
      <c r="P6416" s="25"/>
      <c r="AB6416" s="191"/>
    </row>
    <row r="6417">
      <c r="A6417" s="78"/>
      <c r="B6417" s="78"/>
      <c r="C6417" s="78"/>
      <c r="D6417" s="78"/>
      <c r="E6417" s="78"/>
      <c r="F6417" s="78"/>
      <c r="H6417" s="78"/>
      <c r="I6417" s="78"/>
      <c r="K6417" s="78"/>
      <c r="P6417" s="25"/>
      <c r="AB6417" s="191"/>
    </row>
    <row r="6418">
      <c r="A6418" s="78"/>
      <c r="B6418" s="78"/>
      <c r="C6418" s="78"/>
      <c r="D6418" s="78"/>
      <c r="E6418" s="78"/>
      <c r="F6418" s="78"/>
      <c r="P6418" s="25"/>
      <c r="AB6418" s="191"/>
    </row>
    <row r="6419">
      <c r="A6419" s="78"/>
      <c r="B6419" s="78"/>
      <c r="C6419" s="78"/>
      <c r="D6419" s="78"/>
      <c r="E6419" s="78"/>
      <c r="F6419" s="78"/>
      <c r="P6419" s="25"/>
      <c r="AB6419" s="191"/>
    </row>
    <row r="6420">
      <c r="A6420" s="78"/>
      <c r="B6420" s="78"/>
      <c r="C6420" s="78"/>
      <c r="D6420" s="78"/>
      <c r="E6420" s="78"/>
      <c r="F6420" s="78"/>
      <c r="H6420" s="78"/>
      <c r="I6420" s="78"/>
      <c r="K6420" s="78"/>
      <c r="P6420" s="25"/>
      <c r="AB6420" s="191"/>
    </row>
    <row r="6421">
      <c r="A6421" s="78"/>
      <c r="B6421" s="78"/>
      <c r="C6421" s="78"/>
      <c r="D6421" s="78"/>
      <c r="E6421" s="78"/>
      <c r="F6421" s="78"/>
      <c r="P6421" s="25"/>
      <c r="AB6421" s="191"/>
    </row>
    <row r="6422">
      <c r="A6422" s="78"/>
      <c r="B6422" s="78"/>
      <c r="C6422" s="78"/>
      <c r="D6422" s="78"/>
      <c r="E6422" s="78"/>
      <c r="F6422" s="78"/>
      <c r="H6422" s="78"/>
      <c r="I6422" s="78"/>
      <c r="P6422" s="25"/>
      <c r="AB6422" s="191"/>
    </row>
    <row r="6423">
      <c r="A6423" s="78"/>
      <c r="B6423" s="78"/>
      <c r="C6423" s="78"/>
      <c r="D6423" s="78"/>
      <c r="E6423" s="78"/>
      <c r="F6423" s="78"/>
      <c r="P6423" s="25"/>
      <c r="AB6423" s="191"/>
    </row>
    <row r="6424">
      <c r="A6424" s="78"/>
      <c r="B6424" s="78"/>
      <c r="C6424" s="78"/>
      <c r="D6424" s="78"/>
      <c r="E6424" s="78"/>
      <c r="F6424" s="78"/>
      <c r="P6424" s="25"/>
      <c r="AB6424" s="191"/>
    </row>
    <row r="6425">
      <c r="A6425" s="78"/>
      <c r="B6425" s="78"/>
      <c r="C6425" s="78"/>
      <c r="D6425" s="78"/>
      <c r="E6425" s="78"/>
      <c r="F6425" s="78"/>
      <c r="P6425" s="25"/>
      <c r="AB6425" s="191"/>
    </row>
    <row r="6426">
      <c r="A6426" s="78"/>
      <c r="B6426" s="78"/>
      <c r="C6426" s="78"/>
      <c r="D6426" s="78"/>
      <c r="E6426" s="78"/>
      <c r="F6426" s="78"/>
      <c r="H6426" s="78"/>
      <c r="I6426" s="78"/>
      <c r="K6426" s="78"/>
      <c r="P6426" s="25"/>
      <c r="AB6426" s="191"/>
    </row>
    <row r="6427">
      <c r="A6427" s="78"/>
      <c r="B6427" s="78"/>
      <c r="C6427" s="78"/>
      <c r="D6427" s="78"/>
      <c r="E6427" s="78"/>
      <c r="F6427" s="78"/>
      <c r="P6427" s="25"/>
      <c r="AB6427" s="191"/>
    </row>
    <row r="6428">
      <c r="A6428" s="78"/>
      <c r="B6428" s="78"/>
      <c r="C6428" s="78"/>
      <c r="D6428" s="78"/>
      <c r="E6428" s="78"/>
      <c r="F6428" s="78"/>
      <c r="P6428" s="25"/>
      <c r="AB6428" s="191"/>
    </row>
    <row r="6429">
      <c r="A6429" s="78"/>
      <c r="B6429" s="78"/>
      <c r="C6429" s="78"/>
      <c r="D6429" s="78"/>
      <c r="E6429" s="78"/>
      <c r="F6429" s="78"/>
      <c r="P6429" s="25"/>
      <c r="AB6429" s="191"/>
    </row>
    <row r="6430">
      <c r="A6430" s="78"/>
      <c r="B6430" s="78"/>
      <c r="C6430" s="78"/>
      <c r="D6430" s="78"/>
      <c r="E6430" s="78"/>
      <c r="F6430" s="78"/>
      <c r="P6430" s="25"/>
      <c r="AB6430" s="191"/>
    </row>
    <row r="6431">
      <c r="A6431" s="78"/>
      <c r="B6431" s="78"/>
      <c r="C6431" s="78"/>
      <c r="D6431" s="78"/>
      <c r="E6431" s="78"/>
      <c r="F6431" s="78"/>
      <c r="H6431" s="78"/>
      <c r="I6431" s="78"/>
      <c r="K6431" s="78"/>
      <c r="P6431" s="25"/>
      <c r="AB6431" s="191"/>
    </row>
    <row r="6432">
      <c r="A6432" s="78"/>
      <c r="B6432" s="78"/>
      <c r="C6432" s="78"/>
      <c r="D6432" s="78"/>
      <c r="E6432" s="78"/>
      <c r="F6432" s="78"/>
      <c r="P6432" s="25"/>
      <c r="AB6432" s="191"/>
    </row>
    <row r="6433">
      <c r="A6433" s="78"/>
      <c r="B6433" s="78"/>
      <c r="C6433" s="78"/>
      <c r="D6433" s="78"/>
      <c r="E6433" s="78"/>
      <c r="F6433" s="78"/>
      <c r="P6433" s="25"/>
      <c r="AB6433" s="191"/>
    </row>
    <row r="6434">
      <c r="A6434" s="78"/>
      <c r="B6434" s="78"/>
      <c r="C6434" s="78"/>
      <c r="D6434" s="78"/>
      <c r="E6434" s="78"/>
      <c r="F6434" s="78"/>
      <c r="H6434" s="78"/>
      <c r="I6434" s="78"/>
      <c r="K6434" s="78"/>
      <c r="P6434" s="25"/>
      <c r="AB6434" s="191"/>
    </row>
    <row r="6435">
      <c r="A6435" s="78"/>
      <c r="B6435" s="78"/>
      <c r="C6435" s="78"/>
      <c r="D6435" s="78"/>
      <c r="E6435" s="78"/>
      <c r="F6435" s="78"/>
      <c r="P6435" s="25"/>
      <c r="AB6435" s="191"/>
    </row>
    <row r="6436">
      <c r="A6436" s="78"/>
      <c r="B6436" s="78"/>
      <c r="C6436" s="78"/>
      <c r="D6436" s="78"/>
      <c r="E6436" s="78"/>
      <c r="F6436" s="78"/>
      <c r="H6436" s="78"/>
      <c r="I6436" s="78"/>
      <c r="P6436" s="25"/>
      <c r="AB6436" s="191"/>
    </row>
    <row r="6437">
      <c r="A6437" s="78"/>
      <c r="B6437" s="78"/>
      <c r="C6437" s="78"/>
      <c r="D6437" s="78"/>
      <c r="E6437" s="78"/>
      <c r="F6437" s="78"/>
      <c r="H6437" s="78"/>
      <c r="I6437" s="78"/>
      <c r="K6437" s="78"/>
      <c r="P6437" s="25"/>
      <c r="AB6437" s="191"/>
    </row>
    <row r="6438">
      <c r="A6438" s="78"/>
      <c r="B6438" s="78"/>
      <c r="C6438" s="78"/>
      <c r="D6438" s="78"/>
      <c r="E6438" s="78"/>
      <c r="F6438" s="78"/>
      <c r="P6438" s="25"/>
      <c r="AB6438" s="191"/>
    </row>
    <row r="6439">
      <c r="A6439" s="78"/>
      <c r="B6439" s="78"/>
      <c r="C6439" s="78"/>
      <c r="D6439" s="78"/>
      <c r="E6439" s="78"/>
      <c r="F6439" s="78"/>
      <c r="H6439" s="78"/>
      <c r="I6439" s="78"/>
      <c r="K6439" s="78"/>
      <c r="P6439" s="25"/>
      <c r="AB6439" s="191"/>
    </row>
    <row r="6440">
      <c r="A6440" s="78"/>
      <c r="B6440" s="78"/>
      <c r="C6440" s="78"/>
      <c r="D6440" s="78"/>
      <c r="E6440" s="78"/>
      <c r="F6440" s="78"/>
      <c r="H6440" s="78"/>
      <c r="L6440" s="78"/>
      <c r="P6440" s="25"/>
      <c r="AB6440" s="191"/>
    </row>
    <row r="6441">
      <c r="A6441" s="78"/>
      <c r="B6441" s="78"/>
      <c r="C6441" s="78"/>
      <c r="D6441" s="78"/>
      <c r="E6441" s="78"/>
      <c r="F6441" s="78"/>
      <c r="P6441" s="25"/>
      <c r="AB6441" s="191"/>
    </row>
    <row r="6442">
      <c r="A6442" s="78"/>
      <c r="B6442" s="78"/>
      <c r="C6442" s="78"/>
      <c r="D6442" s="78"/>
      <c r="E6442" s="78"/>
      <c r="F6442" s="78"/>
      <c r="H6442" s="78"/>
      <c r="L6442" s="78"/>
      <c r="P6442" s="25"/>
      <c r="AB6442" s="191"/>
    </row>
    <row r="6443">
      <c r="A6443" s="78"/>
      <c r="B6443" s="78"/>
      <c r="C6443" s="78"/>
      <c r="D6443" s="78"/>
      <c r="E6443" s="78"/>
      <c r="F6443" s="78"/>
      <c r="H6443" s="78"/>
      <c r="L6443" s="78"/>
      <c r="P6443" s="25"/>
      <c r="AB6443" s="191"/>
    </row>
    <row r="6444">
      <c r="A6444" s="78"/>
      <c r="B6444" s="78"/>
      <c r="C6444" s="78"/>
      <c r="D6444" s="78"/>
      <c r="E6444" s="78"/>
      <c r="F6444" s="78"/>
      <c r="P6444" s="25"/>
      <c r="AB6444" s="191"/>
    </row>
    <row r="6445">
      <c r="A6445" s="78"/>
      <c r="B6445" s="78"/>
      <c r="C6445" s="78"/>
      <c r="D6445" s="78"/>
      <c r="E6445" s="78"/>
      <c r="F6445" s="78"/>
      <c r="P6445" s="25"/>
      <c r="AB6445" s="191"/>
    </row>
    <row r="6446">
      <c r="A6446" s="78"/>
      <c r="B6446" s="78"/>
      <c r="C6446" s="78"/>
      <c r="D6446" s="78"/>
      <c r="E6446" s="78"/>
      <c r="F6446" s="78"/>
      <c r="P6446" s="25"/>
      <c r="AB6446" s="191"/>
    </row>
    <row r="6447">
      <c r="A6447" s="78"/>
      <c r="B6447" s="78"/>
      <c r="C6447" s="78"/>
      <c r="D6447" s="78"/>
      <c r="E6447" s="78"/>
      <c r="F6447" s="78"/>
      <c r="P6447" s="25"/>
      <c r="AB6447" s="191"/>
    </row>
    <row r="6448">
      <c r="A6448" s="78"/>
      <c r="B6448" s="78"/>
      <c r="C6448" s="78"/>
      <c r="D6448" s="78"/>
      <c r="E6448" s="78"/>
      <c r="F6448" s="78"/>
      <c r="H6448" s="78"/>
      <c r="L6448" s="78"/>
      <c r="P6448" s="25"/>
      <c r="AB6448" s="191"/>
    </row>
    <row r="6449">
      <c r="A6449" s="78"/>
      <c r="B6449" s="78"/>
      <c r="C6449" s="78"/>
      <c r="D6449" s="78"/>
      <c r="E6449" s="78"/>
      <c r="F6449" s="78"/>
      <c r="H6449" s="78"/>
      <c r="L6449" s="78"/>
      <c r="P6449" s="25"/>
      <c r="AB6449" s="191"/>
    </row>
    <row r="6450">
      <c r="A6450" s="78"/>
      <c r="B6450" s="78"/>
      <c r="C6450" s="78"/>
      <c r="D6450" s="78"/>
      <c r="E6450" s="78"/>
      <c r="F6450" s="78"/>
      <c r="P6450" s="25"/>
      <c r="AB6450" s="191"/>
    </row>
    <row r="6451">
      <c r="A6451" s="78"/>
      <c r="B6451" s="78"/>
      <c r="C6451" s="78"/>
      <c r="D6451" s="78"/>
      <c r="E6451" s="78"/>
      <c r="F6451" s="78"/>
      <c r="H6451" s="78"/>
      <c r="L6451" s="78"/>
      <c r="P6451" s="25"/>
      <c r="AB6451" s="191"/>
    </row>
    <row r="6452">
      <c r="A6452" s="78"/>
      <c r="B6452" s="78"/>
      <c r="C6452" s="78"/>
      <c r="D6452" s="78"/>
      <c r="E6452" s="78"/>
      <c r="F6452" s="78"/>
      <c r="P6452" s="25"/>
      <c r="AB6452" s="191"/>
    </row>
    <row r="6453">
      <c r="A6453" s="78"/>
      <c r="B6453" s="78"/>
      <c r="C6453" s="78"/>
      <c r="D6453" s="78"/>
      <c r="E6453" s="78"/>
      <c r="F6453" s="78"/>
      <c r="H6453" s="78"/>
      <c r="L6453" s="78"/>
      <c r="P6453" s="25"/>
      <c r="AB6453" s="191"/>
    </row>
    <row r="6454">
      <c r="A6454" s="78"/>
      <c r="B6454" s="78"/>
      <c r="C6454" s="78"/>
      <c r="D6454" s="78"/>
      <c r="E6454" s="78"/>
      <c r="F6454" s="78"/>
      <c r="H6454" s="78"/>
      <c r="L6454" s="78"/>
      <c r="P6454" s="25"/>
      <c r="AB6454" s="191"/>
    </row>
    <row r="6455">
      <c r="A6455" s="78"/>
      <c r="B6455" s="78"/>
      <c r="C6455" s="78"/>
      <c r="D6455" s="78"/>
      <c r="E6455" s="78"/>
      <c r="F6455" s="78"/>
      <c r="H6455" s="78"/>
      <c r="L6455" s="78"/>
      <c r="P6455" s="25"/>
      <c r="AB6455" s="191"/>
    </row>
    <row r="6456">
      <c r="A6456" s="78"/>
      <c r="B6456" s="78"/>
      <c r="C6456" s="78"/>
      <c r="D6456" s="78"/>
      <c r="E6456" s="78"/>
      <c r="F6456" s="78"/>
      <c r="H6456" s="78"/>
      <c r="L6456" s="78"/>
      <c r="P6456" s="25"/>
      <c r="AB6456" s="191"/>
    </row>
    <row r="6457">
      <c r="A6457" s="78"/>
      <c r="B6457" s="78"/>
      <c r="C6457" s="78"/>
      <c r="D6457" s="78"/>
      <c r="E6457" s="78"/>
      <c r="F6457" s="78"/>
      <c r="H6457" s="78"/>
      <c r="L6457" s="78"/>
      <c r="P6457" s="25"/>
      <c r="AB6457" s="191"/>
    </row>
    <row r="6458">
      <c r="A6458" s="78"/>
      <c r="B6458" s="78"/>
      <c r="C6458" s="78"/>
      <c r="D6458" s="78"/>
      <c r="E6458" s="78"/>
      <c r="F6458" s="78"/>
      <c r="H6458" s="78"/>
      <c r="L6458" s="78"/>
      <c r="P6458" s="25"/>
      <c r="AB6458" s="191"/>
    </row>
    <row r="6459">
      <c r="A6459" s="78"/>
      <c r="B6459" s="78"/>
      <c r="C6459" s="78"/>
      <c r="D6459" s="78"/>
      <c r="E6459" s="78"/>
      <c r="F6459" s="78"/>
      <c r="H6459" s="78"/>
      <c r="L6459" s="78"/>
      <c r="P6459" s="25"/>
      <c r="AB6459" s="191"/>
    </row>
    <row r="6460">
      <c r="A6460" s="78"/>
      <c r="B6460" s="78"/>
      <c r="C6460" s="78"/>
      <c r="D6460" s="78"/>
      <c r="E6460" s="78"/>
      <c r="F6460" s="78"/>
      <c r="H6460" s="78"/>
      <c r="L6460" s="78"/>
      <c r="P6460" s="25"/>
      <c r="AB6460" s="191"/>
    </row>
    <row r="6461">
      <c r="A6461" s="78"/>
      <c r="B6461" s="78"/>
      <c r="C6461" s="78"/>
      <c r="D6461" s="78"/>
      <c r="E6461" s="78"/>
      <c r="F6461" s="78"/>
      <c r="H6461" s="78"/>
      <c r="L6461" s="78"/>
      <c r="P6461" s="25"/>
      <c r="AB6461" s="191"/>
    </row>
    <row r="6462">
      <c r="A6462" s="78"/>
      <c r="B6462" s="78"/>
      <c r="C6462" s="78"/>
      <c r="D6462" s="78"/>
      <c r="E6462" s="78"/>
      <c r="F6462" s="78"/>
      <c r="H6462" s="78"/>
      <c r="L6462" s="78"/>
      <c r="P6462" s="25"/>
      <c r="AB6462" s="191"/>
    </row>
    <row r="6463">
      <c r="A6463" s="78"/>
      <c r="B6463" s="78"/>
      <c r="C6463" s="78"/>
      <c r="D6463" s="78"/>
      <c r="E6463" s="78"/>
      <c r="F6463" s="78"/>
      <c r="H6463" s="78"/>
      <c r="L6463" s="78"/>
      <c r="P6463" s="25"/>
      <c r="AB6463" s="191"/>
    </row>
    <row r="6464">
      <c r="A6464" s="78"/>
      <c r="B6464" s="78"/>
      <c r="C6464" s="78"/>
      <c r="D6464" s="78"/>
      <c r="E6464" s="78"/>
      <c r="F6464" s="78"/>
      <c r="H6464" s="78"/>
      <c r="L6464" s="78"/>
      <c r="P6464" s="25"/>
      <c r="AB6464" s="191"/>
    </row>
    <row r="6465">
      <c r="A6465" s="78"/>
      <c r="B6465" s="78"/>
      <c r="C6465" s="78"/>
      <c r="D6465" s="78"/>
      <c r="E6465" s="78"/>
      <c r="F6465" s="78"/>
      <c r="H6465" s="78"/>
      <c r="I6465" s="78"/>
      <c r="K6465" s="78"/>
      <c r="P6465" s="25"/>
      <c r="AB6465" s="191"/>
    </row>
    <row r="6466">
      <c r="A6466" s="78"/>
      <c r="B6466" s="78"/>
      <c r="C6466" s="78"/>
      <c r="D6466" s="78"/>
      <c r="E6466" s="78"/>
      <c r="F6466" s="78"/>
      <c r="H6466" s="78"/>
      <c r="L6466" s="78"/>
      <c r="P6466" s="25"/>
      <c r="AB6466" s="191"/>
    </row>
    <row r="6467">
      <c r="A6467" s="78"/>
      <c r="B6467" s="78"/>
      <c r="C6467" s="78"/>
      <c r="D6467" s="78"/>
      <c r="E6467" s="78"/>
      <c r="F6467" s="78"/>
      <c r="H6467" s="78"/>
      <c r="L6467" s="78"/>
      <c r="P6467" s="25"/>
      <c r="AB6467" s="191"/>
    </row>
    <row r="6468">
      <c r="A6468" s="78"/>
      <c r="B6468" s="78"/>
      <c r="C6468" s="78"/>
      <c r="D6468" s="78"/>
      <c r="E6468" s="78"/>
      <c r="F6468" s="78"/>
      <c r="H6468" s="78"/>
      <c r="L6468" s="78"/>
      <c r="P6468" s="25"/>
      <c r="AB6468" s="191"/>
    </row>
    <row r="6469">
      <c r="A6469" s="78"/>
      <c r="B6469" s="78"/>
      <c r="C6469" s="78"/>
      <c r="D6469" s="78"/>
      <c r="E6469" s="78"/>
      <c r="F6469" s="78"/>
      <c r="H6469" s="78"/>
      <c r="L6469" s="78"/>
      <c r="P6469" s="25"/>
      <c r="AB6469" s="191"/>
    </row>
    <row r="6470">
      <c r="A6470" s="78"/>
      <c r="B6470" s="78"/>
      <c r="C6470" s="78"/>
      <c r="D6470" s="78"/>
      <c r="E6470" s="78"/>
      <c r="F6470" s="78"/>
      <c r="H6470" s="78"/>
      <c r="L6470" s="78"/>
      <c r="P6470" s="25"/>
      <c r="AB6470" s="191"/>
    </row>
    <row r="6471">
      <c r="A6471" s="78"/>
      <c r="B6471" s="78"/>
      <c r="C6471" s="78"/>
      <c r="D6471" s="78"/>
      <c r="E6471" s="78"/>
      <c r="F6471" s="78"/>
      <c r="H6471" s="78"/>
      <c r="L6471" s="78"/>
      <c r="P6471" s="25"/>
      <c r="AB6471" s="191"/>
    </row>
    <row r="6472">
      <c r="A6472" s="78"/>
      <c r="B6472" s="78"/>
      <c r="C6472" s="78"/>
      <c r="D6472" s="78"/>
      <c r="E6472" s="78"/>
      <c r="F6472" s="78"/>
      <c r="H6472" s="78"/>
      <c r="L6472" s="78"/>
      <c r="P6472" s="25"/>
      <c r="AB6472" s="191"/>
    </row>
    <row r="6473">
      <c r="A6473" s="78"/>
      <c r="B6473" s="78"/>
      <c r="C6473" s="78"/>
      <c r="D6473" s="78"/>
      <c r="E6473" s="78"/>
      <c r="F6473" s="78"/>
      <c r="H6473" s="78"/>
      <c r="L6473" s="78"/>
      <c r="P6473" s="25"/>
      <c r="AB6473" s="191"/>
    </row>
    <row r="6474">
      <c r="A6474" s="78"/>
      <c r="B6474" s="78"/>
      <c r="C6474" s="78"/>
      <c r="D6474" s="78"/>
      <c r="E6474" s="78"/>
      <c r="F6474" s="78"/>
      <c r="H6474" s="78"/>
      <c r="L6474" s="78"/>
      <c r="P6474" s="25"/>
      <c r="AB6474" s="191"/>
    </row>
    <row r="6475">
      <c r="A6475" s="78"/>
      <c r="B6475" s="78"/>
      <c r="C6475" s="78"/>
      <c r="D6475" s="78"/>
      <c r="E6475" s="78"/>
      <c r="F6475" s="78"/>
      <c r="H6475" s="78"/>
      <c r="L6475" s="78"/>
      <c r="P6475" s="25"/>
      <c r="AB6475" s="191"/>
    </row>
    <row r="6476">
      <c r="A6476" s="78"/>
      <c r="B6476" s="78"/>
      <c r="C6476" s="78"/>
      <c r="D6476" s="78"/>
      <c r="E6476" s="78"/>
      <c r="F6476" s="78"/>
      <c r="H6476" s="78"/>
      <c r="L6476" s="78"/>
      <c r="P6476" s="25"/>
      <c r="AB6476" s="191"/>
    </row>
    <row r="6477">
      <c r="A6477" s="78"/>
      <c r="B6477" s="78"/>
      <c r="C6477" s="78"/>
      <c r="D6477" s="78"/>
      <c r="E6477" s="78"/>
      <c r="F6477" s="78"/>
      <c r="P6477" s="25"/>
      <c r="AB6477" s="191"/>
    </row>
    <row r="6478">
      <c r="A6478" s="78"/>
      <c r="B6478" s="78"/>
      <c r="C6478" s="78"/>
      <c r="D6478" s="78"/>
      <c r="E6478" s="78"/>
      <c r="F6478" s="78"/>
      <c r="H6478" s="78"/>
      <c r="L6478" s="78"/>
      <c r="P6478" s="25"/>
      <c r="AB6478" s="191"/>
    </row>
    <row r="6479">
      <c r="A6479" s="78"/>
      <c r="B6479" s="78"/>
      <c r="C6479" s="78"/>
      <c r="D6479" s="78"/>
      <c r="E6479" s="78"/>
      <c r="F6479" s="78"/>
      <c r="H6479" s="78"/>
      <c r="L6479" s="78"/>
      <c r="P6479" s="25"/>
      <c r="AB6479" s="191"/>
    </row>
    <row r="6480">
      <c r="A6480" s="78"/>
      <c r="B6480" s="78"/>
      <c r="C6480" s="78"/>
      <c r="D6480" s="78"/>
      <c r="E6480" s="78"/>
      <c r="F6480" s="78"/>
      <c r="H6480" s="78"/>
      <c r="L6480" s="78"/>
      <c r="P6480" s="25"/>
      <c r="AB6480" s="191"/>
    </row>
    <row r="6481">
      <c r="A6481" s="78"/>
      <c r="B6481" s="78"/>
      <c r="C6481" s="78"/>
      <c r="D6481" s="78"/>
      <c r="E6481" s="78"/>
      <c r="F6481" s="78"/>
      <c r="H6481" s="78"/>
      <c r="L6481" s="78"/>
      <c r="P6481" s="25"/>
      <c r="AB6481" s="191"/>
    </row>
    <row r="6482">
      <c r="A6482" s="78"/>
      <c r="B6482" s="78"/>
      <c r="C6482" s="78"/>
      <c r="D6482" s="78"/>
      <c r="E6482" s="78"/>
      <c r="F6482" s="78"/>
      <c r="H6482" s="78"/>
      <c r="L6482" s="78"/>
      <c r="P6482" s="25"/>
      <c r="AB6482" s="191"/>
    </row>
    <row r="6483">
      <c r="A6483" s="78"/>
      <c r="B6483" s="78"/>
      <c r="C6483" s="78"/>
      <c r="D6483" s="78"/>
      <c r="E6483" s="78"/>
      <c r="F6483" s="78"/>
      <c r="H6483" s="78"/>
      <c r="L6483" s="78"/>
      <c r="P6483" s="25"/>
      <c r="AB6483" s="191"/>
    </row>
    <row r="6484">
      <c r="A6484" s="78"/>
      <c r="B6484" s="78"/>
      <c r="C6484" s="78"/>
      <c r="D6484" s="78"/>
      <c r="E6484" s="78"/>
      <c r="F6484" s="78"/>
      <c r="H6484" s="78"/>
      <c r="L6484" s="78"/>
      <c r="P6484" s="25"/>
      <c r="AB6484" s="191"/>
    </row>
    <row r="6485">
      <c r="A6485" s="78"/>
      <c r="B6485" s="78"/>
      <c r="C6485" s="78"/>
      <c r="D6485" s="78"/>
      <c r="E6485" s="78"/>
      <c r="F6485" s="78"/>
      <c r="H6485" s="78"/>
      <c r="L6485" s="78"/>
      <c r="P6485" s="25"/>
      <c r="AB6485" s="191"/>
    </row>
    <row r="6486">
      <c r="A6486" s="78"/>
      <c r="B6486" s="78"/>
      <c r="C6486" s="78"/>
      <c r="D6486" s="78"/>
      <c r="E6486" s="78"/>
      <c r="F6486" s="78"/>
      <c r="H6486" s="78"/>
      <c r="L6486" s="78"/>
      <c r="P6486" s="25"/>
      <c r="AB6486" s="191"/>
    </row>
    <row r="6487">
      <c r="A6487" s="78"/>
      <c r="B6487" s="78"/>
      <c r="C6487" s="78"/>
      <c r="D6487" s="78"/>
      <c r="E6487" s="78"/>
      <c r="F6487" s="78"/>
      <c r="H6487" s="78"/>
      <c r="L6487" s="78"/>
      <c r="P6487" s="25"/>
      <c r="AB6487" s="191"/>
    </row>
    <row r="6488">
      <c r="A6488" s="78"/>
      <c r="B6488" s="78"/>
      <c r="C6488" s="78"/>
      <c r="D6488" s="78"/>
      <c r="E6488" s="78"/>
      <c r="F6488" s="78"/>
      <c r="H6488" s="78"/>
      <c r="L6488" s="78"/>
      <c r="P6488" s="25"/>
      <c r="AB6488" s="191"/>
    </row>
    <row r="6489">
      <c r="A6489" s="78"/>
      <c r="B6489" s="78"/>
      <c r="C6489" s="78"/>
      <c r="D6489" s="78"/>
      <c r="E6489" s="78"/>
      <c r="F6489" s="78"/>
      <c r="H6489" s="78"/>
      <c r="L6489" s="78"/>
      <c r="P6489" s="25"/>
      <c r="AB6489" s="191"/>
    </row>
    <row r="6490">
      <c r="A6490" s="78"/>
      <c r="B6490" s="78"/>
      <c r="C6490" s="78"/>
      <c r="D6490" s="78"/>
      <c r="E6490" s="78"/>
      <c r="F6490" s="78"/>
      <c r="H6490" s="78"/>
      <c r="L6490" s="78"/>
      <c r="P6490" s="25"/>
      <c r="AB6490" s="191"/>
    </row>
    <row r="6491">
      <c r="A6491" s="78"/>
      <c r="B6491" s="78"/>
      <c r="C6491" s="78"/>
      <c r="D6491" s="78"/>
      <c r="E6491" s="78"/>
      <c r="F6491" s="78"/>
      <c r="H6491" s="78"/>
      <c r="L6491" s="78"/>
      <c r="P6491" s="25"/>
      <c r="AB6491" s="191"/>
    </row>
    <row r="6492">
      <c r="A6492" s="78"/>
      <c r="B6492" s="78"/>
      <c r="C6492" s="78"/>
      <c r="D6492" s="78"/>
      <c r="E6492" s="78"/>
      <c r="F6492" s="78"/>
      <c r="P6492" s="25"/>
      <c r="AB6492" s="191"/>
    </row>
    <row r="6493">
      <c r="A6493" s="78"/>
      <c r="B6493" s="78"/>
      <c r="C6493" s="78"/>
      <c r="D6493" s="78"/>
      <c r="E6493" s="78"/>
      <c r="F6493" s="78"/>
      <c r="H6493" s="78"/>
      <c r="I6493" s="78"/>
      <c r="P6493" s="25"/>
      <c r="AB6493" s="191"/>
    </row>
    <row r="6494">
      <c r="A6494" s="78"/>
      <c r="B6494" s="78"/>
      <c r="C6494" s="78"/>
      <c r="D6494" s="78"/>
      <c r="E6494" s="78"/>
      <c r="F6494" s="78"/>
      <c r="P6494" s="25"/>
      <c r="AB6494" s="191"/>
    </row>
    <row r="6495">
      <c r="A6495" s="78"/>
      <c r="B6495" s="78"/>
      <c r="C6495" s="78"/>
      <c r="D6495" s="78"/>
      <c r="E6495" s="78"/>
      <c r="F6495" s="78"/>
      <c r="P6495" s="25"/>
      <c r="AB6495" s="191"/>
    </row>
    <row r="6496">
      <c r="A6496" s="78"/>
      <c r="B6496" s="78"/>
      <c r="C6496" s="78"/>
      <c r="D6496" s="78"/>
      <c r="E6496" s="78"/>
      <c r="F6496" s="78"/>
      <c r="P6496" s="25"/>
      <c r="AB6496" s="191"/>
    </row>
    <row r="6497">
      <c r="A6497" s="78"/>
      <c r="B6497" s="78"/>
      <c r="C6497" s="78"/>
      <c r="D6497" s="78"/>
      <c r="E6497" s="78"/>
      <c r="F6497" s="78"/>
      <c r="P6497" s="25"/>
      <c r="AB6497" s="191"/>
    </row>
    <row r="6498">
      <c r="A6498" s="78"/>
      <c r="B6498" s="78"/>
      <c r="C6498" s="78"/>
      <c r="D6498" s="78"/>
      <c r="E6498" s="78"/>
      <c r="F6498" s="78"/>
      <c r="P6498" s="25"/>
      <c r="AB6498" s="191"/>
    </row>
    <row r="6499">
      <c r="A6499" s="78"/>
      <c r="B6499" s="78"/>
      <c r="C6499" s="78"/>
      <c r="D6499" s="78"/>
      <c r="E6499" s="78"/>
      <c r="F6499" s="78"/>
      <c r="P6499" s="25"/>
      <c r="AB6499" s="191"/>
    </row>
    <row r="6500">
      <c r="A6500" s="78"/>
      <c r="B6500" s="78"/>
      <c r="C6500" s="78"/>
      <c r="D6500" s="78"/>
      <c r="E6500" s="78"/>
      <c r="F6500" s="78"/>
      <c r="P6500" s="25"/>
      <c r="AB6500" s="191"/>
    </row>
    <row r="6501">
      <c r="A6501" s="78"/>
      <c r="B6501" s="78"/>
      <c r="C6501" s="78"/>
      <c r="D6501" s="78"/>
      <c r="E6501" s="78"/>
      <c r="F6501" s="78"/>
      <c r="P6501" s="25"/>
      <c r="AB6501" s="191"/>
    </row>
    <row r="6502">
      <c r="A6502" s="78"/>
      <c r="B6502" s="78"/>
      <c r="C6502" s="78"/>
      <c r="D6502" s="78"/>
      <c r="E6502" s="78"/>
      <c r="F6502" s="78"/>
      <c r="P6502" s="25"/>
      <c r="AB6502" s="191"/>
    </row>
    <row r="6503">
      <c r="A6503" s="78"/>
      <c r="B6503" s="78"/>
      <c r="C6503" s="78"/>
      <c r="D6503" s="78"/>
      <c r="E6503" s="78"/>
      <c r="F6503" s="78"/>
      <c r="P6503" s="25"/>
      <c r="AB6503" s="191"/>
    </row>
    <row r="6504">
      <c r="A6504" s="78"/>
      <c r="B6504" s="78"/>
      <c r="C6504" s="78"/>
      <c r="D6504" s="78"/>
      <c r="E6504" s="78"/>
      <c r="F6504" s="78"/>
      <c r="P6504" s="25"/>
      <c r="AB6504" s="191"/>
    </row>
    <row r="6505">
      <c r="A6505" s="78"/>
      <c r="B6505" s="78"/>
      <c r="C6505" s="78"/>
      <c r="D6505" s="78"/>
      <c r="E6505" s="78"/>
      <c r="F6505" s="78"/>
      <c r="P6505" s="25"/>
      <c r="AB6505" s="191"/>
    </row>
    <row r="6506">
      <c r="A6506" s="78"/>
      <c r="B6506" s="78"/>
      <c r="C6506" s="78"/>
      <c r="D6506" s="78"/>
      <c r="E6506" s="78"/>
      <c r="F6506" s="78"/>
      <c r="P6506" s="25"/>
      <c r="AB6506" s="191"/>
    </row>
    <row r="6507">
      <c r="A6507" s="78"/>
      <c r="B6507" s="78"/>
      <c r="C6507" s="78"/>
      <c r="D6507" s="78"/>
      <c r="E6507" s="78"/>
      <c r="F6507" s="78"/>
      <c r="P6507" s="25"/>
      <c r="AB6507" s="191"/>
    </row>
    <row r="6508">
      <c r="A6508" s="78"/>
      <c r="B6508" s="78"/>
      <c r="C6508" s="78"/>
      <c r="D6508" s="78"/>
      <c r="E6508" s="78"/>
      <c r="F6508" s="78"/>
      <c r="P6508" s="25"/>
      <c r="AB6508" s="191"/>
    </row>
    <row r="6509">
      <c r="A6509" s="78"/>
      <c r="B6509" s="78"/>
      <c r="C6509" s="78"/>
      <c r="D6509" s="78"/>
      <c r="E6509" s="78"/>
      <c r="F6509" s="78"/>
      <c r="P6509" s="25"/>
      <c r="AB6509" s="191"/>
    </row>
    <row r="6510">
      <c r="A6510" s="78"/>
      <c r="B6510" s="78"/>
      <c r="C6510" s="78"/>
      <c r="D6510" s="78"/>
      <c r="E6510" s="78"/>
      <c r="F6510" s="78"/>
      <c r="P6510" s="25"/>
      <c r="AB6510" s="191"/>
    </row>
    <row r="6511">
      <c r="A6511" s="78"/>
      <c r="B6511" s="78"/>
      <c r="C6511" s="78"/>
      <c r="D6511" s="78"/>
      <c r="E6511" s="78"/>
      <c r="F6511" s="78"/>
      <c r="P6511" s="25"/>
      <c r="AB6511" s="191"/>
    </row>
    <row r="6512">
      <c r="A6512" s="78"/>
      <c r="B6512" s="78"/>
      <c r="C6512" s="78"/>
      <c r="D6512" s="78"/>
      <c r="E6512" s="78"/>
      <c r="F6512" s="78"/>
      <c r="P6512" s="25"/>
      <c r="AB6512" s="191"/>
    </row>
    <row r="6513">
      <c r="A6513" s="78"/>
      <c r="B6513" s="78"/>
      <c r="C6513" s="78"/>
      <c r="D6513" s="78"/>
      <c r="E6513" s="78"/>
      <c r="F6513" s="78"/>
      <c r="P6513" s="25"/>
      <c r="AB6513" s="191"/>
    </row>
    <row r="6514">
      <c r="A6514" s="78"/>
      <c r="B6514" s="78"/>
      <c r="C6514" s="78"/>
      <c r="D6514" s="78"/>
      <c r="E6514" s="78"/>
      <c r="F6514" s="78"/>
      <c r="M6514" s="78"/>
      <c r="N6514" s="78"/>
      <c r="P6514" s="25"/>
      <c r="AB6514" s="191"/>
    </row>
    <row r="6515">
      <c r="A6515" s="78"/>
      <c r="B6515" s="78"/>
      <c r="C6515" s="78"/>
      <c r="D6515" s="78"/>
      <c r="E6515" s="78"/>
      <c r="F6515" s="78"/>
      <c r="P6515" s="25"/>
      <c r="AB6515" s="191"/>
    </row>
    <row r="6516">
      <c r="A6516" s="78"/>
      <c r="B6516" s="78"/>
      <c r="C6516" s="78"/>
      <c r="D6516" s="78"/>
      <c r="E6516" s="78"/>
      <c r="F6516" s="78"/>
      <c r="H6516" s="78"/>
      <c r="I6516" s="78"/>
      <c r="P6516" s="25"/>
      <c r="AB6516" s="191"/>
    </row>
    <row r="6517">
      <c r="A6517" s="78"/>
      <c r="B6517" s="78"/>
      <c r="C6517" s="78"/>
      <c r="D6517" s="78"/>
      <c r="E6517" s="78"/>
      <c r="F6517" s="78"/>
      <c r="H6517" s="78"/>
      <c r="I6517" s="78"/>
      <c r="P6517" s="25"/>
      <c r="AB6517" s="191"/>
    </row>
    <row r="6518">
      <c r="A6518" s="78"/>
      <c r="B6518" s="78"/>
      <c r="C6518" s="78"/>
      <c r="D6518" s="78"/>
      <c r="E6518" s="78"/>
      <c r="F6518" s="78"/>
      <c r="H6518" s="78"/>
      <c r="I6518" s="78"/>
      <c r="P6518" s="25"/>
      <c r="AB6518" s="191"/>
    </row>
    <row r="6519">
      <c r="A6519" s="78"/>
      <c r="B6519" s="78"/>
      <c r="C6519" s="78"/>
      <c r="D6519" s="78"/>
      <c r="E6519" s="78"/>
      <c r="F6519" s="78"/>
      <c r="H6519" s="78"/>
      <c r="I6519" s="78"/>
      <c r="P6519" s="25"/>
      <c r="AB6519" s="191"/>
    </row>
    <row r="6520">
      <c r="A6520" s="78"/>
      <c r="B6520" s="78"/>
      <c r="C6520" s="78"/>
      <c r="D6520" s="78"/>
      <c r="E6520" s="78"/>
      <c r="F6520" s="78"/>
      <c r="H6520" s="78"/>
      <c r="I6520" s="78"/>
      <c r="P6520" s="25"/>
      <c r="AB6520" s="191"/>
    </row>
    <row r="6521">
      <c r="A6521" s="78"/>
      <c r="B6521" s="78"/>
      <c r="C6521" s="78"/>
      <c r="D6521" s="78"/>
      <c r="E6521" s="78"/>
      <c r="F6521" s="78"/>
      <c r="H6521" s="78"/>
      <c r="I6521" s="78"/>
      <c r="P6521" s="25"/>
      <c r="AB6521" s="191"/>
    </row>
    <row r="6522">
      <c r="A6522" s="78"/>
      <c r="B6522" s="78"/>
      <c r="C6522" s="78"/>
      <c r="D6522" s="78"/>
      <c r="E6522" s="78"/>
      <c r="F6522" s="78"/>
      <c r="H6522" s="78"/>
      <c r="I6522" s="78"/>
      <c r="P6522" s="25"/>
      <c r="AB6522" s="191"/>
    </row>
    <row r="6523">
      <c r="A6523" s="78"/>
      <c r="B6523" s="78"/>
      <c r="C6523" s="78"/>
      <c r="D6523" s="78"/>
      <c r="E6523" s="78"/>
      <c r="F6523" s="78"/>
      <c r="H6523" s="78"/>
      <c r="I6523" s="78"/>
      <c r="P6523" s="25"/>
      <c r="AB6523" s="191"/>
    </row>
    <row r="6524">
      <c r="A6524" s="78"/>
      <c r="B6524" s="78"/>
      <c r="C6524" s="78"/>
      <c r="D6524" s="78"/>
      <c r="E6524" s="78"/>
      <c r="F6524" s="78"/>
      <c r="H6524" s="78"/>
      <c r="I6524" s="78"/>
      <c r="P6524" s="25"/>
      <c r="AB6524" s="191"/>
    </row>
    <row r="6525">
      <c r="A6525" s="78"/>
      <c r="B6525" s="78"/>
      <c r="C6525" s="78"/>
      <c r="D6525" s="78"/>
      <c r="E6525" s="78"/>
      <c r="F6525" s="78"/>
      <c r="H6525" s="78"/>
      <c r="I6525" s="78"/>
      <c r="P6525" s="25"/>
      <c r="AB6525" s="191"/>
    </row>
    <row r="6526">
      <c r="A6526" s="78"/>
      <c r="B6526" s="78"/>
      <c r="C6526" s="78"/>
      <c r="D6526" s="78"/>
      <c r="E6526" s="78"/>
      <c r="F6526" s="78"/>
      <c r="H6526" s="78"/>
      <c r="I6526" s="78"/>
      <c r="P6526" s="25"/>
      <c r="AB6526" s="191"/>
    </row>
    <row r="6527">
      <c r="A6527" s="78"/>
      <c r="B6527" s="78"/>
      <c r="C6527" s="78"/>
      <c r="D6527" s="78"/>
      <c r="E6527" s="78"/>
      <c r="F6527" s="78"/>
      <c r="H6527" s="78"/>
      <c r="I6527" s="78"/>
      <c r="P6527" s="25"/>
      <c r="AB6527" s="191"/>
    </row>
    <row r="6528">
      <c r="A6528" s="78"/>
      <c r="B6528" s="78"/>
      <c r="C6528" s="78"/>
      <c r="D6528" s="78"/>
      <c r="E6528" s="78"/>
      <c r="F6528" s="78"/>
      <c r="H6528" s="78"/>
      <c r="I6528" s="78"/>
      <c r="P6528" s="25"/>
      <c r="AB6528" s="191"/>
    </row>
    <row r="6529">
      <c r="A6529" s="78"/>
      <c r="B6529" s="78"/>
      <c r="C6529" s="78"/>
      <c r="D6529" s="78"/>
      <c r="E6529" s="78"/>
      <c r="F6529" s="78"/>
      <c r="H6529" s="78"/>
      <c r="I6529" s="78"/>
      <c r="P6529" s="25"/>
      <c r="AB6529" s="191"/>
    </row>
    <row r="6530">
      <c r="A6530" s="78"/>
      <c r="B6530" s="78"/>
      <c r="C6530" s="78"/>
      <c r="D6530" s="78"/>
      <c r="E6530" s="78"/>
      <c r="F6530" s="78"/>
      <c r="H6530" s="78"/>
      <c r="I6530" s="78"/>
      <c r="P6530" s="25"/>
      <c r="AB6530" s="191"/>
    </row>
    <row r="6531">
      <c r="A6531" s="78"/>
      <c r="B6531" s="78"/>
      <c r="C6531" s="78"/>
      <c r="D6531" s="78"/>
      <c r="E6531" s="78"/>
      <c r="F6531" s="78"/>
      <c r="P6531" s="25"/>
      <c r="AB6531" s="191"/>
    </row>
    <row r="6532">
      <c r="A6532" s="78"/>
      <c r="B6532" s="78"/>
      <c r="C6532" s="78"/>
      <c r="D6532" s="78"/>
      <c r="E6532" s="78"/>
      <c r="F6532" s="78"/>
      <c r="H6532" s="78"/>
      <c r="I6532" s="78"/>
      <c r="P6532" s="25"/>
      <c r="AB6532" s="191"/>
    </row>
    <row r="6533">
      <c r="A6533" s="78"/>
      <c r="B6533" s="78"/>
      <c r="C6533" s="78"/>
      <c r="D6533" s="78"/>
      <c r="E6533" s="78"/>
      <c r="F6533" s="78"/>
      <c r="P6533" s="25"/>
      <c r="AB6533" s="191"/>
    </row>
    <row r="6534">
      <c r="A6534" s="78"/>
      <c r="B6534" s="78"/>
      <c r="C6534" s="78"/>
      <c r="D6534" s="78"/>
      <c r="E6534" s="78"/>
      <c r="F6534" s="78"/>
      <c r="P6534" s="25"/>
      <c r="AB6534" s="191"/>
    </row>
    <row r="6535">
      <c r="A6535" s="78"/>
      <c r="B6535" s="78"/>
      <c r="C6535" s="78"/>
      <c r="D6535" s="78"/>
      <c r="E6535" s="78"/>
      <c r="F6535" s="78"/>
      <c r="H6535" s="78"/>
      <c r="I6535" s="78"/>
      <c r="K6535" s="78"/>
      <c r="P6535" s="25"/>
      <c r="AB6535" s="191"/>
    </row>
    <row r="6536">
      <c r="A6536" s="78"/>
      <c r="B6536" s="78"/>
      <c r="C6536" s="78"/>
      <c r="D6536" s="78"/>
      <c r="E6536" s="78"/>
      <c r="F6536" s="78"/>
      <c r="P6536" s="25"/>
      <c r="AB6536" s="191"/>
    </row>
    <row r="6537">
      <c r="A6537" s="78"/>
      <c r="B6537" s="78"/>
      <c r="C6537" s="78"/>
      <c r="D6537" s="78"/>
      <c r="E6537" s="78"/>
      <c r="F6537" s="78"/>
      <c r="H6537" s="78"/>
      <c r="I6537" s="78"/>
      <c r="K6537" s="78"/>
      <c r="P6537" s="25"/>
      <c r="AB6537" s="191"/>
    </row>
    <row r="6538">
      <c r="A6538" s="78"/>
      <c r="B6538" s="78"/>
      <c r="C6538" s="78"/>
      <c r="D6538" s="78"/>
      <c r="E6538" s="78"/>
      <c r="F6538" s="78"/>
      <c r="H6538" s="78"/>
      <c r="I6538" s="78"/>
      <c r="P6538" s="25"/>
      <c r="AB6538" s="191"/>
    </row>
    <row r="6539">
      <c r="A6539" s="78"/>
      <c r="B6539" s="78"/>
      <c r="C6539" s="78"/>
      <c r="D6539" s="78"/>
      <c r="E6539" s="78"/>
      <c r="F6539" s="78"/>
      <c r="P6539" s="25"/>
      <c r="AB6539" s="191"/>
    </row>
    <row r="6540">
      <c r="A6540" s="78"/>
      <c r="B6540" s="78"/>
      <c r="C6540" s="78"/>
      <c r="D6540" s="78"/>
      <c r="E6540" s="78"/>
      <c r="F6540" s="78"/>
      <c r="P6540" s="25"/>
      <c r="AB6540" s="191"/>
    </row>
    <row r="6541">
      <c r="A6541" s="78"/>
      <c r="B6541" s="78"/>
      <c r="C6541" s="78"/>
      <c r="D6541" s="78"/>
      <c r="E6541" s="78"/>
      <c r="F6541" s="78"/>
      <c r="H6541" s="78"/>
      <c r="I6541" s="78"/>
      <c r="K6541" s="78"/>
      <c r="P6541" s="25"/>
      <c r="AB6541" s="191"/>
    </row>
    <row r="6542">
      <c r="A6542" s="78"/>
      <c r="B6542" s="78"/>
      <c r="C6542" s="78"/>
      <c r="D6542" s="78"/>
      <c r="E6542" s="78"/>
      <c r="F6542" s="78"/>
      <c r="P6542" s="25"/>
      <c r="AB6542" s="191"/>
    </row>
    <row r="6543">
      <c r="A6543" s="78"/>
      <c r="B6543" s="78"/>
      <c r="C6543" s="78"/>
      <c r="D6543" s="78"/>
      <c r="E6543" s="78"/>
      <c r="F6543" s="78"/>
      <c r="P6543" s="25"/>
      <c r="AB6543" s="191"/>
    </row>
    <row r="6544">
      <c r="A6544" s="78"/>
      <c r="B6544" s="78"/>
      <c r="C6544" s="78"/>
      <c r="D6544" s="78"/>
      <c r="E6544" s="78"/>
      <c r="F6544" s="78"/>
      <c r="P6544" s="25"/>
      <c r="AB6544" s="191"/>
    </row>
    <row r="6545">
      <c r="A6545" s="78"/>
      <c r="B6545" s="78"/>
      <c r="C6545" s="78"/>
      <c r="D6545" s="78"/>
      <c r="E6545" s="78"/>
      <c r="F6545" s="78"/>
      <c r="P6545" s="25"/>
      <c r="AB6545" s="191"/>
    </row>
    <row r="6546">
      <c r="A6546" s="78"/>
      <c r="B6546" s="78"/>
      <c r="C6546" s="78"/>
      <c r="D6546" s="78"/>
      <c r="E6546" s="78"/>
      <c r="F6546" s="78"/>
      <c r="P6546" s="25"/>
      <c r="AB6546" s="191"/>
    </row>
    <row r="6547">
      <c r="A6547" s="78"/>
      <c r="B6547" s="78"/>
      <c r="C6547" s="78"/>
      <c r="D6547" s="78"/>
      <c r="E6547" s="78"/>
      <c r="F6547" s="78"/>
      <c r="H6547" s="78"/>
      <c r="I6547" s="78"/>
      <c r="K6547" s="78"/>
      <c r="P6547" s="25"/>
      <c r="AB6547" s="191"/>
    </row>
    <row r="6548">
      <c r="A6548" s="78"/>
      <c r="B6548" s="78"/>
      <c r="C6548" s="78"/>
      <c r="D6548" s="78"/>
      <c r="E6548" s="78"/>
      <c r="F6548" s="78"/>
      <c r="P6548" s="25"/>
      <c r="AB6548" s="191"/>
    </row>
    <row r="6549">
      <c r="A6549" s="78"/>
      <c r="B6549" s="78"/>
      <c r="C6549" s="78"/>
      <c r="D6549" s="78"/>
      <c r="E6549" s="78"/>
      <c r="F6549" s="78"/>
      <c r="H6549" s="78"/>
      <c r="I6549" s="78"/>
      <c r="K6549" s="78"/>
      <c r="P6549" s="25"/>
      <c r="AB6549" s="191"/>
    </row>
    <row r="6550">
      <c r="A6550" s="78"/>
      <c r="B6550" s="78"/>
      <c r="C6550" s="78"/>
      <c r="D6550" s="78"/>
      <c r="E6550" s="78"/>
      <c r="F6550" s="78"/>
      <c r="H6550" s="78"/>
      <c r="I6550" s="78"/>
      <c r="K6550" s="78"/>
      <c r="P6550" s="25"/>
      <c r="AB6550" s="191"/>
    </row>
    <row r="6551">
      <c r="A6551" s="78"/>
      <c r="B6551" s="78"/>
      <c r="C6551" s="78"/>
      <c r="D6551" s="78"/>
      <c r="E6551" s="78"/>
      <c r="F6551" s="78"/>
      <c r="P6551" s="25"/>
      <c r="AB6551" s="191"/>
    </row>
    <row r="6552">
      <c r="A6552" s="78"/>
      <c r="B6552" s="78"/>
      <c r="C6552" s="78"/>
      <c r="D6552" s="78"/>
      <c r="E6552" s="78"/>
      <c r="F6552" s="78"/>
      <c r="P6552" s="25"/>
      <c r="AB6552" s="191"/>
    </row>
    <row r="6553">
      <c r="A6553" s="78"/>
      <c r="B6553" s="78"/>
      <c r="C6553" s="78"/>
      <c r="D6553" s="78"/>
      <c r="E6553" s="78"/>
      <c r="F6553" s="78"/>
      <c r="P6553" s="25"/>
      <c r="AB6553" s="191"/>
    </row>
    <row r="6554">
      <c r="A6554" s="78"/>
      <c r="B6554" s="78"/>
      <c r="C6554" s="78"/>
      <c r="D6554" s="78"/>
      <c r="E6554" s="78"/>
      <c r="F6554" s="78"/>
      <c r="P6554" s="25"/>
      <c r="AB6554" s="191"/>
    </row>
    <row r="6555">
      <c r="A6555" s="78"/>
      <c r="B6555" s="78"/>
      <c r="C6555" s="78"/>
      <c r="D6555" s="78"/>
      <c r="E6555" s="78"/>
      <c r="F6555" s="78"/>
      <c r="P6555" s="25"/>
      <c r="AB6555" s="191"/>
    </row>
    <row r="6556">
      <c r="A6556" s="78"/>
      <c r="B6556" s="78"/>
      <c r="C6556" s="78"/>
      <c r="D6556" s="78"/>
      <c r="E6556" s="78"/>
      <c r="F6556" s="78"/>
      <c r="H6556" s="78"/>
      <c r="I6556" s="78"/>
      <c r="P6556" s="25"/>
      <c r="AB6556" s="191"/>
    </row>
    <row r="6557">
      <c r="A6557" s="78"/>
      <c r="B6557" s="78"/>
      <c r="C6557" s="78"/>
      <c r="D6557" s="78"/>
      <c r="E6557" s="78"/>
      <c r="F6557" s="78"/>
      <c r="P6557" s="25"/>
      <c r="AB6557" s="191"/>
    </row>
    <row r="6558">
      <c r="A6558" s="78"/>
      <c r="B6558" s="78"/>
      <c r="C6558" s="78"/>
      <c r="D6558" s="78"/>
      <c r="E6558" s="78"/>
      <c r="F6558" s="78"/>
      <c r="P6558" s="25"/>
      <c r="AB6558" s="191"/>
    </row>
    <row r="6559">
      <c r="A6559" s="78"/>
      <c r="B6559" s="78"/>
      <c r="C6559" s="78"/>
      <c r="D6559" s="78"/>
      <c r="E6559" s="78"/>
      <c r="F6559" s="78"/>
      <c r="H6559" s="78"/>
      <c r="I6559" s="78"/>
      <c r="K6559" s="78"/>
      <c r="P6559" s="25"/>
      <c r="AB6559" s="191"/>
    </row>
    <row r="6560">
      <c r="A6560" s="78"/>
      <c r="B6560" s="78"/>
      <c r="C6560" s="78"/>
      <c r="D6560" s="78"/>
      <c r="E6560" s="78"/>
      <c r="F6560" s="78"/>
      <c r="P6560" s="25"/>
      <c r="AB6560" s="191"/>
    </row>
    <row r="6561">
      <c r="A6561" s="78"/>
      <c r="B6561" s="78"/>
      <c r="C6561" s="78"/>
      <c r="D6561" s="78"/>
      <c r="E6561" s="78"/>
      <c r="F6561" s="78"/>
      <c r="P6561" s="25"/>
      <c r="AB6561" s="191"/>
    </row>
    <row r="6562">
      <c r="A6562" s="78"/>
      <c r="B6562" s="78"/>
      <c r="C6562" s="78"/>
      <c r="D6562" s="78"/>
      <c r="E6562" s="78"/>
      <c r="F6562" s="78"/>
      <c r="H6562" s="78"/>
      <c r="I6562" s="78"/>
      <c r="K6562" s="78"/>
      <c r="P6562" s="25"/>
      <c r="AB6562" s="191"/>
    </row>
    <row r="6563">
      <c r="A6563" s="78"/>
      <c r="B6563" s="78"/>
      <c r="C6563" s="78"/>
      <c r="D6563" s="78"/>
      <c r="E6563" s="78"/>
      <c r="F6563" s="78"/>
      <c r="P6563" s="25"/>
      <c r="AB6563" s="191"/>
    </row>
    <row r="6564">
      <c r="A6564" s="78"/>
      <c r="B6564" s="78"/>
      <c r="C6564" s="78"/>
      <c r="D6564" s="78"/>
      <c r="E6564" s="78"/>
      <c r="F6564" s="78"/>
      <c r="P6564" s="25"/>
      <c r="AB6564" s="191"/>
    </row>
    <row r="6565">
      <c r="A6565" s="78"/>
      <c r="B6565" s="78"/>
      <c r="C6565" s="78"/>
      <c r="D6565" s="78"/>
      <c r="E6565" s="78"/>
      <c r="F6565" s="78"/>
      <c r="P6565" s="25"/>
      <c r="AB6565" s="191"/>
    </row>
    <row r="6566">
      <c r="A6566" s="78"/>
      <c r="B6566" s="78"/>
      <c r="C6566" s="78"/>
      <c r="D6566" s="78"/>
      <c r="E6566" s="78"/>
      <c r="F6566" s="78"/>
      <c r="H6566" s="78"/>
      <c r="I6566" s="78"/>
      <c r="K6566" s="78"/>
      <c r="P6566" s="25"/>
      <c r="AB6566" s="191"/>
    </row>
    <row r="6567">
      <c r="A6567" s="78"/>
      <c r="B6567" s="78"/>
      <c r="C6567" s="78"/>
      <c r="D6567" s="78"/>
      <c r="E6567" s="78"/>
      <c r="F6567" s="78"/>
      <c r="H6567" s="78"/>
      <c r="I6567" s="78"/>
      <c r="K6567" s="78"/>
      <c r="P6567" s="25"/>
      <c r="AB6567" s="191"/>
    </row>
    <row r="6568">
      <c r="A6568" s="78"/>
      <c r="B6568" s="78"/>
      <c r="C6568" s="78"/>
      <c r="D6568" s="78"/>
      <c r="E6568" s="78"/>
      <c r="F6568" s="78"/>
      <c r="P6568" s="25"/>
      <c r="AB6568" s="191"/>
    </row>
    <row r="6569">
      <c r="A6569" s="78"/>
      <c r="B6569" s="78"/>
      <c r="C6569" s="78"/>
      <c r="D6569" s="78"/>
      <c r="E6569" s="78"/>
      <c r="F6569" s="78"/>
      <c r="H6569" s="78"/>
      <c r="I6569" s="78"/>
      <c r="K6569" s="78"/>
      <c r="P6569" s="25"/>
      <c r="AB6569" s="191"/>
    </row>
    <row r="6570">
      <c r="A6570" s="78"/>
      <c r="B6570" s="78"/>
      <c r="C6570" s="78"/>
      <c r="D6570" s="78"/>
      <c r="E6570" s="78"/>
      <c r="F6570" s="78"/>
      <c r="H6570" s="78"/>
      <c r="I6570" s="78"/>
      <c r="K6570" s="78"/>
      <c r="P6570" s="25"/>
      <c r="AB6570" s="191"/>
    </row>
    <row r="6571">
      <c r="A6571" s="78"/>
      <c r="B6571" s="78"/>
      <c r="C6571" s="78"/>
      <c r="D6571" s="78"/>
      <c r="E6571" s="78"/>
      <c r="F6571" s="78"/>
      <c r="P6571" s="25"/>
      <c r="AB6571" s="191"/>
    </row>
    <row r="6572">
      <c r="A6572" s="78"/>
      <c r="B6572" s="78"/>
      <c r="C6572" s="78"/>
      <c r="D6572" s="78"/>
      <c r="E6572" s="78"/>
      <c r="F6572" s="78"/>
      <c r="P6572" s="25"/>
      <c r="AB6572" s="191"/>
    </row>
    <row r="6573">
      <c r="A6573" s="78"/>
      <c r="B6573" s="78"/>
      <c r="C6573" s="78"/>
      <c r="D6573" s="78"/>
      <c r="E6573" s="78"/>
      <c r="F6573" s="78"/>
      <c r="H6573" s="78"/>
      <c r="I6573" s="78"/>
      <c r="K6573" s="78"/>
      <c r="P6573" s="25"/>
      <c r="AB6573" s="191"/>
    </row>
    <row r="6574">
      <c r="A6574" s="78"/>
      <c r="B6574" s="78"/>
      <c r="C6574" s="78"/>
      <c r="D6574" s="78"/>
      <c r="E6574" s="78"/>
      <c r="F6574" s="78"/>
      <c r="P6574" s="25"/>
      <c r="AB6574" s="191"/>
    </row>
    <row r="6575">
      <c r="A6575" s="78"/>
      <c r="B6575" s="78"/>
      <c r="C6575" s="78"/>
      <c r="D6575" s="78"/>
      <c r="E6575" s="78"/>
      <c r="F6575" s="78"/>
      <c r="P6575" s="25"/>
      <c r="AB6575" s="191"/>
    </row>
    <row r="6576">
      <c r="A6576" s="78"/>
      <c r="B6576" s="78"/>
      <c r="C6576" s="78"/>
      <c r="D6576" s="78"/>
      <c r="E6576" s="78"/>
      <c r="F6576" s="78"/>
      <c r="H6576" s="78"/>
      <c r="I6576" s="78"/>
      <c r="K6576" s="78"/>
      <c r="P6576" s="25"/>
      <c r="AB6576" s="191"/>
    </row>
    <row r="6577">
      <c r="A6577" s="78"/>
      <c r="B6577" s="78"/>
      <c r="C6577" s="78"/>
      <c r="D6577" s="78"/>
      <c r="E6577" s="78"/>
      <c r="F6577" s="78"/>
      <c r="H6577" s="78"/>
      <c r="I6577" s="78"/>
      <c r="K6577" s="78"/>
      <c r="P6577" s="25"/>
      <c r="AB6577" s="191"/>
    </row>
    <row r="6578">
      <c r="A6578" s="78"/>
      <c r="B6578" s="78"/>
      <c r="C6578" s="78"/>
      <c r="D6578" s="78"/>
      <c r="E6578" s="78"/>
      <c r="F6578" s="78"/>
      <c r="P6578" s="25"/>
      <c r="AB6578" s="191"/>
    </row>
    <row r="6579">
      <c r="A6579" s="78"/>
      <c r="B6579" s="78"/>
      <c r="C6579" s="78"/>
      <c r="D6579" s="78"/>
      <c r="E6579" s="78"/>
      <c r="F6579" s="78"/>
      <c r="H6579" s="78"/>
      <c r="I6579" s="78"/>
      <c r="K6579" s="78"/>
      <c r="P6579" s="25"/>
      <c r="AB6579" s="191"/>
    </row>
    <row r="6580">
      <c r="A6580" s="78"/>
      <c r="B6580" s="78"/>
      <c r="C6580" s="78"/>
      <c r="D6580" s="78"/>
      <c r="E6580" s="78"/>
      <c r="F6580" s="78"/>
      <c r="P6580" s="25"/>
      <c r="AB6580" s="191"/>
    </row>
    <row r="6581">
      <c r="A6581" s="78"/>
      <c r="B6581" s="78"/>
      <c r="C6581" s="78"/>
      <c r="D6581" s="78"/>
      <c r="E6581" s="78"/>
      <c r="F6581" s="78"/>
      <c r="P6581" s="25"/>
      <c r="AB6581" s="191"/>
    </row>
    <row r="6582">
      <c r="A6582" s="78"/>
      <c r="B6582" s="78"/>
      <c r="C6582" s="78"/>
      <c r="D6582" s="78"/>
      <c r="E6582" s="78"/>
      <c r="F6582" s="78"/>
      <c r="P6582" s="25"/>
      <c r="AB6582" s="191"/>
    </row>
    <row r="6583">
      <c r="A6583" s="78"/>
      <c r="B6583" s="78"/>
      <c r="C6583" s="78"/>
      <c r="D6583" s="78"/>
      <c r="E6583" s="78"/>
      <c r="F6583" s="78"/>
      <c r="H6583" s="78"/>
      <c r="I6583" s="78"/>
      <c r="K6583" s="78"/>
      <c r="P6583" s="25"/>
      <c r="AB6583" s="191"/>
    </row>
    <row r="6584">
      <c r="A6584" s="78"/>
      <c r="B6584" s="78"/>
      <c r="C6584" s="78"/>
      <c r="D6584" s="78"/>
      <c r="E6584" s="78"/>
      <c r="F6584" s="78"/>
      <c r="H6584" s="78"/>
      <c r="I6584" s="78"/>
      <c r="K6584" s="78"/>
      <c r="P6584" s="25"/>
      <c r="AB6584" s="191"/>
    </row>
    <row r="6585">
      <c r="A6585" s="78"/>
      <c r="B6585" s="78"/>
      <c r="C6585" s="78"/>
      <c r="D6585" s="78"/>
      <c r="E6585" s="78"/>
      <c r="F6585" s="78"/>
      <c r="P6585" s="25"/>
      <c r="AB6585" s="191"/>
    </row>
    <row r="6586">
      <c r="A6586" s="78"/>
      <c r="B6586" s="78"/>
      <c r="C6586" s="78"/>
      <c r="D6586" s="78"/>
      <c r="E6586" s="78"/>
      <c r="F6586" s="78"/>
      <c r="P6586" s="25"/>
      <c r="AB6586" s="191"/>
    </row>
    <row r="6587">
      <c r="A6587" s="78"/>
      <c r="B6587" s="78"/>
      <c r="C6587" s="78"/>
      <c r="D6587" s="78"/>
      <c r="E6587" s="78"/>
      <c r="F6587" s="78"/>
      <c r="H6587" s="78"/>
      <c r="I6587" s="78"/>
      <c r="K6587" s="78"/>
      <c r="P6587" s="25"/>
      <c r="AB6587" s="191"/>
    </row>
    <row r="6588">
      <c r="A6588" s="78"/>
      <c r="B6588" s="78"/>
      <c r="C6588" s="78"/>
      <c r="D6588" s="78"/>
      <c r="E6588" s="78"/>
      <c r="F6588" s="78"/>
      <c r="P6588" s="25"/>
      <c r="AB6588" s="191"/>
    </row>
    <row r="6589">
      <c r="A6589" s="78"/>
      <c r="B6589" s="78"/>
      <c r="C6589" s="78"/>
      <c r="D6589" s="78"/>
      <c r="E6589" s="78"/>
      <c r="F6589" s="78"/>
      <c r="H6589" s="78"/>
      <c r="I6589" s="78"/>
      <c r="P6589" s="25"/>
      <c r="AB6589" s="191"/>
    </row>
    <row r="6590">
      <c r="A6590" s="78"/>
      <c r="B6590" s="78"/>
      <c r="C6590" s="78"/>
      <c r="D6590" s="78"/>
      <c r="E6590" s="78"/>
      <c r="F6590" s="78"/>
      <c r="P6590" s="25"/>
      <c r="AB6590" s="191"/>
    </row>
    <row r="6591">
      <c r="A6591" s="78"/>
      <c r="B6591" s="78"/>
      <c r="C6591" s="78"/>
      <c r="D6591" s="78"/>
      <c r="E6591" s="78"/>
      <c r="F6591" s="78"/>
      <c r="P6591" s="25"/>
      <c r="AB6591" s="191"/>
    </row>
    <row r="6592">
      <c r="A6592" s="78"/>
      <c r="B6592" s="78"/>
      <c r="C6592" s="78"/>
      <c r="D6592" s="78"/>
      <c r="E6592" s="78"/>
      <c r="F6592" s="78"/>
      <c r="P6592" s="25"/>
      <c r="AB6592" s="191"/>
    </row>
    <row r="6593">
      <c r="A6593" s="78"/>
      <c r="B6593" s="78"/>
      <c r="C6593" s="78"/>
      <c r="D6593" s="78"/>
      <c r="E6593" s="78"/>
      <c r="F6593" s="78"/>
      <c r="H6593" s="78"/>
      <c r="I6593" s="78"/>
      <c r="K6593" s="78"/>
      <c r="P6593" s="25"/>
      <c r="AB6593" s="191"/>
    </row>
    <row r="6594">
      <c r="A6594" s="78"/>
      <c r="B6594" s="78"/>
      <c r="C6594" s="78"/>
      <c r="D6594" s="78"/>
      <c r="E6594" s="78"/>
      <c r="F6594" s="78"/>
      <c r="P6594" s="25"/>
      <c r="AB6594" s="191"/>
    </row>
    <row r="6595">
      <c r="A6595" s="78"/>
      <c r="B6595" s="78"/>
      <c r="C6595" s="78"/>
      <c r="D6595" s="78"/>
      <c r="E6595" s="78"/>
      <c r="F6595" s="78"/>
      <c r="P6595" s="25"/>
      <c r="AB6595" s="191"/>
    </row>
    <row r="6596">
      <c r="A6596" s="78"/>
      <c r="B6596" s="78"/>
      <c r="C6596" s="78"/>
      <c r="D6596" s="78"/>
      <c r="E6596" s="78"/>
      <c r="F6596" s="78"/>
      <c r="P6596" s="25"/>
      <c r="AB6596" s="191"/>
    </row>
    <row r="6597">
      <c r="A6597" s="78"/>
      <c r="B6597" s="78"/>
      <c r="C6597" s="78"/>
      <c r="D6597" s="78"/>
      <c r="E6597" s="78"/>
      <c r="F6597" s="78"/>
      <c r="P6597" s="25"/>
      <c r="AB6597" s="191"/>
    </row>
    <row r="6598">
      <c r="A6598" s="78"/>
      <c r="B6598" s="78"/>
      <c r="C6598" s="78"/>
      <c r="D6598" s="78"/>
      <c r="E6598" s="78"/>
      <c r="F6598" s="78"/>
      <c r="H6598" s="78"/>
      <c r="I6598" s="78"/>
      <c r="K6598" s="78"/>
      <c r="P6598" s="25"/>
      <c r="AB6598" s="191"/>
    </row>
    <row r="6599">
      <c r="A6599" s="78"/>
      <c r="B6599" s="78"/>
      <c r="C6599" s="78"/>
      <c r="D6599" s="78"/>
      <c r="E6599" s="78"/>
      <c r="F6599" s="78"/>
      <c r="P6599" s="25"/>
      <c r="AB6599" s="191"/>
    </row>
    <row r="6600">
      <c r="A6600" s="78"/>
      <c r="B6600" s="78"/>
      <c r="C6600" s="78"/>
      <c r="D6600" s="78"/>
      <c r="E6600" s="78"/>
      <c r="F6600" s="78"/>
      <c r="P6600" s="25"/>
      <c r="AB6600" s="191"/>
    </row>
    <row r="6601">
      <c r="A6601" s="78"/>
      <c r="B6601" s="78"/>
      <c r="C6601" s="78"/>
      <c r="D6601" s="78"/>
      <c r="E6601" s="78"/>
      <c r="F6601" s="78"/>
      <c r="H6601" s="78"/>
      <c r="I6601" s="78"/>
      <c r="K6601" s="78"/>
      <c r="P6601" s="25"/>
      <c r="AB6601" s="191"/>
    </row>
    <row r="6602">
      <c r="A6602" s="78"/>
      <c r="B6602" s="78"/>
      <c r="C6602" s="78"/>
      <c r="D6602" s="78"/>
      <c r="E6602" s="78"/>
      <c r="F6602" s="78"/>
      <c r="P6602" s="25"/>
      <c r="AB6602" s="191"/>
    </row>
    <row r="6603">
      <c r="A6603" s="78"/>
      <c r="B6603" s="78"/>
      <c r="C6603" s="78"/>
      <c r="D6603" s="78"/>
      <c r="E6603" s="78"/>
      <c r="F6603" s="78"/>
      <c r="H6603" s="78"/>
      <c r="I6603" s="78"/>
      <c r="P6603" s="25"/>
      <c r="AB6603" s="191"/>
    </row>
    <row r="6604">
      <c r="A6604" s="78"/>
      <c r="B6604" s="78"/>
      <c r="C6604" s="78"/>
      <c r="D6604" s="78"/>
      <c r="E6604" s="78"/>
      <c r="F6604" s="78"/>
      <c r="H6604" s="78"/>
      <c r="I6604" s="78"/>
      <c r="K6604" s="78"/>
      <c r="P6604" s="25"/>
      <c r="AB6604" s="191"/>
    </row>
    <row r="6605">
      <c r="A6605" s="78"/>
      <c r="B6605" s="78"/>
      <c r="C6605" s="78"/>
      <c r="D6605" s="78"/>
      <c r="E6605" s="78"/>
      <c r="F6605" s="78"/>
      <c r="P6605" s="25"/>
      <c r="AB6605" s="191"/>
    </row>
    <row r="6606">
      <c r="A6606" s="78"/>
      <c r="B6606" s="78"/>
      <c r="C6606" s="78"/>
      <c r="D6606" s="78"/>
      <c r="E6606" s="78"/>
      <c r="F6606" s="78"/>
      <c r="H6606" s="78"/>
      <c r="I6606" s="78"/>
      <c r="K6606" s="78"/>
      <c r="P6606" s="25"/>
      <c r="AB6606" s="191"/>
    </row>
    <row r="6607">
      <c r="A6607" s="78"/>
      <c r="B6607" s="78"/>
      <c r="C6607" s="78"/>
      <c r="D6607" s="78"/>
      <c r="E6607" s="78"/>
      <c r="F6607" s="78"/>
      <c r="H6607" s="78"/>
      <c r="L6607" s="78"/>
      <c r="P6607" s="25"/>
      <c r="AB6607" s="191"/>
    </row>
    <row r="6608">
      <c r="A6608" s="78"/>
      <c r="B6608" s="78"/>
      <c r="C6608" s="78"/>
      <c r="D6608" s="78"/>
      <c r="E6608" s="78"/>
      <c r="F6608" s="78"/>
      <c r="P6608" s="25"/>
      <c r="AB6608" s="191"/>
    </row>
    <row r="6609">
      <c r="A6609" s="78"/>
      <c r="B6609" s="78"/>
      <c r="C6609" s="78"/>
      <c r="D6609" s="78"/>
      <c r="E6609" s="78"/>
      <c r="F6609" s="78"/>
      <c r="H6609" s="78"/>
      <c r="L6609" s="78"/>
      <c r="P6609" s="25"/>
      <c r="AB6609" s="191"/>
    </row>
    <row r="6610">
      <c r="A6610" s="78"/>
      <c r="B6610" s="78"/>
      <c r="C6610" s="78"/>
      <c r="D6610" s="78"/>
      <c r="E6610" s="78"/>
      <c r="F6610" s="78"/>
      <c r="H6610" s="78"/>
      <c r="L6610" s="78"/>
      <c r="P6610" s="25"/>
      <c r="AB6610" s="191"/>
    </row>
    <row r="6611">
      <c r="A6611" s="78"/>
      <c r="B6611" s="78"/>
      <c r="C6611" s="78"/>
      <c r="D6611" s="78"/>
      <c r="E6611" s="78"/>
      <c r="F6611" s="78"/>
      <c r="P6611" s="25"/>
      <c r="AB6611" s="191"/>
    </row>
    <row r="6612">
      <c r="A6612" s="78"/>
      <c r="B6612" s="78"/>
      <c r="C6612" s="78"/>
      <c r="D6612" s="78"/>
      <c r="E6612" s="78"/>
      <c r="F6612" s="78"/>
      <c r="P6612" s="25"/>
      <c r="AB6612" s="191"/>
    </row>
    <row r="6613">
      <c r="A6613" s="78"/>
      <c r="B6613" s="78"/>
      <c r="C6613" s="78"/>
      <c r="D6613" s="78"/>
      <c r="E6613" s="78"/>
      <c r="F6613" s="78"/>
      <c r="H6613" s="78"/>
      <c r="L6613" s="78"/>
      <c r="P6613" s="25"/>
      <c r="AB6613" s="191"/>
    </row>
    <row r="6614">
      <c r="A6614" s="78"/>
      <c r="B6614" s="78"/>
      <c r="C6614" s="78"/>
      <c r="D6614" s="78"/>
      <c r="E6614" s="78"/>
      <c r="F6614" s="78"/>
      <c r="P6614" s="25"/>
      <c r="AB6614" s="191"/>
    </row>
    <row r="6615">
      <c r="A6615" s="78"/>
      <c r="B6615" s="78"/>
      <c r="C6615" s="78"/>
      <c r="D6615" s="78"/>
      <c r="E6615" s="78"/>
      <c r="F6615" s="78"/>
      <c r="H6615" s="78"/>
      <c r="L6615" s="78"/>
      <c r="P6615" s="25"/>
      <c r="AB6615" s="191"/>
    </row>
    <row r="6616">
      <c r="A6616" s="78"/>
      <c r="B6616" s="78"/>
      <c r="C6616" s="78"/>
      <c r="D6616" s="78"/>
      <c r="E6616" s="78"/>
      <c r="F6616" s="78"/>
      <c r="H6616" s="78"/>
      <c r="L6616" s="78"/>
      <c r="P6616" s="25"/>
      <c r="AB6616" s="191"/>
    </row>
    <row r="6617">
      <c r="A6617" s="78"/>
      <c r="B6617" s="78"/>
      <c r="C6617" s="78"/>
      <c r="D6617" s="78"/>
      <c r="E6617" s="78"/>
      <c r="F6617" s="78"/>
      <c r="P6617" s="25"/>
      <c r="AB6617" s="191"/>
    </row>
    <row r="6618">
      <c r="A6618" s="78"/>
      <c r="B6618" s="78"/>
      <c r="C6618" s="78"/>
      <c r="D6618" s="78"/>
      <c r="E6618" s="78"/>
      <c r="F6618" s="78"/>
      <c r="H6618" s="78"/>
      <c r="L6618" s="78"/>
      <c r="P6618" s="25"/>
      <c r="AB6618" s="191"/>
    </row>
    <row r="6619">
      <c r="A6619" s="78"/>
      <c r="B6619" s="78"/>
      <c r="C6619" s="78"/>
      <c r="D6619" s="78"/>
      <c r="E6619" s="78"/>
      <c r="F6619" s="78"/>
      <c r="P6619" s="25"/>
      <c r="AB6619" s="191"/>
    </row>
    <row r="6620">
      <c r="A6620" s="78"/>
      <c r="B6620" s="78"/>
      <c r="C6620" s="78"/>
      <c r="D6620" s="78"/>
      <c r="E6620" s="78"/>
      <c r="F6620" s="78"/>
      <c r="H6620" s="78"/>
      <c r="L6620" s="78"/>
      <c r="P6620" s="25"/>
      <c r="AB6620" s="191"/>
    </row>
    <row r="6621">
      <c r="A6621" s="78"/>
      <c r="B6621" s="78"/>
      <c r="C6621" s="78"/>
      <c r="D6621" s="78"/>
      <c r="E6621" s="78"/>
      <c r="F6621" s="78"/>
      <c r="H6621" s="78"/>
      <c r="L6621" s="78"/>
      <c r="P6621" s="25"/>
      <c r="AB6621" s="191"/>
    </row>
    <row r="6622">
      <c r="A6622" s="78"/>
      <c r="B6622" s="78"/>
      <c r="C6622" s="78"/>
      <c r="D6622" s="78"/>
      <c r="E6622" s="78"/>
      <c r="F6622" s="78"/>
      <c r="H6622" s="78"/>
      <c r="L6622" s="78"/>
      <c r="P6622" s="25"/>
      <c r="AB6622" s="191"/>
    </row>
    <row r="6623">
      <c r="A6623" s="78"/>
      <c r="B6623" s="78"/>
      <c r="C6623" s="78"/>
      <c r="D6623" s="78"/>
      <c r="E6623" s="78"/>
      <c r="F6623" s="78"/>
      <c r="H6623" s="78"/>
      <c r="L6623" s="78"/>
      <c r="P6623" s="25"/>
      <c r="AB6623" s="191"/>
    </row>
    <row r="6624">
      <c r="A6624" s="78"/>
      <c r="B6624" s="78"/>
      <c r="C6624" s="78"/>
      <c r="D6624" s="78"/>
      <c r="E6624" s="78"/>
      <c r="F6624" s="78"/>
      <c r="H6624" s="78"/>
      <c r="L6624" s="78"/>
      <c r="P6624" s="25"/>
      <c r="AB6624" s="191"/>
    </row>
    <row r="6625">
      <c r="A6625" s="78"/>
      <c r="B6625" s="78"/>
      <c r="C6625" s="78"/>
      <c r="D6625" s="78"/>
      <c r="E6625" s="78"/>
      <c r="F6625" s="78"/>
      <c r="H6625" s="78"/>
      <c r="L6625" s="78"/>
      <c r="P6625" s="25"/>
      <c r="AB6625" s="191"/>
    </row>
    <row r="6626">
      <c r="A6626" s="78"/>
      <c r="B6626" s="78"/>
      <c r="C6626" s="78"/>
      <c r="D6626" s="78"/>
      <c r="E6626" s="78"/>
      <c r="F6626" s="78"/>
      <c r="H6626" s="78"/>
      <c r="L6626" s="78"/>
      <c r="P6626" s="25"/>
      <c r="AB6626" s="191"/>
    </row>
    <row r="6627">
      <c r="A6627" s="78"/>
      <c r="B6627" s="78"/>
      <c r="C6627" s="78"/>
      <c r="D6627" s="78"/>
      <c r="E6627" s="78"/>
      <c r="F6627" s="78"/>
      <c r="H6627" s="78"/>
      <c r="L6627" s="78"/>
      <c r="P6627" s="25"/>
      <c r="AB6627" s="191"/>
    </row>
    <row r="6628">
      <c r="A6628" s="78"/>
      <c r="B6628" s="78"/>
      <c r="C6628" s="78"/>
      <c r="D6628" s="78"/>
      <c r="E6628" s="78"/>
      <c r="F6628" s="78"/>
      <c r="H6628" s="78"/>
      <c r="L6628" s="78"/>
      <c r="P6628" s="25"/>
      <c r="AB6628" s="191"/>
    </row>
    <row r="6629">
      <c r="A6629" s="78"/>
      <c r="B6629" s="78"/>
      <c r="C6629" s="78"/>
      <c r="D6629" s="78"/>
      <c r="E6629" s="78"/>
      <c r="F6629" s="78"/>
      <c r="H6629" s="78"/>
      <c r="L6629" s="78"/>
      <c r="P6629" s="25"/>
      <c r="AB6629" s="191"/>
    </row>
    <row r="6630">
      <c r="A6630" s="78"/>
      <c r="B6630" s="78"/>
      <c r="C6630" s="78"/>
      <c r="D6630" s="78"/>
      <c r="E6630" s="78"/>
      <c r="F6630" s="78"/>
      <c r="H6630" s="78"/>
      <c r="L6630" s="78"/>
      <c r="P6630" s="25"/>
      <c r="AB6630" s="191"/>
    </row>
    <row r="6631">
      <c r="A6631" s="78"/>
      <c r="B6631" s="78"/>
      <c r="C6631" s="78"/>
      <c r="D6631" s="78"/>
      <c r="E6631" s="78"/>
      <c r="F6631" s="78"/>
      <c r="H6631" s="78"/>
      <c r="L6631" s="78"/>
      <c r="P6631" s="25"/>
      <c r="AB6631" s="191"/>
    </row>
    <row r="6632">
      <c r="A6632" s="78"/>
      <c r="B6632" s="78"/>
      <c r="C6632" s="78"/>
      <c r="D6632" s="78"/>
      <c r="E6632" s="78"/>
      <c r="F6632" s="78"/>
      <c r="H6632" s="78"/>
      <c r="I6632" s="78"/>
      <c r="K6632" s="78"/>
      <c r="P6632" s="25"/>
      <c r="AB6632" s="191"/>
    </row>
    <row r="6633">
      <c r="A6633" s="78"/>
      <c r="B6633" s="78"/>
      <c r="C6633" s="78"/>
      <c r="D6633" s="78"/>
      <c r="E6633" s="78"/>
      <c r="F6633" s="78"/>
      <c r="H6633" s="78"/>
      <c r="L6633" s="78"/>
      <c r="P6633" s="25"/>
      <c r="AB6633" s="191"/>
    </row>
    <row r="6634">
      <c r="A6634" s="78"/>
      <c r="B6634" s="78"/>
      <c r="C6634" s="78"/>
      <c r="D6634" s="78"/>
      <c r="E6634" s="78"/>
      <c r="F6634" s="78"/>
      <c r="H6634" s="78"/>
      <c r="L6634" s="78"/>
      <c r="P6634" s="25"/>
      <c r="AB6634" s="191"/>
    </row>
    <row r="6635">
      <c r="A6635" s="78"/>
      <c r="B6635" s="78"/>
      <c r="C6635" s="78"/>
      <c r="D6635" s="78"/>
      <c r="E6635" s="78"/>
      <c r="F6635" s="78"/>
      <c r="H6635" s="78"/>
      <c r="L6635" s="78"/>
      <c r="P6635" s="25"/>
      <c r="AB6635" s="191"/>
    </row>
    <row r="6636">
      <c r="A6636" s="78"/>
      <c r="B6636" s="78"/>
      <c r="C6636" s="78"/>
      <c r="D6636" s="78"/>
      <c r="E6636" s="78"/>
      <c r="F6636" s="78"/>
      <c r="H6636" s="78"/>
      <c r="L6636" s="78"/>
      <c r="P6636" s="25"/>
      <c r="AB6636" s="191"/>
    </row>
    <row r="6637">
      <c r="A6637" s="78"/>
      <c r="B6637" s="78"/>
      <c r="C6637" s="78"/>
      <c r="D6637" s="78"/>
      <c r="E6637" s="78"/>
      <c r="F6637" s="78"/>
      <c r="H6637" s="78"/>
      <c r="L6637" s="78"/>
      <c r="P6637" s="25"/>
      <c r="AB6637" s="191"/>
    </row>
    <row r="6638">
      <c r="A6638" s="78"/>
      <c r="B6638" s="78"/>
      <c r="C6638" s="78"/>
      <c r="D6638" s="78"/>
      <c r="E6638" s="78"/>
      <c r="F6638" s="78"/>
      <c r="H6638" s="78"/>
      <c r="L6638" s="78"/>
      <c r="P6638" s="25"/>
      <c r="AB6638" s="191"/>
    </row>
    <row r="6639">
      <c r="A6639" s="78"/>
      <c r="B6639" s="78"/>
      <c r="C6639" s="78"/>
      <c r="D6639" s="78"/>
      <c r="E6639" s="78"/>
      <c r="F6639" s="78"/>
      <c r="H6639" s="78"/>
      <c r="L6639" s="78"/>
      <c r="P6639" s="25"/>
      <c r="AB6639" s="191"/>
    </row>
    <row r="6640">
      <c r="A6640" s="78"/>
      <c r="B6640" s="78"/>
      <c r="C6640" s="78"/>
      <c r="D6640" s="78"/>
      <c r="E6640" s="78"/>
      <c r="F6640" s="78"/>
      <c r="H6640" s="78"/>
      <c r="L6640" s="78"/>
      <c r="P6640" s="25"/>
      <c r="AB6640" s="191"/>
    </row>
    <row r="6641">
      <c r="A6641" s="78"/>
      <c r="B6641" s="78"/>
      <c r="C6641" s="78"/>
      <c r="D6641" s="78"/>
      <c r="E6641" s="78"/>
      <c r="F6641" s="78"/>
      <c r="H6641" s="78"/>
      <c r="L6641" s="78"/>
      <c r="P6641" s="25"/>
      <c r="AB6641" s="191"/>
    </row>
    <row r="6642">
      <c r="A6642" s="78"/>
      <c r="B6642" s="78"/>
      <c r="C6642" s="78"/>
      <c r="D6642" s="78"/>
      <c r="E6642" s="78"/>
      <c r="F6642" s="78"/>
      <c r="H6642" s="78"/>
      <c r="L6642" s="78"/>
      <c r="P6642" s="25"/>
      <c r="AB6642" s="191"/>
    </row>
    <row r="6643">
      <c r="A6643" s="78"/>
      <c r="B6643" s="78"/>
      <c r="C6643" s="78"/>
      <c r="D6643" s="78"/>
      <c r="E6643" s="78"/>
      <c r="F6643" s="78"/>
      <c r="H6643" s="78"/>
      <c r="L6643" s="78"/>
      <c r="P6643" s="25"/>
      <c r="AB6643" s="191"/>
    </row>
    <row r="6644">
      <c r="A6644" s="78"/>
      <c r="B6644" s="78"/>
      <c r="C6644" s="78"/>
      <c r="D6644" s="78"/>
      <c r="E6644" s="78"/>
      <c r="F6644" s="78"/>
      <c r="P6644" s="25"/>
      <c r="AB6644" s="191"/>
    </row>
    <row r="6645">
      <c r="A6645" s="78"/>
      <c r="B6645" s="78"/>
      <c r="C6645" s="78"/>
      <c r="D6645" s="78"/>
      <c r="E6645" s="78"/>
      <c r="F6645" s="78"/>
      <c r="H6645" s="78"/>
      <c r="L6645" s="78"/>
      <c r="P6645" s="25"/>
      <c r="AB6645" s="191"/>
    </row>
    <row r="6646">
      <c r="A6646" s="78"/>
      <c r="B6646" s="78"/>
      <c r="C6646" s="78"/>
      <c r="D6646" s="78"/>
      <c r="E6646" s="78"/>
      <c r="F6646" s="78"/>
      <c r="H6646" s="78"/>
      <c r="L6646" s="78"/>
      <c r="P6646" s="25"/>
      <c r="AB6646" s="191"/>
    </row>
    <row r="6647">
      <c r="A6647" s="78"/>
      <c r="B6647" s="78"/>
      <c r="C6647" s="78"/>
      <c r="D6647" s="78"/>
      <c r="E6647" s="78"/>
      <c r="F6647" s="78"/>
      <c r="H6647" s="78"/>
      <c r="L6647" s="78"/>
      <c r="P6647" s="25"/>
      <c r="AB6647" s="191"/>
    </row>
    <row r="6648">
      <c r="A6648" s="78"/>
      <c r="B6648" s="78"/>
      <c r="C6648" s="78"/>
      <c r="D6648" s="78"/>
      <c r="E6648" s="78"/>
      <c r="F6648" s="78"/>
      <c r="H6648" s="78"/>
      <c r="L6648" s="78"/>
      <c r="P6648" s="25"/>
      <c r="AB6648" s="191"/>
    </row>
    <row r="6649">
      <c r="A6649" s="78"/>
      <c r="B6649" s="78"/>
      <c r="C6649" s="78"/>
      <c r="D6649" s="78"/>
      <c r="E6649" s="78"/>
      <c r="F6649" s="78"/>
      <c r="H6649" s="78"/>
      <c r="L6649" s="78"/>
      <c r="P6649" s="25"/>
      <c r="AB6649" s="191"/>
    </row>
    <row r="6650">
      <c r="A6650" s="78"/>
      <c r="B6650" s="78"/>
      <c r="C6650" s="78"/>
      <c r="D6650" s="78"/>
      <c r="E6650" s="78"/>
      <c r="F6650" s="78"/>
      <c r="H6650" s="78"/>
      <c r="L6650" s="78"/>
      <c r="P6650" s="25"/>
      <c r="AB6650" s="191"/>
    </row>
    <row r="6651">
      <c r="A6651" s="78"/>
      <c r="B6651" s="78"/>
      <c r="C6651" s="78"/>
      <c r="D6651" s="78"/>
      <c r="E6651" s="78"/>
      <c r="F6651" s="78"/>
      <c r="H6651" s="78"/>
      <c r="L6651" s="78"/>
      <c r="P6651" s="25"/>
      <c r="AB6651" s="191"/>
    </row>
    <row r="6652">
      <c r="A6652" s="78"/>
      <c r="B6652" s="78"/>
      <c r="C6652" s="78"/>
      <c r="D6652" s="78"/>
      <c r="E6652" s="78"/>
      <c r="F6652" s="78"/>
      <c r="H6652" s="78"/>
      <c r="L6652" s="78"/>
      <c r="P6652" s="25"/>
      <c r="AB6652" s="191"/>
    </row>
    <row r="6653">
      <c r="A6653" s="78"/>
      <c r="B6653" s="78"/>
      <c r="C6653" s="78"/>
      <c r="D6653" s="78"/>
      <c r="E6653" s="78"/>
      <c r="F6653" s="78"/>
      <c r="H6653" s="78"/>
      <c r="L6653" s="78"/>
      <c r="P6653" s="25"/>
      <c r="AB6653" s="191"/>
    </row>
    <row r="6654">
      <c r="A6654" s="78"/>
      <c r="B6654" s="78"/>
      <c r="C6654" s="78"/>
      <c r="D6654" s="78"/>
      <c r="E6654" s="78"/>
      <c r="F6654" s="78"/>
      <c r="H6654" s="78"/>
      <c r="L6654" s="78"/>
      <c r="P6654" s="25"/>
      <c r="AB6654" s="191"/>
    </row>
    <row r="6655">
      <c r="A6655" s="78"/>
      <c r="B6655" s="78"/>
      <c r="C6655" s="78"/>
      <c r="D6655" s="78"/>
      <c r="E6655" s="78"/>
      <c r="F6655" s="78"/>
      <c r="H6655" s="78"/>
      <c r="L6655" s="78"/>
      <c r="P6655" s="25"/>
      <c r="AB6655" s="191"/>
    </row>
    <row r="6656">
      <c r="A6656" s="78"/>
      <c r="B6656" s="78"/>
      <c r="C6656" s="78"/>
      <c r="D6656" s="78"/>
      <c r="E6656" s="78"/>
      <c r="F6656" s="78"/>
      <c r="H6656" s="78"/>
      <c r="L6656" s="78"/>
      <c r="P6656" s="25"/>
      <c r="AB6656" s="191"/>
    </row>
    <row r="6657">
      <c r="A6657" s="78"/>
      <c r="B6657" s="78"/>
      <c r="C6657" s="78"/>
      <c r="D6657" s="78"/>
      <c r="E6657" s="78"/>
      <c r="F6657" s="78"/>
      <c r="H6657" s="78"/>
      <c r="L6657" s="78"/>
      <c r="P6657" s="25"/>
      <c r="AB6657" s="191"/>
    </row>
    <row r="6658">
      <c r="A6658" s="78"/>
      <c r="B6658" s="78"/>
      <c r="C6658" s="78"/>
      <c r="D6658" s="78"/>
      <c r="E6658" s="78"/>
      <c r="F6658" s="78"/>
      <c r="H6658" s="78"/>
      <c r="L6658" s="78"/>
      <c r="P6658" s="25"/>
      <c r="AB6658" s="191"/>
    </row>
    <row r="6659">
      <c r="A6659" s="78"/>
      <c r="B6659" s="78"/>
      <c r="C6659" s="78"/>
      <c r="D6659" s="78"/>
      <c r="E6659" s="78"/>
      <c r="F6659" s="78"/>
      <c r="P6659" s="25"/>
      <c r="AB6659" s="191"/>
    </row>
    <row r="6660">
      <c r="A6660" s="78"/>
      <c r="B6660" s="78"/>
      <c r="C6660" s="78"/>
      <c r="D6660" s="78"/>
      <c r="E6660" s="78"/>
      <c r="F6660" s="78"/>
      <c r="H6660" s="78"/>
      <c r="I6660" s="78"/>
      <c r="P6660" s="25"/>
      <c r="AB6660" s="191"/>
    </row>
    <row r="6661">
      <c r="A6661" s="78"/>
      <c r="B6661" s="78"/>
      <c r="C6661" s="78"/>
      <c r="D6661" s="78"/>
      <c r="E6661" s="78"/>
      <c r="F6661" s="78"/>
      <c r="P6661" s="25"/>
      <c r="AB6661" s="191"/>
    </row>
    <row r="6662">
      <c r="A6662" s="78"/>
      <c r="B6662" s="78"/>
      <c r="C6662" s="78"/>
      <c r="D6662" s="78"/>
      <c r="E6662" s="78"/>
      <c r="F6662" s="78"/>
      <c r="P6662" s="25"/>
      <c r="AB6662" s="191"/>
    </row>
    <row r="6663">
      <c r="A6663" s="78"/>
      <c r="B6663" s="78"/>
      <c r="C6663" s="78"/>
      <c r="D6663" s="78"/>
      <c r="E6663" s="78"/>
      <c r="F6663" s="78"/>
      <c r="P6663" s="25"/>
      <c r="AB6663" s="191"/>
    </row>
    <row r="6664">
      <c r="A6664" s="78"/>
      <c r="B6664" s="78"/>
      <c r="C6664" s="78"/>
      <c r="D6664" s="78"/>
      <c r="E6664" s="78"/>
      <c r="F6664" s="78"/>
      <c r="P6664" s="25"/>
      <c r="AB6664" s="191"/>
    </row>
    <row r="6665">
      <c r="A6665" s="78"/>
      <c r="B6665" s="78"/>
      <c r="C6665" s="78"/>
      <c r="D6665" s="78"/>
      <c r="E6665" s="78"/>
      <c r="F6665" s="78"/>
      <c r="P6665" s="25"/>
      <c r="AB6665" s="191"/>
    </row>
    <row r="6666">
      <c r="A6666" s="78"/>
      <c r="B6666" s="78"/>
      <c r="C6666" s="78"/>
      <c r="D6666" s="78"/>
      <c r="E6666" s="78"/>
      <c r="F6666" s="78"/>
      <c r="P6666" s="25"/>
      <c r="AB6666" s="191"/>
    </row>
    <row r="6667">
      <c r="A6667" s="78"/>
      <c r="B6667" s="78"/>
      <c r="C6667" s="78"/>
      <c r="D6667" s="78"/>
      <c r="E6667" s="78"/>
      <c r="F6667" s="78"/>
      <c r="P6667" s="25"/>
      <c r="AB6667" s="191"/>
    </row>
    <row r="6668">
      <c r="A6668" s="78"/>
      <c r="B6668" s="78"/>
      <c r="C6668" s="78"/>
      <c r="D6668" s="78"/>
      <c r="E6668" s="78"/>
      <c r="F6668" s="78"/>
      <c r="P6668" s="25"/>
      <c r="AB6668" s="191"/>
    </row>
    <row r="6669">
      <c r="A6669" s="78"/>
      <c r="B6669" s="78"/>
      <c r="C6669" s="78"/>
      <c r="D6669" s="78"/>
      <c r="E6669" s="78"/>
      <c r="F6669" s="78"/>
      <c r="P6669" s="25"/>
      <c r="AB6669" s="191"/>
    </row>
    <row r="6670">
      <c r="A6670" s="78"/>
      <c r="B6670" s="78"/>
      <c r="C6670" s="78"/>
      <c r="D6670" s="78"/>
      <c r="E6670" s="78"/>
      <c r="F6670" s="78"/>
      <c r="P6670" s="25"/>
      <c r="AB6670" s="191"/>
    </row>
    <row r="6671">
      <c r="A6671" s="78"/>
      <c r="B6671" s="78"/>
      <c r="C6671" s="78"/>
      <c r="D6671" s="78"/>
      <c r="E6671" s="78"/>
      <c r="F6671" s="78"/>
      <c r="P6671" s="25"/>
      <c r="AB6671" s="191"/>
    </row>
    <row r="6672">
      <c r="A6672" s="78"/>
      <c r="B6672" s="78"/>
      <c r="C6672" s="78"/>
      <c r="D6672" s="78"/>
      <c r="E6672" s="78"/>
      <c r="F6672" s="78"/>
      <c r="P6672" s="25"/>
      <c r="AB6672" s="191"/>
    </row>
    <row r="6673">
      <c r="A6673" s="78"/>
      <c r="B6673" s="78"/>
      <c r="C6673" s="78"/>
      <c r="D6673" s="78"/>
      <c r="E6673" s="78"/>
      <c r="F6673" s="78"/>
      <c r="P6673" s="25"/>
      <c r="AB6673" s="191"/>
    </row>
    <row r="6674">
      <c r="A6674" s="78"/>
      <c r="B6674" s="78"/>
      <c r="C6674" s="78"/>
      <c r="D6674" s="78"/>
      <c r="E6674" s="78"/>
      <c r="F6674" s="78"/>
      <c r="P6674" s="25"/>
      <c r="AB6674" s="191"/>
    </row>
    <row r="6675">
      <c r="A6675" s="78"/>
      <c r="B6675" s="78"/>
      <c r="C6675" s="78"/>
      <c r="D6675" s="78"/>
      <c r="E6675" s="78"/>
      <c r="F6675" s="78"/>
      <c r="P6675" s="25"/>
      <c r="AB6675" s="191"/>
    </row>
    <row r="6676">
      <c r="A6676" s="78"/>
      <c r="B6676" s="78"/>
      <c r="C6676" s="78"/>
      <c r="D6676" s="78"/>
      <c r="E6676" s="78"/>
      <c r="F6676" s="78"/>
      <c r="P6676" s="25"/>
      <c r="AB6676" s="191"/>
    </row>
    <row r="6677">
      <c r="A6677" s="78"/>
      <c r="B6677" s="78"/>
      <c r="C6677" s="78"/>
      <c r="D6677" s="78"/>
      <c r="E6677" s="78"/>
      <c r="F6677" s="78"/>
      <c r="P6677" s="25"/>
      <c r="AB6677" s="191"/>
    </row>
    <row r="6678">
      <c r="A6678" s="78"/>
      <c r="B6678" s="78"/>
      <c r="C6678" s="78"/>
      <c r="D6678" s="78"/>
      <c r="E6678" s="78"/>
      <c r="F6678" s="78"/>
      <c r="P6678" s="25"/>
      <c r="AB6678" s="191"/>
    </row>
    <row r="6679">
      <c r="A6679" s="78"/>
      <c r="B6679" s="78"/>
      <c r="C6679" s="78"/>
      <c r="D6679" s="78"/>
      <c r="E6679" s="78"/>
      <c r="F6679" s="78"/>
      <c r="P6679" s="25"/>
      <c r="AB6679" s="191"/>
    </row>
    <row r="6680">
      <c r="A6680" s="78"/>
      <c r="B6680" s="78"/>
      <c r="C6680" s="78"/>
      <c r="D6680" s="78"/>
      <c r="E6680" s="78"/>
      <c r="F6680" s="78"/>
      <c r="P6680" s="25"/>
      <c r="AB6680" s="191"/>
    </row>
    <row r="6681">
      <c r="A6681" s="78"/>
      <c r="B6681" s="78"/>
      <c r="C6681" s="78"/>
      <c r="D6681" s="78"/>
      <c r="E6681" s="78"/>
      <c r="F6681" s="78"/>
      <c r="M6681" s="78"/>
      <c r="N6681" s="78"/>
      <c r="P6681" s="25"/>
      <c r="AB6681" s="191"/>
    </row>
    <row r="6682">
      <c r="A6682" s="78"/>
      <c r="B6682" s="78"/>
      <c r="C6682" s="78"/>
      <c r="D6682" s="78"/>
      <c r="E6682" s="78"/>
      <c r="F6682" s="78"/>
      <c r="P6682" s="25"/>
      <c r="AB6682" s="191"/>
    </row>
    <row r="6683">
      <c r="A6683" s="78"/>
      <c r="B6683" s="78"/>
      <c r="C6683" s="78"/>
      <c r="D6683" s="78"/>
      <c r="E6683" s="78"/>
      <c r="F6683" s="78"/>
      <c r="H6683" s="78"/>
      <c r="I6683" s="78"/>
      <c r="P6683" s="25"/>
      <c r="AB6683" s="191"/>
    </row>
    <row r="6684">
      <c r="A6684" s="78"/>
      <c r="B6684" s="78"/>
      <c r="C6684" s="78"/>
      <c r="D6684" s="78"/>
      <c r="E6684" s="78"/>
      <c r="F6684" s="78"/>
      <c r="H6684" s="78"/>
      <c r="I6684" s="78"/>
      <c r="P6684" s="25"/>
      <c r="AB6684" s="191"/>
    </row>
    <row r="6685">
      <c r="A6685" s="78"/>
      <c r="B6685" s="78"/>
      <c r="C6685" s="78"/>
      <c r="D6685" s="78"/>
      <c r="E6685" s="78"/>
      <c r="F6685" s="78"/>
      <c r="H6685" s="78"/>
      <c r="I6685" s="78"/>
      <c r="P6685" s="25"/>
      <c r="AB6685" s="191"/>
    </row>
    <row r="6686">
      <c r="A6686" s="78"/>
      <c r="B6686" s="78"/>
      <c r="C6686" s="78"/>
      <c r="D6686" s="78"/>
      <c r="E6686" s="78"/>
      <c r="F6686" s="78"/>
      <c r="H6686" s="78"/>
      <c r="I6686" s="78"/>
      <c r="P6686" s="25"/>
      <c r="AB6686" s="191"/>
    </row>
    <row r="6687">
      <c r="A6687" s="78"/>
      <c r="B6687" s="78"/>
      <c r="C6687" s="78"/>
      <c r="D6687" s="78"/>
      <c r="E6687" s="78"/>
      <c r="F6687" s="78"/>
      <c r="H6687" s="78"/>
      <c r="I6687" s="78"/>
      <c r="P6687" s="25"/>
      <c r="AB6687" s="191"/>
    </row>
    <row r="6688">
      <c r="A6688" s="78"/>
      <c r="B6688" s="78"/>
      <c r="C6688" s="78"/>
      <c r="D6688" s="78"/>
      <c r="E6688" s="78"/>
      <c r="F6688" s="78"/>
      <c r="H6688" s="78"/>
      <c r="I6688" s="78"/>
      <c r="P6688" s="25"/>
      <c r="AB6688" s="191"/>
    </row>
    <row r="6689">
      <c r="A6689" s="78"/>
      <c r="B6689" s="78"/>
      <c r="C6689" s="78"/>
      <c r="D6689" s="78"/>
      <c r="E6689" s="78"/>
      <c r="F6689" s="78"/>
      <c r="H6689" s="78"/>
      <c r="I6689" s="78"/>
      <c r="P6689" s="25"/>
      <c r="AB6689" s="191"/>
    </row>
    <row r="6690">
      <c r="A6690" s="78"/>
      <c r="B6690" s="78"/>
      <c r="C6690" s="78"/>
      <c r="D6690" s="78"/>
      <c r="E6690" s="78"/>
      <c r="F6690" s="78"/>
      <c r="H6690" s="78"/>
      <c r="I6690" s="78"/>
      <c r="P6690" s="25"/>
      <c r="AB6690" s="191"/>
    </row>
    <row r="6691">
      <c r="A6691" s="78"/>
      <c r="B6691" s="78"/>
      <c r="C6691" s="78"/>
      <c r="D6691" s="78"/>
      <c r="E6691" s="78"/>
      <c r="F6691" s="78"/>
      <c r="H6691" s="78"/>
      <c r="I6691" s="78"/>
      <c r="P6691" s="25"/>
      <c r="AB6691" s="191"/>
    </row>
    <row r="6692">
      <c r="A6692" s="78"/>
      <c r="B6692" s="78"/>
      <c r="C6692" s="78"/>
      <c r="D6692" s="78"/>
      <c r="E6692" s="78"/>
      <c r="F6692" s="78"/>
      <c r="H6692" s="78"/>
      <c r="I6692" s="78"/>
      <c r="P6692" s="25"/>
      <c r="AB6692" s="191"/>
    </row>
    <row r="6693">
      <c r="A6693" s="78"/>
      <c r="B6693" s="78"/>
      <c r="C6693" s="78"/>
      <c r="D6693" s="78"/>
      <c r="E6693" s="78"/>
      <c r="F6693" s="78"/>
      <c r="H6693" s="78"/>
      <c r="I6693" s="78"/>
      <c r="P6693" s="25"/>
      <c r="AB6693" s="191"/>
    </row>
    <row r="6694">
      <c r="A6694" s="78"/>
      <c r="B6694" s="78"/>
      <c r="C6694" s="78"/>
      <c r="D6694" s="78"/>
      <c r="E6694" s="78"/>
      <c r="F6694" s="78"/>
      <c r="H6694" s="78"/>
      <c r="I6694" s="78"/>
      <c r="P6694" s="25"/>
      <c r="AB6694" s="191"/>
    </row>
    <row r="6695">
      <c r="A6695" s="78"/>
      <c r="B6695" s="78"/>
      <c r="C6695" s="78"/>
      <c r="D6695" s="78"/>
      <c r="E6695" s="78"/>
      <c r="F6695" s="78"/>
      <c r="H6695" s="78"/>
      <c r="I6695" s="78"/>
      <c r="P6695" s="25"/>
      <c r="AB6695" s="191"/>
    </row>
    <row r="6696">
      <c r="A6696" s="78"/>
      <c r="B6696" s="78"/>
      <c r="C6696" s="78"/>
      <c r="D6696" s="78"/>
      <c r="E6696" s="78"/>
      <c r="F6696" s="78"/>
      <c r="H6696" s="78"/>
      <c r="I6696" s="78"/>
      <c r="P6696" s="25"/>
      <c r="AB6696" s="191"/>
    </row>
    <row r="6697">
      <c r="A6697" s="78"/>
      <c r="B6697" s="78"/>
      <c r="C6697" s="78"/>
      <c r="D6697" s="78"/>
      <c r="E6697" s="78"/>
      <c r="F6697" s="78"/>
      <c r="H6697" s="78"/>
      <c r="I6697" s="78"/>
      <c r="P6697" s="25"/>
      <c r="AB6697" s="191"/>
    </row>
    <row r="6698">
      <c r="A6698" s="78"/>
      <c r="B6698" s="78"/>
      <c r="C6698" s="78"/>
      <c r="D6698" s="78"/>
      <c r="E6698" s="78"/>
      <c r="F6698" s="78"/>
      <c r="P6698" s="25"/>
      <c r="AB6698" s="191"/>
    </row>
    <row r="6699">
      <c r="A6699" s="78"/>
      <c r="B6699" s="78"/>
      <c r="C6699" s="78"/>
      <c r="D6699" s="78"/>
      <c r="E6699" s="78"/>
      <c r="F6699" s="78"/>
      <c r="H6699" s="78"/>
      <c r="I6699" s="78"/>
      <c r="P6699" s="25"/>
      <c r="AB6699" s="191"/>
    </row>
    <row r="6700">
      <c r="A6700" s="78"/>
      <c r="B6700" s="78"/>
      <c r="C6700" s="78"/>
      <c r="D6700" s="78"/>
      <c r="E6700" s="78"/>
      <c r="F6700" s="78"/>
      <c r="P6700" s="25"/>
      <c r="AB6700" s="191"/>
    </row>
    <row r="6701">
      <c r="A6701" s="78"/>
      <c r="B6701" s="78"/>
      <c r="C6701" s="78"/>
      <c r="D6701" s="78"/>
      <c r="E6701" s="78"/>
      <c r="F6701" s="78"/>
      <c r="P6701" s="25"/>
      <c r="AB6701" s="191"/>
    </row>
    <row r="6702">
      <c r="A6702" s="78"/>
      <c r="B6702" s="78"/>
      <c r="C6702" s="78"/>
      <c r="D6702" s="78"/>
      <c r="E6702" s="78"/>
      <c r="F6702" s="78"/>
      <c r="P6702" s="25"/>
      <c r="AB6702" s="191"/>
    </row>
    <row r="6703">
      <c r="A6703" s="78"/>
      <c r="B6703" s="78"/>
      <c r="C6703" s="78"/>
      <c r="D6703" s="78"/>
      <c r="E6703" s="78"/>
      <c r="F6703" s="78"/>
      <c r="P6703" s="25"/>
      <c r="AB6703" s="191"/>
    </row>
    <row r="6704">
      <c r="A6704" s="78"/>
      <c r="B6704" s="78"/>
      <c r="C6704" s="78"/>
      <c r="D6704" s="78"/>
      <c r="E6704" s="78"/>
      <c r="F6704" s="78"/>
      <c r="H6704" s="78"/>
      <c r="I6704" s="78"/>
      <c r="K6704" s="78"/>
      <c r="P6704" s="25"/>
      <c r="AB6704" s="191"/>
    </row>
    <row r="6705">
      <c r="A6705" s="78"/>
      <c r="B6705" s="78"/>
      <c r="C6705" s="78"/>
      <c r="D6705" s="78"/>
      <c r="E6705" s="78"/>
      <c r="F6705" s="78"/>
      <c r="H6705" s="78"/>
      <c r="I6705" s="78"/>
      <c r="P6705" s="25"/>
      <c r="AB6705" s="191"/>
    </row>
    <row r="6706">
      <c r="A6706" s="78"/>
      <c r="B6706" s="78"/>
      <c r="C6706" s="78"/>
      <c r="D6706" s="78"/>
      <c r="E6706" s="78"/>
      <c r="F6706" s="78"/>
      <c r="P6706" s="25"/>
      <c r="AB6706" s="191"/>
    </row>
    <row r="6707">
      <c r="A6707" s="78"/>
      <c r="B6707" s="78"/>
      <c r="C6707" s="78"/>
      <c r="D6707" s="78"/>
      <c r="E6707" s="78"/>
      <c r="F6707" s="78"/>
      <c r="P6707" s="25"/>
      <c r="AB6707" s="191"/>
    </row>
    <row r="6708">
      <c r="A6708" s="78"/>
      <c r="B6708" s="78"/>
      <c r="C6708" s="78"/>
      <c r="D6708" s="78"/>
      <c r="E6708" s="78"/>
      <c r="F6708" s="78"/>
      <c r="P6708" s="25"/>
      <c r="AB6708" s="191"/>
    </row>
    <row r="6709">
      <c r="A6709" s="78"/>
      <c r="B6709" s="78"/>
      <c r="C6709" s="78"/>
      <c r="D6709" s="78"/>
      <c r="E6709" s="78"/>
      <c r="F6709" s="78"/>
      <c r="P6709" s="25"/>
      <c r="AB6709" s="191"/>
    </row>
    <row r="6710">
      <c r="A6710" s="78"/>
      <c r="B6710" s="78"/>
      <c r="C6710" s="78"/>
      <c r="D6710" s="78"/>
      <c r="E6710" s="78"/>
      <c r="F6710" s="78"/>
      <c r="H6710" s="78"/>
      <c r="I6710" s="78"/>
      <c r="K6710" s="78"/>
      <c r="P6710" s="25"/>
      <c r="AB6710" s="191"/>
    </row>
    <row r="6711">
      <c r="A6711" s="78"/>
      <c r="B6711" s="78"/>
      <c r="C6711" s="78"/>
      <c r="D6711" s="78"/>
      <c r="E6711" s="78"/>
      <c r="F6711" s="78"/>
      <c r="H6711" s="78"/>
      <c r="I6711" s="78"/>
      <c r="K6711" s="78"/>
      <c r="P6711" s="25"/>
      <c r="AB6711" s="191"/>
    </row>
    <row r="6712">
      <c r="A6712" s="78"/>
      <c r="B6712" s="78"/>
      <c r="C6712" s="78"/>
      <c r="D6712" s="78"/>
      <c r="E6712" s="78"/>
      <c r="F6712" s="78"/>
      <c r="P6712" s="25"/>
      <c r="AB6712" s="191"/>
    </row>
    <row r="6713">
      <c r="A6713" s="78"/>
      <c r="B6713" s="78"/>
      <c r="C6713" s="78"/>
      <c r="D6713" s="78"/>
      <c r="E6713" s="78"/>
      <c r="F6713" s="78"/>
      <c r="P6713" s="25"/>
      <c r="AB6713" s="191"/>
    </row>
    <row r="6714">
      <c r="A6714" s="78"/>
      <c r="B6714" s="78"/>
      <c r="C6714" s="78"/>
      <c r="D6714" s="78"/>
      <c r="E6714" s="78"/>
      <c r="F6714" s="78"/>
      <c r="H6714" s="78"/>
      <c r="I6714" s="78"/>
      <c r="K6714" s="78"/>
      <c r="P6714" s="25"/>
      <c r="AB6714" s="191"/>
    </row>
    <row r="6715">
      <c r="A6715" s="78"/>
      <c r="B6715" s="78"/>
      <c r="C6715" s="78"/>
      <c r="D6715" s="78"/>
      <c r="E6715" s="78"/>
      <c r="F6715" s="78"/>
      <c r="P6715" s="25"/>
      <c r="AB6715" s="191"/>
    </row>
    <row r="6716">
      <c r="A6716" s="78"/>
      <c r="B6716" s="78"/>
      <c r="C6716" s="78"/>
      <c r="D6716" s="78"/>
      <c r="E6716" s="78"/>
      <c r="F6716" s="78"/>
      <c r="H6716" s="78"/>
      <c r="I6716" s="78"/>
      <c r="K6716" s="78"/>
      <c r="P6716" s="25"/>
      <c r="AB6716" s="191"/>
    </row>
    <row r="6717">
      <c r="A6717" s="78"/>
      <c r="B6717" s="78"/>
      <c r="C6717" s="78"/>
      <c r="D6717" s="78"/>
      <c r="E6717" s="78"/>
      <c r="F6717" s="78"/>
      <c r="H6717" s="78"/>
      <c r="I6717" s="78"/>
      <c r="K6717" s="78"/>
      <c r="P6717" s="25"/>
      <c r="AB6717" s="191"/>
    </row>
    <row r="6718">
      <c r="A6718" s="78"/>
      <c r="B6718" s="78"/>
      <c r="C6718" s="78"/>
      <c r="D6718" s="78"/>
      <c r="E6718" s="78"/>
      <c r="F6718" s="78"/>
      <c r="P6718" s="25"/>
      <c r="AB6718" s="191"/>
    </row>
    <row r="6719">
      <c r="A6719" s="78"/>
      <c r="B6719" s="78"/>
      <c r="C6719" s="78"/>
      <c r="D6719" s="78"/>
      <c r="E6719" s="78"/>
      <c r="F6719" s="78"/>
      <c r="P6719" s="25"/>
      <c r="AB6719" s="191"/>
    </row>
    <row r="6720">
      <c r="A6720" s="78"/>
      <c r="B6720" s="78"/>
      <c r="C6720" s="78"/>
      <c r="D6720" s="78"/>
      <c r="E6720" s="78"/>
      <c r="F6720" s="78"/>
      <c r="P6720" s="25"/>
      <c r="AB6720" s="191"/>
    </row>
    <row r="6721">
      <c r="A6721" s="78"/>
      <c r="B6721" s="78"/>
      <c r="C6721" s="78"/>
      <c r="D6721" s="78"/>
      <c r="E6721" s="78"/>
      <c r="F6721" s="78"/>
      <c r="P6721" s="25"/>
      <c r="AB6721" s="191"/>
    </row>
    <row r="6722">
      <c r="A6722" s="78"/>
      <c r="B6722" s="78"/>
      <c r="C6722" s="78"/>
      <c r="D6722" s="78"/>
      <c r="E6722" s="78"/>
      <c r="F6722" s="78"/>
      <c r="P6722" s="25"/>
      <c r="AB6722" s="191"/>
    </row>
    <row r="6723">
      <c r="A6723" s="78"/>
      <c r="B6723" s="78"/>
      <c r="C6723" s="78"/>
      <c r="D6723" s="78"/>
      <c r="E6723" s="78"/>
      <c r="F6723" s="78"/>
      <c r="H6723" s="78"/>
      <c r="I6723" s="78"/>
      <c r="P6723" s="25"/>
      <c r="AB6723" s="191"/>
    </row>
    <row r="6724">
      <c r="A6724" s="78"/>
      <c r="B6724" s="78"/>
      <c r="C6724" s="78"/>
      <c r="D6724" s="78"/>
      <c r="E6724" s="78"/>
      <c r="F6724" s="78"/>
      <c r="P6724" s="25"/>
      <c r="AB6724" s="191"/>
    </row>
    <row r="6725">
      <c r="A6725" s="78"/>
      <c r="B6725" s="78"/>
      <c r="C6725" s="78"/>
      <c r="D6725" s="78"/>
      <c r="E6725" s="78"/>
      <c r="F6725" s="78"/>
      <c r="P6725" s="25"/>
      <c r="AB6725" s="191"/>
    </row>
    <row r="6726">
      <c r="A6726" s="78"/>
      <c r="B6726" s="78"/>
      <c r="C6726" s="78"/>
      <c r="D6726" s="78"/>
      <c r="E6726" s="78"/>
      <c r="F6726" s="78"/>
      <c r="H6726" s="78"/>
      <c r="I6726" s="78"/>
      <c r="K6726" s="78"/>
      <c r="P6726" s="25"/>
      <c r="AB6726" s="191"/>
    </row>
    <row r="6727">
      <c r="A6727" s="78"/>
      <c r="B6727" s="78"/>
      <c r="C6727" s="78"/>
      <c r="D6727" s="78"/>
      <c r="E6727" s="78"/>
      <c r="F6727" s="78"/>
      <c r="P6727" s="25"/>
      <c r="AB6727" s="191"/>
    </row>
    <row r="6728">
      <c r="A6728" s="78"/>
      <c r="B6728" s="78"/>
      <c r="C6728" s="78"/>
      <c r="D6728" s="78"/>
      <c r="E6728" s="78"/>
      <c r="F6728" s="78"/>
      <c r="H6728" s="78"/>
      <c r="I6728" s="78"/>
      <c r="K6728" s="78"/>
      <c r="P6728" s="25"/>
      <c r="AB6728" s="191"/>
    </row>
    <row r="6729">
      <c r="A6729" s="78"/>
      <c r="B6729" s="78"/>
      <c r="C6729" s="78"/>
      <c r="D6729" s="78"/>
      <c r="E6729" s="78"/>
      <c r="F6729" s="78"/>
      <c r="P6729" s="25"/>
      <c r="AB6729" s="191"/>
    </row>
    <row r="6730">
      <c r="A6730" s="78"/>
      <c r="B6730" s="78"/>
      <c r="C6730" s="78"/>
      <c r="D6730" s="78"/>
      <c r="E6730" s="78"/>
      <c r="F6730" s="78"/>
      <c r="P6730" s="25"/>
      <c r="AB6730" s="191"/>
    </row>
    <row r="6731">
      <c r="A6731" s="78"/>
      <c r="B6731" s="78"/>
      <c r="C6731" s="78"/>
      <c r="D6731" s="78"/>
      <c r="E6731" s="78"/>
      <c r="F6731" s="78"/>
      <c r="P6731" s="25"/>
      <c r="AB6731" s="191"/>
    </row>
    <row r="6732">
      <c r="A6732" s="78"/>
      <c r="B6732" s="78"/>
      <c r="C6732" s="78"/>
      <c r="D6732" s="78"/>
      <c r="E6732" s="78"/>
      <c r="F6732" s="78"/>
      <c r="P6732" s="25"/>
      <c r="AB6732" s="191"/>
    </row>
    <row r="6733">
      <c r="A6733" s="78"/>
      <c r="B6733" s="78"/>
      <c r="C6733" s="78"/>
      <c r="D6733" s="78"/>
      <c r="E6733" s="78"/>
      <c r="F6733" s="78"/>
      <c r="H6733" s="78"/>
      <c r="I6733" s="78"/>
      <c r="K6733" s="78"/>
      <c r="P6733" s="25"/>
      <c r="AB6733" s="191"/>
    </row>
    <row r="6734">
      <c r="A6734" s="78"/>
      <c r="B6734" s="78"/>
      <c r="C6734" s="78"/>
      <c r="D6734" s="78"/>
      <c r="E6734" s="78"/>
      <c r="F6734" s="78"/>
      <c r="H6734" s="78"/>
      <c r="I6734" s="78"/>
      <c r="K6734" s="78"/>
      <c r="P6734" s="25"/>
      <c r="AB6734" s="191"/>
    </row>
    <row r="6735">
      <c r="A6735" s="78"/>
      <c r="B6735" s="78"/>
      <c r="C6735" s="78"/>
      <c r="D6735" s="78"/>
      <c r="E6735" s="78"/>
      <c r="F6735" s="78"/>
      <c r="P6735" s="25"/>
      <c r="AB6735" s="191"/>
    </row>
    <row r="6736">
      <c r="A6736" s="78"/>
      <c r="B6736" s="78"/>
      <c r="C6736" s="78"/>
      <c r="D6736" s="78"/>
      <c r="E6736" s="78"/>
      <c r="F6736" s="78"/>
      <c r="P6736" s="25"/>
      <c r="AB6736" s="191"/>
    </row>
    <row r="6737">
      <c r="A6737" s="78"/>
      <c r="B6737" s="78"/>
      <c r="C6737" s="78"/>
      <c r="D6737" s="78"/>
      <c r="E6737" s="78"/>
      <c r="F6737" s="78"/>
      <c r="P6737" s="25"/>
      <c r="AB6737" s="191"/>
    </row>
    <row r="6738">
      <c r="A6738" s="78"/>
      <c r="B6738" s="78"/>
      <c r="C6738" s="78"/>
      <c r="D6738" s="78"/>
      <c r="E6738" s="78"/>
      <c r="F6738" s="78"/>
      <c r="P6738" s="25"/>
      <c r="AB6738" s="191"/>
    </row>
    <row r="6739">
      <c r="A6739" s="78"/>
      <c r="B6739" s="78"/>
      <c r="C6739" s="78"/>
      <c r="D6739" s="78"/>
      <c r="E6739" s="78"/>
      <c r="F6739" s="78"/>
      <c r="P6739" s="25"/>
      <c r="AB6739" s="191"/>
    </row>
    <row r="6740">
      <c r="A6740" s="78"/>
      <c r="B6740" s="78"/>
      <c r="C6740" s="78"/>
      <c r="D6740" s="78"/>
      <c r="E6740" s="78"/>
      <c r="F6740" s="78"/>
      <c r="P6740" s="25"/>
      <c r="AB6740" s="191"/>
    </row>
    <row r="6741">
      <c r="A6741" s="78"/>
      <c r="B6741" s="78"/>
      <c r="C6741" s="78"/>
      <c r="D6741" s="78"/>
      <c r="E6741" s="78"/>
      <c r="F6741" s="78"/>
      <c r="H6741" s="78"/>
      <c r="I6741" s="78"/>
      <c r="K6741" s="78"/>
      <c r="P6741" s="25"/>
      <c r="AB6741" s="191"/>
    </row>
    <row r="6742">
      <c r="A6742" s="78"/>
      <c r="B6742" s="78"/>
      <c r="C6742" s="78"/>
      <c r="D6742" s="78"/>
      <c r="E6742" s="78"/>
      <c r="F6742" s="78"/>
      <c r="P6742" s="25"/>
      <c r="AB6742" s="191"/>
    </row>
    <row r="6743">
      <c r="A6743" s="78"/>
      <c r="B6743" s="78"/>
      <c r="C6743" s="78"/>
      <c r="D6743" s="78"/>
      <c r="E6743" s="78"/>
      <c r="F6743" s="78"/>
      <c r="H6743" s="78"/>
      <c r="I6743" s="78"/>
      <c r="K6743" s="78"/>
      <c r="P6743" s="25"/>
      <c r="AB6743" s="191"/>
    </row>
    <row r="6744">
      <c r="A6744" s="78"/>
      <c r="B6744" s="78"/>
      <c r="C6744" s="78"/>
      <c r="D6744" s="78"/>
      <c r="E6744" s="78"/>
      <c r="F6744" s="78"/>
      <c r="H6744" s="78"/>
      <c r="I6744" s="78"/>
      <c r="K6744" s="78"/>
      <c r="P6744" s="25"/>
      <c r="AB6744" s="191"/>
    </row>
    <row r="6745">
      <c r="A6745" s="78"/>
      <c r="B6745" s="78"/>
      <c r="C6745" s="78"/>
      <c r="D6745" s="78"/>
      <c r="E6745" s="78"/>
      <c r="F6745" s="78"/>
      <c r="P6745" s="25"/>
      <c r="AB6745" s="191"/>
    </row>
    <row r="6746">
      <c r="A6746" s="78"/>
      <c r="B6746" s="78"/>
      <c r="C6746" s="78"/>
      <c r="D6746" s="78"/>
      <c r="E6746" s="78"/>
      <c r="F6746" s="78"/>
      <c r="P6746" s="25"/>
      <c r="AB6746" s="191"/>
    </row>
    <row r="6747">
      <c r="A6747" s="78"/>
      <c r="B6747" s="78"/>
      <c r="C6747" s="78"/>
      <c r="D6747" s="78"/>
      <c r="E6747" s="78"/>
      <c r="F6747" s="78"/>
      <c r="P6747" s="25"/>
      <c r="AB6747" s="191"/>
    </row>
    <row r="6748">
      <c r="A6748" s="78"/>
      <c r="B6748" s="78"/>
      <c r="C6748" s="78"/>
      <c r="D6748" s="78"/>
      <c r="E6748" s="78"/>
      <c r="F6748" s="78"/>
      <c r="P6748" s="25"/>
      <c r="AB6748" s="191"/>
    </row>
    <row r="6749">
      <c r="A6749" s="78"/>
      <c r="B6749" s="78"/>
      <c r="C6749" s="78"/>
      <c r="D6749" s="78"/>
      <c r="E6749" s="78"/>
      <c r="F6749" s="78"/>
      <c r="H6749" s="78"/>
      <c r="I6749" s="78"/>
      <c r="K6749" s="78"/>
      <c r="P6749" s="25"/>
      <c r="AB6749" s="191"/>
    </row>
    <row r="6750">
      <c r="A6750" s="78"/>
      <c r="B6750" s="78"/>
      <c r="C6750" s="78"/>
      <c r="D6750" s="78"/>
      <c r="E6750" s="78"/>
      <c r="F6750" s="78"/>
      <c r="H6750" s="78"/>
      <c r="I6750" s="78"/>
      <c r="K6750" s="78"/>
      <c r="P6750" s="25"/>
      <c r="AB6750" s="191"/>
    </row>
    <row r="6751">
      <c r="A6751" s="78"/>
      <c r="B6751" s="78"/>
      <c r="C6751" s="78"/>
      <c r="D6751" s="78"/>
      <c r="E6751" s="78"/>
      <c r="F6751" s="78"/>
      <c r="P6751" s="25"/>
      <c r="AB6751" s="191"/>
    </row>
    <row r="6752">
      <c r="A6752" s="78"/>
      <c r="B6752" s="78"/>
      <c r="C6752" s="78"/>
      <c r="D6752" s="78"/>
      <c r="E6752" s="78"/>
      <c r="F6752" s="78"/>
      <c r="P6752" s="25"/>
      <c r="AB6752" s="191"/>
    </row>
    <row r="6753">
      <c r="A6753" s="78"/>
      <c r="B6753" s="78"/>
      <c r="C6753" s="78"/>
      <c r="D6753" s="78"/>
      <c r="E6753" s="78"/>
      <c r="F6753" s="78"/>
      <c r="P6753" s="25"/>
      <c r="AB6753" s="191"/>
    </row>
    <row r="6754">
      <c r="A6754" s="78"/>
      <c r="B6754" s="78"/>
      <c r="C6754" s="78"/>
      <c r="D6754" s="78"/>
      <c r="E6754" s="78"/>
      <c r="F6754" s="78"/>
      <c r="H6754" s="78"/>
      <c r="I6754" s="78"/>
      <c r="K6754" s="78"/>
      <c r="P6754" s="25"/>
      <c r="AB6754" s="191"/>
    </row>
    <row r="6755">
      <c r="A6755" s="78"/>
      <c r="B6755" s="78"/>
      <c r="C6755" s="78"/>
      <c r="D6755" s="78"/>
      <c r="E6755" s="78"/>
      <c r="F6755" s="78"/>
      <c r="P6755" s="25"/>
      <c r="AB6755" s="191"/>
    </row>
    <row r="6756">
      <c r="A6756" s="78"/>
      <c r="B6756" s="78"/>
      <c r="C6756" s="78"/>
      <c r="D6756" s="78"/>
      <c r="E6756" s="78"/>
      <c r="F6756" s="78"/>
      <c r="H6756" s="78"/>
      <c r="I6756" s="78"/>
      <c r="P6756" s="25"/>
      <c r="AB6756" s="191"/>
    </row>
    <row r="6757">
      <c r="A6757" s="78"/>
      <c r="B6757" s="78"/>
      <c r="C6757" s="78"/>
      <c r="D6757" s="78"/>
      <c r="E6757" s="78"/>
      <c r="F6757" s="78"/>
      <c r="P6757" s="25"/>
      <c r="AB6757" s="191"/>
    </row>
    <row r="6758">
      <c r="A6758" s="78"/>
      <c r="B6758" s="78"/>
      <c r="C6758" s="78"/>
      <c r="D6758" s="78"/>
      <c r="E6758" s="78"/>
      <c r="F6758" s="78"/>
      <c r="P6758" s="25"/>
      <c r="AB6758" s="191"/>
    </row>
    <row r="6759">
      <c r="A6759" s="78"/>
      <c r="B6759" s="78"/>
      <c r="C6759" s="78"/>
      <c r="D6759" s="78"/>
      <c r="E6759" s="78"/>
      <c r="F6759" s="78"/>
      <c r="P6759" s="25"/>
      <c r="AB6759" s="191"/>
    </row>
    <row r="6760">
      <c r="A6760" s="78"/>
      <c r="B6760" s="78"/>
      <c r="C6760" s="78"/>
      <c r="D6760" s="78"/>
      <c r="E6760" s="78"/>
      <c r="F6760" s="78"/>
      <c r="H6760" s="78"/>
      <c r="I6760" s="78"/>
      <c r="K6760" s="78"/>
      <c r="P6760" s="25"/>
      <c r="AB6760" s="191"/>
    </row>
    <row r="6761">
      <c r="A6761" s="78"/>
      <c r="B6761" s="78"/>
      <c r="C6761" s="78"/>
      <c r="D6761" s="78"/>
      <c r="E6761" s="78"/>
      <c r="F6761" s="78"/>
      <c r="P6761" s="25"/>
      <c r="AB6761" s="191"/>
    </row>
    <row r="6762">
      <c r="A6762" s="78"/>
      <c r="B6762" s="78"/>
      <c r="C6762" s="78"/>
      <c r="D6762" s="78"/>
      <c r="E6762" s="78"/>
      <c r="F6762" s="78"/>
      <c r="H6762" s="78"/>
      <c r="I6762" s="78"/>
      <c r="K6762" s="78"/>
      <c r="P6762" s="25"/>
      <c r="AB6762" s="191"/>
    </row>
    <row r="6763">
      <c r="A6763" s="78"/>
      <c r="B6763" s="78"/>
      <c r="C6763" s="78"/>
      <c r="D6763" s="78"/>
      <c r="E6763" s="78"/>
      <c r="F6763" s="78"/>
      <c r="P6763" s="25"/>
      <c r="AB6763" s="191"/>
    </row>
    <row r="6764">
      <c r="A6764" s="78"/>
      <c r="B6764" s="78"/>
      <c r="C6764" s="78"/>
      <c r="D6764" s="78"/>
      <c r="E6764" s="78"/>
      <c r="F6764" s="78"/>
      <c r="P6764" s="25"/>
      <c r="AB6764" s="191"/>
    </row>
    <row r="6765">
      <c r="A6765" s="78"/>
      <c r="B6765" s="78"/>
      <c r="C6765" s="78"/>
      <c r="D6765" s="78"/>
      <c r="E6765" s="78"/>
      <c r="F6765" s="78"/>
      <c r="H6765" s="78"/>
      <c r="I6765" s="78"/>
      <c r="K6765" s="78"/>
      <c r="P6765" s="25"/>
      <c r="AB6765" s="191"/>
    </row>
    <row r="6766">
      <c r="A6766" s="78"/>
      <c r="B6766" s="78"/>
      <c r="C6766" s="78"/>
      <c r="D6766" s="78"/>
      <c r="E6766" s="78"/>
      <c r="F6766" s="78"/>
      <c r="P6766" s="25"/>
      <c r="AB6766" s="191"/>
    </row>
    <row r="6767">
      <c r="A6767" s="78"/>
      <c r="B6767" s="78"/>
      <c r="C6767" s="78"/>
      <c r="D6767" s="78"/>
      <c r="E6767" s="78"/>
      <c r="F6767" s="78"/>
      <c r="P6767" s="25"/>
      <c r="AB6767" s="191"/>
    </row>
    <row r="6768">
      <c r="A6768" s="78"/>
      <c r="B6768" s="78"/>
      <c r="C6768" s="78"/>
      <c r="D6768" s="78"/>
      <c r="E6768" s="78"/>
      <c r="F6768" s="78"/>
      <c r="H6768" s="78"/>
      <c r="I6768" s="78"/>
      <c r="K6768" s="78"/>
      <c r="P6768" s="25"/>
      <c r="AB6768" s="191"/>
    </row>
    <row r="6769">
      <c r="A6769" s="78"/>
      <c r="B6769" s="78"/>
      <c r="C6769" s="78"/>
      <c r="D6769" s="78"/>
      <c r="E6769" s="78"/>
      <c r="F6769" s="78"/>
      <c r="P6769" s="25"/>
      <c r="AB6769" s="191"/>
    </row>
    <row r="6770">
      <c r="A6770" s="78"/>
      <c r="B6770" s="78"/>
      <c r="C6770" s="78"/>
      <c r="D6770" s="78"/>
      <c r="E6770" s="78"/>
      <c r="F6770" s="78"/>
      <c r="H6770" s="78"/>
      <c r="I6770" s="78"/>
      <c r="P6770" s="25"/>
      <c r="AB6770" s="191"/>
    </row>
    <row r="6771">
      <c r="A6771" s="78"/>
      <c r="B6771" s="78"/>
      <c r="C6771" s="78"/>
      <c r="D6771" s="78"/>
      <c r="E6771" s="78"/>
      <c r="F6771" s="78"/>
      <c r="P6771" s="25"/>
      <c r="AB6771" s="191"/>
    </row>
    <row r="6772">
      <c r="A6772" s="78"/>
      <c r="B6772" s="78"/>
      <c r="C6772" s="78"/>
      <c r="D6772" s="78"/>
      <c r="E6772" s="78"/>
      <c r="F6772" s="78"/>
      <c r="P6772" s="25"/>
      <c r="AB6772" s="191"/>
    </row>
    <row r="6773">
      <c r="A6773" s="78"/>
      <c r="B6773" s="78"/>
      <c r="C6773" s="78"/>
      <c r="D6773" s="78"/>
      <c r="E6773" s="78"/>
      <c r="F6773" s="78"/>
      <c r="P6773" s="25"/>
      <c r="AB6773" s="191"/>
    </row>
    <row r="6774">
      <c r="A6774" s="78"/>
      <c r="B6774" s="78"/>
      <c r="C6774" s="78"/>
      <c r="D6774" s="78"/>
      <c r="E6774" s="78"/>
      <c r="F6774" s="78"/>
      <c r="H6774" s="78"/>
      <c r="L6774" s="78"/>
      <c r="P6774" s="25"/>
      <c r="AB6774" s="191"/>
    </row>
    <row r="6775">
      <c r="A6775" s="78"/>
      <c r="B6775" s="78"/>
      <c r="C6775" s="78"/>
      <c r="D6775" s="78"/>
      <c r="E6775" s="78"/>
      <c r="F6775" s="78"/>
      <c r="P6775" s="25"/>
      <c r="AB6775" s="191"/>
    </row>
    <row r="6776">
      <c r="A6776" s="78"/>
      <c r="B6776" s="78"/>
      <c r="C6776" s="78"/>
      <c r="D6776" s="78"/>
      <c r="E6776" s="78"/>
      <c r="F6776" s="78"/>
      <c r="H6776" s="78"/>
      <c r="L6776" s="78"/>
      <c r="P6776" s="25"/>
      <c r="AB6776" s="191"/>
    </row>
    <row r="6777">
      <c r="A6777" s="78"/>
      <c r="B6777" s="78"/>
      <c r="C6777" s="78"/>
      <c r="D6777" s="78"/>
      <c r="E6777" s="78"/>
      <c r="F6777" s="78"/>
      <c r="H6777" s="78"/>
      <c r="L6777" s="78"/>
      <c r="P6777" s="25"/>
      <c r="AB6777" s="191"/>
    </row>
    <row r="6778">
      <c r="A6778" s="78"/>
      <c r="B6778" s="78"/>
      <c r="C6778" s="78"/>
      <c r="D6778" s="78"/>
      <c r="E6778" s="78"/>
      <c r="F6778" s="78"/>
      <c r="P6778" s="25"/>
      <c r="AB6778" s="191"/>
    </row>
    <row r="6779">
      <c r="A6779" s="78"/>
      <c r="B6779" s="78"/>
      <c r="C6779" s="78"/>
      <c r="D6779" s="78"/>
      <c r="E6779" s="78"/>
      <c r="F6779" s="78"/>
      <c r="P6779" s="25"/>
      <c r="AB6779" s="191"/>
    </row>
    <row r="6780">
      <c r="A6780" s="78"/>
      <c r="B6780" s="78"/>
      <c r="C6780" s="78"/>
      <c r="D6780" s="78"/>
      <c r="E6780" s="78"/>
      <c r="F6780" s="78"/>
      <c r="H6780" s="78"/>
      <c r="L6780" s="78"/>
      <c r="P6780" s="25"/>
      <c r="AB6780" s="191"/>
    </row>
    <row r="6781">
      <c r="A6781" s="78"/>
      <c r="B6781" s="78"/>
      <c r="C6781" s="78"/>
      <c r="D6781" s="78"/>
      <c r="E6781" s="78"/>
      <c r="F6781" s="78"/>
      <c r="P6781" s="25"/>
      <c r="AB6781" s="191"/>
    </row>
    <row r="6782">
      <c r="A6782" s="78"/>
      <c r="B6782" s="78"/>
      <c r="C6782" s="78"/>
      <c r="D6782" s="78"/>
      <c r="E6782" s="78"/>
      <c r="F6782" s="78"/>
      <c r="H6782" s="78"/>
      <c r="L6782" s="78"/>
      <c r="P6782" s="25"/>
      <c r="AB6782" s="191"/>
    </row>
    <row r="6783">
      <c r="A6783" s="78"/>
      <c r="B6783" s="78"/>
      <c r="C6783" s="78"/>
      <c r="D6783" s="78"/>
      <c r="E6783" s="78"/>
      <c r="F6783" s="78"/>
      <c r="H6783" s="78"/>
      <c r="L6783" s="78"/>
      <c r="P6783" s="25"/>
      <c r="AB6783" s="191"/>
    </row>
    <row r="6784">
      <c r="A6784" s="78"/>
      <c r="B6784" s="78"/>
      <c r="C6784" s="78"/>
      <c r="D6784" s="78"/>
      <c r="E6784" s="78"/>
      <c r="F6784" s="78"/>
      <c r="P6784" s="25"/>
      <c r="AB6784" s="191"/>
    </row>
    <row r="6785">
      <c r="A6785" s="78"/>
      <c r="B6785" s="78"/>
      <c r="C6785" s="78"/>
      <c r="D6785" s="78"/>
      <c r="E6785" s="78"/>
      <c r="F6785" s="78"/>
      <c r="H6785" s="78"/>
      <c r="L6785" s="78"/>
      <c r="P6785" s="25"/>
      <c r="AB6785" s="191"/>
    </row>
    <row r="6786">
      <c r="A6786" s="78"/>
      <c r="B6786" s="78"/>
      <c r="C6786" s="78"/>
      <c r="D6786" s="78"/>
      <c r="E6786" s="78"/>
      <c r="F6786" s="78"/>
      <c r="P6786" s="25"/>
      <c r="AB6786" s="191"/>
    </row>
    <row r="6787">
      <c r="A6787" s="78"/>
      <c r="B6787" s="78"/>
      <c r="C6787" s="78"/>
      <c r="D6787" s="78"/>
      <c r="E6787" s="78"/>
      <c r="F6787" s="78"/>
      <c r="H6787" s="78"/>
      <c r="L6787" s="78"/>
      <c r="P6787" s="25"/>
      <c r="AB6787" s="191"/>
    </row>
    <row r="6788">
      <c r="A6788" s="78"/>
      <c r="B6788" s="78"/>
      <c r="C6788" s="78"/>
      <c r="D6788" s="78"/>
      <c r="E6788" s="78"/>
      <c r="F6788" s="78"/>
      <c r="H6788" s="78"/>
      <c r="L6788" s="78"/>
      <c r="P6788" s="25"/>
      <c r="AB6788" s="191"/>
    </row>
    <row r="6789">
      <c r="A6789" s="78"/>
      <c r="B6789" s="78"/>
      <c r="C6789" s="78"/>
      <c r="D6789" s="78"/>
      <c r="E6789" s="78"/>
      <c r="F6789" s="78"/>
      <c r="H6789" s="78"/>
      <c r="L6789" s="78"/>
      <c r="P6789" s="25"/>
      <c r="AB6789" s="191"/>
    </row>
    <row r="6790">
      <c r="A6790" s="78"/>
      <c r="B6790" s="78"/>
      <c r="C6790" s="78"/>
      <c r="D6790" s="78"/>
      <c r="E6790" s="78"/>
      <c r="F6790" s="78"/>
      <c r="H6790" s="78"/>
      <c r="L6790" s="78"/>
      <c r="P6790" s="25"/>
      <c r="AB6790" s="191"/>
    </row>
    <row r="6791">
      <c r="A6791" s="78"/>
      <c r="B6791" s="78"/>
      <c r="C6791" s="78"/>
      <c r="D6791" s="78"/>
      <c r="E6791" s="78"/>
      <c r="F6791" s="78"/>
      <c r="H6791" s="78"/>
      <c r="L6791" s="78"/>
      <c r="P6791" s="25"/>
      <c r="AB6791" s="191"/>
    </row>
    <row r="6792">
      <c r="A6792" s="78"/>
      <c r="B6792" s="78"/>
      <c r="C6792" s="78"/>
      <c r="D6792" s="78"/>
      <c r="E6792" s="78"/>
      <c r="F6792" s="78"/>
      <c r="H6792" s="78"/>
      <c r="L6792" s="78"/>
      <c r="P6792" s="25"/>
      <c r="AB6792" s="191"/>
    </row>
    <row r="6793">
      <c r="A6793" s="78"/>
      <c r="B6793" s="78"/>
      <c r="C6793" s="78"/>
      <c r="D6793" s="78"/>
      <c r="E6793" s="78"/>
      <c r="F6793" s="78"/>
      <c r="H6793" s="78"/>
      <c r="L6793" s="78"/>
      <c r="P6793" s="25"/>
      <c r="AB6793" s="191"/>
    </row>
    <row r="6794">
      <c r="A6794" s="78"/>
      <c r="B6794" s="78"/>
      <c r="C6794" s="78"/>
      <c r="D6794" s="78"/>
      <c r="E6794" s="78"/>
      <c r="F6794" s="78"/>
      <c r="H6794" s="78"/>
      <c r="L6794" s="78"/>
      <c r="P6794" s="25"/>
      <c r="AB6794" s="191"/>
    </row>
    <row r="6795">
      <c r="A6795" s="78"/>
      <c r="B6795" s="78"/>
      <c r="C6795" s="78"/>
      <c r="D6795" s="78"/>
      <c r="E6795" s="78"/>
      <c r="F6795" s="78"/>
      <c r="H6795" s="78"/>
      <c r="L6795" s="78"/>
      <c r="P6795" s="25"/>
      <c r="AB6795" s="191"/>
    </row>
    <row r="6796">
      <c r="A6796" s="78"/>
      <c r="B6796" s="78"/>
      <c r="C6796" s="78"/>
      <c r="D6796" s="78"/>
      <c r="E6796" s="78"/>
      <c r="F6796" s="78"/>
      <c r="H6796" s="78"/>
      <c r="L6796" s="78"/>
      <c r="P6796" s="25"/>
      <c r="AB6796" s="191"/>
    </row>
    <row r="6797">
      <c r="A6797" s="78"/>
      <c r="B6797" s="78"/>
      <c r="C6797" s="78"/>
      <c r="D6797" s="78"/>
      <c r="E6797" s="78"/>
      <c r="F6797" s="78"/>
      <c r="H6797" s="78"/>
      <c r="L6797" s="78"/>
      <c r="P6797" s="25"/>
      <c r="AB6797" s="191"/>
    </row>
    <row r="6798">
      <c r="A6798" s="78"/>
      <c r="B6798" s="78"/>
      <c r="C6798" s="78"/>
      <c r="D6798" s="78"/>
      <c r="E6798" s="78"/>
      <c r="F6798" s="78"/>
      <c r="H6798" s="78"/>
      <c r="L6798" s="78"/>
      <c r="P6798" s="25"/>
      <c r="AB6798" s="191"/>
    </row>
    <row r="6799">
      <c r="A6799" s="78"/>
      <c r="B6799" s="78"/>
      <c r="C6799" s="78"/>
      <c r="D6799" s="78"/>
      <c r="E6799" s="78"/>
      <c r="F6799" s="78"/>
      <c r="H6799" s="78"/>
      <c r="I6799" s="78"/>
      <c r="K6799" s="78"/>
      <c r="P6799" s="25"/>
      <c r="AB6799" s="191"/>
    </row>
    <row r="6800">
      <c r="A6800" s="78"/>
      <c r="B6800" s="78"/>
      <c r="C6800" s="78"/>
      <c r="D6800" s="78"/>
      <c r="E6800" s="78"/>
      <c r="F6800" s="78"/>
      <c r="H6800" s="78"/>
      <c r="L6800" s="78"/>
      <c r="P6800" s="25"/>
      <c r="AB6800" s="191"/>
    </row>
    <row r="6801">
      <c r="A6801" s="78"/>
      <c r="B6801" s="78"/>
      <c r="C6801" s="78"/>
      <c r="D6801" s="78"/>
      <c r="E6801" s="78"/>
      <c r="F6801" s="78"/>
      <c r="H6801" s="78"/>
      <c r="L6801" s="78"/>
      <c r="P6801" s="25"/>
      <c r="AB6801" s="191"/>
    </row>
    <row r="6802">
      <c r="A6802" s="78"/>
      <c r="B6802" s="78"/>
      <c r="C6802" s="78"/>
      <c r="D6802" s="78"/>
      <c r="E6802" s="78"/>
      <c r="F6802" s="78"/>
      <c r="H6802" s="78"/>
      <c r="L6802" s="78"/>
      <c r="P6802" s="25"/>
      <c r="AB6802" s="191"/>
    </row>
    <row r="6803">
      <c r="A6803" s="78"/>
      <c r="B6803" s="78"/>
      <c r="C6803" s="78"/>
      <c r="D6803" s="78"/>
      <c r="E6803" s="78"/>
      <c r="F6803" s="78"/>
      <c r="H6803" s="78"/>
      <c r="L6803" s="78"/>
      <c r="P6803" s="25"/>
      <c r="AB6803" s="191"/>
    </row>
    <row r="6804">
      <c r="A6804" s="78"/>
      <c r="B6804" s="78"/>
      <c r="C6804" s="78"/>
      <c r="D6804" s="78"/>
      <c r="E6804" s="78"/>
      <c r="F6804" s="78"/>
      <c r="H6804" s="78"/>
      <c r="L6804" s="78"/>
      <c r="P6804" s="25"/>
      <c r="AB6804" s="191"/>
    </row>
    <row r="6805">
      <c r="A6805" s="78"/>
      <c r="B6805" s="78"/>
      <c r="C6805" s="78"/>
      <c r="D6805" s="78"/>
      <c r="E6805" s="78"/>
      <c r="F6805" s="78"/>
      <c r="H6805" s="78"/>
      <c r="L6805" s="78"/>
      <c r="P6805" s="25"/>
      <c r="AB6805" s="191"/>
    </row>
    <row r="6806">
      <c r="A6806" s="78"/>
      <c r="B6806" s="78"/>
      <c r="C6806" s="78"/>
      <c r="D6806" s="78"/>
      <c r="E6806" s="78"/>
      <c r="F6806" s="78"/>
      <c r="H6806" s="78"/>
      <c r="L6806" s="78"/>
      <c r="P6806" s="25"/>
      <c r="AB6806" s="191"/>
    </row>
    <row r="6807">
      <c r="A6807" s="78"/>
      <c r="B6807" s="78"/>
      <c r="C6807" s="78"/>
      <c r="D6807" s="78"/>
      <c r="E6807" s="78"/>
      <c r="F6807" s="78"/>
      <c r="H6807" s="78"/>
      <c r="L6807" s="78"/>
      <c r="P6807" s="25"/>
      <c r="AB6807" s="191"/>
    </row>
    <row r="6808">
      <c r="A6808" s="78"/>
      <c r="B6808" s="78"/>
      <c r="C6808" s="78"/>
      <c r="D6808" s="78"/>
      <c r="E6808" s="78"/>
      <c r="F6808" s="78"/>
      <c r="H6808" s="78"/>
      <c r="L6808" s="78"/>
      <c r="P6808" s="25"/>
      <c r="AB6808" s="191"/>
    </row>
    <row r="6809">
      <c r="A6809" s="78"/>
      <c r="B6809" s="78"/>
      <c r="C6809" s="78"/>
      <c r="D6809" s="78"/>
      <c r="E6809" s="78"/>
      <c r="F6809" s="78"/>
      <c r="H6809" s="78"/>
      <c r="L6809" s="78"/>
      <c r="P6809" s="25"/>
      <c r="AB6809" s="191"/>
    </row>
    <row r="6810">
      <c r="A6810" s="78"/>
      <c r="B6810" s="78"/>
      <c r="C6810" s="78"/>
      <c r="D6810" s="78"/>
      <c r="E6810" s="78"/>
      <c r="F6810" s="78"/>
      <c r="H6810" s="78"/>
      <c r="L6810" s="78"/>
      <c r="P6810" s="25"/>
      <c r="AB6810" s="191"/>
    </row>
    <row r="6811">
      <c r="A6811" s="78"/>
      <c r="B6811" s="78"/>
      <c r="C6811" s="78"/>
      <c r="D6811" s="78"/>
      <c r="E6811" s="78"/>
      <c r="F6811" s="78"/>
      <c r="H6811" s="78"/>
      <c r="I6811" s="78"/>
      <c r="K6811" s="78"/>
      <c r="P6811" s="25"/>
      <c r="AB6811" s="191"/>
    </row>
    <row r="6812">
      <c r="A6812" s="78"/>
      <c r="B6812" s="78"/>
      <c r="C6812" s="78"/>
      <c r="D6812" s="78"/>
      <c r="E6812" s="78"/>
      <c r="F6812" s="78"/>
      <c r="H6812" s="78"/>
      <c r="L6812" s="78"/>
      <c r="P6812" s="25"/>
      <c r="AB6812" s="191"/>
    </row>
    <row r="6813">
      <c r="A6813" s="78"/>
      <c r="B6813" s="78"/>
      <c r="C6813" s="78"/>
      <c r="D6813" s="78"/>
      <c r="E6813" s="78"/>
      <c r="F6813" s="78"/>
      <c r="H6813" s="78"/>
      <c r="L6813" s="78"/>
      <c r="P6813" s="25"/>
      <c r="AB6813" s="191"/>
    </row>
    <row r="6814">
      <c r="A6814" s="78"/>
      <c r="B6814" s="78"/>
      <c r="C6814" s="78"/>
      <c r="D6814" s="78"/>
      <c r="E6814" s="78"/>
      <c r="F6814" s="78"/>
      <c r="H6814" s="78"/>
      <c r="L6814" s="78"/>
      <c r="P6814" s="25"/>
      <c r="AB6814" s="191"/>
    </row>
    <row r="6815">
      <c r="A6815" s="78"/>
      <c r="B6815" s="78"/>
      <c r="C6815" s="78"/>
      <c r="D6815" s="78"/>
      <c r="E6815" s="78"/>
      <c r="F6815" s="78"/>
      <c r="H6815" s="78"/>
      <c r="L6815" s="78"/>
      <c r="P6815" s="25"/>
      <c r="AB6815" s="191"/>
    </row>
    <row r="6816">
      <c r="A6816" s="78"/>
      <c r="B6816" s="78"/>
      <c r="C6816" s="78"/>
      <c r="D6816" s="78"/>
      <c r="E6816" s="78"/>
      <c r="F6816" s="78"/>
      <c r="H6816" s="78"/>
      <c r="L6816" s="78"/>
      <c r="P6816" s="25"/>
      <c r="AB6816" s="191"/>
    </row>
    <row r="6817">
      <c r="A6817" s="78"/>
      <c r="B6817" s="78"/>
      <c r="C6817" s="78"/>
      <c r="D6817" s="78"/>
      <c r="E6817" s="78"/>
      <c r="F6817" s="78"/>
      <c r="H6817" s="78"/>
      <c r="L6817" s="78"/>
      <c r="P6817" s="25"/>
      <c r="AB6817" s="191"/>
    </row>
    <row r="6818">
      <c r="A6818" s="78"/>
      <c r="B6818" s="78"/>
      <c r="C6818" s="78"/>
      <c r="D6818" s="78"/>
      <c r="E6818" s="78"/>
      <c r="F6818" s="78"/>
      <c r="H6818" s="78"/>
      <c r="L6818" s="78"/>
      <c r="P6818" s="25"/>
      <c r="AB6818" s="191"/>
    </row>
    <row r="6819">
      <c r="A6819" s="78"/>
      <c r="B6819" s="78"/>
      <c r="C6819" s="78"/>
      <c r="D6819" s="78"/>
      <c r="E6819" s="78"/>
      <c r="F6819" s="78"/>
      <c r="H6819" s="78"/>
      <c r="L6819" s="78"/>
      <c r="P6819" s="25"/>
      <c r="AB6819" s="191"/>
    </row>
    <row r="6820">
      <c r="A6820" s="78"/>
      <c r="B6820" s="78"/>
      <c r="C6820" s="78"/>
      <c r="D6820" s="78"/>
      <c r="E6820" s="78"/>
      <c r="F6820" s="78"/>
      <c r="H6820" s="78"/>
      <c r="L6820" s="78"/>
      <c r="P6820" s="25"/>
      <c r="AB6820" s="191"/>
    </row>
    <row r="6821">
      <c r="A6821" s="78"/>
      <c r="B6821" s="78"/>
      <c r="C6821" s="78"/>
      <c r="D6821" s="78"/>
      <c r="E6821" s="78"/>
      <c r="F6821" s="78"/>
      <c r="H6821" s="78"/>
      <c r="L6821" s="78"/>
      <c r="P6821" s="25"/>
      <c r="AB6821" s="191"/>
    </row>
    <row r="6822">
      <c r="A6822" s="78"/>
      <c r="B6822" s="78"/>
      <c r="C6822" s="78"/>
      <c r="D6822" s="78"/>
      <c r="E6822" s="78"/>
      <c r="F6822" s="78"/>
      <c r="H6822" s="78"/>
      <c r="L6822" s="78"/>
      <c r="P6822" s="25"/>
      <c r="AB6822" s="191"/>
    </row>
    <row r="6823">
      <c r="A6823" s="78"/>
      <c r="B6823" s="78"/>
      <c r="C6823" s="78"/>
      <c r="D6823" s="78"/>
      <c r="E6823" s="78"/>
      <c r="F6823" s="78"/>
      <c r="H6823" s="78"/>
      <c r="L6823" s="78"/>
      <c r="P6823" s="25"/>
      <c r="AB6823" s="191"/>
    </row>
    <row r="6824">
      <c r="A6824" s="78"/>
      <c r="B6824" s="78"/>
      <c r="C6824" s="78"/>
      <c r="D6824" s="78"/>
      <c r="E6824" s="78"/>
      <c r="F6824" s="78"/>
      <c r="H6824" s="78"/>
      <c r="L6824" s="78"/>
      <c r="P6824" s="25"/>
      <c r="AB6824" s="191"/>
    </row>
    <row r="6825">
      <c r="A6825" s="78"/>
      <c r="B6825" s="78"/>
      <c r="C6825" s="78"/>
      <c r="D6825" s="78"/>
      <c r="E6825" s="78"/>
      <c r="F6825" s="78"/>
      <c r="H6825" s="78"/>
      <c r="L6825" s="78"/>
      <c r="P6825" s="25"/>
      <c r="AB6825" s="191"/>
    </row>
    <row r="6826">
      <c r="A6826" s="78"/>
      <c r="B6826" s="78"/>
      <c r="C6826" s="78"/>
      <c r="D6826" s="78"/>
      <c r="E6826" s="78"/>
      <c r="F6826" s="78"/>
      <c r="P6826" s="25"/>
      <c r="AB6826" s="191"/>
    </row>
    <row r="6827">
      <c r="A6827" s="78"/>
      <c r="B6827" s="78"/>
      <c r="C6827" s="78"/>
      <c r="D6827" s="78"/>
      <c r="E6827" s="78"/>
      <c r="F6827" s="78"/>
      <c r="H6827" s="78"/>
      <c r="I6827" s="78"/>
      <c r="P6827" s="25"/>
      <c r="AB6827" s="191"/>
    </row>
    <row r="6828">
      <c r="A6828" s="78"/>
      <c r="B6828" s="78"/>
      <c r="C6828" s="78"/>
      <c r="D6828" s="78"/>
      <c r="E6828" s="78"/>
      <c r="F6828" s="78"/>
      <c r="P6828" s="25"/>
      <c r="AB6828" s="191"/>
    </row>
    <row r="6829">
      <c r="A6829" s="78"/>
      <c r="B6829" s="78"/>
      <c r="C6829" s="78"/>
      <c r="D6829" s="78"/>
      <c r="E6829" s="78"/>
      <c r="F6829" s="78"/>
      <c r="P6829" s="25"/>
      <c r="AB6829" s="191"/>
    </row>
    <row r="6830">
      <c r="A6830" s="78"/>
      <c r="B6830" s="78"/>
      <c r="C6830" s="78"/>
      <c r="D6830" s="78"/>
      <c r="E6830" s="78"/>
      <c r="F6830" s="78"/>
      <c r="P6830" s="25"/>
      <c r="AB6830" s="191"/>
    </row>
    <row r="6831">
      <c r="A6831" s="78"/>
      <c r="B6831" s="78"/>
      <c r="C6831" s="78"/>
      <c r="D6831" s="78"/>
      <c r="E6831" s="78"/>
      <c r="F6831" s="78"/>
      <c r="P6831" s="25"/>
      <c r="AB6831" s="191"/>
    </row>
    <row r="6832">
      <c r="A6832" s="78"/>
      <c r="B6832" s="78"/>
      <c r="C6832" s="78"/>
      <c r="D6832" s="78"/>
      <c r="E6832" s="78"/>
      <c r="F6832" s="78"/>
      <c r="P6832" s="25"/>
      <c r="AB6832" s="191"/>
    </row>
    <row r="6833">
      <c r="A6833" s="78"/>
      <c r="B6833" s="78"/>
      <c r="C6833" s="78"/>
      <c r="D6833" s="78"/>
      <c r="E6833" s="78"/>
      <c r="F6833" s="78"/>
      <c r="P6833" s="25"/>
      <c r="AB6833" s="191"/>
    </row>
    <row r="6834">
      <c r="A6834" s="78"/>
      <c r="B6834" s="78"/>
      <c r="C6834" s="78"/>
      <c r="D6834" s="78"/>
      <c r="E6834" s="78"/>
      <c r="F6834" s="78"/>
      <c r="P6834" s="25"/>
      <c r="AB6834" s="191"/>
    </row>
    <row r="6835">
      <c r="A6835" s="78"/>
      <c r="B6835" s="78"/>
      <c r="C6835" s="78"/>
      <c r="D6835" s="78"/>
      <c r="E6835" s="78"/>
      <c r="F6835" s="78"/>
      <c r="P6835" s="25"/>
      <c r="AB6835" s="191"/>
    </row>
    <row r="6836">
      <c r="A6836" s="78"/>
      <c r="B6836" s="78"/>
      <c r="C6836" s="78"/>
      <c r="D6836" s="78"/>
      <c r="E6836" s="78"/>
      <c r="F6836" s="78"/>
      <c r="P6836" s="25"/>
      <c r="AB6836" s="191"/>
    </row>
    <row r="6837">
      <c r="A6837" s="78"/>
      <c r="B6837" s="78"/>
      <c r="C6837" s="78"/>
      <c r="D6837" s="78"/>
      <c r="E6837" s="78"/>
      <c r="F6837" s="78"/>
      <c r="P6837" s="25"/>
      <c r="AB6837" s="191"/>
    </row>
    <row r="6838">
      <c r="A6838" s="78"/>
      <c r="B6838" s="78"/>
      <c r="C6838" s="78"/>
      <c r="D6838" s="78"/>
      <c r="E6838" s="78"/>
      <c r="F6838" s="78"/>
      <c r="P6838" s="25"/>
      <c r="AB6838" s="191"/>
    </row>
    <row r="6839">
      <c r="A6839" s="78"/>
      <c r="B6839" s="78"/>
      <c r="C6839" s="78"/>
      <c r="D6839" s="78"/>
      <c r="E6839" s="78"/>
      <c r="F6839" s="78"/>
      <c r="P6839" s="25"/>
      <c r="AB6839" s="191"/>
    </row>
    <row r="6840">
      <c r="A6840" s="78"/>
      <c r="B6840" s="78"/>
      <c r="C6840" s="78"/>
      <c r="D6840" s="78"/>
      <c r="E6840" s="78"/>
      <c r="F6840" s="78"/>
      <c r="P6840" s="25"/>
      <c r="AB6840" s="191"/>
    </row>
    <row r="6841">
      <c r="A6841" s="78"/>
      <c r="B6841" s="78"/>
      <c r="C6841" s="78"/>
      <c r="D6841" s="78"/>
      <c r="E6841" s="78"/>
      <c r="F6841" s="78"/>
      <c r="P6841" s="25"/>
      <c r="AB6841" s="191"/>
    </row>
    <row r="6842">
      <c r="A6842" s="78"/>
      <c r="B6842" s="78"/>
      <c r="C6842" s="78"/>
      <c r="D6842" s="78"/>
      <c r="E6842" s="78"/>
      <c r="F6842" s="78"/>
      <c r="P6842" s="25"/>
      <c r="AB6842" s="191"/>
    </row>
    <row r="6843">
      <c r="A6843" s="78"/>
      <c r="B6843" s="78"/>
      <c r="C6843" s="78"/>
      <c r="D6843" s="78"/>
      <c r="E6843" s="78"/>
      <c r="F6843" s="78"/>
      <c r="P6843" s="25"/>
      <c r="AB6843" s="191"/>
    </row>
    <row r="6844">
      <c r="A6844" s="78"/>
      <c r="B6844" s="78"/>
      <c r="C6844" s="78"/>
      <c r="D6844" s="78"/>
      <c r="E6844" s="78"/>
      <c r="F6844" s="78"/>
      <c r="P6844" s="25"/>
      <c r="AB6844" s="191"/>
    </row>
    <row r="6845">
      <c r="A6845" s="78"/>
      <c r="B6845" s="78"/>
      <c r="C6845" s="78"/>
      <c r="D6845" s="78"/>
      <c r="E6845" s="78"/>
      <c r="F6845" s="78"/>
      <c r="P6845" s="25"/>
      <c r="AB6845" s="191"/>
    </row>
    <row r="6846">
      <c r="A6846" s="78"/>
      <c r="B6846" s="78"/>
      <c r="C6846" s="78"/>
      <c r="D6846" s="78"/>
      <c r="E6846" s="78"/>
      <c r="F6846" s="78"/>
      <c r="P6846" s="25"/>
      <c r="AB6846" s="191"/>
    </row>
    <row r="6847">
      <c r="A6847" s="78"/>
      <c r="B6847" s="78"/>
      <c r="C6847" s="78"/>
      <c r="D6847" s="78"/>
      <c r="E6847" s="78"/>
      <c r="F6847" s="78"/>
      <c r="P6847" s="25"/>
      <c r="AB6847" s="191"/>
    </row>
    <row r="6848">
      <c r="A6848" s="78"/>
      <c r="B6848" s="78"/>
      <c r="C6848" s="78"/>
      <c r="D6848" s="78"/>
      <c r="E6848" s="78"/>
      <c r="F6848" s="78"/>
      <c r="M6848" s="78"/>
      <c r="N6848" s="78"/>
      <c r="P6848" s="25"/>
      <c r="AB6848" s="191"/>
    </row>
    <row r="6849">
      <c r="A6849" s="78"/>
      <c r="B6849" s="78"/>
      <c r="C6849" s="78"/>
      <c r="D6849" s="78"/>
      <c r="E6849" s="78"/>
      <c r="F6849" s="78"/>
      <c r="P6849" s="25"/>
      <c r="AB6849" s="191"/>
    </row>
    <row r="6850">
      <c r="A6850" s="78"/>
      <c r="B6850" s="78"/>
      <c r="C6850" s="78"/>
      <c r="D6850" s="78"/>
      <c r="E6850" s="78"/>
      <c r="F6850" s="78"/>
      <c r="H6850" s="78"/>
      <c r="I6850" s="78"/>
      <c r="P6850" s="25"/>
      <c r="AB6850" s="191"/>
    </row>
    <row r="6851">
      <c r="A6851" s="78"/>
      <c r="B6851" s="78"/>
      <c r="C6851" s="78"/>
      <c r="D6851" s="78"/>
      <c r="E6851" s="78"/>
      <c r="F6851" s="78"/>
      <c r="H6851" s="78"/>
      <c r="I6851" s="78"/>
      <c r="P6851" s="25"/>
      <c r="AB6851" s="191"/>
    </row>
    <row r="6852">
      <c r="A6852" s="78"/>
      <c r="B6852" s="78"/>
      <c r="C6852" s="78"/>
      <c r="D6852" s="78"/>
      <c r="E6852" s="78"/>
      <c r="F6852" s="78"/>
      <c r="H6852" s="78"/>
      <c r="I6852" s="78"/>
      <c r="P6852" s="25"/>
      <c r="AB6852" s="191"/>
    </row>
    <row r="6853">
      <c r="A6853" s="78"/>
      <c r="B6853" s="78"/>
      <c r="C6853" s="78"/>
      <c r="D6853" s="78"/>
      <c r="E6853" s="78"/>
      <c r="F6853" s="78"/>
      <c r="H6853" s="78"/>
      <c r="I6853" s="78"/>
      <c r="P6853" s="25"/>
      <c r="AB6853" s="191"/>
    </row>
    <row r="6854">
      <c r="A6854" s="78"/>
      <c r="B6854" s="78"/>
      <c r="C6854" s="78"/>
      <c r="D6854" s="78"/>
      <c r="E6854" s="78"/>
      <c r="F6854" s="78"/>
      <c r="H6854" s="78"/>
      <c r="I6854" s="78"/>
      <c r="P6854" s="25"/>
      <c r="AB6854" s="191"/>
    </row>
    <row r="6855">
      <c r="A6855" s="78"/>
      <c r="B6855" s="78"/>
      <c r="C6855" s="78"/>
      <c r="D6855" s="78"/>
      <c r="E6855" s="78"/>
      <c r="F6855" s="78"/>
      <c r="H6855" s="78"/>
      <c r="I6855" s="78"/>
      <c r="P6855" s="25"/>
      <c r="AB6855" s="191"/>
    </row>
    <row r="6856">
      <c r="A6856" s="78"/>
      <c r="B6856" s="78"/>
      <c r="C6856" s="78"/>
      <c r="D6856" s="78"/>
      <c r="E6856" s="78"/>
      <c r="F6856" s="78"/>
      <c r="H6856" s="78"/>
      <c r="I6856" s="78"/>
      <c r="P6856" s="25"/>
      <c r="AB6856" s="191"/>
    </row>
    <row r="6857">
      <c r="A6857" s="78"/>
      <c r="B6857" s="78"/>
      <c r="C6857" s="78"/>
      <c r="D6857" s="78"/>
      <c r="E6857" s="78"/>
      <c r="F6857" s="78"/>
      <c r="H6857" s="78"/>
      <c r="I6857" s="78"/>
      <c r="P6857" s="25"/>
      <c r="AB6857" s="191"/>
    </row>
    <row r="6858">
      <c r="A6858" s="78"/>
      <c r="B6858" s="78"/>
      <c r="C6858" s="78"/>
      <c r="D6858" s="78"/>
      <c r="E6858" s="78"/>
      <c r="F6858" s="78"/>
      <c r="H6858" s="78"/>
      <c r="I6858" s="78"/>
      <c r="P6858" s="25"/>
      <c r="AB6858" s="191"/>
    </row>
    <row r="6859">
      <c r="A6859" s="78"/>
      <c r="B6859" s="78"/>
      <c r="C6859" s="78"/>
      <c r="D6859" s="78"/>
      <c r="E6859" s="78"/>
      <c r="F6859" s="78"/>
      <c r="H6859" s="78"/>
      <c r="I6859" s="78"/>
      <c r="P6859" s="25"/>
      <c r="AB6859" s="191"/>
    </row>
    <row r="6860">
      <c r="A6860" s="78"/>
      <c r="B6860" s="78"/>
      <c r="C6860" s="78"/>
      <c r="D6860" s="78"/>
      <c r="E6860" s="78"/>
      <c r="F6860" s="78"/>
      <c r="H6860" s="78"/>
      <c r="I6860" s="78"/>
      <c r="P6860" s="25"/>
      <c r="AB6860" s="191"/>
    </row>
    <row r="6861">
      <c r="A6861" s="78"/>
      <c r="B6861" s="78"/>
      <c r="C6861" s="78"/>
      <c r="D6861" s="78"/>
      <c r="E6861" s="78"/>
      <c r="F6861" s="78"/>
      <c r="H6861" s="78"/>
      <c r="I6861" s="78"/>
      <c r="P6861" s="25"/>
      <c r="AB6861" s="191"/>
    </row>
    <row r="6862">
      <c r="A6862" s="78"/>
      <c r="B6862" s="78"/>
      <c r="C6862" s="78"/>
      <c r="D6862" s="78"/>
      <c r="E6862" s="78"/>
      <c r="F6862" s="78"/>
      <c r="H6862" s="78"/>
      <c r="I6862" s="78"/>
      <c r="P6862" s="25"/>
      <c r="AB6862" s="191"/>
    </row>
    <row r="6863">
      <c r="A6863" s="78"/>
      <c r="B6863" s="78"/>
      <c r="C6863" s="78"/>
      <c r="D6863" s="78"/>
      <c r="E6863" s="78"/>
      <c r="F6863" s="78"/>
      <c r="H6863" s="78"/>
      <c r="I6863" s="78"/>
      <c r="P6863" s="25"/>
      <c r="AB6863" s="191"/>
    </row>
    <row r="6864">
      <c r="A6864" s="78"/>
      <c r="B6864" s="78"/>
      <c r="C6864" s="78"/>
      <c r="D6864" s="78"/>
      <c r="E6864" s="78"/>
      <c r="F6864" s="78"/>
      <c r="H6864" s="78"/>
      <c r="I6864" s="78"/>
      <c r="P6864" s="25"/>
      <c r="AB6864" s="191"/>
    </row>
    <row r="6865">
      <c r="A6865" s="78"/>
      <c r="B6865" s="78"/>
      <c r="C6865" s="78"/>
      <c r="D6865" s="78"/>
      <c r="E6865" s="78"/>
      <c r="F6865" s="78"/>
      <c r="P6865" s="25"/>
      <c r="AB6865" s="191"/>
    </row>
    <row r="6866">
      <c r="A6866" s="78"/>
      <c r="B6866" s="78"/>
      <c r="C6866" s="78"/>
      <c r="D6866" s="78"/>
      <c r="E6866" s="78"/>
      <c r="F6866" s="78"/>
      <c r="H6866" s="78"/>
      <c r="I6866" s="78"/>
      <c r="P6866" s="25"/>
      <c r="AB6866" s="191"/>
    </row>
    <row r="6867">
      <c r="A6867" s="78"/>
      <c r="B6867" s="78"/>
      <c r="C6867" s="78"/>
      <c r="D6867" s="78"/>
      <c r="E6867" s="78"/>
      <c r="F6867" s="78"/>
      <c r="P6867" s="25"/>
      <c r="AB6867" s="191"/>
    </row>
    <row r="6868">
      <c r="A6868" s="78"/>
      <c r="B6868" s="78"/>
      <c r="C6868" s="78"/>
      <c r="D6868" s="78"/>
      <c r="E6868" s="78"/>
      <c r="F6868" s="78"/>
      <c r="P6868" s="25"/>
      <c r="AB6868" s="191"/>
    </row>
    <row r="6869">
      <c r="A6869" s="78"/>
      <c r="B6869" s="78"/>
      <c r="C6869" s="78"/>
      <c r="D6869" s="78"/>
      <c r="E6869" s="78"/>
      <c r="F6869" s="78"/>
      <c r="P6869" s="25"/>
      <c r="AB6869" s="191"/>
    </row>
    <row r="6870">
      <c r="A6870" s="78"/>
      <c r="B6870" s="78"/>
      <c r="C6870" s="78"/>
      <c r="D6870" s="78"/>
      <c r="E6870" s="78"/>
      <c r="F6870" s="78"/>
      <c r="P6870" s="25"/>
      <c r="AB6870" s="191"/>
    </row>
    <row r="6871">
      <c r="A6871" s="78"/>
      <c r="B6871" s="78"/>
      <c r="C6871" s="78"/>
      <c r="D6871" s="78"/>
      <c r="E6871" s="78"/>
      <c r="F6871" s="78"/>
      <c r="H6871" s="78"/>
      <c r="I6871" s="78"/>
      <c r="K6871" s="78"/>
      <c r="P6871" s="25"/>
      <c r="AB6871" s="191"/>
    </row>
    <row r="6872">
      <c r="A6872" s="78"/>
      <c r="B6872" s="78"/>
      <c r="C6872" s="78"/>
      <c r="D6872" s="78"/>
      <c r="E6872" s="78"/>
      <c r="F6872" s="78"/>
      <c r="H6872" s="78"/>
      <c r="I6872" s="78"/>
      <c r="P6872" s="25"/>
      <c r="AB6872" s="191"/>
    </row>
    <row r="6873">
      <c r="A6873" s="78"/>
      <c r="B6873" s="78"/>
      <c r="C6873" s="78"/>
      <c r="D6873" s="78"/>
      <c r="E6873" s="78"/>
      <c r="F6873" s="78"/>
      <c r="P6873" s="25"/>
      <c r="AB6873" s="191"/>
    </row>
    <row r="6874">
      <c r="A6874" s="78"/>
      <c r="B6874" s="78"/>
      <c r="C6874" s="78"/>
      <c r="D6874" s="78"/>
      <c r="E6874" s="78"/>
      <c r="F6874" s="78"/>
      <c r="P6874" s="25"/>
      <c r="AB6874" s="191"/>
    </row>
    <row r="6875">
      <c r="A6875" s="78"/>
      <c r="B6875" s="78"/>
      <c r="C6875" s="78"/>
      <c r="D6875" s="78"/>
      <c r="E6875" s="78"/>
      <c r="F6875" s="78"/>
      <c r="P6875" s="25"/>
      <c r="AB6875" s="191"/>
    </row>
    <row r="6876">
      <c r="A6876" s="78"/>
      <c r="B6876" s="78"/>
      <c r="C6876" s="78"/>
      <c r="D6876" s="78"/>
      <c r="E6876" s="78"/>
      <c r="F6876" s="78"/>
      <c r="P6876" s="25"/>
      <c r="AB6876" s="191"/>
    </row>
    <row r="6877">
      <c r="A6877" s="78"/>
      <c r="B6877" s="78"/>
      <c r="C6877" s="78"/>
      <c r="D6877" s="78"/>
      <c r="E6877" s="78"/>
      <c r="F6877" s="78"/>
      <c r="H6877" s="78"/>
      <c r="I6877" s="78"/>
      <c r="K6877" s="78"/>
      <c r="P6877" s="25"/>
      <c r="AB6877" s="191"/>
    </row>
    <row r="6878">
      <c r="A6878" s="78"/>
      <c r="B6878" s="78"/>
      <c r="C6878" s="78"/>
      <c r="D6878" s="78"/>
      <c r="E6878" s="78"/>
      <c r="F6878" s="78"/>
      <c r="H6878" s="78"/>
      <c r="I6878" s="78"/>
      <c r="K6878" s="78"/>
      <c r="P6878" s="25"/>
      <c r="AB6878" s="191"/>
    </row>
    <row r="6879">
      <c r="A6879" s="78"/>
      <c r="B6879" s="78"/>
      <c r="C6879" s="78"/>
      <c r="D6879" s="78"/>
      <c r="E6879" s="78"/>
      <c r="F6879" s="78"/>
      <c r="P6879" s="25"/>
      <c r="AB6879" s="191"/>
    </row>
    <row r="6880">
      <c r="A6880" s="78"/>
      <c r="B6880" s="78"/>
      <c r="C6880" s="78"/>
      <c r="D6880" s="78"/>
      <c r="E6880" s="78"/>
      <c r="F6880" s="78"/>
      <c r="P6880" s="25"/>
      <c r="AB6880" s="191"/>
    </row>
    <row r="6881">
      <c r="A6881" s="78"/>
      <c r="B6881" s="78"/>
      <c r="C6881" s="78"/>
      <c r="D6881" s="78"/>
      <c r="E6881" s="78"/>
      <c r="F6881" s="78"/>
      <c r="H6881" s="78"/>
      <c r="I6881" s="78"/>
      <c r="K6881" s="78"/>
      <c r="P6881" s="25"/>
      <c r="AB6881" s="191"/>
    </row>
    <row r="6882">
      <c r="A6882" s="78"/>
      <c r="B6882" s="78"/>
      <c r="C6882" s="78"/>
      <c r="D6882" s="78"/>
      <c r="E6882" s="78"/>
      <c r="F6882" s="78"/>
      <c r="P6882" s="25"/>
      <c r="AB6882" s="191"/>
    </row>
    <row r="6883">
      <c r="A6883" s="78"/>
      <c r="B6883" s="78"/>
      <c r="C6883" s="78"/>
      <c r="D6883" s="78"/>
      <c r="E6883" s="78"/>
      <c r="F6883" s="78"/>
      <c r="H6883" s="78"/>
      <c r="I6883" s="78"/>
      <c r="K6883" s="78"/>
      <c r="P6883" s="25"/>
      <c r="AB6883" s="191"/>
    </row>
    <row r="6884">
      <c r="A6884" s="78"/>
      <c r="B6884" s="78"/>
      <c r="C6884" s="78"/>
      <c r="D6884" s="78"/>
      <c r="E6884" s="78"/>
      <c r="F6884" s="78"/>
      <c r="H6884" s="78"/>
      <c r="I6884" s="78"/>
      <c r="K6884" s="78"/>
      <c r="P6884" s="25"/>
      <c r="AB6884" s="191"/>
    </row>
    <row r="6885">
      <c r="A6885" s="78"/>
      <c r="B6885" s="78"/>
      <c r="C6885" s="78"/>
      <c r="D6885" s="78"/>
      <c r="E6885" s="78"/>
      <c r="F6885" s="78"/>
      <c r="P6885" s="25"/>
      <c r="AB6885" s="191"/>
    </row>
    <row r="6886">
      <c r="A6886" s="78"/>
      <c r="B6886" s="78"/>
      <c r="C6886" s="78"/>
      <c r="D6886" s="78"/>
      <c r="E6886" s="78"/>
      <c r="F6886" s="78"/>
      <c r="P6886" s="25"/>
      <c r="AB6886" s="191"/>
    </row>
    <row r="6887">
      <c r="A6887" s="78"/>
      <c r="B6887" s="78"/>
      <c r="C6887" s="78"/>
      <c r="D6887" s="78"/>
      <c r="E6887" s="78"/>
      <c r="F6887" s="78"/>
      <c r="P6887" s="25"/>
      <c r="AB6887" s="191"/>
    </row>
    <row r="6888">
      <c r="A6888" s="78"/>
      <c r="B6888" s="78"/>
      <c r="C6888" s="78"/>
      <c r="D6888" s="78"/>
      <c r="E6888" s="78"/>
      <c r="F6888" s="78"/>
      <c r="P6888" s="25"/>
      <c r="AB6888" s="191"/>
    </row>
    <row r="6889">
      <c r="A6889" s="78"/>
      <c r="B6889" s="78"/>
      <c r="C6889" s="78"/>
      <c r="D6889" s="78"/>
      <c r="E6889" s="78"/>
      <c r="F6889" s="78"/>
      <c r="P6889" s="25"/>
      <c r="AB6889" s="191"/>
    </row>
    <row r="6890">
      <c r="A6890" s="78"/>
      <c r="B6890" s="78"/>
      <c r="C6890" s="78"/>
      <c r="D6890" s="78"/>
      <c r="E6890" s="78"/>
      <c r="F6890" s="78"/>
      <c r="H6890" s="78"/>
      <c r="I6890" s="78"/>
      <c r="P6890" s="25"/>
      <c r="AB6890" s="191"/>
    </row>
    <row r="6891">
      <c r="A6891" s="78"/>
      <c r="B6891" s="78"/>
      <c r="C6891" s="78"/>
      <c r="D6891" s="78"/>
      <c r="E6891" s="78"/>
      <c r="F6891" s="78"/>
      <c r="P6891" s="25"/>
      <c r="AB6891" s="191"/>
    </row>
    <row r="6892">
      <c r="A6892" s="78"/>
      <c r="B6892" s="78"/>
      <c r="C6892" s="78"/>
      <c r="D6892" s="78"/>
      <c r="E6892" s="78"/>
      <c r="F6892" s="78"/>
      <c r="P6892" s="25"/>
      <c r="AB6892" s="191"/>
    </row>
    <row r="6893">
      <c r="A6893" s="78"/>
      <c r="B6893" s="78"/>
      <c r="C6893" s="78"/>
      <c r="D6893" s="78"/>
      <c r="E6893" s="78"/>
      <c r="F6893" s="78"/>
      <c r="H6893" s="78"/>
      <c r="I6893" s="78"/>
      <c r="K6893" s="78"/>
      <c r="P6893" s="25"/>
      <c r="AB6893" s="191"/>
    </row>
    <row r="6894">
      <c r="A6894" s="78"/>
      <c r="B6894" s="78"/>
      <c r="C6894" s="78"/>
      <c r="D6894" s="78"/>
      <c r="E6894" s="78"/>
      <c r="F6894" s="78"/>
      <c r="P6894" s="25"/>
      <c r="AB6894" s="191"/>
    </row>
    <row r="6895">
      <c r="A6895" s="78"/>
      <c r="B6895" s="78"/>
      <c r="C6895" s="78"/>
      <c r="D6895" s="78"/>
      <c r="E6895" s="78"/>
      <c r="F6895" s="78"/>
      <c r="H6895" s="78"/>
      <c r="I6895" s="78"/>
      <c r="K6895" s="78"/>
      <c r="P6895" s="25"/>
      <c r="AB6895" s="191"/>
    </row>
    <row r="6896">
      <c r="A6896" s="78"/>
      <c r="B6896" s="78"/>
      <c r="C6896" s="78"/>
      <c r="D6896" s="78"/>
      <c r="E6896" s="78"/>
      <c r="F6896" s="78"/>
      <c r="P6896" s="25"/>
      <c r="AB6896" s="191"/>
    </row>
    <row r="6897">
      <c r="A6897" s="78"/>
      <c r="B6897" s="78"/>
      <c r="C6897" s="78"/>
      <c r="D6897" s="78"/>
      <c r="E6897" s="78"/>
      <c r="F6897" s="78"/>
      <c r="P6897" s="25"/>
      <c r="AB6897" s="191"/>
    </row>
    <row r="6898">
      <c r="A6898" s="78"/>
      <c r="B6898" s="78"/>
      <c r="C6898" s="78"/>
      <c r="D6898" s="78"/>
      <c r="E6898" s="78"/>
      <c r="F6898" s="78"/>
      <c r="P6898" s="25"/>
      <c r="AB6898" s="191"/>
    </row>
    <row r="6899">
      <c r="A6899" s="78"/>
      <c r="B6899" s="78"/>
      <c r="C6899" s="78"/>
      <c r="D6899" s="78"/>
      <c r="E6899" s="78"/>
      <c r="F6899" s="78"/>
      <c r="P6899" s="25"/>
      <c r="AB6899" s="191"/>
    </row>
    <row r="6900">
      <c r="A6900" s="78"/>
      <c r="B6900" s="78"/>
      <c r="C6900" s="78"/>
      <c r="D6900" s="78"/>
      <c r="E6900" s="78"/>
      <c r="F6900" s="78"/>
      <c r="H6900" s="78"/>
      <c r="I6900" s="78"/>
      <c r="K6900" s="78"/>
      <c r="P6900" s="25"/>
      <c r="AB6900" s="191"/>
    </row>
    <row r="6901">
      <c r="A6901" s="78"/>
      <c r="B6901" s="78"/>
      <c r="C6901" s="78"/>
      <c r="D6901" s="78"/>
      <c r="E6901" s="78"/>
      <c r="F6901" s="78"/>
      <c r="H6901" s="78"/>
      <c r="I6901" s="78"/>
      <c r="K6901" s="78"/>
      <c r="P6901" s="25"/>
      <c r="AB6901" s="191"/>
    </row>
    <row r="6902">
      <c r="A6902" s="78"/>
      <c r="B6902" s="78"/>
      <c r="C6902" s="78"/>
      <c r="D6902" s="78"/>
      <c r="E6902" s="78"/>
      <c r="F6902" s="78"/>
      <c r="P6902" s="25"/>
      <c r="AB6902" s="191"/>
    </row>
    <row r="6903">
      <c r="A6903" s="78"/>
      <c r="B6903" s="78"/>
      <c r="C6903" s="78"/>
      <c r="D6903" s="78"/>
      <c r="E6903" s="78"/>
      <c r="F6903" s="78"/>
      <c r="P6903" s="25"/>
      <c r="AB6903" s="191"/>
    </row>
    <row r="6904">
      <c r="A6904" s="78"/>
      <c r="B6904" s="78"/>
      <c r="C6904" s="78"/>
      <c r="D6904" s="78"/>
      <c r="E6904" s="78"/>
      <c r="F6904" s="78"/>
      <c r="P6904" s="25"/>
      <c r="AB6904" s="191"/>
    </row>
    <row r="6905">
      <c r="A6905" s="78"/>
      <c r="B6905" s="78"/>
      <c r="C6905" s="78"/>
      <c r="D6905" s="78"/>
      <c r="E6905" s="78"/>
      <c r="F6905" s="78"/>
      <c r="P6905" s="25"/>
      <c r="AB6905" s="191"/>
    </row>
    <row r="6906">
      <c r="A6906" s="78"/>
      <c r="B6906" s="78"/>
      <c r="C6906" s="78"/>
      <c r="D6906" s="78"/>
      <c r="E6906" s="78"/>
      <c r="F6906" s="78"/>
      <c r="P6906" s="25"/>
      <c r="AB6906" s="191"/>
    </row>
    <row r="6907">
      <c r="A6907" s="78"/>
      <c r="B6907" s="78"/>
      <c r="C6907" s="78"/>
      <c r="D6907" s="78"/>
      <c r="E6907" s="78"/>
      <c r="F6907" s="78"/>
      <c r="P6907" s="25"/>
      <c r="AB6907" s="191"/>
    </row>
    <row r="6908">
      <c r="A6908" s="78"/>
      <c r="B6908" s="78"/>
      <c r="C6908" s="78"/>
      <c r="D6908" s="78"/>
      <c r="E6908" s="78"/>
      <c r="F6908" s="78"/>
      <c r="H6908" s="78"/>
      <c r="I6908" s="78"/>
      <c r="K6908" s="78"/>
      <c r="P6908" s="25"/>
      <c r="AB6908" s="191"/>
    </row>
    <row r="6909">
      <c r="A6909" s="78"/>
      <c r="B6909" s="78"/>
      <c r="C6909" s="78"/>
      <c r="D6909" s="78"/>
      <c r="E6909" s="78"/>
      <c r="F6909" s="78"/>
      <c r="P6909" s="25"/>
      <c r="AB6909" s="191"/>
    </row>
    <row r="6910">
      <c r="A6910" s="78"/>
      <c r="B6910" s="78"/>
      <c r="C6910" s="78"/>
      <c r="D6910" s="78"/>
      <c r="E6910" s="78"/>
      <c r="F6910" s="78"/>
      <c r="H6910" s="78"/>
      <c r="I6910" s="78"/>
      <c r="K6910" s="78"/>
      <c r="P6910" s="25"/>
      <c r="AB6910" s="191"/>
    </row>
    <row r="6911">
      <c r="A6911" s="78"/>
      <c r="B6911" s="78"/>
      <c r="C6911" s="78"/>
      <c r="D6911" s="78"/>
      <c r="E6911" s="78"/>
      <c r="F6911" s="78"/>
      <c r="H6911" s="78"/>
      <c r="I6911" s="78"/>
      <c r="K6911" s="78"/>
      <c r="P6911" s="25"/>
      <c r="AB6911" s="191"/>
    </row>
    <row r="6912">
      <c r="A6912" s="78"/>
      <c r="B6912" s="78"/>
      <c r="C6912" s="78"/>
      <c r="D6912" s="78"/>
      <c r="E6912" s="78"/>
      <c r="F6912" s="78"/>
      <c r="P6912" s="25"/>
      <c r="AB6912" s="191"/>
    </row>
    <row r="6913">
      <c r="A6913" s="78"/>
      <c r="B6913" s="78"/>
      <c r="C6913" s="78"/>
      <c r="D6913" s="78"/>
      <c r="E6913" s="78"/>
      <c r="F6913" s="78"/>
      <c r="P6913" s="25"/>
      <c r="AB6913" s="191"/>
    </row>
    <row r="6914">
      <c r="A6914" s="78"/>
      <c r="B6914" s="78"/>
      <c r="C6914" s="78"/>
      <c r="D6914" s="78"/>
      <c r="E6914" s="78"/>
      <c r="F6914" s="78"/>
      <c r="P6914" s="25"/>
      <c r="AB6914" s="191"/>
    </row>
    <row r="6915">
      <c r="A6915" s="78"/>
      <c r="B6915" s="78"/>
      <c r="C6915" s="78"/>
      <c r="D6915" s="78"/>
      <c r="E6915" s="78"/>
      <c r="F6915" s="78"/>
      <c r="P6915" s="25"/>
      <c r="AB6915" s="191"/>
    </row>
    <row r="6916">
      <c r="A6916" s="78"/>
      <c r="B6916" s="78"/>
      <c r="C6916" s="78"/>
      <c r="D6916" s="78"/>
      <c r="E6916" s="78"/>
      <c r="F6916" s="78"/>
      <c r="H6916" s="78"/>
      <c r="I6916" s="78"/>
      <c r="K6916" s="78"/>
      <c r="P6916" s="25"/>
      <c r="AB6916" s="191"/>
    </row>
    <row r="6917">
      <c r="A6917" s="78"/>
      <c r="B6917" s="78"/>
      <c r="C6917" s="78"/>
      <c r="D6917" s="78"/>
      <c r="E6917" s="78"/>
      <c r="F6917" s="78"/>
      <c r="H6917" s="78"/>
      <c r="I6917" s="78"/>
      <c r="K6917" s="78"/>
      <c r="P6917" s="25"/>
      <c r="AB6917" s="191"/>
    </row>
    <row r="6918">
      <c r="A6918" s="78"/>
      <c r="B6918" s="78"/>
      <c r="C6918" s="78"/>
      <c r="D6918" s="78"/>
      <c r="E6918" s="78"/>
      <c r="F6918" s="78"/>
      <c r="P6918" s="25"/>
      <c r="AB6918" s="191"/>
    </row>
    <row r="6919">
      <c r="A6919" s="78"/>
      <c r="B6919" s="78"/>
      <c r="C6919" s="78"/>
      <c r="D6919" s="78"/>
      <c r="E6919" s="78"/>
      <c r="F6919" s="78"/>
      <c r="P6919" s="25"/>
      <c r="AB6919" s="191"/>
    </row>
    <row r="6920">
      <c r="A6920" s="78"/>
      <c r="B6920" s="78"/>
      <c r="C6920" s="78"/>
      <c r="D6920" s="78"/>
      <c r="E6920" s="78"/>
      <c r="F6920" s="78"/>
      <c r="P6920" s="25"/>
      <c r="AB6920" s="191"/>
    </row>
    <row r="6921">
      <c r="A6921" s="78"/>
      <c r="B6921" s="78"/>
      <c r="C6921" s="78"/>
      <c r="D6921" s="78"/>
      <c r="E6921" s="78"/>
      <c r="F6921" s="78"/>
      <c r="H6921" s="78"/>
      <c r="I6921" s="78"/>
      <c r="K6921" s="78"/>
      <c r="P6921" s="25"/>
      <c r="AB6921" s="191"/>
    </row>
    <row r="6922">
      <c r="A6922" s="78"/>
      <c r="B6922" s="78"/>
      <c r="C6922" s="78"/>
      <c r="D6922" s="78"/>
      <c r="E6922" s="78"/>
      <c r="F6922" s="78"/>
      <c r="P6922" s="25"/>
      <c r="AB6922" s="191"/>
    </row>
    <row r="6923">
      <c r="A6923" s="78"/>
      <c r="B6923" s="78"/>
      <c r="C6923" s="78"/>
      <c r="D6923" s="78"/>
      <c r="E6923" s="78"/>
      <c r="F6923" s="78"/>
      <c r="H6923" s="78"/>
      <c r="I6923" s="78"/>
      <c r="P6923" s="25"/>
      <c r="AB6923" s="191"/>
    </row>
    <row r="6924">
      <c r="A6924" s="78"/>
      <c r="B6924" s="78"/>
      <c r="C6924" s="78"/>
      <c r="D6924" s="78"/>
      <c r="E6924" s="78"/>
      <c r="F6924" s="78"/>
      <c r="P6924" s="25"/>
      <c r="AB6924" s="191"/>
    </row>
    <row r="6925">
      <c r="A6925" s="78"/>
      <c r="B6925" s="78"/>
      <c r="C6925" s="78"/>
      <c r="D6925" s="78"/>
      <c r="E6925" s="78"/>
      <c r="F6925" s="78"/>
      <c r="P6925" s="25"/>
      <c r="AB6925" s="191"/>
    </row>
    <row r="6926">
      <c r="A6926" s="78"/>
      <c r="B6926" s="78"/>
      <c r="C6926" s="78"/>
      <c r="D6926" s="78"/>
      <c r="E6926" s="78"/>
      <c r="F6926" s="78"/>
      <c r="P6926" s="25"/>
      <c r="AB6926" s="191"/>
    </row>
    <row r="6927">
      <c r="A6927" s="78"/>
      <c r="B6927" s="78"/>
      <c r="C6927" s="78"/>
      <c r="D6927" s="78"/>
      <c r="E6927" s="78"/>
      <c r="F6927" s="78"/>
      <c r="H6927" s="78"/>
      <c r="I6927" s="78"/>
      <c r="K6927" s="78"/>
      <c r="P6927" s="25"/>
      <c r="AB6927" s="191"/>
    </row>
    <row r="6928">
      <c r="A6928" s="78"/>
      <c r="B6928" s="78"/>
      <c r="C6928" s="78"/>
      <c r="D6928" s="78"/>
      <c r="E6928" s="78"/>
      <c r="F6928" s="78"/>
      <c r="P6928" s="25"/>
      <c r="AB6928" s="191"/>
    </row>
    <row r="6929">
      <c r="A6929" s="78"/>
      <c r="B6929" s="78"/>
      <c r="C6929" s="78"/>
      <c r="D6929" s="78"/>
      <c r="E6929" s="78"/>
      <c r="F6929" s="78"/>
      <c r="H6929" s="78"/>
      <c r="I6929" s="78"/>
      <c r="K6929" s="78"/>
      <c r="P6929" s="25"/>
      <c r="AB6929" s="191"/>
    </row>
    <row r="6930">
      <c r="A6930" s="78"/>
      <c r="B6930" s="78"/>
      <c r="C6930" s="78"/>
      <c r="D6930" s="78"/>
      <c r="E6930" s="78"/>
      <c r="F6930" s="78"/>
      <c r="P6930" s="25"/>
      <c r="AB6930" s="191"/>
    </row>
    <row r="6931">
      <c r="A6931" s="78"/>
      <c r="B6931" s="78"/>
      <c r="C6931" s="78"/>
      <c r="D6931" s="78"/>
      <c r="E6931" s="78"/>
      <c r="F6931" s="78"/>
      <c r="P6931" s="25"/>
      <c r="AB6931" s="191"/>
    </row>
    <row r="6932">
      <c r="A6932" s="78"/>
      <c r="B6932" s="78"/>
      <c r="C6932" s="78"/>
      <c r="D6932" s="78"/>
      <c r="E6932" s="78"/>
      <c r="F6932" s="78"/>
      <c r="H6932" s="78"/>
      <c r="I6932" s="78"/>
      <c r="K6932" s="78"/>
      <c r="P6932" s="25"/>
      <c r="AB6932" s="191"/>
    </row>
    <row r="6933">
      <c r="A6933" s="78"/>
      <c r="B6933" s="78"/>
      <c r="C6933" s="78"/>
      <c r="D6933" s="78"/>
      <c r="E6933" s="78"/>
      <c r="F6933" s="78"/>
      <c r="P6933" s="25"/>
      <c r="AB6933" s="191"/>
    </row>
    <row r="6934">
      <c r="A6934" s="78"/>
      <c r="B6934" s="78"/>
      <c r="C6934" s="78"/>
      <c r="D6934" s="78"/>
      <c r="E6934" s="78"/>
      <c r="F6934" s="78"/>
      <c r="P6934" s="25"/>
      <c r="AB6934" s="191"/>
    </row>
    <row r="6935">
      <c r="A6935" s="78"/>
      <c r="B6935" s="78"/>
      <c r="C6935" s="78"/>
      <c r="D6935" s="78"/>
      <c r="E6935" s="78"/>
      <c r="F6935" s="78"/>
      <c r="H6935" s="78"/>
      <c r="I6935" s="78"/>
      <c r="K6935" s="78"/>
      <c r="P6935" s="25"/>
      <c r="AB6935" s="191"/>
    </row>
    <row r="6936">
      <c r="A6936" s="78"/>
      <c r="B6936" s="78"/>
      <c r="C6936" s="78"/>
      <c r="D6936" s="78"/>
      <c r="E6936" s="78"/>
      <c r="F6936" s="78"/>
      <c r="P6936" s="25"/>
      <c r="AB6936" s="191"/>
    </row>
    <row r="6937">
      <c r="A6937" s="78"/>
      <c r="B6937" s="78"/>
      <c r="C6937" s="78"/>
      <c r="D6937" s="78"/>
      <c r="E6937" s="78"/>
      <c r="F6937" s="78"/>
      <c r="H6937" s="78"/>
      <c r="I6937" s="78"/>
      <c r="P6937" s="25"/>
      <c r="AB6937" s="191"/>
    </row>
    <row r="6938">
      <c r="A6938" s="78"/>
      <c r="B6938" s="78"/>
      <c r="C6938" s="78"/>
      <c r="D6938" s="78"/>
      <c r="E6938" s="78"/>
      <c r="F6938" s="78"/>
      <c r="P6938" s="25"/>
      <c r="AB6938" s="191"/>
    </row>
    <row r="6939">
      <c r="A6939" s="78"/>
      <c r="B6939" s="78"/>
      <c r="C6939" s="78"/>
      <c r="D6939" s="78"/>
      <c r="E6939" s="78"/>
      <c r="F6939" s="78"/>
      <c r="P6939" s="25"/>
      <c r="AB6939" s="191"/>
    </row>
    <row r="6940">
      <c r="A6940" s="78"/>
      <c r="B6940" s="78"/>
      <c r="C6940" s="78"/>
      <c r="D6940" s="78"/>
      <c r="E6940" s="78"/>
      <c r="F6940" s="78"/>
      <c r="P6940" s="25"/>
      <c r="AB6940" s="191"/>
    </row>
    <row r="6941">
      <c r="A6941" s="78"/>
      <c r="B6941" s="78"/>
      <c r="C6941" s="78"/>
      <c r="D6941" s="78"/>
      <c r="E6941" s="78"/>
      <c r="F6941" s="78"/>
      <c r="H6941" s="78"/>
      <c r="L6941" s="78"/>
      <c r="P6941" s="25"/>
      <c r="AB6941" s="191"/>
    </row>
    <row r="6942">
      <c r="A6942" s="78"/>
      <c r="B6942" s="78"/>
      <c r="C6942" s="78"/>
      <c r="D6942" s="78"/>
      <c r="E6942" s="78"/>
      <c r="F6942" s="78"/>
      <c r="P6942" s="25"/>
      <c r="AB6942" s="191"/>
    </row>
    <row r="6943">
      <c r="A6943" s="78"/>
      <c r="B6943" s="78"/>
      <c r="C6943" s="78"/>
      <c r="D6943" s="78"/>
      <c r="E6943" s="78"/>
      <c r="F6943" s="78"/>
      <c r="H6943" s="78"/>
      <c r="L6943" s="78"/>
      <c r="P6943" s="25"/>
      <c r="AB6943" s="191"/>
    </row>
    <row r="6944">
      <c r="A6944" s="78"/>
      <c r="B6944" s="78"/>
      <c r="C6944" s="78"/>
      <c r="D6944" s="78"/>
      <c r="E6944" s="78"/>
      <c r="F6944" s="78"/>
      <c r="H6944" s="78"/>
      <c r="L6944" s="78"/>
      <c r="P6944" s="25"/>
      <c r="AB6944" s="191"/>
    </row>
    <row r="6945">
      <c r="A6945" s="78"/>
      <c r="B6945" s="78"/>
      <c r="C6945" s="78"/>
      <c r="D6945" s="78"/>
      <c r="E6945" s="78"/>
      <c r="F6945" s="78"/>
      <c r="P6945" s="25"/>
      <c r="AB6945" s="191"/>
    </row>
    <row r="6946">
      <c r="A6946" s="78"/>
      <c r="B6946" s="78"/>
      <c r="C6946" s="78"/>
      <c r="D6946" s="78"/>
      <c r="E6946" s="78"/>
      <c r="F6946" s="78"/>
      <c r="P6946" s="25"/>
      <c r="AB6946" s="191"/>
    </row>
    <row r="6947">
      <c r="A6947" s="78"/>
      <c r="B6947" s="78"/>
      <c r="C6947" s="78"/>
      <c r="D6947" s="78"/>
      <c r="E6947" s="78"/>
      <c r="F6947" s="78"/>
      <c r="H6947" s="78"/>
      <c r="L6947" s="78"/>
      <c r="P6947" s="25"/>
      <c r="AB6947" s="191"/>
    </row>
    <row r="6948">
      <c r="A6948" s="78"/>
      <c r="B6948" s="78"/>
      <c r="C6948" s="78"/>
      <c r="D6948" s="78"/>
      <c r="E6948" s="78"/>
      <c r="F6948" s="78"/>
      <c r="P6948" s="25"/>
      <c r="AB6948" s="191"/>
    </row>
    <row r="6949">
      <c r="A6949" s="78"/>
      <c r="B6949" s="78"/>
      <c r="C6949" s="78"/>
      <c r="D6949" s="78"/>
      <c r="E6949" s="78"/>
      <c r="F6949" s="78"/>
      <c r="H6949" s="78"/>
      <c r="L6949" s="78"/>
      <c r="P6949" s="25"/>
      <c r="AB6949" s="191"/>
    </row>
    <row r="6950">
      <c r="A6950" s="78"/>
      <c r="B6950" s="78"/>
      <c r="C6950" s="78"/>
      <c r="D6950" s="78"/>
      <c r="E6950" s="78"/>
      <c r="F6950" s="78"/>
      <c r="H6950" s="78"/>
      <c r="L6950" s="78"/>
      <c r="P6950" s="25"/>
      <c r="AB6950" s="191"/>
    </row>
    <row r="6951">
      <c r="A6951" s="78"/>
      <c r="B6951" s="78"/>
      <c r="C6951" s="78"/>
      <c r="D6951" s="78"/>
      <c r="E6951" s="78"/>
      <c r="F6951" s="78"/>
      <c r="P6951" s="25"/>
      <c r="AB6951" s="191"/>
    </row>
    <row r="6952">
      <c r="A6952" s="78"/>
      <c r="B6952" s="78"/>
      <c r="C6952" s="78"/>
      <c r="D6952" s="78"/>
      <c r="E6952" s="78"/>
      <c r="F6952" s="78"/>
      <c r="H6952" s="78"/>
      <c r="L6952" s="78"/>
      <c r="P6952" s="25"/>
      <c r="AB6952" s="191"/>
    </row>
    <row r="6953">
      <c r="A6953" s="78"/>
      <c r="B6953" s="78"/>
      <c r="C6953" s="78"/>
      <c r="D6953" s="78"/>
      <c r="E6953" s="78"/>
      <c r="F6953" s="78"/>
      <c r="P6953" s="25"/>
      <c r="AB6953" s="191"/>
    </row>
    <row r="6954">
      <c r="A6954" s="78"/>
      <c r="B6954" s="78"/>
      <c r="C6954" s="78"/>
      <c r="D6954" s="78"/>
      <c r="E6954" s="78"/>
      <c r="F6954" s="78"/>
      <c r="H6954" s="78"/>
      <c r="L6954" s="78"/>
      <c r="P6954" s="25"/>
      <c r="AB6954" s="191"/>
    </row>
    <row r="6955">
      <c r="A6955" s="78"/>
      <c r="B6955" s="78"/>
      <c r="C6955" s="78"/>
      <c r="D6955" s="78"/>
      <c r="E6955" s="78"/>
      <c r="F6955" s="78"/>
      <c r="H6955" s="78"/>
      <c r="L6955" s="78"/>
      <c r="P6955" s="25"/>
      <c r="AB6955" s="191"/>
    </row>
    <row r="6956">
      <c r="A6956" s="78"/>
      <c r="B6956" s="78"/>
      <c r="C6956" s="78"/>
      <c r="D6956" s="78"/>
      <c r="E6956" s="78"/>
      <c r="F6956" s="78"/>
      <c r="H6956" s="78"/>
      <c r="L6956" s="78"/>
      <c r="P6956" s="25"/>
      <c r="AB6956" s="191"/>
    </row>
    <row r="6957">
      <c r="A6957" s="78"/>
      <c r="B6957" s="78"/>
      <c r="C6957" s="78"/>
      <c r="D6957" s="78"/>
      <c r="E6957" s="78"/>
      <c r="F6957" s="78"/>
      <c r="H6957" s="78"/>
      <c r="L6957" s="78"/>
      <c r="P6957" s="25"/>
      <c r="AB6957" s="191"/>
    </row>
    <row r="6958">
      <c r="A6958" s="78"/>
      <c r="B6958" s="78"/>
      <c r="C6958" s="78"/>
      <c r="D6958" s="78"/>
      <c r="E6958" s="78"/>
      <c r="F6958" s="78"/>
      <c r="H6958" s="78"/>
      <c r="L6958" s="78"/>
      <c r="P6958" s="25"/>
      <c r="AB6958" s="191"/>
    </row>
    <row r="6959">
      <c r="A6959" s="78"/>
      <c r="B6959" s="78"/>
      <c r="C6959" s="78"/>
      <c r="D6959" s="78"/>
      <c r="E6959" s="78"/>
      <c r="F6959" s="78"/>
      <c r="H6959" s="78"/>
      <c r="L6959" s="78"/>
      <c r="P6959" s="25"/>
      <c r="AB6959" s="191"/>
    </row>
    <row r="6960">
      <c r="A6960" s="78"/>
      <c r="B6960" s="78"/>
      <c r="C6960" s="78"/>
      <c r="D6960" s="78"/>
      <c r="E6960" s="78"/>
      <c r="F6960" s="78"/>
      <c r="H6960" s="78"/>
      <c r="L6960" s="78"/>
      <c r="P6960" s="25"/>
      <c r="AB6960" s="191"/>
    </row>
    <row r="6961">
      <c r="A6961" s="78"/>
      <c r="B6961" s="78"/>
      <c r="C6961" s="78"/>
      <c r="D6961" s="78"/>
      <c r="E6961" s="78"/>
      <c r="F6961" s="78"/>
      <c r="H6961" s="78"/>
      <c r="L6961" s="78"/>
      <c r="P6961" s="25"/>
      <c r="AB6961" s="191"/>
    </row>
    <row r="6962">
      <c r="A6962" s="78"/>
      <c r="B6962" s="78"/>
      <c r="C6962" s="78"/>
      <c r="D6962" s="78"/>
      <c r="E6962" s="78"/>
      <c r="F6962" s="78"/>
      <c r="H6962" s="78"/>
      <c r="L6962" s="78"/>
      <c r="P6962" s="25"/>
      <c r="AB6962" s="191"/>
    </row>
    <row r="6963">
      <c r="A6963" s="78"/>
      <c r="B6963" s="78"/>
      <c r="C6963" s="78"/>
      <c r="D6963" s="78"/>
      <c r="E6963" s="78"/>
      <c r="F6963" s="78"/>
      <c r="H6963" s="78"/>
      <c r="L6963" s="78"/>
      <c r="P6963" s="25"/>
      <c r="AB6963" s="191"/>
    </row>
    <row r="6964">
      <c r="A6964" s="78"/>
      <c r="B6964" s="78"/>
      <c r="C6964" s="78"/>
      <c r="D6964" s="78"/>
      <c r="E6964" s="78"/>
      <c r="F6964" s="78"/>
      <c r="H6964" s="78"/>
      <c r="L6964" s="78"/>
      <c r="P6964" s="25"/>
      <c r="AB6964" s="191"/>
    </row>
    <row r="6965">
      <c r="A6965" s="78"/>
      <c r="B6965" s="78"/>
      <c r="C6965" s="78"/>
      <c r="D6965" s="78"/>
      <c r="E6965" s="78"/>
      <c r="F6965" s="78"/>
      <c r="H6965" s="78"/>
      <c r="L6965" s="78"/>
      <c r="P6965" s="25"/>
      <c r="AB6965" s="191"/>
    </row>
    <row r="6966">
      <c r="A6966" s="78"/>
      <c r="B6966" s="78"/>
      <c r="C6966" s="78"/>
      <c r="D6966" s="78"/>
      <c r="E6966" s="78"/>
      <c r="F6966" s="78"/>
      <c r="H6966" s="78"/>
      <c r="I6966" s="78"/>
      <c r="K6966" s="78"/>
      <c r="P6966" s="25"/>
      <c r="AB6966" s="191"/>
    </row>
    <row r="6967">
      <c r="A6967" s="78"/>
      <c r="B6967" s="78"/>
      <c r="C6967" s="78"/>
      <c r="D6967" s="78"/>
      <c r="E6967" s="78"/>
      <c r="F6967" s="78"/>
      <c r="H6967" s="78"/>
      <c r="L6967" s="78"/>
      <c r="P6967" s="25"/>
      <c r="AB6967" s="191"/>
    </row>
    <row r="6968">
      <c r="A6968" s="78"/>
      <c r="B6968" s="78"/>
      <c r="C6968" s="78"/>
      <c r="D6968" s="78"/>
      <c r="E6968" s="78"/>
      <c r="F6968" s="78"/>
      <c r="H6968" s="78"/>
      <c r="L6968" s="78"/>
      <c r="P6968" s="25"/>
      <c r="AB6968" s="191"/>
    </row>
    <row r="6969">
      <c r="A6969" s="78"/>
      <c r="B6969" s="78"/>
      <c r="C6969" s="78"/>
      <c r="D6969" s="78"/>
      <c r="E6969" s="78"/>
      <c r="F6969" s="78"/>
      <c r="H6969" s="78"/>
      <c r="L6969" s="78"/>
      <c r="P6969" s="25"/>
      <c r="AB6969" s="191"/>
    </row>
    <row r="6970">
      <c r="A6970" s="78"/>
      <c r="B6970" s="78"/>
      <c r="C6970" s="78"/>
      <c r="D6970" s="78"/>
      <c r="E6970" s="78"/>
      <c r="F6970" s="78"/>
      <c r="H6970" s="78"/>
      <c r="L6970" s="78"/>
      <c r="P6970" s="25"/>
      <c r="AB6970" s="191"/>
    </row>
    <row r="6971">
      <c r="A6971" s="78"/>
      <c r="B6971" s="78"/>
      <c r="C6971" s="78"/>
      <c r="D6971" s="78"/>
      <c r="E6971" s="78"/>
      <c r="F6971" s="78"/>
      <c r="H6971" s="78"/>
      <c r="L6971" s="78"/>
      <c r="P6971" s="25"/>
      <c r="AB6971" s="191"/>
    </row>
    <row r="6972">
      <c r="A6972" s="78"/>
      <c r="B6972" s="78"/>
      <c r="C6972" s="78"/>
      <c r="D6972" s="78"/>
      <c r="E6972" s="78"/>
      <c r="F6972" s="78"/>
      <c r="H6972" s="78"/>
      <c r="L6972" s="78"/>
      <c r="P6972" s="25"/>
      <c r="AB6972" s="191"/>
    </row>
    <row r="6973">
      <c r="A6973" s="78"/>
      <c r="B6973" s="78"/>
      <c r="C6973" s="78"/>
      <c r="D6973" s="78"/>
      <c r="E6973" s="78"/>
      <c r="F6973" s="78"/>
      <c r="H6973" s="78"/>
      <c r="L6973" s="78"/>
      <c r="P6973" s="25"/>
      <c r="AB6973" s="191"/>
    </row>
    <row r="6974">
      <c r="A6974" s="78"/>
      <c r="B6974" s="78"/>
      <c r="C6974" s="78"/>
      <c r="D6974" s="78"/>
      <c r="E6974" s="78"/>
      <c r="F6974" s="78"/>
      <c r="H6974" s="78"/>
      <c r="L6974" s="78"/>
      <c r="P6974" s="25"/>
      <c r="AB6974" s="191"/>
    </row>
    <row r="6975">
      <c r="A6975" s="78"/>
      <c r="B6975" s="78"/>
      <c r="C6975" s="78"/>
      <c r="D6975" s="78"/>
      <c r="E6975" s="78"/>
      <c r="F6975" s="78"/>
      <c r="H6975" s="78"/>
      <c r="L6975" s="78"/>
      <c r="P6975" s="25"/>
      <c r="AB6975" s="191"/>
    </row>
    <row r="6976">
      <c r="A6976" s="78"/>
      <c r="B6976" s="78"/>
      <c r="C6976" s="78"/>
      <c r="D6976" s="78"/>
      <c r="E6976" s="78"/>
      <c r="F6976" s="78"/>
      <c r="H6976" s="78"/>
      <c r="L6976" s="78"/>
      <c r="P6976" s="25"/>
      <c r="AB6976" s="191"/>
    </row>
    <row r="6977">
      <c r="A6977" s="78"/>
      <c r="B6977" s="78"/>
      <c r="C6977" s="78"/>
      <c r="D6977" s="78"/>
      <c r="E6977" s="78"/>
      <c r="F6977" s="78"/>
      <c r="H6977" s="78"/>
      <c r="L6977" s="78"/>
      <c r="P6977" s="25"/>
      <c r="AB6977" s="191"/>
    </row>
    <row r="6978">
      <c r="A6978" s="78"/>
      <c r="B6978" s="78"/>
      <c r="C6978" s="78"/>
      <c r="D6978" s="78"/>
      <c r="E6978" s="78"/>
      <c r="F6978" s="78"/>
      <c r="H6978" s="78"/>
      <c r="I6978" s="78"/>
      <c r="K6978" s="78"/>
      <c r="P6978" s="25"/>
      <c r="AB6978" s="191"/>
    </row>
    <row r="6979">
      <c r="A6979" s="78"/>
      <c r="B6979" s="78"/>
      <c r="C6979" s="78"/>
      <c r="D6979" s="78"/>
      <c r="E6979" s="78"/>
      <c r="F6979" s="78"/>
      <c r="H6979" s="78"/>
      <c r="L6979" s="78"/>
      <c r="P6979" s="25"/>
      <c r="AB6979" s="191"/>
    </row>
    <row r="6980">
      <c r="A6980" s="78"/>
      <c r="B6980" s="78"/>
      <c r="C6980" s="78"/>
      <c r="D6980" s="78"/>
      <c r="E6980" s="78"/>
      <c r="F6980" s="78"/>
      <c r="H6980" s="78"/>
      <c r="L6980" s="78"/>
      <c r="P6980" s="25"/>
      <c r="AB6980" s="191"/>
    </row>
    <row r="6981">
      <c r="A6981" s="78"/>
      <c r="B6981" s="78"/>
      <c r="C6981" s="78"/>
      <c r="D6981" s="78"/>
      <c r="E6981" s="78"/>
      <c r="F6981" s="78"/>
      <c r="H6981" s="78"/>
      <c r="L6981" s="78"/>
      <c r="P6981" s="25"/>
      <c r="AB6981" s="191"/>
    </row>
    <row r="6982">
      <c r="A6982" s="78"/>
      <c r="B6982" s="78"/>
      <c r="C6982" s="78"/>
      <c r="D6982" s="78"/>
      <c r="E6982" s="78"/>
      <c r="F6982" s="78"/>
      <c r="H6982" s="78"/>
      <c r="L6982" s="78"/>
      <c r="P6982" s="25"/>
      <c r="AB6982" s="191"/>
    </row>
    <row r="6983">
      <c r="A6983" s="78"/>
      <c r="B6983" s="78"/>
      <c r="C6983" s="78"/>
      <c r="D6983" s="78"/>
      <c r="E6983" s="78"/>
      <c r="F6983" s="78"/>
      <c r="H6983" s="78"/>
      <c r="L6983" s="78"/>
      <c r="P6983" s="25"/>
      <c r="AB6983" s="191"/>
    </row>
    <row r="6984">
      <c r="A6984" s="78"/>
      <c r="B6984" s="78"/>
      <c r="C6984" s="78"/>
      <c r="D6984" s="78"/>
      <c r="E6984" s="78"/>
      <c r="F6984" s="78"/>
      <c r="H6984" s="78"/>
      <c r="L6984" s="78"/>
      <c r="P6984" s="25"/>
      <c r="AB6984" s="191"/>
    </row>
    <row r="6985">
      <c r="A6985" s="78"/>
      <c r="B6985" s="78"/>
      <c r="C6985" s="78"/>
      <c r="D6985" s="78"/>
      <c r="E6985" s="78"/>
      <c r="F6985" s="78"/>
      <c r="H6985" s="78"/>
      <c r="L6985" s="78"/>
      <c r="P6985" s="25"/>
      <c r="AB6985" s="191"/>
    </row>
    <row r="6986">
      <c r="A6986" s="78"/>
      <c r="B6986" s="78"/>
      <c r="C6986" s="78"/>
      <c r="D6986" s="78"/>
      <c r="E6986" s="78"/>
      <c r="F6986" s="78"/>
      <c r="H6986" s="78"/>
      <c r="L6986" s="78"/>
      <c r="P6986" s="25"/>
      <c r="AB6986" s="191"/>
    </row>
    <row r="6987">
      <c r="A6987" s="78"/>
      <c r="B6987" s="78"/>
      <c r="C6987" s="78"/>
      <c r="D6987" s="78"/>
      <c r="E6987" s="78"/>
      <c r="F6987" s="78"/>
      <c r="H6987" s="78"/>
      <c r="L6987" s="78"/>
      <c r="P6987" s="25"/>
      <c r="AB6987" s="191"/>
    </row>
    <row r="6988">
      <c r="A6988" s="78"/>
      <c r="B6988" s="78"/>
      <c r="C6988" s="78"/>
      <c r="D6988" s="78"/>
      <c r="E6988" s="78"/>
      <c r="F6988" s="78"/>
      <c r="H6988" s="78"/>
      <c r="L6988" s="78"/>
      <c r="P6988" s="25"/>
      <c r="AB6988" s="191"/>
    </row>
    <row r="6989">
      <c r="A6989" s="78"/>
      <c r="B6989" s="78"/>
      <c r="C6989" s="78"/>
      <c r="D6989" s="78"/>
      <c r="E6989" s="78"/>
      <c r="F6989" s="78"/>
      <c r="H6989" s="78"/>
      <c r="L6989" s="78"/>
      <c r="P6989" s="25"/>
      <c r="AB6989" s="191"/>
    </row>
    <row r="6990">
      <c r="A6990" s="78"/>
      <c r="B6990" s="78"/>
      <c r="C6990" s="78"/>
      <c r="D6990" s="78"/>
      <c r="E6990" s="78"/>
      <c r="F6990" s="78"/>
      <c r="H6990" s="78"/>
      <c r="L6990" s="78"/>
      <c r="P6990" s="25"/>
      <c r="AB6990" s="191"/>
    </row>
    <row r="6991">
      <c r="A6991" s="78"/>
      <c r="B6991" s="78"/>
      <c r="C6991" s="78"/>
      <c r="D6991" s="78"/>
      <c r="E6991" s="78"/>
      <c r="F6991" s="78"/>
      <c r="H6991" s="78"/>
      <c r="L6991" s="78"/>
      <c r="P6991" s="25"/>
      <c r="AB6991" s="191"/>
    </row>
    <row r="6992">
      <c r="A6992" s="78"/>
      <c r="B6992" s="78"/>
      <c r="C6992" s="78"/>
      <c r="D6992" s="78"/>
      <c r="E6992" s="78"/>
      <c r="F6992" s="78"/>
      <c r="H6992" s="78"/>
      <c r="L6992" s="78"/>
      <c r="P6992" s="25"/>
      <c r="AB6992" s="191"/>
    </row>
    <row r="6993">
      <c r="A6993" s="78"/>
      <c r="B6993" s="78"/>
      <c r="C6993" s="78"/>
      <c r="D6993" s="78"/>
      <c r="E6993" s="78"/>
      <c r="F6993" s="78"/>
      <c r="P6993" s="25"/>
      <c r="AB6993" s="191"/>
    </row>
    <row r="6994">
      <c r="A6994" s="78"/>
      <c r="B6994" s="78"/>
      <c r="C6994" s="78"/>
      <c r="D6994" s="78"/>
      <c r="E6994" s="78"/>
      <c r="F6994" s="78"/>
      <c r="H6994" s="78"/>
      <c r="I6994" s="78"/>
      <c r="P6994" s="25"/>
      <c r="AB6994" s="191"/>
    </row>
    <row r="6995">
      <c r="A6995" s="78"/>
      <c r="B6995" s="78"/>
      <c r="C6995" s="78"/>
      <c r="D6995" s="78"/>
      <c r="E6995" s="78"/>
      <c r="F6995" s="78"/>
      <c r="P6995" s="25"/>
      <c r="AB6995" s="191"/>
    </row>
    <row r="6996">
      <c r="A6996" s="78"/>
      <c r="B6996" s="78"/>
      <c r="C6996" s="78"/>
      <c r="D6996" s="78"/>
      <c r="E6996" s="78"/>
      <c r="F6996" s="78"/>
      <c r="P6996" s="25"/>
      <c r="AB6996" s="191"/>
    </row>
    <row r="6997">
      <c r="A6997" s="78"/>
      <c r="B6997" s="78"/>
      <c r="C6997" s="78"/>
      <c r="D6997" s="78"/>
      <c r="E6997" s="78"/>
      <c r="F6997" s="78"/>
      <c r="P6997" s="25"/>
      <c r="AB6997" s="191"/>
    </row>
    <row r="6998">
      <c r="A6998" s="78"/>
      <c r="B6998" s="78"/>
      <c r="C6998" s="78"/>
      <c r="D6998" s="78"/>
      <c r="E6998" s="78"/>
      <c r="F6998" s="78"/>
      <c r="P6998" s="25"/>
      <c r="AB6998" s="191"/>
    </row>
    <row r="6999">
      <c r="A6999" s="78"/>
      <c r="B6999" s="78"/>
      <c r="C6999" s="78"/>
      <c r="D6999" s="78"/>
      <c r="E6999" s="78"/>
      <c r="F6999" s="78"/>
      <c r="P6999" s="25"/>
      <c r="AB6999" s="191"/>
    </row>
    <row r="7000">
      <c r="A7000" s="78"/>
      <c r="B7000" s="78"/>
      <c r="C7000" s="78"/>
      <c r="D7000" s="78"/>
      <c r="E7000" s="78"/>
      <c r="F7000" s="78"/>
      <c r="P7000" s="25"/>
      <c r="AB7000" s="191"/>
    </row>
    <row r="7001">
      <c r="A7001" s="78"/>
      <c r="B7001" s="78"/>
      <c r="C7001" s="78"/>
      <c r="D7001" s="78"/>
      <c r="E7001" s="78"/>
      <c r="F7001" s="78"/>
      <c r="P7001" s="25"/>
      <c r="AB7001" s="191"/>
    </row>
    <row r="7002">
      <c r="A7002" s="78"/>
      <c r="B7002" s="78"/>
      <c r="C7002" s="78"/>
      <c r="D7002" s="78"/>
      <c r="E7002" s="78"/>
      <c r="F7002" s="78"/>
      <c r="P7002" s="25"/>
      <c r="AB7002" s="191"/>
    </row>
    <row r="7003">
      <c r="A7003" s="78"/>
      <c r="B7003" s="78"/>
      <c r="C7003" s="78"/>
      <c r="D7003" s="78"/>
      <c r="E7003" s="78"/>
      <c r="F7003" s="78"/>
      <c r="P7003" s="25"/>
      <c r="AB7003" s="191"/>
    </row>
    <row r="7004">
      <c r="A7004" s="78"/>
      <c r="B7004" s="78"/>
      <c r="C7004" s="78"/>
      <c r="D7004" s="78"/>
      <c r="E7004" s="78"/>
      <c r="F7004" s="78"/>
      <c r="P7004" s="25"/>
      <c r="AB7004" s="191"/>
    </row>
    <row r="7005">
      <c r="A7005" s="78"/>
      <c r="B7005" s="78"/>
      <c r="C7005" s="78"/>
      <c r="D7005" s="78"/>
      <c r="E7005" s="78"/>
      <c r="F7005" s="78"/>
      <c r="P7005" s="25"/>
      <c r="AB7005" s="191"/>
    </row>
    <row r="7006">
      <c r="A7006" s="78"/>
      <c r="B7006" s="78"/>
      <c r="C7006" s="78"/>
      <c r="D7006" s="78"/>
      <c r="E7006" s="78"/>
      <c r="F7006" s="78"/>
      <c r="P7006" s="25"/>
      <c r="AB7006" s="191"/>
    </row>
    <row r="7007">
      <c r="A7007" s="78"/>
      <c r="B7007" s="78"/>
      <c r="C7007" s="78"/>
      <c r="D7007" s="78"/>
      <c r="E7007" s="78"/>
      <c r="F7007" s="78"/>
      <c r="P7007" s="25"/>
      <c r="AB7007" s="191"/>
    </row>
    <row r="7008">
      <c r="A7008" s="78"/>
      <c r="B7008" s="78"/>
      <c r="C7008" s="78"/>
      <c r="D7008" s="78"/>
      <c r="E7008" s="78"/>
      <c r="F7008" s="78"/>
      <c r="P7008" s="25"/>
      <c r="AB7008" s="191"/>
    </row>
    <row r="7009">
      <c r="A7009" s="78"/>
      <c r="B7009" s="78"/>
      <c r="C7009" s="78"/>
      <c r="D7009" s="78"/>
      <c r="E7009" s="78"/>
      <c r="F7009" s="78"/>
      <c r="P7009" s="25"/>
      <c r="AB7009" s="191"/>
    </row>
    <row r="7010">
      <c r="A7010" s="78"/>
      <c r="B7010" s="78"/>
      <c r="C7010" s="78"/>
      <c r="D7010" s="78"/>
      <c r="E7010" s="78"/>
      <c r="F7010" s="78"/>
      <c r="P7010" s="25"/>
      <c r="AB7010" s="191"/>
    </row>
    <row r="7011">
      <c r="A7011" s="78"/>
      <c r="B7011" s="78"/>
      <c r="C7011" s="78"/>
      <c r="D7011" s="78"/>
      <c r="E7011" s="78"/>
      <c r="F7011" s="78"/>
      <c r="P7011" s="25"/>
      <c r="AB7011" s="191"/>
    </row>
    <row r="7012">
      <c r="A7012" s="78"/>
      <c r="B7012" s="78"/>
      <c r="C7012" s="78"/>
      <c r="D7012" s="78"/>
      <c r="E7012" s="78"/>
      <c r="F7012" s="78"/>
      <c r="P7012" s="25"/>
      <c r="AB7012" s="191"/>
    </row>
    <row r="7013">
      <c r="A7013" s="78"/>
      <c r="B7013" s="78"/>
      <c r="C7013" s="78"/>
      <c r="D7013" s="78"/>
      <c r="E7013" s="78"/>
      <c r="F7013" s="78"/>
      <c r="P7013" s="25"/>
      <c r="AB7013" s="191"/>
    </row>
    <row r="7014">
      <c r="A7014" s="78"/>
      <c r="B7014" s="78"/>
      <c r="C7014" s="78"/>
      <c r="D7014" s="78"/>
      <c r="E7014" s="78"/>
      <c r="F7014" s="78"/>
      <c r="P7014" s="25"/>
      <c r="AB7014" s="191"/>
    </row>
    <row r="7015">
      <c r="A7015" s="78"/>
      <c r="B7015" s="78"/>
      <c r="C7015" s="78"/>
      <c r="D7015" s="78"/>
      <c r="E7015" s="78"/>
      <c r="F7015" s="78"/>
      <c r="M7015" s="78"/>
      <c r="N7015" s="78"/>
      <c r="P7015" s="25"/>
      <c r="AB7015" s="191"/>
    </row>
    <row r="7016">
      <c r="A7016" s="78"/>
      <c r="B7016" s="78"/>
      <c r="C7016" s="78"/>
      <c r="D7016" s="78"/>
      <c r="E7016" s="78"/>
      <c r="F7016" s="78"/>
      <c r="P7016" s="25"/>
      <c r="AB7016" s="191"/>
    </row>
    <row r="7017">
      <c r="A7017" s="78"/>
      <c r="B7017" s="78"/>
      <c r="C7017" s="78"/>
      <c r="D7017" s="78"/>
      <c r="E7017" s="78"/>
      <c r="F7017" s="78"/>
      <c r="H7017" s="78"/>
      <c r="I7017" s="78"/>
      <c r="P7017" s="25"/>
      <c r="AB7017" s="191"/>
    </row>
    <row r="7018">
      <c r="A7018" s="78"/>
      <c r="B7018" s="78"/>
      <c r="C7018" s="78"/>
      <c r="D7018" s="78"/>
      <c r="E7018" s="78"/>
      <c r="F7018" s="78"/>
      <c r="H7018" s="78"/>
      <c r="I7018" s="78"/>
      <c r="P7018" s="25"/>
      <c r="AB7018" s="191"/>
    </row>
    <row r="7019">
      <c r="A7019" s="78"/>
      <c r="B7019" s="78"/>
      <c r="C7019" s="78"/>
      <c r="D7019" s="78"/>
      <c r="E7019" s="78"/>
      <c r="F7019" s="78"/>
      <c r="H7019" s="78"/>
      <c r="I7019" s="78"/>
      <c r="P7019" s="25"/>
      <c r="AB7019" s="191"/>
    </row>
    <row r="7020">
      <c r="A7020" s="78"/>
      <c r="B7020" s="78"/>
      <c r="C7020" s="78"/>
      <c r="D7020" s="78"/>
      <c r="E7020" s="78"/>
      <c r="F7020" s="78"/>
      <c r="H7020" s="78"/>
      <c r="I7020" s="78"/>
      <c r="P7020" s="25"/>
      <c r="AB7020" s="191"/>
    </row>
    <row r="7021">
      <c r="A7021" s="78"/>
      <c r="B7021" s="78"/>
      <c r="C7021" s="78"/>
      <c r="D7021" s="78"/>
      <c r="E7021" s="78"/>
      <c r="F7021" s="78"/>
      <c r="H7021" s="78"/>
      <c r="I7021" s="78"/>
      <c r="P7021" s="25"/>
      <c r="AB7021" s="191"/>
    </row>
    <row r="7022">
      <c r="A7022" s="78"/>
      <c r="B7022" s="78"/>
      <c r="C7022" s="78"/>
      <c r="D7022" s="78"/>
      <c r="E7022" s="78"/>
      <c r="F7022" s="78"/>
      <c r="H7022" s="78"/>
      <c r="I7022" s="78"/>
      <c r="P7022" s="25"/>
      <c r="AB7022" s="191"/>
    </row>
    <row r="7023">
      <c r="A7023" s="78"/>
      <c r="B7023" s="78"/>
      <c r="C7023" s="78"/>
      <c r="D7023" s="78"/>
      <c r="E7023" s="78"/>
      <c r="F7023" s="78"/>
      <c r="H7023" s="78"/>
      <c r="I7023" s="78"/>
      <c r="P7023" s="25"/>
      <c r="AB7023" s="191"/>
    </row>
    <row r="7024">
      <c r="A7024" s="78"/>
      <c r="B7024" s="78"/>
      <c r="C7024" s="78"/>
      <c r="D7024" s="78"/>
      <c r="E7024" s="78"/>
      <c r="F7024" s="78"/>
      <c r="H7024" s="78"/>
      <c r="I7024" s="78"/>
      <c r="P7024" s="25"/>
      <c r="AB7024" s="191"/>
    </row>
    <row r="7025">
      <c r="A7025" s="78"/>
      <c r="B7025" s="78"/>
      <c r="C7025" s="78"/>
      <c r="D7025" s="78"/>
      <c r="E7025" s="78"/>
      <c r="F7025" s="78"/>
      <c r="H7025" s="78"/>
      <c r="I7025" s="78"/>
      <c r="P7025" s="25"/>
      <c r="AB7025" s="191"/>
    </row>
    <row r="7026">
      <c r="A7026" s="78"/>
      <c r="B7026" s="78"/>
      <c r="C7026" s="78"/>
      <c r="D7026" s="78"/>
      <c r="E7026" s="78"/>
      <c r="F7026" s="78"/>
      <c r="H7026" s="78"/>
      <c r="I7026" s="78"/>
      <c r="P7026" s="25"/>
      <c r="AB7026" s="191"/>
    </row>
    <row r="7027">
      <c r="A7027" s="78"/>
      <c r="B7027" s="78"/>
      <c r="C7027" s="78"/>
      <c r="D7027" s="78"/>
      <c r="E7027" s="78"/>
      <c r="F7027" s="78"/>
      <c r="H7027" s="78"/>
      <c r="I7027" s="78"/>
      <c r="P7027" s="25"/>
      <c r="AB7027" s="191"/>
    </row>
    <row r="7028">
      <c r="A7028" s="78"/>
      <c r="B7028" s="78"/>
      <c r="C7028" s="78"/>
      <c r="D7028" s="78"/>
      <c r="E7028" s="78"/>
      <c r="F7028" s="78"/>
      <c r="H7028" s="78"/>
      <c r="I7028" s="78"/>
      <c r="P7028" s="25"/>
      <c r="AB7028" s="191"/>
    </row>
    <row r="7029">
      <c r="A7029" s="78"/>
      <c r="B7029" s="78"/>
      <c r="C7029" s="78"/>
      <c r="D7029" s="78"/>
      <c r="E7029" s="78"/>
      <c r="F7029" s="78"/>
      <c r="H7029" s="78"/>
      <c r="I7029" s="78"/>
      <c r="P7029" s="25"/>
      <c r="AB7029" s="191"/>
    </row>
    <row r="7030">
      <c r="A7030" s="78"/>
      <c r="B7030" s="78"/>
      <c r="C7030" s="78"/>
      <c r="D7030" s="78"/>
      <c r="E7030" s="78"/>
      <c r="F7030" s="78"/>
      <c r="H7030" s="78"/>
      <c r="I7030" s="78"/>
      <c r="P7030" s="25"/>
      <c r="AB7030" s="191"/>
    </row>
    <row r="7031">
      <c r="A7031" s="78"/>
      <c r="B7031" s="78"/>
      <c r="C7031" s="78"/>
      <c r="D7031" s="78"/>
      <c r="E7031" s="78"/>
      <c r="F7031" s="78"/>
      <c r="H7031" s="78"/>
      <c r="I7031" s="78"/>
      <c r="P7031" s="25"/>
      <c r="AB7031" s="191"/>
    </row>
    <row r="7032">
      <c r="A7032" s="78"/>
      <c r="B7032" s="78"/>
      <c r="C7032" s="78"/>
      <c r="D7032" s="78"/>
      <c r="E7032" s="78"/>
      <c r="F7032" s="78"/>
      <c r="P7032" s="25"/>
      <c r="AB7032" s="191"/>
    </row>
    <row r="7033">
      <c r="A7033" s="78"/>
      <c r="B7033" s="78"/>
      <c r="C7033" s="78"/>
      <c r="D7033" s="78"/>
      <c r="E7033" s="78"/>
      <c r="F7033" s="78"/>
      <c r="H7033" s="78"/>
      <c r="I7033" s="78"/>
      <c r="P7033" s="25"/>
      <c r="AB7033" s="191"/>
    </row>
    <row r="7034">
      <c r="A7034" s="78"/>
      <c r="B7034" s="78"/>
      <c r="C7034" s="78"/>
      <c r="D7034" s="78"/>
      <c r="E7034" s="78"/>
      <c r="F7034" s="78"/>
      <c r="P7034" s="25"/>
      <c r="AB7034" s="191"/>
    </row>
    <row r="7035">
      <c r="A7035" s="78"/>
      <c r="B7035" s="78"/>
      <c r="C7035" s="78"/>
      <c r="D7035" s="78"/>
      <c r="E7035" s="78"/>
      <c r="F7035" s="78"/>
      <c r="P7035" s="25"/>
      <c r="AB7035" s="191"/>
    </row>
    <row r="7036">
      <c r="A7036" s="78"/>
      <c r="B7036" s="78"/>
      <c r="C7036" s="78"/>
      <c r="D7036" s="78"/>
      <c r="E7036" s="78"/>
      <c r="F7036" s="78"/>
      <c r="P7036" s="25"/>
      <c r="AB7036" s="191"/>
    </row>
    <row r="7037">
      <c r="A7037" s="78"/>
      <c r="B7037" s="78"/>
      <c r="C7037" s="78"/>
      <c r="D7037" s="78"/>
      <c r="E7037" s="78"/>
      <c r="F7037" s="78"/>
      <c r="P7037" s="25"/>
      <c r="AB7037" s="191"/>
    </row>
    <row r="7038">
      <c r="A7038" s="78"/>
      <c r="B7038" s="78"/>
      <c r="C7038" s="78"/>
      <c r="D7038" s="78"/>
      <c r="E7038" s="78"/>
      <c r="F7038" s="78"/>
      <c r="H7038" s="78"/>
      <c r="I7038" s="78"/>
      <c r="K7038" s="78"/>
      <c r="P7038" s="25"/>
      <c r="AB7038" s="191"/>
    </row>
    <row r="7039">
      <c r="A7039" s="78"/>
      <c r="B7039" s="78"/>
      <c r="C7039" s="78"/>
      <c r="D7039" s="78"/>
      <c r="E7039" s="78"/>
      <c r="F7039" s="78"/>
      <c r="H7039" s="78"/>
      <c r="I7039" s="78"/>
      <c r="P7039" s="25"/>
      <c r="AB7039" s="191"/>
    </row>
    <row r="7040">
      <c r="A7040" s="78"/>
      <c r="B7040" s="78"/>
      <c r="C7040" s="78"/>
      <c r="D7040" s="78"/>
      <c r="E7040" s="78"/>
      <c r="F7040" s="78"/>
      <c r="P7040" s="25"/>
      <c r="AB7040" s="191"/>
    </row>
    <row r="7041">
      <c r="A7041" s="78"/>
      <c r="B7041" s="78"/>
      <c r="C7041" s="78"/>
      <c r="D7041" s="78"/>
      <c r="E7041" s="78"/>
      <c r="F7041" s="78"/>
      <c r="P7041" s="25"/>
      <c r="AB7041" s="191"/>
    </row>
    <row r="7042">
      <c r="A7042" s="78"/>
      <c r="B7042" s="78"/>
      <c r="C7042" s="78"/>
      <c r="D7042" s="78"/>
      <c r="E7042" s="78"/>
      <c r="F7042" s="78"/>
      <c r="P7042" s="25"/>
      <c r="AB7042" s="191"/>
    </row>
    <row r="7043">
      <c r="A7043" s="78"/>
      <c r="B7043" s="78"/>
      <c r="C7043" s="78"/>
      <c r="D7043" s="78"/>
      <c r="E7043" s="78"/>
      <c r="F7043" s="78"/>
      <c r="P7043" s="25"/>
      <c r="AB7043" s="191"/>
    </row>
    <row r="7044">
      <c r="A7044" s="78"/>
      <c r="B7044" s="78"/>
      <c r="C7044" s="78"/>
      <c r="D7044" s="78"/>
      <c r="E7044" s="78"/>
      <c r="F7044" s="78"/>
      <c r="H7044" s="78"/>
      <c r="I7044" s="78"/>
      <c r="K7044" s="78"/>
      <c r="P7044" s="25"/>
      <c r="AB7044" s="191"/>
    </row>
    <row r="7045">
      <c r="A7045" s="78"/>
      <c r="B7045" s="78"/>
      <c r="C7045" s="78"/>
      <c r="D7045" s="78"/>
      <c r="E7045" s="78"/>
      <c r="F7045" s="78"/>
      <c r="H7045" s="78"/>
      <c r="I7045" s="78"/>
      <c r="K7045" s="78"/>
      <c r="P7045" s="25"/>
      <c r="AB7045" s="191"/>
    </row>
    <row r="7046">
      <c r="A7046" s="78"/>
      <c r="B7046" s="78"/>
      <c r="C7046" s="78"/>
      <c r="D7046" s="78"/>
      <c r="E7046" s="78"/>
      <c r="F7046" s="78"/>
      <c r="P7046" s="25"/>
      <c r="AB7046" s="191"/>
    </row>
    <row r="7047">
      <c r="A7047" s="78"/>
      <c r="B7047" s="78"/>
      <c r="C7047" s="78"/>
      <c r="D7047" s="78"/>
      <c r="E7047" s="78"/>
      <c r="F7047" s="78"/>
      <c r="P7047" s="25"/>
      <c r="AB7047" s="191"/>
    </row>
    <row r="7048">
      <c r="A7048" s="78"/>
      <c r="B7048" s="78"/>
      <c r="C7048" s="78"/>
      <c r="D7048" s="78"/>
      <c r="E7048" s="78"/>
      <c r="F7048" s="78"/>
      <c r="H7048" s="78"/>
      <c r="I7048" s="78"/>
      <c r="K7048" s="78"/>
      <c r="P7048" s="25"/>
      <c r="AB7048" s="191"/>
    </row>
    <row r="7049">
      <c r="A7049" s="78"/>
      <c r="B7049" s="78"/>
      <c r="C7049" s="78"/>
      <c r="D7049" s="78"/>
      <c r="E7049" s="78"/>
      <c r="F7049" s="78"/>
      <c r="P7049" s="25"/>
      <c r="AB7049" s="191"/>
    </row>
    <row r="7050">
      <c r="A7050" s="78"/>
      <c r="B7050" s="78"/>
      <c r="C7050" s="78"/>
      <c r="D7050" s="78"/>
      <c r="E7050" s="78"/>
      <c r="F7050" s="78"/>
      <c r="H7050" s="78"/>
      <c r="I7050" s="78"/>
      <c r="K7050" s="78"/>
      <c r="P7050" s="25"/>
      <c r="AB7050" s="191"/>
    </row>
    <row r="7051">
      <c r="A7051" s="78"/>
      <c r="B7051" s="78"/>
      <c r="C7051" s="78"/>
      <c r="D7051" s="78"/>
      <c r="E7051" s="78"/>
      <c r="F7051" s="78"/>
      <c r="H7051" s="78"/>
      <c r="I7051" s="78"/>
      <c r="K7051" s="78"/>
      <c r="P7051" s="25"/>
      <c r="AB7051" s="191"/>
    </row>
    <row r="7052">
      <c r="A7052" s="78"/>
      <c r="B7052" s="78"/>
      <c r="C7052" s="78"/>
      <c r="D7052" s="78"/>
      <c r="E7052" s="78"/>
      <c r="F7052" s="78"/>
      <c r="P7052" s="25"/>
      <c r="AB7052" s="191"/>
    </row>
    <row r="7053">
      <c r="A7053" s="78"/>
      <c r="B7053" s="78"/>
      <c r="C7053" s="78"/>
      <c r="D7053" s="78"/>
      <c r="E7053" s="78"/>
      <c r="F7053" s="78"/>
      <c r="P7053" s="25"/>
      <c r="AB7053" s="191"/>
    </row>
    <row r="7054">
      <c r="A7054" s="78"/>
      <c r="B7054" s="78"/>
      <c r="C7054" s="78"/>
      <c r="D7054" s="78"/>
      <c r="E7054" s="78"/>
      <c r="F7054" s="78"/>
      <c r="P7054" s="25"/>
      <c r="AB7054" s="191"/>
    </row>
    <row r="7055">
      <c r="A7055" s="78"/>
      <c r="B7055" s="78"/>
      <c r="C7055" s="78"/>
      <c r="D7055" s="78"/>
      <c r="E7055" s="78"/>
      <c r="F7055" s="78"/>
      <c r="P7055" s="25"/>
      <c r="AB7055" s="191"/>
    </row>
    <row r="7056">
      <c r="A7056" s="78"/>
      <c r="B7056" s="78"/>
      <c r="C7056" s="78"/>
      <c r="D7056" s="78"/>
      <c r="E7056" s="78"/>
      <c r="F7056" s="78"/>
      <c r="P7056" s="25"/>
      <c r="AB7056" s="191"/>
    </row>
    <row r="7057">
      <c r="A7057" s="78"/>
      <c r="B7057" s="78"/>
      <c r="C7057" s="78"/>
      <c r="D7057" s="78"/>
      <c r="E7057" s="78"/>
      <c r="F7057" s="78"/>
      <c r="H7057" s="78"/>
      <c r="I7057" s="78"/>
      <c r="P7057" s="25"/>
      <c r="AB7057" s="191"/>
    </row>
    <row r="7058">
      <c r="A7058" s="78"/>
      <c r="B7058" s="78"/>
      <c r="C7058" s="78"/>
      <c r="D7058" s="78"/>
      <c r="E7058" s="78"/>
      <c r="F7058" s="78"/>
      <c r="P7058" s="25"/>
      <c r="AB7058" s="191"/>
    </row>
    <row r="7059">
      <c r="A7059" s="78"/>
      <c r="B7059" s="78"/>
      <c r="C7059" s="78"/>
      <c r="D7059" s="78"/>
      <c r="E7059" s="78"/>
      <c r="F7059" s="78"/>
      <c r="P7059" s="25"/>
      <c r="AB7059" s="191"/>
    </row>
    <row r="7060">
      <c r="A7060" s="78"/>
      <c r="B7060" s="78"/>
      <c r="C7060" s="78"/>
      <c r="D7060" s="78"/>
      <c r="E7060" s="78"/>
      <c r="F7060" s="78"/>
      <c r="H7060" s="78"/>
      <c r="I7060" s="78"/>
      <c r="K7060" s="78"/>
      <c r="P7060" s="25"/>
      <c r="AB7060" s="191"/>
    </row>
    <row r="7061">
      <c r="A7061" s="78"/>
      <c r="B7061" s="78"/>
      <c r="C7061" s="78"/>
      <c r="D7061" s="78"/>
      <c r="E7061" s="78"/>
      <c r="F7061" s="78"/>
      <c r="P7061" s="25"/>
      <c r="AB7061" s="191"/>
    </row>
    <row r="7062">
      <c r="A7062" s="78"/>
      <c r="B7062" s="78"/>
      <c r="C7062" s="78"/>
      <c r="D7062" s="78"/>
      <c r="E7062" s="78"/>
      <c r="F7062" s="78"/>
      <c r="H7062" s="78"/>
      <c r="I7062" s="78"/>
      <c r="K7062" s="78"/>
      <c r="P7062" s="25"/>
      <c r="AB7062" s="191"/>
    </row>
    <row r="7063">
      <c r="A7063" s="78"/>
      <c r="B7063" s="78"/>
      <c r="C7063" s="78"/>
      <c r="D7063" s="78"/>
      <c r="E7063" s="78"/>
      <c r="F7063" s="78"/>
      <c r="P7063" s="25"/>
      <c r="AB7063" s="191"/>
    </row>
    <row r="7064">
      <c r="A7064" s="78"/>
      <c r="B7064" s="78"/>
      <c r="C7064" s="78"/>
      <c r="D7064" s="78"/>
      <c r="E7064" s="78"/>
      <c r="F7064" s="78"/>
      <c r="P7064" s="25"/>
      <c r="AB7064" s="191"/>
    </row>
    <row r="7065">
      <c r="A7065" s="78"/>
      <c r="B7065" s="78"/>
      <c r="C7065" s="78"/>
      <c r="D7065" s="78"/>
      <c r="E7065" s="78"/>
      <c r="F7065" s="78"/>
      <c r="P7065" s="25"/>
      <c r="AB7065" s="191"/>
    </row>
    <row r="7066">
      <c r="A7066" s="78"/>
      <c r="B7066" s="78"/>
      <c r="C7066" s="78"/>
      <c r="D7066" s="78"/>
      <c r="E7066" s="78"/>
      <c r="F7066" s="78"/>
      <c r="P7066" s="25"/>
      <c r="AB7066" s="191"/>
    </row>
    <row r="7067">
      <c r="A7067" s="78"/>
      <c r="B7067" s="78"/>
      <c r="C7067" s="78"/>
      <c r="D7067" s="78"/>
      <c r="E7067" s="78"/>
      <c r="F7067" s="78"/>
      <c r="H7067" s="78"/>
      <c r="I7067" s="78"/>
      <c r="K7067" s="78"/>
      <c r="P7067" s="25"/>
      <c r="AB7067" s="191"/>
    </row>
    <row r="7068">
      <c r="A7068" s="78"/>
      <c r="B7068" s="78"/>
      <c r="C7068" s="78"/>
      <c r="D7068" s="78"/>
      <c r="E7068" s="78"/>
      <c r="F7068" s="78"/>
      <c r="H7068" s="78"/>
      <c r="I7068" s="78"/>
      <c r="K7068" s="78"/>
      <c r="P7068" s="25"/>
      <c r="AB7068" s="191"/>
    </row>
    <row r="7069">
      <c r="A7069" s="78"/>
      <c r="B7069" s="78"/>
      <c r="C7069" s="78"/>
      <c r="D7069" s="78"/>
      <c r="E7069" s="78"/>
      <c r="F7069" s="78"/>
      <c r="P7069" s="25"/>
      <c r="AB7069" s="191"/>
    </row>
    <row r="7070">
      <c r="A7070" s="78"/>
      <c r="B7070" s="78"/>
      <c r="C7070" s="78"/>
      <c r="D7070" s="78"/>
      <c r="E7070" s="78"/>
      <c r="F7070" s="78"/>
      <c r="P7070" s="25"/>
      <c r="AB7070" s="191"/>
    </row>
    <row r="7071">
      <c r="A7071" s="78"/>
      <c r="B7071" s="78"/>
      <c r="C7071" s="78"/>
      <c r="D7071" s="78"/>
      <c r="E7071" s="78"/>
      <c r="F7071" s="78"/>
      <c r="P7071" s="25"/>
      <c r="AB7071" s="191"/>
    </row>
    <row r="7072">
      <c r="A7072" s="78"/>
      <c r="B7072" s="78"/>
      <c r="C7072" s="78"/>
      <c r="D7072" s="78"/>
      <c r="E7072" s="78"/>
      <c r="F7072" s="78"/>
      <c r="P7072" s="25"/>
      <c r="AB7072" s="191"/>
    </row>
    <row r="7073">
      <c r="A7073" s="78"/>
      <c r="B7073" s="78"/>
      <c r="C7073" s="78"/>
      <c r="D7073" s="78"/>
      <c r="E7073" s="78"/>
      <c r="F7073" s="78"/>
      <c r="P7073" s="25"/>
      <c r="AB7073" s="191"/>
    </row>
    <row r="7074">
      <c r="A7074" s="78"/>
      <c r="B7074" s="78"/>
      <c r="C7074" s="78"/>
      <c r="D7074" s="78"/>
      <c r="E7074" s="78"/>
      <c r="F7074" s="78"/>
      <c r="P7074" s="25"/>
      <c r="AB7074" s="191"/>
    </row>
    <row r="7075">
      <c r="A7075" s="78"/>
      <c r="B7075" s="78"/>
      <c r="C7075" s="78"/>
      <c r="D7075" s="78"/>
      <c r="E7075" s="78"/>
      <c r="F7075" s="78"/>
      <c r="H7075" s="78"/>
      <c r="I7075" s="78"/>
      <c r="K7075" s="78"/>
      <c r="P7075" s="25"/>
      <c r="AB7075" s="191"/>
    </row>
    <row r="7076">
      <c r="A7076" s="78"/>
      <c r="B7076" s="78"/>
      <c r="C7076" s="78"/>
      <c r="D7076" s="78"/>
      <c r="E7076" s="78"/>
      <c r="F7076" s="78"/>
      <c r="P7076" s="25"/>
      <c r="AB7076" s="191"/>
    </row>
    <row r="7077">
      <c r="A7077" s="78"/>
      <c r="B7077" s="78"/>
      <c r="C7077" s="78"/>
      <c r="D7077" s="78"/>
      <c r="E7077" s="78"/>
      <c r="F7077" s="78"/>
      <c r="H7077" s="78"/>
      <c r="I7077" s="78"/>
      <c r="K7077" s="78"/>
      <c r="P7077" s="25"/>
      <c r="AB7077" s="191"/>
    </row>
    <row r="7078">
      <c r="A7078" s="78"/>
      <c r="B7078" s="78"/>
      <c r="C7078" s="78"/>
      <c r="D7078" s="78"/>
      <c r="E7078" s="78"/>
      <c r="F7078" s="78"/>
      <c r="H7078" s="78"/>
      <c r="I7078" s="78"/>
      <c r="K7078" s="78"/>
      <c r="P7078" s="25"/>
      <c r="AB7078" s="191"/>
    </row>
    <row r="7079">
      <c r="A7079" s="78"/>
      <c r="B7079" s="78"/>
      <c r="C7079" s="78"/>
      <c r="D7079" s="78"/>
      <c r="E7079" s="78"/>
      <c r="F7079" s="78"/>
      <c r="P7079" s="25"/>
      <c r="AB7079" s="191"/>
    </row>
    <row r="7080">
      <c r="A7080" s="78"/>
      <c r="B7080" s="78"/>
      <c r="C7080" s="78"/>
      <c r="D7080" s="78"/>
      <c r="E7080" s="78"/>
      <c r="F7080" s="78"/>
      <c r="P7080" s="25"/>
      <c r="AB7080" s="191"/>
    </row>
    <row r="7081">
      <c r="A7081" s="78"/>
      <c r="B7081" s="78"/>
      <c r="C7081" s="78"/>
      <c r="D7081" s="78"/>
      <c r="E7081" s="78"/>
      <c r="F7081" s="78"/>
      <c r="P7081" s="25"/>
      <c r="AB7081" s="191"/>
    </row>
    <row r="7082">
      <c r="A7082" s="78"/>
      <c r="B7082" s="78"/>
      <c r="C7082" s="78"/>
      <c r="D7082" s="78"/>
      <c r="E7082" s="78"/>
      <c r="F7082" s="78"/>
      <c r="P7082" s="25"/>
      <c r="AB7082" s="191"/>
    </row>
    <row r="7083">
      <c r="A7083" s="78"/>
      <c r="B7083" s="78"/>
      <c r="C7083" s="78"/>
      <c r="D7083" s="78"/>
      <c r="E7083" s="78"/>
      <c r="F7083" s="78"/>
      <c r="H7083" s="78"/>
      <c r="I7083" s="78"/>
      <c r="K7083" s="78"/>
      <c r="P7083" s="25"/>
      <c r="AB7083" s="191"/>
    </row>
    <row r="7084">
      <c r="A7084" s="78"/>
      <c r="B7084" s="78"/>
      <c r="C7084" s="78"/>
      <c r="D7084" s="78"/>
      <c r="E7084" s="78"/>
      <c r="F7084" s="78"/>
      <c r="H7084" s="78"/>
      <c r="I7084" s="78"/>
      <c r="K7084" s="78"/>
      <c r="P7084" s="25"/>
      <c r="AB7084" s="191"/>
    </row>
    <row r="7085">
      <c r="A7085" s="78"/>
      <c r="B7085" s="78"/>
      <c r="C7085" s="78"/>
      <c r="D7085" s="78"/>
      <c r="E7085" s="78"/>
      <c r="F7085" s="78"/>
      <c r="P7085" s="25"/>
      <c r="AB7085" s="191"/>
    </row>
    <row r="7086">
      <c r="A7086" s="78"/>
      <c r="B7086" s="78"/>
      <c r="C7086" s="78"/>
      <c r="D7086" s="78"/>
      <c r="E7086" s="78"/>
      <c r="F7086" s="78"/>
      <c r="P7086" s="25"/>
      <c r="AB7086" s="191"/>
    </row>
    <row r="7087">
      <c r="A7087" s="78"/>
      <c r="B7087" s="78"/>
      <c r="C7087" s="78"/>
      <c r="D7087" s="78"/>
      <c r="E7087" s="78"/>
      <c r="F7087" s="78"/>
      <c r="P7087" s="25"/>
      <c r="AB7087" s="191"/>
    </row>
    <row r="7088">
      <c r="A7088" s="78"/>
      <c r="B7088" s="78"/>
      <c r="C7088" s="78"/>
      <c r="D7088" s="78"/>
      <c r="E7088" s="78"/>
      <c r="F7088" s="78"/>
      <c r="H7088" s="78"/>
      <c r="I7088" s="78"/>
      <c r="K7088" s="78"/>
      <c r="P7088" s="25"/>
      <c r="AB7088" s="191"/>
    </row>
    <row r="7089">
      <c r="A7089" s="78"/>
      <c r="B7089" s="78"/>
      <c r="C7089" s="78"/>
      <c r="D7089" s="78"/>
      <c r="E7089" s="78"/>
      <c r="F7089" s="78"/>
      <c r="P7089" s="25"/>
      <c r="AB7089" s="191"/>
    </row>
    <row r="7090">
      <c r="A7090" s="78"/>
      <c r="B7090" s="78"/>
      <c r="C7090" s="78"/>
      <c r="D7090" s="78"/>
      <c r="E7090" s="78"/>
      <c r="F7090" s="78"/>
      <c r="H7090" s="78"/>
      <c r="I7090" s="78"/>
      <c r="P7090" s="25"/>
      <c r="AB7090" s="191"/>
    </row>
    <row r="7091">
      <c r="A7091" s="78"/>
      <c r="B7091" s="78"/>
      <c r="C7091" s="78"/>
      <c r="D7091" s="78"/>
      <c r="E7091" s="78"/>
      <c r="F7091" s="78"/>
      <c r="P7091" s="25"/>
      <c r="AB7091" s="191"/>
    </row>
    <row r="7092">
      <c r="A7092" s="78"/>
      <c r="B7092" s="78"/>
      <c r="C7092" s="78"/>
      <c r="D7092" s="78"/>
      <c r="E7092" s="78"/>
      <c r="F7092" s="78"/>
      <c r="P7092" s="25"/>
      <c r="AB7092" s="191"/>
    </row>
    <row r="7093">
      <c r="A7093" s="78"/>
      <c r="B7093" s="78"/>
      <c r="C7093" s="78"/>
      <c r="D7093" s="78"/>
      <c r="E7093" s="78"/>
      <c r="F7093" s="78"/>
      <c r="P7093" s="25"/>
      <c r="AB7093" s="191"/>
    </row>
    <row r="7094">
      <c r="A7094" s="78"/>
      <c r="B7094" s="78"/>
      <c r="C7094" s="78"/>
      <c r="D7094" s="78"/>
      <c r="E7094" s="78"/>
      <c r="F7094" s="78"/>
      <c r="H7094" s="78"/>
      <c r="I7094" s="78"/>
      <c r="K7094" s="78"/>
      <c r="P7094" s="25"/>
      <c r="AB7094" s="191"/>
    </row>
    <row r="7095">
      <c r="A7095" s="78"/>
      <c r="B7095" s="78"/>
      <c r="C7095" s="78"/>
      <c r="D7095" s="78"/>
      <c r="E7095" s="78"/>
      <c r="F7095" s="78"/>
      <c r="P7095" s="25"/>
      <c r="AB7095" s="191"/>
    </row>
    <row r="7096">
      <c r="A7096" s="78"/>
      <c r="B7096" s="78"/>
      <c r="C7096" s="78"/>
      <c r="D7096" s="78"/>
      <c r="E7096" s="78"/>
      <c r="F7096" s="78"/>
      <c r="H7096" s="78"/>
      <c r="I7096" s="78"/>
      <c r="K7096" s="78"/>
      <c r="P7096" s="25"/>
      <c r="AB7096" s="191"/>
    </row>
    <row r="7097">
      <c r="A7097" s="78"/>
      <c r="B7097" s="78"/>
      <c r="C7097" s="78"/>
      <c r="D7097" s="78"/>
      <c r="E7097" s="78"/>
      <c r="F7097" s="78"/>
      <c r="P7097" s="25"/>
      <c r="AB7097" s="191"/>
    </row>
    <row r="7098">
      <c r="A7098" s="78"/>
      <c r="B7098" s="78"/>
      <c r="C7098" s="78"/>
      <c r="D7098" s="78"/>
      <c r="E7098" s="78"/>
      <c r="F7098" s="78"/>
      <c r="P7098" s="25"/>
      <c r="AB7098" s="191"/>
    </row>
    <row r="7099">
      <c r="A7099" s="78"/>
      <c r="B7099" s="78"/>
      <c r="C7099" s="78"/>
      <c r="D7099" s="78"/>
      <c r="E7099" s="78"/>
      <c r="F7099" s="78"/>
      <c r="H7099" s="78"/>
      <c r="I7099" s="78"/>
      <c r="K7099" s="78"/>
      <c r="P7099" s="25"/>
      <c r="AB7099" s="191"/>
    </row>
    <row r="7100">
      <c r="A7100" s="78"/>
      <c r="B7100" s="78"/>
      <c r="C7100" s="78"/>
      <c r="D7100" s="78"/>
      <c r="E7100" s="78"/>
      <c r="F7100" s="78"/>
      <c r="P7100" s="25"/>
      <c r="AB7100" s="191"/>
    </row>
    <row r="7101">
      <c r="A7101" s="78"/>
      <c r="B7101" s="78"/>
      <c r="C7101" s="78"/>
      <c r="D7101" s="78"/>
      <c r="E7101" s="78"/>
      <c r="F7101" s="78"/>
      <c r="P7101" s="25"/>
      <c r="AB7101" s="191"/>
    </row>
    <row r="7102">
      <c r="A7102" s="78"/>
      <c r="B7102" s="78"/>
      <c r="C7102" s="78"/>
      <c r="D7102" s="78"/>
      <c r="E7102" s="78"/>
      <c r="F7102" s="78"/>
      <c r="H7102" s="78"/>
      <c r="I7102" s="78"/>
      <c r="K7102" s="78"/>
      <c r="P7102" s="25"/>
      <c r="AB7102" s="191"/>
    </row>
    <row r="7103">
      <c r="A7103" s="78"/>
      <c r="B7103" s="78"/>
      <c r="C7103" s="78"/>
      <c r="D7103" s="78"/>
      <c r="E7103" s="78"/>
      <c r="F7103" s="78"/>
      <c r="P7103" s="25"/>
      <c r="AB7103" s="191"/>
    </row>
    <row r="7104">
      <c r="A7104" s="78"/>
      <c r="B7104" s="78"/>
      <c r="C7104" s="78"/>
      <c r="D7104" s="78"/>
      <c r="E7104" s="78"/>
      <c r="F7104" s="78"/>
      <c r="H7104" s="78"/>
      <c r="I7104" s="78"/>
      <c r="P7104" s="25"/>
      <c r="AB7104" s="191"/>
    </row>
    <row r="7105">
      <c r="A7105" s="78"/>
      <c r="B7105" s="78"/>
      <c r="C7105" s="78"/>
      <c r="D7105" s="78"/>
      <c r="E7105" s="78"/>
      <c r="F7105" s="78"/>
      <c r="P7105" s="25"/>
      <c r="AB7105" s="191"/>
    </row>
    <row r="7106">
      <c r="A7106" s="78"/>
      <c r="B7106" s="78"/>
      <c r="C7106" s="78"/>
      <c r="D7106" s="78"/>
      <c r="E7106" s="78"/>
      <c r="F7106" s="78"/>
      <c r="P7106" s="25"/>
      <c r="AB7106" s="191"/>
    </row>
    <row r="7107">
      <c r="A7107" s="78"/>
      <c r="B7107" s="78"/>
      <c r="C7107" s="78"/>
      <c r="D7107" s="78"/>
      <c r="E7107" s="78"/>
      <c r="F7107" s="78"/>
      <c r="P7107" s="25"/>
      <c r="AB7107" s="191"/>
    </row>
    <row r="7108">
      <c r="A7108" s="78"/>
      <c r="B7108" s="78"/>
      <c r="C7108" s="78"/>
      <c r="D7108" s="78"/>
      <c r="E7108" s="78"/>
      <c r="F7108" s="78"/>
      <c r="H7108" s="78"/>
      <c r="L7108" s="78"/>
      <c r="P7108" s="25"/>
      <c r="AB7108" s="191"/>
    </row>
    <row r="7109">
      <c r="A7109" s="78"/>
      <c r="B7109" s="78"/>
      <c r="C7109" s="78"/>
      <c r="D7109" s="78"/>
      <c r="E7109" s="78"/>
      <c r="F7109" s="78"/>
      <c r="P7109" s="25"/>
      <c r="AB7109" s="191"/>
    </row>
    <row r="7110">
      <c r="A7110" s="78"/>
      <c r="B7110" s="78"/>
      <c r="C7110" s="78"/>
      <c r="D7110" s="78"/>
      <c r="E7110" s="78"/>
      <c r="F7110" s="78"/>
      <c r="H7110" s="78"/>
      <c r="L7110" s="78"/>
      <c r="P7110" s="25"/>
      <c r="AB7110" s="191"/>
    </row>
    <row r="7111">
      <c r="A7111" s="78"/>
      <c r="B7111" s="78"/>
      <c r="C7111" s="78"/>
      <c r="D7111" s="78"/>
      <c r="E7111" s="78"/>
      <c r="F7111" s="78"/>
      <c r="H7111" s="78"/>
      <c r="L7111" s="78"/>
      <c r="P7111" s="25"/>
      <c r="AB7111" s="191"/>
    </row>
    <row r="7112">
      <c r="A7112" s="78"/>
      <c r="B7112" s="78"/>
      <c r="C7112" s="78"/>
      <c r="D7112" s="78"/>
      <c r="E7112" s="78"/>
      <c r="F7112" s="78"/>
      <c r="P7112" s="25"/>
      <c r="AB7112" s="191"/>
    </row>
    <row r="7113">
      <c r="A7113" s="78"/>
      <c r="B7113" s="78"/>
      <c r="C7113" s="78"/>
      <c r="D7113" s="78"/>
      <c r="E7113" s="78"/>
      <c r="F7113" s="78"/>
      <c r="P7113" s="25"/>
      <c r="AB7113" s="191"/>
    </row>
    <row r="7114">
      <c r="A7114" s="78"/>
      <c r="B7114" s="78"/>
      <c r="C7114" s="78"/>
      <c r="D7114" s="78"/>
      <c r="E7114" s="78"/>
      <c r="F7114" s="78"/>
      <c r="H7114" s="78"/>
      <c r="L7114" s="78"/>
      <c r="P7114" s="25"/>
      <c r="AB7114" s="191"/>
    </row>
    <row r="7115">
      <c r="A7115" s="78"/>
      <c r="B7115" s="78"/>
      <c r="C7115" s="78"/>
      <c r="D7115" s="78"/>
      <c r="E7115" s="78"/>
      <c r="F7115" s="78"/>
      <c r="P7115" s="25"/>
      <c r="AB7115" s="191"/>
    </row>
    <row r="7116">
      <c r="A7116" s="78"/>
      <c r="B7116" s="78"/>
      <c r="C7116" s="78"/>
      <c r="D7116" s="78"/>
      <c r="E7116" s="78"/>
      <c r="F7116" s="78"/>
      <c r="H7116" s="78"/>
      <c r="L7116" s="78"/>
      <c r="P7116" s="25"/>
      <c r="AB7116" s="191"/>
    </row>
    <row r="7117">
      <c r="A7117" s="78"/>
      <c r="B7117" s="78"/>
      <c r="C7117" s="78"/>
      <c r="D7117" s="78"/>
      <c r="E7117" s="78"/>
      <c r="F7117" s="78"/>
      <c r="H7117" s="78"/>
      <c r="L7117" s="78"/>
      <c r="P7117" s="25"/>
      <c r="AB7117" s="191"/>
    </row>
    <row r="7118">
      <c r="A7118" s="78"/>
      <c r="B7118" s="78"/>
      <c r="C7118" s="78"/>
      <c r="D7118" s="78"/>
      <c r="E7118" s="78"/>
      <c r="F7118" s="78"/>
      <c r="P7118" s="25"/>
      <c r="AB7118" s="191"/>
    </row>
    <row r="7119">
      <c r="A7119" s="78"/>
      <c r="B7119" s="78"/>
      <c r="C7119" s="78"/>
      <c r="D7119" s="78"/>
      <c r="E7119" s="78"/>
      <c r="F7119" s="78"/>
      <c r="H7119" s="78"/>
      <c r="L7119" s="78"/>
      <c r="P7119" s="25"/>
      <c r="AB7119" s="191"/>
    </row>
    <row r="7120">
      <c r="A7120" s="78"/>
      <c r="B7120" s="78"/>
      <c r="C7120" s="78"/>
      <c r="D7120" s="78"/>
      <c r="E7120" s="78"/>
      <c r="F7120" s="78"/>
      <c r="P7120" s="25"/>
      <c r="AB7120" s="191"/>
    </row>
    <row r="7121">
      <c r="A7121" s="78"/>
      <c r="B7121" s="78"/>
      <c r="C7121" s="78"/>
      <c r="D7121" s="78"/>
      <c r="E7121" s="78"/>
      <c r="F7121" s="78"/>
      <c r="H7121" s="78"/>
      <c r="L7121" s="78"/>
      <c r="P7121" s="25"/>
      <c r="AB7121" s="191"/>
    </row>
    <row r="7122">
      <c r="A7122" s="78"/>
      <c r="B7122" s="78"/>
      <c r="C7122" s="78"/>
      <c r="D7122" s="78"/>
      <c r="E7122" s="78"/>
      <c r="F7122" s="78"/>
      <c r="H7122" s="78"/>
      <c r="L7122" s="78"/>
      <c r="P7122" s="25"/>
      <c r="AB7122" s="191"/>
    </row>
    <row r="7123">
      <c r="A7123" s="78"/>
      <c r="B7123" s="78"/>
      <c r="C7123" s="78"/>
      <c r="D7123" s="78"/>
      <c r="E7123" s="78"/>
      <c r="F7123" s="78"/>
      <c r="H7123" s="78"/>
      <c r="L7123" s="78"/>
      <c r="P7123" s="25"/>
      <c r="AB7123" s="191"/>
    </row>
    <row r="7124">
      <c r="A7124" s="78"/>
      <c r="B7124" s="78"/>
      <c r="C7124" s="78"/>
      <c r="D7124" s="78"/>
      <c r="E7124" s="78"/>
      <c r="F7124" s="78"/>
      <c r="H7124" s="78"/>
      <c r="L7124" s="78"/>
      <c r="P7124" s="25"/>
      <c r="AB7124" s="191"/>
    </row>
    <row r="7125">
      <c r="A7125" s="78"/>
      <c r="B7125" s="78"/>
      <c r="C7125" s="78"/>
      <c r="D7125" s="78"/>
      <c r="E7125" s="78"/>
      <c r="F7125" s="78"/>
      <c r="H7125" s="78"/>
      <c r="L7125" s="78"/>
      <c r="P7125" s="25"/>
      <c r="AB7125" s="191"/>
    </row>
    <row r="7126">
      <c r="A7126" s="78"/>
      <c r="B7126" s="78"/>
      <c r="C7126" s="78"/>
      <c r="D7126" s="78"/>
      <c r="E7126" s="78"/>
      <c r="F7126" s="78"/>
      <c r="H7126" s="78"/>
      <c r="L7126" s="78"/>
      <c r="P7126" s="25"/>
      <c r="AB7126" s="191"/>
    </row>
    <row r="7127">
      <c r="A7127" s="78"/>
      <c r="B7127" s="78"/>
      <c r="C7127" s="78"/>
      <c r="D7127" s="78"/>
      <c r="E7127" s="78"/>
      <c r="F7127" s="78"/>
      <c r="H7127" s="78"/>
      <c r="L7127" s="78"/>
      <c r="P7127" s="25"/>
      <c r="AB7127" s="191"/>
    </row>
    <row r="7128">
      <c r="A7128" s="78"/>
      <c r="B7128" s="78"/>
      <c r="C7128" s="78"/>
      <c r="D7128" s="78"/>
      <c r="E7128" s="78"/>
      <c r="F7128" s="78"/>
      <c r="H7128" s="78"/>
      <c r="L7128" s="78"/>
      <c r="P7128" s="25"/>
      <c r="AB7128" s="191"/>
    </row>
    <row r="7129">
      <c r="A7129" s="78"/>
      <c r="B7129" s="78"/>
      <c r="C7129" s="78"/>
      <c r="D7129" s="78"/>
      <c r="E7129" s="78"/>
      <c r="F7129" s="78"/>
      <c r="H7129" s="78"/>
      <c r="L7129" s="78"/>
      <c r="P7129" s="25"/>
      <c r="AB7129" s="191"/>
    </row>
    <row r="7130">
      <c r="A7130" s="78"/>
      <c r="B7130" s="78"/>
      <c r="C7130" s="78"/>
      <c r="D7130" s="78"/>
      <c r="E7130" s="78"/>
      <c r="F7130" s="78"/>
      <c r="H7130" s="78"/>
      <c r="L7130" s="78"/>
      <c r="P7130" s="25"/>
      <c r="AB7130" s="191"/>
    </row>
    <row r="7131">
      <c r="A7131" s="78"/>
      <c r="B7131" s="78"/>
      <c r="C7131" s="78"/>
      <c r="D7131" s="78"/>
      <c r="E7131" s="78"/>
      <c r="F7131" s="78"/>
      <c r="H7131" s="78"/>
      <c r="L7131" s="78"/>
      <c r="P7131" s="25"/>
      <c r="AB7131" s="191"/>
    </row>
    <row r="7132">
      <c r="A7132" s="78"/>
      <c r="B7132" s="78"/>
      <c r="C7132" s="78"/>
      <c r="D7132" s="78"/>
      <c r="E7132" s="78"/>
      <c r="F7132" s="78"/>
      <c r="H7132" s="78"/>
      <c r="L7132" s="78"/>
      <c r="P7132" s="25"/>
      <c r="AB7132" s="191"/>
    </row>
    <row r="7133">
      <c r="A7133" s="78"/>
      <c r="B7133" s="78"/>
      <c r="C7133" s="78"/>
      <c r="D7133" s="78"/>
      <c r="E7133" s="78"/>
      <c r="F7133" s="78"/>
      <c r="H7133" s="78"/>
      <c r="I7133" s="78"/>
      <c r="K7133" s="78"/>
      <c r="P7133" s="25"/>
      <c r="AB7133" s="191"/>
    </row>
    <row r="7134">
      <c r="A7134" s="78"/>
      <c r="B7134" s="78"/>
      <c r="C7134" s="78"/>
      <c r="D7134" s="78"/>
      <c r="E7134" s="78"/>
      <c r="F7134" s="78"/>
      <c r="H7134" s="78"/>
      <c r="L7134" s="78"/>
      <c r="P7134" s="25"/>
      <c r="AB7134" s="191"/>
    </row>
    <row r="7135">
      <c r="A7135" s="78"/>
      <c r="B7135" s="78"/>
      <c r="C7135" s="78"/>
      <c r="D7135" s="78"/>
      <c r="E7135" s="78"/>
      <c r="F7135" s="78"/>
      <c r="H7135" s="78"/>
      <c r="L7135" s="78"/>
      <c r="P7135" s="25"/>
      <c r="AB7135" s="191"/>
    </row>
    <row r="7136">
      <c r="A7136" s="78"/>
      <c r="B7136" s="78"/>
      <c r="C7136" s="78"/>
      <c r="D7136" s="78"/>
      <c r="E7136" s="78"/>
      <c r="F7136" s="78"/>
      <c r="H7136" s="78"/>
      <c r="L7136" s="78"/>
      <c r="P7136" s="25"/>
      <c r="AB7136" s="191"/>
    </row>
    <row r="7137">
      <c r="A7137" s="78"/>
      <c r="B7137" s="78"/>
      <c r="C7137" s="78"/>
      <c r="D7137" s="78"/>
      <c r="E7137" s="78"/>
      <c r="F7137" s="78"/>
      <c r="H7137" s="78"/>
      <c r="L7137" s="78"/>
      <c r="P7137" s="25"/>
      <c r="AB7137" s="191"/>
    </row>
    <row r="7138">
      <c r="A7138" s="78"/>
      <c r="B7138" s="78"/>
      <c r="C7138" s="78"/>
      <c r="D7138" s="78"/>
      <c r="E7138" s="78"/>
      <c r="F7138" s="78"/>
      <c r="H7138" s="78"/>
      <c r="L7138" s="78"/>
      <c r="P7138" s="25"/>
      <c r="AB7138" s="191"/>
    </row>
    <row r="7139">
      <c r="A7139" s="78"/>
      <c r="B7139" s="78"/>
      <c r="C7139" s="78"/>
      <c r="D7139" s="78"/>
      <c r="E7139" s="78"/>
      <c r="F7139" s="78"/>
      <c r="H7139" s="78"/>
      <c r="L7139" s="78"/>
      <c r="P7139" s="25"/>
      <c r="AB7139" s="191"/>
    </row>
    <row r="7140">
      <c r="A7140" s="78"/>
      <c r="B7140" s="78"/>
      <c r="C7140" s="78"/>
      <c r="D7140" s="78"/>
      <c r="E7140" s="78"/>
      <c r="F7140" s="78"/>
      <c r="H7140" s="78"/>
      <c r="L7140" s="78"/>
      <c r="P7140" s="25"/>
      <c r="AB7140" s="191"/>
    </row>
    <row r="7141">
      <c r="A7141" s="78"/>
      <c r="B7141" s="78"/>
      <c r="C7141" s="78"/>
      <c r="D7141" s="78"/>
      <c r="E7141" s="78"/>
      <c r="F7141" s="78"/>
      <c r="H7141" s="78"/>
      <c r="L7141" s="78"/>
      <c r="P7141" s="25"/>
      <c r="AB7141" s="191"/>
    </row>
    <row r="7142">
      <c r="A7142" s="78"/>
      <c r="B7142" s="78"/>
      <c r="C7142" s="78"/>
      <c r="D7142" s="78"/>
      <c r="E7142" s="78"/>
      <c r="F7142" s="78"/>
      <c r="H7142" s="78"/>
      <c r="L7142" s="78"/>
      <c r="P7142" s="25"/>
      <c r="AB7142" s="191"/>
    </row>
    <row r="7143">
      <c r="A7143" s="78"/>
      <c r="B7143" s="78"/>
      <c r="C7143" s="78"/>
      <c r="D7143" s="78"/>
      <c r="E7143" s="78"/>
      <c r="F7143" s="78"/>
      <c r="H7143" s="78"/>
      <c r="L7143" s="78"/>
      <c r="P7143" s="25"/>
      <c r="AB7143" s="191"/>
    </row>
    <row r="7144">
      <c r="A7144" s="78"/>
      <c r="B7144" s="78"/>
      <c r="C7144" s="78"/>
      <c r="D7144" s="78"/>
      <c r="E7144" s="78"/>
      <c r="F7144" s="78"/>
      <c r="H7144" s="78"/>
      <c r="L7144" s="78"/>
      <c r="P7144" s="25"/>
      <c r="AB7144" s="191"/>
    </row>
    <row r="7145">
      <c r="A7145" s="78"/>
      <c r="B7145" s="78"/>
      <c r="C7145" s="78"/>
      <c r="D7145" s="78"/>
      <c r="E7145" s="78"/>
      <c r="F7145" s="78"/>
      <c r="H7145" s="78"/>
      <c r="I7145" s="78"/>
      <c r="K7145" s="78"/>
      <c r="P7145" s="25"/>
      <c r="AB7145" s="191"/>
    </row>
    <row r="7146">
      <c r="A7146" s="78"/>
      <c r="B7146" s="78"/>
      <c r="C7146" s="78"/>
      <c r="D7146" s="78"/>
      <c r="E7146" s="78"/>
      <c r="F7146" s="78"/>
      <c r="H7146" s="78"/>
      <c r="L7146" s="78"/>
      <c r="P7146" s="25"/>
      <c r="AB7146" s="191"/>
    </row>
    <row r="7147">
      <c r="A7147" s="78"/>
      <c r="B7147" s="78"/>
      <c r="C7147" s="78"/>
      <c r="D7147" s="78"/>
      <c r="E7147" s="78"/>
      <c r="F7147" s="78"/>
      <c r="H7147" s="78"/>
      <c r="L7147" s="78"/>
      <c r="P7147" s="25"/>
      <c r="AB7147" s="191"/>
    </row>
    <row r="7148">
      <c r="A7148" s="78"/>
      <c r="B7148" s="78"/>
      <c r="C7148" s="78"/>
      <c r="D7148" s="78"/>
      <c r="E7148" s="78"/>
      <c r="F7148" s="78"/>
      <c r="H7148" s="78"/>
      <c r="L7148" s="78"/>
      <c r="P7148" s="25"/>
      <c r="AB7148" s="191"/>
    </row>
    <row r="7149">
      <c r="A7149" s="78"/>
      <c r="B7149" s="78"/>
      <c r="C7149" s="78"/>
      <c r="D7149" s="78"/>
      <c r="E7149" s="78"/>
      <c r="F7149" s="78"/>
      <c r="H7149" s="78"/>
      <c r="L7149" s="78"/>
      <c r="P7149" s="25"/>
      <c r="AB7149" s="191"/>
    </row>
    <row r="7150">
      <c r="A7150" s="78"/>
      <c r="B7150" s="78"/>
      <c r="C7150" s="78"/>
      <c r="D7150" s="78"/>
      <c r="E7150" s="78"/>
      <c r="F7150" s="78"/>
      <c r="H7150" s="78"/>
      <c r="L7150" s="78"/>
      <c r="P7150" s="25"/>
      <c r="AB7150" s="191"/>
    </row>
    <row r="7151">
      <c r="A7151" s="78"/>
      <c r="B7151" s="78"/>
      <c r="C7151" s="78"/>
      <c r="D7151" s="78"/>
      <c r="E7151" s="78"/>
      <c r="F7151" s="78"/>
      <c r="H7151" s="78"/>
      <c r="L7151" s="78"/>
      <c r="P7151" s="25"/>
      <c r="AB7151" s="191"/>
    </row>
    <row r="7152">
      <c r="A7152" s="78"/>
      <c r="B7152" s="78"/>
      <c r="C7152" s="78"/>
      <c r="D7152" s="78"/>
      <c r="E7152" s="78"/>
      <c r="F7152" s="78"/>
      <c r="H7152" s="78"/>
      <c r="L7152" s="78"/>
      <c r="P7152" s="25"/>
      <c r="AB7152" s="191"/>
    </row>
    <row r="7153">
      <c r="A7153" s="78"/>
      <c r="B7153" s="78"/>
      <c r="C7153" s="78"/>
      <c r="D7153" s="78"/>
      <c r="E7153" s="78"/>
      <c r="F7153" s="78"/>
      <c r="H7153" s="78"/>
      <c r="L7153" s="78"/>
      <c r="P7153" s="25"/>
      <c r="AB7153" s="191"/>
    </row>
    <row r="7154">
      <c r="A7154" s="78"/>
      <c r="B7154" s="78"/>
      <c r="C7154" s="78"/>
      <c r="D7154" s="78"/>
      <c r="E7154" s="78"/>
      <c r="F7154" s="78"/>
      <c r="H7154" s="78"/>
      <c r="L7154" s="78"/>
      <c r="P7154" s="25"/>
      <c r="AB7154" s="191"/>
    </row>
    <row r="7155">
      <c r="A7155" s="78"/>
      <c r="B7155" s="78"/>
      <c r="C7155" s="78"/>
      <c r="D7155" s="78"/>
      <c r="E7155" s="78"/>
      <c r="F7155" s="78"/>
      <c r="H7155" s="78"/>
      <c r="L7155" s="78"/>
      <c r="P7155" s="25"/>
      <c r="AB7155" s="191"/>
    </row>
    <row r="7156">
      <c r="A7156" s="78"/>
      <c r="B7156" s="78"/>
      <c r="C7156" s="78"/>
      <c r="D7156" s="78"/>
      <c r="E7156" s="78"/>
      <c r="F7156" s="78"/>
      <c r="H7156" s="78"/>
      <c r="L7156" s="78"/>
      <c r="P7156" s="25"/>
      <c r="AB7156" s="191"/>
    </row>
    <row r="7157">
      <c r="A7157" s="78"/>
      <c r="B7157" s="78"/>
      <c r="C7157" s="78"/>
      <c r="D7157" s="78"/>
      <c r="E7157" s="78"/>
      <c r="F7157" s="78"/>
      <c r="H7157" s="78"/>
      <c r="L7157" s="78"/>
      <c r="P7157" s="25"/>
      <c r="AB7157" s="191"/>
    </row>
    <row r="7158">
      <c r="A7158" s="78"/>
      <c r="B7158" s="78"/>
      <c r="C7158" s="78"/>
      <c r="D7158" s="78"/>
      <c r="E7158" s="78"/>
      <c r="F7158" s="78"/>
      <c r="H7158" s="78"/>
      <c r="L7158" s="78"/>
      <c r="P7158" s="25"/>
      <c r="AB7158" s="191"/>
    </row>
    <row r="7159">
      <c r="A7159" s="78"/>
      <c r="B7159" s="78"/>
      <c r="C7159" s="78"/>
      <c r="D7159" s="78"/>
      <c r="E7159" s="78"/>
      <c r="F7159" s="78"/>
      <c r="H7159" s="78"/>
      <c r="L7159" s="78"/>
      <c r="P7159" s="25"/>
      <c r="AB7159" s="191"/>
    </row>
    <row r="7160">
      <c r="A7160" s="78"/>
      <c r="B7160" s="78"/>
      <c r="C7160" s="78"/>
      <c r="D7160" s="78"/>
      <c r="E7160" s="78"/>
      <c r="F7160" s="78"/>
      <c r="P7160" s="25"/>
      <c r="AB7160" s="191"/>
    </row>
    <row r="7161">
      <c r="A7161" s="78"/>
      <c r="B7161" s="78"/>
      <c r="C7161" s="78"/>
      <c r="D7161" s="78"/>
      <c r="E7161" s="78"/>
      <c r="F7161" s="78"/>
      <c r="H7161" s="78"/>
      <c r="I7161" s="78"/>
      <c r="P7161" s="25"/>
      <c r="AB7161" s="191"/>
    </row>
    <row r="7162">
      <c r="A7162" s="78"/>
      <c r="B7162" s="78"/>
      <c r="C7162" s="78"/>
      <c r="D7162" s="78"/>
      <c r="E7162" s="78"/>
      <c r="F7162" s="78"/>
      <c r="P7162" s="25"/>
      <c r="AB7162" s="191"/>
    </row>
    <row r="7163">
      <c r="A7163" s="78"/>
      <c r="B7163" s="78"/>
      <c r="C7163" s="78"/>
      <c r="D7163" s="78"/>
      <c r="E7163" s="78"/>
      <c r="F7163" s="78"/>
      <c r="P7163" s="25"/>
      <c r="AB7163" s="191"/>
    </row>
    <row r="7164">
      <c r="A7164" s="78"/>
      <c r="B7164" s="78"/>
      <c r="C7164" s="78"/>
      <c r="D7164" s="78"/>
      <c r="E7164" s="78"/>
      <c r="F7164" s="78"/>
      <c r="P7164" s="25"/>
      <c r="AB7164" s="191"/>
    </row>
    <row r="7165">
      <c r="A7165" s="78"/>
      <c r="B7165" s="78"/>
      <c r="C7165" s="78"/>
      <c r="D7165" s="78"/>
      <c r="E7165" s="78"/>
      <c r="F7165" s="78"/>
      <c r="P7165" s="25"/>
      <c r="AB7165" s="191"/>
    </row>
    <row r="7166">
      <c r="A7166" s="78"/>
      <c r="B7166" s="78"/>
      <c r="C7166" s="78"/>
      <c r="D7166" s="78"/>
      <c r="E7166" s="78"/>
      <c r="F7166" s="78"/>
      <c r="P7166" s="25"/>
      <c r="AB7166" s="191"/>
    </row>
    <row r="7167">
      <c r="A7167" s="78"/>
      <c r="B7167" s="78"/>
      <c r="C7167" s="78"/>
      <c r="D7167" s="78"/>
      <c r="E7167" s="78"/>
      <c r="F7167" s="78"/>
      <c r="P7167" s="25"/>
      <c r="AB7167" s="191"/>
    </row>
    <row r="7168">
      <c r="A7168" s="78"/>
      <c r="B7168" s="78"/>
      <c r="C7168" s="78"/>
      <c r="D7168" s="78"/>
      <c r="E7168" s="78"/>
      <c r="F7168" s="78"/>
      <c r="P7168" s="25"/>
      <c r="AB7168" s="191"/>
    </row>
    <row r="7169">
      <c r="A7169" s="78"/>
      <c r="B7169" s="78"/>
      <c r="C7169" s="78"/>
      <c r="D7169" s="78"/>
      <c r="E7169" s="78"/>
      <c r="F7169" s="78"/>
      <c r="P7169" s="25"/>
      <c r="AB7169" s="191"/>
    </row>
    <row r="7170">
      <c r="A7170" s="78"/>
      <c r="B7170" s="78"/>
      <c r="C7170" s="78"/>
      <c r="D7170" s="78"/>
      <c r="E7170" s="78"/>
      <c r="F7170" s="78"/>
      <c r="P7170" s="25"/>
      <c r="AB7170" s="191"/>
    </row>
    <row r="7171">
      <c r="A7171" s="78"/>
      <c r="B7171" s="78"/>
      <c r="C7171" s="78"/>
      <c r="D7171" s="78"/>
      <c r="E7171" s="78"/>
      <c r="F7171" s="78"/>
      <c r="P7171" s="25"/>
      <c r="AB7171" s="191"/>
    </row>
    <row r="7172">
      <c r="A7172" s="78"/>
      <c r="B7172" s="78"/>
      <c r="C7172" s="78"/>
      <c r="D7172" s="78"/>
      <c r="E7172" s="78"/>
      <c r="F7172" s="78"/>
      <c r="P7172" s="25"/>
      <c r="AB7172" s="191"/>
    </row>
    <row r="7173">
      <c r="A7173" s="78"/>
      <c r="B7173" s="78"/>
      <c r="C7173" s="78"/>
      <c r="D7173" s="78"/>
      <c r="E7173" s="78"/>
      <c r="F7173" s="78"/>
      <c r="P7173" s="25"/>
      <c r="AB7173" s="191"/>
    </row>
    <row r="7174">
      <c r="A7174" s="78"/>
      <c r="B7174" s="78"/>
      <c r="C7174" s="78"/>
      <c r="D7174" s="78"/>
      <c r="E7174" s="78"/>
      <c r="F7174" s="78"/>
      <c r="P7174" s="25"/>
      <c r="AB7174" s="191"/>
    </row>
    <row r="7175">
      <c r="A7175" s="78"/>
      <c r="B7175" s="78"/>
      <c r="C7175" s="78"/>
      <c r="D7175" s="78"/>
      <c r="E7175" s="78"/>
      <c r="F7175" s="78"/>
      <c r="P7175" s="25"/>
      <c r="AB7175" s="191"/>
    </row>
    <row r="7176">
      <c r="A7176" s="78"/>
      <c r="B7176" s="78"/>
      <c r="C7176" s="78"/>
      <c r="D7176" s="78"/>
      <c r="E7176" s="78"/>
      <c r="F7176" s="78"/>
      <c r="P7176" s="25"/>
      <c r="AB7176" s="191"/>
    </row>
    <row r="7177">
      <c r="A7177" s="78"/>
      <c r="B7177" s="78"/>
      <c r="C7177" s="78"/>
      <c r="D7177" s="78"/>
      <c r="E7177" s="78"/>
      <c r="F7177" s="78"/>
      <c r="P7177" s="25"/>
      <c r="AB7177" s="191"/>
    </row>
    <row r="7178">
      <c r="A7178" s="78"/>
      <c r="B7178" s="78"/>
      <c r="C7178" s="78"/>
      <c r="D7178" s="78"/>
      <c r="E7178" s="78"/>
      <c r="F7178" s="78"/>
      <c r="P7178" s="25"/>
      <c r="AB7178" s="191"/>
    </row>
    <row r="7179">
      <c r="A7179" s="78"/>
      <c r="B7179" s="78"/>
      <c r="C7179" s="78"/>
      <c r="D7179" s="78"/>
      <c r="E7179" s="78"/>
      <c r="F7179" s="78"/>
      <c r="P7179" s="25"/>
      <c r="AB7179" s="191"/>
    </row>
    <row r="7180">
      <c r="A7180" s="78"/>
      <c r="B7180" s="78"/>
      <c r="C7180" s="78"/>
      <c r="D7180" s="78"/>
      <c r="E7180" s="78"/>
      <c r="F7180" s="78"/>
      <c r="P7180" s="25"/>
      <c r="AB7180" s="191"/>
    </row>
    <row r="7181">
      <c r="A7181" s="78"/>
      <c r="B7181" s="78"/>
      <c r="C7181" s="78"/>
      <c r="D7181" s="78"/>
      <c r="E7181" s="78"/>
      <c r="F7181" s="78"/>
      <c r="P7181" s="25"/>
      <c r="AB7181" s="191"/>
    </row>
    <row r="7182">
      <c r="A7182" s="78"/>
      <c r="B7182" s="78"/>
      <c r="C7182" s="78"/>
      <c r="D7182" s="78"/>
      <c r="E7182" s="78"/>
      <c r="F7182" s="78"/>
      <c r="M7182" s="78"/>
      <c r="N7182" s="78"/>
      <c r="P7182" s="25"/>
      <c r="AB7182" s="191"/>
    </row>
    <row r="7183">
      <c r="A7183" s="78"/>
      <c r="B7183" s="78"/>
      <c r="C7183" s="78"/>
      <c r="D7183" s="78"/>
      <c r="E7183" s="78"/>
      <c r="F7183" s="78"/>
      <c r="P7183" s="25"/>
      <c r="AB7183" s="191"/>
    </row>
    <row r="7184">
      <c r="A7184" s="78"/>
      <c r="B7184" s="78"/>
      <c r="C7184" s="78"/>
      <c r="D7184" s="78"/>
      <c r="E7184" s="78"/>
      <c r="F7184" s="78"/>
      <c r="H7184" s="78"/>
      <c r="I7184" s="78"/>
      <c r="P7184" s="25"/>
      <c r="AB7184" s="191"/>
    </row>
    <row r="7185">
      <c r="A7185" s="78"/>
      <c r="B7185" s="78"/>
      <c r="C7185" s="78"/>
      <c r="D7185" s="78"/>
      <c r="E7185" s="78"/>
      <c r="F7185" s="78"/>
      <c r="H7185" s="78"/>
      <c r="I7185" s="78"/>
      <c r="P7185" s="25"/>
      <c r="AB7185" s="191"/>
    </row>
    <row r="7186">
      <c r="A7186" s="78"/>
      <c r="B7186" s="78"/>
      <c r="C7186" s="78"/>
      <c r="D7186" s="78"/>
      <c r="E7186" s="78"/>
      <c r="F7186" s="78"/>
      <c r="H7186" s="78"/>
      <c r="I7186" s="78"/>
      <c r="P7186" s="25"/>
      <c r="AB7186" s="191"/>
    </row>
    <row r="7187">
      <c r="A7187" s="78"/>
      <c r="B7187" s="78"/>
      <c r="C7187" s="78"/>
      <c r="D7187" s="78"/>
      <c r="E7187" s="78"/>
      <c r="F7187" s="78"/>
      <c r="H7187" s="78"/>
      <c r="I7187" s="78"/>
      <c r="P7187" s="25"/>
      <c r="AB7187" s="191"/>
    </row>
    <row r="7188">
      <c r="A7188" s="78"/>
      <c r="B7188" s="78"/>
      <c r="C7188" s="78"/>
      <c r="D7188" s="78"/>
      <c r="E7188" s="78"/>
      <c r="F7188" s="78"/>
      <c r="H7188" s="78"/>
      <c r="I7188" s="78"/>
      <c r="P7188" s="25"/>
      <c r="AB7188" s="191"/>
    </row>
    <row r="7189">
      <c r="A7189" s="78"/>
      <c r="B7189" s="78"/>
      <c r="C7189" s="78"/>
      <c r="D7189" s="78"/>
      <c r="E7189" s="78"/>
      <c r="F7189" s="78"/>
      <c r="H7189" s="78"/>
      <c r="I7189" s="78"/>
      <c r="P7189" s="25"/>
      <c r="AB7189" s="191"/>
    </row>
    <row r="7190">
      <c r="A7190" s="78"/>
      <c r="B7190" s="78"/>
      <c r="C7190" s="78"/>
      <c r="D7190" s="78"/>
      <c r="E7190" s="78"/>
      <c r="F7190" s="78"/>
      <c r="H7190" s="78"/>
      <c r="I7190" s="78"/>
      <c r="P7190" s="25"/>
      <c r="AB7190" s="191"/>
    </row>
    <row r="7191">
      <c r="A7191" s="78"/>
      <c r="B7191" s="78"/>
      <c r="C7191" s="78"/>
      <c r="D7191" s="78"/>
      <c r="E7191" s="78"/>
      <c r="F7191" s="78"/>
      <c r="H7191" s="78"/>
      <c r="I7191" s="78"/>
      <c r="P7191" s="25"/>
      <c r="AB7191" s="191"/>
    </row>
    <row r="7192">
      <c r="A7192" s="78"/>
      <c r="B7192" s="78"/>
      <c r="C7192" s="78"/>
      <c r="D7192" s="78"/>
      <c r="E7192" s="78"/>
      <c r="F7192" s="78"/>
      <c r="H7192" s="78"/>
      <c r="I7192" s="78"/>
      <c r="P7192" s="25"/>
      <c r="AB7192" s="191"/>
    </row>
    <row r="7193">
      <c r="A7193" s="78"/>
      <c r="B7193" s="78"/>
      <c r="C7193" s="78"/>
      <c r="D7193" s="78"/>
      <c r="E7193" s="78"/>
      <c r="F7193" s="78"/>
      <c r="H7193" s="78"/>
      <c r="I7193" s="78"/>
      <c r="P7193" s="25"/>
      <c r="AB7193" s="191"/>
    </row>
    <row r="7194">
      <c r="A7194" s="78"/>
      <c r="B7194" s="78"/>
      <c r="C7194" s="78"/>
      <c r="D7194" s="78"/>
      <c r="E7194" s="78"/>
      <c r="F7194" s="78"/>
      <c r="H7194" s="78"/>
      <c r="I7194" s="78"/>
      <c r="P7194" s="25"/>
      <c r="AB7194" s="191"/>
    </row>
    <row r="7195">
      <c r="A7195" s="78"/>
      <c r="B7195" s="78"/>
      <c r="C7195" s="78"/>
      <c r="D7195" s="78"/>
      <c r="E7195" s="78"/>
      <c r="F7195" s="78"/>
      <c r="H7195" s="78"/>
      <c r="I7195" s="78"/>
      <c r="P7195" s="25"/>
      <c r="AB7195" s="191"/>
    </row>
    <row r="7196">
      <c r="A7196" s="78"/>
      <c r="B7196" s="78"/>
      <c r="C7196" s="78"/>
      <c r="D7196" s="78"/>
      <c r="E7196" s="78"/>
      <c r="F7196" s="78"/>
      <c r="H7196" s="78"/>
      <c r="I7196" s="78"/>
      <c r="P7196" s="25"/>
      <c r="AB7196" s="191"/>
    </row>
    <row r="7197">
      <c r="A7197" s="78"/>
      <c r="B7197" s="78"/>
      <c r="C7197" s="78"/>
      <c r="D7197" s="78"/>
      <c r="E7197" s="78"/>
      <c r="F7197" s="78"/>
      <c r="H7197" s="78"/>
      <c r="I7197" s="78"/>
      <c r="P7197" s="25"/>
      <c r="AB7197" s="191"/>
    </row>
    <row r="7198">
      <c r="A7198" s="78"/>
      <c r="B7198" s="78"/>
      <c r="C7198" s="78"/>
      <c r="D7198" s="78"/>
      <c r="E7198" s="78"/>
      <c r="F7198" s="78"/>
      <c r="H7198" s="78"/>
      <c r="I7198" s="78"/>
      <c r="P7198" s="25"/>
      <c r="AB7198" s="191"/>
    </row>
    <row r="7199">
      <c r="A7199" s="78"/>
      <c r="B7199" s="78"/>
      <c r="C7199" s="78"/>
      <c r="D7199" s="78"/>
      <c r="E7199" s="78"/>
      <c r="F7199" s="78"/>
      <c r="P7199" s="25"/>
      <c r="AB7199" s="191"/>
    </row>
    <row r="7200">
      <c r="A7200" s="78"/>
      <c r="B7200" s="78"/>
      <c r="C7200" s="78"/>
      <c r="D7200" s="78"/>
      <c r="E7200" s="78"/>
      <c r="F7200" s="78"/>
      <c r="H7200" s="78"/>
      <c r="I7200" s="78"/>
      <c r="P7200" s="25"/>
      <c r="AB7200" s="191"/>
    </row>
    <row r="7201">
      <c r="A7201" s="78"/>
      <c r="B7201" s="78"/>
      <c r="C7201" s="78"/>
      <c r="D7201" s="78"/>
      <c r="E7201" s="78"/>
      <c r="F7201" s="78"/>
      <c r="P7201" s="25"/>
      <c r="AB7201" s="191"/>
    </row>
    <row r="7202">
      <c r="A7202" s="78"/>
      <c r="B7202" s="78"/>
      <c r="C7202" s="78"/>
      <c r="D7202" s="78"/>
      <c r="E7202" s="78"/>
      <c r="F7202" s="78"/>
      <c r="P7202" s="25"/>
      <c r="AB7202" s="191"/>
    </row>
    <row r="7203">
      <c r="A7203" s="78"/>
      <c r="B7203" s="78"/>
      <c r="C7203" s="78"/>
      <c r="D7203" s="78"/>
      <c r="E7203" s="78"/>
      <c r="F7203" s="78"/>
      <c r="P7203" s="25"/>
      <c r="AB7203" s="191"/>
    </row>
    <row r="7204">
      <c r="A7204" s="78"/>
      <c r="B7204" s="78"/>
      <c r="C7204" s="78"/>
      <c r="D7204" s="78"/>
      <c r="E7204" s="78"/>
      <c r="F7204" s="78"/>
      <c r="P7204" s="25"/>
      <c r="AB7204" s="191"/>
    </row>
    <row r="7205">
      <c r="A7205" s="78"/>
      <c r="B7205" s="78"/>
      <c r="C7205" s="78"/>
      <c r="D7205" s="78"/>
      <c r="E7205" s="78"/>
      <c r="F7205" s="78"/>
      <c r="H7205" s="78"/>
      <c r="I7205" s="78"/>
      <c r="K7205" s="78"/>
      <c r="P7205" s="25"/>
      <c r="AB7205" s="191"/>
    </row>
    <row r="7206">
      <c r="A7206" s="78"/>
      <c r="B7206" s="78"/>
      <c r="C7206" s="78"/>
      <c r="D7206" s="78"/>
      <c r="E7206" s="78"/>
      <c r="F7206" s="78"/>
      <c r="H7206" s="78"/>
      <c r="I7206" s="78"/>
      <c r="P7206" s="25"/>
      <c r="AB7206" s="191"/>
    </row>
    <row r="7207">
      <c r="A7207" s="78"/>
      <c r="B7207" s="78"/>
      <c r="C7207" s="78"/>
      <c r="D7207" s="78"/>
      <c r="E7207" s="78"/>
      <c r="F7207" s="78"/>
      <c r="P7207" s="25"/>
      <c r="AB7207" s="191"/>
    </row>
    <row r="7208">
      <c r="A7208" s="78"/>
      <c r="B7208" s="78"/>
      <c r="C7208" s="78"/>
      <c r="D7208" s="78"/>
      <c r="E7208" s="78"/>
      <c r="F7208" s="78"/>
      <c r="P7208" s="25"/>
      <c r="AB7208" s="191"/>
    </row>
    <row r="7209">
      <c r="A7209" s="78"/>
      <c r="B7209" s="78"/>
      <c r="C7209" s="78"/>
      <c r="D7209" s="78"/>
      <c r="E7209" s="78"/>
      <c r="F7209" s="78"/>
      <c r="P7209" s="25"/>
      <c r="AB7209" s="191"/>
    </row>
    <row r="7210">
      <c r="A7210" s="78"/>
      <c r="B7210" s="78"/>
      <c r="C7210" s="78"/>
      <c r="D7210" s="78"/>
      <c r="E7210" s="78"/>
      <c r="F7210" s="78"/>
      <c r="P7210" s="25"/>
      <c r="AB7210" s="191"/>
    </row>
    <row r="7211">
      <c r="A7211" s="78"/>
      <c r="B7211" s="78"/>
      <c r="C7211" s="78"/>
      <c r="D7211" s="78"/>
      <c r="E7211" s="78"/>
      <c r="F7211" s="78"/>
      <c r="H7211" s="78"/>
      <c r="I7211" s="78"/>
      <c r="K7211" s="78"/>
      <c r="P7211" s="25"/>
      <c r="AB7211" s="191"/>
    </row>
    <row r="7212">
      <c r="A7212" s="78"/>
      <c r="B7212" s="78"/>
      <c r="C7212" s="78"/>
      <c r="D7212" s="78"/>
      <c r="E7212" s="78"/>
      <c r="F7212" s="78"/>
      <c r="H7212" s="78"/>
      <c r="I7212" s="78"/>
      <c r="K7212" s="78"/>
      <c r="P7212" s="25"/>
      <c r="AB7212" s="191"/>
    </row>
    <row r="7213">
      <c r="A7213" s="78"/>
      <c r="B7213" s="78"/>
      <c r="C7213" s="78"/>
      <c r="D7213" s="78"/>
      <c r="E7213" s="78"/>
      <c r="F7213" s="78"/>
      <c r="P7213" s="25"/>
      <c r="AB7213" s="191"/>
    </row>
    <row r="7214">
      <c r="A7214" s="78"/>
      <c r="B7214" s="78"/>
      <c r="C7214" s="78"/>
      <c r="D7214" s="78"/>
      <c r="E7214" s="78"/>
      <c r="F7214" s="78"/>
      <c r="P7214" s="25"/>
      <c r="AB7214" s="191"/>
    </row>
    <row r="7215">
      <c r="A7215" s="78"/>
      <c r="B7215" s="78"/>
      <c r="C7215" s="78"/>
      <c r="D7215" s="78"/>
      <c r="E7215" s="78"/>
      <c r="F7215" s="78"/>
      <c r="H7215" s="78"/>
      <c r="I7215" s="78"/>
      <c r="K7215" s="78"/>
      <c r="P7215" s="25"/>
      <c r="AB7215" s="191"/>
    </row>
    <row r="7216">
      <c r="A7216" s="78"/>
      <c r="B7216" s="78"/>
      <c r="C7216" s="78"/>
      <c r="D7216" s="78"/>
      <c r="E7216" s="78"/>
      <c r="F7216" s="78"/>
      <c r="P7216" s="25"/>
      <c r="AB7216" s="191"/>
    </row>
    <row r="7217">
      <c r="A7217" s="78"/>
      <c r="B7217" s="78"/>
      <c r="C7217" s="78"/>
      <c r="D7217" s="78"/>
      <c r="E7217" s="78"/>
      <c r="F7217" s="78"/>
      <c r="H7217" s="78"/>
      <c r="I7217" s="78"/>
      <c r="K7217" s="78"/>
      <c r="P7217" s="25"/>
      <c r="AB7217" s="191"/>
    </row>
    <row r="7218">
      <c r="A7218" s="78"/>
      <c r="B7218" s="78"/>
      <c r="C7218" s="78"/>
      <c r="D7218" s="78"/>
      <c r="E7218" s="78"/>
      <c r="F7218" s="78"/>
      <c r="H7218" s="78"/>
      <c r="I7218" s="78"/>
      <c r="K7218" s="78"/>
      <c r="P7218" s="25"/>
      <c r="AB7218" s="191"/>
    </row>
    <row r="7219">
      <c r="A7219" s="78"/>
      <c r="B7219" s="78"/>
      <c r="C7219" s="78"/>
      <c r="D7219" s="78"/>
      <c r="E7219" s="78"/>
      <c r="F7219" s="78"/>
      <c r="P7219" s="25"/>
      <c r="AB7219" s="191"/>
    </row>
    <row r="7220">
      <c r="A7220" s="78"/>
      <c r="B7220" s="78"/>
      <c r="C7220" s="78"/>
      <c r="D7220" s="78"/>
      <c r="E7220" s="78"/>
      <c r="F7220" s="78"/>
      <c r="P7220" s="25"/>
      <c r="AB7220" s="191"/>
    </row>
    <row r="7221">
      <c r="A7221" s="78"/>
      <c r="B7221" s="78"/>
      <c r="C7221" s="78"/>
      <c r="D7221" s="78"/>
      <c r="E7221" s="78"/>
      <c r="F7221" s="78"/>
      <c r="P7221" s="25"/>
      <c r="AB7221" s="191"/>
    </row>
    <row r="7222">
      <c r="A7222" s="78"/>
      <c r="B7222" s="78"/>
      <c r="C7222" s="78"/>
      <c r="D7222" s="78"/>
      <c r="E7222" s="78"/>
      <c r="F7222" s="78"/>
      <c r="P7222" s="25"/>
      <c r="AB7222" s="191"/>
    </row>
    <row r="7223">
      <c r="A7223" s="78"/>
      <c r="B7223" s="78"/>
      <c r="C7223" s="78"/>
      <c r="D7223" s="78"/>
      <c r="E7223" s="78"/>
      <c r="F7223" s="78"/>
      <c r="P7223" s="25"/>
      <c r="AB7223" s="191"/>
    </row>
    <row r="7224">
      <c r="A7224" s="78"/>
      <c r="B7224" s="78"/>
      <c r="C7224" s="78"/>
      <c r="D7224" s="78"/>
      <c r="E7224" s="78"/>
      <c r="F7224" s="78"/>
      <c r="H7224" s="78"/>
      <c r="I7224" s="78"/>
      <c r="P7224" s="25"/>
      <c r="AB7224" s="191"/>
    </row>
    <row r="7225">
      <c r="A7225" s="78"/>
      <c r="B7225" s="78"/>
      <c r="C7225" s="78"/>
      <c r="D7225" s="78"/>
      <c r="E7225" s="78"/>
      <c r="F7225" s="78"/>
      <c r="P7225" s="25"/>
      <c r="AB7225" s="191"/>
    </row>
    <row r="7226">
      <c r="A7226" s="78"/>
      <c r="B7226" s="78"/>
      <c r="C7226" s="78"/>
      <c r="D7226" s="78"/>
      <c r="E7226" s="78"/>
      <c r="F7226" s="78"/>
      <c r="P7226" s="25"/>
      <c r="AB7226" s="191"/>
    </row>
    <row r="7227">
      <c r="A7227" s="78"/>
      <c r="B7227" s="78"/>
      <c r="C7227" s="78"/>
      <c r="D7227" s="78"/>
      <c r="E7227" s="78"/>
      <c r="F7227" s="78"/>
      <c r="H7227" s="78"/>
      <c r="I7227" s="78"/>
      <c r="K7227" s="78"/>
      <c r="P7227" s="25"/>
      <c r="AB7227" s="191"/>
    </row>
    <row r="7228">
      <c r="A7228" s="78"/>
      <c r="B7228" s="78"/>
      <c r="C7228" s="78"/>
      <c r="D7228" s="78"/>
      <c r="E7228" s="78"/>
      <c r="F7228" s="78"/>
      <c r="P7228" s="25"/>
      <c r="AB7228" s="191"/>
    </row>
    <row r="7229">
      <c r="A7229" s="78"/>
      <c r="B7229" s="78"/>
      <c r="C7229" s="78"/>
      <c r="D7229" s="78"/>
      <c r="E7229" s="78"/>
      <c r="F7229" s="78"/>
      <c r="H7229" s="78"/>
      <c r="I7229" s="78"/>
      <c r="K7229" s="78"/>
      <c r="P7229" s="25"/>
      <c r="AB7229" s="191"/>
    </row>
    <row r="7230">
      <c r="A7230" s="78"/>
      <c r="B7230" s="78"/>
      <c r="C7230" s="78"/>
      <c r="D7230" s="78"/>
      <c r="E7230" s="78"/>
      <c r="F7230" s="78"/>
      <c r="P7230" s="25"/>
      <c r="AB7230" s="191"/>
    </row>
    <row r="7231">
      <c r="A7231" s="78"/>
      <c r="B7231" s="78"/>
      <c r="C7231" s="78"/>
      <c r="D7231" s="78"/>
      <c r="E7231" s="78"/>
      <c r="F7231" s="78"/>
      <c r="P7231" s="25"/>
      <c r="AB7231" s="191"/>
    </row>
    <row r="7232">
      <c r="A7232" s="78"/>
      <c r="B7232" s="78"/>
      <c r="C7232" s="78"/>
      <c r="D7232" s="78"/>
      <c r="E7232" s="78"/>
      <c r="F7232" s="78"/>
      <c r="P7232" s="25"/>
      <c r="AB7232" s="191"/>
    </row>
    <row r="7233">
      <c r="A7233" s="78"/>
      <c r="B7233" s="78"/>
      <c r="C7233" s="78"/>
      <c r="D7233" s="78"/>
      <c r="E7233" s="78"/>
      <c r="F7233" s="78"/>
      <c r="P7233" s="25"/>
      <c r="AB7233" s="191"/>
    </row>
    <row r="7234">
      <c r="A7234" s="78"/>
      <c r="B7234" s="78"/>
      <c r="C7234" s="78"/>
      <c r="D7234" s="78"/>
      <c r="E7234" s="78"/>
      <c r="F7234" s="78"/>
      <c r="H7234" s="78"/>
      <c r="I7234" s="78"/>
      <c r="K7234" s="78"/>
      <c r="P7234" s="25"/>
      <c r="AB7234" s="191"/>
    </row>
    <row r="7235">
      <c r="A7235" s="78"/>
      <c r="B7235" s="78"/>
      <c r="C7235" s="78"/>
      <c r="D7235" s="78"/>
      <c r="E7235" s="78"/>
      <c r="F7235" s="78"/>
      <c r="H7235" s="78"/>
      <c r="I7235" s="78"/>
      <c r="K7235" s="78"/>
      <c r="P7235" s="25"/>
      <c r="AB7235" s="191"/>
    </row>
    <row r="7236">
      <c r="A7236" s="78"/>
      <c r="B7236" s="78"/>
      <c r="C7236" s="78"/>
      <c r="D7236" s="78"/>
      <c r="E7236" s="78"/>
      <c r="F7236" s="78"/>
      <c r="P7236" s="25"/>
      <c r="AB7236" s="191"/>
    </row>
    <row r="7237">
      <c r="A7237" s="78"/>
      <c r="B7237" s="78"/>
      <c r="C7237" s="78"/>
      <c r="D7237" s="78"/>
      <c r="E7237" s="78"/>
      <c r="F7237" s="78"/>
      <c r="P7237" s="25"/>
      <c r="AB7237" s="191"/>
    </row>
    <row r="7238">
      <c r="A7238" s="78"/>
      <c r="B7238" s="78"/>
      <c r="C7238" s="78"/>
      <c r="D7238" s="78"/>
      <c r="E7238" s="78"/>
      <c r="F7238" s="78"/>
      <c r="P7238" s="25"/>
      <c r="AB7238" s="191"/>
    </row>
    <row r="7239">
      <c r="A7239" s="78"/>
      <c r="B7239" s="78"/>
      <c r="C7239" s="78"/>
      <c r="D7239" s="78"/>
      <c r="E7239" s="78"/>
      <c r="F7239" s="78"/>
      <c r="P7239" s="25"/>
      <c r="AB7239" s="191"/>
    </row>
    <row r="7240">
      <c r="A7240" s="78"/>
      <c r="B7240" s="78"/>
      <c r="C7240" s="78"/>
      <c r="D7240" s="78"/>
      <c r="E7240" s="78"/>
      <c r="F7240" s="78"/>
      <c r="P7240" s="25"/>
      <c r="AB7240" s="191"/>
    </row>
    <row r="7241">
      <c r="A7241" s="78"/>
      <c r="B7241" s="78"/>
      <c r="C7241" s="78"/>
      <c r="D7241" s="78"/>
      <c r="E7241" s="78"/>
      <c r="F7241" s="78"/>
      <c r="P7241" s="25"/>
      <c r="AB7241" s="191"/>
    </row>
    <row r="7242">
      <c r="A7242" s="78"/>
      <c r="B7242" s="78"/>
      <c r="C7242" s="78"/>
      <c r="D7242" s="78"/>
      <c r="E7242" s="78"/>
      <c r="F7242" s="78"/>
      <c r="H7242" s="78"/>
      <c r="I7242" s="78"/>
      <c r="K7242" s="78"/>
      <c r="P7242" s="25"/>
      <c r="AB7242" s="191"/>
    </row>
    <row r="7243">
      <c r="A7243" s="78"/>
      <c r="B7243" s="78"/>
      <c r="C7243" s="78"/>
      <c r="D7243" s="78"/>
      <c r="E7243" s="78"/>
      <c r="F7243" s="78"/>
      <c r="P7243" s="25"/>
      <c r="AB7243" s="191"/>
    </row>
    <row r="7244">
      <c r="A7244" s="78"/>
      <c r="B7244" s="78"/>
      <c r="C7244" s="78"/>
      <c r="D7244" s="78"/>
      <c r="E7244" s="78"/>
      <c r="F7244" s="78"/>
      <c r="H7244" s="78"/>
      <c r="I7244" s="78"/>
      <c r="K7244" s="78"/>
      <c r="P7244" s="25"/>
      <c r="AB7244" s="191"/>
    </row>
    <row r="7245">
      <c r="A7245" s="78"/>
      <c r="B7245" s="78"/>
      <c r="C7245" s="78"/>
      <c r="D7245" s="78"/>
      <c r="E7245" s="78"/>
      <c r="F7245" s="78"/>
      <c r="H7245" s="78"/>
      <c r="I7245" s="78"/>
      <c r="K7245" s="78"/>
      <c r="P7245" s="25"/>
      <c r="AB7245" s="191"/>
    </row>
    <row r="7246">
      <c r="A7246" s="78"/>
      <c r="B7246" s="78"/>
      <c r="C7246" s="78"/>
      <c r="D7246" s="78"/>
      <c r="E7246" s="78"/>
      <c r="F7246" s="78"/>
      <c r="P7246" s="25"/>
      <c r="AB7246" s="191"/>
    </row>
    <row r="7247">
      <c r="A7247" s="78"/>
      <c r="B7247" s="78"/>
      <c r="C7247" s="78"/>
      <c r="D7247" s="78"/>
      <c r="E7247" s="78"/>
      <c r="F7247" s="78"/>
      <c r="P7247" s="25"/>
      <c r="AB7247" s="191"/>
    </row>
    <row r="7248">
      <c r="A7248" s="78"/>
      <c r="B7248" s="78"/>
      <c r="C7248" s="78"/>
      <c r="D7248" s="78"/>
      <c r="E7248" s="78"/>
      <c r="F7248" s="78"/>
      <c r="P7248" s="25"/>
      <c r="AB7248" s="191"/>
    </row>
    <row r="7249">
      <c r="A7249" s="78"/>
      <c r="B7249" s="78"/>
      <c r="C7249" s="78"/>
      <c r="D7249" s="78"/>
      <c r="E7249" s="78"/>
      <c r="F7249" s="78"/>
      <c r="P7249" s="25"/>
      <c r="AB7249" s="191"/>
    </row>
    <row r="7250">
      <c r="A7250" s="78"/>
      <c r="B7250" s="78"/>
      <c r="C7250" s="78"/>
      <c r="D7250" s="78"/>
      <c r="E7250" s="78"/>
      <c r="F7250" s="78"/>
      <c r="H7250" s="78"/>
      <c r="I7250" s="78"/>
      <c r="K7250" s="78"/>
      <c r="P7250" s="25"/>
      <c r="AB7250" s="191"/>
    </row>
    <row r="7251">
      <c r="A7251" s="78"/>
      <c r="B7251" s="78"/>
      <c r="C7251" s="78"/>
      <c r="D7251" s="78"/>
      <c r="E7251" s="78"/>
      <c r="F7251" s="78"/>
      <c r="H7251" s="78"/>
      <c r="I7251" s="78"/>
      <c r="K7251" s="78"/>
      <c r="P7251" s="25"/>
      <c r="AB7251" s="191"/>
    </row>
    <row r="7252">
      <c r="A7252" s="78"/>
      <c r="B7252" s="78"/>
      <c r="C7252" s="78"/>
      <c r="D7252" s="78"/>
      <c r="E7252" s="78"/>
      <c r="F7252" s="78"/>
      <c r="P7252" s="25"/>
      <c r="AB7252" s="191"/>
    </row>
    <row r="7253">
      <c r="A7253" s="78"/>
      <c r="B7253" s="78"/>
      <c r="C7253" s="78"/>
      <c r="D7253" s="78"/>
      <c r="E7253" s="78"/>
      <c r="F7253" s="78"/>
      <c r="P7253" s="25"/>
      <c r="AB7253" s="191"/>
    </row>
    <row r="7254">
      <c r="A7254" s="78"/>
      <c r="B7254" s="78"/>
      <c r="C7254" s="78"/>
      <c r="D7254" s="78"/>
      <c r="E7254" s="78"/>
      <c r="F7254" s="78"/>
      <c r="P7254" s="25"/>
      <c r="AB7254" s="191"/>
    </row>
    <row r="7255">
      <c r="A7255" s="78"/>
      <c r="B7255" s="78"/>
      <c r="C7255" s="78"/>
      <c r="D7255" s="78"/>
      <c r="E7255" s="78"/>
      <c r="F7255" s="78"/>
      <c r="H7255" s="78"/>
      <c r="I7255" s="78"/>
      <c r="K7255" s="78"/>
      <c r="P7255" s="25"/>
      <c r="AB7255" s="191"/>
    </row>
    <row r="7256">
      <c r="A7256" s="78"/>
      <c r="B7256" s="78"/>
      <c r="C7256" s="78"/>
      <c r="D7256" s="78"/>
      <c r="E7256" s="78"/>
      <c r="F7256" s="78"/>
      <c r="P7256" s="25"/>
      <c r="AB7256" s="191"/>
    </row>
    <row r="7257">
      <c r="A7257" s="78"/>
      <c r="B7257" s="78"/>
      <c r="C7257" s="78"/>
      <c r="D7257" s="78"/>
      <c r="E7257" s="78"/>
      <c r="F7257" s="78"/>
      <c r="H7257" s="78"/>
      <c r="I7257" s="78"/>
      <c r="P7257" s="25"/>
      <c r="AB7257" s="191"/>
    </row>
    <row r="7258">
      <c r="A7258" s="78"/>
      <c r="B7258" s="78"/>
      <c r="C7258" s="78"/>
      <c r="D7258" s="78"/>
      <c r="E7258" s="78"/>
      <c r="F7258" s="78"/>
      <c r="P7258" s="25"/>
      <c r="AB7258" s="191"/>
    </row>
    <row r="7259">
      <c r="A7259" s="78"/>
      <c r="B7259" s="78"/>
      <c r="C7259" s="78"/>
      <c r="D7259" s="78"/>
      <c r="E7259" s="78"/>
      <c r="F7259" s="78"/>
      <c r="P7259" s="25"/>
      <c r="AB7259" s="191"/>
    </row>
    <row r="7260">
      <c r="A7260" s="78"/>
      <c r="B7260" s="78"/>
      <c r="C7260" s="78"/>
      <c r="D7260" s="78"/>
      <c r="E7260" s="78"/>
      <c r="F7260" s="78"/>
      <c r="P7260" s="25"/>
      <c r="AB7260" s="191"/>
    </row>
    <row r="7261">
      <c r="A7261" s="78"/>
      <c r="B7261" s="78"/>
      <c r="C7261" s="78"/>
      <c r="D7261" s="78"/>
      <c r="E7261" s="78"/>
      <c r="F7261" s="78"/>
      <c r="H7261" s="78"/>
      <c r="I7261" s="78"/>
      <c r="K7261" s="78"/>
      <c r="P7261" s="25"/>
      <c r="AB7261" s="191"/>
    </row>
    <row r="7262">
      <c r="A7262" s="78"/>
      <c r="B7262" s="78"/>
      <c r="C7262" s="78"/>
      <c r="D7262" s="78"/>
      <c r="E7262" s="78"/>
      <c r="F7262" s="78"/>
      <c r="P7262" s="25"/>
      <c r="AB7262" s="191"/>
    </row>
    <row r="7263">
      <c r="A7263" s="78"/>
      <c r="B7263" s="78"/>
      <c r="C7263" s="78"/>
      <c r="D7263" s="78"/>
      <c r="E7263" s="78"/>
      <c r="F7263" s="78"/>
      <c r="H7263" s="78"/>
      <c r="I7263" s="78"/>
      <c r="K7263" s="78"/>
      <c r="P7263" s="25"/>
      <c r="AB7263" s="191"/>
    </row>
    <row r="7264">
      <c r="A7264" s="78"/>
      <c r="B7264" s="78"/>
      <c r="C7264" s="78"/>
      <c r="D7264" s="78"/>
      <c r="E7264" s="78"/>
      <c r="F7264" s="78"/>
      <c r="P7264" s="25"/>
      <c r="AB7264" s="191"/>
    </row>
    <row r="7265">
      <c r="A7265" s="78"/>
      <c r="B7265" s="78"/>
      <c r="C7265" s="78"/>
      <c r="D7265" s="78"/>
      <c r="E7265" s="78"/>
      <c r="F7265" s="78"/>
      <c r="P7265" s="25"/>
      <c r="AB7265" s="191"/>
    </row>
    <row r="7266">
      <c r="A7266" s="78"/>
      <c r="B7266" s="78"/>
      <c r="C7266" s="78"/>
      <c r="D7266" s="78"/>
      <c r="E7266" s="78"/>
      <c r="F7266" s="78"/>
      <c r="H7266" s="78"/>
      <c r="I7266" s="78"/>
      <c r="K7266" s="78"/>
      <c r="P7266" s="25"/>
      <c r="AB7266" s="191"/>
    </row>
    <row r="7267">
      <c r="A7267" s="78"/>
      <c r="B7267" s="78"/>
      <c r="C7267" s="78"/>
      <c r="D7267" s="78"/>
      <c r="E7267" s="78"/>
      <c r="F7267" s="78"/>
      <c r="P7267" s="25"/>
      <c r="AB7267" s="191"/>
    </row>
    <row r="7268">
      <c r="A7268" s="78"/>
      <c r="B7268" s="78"/>
      <c r="C7268" s="78"/>
      <c r="D7268" s="78"/>
      <c r="E7268" s="78"/>
      <c r="F7268" s="78"/>
      <c r="P7268" s="25"/>
      <c r="AB7268" s="191"/>
    </row>
    <row r="7269">
      <c r="A7269" s="78"/>
      <c r="B7269" s="78"/>
      <c r="C7269" s="78"/>
      <c r="D7269" s="78"/>
      <c r="E7269" s="78"/>
      <c r="F7269" s="78"/>
      <c r="H7269" s="78"/>
      <c r="I7269" s="78"/>
      <c r="K7269" s="78"/>
      <c r="P7269" s="25"/>
      <c r="AB7269" s="191"/>
    </row>
    <row r="7270">
      <c r="A7270" s="78"/>
      <c r="B7270" s="78"/>
      <c r="C7270" s="78"/>
      <c r="D7270" s="78"/>
      <c r="E7270" s="78"/>
      <c r="F7270" s="78"/>
      <c r="P7270" s="25"/>
      <c r="AB7270" s="191"/>
    </row>
    <row r="7271">
      <c r="A7271" s="78"/>
      <c r="B7271" s="78"/>
      <c r="C7271" s="78"/>
      <c r="D7271" s="78"/>
      <c r="E7271" s="78"/>
      <c r="F7271" s="78"/>
      <c r="H7271" s="78"/>
      <c r="I7271" s="78"/>
      <c r="P7271" s="25"/>
      <c r="AB7271" s="191"/>
    </row>
    <row r="7272">
      <c r="A7272" s="78"/>
      <c r="B7272" s="78"/>
      <c r="C7272" s="78"/>
      <c r="D7272" s="78"/>
      <c r="E7272" s="78"/>
      <c r="F7272" s="78"/>
      <c r="P7272" s="25"/>
      <c r="AB7272" s="191"/>
    </row>
    <row r="7273">
      <c r="A7273" s="78"/>
      <c r="B7273" s="78"/>
      <c r="C7273" s="78"/>
      <c r="D7273" s="78"/>
      <c r="E7273" s="78"/>
      <c r="F7273" s="78"/>
      <c r="P7273" s="25"/>
      <c r="AB7273" s="191"/>
    </row>
    <row r="7274">
      <c r="A7274" s="78"/>
      <c r="B7274" s="78"/>
      <c r="C7274" s="78"/>
      <c r="D7274" s="78"/>
      <c r="E7274" s="78"/>
      <c r="F7274" s="78"/>
      <c r="P7274" s="25"/>
      <c r="AB7274" s="191"/>
    </row>
    <row r="7275">
      <c r="A7275" s="78"/>
      <c r="B7275" s="78"/>
      <c r="C7275" s="78"/>
      <c r="D7275" s="78"/>
      <c r="E7275" s="78"/>
      <c r="F7275" s="78"/>
      <c r="H7275" s="78"/>
      <c r="L7275" s="78"/>
      <c r="P7275" s="25"/>
      <c r="AB7275" s="191"/>
    </row>
    <row r="7276">
      <c r="A7276" s="78"/>
      <c r="B7276" s="78"/>
      <c r="C7276" s="78"/>
      <c r="D7276" s="78"/>
      <c r="E7276" s="78"/>
      <c r="F7276" s="78"/>
      <c r="P7276" s="25"/>
      <c r="AB7276" s="191"/>
    </row>
    <row r="7277">
      <c r="A7277" s="78"/>
      <c r="B7277" s="78"/>
      <c r="C7277" s="78"/>
      <c r="D7277" s="78"/>
      <c r="E7277" s="78"/>
      <c r="F7277" s="78"/>
      <c r="H7277" s="78"/>
      <c r="L7277" s="78"/>
      <c r="P7277" s="25"/>
      <c r="AB7277" s="191"/>
    </row>
    <row r="7278">
      <c r="A7278" s="78"/>
      <c r="B7278" s="78"/>
      <c r="C7278" s="78"/>
      <c r="D7278" s="78"/>
      <c r="E7278" s="78"/>
      <c r="F7278" s="78"/>
      <c r="H7278" s="78"/>
      <c r="L7278" s="78"/>
      <c r="P7278" s="25"/>
      <c r="AB7278" s="191"/>
    </row>
    <row r="7279">
      <c r="A7279" s="78"/>
      <c r="B7279" s="78"/>
      <c r="C7279" s="78"/>
      <c r="D7279" s="78"/>
      <c r="E7279" s="78"/>
      <c r="F7279" s="78"/>
      <c r="P7279" s="25"/>
      <c r="AB7279" s="191"/>
    </row>
    <row r="7280">
      <c r="A7280" s="78"/>
      <c r="B7280" s="78"/>
      <c r="C7280" s="78"/>
      <c r="D7280" s="78"/>
      <c r="E7280" s="78"/>
      <c r="F7280" s="78"/>
      <c r="P7280" s="25"/>
      <c r="AB7280" s="191"/>
    </row>
    <row r="7281">
      <c r="A7281" s="78"/>
      <c r="B7281" s="78"/>
      <c r="C7281" s="78"/>
      <c r="D7281" s="78"/>
      <c r="E7281" s="78"/>
      <c r="F7281" s="78"/>
      <c r="H7281" s="78"/>
      <c r="L7281" s="78"/>
      <c r="P7281" s="25"/>
      <c r="AB7281" s="191"/>
    </row>
    <row r="7282">
      <c r="A7282" s="78"/>
      <c r="B7282" s="78"/>
      <c r="C7282" s="78"/>
      <c r="D7282" s="78"/>
      <c r="E7282" s="78"/>
      <c r="F7282" s="78"/>
      <c r="P7282" s="25"/>
      <c r="AB7282" s="191"/>
    </row>
    <row r="7283">
      <c r="A7283" s="78"/>
      <c r="B7283" s="78"/>
      <c r="C7283" s="78"/>
      <c r="D7283" s="78"/>
      <c r="E7283" s="78"/>
      <c r="F7283" s="78"/>
      <c r="H7283" s="78"/>
      <c r="L7283" s="78"/>
      <c r="P7283" s="25"/>
      <c r="AB7283" s="191"/>
    </row>
    <row r="7284">
      <c r="A7284" s="78"/>
      <c r="B7284" s="78"/>
      <c r="C7284" s="78"/>
      <c r="D7284" s="78"/>
      <c r="E7284" s="78"/>
      <c r="F7284" s="78"/>
      <c r="H7284" s="78"/>
      <c r="L7284" s="78"/>
      <c r="P7284" s="25"/>
      <c r="AB7284" s="191"/>
    </row>
    <row r="7285">
      <c r="A7285" s="78"/>
      <c r="B7285" s="78"/>
      <c r="C7285" s="78"/>
      <c r="D7285" s="78"/>
      <c r="E7285" s="78"/>
      <c r="F7285" s="78"/>
      <c r="P7285" s="25"/>
      <c r="AB7285" s="191"/>
    </row>
    <row r="7286">
      <c r="A7286" s="78"/>
      <c r="B7286" s="78"/>
      <c r="C7286" s="78"/>
      <c r="D7286" s="78"/>
      <c r="E7286" s="78"/>
      <c r="F7286" s="78"/>
      <c r="H7286" s="78"/>
      <c r="L7286" s="78"/>
      <c r="P7286" s="25"/>
      <c r="AB7286" s="191"/>
    </row>
    <row r="7287">
      <c r="A7287" s="78"/>
      <c r="B7287" s="78"/>
      <c r="C7287" s="78"/>
      <c r="D7287" s="78"/>
      <c r="E7287" s="78"/>
      <c r="F7287" s="78"/>
      <c r="P7287" s="25"/>
      <c r="AB7287" s="191"/>
    </row>
    <row r="7288">
      <c r="A7288" s="78"/>
      <c r="B7288" s="78"/>
      <c r="C7288" s="78"/>
      <c r="D7288" s="78"/>
      <c r="E7288" s="78"/>
      <c r="F7288" s="78"/>
      <c r="H7288" s="78"/>
      <c r="L7288" s="78"/>
      <c r="P7288" s="25"/>
      <c r="AB7288" s="191"/>
    </row>
    <row r="7289">
      <c r="A7289" s="78"/>
      <c r="B7289" s="78"/>
      <c r="C7289" s="78"/>
      <c r="D7289" s="78"/>
      <c r="E7289" s="78"/>
      <c r="F7289" s="78"/>
      <c r="H7289" s="78"/>
      <c r="L7289" s="78"/>
      <c r="P7289" s="25"/>
      <c r="AB7289" s="191"/>
    </row>
    <row r="7290">
      <c r="A7290" s="78"/>
      <c r="B7290" s="78"/>
      <c r="C7290" s="78"/>
      <c r="D7290" s="78"/>
      <c r="E7290" s="78"/>
      <c r="F7290" s="78"/>
      <c r="H7290" s="78"/>
      <c r="L7290" s="78"/>
      <c r="P7290" s="25"/>
      <c r="AB7290" s="191"/>
    </row>
    <row r="7291">
      <c r="A7291" s="78"/>
      <c r="B7291" s="78"/>
      <c r="C7291" s="78"/>
      <c r="D7291" s="78"/>
      <c r="E7291" s="78"/>
      <c r="F7291" s="78"/>
      <c r="H7291" s="78"/>
      <c r="L7291" s="78"/>
      <c r="P7291" s="25"/>
      <c r="AB7291" s="191"/>
    </row>
    <row r="7292">
      <c r="A7292" s="78"/>
      <c r="B7292" s="78"/>
      <c r="C7292" s="78"/>
      <c r="D7292" s="78"/>
      <c r="E7292" s="78"/>
      <c r="F7292" s="78"/>
      <c r="H7292" s="78"/>
      <c r="L7292" s="78"/>
      <c r="P7292" s="25"/>
      <c r="AB7292" s="191"/>
    </row>
    <row r="7293">
      <c r="A7293" s="78"/>
      <c r="B7293" s="78"/>
      <c r="C7293" s="78"/>
      <c r="D7293" s="78"/>
      <c r="E7293" s="78"/>
      <c r="F7293" s="78"/>
      <c r="H7293" s="78"/>
      <c r="L7293" s="78"/>
      <c r="P7293" s="25"/>
      <c r="AB7293" s="191"/>
    </row>
    <row r="7294">
      <c r="A7294" s="78"/>
      <c r="B7294" s="78"/>
      <c r="C7294" s="78"/>
      <c r="D7294" s="78"/>
      <c r="E7294" s="78"/>
      <c r="F7294" s="78"/>
      <c r="H7294" s="78"/>
      <c r="L7294" s="78"/>
      <c r="P7294" s="25"/>
      <c r="AB7294" s="191"/>
    </row>
    <row r="7295">
      <c r="A7295" s="78"/>
      <c r="B7295" s="78"/>
      <c r="C7295" s="78"/>
      <c r="D7295" s="78"/>
      <c r="E7295" s="78"/>
      <c r="F7295" s="78"/>
      <c r="H7295" s="78"/>
      <c r="L7295" s="78"/>
      <c r="P7295" s="25"/>
      <c r="AB7295" s="191"/>
    </row>
    <row r="7296">
      <c r="A7296" s="78"/>
      <c r="B7296" s="78"/>
      <c r="C7296" s="78"/>
      <c r="D7296" s="78"/>
      <c r="E7296" s="78"/>
      <c r="F7296" s="78"/>
      <c r="H7296" s="78"/>
      <c r="L7296" s="78"/>
      <c r="P7296" s="25"/>
      <c r="AB7296" s="191"/>
    </row>
    <row r="7297">
      <c r="A7297" s="78"/>
      <c r="B7297" s="78"/>
      <c r="C7297" s="78"/>
      <c r="D7297" s="78"/>
      <c r="E7297" s="78"/>
      <c r="F7297" s="78"/>
      <c r="H7297" s="78"/>
      <c r="L7297" s="78"/>
      <c r="P7297" s="25"/>
      <c r="AB7297" s="191"/>
    </row>
    <row r="7298">
      <c r="A7298" s="78"/>
      <c r="B7298" s="78"/>
      <c r="C7298" s="78"/>
      <c r="D7298" s="78"/>
      <c r="E7298" s="78"/>
      <c r="F7298" s="78"/>
      <c r="H7298" s="78"/>
      <c r="L7298" s="78"/>
      <c r="P7298" s="25"/>
      <c r="AB7298" s="191"/>
    </row>
    <row r="7299">
      <c r="A7299" s="78"/>
      <c r="B7299" s="78"/>
      <c r="C7299" s="78"/>
      <c r="D7299" s="78"/>
      <c r="E7299" s="78"/>
      <c r="F7299" s="78"/>
      <c r="H7299" s="78"/>
      <c r="L7299" s="78"/>
      <c r="P7299" s="25"/>
      <c r="AB7299" s="191"/>
    </row>
    <row r="7300">
      <c r="A7300" s="78"/>
      <c r="B7300" s="78"/>
      <c r="C7300" s="78"/>
      <c r="D7300" s="78"/>
      <c r="E7300" s="78"/>
      <c r="F7300" s="78"/>
      <c r="H7300" s="78"/>
      <c r="I7300" s="78"/>
      <c r="K7300" s="78"/>
      <c r="P7300" s="25"/>
      <c r="AB7300" s="191"/>
    </row>
    <row r="7301">
      <c r="A7301" s="78"/>
      <c r="B7301" s="78"/>
      <c r="C7301" s="78"/>
      <c r="D7301" s="78"/>
      <c r="E7301" s="78"/>
      <c r="F7301" s="78"/>
      <c r="H7301" s="78"/>
      <c r="L7301" s="78"/>
      <c r="P7301" s="25"/>
      <c r="AB7301" s="191"/>
    </row>
    <row r="7302">
      <c r="A7302" s="78"/>
      <c r="B7302" s="78"/>
      <c r="C7302" s="78"/>
      <c r="D7302" s="78"/>
      <c r="E7302" s="78"/>
      <c r="F7302" s="78"/>
      <c r="H7302" s="78"/>
      <c r="L7302" s="78"/>
      <c r="P7302" s="25"/>
      <c r="AB7302" s="191"/>
    </row>
    <row r="7303">
      <c r="A7303" s="78"/>
      <c r="B7303" s="78"/>
      <c r="C7303" s="78"/>
      <c r="D7303" s="78"/>
      <c r="E7303" s="78"/>
      <c r="F7303" s="78"/>
      <c r="H7303" s="78"/>
      <c r="L7303" s="78"/>
      <c r="P7303" s="25"/>
      <c r="AB7303" s="191"/>
    </row>
    <row r="7304">
      <c r="A7304" s="78"/>
      <c r="B7304" s="78"/>
      <c r="C7304" s="78"/>
      <c r="D7304" s="78"/>
      <c r="E7304" s="78"/>
      <c r="F7304" s="78"/>
      <c r="H7304" s="78"/>
      <c r="L7304" s="78"/>
      <c r="P7304" s="25"/>
      <c r="AB7304" s="191"/>
    </row>
    <row r="7305">
      <c r="A7305" s="78"/>
      <c r="B7305" s="78"/>
      <c r="C7305" s="78"/>
      <c r="D7305" s="78"/>
      <c r="E7305" s="78"/>
      <c r="F7305" s="78"/>
      <c r="H7305" s="78"/>
      <c r="L7305" s="78"/>
      <c r="P7305" s="25"/>
      <c r="AB7305" s="191"/>
    </row>
    <row r="7306">
      <c r="A7306" s="78"/>
      <c r="B7306" s="78"/>
      <c r="C7306" s="78"/>
      <c r="D7306" s="78"/>
      <c r="E7306" s="78"/>
      <c r="F7306" s="78"/>
      <c r="H7306" s="78"/>
      <c r="L7306" s="78"/>
      <c r="P7306" s="25"/>
      <c r="AB7306" s="191"/>
    </row>
    <row r="7307">
      <c r="A7307" s="78"/>
      <c r="B7307" s="78"/>
      <c r="C7307" s="78"/>
      <c r="D7307" s="78"/>
      <c r="E7307" s="78"/>
      <c r="F7307" s="78"/>
      <c r="H7307" s="78"/>
      <c r="L7307" s="78"/>
      <c r="P7307" s="25"/>
      <c r="AB7307" s="191"/>
    </row>
    <row r="7308">
      <c r="A7308" s="78"/>
      <c r="B7308" s="78"/>
      <c r="C7308" s="78"/>
      <c r="D7308" s="78"/>
      <c r="E7308" s="78"/>
      <c r="F7308" s="78"/>
      <c r="H7308" s="78"/>
      <c r="L7308" s="78"/>
      <c r="P7308" s="25"/>
      <c r="AB7308" s="191"/>
    </row>
    <row r="7309">
      <c r="A7309" s="78"/>
      <c r="B7309" s="78"/>
      <c r="C7309" s="78"/>
      <c r="D7309" s="78"/>
      <c r="E7309" s="78"/>
      <c r="F7309" s="78"/>
      <c r="H7309" s="78"/>
      <c r="L7309" s="78"/>
      <c r="P7309" s="25"/>
      <c r="AB7309" s="191"/>
    </row>
    <row r="7310">
      <c r="A7310" s="78"/>
      <c r="B7310" s="78"/>
      <c r="C7310" s="78"/>
      <c r="D7310" s="78"/>
      <c r="E7310" s="78"/>
      <c r="F7310" s="78"/>
      <c r="H7310" s="78"/>
      <c r="L7310" s="78"/>
      <c r="P7310" s="25"/>
      <c r="AB7310" s="191"/>
    </row>
    <row r="7311">
      <c r="A7311" s="78"/>
      <c r="B7311" s="78"/>
      <c r="C7311" s="78"/>
      <c r="D7311" s="78"/>
      <c r="E7311" s="78"/>
      <c r="F7311" s="78"/>
      <c r="H7311" s="78"/>
      <c r="L7311" s="78"/>
      <c r="P7311" s="25"/>
      <c r="AB7311" s="191"/>
    </row>
    <row r="7312">
      <c r="A7312" s="78"/>
      <c r="B7312" s="78"/>
      <c r="C7312" s="78"/>
      <c r="D7312" s="78"/>
      <c r="E7312" s="78"/>
      <c r="F7312" s="78"/>
      <c r="H7312" s="78"/>
      <c r="I7312" s="78"/>
      <c r="K7312" s="78"/>
      <c r="P7312" s="25"/>
      <c r="AB7312" s="191"/>
    </row>
    <row r="7313">
      <c r="A7313" s="78"/>
      <c r="B7313" s="78"/>
      <c r="C7313" s="78"/>
      <c r="D7313" s="78"/>
      <c r="E7313" s="78"/>
      <c r="F7313" s="78"/>
      <c r="H7313" s="78"/>
      <c r="L7313" s="78"/>
      <c r="P7313" s="25"/>
      <c r="AB7313" s="191"/>
    </row>
    <row r="7314">
      <c r="A7314" s="78"/>
      <c r="B7314" s="78"/>
      <c r="C7314" s="78"/>
      <c r="D7314" s="78"/>
      <c r="E7314" s="78"/>
      <c r="F7314" s="78"/>
      <c r="H7314" s="78"/>
      <c r="L7314" s="78"/>
      <c r="P7314" s="25"/>
      <c r="AB7314" s="191"/>
    </row>
    <row r="7315">
      <c r="A7315" s="78"/>
      <c r="B7315" s="78"/>
      <c r="C7315" s="78"/>
      <c r="D7315" s="78"/>
      <c r="E7315" s="78"/>
      <c r="F7315" s="78"/>
      <c r="H7315" s="78"/>
      <c r="L7315" s="78"/>
      <c r="P7315" s="25"/>
      <c r="AB7315" s="191"/>
    </row>
    <row r="7316">
      <c r="A7316" s="78"/>
      <c r="B7316" s="78"/>
      <c r="C7316" s="78"/>
      <c r="D7316" s="78"/>
      <c r="E7316" s="78"/>
      <c r="F7316" s="78"/>
      <c r="H7316" s="78"/>
      <c r="L7316" s="78"/>
      <c r="P7316" s="25"/>
      <c r="AB7316" s="191"/>
    </row>
    <row r="7317">
      <c r="A7317" s="78"/>
      <c r="B7317" s="78"/>
      <c r="C7317" s="78"/>
      <c r="D7317" s="78"/>
      <c r="E7317" s="78"/>
      <c r="F7317" s="78"/>
      <c r="H7317" s="78"/>
      <c r="L7317" s="78"/>
      <c r="P7317" s="25"/>
      <c r="AB7317" s="191"/>
    </row>
    <row r="7318">
      <c r="A7318" s="78"/>
      <c r="B7318" s="78"/>
      <c r="C7318" s="78"/>
      <c r="D7318" s="78"/>
      <c r="E7318" s="78"/>
      <c r="F7318" s="78"/>
      <c r="H7318" s="78"/>
      <c r="L7318" s="78"/>
      <c r="P7318" s="25"/>
      <c r="AB7318" s="191"/>
    </row>
    <row r="7319">
      <c r="A7319" s="78"/>
      <c r="B7319" s="78"/>
      <c r="C7319" s="78"/>
      <c r="D7319" s="78"/>
      <c r="E7319" s="78"/>
      <c r="F7319" s="78"/>
      <c r="H7319" s="78"/>
      <c r="L7319" s="78"/>
      <c r="P7319" s="25"/>
      <c r="AB7319" s="191"/>
    </row>
    <row r="7320">
      <c r="A7320" s="78"/>
      <c r="B7320" s="78"/>
      <c r="C7320" s="78"/>
      <c r="D7320" s="78"/>
      <c r="E7320" s="78"/>
      <c r="F7320" s="78"/>
      <c r="H7320" s="78"/>
      <c r="L7320" s="78"/>
      <c r="P7320" s="25"/>
      <c r="AB7320" s="191"/>
    </row>
    <row r="7321">
      <c r="A7321" s="78"/>
      <c r="B7321" s="78"/>
      <c r="C7321" s="78"/>
      <c r="D7321" s="78"/>
      <c r="E7321" s="78"/>
      <c r="F7321" s="78"/>
      <c r="H7321" s="78"/>
      <c r="L7321" s="78"/>
      <c r="P7321" s="25"/>
      <c r="AB7321" s="191"/>
    </row>
    <row r="7322">
      <c r="A7322" s="78"/>
      <c r="B7322" s="78"/>
      <c r="C7322" s="78"/>
      <c r="D7322" s="78"/>
      <c r="E7322" s="78"/>
      <c r="F7322" s="78"/>
      <c r="H7322" s="78"/>
      <c r="L7322" s="78"/>
      <c r="P7322" s="25"/>
      <c r="AB7322" s="191"/>
    </row>
    <row r="7323">
      <c r="A7323" s="78"/>
      <c r="B7323" s="78"/>
      <c r="C7323" s="78"/>
      <c r="D7323" s="78"/>
      <c r="E7323" s="78"/>
      <c r="F7323" s="78"/>
      <c r="H7323" s="78"/>
      <c r="L7323" s="78"/>
      <c r="P7323" s="25"/>
      <c r="AB7323" s="191"/>
    </row>
    <row r="7324">
      <c r="A7324" s="78"/>
      <c r="B7324" s="78"/>
      <c r="C7324" s="78"/>
      <c r="D7324" s="78"/>
      <c r="E7324" s="78"/>
      <c r="F7324" s="78"/>
      <c r="H7324" s="78"/>
      <c r="L7324" s="78"/>
      <c r="P7324" s="25"/>
      <c r="AB7324" s="191"/>
    </row>
    <row r="7325">
      <c r="A7325" s="78"/>
      <c r="B7325" s="78"/>
      <c r="C7325" s="78"/>
      <c r="D7325" s="78"/>
      <c r="E7325" s="78"/>
      <c r="F7325" s="78"/>
      <c r="H7325" s="78"/>
      <c r="L7325" s="78"/>
      <c r="P7325" s="25"/>
      <c r="AB7325" s="191"/>
    </row>
    <row r="7326">
      <c r="A7326" s="78"/>
      <c r="B7326" s="78"/>
      <c r="C7326" s="78"/>
      <c r="D7326" s="78"/>
      <c r="E7326" s="78"/>
      <c r="F7326" s="78"/>
      <c r="H7326" s="78"/>
      <c r="L7326" s="78"/>
      <c r="P7326" s="25"/>
      <c r="AB7326" s="191"/>
    </row>
    <row r="7327">
      <c r="A7327" s="78"/>
      <c r="B7327" s="78"/>
      <c r="C7327" s="78"/>
      <c r="D7327" s="78"/>
      <c r="E7327" s="78"/>
      <c r="F7327" s="78"/>
      <c r="P7327" s="25"/>
      <c r="AB7327" s="191"/>
    </row>
    <row r="7328">
      <c r="A7328" s="78"/>
      <c r="B7328" s="78"/>
      <c r="C7328" s="78"/>
      <c r="D7328" s="78"/>
      <c r="E7328" s="78"/>
      <c r="F7328" s="78"/>
      <c r="H7328" s="78"/>
      <c r="I7328" s="78"/>
      <c r="P7328" s="25"/>
      <c r="AB7328" s="191"/>
    </row>
    <row r="7329">
      <c r="A7329" s="78"/>
      <c r="B7329" s="78"/>
      <c r="C7329" s="78"/>
      <c r="D7329" s="78"/>
      <c r="E7329" s="78"/>
      <c r="F7329" s="78"/>
      <c r="P7329" s="25"/>
      <c r="AB7329" s="191"/>
    </row>
    <row r="7330">
      <c r="A7330" s="78"/>
      <c r="B7330" s="78"/>
      <c r="C7330" s="78"/>
      <c r="D7330" s="78"/>
      <c r="E7330" s="78"/>
      <c r="F7330" s="78"/>
      <c r="P7330" s="25"/>
      <c r="AB7330" s="191"/>
    </row>
    <row r="7331">
      <c r="A7331" s="78"/>
      <c r="B7331" s="78"/>
      <c r="C7331" s="78"/>
      <c r="D7331" s="78"/>
      <c r="E7331" s="78"/>
      <c r="F7331" s="78"/>
      <c r="P7331" s="25"/>
      <c r="AB7331" s="191"/>
    </row>
    <row r="7332">
      <c r="A7332" s="78"/>
      <c r="B7332" s="78"/>
      <c r="C7332" s="78"/>
      <c r="D7332" s="78"/>
      <c r="E7332" s="78"/>
      <c r="F7332" s="78"/>
      <c r="P7332" s="25"/>
      <c r="AB7332" s="191"/>
    </row>
    <row r="7333">
      <c r="A7333" s="78"/>
      <c r="B7333" s="78"/>
      <c r="C7333" s="78"/>
      <c r="D7333" s="78"/>
      <c r="E7333" s="78"/>
      <c r="F7333" s="78"/>
      <c r="P7333" s="25"/>
      <c r="AB7333" s="191"/>
    </row>
    <row r="7334">
      <c r="A7334" s="78"/>
      <c r="B7334" s="78"/>
      <c r="C7334" s="78"/>
      <c r="D7334" s="78"/>
      <c r="E7334" s="78"/>
      <c r="F7334" s="78"/>
      <c r="P7334" s="25"/>
      <c r="AB7334" s="191"/>
    </row>
    <row r="7335">
      <c r="A7335" s="78"/>
      <c r="B7335" s="78"/>
      <c r="C7335" s="78"/>
      <c r="D7335" s="78"/>
      <c r="E7335" s="78"/>
      <c r="F7335" s="78"/>
      <c r="P7335" s="25"/>
      <c r="AB7335" s="191"/>
    </row>
    <row r="7336">
      <c r="A7336" s="78"/>
      <c r="B7336" s="78"/>
      <c r="C7336" s="78"/>
      <c r="D7336" s="78"/>
      <c r="E7336" s="78"/>
      <c r="F7336" s="78"/>
      <c r="P7336" s="25"/>
      <c r="AB7336" s="191"/>
    </row>
    <row r="7337">
      <c r="A7337" s="78"/>
      <c r="B7337" s="78"/>
      <c r="C7337" s="78"/>
      <c r="D7337" s="78"/>
      <c r="E7337" s="78"/>
      <c r="F7337" s="78"/>
      <c r="P7337" s="25"/>
      <c r="AB7337" s="191"/>
    </row>
    <row r="7338">
      <c r="A7338" s="78"/>
      <c r="B7338" s="78"/>
      <c r="C7338" s="78"/>
      <c r="D7338" s="78"/>
      <c r="E7338" s="78"/>
      <c r="F7338" s="78"/>
      <c r="P7338" s="25"/>
      <c r="AB7338" s="191"/>
    </row>
    <row r="7339">
      <c r="A7339" s="78"/>
      <c r="B7339" s="78"/>
      <c r="C7339" s="78"/>
      <c r="D7339" s="78"/>
      <c r="E7339" s="78"/>
      <c r="F7339" s="78"/>
      <c r="P7339" s="25"/>
      <c r="AB7339" s="191"/>
    </row>
    <row r="7340">
      <c r="A7340" s="78"/>
      <c r="B7340" s="78"/>
      <c r="C7340" s="78"/>
      <c r="D7340" s="78"/>
      <c r="E7340" s="78"/>
      <c r="F7340" s="78"/>
      <c r="P7340" s="25"/>
      <c r="AB7340" s="191"/>
    </row>
    <row r="7341">
      <c r="A7341" s="78"/>
      <c r="B7341" s="78"/>
      <c r="C7341" s="78"/>
      <c r="D7341" s="78"/>
      <c r="E7341" s="78"/>
      <c r="F7341" s="78"/>
      <c r="P7341" s="25"/>
      <c r="AB7341" s="191"/>
    </row>
    <row r="7342">
      <c r="A7342" s="78"/>
      <c r="B7342" s="78"/>
      <c r="C7342" s="78"/>
      <c r="D7342" s="78"/>
      <c r="E7342" s="78"/>
      <c r="F7342" s="78"/>
      <c r="P7342" s="25"/>
      <c r="AB7342" s="191"/>
    </row>
    <row r="7343">
      <c r="A7343" s="78"/>
      <c r="B7343" s="78"/>
      <c r="C7343" s="78"/>
      <c r="D7343" s="78"/>
      <c r="E7343" s="78"/>
      <c r="F7343" s="78"/>
      <c r="P7343" s="25"/>
      <c r="AB7343" s="191"/>
    </row>
    <row r="7344">
      <c r="A7344" s="78"/>
      <c r="B7344" s="78"/>
      <c r="C7344" s="78"/>
      <c r="D7344" s="78"/>
      <c r="E7344" s="78"/>
      <c r="F7344" s="78"/>
      <c r="P7344" s="25"/>
      <c r="AB7344" s="191"/>
    </row>
    <row r="7345">
      <c r="A7345" s="78"/>
      <c r="B7345" s="78"/>
      <c r="C7345" s="78"/>
      <c r="D7345" s="78"/>
      <c r="E7345" s="78"/>
      <c r="F7345" s="78"/>
      <c r="P7345" s="25"/>
      <c r="AB7345" s="191"/>
    </row>
    <row r="7346">
      <c r="A7346" s="78"/>
      <c r="B7346" s="78"/>
      <c r="C7346" s="78"/>
      <c r="D7346" s="78"/>
      <c r="E7346" s="78"/>
      <c r="F7346" s="78"/>
      <c r="P7346" s="25"/>
      <c r="AB7346" s="191"/>
    </row>
    <row r="7347">
      <c r="A7347" s="78"/>
      <c r="B7347" s="78"/>
      <c r="C7347" s="78"/>
      <c r="D7347" s="78"/>
      <c r="E7347" s="78"/>
      <c r="F7347" s="78"/>
      <c r="P7347" s="25"/>
      <c r="AB7347" s="191"/>
    </row>
    <row r="7348">
      <c r="A7348" s="78"/>
      <c r="B7348" s="78"/>
      <c r="C7348" s="78"/>
      <c r="D7348" s="78"/>
      <c r="E7348" s="78"/>
      <c r="F7348" s="78"/>
      <c r="P7348" s="25"/>
      <c r="AB7348" s="191"/>
    </row>
    <row r="7349">
      <c r="A7349" s="78"/>
      <c r="B7349" s="78"/>
      <c r="C7349" s="78"/>
      <c r="D7349" s="78"/>
      <c r="E7349" s="78"/>
      <c r="F7349" s="78"/>
      <c r="M7349" s="78"/>
      <c r="N7349" s="78"/>
      <c r="P7349" s="25"/>
      <c r="AB7349" s="191"/>
    </row>
    <row r="7350">
      <c r="A7350" s="78"/>
      <c r="B7350" s="78"/>
      <c r="C7350" s="78"/>
      <c r="D7350" s="78"/>
      <c r="E7350" s="78"/>
      <c r="F7350" s="78"/>
      <c r="P7350" s="25"/>
      <c r="AB7350" s="191"/>
    </row>
    <row r="7351">
      <c r="A7351" s="78"/>
      <c r="B7351" s="78"/>
      <c r="C7351" s="78"/>
      <c r="D7351" s="78"/>
      <c r="E7351" s="78"/>
      <c r="F7351" s="78"/>
      <c r="H7351" s="78"/>
      <c r="I7351" s="78"/>
      <c r="P7351" s="25"/>
      <c r="AB7351" s="191"/>
    </row>
    <row r="7352">
      <c r="A7352" s="78"/>
      <c r="B7352" s="78"/>
      <c r="C7352" s="78"/>
      <c r="D7352" s="78"/>
      <c r="E7352" s="78"/>
      <c r="F7352" s="78"/>
      <c r="H7352" s="78"/>
      <c r="I7352" s="78"/>
      <c r="P7352" s="25"/>
      <c r="AB7352" s="191"/>
    </row>
    <row r="7353">
      <c r="A7353" s="78"/>
      <c r="B7353" s="78"/>
      <c r="C7353" s="78"/>
      <c r="D7353" s="78"/>
      <c r="E7353" s="78"/>
      <c r="F7353" s="78"/>
      <c r="H7353" s="78"/>
      <c r="I7353" s="78"/>
      <c r="P7353" s="25"/>
      <c r="AB7353" s="191"/>
    </row>
    <row r="7354">
      <c r="A7354" s="78"/>
      <c r="B7354" s="78"/>
      <c r="C7354" s="78"/>
      <c r="D7354" s="78"/>
      <c r="E7354" s="78"/>
      <c r="F7354" s="78"/>
      <c r="H7354" s="78"/>
      <c r="I7354" s="78"/>
      <c r="P7354" s="25"/>
      <c r="AB7354" s="191"/>
    </row>
    <row r="7355">
      <c r="A7355" s="78"/>
      <c r="B7355" s="78"/>
      <c r="C7355" s="78"/>
      <c r="D7355" s="78"/>
      <c r="E7355" s="78"/>
      <c r="F7355" s="78"/>
      <c r="H7355" s="78"/>
      <c r="I7355" s="78"/>
      <c r="P7355" s="25"/>
      <c r="AB7355" s="191"/>
    </row>
    <row r="7356">
      <c r="A7356" s="78"/>
      <c r="B7356" s="78"/>
      <c r="C7356" s="78"/>
      <c r="D7356" s="78"/>
      <c r="E7356" s="78"/>
      <c r="F7356" s="78"/>
      <c r="H7356" s="78"/>
      <c r="I7356" s="78"/>
      <c r="P7356" s="25"/>
      <c r="AB7356" s="191"/>
    </row>
    <row r="7357">
      <c r="A7357" s="78"/>
      <c r="B7357" s="78"/>
      <c r="C7357" s="78"/>
      <c r="D7357" s="78"/>
      <c r="E7357" s="78"/>
      <c r="F7357" s="78"/>
      <c r="H7357" s="78"/>
      <c r="I7357" s="78"/>
      <c r="P7357" s="25"/>
      <c r="AB7357" s="191"/>
    </row>
    <row r="7358">
      <c r="A7358" s="78"/>
      <c r="B7358" s="78"/>
      <c r="C7358" s="78"/>
      <c r="D7358" s="78"/>
      <c r="E7358" s="78"/>
      <c r="F7358" s="78"/>
      <c r="H7358" s="78"/>
      <c r="I7358" s="78"/>
      <c r="P7358" s="25"/>
      <c r="AB7358" s="191"/>
    </row>
    <row r="7359">
      <c r="A7359" s="78"/>
      <c r="B7359" s="78"/>
      <c r="C7359" s="78"/>
      <c r="D7359" s="78"/>
      <c r="E7359" s="78"/>
      <c r="F7359" s="78"/>
      <c r="H7359" s="78"/>
      <c r="I7359" s="78"/>
      <c r="P7359" s="25"/>
      <c r="AB7359" s="191"/>
    </row>
    <row r="7360">
      <c r="A7360" s="78"/>
      <c r="B7360" s="78"/>
      <c r="C7360" s="78"/>
      <c r="D7360" s="78"/>
      <c r="E7360" s="78"/>
      <c r="F7360" s="78"/>
      <c r="H7360" s="78"/>
      <c r="I7360" s="78"/>
      <c r="P7360" s="25"/>
      <c r="AB7360" s="191"/>
    </row>
    <row r="7361">
      <c r="A7361" s="78"/>
      <c r="B7361" s="78"/>
      <c r="C7361" s="78"/>
      <c r="D7361" s="78"/>
      <c r="E7361" s="78"/>
      <c r="F7361" s="78"/>
      <c r="H7361" s="78"/>
      <c r="I7361" s="78"/>
      <c r="P7361" s="25"/>
      <c r="AB7361" s="191"/>
    </row>
    <row r="7362">
      <c r="A7362" s="78"/>
      <c r="B7362" s="78"/>
      <c r="C7362" s="78"/>
      <c r="D7362" s="78"/>
      <c r="E7362" s="78"/>
      <c r="F7362" s="78"/>
      <c r="H7362" s="78"/>
      <c r="I7362" s="78"/>
      <c r="P7362" s="25"/>
      <c r="AB7362" s="191"/>
    </row>
    <row r="7363">
      <c r="A7363" s="78"/>
      <c r="B7363" s="78"/>
      <c r="C7363" s="78"/>
      <c r="D7363" s="78"/>
      <c r="E7363" s="78"/>
      <c r="F7363" s="78"/>
      <c r="H7363" s="78"/>
      <c r="I7363" s="78"/>
      <c r="P7363" s="25"/>
      <c r="AB7363" s="191"/>
    </row>
    <row r="7364">
      <c r="A7364" s="78"/>
      <c r="B7364" s="78"/>
      <c r="C7364" s="78"/>
      <c r="D7364" s="78"/>
      <c r="E7364" s="78"/>
      <c r="F7364" s="78"/>
      <c r="H7364" s="78"/>
      <c r="I7364" s="78"/>
      <c r="P7364" s="25"/>
      <c r="AB7364" s="191"/>
    </row>
    <row r="7365">
      <c r="A7365" s="78"/>
      <c r="B7365" s="78"/>
      <c r="C7365" s="78"/>
      <c r="D7365" s="78"/>
      <c r="E7365" s="78"/>
      <c r="F7365" s="78"/>
      <c r="H7365" s="78"/>
      <c r="I7365" s="78"/>
      <c r="P7365" s="25"/>
      <c r="AB7365" s="191"/>
    </row>
    <row r="7366">
      <c r="A7366" s="78"/>
      <c r="B7366" s="78"/>
      <c r="C7366" s="78"/>
      <c r="D7366" s="78"/>
      <c r="E7366" s="78"/>
      <c r="F7366" s="78"/>
      <c r="P7366" s="25"/>
      <c r="AB7366" s="191"/>
    </row>
    <row r="7367">
      <c r="A7367" s="78"/>
      <c r="B7367" s="78"/>
      <c r="C7367" s="78"/>
      <c r="D7367" s="78"/>
      <c r="E7367" s="78"/>
      <c r="F7367" s="78"/>
      <c r="H7367" s="78"/>
      <c r="I7367" s="78"/>
      <c r="P7367" s="25"/>
      <c r="AB7367" s="191"/>
    </row>
    <row r="7368">
      <c r="A7368" s="78"/>
      <c r="B7368" s="78"/>
      <c r="C7368" s="78"/>
      <c r="D7368" s="78"/>
      <c r="E7368" s="78"/>
      <c r="F7368" s="78"/>
      <c r="P7368" s="25"/>
      <c r="AB7368" s="191"/>
    </row>
    <row r="7369">
      <c r="A7369" s="78"/>
      <c r="B7369" s="78"/>
      <c r="C7369" s="78"/>
      <c r="D7369" s="78"/>
      <c r="E7369" s="78"/>
      <c r="F7369" s="78"/>
      <c r="P7369" s="25"/>
      <c r="AB7369" s="191"/>
    </row>
    <row r="7370">
      <c r="A7370" s="78"/>
      <c r="B7370" s="78"/>
      <c r="C7370" s="78"/>
      <c r="D7370" s="78"/>
      <c r="E7370" s="78"/>
      <c r="F7370" s="78"/>
      <c r="P7370" s="25"/>
      <c r="AB7370" s="191"/>
    </row>
    <row r="7371">
      <c r="A7371" s="78"/>
      <c r="B7371" s="78"/>
      <c r="C7371" s="78"/>
      <c r="D7371" s="78"/>
      <c r="E7371" s="78"/>
      <c r="F7371" s="78"/>
      <c r="P7371" s="25"/>
      <c r="AB7371" s="191"/>
    </row>
    <row r="7372">
      <c r="A7372" s="78"/>
      <c r="B7372" s="78"/>
      <c r="C7372" s="78"/>
      <c r="D7372" s="78"/>
      <c r="E7372" s="78"/>
      <c r="F7372" s="78"/>
      <c r="H7372" s="78"/>
      <c r="I7372" s="78"/>
      <c r="K7372" s="78"/>
      <c r="P7372" s="25"/>
      <c r="AB7372" s="191"/>
    </row>
    <row r="7373">
      <c r="A7373" s="78"/>
      <c r="B7373" s="78"/>
      <c r="C7373" s="78"/>
      <c r="D7373" s="78"/>
      <c r="E7373" s="78"/>
      <c r="F7373" s="78"/>
      <c r="H7373" s="78"/>
      <c r="I7373" s="78"/>
      <c r="P7373" s="25"/>
      <c r="AB7373" s="191"/>
    </row>
    <row r="7374">
      <c r="A7374" s="78"/>
      <c r="B7374" s="78"/>
      <c r="C7374" s="78"/>
      <c r="D7374" s="78"/>
      <c r="E7374" s="78"/>
      <c r="F7374" s="78"/>
      <c r="P7374" s="25"/>
      <c r="AB7374" s="191"/>
    </row>
    <row r="7375">
      <c r="A7375" s="78"/>
      <c r="B7375" s="78"/>
      <c r="C7375" s="78"/>
      <c r="D7375" s="78"/>
      <c r="E7375" s="78"/>
      <c r="F7375" s="78"/>
      <c r="P7375" s="25"/>
      <c r="AB7375" s="191"/>
    </row>
    <row r="7376">
      <c r="A7376" s="78"/>
      <c r="B7376" s="78"/>
      <c r="C7376" s="78"/>
      <c r="D7376" s="78"/>
      <c r="E7376" s="78"/>
      <c r="F7376" s="78"/>
      <c r="P7376" s="25"/>
      <c r="AB7376" s="191"/>
    </row>
    <row r="7377">
      <c r="A7377" s="78"/>
      <c r="B7377" s="78"/>
      <c r="C7377" s="78"/>
      <c r="D7377" s="78"/>
      <c r="E7377" s="78"/>
      <c r="F7377" s="78"/>
      <c r="P7377" s="25"/>
      <c r="AB7377" s="191"/>
    </row>
    <row r="7378">
      <c r="A7378" s="78"/>
      <c r="B7378" s="78"/>
      <c r="C7378" s="78"/>
      <c r="D7378" s="78"/>
      <c r="E7378" s="78"/>
      <c r="F7378" s="78"/>
      <c r="H7378" s="78"/>
      <c r="I7378" s="78"/>
      <c r="K7378" s="78"/>
      <c r="P7378" s="25"/>
      <c r="AB7378" s="191"/>
    </row>
    <row r="7379">
      <c r="A7379" s="78"/>
      <c r="B7379" s="78"/>
      <c r="C7379" s="78"/>
      <c r="D7379" s="78"/>
      <c r="E7379" s="78"/>
      <c r="F7379" s="78"/>
      <c r="H7379" s="78"/>
      <c r="I7379" s="78"/>
      <c r="K7379" s="78"/>
      <c r="P7379" s="25"/>
      <c r="AB7379" s="191"/>
    </row>
    <row r="7380">
      <c r="A7380" s="78"/>
      <c r="B7380" s="78"/>
      <c r="C7380" s="78"/>
      <c r="D7380" s="78"/>
      <c r="E7380" s="78"/>
      <c r="F7380" s="78"/>
      <c r="P7380" s="25"/>
      <c r="AB7380" s="191"/>
    </row>
    <row r="7381">
      <c r="A7381" s="78"/>
      <c r="B7381" s="78"/>
      <c r="C7381" s="78"/>
      <c r="D7381" s="78"/>
      <c r="E7381" s="78"/>
      <c r="F7381" s="78"/>
      <c r="P7381" s="25"/>
      <c r="AB7381" s="191"/>
    </row>
    <row r="7382">
      <c r="A7382" s="78"/>
      <c r="B7382" s="78"/>
      <c r="C7382" s="78"/>
      <c r="D7382" s="78"/>
      <c r="E7382" s="78"/>
      <c r="F7382" s="78"/>
      <c r="H7382" s="78"/>
      <c r="I7382" s="78"/>
      <c r="K7382" s="78"/>
      <c r="P7382" s="25"/>
      <c r="AB7382" s="191"/>
    </row>
    <row r="7383">
      <c r="A7383" s="78"/>
      <c r="B7383" s="78"/>
      <c r="C7383" s="78"/>
      <c r="D7383" s="78"/>
      <c r="E7383" s="78"/>
      <c r="F7383" s="78"/>
      <c r="P7383" s="25"/>
      <c r="AB7383" s="191"/>
    </row>
    <row r="7384">
      <c r="A7384" s="78"/>
      <c r="B7384" s="78"/>
      <c r="C7384" s="78"/>
      <c r="D7384" s="78"/>
      <c r="E7384" s="78"/>
      <c r="F7384" s="78"/>
      <c r="H7384" s="78"/>
      <c r="I7384" s="78"/>
      <c r="K7384" s="78"/>
      <c r="P7384" s="25"/>
      <c r="AB7384" s="191"/>
    </row>
    <row r="7385">
      <c r="A7385" s="78"/>
      <c r="B7385" s="78"/>
      <c r="C7385" s="78"/>
      <c r="D7385" s="78"/>
      <c r="E7385" s="78"/>
      <c r="F7385" s="78"/>
      <c r="H7385" s="78"/>
      <c r="I7385" s="78"/>
      <c r="K7385" s="78"/>
      <c r="P7385" s="25"/>
      <c r="AB7385" s="191"/>
    </row>
    <row r="7386">
      <c r="A7386" s="78"/>
      <c r="B7386" s="78"/>
      <c r="C7386" s="78"/>
      <c r="D7386" s="78"/>
      <c r="E7386" s="78"/>
      <c r="F7386" s="78"/>
      <c r="P7386" s="25"/>
      <c r="AB7386" s="191"/>
    </row>
    <row r="7387">
      <c r="A7387" s="78"/>
      <c r="B7387" s="78"/>
      <c r="C7387" s="78"/>
      <c r="D7387" s="78"/>
      <c r="E7387" s="78"/>
      <c r="F7387" s="78"/>
      <c r="P7387" s="25"/>
      <c r="AB7387" s="191"/>
    </row>
    <row r="7388">
      <c r="A7388" s="78"/>
      <c r="B7388" s="78"/>
      <c r="C7388" s="78"/>
      <c r="D7388" s="78"/>
      <c r="E7388" s="78"/>
      <c r="F7388" s="78"/>
      <c r="P7388" s="25"/>
      <c r="AB7388" s="191"/>
    </row>
    <row r="7389">
      <c r="A7389" s="78"/>
      <c r="B7389" s="78"/>
      <c r="C7389" s="78"/>
      <c r="D7389" s="78"/>
      <c r="E7389" s="78"/>
      <c r="F7389" s="78"/>
      <c r="P7389" s="25"/>
      <c r="AB7389" s="191"/>
    </row>
    <row r="7390">
      <c r="A7390" s="78"/>
      <c r="B7390" s="78"/>
      <c r="C7390" s="78"/>
      <c r="D7390" s="78"/>
      <c r="E7390" s="78"/>
      <c r="F7390" s="78"/>
      <c r="P7390" s="25"/>
      <c r="AB7390" s="191"/>
    </row>
    <row r="7391">
      <c r="A7391" s="78"/>
      <c r="B7391" s="78"/>
      <c r="C7391" s="78"/>
      <c r="D7391" s="78"/>
      <c r="E7391" s="78"/>
      <c r="F7391" s="78"/>
      <c r="H7391" s="78"/>
      <c r="I7391" s="78"/>
      <c r="P7391" s="25"/>
      <c r="AB7391" s="191"/>
    </row>
    <row r="7392">
      <c r="A7392" s="78"/>
      <c r="B7392" s="78"/>
      <c r="C7392" s="78"/>
      <c r="D7392" s="78"/>
      <c r="E7392" s="78"/>
      <c r="F7392" s="78"/>
      <c r="P7392" s="25"/>
      <c r="AB7392" s="191"/>
    </row>
    <row r="7393">
      <c r="A7393" s="78"/>
      <c r="B7393" s="78"/>
      <c r="C7393" s="78"/>
      <c r="D7393" s="78"/>
      <c r="E7393" s="78"/>
      <c r="F7393" s="78"/>
      <c r="P7393" s="25"/>
      <c r="AB7393" s="191"/>
    </row>
    <row r="7394">
      <c r="A7394" s="78"/>
      <c r="B7394" s="78"/>
      <c r="C7394" s="78"/>
      <c r="D7394" s="78"/>
      <c r="E7394" s="78"/>
      <c r="F7394" s="78"/>
      <c r="H7394" s="78"/>
      <c r="I7394" s="78"/>
      <c r="K7394" s="78"/>
      <c r="P7394" s="25"/>
      <c r="AB7394" s="191"/>
    </row>
    <row r="7395">
      <c r="A7395" s="78"/>
      <c r="B7395" s="78"/>
      <c r="C7395" s="78"/>
      <c r="D7395" s="78"/>
      <c r="E7395" s="78"/>
      <c r="F7395" s="78"/>
      <c r="P7395" s="25"/>
      <c r="AB7395" s="191"/>
    </row>
    <row r="7396">
      <c r="A7396" s="78"/>
      <c r="B7396" s="78"/>
      <c r="C7396" s="78"/>
      <c r="D7396" s="78"/>
      <c r="E7396" s="78"/>
      <c r="F7396" s="78"/>
      <c r="H7396" s="78"/>
      <c r="I7396" s="78"/>
      <c r="K7396" s="78"/>
      <c r="P7396" s="25"/>
      <c r="AB7396" s="191"/>
    </row>
    <row r="7397">
      <c r="A7397" s="78"/>
      <c r="B7397" s="78"/>
      <c r="C7397" s="78"/>
      <c r="D7397" s="78"/>
      <c r="E7397" s="78"/>
      <c r="F7397" s="78"/>
      <c r="P7397" s="25"/>
      <c r="AB7397" s="191"/>
    </row>
    <row r="7398">
      <c r="A7398" s="78"/>
      <c r="B7398" s="78"/>
      <c r="C7398" s="78"/>
      <c r="D7398" s="78"/>
      <c r="E7398" s="78"/>
      <c r="F7398" s="78"/>
      <c r="P7398" s="25"/>
      <c r="AB7398" s="191"/>
    </row>
    <row r="7399">
      <c r="A7399" s="78"/>
      <c r="B7399" s="78"/>
      <c r="C7399" s="78"/>
      <c r="D7399" s="78"/>
      <c r="E7399" s="78"/>
      <c r="F7399" s="78"/>
      <c r="P7399" s="25"/>
      <c r="AB7399" s="191"/>
    </row>
    <row r="7400">
      <c r="A7400" s="78"/>
      <c r="B7400" s="78"/>
      <c r="C7400" s="78"/>
      <c r="D7400" s="78"/>
      <c r="E7400" s="78"/>
      <c r="F7400" s="78"/>
      <c r="P7400" s="25"/>
      <c r="AB7400" s="191"/>
    </row>
    <row r="7401">
      <c r="A7401" s="78"/>
      <c r="B7401" s="78"/>
      <c r="C7401" s="78"/>
      <c r="D7401" s="78"/>
      <c r="E7401" s="78"/>
      <c r="F7401" s="78"/>
      <c r="H7401" s="78"/>
      <c r="I7401" s="78"/>
      <c r="K7401" s="78"/>
      <c r="P7401" s="25"/>
      <c r="AB7401" s="191"/>
    </row>
    <row r="7402">
      <c r="A7402" s="78"/>
      <c r="B7402" s="78"/>
      <c r="C7402" s="78"/>
      <c r="D7402" s="78"/>
      <c r="E7402" s="78"/>
      <c r="F7402" s="78"/>
      <c r="H7402" s="78"/>
      <c r="I7402" s="78"/>
      <c r="K7402" s="78"/>
      <c r="P7402" s="25"/>
      <c r="AB7402" s="191"/>
    </row>
    <row r="7403">
      <c r="A7403" s="78"/>
      <c r="B7403" s="78"/>
      <c r="C7403" s="78"/>
      <c r="D7403" s="78"/>
      <c r="E7403" s="78"/>
      <c r="F7403" s="78"/>
      <c r="P7403" s="25"/>
      <c r="AB7403" s="191"/>
    </row>
    <row r="7404">
      <c r="A7404" s="78"/>
      <c r="B7404" s="78"/>
      <c r="C7404" s="78"/>
      <c r="D7404" s="78"/>
      <c r="E7404" s="78"/>
      <c r="F7404" s="78"/>
      <c r="P7404" s="25"/>
      <c r="AB7404" s="191"/>
    </row>
    <row r="7405">
      <c r="A7405" s="78"/>
      <c r="B7405" s="78"/>
      <c r="C7405" s="78"/>
      <c r="D7405" s="78"/>
      <c r="E7405" s="78"/>
      <c r="F7405" s="78"/>
      <c r="P7405" s="25"/>
      <c r="AB7405" s="191"/>
    </row>
    <row r="7406">
      <c r="A7406" s="78"/>
      <c r="B7406" s="78"/>
      <c r="C7406" s="78"/>
      <c r="D7406" s="78"/>
      <c r="E7406" s="78"/>
      <c r="F7406" s="78"/>
      <c r="P7406" s="25"/>
      <c r="AB7406" s="191"/>
    </row>
    <row r="7407">
      <c r="A7407" s="78"/>
      <c r="B7407" s="78"/>
      <c r="C7407" s="78"/>
      <c r="D7407" s="78"/>
      <c r="E7407" s="78"/>
      <c r="F7407" s="78"/>
      <c r="P7407" s="25"/>
      <c r="AB7407" s="191"/>
    </row>
    <row r="7408">
      <c r="A7408" s="78"/>
      <c r="B7408" s="78"/>
      <c r="C7408" s="78"/>
      <c r="D7408" s="78"/>
      <c r="E7408" s="78"/>
      <c r="F7408" s="78"/>
      <c r="P7408" s="25"/>
      <c r="AB7408" s="191"/>
    </row>
    <row r="7409">
      <c r="A7409" s="78"/>
      <c r="B7409" s="78"/>
      <c r="C7409" s="78"/>
      <c r="D7409" s="78"/>
      <c r="E7409" s="78"/>
      <c r="F7409" s="78"/>
      <c r="H7409" s="78"/>
      <c r="I7409" s="78"/>
      <c r="K7409" s="78"/>
      <c r="P7409" s="25"/>
      <c r="AB7409" s="191"/>
    </row>
    <row r="7410">
      <c r="A7410" s="78"/>
      <c r="B7410" s="78"/>
      <c r="C7410" s="78"/>
      <c r="D7410" s="78"/>
      <c r="E7410" s="78"/>
      <c r="F7410" s="78"/>
      <c r="P7410" s="25"/>
      <c r="AB7410" s="191"/>
    </row>
    <row r="7411">
      <c r="A7411" s="78"/>
      <c r="B7411" s="78"/>
      <c r="C7411" s="78"/>
      <c r="D7411" s="78"/>
      <c r="E7411" s="78"/>
      <c r="F7411" s="78"/>
      <c r="H7411" s="78"/>
      <c r="I7411" s="78"/>
      <c r="K7411" s="78"/>
      <c r="P7411" s="25"/>
      <c r="AB7411" s="191"/>
    </row>
    <row r="7412">
      <c r="A7412" s="78"/>
      <c r="B7412" s="78"/>
      <c r="C7412" s="78"/>
      <c r="D7412" s="78"/>
      <c r="E7412" s="78"/>
      <c r="F7412" s="78"/>
      <c r="H7412" s="78"/>
      <c r="I7412" s="78"/>
      <c r="K7412" s="78"/>
      <c r="P7412" s="25"/>
      <c r="AB7412" s="191"/>
    </row>
    <row r="7413">
      <c r="A7413" s="78"/>
      <c r="B7413" s="78"/>
      <c r="C7413" s="78"/>
      <c r="D7413" s="78"/>
      <c r="E7413" s="78"/>
      <c r="F7413" s="78"/>
      <c r="P7413" s="25"/>
      <c r="AB7413" s="191"/>
    </row>
    <row r="7414">
      <c r="A7414" s="78"/>
      <c r="B7414" s="78"/>
      <c r="C7414" s="78"/>
      <c r="D7414" s="78"/>
      <c r="E7414" s="78"/>
      <c r="F7414" s="78"/>
      <c r="P7414" s="25"/>
      <c r="AB7414" s="191"/>
    </row>
    <row r="7415">
      <c r="A7415" s="78"/>
      <c r="B7415" s="78"/>
      <c r="C7415" s="78"/>
      <c r="D7415" s="78"/>
      <c r="E7415" s="78"/>
      <c r="F7415" s="78"/>
      <c r="P7415" s="25"/>
      <c r="AB7415" s="191"/>
    </row>
    <row r="7416">
      <c r="A7416" s="78"/>
      <c r="B7416" s="78"/>
      <c r="C7416" s="78"/>
      <c r="D7416" s="78"/>
      <c r="E7416" s="78"/>
      <c r="F7416" s="78"/>
      <c r="P7416" s="25"/>
      <c r="AB7416" s="191"/>
    </row>
    <row r="7417">
      <c r="A7417" s="78"/>
      <c r="B7417" s="78"/>
      <c r="C7417" s="78"/>
      <c r="D7417" s="78"/>
      <c r="E7417" s="78"/>
      <c r="F7417" s="78"/>
      <c r="H7417" s="78"/>
      <c r="I7417" s="78"/>
      <c r="K7417" s="78"/>
      <c r="P7417" s="25"/>
      <c r="AB7417" s="191"/>
    </row>
    <row r="7418">
      <c r="A7418" s="78"/>
      <c r="B7418" s="78"/>
      <c r="C7418" s="78"/>
      <c r="D7418" s="78"/>
      <c r="E7418" s="78"/>
      <c r="F7418" s="78"/>
      <c r="H7418" s="78"/>
      <c r="I7418" s="78"/>
      <c r="K7418" s="78"/>
      <c r="P7418" s="25"/>
      <c r="AB7418" s="191"/>
    </row>
    <row r="7419">
      <c r="A7419" s="78"/>
      <c r="B7419" s="78"/>
      <c r="C7419" s="78"/>
      <c r="D7419" s="78"/>
      <c r="E7419" s="78"/>
      <c r="F7419" s="78"/>
      <c r="P7419" s="25"/>
      <c r="AB7419" s="191"/>
    </row>
    <row r="7420">
      <c r="A7420" s="78"/>
      <c r="B7420" s="78"/>
      <c r="C7420" s="78"/>
      <c r="D7420" s="78"/>
      <c r="E7420" s="78"/>
      <c r="F7420" s="78"/>
      <c r="P7420" s="25"/>
      <c r="AB7420" s="191"/>
    </row>
    <row r="7421">
      <c r="A7421" s="78"/>
      <c r="B7421" s="78"/>
      <c r="C7421" s="78"/>
      <c r="D7421" s="78"/>
      <c r="E7421" s="78"/>
      <c r="F7421" s="78"/>
      <c r="P7421" s="25"/>
      <c r="AB7421" s="191"/>
    </row>
    <row r="7422">
      <c r="A7422" s="78"/>
      <c r="B7422" s="78"/>
      <c r="C7422" s="78"/>
      <c r="D7422" s="78"/>
      <c r="E7422" s="78"/>
      <c r="F7422" s="78"/>
      <c r="H7422" s="78"/>
      <c r="I7422" s="78"/>
      <c r="K7422" s="78"/>
      <c r="P7422" s="25"/>
      <c r="AB7422" s="191"/>
    </row>
    <row r="7423">
      <c r="A7423" s="78"/>
      <c r="B7423" s="78"/>
      <c r="C7423" s="78"/>
      <c r="D7423" s="78"/>
      <c r="E7423" s="78"/>
      <c r="F7423" s="78"/>
      <c r="P7423" s="25"/>
      <c r="AB7423" s="191"/>
    </row>
    <row r="7424">
      <c r="A7424" s="78"/>
      <c r="B7424" s="78"/>
      <c r="C7424" s="78"/>
      <c r="D7424" s="78"/>
      <c r="E7424" s="78"/>
      <c r="F7424" s="78"/>
      <c r="H7424" s="78"/>
      <c r="I7424" s="78"/>
      <c r="P7424" s="25"/>
      <c r="AB7424" s="191"/>
    </row>
    <row r="7425">
      <c r="A7425" s="78"/>
      <c r="B7425" s="78"/>
      <c r="C7425" s="78"/>
      <c r="D7425" s="78"/>
      <c r="E7425" s="78"/>
      <c r="F7425" s="78"/>
      <c r="P7425" s="25"/>
      <c r="AB7425" s="191"/>
    </row>
    <row r="7426">
      <c r="A7426" s="78"/>
      <c r="B7426" s="78"/>
      <c r="C7426" s="78"/>
      <c r="D7426" s="78"/>
      <c r="E7426" s="78"/>
      <c r="F7426" s="78"/>
      <c r="P7426" s="25"/>
      <c r="AB7426" s="191"/>
    </row>
    <row r="7427">
      <c r="A7427" s="78"/>
      <c r="B7427" s="78"/>
      <c r="C7427" s="78"/>
      <c r="D7427" s="78"/>
      <c r="E7427" s="78"/>
      <c r="F7427" s="78"/>
      <c r="P7427" s="25"/>
      <c r="AB7427" s="191"/>
    </row>
    <row r="7428">
      <c r="A7428" s="78"/>
      <c r="B7428" s="78"/>
      <c r="C7428" s="78"/>
      <c r="D7428" s="78"/>
      <c r="E7428" s="78"/>
      <c r="F7428" s="78"/>
      <c r="H7428" s="78"/>
      <c r="I7428" s="78"/>
      <c r="K7428" s="78"/>
      <c r="P7428" s="25"/>
      <c r="AB7428" s="191"/>
    </row>
    <row r="7429">
      <c r="A7429" s="78"/>
      <c r="B7429" s="78"/>
      <c r="C7429" s="78"/>
      <c r="D7429" s="78"/>
      <c r="E7429" s="78"/>
      <c r="F7429" s="78"/>
      <c r="P7429" s="25"/>
      <c r="AB7429" s="191"/>
    </row>
    <row r="7430">
      <c r="A7430" s="78"/>
      <c r="B7430" s="78"/>
      <c r="C7430" s="78"/>
      <c r="D7430" s="78"/>
      <c r="E7430" s="78"/>
      <c r="F7430" s="78"/>
      <c r="H7430" s="78"/>
      <c r="I7430" s="78"/>
      <c r="K7430" s="78"/>
      <c r="P7430" s="25"/>
      <c r="AB7430" s="191"/>
    </row>
    <row r="7431">
      <c r="A7431" s="78"/>
      <c r="B7431" s="78"/>
      <c r="C7431" s="78"/>
      <c r="D7431" s="78"/>
      <c r="E7431" s="78"/>
      <c r="F7431" s="78"/>
      <c r="P7431" s="25"/>
      <c r="AB7431" s="191"/>
    </row>
    <row r="7432">
      <c r="A7432" s="78"/>
      <c r="B7432" s="78"/>
      <c r="C7432" s="78"/>
      <c r="D7432" s="78"/>
      <c r="E7432" s="78"/>
      <c r="F7432" s="78"/>
      <c r="P7432" s="25"/>
      <c r="AB7432" s="191"/>
    </row>
    <row r="7433">
      <c r="A7433" s="78"/>
      <c r="B7433" s="78"/>
      <c r="C7433" s="78"/>
      <c r="D7433" s="78"/>
      <c r="E7433" s="78"/>
      <c r="F7433" s="78"/>
      <c r="H7433" s="78"/>
      <c r="I7433" s="78"/>
      <c r="K7433" s="78"/>
      <c r="P7433" s="25"/>
      <c r="AB7433" s="191"/>
    </row>
    <row r="7434">
      <c r="A7434" s="78"/>
      <c r="B7434" s="78"/>
      <c r="C7434" s="78"/>
      <c r="D7434" s="78"/>
      <c r="E7434" s="78"/>
      <c r="F7434" s="78"/>
      <c r="P7434" s="25"/>
      <c r="AB7434" s="191"/>
    </row>
    <row r="7435">
      <c r="A7435" s="78"/>
      <c r="B7435" s="78"/>
      <c r="C7435" s="78"/>
      <c r="D7435" s="78"/>
      <c r="E7435" s="78"/>
      <c r="F7435" s="78"/>
      <c r="P7435" s="25"/>
      <c r="AB7435" s="191"/>
    </row>
    <row r="7436">
      <c r="A7436" s="78"/>
      <c r="B7436" s="78"/>
      <c r="C7436" s="78"/>
      <c r="D7436" s="78"/>
      <c r="E7436" s="78"/>
      <c r="F7436" s="78"/>
      <c r="H7436" s="78"/>
      <c r="I7436" s="78"/>
      <c r="K7436" s="78"/>
      <c r="P7436" s="25"/>
      <c r="AB7436" s="191"/>
    </row>
    <row r="7437">
      <c r="A7437" s="78"/>
      <c r="B7437" s="78"/>
      <c r="C7437" s="78"/>
      <c r="D7437" s="78"/>
      <c r="E7437" s="78"/>
      <c r="F7437" s="78"/>
      <c r="P7437" s="25"/>
      <c r="AB7437" s="191"/>
    </row>
    <row r="7438">
      <c r="A7438" s="78"/>
      <c r="B7438" s="78"/>
      <c r="C7438" s="78"/>
      <c r="D7438" s="78"/>
      <c r="E7438" s="78"/>
      <c r="F7438" s="78"/>
      <c r="H7438" s="78"/>
      <c r="I7438" s="78"/>
      <c r="P7438" s="25"/>
      <c r="AB7438" s="191"/>
    </row>
    <row r="7439">
      <c r="A7439" s="78"/>
      <c r="B7439" s="78"/>
      <c r="C7439" s="78"/>
      <c r="D7439" s="78"/>
      <c r="E7439" s="78"/>
      <c r="F7439" s="78"/>
      <c r="P7439" s="25"/>
      <c r="AB7439" s="191"/>
    </row>
    <row r="7440">
      <c r="A7440" s="78"/>
      <c r="B7440" s="78"/>
      <c r="C7440" s="78"/>
      <c r="D7440" s="78"/>
      <c r="E7440" s="78"/>
      <c r="F7440" s="78"/>
      <c r="P7440" s="25"/>
      <c r="AB7440" s="191"/>
    </row>
    <row r="7441">
      <c r="A7441" s="78"/>
      <c r="B7441" s="78"/>
      <c r="C7441" s="78"/>
      <c r="D7441" s="78"/>
      <c r="E7441" s="78"/>
      <c r="F7441" s="78"/>
      <c r="P7441" s="25"/>
      <c r="AB7441" s="191"/>
    </row>
    <row r="7442">
      <c r="A7442" s="78"/>
      <c r="B7442" s="78"/>
      <c r="C7442" s="78"/>
      <c r="D7442" s="78"/>
      <c r="E7442" s="78"/>
      <c r="F7442" s="78"/>
      <c r="H7442" s="78"/>
      <c r="L7442" s="78"/>
      <c r="P7442" s="25"/>
      <c r="AB7442" s="191"/>
    </row>
    <row r="7443">
      <c r="A7443" s="78"/>
      <c r="B7443" s="78"/>
      <c r="C7443" s="78"/>
      <c r="D7443" s="78"/>
      <c r="E7443" s="78"/>
      <c r="F7443" s="78"/>
      <c r="P7443" s="25"/>
      <c r="AB7443" s="191"/>
    </row>
    <row r="7444">
      <c r="A7444" s="78"/>
      <c r="B7444" s="78"/>
      <c r="C7444" s="78"/>
      <c r="D7444" s="78"/>
      <c r="E7444" s="78"/>
      <c r="F7444" s="78"/>
      <c r="H7444" s="78"/>
      <c r="L7444" s="78"/>
      <c r="P7444" s="25"/>
      <c r="AB7444" s="191"/>
    </row>
    <row r="7445">
      <c r="A7445" s="78"/>
      <c r="B7445" s="78"/>
      <c r="C7445" s="78"/>
      <c r="D7445" s="78"/>
      <c r="E7445" s="78"/>
      <c r="F7445" s="78"/>
      <c r="H7445" s="78"/>
      <c r="L7445" s="78"/>
      <c r="P7445" s="25"/>
      <c r="AB7445" s="191"/>
    </row>
    <row r="7446">
      <c r="A7446" s="78"/>
      <c r="B7446" s="78"/>
      <c r="C7446" s="78"/>
      <c r="D7446" s="78"/>
      <c r="E7446" s="78"/>
      <c r="F7446" s="78"/>
      <c r="P7446" s="25"/>
      <c r="AB7446" s="191"/>
    </row>
    <row r="7447">
      <c r="A7447" s="78"/>
      <c r="B7447" s="78"/>
      <c r="C7447" s="78"/>
      <c r="D7447" s="78"/>
      <c r="E7447" s="78"/>
      <c r="F7447" s="78"/>
      <c r="P7447" s="25"/>
      <c r="AB7447" s="191"/>
    </row>
    <row r="7448">
      <c r="A7448" s="78"/>
      <c r="B7448" s="78"/>
      <c r="C7448" s="78"/>
      <c r="D7448" s="78"/>
      <c r="E7448" s="78"/>
      <c r="F7448" s="78"/>
      <c r="H7448" s="78"/>
      <c r="L7448" s="78"/>
      <c r="P7448" s="25"/>
      <c r="AB7448" s="191"/>
    </row>
    <row r="7449">
      <c r="A7449" s="78"/>
      <c r="B7449" s="78"/>
      <c r="C7449" s="78"/>
      <c r="D7449" s="78"/>
      <c r="E7449" s="78"/>
      <c r="F7449" s="78"/>
      <c r="P7449" s="25"/>
      <c r="AB7449" s="191"/>
    </row>
    <row r="7450">
      <c r="A7450" s="78"/>
      <c r="B7450" s="78"/>
      <c r="C7450" s="78"/>
      <c r="D7450" s="78"/>
      <c r="E7450" s="78"/>
      <c r="F7450" s="78"/>
      <c r="H7450" s="78"/>
      <c r="L7450" s="78"/>
      <c r="P7450" s="25"/>
      <c r="AB7450" s="191"/>
    </row>
    <row r="7451">
      <c r="A7451" s="78"/>
      <c r="B7451" s="78"/>
      <c r="C7451" s="78"/>
      <c r="D7451" s="78"/>
      <c r="E7451" s="78"/>
      <c r="F7451" s="78"/>
      <c r="H7451" s="78"/>
      <c r="L7451" s="78"/>
      <c r="P7451" s="25"/>
      <c r="AB7451" s="191"/>
    </row>
    <row r="7452">
      <c r="A7452" s="78"/>
      <c r="B7452" s="78"/>
      <c r="C7452" s="78"/>
      <c r="D7452" s="78"/>
      <c r="E7452" s="78"/>
      <c r="F7452" s="78"/>
      <c r="P7452" s="25"/>
      <c r="AB7452" s="191"/>
    </row>
    <row r="7453">
      <c r="A7453" s="78"/>
      <c r="B7453" s="78"/>
      <c r="C7453" s="78"/>
      <c r="D7453" s="78"/>
      <c r="E7453" s="78"/>
      <c r="F7453" s="78"/>
      <c r="H7453" s="78"/>
      <c r="L7453" s="78"/>
      <c r="P7453" s="25"/>
      <c r="AB7453" s="191"/>
    </row>
    <row r="7454">
      <c r="A7454" s="78"/>
      <c r="B7454" s="78"/>
      <c r="C7454" s="78"/>
      <c r="D7454" s="78"/>
      <c r="E7454" s="78"/>
      <c r="F7454" s="78"/>
      <c r="P7454" s="25"/>
      <c r="AB7454" s="191"/>
    </row>
    <row r="7455">
      <c r="A7455" s="78"/>
      <c r="B7455" s="78"/>
      <c r="C7455" s="78"/>
      <c r="D7455" s="78"/>
      <c r="E7455" s="78"/>
      <c r="F7455" s="78"/>
      <c r="H7455" s="78"/>
      <c r="L7455" s="78"/>
      <c r="P7455" s="25"/>
      <c r="AB7455" s="191"/>
    </row>
    <row r="7456">
      <c r="A7456" s="78"/>
      <c r="B7456" s="78"/>
      <c r="C7456" s="78"/>
      <c r="D7456" s="78"/>
      <c r="E7456" s="78"/>
      <c r="F7456" s="78"/>
      <c r="H7456" s="78"/>
      <c r="L7456" s="78"/>
      <c r="P7456" s="25"/>
      <c r="AB7456" s="191"/>
    </row>
    <row r="7457">
      <c r="A7457" s="78"/>
      <c r="B7457" s="78"/>
      <c r="C7457" s="78"/>
      <c r="D7457" s="78"/>
      <c r="E7457" s="78"/>
      <c r="F7457" s="78"/>
      <c r="H7457" s="78"/>
      <c r="L7457" s="78"/>
      <c r="P7457" s="25"/>
      <c r="AB7457" s="191"/>
    </row>
    <row r="7458">
      <c r="A7458" s="78"/>
      <c r="B7458" s="78"/>
      <c r="C7458" s="78"/>
      <c r="D7458" s="78"/>
      <c r="E7458" s="78"/>
      <c r="F7458" s="78"/>
      <c r="H7458" s="78"/>
      <c r="L7458" s="78"/>
      <c r="P7458" s="25"/>
      <c r="AB7458" s="191"/>
    </row>
    <row r="7459">
      <c r="A7459" s="78"/>
      <c r="B7459" s="78"/>
      <c r="C7459" s="78"/>
      <c r="D7459" s="78"/>
      <c r="E7459" s="78"/>
      <c r="F7459" s="78"/>
      <c r="H7459" s="78"/>
      <c r="L7459" s="78"/>
      <c r="P7459" s="25"/>
      <c r="AB7459" s="191"/>
    </row>
    <row r="7460">
      <c r="A7460" s="78"/>
      <c r="B7460" s="78"/>
      <c r="C7460" s="78"/>
      <c r="D7460" s="78"/>
      <c r="E7460" s="78"/>
      <c r="F7460" s="78"/>
      <c r="H7460" s="78"/>
      <c r="L7460" s="78"/>
      <c r="P7460" s="25"/>
      <c r="AB7460" s="191"/>
    </row>
    <row r="7461">
      <c r="A7461" s="78"/>
      <c r="B7461" s="78"/>
      <c r="C7461" s="78"/>
      <c r="D7461" s="78"/>
      <c r="E7461" s="78"/>
      <c r="F7461" s="78"/>
      <c r="H7461" s="78"/>
      <c r="L7461" s="78"/>
      <c r="P7461" s="25"/>
      <c r="AB7461" s="191"/>
    </row>
    <row r="7462">
      <c r="A7462" s="78"/>
      <c r="B7462" s="78"/>
      <c r="C7462" s="78"/>
      <c r="D7462" s="78"/>
      <c r="E7462" s="78"/>
      <c r="F7462" s="78"/>
      <c r="H7462" s="78"/>
      <c r="L7462" s="78"/>
      <c r="P7462" s="25"/>
      <c r="AB7462" s="191"/>
    </row>
    <row r="7463">
      <c r="A7463" s="78"/>
      <c r="B7463" s="78"/>
      <c r="C7463" s="78"/>
      <c r="D7463" s="78"/>
      <c r="E7463" s="78"/>
      <c r="F7463" s="78"/>
      <c r="H7463" s="78"/>
      <c r="L7463" s="78"/>
      <c r="P7463" s="25"/>
      <c r="AB7463" s="191"/>
    </row>
    <row r="7464">
      <c r="A7464" s="78"/>
      <c r="B7464" s="78"/>
      <c r="C7464" s="78"/>
      <c r="D7464" s="78"/>
      <c r="E7464" s="78"/>
      <c r="F7464" s="78"/>
      <c r="H7464" s="78"/>
      <c r="L7464" s="78"/>
      <c r="P7464" s="25"/>
      <c r="AB7464" s="191"/>
    </row>
    <row r="7465">
      <c r="A7465" s="78"/>
      <c r="B7465" s="78"/>
      <c r="C7465" s="78"/>
      <c r="D7465" s="78"/>
      <c r="E7465" s="78"/>
      <c r="F7465" s="78"/>
      <c r="H7465" s="78"/>
      <c r="L7465" s="78"/>
      <c r="P7465" s="25"/>
      <c r="AB7465" s="191"/>
    </row>
    <row r="7466">
      <c r="A7466" s="78"/>
      <c r="B7466" s="78"/>
      <c r="C7466" s="78"/>
      <c r="D7466" s="78"/>
      <c r="E7466" s="78"/>
      <c r="F7466" s="78"/>
      <c r="H7466" s="78"/>
      <c r="L7466" s="78"/>
      <c r="P7466" s="25"/>
      <c r="AB7466" s="191"/>
    </row>
    <row r="7467">
      <c r="A7467" s="78"/>
      <c r="B7467" s="78"/>
      <c r="C7467" s="78"/>
      <c r="D7467" s="78"/>
      <c r="E7467" s="78"/>
      <c r="F7467" s="78"/>
      <c r="H7467" s="78"/>
      <c r="I7467" s="78"/>
      <c r="K7467" s="78"/>
      <c r="P7467" s="25"/>
      <c r="AB7467" s="191"/>
    </row>
    <row r="7468">
      <c r="A7468" s="78"/>
      <c r="B7468" s="78"/>
      <c r="C7468" s="78"/>
      <c r="D7468" s="78"/>
      <c r="E7468" s="78"/>
      <c r="F7468" s="78"/>
      <c r="H7468" s="78"/>
      <c r="L7468" s="78"/>
      <c r="P7468" s="25"/>
      <c r="AB7468" s="191"/>
    </row>
    <row r="7469">
      <c r="A7469" s="78"/>
      <c r="B7469" s="78"/>
      <c r="C7469" s="78"/>
      <c r="D7469" s="78"/>
      <c r="E7469" s="78"/>
      <c r="F7469" s="78"/>
      <c r="H7469" s="78"/>
      <c r="L7469" s="78"/>
      <c r="P7469" s="25"/>
      <c r="AB7469" s="191"/>
    </row>
    <row r="7470">
      <c r="A7470" s="78"/>
      <c r="B7470" s="78"/>
      <c r="C7470" s="78"/>
      <c r="D7470" s="78"/>
      <c r="E7470" s="78"/>
      <c r="F7470" s="78"/>
      <c r="H7470" s="78"/>
      <c r="L7470" s="78"/>
      <c r="P7470" s="25"/>
      <c r="AB7470" s="191"/>
    </row>
    <row r="7471">
      <c r="A7471" s="78"/>
      <c r="B7471" s="78"/>
      <c r="C7471" s="78"/>
      <c r="D7471" s="78"/>
      <c r="E7471" s="78"/>
      <c r="F7471" s="78"/>
      <c r="H7471" s="78"/>
      <c r="L7471" s="78"/>
      <c r="P7471" s="25"/>
      <c r="AB7471" s="191"/>
    </row>
    <row r="7472">
      <c r="A7472" s="78"/>
      <c r="B7472" s="78"/>
      <c r="C7472" s="78"/>
      <c r="D7472" s="78"/>
      <c r="E7472" s="78"/>
      <c r="F7472" s="78"/>
      <c r="H7472" s="78"/>
      <c r="L7472" s="78"/>
      <c r="P7472" s="25"/>
      <c r="AB7472" s="191"/>
    </row>
    <row r="7473">
      <c r="A7473" s="78"/>
      <c r="B7473" s="78"/>
      <c r="C7473" s="78"/>
      <c r="D7473" s="78"/>
      <c r="E7473" s="78"/>
      <c r="F7473" s="78"/>
      <c r="H7473" s="78"/>
      <c r="L7473" s="78"/>
      <c r="P7473" s="25"/>
      <c r="AB7473" s="191"/>
    </row>
    <row r="7474">
      <c r="A7474" s="78"/>
      <c r="B7474" s="78"/>
      <c r="C7474" s="78"/>
      <c r="D7474" s="78"/>
      <c r="E7474" s="78"/>
      <c r="F7474" s="78"/>
      <c r="H7474" s="78"/>
      <c r="L7474" s="78"/>
      <c r="P7474" s="25"/>
      <c r="AB7474" s="191"/>
    </row>
    <row r="7475">
      <c r="A7475" s="78"/>
      <c r="B7475" s="78"/>
      <c r="C7475" s="78"/>
      <c r="D7475" s="78"/>
      <c r="E7475" s="78"/>
      <c r="F7475" s="78"/>
      <c r="H7475" s="78"/>
      <c r="L7475" s="78"/>
      <c r="P7475" s="25"/>
      <c r="AB7475" s="191"/>
    </row>
    <row r="7476">
      <c r="A7476" s="78"/>
      <c r="B7476" s="78"/>
      <c r="C7476" s="78"/>
      <c r="D7476" s="78"/>
      <c r="E7476" s="78"/>
      <c r="F7476" s="78"/>
      <c r="H7476" s="78"/>
      <c r="L7476" s="78"/>
      <c r="P7476" s="25"/>
      <c r="AB7476" s="191"/>
    </row>
    <row r="7477">
      <c r="A7477" s="78"/>
      <c r="B7477" s="78"/>
      <c r="C7477" s="78"/>
      <c r="D7477" s="78"/>
      <c r="E7477" s="78"/>
      <c r="F7477" s="78"/>
      <c r="H7477" s="78"/>
      <c r="L7477" s="78"/>
      <c r="P7477" s="25"/>
      <c r="AB7477" s="191"/>
    </row>
    <row r="7478">
      <c r="A7478" s="78"/>
      <c r="B7478" s="78"/>
      <c r="C7478" s="78"/>
      <c r="D7478" s="78"/>
      <c r="E7478" s="78"/>
      <c r="F7478" s="78"/>
      <c r="H7478" s="78"/>
      <c r="L7478" s="78"/>
      <c r="P7478" s="25"/>
      <c r="AB7478" s="191"/>
    </row>
    <row r="7479">
      <c r="A7479" s="78"/>
      <c r="B7479" s="78"/>
      <c r="C7479" s="78"/>
      <c r="D7479" s="78"/>
      <c r="E7479" s="78"/>
      <c r="F7479" s="78"/>
      <c r="H7479" s="78"/>
      <c r="I7479" s="78"/>
      <c r="K7479" s="78"/>
      <c r="P7479" s="25"/>
      <c r="AB7479" s="191"/>
    </row>
    <row r="7480">
      <c r="A7480" s="78"/>
      <c r="B7480" s="78"/>
      <c r="C7480" s="78"/>
      <c r="D7480" s="78"/>
      <c r="E7480" s="78"/>
      <c r="F7480" s="78"/>
      <c r="H7480" s="78"/>
      <c r="L7480" s="78"/>
      <c r="P7480" s="25"/>
      <c r="AB7480" s="191"/>
    </row>
    <row r="7481">
      <c r="A7481" s="78"/>
      <c r="B7481" s="78"/>
      <c r="C7481" s="78"/>
      <c r="D7481" s="78"/>
      <c r="E7481" s="78"/>
      <c r="F7481" s="78"/>
      <c r="H7481" s="78"/>
      <c r="L7481" s="78"/>
      <c r="P7481" s="25"/>
      <c r="AB7481" s="191"/>
    </row>
    <row r="7482">
      <c r="A7482" s="78"/>
      <c r="B7482" s="78"/>
      <c r="C7482" s="78"/>
      <c r="D7482" s="78"/>
      <c r="E7482" s="78"/>
      <c r="F7482" s="78"/>
      <c r="H7482" s="78"/>
      <c r="L7482" s="78"/>
      <c r="P7482" s="25"/>
      <c r="AB7482" s="191"/>
    </row>
    <row r="7483">
      <c r="A7483" s="78"/>
      <c r="B7483" s="78"/>
      <c r="C7483" s="78"/>
      <c r="D7483" s="78"/>
      <c r="E7483" s="78"/>
      <c r="F7483" s="78"/>
      <c r="H7483" s="78"/>
      <c r="L7483" s="78"/>
      <c r="P7483" s="25"/>
      <c r="AB7483" s="191"/>
    </row>
    <row r="7484">
      <c r="A7484" s="78"/>
      <c r="B7484" s="78"/>
      <c r="C7484" s="78"/>
      <c r="D7484" s="78"/>
      <c r="E7484" s="78"/>
      <c r="F7484" s="78"/>
      <c r="H7484" s="78"/>
      <c r="L7484" s="78"/>
      <c r="P7484" s="25"/>
      <c r="AB7484" s="191"/>
    </row>
    <row r="7485">
      <c r="A7485" s="78"/>
      <c r="B7485" s="78"/>
      <c r="C7485" s="78"/>
      <c r="D7485" s="78"/>
      <c r="E7485" s="78"/>
      <c r="F7485" s="78"/>
      <c r="H7485" s="78"/>
      <c r="L7485" s="78"/>
      <c r="P7485" s="25"/>
      <c r="AB7485" s="191"/>
    </row>
    <row r="7486">
      <c r="A7486" s="78"/>
      <c r="B7486" s="78"/>
      <c r="C7486" s="78"/>
      <c r="D7486" s="78"/>
      <c r="E7486" s="78"/>
      <c r="F7486" s="78"/>
      <c r="H7486" s="78"/>
      <c r="L7486" s="78"/>
      <c r="P7486" s="25"/>
      <c r="AB7486" s="191"/>
    </row>
    <row r="7487">
      <c r="A7487" s="78"/>
      <c r="B7487" s="78"/>
      <c r="C7487" s="78"/>
      <c r="D7487" s="78"/>
      <c r="E7487" s="78"/>
      <c r="F7487" s="78"/>
      <c r="H7487" s="78"/>
      <c r="L7487" s="78"/>
      <c r="P7487" s="25"/>
      <c r="AB7487" s="191"/>
    </row>
    <row r="7488">
      <c r="A7488" s="78"/>
      <c r="B7488" s="78"/>
      <c r="C7488" s="78"/>
      <c r="D7488" s="78"/>
      <c r="E7488" s="78"/>
      <c r="F7488" s="78"/>
      <c r="H7488" s="78"/>
      <c r="L7488" s="78"/>
      <c r="P7488" s="25"/>
      <c r="AB7488" s="191"/>
    </row>
    <row r="7489">
      <c r="A7489" s="78"/>
      <c r="B7489" s="78"/>
      <c r="C7489" s="78"/>
      <c r="D7489" s="78"/>
      <c r="E7489" s="78"/>
      <c r="F7489" s="78"/>
      <c r="H7489" s="78"/>
      <c r="L7489" s="78"/>
      <c r="P7489" s="25"/>
      <c r="AB7489" s="191"/>
    </row>
    <row r="7490">
      <c r="A7490" s="78"/>
      <c r="B7490" s="78"/>
      <c r="C7490" s="78"/>
      <c r="D7490" s="78"/>
      <c r="E7490" s="78"/>
      <c r="F7490" s="78"/>
      <c r="H7490" s="78"/>
      <c r="L7490" s="78"/>
      <c r="P7490" s="25"/>
      <c r="AB7490" s="191"/>
    </row>
    <row r="7491">
      <c r="A7491" s="78"/>
      <c r="B7491" s="78"/>
      <c r="C7491" s="78"/>
      <c r="D7491" s="78"/>
      <c r="E7491" s="78"/>
      <c r="F7491" s="78"/>
      <c r="H7491" s="78"/>
      <c r="L7491" s="78"/>
      <c r="P7491" s="25"/>
      <c r="AB7491" s="191"/>
    </row>
    <row r="7492">
      <c r="A7492" s="78"/>
      <c r="B7492" s="78"/>
      <c r="C7492" s="78"/>
      <c r="D7492" s="78"/>
      <c r="E7492" s="78"/>
      <c r="F7492" s="78"/>
      <c r="H7492" s="78"/>
      <c r="L7492" s="78"/>
      <c r="P7492" s="25"/>
      <c r="AB7492" s="191"/>
    </row>
    <row r="7493">
      <c r="A7493" s="78"/>
      <c r="B7493" s="78"/>
      <c r="C7493" s="78"/>
      <c r="D7493" s="78"/>
      <c r="E7493" s="78"/>
      <c r="F7493" s="78"/>
      <c r="H7493" s="78"/>
      <c r="L7493" s="78"/>
      <c r="P7493" s="25"/>
      <c r="AB7493" s="191"/>
    </row>
    <row r="7494">
      <c r="A7494" s="78"/>
      <c r="B7494" s="78"/>
      <c r="C7494" s="78"/>
      <c r="D7494" s="78"/>
      <c r="E7494" s="78"/>
      <c r="F7494" s="78"/>
      <c r="P7494" s="25"/>
      <c r="AB7494" s="191"/>
    </row>
    <row r="7495">
      <c r="A7495" s="78"/>
      <c r="B7495" s="78"/>
      <c r="C7495" s="78"/>
      <c r="D7495" s="78"/>
      <c r="E7495" s="78"/>
      <c r="F7495" s="78"/>
      <c r="H7495" s="78"/>
      <c r="I7495" s="78"/>
      <c r="P7495" s="25"/>
      <c r="AB7495" s="191"/>
    </row>
    <row r="7496">
      <c r="A7496" s="78"/>
      <c r="B7496" s="78"/>
      <c r="C7496" s="78"/>
      <c r="D7496" s="78"/>
      <c r="E7496" s="78"/>
      <c r="F7496" s="78"/>
      <c r="P7496" s="25"/>
      <c r="AB7496" s="191"/>
    </row>
    <row r="7497">
      <c r="A7497" s="78"/>
      <c r="B7497" s="78"/>
      <c r="C7497" s="78"/>
      <c r="D7497" s="78"/>
      <c r="E7497" s="78"/>
      <c r="F7497" s="78"/>
      <c r="P7497" s="25"/>
      <c r="AB7497" s="191"/>
    </row>
    <row r="7498">
      <c r="A7498" s="78"/>
      <c r="B7498" s="78"/>
      <c r="C7498" s="78"/>
      <c r="D7498" s="78"/>
      <c r="E7498" s="78"/>
      <c r="F7498" s="78"/>
      <c r="P7498" s="25"/>
      <c r="AB7498" s="191"/>
    </row>
    <row r="7499">
      <c r="A7499" s="78"/>
      <c r="B7499" s="78"/>
      <c r="C7499" s="78"/>
      <c r="D7499" s="78"/>
      <c r="E7499" s="78"/>
      <c r="F7499" s="78"/>
      <c r="P7499" s="25"/>
      <c r="AB7499" s="191"/>
    </row>
    <row r="7500">
      <c r="A7500" s="78"/>
      <c r="B7500" s="78"/>
      <c r="C7500" s="78"/>
      <c r="D7500" s="78"/>
      <c r="E7500" s="78"/>
      <c r="F7500" s="78"/>
      <c r="P7500" s="25"/>
      <c r="AB7500" s="191"/>
    </row>
    <row r="7501">
      <c r="A7501" s="78"/>
      <c r="B7501" s="78"/>
      <c r="C7501" s="78"/>
      <c r="D7501" s="78"/>
      <c r="E7501" s="78"/>
      <c r="F7501" s="78"/>
      <c r="P7501" s="25"/>
      <c r="AB7501" s="191"/>
    </row>
    <row r="7502">
      <c r="A7502" s="78"/>
      <c r="B7502" s="78"/>
      <c r="C7502" s="78"/>
      <c r="D7502" s="78"/>
      <c r="E7502" s="78"/>
      <c r="F7502" s="78"/>
      <c r="P7502" s="25"/>
      <c r="AB7502" s="191"/>
    </row>
    <row r="7503">
      <c r="A7503" s="78"/>
      <c r="B7503" s="78"/>
      <c r="C7503" s="78"/>
      <c r="D7503" s="78"/>
      <c r="E7503" s="78"/>
      <c r="F7503" s="78"/>
      <c r="P7503" s="25"/>
      <c r="AB7503" s="191"/>
    </row>
    <row r="7504">
      <c r="A7504" s="78"/>
      <c r="B7504" s="78"/>
      <c r="C7504" s="78"/>
      <c r="D7504" s="78"/>
      <c r="E7504" s="78"/>
      <c r="F7504" s="78"/>
      <c r="P7504" s="25"/>
      <c r="AB7504" s="191"/>
    </row>
    <row r="7505">
      <c r="A7505" s="78"/>
      <c r="B7505" s="78"/>
      <c r="C7505" s="78"/>
      <c r="D7505" s="78"/>
      <c r="E7505" s="78"/>
      <c r="F7505" s="78"/>
      <c r="P7505" s="25"/>
      <c r="AB7505" s="191"/>
    </row>
    <row r="7506">
      <c r="A7506" s="78"/>
      <c r="B7506" s="78"/>
      <c r="C7506" s="78"/>
      <c r="D7506" s="78"/>
      <c r="E7506" s="78"/>
      <c r="F7506" s="78"/>
      <c r="P7506" s="25"/>
      <c r="AB7506" s="191"/>
    </row>
    <row r="7507">
      <c r="A7507" s="78"/>
      <c r="B7507" s="78"/>
      <c r="C7507" s="78"/>
      <c r="D7507" s="78"/>
      <c r="E7507" s="78"/>
      <c r="F7507" s="78"/>
      <c r="P7507" s="25"/>
      <c r="AB7507" s="191"/>
    </row>
    <row r="7508">
      <c r="A7508" s="78"/>
      <c r="B7508" s="78"/>
      <c r="C7508" s="78"/>
      <c r="D7508" s="78"/>
      <c r="E7508" s="78"/>
      <c r="F7508" s="78"/>
      <c r="P7508" s="25"/>
      <c r="AB7508" s="191"/>
    </row>
    <row r="7509">
      <c r="A7509" s="78"/>
      <c r="B7509" s="78"/>
      <c r="C7509" s="78"/>
      <c r="D7509" s="78"/>
      <c r="E7509" s="78"/>
      <c r="F7509" s="78"/>
      <c r="P7509" s="25"/>
      <c r="AB7509" s="191"/>
    </row>
    <row r="7510">
      <c r="A7510" s="78"/>
      <c r="B7510" s="78"/>
      <c r="C7510" s="78"/>
      <c r="D7510" s="78"/>
      <c r="E7510" s="78"/>
      <c r="F7510" s="78"/>
      <c r="P7510" s="25"/>
      <c r="AB7510" s="191"/>
    </row>
    <row r="7511">
      <c r="A7511" s="78"/>
      <c r="B7511" s="78"/>
      <c r="C7511" s="78"/>
      <c r="D7511" s="78"/>
      <c r="E7511" s="78"/>
      <c r="F7511" s="78"/>
      <c r="P7511" s="25"/>
      <c r="AB7511" s="191"/>
    </row>
    <row r="7512">
      <c r="A7512" s="78"/>
      <c r="B7512" s="78"/>
      <c r="C7512" s="78"/>
      <c r="D7512" s="78"/>
      <c r="E7512" s="78"/>
      <c r="F7512" s="78"/>
      <c r="P7512" s="25"/>
      <c r="AB7512" s="191"/>
    </row>
    <row r="7513">
      <c r="A7513" s="78"/>
      <c r="B7513" s="78"/>
      <c r="C7513" s="78"/>
      <c r="D7513" s="78"/>
      <c r="E7513" s="78"/>
      <c r="F7513" s="78"/>
      <c r="P7513" s="25"/>
      <c r="AB7513" s="191"/>
    </row>
    <row r="7514">
      <c r="A7514" s="78"/>
      <c r="B7514" s="78"/>
      <c r="C7514" s="78"/>
      <c r="D7514" s="78"/>
      <c r="E7514" s="78"/>
      <c r="F7514" s="78"/>
      <c r="P7514" s="25"/>
      <c r="AB7514" s="191"/>
    </row>
    <row r="7515">
      <c r="A7515" s="78"/>
      <c r="B7515" s="78"/>
      <c r="C7515" s="78"/>
      <c r="D7515" s="78"/>
      <c r="E7515" s="78"/>
      <c r="F7515" s="78"/>
      <c r="P7515" s="25"/>
      <c r="AB7515" s="191"/>
    </row>
    <row r="7516">
      <c r="A7516" s="78"/>
      <c r="B7516" s="78"/>
      <c r="C7516" s="78"/>
      <c r="D7516" s="78"/>
      <c r="E7516" s="78"/>
      <c r="F7516" s="78"/>
      <c r="M7516" s="78"/>
      <c r="N7516" s="78"/>
      <c r="P7516" s="25"/>
      <c r="AB7516" s="19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sheetPr>
  <sheetViews>
    <sheetView showGridLines="0" workbookViewId="0"/>
  </sheetViews>
  <sheetFormatPr customHeight="1" defaultColWidth="12.63" defaultRowHeight="15.75"/>
  <cols>
    <col customWidth="1" min="1" max="1" width="5.38"/>
    <col customWidth="1" min="2" max="2" width="4.88"/>
    <col customWidth="1" min="3" max="3" width="29.88"/>
    <col customWidth="1" min="4" max="4" width="15.13"/>
    <col customWidth="1" min="6" max="6" width="29.88"/>
    <col customWidth="1" min="7" max="7" width="15.13"/>
    <col customWidth="1" min="9" max="9" width="29.88"/>
    <col customWidth="1" min="10" max="10" width="15.13"/>
  </cols>
  <sheetData>
    <row r="1">
      <c r="A1" s="11"/>
    </row>
    <row r="2">
      <c r="A2" s="192"/>
      <c r="B2" s="192"/>
      <c r="C2" s="193" t="s">
        <v>2014</v>
      </c>
      <c r="D2" s="194"/>
      <c r="E2" s="195">
        <f t="array" ref="E2">COUNTIFS({C8:C50485;F8:F50485;I8:I50485},"&lt;&gt;No error",{C8:C50485;F8:F50485;I8:I50485},"&lt;&gt;")</f>
        <v>95</v>
      </c>
      <c r="F2" s="196" t="s">
        <v>2015</v>
      </c>
      <c r="G2" s="197"/>
      <c r="H2" s="192"/>
      <c r="I2" s="192"/>
      <c r="J2" s="192"/>
      <c r="K2" s="192"/>
    </row>
    <row r="3">
      <c r="D3" s="2"/>
      <c r="F3" s="198"/>
      <c r="G3" s="15"/>
    </row>
    <row r="4">
      <c r="C4" s="198" t="s">
        <v>2016</v>
      </c>
      <c r="D4" s="12" t="s">
        <v>2017</v>
      </c>
      <c r="F4" s="198" t="s">
        <v>2016</v>
      </c>
      <c r="G4" s="199" t="s">
        <v>2018</v>
      </c>
      <c r="I4" s="198" t="s">
        <v>2016</v>
      </c>
      <c r="J4" s="12" t="s">
        <v>2019</v>
      </c>
    </row>
    <row r="5">
      <c r="G5" s="2"/>
    </row>
    <row r="6">
      <c r="A6" s="200"/>
      <c r="B6" s="200"/>
      <c r="C6" s="201" t="s">
        <v>2020</v>
      </c>
      <c r="E6" s="200"/>
      <c r="F6" s="201" t="s">
        <v>2021</v>
      </c>
      <c r="G6" s="202"/>
      <c r="H6" s="200"/>
      <c r="I6" s="201" t="s">
        <v>2022</v>
      </c>
      <c r="K6" s="200"/>
    </row>
    <row r="7">
      <c r="A7" s="203"/>
      <c r="B7" s="203"/>
      <c r="C7" s="204" t="s">
        <v>2023</v>
      </c>
      <c r="E7" s="203"/>
      <c r="F7" s="204" t="s">
        <v>2024</v>
      </c>
      <c r="H7" s="203"/>
      <c r="I7" s="204" t="s">
        <v>2025</v>
      </c>
      <c r="K7" s="203"/>
    </row>
    <row r="8">
      <c r="C8" s="205" t="str">
        <f>IFERROR(__xludf.DUMMYFUNCTION("IFNA(UNIQUE(FILTER(Berechnung!D:E,Berechnung!M:M=""Missing SM spot"")),""No error"")"),"Mini Klöße (375g) [V]")</f>
        <v>Mini Klöße (375g) [V]</v>
      </c>
      <c r="D8" s="206" t="str">
        <f>IFERROR(__xludf.DUMMYFUNCTION("""COMPUTED_VALUE"""),"DRY-00-001930-2")</f>
        <v>DRY-00-001930-2</v>
      </c>
      <c r="F8" s="205" t="str">
        <f>IFERROR(__xludf.DUMMYFUNCTION("IFNA(UNIQUE(FILTER(Berechnung!D:E,ISNUMBER(SEARCH(""No match"", Berechnung!I:I)))), ""No error"")"),"No error")</f>
        <v>No error</v>
      </c>
      <c r="G8" s="206"/>
      <c r="I8" s="205" t="str">
        <f>IFERROR(__xludf.DUMMYFUNCTION("IFNA(UNIQUE(FILTER(Berechnung!D:E,Berechnung!N:N=""Missing rack"")),""No error"")"),"Strozzapreti frisch (375g) [V]")</f>
        <v>Strozzapreti frisch (375g) [V]</v>
      </c>
      <c r="J8" s="206" t="str">
        <f>IFERROR(__xludf.DUMMYFUNCTION("""COMPUTED_VALUE"""),"DRY-00-50106-2")</f>
        <v>DRY-00-50106-2</v>
      </c>
    </row>
    <row r="9">
      <c r="C9" s="207"/>
      <c r="D9" s="208"/>
      <c r="F9" s="207"/>
      <c r="G9" s="208"/>
      <c r="I9" s="207" t="str">
        <f>IFERROR(__xludf.DUMMYFUNCTION("""COMPUTED_VALUE"""),"Hartkäse ital. Art geraspelt (20g) [VEG]")</f>
        <v>Hartkäse ital. Art geraspelt (20g) [VEG]</v>
      </c>
      <c r="J9" s="208" t="str">
        <f>IFERROR(__xludf.DUMMYFUNCTION("""COMPUTED_VALUE"""),"DAI-00-50214-2")</f>
        <v>DAI-00-50214-2</v>
      </c>
    </row>
    <row r="10">
      <c r="C10" s="207"/>
      <c r="D10" s="208"/>
      <c r="F10" s="207"/>
      <c r="G10" s="208"/>
      <c r="I10" s="207" t="str">
        <f>IFERROR(__xludf.DUMMYFUNCTION("""COMPUTED_VALUE"""),"Chorizo Stück (80g)")</f>
        <v>Chorizo Stück (80g)</v>
      </c>
      <c r="J10" s="208" t="str">
        <f>IFERROR(__xludf.DUMMYFUNCTION("""COMPUTED_VALUE"""),"PTN-11-10016-2")</f>
        <v>PTN-11-10016-2</v>
      </c>
    </row>
    <row r="11">
      <c r="C11" s="207"/>
      <c r="D11" s="208"/>
      <c r="F11" s="207"/>
      <c r="G11" s="208"/>
      <c r="I11" s="207" t="str">
        <f>IFERROR(__xludf.DUMMYFUNCTION("""COMPUTED_VALUE"""),"Strozzapreti frisch (500g) [V]")</f>
        <v>Strozzapreti frisch (500g) [V]</v>
      </c>
      <c r="J11" s="208" t="str">
        <f>IFERROR(__xludf.DUMMYFUNCTION("""COMPUTED_VALUE"""),"DRY-00-50107-2")</f>
        <v>DRY-00-50107-2</v>
      </c>
    </row>
    <row r="12">
      <c r="C12" s="207"/>
      <c r="D12" s="208"/>
      <c r="F12" s="207"/>
      <c r="G12" s="208"/>
      <c r="I12" s="207" t="str">
        <f>IFERROR(__xludf.DUMMYFUNCTION("""COMPUTED_VALUE"""),"Hartkäse ital. Art geraspelt (40g) [VEG]")</f>
        <v>Hartkäse ital. Art geraspelt (40g) [VEG]</v>
      </c>
      <c r="J12" s="208" t="str">
        <f>IFERROR(__xludf.DUMMYFUNCTION("""COMPUTED_VALUE"""),"DAI-00-50215-2")</f>
        <v>DAI-00-50215-2</v>
      </c>
    </row>
    <row r="13">
      <c r="C13" s="207"/>
      <c r="D13" s="208"/>
      <c r="F13" s="207"/>
      <c r="G13" s="208"/>
      <c r="I13" s="207" t="str">
        <f>IFERROR(__xludf.DUMMYFUNCTION("""COMPUTED_VALUE"""),"Chorizo Stück (120g)")</f>
        <v>Chorizo Stück (120g)</v>
      </c>
      <c r="J13" s="208" t="str">
        <f>IFERROR(__xludf.DUMMYFUNCTION("""COMPUTED_VALUE"""),"PTN-11-11345-2")</f>
        <v>PTN-11-11345-2</v>
      </c>
    </row>
    <row r="14">
      <c r="C14" s="207"/>
      <c r="D14" s="208"/>
      <c r="F14" s="207"/>
      <c r="G14" s="208"/>
      <c r="I14" s="207" t="str">
        <f>IFERROR(__xludf.DUMMYFUNCTION("""COMPUTED_VALUE"""),"Gochujang (25g) [V]")</f>
        <v>Gochujang (25g) [V]</v>
      </c>
      <c r="J14" s="208" t="str">
        <f>IFERROR(__xludf.DUMMYFUNCTION("""COMPUTED_VALUE"""),"PRO-00-118435-5")</f>
        <v>PRO-00-118435-5</v>
      </c>
    </row>
    <row r="15">
      <c r="C15" s="207"/>
      <c r="D15" s="208"/>
      <c r="F15" s="207"/>
      <c r="G15" s="208"/>
      <c r="I15" s="207" t="str">
        <f>IFERROR(__xludf.DUMMYFUNCTION("""COMPUTED_VALUE"""),"Rinderhüftsteak-Weiderind (200g) [2 Stück]")</f>
        <v>Rinderhüftsteak-Weiderind (200g) [2 Stück]</v>
      </c>
      <c r="J15" s="208" t="str">
        <f>IFERROR(__xludf.DUMMYFUNCTION("""COMPUTED_VALUE"""),"PTN-11-138333-2")</f>
        <v>PTN-11-138333-2</v>
      </c>
    </row>
    <row r="16">
      <c r="C16" s="207"/>
      <c r="D16" s="208"/>
      <c r="F16" s="207"/>
      <c r="G16" s="208"/>
      <c r="I16" s="207" t="str">
        <f>IFERROR(__xludf.DUMMYFUNCTION("""COMPUTED_VALUE"""),"Gochujang (50g) [V]")</f>
        <v>Gochujang (50g) [V]</v>
      </c>
      <c r="J16" s="208" t="str">
        <f>IFERROR(__xludf.DUMMYFUNCTION("""COMPUTED_VALUE"""),"PRO-00-118436-5")</f>
        <v>PRO-00-118436-5</v>
      </c>
    </row>
    <row r="17">
      <c r="C17" s="207"/>
      <c r="D17" s="208"/>
      <c r="F17" s="207"/>
      <c r="G17" s="208"/>
      <c r="I17" s="207" t="str">
        <f>IFERROR(__xludf.DUMMYFUNCTION("""COMPUTED_VALUE"""),"Rinderhüftsteak-Weiderind (300g) [3 Stück]")</f>
        <v>Rinderhüftsteak-Weiderind (300g) [3 Stück]</v>
      </c>
      <c r="J17" s="208" t="str">
        <f>IFERROR(__xludf.DUMMYFUNCTION("""COMPUTED_VALUE"""),"PTN-11-138335-2")</f>
        <v>PTN-11-138335-2</v>
      </c>
    </row>
    <row r="18">
      <c r="C18" s="207"/>
      <c r="D18" s="208"/>
      <c r="F18" s="207"/>
      <c r="G18" s="208"/>
      <c r="I18" s="207" t="str">
        <f>IFERROR(__xludf.DUMMYFUNCTION("""COMPUTED_VALUE"""),"Nürnberger Bratwurst (200g) [10 Stück]")</f>
        <v>Nürnberger Bratwurst (200g) [10 Stück]</v>
      </c>
      <c r="J18" s="208" t="str">
        <f>IFERROR(__xludf.DUMMYFUNCTION("""COMPUTED_VALUE"""),"PTN-11-90538-2")</f>
        <v>PTN-11-90538-2</v>
      </c>
    </row>
    <row r="19">
      <c r="C19" s="207"/>
      <c r="D19" s="208"/>
      <c r="F19" s="207"/>
      <c r="G19" s="208"/>
      <c r="I19" s="207" t="str">
        <f>IFERROR(__xludf.DUMMYFUNCTION("""COMPUTED_VALUE"""),"Nürnberger Bratwurst (300g) [15 Stück] [QS]*6112")</f>
        <v>Nürnberger Bratwurst (300g) [15 Stück] [QS]*6112</v>
      </c>
      <c r="J19" s="208" t="str">
        <f>IFERROR(__xludf.DUMMYFUNCTION("""COMPUTED_VALUE"""),"PTN-11-90539-2")</f>
        <v>PTN-11-90539-2</v>
      </c>
    </row>
    <row r="20">
      <c r="C20" s="207"/>
      <c r="D20" s="208"/>
      <c r="F20" s="207"/>
      <c r="G20" s="208"/>
      <c r="I20" s="207" t="str">
        <f>IFERROR(__xludf.DUMMYFUNCTION("""COMPUTED_VALUE"""),"Nürnberger Bratwurst (400g) [20 Stück] [QS]*6113")</f>
        <v>Nürnberger Bratwurst (400g) [20 Stück] [QS]*6113</v>
      </c>
      <c r="J20" s="208" t="str">
        <f>IFERROR(__xludf.DUMMYFUNCTION("""COMPUTED_VALUE"""),"PTN-11-90540-2")</f>
        <v>PTN-11-90540-2</v>
      </c>
    </row>
    <row r="21">
      <c r="C21" s="207"/>
      <c r="D21" s="208"/>
      <c r="F21" s="207"/>
      <c r="G21" s="208"/>
      <c r="I21" s="207" t="str">
        <f>IFERROR(__xludf.DUMMYFUNCTION("""COMPUTED_VALUE"""),"Grillkäse (200g)")</f>
        <v>Grillkäse (200g)</v>
      </c>
      <c r="J21" s="208" t="str">
        <f>IFERROR(__xludf.DUMMYFUNCTION("""COMPUTED_VALUE"""),"DAI-00-115523-3")</f>
        <v>DAI-00-115523-3</v>
      </c>
    </row>
    <row r="22">
      <c r="C22" s="207"/>
      <c r="D22" s="208"/>
      <c r="F22" s="207"/>
      <c r="G22" s="208"/>
      <c r="I22" s="207" t="str">
        <f>IFERROR(__xludf.DUMMYFUNCTION("""COMPUTED_VALUE"""),"Bio Sahnejoghurt mild (75g)")</f>
        <v>Bio Sahnejoghurt mild (75g)</v>
      </c>
      <c r="J22" s="208" t="str">
        <f>IFERROR(__xludf.DUMMYFUNCTION("""COMPUTED_VALUE"""),"DAI-11-125530-2")</f>
        <v>DAI-11-125530-2</v>
      </c>
    </row>
    <row r="23">
      <c r="C23" s="207"/>
      <c r="D23" s="208"/>
      <c r="F23" s="207"/>
      <c r="G23" s="208"/>
      <c r="I23" s="207" t="str">
        <f>IFERROR(__xludf.DUMMYFUNCTION("""COMPUTED_VALUE"""),"Bio Sahnejoghurt mild (100g)")</f>
        <v>Bio Sahnejoghurt mild (100g)</v>
      </c>
      <c r="J23" s="208" t="str">
        <f>IFERROR(__xludf.DUMMYFUNCTION("""COMPUTED_VALUE"""),"DAI-11-125531-3")</f>
        <v>DAI-11-125531-3</v>
      </c>
    </row>
    <row r="24">
      <c r="C24" s="207"/>
      <c r="D24" s="208"/>
      <c r="F24" s="207"/>
      <c r="G24" s="208"/>
      <c r="I24" s="207" t="str">
        <f>IFERROR(__xludf.DUMMYFUNCTION("""COMPUTED_VALUE"""),"Bio Sahnejoghurt mild (150g)")</f>
        <v>Bio Sahnejoghurt mild (150g)</v>
      </c>
      <c r="J24" s="208" t="str">
        <f>IFERROR(__xludf.DUMMYFUNCTION("""COMPUTED_VALUE"""),"DAI-11-125532-3")</f>
        <v>DAI-11-125532-3</v>
      </c>
    </row>
    <row r="25">
      <c r="C25" s="207"/>
      <c r="D25" s="208"/>
      <c r="F25" s="207"/>
      <c r="G25" s="208"/>
      <c r="I25" s="207" t="str">
        <f>IFERROR(__xludf.DUMMYFUNCTION("""COMPUTED_VALUE"""),"Pikantes Zwiebel-Chutney (40g)")</f>
        <v>Pikantes Zwiebel-Chutney (40g)</v>
      </c>
      <c r="J25" s="208" t="str">
        <f>IFERROR(__xludf.DUMMYFUNCTION("""COMPUTED_VALUE"""),"PRO-00-133293-3")</f>
        <v>PRO-00-133293-3</v>
      </c>
    </row>
    <row r="26">
      <c r="C26" s="207"/>
      <c r="D26" s="208"/>
      <c r="F26" s="207"/>
      <c r="G26" s="208"/>
      <c r="I26" s="207" t="str">
        <f>IFERROR(__xludf.DUMMYFUNCTION("""COMPUTED_VALUE"""),"Pikantes Zwiebel-Chutney (80g)")</f>
        <v>Pikantes Zwiebel-Chutney (80g)</v>
      </c>
      <c r="J26" s="208" t="str">
        <f>IFERROR(__xludf.DUMMYFUNCTION("""COMPUTED_VALUE"""),"PRO-00-133294-3")</f>
        <v>PRO-00-133294-3</v>
      </c>
    </row>
    <row r="27">
      <c r="C27" s="207"/>
      <c r="D27" s="208"/>
      <c r="F27" s="207"/>
      <c r="G27" s="208"/>
      <c r="I27" s="207" t="str">
        <f>IFERROR(__xludf.DUMMYFUNCTION("""COMPUTED_VALUE"""),"Veganes cremiges Sojaprodukt (100g)")</f>
        <v>Veganes cremiges Sojaprodukt (100g)</v>
      </c>
      <c r="J27" s="208" t="str">
        <f>IFERROR(__xludf.DUMMYFUNCTION("""COMPUTED_VALUE"""),"DAI-00-100365-3")</f>
        <v>DAI-00-100365-3</v>
      </c>
    </row>
    <row r="28">
      <c r="C28" s="207"/>
      <c r="D28" s="208"/>
      <c r="F28" s="207"/>
      <c r="G28" s="208"/>
      <c r="I28" s="207" t="str">
        <f>IFERROR(__xludf.DUMMYFUNCTION("""COMPUTED_VALUE"""),"Tofu geräuchert (180g)")</f>
        <v>Tofu geräuchert (180g)</v>
      </c>
      <c r="J28" s="208" t="str">
        <f>IFERROR(__xludf.DUMMYFUNCTION("""COMPUTED_VALUE"""),"PTN-00-130357-3")</f>
        <v>PTN-00-130357-3</v>
      </c>
    </row>
    <row r="29">
      <c r="C29" s="207"/>
      <c r="D29" s="208"/>
      <c r="F29" s="207"/>
      <c r="G29" s="208"/>
      <c r="I29" s="207" t="str">
        <f>IFERROR(__xludf.DUMMYFUNCTION("""COMPUTED_VALUE"""),"Tofu Neutral (180g)")</f>
        <v>Tofu Neutral (180g)</v>
      </c>
      <c r="J29" s="208" t="str">
        <f>IFERROR(__xludf.DUMMYFUNCTION("""COMPUTED_VALUE"""),"PTN-00-130349-3")</f>
        <v>PTN-00-130349-3</v>
      </c>
    </row>
    <row r="30">
      <c r="C30" s="207"/>
      <c r="D30" s="208"/>
      <c r="F30" s="207"/>
      <c r="G30" s="208"/>
      <c r="I30" s="207" t="str">
        <f>IFERROR(__xludf.DUMMYFUNCTION("""COMPUTED_VALUE"""),"Lachsfilet (2x150g) (300g)")</f>
        <v>Lachsfilet (2x150g) (300g)</v>
      </c>
      <c r="J30" s="208" t="str">
        <f>IFERROR(__xludf.DUMMYFUNCTION("""COMPUTED_VALUE"""),"PTN-11-100591-2")</f>
        <v>PTN-11-100591-2</v>
      </c>
    </row>
    <row r="31">
      <c r="C31" s="207"/>
      <c r="D31" s="208"/>
      <c r="F31" s="207"/>
      <c r="G31" s="208"/>
      <c r="I31" s="207" t="str">
        <f>IFERROR(__xludf.DUMMYFUNCTION("""COMPUTED_VALUE"""),"Ravigote Sauce (80g)")</f>
        <v>Ravigote Sauce (80g)</v>
      </c>
      <c r="J31" s="208" t="str">
        <f>IFERROR(__xludf.DUMMYFUNCTION("""COMPUTED_VALUE"""),"PRO-00-134515-3")</f>
        <v>PRO-00-134515-3</v>
      </c>
    </row>
    <row r="32">
      <c r="C32" s="207"/>
      <c r="D32" s="208"/>
      <c r="F32" s="207"/>
      <c r="G32" s="208"/>
      <c r="I32" s="207" t="str">
        <f>IFERROR(__xludf.DUMMYFUNCTION("""COMPUTED_VALUE"""),"Ravigote Sauce (40g)")</f>
        <v>Ravigote Sauce (40g)</v>
      </c>
      <c r="J32" s="208" t="str">
        <f>IFERROR(__xludf.DUMMYFUNCTION("""COMPUTED_VALUE"""),"PRO-00-133292-3")</f>
        <v>PRO-00-133292-3</v>
      </c>
    </row>
    <row r="33">
      <c r="C33" s="207"/>
      <c r="D33" s="208"/>
      <c r="F33" s="207"/>
      <c r="G33" s="208"/>
      <c r="I33" s="207" t="str">
        <f>IFERROR(__xludf.DUMMYFUNCTION("""COMPUTED_VALUE"""),"Lachsfilet (3x150g) (450g)")</f>
        <v>Lachsfilet (3x150g) (450g)</v>
      </c>
      <c r="J33" s="208" t="str">
        <f>IFERROR(__xludf.DUMMYFUNCTION("""COMPUTED_VALUE"""),"PTN-11-115697-2")</f>
        <v>PTN-11-115697-2</v>
      </c>
    </row>
    <row r="34">
      <c r="C34" s="207"/>
      <c r="D34" s="208"/>
      <c r="F34" s="207"/>
      <c r="G34" s="208"/>
      <c r="I34" s="207" t="str">
        <f>IFERROR(__xludf.DUMMYFUNCTION("""COMPUTED_VALUE"""),"Mozzarella [Veg] (125g)")</f>
        <v>Mozzarella [Veg] (125g)</v>
      </c>
      <c r="J34" s="208" t="str">
        <f>IFERROR(__xludf.DUMMYFUNCTION("""COMPUTED_VALUE"""),"DAI-11-10039-2")</f>
        <v>DAI-11-10039-2</v>
      </c>
    </row>
    <row r="35">
      <c r="C35" s="207"/>
      <c r="D35" s="208"/>
      <c r="F35" s="207"/>
      <c r="G35" s="208"/>
      <c r="I35" s="207" t="str">
        <f>IFERROR(__xludf.DUMMYFUNCTION("""COMPUTED_VALUE"""),"Hartkäse ital. Art gerieben (20g) [VEG]")</f>
        <v>Hartkäse ital. Art gerieben (20g) [VEG]</v>
      </c>
      <c r="J35" s="208" t="str">
        <f>IFERROR(__xludf.DUMMYFUNCTION("""COMPUTED_VALUE"""),"DAI-00-50213-2")</f>
        <v>DAI-00-50213-2</v>
      </c>
    </row>
    <row r="36">
      <c r="C36" s="207"/>
      <c r="D36" s="208"/>
      <c r="F36" s="207"/>
      <c r="G36" s="208"/>
      <c r="I36" s="207" t="str">
        <f>IFERROR(__xludf.DUMMYFUNCTION("""COMPUTED_VALUE"""),"Bio Naturjoghurt mild mind. 3.5% Fett (100g)")</f>
        <v>Bio Naturjoghurt mild mind. 3.5% Fett (100g)</v>
      </c>
      <c r="J36" s="208" t="str">
        <f>IFERROR(__xludf.DUMMYFUNCTION("""COMPUTED_VALUE"""),"DAI-11-116266-3")</f>
        <v>DAI-11-116266-3</v>
      </c>
    </row>
    <row r="37">
      <c r="C37" s="207"/>
      <c r="D37" s="208"/>
      <c r="F37" s="207"/>
      <c r="G37" s="208"/>
      <c r="I37" s="207" t="str">
        <f>IFERROR(__xludf.DUMMYFUNCTION("""COMPUTED_VALUE"""),"King Prawns / Garnelen ohne Schale (150g) [51/60s]")</f>
        <v>King Prawns / Garnelen ohne Schale (150g) [51/60s]</v>
      </c>
      <c r="J37" s="208" t="str">
        <f>IFERROR(__xludf.DUMMYFUNCTION("""COMPUTED_VALUE"""),"PTN-11-135436-2")</f>
        <v>PTN-11-135436-2</v>
      </c>
    </row>
    <row r="38">
      <c r="C38" s="207"/>
      <c r="D38" s="208"/>
      <c r="F38" s="207"/>
      <c r="G38" s="208"/>
      <c r="I38" s="207" t="str">
        <f>IFERROR(__xludf.DUMMYFUNCTION("""COMPUTED_VALUE"""),"Hähnchenbrustfilet in Lake (250g) [2 Stück] [QS]")</f>
        <v>Hähnchenbrustfilet in Lake (250g) [2 Stück] [QS]</v>
      </c>
      <c r="J38" s="208" t="str">
        <f>IFERROR(__xludf.DUMMYFUNCTION("""COMPUTED_VALUE"""),"PTN-11-101341-2")</f>
        <v>PTN-11-101341-2</v>
      </c>
    </row>
    <row r="39">
      <c r="C39" s="207"/>
      <c r="D39" s="208"/>
      <c r="F39" s="207"/>
      <c r="G39" s="208"/>
      <c r="I39" s="207" t="str">
        <f>IFERROR(__xludf.DUMMYFUNCTION("""COMPUTED_VALUE"""),"Hähnchenbrustfilet in Lake (375g) [3 Stück] [QS]")</f>
        <v>Hähnchenbrustfilet in Lake (375g) [3 Stück] [QS]</v>
      </c>
      <c r="J39" s="208" t="str">
        <f>IFERROR(__xludf.DUMMYFUNCTION("""COMPUTED_VALUE"""),"PTN-11-101342-2")</f>
        <v>PTN-11-101342-2</v>
      </c>
    </row>
    <row r="40">
      <c r="C40" s="207"/>
      <c r="D40" s="208"/>
      <c r="F40" s="207"/>
      <c r="G40" s="208"/>
      <c r="I40" s="207" t="str">
        <f>IFERROR(__xludf.DUMMYFUNCTION("""COMPUTED_VALUE"""),"Brioche Buns natur 2er (160g)")</f>
        <v>Brioche Buns natur 2er (160g)</v>
      </c>
      <c r="J40" s="208" t="str">
        <f>IFERROR(__xludf.DUMMYFUNCTION("""COMPUTED_VALUE"""),"BAK-00-102713-5")</f>
        <v>BAK-00-102713-5</v>
      </c>
    </row>
    <row r="41">
      <c r="C41" s="207"/>
      <c r="D41" s="208"/>
      <c r="F41" s="207"/>
      <c r="G41" s="208"/>
      <c r="I41" s="207" t="str">
        <f>IFERROR(__xludf.DUMMYFUNCTION("""COMPUTED_VALUE"""),"Hartkäse ital. Art gerieben (40g) [VEG]")</f>
        <v>Hartkäse ital. Art gerieben (40g) [VEG]</v>
      </c>
      <c r="J41" s="208" t="str">
        <f>IFERROR(__xludf.DUMMYFUNCTION("""COMPUTED_VALUE"""),"DAI-00-10141-2")</f>
        <v>DAI-00-10141-2</v>
      </c>
    </row>
    <row r="42">
      <c r="C42" s="207"/>
      <c r="D42" s="208"/>
      <c r="F42" s="207"/>
      <c r="G42" s="208"/>
      <c r="I42" s="207" t="str">
        <f>IFERROR(__xludf.DUMMYFUNCTION("""COMPUTED_VALUE"""),"Buttermilch-Zitronen Dressing (50ml)")</f>
        <v>Buttermilch-Zitronen Dressing (50ml)</v>
      </c>
      <c r="J42" s="208" t="str">
        <f>IFERROR(__xludf.DUMMYFUNCTION("""COMPUTED_VALUE"""),"PRO-00-90579-2")</f>
        <v>PRO-00-90579-2</v>
      </c>
    </row>
    <row r="43">
      <c r="C43" s="207"/>
      <c r="D43" s="208"/>
      <c r="F43" s="207"/>
      <c r="G43" s="208"/>
      <c r="I43" s="207" t="str">
        <f>IFERROR(__xludf.DUMMYFUNCTION("""COMPUTED_VALUE"""),"Coleslaw Mix (200g)")</f>
        <v>Coleslaw Mix (200g)</v>
      </c>
      <c r="J43" s="208" t="str">
        <f>IFERROR(__xludf.DUMMYFUNCTION("""COMPUTED_VALUE"""),"PHF-11-132934-3")</f>
        <v>PHF-11-132934-3</v>
      </c>
    </row>
    <row r="44">
      <c r="C44" s="207"/>
      <c r="D44" s="208"/>
      <c r="F44" s="207"/>
      <c r="G44" s="208"/>
      <c r="I44" s="207" t="str">
        <f>IFERROR(__xludf.DUMMYFUNCTION("""COMPUTED_VALUE"""),"Coleslaw Mix (300g)")</f>
        <v>Coleslaw Mix (300g)</v>
      </c>
      <c r="J44" s="208" t="str">
        <f>IFERROR(__xludf.DUMMYFUNCTION("""COMPUTED_VALUE"""),"PHF-11-132936-3")</f>
        <v>PHF-11-132936-3</v>
      </c>
    </row>
    <row r="45">
      <c r="C45" s="207"/>
      <c r="D45" s="208"/>
      <c r="F45" s="207"/>
      <c r="G45" s="208"/>
      <c r="I45" s="207" t="str">
        <f>IFERROR(__xludf.DUMMYFUNCTION("""COMPUTED_VALUE"""),"Brioche Buns natur 3er (240g)")</f>
        <v>Brioche Buns natur 3er (240g)</v>
      </c>
      <c r="J45" s="208" t="str">
        <f>IFERROR(__xludf.DUMMYFUNCTION("""COMPUTED_VALUE"""),"BAK-00-102712-5")</f>
        <v>BAK-00-102712-5</v>
      </c>
    </row>
    <row r="46">
      <c r="C46" s="207"/>
      <c r="D46" s="208"/>
      <c r="F46" s="207"/>
      <c r="G46" s="208"/>
      <c r="I46" s="207" t="str">
        <f>IFERROR(__xludf.DUMMYFUNCTION("""COMPUTED_VALUE"""),"Coleslaw Mix (400g)")</f>
        <v>Coleslaw Mix (400g)</v>
      </c>
      <c r="J46" s="208" t="str">
        <f>IFERROR(__xludf.DUMMYFUNCTION("""COMPUTED_VALUE"""),"PHF-11-132937-3")</f>
        <v>PHF-11-132937-3</v>
      </c>
    </row>
    <row r="47">
      <c r="C47" s="207"/>
      <c r="D47" s="208"/>
      <c r="F47" s="207"/>
      <c r="G47" s="208"/>
      <c r="I47" s="207" t="str">
        <f>IFERROR(__xludf.DUMMYFUNCTION("""COMPUTED_VALUE"""),"Brioche Buns natur 4er (320g)")</f>
        <v>Brioche Buns natur 4er (320g)</v>
      </c>
      <c r="J47" s="208" t="str">
        <f>IFERROR(__xludf.DUMMYFUNCTION("""COMPUTED_VALUE"""),"BAK-00-102714-5")</f>
        <v>BAK-00-102714-5</v>
      </c>
    </row>
    <row r="48">
      <c r="C48" s="207"/>
      <c r="D48" s="208"/>
      <c r="F48" s="207"/>
      <c r="G48" s="208"/>
      <c r="I48" s="207" t="str">
        <f>IFERROR(__xludf.DUMMYFUNCTION("""COMPUTED_VALUE"""),"Würziger Gouda gerieben (50g)")</f>
        <v>Würziger Gouda gerieben (50g)</v>
      </c>
      <c r="J48" s="208" t="str">
        <f>IFERROR(__xludf.DUMMYFUNCTION("""COMPUTED_VALUE"""),"DAI-11-120513-3")</f>
        <v>DAI-11-120513-3</v>
      </c>
    </row>
    <row r="49">
      <c r="C49" s="207"/>
      <c r="D49" s="208"/>
      <c r="F49" s="207"/>
      <c r="G49" s="208"/>
      <c r="I49" s="207" t="str">
        <f>IFERROR(__xludf.DUMMYFUNCTION("""COMPUTED_VALUE"""),"Bio Schmand (100g)")</f>
        <v>Bio Schmand (100g)</v>
      </c>
      <c r="J49" s="208" t="str">
        <f>IFERROR(__xludf.DUMMYFUNCTION("""COMPUTED_VALUE"""),"DAI-11-125533-3")</f>
        <v>DAI-11-125533-3</v>
      </c>
    </row>
    <row r="50">
      <c r="C50" s="207"/>
      <c r="D50" s="208"/>
      <c r="F50" s="207"/>
      <c r="G50" s="208"/>
      <c r="I50" s="207" t="str">
        <f>IFERROR(__xludf.DUMMYFUNCTION("""COMPUTED_VALUE"""),"Würziger Gouda gerieben (75g)")</f>
        <v>Würziger Gouda gerieben (75g)</v>
      </c>
      <c r="J50" s="208" t="str">
        <f>IFERROR(__xludf.DUMMYFUNCTION("""COMPUTED_VALUE"""),"DAI-11-120514-3")</f>
        <v>DAI-11-120514-3</v>
      </c>
    </row>
    <row r="51">
      <c r="C51" s="207"/>
      <c r="D51" s="208"/>
      <c r="F51" s="207"/>
      <c r="G51" s="208"/>
      <c r="I51" s="207" t="str">
        <f>IFERROR(__xludf.DUMMYFUNCTION("""COMPUTED_VALUE"""),"Würziger Gouda gerieben (100g)")</f>
        <v>Würziger Gouda gerieben (100g)</v>
      </c>
      <c r="J51" s="208" t="str">
        <f>IFERROR(__xludf.DUMMYFUNCTION("""COMPUTED_VALUE"""),"DAI-11-120515-3")</f>
        <v>DAI-11-120515-3</v>
      </c>
    </row>
    <row r="52">
      <c r="C52" s="207"/>
      <c r="D52" s="208"/>
      <c r="F52" s="207"/>
      <c r="G52" s="208"/>
      <c r="I52" s="207" t="str">
        <f>IFERROR(__xludf.DUMMYFUNCTION("""COMPUTED_VALUE"""),"Junger Gouda gerieben (100g)")</f>
        <v>Junger Gouda gerieben (100g)</v>
      </c>
      <c r="J52" s="208" t="str">
        <f>IFERROR(__xludf.DUMMYFUNCTION("""COMPUTED_VALUE"""),"DAI-11-120512-3")</f>
        <v>DAI-11-120512-3</v>
      </c>
    </row>
    <row r="53">
      <c r="C53" s="207"/>
      <c r="D53" s="208"/>
      <c r="F53" s="207"/>
      <c r="G53" s="208"/>
      <c r="I53" s="207" t="str">
        <f>IFERROR(__xludf.DUMMYFUNCTION("""COMPUTED_VALUE"""),"Bio Saure Sahne (200g)")</f>
        <v>Bio Saure Sahne (200g)</v>
      </c>
      <c r="J53" s="208" t="str">
        <f>IFERROR(__xludf.DUMMYFUNCTION("""COMPUTED_VALUE"""),"DAI-11-116336-3")</f>
        <v>DAI-11-116336-3</v>
      </c>
    </row>
    <row r="54">
      <c r="C54" s="207"/>
      <c r="D54" s="208"/>
      <c r="F54" s="207"/>
      <c r="G54" s="208"/>
      <c r="I54" s="207" t="str">
        <f>IFERROR(__xludf.DUMMYFUNCTION("""COMPUTED_VALUE"""),"Planted veganes pulled BBQ (160g)")</f>
        <v>Planted veganes pulled BBQ (160g)</v>
      </c>
      <c r="J54" s="208" t="str">
        <f>IFERROR(__xludf.DUMMYFUNCTION("""COMPUTED_VALUE"""),"PTN-11-120368-3")</f>
        <v>PTN-11-120368-3</v>
      </c>
    </row>
    <row r="55">
      <c r="C55" s="207"/>
      <c r="D55" s="208"/>
      <c r="F55" s="207"/>
      <c r="G55" s="208"/>
      <c r="I55" s="207" t="str">
        <f>IFERROR(__xludf.DUMMYFUNCTION("""COMPUTED_VALUE"""),"Junger Gouda gerieben (75g)")</f>
        <v>Junger Gouda gerieben (75g)</v>
      </c>
      <c r="J55" s="208" t="str">
        <f>IFERROR(__xludf.DUMMYFUNCTION("""COMPUTED_VALUE"""),"DAI-11-120511-3")</f>
        <v>DAI-11-120511-3</v>
      </c>
    </row>
    <row r="56">
      <c r="C56" s="207"/>
      <c r="D56" s="208"/>
      <c r="F56" s="207"/>
      <c r="G56" s="208"/>
      <c r="I56" s="207" t="str">
        <f>IFERROR(__xludf.DUMMYFUNCTION("""COMPUTED_VALUE"""),"Bio Saure Sahne (100g)")</f>
        <v>Bio Saure Sahne (100g)</v>
      </c>
      <c r="J56" s="208" t="str">
        <f>IFERROR(__xludf.DUMMYFUNCTION("""COMPUTED_VALUE"""),"DAI-11-116335-3")</f>
        <v>DAI-11-116335-3</v>
      </c>
    </row>
    <row r="57">
      <c r="C57" s="207"/>
      <c r="D57" s="208"/>
      <c r="F57" s="207"/>
      <c r="G57" s="208"/>
      <c r="I57" s="207" t="str">
        <f>IFERROR(__xludf.DUMMYFUNCTION("""COMPUTED_VALUE"""),"Bio Naturjoghurt mild. mind. 3.5% Fett (75g)")</f>
        <v>Bio Naturjoghurt mild. mind. 3.5% Fett (75g)</v>
      </c>
      <c r="J57" s="208" t="str">
        <f>IFERROR(__xludf.DUMMYFUNCTION("""COMPUTED_VALUE"""),"DAI-11-116264-3")</f>
        <v>DAI-11-116264-3</v>
      </c>
    </row>
    <row r="58">
      <c r="C58" s="207"/>
      <c r="D58" s="208"/>
      <c r="F58" s="207"/>
      <c r="G58" s="208"/>
      <c r="I58" s="207" t="str">
        <f>IFERROR(__xludf.DUMMYFUNCTION("""COMPUTED_VALUE"""),"Bio Naturjoghurt mild. mind. 3.5% Fett (150g)")</f>
        <v>Bio Naturjoghurt mild. mind. 3.5% Fett (150g)</v>
      </c>
      <c r="J58" s="208" t="str">
        <f>IFERROR(__xludf.DUMMYFUNCTION("""COMPUTED_VALUE"""),"DAI-11-116265-3")</f>
        <v>DAI-11-116265-3</v>
      </c>
    </row>
    <row r="59">
      <c r="C59" s="207"/>
      <c r="D59" s="208"/>
      <c r="F59" s="207"/>
      <c r="G59" s="208"/>
      <c r="I59" s="207" t="str">
        <f>IFERROR(__xludf.DUMMYFUNCTION("""COMPUTED_VALUE"""),"Pangasius/Basa fillet (240g)")</f>
        <v>Pangasius/Basa fillet (240g)</v>
      </c>
      <c r="J59" s="208" t="str">
        <f>IFERROR(__xludf.DUMMYFUNCTION("""COMPUTED_VALUE"""),"PTN-11-129416-1")</f>
        <v>PTN-11-129416-1</v>
      </c>
    </row>
    <row r="60">
      <c r="C60" s="207"/>
      <c r="D60" s="208"/>
      <c r="F60" s="207"/>
      <c r="G60" s="208"/>
      <c r="I60" s="207" t="str">
        <f>IFERROR(__xludf.DUMMYFUNCTION("""COMPUTED_VALUE"""),"Pangasius/Basa fillet (360g)")</f>
        <v>Pangasius/Basa fillet (360g)</v>
      </c>
      <c r="J60" s="208" t="str">
        <f>IFERROR(__xludf.DUMMYFUNCTION("""COMPUTED_VALUE"""),"PTN-11-129417-1")</f>
        <v>PTN-11-129417-1</v>
      </c>
    </row>
    <row r="61">
      <c r="C61" s="207"/>
      <c r="D61" s="208"/>
      <c r="F61" s="207"/>
      <c r="G61" s="208"/>
      <c r="I61" s="207" t="str">
        <f>IFERROR(__xludf.DUMMYFUNCTION("""COMPUTED_VALUE"""),"King Prawns / Garnelen ohne Schale (200g) [51/60s]")</f>
        <v>King Prawns / Garnelen ohne Schale (200g) [51/60s]</v>
      </c>
      <c r="J61" s="208" t="str">
        <f>IFERROR(__xludf.DUMMYFUNCTION("""COMPUTED_VALUE"""),"PTN-11-135437-2")</f>
        <v>PTN-11-135437-2</v>
      </c>
    </row>
    <row r="62">
      <c r="C62" s="207"/>
      <c r="D62" s="208"/>
      <c r="F62" s="207"/>
      <c r="G62" s="208"/>
      <c r="I62" s="207" t="str">
        <f>IFERROR(__xludf.DUMMYFUNCTION("""COMPUTED_VALUE"""),"King Prawns / Garnelen ohne Schale (300g) [51/60s]")</f>
        <v>King Prawns / Garnelen ohne Schale (300g) [51/60s]</v>
      </c>
      <c r="J62" s="208" t="str">
        <f>IFERROR(__xludf.DUMMYFUNCTION("""COMPUTED_VALUE"""),"PTN-11-135438-2")</f>
        <v>PTN-11-135438-2</v>
      </c>
    </row>
    <row r="63">
      <c r="C63" s="207"/>
      <c r="D63" s="208"/>
      <c r="F63" s="207"/>
      <c r="G63" s="208"/>
      <c r="I63" s="207" t="str">
        <f>IFERROR(__xludf.DUMMYFUNCTION("""COMPUTED_VALUE"""),"Paccheri frisch (250g) [V]")</f>
        <v>Paccheri frisch (250g) [V]</v>
      </c>
      <c r="J63" s="208" t="str">
        <f>IFERROR(__xludf.DUMMYFUNCTION("""COMPUTED_VALUE"""),"DRY-00-50102-2")</f>
        <v>DRY-00-50102-2</v>
      </c>
    </row>
    <row r="64">
      <c r="C64" s="207"/>
      <c r="D64" s="208"/>
      <c r="F64" s="207"/>
      <c r="G64" s="208"/>
      <c r="I64" s="207" t="str">
        <f>IFERROR(__xludf.DUMMYFUNCTION("""COMPUTED_VALUE"""),"Porree (200g)")</f>
        <v>Porree (200g)</v>
      </c>
      <c r="J64" s="208" t="str">
        <f>IFERROR(__xludf.DUMMYFUNCTION("""COMPUTED_VALUE"""),"PHF-11-50154-3")</f>
        <v>PHF-11-50154-3</v>
      </c>
    </row>
    <row r="65">
      <c r="C65" s="207"/>
      <c r="D65" s="208"/>
      <c r="F65" s="207"/>
      <c r="G65" s="208"/>
      <c r="I65" s="207" t="str">
        <f>IFERROR(__xludf.DUMMYFUNCTION("""COMPUTED_VALUE"""),"Frischecreme 13% (200g)")</f>
        <v>Frischecreme 13% (200g)</v>
      </c>
      <c r="J65" s="208" t="str">
        <f>IFERROR(__xludf.DUMMYFUNCTION("""COMPUTED_VALUE"""),"DAI-00-131996-3")</f>
        <v>DAI-00-131996-3</v>
      </c>
    </row>
    <row r="66">
      <c r="C66" s="207"/>
      <c r="D66" s="208"/>
      <c r="F66" s="207"/>
      <c r="G66" s="208"/>
      <c r="I66" s="207" t="str">
        <f>IFERROR(__xludf.DUMMYFUNCTION("""COMPUTED_VALUE"""),"Paccheri frisch (375g) [V]")</f>
        <v>Paccheri frisch (375g) [V]</v>
      </c>
      <c r="J66" s="208" t="str">
        <f>IFERROR(__xludf.DUMMYFUNCTION("""COMPUTED_VALUE"""),"DRY-00-50103-2")</f>
        <v>DRY-00-50103-2</v>
      </c>
    </row>
    <row r="67">
      <c r="C67" s="207"/>
      <c r="D67" s="208"/>
      <c r="F67" s="207"/>
      <c r="G67" s="208"/>
      <c r="I67" s="207" t="str">
        <f>IFERROR(__xludf.DUMMYFUNCTION("""COMPUTED_VALUE"""),"Frischecreme 13% (100g)")</f>
        <v>Frischecreme 13% (100g)</v>
      </c>
      <c r="J67" s="208" t="str">
        <f>IFERROR(__xludf.DUMMYFUNCTION("""COMPUTED_VALUE"""),"DAI-00-131994-3")</f>
        <v>DAI-00-131994-3</v>
      </c>
    </row>
    <row r="68">
      <c r="C68" s="207"/>
      <c r="D68" s="208"/>
      <c r="F68" s="207"/>
      <c r="G68" s="208"/>
      <c r="I68" s="207" t="str">
        <f>IFERROR(__xludf.DUMMYFUNCTION("""COMPUTED_VALUE"""),"Paccheri frisch (500g) [V]")</f>
        <v>Paccheri frisch (500g) [V]</v>
      </c>
      <c r="J68" s="208" t="str">
        <f>IFERROR(__xludf.DUMMYFUNCTION("""COMPUTED_VALUE"""),"DRY-00-50104-2")</f>
        <v>DRY-00-50104-2</v>
      </c>
    </row>
    <row r="69">
      <c r="C69" s="207"/>
      <c r="D69" s="208"/>
      <c r="F69" s="207"/>
      <c r="G69" s="208"/>
      <c r="I69" s="207" t="str">
        <f>IFERROR(__xludf.DUMMYFUNCTION("""COMPUTED_VALUE"""),"Blumenkohl (500g)")</f>
        <v>Blumenkohl (500g)</v>
      </c>
      <c r="J69" s="208" t="str">
        <f>IFERROR(__xludf.DUMMYFUNCTION("""COMPUTED_VALUE"""),"PHF-11-10022-3")</f>
        <v>PHF-11-10022-3</v>
      </c>
    </row>
    <row r="70">
      <c r="C70" s="207"/>
      <c r="D70" s="208"/>
      <c r="F70" s="207"/>
      <c r="G70" s="208"/>
      <c r="I70" s="207" t="str">
        <f>IFERROR(__xludf.DUMMYFUNCTION("""COMPUTED_VALUE"""),"Blumenkohl (750g)")</f>
        <v>Blumenkohl (750g)</v>
      </c>
      <c r="J70" s="208" t="str">
        <f>IFERROR(__xludf.DUMMYFUNCTION("""COMPUTED_VALUE"""),"PHF-11-10020-3")</f>
        <v>PHF-11-10020-3</v>
      </c>
    </row>
    <row r="71">
      <c r="C71" s="207"/>
      <c r="D71" s="208"/>
      <c r="F71" s="207"/>
      <c r="G71" s="208"/>
      <c r="I71" s="207" t="str">
        <f>IFERROR(__xludf.DUMMYFUNCTION("""COMPUTED_VALUE"""),"Ciabatta Brot (250g) [V]")</f>
        <v>Ciabatta Brot (250g) [V]</v>
      </c>
      <c r="J71" s="208" t="str">
        <f>IFERROR(__xludf.DUMMYFUNCTION("""COMPUTED_VALUE"""),"BAK-00-10100-5")</f>
        <v>BAK-00-10100-5</v>
      </c>
    </row>
    <row r="72">
      <c r="C72" s="207"/>
      <c r="D72" s="208"/>
      <c r="F72" s="207"/>
      <c r="G72" s="208"/>
      <c r="I72" s="207" t="str">
        <f>IFERROR(__xludf.DUMMYFUNCTION("""COMPUTED_VALUE"""),"Hirtenkäse (100g)")</f>
        <v>Hirtenkäse (100g)</v>
      </c>
      <c r="J72" s="208" t="str">
        <f>IFERROR(__xludf.DUMMYFUNCTION("""COMPUTED_VALUE"""),"DAI-00-115401-3")</f>
        <v>DAI-00-115401-3</v>
      </c>
    </row>
    <row r="73">
      <c r="C73" s="207"/>
      <c r="D73" s="208"/>
      <c r="F73" s="207"/>
      <c r="G73" s="208"/>
      <c r="I73" s="207" t="str">
        <f>IFERROR(__xludf.DUMMYFUNCTION("""COMPUTED_VALUE"""),"Hirtenkäse (200g)")</f>
        <v>Hirtenkäse (200g)</v>
      </c>
      <c r="J73" s="208" t="str">
        <f>IFERROR(__xludf.DUMMYFUNCTION("""COMPUTED_VALUE"""),"DAI-00-115403-3")</f>
        <v>DAI-00-115403-3</v>
      </c>
    </row>
    <row r="74">
      <c r="C74" s="207"/>
      <c r="D74" s="208"/>
      <c r="F74" s="207"/>
      <c r="G74" s="208"/>
      <c r="I74" s="207" t="str">
        <f>IFERROR(__xludf.DUMMYFUNCTION("""COMPUTED_VALUE"""),"Rinderhackfleischzubereitung Weiderind (200g)")</f>
        <v>Rinderhackfleischzubereitung Weiderind (200g)</v>
      </c>
      <c r="J74" s="208" t="str">
        <f>IFERROR(__xludf.DUMMYFUNCTION("""COMPUTED_VALUE"""),"PTN-11-138329-2")</f>
        <v>PTN-11-138329-2</v>
      </c>
    </row>
    <row r="75">
      <c r="C75" s="207"/>
      <c r="D75" s="208"/>
      <c r="F75" s="207"/>
      <c r="G75" s="208"/>
      <c r="I75" s="207" t="str">
        <f>IFERROR(__xludf.DUMMYFUNCTION("""COMPUTED_VALUE"""),"Rinderhackfleischzubereitung Weiderind (300g)")</f>
        <v>Rinderhackfleischzubereitung Weiderind (300g)</v>
      </c>
      <c r="J75" s="208" t="str">
        <f>IFERROR(__xludf.DUMMYFUNCTION("""COMPUTED_VALUE"""),"PTN-11-138332-2")</f>
        <v>PTN-11-138332-2</v>
      </c>
    </row>
    <row r="76">
      <c r="C76" s="207"/>
      <c r="D76" s="208"/>
      <c r="F76" s="207"/>
      <c r="G76" s="208"/>
      <c r="I76" s="207" t="str">
        <f>IFERROR(__xludf.DUMMYFUNCTION("""COMPUTED_VALUE"""),"Rinderhackfleischzubereitung Weiderind (400g)")</f>
        <v>Rinderhackfleischzubereitung Weiderind (400g)</v>
      </c>
      <c r="J76" s="208" t="str">
        <f>IFERROR(__xludf.DUMMYFUNCTION("""COMPUTED_VALUE"""),"PTN-11-138331-2")</f>
        <v>PTN-11-138331-2</v>
      </c>
    </row>
    <row r="77">
      <c r="C77" s="207"/>
      <c r="D77" s="208"/>
      <c r="F77" s="207"/>
      <c r="G77" s="208"/>
      <c r="I77" s="207" t="str">
        <f>IFERROR(__xludf.DUMMYFUNCTION("""COMPUTED_VALUE"""),"Lachsfilet (2x100g) (200g)")</f>
        <v>Lachsfilet (2x100g) (200g)</v>
      </c>
      <c r="J77" s="208" t="str">
        <f>IFERROR(__xludf.DUMMYFUNCTION("""COMPUTED_VALUE"""),"PTN-11-137892-2")</f>
        <v>PTN-11-137892-2</v>
      </c>
    </row>
    <row r="78">
      <c r="C78" s="207"/>
      <c r="D78" s="208"/>
      <c r="F78" s="207"/>
      <c r="G78" s="208"/>
      <c r="I78" s="207" t="str">
        <f>IFERROR(__xludf.DUMMYFUNCTION("""COMPUTED_VALUE"""),"Lachsfilet (3x100g) (300g)")</f>
        <v>Lachsfilet (3x100g) (300g)</v>
      </c>
      <c r="J78" s="208" t="str">
        <f>IFERROR(__xludf.DUMMYFUNCTION("""COMPUTED_VALUE"""),"PTN-11-137893-2")</f>
        <v>PTN-11-137893-2</v>
      </c>
    </row>
    <row r="79">
      <c r="C79" s="207"/>
      <c r="D79" s="208"/>
      <c r="F79" s="207"/>
      <c r="G79" s="208"/>
      <c r="I79" s="207" t="str">
        <f>IFERROR(__xludf.DUMMYFUNCTION("""COMPUTED_VALUE"""),"Camembert 45% (125g) [VEG]")</f>
        <v>Camembert 45% (125g) [VEG]</v>
      </c>
      <c r="J79" s="208" t="str">
        <f>IFERROR(__xludf.DUMMYFUNCTION("""COMPUTED_VALUE"""),"DAI-00-10135-2")</f>
        <v>DAI-00-10135-2</v>
      </c>
    </row>
    <row r="80">
      <c r="C80" s="207"/>
      <c r="D80" s="208"/>
      <c r="F80" s="207"/>
      <c r="G80" s="208"/>
      <c r="I80" s="207" t="str">
        <f>IFERROR(__xludf.DUMMYFUNCTION("""COMPUTED_VALUE"""),"Kräuterbutter (20g)")</f>
        <v>Kräuterbutter (20g)</v>
      </c>
      <c r="J80" s="208" t="str">
        <f>IFERROR(__xludf.DUMMYFUNCTION("""COMPUTED_VALUE"""),"DAI-00-004414-2")</f>
        <v>DAI-00-004414-2</v>
      </c>
    </row>
    <row r="81">
      <c r="C81" s="207"/>
      <c r="D81" s="208"/>
      <c r="F81" s="207"/>
      <c r="G81" s="208"/>
      <c r="I81" s="207" t="str">
        <f>IFERROR(__xludf.DUMMYFUNCTION("""COMPUTED_VALUE"""),"Hähnchengeschnetzeltes in Lake (250g) [QS]")</f>
        <v>Hähnchengeschnetzeltes in Lake (250g) [QS]</v>
      </c>
      <c r="J81" s="208" t="str">
        <f>IFERROR(__xludf.DUMMYFUNCTION("""COMPUTED_VALUE"""),"PTN-11-101343-2")</f>
        <v>PTN-11-101343-2</v>
      </c>
    </row>
    <row r="82">
      <c r="C82" s="207"/>
      <c r="D82" s="208"/>
      <c r="F82" s="207"/>
      <c r="G82" s="208"/>
      <c r="I82" s="207" t="str">
        <f>IFERROR(__xludf.DUMMYFUNCTION("""COMPUTED_VALUE"""),"Ingwerpaste (10g)")</f>
        <v>Ingwerpaste (10g)</v>
      </c>
      <c r="J82" s="208" t="str">
        <f>IFERROR(__xludf.DUMMYFUNCTION("""COMPUTED_VALUE"""),"PRO-00-132938-3")</f>
        <v>PRO-00-132938-3</v>
      </c>
    </row>
    <row r="83">
      <c r="C83" s="207"/>
      <c r="D83" s="208"/>
      <c r="F83" s="207"/>
      <c r="G83" s="208"/>
      <c r="I83" s="207" t="str">
        <f>IFERROR(__xludf.DUMMYFUNCTION("""COMPUTED_VALUE"""),"Hähnchengeschnetzeltes in Lake (375g) [QS]")</f>
        <v>Hähnchengeschnetzeltes in Lake (375g) [QS]</v>
      </c>
      <c r="J83" s="208" t="str">
        <f>IFERROR(__xludf.DUMMYFUNCTION("""COMPUTED_VALUE"""),"PTN-11-101344-2")</f>
        <v>PTN-11-101344-2</v>
      </c>
    </row>
    <row r="84">
      <c r="C84" s="207"/>
      <c r="D84" s="208"/>
      <c r="F84" s="207"/>
      <c r="G84" s="208"/>
      <c r="I84" s="207" t="str">
        <f>IFERROR(__xludf.DUMMYFUNCTION("""COMPUTED_VALUE"""),"Würzige Dal Soße (160g) [V]")</f>
        <v>Würzige Dal Soße (160g) [V]</v>
      </c>
      <c r="J84" s="208" t="str">
        <f>IFERROR(__xludf.DUMMYFUNCTION("""COMPUTED_VALUE"""),"PRO-00-004325-2")</f>
        <v>PRO-00-004325-2</v>
      </c>
    </row>
    <row r="85">
      <c r="C85" s="207"/>
      <c r="D85" s="208"/>
      <c r="F85" s="207"/>
      <c r="G85" s="208"/>
      <c r="I85" s="207" t="str">
        <f>IFERROR(__xludf.DUMMYFUNCTION("""COMPUTED_VALUE"""),"Würzige Dal Soße (240g) [V]")</f>
        <v>Würzige Dal Soße (240g) [V]</v>
      </c>
      <c r="J85" s="208" t="str">
        <f>IFERROR(__xludf.DUMMYFUNCTION("""COMPUTED_VALUE"""),"PRO-00-004326-2")</f>
        <v>PRO-00-004326-2</v>
      </c>
    </row>
    <row r="86">
      <c r="C86" s="207"/>
      <c r="D86" s="208"/>
      <c r="F86" s="207"/>
      <c r="G86" s="208"/>
      <c r="I86" s="207" t="str">
        <f>IFERROR(__xludf.DUMMYFUNCTION("""COMPUTED_VALUE"""),"Würzige Dal Soße (320g) [V]")</f>
        <v>Würzige Dal Soße (320g) [V]</v>
      </c>
      <c r="J86" s="208" t="str">
        <f>IFERROR(__xludf.DUMMYFUNCTION("""COMPUTED_VALUE"""),"PRO-00-005812-2")</f>
        <v>PRO-00-005812-2</v>
      </c>
    </row>
    <row r="87">
      <c r="C87" s="207"/>
      <c r="D87" s="208"/>
      <c r="F87" s="207"/>
      <c r="G87" s="208"/>
      <c r="I87" s="207" t="str">
        <f>IFERROR(__xludf.DUMMYFUNCTION("""COMPUTED_VALUE"""),"Hähnchengeschnetzeltes mariniert (250g) [QS]")</f>
        <v>Hähnchengeschnetzeltes mariniert (250g) [QS]</v>
      </c>
      <c r="J87" s="208" t="str">
        <f>IFERROR(__xludf.DUMMYFUNCTION("""COMPUTED_VALUE"""),"PTN-11-50463-2")</f>
        <v>PTN-11-50463-2</v>
      </c>
    </row>
    <row r="88">
      <c r="C88" s="207"/>
      <c r="D88" s="208"/>
      <c r="F88" s="207"/>
      <c r="G88" s="208"/>
      <c r="I88" s="207" t="str">
        <f>IFERROR(__xludf.DUMMYFUNCTION("""COMPUTED_VALUE"""),"Veltins Sampling 275ml - paired with recipes")</f>
        <v>Veltins Sampling 275ml - paired with recipes</v>
      </c>
      <c r="J88" s="208" t="str">
        <f>IFERROR(__xludf.DUMMYFUNCTION("""COMPUTED_VALUE"""),"BEV-00-146861-5")</f>
        <v>BEV-00-146861-5</v>
      </c>
    </row>
    <row r="89">
      <c r="C89" s="207"/>
      <c r="D89" s="208"/>
      <c r="F89" s="207"/>
      <c r="G89" s="208"/>
      <c r="I89" s="207" t="str">
        <f>IFERROR(__xludf.DUMMYFUNCTION("""COMPUTED_VALUE"""),"Hähnchengeschnetzeltes mariniert (375g) [QS]")</f>
        <v>Hähnchengeschnetzeltes mariniert (375g) [QS]</v>
      </c>
      <c r="J89" s="208" t="str">
        <f>IFERROR(__xludf.DUMMYFUNCTION("""COMPUTED_VALUE"""),"PTN-11-50464-2")</f>
        <v>PTN-11-50464-2</v>
      </c>
    </row>
    <row r="90">
      <c r="C90" s="207"/>
      <c r="D90" s="208"/>
      <c r="F90" s="207"/>
      <c r="G90" s="208"/>
      <c r="I90" s="207" t="str">
        <f>IFERROR(__xludf.DUMMYFUNCTION("""COMPUTED_VALUE"""),"Beyond Meat Vegan Burger Patty (180g)")</f>
        <v>Beyond Meat Vegan Burger Patty (180g)</v>
      </c>
      <c r="J90" s="208" t="str">
        <f>IFERROR(__xludf.DUMMYFUNCTION("""COMPUTED_VALUE"""),"PTN-11-134255-2")</f>
        <v>PTN-11-134255-2</v>
      </c>
    </row>
    <row r="91">
      <c r="C91" s="207"/>
      <c r="D91" s="208"/>
      <c r="F91" s="207"/>
      <c r="G91" s="208"/>
      <c r="I91" s="207" t="str">
        <f>IFERROR(__xludf.DUMMYFUNCTION("""COMPUTED_VALUE"""),"Kartoffelwürfel vorgegart (600g)")</f>
        <v>Kartoffelwürfel vorgegart (600g)</v>
      </c>
      <c r="J91" s="208" t="str">
        <f>IFERROR(__xludf.DUMMYFUNCTION("""COMPUTED_VALUE"""),"CON-11-90505-2")</f>
        <v>CON-11-90505-2</v>
      </c>
    </row>
    <row r="92">
      <c r="C92" s="207"/>
      <c r="D92" s="208"/>
      <c r="F92" s="207"/>
      <c r="G92" s="208"/>
      <c r="I92" s="207" t="str">
        <f>IFERROR(__xludf.DUMMYFUNCTION("""COMPUTED_VALUE"""),"Kartoffelwürfel vorgegart (800g)")</f>
        <v>Kartoffelwürfel vorgegart (800g)</v>
      </c>
      <c r="J92" s="208" t="str">
        <f>IFERROR(__xludf.DUMMYFUNCTION("""COMPUTED_VALUE"""),"CON-11-90506-2")</f>
        <v>CON-11-90506-2</v>
      </c>
    </row>
    <row r="93">
      <c r="C93" s="207"/>
      <c r="D93" s="208"/>
      <c r="F93" s="207"/>
      <c r="G93" s="208"/>
      <c r="I93" s="207" t="str">
        <f>IFERROR(__xludf.DUMMYFUNCTION("""COMPUTED_VALUE"""),"Libanesisches Fladenbrot (2x60g) (120g)")</f>
        <v>Libanesisches Fladenbrot (2x60g) (120g)</v>
      </c>
      <c r="J93" s="208" t="str">
        <f>IFERROR(__xludf.DUMMYFUNCTION("""COMPUTED_VALUE"""),"BAK-00-127869-3")</f>
        <v>BAK-00-127869-3</v>
      </c>
    </row>
    <row r="94">
      <c r="C94" s="207"/>
      <c r="D94" s="208"/>
      <c r="F94" s="207"/>
      <c r="G94" s="208"/>
      <c r="I94" s="207" t="str">
        <f>IFERROR(__xludf.DUMMYFUNCTION("""COMPUTED_VALUE"""),"Veganes Schawarma auf Weizenproteinbasis (180g)")</f>
        <v>Veganes Schawarma auf Weizenproteinbasis (180g)</v>
      </c>
      <c r="J94" s="208" t="str">
        <f>IFERROR(__xludf.DUMMYFUNCTION("""COMPUTED_VALUE"""),"PTN-11-005866-3")</f>
        <v>PTN-11-005866-3</v>
      </c>
    </row>
    <row r="95">
      <c r="C95" s="207"/>
      <c r="D95" s="208"/>
      <c r="F95" s="207"/>
      <c r="G95" s="208"/>
      <c r="I95" s="207" t="str">
        <f>IFERROR(__xludf.DUMMYFUNCTION("""COMPUTED_VALUE"""),"Libanesisches Fladenbrot (3x60g) (180g)")</f>
        <v>Libanesisches Fladenbrot (3x60g) (180g)</v>
      </c>
      <c r="J95" s="208" t="str">
        <f>IFERROR(__xludf.DUMMYFUNCTION("""COMPUTED_VALUE"""),"BAK-00-127872-3")</f>
        <v>BAK-00-127872-3</v>
      </c>
    </row>
    <row r="96">
      <c r="C96" s="207"/>
      <c r="D96" s="208"/>
      <c r="F96" s="207"/>
      <c r="G96" s="208"/>
      <c r="I96" s="207" t="str">
        <f>IFERROR(__xludf.DUMMYFUNCTION("""COMPUTED_VALUE"""),"Libanesisches Fladenbrot (4x60g) (240g)")</f>
        <v>Libanesisches Fladenbrot (4x60g) (240g)</v>
      </c>
      <c r="J96" s="208" t="str">
        <f>IFERROR(__xludf.DUMMYFUNCTION("""COMPUTED_VALUE"""),"BAK-00-127873-3")</f>
        <v>BAK-00-127873-3</v>
      </c>
    </row>
    <row r="97">
      <c r="C97" s="207"/>
      <c r="D97" s="208"/>
      <c r="F97" s="207"/>
      <c r="G97" s="208"/>
      <c r="I97" s="207" t="str">
        <f>IFERROR(__xludf.DUMMYFUNCTION("""COMPUTED_VALUE"""),"Bacon Streifen (100g) [QS]")</f>
        <v>Bacon Streifen (100g) [QS]</v>
      </c>
      <c r="J97" s="208" t="str">
        <f>IFERROR(__xludf.DUMMYFUNCTION("""COMPUTED_VALUE"""),"PTN-11-10001-2")</f>
        <v>PTN-11-10001-2</v>
      </c>
    </row>
    <row r="98">
      <c r="C98" s="207"/>
      <c r="D98" s="208"/>
      <c r="F98" s="207"/>
      <c r="G98" s="208"/>
      <c r="I98" s="207" t="str">
        <f>IFERROR(__xludf.DUMMYFUNCTION("""COMPUTED_VALUE"""),"Bacon Streifen (80g) [QS]")</f>
        <v>Bacon Streifen (80g) [QS]</v>
      </c>
      <c r="J98" s="208" t="str">
        <f>IFERROR(__xludf.DUMMYFUNCTION("""COMPUTED_VALUE"""),"PTN-11-90560-2")</f>
        <v>PTN-11-90560-2</v>
      </c>
    </row>
    <row r="99">
      <c r="C99" s="207"/>
      <c r="D99" s="208"/>
      <c r="F99" s="207"/>
      <c r="G99" s="208"/>
      <c r="I99" s="207" t="str">
        <f>IFERROR(__xludf.DUMMYFUNCTION("""COMPUTED_VALUE"""),"Schweinelachssteak (250g) [2 Stück] [QS]")</f>
        <v>Schweinelachssteak (250g) [2 Stück] [QS]</v>
      </c>
      <c r="J99" s="208" t="str">
        <f>IFERROR(__xludf.DUMMYFUNCTION("""COMPUTED_VALUE"""),"PTN-11-100663-2")</f>
        <v>PTN-11-100663-2</v>
      </c>
    </row>
    <row r="100">
      <c r="C100" s="207"/>
      <c r="D100" s="208"/>
      <c r="F100" s="207"/>
      <c r="G100" s="208"/>
      <c r="I100" s="207" t="str">
        <f>IFERROR(__xludf.DUMMYFUNCTION("""COMPUTED_VALUE"""),"Schweinelachssteak (375g) [3 Stück] [QS]")</f>
        <v>Schweinelachssteak (375g) [3 Stück] [QS]</v>
      </c>
      <c r="J100" s="208" t="str">
        <f>IFERROR(__xludf.DUMMYFUNCTION("""COMPUTED_VALUE"""),"PTN-11-100664-2")</f>
        <v>PTN-11-100664-2</v>
      </c>
    </row>
    <row r="101">
      <c r="C101" s="207"/>
      <c r="D101" s="208"/>
      <c r="F101" s="207"/>
      <c r="G101" s="208"/>
      <c r="I101" s="207" t="str">
        <f>IFERROR(__xludf.DUMMYFUNCTION("""COMPUTED_VALUE"""),"Mini Klöße (375g) [V]")</f>
        <v>Mini Klöße (375g) [V]</v>
      </c>
      <c r="J101" s="208" t="str">
        <f>IFERROR(__xludf.DUMMYFUNCTION("""COMPUTED_VALUE"""),"DRY-00-001930-2")</f>
        <v>DRY-00-001930-2</v>
      </c>
    </row>
    <row r="102">
      <c r="C102" s="207"/>
      <c r="D102" s="208"/>
      <c r="F102" s="207"/>
      <c r="G102" s="208"/>
      <c r="I102" s="207"/>
      <c r="J102" s="208"/>
    </row>
    <row r="103">
      <c r="C103" s="207"/>
      <c r="D103" s="208"/>
      <c r="F103" s="207"/>
      <c r="G103" s="208"/>
      <c r="I103" s="207"/>
      <c r="J103" s="208"/>
    </row>
    <row r="104">
      <c r="C104" s="207"/>
      <c r="D104" s="208"/>
      <c r="F104" s="207"/>
      <c r="G104" s="208"/>
      <c r="I104" s="207"/>
      <c r="J104" s="208"/>
    </row>
    <row r="105">
      <c r="C105" s="207"/>
      <c r="D105" s="208"/>
      <c r="F105" s="207"/>
      <c r="G105" s="208"/>
      <c r="I105" s="207"/>
      <c r="J105" s="208"/>
    </row>
    <row r="106">
      <c r="C106" s="207"/>
      <c r="D106" s="208"/>
      <c r="F106" s="207"/>
      <c r="G106" s="208"/>
      <c r="I106" s="207"/>
      <c r="J106" s="208"/>
    </row>
    <row r="107">
      <c r="C107" s="207"/>
      <c r="D107" s="208"/>
      <c r="F107" s="207"/>
      <c r="G107" s="208"/>
      <c r="I107" s="207"/>
      <c r="J107" s="208"/>
    </row>
    <row r="108">
      <c r="C108" s="207"/>
      <c r="D108" s="208"/>
      <c r="F108" s="207"/>
      <c r="G108" s="208"/>
      <c r="I108" s="207"/>
      <c r="J108" s="208"/>
    </row>
    <row r="109">
      <c r="C109" s="207"/>
      <c r="D109" s="208"/>
      <c r="F109" s="207"/>
      <c r="G109" s="208"/>
      <c r="I109" s="207"/>
      <c r="J109" s="208"/>
    </row>
    <row r="110">
      <c r="C110" s="207"/>
      <c r="D110" s="208"/>
      <c r="F110" s="207"/>
      <c r="G110" s="208"/>
      <c r="I110" s="207"/>
      <c r="J110" s="208"/>
    </row>
    <row r="111">
      <c r="C111" s="207"/>
      <c r="D111" s="208"/>
      <c r="F111" s="207"/>
      <c r="G111" s="208"/>
      <c r="I111" s="207"/>
      <c r="J111" s="208"/>
    </row>
    <row r="112">
      <c r="C112" s="207"/>
      <c r="D112" s="208"/>
      <c r="F112" s="207"/>
      <c r="G112" s="208"/>
      <c r="I112" s="207"/>
      <c r="J112" s="208"/>
    </row>
    <row r="113">
      <c r="C113" s="207"/>
      <c r="D113" s="208"/>
      <c r="F113" s="207"/>
      <c r="G113" s="208"/>
      <c r="I113" s="207"/>
      <c r="J113" s="208"/>
    </row>
    <row r="114">
      <c r="C114" s="207"/>
      <c r="D114" s="208"/>
      <c r="F114" s="207"/>
      <c r="G114" s="208"/>
      <c r="I114" s="207"/>
      <c r="J114" s="208"/>
    </row>
    <row r="115">
      <c r="C115" s="207"/>
      <c r="D115" s="208"/>
      <c r="F115" s="207"/>
      <c r="G115" s="208"/>
      <c r="I115" s="207"/>
      <c r="J115" s="208"/>
    </row>
    <row r="116">
      <c r="C116" s="207"/>
      <c r="D116" s="208"/>
      <c r="F116" s="207"/>
      <c r="G116" s="208"/>
      <c r="I116" s="207"/>
      <c r="J116" s="208"/>
    </row>
    <row r="117">
      <c r="C117" s="207"/>
      <c r="D117" s="208"/>
      <c r="F117" s="207"/>
      <c r="G117" s="208"/>
      <c r="I117" s="207"/>
      <c r="J117" s="208"/>
    </row>
    <row r="118">
      <c r="C118" s="207"/>
      <c r="D118" s="208"/>
      <c r="F118" s="207"/>
      <c r="G118" s="208"/>
      <c r="I118" s="207"/>
      <c r="J118" s="208"/>
    </row>
    <row r="119">
      <c r="C119" s="207"/>
      <c r="D119" s="208"/>
      <c r="F119" s="207"/>
      <c r="G119" s="208"/>
      <c r="I119" s="207"/>
      <c r="J119" s="208"/>
    </row>
    <row r="120">
      <c r="C120" s="207"/>
      <c r="D120" s="208"/>
      <c r="F120" s="207"/>
      <c r="G120" s="208"/>
      <c r="I120" s="207"/>
      <c r="J120" s="208"/>
    </row>
    <row r="121">
      <c r="C121" s="207"/>
      <c r="D121" s="208"/>
      <c r="F121" s="207"/>
      <c r="G121" s="208"/>
      <c r="I121" s="207"/>
      <c r="J121" s="208"/>
    </row>
    <row r="122">
      <c r="C122" s="207"/>
      <c r="D122" s="208"/>
      <c r="F122" s="207"/>
      <c r="G122" s="208"/>
      <c r="I122" s="207"/>
      <c r="J122" s="208"/>
    </row>
    <row r="123">
      <c r="C123" s="207"/>
      <c r="D123" s="208"/>
      <c r="F123" s="207"/>
      <c r="G123" s="208"/>
      <c r="I123" s="207"/>
      <c r="J123" s="208"/>
    </row>
    <row r="124">
      <c r="C124" s="207"/>
      <c r="D124" s="208"/>
      <c r="F124" s="207"/>
      <c r="G124" s="208"/>
      <c r="I124" s="207"/>
      <c r="J124" s="208"/>
    </row>
    <row r="125">
      <c r="C125" s="207"/>
      <c r="D125" s="208"/>
      <c r="F125" s="207"/>
      <c r="G125" s="208"/>
      <c r="I125" s="207"/>
      <c r="J125" s="208"/>
    </row>
    <row r="126">
      <c r="C126" s="207"/>
      <c r="D126" s="208"/>
      <c r="F126" s="207"/>
      <c r="G126" s="208"/>
      <c r="I126" s="207"/>
      <c r="J126" s="208"/>
    </row>
    <row r="127">
      <c r="C127" s="207"/>
      <c r="D127" s="208"/>
      <c r="F127" s="207"/>
      <c r="G127" s="208"/>
      <c r="I127" s="207"/>
      <c r="J127" s="208"/>
    </row>
    <row r="128">
      <c r="C128" s="207"/>
      <c r="D128" s="208"/>
      <c r="F128" s="207"/>
      <c r="G128" s="208"/>
      <c r="I128" s="207"/>
      <c r="J128" s="208"/>
    </row>
    <row r="129">
      <c r="C129" s="207"/>
      <c r="D129" s="208"/>
      <c r="F129" s="207"/>
      <c r="G129" s="208"/>
      <c r="I129" s="207"/>
      <c r="J129" s="208"/>
    </row>
    <row r="130">
      <c r="C130" s="207"/>
      <c r="D130" s="208"/>
      <c r="F130" s="207"/>
      <c r="G130" s="208"/>
      <c r="I130" s="207"/>
      <c r="J130" s="208"/>
    </row>
    <row r="131">
      <c r="C131" s="207"/>
      <c r="D131" s="208"/>
      <c r="F131" s="207"/>
      <c r="G131" s="208"/>
      <c r="I131" s="207"/>
      <c r="J131" s="208"/>
    </row>
    <row r="132">
      <c r="C132" s="207"/>
      <c r="D132" s="208"/>
      <c r="F132" s="207"/>
      <c r="G132" s="208"/>
      <c r="I132" s="207"/>
      <c r="J132" s="208"/>
    </row>
    <row r="133">
      <c r="C133" s="207"/>
      <c r="D133" s="208"/>
      <c r="F133" s="207"/>
      <c r="G133" s="208"/>
      <c r="I133" s="207"/>
      <c r="J133" s="208"/>
    </row>
    <row r="134">
      <c r="C134" s="207"/>
      <c r="D134" s="208"/>
      <c r="F134" s="207"/>
      <c r="G134" s="208"/>
      <c r="I134" s="207"/>
      <c r="J134" s="208"/>
    </row>
    <row r="135">
      <c r="C135" s="207"/>
      <c r="D135" s="208"/>
      <c r="F135" s="207"/>
      <c r="G135" s="208"/>
      <c r="I135" s="207"/>
      <c r="J135" s="208"/>
    </row>
    <row r="136">
      <c r="C136" s="207"/>
      <c r="D136" s="208"/>
      <c r="F136" s="207"/>
      <c r="G136" s="208"/>
      <c r="I136" s="207"/>
      <c r="J136" s="208"/>
    </row>
    <row r="137">
      <c r="C137" s="207"/>
      <c r="D137" s="208"/>
      <c r="F137" s="207"/>
      <c r="G137" s="208"/>
      <c r="I137" s="207"/>
      <c r="J137" s="208"/>
    </row>
    <row r="138">
      <c r="C138" s="207"/>
      <c r="D138" s="208"/>
      <c r="F138" s="207"/>
      <c r="G138" s="208"/>
      <c r="I138" s="207"/>
      <c r="J138" s="208"/>
    </row>
    <row r="139">
      <c r="C139" s="207"/>
      <c r="D139" s="208"/>
      <c r="F139" s="207"/>
      <c r="G139" s="208"/>
      <c r="I139" s="207"/>
      <c r="J139" s="208"/>
    </row>
    <row r="140">
      <c r="C140" s="207"/>
      <c r="D140" s="208"/>
      <c r="F140" s="207"/>
      <c r="G140" s="208"/>
      <c r="I140" s="207"/>
      <c r="J140" s="208"/>
    </row>
    <row r="141">
      <c r="C141" s="207"/>
      <c r="D141" s="208"/>
      <c r="F141" s="207"/>
      <c r="G141" s="208"/>
      <c r="I141" s="207"/>
      <c r="J141" s="208"/>
    </row>
    <row r="142">
      <c r="C142" s="207"/>
      <c r="D142" s="208"/>
      <c r="F142" s="207"/>
      <c r="G142" s="208"/>
      <c r="I142" s="207"/>
      <c r="J142" s="208"/>
    </row>
    <row r="143">
      <c r="C143" s="207"/>
      <c r="D143" s="208"/>
      <c r="F143" s="207"/>
      <c r="G143" s="208"/>
      <c r="I143" s="207"/>
      <c r="J143" s="208"/>
    </row>
    <row r="144">
      <c r="C144" s="207"/>
      <c r="D144" s="208"/>
      <c r="F144" s="207"/>
      <c r="G144" s="208"/>
      <c r="I144" s="207"/>
      <c r="J144" s="208"/>
    </row>
    <row r="145">
      <c r="C145" s="207"/>
      <c r="D145" s="208"/>
      <c r="F145" s="207"/>
      <c r="G145" s="208"/>
      <c r="I145" s="207"/>
      <c r="J145" s="208"/>
    </row>
    <row r="146">
      <c r="C146" s="207"/>
      <c r="D146" s="208"/>
      <c r="F146" s="207"/>
      <c r="G146" s="208"/>
      <c r="I146" s="207"/>
      <c r="J146" s="208"/>
    </row>
    <row r="147">
      <c r="C147" s="207"/>
      <c r="D147" s="208"/>
      <c r="F147" s="207"/>
      <c r="G147" s="208"/>
      <c r="I147" s="207"/>
      <c r="J147" s="208"/>
    </row>
    <row r="148">
      <c r="C148" s="207"/>
      <c r="D148" s="208"/>
      <c r="F148" s="207"/>
      <c r="G148" s="208"/>
      <c r="I148" s="207"/>
      <c r="J148" s="208"/>
    </row>
    <row r="149">
      <c r="C149" s="207"/>
      <c r="D149" s="208"/>
      <c r="F149" s="207"/>
      <c r="G149" s="208"/>
      <c r="I149" s="207"/>
      <c r="J149" s="208"/>
    </row>
    <row r="150">
      <c r="C150" s="207"/>
      <c r="D150" s="208"/>
      <c r="F150" s="207"/>
      <c r="G150" s="208"/>
      <c r="I150" s="207"/>
      <c r="J150" s="208"/>
    </row>
    <row r="151">
      <c r="C151" s="207"/>
      <c r="D151" s="208"/>
      <c r="F151" s="207"/>
      <c r="G151" s="208"/>
      <c r="I151" s="207"/>
      <c r="J151" s="208"/>
    </row>
    <row r="152">
      <c r="C152" s="207"/>
      <c r="D152" s="208"/>
      <c r="F152" s="207"/>
      <c r="G152" s="208"/>
      <c r="I152" s="207"/>
      <c r="J152" s="208"/>
    </row>
    <row r="153">
      <c r="C153" s="207"/>
      <c r="D153" s="208"/>
      <c r="F153" s="207"/>
      <c r="G153" s="208"/>
      <c r="I153" s="207"/>
      <c r="J153" s="208"/>
    </row>
    <row r="154">
      <c r="C154" s="207"/>
      <c r="D154" s="208"/>
      <c r="F154" s="207"/>
      <c r="G154" s="208"/>
      <c r="I154" s="207"/>
      <c r="J154" s="208"/>
    </row>
    <row r="155">
      <c r="C155" s="207"/>
      <c r="D155" s="208"/>
      <c r="F155" s="207"/>
      <c r="G155" s="208"/>
      <c r="I155" s="207"/>
      <c r="J155" s="208"/>
    </row>
    <row r="156">
      <c r="C156" s="207"/>
      <c r="D156" s="208"/>
      <c r="F156" s="207"/>
      <c r="G156" s="208"/>
      <c r="I156" s="207"/>
      <c r="J156" s="208"/>
    </row>
    <row r="157">
      <c r="C157" s="207"/>
      <c r="D157" s="208"/>
      <c r="F157" s="207"/>
      <c r="G157" s="208"/>
      <c r="I157" s="207"/>
      <c r="J157" s="208"/>
    </row>
    <row r="158">
      <c r="C158" s="207"/>
      <c r="D158" s="208"/>
      <c r="F158" s="207"/>
      <c r="G158" s="208"/>
      <c r="I158" s="207"/>
      <c r="J158" s="208"/>
    </row>
    <row r="159">
      <c r="C159" s="207"/>
      <c r="D159" s="208"/>
      <c r="F159" s="207"/>
      <c r="G159" s="208"/>
      <c r="I159" s="207"/>
      <c r="J159" s="208"/>
    </row>
    <row r="160">
      <c r="C160" s="207"/>
      <c r="D160" s="208"/>
      <c r="F160" s="207"/>
      <c r="G160" s="208"/>
      <c r="I160" s="207"/>
      <c r="J160" s="208"/>
    </row>
    <row r="161">
      <c r="C161" s="207"/>
      <c r="D161" s="208"/>
      <c r="F161" s="207"/>
      <c r="G161" s="208"/>
      <c r="I161" s="207"/>
      <c r="J161" s="208"/>
    </row>
    <row r="162">
      <c r="C162" s="207"/>
      <c r="D162" s="208"/>
      <c r="F162" s="207"/>
      <c r="G162" s="208"/>
      <c r="I162" s="207"/>
      <c r="J162" s="208"/>
    </row>
    <row r="163">
      <c r="C163" s="207"/>
      <c r="D163" s="208"/>
      <c r="F163" s="207"/>
      <c r="G163" s="208"/>
      <c r="I163" s="207"/>
      <c r="J163" s="208"/>
    </row>
    <row r="164">
      <c r="C164" s="207"/>
      <c r="D164" s="208"/>
      <c r="F164" s="207"/>
      <c r="G164" s="208"/>
      <c r="I164" s="207"/>
      <c r="J164" s="208"/>
    </row>
    <row r="165">
      <c r="C165" s="207"/>
      <c r="D165" s="208"/>
      <c r="F165" s="207"/>
      <c r="G165" s="208"/>
      <c r="I165" s="207"/>
      <c r="J165" s="208"/>
    </row>
    <row r="166">
      <c r="C166" s="207"/>
      <c r="D166" s="208"/>
      <c r="F166" s="207"/>
      <c r="G166" s="208"/>
      <c r="I166" s="207"/>
      <c r="J166" s="208"/>
    </row>
    <row r="167">
      <c r="C167" s="207"/>
      <c r="D167" s="208"/>
      <c r="F167" s="207"/>
      <c r="G167" s="208"/>
      <c r="I167" s="207"/>
      <c r="J167" s="208"/>
    </row>
    <row r="168">
      <c r="C168" s="207"/>
      <c r="D168" s="208"/>
      <c r="F168" s="207"/>
      <c r="G168" s="208"/>
      <c r="I168" s="207"/>
      <c r="J168" s="208"/>
    </row>
    <row r="169">
      <c r="C169" s="207"/>
      <c r="D169" s="208"/>
      <c r="F169" s="207"/>
      <c r="G169" s="208"/>
      <c r="I169" s="207"/>
      <c r="J169" s="208"/>
    </row>
    <row r="170">
      <c r="C170" s="207"/>
      <c r="D170" s="208"/>
      <c r="F170" s="207"/>
      <c r="G170" s="208"/>
      <c r="I170" s="207"/>
      <c r="J170" s="208"/>
    </row>
    <row r="171">
      <c r="C171" s="207"/>
      <c r="D171" s="208"/>
      <c r="F171" s="207"/>
      <c r="G171" s="208"/>
      <c r="I171" s="207"/>
      <c r="J171" s="208"/>
    </row>
    <row r="172">
      <c r="C172" s="207"/>
      <c r="D172" s="208"/>
      <c r="F172" s="207"/>
      <c r="G172" s="208"/>
      <c r="I172" s="207"/>
      <c r="J172" s="208"/>
    </row>
    <row r="173">
      <c r="C173" s="207"/>
      <c r="D173" s="208"/>
      <c r="F173" s="207"/>
      <c r="G173" s="208"/>
      <c r="I173" s="207"/>
      <c r="J173" s="208"/>
    </row>
    <row r="174">
      <c r="C174" s="207"/>
      <c r="D174" s="208"/>
      <c r="F174" s="207"/>
      <c r="G174" s="208"/>
      <c r="I174" s="207"/>
      <c r="J174" s="208"/>
    </row>
    <row r="175">
      <c r="C175" s="207"/>
      <c r="D175" s="208"/>
      <c r="F175" s="207"/>
      <c r="G175" s="208"/>
      <c r="I175" s="207"/>
      <c r="J175" s="208"/>
    </row>
    <row r="176">
      <c r="C176" s="207"/>
      <c r="D176" s="208"/>
      <c r="F176" s="207"/>
      <c r="G176" s="208"/>
      <c r="I176" s="207"/>
      <c r="J176" s="208"/>
    </row>
    <row r="177">
      <c r="C177" s="207"/>
      <c r="D177" s="208"/>
      <c r="F177" s="207"/>
      <c r="G177" s="208"/>
      <c r="I177" s="207"/>
      <c r="J177" s="208"/>
    </row>
    <row r="178">
      <c r="C178" s="207"/>
      <c r="D178" s="208"/>
      <c r="F178" s="207"/>
      <c r="G178" s="208"/>
      <c r="I178" s="207"/>
      <c r="J178" s="208"/>
    </row>
    <row r="179">
      <c r="C179" s="207"/>
      <c r="D179" s="208"/>
      <c r="F179" s="207"/>
      <c r="G179" s="208"/>
      <c r="I179" s="207"/>
      <c r="J179" s="208"/>
    </row>
    <row r="180">
      <c r="C180" s="207"/>
      <c r="D180" s="208"/>
      <c r="F180" s="207"/>
      <c r="G180" s="208"/>
      <c r="I180" s="207"/>
      <c r="J180" s="208"/>
    </row>
    <row r="181">
      <c r="C181" s="207"/>
      <c r="D181" s="208"/>
      <c r="F181" s="207"/>
      <c r="G181" s="208"/>
      <c r="I181" s="207"/>
      <c r="J181" s="208"/>
    </row>
    <row r="182">
      <c r="C182" s="207"/>
      <c r="D182" s="208"/>
      <c r="F182" s="207"/>
      <c r="G182" s="208"/>
      <c r="I182" s="207"/>
      <c r="J182" s="208"/>
    </row>
    <row r="183">
      <c r="C183" s="207"/>
      <c r="D183" s="208"/>
      <c r="F183" s="207"/>
      <c r="G183" s="208"/>
      <c r="I183" s="207"/>
      <c r="J183" s="208"/>
    </row>
    <row r="184">
      <c r="C184" s="207"/>
      <c r="D184" s="208"/>
      <c r="F184" s="207"/>
      <c r="G184" s="208"/>
      <c r="I184" s="207"/>
      <c r="J184" s="208"/>
    </row>
    <row r="185">
      <c r="C185" s="207"/>
      <c r="D185" s="208"/>
      <c r="F185" s="207"/>
      <c r="G185" s="208"/>
      <c r="I185" s="207"/>
      <c r="J185" s="208"/>
    </row>
    <row r="186">
      <c r="C186" s="207"/>
      <c r="D186" s="208"/>
      <c r="F186" s="207"/>
      <c r="G186" s="208"/>
      <c r="I186" s="207"/>
      <c r="J186" s="208"/>
    </row>
    <row r="187">
      <c r="C187" s="207"/>
      <c r="D187" s="208"/>
      <c r="F187" s="207"/>
      <c r="G187" s="208"/>
      <c r="I187" s="207"/>
      <c r="J187" s="208"/>
    </row>
    <row r="188">
      <c r="C188" s="207"/>
      <c r="D188" s="208"/>
      <c r="F188" s="207"/>
      <c r="G188" s="208"/>
      <c r="I188" s="207"/>
      <c r="J188" s="208"/>
    </row>
    <row r="189">
      <c r="C189" s="207"/>
      <c r="D189" s="208"/>
      <c r="F189" s="207"/>
      <c r="G189" s="208"/>
      <c r="I189" s="207"/>
      <c r="J189" s="208"/>
    </row>
    <row r="190">
      <c r="C190" s="207"/>
      <c r="D190" s="208"/>
      <c r="F190" s="207"/>
      <c r="G190" s="208"/>
      <c r="I190" s="207"/>
      <c r="J190" s="208"/>
    </row>
    <row r="191">
      <c r="C191" s="207"/>
      <c r="D191" s="208"/>
      <c r="F191" s="207"/>
      <c r="G191" s="208"/>
      <c r="I191" s="207"/>
      <c r="J191" s="208"/>
    </row>
    <row r="192">
      <c r="C192" s="207"/>
      <c r="D192" s="208"/>
      <c r="F192" s="207"/>
      <c r="G192" s="208"/>
      <c r="I192" s="207"/>
      <c r="J192" s="208"/>
    </row>
    <row r="193">
      <c r="C193" s="207"/>
      <c r="D193" s="208"/>
      <c r="F193" s="207"/>
      <c r="G193" s="208"/>
      <c r="I193" s="207"/>
      <c r="J193" s="208"/>
    </row>
    <row r="194">
      <c r="C194" s="207"/>
      <c r="D194" s="208"/>
      <c r="F194" s="207"/>
      <c r="G194" s="208"/>
      <c r="I194" s="207"/>
      <c r="J194" s="208"/>
    </row>
    <row r="195">
      <c r="C195" s="207"/>
      <c r="D195" s="208"/>
      <c r="F195" s="207"/>
      <c r="G195" s="208"/>
      <c r="I195" s="207"/>
      <c r="J195" s="208"/>
    </row>
    <row r="196">
      <c r="C196" s="207"/>
      <c r="D196" s="208"/>
      <c r="F196" s="207"/>
      <c r="G196" s="208"/>
      <c r="I196" s="207"/>
      <c r="J196" s="208"/>
    </row>
    <row r="197">
      <c r="C197" s="207"/>
      <c r="D197" s="208"/>
      <c r="F197" s="207"/>
      <c r="G197" s="208"/>
      <c r="I197" s="207"/>
      <c r="J197" s="208"/>
    </row>
    <row r="198">
      <c r="C198" s="207"/>
      <c r="D198" s="208"/>
      <c r="F198" s="207"/>
      <c r="G198" s="208"/>
      <c r="I198" s="207"/>
      <c r="J198" s="208"/>
    </row>
    <row r="199">
      <c r="C199" s="207"/>
      <c r="D199" s="208"/>
      <c r="F199" s="207"/>
      <c r="G199" s="208"/>
      <c r="I199" s="207"/>
      <c r="J199" s="208"/>
    </row>
    <row r="200">
      <c r="C200" s="207"/>
      <c r="D200" s="208"/>
      <c r="F200" s="207"/>
      <c r="G200" s="208"/>
      <c r="I200" s="207"/>
      <c r="J200" s="208"/>
    </row>
    <row r="201">
      <c r="C201" s="207"/>
      <c r="D201" s="208"/>
      <c r="F201" s="207"/>
      <c r="G201" s="208"/>
      <c r="I201" s="207"/>
      <c r="J201" s="208"/>
    </row>
    <row r="202">
      <c r="C202" s="207"/>
      <c r="D202" s="208"/>
      <c r="F202" s="207"/>
      <c r="G202" s="208"/>
      <c r="I202" s="207"/>
      <c r="J202" s="208"/>
    </row>
    <row r="203">
      <c r="C203" s="207"/>
      <c r="D203" s="208"/>
      <c r="F203" s="207"/>
      <c r="G203" s="208"/>
      <c r="I203" s="207"/>
      <c r="J203" s="208"/>
    </row>
    <row r="204">
      <c r="C204" s="207"/>
      <c r="D204" s="208"/>
      <c r="F204" s="207"/>
      <c r="G204" s="208"/>
      <c r="I204" s="207"/>
      <c r="J204" s="208"/>
    </row>
    <row r="205">
      <c r="C205" s="207"/>
      <c r="D205" s="208"/>
      <c r="F205" s="207"/>
      <c r="G205" s="208"/>
      <c r="I205" s="207"/>
      <c r="J205" s="208"/>
    </row>
    <row r="206">
      <c r="C206" s="207"/>
      <c r="D206" s="208"/>
      <c r="F206" s="207"/>
      <c r="G206" s="208"/>
      <c r="I206" s="207"/>
      <c r="J206" s="208"/>
    </row>
    <row r="207">
      <c r="C207" s="207"/>
      <c r="D207" s="208"/>
      <c r="F207" s="207"/>
      <c r="G207" s="208"/>
      <c r="I207" s="207"/>
      <c r="J207" s="208"/>
    </row>
    <row r="208">
      <c r="C208" s="207"/>
      <c r="D208" s="208"/>
      <c r="F208" s="207"/>
      <c r="G208" s="208"/>
      <c r="I208" s="207"/>
      <c r="J208" s="208"/>
    </row>
    <row r="209">
      <c r="C209" s="207"/>
      <c r="D209" s="208"/>
      <c r="F209" s="207"/>
      <c r="G209" s="208"/>
      <c r="I209" s="207"/>
      <c r="J209" s="208"/>
    </row>
    <row r="210">
      <c r="C210" s="207"/>
      <c r="D210" s="208"/>
      <c r="F210" s="207"/>
      <c r="G210" s="208"/>
      <c r="I210" s="207"/>
      <c r="J210" s="208"/>
    </row>
    <row r="211">
      <c r="C211" s="207"/>
      <c r="D211" s="208"/>
      <c r="F211" s="207"/>
      <c r="G211" s="208"/>
      <c r="I211" s="207"/>
      <c r="J211" s="208"/>
    </row>
    <row r="212">
      <c r="C212" s="207"/>
      <c r="D212" s="208"/>
      <c r="F212" s="207"/>
      <c r="G212" s="208"/>
      <c r="I212" s="207"/>
      <c r="J212" s="208"/>
    </row>
    <row r="213">
      <c r="C213" s="207"/>
      <c r="D213" s="208"/>
      <c r="F213" s="207"/>
      <c r="G213" s="208"/>
      <c r="I213" s="207"/>
      <c r="J213" s="208"/>
    </row>
    <row r="214">
      <c r="C214" s="207"/>
      <c r="D214" s="208"/>
      <c r="F214" s="207"/>
      <c r="G214" s="208"/>
      <c r="I214" s="207"/>
      <c r="J214" s="208"/>
    </row>
    <row r="215">
      <c r="C215" s="207"/>
      <c r="D215" s="208"/>
      <c r="F215" s="207"/>
      <c r="G215" s="208"/>
      <c r="I215" s="207"/>
      <c r="J215" s="208"/>
    </row>
    <row r="216">
      <c r="C216" s="207"/>
      <c r="D216" s="208"/>
      <c r="F216" s="207"/>
      <c r="G216" s="208"/>
      <c r="I216" s="207"/>
      <c r="J216" s="208"/>
    </row>
    <row r="217">
      <c r="C217" s="207"/>
      <c r="D217" s="208"/>
      <c r="F217" s="207"/>
      <c r="G217" s="208"/>
      <c r="I217" s="207"/>
      <c r="J217" s="208"/>
    </row>
    <row r="218">
      <c r="C218" s="207"/>
      <c r="D218" s="208"/>
      <c r="F218" s="207"/>
      <c r="G218" s="208"/>
      <c r="I218" s="207"/>
      <c r="J218" s="208"/>
    </row>
    <row r="219">
      <c r="C219" s="207"/>
      <c r="D219" s="208"/>
      <c r="F219" s="207"/>
      <c r="G219" s="208"/>
      <c r="I219" s="207"/>
      <c r="J219" s="208"/>
    </row>
    <row r="220">
      <c r="C220" s="207"/>
      <c r="D220" s="208"/>
      <c r="F220" s="207"/>
      <c r="G220" s="208"/>
      <c r="I220" s="207"/>
      <c r="J220" s="208"/>
    </row>
    <row r="221">
      <c r="C221" s="207"/>
      <c r="D221" s="208"/>
      <c r="F221" s="207"/>
      <c r="G221" s="208"/>
      <c r="I221" s="207"/>
      <c r="J221" s="208"/>
    </row>
    <row r="222">
      <c r="C222" s="207"/>
      <c r="D222" s="208"/>
      <c r="F222" s="207"/>
      <c r="G222" s="208"/>
      <c r="I222" s="207"/>
      <c r="J222" s="208"/>
    </row>
    <row r="223">
      <c r="C223" s="207"/>
      <c r="D223" s="208"/>
      <c r="F223" s="207"/>
      <c r="G223" s="208"/>
      <c r="I223" s="207"/>
      <c r="J223" s="208"/>
    </row>
    <row r="224">
      <c r="C224" s="207"/>
      <c r="D224" s="208"/>
      <c r="F224" s="207"/>
      <c r="G224" s="208"/>
      <c r="I224" s="207"/>
      <c r="J224" s="208"/>
    </row>
    <row r="225">
      <c r="C225" s="207"/>
      <c r="D225" s="208"/>
      <c r="F225" s="207"/>
      <c r="G225" s="208"/>
      <c r="I225" s="207"/>
      <c r="J225" s="208"/>
    </row>
    <row r="226">
      <c r="C226" s="207"/>
      <c r="D226" s="208"/>
      <c r="F226" s="207"/>
      <c r="G226" s="208"/>
      <c r="I226" s="207"/>
      <c r="J226" s="208"/>
    </row>
    <row r="227">
      <c r="C227" s="207"/>
      <c r="D227" s="208"/>
      <c r="F227" s="207"/>
      <c r="G227" s="208"/>
      <c r="I227" s="207"/>
      <c r="J227" s="208"/>
    </row>
    <row r="228">
      <c r="C228" s="207"/>
      <c r="D228" s="208"/>
      <c r="F228" s="207"/>
      <c r="G228" s="208"/>
      <c r="I228" s="207"/>
      <c r="J228" s="208"/>
    </row>
    <row r="229">
      <c r="C229" s="207"/>
      <c r="D229" s="208"/>
      <c r="F229" s="207"/>
      <c r="G229" s="208"/>
      <c r="I229" s="207"/>
      <c r="J229" s="208"/>
    </row>
    <row r="230">
      <c r="C230" s="207"/>
      <c r="D230" s="208"/>
      <c r="F230" s="207"/>
      <c r="G230" s="208"/>
      <c r="I230" s="207"/>
      <c r="J230" s="208"/>
    </row>
    <row r="231">
      <c r="C231" s="207"/>
      <c r="D231" s="208"/>
      <c r="F231" s="207"/>
      <c r="G231" s="208"/>
      <c r="I231" s="207"/>
      <c r="J231" s="208"/>
    </row>
    <row r="232">
      <c r="C232" s="207"/>
      <c r="D232" s="208"/>
      <c r="F232" s="207"/>
      <c r="G232" s="208"/>
      <c r="I232" s="207"/>
      <c r="J232" s="208"/>
    </row>
    <row r="233">
      <c r="C233" s="207"/>
      <c r="D233" s="208"/>
      <c r="F233" s="207"/>
      <c r="G233" s="208"/>
      <c r="I233" s="207"/>
      <c r="J233" s="208"/>
    </row>
    <row r="234">
      <c r="C234" s="207"/>
      <c r="D234" s="208"/>
      <c r="F234" s="207"/>
      <c r="G234" s="208"/>
      <c r="I234" s="207"/>
      <c r="J234" s="208"/>
    </row>
    <row r="235">
      <c r="C235" s="207"/>
      <c r="D235" s="208"/>
      <c r="F235" s="207"/>
      <c r="G235" s="208"/>
      <c r="I235" s="207"/>
      <c r="J235" s="208"/>
    </row>
    <row r="236">
      <c r="C236" s="207"/>
      <c r="D236" s="208"/>
      <c r="F236" s="207"/>
      <c r="G236" s="208"/>
      <c r="I236" s="207"/>
      <c r="J236" s="208"/>
    </row>
    <row r="237">
      <c r="C237" s="207"/>
      <c r="D237" s="208"/>
      <c r="F237" s="207"/>
      <c r="G237" s="208"/>
      <c r="I237" s="207"/>
      <c r="J237" s="208"/>
    </row>
    <row r="238">
      <c r="C238" s="207"/>
      <c r="D238" s="208"/>
      <c r="F238" s="207"/>
      <c r="G238" s="208"/>
      <c r="I238" s="207"/>
      <c r="J238" s="208"/>
    </row>
    <row r="239">
      <c r="C239" s="207"/>
      <c r="D239" s="208"/>
      <c r="F239" s="207"/>
      <c r="G239" s="208"/>
      <c r="I239" s="207"/>
      <c r="J239" s="208"/>
    </row>
    <row r="240">
      <c r="C240" s="207"/>
      <c r="D240" s="208"/>
      <c r="F240" s="207"/>
      <c r="G240" s="208"/>
      <c r="I240" s="207"/>
      <c r="J240" s="208"/>
    </row>
    <row r="241">
      <c r="C241" s="207"/>
      <c r="D241" s="208"/>
      <c r="F241" s="207"/>
      <c r="G241" s="208"/>
      <c r="I241" s="207"/>
      <c r="J241" s="208"/>
    </row>
    <row r="242">
      <c r="C242" s="207"/>
      <c r="D242" s="208"/>
      <c r="F242" s="207"/>
      <c r="G242" s="208"/>
      <c r="I242" s="207"/>
      <c r="J242" s="208"/>
    </row>
    <row r="243">
      <c r="C243" s="207"/>
      <c r="D243" s="208"/>
      <c r="F243" s="207"/>
      <c r="G243" s="208"/>
      <c r="I243" s="207"/>
      <c r="J243" s="208"/>
    </row>
    <row r="244">
      <c r="C244" s="207"/>
      <c r="D244" s="208"/>
      <c r="F244" s="207"/>
      <c r="G244" s="208"/>
      <c r="I244" s="207"/>
      <c r="J244" s="208"/>
    </row>
    <row r="245">
      <c r="C245" s="207"/>
      <c r="D245" s="208"/>
      <c r="F245" s="207"/>
      <c r="G245" s="208"/>
      <c r="I245" s="207"/>
      <c r="J245" s="208"/>
    </row>
    <row r="246">
      <c r="C246" s="207"/>
      <c r="D246" s="208"/>
      <c r="F246" s="207"/>
      <c r="G246" s="208"/>
      <c r="I246" s="207"/>
      <c r="J246" s="208"/>
    </row>
    <row r="247">
      <c r="C247" s="207"/>
      <c r="D247" s="208"/>
      <c r="F247" s="207"/>
      <c r="G247" s="208"/>
      <c r="I247" s="207"/>
      <c r="J247" s="208"/>
    </row>
    <row r="248">
      <c r="C248" s="207"/>
      <c r="D248" s="208"/>
      <c r="F248" s="207"/>
      <c r="G248" s="208"/>
      <c r="I248" s="207"/>
      <c r="J248" s="208"/>
    </row>
    <row r="249">
      <c r="C249" s="207"/>
      <c r="D249" s="208"/>
      <c r="F249" s="207"/>
      <c r="G249" s="208"/>
      <c r="I249" s="207"/>
      <c r="J249" s="208"/>
    </row>
    <row r="250">
      <c r="C250" s="207"/>
      <c r="D250" s="208"/>
      <c r="F250" s="207"/>
      <c r="G250" s="208"/>
      <c r="I250" s="207"/>
      <c r="J250" s="208"/>
    </row>
    <row r="251">
      <c r="C251" s="207"/>
      <c r="D251" s="208"/>
      <c r="F251" s="207"/>
      <c r="G251" s="208"/>
      <c r="I251" s="207"/>
      <c r="J251" s="208"/>
    </row>
    <row r="252">
      <c r="C252" s="207"/>
      <c r="D252" s="208"/>
      <c r="F252" s="207"/>
      <c r="G252" s="208"/>
      <c r="I252" s="207"/>
      <c r="J252" s="208"/>
    </row>
    <row r="253">
      <c r="C253" s="207"/>
      <c r="D253" s="208"/>
      <c r="F253" s="207"/>
      <c r="G253" s="208"/>
      <c r="I253" s="207"/>
      <c r="J253" s="208"/>
    </row>
    <row r="254">
      <c r="C254" s="207"/>
      <c r="D254" s="208"/>
      <c r="F254" s="207"/>
      <c r="G254" s="208"/>
      <c r="I254" s="207"/>
      <c r="J254" s="208"/>
    </row>
    <row r="255">
      <c r="C255" s="207"/>
      <c r="D255" s="208"/>
      <c r="F255" s="207"/>
      <c r="G255" s="208"/>
      <c r="I255" s="207"/>
      <c r="J255" s="208"/>
    </row>
    <row r="256">
      <c r="C256" s="207"/>
      <c r="D256" s="208"/>
      <c r="F256" s="207"/>
      <c r="G256" s="208"/>
      <c r="I256" s="207"/>
      <c r="J256" s="208"/>
    </row>
    <row r="257">
      <c r="C257" s="207"/>
      <c r="D257" s="208"/>
      <c r="F257" s="207"/>
      <c r="G257" s="208"/>
      <c r="I257" s="207"/>
      <c r="J257" s="208"/>
    </row>
    <row r="258">
      <c r="C258" s="207"/>
      <c r="D258" s="208"/>
      <c r="F258" s="207"/>
      <c r="G258" s="208"/>
      <c r="I258" s="207"/>
      <c r="J258" s="208"/>
    </row>
    <row r="259">
      <c r="C259" s="207"/>
      <c r="D259" s="208"/>
      <c r="F259" s="207"/>
      <c r="G259" s="208"/>
      <c r="I259" s="207"/>
      <c r="J259" s="208"/>
    </row>
    <row r="260">
      <c r="C260" s="207"/>
      <c r="D260" s="208"/>
      <c r="F260" s="207"/>
      <c r="G260" s="208"/>
      <c r="I260" s="207"/>
      <c r="J260" s="208"/>
    </row>
    <row r="261">
      <c r="C261" s="207"/>
      <c r="D261" s="208"/>
      <c r="F261" s="207"/>
      <c r="G261" s="208"/>
      <c r="I261" s="207"/>
      <c r="J261" s="208"/>
    </row>
    <row r="262">
      <c r="C262" s="207"/>
      <c r="D262" s="208"/>
      <c r="F262" s="207"/>
      <c r="G262" s="208"/>
      <c r="I262" s="207"/>
      <c r="J262" s="208"/>
    </row>
    <row r="263">
      <c r="C263" s="207"/>
      <c r="D263" s="208"/>
      <c r="F263" s="207"/>
      <c r="G263" s="208"/>
      <c r="I263" s="207"/>
      <c r="J263" s="208"/>
    </row>
    <row r="264">
      <c r="C264" s="207"/>
      <c r="D264" s="208"/>
      <c r="F264" s="207"/>
      <c r="G264" s="208"/>
      <c r="I264" s="207"/>
      <c r="J264" s="208"/>
    </row>
    <row r="265">
      <c r="C265" s="207"/>
      <c r="D265" s="208"/>
      <c r="F265" s="207"/>
      <c r="G265" s="208"/>
      <c r="I265" s="207"/>
      <c r="J265" s="208"/>
    </row>
    <row r="266">
      <c r="C266" s="207"/>
      <c r="D266" s="208"/>
      <c r="F266" s="207"/>
      <c r="G266" s="208"/>
      <c r="I266" s="207"/>
      <c r="J266" s="208"/>
    </row>
    <row r="267">
      <c r="C267" s="207"/>
      <c r="D267" s="208"/>
      <c r="F267" s="207"/>
      <c r="G267" s="208"/>
      <c r="I267" s="207"/>
      <c r="J267" s="208"/>
    </row>
    <row r="268">
      <c r="C268" s="207"/>
      <c r="D268" s="208"/>
      <c r="F268" s="207"/>
      <c r="G268" s="208"/>
      <c r="I268" s="207"/>
      <c r="J268" s="208"/>
    </row>
    <row r="269">
      <c r="C269" s="207"/>
      <c r="D269" s="208"/>
      <c r="F269" s="207"/>
      <c r="G269" s="208"/>
      <c r="I269" s="207"/>
      <c r="J269" s="208"/>
    </row>
    <row r="270">
      <c r="C270" s="207"/>
      <c r="D270" s="208"/>
      <c r="F270" s="207"/>
      <c r="G270" s="208"/>
      <c r="I270" s="207"/>
      <c r="J270" s="208"/>
    </row>
    <row r="271">
      <c r="C271" s="207"/>
      <c r="D271" s="208"/>
      <c r="F271" s="207"/>
      <c r="G271" s="208"/>
      <c r="I271" s="207"/>
      <c r="J271" s="208"/>
    </row>
    <row r="272">
      <c r="C272" s="207"/>
      <c r="D272" s="208"/>
      <c r="F272" s="207"/>
      <c r="G272" s="208"/>
      <c r="I272" s="207"/>
      <c r="J272" s="208"/>
    </row>
    <row r="273">
      <c r="C273" s="207"/>
      <c r="D273" s="208"/>
      <c r="F273" s="207"/>
      <c r="G273" s="208"/>
      <c r="I273" s="207"/>
      <c r="J273" s="208"/>
    </row>
    <row r="274">
      <c r="C274" s="207"/>
      <c r="D274" s="208"/>
      <c r="F274" s="207"/>
      <c r="G274" s="208"/>
      <c r="I274" s="207"/>
      <c r="J274" s="208"/>
    </row>
    <row r="275">
      <c r="C275" s="207"/>
      <c r="D275" s="208"/>
      <c r="F275" s="207"/>
      <c r="G275" s="208"/>
      <c r="I275" s="207"/>
      <c r="J275" s="208"/>
    </row>
    <row r="276">
      <c r="C276" s="207"/>
      <c r="D276" s="208"/>
      <c r="F276" s="207"/>
      <c r="G276" s="208"/>
      <c r="I276" s="207"/>
      <c r="J276" s="208"/>
    </row>
    <row r="277">
      <c r="C277" s="207"/>
      <c r="D277" s="208"/>
      <c r="F277" s="207"/>
      <c r="G277" s="208"/>
      <c r="I277" s="207"/>
      <c r="J277" s="208"/>
    </row>
    <row r="278">
      <c r="C278" s="207"/>
      <c r="D278" s="208"/>
      <c r="F278" s="207"/>
      <c r="G278" s="208"/>
      <c r="I278" s="207"/>
      <c r="J278" s="208"/>
    </row>
    <row r="279">
      <c r="C279" s="207"/>
      <c r="D279" s="208"/>
      <c r="F279" s="207"/>
      <c r="G279" s="208"/>
      <c r="I279" s="207"/>
      <c r="J279" s="208"/>
    </row>
    <row r="280">
      <c r="C280" s="207"/>
      <c r="D280" s="208"/>
      <c r="F280" s="207"/>
      <c r="G280" s="208"/>
      <c r="I280" s="207"/>
      <c r="J280" s="208"/>
    </row>
    <row r="281">
      <c r="C281" s="207"/>
      <c r="D281" s="208"/>
      <c r="F281" s="207"/>
      <c r="G281" s="208"/>
      <c r="I281" s="207"/>
      <c r="J281" s="208"/>
    </row>
    <row r="282">
      <c r="C282" s="207"/>
      <c r="D282" s="208"/>
      <c r="F282" s="207"/>
      <c r="G282" s="208"/>
      <c r="I282" s="207"/>
      <c r="J282" s="208"/>
    </row>
    <row r="283">
      <c r="C283" s="207"/>
      <c r="D283" s="208"/>
      <c r="F283" s="207"/>
      <c r="G283" s="208"/>
      <c r="I283" s="207"/>
      <c r="J283" s="208"/>
    </row>
    <row r="284">
      <c r="C284" s="207"/>
      <c r="D284" s="208"/>
      <c r="F284" s="207"/>
      <c r="G284" s="208"/>
      <c r="I284" s="207"/>
      <c r="J284" s="208"/>
    </row>
    <row r="285">
      <c r="C285" s="207"/>
      <c r="D285" s="208"/>
      <c r="F285" s="207"/>
      <c r="G285" s="208"/>
      <c r="I285" s="207"/>
      <c r="J285" s="208"/>
    </row>
    <row r="286">
      <c r="C286" s="207"/>
      <c r="D286" s="208"/>
      <c r="F286" s="207"/>
      <c r="G286" s="208"/>
      <c r="I286" s="207"/>
      <c r="J286" s="208"/>
    </row>
    <row r="287">
      <c r="C287" s="207"/>
      <c r="D287" s="208"/>
      <c r="F287" s="207"/>
      <c r="G287" s="208"/>
      <c r="I287" s="207"/>
      <c r="J287" s="208"/>
    </row>
    <row r="288">
      <c r="C288" s="207"/>
      <c r="D288" s="208"/>
      <c r="F288" s="207"/>
      <c r="G288" s="208"/>
      <c r="I288" s="207"/>
      <c r="J288" s="208"/>
    </row>
    <row r="289">
      <c r="C289" s="207"/>
      <c r="D289" s="208"/>
      <c r="F289" s="207"/>
      <c r="G289" s="208"/>
      <c r="I289" s="207"/>
      <c r="J289" s="208"/>
    </row>
    <row r="290">
      <c r="C290" s="207"/>
      <c r="D290" s="208"/>
      <c r="F290" s="207"/>
      <c r="G290" s="208"/>
      <c r="I290" s="207"/>
      <c r="J290" s="208"/>
    </row>
    <row r="291">
      <c r="C291" s="207"/>
      <c r="D291" s="208"/>
      <c r="F291" s="207"/>
      <c r="G291" s="208"/>
      <c r="I291" s="207"/>
      <c r="J291" s="208"/>
    </row>
    <row r="292">
      <c r="C292" s="207"/>
      <c r="D292" s="208"/>
      <c r="F292" s="207"/>
      <c r="G292" s="208"/>
      <c r="I292" s="207"/>
      <c r="J292" s="208"/>
    </row>
    <row r="293">
      <c r="C293" s="207"/>
      <c r="D293" s="208"/>
      <c r="F293" s="207"/>
      <c r="G293" s="208"/>
      <c r="I293" s="207"/>
      <c r="J293" s="208"/>
    </row>
    <row r="294">
      <c r="C294" s="207"/>
      <c r="D294" s="208"/>
      <c r="F294" s="207"/>
      <c r="G294" s="208"/>
      <c r="I294" s="207"/>
      <c r="J294" s="208"/>
    </row>
    <row r="295">
      <c r="C295" s="207"/>
      <c r="D295" s="208"/>
      <c r="F295" s="207"/>
      <c r="G295" s="208"/>
      <c r="I295" s="207"/>
      <c r="J295" s="208"/>
    </row>
    <row r="296">
      <c r="C296" s="207"/>
      <c r="D296" s="208"/>
      <c r="F296" s="207"/>
      <c r="G296" s="208"/>
      <c r="I296" s="207"/>
      <c r="J296" s="208"/>
    </row>
    <row r="297">
      <c r="C297" s="207"/>
      <c r="D297" s="208"/>
      <c r="F297" s="207"/>
      <c r="G297" s="208"/>
      <c r="I297" s="207"/>
      <c r="J297" s="208"/>
    </row>
    <row r="298">
      <c r="C298" s="207"/>
      <c r="D298" s="208"/>
      <c r="F298" s="207"/>
      <c r="G298" s="208"/>
      <c r="I298" s="207"/>
      <c r="J298" s="208"/>
    </row>
    <row r="299">
      <c r="C299" s="207"/>
      <c r="D299" s="208"/>
      <c r="F299" s="207"/>
      <c r="G299" s="208"/>
      <c r="I299" s="207"/>
      <c r="J299" s="208"/>
    </row>
    <row r="300">
      <c r="C300" s="207"/>
      <c r="D300" s="208"/>
      <c r="F300" s="207"/>
      <c r="G300" s="208"/>
      <c r="I300" s="207"/>
      <c r="J300" s="208"/>
    </row>
    <row r="301">
      <c r="C301" s="207"/>
      <c r="D301" s="208"/>
      <c r="F301" s="207"/>
      <c r="G301" s="208"/>
      <c r="I301" s="207"/>
      <c r="J301" s="208"/>
    </row>
    <row r="302">
      <c r="C302" s="207"/>
      <c r="D302" s="208"/>
      <c r="F302" s="207"/>
      <c r="G302" s="208"/>
      <c r="I302" s="207"/>
      <c r="J302" s="208"/>
    </row>
    <row r="303">
      <c r="C303" s="207"/>
      <c r="D303" s="208"/>
      <c r="F303" s="207"/>
      <c r="G303" s="208"/>
      <c r="I303" s="207"/>
      <c r="J303" s="208"/>
    </row>
    <row r="304">
      <c r="C304" s="207"/>
      <c r="D304" s="208"/>
      <c r="F304" s="207"/>
      <c r="G304" s="208"/>
      <c r="I304" s="207"/>
      <c r="J304" s="208"/>
    </row>
    <row r="305">
      <c r="C305" s="207"/>
      <c r="D305" s="208"/>
      <c r="F305" s="207"/>
      <c r="G305" s="208"/>
      <c r="I305" s="207"/>
      <c r="J305" s="208"/>
    </row>
    <row r="306">
      <c r="C306" s="207"/>
      <c r="D306" s="208"/>
      <c r="F306" s="207"/>
      <c r="G306" s="208"/>
      <c r="I306" s="207"/>
      <c r="J306" s="208"/>
    </row>
    <row r="307">
      <c r="C307" s="207"/>
      <c r="D307" s="208"/>
      <c r="F307" s="207"/>
      <c r="G307" s="208"/>
      <c r="I307" s="207"/>
      <c r="J307" s="208"/>
    </row>
    <row r="308">
      <c r="C308" s="207"/>
      <c r="D308" s="208"/>
      <c r="F308" s="207"/>
      <c r="G308" s="208"/>
      <c r="I308" s="207"/>
      <c r="J308" s="208"/>
    </row>
    <row r="309">
      <c r="C309" s="207"/>
      <c r="D309" s="208"/>
      <c r="F309" s="207"/>
      <c r="G309" s="208"/>
      <c r="I309" s="207"/>
      <c r="J309" s="208"/>
    </row>
    <row r="310">
      <c r="C310" s="207"/>
      <c r="D310" s="208"/>
      <c r="F310" s="207"/>
      <c r="G310" s="208"/>
      <c r="I310" s="207"/>
      <c r="J310" s="208"/>
    </row>
    <row r="311">
      <c r="C311" s="207"/>
      <c r="D311" s="208"/>
      <c r="F311" s="207"/>
      <c r="G311" s="208"/>
      <c r="I311" s="207"/>
      <c r="J311" s="208"/>
    </row>
    <row r="312">
      <c r="C312" s="207"/>
      <c r="D312" s="208"/>
      <c r="F312" s="207"/>
      <c r="G312" s="208"/>
      <c r="I312" s="207"/>
      <c r="J312" s="208"/>
    </row>
    <row r="313">
      <c r="C313" s="207"/>
      <c r="D313" s="208"/>
      <c r="F313" s="207"/>
      <c r="G313" s="208"/>
      <c r="I313" s="207"/>
      <c r="J313" s="208"/>
    </row>
    <row r="314">
      <c r="C314" s="207"/>
      <c r="D314" s="208"/>
      <c r="F314" s="207"/>
      <c r="G314" s="208"/>
      <c r="I314" s="207"/>
      <c r="J314" s="208"/>
    </row>
    <row r="315">
      <c r="C315" s="207"/>
      <c r="D315" s="208"/>
      <c r="F315" s="207"/>
      <c r="G315" s="208"/>
      <c r="I315" s="207"/>
      <c r="J315" s="208"/>
    </row>
    <row r="316">
      <c r="C316" s="207"/>
      <c r="D316" s="208"/>
      <c r="F316" s="207"/>
      <c r="G316" s="208"/>
      <c r="I316" s="207"/>
      <c r="J316" s="208"/>
    </row>
    <row r="317">
      <c r="C317" s="207"/>
      <c r="D317" s="208"/>
      <c r="F317" s="207"/>
      <c r="G317" s="208"/>
      <c r="I317" s="207"/>
      <c r="J317" s="208"/>
    </row>
    <row r="318">
      <c r="C318" s="207"/>
      <c r="D318" s="208"/>
      <c r="F318" s="207"/>
      <c r="G318" s="208"/>
      <c r="I318" s="207"/>
      <c r="J318" s="208"/>
    </row>
    <row r="319">
      <c r="C319" s="207"/>
      <c r="D319" s="208"/>
      <c r="F319" s="207"/>
      <c r="G319" s="208"/>
      <c r="I319" s="207"/>
      <c r="J319" s="208"/>
    </row>
    <row r="320">
      <c r="C320" s="207"/>
      <c r="D320" s="208"/>
      <c r="F320" s="207"/>
      <c r="G320" s="208"/>
      <c r="I320" s="207"/>
      <c r="J320" s="208"/>
    </row>
    <row r="321">
      <c r="C321" s="207"/>
      <c r="D321" s="208"/>
      <c r="F321" s="207"/>
      <c r="G321" s="208"/>
      <c r="I321" s="207"/>
      <c r="J321" s="208"/>
    </row>
    <row r="322">
      <c r="C322" s="207"/>
      <c r="D322" s="208"/>
      <c r="F322" s="207"/>
      <c r="G322" s="208"/>
      <c r="I322" s="207"/>
      <c r="J322" s="208"/>
    </row>
    <row r="323">
      <c r="C323" s="207"/>
      <c r="D323" s="208"/>
      <c r="F323" s="207"/>
      <c r="G323" s="208"/>
      <c r="I323" s="207"/>
      <c r="J323" s="208"/>
    </row>
    <row r="324">
      <c r="C324" s="207"/>
      <c r="D324" s="208"/>
      <c r="F324" s="207"/>
      <c r="G324" s="208"/>
      <c r="I324" s="207"/>
      <c r="J324" s="208"/>
    </row>
    <row r="325">
      <c r="C325" s="207"/>
      <c r="D325" s="208"/>
      <c r="F325" s="207"/>
      <c r="G325" s="208"/>
      <c r="I325" s="207"/>
      <c r="J325" s="208"/>
    </row>
    <row r="326">
      <c r="C326" s="207"/>
      <c r="D326" s="208"/>
      <c r="F326" s="207"/>
      <c r="G326" s="208"/>
      <c r="I326" s="207"/>
      <c r="J326" s="208"/>
    </row>
    <row r="327">
      <c r="C327" s="207"/>
      <c r="D327" s="208"/>
      <c r="F327" s="207"/>
      <c r="G327" s="208"/>
      <c r="I327" s="207"/>
      <c r="J327" s="208"/>
    </row>
    <row r="328">
      <c r="C328" s="207"/>
      <c r="D328" s="208"/>
      <c r="F328" s="207"/>
      <c r="G328" s="208"/>
      <c r="I328" s="207"/>
      <c r="J328" s="208"/>
    </row>
    <row r="329">
      <c r="C329" s="207"/>
      <c r="D329" s="208"/>
      <c r="F329" s="207"/>
      <c r="G329" s="208"/>
      <c r="I329" s="207"/>
      <c r="J329" s="208"/>
    </row>
    <row r="330">
      <c r="C330" s="207"/>
      <c r="D330" s="208"/>
      <c r="F330" s="207"/>
      <c r="G330" s="208"/>
      <c r="I330" s="207"/>
      <c r="J330" s="208"/>
    </row>
    <row r="331">
      <c r="C331" s="207"/>
      <c r="D331" s="208"/>
      <c r="F331" s="207"/>
      <c r="G331" s="208"/>
      <c r="I331" s="207"/>
      <c r="J331" s="208"/>
    </row>
    <row r="332">
      <c r="C332" s="207"/>
      <c r="D332" s="208"/>
      <c r="F332" s="207"/>
      <c r="G332" s="208"/>
      <c r="I332" s="207"/>
      <c r="J332" s="208"/>
    </row>
    <row r="333">
      <c r="C333" s="207"/>
      <c r="D333" s="208"/>
      <c r="F333" s="207"/>
      <c r="G333" s="208"/>
      <c r="I333" s="207"/>
      <c r="J333" s="208"/>
    </row>
    <row r="334">
      <c r="C334" s="207"/>
      <c r="D334" s="208"/>
      <c r="F334" s="207"/>
      <c r="G334" s="208"/>
      <c r="I334" s="207"/>
      <c r="J334" s="208"/>
    </row>
    <row r="335">
      <c r="C335" s="207"/>
      <c r="D335" s="208"/>
      <c r="F335" s="207"/>
      <c r="G335" s="208"/>
      <c r="I335" s="207"/>
      <c r="J335" s="208"/>
    </row>
    <row r="336">
      <c r="C336" s="207"/>
      <c r="D336" s="208"/>
      <c r="F336" s="207"/>
      <c r="G336" s="208"/>
      <c r="I336" s="207"/>
      <c r="J336" s="208"/>
    </row>
    <row r="337">
      <c r="C337" s="207"/>
      <c r="D337" s="208"/>
      <c r="F337" s="207"/>
      <c r="G337" s="208"/>
      <c r="I337" s="207"/>
      <c r="J337" s="208"/>
    </row>
    <row r="338">
      <c r="C338" s="207"/>
      <c r="D338" s="208"/>
      <c r="F338" s="207"/>
      <c r="G338" s="208"/>
      <c r="I338" s="207"/>
      <c r="J338" s="208"/>
    </row>
    <row r="339">
      <c r="C339" s="207"/>
      <c r="D339" s="208"/>
      <c r="F339" s="207"/>
      <c r="G339" s="208"/>
      <c r="I339" s="207"/>
      <c r="J339" s="208"/>
    </row>
    <row r="340">
      <c r="C340" s="207"/>
      <c r="D340" s="208"/>
      <c r="F340" s="207"/>
      <c r="G340" s="208"/>
      <c r="I340" s="207"/>
      <c r="J340" s="208"/>
    </row>
    <row r="341">
      <c r="C341" s="207"/>
      <c r="D341" s="208"/>
      <c r="F341" s="207"/>
      <c r="G341" s="208"/>
      <c r="I341" s="207"/>
      <c r="J341" s="208"/>
    </row>
    <row r="342">
      <c r="C342" s="207"/>
      <c r="D342" s="208"/>
      <c r="F342" s="207"/>
      <c r="G342" s="208"/>
      <c r="I342" s="207"/>
      <c r="J342" s="208"/>
    </row>
    <row r="343">
      <c r="C343" s="207"/>
      <c r="D343" s="208"/>
      <c r="F343" s="207"/>
      <c r="G343" s="208"/>
      <c r="I343" s="207"/>
      <c r="J343" s="208"/>
    </row>
    <row r="344">
      <c r="C344" s="207"/>
      <c r="D344" s="208"/>
      <c r="F344" s="207"/>
      <c r="G344" s="208"/>
      <c r="I344" s="207"/>
      <c r="J344" s="208"/>
    </row>
    <row r="345">
      <c r="C345" s="207"/>
      <c r="D345" s="208"/>
      <c r="F345" s="207"/>
      <c r="G345" s="208"/>
      <c r="I345" s="207"/>
      <c r="J345" s="208"/>
    </row>
    <row r="346">
      <c r="C346" s="207"/>
      <c r="D346" s="208"/>
      <c r="F346" s="207"/>
      <c r="G346" s="208"/>
      <c r="I346" s="207"/>
      <c r="J346" s="208"/>
    </row>
    <row r="347">
      <c r="C347" s="207"/>
      <c r="D347" s="208"/>
      <c r="F347" s="207"/>
      <c r="G347" s="208"/>
      <c r="I347" s="207"/>
      <c r="J347" s="208"/>
    </row>
    <row r="348">
      <c r="C348" s="207"/>
      <c r="D348" s="208"/>
      <c r="F348" s="207"/>
      <c r="G348" s="208"/>
      <c r="I348" s="207"/>
      <c r="J348" s="208"/>
    </row>
    <row r="349">
      <c r="C349" s="207"/>
      <c r="D349" s="208"/>
      <c r="F349" s="207"/>
      <c r="G349" s="208"/>
      <c r="I349" s="207"/>
      <c r="J349" s="208"/>
    </row>
    <row r="350">
      <c r="C350" s="207"/>
      <c r="D350" s="208"/>
      <c r="F350" s="207"/>
      <c r="G350" s="208"/>
      <c r="I350" s="207"/>
      <c r="J350" s="208"/>
    </row>
    <row r="351">
      <c r="C351" s="207"/>
      <c r="D351" s="208"/>
      <c r="F351" s="207"/>
      <c r="G351" s="208"/>
      <c r="I351" s="207"/>
      <c r="J351" s="208"/>
    </row>
    <row r="352">
      <c r="C352" s="207"/>
      <c r="D352" s="208"/>
      <c r="F352" s="207"/>
      <c r="G352" s="208"/>
      <c r="I352" s="207"/>
      <c r="J352" s="208"/>
    </row>
    <row r="353">
      <c r="C353" s="207"/>
      <c r="D353" s="208"/>
      <c r="F353" s="207"/>
      <c r="G353" s="208"/>
      <c r="I353" s="207"/>
      <c r="J353" s="208"/>
    </row>
    <row r="354">
      <c r="C354" s="207"/>
      <c r="D354" s="208"/>
      <c r="F354" s="207"/>
      <c r="G354" s="208"/>
      <c r="I354" s="207"/>
      <c r="J354" s="208"/>
    </row>
    <row r="355">
      <c r="C355" s="207"/>
      <c r="D355" s="208"/>
      <c r="F355" s="207"/>
      <c r="G355" s="208"/>
      <c r="I355" s="207"/>
      <c r="J355" s="208"/>
    </row>
    <row r="356">
      <c r="C356" s="207"/>
      <c r="D356" s="208"/>
      <c r="F356" s="207"/>
      <c r="G356" s="208"/>
      <c r="I356" s="207"/>
      <c r="J356" s="208"/>
    </row>
    <row r="357">
      <c r="C357" s="207"/>
      <c r="D357" s="208"/>
      <c r="F357" s="207"/>
      <c r="G357" s="208"/>
      <c r="I357" s="207"/>
      <c r="J357" s="208"/>
    </row>
    <row r="358">
      <c r="C358" s="207"/>
      <c r="D358" s="208"/>
      <c r="F358" s="207"/>
      <c r="G358" s="208"/>
      <c r="I358" s="207"/>
      <c r="J358" s="208"/>
    </row>
    <row r="359">
      <c r="C359" s="207"/>
      <c r="D359" s="208"/>
      <c r="F359" s="207"/>
      <c r="G359" s="208"/>
      <c r="I359" s="207"/>
      <c r="J359" s="208"/>
    </row>
    <row r="360">
      <c r="C360" s="207"/>
      <c r="D360" s="208"/>
      <c r="F360" s="207"/>
      <c r="G360" s="208"/>
      <c r="I360" s="207"/>
      <c r="J360" s="208"/>
    </row>
    <row r="361">
      <c r="C361" s="207"/>
      <c r="D361" s="208"/>
      <c r="F361" s="207"/>
      <c r="G361" s="208"/>
      <c r="I361" s="207"/>
      <c r="J361" s="208"/>
    </row>
    <row r="362">
      <c r="C362" s="207"/>
      <c r="D362" s="208"/>
      <c r="F362" s="207"/>
      <c r="G362" s="208"/>
      <c r="I362" s="207"/>
      <c r="J362" s="208"/>
    </row>
    <row r="363">
      <c r="C363" s="207"/>
      <c r="D363" s="208"/>
      <c r="F363" s="207"/>
      <c r="G363" s="208"/>
      <c r="I363" s="207"/>
      <c r="J363" s="208"/>
    </row>
    <row r="364">
      <c r="C364" s="207"/>
      <c r="D364" s="208"/>
      <c r="F364" s="207"/>
      <c r="G364" s="208"/>
      <c r="I364" s="207"/>
      <c r="J364" s="208"/>
    </row>
    <row r="365">
      <c r="C365" s="207"/>
      <c r="D365" s="208"/>
      <c r="F365" s="207"/>
      <c r="G365" s="208"/>
      <c r="I365" s="207"/>
      <c r="J365" s="208"/>
    </row>
    <row r="366">
      <c r="C366" s="207"/>
      <c r="D366" s="208"/>
      <c r="F366" s="207"/>
      <c r="G366" s="208"/>
      <c r="I366" s="207"/>
      <c r="J366" s="208"/>
    </row>
    <row r="367">
      <c r="C367" s="207"/>
      <c r="D367" s="208"/>
      <c r="F367" s="207"/>
      <c r="G367" s="208"/>
      <c r="I367" s="207"/>
      <c r="J367" s="208"/>
    </row>
    <row r="368">
      <c r="C368" s="207"/>
      <c r="D368" s="208"/>
      <c r="F368" s="207"/>
      <c r="G368" s="208"/>
      <c r="I368" s="207"/>
      <c r="J368" s="208"/>
    </row>
    <row r="369">
      <c r="C369" s="207"/>
      <c r="D369" s="208"/>
      <c r="F369" s="207"/>
      <c r="G369" s="208"/>
      <c r="I369" s="207"/>
      <c r="J369" s="208"/>
    </row>
    <row r="370">
      <c r="C370" s="207"/>
      <c r="D370" s="208"/>
      <c r="F370" s="207"/>
      <c r="G370" s="208"/>
      <c r="I370" s="207"/>
      <c r="J370" s="208"/>
    </row>
    <row r="371">
      <c r="C371" s="207"/>
      <c r="D371" s="208"/>
      <c r="F371" s="207"/>
      <c r="G371" s="208"/>
      <c r="I371" s="207"/>
      <c r="J371" s="208"/>
    </row>
    <row r="372">
      <c r="C372" s="207"/>
      <c r="D372" s="208"/>
      <c r="F372" s="207"/>
      <c r="G372" s="208"/>
      <c r="I372" s="207"/>
      <c r="J372" s="208"/>
    </row>
    <row r="373">
      <c r="C373" s="207"/>
      <c r="D373" s="208"/>
      <c r="F373" s="207"/>
      <c r="G373" s="208"/>
      <c r="I373" s="207"/>
      <c r="J373" s="208"/>
    </row>
    <row r="374">
      <c r="C374" s="207"/>
      <c r="D374" s="208"/>
      <c r="F374" s="207"/>
      <c r="G374" s="208"/>
      <c r="I374" s="207"/>
      <c r="J374" s="208"/>
    </row>
    <row r="375">
      <c r="C375" s="207"/>
      <c r="D375" s="208"/>
      <c r="F375" s="207"/>
      <c r="G375" s="208"/>
      <c r="I375" s="207"/>
      <c r="J375" s="208"/>
    </row>
    <row r="376">
      <c r="C376" s="207"/>
      <c r="D376" s="208"/>
      <c r="F376" s="207"/>
      <c r="G376" s="208"/>
      <c r="I376" s="207"/>
      <c r="J376" s="208"/>
    </row>
    <row r="377">
      <c r="C377" s="207"/>
      <c r="D377" s="208"/>
      <c r="F377" s="207"/>
      <c r="G377" s="208"/>
      <c r="I377" s="207"/>
      <c r="J377" s="208"/>
    </row>
    <row r="378">
      <c r="C378" s="207"/>
      <c r="D378" s="208"/>
      <c r="F378" s="207"/>
      <c r="G378" s="208"/>
      <c r="I378" s="207"/>
      <c r="J378" s="208"/>
    </row>
    <row r="379">
      <c r="C379" s="207"/>
      <c r="D379" s="208"/>
      <c r="F379" s="207"/>
      <c r="G379" s="208"/>
      <c r="I379" s="207"/>
      <c r="J379" s="208"/>
    </row>
    <row r="380">
      <c r="C380" s="207"/>
      <c r="D380" s="208"/>
      <c r="F380" s="207"/>
      <c r="G380" s="208"/>
      <c r="I380" s="207"/>
      <c r="J380" s="208"/>
    </row>
    <row r="381">
      <c r="C381" s="207"/>
      <c r="D381" s="208"/>
      <c r="F381" s="207"/>
      <c r="G381" s="208"/>
      <c r="I381" s="207"/>
      <c r="J381" s="208"/>
    </row>
    <row r="382">
      <c r="C382" s="207"/>
      <c r="D382" s="208"/>
      <c r="F382" s="207"/>
      <c r="G382" s="208"/>
      <c r="I382" s="207"/>
      <c r="J382" s="208"/>
    </row>
    <row r="383">
      <c r="C383" s="207"/>
      <c r="D383" s="208"/>
      <c r="F383" s="207"/>
      <c r="G383" s="208"/>
      <c r="I383" s="207"/>
      <c r="J383" s="208"/>
    </row>
    <row r="384">
      <c r="C384" s="207"/>
      <c r="D384" s="208"/>
      <c r="F384" s="207"/>
      <c r="G384" s="208"/>
      <c r="I384" s="207"/>
      <c r="J384" s="208"/>
    </row>
    <row r="385">
      <c r="C385" s="207"/>
      <c r="D385" s="208"/>
      <c r="F385" s="207"/>
      <c r="G385" s="208"/>
      <c r="I385" s="207"/>
      <c r="J385" s="208"/>
    </row>
    <row r="386">
      <c r="C386" s="207"/>
      <c r="D386" s="208"/>
      <c r="F386" s="207"/>
      <c r="G386" s="208"/>
      <c r="I386" s="207"/>
      <c r="J386" s="208"/>
    </row>
    <row r="387">
      <c r="C387" s="207"/>
      <c r="D387" s="208"/>
      <c r="F387" s="207"/>
      <c r="G387" s="208"/>
      <c r="I387" s="207"/>
      <c r="J387" s="208"/>
    </row>
    <row r="388">
      <c r="C388" s="207"/>
      <c r="D388" s="208"/>
      <c r="F388" s="207"/>
      <c r="G388" s="208"/>
      <c r="I388" s="207"/>
      <c r="J388" s="208"/>
    </row>
    <row r="389">
      <c r="C389" s="207"/>
      <c r="D389" s="208"/>
      <c r="F389" s="207"/>
      <c r="G389" s="208"/>
      <c r="I389" s="207"/>
      <c r="J389" s="208"/>
    </row>
    <row r="390">
      <c r="C390" s="207"/>
      <c r="D390" s="208"/>
      <c r="F390" s="207"/>
      <c r="G390" s="208"/>
      <c r="I390" s="207"/>
      <c r="J390" s="208"/>
    </row>
    <row r="391">
      <c r="C391" s="207"/>
      <c r="D391" s="208"/>
      <c r="F391" s="207"/>
      <c r="G391" s="208"/>
      <c r="I391" s="207"/>
      <c r="J391" s="208"/>
    </row>
    <row r="392">
      <c r="C392" s="207"/>
      <c r="D392" s="208"/>
      <c r="F392" s="207"/>
      <c r="G392" s="208"/>
      <c r="I392" s="207"/>
      <c r="J392" s="208"/>
    </row>
    <row r="393">
      <c r="C393" s="207"/>
      <c r="D393" s="208"/>
      <c r="F393" s="207"/>
      <c r="G393" s="208"/>
      <c r="I393" s="207"/>
      <c r="J393" s="208"/>
    </row>
    <row r="394">
      <c r="C394" s="207"/>
      <c r="D394" s="208"/>
      <c r="F394" s="207"/>
      <c r="G394" s="208"/>
      <c r="I394" s="207"/>
      <c r="J394" s="208"/>
    </row>
    <row r="395">
      <c r="C395" s="207"/>
      <c r="D395" s="208"/>
      <c r="F395" s="207"/>
      <c r="G395" s="208"/>
      <c r="I395" s="207"/>
      <c r="J395" s="208"/>
    </row>
    <row r="396">
      <c r="C396" s="207"/>
      <c r="D396" s="208"/>
      <c r="F396" s="207"/>
      <c r="G396" s="208"/>
      <c r="I396" s="207"/>
      <c r="J396" s="208"/>
    </row>
    <row r="397">
      <c r="C397" s="207"/>
      <c r="D397" s="208"/>
      <c r="F397" s="207"/>
      <c r="G397" s="208"/>
      <c r="I397" s="207"/>
      <c r="J397" s="208"/>
    </row>
    <row r="398">
      <c r="C398" s="207"/>
      <c r="D398" s="208"/>
      <c r="F398" s="207"/>
      <c r="G398" s="208"/>
      <c r="I398" s="207"/>
      <c r="J398" s="208"/>
    </row>
    <row r="399">
      <c r="C399" s="207"/>
      <c r="D399" s="208"/>
      <c r="F399" s="207"/>
      <c r="G399" s="208"/>
      <c r="I399" s="207"/>
      <c r="J399" s="208"/>
    </row>
    <row r="400">
      <c r="C400" s="207"/>
      <c r="D400" s="208"/>
      <c r="F400" s="207"/>
      <c r="G400" s="208"/>
      <c r="I400" s="207"/>
      <c r="J400" s="208"/>
    </row>
    <row r="401">
      <c r="C401" s="207"/>
      <c r="D401" s="208"/>
      <c r="F401" s="207"/>
      <c r="G401" s="208"/>
      <c r="I401" s="207"/>
      <c r="J401" s="208"/>
    </row>
    <row r="402">
      <c r="C402" s="207"/>
      <c r="D402" s="208"/>
      <c r="F402" s="207"/>
      <c r="G402" s="208"/>
      <c r="I402" s="207"/>
      <c r="J402" s="208"/>
    </row>
    <row r="403">
      <c r="C403" s="207"/>
      <c r="D403" s="208"/>
      <c r="F403" s="207"/>
      <c r="G403" s="208"/>
      <c r="I403" s="207"/>
      <c r="J403" s="208"/>
    </row>
    <row r="404">
      <c r="C404" s="207"/>
      <c r="D404" s="208"/>
      <c r="F404" s="207"/>
      <c r="G404" s="208"/>
      <c r="I404" s="207"/>
      <c r="J404" s="208"/>
    </row>
    <row r="405">
      <c r="C405" s="207"/>
      <c r="D405" s="208"/>
      <c r="F405" s="207"/>
      <c r="G405" s="208"/>
      <c r="I405" s="207"/>
      <c r="J405" s="208"/>
    </row>
    <row r="406">
      <c r="C406" s="207"/>
      <c r="D406" s="208"/>
      <c r="F406" s="207"/>
      <c r="G406" s="208"/>
      <c r="I406" s="207"/>
      <c r="J406" s="208"/>
    </row>
    <row r="407">
      <c r="C407" s="207"/>
      <c r="D407" s="208"/>
      <c r="F407" s="207"/>
      <c r="G407" s="208"/>
      <c r="I407" s="207"/>
      <c r="J407" s="208"/>
    </row>
    <row r="408">
      <c r="C408" s="207"/>
      <c r="D408" s="208"/>
      <c r="F408" s="207"/>
      <c r="G408" s="208"/>
      <c r="I408" s="207"/>
      <c r="J408" s="208"/>
    </row>
    <row r="409">
      <c r="C409" s="207"/>
      <c r="D409" s="208"/>
      <c r="F409" s="207"/>
      <c r="G409" s="208"/>
      <c r="I409" s="207"/>
      <c r="J409" s="208"/>
    </row>
    <row r="410">
      <c r="C410" s="207"/>
      <c r="D410" s="208"/>
      <c r="F410" s="207"/>
      <c r="G410" s="208"/>
      <c r="I410" s="207"/>
      <c r="J410" s="208"/>
    </row>
    <row r="411">
      <c r="C411" s="207"/>
      <c r="D411" s="208"/>
      <c r="F411" s="207"/>
      <c r="G411" s="208"/>
      <c r="I411" s="207"/>
      <c r="J411" s="208"/>
    </row>
    <row r="412">
      <c r="C412" s="207"/>
      <c r="D412" s="208"/>
      <c r="F412" s="207"/>
      <c r="G412" s="208"/>
      <c r="I412" s="207"/>
      <c r="J412" s="208"/>
    </row>
    <row r="413">
      <c r="C413" s="207"/>
      <c r="D413" s="208"/>
      <c r="F413" s="207"/>
      <c r="G413" s="208"/>
      <c r="I413" s="207"/>
      <c r="J413" s="208"/>
    </row>
    <row r="414">
      <c r="C414" s="207"/>
      <c r="D414" s="208"/>
      <c r="F414" s="207"/>
      <c r="G414" s="208"/>
      <c r="I414" s="207"/>
      <c r="J414" s="208"/>
    </row>
    <row r="415">
      <c r="C415" s="207"/>
      <c r="D415" s="208"/>
      <c r="F415" s="207"/>
      <c r="G415" s="208"/>
      <c r="I415" s="207"/>
      <c r="J415" s="208"/>
    </row>
    <row r="416">
      <c r="C416" s="207"/>
      <c r="D416" s="208"/>
      <c r="F416" s="207"/>
      <c r="G416" s="208"/>
      <c r="I416" s="207"/>
      <c r="J416" s="208"/>
    </row>
    <row r="417">
      <c r="C417" s="207"/>
      <c r="D417" s="208"/>
      <c r="F417" s="207"/>
      <c r="G417" s="208"/>
      <c r="I417" s="207"/>
      <c r="J417" s="208"/>
    </row>
    <row r="418">
      <c r="C418" s="207"/>
      <c r="D418" s="208"/>
      <c r="F418" s="207"/>
      <c r="G418" s="208"/>
      <c r="I418" s="207"/>
      <c r="J418" s="208"/>
    </row>
    <row r="419">
      <c r="C419" s="207"/>
      <c r="D419" s="208"/>
      <c r="F419" s="207"/>
      <c r="G419" s="208"/>
      <c r="I419" s="207"/>
      <c r="J419" s="208"/>
    </row>
    <row r="420">
      <c r="C420" s="207"/>
      <c r="D420" s="208"/>
      <c r="F420" s="207"/>
      <c r="G420" s="208"/>
      <c r="I420" s="207"/>
      <c r="J420" s="208"/>
    </row>
    <row r="421">
      <c r="C421" s="207"/>
      <c r="D421" s="208"/>
      <c r="F421" s="207"/>
      <c r="G421" s="208"/>
      <c r="I421" s="207"/>
      <c r="J421" s="208"/>
    </row>
    <row r="422">
      <c r="C422" s="207"/>
      <c r="D422" s="208"/>
      <c r="F422" s="207"/>
      <c r="G422" s="208"/>
      <c r="I422" s="207"/>
      <c r="J422" s="208"/>
    </row>
    <row r="423">
      <c r="C423" s="207"/>
      <c r="D423" s="208"/>
      <c r="F423" s="207"/>
      <c r="G423" s="208"/>
      <c r="I423" s="207"/>
      <c r="J423" s="208"/>
    </row>
    <row r="424">
      <c r="C424" s="207"/>
      <c r="D424" s="208"/>
      <c r="F424" s="207"/>
      <c r="G424" s="208"/>
      <c r="I424" s="207"/>
      <c r="J424" s="208"/>
    </row>
    <row r="425">
      <c r="C425" s="207"/>
      <c r="D425" s="208"/>
      <c r="F425" s="207"/>
      <c r="G425" s="208"/>
      <c r="I425" s="207"/>
      <c r="J425" s="208"/>
    </row>
    <row r="426">
      <c r="C426" s="207"/>
      <c r="D426" s="208"/>
      <c r="F426" s="207"/>
      <c r="G426" s="208"/>
      <c r="I426" s="207"/>
      <c r="J426" s="208"/>
    </row>
    <row r="427">
      <c r="C427" s="207"/>
      <c r="D427" s="208"/>
      <c r="F427" s="207"/>
      <c r="G427" s="208"/>
      <c r="I427" s="207"/>
      <c r="J427" s="208"/>
    </row>
    <row r="428">
      <c r="C428" s="207"/>
      <c r="D428" s="208"/>
      <c r="F428" s="207"/>
      <c r="G428" s="208"/>
      <c r="I428" s="207"/>
      <c r="J428" s="208"/>
    </row>
    <row r="429">
      <c r="C429" s="207"/>
      <c r="D429" s="208"/>
      <c r="F429" s="207"/>
      <c r="G429" s="208"/>
      <c r="I429" s="207"/>
      <c r="J429" s="208"/>
    </row>
    <row r="430">
      <c r="C430" s="207"/>
      <c r="D430" s="208"/>
      <c r="F430" s="207"/>
      <c r="G430" s="208"/>
      <c r="I430" s="207"/>
      <c r="J430" s="208"/>
    </row>
    <row r="431">
      <c r="C431" s="207"/>
      <c r="D431" s="208"/>
      <c r="F431" s="207"/>
      <c r="G431" s="208"/>
      <c r="I431" s="207"/>
      <c r="J431" s="208"/>
    </row>
    <row r="432">
      <c r="C432" s="207"/>
      <c r="D432" s="208"/>
      <c r="F432" s="207"/>
      <c r="G432" s="208"/>
      <c r="I432" s="207"/>
      <c r="J432" s="208"/>
    </row>
    <row r="433">
      <c r="C433" s="207"/>
      <c r="D433" s="208"/>
      <c r="F433" s="207"/>
      <c r="G433" s="208"/>
      <c r="I433" s="207"/>
      <c r="J433" s="208"/>
    </row>
    <row r="434">
      <c r="C434" s="207"/>
      <c r="D434" s="208"/>
      <c r="F434" s="207"/>
      <c r="G434" s="208"/>
      <c r="I434" s="207"/>
      <c r="J434" s="208"/>
    </row>
    <row r="435">
      <c r="C435" s="207"/>
      <c r="D435" s="208"/>
      <c r="F435" s="207"/>
      <c r="G435" s="208"/>
      <c r="I435" s="207"/>
      <c r="J435" s="208"/>
    </row>
    <row r="436">
      <c r="C436" s="207"/>
      <c r="D436" s="208"/>
      <c r="F436" s="207"/>
      <c r="G436" s="208"/>
      <c r="I436" s="207"/>
      <c r="J436" s="208"/>
    </row>
    <row r="437">
      <c r="C437" s="207"/>
      <c r="D437" s="208"/>
      <c r="F437" s="207"/>
      <c r="G437" s="208"/>
      <c r="I437" s="207"/>
      <c r="J437" s="208"/>
    </row>
    <row r="438">
      <c r="C438" s="207"/>
      <c r="D438" s="208"/>
      <c r="F438" s="207"/>
      <c r="G438" s="208"/>
      <c r="I438" s="207"/>
      <c r="J438" s="208"/>
    </row>
    <row r="439">
      <c r="C439" s="207"/>
      <c r="D439" s="208"/>
      <c r="F439" s="207"/>
      <c r="G439" s="208"/>
      <c r="I439" s="207"/>
      <c r="J439" s="208"/>
    </row>
    <row r="440">
      <c r="C440" s="207"/>
      <c r="D440" s="208"/>
      <c r="F440" s="207"/>
      <c r="G440" s="208"/>
      <c r="I440" s="207"/>
      <c r="J440" s="208"/>
    </row>
    <row r="441">
      <c r="C441" s="207"/>
      <c r="D441" s="208"/>
      <c r="F441" s="207"/>
      <c r="G441" s="208"/>
      <c r="I441" s="207"/>
      <c r="J441" s="208"/>
    </row>
    <row r="442">
      <c r="C442" s="207"/>
      <c r="D442" s="208"/>
      <c r="F442" s="207"/>
      <c r="G442" s="208"/>
      <c r="I442" s="207"/>
      <c r="J442" s="208"/>
    </row>
    <row r="443">
      <c r="C443" s="207"/>
      <c r="D443" s="208"/>
      <c r="F443" s="207"/>
      <c r="G443" s="208"/>
      <c r="I443" s="207"/>
      <c r="J443" s="208"/>
    </row>
    <row r="444">
      <c r="C444" s="207"/>
      <c r="D444" s="208"/>
      <c r="F444" s="207"/>
      <c r="G444" s="208"/>
      <c r="I444" s="207"/>
      <c r="J444" s="208"/>
    </row>
    <row r="445">
      <c r="C445" s="207"/>
      <c r="D445" s="208"/>
      <c r="F445" s="207"/>
      <c r="G445" s="208"/>
      <c r="I445" s="207"/>
      <c r="J445" s="208"/>
    </row>
    <row r="446">
      <c r="C446" s="207"/>
      <c r="D446" s="208"/>
      <c r="F446" s="207"/>
      <c r="G446" s="208"/>
      <c r="I446" s="207"/>
      <c r="J446" s="208"/>
    </row>
    <row r="447">
      <c r="C447" s="207"/>
      <c r="D447" s="208"/>
      <c r="F447" s="207"/>
      <c r="G447" s="208"/>
      <c r="I447" s="207"/>
      <c r="J447" s="208"/>
    </row>
    <row r="448">
      <c r="C448" s="207"/>
      <c r="D448" s="208"/>
      <c r="F448" s="207"/>
      <c r="G448" s="208"/>
      <c r="I448" s="207"/>
      <c r="J448" s="208"/>
    </row>
    <row r="449">
      <c r="C449" s="207"/>
      <c r="D449" s="208"/>
      <c r="F449" s="207"/>
      <c r="G449" s="208"/>
      <c r="I449" s="207"/>
      <c r="J449" s="208"/>
    </row>
    <row r="450">
      <c r="C450" s="207"/>
      <c r="D450" s="208"/>
      <c r="F450" s="207"/>
      <c r="G450" s="208"/>
      <c r="I450" s="207"/>
      <c r="J450" s="208"/>
    </row>
    <row r="451">
      <c r="C451" s="207"/>
      <c r="D451" s="208"/>
      <c r="F451" s="207"/>
      <c r="G451" s="208"/>
      <c r="I451" s="207"/>
      <c r="J451" s="208"/>
    </row>
    <row r="452">
      <c r="C452" s="207"/>
      <c r="D452" s="208"/>
      <c r="F452" s="207"/>
      <c r="G452" s="208"/>
      <c r="I452" s="207"/>
      <c r="J452" s="208"/>
    </row>
    <row r="453">
      <c r="C453" s="207"/>
      <c r="D453" s="208"/>
      <c r="F453" s="207"/>
      <c r="G453" s="208"/>
      <c r="I453" s="207"/>
      <c r="J453" s="208"/>
    </row>
    <row r="454">
      <c r="C454" s="207"/>
      <c r="D454" s="208"/>
      <c r="F454" s="207"/>
      <c r="G454" s="208"/>
      <c r="I454" s="207"/>
      <c r="J454" s="208"/>
    </row>
    <row r="455">
      <c r="C455" s="207"/>
      <c r="D455" s="208"/>
      <c r="F455" s="207"/>
      <c r="G455" s="208"/>
      <c r="I455" s="207"/>
      <c r="J455" s="208"/>
    </row>
    <row r="456">
      <c r="C456" s="207"/>
      <c r="D456" s="208"/>
      <c r="F456" s="207"/>
      <c r="G456" s="208"/>
      <c r="I456" s="207"/>
      <c r="J456" s="208"/>
    </row>
    <row r="457">
      <c r="C457" s="207"/>
      <c r="D457" s="208"/>
      <c r="F457" s="207"/>
      <c r="G457" s="208"/>
      <c r="I457" s="207"/>
      <c r="J457" s="208"/>
    </row>
    <row r="458">
      <c r="C458" s="207"/>
      <c r="D458" s="208"/>
      <c r="F458" s="207"/>
      <c r="G458" s="208"/>
      <c r="I458" s="207"/>
      <c r="J458" s="208"/>
    </row>
    <row r="459">
      <c r="C459" s="207"/>
      <c r="D459" s="208"/>
      <c r="F459" s="207"/>
      <c r="G459" s="208"/>
      <c r="I459" s="207"/>
      <c r="J459" s="208"/>
    </row>
    <row r="460">
      <c r="C460" s="207"/>
      <c r="D460" s="208"/>
      <c r="F460" s="207"/>
      <c r="G460" s="208"/>
      <c r="I460" s="207"/>
      <c r="J460" s="208"/>
    </row>
    <row r="461">
      <c r="C461" s="207"/>
      <c r="D461" s="208"/>
      <c r="F461" s="207"/>
      <c r="G461" s="208"/>
      <c r="I461" s="207"/>
      <c r="J461" s="208"/>
    </row>
    <row r="462">
      <c r="C462" s="207"/>
      <c r="D462" s="208"/>
      <c r="F462" s="207"/>
      <c r="G462" s="208"/>
      <c r="I462" s="207"/>
      <c r="J462" s="208"/>
    </row>
    <row r="463">
      <c r="C463" s="207"/>
      <c r="D463" s="208"/>
      <c r="F463" s="207"/>
      <c r="G463" s="208"/>
      <c r="I463" s="207"/>
      <c r="J463" s="208"/>
    </row>
    <row r="464">
      <c r="C464" s="207"/>
      <c r="D464" s="208"/>
      <c r="F464" s="207"/>
      <c r="G464" s="208"/>
      <c r="I464" s="207"/>
      <c r="J464" s="208"/>
    </row>
    <row r="465">
      <c r="C465" s="207"/>
      <c r="D465" s="208"/>
      <c r="F465" s="207"/>
      <c r="G465" s="208"/>
      <c r="I465" s="207"/>
      <c r="J465" s="208"/>
    </row>
    <row r="466">
      <c r="C466" s="207"/>
      <c r="D466" s="208"/>
      <c r="F466" s="207"/>
      <c r="G466" s="208"/>
      <c r="I466" s="207"/>
      <c r="J466" s="208"/>
    </row>
    <row r="467">
      <c r="C467" s="207"/>
      <c r="D467" s="208"/>
      <c r="F467" s="207"/>
      <c r="G467" s="208"/>
      <c r="I467" s="207"/>
      <c r="J467" s="208"/>
    </row>
    <row r="468">
      <c r="C468" s="207"/>
      <c r="D468" s="208"/>
      <c r="F468" s="207"/>
      <c r="G468" s="208"/>
      <c r="I468" s="207"/>
      <c r="J468" s="208"/>
    </row>
    <row r="469">
      <c r="C469" s="207"/>
      <c r="D469" s="208"/>
      <c r="F469" s="207"/>
      <c r="G469" s="208"/>
      <c r="I469" s="207"/>
      <c r="J469" s="208"/>
    </row>
    <row r="470">
      <c r="C470" s="207"/>
      <c r="D470" s="208"/>
      <c r="F470" s="207"/>
      <c r="G470" s="208"/>
      <c r="I470" s="207"/>
      <c r="J470" s="208"/>
    </row>
    <row r="471">
      <c r="C471" s="207"/>
      <c r="D471" s="208"/>
      <c r="F471" s="207"/>
      <c r="G471" s="208"/>
      <c r="I471" s="207"/>
      <c r="J471" s="208"/>
    </row>
    <row r="472">
      <c r="C472" s="207"/>
      <c r="D472" s="208"/>
      <c r="F472" s="207"/>
      <c r="G472" s="208"/>
      <c r="I472" s="207"/>
      <c r="J472" s="208"/>
    </row>
    <row r="473">
      <c r="C473" s="207"/>
      <c r="D473" s="208"/>
      <c r="F473" s="207"/>
      <c r="G473" s="208"/>
      <c r="I473" s="207"/>
      <c r="J473" s="208"/>
    </row>
    <row r="474">
      <c r="C474" s="207"/>
      <c r="D474" s="208"/>
      <c r="F474" s="207"/>
      <c r="G474" s="208"/>
      <c r="I474" s="207"/>
      <c r="J474" s="208"/>
    </row>
    <row r="475">
      <c r="C475" s="207"/>
      <c r="D475" s="208"/>
      <c r="F475" s="207"/>
      <c r="G475" s="208"/>
      <c r="I475" s="207"/>
      <c r="J475" s="208"/>
    </row>
    <row r="476">
      <c r="C476" s="207"/>
      <c r="D476" s="208"/>
      <c r="F476" s="207"/>
      <c r="G476" s="208"/>
      <c r="I476" s="207"/>
      <c r="J476" s="208"/>
    </row>
    <row r="477">
      <c r="C477" s="207"/>
      <c r="D477" s="208"/>
      <c r="F477" s="207"/>
      <c r="G477" s="208"/>
      <c r="I477" s="207"/>
      <c r="J477" s="208"/>
    </row>
    <row r="478">
      <c r="C478" s="207"/>
      <c r="D478" s="208"/>
      <c r="F478" s="207"/>
      <c r="G478" s="208"/>
      <c r="I478" s="207"/>
      <c r="J478" s="208"/>
    </row>
    <row r="479">
      <c r="C479" s="207"/>
      <c r="D479" s="208"/>
      <c r="F479" s="207"/>
      <c r="G479" s="208"/>
      <c r="I479" s="207"/>
      <c r="J479" s="208"/>
    </row>
    <row r="480">
      <c r="C480" s="207"/>
      <c r="D480" s="208"/>
      <c r="F480" s="207"/>
      <c r="G480" s="208"/>
      <c r="I480" s="207"/>
      <c r="J480" s="208"/>
    </row>
    <row r="481">
      <c r="C481" s="207"/>
      <c r="D481" s="208"/>
      <c r="F481" s="207"/>
      <c r="G481" s="208"/>
      <c r="I481" s="207"/>
      <c r="J481" s="208"/>
    </row>
    <row r="482">
      <c r="C482" s="207"/>
      <c r="D482" s="208"/>
      <c r="F482" s="207"/>
      <c r="G482" s="208"/>
      <c r="I482" s="207"/>
      <c r="J482" s="208"/>
    </row>
    <row r="483">
      <c r="C483" s="207"/>
      <c r="D483" s="208"/>
      <c r="F483" s="207"/>
      <c r="G483" s="208"/>
      <c r="I483" s="207"/>
      <c r="J483" s="208"/>
    </row>
    <row r="484">
      <c r="C484" s="207"/>
      <c r="D484" s="208"/>
      <c r="F484" s="207"/>
      <c r="G484" s="208"/>
      <c r="I484" s="207"/>
      <c r="J484" s="208"/>
    </row>
    <row r="485">
      <c r="C485" s="207"/>
      <c r="D485" s="208"/>
      <c r="F485" s="207"/>
      <c r="G485" s="208"/>
      <c r="I485" s="207"/>
      <c r="J485" s="208"/>
    </row>
    <row r="486">
      <c r="C486" s="207"/>
      <c r="D486" s="208"/>
      <c r="F486" s="207"/>
      <c r="G486" s="208"/>
      <c r="I486" s="207"/>
      <c r="J486" s="208"/>
    </row>
    <row r="487">
      <c r="C487" s="207"/>
      <c r="D487" s="208"/>
      <c r="F487" s="207"/>
      <c r="G487" s="208"/>
      <c r="I487" s="207"/>
      <c r="J487" s="208"/>
    </row>
    <row r="488">
      <c r="C488" s="207"/>
      <c r="D488" s="208"/>
      <c r="F488" s="207"/>
      <c r="G488" s="208"/>
      <c r="I488" s="207"/>
      <c r="J488" s="208"/>
    </row>
    <row r="489">
      <c r="C489" s="207"/>
      <c r="D489" s="208"/>
      <c r="F489" s="207"/>
      <c r="G489" s="208"/>
      <c r="I489" s="207"/>
      <c r="J489" s="208"/>
    </row>
    <row r="490">
      <c r="C490" s="207"/>
      <c r="D490" s="208"/>
      <c r="F490" s="207"/>
      <c r="G490" s="208"/>
      <c r="I490" s="207"/>
      <c r="J490" s="208"/>
    </row>
    <row r="491">
      <c r="C491" s="207"/>
      <c r="D491" s="208"/>
      <c r="F491" s="207"/>
      <c r="G491" s="208"/>
      <c r="I491" s="207"/>
      <c r="J491" s="208"/>
    </row>
    <row r="492">
      <c r="C492" s="207"/>
      <c r="D492" s="208"/>
      <c r="F492" s="207"/>
      <c r="G492" s="208"/>
      <c r="I492" s="207"/>
      <c r="J492" s="208"/>
    </row>
    <row r="493">
      <c r="C493" s="207"/>
      <c r="D493" s="208"/>
      <c r="F493" s="207"/>
      <c r="G493" s="208"/>
      <c r="I493" s="207"/>
      <c r="J493" s="208"/>
    </row>
    <row r="494">
      <c r="C494" s="207"/>
      <c r="D494" s="208"/>
      <c r="F494" s="207"/>
      <c r="G494" s="208"/>
      <c r="I494" s="207"/>
      <c r="J494" s="208"/>
    </row>
    <row r="495">
      <c r="C495" s="207"/>
      <c r="D495" s="208"/>
      <c r="F495" s="207"/>
      <c r="G495" s="208"/>
      <c r="I495" s="207"/>
      <c r="J495" s="208"/>
    </row>
    <row r="496">
      <c r="C496" s="207"/>
      <c r="D496" s="208"/>
      <c r="F496" s="207"/>
      <c r="G496" s="208"/>
      <c r="I496" s="207"/>
      <c r="J496" s="208"/>
    </row>
    <row r="497">
      <c r="C497" s="207"/>
      <c r="D497" s="208"/>
      <c r="F497" s="207"/>
      <c r="G497" s="208"/>
      <c r="I497" s="207"/>
      <c r="J497" s="208"/>
    </row>
    <row r="498">
      <c r="C498" s="207"/>
      <c r="D498" s="208"/>
      <c r="F498" s="207"/>
      <c r="G498" s="208"/>
      <c r="I498" s="207"/>
      <c r="J498" s="208"/>
    </row>
    <row r="499">
      <c r="C499" s="207"/>
      <c r="D499" s="208"/>
      <c r="F499" s="207"/>
      <c r="G499" s="208"/>
      <c r="I499" s="207"/>
      <c r="J499" s="208"/>
    </row>
    <row r="500">
      <c r="C500" s="207"/>
      <c r="D500" s="208"/>
      <c r="F500" s="207"/>
      <c r="G500" s="208"/>
      <c r="I500" s="207"/>
      <c r="J500" s="208"/>
    </row>
    <row r="501">
      <c r="C501" s="207"/>
      <c r="D501" s="208"/>
      <c r="F501" s="207"/>
      <c r="G501" s="208"/>
      <c r="I501" s="207"/>
      <c r="J501" s="208"/>
    </row>
    <row r="502">
      <c r="C502" s="207"/>
      <c r="D502" s="208"/>
      <c r="F502" s="207"/>
      <c r="G502" s="208"/>
      <c r="I502" s="207"/>
      <c r="J502" s="208"/>
    </row>
    <row r="503">
      <c r="C503" s="207"/>
      <c r="D503" s="208"/>
      <c r="F503" s="207"/>
      <c r="G503" s="208"/>
      <c r="I503" s="207"/>
      <c r="J503" s="208"/>
    </row>
    <row r="504">
      <c r="C504" s="207"/>
      <c r="D504" s="208"/>
      <c r="F504" s="207"/>
      <c r="G504" s="208"/>
      <c r="I504" s="207"/>
      <c r="J504" s="208"/>
    </row>
    <row r="505">
      <c r="C505" s="207"/>
      <c r="D505" s="208"/>
      <c r="F505" s="207"/>
      <c r="G505" s="208"/>
      <c r="I505" s="207"/>
      <c r="J505" s="208"/>
    </row>
    <row r="506">
      <c r="C506" s="207"/>
      <c r="D506" s="208"/>
      <c r="F506" s="207"/>
      <c r="G506" s="208"/>
      <c r="I506" s="207"/>
      <c r="J506" s="208"/>
    </row>
    <row r="507">
      <c r="C507" s="207"/>
      <c r="D507" s="208"/>
      <c r="F507" s="207"/>
      <c r="G507" s="208"/>
      <c r="I507" s="207"/>
      <c r="J507" s="208"/>
    </row>
    <row r="508">
      <c r="C508" s="207"/>
      <c r="D508" s="208"/>
      <c r="F508" s="207"/>
      <c r="G508" s="208"/>
      <c r="I508" s="207"/>
      <c r="J508" s="208"/>
    </row>
    <row r="509">
      <c r="C509" s="207"/>
      <c r="D509" s="208"/>
      <c r="F509" s="207"/>
      <c r="G509" s="208"/>
      <c r="I509" s="207"/>
      <c r="J509" s="208"/>
    </row>
    <row r="510">
      <c r="C510" s="207"/>
      <c r="D510" s="208"/>
      <c r="F510" s="207"/>
      <c r="G510" s="208"/>
      <c r="I510" s="207"/>
      <c r="J510" s="208"/>
    </row>
    <row r="511">
      <c r="C511" s="207"/>
      <c r="D511" s="208"/>
      <c r="F511" s="207"/>
      <c r="G511" s="208"/>
      <c r="I511" s="207"/>
      <c r="J511" s="208"/>
    </row>
    <row r="512">
      <c r="C512" s="207"/>
      <c r="D512" s="208"/>
      <c r="F512" s="207"/>
      <c r="G512" s="208"/>
      <c r="I512" s="207"/>
      <c r="J512" s="208"/>
    </row>
    <row r="513">
      <c r="C513" s="207"/>
      <c r="D513" s="208"/>
      <c r="F513" s="207"/>
      <c r="G513" s="208"/>
      <c r="I513" s="207"/>
      <c r="J513" s="208"/>
    </row>
    <row r="514">
      <c r="C514" s="207"/>
      <c r="D514" s="208"/>
      <c r="F514" s="207"/>
      <c r="G514" s="208"/>
      <c r="I514" s="207"/>
      <c r="J514" s="208"/>
    </row>
    <row r="515">
      <c r="C515" s="207"/>
      <c r="D515" s="208"/>
      <c r="F515" s="207"/>
      <c r="G515" s="208"/>
      <c r="I515" s="207"/>
      <c r="J515" s="208"/>
    </row>
    <row r="516">
      <c r="C516" s="207"/>
      <c r="D516" s="208"/>
      <c r="F516" s="207"/>
      <c r="G516" s="208"/>
      <c r="I516" s="207"/>
      <c r="J516" s="208"/>
    </row>
    <row r="517">
      <c r="C517" s="207"/>
      <c r="D517" s="208"/>
      <c r="F517" s="207"/>
      <c r="G517" s="208"/>
      <c r="I517" s="207"/>
      <c r="J517" s="208"/>
    </row>
    <row r="518">
      <c r="C518" s="207"/>
      <c r="D518" s="208"/>
      <c r="F518" s="207"/>
      <c r="G518" s="208"/>
      <c r="I518" s="207"/>
      <c r="J518" s="208"/>
    </row>
    <row r="519">
      <c r="C519" s="207"/>
      <c r="D519" s="208"/>
      <c r="F519" s="207"/>
      <c r="G519" s="208"/>
      <c r="I519" s="207"/>
      <c r="J519" s="208"/>
    </row>
    <row r="520">
      <c r="C520" s="207"/>
      <c r="D520" s="208"/>
      <c r="F520" s="207"/>
      <c r="G520" s="208"/>
      <c r="I520" s="207"/>
      <c r="J520" s="208"/>
    </row>
    <row r="521">
      <c r="C521" s="207"/>
      <c r="D521" s="208"/>
      <c r="F521" s="207"/>
      <c r="G521" s="208"/>
      <c r="I521" s="207"/>
      <c r="J521" s="208"/>
    </row>
    <row r="522">
      <c r="C522" s="207"/>
      <c r="D522" s="208"/>
      <c r="F522" s="207"/>
      <c r="G522" s="208"/>
      <c r="I522" s="207"/>
      <c r="J522" s="208"/>
    </row>
    <row r="523">
      <c r="C523" s="207"/>
      <c r="D523" s="208"/>
      <c r="F523" s="207"/>
      <c r="G523" s="208"/>
      <c r="I523" s="207"/>
      <c r="J523" s="208"/>
    </row>
    <row r="524">
      <c r="C524" s="207"/>
      <c r="D524" s="208"/>
      <c r="F524" s="207"/>
      <c r="G524" s="208"/>
      <c r="I524" s="207"/>
      <c r="J524" s="208"/>
    </row>
    <row r="525">
      <c r="C525" s="207"/>
      <c r="D525" s="208"/>
      <c r="F525" s="207"/>
      <c r="G525" s="208"/>
      <c r="I525" s="207"/>
      <c r="J525" s="208"/>
    </row>
    <row r="526">
      <c r="C526" s="207"/>
      <c r="D526" s="208"/>
      <c r="F526" s="207"/>
      <c r="G526" s="208"/>
      <c r="I526" s="207"/>
      <c r="J526" s="208"/>
    </row>
    <row r="527">
      <c r="C527" s="207"/>
      <c r="D527" s="208"/>
      <c r="F527" s="207"/>
      <c r="G527" s="208"/>
      <c r="I527" s="207"/>
      <c r="J527" s="208"/>
    </row>
    <row r="528">
      <c r="C528" s="207"/>
      <c r="D528" s="208"/>
      <c r="F528" s="207"/>
      <c r="G528" s="208"/>
      <c r="I528" s="207"/>
      <c r="J528" s="208"/>
    </row>
    <row r="529">
      <c r="C529" s="207"/>
      <c r="D529" s="208"/>
      <c r="F529" s="207"/>
      <c r="G529" s="208"/>
      <c r="I529" s="207"/>
      <c r="J529" s="208"/>
    </row>
    <row r="530">
      <c r="C530" s="207"/>
      <c r="D530" s="208"/>
      <c r="F530" s="207"/>
      <c r="G530" s="208"/>
      <c r="I530" s="207"/>
      <c r="J530" s="208"/>
    </row>
    <row r="531">
      <c r="C531" s="207"/>
      <c r="D531" s="208"/>
      <c r="F531" s="207"/>
      <c r="G531" s="208"/>
      <c r="I531" s="207"/>
      <c r="J531" s="208"/>
    </row>
    <row r="532">
      <c r="C532" s="207"/>
      <c r="D532" s="208"/>
      <c r="F532" s="207"/>
      <c r="G532" s="208"/>
      <c r="I532" s="207"/>
      <c r="J532" s="208"/>
    </row>
    <row r="533">
      <c r="C533" s="207"/>
      <c r="D533" s="208"/>
      <c r="F533" s="207"/>
      <c r="G533" s="208"/>
      <c r="I533" s="207"/>
      <c r="J533" s="208"/>
    </row>
    <row r="534">
      <c r="C534" s="207"/>
      <c r="D534" s="208"/>
      <c r="F534" s="207"/>
      <c r="G534" s="208"/>
      <c r="I534" s="207"/>
      <c r="J534" s="208"/>
    </row>
    <row r="535">
      <c r="C535" s="207"/>
      <c r="D535" s="208"/>
      <c r="F535" s="207"/>
      <c r="G535" s="208"/>
      <c r="I535" s="207"/>
      <c r="J535" s="208"/>
    </row>
    <row r="536">
      <c r="C536" s="207"/>
      <c r="D536" s="208"/>
      <c r="F536" s="207"/>
      <c r="G536" s="208"/>
      <c r="I536" s="207"/>
      <c r="J536" s="208"/>
    </row>
    <row r="537">
      <c r="C537" s="207"/>
      <c r="D537" s="208"/>
      <c r="F537" s="207"/>
      <c r="G537" s="208"/>
      <c r="I537" s="207"/>
      <c r="J537" s="208"/>
    </row>
    <row r="538">
      <c r="C538" s="207"/>
      <c r="D538" s="208"/>
      <c r="F538" s="207"/>
      <c r="G538" s="208"/>
      <c r="I538" s="207"/>
      <c r="J538" s="208"/>
    </row>
    <row r="539">
      <c r="C539" s="207"/>
      <c r="D539" s="208"/>
      <c r="F539" s="207"/>
      <c r="G539" s="208"/>
      <c r="I539" s="207"/>
      <c r="J539" s="208"/>
    </row>
    <row r="540">
      <c r="C540" s="207"/>
      <c r="D540" s="208"/>
      <c r="F540" s="207"/>
      <c r="G540" s="208"/>
      <c r="I540" s="207"/>
      <c r="J540" s="208"/>
    </row>
    <row r="541">
      <c r="C541" s="207"/>
      <c r="D541" s="208"/>
      <c r="F541" s="207"/>
      <c r="G541" s="208"/>
      <c r="I541" s="207"/>
      <c r="J541" s="208"/>
    </row>
    <row r="542">
      <c r="C542" s="207"/>
      <c r="D542" s="208"/>
      <c r="F542" s="207"/>
      <c r="G542" s="208"/>
      <c r="I542" s="207"/>
      <c r="J542" s="208"/>
    </row>
    <row r="543">
      <c r="C543" s="207"/>
      <c r="D543" s="208"/>
      <c r="F543" s="207"/>
      <c r="G543" s="208"/>
      <c r="I543" s="207"/>
      <c r="J543" s="208"/>
    </row>
    <row r="544">
      <c r="C544" s="207"/>
      <c r="D544" s="208"/>
      <c r="F544" s="207"/>
      <c r="G544" s="208"/>
      <c r="I544" s="207"/>
      <c r="J544" s="208"/>
    </row>
    <row r="545">
      <c r="C545" s="207"/>
      <c r="D545" s="208"/>
      <c r="F545" s="207"/>
      <c r="G545" s="208"/>
      <c r="I545" s="207"/>
      <c r="J545" s="208"/>
    </row>
    <row r="546">
      <c r="C546" s="207"/>
      <c r="D546" s="208"/>
      <c r="F546" s="207"/>
      <c r="G546" s="208"/>
      <c r="I546" s="207"/>
      <c r="J546" s="208"/>
    </row>
    <row r="547">
      <c r="C547" s="207"/>
      <c r="D547" s="208"/>
      <c r="F547" s="207"/>
      <c r="G547" s="208"/>
      <c r="I547" s="207"/>
      <c r="J547" s="208"/>
    </row>
    <row r="548">
      <c r="C548" s="207"/>
      <c r="D548" s="208"/>
      <c r="F548" s="207"/>
      <c r="G548" s="208"/>
      <c r="I548" s="207"/>
      <c r="J548" s="208"/>
    </row>
    <row r="549">
      <c r="C549" s="207"/>
      <c r="D549" s="208"/>
      <c r="F549" s="207"/>
      <c r="G549" s="208"/>
      <c r="I549" s="207"/>
      <c r="J549" s="208"/>
    </row>
    <row r="550">
      <c r="C550" s="207"/>
      <c r="D550" s="208"/>
      <c r="F550" s="207"/>
      <c r="G550" s="208"/>
      <c r="I550" s="207"/>
      <c r="J550" s="208"/>
    </row>
    <row r="551">
      <c r="C551" s="207"/>
      <c r="D551" s="208"/>
      <c r="F551" s="207"/>
      <c r="G551" s="208"/>
      <c r="I551" s="207"/>
      <c r="J551" s="208"/>
    </row>
    <row r="552">
      <c r="C552" s="207"/>
      <c r="D552" s="208"/>
      <c r="F552" s="207"/>
      <c r="G552" s="208"/>
      <c r="I552" s="207"/>
      <c r="J552" s="208"/>
    </row>
    <row r="553">
      <c r="C553" s="207"/>
      <c r="D553" s="208"/>
      <c r="F553" s="207"/>
      <c r="G553" s="208"/>
      <c r="I553" s="207"/>
      <c r="J553" s="208"/>
    </row>
    <row r="554">
      <c r="C554" s="207"/>
      <c r="D554" s="208"/>
      <c r="F554" s="207"/>
      <c r="G554" s="208"/>
      <c r="I554" s="207"/>
      <c r="J554" s="208"/>
    </row>
    <row r="555">
      <c r="C555" s="207"/>
      <c r="D555" s="208"/>
      <c r="F555" s="207"/>
      <c r="G555" s="208"/>
      <c r="I555" s="207"/>
      <c r="J555" s="208"/>
    </row>
    <row r="556">
      <c r="C556" s="207"/>
      <c r="D556" s="208"/>
      <c r="F556" s="207"/>
      <c r="G556" s="208"/>
      <c r="I556" s="207"/>
      <c r="J556" s="208"/>
    </row>
    <row r="557">
      <c r="C557" s="207"/>
      <c r="D557" s="208"/>
      <c r="F557" s="207"/>
      <c r="G557" s="208"/>
      <c r="I557" s="207"/>
      <c r="J557" s="208"/>
    </row>
    <row r="558">
      <c r="C558" s="207"/>
      <c r="D558" s="208"/>
      <c r="F558" s="207"/>
      <c r="G558" s="208"/>
      <c r="I558" s="207"/>
      <c r="J558" s="208"/>
    </row>
    <row r="559">
      <c r="C559" s="207"/>
      <c r="D559" s="208"/>
      <c r="F559" s="207"/>
      <c r="G559" s="208"/>
      <c r="I559" s="207"/>
      <c r="J559" s="208"/>
    </row>
    <row r="560">
      <c r="C560" s="207"/>
      <c r="D560" s="208"/>
      <c r="F560" s="207"/>
      <c r="G560" s="208"/>
      <c r="I560" s="207"/>
      <c r="J560" s="208"/>
    </row>
    <row r="561">
      <c r="C561" s="207"/>
      <c r="D561" s="208"/>
      <c r="F561" s="207"/>
      <c r="G561" s="208"/>
      <c r="I561" s="207"/>
      <c r="J561" s="208"/>
    </row>
    <row r="562">
      <c r="C562" s="207"/>
      <c r="D562" s="208"/>
      <c r="F562" s="207"/>
      <c r="G562" s="208"/>
      <c r="I562" s="207"/>
      <c r="J562" s="208"/>
    </row>
    <row r="563">
      <c r="C563" s="207"/>
      <c r="D563" s="208"/>
      <c r="F563" s="207"/>
      <c r="G563" s="208"/>
      <c r="I563" s="207"/>
      <c r="J563" s="208"/>
    </row>
    <row r="564">
      <c r="C564" s="207"/>
      <c r="D564" s="208"/>
      <c r="F564" s="207"/>
      <c r="G564" s="208"/>
      <c r="I564" s="207"/>
      <c r="J564" s="208"/>
    </row>
    <row r="565">
      <c r="C565" s="207"/>
      <c r="D565" s="208"/>
      <c r="F565" s="207"/>
      <c r="G565" s="208"/>
      <c r="I565" s="207"/>
      <c r="J565" s="208"/>
    </row>
    <row r="566">
      <c r="C566" s="207"/>
      <c r="D566" s="208"/>
      <c r="F566" s="207"/>
      <c r="G566" s="208"/>
      <c r="I566" s="207"/>
      <c r="J566" s="208"/>
    </row>
    <row r="567">
      <c r="C567" s="207"/>
      <c r="D567" s="208"/>
      <c r="F567" s="207"/>
      <c r="G567" s="208"/>
      <c r="I567" s="207"/>
      <c r="J567" s="208"/>
    </row>
    <row r="568">
      <c r="C568" s="207"/>
      <c r="D568" s="208"/>
      <c r="F568" s="207"/>
      <c r="G568" s="208"/>
      <c r="I568" s="207"/>
      <c r="J568" s="208"/>
    </row>
    <row r="569">
      <c r="C569" s="207"/>
      <c r="D569" s="208"/>
      <c r="F569" s="207"/>
      <c r="G569" s="208"/>
      <c r="I569" s="207"/>
      <c r="J569" s="208"/>
    </row>
    <row r="570">
      <c r="C570" s="207"/>
      <c r="D570" s="208"/>
      <c r="F570" s="207"/>
      <c r="G570" s="208"/>
      <c r="I570" s="207"/>
      <c r="J570" s="208"/>
    </row>
    <row r="571">
      <c r="C571" s="207"/>
      <c r="D571" s="208"/>
      <c r="F571" s="207"/>
      <c r="G571" s="208"/>
      <c r="I571" s="207"/>
      <c r="J571" s="208"/>
    </row>
    <row r="572">
      <c r="C572" s="207"/>
      <c r="D572" s="208"/>
      <c r="F572" s="207"/>
      <c r="G572" s="208"/>
      <c r="I572" s="207"/>
      <c r="J572" s="208"/>
    </row>
    <row r="573">
      <c r="C573" s="207"/>
      <c r="D573" s="208"/>
      <c r="F573" s="207"/>
      <c r="G573" s="208"/>
      <c r="I573" s="207"/>
      <c r="J573" s="208"/>
    </row>
    <row r="574">
      <c r="C574" s="207"/>
      <c r="D574" s="208"/>
      <c r="F574" s="207"/>
      <c r="G574" s="208"/>
      <c r="I574" s="207"/>
      <c r="J574" s="208"/>
    </row>
    <row r="575">
      <c r="C575" s="207"/>
      <c r="D575" s="208"/>
      <c r="F575" s="207"/>
      <c r="G575" s="208"/>
      <c r="I575" s="207"/>
      <c r="J575" s="208"/>
    </row>
    <row r="576">
      <c r="C576" s="207"/>
      <c r="D576" s="208"/>
      <c r="F576" s="207"/>
      <c r="G576" s="208"/>
      <c r="I576" s="207"/>
      <c r="J576" s="208"/>
    </row>
    <row r="577">
      <c r="C577" s="207"/>
      <c r="D577" s="208"/>
      <c r="F577" s="207"/>
      <c r="G577" s="208"/>
      <c r="I577" s="207"/>
      <c r="J577" s="208"/>
    </row>
    <row r="578">
      <c r="C578" s="207"/>
      <c r="D578" s="208"/>
      <c r="F578" s="207"/>
      <c r="G578" s="208"/>
      <c r="I578" s="207"/>
      <c r="J578" s="208"/>
    </row>
    <row r="579">
      <c r="C579" s="207"/>
      <c r="D579" s="208"/>
      <c r="F579" s="207"/>
      <c r="G579" s="208"/>
      <c r="I579" s="207"/>
      <c r="J579" s="208"/>
    </row>
    <row r="580">
      <c r="C580" s="207"/>
      <c r="D580" s="208"/>
      <c r="F580" s="207"/>
      <c r="G580" s="208"/>
      <c r="I580" s="207"/>
      <c r="J580" s="208"/>
    </row>
    <row r="581">
      <c r="C581" s="207"/>
      <c r="D581" s="208"/>
      <c r="F581" s="207"/>
      <c r="G581" s="208"/>
      <c r="I581" s="207"/>
      <c r="J581" s="208"/>
    </row>
    <row r="582">
      <c r="C582" s="207"/>
      <c r="D582" s="208"/>
      <c r="F582" s="207"/>
      <c r="G582" s="208"/>
      <c r="I582" s="207"/>
      <c r="J582" s="208"/>
    </row>
    <row r="583">
      <c r="C583" s="207"/>
      <c r="D583" s="208"/>
      <c r="F583" s="207"/>
      <c r="G583" s="208"/>
      <c r="I583" s="207"/>
      <c r="J583" s="208"/>
    </row>
    <row r="584">
      <c r="C584" s="207"/>
      <c r="D584" s="208"/>
      <c r="F584" s="207"/>
      <c r="G584" s="208"/>
      <c r="I584" s="207"/>
      <c r="J584" s="208"/>
    </row>
    <row r="585">
      <c r="C585" s="207"/>
      <c r="D585" s="208"/>
      <c r="F585" s="207"/>
      <c r="G585" s="208"/>
      <c r="I585" s="207"/>
      <c r="J585" s="208"/>
    </row>
    <row r="586">
      <c r="C586" s="207"/>
      <c r="D586" s="208"/>
      <c r="F586" s="207"/>
      <c r="G586" s="208"/>
      <c r="I586" s="207"/>
      <c r="J586" s="208"/>
    </row>
    <row r="587">
      <c r="C587" s="207"/>
      <c r="D587" s="208"/>
      <c r="F587" s="207"/>
      <c r="G587" s="208"/>
      <c r="I587" s="207"/>
      <c r="J587" s="208"/>
    </row>
    <row r="588">
      <c r="C588" s="207"/>
      <c r="D588" s="208"/>
      <c r="F588" s="207"/>
      <c r="G588" s="208"/>
      <c r="I588" s="207"/>
      <c r="J588" s="208"/>
    </row>
    <row r="589">
      <c r="C589" s="207"/>
      <c r="D589" s="208"/>
      <c r="F589" s="207"/>
      <c r="G589" s="208"/>
      <c r="I589" s="207"/>
      <c r="J589" s="208"/>
    </row>
    <row r="590">
      <c r="C590" s="207"/>
      <c r="D590" s="208"/>
      <c r="F590" s="207"/>
      <c r="G590" s="208"/>
      <c r="I590" s="207"/>
      <c r="J590" s="208"/>
    </row>
    <row r="591">
      <c r="C591" s="207"/>
      <c r="D591" s="208"/>
      <c r="F591" s="207"/>
      <c r="G591" s="208"/>
      <c r="I591" s="207"/>
      <c r="J591" s="208"/>
    </row>
    <row r="592">
      <c r="C592" s="207"/>
      <c r="D592" s="208"/>
      <c r="F592" s="207"/>
      <c r="G592" s="208"/>
      <c r="I592" s="207"/>
      <c r="J592" s="208"/>
    </row>
    <row r="593">
      <c r="C593" s="207"/>
      <c r="D593" s="208"/>
      <c r="F593" s="207"/>
      <c r="G593" s="208"/>
      <c r="I593" s="207"/>
      <c r="J593" s="208"/>
    </row>
    <row r="594">
      <c r="C594" s="207"/>
      <c r="D594" s="208"/>
      <c r="F594" s="207"/>
      <c r="G594" s="208"/>
      <c r="I594" s="207"/>
      <c r="J594" s="208"/>
    </row>
    <row r="595">
      <c r="C595" s="207"/>
      <c r="D595" s="208"/>
      <c r="F595" s="207"/>
      <c r="G595" s="208"/>
      <c r="I595" s="207"/>
      <c r="J595" s="208"/>
    </row>
    <row r="596">
      <c r="C596" s="207"/>
      <c r="D596" s="208"/>
      <c r="F596" s="207"/>
      <c r="G596" s="208"/>
      <c r="I596" s="207"/>
      <c r="J596" s="208"/>
    </row>
    <row r="597">
      <c r="C597" s="207"/>
      <c r="D597" s="208"/>
      <c r="F597" s="207"/>
      <c r="G597" s="208"/>
      <c r="I597" s="207"/>
      <c r="J597" s="208"/>
    </row>
    <row r="598">
      <c r="C598" s="207"/>
      <c r="D598" s="208"/>
      <c r="F598" s="207"/>
      <c r="G598" s="208"/>
      <c r="I598" s="207"/>
      <c r="J598" s="208"/>
    </row>
    <row r="599">
      <c r="C599" s="207"/>
      <c r="D599" s="208"/>
      <c r="F599" s="207"/>
      <c r="G599" s="208"/>
      <c r="I599" s="207"/>
      <c r="J599" s="208"/>
    </row>
    <row r="600">
      <c r="C600" s="207"/>
      <c r="D600" s="208"/>
      <c r="F600" s="207"/>
      <c r="G600" s="208"/>
      <c r="I600" s="207"/>
      <c r="J600" s="208"/>
    </row>
    <row r="601">
      <c r="C601" s="207"/>
      <c r="D601" s="208"/>
      <c r="F601" s="207"/>
      <c r="G601" s="208"/>
      <c r="I601" s="207"/>
      <c r="J601" s="208"/>
    </row>
    <row r="602">
      <c r="C602" s="207"/>
      <c r="D602" s="208"/>
      <c r="F602" s="207"/>
      <c r="G602" s="208"/>
      <c r="I602" s="207"/>
      <c r="J602" s="208"/>
    </row>
    <row r="603">
      <c r="C603" s="207"/>
      <c r="D603" s="208"/>
      <c r="F603" s="207"/>
      <c r="G603" s="208"/>
      <c r="I603" s="207"/>
      <c r="J603" s="208"/>
    </row>
    <row r="604">
      <c r="C604" s="207"/>
      <c r="D604" s="208"/>
      <c r="F604" s="207"/>
      <c r="G604" s="208"/>
      <c r="I604" s="207"/>
      <c r="J604" s="208"/>
    </row>
    <row r="605">
      <c r="C605" s="207"/>
      <c r="D605" s="208"/>
      <c r="F605" s="207"/>
      <c r="G605" s="208"/>
      <c r="I605" s="207"/>
      <c r="J605" s="208"/>
    </row>
    <row r="606">
      <c r="C606" s="207"/>
      <c r="D606" s="208"/>
      <c r="F606" s="207"/>
      <c r="G606" s="208"/>
      <c r="I606" s="207"/>
      <c r="J606" s="208"/>
    </row>
    <row r="607">
      <c r="C607" s="207"/>
      <c r="D607" s="208"/>
      <c r="F607" s="207"/>
      <c r="G607" s="208"/>
      <c r="I607" s="207"/>
      <c r="J607" s="208"/>
    </row>
    <row r="608">
      <c r="C608" s="207"/>
      <c r="D608" s="208"/>
      <c r="F608" s="207"/>
      <c r="G608" s="208"/>
      <c r="I608" s="207"/>
      <c r="J608" s="208"/>
    </row>
    <row r="609">
      <c r="C609" s="207"/>
      <c r="D609" s="208"/>
      <c r="F609" s="207"/>
      <c r="G609" s="208"/>
      <c r="I609" s="207"/>
      <c r="J609" s="208"/>
    </row>
    <row r="610">
      <c r="C610" s="207"/>
      <c r="D610" s="208"/>
      <c r="F610" s="207"/>
      <c r="G610" s="208"/>
      <c r="I610" s="207"/>
      <c r="J610" s="208"/>
    </row>
    <row r="611">
      <c r="C611" s="207"/>
      <c r="D611" s="208"/>
      <c r="F611" s="207"/>
      <c r="G611" s="208"/>
      <c r="I611" s="207"/>
      <c r="J611" s="208"/>
    </row>
    <row r="612">
      <c r="C612" s="207"/>
      <c r="D612" s="208"/>
      <c r="F612" s="207"/>
      <c r="G612" s="208"/>
      <c r="I612" s="207"/>
      <c r="J612" s="208"/>
    </row>
    <row r="613">
      <c r="C613" s="207"/>
      <c r="D613" s="208"/>
      <c r="F613" s="207"/>
      <c r="G613" s="208"/>
      <c r="I613" s="207"/>
      <c r="J613" s="208"/>
    </row>
    <row r="614">
      <c r="C614" s="207"/>
      <c r="D614" s="208"/>
      <c r="F614" s="207"/>
      <c r="G614" s="208"/>
      <c r="I614" s="207"/>
      <c r="J614" s="208"/>
    </row>
    <row r="615">
      <c r="C615" s="207"/>
      <c r="D615" s="208"/>
      <c r="F615" s="207"/>
      <c r="G615" s="208"/>
      <c r="I615" s="207"/>
      <c r="J615" s="208"/>
    </row>
    <row r="616">
      <c r="C616" s="207"/>
      <c r="D616" s="208"/>
      <c r="F616" s="207"/>
      <c r="G616" s="208"/>
      <c r="I616" s="207"/>
      <c r="J616" s="208"/>
    </row>
    <row r="617">
      <c r="C617" s="207"/>
      <c r="D617" s="208"/>
      <c r="F617" s="207"/>
      <c r="G617" s="208"/>
      <c r="I617" s="207"/>
      <c r="J617" s="208"/>
    </row>
    <row r="618">
      <c r="C618" s="207"/>
      <c r="D618" s="208"/>
      <c r="F618" s="207"/>
      <c r="G618" s="208"/>
      <c r="I618" s="207"/>
      <c r="J618" s="208"/>
    </row>
    <row r="619">
      <c r="C619" s="207"/>
      <c r="D619" s="208"/>
      <c r="F619" s="207"/>
      <c r="G619" s="208"/>
      <c r="I619" s="207"/>
      <c r="J619" s="208"/>
    </row>
    <row r="620">
      <c r="C620" s="207"/>
      <c r="D620" s="208"/>
      <c r="F620" s="207"/>
      <c r="G620" s="208"/>
      <c r="I620" s="207"/>
      <c r="J620" s="208"/>
    </row>
    <row r="621">
      <c r="C621" s="207"/>
      <c r="D621" s="208"/>
      <c r="F621" s="207"/>
      <c r="G621" s="208"/>
      <c r="I621" s="207"/>
      <c r="J621" s="208"/>
    </row>
    <row r="622">
      <c r="C622" s="207"/>
      <c r="D622" s="208"/>
      <c r="F622" s="207"/>
      <c r="G622" s="208"/>
      <c r="I622" s="207"/>
      <c r="J622" s="208"/>
    </row>
    <row r="623">
      <c r="C623" s="207"/>
      <c r="D623" s="208"/>
      <c r="F623" s="207"/>
      <c r="G623" s="208"/>
      <c r="I623" s="207"/>
      <c r="J623" s="208"/>
    </row>
    <row r="624">
      <c r="C624" s="207"/>
      <c r="D624" s="208"/>
      <c r="F624" s="207"/>
      <c r="G624" s="208"/>
      <c r="I624" s="207"/>
      <c r="J624" s="208"/>
    </row>
    <row r="625">
      <c r="C625" s="207"/>
      <c r="D625" s="208"/>
      <c r="F625" s="207"/>
      <c r="G625" s="208"/>
      <c r="I625" s="207"/>
      <c r="J625" s="208"/>
    </row>
    <row r="626">
      <c r="C626" s="207"/>
      <c r="D626" s="208"/>
      <c r="F626" s="207"/>
      <c r="G626" s="208"/>
      <c r="I626" s="207"/>
      <c r="J626" s="208"/>
    </row>
    <row r="627">
      <c r="C627" s="207"/>
      <c r="D627" s="208"/>
      <c r="F627" s="207"/>
      <c r="G627" s="208"/>
      <c r="I627" s="207"/>
      <c r="J627" s="208"/>
    </row>
    <row r="628">
      <c r="C628" s="207"/>
      <c r="D628" s="208"/>
      <c r="F628" s="207"/>
      <c r="G628" s="208"/>
      <c r="I628" s="207"/>
      <c r="J628" s="208"/>
    </row>
    <row r="629">
      <c r="C629" s="207"/>
      <c r="D629" s="208"/>
      <c r="F629" s="207"/>
      <c r="G629" s="208"/>
      <c r="I629" s="207"/>
      <c r="J629" s="208"/>
    </row>
    <row r="630">
      <c r="C630" s="207"/>
      <c r="D630" s="208"/>
      <c r="F630" s="207"/>
      <c r="G630" s="208"/>
      <c r="I630" s="207"/>
      <c r="J630" s="208"/>
    </row>
    <row r="631">
      <c r="C631" s="207"/>
      <c r="D631" s="208"/>
      <c r="F631" s="207"/>
      <c r="G631" s="208"/>
      <c r="I631" s="207"/>
      <c r="J631" s="208"/>
    </row>
    <row r="632">
      <c r="C632" s="207"/>
      <c r="D632" s="208"/>
      <c r="F632" s="207"/>
      <c r="G632" s="208"/>
      <c r="I632" s="207"/>
      <c r="J632" s="208"/>
    </row>
    <row r="633">
      <c r="C633" s="207"/>
      <c r="D633" s="208"/>
      <c r="F633" s="207"/>
      <c r="G633" s="208"/>
      <c r="I633" s="207"/>
      <c r="J633" s="208"/>
    </row>
    <row r="634">
      <c r="C634" s="207"/>
      <c r="D634" s="208"/>
      <c r="F634" s="207"/>
      <c r="G634" s="208"/>
      <c r="I634" s="207"/>
      <c r="J634" s="208"/>
    </row>
    <row r="635">
      <c r="C635" s="207"/>
      <c r="D635" s="208"/>
      <c r="F635" s="207"/>
      <c r="G635" s="208"/>
      <c r="I635" s="207"/>
      <c r="J635" s="208"/>
    </row>
    <row r="636">
      <c r="C636" s="207"/>
      <c r="D636" s="208"/>
      <c r="F636" s="207"/>
      <c r="G636" s="208"/>
      <c r="I636" s="207"/>
      <c r="J636" s="208"/>
    </row>
    <row r="637">
      <c r="C637" s="207"/>
      <c r="D637" s="208"/>
      <c r="F637" s="207"/>
      <c r="G637" s="208"/>
      <c r="I637" s="207"/>
      <c r="J637" s="208"/>
    </row>
    <row r="638">
      <c r="C638" s="207"/>
      <c r="D638" s="208"/>
      <c r="F638" s="207"/>
      <c r="G638" s="208"/>
      <c r="I638" s="207"/>
      <c r="J638" s="208"/>
    </row>
    <row r="639">
      <c r="C639" s="207"/>
      <c r="D639" s="208"/>
      <c r="F639" s="207"/>
      <c r="G639" s="208"/>
      <c r="I639" s="207"/>
      <c r="J639" s="208"/>
    </row>
    <row r="640">
      <c r="C640" s="207"/>
      <c r="D640" s="208"/>
      <c r="F640" s="207"/>
      <c r="G640" s="208"/>
      <c r="I640" s="207"/>
      <c r="J640" s="208"/>
    </row>
    <row r="641">
      <c r="C641" s="207"/>
      <c r="D641" s="208"/>
      <c r="F641" s="207"/>
      <c r="G641" s="208"/>
      <c r="I641" s="207"/>
      <c r="J641" s="208"/>
    </row>
    <row r="642">
      <c r="C642" s="207"/>
      <c r="D642" s="208"/>
      <c r="F642" s="207"/>
      <c r="G642" s="208"/>
      <c r="I642" s="207"/>
      <c r="J642" s="208"/>
    </row>
    <row r="643">
      <c r="C643" s="207"/>
      <c r="D643" s="208"/>
      <c r="F643" s="207"/>
      <c r="G643" s="208"/>
      <c r="I643" s="207"/>
      <c r="J643" s="208"/>
    </row>
    <row r="644">
      <c r="C644" s="207"/>
      <c r="D644" s="208"/>
      <c r="F644" s="207"/>
      <c r="G644" s="208"/>
      <c r="I644" s="207"/>
      <c r="J644" s="208"/>
    </row>
    <row r="645">
      <c r="C645" s="207"/>
      <c r="D645" s="208"/>
      <c r="F645" s="207"/>
      <c r="G645" s="208"/>
      <c r="I645" s="207"/>
      <c r="J645" s="208"/>
    </row>
    <row r="646">
      <c r="C646" s="207"/>
      <c r="D646" s="208"/>
      <c r="F646" s="207"/>
      <c r="G646" s="208"/>
      <c r="I646" s="207"/>
      <c r="J646" s="208"/>
    </row>
    <row r="647">
      <c r="C647" s="207"/>
      <c r="D647" s="208"/>
      <c r="F647" s="207"/>
      <c r="G647" s="208"/>
      <c r="I647" s="207"/>
      <c r="J647" s="208"/>
    </row>
    <row r="648">
      <c r="C648" s="207"/>
      <c r="D648" s="208"/>
      <c r="F648" s="207"/>
      <c r="G648" s="208"/>
      <c r="I648" s="207"/>
      <c r="J648" s="208"/>
    </row>
    <row r="649">
      <c r="C649" s="207"/>
      <c r="D649" s="208"/>
      <c r="F649" s="207"/>
      <c r="G649" s="208"/>
      <c r="I649" s="207"/>
      <c r="J649" s="208"/>
    </row>
    <row r="650">
      <c r="C650" s="207"/>
      <c r="D650" s="208"/>
      <c r="F650" s="207"/>
      <c r="G650" s="208"/>
      <c r="I650" s="207"/>
      <c r="J650" s="208"/>
    </row>
    <row r="651">
      <c r="C651" s="207"/>
      <c r="D651" s="208"/>
      <c r="F651" s="207"/>
      <c r="G651" s="208"/>
      <c r="I651" s="207"/>
      <c r="J651" s="208"/>
    </row>
    <row r="652">
      <c r="C652" s="207"/>
      <c r="D652" s="208"/>
      <c r="F652" s="207"/>
      <c r="G652" s="208"/>
      <c r="I652" s="207"/>
      <c r="J652" s="208"/>
    </row>
    <row r="653">
      <c r="C653" s="207"/>
      <c r="D653" s="208"/>
      <c r="F653" s="207"/>
      <c r="G653" s="208"/>
      <c r="I653" s="207"/>
      <c r="J653" s="208"/>
    </row>
    <row r="654">
      <c r="C654" s="207"/>
      <c r="D654" s="208"/>
      <c r="F654" s="207"/>
      <c r="G654" s="208"/>
      <c r="I654" s="207"/>
      <c r="J654" s="208"/>
    </row>
    <row r="655">
      <c r="C655" s="207"/>
      <c r="D655" s="208"/>
      <c r="F655" s="207"/>
      <c r="G655" s="208"/>
      <c r="I655" s="207"/>
      <c r="J655" s="208"/>
    </row>
    <row r="656">
      <c r="C656" s="207"/>
      <c r="D656" s="208"/>
      <c r="F656" s="207"/>
      <c r="G656" s="208"/>
      <c r="I656" s="207"/>
      <c r="J656" s="208"/>
    </row>
    <row r="657">
      <c r="C657" s="207"/>
      <c r="D657" s="208"/>
      <c r="F657" s="207"/>
      <c r="G657" s="208"/>
      <c r="I657" s="207"/>
      <c r="J657" s="208"/>
    </row>
    <row r="658">
      <c r="C658" s="207"/>
      <c r="D658" s="208"/>
      <c r="F658" s="207"/>
      <c r="G658" s="208"/>
      <c r="I658" s="207"/>
      <c r="J658" s="208"/>
    </row>
    <row r="659">
      <c r="C659" s="207"/>
      <c r="D659" s="208"/>
      <c r="F659" s="207"/>
      <c r="G659" s="208"/>
      <c r="I659" s="207"/>
      <c r="J659" s="208"/>
    </row>
    <row r="660">
      <c r="C660" s="207"/>
      <c r="D660" s="208"/>
      <c r="F660" s="207"/>
      <c r="G660" s="208"/>
      <c r="I660" s="207"/>
      <c r="J660" s="208"/>
    </row>
    <row r="661">
      <c r="C661" s="207"/>
      <c r="D661" s="208"/>
      <c r="F661" s="207"/>
      <c r="G661" s="208"/>
      <c r="I661" s="207"/>
      <c r="J661" s="208"/>
    </row>
    <row r="662">
      <c r="C662" s="207"/>
      <c r="D662" s="208"/>
      <c r="F662" s="207"/>
      <c r="G662" s="208"/>
      <c r="I662" s="207"/>
      <c r="J662" s="208"/>
    </row>
    <row r="663">
      <c r="C663" s="207"/>
      <c r="D663" s="208"/>
      <c r="F663" s="207"/>
      <c r="G663" s="208"/>
      <c r="I663" s="207"/>
      <c r="J663" s="208"/>
    </row>
    <row r="664">
      <c r="C664" s="207"/>
      <c r="D664" s="208"/>
      <c r="F664" s="207"/>
      <c r="G664" s="208"/>
      <c r="I664" s="207"/>
      <c r="J664" s="208"/>
    </row>
    <row r="665">
      <c r="C665" s="207"/>
      <c r="D665" s="208"/>
      <c r="F665" s="207"/>
      <c r="G665" s="208"/>
      <c r="I665" s="207"/>
      <c r="J665" s="208"/>
    </row>
    <row r="666">
      <c r="C666" s="207"/>
      <c r="D666" s="208"/>
      <c r="F666" s="207"/>
      <c r="G666" s="208"/>
      <c r="I666" s="207"/>
      <c r="J666" s="208"/>
    </row>
    <row r="667">
      <c r="C667" s="207"/>
      <c r="D667" s="208"/>
      <c r="F667" s="207"/>
      <c r="G667" s="208"/>
      <c r="I667" s="207"/>
      <c r="J667" s="208"/>
    </row>
    <row r="668">
      <c r="C668" s="207"/>
      <c r="D668" s="208"/>
      <c r="F668" s="207"/>
      <c r="G668" s="208"/>
      <c r="I668" s="207"/>
      <c r="J668" s="208"/>
    </row>
    <row r="669">
      <c r="C669" s="207"/>
      <c r="D669" s="208"/>
      <c r="F669" s="207"/>
      <c r="G669" s="208"/>
      <c r="I669" s="207"/>
      <c r="J669" s="208"/>
    </row>
    <row r="670">
      <c r="C670" s="207"/>
      <c r="D670" s="208"/>
      <c r="F670" s="207"/>
      <c r="G670" s="208"/>
      <c r="I670" s="207"/>
      <c r="J670" s="208"/>
    </row>
    <row r="671">
      <c r="C671" s="207"/>
      <c r="D671" s="208"/>
      <c r="F671" s="207"/>
      <c r="G671" s="208"/>
      <c r="I671" s="207"/>
      <c r="J671" s="208"/>
    </row>
    <row r="672">
      <c r="C672" s="207"/>
      <c r="D672" s="208"/>
      <c r="F672" s="207"/>
      <c r="G672" s="208"/>
      <c r="I672" s="207"/>
      <c r="J672" s="208"/>
    </row>
    <row r="673">
      <c r="C673" s="207"/>
      <c r="D673" s="208"/>
      <c r="F673" s="207"/>
      <c r="G673" s="208"/>
      <c r="I673" s="207"/>
      <c r="J673" s="208"/>
    </row>
    <row r="674">
      <c r="C674" s="207"/>
      <c r="D674" s="208"/>
      <c r="F674" s="207"/>
      <c r="G674" s="208"/>
      <c r="I674" s="207"/>
      <c r="J674" s="208"/>
    </row>
    <row r="675">
      <c r="C675" s="207"/>
      <c r="D675" s="208"/>
      <c r="F675" s="207"/>
      <c r="G675" s="208"/>
      <c r="I675" s="207"/>
      <c r="J675" s="208"/>
    </row>
    <row r="676">
      <c r="C676" s="207"/>
      <c r="D676" s="208"/>
      <c r="F676" s="207"/>
      <c r="G676" s="208"/>
      <c r="I676" s="207"/>
      <c r="J676" s="208"/>
    </row>
    <row r="677">
      <c r="C677" s="207"/>
      <c r="D677" s="208"/>
      <c r="F677" s="207"/>
      <c r="G677" s="208"/>
      <c r="I677" s="207"/>
      <c r="J677" s="208"/>
    </row>
    <row r="678">
      <c r="C678" s="207"/>
      <c r="D678" s="208"/>
      <c r="F678" s="207"/>
      <c r="G678" s="208"/>
      <c r="I678" s="207"/>
      <c r="J678" s="208"/>
    </row>
    <row r="679">
      <c r="C679" s="207"/>
      <c r="D679" s="208"/>
      <c r="F679" s="207"/>
      <c r="G679" s="208"/>
      <c r="I679" s="207"/>
      <c r="J679" s="208"/>
    </row>
    <row r="680">
      <c r="C680" s="207"/>
      <c r="D680" s="208"/>
      <c r="F680" s="207"/>
      <c r="G680" s="208"/>
      <c r="I680" s="207"/>
      <c r="J680" s="208"/>
    </row>
    <row r="681">
      <c r="C681" s="207"/>
      <c r="D681" s="208"/>
      <c r="F681" s="207"/>
      <c r="G681" s="208"/>
      <c r="I681" s="207"/>
      <c r="J681" s="208"/>
    </row>
    <row r="682">
      <c r="C682" s="207"/>
      <c r="D682" s="208"/>
      <c r="F682" s="207"/>
      <c r="G682" s="208"/>
      <c r="I682" s="207"/>
      <c r="J682" s="208"/>
    </row>
    <row r="683">
      <c r="C683" s="207"/>
      <c r="D683" s="208"/>
      <c r="F683" s="207"/>
      <c r="G683" s="208"/>
      <c r="I683" s="207"/>
      <c r="J683" s="208"/>
    </row>
    <row r="684">
      <c r="C684" s="207"/>
      <c r="D684" s="208"/>
      <c r="F684" s="207"/>
      <c r="G684" s="208"/>
      <c r="I684" s="207"/>
      <c r="J684" s="208"/>
    </row>
    <row r="685">
      <c r="C685" s="207"/>
      <c r="D685" s="208"/>
      <c r="F685" s="207"/>
      <c r="G685" s="208"/>
      <c r="I685" s="207"/>
      <c r="J685" s="208"/>
    </row>
    <row r="686">
      <c r="C686" s="207"/>
      <c r="D686" s="208"/>
      <c r="F686" s="207"/>
      <c r="G686" s="208"/>
      <c r="I686" s="207"/>
      <c r="J686" s="208"/>
    </row>
    <row r="687">
      <c r="C687" s="207"/>
      <c r="D687" s="208"/>
      <c r="F687" s="207"/>
      <c r="G687" s="208"/>
      <c r="I687" s="207"/>
      <c r="J687" s="208"/>
    </row>
    <row r="688">
      <c r="C688" s="207"/>
      <c r="D688" s="208"/>
      <c r="F688" s="207"/>
      <c r="G688" s="208"/>
      <c r="I688" s="207"/>
      <c r="J688" s="208"/>
    </row>
    <row r="689">
      <c r="C689" s="207"/>
      <c r="D689" s="208"/>
      <c r="F689" s="207"/>
      <c r="G689" s="208"/>
      <c r="I689" s="207"/>
      <c r="J689" s="208"/>
    </row>
    <row r="690">
      <c r="C690" s="207"/>
      <c r="D690" s="208"/>
      <c r="F690" s="207"/>
      <c r="G690" s="208"/>
      <c r="I690" s="207"/>
      <c r="J690" s="208"/>
    </row>
    <row r="691">
      <c r="C691" s="207"/>
      <c r="D691" s="208"/>
      <c r="F691" s="207"/>
      <c r="G691" s="208"/>
      <c r="I691" s="207"/>
      <c r="J691" s="208"/>
    </row>
    <row r="692">
      <c r="C692" s="207"/>
      <c r="D692" s="208"/>
      <c r="F692" s="207"/>
      <c r="G692" s="208"/>
      <c r="I692" s="207"/>
      <c r="J692" s="208"/>
    </row>
    <row r="693">
      <c r="C693" s="207"/>
      <c r="D693" s="208"/>
      <c r="F693" s="207"/>
      <c r="G693" s="208"/>
      <c r="I693" s="207"/>
      <c r="J693" s="208"/>
    </row>
    <row r="694">
      <c r="C694" s="207"/>
      <c r="D694" s="208"/>
      <c r="F694" s="207"/>
      <c r="G694" s="208"/>
      <c r="I694" s="207"/>
      <c r="J694" s="208"/>
    </row>
    <row r="695">
      <c r="C695" s="207"/>
      <c r="D695" s="208"/>
      <c r="F695" s="207"/>
      <c r="G695" s="208"/>
      <c r="I695" s="207"/>
      <c r="J695" s="208"/>
    </row>
    <row r="696">
      <c r="C696" s="207"/>
      <c r="D696" s="208"/>
      <c r="F696" s="207"/>
      <c r="G696" s="208"/>
      <c r="I696" s="207"/>
      <c r="J696" s="208"/>
    </row>
    <row r="697">
      <c r="C697" s="207"/>
      <c r="D697" s="208"/>
      <c r="F697" s="207"/>
      <c r="G697" s="208"/>
      <c r="I697" s="207"/>
      <c r="J697" s="208"/>
    </row>
    <row r="698">
      <c r="C698" s="207"/>
      <c r="D698" s="208"/>
      <c r="F698" s="207"/>
      <c r="G698" s="208"/>
      <c r="I698" s="207"/>
      <c r="J698" s="208"/>
    </row>
    <row r="699">
      <c r="C699" s="207"/>
      <c r="D699" s="208"/>
      <c r="F699" s="207"/>
      <c r="G699" s="208"/>
      <c r="I699" s="207"/>
      <c r="J699" s="208"/>
    </row>
    <row r="700">
      <c r="C700" s="207"/>
      <c r="D700" s="208"/>
      <c r="F700" s="207"/>
      <c r="G700" s="208"/>
      <c r="I700" s="207"/>
      <c r="J700" s="208"/>
    </row>
    <row r="701">
      <c r="C701" s="207"/>
      <c r="D701" s="208"/>
      <c r="F701" s="207"/>
      <c r="G701" s="208"/>
      <c r="I701" s="207"/>
      <c r="J701" s="208"/>
    </row>
    <row r="702">
      <c r="C702" s="207"/>
      <c r="D702" s="208"/>
      <c r="F702" s="207"/>
      <c r="G702" s="208"/>
      <c r="I702" s="207"/>
      <c r="J702" s="208"/>
    </row>
    <row r="703">
      <c r="C703" s="207"/>
      <c r="D703" s="208"/>
      <c r="F703" s="207"/>
      <c r="G703" s="208"/>
      <c r="I703" s="207"/>
      <c r="J703" s="208"/>
    </row>
    <row r="704">
      <c r="C704" s="207"/>
      <c r="D704" s="208"/>
      <c r="F704" s="207"/>
      <c r="G704" s="208"/>
      <c r="I704" s="207"/>
      <c r="J704" s="208"/>
    </row>
    <row r="705">
      <c r="C705" s="207"/>
      <c r="D705" s="208"/>
      <c r="F705" s="207"/>
      <c r="G705" s="208"/>
      <c r="I705" s="207"/>
      <c r="J705" s="208"/>
    </row>
    <row r="706">
      <c r="C706" s="207"/>
      <c r="D706" s="208"/>
      <c r="F706" s="207"/>
      <c r="G706" s="208"/>
      <c r="I706" s="207"/>
      <c r="J706" s="208"/>
    </row>
    <row r="707">
      <c r="C707" s="207"/>
      <c r="D707" s="208"/>
      <c r="F707" s="207"/>
      <c r="G707" s="208"/>
      <c r="I707" s="207"/>
      <c r="J707" s="208"/>
    </row>
    <row r="708">
      <c r="C708" s="207"/>
      <c r="D708" s="208"/>
      <c r="F708" s="207"/>
      <c r="G708" s="208"/>
      <c r="I708" s="207"/>
      <c r="J708" s="208"/>
    </row>
    <row r="709">
      <c r="C709" s="207"/>
      <c r="D709" s="208"/>
      <c r="F709" s="207"/>
      <c r="G709" s="208"/>
      <c r="I709" s="207"/>
      <c r="J709" s="208"/>
    </row>
    <row r="710">
      <c r="C710" s="207"/>
      <c r="D710" s="208"/>
      <c r="F710" s="207"/>
      <c r="G710" s="208"/>
      <c r="I710" s="207"/>
      <c r="J710" s="208"/>
    </row>
    <row r="711">
      <c r="C711" s="207"/>
      <c r="D711" s="208"/>
      <c r="F711" s="207"/>
      <c r="G711" s="208"/>
      <c r="I711" s="207"/>
      <c r="J711" s="208"/>
    </row>
    <row r="712">
      <c r="C712" s="207"/>
      <c r="D712" s="208"/>
      <c r="F712" s="207"/>
      <c r="G712" s="208"/>
      <c r="I712" s="207"/>
      <c r="J712" s="208"/>
    </row>
    <row r="713">
      <c r="C713" s="207"/>
      <c r="D713" s="208"/>
      <c r="F713" s="207"/>
      <c r="G713" s="208"/>
      <c r="I713" s="207"/>
      <c r="J713" s="208"/>
    </row>
    <row r="714">
      <c r="C714" s="207"/>
      <c r="D714" s="208"/>
      <c r="F714" s="207"/>
      <c r="G714" s="208"/>
      <c r="I714" s="207"/>
      <c r="J714" s="208"/>
    </row>
    <row r="715">
      <c r="C715" s="207"/>
      <c r="D715" s="208"/>
      <c r="F715" s="207"/>
      <c r="G715" s="208"/>
      <c r="I715" s="207"/>
      <c r="J715" s="208"/>
    </row>
    <row r="716">
      <c r="C716" s="207"/>
      <c r="D716" s="208"/>
      <c r="F716" s="207"/>
      <c r="G716" s="208"/>
      <c r="I716" s="207"/>
      <c r="J716" s="208"/>
    </row>
    <row r="717">
      <c r="C717" s="207"/>
      <c r="D717" s="208"/>
      <c r="F717" s="207"/>
      <c r="G717" s="208"/>
      <c r="I717" s="207"/>
      <c r="J717" s="208"/>
    </row>
    <row r="718">
      <c r="C718" s="207"/>
      <c r="D718" s="208"/>
      <c r="F718" s="207"/>
      <c r="G718" s="208"/>
      <c r="I718" s="207"/>
      <c r="J718" s="208"/>
    </row>
    <row r="719">
      <c r="C719" s="207"/>
      <c r="D719" s="208"/>
      <c r="F719" s="207"/>
      <c r="G719" s="208"/>
      <c r="I719" s="207"/>
      <c r="J719" s="208"/>
    </row>
    <row r="720">
      <c r="C720" s="207"/>
      <c r="D720" s="208"/>
      <c r="F720" s="207"/>
      <c r="G720" s="208"/>
      <c r="I720" s="207"/>
      <c r="J720" s="208"/>
    </row>
    <row r="721">
      <c r="C721" s="207"/>
      <c r="D721" s="208"/>
      <c r="F721" s="207"/>
      <c r="G721" s="208"/>
      <c r="I721" s="207"/>
      <c r="J721" s="208"/>
    </row>
    <row r="722">
      <c r="C722" s="207"/>
      <c r="D722" s="208"/>
      <c r="F722" s="207"/>
      <c r="G722" s="208"/>
      <c r="I722" s="207"/>
      <c r="J722" s="208"/>
    </row>
    <row r="723">
      <c r="C723" s="207"/>
      <c r="D723" s="208"/>
      <c r="F723" s="207"/>
      <c r="G723" s="208"/>
      <c r="I723" s="207"/>
      <c r="J723" s="208"/>
    </row>
    <row r="724">
      <c r="C724" s="207"/>
      <c r="D724" s="208"/>
      <c r="F724" s="207"/>
      <c r="G724" s="208"/>
      <c r="I724" s="207"/>
      <c r="J724" s="208"/>
    </row>
    <row r="725">
      <c r="C725" s="207"/>
      <c r="D725" s="208"/>
      <c r="F725" s="207"/>
      <c r="G725" s="208"/>
      <c r="I725" s="207"/>
      <c r="J725" s="208"/>
    </row>
    <row r="726">
      <c r="C726" s="207"/>
      <c r="D726" s="208"/>
      <c r="F726" s="207"/>
      <c r="G726" s="208"/>
      <c r="I726" s="207"/>
      <c r="J726" s="208"/>
    </row>
    <row r="727">
      <c r="C727" s="207"/>
      <c r="D727" s="208"/>
      <c r="F727" s="207"/>
      <c r="G727" s="208"/>
      <c r="I727" s="207"/>
      <c r="J727" s="208"/>
    </row>
    <row r="728">
      <c r="C728" s="207"/>
      <c r="D728" s="208"/>
      <c r="F728" s="207"/>
      <c r="G728" s="208"/>
      <c r="I728" s="207"/>
      <c r="J728" s="208"/>
    </row>
    <row r="729">
      <c r="C729" s="207"/>
      <c r="D729" s="208"/>
      <c r="F729" s="207"/>
      <c r="G729" s="208"/>
      <c r="I729" s="207"/>
      <c r="J729" s="208"/>
    </row>
    <row r="730">
      <c r="C730" s="207"/>
      <c r="D730" s="208"/>
      <c r="F730" s="207"/>
      <c r="G730" s="208"/>
      <c r="I730" s="207"/>
      <c r="J730" s="208"/>
    </row>
    <row r="731">
      <c r="C731" s="207"/>
      <c r="D731" s="208"/>
      <c r="F731" s="207"/>
      <c r="G731" s="208"/>
      <c r="I731" s="207"/>
      <c r="J731" s="208"/>
    </row>
    <row r="732">
      <c r="C732" s="207"/>
      <c r="D732" s="208"/>
      <c r="F732" s="207"/>
      <c r="G732" s="208"/>
      <c r="I732" s="207"/>
      <c r="J732" s="208"/>
    </row>
    <row r="733">
      <c r="C733" s="207"/>
      <c r="D733" s="208"/>
      <c r="F733" s="207"/>
      <c r="G733" s="208"/>
      <c r="I733" s="207"/>
      <c r="J733" s="208"/>
    </row>
    <row r="734">
      <c r="C734" s="207"/>
      <c r="D734" s="208"/>
      <c r="F734" s="207"/>
      <c r="G734" s="208"/>
      <c r="I734" s="207"/>
      <c r="J734" s="208"/>
    </row>
    <row r="735">
      <c r="C735" s="207"/>
      <c r="D735" s="208"/>
      <c r="F735" s="207"/>
      <c r="G735" s="208"/>
      <c r="I735" s="207"/>
      <c r="J735" s="208"/>
    </row>
    <row r="736">
      <c r="C736" s="207"/>
      <c r="D736" s="208"/>
      <c r="F736" s="207"/>
      <c r="G736" s="208"/>
      <c r="I736" s="207"/>
      <c r="J736" s="208"/>
    </row>
    <row r="737">
      <c r="C737" s="207"/>
      <c r="D737" s="208"/>
      <c r="F737" s="207"/>
      <c r="G737" s="208"/>
      <c r="I737" s="207"/>
      <c r="J737" s="208"/>
    </row>
    <row r="738">
      <c r="C738" s="207"/>
      <c r="D738" s="208"/>
      <c r="F738" s="207"/>
      <c r="G738" s="208"/>
      <c r="I738" s="207"/>
      <c r="J738" s="208"/>
    </row>
    <row r="739">
      <c r="C739" s="207"/>
      <c r="D739" s="208"/>
      <c r="F739" s="207"/>
      <c r="G739" s="208"/>
      <c r="I739" s="207"/>
      <c r="J739" s="208"/>
    </row>
    <row r="740">
      <c r="C740" s="207"/>
      <c r="D740" s="208"/>
      <c r="F740" s="207"/>
      <c r="G740" s="208"/>
      <c r="I740" s="207"/>
      <c r="J740" s="208"/>
    </row>
    <row r="741">
      <c r="C741" s="207"/>
      <c r="D741" s="208"/>
      <c r="F741" s="207"/>
      <c r="G741" s="208"/>
      <c r="I741" s="207"/>
      <c r="J741" s="208"/>
    </row>
    <row r="742">
      <c r="C742" s="207"/>
      <c r="D742" s="208"/>
      <c r="F742" s="207"/>
      <c r="G742" s="208"/>
      <c r="I742" s="207"/>
      <c r="J742" s="208"/>
    </row>
    <row r="743">
      <c r="C743" s="207"/>
      <c r="D743" s="208"/>
      <c r="F743" s="207"/>
      <c r="G743" s="208"/>
      <c r="I743" s="207"/>
      <c r="J743" s="208"/>
    </row>
    <row r="744">
      <c r="C744" s="207"/>
      <c r="D744" s="208"/>
      <c r="F744" s="207"/>
      <c r="G744" s="208"/>
      <c r="I744" s="207"/>
      <c r="J744" s="208"/>
    </row>
    <row r="745">
      <c r="C745" s="207"/>
      <c r="D745" s="208"/>
      <c r="F745" s="207"/>
      <c r="G745" s="208"/>
      <c r="I745" s="207"/>
      <c r="J745" s="208"/>
    </row>
    <row r="746">
      <c r="C746" s="207"/>
      <c r="D746" s="208"/>
      <c r="F746" s="207"/>
      <c r="G746" s="208"/>
      <c r="I746" s="207"/>
      <c r="J746" s="208"/>
    </row>
    <row r="747">
      <c r="C747" s="207"/>
      <c r="D747" s="208"/>
      <c r="F747" s="207"/>
      <c r="G747" s="208"/>
      <c r="I747" s="207"/>
      <c r="J747" s="208"/>
    </row>
    <row r="748">
      <c r="C748" s="207"/>
      <c r="D748" s="208"/>
      <c r="F748" s="207"/>
      <c r="G748" s="208"/>
      <c r="I748" s="207"/>
      <c r="J748" s="208"/>
    </row>
    <row r="749">
      <c r="C749" s="207"/>
      <c r="D749" s="208"/>
      <c r="F749" s="207"/>
      <c r="G749" s="208"/>
      <c r="I749" s="207"/>
      <c r="J749" s="208"/>
    </row>
    <row r="750">
      <c r="C750" s="207"/>
      <c r="D750" s="208"/>
      <c r="F750" s="207"/>
      <c r="G750" s="208"/>
      <c r="I750" s="207"/>
      <c r="J750" s="208"/>
    </row>
    <row r="751">
      <c r="C751" s="207"/>
      <c r="D751" s="208"/>
      <c r="F751" s="207"/>
      <c r="G751" s="208"/>
      <c r="I751" s="207"/>
      <c r="J751" s="208"/>
    </row>
    <row r="752">
      <c r="C752" s="207"/>
      <c r="D752" s="208"/>
      <c r="F752" s="207"/>
      <c r="G752" s="208"/>
      <c r="I752" s="207"/>
      <c r="J752" s="208"/>
    </row>
    <row r="753">
      <c r="C753" s="207"/>
      <c r="D753" s="208"/>
      <c r="F753" s="207"/>
      <c r="G753" s="208"/>
      <c r="I753" s="207"/>
      <c r="J753" s="208"/>
    </row>
    <row r="754">
      <c r="C754" s="207"/>
      <c r="D754" s="208"/>
      <c r="F754" s="207"/>
      <c r="G754" s="208"/>
      <c r="I754" s="207"/>
      <c r="J754" s="208"/>
    </row>
    <row r="755">
      <c r="C755" s="207"/>
      <c r="D755" s="208"/>
      <c r="F755" s="207"/>
      <c r="G755" s="208"/>
      <c r="I755" s="207"/>
      <c r="J755" s="208"/>
    </row>
    <row r="756">
      <c r="C756" s="207"/>
      <c r="D756" s="208"/>
      <c r="F756" s="207"/>
      <c r="G756" s="208"/>
      <c r="I756" s="207"/>
      <c r="J756" s="208"/>
    </row>
    <row r="757">
      <c r="C757" s="207"/>
      <c r="D757" s="208"/>
      <c r="F757" s="207"/>
      <c r="G757" s="208"/>
      <c r="I757" s="207"/>
      <c r="J757" s="208"/>
    </row>
    <row r="758">
      <c r="C758" s="207"/>
      <c r="D758" s="208"/>
      <c r="F758" s="207"/>
      <c r="G758" s="208"/>
      <c r="I758" s="207"/>
      <c r="J758" s="208"/>
    </row>
    <row r="759">
      <c r="C759" s="207"/>
      <c r="D759" s="208"/>
      <c r="F759" s="207"/>
      <c r="G759" s="208"/>
      <c r="I759" s="207"/>
      <c r="J759" s="208"/>
    </row>
    <row r="760">
      <c r="C760" s="207"/>
      <c r="D760" s="208"/>
      <c r="F760" s="207"/>
      <c r="G760" s="208"/>
      <c r="I760" s="207"/>
      <c r="J760" s="208"/>
    </row>
    <row r="761">
      <c r="C761" s="207"/>
      <c r="D761" s="208"/>
      <c r="F761" s="207"/>
      <c r="G761" s="208"/>
      <c r="I761" s="207"/>
      <c r="J761" s="208"/>
    </row>
    <row r="762">
      <c r="C762" s="207"/>
      <c r="D762" s="208"/>
      <c r="F762" s="207"/>
      <c r="G762" s="208"/>
      <c r="I762" s="207"/>
      <c r="J762" s="208"/>
    </row>
    <row r="763">
      <c r="C763" s="207"/>
      <c r="D763" s="208"/>
      <c r="F763" s="207"/>
      <c r="G763" s="208"/>
      <c r="I763" s="207"/>
      <c r="J763" s="208"/>
    </row>
    <row r="764">
      <c r="C764" s="207"/>
      <c r="D764" s="208"/>
      <c r="F764" s="207"/>
      <c r="G764" s="208"/>
      <c r="I764" s="207"/>
      <c r="J764" s="208"/>
    </row>
    <row r="765">
      <c r="C765" s="207"/>
      <c r="D765" s="208"/>
      <c r="F765" s="207"/>
      <c r="G765" s="208"/>
      <c r="I765" s="207"/>
      <c r="J765" s="208"/>
    </row>
    <row r="766">
      <c r="C766" s="207"/>
      <c r="D766" s="208"/>
      <c r="F766" s="207"/>
      <c r="G766" s="208"/>
      <c r="I766" s="207"/>
      <c r="J766" s="208"/>
    </row>
    <row r="767">
      <c r="C767" s="207"/>
      <c r="D767" s="208"/>
      <c r="F767" s="207"/>
      <c r="G767" s="208"/>
      <c r="I767" s="207"/>
      <c r="J767" s="208"/>
    </row>
    <row r="768">
      <c r="C768" s="207"/>
      <c r="D768" s="208"/>
      <c r="F768" s="207"/>
      <c r="G768" s="208"/>
      <c r="I768" s="207"/>
      <c r="J768" s="208"/>
    </row>
    <row r="769">
      <c r="C769" s="207"/>
      <c r="D769" s="208"/>
      <c r="F769" s="207"/>
      <c r="G769" s="208"/>
      <c r="I769" s="207"/>
      <c r="J769" s="208"/>
    </row>
    <row r="770">
      <c r="C770" s="207"/>
      <c r="D770" s="208"/>
      <c r="F770" s="207"/>
      <c r="G770" s="208"/>
      <c r="I770" s="207"/>
      <c r="J770" s="208"/>
    </row>
    <row r="771">
      <c r="C771" s="207"/>
      <c r="D771" s="208"/>
      <c r="F771" s="207"/>
      <c r="G771" s="208"/>
      <c r="I771" s="207"/>
      <c r="J771" s="208"/>
    </row>
    <row r="772">
      <c r="C772" s="207"/>
      <c r="D772" s="208"/>
      <c r="F772" s="207"/>
      <c r="G772" s="208"/>
      <c r="I772" s="207"/>
      <c r="J772" s="208"/>
    </row>
    <row r="773">
      <c r="C773" s="207"/>
      <c r="D773" s="208"/>
      <c r="F773" s="207"/>
      <c r="G773" s="208"/>
      <c r="I773" s="207"/>
      <c r="J773" s="208"/>
    </row>
    <row r="774">
      <c r="C774" s="207"/>
      <c r="D774" s="208"/>
      <c r="F774" s="207"/>
      <c r="G774" s="208"/>
      <c r="I774" s="207"/>
      <c r="J774" s="208"/>
    </row>
    <row r="775">
      <c r="C775" s="207"/>
      <c r="D775" s="208"/>
      <c r="F775" s="207"/>
      <c r="G775" s="208"/>
      <c r="I775" s="207"/>
      <c r="J775" s="208"/>
    </row>
    <row r="776">
      <c r="C776" s="207"/>
      <c r="D776" s="208"/>
      <c r="F776" s="207"/>
      <c r="G776" s="208"/>
      <c r="I776" s="207"/>
      <c r="J776" s="208"/>
    </row>
    <row r="777">
      <c r="C777" s="207"/>
      <c r="D777" s="208"/>
      <c r="F777" s="207"/>
      <c r="G777" s="208"/>
      <c r="I777" s="207"/>
      <c r="J777" s="208"/>
    </row>
    <row r="778">
      <c r="C778" s="207"/>
      <c r="D778" s="208"/>
      <c r="F778" s="207"/>
      <c r="G778" s="208"/>
      <c r="I778" s="207"/>
      <c r="J778" s="208"/>
    </row>
    <row r="779">
      <c r="C779" s="207"/>
      <c r="D779" s="208"/>
      <c r="F779" s="207"/>
      <c r="G779" s="208"/>
      <c r="I779" s="207"/>
      <c r="J779" s="208"/>
    </row>
    <row r="780">
      <c r="C780" s="207"/>
      <c r="D780" s="208"/>
      <c r="F780" s="207"/>
      <c r="G780" s="208"/>
      <c r="I780" s="207"/>
      <c r="J780" s="208"/>
    </row>
    <row r="781">
      <c r="C781" s="207"/>
      <c r="D781" s="208"/>
      <c r="F781" s="207"/>
      <c r="G781" s="208"/>
      <c r="I781" s="207"/>
      <c r="J781" s="208"/>
    </row>
    <row r="782">
      <c r="C782" s="207"/>
      <c r="D782" s="208"/>
      <c r="F782" s="207"/>
      <c r="G782" s="208"/>
      <c r="I782" s="207"/>
      <c r="J782" s="208"/>
    </row>
    <row r="783">
      <c r="C783" s="207"/>
      <c r="D783" s="208"/>
      <c r="F783" s="207"/>
      <c r="G783" s="208"/>
      <c r="I783" s="207"/>
      <c r="J783" s="208"/>
    </row>
    <row r="784">
      <c r="C784" s="207"/>
      <c r="D784" s="208"/>
      <c r="F784" s="207"/>
      <c r="G784" s="208"/>
      <c r="I784" s="207"/>
      <c r="J784" s="208"/>
    </row>
    <row r="785">
      <c r="C785" s="207"/>
      <c r="D785" s="208"/>
      <c r="F785" s="207"/>
      <c r="G785" s="208"/>
      <c r="I785" s="207"/>
      <c r="J785" s="208"/>
    </row>
    <row r="786">
      <c r="C786" s="207"/>
      <c r="D786" s="208"/>
      <c r="F786" s="207"/>
      <c r="G786" s="208"/>
      <c r="I786" s="207"/>
      <c r="J786" s="208"/>
    </row>
    <row r="787">
      <c r="C787" s="207"/>
      <c r="D787" s="208"/>
      <c r="F787" s="207"/>
      <c r="G787" s="208"/>
      <c r="I787" s="207"/>
      <c r="J787" s="208"/>
    </row>
    <row r="788">
      <c r="C788" s="207"/>
      <c r="D788" s="208"/>
      <c r="F788" s="207"/>
      <c r="G788" s="208"/>
      <c r="I788" s="207"/>
      <c r="J788" s="208"/>
    </row>
    <row r="789">
      <c r="C789" s="207"/>
      <c r="D789" s="208"/>
      <c r="F789" s="207"/>
      <c r="G789" s="208"/>
      <c r="I789" s="207"/>
      <c r="J789" s="208"/>
    </row>
    <row r="790">
      <c r="C790" s="207"/>
      <c r="D790" s="208"/>
      <c r="F790" s="207"/>
      <c r="G790" s="208"/>
      <c r="I790" s="207"/>
      <c r="J790" s="208"/>
    </row>
    <row r="791">
      <c r="C791" s="207"/>
      <c r="D791" s="208"/>
      <c r="F791" s="207"/>
      <c r="G791" s="208"/>
      <c r="I791" s="207"/>
      <c r="J791" s="208"/>
    </row>
    <row r="792">
      <c r="C792" s="207"/>
      <c r="D792" s="208"/>
      <c r="F792" s="207"/>
      <c r="G792" s="208"/>
      <c r="I792" s="207"/>
      <c r="J792" s="208"/>
    </row>
    <row r="793">
      <c r="C793" s="207"/>
      <c r="D793" s="208"/>
      <c r="F793" s="207"/>
      <c r="G793" s="208"/>
      <c r="I793" s="207"/>
      <c r="J793" s="208"/>
    </row>
    <row r="794">
      <c r="C794" s="207"/>
      <c r="D794" s="208"/>
      <c r="F794" s="207"/>
      <c r="G794" s="208"/>
      <c r="I794" s="207"/>
      <c r="J794" s="208"/>
    </row>
    <row r="795">
      <c r="C795" s="207"/>
      <c r="D795" s="208"/>
      <c r="F795" s="207"/>
      <c r="G795" s="208"/>
      <c r="I795" s="207"/>
      <c r="J795" s="208"/>
    </row>
    <row r="796">
      <c r="C796" s="207"/>
      <c r="D796" s="208"/>
      <c r="F796" s="207"/>
      <c r="G796" s="208"/>
      <c r="I796" s="207"/>
      <c r="J796" s="208"/>
    </row>
    <row r="797">
      <c r="C797" s="207"/>
      <c r="D797" s="208"/>
      <c r="F797" s="207"/>
      <c r="G797" s="208"/>
      <c r="I797" s="207"/>
      <c r="J797" s="208"/>
    </row>
    <row r="798">
      <c r="C798" s="207"/>
      <c r="D798" s="208"/>
      <c r="F798" s="207"/>
      <c r="G798" s="208"/>
      <c r="I798" s="207"/>
      <c r="J798" s="208"/>
    </row>
    <row r="799">
      <c r="C799" s="207"/>
      <c r="D799" s="208"/>
      <c r="F799" s="207"/>
      <c r="G799" s="208"/>
      <c r="I799" s="207"/>
      <c r="J799" s="208"/>
    </row>
    <row r="800">
      <c r="C800" s="207"/>
      <c r="D800" s="208"/>
      <c r="F800" s="207"/>
      <c r="G800" s="208"/>
      <c r="I800" s="207"/>
      <c r="J800" s="208"/>
    </row>
    <row r="801">
      <c r="C801" s="207"/>
      <c r="D801" s="208"/>
      <c r="F801" s="207"/>
      <c r="G801" s="208"/>
      <c r="I801" s="207"/>
      <c r="J801" s="208"/>
    </row>
    <row r="802">
      <c r="C802" s="207"/>
      <c r="D802" s="208"/>
      <c r="F802" s="207"/>
      <c r="G802" s="208"/>
      <c r="I802" s="207"/>
      <c r="J802" s="208"/>
    </row>
    <row r="803">
      <c r="C803" s="207"/>
      <c r="D803" s="208"/>
      <c r="F803" s="207"/>
      <c r="G803" s="208"/>
      <c r="I803" s="207"/>
      <c r="J803" s="208"/>
    </row>
    <row r="804">
      <c r="C804" s="207"/>
      <c r="D804" s="208"/>
      <c r="F804" s="207"/>
      <c r="G804" s="208"/>
      <c r="I804" s="207"/>
      <c r="J804" s="208"/>
    </row>
    <row r="805">
      <c r="C805" s="207"/>
      <c r="D805" s="208"/>
      <c r="F805" s="207"/>
      <c r="G805" s="208"/>
      <c r="I805" s="207"/>
      <c r="J805" s="208"/>
    </row>
    <row r="806">
      <c r="C806" s="207"/>
      <c r="D806" s="208"/>
      <c r="F806" s="207"/>
      <c r="G806" s="208"/>
      <c r="I806" s="207"/>
      <c r="J806" s="208"/>
    </row>
    <row r="807">
      <c r="C807" s="207"/>
      <c r="D807" s="208"/>
      <c r="F807" s="207"/>
      <c r="G807" s="208"/>
      <c r="I807" s="207"/>
      <c r="J807" s="208"/>
    </row>
    <row r="808">
      <c r="C808" s="207"/>
      <c r="D808" s="208"/>
      <c r="F808" s="207"/>
      <c r="G808" s="208"/>
      <c r="I808" s="207"/>
      <c r="J808" s="208"/>
    </row>
    <row r="809">
      <c r="C809" s="207"/>
      <c r="D809" s="208"/>
      <c r="F809" s="207"/>
      <c r="G809" s="208"/>
      <c r="I809" s="207"/>
      <c r="J809" s="208"/>
    </row>
    <row r="810">
      <c r="C810" s="207"/>
      <c r="D810" s="208"/>
      <c r="F810" s="207"/>
      <c r="G810" s="208"/>
      <c r="I810" s="207"/>
      <c r="J810" s="208"/>
    </row>
    <row r="811">
      <c r="C811" s="207"/>
      <c r="D811" s="208"/>
      <c r="F811" s="207"/>
      <c r="G811" s="208"/>
      <c r="I811" s="207"/>
      <c r="J811" s="208"/>
    </row>
    <row r="812">
      <c r="C812" s="207"/>
      <c r="D812" s="208"/>
      <c r="F812" s="207"/>
      <c r="G812" s="208"/>
      <c r="I812" s="207"/>
      <c r="J812" s="208"/>
    </row>
    <row r="813">
      <c r="C813" s="207"/>
      <c r="D813" s="208"/>
      <c r="F813" s="207"/>
      <c r="G813" s="208"/>
      <c r="I813" s="207"/>
      <c r="J813" s="208"/>
    </row>
    <row r="814">
      <c r="C814" s="207"/>
      <c r="D814" s="208"/>
      <c r="F814" s="207"/>
      <c r="G814" s="208"/>
      <c r="I814" s="207"/>
      <c r="J814" s="208"/>
    </row>
    <row r="815">
      <c r="C815" s="207"/>
      <c r="D815" s="208"/>
      <c r="F815" s="207"/>
      <c r="G815" s="208"/>
      <c r="I815" s="207"/>
      <c r="J815" s="208"/>
    </row>
    <row r="816">
      <c r="C816" s="207"/>
      <c r="D816" s="208"/>
      <c r="F816" s="207"/>
      <c r="G816" s="208"/>
      <c r="I816" s="207"/>
      <c r="J816" s="208"/>
    </row>
    <row r="817">
      <c r="C817" s="207"/>
      <c r="D817" s="208"/>
      <c r="F817" s="207"/>
      <c r="G817" s="208"/>
      <c r="I817" s="207"/>
      <c r="J817" s="208"/>
    </row>
    <row r="818">
      <c r="C818" s="207"/>
      <c r="D818" s="208"/>
      <c r="F818" s="207"/>
      <c r="G818" s="208"/>
      <c r="I818" s="207"/>
      <c r="J818" s="208"/>
    </row>
    <row r="819">
      <c r="C819" s="207"/>
      <c r="D819" s="208"/>
      <c r="F819" s="207"/>
      <c r="G819" s="208"/>
      <c r="I819" s="207"/>
      <c r="J819" s="208"/>
    </row>
    <row r="820">
      <c r="C820" s="207"/>
      <c r="D820" s="208"/>
      <c r="F820" s="207"/>
      <c r="G820" s="208"/>
      <c r="I820" s="207"/>
      <c r="J820" s="208"/>
    </row>
    <row r="821">
      <c r="C821" s="207"/>
      <c r="D821" s="208"/>
      <c r="F821" s="207"/>
      <c r="G821" s="208"/>
      <c r="I821" s="207"/>
      <c r="J821" s="208"/>
    </row>
    <row r="822">
      <c r="C822" s="207"/>
      <c r="D822" s="208"/>
      <c r="F822" s="207"/>
      <c r="G822" s="208"/>
      <c r="I822" s="207"/>
      <c r="J822" s="208"/>
    </row>
    <row r="823">
      <c r="C823" s="207"/>
      <c r="D823" s="208"/>
      <c r="F823" s="207"/>
      <c r="G823" s="208"/>
      <c r="I823" s="207"/>
      <c r="J823" s="208"/>
    </row>
    <row r="824">
      <c r="C824" s="207"/>
      <c r="D824" s="208"/>
      <c r="F824" s="207"/>
      <c r="G824" s="208"/>
      <c r="I824" s="207"/>
      <c r="J824" s="208"/>
    </row>
    <row r="825">
      <c r="C825" s="207"/>
      <c r="D825" s="208"/>
      <c r="F825" s="207"/>
      <c r="G825" s="208"/>
      <c r="I825" s="207"/>
      <c r="J825" s="208"/>
    </row>
    <row r="826">
      <c r="C826" s="207"/>
      <c r="D826" s="208"/>
      <c r="F826" s="207"/>
      <c r="G826" s="208"/>
      <c r="I826" s="207"/>
      <c r="J826" s="208"/>
    </row>
    <row r="827">
      <c r="C827" s="207"/>
      <c r="D827" s="208"/>
      <c r="F827" s="207"/>
      <c r="G827" s="208"/>
      <c r="I827" s="207"/>
      <c r="J827" s="208"/>
    </row>
    <row r="828">
      <c r="C828" s="207"/>
      <c r="D828" s="208"/>
      <c r="F828" s="207"/>
      <c r="G828" s="208"/>
      <c r="I828" s="207"/>
      <c r="J828" s="208"/>
    </row>
    <row r="829">
      <c r="C829" s="207"/>
      <c r="D829" s="208"/>
      <c r="F829" s="207"/>
      <c r="G829" s="208"/>
      <c r="I829" s="207"/>
      <c r="J829" s="208"/>
    </row>
    <row r="830">
      <c r="C830" s="207"/>
      <c r="D830" s="208"/>
      <c r="F830" s="207"/>
      <c r="G830" s="208"/>
      <c r="I830" s="207"/>
      <c r="J830" s="208"/>
    </row>
    <row r="831">
      <c r="C831" s="207"/>
      <c r="D831" s="208"/>
      <c r="F831" s="207"/>
      <c r="G831" s="208"/>
      <c r="I831" s="207"/>
      <c r="J831" s="208"/>
    </row>
    <row r="832">
      <c r="C832" s="207"/>
      <c r="D832" s="208"/>
      <c r="F832" s="207"/>
      <c r="G832" s="208"/>
      <c r="I832" s="207"/>
      <c r="J832" s="208"/>
    </row>
    <row r="833">
      <c r="C833" s="207"/>
      <c r="D833" s="208"/>
      <c r="F833" s="207"/>
      <c r="G833" s="208"/>
      <c r="I833" s="207"/>
      <c r="J833" s="208"/>
    </row>
    <row r="834">
      <c r="C834" s="207"/>
      <c r="D834" s="208"/>
      <c r="F834" s="207"/>
      <c r="G834" s="208"/>
      <c r="I834" s="207"/>
      <c r="J834" s="208"/>
    </row>
    <row r="835">
      <c r="C835" s="207"/>
      <c r="D835" s="208"/>
      <c r="F835" s="207"/>
      <c r="G835" s="208"/>
      <c r="I835" s="207"/>
      <c r="J835" s="208"/>
    </row>
    <row r="836">
      <c r="C836" s="207"/>
      <c r="D836" s="208"/>
      <c r="F836" s="207"/>
      <c r="G836" s="208"/>
      <c r="I836" s="207"/>
      <c r="J836" s="208"/>
    </row>
    <row r="837">
      <c r="C837" s="207"/>
      <c r="D837" s="208"/>
      <c r="F837" s="207"/>
      <c r="G837" s="208"/>
      <c r="I837" s="207"/>
      <c r="J837" s="208"/>
    </row>
    <row r="838">
      <c r="C838" s="207"/>
      <c r="D838" s="208"/>
      <c r="F838" s="207"/>
      <c r="G838" s="208"/>
      <c r="I838" s="207"/>
      <c r="J838" s="208"/>
    </row>
    <row r="839">
      <c r="C839" s="207"/>
      <c r="D839" s="208"/>
      <c r="F839" s="207"/>
      <c r="G839" s="208"/>
      <c r="I839" s="207"/>
      <c r="J839" s="208"/>
    </row>
    <row r="840">
      <c r="C840" s="207"/>
      <c r="D840" s="208"/>
      <c r="F840" s="207"/>
      <c r="G840" s="208"/>
      <c r="I840" s="207"/>
      <c r="J840" s="208"/>
    </row>
    <row r="841">
      <c r="C841" s="207"/>
      <c r="D841" s="208"/>
      <c r="F841" s="207"/>
      <c r="G841" s="208"/>
      <c r="I841" s="207"/>
      <c r="J841" s="208"/>
    </row>
    <row r="842">
      <c r="C842" s="207"/>
      <c r="D842" s="208"/>
      <c r="F842" s="207"/>
      <c r="G842" s="208"/>
      <c r="I842" s="207"/>
      <c r="J842" s="208"/>
    </row>
    <row r="843">
      <c r="C843" s="207"/>
      <c r="D843" s="208"/>
      <c r="F843" s="207"/>
      <c r="G843" s="208"/>
      <c r="I843" s="207"/>
      <c r="J843" s="208"/>
    </row>
    <row r="844">
      <c r="C844" s="207"/>
      <c r="D844" s="208"/>
      <c r="F844" s="207"/>
      <c r="G844" s="208"/>
      <c r="I844" s="207"/>
      <c r="J844" s="208"/>
    </row>
    <row r="845">
      <c r="C845" s="207"/>
      <c r="D845" s="208"/>
      <c r="F845" s="207"/>
      <c r="G845" s="208"/>
      <c r="I845" s="207"/>
      <c r="J845" s="208"/>
    </row>
    <row r="846">
      <c r="C846" s="207"/>
      <c r="D846" s="208"/>
      <c r="F846" s="207"/>
      <c r="G846" s="208"/>
      <c r="I846" s="207"/>
      <c r="J846" s="208"/>
    </row>
    <row r="847">
      <c r="C847" s="207"/>
      <c r="D847" s="208"/>
      <c r="F847" s="207"/>
      <c r="G847" s="208"/>
      <c r="I847" s="207"/>
      <c r="J847" s="208"/>
    </row>
    <row r="848">
      <c r="C848" s="207"/>
      <c r="D848" s="208"/>
      <c r="F848" s="207"/>
      <c r="G848" s="208"/>
      <c r="I848" s="207"/>
      <c r="J848" s="208"/>
    </row>
    <row r="849">
      <c r="C849" s="207"/>
      <c r="D849" s="208"/>
      <c r="F849" s="207"/>
      <c r="G849" s="208"/>
      <c r="I849" s="207"/>
      <c r="J849" s="208"/>
    </row>
    <row r="850">
      <c r="C850" s="207"/>
      <c r="D850" s="208"/>
      <c r="F850" s="207"/>
      <c r="G850" s="208"/>
      <c r="I850" s="207"/>
      <c r="J850" s="208"/>
    </row>
    <row r="851">
      <c r="C851" s="207"/>
      <c r="D851" s="208"/>
      <c r="F851" s="207"/>
      <c r="G851" s="208"/>
      <c r="I851" s="207"/>
      <c r="J851" s="208"/>
    </row>
    <row r="852">
      <c r="C852" s="207"/>
      <c r="D852" s="208"/>
      <c r="F852" s="207"/>
      <c r="G852" s="208"/>
      <c r="I852" s="207"/>
      <c r="J852" s="208"/>
    </row>
    <row r="853">
      <c r="C853" s="207"/>
      <c r="D853" s="208"/>
      <c r="F853" s="207"/>
      <c r="G853" s="208"/>
      <c r="I853" s="207"/>
      <c r="J853" s="208"/>
    </row>
    <row r="854">
      <c r="C854" s="207"/>
      <c r="D854" s="208"/>
      <c r="F854" s="207"/>
      <c r="G854" s="208"/>
      <c r="I854" s="207"/>
      <c r="J854" s="208"/>
    </row>
    <row r="855">
      <c r="C855" s="207"/>
      <c r="D855" s="208"/>
      <c r="F855" s="207"/>
      <c r="G855" s="208"/>
      <c r="I855" s="207"/>
      <c r="J855" s="208"/>
    </row>
    <row r="856">
      <c r="C856" s="207"/>
      <c r="D856" s="208"/>
      <c r="F856" s="207"/>
      <c r="G856" s="208"/>
      <c r="I856" s="207"/>
      <c r="J856" s="208"/>
    </row>
    <row r="857">
      <c r="C857" s="207"/>
      <c r="D857" s="208"/>
      <c r="F857" s="207"/>
      <c r="G857" s="208"/>
      <c r="I857" s="207"/>
      <c r="J857" s="208"/>
    </row>
    <row r="858">
      <c r="C858" s="207"/>
      <c r="D858" s="208"/>
      <c r="F858" s="207"/>
      <c r="G858" s="208"/>
      <c r="I858" s="207"/>
      <c r="J858" s="208"/>
    </row>
    <row r="859">
      <c r="C859" s="207"/>
      <c r="D859" s="208"/>
      <c r="F859" s="207"/>
      <c r="G859" s="208"/>
      <c r="I859" s="207"/>
      <c r="J859" s="208"/>
    </row>
    <row r="860">
      <c r="C860" s="207"/>
      <c r="D860" s="208"/>
      <c r="F860" s="207"/>
      <c r="G860" s="208"/>
      <c r="I860" s="207"/>
      <c r="J860" s="208"/>
    </row>
    <row r="861">
      <c r="C861" s="207"/>
      <c r="D861" s="208"/>
      <c r="F861" s="207"/>
      <c r="G861" s="208"/>
      <c r="I861" s="207"/>
      <c r="J861" s="208"/>
    </row>
    <row r="862">
      <c r="C862" s="207"/>
      <c r="D862" s="208"/>
      <c r="F862" s="207"/>
      <c r="G862" s="208"/>
      <c r="I862" s="207"/>
      <c r="J862" s="208"/>
    </row>
    <row r="863">
      <c r="C863" s="207"/>
      <c r="D863" s="208"/>
      <c r="F863" s="207"/>
      <c r="G863" s="208"/>
      <c r="I863" s="207"/>
      <c r="J863" s="208"/>
    </row>
    <row r="864">
      <c r="C864" s="207"/>
      <c r="D864" s="208"/>
      <c r="F864" s="207"/>
      <c r="G864" s="208"/>
      <c r="I864" s="207"/>
      <c r="J864" s="208"/>
    </row>
    <row r="865">
      <c r="C865" s="207"/>
      <c r="D865" s="208"/>
      <c r="F865" s="207"/>
      <c r="G865" s="208"/>
      <c r="I865" s="207"/>
      <c r="J865" s="208"/>
    </row>
    <row r="866">
      <c r="C866" s="207"/>
      <c r="D866" s="208"/>
      <c r="F866" s="207"/>
      <c r="G866" s="208"/>
      <c r="I866" s="207"/>
      <c r="J866" s="208"/>
    </row>
    <row r="867">
      <c r="C867" s="207"/>
      <c r="D867" s="208"/>
      <c r="F867" s="207"/>
      <c r="G867" s="208"/>
      <c r="I867" s="207"/>
      <c r="J867" s="208"/>
    </row>
    <row r="868">
      <c r="C868" s="207"/>
      <c r="D868" s="208"/>
      <c r="F868" s="207"/>
      <c r="G868" s="208"/>
      <c r="I868" s="207"/>
      <c r="J868" s="208"/>
    </row>
    <row r="869">
      <c r="C869" s="207"/>
      <c r="D869" s="208"/>
      <c r="F869" s="207"/>
      <c r="G869" s="208"/>
      <c r="I869" s="207"/>
      <c r="J869" s="208"/>
    </row>
    <row r="870">
      <c r="C870" s="207"/>
      <c r="D870" s="208"/>
      <c r="F870" s="207"/>
      <c r="G870" s="208"/>
      <c r="I870" s="207"/>
      <c r="J870" s="208"/>
    </row>
    <row r="871">
      <c r="C871" s="207"/>
      <c r="D871" s="208"/>
      <c r="F871" s="207"/>
      <c r="G871" s="208"/>
      <c r="I871" s="207"/>
      <c r="J871" s="208"/>
    </row>
    <row r="872">
      <c r="C872" s="207"/>
      <c r="D872" s="208"/>
      <c r="F872" s="207"/>
      <c r="G872" s="208"/>
      <c r="I872" s="207"/>
      <c r="J872" s="208"/>
    </row>
    <row r="873">
      <c r="C873" s="207"/>
      <c r="D873" s="208"/>
      <c r="F873" s="207"/>
      <c r="G873" s="208"/>
      <c r="I873" s="207"/>
      <c r="J873" s="208"/>
    </row>
    <row r="874">
      <c r="C874" s="207"/>
      <c r="D874" s="208"/>
      <c r="F874" s="207"/>
      <c r="G874" s="208"/>
      <c r="I874" s="207"/>
      <c r="J874" s="208"/>
    </row>
    <row r="875">
      <c r="C875" s="207"/>
      <c r="D875" s="208"/>
      <c r="F875" s="207"/>
      <c r="G875" s="208"/>
      <c r="I875" s="207"/>
      <c r="J875" s="208"/>
    </row>
    <row r="876">
      <c r="C876" s="207"/>
      <c r="D876" s="208"/>
      <c r="F876" s="207"/>
      <c r="G876" s="208"/>
      <c r="I876" s="207"/>
      <c r="J876" s="208"/>
    </row>
    <row r="877">
      <c r="C877" s="207"/>
      <c r="D877" s="208"/>
      <c r="F877" s="207"/>
      <c r="G877" s="208"/>
      <c r="I877" s="207"/>
      <c r="J877" s="208"/>
    </row>
    <row r="878">
      <c r="C878" s="207"/>
      <c r="D878" s="208"/>
      <c r="F878" s="207"/>
      <c r="G878" s="208"/>
      <c r="I878" s="207"/>
      <c r="J878" s="208"/>
    </row>
    <row r="879">
      <c r="C879" s="207"/>
      <c r="D879" s="208"/>
      <c r="F879" s="207"/>
      <c r="G879" s="208"/>
      <c r="I879" s="207"/>
      <c r="J879" s="208"/>
    </row>
    <row r="880">
      <c r="C880" s="207"/>
      <c r="D880" s="208"/>
      <c r="F880" s="207"/>
      <c r="G880" s="208"/>
      <c r="I880" s="207"/>
      <c r="J880" s="208"/>
    </row>
    <row r="881">
      <c r="C881" s="207"/>
      <c r="D881" s="208"/>
      <c r="F881" s="207"/>
      <c r="G881" s="208"/>
      <c r="I881" s="207"/>
      <c r="J881" s="208"/>
    </row>
    <row r="882">
      <c r="C882" s="207"/>
      <c r="D882" s="208"/>
      <c r="F882" s="207"/>
      <c r="G882" s="208"/>
      <c r="I882" s="207"/>
      <c r="J882" s="208"/>
    </row>
    <row r="883">
      <c r="C883" s="207"/>
      <c r="D883" s="208"/>
      <c r="F883" s="207"/>
      <c r="G883" s="208"/>
      <c r="I883" s="207"/>
      <c r="J883" s="208"/>
    </row>
    <row r="884">
      <c r="C884" s="207"/>
      <c r="D884" s="208"/>
      <c r="F884" s="207"/>
      <c r="G884" s="208"/>
      <c r="I884" s="207"/>
      <c r="J884" s="208"/>
    </row>
    <row r="885">
      <c r="C885" s="207"/>
      <c r="D885" s="208"/>
      <c r="F885" s="207"/>
      <c r="G885" s="208"/>
      <c r="I885" s="207"/>
      <c r="J885" s="208"/>
    </row>
    <row r="886">
      <c r="C886" s="207"/>
      <c r="D886" s="208"/>
      <c r="F886" s="207"/>
      <c r="G886" s="208"/>
      <c r="I886" s="207"/>
      <c r="J886" s="208"/>
    </row>
    <row r="887">
      <c r="C887" s="207"/>
      <c r="D887" s="208"/>
      <c r="F887" s="207"/>
      <c r="G887" s="208"/>
      <c r="I887" s="207"/>
      <c r="J887" s="208"/>
    </row>
    <row r="888">
      <c r="C888" s="207"/>
      <c r="D888" s="208"/>
      <c r="F888" s="207"/>
      <c r="G888" s="208"/>
      <c r="I888" s="207"/>
      <c r="J888" s="208"/>
    </row>
    <row r="889">
      <c r="C889" s="207"/>
      <c r="D889" s="208"/>
      <c r="F889" s="207"/>
      <c r="G889" s="208"/>
      <c r="I889" s="207"/>
      <c r="J889" s="208"/>
    </row>
    <row r="890">
      <c r="C890" s="207"/>
      <c r="D890" s="208"/>
      <c r="F890" s="207"/>
      <c r="G890" s="208"/>
      <c r="I890" s="207"/>
      <c r="J890" s="208"/>
    </row>
    <row r="891">
      <c r="C891" s="207"/>
      <c r="D891" s="208"/>
      <c r="F891" s="207"/>
      <c r="G891" s="208"/>
      <c r="I891" s="207"/>
      <c r="J891" s="208"/>
    </row>
    <row r="892">
      <c r="C892" s="207"/>
      <c r="D892" s="208"/>
      <c r="F892" s="207"/>
      <c r="G892" s="208"/>
      <c r="I892" s="207"/>
      <c r="J892" s="208"/>
    </row>
    <row r="893">
      <c r="C893" s="207"/>
      <c r="D893" s="208"/>
      <c r="F893" s="207"/>
      <c r="G893" s="208"/>
      <c r="I893" s="207"/>
      <c r="J893" s="208"/>
    </row>
    <row r="894">
      <c r="C894" s="207"/>
      <c r="D894" s="208"/>
      <c r="F894" s="207"/>
      <c r="G894" s="208"/>
      <c r="I894" s="207"/>
      <c r="J894" s="208"/>
    </row>
    <row r="895">
      <c r="C895" s="207"/>
      <c r="D895" s="208"/>
      <c r="F895" s="207"/>
      <c r="G895" s="208"/>
      <c r="I895" s="207"/>
      <c r="J895" s="208"/>
    </row>
    <row r="896">
      <c r="C896" s="207"/>
      <c r="D896" s="208"/>
      <c r="F896" s="207"/>
      <c r="G896" s="208"/>
      <c r="I896" s="207"/>
      <c r="J896" s="208"/>
    </row>
    <row r="897">
      <c r="C897" s="207"/>
      <c r="D897" s="208"/>
      <c r="F897" s="207"/>
      <c r="G897" s="208"/>
      <c r="I897" s="207"/>
      <c r="J897" s="208"/>
    </row>
    <row r="898">
      <c r="C898" s="207"/>
      <c r="D898" s="208"/>
      <c r="F898" s="207"/>
      <c r="G898" s="208"/>
      <c r="I898" s="207"/>
      <c r="J898" s="208"/>
    </row>
    <row r="899">
      <c r="C899" s="207"/>
      <c r="D899" s="208"/>
      <c r="F899" s="207"/>
      <c r="G899" s="208"/>
      <c r="I899" s="207"/>
      <c r="J899" s="208"/>
    </row>
    <row r="900">
      <c r="C900" s="207"/>
      <c r="D900" s="208"/>
      <c r="F900" s="207"/>
      <c r="G900" s="208"/>
      <c r="I900" s="207"/>
      <c r="J900" s="208"/>
    </row>
    <row r="901">
      <c r="C901" s="207"/>
      <c r="D901" s="208"/>
      <c r="F901" s="207"/>
      <c r="G901" s="208"/>
      <c r="I901" s="207"/>
      <c r="J901" s="208"/>
    </row>
    <row r="902">
      <c r="C902" s="207"/>
      <c r="D902" s="208"/>
      <c r="F902" s="207"/>
      <c r="G902" s="208"/>
      <c r="I902" s="207"/>
      <c r="J902" s="208"/>
    </row>
    <row r="903">
      <c r="C903" s="207"/>
      <c r="D903" s="208"/>
      <c r="F903" s="207"/>
      <c r="G903" s="208"/>
      <c r="I903" s="207"/>
      <c r="J903" s="208"/>
    </row>
    <row r="904">
      <c r="C904" s="207"/>
      <c r="D904" s="208"/>
      <c r="F904" s="207"/>
      <c r="G904" s="208"/>
      <c r="I904" s="207"/>
      <c r="J904" s="208"/>
    </row>
    <row r="905">
      <c r="C905" s="207"/>
      <c r="D905" s="208"/>
      <c r="F905" s="207"/>
      <c r="G905" s="208"/>
      <c r="I905" s="207"/>
      <c r="J905" s="208"/>
    </row>
    <row r="906">
      <c r="C906" s="207"/>
      <c r="D906" s="208"/>
      <c r="F906" s="207"/>
      <c r="G906" s="208"/>
      <c r="I906" s="207"/>
      <c r="J906" s="208"/>
    </row>
    <row r="907">
      <c r="C907" s="207"/>
      <c r="D907" s="208"/>
      <c r="F907" s="207"/>
      <c r="G907" s="208"/>
      <c r="I907" s="207"/>
      <c r="J907" s="208"/>
    </row>
    <row r="908">
      <c r="C908" s="207"/>
      <c r="D908" s="208"/>
      <c r="F908" s="207"/>
      <c r="G908" s="208"/>
      <c r="I908" s="207"/>
      <c r="J908" s="208"/>
    </row>
    <row r="909">
      <c r="C909" s="207"/>
      <c r="D909" s="208"/>
      <c r="F909" s="207"/>
      <c r="G909" s="208"/>
      <c r="I909" s="207"/>
      <c r="J909" s="208"/>
    </row>
    <row r="910">
      <c r="C910" s="207"/>
      <c r="D910" s="208"/>
      <c r="F910" s="207"/>
      <c r="G910" s="208"/>
      <c r="I910" s="207"/>
      <c r="J910" s="208"/>
    </row>
    <row r="911">
      <c r="C911" s="207"/>
      <c r="D911" s="208"/>
      <c r="F911" s="207"/>
      <c r="G911" s="208"/>
      <c r="I911" s="207"/>
      <c r="J911" s="208"/>
    </row>
    <row r="912">
      <c r="C912" s="207"/>
      <c r="D912" s="208"/>
      <c r="F912" s="207"/>
      <c r="G912" s="208"/>
      <c r="I912" s="207"/>
      <c r="J912" s="208"/>
    </row>
    <row r="913">
      <c r="C913" s="207"/>
      <c r="D913" s="208"/>
      <c r="F913" s="207"/>
      <c r="G913" s="208"/>
      <c r="I913" s="207"/>
      <c r="J913" s="208"/>
    </row>
    <row r="914">
      <c r="C914" s="207"/>
      <c r="D914" s="208"/>
      <c r="F914" s="207"/>
      <c r="G914" s="208"/>
      <c r="I914" s="207"/>
      <c r="J914" s="208"/>
    </row>
    <row r="915">
      <c r="C915" s="207"/>
      <c r="D915" s="208"/>
      <c r="F915" s="207"/>
      <c r="G915" s="208"/>
      <c r="I915" s="207"/>
      <c r="J915" s="208"/>
    </row>
    <row r="916">
      <c r="C916" s="207"/>
      <c r="D916" s="208"/>
      <c r="F916" s="207"/>
      <c r="G916" s="208"/>
      <c r="I916" s="207"/>
      <c r="J916" s="208"/>
    </row>
    <row r="917">
      <c r="C917" s="207"/>
      <c r="D917" s="208"/>
      <c r="F917" s="207"/>
      <c r="G917" s="208"/>
      <c r="I917" s="207"/>
      <c r="J917" s="208"/>
    </row>
    <row r="918">
      <c r="C918" s="207"/>
      <c r="D918" s="208"/>
      <c r="F918" s="207"/>
      <c r="G918" s="208"/>
      <c r="I918" s="207"/>
      <c r="J918" s="208"/>
    </row>
    <row r="919">
      <c r="C919" s="207"/>
      <c r="D919" s="208"/>
      <c r="F919" s="207"/>
      <c r="G919" s="208"/>
      <c r="I919" s="207"/>
      <c r="J919" s="208"/>
    </row>
    <row r="920">
      <c r="C920" s="207"/>
      <c r="D920" s="208"/>
      <c r="F920" s="207"/>
      <c r="G920" s="208"/>
      <c r="I920" s="207"/>
      <c r="J920" s="208"/>
    </row>
    <row r="921">
      <c r="C921" s="207"/>
      <c r="D921" s="208"/>
      <c r="F921" s="207"/>
      <c r="G921" s="208"/>
      <c r="I921" s="207"/>
      <c r="J921" s="208"/>
    </row>
    <row r="922">
      <c r="C922" s="207"/>
      <c r="D922" s="208"/>
      <c r="F922" s="207"/>
      <c r="G922" s="208"/>
      <c r="I922" s="207"/>
      <c r="J922" s="208"/>
    </row>
    <row r="923">
      <c r="C923" s="207"/>
      <c r="D923" s="208"/>
      <c r="F923" s="207"/>
      <c r="G923" s="208"/>
      <c r="I923" s="207"/>
      <c r="J923" s="208"/>
    </row>
    <row r="924">
      <c r="C924" s="207"/>
      <c r="D924" s="208"/>
      <c r="F924" s="207"/>
      <c r="G924" s="208"/>
      <c r="I924" s="207"/>
      <c r="J924" s="208"/>
    </row>
    <row r="925">
      <c r="C925" s="207"/>
      <c r="D925" s="208"/>
      <c r="F925" s="207"/>
      <c r="G925" s="208"/>
      <c r="I925" s="207"/>
      <c r="J925" s="208"/>
    </row>
    <row r="926">
      <c r="C926" s="207"/>
      <c r="D926" s="208"/>
      <c r="F926" s="207"/>
      <c r="G926" s="208"/>
      <c r="I926" s="207"/>
      <c r="J926" s="208"/>
    </row>
    <row r="927">
      <c r="C927" s="207"/>
      <c r="D927" s="208"/>
      <c r="F927" s="207"/>
      <c r="G927" s="208"/>
      <c r="I927" s="207"/>
      <c r="J927" s="208"/>
    </row>
    <row r="928">
      <c r="C928" s="207"/>
      <c r="D928" s="208"/>
      <c r="F928" s="207"/>
      <c r="G928" s="208"/>
      <c r="I928" s="207"/>
      <c r="J928" s="208"/>
    </row>
    <row r="929">
      <c r="C929" s="207"/>
      <c r="D929" s="208"/>
      <c r="F929" s="207"/>
      <c r="G929" s="208"/>
      <c r="I929" s="207"/>
      <c r="J929" s="208"/>
    </row>
    <row r="930">
      <c r="C930" s="207"/>
      <c r="D930" s="208"/>
      <c r="F930" s="207"/>
      <c r="G930" s="208"/>
      <c r="I930" s="207"/>
      <c r="J930" s="208"/>
    </row>
    <row r="931">
      <c r="C931" s="207"/>
      <c r="D931" s="208"/>
      <c r="F931" s="207"/>
      <c r="G931" s="208"/>
      <c r="I931" s="207"/>
      <c r="J931" s="208"/>
    </row>
    <row r="932">
      <c r="C932" s="207"/>
      <c r="D932" s="208"/>
      <c r="F932" s="207"/>
      <c r="G932" s="208"/>
      <c r="I932" s="207"/>
      <c r="J932" s="208"/>
    </row>
    <row r="933">
      <c r="C933" s="207"/>
      <c r="D933" s="208"/>
      <c r="F933" s="207"/>
      <c r="G933" s="208"/>
      <c r="I933" s="207"/>
      <c r="J933" s="208"/>
    </row>
    <row r="934">
      <c r="C934" s="207"/>
      <c r="D934" s="208"/>
      <c r="F934" s="207"/>
      <c r="G934" s="208"/>
      <c r="I934" s="207"/>
      <c r="J934" s="208"/>
    </row>
    <row r="935">
      <c r="C935" s="207"/>
      <c r="D935" s="208"/>
      <c r="F935" s="207"/>
      <c r="G935" s="208"/>
      <c r="I935" s="207"/>
      <c r="J935" s="208"/>
    </row>
    <row r="936">
      <c r="C936" s="207"/>
      <c r="D936" s="208"/>
      <c r="F936" s="207"/>
      <c r="G936" s="208"/>
      <c r="I936" s="207"/>
      <c r="J936" s="208"/>
    </row>
    <row r="937">
      <c r="C937" s="207"/>
      <c r="D937" s="208"/>
      <c r="F937" s="207"/>
      <c r="G937" s="208"/>
      <c r="I937" s="207"/>
      <c r="J937" s="208"/>
    </row>
    <row r="938">
      <c r="C938" s="207"/>
      <c r="D938" s="208"/>
      <c r="F938" s="207"/>
      <c r="G938" s="208"/>
      <c r="I938" s="207"/>
      <c r="J938" s="208"/>
    </row>
    <row r="939">
      <c r="C939" s="207"/>
      <c r="D939" s="208"/>
      <c r="F939" s="207"/>
      <c r="G939" s="208"/>
      <c r="I939" s="207"/>
      <c r="J939" s="208"/>
    </row>
    <row r="940">
      <c r="C940" s="207"/>
      <c r="D940" s="208"/>
      <c r="F940" s="207"/>
      <c r="G940" s="208"/>
      <c r="I940" s="207"/>
      <c r="J940" s="208"/>
    </row>
    <row r="941">
      <c r="C941" s="207"/>
      <c r="D941" s="208"/>
      <c r="F941" s="207"/>
      <c r="G941" s="208"/>
      <c r="I941" s="207"/>
      <c r="J941" s="208"/>
    </row>
    <row r="942">
      <c r="C942" s="207"/>
      <c r="D942" s="208"/>
      <c r="F942" s="207"/>
      <c r="G942" s="208"/>
      <c r="I942" s="207"/>
      <c r="J942" s="208"/>
    </row>
    <row r="943">
      <c r="C943" s="207"/>
      <c r="D943" s="208"/>
      <c r="F943" s="207"/>
      <c r="G943" s="208"/>
      <c r="I943" s="207"/>
      <c r="J943" s="208"/>
    </row>
    <row r="944">
      <c r="C944" s="207"/>
      <c r="D944" s="208"/>
      <c r="F944" s="207"/>
      <c r="G944" s="208"/>
      <c r="I944" s="207"/>
      <c r="J944" s="208"/>
    </row>
    <row r="945">
      <c r="C945" s="207"/>
      <c r="D945" s="208"/>
      <c r="F945" s="207"/>
      <c r="G945" s="208"/>
      <c r="I945" s="207"/>
      <c r="J945" s="208"/>
    </row>
    <row r="946">
      <c r="C946" s="207"/>
      <c r="D946" s="208"/>
      <c r="F946" s="207"/>
      <c r="G946" s="208"/>
      <c r="I946" s="207"/>
      <c r="J946" s="208"/>
    </row>
    <row r="947">
      <c r="C947" s="207"/>
      <c r="D947" s="208"/>
      <c r="F947" s="207"/>
      <c r="G947" s="208"/>
      <c r="I947" s="207"/>
      <c r="J947" s="208"/>
    </row>
    <row r="948">
      <c r="C948" s="207"/>
      <c r="D948" s="208"/>
      <c r="F948" s="207"/>
      <c r="G948" s="208"/>
      <c r="I948" s="207"/>
      <c r="J948" s="208"/>
    </row>
    <row r="949">
      <c r="C949" s="207"/>
      <c r="D949" s="208"/>
      <c r="F949" s="207"/>
      <c r="G949" s="208"/>
      <c r="I949" s="207"/>
      <c r="J949" s="208"/>
    </row>
    <row r="950">
      <c r="C950" s="207"/>
      <c r="D950" s="208"/>
      <c r="F950" s="207"/>
      <c r="G950" s="208"/>
      <c r="I950" s="207"/>
      <c r="J950" s="208"/>
    </row>
    <row r="951">
      <c r="C951" s="207"/>
      <c r="D951" s="208"/>
      <c r="F951" s="207"/>
      <c r="G951" s="208"/>
      <c r="I951" s="207"/>
      <c r="J951" s="208"/>
    </row>
    <row r="952">
      <c r="C952" s="207"/>
      <c r="D952" s="208"/>
      <c r="F952" s="207"/>
      <c r="G952" s="208"/>
      <c r="I952" s="207"/>
      <c r="J952" s="208"/>
    </row>
    <row r="953">
      <c r="C953" s="207"/>
      <c r="D953" s="208"/>
      <c r="F953" s="207"/>
      <c r="G953" s="208"/>
      <c r="I953" s="207"/>
      <c r="J953" s="208"/>
    </row>
    <row r="954">
      <c r="C954" s="207"/>
      <c r="D954" s="208"/>
      <c r="F954" s="207"/>
      <c r="G954" s="208"/>
      <c r="I954" s="207"/>
      <c r="J954" s="208"/>
    </row>
    <row r="955">
      <c r="C955" s="207"/>
      <c r="D955" s="208"/>
      <c r="F955" s="207"/>
      <c r="G955" s="208"/>
      <c r="I955" s="207"/>
      <c r="J955" s="208"/>
    </row>
    <row r="956">
      <c r="C956" s="207"/>
      <c r="D956" s="208"/>
      <c r="F956" s="207"/>
      <c r="G956" s="208"/>
      <c r="I956" s="207"/>
      <c r="J956" s="208"/>
    </row>
    <row r="957">
      <c r="C957" s="207"/>
      <c r="D957" s="208"/>
      <c r="F957" s="207"/>
      <c r="G957" s="208"/>
      <c r="I957" s="207"/>
      <c r="J957" s="208"/>
    </row>
    <row r="958">
      <c r="C958" s="207"/>
      <c r="D958" s="208"/>
      <c r="F958" s="207"/>
      <c r="G958" s="208"/>
      <c r="I958" s="207"/>
      <c r="J958" s="208"/>
    </row>
    <row r="959">
      <c r="C959" s="207"/>
      <c r="D959" s="208"/>
      <c r="F959" s="207"/>
      <c r="G959" s="208"/>
      <c r="I959" s="207"/>
      <c r="J959" s="208"/>
    </row>
    <row r="960">
      <c r="C960" s="207"/>
      <c r="D960" s="208"/>
      <c r="F960" s="207"/>
      <c r="G960" s="208"/>
      <c r="I960" s="207"/>
      <c r="J960" s="208"/>
    </row>
    <row r="961">
      <c r="C961" s="207"/>
      <c r="D961" s="208"/>
      <c r="F961" s="207"/>
      <c r="G961" s="208"/>
      <c r="I961" s="207"/>
      <c r="J961" s="208"/>
    </row>
    <row r="962">
      <c r="C962" s="207"/>
      <c r="D962" s="208"/>
      <c r="F962" s="207"/>
      <c r="G962" s="208"/>
      <c r="I962" s="207"/>
      <c r="J962" s="208"/>
    </row>
    <row r="963">
      <c r="C963" s="207"/>
      <c r="D963" s="208"/>
      <c r="F963" s="207"/>
      <c r="G963" s="208"/>
      <c r="I963" s="207"/>
      <c r="J963" s="208"/>
    </row>
    <row r="964">
      <c r="C964" s="207"/>
      <c r="D964" s="208"/>
      <c r="F964" s="207"/>
      <c r="G964" s="208"/>
      <c r="I964" s="207"/>
      <c r="J964" s="208"/>
    </row>
    <row r="965">
      <c r="C965" s="207"/>
      <c r="D965" s="208"/>
      <c r="F965" s="207"/>
      <c r="G965" s="208"/>
      <c r="I965" s="207"/>
      <c r="J965" s="208"/>
    </row>
    <row r="966">
      <c r="C966" s="207"/>
      <c r="D966" s="208"/>
      <c r="F966" s="207"/>
      <c r="G966" s="208"/>
      <c r="I966" s="207"/>
      <c r="J966" s="208"/>
    </row>
    <row r="967">
      <c r="C967" s="207"/>
      <c r="D967" s="208"/>
      <c r="F967" s="207"/>
      <c r="G967" s="208"/>
      <c r="I967" s="207"/>
      <c r="J967" s="208"/>
    </row>
    <row r="968">
      <c r="C968" s="207"/>
      <c r="D968" s="208"/>
      <c r="F968" s="207"/>
      <c r="G968" s="208"/>
      <c r="I968" s="207"/>
      <c r="J968" s="208"/>
    </row>
    <row r="969">
      <c r="C969" s="207"/>
      <c r="D969" s="208"/>
      <c r="F969" s="207"/>
      <c r="G969" s="208"/>
      <c r="I969" s="207"/>
      <c r="J969" s="208"/>
    </row>
    <row r="970">
      <c r="C970" s="207"/>
      <c r="D970" s="208"/>
      <c r="F970" s="207"/>
      <c r="G970" s="208"/>
      <c r="I970" s="207"/>
      <c r="J970" s="208"/>
    </row>
    <row r="971">
      <c r="C971" s="207"/>
      <c r="D971" s="208"/>
      <c r="F971" s="207"/>
      <c r="G971" s="208"/>
      <c r="I971" s="207"/>
      <c r="J971" s="208"/>
    </row>
    <row r="972">
      <c r="C972" s="207"/>
      <c r="D972" s="208"/>
      <c r="F972" s="207"/>
      <c r="G972" s="208"/>
      <c r="I972" s="207"/>
      <c r="J972" s="208"/>
    </row>
    <row r="973">
      <c r="C973" s="207"/>
      <c r="D973" s="208"/>
      <c r="F973" s="207"/>
      <c r="G973" s="208"/>
      <c r="I973" s="207"/>
      <c r="J973" s="208"/>
    </row>
    <row r="974">
      <c r="C974" s="207"/>
      <c r="D974" s="208"/>
      <c r="F974" s="207"/>
      <c r="G974" s="208"/>
      <c r="I974" s="207"/>
      <c r="J974" s="208"/>
    </row>
    <row r="975">
      <c r="C975" s="207"/>
      <c r="D975" s="208"/>
      <c r="F975" s="207"/>
      <c r="G975" s="208"/>
      <c r="I975" s="207"/>
      <c r="J975" s="208"/>
    </row>
    <row r="976">
      <c r="C976" s="207"/>
      <c r="D976" s="208"/>
      <c r="F976" s="207"/>
      <c r="G976" s="208"/>
      <c r="I976" s="207"/>
      <c r="J976" s="208"/>
    </row>
    <row r="977">
      <c r="C977" s="207"/>
      <c r="D977" s="208"/>
      <c r="F977" s="207"/>
      <c r="G977" s="208"/>
      <c r="I977" s="207"/>
      <c r="J977" s="208"/>
    </row>
    <row r="978">
      <c r="C978" s="207"/>
      <c r="D978" s="208"/>
      <c r="F978" s="207"/>
      <c r="G978" s="208"/>
      <c r="I978" s="207"/>
      <c r="J978" s="208"/>
    </row>
    <row r="979">
      <c r="C979" s="207"/>
      <c r="D979" s="208"/>
      <c r="F979" s="207"/>
      <c r="G979" s="208"/>
      <c r="I979" s="207"/>
      <c r="J979" s="208"/>
    </row>
    <row r="980">
      <c r="C980" s="207"/>
      <c r="D980" s="208"/>
      <c r="F980" s="207"/>
      <c r="G980" s="208"/>
      <c r="I980" s="207"/>
      <c r="J980" s="208"/>
    </row>
    <row r="981">
      <c r="C981" s="207"/>
      <c r="D981" s="208"/>
      <c r="F981" s="207"/>
      <c r="G981" s="208"/>
      <c r="I981" s="207"/>
      <c r="J981" s="208"/>
    </row>
    <row r="982">
      <c r="C982" s="207"/>
      <c r="D982" s="208"/>
      <c r="F982" s="207"/>
      <c r="G982" s="208"/>
      <c r="I982" s="207"/>
      <c r="J982" s="208"/>
    </row>
    <row r="983">
      <c r="C983" s="207"/>
      <c r="D983" s="208"/>
      <c r="F983" s="207"/>
      <c r="G983" s="208"/>
      <c r="I983" s="207"/>
      <c r="J983" s="208"/>
    </row>
    <row r="984">
      <c r="C984" s="207"/>
      <c r="D984" s="208"/>
      <c r="F984" s="207"/>
      <c r="G984" s="208"/>
      <c r="I984" s="207"/>
      <c r="J984" s="208"/>
    </row>
    <row r="985">
      <c r="C985" s="207"/>
      <c r="D985" s="208"/>
      <c r="F985" s="207"/>
      <c r="G985" s="208"/>
      <c r="I985" s="207"/>
      <c r="J985" s="208"/>
    </row>
    <row r="986">
      <c r="C986" s="207"/>
      <c r="D986" s="208"/>
      <c r="F986" s="207"/>
      <c r="G986" s="208"/>
      <c r="I986" s="207"/>
      <c r="J986" s="208"/>
    </row>
    <row r="987">
      <c r="C987" s="207"/>
      <c r="D987" s="208"/>
      <c r="F987" s="207"/>
      <c r="G987" s="208"/>
      <c r="I987" s="207"/>
      <c r="J987" s="208"/>
    </row>
    <row r="988">
      <c r="C988" s="207"/>
      <c r="D988" s="208"/>
      <c r="F988" s="207"/>
      <c r="G988" s="208"/>
      <c r="I988" s="207"/>
      <c r="J988" s="208"/>
    </row>
    <row r="989">
      <c r="C989" s="207"/>
      <c r="D989" s="208"/>
      <c r="F989" s="207"/>
      <c r="G989" s="208"/>
      <c r="I989" s="207"/>
      <c r="J989" s="208"/>
    </row>
    <row r="990">
      <c r="C990" s="207"/>
      <c r="D990" s="208"/>
      <c r="F990" s="207"/>
      <c r="G990" s="208"/>
      <c r="I990" s="207"/>
      <c r="J990" s="208"/>
    </row>
    <row r="991">
      <c r="C991" s="207"/>
      <c r="D991" s="208"/>
      <c r="F991" s="207"/>
      <c r="G991" s="208"/>
      <c r="I991" s="207"/>
      <c r="J991" s="208"/>
    </row>
    <row r="992">
      <c r="C992" s="207"/>
      <c r="D992" s="208"/>
      <c r="F992" s="207"/>
      <c r="G992" s="208"/>
      <c r="I992" s="207"/>
      <c r="J992" s="208"/>
    </row>
    <row r="993">
      <c r="C993" s="207"/>
      <c r="D993" s="208"/>
      <c r="F993" s="207"/>
      <c r="G993" s="208"/>
      <c r="I993" s="207"/>
      <c r="J993" s="208"/>
    </row>
    <row r="994">
      <c r="C994" s="207"/>
      <c r="D994" s="208"/>
      <c r="F994" s="207"/>
      <c r="G994" s="208"/>
      <c r="I994" s="207"/>
      <c r="J994" s="208"/>
    </row>
    <row r="995">
      <c r="C995" s="207"/>
      <c r="D995" s="208"/>
      <c r="F995" s="207"/>
      <c r="G995" s="208"/>
      <c r="I995" s="207"/>
      <c r="J995" s="208"/>
    </row>
    <row r="996">
      <c r="C996" s="207"/>
      <c r="D996" s="208"/>
      <c r="F996" s="207"/>
      <c r="G996" s="208"/>
      <c r="I996" s="207"/>
      <c r="J996" s="208"/>
    </row>
    <row r="997">
      <c r="C997" s="207"/>
      <c r="D997" s="208"/>
      <c r="F997" s="207"/>
      <c r="G997" s="208"/>
      <c r="I997" s="207"/>
      <c r="J997" s="208"/>
    </row>
    <row r="998">
      <c r="C998" s="207"/>
      <c r="D998" s="208"/>
      <c r="F998" s="207"/>
      <c r="G998" s="208"/>
      <c r="I998" s="207"/>
      <c r="J998" s="208"/>
    </row>
    <row r="999">
      <c r="C999" s="207"/>
      <c r="D999" s="208"/>
      <c r="F999" s="207"/>
      <c r="G999" s="208"/>
      <c r="I999" s="207"/>
      <c r="J999" s="208"/>
    </row>
    <row r="1000">
      <c r="C1000" s="207"/>
      <c r="D1000" s="208"/>
      <c r="F1000" s="207"/>
      <c r="G1000" s="208"/>
      <c r="I1000" s="207"/>
      <c r="J1000" s="208"/>
    </row>
    <row r="1001">
      <c r="C1001" s="209"/>
      <c r="D1001" s="210"/>
      <c r="F1001" s="209"/>
      <c r="G1001" s="210"/>
      <c r="I1001" s="209"/>
      <c r="J1001" s="210"/>
    </row>
    <row r="1002">
      <c r="D1002" s="2"/>
      <c r="G1002" s="2"/>
      <c r="J1002" s="2"/>
    </row>
    <row r="1003">
      <c r="D1003" s="2"/>
      <c r="G1003" s="2"/>
      <c r="J1003" s="2"/>
    </row>
    <row r="1004">
      <c r="D1004" s="2"/>
      <c r="G1004" s="2"/>
      <c r="J1004" s="2"/>
    </row>
    <row r="1005">
      <c r="D1005" s="2"/>
      <c r="G1005" s="2"/>
      <c r="J1005" s="2"/>
    </row>
    <row r="1006">
      <c r="D1006" s="2"/>
      <c r="G1006" s="2"/>
      <c r="J1006" s="2"/>
    </row>
    <row r="1007">
      <c r="D1007" s="2"/>
      <c r="G1007" s="2"/>
      <c r="J1007" s="2"/>
    </row>
    <row r="1008">
      <c r="D1008" s="2"/>
      <c r="G1008" s="2"/>
      <c r="J1008" s="2"/>
    </row>
    <row r="1009">
      <c r="D1009" s="2"/>
      <c r="G1009" s="2"/>
      <c r="J1009" s="2"/>
    </row>
    <row r="1010">
      <c r="D1010" s="2"/>
      <c r="G1010" s="2"/>
      <c r="J1010" s="2"/>
    </row>
    <row r="1011">
      <c r="D1011" s="2"/>
      <c r="G1011" s="2"/>
      <c r="J1011" s="2"/>
    </row>
    <row r="1012">
      <c r="D1012" s="2"/>
      <c r="G1012" s="2"/>
      <c r="J1012" s="2"/>
    </row>
    <row r="1013">
      <c r="D1013" s="2"/>
      <c r="G1013" s="2"/>
      <c r="J1013" s="2"/>
    </row>
    <row r="1014">
      <c r="D1014" s="2"/>
      <c r="G1014" s="2"/>
      <c r="J1014" s="2"/>
    </row>
    <row r="1015">
      <c r="D1015" s="2"/>
      <c r="G1015" s="2"/>
      <c r="J1015" s="2"/>
    </row>
    <row r="1016">
      <c r="D1016" s="2"/>
      <c r="G1016" s="2"/>
      <c r="J1016" s="2"/>
    </row>
    <row r="1017">
      <c r="D1017" s="2"/>
      <c r="G1017" s="2"/>
      <c r="J1017" s="2"/>
    </row>
    <row r="1018">
      <c r="D1018" s="2"/>
      <c r="G1018" s="2"/>
      <c r="J1018" s="2"/>
    </row>
    <row r="1019">
      <c r="D1019" s="2"/>
      <c r="G1019" s="2"/>
      <c r="J1019" s="2"/>
    </row>
    <row r="1020">
      <c r="D1020" s="2"/>
      <c r="G1020" s="2"/>
      <c r="J1020" s="2"/>
    </row>
    <row r="1021">
      <c r="D1021" s="2"/>
      <c r="G1021" s="2"/>
      <c r="J1021" s="2"/>
    </row>
    <row r="1022">
      <c r="D1022" s="2"/>
      <c r="G1022" s="2"/>
      <c r="J1022" s="2"/>
    </row>
    <row r="1023">
      <c r="D1023" s="2"/>
      <c r="G1023" s="2"/>
      <c r="J1023" s="2"/>
    </row>
    <row r="1024">
      <c r="D1024" s="2"/>
      <c r="G1024" s="2"/>
      <c r="J1024" s="2"/>
    </row>
    <row r="1025">
      <c r="D1025" s="2"/>
      <c r="G1025" s="2"/>
      <c r="J1025" s="2"/>
    </row>
    <row r="1026">
      <c r="D1026" s="2"/>
      <c r="G1026" s="2"/>
      <c r="J1026" s="2"/>
    </row>
    <row r="1027">
      <c r="D1027" s="2"/>
      <c r="G1027" s="2"/>
      <c r="J1027" s="2"/>
    </row>
    <row r="1028">
      <c r="D1028" s="2"/>
      <c r="G1028" s="2"/>
      <c r="J1028" s="2"/>
    </row>
    <row r="1029">
      <c r="D1029" s="2"/>
      <c r="G1029" s="2"/>
      <c r="J1029" s="2"/>
    </row>
    <row r="1030">
      <c r="D1030" s="2"/>
      <c r="G1030" s="2"/>
      <c r="J1030" s="2"/>
    </row>
    <row r="1031">
      <c r="D1031" s="2"/>
      <c r="G1031" s="2"/>
      <c r="J1031" s="2"/>
    </row>
    <row r="1032">
      <c r="D1032" s="2"/>
      <c r="G1032" s="2"/>
      <c r="J1032" s="2"/>
    </row>
    <row r="1033">
      <c r="D1033" s="2"/>
      <c r="G1033" s="2"/>
      <c r="J1033" s="2"/>
    </row>
    <row r="1034">
      <c r="D1034" s="2"/>
      <c r="G1034" s="2"/>
      <c r="J1034" s="2"/>
    </row>
    <row r="1035">
      <c r="D1035" s="2"/>
      <c r="G1035" s="2"/>
      <c r="J1035" s="2"/>
    </row>
    <row r="1036">
      <c r="D1036" s="2"/>
      <c r="G1036" s="2"/>
      <c r="J1036" s="2"/>
    </row>
    <row r="1037">
      <c r="D1037" s="2"/>
      <c r="G1037" s="2"/>
      <c r="J1037" s="2"/>
    </row>
    <row r="1038">
      <c r="D1038" s="2"/>
      <c r="G1038" s="2"/>
      <c r="J1038" s="2"/>
    </row>
    <row r="1039">
      <c r="D1039" s="2"/>
      <c r="G1039" s="2"/>
      <c r="J1039" s="2"/>
    </row>
    <row r="1040">
      <c r="D1040" s="2"/>
      <c r="G1040" s="2"/>
      <c r="J1040" s="2"/>
    </row>
    <row r="1041">
      <c r="D1041" s="2"/>
      <c r="G1041" s="2"/>
      <c r="J1041" s="2"/>
    </row>
    <row r="1042">
      <c r="D1042" s="2"/>
      <c r="G1042" s="2"/>
      <c r="J1042" s="2"/>
    </row>
    <row r="1043">
      <c r="D1043" s="2"/>
      <c r="G1043" s="2"/>
      <c r="J1043" s="2"/>
    </row>
    <row r="1044">
      <c r="D1044" s="2"/>
      <c r="G1044" s="2"/>
      <c r="J1044" s="2"/>
    </row>
    <row r="1045">
      <c r="D1045" s="2"/>
      <c r="G1045" s="2"/>
      <c r="J1045" s="2"/>
    </row>
    <row r="1046">
      <c r="D1046" s="2"/>
      <c r="G1046" s="2"/>
      <c r="J1046" s="2"/>
    </row>
    <row r="1047">
      <c r="D1047" s="2"/>
      <c r="G1047" s="2"/>
      <c r="J1047" s="2"/>
    </row>
    <row r="1048">
      <c r="D1048" s="2"/>
      <c r="G1048" s="2"/>
      <c r="J1048" s="2"/>
    </row>
    <row r="1049">
      <c r="D1049" s="2"/>
      <c r="G1049" s="2"/>
      <c r="J1049" s="2"/>
    </row>
    <row r="1050">
      <c r="D1050" s="2"/>
      <c r="G1050" s="2"/>
      <c r="J1050" s="2"/>
    </row>
    <row r="1051">
      <c r="D1051" s="2"/>
      <c r="G1051" s="2"/>
      <c r="J1051" s="2"/>
    </row>
    <row r="1052">
      <c r="D1052" s="2"/>
      <c r="G1052" s="2"/>
      <c r="J1052" s="2"/>
    </row>
    <row r="1053">
      <c r="D1053" s="2"/>
      <c r="G1053" s="2"/>
      <c r="J1053" s="2"/>
    </row>
    <row r="1054">
      <c r="D1054" s="2"/>
      <c r="G1054" s="2"/>
      <c r="J1054" s="2"/>
    </row>
    <row r="1055">
      <c r="D1055" s="2"/>
      <c r="G1055" s="2"/>
      <c r="J1055" s="2"/>
    </row>
    <row r="1056">
      <c r="D1056" s="2"/>
      <c r="G1056" s="2"/>
      <c r="J1056" s="2"/>
    </row>
    <row r="1057">
      <c r="D1057" s="2"/>
      <c r="G1057" s="2"/>
      <c r="J1057" s="2"/>
    </row>
    <row r="1058">
      <c r="D1058" s="2"/>
      <c r="G1058" s="2"/>
      <c r="J1058" s="2"/>
    </row>
    <row r="1059">
      <c r="D1059" s="2"/>
      <c r="G1059" s="2"/>
      <c r="J1059" s="2"/>
    </row>
    <row r="1060">
      <c r="D1060" s="2"/>
      <c r="G1060" s="2"/>
      <c r="J1060" s="2"/>
    </row>
    <row r="1061">
      <c r="D1061" s="2"/>
      <c r="G1061" s="2"/>
      <c r="J1061" s="2"/>
    </row>
    <row r="1062">
      <c r="D1062" s="2"/>
      <c r="G1062" s="2"/>
      <c r="J1062" s="2"/>
    </row>
    <row r="1063">
      <c r="D1063" s="2"/>
      <c r="G1063" s="2"/>
      <c r="J1063" s="2"/>
    </row>
    <row r="1064">
      <c r="D1064" s="2"/>
      <c r="G1064" s="2"/>
      <c r="J1064" s="2"/>
    </row>
    <row r="1065">
      <c r="D1065" s="2"/>
      <c r="G1065" s="2"/>
      <c r="J1065" s="2"/>
    </row>
    <row r="1066">
      <c r="D1066" s="2"/>
      <c r="G1066" s="2"/>
      <c r="J1066" s="2"/>
    </row>
    <row r="1067">
      <c r="D1067" s="2"/>
      <c r="G1067" s="2"/>
      <c r="J1067" s="2"/>
    </row>
    <row r="1068">
      <c r="D1068" s="2"/>
      <c r="G1068" s="2"/>
      <c r="J1068" s="2"/>
    </row>
    <row r="1069">
      <c r="D1069" s="2"/>
      <c r="G1069" s="2"/>
      <c r="J1069" s="2"/>
    </row>
    <row r="1070">
      <c r="D1070" s="2"/>
      <c r="G1070" s="2"/>
      <c r="J1070" s="2"/>
    </row>
    <row r="1071">
      <c r="D1071" s="2"/>
      <c r="G1071" s="2"/>
      <c r="J1071" s="2"/>
    </row>
    <row r="1072">
      <c r="D1072" s="2"/>
      <c r="G1072" s="2"/>
      <c r="J1072" s="2"/>
    </row>
    <row r="1073">
      <c r="D1073" s="2"/>
      <c r="G1073" s="2"/>
      <c r="J1073" s="2"/>
    </row>
    <row r="1074">
      <c r="D1074" s="2"/>
      <c r="G1074" s="2"/>
      <c r="J1074" s="2"/>
    </row>
    <row r="1075">
      <c r="D1075" s="2"/>
      <c r="G1075" s="2"/>
      <c r="J1075" s="2"/>
    </row>
    <row r="1076">
      <c r="D1076" s="2"/>
      <c r="G1076" s="2"/>
      <c r="J1076" s="2"/>
    </row>
    <row r="1077">
      <c r="D1077" s="2"/>
      <c r="G1077" s="2"/>
      <c r="J1077" s="2"/>
    </row>
    <row r="1078">
      <c r="D1078" s="2"/>
      <c r="G1078" s="2"/>
      <c r="J1078" s="2"/>
    </row>
    <row r="1079">
      <c r="D1079" s="2"/>
      <c r="G1079" s="2"/>
      <c r="J1079" s="2"/>
    </row>
    <row r="1080">
      <c r="D1080" s="2"/>
      <c r="G1080" s="2"/>
      <c r="J1080" s="2"/>
    </row>
    <row r="1081">
      <c r="D1081" s="2"/>
      <c r="G1081" s="2"/>
      <c r="J1081" s="2"/>
    </row>
    <row r="1082">
      <c r="D1082" s="2"/>
      <c r="G1082" s="2"/>
      <c r="J1082" s="2"/>
    </row>
    <row r="1083">
      <c r="D1083" s="2"/>
      <c r="G1083" s="2"/>
      <c r="J1083" s="2"/>
    </row>
    <row r="1084">
      <c r="D1084" s="2"/>
      <c r="G1084" s="2"/>
      <c r="J1084" s="2"/>
    </row>
    <row r="1085">
      <c r="D1085" s="2"/>
      <c r="G1085" s="2"/>
      <c r="J1085" s="2"/>
    </row>
    <row r="1086">
      <c r="D1086" s="2"/>
      <c r="G1086" s="2"/>
      <c r="J1086" s="2"/>
    </row>
    <row r="1087">
      <c r="D1087" s="2"/>
      <c r="G1087" s="2"/>
      <c r="J1087" s="2"/>
    </row>
    <row r="1088">
      <c r="D1088" s="2"/>
      <c r="G1088" s="2"/>
      <c r="J1088" s="2"/>
    </row>
    <row r="1089">
      <c r="D1089" s="2"/>
      <c r="G1089" s="2"/>
      <c r="J1089" s="2"/>
    </row>
    <row r="1090">
      <c r="D1090" s="2"/>
      <c r="G1090" s="2"/>
      <c r="J1090" s="2"/>
    </row>
    <row r="1091">
      <c r="D1091" s="2"/>
      <c r="G1091" s="2"/>
      <c r="J1091" s="2"/>
    </row>
    <row r="1092">
      <c r="D1092" s="2"/>
      <c r="G1092" s="2"/>
      <c r="J1092" s="2"/>
    </row>
    <row r="1093">
      <c r="D1093" s="2"/>
      <c r="G1093" s="2"/>
      <c r="J1093" s="2"/>
    </row>
    <row r="1094">
      <c r="D1094" s="2"/>
      <c r="G1094" s="2"/>
      <c r="J1094" s="2"/>
    </row>
    <row r="1095">
      <c r="D1095" s="2"/>
      <c r="G1095" s="2"/>
      <c r="J1095" s="2"/>
    </row>
    <row r="1096">
      <c r="D1096" s="2"/>
      <c r="G1096" s="2"/>
      <c r="J1096" s="2"/>
    </row>
    <row r="1097">
      <c r="D1097" s="2"/>
      <c r="G1097" s="2"/>
      <c r="J1097" s="2"/>
    </row>
    <row r="1098">
      <c r="D1098" s="2"/>
      <c r="G1098" s="2"/>
      <c r="J1098" s="2"/>
    </row>
    <row r="1099">
      <c r="D1099" s="2"/>
      <c r="G1099" s="2"/>
      <c r="J1099" s="2"/>
    </row>
    <row r="1100">
      <c r="D1100" s="2"/>
      <c r="G1100" s="2"/>
      <c r="J1100" s="2"/>
    </row>
    <row r="1101">
      <c r="D1101" s="2"/>
      <c r="G1101" s="2"/>
      <c r="J1101" s="2"/>
    </row>
    <row r="1102">
      <c r="D1102" s="2"/>
      <c r="G1102" s="2"/>
      <c r="J1102" s="2"/>
    </row>
    <row r="1103">
      <c r="D1103" s="2"/>
      <c r="G1103" s="2"/>
      <c r="J1103" s="2"/>
    </row>
    <row r="1104">
      <c r="D1104" s="2"/>
      <c r="G1104" s="2"/>
      <c r="J1104" s="2"/>
    </row>
    <row r="1105">
      <c r="D1105" s="2"/>
      <c r="G1105" s="2"/>
      <c r="J1105" s="2"/>
    </row>
    <row r="1106">
      <c r="D1106" s="2"/>
      <c r="G1106" s="2"/>
      <c r="J1106" s="2"/>
    </row>
    <row r="1107">
      <c r="D1107" s="2"/>
      <c r="G1107" s="2"/>
      <c r="J1107" s="2"/>
    </row>
    <row r="1108">
      <c r="D1108" s="2"/>
      <c r="G1108" s="2"/>
      <c r="J1108" s="2"/>
    </row>
    <row r="1109">
      <c r="D1109" s="2"/>
      <c r="G1109" s="2"/>
      <c r="J1109" s="2"/>
    </row>
    <row r="1110">
      <c r="D1110" s="2"/>
      <c r="G1110" s="2"/>
      <c r="J1110" s="2"/>
    </row>
    <row r="1111">
      <c r="D1111" s="2"/>
      <c r="G1111" s="2"/>
      <c r="J1111" s="2"/>
    </row>
    <row r="1112">
      <c r="D1112" s="2"/>
      <c r="G1112" s="2"/>
      <c r="J1112" s="2"/>
    </row>
    <row r="1113">
      <c r="D1113" s="2"/>
      <c r="G1113" s="2"/>
      <c r="J1113" s="2"/>
    </row>
    <row r="1114">
      <c r="D1114" s="2"/>
      <c r="G1114" s="2"/>
      <c r="J1114" s="2"/>
    </row>
    <row r="1115">
      <c r="D1115" s="2"/>
      <c r="G1115" s="2"/>
      <c r="J1115" s="2"/>
    </row>
    <row r="1116">
      <c r="D1116" s="2"/>
      <c r="G1116" s="2"/>
      <c r="J1116" s="2"/>
    </row>
    <row r="1117">
      <c r="D1117" s="2"/>
      <c r="G1117" s="2"/>
      <c r="J1117" s="2"/>
    </row>
    <row r="1118">
      <c r="D1118" s="2"/>
      <c r="G1118" s="2"/>
      <c r="J1118" s="2"/>
    </row>
    <row r="1119">
      <c r="D1119" s="2"/>
      <c r="G1119" s="2"/>
      <c r="J1119" s="2"/>
    </row>
    <row r="1120">
      <c r="D1120" s="2"/>
      <c r="G1120" s="2"/>
      <c r="J1120" s="2"/>
    </row>
    <row r="1121">
      <c r="D1121" s="2"/>
      <c r="G1121" s="2"/>
      <c r="J1121" s="2"/>
    </row>
    <row r="1122">
      <c r="D1122" s="2"/>
      <c r="G1122" s="2"/>
      <c r="J1122" s="2"/>
    </row>
    <row r="1123">
      <c r="D1123" s="2"/>
      <c r="G1123" s="2"/>
      <c r="J1123" s="2"/>
    </row>
    <row r="1124">
      <c r="D1124" s="2"/>
      <c r="G1124" s="2"/>
      <c r="J1124" s="2"/>
    </row>
    <row r="1125">
      <c r="D1125" s="2"/>
      <c r="G1125" s="2"/>
      <c r="J1125" s="2"/>
    </row>
    <row r="1126">
      <c r="D1126" s="2"/>
      <c r="G1126" s="2"/>
      <c r="J1126" s="2"/>
    </row>
    <row r="1127">
      <c r="D1127" s="2"/>
      <c r="G1127" s="2"/>
      <c r="J1127" s="2"/>
    </row>
    <row r="1128">
      <c r="D1128" s="2"/>
      <c r="G1128" s="2"/>
      <c r="J1128" s="2"/>
    </row>
    <row r="1129">
      <c r="D1129" s="2"/>
      <c r="G1129" s="2"/>
      <c r="J1129" s="2"/>
    </row>
    <row r="1130">
      <c r="D1130" s="2"/>
      <c r="G1130" s="2"/>
      <c r="J1130" s="2"/>
    </row>
    <row r="1131">
      <c r="D1131" s="2"/>
      <c r="G1131" s="2"/>
      <c r="J1131" s="2"/>
    </row>
    <row r="1132">
      <c r="D1132" s="2"/>
      <c r="G1132" s="2"/>
      <c r="J1132" s="2"/>
    </row>
    <row r="1133">
      <c r="D1133" s="2"/>
      <c r="G1133" s="2"/>
      <c r="J1133" s="2"/>
    </row>
    <row r="1134">
      <c r="D1134" s="2"/>
      <c r="G1134" s="2"/>
      <c r="J1134" s="2"/>
    </row>
    <row r="1135">
      <c r="D1135" s="2"/>
      <c r="G1135" s="2"/>
      <c r="J1135" s="2"/>
    </row>
    <row r="1136">
      <c r="D1136" s="2"/>
      <c r="G1136" s="2"/>
      <c r="J1136" s="2"/>
    </row>
    <row r="1137">
      <c r="D1137" s="2"/>
      <c r="G1137" s="2"/>
      <c r="J1137" s="2"/>
    </row>
    <row r="1138">
      <c r="D1138" s="2"/>
      <c r="G1138" s="2"/>
      <c r="J1138" s="2"/>
    </row>
    <row r="1139">
      <c r="D1139" s="2"/>
      <c r="G1139" s="2"/>
      <c r="J1139" s="2"/>
    </row>
    <row r="1140">
      <c r="D1140" s="2"/>
      <c r="G1140" s="2"/>
      <c r="J1140" s="2"/>
    </row>
    <row r="1141">
      <c r="D1141" s="2"/>
      <c r="G1141" s="2"/>
      <c r="J1141" s="2"/>
    </row>
    <row r="1142">
      <c r="D1142" s="2"/>
      <c r="G1142" s="2"/>
      <c r="J1142" s="2"/>
    </row>
    <row r="1143">
      <c r="D1143" s="2"/>
      <c r="G1143" s="2"/>
      <c r="J1143" s="2"/>
    </row>
    <row r="1144">
      <c r="D1144" s="2"/>
      <c r="G1144" s="2"/>
      <c r="J1144" s="2"/>
    </row>
    <row r="1145">
      <c r="D1145" s="2"/>
      <c r="G1145" s="2"/>
      <c r="J1145" s="2"/>
    </row>
    <row r="1146">
      <c r="D1146" s="2"/>
      <c r="G1146" s="2"/>
      <c r="J1146" s="2"/>
    </row>
    <row r="1147">
      <c r="D1147" s="2"/>
      <c r="G1147" s="2"/>
      <c r="J1147" s="2"/>
    </row>
    <row r="1148">
      <c r="D1148" s="2"/>
      <c r="G1148" s="2"/>
      <c r="J1148" s="2"/>
    </row>
    <row r="1149">
      <c r="D1149" s="2"/>
      <c r="G1149" s="2"/>
      <c r="J1149" s="2"/>
    </row>
    <row r="1150">
      <c r="D1150" s="2"/>
      <c r="G1150" s="2"/>
      <c r="J1150" s="2"/>
    </row>
    <row r="1151">
      <c r="D1151" s="2"/>
      <c r="G1151" s="2"/>
      <c r="J1151" s="2"/>
    </row>
    <row r="1152">
      <c r="D1152" s="2"/>
      <c r="G1152" s="2"/>
      <c r="J1152" s="2"/>
    </row>
    <row r="1153">
      <c r="D1153" s="2"/>
      <c r="G1153" s="2"/>
      <c r="J1153" s="2"/>
    </row>
    <row r="1154">
      <c r="D1154" s="2"/>
      <c r="G1154" s="2"/>
      <c r="J1154" s="2"/>
    </row>
    <row r="1155">
      <c r="D1155" s="2"/>
      <c r="G1155" s="2"/>
      <c r="J1155" s="2"/>
    </row>
    <row r="1156">
      <c r="D1156" s="2"/>
      <c r="G1156" s="2"/>
      <c r="J1156" s="2"/>
    </row>
    <row r="1157">
      <c r="D1157" s="2"/>
      <c r="G1157" s="2"/>
      <c r="J1157" s="2"/>
    </row>
    <row r="1158">
      <c r="D1158" s="2"/>
      <c r="G1158" s="2"/>
      <c r="J1158" s="2"/>
    </row>
    <row r="1159">
      <c r="D1159" s="2"/>
      <c r="G1159" s="2"/>
      <c r="J1159" s="2"/>
    </row>
    <row r="1160">
      <c r="D1160" s="2"/>
      <c r="G1160" s="2"/>
      <c r="J1160" s="2"/>
    </row>
    <row r="1161">
      <c r="D1161" s="2"/>
      <c r="G1161" s="2"/>
      <c r="J1161" s="2"/>
    </row>
    <row r="1162">
      <c r="D1162" s="2"/>
      <c r="G1162" s="2"/>
      <c r="J1162" s="2"/>
    </row>
    <row r="1163">
      <c r="D1163" s="2"/>
      <c r="G1163" s="2"/>
      <c r="J1163" s="2"/>
    </row>
    <row r="1164">
      <c r="D1164" s="2"/>
      <c r="G1164" s="2"/>
      <c r="J1164" s="2"/>
    </row>
    <row r="1165">
      <c r="D1165" s="2"/>
      <c r="G1165" s="2"/>
      <c r="J1165" s="2"/>
    </row>
    <row r="1166">
      <c r="D1166" s="2"/>
      <c r="G1166" s="2"/>
      <c r="J1166" s="2"/>
    </row>
    <row r="1167">
      <c r="D1167" s="2"/>
      <c r="G1167" s="2"/>
      <c r="J1167" s="2"/>
    </row>
    <row r="1168">
      <c r="D1168" s="2"/>
      <c r="G1168" s="2"/>
      <c r="J1168" s="2"/>
    </row>
    <row r="1169">
      <c r="D1169" s="2"/>
      <c r="G1169" s="2"/>
      <c r="J1169" s="2"/>
    </row>
    <row r="1170">
      <c r="D1170" s="2"/>
      <c r="G1170" s="2"/>
      <c r="J1170" s="2"/>
    </row>
    <row r="1171">
      <c r="D1171" s="2"/>
      <c r="G1171" s="2"/>
      <c r="J1171" s="2"/>
    </row>
    <row r="1172">
      <c r="D1172" s="2"/>
      <c r="G1172" s="2"/>
      <c r="J1172" s="2"/>
    </row>
    <row r="1173">
      <c r="D1173" s="2"/>
      <c r="G1173" s="2"/>
      <c r="J1173" s="2"/>
    </row>
    <row r="1174">
      <c r="D1174" s="2"/>
      <c r="G1174" s="2"/>
      <c r="J1174" s="2"/>
    </row>
    <row r="1175">
      <c r="D1175" s="2"/>
      <c r="G1175" s="2"/>
      <c r="J1175" s="2"/>
    </row>
    <row r="1176">
      <c r="D1176" s="2"/>
      <c r="G1176" s="2"/>
      <c r="J1176" s="2"/>
    </row>
    <row r="1177">
      <c r="D1177" s="2"/>
      <c r="G1177" s="2"/>
      <c r="J1177" s="2"/>
    </row>
    <row r="1178">
      <c r="D1178" s="2"/>
      <c r="G1178" s="2"/>
      <c r="J1178" s="2"/>
    </row>
    <row r="1179">
      <c r="D1179" s="2"/>
      <c r="G1179" s="2"/>
      <c r="J1179" s="2"/>
    </row>
    <row r="1180">
      <c r="D1180" s="2"/>
      <c r="G1180" s="2"/>
      <c r="J1180" s="2"/>
    </row>
    <row r="1181">
      <c r="D1181" s="2"/>
      <c r="G1181" s="2"/>
      <c r="J1181" s="2"/>
    </row>
    <row r="1182">
      <c r="D1182" s="2"/>
      <c r="G1182" s="2"/>
      <c r="J1182" s="2"/>
    </row>
    <row r="1183">
      <c r="D1183" s="2"/>
      <c r="G1183" s="2"/>
      <c r="J1183" s="2"/>
    </row>
    <row r="1184">
      <c r="D1184" s="2"/>
      <c r="G1184" s="2"/>
      <c r="J1184" s="2"/>
    </row>
    <row r="1185">
      <c r="D1185" s="2"/>
      <c r="G1185" s="2"/>
      <c r="J1185" s="2"/>
    </row>
    <row r="1186">
      <c r="D1186" s="2"/>
      <c r="G1186" s="2"/>
      <c r="J1186" s="2"/>
    </row>
    <row r="1187">
      <c r="D1187" s="2"/>
      <c r="G1187" s="2"/>
      <c r="J1187" s="2"/>
    </row>
    <row r="1188">
      <c r="D1188" s="2"/>
      <c r="G1188" s="2"/>
      <c r="J1188" s="2"/>
    </row>
    <row r="1189">
      <c r="D1189" s="2"/>
      <c r="G1189" s="2"/>
      <c r="J1189" s="2"/>
    </row>
    <row r="1190">
      <c r="D1190" s="2"/>
      <c r="G1190" s="2"/>
      <c r="J1190" s="2"/>
    </row>
    <row r="1191">
      <c r="D1191" s="2"/>
      <c r="G1191" s="2"/>
      <c r="J1191" s="2"/>
    </row>
    <row r="1192">
      <c r="D1192" s="2"/>
      <c r="G1192" s="2"/>
      <c r="J1192" s="2"/>
    </row>
    <row r="1193">
      <c r="D1193" s="2"/>
      <c r="G1193" s="2"/>
      <c r="J1193" s="2"/>
    </row>
    <row r="1194">
      <c r="D1194" s="2"/>
      <c r="G1194" s="2"/>
      <c r="J1194" s="2"/>
    </row>
    <row r="1195">
      <c r="D1195" s="2"/>
      <c r="G1195" s="2"/>
      <c r="J1195" s="2"/>
    </row>
    <row r="1196">
      <c r="D1196" s="2"/>
      <c r="G1196" s="2"/>
      <c r="J1196" s="2"/>
    </row>
    <row r="1197">
      <c r="D1197" s="2"/>
      <c r="G1197" s="2"/>
      <c r="J1197" s="2"/>
    </row>
    <row r="1198">
      <c r="D1198" s="2"/>
      <c r="G1198" s="2"/>
      <c r="J1198" s="2"/>
    </row>
    <row r="1199">
      <c r="D1199" s="2"/>
      <c r="G1199" s="2"/>
      <c r="J1199" s="2"/>
    </row>
    <row r="1200">
      <c r="D1200" s="2"/>
      <c r="G1200" s="2"/>
      <c r="J1200" s="2"/>
    </row>
    <row r="1201">
      <c r="D1201" s="2"/>
      <c r="G1201" s="2"/>
      <c r="J1201" s="2"/>
    </row>
    <row r="1202">
      <c r="D1202" s="2"/>
      <c r="G1202" s="2"/>
      <c r="J1202" s="2"/>
    </row>
    <row r="1203">
      <c r="D1203" s="2"/>
      <c r="G1203" s="2"/>
      <c r="J1203" s="2"/>
    </row>
    <row r="1204">
      <c r="D1204" s="2"/>
      <c r="G1204" s="2"/>
      <c r="J1204" s="2"/>
    </row>
    <row r="1205">
      <c r="D1205" s="2"/>
      <c r="G1205" s="2"/>
      <c r="J1205" s="2"/>
    </row>
    <row r="1206">
      <c r="D1206" s="2"/>
      <c r="G1206" s="2"/>
      <c r="J1206" s="2"/>
    </row>
    <row r="1207">
      <c r="D1207" s="2"/>
      <c r="G1207" s="2"/>
      <c r="J1207" s="2"/>
    </row>
    <row r="1208">
      <c r="D1208" s="2"/>
      <c r="G1208" s="2"/>
      <c r="J1208" s="2"/>
    </row>
    <row r="1209">
      <c r="D1209" s="2"/>
      <c r="G1209" s="2"/>
      <c r="J1209" s="2"/>
    </row>
    <row r="1210">
      <c r="D1210" s="2"/>
      <c r="G1210" s="2"/>
      <c r="J1210" s="2"/>
    </row>
    <row r="1211">
      <c r="D1211" s="2"/>
      <c r="G1211" s="2"/>
      <c r="J1211" s="2"/>
    </row>
    <row r="1212">
      <c r="D1212" s="2"/>
      <c r="G1212" s="2"/>
      <c r="J1212" s="2"/>
    </row>
    <row r="1213">
      <c r="D1213" s="2"/>
      <c r="G1213" s="2"/>
      <c r="J1213" s="2"/>
    </row>
    <row r="1214">
      <c r="D1214" s="2"/>
      <c r="G1214" s="2"/>
      <c r="J1214" s="2"/>
    </row>
    <row r="1215">
      <c r="D1215" s="2"/>
      <c r="G1215" s="2"/>
      <c r="J1215" s="2"/>
    </row>
    <row r="1216">
      <c r="D1216" s="2"/>
      <c r="G1216" s="2"/>
      <c r="J1216" s="2"/>
    </row>
    <row r="1217">
      <c r="D1217" s="2"/>
      <c r="G1217" s="2"/>
      <c r="J1217" s="2"/>
    </row>
    <row r="1218">
      <c r="D1218" s="2"/>
      <c r="G1218" s="2"/>
      <c r="J1218" s="2"/>
    </row>
    <row r="1219">
      <c r="D1219" s="2"/>
      <c r="G1219" s="2"/>
      <c r="J1219" s="2"/>
    </row>
    <row r="1220">
      <c r="D1220" s="2"/>
      <c r="G1220" s="2"/>
      <c r="J1220" s="2"/>
    </row>
    <row r="1221">
      <c r="D1221" s="2"/>
      <c r="G1221" s="2"/>
      <c r="J1221" s="2"/>
    </row>
    <row r="1222">
      <c r="D1222" s="2"/>
      <c r="G1222" s="2"/>
      <c r="J1222" s="2"/>
    </row>
    <row r="1223">
      <c r="D1223" s="2"/>
      <c r="G1223" s="2"/>
      <c r="J1223" s="2"/>
    </row>
    <row r="1224">
      <c r="D1224" s="2"/>
      <c r="G1224" s="2"/>
      <c r="J1224" s="2"/>
    </row>
    <row r="1225">
      <c r="D1225" s="2"/>
      <c r="G1225" s="2"/>
      <c r="J1225" s="2"/>
    </row>
    <row r="1226">
      <c r="D1226" s="2"/>
      <c r="G1226" s="2"/>
      <c r="J1226" s="2"/>
    </row>
    <row r="1227">
      <c r="D1227" s="2"/>
      <c r="G1227" s="2"/>
      <c r="J1227" s="2"/>
    </row>
    <row r="1228">
      <c r="D1228" s="2"/>
      <c r="G1228" s="2"/>
      <c r="J1228" s="2"/>
    </row>
    <row r="1229">
      <c r="D1229" s="2"/>
      <c r="G1229" s="2"/>
      <c r="J1229" s="2"/>
    </row>
    <row r="1230">
      <c r="D1230" s="2"/>
      <c r="G1230" s="2"/>
      <c r="J1230" s="2"/>
    </row>
    <row r="1231">
      <c r="D1231" s="2"/>
      <c r="G1231" s="2"/>
      <c r="J1231" s="2"/>
    </row>
    <row r="1232">
      <c r="D1232" s="2"/>
      <c r="G1232" s="2"/>
      <c r="J1232" s="2"/>
    </row>
    <row r="1233">
      <c r="D1233" s="2"/>
      <c r="G1233" s="2"/>
      <c r="J1233" s="2"/>
    </row>
    <row r="1234">
      <c r="D1234" s="2"/>
      <c r="G1234" s="2"/>
      <c r="J1234" s="2"/>
    </row>
    <row r="1235">
      <c r="D1235" s="2"/>
      <c r="G1235" s="2"/>
      <c r="J1235" s="2"/>
    </row>
    <row r="1236">
      <c r="D1236" s="2"/>
      <c r="G1236" s="2"/>
      <c r="J1236" s="2"/>
    </row>
    <row r="1237">
      <c r="D1237" s="2"/>
      <c r="G1237" s="2"/>
      <c r="J1237" s="2"/>
    </row>
    <row r="1238">
      <c r="D1238" s="2"/>
      <c r="G1238" s="2"/>
      <c r="J1238" s="2"/>
    </row>
    <row r="1239">
      <c r="D1239" s="2"/>
      <c r="G1239" s="2"/>
      <c r="J1239" s="2"/>
    </row>
    <row r="1240">
      <c r="D1240" s="2"/>
      <c r="G1240" s="2"/>
      <c r="J1240" s="2"/>
    </row>
    <row r="1241">
      <c r="D1241" s="2"/>
      <c r="G1241" s="2"/>
      <c r="J1241" s="2"/>
    </row>
    <row r="1242">
      <c r="D1242" s="2"/>
      <c r="G1242" s="2"/>
      <c r="J1242" s="2"/>
    </row>
    <row r="1243">
      <c r="D1243" s="2"/>
      <c r="G1243" s="2"/>
      <c r="J1243" s="2"/>
    </row>
    <row r="1244">
      <c r="D1244" s="2"/>
      <c r="G1244" s="2"/>
      <c r="J1244" s="2"/>
    </row>
    <row r="1245">
      <c r="D1245" s="2"/>
      <c r="G1245" s="2"/>
      <c r="J1245" s="2"/>
    </row>
    <row r="1246">
      <c r="D1246" s="2"/>
      <c r="G1246" s="2"/>
      <c r="J1246" s="2"/>
    </row>
    <row r="1247">
      <c r="D1247" s="2"/>
      <c r="G1247" s="2"/>
      <c r="J1247" s="2"/>
    </row>
    <row r="1248">
      <c r="D1248" s="2"/>
      <c r="G1248" s="2"/>
      <c r="J1248" s="2"/>
    </row>
    <row r="1249">
      <c r="D1249" s="2"/>
      <c r="G1249" s="2"/>
      <c r="J1249" s="2"/>
    </row>
    <row r="1250">
      <c r="D1250" s="2"/>
      <c r="G1250" s="2"/>
      <c r="J1250" s="2"/>
    </row>
    <row r="1251">
      <c r="D1251" s="2"/>
      <c r="G1251" s="2"/>
      <c r="J1251" s="2"/>
    </row>
    <row r="1252">
      <c r="D1252" s="2"/>
      <c r="G1252" s="2"/>
      <c r="J1252" s="2"/>
    </row>
    <row r="1253">
      <c r="D1253" s="2"/>
      <c r="G1253" s="2"/>
      <c r="J1253" s="2"/>
    </row>
    <row r="1254">
      <c r="D1254" s="2"/>
      <c r="G1254" s="2"/>
      <c r="J1254" s="2"/>
    </row>
    <row r="1255">
      <c r="D1255" s="2"/>
      <c r="G1255" s="2"/>
      <c r="J1255" s="2"/>
    </row>
    <row r="1256">
      <c r="D1256" s="2"/>
      <c r="G1256" s="2"/>
      <c r="J1256" s="2"/>
    </row>
    <row r="1257">
      <c r="D1257" s="2"/>
      <c r="G1257" s="2"/>
      <c r="J1257" s="2"/>
    </row>
    <row r="1258">
      <c r="D1258" s="2"/>
      <c r="G1258" s="2"/>
      <c r="J1258" s="2"/>
    </row>
    <row r="1259">
      <c r="D1259" s="2"/>
      <c r="G1259" s="2"/>
      <c r="J1259" s="2"/>
    </row>
    <row r="1260">
      <c r="D1260" s="2"/>
      <c r="G1260" s="2"/>
      <c r="J1260" s="2"/>
    </row>
    <row r="1261">
      <c r="D1261" s="2"/>
      <c r="G1261" s="2"/>
      <c r="J1261" s="2"/>
    </row>
    <row r="1262">
      <c r="D1262" s="2"/>
      <c r="G1262" s="2"/>
      <c r="J1262" s="2"/>
    </row>
    <row r="1263">
      <c r="D1263" s="2"/>
      <c r="G1263" s="2"/>
      <c r="J1263" s="2"/>
    </row>
    <row r="1264">
      <c r="D1264" s="2"/>
      <c r="G1264" s="2"/>
      <c r="J1264" s="2"/>
    </row>
    <row r="1265">
      <c r="D1265" s="2"/>
      <c r="G1265" s="2"/>
      <c r="J1265" s="2"/>
    </row>
    <row r="1266">
      <c r="D1266" s="2"/>
      <c r="G1266" s="2"/>
      <c r="J1266" s="2"/>
    </row>
    <row r="1267">
      <c r="D1267" s="2"/>
      <c r="G1267" s="2"/>
      <c r="J1267" s="2"/>
    </row>
    <row r="1268">
      <c r="D1268" s="2"/>
      <c r="G1268" s="2"/>
      <c r="J1268" s="2"/>
    </row>
    <row r="1269">
      <c r="D1269" s="2"/>
      <c r="G1269" s="2"/>
      <c r="J1269" s="2"/>
    </row>
    <row r="1270">
      <c r="D1270" s="2"/>
      <c r="G1270" s="2"/>
      <c r="J1270" s="2"/>
    </row>
    <row r="1271">
      <c r="D1271" s="2"/>
      <c r="G1271" s="2"/>
      <c r="J1271" s="2"/>
    </row>
    <row r="1272">
      <c r="D1272" s="2"/>
      <c r="G1272" s="2"/>
      <c r="J1272" s="2"/>
    </row>
    <row r="1273">
      <c r="D1273" s="2"/>
      <c r="G1273" s="2"/>
      <c r="J1273" s="2"/>
    </row>
    <row r="1274">
      <c r="D1274" s="2"/>
      <c r="G1274" s="2"/>
      <c r="J1274" s="2"/>
    </row>
    <row r="1275">
      <c r="D1275" s="2"/>
      <c r="G1275" s="2"/>
      <c r="J1275" s="2"/>
    </row>
    <row r="1276">
      <c r="D1276" s="2"/>
      <c r="G1276" s="2"/>
      <c r="J1276" s="2"/>
    </row>
    <row r="1277">
      <c r="D1277" s="2"/>
      <c r="G1277" s="2"/>
      <c r="J1277" s="2"/>
    </row>
    <row r="1278">
      <c r="D1278" s="2"/>
      <c r="G1278" s="2"/>
      <c r="J1278" s="2"/>
    </row>
    <row r="1279">
      <c r="D1279" s="2"/>
      <c r="G1279" s="2"/>
      <c r="J1279" s="2"/>
    </row>
    <row r="1280">
      <c r="D1280" s="2"/>
      <c r="G1280" s="2"/>
      <c r="J1280" s="2"/>
    </row>
    <row r="1281">
      <c r="D1281" s="2"/>
      <c r="G1281" s="2"/>
      <c r="J1281" s="2"/>
    </row>
    <row r="1282">
      <c r="D1282" s="2"/>
      <c r="G1282" s="2"/>
      <c r="J1282" s="2"/>
    </row>
    <row r="1283">
      <c r="D1283" s="2"/>
      <c r="G1283" s="2"/>
      <c r="J1283" s="2"/>
    </row>
    <row r="1284">
      <c r="D1284" s="2"/>
      <c r="G1284" s="2"/>
      <c r="J1284" s="2"/>
    </row>
    <row r="1285">
      <c r="D1285" s="2"/>
      <c r="G1285" s="2"/>
      <c r="J1285" s="2"/>
    </row>
    <row r="1286">
      <c r="D1286" s="2"/>
      <c r="G1286" s="2"/>
      <c r="J1286" s="2"/>
    </row>
    <row r="1287">
      <c r="D1287" s="2"/>
      <c r="G1287" s="2"/>
      <c r="J1287" s="2"/>
    </row>
    <row r="1288">
      <c r="D1288" s="2"/>
      <c r="G1288" s="2"/>
      <c r="J1288" s="2"/>
    </row>
    <row r="1289">
      <c r="D1289" s="2"/>
      <c r="G1289" s="2"/>
      <c r="J1289" s="2"/>
    </row>
    <row r="1290">
      <c r="D1290" s="2"/>
      <c r="G1290" s="2"/>
      <c r="J1290" s="2"/>
    </row>
    <row r="1291">
      <c r="D1291" s="2"/>
      <c r="G1291" s="2"/>
      <c r="J1291" s="2"/>
    </row>
    <row r="1292">
      <c r="D1292" s="2"/>
      <c r="G1292" s="2"/>
      <c r="J1292" s="2"/>
    </row>
    <row r="1293">
      <c r="D1293" s="2"/>
      <c r="G1293" s="2"/>
      <c r="J1293" s="2"/>
    </row>
    <row r="1294">
      <c r="D1294" s="2"/>
      <c r="G1294" s="2"/>
      <c r="J1294" s="2"/>
    </row>
    <row r="1295">
      <c r="D1295" s="2"/>
      <c r="G1295" s="2"/>
      <c r="J1295" s="2"/>
    </row>
    <row r="1296">
      <c r="D1296" s="2"/>
      <c r="G1296" s="2"/>
      <c r="J1296" s="2"/>
    </row>
    <row r="1297">
      <c r="D1297" s="2"/>
      <c r="G1297" s="2"/>
      <c r="J1297" s="2"/>
    </row>
    <row r="1298">
      <c r="D1298" s="2"/>
      <c r="G1298" s="2"/>
      <c r="J1298" s="2"/>
    </row>
    <row r="1299">
      <c r="D1299" s="2"/>
      <c r="G1299" s="2"/>
      <c r="J1299" s="2"/>
    </row>
    <row r="1300">
      <c r="D1300" s="2"/>
      <c r="G1300" s="2"/>
      <c r="J1300" s="2"/>
    </row>
    <row r="1301">
      <c r="D1301" s="2"/>
      <c r="G1301" s="2"/>
      <c r="J1301" s="2"/>
    </row>
    <row r="1302">
      <c r="D1302" s="2"/>
      <c r="G1302" s="2"/>
      <c r="J1302" s="2"/>
    </row>
    <row r="1303">
      <c r="D1303" s="2"/>
      <c r="G1303" s="2"/>
      <c r="J1303" s="2"/>
    </row>
    <row r="1304">
      <c r="D1304" s="2"/>
      <c r="G1304" s="2"/>
      <c r="J1304" s="2"/>
    </row>
    <row r="1305">
      <c r="D1305" s="2"/>
      <c r="G1305" s="2"/>
      <c r="J1305" s="2"/>
    </row>
    <row r="1306">
      <c r="D1306" s="2"/>
      <c r="G1306" s="2"/>
      <c r="J1306" s="2"/>
    </row>
    <row r="1307">
      <c r="D1307" s="2"/>
      <c r="G1307" s="2"/>
      <c r="J1307" s="2"/>
    </row>
    <row r="1308">
      <c r="D1308" s="2"/>
      <c r="G1308" s="2"/>
      <c r="J1308" s="2"/>
    </row>
    <row r="1309">
      <c r="D1309" s="2"/>
      <c r="G1309" s="2"/>
      <c r="J1309" s="2"/>
    </row>
    <row r="1310">
      <c r="D1310" s="2"/>
      <c r="G1310" s="2"/>
      <c r="J1310" s="2"/>
    </row>
    <row r="1311">
      <c r="D1311" s="2"/>
      <c r="G1311" s="2"/>
      <c r="J1311" s="2"/>
    </row>
    <row r="1312">
      <c r="D1312" s="2"/>
      <c r="G1312" s="2"/>
      <c r="J1312" s="2"/>
    </row>
    <row r="1313">
      <c r="D1313" s="2"/>
      <c r="G1313" s="2"/>
      <c r="J1313" s="2"/>
    </row>
    <row r="1314">
      <c r="D1314" s="2"/>
      <c r="G1314" s="2"/>
      <c r="J1314" s="2"/>
    </row>
    <row r="1315">
      <c r="D1315" s="2"/>
      <c r="G1315" s="2"/>
      <c r="J1315" s="2"/>
    </row>
    <row r="1316">
      <c r="D1316" s="2"/>
      <c r="G1316" s="2"/>
      <c r="J1316" s="2"/>
    </row>
    <row r="1317">
      <c r="D1317" s="2"/>
      <c r="G1317" s="2"/>
      <c r="J1317" s="2"/>
    </row>
    <row r="1318">
      <c r="D1318" s="2"/>
      <c r="G1318" s="2"/>
      <c r="J1318" s="2"/>
    </row>
    <row r="1319">
      <c r="D1319" s="2"/>
      <c r="G1319" s="2"/>
      <c r="J1319" s="2"/>
    </row>
    <row r="1320">
      <c r="D1320" s="2"/>
      <c r="G1320" s="2"/>
      <c r="J1320" s="2"/>
    </row>
    <row r="1321">
      <c r="D1321" s="2"/>
      <c r="G1321" s="2"/>
      <c r="J1321" s="2"/>
    </row>
    <row r="1322">
      <c r="D1322" s="2"/>
      <c r="G1322" s="2"/>
      <c r="J1322" s="2"/>
    </row>
    <row r="1323">
      <c r="D1323" s="2"/>
      <c r="G1323" s="2"/>
      <c r="J1323" s="2"/>
    </row>
    <row r="1324">
      <c r="D1324" s="2"/>
      <c r="G1324" s="2"/>
      <c r="J1324" s="2"/>
    </row>
    <row r="1325">
      <c r="D1325" s="2"/>
      <c r="G1325" s="2"/>
      <c r="J1325" s="2"/>
    </row>
    <row r="1326">
      <c r="D1326" s="2"/>
      <c r="G1326" s="2"/>
      <c r="J1326" s="2"/>
    </row>
    <row r="1327">
      <c r="D1327" s="2"/>
      <c r="G1327" s="2"/>
      <c r="J1327" s="2"/>
    </row>
    <row r="1328">
      <c r="D1328" s="2"/>
      <c r="G1328" s="2"/>
      <c r="J1328" s="2"/>
    </row>
    <row r="1329">
      <c r="D1329" s="2"/>
      <c r="G1329" s="2"/>
      <c r="J1329" s="2"/>
    </row>
    <row r="1330">
      <c r="D1330" s="2"/>
      <c r="G1330" s="2"/>
      <c r="J1330" s="2"/>
    </row>
    <row r="1331">
      <c r="D1331" s="2"/>
      <c r="G1331" s="2"/>
      <c r="J1331" s="2"/>
    </row>
    <row r="1332">
      <c r="D1332" s="2"/>
      <c r="G1332" s="2"/>
      <c r="J1332" s="2"/>
    </row>
    <row r="1333">
      <c r="D1333" s="2"/>
      <c r="G1333" s="2"/>
      <c r="J1333" s="2"/>
    </row>
    <row r="1334">
      <c r="D1334" s="2"/>
      <c r="G1334" s="2"/>
      <c r="J1334" s="2"/>
    </row>
    <row r="1335">
      <c r="D1335" s="2"/>
      <c r="G1335" s="2"/>
      <c r="J1335" s="2"/>
    </row>
    <row r="1336">
      <c r="D1336" s="2"/>
      <c r="G1336" s="2"/>
      <c r="J1336" s="2"/>
    </row>
    <row r="1337">
      <c r="D1337" s="2"/>
      <c r="G1337" s="2"/>
      <c r="J1337" s="2"/>
    </row>
    <row r="1338">
      <c r="D1338" s="2"/>
      <c r="G1338" s="2"/>
      <c r="J1338" s="2"/>
    </row>
    <row r="1339">
      <c r="D1339" s="2"/>
      <c r="G1339" s="2"/>
      <c r="J1339" s="2"/>
    </row>
    <row r="1340">
      <c r="D1340" s="2"/>
      <c r="G1340" s="2"/>
      <c r="J1340" s="2"/>
    </row>
    <row r="1341">
      <c r="D1341" s="2"/>
      <c r="G1341" s="2"/>
      <c r="J1341" s="2"/>
    </row>
    <row r="1342">
      <c r="D1342" s="2"/>
      <c r="G1342" s="2"/>
      <c r="J1342" s="2"/>
    </row>
    <row r="1343">
      <c r="D1343" s="2"/>
      <c r="G1343" s="2"/>
      <c r="J1343" s="2"/>
    </row>
    <row r="1344">
      <c r="D1344" s="2"/>
      <c r="G1344" s="2"/>
      <c r="J1344" s="2"/>
    </row>
    <row r="1345">
      <c r="D1345" s="2"/>
      <c r="G1345" s="2"/>
      <c r="J1345" s="2"/>
    </row>
    <row r="1346">
      <c r="D1346" s="2"/>
      <c r="G1346" s="2"/>
      <c r="J1346" s="2"/>
    </row>
    <row r="1347">
      <c r="D1347" s="2"/>
      <c r="G1347" s="2"/>
      <c r="J1347" s="2"/>
    </row>
    <row r="1348">
      <c r="D1348" s="2"/>
      <c r="G1348" s="2"/>
      <c r="J1348" s="2"/>
    </row>
    <row r="1349">
      <c r="D1349" s="2"/>
      <c r="G1349" s="2"/>
      <c r="J1349" s="2"/>
    </row>
    <row r="1350">
      <c r="D1350" s="2"/>
      <c r="G1350" s="2"/>
      <c r="J1350" s="2"/>
    </row>
    <row r="1351">
      <c r="D1351" s="2"/>
      <c r="G1351" s="2"/>
      <c r="J1351" s="2"/>
    </row>
    <row r="1352">
      <c r="D1352" s="2"/>
      <c r="G1352" s="2"/>
      <c r="J1352" s="2"/>
    </row>
    <row r="1353">
      <c r="D1353" s="2"/>
      <c r="G1353" s="2"/>
      <c r="J1353" s="2"/>
    </row>
    <row r="1354">
      <c r="D1354" s="2"/>
      <c r="G1354" s="2"/>
      <c r="J1354" s="2"/>
    </row>
    <row r="1355">
      <c r="D1355" s="2"/>
      <c r="G1355" s="2"/>
      <c r="J1355" s="2"/>
    </row>
    <row r="1356">
      <c r="D1356" s="2"/>
      <c r="G1356" s="2"/>
      <c r="J1356" s="2"/>
    </row>
    <row r="1357">
      <c r="D1357" s="2"/>
      <c r="G1357" s="2"/>
      <c r="J1357" s="2"/>
    </row>
    <row r="1358">
      <c r="D1358" s="2"/>
      <c r="G1358" s="2"/>
      <c r="J1358" s="2"/>
    </row>
    <row r="1359">
      <c r="D1359" s="2"/>
      <c r="G1359" s="2"/>
      <c r="J1359" s="2"/>
    </row>
    <row r="1360">
      <c r="D1360" s="2"/>
      <c r="G1360" s="2"/>
      <c r="J1360" s="2"/>
    </row>
    <row r="1361">
      <c r="D1361" s="2"/>
      <c r="G1361" s="2"/>
      <c r="J1361" s="2"/>
    </row>
    <row r="1362">
      <c r="D1362" s="2"/>
      <c r="G1362" s="2"/>
      <c r="J1362" s="2"/>
    </row>
    <row r="1363">
      <c r="D1363" s="2"/>
      <c r="G1363" s="2"/>
      <c r="J1363" s="2"/>
    </row>
    <row r="1364">
      <c r="D1364" s="2"/>
      <c r="G1364" s="2"/>
      <c r="J1364" s="2"/>
    </row>
    <row r="1365">
      <c r="D1365" s="2"/>
      <c r="G1365" s="2"/>
      <c r="J1365" s="2"/>
    </row>
    <row r="1366">
      <c r="D1366" s="2"/>
      <c r="G1366" s="2"/>
      <c r="J1366" s="2"/>
    </row>
    <row r="1367">
      <c r="D1367" s="2"/>
      <c r="G1367" s="2"/>
      <c r="J1367" s="2"/>
    </row>
    <row r="1368">
      <c r="D1368" s="2"/>
      <c r="G1368" s="2"/>
      <c r="J1368" s="2"/>
    </row>
    <row r="1369">
      <c r="D1369" s="2"/>
      <c r="G1369" s="2"/>
      <c r="J1369" s="2"/>
    </row>
    <row r="1370">
      <c r="D1370" s="2"/>
      <c r="G1370" s="2"/>
      <c r="J1370" s="2"/>
    </row>
    <row r="1371">
      <c r="D1371" s="2"/>
      <c r="G1371" s="2"/>
      <c r="J1371" s="2"/>
    </row>
    <row r="1372">
      <c r="D1372" s="2"/>
      <c r="G1372" s="2"/>
      <c r="J1372" s="2"/>
    </row>
    <row r="1373">
      <c r="D1373" s="2"/>
      <c r="G1373" s="2"/>
      <c r="J1373" s="2"/>
    </row>
    <row r="1374">
      <c r="D1374" s="2"/>
      <c r="G1374" s="2"/>
      <c r="J1374" s="2"/>
    </row>
    <row r="1375">
      <c r="D1375" s="2"/>
      <c r="G1375" s="2"/>
      <c r="J1375" s="2"/>
    </row>
    <row r="1376">
      <c r="D1376" s="2"/>
      <c r="G1376" s="2"/>
      <c r="J1376" s="2"/>
    </row>
    <row r="1377">
      <c r="D1377" s="2"/>
      <c r="G1377" s="2"/>
      <c r="J1377" s="2"/>
    </row>
    <row r="1378">
      <c r="D1378" s="2"/>
      <c r="G1378" s="2"/>
      <c r="J1378" s="2"/>
    </row>
    <row r="1379">
      <c r="D1379" s="2"/>
      <c r="G1379" s="2"/>
      <c r="J1379" s="2"/>
    </row>
    <row r="1380">
      <c r="D1380" s="2"/>
      <c r="G1380" s="2"/>
      <c r="J1380" s="2"/>
    </row>
    <row r="1381">
      <c r="D1381" s="2"/>
      <c r="G1381" s="2"/>
      <c r="J1381" s="2"/>
    </row>
    <row r="1382">
      <c r="D1382" s="2"/>
      <c r="G1382" s="2"/>
      <c r="J1382" s="2"/>
    </row>
    <row r="1383">
      <c r="D1383" s="2"/>
      <c r="G1383" s="2"/>
      <c r="J1383" s="2"/>
    </row>
    <row r="1384">
      <c r="D1384" s="2"/>
      <c r="G1384" s="2"/>
      <c r="J1384" s="2"/>
    </row>
    <row r="1385">
      <c r="D1385" s="2"/>
      <c r="G1385" s="2"/>
      <c r="J1385" s="2"/>
    </row>
    <row r="1386">
      <c r="D1386" s="2"/>
      <c r="G1386" s="2"/>
      <c r="J1386" s="2"/>
    </row>
    <row r="1387">
      <c r="D1387" s="2"/>
      <c r="G1387" s="2"/>
      <c r="J1387" s="2"/>
    </row>
    <row r="1388">
      <c r="D1388" s="2"/>
      <c r="G1388" s="2"/>
      <c r="J1388" s="2"/>
    </row>
    <row r="1389">
      <c r="D1389" s="2"/>
      <c r="G1389" s="2"/>
      <c r="J1389" s="2"/>
    </row>
    <row r="1390">
      <c r="D1390" s="2"/>
      <c r="G1390" s="2"/>
      <c r="J1390" s="2"/>
    </row>
    <row r="1391">
      <c r="D1391" s="2"/>
      <c r="G1391" s="2"/>
      <c r="J1391" s="2"/>
    </row>
    <row r="1392">
      <c r="D1392" s="2"/>
      <c r="G1392" s="2"/>
      <c r="J1392" s="2"/>
    </row>
    <row r="1393">
      <c r="D1393" s="2"/>
      <c r="G1393" s="2"/>
      <c r="J1393" s="2"/>
    </row>
    <row r="1394">
      <c r="D1394" s="2"/>
      <c r="G1394" s="2"/>
      <c r="J1394" s="2"/>
    </row>
    <row r="1395">
      <c r="D1395" s="2"/>
      <c r="G1395" s="2"/>
      <c r="J1395" s="2"/>
    </row>
    <row r="1396">
      <c r="D1396" s="2"/>
      <c r="G1396" s="2"/>
      <c r="J1396" s="2"/>
    </row>
    <row r="1397">
      <c r="D1397" s="2"/>
      <c r="G1397" s="2"/>
      <c r="J1397" s="2"/>
    </row>
    <row r="1398">
      <c r="D1398" s="2"/>
      <c r="G1398" s="2"/>
      <c r="J1398" s="2"/>
    </row>
    <row r="1399">
      <c r="D1399" s="2"/>
      <c r="G1399" s="2"/>
      <c r="J1399" s="2"/>
    </row>
    <row r="1400">
      <c r="D1400" s="2"/>
      <c r="G1400" s="2"/>
      <c r="J1400" s="2"/>
    </row>
    <row r="1401">
      <c r="D1401" s="2"/>
      <c r="G1401" s="2"/>
      <c r="J1401" s="2"/>
    </row>
    <row r="1402">
      <c r="D1402" s="2"/>
      <c r="G1402" s="2"/>
      <c r="J1402" s="2"/>
    </row>
    <row r="1403">
      <c r="D1403" s="2"/>
      <c r="G1403" s="2"/>
      <c r="J1403" s="2"/>
    </row>
    <row r="1404">
      <c r="D1404" s="2"/>
      <c r="G1404" s="2"/>
      <c r="J1404" s="2"/>
    </row>
    <row r="1405">
      <c r="D1405" s="2"/>
      <c r="G1405" s="2"/>
      <c r="J1405" s="2"/>
    </row>
    <row r="1406">
      <c r="D1406" s="2"/>
      <c r="G1406" s="2"/>
      <c r="J1406" s="2"/>
    </row>
    <row r="1407">
      <c r="D1407" s="2"/>
      <c r="G1407" s="2"/>
      <c r="J1407" s="2"/>
    </row>
    <row r="1408">
      <c r="D1408" s="2"/>
      <c r="G1408" s="2"/>
      <c r="J1408" s="2"/>
    </row>
    <row r="1409">
      <c r="D1409" s="2"/>
      <c r="G1409" s="2"/>
      <c r="J1409" s="2"/>
    </row>
    <row r="1410">
      <c r="D1410" s="2"/>
      <c r="G1410" s="2"/>
      <c r="J1410" s="2"/>
    </row>
    <row r="1411">
      <c r="D1411" s="2"/>
      <c r="G1411" s="2"/>
      <c r="J1411" s="2"/>
    </row>
    <row r="1412">
      <c r="D1412" s="2"/>
      <c r="G1412" s="2"/>
      <c r="J1412" s="2"/>
    </row>
    <row r="1413">
      <c r="D1413" s="2"/>
      <c r="G1413" s="2"/>
      <c r="J1413" s="2"/>
    </row>
    <row r="1414">
      <c r="D1414" s="2"/>
      <c r="G1414" s="2"/>
      <c r="J1414" s="2"/>
    </row>
    <row r="1415">
      <c r="D1415" s="2"/>
      <c r="G1415" s="2"/>
      <c r="J1415" s="2"/>
    </row>
    <row r="1416">
      <c r="D1416" s="2"/>
      <c r="G1416" s="2"/>
      <c r="J1416" s="2"/>
    </row>
    <row r="1417">
      <c r="D1417" s="2"/>
      <c r="G1417" s="2"/>
      <c r="J1417" s="2"/>
    </row>
    <row r="1418">
      <c r="D1418" s="2"/>
      <c r="G1418" s="2"/>
      <c r="J1418" s="2"/>
    </row>
    <row r="1419">
      <c r="D1419" s="2"/>
      <c r="G1419" s="2"/>
      <c r="J1419" s="2"/>
    </row>
    <row r="1420">
      <c r="D1420" s="2"/>
      <c r="G1420" s="2"/>
      <c r="J1420" s="2"/>
    </row>
    <row r="1421">
      <c r="D1421" s="2"/>
      <c r="G1421" s="2"/>
      <c r="J1421" s="2"/>
    </row>
    <row r="1422">
      <c r="D1422" s="2"/>
      <c r="G1422" s="2"/>
      <c r="J1422" s="2"/>
    </row>
    <row r="1423">
      <c r="D1423" s="2"/>
      <c r="G1423" s="2"/>
      <c r="J1423" s="2"/>
    </row>
    <row r="1424">
      <c r="D1424" s="2"/>
      <c r="G1424" s="2"/>
      <c r="J1424" s="2"/>
    </row>
    <row r="1425">
      <c r="D1425" s="2"/>
      <c r="G1425" s="2"/>
      <c r="J1425" s="2"/>
    </row>
    <row r="1426">
      <c r="D1426" s="2"/>
      <c r="G1426" s="2"/>
      <c r="J1426" s="2"/>
    </row>
    <row r="1427">
      <c r="D1427" s="2"/>
      <c r="G1427" s="2"/>
      <c r="J1427" s="2"/>
    </row>
    <row r="1428">
      <c r="D1428" s="2"/>
      <c r="G1428" s="2"/>
      <c r="J1428" s="2"/>
    </row>
    <row r="1429">
      <c r="D1429" s="2"/>
      <c r="G1429" s="2"/>
      <c r="J1429" s="2"/>
    </row>
    <row r="1430">
      <c r="D1430" s="2"/>
      <c r="G1430" s="2"/>
      <c r="J1430" s="2"/>
    </row>
    <row r="1431">
      <c r="D1431" s="2"/>
      <c r="G1431" s="2"/>
      <c r="J1431" s="2"/>
    </row>
    <row r="1432">
      <c r="D1432" s="2"/>
      <c r="G1432" s="2"/>
      <c r="J1432" s="2"/>
    </row>
    <row r="1433">
      <c r="D1433" s="2"/>
      <c r="G1433" s="2"/>
      <c r="J1433" s="2"/>
    </row>
    <row r="1434">
      <c r="D1434" s="2"/>
      <c r="G1434" s="2"/>
      <c r="J1434" s="2"/>
    </row>
    <row r="1435">
      <c r="D1435" s="2"/>
      <c r="G1435" s="2"/>
      <c r="J1435" s="2"/>
    </row>
    <row r="1436">
      <c r="D1436" s="2"/>
      <c r="G1436" s="2"/>
      <c r="J1436" s="2"/>
    </row>
    <row r="1437">
      <c r="D1437" s="2"/>
      <c r="G1437" s="2"/>
      <c r="J1437" s="2"/>
    </row>
    <row r="1438">
      <c r="D1438" s="2"/>
      <c r="G1438" s="2"/>
      <c r="J1438" s="2"/>
    </row>
    <row r="1439">
      <c r="D1439" s="2"/>
      <c r="G1439" s="2"/>
      <c r="J1439" s="2"/>
    </row>
    <row r="1440">
      <c r="D1440" s="2"/>
      <c r="G1440" s="2"/>
      <c r="J1440" s="2"/>
    </row>
    <row r="1441">
      <c r="D1441" s="2"/>
      <c r="G1441" s="2"/>
      <c r="J1441" s="2"/>
    </row>
    <row r="1442">
      <c r="D1442" s="2"/>
      <c r="G1442" s="2"/>
      <c r="J1442" s="2"/>
    </row>
    <row r="1443">
      <c r="D1443" s="2"/>
      <c r="G1443" s="2"/>
      <c r="J1443" s="2"/>
    </row>
    <row r="1444">
      <c r="D1444" s="2"/>
      <c r="G1444" s="2"/>
      <c r="J1444" s="2"/>
    </row>
    <row r="1445">
      <c r="D1445" s="2"/>
      <c r="G1445" s="2"/>
      <c r="J1445" s="2"/>
    </row>
    <row r="1446">
      <c r="D1446" s="2"/>
      <c r="G1446" s="2"/>
      <c r="J1446" s="2"/>
    </row>
    <row r="1447">
      <c r="D1447" s="2"/>
      <c r="G1447" s="2"/>
      <c r="J1447" s="2"/>
    </row>
    <row r="1448">
      <c r="D1448" s="2"/>
      <c r="G1448" s="2"/>
      <c r="J1448" s="2"/>
    </row>
    <row r="1449">
      <c r="D1449" s="2"/>
      <c r="G1449" s="2"/>
      <c r="J1449" s="2"/>
    </row>
    <row r="1450">
      <c r="D1450" s="2"/>
      <c r="G1450" s="2"/>
      <c r="J1450" s="2"/>
    </row>
    <row r="1451">
      <c r="D1451" s="2"/>
      <c r="G1451" s="2"/>
      <c r="J1451" s="2"/>
    </row>
    <row r="1452">
      <c r="D1452" s="2"/>
      <c r="G1452" s="2"/>
      <c r="J1452" s="2"/>
    </row>
    <row r="1453">
      <c r="D1453" s="2"/>
      <c r="G1453" s="2"/>
      <c r="J1453" s="2"/>
    </row>
    <row r="1454">
      <c r="D1454" s="2"/>
      <c r="G1454" s="2"/>
      <c r="J1454" s="2"/>
    </row>
    <row r="1455">
      <c r="D1455" s="2"/>
      <c r="G1455" s="2"/>
      <c r="J1455" s="2"/>
    </row>
    <row r="1456">
      <c r="D1456" s="2"/>
      <c r="G1456" s="2"/>
      <c r="J1456" s="2"/>
    </row>
    <row r="1457">
      <c r="D1457" s="2"/>
      <c r="G1457" s="2"/>
      <c r="J1457" s="2"/>
    </row>
    <row r="1458">
      <c r="D1458" s="2"/>
      <c r="G1458" s="2"/>
      <c r="J1458" s="2"/>
    </row>
    <row r="1459">
      <c r="D1459" s="2"/>
      <c r="G1459" s="2"/>
      <c r="J1459" s="2"/>
    </row>
    <row r="1460">
      <c r="D1460" s="2"/>
      <c r="G1460" s="2"/>
      <c r="J1460" s="2"/>
    </row>
    <row r="1461">
      <c r="D1461" s="2"/>
      <c r="G1461" s="2"/>
      <c r="J1461" s="2"/>
    </row>
    <row r="1462">
      <c r="D1462" s="2"/>
      <c r="G1462" s="2"/>
      <c r="J1462" s="2"/>
    </row>
    <row r="1463">
      <c r="D1463" s="2"/>
      <c r="G1463" s="2"/>
      <c r="J1463" s="2"/>
    </row>
    <row r="1464">
      <c r="D1464" s="2"/>
      <c r="G1464" s="2"/>
      <c r="J1464" s="2"/>
    </row>
    <row r="1465">
      <c r="D1465" s="2"/>
      <c r="G1465" s="2"/>
      <c r="J1465" s="2"/>
    </row>
    <row r="1466">
      <c r="D1466" s="2"/>
      <c r="G1466" s="2"/>
      <c r="J1466" s="2"/>
    </row>
    <row r="1467">
      <c r="D1467" s="2"/>
      <c r="G1467" s="2"/>
      <c r="J1467" s="2"/>
    </row>
    <row r="1468">
      <c r="D1468" s="2"/>
      <c r="G1468" s="2"/>
      <c r="J1468" s="2"/>
    </row>
    <row r="1469">
      <c r="D1469" s="2"/>
      <c r="G1469" s="2"/>
      <c r="J1469" s="2"/>
    </row>
    <row r="1470">
      <c r="D1470" s="2"/>
      <c r="G1470" s="2"/>
      <c r="J1470" s="2"/>
    </row>
    <row r="1471">
      <c r="D1471" s="2"/>
      <c r="G1471" s="2"/>
      <c r="J1471" s="2"/>
    </row>
    <row r="1472">
      <c r="D1472" s="2"/>
      <c r="G1472" s="2"/>
      <c r="J1472" s="2"/>
    </row>
    <row r="1473">
      <c r="D1473" s="2"/>
      <c r="G1473" s="2"/>
      <c r="J1473" s="2"/>
    </row>
    <row r="1474">
      <c r="D1474" s="2"/>
      <c r="G1474" s="2"/>
      <c r="J1474" s="2"/>
    </row>
    <row r="1475">
      <c r="D1475" s="2"/>
      <c r="G1475" s="2"/>
      <c r="J1475" s="2"/>
    </row>
    <row r="1476">
      <c r="D1476" s="2"/>
      <c r="G1476" s="2"/>
      <c r="J1476" s="2"/>
    </row>
    <row r="1477">
      <c r="D1477" s="2"/>
      <c r="G1477" s="2"/>
      <c r="J1477" s="2"/>
    </row>
    <row r="1478">
      <c r="D1478" s="2"/>
      <c r="G1478" s="2"/>
      <c r="J1478" s="2"/>
    </row>
    <row r="1479">
      <c r="D1479" s="2"/>
      <c r="G1479" s="2"/>
      <c r="J1479" s="2"/>
    </row>
    <row r="1480">
      <c r="D1480" s="2"/>
      <c r="G1480" s="2"/>
      <c r="J1480" s="2"/>
    </row>
    <row r="1481">
      <c r="D1481" s="2"/>
      <c r="G1481" s="2"/>
      <c r="J1481" s="2"/>
    </row>
    <row r="1482">
      <c r="D1482" s="2"/>
      <c r="G1482" s="2"/>
      <c r="J1482" s="2"/>
    </row>
    <row r="1483">
      <c r="D1483" s="2"/>
      <c r="G1483" s="2"/>
      <c r="J1483" s="2"/>
    </row>
    <row r="1484">
      <c r="D1484" s="2"/>
      <c r="G1484" s="2"/>
      <c r="J1484" s="2"/>
    </row>
    <row r="1485">
      <c r="D1485" s="2"/>
      <c r="G1485" s="2"/>
      <c r="J1485" s="2"/>
    </row>
    <row r="1486">
      <c r="D1486" s="2"/>
      <c r="G1486" s="2"/>
      <c r="J1486" s="2"/>
    </row>
    <row r="1487">
      <c r="D1487" s="2"/>
      <c r="G1487" s="2"/>
      <c r="J1487" s="2"/>
    </row>
    <row r="1488">
      <c r="D1488" s="2"/>
      <c r="G1488" s="2"/>
      <c r="J1488" s="2"/>
    </row>
    <row r="1489">
      <c r="D1489" s="2"/>
      <c r="G1489" s="2"/>
      <c r="J1489" s="2"/>
    </row>
    <row r="1490">
      <c r="D1490" s="2"/>
      <c r="G1490" s="2"/>
      <c r="J1490" s="2"/>
    </row>
    <row r="1491">
      <c r="D1491" s="2"/>
      <c r="G1491" s="2"/>
      <c r="J1491" s="2"/>
    </row>
    <row r="1492">
      <c r="D1492" s="2"/>
      <c r="G1492" s="2"/>
      <c r="J1492" s="2"/>
    </row>
    <row r="1493">
      <c r="D1493" s="2"/>
      <c r="G1493" s="2"/>
      <c r="J1493" s="2"/>
    </row>
    <row r="1494">
      <c r="D1494" s="2"/>
      <c r="G1494" s="2"/>
      <c r="J1494" s="2"/>
    </row>
    <row r="1495">
      <c r="D1495" s="2"/>
      <c r="G1495" s="2"/>
      <c r="J1495" s="2"/>
    </row>
    <row r="1496">
      <c r="D1496" s="2"/>
      <c r="G1496" s="2"/>
      <c r="J1496" s="2"/>
    </row>
    <row r="1497">
      <c r="D1497" s="2"/>
      <c r="G1497" s="2"/>
      <c r="J1497" s="2"/>
    </row>
    <row r="1498">
      <c r="D1498" s="2"/>
      <c r="G1498" s="2"/>
      <c r="J1498" s="2"/>
    </row>
    <row r="1499">
      <c r="D1499" s="2"/>
      <c r="G1499" s="2"/>
      <c r="J1499" s="2"/>
    </row>
    <row r="1500">
      <c r="D1500" s="2"/>
      <c r="G1500" s="2"/>
      <c r="J1500" s="2"/>
    </row>
    <row r="1501">
      <c r="D1501" s="2"/>
      <c r="G1501" s="2"/>
      <c r="J1501" s="2"/>
    </row>
    <row r="1502">
      <c r="D1502" s="2"/>
      <c r="G1502" s="2"/>
      <c r="J1502" s="2"/>
    </row>
    <row r="1503">
      <c r="D1503" s="2"/>
      <c r="G1503" s="2"/>
      <c r="J1503" s="2"/>
    </row>
    <row r="1504">
      <c r="D1504" s="2"/>
      <c r="G1504" s="2"/>
      <c r="J1504" s="2"/>
    </row>
    <row r="1505">
      <c r="D1505" s="2"/>
      <c r="G1505" s="2"/>
      <c r="J1505" s="2"/>
    </row>
    <row r="1506">
      <c r="D1506" s="2"/>
      <c r="G1506" s="2"/>
      <c r="J1506" s="2"/>
    </row>
    <row r="1507">
      <c r="D1507" s="2"/>
      <c r="G1507" s="2"/>
      <c r="J1507" s="2"/>
    </row>
    <row r="1508">
      <c r="D1508" s="2"/>
      <c r="G1508" s="2"/>
      <c r="J1508" s="2"/>
    </row>
    <row r="1509">
      <c r="D1509" s="2"/>
      <c r="G1509" s="2"/>
      <c r="J1509" s="2"/>
    </row>
    <row r="1510">
      <c r="D1510" s="2"/>
      <c r="G1510" s="2"/>
      <c r="J1510" s="2"/>
    </row>
    <row r="1511">
      <c r="D1511" s="2"/>
      <c r="G1511" s="2"/>
      <c r="J1511" s="2"/>
    </row>
    <row r="1512">
      <c r="D1512" s="2"/>
      <c r="G1512" s="2"/>
      <c r="J1512" s="2"/>
    </row>
    <row r="1513">
      <c r="D1513" s="2"/>
      <c r="G1513" s="2"/>
      <c r="J1513" s="2"/>
    </row>
    <row r="1514">
      <c r="D1514" s="2"/>
      <c r="G1514" s="2"/>
      <c r="J1514" s="2"/>
    </row>
    <row r="1515">
      <c r="D1515" s="2"/>
      <c r="G1515" s="2"/>
      <c r="J1515" s="2"/>
    </row>
    <row r="1516">
      <c r="D1516" s="2"/>
      <c r="G1516" s="2"/>
      <c r="J1516" s="2"/>
    </row>
    <row r="1517">
      <c r="D1517" s="2"/>
      <c r="G1517" s="2"/>
      <c r="J1517" s="2"/>
    </row>
    <row r="1518">
      <c r="D1518" s="2"/>
      <c r="G1518" s="2"/>
      <c r="J1518" s="2"/>
    </row>
    <row r="1519">
      <c r="D1519" s="2"/>
      <c r="G1519" s="2"/>
      <c r="J1519" s="2"/>
    </row>
    <row r="1520">
      <c r="D1520" s="2"/>
      <c r="G1520" s="2"/>
      <c r="J1520" s="2"/>
    </row>
    <row r="1521">
      <c r="D1521" s="2"/>
      <c r="G1521" s="2"/>
      <c r="J1521" s="2"/>
    </row>
    <row r="1522">
      <c r="D1522" s="2"/>
      <c r="G1522" s="2"/>
      <c r="J1522" s="2"/>
    </row>
    <row r="1523">
      <c r="D1523" s="2"/>
      <c r="G1523" s="2"/>
      <c r="J1523" s="2"/>
    </row>
    <row r="1524">
      <c r="D1524" s="2"/>
      <c r="G1524" s="2"/>
      <c r="J1524" s="2"/>
    </row>
    <row r="1525">
      <c r="D1525" s="2"/>
      <c r="G1525" s="2"/>
      <c r="J1525" s="2"/>
    </row>
    <row r="1526">
      <c r="D1526" s="2"/>
      <c r="G1526" s="2"/>
      <c r="J1526" s="2"/>
    </row>
    <row r="1527">
      <c r="D1527" s="2"/>
      <c r="G1527" s="2"/>
      <c r="J1527" s="2"/>
    </row>
    <row r="1528">
      <c r="D1528" s="2"/>
      <c r="G1528" s="2"/>
      <c r="J1528" s="2"/>
    </row>
    <row r="1529">
      <c r="D1529" s="2"/>
      <c r="G1529" s="2"/>
      <c r="J1529" s="2"/>
    </row>
    <row r="1530">
      <c r="D1530" s="2"/>
      <c r="G1530" s="2"/>
      <c r="J1530" s="2"/>
    </row>
    <row r="1531">
      <c r="D1531" s="2"/>
      <c r="G1531" s="2"/>
      <c r="J1531" s="2"/>
    </row>
    <row r="1532">
      <c r="D1532" s="2"/>
      <c r="G1532" s="2"/>
      <c r="J1532" s="2"/>
    </row>
    <row r="1533">
      <c r="D1533" s="2"/>
      <c r="G1533" s="2"/>
      <c r="J1533" s="2"/>
    </row>
    <row r="1534">
      <c r="D1534" s="2"/>
      <c r="G1534" s="2"/>
      <c r="J1534" s="2"/>
    </row>
    <row r="1535">
      <c r="D1535" s="2"/>
      <c r="G1535" s="2"/>
      <c r="J1535" s="2"/>
    </row>
    <row r="1536">
      <c r="D1536" s="2"/>
      <c r="G1536" s="2"/>
      <c r="J1536" s="2"/>
    </row>
    <row r="1537">
      <c r="D1537" s="2"/>
      <c r="G1537" s="2"/>
      <c r="J1537" s="2"/>
    </row>
    <row r="1538">
      <c r="D1538" s="2"/>
      <c r="G1538" s="2"/>
      <c r="J1538" s="2"/>
    </row>
    <row r="1539">
      <c r="D1539" s="2"/>
      <c r="G1539" s="2"/>
      <c r="J1539" s="2"/>
    </row>
    <row r="1540">
      <c r="D1540" s="2"/>
      <c r="G1540" s="2"/>
      <c r="J1540" s="2"/>
    </row>
    <row r="1541">
      <c r="D1541" s="2"/>
      <c r="G1541" s="2"/>
      <c r="J1541" s="2"/>
    </row>
    <row r="1542">
      <c r="D1542" s="2"/>
      <c r="G1542" s="2"/>
      <c r="J1542" s="2"/>
    </row>
    <row r="1543">
      <c r="D1543" s="2"/>
      <c r="G1543" s="2"/>
      <c r="J1543" s="2"/>
    </row>
    <row r="1544">
      <c r="D1544" s="2"/>
      <c r="G1544" s="2"/>
      <c r="J1544" s="2"/>
    </row>
    <row r="1545">
      <c r="D1545" s="2"/>
      <c r="G1545" s="2"/>
      <c r="J1545" s="2"/>
    </row>
    <row r="1546">
      <c r="D1546" s="2"/>
      <c r="G1546" s="2"/>
      <c r="J1546" s="2"/>
    </row>
    <row r="1547">
      <c r="D1547" s="2"/>
      <c r="G1547" s="2"/>
      <c r="J1547" s="2"/>
    </row>
    <row r="1548">
      <c r="D1548" s="2"/>
      <c r="G1548" s="2"/>
      <c r="J1548" s="2"/>
    </row>
    <row r="1549">
      <c r="D1549" s="2"/>
      <c r="G1549" s="2"/>
      <c r="J1549" s="2"/>
    </row>
    <row r="1550">
      <c r="D1550" s="2"/>
      <c r="G1550" s="2"/>
      <c r="J1550" s="2"/>
    </row>
    <row r="1551">
      <c r="D1551" s="2"/>
      <c r="G1551" s="2"/>
      <c r="J1551" s="2"/>
    </row>
    <row r="1552">
      <c r="D1552" s="2"/>
      <c r="G1552" s="2"/>
      <c r="J1552" s="2"/>
    </row>
    <row r="1553">
      <c r="D1553" s="2"/>
      <c r="G1553" s="2"/>
      <c r="J1553" s="2"/>
    </row>
    <row r="1554">
      <c r="D1554" s="2"/>
      <c r="G1554" s="2"/>
      <c r="J1554" s="2"/>
    </row>
    <row r="1555">
      <c r="D1555" s="2"/>
      <c r="G1555" s="2"/>
      <c r="J1555" s="2"/>
    </row>
    <row r="1556">
      <c r="D1556" s="2"/>
      <c r="G1556" s="2"/>
      <c r="J1556" s="2"/>
    </row>
    <row r="1557">
      <c r="D1557" s="2"/>
      <c r="G1557" s="2"/>
      <c r="J1557" s="2"/>
    </row>
    <row r="1558">
      <c r="D1558" s="2"/>
      <c r="G1558" s="2"/>
      <c r="J1558" s="2"/>
    </row>
    <row r="1559">
      <c r="D1559" s="2"/>
      <c r="G1559" s="2"/>
      <c r="J1559" s="2"/>
    </row>
    <row r="1560">
      <c r="D1560" s="2"/>
      <c r="G1560" s="2"/>
      <c r="J1560" s="2"/>
    </row>
    <row r="1561">
      <c r="D1561" s="2"/>
      <c r="G1561" s="2"/>
      <c r="J1561" s="2"/>
    </row>
    <row r="1562">
      <c r="D1562" s="2"/>
      <c r="G1562" s="2"/>
      <c r="J1562" s="2"/>
    </row>
    <row r="1563">
      <c r="D1563" s="2"/>
      <c r="G1563" s="2"/>
      <c r="J1563" s="2"/>
    </row>
    <row r="1564">
      <c r="D1564" s="2"/>
      <c r="G1564" s="2"/>
      <c r="J1564" s="2"/>
    </row>
    <row r="1565">
      <c r="D1565" s="2"/>
      <c r="G1565" s="2"/>
      <c r="J1565" s="2"/>
    </row>
    <row r="1566">
      <c r="D1566" s="2"/>
      <c r="G1566" s="2"/>
      <c r="J1566" s="2"/>
    </row>
    <row r="1567">
      <c r="D1567" s="2"/>
      <c r="G1567" s="2"/>
      <c r="J1567" s="2"/>
    </row>
    <row r="1568">
      <c r="D1568" s="2"/>
      <c r="G1568" s="2"/>
      <c r="J1568" s="2"/>
    </row>
    <row r="1569">
      <c r="D1569" s="2"/>
      <c r="G1569" s="2"/>
      <c r="J1569" s="2"/>
    </row>
    <row r="1570">
      <c r="D1570" s="2"/>
      <c r="G1570" s="2"/>
      <c r="J1570" s="2"/>
    </row>
    <row r="1571">
      <c r="D1571" s="2"/>
      <c r="G1571" s="2"/>
      <c r="J1571" s="2"/>
    </row>
    <row r="1572">
      <c r="D1572" s="2"/>
      <c r="G1572" s="2"/>
      <c r="J1572" s="2"/>
    </row>
    <row r="1573">
      <c r="D1573" s="2"/>
      <c r="G1573" s="2"/>
      <c r="J1573" s="2"/>
    </row>
    <row r="1574">
      <c r="D1574" s="2"/>
      <c r="G1574" s="2"/>
      <c r="J1574" s="2"/>
    </row>
    <row r="1575">
      <c r="D1575" s="2"/>
      <c r="G1575" s="2"/>
      <c r="J1575" s="2"/>
    </row>
    <row r="1576">
      <c r="D1576" s="2"/>
      <c r="G1576" s="2"/>
      <c r="J1576" s="2"/>
    </row>
    <row r="1577">
      <c r="D1577" s="2"/>
      <c r="G1577" s="2"/>
      <c r="J1577" s="2"/>
    </row>
    <row r="1578">
      <c r="D1578" s="2"/>
      <c r="G1578" s="2"/>
      <c r="J1578" s="2"/>
    </row>
    <row r="1579">
      <c r="D1579" s="2"/>
      <c r="G1579" s="2"/>
      <c r="J1579" s="2"/>
    </row>
    <row r="1580">
      <c r="D1580" s="2"/>
      <c r="G1580" s="2"/>
      <c r="J1580" s="2"/>
    </row>
    <row r="1581">
      <c r="D1581" s="2"/>
      <c r="G1581" s="2"/>
      <c r="J1581" s="2"/>
    </row>
    <row r="1582">
      <c r="D1582" s="2"/>
      <c r="G1582" s="2"/>
      <c r="J1582" s="2"/>
    </row>
    <row r="1583">
      <c r="D1583" s="2"/>
      <c r="G1583" s="2"/>
      <c r="J1583" s="2"/>
    </row>
    <row r="1584">
      <c r="D1584" s="2"/>
      <c r="G1584" s="2"/>
      <c r="J1584" s="2"/>
    </row>
    <row r="1585">
      <c r="D1585" s="2"/>
      <c r="G1585" s="2"/>
      <c r="J1585" s="2"/>
    </row>
    <row r="1586">
      <c r="D1586" s="2"/>
      <c r="G1586" s="2"/>
      <c r="J1586" s="2"/>
    </row>
    <row r="1587">
      <c r="D1587" s="2"/>
      <c r="G1587" s="2"/>
      <c r="J1587" s="2"/>
    </row>
    <row r="1588">
      <c r="D1588" s="2"/>
      <c r="G1588" s="2"/>
      <c r="J1588" s="2"/>
    </row>
    <row r="1589">
      <c r="D1589" s="2"/>
      <c r="G1589" s="2"/>
      <c r="J1589" s="2"/>
    </row>
    <row r="1590">
      <c r="D1590" s="2"/>
      <c r="G1590" s="2"/>
      <c r="J1590" s="2"/>
    </row>
    <row r="1591">
      <c r="D1591" s="2"/>
      <c r="G1591" s="2"/>
      <c r="J1591" s="2"/>
    </row>
    <row r="1592">
      <c r="D1592" s="2"/>
      <c r="G1592" s="2"/>
      <c r="J1592" s="2"/>
    </row>
    <row r="1593">
      <c r="D1593" s="2"/>
      <c r="G1593" s="2"/>
      <c r="J1593" s="2"/>
    </row>
    <row r="1594">
      <c r="D1594" s="2"/>
      <c r="G1594" s="2"/>
      <c r="J1594" s="2"/>
    </row>
    <row r="1595">
      <c r="D1595" s="2"/>
      <c r="G1595" s="2"/>
      <c r="J1595" s="2"/>
    </row>
    <row r="1596">
      <c r="D1596" s="2"/>
      <c r="G1596" s="2"/>
      <c r="J1596" s="2"/>
    </row>
    <row r="1597">
      <c r="D1597" s="2"/>
      <c r="G1597" s="2"/>
      <c r="J1597" s="2"/>
    </row>
    <row r="1598">
      <c r="D1598" s="2"/>
      <c r="G1598" s="2"/>
      <c r="J1598" s="2"/>
    </row>
    <row r="1599">
      <c r="D1599" s="2"/>
      <c r="G1599" s="2"/>
      <c r="J1599" s="2"/>
    </row>
    <row r="1600">
      <c r="D1600" s="2"/>
      <c r="G1600" s="2"/>
      <c r="J1600" s="2"/>
    </row>
    <row r="1601">
      <c r="D1601" s="2"/>
      <c r="G1601" s="2"/>
      <c r="J1601" s="2"/>
    </row>
    <row r="1602">
      <c r="D1602" s="2"/>
      <c r="G1602" s="2"/>
      <c r="J1602" s="2"/>
    </row>
    <row r="1603">
      <c r="D1603" s="2"/>
      <c r="G1603" s="2"/>
      <c r="J1603" s="2"/>
    </row>
    <row r="1604">
      <c r="D1604" s="2"/>
      <c r="G1604" s="2"/>
      <c r="J1604" s="2"/>
    </row>
    <row r="1605">
      <c r="D1605" s="2"/>
      <c r="G1605" s="2"/>
      <c r="J1605" s="2"/>
    </row>
    <row r="1606">
      <c r="D1606" s="2"/>
      <c r="G1606" s="2"/>
      <c r="J1606" s="2"/>
    </row>
    <row r="1607">
      <c r="D1607" s="2"/>
      <c r="G1607" s="2"/>
      <c r="J1607" s="2"/>
    </row>
    <row r="1608">
      <c r="D1608" s="2"/>
      <c r="G1608" s="2"/>
      <c r="J1608" s="2"/>
    </row>
    <row r="1609">
      <c r="D1609" s="2"/>
      <c r="G1609" s="2"/>
      <c r="J1609" s="2"/>
    </row>
    <row r="1610">
      <c r="D1610" s="2"/>
      <c r="G1610" s="2"/>
      <c r="J1610" s="2"/>
    </row>
    <row r="1611">
      <c r="D1611" s="2"/>
      <c r="G1611" s="2"/>
      <c r="J1611" s="2"/>
    </row>
    <row r="1612">
      <c r="D1612" s="2"/>
      <c r="G1612" s="2"/>
      <c r="J1612" s="2"/>
    </row>
    <row r="1613">
      <c r="D1613" s="2"/>
      <c r="G1613" s="2"/>
      <c r="J1613" s="2"/>
    </row>
    <row r="1614">
      <c r="D1614" s="2"/>
      <c r="G1614" s="2"/>
      <c r="J1614" s="2"/>
    </row>
    <row r="1615">
      <c r="D1615" s="2"/>
      <c r="G1615" s="2"/>
      <c r="J1615" s="2"/>
    </row>
    <row r="1616">
      <c r="D1616" s="2"/>
      <c r="G1616" s="2"/>
      <c r="J1616" s="2"/>
    </row>
    <row r="1617">
      <c r="D1617" s="2"/>
      <c r="G1617" s="2"/>
      <c r="J1617" s="2"/>
    </row>
    <row r="1618">
      <c r="D1618" s="2"/>
      <c r="G1618" s="2"/>
      <c r="J1618" s="2"/>
    </row>
    <row r="1619">
      <c r="D1619" s="2"/>
      <c r="G1619" s="2"/>
      <c r="J1619" s="2"/>
    </row>
    <row r="1620">
      <c r="D1620" s="2"/>
      <c r="G1620" s="2"/>
      <c r="J1620" s="2"/>
    </row>
    <row r="1621">
      <c r="D1621" s="2"/>
      <c r="G1621" s="2"/>
      <c r="J1621" s="2"/>
    </row>
    <row r="1622">
      <c r="D1622" s="2"/>
      <c r="G1622" s="2"/>
      <c r="J1622" s="2"/>
    </row>
    <row r="1623">
      <c r="D1623" s="2"/>
      <c r="G1623" s="2"/>
      <c r="J1623" s="2"/>
    </row>
    <row r="1624">
      <c r="D1624" s="2"/>
      <c r="G1624" s="2"/>
      <c r="J1624" s="2"/>
    </row>
    <row r="1625">
      <c r="D1625" s="2"/>
      <c r="G1625" s="2"/>
      <c r="J1625" s="2"/>
    </row>
    <row r="1626">
      <c r="D1626" s="2"/>
      <c r="G1626" s="2"/>
      <c r="J1626" s="2"/>
    </row>
    <row r="1627">
      <c r="D1627" s="2"/>
      <c r="G1627" s="2"/>
      <c r="J1627" s="2"/>
    </row>
    <row r="1628">
      <c r="D1628" s="2"/>
      <c r="G1628" s="2"/>
      <c r="J1628" s="2"/>
    </row>
    <row r="1629">
      <c r="D1629" s="2"/>
      <c r="G1629" s="2"/>
      <c r="J1629" s="2"/>
    </row>
    <row r="1630">
      <c r="D1630" s="2"/>
      <c r="G1630" s="2"/>
      <c r="J1630" s="2"/>
    </row>
    <row r="1631">
      <c r="D1631" s="2"/>
      <c r="G1631" s="2"/>
      <c r="J1631" s="2"/>
    </row>
    <row r="1632">
      <c r="D1632" s="2"/>
      <c r="G1632" s="2"/>
      <c r="J1632" s="2"/>
    </row>
    <row r="1633">
      <c r="D1633" s="2"/>
      <c r="G1633" s="2"/>
      <c r="J1633" s="2"/>
    </row>
    <row r="1634">
      <c r="D1634" s="2"/>
      <c r="G1634" s="2"/>
      <c r="J1634" s="2"/>
    </row>
    <row r="1635">
      <c r="D1635" s="2"/>
      <c r="G1635" s="2"/>
      <c r="J1635" s="2"/>
    </row>
    <row r="1636">
      <c r="D1636" s="2"/>
      <c r="G1636" s="2"/>
      <c r="J1636" s="2"/>
    </row>
    <row r="1637">
      <c r="D1637" s="2"/>
      <c r="G1637" s="2"/>
      <c r="J1637" s="2"/>
    </row>
    <row r="1638">
      <c r="D1638" s="2"/>
      <c r="G1638" s="2"/>
      <c r="J1638" s="2"/>
    </row>
    <row r="1639">
      <c r="D1639" s="2"/>
      <c r="G1639" s="2"/>
      <c r="J1639" s="2"/>
    </row>
    <row r="1640">
      <c r="D1640" s="2"/>
      <c r="G1640" s="2"/>
      <c r="J1640" s="2"/>
    </row>
    <row r="1641">
      <c r="D1641" s="2"/>
      <c r="G1641" s="2"/>
      <c r="J1641" s="2"/>
    </row>
    <row r="1642">
      <c r="D1642" s="2"/>
      <c r="G1642" s="2"/>
      <c r="J1642" s="2"/>
    </row>
    <row r="1643">
      <c r="D1643" s="2"/>
      <c r="G1643" s="2"/>
      <c r="J1643" s="2"/>
    </row>
    <row r="1644">
      <c r="D1644" s="2"/>
      <c r="G1644" s="2"/>
      <c r="J1644" s="2"/>
    </row>
    <row r="1645">
      <c r="D1645" s="2"/>
      <c r="G1645" s="2"/>
      <c r="J1645" s="2"/>
    </row>
    <row r="1646">
      <c r="D1646" s="2"/>
      <c r="G1646" s="2"/>
      <c r="J1646" s="2"/>
    </row>
    <row r="1647">
      <c r="D1647" s="2"/>
      <c r="G1647" s="2"/>
      <c r="J1647" s="2"/>
    </row>
    <row r="1648">
      <c r="D1648" s="2"/>
      <c r="G1648" s="2"/>
      <c r="J1648" s="2"/>
    </row>
    <row r="1649">
      <c r="D1649" s="2"/>
      <c r="G1649" s="2"/>
      <c r="J1649" s="2"/>
    </row>
    <row r="1650">
      <c r="D1650" s="2"/>
      <c r="G1650" s="2"/>
      <c r="J1650" s="2"/>
    </row>
    <row r="1651">
      <c r="D1651" s="2"/>
      <c r="G1651" s="2"/>
      <c r="J1651" s="2"/>
    </row>
    <row r="1652">
      <c r="D1652" s="2"/>
      <c r="G1652" s="2"/>
      <c r="J1652" s="2"/>
    </row>
    <row r="1653">
      <c r="D1653" s="2"/>
      <c r="G1653" s="2"/>
      <c r="J1653" s="2"/>
    </row>
    <row r="1654">
      <c r="D1654" s="2"/>
      <c r="G1654" s="2"/>
      <c r="J1654" s="2"/>
    </row>
    <row r="1655">
      <c r="D1655" s="2"/>
      <c r="G1655" s="2"/>
      <c r="J1655" s="2"/>
    </row>
    <row r="1656">
      <c r="D1656" s="2"/>
      <c r="G1656" s="2"/>
      <c r="J1656" s="2"/>
    </row>
    <row r="1657">
      <c r="D1657" s="2"/>
      <c r="G1657" s="2"/>
      <c r="J1657" s="2"/>
    </row>
    <row r="1658">
      <c r="D1658" s="2"/>
      <c r="G1658" s="2"/>
      <c r="J1658" s="2"/>
    </row>
    <row r="1659">
      <c r="D1659" s="2"/>
      <c r="G1659" s="2"/>
      <c r="J1659" s="2"/>
    </row>
    <row r="1660">
      <c r="D1660" s="2"/>
      <c r="G1660" s="2"/>
      <c r="J1660" s="2"/>
    </row>
    <row r="1661">
      <c r="D1661" s="2"/>
      <c r="G1661" s="2"/>
      <c r="J1661" s="2"/>
    </row>
    <row r="1662">
      <c r="D1662" s="2"/>
      <c r="G1662" s="2"/>
      <c r="J1662" s="2"/>
    </row>
    <row r="1663">
      <c r="D1663" s="2"/>
      <c r="G1663" s="2"/>
      <c r="J1663" s="2"/>
    </row>
    <row r="1664">
      <c r="D1664" s="2"/>
      <c r="G1664" s="2"/>
      <c r="J1664" s="2"/>
    </row>
    <row r="1665">
      <c r="D1665" s="2"/>
      <c r="G1665" s="2"/>
      <c r="J1665" s="2"/>
    </row>
    <row r="1666">
      <c r="D1666" s="2"/>
      <c r="G1666" s="2"/>
      <c r="J1666" s="2"/>
    </row>
    <row r="1667">
      <c r="D1667" s="2"/>
      <c r="G1667" s="2"/>
      <c r="J1667" s="2"/>
    </row>
    <row r="1668">
      <c r="D1668" s="2"/>
      <c r="G1668" s="2"/>
      <c r="J1668" s="2"/>
    </row>
    <row r="1669">
      <c r="D1669" s="2"/>
      <c r="G1669" s="2"/>
      <c r="J1669" s="2"/>
    </row>
    <row r="1670">
      <c r="D1670" s="2"/>
      <c r="G1670" s="2"/>
      <c r="J1670" s="2"/>
    </row>
    <row r="1671">
      <c r="D1671" s="2"/>
      <c r="G1671" s="2"/>
      <c r="J1671" s="2"/>
    </row>
    <row r="1672">
      <c r="D1672" s="2"/>
      <c r="G1672" s="2"/>
      <c r="J1672" s="2"/>
    </row>
    <row r="1673">
      <c r="D1673" s="2"/>
      <c r="G1673" s="2"/>
      <c r="J1673" s="2"/>
    </row>
    <row r="1674">
      <c r="D1674" s="2"/>
      <c r="G1674" s="2"/>
      <c r="J1674" s="2"/>
    </row>
    <row r="1675">
      <c r="D1675" s="2"/>
      <c r="G1675" s="2"/>
      <c r="J1675" s="2"/>
    </row>
    <row r="1676">
      <c r="D1676" s="2"/>
      <c r="G1676" s="2"/>
      <c r="J1676" s="2"/>
    </row>
    <row r="1677">
      <c r="D1677" s="2"/>
      <c r="G1677" s="2"/>
      <c r="J1677" s="2"/>
    </row>
    <row r="1678">
      <c r="D1678" s="2"/>
      <c r="G1678" s="2"/>
      <c r="J1678" s="2"/>
    </row>
    <row r="1679">
      <c r="D1679" s="2"/>
      <c r="G1679" s="2"/>
      <c r="J1679" s="2"/>
    </row>
    <row r="1680">
      <c r="D1680" s="2"/>
      <c r="G1680" s="2"/>
      <c r="J1680" s="2"/>
    </row>
    <row r="1681">
      <c r="D1681" s="2"/>
      <c r="G1681" s="2"/>
      <c r="J1681" s="2"/>
    </row>
    <row r="1682">
      <c r="D1682" s="2"/>
      <c r="G1682" s="2"/>
      <c r="J1682" s="2"/>
    </row>
    <row r="1683">
      <c r="D1683" s="2"/>
      <c r="G1683" s="2"/>
      <c r="J1683" s="2"/>
    </row>
    <row r="1684">
      <c r="D1684" s="2"/>
      <c r="G1684" s="2"/>
      <c r="J1684" s="2"/>
    </row>
    <row r="1685">
      <c r="D1685" s="2"/>
      <c r="G1685" s="2"/>
      <c r="J1685" s="2"/>
    </row>
    <row r="1686">
      <c r="D1686" s="2"/>
      <c r="G1686" s="2"/>
      <c r="J1686" s="2"/>
    </row>
    <row r="1687">
      <c r="D1687" s="2"/>
      <c r="G1687" s="2"/>
      <c r="J1687" s="2"/>
    </row>
    <row r="1688">
      <c r="D1688" s="2"/>
      <c r="G1688" s="2"/>
      <c r="J1688" s="2"/>
    </row>
    <row r="1689">
      <c r="D1689" s="2"/>
      <c r="G1689" s="2"/>
      <c r="J1689" s="2"/>
    </row>
    <row r="1690">
      <c r="D1690" s="2"/>
      <c r="G1690" s="2"/>
      <c r="J1690" s="2"/>
    </row>
    <row r="1691">
      <c r="D1691" s="2"/>
      <c r="G1691" s="2"/>
      <c r="J1691" s="2"/>
    </row>
    <row r="1692">
      <c r="D1692" s="2"/>
      <c r="G1692" s="2"/>
      <c r="J1692" s="2"/>
    </row>
    <row r="1693">
      <c r="D1693" s="2"/>
      <c r="G1693" s="2"/>
      <c r="J1693" s="2"/>
    </row>
    <row r="1694">
      <c r="D1694" s="2"/>
      <c r="G1694" s="2"/>
      <c r="J1694" s="2"/>
    </row>
    <row r="1695">
      <c r="D1695" s="2"/>
      <c r="G1695" s="2"/>
      <c r="J1695" s="2"/>
    </row>
    <row r="1696">
      <c r="D1696" s="2"/>
      <c r="G1696" s="2"/>
      <c r="J1696" s="2"/>
    </row>
    <row r="1697">
      <c r="D1697" s="2"/>
      <c r="G1697" s="2"/>
      <c r="J1697" s="2"/>
    </row>
    <row r="1698">
      <c r="D1698" s="2"/>
      <c r="G1698" s="2"/>
      <c r="J1698" s="2"/>
    </row>
    <row r="1699">
      <c r="D1699" s="2"/>
      <c r="G1699" s="2"/>
      <c r="J1699" s="2"/>
    </row>
    <row r="1700">
      <c r="D1700" s="2"/>
      <c r="G1700" s="2"/>
      <c r="J1700" s="2"/>
    </row>
    <row r="1701">
      <c r="D1701" s="2"/>
      <c r="G1701" s="2"/>
      <c r="J1701" s="2"/>
    </row>
    <row r="1702">
      <c r="D1702" s="2"/>
      <c r="G1702" s="2"/>
      <c r="J1702" s="2"/>
    </row>
    <row r="1703">
      <c r="D1703" s="2"/>
      <c r="G1703" s="2"/>
      <c r="J1703" s="2"/>
    </row>
    <row r="1704">
      <c r="D1704" s="2"/>
      <c r="G1704" s="2"/>
      <c r="J1704" s="2"/>
    </row>
    <row r="1705">
      <c r="D1705" s="2"/>
      <c r="G1705" s="2"/>
      <c r="J1705" s="2"/>
    </row>
    <row r="1706">
      <c r="D1706" s="2"/>
      <c r="G1706" s="2"/>
      <c r="J1706" s="2"/>
    </row>
    <row r="1707">
      <c r="D1707" s="2"/>
      <c r="G1707" s="2"/>
      <c r="J1707" s="2"/>
    </row>
    <row r="1708">
      <c r="D1708" s="2"/>
      <c r="G1708" s="2"/>
      <c r="J1708" s="2"/>
    </row>
    <row r="1709">
      <c r="D1709" s="2"/>
      <c r="G1709" s="2"/>
      <c r="J1709" s="2"/>
    </row>
    <row r="1710">
      <c r="D1710" s="2"/>
      <c r="G1710" s="2"/>
      <c r="J1710" s="2"/>
    </row>
    <row r="1711">
      <c r="D1711" s="2"/>
      <c r="G1711" s="2"/>
      <c r="J1711" s="2"/>
    </row>
    <row r="1712">
      <c r="D1712" s="2"/>
      <c r="G1712" s="2"/>
      <c r="J1712" s="2"/>
    </row>
    <row r="1713">
      <c r="D1713" s="2"/>
      <c r="G1713" s="2"/>
      <c r="J1713" s="2"/>
    </row>
    <row r="1714">
      <c r="D1714" s="2"/>
      <c r="G1714" s="2"/>
      <c r="J1714" s="2"/>
    </row>
    <row r="1715">
      <c r="D1715" s="2"/>
      <c r="G1715" s="2"/>
      <c r="J1715" s="2"/>
    </row>
    <row r="1716">
      <c r="D1716" s="2"/>
      <c r="G1716" s="2"/>
      <c r="J1716" s="2"/>
    </row>
    <row r="1717">
      <c r="D1717" s="2"/>
      <c r="G1717" s="2"/>
      <c r="J1717" s="2"/>
    </row>
    <row r="1718">
      <c r="D1718" s="2"/>
      <c r="G1718" s="2"/>
      <c r="J1718" s="2"/>
    </row>
    <row r="1719">
      <c r="D1719" s="2"/>
      <c r="G1719" s="2"/>
      <c r="J1719" s="2"/>
    </row>
    <row r="1720">
      <c r="D1720" s="2"/>
      <c r="G1720" s="2"/>
      <c r="J1720" s="2"/>
    </row>
    <row r="1721">
      <c r="D1721" s="2"/>
      <c r="G1721" s="2"/>
      <c r="J1721" s="2"/>
    </row>
    <row r="1722">
      <c r="D1722" s="2"/>
      <c r="G1722" s="2"/>
      <c r="J1722" s="2"/>
    </row>
    <row r="1723">
      <c r="D1723" s="2"/>
      <c r="G1723" s="2"/>
      <c r="J1723" s="2"/>
    </row>
    <row r="1724">
      <c r="D1724" s="2"/>
      <c r="G1724" s="2"/>
      <c r="J1724" s="2"/>
    </row>
    <row r="1725">
      <c r="D1725" s="2"/>
      <c r="G1725" s="2"/>
      <c r="J1725" s="2"/>
    </row>
    <row r="1726">
      <c r="D1726" s="2"/>
      <c r="G1726" s="2"/>
      <c r="J1726" s="2"/>
    </row>
    <row r="1727">
      <c r="D1727" s="2"/>
      <c r="G1727" s="2"/>
      <c r="J1727" s="2"/>
    </row>
    <row r="1728">
      <c r="D1728" s="2"/>
      <c r="G1728" s="2"/>
      <c r="J1728" s="2"/>
    </row>
    <row r="1729">
      <c r="D1729" s="2"/>
      <c r="G1729" s="2"/>
      <c r="J1729" s="2"/>
    </row>
    <row r="1730">
      <c r="D1730" s="2"/>
      <c r="G1730" s="2"/>
      <c r="J1730" s="2"/>
    </row>
    <row r="1731">
      <c r="D1731" s="2"/>
      <c r="G1731" s="2"/>
      <c r="J1731" s="2"/>
    </row>
    <row r="1732">
      <c r="D1732" s="2"/>
      <c r="G1732" s="2"/>
      <c r="J1732" s="2"/>
    </row>
    <row r="1733">
      <c r="D1733" s="2"/>
      <c r="G1733" s="2"/>
      <c r="J1733" s="2"/>
    </row>
    <row r="1734">
      <c r="D1734" s="2"/>
      <c r="G1734" s="2"/>
      <c r="J1734" s="2"/>
    </row>
    <row r="1735">
      <c r="D1735" s="2"/>
      <c r="G1735" s="2"/>
      <c r="J1735" s="2"/>
    </row>
    <row r="1736">
      <c r="D1736" s="2"/>
      <c r="G1736" s="2"/>
      <c r="J1736" s="2"/>
    </row>
    <row r="1737">
      <c r="D1737" s="2"/>
      <c r="G1737" s="2"/>
      <c r="J1737" s="2"/>
    </row>
    <row r="1738">
      <c r="D1738" s="2"/>
      <c r="G1738" s="2"/>
      <c r="J1738" s="2"/>
    </row>
    <row r="1739">
      <c r="D1739" s="2"/>
      <c r="G1739" s="2"/>
      <c r="J1739" s="2"/>
    </row>
    <row r="1740">
      <c r="D1740" s="2"/>
      <c r="G1740" s="2"/>
      <c r="J1740" s="2"/>
    </row>
    <row r="1741">
      <c r="D1741" s="2"/>
      <c r="G1741" s="2"/>
      <c r="J1741" s="2"/>
    </row>
    <row r="1742">
      <c r="D1742" s="2"/>
      <c r="G1742" s="2"/>
      <c r="J1742" s="2"/>
    </row>
    <row r="1743">
      <c r="D1743" s="2"/>
      <c r="G1743" s="2"/>
      <c r="J1743" s="2"/>
    </row>
    <row r="1744">
      <c r="D1744" s="2"/>
      <c r="G1744" s="2"/>
      <c r="J1744" s="2"/>
    </row>
    <row r="1745">
      <c r="D1745" s="2"/>
      <c r="G1745" s="2"/>
      <c r="J1745" s="2"/>
    </row>
    <row r="1746">
      <c r="D1746" s="2"/>
      <c r="G1746" s="2"/>
      <c r="J1746" s="2"/>
    </row>
    <row r="1747">
      <c r="D1747" s="2"/>
      <c r="G1747" s="2"/>
      <c r="J1747" s="2"/>
    </row>
    <row r="1748">
      <c r="D1748" s="2"/>
      <c r="G1748" s="2"/>
      <c r="J1748" s="2"/>
    </row>
    <row r="1749">
      <c r="D1749" s="2"/>
      <c r="G1749" s="2"/>
      <c r="J1749" s="2"/>
    </row>
    <row r="1750">
      <c r="D1750" s="2"/>
      <c r="G1750" s="2"/>
      <c r="J1750" s="2"/>
    </row>
    <row r="1751">
      <c r="D1751" s="2"/>
      <c r="G1751" s="2"/>
      <c r="J1751" s="2"/>
    </row>
    <row r="1752">
      <c r="D1752" s="2"/>
      <c r="G1752" s="2"/>
      <c r="J1752" s="2"/>
    </row>
    <row r="1753">
      <c r="D1753" s="2"/>
      <c r="G1753" s="2"/>
      <c r="J1753" s="2"/>
    </row>
    <row r="1754">
      <c r="D1754" s="2"/>
      <c r="G1754" s="2"/>
      <c r="J1754" s="2"/>
    </row>
    <row r="1755">
      <c r="D1755" s="2"/>
      <c r="G1755" s="2"/>
      <c r="J1755" s="2"/>
    </row>
    <row r="1756">
      <c r="D1756" s="2"/>
      <c r="G1756" s="2"/>
      <c r="J1756" s="2"/>
    </row>
    <row r="1757">
      <c r="D1757" s="2"/>
      <c r="G1757" s="2"/>
      <c r="J1757" s="2"/>
    </row>
    <row r="1758">
      <c r="D1758" s="2"/>
      <c r="G1758" s="2"/>
      <c r="J1758" s="2"/>
    </row>
    <row r="1759">
      <c r="D1759" s="2"/>
      <c r="G1759" s="2"/>
      <c r="J1759" s="2"/>
    </row>
    <row r="1760">
      <c r="D1760" s="2"/>
      <c r="G1760" s="2"/>
      <c r="J1760" s="2"/>
    </row>
    <row r="1761">
      <c r="D1761" s="2"/>
      <c r="G1761" s="2"/>
      <c r="J1761" s="2"/>
    </row>
    <row r="1762">
      <c r="D1762" s="2"/>
      <c r="G1762" s="2"/>
      <c r="J1762" s="2"/>
    </row>
    <row r="1763">
      <c r="D1763" s="2"/>
      <c r="G1763" s="2"/>
      <c r="J1763" s="2"/>
    </row>
    <row r="1764">
      <c r="D1764" s="2"/>
      <c r="G1764" s="2"/>
      <c r="J1764" s="2"/>
    </row>
    <row r="1765">
      <c r="D1765" s="2"/>
      <c r="G1765" s="2"/>
      <c r="J1765" s="2"/>
    </row>
    <row r="1766">
      <c r="D1766" s="2"/>
      <c r="G1766" s="2"/>
      <c r="J1766" s="2"/>
    </row>
    <row r="1767">
      <c r="D1767" s="2"/>
      <c r="G1767" s="2"/>
      <c r="J1767" s="2"/>
    </row>
    <row r="1768">
      <c r="D1768" s="2"/>
      <c r="G1768" s="2"/>
      <c r="J1768" s="2"/>
    </row>
    <row r="1769">
      <c r="D1769" s="2"/>
      <c r="G1769" s="2"/>
      <c r="J1769" s="2"/>
    </row>
    <row r="1770">
      <c r="D1770" s="2"/>
      <c r="G1770" s="2"/>
      <c r="J1770" s="2"/>
    </row>
    <row r="1771">
      <c r="D1771" s="2"/>
      <c r="G1771" s="2"/>
      <c r="J1771" s="2"/>
    </row>
    <row r="1772">
      <c r="D1772" s="2"/>
      <c r="G1772" s="2"/>
      <c r="J1772" s="2"/>
    </row>
    <row r="1773">
      <c r="D1773" s="2"/>
      <c r="G1773" s="2"/>
      <c r="J1773" s="2"/>
    </row>
    <row r="1774">
      <c r="D1774" s="2"/>
      <c r="G1774" s="2"/>
      <c r="J1774" s="2"/>
    </row>
    <row r="1775">
      <c r="D1775" s="2"/>
      <c r="G1775" s="2"/>
      <c r="J1775" s="2"/>
    </row>
    <row r="1776">
      <c r="D1776" s="2"/>
      <c r="G1776" s="2"/>
      <c r="J1776" s="2"/>
    </row>
    <row r="1777">
      <c r="D1777" s="2"/>
      <c r="G1777" s="2"/>
      <c r="J1777" s="2"/>
    </row>
    <row r="1778">
      <c r="D1778" s="2"/>
      <c r="G1778" s="2"/>
      <c r="J1778" s="2"/>
    </row>
    <row r="1779">
      <c r="D1779" s="2"/>
      <c r="G1779" s="2"/>
      <c r="J1779" s="2"/>
    </row>
    <row r="1780">
      <c r="D1780" s="2"/>
      <c r="G1780" s="2"/>
      <c r="J1780" s="2"/>
    </row>
    <row r="1781">
      <c r="D1781" s="2"/>
      <c r="G1781" s="2"/>
      <c r="J1781" s="2"/>
    </row>
    <row r="1782">
      <c r="D1782" s="2"/>
      <c r="G1782" s="2"/>
      <c r="J1782" s="2"/>
    </row>
    <row r="1783">
      <c r="D1783" s="2"/>
      <c r="G1783" s="2"/>
      <c r="J1783" s="2"/>
    </row>
    <row r="1784">
      <c r="D1784" s="2"/>
      <c r="G1784" s="2"/>
      <c r="J1784" s="2"/>
    </row>
    <row r="1785">
      <c r="D1785" s="2"/>
      <c r="G1785" s="2"/>
      <c r="J1785" s="2"/>
    </row>
    <row r="1786">
      <c r="D1786" s="2"/>
      <c r="G1786" s="2"/>
      <c r="J1786" s="2"/>
    </row>
    <row r="1787">
      <c r="D1787" s="2"/>
      <c r="G1787" s="2"/>
      <c r="J1787" s="2"/>
    </row>
    <row r="1788">
      <c r="D1788" s="2"/>
      <c r="G1788" s="2"/>
      <c r="J1788" s="2"/>
    </row>
    <row r="1789">
      <c r="D1789" s="2"/>
      <c r="G1789" s="2"/>
      <c r="J1789" s="2"/>
    </row>
    <row r="1790">
      <c r="D1790" s="2"/>
      <c r="G1790" s="2"/>
      <c r="J1790" s="2"/>
    </row>
    <row r="1791">
      <c r="D1791" s="2"/>
      <c r="G1791" s="2"/>
      <c r="J1791" s="2"/>
    </row>
    <row r="1792">
      <c r="D1792" s="2"/>
      <c r="G1792" s="2"/>
      <c r="J1792" s="2"/>
    </row>
    <row r="1793">
      <c r="D1793" s="2"/>
      <c r="G1793" s="2"/>
      <c r="J1793" s="2"/>
    </row>
    <row r="1794">
      <c r="D1794" s="2"/>
      <c r="G1794" s="2"/>
      <c r="J1794" s="2"/>
    </row>
    <row r="1795">
      <c r="D1795" s="2"/>
      <c r="G1795" s="2"/>
      <c r="J1795" s="2"/>
    </row>
    <row r="1796">
      <c r="D1796" s="2"/>
      <c r="G1796" s="2"/>
      <c r="J1796" s="2"/>
    </row>
    <row r="1797">
      <c r="D1797" s="2"/>
      <c r="G1797" s="2"/>
      <c r="J1797" s="2"/>
    </row>
    <row r="1798">
      <c r="D1798" s="2"/>
      <c r="G1798" s="2"/>
      <c r="J1798" s="2"/>
    </row>
    <row r="1799">
      <c r="D1799" s="2"/>
      <c r="G1799" s="2"/>
      <c r="J1799" s="2"/>
    </row>
    <row r="1800">
      <c r="D1800" s="2"/>
      <c r="G1800" s="2"/>
      <c r="J1800" s="2"/>
    </row>
    <row r="1801">
      <c r="D1801" s="2"/>
      <c r="G1801" s="2"/>
      <c r="J1801" s="2"/>
    </row>
    <row r="1802">
      <c r="D1802" s="2"/>
      <c r="G1802" s="2"/>
      <c r="J1802" s="2"/>
    </row>
    <row r="1803">
      <c r="D1803" s="2"/>
      <c r="G1803" s="2"/>
      <c r="J1803" s="2"/>
    </row>
    <row r="1804">
      <c r="D1804" s="2"/>
      <c r="G1804" s="2"/>
      <c r="J1804" s="2"/>
    </row>
    <row r="1805">
      <c r="D1805" s="2"/>
      <c r="G1805" s="2"/>
      <c r="J1805" s="2"/>
    </row>
    <row r="1806">
      <c r="D1806" s="2"/>
      <c r="G1806" s="2"/>
      <c r="J1806" s="2"/>
    </row>
    <row r="1807">
      <c r="D1807" s="2"/>
      <c r="G1807" s="2"/>
      <c r="J1807" s="2"/>
    </row>
    <row r="1808">
      <c r="D1808" s="2"/>
      <c r="G1808" s="2"/>
      <c r="J1808" s="2"/>
    </row>
    <row r="1809">
      <c r="D1809" s="2"/>
      <c r="G1809" s="2"/>
      <c r="J1809" s="2"/>
    </row>
    <row r="1810">
      <c r="D1810" s="2"/>
      <c r="G1810" s="2"/>
      <c r="J1810" s="2"/>
    </row>
    <row r="1811">
      <c r="D1811" s="2"/>
      <c r="G1811" s="2"/>
      <c r="J1811" s="2"/>
    </row>
    <row r="1812">
      <c r="D1812" s="2"/>
      <c r="G1812" s="2"/>
      <c r="J1812" s="2"/>
    </row>
    <row r="1813">
      <c r="D1813" s="2"/>
      <c r="G1813" s="2"/>
      <c r="J1813" s="2"/>
    </row>
    <row r="1814">
      <c r="D1814" s="2"/>
      <c r="G1814" s="2"/>
      <c r="J1814" s="2"/>
    </row>
    <row r="1815">
      <c r="D1815" s="2"/>
      <c r="G1815" s="2"/>
      <c r="J1815" s="2"/>
    </row>
    <row r="1816">
      <c r="D1816" s="2"/>
      <c r="G1816" s="2"/>
      <c r="J1816" s="2"/>
    </row>
    <row r="1817">
      <c r="D1817" s="2"/>
      <c r="G1817" s="2"/>
      <c r="J1817" s="2"/>
    </row>
    <row r="1818">
      <c r="D1818" s="2"/>
      <c r="G1818" s="2"/>
      <c r="J1818" s="2"/>
    </row>
    <row r="1819">
      <c r="D1819" s="2"/>
      <c r="G1819" s="2"/>
      <c r="J1819" s="2"/>
    </row>
    <row r="1820">
      <c r="D1820" s="2"/>
      <c r="G1820" s="2"/>
      <c r="J1820" s="2"/>
    </row>
    <row r="1821">
      <c r="D1821" s="2"/>
      <c r="G1821" s="2"/>
      <c r="J1821" s="2"/>
    </row>
    <row r="1822">
      <c r="D1822" s="2"/>
      <c r="G1822" s="2"/>
      <c r="J1822" s="2"/>
    </row>
    <row r="1823">
      <c r="D1823" s="2"/>
      <c r="G1823" s="2"/>
      <c r="J1823" s="2"/>
    </row>
    <row r="1824">
      <c r="D1824" s="2"/>
      <c r="G1824" s="2"/>
      <c r="J1824" s="2"/>
    </row>
    <row r="1825">
      <c r="D1825" s="2"/>
      <c r="G1825" s="2"/>
      <c r="J1825" s="2"/>
    </row>
    <row r="1826">
      <c r="D1826" s="2"/>
      <c r="G1826" s="2"/>
      <c r="J1826" s="2"/>
    </row>
    <row r="1827">
      <c r="D1827" s="2"/>
      <c r="G1827" s="2"/>
      <c r="J1827" s="2"/>
    </row>
    <row r="1828">
      <c r="D1828" s="2"/>
      <c r="G1828" s="2"/>
      <c r="J1828" s="2"/>
    </row>
    <row r="1829">
      <c r="D1829" s="2"/>
      <c r="G1829" s="2"/>
      <c r="J1829" s="2"/>
    </row>
    <row r="1830">
      <c r="D1830" s="2"/>
      <c r="G1830" s="2"/>
      <c r="J1830" s="2"/>
    </row>
    <row r="1831">
      <c r="D1831" s="2"/>
      <c r="G1831" s="2"/>
      <c r="J1831" s="2"/>
    </row>
    <row r="1832">
      <c r="D1832" s="2"/>
      <c r="G1832" s="2"/>
      <c r="J1832" s="2"/>
    </row>
    <row r="1833">
      <c r="D1833" s="2"/>
      <c r="G1833" s="2"/>
      <c r="J1833" s="2"/>
    </row>
    <row r="1834">
      <c r="D1834" s="2"/>
      <c r="G1834" s="2"/>
      <c r="J1834" s="2"/>
    </row>
    <row r="1835">
      <c r="D1835" s="2"/>
      <c r="G1835" s="2"/>
      <c r="J1835" s="2"/>
    </row>
    <row r="1836">
      <c r="D1836" s="2"/>
      <c r="G1836" s="2"/>
      <c r="J1836" s="2"/>
    </row>
    <row r="1837">
      <c r="D1837" s="2"/>
      <c r="G1837" s="2"/>
      <c r="J1837" s="2"/>
    </row>
    <row r="1838">
      <c r="D1838" s="2"/>
      <c r="G1838" s="2"/>
      <c r="J1838" s="2"/>
    </row>
    <row r="1839">
      <c r="D1839" s="2"/>
      <c r="G1839" s="2"/>
      <c r="J1839" s="2"/>
    </row>
    <row r="1840">
      <c r="D1840" s="2"/>
      <c r="G1840" s="2"/>
      <c r="J1840" s="2"/>
    </row>
    <row r="1841">
      <c r="D1841" s="2"/>
      <c r="G1841" s="2"/>
      <c r="J1841" s="2"/>
    </row>
    <row r="1842">
      <c r="D1842" s="2"/>
      <c r="G1842" s="2"/>
      <c r="J1842" s="2"/>
    </row>
    <row r="1843">
      <c r="D1843" s="2"/>
      <c r="G1843" s="2"/>
      <c r="J1843" s="2"/>
    </row>
    <row r="1844">
      <c r="D1844" s="2"/>
      <c r="G1844" s="2"/>
      <c r="J1844" s="2"/>
    </row>
    <row r="1845">
      <c r="D1845" s="2"/>
      <c r="G1845" s="2"/>
      <c r="J1845" s="2"/>
    </row>
    <row r="1846">
      <c r="D1846" s="2"/>
      <c r="G1846" s="2"/>
      <c r="J1846" s="2"/>
    </row>
    <row r="1847">
      <c r="D1847" s="2"/>
      <c r="G1847" s="2"/>
      <c r="J1847" s="2"/>
    </row>
    <row r="1848">
      <c r="D1848" s="2"/>
      <c r="G1848" s="2"/>
      <c r="J1848" s="2"/>
    </row>
    <row r="1849">
      <c r="D1849" s="2"/>
      <c r="G1849" s="2"/>
      <c r="J1849" s="2"/>
    </row>
    <row r="1850">
      <c r="D1850" s="2"/>
      <c r="G1850" s="2"/>
      <c r="J1850" s="2"/>
    </row>
    <row r="1851">
      <c r="D1851" s="2"/>
      <c r="G1851" s="2"/>
      <c r="J1851" s="2"/>
    </row>
    <row r="1852">
      <c r="D1852" s="2"/>
      <c r="G1852" s="2"/>
      <c r="J1852" s="2"/>
    </row>
    <row r="1853">
      <c r="D1853" s="2"/>
      <c r="G1853" s="2"/>
      <c r="J1853" s="2"/>
    </row>
    <row r="1854">
      <c r="D1854" s="2"/>
      <c r="G1854" s="2"/>
      <c r="J1854" s="2"/>
    </row>
    <row r="1855">
      <c r="D1855" s="2"/>
      <c r="G1855" s="2"/>
      <c r="J1855" s="2"/>
    </row>
    <row r="1856">
      <c r="D1856" s="2"/>
      <c r="G1856" s="2"/>
      <c r="J1856" s="2"/>
    </row>
    <row r="1857">
      <c r="D1857" s="2"/>
      <c r="G1857" s="2"/>
      <c r="J1857" s="2"/>
    </row>
    <row r="1858">
      <c r="D1858" s="2"/>
      <c r="G1858" s="2"/>
      <c r="J1858" s="2"/>
    </row>
    <row r="1859">
      <c r="D1859" s="2"/>
      <c r="G1859" s="2"/>
      <c r="J1859" s="2"/>
    </row>
    <row r="1860">
      <c r="D1860" s="2"/>
      <c r="G1860" s="2"/>
      <c r="J1860" s="2"/>
    </row>
    <row r="1861">
      <c r="D1861" s="2"/>
      <c r="G1861" s="2"/>
      <c r="J1861" s="2"/>
    </row>
    <row r="1862">
      <c r="D1862" s="2"/>
      <c r="G1862" s="2"/>
      <c r="J1862" s="2"/>
    </row>
    <row r="1863">
      <c r="D1863" s="2"/>
      <c r="G1863" s="2"/>
      <c r="J1863" s="2"/>
    </row>
    <row r="1864">
      <c r="D1864" s="2"/>
      <c r="G1864" s="2"/>
      <c r="J1864" s="2"/>
    </row>
    <row r="1865">
      <c r="D1865" s="2"/>
      <c r="G1865" s="2"/>
      <c r="J1865" s="2"/>
    </row>
    <row r="1866">
      <c r="D1866" s="2"/>
      <c r="G1866" s="2"/>
      <c r="J1866" s="2"/>
    </row>
    <row r="1867">
      <c r="D1867" s="2"/>
      <c r="G1867" s="2"/>
      <c r="J1867" s="2"/>
    </row>
    <row r="1868">
      <c r="D1868" s="2"/>
      <c r="G1868" s="2"/>
      <c r="J1868" s="2"/>
    </row>
    <row r="1869">
      <c r="D1869" s="2"/>
      <c r="G1869" s="2"/>
      <c r="J1869" s="2"/>
    </row>
    <row r="1870">
      <c r="D1870" s="2"/>
      <c r="G1870" s="2"/>
      <c r="J1870" s="2"/>
    </row>
    <row r="1871">
      <c r="D1871" s="2"/>
      <c r="G1871" s="2"/>
      <c r="J1871" s="2"/>
    </row>
    <row r="1872">
      <c r="D1872" s="2"/>
      <c r="G1872" s="2"/>
      <c r="J1872" s="2"/>
    </row>
    <row r="1873">
      <c r="D1873" s="2"/>
      <c r="G1873" s="2"/>
      <c r="J1873" s="2"/>
    </row>
    <row r="1874">
      <c r="D1874" s="2"/>
      <c r="G1874" s="2"/>
      <c r="J1874" s="2"/>
    </row>
    <row r="1875">
      <c r="D1875" s="2"/>
      <c r="G1875" s="2"/>
      <c r="J1875" s="2"/>
    </row>
    <row r="1876">
      <c r="D1876" s="2"/>
      <c r="G1876" s="2"/>
      <c r="J1876" s="2"/>
    </row>
    <row r="1877">
      <c r="D1877" s="2"/>
      <c r="G1877" s="2"/>
      <c r="J1877" s="2"/>
    </row>
    <row r="1878">
      <c r="D1878" s="2"/>
      <c r="G1878" s="2"/>
      <c r="J1878" s="2"/>
    </row>
    <row r="1879">
      <c r="D1879" s="2"/>
      <c r="G1879" s="2"/>
      <c r="J1879" s="2"/>
    </row>
    <row r="1880">
      <c r="D1880" s="2"/>
      <c r="G1880" s="2"/>
      <c r="J1880" s="2"/>
    </row>
    <row r="1881">
      <c r="D1881" s="2"/>
      <c r="G1881" s="2"/>
      <c r="J1881" s="2"/>
    </row>
    <row r="1882">
      <c r="D1882" s="2"/>
      <c r="G1882" s="2"/>
      <c r="J1882" s="2"/>
    </row>
    <row r="1883">
      <c r="D1883" s="2"/>
      <c r="G1883" s="2"/>
      <c r="J1883" s="2"/>
    </row>
    <row r="1884">
      <c r="D1884" s="2"/>
      <c r="G1884" s="2"/>
      <c r="J1884" s="2"/>
    </row>
    <row r="1885">
      <c r="D1885" s="2"/>
      <c r="G1885" s="2"/>
      <c r="J1885" s="2"/>
    </row>
    <row r="1886">
      <c r="D1886" s="2"/>
      <c r="G1886" s="2"/>
      <c r="J1886" s="2"/>
    </row>
    <row r="1887">
      <c r="D1887" s="2"/>
      <c r="G1887" s="2"/>
      <c r="J1887" s="2"/>
    </row>
    <row r="1888">
      <c r="D1888" s="2"/>
      <c r="G1888" s="2"/>
      <c r="J1888" s="2"/>
    </row>
    <row r="1889">
      <c r="D1889" s="2"/>
      <c r="G1889" s="2"/>
      <c r="J1889" s="2"/>
    </row>
    <row r="1890">
      <c r="D1890" s="2"/>
      <c r="G1890" s="2"/>
      <c r="J1890" s="2"/>
    </row>
    <row r="1891">
      <c r="D1891" s="2"/>
      <c r="G1891" s="2"/>
      <c r="J1891" s="2"/>
    </row>
    <row r="1892">
      <c r="D1892" s="2"/>
      <c r="G1892" s="2"/>
      <c r="J1892" s="2"/>
    </row>
    <row r="1893">
      <c r="D1893" s="2"/>
      <c r="G1893" s="2"/>
      <c r="J1893" s="2"/>
    </row>
    <row r="1894">
      <c r="D1894" s="2"/>
      <c r="G1894" s="2"/>
      <c r="J1894" s="2"/>
    </row>
    <row r="1895">
      <c r="D1895" s="2"/>
      <c r="G1895" s="2"/>
      <c r="J1895" s="2"/>
    </row>
    <row r="1896">
      <c r="D1896" s="2"/>
      <c r="G1896" s="2"/>
      <c r="J1896" s="2"/>
    </row>
    <row r="1897">
      <c r="D1897" s="2"/>
      <c r="G1897" s="2"/>
      <c r="J1897" s="2"/>
    </row>
    <row r="1898">
      <c r="D1898" s="2"/>
      <c r="G1898" s="2"/>
      <c r="J1898" s="2"/>
    </row>
    <row r="1899">
      <c r="D1899" s="2"/>
      <c r="G1899" s="2"/>
      <c r="J1899" s="2"/>
    </row>
    <row r="1900">
      <c r="D1900" s="2"/>
      <c r="G1900" s="2"/>
      <c r="J1900" s="2"/>
    </row>
    <row r="1901">
      <c r="D1901" s="2"/>
      <c r="G1901" s="2"/>
      <c r="J1901" s="2"/>
    </row>
    <row r="1902">
      <c r="D1902" s="2"/>
      <c r="G1902" s="2"/>
      <c r="J1902" s="2"/>
    </row>
    <row r="1903">
      <c r="D1903" s="2"/>
      <c r="G1903" s="2"/>
      <c r="J1903" s="2"/>
    </row>
    <row r="1904">
      <c r="D1904" s="2"/>
      <c r="G1904" s="2"/>
      <c r="J1904" s="2"/>
    </row>
    <row r="1905">
      <c r="D1905" s="2"/>
      <c r="G1905" s="2"/>
      <c r="J1905" s="2"/>
    </row>
    <row r="1906">
      <c r="D1906" s="2"/>
      <c r="G1906" s="2"/>
      <c r="J1906" s="2"/>
    </row>
    <row r="1907">
      <c r="D1907" s="2"/>
      <c r="G1907" s="2"/>
      <c r="J1907" s="2"/>
    </row>
    <row r="1908">
      <c r="D1908" s="2"/>
      <c r="G1908" s="2"/>
      <c r="J1908" s="2"/>
    </row>
    <row r="1909">
      <c r="D1909" s="2"/>
      <c r="G1909" s="2"/>
      <c r="J1909" s="2"/>
    </row>
    <row r="1910">
      <c r="D1910" s="2"/>
      <c r="G1910" s="2"/>
      <c r="J1910" s="2"/>
    </row>
    <row r="1911">
      <c r="D1911" s="2"/>
      <c r="G1911" s="2"/>
      <c r="J1911" s="2"/>
    </row>
    <row r="1912">
      <c r="D1912" s="2"/>
      <c r="G1912" s="2"/>
      <c r="J1912" s="2"/>
    </row>
    <row r="1913">
      <c r="D1913" s="2"/>
      <c r="G1913" s="2"/>
      <c r="J1913" s="2"/>
    </row>
    <row r="1914">
      <c r="D1914" s="2"/>
      <c r="G1914" s="2"/>
      <c r="J1914" s="2"/>
    </row>
    <row r="1915">
      <c r="D1915" s="2"/>
      <c r="G1915" s="2"/>
      <c r="J1915" s="2"/>
    </row>
    <row r="1916">
      <c r="D1916" s="2"/>
      <c r="G1916" s="2"/>
      <c r="J1916" s="2"/>
    </row>
    <row r="1917">
      <c r="D1917" s="2"/>
      <c r="G1917" s="2"/>
      <c r="J1917" s="2"/>
    </row>
    <row r="1918">
      <c r="D1918" s="2"/>
      <c r="G1918" s="2"/>
      <c r="J1918" s="2"/>
    </row>
    <row r="1919">
      <c r="D1919" s="2"/>
      <c r="G1919" s="2"/>
      <c r="J1919" s="2"/>
    </row>
    <row r="1920">
      <c r="D1920" s="2"/>
      <c r="G1920" s="2"/>
      <c r="J1920" s="2"/>
    </row>
    <row r="1921">
      <c r="D1921" s="2"/>
      <c r="G1921" s="2"/>
      <c r="J1921" s="2"/>
    </row>
    <row r="1922">
      <c r="D1922" s="2"/>
      <c r="G1922" s="2"/>
      <c r="J1922" s="2"/>
    </row>
    <row r="1923">
      <c r="D1923" s="2"/>
      <c r="G1923" s="2"/>
      <c r="J1923" s="2"/>
    </row>
    <row r="1924">
      <c r="D1924" s="2"/>
      <c r="G1924" s="2"/>
      <c r="J1924" s="2"/>
    </row>
    <row r="1925">
      <c r="D1925" s="2"/>
      <c r="G1925" s="2"/>
      <c r="J1925" s="2"/>
    </row>
    <row r="1926">
      <c r="D1926" s="2"/>
      <c r="G1926" s="2"/>
      <c r="J1926" s="2"/>
    </row>
    <row r="1927">
      <c r="D1927" s="2"/>
      <c r="G1927" s="2"/>
      <c r="J1927" s="2"/>
    </row>
    <row r="1928">
      <c r="D1928" s="2"/>
      <c r="G1928" s="2"/>
      <c r="J1928" s="2"/>
    </row>
    <row r="1929">
      <c r="D1929" s="2"/>
      <c r="G1929" s="2"/>
      <c r="J1929" s="2"/>
    </row>
    <row r="1930">
      <c r="D1930" s="2"/>
      <c r="G1930" s="2"/>
      <c r="J1930" s="2"/>
    </row>
    <row r="1931">
      <c r="D1931" s="2"/>
      <c r="G1931" s="2"/>
      <c r="J1931" s="2"/>
    </row>
    <row r="1932">
      <c r="D1932" s="2"/>
      <c r="G1932" s="2"/>
      <c r="J1932" s="2"/>
    </row>
    <row r="1933">
      <c r="D1933" s="2"/>
      <c r="G1933" s="2"/>
      <c r="J1933" s="2"/>
    </row>
    <row r="1934">
      <c r="D1934" s="2"/>
      <c r="G1934" s="2"/>
      <c r="J1934" s="2"/>
    </row>
    <row r="1935">
      <c r="D1935" s="2"/>
      <c r="G1935" s="2"/>
      <c r="J1935" s="2"/>
    </row>
    <row r="1936">
      <c r="D1936" s="2"/>
      <c r="G1936" s="2"/>
      <c r="J1936" s="2"/>
    </row>
    <row r="1937">
      <c r="D1937" s="2"/>
      <c r="G1937" s="2"/>
      <c r="J1937" s="2"/>
    </row>
    <row r="1938">
      <c r="D1938" s="2"/>
      <c r="G1938" s="2"/>
      <c r="J1938" s="2"/>
    </row>
    <row r="1939">
      <c r="D1939" s="2"/>
      <c r="G1939" s="2"/>
      <c r="J1939" s="2"/>
    </row>
    <row r="1940">
      <c r="D1940" s="2"/>
      <c r="G1940" s="2"/>
      <c r="J1940" s="2"/>
    </row>
    <row r="1941">
      <c r="D1941" s="2"/>
      <c r="G1941" s="2"/>
      <c r="J1941" s="2"/>
    </row>
    <row r="1942">
      <c r="D1942" s="2"/>
      <c r="G1942" s="2"/>
      <c r="J1942" s="2"/>
    </row>
    <row r="1943">
      <c r="D1943" s="2"/>
      <c r="G1943" s="2"/>
      <c r="J1943" s="2"/>
    </row>
    <row r="1944">
      <c r="D1944" s="2"/>
      <c r="G1944" s="2"/>
      <c r="J1944" s="2"/>
    </row>
    <row r="1945">
      <c r="D1945" s="2"/>
      <c r="G1945" s="2"/>
      <c r="J1945" s="2"/>
    </row>
    <row r="1946">
      <c r="D1946" s="2"/>
      <c r="G1946" s="2"/>
      <c r="J1946" s="2"/>
    </row>
    <row r="1947">
      <c r="D1947" s="2"/>
      <c r="G1947" s="2"/>
      <c r="J1947" s="2"/>
    </row>
    <row r="1948">
      <c r="D1948" s="2"/>
      <c r="G1948" s="2"/>
      <c r="J1948" s="2"/>
    </row>
    <row r="1949">
      <c r="D1949" s="2"/>
      <c r="G1949" s="2"/>
      <c r="J1949" s="2"/>
    </row>
    <row r="1950">
      <c r="D1950" s="2"/>
      <c r="G1950" s="2"/>
      <c r="J1950" s="2"/>
    </row>
    <row r="1951">
      <c r="D1951" s="2"/>
      <c r="G1951" s="2"/>
      <c r="J1951" s="2"/>
    </row>
    <row r="1952">
      <c r="D1952" s="2"/>
      <c r="G1952" s="2"/>
      <c r="J1952" s="2"/>
    </row>
    <row r="1953">
      <c r="D1953" s="2"/>
      <c r="G1953" s="2"/>
      <c r="J1953" s="2"/>
    </row>
    <row r="1954">
      <c r="D1954" s="2"/>
      <c r="G1954" s="2"/>
      <c r="J1954" s="2"/>
    </row>
    <row r="1955">
      <c r="D1955" s="2"/>
      <c r="G1955" s="2"/>
      <c r="J1955" s="2"/>
    </row>
    <row r="1956">
      <c r="D1956" s="2"/>
      <c r="G1956" s="2"/>
      <c r="J1956" s="2"/>
    </row>
    <row r="1957">
      <c r="D1957" s="2"/>
      <c r="G1957" s="2"/>
      <c r="J1957" s="2"/>
    </row>
    <row r="1958">
      <c r="D1958" s="2"/>
      <c r="G1958" s="2"/>
      <c r="J1958" s="2"/>
    </row>
    <row r="1959">
      <c r="D1959" s="2"/>
      <c r="G1959" s="2"/>
      <c r="J1959" s="2"/>
    </row>
    <row r="1960">
      <c r="D1960" s="2"/>
      <c r="G1960" s="2"/>
      <c r="J1960" s="2"/>
    </row>
    <row r="1961">
      <c r="D1961" s="2"/>
      <c r="G1961" s="2"/>
      <c r="J1961" s="2"/>
    </row>
    <row r="1962">
      <c r="D1962" s="2"/>
      <c r="G1962" s="2"/>
      <c r="J1962" s="2"/>
    </row>
    <row r="1963">
      <c r="D1963" s="2"/>
      <c r="G1963" s="2"/>
      <c r="J1963" s="2"/>
    </row>
    <row r="1964">
      <c r="D1964" s="2"/>
      <c r="G1964" s="2"/>
      <c r="J1964" s="2"/>
    </row>
    <row r="1965">
      <c r="D1965" s="2"/>
      <c r="G1965" s="2"/>
      <c r="J1965" s="2"/>
    </row>
    <row r="1966">
      <c r="D1966" s="2"/>
      <c r="G1966" s="2"/>
      <c r="J1966" s="2"/>
    </row>
    <row r="1967">
      <c r="D1967" s="2"/>
      <c r="G1967" s="2"/>
      <c r="J1967" s="2"/>
    </row>
    <row r="1968">
      <c r="D1968" s="2"/>
      <c r="G1968" s="2"/>
      <c r="J1968" s="2"/>
    </row>
    <row r="1969">
      <c r="D1969" s="2"/>
      <c r="G1969" s="2"/>
      <c r="J1969" s="2"/>
    </row>
    <row r="1970">
      <c r="D1970" s="2"/>
      <c r="G1970" s="2"/>
      <c r="J1970" s="2"/>
    </row>
    <row r="1971">
      <c r="D1971" s="2"/>
      <c r="G1971" s="2"/>
      <c r="J1971" s="2"/>
    </row>
    <row r="1972">
      <c r="D1972" s="2"/>
      <c r="G1972" s="2"/>
      <c r="J1972" s="2"/>
    </row>
    <row r="1973">
      <c r="D1973" s="2"/>
      <c r="G1973" s="2"/>
      <c r="J1973" s="2"/>
    </row>
    <row r="1974">
      <c r="D1974" s="2"/>
      <c r="G1974" s="2"/>
      <c r="J1974" s="2"/>
    </row>
    <row r="1975">
      <c r="D1975" s="2"/>
      <c r="G1975" s="2"/>
      <c r="J1975" s="2"/>
    </row>
    <row r="1976">
      <c r="D1976" s="2"/>
      <c r="G1976" s="2"/>
      <c r="J1976" s="2"/>
    </row>
    <row r="1977">
      <c r="D1977" s="2"/>
      <c r="G1977" s="2"/>
      <c r="J1977" s="2"/>
    </row>
    <row r="1978">
      <c r="D1978" s="2"/>
      <c r="G1978" s="2"/>
      <c r="J1978" s="2"/>
    </row>
    <row r="1979">
      <c r="D1979" s="2"/>
      <c r="G1979" s="2"/>
      <c r="J1979" s="2"/>
    </row>
    <row r="1980">
      <c r="D1980" s="2"/>
      <c r="G1980" s="2"/>
      <c r="J1980" s="2"/>
    </row>
    <row r="1981">
      <c r="D1981" s="2"/>
      <c r="G1981" s="2"/>
      <c r="J1981" s="2"/>
    </row>
    <row r="1982">
      <c r="D1982" s="2"/>
      <c r="G1982" s="2"/>
      <c r="J1982" s="2"/>
    </row>
    <row r="1983">
      <c r="D1983" s="2"/>
      <c r="G1983" s="2"/>
      <c r="J1983" s="2"/>
    </row>
    <row r="1984">
      <c r="D1984" s="2"/>
      <c r="G1984" s="2"/>
      <c r="J1984" s="2"/>
    </row>
    <row r="1985">
      <c r="D1985" s="2"/>
      <c r="G1985" s="2"/>
      <c r="J1985" s="2"/>
    </row>
    <row r="1986">
      <c r="D1986" s="2"/>
      <c r="G1986" s="2"/>
      <c r="J1986" s="2"/>
    </row>
    <row r="1987">
      <c r="D1987" s="2"/>
      <c r="G1987" s="2"/>
      <c r="J1987" s="2"/>
    </row>
    <row r="1988">
      <c r="D1988" s="2"/>
      <c r="G1988" s="2"/>
      <c r="J1988" s="2"/>
    </row>
    <row r="1989">
      <c r="D1989" s="2"/>
      <c r="G1989" s="2"/>
      <c r="J1989" s="2"/>
    </row>
    <row r="1990">
      <c r="D1990" s="2"/>
      <c r="G1990" s="2"/>
      <c r="J1990" s="2"/>
    </row>
    <row r="1991">
      <c r="D1991" s="2"/>
      <c r="G1991" s="2"/>
      <c r="J1991" s="2"/>
    </row>
    <row r="1992">
      <c r="D1992" s="2"/>
      <c r="G1992" s="2"/>
      <c r="J1992" s="2"/>
    </row>
    <row r="1993">
      <c r="D1993" s="2"/>
      <c r="G1993" s="2"/>
      <c r="J1993" s="2"/>
    </row>
    <row r="1994">
      <c r="D1994" s="2"/>
      <c r="G1994" s="2"/>
      <c r="J1994" s="2"/>
    </row>
    <row r="1995">
      <c r="D1995" s="2"/>
      <c r="G1995" s="2"/>
      <c r="J1995" s="2"/>
    </row>
    <row r="1996">
      <c r="D1996" s="2"/>
      <c r="G1996" s="2"/>
      <c r="J1996" s="2"/>
    </row>
    <row r="1997">
      <c r="D1997" s="2"/>
      <c r="G1997" s="2"/>
      <c r="J1997" s="2"/>
    </row>
    <row r="1998">
      <c r="D1998" s="2"/>
      <c r="G1998" s="2"/>
      <c r="J1998" s="2"/>
    </row>
    <row r="1999">
      <c r="D1999" s="2"/>
      <c r="G1999" s="2"/>
      <c r="J1999" s="2"/>
    </row>
    <row r="2000">
      <c r="D2000" s="2"/>
      <c r="G2000" s="2"/>
      <c r="J2000" s="2"/>
    </row>
    <row r="2001">
      <c r="D2001" s="2"/>
      <c r="G2001" s="2"/>
      <c r="J2001" s="2"/>
    </row>
    <row r="2002">
      <c r="D2002" s="2"/>
      <c r="G2002" s="2"/>
      <c r="J2002" s="2"/>
    </row>
    <row r="2003">
      <c r="D2003" s="2"/>
      <c r="G2003" s="2"/>
      <c r="J2003" s="2"/>
    </row>
    <row r="2004">
      <c r="D2004" s="2"/>
      <c r="G2004" s="2"/>
      <c r="J2004" s="2"/>
    </row>
    <row r="2005">
      <c r="D2005" s="2"/>
      <c r="G2005" s="2"/>
      <c r="J2005" s="2"/>
    </row>
    <row r="2006">
      <c r="D2006" s="2"/>
      <c r="G2006" s="2"/>
      <c r="J2006" s="2"/>
    </row>
    <row r="2007">
      <c r="D2007" s="2"/>
      <c r="G2007" s="2"/>
      <c r="J2007" s="2"/>
    </row>
    <row r="2008">
      <c r="D2008" s="2"/>
      <c r="G2008" s="2"/>
      <c r="J2008" s="2"/>
    </row>
    <row r="2009">
      <c r="D2009" s="2"/>
      <c r="G2009" s="2"/>
      <c r="J2009" s="2"/>
    </row>
    <row r="2010">
      <c r="D2010" s="2"/>
      <c r="G2010" s="2"/>
      <c r="J2010" s="2"/>
    </row>
    <row r="2011">
      <c r="D2011" s="2"/>
      <c r="G2011" s="2"/>
      <c r="J2011" s="2"/>
    </row>
    <row r="2012">
      <c r="D2012" s="2"/>
      <c r="G2012" s="2"/>
      <c r="J2012" s="2"/>
    </row>
    <row r="2013">
      <c r="D2013" s="2"/>
      <c r="G2013" s="2"/>
      <c r="J2013" s="2"/>
    </row>
    <row r="2014">
      <c r="D2014" s="2"/>
      <c r="G2014" s="2"/>
      <c r="J2014" s="2"/>
    </row>
    <row r="2015">
      <c r="D2015" s="2"/>
      <c r="G2015" s="2"/>
      <c r="J2015" s="2"/>
    </row>
    <row r="2016">
      <c r="D2016" s="2"/>
      <c r="G2016" s="2"/>
      <c r="J2016" s="2"/>
    </row>
    <row r="2017">
      <c r="D2017" s="2"/>
      <c r="G2017" s="2"/>
      <c r="J2017" s="2"/>
    </row>
    <row r="2018">
      <c r="D2018" s="2"/>
      <c r="G2018" s="2"/>
      <c r="J2018" s="2"/>
    </row>
    <row r="2019">
      <c r="D2019" s="2"/>
      <c r="G2019" s="2"/>
      <c r="J2019" s="2"/>
    </row>
    <row r="2020">
      <c r="D2020" s="2"/>
      <c r="G2020" s="2"/>
      <c r="J2020" s="2"/>
    </row>
    <row r="2021">
      <c r="D2021" s="2"/>
      <c r="G2021" s="2"/>
      <c r="J2021" s="2"/>
    </row>
    <row r="2022">
      <c r="D2022" s="2"/>
      <c r="G2022" s="2"/>
      <c r="J2022" s="2"/>
    </row>
    <row r="2023">
      <c r="D2023" s="2"/>
      <c r="G2023" s="2"/>
      <c r="J2023" s="2"/>
    </row>
    <row r="2024">
      <c r="D2024" s="2"/>
      <c r="G2024" s="2"/>
      <c r="J2024" s="2"/>
    </row>
    <row r="2025">
      <c r="D2025" s="2"/>
      <c r="G2025" s="2"/>
      <c r="J2025" s="2"/>
    </row>
    <row r="2026">
      <c r="D2026" s="2"/>
      <c r="G2026" s="2"/>
      <c r="J2026" s="2"/>
    </row>
    <row r="2027">
      <c r="D2027" s="2"/>
      <c r="G2027" s="2"/>
      <c r="J2027" s="2"/>
    </row>
    <row r="2028">
      <c r="D2028" s="2"/>
      <c r="G2028" s="2"/>
      <c r="J2028" s="2"/>
    </row>
    <row r="2029">
      <c r="D2029" s="2"/>
      <c r="G2029" s="2"/>
      <c r="J2029" s="2"/>
    </row>
    <row r="2030">
      <c r="D2030" s="2"/>
      <c r="G2030" s="2"/>
      <c r="J2030" s="2"/>
    </row>
    <row r="2031">
      <c r="D2031" s="2"/>
      <c r="G2031" s="2"/>
      <c r="J2031" s="2"/>
    </row>
    <row r="2032">
      <c r="D2032" s="2"/>
      <c r="G2032" s="2"/>
      <c r="J2032" s="2"/>
    </row>
    <row r="2033">
      <c r="D2033" s="2"/>
      <c r="G2033" s="2"/>
      <c r="J2033" s="2"/>
    </row>
    <row r="2034">
      <c r="D2034" s="2"/>
      <c r="G2034" s="2"/>
      <c r="J2034" s="2"/>
    </row>
    <row r="2035">
      <c r="D2035" s="2"/>
      <c r="G2035" s="2"/>
      <c r="J2035" s="2"/>
    </row>
    <row r="2036">
      <c r="D2036" s="2"/>
      <c r="G2036" s="2"/>
      <c r="J2036" s="2"/>
    </row>
    <row r="2037">
      <c r="D2037" s="2"/>
      <c r="G2037" s="2"/>
      <c r="J2037" s="2"/>
    </row>
    <row r="2038">
      <c r="D2038" s="2"/>
      <c r="G2038" s="2"/>
      <c r="J2038" s="2"/>
    </row>
    <row r="2039">
      <c r="D2039" s="2"/>
      <c r="G2039" s="2"/>
      <c r="J2039" s="2"/>
    </row>
    <row r="2040">
      <c r="D2040" s="2"/>
      <c r="G2040" s="2"/>
      <c r="J2040" s="2"/>
    </row>
    <row r="2041">
      <c r="D2041" s="2"/>
      <c r="G2041" s="2"/>
      <c r="J2041" s="2"/>
    </row>
    <row r="2042">
      <c r="D2042" s="2"/>
      <c r="G2042" s="2"/>
      <c r="J2042" s="2"/>
    </row>
    <row r="2043">
      <c r="D2043" s="2"/>
      <c r="G2043" s="2"/>
      <c r="J2043" s="2"/>
    </row>
    <row r="2044">
      <c r="D2044" s="2"/>
      <c r="G2044" s="2"/>
      <c r="J2044" s="2"/>
    </row>
    <row r="2045">
      <c r="D2045" s="2"/>
      <c r="G2045" s="2"/>
      <c r="J2045" s="2"/>
    </row>
    <row r="2046">
      <c r="D2046" s="2"/>
      <c r="G2046" s="2"/>
      <c r="J2046" s="2"/>
    </row>
    <row r="2047">
      <c r="D2047" s="2"/>
      <c r="G2047" s="2"/>
      <c r="J2047" s="2"/>
    </row>
    <row r="2048">
      <c r="D2048" s="2"/>
      <c r="G2048" s="2"/>
      <c r="J2048" s="2"/>
    </row>
    <row r="2049">
      <c r="D2049" s="2"/>
      <c r="G2049" s="2"/>
      <c r="J2049" s="2"/>
    </row>
    <row r="2050">
      <c r="D2050" s="2"/>
      <c r="G2050" s="2"/>
      <c r="J2050" s="2"/>
    </row>
    <row r="2051">
      <c r="D2051" s="2"/>
      <c r="G2051" s="2"/>
      <c r="J2051" s="2"/>
    </row>
    <row r="2052">
      <c r="D2052" s="2"/>
      <c r="G2052" s="2"/>
      <c r="J2052" s="2"/>
    </row>
    <row r="2053">
      <c r="D2053" s="2"/>
      <c r="G2053" s="2"/>
      <c r="J2053" s="2"/>
    </row>
    <row r="2054">
      <c r="D2054" s="2"/>
      <c r="G2054" s="2"/>
      <c r="J2054" s="2"/>
    </row>
    <row r="2055">
      <c r="D2055" s="2"/>
      <c r="G2055" s="2"/>
      <c r="J2055" s="2"/>
    </row>
    <row r="2056">
      <c r="D2056" s="2"/>
      <c r="G2056" s="2"/>
      <c r="J2056" s="2"/>
    </row>
    <row r="2057">
      <c r="D2057" s="2"/>
      <c r="G2057" s="2"/>
      <c r="J2057" s="2"/>
    </row>
    <row r="2058">
      <c r="D2058" s="2"/>
      <c r="G2058" s="2"/>
      <c r="J2058" s="2"/>
    </row>
    <row r="2059">
      <c r="D2059" s="2"/>
      <c r="G2059" s="2"/>
      <c r="J2059" s="2"/>
    </row>
    <row r="2060">
      <c r="D2060" s="2"/>
      <c r="G2060" s="2"/>
      <c r="J2060" s="2"/>
    </row>
    <row r="2061">
      <c r="D2061" s="2"/>
      <c r="G2061" s="2"/>
      <c r="J2061" s="2"/>
    </row>
    <row r="2062">
      <c r="D2062" s="2"/>
      <c r="G2062" s="2"/>
      <c r="J2062" s="2"/>
    </row>
    <row r="2063">
      <c r="D2063" s="2"/>
      <c r="G2063" s="2"/>
      <c r="J2063" s="2"/>
    </row>
    <row r="2064">
      <c r="D2064" s="2"/>
      <c r="G2064" s="2"/>
      <c r="J2064" s="2"/>
    </row>
    <row r="2065">
      <c r="D2065" s="2"/>
      <c r="G2065" s="2"/>
      <c r="J2065" s="2"/>
    </row>
    <row r="2066">
      <c r="D2066" s="2"/>
      <c r="G2066" s="2"/>
      <c r="J2066" s="2"/>
    </row>
    <row r="2067">
      <c r="D2067" s="2"/>
      <c r="G2067" s="2"/>
      <c r="J2067" s="2"/>
    </row>
    <row r="2068">
      <c r="D2068" s="2"/>
      <c r="G2068" s="2"/>
      <c r="J2068" s="2"/>
    </row>
    <row r="2069">
      <c r="D2069" s="2"/>
      <c r="G2069" s="2"/>
      <c r="J2069" s="2"/>
    </row>
    <row r="2070">
      <c r="D2070" s="2"/>
      <c r="G2070" s="2"/>
      <c r="J2070" s="2"/>
    </row>
    <row r="2071">
      <c r="D2071" s="2"/>
      <c r="G2071" s="2"/>
      <c r="J2071" s="2"/>
    </row>
    <row r="2072">
      <c r="D2072" s="2"/>
      <c r="G2072" s="2"/>
      <c r="J2072" s="2"/>
    </row>
    <row r="2073">
      <c r="D2073" s="2"/>
      <c r="G2073" s="2"/>
      <c r="J2073" s="2"/>
    </row>
    <row r="2074">
      <c r="D2074" s="2"/>
      <c r="G2074" s="2"/>
      <c r="J2074" s="2"/>
    </row>
    <row r="2075">
      <c r="D2075" s="2"/>
      <c r="G2075" s="2"/>
      <c r="J2075" s="2"/>
    </row>
    <row r="2076">
      <c r="D2076" s="2"/>
      <c r="G2076" s="2"/>
      <c r="J2076" s="2"/>
    </row>
    <row r="2077">
      <c r="D2077" s="2"/>
      <c r="G2077" s="2"/>
      <c r="J2077" s="2"/>
    </row>
    <row r="2078">
      <c r="D2078" s="2"/>
      <c r="G2078" s="2"/>
      <c r="J2078" s="2"/>
    </row>
    <row r="2079">
      <c r="D2079" s="2"/>
      <c r="G2079" s="2"/>
      <c r="J2079" s="2"/>
    </row>
    <row r="2080">
      <c r="D2080" s="2"/>
      <c r="G2080" s="2"/>
      <c r="J2080" s="2"/>
    </row>
    <row r="2081">
      <c r="D2081" s="2"/>
      <c r="G2081" s="2"/>
      <c r="J2081" s="2"/>
    </row>
    <row r="2082">
      <c r="D2082" s="2"/>
      <c r="G2082" s="2"/>
      <c r="J2082" s="2"/>
    </row>
    <row r="2083">
      <c r="D2083" s="2"/>
      <c r="G2083" s="2"/>
      <c r="J2083" s="2"/>
    </row>
    <row r="2084">
      <c r="D2084" s="2"/>
      <c r="G2084" s="2"/>
      <c r="J2084" s="2"/>
    </row>
    <row r="2085">
      <c r="D2085" s="2"/>
      <c r="G2085" s="2"/>
      <c r="J2085" s="2"/>
    </row>
    <row r="2086">
      <c r="D2086" s="2"/>
      <c r="G2086" s="2"/>
      <c r="J2086" s="2"/>
    </row>
    <row r="2087">
      <c r="D2087" s="2"/>
      <c r="G2087" s="2"/>
      <c r="J2087" s="2"/>
    </row>
    <row r="2088">
      <c r="D2088" s="2"/>
      <c r="G2088" s="2"/>
      <c r="J2088" s="2"/>
    </row>
    <row r="2089">
      <c r="D2089" s="2"/>
      <c r="G2089" s="2"/>
      <c r="J2089" s="2"/>
    </row>
    <row r="2090">
      <c r="D2090" s="2"/>
      <c r="G2090" s="2"/>
      <c r="J2090" s="2"/>
    </row>
    <row r="2091">
      <c r="D2091" s="2"/>
      <c r="G2091" s="2"/>
      <c r="J2091" s="2"/>
    </row>
    <row r="2092">
      <c r="D2092" s="2"/>
      <c r="G2092" s="2"/>
      <c r="J2092" s="2"/>
    </row>
    <row r="2093">
      <c r="D2093" s="2"/>
      <c r="G2093" s="2"/>
      <c r="J2093" s="2"/>
    </row>
    <row r="2094">
      <c r="D2094" s="2"/>
      <c r="G2094" s="2"/>
      <c r="J2094" s="2"/>
    </row>
    <row r="2095">
      <c r="D2095" s="2"/>
      <c r="G2095" s="2"/>
      <c r="J2095" s="2"/>
    </row>
    <row r="2096">
      <c r="D2096" s="2"/>
      <c r="G2096" s="2"/>
      <c r="J2096" s="2"/>
    </row>
    <row r="2097">
      <c r="D2097" s="2"/>
      <c r="G2097" s="2"/>
      <c r="J2097" s="2"/>
    </row>
    <row r="2098">
      <c r="D2098" s="2"/>
      <c r="G2098" s="2"/>
      <c r="J2098" s="2"/>
    </row>
    <row r="2099">
      <c r="D2099" s="2"/>
      <c r="G2099" s="2"/>
      <c r="J2099" s="2"/>
    </row>
    <row r="2100">
      <c r="D2100" s="2"/>
      <c r="G2100" s="2"/>
      <c r="J2100" s="2"/>
    </row>
    <row r="2101">
      <c r="D2101" s="2"/>
      <c r="G2101" s="2"/>
      <c r="J2101" s="2"/>
    </row>
    <row r="2102">
      <c r="D2102" s="2"/>
      <c r="G2102" s="2"/>
      <c r="J2102" s="2"/>
    </row>
    <row r="2103">
      <c r="D2103" s="2"/>
      <c r="G2103" s="2"/>
      <c r="J2103" s="2"/>
    </row>
    <row r="2104">
      <c r="D2104" s="2"/>
      <c r="G2104" s="2"/>
      <c r="J2104" s="2"/>
    </row>
    <row r="2105">
      <c r="D2105" s="2"/>
      <c r="G2105" s="2"/>
      <c r="J2105" s="2"/>
    </row>
    <row r="2106">
      <c r="D2106" s="2"/>
      <c r="G2106" s="2"/>
      <c r="J2106" s="2"/>
    </row>
    <row r="2107">
      <c r="D2107" s="2"/>
      <c r="G2107" s="2"/>
      <c r="J2107" s="2"/>
    </row>
    <row r="2108">
      <c r="D2108" s="2"/>
      <c r="G2108" s="2"/>
      <c r="J2108" s="2"/>
    </row>
    <row r="2109">
      <c r="D2109" s="2"/>
      <c r="G2109" s="2"/>
      <c r="J2109" s="2"/>
    </row>
    <row r="2110">
      <c r="D2110" s="2"/>
      <c r="G2110" s="2"/>
      <c r="J2110" s="2"/>
    </row>
    <row r="2111">
      <c r="D2111" s="2"/>
      <c r="G2111" s="2"/>
      <c r="J2111" s="2"/>
    </row>
    <row r="2112">
      <c r="D2112" s="2"/>
      <c r="G2112" s="2"/>
      <c r="J2112" s="2"/>
    </row>
    <row r="2113">
      <c r="D2113" s="2"/>
      <c r="G2113" s="2"/>
      <c r="J2113" s="2"/>
    </row>
    <row r="2114">
      <c r="D2114" s="2"/>
      <c r="G2114" s="2"/>
      <c r="J2114" s="2"/>
    </row>
    <row r="2115">
      <c r="D2115" s="2"/>
      <c r="G2115" s="2"/>
      <c r="J2115" s="2"/>
    </row>
    <row r="2116">
      <c r="D2116" s="2"/>
      <c r="G2116" s="2"/>
      <c r="J2116" s="2"/>
    </row>
    <row r="2117">
      <c r="D2117" s="2"/>
      <c r="G2117" s="2"/>
      <c r="J2117" s="2"/>
    </row>
    <row r="2118">
      <c r="D2118" s="2"/>
      <c r="G2118" s="2"/>
      <c r="J2118" s="2"/>
    </row>
    <row r="2119">
      <c r="D2119" s="2"/>
      <c r="G2119" s="2"/>
      <c r="J2119" s="2"/>
    </row>
    <row r="2120">
      <c r="D2120" s="2"/>
      <c r="G2120" s="2"/>
      <c r="J2120" s="2"/>
    </row>
    <row r="2121">
      <c r="D2121" s="2"/>
      <c r="G2121" s="2"/>
      <c r="J2121" s="2"/>
    </row>
    <row r="2122">
      <c r="D2122" s="2"/>
      <c r="G2122" s="2"/>
      <c r="J2122" s="2"/>
    </row>
    <row r="2123">
      <c r="D2123" s="2"/>
      <c r="G2123" s="2"/>
      <c r="J2123" s="2"/>
    </row>
    <row r="2124">
      <c r="D2124" s="2"/>
      <c r="G2124" s="2"/>
      <c r="J2124" s="2"/>
    </row>
    <row r="2125">
      <c r="D2125" s="2"/>
      <c r="G2125" s="2"/>
      <c r="J2125" s="2"/>
    </row>
    <row r="2126">
      <c r="D2126" s="2"/>
      <c r="G2126" s="2"/>
      <c r="J2126" s="2"/>
    </row>
    <row r="2127">
      <c r="D2127" s="2"/>
      <c r="G2127" s="2"/>
      <c r="J2127" s="2"/>
    </row>
    <row r="2128">
      <c r="D2128" s="2"/>
      <c r="G2128" s="2"/>
      <c r="J2128" s="2"/>
    </row>
    <row r="2129">
      <c r="D2129" s="2"/>
      <c r="G2129" s="2"/>
      <c r="J2129" s="2"/>
    </row>
    <row r="2130">
      <c r="D2130" s="2"/>
      <c r="G2130" s="2"/>
      <c r="J2130" s="2"/>
    </row>
    <row r="2131">
      <c r="D2131" s="2"/>
      <c r="G2131" s="2"/>
      <c r="J2131" s="2"/>
    </row>
    <row r="2132">
      <c r="D2132" s="2"/>
      <c r="G2132" s="2"/>
      <c r="J2132" s="2"/>
    </row>
    <row r="2133">
      <c r="D2133" s="2"/>
      <c r="G2133" s="2"/>
      <c r="J2133" s="2"/>
    </row>
    <row r="2134">
      <c r="D2134" s="2"/>
      <c r="G2134" s="2"/>
      <c r="J2134" s="2"/>
    </row>
    <row r="2135">
      <c r="D2135" s="2"/>
      <c r="G2135" s="2"/>
      <c r="J2135" s="2"/>
    </row>
    <row r="2136">
      <c r="D2136" s="2"/>
      <c r="G2136" s="2"/>
      <c r="J2136" s="2"/>
    </row>
    <row r="2137">
      <c r="D2137" s="2"/>
      <c r="G2137" s="2"/>
      <c r="J2137" s="2"/>
    </row>
    <row r="2138">
      <c r="D2138" s="2"/>
      <c r="G2138" s="2"/>
      <c r="J2138" s="2"/>
    </row>
    <row r="2139">
      <c r="D2139" s="2"/>
      <c r="G2139" s="2"/>
      <c r="J2139" s="2"/>
    </row>
    <row r="2140">
      <c r="D2140" s="2"/>
      <c r="G2140" s="2"/>
      <c r="J2140" s="2"/>
    </row>
    <row r="2141">
      <c r="D2141" s="2"/>
      <c r="G2141" s="2"/>
      <c r="J2141" s="2"/>
    </row>
    <row r="2142">
      <c r="D2142" s="2"/>
      <c r="G2142" s="2"/>
      <c r="J2142" s="2"/>
    </row>
    <row r="2143">
      <c r="D2143" s="2"/>
      <c r="G2143" s="2"/>
      <c r="J2143" s="2"/>
    </row>
    <row r="2144">
      <c r="D2144" s="2"/>
      <c r="G2144" s="2"/>
      <c r="J2144" s="2"/>
    </row>
    <row r="2145">
      <c r="D2145" s="2"/>
      <c r="G2145" s="2"/>
      <c r="J2145" s="2"/>
    </row>
    <row r="2146">
      <c r="D2146" s="2"/>
      <c r="G2146" s="2"/>
      <c r="J2146" s="2"/>
    </row>
    <row r="2147">
      <c r="D2147" s="2"/>
      <c r="G2147" s="2"/>
      <c r="J2147" s="2"/>
    </row>
    <row r="2148">
      <c r="D2148" s="2"/>
      <c r="G2148" s="2"/>
      <c r="J2148" s="2"/>
    </row>
    <row r="2149">
      <c r="D2149" s="2"/>
      <c r="G2149" s="2"/>
      <c r="J2149" s="2"/>
    </row>
    <row r="2150">
      <c r="D2150" s="2"/>
      <c r="G2150" s="2"/>
      <c r="J2150" s="2"/>
    </row>
    <row r="2151">
      <c r="D2151" s="2"/>
      <c r="G2151" s="2"/>
      <c r="J2151" s="2"/>
    </row>
    <row r="2152">
      <c r="D2152" s="2"/>
      <c r="G2152" s="2"/>
      <c r="J2152" s="2"/>
    </row>
    <row r="2153">
      <c r="D2153" s="2"/>
      <c r="G2153" s="2"/>
      <c r="J2153" s="2"/>
    </row>
    <row r="2154">
      <c r="D2154" s="2"/>
      <c r="G2154" s="2"/>
      <c r="J2154" s="2"/>
    </row>
    <row r="2155">
      <c r="D2155" s="2"/>
      <c r="G2155" s="2"/>
      <c r="J2155" s="2"/>
    </row>
    <row r="2156">
      <c r="D2156" s="2"/>
      <c r="G2156" s="2"/>
      <c r="J2156" s="2"/>
    </row>
    <row r="2157">
      <c r="D2157" s="2"/>
      <c r="G2157" s="2"/>
      <c r="J2157" s="2"/>
    </row>
    <row r="2158">
      <c r="D2158" s="2"/>
      <c r="G2158" s="2"/>
      <c r="J2158" s="2"/>
    </row>
    <row r="2159">
      <c r="D2159" s="2"/>
      <c r="G2159" s="2"/>
      <c r="J2159" s="2"/>
    </row>
    <row r="2160">
      <c r="D2160" s="2"/>
      <c r="G2160" s="2"/>
      <c r="J2160" s="2"/>
    </row>
    <row r="2161">
      <c r="D2161" s="2"/>
      <c r="G2161" s="2"/>
      <c r="J2161" s="2"/>
    </row>
    <row r="2162">
      <c r="D2162" s="2"/>
      <c r="G2162" s="2"/>
      <c r="J2162" s="2"/>
    </row>
    <row r="2163">
      <c r="D2163" s="2"/>
      <c r="G2163" s="2"/>
      <c r="J2163" s="2"/>
    </row>
    <row r="2164">
      <c r="D2164" s="2"/>
      <c r="G2164" s="2"/>
      <c r="J2164" s="2"/>
    </row>
    <row r="2165">
      <c r="D2165" s="2"/>
      <c r="G2165" s="2"/>
      <c r="J2165" s="2"/>
    </row>
    <row r="2166">
      <c r="D2166" s="2"/>
      <c r="G2166" s="2"/>
      <c r="J2166" s="2"/>
    </row>
    <row r="2167">
      <c r="D2167" s="2"/>
      <c r="G2167" s="2"/>
      <c r="J2167" s="2"/>
    </row>
    <row r="2168">
      <c r="D2168" s="2"/>
      <c r="G2168" s="2"/>
      <c r="J2168" s="2"/>
    </row>
    <row r="2169">
      <c r="D2169" s="2"/>
      <c r="G2169" s="2"/>
      <c r="J2169" s="2"/>
    </row>
    <row r="2170">
      <c r="D2170" s="2"/>
      <c r="G2170" s="2"/>
      <c r="J2170" s="2"/>
    </row>
    <row r="2171">
      <c r="D2171" s="2"/>
      <c r="G2171" s="2"/>
      <c r="J2171" s="2"/>
    </row>
    <row r="2172">
      <c r="D2172" s="2"/>
      <c r="G2172" s="2"/>
      <c r="J2172" s="2"/>
    </row>
    <row r="2173">
      <c r="D2173" s="2"/>
      <c r="G2173" s="2"/>
      <c r="J2173" s="2"/>
    </row>
    <row r="2174">
      <c r="D2174" s="2"/>
      <c r="G2174" s="2"/>
      <c r="J2174" s="2"/>
    </row>
    <row r="2175">
      <c r="D2175" s="2"/>
      <c r="G2175" s="2"/>
      <c r="J2175" s="2"/>
    </row>
    <row r="2176">
      <c r="D2176" s="2"/>
      <c r="G2176" s="2"/>
      <c r="J2176" s="2"/>
    </row>
    <row r="2177">
      <c r="D2177" s="2"/>
      <c r="G2177" s="2"/>
      <c r="J2177" s="2"/>
    </row>
    <row r="2178">
      <c r="D2178" s="2"/>
      <c r="G2178" s="2"/>
      <c r="J2178" s="2"/>
    </row>
    <row r="2179">
      <c r="D2179" s="2"/>
      <c r="G2179" s="2"/>
      <c r="J2179" s="2"/>
    </row>
    <row r="2180">
      <c r="D2180" s="2"/>
      <c r="G2180" s="2"/>
      <c r="J2180" s="2"/>
    </row>
    <row r="2181">
      <c r="D2181" s="2"/>
      <c r="G2181" s="2"/>
      <c r="J2181" s="2"/>
    </row>
    <row r="2182">
      <c r="D2182" s="2"/>
      <c r="G2182" s="2"/>
      <c r="J2182" s="2"/>
    </row>
    <row r="2183">
      <c r="D2183" s="2"/>
      <c r="G2183" s="2"/>
      <c r="J2183" s="2"/>
    </row>
    <row r="2184">
      <c r="D2184" s="2"/>
      <c r="G2184" s="2"/>
      <c r="J2184" s="2"/>
    </row>
    <row r="2185">
      <c r="D2185" s="2"/>
      <c r="G2185" s="2"/>
      <c r="J2185" s="2"/>
    </row>
    <row r="2186">
      <c r="D2186" s="2"/>
      <c r="G2186" s="2"/>
      <c r="J2186" s="2"/>
    </row>
    <row r="2187">
      <c r="D2187" s="2"/>
      <c r="G2187" s="2"/>
      <c r="J2187" s="2"/>
    </row>
    <row r="2188">
      <c r="D2188" s="2"/>
      <c r="G2188" s="2"/>
      <c r="J2188" s="2"/>
    </row>
    <row r="2189">
      <c r="D2189" s="2"/>
      <c r="G2189" s="2"/>
      <c r="J2189" s="2"/>
    </row>
    <row r="2190">
      <c r="D2190" s="2"/>
      <c r="G2190" s="2"/>
      <c r="J2190" s="2"/>
    </row>
    <row r="2191">
      <c r="D2191" s="2"/>
      <c r="G2191" s="2"/>
      <c r="J2191" s="2"/>
    </row>
    <row r="2192">
      <c r="D2192" s="2"/>
      <c r="G2192" s="2"/>
      <c r="J2192" s="2"/>
    </row>
    <row r="2193">
      <c r="D2193" s="2"/>
      <c r="G2193" s="2"/>
      <c r="J2193" s="2"/>
    </row>
    <row r="2194">
      <c r="D2194" s="2"/>
      <c r="G2194" s="2"/>
      <c r="J2194" s="2"/>
    </row>
    <row r="2195">
      <c r="D2195" s="2"/>
      <c r="G2195" s="2"/>
      <c r="J2195" s="2"/>
    </row>
    <row r="2196">
      <c r="D2196" s="2"/>
      <c r="G2196" s="2"/>
      <c r="J2196" s="2"/>
    </row>
    <row r="2197">
      <c r="D2197" s="2"/>
      <c r="G2197" s="2"/>
      <c r="J2197" s="2"/>
    </row>
    <row r="2198">
      <c r="D2198" s="2"/>
      <c r="G2198" s="2"/>
      <c r="J2198" s="2"/>
    </row>
    <row r="2199">
      <c r="D2199" s="2"/>
      <c r="G2199" s="2"/>
      <c r="J2199" s="2"/>
    </row>
    <row r="2200">
      <c r="D2200" s="2"/>
      <c r="G2200" s="2"/>
      <c r="J2200" s="2"/>
    </row>
    <row r="2201">
      <c r="D2201" s="2"/>
      <c r="G2201" s="2"/>
      <c r="J2201" s="2"/>
    </row>
    <row r="2202">
      <c r="D2202" s="2"/>
      <c r="G2202" s="2"/>
      <c r="J2202" s="2"/>
    </row>
    <row r="2203">
      <c r="D2203" s="2"/>
      <c r="G2203" s="2"/>
      <c r="J2203" s="2"/>
    </row>
    <row r="2204">
      <c r="D2204" s="2"/>
      <c r="G2204" s="2"/>
      <c r="J2204" s="2"/>
    </row>
    <row r="2205">
      <c r="D2205" s="2"/>
      <c r="G2205" s="2"/>
      <c r="J2205" s="2"/>
    </row>
    <row r="2206">
      <c r="D2206" s="2"/>
      <c r="G2206" s="2"/>
      <c r="J2206" s="2"/>
    </row>
    <row r="2207">
      <c r="D2207" s="2"/>
      <c r="G2207" s="2"/>
      <c r="J2207" s="2"/>
    </row>
    <row r="2208">
      <c r="D2208" s="2"/>
      <c r="G2208" s="2"/>
      <c r="J2208" s="2"/>
    </row>
    <row r="2209">
      <c r="D2209" s="2"/>
      <c r="G2209" s="2"/>
      <c r="J2209" s="2"/>
    </row>
    <row r="2210">
      <c r="D2210" s="2"/>
      <c r="G2210" s="2"/>
      <c r="J2210" s="2"/>
    </row>
    <row r="2211">
      <c r="D2211" s="2"/>
      <c r="G2211" s="2"/>
      <c r="J2211" s="2"/>
    </row>
    <row r="2212">
      <c r="D2212" s="2"/>
      <c r="G2212" s="2"/>
      <c r="J2212" s="2"/>
    </row>
    <row r="2213">
      <c r="D2213" s="2"/>
      <c r="G2213" s="2"/>
      <c r="J2213" s="2"/>
    </row>
    <row r="2214">
      <c r="D2214" s="2"/>
      <c r="G2214" s="2"/>
      <c r="J2214" s="2"/>
    </row>
    <row r="2215">
      <c r="D2215" s="2"/>
      <c r="G2215" s="2"/>
      <c r="J2215" s="2"/>
    </row>
    <row r="2216">
      <c r="D2216" s="2"/>
      <c r="G2216" s="2"/>
      <c r="J2216" s="2"/>
    </row>
    <row r="2217">
      <c r="D2217" s="2"/>
      <c r="G2217" s="2"/>
      <c r="J2217" s="2"/>
    </row>
    <row r="2218">
      <c r="D2218" s="2"/>
      <c r="G2218" s="2"/>
      <c r="J2218" s="2"/>
    </row>
    <row r="2219">
      <c r="D2219" s="2"/>
      <c r="G2219" s="2"/>
      <c r="J2219" s="2"/>
    </row>
    <row r="2220">
      <c r="D2220" s="2"/>
      <c r="G2220" s="2"/>
      <c r="J2220" s="2"/>
    </row>
    <row r="2221">
      <c r="D2221" s="2"/>
      <c r="G2221" s="2"/>
      <c r="J2221" s="2"/>
    </row>
    <row r="2222">
      <c r="D2222" s="2"/>
      <c r="G2222" s="2"/>
      <c r="J2222" s="2"/>
    </row>
    <row r="2223">
      <c r="D2223" s="2"/>
      <c r="G2223" s="2"/>
      <c r="J2223" s="2"/>
    </row>
    <row r="2224">
      <c r="D2224" s="2"/>
      <c r="G2224" s="2"/>
      <c r="J2224" s="2"/>
    </row>
    <row r="2225">
      <c r="D2225" s="2"/>
      <c r="G2225" s="2"/>
      <c r="J2225" s="2"/>
    </row>
    <row r="2226">
      <c r="D2226" s="2"/>
      <c r="G2226" s="2"/>
      <c r="J2226" s="2"/>
    </row>
    <row r="2227">
      <c r="D2227" s="2"/>
      <c r="G2227" s="2"/>
      <c r="J2227" s="2"/>
    </row>
    <row r="2228">
      <c r="D2228" s="2"/>
      <c r="G2228" s="2"/>
      <c r="J2228" s="2"/>
    </row>
    <row r="2229">
      <c r="D2229" s="2"/>
      <c r="G2229" s="2"/>
      <c r="J2229" s="2"/>
    </row>
    <row r="2230">
      <c r="D2230" s="2"/>
      <c r="G2230" s="2"/>
      <c r="J2230" s="2"/>
    </row>
    <row r="2231">
      <c r="D2231" s="2"/>
      <c r="G2231" s="2"/>
      <c r="J2231" s="2"/>
    </row>
    <row r="2232">
      <c r="D2232" s="2"/>
      <c r="G2232" s="2"/>
      <c r="J2232" s="2"/>
    </row>
    <row r="2233">
      <c r="D2233" s="2"/>
      <c r="G2233" s="2"/>
      <c r="J2233" s="2"/>
    </row>
    <row r="2234">
      <c r="D2234" s="2"/>
      <c r="G2234" s="2"/>
      <c r="J2234" s="2"/>
    </row>
    <row r="2235">
      <c r="D2235" s="2"/>
      <c r="G2235" s="2"/>
      <c r="J2235" s="2"/>
    </row>
    <row r="2236">
      <c r="D2236" s="2"/>
      <c r="G2236" s="2"/>
      <c r="J2236" s="2"/>
    </row>
    <row r="2237">
      <c r="D2237" s="2"/>
      <c r="G2237" s="2"/>
      <c r="J2237" s="2"/>
    </row>
    <row r="2238">
      <c r="D2238" s="2"/>
      <c r="G2238" s="2"/>
      <c r="J2238" s="2"/>
    </row>
    <row r="2239">
      <c r="D2239" s="2"/>
      <c r="G2239" s="2"/>
      <c r="J2239" s="2"/>
    </row>
    <row r="2240">
      <c r="D2240" s="2"/>
      <c r="G2240" s="2"/>
      <c r="J2240" s="2"/>
    </row>
    <row r="2241">
      <c r="D2241" s="2"/>
      <c r="G2241" s="2"/>
      <c r="J2241" s="2"/>
    </row>
    <row r="2242">
      <c r="D2242" s="2"/>
      <c r="G2242" s="2"/>
      <c r="J2242" s="2"/>
    </row>
    <row r="2243">
      <c r="D2243" s="2"/>
      <c r="G2243" s="2"/>
      <c r="J2243" s="2"/>
    </row>
    <row r="2244">
      <c r="D2244" s="2"/>
      <c r="G2244" s="2"/>
      <c r="J2244" s="2"/>
    </row>
    <row r="2245">
      <c r="D2245" s="2"/>
      <c r="G2245" s="2"/>
      <c r="J2245" s="2"/>
    </row>
    <row r="2246">
      <c r="D2246" s="2"/>
      <c r="G2246" s="2"/>
      <c r="J2246" s="2"/>
    </row>
    <row r="2247">
      <c r="D2247" s="2"/>
      <c r="G2247" s="2"/>
      <c r="J2247" s="2"/>
    </row>
    <row r="2248">
      <c r="D2248" s="2"/>
      <c r="G2248" s="2"/>
      <c r="J2248" s="2"/>
    </row>
    <row r="2249">
      <c r="D2249" s="2"/>
      <c r="G2249" s="2"/>
      <c r="J2249" s="2"/>
    </row>
    <row r="2250">
      <c r="D2250" s="2"/>
      <c r="G2250" s="2"/>
      <c r="J2250" s="2"/>
    </row>
    <row r="2251">
      <c r="D2251" s="2"/>
      <c r="G2251" s="2"/>
      <c r="J2251" s="2"/>
    </row>
    <row r="2252">
      <c r="D2252" s="2"/>
      <c r="G2252" s="2"/>
      <c r="J2252" s="2"/>
    </row>
    <row r="2253">
      <c r="D2253" s="2"/>
      <c r="G2253" s="2"/>
      <c r="J2253" s="2"/>
    </row>
    <row r="2254">
      <c r="D2254" s="2"/>
      <c r="G2254" s="2"/>
      <c r="J2254" s="2"/>
    </row>
    <row r="2255">
      <c r="D2255" s="2"/>
      <c r="G2255" s="2"/>
      <c r="J2255" s="2"/>
    </row>
    <row r="2256">
      <c r="D2256" s="2"/>
      <c r="G2256" s="2"/>
      <c r="J2256" s="2"/>
    </row>
    <row r="2257">
      <c r="D2257" s="2"/>
      <c r="G2257" s="2"/>
      <c r="J2257" s="2"/>
    </row>
    <row r="2258">
      <c r="D2258" s="2"/>
      <c r="G2258" s="2"/>
      <c r="J2258" s="2"/>
    </row>
    <row r="2259">
      <c r="D2259" s="2"/>
      <c r="G2259" s="2"/>
      <c r="J2259" s="2"/>
    </row>
    <row r="2260">
      <c r="D2260" s="2"/>
      <c r="G2260" s="2"/>
      <c r="J2260" s="2"/>
    </row>
    <row r="2261">
      <c r="D2261" s="2"/>
      <c r="G2261" s="2"/>
      <c r="J2261" s="2"/>
    </row>
    <row r="2262">
      <c r="D2262" s="2"/>
      <c r="G2262" s="2"/>
      <c r="J2262" s="2"/>
    </row>
    <row r="2263">
      <c r="D2263" s="2"/>
      <c r="G2263" s="2"/>
      <c r="J2263" s="2"/>
    </row>
    <row r="2264">
      <c r="D2264" s="2"/>
      <c r="G2264" s="2"/>
      <c r="J2264" s="2"/>
    </row>
    <row r="2265">
      <c r="D2265" s="2"/>
      <c r="G2265" s="2"/>
      <c r="J2265" s="2"/>
    </row>
    <row r="2266">
      <c r="D2266" s="2"/>
      <c r="G2266" s="2"/>
      <c r="J2266" s="2"/>
    </row>
    <row r="2267">
      <c r="D2267" s="2"/>
      <c r="G2267" s="2"/>
      <c r="J2267" s="2"/>
    </row>
    <row r="2268">
      <c r="D2268" s="2"/>
      <c r="G2268" s="2"/>
      <c r="J2268" s="2"/>
    </row>
    <row r="2269">
      <c r="D2269" s="2"/>
      <c r="G2269" s="2"/>
      <c r="J2269" s="2"/>
    </row>
    <row r="2270">
      <c r="D2270" s="2"/>
      <c r="G2270" s="2"/>
      <c r="J2270" s="2"/>
    </row>
    <row r="2271">
      <c r="D2271" s="2"/>
      <c r="G2271" s="2"/>
      <c r="J2271" s="2"/>
    </row>
    <row r="2272">
      <c r="D2272" s="2"/>
      <c r="G2272" s="2"/>
      <c r="J2272" s="2"/>
    </row>
    <row r="2273">
      <c r="D2273" s="2"/>
      <c r="G2273" s="2"/>
      <c r="J2273" s="2"/>
    </row>
    <row r="2274">
      <c r="D2274" s="2"/>
      <c r="G2274" s="2"/>
      <c r="J2274" s="2"/>
    </row>
    <row r="2275">
      <c r="D2275" s="2"/>
      <c r="G2275" s="2"/>
      <c r="J2275" s="2"/>
    </row>
    <row r="2276">
      <c r="D2276" s="2"/>
      <c r="G2276" s="2"/>
      <c r="J2276" s="2"/>
    </row>
    <row r="2277">
      <c r="D2277" s="2"/>
      <c r="G2277" s="2"/>
      <c r="J2277" s="2"/>
    </row>
    <row r="2278">
      <c r="D2278" s="2"/>
      <c r="G2278" s="2"/>
      <c r="J2278" s="2"/>
    </row>
    <row r="2279">
      <c r="D2279" s="2"/>
      <c r="G2279" s="2"/>
      <c r="J2279" s="2"/>
    </row>
    <row r="2280">
      <c r="D2280" s="2"/>
      <c r="G2280" s="2"/>
      <c r="J2280" s="2"/>
    </row>
    <row r="2281">
      <c r="D2281" s="2"/>
      <c r="G2281" s="2"/>
      <c r="J2281" s="2"/>
    </row>
    <row r="2282">
      <c r="D2282" s="2"/>
      <c r="G2282" s="2"/>
      <c r="J2282" s="2"/>
    </row>
    <row r="2283">
      <c r="D2283" s="2"/>
      <c r="G2283" s="2"/>
      <c r="J2283" s="2"/>
    </row>
    <row r="2284">
      <c r="D2284" s="2"/>
      <c r="G2284" s="2"/>
      <c r="J2284" s="2"/>
    </row>
    <row r="2285">
      <c r="D2285" s="2"/>
      <c r="G2285" s="2"/>
      <c r="J2285" s="2"/>
    </row>
    <row r="2286">
      <c r="D2286" s="2"/>
      <c r="G2286" s="2"/>
      <c r="J2286" s="2"/>
    </row>
    <row r="2287">
      <c r="D2287" s="2"/>
      <c r="G2287" s="2"/>
      <c r="J2287" s="2"/>
    </row>
    <row r="2288">
      <c r="D2288" s="2"/>
      <c r="G2288" s="2"/>
      <c r="J2288" s="2"/>
    </row>
    <row r="2289">
      <c r="D2289" s="2"/>
      <c r="G2289" s="2"/>
      <c r="J2289" s="2"/>
    </row>
    <row r="2290">
      <c r="D2290" s="2"/>
      <c r="G2290" s="2"/>
      <c r="J2290" s="2"/>
    </row>
    <row r="2291">
      <c r="D2291" s="2"/>
      <c r="G2291" s="2"/>
      <c r="J2291" s="2"/>
    </row>
    <row r="2292">
      <c r="D2292" s="2"/>
      <c r="G2292" s="2"/>
      <c r="J2292" s="2"/>
    </row>
    <row r="2293">
      <c r="D2293" s="2"/>
      <c r="G2293" s="2"/>
      <c r="J2293" s="2"/>
    </row>
    <row r="2294">
      <c r="D2294" s="2"/>
      <c r="G2294" s="2"/>
      <c r="J2294" s="2"/>
    </row>
    <row r="2295">
      <c r="D2295" s="2"/>
      <c r="G2295" s="2"/>
      <c r="J2295" s="2"/>
    </row>
    <row r="2296">
      <c r="D2296" s="2"/>
      <c r="G2296" s="2"/>
      <c r="J2296" s="2"/>
    </row>
    <row r="2297">
      <c r="D2297" s="2"/>
      <c r="G2297" s="2"/>
      <c r="J2297" s="2"/>
    </row>
    <row r="2298">
      <c r="D2298" s="2"/>
      <c r="G2298" s="2"/>
      <c r="J2298" s="2"/>
    </row>
    <row r="2299">
      <c r="D2299" s="2"/>
      <c r="G2299" s="2"/>
      <c r="J2299" s="2"/>
    </row>
    <row r="2300">
      <c r="D2300" s="2"/>
      <c r="G2300" s="2"/>
      <c r="J2300" s="2"/>
    </row>
    <row r="2301">
      <c r="D2301" s="2"/>
      <c r="G2301" s="2"/>
      <c r="J2301" s="2"/>
    </row>
    <row r="2302">
      <c r="D2302" s="2"/>
      <c r="G2302" s="2"/>
      <c r="J2302" s="2"/>
    </row>
    <row r="2303">
      <c r="D2303" s="2"/>
      <c r="G2303" s="2"/>
      <c r="J2303" s="2"/>
    </row>
    <row r="2304">
      <c r="D2304" s="2"/>
      <c r="G2304" s="2"/>
      <c r="J2304" s="2"/>
    </row>
    <row r="2305">
      <c r="D2305" s="2"/>
      <c r="G2305" s="2"/>
      <c r="J2305" s="2"/>
    </row>
    <row r="2306">
      <c r="D2306" s="2"/>
      <c r="G2306" s="2"/>
      <c r="J2306" s="2"/>
    </row>
    <row r="2307">
      <c r="D2307" s="2"/>
      <c r="G2307" s="2"/>
      <c r="J2307" s="2"/>
    </row>
    <row r="2308">
      <c r="D2308" s="2"/>
      <c r="G2308" s="2"/>
      <c r="J2308" s="2"/>
    </row>
    <row r="2309">
      <c r="D2309" s="2"/>
      <c r="G2309" s="2"/>
      <c r="J2309" s="2"/>
    </row>
    <row r="2310">
      <c r="D2310" s="2"/>
      <c r="G2310" s="2"/>
      <c r="J2310" s="2"/>
    </row>
    <row r="2311">
      <c r="D2311" s="2"/>
      <c r="G2311" s="2"/>
      <c r="J2311" s="2"/>
    </row>
    <row r="2312">
      <c r="D2312" s="2"/>
      <c r="G2312" s="2"/>
      <c r="J2312" s="2"/>
    </row>
    <row r="2313">
      <c r="D2313" s="2"/>
      <c r="G2313" s="2"/>
      <c r="J2313" s="2"/>
    </row>
    <row r="2314">
      <c r="D2314" s="2"/>
      <c r="G2314" s="2"/>
      <c r="J2314" s="2"/>
    </row>
    <row r="2315">
      <c r="D2315" s="2"/>
      <c r="G2315" s="2"/>
      <c r="J2315" s="2"/>
    </row>
    <row r="2316">
      <c r="D2316" s="2"/>
      <c r="G2316" s="2"/>
      <c r="J2316" s="2"/>
    </row>
    <row r="2317">
      <c r="D2317" s="2"/>
      <c r="G2317" s="2"/>
      <c r="J2317" s="2"/>
    </row>
    <row r="2318">
      <c r="D2318" s="2"/>
      <c r="G2318" s="2"/>
      <c r="J2318" s="2"/>
    </row>
    <row r="2319">
      <c r="D2319" s="2"/>
      <c r="G2319" s="2"/>
      <c r="J2319" s="2"/>
    </row>
    <row r="2320">
      <c r="D2320" s="2"/>
      <c r="G2320" s="2"/>
      <c r="J2320" s="2"/>
    </row>
    <row r="2321">
      <c r="D2321" s="2"/>
      <c r="G2321" s="2"/>
      <c r="J2321" s="2"/>
    </row>
    <row r="2322">
      <c r="D2322" s="2"/>
      <c r="G2322" s="2"/>
      <c r="J2322" s="2"/>
    </row>
    <row r="2323">
      <c r="D2323" s="2"/>
      <c r="G2323" s="2"/>
      <c r="J2323" s="2"/>
    </row>
    <row r="2324">
      <c r="D2324" s="2"/>
      <c r="G2324" s="2"/>
      <c r="J2324" s="2"/>
    </row>
    <row r="2325">
      <c r="D2325" s="2"/>
      <c r="G2325" s="2"/>
      <c r="J2325" s="2"/>
    </row>
    <row r="2326">
      <c r="D2326" s="2"/>
      <c r="G2326" s="2"/>
      <c r="J2326" s="2"/>
    </row>
    <row r="2327">
      <c r="D2327" s="2"/>
      <c r="G2327" s="2"/>
      <c r="J2327" s="2"/>
    </row>
    <row r="2328">
      <c r="D2328" s="2"/>
      <c r="G2328" s="2"/>
      <c r="J2328" s="2"/>
    </row>
    <row r="2329">
      <c r="D2329" s="2"/>
      <c r="G2329" s="2"/>
      <c r="J2329" s="2"/>
    </row>
    <row r="2330">
      <c r="D2330" s="2"/>
      <c r="G2330" s="2"/>
      <c r="J2330" s="2"/>
    </row>
    <row r="2331">
      <c r="D2331" s="2"/>
      <c r="G2331" s="2"/>
      <c r="J2331" s="2"/>
    </row>
    <row r="2332">
      <c r="D2332" s="2"/>
      <c r="G2332" s="2"/>
      <c r="J2332" s="2"/>
    </row>
    <row r="2333">
      <c r="D2333" s="2"/>
      <c r="G2333" s="2"/>
      <c r="J2333" s="2"/>
    </row>
    <row r="2334">
      <c r="D2334" s="2"/>
      <c r="G2334" s="2"/>
      <c r="J2334" s="2"/>
    </row>
    <row r="2335">
      <c r="D2335" s="2"/>
      <c r="G2335" s="2"/>
      <c r="J2335" s="2"/>
    </row>
    <row r="2336">
      <c r="D2336" s="2"/>
      <c r="G2336" s="2"/>
      <c r="J2336" s="2"/>
    </row>
    <row r="2337">
      <c r="D2337" s="2"/>
      <c r="G2337" s="2"/>
      <c r="J2337" s="2"/>
    </row>
    <row r="2338">
      <c r="D2338" s="2"/>
      <c r="G2338" s="2"/>
      <c r="J2338" s="2"/>
    </row>
    <row r="2339">
      <c r="D2339" s="2"/>
      <c r="G2339" s="2"/>
      <c r="J2339" s="2"/>
    </row>
    <row r="2340">
      <c r="D2340" s="2"/>
      <c r="G2340" s="2"/>
      <c r="J2340" s="2"/>
    </row>
    <row r="2341">
      <c r="D2341" s="2"/>
      <c r="G2341" s="2"/>
      <c r="J2341" s="2"/>
    </row>
    <row r="2342">
      <c r="D2342" s="2"/>
      <c r="G2342" s="2"/>
      <c r="J2342" s="2"/>
    </row>
    <row r="2343">
      <c r="D2343" s="2"/>
      <c r="G2343" s="2"/>
      <c r="J2343" s="2"/>
    </row>
    <row r="2344">
      <c r="D2344" s="2"/>
      <c r="G2344" s="2"/>
      <c r="J2344" s="2"/>
    </row>
    <row r="2345">
      <c r="D2345" s="2"/>
      <c r="G2345" s="2"/>
      <c r="J2345" s="2"/>
    </row>
    <row r="2346">
      <c r="D2346" s="2"/>
      <c r="G2346" s="2"/>
      <c r="J2346" s="2"/>
    </row>
    <row r="2347">
      <c r="D2347" s="2"/>
      <c r="G2347" s="2"/>
      <c r="J2347" s="2"/>
    </row>
    <row r="2348">
      <c r="D2348" s="2"/>
      <c r="G2348" s="2"/>
      <c r="J2348" s="2"/>
    </row>
    <row r="2349">
      <c r="D2349" s="2"/>
      <c r="G2349" s="2"/>
      <c r="J2349" s="2"/>
    </row>
    <row r="2350">
      <c r="D2350" s="2"/>
      <c r="G2350" s="2"/>
      <c r="J2350" s="2"/>
    </row>
    <row r="2351">
      <c r="D2351" s="2"/>
      <c r="G2351" s="2"/>
      <c r="J2351" s="2"/>
    </row>
    <row r="2352">
      <c r="D2352" s="2"/>
      <c r="G2352" s="2"/>
      <c r="J2352" s="2"/>
    </row>
    <row r="2353">
      <c r="D2353" s="2"/>
      <c r="G2353" s="2"/>
      <c r="J2353" s="2"/>
    </row>
    <row r="2354">
      <c r="D2354" s="2"/>
      <c r="G2354" s="2"/>
      <c r="J2354" s="2"/>
    </row>
    <row r="2355">
      <c r="D2355" s="2"/>
      <c r="G2355" s="2"/>
      <c r="J2355" s="2"/>
    </row>
    <row r="2356">
      <c r="D2356" s="2"/>
      <c r="G2356" s="2"/>
      <c r="J2356" s="2"/>
    </row>
    <row r="2357">
      <c r="D2357" s="2"/>
      <c r="G2357" s="2"/>
      <c r="J2357" s="2"/>
    </row>
    <row r="2358">
      <c r="D2358" s="2"/>
      <c r="G2358" s="2"/>
      <c r="J2358" s="2"/>
    </row>
    <row r="2359">
      <c r="D2359" s="2"/>
      <c r="G2359" s="2"/>
      <c r="J2359" s="2"/>
    </row>
    <row r="2360">
      <c r="D2360" s="2"/>
      <c r="G2360" s="2"/>
      <c r="J2360" s="2"/>
    </row>
    <row r="2361">
      <c r="D2361" s="2"/>
      <c r="G2361" s="2"/>
      <c r="J2361" s="2"/>
    </row>
    <row r="2362">
      <c r="D2362" s="2"/>
      <c r="G2362" s="2"/>
      <c r="J2362" s="2"/>
    </row>
    <row r="2363">
      <c r="D2363" s="2"/>
      <c r="G2363" s="2"/>
      <c r="J2363" s="2"/>
    </row>
    <row r="2364">
      <c r="D2364" s="2"/>
      <c r="G2364" s="2"/>
      <c r="J2364" s="2"/>
    </row>
    <row r="2365">
      <c r="D2365" s="2"/>
      <c r="G2365" s="2"/>
      <c r="J2365" s="2"/>
    </row>
    <row r="2366">
      <c r="D2366" s="2"/>
      <c r="G2366" s="2"/>
      <c r="J2366" s="2"/>
    </row>
    <row r="2367">
      <c r="D2367" s="2"/>
      <c r="G2367" s="2"/>
      <c r="J2367" s="2"/>
    </row>
    <row r="2368">
      <c r="D2368" s="2"/>
      <c r="G2368" s="2"/>
      <c r="J2368" s="2"/>
    </row>
    <row r="2369">
      <c r="D2369" s="2"/>
      <c r="G2369" s="2"/>
      <c r="J2369" s="2"/>
    </row>
    <row r="2370">
      <c r="D2370" s="2"/>
      <c r="G2370" s="2"/>
      <c r="J2370" s="2"/>
    </row>
    <row r="2371">
      <c r="D2371" s="2"/>
      <c r="G2371" s="2"/>
      <c r="J2371" s="2"/>
    </row>
    <row r="2372">
      <c r="D2372" s="2"/>
      <c r="G2372" s="2"/>
      <c r="J2372" s="2"/>
    </row>
    <row r="2373">
      <c r="D2373" s="2"/>
      <c r="G2373" s="2"/>
      <c r="J2373" s="2"/>
    </row>
    <row r="2374">
      <c r="D2374" s="2"/>
      <c r="G2374" s="2"/>
      <c r="J2374" s="2"/>
    </row>
    <row r="2375">
      <c r="D2375" s="2"/>
      <c r="G2375" s="2"/>
      <c r="J2375" s="2"/>
    </row>
    <row r="2376">
      <c r="D2376" s="2"/>
      <c r="G2376" s="2"/>
      <c r="J2376" s="2"/>
    </row>
    <row r="2377">
      <c r="D2377" s="2"/>
      <c r="G2377" s="2"/>
      <c r="J2377" s="2"/>
    </row>
    <row r="2378">
      <c r="D2378" s="2"/>
      <c r="G2378" s="2"/>
      <c r="J2378" s="2"/>
    </row>
    <row r="2379">
      <c r="D2379" s="2"/>
      <c r="G2379" s="2"/>
      <c r="J2379" s="2"/>
    </row>
    <row r="2380">
      <c r="D2380" s="2"/>
      <c r="G2380" s="2"/>
      <c r="J2380" s="2"/>
    </row>
    <row r="2381">
      <c r="D2381" s="2"/>
      <c r="G2381" s="2"/>
      <c r="J2381" s="2"/>
    </row>
    <row r="2382">
      <c r="D2382" s="2"/>
      <c r="G2382" s="2"/>
      <c r="J2382" s="2"/>
    </row>
    <row r="2383">
      <c r="D2383" s="2"/>
      <c r="G2383" s="2"/>
      <c r="J2383" s="2"/>
    </row>
    <row r="2384">
      <c r="D2384" s="2"/>
      <c r="G2384" s="2"/>
      <c r="J2384" s="2"/>
    </row>
    <row r="2385">
      <c r="D2385" s="2"/>
      <c r="G2385" s="2"/>
      <c r="J2385" s="2"/>
    </row>
    <row r="2386">
      <c r="D2386" s="2"/>
      <c r="G2386" s="2"/>
      <c r="J2386" s="2"/>
    </row>
    <row r="2387">
      <c r="D2387" s="2"/>
      <c r="G2387" s="2"/>
      <c r="J2387" s="2"/>
    </row>
    <row r="2388">
      <c r="D2388" s="2"/>
      <c r="G2388" s="2"/>
      <c r="J2388" s="2"/>
    </row>
    <row r="2389">
      <c r="D2389" s="2"/>
      <c r="G2389" s="2"/>
      <c r="J2389" s="2"/>
    </row>
    <row r="2390">
      <c r="D2390" s="2"/>
      <c r="G2390" s="2"/>
      <c r="J2390" s="2"/>
    </row>
    <row r="2391">
      <c r="D2391" s="2"/>
      <c r="G2391" s="2"/>
      <c r="J2391" s="2"/>
    </row>
    <row r="2392">
      <c r="D2392" s="2"/>
      <c r="G2392" s="2"/>
      <c r="J2392" s="2"/>
    </row>
    <row r="2393">
      <c r="D2393" s="2"/>
      <c r="G2393" s="2"/>
      <c r="J2393" s="2"/>
    </row>
    <row r="2394">
      <c r="D2394" s="2"/>
      <c r="G2394" s="2"/>
      <c r="J2394" s="2"/>
    </row>
    <row r="2395">
      <c r="D2395" s="2"/>
      <c r="G2395" s="2"/>
      <c r="J2395" s="2"/>
    </row>
    <row r="2396">
      <c r="D2396" s="2"/>
      <c r="G2396" s="2"/>
      <c r="J2396" s="2"/>
    </row>
    <row r="2397">
      <c r="D2397" s="2"/>
      <c r="G2397" s="2"/>
      <c r="J2397" s="2"/>
    </row>
    <row r="2398">
      <c r="D2398" s="2"/>
      <c r="G2398" s="2"/>
      <c r="J2398" s="2"/>
    </row>
    <row r="2399">
      <c r="D2399" s="2"/>
      <c r="G2399" s="2"/>
      <c r="J2399" s="2"/>
    </row>
    <row r="2400">
      <c r="D2400" s="2"/>
      <c r="G2400" s="2"/>
      <c r="J2400" s="2"/>
    </row>
    <row r="2401">
      <c r="D2401" s="2"/>
      <c r="G2401" s="2"/>
      <c r="J2401" s="2"/>
    </row>
    <row r="2402">
      <c r="D2402" s="2"/>
      <c r="G2402" s="2"/>
      <c r="J2402" s="2"/>
    </row>
    <row r="2403">
      <c r="D2403" s="2"/>
      <c r="G2403" s="2"/>
      <c r="J2403" s="2"/>
    </row>
    <row r="2404">
      <c r="D2404" s="2"/>
      <c r="G2404" s="2"/>
      <c r="J2404" s="2"/>
    </row>
    <row r="2405">
      <c r="D2405" s="2"/>
      <c r="G2405" s="2"/>
      <c r="J2405" s="2"/>
    </row>
    <row r="2406">
      <c r="D2406" s="2"/>
      <c r="G2406" s="2"/>
      <c r="J2406" s="2"/>
    </row>
    <row r="2407">
      <c r="D2407" s="2"/>
      <c r="G2407" s="2"/>
      <c r="J2407" s="2"/>
    </row>
    <row r="2408">
      <c r="D2408" s="2"/>
      <c r="G2408" s="2"/>
      <c r="J2408" s="2"/>
    </row>
    <row r="2409">
      <c r="D2409" s="2"/>
      <c r="G2409" s="2"/>
      <c r="J2409" s="2"/>
    </row>
    <row r="2410">
      <c r="D2410" s="2"/>
      <c r="G2410" s="2"/>
      <c r="J2410" s="2"/>
    </row>
    <row r="2411">
      <c r="D2411" s="2"/>
      <c r="G2411" s="2"/>
      <c r="J2411" s="2"/>
    </row>
    <row r="2412">
      <c r="D2412" s="2"/>
      <c r="G2412" s="2"/>
      <c r="J2412" s="2"/>
    </row>
    <row r="2413">
      <c r="D2413" s="2"/>
      <c r="G2413" s="2"/>
      <c r="J2413" s="2"/>
    </row>
    <row r="2414">
      <c r="D2414" s="2"/>
      <c r="G2414" s="2"/>
      <c r="J2414" s="2"/>
    </row>
    <row r="2415">
      <c r="D2415" s="2"/>
      <c r="G2415" s="2"/>
      <c r="J2415" s="2"/>
    </row>
    <row r="2416">
      <c r="D2416" s="2"/>
      <c r="G2416" s="2"/>
      <c r="J2416" s="2"/>
    </row>
    <row r="2417">
      <c r="D2417" s="2"/>
      <c r="G2417" s="2"/>
      <c r="J2417" s="2"/>
    </row>
    <row r="2418">
      <c r="D2418" s="2"/>
      <c r="G2418" s="2"/>
      <c r="J2418" s="2"/>
    </row>
    <row r="2419">
      <c r="D2419" s="2"/>
      <c r="G2419" s="2"/>
      <c r="J2419" s="2"/>
    </row>
    <row r="2420">
      <c r="D2420" s="2"/>
      <c r="G2420" s="2"/>
      <c r="J2420" s="2"/>
    </row>
    <row r="2421">
      <c r="D2421" s="2"/>
      <c r="G2421" s="2"/>
      <c r="J2421" s="2"/>
    </row>
    <row r="2422">
      <c r="D2422" s="2"/>
      <c r="G2422" s="2"/>
      <c r="J2422" s="2"/>
    </row>
    <row r="2423">
      <c r="D2423" s="2"/>
      <c r="G2423" s="2"/>
      <c r="J2423" s="2"/>
    </row>
    <row r="2424">
      <c r="D2424" s="2"/>
      <c r="G2424" s="2"/>
      <c r="J2424" s="2"/>
    </row>
    <row r="2425">
      <c r="D2425" s="2"/>
      <c r="G2425" s="2"/>
      <c r="J2425" s="2"/>
    </row>
    <row r="2426">
      <c r="D2426" s="2"/>
      <c r="G2426" s="2"/>
      <c r="J2426" s="2"/>
    </row>
    <row r="2427">
      <c r="D2427" s="2"/>
      <c r="G2427" s="2"/>
      <c r="J2427" s="2"/>
    </row>
    <row r="2428">
      <c r="D2428" s="2"/>
      <c r="G2428" s="2"/>
      <c r="J2428" s="2"/>
    </row>
    <row r="2429">
      <c r="D2429" s="2"/>
      <c r="G2429" s="2"/>
      <c r="J2429" s="2"/>
    </row>
    <row r="2430">
      <c r="D2430" s="2"/>
      <c r="G2430" s="2"/>
      <c r="J2430" s="2"/>
    </row>
    <row r="2431">
      <c r="D2431" s="2"/>
      <c r="G2431" s="2"/>
      <c r="J2431" s="2"/>
    </row>
    <row r="2432">
      <c r="D2432" s="2"/>
      <c r="G2432" s="2"/>
      <c r="J2432" s="2"/>
    </row>
    <row r="2433">
      <c r="D2433" s="2"/>
      <c r="G2433" s="2"/>
      <c r="J2433" s="2"/>
    </row>
    <row r="2434">
      <c r="D2434" s="2"/>
      <c r="G2434" s="2"/>
      <c r="J2434" s="2"/>
    </row>
    <row r="2435">
      <c r="D2435" s="2"/>
      <c r="G2435" s="2"/>
      <c r="J2435" s="2"/>
    </row>
    <row r="2436">
      <c r="D2436" s="2"/>
      <c r="G2436" s="2"/>
      <c r="J2436" s="2"/>
    </row>
    <row r="2437">
      <c r="D2437" s="2"/>
      <c r="G2437" s="2"/>
      <c r="J2437" s="2"/>
    </row>
    <row r="2438">
      <c r="D2438" s="2"/>
      <c r="G2438" s="2"/>
      <c r="J2438" s="2"/>
    </row>
    <row r="2439">
      <c r="D2439" s="2"/>
      <c r="G2439" s="2"/>
      <c r="J2439" s="2"/>
    </row>
    <row r="2440">
      <c r="D2440" s="2"/>
      <c r="G2440" s="2"/>
      <c r="J2440" s="2"/>
    </row>
    <row r="2441">
      <c r="D2441" s="2"/>
      <c r="G2441" s="2"/>
      <c r="J2441" s="2"/>
    </row>
    <row r="2442">
      <c r="D2442" s="2"/>
      <c r="G2442" s="2"/>
      <c r="J2442" s="2"/>
    </row>
    <row r="2443">
      <c r="D2443" s="2"/>
      <c r="G2443" s="2"/>
      <c r="J2443" s="2"/>
    </row>
    <row r="2444">
      <c r="D2444" s="2"/>
      <c r="G2444" s="2"/>
      <c r="J2444" s="2"/>
    </row>
    <row r="2445">
      <c r="D2445" s="2"/>
      <c r="G2445" s="2"/>
      <c r="J2445" s="2"/>
    </row>
    <row r="2446">
      <c r="D2446" s="2"/>
      <c r="G2446" s="2"/>
      <c r="J2446" s="2"/>
    </row>
    <row r="2447">
      <c r="D2447" s="2"/>
      <c r="G2447" s="2"/>
      <c r="J2447" s="2"/>
    </row>
    <row r="2448">
      <c r="D2448" s="2"/>
      <c r="G2448" s="2"/>
      <c r="J2448" s="2"/>
    </row>
    <row r="2449">
      <c r="D2449" s="2"/>
      <c r="G2449" s="2"/>
      <c r="J2449" s="2"/>
    </row>
    <row r="2450">
      <c r="D2450" s="2"/>
      <c r="G2450" s="2"/>
      <c r="J2450" s="2"/>
    </row>
    <row r="2451">
      <c r="D2451" s="2"/>
      <c r="G2451" s="2"/>
      <c r="J2451" s="2"/>
    </row>
    <row r="2452">
      <c r="D2452" s="2"/>
      <c r="G2452" s="2"/>
      <c r="J2452" s="2"/>
    </row>
    <row r="2453">
      <c r="D2453" s="2"/>
      <c r="G2453" s="2"/>
      <c r="J2453" s="2"/>
    </row>
    <row r="2454">
      <c r="D2454" s="2"/>
      <c r="G2454" s="2"/>
      <c r="J2454" s="2"/>
    </row>
    <row r="2455">
      <c r="D2455" s="2"/>
      <c r="G2455" s="2"/>
      <c r="J2455" s="2"/>
    </row>
    <row r="2456">
      <c r="D2456" s="2"/>
      <c r="G2456" s="2"/>
      <c r="J2456" s="2"/>
    </row>
    <row r="2457">
      <c r="D2457" s="2"/>
      <c r="G2457" s="2"/>
      <c r="J2457" s="2"/>
    </row>
    <row r="2458">
      <c r="D2458" s="2"/>
      <c r="G2458" s="2"/>
      <c r="J2458" s="2"/>
    </row>
    <row r="2459">
      <c r="D2459" s="2"/>
      <c r="G2459" s="2"/>
      <c r="J2459" s="2"/>
    </row>
    <row r="2460">
      <c r="D2460" s="2"/>
      <c r="G2460" s="2"/>
      <c r="J2460" s="2"/>
    </row>
    <row r="2461">
      <c r="D2461" s="2"/>
      <c r="G2461" s="2"/>
      <c r="J2461" s="2"/>
    </row>
    <row r="2462">
      <c r="D2462" s="2"/>
      <c r="G2462" s="2"/>
      <c r="J2462" s="2"/>
    </row>
    <row r="2463">
      <c r="D2463" s="2"/>
      <c r="G2463" s="2"/>
      <c r="J2463" s="2"/>
    </row>
    <row r="2464">
      <c r="D2464" s="2"/>
      <c r="G2464" s="2"/>
      <c r="J2464" s="2"/>
    </row>
    <row r="2465">
      <c r="D2465" s="2"/>
      <c r="G2465" s="2"/>
      <c r="J2465" s="2"/>
    </row>
    <row r="2466">
      <c r="D2466" s="2"/>
      <c r="G2466" s="2"/>
      <c r="J2466" s="2"/>
    </row>
    <row r="2467">
      <c r="D2467" s="2"/>
      <c r="G2467" s="2"/>
      <c r="J2467" s="2"/>
    </row>
    <row r="2468">
      <c r="D2468" s="2"/>
      <c r="G2468" s="2"/>
      <c r="J2468" s="2"/>
    </row>
    <row r="2469">
      <c r="D2469" s="2"/>
      <c r="G2469" s="2"/>
      <c r="J2469" s="2"/>
    </row>
    <row r="2470">
      <c r="D2470" s="2"/>
      <c r="G2470" s="2"/>
      <c r="J2470" s="2"/>
    </row>
    <row r="2471">
      <c r="D2471" s="2"/>
      <c r="G2471" s="2"/>
      <c r="J2471" s="2"/>
    </row>
    <row r="2472">
      <c r="D2472" s="2"/>
      <c r="G2472" s="2"/>
      <c r="J2472" s="2"/>
    </row>
    <row r="2473">
      <c r="D2473" s="2"/>
      <c r="G2473" s="2"/>
      <c r="J2473" s="2"/>
    </row>
    <row r="2474">
      <c r="D2474" s="2"/>
      <c r="G2474" s="2"/>
      <c r="J2474" s="2"/>
    </row>
    <row r="2475">
      <c r="D2475" s="2"/>
      <c r="G2475" s="2"/>
      <c r="J2475" s="2"/>
    </row>
    <row r="2476">
      <c r="D2476" s="2"/>
      <c r="G2476" s="2"/>
      <c r="J2476" s="2"/>
    </row>
    <row r="2477">
      <c r="D2477" s="2"/>
      <c r="G2477" s="2"/>
      <c r="J2477" s="2"/>
    </row>
    <row r="2478">
      <c r="D2478" s="2"/>
      <c r="G2478" s="2"/>
      <c r="J2478" s="2"/>
    </row>
    <row r="2479">
      <c r="D2479" s="2"/>
      <c r="G2479" s="2"/>
      <c r="J2479" s="2"/>
    </row>
    <row r="2480">
      <c r="D2480" s="2"/>
      <c r="G2480" s="2"/>
      <c r="J2480" s="2"/>
    </row>
    <row r="2481">
      <c r="D2481" s="2"/>
      <c r="G2481" s="2"/>
      <c r="J2481" s="2"/>
    </row>
    <row r="2482">
      <c r="D2482" s="2"/>
      <c r="G2482" s="2"/>
      <c r="J2482" s="2"/>
    </row>
    <row r="2483">
      <c r="D2483" s="2"/>
      <c r="G2483" s="2"/>
      <c r="J2483" s="2"/>
    </row>
    <row r="2484">
      <c r="D2484" s="2"/>
      <c r="G2484" s="2"/>
      <c r="J2484" s="2"/>
    </row>
    <row r="2485">
      <c r="D2485" s="2"/>
      <c r="G2485" s="2"/>
      <c r="J2485" s="2"/>
    </row>
    <row r="2486">
      <c r="D2486" s="2"/>
      <c r="G2486" s="2"/>
      <c r="J2486" s="2"/>
    </row>
    <row r="2487">
      <c r="D2487" s="2"/>
      <c r="G2487" s="2"/>
      <c r="J2487" s="2"/>
    </row>
    <row r="2488">
      <c r="D2488" s="2"/>
      <c r="G2488" s="2"/>
      <c r="J2488" s="2"/>
    </row>
    <row r="2489">
      <c r="D2489" s="2"/>
      <c r="G2489" s="2"/>
      <c r="J2489" s="2"/>
    </row>
    <row r="2490">
      <c r="D2490" s="2"/>
      <c r="G2490" s="2"/>
      <c r="J2490" s="2"/>
    </row>
    <row r="2491">
      <c r="D2491" s="2"/>
      <c r="G2491" s="2"/>
      <c r="J2491" s="2"/>
    </row>
    <row r="2492">
      <c r="D2492" s="2"/>
      <c r="G2492" s="2"/>
      <c r="J2492" s="2"/>
    </row>
    <row r="2493">
      <c r="D2493" s="2"/>
      <c r="G2493" s="2"/>
      <c r="J2493" s="2"/>
    </row>
    <row r="2494">
      <c r="D2494" s="2"/>
      <c r="G2494" s="2"/>
      <c r="J2494" s="2"/>
    </row>
    <row r="2495">
      <c r="D2495" s="2"/>
      <c r="G2495" s="2"/>
      <c r="J2495" s="2"/>
    </row>
    <row r="2496">
      <c r="D2496" s="2"/>
      <c r="G2496" s="2"/>
      <c r="J2496" s="2"/>
    </row>
    <row r="2497">
      <c r="D2497" s="2"/>
      <c r="G2497" s="2"/>
      <c r="J2497" s="2"/>
    </row>
    <row r="2498">
      <c r="D2498" s="2"/>
      <c r="G2498" s="2"/>
      <c r="J2498" s="2"/>
    </row>
    <row r="2499">
      <c r="D2499" s="2"/>
      <c r="G2499" s="2"/>
      <c r="J2499" s="2"/>
    </row>
    <row r="2500">
      <c r="D2500" s="2"/>
      <c r="G2500" s="2"/>
      <c r="J2500" s="2"/>
    </row>
    <row r="2501">
      <c r="D2501" s="2"/>
      <c r="G2501" s="2"/>
      <c r="J2501" s="2"/>
    </row>
    <row r="2502">
      <c r="D2502" s="2"/>
      <c r="G2502" s="2"/>
      <c r="J2502" s="2"/>
    </row>
    <row r="2503">
      <c r="D2503" s="2"/>
      <c r="G2503" s="2"/>
      <c r="J2503" s="2"/>
    </row>
    <row r="2504">
      <c r="D2504" s="2"/>
      <c r="G2504" s="2"/>
      <c r="J2504" s="2"/>
    </row>
    <row r="2505">
      <c r="D2505" s="2"/>
      <c r="G2505" s="2"/>
      <c r="J2505" s="2"/>
    </row>
    <row r="2506">
      <c r="D2506" s="2"/>
      <c r="G2506" s="2"/>
      <c r="J2506" s="2"/>
    </row>
    <row r="2507">
      <c r="D2507" s="2"/>
      <c r="G2507" s="2"/>
      <c r="J2507" s="2"/>
    </row>
    <row r="2508">
      <c r="D2508" s="2"/>
      <c r="G2508" s="2"/>
      <c r="J2508" s="2"/>
    </row>
    <row r="2509">
      <c r="D2509" s="2"/>
      <c r="G2509" s="2"/>
      <c r="J2509" s="2"/>
    </row>
    <row r="2510">
      <c r="D2510" s="2"/>
      <c r="G2510" s="2"/>
      <c r="J2510" s="2"/>
    </row>
    <row r="2511">
      <c r="D2511" s="2"/>
      <c r="G2511" s="2"/>
      <c r="J2511" s="2"/>
    </row>
    <row r="2512">
      <c r="D2512" s="2"/>
      <c r="G2512" s="2"/>
      <c r="J2512" s="2"/>
    </row>
    <row r="2513">
      <c r="D2513" s="2"/>
      <c r="G2513" s="2"/>
      <c r="J2513" s="2"/>
    </row>
    <row r="2514">
      <c r="D2514" s="2"/>
      <c r="G2514" s="2"/>
      <c r="J2514" s="2"/>
    </row>
    <row r="2515">
      <c r="D2515" s="2"/>
      <c r="G2515" s="2"/>
      <c r="J2515" s="2"/>
    </row>
    <row r="2516">
      <c r="D2516" s="2"/>
      <c r="G2516" s="2"/>
      <c r="J2516" s="2"/>
    </row>
    <row r="2517">
      <c r="D2517" s="2"/>
      <c r="G2517" s="2"/>
      <c r="J2517" s="2"/>
    </row>
    <row r="2518">
      <c r="D2518" s="2"/>
      <c r="G2518" s="2"/>
      <c r="J2518" s="2"/>
    </row>
    <row r="2519">
      <c r="D2519" s="2"/>
      <c r="G2519" s="2"/>
      <c r="J2519" s="2"/>
    </row>
    <row r="2520">
      <c r="D2520" s="2"/>
      <c r="G2520" s="2"/>
      <c r="J2520" s="2"/>
    </row>
    <row r="2521">
      <c r="D2521" s="2"/>
      <c r="G2521" s="2"/>
      <c r="J2521" s="2"/>
    </row>
    <row r="2522">
      <c r="D2522" s="2"/>
      <c r="G2522" s="2"/>
      <c r="J2522" s="2"/>
    </row>
    <row r="2523">
      <c r="D2523" s="2"/>
      <c r="G2523" s="2"/>
      <c r="J2523" s="2"/>
    </row>
    <row r="2524">
      <c r="D2524" s="2"/>
      <c r="G2524" s="2"/>
      <c r="J2524" s="2"/>
    </row>
    <row r="2525">
      <c r="D2525" s="2"/>
      <c r="G2525" s="2"/>
      <c r="J2525" s="2"/>
    </row>
    <row r="2526">
      <c r="D2526" s="2"/>
      <c r="G2526" s="2"/>
      <c r="J2526" s="2"/>
    </row>
    <row r="2527">
      <c r="D2527" s="2"/>
      <c r="G2527" s="2"/>
      <c r="J2527" s="2"/>
    </row>
    <row r="2528">
      <c r="D2528" s="2"/>
      <c r="G2528" s="2"/>
      <c r="J2528" s="2"/>
    </row>
    <row r="2529">
      <c r="D2529" s="2"/>
      <c r="G2529" s="2"/>
      <c r="J2529" s="2"/>
    </row>
    <row r="2530">
      <c r="D2530" s="2"/>
      <c r="G2530" s="2"/>
      <c r="J2530" s="2"/>
    </row>
    <row r="2531">
      <c r="D2531" s="2"/>
      <c r="G2531" s="2"/>
      <c r="J2531" s="2"/>
    </row>
    <row r="2532">
      <c r="D2532" s="2"/>
      <c r="G2532" s="2"/>
      <c r="J2532" s="2"/>
    </row>
    <row r="2533">
      <c r="D2533" s="2"/>
      <c r="G2533" s="2"/>
      <c r="J2533" s="2"/>
    </row>
    <row r="2534">
      <c r="D2534" s="2"/>
      <c r="G2534" s="2"/>
      <c r="J2534" s="2"/>
    </row>
    <row r="2535">
      <c r="D2535" s="2"/>
      <c r="G2535" s="2"/>
      <c r="J2535" s="2"/>
    </row>
    <row r="2536">
      <c r="D2536" s="2"/>
      <c r="G2536" s="2"/>
      <c r="J2536" s="2"/>
    </row>
    <row r="2537">
      <c r="D2537" s="2"/>
      <c r="G2537" s="2"/>
      <c r="J2537" s="2"/>
    </row>
    <row r="2538">
      <c r="D2538" s="2"/>
      <c r="G2538" s="2"/>
      <c r="J2538" s="2"/>
    </row>
    <row r="2539">
      <c r="D2539" s="2"/>
      <c r="G2539" s="2"/>
      <c r="J2539" s="2"/>
    </row>
    <row r="2540">
      <c r="D2540" s="2"/>
      <c r="G2540" s="2"/>
      <c r="J2540" s="2"/>
    </row>
    <row r="2541">
      <c r="D2541" s="2"/>
      <c r="G2541" s="2"/>
      <c r="J2541" s="2"/>
    </row>
    <row r="2542">
      <c r="D2542" s="2"/>
      <c r="G2542" s="2"/>
      <c r="J2542" s="2"/>
    </row>
    <row r="2543">
      <c r="D2543" s="2"/>
      <c r="G2543" s="2"/>
      <c r="J2543" s="2"/>
    </row>
    <row r="2544">
      <c r="D2544" s="2"/>
      <c r="G2544" s="2"/>
      <c r="J2544" s="2"/>
    </row>
    <row r="2545">
      <c r="D2545" s="2"/>
      <c r="G2545" s="2"/>
      <c r="J2545" s="2"/>
    </row>
    <row r="2546">
      <c r="D2546" s="2"/>
      <c r="G2546" s="2"/>
      <c r="J2546" s="2"/>
    </row>
    <row r="2547">
      <c r="D2547" s="2"/>
      <c r="G2547" s="2"/>
      <c r="J2547" s="2"/>
    </row>
    <row r="2548">
      <c r="D2548" s="2"/>
      <c r="G2548" s="2"/>
      <c r="J2548" s="2"/>
    </row>
    <row r="2549">
      <c r="D2549" s="2"/>
      <c r="G2549" s="2"/>
      <c r="J2549" s="2"/>
    </row>
    <row r="2550">
      <c r="D2550" s="2"/>
      <c r="G2550" s="2"/>
      <c r="J2550" s="2"/>
    </row>
    <row r="2551">
      <c r="D2551" s="2"/>
      <c r="G2551" s="2"/>
      <c r="J2551" s="2"/>
    </row>
    <row r="2552">
      <c r="D2552" s="2"/>
      <c r="G2552" s="2"/>
      <c r="J2552" s="2"/>
    </row>
    <row r="2553">
      <c r="D2553" s="2"/>
      <c r="G2553" s="2"/>
      <c r="J2553" s="2"/>
    </row>
    <row r="2554">
      <c r="D2554" s="2"/>
      <c r="G2554" s="2"/>
      <c r="J2554" s="2"/>
    </row>
    <row r="2555">
      <c r="D2555" s="2"/>
      <c r="G2555" s="2"/>
      <c r="J2555" s="2"/>
    </row>
    <row r="2556">
      <c r="D2556" s="2"/>
      <c r="G2556" s="2"/>
      <c r="J2556" s="2"/>
    </row>
    <row r="2557">
      <c r="D2557" s="2"/>
      <c r="G2557" s="2"/>
      <c r="J2557" s="2"/>
    </row>
    <row r="2558">
      <c r="D2558" s="2"/>
      <c r="G2558" s="2"/>
      <c r="J2558" s="2"/>
    </row>
    <row r="2559">
      <c r="D2559" s="2"/>
      <c r="G2559" s="2"/>
      <c r="J2559" s="2"/>
    </row>
    <row r="2560">
      <c r="D2560" s="2"/>
      <c r="G2560" s="2"/>
      <c r="J2560" s="2"/>
    </row>
    <row r="2561">
      <c r="D2561" s="2"/>
      <c r="G2561" s="2"/>
      <c r="J2561" s="2"/>
    </row>
    <row r="2562">
      <c r="D2562" s="2"/>
      <c r="G2562" s="2"/>
      <c r="J2562" s="2"/>
    </row>
    <row r="2563">
      <c r="D2563" s="2"/>
      <c r="G2563" s="2"/>
      <c r="J2563" s="2"/>
    </row>
    <row r="2564">
      <c r="D2564" s="2"/>
      <c r="G2564" s="2"/>
      <c r="J2564" s="2"/>
    </row>
    <row r="2565">
      <c r="D2565" s="2"/>
      <c r="G2565" s="2"/>
      <c r="J2565" s="2"/>
    </row>
    <row r="2566">
      <c r="D2566" s="2"/>
      <c r="G2566" s="2"/>
      <c r="J2566" s="2"/>
    </row>
    <row r="2567">
      <c r="D2567" s="2"/>
      <c r="G2567" s="2"/>
      <c r="J2567" s="2"/>
    </row>
    <row r="2568">
      <c r="D2568" s="2"/>
      <c r="G2568" s="2"/>
      <c r="J2568" s="2"/>
    </row>
    <row r="2569">
      <c r="D2569" s="2"/>
      <c r="G2569" s="2"/>
      <c r="J2569" s="2"/>
    </row>
    <row r="2570">
      <c r="D2570" s="2"/>
      <c r="G2570" s="2"/>
      <c r="J2570" s="2"/>
    </row>
    <row r="2571">
      <c r="D2571" s="2"/>
      <c r="G2571" s="2"/>
      <c r="J2571" s="2"/>
    </row>
    <row r="2572">
      <c r="D2572" s="2"/>
      <c r="G2572" s="2"/>
      <c r="J2572" s="2"/>
    </row>
    <row r="2573">
      <c r="D2573" s="2"/>
      <c r="G2573" s="2"/>
      <c r="J2573" s="2"/>
    </row>
    <row r="2574">
      <c r="D2574" s="2"/>
      <c r="G2574" s="2"/>
      <c r="J2574" s="2"/>
    </row>
    <row r="2575">
      <c r="D2575" s="2"/>
      <c r="G2575" s="2"/>
      <c r="J2575" s="2"/>
    </row>
    <row r="2576">
      <c r="D2576" s="2"/>
      <c r="G2576" s="2"/>
      <c r="J2576" s="2"/>
    </row>
    <row r="2577">
      <c r="D2577" s="2"/>
      <c r="G2577" s="2"/>
      <c r="J2577" s="2"/>
    </row>
    <row r="2578">
      <c r="D2578" s="2"/>
      <c r="G2578" s="2"/>
      <c r="J2578" s="2"/>
    </row>
    <row r="2579">
      <c r="D2579" s="2"/>
      <c r="G2579" s="2"/>
      <c r="J2579" s="2"/>
    </row>
    <row r="2580">
      <c r="D2580" s="2"/>
      <c r="G2580" s="2"/>
      <c r="J2580" s="2"/>
    </row>
    <row r="2581">
      <c r="D2581" s="2"/>
      <c r="G2581" s="2"/>
      <c r="J2581" s="2"/>
    </row>
    <row r="2582">
      <c r="D2582" s="2"/>
      <c r="G2582" s="2"/>
      <c r="J2582" s="2"/>
    </row>
    <row r="2583">
      <c r="D2583" s="2"/>
      <c r="G2583" s="2"/>
      <c r="J2583" s="2"/>
    </row>
    <row r="2584">
      <c r="D2584" s="2"/>
      <c r="G2584" s="2"/>
      <c r="J2584" s="2"/>
    </row>
    <row r="2585">
      <c r="D2585" s="2"/>
      <c r="G2585" s="2"/>
      <c r="J2585" s="2"/>
    </row>
    <row r="2586">
      <c r="D2586" s="2"/>
      <c r="G2586" s="2"/>
      <c r="J2586" s="2"/>
    </row>
    <row r="2587">
      <c r="D2587" s="2"/>
      <c r="G2587" s="2"/>
      <c r="J2587" s="2"/>
    </row>
    <row r="2588">
      <c r="D2588" s="2"/>
      <c r="G2588" s="2"/>
      <c r="J2588" s="2"/>
    </row>
    <row r="2589">
      <c r="D2589" s="2"/>
      <c r="G2589" s="2"/>
      <c r="J2589" s="2"/>
    </row>
    <row r="2590">
      <c r="D2590" s="2"/>
      <c r="G2590" s="2"/>
      <c r="J2590" s="2"/>
    </row>
    <row r="2591">
      <c r="D2591" s="2"/>
      <c r="G2591" s="2"/>
      <c r="J2591" s="2"/>
    </row>
    <row r="2592">
      <c r="D2592" s="2"/>
      <c r="G2592" s="2"/>
      <c r="J2592" s="2"/>
    </row>
    <row r="2593">
      <c r="D2593" s="2"/>
      <c r="G2593" s="2"/>
      <c r="J2593" s="2"/>
    </row>
    <row r="2594">
      <c r="D2594" s="2"/>
      <c r="G2594" s="2"/>
      <c r="J2594" s="2"/>
    </row>
    <row r="2595">
      <c r="D2595" s="2"/>
      <c r="G2595" s="2"/>
      <c r="J2595" s="2"/>
    </row>
    <row r="2596">
      <c r="D2596" s="2"/>
      <c r="G2596" s="2"/>
      <c r="J2596" s="2"/>
    </row>
    <row r="2597">
      <c r="D2597" s="2"/>
      <c r="G2597" s="2"/>
      <c r="J2597" s="2"/>
    </row>
    <row r="2598">
      <c r="D2598" s="2"/>
      <c r="G2598" s="2"/>
      <c r="J2598" s="2"/>
    </row>
    <row r="2599">
      <c r="D2599" s="2"/>
      <c r="G2599" s="2"/>
      <c r="J2599" s="2"/>
    </row>
    <row r="2600">
      <c r="D2600" s="2"/>
      <c r="G2600" s="2"/>
      <c r="J2600" s="2"/>
    </row>
    <row r="2601">
      <c r="D2601" s="2"/>
      <c r="G2601" s="2"/>
      <c r="J2601" s="2"/>
    </row>
    <row r="2602">
      <c r="D2602" s="2"/>
      <c r="G2602" s="2"/>
      <c r="J2602" s="2"/>
    </row>
    <row r="2603">
      <c r="D2603" s="2"/>
      <c r="G2603" s="2"/>
      <c r="J2603" s="2"/>
    </row>
    <row r="2604">
      <c r="D2604" s="2"/>
      <c r="G2604" s="2"/>
      <c r="J2604" s="2"/>
    </row>
    <row r="2605">
      <c r="D2605" s="2"/>
      <c r="G2605" s="2"/>
      <c r="J2605" s="2"/>
    </row>
    <row r="2606">
      <c r="D2606" s="2"/>
      <c r="G2606" s="2"/>
      <c r="J2606" s="2"/>
    </row>
    <row r="2607">
      <c r="D2607" s="2"/>
      <c r="G2607" s="2"/>
      <c r="J2607" s="2"/>
    </row>
    <row r="2608">
      <c r="D2608" s="2"/>
      <c r="G2608" s="2"/>
      <c r="J2608" s="2"/>
    </row>
    <row r="2609">
      <c r="D2609" s="2"/>
      <c r="G2609" s="2"/>
      <c r="J2609" s="2"/>
    </row>
    <row r="2610">
      <c r="D2610" s="2"/>
      <c r="G2610" s="2"/>
      <c r="J2610" s="2"/>
    </row>
    <row r="2611">
      <c r="D2611" s="2"/>
      <c r="G2611" s="2"/>
      <c r="J2611" s="2"/>
    </row>
    <row r="2612">
      <c r="D2612" s="2"/>
      <c r="G2612" s="2"/>
      <c r="J2612" s="2"/>
    </row>
    <row r="2613">
      <c r="D2613" s="2"/>
      <c r="G2613" s="2"/>
      <c r="J2613" s="2"/>
    </row>
    <row r="2614">
      <c r="D2614" s="2"/>
      <c r="G2614" s="2"/>
      <c r="J2614" s="2"/>
    </row>
    <row r="2615">
      <c r="D2615" s="2"/>
      <c r="G2615" s="2"/>
      <c r="J2615" s="2"/>
    </row>
    <row r="2616">
      <c r="D2616" s="2"/>
      <c r="G2616" s="2"/>
      <c r="J2616" s="2"/>
    </row>
    <row r="2617">
      <c r="D2617" s="2"/>
      <c r="G2617" s="2"/>
      <c r="J2617" s="2"/>
    </row>
    <row r="2618">
      <c r="D2618" s="2"/>
      <c r="G2618" s="2"/>
      <c r="J2618" s="2"/>
    </row>
    <row r="2619">
      <c r="D2619" s="2"/>
      <c r="G2619" s="2"/>
      <c r="J2619" s="2"/>
    </row>
    <row r="2620">
      <c r="D2620" s="2"/>
      <c r="G2620" s="2"/>
      <c r="J2620" s="2"/>
    </row>
    <row r="2621">
      <c r="D2621" s="2"/>
      <c r="G2621" s="2"/>
      <c r="J2621" s="2"/>
    </row>
    <row r="2622">
      <c r="D2622" s="2"/>
      <c r="G2622" s="2"/>
      <c r="J2622" s="2"/>
    </row>
    <row r="2623">
      <c r="D2623" s="2"/>
      <c r="G2623" s="2"/>
      <c r="J2623" s="2"/>
    </row>
    <row r="2624">
      <c r="D2624" s="2"/>
      <c r="G2624" s="2"/>
      <c r="J2624" s="2"/>
    </row>
    <row r="2625">
      <c r="D2625" s="2"/>
      <c r="G2625" s="2"/>
      <c r="J2625" s="2"/>
    </row>
    <row r="2626">
      <c r="D2626" s="2"/>
      <c r="G2626" s="2"/>
      <c r="J2626" s="2"/>
    </row>
    <row r="2627">
      <c r="D2627" s="2"/>
      <c r="G2627" s="2"/>
      <c r="J2627" s="2"/>
    </row>
    <row r="2628">
      <c r="D2628" s="2"/>
      <c r="G2628" s="2"/>
      <c r="J2628" s="2"/>
    </row>
    <row r="2629">
      <c r="D2629" s="2"/>
      <c r="G2629" s="2"/>
      <c r="J2629" s="2"/>
    </row>
    <row r="2630">
      <c r="D2630" s="2"/>
      <c r="G2630" s="2"/>
      <c r="J2630" s="2"/>
    </row>
    <row r="2631">
      <c r="D2631" s="2"/>
      <c r="G2631" s="2"/>
      <c r="J2631" s="2"/>
    </row>
    <row r="2632">
      <c r="D2632" s="2"/>
      <c r="G2632" s="2"/>
      <c r="J2632" s="2"/>
    </row>
    <row r="2633">
      <c r="D2633" s="2"/>
      <c r="G2633" s="2"/>
      <c r="J2633" s="2"/>
    </row>
    <row r="2634">
      <c r="D2634" s="2"/>
      <c r="G2634" s="2"/>
      <c r="J2634" s="2"/>
    </row>
    <row r="2635">
      <c r="D2635" s="2"/>
      <c r="G2635" s="2"/>
      <c r="J2635" s="2"/>
    </row>
    <row r="2636">
      <c r="D2636" s="2"/>
      <c r="G2636" s="2"/>
      <c r="J2636" s="2"/>
    </row>
    <row r="2637">
      <c r="D2637" s="2"/>
      <c r="G2637" s="2"/>
      <c r="J2637" s="2"/>
    </row>
    <row r="2638">
      <c r="D2638" s="2"/>
      <c r="G2638" s="2"/>
      <c r="J2638" s="2"/>
    </row>
    <row r="2639">
      <c r="D2639" s="2"/>
      <c r="G2639" s="2"/>
      <c r="J2639" s="2"/>
    </row>
    <row r="2640">
      <c r="D2640" s="2"/>
      <c r="G2640" s="2"/>
      <c r="J2640" s="2"/>
    </row>
    <row r="2641">
      <c r="D2641" s="2"/>
      <c r="G2641" s="2"/>
      <c r="J2641" s="2"/>
    </row>
    <row r="2642">
      <c r="D2642" s="2"/>
      <c r="G2642" s="2"/>
      <c r="J2642" s="2"/>
    </row>
    <row r="2643">
      <c r="D2643" s="2"/>
      <c r="G2643" s="2"/>
      <c r="J2643" s="2"/>
    </row>
    <row r="2644">
      <c r="D2644" s="2"/>
      <c r="G2644" s="2"/>
      <c r="J2644" s="2"/>
    </row>
    <row r="2645">
      <c r="D2645" s="2"/>
      <c r="G2645" s="2"/>
      <c r="J2645" s="2"/>
    </row>
    <row r="2646">
      <c r="D2646" s="2"/>
      <c r="G2646" s="2"/>
      <c r="J2646" s="2"/>
    </row>
    <row r="2647">
      <c r="D2647" s="2"/>
      <c r="G2647" s="2"/>
      <c r="J2647" s="2"/>
    </row>
    <row r="2648">
      <c r="D2648" s="2"/>
      <c r="G2648" s="2"/>
      <c r="J2648" s="2"/>
    </row>
    <row r="2649">
      <c r="D2649" s="2"/>
      <c r="G2649" s="2"/>
      <c r="J2649" s="2"/>
    </row>
    <row r="2650">
      <c r="D2650" s="2"/>
      <c r="G2650" s="2"/>
      <c r="J2650" s="2"/>
    </row>
    <row r="2651">
      <c r="D2651" s="2"/>
      <c r="G2651" s="2"/>
      <c r="J2651" s="2"/>
    </row>
    <row r="2652">
      <c r="D2652" s="2"/>
      <c r="G2652" s="2"/>
      <c r="J2652" s="2"/>
    </row>
    <row r="2653">
      <c r="D2653" s="2"/>
      <c r="G2653" s="2"/>
      <c r="J2653" s="2"/>
    </row>
    <row r="2654">
      <c r="D2654" s="2"/>
      <c r="G2654" s="2"/>
      <c r="J2654" s="2"/>
    </row>
    <row r="2655">
      <c r="D2655" s="2"/>
      <c r="G2655" s="2"/>
      <c r="J2655" s="2"/>
    </row>
    <row r="2656">
      <c r="D2656" s="2"/>
      <c r="G2656" s="2"/>
      <c r="J2656" s="2"/>
    </row>
    <row r="2657">
      <c r="D2657" s="2"/>
      <c r="G2657" s="2"/>
      <c r="J2657" s="2"/>
    </row>
    <row r="2658">
      <c r="D2658" s="2"/>
      <c r="G2658" s="2"/>
      <c r="J2658" s="2"/>
    </row>
    <row r="2659">
      <c r="D2659" s="2"/>
      <c r="G2659" s="2"/>
      <c r="J2659" s="2"/>
    </row>
    <row r="2660">
      <c r="D2660" s="2"/>
      <c r="G2660" s="2"/>
      <c r="J2660" s="2"/>
    </row>
    <row r="2661">
      <c r="D2661" s="2"/>
      <c r="G2661" s="2"/>
      <c r="J2661" s="2"/>
    </row>
    <row r="2662">
      <c r="D2662" s="2"/>
      <c r="G2662" s="2"/>
      <c r="J2662" s="2"/>
    </row>
    <row r="2663">
      <c r="D2663" s="2"/>
      <c r="G2663" s="2"/>
      <c r="J2663" s="2"/>
    </row>
    <row r="2664">
      <c r="D2664" s="2"/>
      <c r="G2664" s="2"/>
      <c r="J2664" s="2"/>
    </row>
    <row r="2665">
      <c r="D2665" s="2"/>
      <c r="G2665" s="2"/>
      <c r="J2665" s="2"/>
    </row>
    <row r="2666">
      <c r="D2666" s="2"/>
      <c r="G2666" s="2"/>
      <c r="J2666" s="2"/>
    </row>
    <row r="2667">
      <c r="D2667" s="2"/>
      <c r="G2667" s="2"/>
      <c r="J2667" s="2"/>
    </row>
    <row r="2668">
      <c r="D2668" s="2"/>
      <c r="G2668" s="2"/>
      <c r="J2668" s="2"/>
    </row>
    <row r="2669">
      <c r="D2669" s="2"/>
      <c r="G2669" s="2"/>
      <c r="J2669" s="2"/>
    </row>
    <row r="2670">
      <c r="D2670" s="2"/>
      <c r="G2670" s="2"/>
      <c r="J2670" s="2"/>
    </row>
    <row r="2671">
      <c r="D2671" s="2"/>
      <c r="G2671" s="2"/>
      <c r="J2671" s="2"/>
    </row>
    <row r="2672">
      <c r="D2672" s="2"/>
      <c r="G2672" s="2"/>
      <c r="J2672" s="2"/>
    </row>
    <row r="2673">
      <c r="D2673" s="2"/>
      <c r="G2673" s="2"/>
      <c r="J2673" s="2"/>
    </row>
    <row r="2674">
      <c r="D2674" s="2"/>
      <c r="G2674" s="2"/>
      <c r="J2674" s="2"/>
    </row>
    <row r="2675">
      <c r="D2675" s="2"/>
      <c r="G2675" s="2"/>
      <c r="J2675" s="2"/>
    </row>
    <row r="2676">
      <c r="D2676" s="2"/>
      <c r="G2676" s="2"/>
      <c r="J2676" s="2"/>
    </row>
    <row r="2677">
      <c r="D2677" s="2"/>
      <c r="G2677" s="2"/>
      <c r="J2677" s="2"/>
    </row>
    <row r="2678">
      <c r="D2678" s="2"/>
      <c r="G2678" s="2"/>
      <c r="J2678" s="2"/>
    </row>
    <row r="2679">
      <c r="D2679" s="2"/>
      <c r="G2679" s="2"/>
      <c r="J2679" s="2"/>
    </row>
    <row r="2680">
      <c r="D2680" s="2"/>
      <c r="G2680" s="2"/>
      <c r="J2680" s="2"/>
    </row>
    <row r="2681">
      <c r="D2681" s="2"/>
      <c r="G2681" s="2"/>
      <c r="J2681" s="2"/>
    </row>
    <row r="2682">
      <c r="D2682" s="2"/>
      <c r="G2682" s="2"/>
      <c r="J2682" s="2"/>
    </row>
    <row r="2683">
      <c r="D2683" s="2"/>
      <c r="G2683" s="2"/>
      <c r="J2683" s="2"/>
    </row>
    <row r="2684">
      <c r="D2684" s="2"/>
      <c r="G2684" s="2"/>
      <c r="J2684" s="2"/>
    </row>
    <row r="2685">
      <c r="D2685" s="2"/>
      <c r="G2685" s="2"/>
      <c r="J2685" s="2"/>
    </row>
    <row r="2686">
      <c r="D2686" s="2"/>
      <c r="G2686" s="2"/>
      <c r="J2686" s="2"/>
    </row>
    <row r="2687">
      <c r="D2687" s="2"/>
      <c r="G2687" s="2"/>
      <c r="J2687" s="2"/>
    </row>
    <row r="2688">
      <c r="D2688" s="2"/>
      <c r="G2688" s="2"/>
      <c r="J2688" s="2"/>
    </row>
    <row r="2689">
      <c r="D2689" s="2"/>
      <c r="G2689" s="2"/>
      <c r="J2689" s="2"/>
    </row>
    <row r="2690">
      <c r="D2690" s="2"/>
      <c r="G2690" s="2"/>
      <c r="J2690" s="2"/>
    </row>
    <row r="2691">
      <c r="D2691" s="2"/>
      <c r="G2691" s="2"/>
      <c r="J2691" s="2"/>
    </row>
    <row r="2692">
      <c r="D2692" s="2"/>
      <c r="G2692" s="2"/>
      <c r="J2692" s="2"/>
    </row>
    <row r="2693">
      <c r="D2693" s="2"/>
      <c r="G2693" s="2"/>
      <c r="J2693" s="2"/>
    </row>
    <row r="2694">
      <c r="D2694" s="2"/>
      <c r="G2694" s="2"/>
      <c r="J2694" s="2"/>
    </row>
    <row r="2695">
      <c r="D2695" s="2"/>
      <c r="G2695" s="2"/>
      <c r="J2695" s="2"/>
    </row>
    <row r="2696">
      <c r="D2696" s="2"/>
      <c r="G2696" s="2"/>
      <c r="J2696" s="2"/>
    </row>
    <row r="2697">
      <c r="D2697" s="2"/>
      <c r="G2697" s="2"/>
      <c r="J2697" s="2"/>
    </row>
    <row r="2698">
      <c r="D2698" s="2"/>
      <c r="G2698" s="2"/>
      <c r="J2698" s="2"/>
    </row>
    <row r="2699">
      <c r="D2699" s="2"/>
      <c r="G2699" s="2"/>
      <c r="J2699" s="2"/>
    </row>
    <row r="2700">
      <c r="D2700" s="2"/>
      <c r="G2700" s="2"/>
      <c r="J2700" s="2"/>
    </row>
    <row r="2701">
      <c r="D2701" s="2"/>
      <c r="G2701" s="2"/>
      <c r="J2701" s="2"/>
    </row>
    <row r="2702">
      <c r="D2702" s="2"/>
      <c r="G2702" s="2"/>
      <c r="J2702" s="2"/>
    </row>
    <row r="2703">
      <c r="D2703" s="2"/>
      <c r="G2703" s="2"/>
      <c r="J2703" s="2"/>
    </row>
    <row r="2704">
      <c r="D2704" s="2"/>
      <c r="G2704" s="2"/>
      <c r="J2704" s="2"/>
    </row>
    <row r="2705">
      <c r="D2705" s="2"/>
      <c r="G2705" s="2"/>
      <c r="J2705" s="2"/>
    </row>
    <row r="2706">
      <c r="D2706" s="2"/>
      <c r="G2706" s="2"/>
      <c r="J2706" s="2"/>
    </row>
    <row r="2707">
      <c r="D2707" s="2"/>
      <c r="G2707" s="2"/>
      <c r="J2707" s="2"/>
    </row>
    <row r="2708">
      <c r="D2708" s="2"/>
      <c r="G2708" s="2"/>
      <c r="J2708" s="2"/>
    </row>
    <row r="2709">
      <c r="D2709" s="2"/>
      <c r="G2709" s="2"/>
      <c r="J2709" s="2"/>
    </row>
    <row r="2710">
      <c r="D2710" s="2"/>
      <c r="G2710" s="2"/>
      <c r="J2710" s="2"/>
    </row>
    <row r="2711">
      <c r="D2711" s="2"/>
      <c r="G2711" s="2"/>
      <c r="J2711" s="2"/>
    </row>
    <row r="2712">
      <c r="D2712" s="2"/>
      <c r="G2712" s="2"/>
      <c r="J2712" s="2"/>
    </row>
    <row r="2713">
      <c r="D2713" s="2"/>
      <c r="G2713" s="2"/>
      <c r="J2713" s="2"/>
    </row>
    <row r="2714">
      <c r="D2714" s="2"/>
      <c r="G2714" s="2"/>
      <c r="J2714" s="2"/>
    </row>
    <row r="2715">
      <c r="D2715" s="2"/>
      <c r="G2715" s="2"/>
      <c r="J2715" s="2"/>
    </row>
    <row r="2716">
      <c r="D2716" s="2"/>
      <c r="G2716" s="2"/>
      <c r="J2716" s="2"/>
    </row>
    <row r="2717">
      <c r="D2717" s="2"/>
      <c r="G2717" s="2"/>
      <c r="J2717" s="2"/>
    </row>
    <row r="2718">
      <c r="D2718" s="2"/>
      <c r="G2718" s="2"/>
      <c r="J2718" s="2"/>
    </row>
    <row r="2719">
      <c r="D2719" s="2"/>
      <c r="G2719" s="2"/>
      <c r="J2719" s="2"/>
    </row>
    <row r="2720">
      <c r="D2720" s="2"/>
      <c r="G2720" s="2"/>
      <c r="J2720" s="2"/>
    </row>
    <row r="2721">
      <c r="D2721" s="2"/>
      <c r="G2721" s="2"/>
      <c r="J2721" s="2"/>
    </row>
    <row r="2722">
      <c r="D2722" s="2"/>
      <c r="G2722" s="2"/>
      <c r="J2722" s="2"/>
    </row>
    <row r="2723">
      <c r="D2723" s="2"/>
      <c r="G2723" s="2"/>
      <c r="J2723" s="2"/>
    </row>
    <row r="2724">
      <c r="D2724" s="2"/>
      <c r="G2724" s="2"/>
      <c r="J2724" s="2"/>
    </row>
    <row r="2725">
      <c r="D2725" s="2"/>
      <c r="G2725" s="2"/>
      <c r="J2725" s="2"/>
    </row>
    <row r="2726">
      <c r="D2726" s="2"/>
      <c r="G2726" s="2"/>
      <c r="J2726" s="2"/>
    </row>
    <row r="2727">
      <c r="D2727" s="2"/>
      <c r="G2727" s="2"/>
      <c r="J2727" s="2"/>
    </row>
    <row r="2728">
      <c r="D2728" s="2"/>
      <c r="G2728" s="2"/>
      <c r="J2728" s="2"/>
    </row>
    <row r="2729">
      <c r="D2729" s="2"/>
      <c r="G2729" s="2"/>
      <c r="J2729" s="2"/>
    </row>
    <row r="2730">
      <c r="D2730" s="2"/>
      <c r="G2730" s="2"/>
      <c r="J2730" s="2"/>
    </row>
    <row r="2731">
      <c r="D2731" s="2"/>
      <c r="G2731" s="2"/>
      <c r="J2731" s="2"/>
    </row>
    <row r="2732">
      <c r="D2732" s="2"/>
      <c r="G2732" s="2"/>
      <c r="J2732" s="2"/>
    </row>
    <row r="2733">
      <c r="D2733" s="2"/>
      <c r="G2733" s="2"/>
      <c r="J2733" s="2"/>
    </row>
    <row r="2734">
      <c r="D2734" s="2"/>
      <c r="G2734" s="2"/>
      <c r="J2734" s="2"/>
    </row>
    <row r="2735">
      <c r="D2735" s="2"/>
      <c r="G2735" s="2"/>
      <c r="J2735" s="2"/>
    </row>
    <row r="2736">
      <c r="D2736" s="2"/>
      <c r="G2736" s="2"/>
      <c r="J2736" s="2"/>
    </row>
    <row r="2737">
      <c r="D2737" s="2"/>
      <c r="G2737" s="2"/>
      <c r="J2737" s="2"/>
    </row>
    <row r="2738">
      <c r="D2738" s="2"/>
      <c r="G2738" s="2"/>
      <c r="J2738" s="2"/>
    </row>
    <row r="2739">
      <c r="D2739" s="2"/>
      <c r="G2739" s="2"/>
      <c r="J2739" s="2"/>
    </row>
    <row r="2740">
      <c r="D2740" s="2"/>
      <c r="G2740" s="2"/>
      <c r="J2740" s="2"/>
    </row>
    <row r="2741">
      <c r="D2741" s="2"/>
      <c r="G2741" s="2"/>
      <c r="J2741" s="2"/>
    </row>
    <row r="2742">
      <c r="D2742" s="2"/>
      <c r="G2742" s="2"/>
      <c r="J2742" s="2"/>
    </row>
    <row r="2743">
      <c r="D2743" s="2"/>
      <c r="G2743" s="2"/>
      <c r="J2743" s="2"/>
    </row>
    <row r="2744">
      <c r="D2744" s="2"/>
      <c r="G2744" s="2"/>
      <c r="J2744" s="2"/>
    </row>
    <row r="2745">
      <c r="D2745" s="2"/>
      <c r="G2745" s="2"/>
      <c r="J2745" s="2"/>
    </row>
    <row r="2746">
      <c r="D2746" s="2"/>
      <c r="G2746" s="2"/>
      <c r="J2746" s="2"/>
    </row>
    <row r="2747">
      <c r="D2747" s="2"/>
      <c r="G2747" s="2"/>
      <c r="J2747" s="2"/>
    </row>
    <row r="2748">
      <c r="D2748" s="2"/>
      <c r="G2748" s="2"/>
      <c r="J2748" s="2"/>
    </row>
    <row r="2749">
      <c r="D2749" s="2"/>
      <c r="G2749" s="2"/>
      <c r="J2749" s="2"/>
    </row>
    <row r="2750">
      <c r="D2750" s="2"/>
      <c r="G2750" s="2"/>
      <c r="J2750" s="2"/>
    </row>
    <row r="2751">
      <c r="D2751" s="2"/>
      <c r="G2751" s="2"/>
      <c r="J2751" s="2"/>
    </row>
    <row r="2752">
      <c r="D2752" s="2"/>
      <c r="G2752" s="2"/>
      <c r="J2752" s="2"/>
    </row>
    <row r="2753">
      <c r="D2753" s="2"/>
      <c r="G2753" s="2"/>
      <c r="J2753" s="2"/>
    </row>
    <row r="2754">
      <c r="D2754" s="2"/>
      <c r="G2754" s="2"/>
      <c r="J2754" s="2"/>
    </row>
    <row r="2755">
      <c r="D2755" s="2"/>
      <c r="G2755" s="2"/>
      <c r="J2755" s="2"/>
    </row>
    <row r="2756">
      <c r="D2756" s="2"/>
      <c r="G2756" s="2"/>
      <c r="J2756" s="2"/>
    </row>
    <row r="2757">
      <c r="D2757" s="2"/>
      <c r="G2757" s="2"/>
      <c r="J2757" s="2"/>
    </row>
    <row r="2758">
      <c r="D2758" s="2"/>
      <c r="G2758" s="2"/>
      <c r="J2758" s="2"/>
    </row>
    <row r="2759">
      <c r="D2759" s="2"/>
      <c r="G2759" s="2"/>
      <c r="J2759" s="2"/>
    </row>
    <row r="2760">
      <c r="D2760" s="2"/>
      <c r="G2760" s="2"/>
      <c r="J2760" s="2"/>
    </row>
    <row r="2761">
      <c r="D2761" s="2"/>
      <c r="G2761" s="2"/>
      <c r="J2761" s="2"/>
    </row>
    <row r="2762">
      <c r="D2762" s="2"/>
      <c r="G2762" s="2"/>
      <c r="J2762" s="2"/>
    </row>
    <row r="2763">
      <c r="D2763" s="2"/>
      <c r="G2763" s="2"/>
      <c r="J2763" s="2"/>
    </row>
    <row r="2764">
      <c r="D2764" s="2"/>
      <c r="G2764" s="2"/>
      <c r="J2764" s="2"/>
    </row>
    <row r="2765">
      <c r="D2765" s="2"/>
      <c r="G2765" s="2"/>
      <c r="J2765" s="2"/>
    </row>
    <row r="2766">
      <c r="D2766" s="2"/>
      <c r="G2766" s="2"/>
      <c r="J2766" s="2"/>
    </row>
    <row r="2767">
      <c r="D2767" s="2"/>
      <c r="G2767" s="2"/>
      <c r="J2767" s="2"/>
    </row>
    <row r="2768">
      <c r="D2768" s="2"/>
      <c r="G2768" s="2"/>
      <c r="J2768" s="2"/>
    </row>
    <row r="2769">
      <c r="D2769" s="2"/>
      <c r="G2769" s="2"/>
      <c r="J2769" s="2"/>
    </row>
    <row r="2770">
      <c r="D2770" s="2"/>
      <c r="G2770" s="2"/>
      <c r="J2770" s="2"/>
    </row>
    <row r="2771">
      <c r="D2771" s="2"/>
      <c r="G2771" s="2"/>
      <c r="J2771" s="2"/>
    </row>
    <row r="2772">
      <c r="D2772" s="2"/>
      <c r="G2772" s="2"/>
      <c r="J2772" s="2"/>
    </row>
    <row r="2773">
      <c r="D2773" s="2"/>
      <c r="G2773" s="2"/>
      <c r="J2773" s="2"/>
    </row>
    <row r="2774">
      <c r="D2774" s="2"/>
      <c r="G2774" s="2"/>
      <c r="J2774" s="2"/>
    </row>
    <row r="2775">
      <c r="D2775" s="2"/>
      <c r="G2775" s="2"/>
      <c r="J2775" s="2"/>
    </row>
    <row r="2776">
      <c r="D2776" s="2"/>
      <c r="G2776" s="2"/>
      <c r="J2776" s="2"/>
    </row>
    <row r="2777">
      <c r="D2777" s="2"/>
      <c r="G2777" s="2"/>
      <c r="J2777" s="2"/>
    </row>
    <row r="2778">
      <c r="D2778" s="2"/>
      <c r="G2778" s="2"/>
      <c r="J2778" s="2"/>
    </row>
    <row r="2779">
      <c r="D2779" s="2"/>
      <c r="G2779" s="2"/>
      <c r="J2779" s="2"/>
    </row>
    <row r="2780">
      <c r="D2780" s="2"/>
      <c r="G2780" s="2"/>
      <c r="J2780" s="2"/>
    </row>
    <row r="2781">
      <c r="D2781" s="2"/>
      <c r="G2781" s="2"/>
      <c r="J2781" s="2"/>
    </row>
    <row r="2782">
      <c r="D2782" s="2"/>
      <c r="G2782" s="2"/>
      <c r="J2782" s="2"/>
    </row>
    <row r="2783">
      <c r="D2783" s="2"/>
      <c r="G2783" s="2"/>
      <c r="J2783" s="2"/>
    </row>
    <row r="2784">
      <c r="D2784" s="2"/>
      <c r="G2784" s="2"/>
      <c r="J2784" s="2"/>
    </row>
    <row r="2785">
      <c r="D2785" s="2"/>
      <c r="G2785" s="2"/>
      <c r="J2785" s="2"/>
    </row>
    <row r="2786">
      <c r="D2786" s="2"/>
      <c r="G2786" s="2"/>
      <c r="J2786" s="2"/>
    </row>
    <row r="2787">
      <c r="D2787" s="2"/>
      <c r="G2787" s="2"/>
      <c r="J2787" s="2"/>
    </row>
    <row r="2788">
      <c r="D2788" s="2"/>
      <c r="G2788" s="2"/>
      <c r="J2788" s="2"/>
    </row>
    <row r="2789">
      <c r="D2789" s="2"/>
      <c r="G2789" s="2"/>
      <c r="J2789" s="2"/>
    </row>
    <row r="2790">
      <c r="D2790" s="2"/>
      <c r="G2790" s="2"/>
      <c r="J2790" s="2"/>
    </row>
    <row r="2791">
      <c r="D2791" s="2"/>
      <c r="G2791" s="2"/>
      <c r="J2791" s="2"/>
    </row>
    <row r="2792">
      <c r="D2792" s="2"/>
      <c r="G2792" s="2"/>
      <c r="J2792" s="2"/>
    </row>
    <row r="2793">
      <c r="D2793" s="2"/>
      <c r="G2793" s="2"/>
      <c r="J2793" s="2"/>
    </row>
    <row r="2794">
      <c r="D2794" s="2"/>
      <c r="G2794" s="2"/>
      <c r="J2794" s="2"/>
    </row>
    <row r="2795">
      <c r="D2795" s="2"/>
      <c r="G2795" s="2"/>
      <c r="J2795" s="2"/>
    </row>
    <row r="2796">
      <c r="D2796" s="2"/>
      <c r="G2796" s="2"/>
      <c r="J2796" s="2"/>
    </row>
    <row r="2797">
      <c r="D2797" s="2"/>
      <c r="G2797" s="2"/>
      <c r="J2797" s="2"/>
    </row>
    <row r="2798">
      <c r="D2798" s="2"/>
      <c r="G2798" s="2"/>
      <c r="J2798" s="2"/>
    </row>
    <row r="2799">
      <c r="D2799" s="2"/>
      <c r="G2799" s="2"/>
      <c r="J2799" s="2"/>
    </row>
    <row r="2800">
      <c r="D2800" s="2"/>
      <c r="G2800" s="2"/>
      <c r="J2800" s="2"/>
    </row>
    <row r="2801">
      <c r="D2801" s="2"/>
      <c r="G2801" s="2"/>
      <c r="J2801" s="2"/>
    </row>
    <row r="2802">
      <c r="D2802" s="2"/>
      <c r="G2802" s="2"/>
      <c r="J2802" s="2"/>
    </row>
    <row r="2803">
      <c r="D2803" s="2"/>
      <c r="G2803" s="2"/>
      <c r="J2803" s="2"/>
    </row>
    <row r="2804">
      <c r="D2804" s="2"/>
      <c r="G2804" s="2"/>
      <c r="J2804" s="2"/>
    </row>
    <row r="2805">
      <c r="D2805" s="2"/>
      <c r="G2805" s="2"/>
      <c r="J2805" s="2"/>
    </row>
    <row r="2806">
      <c r="D2806" s="2"/>
      <c r="G2806" s="2"/>
      <c r="J2806" s="2"/>
    </row>
    <row r="2807">
      <c r="D2807" s="2"/>
      <c r="G2807" s="2"/>
      <c r="J2807" s="2"/>
    </row>
    <row r="2808">
      <c r="D2808" s="2"/>
      <c r="G2808" s="2"/>
      <c r="J2808" s="2"/>
    </row>
    <row r="2809">
      <c r="D2809" s="2"/>
      <c r="G2809" s="2"/>
      <c r="J2809" s="2"/>
    </row>
    <row r="2810">
      <c r="D2810" s="2"/>
      <c r="G2810" s="2"/>
      <c r="J2810" s="2"/>
    </row>
    <row r="2811">
      <c r="D2811" s="2"/>
      <c r="G2811" s="2"/>
      <c r="J2811" s="2"/>
    </row>
    <row r="2812">
      <c r="D2812" s="2"/>
      <c r="G2812" s="2"/>
      <c r="J2812" s="2"/>
    </row>
    <row r="2813">
      <c r="D2813" s="2"/>
      <c r="G2813" s="2"/>
      <c r="J2813" s="2"/>
    </row>
    <row r="2814">
      <c r="D2814" s="2"/>
      <c r="G2814" s="2"/>
      <c r="J2814" s="2"/>
    </row>
    <row r="2815">
      <c r="D2815" s="2"/>
      <c r="G2815" s="2"/>
      <c r="J2815" s="2"/>
    </row>
    <row r="2816">
      <c r="D2816" s="2"/>
      <c r="G2816" s="2"/>
      <c r="J2816" s="2"/>
    </row>
    <row r="2817">
      <c r="D2817" s="2"/>
      <c r="G2817" s="2"/>
      <c r="J2817" s="2"/>
    </row>
    <row r="2818">
      <c r="D2818" s="2"/>
      <c r="G2818" s="2"/>
      <c r="J2818" s="2"/>
    </row>
    <row r="2819">
      <c r="D2819" s="2"/>
      <c r="G2819" s="2"/>
      <c r="J2819" s="2"/>
    </row>
    <row r="2820">
      <c r="D2820" s="2"/>
      <c r="G2820" s="2"/>
      <c r="J2820" s="2"/>
    </row>
    <row r="2821">
      <c r="D2821" s="2"/>
      <c r="G2821" s="2"/>
      <c r="J2821" s="2"/>
    </row>
    <row r="2822">
      <c r="D2822" s="2"/>
      <c r="G2822" s="2"/>
      <c r="J2822" s="2"/>
    </row>
    <row r="2823">
      <c r="D2823" s="2"/>
      <c r="G2823" s="2"/>
      <c r="J2823" s="2"/>
    </row>
    <row r="2824">
      <c r="D2824" s="2"/>
      <c r="G2824" s="2"/>
      <c r="J2824" s="2"/>
    </row>
    <row r="2825">
      <c r="D2825" s="2"/>
      <c r="G2825" s="2"/>
      <c r="J2825" s="2"/>
    </row>
    <row r="2826">
      <c r="D2826" s="2"/>
      <c r="G2826" s="2"/>
      <c r="J2826" s="2"/>
    </row>
    <row r="2827">
      <c r="D2827" s="2"/>
      <c r="G2827" s="2"/>
      <c r="J2827" s="2"/>
    </row>
    <row r="2828">
      <c r="D2828" s="2"/>
      <c r="G2828" s="2"/>
      <c r="J2828" s="2"/>
    </row>
    <row r="2829">
      <c r="D2829" s="2"/>
      <c r="G2829" s="2"/>
      <c r="J2829" s="2"/>
    </row>
    <row r="2830">
      <c r="D2830" s="2"/>
      <c r="G2830" s="2"/>
      <c r="J2830" s="2"/>
    </row>
    <row r="2831">
      <c r="D2831" s="2"/>
      <c r="G2831" s="2"/>
      <c r="J2831" s="2"/>
    </row>
    <row r="2832">
      <c r="D2832" s="2"/>
      <c r="G2832" s="2"/>
      <c r="J2832" s="2"/>
    </row>
    <row r="2833">
      <c r="D2833" s="2"/>
      <c r="G2833" s="2"/>
      <c r="J2833" s="2"/>
    </row>
    <row r="2834">
      <c r="D2834" s="2"/>
      <c r="G2834" s="2"/>
      <c r="J2834" s="2"/>
    </row>
    <row r="2835">
      <c r="D2835" s="2"/>
      <c r="G2835" s="2"/>
      <c r="J2835" s="2"/>
    </row>
    <row r="2836">
      <c r="D2836" s="2"/>
      <c r="G2836" s="2"/>
      <c r="J2836" s="2"/>
    </row>
    <row r="2837">
      <c r="D2837" s="2"/>
      <c r="G2837" s="2"/>
      <c r="J2837" s="2"/>
    </row>
    <row r="2838">
      <c r="D2838" s="2"/>
      <c r="G2838" s="2"/>
      <c r="J2838" s="2"/>
    </row>
    <row r="2839">
      <c r="D2839" s="2"/>
      <c r="G2839" s="2"/>
      <c r="J2839" s="2"/>
    </row>
    <row r="2840">
      <c r="D2840" s="2"/>
      <c r="G2840" s="2"/>
      <c r="J2840" s="2"/>
    </row>
    <row r="2841">
      <c r="D2841" s="2"/>
      <c r="G2841" s="2"/>
      <c r="J2841" s="2"/>
    </row>
    <row r="2842">
      <c r="D2842" s="2"/>
      <c r="G2842" s="2"/>
      <c r="J2842" s="2"/>
    </row>
    <row r="2843">
      <c r="D2843" s="2"/>
      <c r="G2843" s="2"/>
      <c r="J2843" s="2"/>
    </row>
    <row r="2844">
      <c r="D2844" s="2"/>
      <c r="G2844" s="2"/>
      <c r="J2844" s="2"/>
    </row>
    <row r="2845">
      <c r="D2845" s="2"/>
      <c r="G2845" s="2"/>
      <c r="J2845" s="2"/>
    </row>
    <row r="2846">
      <c r="D2846" s="2"/>
      <c r="G2846" s="2"/>
      <c r="J2846" s="2"/>
    </row>
    <row r="2847">
      <c r="D2847" s="2"/>
      <c r="G2847" s="2"/>
      <c r="J2847" s="2"/>
    </row>
    <row r="2848">
      <c r="D2848" s="2"/>
      <c r="G2848" s="2"/>
      <c r="J2848" s="2"/>
    </row>
    <row r="2849">
      <c r="D2849" s="2"/>
      <c r="G2849" s="2"/>
      <c r="J2849" s="2"/>
    </row>
    <row r="2850">
      <c r="D2850" s="2"/>
      <c r="G2850" s="2"/>
      <c r="J2850" s="2"/>
    </row>
    <row r="2851">
      <c r="D2851" s="2"/>
      <c r="G2851" s="2"/>
      <c r="J2851" s="2"/>
    </row>
    <row r="2852">
      <c r="D2852" s="2"/>
      <c r="G2852" s="2"/>
      <c r="J2852" s="2"/>
    </row>
    <row r="2853">
      <c r="D2853" s="2"/>
      <c r="G2853" s="2"/>
      <c r="J2853" s="2"/>
    </row>
    <row r="2854">
      <c r="D2854" s="2"/>
      <c r="G2854" s="2"/>
      <c r="J2854" s="2"/>
    </row>
    <row r="2855">
      <c r="D2855" s="2"/>
      <c r="G2855" s="2"/>
      <c r="J2855" s="2"/>
    </row>
    <row r="2856">
      <c r="D2856" s="2"/>
      <c r="G2856" s="2"/>
      <c r="J2856" s="2"/>
    </row>
    <row r="2857">
      <c r="D2857" s="2"/>
      <c r="G2857" s="2"/>
      <c r="J2857" s="2"/>
    </row>
    <row r="2858">
      <c r="D2858" s="2"/>
      <c r="G2858" s="2"/>
      <c r="J2858" s="2"/>
    </row>
    <row r="2859">
      <c r="D2859" s="2"/>
      <c r="G2859" s="2"/>
      <c r="J2859" s="2"/>
    </row>
    <row r="2860">
      <c r="D2860" s="2"/>
      <c r="G2860" s="2"/>
      <c r="J2860" s="2"/>
    </row>
    <row r="2861">
      <c r="D2861" s="2"/>
      <c r="G2861" s="2"/>
      <c r="J2861" s="2"/>
    </row>
    <row r="2862">
      <c r="D2862" s="2"/>
      <c r="G2862" s="2"/>
      <c r="J2862" s="2"/>
    </row>
    <row r="2863">
      <c r="D2863" s="2"/>
      <c r="G2863" s="2"/>
      <c r="J2863" s="2"/>
    </row>
    <row r="2864">
      <c r="D2864" s="2"/>
      <c r="G2864" s="2"/>
      <c r="J2864" s="2"/>
    </row>
    <row r="2865">
      <c r="D2865" s="2"/>
      <c r="G2865" s="2"/>
      <c r="J2865" s="2"/>
    </row>
    <row r="2866">
      <c r="D2866" s="2"/>
      <c r="G2866" s="2"/>
      <c r="J2866" s="2"/>
    </row>
    <row r="2867">
      <c r="D2867" s="2"/>
      <c r="G2867" s="2"/>
      <c r="J2867" s="2"/>
    </row>
    <row r="2868">
      <c r="D2868" s="2"/>
      <c r="G2868" s="2"/>
      <c r="J2868" s="2"/>
    </row>
    <row r="2869">
      <c r="D2869" s="2"/>
      <c r="G2869" s="2"/>
      <c r="J2869" s="2"/>
    </row>
    <row r="2870">
      <c r="D2870" s="2"/>
      <c r="G2870" s="2"/>
      <c r="J2870" s="2"/>
    </row>
    <row r="2871">
      <c r="D2871" s="2"/>
      <c r="G2871" s="2"/>
      <c r="J2871" s="2"/>
    </row>
    <row r="2872">
      <c r="D2872" s="2"/>
      <c r="G2872" s="2"/>
      <c r="J2872" s="2"/>
    </row>
    <row r="2873">
      <c r="D2873" s="2"/>
      <c r="G2873" s="2"/>
      <c r="J2873" s="2"/>
    </row>
    <row r="2874">
      <c r="D2874" s="2"/>
      <c r="G2874" s="2"/>
      <c r="J2874" s="2"/>
    </row>
    <row r="2875">
      <c r="D2875" s="2"/>
      <c r="G2875" s="2"/>
      <c r="J2875" s="2"/>
    </row>
    <row r="2876">
      <c r="D2876" s="2"/>
      <c r="G2876" s="2"/>
      <c r="J2876" s="2"/>
    </row>
    <row r="2877">
      <c r="D2877" s="2"/>
      <c r="G2877" s="2"/>
      <c r="J2877" s="2"/>
    </row>
    <row r="2878">
      <c r="D2878" s="2"/>
      <c r="G2878" s="2"/>
      <c r="J2878" s="2"/>
    </row>
    <row r="2879">
      <c r="D2879" s="2"/>
      <c r="G2879" s="2"/>
      <c r="J2879" s="2"/>
    </row>
    <row r="2880">
      <c r="D2880" s="2"/>
      <c r="G2880" s="2"/>
      <c r="J2880" s="2"/>
    </row>
    <row r="2881">
      <c r="D2881" s="2"/>
      <c r="G2881" s="2"/>
      <c r="J2881" s="2"/>
    </row>
    <row r="2882">
      <c r="D2882" s="2"/>
      <c r="G2882" s="2"/>
      <c r="J2882" s="2"/>
    </row>
    <row r="2883">
      <c r="D2883" s="2"/>
      <c r="G2883" s="2"/>
      <c r="J2883" s="2"/>
    </row>
    <row r="2884">
      <c r="D2884" s="2"/>
      <c r="G2884" s="2"/>
      <c r="J2884" s="2"/>
    </row>
    <row r="2885">
      <c r="D2885" s="2"/>
      <c r="G2885" s="2"/>
      <c r="J2885" s="2"/>
    </row>
    <row r="2886">
      <c r="D2886" s="2"/>
      <c r="G2886" s="2"/>
      <c r="J2886" s="2"/>
    </row>
    <row r="2887">
      <c r="D2887" s="2"/>
      <c r="G2887" s="2"/>
      <c r="J2887" s="2"/>
    </row>
    <row r="2888">
      <c r="D2888" s="2"/>
      <c r="G2888" s="2"/>
      <c r="J2888" s="2"/>
    </row>
    <row r="2889">
      <c r="D2889" s="2"/>
      <c r="G2889" s="2"/>
      <c r="J2889" s="2"/>
    </row>
    <row r="2890">
      <c r="D2890" s="2"/>
      <c r="G2890" s="2"/>
      <c r="J2890" s="2"/>
    </row>
    <row r="2891">
      <c r="D2891" s="2"/>
      <c r="G2891" s="2"/>
      <c r="J2891" s="2"/>
    </row>
    <row r="2892">
      <c r="D2892" s="2"/>
      <c r="G2892" s="2"/>
      <c r="J2892" s="2"/>
    </row>
    <row r="2893">
      <c r="D2893" s="2"/>
      <c r="G2893" s="2"/>
      <c r="J2893" s="2"/>
    </row>
    <row r="2894">
      <c r="D2894" s="2"/>
      <c r="G2894" s="2"/>
      <c r="J2894" s="2"/>
    </row>
    <row r="2895">
      <c r="D2895" s="2"/>
      <c r="G2895" s="2"/>
      <c r="J2895" s="2"/>
    </row>
    <row r="2896">
      <c r="D2896" s="2"/>
      <c r="G2896" s="2"/>
      <c r="J2896" s="2"/>
    </row>
    <row r="2897">
      <c r="D2897" s="2"/>
      <c r="G2897" s="2"/>
      <c r="J2897" s="2"/>
    </row>
    <row r="2898">
      <c r="D2898" s="2"/>
      <c r="G2898" s="2"/>
      <c r="J2898" s="2"/>
    </row>
    <row r="2899">
      <c r="D2899" s="2"/>
      <c r="G2899" s="2"/>
      <c r="J2899" s="2"/>
    </row>
    <row r="2900">
      <c r="D2900" s="2"/>
      <c r="G2900" s="2"/>
      <c r="J2900" s="2"/>
    </row>
    <row r="2901">
      <c r="D2901" s="2"/>
      <c r="G2901" s="2"/>
      <c r="J2901" s="2"/>
    </row>
    <row r="2902">
      <c r="D2902" s="2"/>
      <c r="G2902" s="2"/>
      <c r="J2902" s="2"/>
    </row>
    <row r="2903">
      <c r="D2903" s="2"/>
      <c r="G2903" s="2"/>
      <c r="J2903" s="2"/>
    </row>
    <row r="2904">
      <c r="D2904" s="2"/>
      <c r="G2904" s="2"/>
      <c r="J2904" s="2"/>
    </row>
    <row r="2905">
      <c r="D2905" s="2"/>
      <c r="G2905" s="2"/>
      <c r="J2905" s="2"/>
    </row>
    <row r="2906">
      <c r="D2906" s="2"/>
      <c r="G2906" s="2"/>
      <c r="J2906" s="2"/>
    </row>
    <row r="2907">
      <c r="D2907" s="2"/>
      <c r="G2907" s="2"/>
      <c r="J2907" s="2"/>
    </row>
    <row r="2908">
      <c r="D2908" s="2"/>
      <c r="G2908" s="2"/>
      <c r="J2908" s="2"/>
    </row>
    <row r="2909">
      <c r="D2909" s="2"/>
      <c r="G2909" s="2"/>
      <c r="J2909" s="2"/>
    </row>
    <row r="2910">
      <c r="D2910" s="2"/>
      <c r="G2910" s="2"/>
      <c r="J2910" s="2"/>
    </row>
    <row r="2911">
      <c r="D2911" s="2"/>
      <c r="G2911" s="2"/>
      <c r="J2911" s="2"/>
    </row>
    <row r="2912">
      <c r="D2912" s="2"/>
      <c r="G2912" s="2"/>
      <c r="J2912" s="2"/>
    </row>
    <row r="2913">
      <c r="D2913" s="2"/>
      <c r="G2913" s="2"/>
      <c r="J2913" s="2"/>
    </row>
    <row r="2914">
      <c r="D2914" s="2"/>
      <c r="G2914" s="2"/>
      <c r="J2914" s="2"/>
    </row>
    <row r="2915">
      <c r="D2915" s="2"/>
      <c r="G2915" s="2"/>
      <c r="J2915" s="2"/>
    </row>
    <row r="2916">
      <c r="D2916" s="2"/>
      <c r="G2916" s="2"/>
      <c r="J2916" s="2"/>
    </row>
    <row r="2917">
      <c r="D2917" s="2"/>
      <c r="G2917" s="2"/>
      <c r="J2917" s="2"/>
    </row>
    <row r="2918">
      <c r="D2918" s="2"/>
      <c r="G2918" s="2"/>
      <c r="J2918" s="2"/>
    </row>
    <row r="2919">
      <c r="D2919" s="2"/>
      <c r="G2919" s="2"/>
      <c r="J2919" s="2"/>
    </row>
    <row r="2920">
      <c r="D2920" s="2"/>
      <c r="G2920" s="2"/>
      <c r="J2920" s="2"/>
    </row>
    <row r="2921">
      <c r="D2921" s="2"/>
      <c r="G2921" s="2"/>
      <c r="J2921" s="2"/>
    </row>
    <row r="2922">
      <c r="D2922" s="2"/>
      <c r="G2922" s="2"/>
      <c r="J2922" s="2"/>
    </row>
    <row r="2923">
      <c r="D2923" s="2"/>
      <c r="G2923" s="2"/>
      <c r="J2923" s="2"/>
    </row>
    <row r="2924">
      <c r="D2924" s="2"/>
      <c r="G2924" s="2"/>
      <c r="J2924" s="2"/>
    </row>
    <row r="2925">
      <c r="D2925" s="2"/>
      <c r="G2925" s="2"/>
      <c r="J2925" s="2"/>
    </row>
    <row r="2926">
      <c r="D2926" s="2"/>
      <c r="G2926" s="2"/>
      <c r="J2926" s="2"/>
    </row>
    <row r="2927">
      <c r="D2927" s="2"/>
      <c r="G2927" s="2"/>
      <c r="J2927" s="2"/>
    </row>
    <row r="2928">
      <c r="D2928" s="2"/>
      <c r="G2928" s="2"/>
      <c r="J2928" s="2"/>
    </row>
    <row r="2929">
      <c r="D2929" s="2"/>
      <c r="G2929" s="2"/>
      <c r="J2929" s="2"/>
    </row>
    <row r="2930">
      <c r="D2930" s="2"/>
      <c r="G2930" s="2"/>
      <c r="J2930" s="2"/>
    </row>
    <row r="2931">
      <c r="D2931" s="2"/>
      <c r="G2931" s="2"/>
      <c r="J2931" s="2"/>
    </row>
    <row r="2932">
      <c r="D2932" s="2"/>
      <c r="G2932" s="2"/>
      <c r="J2932" s="2"/>
    </row>
    <row r="2933">
      <c r="D2933" s="2"/>
      <c r="G2933" s="2"/>
      <c r="J2933" s="2"/>
    </row>
    <row r="2934">
      <c r="D2934" s="2"/>
      <c r="G2934" s="2"/>
      <c r="J2934" s="2"/>
    </row>
    <row r="2935">
      <c r="D2935" s="2"/>
      <c r="G2935" s="2"/>
      <c r="J2935" s="2"/>
    </row>
    <row r="2936">
      <c r="D2936" s="2"/>
      <c r="G2936" s="2"/>
      <c r="J2936" s="2"/>
    </row>
    <row r="2937">
      <c r="D2937" s="2"/>
      <c r="G2937" s="2"/>
      <c r="J2937" s="2"/>
    </row>
    <row r="2938">
      <c r="D2938" s="2"/>
      <c r="G2938" s="2"/>
      <c r="J2938" s="2"/>
    </row>
    <row r="2939">
      <c r="D2939" s="2"/>
      <c r="G2939" s="2"/>
      <c r="J2939" s="2"/>
    </row>
    <row r="2940">
      <c r="D2940" s="2"/>
      <c r="G2940" s="2"/>
      <c r="J2940" s="2"/>
    </row>
    <row r="2941">
      <c r="D2941" s="2"/>
      <c r="G2941" s="2"/>
      <c r="J2941" s="2"/>
    </row>
    <row r="2942">
      <c r="D2942" s="2"/>
      <c r="G2942" s="2"/>
      <c r="J2942" s="2"/>
    </row>
    <row r="2943">
      <c r="D2943" s="2"/>
      <c r="G2943" s="2"/>
      <c r="J2943" s="2"/>
    </row>
    <row r="2944">
      <c r="D2944" s="2"/>
      <c r="G2944" s="2"/>
      <c r="J2944" s="2"/>
    </row>
    <row r="2945">
      <c r="D2945" s="2"/>
      <c r="G2945" s="2"/>
      <c r="J2945" s="2"/>
    </row>
    <row r="2946">
      <c r="D2946" s="2"/>
      <c r="G2946" s="2"/>
      <c r="J2946" s="2"/>
    </row>
    <row r="2947">
      <c r="D2947" s="2"/>
      <c r="G2947" s="2"/>
      <c r="J2947" s="2"/>
    </row>
    <row r="2948">
      <c r="D2948" s="2"/>
      <c r="G2948" s="2"/>
      <c r="J2948" s="2"/>
    </row>
    <row r="2949">
      <c r="D2949" s="2"/>
      <c r="G2949" s="2"/>
      <c r="J2949" s="2"/>
    </row>
    <row r="2950">
      <c r="D2950" s="2"/>
      <c r="G2950" s="2"/>
      <c r="J2950" s="2"/>
    </row>
    <row r="2951">
      <c r="D2951" s="2"/>
      <c r="G2951" s="2"/>
      <c r="J2951" s="2"/>
    </row>
    <row r="2952">
      <c r="D2952" s="2"/>
      <c r="G2952" s="2"/>
      <c r="J2952" s="2"/>
    </row>
    <row r="2953">
      <c r="D2953" s="2"/>
      <c r="G2953" s="2"/>
      <c r="J2953" s="2"/>
    </row>
    <row r="2954">
      <c r="D2954" s="2"/>
      <c r="G2954" s="2"/>
      <c r="J2954" s="2"/>
    </row>
    <row r="2955">
      <c r="D2955" s="2"/>
      <c r="G2955" s="2"/>
      <c r="J2955" s="2"/>
    </row>
    <row r="2956">
      <c r="D2956" s="2"/>
      <c r="G2956" s="2"/>
      <c r="J2956" s="2"/>
    </row>
    <row r="2957">
      <c r="D2957" s="2"/>
      <c r="G2957" s="2"/>
      <c r="J2957" s="2"/>
    </row>
    <row r="2958">
      <c r="D2958" s="2"/>
      <c r="G2958" s="2"/>
      <c r="J2958" s="2"/>
    </row>
    <row r="2959">
      <c r="D2959" s="2"/>
      <c r="G2959" s="2"/>
      <c r="J2959" s="2"/>
    </row>
    <row r="2960">
      <c r="D2960" s="2"/>
      <c r="G2960" s="2"/>
      <c r="J2960" s="2"/>
    </row>
    <row r="2961">
      <c r="D2961" s="2"/>
      <c r="G2961" s="2"/>
      <c r="J2961" s="2"/>
    </row>
    <row r="2962">
      <c r="D2962" s="2"/>
      <c r="G2962" s="2"/>
      <c r="J2962" s="2"/>
    </row>
    <row r="2963">
      <c r="D2963" s="2"/>
      <c r="G2963" s="2"/>
      <c r="J2963" s="2"/>
    </row>
    <row r="2964">
      <c r="D2964" s="2"/>
      <c r="G2964" s="2"/>
      <c r="J2964" s="2"/>
    </row>
    <row r="2965">
      <c r="D2965" s="2"/>
      <c r="G2965" s="2"/>
      <c r="J2965" s="2"/>
    </row>
    <row r="2966">
      <c r="D2966" s="2"/>
      <c r="G2966" s="2"/>
      <c r="J2966" s="2"/>
    </row>
    <row r="2967">
      <c r="D2967" s="2"/>
      <c r="G2967" s="2"/>
      <c r="J2967" s="2"/>
    </row>
    <row r="2968">
      <c r="D2968" s="2"/>
      <c r="G2968" s="2"/>
      <c r="J2968" s="2"/>
    </row>
    <row r="2969">
      <c r="D2969" s="2"/>
      <c r="G2969" s="2"/>
      <c r="J2969" s="2"/>
    </row>
    <row r="2970">
      <c r="D2970" s="2"/>
      <c r="G2970" s="2"/>
      <c r="J2970" s="2"/>
    </row>
    <row r="2971">
      <c r="D2971" s="2"/>
      <c r="G2971" s="2"/>
      <c r="J2971" s="2"/>
    </row>
    <row r="2972">
      <c r="D2972" s="2"/>
      <c r="G2972" s="2"/>
      <c r="J2972" s="2"/>
    </row>
    <row r="2973">
      <c r="D2973" s="2"/>
      <c r="G2973" s="2"/>
      <c r="J2973" s="2"/>
    </row>
    <row r="2974">
      <c r="D2974" s="2"/>
      <c r="G2974" s="2"/>
      <c r="J2974" s="2"/>
    </row>
    <row r="2975">
      <c r="D2975" s="2"/>
      <c r="G2975" s="2"/>
      <c r="J2975" s="2"/>
    </row>
    <row r="2976">
      <c r="D2976" s="2"/>
      <c r="G2976" s="2"/>
      <c r="J2976" s="2"/>
    </row>
    <row r="2977">
      <c r="D2977" s="2"/>
      <c r="G2977" s="2"/>
      <c r="J2977" s="2"/>
    </row>
    <row r="2978">
      <c r="D2978" s="2"/>
      <c r="G2978" s="2"/>
      <c r="J2978" s="2"/>
    </row>
    <row r="2979">
      <c r="D2979" s="2"/>
      <c r="G2979" s="2"/>
      <c r="J2979" s="2"/>
    </row>
    <row r="2980">
      <c r="D2980" s="2"/>
      <c r="G2980" s="2"/>
      <c r="J2980" s="2"/>
    </row>
    <row r="2981">
      <c r="D2981" s="2"/>
      <c r="G2981" s="2"/>
      <c r="J2981" s="2"/>
    </row>
    <row r="2982">
      <c r="D2982" s="2"/>
      <c r="G2982" s="2"/>
      <c r="J2982" s="2"/>
    </row>
    <row r="2983">
      <c r="D2983" s="2"/>
      <c r="G2983" s="2"/>
      <c r="J2983" s="2"/>
    </row>
    <row r="2984">
      <c r="D2984" s="2"/>
      <c r="G2984" s="2"/>
      <c r="J2984" s="2"/>
    </row>
    <row r="2985">
      <c r="D2985" s="2"/>
      <c r="G2985" s="2"/>
      <c r="J2985" s="2"/>
    </row>
    <row r="2986">
      <c r="D2986" s="2"/>
      <c r="G2986" s="2"/>
      <c r="J2986" s="2"/>
    </row>
    <row r="2987">
      <c r="D2987" s="2"/>
      <c r="G2987" s="2"/>
      <c r="J2987" s="2"/>
    </row>
    <row r="2988">
      <c r="D2988" s="2"/>
      <c r="G2988" s="2"/>
      <c r="J2988" s="2"/>
    </row>
    <row r="2989">
      <c r="D2989" s="2"/>
      <c r="G2989" s="2"/>
      <c r="J2989" s="2"/>
    </row>
    <row r="2990">
      <c r="D2990" s="2"/>
      <c r="G2990" s="2"/>
      <c r="J2990" s="2"/>
    </row>
    <row r="2991">
      <c r="D2991" s="2"/>
      <c r="G2991" s="2"/>
      <c r="J2991" s="2"/>
    </row>
    <row r="2992">
      <c r="D2992" s="2"/>
      <c r="G2992" s="2"/>
      <c r="J2992" s="2"/>
    </row>
    <row r="2993">
      <c r="D2993" s="2"/>
      <c r="G2993" s="2"/>
      <c r="J2993" s="2"/>
    </row>
    <row r="2994">
      <c r="D2994" s="2"/>
      <c r="G2994" s="2"/>
      <c r="J2994" s="2"/>
    </row>
    <row r="2995">
      <c r="D2995" s="2"/>
      <c r="G2995" s="2"/>
      <c r="J2995" s="2"/>
    </row>
    <row r="2996">
      <c r="D2996" s="2"/>
      <c r="G2996" s="2"/>
      <c r="J2996" s="2"/>
    </row>
    <row r="2997">
      <c r="D2997" s="2"/>
      <c r="G2997" s="2"/>
      <c r="J2997" s="2"/>
    </row>
    <row r="2998">
      <c r="D2998" s="2"/>
      <c r="G2998" s="2"/>
      <c r="J2998" s="2"/>
    </row>
    <row r="2999">
      <c r="D2999" s="2"/>
      <c r="G2999" s="2"/>
      <c r="J2999" s="2"/>
    </row>
    <row r="3000">
      <c r="D3000" s="2"/>
      <c r="G3000" s="2"/>
      <c r="J3000" s="2"/>
    </row>
    <row r="3001">
      <c r="D3001" s="2"/>
      <c r="G3001" s="2"/>
      <c r="J3001" s="2"/>
    </row>
    <row r="3002">
      <c r="D3002" s="2"/>
      <c r="G3002" s="2"/>
      <c r="J3002" s="2"/>
    </row>
    <row r="3003">
      <c r="D3003" s="2"/>
      <c r="G3003" s="2"/>
      <c r="J3003" s="2"/>
    </row>
    <row r="3004">
      <c r="D3004" s="2"/>
      <c r="G3004" s="2"/>
      <c r="J3004" s="2"/>
    </row>
    <row r="3005">
      <c r="D3005" s="2"/>
      <c r="G3005" s="2"/>
      <c r="J3005" s="2"/>
    </row>
    <row r="3006">
      <c r="D3006" s="2"/>
      <c r="G3006" s="2"/>
      <c r="J3006" s="2"/>
    </row>
    <row r="3007">
      <c r="D3007" s="2"/>
      <c r="G3007" s="2"/>
      <c r="J3007" s="2"/>
    </row>
    <row r="3008">
      <c r="D3008" s="2"/>
      <c r="G3008" s="2"/>
      <c r="J3008" s="2"/>
    </row>
    <row r="3009">
      <c r="D3009" s="2"/>
      <c r="G3009" s="2"/>
      <c r="J3009" s="2"/>
    </row>
    <row r="3010">
      <c r="D3010" s="2"/>
      <c r="G3010" s="2"/>
      <c r="J3010" s="2"/>
    </row>
    <row r="3011">
      <c r="D3011" s="2"/>
      <c r="G3011" s="2"/>
      <c r="J3011" s="2"/>
    </row>
    <row r="3012">
      <c r="D3012" s="2"/>
      <c r="G3012" s="2"/>
      <c r="J3012" s="2"/>
    </row>
    <row r="3013">
      <c r="D3013" s="2"/>
      <c r="G3013" s="2"/>
      <c r="J3013" s="2"/>
    </row>
    <row r="3014">
      <c r="D3014" s="2"/>
      <c r="G3014" s="2"/>
      <c r="J3014" s="2"/>
    </row>
    <row r="3015">
      <c r="D3015" s="2"/>
      <c r="G3015" s="2"/>
      <c r="J3015" s="2"/>
    </row>
    <row r="3016">
      <c r="D3016" s="2"/>
      <c r="G3016" s="2"/>
      <c r="J3016" s="2"/>
    </row>
    <row r="3017">
      <c r="D3017" s="2"/>
      <c r="G3017" s="2"/>
      <c r="J3017" s="2"/>
    </row>
    <row r="3018">
      <c r="D3018" s="2"/>
      <c r="G3018" s="2"/>
      <c r="J3018" s="2"/>
    </row>
    <row r="3019">
      <c r="D3019" s="2"/>
      <c r="G3019" s="2"/>
      <c r="J3019" s="2"/>
    </row>
    <row r="3020">
      <c r="D3020" s="2"/>
      <c r="G3020" s="2"/>
      <c r="J3020" s="2"/>
    </row>
    <row r="3021">
      <c r="D3021" s="2"/>
      <c r="G3021" s="2"/>
      <c r="J3021" s="2"/>
    </row>
    <row r="3022">
      <c r="D3022" s="2"/>
      <c r="G3022" s="2"/>
      <c r="J3022" s="2"/>
    </row>
    <row r="3023">
      <c r="D3023" s="2"/>
      <c r="G3023" s="2"/>
      <c r="J3023" s="2"/>
    </row>
    <row r="3024">
      <c r="D3024" s="2"/>
      <c r="G3024" s="2"/>
      <c r="J3024" s="2"/>
    </row>
    <row r="3025">
      <c r="D3025" s="2"/>
      <c r="G3025" s="2"/>
      <c r="J3025" s="2"/>
    </row>
    <row r="3026">
      <c r="D3026" s="2"/>
      <c r="G3026" s="2"/>
      <c r="J3026" s="2"/>
    </row>
    <row r="3027">
      <c r="D3027" s="2"/>
      <c r="G3027" s="2"/>
      <c r="J3027" s="2"/>
    </row>
    <row r="3028">
      <c r="D3028" s="2"/>
      <c r="G3028" s="2"/>
      <c r="J3028" s="2"/>
    </row>
    <row r="3029">
      <c r="D3029" s="2"/>
      <c r="G3029" s="2"/>
      <c r="J3029" s="2"/>
    </row>
    <row r="3030">
      <c r="D3030" s="2"/>
      <c r="G3030" s="2"/>
      <c r="J3030" s="2"/>
    </row>
    <row r="3031">
      <c r="D3031" s="2"/>
      <c r="G3031" s="2"/>
      <c r="J3031" s="2"/>
    </row>
    <row r="3032">
      <c r="D3032" s="2"/>
      <c r="G3032" s="2"/>
      <c r="J3032" s="2"/>
    </row>
    <row r="3033">
      <c r="D3033" s="2"/>
      <c r="G3033" s="2"/>
      <c r="J3033" s="2"/>
    </row>
    <row r="3034">
      <c r="D3034" s="2"/>
      <c r="G3034" s="2"/>
      <c r="J3034" s="2"/>
    </row>
    <row r="3035">
      <c r="D3035" s="2"/>
      <c r="G3035" s="2"/>
      <c r="J3035" s="2"/>
    </row>
    <row r="3036">
      <c r="D3036" s="2"/>
      <c r="G3036" s="2"/>
      <c r="J3036" s="2"/>
    </row>
    <row r="3037">
      <c r="D3037" s="2"/>
      <c r="G3037" s="2"/>
      <c r="J3037" s="2"/>
    </row>
    <row r="3038">
      <c r="D3038" s="2"/>
      <c r="G3038" s="2"/>
      <c r="J3038" s="2"/>
    </row>
    <row r="3039">
      <c r="D3039" s="2"/>
      <c r="G3039" s="2"/>
      <c r="J3039" s="2"/>
    </row>
    <row r="3040">
      <c r="D3040" s="2"/>
      <c r="G3040" s="2"/>
      <c r="J3040" s="2"/>
    </row>
    <row r="3041">
      <c r="D3041" s="2"/>
      <c r="G3041" s="2"/>
      <c r="J3041" s="2"/>
    </row>
    <row r="3042">
      <c r="D3042" s="2"/>
      <c r="G3042" s="2"/>
      <c r="J3042" s="2"/>
    </row>
    <row r="3043">
      <c r="D3043" s="2"/>
      <c r="G3043" s="2"/>
      <c r="J3043" s="2"/>
    </row>
    <row r="3044">
      <c r="D3044" s="2"/>
      <c r="G3044" s="2"/>
      <c r="J3044" s="2"/>
    </row>
    <row r="3045">
      <c r="D3045" s="2"/>
      <c r="G3045" s="2"/>
      <c r="J3045" s="2"/>
    </row>
    <row r="3046">
      <c r="D3046" s="2"/>
      <c r="G3046" s="2"/>
      <c r="J3046" s="2"/>
    </row>
    <row r="3047">
      <c r="D3047" s="2"/>
      <c r="G3047" s="2"/>
      <c r="J3047" s="2"/>
    </row>
    <row r="3048">
      <c r="D3048" s="2"/>
      <c r="G3048" s="2"/>
      <c r="J3048" s="2"/>
    </row>
    <row r="3049">
      <c r="D3049" s="2"/>
      <c r="G3049" s="2"/>
      <c r="J3049" s="2"/>
    </row>
    <row r="3050">
      <c r="D3050" s="2"/>
      <c r="G3050" s="2"/>
      <c r="J3050" s="2"/>
    </row>
    <row r="3051">
      <c r="D3051" s="2"/>
      <c r="G3051" s="2"/>
      <c r="J3051" s="2"/>
    </row>
    <row r="3052">
      <c r="D3052" s="2"/>
      <c r="G3052" s="2"/>
      <c r="J3052" s="2"/>
    </row>
    <row r="3053">
      <c r="D3053" s="2"/>
      <c r="G3053" s="2"/>
      <c r="J3053" s="2"/>
    </row>
    <row r="3054">
      <c r="D3054" s="2"/>
      <c r="G3054" s="2"/>
      <c r="J3054" s="2"/>
    </row>
    <row r="3055">
      <c r="D3055" s="2"/>
      <c r="G3055" s="2"/>
      <c r="J3055" s="2"/>
    </row>
    <row r="3056">
      <c r="D3056" s="2"/>
      <c r="G3056" s="2"/>
      <c r="J3056" s="2"/>
    </row>
    <row r="3057">
      <c r="D3057" s="2"/>
      <c r="G3057" s="2"/>
      <c r="J3057" s="2"/>
    </row>
    <row r="3058">
      <c r="D3058" s="2"/>
      <c r="G3058" s="2"/>
      <c r="J3058" s="2"/>
    </row>
    <row r="3059">
      <c r="D3059" s="2"/>
      <c r="G3059" s="2"/>
      <c r="J3059" s="2"/>
    </row>
    <row r="3060">
      <c r="D3060" s="2"/>
      <c r="G3060" s="2"/>
      <c r="J3060" s="2"/>
    </row>
    <row r="3061">
      <c r="D3061" s="2"/>
      <c r="G3061" s="2"/>
      <c r="J3061" s="2"/>
    </row>
    <row r="3062">
      <c r="D3062" s="2"/>
      <c r="G3062" s="2"/>
      <c r="J3062" s="2"/>
    </row>
    <row r="3063">
      <c r="D3063" s="2"/>
      <c r="G3063" s="2"/>
      <c r="J3063" s="2"/>
    </row>
    <row r="3064">
      <c r="D3064" s="2"/>
      <c r="G3064" s="2"/>
      <c r="J3064" s="2"/>
    </row>
    <row r="3065">
      <c r="D3065" s="2"/>
      <c r="G3065" s="2"/>
      <c r="J3065" s="2"/>
    </row>
    <row r="3066">
      <c r="D3066" s="2"/>
      <c r="G3066" s="2"/>
      <c r="J3066" s="2"/>
    </row>
    <row r="3067">
      <c r="D3067" s="2"/>
      <c r="G3067" s="2"/>
      <c r="J3067" s="2"/>
    </row>
    <row r="3068">
      <c r="D3068" s="2"/>
      <c r="G3068" s="2"/>
      <c r="J3068" s="2"/>
    </row>
    <row r="3069">
      <c r="D3069" s="2"/>
      <c r="G3069" s="2"/>
      <c r="J3069" s="2"/>
    </row>
    <row r="3070">
      <c r="D3070" s="2"/>
      <c r="G3070" s="2"/>
      <c r="J3070" s="2"/>
    </row>
    <row r="3071">
      <c r="D3071" s="2"/>
      <c r="G3071" s="2"/>
      <c r="J3071" s="2"/>
    </row>
    <row r="3072">
      <c r="D3072" s="2"/>
      <c r="G3072" s="2"/>
      <c r="J3072" s="2"/>
    </row>
    <row r="3073">
      <c r="D3073" s="2"/>
      <c r="G3073" s="2"/>
      <c r="J3073" s="2"/>
    </row>
    <row r="3074">
      <c r="D3074" s="2"/>
      <c r="G3074" s="2"/>
      <c r="J3074" s="2"/>
    </row>
    <row r="3075">
      <c r="D3075" s="2"/>
      <c r="G3075" s="2"/>
      <c r="J3075" s="2"/>
    </row>
    <row r="3076">
      <c r="D3076" s="2"/>
      <c r="G3076" s="2"/>
      <c r="J3076" s="2"/>
    </row>
    <row r="3077">
      <c r="D3077" s="2"/>
      <c r="G3077" s="2"/>
      <c r="J3077" s="2"/>
    </row>
    <row r="3078">
      <c r="D3078" s="2"/>
      <c r="G3078" s="2"/>
      <c r="J3078" s="2"/>
    </row>
    <row r="3079">
      <c r="D3079" s="2"/>
      <c r="G3079" s="2"/>
      <c r="J3079" s="2"/>
    </row>
    <row r="3080">
      <c r="D3080" s="2"/>
      <c r="G3080" s="2"/>
      <c r="J3080" s="2"/>
    </row>
    <row r="3081">
      <c r="D3081" s="2"/>
      <c r="G3081" s="2"/>
      <c r="J3081" s="2"/>
    </row>
    <row r="3082">
      <c r="D3082" s="2"/>
      <c r="G3082" s="2"/>
      <c r="J3082" s="2"/>
    </row>
    <row r="3083">
      <c r="D3083" s="2"/>
      <c r="G3083" s="2"/>
      <c r="J3083" s="2"/>
    </row>
    <row r="3084">
      <c r="D3084" s="2"/>
      <c r="G3084" s="2"/>
      <c r="J3084" s="2"/>
    </row>
    <row r="3085">
      <c r="D3085" s="2"/>
      <c r="G3085" s="2"/>
      <c r="J3085" s="2"/>
    </row>
    <row r="3086">
      <c r="D3086" s="2"/>
      <c r="G3086" s="2"/>
      <c r="J3086" s="2"/>
    </row>
    <row r="3087">
      <c r="D3087" s="2"/>
      <c r="G3087" s="2"/>
      <c r="J3087" s="2"/>
    </row>
    <row r="3088">
      <c r="D3088" s="2"/>
      <c r="G3088" s="2"/>
      <c r="J3088" s="2"/>
    </row>
    <row r="3089">
      <c r="D3089" s="2"/>
      <c r="G3089" s="2"/>
      <c r="J3089" s="2"/>
    </row>
    <row r="3090">
      <c r="D3090" s="2"/>
      <c r="G3090" s="2"/>
      <c r="J3090" s="2"/>
    </row>
    <row r="3091">
      <c r="D3091" s="2"/>
      <c r="G3091" s="2"/>
      <c r="J3091" s="2"/>
    </row>
    <row r="3092">
      <c r="D3092" s="2"/>
      <c r="G3092" s="2"/>
      <c r="J3092" s="2"/>
    </row>
    <row r="3093">
      <c r="D3093" s="2"/>
      <c r="G3093" s="2"/>
      <c r="J3093" s="2"/>
    </row>
    <row r="3094">
      <c r="D3094" s="2"/>
      <c r="G3094" s="2"/>
      <c r="J3094" s="2"/>
    </row>
    <row r="3095">
      <c r="D3095" s="2"/>
      <c r="G3095" s="2"/>
      <c r="J3095" s="2"/>
    </row>
    <row r="3096">
      <c r="D3096" s="2"/>
      <c r="G3096" s="2"/>
      <c r="J3096" s="2"/>
    </row>
    <row r="3097">
      <c r="D3097" s="2"/>
      <c r="G3097" s="2"/>
      <c r="J3097" s="2"/>
    </row>
    <row r="3098">
      <c r="D3098" s="2"/>
      <c r="G3098" s="2"/>
      <c r="J3098" s="2"/>
    </row>
    <row r="3099">
      <c r="D3099" s="2"/>
      <c r="G3099" s="2"/>
      <c r="J3099" s="2"/>
    </row>
    <row r="3100">
      <c r="D3100" s="2"/>
      <c r="G3100" s="2"/>
      <c r="J3100" s="2"/>
    </row>
    <row r="3101">
      <c r="D3101" s="2"/>
      <c r="G3101" s="2"/>
      <c r="J3101" s="2"/>
    </row>
    <row r="3102">
      <c r="D3102" s="2"/>
      <c r="G3102" s="2"/>
      <c r="J3102" s="2"/>
    </row>
    <row r="3103">
      <c r="D3103" s="2"/>
      <c r="G3103" s="2"/>
      <c r="J3103" s="2"/>
    </row>
    <row r="3104">
      <c r="D3104" s="2"/>
      <c r="G3104" s="2"/>
      <c r="J3104" s="2"/>
    </row>
    <row r="3105">
      <c r="D3105" s="2"/>
      <c r="G3105" s="2"/>
      <c r="J3105" s="2"/>
    </row>
    <row r="3106">
      <c r="D3106" s="2"/>
      <c r="G3106" s="2"/>
      <c r="J3106" s="2"/>
    </row>
    <row r="3107">
      <c r="D3107" s="2"/>
      <c r="G3107" s="2"/>
      <c r="J3107" s="2"/>
    </row>
    <row r="3108">
      <c r="D3108" s="2"/>
      <c r="G3108" s="2"/>
      <c r="J3108" s="2"/>
    </row>
    <row r="3109">
      <c r="D3109" s="2"/>
      <c r="G3109" s="2"/>
      <c r="J3109" s="2"/>
    </row>
    <row r="3110">
      <c r="D3110" s="2"/>
      <c r="G3110" s="2"/>
      <c r="J3110" s="2"/>
    </row>
    <row r="3111">
      <c r="D3111" s="2"/>
      <c r="G3111" s="2"/>
      <c r="J3111" s="2"/>
    </row>
    <row r="3112">
      <c r="D3112" s="2"/>
      <c r="G3112" s="2"/>
      <c r="J3112" s="2"/>
    </row>
    <row r="3113">
      <c r="D3113" s="2"/>
      <c r="G3113" s="2"/>
      <c r="J3113" s="2"/>
    </row>
    <row r="3114">
      <c r="D3114" s="2"/>
      <c r="G3114" s="2"/>
      <c r="J3114" s="2"/>
    </row>
    <row r="3115">
      <c r="D3115" s="2"/>
      <c r="G3115" s="2"/>
      <c r="J3115" s="2"/>
    </row>
    <row r="3116">
      <c r="D3116" s="2"/>
      <c r="G3116" s="2"/>
      <c r="J3116" s="2"/>
    </row>
    <row r="3117">
      <c r="D3117" s="2"/>
      <c r="G3117" s="2"/>
      <c r="J3117" s="2"/>
    </row>
    <row r="3118">
      <c r="D3118" s="2"/>
      <c r="G3118" s="2"/>
      <c r="J3118" s="2"/>
    </row>
    <row r="3119">
      <c r="D3119" s="2"/>
      <c r="G3119" s="2"/>
      <c r="J3119" s="2"/>
    </row>
    <row r="3120">
      <c r="D3120" s="2"/>
      <c r="G3120" s="2"/>
      <c r="J3120" s="2"/>
    </row>
    <row r="3121">
      <c r="D3121" s="2"/>
      <c r="G3121" s="2"/>
      <c r="J3121" s="2"/>
    </row>
    <row r="3122">
      <c r="D3122" s="2"/>
      <c r="G3122" s="2"/>
      <c r="J3122" s="2"/>
    </row>
    <row r="3123">
      <c r="D3123" s="2"/>
      <c r="G3123" s="2"/>
      <c r="J3123" s="2"/>
    </row>
    <row r="3124">
      <c r="D3124" s="2"/>
      <c r="G3124" s="2"/>
      <c r="J3124" s="2"/>
    </row>
    <row r="3125">
      <c r="D3125" s="2"/>
      <c r="G3125" s="2"/>
      <c r="J3125" s="2"/>
    </row>
    <row r="3126">
      <c r="D3126" s="2"/>
      <c r="G3126" s="2"/>
      <c r="J3126" s="2"/>
    </row>
    <row r="3127">
      <c r="D3127" s="2"/>
      <c r="G3127" s="2"/>
      <c r="J3127" s="2"/>
    </row>
    <row r="3128">
      <c r="D3128" s="2"/>
      <c r="G3128" s="2"/>
      <c r="J3128" s="2"/>
    </row>
    <row r="3129">
      <c r="D3129" s="2"/>
      <c r="G3129" s="2"/>
      <c r="J3129" s="2"/>
    </row>
    <row r="3130">
      <c r="D3130" s="2"/>
      <c r="G3130" s="2"/>
      <c r="J3130" s="2"/>
    </row>
    <row r="3131">
      <c r="D3131" s="2"/>
      <c r="G3131" s="2"/>
      <c r="J3131" s="2"/>
    </row>
    <row r="3132">
      <c r="D3132" s="2"/>
      <c r="G3132" s="2"/>
      <c r="J3132" s="2"/>
    </row>
    <row r="3133">
      <c r="D3133" s="2"/>
      <c r="G3133" s="2"/>
      <c r="J3133" s="2"/>
    </row>
    <row r="3134">
      <c r="D3134" s="2"/>
      <c r="G3134" s="2"/>
      <c r="J3134" s="2"/>
    </row>
    <row r="3135">
      <c r="D3135" s="2"/>
      <c r="G3135" s="2"/>
      <c r="J3135" s="2"/>
    </row>
    <row r="3136">
      <c r="D3136" s="2"/>
      <c r="G3136" s="2"/>
      <c r="J3136" s="2"/>
    </row>
    <row r="3137">
      <c r="D3137" s="2"/>
      <c r="G3137" s="2"/>
      <c r="J3137" s="2"/>
    </row>
    <row r="3138">
      <c r="D3138" s="2"/>
      <c r="G3138" s="2"/>
      <c r="J3138" s="2"/>
    </row>
    <row r="3139">
      <c r="D3139" s="2"/>
      <c r="G3139" s="2"/>
      <c r="J3139" s="2"/>
    </row>
    <row r="3140">
      <c r="D3140" s="2"/>
      <c r="G3140" s="2"/>
      <c r="J3140" s="2"/>
    </row>
    <row r="3141">
      <c r="D3141" s="2"/>
      <c r="G3141" s="2"/>
      <c r="J3141" s="2"/>
    </row>
    <row r="3142">
      <c r="D3142" s="2"/>
      <c r="G3142" s="2"/>
      <c r="J3142" s="2"/>
    </row>
    <row r="3143">
      <c r="D3143" s="2"/>
      <c r="G3143" s="2"/>
      <c r="J3143" s="2"/>
    </row>
    <row r="3144">
      <c r="D3144" s="2"/>
      <c r="G3144" s="2"/>
      <c r="J3144" s="2"/>
    </row>
    <row r="3145">
      <c r="D3145" s="2"/>
      <c r="G3145" s="2"/>
      <c r="J3145" s="2"/>
    </row>
    <row r="3146">
      <c r="D3146" s="2"/>
      <c r="G3146" s="2"/>
      <c r="J3146" s="2"/>
    </row>
    <row r="3147">
      <c r="D3147" s="2"/>
      <c r="G3147" s="2"/>
      <c r="J3147" s="2"/>
    </row>
    <row r="3148">
      <c r="D3148" s="2"/>
      <c r="G3148" s="2"/>
      <c r="J3148" s="2"/>
    </row>
    <row r="3149">
      <c r="D3149" s="2"/>
      <c r="G3149" s="2"/>
      <c r="J3149" s="2"/>
    </row>
    <row r="3150">
      <c r="D3150" s="2"/>
      <c r="G3150" s="2"/>
      <c r="J3150" s="2"/>
    </row>
    <row r="3151">
      <c r="D3151" s="2"/>
      <c r="G3151" s="2"/>
      <c r="J3151" s="2"/>
    </row>
    <row r="3152">
      <c r="D3152" s="2"/>
      <c r="G3152" s="2"/>
      <c r="J3152" s="2"/>
    </row>
    <row r="3153">
      <c r="D3153" s="2"/>
      <c r="G3153" s="2"/>
      <c r="J3153" s="2"/>
    </row>
    <row r="3154">
      <c r="D3154" s="2"/>
      <c r="G3154" s="2"/>
      <c r="J3154" s="2"/>
    </row>
    <row r="3155">
      <c r="D3155" s="2"/>
      <c r="G3155" s="2"/>
      <c r="J3155" s="2"/>
    </row>
    <row r="3156">
      <c r="D3156" s="2"/>
      <c r="G3156" s="2"/>
      <c r="J3156" s="2"/>
    </row>
    <row r="3157">
      <c r="D3157" s="2"/>
      <c r="G3157" s="2"/>
      <c r="J3157" s="2"/>
    </row>
    <row r="3158">
      <c r="D3158" s="2"/>
      <c r="G3158" s="2"/>
      <c r="J3158" s="2"/>
    </row>
    <row r="3159">
      <c r="D3159" s="2"/>
      <c r="G3159" s="2"/>
      <c r="J3159" s="2"/>
    </row>
    <row r="3160">
      <c r="D3160" s="2"/>
      <c r="G3160" s="2"/>
      <c r="J3160" s="2"/>
    </row>
    <row r="3161">
      <c r="D3161" s="2"/>
      <c r="G3161" s="2"/>
      <c r="J3161" s="2"/>
    </row>
    <row r="3162">
      <c r="D3162" s="2"/>
      <c r="G3162" s="2"/>
      <c r="J3162" s="2"/>
    </row>
    <row r="3163">
      <c r="D3163" s="2"/>
      <c r="G3163" s="2"/>
      <c r="J3163" s="2"/>
    </row>
    <row r="3164">
      <c r="D3164" s="2"/>
      <c r="G3164" s="2"/>
      <c r="J3164" s="2"/>
    </row>
    <row r="3165">
      <c r="D3165" s="2"/>
      <c r="G3165" s="2"/>
      <c r="J3165" s="2"/>
    </row>
    <row r="3166">
      <c r="D3166" s="2"/>
      <c r="G3166" s="2"/>
      <c r="J3166" s="2"/>
    </row>
    <row r="3167">
      <c r="D3167" s="2"/>
      <c r="G3167" s="2"/>
      <c r="J3167" s="2"/>
    </row>
    <row r="3168">
      <c r="D3168" s="2"/>
      <c r="G3168" s="2"/>
      <c r="J3168" s="2"/>
    </row>
    <row r="3169">
      <c r="D3169" s="2"/>
      <c r="G3169" s="2"/>
      <c r="J3169" s="2"/>
    </row>
    <row r="3170">
      <c r="D3170" s="2"/>
      <c r="G3170" s="2"/>
      <c r="J3170" s="2"/>
    </row>
    <row r="3171">
      <c r="D3171" s="2"/>
      <c r="G3171" s="2"/>
      <c r="J3171" s="2"/>
    </row>
    <row r="3172">
      <c r="D3172" s="2"/>
      <c r="G3172" s="2"/>
      <c r="J3172" s="2"/>
    </row>
    <row r="3173">
      <c r="D3173" s="2"/>
      <c r="G3173" s="2"/>
      <c r="J3173" s="2"/>
    </row>
    <row r="3174">
      <c r="D3174" s="2"/>
      <c r="G3174" s="2"/>
      <c r="J3174" s="2"/>
    </row>
    <row r="3175">
      <c r="D3175" s="2"/>
      <c r="G3175" s="2"/>
      <c r="J3175" s="2"/>
    </row>
    <row r="3176">
      <c r="D3176" s="2"/>
      <c r="G3176" s="2"/>
      <c r="J3176" s="2"/>
    </row>
    <row r="3177">
      <c r="D3177" s="2"/>
      <c r="G3177" s="2"/>
      <c r="J3177" s="2"/>
    </row>
    <row r="3178">
      <c r="D3178" s="2"/>
      <c r="G3178" s="2"/>
      <c r="J3178" s="2"/>
    </row>
    <row r="3179">
      <c r="D3179" s="2"/>
      <c r="G3179" s="2"/>
      <c r="J3179" s="2"/>
    </row>
    <row r="3180">
      <c r="D3180" s="2"/>
      <c r="G3180" s="2"/>
      <c r="J3180" s="2"/>
    </row>
    <row r="3181">
      <c r="D3181" s="2"/>
      <c r="G3181" s="2"/>
      <c r="J3181" s="2"/>
    </row>
    <row r="3182">
      <c r="D3182" s="2"/>
      <c r="G3182" s="2"/>
      <c r="J3182" s="2"/>
    </row>
    <row r="3183">
      <c r="D3183" s="2"/>
      <c r="G3183" s="2"/>
      <c r="J3183" s="2"/>
    </row>
    <row r="3184">
      <c r="D3184" s="2"/>
      <c r="G3184" s="2"/>
      <c r="J3184" s="2"/>
    </row>
    <row r="3185">
      <c r="D3185" s="2"/>
      <c r="G3185" s="2"/>
      <c r="J3185" s="2"/>
    </row>
    <row r="3186">
      <c r="D3186" s="2"/>
      <c r="G3186" s="2"/>
      <c r="J3186" s="2"/>
    </row>
    <row r="3187">
      <c r="D3187" s="2"/>
      <c r="G3187" s="2"/>
      <c r="J3187" s="2"/>
    </row>
    <row r="3188">
      <c r="D3188" s="2"/>
      <c r="G3188" s="2"/>
      <c r="J3188" s="2"/>
    </row>
    <row r="3189">
      <c r="D3189" s="2"/>
      <c r="G3189" s="2"/>
      <c r="J3189" s="2"/>
    </row>
    <row r="3190">
      <c r="D3190" s="2"/>
      <c r="G3190" s="2"/>
      <c r="J3190" s="2"/>
    </row>
    <row r="3191">
      <c r="D3191" s="2"/>
      <c r="G3191" s="2"/>
      <c r="J3191" s="2"/>
    </row>
    <row r="3192">
      <c r="D3192" s="2"/>
      <c r="G3192" s="2"/>
      <c r="J3192" s="2"/>
    </row>
    <row r="3193">
      <c r="D3193" s="2"/>
      <c r="G3193" s="2"/>
      <c r="J3193" s="2"/>
    </row>
    <row r="3194">
      <c r="D3194" s="2"/>
      <c r="G3194" s="2"/>
      <c r="J3194" s="2"/>
    </row>
    <row r="3195">
      <c r="D3195" s="2"/>
      <c r="G3195" s="2"/>
      <c r="J3195" s="2"/>
    </row>
    <row r="3196">
      <c r="D3196" s="2"/>
      <c r="G3196" s="2"/>
      <c r="J3196" s="2"/>
    </row>
    <row r="3197">
      <c r="D3197" s="2"/>
      <c r="G3197" s="2"/>
      <c r="J3197" s="2"/>
    </row>
    <row r="3198">
      <c r="D3198" s="2"/>
      <c r="G3198" s="2"/>
      <c r="J3198" s="2"/>
    </row>
    <row r="3199">
      <c r="D3199" s="2"/>
      <c r="G3199" s="2"/>
      <c r="J3199" s="2"/>
    </row>
    <row r="3200">
      <c r="D3200" s="2"/>
      <c r="G3200" s="2"/>
      <c r="J3200" s="2"/>
    </row>
    <row r="3201">
      <c r="D3201" s="2"/>
      <c r="G3201" s="2"/>
      <c r="J3201" s="2"/>
    </row>
    <row r="3202">
      <c r="D3202" s="2"/>
      <c r="G3202" s="2"/>
      <c r="J3202" s="2"/>
    </row>
    <row r="3203">
      <c r="D3203" s="2"/>
      <c r="G3203" s="2"/>
      <c r="J3203" s="2"/>
    </row>
    <row r="3204">
      <c r="D3204" s="2"/>
      <c r="G3204" s="2"/>
      <c r="J3204" s="2"/>
    </row>
    <row r="3205">
      <c r="D3205" s="2"/>
      <c r="G3205" s="2"/>
      <c r="J3205" s="2"/>
    </row>
    <row r="3206">
      <c r="D3206" s="2"/>
      <c r="G3206" s="2"/>
      <c r="J3206" s="2"/>
    </row>
    <row r="3207">
      <c r="D3207" s="2"/>
      <c r="G3207" s="2"/>
      <c r="J3207" s="2"/>
    </row>
    <row r="3208">
      <c r="D3208" s="2"/>
      <c r="G3208" s="2"/>
      <c r="J3208" s="2"/>
    </row>
    <row r="3209">
      <c r="D3209" s="2"/>
      <c r="G3209" s="2"/>
      <c r="J3209" s="2"/>
    </row>
    <row r="3210">
      <c r="D3210" s="2"/>
      <c r="G3210" s="2"/>
      <c r="J3210" s="2"/>
    </row>
    <row r="3211">
      <c r="D3211" s="2"/>
      <c r="G3211" s="2"/>
      <c r="J3211" s="2"/>
    </row>
    <row r="3212">
      <c r="D3212" s="2"/>
      <c r="G3212" s="2"/>
      <c r="J3212" s="2"/>
    </row>
    <row r="3213">
      <c r="D3213" s="2"/>
      <c r="G3213" s="2"/>
      <c r="J3213" s="2"/>
    </row>
    <row r="3214">
      <c r="D3214" s="2"/>
      <c r="G3214" s="2"/>
      <c r="J3214" s="2"/>
    </row>
    <row r="3215">
      <c r="D3215" s="2"/>
      <c r="G3215" s="2"/>
      <c r="J3215" s="2"/>
    </row>
    <row r="3216">
      <c r="D3216" s="2"/>
      <c r="G3216" s="2"/>
      <c r="J3216" s="2"/>
    </row>
    <row r="3217">
      <c r="D3217" s="2"/>
      <c r="G3217" s="2"/>
      <c r="J3217" s="2"/>
    </row>
    <row r="3218">
      <c r="D3218" s="2"/>
      <c r="G3218" s="2"/>
      <c r="J3218" s="2"/>
    </row>
    <row r="3219">
      <c r="D3219" s="2"/>
      <c r="G3219" s="2"/>
      <c r="J3219" s="2"/>
    </row>
    <row r="3220">
      <c r="D3220" s="2"/>
      <c r="G3220" s="2"/>
      <c r="J3220" s="2"/>
    </row>
    <row r="3221">
      <c r="D3221" s="2"/>
      <c r="G3221" s="2"/>
      <c r="J3221" s="2"/>
    </row>
    <row r="3222">
      <c r="D3222" s="2"/>
      <c r="G3222" s="2"/>
      <c r="J3222" s="2"/>
    </row>
    <row r="3223">
      <c r="D3223" s="2"/>
      <c r="G3223" s="2"/>
      <c r="J3223" s="2"/>
    </row>
    <row r="3224">
      <c r="D3224" s="2"/>
      <c r="G3224" s="2"/>
      <c r="J3224" s="2"/>
    </row>
    <row r="3225">
      <c r="D3225" s="2"/>
      <c r="G3225" s="2"/>
      <c r="J3225" s="2"/>
    </row>
    <row r="3226">
      <c r="D3226" s="2"/>
      <c r="G3226" s="2"/>
      <c r="J3226" s="2"/>
    </row>
    <row r="3227">
      <c r="D3227" s="2"/>
      <c r="G3227" s="2"/>
      <c r="J3227" s="2"/>
    </row>
    <row r="3228">
      <c r="D3228" s="2"/>
      <c r="G3228" s="2"/>
      <c r="J3228" s="2"/>
    </row>
    <row r="3229">
      <c r="D3229" s="2"/>
      <c r="G3229" s="2"/>
      <c r="J3229" s="2"/>
    </row>
    <row r="3230">
      <c r="D3230" s="2"/>
      <c r="G3230" s="2"/>
      <c r="J3230" s="2"/>
    </row>
    <row r="3231">
      <c r="D3231" s="2"/>
      <c r="G3231" s="2"/>
      <c r="J3231" s="2"/>
    </row>
    <row r="3232">
      <c r="D3232" s="2"/>
      <c r="G3232" s="2"/>
      <c r="J3232" s="2"/>
    </row>
    <row r="3233">
      <c r="D3233" s="2"/>
      <c r="G3233" s="2"/>
      <c r="J3233" s="2"/>
    </row>
    <row r="3234">
      <c r="D3234" s="2"/>
      <c r="G3234" s="2"/>
      <c r="J3234" s="2"/>
    </row>
    <row r="3235">
      <c r="D3235" s="2"/>
      <c r="G3235" s="2"/>
      <c r="J3235" s="2"/>
    </row>
    <row r="3236">
      <c r="D3236" s="2"/>
      <c r="G3236" s="2"/>
      <c r="J3236" s="2"/>
    </row>
    <row r="3237">
      <c r="D3237" s="2"/>
      <c r="G3237" s="2"/>
      <c r="J3237" s="2"/>
    </row>
    <row r="3238">
      <c r="D3238" s="2"/>
      <c r="G3238" s="2"/>
      <c r="J3238" s="2"/>
    </row>
    <row r="3239">
      <c r="D3239" s="2"/>
      <c r="G3239" s="2"/>
      <c r="J3239" s="2"/>
    </row>
    <row r="3240">
      <c r="D3240" s="2"/>
      <c r="G3240" s="2"/>
      <c r="J3240" s="2"/>
    </row>
    <row r="3241">
      <c r="D3241" s="2"/>
      <c r="G3241" s="2"/>
      <c r="J3241" s="2"/>
    </row>
    <row r="3242">
      <c r="D3242" s="2"/>
      <c r="G3242" s="2"/>
      <c r="J3242" s="2"/>
    </row>
    <row r="3243">
      <c r="D3243" s="2"/>
      <c r="G3243" s="2"/>
      <c r="J3243" s="2"/>
    </row>
    <row r="3244">
      <c r="D3244" s="2"/>
      <c r="G3244" s="2"/>
      <c r="J3244" s="2"/>
    </row>
    <row r="3245">
      <c r="D3245" s="2"/>
      <c r="G3245" s="2"/>
      <c r="J3245" s="2"/>
    </row>
    <row r="3246">
      <c r="D3246" s="2"/>
      <c r="G3246" s="2"/>
      <c r="J3246" s="2"/>
    </row>
    <row r="3247">
      <c r="D3247" s="2"/>
      <c r="G3247" s="2"/>
      <c r="J3247" s="2"/>
    </row>
    <row r="3248">
      <c r="D3248" s="2"/>
      <c r="G3248" s="2"/>
      <c r="J3248" s="2"/>
    </row>
    <row r="3249">
      <c r="D3249" s="2"/>
      <c r="G3249" s="2"/>
      <c r="J3249" s="2"/>
    </row>
    <row r="3250">
      <c r="D3250" s="2"/>
      <c r="G3250" s="2"/>
      <c r="J3250" s="2"/>
    </row>
    <row r="3251">
      <c r="D3251" s="2"/>
      <c r="G3251" s="2"/>
      <c r="J3251" s="2"/>
    </row>
    <row r="3252">
      <c r="D3252" s="2"/>
      <c r="G3252" s="2"/>
      <c r="J3252" s="2"/>
    </row>
    <row r="3253">
      <c r="D3253" s="2"/>
      <c r="G3253" s="2"/>
      <c r="J3253" s="2"/>
    </row>
    <row r="3254">
      <c r="D3254" s="2"/>
      <c r="G3254" s="2"/>
      <c r="J3254" s="2"/>
    </row>
    <row r="3255">
      <c r="D3255" s="2"/>
      <c r="G3255" s="2"/>
      <c r="J3255" s="2"/>
    </row>
    <row r="3256">
      <c r="D3256" s="2"/>
      <c r="G3256" s="2"/>
      <c r="J3256" s="2"/>
    </row>
    <row r="3257">
      <c r="D3257" s="2"/>
      <c r="G3257" s="2"/>
      <c r="J3257" s="2"/>
    </row>
    <row r="3258">
      <c r="D3258" s="2"/>
      <c r="G3258" s="2"/>
      <c r="J3258" s="2"/>
    </row>
    <row r="3259">
      <c r="D3259" s="2"/>
      <c r="G3259" s="2"/>
      <c r="J3259" s="2"/>
    </row>
    <row r="3260">
      <c r="D3260" s="2"/>
      <c r="G3260" s="2"/>
      <c r="J3260" s="2"/>
    </row>
    <row r="3261">
      <c r="D3261" s="2"/>
      <c r="G3261" s="2"/>
      <c r="J3261" s="2"/>
    </row>
    <row r="3262">
      <c r="D3262" s="2"/>
      <c r="G3262" s="2"/>
      <c r="J3262" s="2"/>
    </row>
    <row r="3263">
      <c r="D3263" s="2"/>
      <c r="G3263" s="2"/>
      <c r="J3263" s="2"/>
    </row>
    <row r="3264">
      <c r="D3264" s="2"/>
      <c r="G3264" s="2"/>
      <c r="J3264" s="2"/>
    </row>
    <row r="3265">
      <c r="D3265" s="2"/>
      <c r="G3265" s="2"/>
      <c r="J3265" s="2"/>
    </row>
    <row r="3266">
      <c r="D3266" s="2"/>
      <c r="G3266" s="2"/>
      <c r="J3266" s="2"/>
    </row>
    <row r="3267">
      <c r="D3267" s="2"/>
      <c r="G3267" s="2"/>
      <c r="J3267" s="2"/>
    </row>
    <row r="3268">
      <c r="D3268" s="2"/>
      <c r="G3268" s="2"/>
      <c r="J3268" s="2"/>
    </row>
    <row r="3269">
      <c r="D3269" s="2"/>
      <c r="G3269" s="2"/>
      <c r="J3269" s="2"/>
    </row>
    <row r="3270">
      <c r="D3270" s="2"/>
      <c r="G3270" s="2"/>
      <c r="J3270" s="2"/>
    </row>
    <row r="3271">
      <c r="D3271" s="2"/>
      <c r="G3271" s="2"/>
      <c r="J3271" s="2"/>
    </row>
    <row r="3272">
      <c r="D3272" s="2"/>
      <c r="G3272" s="2"/>
      <c r="J3272" s="2"/>
    </row>
    <row r="3273">
      <c r="D3273" s="2"/>
      <c r="G3273" s="2"/>
      <c r="J3273" s="2"/>
    </row>
    <row r="3274">
      <c r="D3274" s="2"/>
      <c r="G3274" s="2"/>
      <c r="J3274" s="2"/>
    </row>
    <row r="3275">
      <c r="D3275" s="2"/>
      <c r="G3275" s="2"/>
      <c r="J3275" s="2"/>
    </row>
    <row r="3276">
      <c r="D3276" s="2"/>
      <c r="G3276" s="2"/>
      <c r="J3276" s="2"/>
    </row>
    <row r="3277">
      <c r="D3277" s="2"/>
      <c r="G3277" s="2"/>
      <c r="J3277" s="2"/>
    </row>
    <row r="3278">
      <c r="D3278" s="2"/>
      <c r="G3278" s="2"/>
      <c r="J3278" s="2"/>
    </row>
    <row r="3279">
      <c r="D3279" s="2"/>
      <c r="G3279" s="2"/>
      <c r="J3279" s="2"/>
    </row>
    <row r="3280">
      <c r="D3280" s="2"/>
      <c r="G3280" s="2"/>
      <c r="J3280" s="2"/>
    </row>
    <row r="3281">
      <c r="D3281" s="2"/>
      <c r="G3281" s="2"/>
      <c r="J3281" s="2"/>
    </row>
    <row r="3282">
      <c r="D3282" s="2"/>
      <c r="G3282" s="2"/>
      <c r="J3282" s="2"/>
    </row>
    <row r="3283">
      <c r="D3283" s="2"/>
      <c r="G3283" s="2"/>
      <c r="J3283" s="2"/>
    </row>
    <row r="3284">
      <c r="D3284" s="2"/>
      <c r="G3284" s="2"/>
      <c r="J3284" s="2"/>
    </row>
    <row r="3285">
      <c r="D3285" s="2"/>
      <c r="G3285" s="2"/>
      <c r="J3285" s="2"/>
    </row>
    <row r="3286">
      <c r="D3286" s="2"/>
      <c r="G3286" s="2"/>
      <c r="J3286" s="2"/>
    </row>
    <row r="3287">
      <c r="D3287" s="2"/>
      <c r="G3287" s="2"/>
      <c r="J3287" s="2"/>
    </row>
    <row r="3288">
      <c r="D3288" s="2"/>
      <c r="G3288" s="2"/>
      <c r="J3288" s="2"/>
    </row>
    <row r="3289">
      <c r="D3289" s="2"/>
      <c r="G3289" s="2"/>
      <c r="J3289" s="2"/>
    </row>
    <row r="3290">
      <c r="D3290" s="2"/>
      <c r="G3290" s="2"/>
      <c r="J3290" s="2"/>
    </row>
    <row r="3291">
      <c r="D3291" s="2"/>
      <c r="G3291" s="2"/>
      <c r="J3291" s="2"/>
    </row>
    <row r="3292">
      <c r="D3292" s="2"/>
      <c r="G3292" s="2"/>
      <c r="J3292" s="2"/>
    </row>
    <row r="3293">
      <c r="D3293" s="2"/>
      <c r="G3293" s="2"/>
      <c r="J3293" s="2"/>
    </row>
    <row r="3294">
      <c r="D3294" s="2"/>
      <c r="G3294" s="2"/>
      <c r="J3294" s="2"/>
    </row>
    <row r="3295">
      <c r="D3295" s="2"/>
      <c r="G3295" s="2"/>
      <c r="J3295" s="2"/>
    </row>
    <row r="3296">
      <c r="D3296" s="2"/>
      <c r="G3296" s="2"/>
      <c r="J3296" s="2"/>
    </row>
    <row r="3297">
      <c r="D3297" s="2"/>
      <c r="G3297" s="2"/>
      <c r="J3297" s="2"/>
    </row>
    <row r="3298">
      <c r="D3298" s="2"/>
      <c r="G3298" s="2"/>
      <c r="J3298" s="2"/>
    </row>
    <row r="3299">
      <c r="D3299" s="2"/>
      <c r="G3299" s="2"/>
      <c r="J3299" s="2"/>
    </row>
    <row r="3300">
      <c r="D3300" s="2"/>
      <c r="G3300" s="2"/>
      <c r="J3300" s="2"/>
    </row>
    <row r="3301">
      <c r="D3301" s="2"/>
      <c r="G3301" s="2"/>
      <c r="J3301" s="2"/>
    </row>
    <row r="3302">
      <c r="D3302" s="2"/>
      <c r="G3302" s="2"/>
      <c r="J3302" s="2"/>
    </row>
    <row r="3303">
      <c r="D3303" s="2"/>
      <c r="G3303" s="2"/>
      <c r="J3303" s="2"/>
    </row>
    <row r="3304">
      <c r="D3304" s="2"/>
      <c r="G3304" s="2"/>
      <c r="J3304" s="2"/>
    </row>
    <row r="3305">
      <c r="D3305" s="2"/>
      <c r="G3305" s="2"/>
      <c r="J3305" s="2"/>
    </row>
    <row r="3306">
      <c r="D3306" s="2"/>
      <c r="G3306" s="2"/>
      <c r="J3306" s="2"/>
    </row>
    <row r="3307">
      <c r="D3307" s="2"/>
      <c r="G3307" s="2"/>
      <c r="J3307" s="2"/>
    </row>
    <row r="3308">
      <c r="D3308" s="2"/>
      <c r="G3308" s="2"/>
      <c r="J3308" s="2"/>
    </row>
    <row r="3309">
      <c r="D3309" s="2"/>
      <c r="G3309" s="2"/>
      <c r="J3309" s="2"/>
    </row>
    <row r="3310">
      <c r="D3310" s="2"/>
      <c r="G3310" s="2"/>
      <c r="J3310" s="2"/>
    </row>
    <row r="3311">
      <c r="D3311" s="2"/>
      <c r="G3311" s="2"/>
      <c r="J3311" s="2"/>
    </row>
    <row r="3312">
      <c r="D3312" s="2"/>
      <c r="G3312" s="2"/>
      <c r="J3312" s="2"/>
    </row>
    <row r="3313">
      <c r="D3313" s="2"/>
      <c r="G3313" s="2"/>
      <c r="J3313" s="2"/>
    </row>
    <row r="3314">
      <c r="D3314" s="2"/>
      <c r="G3314" s="2"/>
      <c r="J3314" s="2"/>
    </row>
    <row r="3315">
      <c r="D3315" s="2"/>
      <c r="G3315" s="2"/>
      <c r="J3315" s="2"/>
    </row>
    <row r="3316">
      <c r="D3316" s="2"/>
      <c r="G3316" s="2"/>
      <c r="J3316" s="2"/>
    </row>
    <row r="3317">
      <c r="D3317" s="2"/>
      <c r="G3317" s="2"/>
      <c r="J3317" s="2"/>
    </row>
    <row r="3318">
      <c r="D3318" s="2"/>
      <c r="G3318" s="2"/>
      <c r="J3318" s="2"/>
    </row>
    <row r="3319">
      <c r="D3319" s="2"/>
      <c r="G3319" s="2"/>
      <c r="J3319" s="2"/>
    </row>
    <row r="3320">
      <c r="D3320" s="2"/>
      <c r="G3320" s="2"/>
      <c r="J3320" s="2"/>
    </row>
    <row r="3321">
      <c r="D3321" s="2"/>
      <c r="G3321" s="2"/>
      <c r="J3321" s="2"/>
    </row>
    <row r="3322">
      <c r="D3322" s="2"/>
      <c r="G3322" s="2"/>
      <c r="J3322" s="2"/>
    </row>
    <row r="3323">
      <c r="D3323" s="2"/>
      <c r="G3323" s="2"/>
      <c r="J3323" s="2"/>
    </row>
    <row r="3324">
      <c r="D3324" s="2"/>
      <c r="G3324" s="2"/>
      <c r="J3324" s="2"/>
    </row>
    <row r="3325">
      <c r="D3325" s="2"/>
      <c r="G3325" s="2"/>
      <c r="J3325" s="2"/>
    </row>
    <row r="3326">
      <c r="D3326" s="2"/>
      <c r="G3326" s="2"/>
      <c r="J3326" s="2"/>
    </row>
    <row r="3327">
      <c r="D3327" s="2"/>
      <c r="G3327" s="2"/>
      <c r="J3327" s="2"/>
    </row>
    <row r="3328">
      <c r="D3328" s="2"/>
      <c r="G3328" s="2"/>
      <c r="J3328" s="2"/>
    </row>
    <row r="3329">
      <c r="D3329" s="2"/>
      <c r="G3329" s="2"/>
      <c r="J3329" s="2"/>
    </row>
    <row r="3330">
      <c r="D3330" s="2"/>
      <c r="G3330" s="2"/>
      <c r="J3330" s="2"/>
    </row>
    <row r="3331">
      <c r="D3331" s="2"/>
      <c r="G3331" s="2"/>
      <c r="J3331" s="2"/>
    </row>
    <row r="3332">
      <c r="D3332" s="2"/>
      <c r="G3332" s="2"/>
      <c r="J3332" s="2"/>
    </row>
    <row r="3333">
      <c r="D3333" s="2"/>
      <c r="G3333" s="2"/>
      <c r="J3333" s="2"/>
    </row>
    <row r="3334">
      <c r="D3334" s="2"/>
      <c r="G3334" s="2"/>
      <c r="J3334" s="2"/>
    </row>
    <row r="3335">
      <c r="D3335" s="2"/>
      <c r="G3335" s="2"/>
      <c r="J3335" s="2"/>
    </row>
    <row r="3336">
      <c r="D3336" s="2"/>
      <c r="G3336" s="2"/>
      <c r="J3336" s="2"/>
    </row>
    <row r="3337">
      <c r="D3337" s="2"/>
      <c r="G3337" s="2"/>
      <c r="J3337" s="2"/>
    </row>
    <row r="3338">
      <c r="D3338" s="2"/>
      <c r="G3338" s="2"/>
      <c r="J3338" s="2"/>
    </row>
    <row r="3339">
      <c r="D3339" s="2"/>
      <c r="G3339" s="2"/>
      <c r="J3339" s="2"/>
    </row>
    <row r="3340">
      <c r="D3340" s="2"/>
      <c r="G3340" s="2"/>
      <c r="J3340" s="2"/>
    </row>
    <row r="3341">
      <c r="D3341" s="2"/>
      <c r="G3341" s="2"/>
      <c r="J3341" s="2"/>
    </row>
    <row r="3342">
      <c r="D3342" s="2"/>
      <c r="G3342" s="2"/>
      <c r="J3342" s="2"/>
    </row>
    <row r="3343">
      <c r="D3343" s="2"/>
      <c r="G3343" s="2"/>
      <c r="J3343" s="2"/>
    </row>
    <row r="3344">
      <c r="D3344" s="2"/>
      <c r="G3344" s="2"/>
      <c r="J3344" s="2"/>
    </row>
    <row r="3345">
      <c r="D3345" s="2"/>
      <c r="G3345" s="2"/>
      <c r="J3345" s="2"/>
    </row>
    <row r="3346">
      <c r="D3346" s="2"/>
      <c r="G3346" s="2"/>
      <c r="J3346" s="2"/>
    </row>
    <row r="3347">
      <c r="D3347" s="2"/>
      <c r="G3347" s="2"/>
      <c r="J3347" s="2"/>
    </row>
    <row r="3348">
      <c r="D3348" s="2"/>
      <c r="G3348" s="2"/>
      <c r="J3348" s="2"/>
    </row>
    <row r="3349">
      <c r="D3349" s="2"/>
      <c r="G3349" s="2"/>
      <c r="J3349" s="2"/>
    </row>
    <row r="3350">
      <c r="D3350" s="2"/>
      <c r="G3350" s="2"/>
      <c r="J3350" s="2"/>
    </row>
    <row r="3351">
      <c r="D3351" s="2"/>
      <c r="G3351" s="2"/>
      <c r="J3351" s="2"/>
    </row>
    <row r="3352">
      <c r="D3352" s="2"/>
      <c r="G3352" s="2"/>
      <c r="J3352" s="2"/>
    </row>
    <row r="3353">
      <c r="D3353" s="2"/>
      <c r="G3353" s="2"/>
      <c r="J3353" s="2"/>
    </row>
    <row r="3354">
      <c r="D3354" s="2"/>
      <c r="G3354" s="2"/>
      <c r="J3354" s="2"/>
    </row>
    <row r="3355">
      <c r="D3355" s="2"/>
      <c r="G3355" s="2"/>
      <c r="J3355" s="2"/>
    </row>
    <row r="3356">
      <c r="D3356" s="2"/>
      <c r="G3356" s="2"/>
      <c r="J3356" s="2"/>
    </row>
    <row r="3357">
      <c r="D3357" s="2"/>
      <c r="G3357" s="2"/>
      <c r="J3357" s="2"/>
    </row>
    <row r="3358">
      <c r="D3358" s="2"/>
      <c r="G3358" s="2"/>
      <c r="J3358" s="2"/>
    </row>
    <row r="3359">
      <c r="D3359" s="2"/>
      <c r="G3359" s="2"/>
      <c r="J3359" s="2"/>
    </row>
    <row r="3360">
      <c r="D3360" s="2"/>
      <c r="G3360" s="2"/>
      <c r="J3360" s="2"/>
    </row>
    <row r="3361">
      <c r="D3361" s="2"/>
      <c r="G3361" s="2"/>
      <c r="J3361" s="2"/>
    </row>
    <row r="3362">
      <c r="D3362" s="2"/>
      <c r="G3362" s="2"/>
      <c r="J3362" s="2"/>
    </row>
    <row r="3363">
      <c r="D3363" s="2"/>
      <c r="G3363" s="2"/>
      <c r="J3363" s="2"/>
    </row>
    <row r="3364">
      <c r="D3364" s="2"/>
      <c r="G3364" s="2"/>
      <c r="J3364" s="2"/>
    </row>
    <row r="3365">
      <c r="D3365" s="2"/>
      <c r="G3365" s="2"/>
      <c r="J3365" s="2"/>
    </row>
    <row r="3366">
      <c r="D3366" s="2"/>
      <c r="G3366" s="2"/>
      <c r="J3366" s="2"/>
    </row>
    <row r="3367">
      <c r="D3367" s="2"/>
      <c r="G3367" s="2"/>
      <c r="J3367" s="2"/>
    </row>
    <row r="3368">
      <c r="D3368" s="2"/>
      <c r="G3368" s="2"/>
      <c r="J3368" s="2"/>
    </row>
    <row r="3369">
      <c r="D3369" s="2"/>
      <c r="G3369" s="2"/>
      <c r="J3369" s="2"/>
    </row>
    <row r="3370">
      <c r="D3370" s="2"/>
      <c r="G3370" s="2"/>
      <c r="J3370" s="2"/>
    </row>
    <row r="3371">
      <c r="D3371" s="2"/>
      <c r="G3371" s="2"/>
      <c r="J3371" s="2"/>
    </row>
    <row r="3372">
      <c r="D3372" s="2"/>
      <c r="G3372" s="2"/>
      <c r="J3372" s="2"/>
    </row>
    <row r="3373">
      <c r="D3373" s="2"/>
      <c r="G3373" s="2"/>
      <c r="J3373" s="2"/>
    </row>
    <row r="3374">
      <c r="D3374" s="2"/>
      <c r="G3374" s="2"/>
      <c r="J3374" s="2"/>
    </row>
    <row r="3375">
      <c r="D3375" s="2"/>
      <c r="G3375" s="2"/>
      <c r="J3375" s="2"/>
    </row>
    <row r="3376">
      <c r="D3376" s="2"/>
      <c r="G3376" s="2"/>
      <c r="J3376" s="2"/>
    </row>
    <row r="3377">
      <c r="D3377" s="2"/>
      <c r="G3377" s="2"/>
      <c r="J3377" s="2"/>
    </row>
    <row r="3378">
      <c r="D3378" s="2"/>
      <c r="G3378" s="2"/>
      <c r="J3378" s="2"/>
    </row>
    <row r="3379">
      <c r="D3379" s="2"/>
      <c r="G3379" s="2"/>
      <c r="J3379" s="2"/>
    </row>
    <row r="3380">
      <c r="D3380" s="2"/>
      <c r="G3380" s="2"/>
      <c r="J3380" s="2"/>
    </row>
    <row r="3381">
      <c r="D3381" s="2"/>
      <c r="G3381" s="2"/>
      <c r="J3381" s="2"/>
    </row>
    <row r="3382">
      <c r="D3382" s="2"/>
      <c r="G3382" s="2"/>
      <c r="J3382" s="2"/>
    </row>
    <row r="3383">
      <c r="D3383" s="2"/>
      <c r="G3383" s="2"/>
      <c r="J3383" s="2"/>
    </row>
    <row r="3384">
      <c r="D3384" s="2"/>
      <c r="G3384" s="2"/>
      <c r="J3384" s="2"/>
    </row>
    <row r="3385">
      <c r="D3385" s="2"/>
      <c r="G3385" s="2"/>
      <c r="J3385" s="2"/>
    </row>
    <row r="3386">
      <c r="D3386" s="2"/>
      <c r="G3386" s="2"/>
      <c r="J3386" s="2"/>
    </row>
    <row r="3387">
      <c r="D3387" s="2"/>
      <c r="G3387" s="2"/>
      <c r="J3387" s="2"/>
    </row>
    <row r="3388">
      <c r="D3388" s="2"/>
      <c r="G3388" s="2"/>
      <c r="J3388" s="2"/>
    </row>
    <row r="3389">
      <c r="D3389" s="2"/>
      <c r="G3389" s="2"/>
      <c r="J3389" s="2"/>
    </row>
    <row r="3390">
      <c r="D3390" s="2"/>
      <c r="G3390" s="2"/>
      <c r="J3390" s="2"/>
    </row>
    <row r="3391">
      <c r="D3391" s="2"/>
      <c r="G3391" s="2"/>
      <c r="J3391" s="2"/>
    </row>
    <row r="3392">
      <c r="D3392" s="2"/>
      <c r="G3392" s="2"/>
      <c r="J3392" s="2"/>
    </row>
    <row r="3393">
      <c r="D3393" s="2"/>
      <c r="G3393" s="2"/>
      <c r="J3393" s="2"/>
    </row>
    <row r="3394">
      <c r="D3394" s="2"/>
      <c r="G3394" s="2"/>
      <c r="J3394" s="2"/>
    </row>
    <row r="3395">
      <c r="D3395" s="2"/>
      <c r="G3395" s="2"/>
      <c r="J3395" s="2"/>
    </row>
    <row r="3396">
      <c r="D3396" s="2"/>
      <c r="G3396" s="2"/>
      <c r="J3396" s="2"/>
    </row>
    <row r="3397">
      <c r="D3397" s="2"/>
      <c r="G3397" s="2"/>
      <c r="J3397" s="2"/>
    </row>
    <row r="3398">
      <c r="D3398" s="2"/>
      <c r="G3398" s="2"/>
      <c r="J3398" s="2"/>
    </row>
    <row r="3399">
      <c r="D3399" s="2"/>
      <c r="G3399" s="2"/>
      <c r="J3399" s="2"/>
    </row>
    <row r="3400">
      <c r="D3400" s="2"/>
      <c r="G3400" s="2"/>
      <c r="J3400" s="2"/>
    </row>
    <row r="3401">
      <c r="D3401" s="2"/>
      <c r="G3401" s="2"/>
      <c r="J3401" s="2"/>
    </row>
    <row r="3402">
      <c r="D3402" s="2"/>
      <c r="G3402" s="2"/>
      <c r="J3402" s="2"/>
    </row>
    <row r="3403">
      <c r="D3403" s="2"/>
      <c r="G3403" s="2"/>
      <c r="J3403" s="2"/>
    </row>
    <row r="3404">
      <c r="D3404" s="2"/>
      <c r="G3404" s="2"/>
      <c r="J3404" s="2"/>
    </row>
    <row r="3405">
      <c r="D3405" s="2"/>
      <c r="G3405" s="2"/>
      <c r="J3405" s="2"/>
    </row>
    <row r="3406">
      <c r="D3406" s="2"/>
      <c r="G3406" s="2"/>
      <c r="J3406" s="2"/>
    </row>
    <row r="3407">
      <c r="D3407" s="2"/>
      <c r="G3407" s="2"/>
      <c r="J3407" s="2"/>
    </row>
    <row r="3408">
      <c r="D3408" s="2"/>
      <c r="G3408" s="2"/>
      <c r="J3408" s="2"/>
    </row>
    <row r="3409">
      <c r="D3409" s="2"/>
      <c r="G3409" s="2"/>
      <c r="J3409" s="2"/>
    </row>
    <row r="3410">
      <c r="D3410" s="2"/>
      <c r="G3410" s="2"/>
      <c r="J3410" s="2"/>
    </row>
    <row r="3411">
      <c r="D3411" s="2"/>
      <c r="G3411" s="2"/>
      <c r="J3411" s="2"/>
    </row>
    <row r="3412">
      <c r="D3412" s="2"/>
      <c r="G3412" s="2"/>
      <c r="J3412" s="2"/>
    </row>
    <row r="3413">
      <c r="D3413" s="2"/>
      <c r="G3413" s="2"/>
      <c r="J3413" s="2"/>
    </row>
    <row r="3414">
      <c r="D3414" s="2"/>
      <c r="G3414" s="2"/>
      <c r="J3414" s="2"/>
    </row>
    <row r="3415">
      <c r="D3415" s="2"/>
      <c r="G3415" s="2"/>
      <c r="J3415" s="2"/>
    </row>
    <row r="3416">
      <c r="D3416" s="2"/>
      <c r="G3416" s="2"/>
      <c r="J3416" s="2"/>
    </row>
    <row r="3417">
      <c r="D3417" s="2"/>
      <c r="G3417" s="2"/>
      <c r="J3417" s="2"/>
    </row>
    <row r="3418">
      <c r="D3418" s="2"/>
      <c r="G3418" s="2"/>
      <c r="J3418" s="2"/>
    </row>
    <row r="3419">
      <c r="D3419" s="2"/>
      <c r="G3419" s="2"/>
      <c r="J3419" s="2"/>
    </row>
    <row r="3420">
      <c r="D3420" s="2"/>
      <c r="G3420" s="2"/>
      <c r="J3420" s="2"/>
    </row>
    <row r="3421">
      <c r="D3421" s="2"/>
      <c r="G3421" s="2"/>
      <c r="J3421" s="2"/>
    </row>
    <row r="3422">
      <c r="D3422" s="2"/>
      <c r="G3422" s="2"/>
      <c r="J3422" s="2"/>
    </row>
    <row r="3423">
      <c r="D3423" s="2"/>
      <c r="G3423" s="2"/>
      <c r="J3423" s="2"/>
    </row>
    <row r="3424">
      <c r="D3424" s="2"/>
      <c r="G3424" s="2"/>
      <c r="J3424" s="2"/>
    </row>
    <row r="3425">
      <c r="D3425" s="2"/>
      <c r="G3425" s="2"/>
      <c r="J3425" s="2"/>
    </row>
    <row r="3426">
      <c r="D3426" s="2"/>
      <c r="G3426" s="2"/>
      <c r="J3426" s="2"/>
    </row>
    <row r="3427">
      <c r="D3427" s="2"/>
      <c r="G3427" s="2"/>
      <c r="J3427" s="2"/>
    </row>
    <row r="3428">
      <c r="D3428" s="2"/>
      <c r="G3428" s="2"/>
      <c r="J3428" s="2"/>
    </row>
    <row r="3429">
      <c r="D3429" s="2"/>
      <c r="G3429" s="2"/>
      <c r="J3429" s="2"/>
    </row>
    <row r="3430">
      <c r="D3430" s="2"/>
      <c r="G3430" s="2"/>
      <c r="J3430" s="2"/>
    </row>
    <row r="3431">
      <c r="D3431" s="2"/>
      <c r="G3431" s="2"/>
      <c r="J3431" s="2"/>
    </row>
    <row r="3432">
      <c r="D3432" s="2"/>
      <c r="G3432" s="2"/>
      <c r="J3432" s="2"/>
    </row>
    <row r="3433">
      <c r="D3433" s="2"/>
      <c r="G3433" s="2"/>
      <c r="J3433" s="2"/>
    </row>
    <row r="3434">
      <c r="D3434" s="2"/>
      <c r="G3434" s="2"/>
      <c r="J3434" s="2"/>
    </row>
    <row r="3435">
      <c r="D3435" s="2"/>
      <c r="G3435" s="2"/>
      <c r="J3435" s="2"/>
    </row>
    <row r="3436">
      <c r="D3436" s="2"/>
      <c r="G3436" s="2"/>
      <c r="J3436" s="2"/>
    </row>
    <row r="3437">
      <c r="D3437" s="2"/>
      <c r="G3437" s="2"/>
      <c r="J3437" s="2"/>
    </row>
    <row r="3438">
      <c r="D3438" s="2"/>
      <c r="G3438" s="2"/>
      <c r="J3438" s="2"/>
    </row>
    <row r="3439">
      <c r="D3439" s="2"/>
      <c r="G3439" s="2"/>
      <c r="J3439" s="2"/>
    </row>
    <row r="3440">
      <c r="D3440" s="2"/>
      <c r="G3440" s="2"/>
      <c r="J3440" s="2"/>
    </row>
    <row r="3441">
      <c r="D3441" s="2"/>
      <c r="G3441" s="2"/>
      <c r="J3441" s="2"/>
    </row>
    <row r="3442">
      <c r="D3442" s="2"/>
      <c r="G3442" s="2"/>
      <c r="J3442" s="2"/>
    </row>
    <row r="3443">
      <c r="D3443" s="2"/>
      <c r="G3443" s="2"/>
      <c r="J3443" s="2"/>
    </row>
    <row r="3444">
      <c r="D3444" s="2"/>
      <c r="G3444" s="2"/>
      <c r="J3444" s="2"/>
    </row>
    <row r="3445">
      <c r="D3445" s="2"/>
      <c r="G3445" s="2"/>
      <c r="J3445" s="2"/>
    </row>
    <row r="3446">
      <c r="D3446" s="2"/>
      <c r="G3446" s="2"/>
      <c r="J3446" s="2"/>
    </row>
    <row r="3447">
      <c r="D3447" s="2"/>
      <c r="G3447" s="2"/>
      <c r="J3447" s="2"/>
    </row>
    <row r="3448">
      <c r="D3448" s="2"/>
      <c r="G3448" s="2"/>
      <c r="J3448" s="2"/>
    </row>
    <row r="3449">
      <c r="D3449" s="2"/>
      <c r="G3449" s="2"/>
      <c r="J3449" s="2"/>
    </row>
    <row r="3450">
      <c r="D3450" s="2"/>
      <c r="G3450" s="2"/>
      <c r="J3450" s="2"/>
    </row>
    <row r="3451">
      <c r="D3451" s="2"/>
      <c r="G3451" s="2"/>
      <c r="J3451" s="2"/>
    </row>
    <row r="3452">
      <c r="D3452" s="2"/>
      <c r="G3452" s="2"/>
      <c r="J3452" s="2"/>
    </row>
    <row r="3453">
      <c r="D3453" s="2"/>
      <c r="G3453" s="2"/>
      <c r="J3453" s="2"/>
    </row>
    <row r="3454">
      <c r="D3454" s="2"/>
      <c r="G3454" s="2"/>
      <c r="J3454" s="2"/>
    </row>
    <row r="3455">
      <c r="D3455" s="2"/>
      <c r="G3455" s="2"/>
      <c r="J3455" s="2"/>
    </row>
    <row r="3456">
      <c r="D3456" s="2"/>
      <c r="G3456" s="2"/>
      <c r="J3456" s="2"/>
    </row>
    <row r="3457">
      <c r="D3457" s="2"/>
      <c r="G3457" s="2"/>
      <c r="J3457" s="2"/>
    </row>
    <row r="3458">
      <c r="D3458" s="2"/>
      <c r="G3458" s="2"/>
      <c r="J3458" s="2"/>
    </row>
    <row r="3459">
      <c r="D3459" s="2"/>
      <c r="G3459" s="2"/>
      <c r="J3459" s="2"/>
    </row>
    <row r="3460">
      <c r="D3460" s="2"/>
      <c r="G3460" s="2"/>
      <c r="J3460" s="2"/>
    </row>
    <row r="3461">
      <c r="D3461" s="2"/>
      <c r="G3461" s="2"/>
      <c r="J3461" s="2"/>
    </row>
    <row r="3462">
      <c r="D3462" s="2"/>
      <c r="G3462" s="2"/>
      <c r="J3462" s="2"/>
    </row>
    <row r="3463">
      <c r="D3463" s="2"/>
      <c r="G3463" s="2"/>
      <c r="J3463" s="2"/>
    </row>
    <row r="3464">
      <c r="D3464" s="2"/>
      <c r="G3464" s="2"/>
      <c r="J3464" s="2"/>
    </row>
    <row r="3465">
      <c r="D3465" s="2"/>
      <c r="G3465" s="2"/>
      <c r="J3465" s="2"/>
    </row>
    <row r="3466">
      <c r="D3466" s="2"/>
      <c r="G3466" s="2"/>
      <c r="J3466" s="2"/>
    </row>
    <row r="3467">
      <c r="D3467" s="2"/>
      <c r="G3467" s="2"/>
      <c r="J3467" s="2"/>
    </row>
    <row r="3468">
      <c r="D3468" s="2"/>
      <c r="G3468" s="2"/>
      <c r="J3468" s="2"/>
    </row>
    <row r="3469">
      <c r="D3469" s="2"/>
      <c r="G3469" s="2"/>
      <c r="J3469" s="2"/>
    </row>
    <row r="3470">
      <c r="D3470" s="2"/>
      <c r="G3470" s="2"/>
      <c r="J3470" s="2"/>
    </row>
    <row r="3471">
      <c r="D3471" s="2"/>
      <c r="G3471" s="2"/>
      <c r="J3471" s="2"/>
    </row>
    <row r="3472">
      <c r="D3472" s="2"/>
      <c r="G3472" s="2"/>
      <c r="J3472" s="2"/>
    </row>
    <row r="3473">
      <c r="D3473" s="2"/>
      <c r="G3473" s="2"/>
      <c r="J3473" s="2"/>
    </row>
    <row r="3474">
      <c r="D3474" s="2"/>
      <c r="G3474" s="2"/>
      <c r="J3474" s="2"/>
    </row>
    <row r="3475">
      <c r="D3475" s="2"/>
      <c r="G3475" s="2"/>
      <c r="J3475" s="2"/>
    </row>
    <row r="3476">
      <c r="D3476" s="2"/>
      <c r="G3476" s="2"/>
      <c r="J3476" s="2"/>
    </row>
    <row r="3477">
      <c r="D3477" s="2"/>
      <c r="G3477" s="2"/>
      <c r="J3477" s="2"/>
    </row>
    <row r="3478">
      <c r="D3478" s="2"/>
      <c r="G3478" s="2"/>
      <c r="J3478" s="2"/>
    </row>
    <row r="3479">
      <c r="D3479" s="2"/>
      <c r="G3479" s="2"/>
      <c r="J3479" s="2"/>
    </row>
    <row r="3480">
      <c r="D3480" s="2"/>
      <c r="G3480" s="2"/>
      <c r="J3480" s="2"/>
    </row>
    <row r="3481">
      <c r="D3481" s="2"/>
      <c r="G3481" s="2"/>
      <c r="J3481" s="2"/>
    </row>
    <row r="3482">
      <c r="D3482" s="2"/>
      <c r="G3482" s="2"/>
      <c r="J3482" s="2"/>
    </row>
    <row r="3483">
      <c r="D3483" s="2"/>
      <c r="G3483" s="2"/>
      <c r="J3483" s="2"/>
    </row>
    <row r="3484">
      <c r="D3484" s="2"/>
      <c r="G3484" s="2"/>
      <c r="J3484" s="2"/>
    </row>
    <row r="3485">
      <c r="D3485" s="2"/>
      <c r="G3485" s="2"/>
      <c r="J3485" s="2"/>
    </row>
    <row r="3486">
      <c r="D3486" s="2"/>
      <c r="G3486" s="2"/>
      <c r="J3486" s="2"/>
    </row>
    <row r="3487">
      <c r="D3487" s="2"/>
      <c r="G3487" s="2"/>
      <c r="J3487" s="2"/>
    </row>
    <row r="3488">
      <c r="D3488" s="2"/>
      <c r="G3488" s="2"/>
      <c r="J3488" s="2"/>
    </row>
    <row r="3489">
      <c r="D3489" s="2"/>
      <c r="G3489" s="2"/>
      <c r="J3489" s="2"/>
    </row>
    <row r="3490">
      <c r="D3490" s="2"/>
      <c r="G3490" s="2"/>
      <c r="J3490" s="2"/>
    </row>
    <row r="3491">
      <c r="D3491" s="2"/>
      <c r="G3491" s="2"/>
      <c r="J3491" s="2"/>
    </row>
    <row r="3492">
      <c r="D3492" s="2"/>
      <c r="G3492" s="2"/>
      <c r="J3492" s="2"/>
    </row>
    <row r="3493">
      <c r="D3493" s="2"/>
      <c r="G3493" s="2"/>
      <c r="J3493" s="2"/>
    </row>
    <row r="3494">
      <c r="D3494" s="2"/>
      <c r="G3494" s="2"/>
      <c r="J3494" s="2"/>
    </row>
    <row r="3495">
      <c r="D3495" s="2"/>
      <c r="G3495" s="2"/>
      <c r="J3495" s="2"/>
    </row>
    <row r="3496">
      <c r="D3496" s="2"/>
      <c r="G3496" s="2"/>
      <c r="J3496" s="2"/>
    </row>
    <row r="3497">
      <c r="D3497" s="2"/>
      <c r="G3497" s="2"/>
      <c r="J3497" s="2"/>
    </row>
    <row r="3498">
      <c r="D3498" s="2"/>
      <c r="G3498" s="2"/>
      <c r="J3498" s="2"/>
    </row>
    <row r="3499">
      <c r="D3499" s="2"/>
      <c r="G3499" s="2"/>
      <c r="J3499" s="2"/>
    </row>
    <row r="3500">
      <c r="D3500" s="2"/>
      <c r="G3500" s="2"/>
      <c r="J3500" s="2"/>
    </row>
    <row r="3501">
      <c r="D3501" s="2"/>
      <c r="G3501" s="2"/>
      <c r="J3501" s="2"/>
    </row>
    <row r="3502">
      <c r="D3502" s="2"/>
      <c r="G3502" s="2"/>
      <c r="J3502" s="2"/>
    </row>
    <row r="3503">
      <c r="D3503" s="2"/>
      <c r="G3503" s="2"/>
      <c r="J3503" s="2"/>
    </row>
    <row r="3504">
      <c r="D3504" s="2"/>
      <c r="G3504" s="2"/>
      <c r="J3504" s="2"/>
    </row>
    <row r="3505">
      <c r="D3505" s="2"/>
      <c r="G3505" s="2"/>
      <c r="J3505" s="2"/>
    </row>
    <row r="3506">
      <c r="D3506" s="2"/>
      <c r="G3506" s="2"/>
      <c r="J3506" s="2"/>
    </row>
    <row r="3507">
      <c r="D3507" s="2"/>
      <c r="G3507" s="2"/>
      <c r="J3507" s="2"/>
    </row>
    <row r="3508">
      <c r="D3508" s="2"/>
      <c r="G3508" s="2"/>
      <c r="J3508" s="2"/>
    </row>
    <row r="3509">
      <c r="D3509" s="2"/>
      <c r="G3509" s="2"/>
      <c r="J3509" s="2"/>
    </row>
    <row r="3510">
      <c r="D3510" s="2"/>
      <c r="G3510" s="2"/>
      <c r="J3510" s="2"/>
    </row>
    <row r="3511">
      <c r="D3511" s="2"/>
      <c r="G3511" s="2"/>
      <c r="J3511" s="2"/>
    </row>
    <row r="3512">
      <c r="D3512" s="2"/>
      <c r="G3512" s="2"/>
      <c r="J3512" s="2"/>
    </row>
    <row r="3513">
      <c r="D3513" s="2"/>
      <c r="G3513" s="2"/>
      <c r="J3513" s="2"/>
    </row>
    <row r="3514">
      <c r="D3514" s="2"/>
      <c r="G3514" s="2"/>
      <c r="J3514" s="2"/>
    </row>
    <row r="3515">
      <c r="D3515" s="2"/>
      <c r="G3515" s="2"/>
      <c r="J3515" s="2"/>
    </row>
    <row r="3516">
      <c r="D3516" s="2"/>
      <c r="G3516" s="2"/>
      <c r="J3516" s="2"/>
    </row>
    <row r="3517">
      <c r="D3517" s="2"/>
      <c r="G3517" s="2"/>
      <c r="J3517" s="2"/>
    </row>
    <row r="3518">
      <c r="D3518" s="2"/>
      <c r="G3518" s="2"/>
      <c r="J3518" s="2"/>
    </row>
    <row r="3519">
      <c r="D3519" s="2"/>
      <c r="G3519" s="2"/>
      <c r="J3519" s="2"/>
    </row>
    <row r="3520">
      <c r="D3520" s="2"/>
      <c r="G3520" s="2"/>
      <c r="J3520" s="2"/>
    </row>
    <row r="3521">
      <c r="D3521" s="2"/>
      <c r="G3521" s="2"/>
      <c r="J3521" s="2"/>
    </row>
    <row r="3522">
      <c r="D3522" s="2"/>
      <c r="G3522" s="2"/>
      <c r="J3522" s="2"/>
    </row>
    <row r="3523">
      <c r="D3523" s="2"/>
      <c r="G3523" s="2"/>
      <c r="J3523" s="2"/>
    </row>
    <row r="3524">
      <c r="D3524" s="2"/>
      <c r="G3524" s="2"/>
      <c r="J3524" s="2"/>
    </row>
    <row r="3525">
      <c r="D3525" s="2"/>
      <c r="G3525" s="2"/>
      <c r="J3525" s="2"/>
    </row>
    <row r="3526">
      <c r="D3526" s="2"/>
      <c r="G3526" s="2"/>
      <c r="J3526" s="2"/>
    </row>
    <row r="3527">
      <c r="D3527" s="2"/>
      <c r="G3527" s="2"/>
      <c r="J3527" s="2"/>
    </row>
    <row r="3528">
      <c r="D3528" s="2"/>
      <c r="G3528" s="2"/>
      <c r="J3528" s="2"/>
    </row>
    <row r="3529">
      <c r="D3529" s="2"/>
      <c r="G3529" s="2"/>
      <c r="J3529" s="2"/>
    </row>
    <row r="3530">
      <c r="D3530" s="2"/>
      <c r="G3530" s="2"/>
      <c r="J3530" s="2"/>
    </row>
    <row r="3531">
      <c r="D3531" s="2"/>
      <c r="G3531" s="2"/>
      <c r="J3531" s="2"/>
    </row>
    <row r="3532">
      <c r="D3532" s="2"/>
      <c r="G3532" s="2"/>
      <c r="J3532" s="2"/>
    </row>
    <row r="3533">
      <c r="D3533" s="2"/>
      <c r="G3533" s="2"/>
      <c r="J3533" s="2"/>
    </row>
    <row r="3534">
      <c r="D3534" s="2"/>
      <c r="G3534" s="2"/>
      <c r="J3534" s="2"/>
    </row>
    <row r="3535">
      <c r="D3535" s="2"/>
      <c r="G3535" s="2"/>
      <c r="J3535" s="2"/>
    </row>
    <row r="3536">
      <c r="D3536" s="2"/>
      <c r="G3536" s="2"/>
      <c r="J3536" s="2"/>
    </row>
    <row r="3537">
      <c r="D3537" s="2"/>
      <c r="G3537" s="2"/>
      <c r="J3537" s="2"/>
    </row>
    <row r="3538">
      <c r="D3538" s="2"/>
      <c r="G3538" s="2"/>
      <c r="J3538" s="2"/>
    </row>
    <row r="3539">
      <c r="D3539" s="2"/>
      <c r="G3539" s="2"/>
      <c r="J3539" s="2"/>
    </row>
    <row r="3540">
      <c r="D3540" s="2"/>
      <c r="G3540" s="2"/>
      <c r="J3540" s="2"/>
    </row>
    <row r="3541">
      <c r="D3541" s="2"/>
      <c r="G3541" s="2"/>
      <c r="J3541" s="2"/>
    </row>
    <row r="3542">
      <c r="D3542" s="2"/>
      <c r="G3542" s="2"/>
      <c r="J3542" s="2"/>
    </row>
    <row r="3543">
      <c r="D3543" s="2"/>
      <c r="G3543" s="2"/>
      <c r="J3543" s="2"/>
    </row>
    <row r="3544">
      <c r="D3544" s="2"/>
      <c r="G3544" s="2"/>
      <c r="J3544" s="2"/>
    </row>
    <row r="3545">
      <c r="D3545" s="2"/>
      <c r="G3545" s="2"/>
      <c r="J3545" s="2"/>
    </row>
    <row r="3546">
      <c r="D3546" s="2"/>
      <c r="G3546" s="2"/>
      <c r="J3546" s="2"/>
    </row>
    <row r="3547">
      <c r="D3547" s="2"/>
      <c r="G3547" s="2"/>
      <c r="J3547" s="2"/>
    </row>
    <row r="3548">
      <c r="D3548" s="2"/>
      <c r="G3548" s="2"/>
      <c r="J3548" s="2"/>
    </row>
    <row r="3549">
      <c r="D3549" s="2"/>
      <c r="G3549" s="2"/>
      <c r="J3549" s="2"/>
    </row>
    <row r="3550">
      <c r="D3550" s="2"/>
      <c r="G3550" s="2"/>
      <c r="J3550" s="2"/>
    </row>
    <row r="3551">
      <c r="D3551" s="2"/>
      <c r="G3551" s="2"/>
      <c r="J3551" s="2"/>
    </row>
    <row r="3552">
      <c r="D3552" s="2"/>
      <c r="G3552" s="2"/>
      <c r="J3552" s="2"/>
    </row>
    <row r="3553">
      <c r="D3553" s="2"/>
      <c r="G3553" s="2"/>
      <c r="J3553" s="2"/>
    </row>
    <row r="3554">
      <c r="D3554" s="2"/>
      <c r="G3554" s="2"/>
      <c r="J3554" s="2"/>
    </row>
    <row r="3555">
      <c r="D3555" s="2"/>
      <c r="G3555" s="2"/>
      <c r="J3555" s="2"/>
    </row>
    <row r="3556">
      <c r="D3556" s="2"/>
      <c r="G3556" s="2"/>
      <c r="J3556" s="2"/>
    </row>
    <row r="3557">
      <c r="D3557" s="2"/>
      <c r="G3557" s="2"/>
      <c r="J3557" s="2"/>
    </row>
    <row r="3558">
      <c r="D3558" s="2"/>
      <c r="G3558" s="2"/>
      <c r="J3558" s="2"/>
    </row>
    <row r="3559">
      <c r="D3559" s="2"/>
      <c r="G3559" s="2"/>
      <c r="J3559" s="2"/>
    </row>
    <row r="3560">
      <c r="D3560" s="2"/>
      <c r="G3560" s="2"/>
      <c r="J3560" s="2"/>
    </row>
    <row r="3561">
      <c r="D3561" s="2"/>
      <c r="G3561" s="2"/>
      <c r="J3561" s="2"/>
    </row>
    <row r="3562">
      <c r="D3562" s="2"/>
      <c r="G3562" s="2"/>
      <c r="J3562" s="2"/>
    </row>
    <row r="3563">
      <c r="D3563" s="2"/>
      <c r="G3563" s="2"/>
      <c r="J3563" s="2"/>
    </row>
    <row r="3564">
      <c r="D3564" s="2"/>
      <c r="G3564" s="2"/>
      <c r="J3564" s="2"/>
    </row>
    <row r="3565">
      <c r="D3565" s="2"/>
      <c r="G3565" s="2"/>
      <c r="J3565" s="2"/>
    </row>
    <row r="3566">
      <c r="D3566" s="2"/>
      <c r="G3566" s="2"/>
      <c r="J3566" s="2"/>
    </row>
    <row r="3567">
      <c r="D3567" s="2"/>
      <c r="G3567" s="2"/>
      <c r="J3567" s="2"/>
    </row>
    <row r="3568">
      <c r="D3568" s="2"/>
      <c r="G3568" s="2"/>
      <c r="J3568" s="2"/>
    </row>
    <row r="3569">
      <c r="D3569" s="2"/>
      <c r="G3569" s="2"/>
      <c r="J3569" s="2"/>
    </row>
    <row r="3570">
      <c r="D3570" s="2"/>
      <c r="G3570" s="2"/>
      <c r="J3570" s="2"/>
    </row>
    <row r="3571">
      <c r="D3571" s="2"/>
      <c r="G3571" s="2"/>
      <c r="J3571" s="2"/>
    </row>
    <row r="3572">
      <c r="D3572" s="2"/>
      <c r="G3572" s="2"/>
      <c r="J3572" s="2"/>
    </row>
    <row r="3573">
      <c r="D3573" s="2"/>
      <c r="G3573" s="2"/>
      <c r="J3573" s="2"/>
    </row>
    <row r="3574">
      <c r="D3574" s="2"/>
      <c r="G3574" s="2"/>
      <c r="J3574" s="2"/>
    </row>
    <row r="3575">
      <c r="D3575" s="2"/>
      <c r="G3575" s="2"/>
      <c r="J3575" s="2"/>
    </row>
    <row r="3576">
      <c r="D3576" s="2"/>
      <c r="G3576" s="2"/>
      <c r="J3576" s="2"/>
    </row>
    <row r="3577">
      <c r="D3577" s="2"/>
      <c r="G3577" s="2"/>
      <c r="J3577" s="2"/>
    </row>
    <row r="3578">
      <c r="D3578" s="2"/>
      <c r="G3578" s="2"/>
      <c r="J3578" s="2"/>
    </row>
    <row r="3579">
      <c r="D3579" s="2"/>
      <c r="G3579" s="2"/>
      <c r="J3579" s="2"/>
    </row>
    <row r="3580">
      <c r="D3580" s="2"/>
      <c r="G3580" s="2"/>
      <c r="J3580" s="2"/>
    </row>
    <row r="3581">
      <c r="D3581" s="2"/>
      <c r="G3581" s="2"/>
      <c r="J3581" s="2"/>
    </row>
    <row r="3582">
      <c r="D3582" s="2"/>
      <c r="G3582" s="2"/>
      <c r="J3582" s="2"/>
    </row>
    <row r="3583">
      <c r="D3583" s="2"/>
      <c r="G3583" s="2"/>
      <c r="J3583" s="2"/>
    </row>
    <row r="3584">
      <c r="D3584" s="2"/>
      <c r="G3584" s="2"/>
      <c r="J3584" s="2"/>
    </row>
    <row r="3585">
      <c r="D3585" s="2"/>
      <c r="G3585" s="2"/>
      <c r="J3585" s="2"/>
    </row>
    <row r="3586">
      <c r="D3586" s="2"/>
      <c r="G3586" s="2"/>
      <c r="J3586" s="2"/>
    </row>
    <row r="3587">
      <c r="D3587" s="2"/>
      <c r="G3587" s="2"/>
      <c r="J3587" s="2"/>
    </row>
    <row r="3588">
      <c r="D3588" s="2"/>
      <c r="G3588" s="2"/>
      <c r="J3588" s="2"/>
    </row>
    <row r="3589">
      <c r="D3589" s="2"/>
      <c r="G3589" s="2"/>
      <c r="J3589" s="2"/>
    </row>
    <row r="3590">
      <c r="D3590" s="2"/>
      <c r="G3590" s="2"/>
      <c r="J3590" s="2"/>
    </row>
    <row r="3591">
      <c r="D3591" s="2"/>
      <c r="G3591" s="2"/>
      <c r="J3591" s="2"/>
    </row>
    <row r="3592">
      <c r="D3592" s="2"/>
      <c r="G3592" s="2"/>
      <c r="J3592" s="2"/>
    </row>
    <row r="3593">
      <c r="D3593" s="2"/>
      <c r="G3593" s="2"/>
      <c r="J3593" s="2"/>
    </row>
    <row r="3594">
      <c r="D3594" s="2"/>
      <c r="G3594" s="2"/>
      <c r="J3594" s="2"/>
    </row>
    <row r="3595">
      <c r="D3595" s="2"/>
      <c r="G3595" s="2"/>
      <c r="J3595" s="2"/>
    </row>
    <row r="3596">
      <c r="D3596" s="2"/>
      <c r="G3596" s="2"/>
      <c r="J3596" s="2"/>
    </row>
    <row r="3597">
      <c r="D3597" s="2"/>
      <c r="G3597" s="2"/>
      <c r="J3597" s="2"/>
    </row>
    <row r="3598">
      <c r="D3598" s="2"/>
      <c r="G3598" s="2"/>
      <c r="J3598" s="2"/>
    </row>
    <row r="3599">
      <c r="D3599" s="2"/>
      <c r="G3599" s="2"/>
      <c r="J3599" s="2"/>
    </row>
    <row r="3600">
      <c r="D3600" s="2"/>
      <c r="G3600" s="2"/>
      <c r="J3600" s="2"/>
    </row>
    <row r="3601">
      <c r="D3601" s="2"/>
      <c r="G3601" s="2"/>
      <c r="J3601" s="2"/>
    </row>
    <row r="3602">
      <c r="D3602" s="2"/>
      <c r="G3602" s="2"/>
      <c r="J3602" s="2"/>
    </row>
    <row r="3603">
      <c r="D3603" s="2"/>
      <c r="G3603" s="2"/>
      <c r="J3603" s="2"/>
    </row>
    <row r="3604">
      <c r="D3604" s="2"/>
      <c r="G3604" s="2"/>
      <c r="J3604" s="2"/>
    </row>
    <row r="3605">
      <c r="D3605" s="2"/>
      <c r="G3605" s="2"/>
      <c r="J3605" s="2"/>
    </row>
    <row r="3606">
      <c r="D3606" s="2"/>
      <c r="G3606" s="2"/>
      <c r="J3606" s="2"/>
    </row>
    <row r="3607">
      <c r="D3607" s="2"/>
      <c r="G3607" s="2"/>
      <c r="J3607" s="2"/>
    </row>
    <row r="3608">
      <c r="D3608" s="2"/>
      <c r="G3608" s="2"/>
      <c r="J3608" s="2"/>
    </row>
    <row r="3609">
      <c r="D3609" s="2"/>
      <c r="G3609" s="2"/>
      <c r="J3609" s="2"/>
    </row>
    <row r="3610">
      <c r="D3610" s="2"/>
      <c r="G3610" s="2"/>
      <c r="J3610" s="2"/>
    </row>
    <row r="3611">
      <c r="D3611" s="2"/>
      <c r="G3611" s="2"/>
      <c r="J3611" s="2"/>
    </row>
    <row r="3612">
      <c r="D3612" s="2"/>
      <c r="G3612" s="2"/>
      <c r="J3612" s="2"/>
    </row>
    <row r="3613">
      <c r="D3613" s="2"/>
      <c r="G3613" s="2"/>
      <c r="J3613" s="2"/>
    </row>
    <row r="3614">
      <c r="D3614" s="2"/>
      <c r="G3614" s="2"/>
      <c r="J3614" s="2"/>
    </row>
    <row r="3615">
      <c r="D3615" s="2"/>
      <c r="G3615" s="2"/>
      <c r="J3615" s="2"/>
    </row>
    <row r="3616">
      <c r="D3616" s="2"/>
      <c r="G3616" s="2"/>
      <c r="J3616" s="2"/>
    </row>
    <row r="3617">
      <c r="D3617" s="2"/>
      <c r="G3617" s="2"/>
      <c r="J3617" s="2"/>
    </row>
    <row r="3618">
      <c r="D3618" s="2"/>
      <c r="G3618" s="2"/>
      <c r="J3618" s="2"/>
    </row>
    <row r="3619">
      <c r="D3619" s="2"/>
      <c r="G3619" s="2"/>
      <c r="J3619" s="2"/>
    </row>
    <row r="3620">
      <c r="D3620" s="2"/>
      <c r="G3620" s="2"/>
      <c r="J3620" s="2"/>
    </row>
    <row r="3621">
      <c r="D3621" s="2"/>
      <c r="G3621" s="2"/>
      <c r="J3621" s="2"/>
    </row>
    <row r="3622">
      <c r="D3622" s="2"/>
      <c r="G3622" s="2"/>
      <c r="J3622" s="2"/>
    </row>
    <row r="3623">
      <c r="D3623" s="2"/>
      <c r="G3623" s="2"/>
      <c r="J3623" s="2"/>
    </row>
    <row r="3624">
      <c r="D3624" s="2"/>
      <c r="G3624" s="2"/>
      <c r="J3624" s="2"/>
    </row>
    <row r="3625">
      <c r="D3625" s="2"/>
      <c r="G3625" s="2"/>
      <c r="J3625" s="2"/>
    </row>
    <row r="3626">
      <c r="D3626" s="2"/>
      <c r="G3626" s="2"/>
      <c r="J3626" s="2"/>
    </row>
    <row r="3627">
      <c r="D3627" s="2"/>
      <c r="G3627" s="2"/>
      <c r="J3627" s="2"/>
    </row>
    <row r="3628">
      <c r="D3628" s="2"/>
      <c r="G3628" s="2"/>
      <c r="J3628" s="2"/>
    </row>
    <row r="3629">
      <c r="D3629" s="2"/>
      <c r="G3629" s="2"/>
      <c r="J3629" s="2"/>
    </row>
    <row r="3630">
      <c r="D3630" s="2"/>
      <c r="G3630" s="2"/>
      <c r="J3630" s="2"/>
    </row>
    <row r="3631">
      <c r="D3631" s="2"/>
      <c r="G3631" s="2"/>
      <c r="J3631" s="2"/>
    </row>
    <row r="3632">
      <c r="D3632" s="2"/>
      <c r="G3632" s="2"/>
      <c r="J3632" s="2"/>
    </row>
    <row r="3633">
      <c r="D3633" s="2"/>
      <c r="G3633" s="2"/>
      <c r="J3633" s="2"/>
    </row>
    <row r="3634">
      <c r="D3634" s="2"/>
      <c r="G3634" s="2"/>
      <c r="J3634" s="2"/>
    </row>
    <row r="3635">
      <c r="D3635" s="2"/>
      <c r="G3635" s="2"/>
      <c r="J3635" s="2"/>
    </row>
    <row r="3636">
      <c r="D3636" s="2"/>
      <c r="G3636" s="2"/>
      <c r="J3636" s="2"/>
    </row>
    <row r="3637">
      <c r="D3637" s="2"/>
      <c r="G3637" s="2"/>
      <c r="J3637" s="2"/>
    </row>
    <row r="3638">
      <c r="D3638" s="2"/>
      <c r="G3638" s="2"/>
      <c r="J3638" s="2"/>
    </row>
    <row r="3639">
      <c r="D3639" s="2"/>
      <c r="G3639" s="2"/>
      <c r="J3639" s="2"/>
    </row>
    <row r="3640">
      <c r="D3640" s="2"/>
      <c r="G3640" s="2"/>
      <c r="J3640" s="2"/>
    </row>
    <row r="3641">
      <c r="D3641" s="2"/>
      <c r="G3641" s="2"/>
      <c r="J3641" s="2"/>
    </row>
    <row r="3642">
      <c r="D3642" s="2"/>
      <c r="G3642" s="2"/>
      <c r="J3642" s="2"/>
    </row>
    <row r="3643">
      <c r="D3643" s="2"/>
      <c r="G3643" s="2"/>
      <c r="J3643" s="2"/>
    </row>
    <row r="3644">
      <c r="D3644" s="2"/>
      <c r="G3644" s="2"/>
      <c r="J3644" s="2"/>
    </row>
    <row r="3645">
      <c r="D3645" s="2"/>
      <c r="G3645" s="2"/>
      <c r="J3645" s="2"/>
    </row>
    <row r="3646">
      <c r="D3646" s="2"/>
      <c r="G3646" s="2"/>
      <c r="J3646" s="2"/>
    </row>
    <row r="3647">
      <c r="D3647" s="2"/>
      <c r="G3647" s="2"/>
      <c r="J3647" s="2"/>
    </row>
    <row r="3648">
      <c r="D3648" s="2"/>
      <c r="G3648" s="2"/>
      <c r="J3648" s="2"/>
    </row>
    <row r="3649">
      <c r="D3649" s="2"/>
      <c r="G3649" s="2"/>
      <c r="J3649" s="2"/>
    </row>
    <row r="3650">
      <c r="D3650" s="2"/>
      <c r="G3650" s="2"/>
      <c r="J3650" s="2"/>
    </row>
    <row r="3651">
      <c r="D3651" s="2"/>
      <c r="G3651" s="2"/>
      <c r="J3651" s="2"/>
    </row>
    <row r="3652">
      <c r="D3652" s="2"/>
      <c r="G3652" s="2"/>
      <c r="J3652" s="2"/>
    </row>
    <row r="3653">
      <c r="D3653" s="2"/>
      <c r="G3653" s="2"/>
      <c r="J3653" s="2"/>
    </row>
    <row r="3654">
      <c r="D3654" s="2"/>
      <c r="G3654" s="2"/>
      <c r="J3654" s="2"/>
    </row>
    <row r="3655">
      <c r="D3655" s="2"/>
      <c r="G3655" s="2"/>
      <c r="J3655" s="2"/>
    </row>
    <row r="3656">
      <c r="D3656" s="2"/>
      <c r="G3656" s="2"/>
      <c r="J3656" s="2"/>
    </row>
    <row r="3657">
      <c r="D3657" s="2"/>
      <c r="G3657" s="2"/>
      <c r="J3657" s="2"/>
    </row>
    <row r="3658">
      <c r="D3658" s="2"/>
      <c r="G3658" s="2"/>
      <c r="J3658" s="2"/>
    </row>
    <row r="3659">
      <c r="D3659" s="2"/>
      <c r="G3659" s="2"/>
      <c r="J3659" s="2"/>
    </row>
    <row r="3660">
      <c r="D3660" s="2"/>
      <c r="G3660" s="2"/>
      <c r="J3660" s="2"/>
    </row>
    <row r="3661">
      <c r="D3661" s="2"/>
      <c r="G3661" s="2"/>
      <c r="J3661" s="2"/>
    </row>
    <row r="3662">
      <c r="D3662" s="2"/>
      <c r="G3662" s="2"/>
      <c r="J3662" s="2"/>
    </row>
    <row r="3663">
      <c r="D3663" s="2"/>
      <c r="G3663" s="2"/>
      <c r="J3663" s="2"/>
    </row>
    <row r="3664">
      <c r="D3664" s="2"/>
      <c r="G3664" s="2"/>
      <c r="J3664" s="2"/>
    </row>
    <row r="3665">
      <c r="D3665" s="2"/>
      <c r="G3665" s="2"/>
      <c r="J3665" s="2"/>
    </row>
    <row r="3666">
      <c r="D3666" s="2"/>
      <c r="G3666" s="2"/>
      <c r="J3666" s="2"/>
    </row>
    <row r="3667">
      <c r="D3667" s="2"/>
      <c r="G3667" s="2"/>
      <c r="J3667" s="2"/>
    </row>
    <row r="3668">
      <c r="D3668" s="2"/>
      <c r="G3668" s="2"/>
      <c r="J3668" s="2"/>
    </row>
    <row r="3669">
      <c r="D3669" s="2"/>
      <c r="G3669" s="2"/>
      <c r="J3669" s="2"/>
    </row>
    <row r="3670">
      <c r="D3670" s="2"/>
      <c r="G3670" s="2"/>
      <c r="J3670" s="2"/>
    </row>
    <row r="3671">
      <c r="D3671" s="2"/>
      <c r="G3671" s="2"/>
      <c r="J3671" s="2"/>
    </row>
    <row r="3672">
      <c r="D3672" s="2"/>
      <c r="G3672" s="2"/>
      <c r="J3672" s="2"/>
    </row>
    <row r="3673">
      <c r="D3673" s="2"/>
      <c r="G3673" s="2"/>
      <c r="J3673" s="2"/>
    </row>
    <row r="3674">
      <c r="D3674" s="2"/>
      <c r="G3674" s="2"/>
      <c r="J3674" s="2"/>
    </row>
    <row r="3675">
      <c r="D3675" s="2"/>
      <c r="G3675" s="2"/>
      <c r="J3675" s="2"/>
    </row>
    <row r="3676">
      <c r="D3676" s="2"/>
      <c r="G3676" s="2"/>
      <c r="J3676" s="2"/>
    </row>
    <row r="3677">
      <c r="D3677" s="2"/>
      <c r="G3677" s="2"/>
      <c r="J3677" s="2"/>
    </row>
    <row r="3678">
      <c r="D3678" s="2"/>
      <c r="G3678" s="2"/>
      <c r="J3678" s="2"/>
    </row>
    <row r="3679">
      <c r="D3679" s="2"/>
      <c r="G3679" s="2"/>
      <c r="J3679" s="2"/>
    </row>
    <row r="3680">
      <c r="D3680" s="2"/>
      <c r="G3680" s="2"/>
      <c r="J3680" s="2"/>
    </row>
    <row r="3681">
      <c r="D3681" s="2"/>
      <c r="G3681" s="2"/>
      <c r="J3681" s="2"/>
    </row>
    <row r="3682">
      <c r="D3682" s="2"/>
      <c r="G3682" s="2"/>
      <c r="J3682" s="2"/>
    </row>
    <row r="3683">
      <c r="D3683" s="2"/>
      <c r="G3683" s="2"/>
      <c r="J3683" s="2"/>
    </row>
    <row r="3684">
      <c r="D3684" s="2"/>
      <c r="G3684" s="2"/>
      <c r="J3684" s="2"/>
    </row>
    <row r="3685">
      <c r="D3685" s="2"/>
      <c r="G3685" s="2"/>
      <c r="J3685" s="2"/>
    </row>
    <row r="3686">
      <c r="D3686" s="2"/>
      <c r="G3686" s="2"/>
      <c r="J3686" s="2"/>
    </row>
    <row r="3687">
      <c r="D3687" s="2"/>
      <c r="G3687" s="2"/>
      <c r="J3687" s="2"/>
    </row>
    <row r="3688">
      <c r="D3688" s="2"/>
      <c r="G3688" s="2"/>
      <c r="J3688" s="2"/>
    </row>
    <row r="3689">
      <c r="D3689" s="2"/>
      <c r="G3689" s="2"/>
      <c r="J3689" s="2"/>
    </row>
    <row r="3690">
      <c r="D3690" s="2"/>
      <c r="G3690" s="2"/>
      <c r="J3690" s="2"/>
    </row>
    <row r="3691">
      <c r="D3691" s="2"/>
      <c r="G3691" s="2"/>
      <c r="J3691" s="2"/>
    </row>
    <row r="3692">
      <c r="D3692" s="2"/>
      <c r="G3692" s="2"/>
      <c r="J3692" s="2"/>
    </row>
    <row r="3693">
      <c r="D3693" s="2"/>
      <c r="G3693" s="2"/>
      <c r="J3693" s="2"/>
    </row>
    <row r="3694">
      <c r="D3694" s="2"/>
      <c r="G3694" s="2"/>
      <c r="J3694" s="2"/>
    </row>
    <row r="3695">
      <c r="D3695" s="2"/>
      <c r="G3695" s="2"/>
      <c r="J3695" s="2"/>
    </row>
    <row r="3696">
      <c r="D3696" s="2"/>
      <c r="G3696" s="2"/>
      <c r="J3696" s="2"/>
    </row>
    <row r="3697">
      <c r="D3697" s="2"/>
      <c r="G3697" s="2"/>
      <c r="J3697" s="2"/>
    </row>
    <row r="3698">
      <c r="D3698" s="2"/>
      <c r="G3698" s="2"/>
      <c r="J3698" s="2"/>
    </row>
    <row r="3699">
      <c r="D3699" s="2"/>
      <c r="G3699" s="2"/>
      <c r="J3699" s="2"/>
    </row>
    <row r="3700">
      <c r="D3700" s="2"/>
      <c r="G3700" s="2"/>
      <c r="J3700" s="2"/>
    </row>
    <row r="3701">
      <c r="D3701" s="2"/>
      <c r="G3701" s="2"/>
      <c r="J3701" s="2"/>
    </row>
    <row r="3702">
      <c r="D3702" s="2"/>
      <c r="G3702" s="2"/>
      <c r="J3702" s="2"/>
    </row>
    <row r="3703">
      <c r="D3703" s="2"/>
      <c r="G3703" s="2"/>
      <c r="J3703" s="2"/>
    </row>
    <row r="3704">
      <c r="D3704" s="2"/>
      <c r="G3704" s="2"/>
      <c r="J3704" s="2"/>
    </row>
    <row r="3705">
      <c r="D3705" s="2"/>
      <c r="G3705" s="2"/>
      <c r="J3705" s="2"/>
    </row>
    <row r="3706">
      <c r="D3706" s="2"/>
      <c r="G3706" s="2"/>
      <c r="J3706" s="2"/>
    </row>
    <row r="3707">
      <c r="D3707" s="2"/>
      <c r="G3707" s="2"/>
      <c r="J3707" s="2"/>
    </row>
    <row r="3708">
      <c r="D3708" s="2"/>
      <c r="G3708" s="2"/>
      <c r="J3708" s="2"/>
    </row>
    <row r="3709">
      <c r="D3709" s="2"/>
      <c r="G3709" s="2"/>
      <c r="J3709" s="2"/>
    </row>
    <row r="3710">
      <c r="D3710" s="2"/>
      <c r="G3710" s="2"/>
      <c r="J3710" s="2"/>
    </row>
    <row r="3711">
      <c r="D3711" s="2"/>
      <c r="G3711" s="2"/>
      <c r="J3711" s="2"/>
    </row>
    <row r="3712">
      <c r="D3712" s="2"/>
      <c r="G3712" s="2"/>
      <c r="J3712" s="2"/>
    </row>
    <row r="3713">
      <c r="D3713" s="2"/>
      <c r="G3713" s="2"/>
      <c r="J3713" s="2"/>
    </row>
    <row r="3714">
      <c r="D3714" s="2"/>
      <c r="G3714" s="2"/>
      <c r="J3714" s="2"/>
    </row>
    <row r="3715">
      <c r="D3715" s="2"/>
      <c r="G3715" s="2"/>
      <c r="J3715" s="2"/>
    </row>
    <row r="3716">
      <c r="D3716" s="2"/>
      <c r="G3716" s="2"/>
      <c r="J3716" s="2"/>
    </row>
    <row r="3717">
      <c r="D3717" s="2"/>
      <c r="G3717" s="2"/>
      <c r="J3717" s="2"/>
    </row>
    <row r="3718">
      <c r="D3718" s="2"/>
      <c r="G3718" s="2"/>
      <c r="J3718" s="2"/>
    </row>
    <row r="3719">
      <c r="D3719" s="2"/>
      <c r="G3719" s="2"/>
      <c r="J3719" s="2"/>
    </row>
    <row r="3720">
      <c r="D3720" s="2"/>
      <c r="G3720" s="2"/>
      <c r="J3720" s="2"/>
    </row>
    <row r="3721">
      <c r="D3721" s="2"/>
      <c r="G3721" s="2"/>
      <c r="J3721" s="2"/>
    </row>
    <row r="3722">
      <c r="D3722" s="2"/>
      <c r="G3722" s="2"/>
      <c r="J3722" s="2"/>
    </row>
    <row r="3723">
      <c r="D3723" s="2"/>
      <c r="G3723" s="2"/>
      <c r="J3723" s="2"/>
    </row>
    <row r="3724">
      <c r="D3724" s="2"/>
      <c r="G3724" s="2"/>
      <c r="J3724" s="2"/>
    </row>
    <row r="3725">
      <c r="D3725" s="2"/>
      <c r="G3725" s="2"/>
      <c r="J3725" s="2"/>
    </row>
    <row r="3726">
      <c r="D3726" s="2"/>
      <c r="G3726" s="2"/>
      <c r="J3726" s="2"/>
    </row>
    <row r="3727">
      <c r="D3727" s="2"/>
      <c r="G3727" s="2"/>
      <c r="J3727" s="2"/>
    </row>
    <row r="3728">
      <c r="D3728" s="2"/>
      <c r="G3728" s="2"/>
      <c r="J3728" s="2"/>
    </row>
    <row r="3729">
      <c r="D3729" s="2"/>
      <c r="G3729" s="2"/>
      <c r="J3729" s="2"/>
    </row>
    <row r="3730">
      <c r="D3730" s="2"/>
      <c r="G3730" s="2"/>
      <c r="J3730" s="2"/>
    </row>
    <row r="3731">
      <c r="D3731" s="2"/>
      <c r="G3731" s="2"/>
      <c r="J3731" s="2"/>
    </row>
    <row r="3732">
      <c r="D3732" s="2"/>
      <c r="G3732" s="2"/>
      <c r="J3732" s="2"/>
    </row>
    <row r="3733">
      <c r="D3733" s="2"/>
      <c r="G3733" s="2"/>
      <c r="J3733" s="2"/>
    </row>
    <row r="3734">
      <c r="D3734" s="2"/>
      <c r="G3734" s="2"/>
      <c r="J3734" s="2"/>
    </row>
    <row r="3735">
      <c r="D3735" s="2"/>
      <c r="G3735" s="2"/>
      <c r="J3735" s="2"/>
    </row>
    <row r="3736">
      <c r="D3736" s="2"/>
      <c r="G3736" s="2"/>
      <c r="J3736" s="2"/>
    </row>
    <row r="3737">
      <c r="D3737" s="2"/>
      <c r="G3737" s="2"/>
      <c r="J3737" s="2"/>
    </row>
    <row r="3738">
      <c r="D3738" s="2"/>
      <c r="G3738" s="2"/>
      <c r="J3738" s="2"/>
    </row>
    <row r="3739">
      <c r="D3739" s="2"/>
      <c r="G3739" s="2"/>
      <c r="J3739" s="2"/>
    </row>
    <row r="3740">
      <c r="D3740" s="2"/>
      <c r="G3740" s="2"/>
      <c r="J3740" s="2"/>
    </row>
    <row r="3741">
      <c r="D3741" s="2"/>
      <c r="G3741" s="2"/>
      <c r="J3741" s="2"/>
    </row>
    <row r="3742">
      <c r="D3742" s="2"/>
      <c r="G3742" s="2"/>
      <c r="J3742" s="2"/>
    </row>
    <row r="3743">
      <c r="D3743" s="2"/>
      <c r="G3743" s="2"/>
      <c r="J3743" s="2"/>
    </row>
    <row r="3744">
      <c r="D3744" s="2"/>
      <c r="G3744" s="2"/>
      <c r="J3744" s="2"/>
    </row>
    <row r="3745">
      <c r="D3745" s="2"/>
      <c r="G3745" s="2"/>
      <c r="J3745" s="2"/>
    </row>
    <row r="3746">
      <c r="D3746" s="2"/>
      <c r="G3746" s="2"/>
      <c r="J3746" s="2"/>
    </row>
    <row r="3747">
      <c r="D3747" s="2"/>
      <c r="G3747" s="2"/>
      <c r="J3747" s="2"/>
    </row>
    <row r="3748">
      <c r="D3748" s="2"/>
      <c r="G3748" s="2"/>
      <c r="J3748" s="2"/>
    </row>
    <row r="3749">
      <c r="D3749" s="2"/>
      <c r="G3749" s="2"/>
      <c r="J3749" s="2"/>
    </row>
    <row r="3750">
      <c r="D3750" s="2"/>
      <c r="G3750" s="2"/>
      <c r="J3750" s="2"/>
    </row>
    <row r="3751">
      <c r="D3751" s="2"/>
      <c r="G3751" s="2"/>
      <c r="J3751" s="2"/>
    </row>
    <row r="3752">
      <c r="D3752" s="2"/>
      <c r="G3752" s="2"/>
      <c r="J3752" s="2"/>
    </row>
    <row r="3753">
      <c r="D3753" s="2"/>
      <c r="G3753" s="2"/>
      <c r="J3753" s="2"/>
    </row>
    <row r="3754">
      <c r="D3754" s="2"/>
      <c r="G3754" s="2"/>
      <c r="J3754" s="2"/>
    </row>
    <row r="3755">
      <c r="D3755" s="2"/>
      <c r="G3755" s="2"/>
      <c r="J3755" s="2"/>
    </row>
    <row r="3756">
      <c r="D3756" s="2"/>
      <c r="G3756" s="2"/>
      <c r="J3756" s="2"/>
    </row>
    <row r="3757">
      <c r="D3757" s="2"/>
      <c r="G3757" s="2"/>
      <c r="J3757" s="2"/>
    </row>
    <row r="3758">
      <c r="D3758" s="2"/>
      <c r="G3758" s="2"/>
      <c r="J3758" s="2"/>
    </row>
    <row r="3759">
      <c r="D3759" s="2"/>
      <c r="G3759" s="2"/>
      <c r="J3759" s="2"/>
    </row>
    <row r="3760">
      <c r="D3760" s="2"/>
      <c r="G3760" s="2"/>
      <c r="J3760" s="2"/>
    </row>
    <row r="3761">
      <c r="D3761" s="2"/>
      <c r="G3761" s="2"/>
      <c r="J3761" s="2"/>
    </row>
    <row r="3762">
      <c r="D3762" s="2"/>
      <c r="G3762" s="2"/>
      <c r="J3762" s="2"/>
    </row>
    <row r="3763">
      <c r="D3763" s="2"/>
      <c r="G3763" s="2"/>
      <c r="J3763" s="2"/>
    </row>
    <row r="3764">
      <c r="D3764" s="2"/>
      <c r="G3764" s="2"/>
      <c r="J3764" s="2"/>
    </row>
    <row r="3765">
      <c r="D3765" s="2"/>
      <c r="G3765" s="2"/>
      <c r="J3765" s="2"/>
    </row>
    <row r="3766">
      <c r="D3766" s="2"/>
      <c r="G3766" s="2"/>
      <c r="J3766" s="2"/>
    </row>
    <row r="3767">
      <c r="D3767" s="2"/>
      <c r="G3767" s="2"/>
      <c r="J3767" s="2"/>
    </row>
    <row r="3768">
      <c r="D3768" s="2"/>
      <c r="G3768" s="2"/>
      <c r="J3768" s="2"/>
    </row>
    <row r="3769">
      <c r="D3769" s="2"/>
      <c r="G3769" s="2"/>
      <c r="J3769" s="2"/>
    </row>
    <row r="3770">
      <c r="D3770" s="2"/>
      <c r="G3770" s="2"/>
      <c r="J3770" s="2"/>
    </row>
    <row r="3771">
      <c r="D3771" s="2"/>
      <c r="G3771" s="2"/>
      <c r="J3771" s="2"/>
    </row>
    <row r="3772">
      <c r="D3772" s="2"/>
      <c r="G3772" s="2"/>
      <c r="J3772" s="2"/>
    </row>
    <row r="3773">
      <c r="D3773" s="2"/>
      <c r="G3773" s="2"/>
      <c r="J3773" s="2"/>
    </row>
    <row r="3774">
      <c r="D3774" s="2"/>
      <c r="G3774" s="2"/>
      <c r="J3774" s="2"/>
    </row>
    <row r="3775">
      <c r="D3775" s="2"/>
      <c r="G3775" s="2"/>
      <c r="J3775" s="2"/>
    </row>
    <row r="3776">
      <c r="D3776" s="2"/>
      <c r="G3776" s="2"/>
      <c r="J3776" s="2"/>
    </row>
    <row r="3777">
      <c r="D3777" s="2"/>
      <c r="G3777" s="2"/>
      <c r="J3777" s="2"/>
    </row>
    <row r="3778">
      <c r="D3778" s="2"/>
      <c r="G3778" s="2"/>
      <c r="J3778" s="2"/>
    </row>
    <row r="3779">
      <c r="D3779" s="2"/>
      <c r="G3779" s="2"/>
      <c r="J3779" s="2"/>
    </row>
    <row r="3780">
      <c r="D3780" s="2"/>
      <c r="G3780" s="2"/>
      <c r="J3780" s="2"/>
    </row>
    <row r="3781">
      <c r="D3781" s="2"/>
      <c r="G3781" s="2"/>
      <c r="J3781" s="2"/>
    </row>
    <row r="3782">
      <c r="D3782" s="2"/>
      <c r="G3782" s="2"/>
      <c r="J3782" s="2"/>
    </row>
    <row r="3783">
      <c r="D3783" s="2"/>
      <c r="G3783" s="2"/>
      <c r="J3783" s="2"/>
    </row>
    <row r="3784">
      <c r="D3784" s="2"/>
      <c r="G3784" s="2"/>
      <c r="J3784" s="2"/>
    </row>
    <row r="3785">
      <c r="D3785" s="2"/>
      <c r="G3785" s="2"/>
      <c r="J3785" s="2"/>
    </row>
    <row r="3786">
      <c r="D3786" s="2"/>
      <c r="G3786" s="2"/>
      <c r="J3786" s="2"/>
    </row>
    <row r="3787">
      <c r="D3787" s="2"/>
      <c r="G3787" s="2"/>
      <c r="J3787" s="2"/>
    </row>
    <row r="3788">
      <c r="D3788" s="2"/>
      <c r="G3788" s="2"/>
      <c r="J3788" s="2"/>
    </row>
    <row r="3789">
      <c r="D3789" s="2"/>
      <c r="G3789" s="2"/>
      <c r="J3789" s="2"/>
    </row>
    <row r="3790">
      <c r="D3790" s="2"/>
      <c r="G3790" s="2"/>
      <c r="J3790" s="2"/>
    </row>
    <row r="3791">
      <c r="D3791" s="2"/>
      <c r="G3791" s="2"/>
      <c r="J3791" s="2"/>
    </row>
    <row r="3792">
      <c r="D3792" s="2"/>
      <c r="G3792" s="2"/>
      <c r="J3792" s="2"/>
    </row>
    <row r="3793">
      <c r="D3793" s="2"/>
      <c r="G3793" s="2"/>
      <c r="J3793" s="2"/>
    </row>
    <row r="3794">
      <c r="D3794" s="2"/>
      <c r="G3794" s="2"/>
      <c r="J3794" s="2"/>
    </row>
    <row r="3795">
      <c r="D3795" s="2"/>
      <c r="G3795" s="2"/>
      <c r="J3795" s="2"/>
    </row>
    <row r="3796">
      <c r="D3796" s="2"/>
      <c r="G3796" s="2"/>
      <c r="J3796" s="2"/>
    </row>
    <row r="3797">
      <c r="D3797" s="2"/>
      <c r="G3797" s="2"/>
      <c r="J3797" s="2"/>
    </row>
    <row r="3798">
      <c r="D3798" s="2"/>
      <c r="G3798" s="2"/>
      <c r="J3798" s="2"/>
    </row>
    <row r="3799">
      <c r="D3799" s="2"/>
      <c r="G3799" s="2"/>
      <c r="J3799" s="2"/>
    </row>
    <row r="3800">
      <c r="D3800" s="2"/>
      <c r="G3800" s="2"/>
      <c r="J3800" s="2"/>
    </row>
    <row r="3801">
      <c r="D3801" s="2"/>
      <c r="G3801" s="2"/>
      <c r="J3801" s="2"/>
    </row>
    <row r="3802">
      <c r="D3802" s="2"/>
      <c r="G3802" s="2"/>
      <c r="J3802" s="2"/>
    </row>
    <row r="3803">
      <c r="D3803" s="2"/>
      <c r="G3803" s="2"/>
      <c r="J3803" s="2"/>
    </row>
    <row r="3804">
      <c r="D3804" s="2"/>
      <c r="G3804" s="2"/>
      <c r="J3804" s="2"/>
    </row>
    <row r="3805">
      <c r="D3805" s="2"/>
      <c r="G3805" s="2"/>
      <c r="J3805" s="2"/>
    </row>
    <row r="3806">
      <c r="D3806" s="2"/>
      <c r="G3806" s="2"/>
      <c r="J3806" s="2"/>
    </row>
    <row r="3807">
      <c r="D3807" s="2"/>
      <c r="G3807" s="2"/>
      <c r="J3807" s="2"/>
    </row>
    <row r="3808">
      <c r="D3808" s="2"/>
      <c r="G3808" s="2"/>
      <c r="J3808" s="2"/>
    </row>
    <row r="3809">
      <c r="D3809" s="2"/>
      <c r="G3809" s="2"/>
      <c r="J3809" s="2"/>
    </row>
    <row r="3810">
      <c r="D3810" s="2"/>
      <c r="G3810" s="2"/>
      <c r="J3810" s="2"/>
    </row>
    <row r="3811">
      <c r="D3811" s="2"/>
      <c r="G3811" s="2"/>
      <c r="J3811" s="2"/>
    </row>
    <row r="3812">
      <c r="D3812" s="2"/>
      <c r="G3812" s="2"/>
      <c r="J3812" s="2"/>
    </row>
    <row r="3813">
      <c r="D3813" s="2"/>
      <c r="G3813" s="2"/>
      <c r="J3813" s="2"/>
    </row>
    <row r="3814">
      <c r="D3814" s="2"/>
      <c r="G3814" s="2"/>
      <c r="J3814" s="2"/>
    </row>
    <row r="3815">
      <c r="D3815" s="2"/>
      <c r="G3815" s="2"/>
      <c r="J3815" s="2"/>
    </row>
    <row r="3816">
      <c r="D3816" s="2"/>
      <c r="G3816" s="2"/>
      <c r="J3816" s="2"/>
    </row>
    <row r="3817">
      <c r="D3817" s="2"/>
      <c r="G3817" s="2"/>
      <c r="J3817" s="2"/>
    </row>
    <row r="3818">
      <c r="D3818" s="2"/>
      <c r="G3818" s="2"/>
      <c r="J3818" s="2"/>
    </row>
    <row r="3819">
      <c r="D3819" s="2"/>
      <c r="G3819" s="2"/>
      <c r="J3819" s="2"/>
    </row>
    <row r="3820">
      <c r="D3820" s="2"/>
      <c r="G3820" s="2"/>
      <c r="J3820" s="2"/>
    </row>
    <row r="3821">
      <c r="D3821" s="2"/>
      <c r="G3821" s="2"/>
      <c r="J3821" s="2"/>
    </row>
    <row r="3822">
      <c r="D3822" s="2"/>
      <c r="G3822" s="2"/>
      <c r="J3822" s="2"/>
    </row>
    <row r="3823">
      <c r="D3823" s="2"/>
      <c r="G3823" s="2"/>
      <c r="J3823" s="2"/>
    </row>
    <row r="3824">
      <c r="D3824" s="2"/>
      <c r="G3824" s="2"/>
      <c r="J3824" s="2"/>
    </row>
    <row r="3825">
      <c r="D3825" s="2"/>
      <c r="G3825" s="2"/>
      <c r="J3825" s="2"/>
    </row>
    <row r="3826">
      <c r="D3826" s="2"/>
      <c r="G3826" s="2"/>
      <c r="J3826" s="2"/>
    </row>
    <row r="3827">
      <c r="D3827" s="2"/>
      <c r="G3827" s="2"/>
      <c r="J3827" s="2"/>
    </row>
    <row r="3828">
      <c r="D3828" s="2"/>
      <c r="G3828" s="2"/>
      <c r="J3828" s="2"/>
    </row>
    <row r="3829">
      <c r="D3829" s="2"/>
      <c r="G3829" s="2"/>
      <c r="J3829" s="2"/>
    </row>
    <row r="3830">
      <c r="D3830" s="2"/>
      <c r="G3830" s="2"/>
      <c r="J3830" s="2"/>
    </row>
    <row r="3831">
      <c r="D3831" s="2"/>
      <c r="G3831" s="2"/>
      <c r="J3831" s="2"/>
    </row>
    <row r="3832">
      <c r="D3832" s="2"/>
      <c r="G3832" s="2"/>
      <c r="J3832" s="2"/>
    </row>
    <row r="3833">
      <c r="D3833" s="2"/>
      <c r="G3833" s="2"/>
      <c r="J3833" s="2"/>
    </row>
    <row r="3834">
      <c r="D3834" s="2"/>
      <c r="G3834" s="2"/>
      <c r="J3834" s="2"/>
    </row>
    <row r="3835">
      <c r="D3835" s="2"/>
      <c r="G3835" s="2"/>
      <c r="J3835" s="2"/>
    </row>
    <row r="3836">
      <c r="D3836" s="2"/>
      <c r="G3836" s="2"/>
      <c r="J3836" s="2"/>
    </row>
    <row r="3837">
      <c r="D3837" s="2"/>
      <c r="G3837" s="2"/>
      <c r="J3837" s="2"/>
    </row>
    <row r="3838">
      <c r="D3838" s="2"/>
      <c r="G3838" s="2"/>
      <c r="J3838" s="2"/>
    </row>
    <row r="3839">
      <c r="D3839" s="2"/>
      <c r="G3839" s="2"/>
      <c r="J3839" s="2"/>
    </row>
    <row r="3840">
      <c r="D3840" s="2"/>
      <c r="G3840" s="2"/>
      <c r="J3840" s="2"/>
    </row>
    <row r="3841">
      <c r="D3841" s="2"/>
      <c r="G3841" s="2"/>
      <c r="J3841" s="2"/>
    </row>
    <row r="3842">
      <c r="D3842" s="2"/>
      <c r="G3842" s="2"/>
      <c r="J3842" s="2"/>
    </row>
    <row r="3843">
      <c r="D3843" s="2"/>
      <c r="G3843" s="2"/>
      <c r="J3843" s="2"/>
    </row>
    <row r="3844">
      <c r="D3844" s="2"/>
      <c r="G3844" s="2"/>
      <c r="J3844" s="2"/>
    </row>
    <row r="3845">
      <c r="D3845" s="2"/>
      <c r="G3845" s="2"/>
      <c r="J3845" s="2"/>
    </row>
    <row r="3846">
      <c r="D3846" s="2"/>
      <c r="G3846" s="2"/>
      <c r="J3846" s="2"/>
    </row>
    <row r="3847">
      <c r="D3847" s="2"/>
      <c r="G3847" s="2"/>
      <c r="J3847" s="2"/>
    </row>
    <row r="3848">
      <c r="D3848" s="2"/>
      <c r="G3848" s="2"/>
      <c r="J3848" s="2"/>
    </row>
    <row r="3849">
      <c r="D3849" s="2"/>
      <c r="G3849" s="2"/>
      <c r="J3849" s="2"/>
    </row>
    <row r="3850">
      <c r="D3850" s="2"/>
      <c r="G3850" s="2"/>
      <c r="J3850" s="2"/>
    </row>
    <row r="3851">
      <c r="D3851" s="2"/>
      <c r="G3851" s="2"/>
      <c r="J3851" s="2"/>
    </row>
    <row r="3852">
      <c r="D3852" s="2"/>
      <c r="G3852" s="2"/>
      <c r="J3852" s="2"/>
    </row>
    <row r="3853">
      <c r="D3853" s="2"/>
      <c r="G3853" s="2"/>
      <c r="J3853" s="2"/>
    </row>
    <row r="3854">
      <c r="D3854" s="2"/>
      <c r="G3854" s="2"/>
      <c r="J3854" s="2"/>
    </row>
    <row r="3855">
      <c r="D3855" s="2"/>
      <c r="G3855" s="2"/>
      <c r="J3855" s="2"/>
    </row>
    <row r="3856">
      <c r="D3856" s="2"/>
      <c r="G3856" s="2"/>
      <c r="J3856" s="2"/>
    </row>
    <row r="3857">
      <c r="D3857" s="2"/>
      <c r="G3857" s="2"/>
      <c r="J3857" s="2"/>
    </row>
    <row r="3858">
      <c r="D3858" s="2"/>
      <c r="G3858" s="2"/>
      <c r="J3858" s="2"/>
    </row>
    <row r="3859">
      <c r="D3859" s="2"/>
      <c r="G3859" s="2"/>
      <c r="J3859" s="2"/>
    </row>
    <row r="3860">
      <c r="D3860" s="2"/>
      <c r="G3860" s="2"/>
      <c r="J3860" s="2"/>
    </row>
    <row r="3861">
      <c r="D3861" s="2"/>
      <c r="G3861" s="2"/>
      <c r="J3861" s="2"/>
    </row>
    <row r="3862">
      <c r="D3862" s="2"/>
      <c r="G3862" s="2"/>
      <c r="J3862" s="2"/>
    </row>
    <row r="3863">
      <c r="D3863" s="2"/>
      <c r="G3863" s="2"/>
      <c r="J3863" s="2"/>
    </row>
    <row r="3864">
      <c r="D3864" s="2"/>
      <c r="G3864" s="2"/>
      <c r="J3864" s="2"/>
    </row>
    <row r="3865">
      <c r="D3865" s="2"/>
      <c r="G3865" s="2"/>
      <c r="J3865" s="2"/>
    </row>
    <row r="3866">
      <c r="D3866" s="2"/>
      <c r="G3866" s="2"/>
      <c r="J3866" s="2"/>
    </row>
    <row r="3867">
      <c r="D3867" s="2"/>
      <c r="G3867" s="2"/>
      <c r="J3867" s="2"/>
    </row>
    <row r="3868">
      <c r="D3868" s="2"/>
      <c r="G3868" s="2"/>
      <c r="J3868" s="2"/>
    </row>
    <row r="3869">
      <c r="D3869" s="2"/>
      <c r="G3869" s="2"/>
      <c r="J3869" s="2"/>
    </row>
    <row r="3870">
      <c r="D3870" s="2"/>
      <c r="G3870" s="2"/>
      <c r="J3870" s="2"/>
    </row>
    <row r="3871">
      <c r="D3871" s="2"/>
      <c r="G3871" s="2"/>
      <c r="J3871" s="2"/>
    </row>
    <row r="3872">
      <c r="D3872" s="2"/>
      <c r="G3872" s="2"/>
      <c r="J3872" s="2"/>
    </row>
    <row r="3873">
      <c r="D3873" s="2"/>
      <c r="G3873" s="2"/>
      <c r="J3873" s="2"/>
    </row>
    <row r="3874">
      <c r="D3874" s="2"/>
      <c r="G3874" s="2"/>
      <c r="J3874" s="2"/>
    </row>
    <row r="3875">
      <c r="D3875" s="2"/>
      <c r="G3875" s="2"/>
      <c r="J3875" s="2"/>
    </row>
    <row r="3876">
      <c r="D3876" s="2"/>
      <c r="G3876" s="2"/>
      <c r="J3876" s="2"/>
    </row>
    <row r="3877">
      <c r="D3877" s="2"/>
      <c r="G3877" s="2"/>
      <c r="J3877" s="2"/>
    </row>
    <row r="3878">
      <c r="D3878" s="2"/>
      <c r="G3878" s="2"/>
      <c r="J3878" s="2"/>
    </row>
    <row r="3879">
      <c r="D3879" s="2"/>
      <c r="G3879" s="2"/>
      <c r="J3879" s="2"/>
    </row>
    <row r="3880">
      <c r="D3880" s="2"/>
      <c r="G3880" s="2"/>
      <c r="J3880" s="2"/>
    </row>
    <row r="3881">
      <c r="D3881" s="2"/>
      <c r="G3881" s="2"/>
      <c r="J3881" s="2"/>
    </row>
    <row r="3882">
      <c r="D3882" s="2"/>
      <c r="G3882" s="2"/>
      <c r="J3882" s="2"/>
    </row>
    <row r="3883">
      <c r="D3883" s="2"/>
      <c r="G3883" s="2"/>
      <c r="J3883" s="2"/>
    </row>
    <row r="3884">
      <c r="D3884" s="2"/>
      <c r="G3884" s="2"/>
      <c r="J3884" s="2"/>
    </row>
    <row r="3885">
      <c r="D3885" s="2"/>
      <c r="G3885" s="2"/>
      <c r="J3885" s="2"/>
    </row>
    <row r="3886">
      <c r="D3886" s="2"/>
      <c r="G3886" s="2"/>
      <c r="J3886" s="2"/>
    </row>
    <row r="3887">
      <c r="D3887" s="2"/>
      <c r="G3887" s="2"/>
      <c r="J3887" s="2"/>
    </row>
    <row r="3888">
      <c r="D3888" s="2"/>
      <c r="G3888" s="2"/>
      <c r="J3888" s="2"/>
    </row>
    <row r="3889">
      <c r="D3889" s="2"/>
      <c r="G3889" s="2"/>
      <c r="J3889" s="2"/>
    </row>
    <row r="3890">
      <c r="D3890" s="2"/>
      <c r="G3890" s="2"/>
      <c r="J3890" s="2"/>
    </row>
    <row r="3891">
      <c r="D3891" s="2"/>
      <c r="G3891" s="2"/>
      <c r="J3891" s="2"/>
    </row>
    <row r="3892">
      <c r="D3892" s="2"/>
      <c r="G3892" s="2"/>
      <c r="J3892" s="2"/>
    </row>
    <row r="3893">
      <c r="D3893" s="2"/>
      <c r="G3893" s="2"/>
      <c r="J3893" s="2"/>
    </row>
    <row r="3894">
      <c r="D3894" s="2"/>
      <c r="G3894" s="2"/>
      <c r="J3894" s="2"/>
    </row>
    <row r="3895">
      <c r="D3895" s="2"/>
      <c r="G3895" s="2"/>
      <c r="J3895" s="2"/>
    </row>
    <row r="3896">
      <c r="D3896" s="2"/>
      <c r="G3896" s="2"/>
      <c r="J3896" s="2"/>
    </row>
    <row r="3897">
      <c r="D3897" s="2"/>
      <c r="G3897" s="2"/>
      <c r="J3897" s="2"/>
    </row>
    <row r="3898">
      <c r="D3898" s="2"/>
      <c r="G3898" s="2"/>
      <c r="J3898" s="2"/>
    </row>
    <row r="3899">
      <c r="D3899" s="2"/>
      <c r="G3899" s="2"/>
      <c r="J3899" s="2"/>
    </row>
    <row r="3900">
      <c r="D3900" s="2"/>
      <c r="G3900" s="2"/>
      <c r="J3900" s="2"/>
    </row>
    <row r="3901">
      <c r="D3901" s="2"/>
      <c r="G3901" s="2"/>
      <c r="J3901" s="2"/>
    </row>
    <row r="3902">
      <c r="D3902" s="2"/>
      <c r="G3902" s="2"/>
      <c r="J3902" s="2"/>
    </row>
    <row r="3903">
      <c r="D3903" s="2"/>
      <c r="G3903" s="2"/>
      <c r="J3903" s="2"/>
    </row>
    <row r="3904">
      <c r="D3904" s="2"/>
      <c r="G3904" s="2"/>
      <c r="J3904" s="2"/>
    </row>
    <row r="3905">
      <c r="D3905" s="2"/>
      <c r="G3905" s="2"/>
      <c r="J3905" s="2"/>
    </row>
    <row r="3906">
      <c r="D3906" s="2"/>
      <c r="G3906" s="2"/>
      <c r="J3906" s="2"/>
    </row>
    <row r="3907">
      <c r="D3907" s="2"/>
      <c r="G3907" s="2"/>
      <c r="J3907" s="2"/>
    </row>
    <row r="3908">
      <c r="D3908" s="2"/>
      <c r="G3908" s="2"/>
      <c r="J3908" s="2"/>
    </row>
    <row r="3909">
      <c r="D3909" s="2"/>
      <c r="G3909" s="2"/>
      <c r="J3909" s="2"/>
    </row>
    <row r="3910">
      <c r="D3910" s="2"/>
      <c r="G3910" s="2"/>
      <c r="J3910" s="2"/>
    </row>
    <row r="3911">
      <c r="D3911" s="2"/>
      <c r="G3911" s="2"/>
      <c r="J3911" s="2"/>
    </row>
    <row r="3912">
      <c r="D3912" s="2"/>
      <c r="G3912" s="2"/>
      <c r="J3912" s="2"/>
    </row>
    <row r="3913">
      <c r="D3913" s="2"/>
      <c r="G3913" s="2"/>
      <c r="J3913" s="2"/>
    </row>
    <row r="3914">
      <c r="D3914" s="2"/>
      <c r="G3914" s="2"/>
      <c r="J3914" s="2"/>
    </row>
    <row r="3915">
      <c r="D3915" s="2"/>
      <c r="G3915" s="2"/>
      <c r="J3915" s="2"/>
    </row>
    <row r="3916">
      <c r="D3916" s="2"/>
      <c r="G3916" s="2"/>
      <c r="J3916" s="2"/>
    </row>
    <row r="3917">
      <c r="D3917" s="2"/>
      <c r="G3917" s="2"/>
      <c r="J3917" s="2"/>
    </row>
    <row r="3918">
      <c r="D3918" s="2"/>
      <c r="G3918" s="2"/>
      <c r="J3918" s="2"/>
    </row>
    <row r="3919">
      <c r="D3919" s="2"/>
      <c r="G3919" s="2"/>
      <c r="J3919" s="2"/>
    </row>
    <row r="3920">
      <c r="D3920" s="2"/>
      <c r="G3920" s="2"/>
      <c r="J3920" s="2"/>
    </row>
    <row r="3921">
      <c r="D3921" s="2"/>
      <c r="G3921" s="2"/>
      <c r="J3921" s="2"/>
    </row>
    <row r="3922">
      <c r="D3922" s="2"/>
      <c r="G3922" s="2"/>
      <c r="J3922" s="2"/>
    </row>
    <row r="3923">
      <c r="D3923" s="2"/>
      <c r="G3923" s="2"/>
      <c r="J3923" s="2"/>
    </row>
    <row r="3924">
      <c r="D3924" s="2"/>
      <c r="G3924" s="2"/>
      <c r="J3924" s="2"/>
    </row>
    <row r="3925">
      <c r="D3925" s="2"/>
      <c r="G3925" s="2"/>
      <c r="J3925" s="2"/>
    </row>
    <row r="3926">
      <c r="D3926" s="2"/>
      <c r="G3926" s="2"/>
      <c r="J3926" s="2"/>
    </row>
    <row r="3927">
      <c r="D3927" s="2"/>
      <c r="G3927" s="2"/>
      <c r="J3927" s="2"/>
    </row>
    <row r="3928">
      <c r="D3928" s="2"/>
      <c r="G3928" s="2"/>
      <c r="J3928" s="2"/>
    </row>
    <row r="3929">
      <c r="D3929" s="2"/>
      <c r="G3929" s="2"/>
      <c r="J3929" s="2"/>
    </row>
    <row r="3930">
      <c r="D3930" s="2"/>
      <c r="G3930" s="2"/>
      <c r="J3930" s="2"/>
    </row>
    <row r="3931">
      <c r="D3931" s="2"/>
      <c r="G3931" s="2"/>
      <c r="J3931" s="2"/>
    </row>
    <row r="3932">
      <c r="D3932" s="2"/>
      <c r="G3932" s="2"/>
      <c r="J3932" s="2"/>
    </row>
    <row r="3933">
      <c r="D3933" s="2"/>
      <c r="G3933" s="2"/>
      <c r="J3933" s="2"/>
    </row>
    <row r="3934">
      <c r="D3934" s="2"/>
      <c r="G3934" s="2"/>
      <c r="J3934" s="2"/>
    </row>
    <row r="3935">
      <c r="D3935" s="2"/>
      <c r="G3935" s="2"/>
      <c r="J3935" s="2"/>
    </row>
    <row r="3936">
      <c r="D3936" s="2"/>
      <c r="G3936" s="2"/>
      <c r="J3936" s="2"/>
    </row>
    <row r="3937">
      <c r="D3937" s="2"/>
      <c r="G3937" s="2"/>
      <c r="J3937" s="2"/>
    </row>
    <row r="3938">
      <c r="D3938" s="2"/>
      <c r="G3938" s="2"/>
      <c r="J3938" s="2"/>
    </row>
    <row r="3939">
      <c r="D3939" s="2"/>
      <c r="G3939" s="2"/>
      <c r="J3939" s="2"/>
    </row>
    <row r="3940">
      <c r="D3940" s="2"/>
      <c r="G3940" s="2"/>
      <c r="J3940" s="2"/>
    </row>
    <row r="3941">
      <c r="D3941" s="2"/>
      <c r="G3941" s="2"/>
      <c r="J3941" s="2"/>
    </row>
    <row r="3942">
      <c r="D3942" s="2"/>
      <c r="G3942" s="2"/>
      <c r="J3942" s="2"/>
    </row>
    <row r="3943">
      <c r="D3943" s="2"/>
      <c r="G3943" s="2"/>
      <c r="J3943" s="2"/>
    </row>
    <row r="3944">
      <c r="D3944" s="2"/>
      <c r="G3944" s="2"/>
      <c r="J3944" s="2"/>
    </row>
    <row r="3945">
      <c r="D3945" s="2"/>
      <c r="G3945" s="2"/>
      <c r="J3945" s="2"/>
    </row>
    <row r="3946">
      <c r="D3946" s="2"/>
      <c r="G3946" s="2"/>
      <c r="J3946" s="2"/>
    </row>
    <row r="3947">
      <c r="D3947" s="2"/>
      <c r="G3947" s="2"/>
      <c r="J3947" s="2"/>
    </row>
    <row r="3948">
      <c r="D3948" s="2"/>
      <c r="G3948" s="2"/>
      <c r="J3948" s="2"/>
    </row>
    <row r="3949">
      <c r="D3949" s="2"/>
      <c r="G3949" s="2"/>
      <c r="J3949" s="2"/>
    </row>
    <row r="3950">
      <c r="D3950" s="2"/>
      <c r="G3950" s="2"/>
      <c r="J3950" s="2"/>
    </row>
    <row r="3951">
      <c r="D3951" s="2"/>
      <c r="G3951" s="2"/>
      <c r="J3951" s="2"/>
    </row>
    <row r="3952">
      <c r="D3952" s="2"/>
      <c r="G3952" s="2"/>
      <c r="J3952" s="2"/>
    </row>
    <row r="3953">
      <c r="D3953" s="2"/>
      <c r="G3953" s="2"/>
      <c r="J3953" s="2"/>
    </row>
    <row r="3954">
      <c r="D3954" s="2"/>
      <c r="G3954" s="2"/>
      <c r="J3954" s="2"/>
    </row>
    <row r="3955">
      <c r="D3955" s="2"/>
      <c r="G3955" s="2"/>
      <c r="J3955" s="2"/>
    </row>
    <row r="3956">
      <c r="D3956" s="2"/>
      <c r="G3956" s="2"/>
      <c r="J3956" s="2"/>
    </row>
    <row r="3957">
      <c r="D3957" s="2"/>
      <c r="G3957" s="2"/>
      <c r="J3957" s="2"/>
    </row>
    <row r="3958">
      <c r="D3958" s="2"/>
      <c r="G3958" s="2"/>
      <c r="J3958" s="2"/>
    </row>
    <row r="3959">
      <c r="D3959" s="2"/>
      <c r="G3959" s="2"/>
      <c r="J3959" s="2"/>
    </row>
    <row r="3960">
      <c r="D3960" s="2"/>
      <c r="G3960" s="2"/>
      <c r="J3960" s="2"/>
    </row>
    <row r="3961">
      <c r="D3961" s="2"/>
      <c r="G3961" s="2"/>
      <c r="J3961" s="2"/>
    </row>
    <row r="3962">
      <c r="D3962" s="2"/>
      <c r="G3962" s="2"/>
      <c r="J3962" s="2"/>
    </row>
    <row r="3963">
      <c r="D3963" s="2"/>
      <c r="G3963" s="2"/>
      <c r="J3963" s="2"/>
    </row>
    <row r="3964">
      <c r="D3964" s="2"/>
      <c r="G3964" s="2"/>
      <c r="J3964" s="2"/>
    </row>
    <row r="3965">
      <c r="D3965" s="2"/>
      <c r="G3965" s="2"/>
      <c r="J3965" s="2"/>
    </row>
    <row r="3966">
      <c r="D3966" s="2"/>
      <c r="G3966" s="2"/>
      <c r="J3966" s="2"/>
    </row>
    <row r="3967">
      <c r="D3967" s="2"/>
      <c r="G3967" s="2"/>
      <c r="J3967" s="2"/>
    </row>
    <row r="3968">
      <c r="D3968" s="2"/>
      <c r="G3968" s="2"/>
      <c r="J3968" s="2"/>
    </row>
    <row r="3969">
      <c r="D3969" s="2"/>
      <c r="G3969" s="2"/>
      <c r="J3969" s="2"/>
    </row>
    <row r="3970">
      <c r="D3970" s="2"/>
      <c r="G3970" s="2"/>
      <c r="J3970" s="2"/>
    </row>
    <row r="3971">
      <c r="D3971" s="2"/>
      <c r="G3971" s="2"/>
      <c r="J3971" s="2"/>
    </row>
    <row r="3972">
      <c r="D3972" s="2"/>
      <c r="G3972" s="2"/>
      <c r="J3972" s="2"/>
    </row>
    <row r="3973">
      <c r="D3973" s="2"/>
      <c r="G3973" s="2"/>
      <c r="J3973" s="2"/>
    </row>
    <row r="3974">
      <c r="D3974" s="2"/>
      <c r="G3974" s="2"/>
      <c r="J3974" s="2"/>
    </row>
    <row r="3975">
      <c r="D3975" s="2"/>
      <c r="G3975" s="2"/>
      <c r="J3975" s="2"/>
    </row>
    <row r="3976">
      <c r="D3976" s="2"/>
      <c r="G3976" s="2"/>
      <c r="J3976" s="2"/>
    </row>
    <row r="3977">
      <c r="D3977" s="2"/>
      <c r="G3977" s="2"/>
      <c r="J3977" s="2"/>
    </row>
    <row r="3978">
      <c r="D3978" s="2"/>
      <c r="G3978" s="2"/>
      <c r="J3978" s="2"/>
    </row>
    <row r="3979">
      <c r="D3979" s="2"/>
      <c r="G3979" s="2"/>
      <c r="J3979" s="2"/>
    </row>
    <row r="3980">
      <c r="D3980" s="2"/>
      <c r="G3980" s="2"/>
      <c r="J3980" s="2"/>
    </row>
    <row r="3981">
      <c r="D3981" s="2"/>
      <c r="G3981" s="2"/>
      <c r="J3981" s="2"/>
    </row>
    <row r="3982">
      <c r="D3982" s="2"/>
      <c r="G3982" s="2"/>
      <c r="J3982" s="2"/>
    </row>
    <row r="3983">
      <c r="D3983" s="2"/>
      <c r="G3983" s="2"/>
      <c r="J3983" s="2"/>
    </row>
    <row r="3984">
      <c r="D3984" s="2"/>
      <c r="G3984" s="2"/>
      <c r="J3984" s="2"/>
    </row>
    <row r="3985">
      <c r="D3985" s="2"/>
      <c r="G3985" s="2"/>
      <c r="J3985" s="2"/>
    </row>
    <row r="3986">
      <c r="D3986" s="2"/>
      <c r="G3986" s="2"/>
      <c r="J3986" s="2"/>
    </row>
    <row r="3987">
      <c r="D3987" s="2"/>
      <c r="G3987" s="2"/>
      <c r="J3987" s="2"/>
    </row>
    <row r="3988">
      <c r="D3988" s="2"/>
      <c r="G3988" s="2"/>
      <c r="J3988" s="2"/>
    </row>
    <row r="3989">
      <c r="D3989" s="2"/>
      <c r="G3989" s="2"/>
      <c r="J3989" s="2"/>
    </row>
    <row r="3990">
      <c r="D3990" s="2"/>
      <c r="G3990" s="2"/>
      <c r="J3990" s="2"/>
    </row>
    <row r="3991">
      <c r="D3991" s="2"/>
      <c r="G3991" s="2"/>
      <c r="J3991" s="2"/>
    </row>
    <row r="3992">
      <c r="D3992" s="2"/>
      <c r="G3992" s="2"/>
      <c r="J3992" s="2"/>
    </row>
    <row r="3993">
      <c r="D3993" s="2"/>
      <c r="G3993" s="2"/>
      <c r="J3993" s="2"/>
    </row>
    <row r="3994">
      <c r="D3994" s="2"/>
      <c r="G3994" s="2"/>
      <c r="J3994" s="2"/>
    </row>
    <row r="3995">
      <c r="D3995" s="2"/>
      <c r="G3995" s="2"/>
      <c r="J3995" s="2"/>
    </row>
    <row r="3996">
      <c r="D3996" s="2"/>
      <c r="G3996" s="2"/>
      <c r="J3996" s="2"/>
    </row>
    <row r="3997">
      <c r="D3997" s="2"/>
      <c r="G3997" s="2"/>
      <c r="J3997" s="2"/>
    </row>
    <row r="3998">
      <c r="D3998" s="2"/>
      <c r="G3998" s="2"/>
      <c r="J3998" s="2"/>
    </row>
    <row r="3999">
      <c r="D3999" s="2"/>
      <c r="G3999" s="2"/>
      <c r="J3999" s="2"/>
    </row>
    <row r="4000">
      <c r="D4000" s="2"/>
      <c r="G4000" s="2"/>
      <c r="J4000" s="2"/>
    </row>
    <row r="4001">
      <c r="D4001" s="2"/>
      <c r="G4001" s="2"/>
      <c r="J4001" s="2"/>
    </row>
    <row r="4002">
      <c r="D4002" s="2"/>
      <c r="G4002" s="2"/>
      <c r="J4002" s="2"/>
    </row>
    <row r="4003">
      <c r="D4003" s="2"/>
      <c r="G4003" s="2"/>
      <c r="J4003" s="2"/>
    </row>
    <row r="4004">
      <c r="D4004" s="2"/>
      <c r="G4004" s="2"/>
      <c r="J4004" s="2"/>
    </row>
    <row r="4005">
      <c r="D4005" s="2"/>
      <c r="G4005" s="2"/>
      <c r="J4005" s="2"/>
    </row>
    <row r="4006">
      <c r="D4006" s="2"/>
      <c r="G4006" s="2"/>
      <c r="J4006" s="2"/>
    </row>
    <row r="4007">
      <c r="D4007" s="2"/>
      <c r="G4007" s="2"/>
      <c r="J4007" s="2"/>
    </row>
    <row r="4008">
      <c r="D4008" s="2"/>
      <c r="G4008" s="2"/>
      <c r="J4008" s="2"/>
    </row>
    <row r="4009">
      <c r="D4009" s="2"/>
      <c r="G4009" s="2"/>
      <c r="J4009" s="2"/>
    </row>
    <row r="4010">
      <c r="D4010" s="2"/>
      <c r="G4010" s="2"/>
      <c r="J4010" s="2"/>
    </row>
    <row r="4011">
      <c r="D4011" s="2"/>
      <c r="G4011" s="2"/>
      <c r="J4011" s="2"/>
    </row>
    <row r="4012">
      <c r="D4012" s="2"/>
      <c r="G4012" s="2"/>
      <c r="J4012" s="2"/>
    </row>
    <row r="4013">
      <c r="D4013" s="2"/>
      <c r="G4013" s="2"/>
      <c r="J4013" s="2"/>
    </row>
    <row r="4014">
      <c r="D4014" s="2"/>
      <c r="G4014" s="2"/>
      <c r="J4014" s="2"/>
    </row>
    <row r="4015">
      <c r="D4015" s="2"/>
      <c r="G4015" s="2"/>
      <c r="J4015" s="2"/>
    </row>
    <row r="4016">
      <c r="D4016" s="2"/>
      <c r="G4016" s="2"/>
      <c r="J4016" s="2"/>
    </row>
    <row r="4017">
      <c r="D4017" s="2"/>
      <c r="G4017" s="2"/>
      <c r="J4017" s="2"/>
    </row>
    <row r="4018">
      <c r="D4018" s="2"/>
      <c r="G4018" s="2"/>
      <c r="J4018" s="2"/>
    </row>
    <row r="4019">
      <c r="D4019" s="2"/>
      <c r="G4019" s="2"/>
      <c r="J4019" s="2"/>
    </row>
    <row r="4020">
      <c r="D4020" s="2"/>
      <c r="G4020" s="2"/>
      <c r="J4020" s="2"/>
    </row>
    <row r="4021">
      <c r="D4021" s="2"/>
      <c r="G4021" s="2"/>
      <c r="J4021" s="2"/>
    </row>
    <row r="4022">
      <c r="D4022" s="2"/>
      <c r="G4022" s="2"/>
      <c r="J4022" s="2"/>
    </row>
    <row r="4023">
      <c r="D4023" s="2"/>
      <c r="G4023" s="2"/>
      <c r="J4023" s="2"/>
    </row>
    <row r="4024">
      <c r="D4024" s="2"/>
      <c r="G4024" s="2"/>
      <c r="J4024" s="2"/>
    </row>
    <row r="4025">
      <c r="D4025" s="2"/>
      <c r="G4025" s="2"/>
      <c r="J4025" s="2"/>
    </row>
    <row r="4026">
      <c r="D4026" s="2"/>
      <c r="G4026" s="2"/>
      <c r="J4026" s="2"/>
    </row>
    <row r="4027">
      <c r="D4027" s="2"/>
      <c r="G4027" s="2"/>
      <c r="J4027" s="2"/>
    </row>
    <row r="4028">
      <c r="D4028" s="2"/>
      <c r="G4028" s="2"/>
      <c r="J4028" s="2"/>
    </row>
    <row r="4029">
      <c r="D4029" s="2"/>
      <c r="G4029" s="2"/>
      <c r="J4029" s="2"/>
    </row>
    <row r="4030">
      <c r="D4030" s="2"/>
      <c r="G4030" s="2"/>
      <c r="J4030" s="2"/>
    </row>
    <row r="4031">
      <c r="D4031" s="2"/>
      <c r="G4031" s="2"/>
      <c r="J4031" s="2"/>
    </row>
    <row r="4032">
      <c r="D4032" s="2"/>
      <c r="G4032" s="2"/>
      <c r="J4032" s="2"/>
    </row>
    <row r="4033">
      <c r="D4033" s="2"/>
      <c r="G4033" s="2"/>
      <c r="J4033" s="2"/>
    </row>
    <row r="4034">
      <c r="D4034" s="2"/>
      <c r="G4034" s="2"/>
      <c r="J4034" s="2"/>
    </row>
    <row r="4035">
      <c r="D4035" s="2"/>
      <c r="G4035" s="2"/>
      <c r="J4035" s="2"/>
    </row>
    <row r="4036">
      <c r="D4036" s="2"/>
      <c r="G4036" s="2"/>
      <c r="J4036" s="2"/>
    </row>
    <row r="4037">
      <c r="D4037" s="2"/>
      <c r="G4037" s="2"/>
      <c r="J4037" s="2"/>
    </row>
    <row r="4038">
      <c r="D4038" s="2"/>
      <c r="G4038" s="2"/>
      <c r="J4038" s="2"/>
    </row>
    <row r="4039">
      <c r="D4039" s="2"/>
      <c r="G4039" s="2"/>
      <c r="J4039" s="2"/>
    </row>
    <row r="4040">
      <c r="D4040" s="2"/>
      <c r="G4040" s="2"/>
      <c r="J4040" s="2"/>
    </row>
    <row r="4041">
      <c r="D4041" s="2"/>
      <c r="G4041" s="2"/>
      <c r="J4041" s="2"/>
    </row>
    <row r="4042">
      <c r="D4042" s="2"/>
      <c r="G4042" s="2"/>
      <c r="J4042" s="2"/>
    </row>
    <row r="4043">
      <c r="D4043" s="2"/>
      <c r="G4043" s="2"/>
      <c r="J4043" s="2"/>
    </row>
    <row r="4044">
      <c r="D4044" s="2"/>
      <c r="G4044" s="2"/>
      <c r="J4044" s="2"/>
    </row>
    <row r="4045">
      <c r="D4045" s="2"/>
      <c r="G4045" s="2"/>
      <c r="J4045" s="2"/>
    </row>
    <row r="4046">
      <c r="D4046" s="2"/>
      <c r="G4046" s="2"/>
      <c r="J4046" s="2"/>
    </row>
    <row r="4047">
      <c r="D4047" s="2"/>
      <c r="G4047" s="2"/>
      <c r="J4047" s="2"/>
    </row>
    <row r="4048">
      <c r="D4048" s="2"/>
      <c r="G4048" s="2"/>
      <c r="J4048" s="2"/>
    </row>
    <row r="4049">
      <c r="D4049" s="2"/>
      <c r="G4049" s="2"/>
      <c r="J4049" s="2"/>
    </row>
    <row r="4050">
      <c r="D4050" s="2"/>
      <c r="G4050" s="2"/>
      <c r="J4050" s="2"/>
    </row>
    <row r="4051">
      <c r="D4051" s="2"/>
      <c r="G4051" s="2"/>
      <c r="J4051" s="2"/>
    </row>
    <row r="4052">
      <c r="D4052" s="2"/>
      <c r="G4052" s="2"/>
      <c r="J4052" s="2"/>
    </row>
    <row r="4053">
      <c r="D4053" s="2"/>
      <c r="G4053" s="2"/>
      <c r="J4053" s="2"/>
    </row>
    <row r="4054">
      <c r="D4054" s="2"/>
      <c r="G4054" s="2"/>
      <c r="J4054" s="2"/>
    </row>
    <row r="4055">
      <c r="D4055" s="2"/>
      <c r="G4055" s="2"/>
      <c r="J4055" s="2"/>
    </row>
    <row r="4056">
      <c r="D4056" s="2"/>
      <c r="G4056" s="2"/>
      <c r="J4056" s="2"/>
    </row>
    <row r="4057">
      <c r="D4057" s="2"/>
      <c r="G4057" s="2"/>
      <c r="J4057" s="2"/>
    </row>
    <row r="4058">
      <c r="D4058" s="2"/>
      <c r="G4058" s="2"/>
      <c r="J4058" s="2"/>
    </row>
    <row r="4059">
      <c r="D4059" s="2"/>
      <c r="G4059" s="2"/>
      <c r="J4059" s="2"/>
    </row>
    <row r="4060">
      <c r="D4060" s="2"/>
      <c r="G4060" s="2"/>
      <c r="J4060" s="2"/>
    </row>
    <row r="4061">
      <c r="D4061" s="2"/>
      <c r="G4061" s="2"/>
      <c r="J4061" s="2"/>
    </row>
    <row r="4062">
      <c r="D4062" s="2"/>
      <c r="G4062" s="2"/>
      <c r="J4062" s="2"/>
    </row>
    <row r="4063">
      <c r="D4063" s="2"/>
      <c r="G4063" s="2"/>
      <c r="J4063" s="2"/>
    </row>
    <row r="4064">
      <c r="D4064" s="2"/>
      <c r="G4064" s="2"/>
      <c r="J4064" s="2"/>
    </row>
    <row r="4065">
      <c r="D4065" s="2"/>
      <c r="G4065" s="2"/>
      <c r="J4065" s="2"/>
    </row>
    <row r="4066">
      <c r="D4066" s="2"/>
      <c r="G4066" s="2"/>
      <c r="J4066" s="2"/>
    </row>
    <row r="4067">
      <c r="D4067" s="2"/>
      <c r="G4067" s="2"/>
      <c r="J4067" s="2"/>
    </row>
    <row r="4068">
      <c r="D4068" s="2"/>
      <c r="G4068" s="2"/>
      <c r="J4068" s="2"/>
    </row>
    <row r="4069">
      <c r="D4069" s="2"/>
      <c r="G4069" s="2"/>
      <c r="J4069" s="2"/>
    </row>
    <row r="4070">
      <c r="D4070" s="2"/>
      <c r="G4070" s="2"/>
      <c r="J4070" s="2"/>
    </row>
    <row r="4071">
      <c r="D4071" s="2"/>
      <c r="G4071" s="2"/>
      <c r="J4071" s="2"/>
    </row>
    <row r="4072">
      <c r="D4072" s="2"/>
      <c r="G4072" s="2"/>
      <c r="J4072" s="2"/>
    </row>
    <row r="4073">
      <c r="D4073" s="2"/>
      <c r="G4073" s="2"/>
      <c r="J4073" s="2"/>
    </row>
    <row r="4074">
      <c r="D4074" s="2"/>
      <c r="G4074" s="2"/>
      <c r="J4074" s="2"/>
    </row>
    <row r="4075">
      <c r="D4075" s="2"/>
      <c r="G4075" s="2"/>
      <c r="J4075" s="2"/>
    </row>
    <row r="4076">
      <c r="D4076" s="2"/>
      <c r="G4076" s="2"/>
      <c r="J4076" s="2"/>
    </row>
    <row r="4077">
      <c r="D4077" s="2"/>
      <c r="G4077" s="2"/>
      <c r="J4077" s="2"/>
    </row>
    <row r="4078">
      <c r="D4078" s="2"/>
      <c r="G4078" s="2"/>
      <c r="J4078" s="2"/>
    </row>
    <row r="4079">
      <c r="D4079" s="2"/>
      <c r="G4079" s="2"/>
      <c r="J4079" s="2"/>
    </row>
    <row r="4080">
      <c r="D4080" s="2"/>
      <c r="G4080" s="2"/>
      <c r="J4080" s="2"/>
    </row>
    <row r="4081">
      <c r="D4081" s="2"/>
      <c r="G4081" s="2"/>
      <c r="J4081" s="2"/>
    </row>
    <row r="4082">
      <c r="D4082" s="2"/>
      <c r="G4082" s="2"/>
      <c r="J4082" s="2"/>
    </row>
    <row r="4083">
      <c r="D4083" s="2"/>
      <c r="G4083" s="2"/>
      <c r="J4083" s="2"/>
    </row>
    <row r="4084">
      <c r="D4084" s="2"/>
      <c r="G4084" s="2"/>
      <c r="J4084" s="2"/>
    </row>
    <row r="4085">
      <c r="D4085" s="2"/>
      <c r="G4085" s="2"/>
      <c r="J4085" s="2"/>
    </row>
    <row r="4086">
      <c r="D4086" s="2"/>
      <c r="G4086" s="2"/>
      <c r="J4086" s="2"/>
    </row>
    <row r="4087">
      <c r="D4087" s="2"/>
      <c r="G4087" s="2"/>
      <c r="J4087" s="2"/>
    </row>
    <row r="4088">
      <c r="D4088" s="2"/>
      <c r="G4088" s="2"/>
      <c r="J4088" s="2"/>
    </row>
    <row r="4089">
      <c r="D4089" s="2"/>
      <c r="G4089" s="2"/>
      <c r="J4089" s="2"/>
    </row>
    <row r="4090">
      <c r="D4090" s="2"/>
      <c r="G4090" s="2"/>
      <c r="J4090" s="2"/>
    </row>
    <row r="4091">
      <c r="D4091" s="2"/>
      <c r="G4091" s="2"/>
      <c r="J4091" s="2"/>
    </row>
    <row r="4092">
      <c r="D4092" s="2"/>
      <c r="G4092" s="2"/>
      <c r="J4092" s="2"/>
    </row>
    <row r="4093">
      <c r="D4093" s="2"/>
      <c r="G4093" s="2"/>
      <c r="J4093" s="2"/>
    </row>
    <row r="4094">
      <c r="D4094" s="2"/>
      <c r="G4094" s="2"/>
      <c r="J4094" s="2"/>
    </row>
    <row r="4095">
      <c r="D4095" s="2"/>
      <c r="G4095" s="2"/>
      <c r="J4095" s="2"/>
    </row>
    <row r="4096">
      <c r="D4096" s="2"/>
      <c r="G4096" s="2"/>
      <c r="J4096" s="2"/>
    </row>
    <row r="4097">
      <c r="D4097" s="2"/>
      <c r="G4097" s="2"/>
      <c r="J4097" s="2"/>
    </row>
    <row r="4098">
      <c r="D4098" s="2"/>
      <c r="G4098" s="2"/>
      <c r="J4098" s="2"/>
    </row>
    <row r="4099">
      <c r="D4099" s="2"/>
      <c r="G4099" s="2"/>
      <c r="J4099" s="2"/>
    </row>
    <row r="4100">
      <c r="D4100" s="2"/>
      <c r="G4100" s="2"/>
      <c r="J4100" s="2"/>
    </row>
    <row r="4101">
      <c r="D4101" s="2"/>
      <c r="G4101" s="2"/>
      <c r="J4101" s="2"/>
    </row>
    <row r="4102">
      <c r="D4102" s="2"/>
      <c r="G4102" s="2"/>
      <c r="J4102" s="2"/>
    </row>
    <row r="4103">
      <c r="D4103" s="2"/>
      <c r="G4103" s="2"/>
      <c r="J4103" s="2"/>
    </row>
    <row r="4104">
      <c r="D4104" s="2"/>
      <c r="G4104" s="2"/>
      <c r="J4104" s="2"/>
    </row>
    <row r="4105">
      <c r="D4105" s="2"/>
      <c r="G4105" s="2"/>
      <c r="J4105" s="2"/>
    </row>
    <row r="4106">
      <c r="D4106" s="2"/>
      <c r="G4106" s="2"/>
      <c r="J4106" s="2"/>
    </row>
    <row r="4107">
      <c r="D4107" s="2"/>
      <c r="G4107" s="2"/>
      <c r="J4107" s="2"/>
    </row>
    <row r="4108">
      <c r="D4108" s="2"/>
      <c r="G4108" s="2"/>
      <c r="J4108" s="2"/>
    </row>
    <row r="4109">
      <c r="D4109" s="2"/>
      <c r="G4109" s="2"/>
      <c r="J4109" s="2"/>
    </row>
    <row r="4110">
      <c r="D4110" s="2"/>
      <c r="G4110" s="2"/>
      <c r="J4110" s="2"/>
    </row>
    <row r="4111">
      <c r="D4111" s="2"/>
      <c r="G4111" s="2"/>
      <c r="J4111" s="2"/>
    </row>
    <row r="4112">
      <c r="D4112" s="2"/>
      <c r="G4112" s="2"/>
      <c r="J4112" s="2"/>
    </row>
    <row r="4113">
      <c r="D4113" s="2"/>
      <c r="G4113" s="2"/>
      <c r="J4113" s="2"/>
    </row>
    <row r="4114">
      <c r="D4114" s="2"/>
      <c r="G4114" s="2"/>
      <c r="J4114" s="2"/>
    </row>
    <row r="4115">
      <c r="D4115" s="2"/>
      <c r="G4115" s="2"/>
      <c r="J4115" s="2"/>
    </row>
    <row r="4116">
      <c r="D4116" s="2"/>
      <c r="G4116" s="2"/>
      <c r="J4116" s="2"/>
    </row>
    <row r="4117">
      <c r="D4117" s="2"/>
      <c r="G4117" s="2"/>
      <c r="J4117" s="2"/>
    </row>
    <row r="4118">
      <c r="D4118" s="2"/>
      <c r="G4118" s="2"/>
      <c r="J4118" s="2"/>
    </row>
    <row r="4119">
      <c r="D4119" s="2"/>
      <c r="G4119" s="2"/>
      <c r="J4119" s="2"/>
    </row>
    <row r="4120">
      <c r="D4120" s="2"/>
      <c r="G4120" s="2"/>
      <c r="J4120" s="2"/>
    </row>
    <row r="4121">
      <c r="D4121" s="2"/>
      <c r="G4121" s="2"/>
      <c r="J4121" s="2"/>
    </row>
    <row r="4122">
      <c r="D4122" s="2"/>
      <c r="G4122" s="2"/>
      <c r="J4122" s="2"/>
    </row>
    <row r="4123">
      <c r="D4123" s="2"/>
      <c r="G4123" s="2"/>
      <c r="J4123" s="2"/>
    </row>
    <row r="4124">
      <c r="D4124" s="2"/>
      <c r="G4124" s="2"/>
      <c r="J4124" s="2"/>
    </row>
    <row r="4125">
      <c r="D4125" s="2"/>
      <c r="G4125" s="2"/>
      <c r="J4125" s="2"/>
    </row>
    <row r="4126">
      <c r="D4126" s="2"/>
      <c r="G4126" s="2"/>
      <c r="J4126" s="2"/>
    </row>
    <row r="4127">
      <c r="D4127" s="2"/>
      <c r="G4127" s="2"/>
      <c r="J4127" s="2"/>
    </row>
    <row r="4128">
      <c r="D4128" s="2"/>
      <c r="G4128" s="2"/>
      <c r="J4128" s="2"/>
    </row>
    <row r="4129">
      <c r="D4129" s="2"/>
      <c r="G4129" s="2"/>
      <c r="J4129" s="2"/>
    </row>
    <row r="4130">
      <c r="D4130" s="2"/>
      <c r="G4130" s="2"/>
      <c r="J4130" s="2"/>
    </row>
    <row r="4131">
      <c r="D4131" s="2"/>
      <c r="G4131" s="2"/>
      <c r="J4131" s="2"/>
    </row>
    <row r="4132">
      <c r="D4132" s="2"/>
      <c r="G4132" s="2"/>
      <c r="J4132" s="2"/>
    </row>
    <row r="4133">
      <c r="D4133" s="2"/>
      <c r="G4133" s="2"/>
      <c r="J4133" s="2"/>
    </row>
    <row r="4134">
      <c r="D4134" s="2"/>
      <c r="G4134" s="2"/>
      <c r="J4134" s="2"/>
    </row>
    <row r="4135">
      <c r="D4135" s="2"/>
      <c r="G4135" s="2"/>
      <c r="J4135" s="2"/>
    </row>
    <row r="4136">
      <c r="D4136" s="2"/>
      <c r="G4136" s="2"/>
      <c r="J4136" s="2"/>
    </row>
    <row r="4137">
      <c r="D4137" s="2"/>
      <c r="G4137" s="2"/>
      <c r="J4137" s="2"/>
    </row>
    <row r="4138">
      <c r="D4138" s="2"/>
      <c r="G4138" s="2"/>
      <c r="J4138" s="2"/>
    </row>
    <row r="4139">
      <c r="D4139" s="2"/>
      <c r="G4139" s="2"/>
      <c r="J4139" s="2"/>
    </row>
    <row r="4140">
      <c r="D4140" s="2"/>
      <c r="G4140" s="2"/>
      <c r="J4140" s="2"/>
    </row>
    <row r="4141">
      <c r="D4141" s="2"/>
      <c r="G4141" s="2"/>
      <c r="J4141" s="2"/>
    </row>
    <row r="4142">
      <c r="D4142" s="2"/>
      <c r="G4142" s="2"/>
      <c r="J4142" s="2"/>
    </row>
    <row r="4143">
      <c r="D4143" s="2"/>
      <c r="G4143" s="2"/>
      <c r="J4143" s="2"/>
    </row>
    <row r="4144">
      <c r="D4144" s="2"/>
      <c r="G4144" s="2"/>
      <c r="J4144" s="2"/>
    </row>
    <row r="4145">
      <c r="D4145" s="2"/>
      <c r="G4145" s="2"/>
      <c r="J4145" s="2"/>
    </row>
    <row r="4146">
      <c r="D4146" s="2"/>
      <c r="G4146" s="2"/>
      <c r="J4146" s="2"/>
    </row>
    <row r="4147">
      <c r="D4147" s="2"/>
      <c r="G4147" s="2"/>
      <c r="J4147" s="2"/>
    </row>
    <row r="4148">
      <c r="D4148" s="2"/>
      <c r="G4148" s="2"/>
      <c r="J4148" s="2"/>
    </row>
    <row r="4149">
      <c r="D4149" s="2"/>
      <c r="G4149" s="2"/>
      <c r="J4149" s="2"/>
    </row>
    <row r="4150">
      <c r="D4150" s="2"/>
      <c r="G4150" s="2"/>
      <c r="J4150" s="2"/>
    </row>
    <row r="4151">
      <c r="D4151" s="2"/>
      <c r="G4151" s="2"/>
      <c r="J4151" s="2"/>
    </row>
    <row r="4152">
      <c r="D4152" s="2"/>
      <c r="G4152" s="2"/>
      <c r="J4152" s="2"/>
    </row>
    <row r="4153">
      <c r="D4153" s="2"/>
      <c r="G4153" s="2"/>
      <c r="J4153" s="2"/>
    </row>
    <row r="4154">
      <c r="D4154" s="2"/>
      <c r="G4154" s="2"/>
      <c r="J4154" s="2"/>
    </row>
    <row r="4155">
      <c r="D4155" s="2"/>
      <c r="G4155" s="2"/>
      <c r="J4155" s="2"/>
    </row>
    <row r="4156">
      <c r="D4156" s="2"/>
      <c r="G4156" s="2"/>
      <c r="J4156" s="2"/>
    </row>
    <row r="4157">
      <c r="D4157" s="2"/>
      <c r="G4157" s="2"/>
      <c r="J4157" s="2"/>
    </row>
    <row r="4158">
      <c r="D4158" s="2"/>
      <c r="G4158" s="2"/>
      <c r="J4158" s="2"/>
    </row>
    <row r="4159">
      <c r="D4159" s="2"/>
      <c r="G4159" s="2"/>
      <c r="J4159" s="2"/>
    </row>
    <row r="4160">
      <c r="D4160" s="2"/>
      <c r="G4160" s="2"/>
      <c r="J4160" s="2"/>
    </row>
    <row r="4161">
      <c r="D4161" s="2"/>
      <c r="G4161" s="2"/>
      <c r="J4161" s="2"/>
    </row>
    <row r="4162">
      <c r="D4162" s="2"/>
      <c r="G4162" s="2"/>
      <c r="J4162" s="2"/>
    </row>
    <row r="4163">
      <c r="D4163" s="2"/>
      <c r="G4163" s="2"/>
      <c r="J4163" s="2"/>
    </row>
    <row r="4164">
      <c r="D4164" s="2"/>
      <c r="G4164" s="2"/>
      <c r="J4164" s="2"/>
    </row>
    <row r="4165">
      <c r="D4165" s="2"/>
      <c r="G4165" s="2"/>
      <c r="J4165" s="2"/>
    </row>
    <row r="4166">
      <c r="D4166" s="2"/>
      <c r="G4166" s="2"/>
      <c r="J4166" s="2"/>
    </row>
    <row r="4167">
      <c r="D4167" s="2"/>
      <c r="G4167" s="2"/>
      <c r="J4167" s="2"/>
    </row>
    <row r="4168">
      <c r="D4168" s="2"/>
      <c r="G4168" s="2"/>
      <c r="J4168" s="2"/>
    </row>
    <row r="4169">
      <c r="D4169" s="2"/>
      <c r="G4169" s="2"/>
      <c r="J4169" s="2"/>
    </row>
    <row r="4170">
      <c r="D4170" s="2"/>
      <c r="G4170" s="2"/>
      <c r="J4170" s="2"/>
    </row>
    <row r="4171">
      <c r="D4171" s="2"/>
      <c r="G4171" s="2"/>
      <c r="J4171" s="2"/>
    </row>
    <row r="4172">
      <c r="D4172" s="2"/>
      <c r="G4172" s="2"/>
      <c r="J4172" s="2"/>
    </row>
    <row r="4173">
      <c r="D4173" s="2"/>
      <c r="G4173" s="2"/>
      <c r="J4173" s="2"/>
    </row>
    <row r="4174">
      <c r="D4174" s="2"/>
      <c r="G4174" s="2"/>
      <c r="J4174" s="2"/>
    </row>
    <row r="4175">
      <c r="D4175" s="2"/>
      <c r="G4175" s="2"/>
      <c r="J4175" s="2"/>
    </row>
    <row r="4176">
      <c r="D4176" s="2"/>
      <c r="G4176" s="2"/>
      <c r="J4176" s="2"/>
    </row>
    <row r="4177">
      <c r="D4177" s="2"/>
      <c r="G4177" s="2"/>
      <c r="J4177" s="2"/>
    </row>
    <row r="4178">
      <c r="D4178" s="2"/>
      <c r="G4178" s="2"/>
      <c r="J4178" s="2"/>
    </row>
    <row r="4179">
      <c r="D4179" s="2"/>
      <c r="G4179" s="2"/>
      <c r="J4179" s="2"/>
    </row>
    <row r="4180">
      <c r="D4180" s="2"/>
      <c r="G4180" s="2"/>
      <c r="J4180" s="2"/>
    </row>
    <row r="4181">
      <c r="D4181" s="2"/>
      <c r="G4181" s="2"/>
      <c r="J4181" s="2"/>
    </row>
    <row r="4182">
      <c r="D4182" s="2"/>
      <c r="G4182" s="2"/>
      <c r="J4182" s="2"/>
    </row>
    <row r="4183">
      <c r="D4183" s="2"/>
      <c r="G4183" s="2"/>
      <c r="J4183" s="2"/>
    </row>
    <row r="4184">
      <c r="D4184" s="2"/>
      <c r="G4184" s="2"/>
      <c r="J4184" s="2"/>
    </row>
    <row r="4185">
      <c r="D4185" s="2"/>
      <c r="G4185" s="2"/>
      <c r="J4185" s="2"/>
    </row>
    <row r="4186">
      <c r="D4186" s="2"/>
      <c r="G4186" s="2"/>
      <c r="J4186" s="2"/>
    </row>
    <row r="4187">
      <c r="D4187" s="2"/>
      <c r="G4187" s="2"/>
      <c r="J4187" s="2"/>
    </row>
    <row r="4188">
      <c r="D4188" s="2"/>
      <c r="G4188" s="2"/>
      <c r="J4188" s="2"/>
    </row>
    <row r="4189">
      <c r="D4189" s="2"/>
      <c r="G4189" s="2"/>
      <c r="J4189" s="2"/>
    </row>
    <row r="4190">
      <c r="D4190" s="2"/>
      <c r="G4190" s="2"/>
      <c r="J4190" s="2"/>
    </row>
    <row r="4191">
      <c r="D4191" s="2"/>
      <c r="G4191" s="2"/>
      <c r="J4191" s="2"/>
    </row>
    <row r="4192">
      <c r="D4192" s="2"/>
      <c r="G4192" s="2"/>
      <c r="J4192" s="2"/>
    </row>
    <row r="4193">
      <c r="D4193" s="2"/>
      <c r="G4193" s="2"/>
      <c r="J4193" s="2"/>
    </row>
    <row r="4194">
      <c r="D4194" s="2"/>
      <c r="G4194" s="2"/>
      <c r="J4194" s="2"/>
    </row>
    <row r="4195">
      <c r="D4195" s="2"/>
      <c r="G4195" s="2"/>
      <c r="J4195" s="2"/>
    </row>
    <row r="4196">
      <c r="D4196" s="2"/>
      <c r="G4196" s="2"/>
      <c r="J4196" s="2"/>
    </row>
    <row r="4197">
      <c r="D4197" s="2"/>
      <c r="G4197" s="2"/>
      <c r="J4197" s="2"/>
    </row>
    <row r="4198">
      <c r="D4198" s="2"/>
      <c r="G4198" s="2"/>
      <c r="J4198" s="2"/>
    </row>
    <row r="4199">
      <c r="D4199" s="2"/>
      <c r="G4199" s="2"/>
      <c r="J4199" s="2"/>
    </row>
    <row r="4200">
      <c r="D4200" s="2"/>
      <c r="G4200" s="2"/>
      <c r="J4200" s="2"/>
    </row>
    <row r="4201">
      <c r="D4201" s="2"/>
      <c r="G4201" s="2"/>
      <c r="J4201" s="2"/>
    </row>
    <row r="4202">
      <c r="D4202" s="2"/>
      <c r="G4202" s="2"/>
      <c r="J4202" s="2"/>
    </row>
    <row r="4203">
      <c r="D4203" s="2"/>
      <c r="G4203" s="2"/>
      <c r="J4203" s="2"/>
    </row>
    <row r="4204">
      <c r="D4204" s="2"/>
      <c r="G4204" s="2"/>
      <c r="J4204" s="2"/>
    </row>
    <row r="4205">
      <c r="D4205" s="2"/>
      <c r="G4205" s="2"/>
      <c r="J4205" s="2"/>
    </row>
    <row r="4206">
      <c r="D4206" s="2"/>
      <c r="G4206" s="2"/>
      <c r="J4206" s="2"/>
    </row>
    <row r="4207">
      <c r="D4207" s="2"/>
      <c r="G4207" s="2"/>
      <c r="J4207" s="2"/>
    </row>
    <row r="4208">
      <c r="D4208" s="2"/>
      <c r="G4208" s="2"/>
      <c r="J4208" s="2"/>
    </row>
    <row r="4209">
      <c r="D4209" s="2"/>
      <c r="G4209" s="2"/>
      <c r="J4209" s="2"/>
    </row>
    <row r="4210">
      <c r="D4210" s="2"/>
      <c r="G4210" s="2"/>
      <c r="J4210" s="2"/>
    </row>
    <row r="4211">
      <c r="D4211" s="2"/>
      <c r="G4211" s="2"/>
      <c r="J4211" s="2"/>
    </row>
    <row r="4212">
      <c r="D4212" s="2"/>
      <c r="G4212" s="2"/>
      <c r="J4212" s="2"/>
    </row>
    <row r="4213">
      <c r="D4213" s="2"/>
      <c r="G4213" s="2"/>
      <c r="J4213" s="2"/>
    </row>
    <row r="4214">
      <c r="D4214" s="2"/>
      <c r="G4214" s="2"/>
      <c r="J4214" s="2"/>
    </row>
    <row r="4215">
      <c r="D4215" s="2"/>
      <c r="G4215" s="2"/>
      <c r="J4215" s="2"/>
    </row>
    <row r="4216">
      <c r="D4216" s="2"/>
      <c r="G4216" s="2"/>
      <c r="J4216" s="2"/>
    </row>
    <row r="4217">
      <c r="D4217" s="2"/>
      <c r="G4217" s="2"/>
      <c r="J4217" s="2"/>
    </row>
    <row r="4218">
      <c r="D4218" s="2"/>
      <c r="G4218" s="2"/>
      <c r="J4218" s="2"/>
    </row>
    <row r="4219">
      <c r="D4219" s="2"/>
      <c r="G4219" s="2"/>
      <c r="J4219" s="2"/>
    </row>
    <row r="4220">
      <c r="D4220" s="2"/>
      <c r="G4220" s="2"/>
      <c r="J4220" s="2"/>
    </row>
    <row r="4221">
      <c r="D4221" s="2"/>
      <c r="G4221" s="2"/>
      <c r="J4221" s="2"/>
    </row>
    <row r="4222">
      <c r="D4222" s="2"/>
      <c r="G4222" s="2"/>
      <c r="J4222" s="2"/>
    </row>
    <row r="4223">
      <c r="D4223" s="2"/>
      <c r="G4223" s="2"/>
      <c r="J4223" s="2"/>
    </row>
    <row r="4224">
      <c r="D4224" s="2"/>
      <c r="G4224" s="2"/>
      <c r="J4224" s="2"/>
    </row>
    <row r="4225">
      <c r="D4225" s="2"/>
      <c r="G4225" s="2"/>
      <c r="J4225" s="2"/>
    </row>
    <row r="4226">
      <c r="D4226" s="2"/>
      <c r="G4226" s="2"/>
      <c r="J4226" s="2"/>
    </row>
    <row r="4227">
      <c r="D4227" s="2"/>
      <c r="G4227" s="2"/>
      <c r="J4227" s="2"/>
    </row>
    <row r="4228">
      <c r="D4228" s="2"/>
      <c r="G4228" s="2"/>
      <c r="J4228" s="2"/>
    </row>
    <row r="4229">
      <c r="D4229" s="2"/>
      <c r="G4229" s="2"/>
      <c r="J4229" s="2"/>
    </row>
    <row r="4230">
      <c r="D4230" s="2"/>
      <c r="G4230" s="2"/>
      <c r="J4230" s="2"/>
    </row>
    <row r="4231">
      <c r="D4231" s="2"/>
      <c r="G4231" s="2"/>
      <c r="J4231" s="2"/>
    </row>
    <row r="4232">
      <c r="D4232" s="2"/>
      <c r="G4232" s="2"/>
      <c r="J4232" s="2"/>
    </row>
    <row r="4233">
      <c r="D4233" s="2"/>
      <c r="G4233" s="2"/>
      <c r="J4233" s="2"/>
    </row>
    <row r="4234">
      <c r="D4234" s="2"/>
      <c r="G4234" s="2"/>
      <c r="J4234" s="2"/>
    </row>
    <row r="4235">
      <c r="D4235" s="2"/>
      <c r="G4235" s="2"/>
      <c r="J4235" s="2"/>
    </row>
    <row r="4236">
      <c r="D4236" s="2"/>
      <c r="G4236" s="2"/>
      <c r="J4236" s="2"/>
    </row>
    <row r="4237">
      <c r="D4237" s="2"/>
      <c r="G4237" s="2"/>
      <c r="J4237" s="2"/>
    </row>
    <row r="4238">
      <c r="D4238" s="2"/>
      <c r="G4238" s="2"/>
      <c r="J4238" s="2"/>
    </row>
    <row r="4239">
      <c r="D4239" s="2"/>
      <c r="G4239" s="2"/>
      <c r="J4239" s="2"/>
    </row>
    <row r="4240">
      <c r="D4240" s="2"/>
      <c r="G4240" s="2"/>
      <c r="J4240" s="2"/>
    </row>
    <row r="4241">
      <c r="D4241" s="2"/>
      <c r="G4241" s="2"/>
      <c r="J4241" s="2"/>
    </row>
    <row r="4242">
      <c r="D4242" s="2"/>
      <c r="G4242" s="2"/>
      <c r="J4242" s="2"/>
    </row>
    <row r="4243">
      <c r="D4243" s="2"/>
      <c r="G4243" s="2"/>
      <c r="J4243" s="2"/>
    </row>
    <row r="4244">
      <c r="D4244" s="2"/>
      <c r="G4244" s="2"/>
      <c r="J4244" s="2"/>
    </row>
    <row r="4245">
      <c r="D4245" s="2"/>
      <c r="G4245" s="2"/>
      <c r="J4245" s="2"/>
    </row>
    <row r="4246">
      <c r="D4246" s="2"/>
      <c r="G4246" s="2"/>
      <c r="J4246" s="2"/>
    </row>
    <row r="4247">
      <c r="D4247" s="2"/>
      <c r="G4247" s="2"/>
      <c r="J4247" s="2"/>
    </row>
    <row r="4248">
      <c r="D4248" s="2"/>
      <c r="G4248" s="2"/>
      <c r="J4248" s="2"/>
    </row>
    <row r="4249">
      <c r="D4249" s="2"/>
      <c r="G4249" s="2"/>
      <c r="J4249" s="2"/>
    </row>
    <row r="4250">
      <c r="D4250" s="2"/>
      <c r="G4250" s="2"/>
      <c r="J4250" s="2"/>
    </row>
    <row r="4251">
      <c r="D4251" s="2"/>
      <c r="G4251" s="2"/>
      <c r="J4251" s="2"/>
    </row>
    <row r="4252">
      <c r="D4252" s="2"/>
      <c r="G4252" s="2"/>
      <c r="J4252" s="2"/>
    </row>
    <row r="4253">
      <c r="D4253" s="2"/>
      <c r="G4253" s="2"/>
      <c r="J4253" s="2"/>
    </row>
    <row r="4254">
      <c r="D4254" s="2"/>
      <c r="G4254" s="2"/>
      <c r="J4254" s="2"/>
    </row>
    <row r="4255">
      <c r="D4255" s="2"/>
      <c r="G4255" s="2"/>
      <c r="J4255" s="2"/>
    </row>
    <row r="4256">
      <c r="D4256" s="2"/>
      <c r="G4256" s="2"/>
      <c r="J4256" s="2"/>
    </row>
    <row r="4257">
      <c r="D4257" s="2"/>
      <c r="G4257" s="2"/>
      <c r="J4257" s="2"/>
    </row>
    <row r="4258">
      <c r="D4258" s="2"/>
      <c r="G4258" s="2"/>
      <c r="J4258" s="2"/>
    </row>
    <row r="4259">
      <c r="D4259" s="2"/>
      <c r="G4259" s="2"/>
      <c r="J4259" s="2"/>
    </row>
    <row r="4260">
      <c r="D4260" s="2"/>
      <c r="G4260" s="2"/>
      <c r="J4260" s="2"/>
    </row>
    <row r="4261">
      <c r="D4261" s="2"/>
      <c r="G4261" s="2"/>
      <c r="J4261" s="2"/>
    </row>
    <row r="4262">
      <c r="D4262" s="2"/>
      <c r="G4262" s="2"/>
      <c r="J4262" s="2"/>
    </row>
    <row r="4263">
      <c r="D4263" s="2"/>
      <c r="G4263" s="2"/>
      <c r="J4263" s="2"/>
    </row>
    <row r="4264">
      <c r="D4264" s="2"/>
      <c r="G4264" s="2"/>
      <c r="J4264" s="2"/>
    </row>
    <row r="4265">
      <c r="D4265" s="2"/>
      <c r="G4265" s="2"/>
      <c r="J4265" s="2"/>
    </row>
    <row r="4266">
      <c r="D4266" s="2"/>
      <c r="G4266" s="2"/>
      <c r="J4266" s="2"/>
    </row>
    <row r="4267">
      <c r="D4267" s="2"/>
      <c r="G4267" s="2"/>
      <c r="J4267" s="2"/>
    </row>
    <row r="4268">
      <c r="D4268" s="2"/>
      <c r="G4268" s="2"/>
      <c r="J4268" s="2"/>
    </row>
    <row r="4269">
      <c r="D4269" s="2"/>
      <c r="G4269" s="2"/>
      <c r="J4269" s="2"/>
    </row>
    <row r="4270">
      <c r="D4270" s="2"/>
      <c r="G4270" s="2"/>
      <c r="J4270" s="2"/>
    </row>
    <row r="4271">
      <c r="D4271" s="2"/>
      <c r="G4271" s="2"/>
      <c r="J4271" s="2"/>
    </row>
    <row r="4272">
      <c r="D4272" s="2"/>
      <c r="G4272" s="2"/>
      <c r="J4272" s="2"/>
    </row>
    <row r="4273">
      <c r="D4273" s="2"/>
      <c r="G4273" s="2"/>
      <c r="J4273" s="2"/>
    </row>
    <row r="4274">
      <c r="D4274" s="2"/>
      <c r="G4274" s="2"/>
      <c r="J4274" s="2"/>
    </row>
    <row r="4275">
      <c r="D4275" s="2"/>
      <c r="G4275" s="2"/>
      <c r="J4275" s="2"/>
    </row>
    <row r="4276">
      <c r="D4276" s="2"/>
      <c r="G4276" s="2"/>
      <c r="J4276" s="2"/>
    </row>
    <row r="4277">
      <c r="D4277" s="2"/>
      <c r="G4277" s="2"/>
      <c r="J4277" s="2"/>
    </row>
    <row r="4278">
      <c r="D4278" s="2"/>
      <c r="G4278" s="2"/>
      <c r="J4278" s="2"/>
    </row>
    <row r="4279">
      <c r="D4279" s="2"/>
      <c r="G4279" s="2"/>
      <c r="J4279" s="2"/>
    </row>
    <row r="4280">
      <c r="D4280" s="2"/>
      <c r="G4280" s="2"/>
      <c r="J4280" s="2"/>
    </row>
    <row r="4281">
      <c r="D4281" s="2"/>
      <c r="G4281" s="2"/>
      <c r="J4281" s="2"/>
    </row>
    <row r="4282">
      <c r="D4282" s="2"/>
      <c r="G4282" s="2"/>
      <c r="J4282" s="2"/>
    </row>
    <row r="4283">
      <c r="D4283" s="2"/>
      <c r="G4283" s="2"/>
      <c r="J4283" s="2"/>
    </row>
    <row r="4284">
      <c r="D4284" s="2"/>
      <c r="G4284" s="2"/>
      <c r="J4284" s="2"/>
    </row>
    <row r="4285">
      <c r="D4285" s="2"/>
      <c r="G4285" s="2"/>
      <c r="J4285" s="2"/>
    </row>
    <row r="4286">
      <c r="D4286" s="2"/>
      <c r="G4286" s="2"/>
      <c r="J4286" s="2"/>
    </row>
    <row r="4287">
      <c r="D4287" s="2"/>
      <c r="G4287" s="2"/>
      <c r="J4287" s="2"/>
    </row>
    <row r="4288">
      <c r="D4288" s="2"/>
      <c r="G4288" s="2"/>
      <c r="J4288" s="2"/>
    </row>
    <row r="4289">
      <c r="D4289" s="2"/>
      <c r="G4289" s="2"/>
      <c r="J4289" s="2"/>
    </row>
    <row r="4290">
      <c r="D4290" s="2"/>
      <c r="G4290" s="2"/>
      <c r="J4290" s="2"/>
    </row>
    <row r="4291">
      <c r="D4291" s="2"/>
      <c r="G4291" s="2"/>
      <c r="J4291" s="2"/>
    </row>
    <row r="4292">
      <c r="D4292" s="2"/>
      <c r="G4292" s="2"/>
      <c r="J4292" s="2"/>
    </row>
    <row r="4293">
      <c r="D4293" s="2"/>
      <c r="G4293" s="2"/>
      <c r="J4293" s="2"/>
    </row>
    <row r="4294">
      <c r="D4294" s="2"/>
      <c r="G4294" s="2"/>
      <c r="J4294" s="2"/>
    </row>
    <row r="4295">
      <c r="D4295" s="2"/>
      <c r="G4295" s="2"/>
      <c r="J4295" s="2"/>
    </row>
    <row r="4296">
      <c r="D4296" s="2"/>
      <c r="G4296" s="2"/>
      <c r="J4296" s="2"/>
    </row>
    <row r="4297">
      <c r="D4297" s="2"/>
      <c r="G4297" s="2"/>
      <c r="J4297" s="2"/>
    </row>
    <row r="4298">
      <c r="D4298" s="2"/>
      <c r="G4298" s="2"/>
      <c r="J4298" s="2"/>
    </row>
    <row r="4299">
      <c r="D4299" s="2"/>
      <c r="G4299" s="2"/>
      <c r="J4299" s="2"/>
    </row>
    <row r="4300">
      <c r="D4300" s="2"/>
      <c r="G4300" s="2"/>
      <c r="J4300" s="2"/>
    </row>
    <row r="4301">
      <c r="D4301" s="2"/>
      <c r="G4301" s="2"/>
      <c r="J4301" s="2"/>
    </row>
    <row r="4302">
      <c r="D4302" s="2"/>
      <c r="G4302" s="2"/>
      <c r="J4302" s="2"/>
    </row>
    <row r="4303">
      <c r="D4303" s="2"/>
      <c r="G4303" s="2"/>
      <c r="J4303" s="2"/>
    </row>
    <row r="4304">
      <c r="D4304" s="2"/>
      <c r="G4304" s="2"/>
      <c r="J4304" s="2"/>
    </row>
    <row r="4305">
      <c r="D4305" s="2"/>
      <c r="G4305" s="2"/>
      <c r="J4305" s="2"/>
    </row>
    <row r="4306">
      <c r="D4306" s="2"/>
      <c r="G4306" s="2"/>
      <c r="J4306" s="2"/>
    </row>
    <row r="4307">
      <c r="D4307" s="2"/>
      <c r="G4307" s="2"/>
      <c r="J4307" s="2"/>
    </row>
    <row r="4308">
      <c r="D4308" s="2"/>
      <c r="G4308" s="2"/>
      <c r="J4308" s="2"/>
    </row>
    <row r="4309">
      <c r="D4309" s="2"/>
      <c r="G4309" s="2"/>
      <c r="J4309" s="2"/>
    </row>
    <row r="4310">
      <c r="D4310" s="2"/>
      <c r="G4310" s="2"/>
      <c r="J4310" s="2"/>
    </row>
    <row r="4311">
      <c r="D4311" s="2"/>
      <c r="G4311" s="2"/>
      <c r="J4311" s="2"/>
    </row>
    <row r="4312">
      <c r="D4312" s="2"/>
      <c r="G4312" s="2"/>
      <c r="J4312" s="2"/>
    </row>
    <row r="4313">
      <c r="D4313" s="2"/>
      <c r="G4313" s="2"/>
      <c r="J4313" s="2"/>
    </row>
    <row r="4314">
      <c r="D4314" s="2"/>
      <c r="G4314" s="2"/>
      <c r="J4314" s="2"/>
    </row>
    <row r="4315">
      <c r="D4315" s="2"/>
      <c r="G4315" s="2"/>
      <c r="J4315" s="2"/>
    </row>
    <row r="4316">
      <c r="D4316" s="2"/>
      <c r="G4316" s="2"/>
      <c r="J4316" s="2"/>
    </row>
    <row r="4317">
      <c r="D4317" s="2"/>
      <c r="G4317" s="2"/>
      <c r="J4317" s="2"/>
    </row>
    <row r="4318">
      <c r="D4318" s="2"/>
      <c r="G4318" s="2"/>
      <c r="J4318" s="2"/>
    </row>
    <row r="4319">
      <c r="D4319" s="2"/>
      <c r="G4319" s="2"/>
      <c r="J4319" s="2"/>
    </row>
    <row r="4320">
      <c r="D4320" s="2"/>
      <c r="G4320" s="2"/>
      <c r="J4320" s="2"/>
    </row>
    <row r="4321">
      <c r="D4321" s="2"/>
      <c r="G4321" s="2"/>
      <c r="J4321" s="2"/>
    </row>
    <row r="4322">
      <c r="D4322" s="2"/>
      <c r="G4322" s="2"/>
      <c r="J4322" s="2"/>
    </row>
    <row r="4323">
      <c r="D4323" s="2"/>
      <c r="G4323" s="2"/>
      <c r="J4323" s="2"/>
    </row>
    <row r="4324">
      <c r="D4324" s="2"/>
      <c r="G4324" s="2"/>
      <c r="J4324" s="2"/>
    </row>
    <row r="4325">
      <c r="D4325" s="2"/>
      <c r="G4325" s="2"/>
      <c r="J4325" s="2"/>
    </row>
    <row r="4326">
      <c r="D4326" s="2"/>
      <c r="G4326" s="2"/>
      <c r="J4326" s="2"/>
    </row>
    <row r="4327">
      <c r="D4327" s="2"/>
      <c r="G4327" s="2"/>
      <c r="J4327" s="2"/>
    </row>
    <row r="4328">
      <c r="D4328" s="2"/>
      <c r="G4328" s="2"/>
      <c r="J4328" s="2"/>
    </row>
    <row r="4329">
      <c r="D4329" s="2"/>
      <c r="G4329" s="2"/>
      <c r="J4329" s="2"/>
    </row>
    <row r="4330">
      <c r="D4330" s="2"/>
      <c r="G4330" s="2"/>
      <c r="J4330" s="2"/>
    </row>
    <row r="4331">
      <c r="D4331" s="2"/>
      <c r="G4331" s="2"/>
      <c r="J4331" s="2"/>
    </row>
    <row r="4332">
      <c r="D4332" s="2"/>
      <c r="G4332" s="2"/>
      <c r="J4332" s="2"/>
    </row>
    <row r="4333">
      <c r="D4333" s="2"/>
      <c r="G4333" s="2"/>
      <c r="J4333" s="2"/>
    </row>
    <row r="4334">
      <c r="D4334" s="2"/>
      <c r="G4334" s="2"/>
      <c r="J4334" s="2"/>
    </row>
    <row r="4335">
      <c r="D4335" s="2"/>
      <c r="G4335" s="2"/>
      <c r="J4335" s="2"/>
    </row>
    <row r="4336">
      <c r="D4336" s="2"/>
      <c r="G4336" s="2"/>
      <c r="J4336" s="2"/>
    </row>
    <row r="4337">
      <c r="D4337" s="2"/>
      <c r="G4337" s="2"/>
      <c r="J4337" s="2"/>
    </row>
    <row r="4338">
      <c r="D4338" s="2"/>
      <c r="G4338" s="2"/>
      <c r="J4338" s="2"/>
    </row>
    <row r="4339">
      <c r="D4339" s="2"/>
      <c r="G4339" s="2"/>
      <c r="J4339" s="2"/>
    </row>
    <row r="4340">
      <c r="D4340" s="2"/>
      <c r="G4340" s="2"/>
      <c r="J4340" s="2"/>
    </row>
    <row r="4341">
      <c r="D4341" s="2"/>
      <c r="G4341" s="2"/>
      <c r="J4341" s="2"/>
    </row>
    <row r="4342">
      <c r="D4342" s="2"/>
      <c r="G4342" s="2"/>
      <c r="J4342" s="2"/>
    </row>
    <row r="4343">
      <c r="D4343" s="2"/>
      <c r="G4343" s="2"/>
      <c r="J4343" s="2"/>
    </row>
    <row r="4344">
      <c r="D4344" s="2"/>
      <c r="G4344" s="2"/>
      <c r="J4344" s="2"/>
    </row>
    <row r="4345">
      <c r="D4345" s="2"/>
      <c r="G4345" s="2"/>
      <c r="J4345" s="2"/>
    </row>
    <row r="4346">
      <c r="D4346" s="2"/>
      <c r="G4346" s="2"/>
      <c r="J4346" s="2"/>
    </row>
    <row r="4347">
      <c r="D4347" s="2"/>
      <c r="G4347" s="2"/>
      <c r="J4347" s="2"/>
    </row>
    <row r="4348">
      <c r="D4348" s="2"/>
      <c r="G4348" s="2"/>
      <c r="J4348" s="2"/>
    </row>
    <row r="4349">
      <c r="D4349" s="2"/>
      <c r="G4349" s="2"/>
      <c r="J4349" s="2"/>
    </row>
    <row r="4350">
      <c r="D4350" s="2"/>
      <c r="G4350" s="2"/>
      <c r="J4350" s="2"/>
    </row>
    <row r="4351">
      <c r="D4351" s="2"/>
      <c r="G4351" s="2"/>
      <c r="J4351" s="2"/>
    </row>
    <row r="4352">
      <c r="D4352" s="2"/>
      <c r="G4352" s="2"/>
      <c r="J4352" s="2"/>
    </row>
    <row r="4353">
      <c r="D4353" s="2"/>
      <c r="G4353" s="2"/>
      <c r="J4353" s="2"/>
    </row>
    <row r="4354">
      <c r="D4354" s="2"/>
      <c r="G4354" s="2"/>
      <c r="J4354" s="2"/>
    </row>
    <row r="4355">
      <c r="D4355" s="2"/>
      <c r="G4355" s="2"/>
      <c r="J4355" s="2"/>
    </row>
    <row r="4356">
      <c r="D4356" s="2"/>
      <c r="G4356" s="2"/>
      <c r="J4356" s="2"/>
    </row>
    <row r="4357">
      <c r="D4357" s="2"/>
      <c r="G4357" s="2"/>
      <c r="J4357" s="2"/>
    </row>
    <row r="4358">
      <c r="D4358" s="2"/>
      <c r="G4358" s="2"/>
      <c r="J4358" s="2"/>
    </row>
    <row r="4359">
      <c r="D4359" s="2"/>
      <c r="G4359" s="2"/>
      <c r="J4359" s="2"/>
    </row>
    <row r="4360">
      <c r="D4360" s="2"/>
      <c r="G4360" s="2"/>
      <c r="J4360" s="2"/>
    </row>
    <row r="4361">
      <c r="D4361" s="2"/>
      <c r="G4361" s="2"/>
      <c r="J4361" s="2"/>
    </row>
    <row r="4362">
      <c r="D4362" s="2"/>
      <c r="G4362" s="2"/>
      <c r="J4362" s="2"/>
    </row>
    <row r="4363">
      <c r="D4363" s="2"/>
      <c r="G4363" s="2"/>
      <c r="J4363" s="2"/>
    </row>
    <row r="4364">
      <c r="D4364" s="2"/>
      <c r="G4364" s="2"/>
      <c r="J4364" s="2"/>
    </row>
    <row r="4365">
      <c r="D4365" s="2"/>
      <c r="G4365" s="2"/>
      <c r="J4365" s="2"/>
    </row>
    <row r="4366">
      <c r="D4366" s="2"/>
      <c r="G4366" s="2"/>
      <c r="J4366" s="2"/>
    </row>
    <row r="4367">
      <c r="D4367" s="2"/>
      <c r="G4367" s="2"/>
      <c r="J4367" s="2"/>
    </row>
    <row r="4368">
      <c r="D4368" s="2"/>
      <c r="G4368" s="2"/>
      <c r="J4368" s="2"/>
    </row>
    <row r="4369">
      <c r="D4369" s="2"/>
      <c r="G4369" s="2"/>
      <c r="J4369" s="2"/>
    </row>
    <row r="4370">
      <c r="D4370" s="2"/>
      <c r="G4370" s="2"/>
      <c r="J4370" s="2"/>
    </row>
    <row r="4371">
      <c r="D4371" s="2"/>
      <c r="G4371" s="2"/>
      <c r="J4371" s="2"/>
    </row>
    <row r="4372">
      <c r="D4372" s="2"/>
      <c r="G4372" s="2"/>
      <c r="J4372" s="2"/>
    </row>
    <row r="4373">
      <c r="D4373" s="2"/>
      <c r="G4373" s="2"/>
      <c r="J4373" s="2"/>
    </row>
    <row r="4374">
      <c r="D4374" s="2"/>
      <c r="G4374" s="2"/>
      <c r="J4374" s="2"/>
    </row>
    <row r="4375">
      <c r="D4375" s="2"/>
      <c r="G4375" s="2"/>
      <c r="J4375" s="2"/>
    </row>
    <row r="4376">
      <c r="D4376" s="2"/>
      <c r="G4376" s="2"/>
      <c r="J4376" s="2"/>
    </row>
    <row r="4377">
      <c r="D4377" s="2"/>
      <c r="G4377" s="2"/>
      <c r="J4377" s="2"/>
    </row>
    <row r="4378">
      <c r="D4378" s="2"/>
      <c r="G4378" s="2"/>
      <c r="J4378" s="2"/>
    </row>
    <row r="4379">
      <c r="D4379" s="2"/>
      <c r="G4379" s="2"/>
      <c r="J4379" s="2"/>
    </row>
    <row r="4380">
      <c r="D4380" s="2"/>
      <c r="G4380" s="2"/>
      <c r="J4380" s="2"/>
    </row>
    <row r="4381">
      <c r="D4381" s="2"/>
      <c r="G4381" s="2"/>
      <c r="J4381" s="2"/>
    </row>
    <row r="4382">
      <c r="D4382" s="2"/>
      <c r="G4382" s="2"/>
      <c r="J4382" s="2"/>
    </row>
    <row r="4383">
      <c r="D4383" s="2"/>
      <c r="G4383" s="2"/>
      <c r="J4383" s="2"/>
    </row>
    <row r="4384">
      <c r="D4384" s="2"/>
      <c r="G4384" s="2"/>
      <c r="J4384" s="2"/>
    </row>
    <row r="4385">
      <c r="D4385" s="2"/>
      <c r="G4385" s="2"/>
      <c r="J4385" s="2"/>
    </row>
    <row r="4386">
      <c r="D4386" s="2"/>
      <c r="G4386" s="2"/>
      <c r="J4386" s="2"/>
    </row>
    <row r="4387">
      <c r="D4387" s="2"/>
      <c r="G4387" s="2"/>
      <c r="J4387" s="2"/>
    </row>
    <row r="4388">
      <c r="D4388" s="2"/>
      <c r="G4388" s="2"/>
      <c r="J4388" s="2"/>
    </row>
    <row r="4389">
      <c r="D4389" s="2"/>
      <c r="G4389" s="2"/>
      <c r="J4389" s="2"/>
    </row>
    <row r="4390">
      <c r="D4390" s="2"/>
      <c r="G4390" s="2"/>
      <c r="J4390" s="2"/>
    </row>
    <row r="4391">
      <c r="D4391" s="2"/>
      <c r="G4391" s="2"/>
      <c r="J4391" s="2"/>
    </row>
    <row r="4392">
      <c r="D4392" s="2"/>
      <c r="G4392" s="2"/>
      <c r="J4392" s="2"/>
    </row>
    <row r="4393">
      <c r="D4393" s="2"/>
      <c r="G4393" s="2"/>
      <c r="J4393" s="2"/>
    </row>
    <row r="4394">
      <c r="D4394" s="2"/>
      <c r="G4394" s="2"/>
      <c r="J4394" s="2"/>
    </row>
    <row r="4395">
      <c r="D4395" s="2"/>
      <c r="G4395" s="2"/>
      <c r="J4395" s="2"/>
    </row>
    <row r="4396">
      <c r="D4396" s="2"/>
      <c r="G4396" s="2"/>
      <c r="J4396" s="2"/>
    </row>
    <row r="4397">
      <c r="D4397" s="2"/>
      <c r="G4397" s="2"/>
      <c r="J4397" s="2"/>
    </row>
    <row r="4398">
      <c r="D4398" s="2"/>
      <c r="G4398" s="2"/>
      <c r="J4398" s="2"/>
    </row>
    <row r="4399">
      <c r="D4399" s="2"/>
      <c r="G4399" s="2"/>
      <c r="J4399" s="2"/>
    </row>
    <row r="4400">
      <c r="D4400" s="2"/>
      <c r="G4400" s="2"/>
      <c r="J4400" s="2"/>
    </row>
    <row r="4401">
      <c r="D4401" s="2"/>
      <c r="G4401" s="2"/>
      <c r="J4401" s="2"/>
    </row>
    <row r="4402">
      <c r="D4402" s="2"/>
      <c r="G4402" s="2"/>
      <c r="J4402" s="2"/>
    </row>
    <row r="4403">
      <c r="D4403" s="2"/>
      <c r="G4403" s="2"/>
      <c r="J4403" s="2"/>
    </row>
    <row r="4404">
      <c r="D4404" s="2"/>
      <c r="G4404" s="2"/>
      <c r="J4404" s="2"/>
    </row>
    <row r="4405">
      <c r="D4405" s="2"/>
      <c r="G4405" s="2"/>
      <c r="J4405" s="2"/>
    </row>
    <row r="4406">
      <c r="D4406" s="2"/>
      <c r="G4406" s="2"/>
      <c r="J4406" s="2"/>
    </row>
    <row r="4407">
      <c r="D4407" s="2"/>
      <c r="G4407" s="2"/>
      <c r="J4407" s="2"/>
    </row>
    <row r="4408">
      <c r="D4408" s="2"/>
      <c r="G4408" s="2"/>
      <c r="J4408" s="2"/>
    </row>
    <row r="4409">
      <c r="D4409" s="2"/>
      <c r="G4409" s="2"/>
      <c r="J4409" s="2"/>
    </row>
    <row r="4410">
      <c r="D4410" s="2"/>
      <c r="G4410" s="2"/>
      <c r="J4410" s="2"/>
    </row>
    <row r="4411">
      <c r="D4411" s="2"/>
      <c r="G4411" s="2"/>
      <c r="J4411" s="2"/>
    </row>
    <row r="4412">
      <c r="D4412" s="2"/>
      <c r="G4412" s="2"/>
      <c r="J4412" s="2"/>
    </row>
    <row r="4413">
      <c r="D4413" s="2"/>
      <c r="G4413" s="2"/>
      <c r="J4413" s="2"/>
    </row>
    <row r="4414">
      <c r="D4414" s="2"/>
      <c r="G4414" s="2"/>
      <c r="J4414" s="2"/>
    </row>
    <row r="4415">
      <c r="D4415" s="2"/>
      <c r="G4415" s="2"/>
      <c r="J4415" s="2"/>
    </row>
    <row r="4416">
      <c r="D4416" s="2"/>
      <c r="G4416" s="2"/>
      <c r="J4416" s="2"/>
    </row>
    <row r="4417">
      <c r="D4417" s="2"/>
      <c r="G4417" s="2"/>
      <c r="J4417" s="2"/>
    </row>
    <row r="4418">
      <c r="D4418" s="2"/>
      <c r="G4418" s="2"/>
      <c r="J4418" s="2"/>
    </row>
    <row r="4419">
      <c r="D4419" s="2"/>
      <c r="G4419" s="2"/>
      <c r="J4419" s="2"/>
    </row>
    <row r="4420">
      <c r="D4420" s="2"/>
      <c r="G4420" s="2"/>
      <c r="J4420" s="2"/>
    </row>
    <row r="4421">
      <c r="D4421" s="2"/>
      <c r="G4421" s="2"/>
      <c r="J4421" s="2"/>
    </row>
    <row r="4422">
      <c r="D4422" s="2"/>
      <c r="G4422" s="2"/>
      <c r="J4422" s="2"/>
    </row>
    <row r="4423">
      <c r="D4423" s="2"/>
      <c r="G4423" s="2"/>
      <c r="J4423" s="2"/>
    </row>
    <row r="4424">
      <c r="D4424" s="2"/>
      <c r="G4424" s="2"/>
      <c r="J4424" s="2"/>
    </row>
    <row r="4425">
      <c r="D4425" s="2"/>
      <c r="G4425" s="2"/>
      <c r="J4425" s="2"/>
    </row>
    <row r="4426">
      <c r="D4426" s="2"/>
      <c r="G4426" s="2"/>
      <c r="J4426" s="2"/>
    </row>
    <row r="4427">
      <c r="D4427" s="2"/>
      <c r="G4427" s="2"/>
      <c r="J4427" s="2"/>
    </row>
    <row r="4428">
      <c r="D4428" s="2"/>
      <c r="G4428" s="2"/>
      <c r="J4428" s="2"/>
    </row>
    <row r="4429">
      <c r="D4429" s="2"/>
      <c r="G4429" s="2"/>
      <c r="J4429" s="2"/>
    </row>
    <row r="4430">
      <c r="D4430" s="2"/>
      <c r="G4430" s="2"/>
      <c r="J4430" s="2"/>
    </row>
    <row r="4431">
      <c r="D4431" s="2"/>
      <c r="G4431" s="2"/>
      <c r="J4431" s="2"/>
    </row>
    <row r="4432">
      <c r="D4432" s="2"/>
      <c r="G4432" s="2"/>
      <c r="J4432" s="2"/>
    </row>
    <row r="4433">
      <c r="D4433" s="2"/>
      <c r="G4433" s="2"/>
      <c r="J4433" s="2"/>
    </row>
    <row r="4434">
      <c r="D4434" s="2"/>
      <c r="G4434" s="2"/>
      <c r="J4434" s="2"/>
    </row>
    <row r="4435">
      <c r="D4435" s="2"/>
      <c r="G4435" s="2"/>
      <c r="J4435" s="2"/>
    </row>
    <row r="4436">
      <c r="D4436" s="2"/>
      <c r="G4436" s="2"/>
      <c r="J4436" s="2"/>
    </row>
    <row r="4437">
      <c r="D4437" s="2"/>
      <c r="G4437" s="2"/>
      <c r="J4437" s="2"/>
    </row>
    <row r="4438">
      <c r="D4438" s="2"/>
      <c r="G4438" s="2"/>
      <c r="J4438" s="2"/>
    </row>
    <row r="4439">
      <c r="D4439" s="2"/>
      <c r="G4439" s="2"/>
      <c r="J4439" s="2"/>
    </row>
    <row r="4440">
      <c r="D4440" s="2"/>
      <c r="G4440" s="2"/>
      <c r="J4440" s="2"/>
    </row>
    <row r="4441">
      <c r="D4441" s="2"/>
      <c r="G4441" s="2"/>
      <c r="J4441" s="2"/>
    </row>
    <row r="4442">
      <c r="D4442" s="2"/>
      <c r="G4442" s="2"/>
      <c r="J4442" s="2"/>
    </row>
    <row r="4443">
      <c r="D4443" s="2"/>
      <c r="G4443" s="2"/>
      <c r="J4443" s="2"/>
    </row>
    <row r="4444">
      <c r="D4444" s="2"/>
      <c r="G4444" s="2"/>
      <c r="J4444" s="2"/>
    </row>
    <row r="4445">
      <c r="D4445" s="2"/>
      <c r="G4445" s="2"/>
      <c r="J4445" s="2"/>
    </row>
    <row r="4446">
      <c r="D4446" s="2"/>
      <c r="G4446" s="2"/>
      <c r="J4446" s="2"/>
    </row>
    <row r="4447">
      <c r="D4447" s="2"/>
      <c r="G4447" s="2"/>
      <c r="J4447" s="2"/>
    </row>
    <row r="4448">
      <c r="D4448" s="2"/>
      <c r="G4448" s="2"/>
      <c r="J4448" s="2"/>
    </row>
    <row r="4449">
      <c r="D4449" s="2"/>
      <c r="G4449" s="2"/>
      <c r="J4449" s="2"/>
    </row>
    <row r="4450">
      <c r="D4450" s="2"/>
      <c r="G4450" s="2"/>
      <c r="J4450" s="2"/>
    </row>
    <row r="4451">
      <c r="D4451" s="2"/>
      <c r="G4451" s="2"/>
      <c r="J4451" s="2"/>
    </row>
    <row r="4452">
      <c r="D4452" s="2"/>
      <c r="G4452" s="2"/>
      <c r="J4452" s="2"/>
    </row>
    <row r="4453">
      <c r="D4453" s="2"/>
      <c r="G4453" s="2"/>
      <c r="J4453" s="2"/>
    </row>
    <row r="4454">
      <c r="D4454" s="2"/>
      <c r="G4454" s="2"/>
      <c r="J4454" s="2"/>
    </row>
    <row r="4455">
      <c r="D4455" s="2"/>
      <c r="G4455" s="2"/>
      <c r="J4455" s="2"/>
    </row>
    <row r="4456">
      <c r="D4456" s="2"/>
      <c r="G4456" s="2"/>
      <c r="J4456" s="2"/>
    </row>
    <row r="4457">
      <c r="D4457" s="2"/>
      <c r="G4457" s="2"/>
      <c r="J4457" s="2"/>
    </row>
    <row r="4458">
      <c r="D4458" s="2"/>
      <c r="G4458" s="2"/>
      <c r="J4458" s="2"/>
    </row>
    <row r="4459">
      <c r="D4459" s="2"/>
      <c r="G4459" s="2"/>
      <c r="J4459" s="2"/>
    </row>
    <row r="4460">
      <c r="D4460" s="2"/>
      <c r="G4460" s="2"/>
      <c r="J4460" s="2"/>
    </row>
    <row r="4461">
      <c r="D4461" s="2"/>
      <c r="G4461" s="2"/>
      <c r="J4461" s="2"/>
    </row>
    <row r="4462">
      <c r="D4462" s="2"/>
      <c r="G4462" s="2"/>
      <c r="J4462" s="2"/>
    </row>
    <row r="4463">
      <c r="D4463" s="2"/>
      <c r="G4463" s="2"/>
      <c r="J4463" s="2"/>
    </row>
    <row r="4464">
      <c r="D4464" s="2"/>
      <c r="G4464" s="2"/>
      <c r="J4464" s="2"/>
    </row>
    <row r="4465">
      <c r="D4465" s="2"/>
      <c r="G4465" s="2"/>
      <c r="J4465" s="2"/>
    </row>
    <row r="4466">
      <c r="D4466" s="2"/>
      <c r="G4466" s="2"/>
      <c r="J4466" s="2"/>
    </row>
    <row r="4467">
      <c r="D4467" s="2"/>
      <c r="G4467" s="2"/>
      <c r="J4467" s="2"/>
    </row>
    <row r="4468">
      <c r="D4468" s="2"/>
      <c r="G4468" s="2"/>
      <c r="J4468" s="2"/>
    </row>
    <row r="4469">
      <c r="D4469" s="2"/>
      <c r="G4469" s="2"/>
      <c r="J4469" s="2"/>
    </row>
    <row r="4470">
      <c r="D4470" s="2"/>
      <c r="G4470" s="2"/>
      <c r="J4470" s="2"/>
    </row>
    <row r="4471">
      <c r="D4471" s="2"/>
      <c r="G4471" s="2"/>
      <c r="J4471" s="2"/>
    </row>
    <row r="4472">
      <c r="D4472" s="2"/>
      <c r="G4472" s="2"/>
      <c r="J4472" s="2"/>
    </row>
    <row r="4473">
      <c r="D4473" s="2"/>
      <c r="G4473" s="2"/>
      <c r="J4473" s="2"/>
    </row>
    <row r="4474">
      <c r="D4474" s="2"/>
      <c r="G4474" s="2"/>
      <c r="J4474" s="2"/>
    </row>
    <row r="4475">
      <c r="D4475" s="2"/>
      <c r="G4475" s="2"/>
      <c r="J4475" s="2"/>
    </row>
    <row r="4476">
      <c r="D4476" s="2"/>
      <c r="G4476" s="2"/>
      <c r="J4476" s="2"/>
    </row>
    <row r="4477">
      <c r="D4477" s="2"/>
      <c r="G4477" s="2"/>
      <c r="J4477" s="2"/>
    </row>
    <row r="4478">
      <c r="D4478" s="2"/>
      <c r="G4478" s="2"/>
      <c r="J4478" s="2"/>
    </row>
    <row r="4479">
      <c r="D4479" s="2"/>
      <c r="G4479" s="2"/>
      <c r="J4479" s="2"/>
    </row>
    <row r="4480">
      <c r="D4480" s="2"/>
      <c r="G4480" s="2"/>
      <c r="J4480" s="2"/>
    </row>
    <row r="4481">
      <c r="D4481" s="2"/>
      <c r="G4481" s="2"/>
      <c r="J4481" s="2"/>
    </row>
    <row r="4482">
      <c r="D4482" s="2"/>
      <c r="G4482" s="2"/>
      <c r="J4482" s="2"/>
    </row>
    <row r="4483">
      <c r="D4483" s="2"/>
      <c r="G4483" s="2"/>
      <c r="J4483" s="2"/>
    </row>
    <row r="4484">
      <c r="D4484" s="2"/>
      <c r="G4484" s="2"/>
      <c r="J4484" s="2"/>
    </row>
    <row r="4485">
      <c r="D4485" s="2"/>
      <c r="G4485" s="2"/>
      <c r="J4485" s="2"/>
    </row>
    <row r="4486">
      <c r="D4486" s="2"/>
      <c r="G4486" s="2"/>
      <c r="J4486" s="2"/>
    </row>
    <row r="4487">
      <c r="D4487" s="2"/>
      <c r="G4487" s="2"/>
      <c r="J4487" s="2"/>
    </row>
    <row r="4488">
      <c r="D4488" s="2"/>
      <c r="G4488" s="2"/>
      <c r="J4488" s="2"/>
    </row>
    <row r="4489">
      <c r="D4489" s="2"/>
      <c r="G4489" s="2"/>
      <c r="J4489" s="2"/>
    </row>
    <row r="4490">
      <c r="D4490" s="2"/>
      <c r="G4490" s="2"/>
      <c r="J4490" s="2"/>
    </row>
    <row r="4491">
      <c r="D4491" s="2"/>
      <c r="G4491" s="2"/>
      <c r="J4491" s="2"/>
    </row>
    <row r="4492">
      <c r="D4492" s="2"/>
      <c r="G4492" s="2"/>
      <c r="J4492" s="2"/>
    </row>
    <row r="4493">
      <c r="D4493" s="2"/>
      <c r="G4493" s="2"/>
      <c r="J4493" s="2"/>
    </row>
    <row r="4494">
      <c r="D4494" s="2"/>
      <c r="G4494" s="2"/>
      <c r="J4494" s="2"/>
    </row>
    <row r="4495">
      <c r="D4495" s="2"/>
      <c r="G4495" s="2"/>
      <c r="J4495" s="2"/>
    </row>
    <row r="4496">
      <c r="D4496" s="2"/>
      <c r="G4496" s="2"/>
      <c r="J4496" s="2"/>
    </row>
    <row r="4497">
      <c r="D4497" s="2"/>
      <c r="G4497" s="2"/>
      <c r="J4497" s="2"/>
    </row>
    <row r="4498">
      <c r="D4498" s="2"/>
      <c r="G4498" s="2"/>
      <c r="J4498" s="2"/>
    </row>
    <row r="4499">
      <c r="D4499" s="2"/>
      <c r="G4499" s="2"/>
      <c r="J4499" s="2"/>
    </row>
    <row r="4500">
      <c r="D4500" s="2"/>
      <c r="G4500" s="2"/>
      <c r="J4500" s="2"/>
    </row>
    <row r="4501">
      <c r="D4501" s="2"/>
      <c r="G4501" s="2"/>
      <c r="J4501" s="2"/>
    </row>
    <row r="4502">
      <c r="D4502" s="2"/>
      <c r="G4502" s="2"/>
      <c r="J4502" s="2"/>
    </row>
    <row r="4503">
      <c r="D4503" s="2"/>
      <c r="G4503" s="2"/>
      <c r="J4503" s="2"/>
    </row>
    <row r="4504">
      <c r="D4504" s="2"/>
      <c r="G4504" s="2"/>
      <c r="J4504" s="2"/>
    </row>
    <row r="4505">
      <c r="D4505" s="2"/>
      <c r="G4505" s="2"/>
      <c r="J4505" s="2"/>
    </row>
    <row r="4506">
      <c r="D4506" s="2"/>
      <c r="G4506" s="2"/>
      <c r="J4506" s="2"/>
    </row>
    <row r="4507">
      <c r="D4507" s="2"/>
      <c r="G4507" s="2"/>
      <c r="J4507" s="2"/>
    </row>
    <row r="4508">
      <c r="D4508" s="2"/>
      <c r="G4508" s="2"/>
      <c r="J4508" s="2"/>
    </row>
    <row r="4509">
      <c r="D4509" s="2"/>
      <c r="G4509" s="2"/>
      <c r="J4509" s="2"/>
    </row>
    <row r="4510">
      <c r="D4510" s="2"/>
      <c r="G4510" s="2"/>
      <c r="J4510" s="2"/>
    </row>
    <row r="4511">
      <c r="D4511" s="2"/>
      <c r="G4511" s="2"/>
      <c r="J4511" s="2"/>
    </row>
    <row r="4512">
      <c r="D4512" s="2"/>
      <c r="G4512" s="2"/>
      <c r="J4512" s="2"/>
    </row>
    <row r="4513">
      <c r="D4513" s="2"/>
      <c r="G4513" s="2"/>
      <c r="J4513" s="2"/>
    </row>
    <row r="4514">
      <c r="D4514" s="2"/>
      <c r="G4514" s="2"/>
      <c r="J4514" s="2"/>
    </row>
    <row r="4515">
      <c r="D4515" s="2"/>
      <c r="G4515" s="2"/>
      <c r="J4515" s="2"/>
    </row>
    <row r="4516">
      <c r="D4516" s="2"/>
      <c r="G4516" s="2"/>
      <c r="J4516" s="2"/>
    </row>
    <row r="4517">
      <c r="D4517" s="2"/>
      <c r="G4517" s="2"/>
      <c r="J4517" s="2"/>
    </row>
    <row r="4518">
      <c r="D4518" s="2"/>
      <c r="G4518" s="2"/>
      <c r="J4518" s="2"/>
    </row>
    <row r="4519">
      <c r="D4519" s="2"/>
      <c r="G4519" s="2"/>
      <c r="J4519" s="2"/>
    </row>
    <row r="4520">
      <c r="D4520" s="2"/>
      <c r="G4520" s="2"/>
      <c r="J4520" s="2"/>
    </row>
    <row r="4521">
      <c r="D4521" s="2"/>
      <c r="G4521" s="2"/>
      <c r="J4521" s="2"/>
    </row>
    <row r="4522">
      <c r="D4522" s="2"/>
      <c r="G4522" s="2"/>
      <c r="J4522" s="2"/>
    </row>
    <row r="4523">
      <c r="D4523" s="2"/>
      <c r="G4523" s="2"/>
      <c r="J4523" s="2"/>
    </row>
    <row r="4524">
      <c r="D4524" s="2"/>
      <c r="G4524" s="2"/>
      <c r="J4524" s="2"/>
    </row>
    <row r="4525">
      <c r="D4525" s="2"/>
      <c r="G4525" s="2"/>
      <c r="J4525" s="2"/>
    </row>
    <row r="4526">
      <c r="D4526" s="2"/>
      <c r="G4526" s="2"/>
      <c r="J4526" s="2"/>
    </row>
    <row r="4527">
      <c r="D4527" s="2"/>
      <c r="G4527" s="2"/>
      <c r="J4527" s="2"/>
    </row>
    <row r="4528">
      <c r="D4528" s="2"/>
      <c r="G4528" s="2"/>
      <c r="J4528" s="2"/>
    </row>
    <row r="4529">
      <c r="D4529" s="2"/>
      <c r="G4529" s="2"/>
      <c r="J4529" s="2"/>
    </row>
    <row r="4530">
      <c r="D4530" s="2"/>
      <c r="G4530" s="2"/>
      <c r="J4530" s="2"/>
    </row>
    <row r="4531">
      <c r="D4531" s="2"/>
      <c r="G4531" s="2"/>
      <c r="J4531" s="2"/>
    </row>
    <row r="4532">
      <c r="D4532" s="2"/>
      <c r="G4532" s="2"/>
      <c r="J4532" s="2"/>
    </row>
    <row r="4533">
      <c r="D4533" s="2"/>
      <c r="G4533" s="2"/>
      <c r="J4533" s="2"/>
    </row>
    <row r="4534">
      <c r="D4534" s="2"/>
      <c r="G4534" s="2"/>
      <c r="J4534" s="2"/>
    </row>
    <row r="4535">
      <c r="D4535" s="2"/>
      <c r="G4535" s="2"/>
      <c r="J4535" s="2"/>
    </row>
    <row r="4536">
      <c r="D4536" s="2"/>
      <c r="G4536" s="2"/>
      <c r="J4536" s="2"/>
    </row>
    <row r="4537">
      <c r="D4537" s="2"/>
      <c r="G4537" s="2"/>
      <c r="J4537" s="2"/>
    </row>
    <row r="4538">
      <c r="D4538" s="2"/>
      <c r="G4538" s="2"/>
      <c r="J4538" s="2"/>
    </row>
    <row r="4539">
      <c r="D4539" s="2"/>
      <c r="G4539" s="2"/>
      <c r="J4539" s="2"/>
    </row>
    <row r="4540">
      <c r="D4540" s="2"/>
      <c r="G4540" s="2"/>
      <c r="J4540" s="2"/>
    </row>
    <row r="4541">
      <c r="D4541" s="2"/>
      <c r="G4541" s="2"/>
      <c r="J4541" s="2"/>
    </row>
    <row r="4542">
      <c r="D4542" s="2"/>
      <c r="G4542" s="2"/>
      <c r="J4542" s="2"/>
    </row>
    <row r="4543">
      <c r="D4543" s="2"/>
      <c r="G4543" s="2"/>
      <c r="J4543" s="2"/>
    </row>
    <row r="4544">
      <c r="D4544" s="2"/>
      <c r="G4544" s="2"/>
      <c r="J4544" s="2"/>
    </row>
    <row r="4545">
      <c r="D4545" s="2"/>
      <c r="G4545" s="2"/>
      <c r="J4545" s="2"/>
    </row>
    <row r="4546">
      <c r="D4546" s="2"/>
      <c r="G4546" s="2"/>
      <c r="J4546" s="2"/>
    </row>
    <row r="4547">
      <c r="D4547" s="2"/>
      <c r="G4547" s="2"/>
      <c r="J4547" s="2"/>
    </row>
    <row r="4548">
      <c r="D4548" s="2"/>
      <c r="G4548" s="2"/>
      <c r="J4548" s="2"/>
    </row>
    <row r="4549">
      <c r="D4549" s="2"/>
      <c r="G4549" s="2"/>
      <c r="J4549" s="2"/>
    </row>
    <row r="4550">
      <c r="D4550" s="2"/>
      <c r="G4550" s="2"/>
      <c r="J4550" s="2"/>
    </row>
    <row r="4551">
      <c r="D4551" s="2"/>
      <c r="G4551" s="2"/>
      <c r="J4551" s="2"/>
    </row>
    <row r="4552">
      <c r="D4552" s="2"/>
      <c r="G4552" s="2"/>
      <c r="J4552" s="2"/>
    </row>
    <row r="4553">
      <c r="D4553" s="2"/>
      <c r="G4553" s="2"/>
      <c r="J4553" s="2"/>
    </row>
    <row r="4554">
      <c r="D4554" s="2"/>
      <c r="G4554" s="2"/>
      <c r="J4554" s="2"/>
    </row>
    <row r="4555">
      <c r="D4555" s="2"/>
      <c r="G4555" s="2"/>
      <c r="J4555" s="2"/>
    </row>
    <row r="4556">
      <c r="D4556" s="2"/>
      <c r="G4556" s="2"/>
      <c r="J4556" s="2"/>
    </row>
    <row r="4557">
      <c r="D4557" s="2"/>
      <c r="G4557" s="2"/>
      <c r="J4557" s="2"/>
    </row>
    <row r="4558">
      <c r="D4558" s="2"/>
      <c r="G4558" s="2"/>
      <c r="J4558" s="2"/>
    </row>
    <row r="4559">
      <c r="D4559" s="2"/>
      <c r="G4559" s="2"/>
      <c r="J4559" s="2"/>
    </row>
    <row r="4560">
      <c r="D4560" s="2"/>
      <c r="G4560" s="2"/>
      <c r="J4560" s="2"/>
    </row>
    <row r="4561">
      <c r="D4561" s="2"/>
      <c r="G4561" s="2"/>
      <c r="J4561" s="2"/>
    </row>
    <row r="4562">
      <c r="D4562" s="2"/>
      <c r="G4562" s="2"/>
      <c r="J4562" s="2"/>
    </row>
    <row r="4563">
      <c r="D4563" s="2"/>
      <c r="G4563" s="2"/>
      <c r="J4563" s="2"/>
    </row>
    <row r="4564">
      <c r="D4564" s="2"/>
      <c r="G4564" s="2"/>
      <c r="J4564" s="2"/>
    </row>
    <row r="4565">
      <c r="D4565" s="2"/>
      <c r="G4565" s="2"/>
      <c r="J4565" s="2"/>
    </row>
    <row r="4566">
      <c r="D4566" s="2"/>
      <c r="G4566" s="2"/>
      <c r="J4566" s="2"/>
    </row>
    <row r="4567">
      <c r="D4567" s="2"/>
      <c r="G4567" s="2"/>
      <c r="J4567" s="2"/>
    </row>
    <row r="4568">
      <c r="D4568" s="2"/>
      <c r="G4568" s="2"/>
      <c r="J4568" s="2"/>
    </row>
    <row r="4569">
      <c r="D4569" s="2"/>
      <c r="G4569" s="2"/>
      <c r="J4569" s="2"/>
    </row>
    <row r="4570">
      <c r="D4570" s="2"/>
      <c r="G4570" s="2"/>
      <c r="J4570" s="2"/>
    </row>
    <row r="4571">
      <c r="D4571" s="2"/>
      <c r="G4571" s="2"/>
      <c r="J4571" s="2"/>
    </row>
    <row r="4572">
      <c r="D4572" s="2"/>
      <c r="G4572" s="2"/>
      <c r="J4572" s="2"/>
    </row>
    <row r="4573">
      <c r="D4573" s="2"/>
      <c r="G4573" s="2"/>
      <c r="J4573" s="2"/>
    </row>
    <row r="4574">
      <c r="D4574" s="2"/>
      <c r="G4574" s="2"/>
      <c r="J4574" s="2"/>
    </row>
    <row r="4575">
      <c r="D4575" s="2"/>
      <c r="G4575" s="2"/>
      <c r="J4575" s="2"/>
    </row>
    <row r="4576">
      <c r="D4576" s="2"/>
      <c r="G4576" s="2"/>
      <c r="J4576" s="2"/>
    </row>
    <row r="4577">
      <c r="D4577" s="2"/>
      <c r="G4577" s="2"/>
      <c r="J4577" s="2"/>
    </row>
    <row r="4578">
      <c r="D4578" s="2"/>
      <c r="G4578" s="2"/>
      <c r="J4578" s="2"/>
    </row>
    <row r="4579">
      <c r="D4579" s="2"/>
      <c r="G4579" s="2"/>
      <c r="J4579" s="2"/>
    </row>
    <row r="4580">
      <c r="D4580" s="2"/>
      <c r="G4580" s="2"/>
      <c r="J4580" s="2"/>
    </row>
    <row r="4581">
      <c r="D4581" s="2"/>
      <c r="G4581" s="2"/>
      <c r="J4581" s="2"/>
    </row>
    <row r="4582">
      <c r="D4582" s="2"/>
      <c r="G4582" s="2"/>
      <c r="J4582" s="2"/>
    </row>
    <row r="4583">
      <c r="D4583" s="2"/>
      <c r="G4583" s="2"/>
      <c r="J4583" s="2"/>
    </row>
    <row r="4584">
      <c r="D4584" s="2"/>
      <c r="G4584" s="2"/>
      <c r="J4584" s="2"/>
    </row>
    <row r="4585">
      <c r="D4585" s="2"/>
      <c r="G4585" s="2"/>
      <c r="J4585" s="2"/>
    </row>
    <row r="4586">
      <c r="D4586" s="2"/>
      <c r="G4586" s="2"/>
      <c r="J4586" s="2"/>
    </row>
    <row r="4587">
      <c r="D4587" s="2"/>
      <c r="G4587" s="2"/>
      <c r="J4587" s="2"/>
    </row>
    <row r="4588">
      <c r="D4588" s="2"/>
      <c r="G4588" s="2"/>
      <c r="J4588" s="2"/>
    </row>
    <row r="4589">
      <c r="D4589" s="2"/>
      <c r="G4589" s="2"/>
      <c r="J4589" s="2"/>
    </row>
    <row r="4590">
      <c r="D4590" s="2"/>
      <c r="G4590" s="2"/>
      <c r="J4590" s="2"/>
    </row>
    <row r="4591">
      <c r="D4591" s="2"/>
      <c r="G4591" s="2"/>
      <c r="J4591" s="2"/>
    </row>
    <row r="4592">
      <c r="D4592" s="2"/>
      <c r="G4592" s="2"/>
      <c r="J4592" s="2"/>
    </row>
    <row r="4593">
      <c r="D4593" s="2"/>
      <c r="G4593" s="2"/>
      <c r="J4593" s="2"/>
    </row>
    <row r="4594">
      <c r="D4594" s="2"/>
      <c r="G4594" s="2"/>
      <c r="J4594" s="2"/>
    </row>
    <row r="4595">
      <c r="D4595" s="2"/>
      <c r="G4595" s="2"/>
      <c r="J4595" s="2"/>
    </row>
    <row r="4596">
      <c r="D4596" s="2"/>
      <c r="G4596" s="2"/>
      <c r="J4596" s="2"/>
    </row>
    <row r="4597">
      <c r="D4597" s="2"/>
      <c r="G4597" s="2"/>
      <c r="J4597" s="2"/>
    </row>
    <row r="4598">
      <c r="D4598" s="2"/>
      <c r="G4598" s="2"/>
      <c r="J4598" s="2"/>
    </row>
    <row r="4599">
      <c r="D4599" s="2"/>
      <c r="G4599" s="2"/>
      <c r="J4599" s="2"/>
    </row>
    <row r="4600">
      <c r="D4600" s="2"/>
      <c r="G4600" s="2"/>
      <c r="J4600" s="2"/>
    </row>
    <row r="4601">
      <c r="D4601" s="2"/>
      <c r="G4601" s="2"/>
      <c r="J4601" s="2"/>
    </row>
    <row r="4602">
      <c r="D4602" s="2"/>
      <c r="G4602" s="2"/>
      <c r="J4602" s="2"/>
    </row>
    <row r="4603">
      <c r="D4603" s="2"/>
      <c r="G4603" s="2"/>
      <c r="J4603" s="2"/>
    </row>
    <row r="4604">
      <c r="D4604" s="2"/>
      <c r="G4604" s="2"/>
      <c r="J4604" s="2"/>
    </row>
    <row r="4605">
      <c r="D4605" s="2"/>
      <c r="G4605" s="2"/>
      <c r="J4605" s="2"/>
    </row>
    <row r="4606">
      <c r="D4606" s="2"/>
      <c r="G4606" s="2"/>
      <c r="J4606" s="2"/>
    </row>
    <row r="4607">
      <c r="D4607" s="2"/>
      <c r="G4607" s="2"/>
      <c r="J4607" s="2"/>
    </row>
    <row r="4608">
      <c r="D4608" s="2"/>
      <c r="G4608" s="2"/>
      <c r="J4608" s="2"/>
    </row>
    <row r="4609">
      <c r="D4609" s="2"/>
      <c r="G4609" s="2"/>
      <c r="J4609" s="2"/>
    </row>
    <row r="4610">
      <c r="D4610" s="2"/>
      <c r="G4610" s="2"/>
      <c r="J4610" s="2"/>
    </row>
    <row r="4611">
      <c r="D4611" s="2"/>
      <c r="G4611" s="2"/>
      <c r="J4611" s="2"/>
    </row>
    <row r="4612">
      <c r="D4612" s="2"/>
      <c r="G4612" s="2"/>
      <c r="J4612" s="2"/>
    </row>
    <row r="4613">
      <c r="D4613" s="2"/>
      <c r="G4613" s="2"/>
      <c r="J4613" s="2"/>
    </row>
    <row r="4614">
      <c r="D4614" s="2"/>
      <c r="G4614" s="2"/>
      <c r="J4614" s="2"/>
    </row>
    <row r="4615">
      <c r="D4615" s="2"/>
      <c r="G4615" s="2"/>
      <c r="J4615" s="2"/>
    </row>
    <row r="4616">
      <c r="D4616" s="2"/>
      <c r="G4616" s="2"/>
      <c r="J4616" s="2"/>
    </row>
    <row r="4617">
      <c r="D4617" s="2"/>
      <c r="G4617" s="2"/>
      <c r="J4617" s="2"/>
    </row>
    <row r="4618">
      <c r="D4618" s="2"/>
      <c r="G4618" s="2"/>
      <c r="J4618" s="2"/>
    </row>
    <row r="4619">
      <c r="D4619" s="2"/>
      <c r="G4619" s="2"/>
      <c r="J4619" s="2"/>
    </row>
    <row r="4620">
      <c r="D4620" s="2"/>
      <c r="G4620" s="2"/>
      <c r="J4620" s="2"/>
    </row>
    <row r="4621">
      <c r="D4621" s="2"/>
      <c r="G4621" s="2"/>
      <c r="J4621" s="2"/>
    </row>
    <row r="4622">
      <c r="D4622" s="2"/>
      <c r="G4622" s="2"/>
      <c r="J4622" s="2"/>
    </row>
    <row r="4623">
      <c r="D4623" s="2"/>
      <c r="G4623" s="2"/>
      <c r="J4623" s="2"/>
    </row>
    <row r="4624">
      <c r="D4624" s="2"/>
      <c r="G4624" s="2"/>
      <c r="J4624" s="2"/>
    </row>
    <row r="4625">
      <c r="D4625" s="2"/>
      <c r="G4625" s="2"/>
      <c r="J4625" s="2"/>
    </row>
    <row r="4626">
      <c r="D4626" s="2"/>
      <c r="G4626" s="2"/>
      <c r="J4626" s="2"/>
    </row>
    <row r="4627">
      <c r="D4627" s="2"/>
      <c r="G4627" s="2"/>
      <c r="J4627" s="2"/>
    </row>
    <row r="4628">
      <c r="D4628" s="2"/>
      <c r="G4628" s="2"/>
      <c r="J4628" s="2"/>
    </row>
    <row r="4629">
      <c r="D4629" s="2"/>
      <c r="G4629" s="2"/>
      <c r="J4629" s="2"/>
    </row>
    <row r="4630">
      <c r="D4630" s="2"/>
      <c r="G4630" s="2"/>
      <c r="J4630" s="2"/>
    </row>
    <row r="4631">
      <c r="D4631" s="2"/>
      <c r="G4631" s="2"/>
      <c r="J4631" s="2"/>
    </row>
    <row r="4632">
      <c r="D4632" s="2"/>
      <c r="G4632" s="2"/>
      <c r="J4632" s="2"/>
    </row>
    <row r="4633">
      <c r="D4633" s="2"/>
      <c r="G4633" s="2"/>
      <c r="J4633" s="2"/>
    </row>
    <row r="4634">
      <c r="D4634" s="2"/>
      <c r="G4634" s="2"/>
      <c r="J4634" s="2"/>
    </row>
    <row r="4635">
      <c r="D4635" s="2"/>
      <c r="G4635" s="2"/>
      <c r="J4635" s="2"/>
    </row>
    <row r="4636">
      <c r="D4636" s="2"/>
      <c r="G4636" s="2"/>
      <c r="J4636" s="2"/>
    </row>
    <row r="4637">
      <c r="D4637" s="2"/>
      <c r="G4637" s="2"/>
      <c r="J4637" s="2"/>
    </row>
    <row r="4638">
      <c r="D4638" s="2"/>
      <c r="G4638" s="2"/>
      <c r="J4638" s="2"/>
    </row>
    <row r="4639">
      <c r="D4639" s="2"/>
      <c r="G4639" s="2"/>
      <c r="J4639" s="2"/>
    </row>
    <row r="4640">
      <c r="D4640" s="2"/>
      <c r="G4640" s="2"/>
      <c r="J4640" s="2"/>
    </row>
    <row r="4641">
      <c r="D4641" s="2"/>
      <c r="G4641" s="2"/>
      <c r="J4641" s="2"/>
    </row>
    <row r="4642">
      <c r="D4642" s="2"/>
      <c r="G4642" s="2"/>
      <c r="J4642" s="2"/>
    </row>
    <row r="4643">
      <c r="D4643" s="2"/>
      <c r="G4643" s="2"/>
      <c r="J4643" s="2"/>
    </row>
    <row r="4644">
      <c r="D4644" s="2"/>
      <c r="G4644" s="2"/>
      <c r="J4644" s="2"/>
    </row>
    <row r="4645">
      <c r="D4645" s="2"/>
      <c r="G4645" s="2"/>
      <c r="J4645" s="2"/>
    </row>
    <row r="4646">
      <c r="D4646" s="2"/>
      <c r="G4646" s="2"/>
      <c r="J4646" s="2"/>
    </row>
    <row r="4647">
      <c r="D4647" s="2"/>
      <c r="G4647" s="2"/>
      <c r="J4647" s="2"/>
    </row>
    <row r="4648">
      <c r="D4648" s="2"/>
      <c r="G4648" s="2"/>
      <c r="J4648" s="2"/>
    </row>
    <row r="4649">
      <c r="D4649" s="2"/>
      <c r="G4649" s="2"/>
      <c r="J4649" s="2"/>
    </row>
    <row r="4650">
      <c r="D4650" s="2"/>
      <c r="G4650" s="2"/>
      <c r="J4650" s="2"/>
    </row>
    <row r="4651">
      <c r="D4651" s="2"/>
      <c r="G4651" s="2"/>
      <c r="J4651" s="2"/>
    </row>
    <row r="4652">
      <c r="D4652" s="2"/>
      <c r="G4652" s="2"/>
      <c r="J4652" s="2"/>
    </row>
    <row r="4653">
      <c r="D4653" s="2"/>
      <c r="G4653" s="2"/>
      <c r="J4653" s="2"/>
    </row>
    <row r="4654">
      <c r="D4654" s="2"/>
      <c r="G4654" s="2"/>
      <c r="J4654" s="2"/>
    </row>
    <row r="4655">
      <c r="D4655" s="2"/>
      <c r="G4655" s="2"/>
      <c r="J4655" s="2"/>
    </row>
    <row r="4656">
      <c r="D4656" s="2"/>
      <c r="G4656" s="2"/>
      <c r="J4656" s="2"/>
    </row>
    <row r="4657">
      <c r="D4657" s="2"/>
      <c r="G4657" s="2"/>
      <c r="J4657" s="2"/>
    </row>
    <row r="4658">
      <c r="D4658" s="2"/>
      <c r="G4658" s="2"/>
      <c r="J4658" s="2"/>
    </row>
    <row r="4659">
      <c r="D4659" s="2"/>
      <c r="G4659" s="2"/>
      <c r="J4659" s="2"/>
    </row>
    <row r="4660">
      <c r="D4660" s="2"/>
      <c r="G4660" s="2"/>
      <c r="J4660" s="2"/>
    </row>
    <row r="4661">
      <c r="D4661" s="2"/>
      <c r="G4661" s="2"/>
      <c r="J4661" s="2"/>
    </row>
    <row r="4662">
      <c r="D4662" s="2"/>
      <c r="G4662" s="2"/>
      <c r="J4662" s="2"/>
    </row>
    <row r="4663">
      <c r="D4663" s="2"/>
      <c r="G4663" s="2"/>
      <c r="J4663" s="2"/>
    </row>
    <row r="4664">
      <c r="D4664" s="2"/>
      <c r="G4664" s="2"/>
      <c r="J4664" s="2"/>
    </row>
    <row r="4665">
      <c r="D4665" s="2"/>
      <c r="G4665" s="2"/>
      <c r="J4665" s="2"/>
    </row>
    <row r="4666">
      <c r="D4666" s="2"/>
      <c r="G4666" s="2"/>
      <c r="J4666" s="2"/>
    </row>
    <row r="4667">
      <c r="D4667" s="2"/>
      <c r="G4667" s="2"/>
      <c r="J4667" s="2"/>
    </row>
    <row r="4668">
      <c r="D4668" s="2"/>
      <c r="G4668" s="2"/>
      <c r="J4668" s="2"/>
    </row>
    <row r="4669">
      <c r="D4669" s="2"/>
      <c r="G4669" s="2"/>
      <c r="J4669" s="2"/>
    </row>
    <row r="4670">
      <c r="D4670" s="2"/>
      <c r="G4670" s="2"/>
      <c r="J4670" s="2"/>
    </row>
    <row r="4671">
      <c r="D4671" s="2"/>
      <c r="G4671" s="2"/>
      <c r="J4671" s="2"/>
    </row>
    <row r="4672">
      <c r="D4672" s="2"/>
      <c r="G4672" s="2"/>
      <c r="J4672" s="2"/>
    </row>
    <row r="4673">
      <c r="D4673" s="2"/>
      <c r="G4673" s="2"/>
      <c r="J4673" s="2"/>
    </row>
    <row r="4674">
      <c r="D4674" s="2"/>
      <c r="G4674" s="2"/>
      <c r="J4674" s="2"/>
    </row>
    <row r="4675">
      <c r="D4675" s="2"/>
      <c r="G4675" s="2"/>
      <c r="J4675" s="2"/>
    </row>
    <row r="4676">
      <c r="D4676" s="2"/>
      <c r="G4676" s="2"/>
      <c r="J4676" s="2"/>
    </row>
    <row r="4677">
      <c r="D4677" s="2"/>
      <c r="G4677" s="2"/>
      <c r="J4677" s="2"/>
    </row>
    <row r="4678">
      <c r="D4678" s="2"/>
      <c r="G4678" s="2"/>
      <c r="J4678" s="2"/>
    </row>
    <row r="4679">
      <c r="D4679" s="2"/>
      <c r="G4679" s="2"/>
      <c r="J4679" s="2"/>
    </row>
    <row r="4680">
      <c r="D4680" s="2"/>
      <c r="G4680" s="2"/>
      <c r="J4680" s="2"/>
    </row>
    <row r="4681">
      <c r="D4681" s="2"/>
      <c r="G4681" s="2"/>
      <c r="J4681" s="2"/>
    </row>
    <row r="4682">
      <c r="D4682" s="2"/>
      <c r="G4682" s="2"/>
      <c r="J4682" s="2"/>
    </row>
    <row r="4683">
      <c r="D4683" s="2"/>
      <c r="G4683" s="2"/>
      <c r="J4683" s="2"/>
    </row>
    <row r="4684">
      <c r="D4684" s="2"/>
      <c r="G4684" s="2"/>
      <c r="J4684" s="2"/>
    </row>
    <row r="4685">
      <c r="D4685" s="2"/>
      <c r="G4685" s="2"/>
      <c r="J4685" s="2"/>
    </row>
    <row r="4686">
      <c r="D4686" s="2"/>
      <c r="G4686" s="2"/>
      <c r="J4686" s="2"/>
    </row>
    <row r="4687">
      <c r="D4687" s="2"/>
      <c r="G4687" s="2"/>
      <c r="J4687" s="2"/>
    </row>
    <row r="4688">
      <c r="D4688" s="2"/>
      <c r="G4688" s="2"/>
      <c r="J4688" s="2"/>
    </row>
    <row r="4689">
      <c r="D4689" s="2"/>
      <c r="G4689" s="2"/>
      <c r="J4689" s="2"/>
    </row>
    <row r="4690">
      <c r="D4690" s="2"/>
      <c r="G4690" s="2"/>
      <c r="J4690" s="2"/>
    </row>
    <row r="4691">
      <c r="D4691" s="2"/>
      <c r="G4691" s="2"/>
      <c r="J4691" s="2"/>
    </row>
    <row r="4692">
      <c r="D4692" s="2"/>
      <c r="G4692" s="2"/>
      <c r="J4692" s="2"/>
    </row>
    <row r="4693">
      <c r="D4693" s="2"/>
      <c r="G4693" s="2"/>
      <c r="J4693" s="2"/>
    </row>
    <row r="4694">
      <c r="D4694" s="2"/>
      <c r="G4694" s="2"/>
      <c r="J4694" s="2"/>
    </row>
    <row r="4695">
      <c r="D4695" s="2"/>
      <c r="G4695" s="2"/>
      <c r="J4695" s="2"/>
    </row>
    <row r="4696">
      <c r="D4696" s="2"/>
      <c r="G4696" s="2"/>
      <c r="J4696" s="2"/>
    </row>
    <row r="4697">
      <c r="D4697" s="2"/>
      <c r="G4697" s="2"/>
      <c r="J4697" s="2"/>
    </row>
    <row r="4698">
      <c r="D4698" s="2"/>
      <c r="G4698" s="2"/>
      <c r="J4698" s="2"/>
    </row>
    <row r="4699">
      <c r="D4699" s="2"/>
      <c r="G4699" s="2"/>
      <c r="J4699" s="2"/>
    </row>
    <row r="4700">
      <c r="D4700" s="2"/>
      <c r="G4700" s="2"/>
      <c r="J4700" s="2"/>
    </row>
    <row r="4701">
      <c r="D4701" s="2"/>
      <c r="G4701" s="2"/>
      <c r="J4701" s="2"/>
    </row>
    <row r="4702">
      <c r="D4702" s="2"/>
      <c r="G4702" s="2"/>
      <c r="J4702" s="2"/>
    </row>
    <row r="4703">
      <c r="D4703" s="2"/>
      <c r="G4703" s="2"/>
      <c r="J4703" s="2"/>
    </row>
    <row r="4704">
      <c r="D4704" s="2"/>
      <c r="G4704" s="2"/>
      <c r="J4704" s="2"/>
    </row>
    <row r="4705">
      <c r="D4705" s="2"/>
      <c r="G4705" s="2"/>
      <c r="J4705" s="2"/>
    </row>
    <row r="4706">
      <c r="D4706" s="2"/>
      <c r="G4706" s="2"/>
      <c r="J4706" s="2"/>
    </row>
    <row r="4707">
      <c r="D4707" s="2"/>
      <c r="G4707" s="2"/>
      <c r="J4707" s="2"/>
    </row>
    <row r="4708">
      <c r="D4708" s="2"/>
      <c r="G4708" s="2"/>
      <c r="J4708" s="2"/>
    </row>
    <row r="4709">
      <c r="D4709" s="2"/>
      <c r="G4709" s="2"/>
      <c r="J4709" s="2"/>
    </row>
    <row r="4710">
      <c r="D4710" s="2"/>
      <c r="G4710" s="2"/>
      <c r="J4710" s="2"/>
    </row>
    <row r="4711">
      <c r="D4711" s="2"/>
      <c r="G4711" s="2"/>
      <c r="J4711" s="2"/>
    </row>
    <row r="4712">
      <c r="D4712" s="2"/>
      <c r="G4712" s="2"/>
      <c r="J4712" s="2"/>
    </row>
    <row r="4713">
      <c r="D4713" s="2"/>
      <c r="G4713" s="2"/>
      <c r="J4713" s="2"/>
    </row>
    <row r="4714">
      <c r="D4714" s="2"/>
      <c r="G4714" s="2"/>
      <c r="J4714" s="2"/>
    </row>
    <row r="4715">
      <c r="D4715" s="2"/>
      <c r="G4715" s="2"/>
      <c r="J4715" s="2"/>
    </row>
    <row r="4716">
      <c r="D4716" s="2"/>
      <c r="G4716" s="2"/>
      <c r="J4716" s="2"/>
    </row>
    <row r="4717">
      <c r="D4717" s="2"/>
      <c r="G4717" s="2"/>
      <c r="J4717" s="2"/>
    </row>
    <row r="4718">
      <c r="D4718" s="2"/>
      <c r="G4718" s="2"/>
      <c r="J4718" s="2"/>
    </row>
    <row r="4719">
      <c r="D4719" s="2"/>
      <c r="G4719" s="2"/>
      <c r="J4719" s="2"/>
    </row>
    <row r="4720">
      <c r="D4720" s="2"/>
      <c r="G4720" s="2"/>
      <c r="J4720" s="2"/>
    </row>
    <row r="4721">
      <c r="D4721" s="2"/>
      <c r="G4721" s="2"/>
      <c r="J4721" s="2"/>
    </row>
    <row r="4722">
      <c r="D4722" s="2"/>
      <c r="G4722" s="2"/>
      <c r="J4722" s="2"/>
    </row>
    <row r="4723">
      <c r="D4723" s="2"/>
      <c r="G4723" s="2"/>
      <c r="J4723" s="2"/>
    </row>
    <row r="4724">
      <c r="D4724" s="2"/>
      <c r="G4724" s="2"/>
      <c r="J4724" s="2"/>
    </row>
    <row r="4725">
      <c r="D4725" s="2"/>
      <c r="G4725" s="2"/>
      <c r="J4725" s="2"/>
    </row>
    <row r="4726">
      <c r="D4726" s="2"/>
      <c r="G4726" s="2"/>
      <c r="J4726" s="2"/>
    </row>
    <row r="4727">
      <c r="D4727" s="2"/>
      <c r="G4727" s="2"/>
      <c r="J4727" s="2"/>
    </row>
    <row r="4728">
      <c r="D4728" s="2"/>
      <c r="G4728" s="2"/>
      <c r="J4728" s="2"/>
    </row>
    <row r="4729">
      <c r="D4729" s="2"/>
      <c r="G4729" s="2"/>
      <c r="J4729" s="2"/>
    </row>
    <row r="4730">
      <c r="D4730" s="2"/>
      <c r="G4730" s="2"/>
      <c r="J4730" s="2"/>
    </row>
    <row r="4731">
      <c r="D4731" s="2"/>
      <c r="G4731" s="2"/>
      <c r="J4731" s="2"/>
    </row>
    <row r="4732">
      <c r="D4732" s="2"/>
      <c r="G4732" s="2"/>
      <c r="J4732" s="2"/>
    </row>
    <row r="4733">
      <c r="D4733" s="2"/>
      <c r="G4733" s="2"/>
      <c r="J4733" s="2"/>
    </row>
    <row r="4734">
      <c r="D4734" s="2"/>
      <c r="G4734" s="2"/>
      <c r="J4734" s="2"/>
    </row>
    <row r="4735">
      <c r="D4735" s="2"/>
      <c r="G4735" s="2"/>
      <c r="J4735" s="2"/>
    </row>
    <row r="4736">
      <c r="D4736" s="2"/>
      <c r="G4736" s="2"/>
      <c r="J4736" s="2"/>
    </row>
    <row r="4737">
      <c r="D4737" s="2"/>
      <c r="G4737" s="2"/>
      <c r="J4737" s="2"/>
    </row>
    <row r="4738">
      <c r="D4738" s="2"/>
      <c r="G4738" s="2"/>
      <c r="J4738" s="2"/>
    </row>
    <row r="4739">
      <c r="D4739" s="2"/>
      <c r="G4739" s="2"/>
      <c r="J4739" s="2"/>
    </row>
    <row r="4740">
      <c r="D4740" s="2"/>
      <c r="G4740" s="2"/>
      <c r="J4740" s="2"/>
    </row>
    <row r="4741">
      <c r="D4741" s="2"/>
      <c r="G4741" s="2"/>
      <c r="J4741" s="2"/>
    </row>
    <row r="4742">
      <c r="D4742" s="2"/>
      <c r="G4742" s="2"/>
      <c r="J4742" s="2"/>
    </row>
    <row r="4743">
      <c r="D4743" s="2"/>
      <c r="G4743" s="2"/>
      <c r="J4743" s="2"/>
    </row>
    <row r="4744">
      <c r="D4744" s="2"/>
      <c r="G4744" s="2"/>
      <c r="J4744" s="2"/>
    </row>
    <row r="4745">
      <c r="D4745" s="2"/>
      <c r="G4745" s="2"/>
      <c r="J4745" s="2"/>
    </row>
    <row r="4746">
      <c r="D4746" s="2"/>
      <c r="G4746" s="2"/>
      <c r="J4746" s="2"/>
    </row>
    <row r="4747">
      <c r="D4747" s="2"/>
      <c r="G4747" s="2"/>
      <c r="J4747" s="2"/>
    </row>
    <row r="4748">
      <c r="D4748" s="2"/>
      <c r="G4748" s="2"/>
      <c r="J4748" s="2"/>
    </row>
    <row r="4749">
      <c r="D4749" s="2"/>
      <c r="G4749" s="2"/>
      <c r="J4749" s="2"/>
    </row>
    <row r="4750">
      <c r="D4750" s="2"/>
      <c r="G4750" s="2"/>
      <c r="J4750" s="2"/>
    </row>
    <row r="4751">
      <c r="D4751" s="2"/>
      <c r="G4751" s="2"/>
      <c r="J4751" s="2"/>
    </row>
    <row r="4752">
      <c r="D4752" s="2"/>
      <c r="G4752" s="2"/>
      <c r="J4752" s="2"/>
    </row>
    <row r="4753">
      <c r="D4753" s="2"/>
      <c r="G4753" s="2"/>
      <c r="J4753" s="2"/>
    </row>
    <row r="4754">
      <c r="D4754" s="2"/>
      <c r="G4754" s="2"/>
      <c r="J4754" s="2"/>
    </row>
    <row r="4755">
      <c r="D4755" s="2"/>
      <c r="G4755" s="2"/>
      <c r="J4755" s="2"/>
    </row>
    <row r="4756">
      <c r="D4756" s="2"/>
      <c r="G4756" s="2"/>
      <c r="J4756" s="2"/>
    </row>
    <row r="4757">
      <c r="D4757" s="2"/>
      <c r="G4757" s="2"/>
      <c r="J4757" s="2"/>
    </row>
    <row r="4758">
      <c r="D4758" s="2"/>
      <c r="G4758" s="2"/>
      <c r="J4758" s="2"/>
    </row>
    <row r="4759">
      <c r="D4759" s="2"/>
      <c r="G4759" s="2"/>
      <c r="J4759" s="2"/>
    </row>
    <row r="4760">
      <c r="D4760" s="2"/>
      <c r="G4760" s="2"/>
      <c r="J4760" s="2"/>
    </row>
    <row r="4761">
      <c r="D4761" s="2"/>
      <c r="G4761" s="2"/>
      <c r="J4761" s="2"/>
    </row>
    <row r="4762">
      <c r="D4762" s="2"/>
      <c r="G4762" s="2"/>
      <c r="J4762" s="2"/>
    </row>
    <row r="4763">
      <c r="D4763" s="2"/>
      <c r="G4763" s="2"/>
      <c r="J4763" s="2"/>
    </row>
    <row r="4764">
      <c r="D4764" s="2"/>
      <c r="G4764" s="2"/>
      <c r="J4764" s="2"/>
    </row>
    <row r="4765">
      <c r="D4765" s="2"/>
      <c r="G4765" s="2"/>
      <c r="J4765" s="2"/>
    </row>
    <row r="4766">
      <c r="D4766" s="2"/>
      <c r="G4766" s="2"/>
      <c r="J4766" s="2"/>
    </row>
    <row r="4767">
      <c r="D4767" s="2"/>
      <c r="G4767" s="2"/>
      <c r="J4767" s="2"/>
    </row>
    <row r="4768">
      <c r="D4768" s="2"/>
      <c r="G4768" s="2"/>
      <c r="J4768" s="2"/>
    </row>
    <row r="4769">
      <c r="D4769" s="2"/>
      <c r="G4769" s="2"/>
      <c r="J4769" s="2"/>
    </row>
    <row r="4770">
      <c r="D4770" s="2"/>
      <c r="G4770" s="2"/>
      <c r="J4770" s="2"/>
    </row>
    <row r="4771">
      <c r="D4771" s="2"/>
      <c r="G4771" s="2"/>
      <c r="J4771" s="2"/>
    </row>
    <row r="4772">
      <c r="D4772" s="2"/>
      <c r="G4772" s="2"/>
      <c r="J4772" s="2"/>
    </row>
    <row r="4773">
      <c r="D4773" s="2"/>
      <c r="G4773" s="2"/>
      <c r="J4773" s="2"/>
    </row>
    <row r="4774">
      <c r="D4774" s="2"/>
      <c r="G4774" s="2"/>
      <c r="J4774" s="2"/>
    </row>
    <row r="4775">
      <c r="D4775" s="2"/>
      <c r="G4775" s="2"/>
      <c r="J4775" s="2"/>
    </row>
    <row r="4776">
      <c r="D4776" s="2"/>
      <c r="G4776" s="2"/>
      <c r="J4776" s="2"/>
    </row>
    <row r="4777">
      <c r="D4777" s="2"/>
      <c r="G4777" s="2"/>
      <c r="J4777" s="2"/>
    </row>
    <row r="4778">
      <c r="D4778" s="2"/>
      <c r="G4778" s="2"/>
      <c r="J4778" s="2"/>
    </row>
    <row r="4779">
      <c r="D4779" s="2"/>
      <c r="G4779" s="2"/>
      <c r="J4779" s="2"/>
    </row>
    <row r="4780">
      <c r="D4780" s="2"/>
      <c r="G4780" s="2"/>
      <c r="J4780" s="2"/>
    </row>
    <row r="4781">
      <c r="D4781" s="2"/>
      <c r="G4781" s="2"/>
      <c r="J4781" s="2"/>
    </row>
    <row r="4782">
      <c r="D4782" s="2"/>
      <c r="G4782" s="2"/>
      <c r="J4782" s="2"/>
    </row>
    <row r="4783">
      <c r="D4783" s="2"/>
      <c r="G4783" s="2"/>
      <c r="J4783" s="2"/>
    </row>
    <row r="4784">
      <c r="D4784" s="2"/>
      <c r="G4784" s="2"/>
      <c r="J4784" s="2"/>
    </row>
    <row r="4785">
      <c r="D4785" s="2"/>
      <c r="G4785" s="2"/>
      <c r="J4785" s="2"/>
    </row>
    <row r="4786">
      <c r="D4786" s="2"/>
      <c r="G4786" s="2"/>
      <c r="J4786" s="2"/>
    </row>
    <row r="4787">
      <c r="D4787" s="2"/>
      <c r="G4787" s="2"/>
      <c r="J4787" s="2"/>
    </row>
    <row r="4788">
      <c r="D4788" s="2"/>
      <c r="G4788" s="2"/>
      <c r="J4788" s="2"/>
    </row>
    <row r="4789">
      <c r="D4789" s="2"/>
      <c r="G4789" s="2"/>
      <c r="J4789" s="2"/>
    </row>
    <row r="4790">
      <c r="D4790" s="2"/>
      <c r="G4790" s="2"/>
      <c r="J4790" s="2"/>
    </row>
    <row r="4791">
      <c r="D4791" s="2"/>
      <c r="G4791" s="2"/>
      <c r="J4791" s="2"/>
    </row>
    <row r="4792">
      <c r="D4792" s="2"/>
      <c r="G4792" s="2"/>
      <c r="J4792" s="2"/>
    </row>
    <row r="4793">
      <c r="D4793" s="2"/>
      <c r="G4793" s="2"/>
      <c r="J4793" s="2"/>
    </row>
    <row r="4794">
      <c r="D4794" s="2"/>
      <c r="G4794" s="2"/>
      <c r="J4794" s="2"/>
    </row>
    <row r="4795">
      <c r="D4795" s="2"/>
      <c r="G4795" s="2"/>
      <c r="J4795" s="2"/>
    </row>
    <row r="4796">
      <c r="D4796" s="2"/>
      <c r="G4796" s="2"/>
      <c r="J4796" s="2"/>
    </row>
    <row r="4797">
      <c r="D4797" s="2"/>
      <c r="G4797" s="2"/>
      <c r="J4797" s="2"/>
    </row>
    <row r="4798">
      <c r="D4798" s="2"/>
      <c r="G4798" s="2"/>
      <c r="J4798" s="2"/>
    </row>
    <row r="4799">
      <c r="D4799" s="2"/>
      <c r="G4799" s="2"/>
      <c r="J4799" s="2"/>
    </row>
    <row r="4800">
      <c r="D4800" s="2"/>
      <c r="G4800" s="2"/>
      <c r="J4800" s="2"/>
    </row>
    <row r="4801">
      <c r="D4801" s="2"/>
      <c r="G4801" s="2"/>
      <c r="J4801" s="2"/>
    </row>
    <row r="4802">
      <c r="D4802" s="2"/>
      <c r="G4802" s="2"/>
      <c r="J4802" s="2"/>
    </row>
    <row r="4803">
      <c r="D4803" s="2"/>
      <c r="G4803" s="2"/>
      <c r="J4803" s="2"/>
    </row>
    <row r="4804">
      <c r="D4804" s="2"/>
      <c r="G4804" s="2"/>
      <c r="J4804" s="2"/>
    </row>
    <row r="4805">
      <c r="D4805" s="2"/>
      <c r="G4805" s="2"/>
      <c r="J4805" s="2"/>
    </row>
    <row r="4806">
      <c r="D4806" s="2"/>
      <c r="G4806" s="2"/>
      <c r="J4806" s="2"/>
    </row>
    <row r="4807">
      <c r="D4807" s="2"/>
      <c r="G4807" s="2"/>
      <c r="J4807" s="2"/>
    </row>
    <row r="4808">
      <c r="D4808" s="2"/>
      <c r="G4808" s="2"/>
      <c r="J4808" s="2"/>
    </row>
    <row r="4809">
      <c r="D4809" s="2"/>
      <c r="G4809" s="2"/>
      <c r="J4809" s="2"/>
    </row>
    <row r="4810">
      <c r="D4810" s="2"/>
      <c r="G4810" s="2"/>
      <c r="J4810" s="2"/>
    </row>
    <row r="4811">
      <c r="D4811" s="2"/>
      <c r="G4811" s="2"/>
      <c r="J4811" s="2"/>
    </row>
    <row r="4812">
      <c r="D4812" s="2"/>
      <c r="G4812" s="2"/>
      <c r="J4812" s="2"/>
    </row>
    <row r="4813">
      <c r="D4813" s="2"/>
      <c r="G4813" s="2"/>
      <c r="J4813" s="2"/>
    </row>
    <row r="4814">
      <c r="D4814" s="2"/>
      <c r="G4814" s="2"/>
      <c r="J4814" s="2"/>
    </row>
    <row r="4815">
      <c r="D4815" s="2"/>
      <c r="G4815" s="2"/>
      <c r="J4815" s="2"/>
    </row>
    <row r="4816">
      <c r="D4816" s="2"/>
      <c r="G4816" s="2"/>
      <c r="J4816" s="2"/>
    </row>
    <row r="4817">
      <c r="D4817" s="2"/>
      <c r="G4817" s="2"/>
      <c r="J4817" s="2"/>
    </row>
    <row r="4818">
      <c r="D4818" s="2"/>
      <c r="G4818" s="2"/>
      <c r="J4818" s="2"/>
    </row>
    <row r="4819">
      <c r="D4819" s="2"/>
      <c r="G4819" s="2"/>
      <c r="J4819" s="2"/>
    </row>
    <row r="4820">
      <c r="D4820" s="2"/>
      <c r="G4820" s="2"/>
      <c r="J4820" s="2"/>
    </row>
    <row r="4821">
      <c r="D4821" s="2"/>
      <c r="G4821" s="2"/>
      <c r="J4821" s="2"/>
    </row>
    <row r="4822">
      <c r="D4822" s="2"/>
      <c r="G4822" s="2"/>
      <c r="J4822" s="2"/>
    </row>
    <row r="4823">
      <c r="D4823" s="2"/>
      <c r="G4823" s="2"/>
      <c r="J4823" s="2"/>
    </row>
    <row r="4824">
      <c r="D4824" s="2"/>
      <c r="G4824" s="2"/>
      <c r="J4824" s="2"/>
    </row>
    <row r="4825">
      <c r="D4825" s="2"/>
      <c r="G4825" s="2"/>
      <c r="J4825" s="2"/>
    </row>
    <row r="4826">
      <c r="D4826" s="2"/>
      <c r="G4826" s="2"/>
      <c r="J4826" s="2"/>
    </row>
    <row r="4827">
      <c r="D4827" s="2"/>
      <c r="G4827" s="2"/>
      <c r="J4827" s="2"/>
    </row>
    <row r="4828">
      <c r="D4828" s="2"/>
      <c r="G4828" s="2"/>
      <c r="J4828" s="2"/>
    </row>
    <row r="4829">
      <c r="D4829" s="2"/>
      <c r="G4829" s="2"/>
      <c r="J4829" s="2"/>
    </row>
    <row r="4830">
      <c r="D4830" s="2"/>
      <c r="G4830" s="2"/>
      <c r="J4830" s="2"/>
    </row>
    <row r="4831">
      <c r="D4831" s="2"/>
      <c r="G4831" s="2"/>
      <c r="J4831" s="2"/>
    </row>
    <row r="4832">
      <c r="D4832" s="2"/>
      <c r="G4832" s="2"/>
      <c r="J4832" s="2"/>
    </row>
    <row r="4833">
      <c r="D4833" s="2"/>
      <c r="G4833" s="2"/>
      <c r="J4833" s="2"/>
    </row>
    <row r="4834">
      <c r="D4834" s="2"/>
      <c r="G4834" s="2"/>
      <c r="J4834" s="2"/>
    </row>
    <row r="4835">
      <c r="D4835" s="2"/>
      <c r="G4835" s="2"/>
      <c r="J4835" s="2"/>
    </row>
    <row r="4836">
      <c r="D4836" s="2"/>
      <c r="G4836" s="2"/>
      <c r="J4836" s="2"/>
    </row>
    <row r="4837">
      <c r="D4837" s="2"/>
      <c r="G4837" s="2"/>
      <c r="J4837" s="2"/>
    </row>
    <row r="4838">
      <c r="D4838" s="2"/>
      <c r="G4838" s="2"/>
      <c r="J4838" s="2"/>
    </row>
    <row r="4839">
      <c r="D4839" s="2"/>
      <c r="G4839" s="2"/>
      <c r="J4839" s="2"/>
    </row>
    <row r="4840">
      <c r="D4840" s="2"/>
      <c r="G4840" s="2"/>
      <c r="J4840" s="2"/>
    </row>
    <row r="4841">
      <c r="D4841" s="2"/>
      <c r="G4841" s="2"/>
      <c r="J4841" s="2"/>
    </row>
    <row r="4842">
      <c r="D4842" s="2"/>
      <c r="G4842" s="2"/>
      <c r="J4842" s="2"/>
    </row>
    <row r="4843">
      <c r="D4843" s="2"/>
      <c r="G4843" s="2"/>
      <c r="J4843" s="2"/>
    </row>
    <row r="4844">
      <c r="D4844" s="2"/>
      <c r="G4844" s="2"/>
      <c r="J4844" s="2"/>
    </row>
    <row r="4845">
      <c r="D4845" s="2"/>
      <c r="G4845" s="2"/>
      <c r="J4845" s="2"/>
    </row>
    <row r="4846">
      <c r="D4846" s="2"/>
      <c r="G4846" s="2"/>
      <c r="J4846" s="2"/>
    </row>
    <row r="4847">
      <c r="D4847" s="2"/>
      <c r="G4847" s="2"/>
      <c r="J4847" s="2"/>
    </row>
    <row r="4848">
      <c r="D4848" s="2"/>
      <c r="G4848" s="2"/>
      <c r="J4848" s="2"/>
    </row>
    <row r="4849">
      <c r="D4849" s="2"/>
      <c r="G4849" s="2"/>
      <c r="J4849" s="2"/>
    </row>
    <row r="4850">
      <c r="D4850" s="2"/>
      <c r="G4850" s="2"/>
      <c r="J4850" s="2"/>
    </row>
    <row r="4851">
      <c r="D4851" s="2"/>
      <c r="G4851" s="2"/>
      <c r="J4851" s="2"/>
    </row>
    <row r="4852">
      <c r="D4852" s="2"/>
      <c r="G4852" s="2"/>
      <c r="J4852" s="2"/>
    </row>
    <row r="4853">
      <c r="D4853" s="2"/>
      <c r="G4853" s="2"/>
      <c r="J4853" s="2"/>
    </row>
    <row r="4854">
      <c r="D4854" s="2"/>
      <c r="G4854" s="2"/>
      <c r="J4854" s="2"/>
    </row>
    <row r="4855">
      <c r="D4855" s="2"/>
      <c r="G4855" s="2"/>
      <c r="J4855" s="2"/>
    </row>
    <row r="4856">
      <c r="D4856" s="2"/>
      <c r="G4856" s="2"/>
      <c r="J4856" s="2"/>
    </row>
    <row r="4857">
      <c r="D4857" s="2"/>
      <c r="G4857" s="2"/>
      <c r="J4857" s="2"/>
    </row>
    <row r="4858">
      <c r="D4858" s="2"/>
      <c r="G4858" s="2"/>
      <c r="J4858" s="2"/>
    </row>
    <row r="4859">
      <c r="D4859" s="2"/>
      <c r="G4859" s="2"/>
      <c r="J4859" s="2"/>
    </row>
    <row r="4860">
      <c r="D4860" s="2"/>
      <c r="G4860" s="2"/>
      <c r="J4860" s="2"/>
    </row>
    <row r="4861">
      <c r="D4861" s="2"/>
      <c r="G4861" s="2"/>
      <c r="J4861" s="2"/>
    </row>
    <row r="4862">
      <c r="D4862" s="2"/>
      <c r="G4862" s="2"/>
      <c r="J4862" s="2"/>
    </row>
    <row r="4863">
      <c r="D4863" s="2"/>
      <c r="G4863" s="2"/>
      <c r="J4863" s="2"/>
    </row>
    <row r="4864">
      <c r="D4864" s="2"/>
      <c r="G4864" s="2"/>
      <c r="J4864" s="2"/>
    </row>
    <row r="4865">
      <c r="D4865" s="2"/>
      <c r="G4865" s="2"/>
      <c r="J4865" s="2"/>
    </row>
    <row r="4866">
      <c r="D4866" s="2"/>
      <c r="G4866" s="2"/>
      <c r="J4866" s="2"/>
    </row>
    <row r="4867">
      <c r="D4867" s="2"/>
      <c r="G4867" s="2"/>
      <c r="J4867" s="2"/>
    </row>
    <row r="4868">
      <c r="D4868" s="2"/>
      <c r="G4868" s="2"/>
      <c r="J4868" s="2"/>
    </row>
    <row r="4869">
      <c r="D4869" s="2"/>
      <c r="G4869" s="2"/>
      <c r="J4869" s="2"/>
    </row>
    <row r="4870">
      <c r="D4870" s="2"/>
      <c r="G4870" s="2"/>
      <c r="J4870" s="2"/>
    </row>
    <row r="4871">
      <c r="D4871" s="2"/>
      <c r="G4871" s="2"/>
      <c r="J4871" s="2"/>
    </row>
    <row r="4872">
      <c r="D4872" s="2"/>
      <c r="G4872" s="2"/>
      <c r="J4872" s="2"/>
    </row>
    <row r="4873">
      <c r="D4873" s="2"/>
      <c r="G4873" s="2"/>
      <c r="J4873" s="2"/>
    </row>
    <row r="4874">
      <c r="D4874" s="2"/>
      <c r="G4874" s="2"/>
      <c r="J4874" s="2"/>
    </row>
    <row r="4875">
      <c r="D4875" s="2"/>
      <c r="G4875" s="2"/>
      <c r="J4875" s="2"/>
    </row>
    <row r="4876">
      <c r="D4876" s="2"/>
      <c r="G4876" s="2"/>
      <c r="J4876" s="2"/>
    </row>
    <row r="4877">
      <c r="D4877" s="2"/>
      <c r="G4877" s="2"/>
      <c r="J4877" s="2"/>
    </row>
    <row r="4878">
      <c r="D4878" s="2"/>
      <c r="G4878" s="2"/>
      <c r="J4878" s="2"/>
    </row>
    <row r="4879">
      <c r="D4879" s="2"/>
      <c r="G4879" s="2"/>
      <c r="J4879" s="2"/>
    </row>
    <row r="4880">
      <c r="D4880" s="2"/>
      <c r="G4880" s="2"/>
      <c r="J4880" s="2"/>
    </row>
    <row r="4881">
      <c r="D4881" s="2"/>
      <c r="G4881" s="2"/>
      <c r="J4881" s="2"/>
    </row>
    <row r="4882">
      <c r="D4882" s="2"/>
      <c r="G4882" s="2"/>
      <c r="J4882" s="2"/>
    </row>
    <row r="4883">
      <c r="D4883" s="2"/>
      <c r="G4883" s="2"/>
      <c r="J4883" s="2"/>
    </row>
    <row r="4884">
      <c r="D4884" s="2"/>
      <c r="G4884" s="2"/>
      <c r="J4884" s="2"/>
    </row>
    <row r="4885">
      <c r="D4885" s="2"/>
      <c r="G4885" s="2"/>
      <c r="J4885" s="2"/>
    </row>
    <row r="4886">
      <c r="D4886" s="2"/>
      <c r="G4886" s="2"/>
      <c r="J4886" s="2"/>
    </row>
    <row r="4887">
      <c r="D4887" s="2"/>
      <c r="G4887" s="2"/>
      <c r="J4887" s="2"/>
    </row>
    <row r="4888">
      <c r="D4888" s="2"/>
      <c r="G4888" s="2"/>
      <c r="J4888" s="2"/>
    </row>
    <row r="4889">
      <c r="D4889" s="2"/>
      <c r="G4889" s="2"/>
      <c r="J4889" s="2"/>
    </row>
    <row r="4890">
      <c r="D4890" s="2"/>
      <c r="G4890" s="2"/>
      <c r="J4890" s="2"/>
    </row>
    <row r="4891">
      <c r="D4891" s="2"/>
      <c r="G4891" s="2"/>
      <c r="J4891" s="2"/>
    </row>
    <row r="4892">
      <c r="D4892" s="2"/>
      <c r="G4892" s="2"/>
      <c r="J4892" s="2"/>
    </row>
    <row r="4893">
      <c r="D4893" s="2"/>
      <c r="G4893" s="2"/>
      <c r="J4893" s="2"/>
    </row>
    <row r="4894">
      <c r="D4894" s="2"/>
      <c r="G4894" s="2"/>
      <c r="J4894" s="2"/>
    </row>
    <row r="4895">
      <c r="D4895" s="2"/>
      <c r="G4895" s="2"/>
      <c r="J4895" s="2"/>
    </row>
    <row r="4896">
      <c r="D4896" s="2"/>
      <c r="G4896" s="2"/>
      <c r="J4896" s="2"/>
    </row>
    <row r="4897">
      <c r="D4897" s="2"/>
      <c r="G4897" s="2"/>
      <c r="J4897" s="2"/>
    </row>
    <row r="4898">
      <c r="D4898" s="2"/>
      <c r="G4898" s="2"/>
      <c r="J4898" s="2"/>
    </row>
    <row r="4899">
      <c r="D4899" s="2"/>
      <c r="G4899" s="2"/>
      <c r="J4899" s="2"/>
    </row>
    <row r="4900">
      <c r="D4900" s="2"/>
      <c r="G4900" s="2"/>
      <c r="J4900" s="2"/>
    </row>
    <row r="4901">
      <c r="D4901" s="2"/>
      <c r="G4901" s="2"/>
      <c r="J4901" s="2"/>
    </row>
    <row r="4902">
      <c r="D4902" s="2"/>
      <c r="G4902" s="2"/>
      <c r="J4902" s="2"/>
    </row>
    <row r="4903">
      <c r="D4903" s="2"/>
      <c r="G4903" s="2"/>
      <c r="J4903" s="2"/>
    </row>
    <row r="4904">
      <c r="D4904" s="2"/>
      <c r="G4904" s="2"/>
      <c r="J4904" s="2"/>
    </row>
    <row r="4905">
      <c r="D4905" s="2"/>
      <c r="G4905" s="2"/>
      <c r="J4905" s="2"/>
    </row>
    <row r="4906">
      <c r="D4906" s="2"/>
      <c r="G4906" s="2"/>
      <c r="J4906" s="2"/>
    </row>
    <row r="4907">
      <c r="D4907" s="2"/>
      <c r="G4907" s="2"/>
      <c r="J4907" s="2"/>
    </row>
    <row r="4908">
      <c r="D4908" s="2"/>
      <c r="G4908" s="2"/>
      <c r="J4908" s="2"/>
    </row>
    <row r="4909">
      <c r="D4909" s="2"/>
      <c r="G4909" s="2"/>
      <c r="J4909" s="2"/>
    </row>
    <row r="4910">
      <c r="D4910" s="2"/>
      <c r="G4910" s="2"/>
      <c r="J4910" s="2"/>
    </row>
    <row r="4911">
      <c r="D4911" s="2"/>
      <c r="G4911" s="2"/>
      <c r="J4911" s="2"/>
    </row>
    <row r="4912">
      <c r="D4912" s="2"/>
      <c r="G4912" s="2"/>
      <c r="J4912" s="2"/>
    </row>
    <row r="4913">
      <c r="D4913" s="2"/>
      <c r="G4913" s="2"/>
      <c r="J4913" s="2"/>
    </row>
    <row r="4914">
      <c r="D4914" s="2"/>
      <c r="G4914" s="2"/>
      <c r="J4914" s="2"/>
    </row>
    <row r="4915">
      <c r="D4915" s="2"/>
      <c r="G4915" s="2"/>
      <c r="J4915" s="2"/>
    </row>
    <row r="4916">
      <c r="D4916" s="2"/>
      <c r="G4916" s="2"/>
      <c r="J4916" s="2"/>
    </row>
    <row r="4917">
      <c r="D4917" s="2"/>
      <c r="G4917" s="2"/>
      <c r="J4917" s="2"/>
    </row>
    <row r="4918">
      <c r="D4918" s="2"/>
      <c r="G4918" s="2"/>
      <c r="J4918" s="2"/>
    </row>
    <row r="4919">
      <c r="D4919" s="2"/>
      <c r="G4919" s="2"/>
      <c r="J4919" s="2"/>
    </row>
    <row r="4920">
      <c r="D4920" s="2"/>
      <c r="G4920" s="2"/>
      <c r="J4920" s="2"/>
    </row>
    <row r="4921">
      <c r="D4921" s="2"/>
      <c r="G4921" s="2"/>
      <c r="J4921" s="2"/>
    </row>
    <row r="4922">
      <c r="D4922" s="2"/>
      <c r="G4922" s="2"/>
      <c r="J4922" s="2"/>
    </row>
    <row r="4923">
      <c r="D4923" s="2"/>
      <c r="G4923" s="2"/>
      <c r="J4923" s="2"/>
    </row>
    <row r="4924">
      <c r="D4924" s="2"/>
      <c r="G4924" s="2"/>
      <c r="J4924" s="2"/>
    </row>
    <row r="4925">
      <c r="D4925" s="2"/>
      <c r="G4925" s="2"/>
      <c r="J4925" s="2"/>
    </row>
    <row r="4926">
      <c r="D4926" s="2"/>
      <c r="G4926" s="2"/>
      <c r="J4926" s="2"/>
    </row>
    <row r="4927">
      <c r="D4927" s="2"/>
      <c r="G4927" s="2"/>
      <c r="J4927" s="2"/>
    </row>
    <row r="4928">
      <c r="D4928" s="2"/>
      <c r="G4928" s="2"/>
      <c r="J4928" s="2"/>
    </row>
    <row r="4929">
      <c r="D4929" s="2"/>
      <c r="G4929" s="2"/>
      <c r="J4929" s="2"/>
    </row>
    <row r="4930">
      <c r="D4930" s="2"/>
      <c r="G4930" s="2"/>
      <c r="J4930" s="2"/>
    </row>
    <row r="4931">
      <c r="D4931" s="2"/>
      <c r="G4931" s="2"/>
      <c r="J4931" s="2"/>
    </row>
    <row r="4932">
      <c r="D4932" s="2"/>
      <c r="G4932" s="2"/>
      <c r="J4932" s="2"/>
    </row>
    <row r="4933">
      <c r="D4933" s="2"/>
      <c r="G4933" s="2"/>
      <c r="J4933" s="2"/>
    </row>
    <row r="4934">
      <c r="D4934" s="2"/>
      <c r="G4934" s="2"/>
      <c r="J4934" s="2"/>
    </row>
    <row r="4935">
      <c r="D4935" s="2"/>
      <c r="G4935" s="2"/>
      <c r="J4935" s="2"/>
    </row>
    <row r="4936">
      <c r="D4936" s="2"/>
      <c r="G4936" s="2"/>
      <c r="J4936" s="2"/>
    </row>
    <row r="4937">
      <c r="D4937" s="2"/>
      <c r="G4937" s="2"/>
      <c r="J4937" s="2"/>
    </row>
    <row r="4938">
      <c r="D4938" s="2"/>
      <c r="G4938" s="2"/>
      <c r="J4938" s="2"/>
    </row>
    <row r="4939">
      <c r="D4939" s="2"/>
      <c r="G4939" s="2"/>
      <c r="J4939" s="2"/>
    </row>
    <row r="4940">
      <c r="D4940" s="2"/>
      <c r="G4940" s="2"/>
      <c r="J4940" s="2"/>
    </row>
    <row r="4941">
      <c r="D4941" s="2"/>
      <c r="G4941" s="2"/>
      <c r="J4941" s="2"/>
    </row>
    <row r="4942">
      <c r="D4942" s="2"/>
      <c r="G4942" s="2"/>
      <c r="J4942" s="2"/>
    </row>
    <row r="4943">
      <c r="D4943" s="2"/>
      <c r="G4943" s="2"/>
      <c r="J4943" s="2"/>
    </row>
    <row r="4944">
      <c r="D4944" s="2"/>
      <c r="G4944" s="2"/>
      <c r="J4944" s="2"/>
    </row>
    <row r="4945">
      <c r="D4945" s="2"/>
      <c r="G4945" s="2"/>
      <c r="J4945" s="2"/>
    </row>
    <row r="4946">
      <c r="D4946" s="2"/>
      <c r="G4946" s="2"/>
      <c r="J4946" s="2"/>
    </row>
    <row r="4947">
      <c r="D4947" s="2"/>
      <c r="G4947" s="2"/>
      <c r="J4947" s="2"/>
    </row>
    <row r="4948">
      <c r="D4948" s="2"/>
      <c r="G4948" s="2"/>
      <c r="J4948" s="2"/>
    </row>
    <row r="4949">
      <c r="D4949" s="2"/>
      <c r="G4949" s="2"/>
      <c r="J4949" s="2"/>
    </row>
    <row r="4950">
      <c r="D4950" s="2"/>
      <c r="G4950" s="2"/>
      <c r="J4950" s="2"/>
    </row>
    <row r="4951">
      <c r="D4951" s="2"/>
      <c r="G4951" s="2"/>
      <c r="J4951" s="2"/>
    </row>
    <row r="4952">
      <c r="D4952" s="2"/>
      <c r="G4952" s="2"/>
      <c r="J4952" s="2"/>
    </row>
    <row r="4953">
      <c r="D4953" s="2"/>
      <c r="G4953" s="2"/>
      <c r="J4953" s="2"/>
    </row>
    <row r="4954">
      <c r="D4954" s="2"/>
      <c r="G4954" s="2"/>
      <c r="J4954" s="2"/>
    </row>
    <row r="4955">
      <c r="D4955" s="2"/>
      <c r="G4955" s="2"/>
      <c r="J4955" s="2"/>
    </row>
    <row r="4956">
      <c r="D4956" s="2"/>
      <c r="G4956" s="2"/>
      <c r="J4956" s="2"/>
    </row>
    <row r="4957">
      <c r="D4957" s="2"/>
      <c r="G4957" s="2"/>
      <c r="J4957" s="2"/>
    </row>
    <row r="4958">
      <c r="D4958" s="2"/>
      <c r="G4958" s="2"/>
      <c r="J4958" s="2"/>
    </row>
    <row r="4959">
      <c r="D4959" s="2"/>
      <c r="G4959" s="2"/>
      <c r="J4959" s="2"/>
    </row>
    <row r="4960">
      <c r="D4960" s="2"/>
      <c r="G4960" s="2"/>
      <c r="J4960" s="2"/>
    </row>
    <row r="4961">
      <c r="D4961" s="2"/>
      <c r="G4961" s="2"/>
      <c r="J4961" s="2"/>
    </row>
    <row r="4962">
      <c r="D4962" s="2"/>
      <c r="G4962" s="2"/>
      <c r="J4962" s="2"/>
    </row>
    <row r="4963">
      <c r="D4963" s="2"/>
      <c r="G4963" s="2"/>
      <c r="J4963" s="2"/>
    </row>
    <row r="4964">
      <c r="D4964" s="2"/>
      <c r="G4964" s="2"/>
      <c r="J4964" s="2"/>
    </row>
    <row r="4965">
      <c r="D4965" s="2"/>
      <c r="G4965" s="2"/>
      <c r="J4965" s="2"/>
    </row>
    <row r="4966">
      <c r="D4966" s="2"/>
      <c r="G4966" s="2"/>
      <c r="J4966" s="2"/>
    </row>
    <row r="4967">
      <c r="D4967" s="2"/>
      <c r="G4967" s="2"/>
      <c r="J4967" s="2"/>
    </row>
    <row r="4968">
      <c r="D4968" s="2"/>
      <c r="G4968" s="2"/>
      <c r="J4968" s="2"/>
    </row>
    <row r="4969">
      <c r="D4969" s="2"/>
      <c r="G4969" s="2"/>
      <c r="J4969" s="2"/>
    </row>
    <row r="4970">
      <c r="D4970" s="2"/>
      <c r="G4970" s="2"/>
      <c r="J4970" s="2"/>
    </row>
    <row r="4971">
      <c r="D4971" s="2"/>
      <c r="G4971" s="2"/>
      <c r="J4971" s="2"/>
    </row>
    <row r="4972">
      <c r="D4972" s="2"/>
      <c r="G4972" s="2"/>
      <c r="J4972" s="2"/>
    </row>
    <row r="4973">
      <c r="D4973" s="2"/>
      <c r="G4973" s="2"/>
      <c r="J4973" s="2"/>
    </row>
    <row r="4974">
      <c r="D4974" s="2"/>
      <c r="G4974" s="2"/>
      <c r="J4974" s="2"/>
    </row>
    <row r="4975">
      <c r="D4975" s="2"/>
      <c r="G4975" s="2"/>
      <c r="J4975" s="2"/>
    </row>
    <row r="4976">
      <c r="D4976" s="2"/>
      <c r="G4976" s="2"/>
      <c r="J4976" s="2"/>
    </row>
    <row r="4977">
      <c r="D4977" s="2"/>
      <c r="G4977" s="2"/>
      <c r="J4977" s="2"/>
    </row>
    <row r="4978">
      <c r="D4978" s="2"/>
      <c r="G4978" s="2"/>
      <c r="J4978" s="2"/>
    </row>
    <row r="4979">
      <c r="D4979" s="2"/>
      <c r="G4979" s="2"/>
      <c r="J4979" s="2"/>
    </row>
    <row r="4980">
      <c r="D4980" s="2"/>
      <c r="G4980" s="2"/>
      <c r="J4980" s="2"/>
    </row>
    <row r="4981">
      <c r="D4981" s="2"/>
      <c r="G4981" s="2"/>
      <c r="J4981" s="2"/>
    </row>
    <row r="4982">
      <c r="D4982" s="2"/>
      <c r="G4982" s="2"/>
      <c r="J4982" s="2"/>
    </row>
    <row r="4983">
      <c r="D4983" s="2"/>
      <c r="G4983" s="2"/>
      <c r="J4983" s="2"/>
    </row>
    <row r="4984">
      <c r="D4984" s="2"/>
      <c r="G4984" s="2"/>
      <c r="J4984" s="2"/>
    </row>
    <row r="4985">
      <c r="D4985" s="2"/>
      <c r="G4985" s="2"/>
      <c r="J4985" s="2"/>
    </row>
    <row r="4986">
      <c r="D4986" s="2"/>
      <c r="G4986" s="2"/>
      <c r="J4986" s="2"/>
    </row>
    <row r="4987">
      <c r="D4987" s="2"/>
      <c r="G4987" s="2"/>
      <c r="J4987" s="2"/>
    </row>
    <row r="4988">
      <c r="D4988" s="2"/>
      <c r="G4988" s="2"/>
      <c r="J4988" s="2"/>
    </row>
    <row r="4989">
      <c r="D4989" s="2"/>
      <c r="G4989" s="2"/>
      <c r="J4989" s="2"/>
    </row>
    <row r="4990">
      <c r="D4990" s="2"/>
      <c r="G4990" s="2"/>
      <c r="J4990" s="2"/>
    </row>
    <row r="4991">
      <c r="D4991" s="2"/>
      <c r="G4991" s="2"/>
      <c r="J4991" s="2"/>
    </row>
    <row r="4992">
      <c r="D4992" s="2"/>
      <c r="G4992" s="2"/>
      <c r="J4992" s="2"/>
    </row>
    <row r="4993">
      <c r="D4993" s="2"/>
      <c r="G4993" s="2"/>
      <c r="J4993" s="2"/>
    </row>
    <row r="4994">
      <c r="D4994" s="2"/>
      <c r="G4994" s="2"/>
      <c r="J4994" s="2"/>
    </row>
    <row r="4995">
      <c r="D4995" s="2"/>
      <c r="G4995" s="2"/>
      <c r="J4995" s="2"/>
    </row>
    <row r="4996">
      <c r="D4996" s="2"/>
      <c r="G4996" s="2"/>
      <c r="J4996" s="2"/>
    </row>
    <row r="4997">
      <c r="D4997" s="2"/>
      <c r="G4997" s="2"/>
      <c r="J4997" s="2"/>
    </row>
    <row r="4998">
      <c r="D4998" s="2"/>
      <c r="G4998" s="2"/>
      <c r="J4998" s="2"/>
    </row>
    <row r="4999">
      <c r="D4999" s="2"/>
      <c r="G4999" s="2"/>
      <c r="J4999" s="2"/>
    </row>
    <row r="5000">
      <c r="D5000" s="2"/>
      <c r="G5000" s="2"/>
      <c r="J5000" s="2"/>
    </row>
    <row r="5001">
      <c r="D5001" s="2"/>
      <c r="G5001" s="2"/>
      <c r="J5001" s="2"/>
    </row>
    <row r="5002">
      <c r="D5002" s="2"/>
      <c r="G5002" s="2"/>
      <c r="J5002" s="2"/>
    </row>
    <row r="5003">
      <c r="D5003" s="2"/>
      <c r="G5003" s="2"/>
      <c r="J5003" s="2"/>
    </row>
    <row r="5004">
      <c r="D5004" s="2"/>
      <c r="G5004" s="2"/>
      <c r="J5004" s="2"/>
    </row>
    <row r="5005">
      <c r="D5005" s="2"/>
      <c r="G5005" s="2"/>
      <c r="J5005" s="2"/>
    </row>
    <row r="5006">
      <c r="D5006" s="2"/>
      <c r="G5006" s="2"/>
      <c r="J5006" s="2"/>
    </row>
    <row r="5007">
      <c r="D5007" s="2"/>
      <c r="G5007" s="2"/>
      <c r="J5007" s="2"/>
    </row>
    <row r="5008">
      <c r="D5008" s="2"/>
      <c r="G5008" s="2"/>
      <c r="J5008" s="2"/>
    </row>
    <row r="5009">
      <c r="D5009" s="2"/>
      <c r="G5009" s="2"/>
      <c r="J5009" s="2"/>
    </row>
    <row r="5010">
      <c r="D5010" s="2"/>
      <c r="G5010" s="2"/>
      <c r="J5010" s="2"/>
    </row>
    <row r="5011">
      <c r="D5011" s="2"/>
      <c r="G5011" s="2"/>
      <c r="J5011" s="2"/>
    </row>
    <row r="5012">
      <c r="D5012" s="2"/>
      <c r="G5012" s="2"/>
      <c r="J5012" s="2"/>
    </row>
    <row r="5013">
      <c r="D5013" s="2"/>
      <c r="G5013" s="2"/>
      <c r="J5013" s="2"/>
    </row>
    <row r="5014">
      <c r="D5014" s="2"/>
      <c r="G5014" s="2"/>
      <c r="J5014" s="2"/>
    </row>
    <row r="5015">
      <c r="D5015" s="2"/>
      <c r="G5015" s="2"/>
      <c r="J5015" s="2"/>
    </row>
    <row r="5016">
      <c r="D5016" s="2"/>
      <c r="G5016" s="2"/>
      <c r="J5016" s="2"/>
    </row>
    <row r="5017">
      <c r="D5017" s="2"/>
      <c r="G5017" s="2"/>
      <c r="J5017" s="2"/>
    </row>
    <row r="5018">
      <c r="D5018" s="2"/>
      <c r="G5018" s="2"/>
      <c r="J5018" s="2"/>
    </row>
    <row r="5019">
      <c r="D5019" s="2"/>
      <c r="G5019" s="2"/>
      <c r="J5019" s="2"/>
    </row>
    <row r="5020">
      <c r="D5020" s="2"/>
      <c r="G5020" s="2"/>
      <c r="J5020" s="2"/>
    </row>
    <row r="5021">
      <c r="D5021" s="2"/>
      <c r="G5021" s="2"/>
      <c r="J5021" s="2"/>
    </row>
    <row r="5022">
      <c r="D5022" s="2"/>
      <c r="G5022" s="2"/>
      <c r="J5022" s="2"/>
    </row>
    <row r="5023">
      <c r="D5023" s="2"/>
      <c r="G5023" s="2"/>
      <c r="J5023" s="2"/>
    </row>
    <row r="5024">
      <c r="D5024" s="2"/>
      <c r="G5024" s="2"/>
      <c r="J5024" s="2"/>
    </row>
    <row r="5025">
      <c r="D5025" s="2"/>
      <c r="G5025" s="2"/>
      <c r="J5025" s="2"/>
    </row>
    <row r="5026">
      <c r="D5026" s="2"/>
      <c r="G5026" s="2"/>
      <c r="J5026" s="2"/>
    </row>
    <row r="5027">
      <c r="D5027" s="2"/>
      <c r="G5027" s="2"/>
      <c r="J5027" s="2"/>
    </row>
    <row r="5028">
      <c r="D5028" s="2"/>
      <c r="G5028" s="2"/>
      <c r="J5028" s="2"/>
    </row>
    <row r="5029">
      <c r="D5029" s="2"/>
      <c r="G5029" s="2"/>
      <c r="J5029" s="2"/>
    </row>
    <row r="5030">
      <c r="D5030" s="2"/>
      <c r="G5030" s="2"/>
      <c r="J5030" s="2"/>
    </row>
    <row r="5031">
      <c r="D5031" s="2"/>
      <c r="G5031" s="2"/>
      <c r="J5031" s="2"/>
    </row>
    <row r="5032">
      <c r="D5032" s="2"/>
      <c r="G5032" s="2"/>
      <c r="J5032" s="2"/>
    </row>
    <row r="5033">
      <c r="D5033" s="2"/>
      <c r="G5033" s="2"/>
      <c r="J5033" s="2"/>
    </row>
    <row r="5034">
      <c r="D5034" s="2"/>
      <c r="G5034" s="2"/>
      <c r="J5034" s="2"/>
    </row>
    <row r="5035">
      <c r="D5035" s="2"/>
      <c r="G5035" s="2"/>
      <c r="J5035" s="2"/>
    </row>
    <row r="5036">
      <c r="D5036" s="2"/>
      <c r="G5036" s="2"/>
      <c r="J5036" s="2"/>
    </row>
    <row r="5037">
      <c r="D5037" s="2"/>
      <c r="G5037" s="2"/>
      <c r="J5037" s="2"/>
    </row>
    <row r="5038">
      <c r="D5038" s="2"/>
      <c r="G5038" s="2"/>
      <c r="J5038" s="2"/>
    </row>
    <row r="5039">
      <c r="D5039" s="2"/>
      <c r="G5039" s="2"/>
      <c r="J5039" s="2"/>
    </row>
    <row r="5040">
      <c r="D5040" s="2"/>
      <c r="G5040" s="2"/>
      <c r="J5040" s="2"/>
    </row>
    <row r="5041">
      <c r="D5041" s="2"/>
      <c r="G5041" s="2"/>
      <c r="J5041" s="2"/>
    </row>
    <row r="5042">
      <c r="D5042" s="2"/>
      <c r="G5042" s="2"/>
      <c r="J5042" s="2"/>
    </row>
    <row r="5043">
      <c r="D5043" s="2"/>
      <c r="G5043" s="2"/>
      <c r="J5043" s="2"/>
    </row>
    <row r="5044">
      <c r="D5044" s="2"/>
      <c r="G5044" s="2"/>
      <c r="J5044" s="2"/>
    </row>
    <row r="5045">
      <c r="D5045" s="2"/>
      <c r="G5045" s="2"/>
      <c r="J5045" s="2"/>
    </row>
    <row r="5046">
      <c r="D5046" s="2"/>
      <c r="G5046" s="2"/>
      <c r="J5046" s="2"/>
    </row>
    <row r="5047">
      <c r="D5047" s="2"/>
      <c r="G5047" s="2"/>
      <c r="J5047" s="2"/>
    </row>
    <row r="5048">
      <c r="D5048" s="2"/>
      <c r="G5048" s="2"/>
      <c r="J5048" s="2"/>
    </row>
    <row r="5049">
      <c r="D5049" s="2"/>
      <c r="G5049" s="2"/>
      <c r="J5049" s="2"/>
    </row>
    <row r="5050">
      <c r="D5050" s="2"/>
      <c r="G5050" s="2"/>
      <c r="J5050" s="2"/>
    </row>
    <row r="5051">
      <c r="D5051" s="2"/>
      <c r="G5051" s="2"/>
      <c r="J5051" s="2"/>
    </row>
    <row r="5052">
      <c r="D5052" s="2"/>
      <c r="G5052" s="2"/>
      <c r="J5052" s="2"/>
    </row>
    <row r="5053">
      <c r="D5053" s="2"/>
      <c r="G5053" s="2"/>
      <c r="J5053" s="2"/>
    </row>
    <row r="5054">
      <c r="D5054" s="2"/>
      <c r="G5054" s="2"/>
      <c r="J5054" s="2"/>
    </row>
    <row r="5055">
      <c r="D5055" s="2"/>
      <c r="G5055" s="2"/>
      <c r="J5055" s="2"/>
    </row>
    <row r="5056">
      <c r="D5056" s="2"/>
      <c r="G5056" s="2"/>
      <c r="J5056" s="2"/>
    </row>
    <row r="5057">
      <c r="D5057" s="2"/>
      <c r="G5057" s="2"/>
      <c r="J5057" s="2"/>
    </row>
    <row r="5058">
      <c r="D5058" s="2"/>
      <c r="G5058" s="2"/>
      <c r="J5058" s="2"/>
    </row>
    <row r="5059">
      <c r="D5059" s="2"/>
      <c r="G5059" s="2"/>
      <c r="J5059" s="2"/>
    </row>
    <row r="5060">
      <c r="D5060" s="2"/>
      <c r="G5060" s="2"/>
      <c r="J5060" s="2"/>
    </row>
    <row r="5061">
      <c r="D5061" s="2"/>
      <c r="G5061" s="2"/>
      <c r="J5061" s="2"/>
    </row>
    <row r="5062">
      <c r="D5062" s="2"/>
      <c r="G5062" s="2"/>
      <c r="J5062" s="2"/>
    </row>
    <row r="5063">
      <c r="D5063" s="2"/>
      <c r="G5063" s="2"/>
      <c r="J5063" s="2"/>
    </row>
    <row r="5064">
      <c r="D5064" s="2"/>
      <c r="G5064" s="2"/>
      <c r="J5064" s="2"/>
    </row>
    <row r="5065">
      <c r="D5065" s="2"/>
      <c r="G5065" s="2"/>
      <c r="J5065" s="2"/>
    </row>
    <row r="5066">
      <c r="D5066" s="2"/>
      <c r="G5066" s="2"/>
      <c r="J5066" s="2"/>
    </row>
    <row r="5067">
      <c r="D5067" s="2"/>
      <c r="G5067" s="2"/>
      <c r="J5067" s="2"/>
    </row>
    <row r="5068">
      <c r="D5068" s="2"/>
      <c r="G5068" s="2"/>
      <c r="J5068" s="2"/>
    </row>
    <row r="5069">
      <c r="D5069" s="2"/>
      <c r="G5069" s="2"/>
      <c r="J5069" s="2"/>
    </row>
    <row r="5070">
      <c r="D5070" s="2"/>
      <c r="G5070" s="2"/>
      <c r="J5070" s="2"/>
    </row>
    <row r="5071">
      <c r="D5071" s="2"/>
      <c r="G5071" s="2"/>
      <c r="J5071" s="2"/>
    </row>
    <row r="5072">
      <c r="D5072" s="2"/>
      <c r="G5072" s="2"/>
      <c r="J5072" s="2"/>
    </row>
    <row r="5073">
      <c r="D5073" s="2"/>
      <c r="G5073" s="2"/>
      <c r="J5073" s="2"/>
    </row>
    <row r="5074">
      <c r="D5074" s="2"/>
      <c r="G5074" s="2"/>
      <c r="J5074" s="2"/>
    </row>
    <row r="5075">
      <c r="D5075" s="2"/>
      <c r="G5075" s="2"/>
      <c r="J5075" s="2"/>
    </row>
    <row r="5076">
      <c r="D5076" s="2"/>
      <c r="G5076" s="2"/>
      <c r="J5076" s="2"/>
    </row>
    <row r="5077">
      <c r="D5077" s="2"/>
      <c r="G5077" s="2"/>
      <c r="J5077" s="2"/>
    </row>
    <row r="5078">
      <c r="D5078" s="2"/>
      <c r="G5078" s="2"/>
      <c r="J5078" s="2"/>
    </row>
    <row r="5079">
      <c r="D5079" s="2"/>
      <c r="G5079" s="2"/>
      <c r="J5079" s="2"/>
    </row>
    <row r="5080">
      <c r="D5080" s="2"/>
      <c r="G5080" s="2"/>
      <c r="J5080" s="2"/>
    </row>
    <row r="5081">
      <c r="D5081" s="2"/>
      <c r="G5081" s="2"/>
      <c r="J5081" s="2"/>
    </row>
    <row r="5082">
      <c r="D5082" s="2"/>
      <c r="G5082" s="2"/>
      <c r="J5082" s="2"/>
    </row>
    <row r="5083">
      <c r="D5083" s="2"/>
      <c r="G5083" s="2"/>
      <c r="J5083" s="2"/>
    </row>
    <row r="5084">
      <c r="D5084" s="2"/>
      <c r="G5084" s="2"/>
      <c r="J5084" s="2"/>
    </row>
    <row r="5085">
      <c r="D5085" s="2"/>
      <c r="G5085" s="2"/>
      <c r="J5085" s="2"/>
    </row>
    <row r="5086">
      <c r="D5086" s="2"/>
      <c r="G5086" s="2"/>
      <c r="J5086" s="2"/>
    </row>
    <row r="5087">
      <c r="D5087" s="2"/>
      <c r="G5087" s="2"/>
      <c r="J5087" s="2"/>
    </row>
    <row r="5088">
      <c r="D5088" s="2"/>
      <c r="G5088" s="2"/>
      <c r="J5088" s="2"/>
    </row>
    <row r="5089">
      <c r="D5089" s="2"/>
      <c r="G5089" s="2"/>
      <c r="J5089" s="2"/>
    </row>
    <row r="5090">
      <c r="D5090" s="2"/>
      <c r="G5090" s="2"/>
      <c r="J5090" s="2"/>
    </row>
    <row r="5091">
      <c r="D5091" s="2"/>
      <c r="G5091" s="2"/>
      <c r="J5091" s="2"/>
    </row>
    <row r="5092">
      <c r="D5092" s="2"/>
      <c r="G5092" s="2"/>
      <c r="J5092" s="2"/>
    </row>
    <row r="5093">
      <c r="D5093" s="2"/>
      <c r="G5093" s="2"/>
      <c r="J5093" s="2"/>
    </row>
    <row r="5094">
      <c r="D5094" s="2"/>
      <c r="G5094" s="2"/>
      <c r="J5094" s="2"/>
    </row>
    <row r="5095">
      <c r="D5095" s="2"/>
      <c r="G5095" s="2"/>
      <c r="J5095" s="2"/>
    </row>
    <row r="5096">
      <c r="D5096" s="2"/>
      <c r="G5096" s="2"/>
      <c r="J5096" s="2"/>
    </row>
    <row r="5097">
      <c r="D5097" s="2"/>
      <c r="G5097" s="2"/>
      <c r="J5097" s="2"/>
    </row>
    <row r="5098">
      <c r="D5098" s="2"/>
      <c r="G5098" s="2"/>
      <c r="J5098" s="2"/>
    </row>
    <row r="5099">
      <c r="D5099" s="2"/>
      <c r="G5099" s="2"/>
      <c r="J5099" s="2"/>
    </row>
    <row r="5100">
      <c r="D5100" s="2"/>
      <c r="G5100" s="2"/>
      <c r="J5100" s="2"/>
    </row>
    <row r="5101">
      <c r="D5101" s="2"/>
      <c r="G5101" s="2"/>
      <c r="J5101" s="2"/>
    </row>
    <row r="5102">
      <c r="D5102" s="2"/>
      <c r="G5102" s="2"/>
      <c r="J5102" s="2"/>
    </row>
    <row r="5103">
      <c r="D5103" s="2"/>
      <c r="G5103" s="2"/>
      <c r="J5103" s="2"/>
    </row>
    <row r="5104">
      <c r="D5104" s="2"/>
      <c r="G5104" s="2"/>
      <c r="J5104" s="2"/>
    </row>
    <row r="5105">
      <c r="D5105" s="2"/>
      <c r="G5105" s="2"/>
      <c r="J5105" s="2"/>
    </row>
    <row r="5106">
      <c r="D5106" s="2"/>
      <c r="G5106" s="2"/>
      <c r="J5106" s="2"/>
    </row>
    <row r="5107">
      <c r="D5107" s="2"/>
      <c r="G5107" s="2"/>
      <c r="J5107" s="2"/>
    </row>
    <row r="5108">
      <c r="D5108" s="2"/>
      <c r="G5108" s="2"/>
      <c r="J5108" s="2"/>
    </row>
    <row r="5109">
      <c r="D5109" s="2"/>
      <c r="G5109" s="2"/>
      <c r="J5109" s="2"/>
    </row>
    <row r="5110">
      <c r="D5110" s="2"/>
      <c r="G5110" s="2"/>
      <c r="J5110" s="2"/>
    </row>
    <row r="5111">
      <c r="D5111" s="2"/>
      <c r="G5111" s="2"/>
      <c r="J5111" s="2"/>
    </row>
    <row r="5112">
      <c r="D5112" s="2"/>
      <c r="G5112" s="2"/>
      <c r="J5112" s="2"/>
    </row>
    <row r="5113">
      <c r="D5113" s="2"/>
      <c r="G5113" s="2"/>
      <c r="J5113" s="2"/>
    </row>
    <row r="5114">
      <c r="D5114" s="2"/>
      <c r="G5114" s="2"/>
      <c r="J5114" s="2"/>
    </row>
    <row r="5115">
      <c r="D5115" s="2"/>
      <c r="G5115" s="2"/>
      <c r="J5115" s="2"/>
    </row>
    <row r="5116">
      <c r="D5116" s="2"/>
      <c r="G5116" s="2"/>
      <c r="J5116" s="2"/>
    </row>
    <row r="5117">
      <c r="D5117" s="2"/>
      <c r="G5117" s="2"/>
      <c r="J5117" s="2"/>
    </row>
    <row r="5118">
      <c r="D5118" s="2"/>
      <c r="G5118" s="2"/>
      <c r="J5118" s="2"/>
    </row>
    <row r="5119">
      <c r="D5119" s="2"/>
      <c r="G5119" s="2"/>
      <c r="J5119" s="2"/>
    </row>
    <row r="5120">
      <c r="D5120" s="2"/>
      <c r="G5120" s="2"/>
      <c r="J5120" s="2"/>
    </row>
    <row r="5121">
      <c r="D5121" s="2"/>
      <c r="G5121" s="2"/>
      <c r="J5121" s="2"/>
    </row>
    <row r="5122">
      <c r="D5122" s="2"/>
      <c r="G5122" s="2"/>
      <c r="J5122" s="2"/>
    </row>
    <row r="5123">
      <c r="D5123" s="2"/>
      <c r="G5123" s="2"/>
      <c r="J5123" s="2"/>
    </row>
    <row r="5124">
      <c r="D5124" s="2"/>
      <c r="G5124" s="2"/>
      <c r="J5124" s="2"/>
    </row>
    <row r="5125">
      <c r="D5125" s="2"/>
      <c r="G5125" s="2"/>
      <c r="J5125" s="2"/>
    </row>
    <row r="5126">
      <c r="D5126" s="2"/>
      <c r="G5126" s="2"/>
      <c r="J5126" s="2"/>
    </row>
    <row r="5127">
      <c r="D5127" s="2"/>
      <c r="G5127" s="2"/>
      <c r="J5127" s="2"/>
    </row>
    <row r="5128">
      <c r="D5128" s="2"/>
      <c r="G5128" s="2"/>
      <c r="J5128" s="2"/>
    </row>
    <row r="5129">
      <c r="D5129" s="2"/>
      <c r="G5129" s="2"/>
      <c r="J5129" s="2"/>
    </row>
    <row r="5130">
      <c r="D5130" s="2"/>
      <c r="G5130" s="2"/>
      <c r="J5130" s="2"/>
    </row>
    <row r="5131">
      <c r="D5131" s="2"/>
      <c r="G5131" s="2"/>
      <c r="J5131" s="2"/>
    </row>
    <row r="5132">
      <c r="D5132" s="2"/>
      <c r="G5132" s="2"/>
      <c r="J5132" s="2"/>
    </row>
    <row r="5133">
      <c r="D5133" s="2"/>
      <c r="G5133" s="2"/>
      <c r="J5133" s="2"/>
    </row>
    <row r="5134">
      <c r="D5134" s="2"/>
      <c r="G5134" s="2"/>
      <c r="J5134" s="2"/>
    </row>
    <row r="5135">
      <c r="D5135" s="2"/>
      <c r="G5135" s="2"/>
      <c r="J5135" s="2"/>
    </row>
    <row r="5136">
      <c r="D5136" s="2"/>
      <c r="G5136" s="2"/>
      <c r="J5136" s="2"/>
    </row>
    <row r="5137">
      <c r="D5137" s="2"/>
      <c r="G5137" s="2"/>
      <c r="J5137" s="2"/>
    </row>
    <row r="5138">
      <c r="D5138" s="2"/>
      <c r="G5138" s="2"/>
      <c r="J5138" s="2"/>
    </row>
    <row r="5139">
      <c r="D5139" s="2"/>
      <c r="G5139" s="2"/>
      <c r="J5139" s="2"/>
    </row>
    <row r="5140">
      <c r="D5140" s="2"/>
      <c r="G5140" s="2"/>
      <c r="J5140" s="2"/>
    </row>
    <row r="5141">
      <c r="D5141" s="2"/>
      <c r="G5141" s="2"/>
      <c r="J5141" s="2"/>
    </row>
    <row r="5142">
      <c r="D5142" s="2"/>
      <c r="G5142" s="2"/>
      <c r="J5142" s="2"/>
    </row>
    <row r="5143">
      <c r="D5143" s="2"/>
      <c r="G5143" s="2"/>
      <c r="J5143" s="2"/>
    </row>
    <row r="5144">
      <c r="D5144" s="2"/>
      <c r="G5144" s="2"/>
      <c r="J5144" s="2"/>
    </row>
    <row r="5145">
      <c r="D5145" s="2"/>
      <c r="G5145" s="2"/>
      <c r="J5145" s="2"/>
    </row>
    <row r="5146">
      <c r="D5146" s="2"/>
      <c r="G5146" s="2"/>
      <c r="J5146" s="2"/>
    </row>
    <row r="5147">
      <c r="D5147" s="2"/>
      <c r="G5147" s="2"/>
      <c r="J5147" s="2"/>
    </row>
    <row r="5148">
      <c r="D5148" s="2"/>
      <c r="G5148" s="2"/>
      <c r="J5148" s="2"/>
    </row>
    <row r="5149">
      <c r="D5149" s="2"/>
      <c r="G5149" s="2"/>
      <c r="J5149" s="2"/>
    </row>
    <row r="5150">
      <c r="D5150" s="2"/>
      <c r="G5150" s="2"/>
      <c r="J5150" s="2"/>
    </row>
    <row r="5151">
      <c r="D5151" s="2"/>
      <c r="G5151" s="2"/>
      <c r="J5151" s="2"/>
    </row>
    <row r="5152">
      <c r="D5152" s="2"/>
      <c r="G5152" s="2"/>
      <c r="J5152" s="2"/>
    </row>
    <row r="5153">
      <c r="D5153" s="2"/>
      <c r="G5153" s="2"/>
      <c r="J5153" s="2"/>
    </row>
    <row r="5154">
      <c r="D5154" s="2"/>
      <c r="G5154" s="2"/>
      <c r="J5154" s="2"/>
    </row>
    <row r="5155">
      <c r="D5155" s="2"/>
      <c r="G5155" s="2"/>
      <c r="J5155" s="2"/>
    </row>
    <row r="5156">
      <c r="D5156" s="2"/>
      <c r="G5156" s="2"/>
      <c r="J5156" s="2"/>
    </row>
    <row r="5157">
      <c r="D5157" s="2"/>
      <c r="G5157" s="2"/>
      <c r="J5157" s="2"/>
    </row>
    <row r="5158">
      <c r="D5158" s="2"/>
      <c r="G5158" s="2"/>
      <c r="J5158" s="2"/>
    </row>
    <row r="5159">
      <c r="D5159" s="2"/>
      <c r="G5159" s="2"/>
      <c r="J5159" s="2"/>
    </row>
    <row r="5160">
      <c r="D5160" s="2"/>
      <c r="G5160" s="2"/>
      <c r="J5160" s="2"/>
    </row>
    <row r="5161">
      <c r="D5161" s="2"/>
      <c r="G5161" s="2"/>
      <c r="J5161" s="2"/>
    </row>
    <row r="5162">
      <c r="D5162" s="2"/>
      <c r="G5162" s="2"/>
      <c r="J5162" s="2"/>
    </row>
    <row r="5163">
      <c r="D5163" s="2"/>
      <c r="G5163" s="2"/>
      <c r="J5163" s="2"/>
    </row>
    <row r="5164">
      <c r="D5164" s="2"/>
      <c r="G5164" s="2"/>
      <c r="J5164" s="2"/>
    </row>
    <row r="5165">
      <c r="D5165" s="2"/>
      <c r="G5165" s="2"/>
      <c r="J5165" s="2"/>
    </row>
    <row r="5166">
      <c r="D5166" s="2"/>
      <c r="G5166" s="2"/>
      <c r="J5166" s="2"/>
    </row>
    <row r="5167">
      <c r="D5167" s="2"/>
      <c r="G5167" s="2"/>
      <c r="J5167" s="2"/>
    </row>
    <row r="5168">
      <c r="D5168" s="2"/>
      <c r="G5168" s="2"/>
      <c r="J5168" s="2"/>
    </row>
    <row r="5169">
      <c r="D5169" s="2"/>
      <c r="G5169" s="2"/>
      <c r="J5169" s="2"/>
    </row>
    <row r="5170">
      <c r="D5170" s="2"/>
      <c r="G5170" s="2"/>
      <c r="J5170" s="2"/>
    </row>
    <row r="5171">
      <c r="D5171" s="2"/>
      <c r="G5171" s="2"/>
      <c r="J5171" s="2"/>
    </row>
    <row r="5172">
      <c r="D5172" s="2"/>
      <c r="G5172" s="2"/>
      <c r="J5172" s="2"/>
    </row>
    <row r="5173">
      <c r="D5173" s="2"/>
      <c r="G5173" s="2"/>
      <c r="J5173" s="2"/>
    </row>
    <row r="5174">
      <c r="D5174" s="2"/>
      <c r="G5174" s="2"/>
      <c r="J5174" s="2"/>
    </row>
    <row r="5175">
      <c r="D5175" s="2"/>
      <c r="G5175" s="2"/>
      <c r="J5175" s="2"/>
    </row>
    <row r="5176">
      <c r="D5176" s="2"/>
      <c r="G5176" s="2"/>
      <c r="J5176" s="2"/>
    </row>
    <row r="5177">
      <c r="D5177" s="2"/>
      <c r="G5177" s="2"/>
      <c r="J5177" s="2"/>
    </row>
    <row r="5178">
      <c r="D5178" s="2"/>
      <c r="G5178" s="2"/>
      <c r="J5178" s="2"/>
    </row>
    <row r="5179">
      <c r="D5179" s="2"/>
      <c r="G5179" s="2"/>
      <c r="J5179" s="2"/>
    </row>
    <row r="5180">
      <c r="D5180" s="2"/>
      <c r="G5180" s="2"/>
      <c r="J5180" s="2"/>
    </row>
    <row r="5181">
      <c r="D5181" s="2"/>
      <c r="G5181" s="2"/>
      <c r="J5181" s="2"/>
    </row>
    <row r="5182">
      <c r="D5182" s="2"/>
      <c r="G5182" s="2"/>
      <c r="J5182" s="2"/>
    </row>
    <row r="5183">
      <c r="D5183" s="2"/>
      <c r="G5183" s="2"/>
      <c r="J5183" s="2"/>
    </row>
    <row r="5184">
      <c r="D5184" s="2"/>
      <c r="G5184" s="2"/>
      <c r="J5184" s="2"/>
    </row>
    <row r="5185">
      <c r="D5185" s="2"/>
      <c r="G5185" s="2"/>
      <c r="J5185" s="2"/>
    </row>
    <row r="5186">
      <c r="D5186" s="2"/>
      <c r="G5186" s="2"/>
      <c r="J5186" s="2"/>
    </row>
    <row r="5187">
      <c r="D5187" s="2"/>
      <c r="G5187" s="2"/>
      <c r="J5187" s="2"/>
    </row>
    <row r="5188">
      <c r="D5188" s="2"/>
      <c r="G5188" s="2"/>
      <c r="J5188" s="2"/>
    </row>
    <row r="5189">
      <c r="D5189" s="2"/>
      <c r="G5189" s="2"/>
      <c r="J5189" s="2"/>
    </row>
    <row r="5190">
      <c r="D5190" s="2"/>
      <c r="G5190" s="2"/>
      <c r="J5190" s="2"/>
    </row>
    <row r="5191">
      <c r="D5191" s="2"/>
      <c r="G5191" s="2"/>
      <c r="J5191" s="2"/>
    </row>
    <row r="5192">
      <c r="D5192" s="2"/>
      <c r="G5192" s="2"/>
      <c r="J5192" s="2"/>
    </row>
    <row r="5193">
      <c r="D5193" s="2"/>
      <c r="G5193" s="2"/>
      <c r="J5193" s="2"/>
    </row>
    <row r="5194">
      <c r="D5194" s="2"/>
      <c r="G5194" s="2"/>
      <c r="J5194" s="2"/>
    </row>
    <row r="5195">
      <c r="D5195" s="2"/>
      <c r="G5195" s="2"/>
      <c r="J5195" s="2"/>
    </row>
    <row r="5196">
      <c r="D5196" s="2"/>
      <c r="G5196" s="2"/>
      <c r="J5196" s="2"/>
    </row>
    <row r="5197">
      <c r="D5197" s="2"/>
      <c r="G5197" s="2"/>
      <c r="J5197" s="2"/>
    </row>
    <row r="5198">
      <c r="D5198" s="2"/>
      <c r="G5198" s="2"/>
      <c r="J5198" s="2"/>
    </row>
    <row r="5199">
      <c r="D5199" s="2"/>
      <c r="G5199" s="2"/>
      <c r="J5199" s="2"/>
    </row>
    <row r="5200">
      <c r="D5200" s="2"/>
      <c r="G5200" s="2"/>
      <c r="J5200" s="2"/>
    </row>
    <row r="5201">
      <c r="D5201" s="2"/>
      <c r="G5201" s="2"/>
      <c r="J5201" s="2"/>
    </row>
    <row r="5202">
      <c r="D5202" s="2"/>
      <c r="G5202" s="2"/>
      <c r="J5202" s="2"/>
    </row>
    <row r="5203">
      <c r="D5203" s="2"/>
      <c r="G5203" s="2"/>
      <c r="J5203" s="2"/>
    </row>
    <row r="5204">
      <c r="D5204" s="2"/>
      <c r="G5204" s="2"/>
      <c r="J5204" s="2"/>
    </row>
    <row r="5205">
      <c r="D5205" s="2"/>
      <c r="G5205" s="2"/>
      <c r="J5205" s="2"/>
    </row>
    <row r="5206">
      <c r="D5206" s="2"/>
      <c r="G5206" s="2"/>
      <c r="J5206" s="2"/>
    </row>
    <row r="5207">
      <c r="D5207" s="2"/>
      <c r="G5207" s="2"/>
      <c r="J5207" s="2"/>
    </row>
    <row r="5208">
      <c r="D5208" s="2"/>
      <c r="G5208" s="2"/>
      <c r="J5208" s="2"/>
    </row>
    <row r="5209">
      <c r="D5209" s="2"/>
      <c r="G5209" s="2"/>
      <c r="J5209" s="2"/>
    </row>
    <row r="5210">
      <c r="D5210" s="2"/>
      <c r="G5210" s="2"/>
      <c r="J5210" s="2"/>
    </row>
    <row r="5211">
      <c r="D5211" s="2"/>
      <c r="G5211" s="2"/>
      <c r="J5211" s="2"/>
    </row>
    <row r="5212">
      <c r="D5212" s="2"/>
      <c r="G5212" s="2"/>
      <c r="J5212" s="2"/>
    </row>
    <row r="5213">
      <c r="D5213" s="2"/>
      <c r="G5213" s="2"/>
      <c r="J5213" s="2"/>
    </row>
    <row r="5214">
      <c r="D5214" s="2"/>
      <c r="G5214" s="2"/>
      <c r="J5214" s="2"/>
    </row>
    <row r="5215">
      <c r="D5215" s="2"/>
      <c r="G5215" s="2"/>
      <c r="J5215" s="2"/>
    </row>
    <row r="5216">
      <c r="D5216" s="2"/>
      <c r="G5216" s="2"/>
      <c r="J5216" s="2"/>
    </row>
    <row r="5217">
      <c r="D5217" s="2"/>
      <c r="G5217" s="2"/>
      <c r="J5217" s="2"/>
    </row>
    <row r="5218">
      <c r="D5218" s="2"/>
      <c r="G5218" s="2"/>
      <c r="J5218" s="2"/>
    </row>
    <row r="5219">
      <c r="D5219" s="2"/>
      <c r="G5219" s="2"/>
      <c r="J5219" s="2"/>
    </row>
    <row r="5220">
      <c r="D5220" s="2"/>
      <c r="G5220" s="2"/>
      <c r="J5220" s="2"/>
    </row>
    <row r="5221">
      <c r="D5221" s="2"/>
      <c r="G5221" s="2"/>
      <c r="J5221" s="2"/>
    </row>
    <row r="5222">
      <c r="D5222" s="2"/>
      <c r="G5222" s="2"/>
      <c r="J5222" s="2"/>
    </row>
    <row r="5223">
      <c r="D5223" s="2"/>
      <c r="G5223" s="2"/>
      <c r="J5223" s="2"/>
    </row>
    <row r="5224">
      <c r="D5224" s="2"/>
      <c r="G5224" s="2"/>
      <c r="J5224" s="2"/>
    </row>
    <row r="5225">
      <c r="D5225" s="2"/>
      <c r="G5225" s="2"/>
      <c r="J5225" s="2"/>
    </row>
    <row r="5226">
      <c r="D5226" s="2"/>
      <c r="G5226" s="2"/>
      <c r="J5226" s="2"/>
    </row>
    <row r="5227">
      <c r="D5227" s="2"/>
      <c r="G5227" s="2"/>
      <c r="J5227" s="2"/>
    </row>
    <row r="5228">
      <c r="D5228" s="2"/>
      <c r="G5228" s="2"/>
      <c r="J5228" s="2"/>
    </row>
    <row r="5229">
      <c r="D5229" s="2"/>
      <c r="G5229" s="2"/>
      <c r="J5229" s="2"/>
    </row>
    <row r="5230">
      <c r="D5230" s="2"/>
      <c r="G5230" s="2"/>
      <c r="J5230" s="2"/>
    </row>
    <row r="5231">
      <c r="D5231" s="2"/>
      <c r="G5231" s="2"/>
      <c r="J5231" s="2"/>
    </row>
    <row r="5232">
      <c r="D5232" s="2"/>
      <c r="G5232" s="2"/>
      <c r="J5232" s="2"/>
    </row>
    <row r="5233">
      <c r="D5233" s="2"/>
      <c r="G5233" s="2"/>
      <c r="J5233" s="2"/>
    </row>
    <row r="5234">
      <c r="D5234" s="2"/>
      <c r="G5234" s="2"/>
      <c r="J5234" s="2"/>
    </row>
    <row r="5235">
      <c r="D5235" s="2"/>
      <c r="G5235" s="2"/>
      <c r="J5235" s="2"/>
    </row>
    <row r="5236">
      <c r="D5236" s="2"/>
      <c r="G5236" s="2"/>
      <c r="J5236" s="2"/>
    </row>
    <row r="5237">
      <c r="D5237" s="2"/>
      <c r="G5237" s="2"/>
      <c r="J5237" s="2"/>
    </row>
    <row r="5238">
      <c r="D5238" s="2"/>
      <c r="G5238" s="2"/>
      <c r="J5238" s="2"/>
    </row>
    <row r="5239">
      <c r="D5239" s="2"/>
      <c r="G5239" s="2"/>
      <c r="J5239" s="2"/>
    </row>
    <row r="5240">
      <c r="D5240" s="2"/>
      <c r="G5240" s="2"/>
      <c r="J5240" s="2"/>
    </row>
    <row r="5241">
      <c r="D5241" s="2"/>
      <c r="G5241" s="2"/>
      <c r="J5241" s="2"/>
    </row>
    <row r="5242">
      <c r="D5242" s="2"/>
      <c r="G5242" s="2"/>
      <c r="J5242" s="2"/>
    </row>
    <row r="5243">
      <c r="D5243" s="2"/>
      <c r="G5243" s="2"/>
      <c r="J5243" s="2"/>
    </row>
    <row r="5244">
      <c r="D5244" s="2"/>
      <c r="G5244" s="2"/>
      <c r="J5244" s="2"/>
    </row>
    <row r="5245">
      <c r="D5245" s="2"/>
      <c r="G5245" s="2"/>
      <c r="J5245" s="2"/>
    </row>
    <row r="5246">
      <c r="D5246" s="2"/>
      <c r="G5246" s="2"/>
      <c r="J5246" s="2"/>
    </row>
    <row r="5247">
      <c r="D5247" s="2"/>
      <c r="G5247" s="2"/>
      <c r="J5247" s="2"/>
    </row>
    <row r="5248">
      <c r="D5248" s="2"/>
      <c r="G5248" s="2"/>
      <c r="J5248" s="2"/>
    </row>
    <row r="5249">
      <c r="D5249" s="2"/>
      <c r="G5249" s="2"/>
      <c r="J5249" s="2"/>
    </row>
    <row r="5250">
      <c r="D5250" s="2"/>
      <c r="G5250" s="2"/>
      <c r="J5250" s="2"/>
    </row>
    <row r="5251">
      <c r="D5251" s="2"/>
      <c r="G5251" s="2"/>
      <c r="J5251" s="2"/>
    </row>
    <row r="5252">
      <c r="D5252" s="2"/>
      <c r="G5252" s="2"/>
      <c r="J5252" s="2"/>
    </row>
    <row r="5253">
      <c r="D5253" s="2"/>
      <c r="G5253" s="2"/>
      <c r="J5253" s="2"/>
    </row>
    <row r="5254">
      <c r="D5254" s="2"/>
      <c r="G5254" s="2"/>
      <c r="J5254" s="2"/>
    </row>
    <row r="5255">
      <c r="D5255" s="2"/>
      <c r="G5255" s="2"/>
      <c r="J5255" s="2"/>
    </row>
    <row r="5256">
      <c r="D5256" s="2"/>
      <c r="G5256" s="2"/>
      <c r="J5256" s="2"/>
    </row>
    <row r="5257">
      <c r="D5257" s="2"/>
      <c r="G5257" s="2"/>
      <c r="J5257" s="2"/>
    </row>
    <row r="5258">
      <c r="D5258" s="2"/>
      <c r="G5258" s="2"/>
      <c r="J5258" s="2"/>
    </row>
    <row r="5259">
      <c r="D5259" s="2"/>
      <c r="G5259" s="2"/>
      <c r="J5259" s="2"/>
    </row>
    <row r="5260">
      <c r="D5260" s="2"/>
      <c r="G5260" s="2"/>
      <c r="J5260" s="2"/>
    </row>
    <row r="5261">
      <c r="D5261" s="2"/>
      <c r="G5261" s="2"/>
      <c r="J5261" s="2"/>
    </row>
    <row r="5262">
      <c r="D5262" s="2"/>
      <c r="G5262" s="2"/>
      <c r="J5262" s="2"/>
    </row>
    <row r="5263">
      <c r="D5263" s="2"/>
      <c r="G5263" s="2"/>
      <c r="J5263" s="2"/>
    </row>
    <row r="5264">
      <c r="D5264" s="2"/>
      <c r="G5264" s="2"/>
      <c r="J5264" s="2"/>
    </row>
    <row r="5265">
      <c r="D5265" s="2"/>
      <c r="G5265" s="2"/>
      <c r="J5265" s="2"/>
    </row>
    <row r="5266">
      <c r="D5266" s="2"/>
      <c r="G5266" s="2"/>
      <c r="J5266" s="2"/>
    </row>
    <row r="5267">
      <c r="D5267" s="2"/>
      <c r="G5267" s="2"/>
      <c r="J5267" s="2"/>
    </row>
    <row r="5268">
      <c r="D5268" s="2"/>
      <c r="G5268" s="2"/>
      <c r="J5268" s="2"/>
    </row>
    <row r="5269">
      <c r="D5269" s="2"/>
      <c r="G5269" s="2"/>
      <c r="J5269" s="2"/>
    </row>
    <row r="5270">
      <c r="D5270" s="2"/>
      <c r="G5270" s="2"/>
      <c r="J5270" s="2"/>
    </row>
    <row r="5271">
      <c r="D5271" s="2"/>
      <c r="G5271" s="2"/>
      <c r="J5271" s="2"/>
    </row>
    <row r="5272">
      <c r="D5272" s="2"/>
      <c r="G5272" s="2"/>
      <c r="J5272" s="2"/>
    </row>
    <row r="5273">
      <c r="D5273" s="2"/>
      <c r="G5273" s="2"/>
      <c r="J5273" s="2"/>
    </row>
    <row r="5274">
      <c r="D5274" s="2"/>
      <c r="G5274" s="2"/>
      <c r="J5274" s="2"/>
    </row>
    <row r="5275">
      <c r="D5275" s="2"/>
      <c r="G5275" s="2"/>
      <c r="J5275" s="2"/>
    </row>
    <row r="5276">
      <c r="D5276" s="2"/>
      <c r="G5276" s="2"/>
      <c r="J5276" s="2"/>
    </row>
    <row r="5277">
      <c r="D5277" s="2"/>
      <c r="G5277" s="2"/>
      <c r="J5277" s="2"/>
    </row>
    <row r="5278">
      <c r="D5278" s="2"/>
      <c r="G5278" s="2"/>
      <c r="J5278" s="2"/>
    </row>
    <row r="5279">
      <c r="D5279" s="2"/>
      <c r="G5279" s="2"/>
      <c r="J5279" s="2"/>
    </row>
    <row r="5280">
      <c r="D5280" s="2"/>
      <c r="G5280" s="2"/>
      <c r="J5280" s="2"/>
    </row>
    <row r="5281">
      <c r="D5281" s="2"/>
      <c r="G5281" s="2"/>
      <c r="J5281" s="2"/>
    </row>
    <row r="5282">
      <c r="D5282" s="2"/>
      <c r="G5282" s="2"/>
      <c r="J5282" s="2"/>
    </row>
    <row r="5283">
      <c r="D5283" s="2"/>
      <c r="G5283" s="2"/>
      <c r="J5283" s="2"/>
    </row>
    <row r="5284">
      <c r="D5284" s="2"/>
      <c r="G5284" s="2"/>
      <c r="J5284" s="2"/>
    </row>
    <row r="5285">
      <c r="D5285" s="2"/>
      <c r="G5285" s="2"/>
      <c r="J5285" s="2"/>
    </row>
    <row r="5286">
      <c r="D5286" s="2"/>
      <c r="G5286" s="2"/>
      <c r="J5286" s="2"/>
    </row>
    <row r="5287">
      <c r="D5287" s="2"/>
      <c r="G5287" s="2"/>
      <c r="J5287" s="2"/>
    </row>
    <row r="5288">
      <c r="D5288" s="2"/>
      <c r="G5288" s="2"/>
      <c r="J5288" s="2"/>
    </row>
    <row r="5289">
      <c r="D5289" s="2"/>
      <c r="G5289" s="2"/>
      <c r="J5289" s="2"/>
    </row>
    <row r="5290">
      <c r="D5290" s="2"/>
      <c r="G5290" s="2"/>
      <c r="J5290" s="2"/>
    </row>
    <row r="5291">
      <c r="D5291" s="2"/>
      <c r="G5291" s="2"/>
      <c r="J5291" s="2"/>
    </row>
    <row r="5292">
      <c r="D5292" s="2"/>
      <c r="G5292" s="2"/>
      <c r="J5292" s="2"/>
    </row>
    <row r="5293">
      <c r="D5293" s="2"/>
      <c r="G5293" s="2"/>
      <c r="J5293" s="2"/>
    </row>
    <row r="5294">
      <c r="D5294" s="2"/>
      <c r="G5294" s="2"/>
      <c r="J5294" s="2"/>
    </row>
    <row r="5295">
      <c r="D5295" s="2"/>
      <c r="G5295" s="2"/>
      <c r="J5295" s="2"/>
    </row>
    <row r="5296">
      <c r="D5296" s="2"/>
      <c r="G5296" s="2"/>
      <c r="J5296" s="2"/>
    </row>
    <row r="5297">
      <c r="D5297" s="2"/>
      <c r="G5297" s="2"/>
      <c r="J5297" s="2"/>
    </row>
    <row r="5298">
      <c r="D5298" s="2"/>
      <c r="G5298" s="2"/>
      <c r="J5298" s="2"/>
    </row>
    <row r="5299">
      <c r="D5299" s="2"/>
      <c r="G5299" s="2"/>
      <c r="J5299" s="2"/>
    </row>
    <row r="5300">
      <c r="D5300" s="2"/>
      <c r="G5300" s="2"/>
      <c r="J5300" s="2"/>
    </row>
    <row r="5301">
      <c r="D5301" s="2"/>
      <c r="G5301" s="2"/>
      <c r="J5301" s="2"/>
    </row>
    <row r="5302">
      <c r="D5302" s="2"/>
      <c r="G5302" s="2"/>
      <c r="J5302" s="2"/>
    </row>
    <row r="5303">
      <c r="D5303" s="2"/>
      <c r="G5303" s="2"/>
      <c r="J5303" s="2"/>
    </row>
    <row r="5304">
      <c r="D5304" s="2"/>
      <c r="G5304" s="2"/>
      <c r="J5304" s="2"/>
    </row>
    <row r="5305">
      <c r="D5305" s="2"/>
      <c r="G5305" s="2"/>
      <c r="J5305" s="2"/>
    </row>
    <row r="5306">
      <c r="D5306" s="2"/>
      <c r="G5306" s="2"/>
      <c r="J5306" s="2"/>
    </row>
    <row r="5307">
      <c r="D5307" s="2"/>
      <c r="G5307" s="2"/>
      <c r="J5307" s="2"/>
    </row>
    <row r="5308">
      <c r="D5308" s="2"/>
      <c r="G5308" s="2"/>
      <c r="J5308" s="2"/>
    </row>
    <row r="5309">
      <c r="D5309" s="2"/>
      <c r="G5309" s="2"/>
      <c r="J5309" s="2"/>
    </row>
    <row r="5310">
      <c r="D5310" s="2"/>
      <c r="G5310" s="2"/>
      <c r="J5310" s="2"/>
    </row>
    <row r="5311">
      <c r="D5311" s="2"/>
      <c r="G5311" s="2"/>
      <c r="J5311" s="2"/>
    </row>
    <row r="5312">
      <c r="D5312" s="2"/>
      <c r="G5312" s="2"/>
      <c r="J5312" s="2"/>
    </row>
    <row r="5313">
      <c r="D5313" s="2"/>
      <c r="G5313" s="2"/>
      <c r="J5313" s="2"/>
    </row>
    <row r="5314">
      <c r="D5314" s="2"/>
      <c r="G5314" s="2"/>
      <c r="J5314" s="2"/>
    </row>
    <row r="5315">
      <c r="D5315" s="2"/>
      <c r="G5315" s="2"/>
      <c r="J5315" s="2"/>
    </row>
    <row r="5316">
      <c r="D5316" s="2"/>
      <c r="G5316" s="2"/>
      <c r="J5316" s="2"/>
    </row>
    <row r="5317">
      <c r="D5317" s="2"/>
      <c r="G5317" s="2"/>
      <c r="J5317" s="2"/>
    </row>
    <row r="5318">
      <c r="D5318" s="2"/>
      <c r="G5318" s="2"/>
      <c r="J5318" s="2"/>
    </row>
    <row r="5319">
      <c r="D5319" s="2"/>
      <c r="G5319" s="2"/>
      <c r="J5319" s="2"/>
    </row>
    <row r="5320">
      <c r="D5320" s="2"/>
      <c r="G5320" s="2"/>
      <c r="J5320" s="2"/>
    </row>
    <row r="5321">
      <c r="D5321" s="2"/>
      <c r="G5321" s="2"/>
      <c r="J5321" s="2"/>
    </row>
    <row r="5322">
      <c r="D5322" s="2"/>
      <c r="G5322" s="2"/>
      <c r="J5322" s="2"/>
    </row>
    <row r="5323">
      <c r="D5323" s="2"/>
      <c r="G5323" s="2"/>
      <c r="J5323" s="2"/>
    </row>
    <row r="5324">
      <c r="D5324" s="2"/>
      <c r="G5324" s="2"/>
      <c r="J5324" s="2"/>
    </row>
    <row r="5325">
      <c r="D5325" s="2"/>
      <c r="G5325" s="2"/>
      <c r="J5325" s="2"/>
    </row>
    <row r="5326">
      <c r="D5326" s="2"/>
      <c r="G5326" s="2"/>
      <c r="J5326" s="2"/>
    </row>
    <row r="5327">
      <c r="D5327" s="2"/>
      <c r="G5327" s="2"/>
      <c r="J5327" s="2"/>
    </row>
    <row r="5328">
      <c r="D5328" s="2"/>
      <c r="G5328" s="2"/>
      <c r="J5328" s="2"/>
    </row>
    <row r="5329">
      <c r="D5329" s="2"/>
      <c r="G5329" s="2"/>
      <c r="J5329" s="2"/>
    </row>
    <row r="5330">
      <c r="D5330" s="2"/>
      <c r="G5330" s="2"/>
      <c r="J5330" s="2"/>
    </row>
    <row r="5331">
      <c r="D5331" s="2"/>
      <c r="G5331" s="2"/>
      <c r="J5331" s="2"/>
    </row>
    <row r="5332">
      <c r="D5332" s="2"/>
      <c r="G5332" s="2"/>
      <c r="J5332" s="2"/>
    </row>
    <row r="5333">
      <c r="D5333" s="2"/>
      <c r="G5333" s="2"/>
      <c r="J5333" s="2"/>
    </row>
    <row r="5334">
      <c r="D5334" s="2"/>
      <c r="G5334" s="2"/>
      <c r="J5334" s="2"/>
    </row>
    <row r="5335">
      <c r="D5335" s="2"/>
      <c r="G5335" s="2"/>
      <c r="J5335" s="2"/>
    </row>
    <row r="5336">
      <c r="D5336" s="2"/>
      <c r="G5336" s="2"/>
      <c r="J5336" s="2"/>
    </row>
    <row r="5337">
      <c r="D5337" s="2"/>
      <c r="G5337" s="2"/>
      <c r="J5337" s="2"/>
    </row>
    <row r="5338">
      <c r="D5338" s="2"/>
      <c r="G5338" s="2"/>
      <c r="J5338" s="2"/>
    </row>
    <row r="5339">
      <c r="D5339" s="2"/>
      <c r="G5339" s="2"/>
      <c r="J5339" s="2"/>
    </row>
    <row r="5340">
      <c r="D5340" s="2"/>
      <c r="G5340" s="2"/>
      <c r="J5340" s="2"/>
    </row>
    <row r="5341">
      <c r="D5341" s="2"/>
      <c r="G5341" s="2"/>
      <c r="J5341" s="2"/>
    </row>
    <row r="5342">
      <c r="D5342" s="2"/>
      <c r="G5342" s="2"/>
      <c r="J5342" s="2"/>
    </row>
    <row r="5343">
      <c r="D5343" s="2"/>
      <c r="G5343" s="2"/>
      <c r="J5343" s="2"/>
    </row>
    <row r="5344">
      <c r="D5344" s="2"/>
      <c r="G5344" s="2"/>
      <c r="J5344" s="2"/>
    </row>
    <row r="5345">
      <c r="D5345" s="2"/>
      <c r="G5345" s="2"/>
      <c r="J5345" s="2"/>
    </row>
    <row r="5346">
      <c r="D5346" s="2"/>
      <c r="G5346" s="2"/>
      <c r="J5346" s="2"/>
    </row>
    <row r="5347">
      <c r="D5347" s="2"/>
      <c r="G5347" s="2"/>
      <c r="J5347" s="2"/>
    </row>
    <row r="5348">
      <c r="D5348" s="2"/>
      <c r="G5348" s="2"/>
      <c r="J5348" s="2"/>
    </row>
    <row r="5349">
      <c r="D5349" s="2"/>
      <c r="G5349" s="2"/>
      <c r="J5349" s="2"/>
    </row>
    <row r="5350">
      <c r="D5350" s="2"/>
      <c r="G5350" s="2"/>
      <c r="J5350" s="2"/>
    </row>
    <row r="5351">
      <c r="D5351" s="2"/>
      <c r="G5351" s="2"/>
      <c r="J5351" s="2"/>
    </row>
    <row r="5352">
      <c r="D5352" s="2"/>
      <c r="G5352" s="2"/>
      <c r="J5352" s="2"/>
    </row>
    <row r="5353">
      <c r="D5353" s="2"/>
      <c r="G5353" s="2"/>
      <c r="J5353" s="2"/>
    </row>
    <row r="5354">
      <c r="D5354" s="2"/>
      <c r="G5354" s="2"/>
      <c r="J5354" s="2"/>
    </row>
    <row r="5355">
      <c r="D5355" s="2"/>
      <c r="G5355" s="2"/>
      <c r="J5355" s="2"/>
    </row>
    <row r="5356">
      <c r="D5356" s="2"/>
      <c r="G5356" s="2"/>
      <c r="J5356" s="2"/>
    </row>
    <row r="5357">
      <c r="D5357" s="2"/>
      <c r="G5357" s="2"/>
      <c r="J5357" s="2"/>
    </row>
    <row r="5358">
      <c r="D5358" s="2"/>
      <c r="G5358" s="2"/>
      <c r="J5358" s="2"/>
    </row>
    <row r="5359">
      <c r="D5359" s="2"/>
      <c r="G5359" s="2"/>
      <c r="J5359" s="2"/>
    </row>
    <row r="5360">
      <c r="D5360" s="2"/>
      <c r="G5360" s="2"/>
      <c r="J5360" s="2"/>
    </row>
    <row r="5361">
      <c r="D5361" s="2"/>
      <c r="G5361" s="2"/>
      <c r="J5361" s="2"/>
    </row>
    <row r="5362">
      <c r="D5362" s="2"/>
      <c r="G5362" s="2"/>
      <c r="J5362" s="2"/>
    </row>
    <row r="5363">
      <c r="D5363" s="2"/>
      <c r="G5363" s="2"/>
      <c r="J5363" s="2"/>
    </row>
    <row r="5364">
      <c r="D5364" s="2"/>
      <c r="G5364" s="2"/>
      <c r="J5364" s="2"/>
    </row>
    <row r="5365">
      <c r="D5365" s="2"/>
      <c r="G5365" s="2"/>
      <c r="J5365" s="2"/>
    </row>
    <row r="5366">
      <c r="D5366" s="2"/>
      <c r="G5366" s="2"/>
      <c r="J5366" s="2"/>
    </row>
    <row r="5367">
      <c r="D5367" s="2"/>
      <c r="G5367" s="2"/>
      <c r="J5367" s="2"/>
    </row>
    <row r="5368">
      <c r="D5368" s="2"/>
      <c r="G5368" s="2"/>
      <c r="J5368" s="2"/>
    </row>
    <row r="5369">
      <c r="D5369" s="2"/>
      <c r="G5369" s="2"/>
      <c r="J5369" s="2"/>
    </row>
    <row r="5370">
      <c r="D5370" s="2"/>
      <c r="G5370" s="2"/>
      <c r="J5370" s="2"/>
    </row>
    <row r="5371">
      <c r="D5371" s="2"/>
      <c r="G5371" s="2"/>
      <c r="J5371" s="2"/>
    </row>
    <row r="5372">
      <c r="D5372" s="2"/>
      <c r="G5372" s="2"/>
      <c r="J5372" s="2"/>
    </row>
    <row r="5373">
      <c r="D5373" s="2"/>
      <c r="G5373" s="2"/>
      <c r="J5373" s="2"/>
    </row>
    <row r="5374">
      <c r="D5374" s="2"/>
      <c r="G5374" s="2"/>
      <c r="J5374" s="2"/>
    </row>
    <row r="5375">
      <c r="D5375" s="2"/>
      <c r="G5375" s="2"/>
      <c r="J5375" s="2"/>
    </row>
    <row r="5376">
      <c r="D5376" s="2"/>
      <c r="G5376" s="2"/>
      <c r="J5376" s="2"/>
    </row>
    <row r="5377">
      <c r="D5377" s="2"/>
      <c r="G5377" s="2"/>
      <c r="J5377" s="2"/>
    </row>
    <row r="5378">
      <c r="D5378" s="2"/>
      <c r="G5378" s="2"/>
      <c r="J5378" s="2"/>
    </row>
    <row r="5379">
      <c r="D5379" s="2"/>
      <c r="G5379" s="2"/>
      <c r="J5379" s="2"/>
    </row>
    <row r="5380">
      <c r="D5380" s="2"/>
      <c r="G5380" s="2"/>
      <c r="J5380" s="2"/>
    </row>
    <row r="5381">
      <c r="D5381" s="2"/>
      <c r="G5381" s="2"/>
      <c r="J5381" s="2"/>
    </row>
    <row r="5382">
      <c r="D5382" s="2"/>
      <c r="G5382" s="2"/>
      <c r="J5382" s="2"/>
    </row>
    <row r="5383">
      <c r="D5383" s="2"/>
      <c r="G5383" s="2"/>
      <c r="J5383" s="2"/>
    </row>
    <row r="5384">
      <c r="D5384" s="2"/>
      <c r="G5384" s="2"/>
      <c r="J5384" s="2"/>
    </row>
    <row r="5385">
      <c r="D5385" s="2"/>
      <c r="G5385" s="2"/>
      <c r="J5385" s="2"/>
    </row>
    <row r="5386">
      <c r="D5386" s="2"/>
      <c r="G5386" s="2"/>
      <c r="J5386" s="2"/>
    </row>
    <row r="5387">
      <c r="D5387" s="2"/>
      <c r="G5387" s="2"/>
      <c r="J5387" s="2"/>
    </row>
    <row r="5388">
      <c r="D5388" s="2"/>
      <c r="G5388" s="2"/>
      <c r="J5388" s="2"/>
    </row>
    <row r="5389">
      <c r="D5389" s="2"/>
      <c r="G5389" s="2"/>
      <c r="J5389" s="2"/>
    </row>
    <row r="5390">
      <c r="D5390" s="2"/>
      <c r="G5390" s="2"/>
      <c r="J5390" s="2"/>
    </row>
    <row r="5391">
      <c r="D5391" s="2"/>
      <c r="G5391" s="2"/>
      <c r="J5391" s="2"/>
    </row>
    <row r="5392">
      <c r="D5392" s="2"/>
      <c r="G5392" s="2"/>
      <c r="J5392" s="2"/>
    </row>
    <row r="5393">
      <c r="D5393" s="2"/>
      <c r="G5393" s="2"/>
      <c r="J5393" s="2"/>
    </row>
    <row r="5394">
      <c r="D5394" s="2"/>
      <c r="G5394" s="2"/>
      <c r="J5394" s="2"/>
    </row>
    <row r="5395">
      <c r="D5395" s="2"/>
      <c r="G5395" s="2"/>
      <c r="J5395" s="2"/>
    </row>
    <row r="5396">
      <c r="D5396" s="2"/>
      <c r="G5396" s="2"/>
      <c r="J5396" s="2"/>
    </row>
    <row r="5397">
      <c r="D5397" s="2"/>
      <c r="G5397" s="2"/>
      <c r="J5397" s="2"/>
    </row>
    <row r="5398">
      <c r="D5398" s="2"/>
      <c r="G5398" s="2"/>
      <c r="J5398" s="2"/>
    </row>
    <row r="5399">
      <c r="D5399" s="2"/>
      <c r="G5399" s="2"/>
      <c r="J5399" s="2"/>
    </row>
    <row r="5400">
      <c r="D5400" s="2"/>
      <c r="G5400" s="2"/>
      <c r="J5400" s="2"/>
    </row>
    <row r="5401">
      <c r="D5401" s="2"/>
      <c r="G5401" s="2"/>
      <c r="J5401" s="2"/>
    </row>
    <row r="5402">
      <c r="D5402" s="2"/>
      <c r="G5402" s="2"/>
      <c r="J5402" s="2"/>
    </row>
    <row r="5403">
      <c r="D5403" s="2"/>
      <c r="G5403" s="2"/>
      <c r="J5403" s="2"/>
    </row>
    <row r="5404">
      <c r="D5404" s="2"/>
      <c r="G5404" s="2"/>
      <c r="J5404" s="2"/>
    </row>
    <row r="5405">
      <c r="D5405" s="2"/>
      <c r="G5405" s="2"/>
      <c r="J5405" s="2"/>
    </row>
    <row r="5406">
      <c r="D5406" s="2"/>
      <c r="G5406" s="2"/>
      <c r="J5406" s="2"/>
    </row>
    <row r="5407">
      <c r="D5407" s="2"/>
      <c r="G5407" s="2"/>
      <c r="J5407" s="2"/>
    </row>
    <row r="5408">
      <c r="D5408" s="2"/>
      <c r="G5408" s="2"/>
      <c r="J5408" s="2"/>
    </row>
    <row r="5409">
      <c r="D5409" s="2"/>
      <c r="G5409" s="2"/>
      <c r="J5409" s="2"/>
    </row>
    <row r="5410">
      <c r="D5410" s="2"/>
      <c r="G5410" s="2"/>
      <c r="J5410" s="2"/>
    </row>
    <row r="5411">
      <c r="D5411" s="2"/>
      <c r="G5411" s="2"/>
      <c r="J5411" s="2"/>
    </row>
    <row r="5412">
      <c r="D5412" s="2"/>
      <c r="G5412" s="2"/>
      <c r="J5412" s="2"/>
    </row>
    <row r="5413">
      <c r="D5413" s="2"/>
      <c r="G5413" s="2"/>
      <c r="J5413" s="2"/>
    </row>
    <row r="5414">
      <c r="D5414" s="2"/>
      <c r="G5414" s="2"/>
      <c r="J5414" s="2"/>
    </row>
    <row r="5415">
      <c r="D5415" s="2"/>
      <c r="G5415" s="2"/>
      <c r="J5415" s="2"/>
    </row>
    <row r="5416">
      <c r="D5416" s="2"/>
      <c r="G5416" s="2"/>
      <c r="J5416" s="2"/>
    </row>
    <row r="5417">
      <c r="D5417" s="2"/>
      <c r="G5417" s="2"/>
      <c r="J5417" s="2"/>
    </row>
    <row r="5418">
      <c r="D5418" s="2"/>
      <c r="G5418" s="2"/>
      <c r="J5418" s="2"/>
    </row>
    <row r="5419">
      <c r="D5419" s="2"/>
      <c r="G5419" s="2"/>
      <c r="J5419" s="2"/>
    </row>
    <row r="5420">
      <c r="D5420" s="2"/>
      <c r="G5420" s="2"/>
      <c r="J5420" s="2"/>
    </row>
    <row r="5421">
      <c r="D5421" s="2"/>
      <c r="G5421" s="2"/>
      <c r="J5421" s="2"/>
    </row>
    <row r="5422">
      <c r="D5422" s="2"/>
      <c r="G5422" s="2"/>
      <c r="J5422" s="2"/>
    </row>
    <row r="5423">
      <c r="D5423" s="2"/>
      <c r="G5423" s="2"/>
      <c r="J5423" s="2"/>
    </row>
    <row r="5424">
      <c r="D5424" s="2"/>
      <c r="G5424" s="2"/>
      <c r="J5424" s="2"/>
    </row>
    <row r="5425">
      <c r="D5425" s="2"/>
      <c r="G5425" s="2"/>
      <c r="J5425" s="2"/>
    </row>
    <row r="5426">
      <c r="D5426" s="2"/>
      <c r="G5426" s="2"/>
      <c r="J5426" s="2"/>
    </row>
    <row r="5427">
      <c r="D5427" s="2"/>
      <c r="G5427" s="2"/>
      <c r="J5427" s="2"/>
    </row>
    <row r="5428">
      <c r="D5428" s="2"/>
      <c r="G5428" s="2"/>
      <c r="J5428" s="2"/>
    </row>
    <row r="5429">
      <c r="D5429" s="2"/>
      <c r="G5429" s="2"/>
      <c r="J5429" s="2"/>
    </row>
    <row r="5430">
      <c r="D5430" s="2"/>
      <c r="G5430" s="2"/>
      <c r="J5430" s="2"/>
    </row>
    <row r="5431">
      <c r="D5431" s="2"/>
      <c r="G5431" s="2"/>
      <c r="J5431" s="2"/>
    </row>
    <row r="5432">
      <c r="D5432" s="2"/>
      <c r="G5432" s="2"/>
      <c r="J5432" s="2"/>
    </row>
    <row r="5433">
      <c r="D5433" s="2"/>
      <c r="G5433" s="2"/>
      <c r="J5433" s="2"/>
    </row>
    <row r="5434">
      <c r="D5434" s="2"/>
      <c r="G5434" s="2"/>
      <c r="J5434" s="2"/>
    </row>
    <row r="5435">
      <c r="D5435" s="2"/>
      <c r="G5435" s="2"/>
      <c r="J5435" s="2"/>
    </row>
    <row r="5436">
      <c r="D5436" s="2"/>
      <c r="G5436" s="2"/>
      <c r="J5436" s="2"/>
    </row>
    <row r="5437">
      <c r="D5437" s="2"/>
      <c r="G5437" s="2"/>
      <c r="J5437" s="2"/>
    </row>
    <row r="5438">
      <c r="D5438" s="2"/>
      <c r="G5438" s="2"/>
      <c r="J5438" s="2"/>
    </row>
    <row r="5439">
      <c r="D5439" s="2"/>
      <c r="G5439" s="2"/>
      <c r="J5439" s="2"/>
    </row>
    <row r="5440">
      <c r="D5440" s="2"/>
      <c r="G5440" s="2"/>
      <c r="J5440" s="2"/>
    </row>
    <row r="5441">
      <c r="D5441" s="2"/>
      <c r="G5441" s="2"/>
      <c r="J5441" s="2"/>
    </row>
    <row r="5442">
      <c r="D5442" s="2"/>
      <c r="G5442" s="2"/>
      <c r="J5442" s="2"/>
    </row>
    <row r="5443">
      <c r="D5443" s="2"/>
      <c r="G5443" s="2"/>
      <c r="J5443" s="2"/>
    </row>
    <row r="5444">
      <c r="D5444" s="2"/>
      <c r="G5444" s="2"/>
      <c r="J5444" s="2"/>
    </row>
    <row r="5445">
      <c r="D5445" s="2"/>
      <c r="G5445" s="2"/>
      <c r="J5445" s="2"/>
    </row>
    <row r="5446">
      <c r="D5446" s="2"/>
      <c r="G5446" s="2"/>
      <c r="J5446" s="2"/>
    </row>
    <row r="5447">
      <c r="D5447" s="2"/>
      <c r="G5447" s="2"/>
      <c r="J5447" s="2"/>
    </row>
    <row r="5448">
      <c r="D5448" s="2"/>
      <c r="G5448" s="2"/>
      <c r="J5448" s="2"/>
    </row>
    <row r="5449">
      <c r="D5449" s="2"/>
      <c r="G5449" s="2"/>
      <c r="J5449" s="2"/>
    </row>
    <row r="5450">
      <c r="D5450" s="2"/>
      <c r="G5450" s="2"/>
      <c r="J5450" s="2"/>
    </row>
    <row r="5451">
      <c r="D5451" s="2"/>
      <c r="G5451" s="2"/>
      <c r="J5451" s="2"/>
    </row>
    <row r="5452">
      <c r="D5452" s="2"/>
      <c r="G5452" s="2"/>
      <c r="J5452" s="2"/>
    </row>
    <row r="5453">
      <c r="D5453" s="2"/>
      <c r="G5453" s="2"/>
      <c r="J5453" s="2"/>
    </row>
    <row r="5454">
      <c r="D5454" s="2"/>
      <c r="G5454" s="2"/>
      <c r="J5454" s="2"/>
    </row>
    <row r="5455">
      <c r="D5455" s="2"/>
      <c r="G5455" s="2"/>
      <c r="J5455" s="2"/>
    </row>
    <row r="5456">
      <c r="D5456" s="2"/>
      <c r="G5456" s="2"/>
      <c r="J5456" s="2"/>
    </row>
    <row r="5457">
      <c r="D5457" s="2"/>
      <c r="G5457" s="2"/>
      <c r="J5457" s="2"/>
    </row>
    <row r="5458">
      <c r="D5458" s="2"/>
      <c r="G5458" s="2"/>
      <c r="J5458" s="2"/>
    </row>
    <row r="5459">
      <c r="D5459" s="2"/>
      <c r="G5459" s="2"/>
      <c r="J5459" s="2"/>
    </row>
    <row r="5460">
      <c r="D5460" s="2"/>
      <c r="G5460" s="2"/>
      <c r="J5460" s="2"/>
    </row>
    <row r="5461">
      <c r="D5461" s="2"/>
      <c r="G5461" s="2"/>
      <c r="J5461" s="2"/>
    </row>
    <row r="5462">
      <c r="D5462" s="2"/>
      <c r="G5462" s="2"/>
      <c r="J5462" s="2"/>
    </row>
    <row r="5463">
      <c r="D5463" s="2"/>
      <c r="G5463" s="2"/>
      <c r="J5463" s="2"/>
    </row>
    <row r="5464">
      <c r="D5464" s="2"/>
      <c r="G5464" s="2"/>
      <c r="J5464" s="2"/>
    </row>
    <row r="5465">
      <c r="D5465" s="2"/>
      <c r="G5465" s="2"/>
      <c r="J5465" s="2"/>
    </row>
    <row r="5466">
      <c r="D5466" s="2"/>
      <c r="G5466" s="2"/>
      <c r="J5466" s="2"/>
    </row>
    <row r="5467">
      <c r="D5467" s="2"/>
      <c r="G5467" s="2"/>
      <c r="J5467" s="2"/>
    </row>
    <row r="5468">
      <c r="D5468" s="2"/>
      <c r="G5468" s="2"/>
      <c r="J5468" s="2"/>
    </row>
    <row r="5469">
      <c r="D5469" s="2"/>
      <c r="G5469" s="2"/>
      <c r="J5469" s="2"/>
    </row>
    <row r="5470">
      <c r="D5470" s="2"/>
      <c r="G5470" s="2"/>
      <c r="J5470" s="2"/>
    </row>
    <row r="5471">
      <c r="D5471" s="2"/>
      <c r="G5471" s="2"/>
      <c r="J5471" s="2"/>
    </row>
    <row r="5472">
      <c r="D5472" s="2"/>
      <c r="G5472" s="2"/>
      <c r="J5472" s="2"/>
    </row>
    <row r="5473">
      <c r="D5473" s="2"/>
      <c r="G5473" s="2"/>
      <c r="J5473" s="2"/>
    </row>
    <row r="5474">
      <c r="D5474" s="2"/>
      <c r="G5474" s="2"/>
      <c r="J5474" s="2"/>
    </row>
    <row r="5475">
      <c r="D5475" s="2"/>
      <c r="G5475" s="2"/>
      <c r="J5475" s="2"/>
    </row>
    <row r="5476">
      <c r="D5476" s="2"/>
      <c r="G5476" s="2"/>
      <c r="J5476" s="2"/>
    </row>
    <row r="5477">
      <c r="D5477" s="2"/>
      <c r="G5477" s="2"/>
      <c r="J5477" s="2"/>
    </row>
    <row r="5478">
      <c r="D5478" s="2"/>
      <c r="G5478" s="2"/>
      <c r="J5478" s="2"/>
    </row>
    <row r="5479">
      <c r="D5479" s="2"/>
      <c r="G5479" s="2"/>
      <c r="J5479" s="2"/>
    </row>
    <row r="5480">
      <c r="D5480" s="2"/>
      <c r="G5480" s="2"/>
      <c r="J5480" s="2"/>
    </row>
    <row r="5481">
      <c r="D5481" s="2"/>
      <c r="G5481" s="2"/>
      <c r="J5481" s="2"/>
    </row>
    <row r="5482">
      <c r="D5482" s="2"/>
      <c r="G5482" s="2"/>
      <c r="J5482" s="2"/>
    </row>
    <row r="5483">
      <c r="D5483" s="2"/>
      <c r="G5483" s="2"/>
      <c r="J5483" s="2"/>
    </row>
    <row r="5484">
      <c r="D5484" s="2"/>
      <c r="G5484" s="2"/>
      <c r="J5484" s="2"/>
    </row>
    <row r="5485">
      <c r="D5485" s="2"/>
      <c r="G5485" s="2"/>
      <c r="J5485" s="2"/>
    </row>
    <row r="5486">
      <c r="D5486" s="2"/>
      <c r="G5486" s="2"/>
      <c r="J5486" s="2"/>
    </row>
    <row r="5487">
      <c r="D5487" s="2"/>
      <c r="G5487" s="2"/>
      <c r="J5487" s="2"/>
    </row>
    <row r="5488">
      <c r="D5488" s="2"/>
      <c r="G5488" s="2"/>
      <c r="J5488" s="2"/>
    </row>
    <row r="5489">
      <c r="D5489" s="2"/>
      <c r="G5489" s="2"/>
      <c r="J5489" s="2"/>
    </row>
    <row r="5490">
      <c r="D5490" s="2"/>
      <c r="G5490" s="2"/>
      <c r="J5490" s="2"/>
    </row>
    <row r="5491">
      <c r="D5491" s="2"/>
      <c r="G5491" s="2"/>
      <c r="J5491" s="2"/>
    </row>
    <row r="5492">
      <c r="D5492" s="2"/>
      <c r="G5492" s="2"/>
      <c r="J5492" s="2"/>
    </row>
    <row r="5493">
      <c r="D5493" s="2"/>
      <c r="G5493" s="2"/>
      <c r="J5493" s="2"/>
    </row>
    <row r="5494">
      <c r="D5494" s="2"/>
      <c r="G5494" s="2"/>
      <c r="J5494" s="2"/>
    </row>
    <row r="5495">
      <c r="D5495" s="2"/>
      <c r="G5495" s="2"/>
      <c r="J5495" s="2"/>
    </row>
    <row r="5496">
      <c r="D5496" s="2"/>
      <c r="G5496" s="2"/>
      <c r="J5496" s="2"/>
    </row>
    <row r="5497">
      <c r="D5497" s="2"/>
      <c r="G5497" s="2"/>
      <c r="J5497" s="2"/>
    </row>
    <row r="5498">
      <c r="D5498" s="2"/>
      <c r="G5498" s="2"/>
      <c r="J5498" s="2"/>
    </row>
    <row r="5499">
      <c r="D5499" s="2"/>
      <c r="G5499" s="2"/>
      <c r="J5499" s="2"/>
    </row>
    <row r="5500">
      <c r="D5500" s="2"/>
      <c r="G5500" s="2"/>
      <c r="J5500" s="2"/>
    </row>
    <row r="5501">
      <c r="D5501" s="2"/>
      <c r="G5501" s="2"/>
      <c r="J5501" s="2"/>
    </row>
    <row r="5502">
      <c r="D5502" s="2"/>
      <c r="G5502" s="2"/>
      <c r="J5502" s="2"/>
    </row>
    <row r="5503">
      <c r="D5503" s="2"/>
      <c r="G5503" s="2"/>
      <c r="J5503" s="2"/>
    </row>
    <row r="5504">
      <c r="D5504" s="2"/>
      <c r="G5504" s="2"/>
      <c r="J5504" s="2"/>
    </row>
    <row r="5505">
      <c r="D5505" s="2"/>
      <c r="G5505" s="2"/>
      <c r="J5505" s="2"/>
    </row>
    <row r="5506">
      <c r="D5506" s="2"/>
      <c r="G5506" s="2"/>
      <c r="J5506" s="2"/>
    </row>
    <row r="5507">
      <c r="D5507" s="2"/>
      <c r="G5507" s="2"/>
      <c r="J5507" s="2"/>
    </row>
    <row r="5508">
      <c r="D5508" s="2"/>
      <c r="G5508" s="2"/>
      <c r="J5508" s="2"/>
    </row>
    <row r="5509">
      <c r="D5509" s="2"/>
      <c r="G5509" s="2"/>
      <c r="J5509" s="2"/>
    </row>
    <row r="5510">
      <c r="D5510" s="2"/>
      <c r="G5510" s="2"/>
      <c r="J5510" s="2"/>
    </row>
    <row r="5511">
      <c r="D5511" s="2"/>
      <c r="G5511" s="2"/>
      <c r="J5511" s="2"/>
    </row>
    <row r="5512">
      <c r="D5512" s="2"/>
      <c r="G5512" s="2"/>
      <c r="J5512" s="2"/>
    </row>
    <row r="5513">
      <c r="D5513" s="2"/>
      <c r="G5513" s="2"/>
      <c r="J5513" s="2"/>
    </row>
    <row r="5514">
      <c r="D5514" s="2"/>
      <c r="G5514" s="2"/>
      <c r="J5514" s="2"/>
    </row>
    <row r="5515">
      <c r="D5515" s="2"/>
      <c r="G5515" s="2"/>
      <c r="J5515" s="2"/>
    </row>
    <row r="5516">
      <c r="D5516" s="2"/>
      <c r="G5516" s="2"/>
      <c r="J5516" s="2"/>
    </row>
    <row r="5517">
      <c r="D5517" s="2"/>
      <c r="G5517" s="2"/>
      <c r="J5517" s="2"/>
    </row>
    <row r="5518">
      <c r="D5518" s="2"/>
      <c r="G5518" s="2"/>
      <c r="J5518" s="2"/>
    </row>
    <row r="5519">
      <c r="D5519" s="2"/>
      <c r="G5519" s="2"/>
      <c r="J5519" s="2"/>
    </row>
    <row r="5520">
      <c r="D5520" s="2"/>
      <c r="G5520" s="2"/>
      <c r="J5520" s="2"/>
    </row>
    <row r="5521">
      <c r="D5521" s="2"/>
      <c r="G5521" s="2"/>
      <c r="J5521" s="2"/>
    </row>
    <row r="5522">
      <c r="D5522" s="2"/>
      <c r="G5522" s="2"/>
      <c r="J5522" s="2"/>
    </row>
    <row r="5523">
      <c r="D5523" s="2"/>
      <c r="G5523" s="2"/>
      <c r="J5523" s="2"/>
    </row>
    <row r="5524">
      <c r="D5524" s="2"/>
      <c r="G5524" s="2"/>
      <c r="J5524" s="2"/>
    </row>
    <row r="5525">
      <c r="D5525" s="2"/>
      <c r="G5525" s="2"/>
      <c r="J5525" s="2"/>
    </row>
    <row r="5526">
      <c r="D5526" s="2"/>
      <c r="G5526" s="2"/>
      <c r="J5526" s="2"/>
    </row>
    <row r="5527">
      <c r="D5527" s="2"/>
      <c r="G5527" s="2"/>
      <c r="J5527" s="2"/>
    </row>
    <row r="5528">
      <c r="D5528" s="2"/>
      <c r="G5528" s="2"/>
      <c r="J5528" s="2"/>
    </row>
    <row r="5529">
      <c r="D5529" s="2"/>
      <c r="G5529" s="2"/>
      <c r="J5529" s="2"/>
    </row>
    <row r="5530">
      <c r="D5530" s="2"/>
      <c r="G5530" s="2"/>
      <c r="J5530" s="2"/>
    </row>
    <row r="5531">
      <c r="D5531" s="2"/>
      <c r="G5531" s="2"/>
      <c r="J5531" s="2"/>
    </row>
    <row r="5532">
      <c r="D5532" s="2"/>
      <c r="G5532" s="2"/>
      <c r="J5532" s="2"/>
    </row>
    <row r="5533">
      <c r="D5533" s="2"/>
      <c r="G5533" s="2"/>
      <c r="J5533" s="2"/>
    </row>
    <row r="5534">
      <c r="D5534" s="2"/>
      <c r="G5534" s="2"/>
      <c r="J5534" s="2"/>
    </row>
    <row r="5535">
      <c r="D5535" s="2"/>
      <c r="G5535" s="2"/>
      <c r="J5535" s="2"/>
    </row>
    <row r="5536">
      <c r="D5536" s="2"/>
      <c r="G5536" s="2"/>
      <c r="J5536" s="2"/>
    </row>
    <row r="5537">
      <c r="D5537" s="2"/>
      <c r="G5537" s="2"/>
      <c r="J5537" s="2"/>
    </row>
    <row r="5538">
      <c r="D5538" s="2"/>
      <c r="G5538" s="2"/>
      <c r="J5538" s="2"/>
    </row>
    <row r="5539">
      <c r="D5539" s="2"/>
      <c r="G5539" s="2"/>
      <c r="J5539" s="2"/>
    </row>
    <row r="5540">
      <c r="D5540" s="2"/>
      <c r="G5540" s="2"/>
      <c r="J5540" s="2"/>
    </row>
    <row r="5541">
      <c r="D5541" s="2"/>
      <c r="G5541" s="2"/>
      <c r="J5541" s="2"/>
    </row>
    <row r="5542">
      <c r="D5542" s="2"/>
      <c r="G5542" s="2"/>
      <c r="J5542" s="2"/>
    </row>
    <row r="5543">
      <c r="D5543" s="2"/>
      <c r="G5543" s="2"/>
      <c r="J5543" s="2"/>
    </row>
    <row r="5544">
      <c r="D5544" s="2"/>
      <c r="G5544" s="2"/>
      <c r="J5544" s="2"/>
    </row>
    <row r="5545">
      <c r="D5545" s="2"/>
      <c r="G5545" s="2"/>
      <c r="J5545" s="2"/>
    </row>
    <row r="5546">
      <c r="D5546" s="2"/>
      <c r="G5546" s="2"/>
      <c r="J5546" s="2"/>
    </row>
    <row r="5547">
      <c r="D5547" s="2"/>
      <c r="G5547" s="2"/>
      <c r="J5547" s="2"/>
    </row>
    <row r="5548">
      <c r="D5548" s="2"/>
      <c r="G5548" s="2"/>
      <c r="J5548" s="2"/>
    </row>
    <row r="5549">
      <c r="D5549" s="2"/>
      <c r="G5549" s="2"/>
      <c r="J5549" s="2"/>
    </row>
    <row r="5550">
      <c r="D5550" s="2"/>
      <c r="G5550" s="2"/>
      <c r="J5550" s="2"/>
    </row>
    <row r="5551">
      <c r="D5551" s="2"/>
      <c r="G5551" s="2"/>
      <c r="J5551" s="2"/>
    </row>
    <row r="5552">
      <c r="D5552" s="2"/>
      <c r="G5552" s="2"/>
      <c r="J5552" s="2"/>
    </row>
    <row r="5553">
      <c r="D5553" s="2"/>
      <c r="G5553" s="2"/>
      <c r="J5553" s="2"/>
    </row>
    <row r="5554">
      <c r="D5554" s="2"/>
      <c r="G5554" s="2"/>
      <c r="J5554" s="2"/>
    </row>
    <row r="5555">
      <c r="D5555" s="2"/>
      <c r="G5555" s="2"/>
      <c r="J5555" s="2"/>
    </row>
    <row r="5556">
      <c r="D5556" s="2"/>
      <c r="G5556" s="2"/>
      <c r="J5556" s="2"/>
    </row>
    <row r="5557">
      <c r="D5557" s="2"/>
      <c r="G5557" s="2"/>
      <c r="J5557" s="2"/>
    </row>
    <row r="5558">
      <c r="D5558" s="2"/>
      <c r="G5558" s="2"/>
      <c r="J5558" s="2"/>
    </row>
    <row r="5559">
      <c r="D5559" s="2"/>
      <c r="G5559" s="2"/>
      <c r="J5559" s="2"/>
    </row>
    <row r="5560">
      <c r="D5560" s="2"/>
      <c r="G5560" s="2"/>
      <c r="J5560" s="2"/>
    </row>
    <row r="5561">
      <c r="D5561" s="2"/>
      <c r="G5561" s="2"/>
      <c r="J5561" s="2"/>
    </row>
    <row r="5562">
      <c r="D5562" s="2"/>
      <c r="G5562" s="2"/>
      <c r="J5562" s="2"/>
    </row>
    <row r="5563">
      <c r="D5563" s="2"/>
      <c r="G5563" s="2"/>
      <c r="J5563" s="2"/>
    </row>
    <row r="5564">
      <c r="D5564" s="2"/>
      <c r="G5564" s="2"/>
      <c r="J5564" s="2"/>
    </row>
    <row r="5565">
      <c r="D5565" s="2"/>
      <c r="G5565" s="2"/>
      <c r="J5565" s="2"/>
    </row>
    <row r="5566">
      <c r="D5566" s="2"/>
      <c r="G5566" s="2"/>
      <c r="J5566" s="2"/>
    </row>
    <row r="5567">
      <c r="D5567" s="2"/>
      <c r="G5567" s="2"/>
      <c r="J5567" s="2"/>
    </row>
    <row r="5568">
      <c r="D5568" s="2"/>
      <c r="G5568" s="2"/>
      <c r="J5568" s="2"/>
    </row>
    <row r="5569">
      <c r="D5569" s="2"/>
      <c r="G5569" s="2"/>
      <c r="J5569" s="2"/>
    </row>
    <row r="5570">
      <c r="D5570" s="2"/>
      <c r="G5570" s="2"/>
      <c r="J5570" s="2"/>
    </row>
    <row r="5571">
      <c r="D5571" s="2"/>
      <c r="G5571" s="2"/>
      <c r="J5571" s="2"/>
    </row>
    <row r="5572">
      <c r="D5572" s="2"/>
      <c r="G5572" s="2"/>
      <c r="J5572" s="2"/>
    </row>
    <row r="5573">
      <c r="D5573" s="2"/>
      <c r="G5573" s="2"/>
      <c r="J5573" s="2"/>
    </row>
    <row r="5574">
      <c r="D5574" s="2"/>
      <c r="G5574" s="2"/>
      <c r="J5574" s="2"/>
    </row>
    <row r="5575">
      <c r="D5575" s="2"/>
      <c r="G5575" s="2"/>
      <c r="J5575" s="2"/>
    </row>
    <row r="5576">
      <c r="D5576" s="2"/>
      <c r="G5576" s="2"/>
      <c r="J5576" s="2"/>
    </row>
    <row r="5577">
      <c r="D5577" s="2"/>
      <c r="G5577" s="2"/>
      <c r="J5577" s="2"/>
    </row>
    <row r="5578">
      <c r="D5578" s="2"/>
      <c r="G5578" s="2"/>
      <c r="J5578" s="2"/>
    </row>
    <row r="5579">
      <c r="D5579" s="2"/>
      <c r="G5579" s="2"/>
      <c r="J5579" s="2"/>
    </row>
    <row r="5580">
      <c r="D5580" s="2"/>
      <c r="G5580" s="2"/>
      <c r="J5580" s="2"/>
    </row>
    <row r="5581">
      <c r="D5581" s="2"/>
      <c r="G5581" s="2"/>
      <c r="J5581" s="2"/>
    </row>
    <row r="5582">
      <c r="D5582" s="2"/>
      <c r="G5582" s="2"/>
      <c r="J5582" s="2"/>
    </row>
    <row r="5583">
      <c r="D5583" s="2"/>
      <c r="G5583" s="2"/>
      <c r="J5583" s="2"/>
    </row>
    <row r="5584">
      <c r="D5584" s="2"/>
      <c r="G5584" s="2"/>
      <c r="J5584" s="2"/>
    </row>
    <row r="5585">
      <c r="D5585" s="2"/>
      <c r="G5585" s="2"/>
      <c r="J5585" s="2"/>
    </row>
    <row r="5586">
      <c r="D5586" s="2"/>
      <c r="G5586" s="2"/>
      <c r="J5586" s="2"/>
    </row>
    <row r="5587">
      <c r="D5587" s="2"/>
      <c r="G5587" s="2"/>
      <c r="J5587" s="2"/>
    </row>
    <row r="5588">
      <c r="D5588" s="2"/>
      <c r="G5588" s="2"/>
      <c r="J5588" s="2"/>
    </row>
    <row r="5589">
      <c r="D5589" s="2"/>
      <c r="G5589" s="2"/>
      <c r="J5589" s="2"/>
    </row>
    <row r="5590">
      <c r="D5590" s="2"/>
      <c r="G5590" s="2"/>
      <c r="J5590" s="2"/>
    </row>
    <row r="5591">
      <c r="D5591" s="2"/>
      <c r="G5591" s="2"/>
      <c r="J5591" s="2"/>
    </row>
    <row r="5592">
      <c r="D5592" s="2"/>
      <c r="G5592" s="2"/>
      <c r="J5592" s="2"/>
    </row>
    <row r="5593">
      <c r="D5593" s="2"/>
      <c r="G5593" s="2"/>
      <c r="J5593" s="2"/>
    </row>
    <row r="5594">
      <c r="D5594" s="2"/>
      <c r="G5594" s="2"/>
      <c r="J5594" s="2"/>
    </row>
    <row r="5595">
      <c r="D5595" s="2"/>
      <c r="G5595" s="2"/>
      <c r="J5595" s="2"/>
    </row>
    <row r="5596">
      <c r="D5596" s="2"/>
      <c r="G5596" s="2"/>
      <c r="J5596" s="2"/>
    </row>
    <row r="5597">
      <c r="D5597" s="2"/>
      <c r="G5597" s="2"/>
      <c r="J5597" s="2"/>
    </row>
    <row r="5598">
      <c r="D5598" s="2"/>
      <c r="G5598" s="2"/>
      <c r="J5598" s="2"/>
    </row>
    <row r="5599">
      <c r="D5599" s="2"/>
      <c r="G5599" s="2"/>
      <c r="J5599" s="2"/>
    </row>
    <row r="5600">
      <c r="D5600" s="2"/>
      <c r="G5600" s="2"/>
      <c r="J5600" s="2"/>
    </row>
    <row r="5601">
      <c r="D5601" s="2"/>
      <c r="G5601" s="2"/>
      <c r="J5601" s="2"/>
    </row>
    <row r="5602">
      <c r="D5602" s="2"/>
      <c r="G5602" s="2"/>
      <c r="J5602" s="2"/>
    </row>
    <row r="5603">
      <c r="D5603" s="2"/>
      <c r="G5603" s="2"/>
      <c r="J5603" s="2"/>
    </row>
    <row r="5604">
      <c r="D5604" s="2"/>
      <c r="G5604" s="2"/>
      <c r="J5604" s="2"/>
    </row>
    <row r="5605">
      <c r="D5605" s="2"/>
      <c r="G5605" s="2"/>
      <c r="J5605" s="2"/>
    </row>
    <row r="5606">
      <c r="D5606" s="2"/>
      <c r="G5606" s="2"/>
      <c r="J5606" s="2"/>
    </row>
    <row r="5607">
      <c r="D5607" s="2"/>
      <c r="G5607" s="2"/>
      <c r="J5607" s="2"/>
    </row>
    <row r="5608">
      <c r="D5608" s="2"/>
      <c r="G5608" s="2"/>
      <c r="J5608" s="2"/>
    </row>
    <row r="5609">
      <c r="D5609" s="2"/>
      <c r="G5609" s="2"/>
      <c r="J5609" s="2"/>
    </row>
    <row r="5610">
      <c r="D5610" s="2"/>
      <c r="G5610" s="2"/>
      <c r="J5610" s="2"/>
    </row>
    <row r="5611">
      <c r="D5611" s="2"/>
      <c r="G5611" s="2"/>
      <c r="J5611" s="2"/>
    </row>
    <row r="5612">
      <c r="D5612" s="2"/>
      <c r="G5612" s="2"/>
      <c r="J5612" s="2"/>
    </row>
    <row r="5613">
      <c r="D5613" s="2"/>
      <c r="G5613" s="2"/>
      <c r="J5613" s="2"/>
    </row>
    <row r="5614">
      <c r="D5614" s="2"/>
      <c r="G5614" s="2"/>
      <c r="J5614" s="2"/>
    </row>
    <row r="5615">
      <c r="D5615" s="2"/>
      <c r="G5615" s="2"/>
      <c r="J5615" s="2"/>
    </row>
    <row r="5616">
      <c r="D5616" s="2"/>
      <c r="G5616" s="2"/>
      <c r="J5616" s="2"/>
    </row>
    <row r="5617">
      <c r="D5617" s="2"/>
      <c r="G5617" s="2"/>
      <c r="J5617" s="2"/>
    </row>
    <row r="5618">
      <c r="D5618" s="2"/>
      <c r="G5618" s="2"/>
      <c r="J5618" s="2"/>
    </row>
    <row r="5619">
      <c r="D5619" s="2"/>
      <c r="G5619" s="2"/>
      <c r="J5619" s="2"/>
    </row>
    <row r="5620">
      <c r="D5620" s="2"/>
      <c r="G5620" s="2"/>
      <c r="J5620" s="2"/>
    </row>
    <row r="5621">
      <c r="D5621" s="2"/>
      <c r="G5621" s="2"/>
      <c r="J5621" s="2"/>
    </row>
    <row r="5622">
      <c r="D5622" s="2"/>
      <c r="G5622" s="2"/>
      <c r="J5622" s="2"/>
    </row>
    <row r="5623">
      <c r="D5623" s="2"/>
      <c r="G5623" s="2"/>
      <c r="J5623" s="2"/>
    </row>
    <row r="5624">
      <c r="D5624" s="2"/>
      <c r="G5624" s="2"/>
      <c r="J5624" s="2"/>
    </row>
    <row r="5625">
      <c r="D5625" s="2"/>
      <c r="G5625" s="2"/>
      <c r="J5625" s="2"/>
    </row>
    <row r="5626">
      <c r="D5626" s="2"/>
      <c r="G5626" s="2"/>
      <c r="J5626" s="2"/>
    </row>
    <row r="5627">
      <c r="D5627" s="2"/>
      <c r="G5627" s="2"/>
      <c r="J5627" s="2"/>
    </row>
    <row r="5628">
      <c r="D5628" s="2"/>
      <c r="G5628" s="2"/>
      <c r="J5628" s="2"/>
    </row>
    <row r="5629">
      <c r="D5629" s="2"/>
      <c r="G5629" s="2"/>
      <c r="J5629" s="2"/>
    </row>
    <row r="5630">
      <c r="D5630" s="2"/>
      <c r="G5630" s="2"/>
      <c r="J5630" s="2"/>
    </row>
    <row r="5631">
      <c r="D5631" s="2"/>
      <c r="G5631" s="2"/>
      <c r="J5631" s="2"/>
    </row>
    <row r="5632">
      <c r="D5632" s="2"/>
      <c r="G5632" s="2"/>
      <c r="J5632" s="2"/>
    </row>
    <row r="5633">
      <c r="D5633" s="2"/>
      <c r="G5633" s="2"/>
      <c r="J5633" s="2"/>
    </row>
    <row r="5634">
      <c r="D5634" s="2"/>
      <c r="G5634" s="2"/>
      <c r="J5634" s="2"/>
    </row>
    <row r="5635">
      <c r="D5635" s="2"/>
      <c r="G5635" s="2"/>
      <c r="J5635" s="2"/>
    </row>
    <row r="5636">
      <c r="D5636" s="2"/>
      <c r="G5636" s="2"/>
      <c r="J5636" s="2"/>
    </row>
    <row r="5637">
      <c r="D5637" s="2"/>
      <c r="G5637" s="2"/>
      <c r="J5637" s="2"/>
    </row>
    <row r="5638">
      <c r="D5638" s="2"/>
      <c r="G5638" s="2"/>
      <c r="J5638" s="2"/>
    </row>
    <row r="5639">
      <c r="D5639" s="2"/>
      <c r="G5639" s="2"/>
      <c r="J5639" s="2"/>
    </row>
    <row r="5640">
      <c r="D5640" s="2"/>
      <c r="G5640" s="2"/>
      <c r="J5640" s="2"/>
    </row>
    <row r="5641">
      <c r="D5641" s="2"/>
      <c r="G5641" s="2"/>
      <c r="J5641" s="2"/>
    </row>
    <row r="5642">
      <c r="D5642" s="2"/>
      <c r="G5642" s="2"/>
      <c r="J5642" s="2"/>
    </row>
    <row r="5643">
      <c r="D5643" s="2"/>
      <c r="G5643" s="2"/>
      <c r="J5643" s="2"/>
    </row>
    <row r="5644">
      <c r="D5644" s="2"/>
      <c r="G5644" s="2"/>
      <c r="J5644" s="2"/>
    </row>
    <row r="5645">
      <c r="D5645" s="2"/>
      <c r="G5645" s="2"/>
      <c r="J5645" s="2"/>
    </row>
    <row r="5646">
      <c r="D5646" s="2"/>
      <c r="G5646" s="2"/>
      <c r="J5646" s="2"/>
    </row>
    <row r="5647">
      <c r="D5647" s="2"/>
      <c r="G5647" s="2"/>
      <c r="J5647" s="2"/>
    </row>
    <row r="5648">
      <c r="D5648" s="2"/>
      <c r="G5648" s="2"/>
      <c r="J5648" s="2"/>
    </row>
    <row r="5649">
      <c r="D5649" s="2"/>
      <c r="G5649" s="2"/>
      <c r="J5649" s="2"/>
    </row>
    <row r="5650">
      <c r="D5650" s="2"/>
      <c r="G5650" s="2"/>
      <c r="J5650" s="2"/>
    </row>
    <row r="5651">
      <c r="D5651" s="2"/>
      <c r="G5651" s="2"/>
      <c r="J5651" s="2"/>
    </row>
    <row r="5652">
      <c r="D5652" s="2"/>
      <c r="G5652" s="2"/>
      <c r="J5652" s="2"/>
    </row>
    <row r="5653">
      <c r="D5653" s="2"/>
      <c r="G5653" s="2"/>
      <c r="J5653" s="2"/>
    </row>
    <row r="5654">
      <c r="D5654" s="2"/>
      <c r="G5654" s="2"/>
      <c r="J5654" s="2"/>
    </row>
    <row r="5655">
      <c r="D5655" s="2"/>
      <c r="G5655" s="2"/>
      <c r="J5655" s="2"/>
    </row>
    <row r="5656">
      <c r="D5656" s="2"/>
      <c r="G5656" s="2"/>
      <c r="J5656" s="2"/>
    </row>
    <row r="5657">
      <c r="D5657" s="2"/>
      <c r="G5657" s="2"/>
      <c r="J5657" s="2"/>
    </row>
    <row r="5658">
      <c r="D5658" s="2"/>
      <c r="G5658" s="2"/>
      <c r="J5658" s="2"/>
    </row>
    <row r="5659">
      <c r="D5659" s="2"/>
      <c r="G5659" s="2"/>
      <c r="J5659" s="2"/>
    </row>
    <row r="5660">
      <c r="D5660" s="2"/>
      <c r="G5660" s="2"/>
      <c r="J5660" s="2"/>
    </row>
    <row r="5661">
      <c r="D5661" s="2"/>
      <c r="G5661" s="2"/>
      <c r="J5661" s="2"/>
    </row>
    <row r="5662">
      <c r="D5662" s="2"/>
      <c r="G5662" s="2"/>
      <c r="J5662" s="2"/>
    </row>
    <row r="5663">
      <c r="D5663" s="2"/>
      <c r="G5663" s="2"/>
      <c r="J5663" s="2"/>
    </row>
    <row r="5664">
      <c r="D5664" s="2"/>
      <c r="G5664" s="2"/>
      <c r="J5664" s="2"/>
    </row>
    <row r="5665">
      <c r="D5665" s="2"/>
      <c r="G5665" s="2"/>
      <c r="J5665" s="2"/>
    </row>
    <row r="5666">
      <c r="D5666" s="2"/>
      <c r="G5666" s="2"/>
      <c r="J5666" s="2"/>
    </row>
    <row r="5667">
      <c r="D5667" s="2"/>
      <c r="G5667" s="2"/>
      <c r="J5667" s="2"/>
    </row>
    <row r="5668">
      <c r="D5668" s="2"/>
      <c r="G5668" s="2"/>
      <c r="J5668" s="2"/>
    </row>
    <row r="5669">
      <c r="D5669" s="2"/>
      <c r="G5669" s="2"/>
      <c r="J5669" s="2"/>
    </row>
    <row r="5670">
      <c r="D5670" s="2"/>
      <c r="G5670" s="2"/>
      <c r="J5670" s="2"/>
    </row>
    <row r="5671">
      <c r="D5671" s="2"/>
      <c r="G5671" s="2"/>
      <c r="J5671" s="2"/>
    </row>
    <row r="5672">
      <c r="D5672" s="2"/>
      <c r="G5672" s="2"/>
      <c r="J5672" s="2"/>
    </row>
    <row r="5673">
      <c r="D5673" s="2"/>
      <c r="G5673" s="2"/>
      <c r="J5673" s="2"/>
    </row>
    <row r="5674">
      <c r="D5674" s="2"/>
      <c r="G5674" s="2"/>
      <c r="J5674" s="2"/>
    </row>
    <row r="5675">
      <c r="D5675" s="2"/>
      <c r="G5675" s="2"/>
      <c r="J5675" s="2"/>
    </row>
    <row r="5676">
      <c r="D5676" s="2"/>
      <c r="G5676" s="2"/>
      <c r="J5676" s="2"/>
    </row>
    <row r="5677">
      <c r="D5677" s="2"/>
      <c r="G5677" s="2"/>
      <c r="J5677" s="2"/>
    </row>
    <row r="5678">
      <c r="D5678" s="2"/>
      <c r="G5678" s="2"/>
      <c r="J5678" s="2"/>
    </row>
    <row r="5679">
      <c r="D5679" s="2"/>
      <c r="G5679" s="2"/>
      <c r="J5679" s="2"/>
    </row>
    <row r="5680">
      <c r="D5680" s="2"/>
      <c r="G5680" s="2"/>
      <c r="J5680" s="2"/>
    </row>
    <row r="5681">
      <c r="D5681" s="2"/>
      <c r="G5681" s="2"/>
      <c r="J5681" s="2"/>
    </row>
    <row r="5682">
      <c r="D5682" s="2"/>
      <c r="G5682" s="2"/>
      <c r="J5682" s="2"/>
    </row>
    <row r="5683">
      <c r="D5683" s="2"/>
      <c r="G5683" s="2"/>
      <c r="J5683" s="2"/>
    </row>
    <row r="5684">
      <c r="D5684" s="2"/>
      <c r="G5684" s="2"/>
      <c r="J5684" s="2"/>
    </row>
    <row r="5685">
      <c r="D5685" s="2"/>
      <c r="G5685" s="2"/>
      <c r="J5685" s="2"/>
    </row>
    <row r="5686">
      <c r="D5686" s="2"/>
      <c r="G5686" s="2"/>
      <c r="J5686" s="2"/>
    </row>
    <row r="5687">
      <c r="D5687" s="2"/>
      <c r="G5687" s="2"/>
      <c r="J5687" s="2"/>
    </row>
    <row r="5688">
      <c r="D5688" s="2"/>
      <c r="G5688" s="2"/>
      <c r="J5688" s="2"/>
    </row>
    <row r="5689">
      <c r="D5689" s="2"/>
      <c r="G5689" s="2"/>
      <c r="J5689" s="2"/>
    </row>
    <row r="5690">
      <c r="D5690" s="2"/>
      <c r="G5690" s="2"/>
      <c r="J5690" s="2"/>
    </row>
    <row r="5691">
      <c r="D5691" s="2"/>
      <c r="G5691" s="2"/>
      <c r="J5691" s="2"/>
    </row>
    <row r="5692">
      <c r="D5692" s="2"/>
      <c r="G5692" s="2"/>
      <c r="J5692" s="2"/>
    </row>
    <row r="5693">
      <c r="D5693" s="2"/>
      <c r="G5693" s="2"/>
      <c r="J5693" s="2"/>
    </row>
    <row r="5694">
      <c r="D5694" s="2"/>
      <c r="G5694" s="2"/>
      <c r="J5694" s="2"/>
    </row>
    <row r="5695">
      <c r="D5695" s="2"/>
      <c r="G5695" s="2"/>
      <c r="J5695" s="2"/>
    </row>
    <row r="5696">
      <c r="D5696" s="2"/>
      <c r="G5696" s="2"/>
      <c r="J5696" s="2"/>
    </row>
    <row r="5697">
      <c r="D5697" s="2"/>
      <c r="G5697" s="2"/>
      <c r="J5697" s="2"/>
    </row>
    <row r="5698">
      <c r="D5698" s="2"/>
      <c r="G5698" s="2"/>
      <c r="J5698" s="2"/>
    </row>
    <row r="5699">
      <c r="D5699" s="2"/>
      <c r="G5699" s="2"/>
      <c r="J5699" s="2"/>
    </row>
    <row r="5700">
      <c r="D5700" s="2"/>
      <c r="G5700" s="2"/>
      <c r="J5700" s="2"/>
    </row>
    <row r="5701">
      <c r="D5701" s="2"/>
      <c r="G5701" s="2"/>
      <c r="J5701" s="2"/>
    </row>
    <row r="5702">
      <c r="D5702" s="2"/>
      <c r="G5702" s="2"/>
      <c r="J5702" s="2"/>
    </row>
    <row r="5703">
      <c r="D5703" s="2"/>
      <c r="G5703" s="2"/>
      <c r="J5703" s="2"/>
    </row>
    <row r="5704">
      <c r="D5704" s="2"/>
      <c r="G5704" s="2"/>
      <c r="J5704" s="2"/>
    </row>
    <row r="5705">
      <c r="D5705" s="2"/>
      <c r="G5705" s="2"/>
      <c r="J5705" s="2"/>
    </row>
    <row r="5706">
      <c r="D5706" s="2"/>
      <c r="G5706" s="2"/>
      <c r="J5706" s="2"/>
    </row>
    <row r="5707">
      <c r="D5707" s="2"/>
      <c r="G5707" s="2"/>
      <c r="J5707" s="2"/>
    </row>
    <row r="5708">
      <c r="D5708" s="2"/>
      <c r="G5708" s="2"/>
      <c r="J5708" s="2"/>
    </row>
    <row r="5709">
      <c r="D5709" s="2"/>
      <c r="G5709" s="2"/>
      <c r="J5709" s="2"/>
    </row>
    <row r="5710">
      <c r="D5710" s="2"/>
      <c r="G5710" s="2"/>
      <c r="J5710" s="2"/>
    </row>
    <row r="5711">
      <c r="D5711" s="2"/>
      <c r="G5711" s="2"/>
      <c r="J5711" s="2"/>
    </row>
    <row r="5712">
      <c r="D5712" s="2"/>
      <c r="G5712" s="2"/>
      <c r="J5712" s="2"/>
    </row>
    <row r="5713">
      <c r="D5713" s="2"/>
      <c r="G5713" s="2"/>
      <c r="J5713" s="2"/>
    </row>
    <row r="5714">
      <c r="D5714" s="2"/>
      <c r="G5714" s="2"/>
      <c r="J5714" s="2"/>
    </row>
    <row r="5715">
      <c r="D5715" s="2"/>
      <c r="G5715" s="2"/>
      <c r="J5715" s="2"/>
    </row>
    <row r="5716">
      <c r="D5716" s="2"/>
      <c r="G5716" s="2"/>
      <c r="J5716" s="2"/>
    </row>
    <row r="5717">
      <c r="D5717" s="2"/>
      <c r="G5717" s="2"/>
      <c r="J5717" s="2"/>
    </row>
    <row r="5718">
      <c r="D5718" s="2"/>
      <c r="G5718" s="2"/>
      <c r="J5718" s="2"/>
    </row>
    <row r="5719">
      <c r="D5719" s="2"/>
      <c r="G5719" s="2"/>
      <c r="J5719" s="2"/>
    </row>
    <row r="5720">
      <c r="D5720" s="2"/>
      <c r="G5720" s="2"/>
      <c r="J5720" s="2"/>
    </row>
    <row r="5721">
      <c r="D5721" s="2"/>
      <c r="G5721" s="2"/>
      <c r="J5721" s="2"/>
    </row>
    <row r="5722">
      <c r="D5722" s="2"/>
      <c r="G5722" s="2"/>
      <c r="J5722" s="2"/>
    </row>
    <row r="5723">
      <c r="D5723" s="2"/>
      <c r="G5723" s="2"/>
      <c r="J5723" s="2"/>
    </row>
    <row r="5724">
      <c r="D5724" s="2"/>
      <c r="G5724" s="2"/>
      <c r="J5724" s="2"/>
    </row>
    <row r="5725">
      <c r="D5725" s="2"/>
      <c r="G5725" s="2"/>
      <c r="J5725" s="2"/>
    </row>
    <row r="5726">
      <c r="D5726" s="2"/>
      <c r="G5726" s="2"/>
      <c r="J5726" s="2"/>
    </row>
    <row r="5727">
      <c r="D5727" s="2"/>
      <c r="G5727" s="2"/>
      <c r="J5727" s="2"/>
    </row>
    <row r="5728">
      <c r="D5728" s="2"/>
      <c r="G5728" s="2"/>
      <c r="J5728" s="2"/>
    </row>
    <row r="5729">
      <c r="D5729" s="2"/>
      <c r="G5729" s="2"/>
      <c r="J5729" s="2"/>
    </row>
    <row r="5730">
      <c r="D5730" s="2"/>
      <c r="G5730" s="2"/>
      <c r="J5730" s="2"/>
    </row>
    <row r="5731">
      <c r="D5731" s="2"/>
      <c r="G5731" s="2"/>
      <c r="J5731" s="2"/>
    </row>
    <row r="5732">
      <c r="D5732" s="2"/>
      <c r="G5732" s="2"/>
      <c r="J5732" s="2"/>
    </row>
    <row r="5733">
      <c r="D5733" s="2"/>
      <c r="G5733" s="2"/>
      <c r="J5733" s="2"/>
    </row>
    <row r="5734">
      <c r="D5734" s="2"/>
      <c r="G5734" s="2"/>
      <c r="J5734" s="2"/>
    </row>
    <row r="5735">
      <c r="D5735" s="2"/>
      <c r="G5735" s="2"/>
      <c r="J5735" s="2"/>
    </row>
    <row r="5736">
      <c r="D5736" s="2"/>
      <c r="G5736" s="2"/>
      <c r="J5736" s="2"/>
    </row>
    <row r="5737">
      <c r="D5737" s="2"/>
      <c r="G5737" s="2"/>
      <c r="J5737" s="2"/>
    </row>
    <row r="5738">
      <c r="D5738" s="2"/>
      <c r="G5738" s="2"/>
      <c r="J5738" s="2"/>
    </row>
    <row r="5739">
      <c r="D5739" s="2"/>
      <c r="G5739" s="2"/>
      <c r="J5739" s="2"/>
    </row>
    <row r="5740">
      <c r="D5740" s="2"/>
      <c r="G5740" s="2"/>
      <c r="J5740" s="2"/>
    </row>
    <row r="5741">
      <c r="D5741" s="2"/>
      <c r="G5741" s="2"/>
      <c r="J5741" s="2"/>
    </row>
    <row r="5742">
      <c r="D5742" s="2"/>
      <c r="G5742" s="2"/>
      <c r="J5742" s="2"/>
    </row>
    <row r="5743">
      <c r="D5743" s="2"/>
      <c r="G5743" s="2"/>
      <c r="J5743" s="2"/>
    </row>
    <row r="5744">
      <c r="D5744" s="2"/>
      <c r="G5744" s="2"/>
      <c r="J5744" s="2"/>
    </row>
    <row r="5745">
      <c r="D5745" s="2"/>
      <c r="G5745" s="2"/>
      <c r="J5745" s="2"/>
    </row>
    <row r="5746">
      <c r="D5746" s="2"/>
      <c r="G5746" s="2"/>
      <c r="J5746" s="2"/>
    </row>
    <row r="5747">
      <c r="D5747" s="2"/>
      <c r="G5747" s="2"/>
      <c r="J5747" s="2"/>
    </row>
    <row r="5748">
      <c r="D5748" s="2"/>
      <c r="G5748" s="2"/>
      <c r="J5748" s="2"/>
    </row>
    <row r="5749">
      <c r="D5749" s="2"/>
      <c r="G5749" s="2"/>
      <c r="J5749" s="2"/>
    </row>
    <row r="5750">
      <c r="D5750" s="2"/>
      <c r="G5750" s="2"/>
      <c r="J5750" s="2"/>
    </row>
    <row r="5751">
      <c r="D5751" s="2"/>
      <c r="G5751" s="2"/>
      <c r="J5751" s="2"/>
    </row>
    <row r="5752">
      <c r="D5752" s="2"/>
      <c r="G5752" s="2"/>
      <c r="J5752" s="2"/>
    </row>
    <row r="5753">
      <c r="D5753" s="2"/>
      <c r="G5753" s="2"/>
      <c r="J5753" s="2"/>
    </row>
    <row r="5754">
      <c r="D5754" s="2"/>
      <c r="G5754" s="2"/>
      <c r="J5754" s="2"/>
    </row>
    <row r="5755">
      <c r="D5755" s="2"/>
      <c r="G5755" s="2"/>
      <c r="J5755" s="2"/>
    </row>
    <row r="5756">
      <c r="D5756" s="2"/>
      <c r="G5756" s="2"/>
      <c r="J5756" s="2"/>
    </row>
    <row r="5757">
      <c r="D5757" s="2"/>
      <c r="G5757" s="2"/>
      <c r="J5757" s="2"/>
    </row>
    <row r="5758">
      <c r="D5758" s="2"/>
      <c r="G5758" s="2"/>
      <c r="J5758" s="2"/>
    </row>
    <row r="5759">
      <c r="D5759" s="2"/>
      <c r="G5759" s="2"/>
      <c r="J5759" s="2"/>
    </row>
    <row r="5760">
      <c r="D5760" s="2"/>
      <c r="G5760" s="2"/>
      <c r="J5760" s="2"/>
    </row>
    <row r="5761">
      <c r="D5761" s="2"/>
      <c r="G5761" s="2"/>
      <c r="J5761" s="2"/>
    </row>
    <row r="5762">
      <c r="D5762" s="2"/>
      <c r="G5762" s="2"/>
      <c r="J5762" s="2"/>
    </row>
    <row r="5763">
      <c r="D5763" s="2"/>
      <c r="G5763" s="2"/>
      <c r="J5763" s="2"/>
    </row>
    <row r="5764">
      <c r="D5764" s="2"/>
      <c r="G5764" s="2"/>
      <c r="J5764" s="2"/>
    </row>
    <row r="5765">
      <c r="D5765" s="2"/>
      <c r="G5765" s="2"/>
      <c r="J5765" s="2"/>
    </row>
    <row r="5766">
      <c r="D5766" s="2"/>
      <c r="G5766" s="2"/>
      <c r="J5766" s="2"/>
    </row>
    <row r="5767">
      <c r="D5767" s="2"/>
      <c r="G5767" s="2"/>
      <c r="J5767" s="2"/>
    </row>
    <row r="5768">
      <c r="D5768" s="2"/>
      <c r="G5768" s="2"/>
      <c r="J5768" s="2"/>
    </row>
    <row r="5769">
      <c r="D5769" s="2"/>
      <c r="G5769" s="2"/>
      <c r="J5769" s="2"/>
    </row>
    <row r="5770">
      <c r="D5770" s="2"/>
      <c r="G5770" s="2"/>
      <c r="J5770" s="2"/>
    </row>
    <row r="5771">
      <c r="D5771" s="2"/>
      <c r="G5771" s="2"/>
      <c r="J5771" s="2"/>
    </row>
    <row r="5772">
      <c r="D5772" s="2"/>
      <c r="G5772" s="2"/>
      <c r="J5772" s="2"/>
    </row>
    <row r="5773">
      <c r="D5773" s="2"/>
      <c r="G5773" s="2"/>
      <c r="J5773" s="2"/>
    </row>
    <row r="5774">
      <c r="D5774" s="2"/>
      <c r="G5774" s="2"/>
      <c r="J5774" s="2"/>
    </row>
    <row r="5775">
      <c r="D5775" s="2"/>
      <c r="G5775" s="2"/>
      <c r="J5775" s="2"/>
    </row>
    <row r="5776">
      <c r="D5776" s="2"/>
      <c r="G5776" s="2"/>
      <c r="J5776" s="2"/>
    </row>
    <row r="5777">
      <c r="D5777" s="2"/>
      <c r="G5777" s="2"/>
      <c r="J5777" s="2"/>
    </row>
    <row r="5778">
      <c r="D5778" s="2"/>
      <c r="G5778" s="2"/>
      <c r="J5778" s="2"/>
    </row>
    <row r="5779">
      <c r="D5779" s="2"/>
      <c r="G5779" s="2"/>
      <c r="J5779" s="2"/>
    </row>
    <row r="5780">
      <c r="D5780" s="2"/>
      <c r="G5780" s="2"/>
      <c r="J5780" s="2"/>
    </row>
    <row r="5781">
      <c r="D5781" s="2"/>
      <c r="G5781" s="2"/>
      <c r="J5781" s="2"/>
    </row>
    <row r="5782">
      <c r="D5782" s="2"/>
      <c r="G5782" s="2"/>
      <c r="J5782" s="2"/>
    </row>
    <row r="5783">
      <c r="D5783" s="2"/>
      <c r="G5783" s="2"/>
      <c r="J5783" s="2"/>
    </row>
    <row r="5784">
      <c r="D5784" s="2"/>
      <c r="G5784" s="2"/>
      <c r="J5784" s="2"/>
    </row>
    <row r="5785">
      <c r="D5785" s="2"/>
      <c r="G5785" s="2"/>
      <c r="J5785" s="2"/>
    </row>
    <row r="5786">
      <c r="D5786" s="2"/>
      <c r="G5786" s="2"/>
      <c r="J5786" s="2"/>
    </row>
    <row r="5787">
      <c r="D5787" s="2"/>
      <c r="G5787" s="2"/>
      <c r="J5787" s="2"/>
    </row>
    <row r="5788">
      <c r="D5788" s="2"/>
      <c r="G5788" s="2"/>
      <c r="J5788" s="2"/>
    </row>
    <row r="5789">
      <c r="D5789" s="2"/>
      <c r="G5789" s="2"/>
      <c r="J5789" s="2"/>
    </row>
    <row r="5790">
      <c r="D5790" s="2"/>
      <c r="G5790" s="2"/>
      <c r="J5790" s="2"/>
    </row>
    <row r="5791">
      <c r="D5791" s="2"/>
      <c r="G5791" s="2"/>
      <c r="J5791" s="2"/>
    </row>
    <row r="5792">
      <c r="D5792" s="2"/>
      <c r="G5792" s="2"/>
      <c r="J5792" s="2"/>
    </row>
    <row r="5793">
      <c r="D5793" s="2"/>
      <c r="G5793" s="2"/>
      <c r="J5793" s="2"/>
    </row>
    <row r="5794">
      <c r="D5794" s="2"/>
      <c r="G5794" s="2"/>
      <c r="J5794" s="2"/>
    </row>
    <row r="5795">
      <c r="D5795" s="2"/>
      <c r="G5795" s="2"/>
      <c r="J5795" s="2"/>
    </row>
    <row r="5796">
      <c r="D5796" s="2"/>
      <c r="G5796" s="2"/>
      <c r="J5796" s="2"/>
    </row>
    <row r="5797">
      <c r="D5797" s="2"/>
      <c r="G5797" s="2"/>
      <c r="J5797" s="2"/>
    </row>
    <row r="5798">
      <c r="D5798" s="2"/>
      <c r="G5798" s="2"/>
      <c r="J5798" s="2"/>
    </row>
    <row r="5799">
      <c r="D5799" s="2"/>
      <c r="G5799" s="2"/>
      <c r="J5799" s="2"/>
    </row>
    <row r="5800">
      <c r="D5800" s="2"/>
      <c r="G5800" s="2"/>
      <c r="J5800" s="2"/>
    </row>
    <row r="5801">
      <c r="D5801" s="2"/>
      <c r="G5801" s="2"/>
      <c r="J5801" s="2"/>
    </row>
    <row r="5802">
      <c r="D5802" s="2"/>
      <c r="G5802" s="2"/>
      <c r="J5802" s="2"/>
    </row>
    <row r="5803">
      <c r="D5803" s="2"/>
      <c r="G5803" s="2"/>
      <c r="J5803" s="2"/>
    </row>
    <row r="5804">
      <c r="D5804" s="2"/>
      <c r="G5804" s="2"/>
      <c r="J5804" s="2"/>
    </row>
    <row r="5805">
      <c r="D5805" s="2"/>
      <c r="G5805" s="2"/>
      <c r="J5805" s="2"/>
    </row>
    <row r="5806">
      <c r="D5806" s="2"/>
      <c r="G5806" s="2"/>
      <c r="J5806" s="2"/>
    </row>
    <row r="5807">
      <c r="D5807" s="2"/>
      <c r="G5807" s="2"/>
      <c r="J5807" s="2"/>
    </row>
    <row r="5808">
      <c r="D5808" s="2"/>
      <c r="G5808" s="2"/>
      <c r="J5808" s="2"/>
    </row>
    <row r="5809">
      <c r="D5809" s="2"/>
      <c r="G5809" s="2"/>
      <c r="J5809" s="2"/>
    </row>
    <row r="5810">
      <c r="D5810" s="2"/>
      <c r="G5810" s="2"/>
      <c r="J5810" s="2"/>
    </row>
    <row r="5811">
      <c r="D5811" s="2"/>
      <c r="G5811" s="2"/>
      <c r="J5811" s="2"/>
    </row>
    <row r="5812">
      <c r="D5812" s="2"/>
      <c r="G5812" s="2"/>
      <c r="J5812" s="2"/>
    </row>
    <row r="5813">
      <c r="D5813" s="2"/>
      <c r="G5813" s="2"/>
      <c r="J5813" s="2"/>
    </row>
    <row r="5814">
      <c r="D5814" s="2"/>
      <c r="G5814" s="2"/>
      <c r="J5814" s="2"/>
    </row>
    <row r="5815">
      <c r="D5815" s="2"/>
      <c r="G5815" s="2"/>
      <c r="J5815" s="2"/>
    </row>
    <row r="5816">
      <c r="D5816" s="2"/>
      <c r="G5816" s="2"/>
      <c r="J5816" s="2"/>
    </row>
    <row r="5817">
      <c r="D5817" s="2"/>
      <c r="G5817" s="2"/>
      <c r="J5817" s="2"/>
    </row>
    <row r="5818">
      <c r="D5818" s="2"/>
      <c r="G5818" s="2"/>
      <c r="J5818" s="2"/>
    </row>
    <row r="5819">
      <c r="D5819" s="2"/>
      <c r="G5819" s="2"/>
      <c r="J5819" s="2"/>
    </row>
    <row r="5820">
      <c r="D5820" s="2"/>
      <c r="G5820" s="2"/>
      <c r="J5820" s="2"/>
    </row>
    <row r="5821">
      <c r="D5821" s="2"/>
      <c r="G5821" s="2"/>
      <c r="J5821" s="2"/>
    </row>
    <row r="5822">
      <c r="D5822" s="2"/>
      <c r="G5822" s="2"/>
      <c r="J5822" s="2"/>
    </row>
    <row r="5823">
      <c r="D5823" s="2"/>
      <c r="G5823" s="2"/>
      <c r="J5823" s="2"/>
    </row>
    <row r="5824">
      <c r="D5824" s="2"/>
      <c r="G5824" s="2"/>
      <c r="J5824" s="2"/>
    </row>
    <row r="5825">
      <c r="D5825" s="2"/>
      <c r="G5825" s="2"/>
      <c r="J5825" s="2"/>
    </row>
    <row r="5826">
      <c r="D5826" s="2"/>
      <c r="G5826" s="2"/>
      <c r="J5826" s="2"/>
    </row>
    <row r="5827">
      <c r="D5827" s="2"/>
      <c r="G5827" s="2"/>
      <c r="J5827" s="2"/>
    </row>
    <row r="5828">
      <c r="D5828" s="2"/>
      <c r="G5828" s="2"/>
      <c r="J5828" s="2"/>
    </row>
    <row r="5829">
      <c r="D5829" s="2"/>
      <c r="G5829" s="2"/>
      <c r="J5829" s="2"/>
    </row>
    <row r="5830">
      <c r="D5830" s="2"/>
      <c r="G5830" s="2"/>
      <c r="J5830" s="2"/>
    </row>
    <row r="5831">
      <c r="D5831" s="2"/>
      <c r="G5831" s="2"/>
      <c r="J5831" s="2"/>
    </row>
    <row r="5832">
      <c r="D5832" s="2"/>
      <c r="G5832" s="2"/>
      <c r="J5832" s="2"/>
    </row>
    <row r="5833">
      <c r="D5833" s="2"/>
      <c r="G5833" s="2"/>
      <c r="J5833" s="2"/>
    </row>
    <row r="5834">
      <c r="D5834" s="2"/>
      <c r="G5834" s="2"/>
      <c r="J5834" s="2"/>
    </row>
    <row r="5835">
      <c r="D5835" s="2"/>
      <c r="G5835" s="2"/>
      <c r="J5835" s="2"/>
    </row>
    <row r="5836">
      <c r="D5836" s="2"/>
      <c r="G5836" s="2"/>
      <c r="J5836" s="2"/>
    </row>
    <row r="5837">
      <c r="D5837" s="2"/>
      <c r="G5837" s="2"/>
      <c r="J5837" s="2"/>
    </row>
    <row r="5838">
      <c r="D5838" s="2"/>
      <c r="G5838" s="2"/>
      <c r="J5838" s="2"/>
    </row>
    <row r="5839">
      <c r="D5839" s="2"/>
      <c r="G5839" s="2"/>
      <c r="J5839" s="2"/>
    </row>
    <row r="5840">
      <c r="D5840" s="2"/>
      <c r="G5840" s="2"/>
      <c r="J5840" s="2"/>
    </row>
    <row r="5841">
      <c r="D5841" s="2"/>
      <c r="G5841" s="2"/>
      <c r="J5841" s="2"/>
    </row>
    <row r="5842">
      <c r="D5842" s="2"/>
      <c r="G5842" s="2"/>
      <c r="J5842" s="2"/>
    </row>
    <row r="5843">
      <c r="D5843" s="2"/>
      <c r="G5843" s="2"/>
      <c r="J5843" s="2"/>
    </row>
    <row r="5844">
      <c r="D5844" s="2"/>
      <c r="G5844" s="2"/>
      <c r="J5844" s="2"/>
    </row>
    <row r="5845">
      <c r="D5845" s="2"/>
      <c r="G5845" s="2"/>
      <c r="J5845" s="2"/>
    </row>
    <row r="5846">
      <c r="D5846" s="2"/>
      <c r="G5846" s="2"/>
      <c r="J5846" s="2"/>
    </row>
    <row r="5847">
      <c r="D5847" s="2"/>
      <c r="G5847" s="2"/>
      <c r="J5847" s="2"/>
    </row>
    <row r="5848">
      <c r="D5848" s="2"/>
      <c r="G5848" s="2"/>
      <c r="J5848" s="2"/>
    </row>
    <row r="5849">
      <c r="D5849" s="2"/>
      <c r="G5849" s="2"/>
      <c r="J5849" s="2"/>
    </row>
    <row r="5850">
      <c r="D5850" s="2"/>
      <c r="G5850" s="2"/>
      <c r="J5850" s="2"/>
    </row>
    <row r="5851">
      <c r="D5851" s="2"/>
      <c r="G5851" s="2"/>
      <c r="J5851" s="2"/>
    </row>
    <row r="5852">
      <c r="D5852" s="2"/>
      <c r="G5852" s="2"/>
      <c r="J5852" s="2"/>
    </row>
    <row r="5853">
      <c r="D5853" s="2"/>
      <c r="G5853" s="2"/>
      <c r="J5853" s="2"/>
    </row>
    <row r="5854">
      <c r="D5854" s="2"/>
      <c r="G5854" s="2"/>
      <c r="J5854" s="2"/>
    </row>
    <row r="5855">
      <c r="D5855" s="2"/>
      <c r="G5855" s="2"/>
      <c r="J5855" s="2"/>
    </row>
    <row r="5856">
      <c r="D5856" s="2"/>
      <c r="G5856" s="2"/>
      <c r="J5856" s="2"/>
    </row>
    <row r="5857">
      <c r="D5857" s="2"/>
      <c r="G5857" s="2"/>
      <c r="J5857" s="2"/>
    </row>
    <row r="5858">
      <c r="D5858" s="2"/>
      <c r="G5858" s="2"/>
      <c r="J5858" s="2"/>
    </row>
    <row r="5859">
      <c r="D5859" s="2"/>
      <c r="G5859" s="2"/>
      <c r="J5859" s="2"/>
    </row>
    <row r="5860">
      <c r="D5860" s="2"/>
      <c r="G5860" s="2"/>
      <c r="J5860" s="2"/>
    </row>
    <row r="5861">
      <c r="D5861" s="2"/>
      <c r="G5861" s="2"/>
      <c r="J5861" s="2"/>
    </row>
    <row r="5862">
      <c r="D5862" s="2"/>
      <c r="G5862" s="2"/>
      <c r="J5862" s="2"/>
    </row>
    <row r="5863">
      <c r="D5863" s="2"/>
      <c r="G5863" s="2"/>
      <c r="J5863" s="2"/>
    </row>
    <row r="5864">
      <c r="D5864" s="2"/>
      <c r="G5864" s="2"/>
      <c r="J5864" s="2"/>
    </row>
    <row r="5865">
      <c r="D5865" s="2"/>
      <c r="G5865" s="2"/>
      <c r="J5865" s="2"/>
    </row>
    <row r="5866">
      <c r="D5866" s="2"/>
      <c r="G5866" s="2"/>
      <c r="J5866" s="2"/>
    </row>
    <row r="5867">
      <c r="D5867" s="2"/>
      <c r="G5867" s="2"/>
      <c r="J5867" s="2"/>
    </row>
    <row r="5868">
      <c r="D5868" s="2"/>
      <c r="G5868" s="2"/>
      <c r="J5868" s="2"/>
    </row>
    <row r="5869">
      <c r="D5869" s="2"/>
      <c r="G5869" s="2"/>
      <c r="J5869" s="2"/>
    </row>
    <row r="5870">
      <c r="D5870" s="2"/>
      <c r="G5870" s="2"/>
      <c r="J5870" s="2"/>
    </row>
    <row r="5871">
      <c r="D5871" s="2"/>
      <c r="G5871" s="2"/>
      <c r="J5871" s="2"/>
    </row>
    <row r="5872">
      <c r="D5872" s="2"/>
      <c r="G5872" s="2"/>
      <c r="J5872" s="2"/>
    </row>
    <row r="5873">
      <c r="D5873" s="2"/>
      <c r="G5873" s="2"/>
      <c r="J5873" s="2"/>
    </row>
    <row r="5874">
      <c r="D5874" s="2"/>
      <c r="G5874" s="2"/>
      <c r="J5874" s="2"/>
    </row>
    <row r="5875">
      <c r="D5875" s="2"/>
      <c r="G5875" s="2"/>
      <c r="J5875" s="2"/>
    </row>
    <row r="5876">
      <c r="D5876" s="2"/>
      <c r="G5876" s="2"/>
      <c r="J5876" s="2"/>
    </row>
    <row r="5877">
      <c r="D5877" s="2"/>
      <c r="G5877" s="2"/>
      <c r="J5877" s="2"/>
    </row>
    <row r="5878">
      <c r="D5878" s="2"/>
      <c r="G5878" s="2"/>
      <c r="J5878" s="2"/>
    </row>
    <row r="5879">
      <c r="D5879" s="2"/>
      <c r="G5879" s="2"/>
      <c r="J5879" s="2"/>
    </row>
    <row r="5880">
      <c r="D5880" s="2"/>
      <c r="G5880" s="2"/>
      <c r="J5880" s="2"/>
    </row>
    <row r="5881">
      <c r="D5881" s="2"/>
      <c r="G5881" s="2"/>
      <c r="J5881" s="2"/>
    </row>
    <row r="5882">
      <c r="D5882" s="2"/>
      <c r="G5882" s="2"/>
      <c r="J5882" s="2"/>
    </row>
    <row r="5883">
      <c r="D5883" s="2"/>
      <c r="G5883" s="2"/>
      <c r="J5883" s="2"/>
    </row>
    <row r="5884">
      <c r="D5884" s="2"/>
      <c r="G5884" s="2"/>
      <c r="J5884" s="2"/>
    </row>
    <row r="5885">
      <c r="D5885" s="2"/>
      <c r="G5885" s="2"/>
      <c r="J5885" s="2"/>
    </row>
    <row r="5886">
      <c r="D5886" s="2"/>
      <c r="G5886" s="2"/>
      <c r="J5886" s="2"/>
    </row>
    <row r="5887">
      <c r="D5887" s="2"/>
      <c r="G5887" s="2"/>
      <c r="J5887" s="2"/>
    </row>
    <row r="5888">
      <c r="D5888" s="2"/>
      <c r="G5888" s="2"/>
      <c r="J5888" s="2"/>
    </row>
    <row r="5889">
      <c r="D5889" s="2"/>
      <c r="G5889" s="2"/>
      <c r="J5889" s="2"/>
    </row>
    <row r="5890">
      <c r="D5890" s="2"/>
      <c r="G5890" s="2"/>
      <c r="J5890" s="2"/>
    </row>
    <row r="5891">
      <c r="D5891" s="2"/>
      <c r="G5891" s="2"/>
      <c r="J5891" s="2"/>
    </row>
    <row r="5892">
      <c r="D5892" s="2"/>
      <c r="G5892" s="2"/>
      <c r="J5892" s="2"/>
    </row>
    <row r="5893">
      <c r="D5893" s="2"/>
      <c r="G5893" s="2"/>
      <c r="J5893" s="2"/>
    </row>
    <row r="5894">
      <c r="D5894" s="2"/>
      <c r="G5894" s="2"/>
      <c r="J5894" s="2"/>
    </row>
    <row r="5895">
      <c r="D5895" s="2"/>
      <c r="G5895" s="2"/>
      <c r="J5895" s="2"/>
    </row>
    <row r="5896">
      <c r="D5896" s="2"/>
      <c r="G5896" s="2"/>
      <c r="J5896" s="2"/>
    </row>
    <row r="5897">
      <c r="D5897" s="2"/>
      <c r="G5897" s="2"/>
      <c r="J5897" s="2"/>
    </row>
    <row r="5898">
      <c r="D5898" s="2"/>
      <c r="G5898" s="2"/>
      <c r="J5898" s="2"/>
    </row>
    <row r="5899">
      <c r="D5899" s="2"/>
      <c r="G5899" s="2"/>
      <c r="J5899" s="2"/>
    </row>
    <row r="5900">
      <c r="D5900" s="2"/>
      <c r="G5900" s="2"/>
      <c r="J5900" s="2"/>
    </row>
    <row r="5901">
      <c r="D5901" s="2"/>
      <c r="G5901" s="2"/>
      <c r="J5901" s="2"/>
    </row>
    <row r="5902">
      <c r="D5902" s="2"/>
      <c r="G5902" s="2"/>
      <c r="J5902" s="2"/>
    </row>
    <row r="5903">
      <c r="D5903" s="2"/>
      <c r="G5903" s="2"/>
      <c r="J5903" s="2"/>
    </row>
    <row r="5904">
      <c r="D5904" s="2"/>
      <c r="G5904" s="2"/>
      <c r="J5904" s="2"/>
    </row>
    <row r="5905">
      <c r="D5905" s="2"/>
      <c r="G5905" s="2"/>
      <c r="J5905" s="2"/>
    </row>
    <row r="5906">
      <c r="D5906" s="2"/>
      <c r="G5906" s="2"/>
      <c r="J5906" s="2"/>
    </row>
    <row r="5907">
      <c r="D5907" s="2"/>
      <c r="G5907" s="2"/>
      <c r="J5907" s="2"/>
    </row>
    <row r="5908">
      <c r="D5908" s="2"/>
      <c r="G5908" s="2"/>
      <c r="J5908" s="2"/>
    </row>
    <row r="5909">
      <c r="D5909" s="2"/>
      <c r="G5909" s="2"/>
      <c r="J5909" s="2"/>
    </row>
    <row r="5910">
      <c r="D5910" s="2"/>
      <c r="G5910" s="2"/>
      <c r="J5910" s="2"/>
    </row>
    <row r="5911">
      <c r="D5911" s="2"/>
      <c r="G5911" s="2"/>
      <c r="J5911" s="2"/>
    </row>
    <row r="5912">
      <c r="D5912" s="2"/>
      <c r="G5912" s="2"/>
      <c r="J5912" s="2"/>
    </row>
    <row r="5913">
      <c r="D5913" s="2"/>
      <c r="G5913" s="2"/>
      <c r="J5913" s="2"/>
    </row>
    <row r="5914">
      <c r="D5914" s="2"/>
      <c r="G5914" s="2"/>
      <c r="J5914" s="2"/>
    </row>
    <row r="5915">
      <c r="D5915" s="2"/>
      <c r="G5915" s="2"/>
      <c r="J5915" s="2"/>
    </row>
    <row r="5916">
      <c r="D5916" s="2"/>
      <c r="G5916" s="2"/>
      <c r="J5916" s="2"/>
    </row>
    <row r="5917">
      <c r="D5917" s="2"/>
      <c r="G5917" s="2"/>
      <c r="J5917" s="2"/>
    </row>
    <row r="5918">
      <c r="D5918" s="2"/>
      <c r="G5918" s="2"/>
      <c r="J5918" s="2"/>
    </row>
    <row r="5919">
      <c r="D5919" s="2"/>
      <c r="G5919" s="2"/>
      <c r="J5919" s="2"/>
    </row>
    <row r="5920">
      <c r="D5920" s="2"/>
      <c r="G5920" s="2"/>
      <c r="J5920" s="2"/>
    </row>
    <row r="5921">
      <c r="D5921" s="2"/>
      <c r="G5921" s="2"/>
      <c r="J5921" s="2"/>
    </row>
    <row r="5922">
      <c r="D5922" s="2"/>
      <c r="G5922" s="2"/>
      <c r="J5922" s="2"/>
    </row>
    <row r="5923">
      <c r="D5923" s="2"/>
      <c r="G5923" s="2"/>
      <c r="J5923" s="2"/>
    </row>
    <row r="5924">
      <c r="D5924" s="2"/>
      <c r="G5924" s="2"/>
      <c r="J5924" s="2"/>
    </row>
    <row r="5925">
      <c r="D5925" s="2"/>
      <c r="G5925" s="2"/>
      <c r="J5925" s="2"/>
    </row>
    <row r="5926">
      <c r="D5926" s="2"/>
      <c r="G5926" s="2"/>
      <c r="J5926" s="2"/>
    </row>
    <row r="5927">
      <c r="D5927" s="2"/>
      <c r="G5927" s="2"/>
      <c r="J5927" s="2"/>
    </row>
    <row r="5928">
      <c r="D5928" s="2"/>
      <c r="G5928" s="2"/>
      <c r="J5928" s="2"/>
    </row>
    <row r="5929">
      <c r="D5929" s="2"/>
      <c r="G5929" s="2"/>
      <c r="J5929" s="2"/>
    </row>
    <row r="5930">
      <c r="D5930" s="2"/>
      <c r="G5930" s="2"/>
      <c r="J5930" s="2"/>
    </row>
    <row r="5931">
      <c r="D5931" s="2"/>
      <c r="G5931" s="2"/>
      <c r="J5931" s="2"/>
    </row>
    <row r="5932">
      <c r="D5932" s="2"/>
      <c r="G5932" s="2"/>
      <c r="J5932" s="2"/>
    </row>
    <row r="5933">
      <c r="D5933" s="2"/>
      <c r="G5933" s="2"/>
      <c r="J5933" s="2"/>
    </row>
    <row r="5934">
      <c r="D5934" s="2"/>
      <c r="G5934" s="2"/>
      <c r="J5934" s="2"/>
    </row>
    <row r="5935">
      <c r="D5935" s="2"/>
      <c r="G5935" s="2"/>
      <c r="J5935" s="2"/>
    </row>
    <row r="5936">
      <c r="D5936" s="2"/>
      <c r="G5936" s="2"/>
      <c r="J5936" s="2"/>
    </row>
    <row r="5937">
      <c r="D5937" s="2"/>
      <c r="G5937" s="2"/>
      <c r="J5937" s="2"/>
    </row>
    <row r="5938">
      <c r="D5938" s="2"/>
      <c r="G5938" s="2"/>
      <c r="J5938" s="2"/>
    </row>
    <row r="5939">
      <c r="D5939" s="2"/>
      <c r="G5939" s="2"/>
      <c r="J5939" s="2"/>
    </row>
    <row r="5940">
      <c r="D5940" s="2"/>
      <c r="G5940" s="2"/>
      <c r="J5940" s="2"/>
    </row>
    <row r="5941">
      <c r="D5941" s="2"/>
      <c r="G5941" s="2"/>
      <c r="J5941" s="2"/>
    </row>
    <row r="5942">
      <c r="D5942" s="2"/>
      <c r="G5942" s="2"/>
      <c r="J5942" s="2"/>
    </row>
    <row r="5943">
      <c r="D5943" s="2"/>
      <c r="G5943" s="2"/>
      <c r="J5943" s="2"/>
    </row>
    <row r="5944">
      <c r="D5944" s="2"/>
      <c r="G5944" s="2"/>
      <c r="J5944" s="2"/>
    </row>
    <row r="5945">
      <c r="D5945" s="2"/>
      <c r="G5945" s="2"/>
      <c r="J5945" s="2"/>
    </row>
    <row r="5946">
      <c r="D5946" s="2"/>
      <c r="G5946" s="2"/>
      <c r="J5946" s="2"/>
    </row>
    <row r="5947">
      <c r="D5947" s="2"/>
      <c r="G5947" s="2"/>
      <c r="J5947" s="2"/>
    </row>
    <row r="5948">
      <c r="D5948" s="2"/>
      <c r="G5948" s="2"/>
      <c r="J5948" s="2"/>
    </row>
    <row r="5949">
      <c r="D5949" s="2"/>
      <c r="G5949" s="2"/>
      <c r="J5949" s="2"/>
    </row>
    <row r="5950">
      <c r="D5950" s="2"/>
      <c r="G5950" s="2"/>
      <c r="J5950" s="2"/>
    </row>
    <row r="5951">
      <c r="D5951" s="2"/>
      <c r="G5951" s="2"/>
      <c r="J5951" s="2"/>
    </row>
    <row r="5952">
      <c r="D5952" s="2"/>
      <c r="G5952" s="2"/>
      <c r="J5952" s="2"/>
    </row>
    <row r="5953">
      <c r="D5953" s="2"/>
      <c r="G5953" s="2"/>
      <c r="J5953" s="2"/>
    </row>
    <row r="5954">
      <c r="D5954" s="2"/>
      <c r="G5954" s="2"/>
      <c r="J5954" s="2"/>
    </row>
    <row r="5955">
      <c r="D5955" s="2"/>
      <c r="G5955" s="2"/>
      <c r="J5955" s="2"/>
    </row>
    <row r="5956">
      <c r="D5956" s="2"/>
      <c r="G5956" s="2"/>
      <c r="J5956" s="2"/>
    </row>
    <row r="5957">
      <c r="D5957" s="2"/>
      <c r="G5957" s="2"/>
      <c r="J5957" s="2"/>
    </row>
    <row r="5958">
      <c r="D5958" s="2"/>
      <c r="G5958" s="2"/>
      <c r="J5958" s="2"/>
    </row>
    <row r="5959">
      <c r="D5959" s="2"/>
      <c r="G5959" s="2"/>
      <c r="J5959" s="2"/>
    </row>
    <row r="5960">
      <c r="D5960" s="2"/>
      <c r="G5960" s="2"/>
      <c r="J5960" s="2"/>
    </row>
    <row r="5961">
      <c r="D5961" s="2"/>
      <c r="G5961" s="2"/>
      <c r="J5961" s="2"/>
    </row>
    <row r="5962">
      <c r="D5962" s="2"/>
      <c r="G5962" s="2"/>
      <c r="J5962" s="2"/>
    </row>
    <row r="5963">
      <c r="D5963" s="2"/>
      <c r="G5963" s="2"/>
      <c r="J5963" s="2"/>
    </row>
    <row r="5964">
      <c r="D5964" s="2"/>
      <c r="G5964" s="2"/>
      <c r="J5964" s="2"/>
    </row>
    <row r="5965">
      <c r="D5965" s="2"/>
      <c r="G5965" s="2"/>
      <c r="J5965" s="2"/>
    </row>
    <row r="5966">
      <c r="D5966" s="2"/>
      <c r="G5966" s="2"/>
      <c r="J5966" s="2"/>
    </row>
    <row r="5967">
      <c r="D5967" s="2"/>
      <c r="G5967" s="2"/>
      <c r="J5967" s="2"/>
    </row>
    <row r="5968">
      <c r="D5968" s="2"/>
      <c r="G5968" s="2"/>
      <c r="J5968" s="2"/>
    </row>
    <row r="5969">
      <c r="D5969" s="2"/>
      <c r="G5969" s="2"/>
      <c r="J5969" s="2"/>
    </row>
    <row r="5970">
      <c r="D5970" s="2"/>
      <c r="G5970" s="2"/>
      <c r="J5970" s="2"/>
    </row>
    <row r="5971">
      <c r="D5971" s="2"/>
      <c r="G5971" s="2"/>
      <c r="J5971" s="2"/>
    </row>
    <row r="5972">
      <c r="D5972" s="2"/>
      <c r="G5972" s="2"/>
      <c r="J5972" s="2"/>
    </row>
    <row r="5973">
      <c r="D5973" s="2"/>
      <c r="G5973" s="2"/>
      <c r="J5973" s="2"/>
    </row>
    <row r="5974">
      <c r="D5974" s="2"/>
      <c r="G5974" s="2"/>
      <c r="J5974" s="2"/>
    </row>
    <row r="5975">
      <c r="D5975" s="2"/>
      <c r="G5975" s="2"/>
      <c r="J5975" s="2"/>
    </row>
    <row r="5976">
      <c r="D5976" s="2"/>
      <c r="G5976" s="2"/>
      <c r="J5976" s="2"/>
    </row>
    <row r="5977">
      <c r="D5977" s="2"/>
      <c r="G5977" s="2"/>
      <c r="J5977" s="2"/>
    </row>
    <row r="5978">
      <c r="D5978" s="2"/>
      <c r="G5978" s="2"/>
      <c r="J5978" s="2"/>
    </row>
    <row r="5979">
      <c r="D5979" s="2"/>
      <c r="G5979" s="2"/>
      <c r="J5979" s="2"/>
    </row>
    <row r="5980">
      <c r="D5980" s="2"/>
      <c r="G5980" s="2"/>
      <c r="J5980" s="2"/>
    </row>
    <row r="5981">
      <c r="D5981" s="2"/>
      <c r="G5981" s="2"/>
      <c r="J5981" s="2"/>
    </row>
    <row r="5982">
      <c r="D5982" s="2"/>
      <c r="G5982" s="2"/>
      <c r="J5982" s="2"/>
    </row>
    <row r="5983">
      <c r="D5983" s="2"/>
      <c r="G5983" s="2"/>
      <c r="J5983" s="2"/>
    </row>
    <row r="5984">
      <c r="D5984" s="2"/>
      <c r="G5984" s="2"/>
      <c r="J5984" s="2"/>
    </row>
    <row r="5985">
      <c r="D5985" s="2"/>
      <c r="G5985" s="2"/>
      <c r="J5985" s="2"/>
    </row>
    <row r="5986">
      <c r="D5986" s="2"/>
      <c r="G5986" s="2"/>
      <c r="J5986" s="2"/>
    </row>
    <row r="5987">
      <c r="D5987" s="2"/>
      <c r="G5987" s="2"/>
      <c r="J5987" s="2"/>
    </row>
    <row r="5988">
      <c r="D5988" s="2"/>
      <c r="G5988" s="2"/>
      <c r="J5988" s="2"/>
    </row>
    <row r="5989">
      <c r="D5989" s="2"/>
      <c r="G5989" s="2"/>
      <c r="J5989" s="2"/>
    </row>
    <row r="5990">
      <c r="D5990" s="2"/>
      <c r="G5990" s="2"/>
      <c r="J5990" s="2"/>
    </row>
    <row r="5991">
      <c r="D5991" s="2"/>
      <c r="G5991" s="2"/>
      <c r="J5991" s="2"/>
    </row>
    <row r="5992">
      <c r="D5992" s="2"/>
      <c r="G5992" s="2"/>
      <c r="J5992" s="2"/>
    </row>
    <row r="5993">
      <c r="D5993" s="2"/>
      <c r="G5993" s="2"/>
      <c r="J5993" s="2"/>
    </row>
    <row r="5994">
      <c r="D5994" s="2"/>
      <c r="G5994" s="2"/>
      <c r="J5994" s="2"/>
    </row>
    <row r="5995">
      <c r="D5995" s="2"/>
      <c r="G5995" s="2"/>
      <c r="J5995" s="2"/>
    </row>
    <row r="5996">
      <c r="D5996" s="2"/>
      <c r="G5996" s="2"/>
      <c r="J5996" s="2"/>
    </row>
    <row r="5997">
      <c r="D5997" s="2"/>
      <c r="G5997" s="2"/>
      <c r="J5997" s="2"/>
    </row>
    <row r="5998">
      <c r="D5998" s="2"/>
      <c r="G5998" s="2"/>
      <c r="J5998" s="2"/>
    </row>
    <row r="5999">
      <c r="D5999" s="2"/>
      <c r="G5999" s="2"/>
      <c r="J5999" s="2"/>
    </row>
    <row r="6000">
      <c r="D6000" s="2"/>
      <c r="G6000" s="2"/>
      <c r="J6000" s="2"/>
    </row>
    <row r="6001">
      <c r="D6001" s="2"/>
      <c r="G6001" s="2"/>
      <c r="J6001" s="2"/>
    </row>
    <row r="6002">
      <c r="D6002" s="2"/>
      <c r="G6002" s="2"/>
      <c r="J6002" s="2"/>
    </row>
    <row r="6003">
      <c r="D6003" s="2"/>
      <c r="G6003" s="2"/>
      <c r="J6003" s="2"/>
    </row>
    <row r="6004">
      <c r="D6004" s="2"/>
      <c r="G6004" s="2"/>
      <c r="J6004" s="2"/>
    </row>
    <row r="6005">
      <c r="D6005" s="2"/>
      <c r="G6005" s="2"/>
      <c r="J6005" s="2"/>
    </row>
    <row r="6006">
      <c r="D6006" s="2"/>
      <c r="G6006" s="2"/>
      <c r="J6006" s="2"/>
    </row>
    <row r="6007">
      <c r="D6007" s="2"/>
      <c r="G6007" s="2"/>
      <c r="J6007" s="2"/>
    </row>
    <row r="6008">
      <c r="D6008" s="2"/>
      <c r="G6008" s="2"/>
      <c r="J6008" s="2"/>
    </row>
    <row r="6009">
      <c r="D6009" s="2"/>
      <c r="G6009" s="2"/>
      <c r="J6009" s="2"/>
    </row>
    <row r="6010">
      <c r="D6010" s="2"/>
      <c r="G6010" s="2"/>
      <c r="J6010" s="2"/>
    </row>
    <row r="6011">
      <c r="D6011" s="2"/>
      <c r="G6011" s="2"/>
      <c r="J6011" s="2"/>
    </row>
    <row r="6012">
      <c r="D6012" s="2"/>
      <c r="G6012" s="2"/>
      <c r="J6012" s="2"/>
    </row>
    <row r="6013">
      <c r="D6013" s="2"/>
      <c r="G6013" s="2"/>
      <c r="J6013" s="2"/>
    </row>
    <row r="6014">
      <c r="D6014" s="2"/>
      <c r="G6014" s="2"/>
      <c r="J6014" s="2"/>
    </row>
    <row r="6015">
      <c r="D6015" s="2"/>
      <c r="G6015" s="2"/>
      <c r="J6015" s="2"/>
    </row>
    <row r="6016">
      <c r="D6016" s="2"/>
      <c r="G6016" s="2"/>
      <c r="J6016" s="2"/>
    </row>
    <row r="6017">
      <c r="D6017" s="2"/>
      <c r="G6017" s="2"/>
      <c r="J6017" s="2"/>
    </row>
    <row r="6018">
      <c r="D6018" s="2"/>
      <c r="G6018" s="2"/>
      <c r="J6018" s="2"/>
    </row>
    <row r="6019">
      <c r="D6019" s="2"/>
      <c r="G6019" s="2"/>
      <c r="J6019" s="2"/>
    </row>
    <row r="6020">
      <c r="D6020" s="2"/>
      <c r="G6020" s="2"/>
      <c r="J6020" s="2"/>
    </row>
    <row r="6021">
      <c r="D6021" s="2"/>
      <c r="G6021" s="2"/>
      <c r="J6021" s="2"/>
    </row>
    <row r="6022">
      <c r="D6022" s="2"/>
      <c r="G6022" s="2"/>
      <c r="J6022" s="2"/>
    </row>
    <row r="6023">
      <c r="D6023" s="2"/>
      <c r="G6023" s="2"/>
      <c r="J6023" s="2"/>
    </row>
    <row r="6024">
      <c r="D6024" s="2"/>
      <c r="G6024" s="2"/>
      <c r="J6024" s="2"/>
    </row>
    <row r="6025">
      <c r="D6025" s="2"/>
      <c r="G6025" s="2"/>
      <c r="J6025" s="2"/>
    </row>
    <row r="6026">
      <c r="D6026" s="2"/>
      <c r="G6026" s="2"/>
      <c r="J6026" s="2"/>
    </row>
    <row r="6027">
      <c r="D6027" s="2"/>
      <c r="G6027" s="2"/>
      <c r="J6027" s="2"/>
    </row>
    <row r="6028">
      <c r="D6028" s="2"/>
      <c r="G6028" s="2"/>
      <c r="J6028" s="2"/>
    </row>
    <row r="6029">
      <c r="D6029" s="2"/>
      <c r="G6029" s="2"/>
      <c r="J6029" s="2"/>
    </row>
    <row r="6030">
      <c r="D6030" s="2"/>
      <c r="G6030" s="2"/>
      <c r="J6030" s="2"/>
    </row>
    <row r="6031">
      <c r="D6031" s="2"/>
      <c r="G6031" s="2"/>
      <c r="J6031" s="2"/>
    </row>
    <row r="6032">
      <c r="D6032" s="2"/>
      <c r="G6032" s="2"/>
      <c r="J6032" s="2"/>
    </row>
    <row r="6033">
      <c r="D6033" s="2"/>
      <c r="G6033" s="2"/>
      <c r="J6033" s="2"/>
    </row>
    <row r="6034">
      <c r="D6034" s="2"/>
      <c r="G6034" s="2"/>
      <c r="J6034" s="2"/>
    </row>
    <row r="6035">
      <c r="D6035" s="2"/>
      <c r="G6035" s="2"/>
      <c r="J6035" s="2"/>
    </row>
    <row r="6036">
      <c r="D6036" s="2"/>
      <c r="G6036" s="2"/>
      <c r="J6036" s="2"/>
    </row>
    <row r="6037">
      <c r="D6037" s="2"/>
      <c r="G6037" s="2"/>
      <c r="J6037" s="2"/>
    </row>
    <row r="6038">
      <c r="D6038" s="2"/>
      <c r="G6038" s="2"/>
      <c r="J6038" s="2"/>
    </row>
    <row r="6039">
      <c r="D6039" s="2"/>
      <c r="G6039" s="2"/>
      <c r="J6039" s="2"/>
    </row>
    <row r="6040">
      <c r="D6040" s="2"/>
      <c r="G6040" s="2"/>
      <c r="J6040" s="2"/>
    </row>
    <row r="6041">
      <c r="D6041" s="2"/>
      <c r="G6041" s="2"/>
      <c r="J6041" s="2"/>
    </row>
    <row r="6042">
      <c r="D6042" s="2"/>
      <c r="G6042" s="2"/>
      <c r="J6042" s="2"/>
    </row>
    <row r="6043">
      <c r="D6043" s="2"/>
      <c r="G6043" s="2"/>
      <c r="J6043" s="2"/>
    </row>
    <row r="6044">
      <c r="D6044" s="2"/>
      <c r="G6044" s="2"/>
      <c r="J6044" s="2"/>
    </row>
    <row r="6045">
      <c r="D6045" s="2"/>
      <c r="G6045" s="2"/>
      <c r="J6045" s="2"/>
    </row>
    <row r="6046">
      <c r="D6046" s="2"/>
      <c r="G6046" s="2"/>
      <c r="J6046" s="2"/>
    </row>
    <row r="6047">
      <c r="D6047" s="2"/>
      <c r="G6047" s="2"/>
      <c r="J6047" s="2"/>
    </row>
    <row r="6048">
      <c r="D6048" s="2"/>
      <c r="G6048" s="2"/>
      <c r="J6048" s="2"/>
    </row>
    <row r="6049">
      <c r="D6049" s="2"/>
      <c r="G6049" s="2"/>
      <c r="J6049" s="2"/>
    </row>
    <row r="6050">
      <c r="D6050" s="2"/>
      <c r="G6050" s="2"/>
      <c r="J6050" s="2"/>
    </row>
    <row r="6051">
      <c r="D6051" s="2"/>
      <c r="G6051" s="2"/>
      <c r="J6051" s="2"/>
    </row>
    <row r="6052">
      <c r="D6052" s="2"/>
      <c r="G6052" s="2"/>
      <c r="J6052" s="2"/>
    </row>
    <row r="6053">
      <c r="D6053" s="2"/>
      <c r="G6053" s="2"/>
      <c r="J6053" s="2"/>
    </row>
    <row r="6054">
      <c r="D6054" s="2"/>
      <c r="G6054" s="2"/>
      <c r="J6054" s="2"/>
    </row>
    <row r="6055">
      <c r="D6055" s="2"/>
      <c r="G6055" s="2"/>
      <c r="J6055" s="2"/>
    </row>
    <row r="6056">
      <c r="D6056" s="2"/>
      <c r="G6056" s="2"/>
      <c r="J6056" s="2"/>
    </row>
    <row r="6057">
      <c r="D6057" s="2"/>
      <c r="G6057" s="2"/>
      <c r="J6057" s="2"/>
    </row>
    <row r="6058">
      <c r="D6058" s="2"/>
      <c r="G6058" s="2"/>
      <c r="J6058" s="2"/>
    </row>
    <row r="6059">
      <c r="D6059" s="2"/>
      <c r="G6059" s="2"/>
      <c r="J6059" s="2"/>
    </row>
    <row r="6060">
      <c r="D6060" s="2"/>
      <c r="G6060" s="2"/>
      <c r="J6060" s="2"/>
    </row>
    <row r="6061">
      <c r="D6061" s="2"/>
      <c r="G6061" s="2"/>
      <c r="J6061" s="2"/>
    </row>
    <row r="6062">
      <c r="D6062" s="2"/>
      <c r="G6062" s="2"/>
      <c r="J6062" s="2"/>
    </row>
    <row r="6063">
      <c r="D6063" s="2"/>
      <c r="G6063" s="2"/>
      <c r="J6063" s="2"/>
    </row>
    <row r="6064">
      <c r="D6064" s="2"/>
      <c r="G6064" s="2"/>
      <c r="J6064" s="2"/>
    </row>
    <row r="6065">
      <c r="D6065" s="2"/>
      <c r="G6065" s="2"/>
      <c r="J6065" s="2"/>
    </row>
    <row r="6066">
      <c r="D6066" s="2"/>
      <c r="G6066" s="2"/>
      <c r="J6066" s="2"/>
    </row>
    <row r="6067">
      <c r="D6067" s="2"/>
      <c r="G6067" s="2"/>
      <c r="J6067" s="2"/>
    </row>
    <row r="6068">
      <c r="D6068" s="2"/>
      <c r="G6068" s="2"/>
      <c r="J6068" s="2"/>
    </row>
    <row r="6069">
      <c r="D6069" s="2"/>
      <c r="G6069" s="2"/>
      <c r="J6069" s="2"/>
    </row>
    <row r="6070">
      <c r="D6070" s="2"/>
      <c r="G6070" s="2"/>
      <c r="J6070" s="2"/>
    </row>
    <row r="6071">
      <c r="D6071" s="2"/>
      <c r="G6071" s="2"/>
      <c r="J6071" s="2"/>
    </row>
    <row r="6072">
      <c r="D6072" s="2"/>
      <c r="G6072" s="2"/>
      <c r="J6072" s="2"/>
    </row>
    <row r="6073">
      <c r="D6073" s="2"/>
      <c r="G6073" s="2"/>
      <c r="J6073" s="2"/>
    </row>
    <row r="6074">
      <c r="D6074" s="2"/>
      <c r="G6074" s="2"/>
      <c r="J6074" s="2"/>
    </row>
    <row r="6075">
      <c r="D6075" s="2"/>
      <c r="G6075" s="2"/>
      <c r="J6075" s="2"/>
    </row>
    <row r="6076">
      <c r="D6076" s="2"/>
      <c r="G6076" s="2"/>
      <c r="J6076" s="2"/>
    </row>
    <row r="6077">
      <c r="D6077" s="2"/>
      <c r="G6077" s="2"/>
      <c r="J6077" s="2"/>
    </row>
    <row r="6078">
      <c r="D6078" s="2"/>
      <c r="G6078" s="2"/>
      <c r="J6078" s="2"/>
    </row>
    <row r="6079">
      <c r="D6079" s="2"/>
      <c r="G6079" s="2"/>
      <c r="J6079" s="2"/>
    </row>
    <row r="6080">
      <c r="D6080" s="2"/>
      <c r="G6080" s="2"/>
      <c r="J6080" s="2"/>
    </row>
    <row r="6081">
      <c r="D6081" s="2"/>
      <c r="G6081" s="2"/>
      <c r="J6081" s="2"/>
    </row>
    <row r="6082">
      <c r="D6082" s="2"/>
      <c r="G6082" s="2"/>
      <c r="J6082" s="2"/>
    </row>
    <row r="6083">
      <c r="D6083" s="2"/>
      <c r="G6083" s="2"/>
      <c r="J6083" s="2"/>
    </row>
    <row r="6084">
      <c r="D6084" s="2"/>
      <c r="G6084" s="2"/>
      <c r="J6084" s="2"/>
    </row>
    <row r="6085">
      <c r="D6085" s="2"/>
      <c r="G6085" s="2"/>
      <c r="J6085" s="2"/>
    </row>
    <row r="6086">
      <c r="D6086" s="2"/>
      <c r="G6086" s="2"/>
      <c r="J6086" s="2"/>
    </row>
    <row r="6087">
      <c r="D6087" s="2"/>
      <c r="G6087" s="2"/>
      <c r="J6087" s="2"/>
    </row>
    <row r="6088">
      <c r="D6088" s="2"/>
      <c r="G6088" s="2"/>
      <c r="J6088" s="2"/>
    </row>
    <row r="6089">
      <c r="D6089" s="2"/>
      <c r="G6089" s="2"/>
      <c r="J6089" s="2"/>
    </row>
    <row r="6090">
      <c r="D6090" s="2"/>
      <c r="G6090" s="2"/>
      <c r="J6090" s="2"/>
    </row>
    <row r="6091">
      <c r="D6091" s="2"/>
      <c r="G6091" s="2"/>
      <c r="J6091" s="2"/>
    </row>
    <row r="6092">
      <c r="D6092" s="2"/>
      <c r="G6092" s="2"/>
      <c r="J6092" s="2"/>
    </row>
    <row r="6093">
      <c r="D6093" s="2"/>
      <c r="G6093" s="2"/>
      <c r="J6093" s="2"/>
    </row>
    <row r="6094">
      <c r="D6094" s="2"/>
      <c r="G6094" s="2"/>
      <c r="J6094" s="2"/>
    </row>
    <row r="6095">
      <c r="D6095" s="2"/>
      <c r="G6095" s="2"/>
      <c r="J6095" s="2"/>
    </row>
    <row r="6096">
      <c r="D6096" s="2"/>
      <c r="G6096" s="2"/>
      <c r="J6096" s="2"/>
    </row>
    <row r="6097">
      <c r="D6097" s="2"/>
      <c r="G6097" s="2"/>
      <c r="J6097" s="2"/>
    </row>
    <row r="6098">
      <c r="D6098" s="2"/>
      <c r="G6098" s="2"/>
      <c r="J6098" s="2"/>
    </row>
    <row r="6099">
      <c r="D6099" s="2"/>
      <c r="G6099" s="2"/>
      <c r="J6099" s="2"/>
    </row>
    <row r="6100">
      <c r="D6100" s="2"/>
      <c r="G6100" s="2"/>
      <c r="J6100" s="2"/>
    </row>
    <row r="6101">
      <c r="D6101" s="2"/>
      <c r="G6101" s="2"/>
      <c r="J6101" s="2"/>
    </row>
    <row r="6102">
      <c r="D6102" s="2"/>
      <c r="G6102" s="2"/>
      <c r="J6102" s="2"/>
    </row>
    <row r="6103">
      <c r="D6103" s="2"/>
      <c r="G6103" s="2"/>
      <c r="J6103" s="2"/>
    </row>
    <row r="6104">
      <c r="D6104" s="2"/>
      <c r="G6104" s="2"/>
      <c r="J6104" s="2"/>
    </row>
    <row r="6105">
      <c r="D6105" s="2"/>
      <c r="G6105" s="2"/>
      <c r="J6105" s="2"/>
    </row>
    <row r="6106">
      <c r="D6106" s="2"/>
      <c r="G6106" s="2"/>
      <c r="J6106" s="2"/>
    </row>
    <row r="6107">
      <c r="D6107" s="2"/>
      <c r="G6107" s="2"/>
      <c r="J6107" s="2"/>
    </row>
    <row r="6108">
      <c r="D6108" s="2"/>
      <c r="G6108" s="2"/>
      <c r="J6108" s="2"/>
    </row>
    <row r="6109">
      <c r="D6109" s="2"/>
      <c r="G6109" s="2"/>
      <c r="J6109" s="2"/>
    </row>
    <row r="6110">
      <c r="D6110" s="2"/>
      <c r="G6110" s="2"/>
      <c r="J6110" s="2"/>
    </row>
    <row r="6111">
      <c r="D6111" s="2"/>
      <c r="G6111" s="2"/>
      <c r="J6111" s="2"/>
    </row>
    <row r="6112">
      <c r="D6112" s="2"/>
      <c r="G6112" s="2"/>
      <c r="J6112" s="2"/>
    </row>
    <row r="6113">
      <c r="D6113" s="2"/>
      <c r="G6113" s="2"/>
      <c r="J6113" s="2"/>
    </row>
    <row r="6114">
      <c r="D6114" s="2"/>
      <c r="G6114" s="2"/>
      <c r="J6114" s="2"/>
    </row>
    <row r="6115">
      <c r="D6115" s="2"/>
      <c r="G6115" s="2"/>
      <c r="J6115" s="2"/>
    </row>
    <row r="6116">
      <c r="D6116" s="2"/>
      <c r="G6116" s="2"/>
      <c r="J6116" s="2"/>
    </row>
    <row r="6117">
      <c r="D6117" s="2"/>
      <c r="G6117" s="2"/>
      <c r="J6117" s="2"/>
    </row>
    <row r="6118">
      <c r="D6118" s="2"/>
      <c r="G6118" s="2"/>
      <c r="J6118" s="2"/>
    </row>
    <row r="6119">
      <c r="D6119" s="2"/>
      <c r="G6119" s="2"/>
      <c r="J6119" s="2"/>
    </row>
    <row r="6120">
      <c r="D6120" s="2"/>
      <c r="G6120" s="2"/>
      <c r="J6120" s="2"/>
    </row>
    <row r="6121">
      <c r="D6121" s="2"/>
      <c r="G6121" s="2"/>
      <c r="J6121" s="2"/>
    </row>
    <row r="6122">
      <c r="D6122" s="2"/>
      <c r="G6122" s="2"/>
      <c r="J6122" s="2"/>
    </row>
    <row r="6123">
      <c r="D6123" s="2"/>
      <c r="G6123" s="2"/>
      <c r="J6123" s="2"/>
    </row>
    <row r="6124">
      <c r="D6124" s="2"/>
      <c r="G6124" s="2"/>
      <c r="J6124" s="2"/>
    </row>
    <row r="6125">
      <c r="D6125" s="2"/>
      <c r="G6125" s="2"/>
      <c r="J6125" s="2"/>
    </row>
    <row r="6126">
      <c r="D6126" s="2"/>
      <c r="G6126" s="2"/>
      <c r="J6126" s="2"/>
    </row>
    <row r="6127">
      <c r="D6127" s="2"/>
      <c r="G6127" s="2"/>
      <c r="J6127" s="2"/>
    </row>
    <row r="6128">
      <c r="D6128" s="2"/>
      <c r="G6128" s="2"/>
      <c r="J6128" s="2"/>
    </row>
    <row r="6129">
      <c r="D6129" s="2"/>
      <c r="G6129" s="2"/>
      <c r="J6129" s="2"/>
    </row>
    <row r="6130">
      <c r="D6130" s="2"/>
      <c r="G6130" s="2"/>
      <c r="J6130" s="2"/>
    </row>
    <row r="6131">
      <c r="D6131" s="2"/>
      <c r="G6131" s="2"/>
      <c r="J6131" s="2"/>
    </row>
    <row r="6132">
      <c r="D6132" s="2"/>
      <c r="G6132" s="2"/>
      <c r="J6132" s="2"/>
    </row>
    <row r="6133">
      <c r="D6133" s="2"/>
      <c r="G6133" s="2"/>
      <c r="J6133" s="2"/>
    </row>
    <row r="6134">
      <c r="D6134" s="2"/>
      <c r="G6134" s="2"/>
      <c r="J6134" s="2"/>
    </row>
    <row r="6135">
      <c r="D6135" s="2"/>
      <c r="G6135" s="2"/>
      <c r="J6135" s="2"/>
    </row>
    <row r="6136">
      <c r="D6136" s="2"/>
      <c r="G6136" s="2"/>
      <c r="J6136" s="2"/>
    </row>
    <row r="6137">
      <c r="D6137" s="2"/>
      <c r="G6137" s="2"/>
      <c r="J6137" s="2"/>
    </row>
    <row r="6138">
      <c r="D6138" s="2"/>
      <c r="G6138" s="2"/>
      <c r="J6138" s="2"/>
    </row>
    <row r="6139">
      <c r="D6139" s="2"/>
      <c r="G6139" s="2"/>
      <c r="J6139" s="2"/>
    </row>
    <row r="6140">
      <c r="D6140" s="2"/>
      <c r="G6140" s="2"/>
      <c r="J6140" s="2"/>
    </row>
    <row r="6141">
      <c r="D6141" s="2"/>
      <c r="G6141" s="2"/>
      <c r="J6141" s="2"/>
    </row>
    <row r="6142">
      <c r="D6142" s="2"/>
      <c r="G6142" s="2"/>
      <c r="J6142" s="2"/>
    </row>
    <row r="6143">
      <c r="D6143" s="2"/>
      <c r="G6143" s="2"/>
      <c r="J6143" s="2"/>
    </row>
    <row r="6144">
      <c r="D6144" s="2"/>
      <c r="G6144" s="2"/>
      <c r="J6144" s="2"/>
    </row>
    <row r="6145">
      <c r="D6145" s="2"/>
      <c r="G6145" s="2"/>
      <c r="J6145" s="2"/>
    </row>
    <row r="6146">
      <c r="D6146" s="2"/>
      <c r="G6146" s="2"/>
      <c r="J6146" s="2"/>
    </row>
    <row r="6147">
      <c r="D6147" s="2"/>
      <c r="G6147" s="2"/>
      <c r="J6147" s="2"/>
    </row>
    <row r="6148">
      <c r="D6148" s="2"/>
      <c r="G6148" s="2"/>
      <c r="J6148" s="2"/>
    </row>
    <row r="6149">
      <c r="D6149" s="2"/>
      <c r="G6149" s="2"/>
      <c r="J6149" s="2"/>
    </row>
    <row r="6150">
      <c r="D6150" s="2"/>
      <c r="G6150" s="2"/>
      <c r="J6150" s="2"/>
    </row>
    <row r="6151">
      <c r="D6151" s="2"/>
      <c r="G6151" s="2"/>
      <c r="J6151" s="2"/>
    </row>
    <row r="6152">
      <c r="D6152" s="2"/>
      <c r="G6152" s="2"/>
      <c r="J6152" s="2"/>
    </row>
    <row r="6153">
      <c r="D6153" s="2"/>
      <c r="G6153" s="2"/>
      <c r="J6153" s="2"/>
    </row>
    <row r="6154">
      <c r="D6154" s="2"/>
      <c r="G6154" s="2"/>
      <c r="J6154" s="2"/>
    </row>
    <row r="6155">
      <c r="D6155" s="2"/>
      <c r="G6155" s="2"/>
      <c r="J6155" s="2"/>
    </row>
    <row r="6156">
      <c r="D6156" s="2"/>
      <c r="G6156" s="2"/>
      <c r="J6156" s="2"/>
    </row>
    <row r="6157">
      <c r="D6157" s="2"/>
      <c r="G6157" s="2"/>
      <c r="J6157" s="2"/>
    </row>
    <row r="6158">
      <c r="D6158" s="2"/>
      <c r="G6158" s="2"/>
      <c r="J6158" s="2"/>
    </row>
    <row r="6159">
      <c r="D6159" s="2"/>
      <c r="G6159" s="2"/>
      <c r="J6159" s="2"/>
    </row>
    <row r="6160">
      <c r="D6160" s="2"/>
      <c r="G6160" s="2"/>
      <c r="J6160" s="2"/>
    </row>
    <row r="6161">
      <c r="D6161" s="2"/>
      <c r="G6161" s="2"/>
      <c r="J6161" s="2"/>
    </row>
    <row r="6162">
      <c r="D6162" s="2"/>
      <c r="G6162" s="2"/>
      <c r="J6162" s="2"/>
    </row>
    <row r="6163">
      <c r="D6163" s="2"/>
      <c r="G6163" s="2"/>
      <c r="J6163" s="2"/>
    </row>
    <row r="6164">
      <c r="D6164" s="2"/>
      <c r="G6164" s="2"/>
      <c r="J6164" s="2"/>
    </row>
    <row r="6165">
      <c r="D6165" s="2"/>
      <c r="G6165" s="2"/>
      <c r="J6165" s="2"/>
    </row>
    <row r="6166">
      <c r="D6166" s="2"/>
      <c r="G6166" s="2"/>
      <c r="J6166" s="2"/>
    </row>
    <row r="6167">
      <c r="D6167" s="2"/>
      <c r="G6167" s="2"/>
      <c r="J6167" s="2"/>
    </row>
    <row r="6168">
      <c r="D6168" s="2"/>
      <c r="G6168" s="2"/>
      <c r="J6168" s="2"/>
    </row>
    <row r="6169">
      <c r="D6169" s="2"/>
      <c r="G6169" s="2"/>
      <c r="J6169" s="2"/>
    </row>
    <row r="6170">
      <c r="D6170" s="2"/>
      <c r="G6170" s="2"/>
      <c r="J6170" s="2"/>
    </row>
    <row r="6171">
      <c r="D6171" s="2"/>
      <c r="G6171" s="2"/>
      <c r="J6171" s="2"/>
    </row>
    <row r="6172">
      <c r="D6172" s="2"/>
      <c r="G6172" s="2"/>
      <c r="J6172" s="2"/>
    </row>
    <row r="6173">
      <c r="D6173" s="2"/>
      <c r="G6173" s="2"/>
      <c r="J6173" s="2"/>
    </row>
    <row r="6174">
      <c r="D6174" s="2"/>
      <c r="G6174" s="2"/>
      <c r="J6174" s="2"/>
    </row>
    <row r="6175">
      <c r="D6175" s="2"/>
      <c r="G6175" s="2"/>
      <c r="J6175" s="2"/>
    </row>
    <row r="6176">
      <c r="D6176" s="2"/>
      <c r="G6176" s="2"/>
      <c r="J6176" s="2"/>
    </row>
    <row r="6177">
      <c r="D6177" s="2"/>
      <c r="G6177" s="2"/>
      <c r="J6177" s="2"/>
    </row>
    <row r="6178">
      <c r="D6178" s="2"/>
      <c r="G6178" s="2"/>
      <c r="J6178" s="2"/>
    </row>
    <row r="6179">
      <c r="D6179" s="2"/>
      <c r="G6179" s="2"/>
      <c r="J6179" s="2"/>
    </row>
    <row r="6180">
      <c r="D6180" s="2"/>
      <c r="G6180" s="2"/>
      <c r="J6180" s="2"/>
    </row>
    <row r="6181">
      <c r="D6181" s="2"/>
      <c r="G6181" s="2"/>
      <c r="J6181" s="2"/>
    </row>
    <row r="6182">
      <c r="D6182" s="2"/>
      <c r="G6182" s="2"/>
      <c r="J6182" s="2"/>
    </row>
    <row r="6183">
      <c r="D6183" s="2"/>
      <c r="G6183" s="2"/>
      <c r="J6183" s="2"/>
    </row>
    <row r="6184">
      <c r="D6184" s="2"/>
      <c r="G6184" s="2"/>
      <c r="J6184" s="2"/>
    </row>
    <row r="6185">
      <c r="D6185" s="2"/>
      <c r="G6185" s="2"/>
      <c r="J6185" s="2"/>
    </row>
    <row r="6186">
      <c r="D6186" s="2"/>
      <c r="G6186" s="2"/>
      <c r="J6186" s="2"/>
    </row>
    <row r="6187">
      <c r="D6187" s="2"/>
      <c r="G6187" s="2"/>
      <c r="J6187" s="2"/>
    </row>
    <row r="6188">
      <c r="D6188" s="2"/>
      <c r="G6188" s="2"/>
      <c r="J6188" s="2"/>
    </row>
    <row r="6189">
      <c r="D6189" s="2"/>
      <c r="G6189" s="2"/>
      <c r="J6189" s="2"/>
    </row>
    <row r="6190">
      <c r="D6190" s="2"/>
      <c r="G6190" s="2"/>
      <c r="J6190" s="2"/>
    </row>
    <row r="6191">
      <c r="D6191" s="2"/>
      <c r="G6191" s="2"/>
      <c r="J6191" s="2"/>
    </row>
    <row r="6192">
      <c r="D6192" s="2"/>
      <c r="G6192" s="2"/>
      <c r="J6192" s="2"/>
    </row>
    <row r="6193">
      <c r="D6193" s="2"/>
      <c r="G6193" s="2"/>
      <c r="J6193" s="2"/>
    </row>
    <row r="6194">
      <c r="D6194" s="2"/>
      <c r="G6194" s="2"/>
      <c r="J6194" s="2"/>
    </row>
    <row r="6195">
      <c r="D6195" s="2"/>
      <c r="G6195" s="2"/>
      <c r="J6195" s="2"/>
    </row>
    <row r="6196">
      <c r="D6196" s="2"/>
      <c r="G6196" s="2"/>
      <c r="J6196" s="2"/>
    </row>
    <row r="6197">
      <c r="D6197" s="2"/>
      <c r="G6197" s="2"/>
      <c r="J6197" s="2"/>
    </row>
    <row r="6198">
      <c r="D6198" s="2"/>
      <c r="G6198" s="2"/>
      <c r="J6198" s="2"/>
    </row>
    <row r="6199">
      <c r="D6199" s="2"/>
      <c r="G6199" s="2"/>
      <c r="J6199" s="2"/>
    </row>
    <row r="6200">
      <c r="D6200" s="2"/>
      <c r="G6200" s="2"/>
      <c r="J6200" s="2"/>
    </row>
    <row r="6201">
      <c r="D6201" s="2"/>
      <c r="G6201" s="2"/>
      <c r="J6201" s="2"/>
    </row>
    <row r="6202">
      <c r="D6202" s="2"/>
      <c r="G6202" s="2"/>
      <c r="J6202" s="2"/>
    </row>
    <row r="6203">
      <c r="D6203" s="2"/>
      <c r="G6203" s="2"/>
      <c r="J6203" s="2"/>
    </row>
    <row r="6204">
      <c r="D6204" s="2"/>
      <c r="G6204" s="2"/>
      <c r="J6204" s="2"/>
    </row>
    <row r="6205">
      <c r="D6205" s="2"/>
      <c r="G6205" s="2"/>
      <c r="J6205" s="2"/>
    </row>
    <row r="6206">
      <c r="D6206" s="2"/>
      <c r="G6206" s="2"/>
      <c r="J6206" s="2"/>
    </row>
    <row r="6207">
      <c r="D6207" s="2"/>
      <c r="G6207" s="2"/>
      <c r="J6207" s="2"/>
    </row>
    <row r="6208">
      <c r="D6208" s="2"/>
      <c r="G6208" s="2"/>
      <c r="J6208" s="2"/>
    </row>
    <row r="6209">
      <c r="D6209" s="2"/>
      <c r="G6209" s="2"/>
      <c r="J6209" s="2"/>
    </row>
    <row r="6210">
      <c r="D6210" s="2"/>
      <c r="G6210" s="2"/>
      <c r="J6210" s="2"/>
    </row>
    <row r="6211">
      <c r="D6211" s="2"/>
      <c r="G6211" s="2"/>
      <c r="J6211" s="2"/>
    </row>
    <row r="6212">
      <c r="D6212" s="2"/>
      <c r="G6212" s="2"/>
      <c r="J6212" s="2"/>
    </row>
    <row r="6213">
      <c r="D6213" s="2"/>
      <c r="G6213" s="2"/>
      <c r="J6213" s="2"/>
    </row>
    <row r="6214">
      <c r="D6214" s="2"/>
      <c r="G6214" s="2"/>
      <c r="J6214" s="2"/>
    </row>
    <row r="6215">
      <c r="D6215" s="2"/>
      <c r="G6215" s="2"/>
      <c r="J6215" s="2"/>
    </row>
    <row r="6216">
      <c r="D6216" s="2"/>
      <c r="G6216" s="2"/>
      <c r="J6216" s="2"/>
    </row>
    <row r="6217">
      <c r="D6217" s="2"/>
      <c r="G6217" s="2"/>
      <c r="J6217" s="2"/>
    </row>
    <row r="6218">
      <c r="D6218" s="2"/>
      <c r="G6218" s="2"/>
      <c r="J6218" s="2"/>
    </row>
    <row r="6219">
      <c r="D6219" s="2"/>
      <c r="G6219" s="2"/>
      <c r="J6219" s="2"/>
    </row>
    <row r="6220">
      <c r="D6220" s="2"/>
      <c r="G6220" s="2"/>
      <c r="J6220" s="2"/>
    </row>
    <row r="6221">
      <c r="D6221" s="2"/>
      <c r="G6221" s="2"/>
      <c r="J6221" s="2"/>
    </row>
    <row r="6222">
      <c r="D6222" s="2"/>
      <c r="G6222" s="2"/>
      <c r="J6222" s="2"/>
    </row>
    <row r="6223">
      <c r="D6223" s="2"/>
      <c r="G6223" s="2"/>
      <c r="J6223" s="2"/>
    </row>
    <row r="6224">
      <c r="D6224" s="2"/>
      <c r="G6224" s="2"/>
      <c r="J6224" s="2"/>
    </row>
    <row r="6225">
      <c r="D6225" s="2"/>
      <c r="G6225" s="2"/>
      <c r="J6225" s="2"/>
    </row>
    <row r="6226">
      <c r="D6226" s="2"/>
      <c r="G6226" s="2"/>
      <c r="J6226" s="2"/>
    </row>
    <row r="6227">
      <c r="D6227" s="2"/>
      <c r="G6227" s="2"/>
      <c r="J6227" s="2"/>
    </row>
    <row r="6228">
      <c r="D6228" s="2"/>
      <c r="G6228" s="2"/>
      <c r="J6228" s="2"/>
    </row>
    <row r="6229">
      <c r="D6229" s="2"/>
      <c r="G6229" s="2"/>
      <c r="J6229" s="2"/>
    </row>
    <row r="6230">
      <c r="D6230" s="2"/>
      <c r="G6230" s="2"/>
      <c r="J6230" s="2"/>
    </row>
    <row r="6231">
      <c r="D6231" s="2"/>
      <c r="G6231" s="2"/>
      <c r="J6231" s="2"/>
    </row>
    <row r="6232">
      <c r="D6232" s="2"/>
      <c r="G6232" s="2"/>
      <c r="J6232" s="2"/>
    </row>
    <row r="6233">
      <c r="D6233" s="2"/>
      <c r="G6233" s="2"/>
      <c r="J6233" s="2"/>
    </row>
    <row r="6234">
      <c r="D6234" s="2"/>
      <c r="G6234" s="2"/>
      <c r="J6234" s="2"/>
    </row>
    <row r="6235">
      <c r="D6235" s="2"/>
      <c r="G6235" s="2"/>
      <c r="J6235" s="2"/>
    </row>
    <row r="6236">
      <c r="D6236" s="2"/>
      <c r="G6236" s="2"/>
      <c r="J6236" s="2"/>
    </row>
    <row r="6237">
      <c r="D6237" s="2"/>
      <c r="G6237" s="2"/>
      <c r="J6237" s="2"/>
    </row>
    <row r="6238">
      <c r="D6238" s="2"/>
      <c r="G6238" s="2"/>
      <c r="J6238" s="2"/>
    </row>
    <row r="6239">
      <c r="D6239" s="2"/>
      <c r="G6239" s="2"/>
      <c r="J6239" s="2"/>
    </row>
    <row r="6240">
      <c r="D6240" s="2"/>
      <c r="G6240" s="2"/>
      <c r="J6240" s="2"/>
    </row>
    <row r="6241">
      <c r="D6241" s="2"/>
      <c r="G6241" s="2"/>
      <c r="J6241" s="2"/>
    </row>
    <row r="6242">
      <c r="D6242" s="2"/>
      <c r="G6242" s="2"/>
      <c r="J6242" s="2"/>
    </row>
    <row r="6243">
      <c r="D6243" s="2"/>
      <c r="G6243" s="2"/>
      <c r="J6243" s="2"/>
    </row>
    <row r="6244">
      <c r="D6244" s="2"/>
      <c r="G6244" s="2"/>
      <c r="J6244" s="2"/>
    </row>
    <row r="6245">
      <c r="D6245" s="2"/>
      <c r="G6245" s="2"/>
      <c r="J6245" s="2"/>
    </row>
    <row r="6246">
      <c r="D6246" s="2"/>
      <c r="G6246" s="2"/>
      <c r="J6246" s="2"/>
    </row>
    <row r="6247">
      <c r="D6247" s="2"/>
      <c r="G6247" s="2"/>
      <c r="J6247" s="2"/>
    </row>
    <row r="6248">
      <c r="D6248" s="2"/>
      <c r="G6248" s="2"/>
      <c r="J6248" s="2"/>
    </row>
    <row r="6249">
      <c r="D6249" s="2"/>
      <c r="G6249" s="2"/>
      <c r="J6249" s="2"/>
    </row>
    <row r="6250">
      <c r="D6250" s="2"/>
      <c r="G6250" s="2"/>
      <c r="J6250" s="2"/>
    </row>
    <row r="6251">
      <c r="D6251" s="2"/>
      <c r="G6251" s="2"/>
      <c r="J6251" s="2"/>
    </row>
    <row r="6252">
      <c r="D6252" s="2"/>
      <c r="G6252" s="2"/>
      <c r="J6252" s="2"/>
    </row>
    <row r="6253">
      <c r="D6253" s="2"/>
      <c r="G6253" s="2"/>
      <c r="J6253" s="2"/>
    </row>
    <row r="6254">
      <c r="D6254" s="2"/>
      <c r="G6254" s="2"/>
      <c r="J6254" s="2"/>
    </row>
    <row r="6255">
      <c r="D6255" s="2"/>
      <c r="G6255" s="2"/>
      <c r="J6255" s="2"/>
    </row>
    <row r="6256">
      <c r="D6256" s="2"/>
      <c r="G6256" s="2"/>
      <c r="J6256" s="2"/>
    </row>
    <row r="6257">
      <c r="D6257" s="2"/>
      <c r="G6257" s="2"/>
      <c r="J6257" s="2"/>
    </row>
    <row r="6258">
      <c r="D6258" s="2"/>
      <c r="G6258" s="2"/>
      <c r="J6258" s="2"/>
    </row>
    <row r="6259">
      <c r="D6259" s="2"/>
      <c r="G6259" s="2"/>
      <c r="J6259" s="2"/>
    </row>
    <row r="6260">
      <c r="D6260" s="2"/>
      <c r="G6260" s="2"/>
      <c r="J6260" s="2"/>
    </row>
    <row r="6261">
      <c r="D6261" s="2"/>
      <c r="G6261" s="2"/>
      <c r="J6261" s="2"/>
    </row>
    <row r="6262">
      <c r="D6262" s="2"/>
      <c r="G6262" s="2"/>
      <c r="J6262" s="2"/>
    </row>
    <row r="6263">
      <c r="D6263" s="2"/>
      <c r="G6263" s="2"/>
      <c r="J6263" s="2"/>
    </row>
    <row r="6264">
      <c r="D6264" s="2"/>
      <c r="G6264" s="2"/>
      <c r="J6264" s="2"/>
    </row>
    <row r="6265">
      <c r="D6265" s="2"/>
      <c r="G6265" s="2"/>
      <c r="J6265" s="2"/>
    </row>
    <row r="6266">
      <c r="D6266" s="2"/>
      <c r="G6266" s="2"/>
      <c r="J6266" s="2"/>
    </row>
    <row r="6267">
      <c r="D6267" s="2"/>
      <c r="G6267" s="2"/>
      <c r="J6267" s="2"/>
    </row>
    <row r="6268">
      <c r="D6268" s="2"/>
      <c r="G6268" s="2"/>
      <c r="J6268" s="2"/>
    </row>
    <row r="6269">
      <c r="D6269" s="2"/>
      <c r="G6269" s="2"/>
      <c r="J6269" s="2"/>
    </row>
    <row r="6270">
      <c r="D6270" s="2"/>
      <c r="G6270" s="2"/>
      <c r="J6270" s="2"/>
    </row>
    <row r="6271">
      <c r="D6271" s="2"/>
      <c r="G6271" s="2"/>
      <c r="J6271" s="2"/>
    </row>
    <row r="6272">
      <c r="D6272" s="2"/>
      <c r="G6272" s="2"/>
      <c r="J6272" s="2"/>
    </row>
    <row r="6273">
      <c r="D6273" s="2"/>
      <c r="G6273" s="2"/>
      <c r="J6273" s="2"/>
    </row>
    <row r="6274">
      <c r="D6274" s="2"/>
      <c r="G6274" s="2"/>
      <c r="J6274" s="2"/>
    </row>
    <row r="6275">
      <c r="D6275" s="2"/>
      <c r="G6275" s="2"/>
      <c r="J6275" s="2"/>
    </row>
    <row r="6276">
      <c r="D6276" s="2"/>
      <c r="G6276" s="2"/>
      <c r="J6276" s="2"/>
    </row>
    <row r="6277">
      <c r="D6277" s="2"/>
      <c r="G6277" s="2"/>
      <c r="J6277" s="2"/>
    </row>
    <row r="6278">
      <c r="D6278" s="2"/>
      <c r="G6278" s="2"/>
      <c r="J6278" s="2"/>
    </row>
    <row r="6279">
      <c r="D6279" s="2"/>
      <c r="G6279" s="2"/>
      <c r="J6279" s="2"/>
    </row>
    <row r="6280">
      <c r="D6280" s="2"/>
      <c r="G6280" s="2"/>
      <c r="J6280" s="2"/>
    </row>
    <row r="6281">
      <c r="D6281" s="2"/>
      <c r="G6281" s="2"/>
      <c r="J6281" s="2"/>
    </row>
    <row r="6282">
      <c r="D6282" s="2"/>
      <c r="G6282" s="2"/>
      <c r="J6282" s="2"/>
    </row>
    <row r="6283">
      <c r="D6283" s="2"/>
      <c r="G6283" s="2"/>
      <c r="J6283" s="2"/>
    </row>
    <row r="6284">
      <c r="D6284" s="2"/>
      <c r="G6284" s="2"/>
      <c r="J6284" s="2"/>
    </row>
    <row r="6285">
      <c r="D6285" s="2"/>
      <c r="G6285" s="2"/>
      <c r="J6285" s="2"/>
    </row>
    <row r="6286">
      <c r="D6286" s="2"/>
      <c r="G6286" s="2"/>
      <c r="J6286" s="2"/>
    </row>
    <row r="6287">
      <c r="D6287" s="2"/>
      <c r="G6287" s="2"/>
      <c r="J6287" s="2"/>
    </row>
    <row r="6288">
      <c r="D6288" s="2"/>
      <c r="G6288" s="2"/>
      <c r="J6288" s="2"/>
    </row>
    <row r="6289">
      <c r="D6289" s="2"/>
      <c r="G6289" s="2"/>
      <c r="J6289" s="2"/>
    </row>
    <row r="6290">
      <c r="D6290" s="2"/>
      <c r="G6290" s="2"/>
      <c r="J6290" s="2"/>
    </row>
    <row r="6291">
      <c r="D6291" s="2"/>
      <c r="G6291" s="2"/>
      <c r="J6291" s="2"/>
    </row>
    <row r="6292">
      <c r="D6292" s="2"/>
      <c r="G6292" s="2"/>
      <c r="J6292" s="2"/>
    </row>
    <row r="6293">
      <c r="D6293" s="2"/>
      <c r="G6293" s="2"/>
      <c r="J6293" s="2"/>
    </row>
    <row r="6294">
      <c r="D6294" s="2"/>
      <c r="G6294" s="2"/>
      <c r="J6294" s="2"/>
    </row>
    <row r="6295">
      <c r="D6295" s="2"/>
      <c r="G6295" s="2"/>
      <c r="J6295" s="2"/>
    </row>
    <row r="6296">
      <c r="D6296" s="2"/>
      <c r="G6296" s="2"/>
      <c r="J6296" s="2"/>
    </row>
    <row r="6297">
      <c r="D6297" s="2"/>
      <c r="G6297" s="2"/>
      <c r="J6297" s="2"/>
    </row>
    <row r="6298">
      <c r="D6298" s="2"/>
      <c r="G6298" s="2"/>
      <c r="J6298" s="2"/>
    </row>
    <row r="6299">
      <c r="D6299" s="2"/>
      <c r="G6299" s="2"/>
      <c r="J6299" s="2"/>
    </row>
    <row r="6300">
      <c r="D6300" s="2"/>
      <c r="G6300" s="2"/>
      <c r="J6300" s="2"/>
    </row>
    <row r="6301">
      <c r="D6301" s="2"/>
      <c r="G6301" s="2"/>
      <c r="J6301" s="2"/>
    </row>
    <row r="6302">
      <c r="D6302" s="2"/>
      <c r="G6302" s="2"/>
      <c r="J6302" s="2"/>
    </row>
    <row r="6303">
      <c r="D6303" s="2"/>
      <c r="G6303" s="2"/>
      <c r="J6303" s="2"/>
    </row>
    <row r="6304">
      <c r="D6304" s="2"/>
      <c r="G6304" s="2"/>
      <c r="J6304" s="2"/>
    </row>
    <row r="6305">
      <c r="D6305" s="2"/>
      <c r="G6305" s="2"/>
      <c r="J6305" s="2"/>
    </row>
    <row r="6306">
      <c r="D6306" s="2"/>
      <c r="G6306" s="2"/>
      <c r="J6306" s="2"/>
    </row>
    <row r="6307">
      <c r="D6307" s="2"/>
      <c r="G6307" s="2"/>
      <c r="J6307" s="2"/>
    </row>
    <row r="6308">
      <c r="D6308" s="2"/>
      <c r="G6308" s="2"/>
      <c r="J6308" s="2"/>
    </row>
    <row r="6309">
      <c r="D6309" s="2"/>
      <c r="G6309" s="2"/>
      <c r="J6309" s="2"/>
    </row>
    <row r="6310">
      <c r="D6310" s="2"/>
      <c r="G6310" s="2"/>
      <c r="J6310" s="2"/>
    </row>
    <row r="6311">
      <c r="D6311" s="2"/>
      <c r="G6311" s="2"/>
      <c r="J6311" s="2"/>
    </row>
    <row r="6312">
      <c r="D6312" s="2"/>
      <c r="G6312" s="2"/>
      <c r="J6312" s="2"/>
    </row>
    <row r="6313">
      <c r="D6313" s="2"/>
      <c r="G6313" s="2"/>
      <c r="J6313" s="2"/>
    </row>
    <row r="6314">
      <c r="D6314" s="2"/>
      <c r="G6314" s="2"/>
      <c r="J6314" s="2"/>
    </row>
    <row r="6315">
      <c r="D6315" s="2"/>
      <c r="G6315" s="2"/>
      <c r="J6315" s="2"/>
    </row>
    <row r="6316">
      <c r="D6316" s="2"/>
      <c r="G6316" s="2"/>
      <c r="J6316" s="2"/>
    </row>
    <row r="6317">
      <c r="D6317" s="2"/>
      <c r="G6317" s="2"/>
      <c r="J6317" s="2"/>
    </row>
    <row r="6318">
      <c r="D6318" s="2"/>
      <c r="G6318" s="2"/>
      <c r="J6318" s="2"/>
    </row>
    <row r="6319">
      <c r="D6319" s="2"/>
      <c r="G6319" s="2"/>
      <c r="J6319" s="2"/>
    </row>
    <row r="6320">
      <c r="D6320" s="2"/>
      <c r="G6320" s="2"/>
      <c r="J6320" s="2"/>
    </row>
    <row r="6321">
      <c r="D6321" s="2"/>
      <c r="G6321" s="2"/>
      <c r="J6321" s="2"/>
    </row>
    <row r="6322">
      <c r="D6322" s="2"/>
      <c r="G6322" s="2"/>
      <c r="J6322" s="2"/>
    </row>
    <row r="6323">
      <c r="D6323" s="2"/>
      <c r="G6323" s="2"/>
      <c r="J6323" s="2"/>
    </row>
    <row r="6324">
      <c r="D6324" s="2"/>
      <c r="G6324" s="2"/>
      <c r="J6324" s="2"/>
    </row>
    <row r="6325">
      <c r="D6325" s="2"/>
      <c r="G6325" s="2"/>
      <c r="J6325" s="2"/>
    </row>
    <row r="6326">
      <c r="D6326" s="2"/>
      <c r="G6326" s="2"/>
      <c r="J6326" s="2"/>
    </row>
    <row r="6327">
      <c r="D6327" s="2"/>
      <c r="G6327" s="2"/>
      <c r="J6327" s="2"/>
    </row>
    <row r="6328">
      <c r="D6328" s="2"/>
      <c r="G6328" s="2"/>
      <c r="J6328" s="2"/>
    </row>
    <row r="6329">
      <c r="D6329" s="2"/>
      <c r="G6329" s="2"/>
      <c r="J6329" s="2"/>
    </row>
    <row r="6330">
      <c r="D6330" s="2"/>
      <c r="G6330" s="2"/>
      <c r="J6330" s="2"/>
    </row>
    <row r="6331">
      <c r="D6331" s="2"/>
      <c r="G6331" s="2"/>
      <c r="J6331" s="2"/>
    </row>
    <row r="6332">
      <c r="D6332" s="2"/>
      <c r="G6332" s="2"/>
      <c r="J6332" s="2"/>
    </row>
    <row r="6333">
      <c r="D6333" s="2"/>
      <c r="G6333" s="2"/>
      <c r="J6333" s="2"/>
    </row>
    <row r="6334">
      <c r="D6334" s="2"/>
      <c r="G6334" s="2"/>
      <c r="J6334" s="2"/>
    </row>
    <row r="6335">
      <c r="D6335" s="2"/>
      <c r="G6335" s="2"/>
      <c r="J6335" s="2"/>
    </row>
    <row r="6336">
      <c r="D6336" s="2"/>
      <c r="G6336" s="2"/>
      <c r="J6336" s="2"/>
    </row>
    <row r="6337">
      <c r="D6337" s="2"/>
      <c r="G6337" s="2"/>
      <c r="J6337" s="2"/>
    </row>
    <row r="6338">
      <c r="D6338" s="2"/>
      <c r="G6338" s="2"/>
      <c r="J6338" s="2"/>
    </row>
    <row r="6339">
      <c r="D6339" s="2"/>
      <c r="G6339" s="2"/>
      <c r="J6339" s="2"/>
    </row>
    <row r="6340">
      <c r="D6340" s="2"/>
      <c r="G6340" s="2"/>
      <c r="J6340" s="2"/>
    </row>
    <row r="6341">
      <c r="D6341" s="2"/>
      <c r="G6341" s="2"/>
      <c r="J6341" s="2"/>
    </row>
    <row r="6342">
      <c r="D6342" s="2"/>
      <c r="G6342" s="2"/>
      <c r="J6342" s="2"/>
    </row>
    <row r="6343">
      <c r="D6343" s="2"/>
      <c r="G6343" s="2"/>
      <c r="J6343" s="2"/>
    </row>
    <row r="6344">
      <c r="D6344" s="2"/>
      <c r="G6344" s="2"/>
      <c r="J6344" s="2"/>
    </row>
    <row r="6345">
      <c r="D6345" s="2"/>
      <c r="G6345" s="2"/>
      <c r="J6345" s="2"/>
    </row>
    <row r="6346">
      <c r="D6346" s="2"/>
      <c r="G6346" s="2"/>
      <c r="J6346" s="2"/>
    </row>
    <row r="6347">
      <c r="D6347" s="2"/>
      <c r="G6347" s="2"/>
      <c r="J6347" s="2"/>
    </row>
    <row r="6348">
      <c r="D6348" s="2"/>
      <c r="G6348" s="2"/>
      <c r="J6348" s="2"/>
    </row>
    <row r="6349">
      <c r="D6349" s="2"/>
      <c r="G6349" s="2"/>
      <c r="J6349" s="2"/>
    </row>
    <row r="6350">
      <c r="D6350" s="2"/>
      <c r="G6350" s="2"/>
      <c r="J6350" s="2"/>
    </row>
    <row r="6351">
      <c r="D6351" s="2"/>
      <c r="G6351" s="2"/>
      <c r="J6351" s="2"/>
    </row>
    <row r="6352">
      <c r="D6352" s="2"/>
      <c r="G6352" s="2"/>
      <c r="J6352" s="2"/>
    </row>
    <row r="6353">
      <c r="D6353" s="2"/>
      <c r="G6353" s="2"/>
      <c r="J6353" s="2"/>
    </row>
    <row r="6354">
      <c r="D6354" s="2"/>
      <c r="G6354" s="2"/>
      <c r="J6354" s="2"/>
    </row>
    <row r="6355">
      <c r="D6355" s="2"/>
      <c r="G6355" s="2"/>
      <c r="J6355" s="2"/>
    </row>
    <row r="6356">
      <c r="D6356" s="2"/>
      <c r="G6356" s="2"/>
      <c r="J6356" s="2"/>
    </row>
    <row r="6357">
      <c r="D6357" s="2"/>
      <c r="G6357" s="2"/>
      <c r="J6357" s="2"/>
    </row>
    <row r="6358">
      <c r="D6358" s="2"/>
      <c r="G6358" s="2"/>
      <c r="J6358" s="2"/>
    </row>
    <row r="6359">
      <c r="D6359" s="2"/>
      <c r="G6359" s="2"/>
      <c r="J6359" s="2"/>
    </row>
    <row r="6360">
      <c r="D6360" s="2"/>
      <c r="G6360" s="2"/>
      <c r="J6360" s="2"/>
    </row>
    <row r="6361">
      <c r="D6361" s="2"/>
      <c r="G6361" s="2"/>
      <c r="J6361" s="2"/>
    </row>
    <row r="6362">
      <c r="D6362" s="2"/>
      <c r="G6362" s="2"/>
      <c r="J6362" s="2"/>
    </row>
    <row r="6363">
      <c r="D6363" s="2"/>
      <c r="G6363" s="2"/>
      <c r="J6363" s="2"/>
    </row>
    <row r="6364">
      <c r="D6364" s="2"/>
      <c r="G6364" s="2"/>
      <c r="J6364" s="2"/>
    </row>
    <row r="6365">
      <c r="D6365" s="2"/>
      <c r="G6365" s="2"/>
      <c r="J6365" s="2"/>
    </row>
    <row r="6366">
      <c r="D6366" s="2"/>
      <c r="G6366" s="2"/>
      <c r="J6366" s="2"/>
    </row>
    <row r="6367">
      <c r="D6367" s="2"/>
      <c r="G6367" s="2"/>
      <c r="J6367" s="2"/>
    </row>
    <row r="6368">
      <c r="D6368" s="2"/>
      <c r="G6368" s="2"/>
      <c r="J6368" s="2"/>
    </row>
    <row r="6369">
      <c r="D6369" s="2"/>
      <c r="G6369" s="2"/>
      <c r="J6369" s="2"/>
    </row>
    <row r="6370">
      <c r="D6370" s="2"/>
      <c r="G6370" s="2"/>
      <c r="J6370" s="2"/>
    </row>
    <row r="6371">
      <c r="D6371" s="2"/>
      <c r="G6371" s="2"/>
      <c r="J6371" s="2"/>
    </row>
    <row r="6372">
      <c r="D6372" s="2"/>
      <c r="G6372" s="2"/>
      <c r="J6372" s="2"/>
    </row>
    <row r="6373">
      <c r="D6373" s="2"/>
      <c r="G6373" s="2"/>
      <c r="J6373" s="2"/>
    </row>
    <row r="6374">
      <c r="D6374" s="2"/>
      <c r="G6374" s="2"/>
      <c r="J6374" s="2"/>
    </row>
    <row r="6375">
      <c r="D6375" s="2"/>
      <c r="G6375" s="2"/>
      <c r="J6375" s="2"/>
    </row>
    <row r="6376">
      <c r="D6376" s="2"/>
      <c r="G6376" s="2"/>
      <c r="J6376" s="2"/>
    </row>
    <row r="6377">
      <c r="D6377" s="2"/>
      <c r="G6377" s="2"/>
      <c r="J6377" s="2"/>
    </row>
    <row r="6378">
      <c r="D6378" s="2"/>
      <c r="G6378" s="2"/>
      <c r="J6378" s="2"/>
    </row>
    <row r="6379">
      <c r="D6379" s="2"/>
      <c r="G6379" s="2"/>
      <c r="J6379" s="2"/>
    </row>
    <row r="6380">
      <c r="D6380" s="2"/>
      <c r="G6380" s="2"/>
      <c r="J6380" s="2"/>
    </row>
    <row r="6381">
      <c r="D6381" s="2"/>
      <c r="G6381" s="2"/>
      <c r="J6381" s="2"/>
    </row>
    <row r="6382">
      <c r="D6382" s="2"/>
      <c r="G6382" s="2"/>
      <c r="J6382" s="2"/>
    </row>
    <row r="6383">
      <c r="D6383" s="2"/>
      <c r="G6383" s="2"/>
      <c r="J6383" s="2"/>
    </row>
    <row r="6384">
      <c r="D6384" s="2"/>
      <c r="G6384" s="2"/>
      <c r="J6384" s="2"/>
    </row>
    <row r="6385">
      <c r="D6385" s="2"/>
      <c r="G6385" s="2"/>
      <c r="J6385" s="2"/>
    </row>
    <row r="6386">
      <c r="D6386" s="2"/>
      <c r="G6386" s="2"/>
      <c r="J6386" s="2"/>
    </row>
    <row r="6387">
      <c r="D6387" s="2"/>
      <c r="G6387" s="2"/>
      <c r="J6387" s="2"/>
    </row>
    <row r="6388">
      <c r="D6388" s="2"/>
      <c r="G6388" s="2"/>
      <c r="J6388" s="2"/>
    </row>
    <row r="6389">
      <c r="D6389" s="2"/>
      <c r="G6389" s="2"/>
      <c r="J6389" s="2"/>
    </row>
    <row r="6390">
      <c r="D6390" s="2"/>
      <c r="G6390" s="2"/>
      <c r="J6390" s="2"/>
    </row>
    <row r="6391">
      <c r="D6391" s="2"/>
      <c r="G6391" s="2"/>
      <c r="J6391" s="2"/>
    </row>
    <row r="6392">
      <c r="D6392" s="2"/>
      <c r="G6392" s="2"/>
      <c r="J6392" s="2"/>
    </row>
    <row r="6393">
      <c r="D6393" s="2"/>
      <c r="G6393" s="2"/>
      <c r="J6393" s="2"/>
    </row>
    <row r="6394">
      <c r="D6394" s="2"/>
      <c r="G6394" s="2"/>
      <c r="J6394" s="2"/>
    </row>
    <row r="6395">
      <c r="D6395" s="2"/>
      <c r="G6395" s="2"/>
      <c r="J6395" s="2"/>
    </row>
    <row r="6396">
      <c r="D6396" s="2"/>
      <c r="G6396" s="2"/>
      <c r="J6396" s="2"/>
    </row>
    <row r="6397">
      <c r="D6397" s="2"/>
      <c r="G6397" s="2"/>
      <c r="J6397" s="2"/>
    </row>
    <row r="6398">
      <c r="D6398" s="2"/>
      <c r="G6398" s="2"/>
      <c r="J6398" s="2"/>
    </row>
    <row r="6399">
      <c r="D6399" s="2"/>
      <c r="G6399" s="2"/>
      <c r="J6399" s="2"/>
    </row>
    <row r="6400">
      <c r="D6400" s="2"/>
      <c r="G6400" s="2"/>
      <c r="J6400" s="2"/>
    </row>
    <row r="6401">
      <c r="D6401" s="2"/>
      <c r="G6401" s="2"/>
      <c r="J6401" s="2"/>
    </row>
    <row r="6402">
      <c r="D6402" s="2"/>
      <c r="G6402" s="2"/>
      <c r="J6402" s="2"/>
    </row>
    <row r="6403">
      <c r="D6403" s="2"/>
      <c r="G6403" s="2"/>
      <c r="J6403" s="2"/>
    </row>
    <row r="6404">
      <c r="D6404" s="2"/>
      <c r="G6404" s="2"/>
      <c r="J6404" s="2"/>
    </row>
    <row r="6405">
      <c r="D6405" s="2"/>
      <c r="G6405" s="2"/>
      <c r="J6405" s="2"/>
    </row>
    <row r="6406">
      <c r="D6406" s="2"/>
      <c r="G6406" s="2"/>
      <c r="J6406" s="2"/>
    </row>
    <row r="6407">
      <c r="D6407" s="2"/>
      <c r="G6407" s="2"/>
      <c r="J6407" s="2"/>
    </row>
    <row r="6408">
      <c r="D6408" s="2"/>
      <c r="G6408" s="2"/>
      <c r="J6408" s="2"/>
    </row>
    <row r="6409">
      <c r="D6409" s="2"/>
      <c r="G6409" s="2"/>
      <c r="J6409" s="2"/>
    </row>
    <row r="6410">
      <c r="D6410" s="2"/>
      <c r="G6410" s="2"/>
      <c r="J6410" s="2"/>
    </row>
    <row r="6411">
      <c r="D6411" s="2"/>
      <c r="G6411" s="2"/>
      <c r="J6411" s="2"/>
    </row>
    <row r="6412">
      <c r="D6412" s="2"/>
      <c r="G6412" s="2"/>
      <c r="J6412" s="2"/>
    </row>
    <row r="6413">
      <c r="D6413" s="2"/>
      <c r="G6413" s="2"/>
      <c r="J6413" s="2"/>
    </row>
    <row r="6414">
      <c r="D6414" s="2"/>
      <c r="G6414" s="2"/>
      <c r="J6414" s="2"/>
    </row>
    <row r="6415">
      <c r="D6415" s="2"/>
      <c r="G6415" s="2"/>
      <c r="J6415" s="2"/>
    </row>
    <row r="6416">
      <c r="D6416" s="2"/>
      <c r="G6416" s="2"/>
      <c r="J6416" s="2"/>
    </row>
    <row r="6417">
      <c r="D6417" s="2"/>
      <c r="G6417" s="2"/>
      <c r="J6417" s="2"/>
    </row>
    <row r="6418">
      <c r="D6418" s="2"/>
      <c r="G6418" s="2"/>
      <c r="J6418" s="2"/>
    </row>
    <row r="6419">
      <c r="D6419" s="2"/>
      <c r="G6419" s="2"/>
      <c r="J6419" s="2"/>
    </row>
    <row r="6420">
      <c r="D6420" s="2"/>
      <c r="G6420" s="2"/>
      <c r="J6420" s="2"/>
    </row>
    <row r="6421">
      <c r="D6421" s="2"/>
      <c r="G6421" s="2"/>
      <c r="J6421" s="2"/>
    </row>
    <row r="6422">
      <c r="D6422" s="2"/>
      <c r="G6422" s="2"/>
      <c r="J6422" s="2"/>
    </row>
    <row r="6423">
      <c r="D6423" s="2"/>
      <c r="G6423" s="2"/>
      <c r="J6423" s="2"/>
    </row>
    <row r="6424">
      <c r="D6424" s="2"/>
      <c r="G6424" s="2"/>
      <c r="J6424" s="2"/>
    </row>
    <row r="6425">
      <c r="D6425" s="2"/>
      <c r="G6425" s="2"/>
      <c r="J6425" s="2"/>
    </row>
    <row r="6426">
      <c r="D6426" s="2"/>
      <c r="G6426" s="2"/>
      <c r="J6426" s="2"/>
    </row>
    <row r="6427">
      <c r="D6427" s="2"/>
      <c r="G6427" s="2"/>
      <c r="J6427" s="2"/>
    </row>
    <row r="6428">
      <c r="D6428" s="2"/>
      <c r="G6428" s="2"/>
      <c r="J6428" s="2"/>
    </row>
    <row r="6429">
      <c r="D6429" s="2"/>
      <c r="G6429" s="2"/>
      <c r="J6429" s="2"/>
    </row>
    <row r="6430">
      <c r="D6430" s="2"/>
      <c r="G6430" s="2"/>
      <c r="J6430" s="2"/>
    </row>
    <row r="6431">
      <c r="D6431" s="2"/>
      <c r="G6431" s="2"/>
      <c r="J6431" s="2"/>
    </row>
    <row r="6432">
      <c r="D6432" s="2"/>
      <c r="G6432" s="2"/>
      <c r="J6432" s="2"/>
    </row>
    <row r="6433">
      <c r="D6433" s="2"/>
      <c r="G6433" s="2"/>
      <c r="J6433" s="2"/>
    </row>
    <row r="6434">
      <c r="D6434" s="2"/>
      <c r="G6434" s="2"/>
      <c r="J6434" s="2"/>
    </row>
    <row r="6435">
      <c r="D6435" s="2"/>
      <c r="G6435" s="2"/>
      <c r="J6435" s="2"/>
    </row>
    <row r="6436">
      <c r="D6436" s="2"/>
      <c r="G6436" s="2"/>
      <c r="J6436" s="2"/>
    </row>
    <row r="6437">
      <c r="D6437" s="2"/>
      <c r="G6437" s="2"/>
      <c r="J6437" s="2"/>
    </row>
    <row r="6438">
      <c r="D6438" s="2"/>
      <c r="G6438" s="2"/>
      <c r="J6438" s="2"/>
    </row>
    <row r="6439">
      <c r="D6439" s="2"/>
      <c r="G6439" s="2"/>
      <c r="J6439" s="2"/>
    </row>
    <row r="6440">
      <c r="D6440" s="2"/>
      <c r="G6440" s="2"/>
      <c r="J6440" s="2"/>
    </row>
    <row r="6441">
      <c r="D6441" s="2"/>
      <c r="G6441" s="2"/>
      <c r="J6441" s="2"/>
    </row>
    <row r="6442">
      <c r="D6442" s="2"/>
      <c r="G6442" s="2"/>
      <c r="J6442" s="2"/>
    </row>
    <row r="6443">
      <c r="D6443" s="2"/>
      <c r="G6443" s="2"/>
      <c r="J6443" s="2"/>
    </row>
    <row r="6444">
      <c r="D6444" s="2"/>
      <c r="G6444" s="2"/>
      <c r="J6444" s="2"/>
    </row>
    <row r="6445">
      <c r="D6445" s="2"/>
      <c r="G6445" s="2"/>
      <c r="J6445" s="2"/>
    </row>
    <row r="6446">
      <c r="D6446" s="2"/>
      <c r="G6446" s="2"/>
      <c r="J6446" s="2"/>
    </row>
    <row r="6447">
      <c r="D6447" s="2"/>
      <c r="G6447" s="2"/>
      <c r="J6447" s="2"/>
    </row>
    <row r="6448">
      <c r="D6448" s="2"/>
      <c r="G6448" s="2"/>
      <c r="J6448" s="2"/>
    </row>
    <row r="6449">
      <c r="D6449" s="2"/>
      <c r="G6449" s="2"/>
      <c r="J6449" s="2"/>
    </row>
    <row r="6450">
      <c r="D6450" s="2"/>
      <c r="G6450" s="2"/>
      <c r="J6450" s="2"/>
    </row>
    <row r="6451">
      <c r="D6451" s="2"/>
      <c r="G6451" s="2"/>
      <c r="J6451" s="2"/>
    </row>
    <row r="6452">
      <c r="D6452" s="2"/>
      <c r="G6452" s="2"/>
      <c r="J6452" s="2"/>
    </row>
    <row r="6453">
      <c r="D6453" s="2"/>
      <c r="G6453" s="2"/>
      <c r="J6453" s="2"/>
    </row>
    <row r="6454">
      <c r="D6454" s="2"/>
      <c r="G6454" s="2"/>
      <c r="J6454" s="2"/>
    </row>
    <row r="6455">
      <c r="D6455" s="2"/>
      <c r="G6455" s="2"/>
      <c r="J6455" s="2"/>
    </row>
    <row r="6456">
      <c r="D6456" s="2"/>
      <c r="G6456" s="2"/>
      <c r="J6456" s="2"/>
    </row>
    <row r="6457">
      <c r="D6457" s="2"/>
      <c r="G6457" s="2"/>
      <c r="J6457" s="2"/>
    </row>
    <row r="6458">
      <c r="D6458" s="2"/>
      <c r="G6458" s="2"/>
      <c r="J6458" s="2"/>
    </row>
    <row r="6459">
      <c r="D6459" s="2"/>
      <c r="G6459" s="2"/>
      <c r="J6459" s="2"/>
    </row>
    <row r="6460">
      <c r="D6460" s="2"/>
      <c r="G6460" s="2"/>
      <c r="J6460" s="2"/>
    </row>
    <row r="6461">
      <c r="D6461" s="2"/>
      <c r="G6461" s="2"/>
      <c r="J6461" s="2"/>
    </row>
    <row r="6462">
      <c r="D6462" s="2"/>
      <c r="G6462" s="2"/>
      <c r="J6462" s="2"/>
    </row>
    <row r="6463">
      <c r="D6463" s="2"/>
      <c r="G6463" s="2"/>
      <c r="J6463" s="2"/>
    </row>
    <row r="6464">
      <c r="D6464" s="2"/>
      <c r="G6464" s="2"/>
      <c r="J6464" s="2"/>
    </row>
    <row r="6465">
      <c r="D6465" s="2"/>
      <c r="G6465" s="2"/>
      <c r="J6465" s="2"/>
    </row>
    <row r="6466">
      <c r="D6466" s="2"/>
      <c r="G6466" s="2"/>
      <c r="J6466" s="2"/>
    </row>
    <row r="6467">
      <c r="D6467" s="2"/>
      <c r="G6467" s="2"/>
      <c r="J6467" s="2"/>
    </row>
    <row r="6468">
      <c r="D6468" s="2"/>
      <c r="G6468" s="2"/>
      <c r="J6468" s="2"/>
    </row>
    <row r="6469">
      <c r="D6469" s="2"/>
      <c r="G6469" s="2"/>
      <c r="J6469" s="2"/>
    </row>
    <row r="6470">
      <c r="D6470" s="2"/>
      <c r="G6470" s="2"/>
      <c r="J6470" s="2"/>
    </row>
    <row r="6471">
      <c r="D6471" s="2"/>
      <c r="G6471" s="2"/>
      <c r="J6471" s="2"/>
    </row>
    <row r="6472">
      <c r="D6472" s="2"/>
      <c r="G6472" s="2"/>
      <c r="J6472" s="2"/>
    </row>
    <row r="6473">
      <c r="D6473" s="2"/>
      <c r="G6473" s="2"/>
      <c r="J6473" s="2"/>
    </row>
    <row r="6474">
      <c r="D6474" s="2"/>
      <c r="G6474" s="2"/>
      <c r="J6474" s="2"/>
    </row>
    <row r="6475">
      <c r="D6475" s="2"/>
      <c r="G6475" s="2"/>
      <c r="J6475" s="2"/>
    </row>
    <row r="6476">
      <c r="D6476" s="2"/>
      <c r="G6476" s="2"/>
      <c r="J6476" s="2"/>
    </row>
    <row r="6477">
      <c r="D6477" s="2"/>
      <c r="G6477" s="2"/>
      <c r="J6477" s="2"/>
    </row>
    <row r="6478">
      <c r="D6478" s="2"/>
      <c r="G6478" s="2"/>
      <c r="J6478" s="2"/>
    </row>
    <row r="6479">
      <c r="D6479" s="2"/>
      <c r="G6479" s="2"/>
      <c r="J6479" s="2"/>
    </row>
    <row r="6480">
      <c r="D6480" s="2"/>
      <c r="G6480" s="2"/>
      <c r="J6480" s="2"/>
    </row>
    <row r="6481">
      <c r="D6481" s="2"/>
      <c r="G6481" s="2"/>
      <c r="J6481" s="2"/>
    </row>
    <row r="6482">
      <c r="D6482" s="2"/>
      <c r="G6482" s="2"/>
      <c r="J6482" s="2"/>
    </row>
    <row r="6483">
      <c r="D6483" s="2"/>
      <c r="G6483" s="2"/>
      <c r="J6483" s="2"/>
    </row>
    <row r="6484">
      <c r="D6484" s="2"/>
      <c r="G6484" s="2"/>
      <c r="J6484" s="2"/>
    </row>
    <row r="6485">
      <c r="D6485" s="2"/>
      <c r="G6485" s="2"/>
      <c r="J6485" s="2"/>
    </row>
    <row r="6486">
      <c r="D6486" s="2"/>
      <c r="G6486" s="2"/>
      <c r="J6486" s="2"/>
    </row>
    <row r="6487">
      <c r="D6487" s="2"/>
      <c r="G6487" s="2"/>
      <c r="J6487" s="2"/>
    </row>
    <row r="6488">
      <c r="D6488" s="2"/>
      <c r="G6488" s="2"/>
      <c r="J6488" s="2"/>
    </row>
    <row r="6489">
      <c r="D6489" s="2"/>
      <c r="G6489" s="2"/>
      <c r="J6489" s="2"/>
    </row>
    <row r="6490">
      <c r="D6490" s="2"/>
      <c r="G6490" s="2"/>
      <c r="J6490" s="2"/>
    </row>
    <row r="6491">
      <c r="D6491" s="2"/>
      <c r="G6491" s="2"/>
      <c r="J6491" s="2"/>
    </row>
    <row r="6492">
      <c r="D6492" s="2"/>
      <c r="G6492" s="2"/>
      <c r="J6492" s="2"/>
    </row>
    <row r="6493">
      <c r="D6493" s="2"/>
      <c r="G6493" s="2"/>
      <c r="J6493" s="2"/>
    </row>
    <row r="6494">
      <c r="D6494" s="2"/>
      <c r="G6494" s="2"/>
      <c r="J6494" s="2"/>
    </row>
    <row r="6495">
      <c r="D6495" s="2"/>
      <c r="G6495" s="2"/>
      <c r="J6495" s="2"/>
    </row>
    <row r="6496">
      <c r="D6496" s="2"/>
      <c r="G6496" s="2"/>
      <c r="J6496" s="2"/>
    </row>
    <row r="6497">
      <c r="D6497" s="2"/>
      <c r="G6497" s="2"/>
      <c r="J6497" s="2"/>
    </row>
    <row r="6498">
      <c r="D6498" s="2"/>
      <c r="G6498" s="2"/>
      <c r="J6498" s="2"/>
    </row>
    <row r="6499">
      <c r="D6499" s="2"/>
      <c r="G6499" s="2"/>
      <c r="J6499" s="2"/>
    </row>
    <row r="6500">
      <c r="D6500" s="2"/>
      <c r="G6500" s="2"/>
      <c r="J6500" s="2"/>
    </row>
    <row r="6501">
      <c r="D6501" s="2"/>
      <c r="G6501" s="2"/>
      <c r="J6501" s="2"/>
    </row>
    <row r="6502">
      <c r="D6502" s="2"/>
      <c r="G6502" s="2"/>
      <c r="J6502" s="2"/>
    </row>
    <row r="6503">
      <c r="D6503" s="2"/>
      <c r="G6503" s="2"/>
      <c r="J6503" s="2"/>
    </row>
    <row r="6504">
      <c r="D6504" s="2"/>
      <c r="G6504" s="2"/>
      <c r="J6504" s="2"/>
    </row>
    <row r="6505">
      <c r="D6505" s="2"/>
      <c r="G6505" s="2"/>
      <c r="J6505" s="2"/>
    </row>
    <row r="6506">
      <c r="D6506" s="2"/>
      <c r="G6506" s="2"/>
      <c r="J6506" s="2"/>
    </row>
    <row r="6507">
      <c r="D6507" s="2"/>
      <c r="G6507" s="2"/>
      <c r="J6507" s="2"/>
    </row>
    <row r="6508">
      <c r="D6508" s="2"/>
      <c r="G6508" s="2"/>
      <c r="J6508" s="2"/>
    </row>
    <row r="6509">
      <c r="D6509" s="2"/>
      <c r="G6509" s="2"/>
      <c r="J6509" s="2"/>
    </row>
    <row r="6510">
      <c r="D6510" s="2"/>
      <c r="G6510" s="2"/>
      <c r="J6510" s="2"/>
    </row>
    <row r="6511">
      <c r="D6511" s="2"/>
      <c r="G6511" s="2"/>
      <c r="J6511" s="2"/>
    </row>
    <row r="6512">
      <c r="D6512" s="2"/>
      <c r="G6512" s="2"/>
      <c r="J6512" s="2"/>
    </row>
    <row r="6513">
      <c r="D6513" s="2"/>
      <c r="G6513" s="2"/>
      <c r="J6513" s="2"/>
    </row>
    <row r="6514">
      <c r="D6514" s="2"/>
      <c r="G6514" s="2"/>
      <c r="J6514" s="2"/>
    </row>
    <row r="6515">
      <c r="D6515" s="2"/>
      <c r="G6515" s="2"/>
      <c r="J6515" s="2"/>
    </row>
    <row r="6516">
      <c r="D6516" s="2"/>
      <c r="G6516" s="2"/>
      <c r="J6516" s="2"/>
    </row>
    <row r="6517">
      <c r="D6517" s="2"/>
      <c r="G6517" s="2"/>
      <c r="J6517" s="2"/>
    </row>
    <row r="6518">
      <c r="D6518" s="2"/>
      <c r="G6518" s="2"/>
      <c r="J6518" s="2"/>
    </row>
    <row r="6519">
      <c r="D6519" s="2"/>
      <c r="G6519" s="2"/>
      <c r="J6519" s="2"/>
    </row>
    <row r="6520">
      <c r="D6520" s="2"/>
      <c r="G6520" s="2"/>
      <c r="J6520" s="2"/>
    </row>
    <row r="6521">
      <c r="D6521" s="2"/>
      <c r="G6521" s="2"/>
      <c r="J6521" s="2"/>
    </row>
    <row r="6522">
      <c r="D6522" s="2"/>
      <c r="G6522" s="2"/>
      <c r="J6522" s="2"/>
    </row>
    <row r="6523">
      <c r="D6523" s="2"/>
      <c r="G6523" s="2"/>
      <c r="J6523" s="2"/>
    </row>
    <row r="6524">
      <c r="D6524" s="2"/>
      <c r="G6524" s="2"/>
      <c r="J6524" s="2"/>
    </row>
    <row r="6525">
      <c r="D6525" s="2"/>
      <c r="G6525" s="2"/>
      <c r="J6525" s="2"/>
    </row>
    <row r="6526">
      <c r="D6526" s="2"/>
      <c r="G6526" s="2"/>
      <c r="J6526" s="2"/>
    </row>
    <row r="6527">
      <c r="D6527" s="2"/>
      <c r="G6527" s="2"/>
      <c r="J6527" s="2"/>
    </row>
    <row r="6528">
      <c r="D6528" s="2"/>
      <c r="G6528" s="2"/>
      <c r="J6528" s="2"/>
    </row>
    <row r="6529">
      <c r="D6529" s="2"/>
      <c r="G6529" s="2"/>
      <c r="J6529" s="2"/>
    </row>
    <row r="6530">
      <c r="D6530" s="2"/>
      <c r="G6530" s="2"/>
      <c r="J6530" s="2"/>
    </row>
    <row r="6531">
      <c r="D6531" s="2"/>
      <c r="G6531" s="2"/>
      <c r="J6531" s="2"/>
    </row>
    <row r="6532">
      <c r="D6532" s="2"/>
      <c r="G6532" s="2"/>
      <c r="J6532" s="2"/>
    </row>
    <row r="6533">
      <c r="D6533" s="2"/>
      <c r="G6533" s="2"/>
      <c r="J6533" s="2"/>
    </row>
    <row r="6534">
      <c r="D6534" s="2"/>
      <c r="G6534" s="2"/>
      <c r="J6534" s="2"/>
    </row>
    <row r="6535">
      <c r="D6535" s="2"/>
      <c r="G6535" s="2"/>
      <c r="J6535" s="2"/>
    </row>
    <row r="6536">
      <c r="D6536" s="2"/>
      <c r="G6536" s="2"/>
      <c r="J6536" s="2"/>
    </row>
    <row r="6537">
      <c r="D6537" s="2"/>
      <c r="G6537" s="2"/>
      <c r="J6537" s="2"/>
    </row>
    <row r="6538">
      <c r="D6538" s="2"/>
      <c r="G6538" s="2"/>
      <c r="J6538" s="2"/>
    </row>
    <row r="6539">
      <c r="D6539" s="2"/>
      <c r="G6539" s="2"/>
      <c r="J6539" s="2"/>
    </row>
    <row r="6540">
      <c r="D6540" s="2"/>
      <c r="G6540" s="2"/>
      <c r="J6540" s="2"/>
    </row>
    <row r="6541">
      <c r="D6541" s="2"/>
      <c r="G6541" s="2"/>
      <c r="J6541" s="2"/>
    </row>
    <row r="6542">
      <c r="D6542" s="2"/>
      <c r="G6542" s="2"/>
      <c r="J6542" s="2"/>
    </row>
    <row r="6543">
      <c r="D6543" s="2"/>
      <c r="G6543" s="2"/>
      <c r="J6543" s="2"/>
    </row>
    <row r="6544">
      <c r="D6544" s="2"/>
      <c r="G6544" s="2"/>
      <c r="J6544" s="2"/>
    </row>
    <row r="6545">
      <c r="D6545" s="2"/>
      <c r="G6545" s="2"/>
      <c r="J6545" s="2"/>
    </row>
    <row r="6546">
      <c r="D6546" s="2"/>
      <c r="G6546" s="2"/>
      <c r="J6546" s="2"/>
    </row>
    <row r="6547">
      <c r="D6547" s="2"/>
      <c r="G6547" s="2"/>
      <c r="J6547" s="2"/>
    </row>
    <row r="6548">
      <c r="D6548" s="2"/>
      <c r="G6548" s="2"/>
      <c r="J6548" s="2"/>
    </row>
    <row r="6549">
      <c r="D6549" s="2"/>
      <c r="G6549" s="2"/>
      <c r="J6549" s="2"/>
    </row>
    <row r="6550">
      <c r="D6550" s="2"/>
      <c r="G6550" s="2"/>
      <c r="J6550" s="2"/>
    </row>
    <row r="6551">
      <c r="D6551" s="2"/>
      <c r="G6551" s="2"/>
      <c r="J6551" s="2"/>
    </row>
    <row r="6552">
      <c r="D6552" s="2"/>
      <c r="G6552" s="2"/>
      <c r="J6552" s="2"/>
    </row>
    <row r="6553">
      <c r="D6553" s="2"/>
      <c r="G6553" s="2"/>
      <c r="J6553" s="2"/>
    </row>
    <row r="6554">
      <c r="D6554" s="2"/>
      <c r="G6554" s="2"/>
      <c r="J6554" s="2"/>
    </row>
    <row r="6555">
      <c r="D6555" s="2"/>
      <c r="G6555" s="2"/>
      <c r="J6555" s="2"/>
    </row>
    <row r="6556">
      <c r="D6556" s="2"/>
      <c r="G6556" s="2"/>
      <c r="J6556" s="2"/>
    </row>
    <row r="6557">
      <c r="D6557" s="2"/>
      <c r="G6557" s="2"/>
      <c r="J6557" s="2"/>
    </row>
    <row r="6558">
      <c r="D6558" s="2"/>
      <c r="G6558" s="2"/>
      <c r="J6558" s="2"/>
    </row>
    <row r="6559">
      <c r="D6559" s="2"/>
      <c r="G6559" s="2"/>
      <c r="J6559" s="2"/>
    </row>
    <row r="6560">
      <c r="D6560" s="2"/>
      <c r="G6560" s="2"/>
      <c r="J6560" s="2"/>
    </row>
    <row r="6561">
      <c r="D6561" s="2"/>
      <c r="G6561" s="2"/>
      <c r="J6561" s="2"/>
    </row>
    <row r="6562">
      <c r="D6562" s="2"/>
      <c r="G6562" s="2"/>
      <c r="J6562" s="2"/>
    </row>
    <row r="6563">
      <c r="D6563" s="2"/>
      <c r="G6563" s="2"/>
      <c r="J6563" s="2"/>
    </row>
    <row r="6564">
      <c r="D6564" s="2"/>
      <c r="G6564" s="2"/>
      <c r="J6564" s="2"/>
    </row>
    <row r="6565">
      <c r="D6565" s="2"/>
      <c r="G6565" s="2"/>
      <c r="J6565" s="2"/>
    </row>
    <row r="6566">
      <c r="D6566" s="2"/>
      <c r="G6566" s="2"/>
      <c r="J6566" s="2"/>
    </row>
    <row r="6567">
      <c r="D6567" s="2"/>
      <c r="G6567" s="2"/>
      <c r="J6567" s="2"/>
    </row>
    <row r="6568">
      <c r="D6568" s="2"/>
      <c r="G6568" s="2"/>
      <c r="J6568" s="2"/>
    </row>
    <row r="6569">
      <c r="D6569" s="2"/>
      <c r="G6569" s="2"/>
      <c r="J6569" s="2"/>
    </row>
    <row r="6570">
      <c r="D6570" s="2"/>
      <c r="G6570" s="2"/>
      <c r="J6570" s="2"/>
    </row>
    <row r="6571">
      <c r="D6571" s="2"/>
      <c r="G6571" s="2"/>
      <c r="J6571" s="2"/>
    </row>
    <row r="6572">
      <c r="D6572" s="2"/>
      <c r="G6572" s="2"/>
      <c r="J6572" s="2"/>
    </row>
    <row r="6573">
      <c r="D6573" s="2"/>
      <c r="G6573" s="2"/>
      <c r="J6573" s="2"/>
    </row>
    <row r="6574">
      <c r="D6574" s="2"/>
      <c r="G6574" s="2"/>
      <c r="J6574" s="2"/>
    </row>
    <row r="6575">
      <c r="D6575" s="2"/>
      <c r="G6575" s="2"/>
      <c r="J6575" s="2"/>
    </row>
    <row r="6576">
      <c r="D6576" s="2"/>
      <c r="G6576" s="2"/>
      <c r="J6576" s="2"/>
    </row>
    <row r="6577">
      <c r="D6577" s="2"/>
      <c r="G6577" s="2"/>
      <c r="J6577" s="2"/>
    </row>
    <row r="6578">
      <c r="D6578" s="2"/>
      <c r="G6578" s="2"/>
      <c r="J6578" s="2"/>
    </row>
    <row r="6579">
      <c r="D6579" s="2"/>
      <c r="G6579" s="2"/>
      <c r="J6579" s="2"/>
    </row>
    <row r="6580">
      <c r="D6580" s="2"/>
      <c r="G6580" s="2"/>
      <c r="J6580" s="2"/>
    </row>
    <row r="6581">
      <c r="D6581" s="2"/>
      <c r="G6581" s="2"/>
      <c r="J6581" s="2"/>
    </row>
    <row r="6582">
      <c r="D6582" s="2"/>
      <c r="G6582" s="2"/>
      <c r="J6582" s="2"/>
    </row>
    <row r="6583">
      <c r="D6583" s="2"/>
      <c r="G6583" s="2"/>
      <c r="J6583" s="2"/>
    </row>
    <row r="6584">
      <c r="D6584" s="2"/>
      <c r="G6584" s="2"/>
      <c r="J6584" s="2"/>
    </row>
    <row r="6585">
      <c r="D6585" s="2"/>
      <c r="G6585" s="2"/>
      <c r="J6585" s="2"/>
    </row>
    <row r="6586">
      <c r="D6586" s="2"/>
      <c r="G6586" s="2"/>
      <c r="J6586" s="2"/>
    </row>
    <row r="6587">
      <c r="D6587" s="2"/>
      <c r="G6587" s="2"/>
      <c r="J6587" s="2"/>
    </row>
    <row r="6588">
      <c r="D6588" s="2"/>
      <c r="G6588" s="2"/>
      <c r="J6588" s="2"/>
    </row>
    <row r="6589">
      <c r="D6589" s="2"/>
      <c r="G6589" s="2"/>
      <c r="J6589" s="2"/>
    </row>
    <row r="6590">
      <c r="D6590" s="2"/>
      <c r="G6590" s="2"/>
      <c r="J6590" s="2"/>
    </row>
    <row r="6591">
      <c r="D6591" s="2"/>
      <c r="G6591" s="2"/>
      <c r="J6591" s="2"/>
    </row>
    <row r="6592">
      <c r="D6592" s="2"/>
      <c r="G6592" s="2"/>
      <c r="J6592" s="2"/>
    </row>
    <row r="6593">
      <c r="D6593" s="2"/>
      <c r="G6593" s="2"/>
      <c r="J6593" s="2"/>
    </row>
    <row r="6594">
      <c r="D6594" s="2"/>
      <c r="G6594" s="2"/>
      <c r="J6594" s="2"/>
    </row>
    <row r="6595">
      <c r="D6595" s="2"/>
      <c r="G6595" s="2"/>
      <c r="J6595" s="2"/>
    </row>
    <row r="6596">
      <c r="D6596" s="2"/>
      <c r="G6596" s="2"/>
      <c r="J6596" s="2"/>
    </row>
    <row r="6597">
      <c r="D6597" s="2"/>
      <c r="G6597" s="2"/>
      <c r="J6597" s="2"/>
    </row>
    <row r="6598">
      <c r="D6598" s="2"/>
      <c r="G6598" s="2"/>
      <c r="J6598" s="2"/>
    </row>
    <row r="6599">
      <c r="D6599" s="2"/>
      <c r="G6599" s="2"/>
      <c r="J6599" s="2"/>
    </row>
    <row r="6600">
      <c r="D6600" s="2"/>
      <c r="G6600" s="2"/>
      <c r="J6600" s="2"/>
    </row>
    <row r="6601">
      <c r="D6601" s="2"/>
      <c r="G6601" s="2"/>
      <c r="J6601" s="2"/>
    </row>
    <row r="6602">
      <c r="D6602" s="2"/>
      <c r="G6602" s="2"/>
      <c r="J6602" s="2"/>
    </row>
    <row r="6603">
      <c r="D6603" s="2"/>
      <c r="G6603" s="2"/>
      <c r="J6603" s="2"/>
    </row>
    <row r="6604">
      <c r="D6604" s="2"/>
      <c r="G6604" s="2"/>
      <c r="J6604" s="2"/>
    </row>
    <row r="6605">
      <c r="D6605" s="2"/>
      <c r="G6605" s="2"/>
      <c r="J6605" s="2"/>
    </row>
    <row r="6606">
      <c r="D6606" s="2"/>
      <c r="G6606" s="2"/>
      <c r="J6606" s="2"/>
    </row>
    <row r="6607">
      <c r="D6607" s="2"/>
      <c r="G6607" s="2"/>
      <c r="J6607" s="2"/>
    </row>
    <row r="6608">
      <c r="D6608" s="2"/>
      <c r="G6608" s="2"/>
      <c r="J6608" s="2"/>
    </row>
    <row r="6609">
      <c r="D6609" s="2"/>
      <c r="G6609" s="2"/>
      <c r="J6609" s="2"/>
    </row>
    <row r="6610">
      <c r="D6610" s="2"/>
      <c r="G6610" s="2"/>
      <c r="J6610" s="2"/>
    </row>
    <row r="6611">
      <c r="D6611" s="2"/>
      <c r="G6611" s="2"/>
      <c r="J6611" s="2"/>
    </row>
    <row r="6612">
      <c r="D6612" s="2"/>
      <c r="G6612" s="2"/>
      <c r="J6612" s="2"/>
    </row>
    <row r="6613">
      <c r="D6613" s="2"/>
      <c r="G6613" s="2"/>
      <c r="J6613" s="2"/>
    </row>
    <row r="6614">
      <c r="D6614" s="2"/>
      <c r="G6614" s="2"/>
      <c r="J6614" s="2"/>
    </row>
    <row r="6615">
      <c r="D6615" s="2"/>
      <c r="G6615" s="2"/>
      <c r="J6615" s="2"/>
    </row>
    <row r="6616">
      <c r="D6616" s="2"/>
      <c r="G6616" s="2"/>
      <c r="J6616" s="2"/>
    </row>
    <row r="6617">
      <c r="D6617" s="2"/>
      <c r="G6617" s="2"/>
      <c r="J6617" s="2"/>
    </row>
    <row r="6618">
      <c r="D6618" s="2"/>
      <c r="G6618" s="2"/>
      <c r="J6618" s="2"/>
    </row>
    <row r="6619">
      <c r="D6619" s="2"/>
      <c r="G6619" s="2"/>
      <c r="J6619" s="2"/>
    </row>
    <row r="6620">
      <c r="D6620" s="2"/>
      <c r="G6620" s="2"/>
      <c r="J6620" s="2"/>
    </row>
    <row r="6621">
      <c r="D6621" s="2"/>
      <c r="G6621" s="2"/>
      <c r="J6621" s="2"/>
    </row>
    <row r="6622">
      <c r="D6622" s="2"/>
      <c r="G6622" s="2"/>
      <c r="J6622" s="2"/>
    </row>
    <row r="6623">
      <c r="D6623" s="2"/>
      <c r="G6623" s="2"/>
      <c r="J6623" s="2"/>
    </row>
    <row r="6624">
      <c r="D6624" s="2"/>
      <c r="G6624" s="2"/>
      <c r="J6624" s="2"/>
    </row>
    <row r="6625">
      <c r="D6625" s="2"/>
      <c r="G6625" s="2"/>
      <c r="J6625" s="2"/>
    </row>
    <row r="6626">
      <c r="D6626" s="2"/>
      <c r="G6626" s="2"/>
      <c r="J6626" s="2"/>
    </row>
    <row r="6627">
      <c r="D6627" s="2"/>
      <c r="G6627" s="2"/>
      <c r="J6627" s="2"/>
    </row>
    <row r="6628">
      <c r="D6628" s="2"/>
      <c r="G6628" s="2"/>
      <c r="J6628" s="2"/>
    </row>
    <row r="6629">
      <c r="D6629" s="2"/>
      <c r="G6629" s="2"/>
      <c r="J6629" s="2"/>
    </row>
    <row r="6630">
      <c r="D6630" s="2"/>
      <c r="G6630" s="2"/>
      <c r="J6630" s="2"/>
    </row>
    <row r="6631">
      <c r="D6631" s="2"/>
      <c r="G6631" s="2"/>
      <c r="J6631" s="2"/>
    </row>
    <row r="6632">
      <c r="D6632" s="2"/>
      <c r="G6632" s="2"/>
      <c r="J6632" s="2"/>
    </row>
    <row r="6633">
      <c r="D6633" s="2"/>
      <c r="G6633" s="2"/>
      <c r="J6633" s="2"/>
    </row>
    <row r="6634">
      <c r="D6634" s="2"/>
      <c r="G6634" s="2"/>
      <c r="J6634" s="2"/>
    </row>
    <row r="6635">
      <c r="D6635" s="2"/>
      <c r="G6635" s="2"/>
      <c r="J6635" s="2"/>
    </row>
    <row r="6636">
      <c r="D6636" s="2"/>
      <c r="G6636" s="2"/>
      <c r="J6636" s="2"/>
    </row>
    <row r="6637">
      <c r="D6637" s="2"/>
      <c r="G6637" s="2"/>
      <c r="J6637" s="2"/>
    </row>
    <row r="6638">
      <c r="D6638" s="2"/>
      <c r="G6638" s="2"/>
      <c r="J6638" s="2"/>
    </row>
    <row r="6639">
      <c r="D6639" s="2"/>
      <c r="G6639" s="2"/>
      <c r="J6639" s="2"/>
    </row>
    <row r="6640">
      <c r="D6640" s="2"/>
      <c r="G6640" s="2"/>
      <c r="J6640" s="2"/>
    </row>
    <row r="6641">
      <c r="D6641" s="2"/>
      <c r="G6641" s="2"/>
      <c r="J6641" s="2"/>
    </row>
    <row r="6642">
      <c r="D6642" s="2"/>
      <c r="G6642" s="2"/>
      <c r="J6642" s="2"/>
    </row>
    <row r="6643">
      <c r="D6643" s="2"/>
      <c r="G6643" s="2"/>
      <c r="J6643" s="2"/>
    </row>
    <row r="6644">
      <c r="D6644" s="2"/>
      <c r="G6644" s="2"/>
      <c r="J6644" s="2"/>
    </row>
    <row r="6645">
      <c r="D6645" s="2"/>
      <c r="G6645" s="2"/>
      <c r="J6645" s="2"/>
    </row>
    <row r="6646">
      <c r="D6646" s="2"/>
      <c r="G6646" s="2"/>
      <c r="J6646" s="2"/>
    </row>
    <row r="6647">
      <c r="D6647" s="2"/>
      <c r="G6647" s="2"/>
      <c r="J6647" s="2"/>
    </row>
    <row r="6648">
      <c r="D6648" s="2"/>
      <c r="G6648" s="2"/>
      <c r="J6648" s="2"/>
    </row>
    <row r="6649">
      <c r="D6649" s="2"/>
      <c r="G6649" s="2"/>
      <c r="J6649" s="2"/>
    </row>
    <row r="6650">
      <c r="D6650" s="2"/>
      <c r="G6650" s="2"/>
      <c r="J6650" s="2"/>
    </row>
    <row r="6651">
      <c r="D6651" s="2"/>
      <c r="G6651" s="2"/>
      <c r="J6651" s="2"/>
    </row>
    <row r="6652">
      <c r="D6652" s="2"/>
      <c r="G6652" s="2"/>
      <c r="J6652" s="2"/>
    </row>
    <row r="6653">
      <c r="D6653" s="2"/>
      <c r="G6653" s="2"/>
      <c r="J6653" s="2"/>
    </row>
    <row r="6654">
      <c r="D6654" s="2"/>
      <c r="G6654" s="2"/>
      <c r="J6654" s="2"/>
    </row>
    <row r="6655">
      <c r="D6655" s="2"/>
      <c r="G6655" s="2"/>
      <c r="J6655" s="2"/>
    </row>
    <row r="6656">
      <c r="D6656" s="2"/>
      <c r="G6656" s="2"/>
      <c r="J6656" s="2"/>
    </row>
    <row r="6657">
      <c r="D6657" s="2"/>
      <c r="G6657" s="2"/>
      <c r="J6657" s="2"/>
    </row>
    <row r="6658">
      <c r="D6658" s="2"/>
      <c r="G6658" s="2"/>
      <c r="J6658" s="2"/>
    </row>
    <row r="6659">
      <c r="D6659" s="2"/>
      <c r="G6659" s="2"/>
      <c r="J6659" s="2"/>
    </row>
    <row r="6660">
      <c r="D6660" s="2"/>
      <c r="G6660" s="2"/>
      <c r="J6660" s="2"/>
    </row>
    <row r="6661">
      <c r="D6661" s="2"/>
      <c r="G6661" s="2"/>
      <c r="J6661" s="2"/>
    </row>
    <row r="6662">
      <c r="D6662" s="2"/>
      <c r="G6662" s="2"/>
      <c r="J6662" s="2"/>
    </row>
    <row r="6663">
      <c r="D6663" s="2"/>
      <c r="G6663" s="2"/>
      <c r="J6663" s="2"/>
    </row>
    <row r="6664">
      <c r="D6664" s="2"/>
      <c r="G6664" s="2"/>
      <c r="J6664" s="2"/>
    </row>
    <row r="6665">
      <c r="D6665" s="2"/>
      <c r="G6665" s="2"/>
      <c r="J6665" s="2"/>
    </row>
    <row r="6666">
      <c r="D6666" s="2"/>
      <c r="G6666" s="2"/>
      <c r="J6666" s="2"/>
    </row>
    <row r="6667">
      <c r="D6667" s="2"/>
      <c r="G6667" s="2"/>
      <c r="J6667" s="2"/>
    </row>
    <row r="6668">
      <c r="D6668" s="2"/>
      <c r="G6668" s="2"/>
      <c r="J6668" s="2"/>
    </row>
    <row r="6669">
      <c r="D6669" s="2"/>
      <c r="G6669" s="2"/>
      <c r="J6669" s="2"/>
    </row>
    <row r="6670">
      <c r="D6670" s="2"/>
      <c r="G6670" s="2"/>
      <c r="J6670" s="2"/>
    </row>
    <row r="6671">
      <c r="D6671" s="2"/>
      <c r="G6671" s="2"/>
      <c r="J6671" s="2"/>
    </row>
    <row r="6672">
      <c r="D6672" s="2"/>
      <c r="G6672" s="2"/>
      <c r="J6672" s="2"/>
    </row>
    <row r="6673">
      <c r="D6673" s="2"/>
      <c r="G6673" s="2"/>
      <c r="J6673" s="2"/>
    </row>
    <row r="6674">
      <c r="D6674" s="2"/>
      <c r="G6674" s="2"/>
      <c r="J6674" s="2"/>
    </row>
    <row r="6675">
      <c r="D6675" s="2"/>
      <c r="G6675" s="2"/>
      <c r="J6675" s="2"/>
    </row>
    <row r="6676">
      <c r="D6676" s="2"/>
      <c r="G6676" s="2"/>
      <c r="J6676" s="2"/>
    </row>
    <row r="6677">
      <c r="D6677" s="2"/>
      <c r="G6677" s="2"/>
      <c r="J6677" s="2"/>
    </row>
    <row r="6678">
      <c r="D6678" s="2"/>
      <c r="G6678" s="2"/>
      <c r="J6678" s="2"/>
    </row>
    <row r="6679">
      <c r="D6679" s="2"/>
      <c r="G6679" s="2"/>
      <c r="J6679" s="2"/>
    </row>
    <row r="6680">
      <c r="D6680" s="2"/>
      <c r="G6680" s="2"/>
      <c r="J6680" s="2"/>
    </row>
    <row r="6681">
      <c r="D6681" s="2"/>
      <c r="G6681" s="2"/>
      <c r="J6681" s="2"/>
    </row>
    <row r="6682">
      <c r="D6682" s="2"/>
      <c r="G6682" s="2"/>
      <c r="J6682" s="2"/>
    </row>
    <row r="6683">
      <c r="D6683" s="2"/>
      <c r="G6683" s="2"/>
      <c r="J6683" s="2"/>
    </row>
    <row r="6684">
      <c r="D6684" s="2"/>
      <c r="G6684" s="2"/>
      <c r="J6684" s="2"/>
    </row>
    <row r="6685">
      <c r="D6685" s="2"/>
      <c r="G6685" s="2"/>
      <c r="J6685" s="2"/>
    </row>
    <row r="6686">
      <c r="D6686" s="2"/>
      <c r="G6686" s="2"/>
      <c r="J6686" s="2"/>
    </row>
    <row r="6687">
      <c r="D6687" s="2"/>
      <c r="G6687" s="2"/>
      <c r="J6687" s="2"/>
    </row>
    <row r="6688">
      <c r="D6688" s="2"/>
      <c r="G6688" s="2"/>
      <c r="J6688" s="2"/>
    </row>
    <row r="6689">
      <c r="D6689" s="2"/>
      <c r="G6689" s="2"/>
      <c r="J6689" s="2"/>
    </row>
    <row r="6690">
      <c r="D6690" s="2"/>
      <c r="G6690" s="2"/>
      <c r="J6690" s="2"/>
    </row>
    <row r="6691">
      <c r="D6691" s="2"/>
      <c r="G6691" s="2"/>
      <c r="J6691" s="2"/>
    </row>
    <row r="6692">
      <c r="D6692" s="2"/>
      <c r="G6692" s="2"/>
      <c r="J6692" s="2"/>
    </row>
    <row r="6693">
      <c r="D6693" s="2"/>
      <c r="G6693" s="2"/>
      <c r="J6693" s="2"/>
    </row>
    <row r="6694">
      <c r="D6694" s="2"/>
      <c r="G6694" s="2"/>
      <c r="J6694" s="2"/>
    </row>
    <row r="6695">
      <c r="D6695" s="2"/>
      <c r="G6695" s="2"/>
      <c r="J6695" s="2"/>
    </row>
    <row r="6696">
      <c r="D6696" s="2"/>
      <c r="G6696" s="2"/>
      <c r="J6696" s="2"/>
    </row>
    <row r="6697">
      <c r="D6697" s="2"/>
      <c r="G6697" s="2"/>
      <c r="J6697" s="2"/>
    </row>
    <row r="6698">
      <c r="D6698" s="2"/>
      <c r="G6698" s="2"/>
      <c r="J6698" s="2"/>
    </row>
    <row r="6699">
      <c r="D6699" s="2"/>
      <c r="G6699" s="2"/>
      <c r="J6699" s="2"/>
    </row>
    <row r="6700">
      <c r="D6700" s="2"/>
      <c r="G6700" s="2"/>
      <c r="J6700" s="2"/>
    </row>
    <row r="6701">
      <c r="D6701" s="2"/>
      <c r="G6701" s="2"/>
      <c r="J6701" s="2"/>
    </row>
    <row r="6702">
      <c r="D6702" s="2"/>
      <c r="G6702" s="2"/>
      <c r="J6702" s="2"/>
    </row>
    <row r="6703">
      <c r="D6703" s="2"/>
      <c r="G6703" s="2"/>
      <c r="J6703" s="2"/>
    </row>
    <row r="6704">
      <c r="D6704" s="2"/>
      <c r="G6704" s="2"/>
      <c r="J6704" s="2"/>
    </row>
    <row r="6705">
      <c r="D6705" s="2"/>
      <c r="G6705" s="2"/>
      <c r="J6705" s="2"/>
    </row>
    <row r="6706">
      <c r="D6706" s="2"/>
      <c r="G6706" s="2"/>
      <c r="J6706" s="2"/>
    </row>
    <row r="6707">
      <c r="D6707" s="2"/>
      <c r="G6707" s="2"/>
      <c r="J6707" s="2"/>
    </row>
    <row r="6708">
      <c r="D6708" s="2"/>
      <c r="G6708" s="2"/>
      <c r="J6708" s="2"/>
    </row>
    <row r="6709">
      <c r="D6709" s="2"/>
      <c r="G6709" s="2"/>
      <c r="J6709" s="2"/>
    </row>
    <row r="6710">
      <c r="D6710" s="2"/>
      <c r="G6710" s="2"/>
      <c r="J6710" s="2"/>
    </row>
    <row r="6711">
      <c r="D6711" s="2"/>
      <c r="G6711" s="2"/>
      <c r="J6711" s="2"/>
    </row>
    <row r="6712">
      <c r="D6712" s="2"/>
      <c r="G6712" s="2"/>
      <c r="J6712" s="2"/>
    </row>
    <row r="6713">
      <c r="D6713" s="2"/>
      <c r="G6713" s="2"/>
      <c r="J6713" s="2"/>
    </row>
    <row r="6714">
      <c r="D6714" s="2"/>
      <c r="G6714" s="2"/>
      <c r="J6714" s="2"/>
    </row>
    <row r="6715">
      <c r="D6715" s="2"/>
      <c r="G6715" s="2"/>
      <c r="J6715" s="2"/>
    </row>
    <row r="6716">
      <c r="D6716" s="2"/>
      <c r="G6716" s="2"/>
      <c r="J6716" s="2"/>
    </row>
    <row r="6717">
      <c r="D6717" s="2"/>
      <c r="G6717" s="2"/>
      <c r="J6717" s="2"/>
    </row>
    <row r="6718">
      <c r="D6718" s="2"/>
      <c r="G6718" s="2"/>
      <c r="J6718" s="2"/>
    </row>
    <row r="6719">
      <c r="D6719" s="2"/>
      <c r="G6719" s="2"/>
      <c r="J6719" s="2"/>
    </row>
    <row r="6720">
      <c r="D6720" s="2"/>
      <c r="G6720" s="2"/>
      <c r="J6720" s="2"/>
    </row>
    <row r="6721">
      <c r="D6721" s="2"/>
      <c r="G6721" s="2"/>
      <c r="J6721" s="2"/>
    </row>
    <row r="6722">
      <c r="D6722" s="2"/>
      <c r="G6722" s="2"/>
      <c r="J6722" s="2"/>
    </row>
    <row r="6723">
      <c r="D6723" s="2"/>
      <c r="G6723" s="2"/>
      <c r="J6723" s="2"/>
    </row>
    <row r="6724">
      <c r="D6724" s="2"/>
      <c r="G6724" s="2"/>
      <c r="J6724" s="2"/>
    </row>
    <row r="6725">
      <c r="D6725" s="2"/>
      <c r="G6725" s="2"/>
      <c r="J6725" s="2"/>
    </row>
    <row r="6726">
      <c r="D6726" s="2"/>
      <c r="G6726" s="2"/>
      <c r="J6726" s="2"/>
    </row>
    <row r="6727">
      <c r="D6727" s="2"/>
      <c r="G6727" s="2"/>
      <c r="J6727" s="2"/>
    </row>
    <row r="6728">
      <c r="D6728" s="2"/>
      <c r="G6728" s="2"/>
      <c r="J6728" s="2"/>
    </row>
    <row r="6729">
      <c r="D6729" s="2"/>
      <c r="G6729" s="2"/>
      <c r="J6729" s="2"/>
    </row>
    <row r="6730">
      <c r="D6730" s="2"/>
      <c r="G6730" s="2"/>
      <c r="J6730" s="2"/>
    </row>
    <row r="6731">
      <c r="D6731" s="2"/>
      <c r="G6731" s="2"/>
      <c r="J6731" s="2"/>
    </row>
    <row r="6732">
      <c r="D6732" s="2"/>
      <c r="G6732" s="2"/>
      <c r="J6732" s="2"/>
    </row>
    <row r="6733">
      <c r="D6733" s="2"/>
      <c r="G6733" s="2"/>
      <c r="J6733" s="2"/>
    </row>
    <row r="6734">
      <c r="D6734" s="2"/>
      <c r="G6734" s="2"/>
      <c r="J6734" s="2"/>
    </row>
    <row r="6735">
      <c r="D6735" s="2"/>
      <c r="G6735" s="2"/>
      <c r="J6735" s="2"/>
    </row>
    <row r="6736">
      <c r="D6736" s="2"/>
      <c r="G6736" s="2"/>
      <c r="J6736" s="2"/>
    </row>
    <row r="6737">
      <c r="D6737" s="2"/>
      <c r="G6737" s="2"/>
      <c r="J6737" s="2"/>
    </row>
    <row r="6738">
      <c r="D6738" s="2"/>
      <c r="G6738" s="2"/>
      <c r="J6738" s="2"/>
    </row>
    <row r="6739">
      <c r="D6739" s="2"/>
      <c r="G6739" s="2"/>
      <c r="J6739" s="2"/>
    </row>
    <row r="6740">
      <c r="D6740" s="2"/>
      <c r="G6740" s="2"/>
      <c r="J6740" s="2"/>
    </row>
    <row r="6741">
      <c r="D6741" s="2"/>
      <c r="G6741" s="2"/>
      <c r="J6741" s="2"/>
    </row>
    <row r="6742">
      <c r="D6742" s="2"/>
      <c r="G6742" s="2"/>
      <c r="J6742" s="2"/>
    </row>
    <row r="6743">
      <c r="D6743" s="2"/>
      <c r="G6743" s="2"/>
      <c r="J6743" s="2"/>
    </row>
    <row r="6744">
      <c r="D6744" s="2"/>
      <c r="G6744" s="2"/>
      <c r="J6744" s="2"/>
    </row>
    <row r="6745">
      <c r="D6745" s="2"/>
      <c r="G6745" s="2"/>
      <c r="J6745" s="2"/>
    </row>
    <row r="6746">
      <c r="D6746" s="2"/>
      <c r="G6746" s="2"/>
      <c r="J6746" s="2"/>
    </row>
    <row r="6747">
      <c r="D6747" s="2"/>
      <c r="G6747" s="2"/>
      <c r="J6747" s="2"/>
    </row>
    <row r="6748">
      <c r="D6748" s="2"/>
      <c r="G6748" s="2"/>
      <c r="J6748" s="2"/>
    </row>
    <row r="6749">
      <c r="D6749" s="2"/>
      <c r="G6749" s="2"/>
      <c r="J6749" s="2"/>
    </row>
    <row r="6750">
      <c r="D6750" s="2"/>
      <c r="G6750" s="2"/>
      <c r="J6750" s="2"/>
    </row>
    <row r="6751">
      <c r="D6751" s="2"/>
      <c r="G6751" s="2"/>
      <c r="J6751" s="2"/>
    </row>
    <row r="6752">
      <c r="D6752" s="2"/>
      <c r="G6752" s="2"/>
      <c r="J6752" s="2"/>
    </row>
    <row r="6753">
      <c r="D6753" s="2"/>
      <c r="G6753" s="2"/>
      <c r="J6753" s="2"/>
    </row>
    <row r="6754">
      <c r="D6754" s="2"/>
      <c r="G6754" s="2"/>
      <c r="J6754" s="2"/>
    </row>
    <row r="6755">
      <c r="D6755" s="2"/>
      <c r="G6755" s="2"/>
      <c r="J6755" s="2"/>
    </row>
    <row r="6756">
      <c r="D6756" s="2"/>
      <c r="G6756" s="2"/>
      <c r="J6756" s="2"/>
    </row>
    <row r="6757">
      <c r="D6757" s="2"/>
      <c r="G6757" s="2"/>
      <c r="J6757" s="2"/>
    </row>
    <row r="6758">
      <c r="D6758" s="2"/>
      <c r="G6758" s="2"/>
      <c r="J6758" s="2"/>
    </row>
    <row r="6759">
      <c r="D6759" s="2"/>
      <c r="G6759" s="2"/>
      <c r="J6759" s="2"/>
    </row>
    <row r="6760">
      <c r="D6760" s="2"/>
      <c r="G6760" s="2"/>
      <c r="J6760" s="2"/>
    </row>
    <row r="6761">
      <c r="D6761" s="2"/>
      <c r="G6761" s="2"/>
      <c r="J6761" s="2"/>
    </row>
    <row r="6762">
      <c r="D6762" s="2"/>
      <c r="G6762" s="2"/>
      <c r="J6762" s="2"/>
    </row>
    <row r="6763">
      <c r="D6763" s="2"/>
      <c r="G6763" s="2"/>
      <c r="J6763" s="2"/>
    </row>
    <row r="6764">
      <c r="D6764" s="2"/>
      <c r="G6764" s="2"/>
      <c r="J6764" s="2"/>
    </row>
    <row r="6765">
      <c r="D6765" s="2"/>
      <c r="G6765" s="2"/>
      <c r="J6765" s="2"/>
    </row>
    <row r="6766">
      <c r="D6766" s="2"/>
      <c r="G6766" s="2"/>
      <c r="J6766" s="2"/>
    </row>
    <row r="6767">
      <c r="D6767" s="2"/>
      <c r="G6767" s="2"/>
      <c r="J6767" s="2"/>
    </row>
    <row r="6768">
      <c r="D6768" s="2"/>
      <c r="G6768" s="2"/>
      <c r="J6768" s="2"/>
    </row>
    <row r="6769">
      <c r="D6769" s="2"/>
      <c r="G6769" s="2"/>
      <c r="J6769" s="2"/>
    </row>
    <row r="6770">
      <c r="D6770" s="2"/>
      <c r="G6770" s="2"/>
      <c r="J6770" s="2"/>
    </row>
    <row r="6771">
      <c r="D6771" s="2"/>
      <c r="G6771" s="2"/>
      <c r="J6771" s="2"/>
    </row>
    <row r="6772">
      <c r="D6772" s="2"/>
      <c r="G6772" s="2"/>
      <c r="J6772" s="2"/>
    </row>
    <row r="6773">
      <c r="D6773" s="2"/>
      <c r="G6773" s="2"/>
      <c r="J6773" s="2"/>
    </row>
    <row r="6774">
      <c r="D6774" s="2"/>
      <c r="G6774" s="2"/>
      <c r="J6774" s="2"/>
    </row>
    <row r="6775">
      <c r="D6775" s="2"/>
      <c r="G6775" s="2"/>
      <c r="J6775" s="2"/>
    </row>
    <row r="6776">
      <c r="D6776" s="2"/>
      <c r="G6776" s="2"/>
      <c r="J6776" s="2"/>
    </row>
    <row r="6777">
      <c r="D6777" s="2"/>
      <c r="G6777" s="2"/>
      <c r="J6777" s="2"/>
    </row>
    <row r="6778">
      <c r="D6778" s="2"/>
      <c r="G6778" s="2"/>
      <c r="J6778" s="2"/>
    </row>
    <row r="6779">
      <c r="D6779" s="2"/>
      <c r="G6779" s="2"/>
      <c r="J6779" s="2"/>
    </row>
    <row r="6780">
      <c r="D6780" s="2"/>
      <c r="G6780" s="2"/>
      <c r="J6780" s="2"/>
    </row>
    <row r="6781">
      <c r="D6781" s="2"/>
      <c r="G6781" s="2"/>
      <c r="J6781" s="2"/>
    </row>
    <row r="6782">
      <c r="D6782" s="2"/>
      <c r="G6782" s="2"/>
      <c r="J6782" s="2"/>
    </row>
    <row r="6783">
      <c r="D6783" s="2"/>
      <c r="G6783" s="2"/>
      <c r="J6783" s="2"/>
    </row>
    <row r="6784">
      <c r="D6784" s="2"/>
      <c r="G6784" s="2"/>
      <c r="J6784" s="2"/>
    </row>
    <row r="6785">
      <c r="D6785" s="2"/>
      <c r="G6785" s="2"/>
      <c r="J6785" s="2"/>
    </row>
    <row r="6786">
      <c r="D6786" s="2"/>
      <c r="G6786" s="2"/>
      <c r="J6786" s="2"/>
    </row>
    <row r="6787">
      <c r="D6787" s="2"/>
      <c r="G6787" s="2"/>
      <c r="J6787" s="2"/>
    </row>
    <row r="6788">
      <c r="D6788" s="2"/>
      <c r="G6788" s="2"/>
      <c r="J6788" s="2"/>
    </row>
    <row r="6789">
      <c r="D6789" s="2"/>
      <c r="G6789" s="2"/>
      <c r="J6789" s="2"/>
    </row>
    <row r="6790">
      <c r="D6790" s="2"/>
      <c r="G6790" s="2"/>
      <c r="J6790" s="2"/>
    </row>
    <row r="6791">
      <c r="D6791" s="2"/>
      <c r="G6791" s="2"/>
      <c r="J6791" s="2"/>
    </row>
    <row r="6792">
      <c r="D6792" s="2"/>
      <c r="G6792" s="2"/>
      <c r="J6792" s="2"/>
    </row>
    <row r="6793">
      <c r="D6793" s="2"/>
      <c r="G6793" s="2"/>
      <c r="J6793" s="2"/>
    </row>
    <row r="6794">
      <c r="D6794" s="2"/>
      <c r="G6794" s="2"/>
      <c r="J6794" s="2"/>
    </row>
    <row r="6795">
      <c r="D6795" s="2"/>
      <c r="G6795" s="2"/>
      <c r="J6795" s="2"/>
    </row>
    <row r="6796">
      <c r="D6796" s="2"/>
      <c r="G6796" s="2"/>
      <c r="J6796" s="2"/>
    </row>
    <row r="6797">
      <c r="D6797" s="2"/>
      <c r="G6797" s="2"/>
      <c r="J6797" s="2"/>
    </row>
    <row r="6798">
      <c r="D6798" s="2"/>
      <c r="G6798" s="2"/>
      <c r="J6798" s="2"/>
    </row>
    <row r="6799">
      <c r="D6799" s="2"/>
      <c r="G6799" s="2"/>
      <c r="J6799" s="2"/>
    </row>
    <row r="6800">
      <c r="D6800" s="2"/>
      <c r="G6800" s="2"/>
      <c r="J6800" s="2"/>
    </row>
    <row r="6801">
      <c r="D6801" s="2"/>
      <c r="G6801" s="2"/>
      <c r="J6801" s="2"/>
    </row>
    <row r="6802">
      <c r="D6802" s="2"/>
      <c r="G6802" s="2"/>
      <c r="J6802" s="2"/>
    </row>
    <row r="6803">
      <c r="D6803" s="2"/>
      <c r="G6803" s="2"/>
      <c r="J6803" s="2"/>
    </row>
    <row r="6804">
      <c r="D6804" s="2"/>
      <c r="G6804" s="2"/>
      <c r="J6804" s="2"/>
    </row>
    <row r="6805">
      <c r="D6805" s="2"/>
      <c r="G6805" s="2"/>
      <c r="J6805" s="2"/>
    </row>
    <row r="6806">
      <c r="D6806" s="2"/>
      <c r="G6806" s="2"/>
      <c r="J6806" s="2"/>
    </row>
    <row r="6807">
      <c r="D6807" s="2"/>
      <c r="G6807" s="2"/>
      <c r="J6807" s="2"/>
    </row>
    <row r="6808">
      <c r="D6808" s="2"/>
      <c r="G6808" s="2"/>
      <c r="J6808" s="2"/>
    </row>
    <row r="6809">
      <c r="D6809" s="2"/>
      <c r="G6809" s="2"/>
      <c r="J6809" s="2"/>
    </row>
    <row r="6810">
      <c r="D6810" s="2"/>
      <c r="G6810" s="2"/>
      <c r="J6810" s="2"/>
    </row>
    <row r="6811">
      <c r="D6811" s="2"/>
      <c r="G6811" s="2"/>
      <c r="J6811" s="2"/>
    </row>
    <row r="6812">
      <c r="D6812" s="2"/>
      <c r="G6812" s="2"/>
      <c r="J6812" s="2"/>
    </row>
    <row r="6813">
      <c r="D6813" s="2"/>
      <c r="G6813" s="2"/>
      <c r="J6813" s="2"/>
    </row>
    <row r="6814">
      <c r="D6814" s="2"/>
      <c r="G6814" s="2"/>
      <c r="J6814" s="2"/>
    </row>
    <row r="6815">
      <c r="D6815" s="2"/>
      <c r="G6815" s="2"/>
      <c r="J6815" s="2"/>
    </row>
    <row r="6816">
      <c r="D6816" s="2"/>
      <c r="G6816" s="2"/>
      <c r="J6816" s="2"/>
    </row>
    <row r="6817">
      <c r="D6817" s="2"/>
      <c r="G6817" s="2"/>
      <c r="J6817" s="2"/>
    </row>
    <row r="6818">
      <c r="D6818" s="2"/>
      <c r="G6818" s="2"/>
      <c r="J6818" s="2"/>
    </row>
    <row r="6819">
      <c r="D6819" s="2"/>
      <c r="G6819" s="2"/>
      <c r="J6819" s="2"/>
    </row>
    <row r="6820">
      <c r="D6820" s="2"/>
      <c r="G6820" s="2"/>
      <c r="J6820" s="2"/>
    </row>
    <row r="6821">
      <c r="D6821" s="2"/>
      <c r="G6821" s="2"/>
      <c r="J6821" s="2"/>
    </row>
    <row r="6822">
      <c r="D6822" s="2"/>
      <c r="G6822" s="2"/>
      <c r="J6822" s="2"/>
    </row>
    <row r="6823">
      <c r="D6823" s="2"/>
      <c r="G6823" s="2"/>
      <c r="J6823" s="2"/>
    </row>
    <row r="6824">
      <c r="D6824" s="2"/>
      <c r="G6824" s="2"/>
      <c r="J6824" s="2"/>
    </row>
    <row r="6825">
      <c r="D6825" s="2"/>
      <c r="G6825" s="2"/>
      <c r="J6825" s="2"/>
    </row>
    <row r="6826">
      <c r="D6826" s="2"/>
      <c r="G6826" s="2"/>
      <c r="J6826" s="2"/>
    </row>
    <row r="6827">
      <c r="D6827" s="2"/>
      <c r="G6827" s="2"/>
      <c r="J6827" s="2"/>
    </row>
    <row r="6828">
      <c r="D6828" s="2"/>
      <c r="G6828" s="2"/>
      <c r="J6828" s="2"/>
    </row>
    <row r="6829">
      <c r="D6829" s="2"/>
      <c r="G6829" s="2"/>
      <c r="J6829" s="2"/>
    </row>
    <row r="6830">
      <c r="D6830" s="2"/>
      <c r="G6830" s="2"/>
      <c r="J6830" s="2"/>
    </row>
    <row r="6831">
      <c r="D6831" s="2"/>
      <c r="G6831" s="2"/>
      <c r="J6831" s="2"/>
    </row>
    <row r="6832">
      <c r="D6832" s="2"/>
      <c r="G6832" s="2"/>
      <c r="J6832" s="2"/>
    </row>
    <row r="6833">
      <c r="D6833" s="2"/>
      <c r="G6833" s="2"/>
      <c r="J6833" s="2"/>
    </row>
    <row r="6834">
      <c r="D6834" s="2"/>
      <c r="G6834" s="2"/>
      <c r="J6834" s="2"/>
    </row>
    <row r="6835">
      <c r="D6835" s="2"/>
      <c r="G6835" s="2"/>
      <c r="J6835" s="2"/>
    </row>
    <row r="6836">
      <c r="D6836" s="2"/>
      <c r="G6836" s="2"/>
      <c r="J6836" s="2"/>
    </row>
    <row r="6837">
      <c r="D6837" s="2"/>
      <c r="G6837" s="2"/>
      <c r="J6837" s="2"/>
    </row>
    <row r="6838">
      <c r="D6838" s="2"/>
      <c r="G6838" s="2"/>
      <c r="J6838" s="2"/>
    </row>
    <row r="6839">
      <c r="D6839" s="2"/>
      <c r="G6839" s="2"/>
      <c r="J6839" s="2"/>
    </row>
    <row r="6840">
      <c r="D6840" s="2"/>
      <c r="G6840" s="2"/>
      <c r="J6840" s="2"/>
    </row>
    <row r="6841">
      <c r="D6841" s="2"/>
      <c r="G6841" s="2"/>
      <c r="J6841" s="2"/>
    </row>
    <row r="6842">
      <c r="D6842" s="2"/>
      <c r="G6842" s="2"/>
      <c r="J6842" s="2"/>
    </row>
    <row r="6843">
      <c r="D6843" s="2"/>
      <c r="G6843" s="2"/>
      <c r="J6843" s="2"/>
    </row>
    <row r="6844">
      <c r="D6844" s="2"/>
      <c r="G6844" s="2"/>
      <c r="J6844" s="2"/>
    </row>
    <row r="6845">
      <c r="D6845" s="2"/>
      <c r="G6845" s="2"/>
      <c r="J6845" s="2"/>
    </row>
    <row r="6846">
      <c r="D6846" s="2"/>
      <c r="G6846" s="2"/>
      <c r="J6846" s="2"/>
    </row>
    <row r="6847">
      <c r="D6847" s="2"/>
      <c r="G6847" s="2"/>
      <c r="J6847" s="2"/>
    </row>
    <row r="6848">
      <c r="D6848" s="2"/>
      <c r="G6848" s="2"/>
      <c r="J6848" s="2"/>
    </row>
    <row r="6849">
      <c r="D6849" s="2"/>
      <c r="G6849" s="2"/>
      <c r="J6849" s="2"/>
    </row>
    <row r="6850">
      <c r="D6850" s="2"/>
      <c r="G6850" s="2"/>
      <c r="J6850" s="2"/>
    </row>
    <row r="6851">
      <c r="D6851" s="2"/>
      <c r="G6851" s="2"/>
      <c r="J6851" s="2"/>
    </row>
    <row r="6852">
      <c r="D6852" s="2"/>
      <c r="G6852" s="2"/>
      <c r="J6852" s="2"/>
    </row>
    <row r="6853">
      <c r="D6853" s="2"/>
      <c r="G6853" s="2"/>
      <c r="J6853" s="2"/>
    </row>
    <row r="6854">
      <c r="D6854" s="2"/>
      <c r="G6854" s="2"/>
      <c r="J6854" s="2"/>
    </row>
    <row r="6855">
      <c r="D6855" s="2"/>
      <c r="G6855" s="2"/>
      <c r="J6855" s="2"/>
    </row>
    <row r="6856">
      <c r="D6856" s="2"/>
      <c r="G6856" s="2"/>
      <c r="J6856" s="2"/>
    </row>
    <row r="6857">
      <c r="D6857" s="2"/>
      <c r="G6857" s="2"/>
      <c r="J6857" s="2"/>
    </row>
    <row r="6858">
      <c r="D6858" s="2"/>
      <c r="G6858" s="2"/>
      <c r="J6858" s="2"/>
    </row>
    <row r="6859">
      <c r="D6859" s="2"/>
      <c r="G6859" s="2"/>
      <c r="J6859" s="2"/>
    </row>
    <row r="6860">
      <c r="D6860" s="2"/>
      <c r="G6860" s="2"/>
      <c r="J6860" s="2"/>
    </row>
    <row r="6861">
      <c r="D6861" s="2"/>
      <c r="G6861" s="2"/>
      <c r="J6861" s="2"/>
    </row>
    <row r="6862">
      <c r="D6862" s="2"/>
      <c r="G6862" s="2"/>
      <c r="J6862" s="2"/>
    </row>
    <row r="6863">
      <c r="D6863" s="2"/>
      <c r="G6863" s="2"/>
      <c r="J6863" s="2"/>
    </row>
    <row r="6864">
      <c r="D6864" s="2"/>
      <c r="G6864" s="2"/>
      <c r="J6864" s="2"/>
    </row>
    <row r="6865">
      <c r="D6865" s="2"/>
      <c r="G6865" s="2"/>
      <c r="J6865" s="2"/>
    </row>
    <row r="6866">
      <c r="D6866" s="2"/>
      <c r="G6866" s="2"/>
      <c r="J6866" s="2"/>
    </row>
    <row r="6867">
      <c r="D6867" s="2"/>
      <c r="G6867" s="2"/>
      <c r="J6867" s="2"/>
    </row>
    <row r="6868">
      <c r="D6868" s="2"/>
      <c r="G6868" s="2"/>
      <c r="J6868" s="2"/>
    </row>
    <row r="6869">
      <c r="D6869" s="2"/>
      <c r="G6869" s="2"/>
      <c r="J6869" s="2"/>
    </row>
    <row r="6870">
      <c r="D6870" s="2"/>
      <c r="G6870" s="2"/>
      <c r="J6870" s="2"/>
    </row>
    <row r="6871">
      <c r="D6871" s="2"/>
      <c r="G6871" s="2"/>
      <c r="J6871" s="2"/>
    </row>
    <row r="6872">
      <c r="D6872" s="2"/>
      <c r="G6872" s="2"/>
      <c r="J6872" s="2"/>
    </row>
    <row r="6873">
      <c r="D6873" s="2"/>
      <c r="G6873" s="2"/>
      <c r="J6873" s="2"/>
    </row>
    <row r="6874">
      <c r="D6874" s="2"/>
      <c r="G6874" s="2"/>
      <c r="J6874" s="2"/>
    </row>
    <row r="6875">
      <c r="D6875" s="2"/>
      <c r="G6875" s="2"/>
      <c r="J6875" s="2"/>
    </row>
    <row r="6876">
      <c r="D6876" s="2"/>
      <c r="G6876" s="2"/>
      <c r="J6876" s="2"/>
    </row>
    <row r="6877">
      <c r="D6877" s="2"/>
      <c r="G6877" s="2"/>
      <c r="J6877" s="2"/>
    </row>
    <row r="6878">
      <c r="D6878" s="2"/>
      <c r="G6878" s="2"/>
      <c r="J6878" s="2"/>
    </row>
    <row r="6879">
      <c r="D6879" s="2"/>
      <c r="G6879" s="2"/>
      <c r="J6879" s="2"/>
    </row>
    <row r="6880">
      <c r="D6880" s="2"/>
      <c r="G6880" s="2"/>
      <c r="J6880" s="2"/>
    </row>
    <row r="6881">
      <c r="D6881" s="2"/>
      <c r="G6881" s="2"/>
      <c r="J6881" s="2"/>
    </row>
    <row r="6882">
      <c r="D6882" s="2"/>
      <c r="G6882" s="2"/>
      <c r="J6882" s="2"/>
    </row>
    <row r="6883">
      <c r="D6883" s="2"/>
      <c r="G6883" s="2"/>
      <c r="J6883" s="2"/>
    </row>
    <row r="6884">
      <c r="D6884" s="2"/>
      <c r="G6884" s="2"/>
      <c r="J6884" s="2"/>
    </row>
    <row r="6885">
      <c r="D6885" s="2"/>
      <c r="G6885" s="2"/>
      <c r="J6885" s="2"/>
    </row>
    <row r="6886">
      <c r="D6886" s="2"/>
      <c r="G6886" s="2"/>
      <c r="J6886" s="2"/>
    </row>
    <row r="6887">
      <c r="D6887" s="2"/>
      <c r="G6887" s="2"/>
      <c r="J6887" s="2"/>
    </row>
    <row r="6888">
      <c r="D6888" s="2"/>
      <c r="G6888" s="2"/>
      <c r="J6888" s="2"/>
    </row>
    <row r="6889">
      <c r="D6889" s="2"/>
      <c r="G6889" s="2"/>
      <c r="J6889" s="2"/>
    </row>
    <row r="6890">
      <c r="D6890" s="2"/>
      <c r="G6890" s="2"/>
      <c r="J6890" s="2"/>
    </row>
    <row r="6891">
      <c r="D6891" s="2"/>
      <c r="G6891" s="2"/>
      <c r="J6891" s="2"/>
    </row>
    <row r="6892">
      <c r="D6892" s="2"/>
      <c r="G6892" s="2"/>
      <c r="J6892" s="2"/>
    </row>
    <row r="6893">
      <c r="D6893" s="2"/>
      <c r="G6893" s="2"/>
      <c r="J6893" s="2"/>
    </row>
    <row r="6894">
      <c r="D6894" s="2"/>
      <c r="G6894" s="2"/>
      <c r="J6894" s="2"/>
    </row>
    <row r="6895">
      <c r="D6895" s="2"/>
      <c r="G6895" s="2"/>
      <c r="J6895" s="2"/>
    </row>
    <row r="6896">
      <c r="D6896" s="2"/>
      <c r="G6896" s="2"/>
      <c r="J6896" s="2"/>
    </row>
    <row r="6897">
      <c r="D6897" s="2"/>
      <c r="G6897" s="2"/>
      <c r="J6897" s="2"/>
    </row>
    <row r="6898">
      <c r="D6898" s="2"/>
      <c r="G6898" s="2"/>
      <c r="J6898" s="2"/>
    </row>
    <row r="6899">
      <c r="D6899" s="2"/>
      <c r="G6899" s="2"/>
      <c r="J6899" s="2"/>
    </row>
    <row r="6900">
      <c r="D6900" s="2"/>
      <c r="G6900" s="2"/>
      <c r="J6900" s="2"/>
    </row>
    <row r="6901">
      <c r="D6901" s="2"/>
      <c r="G6901" s="2"/>
      <c r="J6901" s="2"/>
    </row>
    <row r="6902">
      <c r="D6902" s="2"/>
      <c r="G6902" s="2"/>
      <c r="J6902" s="2"/>
    </row>
    <row r="6903">
      <c r="D6903" s="2"/>
      <c r="G6903" s="2"/>
      <c r="J6903" s="2"/>
    </row>
    <row r="6904">
      <c r="D6904" s="2"/>
      <c r="G6904" s="2"/>
      <c r="J6904" s="2"/>
    </row>
    <row r="6905">
      <c r="D6905" s="2"/>
      <c r="G6905" s="2"/>
      <c r="J6905" s="2"/>
    </row>
    <row r="6906">
      <c r="D6906" s="2"/>
      <c r="G6906" s="2"/>
      <c r="J6906" s="2"/>
    </row>
    <row r="6907">
      <c r="D6907" s="2"/>
      <c r="G6907" s="2"/>
      <c r="J6907" s="2"/>
    </row>
    <row r="6908">
      <c r="D6908" s="2"/>
      <c r="G6908" s="2"/>
      <c r="J6908" s="2"/>
    </row>
    <row r="6909">
      <c r="D6909" s="2"/>
      <c r="G6909" s="2"/>
      <c r="J6909" s="2"/>
    </row>
    <row r="6910">
      <c r="D6910" s="2"/>
      <c r="G6910" s="2"/>
      <c r="J6910" s="2"/>
    </row>
    <row r="6911">
      <c r="D6911" s="2"/>
      <c r="G6911" s="2"/>
      <c r="J6911" s="2"/>
    </row>
    <row r="6912">
      <c r="D6912" s="2"/>
      <c r="G6912" s="2"/>
      <c r="J6912" s="2"/>
    </row>
    <row r="6913">
      <c r="D6913" s="2"/>
      <c r="G6913" s="2"/>
      <c r="J6913" s="2"/>
    </row>
    <row r="6914">
      <c r="D6914" s="2"/>
      <c r="G6914" s="2"/>
      <c r="J6914" s="2"/>
    </row>
    <row r="6915">
      <c r="D6915" s="2"/>
      <c r="G6915" s="2"/>
      <c r="J6915" s="2"/>
    </row>
    <row r="6916">
      <c r="D6916" s="2"/>
      <c r="G6916" s="2"/>
      <c r="J6916" s="2"/>
    </row>
    <row r="6917">
      <c r="D6917" s="2"/>
      <c r="G6917" s="2"/>
      <c r="J6917" s="2"/>
    </row>
    <row r="6918">
      <c r="D6918" s="2"/>
      <c r="G6918" s="2"/>
      <c r="J6918" s="2"/>
    </row>
    <row r="6919">
      <c r="D6919" s="2"/>
      <c r="G6919" s="2"/>
      <c r="J6919" s="2"/>
    </row>
    <row r="6920">
      <c r="D6920" s="2"/>
      <c r="G6920" s="2"/>
      <c r="J6920" s="2"/>
    </row>
    <row r="6921">
      <c r="D6921" s="2"/>
      <c r="G6921" s="2"/>
      <c r="J6921" s="2"/>
    </row>
    <row r="6922">
      <c r="D6922" s="2"/>
      <c r="G6922" s="2"/>
      <c r="J6922" s="2"/>
    </row>
    <row r="6923">
      <c r="D6923" s="2"/>
      <c r="G6923" s="2"/>
      <c r="J6923" s="2"/>
    </row>
    <row r="6924">
      <c r="D6924" s="2"/>
      <c r="G6924" s="2"/>
      <c r="J6924" s="2"/>
    </row>
    <row r="6925">
      <c r="D6925" s="2"/>
      <c r="G6925" s="2"/>
      <c r="J6925" s="2"/>
    </row>
    <row r="6926">
      <c r="D6926" s="2"/>
      <c r="G6926" s="2"/>
      <c r="J6926" s="2"/>
    </row>
    <row r="6927">
      <c r="D6927" s="2"/>
      <c r="G6927" s="2"/>
      <c r="J6927" s="2"/>
    </row>
    <row r="6928">
      <c r="D6928" s="2"/>
      <c r="G6928" s="2"/>
      <c r="J6928" s="2"/>
    </row>
    <row r="6929">
      <c r="D6929" s="2"/>
      <c r="G6929" s="2"/>
      <c r="J6929" s="2"/>
    </row>
    <row r="6930">
      <c r="D6930" s="2"/>
      <c r="G6930" s="2"/>
      <c r="J6930" s="2"/>
    </row>
    <row r="6931">
      <c r="D6931" s="2"/>
      <c r="G6931" s="2"/>
      <c r="J6931" s="2"/>
    </row>
    <row r="6932">
      <c r="D6932" s="2"/>
      <c r="G6932" s="2"/>
      <c r="J6932" s="2"/>
    </row>
    <row r="6933">
      <c r="D6933" s="2"/>
      <c r="G6933" s="2"/>
      <c r="J6933" s="2"/>
    </row>
    <row r="6934">
      <c r="D6934" s="2"/>
      <c r="G6934" s="2"/>
      <c r="J6934" s="2"/>
    </row>
    <row r="6935">
      <c r="D6935" s="2"/>
      <c r="G6935" s="2"/>
      <c r="J6935" s="2"/>
    </row>
    <row r="6936">
      <c r="D6936" s="2"/>
      <c r="G6936" s="2"/>
      <c r="J6936" s="2"/>
    </row>
    <row r="6937">
      <c r="D6937" s="2"/>
      <c r="G6937" s="2"/>
      <c r="J6937" s="2"/>
    </row>
    <row r="6938">
      <c r="D6938" s="2"/>
      <c r="G6938" s="2"/>
      <c r="J6938" s="2"/>
    </row>
    <row r="6939">
      <c r="D6939" s="2"/>
      <c r="G6939" s="2"/>
      <c r="J6939" s="2"/>
    </row>
    <row r="6940">
      <c r="D6940" s="2"/>
      <c r="G6940" s="2"/>
      <c r="J6940" s="2"/>
    </row>
    <row r="6941">
      <c r="D6941" s="2"/>
      <c r="G6941" s="2"/>
      <c r="J6941" s="2"/>
    </row>
    <row r="6942">
      <c r="D6942" s="2"/>
      <c r="G6942" s="2"/>
      <c r="J6942" s="2"/>
    </row>
    <row r="6943">
      <c r="D6943" s="2"/>
      <c r="G6943" s="2"/>
      <c r="J6943" s="2"/>
    </row>
    <row r="6944">
      <c r="D6944" s="2"/>
      <c r="G6944" s="2"/>
      <c r="J6944" s="2"/>
    </row>
    <row r="6945">
      <c r="D6945" s="2"/>
      <c r="G6945" s="2"/>
      <c r="J6945" s="2"/>
    </row>
    <row r="6946">
      <c r="D6946" s="2"/>
      <c r="G6946" s="2"/>
      <c r="J6946" s="2"/>
    </row>
    <row r="6947">
      <c r="D6947" s="2"/>
      <c r="G6947" s="2"/>
      <c r="J6947" s="2"/>
    </row>
    <row r="6948">
      <c r="D6948" s="2"/>
      <c r="G6948" s="2"/>
      <c r="J6948" s="2"/>
    </row>
    <row r="6949">
      <c r="D6949" s="2"/>
      <c r="G6949" s="2"/>
      <c r="J6949" s="2"/>
    </row>
    <row r="6950">
      <c r="D6950" s="2"/>
      <c r="G6950" s="2"/>
      <c r="J6950" s="2"/>
    </row>
    <row r="6951">
      <c r="D6951" s="2"/>
      <c r="G6951" s="2"/>
      <c r="J6951" s="2"/>
    </row>
    <row r="6952">
      <c r="D6952" s="2"/>
      <c r="G6952" s="2"/>
      <c r="J6952" s="2"/>
    </row>
    <row r="6953">
      <c r="D6953" s="2"/>
      <c r="G6953" s="2"/>
      <c r="J6953" s="2"/>
    </row>
    <row r="6954">
      <c r="D6954" s="2"/>
      <c r="G6954" s="2"/>
      <c r="J6954" s="2"/>
    </row>
    <row r="6955">
      <c r="D6955" s="2"/>
      <c r="G6955" s="2"/>
      <c r="J6955" s="2"/>
    </row>
    <row r="6956">
      <c r="D6956" s="2"/>
      <c r="G6956" s="2"/>
      <c r="J6956" s="2"/>
    </row>
    <row r="6957">
      <c r="D6957" s="2"/>
      <c r="G6957" s="2"/>
      <c r="J6957" s="2"/>
    </row>
    <row r="6958">
      <c r="D6958" s="2"/>
      <c r="G6958" s="2"/>
      <c r="J6958" s="2"/>
    </row>
    <row r="6959">
      <c r="D6959" s="2"/>
      <c r="G6959" s="2"/>
      <c r="J6959" s="2"/>
    </row>
    <row r="6960">
      <c r="D6960" s="2"/>
      <c r="G6960" s="2"/>
      <c r="J6960" s="2"/>
    </row>
    <row r="6961">
      <c r="D6961" s="2"/>
      <c r="G6961" s="2"/>
      <c r="J6961" s="2"/>
    </row>
    <row r="6962">
      <c r="D6962" s="2"/>
      <c r="G6962" s="2"/>
      <c r="J6962" s="2"/>
    </row>
    <row r="6963">
      <c r="D6963" s="2"/>
      <c r="G6963" s="2"/>
      <c r="J6963" s="2"/>
    </row>
    <row r="6964">
      <c r="D6964" s="2"/>
      <c r="G6964" s="2"/>
      <c r="J6964" s="2"/>
    </row>
    <row r="6965">
      <c r="D6965" s="2"/>
      <c r="G6965" s="2"/>
      <c r="J6965" s="2"/>
    </row>
    <row r="6966">
      <c r="D6966" s="2"/>
      <c r="G6966" s="2"/>
      <c r="J6966" s="2"/>
    </row>
    <row r="6967">
      <c r="D6967" s="2"/>
      <c r="G6967" s="2"/>
      <c r="J6967" s="2"/>
    </row>
    <row r="6968">
      <c r="D6968" s="2"/>
      <c r="G6968" s="2"/>
      <c r="J6968" s="2"/>
    </row>
    <row r="6969">
      <c r="D6969" s="2"/>
      <c r="G6969" s="2"/>
      <c r="J6969" s="2"/>
    </row>
    <row r="6970">
      <c r="D6970" s="2"/>
      <c r="G6970" s="2"/>
      <c r="J6970" s="2"/>
    </row>
    <row r="6971">
      <c r="D6971" s="2"/>
      <c r="G6971" s="2"/>
      <c r="J6971" s="2"/>
    </row>
    <row r="6972">
      <c r="D6972" s="2"/>
      <c r="G6972" s="2"/>
      <c r="J6972" s="2"/>
    </row>
    <row r="6973">
      <c r="D6973" s="2"/>
      <c r="G6973" s="2"/>
      <c r="J6973" s="2"/>
    </row>
    <row r="6974">
      <c r="D6974" s="2"/>
      <c r="G6974" s="2"/>
      <c r="J6974" s="2"/>
    </row>
    <row r="6975">
      <c r="D6975" s="2"/>
      <c r="G6975" s="2"/>
      <c r="J6975" s="2"/>
    </row>
    <row r="6976">
      <c r="D6976" s="2"/>
      <c r="G6976" s="2"/>
      <c r="J6976" s="2"/>
    </row>
    <row r="6977">
      <c r="D6977" s="2"/>
      <c r="G6977" s="2"/>
      <c r="J6977" s="2"/>
    </row>
    <row r="6978">
      <c r="D6978" s="2"/>
      <c r="G6978" s="2"/>
      <c r="J6978" s="2"/>
    </row>
    <row r="6979">
      <c r="D6979" s="2"/>
      <c r="G6979" s="2"/>
      <c r="J6979" s="2"/>
    </row>
    <row r="6980">
      <c r="D6980" s="2"/>
      <c r="G6980" s="2"/>
      <c r="J6980" s="2"/>
    </row>
    <row r="6981">
      <c r="D6981" s="2"/>
      <c r="G6981" s="2"/>
      <c r="J6981" s="2"/>
    </row>
    <row r="6982">
      <c r="D6982" s="2"/>
      <c r="G6982" s="2"/>
      <c r="J6982" s="2"/>
    </row>
    <row r="6983">
      <c r="D6983" s="2"/>
      <c r="G6983" s="2"/>
      <c r="J6983" s="2"/>
    </row>
    <row r="6984">
      <c r="D6984" s="2"/>
      <c r="G6984" s="2"/>
      <c r="J6984" s="2"/>
    </row>
    <row r="6985">
      <c r="D6985" s="2"/>
      <c r="G6985" s="2"/>
      <c r="J6985" s="2"/>
    </row>
    <row r="6986">
      <c r="D6986" s="2"/>
      <c r="G6986" s="2"/>
      <c r="J6986" s="2"/>
    </row>
    <row r="6987">
      <c r="D6987" s="2"/>
      <c r="G6987" s="2"/>
      <c r="J6987" s="2"/>
    </row>
    <row r="6988">
      <c r="D6988" s="2"/>
      <c r="G6988" s="2"/>
      <c r="J6988" s="2"/>
    </row>
    <row r="6989">
      <c r="D6989" s="2"/>
      <c r="G6989" s="2"/>
      <c r="J6989" s="2"/>
    </row>
    <row r="6990">
      <c r="D6990" s="2"/>
      <c r="G6990" s="2"/>
      <c r="J6990" s="2"/>
    </row>
    <row r="6991">
      <c r="D6991" s="2"/>
      <c r="G6991" s="2"/>
      <c r="J6991" s="2"/>
    </row>
    <row r="6992">
      <c r="D6992" s="2"/>
      <c r="G6992" s="2"/>
      <c r="J6992" s="2"/>
    </row>
    <row r="6993">
      <c r="D6993" s="2"/>
      <c r="G6993" s="2"/>
      <c r="J6993" s="2"/>
    </row>
    <row r="6994">
      <c r="D6994" s="2"/>
      <c r="G6994" s="2"/>
      <c r="J6994" s="2"/>
    </row>
    <row r="6995">
      <c r="D6995" s="2"/>
      <c r="G6995" s="2"/>
      <c r="J6995" s="2"/>
    </row>
    <row r="6996">
      <c r="D6996" s="2"/>
      <c r="G6996" s="2"/>
      <c r="J6996" s="2"/>
    </row>
    <row r="6997">
      <c r="D6997" s="2"/>
      <c r="G6997" s="2"/>
      <c r="J6997" s="2"/>
    </row>
    <row r="6998">
      <c r="D6998" s="2"/>
      <c r="G6998" s="2"/>
      <c r="J6998" s="2"/>
    </row>
    <row r="6999">
      <c r="D6999" s="2"/>
      <c r="G6999" s="2"/>
      <c r="J6999" s="2"/>
    </row>
    <row r="7000">
      <c r="D7000" s="2"/>
      <c r="G7000" s="2"/>
      <c r="J7000" s="2"/>
    </row>
    <row r="7001">
      <c r="D7001" s="2"/>
      <c r="G7001" s="2"/>
      <c r="J7001" s="2"/>
    </row>
    <row r="7002">
      <c r="D7002" s="2"/>
      <c r="G7002" s="2"/>
      <c r="J7002" s="2"/>
    </row>
    <row r="7003">
      <c r="D7003" s="2"/>
      <c r="G7003" s="2"/>
      <c r="J7003" s="2"/>
    </row>
    <row r="7004">
      <c r="D7004" s="2"/>
      <c r="G7004" s="2"/>
      <c r="J7004" s="2"/>
    </row>
    <row r="7005">
      <c r="D7005" s="2"/>
      <c r="G7005" s="2"/>
      <c r="J7005" s="2"/>
    </row>
    <row r="7006">
      <c r="D7006" s="2"/>
      <c r="G7006" s="2"/>
      <c r="J7006" s="2"/>
    </row>
    <row r="7007">
      <c r="D7007" s="2"/>
      <c r="G7007" s="2"/>
      <c r="J7007" s="2"/>
    </row>
    <row r="7008">
      <c r="D7008" s="2"/>
      <c r="G7008" s="2"/>
      <c r="J7008" s="2"/>
    </row>
    <row r="7009">
      <c r="D7009" s="2"/>
      <c r="G7009" s="2"/>
      <c r="J7009" s="2"/>
    </row>
    <row r="7010">
      <c r="D7010" s="2"/>
      <c r="G7010" s="2"/>
      <c r="J7010" s="2"/>
    </row>
    <row r="7011">
      <c r="D7011" s="2"/>
      <c r="G7011" s="2"/>
      <c r="J7011" s="2"/>
    </row>
    <row r="7012">
      <c r="D7012" s="2"/>
      <c r="G7012" s="2"/>
      <c r="J7012" s="2"/>
    </row>
    <row r="7013">
      <c r="D7013" s="2"/>
      <c r="G7013" s="2"/>
      <c r="J7013" s="2"/>
    </row>
    <row r="7014">
      <c r="D7014" s="2"/>
      <c r="G7014" s="2"/>
      <c r="J7014" s="2"/>
    </row>
    <row r="7015">
      <c r="D7015" s="2"/>
      <c r="G7015" s="2"/>
      <c r="J7015" s="2"/>
    </row>
    <row r="7016">
      <c r="D7016" s="2"/>
      <c r="G7016" s="2"/>
      <c r="J7016" s="2"/>
    </row>
    <row r="7017">
      <c r="D7017" s="2"/>
      <c r="G7017" s="2"/>
      <c r="J7017" s="2"/>
    </row>
    <row r="7018">
      <c r="D7018" s="2"/>
      <c r="G7018" s="2"/>
      <c r="J7018" s="2"/>
    </row>
    <row r="7019">
      <c r="D7019" s="2"/>
      <c r="G7019" s="2"/>
      <c r="J7019" s="2"/>
    </row>
    <row r="7020">
      <c r="D7020" s="2"/>
      <c r="G7020" s="2"/>
      <c r="J7020" s="2"/>
    </row>
    <row r="7021">
      <c r="D7021" s="2"/>
      <c r="G7021" s="2"/>
      <c r="J7021" s="2"/>
    </row>
    <row r="7022">
      <c r="D7022" s="2"/>
      <c r="G7022" s="2"/>
      <c r="J7022" s="2"/>
    </row>
    <row r="7023">
      <c r="D7023" s="2"/>
      <c r="G7023" s="2"/>
      <c r="J7023" s="2"/>
    </row>
    <row r="7024">
      <c r="D7024" s="2"/>
      <c r="G7024" s="2"/>
      <c r="J7024" s="2"/>
    </row>
    <row r="7025">
      <c r="D7025" s="2"/>
      <c r="G7025" s="2"/>
      <c r="J7025" s="2"/>
    </row>
    <row r="7026">
      <c r="D7026" s="2"/>
      <c r="G7026" s="2"/>
      <c r="J7026" s="2"/>
    </row>
    <row r="7027">
      <c r="D7027" s="2"/>
      <c r="G7027" s="2"/>
      <c r="J7027" s="2"/>
    </row>
    <row r="7028">
      <c r="D7028" s="2"/>
      <c r="G7028" s="2"/>
      <c r="J7028" s="2"/>
    </row>
    <row r="7029">
      <c r="D7029" s="2"/>
      <c r="G7029" s="2"/>
      <c r="J7029" s="2"/>
    </row>
    <row r="7030">
      <c r="D7030" s="2"/>
      <c r="G7030" s="2"/>
      <c r="J7030" s="2"/>
    </row>
    <row r="7031">
      <c r="D7031" s="2"/>
      <c r="G7031" s="2"/>
      <c r="J7031" s="2"/>
    </row>
    <row r="7032">
      <c r="D7032" s="2"/>
      <c r="G7032" s="2"/>
      <c r="J7032" s="2"/>
    </row>
    <row r="7033">
      <c r="D7033" s="2"/>
      <c r="G7033" s="2"/>
      <c r="J7033" s="2"/>
    </row>
    <row r="7034">
      <c r="D7034" s="2"/>
      <c r="G7034" s="2"/>
      <c r="J7034" s="2"/>
    </row>
    <row r="7035">
      <c r="D7035" s="2"/>
      <c r="G7035" s="2"/>
      <c r="J7035" s="2"/>
    </row>
    <row r="7036">
      <c r="D7036" s="2"/>
      <c r="G7036" s="2"/>
      <c r="J7036" s="2"/>
    </row>
    <row r="7037">
      <c r="D7037" s="2"/>
      <c r="G7037" s="2"/>
      <c r="J7037" s="2"/>
    </row>
    <row r="7038">
      <c r="D7038" s="2"/>
      <c r="G7038" s="2"/>
      <c r="J7038" s="2"/>
    </row>
    <row r="7039">
      <c r="D7039" s="2"/>
      <c r="G7039" s="2"/>
      <c r="J7039" s="2"/>
    </row>
    <row r="7040">
      <c r="D7040" s="2"/>
      <c r="G7040" s="2"/>
      <c r="J7040" s="2"/>
    </row>
    <row r="7041">
      <c r="D7041" s="2"/>
      <c r="G7041" s="2"/>
      <c r="J7041" s="2"/>
    </row>
    <row r="7042">
      <c r="D7042" s="2"/>
      <c r="G7042" s="2"/>
      <c r="J7042" s="2"/>
    </row>
    <row r="7043">
      <c r="D7043" s="2"/>
      <c r="G7043" s="2"/>
      <c r="J7043" s="2"/>
    </row>
    <row r="7044">
      <c r="D7044" s="2"/>
      <c r="G7044" s="2"/>
      <c r="J7044" s="2"/>
    </row>
    <row r="7045">
      <c r="D7045" s="2"/>
      <c r="G7045" s="2"/>
      <c r="J7045" s="2"/>
    </row>
    <row r="7046">
      <c r="D7046" s="2"/>
      <c r="G7046" s="2"/>
      <c r="J7046" s="2"/>
    </row>
    <row r="7047">
      <c r="D7047" s="2"/>
      <c r="G7047" s="2"/>
      <c r="J7047" s="2"/>
    </row>
    <row r="7048">
      <c r="D7048" s="2"/>
      <c r="G7048" s="2"/>
      <c r="J7048" s="2"/>
    </row>
    <row r="7049">
      <c r="D7049" s="2"/>
      <c r="G7049" s="2"/>
      <c r="J7049" s="2"/>
    </row>
    <row r="7050">
      <c r="D7050" s="2"/>
      <c r="G7050" s="2"/>
      <c r="J7050" s="2"/>
    </row>
    <row r="7051">
      <c r="D7051" s="2"/>
      <c r="G7051" s="2"/>
      <c r="J7051" s="2"/>
    </row>
    <row r="7052">
      <c r="D7052" s="2"/>
      <c r="G7052" s="2"/>
      <c r="J7052" s="2"/>
    </row>
    <row r="7053">
      <c r="D7053" s="2"/>
      <c r="G7053" s="2"/>
      <c r="J7053" s="2"/>
    </row>
    <row r="7054">
      <c r="D7054" s="2"/>
      <c r="G7054" s="2"/>
      <c r="J7054" s="2"/>
    </row>
    <row r="7055">
      <c r="D7055" s="2"/>
      <c r="G7055" s="2"/>
      <c r="J7055" s="2"/>
    </row>
    <row r="7056">
      <c r="D7056" s="2"/>
      <c r="G7056" s="2"/>
      <c r="J7056" s="2"/>
    </row>
    <row r="7057">
      <c r="D7057" s="2"/>
      <c r="G7057" s="2"/>
      <c r="J7057" s="2"/>
    </row>
    <row r="7058">
      <c r="D7058" s="2"/>
      <c r="G7058" s="2"/>
      <c r="J7058" s="2"/>
    </row>
    <row r="7059">
      <c r="D7059" s="2"/>
      <c r="G7059" s="2"/>
      <c r="J7059" s="2"/>
    </row>
    <row r="7060">
      <c r="D7060" s="2"/>
      <c r="G7060" s="2"/>
      <c r="J7060" s="2"/>
    </row>
    <row r="7061">
      <c r="D7061" s="2"/>
      <c r="G7061" s="2"/>
      <c r="J7061" s="2"/>
    </row>
    <row r="7062">
      <c r="D7062" s="2"/>
      <c r="G7062" s="2"/>
      <c r="J7062" s="2"/>
    </row>
    <row r="7063">
      <c r="D7063" s="2"/>
      <c r="G7063" s="2"/>
      <c r="J7063" s="2"/>
    </row>
    <row r="7064">
      <c r="D7064" s="2"/>
      <c r="G7064" s="2"/>
      <c r="J7064" s="2"/>
    </row>
    <row r="7065">
      <c r="D7065" s="2"/>
      <c r="G7065" s="2"/>
      <c r="J7065" s="2"/>
    </row>
    <row r="7066">
      <c r="D7066" s="2"/>
      <c r="G7066" s="2"/>
      <c r="J7066" s="2"/>
    </row>
    <row r="7067">
      <c r="D7067" s="2"/>
      <c r="G7067" s="2"/>
      <c r="J7067" s="2"/>
    </row>
    <row r="7068">
      <c r="D7068" s="2"/>
      <c r="G7068" s="2"/>
      <c r="J7068" s="2"/>
    </row>
    <row r="7069">
      <c r="D7069" s="2"/>
      <c r="G7069" s="2"/>
      <c r="J7069" s="2"/>
    </row>
    <row r="7070">
      <c r="D7070" s="2"/>
      <c r="G7070" s="2"/>
      <c r="J7070" s="2"/>
    </row>
    <row r="7071">
      <c r="D7071" s="2"/>
      <c r="G7071" s="2"/>
      <c r="J7071" s="2"/>
    </row>
    <row r="7072">
      <c r="D7072" s="2"/>
      <c r="G7072" s="2"/>
      <c r="J7072" s="2"/>
    </row>
    <row r="7073">
      <c r="D7073" s="2"/>
      <c r="G7073" s="2"/>
      <c r="J7073" s="2"/>
    </row>
    <row r="7074">
      <c r="D7074" s="2"/>
      <c r="G7074" s="2"/>
      <c r="J7074" s="2"/>
    </row>
    <row r="7075">
      <c r="D7075" s="2"/>
      <c r="G7075" s="2"/>
      <c r="J7075" s="2"/>
    </row>
    <row r="7076">
      <c r="D7076" s="2"/>
      <c r="G7076" s="2"/>
      <c r="J7076" s="2"/>
    </row>
    <row r="7077">
      <c r="D7077" s="2"/>
      <c r="G7077" s="2"/>
      <c r="J7077" s="2"/>
    </row>
    <row r="7078">
      <c r="D7078" s="2"/>
      <c r="G7078" s="2"/>
      <c r="J7078" s="2"/>
    </row>
    <row r="7079">
      <c r="D7079" s="2"/>
      <c r="G7079" s="2"/>
      <c r="J7079" s="2"/>
    </row>
    <row r="7080">
      <c r="D7080" s="2"/>
      <c r="G7080" s="2"/>
      <c r="J7080" s="2"/>
    </row>
    <row r="7081">
      <c r="D7081" s="2"/>
      <c r="G7081" s="2"/>
      <c r="J7081" s="2"/>
    </row>
    <row r="7082">
      <c r="D7082" s="2"/>
      <c r="G7082" s="2"/>
      <c r="J7082" s="2"/>
    </row>
    <row r="7083">
      <c r="D7083" s="2"/>
      <c r="G7083" s="2"/>
      <c r="J7083" s="2"/>
    </row>
    <row r="7084">
      <c r="D7084" s="2"/>
      <c r="G7084" s="2"/>
      <c r="J7084" s="2"/>
    </row>
    <row r="7085">
      <c r="D7085" s="2"/>
      <c r="G7085" s="2"/>
      <c r="J7085" s="2"/>
    </row>
    <row r="7086">
      <c r="D7086" s="2"/>
      <c r="G7086" s="2"/>
      <c r="J7086" s="2"/>
    </row>
    <row r="7087">
      <c r="D7087" s="2"/>
      <c r="G7087" s="2"/>
      <c r="J7087" s="2"/>
    </row>
    <row r="7088">
      <c r="D7088" s="2"/>
      <c r="G7088" s="2"/>
      <c r="J7088" s="2"/>
    </row>
    <row r="7089">
      <c r="D7089" s="2"/>
      <c r="G7089" s="2"/>
      <c r="J7089" s="2"/>
    </row>
    <row r="7090">
      <c r="D7090" s="2"/>
      <c r="G7090" s="2"/>
      <c r="J7090" s="2"/>
    </row>
    <row r="7091">
      <c r="D7091" s="2"/>
      <c r="G7091" s="2"/>
      <c r="J7091" s="2"/>
    </row>
    <row r="7092">
      <c r="D7092" s="2"/>
      <c r="G7092" s="2"/>
      <c r="J7092" s="2"/>
    </row>
    <row r="7093">
      <c r="D7093" s="2"/>
      <c r="G7093" s="2"/>
      <c r="J7093" s="2"/>
    </row>
    <row r="7094">
      <c r="D7094" s="2"/>
      <c r="G7094" s="2"/>
      <c r="J7094" s="2"/>
    </row>
    <row r="7095">
      <c r="D7095" s="2"/>
      <c r="G7095" s="2"/>
      <c r="J7095" s="2"/>
    </row>
    <row r="7096">
      <c r="D7096" s="2"/>
      <c r="G7096" s="2"/>
      <c r="J7096" s="2"/>
    </row>
    <row r="7097">
      <c r="D7097" s="2"/>
      <c r="G7097" s="2"/>
      <c r="J7097" s="2"/>
    </row>
    <row r="7098">
      <c r="D7098" s="2"/>
      <c r="G7098" s="2"/>
      <c r="J7098" s="2"/>
    </row>
    <row r="7099">
      <c r="D7099" s="2"/>
      <c r="G7099" s="2"/>
      <c r="J7099" s="2"/>
    </row>
    <row r="7100">
      <c r="D7100" s="2"/>
      <c r="G7100" s="2"/>
      <c r="J7100" s="2"/>
    </row>
    <row r="7101">
      <c r="D7101" s="2"/>
      <c r="G7101" s="2"/>
      <c r="J7101" s="2"/>
    </row>
    <row r="7102">
      <c r="D7102" s="2"/>
      <c r="G7102" s="2"/>
      <c r="J7102" s="2"/>
    </row>
    <row r="7103">
      <c r="D7103" s="2"/>
      <c r="G7103" s="2"/>
      <c r="J7103" s="2"/>
    </row>
    <row r="7104">
      <c r="D7104" s="2"/>
      <c r="G7104" s="2"/>
      <c r="J7104" s="2"/>
    </row>
    <row r="7105">
      <c r="D7105" s="2"/>
      <c r="G7105" s="2"/>
      <c r="J7105" s="2"/>
    </row>
    <row r="7106">
      <c r="D7106" s="2"/>
      <c r="G7106" s="2"/>
      <c r="J7106" s="2"/>
    </row>
    <row r="7107">
      <c r="D7107" s="2"/>
      <c r="G7107" s="2"/>
      <c r="J7107" s="2"/>
    </row>
    <row r="7108">
      <c r="D7108" s="2"/>
      <c r="G7108" s="2"/>
      <c r="J7108" s="2"/>
    </row>
    <row r="7109">
      <c r="D7109" s="2"/>
      <c r="G7109" s="2"/>
      <c r="J7109" s="2"/>
    </row>
    <row r="7110">
      <c r="D7110" s="2"/>
      <c r="G7110" s="2"/>
      <c r="J7110" s="2"/>
    </row>
    <row r="7111">
      <c r="D7111" s="2"/>
      <c r="G7111" s="2"/>
      <c r="J7111" s="2"/>
    </row>
    <row r="7112">
      <c r="D7112" s="2"/>
      <c r="G7112" s="2"/>
      <c r="J7112" s="2"/>
    </row>
    <row r="7113">
      <c r="D7113" s="2"/>
      <c r="G7113" s="2"/>
      <c r="J7113" s="2"/>
    </row>
    <row r="7114">
      <c r="D7114" s="2"/>
      <c r="G7114" s="2"/>
      <c r="J7114" s="2"/>
    </row>
    <row r="7115">
      <c r="D7115" s="2"/>
      <c r="G7115" s="2"/>
      <c r="J7115" s="2"/>
    </row>
    <row r="7116">
      <c r="D7116" s="2"/>
      <c r="G7116" s="2"/>
      <c r="J7116" s="2"/>
    </row>
    <row r="7117">
      <c r="D7117" s="2"/>
      <c r="G7117" s="2"/>
      <c r="J7117" s="2"/>
    </row>
    <row r="7118">
      <c r="D7118" s="2"/>
      <c r="G7118" s="2"/>
      <c r="J7118" s="2"/>
    </row>
    <row r="7119">
      <c r="D7119" s="2"/>
      <c r="G7119" s="2"/>
      <c r="J7119" s="2"/>
    </row>
    <row r="7120">
      <c r="D7120" s="2"/>
      <c r="G7120" s="2"/>
      <c r="J7120" s="2"/>
    </row>
    <row r="7121">
      <c r="D7121" s="2"/>
      <c r="G7121" s="2"/>
      <c r="J7121" s="2"/>
    </row>
    <row r="7122">
      <c r="D7122" s="2"/>
      <c r="G7122" s="2"/>
      <c r="J7122" s="2"/>
    </row>
    <row r="7123">
      <c r="D7123" s="2"/>
      <c r="G7123" s="2"/>
      <c r="J7123" s="2"/>
    </row>
    <row r="7124">
      <c r="D7124" s="2"/>
      <c r="G7124" s="2"/>
      <c r="J7124" s="2"/>
    </row>
    <row r="7125">
      <c r="D7125" s="2"/>
      <c r="G7125" s="2"/>
      <c r="J7125" s="2"/>
    </row>
    <row r="7126">
      <c r="D7126" s="2"/>
      <c r="G7126" s="2"/>
      <c r="J7126" s="2"/>
    </row>
    <row r="7127">
      <c r="D7127" s="2"/>
      <c r="G7127" s="2"/>
      <c r="J7127" s="2"/>
    </row>
    <row r="7128">
      <c r="D7128" s="2"/>
      <c r="G7128" s="2"/>
      <c r="J7128" s="2"/>
    </row>
    <row r="7129">
      <c r="D7129" s="2"/>
      <c r="G7129" s="2"/>
      <c r="J7129" s="2"/>
    </row>
    <row r="7130">
      <c r="D7130" s="2"/>
      <c r="G7130" s="2"/>
      <c r="J7130" s="2"/>
    </row>
    <row r="7131">
      <c r="D7131" s="2"/>
      <c r="G7131" s="2"/>
      <c r="J7131" s="2"/>
    </row>
    <row r="7132">
      <c r="D7132" s="2"/>
      <c r="G7132" s="2"/>
      <c r="J7132" s="2"/>
    </row>
    <row r="7133">
      <c r="D7133" s="2"/>
      <c r="G7133" s="2"/>
      <c r="J7133" s="2"/>
    </row>
    <row r="7134">
      <c r="D7134" s="2"/>
      <c r="G7134" s="2"/>
      <c r="J7134" s="2"/>
    </row>
    <row r="7135">
      <c r="D7135" s="2"/>
      <c r="G7135" s="2"/>
      <c r="J7135" s="2"/>
    </row>
    <row r="7136">
      <c r="D7136" s="2"/>
      <c r="G7136" s="2"/>
      <c r="J7136" s="2"/>
    </row>
    <row r="7137">
      <c r="D7137" s="2"/>
      <c r="G7137" s="2"/>
      <c r="J7137" s="2"/>
    </row>
    <row r="7138">
      <c r="D7138" s="2"/>
      <c r="G7138" s="2"/>
      <c r="J7138" s="2"/>
    </row>
    <row r="7139">
      <c r="D7139" s="2"/>
      <c r="G7139" s="2"/>
      <c r="J7139" s="2"/>
    </row>
    <row r="7140">
      <c r="D7140" s="2"/>
      <c r="G7140" s="2"/>
      <c r="J7140" s="2"/>
    </row>
    <row r="7141">
      <c r="D7141" s="2"/>
      <c r="G7141" s="2"/>
      <c r="J7141" s="2"/>
    </row>
    <row r="7142">
      <c r="D7142" s="2"/>
      <c r="G7142" s="2"/>
      <c r="J7142" s="2"/>
    </row>
    <row r="7143">
      <c r="D7143" s="2"/>
      <c r="G7143" s="2"/>
      <c r="J7143" s="2"/>
    </row>
    <row r="7144">
      <c r="D7144" s="2"/>
      <c r="G7144" s="2"/>
      <c r="J7144" s="2"/>
    </row>
    <row r="7145">
      <c r="D7145" s="2"/>
      <c r="G7145" s="2"/>
      <c r="J7145" s="2"/>
    </row>
    <row r="7146">
      <c r="D7146" s="2"/>
      <c r="G7146" s="2"/>
      <c r="J7146" s="2"/>
    </row>
    <row r="7147">
      <c r="D7147" s="2"/>
      <c r="G7147" s="2"/>
      <c r="J7147" s="2"/>
    </row>
    <row r="7148">
      <c r="D7148" s="2"/>
      <c r="G7148" s="2"/>
      <c r="J7148" s="2"/>
    </row>
    <row r="7149">
      <c r="D7149" s="2"/>
      <c r="G7149" s="2"/>
      <c r="J7149" s="2"/>
    </row>
    <row r="7150">
      <c r="D7150" s="2"/>
      <c r="G7150" s="2"/>
      <c r="J7150" s="2"/>
    </row>
    <row r="7151">
      <c r="D7151" s="2"/>
      <c r="G7151" s="2"/>
      <c r="J7151" s="2"/>
    </row>
    <row r="7152">
      <c r="D7152" s="2"/>
      <c r="G7152" s="2"/>
      <c r="J7152" s="2"/>
    </row>
    <row r="7153">
      <c r="D7153" s="2"/>
      <c r="G7153" s="2"/>
      <c r="J7153" s="2"/>
    </row>
    <row r="7154">
      <c r="D7154" s="2"/>
      <c r="G7154" s="2"/>
      <c r="J7154" s="2"/>
    </row>
    <row r="7155">
      <c r="D7155" s="2"/>
      <c r="G7155" s="2"/>
      <c r="J7155" s="2"/>
    </row>
    <row r="7156">
      <c r="D7156" s="2"/>
      <c r="G7156" s="2"/>
      <c r="J7156" s="2"/>
    </row>
    <row r="7157">
      <c r="D7157" s="2"/>
      <c r="G7157" s="2"/>
      <c r="J7157" s="2"/>
    </row>
    <row r="7158">
      <c r="D7158" s="2"/>
      <c r="G7158" s="2"/>
      <c r="J7158" s="2"/>
    </row>
    <row r="7159">
      <c r="D7159" s="2"/>
      <c r="G7159" s="2"/>
      <c r="J7159" s="2"/>
    </row>
    <row r="7160">
      <c r="D7160" s="2"/>
      <c r="G7160" s="2"/>
      <c r="J7160" s="2"/>
    </row>
    <row r="7161">
      <c r="D7161" s="2"/>
      <c r="G7161" s="2"/>
      <c r="J7161" s="2"/>
    </row>
    <row r="7162">
      <c r="D7162" s="2"/>
      <c r="G7162" s="2"/>
      <c r="J7162" s="2"/>
    </row>
    <row r="7163">
      <c r="D7163" s="2"/>
      <c r="G7163" s="2"/>
      <c r="J7163" s="2"/>
    </row>
    <row r="7164">
      <c r="D7164" s="2"/>
      <c r="G7164" s="2"/>
      <c r="J7164" s="2"/>
    </row>
    <row r="7165">
      <c r="D7165" s="2"/>
      <c r="G7165" s="2"/>
      <c r="J7165" s="2"/>
    </row>
    <row r="7166">
      <c r="D7166" s="2"/>
      <c r="G7166" s="2"/>
      <c r="J7166" s="2"/>
    </row>
    <row r="7167">
      <c r="D7167" s="2"/>
      <c r="G7167" s="2"/>
      <c r="J7167" s="2"/>
    </row>
    <row r="7168">
      <c r="D7168" s="2"/>
      <c r="G7168" s="2"/>
      <c r="J7168" s="2"/>
    </row>
    <row r="7169">
      <c r="D7169" s="2"/>
      <c r="G7169" s="2"/>
      <c r="J7169" s="2"/>
    </row>
    <row r="7170">
      <c r="D7170" s="2"/>
      <c r="G7170" s="2"/>
      <c r="J7170" s="2"/>
    </row>
    <row r="7171">
      <c r="D7171" s="2"/>
      <c r="G7171" s="2"/>
      <c r="J7171" s="2"/>
    </row>
    <row r="7172">
      <c r="D7172" s="2"/>
      <c r="G7172" s="2"/>
      <c r="J7172" s="2"/>
    </row>
    <row r="7173">
      <c r="D7173" s="2"/>
      <c r="G7173" s="2"/>
      <c r="J7173" s="2"/>
    </row>
    <row r="7174">
      <c r="D7174" s="2"/>
      <c r="G7174" s="2"/>
      <c r="J7174" s="2"/>
    </row>
    <row r="7175">
      <c r="D7175" s="2"/>
      <c r="G7175" s="2"/>
      <c r="J7175" s="2"/>
    </row>
    <row r="7176">
      <c r="D7176" s="2"/>
      <c r="G7176" s="2"/>
      <c r="J7176" s="2"/>
    </row>
    <row r="7177">
      <c r="D7177" s="2"/>
      <c r="G7177" s="2"/>
      <c r="J7177" s="2"/>
    </row>
    <row r="7178">
      <c r="D7178" s="2"/>
      <c r="G7178" s="2"/>
      <c r="J7178" s="2"/>
    </row>
    <row r="7179">
      <c r="D7179" s="2"/>
      <c r="G7179" s="2"/>
      <c r="J7179" s="2"/>
    </row>
    <row r="7180">
      <c r="D7180" s="2"/>
      <c r="G7180" s="2"/>
      <c r="J7180" s="2"/>
    </row>
    <row r="7181">
      <c r="D7181" s="2"/>
      <c r="G7181" s="2"/>
      <c r="J7181" s="2"/>
    </row>
    <row r="7182">
      <c r="D7182" s="2"/>
      <c r="G7182" s="2"/>
      <c r="J7182" s="2"/>
    </row>
    <row r="7183">
      <c r="D7183" s="2"/>
      <c r="G7183" s="2"/>
      <c r="J7183" s="2"/>
    </row>
    <row r="7184">
      <c r="D7184" s="2"/>
      <c r="G7184" s="2"/>
      <c r="J7184" s="2"/>
    </row>
    <row r="7185">
      <c r="D7185" s="2"/>
      <c r="G7185" s="2"/>
      <c r="J7185" s="2"/>
    </row>
    <row r="7186">
      <c r="D7186" s="2"/>
      <c r="G7186" s="2"/>
      <c r="J7186" s="2"/>
    </row>
    <row r="7187">
      <c r="D7187" s="2"/>
      <c r="G7187" s="2"/>
      <c r="J7187" s="2"/>
    </row>
    <row r="7188">
      <c r="D7188" s="2"/>
      <c r="G7188" s="2"/>
      <c r="J7188" s="2"/>
    </row>
    <row r="7189">
      <c r="D7189" s="2"/>
      <c r="G7189" s="2"/>
      <c r="J7189" s="2"/>
    </row>
    <row r="7190">
      <c r="D7190" s="2"/>
      <c r="G7190" s="2"/>
      <c r="J7190" s="2"/>
    </row>
    <row r="7191">
      <c r="D7191" s="2"/>
      <c r="G7191" s="2"/>
      <c r="J7191" s="2"/>
    </row>
    <row r="7192">
      <c r="D7192" s="2"/>
      <c r="G7192" s="2"/>
      <c r="J7192" s="2"/>
    </row>
    <row r="7193">
      <c r="D7193" s="2"/>
      <c r="G7193" s="2"/>
      <c r="J7193" s="2"/>
    </row>
    <row r="7194">
      <c r="D7194" s="2"/>
      <c r="G7194" s="2"/>
      <c r="J7194" s="2"/>
    </row>
    <row r="7195">
      <c r="D7195" s="2"/>
      <c r="G7195" s="2"/>
      <c r="J7195" s="2"/>
    </row>
    <row r="7196">
      <c r="D7196" s="2"/>
      <c r="G7196" s="2"/>
      <c r="J7196" s="2"/>
    </row>
    <row r="7197">
      <c r="D7197" s="2"/>
      <c r="G7197" s="2"/>
      <c r="J7197" s="2"/>
    </row>
    <row r="7198">
      <c r="D7198" s="2"/>
      <c r="G7198" s="2"/>
      <c r="J7198" s="2"/>
    </row>
    <row r="7199">
      <c r="D7199" s="2"/>
      <c r="G7199" s="2"/>
      <c r="J7199" s="2"/>
    </row>
    <row r="7200">
      <c r="D7200" s="2"/>
      <c r="G7200" s="2"/>
      <c r="J7200" s="2"/>
    </row>
    <row r="7201">
      <c r="D7201" s="2"/>
      <c r="G7201" s="2"/>
      <c r="J7201" s="2"/>
    </row>
    <row r="7202">
      <c r="D7202" s="2"/>
      <c r="G7202" s="2"/>
      <c r="J7202" s="2"/>
    </row>
    <row r="7203">
      <c r="D7203" s="2"/>
      <c r="G7203" s="2"/>
      <c r="J7203" s="2"/>
    </row>
    <row r="7204">
      <c r="D7204" s="2"/>
      <c r="G7204" s="2"/>
      <c r="J7204" s="2"/>
    </row>
    <row r="7205">
      <c r="D7205" s="2"/>
      <c r="G7205" s="2"/>
      <c r="J7205" s="2"/>
    </row>
    <row r="7206">
      <c r="D7206" s="2"/>
      <c r="G7206" s="2"/>
      <c r="J7206" s="2"/>
    </row>
    <row r="7207">
      <c r="D7207" s="2"/>
      <c r="G7207" s="2"/>
      <c r="J7207" s="2"/>
    </row>
    <row r="7208">
      <c r="D7208" s="2"/>
      <c r="G7208" s="2"/>
      <c r="J7208" s="2"/>
    </row>
    <row r="7209">
      <c r="D7209" s="2"/>
      <c r="G7209" s="2"/>
      <c r="J7209" s="2"/>
    </row>
    <row r="7210">
      <c r="D7210" s="2"/>
      <c r="G7210" s="2"/>
      <c r="J7210" s="2"/>
    </row>
    <row r="7211">
      <c r="D7211" s="2"/>
      <c r="G7211" s="2"/>
      <c r="J7211" s="2"/>
    </row>
    <row r="7212">
      <c r="D7212" s="2"/>
      <c r="G7212" s="2"/>
      <c r="J7212" s="2"/>
    </row>
    <row r="7213">
      <c r="D7213" s="2"/>
      <c r="G7213" s="2"/>
      <c r="J7213" s="2"/>
    </row>
    <row r="7214">
      <c r="D7214" s="2"/>
      <c r="G7214" s="2"/>
      <c r="J7214" s="2"/>
    </row>
    <row r="7215">
      <c r="D7215" s="2"/>
      <c r="G7215" s="2"/>
      <c r="J7215" s="2"/>
    </row>
    <row r="7216">
      <c r="D7216" s="2"/>
      <c r="G7216" s="2"/>
      <c r="J7216" s="2"/>
    </row>
    <row r="7217">
      <c r="D7217" s="2"/>
      <c r="G7217" s="2"/>
      <c r="J7217" s="2"/>
    </row>
    <row r="7218">
      <c r="D7218" s="2"/>
      <c r="G7218" s="2"/>
      <c r="J7218" s="2"/>
    </row>
    <row r="7219">
      <c r="D7219" s="2"/>
      <c r="G7219" s="2"/>
      <c r="J7219" s="2"/>
    </row>
    <row r="7220">
      <c r="D7220" s="2"/>
      <c r="G7220" s="2"/>
      <c r="J7220" s="2"/>
    </row>
    <row r="7221">
      <c r="D7221" s="2"/>
      <c r="G7221" s="2"/>
      <c r="J7221" s="2"/>
    </row>
    <row r="7222">
      <c r="D7222" s="2"/>
      <c r="G7222" s="2"/>
      <c r="J7222" s="2"/>
    </row>
    <row r="7223">
      <c r="D7223" s="2"/>
      <c r="G7223" s="2"/>
      <c r="J7223" s="2"/>
    </row>
    <row r="7224">
      <c r="D7224" s="2"/>
      <c r="G7224" s="2"/>
      <c r="J7224" s="2"/>
    </row>
    <row r="7225">
      <c r="D7225" s="2"/>
      <c r="G7225" s="2"/>
      <c r="J7225" s="2"/>
    </row>
    <row r="7226">
      <c r="D7226" s="2"/>
      <c r="G7226" s="2"/>
      <c r="J7226" s="2"/>
    </row>
    <row r="7227">
      <c r="D7227" s="2"/>
      <c r="G7227" s="2"/>
      <c r="J7227" s="2"/>
    </row>
    <row r="7228">
      <c r="D7228" s="2"/>
      <c r="G7228" s="2"/>
      <c r="J7228" s="2"/>
    </row>
    <row r="7229">
      <c r="D7229" s="2"/>
      <c r="G7229" s="2"/>
      <c r="J7229" s="2"/>
    </row>
    <row r="7230">
      <c r="D7230" s="2"/>
      <c r="G7230" s="2"/>
      <c r="J7230" s="2"/>
    </row>
    <row r="7231">
      <c r="D7231" s="2"/>
      <c r="G7231" s="2"/>
      <c r="J7231" s="2"/>
    </row>
    <row r="7232">
      <c r="D7232" s="2"/>
      <c r="G7232" s="2"/>
      <c r="J7232" s="2"/>
    </row>
    <row r="7233">
      <c r="D7233" s="2"/>
      <c r="G7233" s="2"/>
      <c r="J7233" s="2"/>
    </row>
    <row r="7234">
      <c r="D7234" s="2"/>
      <c r="G7234" s="2"/>
      <c r="J7234" s="2"/>
    </row>
    <row r="7235">
      <c r="D7235" s="2"/>
      <c r="G7235" s="2"/>
      <c r="J7235" s="2"/>
    </row>
    <row r="7236">
      <c r="D7236" s="2"/>
      <c r="G7236" s="2"/>
      <c r="J7236" s="2"/>
    </row>
    <row r="7237">
      <c r="D7237" s="2"/>
      <c r="G7237" s="2"/>
      <c r="J7237" s="2"/>
    </row>
    <row r="7238">
      <c r="D7238" s="2"/>
      <c r="G7238" s="2"/>
      <c r="J7238" s="2"/>
    </row>
    <row r="7239">
      <c r="D7239" s="2"/>
      <c r="G7239" s="2"/>
      <c r="J7239" s="2"/>
    </row>
    <row r="7240">
      <c r="D7240" s="2"/>
      <c r="G7240" s="2"/>
      <c r="J7240" s="2"/>
    </row>
    <row r="7241">
      <c r="D7241" s="2"/>
      <c r="G7241" s="2"/>
      <c r="J7241" s="2"/>
    </row>
    <row r="7242">
      <c r="D7242" s="2"/>
      <c r="G7242" s="2"/>
      <c r="J7242" s="2"/>
    </row>
    <row r="7243">
      <c r="D7243" s="2"/>
      <c r="G7243" s="2"/>
      <c r="J7243" s="2"/>
    </row>
    <row r="7244">
      <c r="D7244" s="2"/>
      <c r="G7244" s="2"/>
      <c r="J7244" s="2"/>
    </row>
    <row r="7245">
      <c r="D7245" s="2"/>
      <c r="G7245" s="2"/>
      <c r="J7245" s="2"/>
    </row>
    <row r="7246">
      <c r="D7246" s="2"/>
      <c r="G7246" s="2"/>
      <c r="J7246" s="2"/>
    </row>
    <row r="7247">
      <c r="D7247" s="2"/>
      <c r="G7247" s="2"/>
      <c r="J7247" s="2"/>
    </row>
    <row r="7248">
      <c r="D7248" s="2"/>
      <c r="G7248" s="2"/>
      <c r="J7248" s="2"/>
    </row>
    <row r="7249">
      <c r="D7249" s="2"/>
      <c r="G7249" s="2"/>
      <c r="J7249" s="2"/>
    </row>
    <row r="7250">
      <c r="D7250" s="2"/>
      <c r="G7250" s="2"/>
      <c r="J7250" s="2"/>
    </row>
    <row r="7251">
      <c r="D7251" s="2"/>
      <c r="G7251" s="2"/>
      <c r="J7251" s="2"/>
    </row>
    <row r="7252">
      <c r="D7252" s="2"/>
      <c r="G7252" s="2"/>
      <c r="J7252" s="2"/>
    </row>
    <row r="7253">
      <c r="D7253" s="2"/>
      <c r="G7253" s="2"/>
      <c r="J7253" s="2"/>
    </row>
    <row r="7254">
      <c r="D7254" s="2"/>
      <c r="G7254" s="2"/>
      <c r="J7254" s="2"/>
    </row>
    <row r="7255">
      <c r="D7255" s="2"/>
      <c r="G7255" s="2"/>
      <c r="J7255" s="2"/>
    </row>
    <row r="7256">
      <c r="D7256" s="2"/>
      <c r="G7256" s="2"/>
      <c r="J7256" s="2"/>
    </row>
    <row r="7257">
      <c r="D7257" s="2"/>
      <c r="G7257" s="2"/>
      <c r="J7257" s="2"/>
    </row>
    <row r="7258">
      <c r="D7258" s="2"/>
      <c r="G7258" s="2"/>
      <c r="J7258" s="2"/>
    </row>
    <row r="7259">
      <c r="D7259" s="2"/>
      <c r="G7259" s="2"/>
      <c r="J7259" s="2"/>
    </row>
    <row r="7260">
      <c r="D7260" s="2"/>
      <c r="G7260" s="2"/>
      <c r="J7260" s="2"/>
    </row>
    <row r="7261">
      <c r="D7261" s="2"/>
      <c r="G7261" s="2"/>
      <c r="J7261" s="2"/>
    </row>
    <row r="7262">
      <c r="D7262" s="2"/>
      <c r="G7262" s="2"/>
      <c r="J7262" s="2"/>
    </row>
    <row r="7263">
      <c r="D7263" s="2"/>
      <c r="G7263" s="2"/>
      <c r="J7263" s="2"/>
    </row>
    <row r="7264">
      <c r="D7264" s="2"/>
      <c r="G7264" s="2"/>
      <c r="J7264" s="2"/>
    </row>
    <row r="7265">
      <c r="D7265" s="2"/>
      <c r="G7265" s="2"/>
      <c r="J7265" s="2"/>
    </row>
    <row r="7266">
      <c r="D7266" s="2"/>
      <c r="G7266" s="2"/>
      <c r="J7266" s="2"/>
    </row>
    <row r="7267">
      <c r="D7267" s="2"/>
      <c r="G7267" s="2"/>
      <c r="J7267" s="2"/>
    </row>
    <row r="7268">
      <c r="D7268" s="2"/>
      <c r="G7268" s="2"/>
      <c r="J7268" s="2"/>
    </row>
    <row r="7269">
      <c r="D7269" s="2"/>
      <c r="G7269" s="2"/>
      <c r="J7269" s="2"/>
    </row>
    <row r="7270">
      <c r="D7270" s="2"/>
      <c r="G7270" s="2"/>
      <c r="J7270" s="2"/>
    </row>
    <row r="7271">
      <c r="D7271" s="2"/>
      <c r="G7271" s="2"/>
      <c r="J7271" s="2"/>
    </row>
    <row r="7272">
      <c r="D7272" s="2"/>
      <c r="G7272" s="2"/>
      <c r="J7272" s="2"/>
    </row>
    <row r="7273">
      <c r="D7273" s="2"/>
      <c r="G7273" s="2"/>
      <c r="J7273" s="2"/>
    </row>
    <row r="7274">
      <c r="D7274" s="2"/>
      <c r="G7274" s="2"/>
      <c r="J7274" s="2"/>
    </row>
    <row r="7275">
      <c r="D7275" s="2"/>
      <c r="G7275" s="2"/>
      <c r="J7275" s="2"/>
    </row>
    <row r="7276">
      <c r="D7276" s="2"/>
      <c r="G7276" s="2"/>
      <c r="J7276" s="2"/>
    </row>
    <row r="7277">
      <c r="D7277" s="2"/>
      <c r="G7277" s="2"/>
      <c r="J7277" s="2"/>
    </row>
    <row r="7278">
      <c r="D7278" s="2"/>
      <c r="G7278" s="2"/>
      <c r="J7278" s="2"/>
    </row>
    <row r="7279">
      <c r="D7279" s="2"/>
      <c r="G7279" s="2"/>
      <c r="J7279" s="2"/>
    </row>
    <row r="7280">
      <c r="D7280" s="2"/>
      <c r="G7280" s="2"/>
      <c r="J7280" s="2"/>
    </row>
    <row r="7281">
      <c r="D7281" s="2"/>
      <c r="G7281" s="2"/>
      <c r="J7281" s="2"/>
    </row>
    <row r="7282">
      <c r="D7282" s="2"/>
      <c r="G7282" s="2"/>
      <c r="J7282" s="2"/>
    </row>
    <row r="7283">
      <c r="D7283" s="2"/>
      <c r="G7283" s="2"/>
      <c r="J7283" s="2"/>
    </row>
    <row r="7284">
      <c r="D7284" s="2"/>
      <c r="G7284" s="2"/>
      <c r="J7284" s="2"/>
    </row>
    <row r="7285">
      <c r="D7285" s="2"/>
      <c r="G7285" s="2"/>
      <c r="J7285" s="2"/>
    </row>
    <row r="7286">
      <c r="D7286" s="2"/>
      <c r="G7286" s="2"/>
      <c r="J7286" s="2"/>
    </row>
    <row r="7287">
      <c r="D7287" s="2"/>
      <c r="G7287" s="2"/>
      <c r="J7287" s="2"/>
    </row>
    <row r="7288">
      <c r="D7288" s="2"/>
      <c r="G7288" s="2"/>
      <c r="J7288" s="2"/>
    </row>
    <row r="7289">
      <c r="D7289" s="2"/>
      <c r="G7289" s="2"/>
      <c r="J7289" s="2"/>
    </row>
    <row r="7290">
      <c r="D7290" s="2"/>
      <c r="G7290" s="2"/>
      <c r="J7290" s="2"/>
    </row>
    <row r="7291">
      <c r="D7291" s="2"/>
      <c r="G7291" s="2"/>
      <c r="J7291" s="2"/>
    </row>
    <row r="7292">
      <c r="D7292" s="2"/>
      <c r="G7292" s="2"/>
      <c r="J7292" s="2"/>
    </row>
    <row r="7293">
      <c r="D7293" s="2"/>
      <c r="G7293" s="2"/>
      <c r="J7293" s="2"/>
    </row>
    <row r="7294">
      <c r="D7294" s="2"/>
      <c r="G7294" s="2"/>
      <c r="J7294" s="2"/>
    </row>
    <row r="7295">
      <c r="D7295" s="2"/>
      <c r="G7295" s="2"/>
      <c r="J7295" s="2"/>
    </row>
    <row r="7296">
      <c r="D7296" s="2"/>
      <c r="G7296" s="2"/>
      <c r="J7296" s="2"/>
    </row>
    <row r="7297">
      <c r="D7297" s="2"/>
      <c r="G7297" s="2"/>
      <c r="J7297" s="2"/>
    </row>
    <row r="7298">
      <c r="D7298" s="2"/>
      <c r="G7298" s="2"/>
      <c r="J7298" s="2"/>
    </row>
    <row r="7299">
      <c r="D7299" s="2"/>
      <c r="G7299" s="2"/>
      <c r="J7299" s="2"/>
    </row>
    <row r="7300">
      <c r="D7300" s="2"/>
      <c r="G7300" s="2"/>
      <c r="J7300" s="2"/>
    </row>
    <row r="7301">
      <c r="D7301" s="2"/>
      <c r="G7301" s="2"/>
      <c r="J7301" s="2"/>
    </row>
    <row r="7302">
      <c r="D7302" s="2"/>
      <c r="G7302" s="2"/>
      <c r="J7302" s="2"/>
    </row>
    <row r="7303">
      <c r="D7303" s="2"/>
      <c r="G7303" s="2"/>
      <c r="J7303" s="2"/>
    </row>
    <row r="7304">
      <c r="D7304" s="2"/>
      <c r="G7304" s="2"/>
      <c r="J7304" s="2"/>
    </row>
    <row r="7305">
      <c r="D7305" s="2"/>
      <c r="G7305" s="2"/>
      <c r="J7305" s="2"/>
    </row>
    <row r="7306">
      <c r="D7306" s="2"/>
      <c r="G7306" s="2"/>
      <c r="J7306" s="2"/>
    </row>
    <row r="7307">
      <c r="D7307" s="2"/>
      <c r="G7307" s="2"/>
      <c r="J7307" s="2"/>
    </row>
    <row r="7308">
      <c r="D7308" s="2"/>
      <c r="G7308" s="2"/>
      <c r="J7308" s="2"/>
    </row>
    <row r="7309">
      <c r="D7309" s="2"/>
      <c r="G7309" s="2"/>
      <c r="J7309" s="2"/>
    </row>
    <row r="7310">
      <c r="D7310" s="2"/>
      <c r="G7310" s="2"/>
      <c r="J7310" s="2"/>
    </row>
    <row r="7311">
      <c r="D7311" s="2"/>
      <c r="G7311" s="2"/>
      <c r="J7311" s="2"/>
    </row>
    <row r="7312">
      <c r="D7312" s="2"/>
      <c r="G7312" s="2"/>
      <c r="J7312" s="2"/>
    </row>
    <row r="7313">
      <c r="D7313" s="2"/>
      <c r="G7313" s="2"/>
      <c r="J7313" s="2"/>
    </row>
    <row r="7314">
      <c r="D7314" s="2"/>
      <c r="G7314" s="2"/>
      <c r="J7314" s="2"/>
    </row>
    <row r="7315">
      <c r="D7315" s="2"/>
      <c r="G7315" s="2"/>
      <c r="J7315" s="2"/>
    </row>
    <row r="7316">
      <c r="D7316" s="2"/>
      <c r="G7316" s="2"/>
      <c r="J7316" s="2"/>
    </row>
    <row r="7317">
      <c r="D7317" s="2"/>
      <c r="G7317" s="2"/>
      <c r="J7317" s="2"/>
    </row>
    <row r="7318">
      <c r="D7318" s="2"/>
      <c r="G7318" s="2"/>
      <c r="J7318" s="2"/>
    </row>
    <row r="7319">
      <c r="D7319" s="2"/>
      <c r="G7319" s="2"/>
      <c r="J7319" s="2"/>
    </row>
    <row r="7320">
      <c r="D7320" s="2"/>
      <c r="G7320" s="2"/>
      <c r="J7320" s="2"/>
    </row>
    <row r="7321">
      <c r="D7321" s="2"/>
      <c r="G7321" s="2"/>
      <c r="J7321" s="2"/>
    </row>
    <row r="7322">
      <c r="D7322" s="2"/>
      <c r="G7322" s="2"/>
      <c r="J7322" s="2"/>
    </row>
    <row r="7323">
      <c r="D7323" s="2"/>
      <c r="G7323" s="2"/>
      <c r="J7323" s="2"/>
    </row>
    <row r="7324">
      <c r="D7324" s="2"/>
      <c r="G7324" s="2"/>
      <c r="J7324" s="2"/>
    </row>
    <row r="7325">
      <c r="D7325" s="2"/>
      <c r="G7325" s="2"/>
      <c r="J7325" s="2"/>
    </row>
    <row r="7326">
      <c r="D7326" s="2"/>
      <c r="G7326" s="2"/>
      <c r="J7326" s="2"/>
    </row>
    <row r="7327">
      <c r="D7327" s="2"/>
      <c r="G7327" s="2"/>
      <c r="J7327" s="2"/>
    </row>
    <row r="7328">
      <c r="D7328" s="2"/>
      <c r="G7328" s="2"/>
      <c r="J7328" s="2"/>
    </row>
    <row r="7329">
      <c r="D7329" s="2"/>
      <c r="G7329" s="2"/>
      <c r="J7329" s="2"/>
    </row>
    <row r="7330">
      <c r="D7330" s="2"/>
      <c r="G7330" s="2"/>
      <c r="J7330" s="2"/>
    </row>
    <row r="7331">
      <c r="D7331" s="2"/>
      <c r="G7331" s="2"/>
      <c r="J7331" s="2"/>
    </row>
    <row r="7332">
      <c r="D7332" s="2"/>
      <c r="G7332" s="2"/>
      <c r="J7332" s="2"/>
    </row>
    <row r="7333">
      <c r="D7333" s="2"/>
      <c r="G7333" s="2"/>
      <c r="J7333" s="2"/>
    </row>
    <row r="7334">
      <c r="D7334" s="2"/>
      <c r="G7334" s="2"/>
      <c r="J7334" s="2"/>
    </row>
    <row r="7335">
      <c r="D7335" s="2"/>
      <c r="G7335" s="2"/>
      <c r="J7335" s="2"/>
    </row>
    <row r="7336">
      <c r="D7336" s="2"/>
      <c r="G7336" s="2"/>
      <c r="J7336" s="2"/>
    </row>
    <row r="7337">
      <c r="D7337" s="2"/>
      <c r="G7337" s="2"/>
      <c r="J7337" s="2"/>
    </row>
    <row r="7338">
      <c r="D7338" s="2"/>
      <c r="G7338" s="2"/>
      <c r="J7338" s="2"/>
    </row>
    <row r="7339">
      <c r="D7339" s="2"/>
      <c r="G7339" s="2"/>
      <c r="J7339" s="2"/>
    </row>
    <row r="7340">
      <c r="D7340" s="2"/>
      <c r="G7340" s="2"/>
      <c r="J7340" s="2"/>
    </row>
    <row r="7341">
      <c r="D7341" s="2"/>
      <c r="G7341" s="2"/>
      <c r="J7341" s="2"/>
    </row>
    <row r="7342">
      <c r="D7342" s="2"/>
      <c r="G7342" s="2"/>
      <c r="J7342" s="2"/>
    </row>
    <row r="7343">
      <c r="D7343" s="2"/>
      <c r="G7343" s="2"/>
      <c r="J7343" s="2"/>
    </row>
    <row r="7344">
      <c r="D7344" s="2"/>
      <c r="G7344" s="2"/>
      <c r="J7344" s="2"/>
    </row>
    <row r="7345">
      <c r="D7345" s="2"/>
      <c r="G7345" s="2"/>
      <c r="J7345" s="2"/>
    </row>
    <row r="7346">
      <c r="D7346" s="2"/>
      <c r="G7346" s="2"/>
      <c r="J7346" s="2"/>
    </row>
    <row r="7347">
      <c r="D7347" s="2"/>
      <c r="G7347" s="2"/>
      <c r="J7347" s="2"/>
    </row>
    <row r="7348">
      <c r="D7348" s="2"/>
      <c r="G7348" s="2"/>
      <c r="J7348" s="2"/>
    </row>
    <row r="7349">
      <c r="D7349" s="2"/>
      <c r="G7349" s="2"/>
      <c r="J7349" s="2"/>
    </row>
    <row r="7350">
      <c r="D7350" s="2"/>
      <c r="G7350" s="2"/>
      <c r="J7350" s="2"/>
    </row>
    <row r="7351">
      <c r="D7351" s="2"/>
      <c r="G7351" s="2"/>
      <c r="J7351" s="2"/>
    </row>
    <row r="7352">
      <c r="D7352" s="2"/>
      <c r="G7352" s="2"/>
      <c r="J7352" s="2"/>
    </row>
    <row r="7353">
      <c r="D7353" s="2"/>
      <c r="G7353" s="2"/>
      <c r="J7353" s="2"/>
    </row>
    <row r="7354">
      <c r="D7354" s="2"/>
      <c r="G7354" s="2"/>
      <c r="J7354" s="2"/>
    </row>
    <row r="7355">
      <c r="D7355" s="2"/>
      <c r="G7355" s="2"/>
      <c r="J7355" s="2"/>
    </row>
    <row r="7356">
      <c r="D7356" s="2"/>
      <c r="G7356" s="2"/>
      <c r="J7356" s="2"/>
    </row>
    <row r="7357">
      <c r="D7357" s="2"/>
      <c r="G7357" s="2"/>
      <c r="J7357" s="2"/>
    </row>
    <row r="7358">
      <c r="D7358" s="2"/>
      <c r="G7358" s="2"/>
      <c r="J7358" s="2"/>
    </row>
    <row r="7359">
      <c r="D7359" s="2"/>
      <c r="G7359" s="2"/>
      <c r="J7359" s="2"/>
    </row>
    <row r="7360">
      <c r="D7360" s="2"/>
      <c r="G7360" s="2"/>
      <c r="J7360" s="2"/>
    </row>
    <row r="7361">
      <c r="D7361" s="2"/>
      <c r="G7361" s="2"/>
      <c r="J7361" s="2"/>
    </row>
    <row r="7362">
      <c r="D7362" s="2"/>
      <c r="G7362" s="2"/>
      <c r="J7362" s="2"/>
    </row>
    <row r="7363">
      <c r="D7363" s="2"/>
      <c r="G7363" s="2"/>
      <c r="J7363" s="2"/>
    </row>
    <row r="7364">
      <c r="D7364" s="2"/>
      <c r="G7364" s="2"/>
      <c r="J7364" s="2"/>
    </row>
    <row r="7365">
      <c r="D7365" s="2"/>
      <c r="G7365" s="2"/>
      <c r="J7365" s="2"/>
    </row>
    <row r="7366">
      <c r="D7366" s="2"/>
      <c r="G7366" s="2"/>
      <c r="J7366" s="2"/>
    </row>
    <row r="7367">
      <c r="D7367" s="2"/>
      <c r="G7367" s="2"/>
      <c r="J7367" s="2"/>
    </row>
    <row r="7368">
      <c r="D7368" s="2"/>
      <c r="G7368" s="2"/>
      <c r="J7368" s="2"/>
    </row>
    <row r="7369">
      <c r="D7369" s="2"/>
      <c r="G7369" s="2"/>
      <c r="J7369" s="2"/>
    </row>
    <row r="7370">
      <c r="D7370" s="2"/>
      <c r="G7370" s="2"/>
      <c r="J7370" s="2"/>
    </row>
    <row r="7371">
      <c r="D7371" s="2"/>
      <c r="G7371" s="2"/>
      <c r="J7371" s="2"/>
    </row>
    <row r="7372">
      <c r="D7372" s="2"/>
      <c r="G7372" s="2"/>
      <c r="J7372" s="2"/>
    </row>
    <row r="7373">
      <c r="D7373" s="2"/>
      <c r="G7373" s="2"/>
      <c r="J7373" s="2"/>
    </row>
    <row r="7374">
      <c r="D7374" s="2"/>
      <c r="G7374" s="2"/>
      <c r="J7374" s="2"/>
    </row>
    <row r="7375">
      <c r="D7375" s="2"/>
      <c r="G7375" s="2"/>
      <c r="J7375" s="2"/>
    </row>
    <row r="7376">
      <c r="D7376" s="2"/>
      <c r="G7376" s="2"/>
      <c r="J7376" s="2"/>
    </row>
    <row r="7377">
      <c r="D7377" s="2"/>
      <c r="G7377" s="2"/>
      <c r="J7377" s="2"/>
    </row>
    <row r="7378">
      <c r="D7378" s="2"/>
      <c r="G7378" s="2"/>
      <c r="J7378" s="2"/>
    </row>
    <row r="7379">
      <c r="D7379" s="2"/>
      <c r="G7379" s="2"/>
      <c r="J7379" s="2"/>
    </row>
    <row r="7380">
      <c r="D7380" s="2"/>
      <c r="G7380" s="2"/>
      <c r="J7380" s="2"/>
    </row>
    <row r="7381">
      <c r="D7381" s="2"/>
      <c r="G7381" s="2"/>
      <c r="J7381" s="2"/>
    </row>
    <row r="7382">
      <c r="D7382" s="2"/>
      <c r="G7382" s="2"/>
      <c r="J7382" s="2"/>
    </row>
    <row r="7383">
      <c r="D7383" s="2"/>
      <c r="G7383" s="2"/>
      <c r="J7383" s="2"/>
    </row>
    <row r="7384">
      <c r="D7384" s="2"/>
      <c r="G7384" s="2"/>
      <c r="J7384" s="2"/>
    </row>
    <row r="7385">
      <c r="D7385" s="2"/>
      <c r="G7385" s="2"/>
      <c r="J7385" s="2"/>
    </row>
    <row r="7386">
      <c r="D7386" s="2"/>
      <c r="G7386" s="2"/>
      <c r="J7386" s="2"/>
    </row>
    <row r="7387">
      <c r="D7387" s="2"/>
      <c r="G7387" s="2"/>
      <c r="J7387" s="2"/>
    </row>
    <row r="7388">
      <c r="D7388" s="2"/>
      <c r="G7388" s="2"/>
      <c r="J7388" s="2"/>
    </row>
    <row r="7389">
      <c r="D7389" s="2"/>
      <c r="G7389" s="2"/>
      <c r="J7389" s="2"/>
    </row>
    <row r="7390">
      <c r="D7390" s="2"/>
      <c r="G7390" s="2"/>
      <c r="J7390" s="2"/>
    </row>
    <row r="7391">
      <c r="D7391" s="2"/>
      <c r="G7391" s="2"/>
      <c r="J7391" s="2"/>
    </row>
    <row r="7392">
      <c r="D7392" s="2"/>
      <c r="G7392" s="2"/>
      <c r="J7392" s="2"/>
    </row>
    <row r="7393">
      <c r="D7393" s="2"/>
      <c r="G7393" s="2"/>
      <c r="J7393" s="2"/>
    </row>
    <row r="7394">
      <c r="D7394" s="2"/>
      <c r="G7394" s="2"/>
      <c r="J7394" s="2"/>
    </row>
    <row r="7395">
      <c r="D7395" s="2"/>
      <c r="G7395" s="2"/>
      <c r="J7395" s="2"/>
    </row>
    <row r="7396">
      <c r="D7396" s="2"/>
      <c r="G7396" s="2"/>
      <c r="J7396" s="2"/>
    </row>
    <row r="7397">
      <c r="D7397" s="2"/>
      <c r="G7397" s="2"/>
      <c r="J7397" s="2"/>
    </row>
    <row r="7398">
      <c r="D7398" s="2"/>
      <c r="G7398" s="2"/>
      <c r="J7398" s="2"/>
    </row>
    <row r="7399">
      <c r="D7399" s="2"/>
      <c r="G7399" s="2"/>
      <c r="J7399" s="2"/>
    </row>
    <row r="7400">
      <c r="D7400" s="2"/>
      <c r="G7400" s="2"/>
      <c r="J7400" s="2"/>
    </row>
    <row r="7401">
      <c r="D7401" s="2"/>
      <c r="G7401" s="2"/>
      <c r="J7401" s="2"/>
    </row>
    <row r="7402">
      <c r="D7402" s="2"/>
      <c r="G7402" s="2"/>
      <c r="J7402" s="2"/>
    </row>
    <row r="7403">
      <c r="D7403" s="2"/>
      <c r="G7403" s="2"/>
      <c r="J7403" s="2"/>
    </row>
    <row r="7404">
      <c r="D7404" s="2"/>
      <c r="G7404" s="2"/>
      <c r="J7404" s="2"/>
    </row>
    <row r="7405">
      <c r="D7405" s="2"/>
      <c r="G7405" s="2"/>
      <c r="J7405" s="2"/>
    </row>
    <row r="7406">
      <c r="D7406" s="2"/>
      <c r="G7406" s="2"/>
      <c r="J7406" s="2"/>
    </row>
    <row r="7407">
      <c r="D7407" s="2"/>
      <c r="G7407" s="2"/>
      <c r="J7407" s="2"/>
    </row>
    <row r="7408">
      <c r="D7408" s="2"/>
      <c r="G7408" s="2"/>
      <c r="J7408" s="2"/>
    </row>
    <row r="7409">
      <c r="D7409" s="2"/>
      <c r="G7409" s="2"/>
      <c r="J7409" s="2"/>
    </row>
    <row r="7410">
      <c r="D7410" s="2"/>
      <c r="G7410" s="2"/>
      <c r="J7410" s="2"/>
    </row>
    <row r="7411">
      <c r="D7411" s="2"/>
      <c r="G7411" s="2"/>
      <c r="J7411" s="2"/>
    </row>
    <row r="7412">
      <c r="D7412" s="2"/>
      <c r="G7412" s="2"/>
      <c r="J7412" s="2"/>
    </row>
    <row r="7413">
      <c r="D7413" s="2"/>
      <c r="G7413" s="2"/>
      <c r="J7413" s="2"/>
    </row>
    <row r="7414">
      <c r="D7414" s="2"/>
      <c r="G7414" s="2"/>
      <c r="J7414" s="2"/>
    </row>
    <row r="7415">
      <c r="D7415" s="2"/>
      <c r="G7415" s="2"/>
      <c r="J7415" s="2"/>
    </row>
    <row r="7416">
      <c r="D7416" s="2"/>
      <c r="G7416" s="2"/>
      <c r="J7416" s="2"/>
    </row>
    <row r="7417">
      <c r="D7417" s="2"/>
      <c r="G7417" s="2"/>
      <c r="J7417" s="2"/>
    </row>
    <row r="7418">
      <c r="D7418" s="2"/>
      <c r="G7418" s="2"/>
      <c r="J7418" s="2"/>
    </row>
    <row r="7419">
      <c r="D7419" s="2"/>
      <c r="G7419" s="2"/>
      <c r="J7419" s="2"/>
    </row>
    <row r="7420">
      <c r="D7420" s="2"/>
      <c r="G7420" s="2"/>
      <c r="J7420" s="2"/>
    </row>
    <row r="7421">
      <c r="D7421" s="2"/>
      <c r="G7421" s="2"/>
      <c r="J7421" s="2"/>
    </row>
    <row r="7422">
      <c r="D7422" s="2"/>
      <c r="G7422" s="2"/>
      <c r="J7422" s="2"/>
    </row>
    <row r="7423">
      <c r="D7423" s="2"/>
      <c r="G7423" s="2"/>
      <c r="J7423" s="2"/>
    </row>
    <row r="7424">
      <c r="D7424" s="2"/>
      <c r="G7424" s="2"/>
      <c r="J7424" s="2"/>
    </row>
    <row r="7425">
      <c r="D7425" s="2"/>
      <c r="G7425" s="2"/>
      <c r="J7425" s="2"/>
    </row>
    <row r="7426">
      <c r="D7426" s="2"/>
      <c r="G7426" s="2"/>
      <c r="J7426" s="2"/>
    </row>
    <row r="7427">
      <c r="D7427" s="2"/>
      <c r="G7427" s="2"/>
      <c r="J7427" s="2"/>
    </row>
    <row r="7428">
      <c r="D7428" s="2"/>
      <c r="G7428" s="2"/>
      <c r="J7428" s="2"/>
    </row>
    <row r="7429">
      <c r="D7429" s="2"/>
      <c r="G7429" s="2"/>
      <c r="J7429" s="2"/>
    </row>
    <row r="7430">
      <c r="D7430" s="2"/>
      <c r="G7430" s="2"/>
      <c r="J7430" s="2"/>
    </row>
    <row r="7431">
      <c r="D7431" s="2"/>
      <c r="G7431" s="2"/>
      <c r="J7431" s="2"/>
    </row>
    <row r="7432">
      <c r="D7432" s="2"/>
      <c r="G7432" s="2"/>
      <c r="J7432" s="2"/>
    </row>
    <row r="7433">
      <c r="D7433" s="2"/>
      <c r="G7433" s="2"/>
      <c r="J7433" s="2"/>
    </row>
    <row r="7434">
      <c r="D7434" s="2"/>
      <c r="G7434" s="2"/>
      <c r="J7434" s="2"/>
    </row>
    <row r="7435">
      <c r="D7435" s="2"/>
      <c r="G7435" s="2"/>
      <c r="J7435" s="2"/>
    </row>
    <row r="7436">
      <c r="D7436" s="2"/>
      <c r="G7436" s="2"/>
      <c r="J7436" s="2"/>
    </row>
    <row r="7437">
      <c r="D7437" s="2"/>
      <c r="G7437" s="2"/>
      <c r="J7437" s="2"/>
    </row>
    <row r="7438">
      <c r="D7438" s="2"/>
      <c r="G7438" s="2"/>
      <c r="J7438" s="2"/>
    </row>
    <row r="7439">
      <c r="D7439" s="2"/>
      <c r="G7439" s="2"/>
      <c r="J7439" s="2"/>
    </row>
    <row r="7440">
      <c r="D7440" s="2"/>
      <c r="G7440" s="2"/>
      <c r="J7440" s="2"/>
    </row>
    <row r="7441">
      <c r="D7441" s="2"/>
      <c r="G7441" s="2"/>
      <c r="J7441" s="2"/>
    </row>
    <row r="7442">
      <c r="D7442" s="2"/>
      <c r="G7442" s="2"/>
      <c r="J7442" s="2"/>
    </row>
    <row r="7443">
      <c r="D7443" s="2"/>
      <c r="G7443" s="2"/>
      <c r="J7443" s="2"/>
    </row>
    <row r="7444">
      <c r="D7444" s="2"/>
      <c r="G7444" s="2"/>
      <c r="J7444" s="2"/>
    </row>
    <row r="7445">
      <c r="D7445" s="2"/>
      <c r="G7445" s="2"/>
      <c r="J7445" s="2"/>
    </row>
    <row r="7446">
      <c r="D7446" s="2"/>
      <c r="G7446" s="2"/>
      <c r="J7446" s="2"/>
    </row>
    <row r="7447">
      <c r="D7447" s="2"/>
      <c r="G7447" s="2"/>
      <c r="J7447" s="2"/>
    </row>
    <row r="7448">
      <c r="D7448" s="2"/>
      <c r="G7448" s="2"/>
      <c r="J7448" s="2"/>
    </row>
    <row r="7449">
      <c r="D7449" s="2"/>
      <c r="G7449" s="2"/>
      <c r="J7449" s="2"/>
    </row>
    <row r="7450">
      <c r="D7450" s="2"/>
      <c r="G7450" s="2"/>
      <c r="J7450" s="2"/>
    </row>
    <row r="7451">
      <c r="D7451" s="2"/>
      <c r="G7451" s="2"/>
      <c r="J7451" s="2"/>
    </row>
    <row r="7452">
      <c r="D7452" s="2"/>
      <c r="G7452" s="2"/>
      <c r="J7452" s="2"/>
    </row>
    <row r="7453">
      <c r="D7453" s="2"/>
      <c r="G7453" s="2"/>
      <c r="J7453" s="2"/>
    </row>
    <row r="7454">
      <c r="D7454" s="2"/>
      <c r="G7454" s="2"/>
      <c r="J7454" s="2"/>
    </row>
    <row r="7455">
      <c r="D7455" s="2"/>
      <c r="G7455" s="2"/>
      <c r="J7455" s="2"/>
    </row>
    <row r="7456">
      <c r="D7456" s="2"/>
      <c r="G7456" s="2"/>
      <c r="J7456" s="2"/>
    </row>
    <row r="7457">
      <c r="D7457" s="2"/>
      <c r="G7457" s="2"/>
      <c r="J7457" s="2"/>
    </row>
    <row r="7458">
      <c r="D7458" s="2"/>
      <c r="G7458" s="2"/>
      <c r="J7458" s="2"/>
    </row>
    <row r="7459">
      <c r="D7459" s="2"/>
      <c r="G7459" s="2"/>
      <c r="J7459" s="2"/>
    </row>
    <row r="7460">
      <c r="D7460" s="2"/>
      <c r="G7460" s="2"/>
      <c r="J7460" s="2"/>
    </row>
    <row r="7461">
      <c r="D7461" s="2"/>
      <c r="G7461" s="2"/>
      <c r="J7461" s="2"/>
    </row>
    <row r="7462">
      <c r="D7462" s="2"/>
      <c r="G7462" s="2"/>
      <c r="J7462" s="2"/>
    </row>
    <row r="7463">
      <c r="D7463" s="2"/>
      <c r="G7463" s="2"/>
      <c r="J7463" s="2"/>
    </row>
    <row r="7464">
      <c r="D7464" s="2"/>
      <c r="G7464" s="2"/>
      <c r="J7464" s="2"/>
    </row>
    <row r="7465">
      <c r="D7465" s="2"/>
      <c r="G7465" s="2"/>
      <c r="J7465" s="2"/>
    </row>
    <row r="7466">
      <c r="D7466" s="2"/>
      <c r="G7466" s="2"/>
      <c r="J7466" s="2"/>
    </row>
    <row r="7467">
      <c r="D7467" s="2"/>
      <c r="G7467" s="2"/>
      <c r="J7467" s="2"/>
    </row>
    <row r="7468">
      <c r="D7468" s="2"/>
      <c r="G7468" s="2"/>
      <c r="J7468" s="2"/>
    </row>
    <row r="7469">
      <c r="D7469" s="2"/>
      <c r="G7469" s="2"/>
      <c r="J7469" s="2"/>
    </row>
    <row r="7470">
      <c r="D7470" s="2"/>
      <c r="G7470" s="2"/>
      <c r="J7470" s="2"/>
    </row>
    <row r="7471">
      <c r="D7471" s="2"/>
      <c r="G7471" s="2"/>
      <c r="J7471" s="2"/>
    </row>
    <row r="7472">
      <c r="D7472" s="2"/>
      <c r="G7472" s="2"/>
      <c r="J7472" s="2"/>
    </row>
    <row r="7473">
      <c r="D7473" s="2"/>
      <c r="G7473" s="2"/>
      <c r="J7473" s="2"/>
    </row>
    <row r="7474">
      <c r="D7474" s="2"/>
      <c r="G7474" s="2"/>
      <c r="J7474" s="2"/>
    </row>
    <row r="7475">
      <c r="D7475" s="2"/>
      <c r="G7475" s="2"/>
      <c r="J7475" s="2"/>
    </row>
    <row r="7476">
      <c r="D7476" s="2"/>
      <c r="G7476" s="2"/>
      <c r="J7476" s="2"/>
    </row>
    <row r="7477">
      <c r="D7477" s="2"/>
      <c r="G7477" s="2"/>
      <c r="J7477" s="2"/>
    </row>
    <row r="7478">
      <c r="D7478" s="2"/>
      <c r="G7478" s="2"/>
      <c r="J7478" s="2"/>
    </row>
    <row r="7479">
      <c r="D7479" s="2"/>
      <c r="G7479" s="2"/>
      <c r="J7479" s="2"/>
    </row>
    <row r="7480">
      <c r="D7480" s="2"/>
      <c r="G7480" s="2"/>
      <c r="J7480" s="2"/>
    </row>
    <row r="7481">
      <c r="D7481" s="2"/>
      <c r="G7481" s="2"/>
      <c r="J7481" s="2"/>
    </row>
    <row r="7482">
      <c r="D7482" s="2"/>
      <c r="G7482" s="2"/>
      <c r="J7482" s="2"/>
    </row>
    <row r="7483">
      <c r="D7483" s="2"/>
      <c r="G7483" s="2"/>
      <c r="J7483" s="2"/>
    </row>
    <row r="7484">
      <c r="D7484" s="2"/>
      <c r="G7484" s="2"/>
      <c r="J7484" s="2"/>
    </row>
    <row r="7485">
      <c r="D7485" s="2"/>
      <c r="G7485" s="2"/>
      <c r="J7485" s="2"/>
    </row>
    <row r="7486">
      <c r="D7486" s="2"/>
      <c r="G7486" s="2"/>
      <c r="J7486" s="2"/>
    </row>
    <row r="7487">
      <c r="D7487" s="2"/>
      <c r="G7487" s="2"/>
      <c r="J7487" s="2"/>
    </row>
    <row r="7488">
      <c r="D7488" s="2"/>
      <c r="G7488" s="2"/>
      <c r="J7488" s="2"/>
    </row>
    <row r="7489">
      <c r="D7489" s="2"/>
      <c r="G7489" s="2"/>
      <c r="J7489" s="2"/>
    </row>
    <row r="7490">
      <c r="D7490" s="2"/>
      <c r="G7490" s="2"/>
      <c r="J7490" s="2"/>
    </row>
    <row r="7491">
      <c r="D7491" s="2"/>
      <c r="G7491" s="2"/>
      <c r="J7491" s="2"/>
    </row>
    <row r="7492">
      <c r="D7492" s="2"/>
      <c r="G7492" s="2"/>
      <c r="J7492" s="2"/>
    </row>
    <row r="7493">
      <c r="D7493" s="2"/>
      <c r="G7493" s="2"/>
      <c r="J7493" s="2"/>
    </row>
    <row r="7494">
      <c r="D7494" s="2"/>
      <c r="G7494" s="2"/>
      <c r="J7494" s="2"/>
    </row>
    <row r="7495">
      <c r="D7495" s="2"/>
      <c r="G7495" s="2"/>
      <c r="J7495" s="2"/>
    </row>
    <row r="7496">
      <c r="D7496" s="2"/>
      <c r="G7496" s="2"/>
      <c r="J7496" s="2"/>
    </row>
    <row r="7497">
      <c r="D7497" s="2"/>
      <c r="G7497" s="2"/>
      <c r="J7497" s="2"/>
    </row>
    <row r="7498">
      <c r="D7498" s="2"/>
      <c r="G7498" s="2"/>
      <c r="J7498" s="2"/>
    </row>
    <row r="7499">
      <c r="D7499" s="2"/>
      <c r="G7499" s="2"/>
      <c r="J7499" s="2"/>
    </row>
    <row r="7500">
      <c r="D7500" s="2"/>
      <c r="G7500" s="2"/>
      <c r="J7500" s="2"/>
    </row>
    <row r="7501">
      <c r="D7501" s="2"/>
      <c r="G7501" s="2"/>
      <c r="J7501" s="2"/>
    </row>
    <row r="7502">
      <c r="D7502" s="2"/>
      <c r="G7502" s="2"/>
      <c r="J7502" s="2"/>
    </row>
    <row r="7503">
      <c r="D7503" s="2"/>
      <c r="G7503" s="2"/>
      <c r="J7503" s="2"/>
    </row>
    <row r="7504">
      <c r="D7504" s="2"/>
      <c r="G7504" s="2"/>
      <c r="J7504" s="2"/>
    </row>
    <row r="7505">
      <c r="D7505" s="2"/>
      <c r="G7505" s="2"/>
      <c r="J7505" s="2"/>
    </row>
    <row r="7506">
      <c r="D7506" s="2"/>
      <c r="G7506" s="2"/>
      <c r="J7506" s="2"/>
    </row>
    <row r="7507">
      <c r="D7507" s="2"/>
      <c r="G7507" s="2"/>
      <c r="J7507" s="2"/>
    </row>
    <row r="7508">
      <c r="D7508" s="2"/>
      <c r="G7508" s="2"/>
      <c r="J7508" s="2"/>
    </row>
    <row r="7509">
      <c r="D7509" s="2"/>
      <c r="G7509" s="2"/>
      <c r="J7509" s="2"/>
    </row>
    <row r="7510">
      <c r="D7510" s="2"/>
      <c r="G7510" s="2"/>
      <c r="J7510" s="2"/>
    </row>
    <row r="7511">
      <c r="D7511" s="2"/>
      <c r="G7511" s="2"/>
      <c r="J7511" s="2"/>
    </row>
    <row r="7512">
      <c r="D7512" s="2"/>
      <c r="G7512" s="2"/>
      <c r="J7512" s="2"/>
    </row>
    <row r="7513">
      <c r="D7513" s="2"/>
      <c r="G7513" s="2"/>
      <c r="J7513" s="2"/>
    </row>
    <row r="7514">
      <c r="D7514" s="2"/>
      <c r="G7514" s="2"/>
      <c r="J7514" s="2"/>
    </row>
    <row r="7515">
      <c r="D7515" s="2"/>
      <c r="G7515" s="2"/>
      <c r="J7515" s="2"/>
    </row>
    <row r="7516">
      <c r="D7516" s="2"/>
      <c r="G7516" s="2"/>
      <c r="J7516" s="2"/>
    </row>
    <row r="7517">
      <c r="D7517" s="2"/>
      <c r="G7517" s="2"/>
      <c r="J7517" s="2"/>
    </row>
    <row r="7518">
      <c r="D7518" s="2"/>
      <c r="G7518" s="2"/>
      <c r="J7518" s="2"/>
    </row>
    <row r="7519">
      <c r="D7519" s="2"/>
      <c r="G7519" s="2"/>
      <c r="J7519" s="2"/>
    </row>
    <row r="7520">
      <c r="D7520" s="2"/>
      <c r="G7520" s="2"/>
      <c r="J7520" s="2"/>
    </row>
    <row r="7521">
      <c r="D7521" s="2"/>
      <c r="G7521" s="2"/>
      <c r="J7521" s="2"/>
    </row>
    <row r="7522">
      <c r="D7522" s="2"/>
      <c r="G7522" s="2"/>
      <c r="J7522" s="2"/>
    </row>
    <row r="7523">
      <c r="D7523" s="2"/>
      <c r="G7523" s="2"/>
      <c r="J7523" s="2"/>
    </row>
    <row r="7524">
      <c r="D7524" s="2"/>
      <c r="G7524" s="2"/>
      <c r="J7524" s="2"/>
    </row>
    <row r="7525">
      <c r="D7525" s="2"/>
      <c r="G7525" s="2"/>
      <c r="J7525" s="2"/>
    </row>
    <row r="7526">
      <c r="D7526" s="2"/>
      <c r="G7526" s="2"/>
      <c r="J7526" s="2"/>
    </row>
    <row r="7527">
      <c r="D7527" s="2"/>
      <c r="G7527" s="2"/>
      <c r="J7527" s="2"/>
    </row>
    <row r="7528">
      <c r="D7528" s="2"/>
      <c r="G7528" s="2"/>
      <c r="J7528" s="2"/>
    </row>
    <row r="7529">
      <c r="D7529" s="2"/>
      <c r="G7529" s="2"/>
      <c r="J7529" s="2"/>
    </row>
    <row r="7530">
      <c r="D7530" s="2"/>
      <c r="G7530" s="2"/>
      <c r="J7530" s="2"/>
    </row>
    <row r="7531">
      <c r="D7531" s="2"/>
      <c r="G7531" s="2"/>
      <c r="J7531" s="2"/>
    </row>
    <row r="7532">
      <c r="D7532" s="2"/>
      <c r="G7532" s="2"/>
      <c r="J7532" s="2"/>
    </row>
    <row r="7533">
      <c r="D7533" s="2"/>
      <c r="G7533" s="2"/>
      <c r="J7533" s="2"/>
    </row>
    <row r="7534">
      <c r="D7534" s="2"/>
      <c r="G7534" s="2"/>
      <c r="J7534" s="2"/>
    </row>
    <row r="7535">
      <c r="D7535" s="2"/>
      <c r="G7535" s="2"/>
      <c r="J7535" s="2"/>
    </row>
    <row r="7536">
      <c r="D7536" s="2"/>
      <c r="G7536" s="2"/>
      <c r="J7536" s="2"/>
    </row>
    <row r="7537">
      <c r="D7537" s="2"/>
      <c r="G7537" s="2"/>
      <c r="J7537" s="2"/>
    </row>
    <row r="7538">
      <c r="D7538" s="2"/>
      <c r="G7538" s="2"/>
      <c r="J7538" s="2"/>
    </row>
    <row r="7539">
      <c r="D7539" s="2"/>
      <c r="G7539" s="2"/>
      <c r="J7539" s="2"/>
    </row>
    <row r="7540">
      <c r="D7540" s="2"/>
      <c r="G7540" s="2"/>
      <c r="J7540" s="2"/>
    </row>
    <row r="7541">
      <c r="D7541" s="2"/>
      <c r="G7541" s="2"/>
      <c r="J7541" s="2"/>
    </row>
    <row r="7542">
      <c r="D7542" s="2"/>
      <c r="G7542" s="2"/>
      <c r="J7542" s="2"/>
    </row>
    <row r="7543">
      <c r="D7543" s="2"/>
      <c r="G7543" s="2"/>
      <c r="J7543" s="2"/>
    </row>
    <row r="7544">
      <c r="D7544" s="2"/>
      <c r="G7544" s="2"/>
      <c r="J7544" s="2"/>
    </row>
    <row r="7545">
      <c r="D7545" s="2"/>
      <c r="G7545" s="2"/>
      <c r="J7545" s="2"/>
    </row>
    <row r="7546">
      <c r="D7546" s="2"/>
      <c r="G7546" s="2"/>
      <c r="J7546" s="2"/>
    </row>
    <row r="7547">
      <c r="D7547" s="2"/>
      <c r="G7547" s="2"/>
      <c r="J7547" s="2"/>
    </row>
    <row r="7548">
      <c r="D7548" s="2"/>
      <c r="G7548" s="2"/>
      <c r="J7548" s="2"/>
    </row>
    <row r="7549">
      <c r="D7549" s="2"/>
      <c r="G7549" s="2"/>
      <c r="J7549" s="2"/>
    </row>
    <row r="7550">
      <c r="D7550" s="2"/>
      <c r="G7550" s="2"/>
      <c r="J7550" s="2"/>
    </row>
    <row r="7551">
      <c r="D7551" s="2"/>
      <c r="G7551" s="2"/>
      <c r="J7551" s="2"/>
    </row>
    <row r="7552">
      <c r="D7552" s="2"/>
      <c r="G7552" s="2"/>
      <c r="J7552" s="2"/>
    </row>
    <row r="7553">
      <c r="D7553" s="2"/>
      <c r="G7553" s="2"/>
      <c r="J7553" s="2"/>
    </row>
    <row r="7554">
      <c r="D7554" s="2"/>
      <c r="G7554" s="2"/>
      <c r="J7554" s="2"/>
    </row>
    <row r="7555">
      <c r="D7555" s="2"/>
      <c r="G7555" s="2"/>
      <c r="J7555" s="2"/>
    </row>
    <row r="7556">
      <c r="D7556" s="2"/>
      <c r="G7556" s="2"/>
      <c r="J7556" s="2"/>
    </row>
    <row r="7557">
      <c r="D7557" s="2"/>
      <c r="G7557" s="2"/>
      <c r="J7557" s="2"/>
    </row>
    <row r="7558">
      <c r="D7558" s="2"/>
      <c r="G7558" s="2"/>
      <c r="J7558" s="2"/>
    </row>
    <row r="7559">
      <c r="D7559" s="2"/>
      <c r="G7559" s="2"/>
      <c r="J7559" s="2"/>
    </row>
    <row r="7560">
      <c r="D7560" s="2"/>
      <c r="G7560" s="2"/>
      <c r="J7560" s="2"/>
    </row>
    <row r="7561">
      <c r="D7561" s="2"/>
      <c r="G7561" s="2"/>
      <c r="J7561" s="2"/>
    </row>
    <row r="7562">
      <c r="D7562" s="2"/>
      <c r="G7562" s="2"/>
      <c r="J7562" s="2"/>
    </row>
    <row r="7563">
      <c r="D7563" s="2"/>
      <c r="G7563" s="2"/>
      <c r="J7563" s="2"/>
    </row>
    <row r="7564">
      <c r="D7564" s="2"/>
      <c r="G7564" s="2"/>
      <c r="J7564" s="2"/>
    </row>
    <row r="7565">
      <c r="D7565" s="2"/>
      <c r="G7565" s="2"/>
      <c r="J7565" s="2"/>
    </row>
    <row r="7566">
      <c r="D7566" s="2"/>
      <c r="G7566" s="2"/>
      <c r="J7566" s="2"/>
    </row>
    <row r="7567">
      <c r="D7567" s="2"/>
      <c r="G7567" s="2"/>
      <c r="J7567" s="2"/>
    </row>
    <row r="7568">
      <c r="D7568" s="2"/>
      <c r="G7568" s="2"/>
      <c r="J7568" s="2"/>
    </row>
    <row r="7569">
      <c r="D7569" s="2"/>
      <c r="G7569" s="2"/>
      <c r="J7569" s="2"/>
    </row>
    <row r="7570">
      <c r="D7570" s="2"/>
      <c r="G7570" s="2"/>
      <c r="J7570" s="2"/>
    </row>
    <row r="7571">
      <c r="D7571" s="2"/>
      <c r="G7571" s="2"/>
      <c r="J7571" s="2"/>
    </row>
    <row r="7572">
      <c r="D7572" s="2"/>
      <c r="G7572" s="2"/>
      <c r="J7572" s="2"/>
    </row>
    <row r="7573">
      <c r="D7573" s="2"/>
      <c r="G7573" s="2"/>
      <c r="J7573" s="2"/>
    </row>
    <row r="7574">
      <c r="D7574" s="2"/>
      <c r="G7574" s="2"/>
      <c r="J7574" s="2"/>
    </row>
    <row r="7575">
      <c r="D7575" s="2"/>
      <c r="G7575" s="2"/>
      <c r="J7575" s="2"/>
    </row>
    <row r="7576">
      <c r="D7576" s="2"/>
      <c r="G7576" s="2"/>
      <c r="J7576" s="2"/>
    </row>
    <row r="7577">
      <c r="D7577" s="2"/>
      <c r="G7577" s="2"/>
      <c r="J7577" s="2"/>
    </row>
    <row r="7578">
      <c r="D7578" s="2"/>
      <c r="G7578" s="2"/>
      <c r="J7578" s="2"/>
    </row>
    <row r="7579">
      <c r="D7579" s="2"/>
      <c r="G7579" s="2"/>
      <c r="J7579" s="2"/>
    </row>
    <row r="7580">
      <c r="D7580" s="2"/>
      <c r="G7580" s="2"/>
      <c r="J7580" s="2"/>
    </row>
    <row r="7581">
      <c r="D7581" s="2"/>
      <c r="G7581" s="2"/>
      <c r="J7581" s="2"/>
    </row>
    <row r="7582">
      <c r="D7582" s="2"/>
      <c r="G7582" s="2"/>
      <c r="J7582" s="2"/>
    </row>
    <row r="7583">
      <c r="D7583" s="2"/>
      <c r="G7583" s="2"/>
      <c r="J7583" s="2"/>
    </row>
    <row r="7584">
      <c r="D7584" s="2"/>
      <c r="G7584" s="2"/>
      <c r="J7584" s="2"/>
    </row>
    <row r="7585">
      <c r="D7585" s="2"/>
      <c r="G7585" s="2"/>
      <c r="J7585" s="2"/>
    </row>
    <row r="7586">
      <c r="D7586" s="2"/>
      <c r="G7586" s="2"/>
      <c r="J7586" s="2"/>
    </row>
    <row r="7587">
      <c r="D7587" s="2"/>
      <c r="G7587" s="2"/>
      <c r="J7587" s="2"/>
    </row>
    <row r="7588">
      <c r="D7588" s="2"/>
      <c r="G7588" s="2"/>
      <c r="J7588" s="2"/>
    </row>
    <row r="7589">
      <c r="D7589" s="2"/>
      <c r="G7589" s="2"/>
      <c r="J7589" s="2"/>
    </row>
    <row r="7590">
      <c r="D7590" s="2"/>
      <c r="G7590" s="2"/>
      <c r="J7590" s="2"/>
    </row>
    <row r="7591">
      <c r="D7591" s="2"/>
      <c r="G7591" s="2"/>
      <c r="J7591" s="2"/>
    </row>
    <row r="7592">
      <c r="D7592" s="2"/>
      <c r="G7592" s="2"/>
      <c r="J7592" s="2"/>
    </row>
    <row r="7593">
      <c r="D7593" s="2"/>
      <c r="G7593" s="2"/>
      <c r="J7593" s="2"/>
    </row>
    <row r="7594">
      <c r="D7594" s="2"/>
      <c r="G7594" s="2"/>
      <c r="J7594" s="2"/>
    </row>
    <row r="7595">
      <c r="D7595" s="2"/>
      <c r="G7595" s="2"/>
      <c r="J7595" s="2"/>
    </row>
    <row r="7596">
      <c r="D7596" s="2"/>
      <c r="G7596" s="2"/>
      <c r="J7596" s="2"/>
    </row>
    <row r="7597">
      <c r="D7597" s="2"/>
      <c r="G7597" s="2"/>
      <c r="J7597" s="2"/>
    </row>
    <row r="7598">
      <c r="D7598" s="2"/>
      <c r="G7598" s="2"/>
      <c r="J7598" s="2"/>
    </row>
    <row r="7599">
      <c r="D7599" s="2"/>
      <c r="G7599" s="2"/>
      <c r="J7599" s="2"/>
    </row>
    <row r="7600">
      <c r="D7600" s="2"/>
      <c r="G7600" s="2"/>
      <c r="J7600" s="2"/>
    </row>
    <row r="7601">
      <c r="D7601" s="2"/>
      <c r="G7601" s="2"/>
      <c r="J7601" s="2"/>
    </row>
    <row r="7602">
      <c r="D7602" s="2"/>
      <c r="G7602" s="2"/>
      <c r="J7602" s="2"/>
    </row>
    <row r="7603">
      <c r="D7603" s="2"/>
      <c r="G7603" s="2"/>
      <c r="J7603" s="2"/>
    </row>
    <row r="7604">
      <c r="D7604" s="2"/>
      <c r="G7604" s="2"/>
      <c r="J7604" s="2"/>
    </row>
    <row r="7605">
      <c r="D7605" s="2"/>
      <c r="G7605" s="2"/>
      <c r="J7605" s="2"/>
    </row>
    <row r="7606">
      <c r="D7606" s="2"/>
      <c r="G7606" s="2"/>
      <c r="J7606" s="2"/>
    </row>
    <row r="7607">
      <c r="D7607" s="2"/>
      <c r="G7607" s="2"/>
      <c r="J7607" s="2"/>
    </row>
    <row r="7608">
      <c r="D7608" s="2"/>
      <c r="G7608" s="2"/>
      <c r="J7608" s="2"/>
    </row>
    <row r="7609">
      <c r="D7609" s="2"/>
      <c r="G7609" s="2"/>
      <c r="J7609" s="2"/>
    </row>
    <row r="7610">
      <c r="D7610" s="2"/>
      <c r="G7610" s="2"/>
      <c r="J7610" s="2"/>
    </row>
    <row r="7611">
      <c r="D7611" s="2"/>
      <c r="G7611" s="2"/>
      <c r="J7611" s="2"/>
    </row>
    <row r="7612">
      <c r="D7612" s="2"/>
      <c r="G7612" s="2"/>
      <c r="J7612" s="2"/>
    </row>
    <row r="7613">
      <c r="D7613" s="2"/>
      <c r="G7613" s="2"/>
      <c r="J7613" s="2"/>
    </row>
    <row r="7614">
      <c r="D7614" s="2"/>
      <c r="G7614" s="2"/>
      <c r="J7614" s="2"/>
    </row>
    <row r="7615">
      <c r="D7615" s="2"/>
      <c r="G7615" s="2"/>
      <c r="J7615" s="2"/>
    </row>
    <row r="7616">
      <c r="D7616" s="2"/>
      <c r="G7616" s="2"/>
      <c r="J7616" s="2"/>
    </row>
    <row r="7617">
      <c r="D7617" s="2"/>
      <c r="G7617" s="2"/>
      <c r="J7617" s="2"/>
    </row>
    <row r="7618">
      <c r="D7618" s="2"/>
      <c r="G7618" s="2"/>
      <c r="J7618" s="2"/>
    </row>
    <row r="7619">
      <c r="D7619" s="2"/>
      <c r="G7619" s="2"/>
      <c r="J7619" s="2"/>
    </row>
    <row r="7620">
      <c r="D7620" s="2"/>
      <c r="G7620" s="2"/>
      <c r="J7620" s="2"/>
    </row>
    <row r="7621">
      <c r="D7621" s="2"/>
      <c r="G7621" s="2"/>
      <c r="J7621" s="2"/>
    </row>
    <row r="7622">
      <c r="D7622" s="2"/>
      <c r="G7622" s="2"/>
      <c r="J7622" s="2"/>
    </row>
    <row r="7623">
      <c r="D7623" s="2"/>
      <c r="G7623" s="2"/>
      <c r="J7623" s="2"/>
    </row>
    <row r="7624">
      <c r="D7624" s="2"/>
      <c r="G7624" s="2"/>
      <c r="J7624" s="2"/>
    </row>
    <row r="7625">
      <c r="D7625" s="2"/>
      <c r="G7625" s="2"/>
      <c r="J7625" s="2"/>
    </row>
    <row r="7626">
      <c r="D7626" s="2"/>
      <c r="G7626" s="2"/>
      <c r="J7626" s="2"/>
    </row>
    <row r="7627">
      <c r="D7627" s="2"/>
      <c r="G7627" s="2"/>
      <c r="J7627" s="2"/>
    </row>
    <row r="7628">
      <c r="D7628" s="2"/>
      <c r="G7628" s="2"/>
      <c r="J7628" s="2"/>
    </row>
    <row r="7629">
      <c r="D7629" s="2"/>
      <c r="G7629" s="2"/>
      <c r="J7629" s="2"/>
    </row>
    <row r="7630">
      <c r="D7630" s="2"/>
      <c r="G7630" s="2"/>
      <c r="J7630" s="2"/>
    </row>
    <row r="7631">
      <c r="D7631" s="2"/>
      <c r="G7631" s="2"/>
      <c r="J7631" s="2"/>
    </row>
    <row r="7632">
      <c r="D7632" s="2"/>
      <c r="G7632" s="2"/>
      <c r="J7632" s="2"/>
    </row>
    <row r="7633">
      <c r="D7633" s="2"/>
      <c r="G7633" s="2"/>
      <c r="J7633" s="2"/>
    </row>
    <row r="7634">
      <c r="D7634" s="2"/>
      <c r="G7634" s="2"/>
      <c r="J7634" s="2"/>
    </row>
    <row r="7635">
      <c r="D7635" s="2"/>
      <c r="G7635" s="2"/>
      <c r="J7635" s="2"/>
    </row>
    <row r="7636">
      <c r="D7636" s="2"/>
      <c r="G7636" s="2"/>
      <c r="J7636" s="2"/>
    </row>
    <row r="7637">
      <c r="D7637" s="2"/>
      <c r="G7637" s="2"/>
      <c r="J7637" s="2"/>
    </row>
    <row r="7638">
      <c r="D7638" s="2"/>
      <c r="G7638" s="2"/>
      <c r="J7638" s="2"/>
    </row>
    <row r="7639">
      <c r="D7639" s="2"/>
      <c r="G7639" s="2"/>
      <c r="J7639" s="2"/>
    </row>
    <row r="7640">
      <c r="D7640" s="2"/>
      <c r="G7640" s="2"/>
      <c r="J7640" s="2"/>
    </row>
    <row r="7641">
      <c r="D7641" s="2"/>
      <c r="G7641" s="2"/>
      <c r="J7641" s="2"/>
    </row>
    <row r="7642">
      <c r="D7642" s="2"/>
      <c r="G7642" s="2"/>
      <c r="J7642" s="2"/>
    </row>
    <row r="7643">
      <c r="D7643" s="2"/>
      <c r="G7643" s="2"/>
      <c r="J7643" s="2"/>
    </row>
    <row r="7644">
      <c r="D7644" s="2"/>
      <c r="G7644" s="2"/>
      <c r="J7644" s="2"/>
    </row>
    <row r="7645">
      <c r="D7645" s="2"/>
      <c r="G7645" s="2"/>
      <c r="J7645" s="2"/>
    </row>
    <row r="7646">
      <c r="D7646" s="2"/>
      <c r="G7646" s="2"/>
      <c r="J7646" s="2"/>
    </row>
    <row r="7647">
      <c r="D7647" s="2"/>
      <c r="G7647" s="2"/>
      <c r="J7647" s="2"/>
    </row>
    <row r="7648">
      <c r="D7648" s="2"/>
      <c r="G7648" s="2"/>
      <c r="J7648" s="2"/>
    </row>
    <row r="7649">
      <c r="D7649" s="2"/>
      <c r="G7649" s="2"/>
      <c r="J7649" s="2"/>
    </row>
    <row r="7650">
      <c r="D7650" s="2"/>
      <c r="G7650" s="2"/>
      <c r="J7650" s="2"/>
    </row>
    <row r="7651">
      <c r="D7651" s="2"/>
      <c r="G7651" s="2"/>
      <c r="J7651" s="2"/>
    </row>
    <row r="7652">
      <c r="D7652" s="2"/>
      <c r="G7652" s="2"/>
      <c r="J7652" s="2"/>
    </row>
    <row r="7653">
      <c r="D7653" s="2"/>
      <c r="G7653" s="2"/>
      <c r="J7653" s="2"/>
    </row>
    <row r="7654">
      <c r="D7654" s="2"/>
      <c r="G7654" s="2"/>
      <c r="J7654" s="2"/>
    </row>
    <row r="7655">
      <c r="D7655" s="2"/>
      <c r="G7655" s="2"/>
      <c r="J7655" s="2"/>
    </row>
    <row r="7656">
      <c r="D7656" s="2"/>
      <c r="G7656" s="2"/>
      <c r="J7656" s="2"/>
    </row>
    <row r="7657">
      <c r="D7657" s="2"/>
      <c r="G7657" s="2"/>
      <c r="J7657" s="2"/>
    </row>
    <row r="7658">
      <c r="D7658" s="2"/>
      <c r="G7658" s="2"/>
      <c r="J7658" s="2"/>
    </row>
    <row r="7659">
      <c r="D7659" s="2"/>
      <c r="G7659" s="2"/>
      <c r="J7659" s="2"/>
    </row>
    <row r="7660">
      <c r="D7660" s="2"/>
      <c r="G7660" s="2"/>
      <c r="J7660" s="2"/>
    </row>
    <row r="7661">
      <c r="D7661" s="2"/>
      <c r="G7661" s="2"/>
      <c r="J7661" s="2"/>
    </row>
    <row r="7662">
      <c r="D7662" s="2"/>
      <c r="G7662" s="2"/>
      <c r="J7662" s="2"/>
    </row>
    <row r="7663">
      <c r="D7663" s="2"/>
      <c r="G7663" s="2"/>
      <c r="J7663" s="2"/>
    </row>
    <row r="7664">
      <c r="D7664" s="2"/>
      <c r="G7664" s="2"/>
      <c r="J7664" s="2"/>
    </row>
    <row r="7665">
      <c r="D7665" s="2"/>
      <c r="G7665" s="2"/>
      <c r="J7665" s="2"/>
    </row>
    <row r="7666">
      <c r="D7666" s="2"/>
      <c r="G7666" s="2"/>
      <c r="J7666" s="2"/>
    </row>
    <row r="7667">
      <c r="D7667" s="2"/>
      <c r="G7667" s="2"/>
      <c r="J7667" s="2"/>
    </row>
    <row r="7668">
      <c r="D7668" s="2"/>
      <c r="G7668" s="2"/>
      <c r="J7668" s="2"/>
    </row>
    <row r="7669">
      <c r="D7669" s="2"/>
      <c r="G7669" s="2"/>
      <c r="J7669" s="2"/>
    </row>
    <row r="7670">
      <c r="D7670" s="2"/>
      <c r="G7670" s="2"/>
      <c r="J7670" s="2"/>
    </row>
    <row r="7671">
      <c r="D7671" s="2"/>
      <c r="G7671" s="2"/>
      <c r="J7671" s="2"/>
    </row>
    <row r="7672">
      <c r="D7672" s="2"/>
      <c r="G7672" s="2"/>
      <c r="J7672" s="2"/>
    </row>
    <row r="7673">
      <c r="D7673" s="2"/>
      <c r="G7673" s="2"/>
      <c r="J7673" s="2"/>
    </row>
    <row r="7674">
      <c r="D7674" s="2"/>
      <c r="G7674" s="2"/>
      <c r="J7674" s="2"/>
    </row>
    <row r="7675">
      <c r="D7675" s="2"/>
      <c r="G7675" s="2"/>
      <c r="J7675" s="2"/>
    </row>
    <row r="7676">
      <c r="D7676" s="2"/>
      <c r="G7676" s="2"/>
      <c r="J7676" s="2"/>
    </row>
    <row r="7677">
      <c r="D7677" s="2"/>
      <c r="G7677" s="2"/>
      <c r="J7677" s="2"/>
    </row>
    <row r="7678">
      <c r="D7678" s="2"/>
      <c r="G7678" s="2"/>
      <c r="J7678" s="2"/>
    </row>
    <row r="7679">
      <c r="D7679" s="2"/>
      <c r="G7679" s="2"/>
      <c r="J7679" s="2"/>
    </row>
    <row r="7680">
      <c r="D7680" s="2"/>
      <c r="G7680" s="2"/>
      <c r="J7680" s="2"/>
    </row>
    <row r="7681">
      <c r="D7681" s="2"/>
      <c r="G7681" s="2"/>
      <c r="J7681" s="2"/>
    </row>
    <row r="7682">
      <c r="D7682" s="2"/>
      <c r="G7682" s="2"/>
      <c r="J7682" s="2"/>
    </row>
    <row r="7683">
      <c r="D7683" s="2"/>
      <c r="G7683" s="2"/>
      <c r="J7683" s="2"/>
    </row>
    <row r="7684">
      <c r="D7684" s="2"/>
      <c r="G7684" s="2"/>
      <c r="J7684" s="2"/>
    </row>
    <row r="7685">
      <c r="D7685" s="2"/>
      <c r="G7685" s="2"/>
      <c r="J7685" s="2"/>
    </row>
    <row r="7686">
      <c r="D7686" s="2"/>
      <c r="G7686" s="2"/>
      <c r="J7686" s="2"/>
    </row>
    <row r="7687">
      <c r="D7687" s="2"/>
      <c r="G7687" s="2"/>
      <c r="J7687" s="2"/>
    </row>
    <row r="7688">
      <c r="D7688" s="2"/>
      <c r="G7688" s="2"/>
      <c r="J7688" s="2"/>
    </row>
    <row r="7689">
      <c r="D7689" s="2"/>
      <c r="G7689" s="2"/>
      <c r="J7689" s="2"/>
    </row>
    <row r="7690">
      <c r="D7690" s="2"/>
      <c r="G7690" s="2"/>
      <c r="J7690" s="2"/>
    </row>
    <row r="7691">
      <c r="D7691" s="2"/>
      <c r="G7691" s="2"/>
      <c r="J7691" s="2"/>
    </row>
    <row r="7692">
      <c r="D7692" s="2"/>
      <c r="G7692" s="2"/>
      <c r="J7692" s="2"/>
    </row>
    <row r="7693">
      <c r="D7693" s="2"/>
      <c r="G7693" s="2"/>
      <c r="J7693" s="2"/>
    </row>
    <row r="7694">
      <c r="D7694" s="2"/>
      <c r="G7694" s="2"/>
      <c r="J7694" s="2"/>
    </row>
    <row r="7695">
      <c r="D7695" s="2"/>
      <c r="G7695" s="2"/>
      <c r="J7695" s="2"/>
    </row>
    <row r="7696">
      <c r="D7696" s="2"/>
      <c r="G7696" s="2"/>
      <c r="J7696" s="2"/>
    </row>
    <row r="7697">
      <c r="D7697" s="2"/>
      <c r="G7697" s="2"/>
      <c r="J7697" s="2"/>
    </row>
    <row r="7698">
      <c r="D7698" s="2"/>
      <c r="G7698" s="2"/>
      <c r="J7698" s="2"/>
    </row>
    <row r="7699">
      <c r="D7699" s="2"/>
      <c r="G7699" s="2"/>
      <c r="J7699" s="2"/>
    </row>
    <row r="7700">
      <c r="D7700" s="2"/>
      <c r="G7700" s="2"/>
      <c r="J7700" s="2"/>
    </row>
    <row r="7701">
      <c r="D7701" s="2"/>
      <c r="G7701" s="2"/>
      <c r="J7701" s="2"/>
    </row>
    <row r="7702">
      <c r="D7702" s="2"/>
      <c r="G7702" s="2"/>
      <c r="J7702" s="2"/>
    </row>
    <row r="7703">
      <c r="D7703" s="2"/>
      <c r="G7703" s="2"/>
      <c r="J7703" s="2"/>
    </row>
    <row r="7704">
      <c r="D7704" s="2"/>
      <c r="G7704" s="2"/>
      <c r="J7704" s="2"/>
    </row>
    <row r="7705">
      <c r="D7705" s="2"/>
      <c r="G7705" s="2"/>
      <c r="J7705" s="2"/>
    </row>
    <row r="7706">
      <c r="D7706" s="2"/>
      <c r="G7706" s="2"/>
      <c r="J7706" s="2"/>
    </row>
    <row r="7707">
      <c r="D7707" s="2"/>
      <c r="G7707" s="2"/>
      <c r="J7707" s="2"/>
    </row>
    <row r="7708">
      <c r="D7708" s="2"/>
      <c r="G7708" s="2"/>
      <c r="J7708" s="2"/>
    </row>
    <row r="7709">
      <c r="D7709" s="2"/>
      <c r="G7709" s="2"/>
      <c r="J7709" s="2"/>
    </row>
    <row r="7710">
      <c r="D7710" s="2"/>
      <c r="G7710" s="2"/>
      <c r="J7710" s="2"/>
    </row>
    <row r="7711">
      <c r="D7711" s="2"/>
      <c r="G7711" s="2"/>
      <c r="J7711" s="2"/>
    </row>
    <row r="7712">
      <c r="D7712" s="2"/>
      <c r="G7712" s="2"/>
      <c r="J7712" s="2"/>
    </row>
    <row r="7713">
      <c r="D7713" s="2"/>
      <c r="G7713" s="2"/>
      <c r="J7713" s="2"/>
    </row>
    <row r="7714">
      <c r="D7714" s="2"/>
      <c r="G7714" s="2"/>
      <c r="J7714" s="2"/>
    </row>
    <row r="7715">
      <c r="D7715" s="2"/>
      <c r="G7715" s="2"/>
      <c r="J7715" s="2"/>
    </row>
    <row r="7716">
      <c r="D7716" s="2"/>
      <c r="G7716" s="2"/>
      <c r="J7716" s="2"/>
    </row>
    <row r="7717">
      <c r="D7717" s="2"/>
      <c r="G7717" s="2"/>
      <c r="J7717" s="2"/>
    </row>
    <row r="7718">
      <c r="D7718" s="2"/>
      <c r="G7718" s="2"/>
      <c r="J7718" s="2"/>
    </row>
    <row r="7719">
      <c r="D7719" s="2"/>
      <c r="G7719" s="2"/>
      <c r="J7719" s="2"/>
    </row>
    <row r="7720">
      <c r="D7720" s="2"/>
      <c r="G7720" s="2"/>
      <c r="J7720" s="2"/>
    </row>
    <row r="7721">
      <c r="D7721" s="2"/>
      <c r="G7721" s="2"/>
      <c r="J7721" s="2"/>
    </row>
    <row r="7722">
      <c r="D7722" s="2"/>
      <c r="G7722" s="2"/>
      <c r="J7722" s="2"/>
    </row>
    <row r="7723">
      <c r="D7723" s="2"/>
      <c r="G7723" s="2"/>
      <c r="J7723" s="2"/>
    </row>
    <row r="7724">
      <c r="D7724" s="2"/>
      <c r="G7724" s="2"/>
      <c r="J7724" s="2"/>
    </row>
    <row r="7725">
      <c r="D7725" s="2"/>
      <c r="G7725" s="2"/>
      <c r="J7725" s="2"/>
    </row>
    <row r="7726">
      <c r="D7726" s="2"/>
      <c r="G7726" s="2"/>
      <c r="J7726" s="2"/>
    </row>
    <row r="7727">
      <c r="D7727" s="2"/>
      <c r="G7727" s="2"/>
      <c r="J7727" s="2"/>
    </row>
    <row r="7728">
      <c r="D7728" s="2"/>
      <c r="G7728" s="2"/>
      <c r="J7728" s="2"/>
    </row>
    <row r="7729">
      <c r="D7729" s="2"/>
      <c r="G7729" s="2"/>
      <c r="J7729" s="2"/>
    </row>
    <row r="7730">
      <c r="D7730" s="2"/>
      <c r="G7730" s="2"/>
      <c r="J7730" s="2"/>
    </row>
    <row r="7731">
      <c r="D7731" s="2"/>
      <c r="G7731" s="2"/>
      <c r="J7731" s="2"/>
    </row>
    <row r="7732">
      <c r="D7732" s="2"/>
      <c r="G7732" s="2"/>
      <c r="J7732" s="2"/>
    </row>
    <row r="7733">
      <c r="D7733" s="2"/>
      <c r="G7733" s="2"/>
      <c r="J7733" s="2"/>
    </row>
    <row r="7734">
      <c r="D7734" s="2"/>
      <c r="G7734" s="2"/>
      <c r="J7734" s="2"/>
    </row>
    <row r="7735">
      <c r="D7735" s="2"/>
      <c r="G7735" s="2"/>
      <c r="J7735" s="2"/>
    </row>
    <row r="7736">
      <c r="D7736" s="2"/>
      <c r="G7736" s="2"/>
      <c r="J7736" s="2"/>
    </row>
    <row r="7737">
      <c r="D7737" s="2"/>
      <c r="G7737" s="2"/>
      <c r="J7737" s="2"/>
    </row>
    <row r="7738">
      <c r="D7738" s="2"/>
      <c r="G7738" s="2"/>
      <c r="J7738" s="2"/>
    </row>
    <row r="7739">
      <c r="D7739" s="2"/>
      <c r="G7739" s="2"/>
      <c r="J7739" s="2"/>
    </row>
    <row r="7740">
      <c r="D7740" s="2"/>
      <c r="G7740" s="2"/>
      <c r="J7740" s="2"/>
    </row>
    <row r="7741">
      <c r="D7741" s="2"/>
      <c r="G7741" s="2"/>
      <c r="J7741" s="2"/>
    </row>
    <row r="7742">
      <c r="D7742" s="2"/>
      <c r="G7742" s="2"/>
      <c r="J7742" s="2"/>
    </row>
    <row r="7743">
      <c r="D7743" s="2"/>
      <c r="G7743" s="2"/>
      <c r="J7743" s="2"/>
    </row>
    <row r="7744">
      <c r="D7744" s="2"/>
      <c r="G7744" s="2"/>
      <c r="J7744" s="2"/>
    </row>
    <row r="7745">
      <c r="D7745" s="2"/>
      <c r="G7745" s="2"/>
      <c r="J7745" s="2"/>
    </row>
    <row r="7746">
      <c r="D7746" s="2"/>
      <c r="G7746" s="2"/>
      <c r="J7746" s="2"/>
    </row>
    <row r="7747">
      <c r="D7747" s="2"/>
      <c r="G7747" s="2"/>
      <c r="J7747" s="2"/>
    </row>
    <row r="7748">
      <c r="D7748" s="2"/>
      <c r="G7748" s="2"/>
      <c r="J7748" s="2"/>
    </row>
    <row r="7749">
      <c r="D7749" s="2"/>
      <c r="G7749" s="2"/>
      <c r="J7749" s="2"/>
    </row>
    <row r="7750">
      <c r="D7750" s="2"/>
      <c r="G7750" s="2"/>
      <c r="J7750" s="2"/>
    </row>
    <row r="7751">
      <c r="D7751" s="2"/>
      <c r="G7751" s="2"/>
      <c r="J7751" s="2"/>
    </row>
    <row r="7752">
      <c r="D7752" s="2"/>
      <c r="G7752" s="2"/>
      <c r="J7752" s="2"/>
    </row>
    <row r="7753">
      <c r="D7753" s="2"/>
      <c r="G7753" s="2"/>
      <c r="J7753" s="2"/>
    </row>
    <row r="7754">
      <c r="D7754" s="2"/>
      <c r="G7754" s="2"/>
      <c r="J7754" s="2"/>
    </row>
    <row r="7755">
      <c r="D7755" s="2"/>
      <c r="G7755" s="2"/>
      <c r="J7755" s="2"/>
    </row>
    <row r="7756">
      <c r="D7756" s="2"/>
      <c r="G7756" s="2"/>
      <c r="J7756" s="2"/>
    </row>
    <row r="7757">
      <c r="D7757" s="2"/>
      <c r="G7757" s="2"/>
      <c r="J7757" s="2"/>
    </row>
    <row r="7758">
      <c r="D7758" s="2"/>
      <c r="G7758" s="2"/>
      <c r="J7758" s="2"/>
    </row>
    <row r="7759">
      <c r="D7759" s="2"/>
      <c r="G7759" s="2"/>
      <c r="J7759" s="2"/>
    </row>
    <row r="7760">
      <c r="D7760" s="2"/>
      <c r="G7760" s="2"/>
      <c r="J7760" s="2"/>
    </row>
    <row r="7761">
      <c r="D7761" s="2"/>
      <c r="G7761" s="2"/>
      <c r="J7761" s="2"/>
    </row>
    <row r="7762">
      <c r="D7762" s="2"/>
      <c r="G7762" s="2"/>
      <c r="J7762" s="2"/>
    </row>
    <row r="7763">
      <c r="D7763" s="2"/>
      <c r="G7763" s="2"/>
      <c r="J7763" s="2"/>
    </row>
    <row r="7764">
      <c r="D7764" s="2"/>
      <c r="G7764" s="2"/>
      <c r="J7764" s="2"/>
    </row>
    <row r="7765">
      <c r="D7765" s="2"/>
      <c r="G7765" s="2"/>
      <c r="J7765" s="2"/>
    </row>
    <row r="7766">
      <c r="D7766" s="2"/>
      <c r="G7766" s="2"/>
      <c r="J7766" s="2"/>
    </row>
    <row r="7767">
      <c r="D7767" s="2"/>
      <c r="G7767" s="2"/>
      <c r="J7767" s="2"/>
    </row>
    <row r="7768">
      <c r="D7768" s="2"/>
      <c r="G7768" s="2"/>
      <c r="J7768" s="2"/>
    </row>
    <row r="7769">
      <c r="D7769" s="2"/>
      <c r="G7769" s="2"/>
      <c r="J7769" s="2"/>
    </row>
    <row r="7770">
      <c r="D7770" s="2"/>
      <c r="G7770" s="2"/>
      <c r="J7770" s="2"/>
    </row>
    <row r="7771">
      <c r="D7771" s="2"/>
      <c r="G7771" s="2"/>
      <c r="J7771" s="2"/>
    </row>
    <row r="7772">
      <c r="D7772" s="2"/>
      <c r="G7772" s="2"/>
      <c r="J7772" s="2"/>
    </row>
    <row r="7773">
      <c r="D7773" s="2"/>
      <c r="G7773" s="2"/>
      <c r="J7773" s="2"/>
    </row>
    <row r="7774">
      <c r="D7774" s="2"/>
      <c r="G7774" s="2"/>
      <c r="J7774" s="2"/>
    </row>
    <row r="7775">
      <c r="D7775" s="2"/>
      <c r="G7775" s="2"/>
      <c r="J7775" s="2"/>
    </row>
    <row r="7776">
      <c r="D7776" s="2"/>
      <c r="G7776" s="2"/>
      <c r="J7776" s="2"/>
    </row>
    <row r="7777">
      <c r="D7777" s="2"/>
      <c r="G7777" s="2"/>
      <c r="J7777" s="2"/>
    </row>
    <row r="7778">
      <c r="D7778" s="2"/>
      <c r="G7778" s="2"/>
      <c r="J7778" s="2"/>
    </row>
    <row r="7779">
      <c r="D7779" s="2"/>
      <c r="G7779" s="2"/>
      <c r="J7779" s="2"/>
    </row>
    <row r="7780">
      <c r="D7780" s="2"/>
      <c r="G7780" s="2"/>
      <c r="J7780" s="2"/>
    </row>
    <row r="7781">
      <c r="D7781" s="2"/>
      <c r="G7781" s="2"/>
      <c r="J7781" s="2"/>
    </row>
    <row r="7782">
      <c r="D7782" s="2"/>
      <c r="G7782" s="2"/>
      <c r="J7782" s="2"/>
    </row>
    <row r="7783">
      <c r="D7783" s="2"/>
      <c r="G7783" s="2"/>
      <c r="J7783" s="2"/>
    </row>
    <row r="7784">
      <c r="D7784" s="2"/>
      <c r="G7784" s="2"/>
      <c r="J7784" s="2"/>
    </row>
    <row r="7785">
      <c r="D7785" s="2"/>
      <c r="G7785" s="2"/>
      <c r="J7785" s="2"/>
    </row>
    <row r="7786">
      <c r="D7786" s="2"/>
      <c r="G7786" s="2"/>
      <c r="J7786" s="2"/>
    </row>
    <row r="7787">
      <c r="D7787" s="2"/>
      <c r="G7787" s="2"/>
      <c r="J7787" s="2"/>
    </row>
    <row r="7788">
      <c r="D7788" s="2"/>
      <c r="G7788" s="2"/>
      <c r="J7788" s="2"/>
    </row>
    <row r="7789">
      <c r="D7789" s="2"/>
      <c r="G7789" s="2"/>
      <c r="J7789" s="2"/>
    </row>
    <row r="7790">
      <c r="D7790" s="2"/>
      <c r="G7790" s="2"/>
      <c r="J7790" s="2"/>
    </row>
    <row r="7791">
      <c r="D7791" s="2"/>
      <c r="G7791" s="2"/>
      <c r="J7791" s="2"/>
    </row>
    <row r="7792">
      <c r="D7792" s="2"/>
      <c r="G7792" s="2"/>
      <c r="J7792" s="2"/>
    </row>
    <row r="7793">
      <c r="D7793" s="2"/>
      <c r="G7793" s="2"/>
      <c r="J7793" s="2"/>
    </row>
    <row r="7794">
      <c r="D7794" s="2"/>
      <c r="G7794" s="2"/>
      <c r="J7794" s="2"/>
    </row>
    <row r="7795">
      <c r="D7795" s="2"/>
      <c r="G7795" s="2"/>
      <c r="J7795" s="2"/>
    </row>
    <row r="7796">
      <c r="D7796" s="2"/>
      <c r="G7796" s="2"/>
      <c r="J7796" s="2"/>
    </row>
    <row r="7797">
      <c r="D7797" s="2"/>
      <c r="G7797" s="2"/>
      <c r="J7797" s="2"/>
    </row>
    <row r="7798">
      <c r="D7798" s="2"/>
      <c r="G7798" s="2"/>
      <c r="J7798" s="2"/>
    </row>
    <row r="7799">
      <c r="D7799" s="2"/>
      <c r="G7799" s="2"/>
      <c r="J7799" s="2"/>
    </row>
    <row r="7800">
      <c r="D7800" s="2"/>
      <c r="G7800" s="2"/>
      <c r="J7800" s="2"/>
    </row>
    <row r="7801">
      <c r="D7801" s="2"/>
      <c r="G7801" s="2"/>
      <c r="J7801" s="2"/>
    </row>
    <row r="7802">
      <c r="D7802" s="2"/>
      <c r="G7802" s="2"/>
      <c r="J7802" s="2"/>
    </row>
    <row r="7803">
      <c r="D7803" s="2"/>
      <c r="G7803" s="2"/>
      <c r="J7803" s="2"/>
    </row>
    <row r="7804">
      <c r="D7804" s="2"/>
      <c r="G7804" s="2"/>
      <c r="J7804" s="2"/>
    </row>
    <row r="7805">
      <c r="D7805" s="2"/>
      <c r="G7805" s="2"/>
      <c r="J7805" s="2"/>
    </row>
    <row r="7806">
      <c r="D7806" s="2"/>
      <c r="G7806" s="2"/>
      <c r="J7806" s="2"/>
    </row>
    <row r="7807">
      <c r="D7807" s="2"/>
      <c r="G7807" s="2"/>
      <c r="J7807" s="2"/>
    </row>
    <row r="7808">
      <c r="D7808" s="2"/>
      <c r="G7808" s="2"/>
      <c r="J7808" s="2"/>
    </row>
    <row r="7809">
      <c r="D7809" s="2"/>
      <c r="G7809" s="2"/>
      <c r="J7809" s="2"/>
    </row>
    <row r="7810">
      <c r="D7810" s="2"/>
      <c r="G7810" s="2"/>
      <c r="J7810" s="2"/>
    </row>
    <row r="7811">
      <c r="D7811" s="2"/>
      <c r="G7811" s="2"/>
      <c r="J7811" s="2"/>
    </row>
    <row r="7812">
      <c r="D7812" s="2"/>
      <c r="G7812" s="2"/>
      <c r="J7812" s="2"/>
    </row>
    <row r="7813">
      <c r="D7813" s="2"/>
      <c r="G7813" s="2"/>
      <c r="J7813" s="2"/>
    </row>
    <row r="7814">
      <c r="D7814" s="2"/>
      <c r="G7814" s="2"/>
      <c r="J7814" s="2"/>
    </row>
    <row r="7815">
      <c r="D7815" s="2"/>
      <c r="G7815" s="2"/>
      <c r="J7815" s="2"/>
    </row>
    <row r="7816">
      <c r="D7816" s="2"/>
      <c r="G7816" s="2"/>
      <c r="J7816" s="2"/>
    </row>
    <row r="7817">
      <c r="D7817" s="2"/>
      <c r="G7817" s="2"/>
      <c r="J7817" s="2"/>
    </row>
    <row r="7818">
      <c r="D7818" s="2"/>
      <c r="G7818" s="2"/>
      <c r="J7818" s="2"/>
    </row>
    <row r="7819">
      <c r="D7819" s="2"/>
      <c r="G7819" s="2"/>
      <c r="J7819" s="2"/>
    </row>
    <row r="7820">
      <c r="D7820" s="2"/>
      <c r="G7820" s="2"/>
      <c r="J7820" s="2"/>
    </row>
    <row r="7821">
      <c r="D7821" s="2"/>
      <c r="G7821" s="2"/>
      <c r="J7821" s="2"/>
    </row>
    <row r="7822">
      <c r="D7822" s="2"/>
      <c r="G7822" s="2"/>
      <c r="J7822" s="2"/>
    </row>
    <row r="7823">
      <c r="D7823" s="2"/>
      <c r="G7823" s="2"/>
      <c r="J7823" s="2"/>
    </row>
    <row r="7824">
      <c r="D7824" s="2"/>
      <c r="G7824" s="2"/>
      <c r="J7824" s="2"/>
    </row>
    <row r="7825">
      <c r="D7825" s="2"/>
      <c r="G7825" s="2"/>
      <c r="J7825" s="2"/>
    </row>
    <row r="7826">
      <c r="D7826" s="2"/>
      <c r="G7826" s="2"/>
      <c r="J7826" s="2"/>
    </row>
    <row r="7827">
      <c r="D7827" s="2"/>
      <c r="G7827" s="2"/>
      <c r="J7827" s="2"/>
    </row>
    <row r="7828">
      <c r="D7828" s="2"/>
      <c r="G7828" s="2"/>
      <c r="J7828" s="2"/>
    </row>
    <row r="7829">
      <c r="D7829" s="2"/>
      <c r="G7829" s="2"/>
      <c r="J7829" s="2"/>
    </row>
    <row r="7830">
      <c r="D7830" s="2"/>
      <c r="G7830" s="2"/>
      <c r="J7830" s="2"/>
    </row>
    <row r="7831">
      <c r="D7831" s="2"/>
      <c r="G7831" s="2"/>
      <c r="J7831" s="2"/>
    </row>
    <row r="7832">
      <c r="D7832" s="2"/>
      <c r="G7832" s="2"/>
      <c r="J7832" s="2"/>
    </row>
    <row r="7833">
      <c r="D7833" s="2"/>
      <c r="G7833" s="2"/>
      <c r="J7833" s="2"/>
    </row>
    <row r="7834">
      <c r="D7834" s="2"/>
      <c r="G7834" s="2"/>
      <c r="J7834" s="2"/>
    </row>
    <row r="7835">
      <c r="D7835" s="2"/>
      <c r="G7835" s="2"/>
      <c r="J7835" s="2"/>
    </row>
    <row r="7836">
      <c r="D7836" s="2"/>
      <c r="G7836" s="2"/>
      <c r="J7836" s="2"/>
    </row>
    <row r="7837">
      <c r="D7837" s="2"/>
      <c r="G7837" s="2"/>
      <c r="J7837" s="2"/>
    </row>
    <row r="7838">
      <c r="D7838" s="2"/>
      <c r="G7838" s="2"/>
      <c r="J7838" s="2"/>
    </row>
    <row r="7839">
      <c r="D7839" s="2"/>
      <c r="G7839" s="2"/>
      <c r="J7839" s="2"/>
    </row>
    <row r="7840">
      <c r="D7840" s="2"/>
      <c r="G7840" s="2"/>
      <c r="J7840" s="2"/>
    </row>
    <row r="7841">
      <c r="D7841" s="2"/>
      <c r="G7841" s="2"/>
      <c r="J7841" s="2"/>
    </row>
    <row r="7842">
      <c r="D7842" s="2"/>
      <c r="G7842" s="2"/>
      <c r="J7842" s="2"/>
    </row>
    <row r="7843">
      <c r="D7843" s="2"/>
      <c r="G7843" s="2"/>
      <c r="J7843" s="2"/>
    </row>
    <row r="7844">
      <c r="D7844" s="2"/>
      <c r="G7844" s="2"/>
      <c r="J7844" s="2"/>
    </row>
    <row r="7845">
      <c r="D7845" s="2"/>
      <c r="G7845" s="2"/>
      <c r="J7845" s="2"/>
    </row>
    <row r="7846">
      <c r="D7846" s="2"/>
      <c r="G7846" s="2"/>
      <c r="J7846" s="2"/>
    </row>
    <row r="7847">
      <c r="D7847" s="2"/>
      <c r="G7847" s="2"/>
      <c r="J7847" s="2"/>
    </row>
    <row r="7848">
      <c r="D7848" s="2"/>
      <c r="G7848" s="2"/>
      <c r="J7848" s="2"/>
    </row>
    <row r="7849">
      <c r="D7849" s="2"/>
      <c r="G7849" s="2"/>
      <c r="J7849" s="2"/>
    </row>
    <row r="7850">
      <c r="D7850" s="2"/>
      <c r="G7850" s="2"/>
      <c r="J7850" s="2"/>
    </row>
    <row r="7851">
      <c r="D7851" s="2"/>
      <c r="G7851" s="2"/>
      <c r="J7851" s="2"/>
    </row>
    <row r="7852">
      <c r="D7852" s="2"/>
      <c r="G7852" s="2"/>
      <c r="J7852" s="2"/>
    </row>
    <row r="7853">
      <c r="D7853" s="2"/>
      <c r="G7853" s="2"/>
      <c r="J7853" s="2"/>
    </row>
    <row r="7854">
      <c r="D7854" s="2"/>
      <c r="G7854" s="2"/>
      <c r="J7854" s="2"/>
    </row>
    <row r="7855">
      <c r="D7855" s="2"/>
      <c r="G7855" s="2"/>
      <c r="J7855" s="2"/>
    </row>
    <row r="7856">
      <c r="D7856" s="2"/>
      <c r="G7856" s="2"/>
      <c r="J7856" s="2"/>
    </row>
    <row r="7857">
      <c r="D7857" s="2"/>
      <c r="G7857" s="2"/>
      <c r="J7857" s="2"/>
    </row>
    <row r="7858">
      <c r="D7858" s="2"/>
      <c r="G7858" s="2"/>
      <c r="J7858" s="2"/>
    </row>
    <row r="7859">
      <c r="D7859" s="2"/>
      <c r="G7859" s="2"/>
      <c r="J7859" s="2"/>
    </row>
    <row r="7860">
      <c r="D7860" s="2"/>
      <c r="G7860" s="2"/>
      <c r="J7860" s="2"/>
    </row>
    <row r="7861">
      <c r="D7861" s="2"/>
      <c r="G7861" s="2"/>
      <c r="J7861" s="2"/>
    </row>
    <row r="7862">
      <c r="D7862" s="2"/>
      <c r="G7862" s="2"/>
      <c r="J7862" s="2"/>
    </row>
    <row r="7863">
      <c r="D7863" s="2"/>
      <c r="G7863" s="2"/>
      <c r="J7863" s="2"/>
    </row>
    <row r="7864">
      <c r="D7864" s="2"/>
      <c r="G7864" s="2"/>
      <c r="J7864" s="2"/>
    </row>
    <row r="7865">
      <c r="D7865" s="2"/>
      <c r="G7865" s="2"/>
      <c r="J7865" s="2"/>
    </row>
    <row r="7866">
      <c r="D7866" s="2"/>
      <c r="G7866" s="2"/>
      <c r="J7866" s="2"/>
    </row>
    <row r="7867">
      <c r="D7867" s="2"/>
      <c r="G7867" s="2"/>
      <c r="J7867" s="2"/>
    </row>
    <row r="7868">
      <c r="D7868" s="2"/>
      <c r="G7868" s="2"/>
      <c r="J7868" s="2"/>
    </row>
    <row r="7869">
      <c r="D7869" s="2"/>
      <c r="G7869" s="2"/>
      <c r="J7869" s="2"/>
    </row>
    <row r="7870">
      <c r="D7870" s="2"/>
      <c r="G7870" s="2"/>
      <c r="J7870" s="2"/>
    </row>
    <row r="7871">
      <c r="D7871" s="2"/>
      <c r="G7871" s="2"/>
      <c r="J7871" s="2"/>
    </row>
    <row r="7872">
      <c r="D7872" s="2"/>
      <c r="G7872" s="2"/>
      <c r="J7872" s="2"/>
    </row>
    <row r="7873">
      <c r="D7873" s="2"/>
      <c r="G7873" s="2"/>
      <c r="J7873" s="2"/>
    </row>
    <row r="7874">
      <c r="D7874" s="2"/>
      <c r="G7874" s="2"/>
      <c r="J7874" s="2"/>
    </row>
    <row r="7875">
      <c r="D7875" s="2"/>
      <c r="G7875" s="2"/>
      <c r="J7875" s="2"/>
    </row>
    <row r="7876">
      <c r="D7876" s="2"/>
      <c r="G7876" s="2"/>
      <c r="J7876" s="2"/>
    </row>
    <row r="7877">
      <c r="D7877" s="2"/>
      <c r="G7877" s="2"/>
      <c r="J7877" s="2"/>
    </row>
    <row r="7878">
      <c r="D7878" s="2"/>
      <c r="G7878" s="2"/>
      <c r="J7878" s="2"/>
    </row>
    <row r="7879">
      <c r="D7879" s="2"/>
      <c r="G7879" s="2"/>
      <c r="J7879" s="2"/>
    </row>
    <row r="7880">
      <c r="D7880" s="2"/>
      <c r="G7880" s="2"/>
      <c r="J7880" s="2"/>
    </row>
    <row r="7881">
      <c r="D7881" s="2"/>
      <c r="G7881" s="2"/>
      <c r="J7881" s="2"/>
    </row>
    <row r="7882">
      <c r="D7882" s="2"/>
      <c r="G7882" s="2"/>
      <c r="J7882" s="2"/>
    </row>
    <row r="7883">
      <c r="D7883" s="2"/>
      <c r="G7883" s="2"/>
      <c r="J7883" s="2"/>
    </row>
    <row r="7884">
      <c r="D7884" s="2"/>
      <c r="G7884" s="2"/>
      <c r="J7884" s="2"/>
    </row>
    <row r="7885">
      <c r="D7885" s="2"/>
      <c r="G7885" s="2"/>
      <c r="J7885" s="2"/>
    </row>
    <row r="7886">
      <c r="D7886" s="2"/>
      <c r="G7886" s="2"/>
      <c r="J7886" s="2"/>
    </row>
    <row r="7887">
      <c r="D7887" s="2"/>
      <c r="G7887" s="2"/>
      <c r="J7887" s="2"/>
    </row>
    <row r="7888">
      <c r="D7888" s="2"/>
      <c r="G7888" s="2"/>
      <c r="J7888" s="2"/>
    </row>
    <row r="7889">
      <c r="D7889" s="2"/>
      <c r="G7889" s="2"/>
      <c r="J7889" s="2"/>
    </row>
    <row r="7890">
      <c r="D7890" s="2"/>
      <c r="G7890" s="2"/>
      <c r="J7890" s="2"/>
    </row>
    <row r="7891">
      <c r="D7891" s="2"/>
      <c r="G7891" s="2"/>
      <c r="J7891" s="2"/>
    </row>
    <row r="7892">
      <c r="D7892" s="2"/>
      <c r="G7892" s="2"/>
      <c r="J7892" s="2"/>
    </row>
    <row r="7893">
      <c r="D7893" s="2"/>
      <c r="G7893" s="2"/>
      <c r="J7893" s="2"/>
    </row>
    <row r="7894">
      <c r="D7894" s="2"/>
      <c r="G7894" s="2"/>
      <c r="J7894" s="2"/>
    </row>
    <row r="7895">
      <c r="D7895" s="2"/>
      <c r="G7895" s="2"/>
      <c r="J7895" s="2"/>
    </row>
    <row r="7896">
      <c r="D7896" s="2"/>
      <c r="G7896" s="2"/>
      <c r="J7896" s="2"/>
    </row>
    <row r="7897">
      <c r="D7897" s="2"/>
      <c r="G7897" s="2"/>
      <c r="J7897" s="2"/>
    </row>
    <row r="7898">
      <c r="D7898" s="2"/>
      <c r="G7898" s="2"/>
      <c r="J7898" s="2"/>
    </row>
    <row r="7899">
      <c r="D7899" s="2"/>
      <c r="G7899" s="2"/>
      <c r="J7899" s="2"/>
    </row>
    <row r="7900">
      <c r="D7900" s="2"/>
      <c r="G7900" s="2"/>
      <c r="J7900" s="2"/>
    </row>
    <row r="7901">
      <c r="D7901" s="2"/>
      <c r="G7901" s="2"/>
      <c r="J7901" s="2"/>
    </row>
    <row r="7902">
      <c r="D7902" s="2"/>
      <c r="G7902" s="2"/>
      <c r="J7902" s="2"/>
    </row>
    <row r="7903">
      <c r="D7903" s="2"/>
      <c r="G7903" s="2"/>
      <c r="J7903" s="2"/>
    </row>
    <row r="7904">
      <c r="D7904" s="2"/>
      <c r="G7904" s="2"/>
      <c r="J7904" s="2"/>
    </row>
    <row r="7905">
      <c r="D7905" s="2"/>
      <c r="G7905" s="2"/>
      <c r="J7905" s="2"/>
    </row>
    <row r="7906">
      <c r="D7906" s="2"/>
      <c r="G7906" s="2"/>
      <c r="J7906" s="2"/>
    </row>
    <row r="7907">
      <c r="D7907" s="2"/>
      <c r="G7907" s="2"/>
      <c r="J7907" s="2"/>
    </row>
    <row r="7908">
      <c r="D7908" s="2"/>
      <c r="G7908" s="2"/>
      <c r="J7908" s="2"/>
    </row>
    <row r="7909">
      <c r="D7909" s="2"/>
      <c r="G7909" s="2"/>
      <c r="J7909" s="2"/>
    </row>
    <row r="7910">
      <c r="D7910" s="2"/>
      <c r="G7910" s="2"/>
      <c r="J7910" s="2"/>
    </row>
    <row r="7911">
      <c r="D7911" s="2"/>
      <c r="G7911" s="2"/>
      <c r="J7911" s="2"/>
    </row>
    <row r="7912">
      <c r="D7912" s="2"/>
      <c r="G7912" s="2"/>
      <c r="J7912" s="2"/>
    </row>
    <row r="7913">
      <c r="D7913" s="2"/>
      <c r="G7913" s="2"/>
      <c r="J7913" s="2"/>
    </row>
    <row r="7914">
      <c r="D7914" s="2"/>
      <c r="G7914" s="2"/>
      <c r="J7914" s="2"/>
    </row>
    <row r="7915">
      <c r="D7915" s="2"/>
      <c r="G7915" s="2"/>
      <c r="J7915" s="2"/>
    </row>
    <row r="7916">
      <c r="D7916" s="2"/>
      <c r="G7916" s="2"/>
      <c r="J7916" s="2"/>
    </row>
    <row r="7917">
      <c r="D7917" s="2"/>
      <c r="G7917" s="2"/>
      <c r="J7917" s="2"/>
    </row>
    <row r="7918">
      <c r="D7918" s="2"/>
      <c r="G7918" s="2"/>
      <c r="J7918" s="2"/>
    </row>
    <row r="7919">
      <c r="D7919" s="2"/>
      <c r="G7919" s="2"/>
      <c r="J7919" s="2"/>
    </row>
    <row r="7920">
      <c r="D7920" s="2"/>
      <c r="G7920" s="2"/>
      <c r="J7920" s="2"/>
    </row>
    <row r="7921">
      <c r="D7921" s="2"/>
      <c r="G7921" s="2"/>
      <c r="J7921" s="2"/>
    </row>
    <row r="7922">
      <c r="D7922" s="2"/>
      <c r="G7922" s="2"/>
      <c r="J7922" s="2"/>
    </row>
    <row r="7923">
      <c r="D7923" s="2"/>
      <c r="G7923" s="2"/>
      <c r="J7923" s="2"/>
    </row>
    <row r="7924">
      <c r="D7924" s="2"/>
      <c r="G7924" s="2"/>
      <c r="J7924" s="2"/>
    </row>
    <row r="7925">
      <c r="D7925" s="2"/>
      <c r="G7925" s="2"/>
      <c r="J7925" s="2"/>
    </row>
    <row r="7926">
      <c r="D7926" s="2"/>
      <c r="G7926" s="2"/>
      <c r="J7926" s="2"/>
    </row>
    <row r="7927">
      <c r="D7927" s="2"/>
      <c r="G7927" s="2"/>
      <c r="J7927" s="2"/>
    </row>
    <row r="7928">
      <c r="D7928" s="2"/>
      <c r="G7928" s="2"/>
      <c r="J7928" s="2"/>
    </row>
    <row r="7929">
      <c r="D7929" s="2"/>
      <c r="G7929" s="2"/>
      <c r="J7929" s="2"/>
    </row>
    <row r="7930">
      <c r="D7930" s="2"/>
      <c r="G7930" s="2"/>
      <c r="J7930" s="2"/>
    </row>
    <row r="7931">
      <c r="D7931" s="2"/>
      <c r="G7931" s="2"/>
      <c r="J7931" s="2"/>
    </row>
    <row r="7932">
      <c r="D7932" s="2"/>
      <c r="G7932" s="2"/>
      <c r="J7932" s="2"/>
    </row>
    <row r="7933">
      <c r="D7933" s="2"/>
      <c r="G7933" s="2"/>
      <c r="J7933" s="2"/>
    </row>
    <row r="7934">
      <c r="D7934" s="2"/>
      <c r="G7934" s="2"/>
      <c r="J7934" s="2"/>
    </row>
    <row r="7935">
      <c r="D7935" s="2"/>
      <c r="G7935" s="2"/>
      <c r="J7935" s="2"/>
    </row>
    <row r="7936">
      <c r="D7936" s="2"/>
      <c r="G7936" s="2"/>
      <c r="J7936" s="2"/>
    </row>
    <row r="7937">
      <c r="D7937" s="2"/>
      <c r="G7937" s="2"/>
      <c r="J7937" s="2"/>
    </row>
    <row r="7938">
      <c r="D7938" s="2"/>
      <c r="G7938" s="2"/>
      <c r="J7938" s="2"/>
    </row>
    <row r="7939">
      <c r="D7939" s="2"/>
      <c r="G7939" s="2"/>
      <c r="J7939" s="2"/>
    </row>
    <row r="7940">
      <c r="D7940" s="2"/>
      <c r="G7940" s="2"/>
      <c r="J7940" s="2"/>
    </row>
    <row r="7941">
      <c r="D7941" s="2"/>
      <c r="G7941" s="2"/>
      <c r="J7941" s="2"/>
    </row>
    <row r="7942">
      <c r="D7942" s="2"/>
      <c r="G7942" s="2"/>
      <c r="J7942" s="2"/>
    </row>
    <row r="7943">
      <c r="D7943" s="2"/>
      <c r="G7943" s="2"/>
      <c r="J7943" s="2"/>
    </row>
    <row r="7944">
      <c r="D7944" s="2"/>
      <c r="G7944" s="2"/>
      <c r="J7944" s="2"/>
    </row>
    <row r="7945">
      <c r="D7945" s="2"/>
      <c r="G7945" s="2"/>
      <c r="J7945" s="2"/>
    </row>
    <row r="7946">
      <c r="D7946" s="2"/>
      <c r="G7946" s="2"/>
      <c r="J7946" s="2"/>
    </row>
    <row r="7947">
      <c r="D7947" s="2"/>
      <c r="G7947" s="2"/>
      <c r="J7947" s="2"/>
    </row>
    <row r="7948">
      <c r="D7948" s="2"/>
      <c r="G7948" s="2"/>
      <c r="J7948" s="2"/>
    </row>
    <row r="7949">
      <c r="D7949" s="2"/>
      <c r="G7949" s="2"/>
      <c r="J7949" s="2"/>
    </row>
    <row r="7950">
      <c r="D7950" s="2"/>
      <c r="G7950" s="2"/>
      <c r="J7950" s="2"/>
    </row>
    <row r="7951">
      <c r="D7951" s="2"/>
      <c r="G7951" s="2"/>
      <c r="J7951" s="2"/>
    </row>
    <row r="7952">
      <c r="D7952" s="2"/>
      <c r="G7952" s="2"/>
      <c r="J7952" s="2"/>
    </row>
    <row r="7953">
      <c r="D7953" s="2"/>
      <c r="G7953" s="2"/>
      <c r="J7953" s="2"/>
    </row>
    <row r="7954">
      <c r="D7954" s="2"/>
      <c r="G7954" s="2"/>
      <c r="J7954" s="2"/>
    </row>
    <row r="7955">
      <c r="D7955" s="2"/>
      <c r="G7955" s="2"/>
      <c r="J7955" s="2"/>
    </row>
    <row r="7956">
      <c r="D7956" s="2"/>
      <c r="G7956" s="2"/>
      <c r="J7956" s="2"/>
    </row>
    <row r="7957">
      <c r="D7957" s="2"/>
      <c r="G7957" s="2"/>
      <c r="J7957" s="2"/>
    </row>
    <row r="7958">
      <c r="D7958" s="2"/>
      <c r="G7958" s="2"/>
      <c r="J7958" s="2"/>
    </row>
    <row r="7959">
      <c r="D7959" s="2"/>
      <c r="G7959" s="2"/>
      <c r="J7959" s="2"/>
    </row>
    <row r="7960">
      <c r="D7960" s="2"/>
      <c r="G7960" s="2"/>
      <c r="J7960" s="2"/>
    </row>
    <row r="7961">
      <c r="D7961" s="2"/>
      <c r="G7961" s="2"/>
      <c r="J7961" s="2"/>
    </row>
    <row r="7962">
      <c r="D7962" s="2"/>
      <c r="G7962" s="2"/>
      <c r="J7962" s="2"/>
    </row>
    <row r="7963">
      <c r="D7963" s="2"/>
      <c r="G7963" s="2"/>
      <c r="J7963" s="2"/>
    </row>
    <row r="7964">
      <c r="D7964" s="2"/>
      <c r="G7964" s="2"/>
      <c r="J7964" s="2"/>
    </row>
    <row r="7965">
      <c r="D7965" s="2"/>
      <c r="G7965" s="2"/>
      <c r="J7965" s="2"/>
    </row>
    <row r="7966">
      <c r="D7966" s="2"/>
      <c r="G7966" s="2"/>
      <c r="J7966" s="2"/>
    </row>
    <row r="7967">
      <c r="D7967" s="2"/>
      <c r="G7967" s="2"/>
      <c r="J7967" s="2"/>
    </row>
    <row r="7968">
      <c r="D7968" s="2"/>
      <c r="G7968" s="2"/>
      <c r="J7968" s="2"/>
    </row>
    <row r="7969">
      <c r="D7969" s="2"/>
      <c r="G7969" s="2"/>
      <c r="J7969" s="2"/>
    </row>
    <row r="7970">
      <c r="D7970" s="2"/>
      <c r="G7970" s="2"/>
      <c r="J7970" s="2"/>
    </row>
    <row r="7971">
      <c r="D7971" s="2"/>
      <c r="G7971" s="2"/>
      <c r="J7971" s="2"/>
    </row>
    <row r="7972">
      <c r="D7972" s="2"/>
      <c r="G7972" s="2"/>
      <c r="J7972" s="2"/>
    </row>
    <row r="7973">
      <c r="D7973" s="2"/>
      <c r="G7973" s="2"/>
      <c r="J7973" s="2"/>
    </row>
    <row r="7974">
      <c r="D7974" s="2"/>
      <c r="G7974" s="2"/>
      <c r="J7974" s="2"/>
    </row>
    <row r="7975">
      <c r="D7975" s="2"/>
      <c r="G7975" s="2"/>
      <c r="J7975" s="2"/>
    </row>
    <row r="7976">
      <c r="D7976" s="2"/>
      <c r="G7976" s="2"/>
      <c r="J7976" s="2"/>
    </row>
    <row r="7977">
      <c r="D7977" s="2"/>
      <c r="G7977" s="2"/>
      <c r="J7977" s="2"/>
    </row>
    <row r="7978">
      <c r="D7978" s="2"/>
      <c r="G7978" s="2"/>
      <c r="J7978" s="2"/>
    </row>
    <row r="7979">
      <c r="D7979" s="2"/>
      <c r="G7979" s="2"/>
      <c r="J7979" s="2"/>
    </row>
    <row r="7980">
      <c r="D7980" s="2"/>
      <c r="G7980" s="2"/>
      <c r="J7980" s="2"/>
    </row>
    <row r="7981">
      <c r="D7981" s="2"/>
      <c r="G7981" s="2"/>
      <c r="J7981" s="2"/>
    </row>
    <row r="7982">
      <c r="D7982" s="2"/>
      <c r="G7982" s="2"/>
      <c r="J7982" s="2"/>
    </row>
    <row r="7983">
      <c r="D7983" s="2"/>
      <c r="G7983" s="2"/>
      <c r="J7983" s="2"/>
    </row>
    <row r="7984">
      <c r="D7984" s="2"/>
      <c r="G7984" s="2"/>
      <c r="J7984" s="2"/>
    </row>
    <row r="7985">
      <c r="D7985" s="2"/>
      <c r="G7985" s="2"/>
      <c r="J7985" s="2"/>
    </row>
    <row r="7986">
      <c r="D7986" s="2"/>
      <c r="G7986" s="2"/>
      <c r="J7986" s="2"/>
    </row>
    <row r="7987">
      <c r="D7987" s="2"/>
      <c r="G7987" s="2"/>
      <c r="J7987" s="2"/>
    </row>
    <row r="7988">
      <c r="D7988" s="2"/>
      <c r="G7988" s="2"/>
      <c r="J7988" s="2"/>
    </row>
    <row r="7989">
      <c r="D7989" s="2"/>
      <c r="G7989" s="2"/>
      <c r="J7989" s="2"/>
    </row>
    <row r="7990">
      <c r="D7990" s="2"/>
      <c r="G7990" s="2"/>
      <c r="J7990" s="2"/>
    </row>
    <row r="7991">
      <c r="D7991" s="2"/>
      <c r="G7991" s="2"/>
      <c r="J7991" s="2"/>
    </row>
    <row r="7992">
      <c r="D7992" s="2"/>
      <c r="G7992" s="2"/>
      <c r="J7992" s="2"/>
    </row>
    <row r="7993">
      <c r="D7993" s="2"/>
      <c r="G7993" s="2"/>
      <c r="J7993" s="2"/>
    </row>
    <row r="7994">
      <c r="D7994" s="2"/>
      <c r="G7994" s="2"/>
      <c r="J7994" s="2"/>
    </row>
    <row r="7995">
      <c r="D7995" s="2"/>
      <c r="G7995" s="2"/>
      <c r="J7995" s="2"/>
    </row>
    <row r="7996">
      <c r="D7996" s="2"/>
      <c r="G7996" s="2"/>
      <c r="J7996" s="2"/>
    </row>
    <row r="7997">
      <c r="D7997" s="2"/>
      <c r="G7997" s="2"/>
      <c r="J7997" s="2"/>
    </row>
    <row r="7998">
      <c r="D7998" s="2"/>
      <c r="G7998" s="2"/>
      <c r="J7998" s="2"/>
    </row>
    <row r="7999">
      <c r="D7999" s="2"/>
      <c r="G7999" s="2"/>
      <c r="J7999" s="2"/>
    </row>
    <row r="8000">
      <c r="D8000" s="2"/>
      <c r="G8000" s="2"/>
      <c r="J8000" s="2"/>
    </row>
    <row r="8001">
      <c r="D8001" s="2"/>
      <c r="G8001" s="2"/>
      <c r="J8001" s="2"/>
    </row>
    <row r="8002">
      <c r="D8002" s="2"/>
      <c r="G8002" s="2"/>
      <c r="J8002" s="2"/>
    </row>
    <row r="8003">
      <c r="D8003" s="2"/>
      <c r="G8003" s="2"/>
      <c r="J8003" s="2"/>
    </row>
    <row r="8004">
      <c r="D8004" s="2"/>
      <c r="G8004" s="2"/>
      <c r="J8004" s="2"/>
    </row>
    <row r="8005">
      <c r="D8005" s="2"/>
      <c r="G8005" s="2"/>
      <c r="J8005" s="2"/>
    </row>
    <row r="8006">
      <c r="D8006" s="2"/>
      <c r="G8006" s="2"/>
      <c r="J8006" s="2"/>
    </row>
    <row r="8007">
      <c r="D8007" s="2"/>
      <c r="G8007" s="2"/>
      <c r="J8007" s="2"/>
    </row>
    <row r="8008">
      <c r="D8008" s="2"/>
      <c r="G8008" s="2"/>
      <c r="J8008" s="2"/>
    </row>
    <row r="8009">
      <c r="D8009" s="2"/>
      <c r="G8009" s="2"/>
      <c r="J8009" s="2"/>
    </row>
    <row r="8010">
      <c r="D8010" s="2"/>
      <c r="G8010" s="2"/>
      <c r="J8010" s="2"/>
    </row>
    <row r="8011">
      <c r="D8011" s="2"/>
      <c r="G8011" s="2"/>
      <c r="J8011" s="2"/>
    </row>
    <row r="8012">
      <c r="D8012" s="2"/>
      <c r="G8012" s="2"/>
      <c r="J8012" s="2"/>
    </row>
    <row r="8013">
      <c r="D8013" s="2"/>
      <c r="G8013" s="2"/>
      <c r="J8013" s="2"/>
    </row>
    <row r="8014">
      <c r="D8014" s="2"/>
      <c r="G8014" s="2"/>
      <c r="J8014" s="2"/>
    </row>
    <row r="8015">
      <c r="D8015" s="2"/>
      <c r="G8015" s="2"/>
      <c r="J8015" s="2"/>
    </row>
    <row r="8016">
      <c r="D8016" s="2"/>
      <c r="G8016" s="2"/>
      <c r="J8016" s="2"/>
    </row>
    <row r="8017">
      <c r="D8017" s="2"/>
      <c r="G8017" s="2"/>
      <c r="J8017" s="2"/>
    </row>
    <row r="8018">
      <c r="D8018" s="2"/>
      <c r="G8018" s="2"/>
      <c r="J8018" s="2"/>
    </row>
    <row r="8019">
      <c r="D8019" s="2"/>
      <c r="G8019" s="2"/>
      <c r="J8019" s="2"/>
    </row>
    <row r="8020">
      <c r="D8020" s="2"/>
      <c r="G8020" s="2"/>
      <c r="J8020" s="2"/>
    </row>
    <row r="8021">
      <c r="D8021" s="2"/>
      <c r="G8021" s="2"/>
      <c r="J8021" s="2"/>
    </row>
    <row r="8022">
      <c r="D8022" s="2"/>
      <c r="G8022" s="2"/>
      <c r="J8022" s="2"/>
    </row>
    <row r="8023">
      <c r="D8023" s="2"/>
      <c r="G8023" s="2"/>
      <c r="J8023" s="2"/>
    </row>
    <row r="8024">
      <c r="D8024" s="2"/>
      <c r="G8024" s="2"/>
      <c r="J8024" s="2"/>
    </row>
    <row r="8025">
      <c r="D8025" s="2"/>
      <c r="G8025" s="2"/>
      <c r="J8025" s="2"/>
    </row>
    <row r="8026">
      <c r="D8026" s="2"/>
      <c r="G8026" s="2"/>
      <c r="J8026" s="2"/>
    </row>
    <row r="8027">
      <c r="D8027" s="2"/>
      <c r="G8027" s="2"/>
      <c r="J8027" s="2"/>
    </row>
    <row r="8028">
      <c r="D8028" s="2"/>
      <c r="G8028" s="2"/>
      <c r="J8028" s="2"/>
    </row>
    <row r="8029">
      <c r="D8029" s="2"/>
      <c r="G8029" s="2"/>
      <c r="J8029" s="2"/>
    </row>
    <row r="8030">
      <c r="D8030" s="2"/>
      <c r="G8030" s="2"/>
      <c r="J8030" s="2"/>
    </row>
    <row r="8031">
      <c r="D8031" s="2"/>
      <c r="G8031" s="2"/>
      <c r="J8031" s="2"/>
    </row>
    <row r="8032">
      <c r="D8032" s="2"/>
      <c r="G8032" s="2"/>
      <c r="J8032" s="2"/>
    </row>
    <row r="8033">
      <c r="D8033" s="2"/>
      <c r="G8033" s="2"/>
      <c r="J8033" s="2"/>
    </row>
    <row r="8034">
      <c r="D8034" s="2"/>
      <c r="G8034" s="2"/>
      <c r="J8034" s="2"/>
    </row>
    <row r="8035">
      <c r="D8035" s="2"/>
      <c r="G8035" s="2"/>
      <c r="J8035" s="2"/>
    </row>
    <row r="8036">
      <c r="D8036" s="2"/>
      <c r="G8036" s="2"/>
      <c r="J8036" s="2"/>
    </row>
    <row r="8037">
      <c r="D8037" s="2"/>
      <c r="G8037" s="2"/>
      <c r="J8037" s="2"/>
    </row>
    <row r="8038">
      <c r="D8038" s="2"/>
      <c r="G8038" s="2"/>
      <c r="J8038" s="2"/>
    </row>
    <row r="8039">
      <c r="D8039" s="2"/>
      <c r="G8039" s="2"/>
      <c r="J8039" s="2"/>
    </row>
    <row r="8040">
      <c r="D8040" s="2"/>
      <c r="G8040" s="2"/>
      <c r="J8040" s="2"/>
    </row>
    <row r="8041">
      <c r="D8041" s="2"/>
      <c r="G8041" s="2"/>
      <c r="J8041" s="2"/>
    </row>
    <row r="8042">
      <c r="D8042" s="2"/>
      <c r="G8042" s="2"/>
      <c r="J8042" s="2"/>
    </row>
    <row r="8043">
      <c r="D8043" s="2"/>
      <c r="G8043" s="2"/>
      <c r="J8043" s="2"/>
    </row>
    <row r="8044">
      <c r="D8044" s="2"/>
      <c r="G8044" s="2"/>
      <c r="J8044" s="2"/>
    </row>
    <row r="8045">
      <c r="D8045" s="2"/>
      <c r="G8045" s="2"/>
      <c r="J8045" s="2"/>
    </row>
    <row r="8046">
      <c r="D8046" s="2"/>
      <c r="G8046" s="2"/>
      <c r="J8046" s="2"/>
    </row>
    <row r="8047">
      <c r="D8047" s="2"/>
      <c r="G8047" s="2"/>
      <c r="J8047" s="2"/>
    </row>
    <row r="8048">
      <c r="D8048" s="2"/>
      <c r="G8048" s="2"/>
      <c r="J8048" s="2"/>
    </row>
    <row r="8049">
      <c r="D8049" s="2"/>
      <c r="G8049" s="2"/>
      <c r="J8049" s="2"/>
    </row>
    <row r="8050">
      <c r="D8050" s="2"/>
      <c r="G8050" s="2"/>
      <c r="J8050" s="2"/>
    </row>
    <row r="8051">
      <c r="D8051" s="2"/>
      <c r="G8051" s="2"/>
      <c r="J8051" s="2"/>
    </row>
    <row r="8052">
      <c r="D8052" s="2"/>
      <c r="G8052" s="2"/>
      <c r="J8052" s="2"/>
    </row>
    <row r="8053">
      <c r="D8053" s="2"/>
      <c r="G8053" s="2"/>
      <c r="J8053" s="2"/>
    </row>
    <row r="8054">
      <c r="D8054" s="2"/>
      <c r="G8054" s="2"/>
      <c r="J8054" s="2"/>
    </row>
    <row r="8055">
      <c r="D8055" s="2"/>
      <c r="G8055" s="2"/>
      <c r="J8055" s="2"/>
    </row>
    <row r="8056">
      <c r="D8056" s="2"/>
      <c r="G8056" s="2"/>
      <c r="J8056" s="2"/>
    </row>
    <row r="8057">
      <c r="D8057" s="2"/>
      <c r="G8057" s="2"/>
      <c r="J8057" s="2"/>
    </row>
    <row r="8058">
      <c r="D8058" s="2"/>
      <c r="G8058" s="2"/>
      <c r="J8058" s="2"/>
    </row>
    <row r="8059">
      <c r="D8059" s="2"/>
      <c r="G8059" s="2"/>
      <c r="J8059" s="2"/>
    </row>
    <row r="8060">
      <c r="D8060" s="2"/>
      <c r="G8060" s="2"/>
      <c r="J8060" s="2"/>
    </row>
    <row r="8061">
      <c r="D8061" s="2"/>
      <c r="G8061" s="2"/>
      <c r="J8061" s="2"/>
    </row>
    <row r="8062">
      <c r="D8062" s="2"/>
      <c r="G8062" s="2"/>
      <c r="J8062" s="2"/>
    </row>
    <row r="8063">
      <c r="D8063" s="2"/>
      <c r="G8063" s="2"/>
      <c r="J8063" s="2"/>
    </row>
    <row r="8064">
      <c r="D8064" s="2"/>
      <c r="G8064" s="2"/>
      <c r="J8064" s="2"/>
    </row>
    <row r="8065">
      <c r="D8065" s="2"/>
      <c r="G8065" s="2"/>
      <c r="J8065" s="2"/>
    </row>
    <row r="8066">
      <c r="D8066" s="2"/>
      <c r="G8066" s="2"/>
      <c r="J8066" s="2"/>
    </row>
    <row r="8067">
      <c r="D8067" s="2"/>
      <c r="G8067" s="2"/>
      <c r="J8067" s="2"/>
    </row>
    <row r="8068">
      <c r="D8068" s="2"/>
      <c r="G8068" s="2"/>
      <c r="J8068" s="2"/>
    </row>
    <row r="8069">
      <c r="D8069" s="2"/>
      <c r="G8069" s="2"/>
      <c r="J8069" s="2"/>
    </row>
    <row r="8070">
      <c r="D8070" s="2"/>
      <c r="G8070" s="2"/>
      <c r="J8070" s="2"/>
    </row>
    <row r="8071">
      <c r="D8071" s="2"/>
      <c r="G8071" s="2"/>
      <c r="J8071" s="2"/>
    </row>
    <row r="8072">
      <c r="D8072" s="2"/>
      <c r="G8072" s="2"/>
      <c r="J8072" s="2"/>
    </row>
    <row r="8073">
      <c r="D8073" s="2"/>
      <c r="G8073" s="2"/>
      <c r="J8073" s="2"/>
    </row>
    <row r="8074">
      <c r="D8074" s="2"/>
      <c r="G8074" s="2"/>
      <c r="J8074" s="2"/>
    </row>
    <row r="8075">
      <c r="D8075" s="2"/>
      <c r="G8075" s="2"/>
      <c r="J8075" s="2"/>
    </row>
    <row r="8076">
      <c r="D8076" s="2"/>
      <c r="G8076" s="2"/>
      <c r="J8076" s="2"/>
    </row>
    <row r="8077">
      <c r="D8077" s="2"/>
      <c r="G8077" s="2"/>
      <c r="J8077" s="2"/>
    </row>
    <row r="8078">
      <c r="D8078" s="2"/>
      <c r="G8078" s="2"/>
      <c r="J8078" s="2"/>
    </row>
    <row r="8079">
      <c r="D8079" s="2"/>
      <c r="G8079" s="2"/>
      <c r="J8079" s="2"/>
    </row>
    <row r="8080">
      <c r="D8080" s="2"/>
      <c r="G8080" s="2"/>
      <c r="J8080" s="2"/>
    </row>
    <row r="8081">
      <c r="D8081" s="2"/>
      <c r="G8081" s="2"/>
      <c r="J8081" s="2"/>
    </row>
    <row r="8082">
      <c r="D8082" s="2"/>
      <c r="G8082" s="2"/>
      <c r="J8082" s="2"/>
    </row>
    <row r="8083">
      <c r="D8083" s="2"/>
      <c r="G8083" s="2"/>
      <c r="J8083" s="2"/>
    </row>
    <row r="8084">
      <c r="D8084" s="2"/>
      <c r="G8084" s="2"/>
      <c r="J8084" s="2"/>
    </row>
    <row r="8085">
      <c r="D8085" s="2"/>
      <c r="G8085" s="2"/>
      <c r="J8085" s="2"/>
    </row>
    <row r="8086">
      <c r="D8086" s="2"/>
      <c r="G8086" s="2"/>
      <c r="J8086" s="2"/>
    </row>
    <row r="8087">
      <c r="D8087" s="2"/>
      <c r="G8087" s="2"/>
      <c r="J8087" s="2"/>
    </row>
    <row r="8088">
      <c r="D8088" s="2"/>
      <c r="G8088" s="2"/>
      <c r="J8088" s="2"/>
    </row>
    <row r="8089">
      <c r="D8089" s="2"/>
      <c r="G8089" s="2"/>
      <c r="J8089" s="2"/>
    </row>
    <row r="8090">
      <c r="D8090" s="2"/>
      <c r="G8090" s="2"/>
      <c r="J8090" s="2"/>
    </row>
    <row r="8091">
      <c r="D8091" s="2"/>
      <c r="G8091" s="2"/>
      <c r="J8091" s="2"/>
    </row>
    <row r="8092">
      <c r="D8092" s="2"/>
      <c r="G8092" s="2"/>
      <c r="J8092" s="2"/>
    </row>
    <row r="8093">
      <c r="D8093" s="2"/>
      <c r="G8093" s="2"/>
      <c r="J8093" s="2"/>
    </row>
    <row r="8094">
      <c r="D8094" s="2"/>
      <c r="G8094" s="2"/>
      <c r="J8094" s="2"/>
    </row>
    <row r="8095">
      <c r="D8095" s="2"/>
      <c r="G8095" s="2"/>
      <c r="J8095" s="2"/>
    </row>
    <row r="8096">
      <c r="D8096" s="2"/>
      <c r="G8096" s="2"/>
      <c r="J8096" s="2"/>
    </row>
    <row r="8097">
      <c r="D8097" s="2"/>
      <c r="G8097" s="2"/>
      <c r="J8097" s="2"/>
    </row>
    <row r="8098">
      <c r="D8098" s="2"/>
      <c r="G8098" s="2"/>
      <c r="J8098" s="2"/>
    </row>
    <row r="8099">
      <c r="D8099" s="2"/>
      <c r="G8099" s="2"/>
      <c r="J8099" s="2"/>
    </row>
    <row r="8100">
      <c r="D8100" s="2"/>
      <c r="G8100" s="2"/>
      <c r="J8100" s="2"/>
    </row>
    <row r="8101">
      <c r="D8101" s="2"/>
      <c r="G8101" s="2"/>
      <c r="J8101" s="2"/>
    </row>
    <row r="8102">
      <c r="D8102" s="2"/>
      <c r="G8102" s="2"/>
      <c r="J8102" s="2"/>
    </row>
    <row r="8103">
      <c r="D8103" s="2"/>
      <c r="G8103" s="2"/>
      <c r="J8103" s="2"/>
    </row>
    <row r="8104">
      <c r="D8104" s="2"/>
      <c r="G8104" s="2"/>
      <c r="J8104" s="2"/>
    </row>
    <row r="8105">
      <c r="D8105" s="2"/>
      <c r="G8105" s="2"/>
      <c r="J8105" s="2"/>
    </row>
    <row r="8106">
      <c r="D8106" s="2"/>
      <c r="G8106" s="2"/>
      <c r="J8106" s="2"/>
    </row>
    <row r="8107">
      <c r="D8107" s="2"/>
      <c r="G8107" s="2"/>
      <c r="J8107" s="2"/>
    </row>
    <row r="8108">
      <c r="D8108" s="2"/>
      <c r="G8108" s="2"/>
      <c r="J8108" s="2"/>
    </row>
    <row r="8109">
      <c r="D8109" s="2"/>
      <c r="G8109" s="2"/>
      <c r="J8109" s="2"/>
    </row>
    <row r="8110">
      <c r="D8110" s="2"/>
      <c r="G8110" s="2"/>
      <c r="J8110" s="2"/>
    </row>
    <row r="8111">
      <c r="D8111" s="2"/>
      <c r="G8111" s="2"/>
      <c r="J8111" s="2"/>
    </row>
    <row r="8112">
      <c r="D8112" s="2"/>
      <c r="G8112" s="2"/>
      <c r="J8112" s="2"/>
    </row>
    <row r="8113">
      <c r="D8113" s="2"/>
      <c r="G8113" s="2"/>
      <c r="J8113" s="2"/>
    </row>
    <row r="8114">
      <c r="D8114" s="2"/>
      <c r="G8114" s="2"/>
      <c r="J8114" s="2"/>
    </row>
    <row r="8115">
      <c r="D8115" s="2"/>
      <c r="G8115" s="2"/>
      <c r="J8115" s="2"/>
    </row>
    <row r="8116">
      <c r="D8116" s="2"/>
      <c r="G8116" s="2"/>
      <c r="J8116" s="2"/>
    </row>
    <row r="8117">
      <c r="D8117" s="2"/>
      <c r="G8117" s="2"/>
      <c r="J8117" s="2"/>
    </row>
    <row r="8118">
      <c r="D8118" s="2"/>
      <c r="G8118" s="2"/>
      <c r="J8118" s="2"/>
    </row>
    <row r="8119">
      <c r="D8119" s="2"/>
      <c r="G8119" s="2"/>
      <c r="J8119" s="2"/>
    </row>
    <row r="8120">
      <c r="D8120" s="2"/>
      <c r="G8120" s="2"/>
      <c r="J8120" s="2"/>
    </row>
    <row r="8121">
      <c r="D8121" s="2"/>
      <c r="G8121" s="2"/>
      <c r="J8121" s="2"/>
    </row>
    <row r="8122">
      <c r="D8122" s="2"/>
      <c r="G8122" s="2"/>
      <c r="J8122" s="2"/>
    </row>
    <row r="8123">
      <c r="D8123" s="2"/>
      <c r="G8123" s="2"/>
      <c r="J8123" s="2"/>
    </row>
    <row r="8124">
      <c r="D8124" s="2"/>
      <c r="G8124" s="2"/>
      <c r="J8124" s="2"/>
    </row>
    <row r="8125">
      <c r="D8125" s="2"/>
      <c r="G8125" s="2"/>
      <c r="J8125" s="2"/>
    </row>
    <row r="8126">
      <c r="D8126" s="2"/>
      <c r="G8126" s="2"/>
      <c r="J8126" s="2"/>
    </row>
    <row r="8127">
      <c r="D8127" s="2"/>
      <c r="G8127" s="2"/>
      <c r="J8127" s="2"/>
    </row>
    <row r="8128">
      <c r="D8128" s="2"/>
      <c r="G8128" s="2"/>
      <c r="J8128" s="2"/>
    </row>
    <row r="8129">
      <c r="D8129" s="2"/>
      <c r="G8129" s="2"/>
      <c r="J8129" s="2"/>
    </row>
    <row r="8130">
      <c r="D8130" s="2"/>
      <c r="G8130" s="2"/>
      <c r="J8130" s="2"/>
    </row>
    <row r="8131">
      <c r="D8131" s="2"/>
      <c r="G8131" s="2"/>
      <c r="J8131" s="2"/>
    </row>
    <row r="8132">
      <c r="D8132" s="2"/>
      <c r="G8132" s="2"/>
      <c r="J8132" s="2"/>
    </row>
    <row r="8133">
      <c r="D8133" s="2"/>
      <c r="G8133" s="2"/>
      <c r="J8133" s="2"/>
    </row>
    <row r="8134">
      <c r="D8134" s="2"/>
      <c r="G8134" s="2"/>
      <c r="J8134" s="2"/>
    </row>
    <row r="8135">
      <c r="D8135" s="2"/>
      <c r="G8135" s="2"/>
      <c r="J8135" s="2"/>
    </row>
    <row r="8136">
      <c r="D8136" s="2"/>
      <c r="G8136" s="2"/>
      <c r="J8136" s="2"/>
    </row>
    <row r="8137">
      <c r="D8137" s="2"/>
      <c r="G8137" s="2"/>
      <c r="J8137" s="2"/>
    </row>
    <row r="8138">
      <c r="D8138" s="2"/>
      <c r="G8138" s="2"/>
      <c r="J8138" s="2"/>
    </row>
    <row r="8139">
      <c r="D8139" s="2"/>
      <c r="G8139" s="2"/>
      <c r="J8139" s="2"/>
    </row>
    <row r="8140">
      <c r="D8140" s="2"/>
      <c r="G8140" s="2"/>
      <c r="J8140" s="2"/>
    </row>
    <row r="8141">
      <c r="D8141" s="2"/>
      <c r="G8141" s="2"/>
      <c r="J8141" s="2"/>
    </row>
    <row r="8142">
      <c r="D8142" s="2"/>
      <c r="G8142" s="2"/>
      <c r="J8142" s="2"/>
    </row>
    <row r="8143">
      <c r="D8143" s="2"/>
      <c r="G8143" s="2"/>
      <c r="J8143" s="2"/>
    </row>
    <row r="8144">
      <c r="D8144" s="2"/>
      <c r="G8144" s="2"/>
      <c r="J8144" s="2"/>
    </row>
    <row r="8145">
      <c r="D8145" s="2"/>
      <c r="G8145" s="2"/>
      <c r="J8145" s="2"/>
    </row>
    <row r="8146">
      <c r="D8146" s="2"/>
      <c r="G8146" s="2"/>
      <c r="J8146" s="2"/>
    </row>
    <row r="8147">
      <c r="D8147" s="2"/>
      <c r="G8147" s="2"/>
      <c r="J8147" s="2"/>
    </row>
    <row r="8148">
      <c r="D8148" s="2"/>
      <c r="G8148" s="2"/>
      <c r="J8148" s="2"/>
    </row>
    <row r="8149">
      <c r="D8149" s="2"/>
      <c r="G8149" s="2"/>
      <c r="J8149" s="2"/>
    </row>
    <row r="8150">
      <c r="D8150" s="2"/>
      <c r="G8150" s="2"/>
      <c r="J8150" s="2"/>
    </row>
    <row r="8151">
      <c r="D8151" s="2"/>
      <c r="G8151" s="2"/>
      <c r="J8151" s="2"/>
    </row>
    <row r="8152">
      <c r="D8152" s="2"/>
      <c r="G8152" s="2"/>
      <c r="J8152" s="2"/>
    </row>
    <row r="8153">
      <c r="D8153" s="2"/>
      <c r="G8153" s="2"/>
      <c r="J8153" s="2"/>
    </row>
    <row r="8154">
      <c r="D8154" s="2"/>
      <c r="G8154" s="2"/>
      <c r="J8154" s="2"/>
    </row>
    <row r="8155">
      <c r="D8155" s="2"/>
      <c r="G8155" s="2"/>
      <c r="J8155" s="2"/>
    </row>
    <row r="8156">
      <c r="D8156" s="2"/>
      <c r="G8156" s="2"/>
      <c r="J8156" s="2"/>
    </row>
    <row r="8157">
      <c r="D8157" s="2"/>
      <c r="G8157" s="2"/>
      <c r="J8157" s="2"/>
    </row>
    <row r="8158">
      <c r="D8158" s="2"/>
      <c r="G8158" s="2"/>
      <c r="J8158" s="2"/>
    </row>
    <row r="8159">
      <c r="D8159" s="2"/>
      <c r="G8159" s="2"/>
      <c r="J8159" s="2"/>
    </row>
    <row r="8160">
      <c r="D8160" s="2"/>
      <c r="G8160" s="2"/>
      <c r="J8160" s="2"/>
    </row>
    <row r="8161">
      <c r="D8161" s="2"/>
      <c r="G8161" s="2"/>
      <c r="J8161" s="2"/>
    </row>
    <row r="8162">
      <c r="D8162" s="2"/>
      <c r="G8162" s="2"/>
      <c r="J8162" s="2"/>
    </row>
    <row r="8163">
      <c r="D8163" s="2"/>
      <c r="G8163" s="2"/>
      <c r="J8163" s="2"/>
    </row>
    <row r="8164">
      <c r="D8164" s="2"/>
      <c r="G8164" s="2"/>
      <c r="J8164" s="2"/>
    </row>
    <row r="8165">
      <c r="D8165" s="2"/>
      <c r="G8165" s="2"/>
      <c r="J8165" s="2"/>
    </row>
    <row r="8166">
      <c r="D8166" s="2"/>
      <c r="G8166" s="2"/>
      <c r="J8166" s="2"/>
    </row>
    <row r="8167">
      <c r="D8167" s="2"/>
      <c r="G8167" s="2"/>
      <c r="J8167" s="2"/>
    </row>
    <row r="8168">
      <c r="D8168" s="2"/>
      <c r="G8168" s="2"/>
      <c r="J8168" s="2"/>
    </row>
    <row r="8169">
      <c r="D8169" s="2"/>
      <c r="G8169" s="2"/>
      <c r="J8169" s="2"/>
    </row>
    <row r="8170">
      <c r="D8170" s="2"/>
      <c r="G8170" s="2"/>
      <c r="J8170" s="2"/>
    </row>
    <row r="8171">
      <c r="D8171" s="2"/>
      <c r="G8171" s="2"/>
      <c r="J8171" s="2"/>
    </row>
    <row r="8172">
      <c r="D8172" s="2"/>
      <c r="G8172" s="2"/>
      <c r="J8172" s="2"/>
    </row>
    <row r="8173">
      <c r="D8173" s="2"/>
      <c r="G8173" s="2"/>
      <c r="J8173" s="2"/>
    </row>
    <row r="8174">
      <c r="D8174" s="2"/>
      <c r="G8174" s="2"/>
      <c r="J8174" s="2"/>
    </row>
    <row r="8175">
      <c r="D8175" s="2"/>
      <c r="G8175" s="2"/>
      <c r="J8175" s="2"/>
    </row>
    <row r="8176">
      <c r="D8176" s="2"/>
      <c r="G8176" s="2"/>
      <c r="J8176" s="2"/>
    </row>
    <row r="8177">
      <c r="D8177" s="2"/>
      <c r="G8177" s="2"/>
      <c r="J8177" s="2"/>
    </row>
    <row r="8178">
      <c r="D8178" s="2"/>
      <c r="G8178" s="2"/>
      <c r="J8178" s="2"/>
    </row>
    <row r="8179">
      <c r="D8179" s="2"/>
      <c r="G8179" s="2"/>
      <c r="J8179" s="2"/>
    </row>
    <row r="8180">
      <c r="D8180" s="2"/>
      <c r="G8180" s="2"/>
      <c r="J8180" s="2"/>
    </row>
    <row r="8181">
      <c r="D8181" s="2"/>
      <c r="G8181" s="2"/>
      <c r="J8181" s="2"/>
    </row>
    <row r="8182">
      <c r="D8182" s="2"/>
      <c r="G8182" s="2"/>
      <c r="J8182" s="2"/>
    </row>
    <row r="8183">
      <c r="D8183" s="2"/>
      <c r="G8183" s="2"/>
      <c r="J8183" s="2"/>
    </row>
    <row r="8184">
      <c r="D8184" s="2"/>
      <c r="G8184" s="2"/>
      <c r="J8184" s="2"/>
    </row>
    <row r="8185">
      <c r="D8185" s="2"/>
      <c r="G8185" s="2"/>
      <c r="J8185" s="2"/>
    </row>
    <row r="8186">
      <c r="D8186" s="2"/>
      <c r="G8186" s="2"/>
      <c r="J8186" s="2"/>
    </row>
    <row r="8187">
      <c r="D8187" s="2"/>
      <c r="G8187" s="2"/>
      <c r="J8187" s="2"/>
    </row>
    <row r="8188">
      <c r="D8188" s="2"/>
      <c r="G8188" s="2"/>
      <c r="J8188" s="2"/>
    </row>
    <row r="8189">
      <c r="D8189" s="2"/>
      <c r="G8189" s="2"/>
      <c r="J8189" s="2"/>
    </row>
    <row r="8190">
      <c r="D8190" s="2"/>
      <c r="G8190" s="2"/>
      <c r="J8190" s="2"/>
    </row>
    <row r="8191">
      <c r="D8191" s="2"/>
      <c r="G8191" s="2"/>
      <c r="J8191" s="2"/>
    </row>
    <row r="8192">
      <c r="D8192" s="2"/>
      <c r="G8192" s="2"/>
      <c r="J8192" s="2"/>
    </row>
    <row r="8193">
      <c r="D8193" s="2"/>
      <c r="G8193" s="2"/>
      <c r="J8193" s="2"/>
    </row>
    <row r="8194">
      <c r="D8194" s="2"/>
      <c r="G8194" s="2"/>
      <c r="J8194" s="2"/>
    </row>
    <row r="8195">
      <c r="D8195" s="2"/>
      <c r="G8195" s="2"/>
      <c r="J8195" s="2"/>
    </row>
    <row r="8196">
      <c r="D8196" s="2"/>
      <c r="G8196" s="2"/>
      <c r="J8196" s="2"/>
    </row>
    <row r="8197">
      <c r="D8197" s="2"/>
      <c r="G8197" s="2"/>
      <c r="J8197" s="2"/>
    </row>
    <row r="8198">
      <c r="D8198" s="2"/>
      <c r="G8198" s="2"/>
      <c r="J8198" s="2"/>
    </row>
    <row r="8199">
      <c r="D8199" s="2"/>
      <c r="G8199" s="2"/>
      <c r="J8199" s="2"/>
    </row>
    <row r="8200">
      <c r="D8200" s="2"/>
      <c r="G8200" s="2"/>
      <c r="J8200" s="2"/>
    </row>
    <row r="8201">
      <c r="D8201" s="2"/>
      <c r="G8201" s="2"/>
      <c r="J8201" s="2"/>
    </row>
    <row r="8202">
      <c r="D8202" s="2"/>
      <c r="G8202" s="2"/>
      <c r="J8202" s="2"/>
    </row>
    <row r="8203">
      <c r="D8203" s="2"/>
      <c r="G8203" s="2"/>
      <c r="J8203" s="2"/>
    </row>
    <row r="8204">
      <c r="D8204" s="2"/>
      <c r="G8204" s="2"/>
      <c r="J8204" s="2"/>
    </row>
    <row r="8205">
      <c r="D8205" s="2"/>
      <c r="G8205" s="2"/>
      <c r="J8205" s="2"/>
    </row>
    <row r="8206">
      <c r="D8206" s="2"/>
      <c r="G8206" s="2"/>
      <c r="J8206" s="2"/>
    </row>
    <row r="8207">
      <c r="D8207" s="2"/>
      <c r="G8207" s="2"/>
      <c r="J8207" s="2"/>
    </row>
    <row r="8208">
      <c r="D8208" s="2"/>
      <c r="G8208" s="2"/>
      <c r="J8208" s="2"/>
    </row>
    <row r="8209">
      <c r="D8209" s="2"/>
      <c r="G8209" s="2"/>
      <c r="J8209" s="2"/>
    </row>
    <row r="8210">
      <c r="D8210" s="2"/>
      <c r="G8210" s="2"/>
      <c r="J8210" s="2"/>
    </row>
    <row r="8211">
      <c r="D8211" s="2"/>
      <c r="G8211" s="2"/>
      <c r="J8211" s="2"/>
    </row>
    <row r="8212">
      <c r="D8212" s="2"/>
      <c r="G8212" s="2"/>
      <c r="J8212" s="2"/>
    </row>
    <row r="8213">
      <c r="D8213" s="2"/>
      <c r="G8213" s="2"/>
      <c r="J8213" s="2"/>
    </row>
    <row r="8214">
      <c r="D8214" s="2"/>
      <c r="G8214" s="2"/>
      <c r="J8214" s="2"/>
    </row>
    <row r="8215">
      <c r="D8215" s="2"/>
      <c r="G8215" s="2"/>
      <c r="J8215" s="2"/>
    </row>
    <row r="8216">
      <c r="D8216" s="2"/>
      <c r="G8216" s="2"/>
      <c r="J8216" s="2"/>
    </row>
    <row r="8217">
      <c r="D8217" s="2"/>
      <c r="G8217" s="2"/>
      <c r="J8217" s="2"/>
    </row>
    <row r="8218">
      <c r="D8218" s="2"/>
      <c r="G8218" s="2"/>
      <c r="J8218" s="2"/>
    </row>
    <row r="8219">
      <c r="D8219" s="2"/>
      <c r="G8219" s="2"/>
      <c r="J8219" s="2"/>
    </row>
    <row r="8220">
      <c r="D8220" s="2"/>
      <c r="G8220" s="2"/>
      <c r="J8220" s="2"/>
    </row>
    <row r="8221">
      <c r="D8221" s="2"/>
      <c r="G8221" s="2"/>
      <c r="J8221" s="2"/>
    </row>
    <row r="8222">
      <c r="D8222" s="2"/>
      <c r="G8222" s="2"/>
      <c r="J8222" s="2"/>
    </row>
    <row r="8223">
      <c r="D8223" s="2"/>
      <c r="G8223" s="2"/>
      <c r="J8223" s="2"/>
    </row>
    <row r="8224">
      <c r="D8224" s="2"/>
      <c r="G8224" s="2"/>
      <c r="J8224" s="2"/>
    </row>
    <row r="8225">
      <c r="D8225" s="2"/>
      <c r="G8225" s="2"/>
      <c r="J8225" s="2"/>
    </row>
    <row r="8226">
      <c r="D8226" s="2"/>
      <c r="G8226" s="2"/>
      <c r="J8226" s="2"/>
    </row>
    <row r="8227">
      <c r="D8227" s="2"/>
      <c r="G8227" s="2"/>
      <c r="J8227" s="2"/>
    </row>
    <row r="8228">
      <c r="D8228" s="2"/>
      <c r="G8228" s="2"/>
      <c r="J8228" s="2"/>
    </row>
    <row r="8229">
      <c r="D8229" s="2"/>
      <c r="G8229" s="2"/>
      <c r="J8229" s="2"/>
    </row>
    <row r="8230">
      <c r="D8230" s="2"/>
      <c r="G8230" s="2"/>
      <c r="J8230" s="2"/>
    </row>
    <row r="8231">
      <c r="D8231" s="2"/>
      <c r="G8231" s="2"/>
      <c r="J8231" s="2"/>
    </row>
    <row r="8232">
      <c r="D8232" s="2"/>
      <c r="G8232" s="2"/>
      <c r="J8232" s="2"/>
    </row>
    <row r="8233">
      <c r="D8233" s="2"/>
      <c r="G8233" s="2"/>
      <c r="J8233" s="2"/>
    </row>
    <row r="8234">
      <c r="D8234" s="2"/>
      <c r="G8234" s="2"/>
      <c r="J8234" s="2"/>
    </row>
    <row r="8235">
      <c r="D8235" s="2"/>
      <c r="G8235" s="2"/>
      <c r="J8235" s="2"/>
    </row>
    <row r="8236">
      <c r="D8236" s="2"/>
      <c r="G8236" s="2"/>
      <c r="J8236" s="2"/>
    </row>
    <row r="8237">
      <c r="D8237" s="2"/>
      <c r="G8237" s="2"/>
      <c r="J8237" s="2"/>
    </row>
    <row r="8238">
      <c r="D8238" s="2"/>
      <c r="G8238" s="2"/>
      <c r="J8238" s="2"/>
    </row>
    <row r="8239">
      <c r="D8239" s="2"/>
      <c r="G8239" s="2"/>
      <c r="J8239" s="2"/>
    </row>
    <row r="8240">
      <c r="D8240" s="2"/>
      <c r="G8240" s="2"/>
      <c r="J8240" s="2"/>
    </row>
    <row r="8241">
      <c r="D8241" s="2"/>
      <c r="G8241" s="2"/>
      <c r="J8241" s="2"/>
    </row>
    <row r="8242">
      <c r="D8242" s="2"/>
      <c r="G8242" s="2"/>
      <c r="J8242" s="2"/>
    </row>
    <row r="8243">
      <c r="D8243" s="2"/>
      <c r="G8243" s="2"/>
      <c r="J8243" s="2"/>
    </row>
    <row r="8244">
      <c r="D8244" s="2"/>
      <c r="G8244" s="2"/>
      <c r="J8244" s="2"/>
    </row>
    <row r="8245">
      <c r="D8245" s="2"/>
      <c r="G8245" s="2"/>
      <c r="J8245" s="2"/>
    </row>
    <row r="8246">
      <c r="D8246" s="2"/>
      <c r="G8246" s="2"/>
      <c r="J8246" s="2"/>
    </row>
    <row r="8247">
      <c r="D8247" s="2"/>
      <c r="G8247" s="2"/>
      <c r="J8247" s="2"/>
    </row>
    <row r="8248">
      <c r="D8248" s="2"/>
      <c r="G8248" s="2"/>
      <c r="J8248" s="2"/>
    </row>
    <row r="8249">
      <c r="D8249" s="2"/>
      <c r="G8249" s="2"/>
      <c r="J8249" s="2"/>
    </row>
    <row r="8250">
      <c r="D8250" s="2"/>
      <c r="G8250" s="2"/>
      <c r="J8250" s="2"/>
    </row>
    <row r="8251">
      <c r="D8251" s="2"/>
      <c r="G8251" s="2"/>
      <c r="J8251" s="2"/>
    </row>
    <row r="8252">
      <c r="D8252" s="2"/>
      <c r="G8252" s="2"/>
      <c r="J8252" s="2"/>
    </row>
    <row r="8253">
      <c r="D8253" s="2"/>
      <c r="G8253" s="2"/>
      <c r="J8253" s="2"/>
    </row>
    <row r="8254">
      <c r="D8254" s="2"/>
      <c r="G8254" s="2"/>
      <c r="J8254" s="2"/>
    </row>
    <row r="8255">
      <c r="D8255" s="2"/>
      <c r="G8255" s="2"/>
      <c r="J8255" s="2"/>
    </row>
    <row r="8256">
      <c r="D8256" s="2"/>
      <c r="G8256" s="2"/>
      <c r="J8256" s="2"/>
    </row>
    <row r="8257">
      <c r="D8257" s="2"/>
      <c r="G8257" s="2"/>
      <c r="J8257" s="2"/>
    </row>
    <row r="8258">
      <c r="D8258" s="2"/>
      <c r="G8258" s="2"/>
      <c r="J8258" s="2"/>
    </row>
    <row r="8259">
      <c r="D8259" s="2"/>
      <c r="G8259" s="2"/>
      <c r="J8259" s="2"/>
    </row>
    <row r="8260">
      <c r="D8260" s="2"/>
      <c r="G8260" s="2"/>
      <c r="J8260" s="2"/>
    </row>
    <row r="8261">
      <c r="D8261" s="2"/>
      <c r="G8261" s="2"/>
      <c r="J8261" s="2"/>
    </row>
    <row r="8262">
      <c r="D8262" s="2"/>
      <c r="G8262" s="2"/>
      <c r="J8262" s="2"/>
    </row>
    <row r="8263">
      <c r="D8263" s="2"/>
      <c r="G8263" s="2"/>
      <c r="J8263" s="2"/>
    </row>
    <row r="8264">
      <c r="D8264" s="2"/>
      <c r="G8264" s="2"/>
      <c r="J8264" s="2"/>
    </row>
    <row r="8265">
      <c r="D8265" s="2"/>
      <c r="G8265" s="2"/>
      <c r="J8265" s="2"/>
    </row>
    <row r="8266">
      <c r="D8266" s="2"/>
      <c r="G8266" s="2"/>
      <c r="J8266" s="2"/>
    </row>
    <row r="8267">
      <c r="D8267" s="2"/>
      <c r="G8267" s="2"/>
      <c r="J8267" s="2"/>
    </row>
    <row r="8268">
      <c r="D8268" s="2"/>
      <c r="G8268" s="2"/>
      <c r="J8268" s="2"/>
    </row>
    <row r="8269">
      <c r="D8269" s="2"/>
      <c r="G8269" s="2"/>
      <c r="J8269" s="2"/>
    </row>
    <row r="8270">
      <c r="D8270" s="2"/>
      <c r="G8270" s="2"/>
      <c r="J8270" s="2"/>
    </row>
    <row r="8271">
      <c r="D8271" s="2"/>
      <c r="G8271" s="2"/>
      <c r="J8271" s="2"/>
    </row>
    <row r="8272">
      <c r="D8272" s="2"/>
      <c r="G8272" s="2"/>
      <c r="J8272" s="2"/>
    </row>
    <row r="8273">
      <c r="D8273" s="2"/>
      <c r="G8273" s="2"/>
      <c r="J8273" s="2"/>
    </row>
    <row r="8274">
      <c r="D8274" s="2"/>
      <c r="G8274" s="2"/>
      <c r="J8274" s="2"/>
    </row>
    <row r="8275">
      <c r="D8275" s="2"/>
      <c r="G8275" s="2"/>
      <c r="J8275" s="2"/>
    </row>
    <row r="8276">
      <c r="D8276" s="2"/>
      <c r="G8276" s="2"/>
      <c r="J8276" s="2"/>
    </row>
    <row r="8277">
      <c r="D8277" s="2"/>
      <c r="G8277" s="2"/>
      <c r="J8277" s="2"/>
    </row>
    <row r="8278">
      <c r="D8278" s="2"/>
      <c r="G8278" s="2"/>
      <c r="J8278" s="2"/>
    </row>
    <row r="8279">
      <c r="D8279" s="2"/>
      <c r="G8279" s="2"/>
      <c r="J8279" s="2"/>
    </row>
    <row r="8280">
      <c r="D8280" s="2"/>
      <c r="G8280" s="2"/>
      <c r="J8280" s="2"/>
    </row>
    <row r="8281">
      <c r="D8281" s="2"/>
      <c r="G8281" s="2"/>
      <c r="J8281" s="2"/>
    </row>
    <row r="8282">
      <c r="D8282" s="2"/>
      <c r="G8282" s="2"/>
      <c r="J8282" s="2"/>
    </row>
    <row r="8283">
      <c r="D8283" s="2"/>
      <c r="G8283" s="2"/>
      <c r="J8283" s="2"/>
    </row>
    <row r="8284">
      <c r="D8284" s="2"/>
      <c r="G8284" s="2"/>
      <c r="J8284" s="2"/>
    </row>
    <row r="8285">
      <c r="D8285" s="2"/>
      <c r="G8285" s="2"/>
      <c r="J8285" s="2"/>
    </row>
    <row r="8286">
      <c r="D8286" s="2"/>
      <c r="G8286" s="2"/>
      <c r="J8286" s="2"/>
    </row>
    <row r="8287">
      <c r="D8287" s="2"/>
      <c r="G8287" s="2"/>
      <c r="J8287" s="2"/>
    </row>
    <row r="8288">
      <c r="D8288" s="2"/>
      <c r="G8288" s="2"/>
      <c r="J8288" s="2"/>
    </row>
    <row r="8289">
      <c r="D8289" s="2"/>
      <c r="G8289" s="2"/>
      <c r="J8289" s="2"/>
    </row>
    <row r="8290">
      <c r="D8290" s="2"/>
      <c r="G8290" s="2"/>
      <c r="J8290" s="2"/>
    </row>
    <row r="8291">
      <c r="D8291" s="2"/>
      <c r="G8291" s="2"/>
      <c r="J8291" s="2"/>
    </row>
    <row r="8292">
      <c r="D8292" s="2"/>
      <c r="G8292" s="2"/>
      <c r="J8292" s="2"/>
    </row>
    <row r="8293">
      <c r="D8293" s="2"/>
      <c r="G8293" s="2"/>
      <c r="J8293" s="2"/>
    </row>
    <row r="8294">
      <c r="D8294" s="2"/>
      <c r="G8294" s="2"/>
      <c r="J8294" s="2"/>
    </row>
    <row r="8295">
      <c r="D8295" s="2"/>
      <c r="G8295" s="2"/>
      <c r="J8295" s="2"/>
    </row>
    <row r="8296">
      <c r="D8296" s="2"/>
      <c r="G8296" s="2"/>
      <c r="J8296" s="2"/>
    </row>
    <row r="8297">
      <c r="D8297" s="2"/>
      <c r="G8297" s="2"/>
      <c r="J8297" s="2"/>
    </row>
    <row r="8298">
      <c r="D8298" s="2"/>
      <c r="G8298" s="2"/>
      <c r="J8298" s="2"/>
    </row>
    <row r="8299">
      <c r="D8299" s="2"/>
      <c r="G8299" s="2"/>
      <c r="J8299" s="2"/>
    </row>
    <row r="8300">
      <c r="D8300" s="2"/>
      <c r="G8300" s="2"/>
      <c r="J8300" s="2"/>
    </row>
    <row r="8301">
      <c r="D8301" s="2"/>
      <c r="G8301" s="2"/>
      <c r="J8301" s="2"/>
    </row>
    <row r="8302">
      <c r="D8302" s="2"/>
      <c r="G8302" s="2"/>
      <c r="J8302" s="2"/>
    </row>
    <row r="8303">
      <c r="D8303" s="2"/>
      <c r="G8303" s="2"/>
      <c r="J8303" s="2"/>
    </row>
    <row r="8304">
      <c r="D8304" s="2"/>
      <c r="G8304" s="2"/>
      <c r="J8304" s="2"/>
    </row>
    <row r="8305">
      <c r="D8305" s="2"/>
      <c r="G8305" s="2"/>
      <c r="J8305" s="2"/>
    </row>
    <row r="8306">
      <c r="D8306" s="2"/>
      <c r="G8306" s="2"/>
      <c r="J8306" s="2"/>
    </row>
    <row r="8307">
      <c r="D8307" s="2"/>
      <c r="G8307" s="2"/>
      <c r="J8307" s="2"/>
    </row>
    <row r="8308">
      <c r="D8308" s="2"/>
      <c r="G8308" s="2"/>
      <c r="J8308" s="2"/>
    </row>
    <row r="8309">
      <c r="D8309" s="2"/>
      <c r="G8309" s="2"/>
      <c r="J8309" s="2"/>
    </row>
    <row r="8310">
      <c r="D8310" s="2"/>
      <c r="G8310" s="2"/>
      <c r="J8310" s="2"/>
    </row>
    <row r="8311">
      <c r="D8311" s="2"/>
      <c r="G8311" s="2"/>
      <c r="J8311" s="2"/>
    </row>
    <row r="8312">
      <c r="D8312" s="2"/>
      <c r="G8312" s="2"/>
      <c r="J8312" s="2"/>
    </row>
    <row r="8313">
      <c r="D8313" s="2"/>
      <c r="G8313" s="2"/>
      <c r="J8313" s="2"/>
    </row>
    <row r="8314">
      <c r="D8314" s="2"/>
      <c r="G8314" s="2"/>
      <c r="J8314" s="2"/>
    </row>
    <row r="8315">
      <c r="D8315" s="2"/>
      <c r="G8315" s="2"/>
      <c r="J8315" s="2"/>
    </row>
    <row r="8316">
      <c r="D8316" s="2"/>
      <c r="G8316" s="2"/>
      <c r="J8316" s="2"/>
    </row>
    <row r="8317">
      <c r="D8317" s="2"/>
      <c r="G8317" s="2"/>
      <c r="J8317" s="2"/>
    </row>
    <row r="8318">
      <c r="D8318" s="2"/>
      <c r="G8318" s="2"/>
      <c r="J8318" s="2"/>
    </row>
    <row r="8319">
      <c r="D8319" s="2"/>
      <c r="G8319" s="2"/>
      <c r="J8319" s="2"/>
    </row>
    <row r="8320">
      <c r="D8320" s="2"/>
      <c r="G8320" s="2"/>
      <c r="J8320" s="2"/>
    </row>
    <row r="8321">
      <c r="D8321" s="2"/>
      <c r="G8321" s="2"/>
      <c r="J8321" s="2"/>
    </row>
    <row r="8322">
      <c r="D8322" s="2"/>
      <c r="G8322" s="2"/>
      <c r="J8322" s="2"/>
    </row>
    <row r="8323">
      <c r="D8323" s="2"/>
      <c r="G8323" s="2"/>
      <c r="J8323" s="2"/>
    </row>
    <row r="8324">
      <c r="D8324" s="2"/>
      <c r="G8324" s="2"/>
      <c r="J8324" s="2"/>
    </row>
    <row r="8325">
      <c r="D8325" s="2"/>
      <c r="G8325" s="2"/>
      <c r="J8325" s="2"/>
    </row>
    <row r="8326">
      <c r="D8326" s="2"/>
      <c r="G8326" s="2"/>
      <c r="J8326" s="2"/>
    </row>
    <row r="8327">
      <c r="D8327" s="2"/>
      <c r="G8327" s="2"/>
      <c r="J8327" s="2"/>
    </row>
    <row r="8328">
      <c r="D8328" s="2"/>
      <c r="G8328" s="2"/>
      <c r="J8328" s="2"/>
    </row>
    <row r="8329">
      <c r="D8329" s="2"/>
      <c r="G8329" s="2"/>
      <c r="J8329" s="2"/>
    </row>
    <row r="8330">
      <c r="D8330" s="2"/>
      <c r="G8330" s="2"/>
      <c r="J8330" s="2"/>
    </row>
    <row r="8331">
      <c r="D8331" s="2"/>
      <c r="G8331" s="2"/>
      <c r="J8331" s="2"/>
    </row>
    <row r="8332">
      <c r="D8332" s="2"/>
      <c r="G8332" s="2"/>
      <c r="J8332" s="2"/>
    </row>
    <row r="8333">
      <c r="D8333" s="2"/>
      <c r="G8333" s="2"/>
      <c r="J8333" s="2"/>
    </row>
    <row r="8334">
      <c r="D8334" s="2"/>
      <c r="G8334" s="2"/>
      <c r="J8334" s="2"/>
    </row>
    <row r="8335">
      <c r="D8335" s="2"/>
      <c r="G8335" s="2"/>
      <c r="J8335" s="2"/>
    </row>
    <row r="8336">
      <c r="D8336" s="2"/>
      <c r="G8336" s="2"/>
      <c r="J8336" s="2"/>
    </row>
    <row r="8337">
      <c r="D8337" s="2"/>
      <c r="G8337" s="2"/>
      <c r="J8337" s="2"/>
    </row>
    <row r="8338">
      <c r="D8338" s="2"/>
      <c r="G8338" s="2"/>
      <c r="J8338" s="2"/>
    </row>
    <row r="8339">
      <c r="D8339" s="2"/>
      <c r="G8339" s="2"/>
      <c r="J8339" s="2"/>
    </row>
    <row r="8340">
      <c r="D8340" s="2"/>
      <c r="G8340" s="2"/>
      <c r="J8340" s="2"/>
    </row>
    <row r="8341">
      <c r="D8341" s="2"/>
      <c r="G8341" s="2"/>
      <c r="J8341" s="2"/>
    </row>
    <row r="8342">
      <c r="D8342" s="2"/>
      <c r="G8342" s="2"/>
      <c r="J8342" s="2"/>
    </row>
    <row r="8343">
      <c r="D8343" s="2"/>
      <c r="G8343" s="2"/>
      <c r="J8343" s="2"/>
    </row>
    <row r="8344">
      <c r="D8344" s="2"/>
      <c r="G8344" s="2"/>
      <c r="J8344" s="2"/>
    </row>
    <row r="8345">
      <c r="D8345" s="2"/>
      <c r="G8345" s="2"/>
      <c r="J8345" s="2"/>
    </row>
    <row r="8346">
      <c r="D8346" s="2"/>
      <c r="G8346" s="2"/>
      <c r="J8346" s="2"/>
    </row>
    <row r="8347">
      <c r="D8347" s="2"/>
      <c r="G8347" s="2"/>
      <c r="J8347" s="2"/>
    </row>
    <row r="8348">
      <c r="D8348" s="2"/>
      <c r="G8348" s="2"/>
      <c r="J8348" s="2"/>
    </row>
    <row r="8349">
      <c r="D8349" s="2"/>
      <c r="G8349" s="2"/>
      <c r="J8349" s="2"/>
    </row>
    <row r="8350">
      <c r="D8350" s="2"/>
      <c r="G8350" s="2"/>
      <c r="J8350" s="2"/>
    </row>
    <row r="8351">
      <c r="D8351" s="2"/>
      <c r="G8351" s="2"/>
      <c r="J8351" s="2"/>
    </row>
    <row r="8352">
      <c r="D8352" s="2"/>
      <c r="G8352" s="2"/>
      <c r="J8352" s="2"/>
    </row>
    <row r="8353">
      <c r="D8353" s="2"/>
      <c r="G8353" s="2"/>
      <c r="J8353" s="2"/>
    </row>
    <row r="8354">
      <c r="D8354" s="2"/>
      <c r="G8354" s="2"/>
      <c r="J8354" s="2"/>
    </row>
    <row r="8355">
      <c r="D8355" s="2"/>
      <c r="G8355" s="2"/>
      <c r="J8355" s="2"/>
    </row>
    <row r="8356">
      <c r="D8356" s="2"/>
      <c r="G8356" s="2"/>
      <c r="J8356" s="2"/>
    </row>
    <row r="8357">
      <c r="D8357" s="2"/>
      <c r="G8357" s="2"/>
      <c r="J8357" s="2"/>
    </row>
    <row r="8358">
      <c r="D8358" s="2"/>
      <c r="G8358" s="2"/>
      <c r="J8358" s="2"/>
    </row>
    <row r="8359">
      <c r="D8359" s="2"/>
      <c r="G8359" s="2"/>
      <c r="J8359" s="2"/>
    </row>
    <row r="8360">
      <c r="D8360" s="2"/>
      <c r="G8360" s="2"/>
      <c r="J8360" s="2"/>
    </row>
    <row r="8361">
      <c r="D8361" s="2"/>
      <c r="G8361" s="2"/>
      <c r="J8361" s="2"/>
    </row>
    <row r="8362">
      <c r="D8362" s="2"/>
      <c r="G8362" s="2"/>
      <c r="J8362" s="2"/>
    </row>
    <row r="8363">
      <c r="D8363" s="2"/>
      <c r="G8363" s="2"/>
      <c r="J8363" s="2"/>
    </row>
    <row r="8364">
      <c r="D8364" s="2"/>
      <c r="G8364" s="2"/>
      <c r="J8364" s="2"/>
    </row>
    <row r="8365">
      <c r="D8365" s="2"/>
      <c r="G8365" s="2"/>
      <c r="J8365" s="2"/>
    </row>
    <row r="8366">
      <c r="D8366" s="2"/>
      <c r="G8366" s="2"/>
      <c r="J8366" s="2"/>
    </row>
    <row r="8367">
      <c r="D8367" s="2"/>
      <c r="G8367" s="2"/>
      <c r="J8367" s="2"/>
    </row>
    <row r="8368">
      <c r="D8368" s="2"/>
      <c r="G8368" s="2"/>
      <c r="J8368" s="2"/>
    </row>
    <row r="8369">
      <c r="D8369" s="2"/>
      <c r="G8369" s="2"/>
      <c r="J8369" s="2"/>
    </row>
    <row r="8370">
      <c r="D8370" s="2"/>
      <c r="G8370" s="2"/>
      <c r="J8370" s="2"/>
    </row>
    <row r="8371">
      <c r="D8371" s="2"/>
      <c r="G8371" s="2"/>
      <c r="J8371" s="2"/>
    </row>
    <row r="8372">
      <c r="D8372" s="2"/>
      <c r="G8372" s="2"/>
      <c r="J8372" s="2"/>
    </row>
    <row r="8373">
      <c r="D8373" s="2"/>
      <c r="G8373" s="2"/>
      <c r="J8373" s="2"/>
    </row>
    <row r="8374">
      <c r="D8374" s="2"/>
      <c r="G8374" s="2"/>
      <c r="J8374" s="2"/>
    </row>
    <row r="8375">
      <c r="D8375" s="2"/>
      <c r="G8375" s="2"/>
      <c r="J8375" s="2"/>
    </row>
    <row r="8376">
      <c r="D8376" s="2"/>
      <c r="G8376" s="2"/>
      <c r="J8376" s="2"/>
    </row>
    <row r="8377">
      <c r="D8377" s="2"/>
      <c r="G8377" s="2"/>
      <c r="J8377" s="2"/>
    </row>
    <row r="8378">
      <c r="D8378" s="2"/>
      <c r="G8378" s="2"/>
      <c r="J8378" s="2"/>
    </row>
    <row r="8379">
      <c r="D8379" s="2"/>
      <c r="G8379" s="2"/>
      <c r="J8379" s="2"/>
    </row>
    <row r="8380">
      <c r="D8380" s="2"/>
      <c r="G8380" s="2"/>
      <c r="J8380" s="2"/>
    </row>
    <row r="8381">
      <c r="D8381" s="2"/>
      <c r="G8381" s="2"/>
      <c r="J8381" s="2"/>
    </row>
    <row r="8382">
      <c r="D8382" s="2"/>
      <c r="G8382" s="2"/>
      <c r="J8382" s="2"/>
    </row>
    <row r="8383">
      <c r="D8383" s="2"/>
      <c r="G8383" s="2"/>
      <c r="J8383" s="2"/>
    </row>
    <row r="8384">
      <c r="D8384" s="2"/>
      <c r="G8384" s="2"/>
      <c r="J8384" s="2"/>
    </row>
    <row r="8385">
      <c r="D8385" s="2"/>
      <c r="G8385" s="2"/>
      <c r="J8385" s="2"/>
    </row>
    <row r="8386">
      <c r="D8386" s="2"/>
      <c r="G8386" s="2"/>
      <c r="J8386" s="2"/>
    </row>
    <row r="8387">
      <c r="D8387" s="2"/>
      <c r="G8387" s="2"/>
      <c r="J8387" s="2"/>
    </row>
    <row r="8388">
      <c r="D8388" s="2"/>
      <c r="G8388" s="2"/>
      <c r="J8388" s="2"/>
    </row>
    <row r="8389">
      <c r="D8389" s="2"/>
      <c r="G8389" s="2"/>
      <c r="J8389" s="2"/>
    </row>
    <row r="8390">
      <c r="D8390" s="2"/>
      <c r="G8390" s="2"/>
      <c r="J8390" s="2"/>
    </row>
    <row r="8391">
      <c r="D8391" s="2"/>
      <c r="G8391" s="2"/>
      <c r="J8391" s="2"/>
    </row>
    <row r="8392">
      <c r="D8392" s="2"/>
      <c r="G8392" s="2"/>
      <c r="J8392" s="2"/>
    </row>
    <row r="8393">
      <c r="D8393" s="2"/>
      <c r="G8393" s="2"/>
      <c r="J8393" s="2"/>
    </row>
    <row r="8394">
      <c r="D8394" s="2"/>
      <c r="G8394" s="2"/>
      <c r="J8394" s="2"/>
    </row>
    <row r="8395">
      <c r="D8395" s="2"/>
      <c r="G8395" s="2"/>
      <c r="J8395" s="2"/>
    </row>
    <row r="8396">
      <c r="D8396" s="2"/>
      <c r="G8396" s="2"/>
      <c r="J8396" s="2"/>
    </row>
    <row r="8397">
      <c r="D8397" s="2"/>
      <c r="G8397" s="2"/>
      <c r="J8397" s="2"/>
    </row>
    <row r="8398">
      <c r="D8398" s="2"/>
      <c r="G8398" s="2"/>
      <c r="J8398" s="2"/>
    </row>
    <row r="8399">
      <c r="D8399" s="2"/>
      <c r="G8399" s="2"/>
      <c r="J8399" s="2"/>
    </row>
    <row r="8400">
      <c r="D8400" s="2"/>
      <c r="G8400" s="2"/>
      <c r="J8400" s="2"/>
    </row>
    <row r="8401">
      <c r="D8401" s="2"/>
      <c r="G8401" s="2"/>
      <c r="J8401" s="2"/>
    </row>
    <row r="8402">
      <c r="D8402" s="2"/>
      <c r="G8402" s="2"/>
      <c r="J8402" s="2"/>
    </row>
    <row r="8403">
      <c r="D8403" s="2"/>
      <c r="G8403" s="2"/>
      <c r="J8403" s="2"/>
    </row>
    <row r="8404">
      <c r="D8404" s="2"/>
      <c r="G8404" s="2"/>
      <c r="J8404" s="2"/>
    </row>
    <row r="8405">
      <c r="D8405" s="2"/>
      <c r="G8405" s="2"/>
      <c r="J8405" s="2"/>
    </row>
    <row r="8406">
      <c r="D8406" s="2"/>
      <c r="G8406" s="2"/>
      <c r="J8406" s="2"/>
    </row>
    <row r="8407">
      <c r="D8407" s="2"/>
      <c r="G8407" s="2"/>
      <c r="J8407" s="2"/>
    </row>
    <row r="8408">
      <c r="D8408" s="2"/>
      <c r="G8408" s="2"/>
      <c r="J8408" s="2"/>
    </row>
    <row r="8409">
      <c r="D8409" s="2"/>
      <c r="G8409" s="2"/>
      <c r="J8409" s="2"/>
    </row>
    <row r="8410">
      <c r="D8410" s="2"/>
      <c r="G8410" s="2"/>
      <c r="J8410" s="2"/>
    </row>
    <row r="8411">
      <c r="D8411" s="2"/>
      <c r="G8411" s="2"/>
      <c r="J8411" s="2"/>
    </row>
    <row r="8412">
      <c r="D8412" s="2"/>
      <c r="G8412" s="2"/>
      <c r="J8412" s="2"/>
    </row>
    <row r="8413">
      <c r="D8413" s="2"/>
      <c r="G8413" s="2"/>
      <c r="J8413" s="2"/>
    </row>
    <row r="8414">
      <c r="D8414" s="2"/>
      <c r="G8414" s="2"/>
      <c r="J8414" s="2"/>
    </row>
    <row r="8415">
      <c r="D8415" s="2"/>
      <c r="G8415" s="2"/>
      <c r="J8415" s="2"/>
    </row>
    <row r="8416">
      <c r="D8416" s="2"/>
      <c r="G8416" s="2"/>
      <c r="J8416" s="2"/>
    </row>
    <row r="8417">
      <c r="D8417" s="2"/>
      <c r="G8417" s="2"/>
      <c r="J8417" s="2"/>
    </row>
    <row r="8418">
      <c r="D8418" s="2"/>
      <c r="G8418" s="2"/>
      <c r="J8418" s="2"/>
    </row>
    <row r="8419">
      <c r="D8419" s="2"/>
      <c r="G8419" s="2"/>
      <c r="J8419" s="2"/>
    </row>
    <row r="8420">
      <c r="D8420" s="2"/>
      <c r="G8420" s="2"/>
      <c r="J8420" s="2"/>
    </row>
    <row r="8421">
      <c r="D8421" s="2"/>
      <c r="G8421" s="2"/>
      <c r="J8421" s="2"/>
    </row>
    <row r="8422">
      <c r="D8422" s="2"/>
      <c r="G8422" s="2"/>
      <c r="J8422" s="2"/>
    </row>
    <row r="8423">
      <c r="D8423" s="2"/>
      <c r="G8423" s="2"/>
      <c r="J8423" s="2"/>
    </row>
    <row r="8424">
      <c r="D8424" s="2"/>
      <c r="G8424" s="2"/>
      <c r="J8424" s="2"/>
    </row>
    <row r="8425">
      <c r="D8425" s="2"/>
      <c r="G8425" s="2"/>
      <c r="J8425" s="2"/>
    </row>
    <row r="8426">
      <c r="D8426" s="2"/>
      <c r="G8426" s="2"/>
      <c r="J8426" s="2"/>
    </row>
    <row r="8427">
      <c r="D8427" s="2"/>
      <c r="G8427" s="2"/>
      <c r="J8427" s="2"/>
    </row>
    <row r="8428">
      <c r="D8428" s="2"/>
      <c r="G8428" s="2"/>
      <c r="J8428" s="2"/>
    </row>
    <row r="8429">
      <c r="D8429" s="2"/>
      <c r="G8429" s="2"/>
      <c r="J8429" s="2"/>
    </row>
    <row r="8430">
      <c r="D8430" s="2"/>
      <c r="G8430" s="2"/>
      <c r="J8430" s="2"/>
    </row>
    <row r="8431">
      <c r="D8431" s="2"/>
      <c r="G8431" s="2"/>
      <c r="J8431" s="2"/>
    </row>
    <row r="8432">
      <c r="D8432" s="2"/>
      <c r="G8432" s="2"/>
      <c r="J8432" s="2"/>
    </row>
    <row r="8433">
      <c r="D8433" s="2"/>
      <c r="G8433" s="2"/>
      <c r="J8433" s="2"/>
    </row>
    <row r="8434">
      <c r="D8434" s="2"/>
      <c r="G8434" s="2"/>
      <c r="J8434" s="2"/>
    </row>
    <row r="8435">
      <c r="D8435" s="2"/>
      <c r="G8435" s="2"/>
      <c r="J8435" s="2"/>
    </row>
    <row r="8436">
      <c r="D8436" s="2"/>
      <c r="G8436" s="2"/>
      <c r="J8436" s="2"/>
    </row>
    <row r="8437">
      <c r="D8437" s="2"/>
      <c r="G8437" s="2"/>
      <c r="J8437" s="2"/>
    </row>
    <row r="8438">
      <c r="D8438" s="2"/>
      <c r="G8438" s="2"/>
      <c r="J8438" s="2"/>
    </row>
    <row r="8439">
      <c r="D8439" s="2"/>
      <c r="G8439" s="2"/>
      <c r="J8439" s="2"/>
    </row>
    <row r="8440">
      <c r="D8440" s="2"/>
      <c r="G8440" s="2"/>
      <c r="J8440" s="2"/>
    </row>
    <row r="8441">
      <c r="D8441" s="2"/>
      <c r="G8441" s="2"/>
      <c r="J8441" s="2"/>
    </row>
    <row r="8442">
      <c r="D8442" s="2"/>
      <c r="G8442" s="2"/>
      <c r="J8442" s="2"/>
    </row>
    <row r="8443">
      <c r="D8443" s="2"/>
      <c r="G8443" s="2"/>
      <c r="J8443" s="2"/>
    </row>
    <row r="8444">
      <c r="D8444" s="2"/>
      <c r="G8444" s="2"/>
      <c r="J8444" s="2"/>
    </row>
    <row r="8445">
      <c r="D8445" s="2"/>
      <c r="G8445" s="2"/>
      <c r="J8445" s="2"/>
    </row>
    <row r="8446">
      <c r="D8446" s="2"/>
      <c r="G8446" s="2"/>
      <c r="J8446" s="2"/>
    </row>
    <row r="8447">
      <c r="D8447" s="2"/>
      <c r="G8447" s="2"/>
      <c r="J8447" s="2"/>
    </row>
    <row r="8448">
      <c r="D8448" s="2"/>
      <c r="G8448" s="2"/>
      <c r="J8448" s="2"/>
    </row>
    <row r="8449">
      <c r="D8449" s="2"/>
      <c r="G8449" s="2"/>
      <c r="J8449" s="2"/>
    </row>
    <row r="8450">
      <c r="D8450" s="2"/>
      <c r="G8450" s="2"/>
      <c r="J8450" s="2"/>
    </row>
    <row r="8451">
      <c r="D8451" s="2"/>
      <c r="G8451" s="2"/>
      <c r="J8451" s="2"/>
    </row>
    <row r="8452">
      <c r="D8452" s="2"/>
      <c r="G8452" s="2"/>
      <c r="J8452" s="2"/>
    </row>
    <row r="8453">
      <c r="D8453" s="2"/>
      <c r="G8453" s="2"/>
      <c r="J8453" s="2"/>
    </row>
    <row r="8454">
      <c r="D8454" s="2"/>
      <c r="G8454" s="2"/>
      <c r="J8454" s="2"/>
    </row>
    <row r="8455">
      <c r="D8455" s="2"/>
      <c r="G8455" s="2"/>
      <c r="J8455" s="2"/>
    </row>
    <row r="8456">
      <c r="D8456" s="2"/>
      <c r="G8456" s="2"/>
      <c r="J8456" s="2"/>
    </row>
    <row r="8457">
      <c r="D8457" s="2"/>
      <c r="G8457" s="2"/>
      <c r="J8457" s="2"/>
    </row>
    <row r="8458">
      <c r="D8458" s="2"/>
      <c r="G8458" s="2"/>
      <c r="J8458" s="2"/>
    </row>
    <row r="8459">
      <c r="D8459" s="2"/>
      <c r="G8459" s="2"/>
      <c r="J8459" s="2"/>
    </row>
    <row r="8460">
      <c r="D8460" s="2"/>
      <c r="G8460" s="2"/>
      <c r="J8460" s="2"/>
    </row>
    <row r="8461">
      <c r="D8461" s="2"/>
      <c r="G8461" s="2"/>
      <c r="J8461" s="2"/>
    </row>
    <row r="8462">
      <c r="D8462" s="2"/>
      <c r="G8462" s="2"/>
      <c r="J8462" s="2"/>
    </row>
    <row r="8463">
      <c r="D8463" s="2"/>
      <c r="G8463" s="2"/>
      <c r="J8463" s="2"/>
    </row>
    <row r="8464">
      <c r="D8464" s="2"/>
      <c r="G8464" s="2"/>
      <c r="J8464" s="2"/>
    </row>
    <row r="8465">
      <c r="D8465" s="2"/>
      <c r="G8465" s="2"/>
      <c r="J8465" s="2"/>
    </row>
    <row r="8466">
      <c r="D8466" s="2"/>
      <c r="G8466" s="2"/>
      <c r="J8466" s="2"/>
    </row>
    <row r="8467">
      <c r="D8467" s="2"/>
      <c r="G8467" s="2"/>
      <c r="J8467" s="2"/>
    </row>
    <row r="8468">
      <c r="D8468" s="2"/>
      <c r="G8468" s="2"/>
      <c r="J8468" s="2"/>
    </row>
    <row r="8469">
      <c r="D8469" s="2"/>
      <c r="G8469" s="2"/>
      <c r="J8469" s="2"/>
    </row>
    <row r="8470">
      <c r="D8470" s="2"/>
      <c r="G8470" s="2"/>
      <c r="J8470" s="2"/>
    </row>
    <row r="8471">
      <c r="D8471" s="2"/>
      <c r="G8471" s="2"/>
      <c r="J8471" s="2"/>
    </row>
    <row r="8472">
      <c r="D8472" s="2"/>
      <c r="G8472" s="2"/>
      <c r="J8472" s="2"/>
    </row>
    <row r="8473">
      <c r="D8473" s="2"/>
      <c r="G8473" s="2"/>
      <c r="J8473" s="2"/>
    </row>
    <row r="8474">
      <c r="D8474" s="2"/>
      <c r="G8474" s="2"/>
      <c r="J8474" s="2"/>
    </row>
    <row r="8475">
      <c r="D8475" s="2"/>
      <c r="G8475" s="2"/>
      <c r="J8475" s="2"/>
    </row>
    <row r="8476">
      <c r="D8476" s="2"/>
      <c r="G8476" s="2"/>
      <c r="J8476" s="2"/>
    </row>
    <row r="8477">
      <c r="D8477" s="2"/>
      <c r="G8477" s="2"/>
      <c r="J8477" s="2"/>
    </row>
    <row r="8478">
      <c r="D8478" s="2"/>
      <c r="G8478" s="2"/>
      <c r="J8478" s="2"/>
    </row>
    <row r="8479">
      <c r="D8479" s="2"/>
      <c r="G8479" s="2"/>
      <c r="J8479" s="2"/>
    </row>
    <row r="8480">
      <c r="D8480" s="2"/>
      <c r="G8480" s="2"/>
      <c r="J8480" s="2"/>
    </row>
    <row r="8481">
      <c r="D8481" s="2"/>
      <c r="G8481" s="2"/>
      <c r="J8481" s="2"/>
    </row>
    <row r="8482">
      <c r="D8482" s="2"/>
      <c r="G8482" s="2"/>
      <c r="J8482" s="2"/>
    </row>
    <row r="8483">
      <c r="D8483" s="2"/>
      <c r="G8483" s="2"/>
      <c r="J8483" s="2"/>
    </row>
    <row r="8484">
      <c r="D8484" s="2"/>
      <c r="G8484" s="2"/>
      <c r="J8484" s="2"/>
    </row>
    <row r="8485">
      <c r="D8485" s="2"/>
      <c r="G8485" s="2"/>
      <c r="J8485" s="2"/>
    </row>
    <row r="8486">
      <c r="D8486" s="2"/>
      <c r="G8486" s="2"/>
      <c r="J8486" s="2"/>
    </row>
    <row r="8487">
      <c r="D8487" s="2"/>
      <c r="G8487" s="2"/>
      <c r="J8487" s="2"/>
    </row>
    <row r="8488">
      <c r="D8488" s="2"/>
      <c r="G8488" s="2"/>
      <c r="J8488" s="2"/>
    </row>
    <row r="8489">
      <c r="D8489" s="2"/>
      <c r="G8489" s="2"/>
      <c r="J8489" s="2"/>
    </row>
    <row r="8490">
      <c r="D8490" s="2"/>
      <c r="G8490" s="2"/>
      <c r="J8490" s="2"/>
    </row>
    <row r="8491">
      <c r="D8491" s="2"/>
      <c r="G8491" s="2"/>
      <c r="J8491" s="2"/>
    </row>
    <row r="8492">
      <c r="D8492" s="2"/>
      <c r="G8492" s="2"/>
      <c r="J8492" s="2"/>
    </row>
    <row r="8493">
      <c r="D8493" s="2"/>
      <c r="G8493" s="2"/>
      <c r="J8493" s="2"/>
    </row>
    <row r="8494">
      <c r="D8494" s="2"/>
      <c r="G8494" s="2"/>
      <c r="J8494" s="2"/>
    </row>
    <row r="8495">
      <c r="D8495" s="2"/>
      <c r="G8495" s="2"/>
      <c r="J8495" s="2"/>
    </row>
    <row r="8496">
      <c r="D8496" s="2"/>
      <c r="G8496" s="2"/>
      <c r="J8496" s="2"/>
    </row>
    <row r="8497">
      <c r="D8497" s="2"/>
      <c r="G8497" s="2"/>
      <c r="J8497" s="2"/>
    </row>
    <row r="8498">
      <c r="D8498" s="2"/>
      <c r="G8498" s="2"/>
      <c r="J8498" s="2"/>
    </row>
    <row r="8499">
      <c r="D8499" s="2"/>
      <c r="G8499" s="2"/>
      <c r="J8499" s="2"/>
    </row>
    <row r="8500">
      <c r="D8500" s="2"/>
      <c r="G8500" s="2"/>
      <c r="J8500" s="2"/>
    </row>
    <row r="8501">
      <c r="D8501" s="2"/>
      <c r="G8501" s="2"/>
      <c r="J8501" s="2"/>
    </row>
    <row r="8502">
      <c r="D8502" s="2"/>
      <c r="G8502" s="2"/>
      <c r="J8502" s="2"/>
    </row>
    <row r="8503">
      <c r="D8503" s="2"/>
      <c r="G8503" s="2"/>
      <c r="J8503" s="2"/>
    </row>
    <row r="8504">
      <c r="D8504" s="2"/>
      <c r="G8504" s="2"/>
      <c r="J8504" s="2"/>
    </row>
    <row r="8505">
      <c r="D8505" s="2"/>
      <c r="G8505" s="2"/>
      <c r="J8505" s="2"/>
    </row>
    <row r="8506">
      <c r="D8506" s="2"/>
      <c r="G8506" s="2"/>
      <c r="J8506" s="2"/>
    </row>
    <row r="8507">
      <c r="D8507" s="2"/>
      <c r="G8507" s="2"/>
      <c r="J8507" s="2"/>
    </row>
    <row r="8508">
      <c r="D8508" s="2"/>
      <c r="G8508" s="2"/>
      <c r="J8508" s="2"/>
    </row>
    <row r="8509">
      <c r="D8509" s="2"/>
      <c r="G8509" s="2"/>
      <c r="J8509" s="2"/>
    </row>
    <row r="8510">
      <c r="D8510" s="2"/>
      <c r="G8510" s="2"/>
      <c r="J8510" s="2"/>
    </row>
    <row r="8511">
      <c r="D8511" s="2"/>
      <c r="G8511" s="2"/>
      <c r="J8511" s="2"/>
    </row>
    <row r="8512">
      <c r="D8512" s="2"/>
      <c r="G8512" s="2"/>
      <c r="J8512" s="2"/>
    </row>
    <row r="8513">
      <c r="D8513" s="2"/>
      <c r="G8513" s="2"/>
      <c r="J8513" s="2"/>
    </row>
    <row r="8514">
      <c r="D8514" s="2"/>
      <c r="G8514" s="2"/>
      <c r="J8514" s="2"/>
    </row>
    <row r="8515">
      <c r="D8515" s="2"/>
      <c r="G8515" s="2"/>
      <c r="J8515" s="2"/>
    </row>
    <row r="8516">
      <c r="D8516" s="2"/>
      <c r="G8516" s="2"/>
      <c r="J8516" s="2"/>
    </row>
    <row r="8517">
      <c r="D8517" s="2"/>
      <c r="G8517" s="2"/>
      <c r="J8517" s="2"/>
    </row>
    <row r="8518">
      <c r="D8518" s="2"/>
      <c r="G8518" s="2"/>
      <c r="J8518" s="2"/>
    </row>
    <row r="8519">
      <c r="D8519" s="2"/>
      <c r="G8519" s="2"/>
      <c r="J8519" s="2"/>
    </row>
    <row r="8520">
      <c r="D8520" s="2"/>
      <c r="G8520" s="2"/>
      <c r="J8520" s="2"/>
    </row>
    <row r="8521">
      <c r="D8521" s="2"/>
      <c r="G8521" s="2"/>
      <c r="J8521" s="2"/>
    </row>
    <row r="8522">
      <c r="D8522" s="2"/>
      <c r="G8522" s="2"/>
      <c r="J8522" s="2"/>
    </row>
    <row r="8523">
      <c r="D8523" s="2"/>
      <c r="G8523" s="2"/>
      <c r="J8523" s="2"/>
    </row>
    <row r="8524">
      <c r="D8524" s="2"/>
      <c r="G8524" s="2"/>
      <c r="J8524" s="2"/>
    </row>
    <row r="8525">
      <c r="D8525" s="2"/>
      <c r="G8525" s="2"/>
      <c r="J8525" s="2"/>
    </row>
    <row r="8526">
      <c r="D8526" s="2"/>
      <c r="G8526" s="2"/>
      <c r="J8526" s="2"/>
    </row>
    <row r="8527">
      <c r="D8527" s="2"/>
      <c r="G8527" s="2"/>
      <c r="J8527" s="2"/>
    </row>
    <row r="8528">
      <c r="D8528" s="2"/>
      <c r="G8528" s="2"/>
      <c r="J8528" s="2"/>
    </row>
    <row r="8529">
      <c r="D8529" s="2"/>
      <c r="G8529" s="2"/>
      <c r="J8529" s="2"/>
    </row>
    <row r="8530">
      <c r="D8530" s="2"/>
      <c r="G8530" s="2"/>
      <c r="J8530" s="2"/>
    </row>
    <row r="8531">
      <c r="D8531" s="2"/>
      <c r="G8531" s="2"/>
      <c r="J8531" s="2"/>
    </row>
    <row r="8532">
      <c r="D8532" s="2"/>
      <c r="G8532" s="2"/>
      <c r="J8532" s="2"/>
    </row>
    <row r="8533">
      <c r="D8533" s="2"/>
      <c r="G8533" s="2"/>
      <c r="J8533" s="2"/>
    </row>
    <row r="8534">
      <c r="D8534" s="2"/>
      <c r="G8534" s="2"/>
      <c r="J8534" s="2"/>
    </row>
    <row r="8535">
      <c r="D8535" s="2"/>
      <c r="G8535" s="2"/>
      <c r="J8535" s="2"/>
    </row>
    <row r="8536">
      <c r="D8536" s="2"/>
      <c r="G8536" s="2"/>
      <c r="J8536" s="2"/>
    </row>
    <row r="8537">
      <c r="D8537" s="2"/>
      <c r="G8537" s="2"/>
      <c r="J8537" s="2"/>
    </row>
    <row r="8538">
      <c r="D8538" s="2"/>
      <c r="G8538" s="2"/>
      <c r="J8538" s="2"/>
    </row>
    <row r="8539">
      <c r="D8539" s="2"/>
      <c r="G8539" s="2"/>
      <c r="J8539" s="2"/>
    </row>
    <row r="8540">
      <c r="D8540" s="2"/>
      <c r="G8540" s="2"/>
      <c r="J8540" s="2"/>
    </row>
    <row r="8541">
      <c r="D8541" s="2"/>
      <c r="G8541" s="2"/>
      <c r="J8541" s="2"/>
    </row>
    <row r="8542">
      <c r="D8542" s="2"/>
      <c r="G8542" s="2"/>
      <c r="J8542" s="2"/>
    </row>
    <row r="8543">
      <c r="D8543" s="2"/>
      <c r="G8543" s="2"/>
      <c r="J8543" s="2"/>
    </row>
    <row r="8544">
      <c r="D8544" s="2"/>
      <c r="G8544" s="2"/>
      <c r="J8544" s="2"/>
    </row>
    <row r="8545">
      <c r="D8545" s="2"/>
      <c r="G8545" s="2"/>
      <c r="J8545" s="2"/>
    </row>
    <row r="8546">
      <c r="D8546" s="2"/>
      <c r="G8546" s="2"/>
      <c r="J8546" s="2"/>
    </row>
    <row r="8547">
      <c r="D8547" s="2"/>
      <c r="G8547" s="2"/>
      <c r="J8547" s="2"/>
    </row>
    <row r="8548">
      <c r="D8548" s="2"/>
      <c r="G8548" s="2"/>
      <c r="J8548" s="2"/>
    </row>
    <row r="8549">
      <c r="D8549" s="2"/>
      <c r="G8549" s="2"/>
      <c r="J8549" s="2"/>
    </row>
    <row r="8550">
      <c r="D8550" s="2"/>
      <c r="G8550" s="2"/>
      <c r="J8550" s="2"/>
    </row>
    <row r="8551">
      <c r="D8551" s="2"/>
      <c r="G8551" s="2"/>
      <c r="J8551" s="2"/>
    </row>
    <row r="8552">
      <c r="D8552" s="2"/>
      <c r="G8552" s="2"/>
      <c r="J8552" s="2"/>
    </row>
    <row r="8553">
      <c r="D8553" s="2"/>
      <c r="G8553" s="2"/>
      <c r="J8553" s="2"/>
    </row>
    <row r="8554">
      <c r="D8554" s="2"/>
      <c r="G8554" s="2"/>
      <c r="J8554" s="2"/>
    </row>
    <row r="8555">
      <c r="D8555" s="2"/>
      <c r="G8555" s="2"/>
      <c r="J8555" s="2"/>
    </row>
    <row r="8556">
      <c r="D8556" s="2"/>
      <c r="G8556" s="2"/>
      <c r="J8556" s="2"/>
    </row>
    <row r="8557">
      <c r="D8557" s="2"/>
      <c r="G8557" s="2"/>
      <c r="J8557" s="2"/>
    </row>
    <row r="8558">
      <c r="D8558" s="2"/>
      <c r="G8558" s="2"/>
      <c r="J8558" s="2"/>
    </row>
    <row r="8559">
      <c r="D8559" s="2"/>
      <c r="G8559" s="2"/>
      <c r="J8559" s="2"/>
    </row>
    <row r="8560">
      <c r="D8560" s="2"/>
      <c r="G8560" s="2"/>
      <c r="J8560" s="2"/>
    </row>
    <row r="8561">
      <c r="D8561" s="2"/>
      <c r="G8561" s="2"/>
      <c r="J8561" s="2"/>
    </row>
    <row r="8562">
      <c r="D8562" s="2"/>
      <c r="G8562" s="2"/>
      <c r="J8562" s="2"/>
    </row>
    <row r="8563">
      <c r="D8563" s="2"/>
      <c r="G8563" s="2"/>
      <c r="J8563" s="2"/>
    </row>
    <row r="8564">
      <c r="D8564" s="2"/>
      <c r="G8564" s="2"/>
      <c r="J8564" s="2"/>
    </row>
    <row r="8565">
      <c r="D8565" s="2"/>
      <c r="G8565" s="2"/>
      <c r="J8565" s="2"/>
    </row>
    <row r="8566">
      <c r="D8566" s="2"/>
      <c r="G8566" s="2"/>
      <c r="J8566" s="2"/>
    </row>
    <row r="8567">
      <c r="D8567" s="2"/>
      <c r="G8567" s="2"/>
      <c r="J8567" s="2"/>
    </row>
    <row r="8568">
      <c r="D8568" s="2"/>
      <c r="G8568" s="2"/>
      <c r="J8568" s="2"/>
    </row>
    <row r="8569">
      <c r="D8569" s="2"/>
      <c r="G8569" s="2"/>
      <c r="J8569" s="2"/>
    </row>
    <row r="8570">
      <c r="D8570" s="2"/>
      <c r="G8570" s="2"/>
      <c r="J8570" s="2"/>
    </row>
    <row r="8571">
      <c r="D8571" s="2"/>
      <c r="G8571" s="2"/>
      <c r="J8571" s="2"/>
    </row>
    <row r="8572">
      <c r="D8572" s="2"/>
      <c r="G8572" s="2"/>
      <c r="J8572" s="2"/>
    </row>
    <row r="8573">
      <c r="D8573" s="2"/>
      <c r="G8573" s="2"/>
      <c r="J8573" s="2"/>
    </row>
    <row r="8574">
      <c r="D8574" s="2"/>
      <c r="G8574" s="2"/>
      <c r="J8574" s="2"/>
    </row>
    <row r="8575">
      <c r="D8575" s="2"/>
      <c r="G8575" s="2"/>
      <c r="J8575" s="2"/>
    </row>
    <row r="8576">
      <c r="D8576" s="2"/>
      <c r="G8576" s="2"/>
      <c r="J8576" s="2"/>
    </row>
    <row r="8577">
      <c r="D8577" s="2"/>
      <c r="G8577" s="2"/>
      <c r="J8577" s="2"/>
    </row>
    <row r="8578">
      <c r="D8578" s="2"/>
      <c r="G8578" s="2"/>
      <c r="J8578" s="2"/>
    </row>
    <row r="8579">
      <c r="D8579" s="2"/>
      <c r="G8579" s="2"/>
      <c r="J8579" s="2"/>
    </row>
    <row r="8580">
      <c r="D8580" s="2"/>
      <c r="G8580" s="2"/>
      <c r="J8580" s="2"/>
    </row>
    <row r="8581">
      <c r="D8581" s="2"/>
      <c r="G8581" s="2"/>
      <c r="J8581" s="2"/>
    </row>
    <row r="8582">
      <c r="D8582" s="2"/>
      <c r="G8582" s="2"/>
      <c r="J8582" s="2"/>
    </row>
    <row r="8583">
      <c r="D8583" s="2"/>
      <c r="G8583" s="2"/>
      <c r="J8583" s="2"/>
    </row>
    <row r="8584">
      <c r="D8584" s="2"/>
      <c r="G8584" s="2"/>
      <c r="J8584" s="2"/>
    </row>
    <row r="8585">
      <c r="D8585" s="2"/>
      <c r="G8585" s="2"/>
      <c r="J8585" s="2"/>
    </row>
    <row r="8586">
      <c r="D8586" s="2"/>
      <c r="G8586" s="2"/>
      <c r="J8586" s="2"/>
    </row>
    <row r="8587">
      <c r="D8587" s="2"/>
      <c r="G8587" s="2"/>
      <c r="J8587" s="2"/>
    </row>
    <row r="8588">
      <c r="D8588" s="2"/>
      <c r="G8588" s="2"/>
      <c r="J8588" s="2"/>
    </row>
    <row r="8589">
      <c r="D8589" s="2"/>
      <c r="G8589" s="2"/>
      <c r="J8589" s="2"/>
    </row>
    <row r="8590">
      <c r="D8590" s="2"/>
      <c r="G8590" s="2"/>
      <c r="J8590" s="2"/>
    </row>
    <row r="8591">
      <c r="D8591" s="2"/>
      <c r="G8591" s="2"/>
      <c r="J8591" s="2"/>
    </row>
    <row r="8592">
      <c r="D8592" s="2"/>
      <c r="G8592" s="2"/>
      <c r="J8592" s="2"/>
    </row>
    <row r="8593">
      <c r="D8593" s="2"/>
      <c r="G8593" s="2"/>
      <c r="J8593" s="2"/>
    </row>
    <row r="8594">
      <c r="D8594" s="2"/>
      <c r="G8594" s="2"/>
      <c r="J8594" s="2"/>
    </row>
    <row r="8595">
      <c r="D8595" s="2"/>
      <c r="G8595" s="2"/>
      <c r="J8595" s="2"/>
    </row>
    <row r="8596">
      <c r="D8596" s="2"/>
      <c r="G8596" s="2"/>
      <c r="J8596" s="2"/>
    </row>
    <row r="8597">
      <c r="D8597" s="2"/>
      <c r="G8597" s="2"/>
      <c r="J8597" s="2"/>
    </row>
    <row r="8598">
      <c r="D8598" s="2"/>
      <c r="G8598" s="2"/>
      <c r="J8598" s="2"/>
    </row>
    <row r="8599">
      <c r="D8599" s="2"/>
      <c r="G8599" s="2"/>
      <c r="J8599" s="2"/>
    </row>
    <row r="8600">
      <c r="D8600" s="2"/>
      <c r="G8600" s="2"/>
      <c r="J8600" s="2"/>
    </row>
    <row r="8601">
      <c r="D8601" s="2"/>
      <c r="G8601" s="2"/>
      <c r="J8601" s="2"/>
    </row>
    <row r="8602">
      <c r="D8602" s="2"/>
      <c r="G8602" s="2"/>
      <c r="J8602" s="2"/>
    </row>
    <row r="8603">
      <c r="D8603" s="2"/>
      <c r="G8603" s="2"/>
      <c r="J8603" s="2"/>
    </row>
    <row r="8604">
      <c r="D8604" s="2"/>
      <c r="G8604" s="2"/>
      <c r="J8604" s="2"/>
    </row>
    <row r="8605">
      <c r="D8605" s="2"/>
      <c r="G8605" s="2"/>
      <c r="J8605" s="2"/>
    </row>
    <row r="8606">
      <c r="D8606" s="2"/>
      <c r="G8606" s="2"/>
      <c r="J8606" s="2"/>
    </row>
    <row r="8607">
      <c r="D8607" s="2"/>
      <c r="G8607" s="2"/>
      <c r="J8607" s="2"/>
    </row>
    <row r="8608">
      <c r="D8608" s="2"/>
      <c r="G8608" s="2"/>
      <c r="J8608" s="2"/>
    </row>
    <row r="8609">
      <c r="D8609" s="2"/>
      <c r="G8609" s="2"/>
      <c r="J8609" s="2"/>
    </row>
    <row r="8610">
      <c r="D8610" s="2"/>
      <c r="G8610" s="2"/>
      <c r="J8610" s="2"/>
    </row>
    <row r="8611">
      <c r="D8611" s="2"/>
      <c r="G8611" s="2"/>
      <c r="J8611" s="2"/>
    </row>
    <row r="8612">
      <c r="D8612" s="2"/>
      <c r="G8612" s="2"/>
      <c r="J8612" s="2"/>
    </row>
    <row r="8613">
      <c r="D8613" s="2"/>
      <c r="G8613" s="2"/>
      <c r="J8613" s="2"/>
    </row>
    <row r="8614">
      <c r="D8614" s="2"/>
      <c r="G8614" s="2"/>
      <c r="J8614" s="2"/>
    </row>
    <row r="8615">
      <c r="D8615" s="2"/>
      <c r="G8615" s="2"/>
      <c r="J8615" s="2"/>
    </row>
    <row r="8616">
      <c r="D8616" s="2"/>
      <c r="G8616" s="2"/>
      <c r="J8616" s="2"/>
    </row>
    <row r="8617">
      <c r="D8617" s="2"/>
      <c r="G8617" s="2"/>
      <c r="J8617" s="2"/>
    </row>
    <row r="8618">
      <c r="D8618" s="2"/>
      <c r="G8618" s="2"/>
      <c r="J8618" s="2"/>
    </row>
    <row r="8619">
      <c r="D8619" s="2"/>
      <c r="G8619" s="2"/>
      <c r="J8619" s="2"/>
    </row>
    <row r="8620">
      <c r="D8620" s="2"/>
      <c r="G8620" s="2"/>
      <c r="J8620" s="2"/>
    </row>
    <row r="8621">
      <c r="D8621" s="2"/>
      <c r="G8621" s="2"/>
      <c r="J8621" s="2"/>
    </row>
    <row r="8622">
      <c r="D8622" s="2"/>
      <c r="G8622" s="2"/>
      <c r="J8622" s="2"/>
    </row>
    <row r="8623">
      <c r="D8623" s="2"/>
      <c r="G8623" s="2"/>
      <c r="J8623" s="2"/>
    </row>
    <row r="8624">
      <c r="D8624" s="2"/>
      <c r="G8624" s="2"/>
      <c r="J8624" s="2"/>
    </row>
    <row r="8625">
      <c r="D8625" s="2"/>
      <c r="G8625" s="2"/>
      <c r="J8625" s="2"/>
    </row>
    <row r="8626">
      <c r="D8626" s="2"/>
      <c r="G8626" s="2"/>
      <c r="J8626" s="2"/>
    </row>
    <row r="8627">
      <c r="D8627" s="2"/>
      <c r="G8627" s="2"/>
      <c r="J8627" s="2"/>
    </row>
    <row r="8628">
      <c r="D8628" s="2"/>
      <c r="G8628" s="2"/>
      <c r="J8628" s="2"/>
    </row>
    <row r="8629">
      <c r="D8629" s="2"/>
      <c r="G8629" s="2"/>
      <c r="J8629" s="2"/>
    </row>
    <row r="8630">
      <c r="D8630" s="2"/>
      <c r="G8630" s="2"/>
      <c r="J8630" s="2"/>
    </row>
    <row r="8631">
      <c r="D8631" s="2"/>
      <c r="G8631" s="2"/>
      <c r="J8631" s="2"/>
    </row>
    <row r="8632">
      <c r="D8632" s="2"/>
      <c r="G8632" s="2"/>
      <c r="J8632" s="2"/>
    </row>
    <row r="8633">
      <c r="D8633" s="2"/>
      <c r="G8633" s="2"/>
      <c r="J8633" s="2"/>
    </row>
    <row r="8634">
      <c r="D8634" s="2"/>
      <c r="G8634" s="2"/>
      <c r="J8634" s="2"/>
    </row>
    <row r="8635">
      <c r="D8635" s="2"/>
      <c r="G8635" s="2"/>
      <c r="J8635" s="2"/>
    </row>
    <row r="8636">
      <c r="D8636" s="2"/>
      <c r="G8636" s="2"/>
      <c r="J8636" s="2"/>
    </row>
    <row r="8637">
      <c r="D8637" s="2"/>
      <c r="G8637" s="2"/>
      <c r="J8637" s="2"/>
    </row>
    <row r="8638">
      <c r="D8638" s="2"/>
      <c r="G8638" s="2"/>
      <c r="J8638" s="2"/>
    </row>
    <row r="8639">
      <c r="D8639" s="2"/>
      <c r="G8639" s="2"/>
      <c r="J8639" s="2"/>
    </row>
    <row r="8640">
      <c r="D8640" s="2"/>
      <c r="G8640" s="2"/>
      <c r="J8640" s="2"/>
    </row>
    <row r="8641">
      <c r="D8641" s="2"/>
      <c r="G8641" s="2"/>
      <c r="J8641" s="2"/>
    </row>
    <row r="8642">
      <c r="D8642" s="2"/>
      <c r="G8642" s="2"/>
      <c r="J8642" s="2"/>
    </row>
    <row r="8643">
      <c r="D8643" s="2"/>
      <c r="G8643" s="2"/>
      <c r="J8643" s="2"/>
    </row>
    <row r="8644">
      <c r="D8644" s="2"/>
      <c r="G8644" s="2"/>
      <c r="J8644" s="2"/>
    </row>
    <row r="8645">
      <c r="D8645" s="2"/>
      <c r="G8645" s="2"/>
      <c r="J8645" s="2"/>
    </row>
    <row r="8646">
      <c r="D8646" s="2"/>
      <c r="G8646" s="2"/>
      <c r="J8646" s="2"/>
    </row>
    <row r="8647">
      <c r="D8647" s="2"/>
      <c r="G8647" s="2"/>
      <c r="J8647" s="2"/>
    </row>
    <row r="8648">
      <c r="D8648" s="2"/>
      <c r="G8648" s="2"/>
      <c r="J8648" s="2"/>
    </row>
    <row r="8649">
      <c r="D8649" s="2"/>
      <c r="G8649" s="2"/>
      <c r="J8649" s="2"/>
    </row>
    <row r="8650">
      <c r="D8650" s="2"/>
      <c r="G8650" s="2"/>
      <c r="J8650" s="2"/>
    </row>
    <row r="8651">
      <c r="D8651" s="2"/>
      <c r="G8651" s="2"/>
      <c r="J8651" s="2"/>
    </row>
    <row r="8652">
      <c r="D8652" s="2"/>
      <c r="G8652" s="2"/>
      <c r="J8652" s="2"/>
    </row>
    <row r="8653">
      <c r="D8653" s="2"/>
      <c r="G8653" s="2"/>
      <c r="J8653" s="2"/>
    </row>
    <row r="8654">
      <c r="D8654" s="2"/>
      <c r="G8654" s="2"/>
      <c r="J8654" s="2"/>
    </row>
    <row r="8655">
      <c r="D8655" s="2"/>
      <c r="G8655" s="2"/>
      <c r="J8655" s="2"/>
    </row>
    <row r="8656">
      <c r="D8656" s="2"/>
      <c r="G8656" s="2"/>
      <c r="J8656" s="2"/>
    </row>
    <row r="8657">
      <c r="D8657" s="2"/>
      <c r="G8657" s="2"/>
      <c r="J8657" s="2"/>
    </row>
    <row r="8658">
      <c r="D8658" s="2"/>
      <c r="G8658" s="2"/>
      <c r="J8658" s="2"/>
    </row>
    <row r="8659">
      <c r="D8659" s="2"/>
      <c r="G8659" s="2"/>
      <c r="J8659" s="2"/>
    </row>
    <row r="8660">
      <c r="D8660" s="2"/>
      <c r="G8660" s="2"/>
      <c r="J8660" s="2"/>
    </row>
    <row r="8661">
      <c r="D8661" s="2"/>
      <c r="G8661" s="2"/>
      <c r="J8661" s="2"/>
    </row>
    <row r="8662">
      <c r="D8662" s="2"/>
      <c r="G8662" s="2"/>
      <c r="J8662" s="2"/>
    </row>
    <row r="8663">
      <c r="D8663" s="2"/>
      <c r="G8663" s="2"/>
      <c r="J8663" s="2"/>
    </row>
    <row r="8664">
      <c r="D8664" s="2"/>
      <c r="G8664" s="2"/>
      <c r="J8664" s="2"/>
    </row>
    <row r="8665">
      <c r="D8665" s="2"/>
      <c r="G8665" s="2"/>
      <c r="J8665" s="2"/>
    </row>
    <row r="8666">
      <c r="D8666" s="2"/>
      <c r="G8666" s="2"/>
      <c r="J8666" s="2"/>
    </row>
    <row r="8667">
      <c r="D8667" s="2"/>
      <c r="G8667" s="2"/>
      <c r="J8667" s="2"/>
    </row>
    <row r="8668">
      <c r="D8668" s="2"/>
      <c r="G8668" s="2"/>
      <c r="J8668" s="2"/>
    </row>
    <row r="8669">
      <c r="D8669" s="2"/>
      <c r="G8669" s="2"/>
      <c r="J8669" s="2"/>
    </row>
    <row r="8670">
      <c r="D8670" s="2"/>
      <c r="G8670" s="2"/>
      <c r="J8670" s="2"/>
    </row>
    <row r="8671">
      <c r="D8671" s="2"/>
      <c r="G8671" s="2"/>
      <c r="J8671" s="2"/>
    </row>
    <row r="8672">
      <c r="D8672" s="2"/>
      <c r="G8672" s="2"/>
      <c r="J8672" s="2"/>
    </row>
    <row r="8673">
      <c r="D8673" s="2"/>
      <c r="G8673" s="2"/>
      <c r="J8673" s="2"/>
    </row>
    <row r="8674">
      <c r="D8674" s="2"/>
      <c r="G8674" s="2"/>
      <c r="J8674" s="2"/>
    </row>
    <row r="8675">
      <c r="D8675" s="2"/>
      <c r="G8675" s="2"/>
      <c r="J8675" s="2"/>
    </row>
    <row r="8676">
      <c r="D8676" s="2"/>
      <c r="G8676" s="2"/>
      <c r="J8676" s="2"/>
    </row>
    <row r="8677">
      <c r="D8677" s="2"/>
      <c r="G8677" s="2"/>
      <c r="J8677" s="2"/>
    </row>
    <row r="8678">
      <c r="D8678" s="2"/>
      <c r="G8678" s="2"/>
      <c r="J8678" s="2"/>
    </row>
    <row r="8679">
      <c r="D8679" s="2"/>
      <c r="G8679" s="2"/>
      <c r="J8679" s="2"/>
    </row>
    <row r="8680">
      <c r="D8680" s="2"/>
      <c r="G8680" s="2"/>
      <c r="J8680" s="2"/>
    </row>
    <row r="8681">
      <c r="D8681" s="2"/>
      <c r="G8681" s="2"/>
      <c r="J8681" s="2"/>
    </row>
    <row r="8682">
      <c r="D8682" s="2"/>
      <c r="G8682" s="2"/>
      <c r="J8682" s="2"/>
    </row>
    <row r="8683">
      <c r="D8683" s="2"/>
      <c r="G8683" s="2"/>
      <c r="J8683" s="2"/>
    </row>
    <row r="8684">
      <c r="D8684" s="2"/>
      <c r="G8684" s="2"/>
      <c r="J8684" s="2"/>
    </row>
    <row r="8685">
      <c r="D8685" s="2"/>
      <c r="G8685" s="2"/>
      <c r="J8685" s="2"/>
    </row>
    <row r="8686">
      <c r="D8686" s="2"/>
      <c r="G8686" s="2"/>
      <c r="J8686" s="2"/>
    </row>
    <row r="8687">
      <c r="D8687" s="2"/>
      <c r="G8687" s="2"/>
      <c r="J8687" s="2"/>
    </row>
    <row r="8688">
      <c r="D8688" s="2"/>
      <c r="G8688" s="2"/>
      <c r="J8688" s="2"/>
    </row>
    <row r="8689">
      <c r="D8689" s="2"/>
      <c r="G8689" s="2"/>
      <c r="J8689" s="2"/>
    </row>
    <row r="8690">
      <c r="D8690" s="2"/>
      <c r="G8690" s="2"/>
      <c r="J8690" s="2"/>
    </row>
    <row r="8691">
      <c r="D8691" s="2"/>
      <c r="G8691" s="2"/>
      <c r="J8691" s="2"/>
    </row>
    <row r="8692">
      <c r="D8692" s="2"/>
      <c r="G8692" s="2"/>
      <c r="J8692" s="2"/>
    </row>
    <row r="8693">
      <c r="D8693" s="2"/>
      <c r="G8693" s="2"/>
      <c r="J8693" s="2"/>
    </row>
    <row r="8694">
      <c r="D8694" s="2"/>
      <c r="G8694" s="2"/>
      <c r="J8694" s="2"/>
    </row>
    <row r="8695">
      <c r="D8695" s="2"/>
      <c r="G8695" s="2"/>
      <c r="J8695" s="2"/>
    </row>
    <row r="8696">
      <c r="D8696" s="2"/>
      <c r="G8696" s="2"/>
      <c r="J8696" s="2"/>
    </row>
    <row r="8697">
      <c r="D8697" s="2"/>
      <c r="G8697" s="2"/>
      <c r="J8697" s="2"/>
    </row>
    <row r="8698">
      <c r="D8698" s="2"/>
      <c r="G8698" s="2"/>
      <c r="J8698" s="2"/>
    </row>
    <row r="8699">
      <c r="D8699" s="2"/>
      <c r="G8699" s="2"/>
      <c r="J8699" s="2"/>
    </row>
    <row r="8700">
      <c r="D8700" s="2"/>
      <c r="G8700" s="2"/>
      <c r="J8700" s="2"/>
    </row>
    <row r="8701">
      <c r="D8701" s="2"/>
      <c r="G8701" s="2"/>
      <c r="J8701" s="2"/>
    </row>
    <row r="8702">
      <c r="D8702" s="2"/>
      <c r="G8702" s="2"/>
      <c r="J8702" s="2"/>
    </row>
    <row r="8703">
      <c r="D8703" s="2"/>
      <c r="G8703" s="2"/>
      <c r="J8703" s="2"/>
    </row>
    <row r="8704">
      <c r="D8704" s="2"/>
      <c r="G8704" s="2"/>
      <c r="J8704" s="2"/>
    </row>
    <row r="8705">
      <c r="D8705" s="2"/>
      <c r="G8705" s="2"/>
      <c r="J8705" s="2"/>
    </row>
    <row r="8706">
      <c r="D8706" s="2"/>
      <c r="G8706" s="2"/>
      <c r="J8706" s="2"/>
    </row>
    <row r="8707">
      <c r="D8707" s="2"/>
      <c r="G8707" s="2"/>
      <c r="J8707" s="2"/>
    </row>
    <row r="8708">
      <c r="D8708" s="2"/>
      <c r="G8708" s="2"/>
      <c r="J8708" s="2"/>
    </row>
    <row r="8709">
      <c r="D8709" s="2"/>
      <c r="G8709" s="2"/>
      <c r="J8709" s="2"/>
    </row>
    <row r="8710">
      <c r="D8710" s="2"/>
      <c r="G8710" s="2"/>
      <c r="J8710" s="2"/>
    </row>
    <row r="8711">
      <c r="D8711" s="2"/>
      <c r="G8711" s="2"/>
      <c r="J8711" s="2"/>
    </row>
    <row r="8712">
      <c r="D8712" s="2"/>
      <c r="G8712" s="2"/>
      <c r="J8712" s="2"/>
    </row>
    <row r="8713">
      <c r="D8713" s="2"/>
      <c r="G8713" s="2"/>
      <c r="J8713" s="2"/>
    </row>
    <row r="8714">
      <c r="D8714" s="2"/>
      <c r="G8714" s="2"/>
      <c r="J8714" s="2"/>
    </row>
    <row r="8715">
      <c r="D8715" s="2"/>
      <c r="G8715" s="2"/>
      <c r="J8715" s="2"/>
    </row>
    <row r="8716">
      <c r="D8716" s="2"/>
      <c r="G8716" s="2"/>
      <c r="J8716" s="2"/>
    </row>
    <row r="8717">
      <c r="D8717" s="2"/>
      <c r="G8717" s="2"/>
      <c r="J8717" s="2"/>
    </row>
    <row r="8718">
      <c r="D8718" s="2"/>
      <c r="G8718" s="2"/>
      <c r="J8718" s="2"/>
    </row>
    <row r="8719">
      <c r="D8719" s="2"/>
      <c r="G8719" s="2"/>
      <c r="J8719" s="2"/>
    </row>
    <row r="8720">
      <c r="D8720" s="2"/>
      <c r="G8720" s="2"/>
      <c r="J8720" s="2"/>
    </row>
    <row r="8721">
      <c r="D8721" s="2"/>
      <c r="G8721" s="2"/>
      <c r="J8721" s="2"/>
    </row>
    <row r="8722">
      <c r="D8722" s="2"/>
      <c r="G8722" s="2"/>
      <c r="J8722" s="2"/>
    </row>
    <row r="8723">
      <c r="D8723" s="2"/>
      <c r="G8723" s="2"/>
      <c r="J8723" s="2"/>
    </row>
    <row r="8724">
      <c r="D8724" s="2"/>
      <c r="G8724" s="2"/>
      <c r="J8724" s="2"/>
    </row>
    <row r="8725">
      <c r="D8725" s="2"/>
      <c r="G8725" s="2"/>
      <c r="J8725" s="2"/>
    </row>
    <row r="8726">
      <c r="D8726" s="2"/>
      <c r="G8726" s="2"/>
      <c r="J8726" s="2"/>
    </row>
    <row r="8727">
      <c r="D8727" s="2"/>
      <c r="G8727" s="2"/>
      <c r="J8727" s="2"/>
    </row>
    <row r="8728">
      <c r="D8728" s="2"/>
      <c r="G8728" s="2"/>
      <c r="J8728" s="2"/>
    </row>
    <row r="8729">
      <c r="D8729" s="2"/>
      <c r="G8729" s="2"/>
      <c r="J8729" s="2"/>
    </row>
    <row r="8730">
      <c r="D8730" s="2"/>
      <c r="G8730" s="2"/>
      <c r="J8730" s="2"/>
    </row>
    <row r="8731">
      <c r="D8731" s="2"/>
      <c r="G8731" s="2"/>
      <c r="J8731" s="2"/>
    </row>
    <row r="8732">
      <c r="D8732" s="2"/>
      <c r="G8732" s="2"/>
      <c r="J8732" s="2"/>
    </row>
    <row r="8733">
      <c r="D8733" s="2"/>
      <c r="G8733" s="2"/>
      <c r="J8733" s="2"/>
    </row>
    <row r="8734">
      <c r="D8734" s="2"/>
      <c r="G8734" s="2"/>
      <c r="J8734" s="2"/>
    </row>
    <row r="8735">
      <c r="D8735" s="2"/>
      <c r="G8735" s="2"/>
      <c r="J8735" s="2"/>
    </row>
    <row r="8736">
      <c r="D8736" s="2"/>
      <c r="G8736" s="2"/>
      <c r="J8736" s="2"/>
    </row>
    <row r="8737">
      <c r="D8737" s="2"/>
      <c r="G8737" s="2"/>
      <c r="J8737" s="2"/>
    </row>
    <row r="8738">
      <c r="D8738" s="2"/>
      <c r="G8738" s="2"/>
      <c r="J8738" s="2"/>
    </row>
    <row r="8739">
      <c r="D8739" s="2"/>
      <c r="G8739" s="2"/>
      <c r="J8739" s="2"/>
    </row>
    <row r="8740">
      <c r="D8740" s="2"/>
      <c r="G8740" s="2"/>
      <c r="J8740" s="2"/>
    </row>
    <row r="8741">
      <c r="D8741" s="2"/>
      <c r="G8741" s="2"/>
      <c r="J8741" s="2"/>
    </row>
    <row r="8742">
      <c r="D8742" s="2"/>
      <c r="G8742" s="2"/>
      <c r="J8742" s="2"/>
    </row>
    <row r="8743">
      <c r="D8743" s="2"/>
      <c r="G8743" s="2"/>
      <c r="J8743" s="2"/>
    </row>
    <row r="8744">
      <c r="D8744" s="2"/>
      <c r="G8744" s="2"/>
      <c r="J8744" s="2"/>
    </row>
    <row r="8745">
      <c r="D8745" s="2"/>
      <c r="G8745" s="2"/>
      <c r="J8745" s="2"/>
    </row>
    <row r="8746">
      <c r="D8746" s="2"/>
      <c r="G8746" s="2"/>
      <c r="J8746" s="2"/>
    </row>
    <row r="8747">
      <c r="D8747" s="2"/>
      <c r="G8747" s="2"/>
      <c r="J8747" s="2"/>
    </row>
    <row r="8748">
      <c r="D8748" s="2"/>
      <c r="G8748" s="2"/>
      <c r="J8748" s="2"/>
    </row>
    <row r="8749">
      <c r="D8749" s="2"/>
      <c r="G8749" s="2"/>
      <c r="J8749" s="2"/>
    </row>
    <row r="8750">
      <c r="D8750" s="2"/>
      <c r="G8750" s="2"/>
      <c r="J8750" s="2"/>
    </row>
    <row r="8751">
      <c r="D8751" s="2"/>
      <c r="G8751" s="2"/>
      <c r="J8751" s="2"/>
    </row>
    <row r="8752">
      <c r="D8752" s="2"/>
      <c r="G8752" s="2"/>
      <c r="J8752" s="2"/>
    </row>
    <row r="8753">
      <c r="D8753" s="2"/>
      <c r="G8753" s="2"/>
      <c r="J8753" s="2"/>
    </row>
    <row r="8754">
      <c r="D8754" s="2"/>
      <c r="G8754" s="2"/>
      <c r="J8754" s="2"/>
    </row>
    <row r="8755">
      <c r="D8755" s="2"/>
      <c r="G8755" s="2"/>
      <c r="J8755" s="2"/>
    </row>
    <row r="8756">
      <c r="D8756" s="2"/>
      <c r="G8756" s="2"/>
      <c r="J8756" s="2"/>
    </row>
    <row r="8757">
      <c r="D8757" s="2"/>
      <c r="G8757" s="2"/>
      <c r="J8757" s="2"/>
    </row>
    <row r="8758">
      <c r="D8758" s="2"/>
      <c r="G8758" s="2"/>
      <c r="J8758" s="2"/>
    </row>
    <row r="8759">
      <c r="D8759" s="2"/>
      <c r="G8759" s="2"/>
      <c r="J8759" s="2"/>
    </row>
    <row r="8760">
      <c r="D8760" s="2"/>
      <c r="G8760" s="2"/>
      <c r="J8760" s="2"/>
    </row>
    <row r="8761">
      <c r="D8761" s="2"/>
      <c r="G8761" s="2"/>
      <c r="J8761" s="2"/>
    </row>
    <row r="8762">
      <c r="D8762" s="2"/>
      <c r="G8762" s="2"/>
      <c r="J8762" s="2"/>
    </row>
    <row r="8763">
      <c r="D8763" s="2"/>
      <c r="G8763" s="2"/>
      <c r="J8763" s="2"/>
    </row>
    <row r="8764">
      <c r="D8764" s="2"/>
      <c r="G8764" s="2"/>
      <c r="J8764" s="2"/>
    </row>
    <row r="8765">
      <c r="D8765" s="2"/>
      <c r="G8765" s="2"/>
      <c r="J8765" s="2"/>
    </row>
    <row r="8766">
      <c r="D8766" s="2"/>
      <c r="G8766" s="2"/>
      <c r="J8766" s="2"/>
    </row>
    <row r="8767">
      <c r="D8767" s="2"/>
      <c r="G8767" s="2"/>
      <c r="J8767" s="2"/>
    </row>
    <row r="8768">
      <c r="D8768" s="2"/>
      <c r="G8768" s="2"/>
      <c r="J8768" s="2"/>
    </row>
    <row r="8769">
      <c r="D8769" s="2"/>
      <c r="G8769" s="2"/>
      <c r="J8769" s="2"/>
    </row>
    <row r="8770">
      <c r="D8770" s="2"/>
      <c r="G8770" s="2"/>
      <c r="J8770" s="2"/>
    </row>
    <row r="8771">
      <c r="D8771" s="2"/>
      <c r="G8771" s="2"/>
      <c r="J8771" s="2"/>
    </row>
    <row r="8772">
      <c r="D8772" s="2"/>
      <c r="G8772" s="2"/>
      <c r="J8772" s="2"/>
    </row>
    <row r="8773">
      <c r="D8773" s="2"/>
      <c r="G8773" s="2"/>
      <c r="J8773" s="2"/>
    </row>
    <row r="8774">
      <c r="D8774" s="2"/>
      <c r="G8774" s="2"/>
      <c r="J8774" s="2"/>
    </row>
    <row r="8775">
      <c r="D8775" s="2"/>
      <c r="G8775" s="2"/>
      <c r="J8775" s="2"/>
    </row>
    <row r="8776">
      <c r="D8776" s="2"/>
      <c r="G8776" s="2"/>
      <c r="J8776" s="2"/>
    </row>
    <row r="8777">
      <c r="D8777" s="2"/>
      <c r="G8777" s="2"/>
      <c r="J8777" s="2"/>
    </row>
    <row r="8778">
      <c r="D8778" s="2"/>
      <c r="G8778" s="2"/>
      <c r="J8778" s="2"/>
    </row>
    <row r="8779">
      <c r="D8779" s="2"/>
      <c r="G8779" s="2"/>
      <c r="J8779" s="2"/>
    </row>
    <row r="8780">
      <c r="D8780" s="2"/>
      <c r="G8780" s="2"/>
      <c r="J8780" s="2"/>
    </row>
    <row r="8781">
      <c r="D8781" s="2"/>
      <c r="G8781" s="2"/>
      <c r="J8781" s="2"/>
    </row>
    <row r="8782">
      <c r="D8782" s="2"/>
      <c r="G8782" s="2"/>
      <c r="J8782" s="2"/>
    </row>
    <row r="8783">
      <c r="D8783" s="2"/>
      <c r="G8783" s="2"/>
      <c r="J8783" s="2"/>
    </row>
    <row r="8784">
      <c r="D8784" s="2"/>
      <c r="G8784" s="2"/>
      <c r="J8784" s="2"/>
    </row>
    <row r="8785">
      <c r="D8785" s="2"/>
      <c r="G8785" s="2"/>
      <c r="J8785" s="2"/>
    </row>
    <row r="8786">
      <c r="D8786" s="2"/>
      <c r="G8786" s="2"/>
      <c r="J8786" s="2"/>
    </row>
    <row r="8787">
      <c r="D8787" s="2"/>
      <c r="G8787" s="2"/>
      <c r="J8787" s="2"/>
    </row>
    <row r="8788">
      <c r="D8788" s="2"/>
      <c r="G8788" s="2"/>
      <c r="J8788" s="2"/>
    </row>
    <row r="8789">
      <c r="D8789" s="2"/>
      <c r="G8789" s="2"/>
      <c r="J8789" s="2"/>
    </row>
    <row r="8790">
      <c r="D8790" s="2"/>
      <c r="G8790" s="2"/>
      <c r="J8790" s="2"/>
    </row>
    <row r="8791">
      <c r="D8791" s="2"/>
      <c r="G8791" s="2"/>
      <c r="J8791" s="2"/>
    </row>
    <row r="8792">
      <c r="D8792" s="2"/>
      <c r="G8792" s="2"/>
      <c r="J8792" s="2"/>
    </row>
    <row r="8793">
      <c r="D8793" s="2"/>
      <c r="G8793" s="2"/>
      <c r="J8793" s="2"/>
    </row>
    <row r="8794">
      <c r="D8794" s="2"/>
      <c r="G8794" s="2"/>
      <c r="J8794" s="2"/>
    </row>
    <row r="8795">
      <c r="D8795" s="2"/>
      <c r="G8795" s="2"/>
      <c r="J8795" s="2"/>
    </row>
    <row r="8796">
      <c r="D8796" s="2"/>
      <c r="G8796" s="2"/>
      <c r="J8796" s="2"/>
    </row>
    <row r="8797">
      <c r="D8797" s="2"/>
      <c r="G8797" s="2"/>
      <c r="J8797" s="2"/>
    </row>
    <row r="8798">
      <c r="D8798" s="2"/>
      <c r="G8798" s="2"/>
      <c r="J8798" s="2"/>
    </row>
    <row r="8799">
      <c r="D8799" s="2"/>
      <c r="G8799" s="2"/>
      <c r="J8799" s="2"/>
    </row>
    <row r="8800">
      <c r="D8800" s="2"/>
      <c r="G8800" s="2"/>
      <c r="J8800" s="2"/>
    </row>
    <row r="8801">
      <c r="D8801" s="2"/>
      <c r="G8801" s="2"/>
      <c r="J8801" s="2"/>
    </row>
    <row r="8802">
      <c r="D8802" s="2"/>
      <c r="G8802" s="2"/>
      <c r="J8802" s="2"/>
    </row>
    <row r="8803">
      <c r="D8803" s="2"/>
      <c r="G8803" s="2"/>
      <c r="J8803" s="2"/>
    </row>
    <row r="8804">
      <c r="D8804" s="2"/>
      <c r="G8804" s="2"/>
      <c r="J8804" s="2"/>
    </row>
    <row r="8805">
      <c r="D8805" s="2"/>
      <c r="G8805" s="2"/>
      <c r="J8805" s="2"/>
    </row>
    <row r="8806">
      <c r="D8806" s="2"/>
      <c r="G8806" s="2"/>
      <c r="J8806" s="2"/>
    </row>
    <row r="8807">
      <c r="D8807" s="2"/>
      <c r="G8807" s="2"/>
      <c r="J8807" s="2"/>
    </row>
    <row r="8808">
      <c r="D8808" s="2"/>
      <c r="G8808" s="2"/>
      <c r="J8808" s="2"/>
    </row>
    <row r="8809">
      <c r="D8809" s="2"/>
      <c r="G8809" s="2"/>
      <c r="J8809" s="2"/>
    </row>
    <row r="8810">
      <c r="D8810" s="2"/>
      <c r="G8810" s="2"/>
      <c r="J8810" s="2"/>
    </row>
    <row r="8811">
      <c r="D8811" s="2"/>
      <c r="G8811" s="2"/>
      <c r="J8811" s="2"/>
    </row>
    <row r="8812">
      <c r="D8812" s="2"/>
      <c r="G8812" s="2"/>
      <c r="J8812" s="2"/>
    </row>
    <row r="8813">
      <c r="D8813" s="2"/>
      <c r="G8813" s="2"/>
      <c r="J8813" s="2"/>
    </row>
    <row r="8814">
      <c r="D8814" s="2"/>
      <c r="G8814" s="2"/>
      <c r="J8814" s="2"/>
    </row>
    <row r="8815">
      <c r="D8815" s="2"/>
      <c r="G8815" s="2"/>
      <c r="J8815" s="2"/>
    </row>
    <row r="8816">
      <c r="D8816" s="2"/>
      <c r="G8816" s="2"/>
      <c r="J8816" s="2"/>
    </row>
    <row r="8817">
      <c r="D8817" s="2"/>
      <c r="G8817" s="2"/>
      <c r="J8817" s="2"/>
    </row>
    <row r="8818">
      <c r="D8818" s="2"/>
      <c r="G8818" s="2"/>
      <c r="J8818" s="2"/>
    </row>
    <row r="8819">
      <c r="D8819" s="2"/>
      <c r="G8819" s="2"/>
      <c r="J8819" s="2"/>
    </row>
    <row r="8820">
      <c r="D8820" s="2"/>
      <c r="G8820" s="2"/>
      <c r="J8820" s="2"/>
    </row>
    <row r="8821">
      <c r="D8821" s="2"/>
      <c r="G8821" s="2"/>
      <c r="J8821" s="2"/>
    </row>
    <row r="8822">
      <c r="D8822" s="2"/>
      <c r="G8822" s="2"/>
      <c r="J8822" s="2"/>
    </row>
    <row r="8823">
      <c r="D8823" s="2"/>
      <c r="G8823" s="2"/>
      <c r="J8823" s="2"/>
    </row>
    <row r="8824">
      <c r="D8824" s="2"/>
      <c r="G8824" s="2"/>
      <c r="J8824" s="2"/>
    </row>
    <row r="8825">
      <c r="D8825" s="2"/>
      <c r="G8825" s="2"/>
      <c r="J8825" s="2"/>
    </row>
    <row r="8826">
      <c r="D8826" s="2"/>
      <c r="G8826" s="2"/>
      <c r="J8826" s="2"/>
    </row>
    <row r="8827">
      <c r="D8827" s="2"/>
      <c r="G8827" s="2"/>
      <c r="J8827" s="2"/>
    </row>
    <row r="8828">
      <c r="D8828" s="2"/>
      <c r="G8828" s="2"/>
      <c r="J8828" s="2"/>
    </row>
    <row r="8829">
      <c r="D8829" s="2"/>
      <c r="G8829" s="2"/>
      <c r="J8829" s="2"/>
    </row>
    <row r="8830">
      <c r="D8830" s="2"/>
      <c r="G8830" s="2"/>
      <c r="J8830" s="2"/>
    </row>
    <row r="8831">
      <c r="D8831" s="2"/>
      <c r="G8831" s="2"/>
      <c r="J8831" s="2"/>
    </row>
    <row r="8832">
      <c r="D8832" s="2"/>
      <c r="G8832" s="2"/>
      <c r="J8832" s="2"/>
    </row>
    <row r="8833">
      <c r="D8833" s="2"/>
      <c r="G8833" s="2"/>
      <c r="J8833" s="2"/>
    </row>
    <row r="8834">
      <c r="D8834" s="2"/>
      <c r="G8834" s="2"/>
      <c r="J8834" s="2"/>
    </row>
    <row r="8835">
      <c r="D8835" s="2"/>
      <c r="G8835" s="2"/>
      <c r="J8835" s="2"/>
    </row>
    <row r="8836">
      <c r="D8836" s="2"/>
      <c r="G8836" s="2"/>
      <c r="J8836" s="2"/>
    </row>
    <row r="8837">
      <c r="D8837" s="2"/>
      <c r="G8837" s="2"/>
      <c r="J8837" s="2"/>
    </row>
    <row r="8838">
      <c r="D8838" s="2"/>
      <c r="G8838" s="2"/>
      <c r="J8838" s="2"/>
    </row>
    <row r="8839">
      <c r="D8839" s="2"/>
      <c r="G8839" s="2"/>
      <c r="J8839" s="2"/>
    </row>
    <row r="8840">
      <c r="D8840" s="2"/>
      <c r="G8840" s="2"/>
      <c r="J8840" s="2"/>
    </row>
    <row r="8841">
      <c r="D8841" s="2"/>
      <c r="G8841" s="2"/>
      <c r="J8841" s="2"/>
    </row>
    <row r="8842">
      <c r="D8842" s="2"/>
      <c r="G8842" s="2"/>
      <c r="J8842" s="2"/>
    </row>
    <row r="8843">
      <c r="D8843" s="2"/>
      <c r="G8843" s="2"/>
      <c r="J8843" s="2"/>
    </row>
    <row r="8844">
      <c r="D8844" s="2"/>
      <c r="G8844" s="2"/>
      <c r="J8844" s="2"/>
    </row>
    <row r="8845">
      <c r="D8845" s="2"/>
      <c r="G8845" s="2"/>
      <c r="J8845" s="2"/>
    </row>
    <row r="8846">
      <c r="D8846" s="2"/>
      <c r="G8846" s="2"/>
      <c r="J8846" s="2"/>
    </row>
    <row r="8847">
      <c r="D8847" s="2"/>
      <c r="G8847" s="2"/>
      <c r="J8847" s="2"/>
    </row>
    <row r="8848">
      <c r="D8848" s="2"/>
      <c r="G8848" s="2"/>
      <c r="J8848" s="2"/>
    </row>
    <row r="8849">
      <c r="D8849" s="2"/>
      <c r="G8849" s="2"/>
      <c r="J8849" s="2"/>
    </row>
    <row r="8850">
      <c r="D8850" s="2"/>
      <c r="G8850" s="2"/>
      <c r="J8850" s="2"/>
    </row>
    <row r="8851">
      <c r="D8851" s="2"/>
      <c r="G8851" s="2"/>
      <c r="J8851" s="2"/>
    </row>
    <row r="8852">
      <c r="D8852" s="2"/>
      <c r="G8852" s="2"/>
      <c r="J8852" s="2"/>
    </row>
    <row r="8853">
      <c r="D8853" s="2"/>
      <c r="G8853" s="2"/>
      <c r="J8853" s="2"/>
    </row>
    <row r="8854">
      <c r="D8854" s="2"/>
      <c r="G8854" s="2"/>
      <c r="J8854" s="2"/>
    </row>
    <row r="8855">
      <c r="D8855" s="2"/>
      <c r="G8855" s="2"/>
      <c r="J8855" s="2"/>
    </row>
    <row r="8856">
      <c r="D8856" s="2"/>
      <c r="G8856" s="2"/>
      <c r="J8856" s="2"/>
    </row>
    <row r="8857">
      <c r="D8857" s="2"/>
      <c r="G8857" s="2"/>
      <c r="J8857" s="2"/>
    </row>
    <row r="8858">
      <c r="D8858" s="2"/>
      <c r="G8858" s="2"/>
      <c r="J8858" s="2"/>
    </row>
    <row r="8859">
      <c r="D8859" s="2"/>
      <c r="G8859" s="2"/>
      <c r="J8859" s="2"/>
    </row>
    <row r="8860">
      <c r="D8860" s="2"/>
      <c r="G8860" s="2"/>
      <c r="J8860" s="2"/>
    </row>
    <row r="8861">
      <c r="D8861" s="2"/>
      <c r="G8861" s="2"/>
      <c r="J8861" s="2"/>
    </row>
    <row r="8862">
      <c r="D8862" s="2"/>
      <c r="G8862" s="2"/>
      <c r="J8862" s="2"/>
    </row>
    <row r="8863">
      <c r="D8863" s="2"/>
      <c r="G8863" s="2"/>
      <c r="J8863" s="2"/>
    </row>
    <row r="8864">
      <c r="D8864" s="2"/>
      <c r="G8864" s="2"/>
      <c r="J8864" s="2"/>
    </row>
    <row r="8865">
      <c r="D8865" s="2"/>
      <c r="G8865" s="2"/>
      <c r="J8865" s="2"/>
    </row>
    <row r="8866">
      <c r="D8866" s="2"/>
      <c r="G8866" s="2"/>
      <c r="J8866" s="2"/>
    </row>
    <row r="8867">
      <c r="D8867" s="2"/>
      <c r="G8867" s="2"/>
      <c r="J8867" s="2"/>
    </row>
    <row r="8868">
      <c r="D8868" s="2"/>
      <c r="G8868" s="2"/>
      <c r="J8868" s="2"/>
    </row>
    <row r="8869">
      <c r="D8869" s="2"/>
      <c r="G8869" s="2"/>
      <c r="J8869" s="2"/>
    </row>
    <row r="8870">
      <c r="D8870" s="2"/>
      <c r="G8870" s="2"/>
      <c r="J8870" s="2"/>
    </row>
    <row r="8871">
      <c r="D8871" s="2"/>
      <c r="G8871" s="2"/>
      <c r="J8871" s="2"/>
    </row>
    <row r="8872">
      <c r="D8872" s="2"/>
      <c r="G8872" s="2"/>
      <c r="J8872" s="2"/>
    </row>
    <row r="8873">
      <c r="D8873" s="2"/>
      <c r="G8873" s="2"/>
      <c r="J8873" s="2"/>
    </row>
    <row r="8874">
      <c r="D8874" s="2"/>
      <c r="G8874" s="2"/>
      <c r="J8874" s="2"/>
    </row>
    <row r="8875">
      <c r="D8875" s="2"/>
      <c r="G8875" s="2"/>
      <c r="J8875" s="2"/>
    </row>
    <row r="8876">
      <c r="D8876" s="2"/>
      <c r="G8876" s="2"/>
      <c r="J8876" s="2"/>
    </row>
    <row r="8877">
      <c r="D8877" s="2"/>
      <c r="G8877" s="2"/>
      <c r="J8877" s="2"/>
    </row>
    <row r="8878">
      <c r="D8878" s="2"/>
      <c r="G8878" s="2"/>
      <c r="J8878" s="2"/>
    </row>
    <row r="8879">
      <c r="D8879" s="2"/>
      <c r="G8879" s="2"/>
      <c r="J8879" s="2"/>
    </row>
    <row r="8880">
      <c r="D8880" s="2"/>
      <c r="G8880" s="2"/>
      <c r="J8880" s="2"/>
    </row>
    <row r="8881">
      <c r="D8881" s="2"/>
      <c r="G8881" s="2"/>
      <c r="J8881" s="2"/>
    </row>
    <row r="8882">
      <c r="D8882" s="2"/>
      <c r="G8882" s="2"/>
      <c r="J8882" s="2"/>
    </row>
    <row r="8883">
      <c r="D8883" s="2"/>
      <c r="G8883" s="2"/>
      <c r="J8883" s="2"/>
    </row>
    <row r="8884">
      <c r="D8884" s="2"/>
      <c r="G8884" s="2"/>
      <c r="J8884" s="2"/>
    </row>
    <row r="8885">
      <c r="D8885" s="2"/>
      <c r="G8885" s="2"/>
      <c r="J8885" s="2"/>
    </row>
    <row r="8886">
      <c r="D8886" s="2"/>
      <c r="G8886" s="2"/>
      <c r="J8886" s="2"/>
    </row>
    <row r="8887">
      <c r="D8887" s="2"/>
      <c r="G8887" s="2"/>
      <c r="J8887" s="2"/>
    </row>
    <row r="8888">
      <c r="D8888" s="2"/>
      <c r="G8888" s="2"/>
      <c r="J8888" s="2"/>
    </row>
    <row r="8889">
      <c r="D8889" s="2"/>
      <c r="G8889" s="2"/>
      <c r="J8889" s="2"/>
    </row>
    <row r="8890">
      <c r="D8890" s="2"/>
      <c r="G8890" s="2"/>
      <c r="J8890" s="2"/>
    </row>
    <row r="8891">
      <c r="D8891" s="2"/>
      <c r="G8891" s="2"/>
      <c r="J8891" s="2"/>
    </row>
    <row r="8892">
      <c r="D8892" s="2"/>
      <c r="G8892" s="2"/>
      <c r="J8892" s="2"/>
    </row>
    <row r="8893">
      <c r="D8893" s="2"/>
      <c r="G8893" s="2"/>
      <c r="J8893" s="2"/>
    </row>
    <row r="8894">
      <c r="D8894" s="2"/>
      <c r="G8894" s="2"/>
      <c r="J8894" s="2"/>
    </row>
    <row r="8895">
      <c r="D8895" s="2"/>
      <c r="G8895" s="2"/>
      <c r="J8895" s="2"/>
    </row>
    <row r="8896">
      <c r="D8896" s="2"/>
      <c r="G8896" s="2"/>
      <c r="J8896" s="2"/>
    </row>
    <row r="8897">
      <c r="D8897" s="2"/>
      <c r="G8897" s="2"/>
      <c r="J8897" s="2"/>
    </row>
    <row r="8898">
      <c r="D8898" s="2"/>
      <c r="G8898" s="2"/>
      <c r="J8898" s="2"/>
    </row>
    <row r="8899">
      <c r="D8899" s="2"/>
      <c r="G8899" s="2"/>
      <c r="J8899" s="2"/>
    </row>
    <row r="8900">
      <c r="D8900" s="2"/>
      <c r="G8900" s="2"/>
      <c r="J8900" s="2"/>
    </row>
    <row r="8901">
      <c r="D8901" s="2"/>
      <c r="G8901" s="2"/>
      <c r="J8901" s="2"/>
    </row>
    <row r="8902">
      <c r="D8902" s="2"/>
      <c r="G8902" s="2"/>
      <c r="J8902" s="2"/>
    </row>
    <row r="8903">
      <c r="D8903" s="2"/>
      <c r="G8903" s="2"/>
      <c r="J8903" s="2"/>
    </row>
    <row r="8904">
      <c r="D8904" s="2"/>
      <c r="G8904" s="2"/>
      <c r="J8904" s="2"/>
    </row>
    <row r="8905">
      <c r="D8905" s="2"/>
      <c r="G8905" s="2"/>
      <c r="J8905" s="2"/>
    </row>
    <row r="8906">
      <c r="D8906" s="2"/>
      <c r="G8906" s="2"/>
      <c r="J8906" s="2"/>
    </row>
    <row r="8907">
      <c r="D8907" s="2"/>
      <c r="G8907" s="2"/>
      <c r="J8907" s="2"/>
    </row>
    <row r="8908">
      <c r="D8908" s="2"/>
      <c r="G8908" s="2"/>
      <c r="J8908" s="2"/>
    </row>
    <row r="8909">
      <c r="D8909" s="2"/>
      <c r="G8909" s="2"/>
      <c r="J8909" s="2"/>
    </row>
    <row r="8910">
      <c r="D8910" s="2"/>
      <c r="G8910" s="2"/>
      <c r="J8910" s="2"/>
    </row>
    <row r="8911">
      <c r="D8911" s="2"/>
      <c r="G8911" s="2"/>
      <c r="J8911" s="2"/>
    </row>
    <row r="8912">
      <c r="D8912" s="2"/>
      <c r="G8912" s="2"/>
      <c r="J8912" s="2"/>
    </row>
    <row r="8913">
      <c r="D8913" s="2"/>
      <c r="G8913" s="2"/>
      <c r="J8913" s="2"/>
    </row>
    <row r="8914">
      <c r="D8914" s="2"/>
      <c r="G8914" s="2"/>
      <c r="J8914" s="2"/>
    </row>
    <row r="8915">
      <c r="D8915" s="2"/>
      <c r="G8915" s="2"/>
      <c r="J8915" s="2"/>
    </row>
    <row r="8916">
      <c r="D8916" s="2"/>
      <c r="G8916" s="2"/>
      <c r="J8916" s="2"/>
    </row>
    <row r="8917">
      <c r="D8917" s="2"/>
      <c r="G8917" s="2"/>
      <c r="J8917" s="2"/>
    </row>
    <row r="8918">
      <c r="D8918" s="2"/>
      <c r="G8918" s="2"/>
      <c r="J8918" s="2"/>
    </row>
    <row r="8919">
      <c r="D8919" s="2"/>
      <c r="G8919" s="2"/>
      <c r="J8919" s="2"/>
    </row>
    <row r="8920">
      <c r="D8920" s="2"/>
      <c r="G8920" s="2"/>
      <c r="J8920" s="2"/>
    </row>
    <row r="8921">
      <c r="D8921" s="2"/>
      <c r="G8921" s="2"/>
      <c r="J8921" s="2"/>
    </row>
    <row r="8922">
      <c r="D8922" s="2"/>
      <c r="G8922" s="2"/>
      <c r="J8922" s="2"/>
    </row>
    <row r="8923">
      <c r="D8923" s="2"/>
      <c r="G8923" s="2"/>
      <c r="J8923" s="2"/>
    </row>
    <row r="8924">
      <c r="D8924" s="2"/>
      <c r="G8924" s="2"/>
      <c r="J8924" s="2"/>
    </row>
    <row r="8925">
      <c r="D8925" s="2"/>
      <c r="G8925" s="2"/>
      <c r="J8925" s="2"/>
    </row>
    <row r="8926">
      <c r="D8926" s="2"/>
      <c r="G8926" s="2"/>
      <c r="J8926" s="2"/>
    </row>
    <row r="8927">
      <c r="D8927" s="2"/>
      <c r="G8927" s="2"/>
      <c r="J8927" s="2"/>
    </row>
    <row r="8928">
      <c r="D8928" s="2"/>
      <c r="G8928" s="2"/>
      <c r="J8928" s="2"/>
    </row>
    <row r="8929">
      <c r="D8929" s="2"/>
      <c r="G8929" s="2"/>
      <c r="J8929" s="2"/>
    </row>
    <row r="8930">
      <c r="D8930" s="2"/>
      <c r="G8930" s="2"/>
      <c r="J8930" s="2"/>
    </row>
    <row r="8931">
      <c r="D8931" s="2"/>
      <c r="G8931" s="2"/>
      <c r="J8931" s="2"/>
    </row>
    <row r="8932">
      <c r="D8932" s="2"/>
      <c r="G8932" s="2"/>
      <c r="J8932" s="2"/>
    </row>
    <row r="8933">
      <c r="D8933" s="2"/>
      <c r="G8933" s="2"/>
      <c r="J8933" s="2"/>
    </row>
    <row r="8934">
      <c r="D8934" s="2"/>
      <c r="G8934" s="2"/>
      <c r="J8934" s="2"/>
    </row>
    <row r="8935">
      <c r="D8935" s="2"/>
      <c r="G8935" s="2"/>
      <c r="J8935" s="2"/>
    </row>
    <row r="8936">
      <c r="D8936" s="2"/>
      <c r="G8936" s="2"/>
      <c r="J8936" s="2"/>
    </row>
    <row r="8937">
      <c r="D8937" s="2"/>
      <c r="G8937" s="2"/>
      <c r="J8937" s="2"/>
    </row>
    <row r="8938">
      <c r="D8938" s="2"/>
      <c r="G8938" s="2"/>
      <c r="J8938" s="2"/>
    </row>
    <row r="8939">
      <c r="D8939" s="2"/>
      <c r="G8939" s="2"/>
      <c r="J8939" s="2"/>
    </row>
    <row r="8940">
      <c r="D8940" s="2"/>
      <c r="G8940" s="2"/>
      <c r="J8940" s="2"/>
    </row>
    <row r="8941">
      <c r="D8941" s="2"/>
      <c r="G8941" s="2"/>
      <c r="J8941" s="2"/>
    </row>
    <row r="8942">
      <c r="D8942" s="2"/>
      <c r="G8942" s="2"/>
      <c r="J8942" s="2"/>
    </row>
    <row r="8943">
      <c r="D8943" s="2"/>
      <c r="G8943" s="2"/>
      <c r="J8943" s="2"/>
    </row>
    <row r="8944">
      <c r="D8944" s="2"/>
      <c r="G8944" s="2"/>
      <c r="J8944" s="2"/>
    </row>
    <row r="8945">
      <c r="D8945" s="2"/>
      <c r="G8945" s="2"/>
      <c r="J8945" s="2"/>
    </row>
    <row r="8946">
      <c r="D8946" s="2"/>
      <c r="G8946" s="2"/>
      <c r="J8946" s="2"/>
    </row>
    <row r="8947">
      <c r="D8947" s="2"/>
      <c r="G8947" s="2"/>
      <c r="J8947" s="2"/>
    </row>
    <row r="8948">
      <c r="D8948" s="2"/>
      <c r="G8948" s="2"/>
      <c r="J8948" s="2"/>
    </row>
    <row r="8949">
      <c r="D8949" s="2"/>
      <c r="G8949" s="2"/>
      <c r="J8949" s="2"/>
    </row>
    <row r="8950">
      <c r="D8950" s="2"/>
      <c r="G8950" s="2"/>
      <c r="J8950" s="2"/>
    </row>
    <row r="8951">
      <c r="D8951" s="2"/>
      <c r="G8951" s="2"/>
      <c r="J8951" s="2"/>
    </row>
    <row r="8952">
      <c r="D8952" s="2"/>
      <c r="G8952" s="2"/>
      <c r="J8952" s="2"/>
    </row>
    <row r="8953">
      <c r="D8953" s="2"/>
      <c r="G8953" s="2"/>
      <c r="J8953" s="2"/>
    </row>
    <row r="8954">
      <c r="D8954" s="2"/>
      <c r="G8954" s="2"/>
      <c r="J8954" s="2"/>
    </row>
    <row r="8955">
      <c r="D8955" s="2"/>
      <c r="G8955" s="2"/>
      <c r="J8955" s="2"/>
    </row>
    <row r="8956">
      <c r="D8956" s="2"/>
      <c r="G8956" s="2"/>
      <c r="J8956" s="2"/>
    </row>
    <row r="8957">
      <c r="D8957" s="2"/>
      <c r="G8957" s="2"/>
      <c r="J8957" s="2"/>
    </row>
    <row r="8958">
      <c r="D8958" s="2"/>
      <c r="G8958" s="2"/>
      <c r="J8958" s="2"/>
    </row>
    <row r="8959">
      <c r="D8959" s="2"/>
      <c r="G8959" s="2"/>
      <c r="J8959" s="2"/>
    </row>
    <row r="8960">
      <c r="D8960" s="2"/>
      <c r="G8960" s="2"/>
      <c r="J8960" s="2"/>
    </row>
    <row r="8961">
      <c r="D8961" s="2"/>
      <c r="G8961" s="2"/>
      <c r="J8961" s="2"/>
    </row>
    <row r="8962">
      <c r="D8962" s="2"/>
      <c r="G8962" s="2"/>
      <c r="J8962" s="2"/>
    </row>
    <row r="8963">
      <c r="D8963" s="2"/>
      <c r="G8963" s="2"/>
      <c r="J8963" s="2"/>
    </row>
    <row r="8964">
      <c r="D8964" s="2"/>
      <c r="G8964" s="2"/>
      <c r="J8964" s="2"/>
    </row>
    <row r="8965">
      <c r="D8965" s="2"/>
      <c r="G8965" s="2"/>
      <c r="J8965" s="2"/>
    </row>
    <row r="8966">
      <c r="D8966" s="2"/>
      <c r="G8966" s="2"/>
      <c r="J8966" s="2"/>
    </row>
    <row r="8967">
      <c r="D8967" s="2"/>
      <c r="G8967" s="2"/>
      <c r="J8967" s="2"/>
    </row>
    <row r="8968">
      <c r="D8968" s="2"/>
      <c r="G8968" s="2"/>
      <c r="J8968" s="2"/>
    </row>
    <row r="8969">
      <c r="D8969" s="2"/>
      <c r="G8969" s="2"/>
      <c r="J8969" s="2"/>
    </row>
    <row r="8970">
      <c r="D8970" s="2"/>
      <c r="G8970" s="2"/>
      <c r="J8970" s="2"/>
    </row>
    <row r="8971">
      <c r="D8971" s="2"/>
      <c r="G8971" s="2"/>
      <c r="J8971" s="2"/>
    </row>
    <row r="8972">
      <c r="D8972" s="2"/>
      <c r="G8972" s="2"/>
      <c r="J8972" s="2"/>
    </row>
    <row r="8973">
      <c r="D8973" s="2"/>
      <c r="G8973" s="2"/>
      <c r="J8973" s="2"/>
    </row>
    <row r="8974">
      <c r="D8974" s="2"/>
      <c r="G8974" s="2"/>
      <c r="J8974" s="2"/>
    </row>
    <row r="8975">
      <c r="D8975" s="2"/>
      <c r="G8975" s="2"/>
      <c r="J8975" s="2"/>
    </row>
    <row r="8976">
      <c r="D8976" s="2"/>
      <c r="G8976" s="2"/>
      <c r="J8976" s="2"/>
    </row>
    <row r="8977">
      <c r="D8977" s="2"/>
      <c r="G8977" s="2"/>
      <c r="J8977" s="2"/>
    </row>
    <row r="8978">
      <c r="D8978" s="2"/>
      <c r="G8978" s="2"/>
      <c r="J8978" s="2"/>
    </row>
    <row r="8979">
      <c r="D8979" s="2"/>
      <c r="G8979" s="2"/>
      <c r="J8979" s="2"/>
    </row>
    <row r="8980">
      <c r="D8980" s="2"/>
      <c r="G8980" s="2"/>
      <c r="J8980" s="2"/>
    </row>
    <row r="8981">
      <c r="D8981" s="2"/>
      <c r="G8981" s="2"/>
      <c r="J8981" s="2"/>
    </row>
    <row r="8982">
      <c r="D8982" s="2"/>
      <c r="G8982" s="2"/>
      <c r="J8982" s="2"/>
    </row>
    <row r="8983">
      <c r="D8983" s="2"/>
      <c r="G8983" s="2"/>
      <c r="J8983" s="2"/>
    </row>
    <row r="8984">
      <c r="D8984" s="2"/>
      <c r="G8984" s="2"/>
      <c r="J8984" s="2"/>
    </row>
    <row r="8985">
      <c r="D8985" s="2"/>
      <c r="G8985" s="2"/>
      <c r="J8985" s="2"/>
    </row>
    <row r="8986">
      <c r="D8986" s="2"/>
      <c r="G8986" s="2"/>
      <c r="J8986" s="2"/>
    </row>
    <row r="8987">
      <c r="D8987" s="2"/>
      <c r="G8987" s="2"/>
      <c r="J8987" s="2"/>
    </row>
    <row r="8988">
      <c r="D8988" s="2"/>
      <c r="G8988" s="2"/>
      <c r="J8988" s="2"/>
    </row>
    <row r="8989">
      <c r="D8989" s="2"/>
      <c r="G8989" s="2"/>
      <c r="J8989" s="2"/>
    </row>
    <row r="8990">
      <c r="D8990" s="2"/>
      <c r="G8990" s="2"/>
      <c r="J8990" s="2"/>
    </row>
    <row r="8991">
      <c r="D8991" s="2"/>
      <c r="G8991" s="2"/>
      <c r="J8991" s="2"/>
    </row>
    <row r="8992">
      <c r="D8992" s="2"/>
      <c r="G8992" s="2"/>
      <c r="J8992" s="2"/>
    </row>
    <row r="8993">
      <c r="D8993" s="2"/>
      <c r="G8993" s="2"/>
      <c r="J8993" s="2"/>
    </row>
    <row r="8994">
      <c r="D8994" s="2"/>
      <c r="G8994" s="2"/>
      <c r="J8994" s="2"/>
    </row>
    <row r="8995">
      <c r="D8995" s="2"/>
      <c r="G8995" s="2"/>
      <c r="J8995" s="2"/>
    </row>
    <row r="8996">
      <c r="D8996" s="2"/>
      <c r="G8996" s="2"/>
      <c r="J8996" s="2"/>
    </row>
    <row r="8997">
      <c r="D8997" s="2"/>
      <c r="G8997" s="2"/>
      <c r="J8997" s="2"/>
    </row>
    <row r="8998">
      <c r="D8998" s="2"/>
      <c r="G8998" s="2"/>
      <c r="J8998" s="2"/>
    </row>
    <row r="8999">
      <c r="D8999" s="2"/>
      <c r="G8999" s="2"/>
      <c r="J8999" s="2"/>
    </row>
    <row r="9000">
      <c r="D9000" s="2"/>
      <c r="G9000" s="2"/>
      <c r="J9000" s="2"/>
    </row>
    <row r="9001">
      <c r="D9001" s="2"/>
      <c r="G9001" s="2"/>
      <c r="J9001" s="2"/>
    </row>
    <row r="9002">
      <c r="D9002" s="2"/>
      <c r="G9002" s="2"/>
      <c r="J9002" s="2"/>
    </row>
    <row r="9003">
      <c r="D9003" s="2"/>
      <c r="G9003" s="2"/>
      <c r="J9003" s="2"/>
    </row>
    <row r="9004">
      <c r="D9004" s="2"/>
      <c r="G9004" s="2"/>
      <c r="J9004" s="2"/>
    </row>
    <row r="9005">
      <c r="D9005" s="2"/>
      <c r="G9005" s="2"/>
      <c r="J9005" s="2"/>
    </row>
    <row r="9006">
      <c r="D9006" s="2"/>
      <c r="G9006" s="2"/>
      <c r="J9006" s="2"/>
    </row>
    <row r="9007">
      <c r="D9007" s="2"/>
      <c r="G9007" s="2"/>
      <c r="J9007" s="2"/>
    </row>
    <row r="9008">
      <c r="D9008" s="2"/>
      <c r="G9008" s="2"/>
      <c r="J9008" s="2"/>
    </row>
    <row r="9009">
      <c r="D9009" s="2"/>
      <c r="G9009" s="2"/>
      <c r="J9009" s="2"/>
    </row>
    <row r="9010">
      <c r="D9010" s="2"/>
      <c r="G9010" s="2"/>
      <c r="J9010" s="2"/>
    </row>
    <row r="9011">
      <c r="D9011" s="2"/>
      <c r="G9011" s="2"/>
      <c r="J9011" s="2"/>
    </row>
    <row r="9012">
      <c r="D9012" s="2"/>
      <c r="G9012" s="2"/>
      <c r="J9012" s="2"/>
    </row>
    <row r="9013">
      <c r="D9013" s="2"/>
      <c r="G9013" s="2"/>
      <c r="J9013" s="2"/>
    </row>
    <row r="9014">
      <c r="D9014" s="2"/>
      <c r="G9014" s="2"/>
      <c r="J9014" s="2"/>
    </row>
    <row r="9015">
      <c r="D9015" s="2"/>
      <c r="G9015" s="2"/>
      <c r="J9015" s="2"/>
    </row>
    <row r="9016">
      <c r="D9016" s="2"/>
      <c r="G9016" s="2"/>
      <c r="J9016" s="2"/>
    </row>
    <row r="9017">
      <c r="D9017" s="2"/>
      <c r="G9017" s="2"/>
      <c r="J9017" s="2"/>
    </row>
    <row r="9018">
      <c r="D9018" s="2"/>
      <c r="G9018" s="2"/>
      <c r="J9018" s="2"/>
    </row>
    <row r="9019">
      <c r="D9019" s="2"/>
      <c r="G9019" s="2"/>
      <c r="J9019" s="2"/>
    </row>
    <row r="9020">
      <c r="D9020" s="2"/>
      <c r="G9020" s="2"/>
      <c r="J9020" s="2"/>
    </row>
    <row r="9021">
      <c r="D9021" s="2"/>
      <c r="G9021" s="2"/>
      <c r="J9021" s="2"/>
    </row>
    <row r="9022">
      <c r="D9022" s="2"/>
      <c r="G9022" s="2"/>
      <c r="J9022" s="2"/>
    </row>
    <row r="9023">
      <c r="D9023" s="2"/>
      <c r="G9023" s="2"/>
      <c r="J9023" s="2"/>
    </row>
    <row r="9024">
      <c r="D9024" s="2"/>
      <c r="G9024" s="2"/>
      <c r="J9024" s="2"/>
    </row>
    <row r="9025">
      <c r="D9025" s="2"/>
      <c r="G9025" s="2"/>
      <c r="J9025" s="2"/>
    </row>
    <row r="9026">
      <c r="D9026" s="2"/>
      <c r="G9026" s="2"/>
      <c r="J9026" s="2"/>
    </row>
    <row r="9027">
      <c r="D9027" s="2"/>
      <c r="G9027" s="2"/>
      <c r="J9027" s="2"/>
    </row>
    <row r="9028">
      <c r="D9028" s="2"/>
      <c r="G9028" s="2"/>
      <c r="J9028" s="2"/>
    </row>
    <row r="9029">
      <c r="D9029" s="2"/>
      <c r="G9029" s="2"/>
      <c r="J9029" s="2"/>
    </row>
    <row r="9030">
      <c r="D9030" s="2"/>
      <c r="G9030" s="2"/>
      <c r="J9030" s="2"/>
    </row>
    <row r="9031">
      <c r="D9031" s="2"/>
      <c r="G9031" s="2"/>
      <c r="J9031" s="2"/>
    </row>
    <row r="9032">
      <c r="D9032" s="2"/>
      <c r="G9032" s="2"/>
      <c r="J9032" s="2"/>
    </row>
    <row r="9033">
      <c r="D9033" s="2"/>
      <c r="G9033" s="2"/>
      <c r="J9033" s="2"/>
    </row>
    <row r="9034">
      <c r="D9034" s="2"/>
      <c r="G9034" s="2"/>
      <c r="J9034" s="2"/>
    </row>
    <row r="9035">
      <c r="D9035" s="2"/>
      <c r="G9035" s="2"/>
      <c r="J9035" s="2"/>
    </row>
    <row r="9036">
      <c r="D9036" s="2"/>
      <c r="G9036" s="2"/>
      <c r="J9036" s="2"/>
    </row>
    <row r="9037">
      <c r="D9037" s="2"/>
      <c r="G9037" s="2"/>
      <c r="J9037" s="2"/>
    </row>
    <row r="9038">
      <c r="D9038" s="2"/>
      <c r="G9038" s="2"/>
      <c r="J9038" s="2"/>
    </row>
    <row r="9039">
      <c r="D9039" s="2"/>
      <c r="G9039" s="2"/>
      <c r="J9039" s="2"/>
    </row>
    <row r="9040">
      <c r="D9040" s="2"/>
      <c r="G9040" s="2"/>
      <c r="J9040" s="2"/>
    </row>
    <row r="9041">
      <c r="D9041" s="2"/>
      <c r="G9041" s="2"/>
      <c r="J9041" s="2"/>
    </row>
    <row r="9042">
      <c r="D9042" s="2"/>
      <c r="G9042" s="2"/>
      <c r="J9042" s="2"/>
    </row>
    <row r="9043">
      <c r="D9043" s="2"/>
      <c r="G9043" s="2"/>
      <c r="J9043" s="2"/>
    </row>
    <row r="9044">
      <c r="D9044" s="2"/>
      <c r="G9044" s="2"/>
      <c r="J9044" s="2"/>
    </row>
    <row r="9045">
      <c r="D9045" s="2"/>
      <c r="G9045" s="2"/>
      <c r="J9045" s="2"/>
    </row>
    <row r="9046">
      <c r="D9046" s="2"/>
      <c r="G9046" s="2"/>
      <c r="J9046" s="2"/>
    </row>
    <row r="9047">
      <c r="D9047" s="2"/>
      <c r="G9047" s="2"/>
      <c r="J9047" s="2"/>
    </row>
    <row r="9048">
      <c r="D9048" s="2"/>
      <c r="G9048" s="2"/>
      <c r="J9048" s="2"/>
    </row>
    <row r="9049">
      <c r="D9049" s="2"/>
      <c r="G9049" s="2"/>
      <c r="J9049" s="2"/>
    </row>
    <row r="9050">
      <c r="D9050" s="2"/>
      <c r="G9050" s="2"/>
      <c r="J9050" s="2"/>
    </row>
    <row r="9051">
      <c r="D9051" s="2"/>
      <c r="G9051" s="2"/>
      <c r="J9051" s="2"/>
    </row>
    <row r="9052">
      <c r="D9052" s="2"/>
      <c r="G9052" s="2"/>
      <c r="J9052" s="2"/>
    </row>
    <row r="9053">
      <c r="D9053" s="2"/>
      <c r="G9053" s="2"/>
      <c r="J9053" s="2"/>
    </row>
    <row r="9054">
      <c r="D9054" s="2"/>
      <c r="G9054" s="2"/>
      <c r="J9054" s="2"/>
    </row>
    <row r="9055">
      <c r="D9055" s="2"/>
      <c r="G9055" s="2"/>
      <c r="J9055" s="2"/>
    </row>
    <row r="9056">
      <c r="D9056" s="2"/>
      <c r="G9056" s="2"/>
      <c r="J9056" s="2"/>
    </row>
    <row r="9057">
      <c r="D9057" s="2"/>
      <c r="G9057" s="2"/>
      <c r="J9057" s="2"/>
    </row>
    <row r="9058">
      <c r="D9058" s="2"/>
      <c r="G9058" s="2"/>
      <c r="J9058" s="2"/>
    </row>
    <row r="9059">
      <c r="D9059" s="2"/>
      <c r="G9059" s="2"/>
      <c r="J9059" s="2"/>
    </row>
    <row r="9060">
      <c r="D9060" s="2"/>
      <c r="G9060" s="2"/>
      <c r="J9060" s="2"/>
    </row>
    <row r="9061">
      <c r="D9061" s="2"/>
      <c r="G9061" s="2"/>
      <c r="J9061" s="2"/>
    </row>
    <row r="9062">
      <c r="D9062" s="2"/>
      <c r="G9062" s="2"/>
      <c r="J9062" s="2"/>
    </row>
    <row r="9063">
      <c r="D9063" s="2"/>
      <c r="G9063" s="2"/>
      <c r="J9063" s="2"/>
    </row>
    <row r="9064">
      <c r="D9064" s="2"/>
      <c r="G9064" s="2"/>
      <c r="J9064" s="2"/>
    </row>
    <row r="9065">
      <c r="D9065" s="2"/>
      <c r="G9065" s="2"/>
      <c r="J9065" s="2"/>
    </row>
    <row r="9066">
      <c r="D9066" s="2"/>
      <c r="G9066" s="2"/>
      <c r="J9066" s="2"/>
    </row>
    <row r="9067">
      <c r="D9067" s="2"/>
      <c r="G9067" s="2"/>
      <c r="J9067" s="2"/>
    </row>
    <row r="9068">
      <c r="D9068" s="2"/>
      <c r="G9068" s="2"/>
      <c r="J9068" s="2"/>
    </row>
    <row r="9069">
      <c r="D9069" s="2"/>
      <c r="G9069" s="2"/>
      <c r="J9069" s="2"/>
    </row>
    <row r="9070">
      <c r="D9070" s="2"/>
      <c r="G9070" s="2"/>
      <c r="J9070" s="2"/>
    </row>
    <row r="9071">
      <c r="D9071" s="2"/>
      <c r="G9071" s="2"/>
      <c r="J9071" s="2"/>
    </row>
    <row r="9072">
      <c r="D9072" s="2"/>
      <c r="G9072" s="2"/>
      <c r="J9072" s="2"/>
    </row>
    <row r="9073">
      <c r="D9073" s="2"/>
      <c r="G9073" s="2"/>
      <c r="J9073" s="2"/>
    </row>
    <row r="9074">
      <c r="D9074" s="2"/>
      <c r="G9074" s="2"/>
      <c r="J9074" s="2"/>
    </row>
    <row r="9075">
      <c r="D9075" s="2"/>
      <c r="G9075" s="2"/>
      <c r="J9075" s="2"/>
    </row>
    <row r="9076">
      <c r="D9076" s="2"/>
      <c r="G9076" s="2"/>
      <c r="J9076" s="2"/>
    </row>
    <row r="9077">
      <c r="D9077" s="2"/>
      <c r="G9077" s="2"/>
      <c r="J9077" s="2"/>
    </row>
    <row r="9078">
      <c r="D9078" s="2"/>
      <c r="G9078" s="2"/>
      <c r="J9078" s="2"/>
    </row>
    <row r="9079">
      <c r="D9079" s="2"/>
      <c r="G9079" s="2"/>
      <c r="J9079" s="2"/>
    </row>
    <row r="9080">
      <c r="D9080" s="2"/>
      <c r="G9080" s="2"/>
      <c r="J9080" s="2"/>
    </row>
    <row r="9081">
      <c r="D9081" s="2"/>
      <c r="G9081" s="2"/>
      <c r="J9081" s="2"/>
    </row>
    <row r="9082">
      <c r="D9082" s="2"/>
      <c r="G9082" s="2"/>
      <c r="J9082" s="2"/>
    </row>
    <row r="9083">
      <c r="D9083" s="2"/>
      <c r="G9083" s="2"/>
      <c r="J9083" s="2"/>
    </row>
    <row r="9084">
      <c r="D9084" s="2"/>
      <c r="G9084" s="2"/>
      <c r="J9084" s="2"/>
    </row>
    <row r="9085">
      <c r="D9085" s="2"/>
      <c r="G9085" s="2"/>
      <c r="J9085" s="2"/>
    </row>
    <row r="9086">
      <c r="D9086" s="2"/>
      <c r="G9086" s="2"/>
      <c r="J9086" s="2"/>
    </row>
    <row r="9087">
      <c r="D9087" s="2"/>
      <c r="G9087" s="2"/>
      <c r="J9087" s="2"/>
    </row>
    <row r="9088">
      <c r="D9088" s="2"/>
      <c r="G9088" s="2"/>
      <c r="J9088" s="2"/>
    </row>
    <row r="9089">
      <c r="D9089" s="2"/>
      <c r="G9089" s="2"/>
      <c r="J9089" s="2"/>
    </row>
    <row r="9090">
      <c r="D9090" s="2"/>
      <c r="G9090" s="2"/>
      <c r="J9090" s="2"/>
    </row>
    <row r="9091">
      <c r="D9091" s="2"/>
      <c r="G9091" s="2"/>
      <c r="J9091" s="2"/>
    </row>
    <row r="9092">
      <c r="D9092" s="2"/>
      <c r="G9092" s="2"/>
      <c r="J9092" s="2"/>
    </row>
    <row r="9093">
      <c r="D9093" s="2"/>
      <c r="G9093" s="2"/>
      <c r="J9093" s="2"/>
    </row>
    <row r="9094">
      <c r="D9094" s="2"/>
      <c r="G9094" s="2"/>
      <c r="J9094" s="2"/>
    </row>
    <row r="9095">
      <c r="D9095" s="2"/>
      <c r="G9095" s="2"/>
      <c r="J9095" s="2"/>
    </row>
    <row r="9096">
      <c r="D9096" s="2"/>
      <c r="G9096" s="2"/>
      <c r="J9096" s="2"/>
    </row>
    <row r="9097">
      <c r="D9097" s="2"/>
      <c r="G9097" s="2"/>
      <c r="J9097" s="2"/>
    </row>
    <row r="9098">
      <c r="D9098" s="2"/>
      <c r="G9098" s="2"/>
      <c r="J9098" s="2"/>
    </row>
    <row r="9099">
      <c r="D9099" s="2"/>
      <c r="G9099" s="2"/>
      <c r="J9099" s="2"/>
    </row>
    <row r="9100">
      <c r="D9100" s="2"/>
      <c r="G9100" s="2"/>
      <c r="J9100" s="2"/>
    </row>
    <row r="9101">
      <c r="D9101" s="2"/>
      <c r="G9101" s="2"/>
      <c r="J9101" s="2"/>
    </row>
    <row r="9102">
      <c r="D9102" s="2"/>
      <c r="G9102" s="2"/>
      <c r="J9102" s="2"/>
    </row>
    <row r="9103">
      <c r="D9103" s="2"/>
      <c r="G9103" s="2"/>
      <c r="J9103" s="2"/>
    </row>
    <row r="9104">
      <c r="D9104" s="2"/>
      <c r="G9104" s="2"/>
      <c r="J9104" s="2"/>
    </row>
    <row r="9105">
      <c r="D9105" s="2"/>
      <c r="G9105" s="2"/>
      <c r="J9105" s="2"/>
    </row>
    <row r="9106">
      <c r="D9106" s="2"/>
      <c r="G9106" s="2"/>
      <c r="J9106" s="2"/>
    </row>
    <row r="9107">
      <c r="D9107" s="2"/>
      <c r="G9107" s="2"/>
      <c r="J9107" s="2"/>
    </row>
    <row r="9108">
      <c r="D9108" s="2"/>
      <c r="G9108" s="2"/>
      <c r="J9108" s="2"/>
    </row>
    <row r="9109">
      <c r="D9109" s="2"/>
      <c r="G9109" s="2"/>
      <c r="J9109" s="2"/>
    </row>
    <row r="9110">
      <c r="D9110" s="2"/>
      <c r="G9110" s="2"/>
      <c r="J9110" s="2"/>
    </row>
    <row r="9111">
      <c r="D9111" s="2"/>
      <c r="G9111" s="2"/>
      <c r="J9111" s="2"/>
    </row>
    <row r="9112">
      <c r="D9112" s="2"/>
      <c r="G9112" s="2"/>
      <c r="J9112" s="2"/>
    </row>
    <row r="9113">
      <c r="D9113" s="2"/>
      <c r="G9113" s="2"/>
      <c r="J9113" s="2"/>
    </row>
    <row r="9114">
      <c r="D9114" s="2"/>
      <c r="G9114" s="2"/>
      <c r="J9114" s="2"/>
    </row>
    <row r="9115">
      <c r="D9115" s="2"/>
      <c r="G9115" s="2"/>
      <c r="J9115" s="2"/>
    </row>
    <row r="9116">
      <c r="D9116" s="2"/>
      <c r="G9116" s="2"/>
      <c r="J9116" s="2"/>
    </row>
    <row r="9117">
      <c r="D9117" s="2"/>
      <c r="G9117" s="2"/>
      <c r="J9117" s="2"/>
    </row>
    <row r="9118">
      <c r="D9118" s="2"/>
      <c r="G9118" s="2"/>
      <c r="J9118" s="2"/>
    </row>
    <row r="9119">
      <c r="D9119" s="2"/>
      <c r="G9119" s="2"/>
      <c r="J9119" s="2"/>
    </row>
    <row r="9120">
      <c r="D9120" s="2"/>
      <c r="G9120" s="2"/>
      <c r="J9120" s="2"/>
    </row>
    <row r="9121">
      <c r="D9121" s="2"/>
      <c r="G9121" s="2"/>
      <c r="J9121" s="2"/>
    </row>
    <row r="9122">
      <c r="D9122" s="2"/>
      <c r="G9122" s="2"/>
      <c r="J9122" s="2"/>
    </row>
    <row r="9123">
      <c r="D9123" s="2"/>
      <c r="G9123" s="2"/>
      <c r="J9123" s="2"/>
    </row>
    <row r="9124">
      <c r="D9124" s="2"/>
      <c r="G9124" s="2"/>
      <c r="J9124" s="2"/>
    </row>
    <row r="9125">
      <c r="D9125" s="2"/>
      <c r="G9125" s="2"/>
      <c r="J9125" s="2"/>
    </row>
    <row r="9126">
      <c r="D9126" s="2"/>
      <c r="G9126" s="2"/>
      <c r="J9126" s="2"/>
    </row>
    <row r="9127">
      <c r="D9127" s="2"/>
      <c r="G9127" s="2"/>
      <c r="J9127" s="2"/>
    </row>
    <row r="9128">
      <c r="D9128" s="2"/>
      <c r="G9128" s="2"/>
      <c r="J9128" s="2"/>
    </row>
    <row r="9129">
      <c r="D9129" s="2"/>
      <c r="G9129" s="2"/>
      <c r="J9129" s="2"/>
    </row>
    <row r="9130">
      <c r="D9130" s="2"/>
      <c r="G9130" s="2"/>
      <c r="J9130" s="2"/>
    </row>
    <row r="9131">
      <c r="D9131" s="2"/>
      <c r="G9131" s="2"/>
      <c r="J9131" s="2"/>
    </row>
    <row r="9132">
      <c r="D9132" s="2"/>
      <c r="G9132" s="2"/>
      <c r="J9132" s="2"/>
    </row>
    <row r="9133">
      <c r="D9133" s="2"/>
      <c r="G9133" s="2"/>
      <c r="J9133" s="2"/>
    </row>
    <row r="9134">
      <c r="D9134" s="2"/>
      <c r="G9134" s="2"/>
      <c r="J9134" s="2"/>
    </row>
    <row r="9135">
      <c r="D9135" s="2"/>
      <c r="G9135" s="2"/>
      <c r="J9135" s="2"/>
    </row>
    <row r="9136">
      <c r="D9136" s="2"/>
      <c r="G9136" s="2"/>
      <c r="J9136" s="2"/>
    </row>
    <row r="9137">
      <c r="D9137" s="2"/>
      <c r="G9137" s="2"/>
      <c r="J9137" s="2"/>
    </row>
    <row r="9138">
      <c r="D9138" s="2"/>
      <c r="G9138" s="2"/>
      <c r="J9138" s="2"/>
    </row>
    <row r="9139">
      <c r="D9139" s="2"/>
      <c r="G9139" s="2"/>
      <c r="J9139" s="2"/>
    </row>
    <row r="9140">
      <c r="D9140" s="2"/>
      <c r="G9140" s="2"/>
      <c r="J9140" s="2"/>
    </row>
    <row r="9141">
      <c r="D9141" s="2"/>
      <c r="G9141" s="2"/>
      <c r="J9141" s="2"/>
    </row>
    <row r="9142">
      <c r="D9142" s="2"/>
      <c r="G9142" s="2"/>
      <c r="J9142" s="2"/>
    </row>
    <row r="9143">
      <c r="D9143" s="2"/>
      <c r="G9143" s="2"/>
      <c r="J9143" s="2"/>
    </row>
    <row r="9144">
      <c r="D9144" s="2"/>
      <c r="G9144" s="2"/>
      <c r="J9144" s="2"/>
    </row>
    <row r="9145">
      <c r="D9145" s="2"/>
      <c r="G9145" s="2"/>
      <c r="J9145" s="2"/>
    </row>
    <row r="9146">
      <c r="D9146" s="2"/>
      <c r="G9146" s="2"/>
      <c r="J9146" s="2"/>
    </row>
    <row r="9147">
      <c r="D9147" s="2"/>
      <c r="G9147" s="2"/>
      <c r="J9147" s="2"/>
    </row>
    <row r="9148">
      <c r="D9148" s="2"/>
      <c r="G9148" s="2"/>
      <c r="J9148" s="2"/>
    </row>
    <row r="9149">
      <c r="D9149" s="2"/>
      <c r="G9149" s="2"/>
      <c r="J9149" s="2"/>
    </row>
    <row r="9150">
      <c r="D9150" s="2"/>
      <c r="G9150" s="2"/>
      <c r="J9150" s="2"/>
    </row>
    <row r="9151">
      <c r="D9151" s="2"/>
      <c r="G9151" s="2"/>
      <c r="J9151" s="2"/>
    </row>
    <row r="9152">
      <c r="D9152" s="2"/>
      <c r="G9152" s="2"/>
      <c r="J9152" s="2"/>
    </row>
    <row r="9153">
      <c r="D9153" s="2"/>
      <c r="G9153" s="2"/>
      <c r="J9153" s="2"/>
    </row>
    <row r="9154">
      <c r="D9154" s="2"/>
      <c r="G9154" s="2"/>
      <c r="J9154" s="2"/>
    </row>
    <row r="9155">
      <c r="D9155" s="2"/>
      <c r="G9155" s="2"/>
      <c r="J9155" s="2"/>
    </row>
    <row r="9156">
      <c r="D9156" s="2"/>
      <c r="G9156" s="2"/>
      <c r="J9156" s="2"/>
    </row>
    <row r="9157">
      <c r="D9157" s="2"/>
      <c r="G9157" s="2"/>
      <c r="J9157" s="2"/>
    </row>
    <row r="9158">
      <c r="D9158" s="2"/>
      <c r="G9158" s="2"/>
      <c r="J9158" s="2"/>
    </row>
    <row r="9159">
      <c r="D9159" s="2"/>
      <c r="G9159" s="2"/>
      <c r="J9159" s="2"/>
    </row>
    <row r="9160">
      <c r="D9160" s="2"/>
      <c r="G9160" s="2"/>
      <c r="J9160" s="2"/>
    </row>
    <row r="9161">
      <c r="D9161" s="2"/>
      <c r="G9161" s="2"/>
      <c r="J9161" s="2"/>
    </row>
    <row r="9162">
      <c r="D9162" s="2"/>
      <c r="G9162" s="2"/>
      <c r="J9162" s="2"/>
    </row>
    <row r="9163">
      <c r="D9163" s="2"/>
      <c r="G9163" s="2"/>
      <c r="J9163" s="2"/>
    </row>
    <row r="9164">
      <c r="D9164" s="2"/>
      <c r="G9164" s="2"/>
      <c r="J9164" s="2"/>
    </row>
    <row r="9165">
      <c r="D9165" s="2"/>
      <c r="G9165" s="2"/>
      <c r="J9165" s="2"/>
    </row>
    <row r="9166">
      <c r="D9166" s="2"/>
      <c r="G9166" s="2"/>
      <c r="J9166" s="2"/>
    </row>
    <row r="9167">
      <c r="D9167" s="2"/>
      <c r="G9167" s="2"/>
      <c r="J9167" s="2"/>
    </row>
    <row r="9168">
      <c r="D9168" s="2"/>
      <c r="G9168" s="2"/>
      <c r="J9168" s="2"/>
    </row>
    <row r="9169">
      <c r="D9169" s="2"/>
      <c r="G9169" s="2"/>
      <c r="J9169" s="2"/>
    </row>
    <row r="9170">
      <c r="D9170" s="2"/>
      <c r="G9170" s="2"/>
      <c r="J9170" s="2"/>
    </row>
    <row r="9171">
      <c r="D9171" s="2"/>
      <c r="G9171" s="2"/>
      <c r="J9171" s="2"/>
    </row>
    <row r="9172">
      <c r="D9172" s="2"/>
      <c r="G9172" s="2"/>
      <c r="J9172" s="2"/>
    </row>
    <row r="9173">
      <c r="D9173" s="2"/>
      <c r="G9173" s="2"/>
      <c r="J9173" s="2"/>
    </row>
    <row r="9174">
      <c r="D9174" s="2"/>
      <c r="G9174" s="2"/>
      <c r="J9174" s="2"/>
    </row>
    <row r="9175">
      <c r="D9175" s="2"/>
      <c r="G9175" s="2"/>
      <c r="J9175" s="2"/>
    </row>
    <row r="9176">
      <c r="D9176" s="2"/>
      <c r="G9176" s="2"/>
      <c r="J9176" s="2"/>
    </row>
    <row r="9177">
      <c r="D9177" s="2"/>
      <c r="G9177" s="2"/>
      <c r="J9177" s="2"/>
    </row>
    <row r="9178">
      <c r="D9178" s="2"/>
      <c r="G9178" s="2"/>
      <c r="J9178" s="2"/>
    </row>
    <row r="9179">
      <c r="D9179" s="2"/>
      <c r="G9179" s="2"/>
      <c r="J9179" s="2"/>
    </row>
    <row r="9180">
      <c r="D9180" s="2"/>
      <c r="G9180" s="2"/>
      <c r="J9180" s="2"/>
    </row>
    <row r="9181">
      <c r="D9181" s="2"/>
      <c r="G9181" s="2"/>
      <c r="J9181" s="2"/>
    </row>
    <row r="9182">
      <c r="D9182" s="2"/>
      <c r="G9182" s="2"/>
      <c r="J9182" s="2"/>
    </row>
    <row r="9183">
      <c r="D9183" s="2"/>
      <c r="G9183" s="2"/>
      <c r="J9183" s="2"/>
    </row>
    <row r="9184">
      <c r="D9184" s="2"/>
      <c r="G9184" s="2"/>
      <c r="J9184" s="2"/>
    </row>
    <row r="9185">
      <c r="D9185" s="2"/>
      <c r="G9185" s="2"/>
      <c r="J9185" s="2"/>
    </row>
    <row r="9186">
      <c r="D9186" s="2"/>
      <c r="G9186" s="2"/>
      <c r="J9186" s="2"/>
    </row>
    <row r="9187">
      <c r="D9187" s="2"/>
      <c r="G9187" s="2"/>
      <c r="J9187" s="2"/>
    </row>
    <row r="9188">
      <c r="D9188" s="2"/>
      <c r="G9188" s="2"/>
      <c r="J9188" s="2"/>
    </row>
    <row r="9189">
      <c r="D9189" s="2"/>
      <c r="G9189" s="2"/>
      <c r="J9189" s="2"/>
    </row>
    <row r="9190">
      <c r="D9190" s="2"/>
      <c r="G9190" s="2"/>
      <c r="J9190" s="2"/>
    </row>
    <row r="9191">
      <c r="D9191" s="2"/>
      <c r="G9191" s="2"/>
      <c r="J9191" s="2"/>
    </row>
    <row r="9192">
      <c r="D9192" s="2"/>
      <c r="G9192" s="2"/>
      <c r="J9192" s="2"/>
    </row>
    <row r="9193">
      <c r="D9193" s="2"/>
      <c r="G9193" s="2"/>
      <c r="J9193" s="2"/>
    </row>
    <row r="9194">
      <c r="D9194" s="2"/>
      <c r="G9194" s="2"/>
      <c r="J9194" s="2"/>
    </row>
    <row r="9195">
      <c r="D9195" s="2"/>
      <c r="G9195" s="2"/>
      <c r="J9195" s="2"/>
    </row>
    <row r="9196">
      <c r="D9196" s="2"/>
      <c r="G9196" s="2"/>
      <c r="J9196" s="2"/>
    </row>
    <row r="9197">
      <c r="D9197" s="2"/>
      <c r="G9197" s="2"/>
      <c r="J9197" s="2"/>
    </row>
    <row r="9198">
      <c r="D9198" s="2"/>
      <c r="G9198" s="2"/>
      <c r="J9198" s="2"/>
    </row>
    <row r="9199">
      <c r="D9199" s="2"/>
      <c r="G9199" s="2"/>
      <c r="J9199" s="2"/>
    </row>
    <row r="9200">
      <c r="D9200" s="2"/>
      <c r="G9200" s="2"/>
      <c r="J9200" s="2"/>
    </row>
    <row r="9201">
      <c r="D9201" s="2"/>
      <c r="G9201" s="2"/>
      <c r="J9201" s="2"/>
    </row>
    <row r="9202">
      <c r="D9202" s="2"/>
      <c r="G9202" s="2"/>
      <c r="J9202" s="2"/>
    </row>
    <row r="9203">
      <c r="D9203" s="2"/>
      <c r="G9203" s="2"/>
      <c r="J9203" s="2"/>
    </row>
    <row r="9204">
      <c r="D9204" s="2"/>
      <c r="G9204" s="2"/>
      <c r="J9204" s="2"/>
    </row>
    <row r="9205">
      <c r="D9205" s="2"/>
      <c r="G9205" s="2"/>
      <c r="J9205" s="2"/>
    </row>
    <row r="9206">
      <c r="D9206" s="2"/>
      <c r="G9206" s="2"/>
      <c r="J9206" s="2"/>
    </row>
    <row r="9207">
      <c r="D9207" s="2"/>
      <c r="G9207" s="2"/>
      <c r="J9207" s="2"/>
    </row>
    <row r="9208">
      <c r="D9208" s="2"/>
      <c r="G9208" s="2"/>
      <c r="J9208" s="2"/>
    </row>
    <row r="9209">
      <c r="D9209" s="2"/>
      <c r="G9209" s="2"/>
      <c r="J9209" s="2"/>
    </row>
    <row r="9210">
      <c r="D9210" s="2"/>
      <c r="G9210" s="2"/>
      <c r="J9210" s="2"/>
    </row>
    <row r="9211">
      <c r="D9211" s="2"/>
      <c r="G9211" s="2"/>
      <c r="J9211" s="2"/>
    </row>
    <row r="9212">
      <c r="D9212" s="2"/>
      <c r="G9212" s="2"/>
      <c r="J9212" s="2"/>
    </row>
    <row r="9213">
      <c r="D9213" s="2"/>
      <c r="G9213" s="2"/>
      <c r="J9213" s="2"/>
    </row>
    <row r="9214">
      <c r="D9214" s="2"/>
      <c r="G9214" s="2"/>
      <c r="J9214" s="2"/>
    </row>
    <row r="9215">
      <c r="D9215" s="2"/>
      <c r="G9215" s="2"/>
      <c r="J9215" s="2"/>
    </row>
    <row r="9216">
      <c r="D9216" s="2"/>
      <c r="G9216" s="2"/>
      <c r="J9216" s="2"/>
    </row>
    <row r="9217">
      <c r="D9217" s="2"/>
      <c r="G9217" s="2"/>
      <c r="J9217" s="2"/>
    </row>
    <row r="9218">
      <c r="D9218" s="2"/>
      <c r="G9218" s="2"/>
      <c r="J9218" s="2"/>
    </row>
    <row r="9219">
      <c r="D9219" s="2"/>
      <c r="G9219" s="2"/>
      <c r="J9219" s="2"/>
    </row>
    <row r="9220">
      <c r="D9220" s="2"/>
      <c r="G9220" s="2"/>
      <c r="J9220" s="2"/>
    </row>
    <row r="9221">
      <c r="D9221" s="2"/>
      <c r="G9221" s="2"/>
      <c r="J9221" s="2"/>
    </row>
    <row r="9222">
      <c r="D9222" s="2"/>
      <c r="G9222" s="2"/>
      <c r="J9222" s="2"/>
    </row>
    <row r="9223">
      <c r="D9223" s="2"/>
      <c r="G9223" s="2"/>
      <c r="J9223" s="2"/>
    </row>
    <row r="9224">
      <c r="D9224" s="2"/>
      <c r="G9224" s="2"/>
      <c r="J9224" s="2"/>
    </row>
    <row r="9225">
      <c r="D9225" s="2"/>
      <c r="G9225" s="2"/>
      <c r="J9225" s="2"/>
    </row>
    <row r="9226">
      <c r="D9226" s="2"/>
      <c r="G9226" s="2"/>
      <c r="J9226" s="2"/>
    </row>
    <row r="9227">
      <c r="D9227" s="2"/>
      <c r="G9227" s="2"/>
      <c r="J9227" s="2"/>
    </row>
    <row r="9228">
      <c r="D9228" s="2"/>
      <c r="G9228" s="2"/>
      <c r="J9228" s="2"/>
    </row>
    <row r="9229">
      <c r="D9229" s="2"/>
      <c r="G9229" s="2"/>
      <c r="J9229" s="2"/>
    </row>
    <row r="9230">
      <c r="D9230" s="2"/>
      <c r="G9230" s="2"/>
      <c r="J9230" s="2"/>
    </row>
    <row r="9231">
      <c r="D9231" s="2"/>
      <c r="G9231" s="2"/>
      <c r="J9231" s="2"/>
    </row>
    <row r="9232">
      <c r="D9232" s="2"/>
      <c r="G9232" s="2"/>
      <c r="J9232" s="2"/>
    </row>
    <row r="9233">
      <c r="D9233" s="2"/>
      <c r="G9233" s="2"/>
      <c r="J9233" s="2"/>
    </row>
    <row r="9234">
      <c r="D9234" s="2"/>
      <c r="G9234" s="2"/>
      <c r="J9234" s="2"/>
    </row>
    <row r="9235">
      <c r="D9235" s="2"/>
      <c r="G9235" s="2"/>
      <c r="J9235" s="2"/>
    </row>
    <row r="9236">
      <c r="D9236" s="2"/>
      <c r="G9236" s="2"/>
      <c r="J9236" s="2"/>
    </row>
    <row r="9237">
      <c r="D9237" s="2"/>
      <c r="G9237" s="2"/>
      <c r="J9237" s="2"/>
    </row>
    <row r="9238">
      <c r="D9238" s="2"/>
      <c r="G9238" s="2"/>
      <c r="J9238" s="2"/>
    </row>
    <row r="9239">
      <c r="D9239" s="2"/>
      <c r="G9239" s="2"/>
      <c r="J9239" s="2"/>
    </row>
    <row r="9240">
      <c r="D9240" s="2"/>
      <c r="G9240" s="2"/>
      <c r="J9240" s="2"/>
    </row>
    <row r="9241">
      <c r="D9241" s="2"/>
      <c r="G9241" s="2"/>
      <c r="J9241" s="2"/>
    </row>
    <row r="9242">
      <c r="D9242" s="2"/>
      <c r="G9242" s="2"/>
      <c r="J9242" s="2"/>
    </row>
    <row r="9243">
      <c r="D9243" s="2"/>
      <c r="G9243" s="2"/>
      <c r="J9243" s="2"/>
    </row>
    <row r="9244">
      <c r="D9244" s="2"/>
      <c r="G9244" s="2"/>
      <c r="J9244" s="2"/>
    </row>
    <row r="9245">
      <c r="D9245" s="2"/>
      <c r="G9245" s="2"/>
      <c r="J9245" s="2"/>
    </row>
    <row r="9246">
      <c r="D9246" s="2"/>
      <c r="G9246" s="2"/>
      <c r="J9246" s="2"/>
    </row>
    <row r="9247">
      <c r="D9247" s="2"/>
      <c r="G9247" s="2"/>
      <c r="J9247" s="2"/>
    </row>
    <row r="9248">
      <c r="D9248" s="2"/>
      <c r="G9248" s="2"/>
      <c r="J9248" s="2"/>
    </row>
    <row r="9249">
      <c r="D9249" s="2"/>
      <c r="G9249" s="2"/>
      <c r="J9249" s="2"/>
    </row>
    <row r="9250">
      <c r="D9250" s="2"/>
      <c r="G9250" s="2"/>
      <c r="J9250" s="2"/>
    </row>
    <row r="9251">
      <c r="D9251" s="2"/>
      <c r="G9251" s="2"/>
      <c r="J9251" s="2"/>
    </row>
    <row r="9252">
      <c r="D9252" s="2"/>
      <c r="G9252" s="2"/>
      <c r="J9252" s="2"/>
    </row>
    <row r="9253">
      <c r="D9253" s="2"/>
      <c r="G9253" s="2"/>
      <c r="J9253" s="2"/>
    </row>
    <row r="9254">
      <c r="D9254" s="2"/>
      <c r="G9254" s="2"/>
      <c r="J9254" s="2"/>
    </row>
    <row r="9255">
      <c r="D9255" s="2"/>
      <c r="G9255" s="2"/>
      <c r="J9255" s="2"/>
    </row>
    <row r="9256">
      <c r="D9256" s="2"/>
      <c r="G9256" s="2"/>
      <c r="J9256" s="2"/>
    </row>
    <row r="9257">
      <c r="D9257" s="2"/>
      <c r="G9257" s="2"/>
      <c r="J9257" s="2"/>
    </row>
    <row r="9258">
      <c r="D9258" s="2"/>
      <c r="G9258" s="2"/>
      <c r="J9258" s="2"/>
    </row>
    <row r="9259">
      <c r="D9259" s="2"/>
      <c r="G9259" s="2"/>
      <c r="J9259" s="2"/>
    </row>
    <row r="9260">
      <c r="D9260" s="2"/>
      <c r="G9260" s="2"/>
      <c r="J9260" s="2"/>
    </row>
    <row r="9261">
      <c r="D9261" s="2"/>
      <c r="G9261" s="2"/>
      <c r="J9261" s="2"/>
    </row>
    <row r="9262">
      <c r="D9262" s="2"/>
      <c r="G9262" s="2"/>
      <c r="J9262" s="2"/>
    </row>
    <row r="9263">
      <c r="D9263" s="2"/>
      <c r="G9263" s="2"/>
      <c r="J9263" s="2"/>
    </row>
    <row r="9264">
      <c r="D9264" s="2"/>
      <c r="G9264" s="2"/>
      <c r="J9264" s="2"/>
    </row>
    <row r="9265">
      <c r="D9265" s="2"/>
      <c r="G9265" s="2"/>
      <c r="J9265" s="2"/>
    </row>
    <row r="9266">
      <c r="D9266" s="2"/>
      <c r="G9266" s="2"/>
      <c r="J9266" s="2"/>
    </row>
    <row r="9267">
      <c r="D9267" s="2"/>
      <c r="G9267" s="2"/>
      <c r="J9267" s="2"/>
    </row>
    <row r="9268">
      <c r="D9268" s="2"/>
      <c r="G9268" s="2"/>
      <c r="J9268" s="2"/>
    </row>
    <row r="9269">
      <c r="D9269" s="2"/>
      <c r="G9269" s="2"/>
      <c r="J9269" s="2"/>
    </row>
    <row r="9270">
      <c r="D9270" s="2"/>
      <c r="G9270" s="2"/>
      <c r="J9270" s="2"/>
    </row>
    <row r="9271">
      <c r="D9271" s="2"/>
      <c r="G9271" s="2"/>
      <c r="J9271" s="2"/>
    </row>
    <row r="9272">
      <c r="D9272" s="2"/>
      <c r="G9272" s="2"/>
      <c r="J9272" s="2"/>
    </row>
    <row r="9273">
      <c r="D9273" s="2"/>
      <c r="G9273" s="2"/>
      <c r="J9273" s="2"/>
    </row>
    <row r="9274">
      <c r="D9274" s="2"/>
      <c r="G9274" s="2"/>
      <c r="J9274" s="2"/>
    </row>
    <row r="9275">
      <c r="D9275" s="2"/>
      <c r="G9275" s="2"/>
      <c r="J9275" s="2"/>
    </row>
    <row r="9276">
      <c r="D9276" s="2"/>
      <c r="G9276" s="2"/>
      <c r="J9276" s="2"/>
    </row>
    <row r="9277">
      <c r="D9277" s="2"/>
      <c r="G9277" s="2"/>
      <c r="J9277" s="2"/>
    </row>
    <row r="9278">
      <c r="D9278" s="2"/>
      <c r="G9278" s="2"/>
      <c r="J9278" s="2"/>
    </row>
    <row r="9279">
      <c r="D9279" s="2"/>
      <c r="G9279" s="2"/>
      <c r="J9279" s="2"/>
    </row>
    <row r="9280">
      <c r="D9280" s="2"/>
      <c r="G9280" s="2"/>
      <c r="J9280" s="2"/>
    </row>
    <row r="9281">
      <c r="D9281" s="2"/>
      <c r="G9281" s="2"/>
      <c r="J9281" s="2"/>
    </row>
    <row r="9282">
      <c r="D9282" s="2"/>
      <c r="G9282" s="2"/>
      <c r="J9282" s="2"/>
    </row>
    <row r="9283">
      <c r="D9283" s="2"/>
      <c r="G9283" s="2"/>
      <c r="J9283" s="2"/>
    </row>
    <row r="9284">
      <c r="D9284" s="2"/>
      <c r="G9284" s="2"/>
      <c r="J9284" s="2"/>
    </row>
    <row r="9285">
      <c r="D9285" s="2"/>
      <c r="G9285" s="2"/>
      <c r="J9285" s="2"/>
    </row>
    <row r="9286">
      <c r="D9286" s="2"/>
      <c r="G9286" s="2"/>
      <c r="J9286" s="2"/>
    </row>
    <row r="9287">
      <c r="D9287" s="2"/>
      <c r="G9287" s="2"/>
      <c r="J9287" s="2"/>
    </row>
    <row r="9288">
      <c r="D9288" s="2"/>
      <c r="G9288" s="2"/>
      <c r="J9288" s="2"/>
    </row>
    <row r="9289">
      <c r="D9289" s="2"/>
      <c r="G9289" s="2"/>
      <c r="J9289" s="2"/>
    </row>
    <row r="9290">
      <c r="D9290" s="2"/>
      <c r="G9290" s="2"/>
      <c r="J9290" s="2"/>
    </row>
    <row r="9291">
      <c r="D9291" s="2"/>
      <c r="G9291" s="2"/>
      <c r="J9291" s="2"/>
    </row>
    <row r="9292">
      <c r="D9292" s="2"/>
      <c r="G9292" s="2"/>
      <c r="J9292" s="2"/>
    </row>
    <row r="9293">
      <c r="D9293" s="2"/>
      <c r="G9293" s="2"/>
      <c r="J9293" s="2"/>
    </row>
    <row r="9294">
      <c r="D9294" s="2"/>
      <c r="G9294" s="2"/>
      <c r="J9294" s="2"/>
    </row>
    <row r="9295">
      <c r="D9295" s="2"/>
      <c r="G9295" s="2"/>
      <c r="J9295" s="2"/>
    </row>
    <row r="9296">
      <c r="D9296" s="2"/>
      <c r="G9296" s="2"/>
      <c r="J9296" s="2"/>
    </row>
    <row r="9297">
      <c r="D9297" s="2"/>
      <c r="G9297" s="2"/>
      <c r="J9297" s="2"/>
    </row>
    <row r="9298">
      <c r="D9298" s="2"/>
      <c r="G9298" s="2"/>
      <c r="J9298" s="2"/>
    </row>
    <row r="9299">
      <c r="D9299" s="2"/>
      <c r="G9299" s="2"/>
      <c r="J9299" s="2"/>
    </row>
    <row r="9300">
      <c r="D9300" s="2"/>
      <c r="G9300" s="2"/>
      <c r="J9300" s="2"/>
    </row>
    <row r="9301">
      <c r="D9301" s="2"/>
      <c r="G9301" s="2"/>
      <c r="J9301" s="2"/>
    </row>
    <row r="9302">
      <c r="D9302" s="2"/>
      <c r="G9302" s="2"/>
      <c r="J9302" s="2"/>
    </row>
    <row r="9303">
      <c r="D9303" s="2"/>
      <c r="G9303" s="2"/>
      <c r="J9303" s="2"/>
    </row>
    <row r="9304">
      <c r="D9304" s="2"/>
      <c r="G9304" s="2"/>
      <c r="J9304" s="2"/>
    </row>
    <row r="9305">
      <c r="D9305" s="2"/>
      <c r="G9305" s="2"/>
      <c r="J9305" s="2"/>
    </row>
    <row r="9306">
      <c r="D9306" s="2"/>
      <c r="G9306" s="2"/>
      <c r="J9306" s="2"/>
    </row>
    <row r="9307">
      <c r="D9307" s="2"/>
      <c r="G9307" s="2"/>
      <c r="J9307" s="2"/>
    </row>
    <row r="9308">
      <c r="D9308" s="2"/>
      <c r="G9308" s="2"/>
      <c r="J9308" s="2"/>
    </row>
    <row r="9309">
      <c r="D9309" s="2"/>
      <c r="G9309" s="2"/>
      <c r="J9309" s="2"/>
    </row>
    <row r="9310">
      <c r="D9310" s="2"/>
      <c r="G9310" s="2"/>
      <c r="J9310" s="2"/>
    </row>
    <row r="9311">
      <c r="D9311" s="2"/>
      <c r="G9311" s="2"/>
      <c r="J9311" s="2"/>
    </row>
    <row r="9312">
      <c r="D9312" s="2"/>
      <c r="G9312" s="2"/>
      <c r="J9312" s="2"/>
    </row>
    <row r="9313">
      <c r="D9313" s="2"/>
      <c r="G9313" s="2"/>
      <c r="J9313" s="2"/>
    </row>
    <row r="9314">
      <c r="D9314" s="2"/>
      <c r="G9314" s="2"/>
      <c r="J9314" s="2"/>
    </row>
    <row r="9315">
      <c r="D9315" s="2"/>
      <c r="G9315" s="2"/>
      <c r="J9315" s="2"/>
    </row>
    <row r="9316">
      <c r="D9316" s="2"/>
      <c r="G9316" s="2"/>
      <c r="J9316" s="2"/>
    </row>
    <row r="9317">
      <c r="D9317" s="2"/>
      <c r="G9317" s="2"/>
      <c r="J9317" s="2"/>
    </row>
    <row r="9318">
      <c r="D9318" s="2"/>
      <c r="G9318" s="2"/>
      <c r="J9318" s="2"/>
    </row>
    <row r="9319">
      <c r="D9319" s="2"/>
      <c r="G9319" s="2"/>
      <c r="J9319" s="2"/>
    </row>
    <row r="9320">
      <c r="D9320" s="2"/>
      <c r="G9320" s="2"/>
      <c r="J9320" s="2"/>
    </row>
    <row r="9321">
      <c r="D9321" s="2"/>
      <c r="G9321" s="2"/>
      <c r="J9321" s="2"/>
    </row>
    <row r="9322">
      <c r="D9322" s="2"/>
      <c r="G9322" s="2"/>
      <c r="J9322" s="2"/>
    </row>
    <row r="9323">
      <c r="D9323" s="2"/>
      <c r="G9323" s="2"/>
      <c r="J9323" s="2"/>
    </row>
    <row r="9324">
      <c r="D9324" s="2"/>
      <c r="G9324" s="2"/>
      <c r="J9324" s="2"/>
    </row>
    <row r="9325">
      <c r="D9325" s="2"/>
      <c r="G9325" s="2"/>
      <c r="J9325" s="2"/>
    </row>
    <row r="9326">
      <c r="D9326" s="2"/>
      <c r="G9326" s="2"/>
      <c r="J9326" s="2"/>
    </row>
    <row r="9327">
      <c r="D9327" s="2"/>
      <c r="G9327" s="2"/>
      <c r="J9327" s="2"/>
    </row>
    <row r="9328">
      <c r="D9328" s="2"/>
      <c r="G9328" s="2"/>
      <c r="J9328" s="2"/>
    </row>
    <row r="9329">
      <c r="D9329" s="2"/>
      <c r="G9329" s="2"/>
      <c r="J9329" s="2"/>
    </row>
    <row r="9330">
      <c r="D9330" s="2"/>
      <c r="G9330" s="2"/>
      <c r="J9330" s="2"/>
    </row>
    <row r="9331">
      <c r="D9331" s="2"/>
      <c r="G9331" s="2"/>
      <c r="J9331" s="2"/>
    </row>
    <row r="9332">
      <c r="D9332" s="2"/>
      <c r="G9332" s="2"/>
      <c r="J9332" s="2"/>
    </row>
    <row r="9333">
      <c r="D9333" s="2"/>
      <c r="G9333" s="2"/>
      <c r="J9333" s="2"/>
    </row>
    <row r="9334">
      <c r="D9334" s="2"/>
      <c r="G9334" s="2"/>
      <c r="J9334" s="2"/>
    </row>
    <row r="9335">
      <c r="D9335" s="2"/>
      <c r="G9335" s="2"/>
      <c r="J9335" s="2"/>
    </row>
    <row r="9336">
      <c r="D9336" s="2"/>
      <c r="G9336" s="2"/>
      <c r="J9336" s="2"/>
    </row>
    <row r="9337">
      <c r="D9337" s="2"/>
      <c r="G9337" s="2"/>
      <c r="J9337" s="2"/>
    </row>
    <row r="9338">
      <c r="D9338" s="2"/>
      <c r="G9338" s="2"/>
      <c r="J9338" s="2"/>
    </row>
    <row r="9339">
      <c r="D9339" s="2"/>
      <c r="G9339" s="2"/>
      <c r="J9339" s="2"/>
    </row>
    <row r="9340">
      <c r="D9340" s="2"/>
      <c r="G9340" s="2"/>
      <c r="J9340" s="2"/>
    </row>
    <row r="9341">
      <c r="D9341" s="2"/>
      <c r="G9341" s="2"/>
      <c r="J9341" s="2"/>
    </row>
    <row r="9342">
      <c r="D9342" s="2"/>
      <c r="G9342" s="2"/>
      <c r="J9342" s="2"/>
    </row>
    <row r="9343">
      <c r="D9343" s="2"/>
      <c r="G9343" s="2"/>
      <c r="J9343" s="2"/>
    </row>
    <row r="9344">
      <c r="D9344" s="2"/>
      <c r="G9344" s="2"/>
      <c r="J9344" s="2"/>
    </row>
    <row r="9345">
      <c r="D9345" s="2"/>
      <c r="G9345" s="2"/>
      <c r="J9345" s="2"/>
    </row>
    <row r="9346">
      <c r="D9346" s="2"/>
      <c r="G9346" s="2"/>
      <c r="J9346" s="2"/>
    </row>
    <row r="9347">
      <c r="D9347" s="2"/>
      <c r="G9347" s="2"/>
      <c r="J9347" s="2"/>
    </row>
    <row r="9348">
      <c r="D9348" s="2"/>
      <c r="G9348" s="2"/>
      <c r="J9348" s="2"/>
    </row>
    <row r="9349">
      <c r="D9349" s="2"/>
      <c r="G9349" s="2"/>
      <c r="J9349" s="2"/>
    </row>
    <row r="9350">
      <c r="D9350" s="2"/>
      <c r="G9350" s="2"/>
      <c r="J9350" s="2"/>
    </row>
    <row r="9351">
      <c r="D9351" s="2"/>
      <c r="G9351" s="2"/>
      <c r="J9351" s="2"/>
    </row>
    <row r="9352">
      <c r="D9352" s="2"/>
      <c r="G9352" s="2"/>
      <c r="J9352" s="2"/>
    </row>
    <row r="9353">
      <c r="D9353" s="2"/>
      <c r="G9353" s="2"/>
      <c r="J9353" s="2"/>
    </row>
    <row r="9354">
      <c r="D9354" s="2"/>
      <c r="G9354" s="2"/>
      <c r="J9354" s="2"/>
    </row>
    <row r="9355">
      <c r="D9355" s="2"/>
      <c r="G9355" s="2"/>
      <c r="J9355" s="2"/>
    </row>
    <row r="9356">
      <c r="D9356" s="2"/>
      <c r="G9356" s="2"/>
      <c r="J9356" s="2"/>
    </row>
    <row r="9357">
      <c r="D9357" s="2"/>
      <c r="G9357" s="2"/>
      <c r="J9357" s="2"/>
    </row>
    <row r="9358">
      <c r="D9358" s="2"/>
      <c r="G9358" s="2"/>
      <c r="J9358" s="2"/>
    </row>
    <row r="9359">
      <c r="D9359" s="2"/>
      <c r="G9359" s="2"/>
      <c r="J9359" s="2"/>
    </row>
    <row r="9360">
      <c r="D9360" s="2"/>
      <c r="G9360" s="2"/>
      <c r="J9360" s="2"/>
    </row>
    <row r="9361">
      <c r="D9361" s="2"/>
      <c r="G9361" s="2"/>
      <c r="J9361" s="2"/>
    </row>
    <row r="9362">
      <c r="D9362" s="2"/>
      <c r="G9362" s="2"/>
      <c r="J9362" s="2"/>
    </row>
    <row r="9363">
      <c r="D9363" s="2"/>
      <c r="G9363" s="2"/>
      <c r="J9363" s="2"/>
    </row>
    <row r="9364">
      <c r="D9364" s="2"/>
      <c r="G9364" s="2"/>
      <c r="J9364" s="2"/>
    </row>
    <row r="9365">
      <c r="D9365" s="2"/>
      <c r="G9365" s="2"/>
      <c r="J9365" s="2"/>
    </row>
    <row r="9366">
      <c r="D9366" s="2"/>
      <c r="G9366" s="2"/>
      <c r="J9366" s="2"/>
    </row>
    <row r="9367">
      <c r="D9367" s="2"/>
      <c r="G9367" s="2"/>
      <c r="J9367" s="2"/>
    </row>
    <row r="9368">
      <c r="D9368" s="2"/>
      <c r="G9368" s="2"/>
      <c r="J9368" s="2"/>
    </row>
    <row r="9369">
      <c r="D9369" s="2"/>
      <c r="G9369" s="2"/>
      <c r="J9369" s="2"/>
    </row>
    <row r="9370">
      <c r="D9370" s="2"/>
      <c r="G9370" s="2"/>
      <c r="J9370" s="2"/>
    </row>
    <row r="9371">
      <c r="D9371" s="2"/>
      <c r="G9371" s="2"/>
      <c r="J9371" s="2"/>
    </row>
    <row r="9372">
      <c r="D9372" s="2"/>
      <c r="G9372" s="2"/>
      <c r="J9372" s="2"/>
    </row>
    <row r="9373">
      <c r="D9373" s="2"/>
      <c r="G9373" s="2"/>
      <c r="J9373" s="2"/>
    </row>
    <row r="9374">
      <c r="D9374" s="2"/>
      <c r="G9374" s="2"/>
      <c r="J9374" s="2"/>
    </row>
    <row r="9375">
      <c r="D9375" s="2"/>
      <c r="G9375" s="2"/>
      <c r="J9375" s="2"/>
    </row>
    <row r="9376">
      <c r="D9376" s="2"/>
      <c r="G9376" s="2"/>
      <c r="J9376" s="2"/>
    </row>
    <row r="9377">
      <c r="D9377" s="2"/>
      <c r="G9377" s="2"/>
      <c r="J9377" s="2"/>
    </row>
    <row r="9378">
      <c r="D9378" s="2"/>
      <c r="G9378" s="2"/>
      <c r="J9378" s="2"/>
    </row>
    <row r="9379">
      <c r="D9379" s="2"/>
      <c r="G9379" s="2"/>
      <c r="J9379" s="2"/>
    </row>
    <row r="9380">
      <c r="D9380" s="2"/>
      <c r="G9380" s="2"/>
      <c r="J9380" s="2"/>
    </row>
    <row r="9381">
      <c r="D9381" s="2"/>
      <c r="G9381" s="2"/>
      <c r="J9381" s="2"/>
    </row>
    <row r="9382">
      <c r="D9382" s="2"/>
      <c r="G9382" s="2"/>
      <c r="J9382" s="2"/>
    </row>
    <row r="9383">
      <c r="D9383" s="2"/>
      <c r="G9383" s="2"/>
      <c r="J9383" s="2"/>
    </row>
    <row r="9384">
      <c r="D9384" s="2"/>
      <c r="G9384" s="2"/>
      <c r="J9384" s="2"/>
    </row>
    <row r="9385">
      <c r="D9385" s="2"/>
      <c r="G9385" s="2"/>
      <c r="J9385" s="2"/>
    </row>
    <row r="9386">
      <c r="D9386" s="2"/>
      <c r="G9386" s="2"/>
      <c r="J9386" s="2"/>
    </row>
    <row r="9387">
      <c r="D9387" s="2"/>
      <c r="G9387" s="2"/>
      <c r="J9387" s="2"/>
    </row>
    <row r="9388">
      <c r="D9388" s="2"/>
      <c r="G9388" s="2"/>
      <c r="J9388" s="2"/>
    </row>
    <row r="9389">
      <c r="D9389" s="2"/>
      <c r="G9389" s="2"/>
      <c r="J9389" s="2"/>
    </row>
    <row r="9390">
      <c r="D9390" s="2"/>
      <c r="G9390" s="2"/>
      <c r="J9390" s="2"/>
    </row>
    <row r="9391">
      <c r="D9391" s="2"/>
      <c r="G9391" s="2"/>
      <c r="J9391" s="2"/>
    </row>
    <row r="9392">
      <c r="D9392" s="2"/>
      <c r="G9392" s="2"/>
      <c r="J9392" s="2"/>
    </row>
    <row r="9393">
      <c r="D9393" s="2"/>
      <c r="G9393" s="2"/>
      <c r="J9393" s="2"/>
    </row>
    <row r="9394">
      <c r="D9394" s="2"/>
      <c r="G9394" s="2"/>
      <c r="J9394" s="2"/>
    </row>
    <row r="9395">
      <c r="D9395" s="2"/>
      <c r="G9395" s="2"/>
      <c r="J9395" s="2"/>
    </row>
    <row r="9396">
      <c r="D9396" s="2"/>
      <c r="G9396" s="2"/>
      <c r="J9396" s="2"/>
    </row>
    <row r="9397">
      <c r="D9397" s="2"/>
      <c r="G9397" s="2"/>
      <c r="J9397" s="2"/>
    </row>
    <row r="9398">
      <c r="D9398" s="2"/>
      <c r="G9398" s="2"/>
      <c r="J9398" s="2"/>
    </row>
    <row r="9399">
      <c r="D9399" s="2"/>
      <c r="G9399" s="2"/>
      <c r="J9399" s="2"/>
    </row>
    <row r="9400">
      <c r="D9400" s="2"/>
      <c r="G9400" s="2"/>
      <c r="J9400" s="2"/>
    </row>
    <row r="9401">
      <c r="D9401" s="2"/>
      <c r="G9401" s="2"/>
      <c r="J9401" s="2"/>
    </row>
    <row r="9402">
      <c r="D9402" s="2"/>
      <c r="G9402" s="2"/>
      <c r="J9402" s="2"/>
    </row>
    <row r="9403">
      <c r="D9403" s="2"/>
      <c r="G9403" s="2"/>
      <c r="J9403" s="2"/>
    </row>
    <row r="9404">
      <c r="D9404" s="2"/>
      <c r="G9404" s="2"/>
      <c r="J9404" s="2"/>
    </row>
    <row r="9405">
      <c r="D9405" s="2"/>
      <c r="G9405" s="2"/>
      <c r="J9405" s="2"/>
    </row>
    <row r="9406">
      <c r="D9406" s="2"/>
      <c r="G9406" s="2"/>
      <c r="J9406" s="2"/>
    </row>
    <row r="9407">
      <c r="D9407" s="2"/>
      <c r="G9407" s="2"/>
      <c r="J9407" s="2"/>
    </row>
    <row r="9408">
      <c r="D9408" s="2"/>
      <c r="G9408" s="2"/>
      <c r="J9408" s="2"/>
    </row>
    <row r="9409">
      <c r="D9409" s="2"/>
      <c r="G9409" s="2"/>
      <c r="J9409" s="2"/>
    </row>
    <row r="9410">
      <c r="D9410" s="2"/>
      <c r="G9410" s="2"/>
      <c r="J9410" s="2"/>
    </row>
    <row r="9411">
      <c r="D9411" s="2"/>
      <c r="G9411" s="2"/>
      <c r="J9411" s="2"/>
    </row>
    <row r="9412">
      <c r="D9412" s="2"/>
      <c r="G9412" s="2"/>
      <c r="J9412" s="2"/>
    </row>
    <row r="9413">
      <c r="D9413" s="2"/>
      <c r="G9413" s="2"/>
      <c r="J9413" s="2"/>
    </row>
    <row r="9414">
      <c r="D9414" s="2"/>
      <c r="G9414" s="2"/>
      <c r="J9414" s="2"/>
    </row>
    <row r="9415">
      <c r="D9415" s="2"/>
      <c r="G9415" s="2"/>
      <c r="J9415" s="2"/>
    </row>
    <row r="9416">
      <c r="D9416" s="2"/>
      <c r="G9416" s="2"/>
      <c r="J9416" s="2"/>
    </row>
    <row r="9417">
      <c r="D9417" s="2"/>
      <c r="G9417" s="2"/>
      <c r="J9417" s="2"/>
    </row>
    <row r="9418">
      <c r="D9418" s="2"/>
      <c r="G9418" s="2"/>
      <c r="J9418" s="2"/>
    </row>
    <row r="9419">
      <c r="D9419" s="2"/>
      <c r="G9419" s="2"/>
      <c r="J9419" s="2"/>
    </row>
    <row r="9420">
      <c r="D9420" s="2"/>
      <c r="G9420" s="2"/>
      <c r="J9420" s="2"/>
    </row>
    <row r="9421">
      <c r="D9421" s="2"/>
      <c r="G9421" s="2"/>
      <c r="J9421" s="2"/>
    </row>
    <row r="9422">
      <c r="D9422" s="2"/>
      <c r="G9422" s="2"/>
      <c r="J9422" s="2"/>
    </row>
    <row r="9423">
      <c r="D9423" s="2"/>
      <c r="G9423" s="2"/>
      <c r="J9423" s="2"/>
    </row>
    <row r="9424">
      <c r="D9424" s="2"/>
      <c r="G9424" s="2"/>
      <c r="J9424" s="2"/>
    </row>
    <row r="9425">
      <c r="D9425" s="2"/>
      <c r="G9425" s="2"/>
      <c r="J9425" s="2"/>
    </row>
    <row r="9426">
      <c r="D9426" s="2"/>
      <c r="G9426" s="2"/>
      <c r="J9426" s="2"/>
    </row>
    <row r="9427">
      <c r="D9427" s="2"/>
      <c r="G9427" s="2"/>
      <c r="J9427" s="2"/>
    </row>
    <row r="9428">
      <c r="D9428" s="2"/>
      <c r="G9428" s="2"/>
      <c r="J9428" s="2"/>
    </row>
    <row r="9429">
      <c r="D9429" s="2"/>
      <c r="G9429" s="2"/>
      <c r="J9429" s="2"/>
    </row>
    <row r="9430">
      <c r="D9430" s="2"/>
      <c r="G9430" s="2"/>
      <c r="J9430" s="2"/>
    </row>
    <row r="9431">
      <c r="D9431" s="2"/>
      <c r="G9431" s="2"/>
      <c r="J9431" s="2"/>
    </row>
    <row r="9432">
      <c r="D9432" s="2"/>
      <c r="G9432" s="2"/>
      <c r="J9432" s="2"/>
    </row>
    <row r="9433">
      <c r="D9433" s="2"/>
      <c r="G9433" s="2"/>
      <c r="J9433" s="2"/>
    </row>
    <row r="9434">
      <c r="D9434" s="2"/>
      <c r="G9434" s="2"/>
      <c r="J9434" s="2"/>
    </row>
    <row r="9435">
      <c r="D9435" s="2"/>
      <c r="G9435" s="2"/>
      <c r="J9435" s="2"/>
    </row>
    <row r="9436">
      <c r="D9436" s="2"/>
      <c r="G9436" s="2"/>
      <c r="J9436" s="2"/>
    </row>
    <row r="9437">
      <c r="D9437" s="2"/>
      <c r="G9437" s="2"/>
      <c r="J9437" s="2"/>
    </row>
    <row r="9438">
      <c r="D9438" s="2"/>
      <c r="G9438" s="2"/>
      <c r="J9438" s="2"/>
    </row>
    <row r="9439">
      <c r="D9439" s="2"/>
      <c r="G9439" s="2"/>
      <c r="J9439" s="2"/>
    </row>
    <row r="9440">
      <c r="D9440" s="2"/>
      <c r="G9440" s="2"/>
      <c r="J9440" s="2"/>
    </row>
    <row r="9441">
      <c r="D9441" s="2"/>
      <c r="G9441" s="2"/>
      <c r="J9441" s="2"/>
    </row>
    <row r="9442">
      <c r="D9442" s="2"/>
      <c r="G9442" s="2"/>
      <c r="J9442" s="2"/>
    </row>
    <row r="9443">
      <c r="D9443" s="2"/>
      <c r="G9443" s="2"/>
      <c r="J9443" s="2"/>
    </row>
    <row r="9444">
      <c r="D9444" s="2"/>
      <c r="G9444" s="2"/>
      <c r="J9444" s="2"/>
    </row>
    <row r="9445">
      <c r="D9445" s="2"/>
      <c r="G9445" s="2"/>
      <c r="J9445" s="2"/>
    </row>
    <row r="9446">
      <c r="D9446" s="2"/>
      <c r="G9446" s="2"/>
      <c r="J9446" s="2"/>
    </row>
    <row r="9447">
      <c r="D9447" s="2"/>
      <c r="G9447" s="2"/>
      <c r="J9447" s="2"/>
    </row>
    <row r="9448">
      <c r="D9448" s="2"/>
      <c r="G9448" s="2"/>
      <c r="J9448" s="2"/>
    </row>
    <row r="9449">
      <c r="D9449" s="2"/>
      <c r="G9449" s="2"/>
      <c r="J9449" s="2"/>
    </row>
    <row r="9450">
      <c r="D9450" s="2"/>
      <c r="G9450" s="2"/>
      <c r="J9450" s="2"/>
    </row>
    <row r="9451">
      <c r="D9451" s="2"/>
      <c r="G9451" s="2"/>
      <c r="J9451" s="2"/>
    </row>
    <row r="9452">
      <c r="D9452" s="2"/>
      <c r="G9452" s="2"/>
      <c r="J9452" s="2"/>
    </row>
    <row r="9453">
      <c r="D9453" s="2"/>
      <c r="G9453" s="2"/>
      <c r="J9453" s="2"/>
    </row>
    <row r="9454">
      <c r="D9454" s="2"/>
      <c r="G9454" s="2"/>
      <c r="J9454" s="2"/>
    </row>
    <row r="9455">
      <c r="D9455" s="2"/>
      <c r="G9455" s="2"/>
      <c r="J9455" s="2"/>
    </row>
    <row r="9456">
      <c r="D9456" s="2"/>
      <c r="G9456" s="2"/>
      <c r="J9456" s="2"/>
    </row>
    <row r="9457">
      <c r="D9457" s="2"/>
      <c r="G9457" s="2"/>
      <c r="J9457" s="2"/>
    </row>
    <row r="9458">
      <c r="D9458" s="2"/>
      <c r="G9458" s="2"/>
      <c r="J9458" s="2"/>
    </row>
    <row r="9459">
      <c r="D9459" s="2"/>
      <c r="G9459" s="2"/>
      <c r="J9459" s="2"/>
    </row>
    <row r="9460">
      <c r="D9460" s="2"/>
      <c r="G9460" s="2"/>
      <c r="J9460" s="2"/>
    </row>
    <row r="9461">
      <c r="D9461" s="2"/>
      <c r="G9461" s="2"/>
      <c r="J9461" s="2"/>
    </row>
    <row r="9462">
      <c r="D9462" s="2"/>
      <c r="G9462" s="2"/>
      <c r="J9462" s="2"/>
    </row>
    <row r="9463">
      <c r="D9463" s="2"/>
      <c r="G9463" s="2"/>
      <c r="J9463" s="2"/>
    </row>
    <row r="9464">
      <c r="D9464" s="2"/>
      <c r="G9464" s="2"/>
      <c r="J9464" s="2"/>
    </row>
    <row r="9465">
      <c r="D9465" s="2"/>
      <c r="G9465" s="2"/>
      <c r="J9465" s="2"/>
    </row>
    <row r="9466">
      <c r="D9466" s="2"/>
      <c r="G9466" s="2"/>
      <c r="J9466" s="2"/>
    </row>
    <row r="9467">
      <c r="D9467" s="2"/>
      <c r="G9467" s="2"/>
      <c r="J9467" s="2"/>
    </row>
    <row r="9468">
      <c r="D9468" s="2"/>
      <c r="G9468" s="2"/>
      <c r="J9468" s="2"/>
    </row>
    <row r="9469">
      <c r="D9469" s="2"/>
      <c r="G9469" s="2"/>
      <c r="J9469" s="2"/>
    </row>
    <row r="9470">
      <c r="D9470" s="2"/>
      <c r="G9470" s="2"/>
      <c r="J9470" s="2"/>
    </row>
    <row r="9471">
      <c r="D9471" s="2"/>
      <c r="G9471" s="2"/>
      <c r="J9471" s="2"/>
    </row>
    <row r="9472">
      <c r="D9472" s="2"/>
      <c r="G9472" s="2"/>
      <c r="J9472" s="2"/>
    </row>
    <row r="9473">
      <c r="D9473" s="2"/>
      <c r="G9473" s="2"/>
      <c r="J9473" s="2"/>
    </row>
    <row r="9474">
      <c r="D9474" s="2"/>
      <c r="G9474" s="2"/>
      <c r="J9474" s="2"/>
    </row>
    <row r="9475">
      <c r="D9475" s="2"/>
      <c r="G9475" s="2"/>
      <c r="J9475" s="2"/>
    </row>
    <row r="9476">
      <c r="D9476" s="2"/>
      <c r="G9476" s="2"/>
      <c r="J9476" s="2"/>
    </row>
    <row r="9477">
      <c r="D9477" s="2"/>
      <c r="G9477" s="2"/>
      <c r="J9477" s="2"/>
    </row>
    <row r="9478">
      <c r="D9478" s="2"/>
      <c r="G9478" s="2"/>
      <c r="J9478" s="2"/>
    </row>
    <row r="9479">
      <c r="D9479" s="2"/>
      <c r="G9479" s="2"/>
      <c r="J9479" s="2"/>
    </row>
    <row r="9480">
      <c r="D9480" s="2"/>
      <c r="G9480" s="2"/>
      <c r="J9480" s="2"/>
    </row>
    <row r="9481">
      <c r="D9481" s="2"/>
      <c r="G9481" s="2"/>
      <c r="J9481" s="2"/>
    </row>
    <row r="9482">
      <c r="D9482" s="2"/>
      <c r="G9482" s="2"/>
      <c r="J9482" s="2"/>
    </row>
    <row r="9483">
      <c r="D9483" s="2"/>
      <c r="G9483" s="2"/>
      <c r="J9483" s="2"/>
    </row>
    <row r="9484">
      <c r="D9484" s="2"/>
      <c r="G9484" s="2"/>
      <c r="J9484" s="2"/>
    </row>
    <row r="9485">
      <c r="D9485" s="2"/>
      <c r="G9485" s="2"/>
      <c r="J9485" s="2"/>
    </row>
    <row r="9486">
      <c r="D9486" s="2"/>
      <c r="G9486" s="2"/>
      <c r="J9486" s="2"/>
    </row>
    <row r="9487">
      <c r="D9487" s="2"/>
      <c r="G9487" s="2"/>
      <c r="J9487" s="2"/>
    </row>
    <row r="9488">
      <c r="D9488" s="2"/>
      <c r="G9488" s="2"/>
      <c r="J9488" s="2"/>
    </row>
    <row r="9489">
      <c r="D9489" s="2"/>
      <c r="G9489" s="2"/>
      <c r="J9489" s="2"/>
    </row>
    <row r="9490">
      <c r="D9490" s="2"/>
      <c r="G9490" s="2"/>
      <c r="J9490" s="2"/>
    </row>
    <row r="9491">
      <c r="D9491" s="2"/>
      <c r="G9491" s="2"/>
      <c r="J9491" s="2"/>
    </row>
    <row r="9492">
      <c r="D9492" s="2"/>
      <c r="G9492" s="2"/>
      <c r="J9492" s="2"/>
    </row>
    <row r="9493">
      <c r="D9493" s="2"/>
      <c r="G9493" s="2"/>
      <c r="J9493" s="2"/>
    </row>
    <row r="9494">
      <c r="D9494" s="2"/>
      <c r="G9494" s="2"/>
      <c r="J9494" s="2"/>
    </row>
    <row r="9495">
      <c r="D9495" s="2"/>
      <c r="G9495" s="2"/>
      <c r="J9495" s="2"/>
    </row>
    <row r="9496">
      <c r="D9496" s="2"/>
      <c r="G9496" s="2"/>
      <c r="J9496" s="2"/>
    </row>
    <row r="9497">
      <c r="D9497" s="2"/>
      <c r="G9497" s="2"/>
      <c r="J9497" s="2"/>
    </row>
    <row r="9498">
      <c r="D9498" s="2"/>
      <c r="G9498" s="2"/>
      <c r="J9498" s="2"/>
    </row>
    <row r="9499">
      <c r="D9499" s="2"/>
      <c r="G9499" s="2"/>
      <c r="J9499" s="2"/>
    </row>
    <row r="9500">
      <c r="D9500" s="2"/>
      <c r="G9500" s="2"/>
      <c r="J9500" s="2"/>
    </row>
    <row r="9501">
      <c r="D9501" s="2"/>
      <c r="G9501" s="2"/>
      <c r="J9501" s="2"/>
    </row>
    <row r="9502">
      <c r="D9502" s="2"/>
      <c r="G9502" s="2"/>
      <c r="J9502" s="2"/>
    </row>
    <row r="9503">
      <c r="D9503" s="2"/>
      <c r="G9503" s="2"/>
      <c r="J9503" s="2"/>
    </row>
    <row r="9504">
      <c r="D9504" s="2"/>
      <c r="G9504" s="2"/>
      <c r="J9504" s="2"/>
    </row>
    <row r="9505">
      <c r="D9505" s="2"/>
      <c r="G9505" s="2"/>
      <c r="J9505" s="2"/>
    </row>
    <row r="9506">
      <c r="D9506" s="2"/>
      <c r="G9506" s="2"/>
      <c r="J9506" s="2"/>
    </row>
    <row r="9507">
      <c r="D9507" s="2"/>
      <c r="G9507" s="2"/>
      <c r="J9507" s="2"/>
    </row>
    <row r="9508">
      <c r="D9508" s="2"/>
      <c r="G9508" s="2"/>
      <c r="J9508" s="2"/>
    </row>
    <row r="9509">
      <c r="D9509" s="2"/>
      <c r="G9509" s="2"/>
      <c r="J9509" s="2"/>
    </row>
    <row r="9510">
      <c r="D9510" s="2"/>
      <c r="G9510" s="2"/>
      <c r="J9510" s="2"/>
    </row>
    <row r="9511">
      <c r="D9511" s="2"/>
      <c r="G9511" s="2"/>
      <c r="J9511" s="2"/>
    </row>
    <row r="9512">
      <c r="D9512" s="2"/>
      <c r="G9512" s="2"/>
      <c r="J9512" s="2"/>
    </row>
    <row r="9513">
      <c r="D9513" s="2"/>
      <c r="G9513" s="2"/>
      <c r="J9513" s="2"/>
    </row>
    <row r="9514">
      <c r="D9514" s="2"/>
      <c r="G9514" s="2"/>
      <c r="J9514" s="2"/>
    </row>
    <row r="9515">
      <c r="D9515" s="2"/>
      <c r="G9515" s="2"/>
      <c r="J9515" s="2"/>
    </row>
    <row r="9516">
      <c r="D9516" s="2"/>
      <c r="G9516" s="2"/>
      <c r="J9516" s="2"/>
    </row>
    <row r="9517">
      <c r="D9517" s="2"/>
      <c r="G9517" s="2"/>
      <c r="J9517" s="2"/>
    </row>
    <row r="9518">
      <c r="D9518" s="2"/>
      <c r="G9518" s="2"/>
      <c r="J9518" s="2"/>
    </row>
    <row r="9519">
      <c r="D9519" s="2"/>
      <c r="G9519" s="2"/>
      <c r="J9519" s="2"/>
    </row>
    <row r="9520">
      <c r="D9520" s="2"/>
      <c r="G9520" s="2"/>
      <c r="J9520" s="2"/>
    </row>
    <row r="9521">
      <c r="D9521" s="2"/>
      <c r="G9521" s="2"/>
      <c r="J9521" s="2"/>
    </row>
    <row r="9522">
      <c r="D9522" s="2"/>
      <c r="G9522" s="2"/>
      <c r="J9522" s="2"/>
    </row>
    <row r="9523">
      <c r="D9523" s="2"/>
      <c r="G9523" s="2"/>
      <c r="J9523" s="2"/>
    </row>
    <row r="9524">
      <c r="D9524" s="2"/>
      <c r="G9524" s="2"/>
      <c r="J9524" s="2"/>
    </row>
    <row r="9525">
      <c r="D9525" s="2"/>
      <c r="G9525" s="2"/>
      <c r="J9525" s="2"/>
    </row>
    <row r="9526">
      <c r="D9526" s="2"/>
      <c r="G9526" s="2"/>
      <c r="J9526" s="2"/>
    </row>
    <row r="9527">
      <c r="D9527" s="2"/>
      <c r="G9527" s="2"/>
      <c r="J9527" s="2"/>
    </row>
    <row r="9528">
      <c r="D9528" s="2"/>
      <c r="G9528" s="2"/>
      <c r="J9528" s="2"/>
    </row>
    <row r="9529">
      <c r="D9529" s="2"/>
      <c r="G9529" s="2"/>
      <c r="J9529" s="2"/>
    </row>
    <row r="9530">
      <c r="D9530" s="2"/>
      <c r="G9530" s="2"/>
      <c r="J9530" s="2"/>
    </row>
    <row r="9531">
      <c r="D9531" s="2"/>
      <c r="G9531" s="2"/>
      <c r="J9531" s="2"/>
    </row>
    <row r="9532">
      <c r="D9532" s="2"/>
      <c r="G9532" s="2"/>
      <c r="J9532" s="2"/>
    </row>
    <row r="9533">
      <c r="D9533" s="2"/>
      <c r="G9533" s="2"/>
      <c r="J9533" s="2"/>
    </row>
    <row r="9534">
      <c r="D9534" s="2"/>
      <c r="G9534" s="2"/>
      <c r="J9534" s="2"/>
    </row>
    <row r="9535">
      <c r="D9535" s="2"/>
      <c r="G9535" s="2"/>
      <c r="J9535" s="2"/>
    </row>
    <row r="9536">
      <c r="D9536" s="2"/>
      <c r="G9536" s="2"/>
      <c r="J9536" s="2"/>
    </row>
    <row r="9537">
      <c r="D9537" s="2"/>
      <c r="G9537" s="2"/>
      <c r="J9537" s="2"/>
    </row>
    <row r="9538">
      <c r="D9538" s="2"/>
      <c r="G9538" s="2"/>
      <c r="J9538" s="2"/>
    </row>
    <row r="9539">
      <c r="D9539" s="2"/>
      <c r="G9539" s="2"/>
      <c r="J9539" s="2"/>
    </row>
    <row r="9540">
      <c r="D9540" s="2"/>
      <c r="G9540" s="2"/>
      <c r="J9540" s="2"/>
    </row>
    <row r="9541">
      <c r="D9541" s="2"/>
      <c r="G9541" s="2"/>
      <c r="J9541" s="2"/>
    </row>
    <row r="9542">
      <c r="D9542" s="2"/>
      <c r="G9542" s="2"/>
      <c r="J9542" s="2"/>
    </row>
    <row r="9543">
      <c r="D9543" s="2"/>
      <c r="G9543" s="2"/>
      <c r="J9543" s="2"/>
    </row>
    <row r="9544">
      <c r="D9544" s="2"/>
      <c r="G9544" s="2"/>
      <c r="J9544" s="2"/>
    </row>
    <row r="9545">
      <c r="D9545" s="2"/>
      <c r="G9545" s="2"/>
      <c r="J9545" s="2"/>
    </row>
    <row r="9546">
      <c r="D9546" s="2"/>
      <c r="G9546" s="2"/>
      <c r="J9546" s="2"/>
    </row>
    <row r="9547">
      <c r="D9547" s="2"/>
      <c r="G9547" s="2"/>
      <c r="J9547" s="2"/>
    </row>
    <row r="9548">
      <c r="D9548" s="2"/>
      <c r="G9548" s="2"/>
      <c r="J9548" s="2"/>
    </row>
    <row r="9549">
      <c r="D9549" s="2"/>
      <c r="G9549" s="2"/>
      <c r="J9549" s="2"/>
    </row>
    <row r="9550">
      <c r="D9550" s="2"/>
      <c r="G9550" s="2"/>
      <c r="J9550" s="2"/>
    </row>
    <row r="9551">
      <c r="D9551" s="2"/>
      <c r="G9551" s="2"/>
      <c r="J9551" s="2"/>
    </row>
    <row r="9552">
      <c r="D9552" s="2"/>
      <c r="G9552" s="2"/>
      <c r="J9552" s="2"/>
    </row>
    <row r="9553">
      <c r="D9553" s="2"/>
      <c r="G9553" s="2"/>
      <c r="J9553" s="2"/>
    </row>
    <row r="9554">
      <c r="D9554" s="2"/>
      <c r="G9554" s="2"/>
      <c r="J9554" s="2"/>
    </row>
    <row r="9555">
      <c r="D9555" s="2"/>
      <c r="G9555" s="2"/>
      <c r="J9555" s="2"/>
    </row>
    <row r="9556">
      <c r="D9556" s="2"/>
      <c r="G9556" s="2"/>
      <c r="J9556" s="2"/>
    </row>
    <row r="9557">
      <c r="D9557" s="2"/>
      <c r="G9557" s="2"/>
      <c r="J9557" s="2"/>
    </row>
    <row r="9558">
      <c r="D9558" s="2"/>
      <c r="G9558" s="2"/>
      <c r="J9558" s="2"/>
    </row>
    <row r="9559">
      <c r="D9559" s="2"/>
      <c r="G9559" s="2"/>
      <c r="J9559" s="2"/>
    </row>
    <row r="9560">
      <c r="D9560" s="2"/>
      <c r="G9560" s="2"/>
      <c r="J9560" s="2"/>
    </row>
    <row r="9561">
      <c r="D9561" s="2"/>
      <c r="G9561" s="2"/>
      <c r="J9561" s="2"/>
    </row>
    <row r="9562">
      <c r="D9562" s="2"/>
      <c r="G9562" s="2"/>
      <c r="J9562" s="2"/>
    </row>
    <row r="9563">
      <c r="D9563" s="2"/>
      <c r="G9563" s="2"/>
      <c r="J9563" s="2"/>
    </row>
    <row r="9564">
      <c r="D9564" s="2"/>
      <c r="G9564" s="2"/>
      <c r="J9564" s="2"/>
    </row>
    <row r="9565">
      <c r="D9565" s="2"/>
      <c r="G9565" s="2"/>
      <c r="J9565" s="2"/>
    </row>
    <row r="9566">
      <c r="D9566" s="2"/>
      <c r="G9566" s="2"/>
      <c r="J9566" s="2"/>
    </row>
    <row r="9567">
      <c r="D9567" s="2"/>
      <c r="G9567" s="2"/>
      <c r="J9567" s="2"/>
    </row>
    <row r="9568">
      <c r="D9568" s="2"/>
      <c r="G9568" s="2"/>
      <c r="J9568" s="2"/>
    </row>
    <row r="9569">
      <c r="D9569" s="2"/>
      <c r="G9569" s="2"/>
      <c r="J9569" s="2"/>
    </row>
    <row r="9570">
      <c r="D9570" s="2"/>
      <c r="G9570" s="2"/>
      <c r="J9570" s="2"/>
    </row>
    <row r="9571">
      <c r="D9571" s="2"/>
      <c r="G9571" s="2"/>
      <c r="J9571" s="2"/>
    </row>
    <row r="9572">
      <c r="D9572" s="2"/>
      <c r="G9572" s="2"/>
      <c r="J9572" s="2"/>
    </row>
    <row r="9573">
      <c r="D9573" s="2"/>
      <c r="G9573" s="2"/>
      <c r="J9573" s="2"/>
    </row>
    <row r="9574">
      <c r="D9574" s="2"/>
      <c r="G9574" s="2"/>
      <c r="J9574" s="2"/>
    </row>
    <row r="9575">
      <c r="D9575" s="2"/>
      <c r="G9575" s="2"/>
      <c r="J9575" s="2"/>
    </row>
    <row r="9576">
      <c r="D9576" s="2"/>
      <c r="G9576" s="2"/>
      <c r="J9576" s="2"/>
    </row>
    <row r="9577">
      <c r="D9577" s="2"/>
      <c r="G9577" s="2"/>
      <c r="J9577" s="2"/>
    </row>
    <row r="9578">
      <c r="D9578" s="2"/>
      <c r="G9578" s="2"/>
      <c r="J9578" s="2"/>
    </row>
    <row r="9579">
      <c r="D9579" s="2"/>
      <c r="G9579" s="2"/>
      <c r="J9579" s="2"/>
    </row>
    <row r="9580">
      <c r="D9580" s="2"/>
      <c r="G9580" s="2"/>
      <c r="J9580" s="2"/>
    </row>
    <row r="9581">
      <c r="D9581" s="2"/>
      <c r="G9581" s="2"/>
      <c r="J9581" s="2"/>
    </row>
    <row r="9582">
      <c r="D9582" s="2"/>
      <c r="G9582" s="2"/>
      <c r="J9582" s="2"/>
    </row>
    <row r="9583">
      <c r="D9583" s="2"/>
      <c r="G9583" s="2"/>
      <c r="J9583" s="2"/>
    </row>
    <row r="9584">
      <c r="D9584" s="2"/>
      <c r="G9584" s="2"/>
      <c r="J9584" s="2"/>
    </row>
    <row r="9585">
      <c r="D9585" s="2"/>
      <c r="G9585" s="2"/>
      <c r="J9585" s="2"/>
    </row>
    <row r="9586">
      <c r="D9586" s="2"/>
      <c r="G9586" s="2"/>
      <c r="J9586" s="2"/>
    </row>
    <row r="9587">
      <c r="D9587" s="2"/>
      <c r="G9587" s="2"/>
      <c r="J9587" s="2"/>
    </row>
    <row r="9588">
      <c r="D9588" s="2"/>
      <c r="G9588" s="2"/>
      <c r="J9588" s="2"/>
    </row>
    <row r="9589">
      <c r="D9589" s="2"/>
      <c r="G9589" s="2"/>
      <c r="J9589" s="2"/>
    </row>
    <row r="9590">
      <c r="D9590" s="2"/>
      <c r="G9590" s="2"/>
      <c r="J9590" s="2"/>
    </row>
    <row r="9591">
      <c r="D9591" s="2"/>
      <c r="G9591" s="2"/>
      <c r="J9591" s="2"/>
    </row>
    <row r="9592">
      <c r="D9592" s="2"/>
      <c r="G9592" s="2"/>
      <c r="J9592" s="2"/>
    </row>
    <row r="9593">
      <c r="D9593" s="2"/>
      <c r="G9593" s="2"/>
      <c r="J9593" s="2"/>
    </row>
    <row r="9594">
      <c r="D9594" s="2"/>
      <c r="G9594" s="2"/>
      <c r="J9594" s="2"/>
    </row>
    <row r="9595">
      <c r="D9595" s="2"/>
      <c r="G9595" s="2"/>
      <c r="J9595" s="2"/>
    </row>
    <row r="9596">
      <c r="D9596" s="2"/>
      <c r="G9596" s="2"/>
      <c r="J9596" s="2"/>
    </row>
    <row r="9597">
      <c r="D9597" s="2"/>
      <c r="G9597" s="2"/>
      <c r="J9597" s="2"/>
    </row>
    <row r="9598">
      <c r="D9598" s="2"/>
      <c r="G9598" s="2"/>
      <c r="J9598" s="2"/>
    </row>
    <row r="9599">
      <c r="D9599" s="2"/>
      <c r="G9599" s="2"/>
      <c r="J9599" s="2"/>
    </row>
    <row r="9600">
      <c r="D9600" s="2"/>
      <c r="G9600" s="2"/>
      <c r="J9600" s="2"/>
    </row>
    <row r="9601">
      <c r="D9601" s="2"/>
      <c r="G9601" s="2"/>
      <c r="J9601" s="2"/>
    </row>
    <row r="9602">
      <c r="D9602" s="2"/>
      <c r="G9602" s="2"/>
      <c r="J9602" s="2"/>
    </row>
    <row r="9603">
      <c r="D9603" s="2"/>
      <c r="G9603" s="2"/>
      <c r="J9603" s="2"/>
    </row>
    <row r="9604">
      <c r="D9604" s="2"/>
      <c r="G9604" s="2"/>
      <c r="J9604" s="2"/>
    </row>
    <row r="9605">
      <c r="D9605" s="2"/>
      <c r="G9605" s="2"/>
      <c r="J9605" s="2"/>
    </row>
    <row r="9606">
      <c r="D9606" s="2"/>
      <c r="G9606" s="2"/>
      <c r="J9606" s="2"/>
    </row>
    <row r="9607">
      <c r="D9607" s="2"/>
      <c r="G9607" s="2"/>
      <c r="J9607" s="2"/>
    </row>
    <row r="9608">
      <c r="D9608" s="2"/>
      <c r="G9608" s="2"/>
      <c r="J9608" s="2"/>
    </row>
    <row r="9609">
      <c r="D9609" s="2"/>
      <c r="G9609" s="2"/>
      <c r="J9609" s="2"/>
    </row>
    <row r="9610">
      <c r="D9610" s="2"/>
      <c r="G9610" s="2"/>
      <c r="J9610" s="2"/>
    </row>
    <row r="9611">
      <c r="D9611" s="2"/>
      <c r="G9611" s="2"/>
      <c r="J9611" s="2"/>
    </row>
    <row r="9612">
      <c r="D9612" s="2"/>
      <c r="G9612" s="2"/>
      <c r="J9612" s="2"/>
    </row>
    <row r="9613">
      <c r="D9613" s="2"/>
      <c r="G9613" s="2"/>
      <c r="J9613" s="2"/>
    </row>
    <row r="9614">
      <c r="D9614" s="2"/>
      <c r="G9614" s="2"/>
      <c r="J9614" s="2"/>
    </row>
    <row r="9615">
      <c r="D9615" s="2"/>
      <c r="G9615" s="2"/>
      <c r="J9615" s="2"/>
    </row>
    <row r="9616">
      <c r="D9616" s="2"/>
      <c r="G9616" s="2"/>
      <c r="J9616" s="2"/>
    </row>
    <row r="9617">
      <c r="D9617" s="2"/>
      <c r="G9617" s="2"/>
      <c r="J9617" s="2"/>
    </row>
    <row r="9618">
      <c r="D9618" s="2"/>
      <c r="G9618" s="2"/>
      <c r="J9618" s="2"/>
    </row>
    <row r="9619">
      <c r="D9619" s="2"/>
      <c r="G9619" s="2"/>
      <c r="J9619" s="2"/>
    </row>
    <row r="9620">
      <c r="D9620" s="2"/>
      <c r="G9620" s="2"/>
      <c r="J9620" s="2"/>
    </row>
    <row r="9621">
      <c r="D9621" s="2"/>
      <c r="G9621" s="2"/>
      <c r="J9621" s="2"/>
    </row>
    <row r="9622">
      <c r="D9622" s="2"/>
      <c r="G9622" s="2"/>
      <c r="J9622" s="2"/>
    </row>
    <row r="9623">
      <c r="D9623" s="2"/>
      <c r="G9623" s="2"/>
      <c r="J9623" s="2"/>
    </row>
    <row r="9624">
      <c r="D9624" s="2"/>
      <c r="G9624" s="2"/>
      <c r="J9624" s="2"/>
    </row>
    <row r="9625">
      <c r="D9625" s="2"/>
      <c r="G9625" s="2"/>
      <c r="J9625" s="2"/>
    </row>
    <row r="9626">
      <c r="D9626" s="2"/>
      <c r="G9626" s="2"/>
      <c r="J9626" s="2"/>
    </row>
    <row r="9627">
      <c r="D9627" s="2"/>
      <c r="G9627" s="2"/>
      <c r="J9627" s="2"/>
    </row>
    <row r="9628">
      <c r="D9628" s="2"/>
      <c r="G9628" s="2"/>
      <c r="J9628" s="2"/>
    </row>
    <row r="9629">
      <c r="D9629" s="2"/>
      <c r="G9629" s="2"/>
      <c r="J9629" s="2"/>
    </row>
    <row r="9630">
      <c r="D9630" s="2"/>
      <c r="G9630" s="2"/>
      <c r="J9630" s="2"/>
    </row>
    <row r="9631">
      <c r="D9631" s="2"/>
      <c r="G9631" s="2"/>
      <c r="J9631" s="2"/>
    </row>
    <row r="9632">
      <c r="D9632" s="2"/>
      <c r="G9632" s="2"/>
      <c r="J9632" s="2"/>
    </row>
    <row r="9633">
      <c r="D9633" s="2"/>
      <c r="G9633" s="2"/>
      <c r="J9633" s="2"/>
    </row>
    <row r="9634">
      <c r="D9634" s="2"/>
      <c r="G9634" s="2"/>
      <c r="J9634" s="2"/>
    </row>
    <row r="9635">
      <c r="D9635" s="2"/>
      <c r="G9635" s="2"/>
      <c r="J9635" s="2"/>
    </row>
    <row r="9636">
      <c r="D9636" s="2"/>
      <c r="G9636" s="2"/>
      <c r="J9636" s="2"/>
    </row>
    <row r="9637">
      <c r="D9637" s="2"/>
      <c r="G9637" s="2"/>
      <c r="J9637" s="2"/>
    </row>
    <row r="9638">
      <c r="D9638" s="2"/>
      <c r="G9638" s="2"/>
      <c r="J9638" s="2"/>
    </row>
    <row r="9639">
      <c r="D9639" s="2"/>
      <c r="G9639" s="2"/>
      <c r="J9639" s="2"/>
    </row>
    <row r="9640">
      <c r="D9640" s="2"/>
      <c r="G9640" s="2"/>
      <c r="J9640" s="2"/>
    </row>
    <row r="9641">
      <c r="D9641" s="2"/>
      <c r="G9641" s="2"/>
      <c r="J9641" s="2"/>
    </row>
    <row r="9642">
      <c r="D9642" s="2"/>
      <c r="G9642" s="2"/>
      <c r="J9642" s="2"/>
    </row>
    <row r="9643">
      <c r="D9643" s="2"/>
      <c r="G9643" s="2"/>
      <c r="J9643" s="2"/>
    </row>
    <row r="9644">
      <c r="D9644" s="2"/>
      <c r="G9644" s="2"/>
      <c r="J9644" s="2"/>
    </row>
    <row r="9645">
      <c r="D9645" s="2"/>
      <c r="G9645" s="2"/>
      <c r="J9645" s="2"/>
    </row>
    <row r="9646">
      <c r="D9646" s="2"/>
      <c r="G9646" s="2"/>
      <c r="J9646" s="2"/>
    </row>
    <row r="9647">
      <c r="D9647" s="2"/>
      <c r="G9647" s="2"/>
      <c r="J9647" s="2"/>
    </row>
    <row r="9648">
      <c r="D9648" s="2"/>
      <c r="G9648" s="2"/>
      <c r="J9648" s="2"/>
    </row>
    <row r="9649">
      <c r="D9649" s="2"/>
      <c r="G9649" s="2"/>
      <c r="J9649" s="2"/>
    </row>
    <row r="9650">
      <c r="D9650" s="2"/>
      <c r="G9650" s="2"/>
      <c r="J9650" s="2"/>
    </row>
    <row r="9651">
      <c r="D9651" s="2"/>
      <c r="G9651" s="2"/>
      <c r="J9651" s="2"/>
    </row>
    <row r="9652">
      <c r="D9652" s="2"/>
      <c r="G9652" s="2"/>
      <c r="J9652" s="2"/>
    </row>
    <row r="9653">
      <c r="D9653" s="2"/>
      <c r="G9653" s="2"/>
      <c r="J9653" s="2"/>
    </row>
    <row r="9654">
      <c r="D9654" s="2"/>
      <c r="G9654" s="2"/>
      <c r="J9654" s="2"/>
    </row>
    <row r="9655">
      <c r="D9655" s="2"/>
      <c r="G9655" s="2"/>
      <c r="J9655" s="2"/>
    </row>
    <row r="9656">
      <c r="D9656" s="2"/>
      <c r="G9656" s="2"/>
      <c r="J9656" s="2"/>
    </row>
    <row r="9657">
      <c r="D9657" s="2"/>
      <c r="G9657" s="2"/>
      <c r="J9657" s="2"/>
    </row>
    <row r="9658">
      <c r="D9658" s="2"/>
      <c r="G9658" s="2"/>
      <c r="J9658" s="2"/>
    </row>
    <row r="9659">
      <c r="D9659" s="2"/>
      <c r="G9659" s="2"/>
      <c r="J9659" s="2"/>
    </row>
    <row r="9660">
      <c r="D9660" s="2"/>
      <c r="G9660" s="2"/>
      <c r="J9660" s="2"/>
    </row>
    <row r="9661">
      <c r="D9661" s="2"/>
      <c r="G9661" s="2"/>
      <c r="J9661" s="2"/>
    </row>
    <row r="9662">
      <c r="D9662" s="2"/>
      <c r="G9662" s="2"/>
      <c r="J9662" s="2"/>
    </row>
    <row r="9663">
      <c r="D9663" s="2"/>
      <c r="G9663" s="2"/>
      <c r="J9663" s="2"/>
    </row>
    <row r="9664">
      <c r="D9664" s="2"/>
      <c r="G9664" s="2"/>
      <c r="J9664" s="2"/>
    </row>
    <row r="9665">
      <c r="D9665" s="2"/>
      <c r="G9665" s="2"/>
      <c r="J9665" s="2"/>
    </row>
    <row r="9666">
      <c r="D9666" s="2"/>
      <c r="G9666" s="2"/>
      <c r="J9666" s="2"/>
    </row>
    <row r="9667">
      <c r="D9667" s="2"/>
      <c r="G9667" s="2"/>
      <c r="J9667" s="2"/>
    </row>
    <row r="9668">
      <c r="D9668" s="2"/>
      <c r="G9668" s="2"/>
      <c r="J9668" s="2"/>
    </row>
    <row r="9669">
      <c r="D9669" s="2"/>
      <c r="G9669" s="2"/>
      <c r="J9669" s="2"/>
    </row>
    <row r="9670">
      <c r="D9670" s="2"/>
      <c r="G9670" s="2"/>
      <c r="J9670" s="2"/>
    </row>
    <row r="9671">
      <c r="D9671" s="2"/>
      <c r="G9671" s="2"/>
      <c r="J9671" s="2"/>
    </row>
    <row r="9672">
      <c r="D9672" s="2"/>
      <c r="G9672" s="2"/>
      <c r="J9672" s="2"/>
    </row>
    <row r="9673">
      <c r="D9673" s="2"/>
      <c r="G9673" s="2"/>
      <c r="J9673" s="2"/>
    </row>
    <row r="9674">
      <c r="D9674" s="2"/>
      <c r="G9674" s="2"/>
      <c r="J9674" s="2"/>
    </row>
    <row r="9675">
      <c r="D9675" s="2"/>
      <c r="G9675" s="2"/>
      <c r="J9675" s="2"/>
    </row>
    <row r="9676">
      <c r="D9676" s="2"/>
      <c r="G9676" s="2"/>
      <c r="J9676" s="2"/>
    </row>
    <row r="9677">
      <c r="D9677" s="2"/>
      <c r="G9677" s="2"/>
      <c r="J9677" s="2"/>
    </row>
    <row r="9678">
      <c r="D9678" s="2"/>
      <c r="G9678" s="2"/>
      <c r="J9678" s="2"/>
    </row>
    <row r="9679">
      <c r="D9679" s="2"/>
      <c r="G9679" s="2"/>
      <c r="J9679" s="2"/>
    </row>
    <row r="9680">
      <c r="D9680" s="2"/>
      <c r="G9680" s="2"/>
      <c r="J9680" s="2"/>
    </row>
    <row r="9681">
      <c r="D9681" s="2"/>
      <c r="G9681" s="2"/>
      <c r="J9681" s="2"/>
    </row>
    <row r="9682">
      <c r="D9682" s="2"/>
      <c r="G9682" s="2"/>
      <c r="J9682" s="2"/>
    </row>
    <row r="9683">
      <c r="D9683" s="2"/>
      <c r="G9683" s="2"/>
      <c r="J9683" s="2"/>
    </row>
    <row r="9684">
      <c r="D9684" s="2"/>
      <c r="G9684" s="2"/>
      <c r="J9684" s="2"/>
    </row>
    <row r="9685">
      <c r="D9685" s="2"/>
      <c r="G9685" s="2"/>
      <c r="J9685" s="2"/>
    </row>
    <row r="9686">
      <c r="D9686" s="2"/>
      <c r="G9686" s="2"/>
      <c r="J9686" s="2"/>
    </row>
    <row r="9687">
      <c r="D9687" s="2"/>
      <c r="G9687" s="2"/>
      <c r="J9687" s="2"/>
    </row>
    <row r="9688">
      <c r="D9688" s="2"/>
      <c r="G9688" s="2"/>
      <c r="J9688" s="2"/>
    </row>
    <row r="9689">
      <c r="D9689" s="2"/>
      <c r="G9689" s="2"/>
      <c r="J9689" s="2"/>
    </row>
    <row r="9690">
      <c r="D9690" s="2"/>
      <c r="G9690" s="2"/>
      <c r="J9690" s="2"/>
    </row>
    <row r="9691">
      <c r="D9691" s="2"/>
      <c r="G9691" s="2"/>
      <c r="J9691" s="2"/>
    </row>
    <row r="9692">
      <c r="D9692" s="2"/>
      <c r="G9692" s="2"/>
      <c r="J9692" s="2"/>
    </row>
    <row r="9693">
      <c r="D9693" s="2"/>
      <c r="G9693" s="2"/>
      <c r="J9693" s="2"/>
    </row>
    <row r="9694">
      <c r="D9694" s="2"/>
      <c r="G9694" s="2"/>
      <c r="J9694" s="2"/>
    </row>
    <row r="9695">
      <c r="D9695" s="2"/>
      <c r="G9695" s="2"/>
      <c r="J9695" s="2"/>
    </row>
    <row r="9696">
      <c r="D9696" s="2"/>
      <c r="G9696" s="2"/>
      <c r="J9696" s="2"/>
    </row>
    <row r="9697">
      <c r="D9697" s="2"/>
      <c r="G9697" s="2"/>
      <c r="J9697" s="2"/>
    </row>
    <row r="9698">
      <c r="D9698" s="2"/>
      <c r="G9698" s="2"/>
      <c r="J9698" s="2"/>
    </row>
    <row r="9699">
      <c r="D9699" s="2"/>
      <c r="G9699" s="2"/>
      <c r="J9699" s="2"/>
    </row>
    <row r="9700">
      <c r="D9700" s="2"/>
      <c r="G9700" s="2"/>
      <c r="J9700" s="2"/>
    </row>
    <row r="9701">
      <c r="D9701" s="2"/>
      <c r="G9701" s="2"/>
      <c r="J9701" s="2"/>
    </row>
    <row r="9702">
      <c r="D9702" s="2"/>
      <c r="G9702" s="2"/>
      <c r="J9702" s="2"/>
    </row>
    <row r="9703">
      <c r="D9703" s="2"/>
      <c r="G9703" s="2"/>
      <c r="J9703" s="2"/>
    </row>
    <row r="9704">
      <c r="D9704" s="2"/>
      <c r="G9704" s="2"/>
      <c r="J9704" s="2"/>
    </row>
    <row r="9705">
      <c r="D9705" s="2"/>
      <c r="G9705" s="2"/>
      <c r="J9705" s="2"/>
    </row>
    <row r="9706">
      <c r="D9706" s="2"/>
      <c r="G9706" s="2"/>
      <c r="J9706" s="2"/>
    </row>
    <row r="9707">
      <c r="D9707" s="2"/>
      <c r="G9707" s="2"/>
      <c r="J9707" s="2"/>
    </row>
    <row r="9708">
      <c r="D9708" s="2"/>
      <c r="G9708" s="2"/>
      <c r="J9708" s="2"/>
    </row>
    <row r="9709">
      <c r="D9709" s="2"/>
      <c r="G9709" s="2"/>
      <c r="J9709" s="2"/>
    </row>
    <row r="9710">
      <c r="D9710" s="2"/>
      <c r="G9710" s="2"/>
      <c r="J9710" s="2"/>
    </row>
    <row r="9711">
      <c r="D9711" s="2"/>
      <c r="G9711" s="2"/>
      <c r="J9711" s="2"/>
    </row>
    <row r="9712">
      <c r="D9712" s="2"/>
      <c r="G9712" s="2"/>
      <c r="J9712" s="2"/>
    </row>
    <row r="9713">
      <c r="D9713" s="2"/>
      <c r="G9713" s="2"/>
      <c r="J9713" s="2"/>
    </row>
    <row r="9714">
      <c r="D9714" s="2"/>
      <c r="G9714" s="2"/>
      <c r="J9714" s="2"/>
    </row>
    <row r="9715">
      <c r="D9715" s="2"/>
      <c r="G9715" s="2"/>
      <c r="J9715" s="2"/>
    </row>
    <row r="9716">
      <c r="D9716" s="2"/>
      <c r="G9716" s="2"/>
      <c r="J9716" s="2"/>
    </row>
    <row r="9717">
      <c r="D9717" s="2"/>
      <c r="G9717" s="2"/>
      <c r="J9717" s="2"/>
    </row>
    <row r="9718">
      <c r="D9718" s="2"/>
      <c r="G9718" s="2"/>
      <c r="J9718" s="2"/>
    </row>
    <row r="9719">
      <c r="D9719" s="2"/>
      <c r="G9719" s="2"/>
      <c r="J9719" s="2"/>
    </row>
    <row r="9720">
      <c r="D9720" s="2"/>
      <c r="G9720" s="2"/>
      <c r="J9720" s="2"/>
    </row>
    <row r="9721">
      <c r="D9721" s="2"/>
      <c r="G9721" s="2"/>
      <c r="J9721" s="2"/>
    </row>
    <row r="9722">
      <c r="D9722" s="2"/>
      <c r="G9722" s="2"/>
      <c r="J9722" s="2"/>
    </row>
    <row r="9723">
      <c r="D9723" s="2"/>
      <c r="G9723" s="2"/>
      <c r="J9723" s="2"/>
    </row>
    <row r="9724">
      <c r="D9724" s="2"/>
      <c r="G9724" s="2"/>
      <c r="J9724" s="2"/>
    </row>
    <row r="9725">
      <c r="D9725" s="2"/>
      <c r="G9725" s="2"/>
      <c r="J9725" s="2"/>
    </row>
    <row r="9726">
      <c r="D9726" s="2"/>
      <c r="G9726" s="2"/>
      <c r="J9726" s="2"/>
    </row>
    <row r="9727">
      <c r="D9727" s="2"/>
      <c r="G9727" s="2"/>
      <c r="J9727" s="2"/>
    </row>
    <row r="9728">
      <c r="D9728" s="2"/>
      <c r="G9728" s="2"/>
      <c r="J9728" s="2"/>
    </row>
    <row r="9729">
      <c r="D9729" s="2"/>
      <c r="G9729" s="2"/>
      <c r="J9729" s="2"/>
    </row>
    <row r="9730">
      <c r="D9730" s="2"/>
      <c r="G9730" s="2"/>
      <c r="J9730" s="2"/>
    </row>
    <row r="9731">
      <c r="D9731" s="2"/>
      <c r="G9731" s="2"/>
      <c r="J9731" s="2"/>
    </row>
    <row r="9732">
      <c r="D9732" s="2"/>
      <c r="G9732" s="2"/>
      <c r="J9732" s="2"/>
    </row>
    <row r="9733">
      <c r="D9733" s="2"/>
      <c r="G9733" s="2"/>
      <c r="J9733" s="2"/>
    </row>
    <row r="9734">
      <c r="D9734" s="2"/>
      <c r="G9734" s="2"/>
      <c r="J9734" s="2"/>
    </row>
    <row r="9735">
      <c r="D9735" s="2"/>
      <c r="G9735" s="2"/>
      <c r="J9735" s="2"/>
    </row>
    <row r="9736">
      <c r="D9736" s="2"/>
      <c r="G9736" s="2"/>
      <c r="J9736" s="2"/>
    </row>
    <row r="9737">
      <c r="D9737" s="2"/>
      <c r="G9737" s="2"/>
      <c r="J9737" s="2"/>
    </row>
    <row r="9738">
      <c r="D9738" s="2"/>
      <c r="G9738" s="2"/>
      <c r="J9738" s="2"/>
    </row>
    <row r="9739">
      <c r="D9739" s="2"/>
      <c r="G9739" s="2"/>
      <c r="J9739" s="2"/>
    </row>
    <row r="9740">
      <c r="D9740" s="2"/>
      <c r="G9740" s="2"/>
      <c r="J9740" s="2"/>
    </row>
    <row r="9741">
      <c r="D9741" s="2"/>
      <c r="G9741" s="2"/>
      <c r="J9741" s="2"/>
    </row>
    <row r="9742">
      <c r="D9742" s="2"/>
      <c r="G9742" s="2"/>
      <c r="J9742" s="2"/>
    </row>
    <row r="9743">
      <c r="D9743" s="2"/>
      <c r="G9743" s="2"/>
      <c r="J9743" s="2"/>
    </row>
    <row r="9744">
      <c r="D9744" s="2"/>
      <c r="G9744" s="2"/>
      <c r="J9744" s="2"/>
    </row>
    <row r="9745">
      <c r="D9745" s="2"/>
      <c r="G9745" s="2"/>
      <c r="J9745" s="2"/>
    </row>
    <row r="9746">
      <c r="D9746" s="2"/>
      <c r="G9746" s="2"/>
      <c r="J9746" s="2"/>
    </row>
    <row r="9747">
      <c r="D9747" s="2"/>
      <c r="G9747" s="2"/>
      <c r="J9747" s="2"/>
    </row>
    <row r="9748">
      <c r="D9748" s="2"/>
      <c r="G9748" s="2"/>
      <c r="J9748" s="2"/>
    </row>
    <row r="9749">
      <c r="D9749" s="2"/>
      <c r="G9749" s="2"/>
      <c r="J9749" s="2"/>
    </row>
    <row r="9750">
      <c r="D9750" s="2"/>
      <c r="G9750" s="2"/>
      <c r="J9750" s="2"/>
    </row>
    <row r="9751">
      <c r="D9751" s="2"/>
      <c r="G9751" s="2"/>
      <c r="J9751" s="2"/>
    </row>
    <row r="9752">
      <c r="D9752" s="2"/>
      <c r="G9752" s="2"/>
      <c r="J9752" s="2"/>
    </row>
    <row r="9753">
      <c r="D9753" s="2"/>
      <c r="G9753" s="2"/>
      <c r="J9753" s="2"/>
    </row>
    <row r="9754">
      <c r="D9754" s="2"/>
      <c r="G9754" s="2"/>
      <c r="J9754" s="2"/>
    </row>
    <row r="9755">
      <c r="D9755" s="2"/>
      <c r="G9755" s="2"/>
      <c r="J9755" s="2"/>
    </row>
    <row r="9756">
      <c r="D9756" s="2"/>
      <c r="G9756" s="2"/>
      <c r="J9756" s="2"/>
    </row>
    <row r="9757">
      <c r="D9757" s="2"/>
      <c r="G9757" s="2"/>
      <c r="J9757" s="2"/>
    </row>
    <row r="9758">
      <c r="D9758" s="2"/>
      <c r="G9758" s="2"/>
      <c r="J9758" s="2"/>
    </row>
    <row r="9759">
      <c r="D9759" s="2"/>
      <c r="G9759" s="2"/>
      <c r="J9759" s="2"/>
    </row>
    <row r="9760">
      <c r="D9760" s="2"/>
      <c r="G9760" s="2"/>
      <c r="J9760" s="2"/>
    </row>
    <row r="9761">
      <c r="D9761" s="2"/>
      <c r="G9761" s="2"/>
      <c r="J9761" s="2"/>
    </row>
    <row r="9762">
      <c r="D9762" s="2"/>
      <c r="G9762" s="2"/>
      <c r="J9762" s="2"/>
    </row>
    <row r="9763">
      <c r="D9763" s="2"/>
      <c r="G9763" s="2"/>
      <c r="J9763" s="2"/>
    </row>
    <row r="9764">
      <c r="D9764" s="2"/>
      <c r="G9764" s="2"/>
      <c r="J9764" s="2"/>
    </row>
    <row r="9765">
      <c r="D9765" s="2"/>
      <c r="G9765" s="2"/>
      <c r="J9765" s="2"/>
    </row>
    <row r="9766">
      <c r="D9766" s="2"/>
      <c r="G9766" s="2"/>
      <c r="J9766" s="2"/>
    </row>
    <row r="9767">
      <c r="D9767" s="2"/>
      <c r="G9767" s="2"/>
      <c r="J9767" s="2"/>
    </row>
    <row r="9768">
      <c r="D9768" s="2"/>
      <c r="G9768" s="2"/>
      <c r="J9768" s="2"/>
    </row>
    <row r="9769">
      <c r="D9769" s="2"/>
      <c r="G9769" s="2"/>
      <c r="J9769" s="2"/>
    </row>
    <row r="9770">
      <c r="D9770" s="2"/>
      <c r="G9770" s="2"/>
      <c r="J9770" s="2"/>
    </row>
    <row r="9771">
      <c r="D9771" s="2"/>
      <c r="G9771" s="2"/>
      <c r="J9771" s="2"/>
    </row>
    <row r="9772">
      <c r="D9772" s="2"/>
      <c r="G9772" s="2"/>
      <c r="J9772" s="2"/>
    </row>
    <row r="9773">
      <c r="D9773" s="2"/>
      <c r="G9773" s="2"/>
      <c r="J9773" s="2"/>
    </row>
    <row r="9774">
      <c r="D9774" s="2"/>
      <c r="G9774" s="2"/>
      <c r="J9774" s="2"/>
    </row>
    <row r="9775">
      <c r="D9775" s="2"/>
      <c r="G9775" s="2"/>
      <c r="J9775" s="2"/>
    </row>
    <row r="9776">
      <c r="D9776" s="2"/>
      <c r="G9776" s="2"/>
      <c r="J9776" s="2"/>
    </row>
    <row r="9777">
      <c r="D9777" s="2"/>
      <c r="G9777" s="2"/>
      <c r="J9777" s="2"/>
    </row>
    <row r="9778">
      <c r="D9778" s="2"/>
      <c r="G9778" s="2"/>
      <c r="J9778" s="2"/>
    </row>
    <row r="9779">
      <c r="D9779" s="2"/>
      <c r="G9779" s="2"/>
      <c r="J9779" s="2"/>
    </row>
    <row r="9780">
      <c r="D9780" s="2"/>
      <c r="G9780" s="2"/>
      <c r="J9780" s="2"/>
    </row>
    <row r="9781">
      <c r="D9781" s="2"/>
      <c r="G9781" s="2"/>
      <c r="J9781" s="2"/>
    </row>
    <row r="9782">
      <c r="D9782" s="2"/>
      <c r="G9782" s="2"/>
      <c r="J9782" s="2"/>
    </row>
    <row r="9783">
      <c r="D9783" s="2"/>
      <c r="G9783" s="2"/>
      <c r="J9783" s="2"/>
    </row>
    <row r="9784">
      <c r="D9784" s="2"/>
      <c r="G9784" s="2"/>
      <c r="J9784" s="2"/>
    </row>
    <row r="9785">
      <c r="D9785" s="2"/>
      <c r="G9785" s="2"/>
      <c r="J9785" s="2"/>
    </row>
    <row r="9786">
      <c r="D9786" s="2"/>
      <c r="G9786" s="2"/>
      <c r="J9786" s="2"/>
    </row>
    <row r="9787">
      <c r="D9787" s="2"/>
      <c r="G9787" s="2"/>
      <c r="J9787" s="2"/>
    </row>
    <row r="9788">
      <c r="D9788" s="2"/>
      <c r="G9788" s="2"/>
      <c r="J9788" s="2"/>
    </row>
    <row r="9789">
      <c r="D9789" s="2"/>
      <c r="G9789" s="2"/>
      <c r="J9789" s="2"/>
    </row>
    <row r="9790">
      <c r="D9790" s="2"/>
      <c r="G9790" s="2"/>
      <c r="J9790" s="2"/>
    </row>
    <row r="9791">
      <c r="D9791" s="2"/>
      <c r="G9791" s="2"/>
      <c r="J9791" s="2"/>
    </row>
    <row r="9792">
      <c r="D9792" s="2"/>
      <c r="G9792" s="2"/>
      <c r="J9792" s="2"/>
    </row>
    <row r="9793">
      <c r="D9793" s="2"/>
      <c r="G9793" s="2"/>
      <c r="J9793" s="2"/>
    </row>
    <row r="9794">
      <c r="D9794" s="2"/>
      <c r="G9794" s="2"/>
      <c r="J9794" s="2"/>
    </row>
    <row r="9795">
      <c r="D9795" s="2"/>
      <c r="G9795" s="2"/>
      <c r="J9795" s="2"/>
    </row>
    <row r="9796">
      <c r="D9796" s="2"/>
      <c r="G9796" s="2"/>
      <c r="J9796" s="2"/>
    </row>
    <row r="9797">
      <c r="D9797" s="2"/>
      <c r="G9797" s="2"/>
      <c r="J9797" s="2"/>
    </row>
    <row r="9798">
      <c r="D9798" s="2"/>
      <c r="G9798" s="2"/>
      <c r="J9798" s="2"/>
    </row>
    <row r="9799">
      <c r="D9799" s="2"/>
      <c r="G9799" s="2"/>
      <c r="J9799" s="2"/>
    </row>
    <row r="9800">
      <c r="D9800" s="2"/>
      <c r="G9800" s="2"/>
      <c r="J9800" s="2"/>
    </row>
    <row r="9801">
      <c r="D9801" s="2"/>
      <c r="G9801" s="2"/>
      <c r="J9801" s="2"/>
    </row>
    <row r="9802">
      <c r="D9802" s="2"/>
      <c r="G9802" s="2"/>
      <c r="J9802" s="2"/>
    </row>
    <row r="9803">
      <c r="D9803" s="2"/>
      <c r="G9803" s="2"/>
      <c r="J9803" s="2"/>
    </row>
    <row r="9804">
      <c r="D9804" s="2"/>
      <c r="G9804" s="2"/>
      <c r="J9804" s="2"/>
    </row>
    <row r="9805">
      <c r="D9805" s="2"/>
      <c r="G9805" s="2"/>
      <c r="J9805" s="2"/>
    </row>
    <row r="9806">
      <c r="D9806" s="2"/>
      <c r="G9806" s="2"/>
      <c r="J9806" s="2"/>
    </row>
    <row r="9807">
      <c r="D9807" s="2"/>
      <c r="G9807" s="2"/>
      <c r="J9807" s="2"/>
    </row>
    <row r="9808">
      <c r="D9808" s="2"/>
      <c r="G9808" s="2"/>
      <c r="J9808" s="2"/>
    </row>
    <row r="9809">
      <c r="D9809" s="2"/>
      <c r="G9809" s="2"/>
      <c r="J9809" s="2"/>
    </row>
    <row r="9810">
      <c r="D9810" s="2"/>
      <c r="G9810" s="2"/>
      <c r="J9810" s="2"/>
    </row>
    <row r="9811">
      <c r="D9811" s="2"/>
      <c r="G9811" s="2"/>
      <c r="J9811" s="2"/>
    </row>
    <row r="9812">
      <c r="D9812" s="2"/>
      <c r="G9812" s="2"/>
      <c r="J9812" s="2"/>
    </row>
    <row r="9813">
      <c r="D9813" s="2"/>
      <c r="G9813" s="2"/>
      <c r="J9813" s="2"/>
    </row>
    <row r="9814">
      <c r="D9814" s="2"/>
      <c r="G9814" s="2"/>
      <c r="J9814" s="2"/>
    </row>
    <row r="9815">
      <c r="D9815" s="2"/>
      <c r="G9815" s="2"/>
      <c r="J9815" s="2"/>
    </row>
    <row r="9816">
      <c r="D9816" s="2"/>
      <c r="G9816" s="2"/>
      <c r="J9816" s="2"/>
    </row>
    <row r="9817">
      <c r="D9817" s="2"/>
      <c r="G9817" s="2"/>
      <c r="J9817" s="2"/>
    </row>
    <row r="9818">
      <c r="D9818" s="2"/>
      <c r="G9818" s="2"/>
      <c r="J9818" s="2"/>
    </row>
    <row r="9819">
      <c r="D9819" s="2"/>
      <c r="G9819" s="2"/>
      <c r="J9819" s="2"/>
    </row>
    <row r="9820">
      <c r="D9820" s="2"/>
      <c r="G9820" s="2"/>
      <c r="J9820" s="2"/>
    </row>
    <row r="9821">
      <c r="D9821" s="2"/>
      <c r="G9821" s="2"/>
      <c r="J9821" s="2"/>
    </row>
    <row r="9822">
      <c r="D9822" s="2"/>
      <c r="G9822" s="2"/>
      <c r="J9822" s="2"/>
    </row>
    <row r="9823">
      <c r="D9823" s="2"/>
      <c r="G9823" s="2"/>
      <c r="J9823" s="2"/>
    </row>
    <row r="9824">
      <c r="D9824" s="2"/>
      <c r="G9824" s="2"/>
      <c r="J9824" s="2"/>
    </row>
    <row r="9825">
      <c r="D9825" s="2"/>
      <c r="G9825" s="2"/>
      <c r="J9825" s="2"/>
    </row>
    <row r="9826">
      <c r="D9826" s="2"/>
      <c r="G9826" s="2"/>
      <c r="J9826" s="2"/>
    </row>
    <row r="9827">
      <c r="D9827" s="2"/>
      <c r="G9827" s="2"/>
      <c r="J9827" s="2"/>
    </row>
    <row r="9828">
      <c r="D9828" s="2"/>
      <c r="G9828" s="2"/>
      <c r="J9828" s="2"/>
    </row>
    <row r="9829">
      <c r="D9829" s="2"/>
      <c r="G9829" s="2"/>
      <c r="J9829" s="2"/>
    </row>
    <row r="9830">
      <c r="D9830" s="2"/>
      <c r="G9830" s="2"/>
      <c r="J9830" s="2"/>
    </row>
    <row r="9831">
      <c r="D9831" s="2"/>
      <c r="G9831" s="2"/>
      <c r="J9831" s="2"/>
    </row>
    <row r="9832">
      <c r="D9832" s="2"/>
      <c r="G9832" s="2"/>
      <c r="J9832" s="2"/>
    </row>
    <row r="9833">
      <c r="D9833" s="2"/>
      <c r="G9833" s="2"/>
      <c r="J9833" s="2"/>
    </row>
    <row r="9834">
      <c r="D9834" s="2"/>
      <c r="G9834" s="2"/>
      <c r="J9834" s="2"/>
    </row>
    <row r="9835">
      <c r="D9835" s="2"/>
      <c r="G9835" s="2"/>
      <c r="J9835" s="2"/>
    </row>
    <row r="9836">
      <c r="D9836" s="2"/>
      <c r="G9836" s="2"/>
      <c r="J9836" s="2"/>
    </row>
    <row r="9837">
      <c r="D9837" s="2"/>
      <c r="G9837" s="2"/>
      <c r="J9837" s="2"/>
    </row>
    <row r="9838">
      <c r="D9838" s="2"/>
      <c r="G9838" s="2"/>
      <c r="J9838" s="2"/>
    </row>
    <row r="9839">
      <c r="D9839" s="2"/>
      <c r="G9839" s="2"/>
      <c r="J9839" s="2"/>
    </row>
    <row r="9840">
      <c r="D9840" s="2"/>
      <c r="G9840" s="2"/>
      <c r="J9840" s="2"/>
    </row>
    <row r="9841">
      <c r="D9841" s="2"/>
      <c r="G9841" s="2"/>
      <c r="J9841" s="2"/>
    </row>
    <row r="9842">
      <c r="D9842" s="2"/>
      <c r="G9842" s="2"/>
      <c r="J9842" s="2"/>
    </row>
    <row r="9843">
      <c r="D9843" s="2"/>
      <c r="G9843" s="2"/>
      <c r="J9843" s="2"/>
    </row>
    <row r="9844">
      <c r="D9844" s="2"/>
      <c r="G9844" s="2"/>
      <c r="J9844" s="2"/>
    </row>
    <row r="9845">
      <c r="D9845" s="2"/>
      <c r="G9845" s="2"/>
      <c r="J9845" s="2"/>
    </row>
    <row r="9846">
      <c r="D9846" s="2"/>
      <c r="G9846" s="2"/>
      <c r="J9846" s="2"/>
    </row>
    <row r="9847">
      <c r="D9847" s="2"/>
      <c r="G9847" s="2"/>
      <c r="J9847" s="2"/>
    </row>
    <row r="9848">
      <c r="D9848" s="2"/>
      <c r="G9848" s="2"/>
      <c r="J9848" s="2"/>
    </row>
    <row r="9849">
      <c r="D9849" s="2"/>
      <c r="G9849" s="2"/>
      <c r="J9849" s="2"/>
    </row>
    <row r="9850">
      <c r="D9850" s="2"/>
      <c r="G9850" s="2"/>
      <c r="J9850" s="2"/>
    </row>
    <row r="9851">
      <c r="D9851" s="2"/>
      <c r="G9851" s="2"/>
      <c r="J9851" s="2"/>
    </row>
    <row r="9852">
      <c r="D9852" s="2"/>
      <c r="G9852" s="2"/>
      <c r="J9852" s="2"/>
    </row>
    <row r="9853">
      <c r="D9853" s="2"/>
      <c r="G9853" s="2"/>
      <c r="J9853" s="2"/>
    </row>
    <row r="9854">
      <c r="D9854" s="2"/>
      <c r="G9854" s="2"/>
      <c r="J9854" s="2"/>
    </row>
    <row r="9855">
      <c r="D9855" s="2"/>
      <c r="G9855" s="2"/>
      <c r="J9855" s="2"/>
    </row>
    <row r="9856">
      <c r="D9856" s="2"/>
      <c r="G9856" s="2"/>
      <c r="J9856" s="2"/>
    </row>
    <row r="9857">
      <c r="D9857" s="2"/>
      <c r="G9857" s="2"/>
      <c r="J9857" s="2"/>
    </row>
    <row r="9858">
      <c r="D9858" s="2"/>
      <c r="G9858" s="2"/>
      <c r="J9858" s="2"/>
    </row>
    <row r="9859">
      <c r="D9859" s="2"/>
      <c r="G9859" s="2"/>
      <c r="J9859" s="2"/>
    </row>
    <row r="9860">
      <c r="D9860" s="2"/>
      <c r="G9860" s="2"/>
      <c r="J9860" s="2"/>
    </row>
    <row r="9861">
      <c r="D9861" s="2"/>
      <c r="G9861" s="2"/>
      <c r="J9861" s="2"/>
    </row>
    <row r="9862">
      <c r="D9862" s="2"/>
      <c r="G9862" s="2"/>
      <c r="J9862" s="2"/>
    </row>
    <row r="9863">
      <c r="D9863" s="2"/>
      <c r="G9863" s="2"/>
      <c r="J9863" s="2"/>
    </row>
    <row r="9864">
      <c r="D9864" s="2"/>
      <c r="G9864" s="2"/>
      <c r="J9864" s="2"/>
    </row>
    <row r="9865">
      <c r="D9865" s="2"/>
      <c r="G9865" s="2"/>
      <c r="J9865" s="2"/>
    </row>
    <row r="9866">
      <c r="D9866" s="2"/>
      <c r="G9866" s="2"/>
      <c r="J9866" s="2"/>
    </row>
    <row r="9867">
      <c r="D9867" s="2"/>
      <c r="G9867" s="2"/>
      <c r="J9867" s="2"/>
    </row>
    <row r="9868">
      <c r="D9868" s="2"/>
      <c r="G9868" s="2"/>
      <c r="J9868" s="2"/>
    </row>
    <row r="9869">
      <c r="D9869" s="2"/>
      <c r="G9869" s="2"/>
      <c r="J9869" s="2"/>
    </row>
    <row r="9870">
      <c r="D9870" s="2"/>
      <c r="G9870" s="2"/>
      <c r="J9870" s="2"/>
    </row>
    <row r="9871">
      <c r="D9871" s="2"/>
      <c r="G9871" s="2"/>
      <c r="J9871" s="2"/>
    </row>
    <row r="9872">
      <c r="D9872" s="2"/>
      <c r="G9872" s="2"/>
      <c r="J9872" s="2"/>
    </row>
    <row r="9873">
      <c r="D9873" s="2"/>
      <c r="G9873" s="2"/>
      <c r="J9873" s="2"/>
    </row>
    <row r="9874">
      <c r="D9874" s="2"/>
      <c r="G9874" s="2"/>
      <c r="J9874" s="2"/>
    </row>
    <row r="9875">
      <c r="D9875" s="2"/>
      <c r="G9875" s="2"/>
      <c r="J9875" s="2"/>
    </row>
    <row r="9876">
      <c r="D9876" s="2"/>
      <c r="G9876" s="2"/>
      <c r="J9876" s="2"/>
    </row>
    <row r="9877">
      <c r="D9877" s="2"/>
      <c r="G9877" s="2"/>
      <c r="J9877" s="2"/>
    </row>
    <row r="9878">
      <c r="D9878" s="2"/>
      <c r="G9878" s="2"/>
      <c r="J9878" s="2"/>
    </row>
    <row r="9879">
      <c r="D9879" s="2"/>
      <c r="G9879" s="2"/>
      <c r="J9879" s="2"/>
    </row>
    <row r="9880">
      <c r="D9880" s="2"/>
      <c r="G9880" s="2"/>
      <c r="J9880" s="2"/>
    </row>
    <row r="9881">
      <c r="D9881" s="2"/>
      <c r="G9881" s="2"/>
      <c r="J9881" s="2"/>
    </row>
    <row r="9882">
      <c r="D9882" s="2"/>
      <c r="G9882" s="2"/>
      <c r="J9882" s="2"/>
    </row>
    <row r="9883">
      <c r="D9883" s="2"/>
      <c r="G9883" s="2"/>
      <c r="J9883" s="2"/>
    </row>
    <row r="9884">
      <c r="D9884" s="2"/>
      <c r="G9884" s="2"/>
      <c r="J9884" s="2"/>
    </row>
    <row r="9885">
      <c r="D9885" s="2"/>
      <c r="G9885" s="2"/>
      <c r="J9885" s="2"/>
    </row>
    <row r="9886">
      <c r="D9886" s="2"/>
      <c r="G9886" s="2"/>
      <c r="J9886" s="2"/>
    </row>
    <row r="9887">
      <c r="D9887" s="2"/>
      <c r="G9887" s="2"/>
      <c r="J9887" s="2"/>
    </row>
    <row r="9888">
      <c r="D9888" s="2"/>
      <c r="G9888" s="2"/>
      <c r="J9888" s="2"/>
    </row>
    <row r="9889">
      <c r="D9889" s="2"/>
      <c r="G9889" s="2"/>
      <c r="J9889" s="2"/>
    </row>
    <row r="9890">
      <c r="D9890" s="2"/>
      <c r="G9890" s="2"/>
      <c r="J9890" s="2"/>
    </row>
    <row r="9891">
      <c r="D9891" s="2"/>
      <c r="G9891" s="2"/>
      <c r="J9891" s="2"/>
    </row>
    <row r="9892">
      <c r="D9892" s="2"/>
      <c r="G9892" s="2"/>
      <c r="J9892" s="2"/>
    </row>
    <row r="9893">
      <c r="D9893" s="2"/>
      <c r="G9893" s="2"/>
      <c r="J9893" s="2"/>
    </row>
    <row r="9894">
      <c r="D9894" s="2"/>
      <c r="G9894" s="2"/>
      <c r="J9894" s="2"/>
    </row>
    <row r="9895">
      <c r="D9895" s="2"/>
      <c r="G9895" s="2"/>
      <c r="J9895" s="2"/>
    </row>
    <row r="9896">
      <c r="D9896" s="2"/>
      <c r="G9896" s="2"/>
      <c r="J9896" s="2"/>
    </row>
    <row r="9897">
      <c r="D9897" s="2"/>
      <c r="G9897" s="2"/>
      <c r="J9897" s="2"/>
    </row>
    <row r="9898">
      <c r="D9898" s="2"/>
      <c r="G9898" s="2"/>
      <c r="J9898" s="2"/>
    </row>
    <row r="9899">
      <c r="D9899" s="2"/>
      <c r="G9899" s="2"/>
      <c r="J9899" s="2"/>
    </row>
    <row r="9900">
      <c r="D9900" s="2"/>
      <c r="G9900" s="2"/>
      <c r="J9900" s="2"/>
    </row>
    <row r="9901">
      <c r="D9901" s="2"/>
      <c r="G9901" s="2"/>
      <c r="J9901" s="2"/>
    </row>
    <row r="9902">
      <c r="D9902" s="2"/>
      <c r="G9902" s="2"/>
      <c r="J9902" s="2"/>
    </row>
    <row r="9903">
      <c r="D9903" s="2"/>
      <c r="G9903" s="2"/>
      <c r="J9903" s="2"/>
    </row>
    <row r="9904">
      <c r="D9904" s="2"/>
      <c r="G9904" s="2"/>
      <c r="J9904" s="2"/>
    </row>
    <row r="9905">
      <c r="D9905" s="2"/>
      <c r="G9905" s="2"/>
      <c r="J9905" s="2"/>
    </row>
    <row r="9906">
      <c r="D9906" s="2"/>
      <c r="G9906" s="2"/>
      <c r="J9906" s="2"/>
    </row>
    <row r="9907">
      <c r="D9907" s="2"/>
      <c r="G9907" s="2"/>
      <c r="J9907" s="2"/>
    </row>
    <row r="9908">
      <c r="D9908" s="2"/>
      <c r="G9908" s="2"/>
      <c r="J9908" s="2"/>
    </row>
    <row r="9909">
      <c r="D9909" s="2"/>
      <c r="G9909" s="2"/>
      <c r="J9909" s="2"/>
    </row>
    <row r="9910">
      <c r="D9910" s="2"/>
      <c r="G9910" s="2"/>
      <c r="J9910" s="2"/>
    </row>
    <row r="9911">
      <c r="D9911" s="2"/>
      <c r="G9911" s="2"/>
      <c r="J9911" s="2"/>
    </row>
    <row r="9912">
      <c r="D9912" s="2"/>
      <c r="G9912" s="2"/>
      <c r="J9912" s="2"/>
    </row>
    <row r="9913">
      <c r="D9913" s="2"/>
      <c r="G9913" s="2"/>
      <c r="J9913" s="2"/>
    </row>
    <row r="9914">
      <c r="D9914" s="2"/>
      <c r="G9914" s="2"/>
      <c r="J9914" s="2"/>
    </row>
    <row r="9915">
      <c r="D9915" s="2"/>
      <c r="G9915" s="2"/>
      <c r="J9915" s="2"/>
    </row>
    <row r="9916">
      <c r="D9916" s="2"/>
      <c r="G9916" s="2"/>
      <c r="J9916" s="2"/>
    </row>
    <row r="9917">
      <c r="D9917" s="2"/>
      <c r="G9917" s="2"/>
      <c r="J9917" s="2"/>
    </row>
    <row r="9918">
      <c r="D9918" s="2"/>
      <c r="G9918" s="2"/>
      <c r="J9918" s="2"/>
    </row>
    <row r="9919">
      <c r="D9919" s="2"/>
      <c r="G9919" s="2"/>
      <c r="J9919" s="2"/>
    </row>
    <row r="9920">
      <c r="D9920" s="2"/>
      <c r="G9920" s="2"/>
      <c r="J9920" s="2"/>
    </row>
    <row r="9921">
      <c r="D9921" s="2"/>
      <c r="G9921" s="2"/>
      <c r="J9921" s="2"/>
    </row>
    <row r="9922">
      <c r="D9922" s="2"/>
      <c r="G9922" s="2"/>
      <c r="J9922" s="2"/>
    </row>
    <row r="9923">
      <c r="D9923" s="2"/>
      <c r="G9923" s="2"/>
      <c r="J9923" s="2"/>
    </row>
    <row r="9924">
      <c r="D9924" s="2"/>
      <c r="G9924" s="2"/>
      <c r="J9924" s="2"/>
    </row>
    <row r="9925">
      <c r="D9925" s="2"/>
      <c r="G9925" s="2"/>
      <c r="J9925" s="2"/>
    </row>
    <row r="9926">
      <c r="D9926" s="2"/>
      <c r="G9926" s="2"/>
      <c r="J9926" s="2"/>
    </row>
    <row r="9927">
      <c r="D9927" s="2"/>
      <c r="G9927" s="2"/>
      <c r="J9927" s="2"/>
    </row>
    <row r="9928">
      <c r="D9928" s="2"/>
      <c r="G9928" s="2"/>
      <c r="J9928" s="2"/>
    </row>
    <row r="9929">
      <c r="D9929" s="2"/>
      <c r="G9929" s="2"/>
      <c r="J9929" s="2"/>
    </row>
    <row r="9930">
      <c r="D9930" s="2"/>
      <c r="G9930" s="2"/>
      <c r="J9930" s="2"/>
    </row>
    <row r="9931">
      <c r="D9931" s="2"/>
      <c r="G9931" s="2"/>
      <c r="J9931" s="2"/>
    </row>
    <row r="9932">
      <c r="D9932" s="2"/>
      <c r="G9932" s="2"/>
      <c r="J9932" s="2"/>
    </row>
    <row r="9933">
      <c r="D9933" s="2"/>
      <c r="G9933" s="2"/>
      <c r="J9933" s="2"/>
    </row>
    <row r="9934">
      <c r="D9934" s="2"/>
      <c r="G9934" s="2"/>
      <c r="J9934" s="2"/>
    </row>
    <row r="9935">
      <c r="D9935" s="2"/>
      <c r="G9935" s="2"/>
      <c r="J9935" s="2"/>
    </row>
    <row r="9936">
      <c r="D9936" s="2"/>
      <c r="G9936" s="2"/>
      <c r="J9936" s="2"/>
    </row>
    <row r="9937">
      <c r="D9937" s="2"/>
      <c r="G9937" s="2"/>
      <c r="J9937" s="2"/>
    </row>
    <row r="9938">
      <c r="D9938" s="2"/>
      <c r="G9938" s="2"/>
      <c r="J9938" s="2"/>
    </row>
    <row r="9939">
      <c r="D9939" s="2"/>
      <c r="G9939" s="2"/>
      <c r="J9939" s="2"/>
    </row>
    <row r="9940">
      <c r="D9940" s="2"/>
      <c r="G9940" s="2"/>
      <c r="J9940" s="2"/>
    </row>
    <row r="9941">
      <c r="D9941" s="2"/>
      <c r="G9941" s="2"/>
      <c r="J9941" s="2"/>
    </row>
    <row r="9942">
      <c r="D9942" s="2"/>
      <c r="G9942" s="2"/>
      <c r="J9942" s="2"/>
    </row>
    <row r="9943">
      <c r="D9943" s="2"/>
      <c r="G9943" s="2"/>
      <c r="J9943" s="2"/>
    </row>
    <row r="9944">
      <c r="D9944" s="2"/>
      <c r="G9944" s="2"/>
      <c r="J9944" s="2"/>
    </row>
    <row r="9945">
      <c r="D9945" s="2"/>
      <c r="G9945" s="2"/>
      <c r="J9945" s="2"/>
    </row>
    <row r="9946">
      <c r="D9946" s="2"/>
      <c r="G9946" s="2"/>
      <c r="J9946" s="2"/>
    </row>
    <row r="9947">
      <c r="D9947" s="2"/>
      <c r="G9947" s="2"/>
      <c r="J9947" s="2"/>
    </row>
    <row r="9948">
      <c r="D9948" s="2"/>
      <c r="G9948" s="2"/>
      <c r="J9948" s="2"/>
    </row>
    <row r="9949">
      <c r="D9949" s="2"/>
      <c r="G9949" s="2"/>
      <c r="J9949" s="2"/>
    </row>
    <row r="9950">
      <c r="D9950" s="2"/>
      <c r="G9950" s="2"/>
      <c r="J9950" s="2"/>
    </row>
    <row r="9951">
      <c r="D9951" s="2"/>
      <c r="G9951" s="2"/>
      <c r="J9951" s="2"/>
    </row>
    <row r="9952">
      <c r="D9952" s="2"/>
      <c r="G9952" s="2"/>
      <c r="J9952" s="2"/>
    </row>
    <row r="9953">
      <c r="D9953" s="2"/>
      <c r="G9953" s="2"/>
      <c r="J9953" s="2"/>
    </row>
    <row r="9954">
      <c r="D9954" s="2"/>
      <c r="G9954" s="2"/>
      <c r="J9954" s="2"/>
    </row>
    <row r="9955">
      <c r="D9955" s="2"/>
      <c r="G9955" s="2"/>
      <c r="J9955" s="2"/>
    </row>
    <row r="9956">
      <c r="D9956" s="2"/>
      <c r="G9956" s="2"/>
      <c r="J9956" s="2"/>
    </row>
    <row r="9957">
      <c r="D9957" s="2"/>
      <c r="G9957" s="2"/>
      <c r="J9957" s="2"/>
    </row>
    <row r="9958">
      <c r="D9958" s="2"/>
      <c r="G9958" s="2"/>
      <c r="J9958" s="2"/>
    </row>
    <row r="9959">
      <c r="D9959" s="2"/>
      <c r="G9959" s="2"/>
      <c r="J9959" s="2"/>
    </row>
    <row r="9960">
      <c r="D9960" s="2"/>
      <c r="G9960" s="2"/>
      <c r="J9960" s="2"/>
    </row>
    <row r="9961">
      <c r="D9961" s="2"/>
      <c r="G9961" s="2"/>
      <c r="J9961" s="2"/>
    </row>
    <row r="9962">
      <c r="D9962" s="2"/>
      <c r="G9962" s="2"/>
      <c r="J9962" s="2"/>
    </row>
    <row r="9963">
      <c r="D9963" s="2"/>
      <c r="G9963" s="2"/>
      <c r="J9963" s="2"/>
    </row>
    <row r="9964">
      <c r="D9964" s="2"/>
      <c r="G9964" s="2"/>
      <c r="J9964" s="2"/>
    </row>
    <row r="9965">
      <c r="D9965" s="2"/>
      <c r="G9965" s="2"/>
      <c r="J9965" s="2"/>
    </row>
    <row r="9966">
      <c r="D9966" s="2"/>
      <c r="G9966" s="2"/>
      <c r="J9966" s="2"/>
    </row>
    <row r="9967">
      <c r="D9967" s="2"/>
      <c r="G9967" s="2"/>
      <c r="J9967" s="2"/>
    </row>
    <row r="9968">
      <c r="D9968" s="2"/>
      <c r="G9968" s="2"/>
      <c r="J9968" s="2"/>
    </row>
    <row r="9969">
      <c r="D9969" s="2"/>
      <c r="G9969" s="2"/>
      <c r="J9969" s="2"/>
    </row>
    <row r="9970">
      <c r="D9970" s="2"/>
      <c r="G9970" s="2"/>
      <c r="J9970" s="2"/>
    </row>
    <row r="9971">
      <c r="D9971" s="2"/>
      <c r="G9971" s="2"/>
      <c r="J9971" s="2"/>
    </row>
    <row r="9972">
      <c r="D9972" s="2"/>
      <c r="G9972" s="2"/>
      <c r="J9972" s="2"/>
    </row>
    <row r="9973">
      <c r="D9973" s="2"/>
      <c r="G9973" s="2"/>
      <c r="J9973" s="2"/>
    </row>
    <row r="9974">
      <c r="D9974" s="2"/>
      <c r="G9974" s="2"/>
      <c r="J9974" s="2"/>
    </row>
    <row r="9975">
      <c r="D9975" s="2"/>
      <c r="G9975" s="2"/>
      <c r="J9975" s="2"/>
    </row>
    <row r="9976">
      <c r="D9976" s="2"/>
      <c r="G9976" s="2"/>
      <c r="J9976" s="2"/>
    </row>
    <row r="9977">
      <c r="D9977" s="2"/>
      <c r="G9977" s="2"/>
      <c r="J9977" s="2"/>
    </row>
    <row r="9978">
      <c r="D9978" s="2"/>
      <c r="G9978" s="2"/>
      <c r="J9978" s="2"/>
    </row>
    <row r="9979">
      <c r="D9979" s="2"/>
      <c r="G9979" s="2"/>
      <c r="J9979" s="2"/>
    </row>
    <row r="9980">
      <c r="D9980" s="2"/>
      <c r="G9980" s="2"/>
      <c r="J9980" s="2"/>
    </row>
    <row r="9981">
      <c r="D9981" s="2"/>
      <c r="G9981" s="2"/>
      <c r="J9981" s="2"/>
    </row>
    <row r="9982">
      <c r="D9982" s="2"/>
      <c r="G9982" s="2"/>
      <c r="J9982" s="2"/>
    </row>
    <row r="9983">
      <c r="D9983" s="2"/>
      <c r="G9983" s="2"/>
      <c r="J9983" s="2"/>
    </row>
    <row r="9984">
      <c r="D9984" s="2"/>
      <c r="G9984" s="2"/>
      <c r="J9984" s="2"/>
    </row>
    <row r="9985">
      <c r="D9985" s="2"/>
      <c r="G9985" s="2"/>
      <c r="J9985" s="2"/>
    </row>
    <row r="9986">
      <c r="D9986" s="2"/>
      <c r="G9986" s="2"/>
      <c r="J9986" s="2"/>
    </row>
    <row r="9987">
      <c r="D9987" s="2"/>
      <c r="G9987" s="2"/>
      <c r="J9987" s="2"/>
    </row>
    <row r="9988">
      <c r="D9988" s="2"/>
      <c r="G9988" s="2"/>
      <c r="J9988" s="2"/>
    </row>
    <row r="9989">
      <c r="D9989" s="2"/>
      <c r="G9989" s="2"/>
      <c r="J9989" s="2"/>
    </row>
    <row r="9990">
      <c r="D9990" s="2"/>
      <c r="G9990" s="2"/>
      <c r="J9990" s="2"/>
    </row>
    <row r="9991">
      <c r="D9991" s="2"/>
      <c r="G9991" s="2"/>
      <c r="J9991" s="2"/>
    </row>
    <row r="9992">
      <c r="D9992" s="2"/>
      <c r="G9992" s="2"/>
      <c r="J9992" s="2"/>
    </row>
    <row r="9993">
      <c r="D9993" s="2"/>
      <c r="G9993" s="2"/>
      <c r="J9993" s="2"/>
    </row>
    <row r="9994">
      <c r="D9994" s="2"/>
      <c r="G9994" s="2"/>
      <c r="J9994" s="2"/>
    </row>
    <row r="9995">
      <c r="D9995" s="2"/>
      <c r="G9995" s="2"/>
      <c r="J9995" s="2"/>
    </row>
    <row r="9996">
      <c r="D9996" s="2"/>
      <c r="G9996" s="2"/>
      <c r="J9996" s="2"/>
    </row>
    <row r="9997">
      <c r="D9997" s="2"/>
      <c r="G9997" s="2"/>
      <c r="J9997" s="2"/>
    </row>
    <row r="9998">
      <c r="D9998" s="2"/>
      <c r="G9998" s="2"/>
      <c r="J9998" s="2"/>
    </row>
    <row r="9999">
      <c r="D9999" s="2"/>
      <c r="G9999" s="2"/>
      <c r="J9999" s="2"/>
    </row>
    <row r="10000">
      <c r="D10000" s="2"/>
      <c r="G10000" s="2"/>
      <c r="J10000" s="2"/>
    </row>
    <row r="10001">
      <c r="D10001" s="2"/>
      <c r="G10001" s="2"/>
      <c r="J10001" s="2"/>
    </row>
    <row r="10002">
      <c r="D10002" s="2"/>
      <c r="G10002" s="2"/>
      <c r="J10002" s="2"/>
    </row>
    <row r="10003">
      <c r="D10003" s="2"/>
      <c r="G10003" s="2"/>
      <c r="J10003" s="2"/>
    </row>
    <row r="10004">
      <c r="D10004" s="2"/>
      <c r="G10004" s="2"/>
      <c r="J10004" s="2"/>
    </row>
    <row r="10005">
      <c r="D10005" s="2"/>
      <c r="G10005" s="2"/>
      <c r="J10005" s="2"/>
    </row>
    <row r="10006">
      <c r="D10006" s="2"/>
      <c r="G10006" s="2"/>
      <c r="J10006" s="2"/>
    </row>
    <row r="10007">
      <c r="D10007" s="2"/>
      <c r="G10007" s="2"/>
      <c r="J10007" s="2"/>
    </row>
    <row r="10008">
      <c r="D10008" s="2"/>
      <c r="G10008" s="2"/>
      <c r="J10008" s="2"/>
    </row>
    <row r="10009">
      <c r="D10009" s="2"/>
      <c r="G10009" s="2"/>
      <c r="J10009" s="2"/>
    </row>
    <row r="10010">
      <c r="D10010" s="2"/>
      <c r="G10010" s="2"/>
      <c r="J10010" s="2"/>
    </row>
    <row r="10011">
      <c r="D10011" s="2"/>
      <c r="G10011" s="2"/>
      <c r="J10011" s="2"/>
    </row>
    <row r="10012">
      <c r="D10012" s="2"/>
      <c r="G10012" s="2"/>
      <c r="J10012" s="2"/>
    </row>
    <row r="10013">
      <c r="D10013" s="2"/>
      <c r="G10013" s="2"/>
      <c r="J10013" s="2"/>
    </row>
    <row r="10014">
      <c r="D10014" s="2"/>
      <c r="G10014" s="2"/>
      <c r="J10014" s="2"/>
    </row>
    <row r="10015">
      <c r="D10015" s="2"/>
      <c r="G10015" s="2"/>
      <c r="J10015" s="2"/>
    </row>
    <row r="10016">
      <c r="D10016" s="2"/>
      <c r="G10016" s="2"/>
      <c r="J10016" s="2"/>
    </row>
    <row r="10017">
      <c r="D10017" s="2"/>
      <c r="G10017" s="2"/>
      <c r="J10017" s="2"/>
    </row>
    <row r="10018">
      <c r="D10018" s="2"/>
      <c r="G10018" s="2"/>
      <c r="J10018" s="2"/>
    </row>
    <row r="10019">
      <c r="D10019" s="2"/>
      <c r="G10019" s="2"/>
      <c r="J10019" s="2"/>
    </row>
    <row r="10020">
      <c r="D10020" s="2"/>
      <c r="G10020" s="2"/>
      <c r="J10020" s="2"/>
    </row>
    <row r="10021">
      <c r="D10021" s="2"/>
      <c r="G10021" s="2"/>
      <c r="J10021" s="2"/>
    </row>
    <row r="10022">
      <c r="D10022" s="2"/>
      <c r="G10022" s="2"/>
      <c r="J10022" s="2"/>
    </row>
    <row r="10023">
      <c r="D10023" s="2"/>
      <c r="G10023" s="2"/>
      <c r="J10023" s="2"/>
    </row>
    <row r="10024">
      <c r="D10024" s="2"/>
      <c r="G10024" s="2"/>
      <c r="J10024" s="2"/>
    </row>
    <row r="10025">
      <c r="D10025" s="2"/>
      <c r="G10025" s="2"/>
      <c r="J10025" s="2"/>
    </row>
    <row r="10026">
      <c r="D10026" s="2"/>
      <c r="G10026" s="2"/>
      <c r="J10026" s="2"/>
    </row>
    <row r="10027">
      <c r="D10027" s="2"/>
      <c r="G10027" s="2"/>
      <c r="J10027" s="2"/>
    </row>
    <row r="10028">
      <c r="D10028" s="2"/>
      <c r="G10028" s="2"/>
      <c r="J10028" s="2"/>
    </row>
    <row r="10029">
      <c r="D10029" s="2"/>
      <c r="G10029" s="2"/>
      <c r="J10029" s="2"/>
    </row>
    <row r="10030">
      <c r="D10030" s="2"/>
      <c r="G10030" s="2"/>
      <c r="J10030" s="2"/>
    </row>
    <row r="10031">
      <c r="D10031" s="2"/>
      <c r="G10031" s="2"/>
      <c r="J10031" s="2"/>
    </row>
    <row r="10032">
      <c r="D10032" s="2"/>
      <c r="G10032" s="2"/>
      <c r="J10032" s="2"/>
    </row>
    <row r="10033">
      <c r="D10033" s="2"/>
      <c r="G10033" s="2"/>
      <c r="J10033" s="2"/>
    </row>
    <row r="10034">
      <c r="D10034" s="2"/>
      <c r="G10034" s="2"/>
      <c r="J10034" s="2"/>
    </row>
    <row r="10035">
      <c r="D10035" s="2"/>
      <c r="G10035" s="2"/>
      <c r="J10035" s="2"/>
    </row>
    <row r="10036">
      <c r="D10036" s="2"/>
      <c r="G10036" s="2"/>
      <c r="J10036" s="2"/>
    </row>
    <row r="10037">
      <c r="D10037" s="2"/>
      <c r="G10037" s="2"/>
      <c r="J10037" s="2"/>
    </row>
    <row r="10038">
      <c r="D10038" s="2"/>
      <c r="G10038" s="2"/>
      <c r="J10038" s="2"/>
    </row>
    <row r="10039">
      <c r="D10039" s="2"/>
      <c r="G10039" s="2"/>
      <c r="J10039" s="2"/>
    </row>
    <row r="10040">
      <c r="D10040" s="2"/>
      <c r="G10040" s="2"/>
      <c r="J10040" s="2"/>
    </row>
    <row r="10041">
      <c r="D10041" s="2"/>
      <c r="G10041" s="2"/>
      <c r="J10041" s="2"/>
    </row>
    <row r="10042">
      <c r="D10042" s="2"/>
      <c r="G10042" s="2"/>
      <c r="J10042" s="2"/>
    </row>
    <row r="10043">
      <c r="D10043" s="2"/>
      <c r="G10043" s="2"/>
      <c r="J10043" s="2"/>
    </row>
    <row r="10044">
      <c r="D10044" s="2"/>
      <c r="G10044" s="2"/>
      <c r="J10044" s="2"/>
    </row>
    <row r="10045">
      <c r="D10045" s="2"/>
      <c r="G10045" s="2"/>
      <c r="J10045" s="2"/>
    </row>
    <row r="10046">
      <c r="D10046" s="2"/>
      <c r="G10046" s="2"/>
      <c r="J10046" s="2"/>
    </row>
    <row r="10047">
      <c r="D10047" s="2"/>
      <c r="G10047" s="2"/>
      <c r="J10047" s="2"/>
    </row>
    <row r="10048">
      <c r="D10048" s="2"/>
      <c r="G10048" s="2"/>
      <c r="J10048" s="2"/>
    </row>
    <row r="10049">
      <c r="D10049" s="2"/>
      <c r="G10049" s="2"/>
      <c r="J10049" s="2"/>
    </row>
    <row r="10050">
      <c r="D10050" s="2"/>
      <c r="G10050" s="2"/>
      <c r="J10050" s="2"/>
    </row>
    <row r="10051">
      <c r="D10051" s="2"/>
      <c r="G10051" s="2"/>
      <c r="J10051" s="2"/>
    </row>
    <row r="10052">
      <c r="D10052" s="2"/>
      <c r="G10052" s="2"/>
      <c r="J10052" s="2"/>
    </row>
    <row r="10053">
      <c r="D10053" s="2"/>
      <c r="G10053" s="2"/>
      <c r="J10053" s="2"/>
    </row>
    <row r="10054">
      <c r="D10054" s="2"/>
      <c r="G10054" s="2"/>
      <c r="J10054" s="2"/>
    </row>
    <row r="10055">
      <c r="D10055" s="2"/>
      <c r="G10055" s="2"/>
      <c r="J10055" s="2"/>
    </row>
    <row r="10056">
      <c r="D10056" s="2"/>
      <c r="G10056" s="2"/>
      <c r="J10056" s="2"/>
    </row>
    <row r="10057">
      <c r="D10057" s="2"/>
      <c r="G10057" s="2"/>
      <c r="J10057" s="2"/>
    </row>
    <row r="10058">
      <c r="D10058" s="2"/>
      <c r="G10058" s="2"/>
      <c r="J10058" s="2"/>
    </row>
    <row r="10059">
      <c r="D10059" s="2"/>
      <c r="G10059" s="2"/>
      <c r="J10059" s="2"/>
    </row>
    <row r="10060">
      <c r="D10060" s="2"/>
      <c r="G10060" s="2"/>
      <c r="J10060" s="2"/>
    </row>
    <row r="10061">
      <c r="D10061" s="2"/>
      <c r="G10061" s="2"/>
      <c r="J10061" s="2"/>
    </row>
    <row r="10062">
      <c r="D10062" s="2"/>
      <c r="G10062" s="2"/>
      <c r="J10062" s="2"/>
    </row>
    <row r="10063">
      <c r="D10063" s="2"/>
      <c r="G10063" s="2"/>
      <c r="J10063" s="2"/>
    </row>
    <row r="10064">
      <c r="D10064" s="2"/>
      <c r="G10064" s="2"/>
      <c r="J10064" s="2"/>
    </row>
    <row r="10065">
      <c r="D10065" s="2"/>
      <c r="G10065" s="2"/>
      <c r="J10065" s="2"/>
    </row>
    <row r="10066">
      <c r="D10066" s="2"/>
      <c r="G10066" s="2"/>
      <c r="J10066" s="2"/>
    </row>
    <row r="10067">
      <c r="D10067" s="2"/>
      <c r="G10067" s="2"/>
      <c r="J10067" s="2"/>
    </row>
    <row r="10068">
      <c r="D10068" s="2"/>
      <c r="G10068" s="2"/>
      <c r="J10068" s="2"/>
    </row>
    <row r="10069">
      <c r="D10069" s="2"/>
      <c r="G10069" s="2"/>
      <c r="J10069" s="2"/>
    </row>
    <row r="10070">
      <c r="D10070" s="2"/>
      <c r="G10070" s="2"/>
      <c r="J10070" s="2"/>
    </row>
    <row r="10071">
      <c r="D10071" s="2"/>
      <c r="G10071" s="2"/>
      <c r="J10071" s="2"/>
    </row>
    <row r="10072">
      <c r="D10072" s="2"/>
      <c r="G10072" s="2"/>
      <c r="J10072" s="2"/>
    </row>
    <row r="10073">
      <c r="D10073" s="2"/>
      <c r="G10073" s="2"/>
      <c r="J10073" s="2"/>
    </row>
    <row r="10074">
      <c r="D10074" s="2"/>
      <c r="G10074" s="2"/>
      <c r="J10074" s="2"/>
    </row>
    <row r="10075">
      <c r="D10075" s="2"/>
      <c r="G10075" s="2"/>
      <c r="J10075" s="2"/>
    </row>
    <row r="10076">
      <c r="D10076" s="2"/>
      <c r="G10076" s="2"/>
      <c r="J10076" s="2"/>
    </row>
    <row r="10077">
      <c r="D10077" s="2"/>
      <c r="G10077" s="2"/>
      <c r="J10077" s="2"/>
    </row>
    <row r="10078">
      <c r="D10078" s="2"/>
      <c r="G10078" s="2"/>
      <c r="J10078" s="2"/>
    </row>
    <row r="10079">
      <c r="D10079" s="2"/>
      <c r="G10079" s="2"/>
      <c r="J10079" s="2"/>
    </row>
    <row r="10080">
      <c r="D10080" s="2"/>
      <c r="G10080" s="2"/>
      <c r="J10080" s="2"/>
    </row>
    <row r="10081">
      <c r="D10081" s="2"/>
      <c r="G10081" s="2"/>
      <c r="J10081" s="2"/>
    </row>
    <row r="10082">
      <c r="D10082" s="2"/>
      <c r="G10082" s="2"/>
      <c r="J10082" s="2"/>
    </row>
    <row r="10083">
      <c r="D10083" s="2"/>
      <c r="G10083" s="2"/>
      <c r="J10083" s="2"/>
    </row>
    <row r="10084">
      <c r="D10084" s="2"/>
      <c r="G10084" s="2"/>
      <c r="J10084" s="2"/>
    </row>
    <row r="10085">
      <c r="D10085" s="2"/>
      <c r="G10085" s="2"/>
      <c r="J10085" s="2"/>
    </row>
    <row r="10086">
      <c r="D10086" s="2"/>
      <c r="G10086" s="2"/>
      <c r="J10086" s="2"/>
    </row>
    <row r="10087">
      <c r="D10087" s="2"/>
      <c r="G10087" s="2"/>
      <c r="J10087" s="2"/>
    </row>
    <row r="10088">
      <c r="D10088" s="2"/>
      <c r="G10088" s="2"/>
      <c r="J10088" s="2"/>
    </row>
    <row r="10089">
      <c r="D10089" s="2"/>
      <c r="G10089" s="2"/>
      <c r="J10089" s="2"/>
    </row>
    <row r="10090">
      <c r="D10090" s="2"/>
      <c r="G10090" s="2"/>
      <c r="J10090" s="2"/>
    </row>
    <row r="10091">
      <c r="D10091" s="2"/>
      <c r="G10091" s="2"/>
      <c r="J10091" s="2"/>
    </row>
    <row r="10092">
      <c r="D10092" s="2"/>
      <c r="G10092" s="2"/>
      <c r="J10092" s="2"/>
    </row>
    <row r="10093">
      <c r="D10093" s="2"/>
      <c r="G10093" s="2"/>
      <c r="J10093" s="2"/>
    </row>
    <row r="10094">
      <c r="D10094" s="2"/>
      <c r="G10094" s="2"/>
      <c r="J10094" s="2"/>
    </row>
    <row r="10095">
      <c r="D10095" s="2"/>
      <c r="G10095" s="2"/>
      <c r="J10095" s="2"/>
    </row>
    <row r="10096">
      <c r="D10096" s="2"/>
      <c r="G10096" s="2"/>
      <c r="J10096" s="2"/>
    </row>
    <row r="10097">
      <c r="D10097" s="2"/>
      <c r="G10097" s="2"/>
      <c r="J10097" s="2"/>
    </row>
    <row r="10098">
      <c r="D10098" s="2"/>
      <c r="G10098" s="2"/>
      <c r="J10098" s="2"/>
    </row>
    <row r="10099">
      <c r="D10099" s="2"/>
      <c r="G10099" s="2"/>
      <c r="J10099" s="2"/>
    </row>
    <row r="10100">
      <c r="D10100" s="2"/>
      <c r="G10100" s="2"/>
      <c r="J10100" s="2"/>
    </row>
    <row r="10101">
      <c r="D10101" s="2"/>
      <c r="G10101" s="2"/>
      <c r="J10101" s="2"/>
    </row>
    <row r="10102">
      <c r="D10102" s="2"/>
      <c r="G10102" s="2"/>
      <c r="J10102" s="2"/>
    </row>
    <row r="10103">
      <c r="D10103" s="2"/>
      <c r="G10103" s="2"/>
      <c r="J10103" s="2"/>
    </row>
    <row r="10104">
      <c r="D10104" s="2"/>
      <c r="G10104" s="2"/>
      <c r="J10104" s="2"/>
    </row>
    <row r="10105">
      <c r="D10105" s="2"/>
      <c r="G10105" s="2"/>
      <c r="J10105" s="2"/>
    </row>
    <row r="10106">
      <c r="D10106" s="2"/>
      <c r="G10106" s="2"/>
      <c r="J10106" s="2"/>
    </row>
    <row r="10107">
      <c r="D10107" s="2"/>
      <c r="G10107" s="2"/>
      <c r="J10107" s="2"/>
    </row>
    <row r="10108">
      <c r="D10108" s="2"/>
      <c r="G10108" s="2"/>
      <c r="J10108" s="2"/>
    </row>
    <row r="10109">
      <c r="D10109" s="2"/>
      <c r="G10109" s="2"/>
      <c r="J10109" s="2"/>
    </row>
    <row r="10110">
      <c r="D10110" s="2"/>
      <c r="G10110" s="2"/>
      <c r="J10110" s="2"/>
    </row>
    <row r="10111">
      <c r="D10111" s="2"/>
      <c r="G10111" s="2"/>
      <c r="J10111" s="2"/>
    </row>
    <row r="10112">
      <c r="D10112" s="2"/>
      <c r="G10112" s="2"/>
      <c r="J10112" s="2"/>
    </row>
    <row r="10113">
      <c r="D10113" s="2"/>
      <c r="G10113" s="2"/>
      <c r="J10113" s="2"/>
    </row>
    <row r="10114">
      <c r="D10114" s="2"/>
      <c r="G10114" s="2"/>
      <c r="J10114" s="2"/>
    </row>
    <row r="10115">
      <c r="D10115" s="2"/>
      <c r="G10115" s="2"/>
      <c r="J10115" s="2"/>
    </row>
    <row r="10116">
      <c r="D10116" s="2"/>
      <c r="G10116" s="2"/>
      <c r="J10116" s="2"/>
    </row>
    <row r="10117">
      <c r="D10117" s="2"/>
      <c r="G10117" s="2"/>
      <c r="J10117" s="2"/>
    </row>
    <row r="10118">
      <c r="D10118" s="2"/>
      <c r="G10118" s="2"/>
      <c r="J10118" s="2"/>
    </row>
    <row r="10119">
      <c r="D10119" s="2"/>
      <c r="G10119" s="2"/>
      <c r="J10119" s="2"/>
    </row>
    <row r="10120">
      <c r="D10120" s="2"/>
      <c r="G10120" s="2"/>
      <c r="J10120" s="2"/>
    </row>
    <row r="10121">
      <c r="D10121" s="2"/>
      <c r="G10121" s="2"/>
      <c r="J10121" s="2"/>
    </row>
    <row r="10122">
      <c r="D10122" s="2"/>
      <c r="G10122" s="2"/>
      <c r="J10122" s="2"/>
    </row>
    <row r="10123">
      <c r="D10123" s="2"/>
      <c r="G10123" s="2"/>
      <c r="J10123" s="2"/>
    </row>
    <row r="10124">
      <c r="D10124" s="2"/>
      <c r="G10124" s="2"/>
      <c r="J10124" s="2"/>
    </row>
    <row r="10125">
      <c r="D10125" s="2"/>
      <c r="G10125" s="2"/>
      <c r="J10125" s="2"/>
    </row>
    <row r="10126">
      <c r="D10126" s="2"/>
      <c r="G10126" s="2"/>
      <c r="J10126" s="2"/>
    </row>
    <row r="10127">
      <c r="D10127" s="2"/>
      <c r="G10127" s="2"/>
      <c r="J10127" s="2"/>
    </row>
    <row r="10128">
      <c r="D10128" s="2"/>
      <c r="G10128" s="2"/>
      <c r="J10128" s="2"/>
    </row>
    <row r="10129">
      <c r="D10129" s="2"/>
      <c r="G10129" s="2"/>
      <c r="J10129" s="2"/>
    </row>
    <row r="10130">
      <c r="D10130" s="2"/>
      <c r="G10130" s="2"/>
      <c r="J10130" s="2"/>
    </row>
    <row r="10131">
      <c r="D10131" s="2"/>
      <c r="G10131" s="2"/>
      <c r="J10131" s="2"/>
    </row>
    <row r="10132">
      <c r="D10132" s="2"/>
      <c r="G10132" s="2"/>
      <c r="J10132" s="2"/>
    </row>
    <row r="10133">
      <c r="D10133" s="2"/>
      <c r="G10133" s="2"/>
      <c r="J10133" s="2"/>
    </row>
    <row r="10134">
      <c r="D10134" s="2"/>
      <c r="G10134" s="2"/>
      <c r="J10134" s="2"/>
    </row>
    <row r="10135">
      <c r="D10135" s="2"/>
      <c r="G10135" s="2"/>
      <c r="J10135" s="2"/>
    </row>
    <row r="10136">
      <c r="D10136" s="2"/>
      <c r="G10136" s="2"/>
      <c r="J10136" s="2"/>
    </row>
    <row r="10137">
      <c r="D10137" s="2"/>
      <c r="G10137" s="2"/>
      <c r="J10137" s="2"/>
    </row>
    <row r="10138">
      <c r="D10138" s="2"/>
      <c r="G10138" s="2"/>
      <c r="J10138" s="2"/>
    </row>
    <row r="10139">
      <c r="D10139" s="2"/>
      <c r="G10139" s="2"/>
      <c r="J10139" s="2"/>
    </row>
    <row r="10140">
      <c r="D10140" s="2"/>
      <c r="G10140" s="2"/>
      <c r="J10140" s="2"/>
    </row>
    <row r="10141">
      <c r="D10141" s="2"/>
      <c r="G10141" s="2"/>
      <c r="J10141" s="2"/>
    </row>
    <row r="10142">
      <c r="D10142" s="2"/>
      <c r="G10142" s="2"/>
      <c r="J10142" s="2"/>
    </row>
    <row r="10143">
      <c r="D10143" s="2"/>
      <c r="G10143" s="2"/>
      <c r="J10143" s="2"/>
    </row>
    <row r="10144">
      <c r="D10144" s="2"/>
      <c r="G10144" s="2"/>
      <c r="J10144" s="2"/>
    </row>
    <row r="10145">
      <c r="D10145" s="2"/>
      <c r="G10145" s="2"/>
      <c r="J10145" s="2"/>
    </row>
    <row r="10146">
      <c r="D10146" s="2"/>
      <c r="G10146" s="2"/>
      <c r="J10146" s="2"/>
    </row>
    <row r="10147">
      <c r="D10147" s="2"/>
      <c r="G10147" s="2"/>
      <c r="J10147" s="2"/>
    </row>
    <row r="10148">
      <c r="D10148" s="2"/>
      <c r="G10148" s="2"/>
      <c r="J10148" s="2"/>
    </row>
    <row r="10149">
      <c r="D10149" s="2"/>
      <c r="G10149" s="2"/>
      <c r="J10149" s="2"/>
    </row>
    <row r="10150">
      <c r="D10150" s="2"/>
      <c r="G10150" s="2"/>
      <c r="J10150" s="2"/>
    </row>
    <row r="10151">
      <c r="D10151" s="2"/>
      <c r="G10151" s="2"/>
      <c r="J10151" s="2"/>
    </row>
    <row r="10152">
      <c r="D10152" s="2"/>
      <c r="G10152" s="2"/>
      <c r="J10152" s="2"/>
    </row>
    <row r="10153">
      <c r="D10153" s="2"/>
      <c r="G10153" s="2"/>
      <c r="J10153" s="2"/>
    </row>
    <row r="10154">
      <c r="D10154" s="2"/>
      <c r="G10154" s="2"/>
      <c r="J10154" s="2"/>
    </row>
    <row r="10155">
      <c r="D10155" s="2"/>
      <c r="G10155" s="2"/>
      <c r="J10155" s="2"/>
    </row>
    <row r="10156">
      <c r="D10156" s="2"/>
      <c r="G10156" s="2"/>
      <c r="J10156" s="2"/>
    </row>
    <row r="10157">
      <c r="D10157" s="2"/>
      <c r="G10157" s="2"/>
      <c r="J10157" s="2"/>
    </row>
    <row r="10158">
      <c r="D10158" s="2"/>
      <c r="G10158" s="2"/>
      <c r="J10158" s="2"/>
    </row>
    <row r="10159">
      <c r="D10159" s="2"/>
      <c r="G10159" s="2"/>
      <c r="J10159" s="2"/>
    </row>
    <row r="10160">
      <c r="D10160" s="2"/>
      <c r="G10160" s="2"/>
      <c r="J10160" s="2"/>
    </row>
    <row r="10161">
      <c r="D10161" s="2"/>
      <c r="G10161" s="2"/>
      <c r="J10161" s="2"/>
    </row>
    <row r="10162">
      <c r="D10162" s="2"/>
      <c r="G10162" s="2"/>
      <c r="J10162" s="2"/>
    </row>
    <row r="10163">
      <c r="D10163" s="2"/>
      <c r="G10163" s="2"/>
      <c r="J10163" s="2"/>
    </row>
    <row r="10164">
      <c r="D10164" s="2"/>
      <c r="G10164" s="2"/>
      <c r="J10164" s="2"/>
    </row>
    <row r="10165">
      <c r="D10165" s="2"/>
      <c r="G10165" s="2"/>
      <c r="J10165" s="2"/>
    </row>
    <row r="10166">
      <c r="D10166" s="2"/>
      <c r="G10166" s="2"/>
      <c r="J10166" s="2"/>
    </row>
    <row r="10167">
      <c r="D10167" s="2"/>
      <c r="G10167" s="2"/>
      <c r="J10167" s="2"/>
    </row>
    <row r="10168">
      <c r="D10168" s="2"/>
      <c r="G10168" s="2"/>
      <c r="J10168" s="2"/>
    </row>
    <row r="10169">
      <c r="D10169" s="2"/>
      <c r="G10169" s="2"/>
      <c r="J10169" s="2"/>
    </row>
    <row r="10170">
      <c r="D10170" s="2"/>
      <c r="G10170" s="2"/>
      <c r="J10170" s="2"/>
    </row>
    <row r="10171">
      <c r="D10171" s="2"/>
      <c r="G10171" s="2"/>
      <c r="J10171" s="2"/>
    </row>
    <row r="10172">
      <c r="D10172" s="2"/>
      <c r="G10172" s="2"/>
      <c r="J10172" s="2"/>
    </row>
    <row r="10173">
      <c r="D10173" s="2"/>
      <c r="G10173" s="2"/>
      <c r="J10173" s="2"/>
    </row>
    <row r="10174">
      <c r="D10174" s="2"/>
      <c r="G10174" s="2"/>
      <c r="J10174" s="2"/>
    </row>
    <row r="10175">
      <c r="D10175" s="2"/>
      <c r="G10175" s="2"/>
      <c r="J10175" s="2"/>
    </row>
    <row r="10176">
      <c r="D10176" s="2"/>
      <c r="G10176" s="2"/>
      <c r="J10176" s="2"/>
    </row>
    <row r="10177">
      <c r="D10177" s="2"/>
      <c r="G10177" s="2"/>
      <c r="J10177" s="2"/>
    </row>
    <row r="10178">
      <c r="D10178" s="2"/>
      <c r="G10178" s="2"/>
      <c r="J10178" s="2"/>
    </row>
    <row r="10179">
      <c r="D10179" s="2"/>
      <c r="G10179" s="2"/>
      <c r="J10179" s="2"/>
    </row>
    <row r="10180">
      <c r="D10180" s="2"/>
      <c r="G10180" s="2"/>
      <c r="J10180" s="2"/>
    </row>
    <row r="10181">
      <c r="D10181" s="2"/>
      <c r="G10181" s="2"/>
      <c r="J10181" s="2"/>
    </row>
    <row r="10182">
      <c r="D10182" s="2"/>
      <c r="G10182" s="2"/>
      <c r="J10182" s="2"/>
    </row>
    <row r="10183">
      <c r="D10183" s="2"/>
      <c r="G10183" s="2"/>
      <c r="J10183" s="2"/>
    </row>
    <row r="10184">
      <c r="D10184" s="2"/>
      <c r="G10184" s="2"/>
      <c r="J10184" s="2"/>
    </row>
    <row r="10185">
      <c r="D10185" s="2"/>
      <c r="G10185" s="2"/>
      <c r="J10185" s="2"/>
    </row>
    <row r="10186">
      <c r="D10186" s="2"/>
      <c r="G10186" s="2"/>
      <c r="J10186" s="2"/>
    </row>
    <row r="10187">
      <c r="D10187" s="2"/>
      <c r="G10187" s="2"/>
      <c r="J10187" s="2"/>
    </row>
    <row r="10188">
      <c r="D10188" s="2"/>
      <c r="G10188" s="2"/>
      <c r="J10188" s="2"/>
    </row>
    <row r="10189">
      <c r="D10189" s="2"/>
      <c r="G10189" s="2"/>
      <c r="J10189" s="2"/>
    </row>
    <row r="10190">
      <c r="D10190" s="2"/>
      <c r="G10190" s="2"/>
      <c r="J10190" s="2"/>
    </row>
    <row r="10191">
      <c r="D10191" s="2"/>
      <c r="G10191" s="2"/>
      <c r="J10191" s="2"/>
    </row>
    <row r="10192">
      <c r="D10192" s="2"/>
      <c r="G10192" s="2"/>
      <c r="J10192" s="2"/>
    </row>
    <row r="10193">
      <c r="D10193" s="2"/>
      <c r="G10193" s="2"/>
      <c r="J10193" s="2"/>
    </row>
    <row r="10194">
      <c r="D10194" s="2"/>
      <c r="G10194" s="2"/>
      <c r="J10194" s="2"/>
    </row>
    <row r="10195">
      <c r="D10195" s="2"/>
      <c r="G10195" s="2"/>
      <c r="J10195" s="2"/>
    </row>
    <row r="10196">
      <c r="D10196" s="2"/>
      <c r="G10196" s="2"/>
      <c r="J10196" s="2"/>
    </row>
    <row r="10197">
      <c r="D10197" s="2"/>
      <c r="G10197" s="2"/>
      <c r="J10197" s="2"/>
    </row>
    <row r="10198">
      <c r="D10198" s="2"/>
      <c r="G10198" s="2"/>
      <c r="J10198" s="2"/>
    </row>
    <row r="10199">
      <c r="D10199" s="2"/>
      <c r="G10199" s="2"/>
      <c r="J10199" s="2"/>
    </row>
    <row r="10200">
      <c r="D10200" s="2"/>
      <c r="G10200" s="2"/>
      <c r="J10200" s="2"/>
    </row>
    <row r="10201">
      <c r="D10201" s="2"/>
      <c r="G10201" s="2"/>
      <c r="J10201" s="2"/>
    </row>
    <row r="10202">
      <c r="D10202" s="2"/>
      <c r="G10202" s="2"/>
      <c r="J10202" s="2"/>
    </row>
    <row r="10203">
      <c r="D10203" s="2"/>
      <c r="G10203" s="2"/>
      <c r="J10203" s="2"/>
    </row>
    <row r="10204">
      <c r="D10204" s="2"/>
      <c r="G10204" s="2"/>
      <c r="J10204" s="2"/>
    </row>
    <row r="10205">
      <c r="D10205" s="2"/>
      <c r="G10205" s="2"/>
      <c r="J10205" s="2"/>
    </row>
    <row r="10206">
      <c r="D10206" s="2"/>
      <c r="G10206" s="2"/>
      <c r="J10206" s="2"/>
    </row>
    <row r="10207">
      <c r="D10207" s="2"/>
      <c r="G10207" s="2"/>
      <c r="J10207" s="2"/>
    </row>
    <row r="10208">
      <c r="D10208" s="2"/>
      <c r="G10208" s="2"/>
      <c r="J10208" s="2"/>
    </row>
    <row r="10209">
      <c r="D10209" s="2"/>
      <c r="G10209" s="2"/>
      <c r="J10209" s="2"/>
    </row>
    <row r="10210">
      <c r="D10210" s="2"/>
      <c r="G10210" s="2"/>
      <c r="J10210" s="2"/>
    </row>
    <row r="10211">
      <c r="D10211" s="2"/>
      <c r="G10211" s="2"/>
      <c r="J10211" s="2"/>
    </row>
    <row r="10212">
      <c r="D10212" s="2"/>
      <c r="G10212" s="2"/>
      <c r="J10212" s="2"/>
    </row>
    <row r="10213">
      <c r="D10213" s="2"/>
      <c r="G10213" s="2"/>
      <c r="J10213" s="2"/>
    </row>
    <row r="10214">
      <c r="D10214" s="2"/>
      <c r="G10214" s="2"/>
      <c r="J10214" s="2"/>
    </row>
    <row r="10215">
      <c r="D10215" s="2"/>
      <c r="G10215" s="2"/>
      <c r="J10215" s="2"/>
    </row>
    <row r="10216">
      <c r="D10216" s="2"/>
      <c r="G10216" s="2"/>
      <c r="J10216" s="2"/>
    </row>
    <row r="10217">
      <c r="D10217" s="2"/>
      <c r="G10217" s="2"/>
      <c r="J10217" s="2"/>
    </row>
    <row r="10218">
      <c r="D10218" s="2"/>
      <c r="G10218" s="2"/>
      <c r="J10218" s="2"/>
    </row>
    <row r="10219">
      <c r="D10219" s="2"/>
      <c r="G10219" s="2"/>
      <c r="J10219" s="2"/>
    </row>
    <row r="10220">
      <c r="D10220" s="2"/>
      <c r="G10220" s="2"/>
      <c r="J10220" s="2"/>
    </row>
    <row r="10221">
      <c r="D10221" s="2"/>
      <c r="G10221" s="2"/>
      <c r="J10221" s="2"/>
    </row>
    <row r="10222">
      <c r="D10222" s="2"/>
      <c r="G10222" s="2"/>
      <c r="J10222" s="2"/>
    </row>
    <row r="10223">
      <c r="D10223" s="2"/>
      <c r="G10223" s="2"/>
      <c r="J10223" s="2"/>
    </row>
    <row r="10224">
      <c r="D10224" s="2"/>
      <c r="G10224" s="2"/>
      <c r="J10224" s="2"/>
    </row>
    <row r="10225">
      <c r="D10225" s="2"/>
      <c r="G10225" s="2"/>
      <c r="J10225" s="2"/>
    </row>
    <row r="10226">
      <c r="D10226" s="2"/>
      <c r="G10226" s="2"/>
      <c r="J10226" s="2"/>
    </row>
    <row r="10227">
      <c r="D10227" s="2"/>
      <c r="G10227" s="2"/>
      <c r="J10227" s="2"/>
    </row>
    <row r="10228">
      <c r="D10228" s="2"/>
      <c r="G10228" s="2"/>
      <c r="J10228" s="2"/>
    </row>
    <row r="10229">
      <c r="D10229" s="2"/>
      <c r="G10229" s="2"/>
      <c r="J10229" s="2"/>
    </row>
    <row r="10230">
      <c r="D10230" s="2"/>
      <c r="G10230" s="2"/>
      <c r="J10230" s="2"/>
    </row>
    <row r="10231">
      <c r="D10231" s="2"/>
      <c r="G10231" s="2"/>
      <c r="J10231" s="2"/>
    </row>
    <row r="10232">
      <c r="D10232" s="2"/>
      <c r="G10232" s="2"/>
      <c r="J10232" s="2"/>
    </row>
    <row r="10233">
      <c r="D10233" s="2"/>
      <c r="G10233" s="2"/>
      <c r="J10233" s="2"/>
    </row>
    <row r="10234">
      <c r="D10234" s="2"/>
      <c r="G10234" s="2"/>
      <c r="J10234" s="2"/>
    </row>
    <row r="10235">
      <c r="D10235" s="2"/>
      <c r="G10235" s="2"/>
      <c r="J10235" s="2"/>
    </row>
    <row r="10236">
      <c r="D10236" s="2"/>
      <c r="G10236" s="2"/>
      <c r="J10236" s="2"/>
    </row>
    <row r="10237">
      <c r="D10237" s="2"/>
      <c r="G10237" s="2"/>
      <c r="J10237" s="2"/>
    </row>
    <row r="10238">
      <c r="D10238" s="2"/>
      <c r="G10238" s="2"/>
      <c r="J10238" s="2"/>
    </row>
    <row r="10239">
      <c r="D10239" s="2"/>
      <c r="G10239" s="2"/>
      <c r="J10239" s="2"/>
    </row>
    <row r="10240">
      <c r="D10240" s="2"/>
      <c r="G10240" s="2"/>
      <c r="J10240" s="2"/>
    </row>
    <row r="10241">
      <c r="D10241" s="2"/>
      <c r="G10241" s="2"/>
      <c r="J10241" s="2"/>
    </row>
    <row r="10242">
      <c r="D10242" s="2"/>
      <c r="G10242" s="2"/>
      <c r="J10242" s="2"/>
    </row>
    <row r="10243">
      <c r="D10243" s="2"/>
      <c r="G10243" s="2"/>
      <c r="J10243" s="2"/>
    </row>
    <row r="10244">
      <c r="D10244" s="2"/>
      <c r="G10244" s="2"/>
      <c r="J10244" s="2"/>
    </row>
    <row r="10245">
      <c r="D10245" s="2"/>
      <c r="G10245" s="2"/>
      <c r="J10245" s="2"/>
    </row>
    <row r="10246">
      <c r="D10246" s="2"/>
      <c r="G10246" s="2"/>
      <c r="J10246" s="2"/>
    </row>
    <row r="10247">
      <c r="D10247" s="2"/>
      <c r="G10247" s="2"/>
      <c r="J10247" s="2"/>
    </row>
    <row r="10248">
      <c r="D10248" s="2"/>
      <c r="G10248" s="2"/>
      <c r="J10248" s="2"/>
    </row>
    <row r="10249">
      <c r="D10249" s="2"/>
      <c r="G10249" s="2"/>
      <c r="J10249" s="2"/>
    </row>
    <row r="10250">
      <c r="D10250" s="2"/>
      <c r="G10250" s="2"/>
      <c r="J10250" s="2"/>
    </row>
    <row r="10251">
      <c r="D10251" s="2"/>
      <c r="G10251" s="2"/>
      <c r="J10251" s="2"/>
    </row>
    <row r="10252">
      <c r="D10252" s="2"/>
      <c r="G10252" s="2"/>
      <c r="J10252" s="2"/>
    </row>
    <row r="10253">
      <c r="D10253" s="2"/>
      <c r="G10253" s="2"/>
      <c r="J10253" s="2"/>
    </row>
    <row r="10254">
      <c r="D10254" s="2"/>
      <c r="G10254" s="2"/>
      <c r="J10254" s="2"/>
    </row>
    <row r="10255">
      <c r="D10255" s="2"/>
      <c r="G10255" s="2"/>
      <c r="J10255" s="2"/>
    </row>
    <row r="10256">
      <c r="D10256" s="2"/>
      <c r="G10256" s="2"/>
      <c r="J10256" s="2"/>
    </row>
    <row r="10257">
      <c r="D10257" s="2"/>
      <c r="G10257" s="2"/>
      <c r="J10257" s="2"/>
    </row>
    <row r="10258">
      <c r="D10258" s="2"/>
      <c r="G10258" s="2"/>
      <c r="J10258" s="2"/>
    </row>
    <row r="10259">
      <c r="D10259" s="2"/>
      <c r="G10259" s="2"/>
      <c r="J10259" s="2"/>
    </row>
    <row r="10260">
      <c r="D10260" s="2"/>
      <c r="G10260" s="2"/>
      <c r="J10260" s="2"/>
    </row>
    <row r="10261">
      <c r="D10261" s="2"/>
      <c r="G10261" s="2"/>
      <c r="J10261" s="2"/>
    </row>
    <row r="10262">
      <c r="D10262" s="2"/>
      <c r="G10262" s="2"/>
      <c r="J10262" s="2"/>
    </row>
    <row r="10263">
      <c r="D10263" s="2"/>
      <c r="G10263" s="2"/>
      <c r="J10263" s="2"/>
    </row>
    <row r="10264">
      <c r="D10264" s="2"/>
      <c r="G10264" s="2"/>
      <c r="J10264" s="2"/>
    </row>
    <row r="10265">
      <c r="D10265" s="2"/>
      <c r="G10265" s="2"/>
      <c r="J10265" s="2"/>
    </row>
    <row r="10266">
      <c r="D10266" s="2"/>
      <c r="G10266" s="2"/>
      <c r="J10266" s="2"/>
    </row>
    <row r="10267">
      <c r="D10267" s="2"/>
      <c r="G10267" s="2"/>
      <c r="J10267" s="2"/>
    </row>
    <row r="10268">
      <c r="D10268" s="2"/>
      <c r="G10268" s="2"/>
      <c r="J10268" s="2"/>
    </row>
    <row r="10269">
      <c r="D10269" s="2"/>
      <c r="G10269" s="2"/>
      <c r="J10269" s="2"/>
    </row>
    <row r="10270">
      <c r="D10270" s="2"/>
      <c r="G10270" s="2"/>
      <c r="J10270" s="2"/>
    </row>
    <row r="10271">
      <c r="D10271" s="2"/>
      <c r="G10271" s="2"/>
      <c r="J10271" s="2"/>
    </row>
    <row r="10272">
      <c r="D10272" s="2"/>
      <c r="G10272" s="2"/>
      <c r="J10272" s="2"/>
    </row>
    <row r="10273">
      <c r="D10273" s="2"/>
      <c r="G10273" s="2"/>
      <c r="J10273" s="2"/>
    </row>
    <row r="10274">
      <c r="D10274" s="2"/>
      <c r="G10274" s="2"/>
      <c r="J10274" s="2"/>
    </row>
    <row r="10275">
      <c r="D10275" s="2"/>
      <c r="G10275" s="2"/>
      <c r="J10275" s="2"/>
    </row>
    <row r="10276">
      <c r="D10276" s="2"/>
      <c r="G10276" s="2"/>
      <c r="J10276" s="2"/>
    </row>
    <row r="10277">
      <c r="D10277" s="2"/>
      <c r="G10277" s="2"/>
      <c r="J10277" s="2"/>
    </row>
    <row r="10278">
      <c r="D10278" s="2"/>
      <c r="G10278" s="2"/>
      <c r="J10278" s="2"/>
    </row>
    <row r="10279">
      <c r="D10279" s="2"/>
      <c r="G10279" s="2"/>
      <c r="J10279" s="2"/>
    </row>
    <row r="10280">
      <c r="D10280" s="2"/>
      <c r="G10280" s="2"/>
      <c r="J10280" s="2"/>
    </row>
    <row r="10281">
      <c r="D10281" s="2"/>
      <c r="G10281" s="2"/>
      <c r="J10281" s="2"/>
    </row>
    <row r="10282">
      <c r="D10282" s="2"/>
      <c r="G10282" s="2"/>
      <c r="J10282" s="2"/>
    </row>
    <row r="10283">
      <c r="D10283" s="2"/>
      <c r="G10283" s="2"/>
      <c r="J10283" s="2"/>
    </row>
    <row r="10284">
      <c r="D10284" s="2"/>
      <c r="G10284" s="2"/>
      <c r="J10284" s="2"/>
    </row>
    <row r="10285">
      <c r="D10285" s="2"/>
      <c r="G10285" s="2"/>
      <c r="J10285" s="2"/>
    </row>
    <row r="10286">
      <c r="D10286" s="2"/>
      <c r="G10286" s="2"/>
      <c r="J10286" s="2"/>
    </row>
    <row r="10287">
      <c r="D10287" s="2"/>
      <c r="G10287" s="2"/>
      <c r="J10287" s="2"/>
    </row>
    <row r="10288">
      <c r="D10288" s="2"/>
      <c r="G10288" s="2"/>
      <c r="J10288" s="2"/>
    </row>
    <row r="10289">
      <c r="D10289" s="2"/>
      <c r="G10289" s="2"/>
      <c r="J10289" s="2"/>
    </row>
    <row r="10290">
      <c r="D10290" s="2"/>
      <c r="G10290" s="2"/>
      <c r="J10290" s="2"/>
    </row>
    <row r="10291">
      <c r="D10291" s="2"/>
      <c r="G10291" s="2"/>
      <c r="J10291" s="2"/>
    </row>
    <row r="10292">
      <c r="D10292" s="2"/>
      <c r="G10292" s="2"/>
      <c r="J10292" s="2"/>
    </row>
    <row r="10293">
      <c r="D10293" s="2"/>
      <c r="G10293" s="2"/>
      <c r="J10293" s="2"/>
    </row>
    <row r="10294">
      <c r="D10294" s="2"/>
      <c r="G10294" s="2"/>
      <c r="J10294" s="2"/>
    </row>
    <row r="10295">
      <c r="D10295" s="2"/>
      <c r="G10295" s="2"/>
      <c r="J10295" s="2"/>
    </row>
    <row r="10296">
      <c r="D10296" s="2"/>
      <c r="G10296" s="2"/>
      <c r="J10296" s="2"/>
    </row>
    <row r="10297">
      <c r="D10297" s="2"/>
      <c r="G10297" s="2"/>
      <c r="J10297" s="2"/>
    </row>
    <row r="10298">
      <c r="D10298" s="2"/>
      <c r="G10298" s="2"/>
      <c r="J10298" s="2"/>
    </row>
    <row r="10299">
      <c r="D10299" s="2"/>
      <c r="G10299" s="2"/>
      <c r="J10299" s="2"/>
    </row>
    <row r="10300">
      <c r="D10300" s="2"/>
      <c r="G10300" s="2"/>
      <c r="J10300" s="2"/>
    </row>
    <row r="10301">
      <c r="D10301" s="2"/>
      <c r="G10301" s="2"/>
      <c r="J10301" s="2"/>
    </row>
    <row r="10302">
      <c r="D10302" s="2"/>
      <c r="G10302" s="2"/>
      <c r="J10302" s="2"/>
    </row>
    <row r="10303">
      <c r="D10303" s="2"/>
      <c r="G10303" s="2"/>
      <c r="J10303" s="2"/>
    </row>
    <row r="10304">
      <c r="D10304" s="2"/>
      <c r="G10304" s="2"/>
      <c r="J10304" s="2"/>
    </row>
    <row r="10305">
      <c r="D10305" s="2"/>
      <c r="G10305" s="2"/>
      <c r="J10305" s="2"/>
    </row>
    <row r="10306">
      <c r="D10306" s="2"/>
      <c r="G10306" s="2"/>
      <c r="J10306" s="2"/>
    </row>
    <row r="10307">
      <c r="D10307" s="2"/>
      <c r="G10307" s="2"/>
      <c r="J10307" s="2"/>
    </row>
    <row r="10308">
      <c r="D10308" s="2"/>
      <c r="G10308" s="2"/>
      <c r="J10308" s="2"/>
    </row>
    <row r="10309">
      <c r="D10309" s="2"/>
      <c r="G10309" s="2"/>
      <c r="J10309" s="2"/>
    </row>
    <row r="10310">
      <c r="D10310" s="2"/>
      <c r="G10310" s="2"/>
      <c r="J10310" s="2"/>
    </row>
    <row r="10311">
      <c r="D10311" s="2"/>
      <c r="G10311" s="2"/>
      <c r="J10311" s="2"/>
    </row>
    <row r="10312">
      <c r="D10312" s="2"/>
      <c r="G10312" s="2"/>
      <c r="J10312" s="2"/>
    </row>
    <row r="10313">
      <c r="D10313" s="2"/>
      <c r="G10313" s="2"/>
      <c r="J10313" s="2"/>
    </row>
    <row r="10314">
      <c r="D10314" s="2"/>
      <c r="G10314" s="2"/>
      <c r="J10314" s="2"/>
    </row>
    <row r="10315">
      <c r="D10315" s="2"/>
      <c r="G10315" s="2"/>
      <c r="J10315" s="2"/>
    </row>
    <row r="10316">
      <c r="D10316" s="2"/>
      <c r="G10316" s="2"/>
      <c r="J10316" s="2"/>
    </row>
    <row r="10317">
      <c r="D10317" s="2"/>
      <c r="G10317" s="2"/>
      <c r="J10317" s="2"/>
    </row>
    <row r="10318">
      <c r="D10318" s="2"/>
      <c r="G10318" s="2"/>
      <c r="J10318" s="2"/>
    </row>
    <row r="10319">
      <c r="D10319" s="2"/>
      <c r="G10319" s="2"/>
      <c r="J10319" s="2"/>
    </row>
    <row r="10320">
      <c r="D10320" s="2"/>
      <c r="G10320" s="2"/>
      <c r="J10320" s="2"/>
    </row>
    <row r="10321">
      <c r="D10321" s="2"/>
      <c r="G10321" s="2"/>
      <c r="J10321" s="2"/>
    </row>
    <row r="10322">
      <c r="D10322" s="2"/>
      <c r="G10322" s="2"/>
      <c r="J10322" s="2"/>
    </row>
    <row r="10323">
      <c r="D10323" s="2"/>
      <c r="G10323" s="2"/>
      <c r="J10323" s="2"/>
    </row>
    <row r="10324">
      <c r="D10324" s="2"/>
      <c r="G10324" s="2"/>
      <c r="J10324" s="2"/>
    </row>
    <row r="10325">
      <c r="D10325" s="2"/>
      <c r="G10325" s="2"/>
      <c r="J10325" s="2"/>
    </row>
    <row r="10326">
      <c r="D10326" s="2"/>
      <c r="G10326" s="2"/>
      <c r="J10326" s="2"/>
    </row>
    <row r="10327">
      <c r="D10327" s="2"/>
      <c r="G10327" s="2"/>
      <c r="J10327" s="2"/>
    </row>
    <row r="10328">
      <c r="D10328" s="2"/>
      <c r="G10328" s="2"/>
      <c r="J10328" s="2"/>
    </row>
    <row r="10329">
      <c r="D10329" s="2"/>
      <c r="G10329" s="2"/>
      <c r="J10329" s="2"/>
    </row>
    <row r="10330">
      <c r="D10330" s="2"/>
      <c r="G10330" s="2"/>
      <c r="J10330" s="2"/>
    </row>
    <row r="10331">
      <c r="D10331" s="2"/>
      <c r="G10331" s="2"/>
      <c r="J10331" s="2"/>
    </row>
    <row r="10332">
      <c r="D10332" s="2"/>
      <c r="G10332" s="2"/>
      <c r="J10332" s="2"/>
    </row>
    <row r="10333">
      <c r="D10333" s="2"/>
      <c r="G10333" s="2"/>
      <c r="J10333" s="2"/>
    </row>
    <row r="10334">
      <c r="D10334" s="2"/>
      <c r="G10334" s="2"/>
      <c r="J10334" s="2"/>
    </row>
    <row r="10335">
      <c r="D10335" s="2"/>
      <c r="G10335" s="2"/>
      <c r="J10335" s="2"/>
    </row>
    <row r="10336">
      <c r="D10336" s="2"/>
      <c r="G10336" s="2"/>
      <c r="J10336" s="2"/>
    </row>
    <row r="10337">
      <c r="D10337" s="2"/>
      <c r="G10337" s="2"/>
      <c r="J10337" s="2"/>
    </row>
    <row r="10338">
      <c r="D10338" s="2"/>
      <c r="G10338" s="2"/>
      <c r="J10338" s="2"/>
    </row>
    <row r="10339">
      <c r="D10339" s="2"/>
      <c r="G10339" s="2"/>
      <c r="J10339" s="2"/>
    </row>
    <row r="10340">
      <c r="D10340" s="2"/>
      <c r="G10340" s="2"/>
      <c r="J10340" s="2"/>
    </row>
    <row r="10341">
      <c r="D10341" s="2"/>
      <c r="G10341" s="2"/>
      <c r="J10341" s="2"/>
    </row>
    <row r="10342">
      <c r="D10342" s="2"/>
      <c r="G10342" s="2"/>
      <c r="J10342" s="2"/>
    </row>
    <row r="10343">
      <c r="D10343" s="2"/>
      <c r="G10343" s="2"/>
      <c r="J10343" s="2"/>
    </row>
    <row r="10344">
      <c r="D10344" s="2"/>
      <c r="G10344" s="2"/>
      <c r="J10344" s="2"/>
    </row>
    <row r="10345">
      <c r="D10345" s="2"/>
      <c r="G10345" s="2"/>
      <c r="J10345" s="2"/>
    </row>
    <row r="10346">
      <c r="D10346" s="2"/>
      <c r="G10346" s="2"/>
      <c r="J10346" s="2"/>
    </row>
    <row r="10347">
      <c r="D10347" s="2"/>
      <c r="G10347" s="2"/>
      <c r="J10347" s="2"/>
    </row>
    <row r="10348">
      <c r="D10348" s="2"/>
      <c r="G10348" s="2"/>
      <c r="J10348" s="2"/>
    </row>
    <row r="10349">
      <c r="D10349" s="2"/>
      <c r="G10349" s="2"/>
      <c r="J10349" s="2"/>
    </row>
    <row r="10350">
      <c r="D10350" s="2"/>
      <c r="G10350" s="2"/>
      <c r="J10350" s="2"/>
    </row>
    <row r="10351">
      <c r="D10351" s="2"/>
      <c r="G10351" s="2"/>
      <c r="J10351" s="2"/>
    </row>
    <row r="10352">
      <c r="D10352" s="2"/>
      <c r="G10352" s="2"/>
      <c r="J10352" s="2"/>
    </row>
    <row r="10353">
      <c r="D10353" s="2"/>
      <c r="G10353" s="2"/>
      <c r="J10353" s="2"/>
    </row>
    <row r="10354">
      <c r="D10354" s="2"/>
      <c r="G10354" s="2"/>
      <c r="J10354" s="2"/>
    </row>
    <row r="10355">
      <c r="D10355" s="2"/>
      <c r="G10355" s="2"/>
      <c r="J10355" s="2"/>
    </row>
    <row r="10356">
      <c r="D10356" s="2"/>
      <c r="G10356" s="2"/>
      <c r="J10356" s="2"/>
    </row>
    <row r="10357">
      <c r="D10357" s="2"/>
      <c r="G10357" s="2"/>
      <c r="J10357" s="2"/>
    </row>
    <row r="10358">
      <c r="D10358" s="2"/>
      <c r="G10358" s="2"/>
      <c r="J10358" s="2"/>
    </row>
    <row r="10359">
      <c r="D10359" s="2"/>
      <c r="G10359" s="2"/>
      <c r="J10359" s="2"/>
    </row>
    <row r="10360">
      <c r="D10360" s="2"/>
      <c r="G10360" s="2"/>
      <c r="J10360" s="2"/>
    </row>
    <row r="10361">
      <c r="D10361" s="2"/>
      <c r="G10361" s="2"/>
      <c r="J10361" s="2"/>
    </row>
    <row r="10362">
      <c r="D10362" s="2"/>
      <c r="G10362" s="2"/>
      <c r="J10362" s="2"/>
    </row>
    <row r="10363">
      <c r="D10363" s="2"/>
      <c r="G10363" s="2"/>
      <c r="J10363" s="2"/>
    </row>
    <row r="10364">
      <c r="D10364" s="2"/>
      <c r="G10364" s="2"/>
      <c r="J10364" s="2"/>
    </row>
    <row r="10365">
      <c r="D10365" s="2"/>
      <c r="G10365" s="2"/>
      <c r="J10365" s="2"/>
    </row>
    <row r="10366">
      <c r="D10366" s="2"/>
      <c r="G10366" s="2"/>
      <c r="J10366" s="2"/>
    </row>
    <row r="10367">
      <c r="D10367" s="2"/>
      <c r="G10367" s="2"/>
      <c r="J10367" s="2"/>
    </row>
    <row r="10368">
      <c r="D10368" s="2"/>
      <c r="G10368" s="2"/>
      <c r="J10368" s="2"/>
    </row>
    <row r="10369">
      <c r="D10369" s="2"/>
      <c r="G10369" s="2"/>
      <c r="J10369" s="2"/>
    </row>
    <row r="10370">
      <c r="D10370" s="2"/>
      <c r="G10370" s="2"/>
      <c r="J10370" s="2"/>
    </row>
    <row r="10371">
      <c r="D10371" s="2"/>
      <c r="G10371" s="2"/>
      <c r="J10371" s="2"/>
    </row>
    <row r="10372">
      <c r="D10372" s="2"/>
      <c r="G10372" s="2"/>
      <c r="J10372" s="2"/>
    </row>
    <row r="10373">
      <c r="D10373" s="2"/>
      <c r="G10373" s="2"/>
      <c r="J10373" s="2"/>
    </row>
    <row r="10374">
      <c r="D10374" s="2"/>
      <c r="G10374" s="2"/>
      <c r="J10374" s="2"/>
    </row>
    <row r="10375">
      <c r="D10375" s="2"/>
      <c r="G10375" s="2"/>
      <c r="J10375" s="2"/>
    </row>
    <row r="10376">
      <c r="D10376" s="2"/>
      <c r="G10376" s="2"/>
      <c r="J10376" s="2"/>
    </row>
    <row r="10377">
      <c r="D10377" s="2"/>
      <c r="G10377" s="2"/>
      <c r="J10377" s="2"/>
    </row>
    <row r="10378">
      <c r="D10378" s="2"/>
      <c r="G10378" s="2"/>
      <c r="J10378" s="2"/>
    </row>
    <row r="10379">
      <c r="D10379" s="2"/>
      <c r="G10379" s="2"/>
      <c r="J10379" s="2"/>
    </row>
    <row r="10380">
      <c r="D10380" s="2"/>
      <c r="G10380" s="2"/>
      <c r="J10380" s="2"/>
    </row>
    <row r="10381">
      <c r="D10381" s="2"/>
      <c r="G10381" s="2"/>
      <c r="J10381" s="2"/>
    </row>
    <row r="10382">
      <c r="D10382" s="2"/>
      <c r="G10382" s="2"/>
      <c r="J10382" s="2"/>
    </row>
    <row r="10383">
      <c r="D10383" s="2"/>
      <c r="G10383" s="2"/>
      <c r="J10383" s="2"/>
    </row>
    <row r="10384">
      <c r="D10384" s="2"/>
      <c r="G10384" s="2"/>
      <c r="J10384" s="2"/>
    </row>
    <row r="10385">
      <c r="D10385" s="2"/>
      <c r="G10385" s="2"/>
      <c r="J10385" s="2"/>
    </row>
    <row r="10386">
      <c r="D10386" s="2"/>
      <c r="G10386" s="2"/>
      <c r="J10386" s="2"/>
    </row>
    <row r="10387">
      <c r="D10387" s="2"/>
      <c r="G10387" s="2"/>
      <c r="J10387" s="2"/>
    </row>
    <row r="10388">
      <c r="D10388" s="2"/>
      <c r="G10388" s="2"/>
      <c r="J10388" s="2"/>
    </row>
    <row r="10389">
      <c r="D10389" s="2"/>
      <c r="G10389" s="2"/>
      <c r="J10389" s="2"/>
    </row>
    <row r="10390">
      <c r="D10390" s="2"/>
      <c r="G10390" s="2"/>
      <c r="J10390" s="2"/>
    </row>
    <row r="10391">
      <c r="D10391" s="2"/>
      <c r="G10391" s="2"/>
      <c r="J10391" s="2"/>
    </row>
    <row r="10392">
      <c r="D10392" s="2"/>
      <c r="G10392" s="2"/>
      <c r="J10392" s="2"/>
    </row>
    <row r="10393">
      <c r="D10393" s="2"/>
      <c r="G10393" s="2"/>
      <c r="J10393" s="2"/>
    </row>
    <row r="10394">
      <c r="D10394" s="2"/>
      <c r="G10394" s="2"/>
      <c r="J10394" s="2"/>
    </row>
    <row r="10395">
      <c r="D10395" s="2"/>
      <c r="G10395" s="2"/>
      <c r="J10395" s="2"/>
    </row>
    <row r="10396">
      <c r="D10396" s="2"/>
      <c r="G10396" s="2"/>
      <c r="J10396" s="2"/>
    </row>
    <row r="10397">
      <c r="D10397" s="2"/>
      <c r="G10397" s="2"/>
      <c r="J10397" s="2"/>
    </row>
    <row r="10398">
      <c r="D10398" s="2"/>
      <c r="G10398" s="2"/>
      <c r="J10398" s="2"/>
    </row>
    <row r="10399">
      <c r="D10399" s="2"/>
      <c r="G10399" s="2"/>
      <c r="J10399" s="2"/>
    </row>
    <row r="10400">
      <c r="D10400" s="2"/>
      <c r="G10400" s="2"/>
      <c r="J10400" s="2"/>
    </row>
    <row r="10401">
      <c r="D10401" s="2"/>
      <c r="G10401" s="2"/>
      <c r="J10401" s="2"/>
    </row>
    <row r="10402">
      <c r="D10402" s="2"/>
      <c r="G10402" s="2"/>
      <c r="J10402" s="2"/>
    </row>
    <row r="10403">
      <c r="D10403" s="2"/>
      <c r="G10403" s="2"/>
      <c r="J10403" s="2"/>
    </row>
    <row r="10404">
      <c r="D10404" s="2"/>
      <c r="G10404" s="2"/>
      <c r="J10404" s="2"/>
    </row>
    <row r="10405">
      <c r="D10405" s="2"/>
      <c r="G10405" s="2"/>
      <c r="J10405" s="2"/>
    </row>
    <row r="10406">
      <c r="D10406" s="2"/>
      <c r="G10406" s="2"/>
      <c r="J10406" s="2"/>
    </row>
    <row r="10407">
      <c r="D10407" s="2"/>
      <c r="G10407" s="2"/>
      <c r="J10407" s="2"/>
    </row>
    <row r="10408">
      <c r="D10408" s="2"/>
      <c r="G10408" s="2"/>
      <c r="J10408" s="2"/>
    </row>
    <row r="10409">
      <c r="D10409" s="2"/>
      <c r="G10409" s="2"/>
      <c r="J10409" s="2"/>
    </row>
    <row r="10410">
      <c r="D10410" s="2"/>
      <c r="G10410" s="2"/>
      <c r="J10410" s="2"/>
    </row>
    <row r="10411">
      <c r="D10411" s="2"/>
      <c r="G10411" s="2"/>
      <c r="J10411" s="2"/>
    </row>
    <row r="10412">
      <c r="D10412" s="2"/>
      <c r="G10412" s="2"/>
      <c r="J10412" s="2"/>
    </row>
    <row r="10413">
      <c r="D10413" s="2"/>
      <c r="G10413" s="2"/>
      <c r="J10413" s="2"/>
    </row>
    <row r="10414">
      <c r="D10414" s="2"/>
      <c r="G10414" s="2"/>
      <c r="J10414" s="2"/>
    </row>
    <row r="10415">
      <c r="D10415" s="2"/>
      <c r="G10415" s="2"/>
      <c r="J10415" s="2"/>
    </row>
    <row r="10416">
      <c r="D10416" s="2"/>
      <c r="G10416" s="2"/>
      <c r="J10416" s="2"/>
    </row>
    <row r="10417">
      <c r="D10417" s="2"/>
      <c r="G10417" s="2"/>
      <c r="J10417" s="2"/>
    </row>
    <row r="10418">
      <c r="D10418" s="2"/>
      <c r="G10418" s="2"/>
      <c r="J10418" s="2"/>
    </row>
    <row r="10419">
      <c r="D10419" s="2"/>
      <c r="G10419" s="2"/>
      <c r="J10419" s="2"/>
    </row>
    <row r="10420">
      <c r="D10420" s="2"/>
      <c r="G10420" s="2"/>
      <c r="J10420" s="2"/>
    </row>
    <row r="10421">
      <c r="D10421" s="2"/>
      <c r="G10421" s="2"/>
      <c r="J10421" s="2"/>
    </row>
    <row r="10422">
      <c r="D10422" s="2"/>
      <c r="G10422" s="2"/>
      <c r="J10422" s="2"/>
    </row>
    <row r="10423">
      <c r="D10423" s="2"/>
      <c r="G10423" s="2"/>
      <c r="J10423" s="2"/>
    </row>
    <row r="10424">
      <c r="D10424" s="2"/>
      <c r="G10424" s="2"/>
      <c r="J10424" s="2"/>
    </row>
    <row r="10425">
      <c r="D10425" s="2"/>
      <c r="G10425" s="2"/>
      <c r="J10425" s="2"/>
    </row>
    <row r="10426">
      <c r="D10426" s="2"/>
      <c r="G10426" s="2"/>
      <c r="J10426" s="2"/>
    </row>
    <row r="10427">
      <c r="D10427" s="2"/>
      <c r="G10427" s="2"/>
      <c r="J10427" s="2"/>
    </row>
    <row r="10428">
      <c r="D10428" s="2"/>
      <c r="G10428" s="2"/>
      <c r="J10428" s="2"/>
    </row>
    <row r="10429">
      <c r="D10429" s="2"/>
      <c r="G10429" s="2"/>
      <c r="J10429" s="2"/>
    </row>
    <row r="10430">
      <c r="D10430" s="2"/>
      <c r="G10430" s="2"/>
      <c r="J10430" s="2"/>
    </row>
    <row r="10431">
      <c r="D10431" s="2"/>
      <c r="G10431" s="2"/>
      <c r="J10431" s="2"/>
    </row>
    <row r="10432">
      <c r="D10432" s="2"/>
      <c r="G10432" s="2"/>
      <c r="J10432" s="2"/>
    </row>
    <row r="10433">
      <c r="D10433" s="2"/>
      <c r="G10433" s="2"/>
      <c r="J10433" s="2"/>
    </row>
    <row r="10434">
      <c r="D10434" s="2"/>
      <c r="G10434" s="2"/>
      <c r="J10434" s="2"/>
    </row>
    <row r="10435">
      <c r="D10435" s="2"/>
      <c r="G10435" s="2"/>
      <c r="J10435" s="2"/>
    </row>
    <row r="10436">
      <c r="D10436" s="2"/>
      <c r="G10436" s="2"/>
      <c r="J10436" s="2"/>
    </row>
    <row r="10437">
      <c r="D10437" s="2"/>
      <c r="G10437" s="2"/>
      <c r="J10437" s="2"/>
    </row>
    <row r="10438">
      <c r="D10438" s="2"/>
      <c r="G10438" s="2"/>
      <c r="J10438" s="2"/>
    </row>
    <row r="10439">
      <c r="D10439" s="2"/>
      <c r="G10439" s="2"/>
      <c r="J10439" s="2"/>
    </row>
    <row r="10440">
      <c r="D10440" s="2"/>
      <c r="G10440" s="2"/>
      <c r="J10440" s="2"/>
    </row>
    <row r="10441">
      <c r="D10441" s="2"/>
      <c r="G10441" s="2"/>
      <c r="J10441" s="2"/>
    </row>
    <row r="10442">
      <c r="D10442" s="2"/>
      <c r="G10442" s="2"/>
      <c r="J10442" s="2"/>
    </row>
    <row r="10443">
      <c r="D10443" s="2"/>
      <c r="G10443" s="2"/>
      <c r="J10443" s="2"/>
    </row>
    <row r="10444">
      <c r="D10444" s="2"/>
      <c r="G10444" s="2"/>
      <c r="J10444" s="2"/>
    </row>
    <row r="10445">
      <c r="D10445" s="2"/>
      <c r="G10445" s="2"/>
      <c r="J10445" s="2"/>
    </row>
    <row r="10446">
      <c r="D10446" s="2"/>
      <c r="G10446" s="2"/>
      <c r="J10446" s="2"/>
    </row>
    <row r="10447">
      <c r="D10447" s="2"/>
      <c r="G10447" s="2"/>
      <c r="J10447" s="2"/>
    </row>
    <row r="10448">
      <c r="D10448" s="2"/>
      <c r="G10448" s="2"/>
      <c r="J10448" s="2"/>
    </row>
    <row r="10449">
      <c r="D10449" s="2"/>
      <c r="G10449" s="2"/>
      <c r="J10449" s="2"/>
    </row>
    <row r="10450">
      <c r="D10450" s="2"/>
      <c r="G10450" s="2"/>
      <c r="J10450" s="2"/>
    </row>
    <row r="10451">
      <c r="D10451" s="2"/>
      <c r="G10451" s="2"/>
      <c r="J10451" s="2"/>
    </row>
    <row r="10452">
      <c r="D10452" s="2"/>
      <c r="G10452" s="2"/>
      <c r="J10452" s="2"/>
    </row>
    <row r="10453">
      <c r="D10453" s="2"/>
      <c r="G10453" s="2"/>
      <c r="J10453" s="2"/>
    </row>
    <row r="10454">
      <c r="D10454" s="2"/>
      <c r="G10454" s="2"/>
      <c r="J10454" s="2"/>
    </row>
    <row r="10455">
      <c r="D10455" s="2"/>
      <c r="G10455" s="2"/>
      <c r="J10455" s="2"/>
    </row>
    <row r="10456">
      <c r="D10456" s="2"/>
      <c r="G10456" s="2"/>
      <c r="J10456" s="2"/>
    </row>
    <row r="10457">
      <c r="D10457" s="2"/>
      <c r="G10457" s="2"/>
      <c r="J10457" s="2"/>
    </row>
    <row r="10458">
      <c r="D10458" s="2"/>
      <c r="G10458" s="2"/>
      <c r="J10458" s="2"/>
    </row>
    <row r="10459">
      <c r="D10459" s="2"/>
      <c r="G10459" s="2"/>
      <c r="J10459" s="2"/>
    </row>
    <row r="10460">
      <c r="D10460" s="2"/>
      <c r="G10460" s="2"/>
      <c r="J10460" s="2"/>
    </row>
    <row r="10461">
      <c r="D10461" s="2"/>
      <c r="G10461" s="2"/>
      <c r="J10461" s="2"/>
    </row>
    <row r="10462">
      <c r="D10462" s="2"/>
      <c r="G10462" s="2"/>
      <c r="J10462" s="2"/>
    </row>
    <row r="10463">
      <c r="D10463" s="2"/>
      <c r="G10463" s="2"/>
      <c r="J10463" s="2"/>
    </row>
    <row r="10464">
      <c r="D10464" s="2"/>
      <c r="G10464" s="2"/>
      <c r="J10464" s="2"/>
    </row>
    <row r="10465">
      <c r="D10465" s="2"/>
      <c r="G10465" s="2"/>
      <c r="J10465" s="2"/>
    </row>
    <row r="10466">
      <c r="D10466" s="2"/>
      <c r="G10466" s="2"/>
      <c r="J10466" s="2"/>
    </row>
    <row r="10467">
      <c r="D10467" s="2"/>
      <c r="G10467" s="2"/>
      <c r="J10467" s="2"/>
    </row>
    <row r="10468">
      <c r="D10468" s="2"/>
      <c r="G10468" s="2"/>
      <c r="J10468" s="2"/>
    </row>
    <row r="10469">
      <c r="D10469" s="2"/>
      <c r="G10469" s="2"/>
      <c r="J10469" s="2"/>
    </row>
    <row r="10470">
      <c r="D10470" s="2"/>
      <c r="G10470" s="2"/>
      <c r="J10470" s="2"/>
    </row>
    <row r="10471">
      <c r="D10471" s="2"/>
      <c r="G10471" s="2"/>
      <c r="J10471" s="2"/>
    </row>
    <row r="10472">
      <c r="D10472" s="2"/>
      <c r="G10472" s="2"/>
      <c r="J10472" s="2"/>
    </row>
    <row r="10473">
      <c r="D10473" s="2"/>
      <c r="G10473" s="2"/>
      <c r="J10473" s="2"/>
    </row>
    <row r="10474">
      <c r="D10474" s="2"/>
      <c r="G10474" s="2"/>
      <c r="J10474" s="2"/>
    </row>
    <row r="10475">
      <c r="D10475" s="2"/>
      <c r="G10475" s="2"/>
      <c r="J10475" s="2"/>
    </row>
    <row r="10476">
      <c r="D10476" s="2"/>
      <c r="G10476" s="2"/>
      <c r="J10476" s="2"/>
    </row>
    <row r="10477">
      <c r="D10477" s="2"/>
      <c r="G10477" s="2"/>
      <c r="J10477" s="2"/>
    </row>
    <row r="10478">
      <c r="D10478" s="2"/>
      <c r="G10478" s="2"/>
      <c r="J10478" s="2"/>
    </row>
    <row r="10479">
      <c r="D10479" s="2"/>
      <c r="G10479" s="2"/>
      <c r="J10479" s="2"/>
    </row>
    <row r="10480">
      <c r="D10480" s="2"/>
      <c r="G10480" s="2"/>
      <c r="J10480" s="2"/>
    </row>
    <row r="10481">
      <c r="D10481" s="2"/>
      <c r="G10481" s="2"/>
      <c r="J10481" s="2"/>
    </row>
    <row r="10482">
      <c r="D10482" s="2"/>
      <c r="G10482" s="2"/>
      <c r="J10482" s="2"/>
    </row>
    <row r="10483">
      <c r="D10483" s="2"/>
      <c r="G10483" s="2"/>
      <c r="J10483" s="2"/>
    </row>
    <row r="10484">
      <c r="D10484" s="2"/>
      <c r="G10484" s="2"/>
      <c r="J10484" s="2"/>
    </row>
    <row r="10485">
      <c r="D10485" s="2"/>
      <c r="G10485" s="2"/>
      <c r="J10485" s="2"/>
    </row>
    <row r="10486">
      <c r="D10486" s="2"/>
      <c r="G10486" s="2"/>
      <c r="J10486" s="2"/>
    </row>
    <row r="10487">
      <c r="D10487" s="2"/>
      <c r="G10487" s="2"/>
      <c r="J10487" s="2"/>
    </row>
    <row r="10488">
      <c r="D10488" s="2"/>
      <c r="G10488" s="2"/>
      <c r="J10488" s="2"/>
    </row>
    <row r="10489">
      <c r="D10489" s="2"/>
      <c r="G10489" s="2"/>
      <c r="J10489" s="2"/>
    </row>
    <row r="10490">
      <c r="D10490" s="2"/>
      <c r="G10490" s="2"/>
      <c r="J10490" s="2"/>
    </row>
    <row r="10491">
      <c r="D10491" s="2"/>
      <c r="G10491" s="2"/>
      <c r="J10491" s="2"/>
    </row>
    <row r="10492">
      <c r="D10492" s="2"/>
      <c r="G10492" s="2"/>
      <c r="J10492" s="2"/>
    </row>
    <row r="10493">
      <c r="D10493" s="2"/>
      <c r="G10493" s="2"/>
      <c r="J10493" s="2"/>
    </row>
    <row r="10494">
      <c r="D10494" s="2"/>
      <c r="G10494" s="2"/>
      <c r="J10494" s="2"/>
    </row>
    <row r="10495">
      <c r="D10495" s="2"/>
      <c r="G10495" s="2"/>
      <c r="J10495" s="2"/>
    </row>
    <row r="10496">
      <c r="D10496" s="2"/>
      <c r="G10496" s="2"/>
      <c r="J10496" s="2"/>
    </row>
    <row r="10497">
      <c r="D10497" s="2"/>
      <c r="G10497" s="2"/>
      <c r="J10497" s="2"/>
    </row>
    <row r="10498">
      <c r="D10498" s="2"/>
      <c r="G10498" s="2"/>
      <c r="J10498" s="2"/>
    </row>
    <row r="10499">
      <c r="D10499" s="2"/>
      <c r="G10499" s="2"/>
      <c r="J10499" s="2"/>
    </row>
    <row r="10500">
      <c r="D10500" s="2"/>
      <c r="G10500" s="2"/>
      <c r="J10500" s="2"/>
    </row>
    <row r="10501">
      <c r="D10501" s="2"/>
      <c r="G10501" s="2"/>
      <c r="J10501" s="2"/>
    </row>
    <row r="10502">
      <c r="D10502" s="2"/>
      <c r="G10502" s="2"/>
      <c r="J10502" s="2"/>
    </row>
    <row r="10503">
      <c r="D10503" s="2"/>
      <c r="G10503" s="2"/>
      <c r="J10503" s="2"/>
    </row>
    <row r="10504">
      <c r="D10504" s="2"/>
      <c r="G10504" s="2"/>
      <c r="J10504" s="2"/>
    </row>
    <row r="10505">
      <c r="D10505" s="2"/>
      <c r="G10505" s="2"/>
      <c r="J10505" s="2"/>
    </row>
    <row r="10506">
      <c r="D10506" s="2"/>
      <c r="G10506" s="2"/>
      <c r="J10506" s="2"/>
    </row>
    <row r="10507">
      <c r="D10507" s="2"/>
      <c r="G10507" s="2"/>
      <c r="J10507" s="2"/>
    </row>
    <row r="10508">
      <c r="D10508" s="2"/>
      <c r="G10508" s="2"/>
      <c r="J10508" s="2"/>
    </row>
    <row r="10509">
      <c r="D10509" s="2"/>
      <c r="G10509" s="2"/>
      <c r="J10509" s="2"/>
    </row>
    <row r="10510">
      <c r="D10510" s="2"/>
      <c r="G10510" s="2"/>
      <c r="J10510" s="2"/>
    </row>
    <row r="10511">
      <c r="D10511" s="2"/>
      <c r="G10511" s="2"/>
      <c r="J10511" s="2"/>
    </row>
    <row r="10512">
      <c r="D10512" s="2"/>
      <c r="G10512" s="2"/>
      <c r="J10512" s="2"/>
    </row>
    <row r="10513">
      <c r="D10513" s="2"/>
      <c r="G10513" s="2"/>
      <c r="J10513" s="2"/>
    </row>
    <row r="10514">
      <c r="D10514" s="2"/>
      <c r="G10514" s="2"/>
      <c r="J10514" s="2"/>
    </row>
    <row r="10515">
      <c r="D10515" s="2"/>
      <c r="G10515" s="2"/>
      <c r="J10515" s="2"/>
    </row>
    <row r="10516">
      <c r="D10516" s="2"/>
      <c r="G10516" s="2"/>
      <c r="J10516" s="2"/>
    </row>
    <row r="10517">
      <c r="D10517" s="2"/>
      <c r="G10517" s="2"/>
      <c r="J10517" s="2"/>
    </row>
    <row r="10518">
      <c r="D10518" s="2"/>
      <c r="G10518" s="2"/>
      <c r="J10518" s="2"/>
    </row>
    <row r="10519">
      <c r="D10519" s="2"/>
      <c r="G10519" s="2"/>
      <c r="J10519" s="2"/>
    </row>
    <row r="10520">
      <c r="D10520" s="2"/>
      <c r="G10520" s="2"/>
      <c r="J10520" s="2"/>
    </row>
    <row r="10521">
      <c r="D10521" s="2"/>
      <c r="G10521" s="2"/>
      <c r="J10521" s="2"/>
    </row>
    <row r="10522">
      <c r="D10522" s="2"/>
      <c r="G10522" s="2"/>
      <c r="J10522" s="2"/>
    </row>
    <row r="10523">
      <c r="D10523" s="2"/>
      <c r="G10523" s="2"/>
      <c r="J10523" s="2"/>
    </row>
    <row r="10524">
      <c r="D10524" s="2"/>
      <c r="G10524" s="2"/>
      <c r="J10524" s="2"/>
    </row>
    <row r="10525">
      <c r="D10525" s="2"/>
      <c r="G10525" s="2"/>
      <c r="J10525" s="2"/>
    </row>
    <row r="10526">
      <c r="D10526" s="2"/>
      <c r="G10526" s="2"/>
      <c r="J10526" s="2"/>
    </row>
    <row r="10527">
      <c r="D10527" s="2"/>
      <c r="G10527" s="2"/>
      <c r="J10527" s="2"/>
    </row>
    <row r="10528">
      <c r="D10528" s="2"/>
      <c r="G10528" s="2"/>
      <c r="J10528" s="2"/>
    </row>
    <row r="10529">
      <c r="D10529" s="2"/>
      <c r="G10529" s="2"/>
      <c r="J10529" s="2"/>
    </row>
    <row r="10530">
      <c r="D10530" s="2"/>
      <c r="G10530" s="2"/>
      <c r="J10530" s="2"/>
    </row>
    <row r="10531">
      <c r="D10531" s="2"/>
      <c r="G10531" s="2"/>
      <c r="J10531" s="2"/>
    </row>
    <row r="10532">
      <c r="D10532" s="2"/>
      <c r="G10532" s="2"/>
      <c r="J10532" s="2"/>
    </row>
    <row r="10533">
      <c r="D10533" s="2"/>
      <c r="G10533" s="2"/>
      <c r="J10533" s="2"/>
    </row>
    <row r="10534">
      <c r="D10534" s="2"/>
      <c r="G10534" s="2"/>
      <c r="J10534" s="2"/>
    </row>
    <row r="10535">
      <c r="D10535" s="2"/>
      <c r="G10535" s="2"/>
      <c r="J10535" s="2"/>
    </row>
    <row r="10536">
      <c r="D10536" s="2"/>
      <c r="G10536" s="2"/>
      <c r="J10536" s="2"/>
    </row>
    <row r="10537">
      <c r="D10537" s="2"/>
      <c r="G10537" s="2"/>
      <c r="J10537" s="2"/>
    </row>
    <row r="10538">
      <c r="D10538" s="2"/>
      <c r="G10538" s="2"/>
      <c r="J10538" s="2"/>
    </row>
    <row r="10539">
      <c r="D10539" s="2"/>
      <c r="G10539" s="2"/>
      <c r="J10539" s="2"/>
    </row>
    <row r="10540">
      <c r="D10540" s="2"/>
      <c r="G10540" s="2"/>
      <c r="J10540" s="2"/>
    </row>
    <row r="10541">
      <c r="D10541" s="2"/>
      <c r="G10541" s="2"/>
      <c r="J10541" s="2"/>
    </row>
    <row r="10542">
      <c r="D10542" s="2"/>
      <c r="G10542" s="2"/>
      <c r="J10542" s="2"/>
    </row>
    <row r="10543">
      <c r="D10543" s="2"/>
      <c r="G10543" s="2"/>
      <c r="J10543" s="2"/>
    </row>
    <row r="10544">
      <c r="D10544" s="2"/>
      <c r="G10544" s="2"/>
      <c r="J10544" s="2"/>
    </row>
    <row r="10545">
      <c r="D10545" s="2"/>
      <c r="G10545" s="2"/>
      <c r="J10545" s="2"/>
    </row>
    <row r="10546">
      <c r="D10546" s="2"/>
      <c r="G10546" s="2"/>
      <c r="J10546" s="2"/>
    </row>
    <row r="10547">
      <c r="D10547" s="2"/>
      <c r="G10547" s="2"/>
      <c r="J10547" s="2"/>
    </row>
    <row r="10548">
      <c r="D10548" s="2"/>
      <c r="G10548" s="2"/>
      <c r="J10548" s="2"/>
    </row>
    <row r="10549">
      <c r="D10549" s="2"/>
      <c r="G10549" s="2"/>
      <c r="J10549" s="2"/>
    </row>
    <row r="10550">
      <c r="D10550" s="2"/>
      <c r="G10550" s="2"/>
      <c r="J10550" s="2"/>
    </row>
    <row r="10551">
      <c r="D10551" s="2"/>
      <c r="G10551" s="2"/>
      <c r="J10551" s="2"/>
    </row>
    <row r="10552">
      <c r="D10552" s="2"/>
      <c r="G10552" s="2"/>
      <c r="J10552" s="2"/>
    </row>
    <row r="10553">
      <c r="D10553" s="2"/>
      <c r="G10553" s="2"/>
      <c r="J10553" s="2"/>
    </row>
    <row r="10554">
      <c r="D10554" s="2"/>
      <c r="G10554" s="2"/>
      <c r="J10554" s="2"/>
    </row>
    <row r="10555">
      <c r="D10555" s="2"/>
      <c r="G10555" s="2"/>
      <c r="J10555" s="2"/>
    </row>
    <row r="10556">
      <c r="D10556" s="2"/>
      <c r="G10556" s="2"/>
      <c r="J10556" s="2"/>
    </row>
    <row r="10557">
      <c r="D10557" s="2"/>
      <c r="G10557" s="2"/>
      <c r="J10557" s="2"/>
    </row>
    <row r="10558">
      <c r="D10558" s="2"/>
      <c r="G10558" s="2"/>
      <c r="J10558" s="2"/>
    </row>
    <row r="10559">
      <c r="D10559" s="2"/>
      <c r="G10559" s="2"/>
      <c r="J10559" s="2"/>
    </row>
    <row r="10560">
      <c r="D10560" s="2"/>
      <c r="G10560" s="2"/>
      <c r="J10560" s="2"/>
    </row>
    <row r="10561">
      <c r="D10561" s="2"/>
      <c r="G10561" s="2"/>
      <c r="J10561" s="2"/>
    </row>
    <row r="10562">
      <c r="D10562" s="2"/>
      <c r="G10562" s="2"/>
      <c r="J10562" s="2"/>
    </row>
    <row r="10563">
      <c r="D10563" s="2"/>
      <c r="G10563" s="2"/>
      <c r="J10563" s="2"/>
    </row>
    <row r="10564">
      <c r="D10564" s="2"/>
      <c r="G10564" s="2"/>
      <c r="J10564" s="2"/>
    </row>
    <row r="10565">
      <c r="D10565" s="2"/>
      <c r="G10565" s="2"/>
      <c r="J10565" s="2"/>
    </row>
    <row r="10566">
      <c r="D10566" s="2"/>
      <c r="G10566" s="2"/>
      <c r="J10566" s="2"/>
    </row>
    <row r="10567">
      <c r="D10567" s="2"/>
      <c r="G10567" s="2"/>
      <c r="J10567" s="2"/>
    </row>
    <row r="10568">
      <c r="D10568" s="2"/>
      <c r="G10568" s="2"/>
      <c r="J10568" s="2"/>
    </row>
    <row r="10569">
      <c r="D10569" s="2"/>
      <c r="G10569" s="2"/>
      <c r="J10569" s="2"/>
    </row>
    <row r="10570">
      <c r="D10570" s="2"/>
      <c r="G10570" s="2"/>
      <c r="J10570" s="2"/>
    </row>
    <row r="10571">
      <c r="D10571" s="2"/>
      <c r="G10571" s="2"/>
      <c r="J10571" s="2"/>
    </row>
    <row r="10572">
      <c r="D10572" s="2"/>
      <c r="G10572" s="2"/>
      <c r="J10572" s="2"/>
    </row>
    <row r="10573">
      <c r="D10573" s="2"/>
      <c r="G10573" s="2"/>
      <c r="J10573" s="2"/>
    </row>
    <row r="10574">
      <c r="D10574" s="2"/>
      <c r="G10574" s="2"/>
      <c r="J10574" s="2"/>
    </row>
    <row r="10575">
      <c r="D10575" s="2"/>
      <c r="G10575" s="2"/>
      <c r="J10575" s="2"/>
    </row>
    <row r="10576">
      <c r="D10576" s="2"/>
      <c r="G10576" s="2"/>
      <c r="J10576" s="2"/>
    </row>
    <row r="10577">
      <c r="D10577" s="2"/>
      <c r="G10577" s="2"/>
      <c r="J10577" s="2"/>
    </row>
    <row r="10578">
      <c r="D10578" s="2"/>
      <c r="G10578" s="2"/>
      <c r="J10578" s="2"/>
    </row>
    <row r="10579">
      <c r="D10579" s="2"/>
      <c r="G10579" s="2"/>
      <c r="J10579" s="2"/>
    </row>
    <row r="10580">
      <c r="D10580" s="2"/>
      <c r="G10580" s="2"/>
      <c r="J10580" s="2"/>
    </row>
    <row r="10581">
      <c r="D10581" s="2"/>
      <c r="G10581" s="2"/>
      <c r="J10581" s="2"/>
    </row>
    <row r="10582">
      <c r="D10582" s="2"/>
      <c r="G10582" s="2"/>
      <c r="J10582" s="2"/>
    </row>
    <row r="10583">
      <c r="D10583" s="2"/>
      <c r="G10583" s="2"/>
      <c r="J10583" s="2"/>
    </row>
    <row r="10584">
      <c r="D10584" s="2"/>
      <c r="G10584" s="2"/>
      <c r="J10584" s="2"/>
    </row>
    <row r="10585">
      <c r="D10585" s="2"/>
      <c r="G10585" s="2"/>
      <c r="J10585" s="2"/>
    </row>
    <row r="10586">
      <c r="D10586" s="2"/>
      <c r="G10586" s="2"/>
      <c r="J10586" s="2"/>
    </row>
    <row r="10587">
      <c r="D10587" s="2"/>
      <c r="G10587" s="2"/>
      <c r="J10587" s="2"/>
    </row>
    <row r="10588">
      <c r="D10588" s="2"/>
      <c r="G10588" s="2"/>
      <c r="J10588" s="2"/>
    </row>
    <row r="10589">
      <c r="D10589" s="2"/>
      <c r="G10589" s="2"/>
      <c r="J10589" s="2"/>
    </row>
    <row r="10590">
      <c r="D10590" s="2"/>
      <c r="G10590" s="2"/>
      <c r="J10590" s="2"/>
    </row>
    <row r="10591">
      <c r="D10591" s="2"/>
      <c r="G10591" s="2"/>
      <c r="J10591" s="2"/>
    </row>
    <row r="10592">
      <c r="D10592" s="2"/>
      <c r="G10592" s="2"/>
      <c r="J10592" s="2"/>
    </row>
    <row r="10593">
      <c r="D10593" s="2"/>
      <c r="G10593" s="2"/>
      <c r="J10593" s="2"/>
    </row>
    <row r="10594">
      <c r="D10594" s="2"/>
      <c r="G10594" s="2"/>
      <c r="J10594" s="2"/>
    </row>
    <row r="10595">
      <c r="D10595" s="2"/>
      <c r="G10595" s="2"/>
      <c r="J10595" s="2"/>
    </row>
    <row r="10596">
      <c r="D10596" s="2"/>
      <c r="G10596" s="2"/>
      <c r="J10596" s="2"/>
    </row>
    <row r="10597">
      <c r="D10597" s="2"/>
      <c r="G10597" s="2"/>
      <c r="J10597" s="2"/>
    </row>
    <row r="10598">
      <c r="D10598" s="2"/>
      <c r="G10598" s="2"/>
      <c r="J10598" s="2"/>
    </row>
    <row r="10599">
      <c r="D10599" s="2"/>
      <c r="G10599" s="2"/>
      <c r="J10599" s="2"/>
    </row>
    <row r="10600">
      <c r="D10600" s="2"/>
      <c r="G10600" s="2"/>
      <c r="J10600" s="2"/>
    </row>
    <row r="10601">
      <c r="D10601" s="2"/>
      <c r="G10601" s="2"/>
      <c r="J10601" s="2"/>
    </row>
    <row r="10602">
      <c r="D10602" s="2"/>
      <c r="G10602" s="2"/>
      <c r="J10602" s="2"/>
    </row>
    <row r="10603">
      <c r="D10603" s="2"/>
      <c r="G10603" s="2"/>
      <c r="J10603" s="2"/>
    </row>
    <row r="10604">
      <c r="D10604" s="2"/>
      <c r="G10604" s="2"/>
      <c r="J10604" s="2"/>
    </row>
    <row r="10605">
      <c r="D10605" s="2"/>
      <c r="G10605" s="2"/>
      <c r="J10605" s="2"/>
    </row>
    <row r="10606">
      <c r="D10606" s="2"/>
      <c r="G10606" s="2"/>
      <c r="J10606" s="2"/>
    </row>
    <row r="10607">
      <c r="D10607" s="2"/>
      <c r="G10607" s="2"/>
      <c r="J10607" s="2"/>
    </row>
    <row r="10608">
      <c r="D10608" s="2"/>
      <c r="G10608" s="2"/>
      <c r="J10608" s="2"/>
    </row>
    <row r="10609">
      <c r="D10609" s="2"/>
      <c r="G10609" s="2"/>
      <c r="J10609" s="2"/>
    </row>
    <row r="10610">
      <c r="D10610" s="2"/>
      <c r="G10610" s="2"/>
      <c r="J10610" s="2"/>
    </row>
    <row r="10611">
      <c r="D10611" s="2"/>
      <c r="G10611" s="2"/>
      <c r="J10611" s="2"/>
    </row>
    <row r="10612">
      <c r="D10612" s="2"/>
      <c r="G10612" s="2"/>
      <c r="J10612" s="2"/>
    </row>
    <row r="10613">
      <c r="D10613" s="2"/>
      <c r="G10613" s="2"/>
      <c r="J10613" s="2"/>
    </row>
    <row r="10614">
      <c r="D10614" s="2"/>
      <c r="G10614" s="2"/>
      <c r="J10614" s="2"/>
    </row>
    <row r="10615">
      <c r="D10615" s="2"/>
      <c r="G10615" s="2"/>
      <c r="J10615" s="2"/>
    </row>
    <row r="10616">
      <c r="D10616" s="2"/>
      <c r="G10616" s="2"/>
      <c r="J10616" s="2"/>
    </row>
    <row r="10617">
      <c r="D10617" s="2"/>
      <c r="G10617" s="2"/>
      <c r="J10617" s="2"/>
    </row>
    <row r="10618">
      <c r="D10618" s="2"/>
      <c r="G10618" s="2"/>
      <c r="J10618" s="2"/>
    </row>
    <row r="10619">
      <c r="D10619" s="2"/>
      <c r="G10619" s="2"/>
      <c r="J10619" s="2"/>
    </row>
    <row r="10620">
      <c r="D10620" s="2"/>
      <c r="G10620" s="2"/>
      <c r="J10620" s="2"/>
    </row>
    <row r="10621">
      <c r="D10621" s="2"/>
      <c r="G10621" s="2"/>
      <c r="J10621" s="2"/>
    </row>
    <row r="10622">
      <c r="D10622" s="2"/>
      <c r="G10622" s="2"/>
      <c r="J10622" s="2"/>
    </row>
    <row r="10623">
      <c r="D10623" s="2"/>
      <c r="G10623" s="2"/>
      <c r="J10623" s="2"/>
    </row>
    <row r="10624">
      <c r="D10624" s="2"/>
      <c r="G10624" s="2"/>
      <c r="J10624" s="2"/>
    </row>
    <row r="10625">
      <c r="D10625" s="2"/>
      <c r="G10625" s="2"/>
      <c r="J10625" s="2"/>
    </row>
    <row r="10626">
      <c r="D10626" s="2"/>
      <c r="G10626" s="2"/>
      <c r="J10626" s="2"/>
    </row>
    <row r="10627">
      <c r="D10627" s="2"/>
      <c r="G10627" s="2"/>
      <c r="J10627" s="2"/>
    </row>
    <row r="10628">
      <c r="D10628" s="2"/>
      <c r="G10628" s="2"/>
      <c r="J10628" s="2"/>
    </row>
    <row r="10629">
      <c r="D10629" s="2"/>
      <c r="G10629" s="2"/>
      <c r="J10629" s="2"/>
    </row>
    <row r="10630">
      <c r="D10630" s="2"/>
      <c r="G10630" s="2"/>
      <c r="J10630" s="2"/>
    </row>
    <row r="10631">
      <c r="D10631" s="2"/>
      <c r="G10631" s="2"/>
      <c r="J10631" s="2"/>
    </row>
    <row r="10632">
      <c r="D10632" s="2"/>
      <c r="G10632" s="2"/>
      <c r="J10632" s="2"/>
    </row>
    <row r="10633">
      <c r="D10633" s="2"/>
      <c r="G10633" s="2"/>
      <c r="J10633" s="2"/>
    </row>
    <row r="10634">
      <c r="D10634" s="2"/>
      <c r="G10634" s="2"/>
      <c r="J10634" s="2"/>
    </row>
    <row r="10635">
      <c r="D10635" s="2"/>
      <c r="G10635" s="2"/>
      <c r="J10635" s="2"/>
    </row>
    <row r="10636">
      <c r="D10636" s="2"/>
      <c r="G10636" s="2"/>
      <c r="J10636" s="2"/>
    </row>
    <row r="10637">
      <c r="D10637" s="2"/>
      <c r="G10637" s="2"/>
      <c r="J10637" s="2"/>
    </row>
    <row r="10638">
      <c r="D10638" s="2"/>
      <c r="G10638" s="2"/>
      <c r="J10638" s="2"/>
    </row>
    <row r="10639">
      <c r="D10639" s="2"/>
      <c r="G10639" s="2"/>
      <c r="J10639" s="2"/>
    </row>
    <row r="10640">
      <c r="D10640" s="2"/>
      <c r="G10640" s="2"/>
      <c r="J10640" s="2"/>
    </row>
    <row r="10641">
      <c r="D10641" s="2"/>
      <c r="G10641" s="2"/>
      <c r="J10641" s="2"/>
    </row>
    <row r="10642">
      <c r="D10642" s="2"/>
      <c r="G10642" s="2"/>
      <c r="J10642" s="2"/>
    </row>
    <row r="10643">
      <c r="D10643" s="2"/>
      <c r="G10643" s="2"/>
      <c r="J10643" s="2"/>
    </row>
    <row r="10644">
      <c r="D10644" s="2"/>
      <c r="G10644" s="2"/>
      <c r="J10644" s="2"/>
    </row>
    <row r="10645">
      <c r="D10645" s="2"/>
      <c r="G10645" s="2"/>
      <c r="J10645" s="2"/>
    </row>
    <row r="10646">
      <c r="D10646" s="2"/>
      <c r="G10646" s="2"/>
      <c r="J10646" s="2"/>
    </row>
    <row r="10647">
      <c r="D10647" s="2"/>
      <c r="G10647" s="2"/>
      <c r="J10647" s="2"/>
    </row>
    <row r="10648">
      <c r="D10648" s="2"/>
      <c r="G10648" s="2"/>
      <c r="J10648" s="2"/>
    </row>
    <row r="10649">
      <c r="D10649" s="2"/>
      <c r="G10649" s="2"/>
      <c r="J10649" s="2"/>
    </row>
    <row r="10650">
      <c r="D10650" s="2"/>
      <c r="G10650" s="2"/>
      <c r="J10650" s="2"/>
    </row>
    <row r="10651">
      <c r="D10651" s="2"/>
      <c r="G10651" s="2"/>
      <c r="J10651" s="2"/>
    </row>
    <row r="10652">
      <c r="D10652" s="2"/>
      <c r="G10652" s="2"/>
      <c r="J10652" s="2"/>
    </row>
    <row r="10653">
      <c r="D10653" s="2"/>
      <c r="G10653" s="2"/>
      <c r="J10653" s="2"/>
    </row>
    <row r="10654">
      <c r="D10654" s="2"/>
      <c r="G10654" s="2"/>
      <c r="J10654" s="2"/>
    </row>
    <row r="10655">
      <c r="D10655" s="2"/>
      <c r="G10655" s="2"/>
      <c r="J10655" s="2"/>
    </row>
    <row r="10656">
      <c r="D10656" s="2"/>
      <c r="G10656" s="2"/>
      <c r="J10656" s="2"/>
    </row>
    <row r="10657">
      <c r="D10657" s="2"/>
      <c r="G10657" s="2"/>
      <c r="J10657" s="2"/>
    </row>
    <row r="10658">
      <c r="D10658" s="2"/>
      <c r="G10658" s="2"/>
      <c r="J10658" s="2"/>
    </row>
    <row r="10659">
      <c r="D10659" s="2"/>
      <c r="G10659" s="2"/>
      <c r="J10659" s="2"/>
    </row>
    <row r="10660">
      <c r="D10660" s="2"/>
      <c r="G10660" s="2"/>
      <c r="J10660" s="2"/>
    </row>
    <row r="10661">
      <c r="D10661" s="2"/>
      <c r="G10661" s="2"/>
      <c r="J10661" s="2"/>
    </row>
    <row r="10662">
      <c r="D10662" s="2"/>
      <c r="G10662" s="2"/>
      <c r="J10662" s="2"/>
    </row>
    <row r="10663">
      <c r="D10663" s="2"/>
      <c r="G10663" s="2"/>
      <c r="J10663" s="2"/>
    </row>
    <row r="10664">
      <c r="D10664" s="2"/>
      <c r="G10664" s="2"/>
      <c r="J10664" s="2"/>
    </row>
    <row r="10665">
      <c r="D10665" s="2"/>
      <c r="G10665" s="2"/>
      <c r="J10665" s="2"/>
    </row>
    <row r="10666">
      <c r="D10666" s="2"/>
      <c r="G10666" s="2"/>
      <c r="J10666" s="2"/>
    </row>
    <row r="10667">
      <c r="D10667" s="2"/>
      <c r="G10667" s="2"/>
      <c r="J10667" s="2"/>
    </row>
    <row r="10668">
      <c r="D10668" s="2"/>
      <c r="G10668" s="2"/>
      <c r="J10668" s="2"/>
    </row>
    <row r="10669">
      <c r="D10669" s="2"/>
      <c r="G10669" s="2"/>
      <c r="J10669" s="2"/>
    </row>
    <row r="10670">
      <c r="D10670" s="2"/>
      <c r="G10670" s="2"/>
      <c r="J10670" s="2"/>
    </row>
    <row r="10671">
      <c r="D10671" s="2"/>
      <c r="G10671" s="2"/>
      <c r="J10671" s="2"/>
    </row>
    <row r="10672">
      <c r="D10672" s="2"/>
      <c r="G10672" s="2"/>
      <c r="J10672" s="2"/>
    </row>
    <row r="10673">
      <c r="D10673" s="2"/>
      <c r="G10673" s="2"/>
      <c r="J10673" s="2"/>
    </row>
    <row r="10674">
      <c r="D10674" s="2"/>
      <c r="G10674" s="2"/>
      <c r="J10674" s="2"/>
    </row>
    <row r="10675">
      <c r="D10675" s="2"/>
      <c r="G10675" s="2"/>
      <c r="J10675" s="2"/>
    </row>
    <row r="10676">
      <c r="D10676" s="2"/>
      <c r="G10676" s="2"/>
      <c r="J10676" s="2"/>
    </row>
    <row r="10677">
      <c r="D10677" s="2"/>
      <c r="G10677" s="2"/>
      <c r="J10677" s="2"/>
    </row>
    <row r="10678">
      <c r="D10678" s="2"/>
      <c r="G10678" s="2"/>
      <c r="J10678" s="2"/>
    </row>
    <row r="10679">
      <c r="D10679" s="2"/>
      <c r="G10679" s="2"/>
      <c r="J10679" s="2"/>
    </row>
    <row r="10680">
      <c r="D10680" s="2"/>
      <c r="G10680" s="2"/>
      <c r="J10680" s="2"/>
    </row>
    <row r="10681">
      <c r="D10681" s="2"/>
      <c r="G10681" s="2"/>
      <c r="J10681" s="2"/>
    </row>
    <row r="10682">
      <c r="D10682" s="2"/>
      <c r="G10682" s="2"/>
      <c r="J10682" s="2"/>
    </row>
    <row r="10683">
      <c r="D10683" s="2"/>
      <c r="G10683" s="2"/>
      <c r="J10683" s="2"/>
    </row>
    <row r="10684">
      <c r="D10684" s="2"/>
      <c r="G10684" s="2"/>
      <c r="J10684" s="2"/>
    </row>
    <row r="10685">
      <c r="D10685" s="2"/>
      <c r="G10685" s="2"/>
      <c r="J10685" s="2"/>
    </row>
    <row r="10686">
      <c r="D10686" s="2"/>
      <c r="G10686" s="2"/>
      <c r="J10686" s="2"/>
    </row>
    <row r="10687">
      <c r="D10687" s="2"/>
      <c r="G10687" s="2"/>
      <c r="J10687" s="2"/>
    </row>
    <row r="10688">
      <c r="D10688" s="2"/>
      <c r="G10688" s="2"/>
      <c r="J10688" s="2"/>
    </row>
    <row r="10689">
      <c r="D10689" s="2"/>
      <c r="G10689" s="2"/>
      <c r="J10689" s="2"/>
    </row>
    <row r="10690">
      <c r="D10690" s="2"/>
      <c r="G10690" s="2"/>
      <c r="J10690" s="2"/>
    </row>
    <row r="10691">
      <c r="D10691" s="2"/>
      <c r="G10691" s="2"/>
      <c r="J10691" s="2"/>
    </row>
    <row r="10692">
      <c r="D10692" s="2"/>
      <c r="G10692" s="2"/>
      <c r="J10692" s="2"/>
    </row>
    <row r="10693">
      <c r="D10693" s="2"/>
      <c r="G10693" s="2"/>
      <c r="J10693" s="2"/>
    </row>
    <row r="10694">
      <c r="D10694" s="2"/>
      <c r="G10694" s="2"/>
      <c r="J10694" s="2"/>
    </row>
    <row r="10695">
      <c r="D10695" s="2"/>
      <c r="G10695" s="2"/>
      <c r="J10695" s="2"/>
    </row>
    <row r="10696">
      <c r="D10696" s="2"/>
      <c r="G10696" s="2"/>
      <c r="J10696" s="2"/>
    </row>
    <row r="10697">
      <c r="D10697" s="2"/>
      <c r="G10697" s="2"/>
      <c r="J10697" s="2"/>
    </row>
    <row r="10698">
      <c r="D10698" s="2"/>
      <c r="G10698" s="2"/>
      <c r="J10698" s="2"/>
    </row>
    <row r="10699">
      <c r="D10699" s="2"/>
      <c r="G10699" s="2"/>
      <c r="J10699" s="2"/>
    </row>
    <row r="10700">
      <c r="D10700" s="2"/>
      <c r="G10700" s="2"/>
      <c r="J10700" s="2"/>
    </row>
    <row r="10701">
      <c r="D10701" s="2"/>
      <c r="G10701" s="2"/>
      <c r="J10701" s="2"/>
    </row>
    <row r="10702">
      <c r="D10702" s="2"/>
      <c r="G10702" s="2"/>
      <c r="J10702" s="2"/>
    </row>
    <row r="10703">
      <c r="D10703" s="2"/>
      <c r="G10703" s="2"/>
      <c r="J10703" s="2"/>
    </row>
    <row r="10704">
      <c r="D10704" s="2"/>
      <c r="G10704" s="2"/>
      <c r="J10704" s="2"/>
    </row>
    <row r="10705">
      <c r="D10705" s="2"/>
      <c r="G10705" s="2"/>
      <c r="J10705" s="2"/>
    </row>
    <row r="10706">
      <c r="D10706" s="2"/>
      <c r="G10706" s="2"/>
      <c r="J10706" s="2"/>
    </row>
    <row r="10707">
      <c r="D10707" s="2"/>
      <c r="G10707" s="2"/>
      <c r="J10707" s="2"/>
    </row>
    <row r="10708">
      <c r="D10708" s="2"/>
      <c r="G10708" s="2"/>
      <c r="J10708" s="2"/>
    </row>
    <row r="10709">
      <c r="D10709" s="2"/>
      <c r="G10709" s="2"/>
      <c r="J10709" s="2"/>
    </row>
    <row r="10710">
      <c r="D10710" s="2"/>
      <c r="G10710" s="2"/>
      <c r="J10710" s="2"/>
    </row>
    <row r="10711">
      <c r="D10711" s="2"/>
      <c r="G10711" s="2"/>
      <c r="J10711" s="2"/>
    </row>
    <row r="10712">
      <c r="D10712" s="2"/>
      <c r="G10712" s="2"/>
      <c r="J10712" s="2"/>
    </row>
    <row r="10713">
      <c r="D10713" s="2"/>
      <c r="G10713" s="2"/>
      <c r="J10713" s="2"/>
    </row>
    <row r="10714">
      <c r="D10714" s="2"/>
      <c r="G10714" s="2"/>
      <c r="J10714" s="2"/>
    </row>
    <row r="10715">
      <c r="D10715" s="2"/>
      <c r="G10715" s="2"/>
      <c r="J10715" s="2"/>
    </row>
    <row r="10716">
      <c r="D10716" s="2"/>
      <c r="G10716" s="2"/>
      <c r="J10716" s="2"/>
    </row>
    <row r="10717">
      <c r="D10717" s="2"/>
      <c r="G10717" s="2"/>
      <c r="J10717" s="2"/>
    </row>
    <row r="10718">
      <c r="D10718" s="2"/>
      <c r="G10718" s="2"/>
      <c r="J10718" s="2"/>
    </row>
    <row r="10719">
      <c r="D10719" s="2"/>
      <c r="G10719" s="2"/>
      <c r="J10719" s="2"/>
    </row>
    <row r="10720">
      <c r="D10720" s="2"/>
      <c r="G10720" s="2"/>
      <c r="J10720" s="2"/>
    </row>
    <row r="10721">
      <c r="D10721" s="2"/>
      <c r="G10721" s="2"/>
      <c r="J10721" s="2"/>
    </row>
    <row r="10722">
      <c r="D10722" s="2"/>
      <c r="G10722" s="2"/>
      <c r="J10722" s="2"/>
    </row>
    <row r="10723">
      <c r="D10723" s="2"/>
      <c r="G10723" s="2"/>
      <c r="J10723" s="2"/>
    </row>
    <row r="10724">
      <c r="D10724" s="2"/>
      <c r="G10724" s="2"/>
      <c r="J10724" s="2"/>
    </row>
    <row r="10725">
      <c r="D10725" s="2"/>
      <c r="G10725" s="2"/>
      <c r="J10725" s="2"/>
    </row>
    <row r="10726">
      <c r="D10726" s="2"/>
      <c r="G10726" s="2"/>
      <c r="J10726" s="2"/>
    </row>
    <row r="10727">
      <c r="D10727" s="2"/>
      <c r="G10727" s="2"/>
      <c r="J10727" s="2"/>
    </row>
    <row r="10728">
      <c r="D10728" s="2"/>
      <c r="G10728" s="2"/>
      <c r="J10728" s="2"/>
    </row>
    <row r="10729">
      <c r="D10729" s="2"/>
      <c r="G10729" s="2"/>
      <c r="J10729" s="2"/>
    </row>
    <row r="10730">
      <c r="D10730" s="2"/>
      <c r="G10730" s="2"/>
      <c r="J10730" s="2"/>
    </row>
    <row r="10731">
      <c r="D10731" s="2"/>
      <c r="G10731" s="2"/>
      <c r="J10731" s="2"/>
    </row>
    <row r="10732">
      <c r="D10732" s="2"/>
      <c r="G10732" s="2"/>
      <c r="J10732" s="2"/>
    </row>
    <row r="10733">
      <c r="D10733" s="2"/>
      <c r="G10733" s="2"/>
      <c r="J10733" s="2"/>
    </row>
    <row r="10734">
      <c r="D10734" s="2"/>
      <c r="G10734" s="2"/>
      <c r="J10734" s="2"/>
    </row>
    <row r="10735">
      <c r="D10735" s="2"/>
      <c r="G10735" s="2"/>
      <c r="J10735" s="2"/>
    </row>
    <row r="10736">
      <c r="D10736" s="2"/>
      <c r="G10736" s="2"/>
      <c r="J10736" s="2"/>
    </row>
    <row r="10737">
      <c r="D10737" s="2"/>
      <c r="G10737" s="2"/>
      <c r="J10737" s="2"/>
    </row>
    <row r="10738">
      <c r="D10738" s="2"/>
      <c r="G10738" s="2"/>
      <c r="J10738" s="2"/>
    </row>
    <row r="10739">
      <c r="D10739" s="2"/>
      <c r="G10739" s="2"/>
      <c r="J10739" s="2"/>
    </row>
    <row r="10740">
      <c r="D10740" s="2"/>
      <c r="G10740" s="2"/>
      <c r="J10740" s="2"/>
    </row>
    <row r="10741">
      <c r="D10741" s="2"/>
      <c r="G10741" s="2"/>
      <c r="J10741" s="2"/>
    </row>
    <row r="10742">
      <c r="D10742" s="2"/>
      <c r="G10742" s="2"/>
      <c r="J10742" s="2"/>
    </row>
    <row r="10743">
      <c r="D10743" s="2"/>
      <c r="G10743" s="2"/>
      <c r="J10743" s="2"/>
    </row>
    <row r="10744">
      <c r="D10744" s="2"/>
      <c r="G10744" s="2"/>
      <c r="J10744" s="2"/>
    </row>
    <row r="10745">
      <c r="D10745" s="2"/>
      <c r="G10745" s="2"/>
      <c r="J10745" s="2"/>
    </row>
    <row r="10746">
      <c r="D10746" s="2"/>
      <c r="G10746" s="2"/>
      <c r="J10746" s="2"/>
    </row>
    <row r="10747">
      <c r="D10747" s="2"/>
      <c r="G10747" s="2"/>
      <c r="J10747" s="2"/>
    </row>
    <row r="10748">
      <c r="D10748" s="2"/>
      <c r="G10748" s="2"/>
      <c r="J10748" s="2"/>
    </row>
    <row r="10749">
      <c r="D10749" s="2"/>
      <c r="G10749" s="2"/>
      <c r="J10749" s="2"/>
    </row>
    <row r="10750">
      <c r="D10750" s="2"/>
      <c r="G10750" s="2"/>
      <c r="J10750" s="2"/>
    </row>
    <row r="10751">
      <c r="D10751" s="2"/>
      <c r="G10751" s="2"/>
      <c r="J10751" s="2"/>
    </row>
    <row r="10752">
      <c r="D10752" s="2"/>
      <c r="G10752" s="2"/>
      <c r="J10752" s="2"/>
    </row>
    <row r="10753">
      <c r="D10753" s="2"/>
      <c r="G10753" s="2"/>
      <c r="J10753" s="2"/>
    </row>
    <row r="10754">
      <c r="D10754" s="2"/>
      <c r="G10754" s="2"/>
      <c r="J10754" s="2"/>
    </row>
    <row r="10755">
      <c r="D10755" s="2"/>
      <c r="G10755" s="2"/>
      <c r="J10755" s="2"/>
    </row>
    <row r="10756">
      <c r="D10756" s="2"/>
      <c r="G10756" s="2"/>
      <c r="J10756" s="2"/>
    </row>
    <row r="10757">
      <c r="D10757" s="2"/>
      <c r="G10757" s="2"/>
      <c r="J10757" s="2"/>
    </row>
    <row r="10758">
      <c r="D10758" s="2"/>
      <c r="G10758" s="2"/>
      <c r="J10758" s="2"/>
    </row>
    <row r="10759">
      <c r="D10759" s="2"/>
      <c r="G10759" s="2"/>
      <c r="J10759" s="2"/>
    </row>
    <row r="10760">
      <c r="D10760" s="2"/>
      <c r="G10760" s="2"/>
      <c r="J10760" s="2"/>
    </row>
    <row r="10761">
      <c r="D10761" s="2"/>
      <c r="G10761" s="2"/>
      <c r="J10761" s="2"/>
    </row>
    <row r="10762">
      <c r="D10762" s="2"/>
      <c r="G10762" s="2"/>
      <c r="J10762" s="2"/>
    </row>
    <row r="10763">
      <c r="D10763" s="2"/>
      <c r="G10763" s="2"/>
      <c r="J10763" s="2"/>
    </row>
    <row r="10764">
      <c r="D10764" s="2"/>
      <c r="G10764" s="2"/>
      <c r="J10764" s="2"/>
    </row>
    <row r="10765">
      <c r="D10765" s="2"/>
      <c r="G10765" s="2"/>
      <c r="J10765" s="2"/>
    </row>
    <row r="10766">
      <c r="D10766" s="2"/>
      <c r="G10766" s="2"/>
      <c r="J10766" s="2"/>
    </row>
    <row r="10767">
      <c r="D10767" s="2"/>
      <c r="G10767" s="2"/>
      <c r="J10767" s="2"/>
    </row>
    <row r="10768">
      <c r="D10768" s="2"/>
      <c r="G10768" s="2"/>
      <c r="J10768" s="2"/>
    </row>
    <row r="10769">
      <c r="D10769" s="2"/>
      <c r="G10769" s="2"/>
      <c r="J10769" s="2"/>
    </row>
    <row r="10770">
      <c r="D10770" s="2"/>
      <c r="G10770" s="2"/>
      <c r="J10770" s="2"/>
    </row>
    <row r="10771">
      <c r="D10771" s="2"/>
      <c r="G10771" s="2"/>
      <c r="J10771" s="2"/>
    </row>
    <row r="10772">
      <c r="D10772" s="2"/>
      <c r="G10772" s="2"/>
      <c r="J10772" s="2"/>
    </row>
    <row r="10773">
      <c r="D10773" s="2"/>
      <c r="G10773" s="2"/>
      <c r="J10773" s="2"/>
    </row>
    <row r="10774">
      <c r="D10774" s="2"/>
      <c r="G10774" s="2"/>
      <c r="J10774" s="2"/>
    </row>
    <row r="10775">
      <c r="D10775" s="2"/>
      <c r="G10775" s="2"/>
      <c r="J10775" s="2"/>
    </row>
    <row r="10776">
      <c r="D10776" s="2"/>
      <c r="G10776" s="2"/>
      <c r="J10776" s="2"/>
    </row>
    <row r="10777">
      <c r="D10777" s="2"/>
      <c r="G10777" s="2"/>
      <c r="J10777" s="2"/>
    </row>
    <row r="10778">
      <c r="D10778" s="2"/>
      <c r="G10778" s="2"/>
      <c r="J10778" s="2"/>
    </row>
    <row r="10779">
      <c r="D10779" s="2"/>
      <c r="G10779" s="2"/>
      <c r="J10779" s="2"/>
    </row>
    <row r="10780">
      <c r="D10780" s="2"/>
      <c r="G10780" s="2"/>
      <c r="J10780" s="2"/>
    </row>
    <row r="10781">
      <c r="D10781" s="2"/>
      <c r="G10781" s="2"/>
      <c r="J10781" s="2"/>
    </row>
    <row r="10782">
      <c r="D10782" s="2"/>
      <c r="G10782" s="2"/>
      <c r="J10782" s="2"/>
    </row>
    <row r="10783">
      <c r="D10783" s="2"/>
      <c r="G10783" s="2"/>
      <c r="J10783" s="2"/>
    </row>
    <row r="10784">
      <c r="D10784" s="2"/>
      <c r="G10784" s="2"/>
      <c r="J10784" s="2"/>
    </row>
    <row r="10785">
      <c r="D10785" s="2"/>
      <c r="G10785" s="2"/>
      <c r="J10785" s="2"/>
    </row>
    <row r="10786">
      <c r="D10786" s="2"/>
      <c r="G10786" s="2"/>
      <c r="J10786" s="2"/>
    </row>
    <row r="10787">
      <c r="D10787" s="2"/>
      <c r="G10787" s="2"/>
      <c r="J10787" s="2"/>
    </row>
    <row r="10788">
      <c r="D10788" s="2"/>
      <c r="G10788" s="2"/>
      <c r="J10788" s="2"/>
    </row>
    <row r="10789">
      <c r="D10789" s="2"/>
      <c r="G10789" s="2"/>
      <c r="J10789" s="2"/>
    </row>
    <row r="10790">
      <c r="D10790" s="2"/>
      <c r="G10790" s="2"/>
      <c r="J10790" s="2"/>
    </row>
    <row r="10791">
      <c r="D10791" s="2"/>
      <c r="G10791" s="2"/>
      <c r="J10791" s="2"/>
    </row>
    <row r="10792">
      <c r="D10792" s="2"/>
      <c r="G10792" s="2"/>
      <c r="J10792" s="2"/>
    </row>
    <row r="10793">
      <c r="D10793" s="2"/>
      <c r="G10793" s="2"/>
      <c r="J10793" s="2"/>
    </row>
    <row r="10794">
      <c r="D10794" s="2"/>
      <c r="G10794" s="2"/>
      <c r="J10794" s="2"/>
    </row>
    <row r="10795">
      <c r="D10795" s="2"/>
      <c r="G10795" s="2"/>
      <c r="J10795" s="2"/>
    </row>
    <row r="10796">
      <c r="D10796" s="2"/>
      <c r="G10796" s="2"/>
      <c r="J10796" s="2"/>
    </row>
    <row r="10797">
      <c r="D10797" s="2"/>
      <c r="G10797" s="2"/>
      <c r="J10797" s="2"/>
    </row>
    <row r="10798">
      <c r="D10798" s="2"/>
      <c r="G10798" s="2"/>
      <c r="J10798" s="2"/>
    </row>
    <row r="10799">
      <c r="D10799" s="2"/>
      <c r="G10799" s="2"/>
      <c r="J10799" s="2"/>
    </row>
    <row r="10800">
      <c r="D10800" s="2"/>
      <c r="G10800" s="2"/>
      <c r="J10800" s="2"/>
    </row>
    <row r="10801">
      <c r="D10801" s="2"/>
      <c r="G10801" s="2"/>
      <c r="J10801" s="2"/>
    </row>
    <row r="10802">
      <c r="D10802" s="2"/>
      <c r="G10802" s="2"/>
      <c r="J10802" s="2"/>
    </row>
    <row r="10803">
      <c r="D10803" s="2"/>
      <c r="G10803" s="2"/>
      <c r="J10803" s="2"/>
    </row>
    <row r="10804">
      <c r="D10804" s="2"/>
      <c r="G10804" s="2"/>
      <c r="J10804" s="2"/>
    </row>
    <row r="10805">
      <c r="D10805" s="2"/>
      <c r="G10805" s="2"/>
      <c r="J10805" s="2"/>
    </row>
    <row r="10806">
      <c r="D10806" s="2"/>
      <c r="G10806" s="2"/>
      <c r="J10806" s="2"/>
    </row>
    <row r="10807">
      <c r="D10807" s="2"/>
      <c r="G10807" s="2"/>
      <c r="J10807" s="2"/>
    </row>
    <row r="10808">
      <c r="D10808" s="2"/>
      <c r="G10808" s="2"/>
      <c r="J10808" s="2"/>
    </row>
    <row r="10809">
      <c r="D10809" s="2"/>
      <c r="G10809" s="2"/>
      <c r="J10809" s="2"/>
    </row>
    <row r="10810">
      <c r="D10810" s="2"/>
      <c r="G10810" s="2"/>
      <c r="J10810" s="2"/>
    </row>
    <row r="10811">
      <c r="D10811" s="2"/>
      <c r="G10811" s="2"/>
      <c r="J10811" s="2"/>
    </row>
    <row r="10812">
      <c r="D10812" s="2"/>
      <c r="G10812" s="2"/>
      <c r="J10812" s="2"/>
    </row>
    <row r="10813">
      <c r="D10813" s="2"/>
      <c r="G10813" s="2"/>
      <c r="J10813" s="2"/>
    </row>
    <row r="10814">
      <c r="D10814" s="2"/>
      <c r="G10814" s="2"/>
      <c r="J10814" s="2"/>
    </row>
    <row r="10815">
      <c r="D10815" s="2"/>
      <c r="G10815" s="2"/>
      <c r="J10815" s="2"/>
    </row>
    <row r="10816">
      <c r="D10816" s="2"/>
      <c r="G10816" s="2"/>
      <c r="J10816" s="2"/>
    </row>
    <row r="10817">
      <c r="D10817" s="2"/>
      <c r="G10817" s="2"/>
      <c r="J10817" s="2"/>
    </row>
    <row r="10818">
      <c r="D10818" s="2"/>
      <c r="G10818" s="2"/>
      <c r="J10818" s="2"/>
    </row>
    <row r="10819">
      <c r="D10819" s="2"/>
      <c r="G10819" s="2"/>
      <c r="J10819" s="2"/>
    </row>
    <row r="10820">
      <c r="D10820" s="2"/>
      <c r="G10820" s="2"/>
      <c r="J10820" s="2"/>
    </row>
    <row r="10821">
      <c r="D10821" s="2"/>
      <c r="G10821" s="2"/>
      <c r="J10821" s="2"/>
    </row>
    <row r="10822">
      <c r="D10822" s="2"/>
      <c r="G10822" s="2"/>
      <c r="J10822" s="2"/>
    </row>
    <row r="10823">
      <c r="D10823" s="2"/>
      <c r="G10823" s="2"/>
      <c r="J10823" s="2"/>
    </row>
    <row r="10824">
      <c r="D10824" s="2"/>
      <c r="G10824" s="2"/>
      <c r="J10824" s="2"/>
    </row>
    <row r="10825">
      <c r="D10825" s="2"/>
      <c r="G10825" s="2"/>
      <c r="J10825" s="2"/>
    </row>
    <row r="10826">
      <c r="D10826" s="2"/>
      <c r="G10826" s="2"/>
      <c r="J10826" s="2"/>
    </row>
    <row r="10827">
      <c r="D10827" s="2"/>
      <c r="G10827" s="2"/>
      <c r="J10827" s="2"/>
    </row>
    <row r="10828">
      <c r="D10828" s="2"/>
      <c r="G10828" s="2"/>
      <c r="J10828" s="2"/>
    </row>
    <row r="10829">
      <c r="D10829" s="2"/>
      <c r="G10829" s="2"/>
      <c r="J10829" s="2"/>
    </row>
    <row r="10830">
      <c r="D10830" s="2"/>
      <c r="G10830" s="2"/>
      <c r="J10830" s="2"/>
    </row>
    <row r="10831">
      <c r="D10831" s="2"/>
      <c r="G10831" s="2"/>
      <c r="J10831" s="2"/>
    </row>
    <row r="10832">
      <c r="D10832" s="2"/>
      <c r="G10832" s="2"/>
      <c r="J10832" s="2"/>
    </row>
    <row r="10833">
      <c r="D10833" s="2"/>
      <c r="G10833" s="2"/>
      <c r="J10833" s="2"/>
    </row>
    <row r="10834">
      <c r="D10834" s="2"/>
      <c r="G10834" s="2"/>
      <c r="J10834" s="2"/>
    </row>
    <row r="10835">
      <c r="D10835" s="2"/>
      <c r="G10835" s="2"/>
      <c r="J10835" s="2"/>
    </row>
    <row r="10836">
      <c r="D10836" s="2"/>
      <c r="G10836" s="2"/>
      <c r="J10836" s="2"/>
    </row>
    <row r="10837">
      <c r="D10837" s="2"/>
      <c r="G10837" s="2"/>
      <c r="J10837" s="2"/>
    </row>
    <row r="10838">
      <c r="D10838" s="2"/>
      <c r="G10838" s="2"/>
      <c r="J10838" s="2"/>
    </row>
    <row r="10839">
      <c r="D10839" s="2"/>
      <c r="G10839" s="2"/>
      <c r="J10839" s="2"/>
    </row>
    <row r="10840">
      <c r="D10840" s="2"/>
      <c r="G10840" s="2"/>
      <c r="J10840" s="2"/>
    </row>
    <row r="10841">
      <c r="D10841" s="2"/>
      <c r="G10841" s="2"/>
      <c r="J10841" s="2"/>
    </row>
    <row r="10842">
      <c r="D10842" s="2"/>
      <c r="G10842" s="2"/>
      <c r="J10842" s="2"/>
    </row>
    <row r="10843">
      <c r="D10843" s="2"/>
      <c r="G10843" s="2"/>
      <c r="J10843" s="2"/>
    </row>
    <row r="10844">
      <c r="D10844" s="2"/>
      <c r="G10844" s="2"/>
      <c r="J10844" s="2"/>
    </row>
    <row r="10845">
      <c r="D10845" s="2"/>
      <c r="G10845" s="2"/>
      <c r="J10845" s="2"/>
    </row>
    <row r="10846">
      <c r="D10846" s="2"/>
      <c r="G10846" s="2"/>
      <c r="J10846" s="2"/>
    </row>
    <row r="10847">
      <c r="D10847" s="2"/>
      <c r="G10847" s="2"/>
      <c r="J10847" s="2"/>
    </row>
    <row r="10848">
      <c r="D10848" s="2"/>
      <c r="G10848" s="2"/>
      <c r="J10848" s="2"/>
    </row>
    <row r="10849">
      <c r="D10849" s="2"/>
      <c r="G10849" s="2"/>
      <c r="J10849" s="2"/>
    </row>
    <row r="10850">
      <c r="D10850" s="2"/>
      <c r="G10850" s="2"/>
      <c r="J10850" s="2"/>
    </row>
    <row r="10851">
      <c r="D10851" s="2"/>
      <c r="G10851" s="2"/>
      <c r="J10851" s="2"/>
    </row>
    <row r="10852">
      <c r="D10852" s="2"/>
      <c r="G10852" s="2"/>
      <c r="J10852" s="2"/>
    </row>
    <row r="10853">
      <c r="D10853" s="2"/>
      <c r="G10853" s="2"/>
      <c r="J10853" s="2"/>
    </row>
    <row r="10854">
      <c r="D10854" s="2"/>
      <c r="G10854" s="2"/>
      <c r="J10854" s="2"/>
    </row>
    <row r="10855">
      <c r="D10855" s="2"/>
      <c r="G10855" s="2"/>
      <c r="J10855" s="2"/>
    </row>
    <row r="10856">
      <c r="D10856" s="2"/>
      <c r="G10856" s="2"/>
      <c r="J10856" s="2"/>
    </row>
    <row r="10857">
      <c r="D10857" s="2"/>
      <c r="G10857" s="2"/>
      <c r="J10857" s="2"/>
    </row>
    <row r="10858">
      <c r="D10858" s="2"/>
      <c r="G10858" s="2"/>
      <c r="J10858" s="2"/>
    </row>
    <row r="10859">
      <c r="D10859" s="2"/>
      <c r="G10859" s="2"/>
      <c r="J10859" s="2"/>
    </row>
    <row r="10860">
      <c r="D10860" s="2"/>
      <c r="G10860" s="2"/>
      <c r="J10860" s="2"/>
    </row>
    <row r="10861">
      <c r="D10861" s="2"/>
      <c r="G10861" s="2"/>
      <c r="J10861" s="2"/>
    </row>
    <row r="10862">
      <c r="D10862" s="2"/>
      <c r="G10862" s="2"/>
      <c r="J10862" s="2"/>
    </row>
    <row r="10863">
      <c r="D10863" s="2"/>
      <c r="G10863" s="2"/>
      <c r="J10863" s="2"/>
    </row>
    <row r="10864">
      <c r="D10864" s="2"/>
      <c r="G10864" s="2"/>
      <c r="J10864" s="2"/>
    </row>
    <row r="10865">
      <c r="D10865" s="2"/>
      <c r="G10865" s="2"/>
      <c r="J10865" s="2"/>
    </row>
    <row r="10866">
      <c r="D10866" s="2"/>
      <c r="G10866" s="2"/>
      <c r="J10866" s="2"/>
    </row>
    <row r="10867">
      <c r="D10867" s="2"/>
      <c r="G10867" s="2"/>
      <c r="J10867" s="2"/>
    </row>
    <row r="10868">
      <c r="D10868" s="2"/>
      <c r="G10868" s="2"/>
      <c r="J10868" s="2"/>
    </row>
    <row r="10869">
      <c r="D10869" s="2"/>
      <c r="G10869" s="2"/>
      <c r="J10869" s="2"/>
    </row>
    <row r="10870">
      <c r="D10870" s="2"/>
      <c r="G10870" s="2"/>
      <c r="J10870" s="2"/>
    </row>
    <row r="10871">
      <c r="D10871" s="2"/>
      <c r="G10871" s="2"/>
      <c r="J10871" s="2"/>
    </row>
    <row r="10872">
      <c r="D10872" s="2"/>
      <c r="G10872" s="2"/>
      <c r="J10872" s="2"/>
    </row>
    <row r="10873">
      <c r="D10873" s="2"/>
      <c r="G10873" s="2"/>
      <c r="J10873" s="2"/>
    </row>
    <row r="10874">
      <c r="D10874" s="2"/>
      <c r="G10874" s="2"/>
      <c r="J10874" s="2"/>
    </row>
    <row r="10875">
      <c r="D10875" s="2"/>
      <c r="G10875" s="2"/>
      <c r="J10875" s="2"/>
    </row>
    <row r="10876">
      <c r="D10876" s="2"/>
      <c r="G10876" s="2"/>
      <c r="J10876" s="2"/>
    </row>
    <row r="10877">
      <c r="D10877" s="2"/>
      <c r="G10877" s="2"/>
      <c r="J10877" s="2"/>
    </row>
    <row r="10878">
      <c r="D10878" s="2"/>
      <c r="G10878" s="2"/>
      <c r="J10878" s="2"/>
    </row>
    <row r="10879">
      <c r="D10879" s="2"/>
      <c r="G10879" s="2"/>
      <c r="J10879" s="2"/>
    </row>
    <row r="10880">
      <c r="D10880" s="2"/>
      <c r="G10880" s="2"/>
      <c r="J10880" s="2"/>
    </row>
    <row r="10881">
      <c r="D10881" s="2"/>
      <c r="G10881" s="2"/>
      <c r="J10881" s="2"/>
    </row>
    <row r="10882">
      <c r="D10882" s="2"/>
      <c r="G10882" s="2"/>
      <c r="J10882" s="2"/>
    </row>
    <row r="10883">
      <c r="D10883" s="2"/>
      <c r="G10883" s="2"/>
      <c r="J10883" s="2"/>
    </row>
    <row r="10884">
      <c r="D10884" s="2"/>
      <c r="G10884" s="2"/>
      <c r="J10884" s="2"/>
    </row>
    <row r="10885">
      <c r="D10885" s="2"/>
      <c r="G10885" s="2"/>
      <c r="J10885" s="2"/>
    </row>
    <row r="10886">
      <c r="D10886" s="2"/>
      <c r="G10886" s="2"/>
      <c r="J10886" s="2"/>
    </row>
    <row r="10887">
      <c r="D10887" s="2"/>
      <c r="G10887" s="2"/>
      <c r="J10887" s="2"/>
    </row>
    <row r="10888">
      <c r="D10888" s="2"/>
      <c r="G10888" s="2"/>
      <c r="J10888" s="2"/>
    </row>
    <row r="10889">
      <c r="D10889" s="2"/>
      <c r="G10889" s="2"/>
      <c r="J10889" s="2"/>
    </row>
    <row r="10890">
      <c r="D10890" s="2"/>
      <c r="G10890" s="2"/>
      <c r="J10890" s="2"/>
    </row>
    <row r="10891">
      <c r="D10891" s="2"/>
      <c r="G10891" s="2"/>
      <c r="J10891" s="2"/>
    </row>
    <row r="10892">
      <c r="D10892" s="2"/>
      <c r="G10892" s="2"/>
      <c r="J10892" s="2"/>
    </row>
    <row r="10893">
      <c r="D10893" s="2"/>
      <c r="G10893" s="2"/>
      <c r="J10893" s="2"/>
    </row>
    <row r="10894">
      <c r="D10894" s="2"/>
      <c r="G10894" s="2"/>
      <c r="J10894" s="2"/>
    </row>
    <row r="10895">
      <c r="D10895" s="2"/>
      <c r="G10895" s="2"/>
      <c r="J10895" s="2"/>
    </row>
    <row r="10896">
      <c r="D10896" s="2"/>
      <c r="G10896" s="2"/>
      <c r="J10896" s="2"/>
    </row>
    <row r="10897">
      <c r="D10897" s="2"/>
      <c r="G10897" s="2"/>
      <c r="J10897" s="2"/>
    </row>
    <row r="10898">
      <c r="D10898" s="2"/>
      <c r="G10898" s="2"/>
      <c r="J10898" s="2"/>
    </row>
    <row r="10899">
      <c r="D10899" s="2"/>
      <c r="G10899" s="2"/>
      <c r="J10899" s="2"/>
    </row>
    <row r="10900">
      <c r="D10900" s="2"/>
      <c r="G10900" s="2"/>
      <c r="J10900" s="2"/>
    </row>
    <row r="10901">
      <c r="D10901" s="2"/>
      <c r="G10901" s="2"/>
      <c r="J10901" s="2"/>
    </row>
    <row r="10902">
      <c r="D10902" s="2"/>
      <c r="G10902" s="2"/>
      <c r="J10902" s="2"/>
    </row>
    <row r="10903">
      <c r="D10903" s="2"/>
      <c r="G10903" s="2"/>
      <c r="J10903" s="2"/>
    </row>
    <row r="10904">
      <c r="D10904" s="2"/>
      <c r="G10904" s="2"/>
      <c r="J10904" s="2"/>
    </row>
    <row r="10905">
      <c r="D10905" s="2"/>
      <c r="G10905" s="2"/>
      <c r="J10905" s="2"/>
    </row>
    <row r="10906">
      <c r="D10906" s="2"/>
      <c r="G10906" s="2"/>
      <c r="J10906" s="2"/>
    </row>
    <row r="10907">
      <c r="D10907" s="2"/>
      <c r="G10907" s="2"/>
      <c r="J10907" s="2"/>
    </row>
    <row r="10908">
      <c r="D10908" s="2"/>
      <c r="G10908" s="2"/>
      <c r="J10908" s="2"/>
    </row>
    <row r="10909">
      <c r="D10909" s="2"/>
      <c r="G10909" s="2"/>
      <c r="J10909" s="2"/>
    </row>
    <row r="10910">
      <c r="D10910" s="2"/>
      <c r="G10910" s="2"/>
      <c r="J10910" s="2"/>
    </row>
    <row r="10911">
      <c r="D10911" s="2"/>
      <c r="G10911" s="2"/>
      <c r="J10911" s="2"/>
    </row>
    <row r="10912">
      <c r="D10912" s="2"/>
      <c r="G10912" s="2"/>
      <c r="J10912" s="2"/>
    </row>
    <row r="10913">
      <c r="D10913" s="2"/>
      <c r="G10913" s="2"/>
      <c r="J10913" s="2"/>
    </row>
    <row r="10914">
      <c r="D10914" s="2"/>
      <c r="G10914" s="2"/>
      <c r="J10914" s="2"/>
    </row>
    <row r="10915">
      <c r="D10915" s="2"/>
      <c r="G10915" s="2"/>
      <c r="J10915" s="2"/>
    </row>
    <row r="10916">
      <c r="D10916" s="2"/>
      <c r="G10916" s="2"/>
      <c r="J10916" s="2"/>
    </row>
    <row r="10917">
      <c r="D10917" s="2"/>
      <c r="G10917" s="2"/>
      <c r="J10917" s="2"/>
    </row>
    <row r="10918">
      <c r="D10918" s="2"/>
      <c r="G10918" s="2"/>
      <c r="J10918" s="2"/>
    </row>
    <row r="10919">
      <c r="D10919" s="2"/>
      <c r="G10919" s="2"/>
      <c r="J10919" s="2"/>
    </row>
    <row r="10920">
      <c r="D10920" s="2"/>
      <c r="G10920" s="2"/>
      <c r="J10920" s="2"/>
    </row>
    <row r="10921">
      <c r="D10921" s="2"/>
      <c r="G10921" s="2"/>
      <c r="J10921" s="2"/>
    </row>
    <row r="10922">
      <c r="D10922" s="2"/>
      <c r="G10922" s="2"/>
      <c r="J10922" s="2"/>
    </row>
    <row r="10923">
      <c r="D10923" s="2"/>
      <c r="G10923" s="2"/>
      <c r="J10923" s="2"/>
    </row>
    <row r="10924">
      <c r="D10924" s="2"/>
      <c r="G10924" s="2"/>
      <c r="J10924" s="2"/>
    </row>
    <row r="10925">
      <c r="D10925" s="2"/>
      <c r="G10925" s="2"/>
      <c r="J10925" s="2"/>
    </row>
    <row r="10926">
      <c r="D10926" s="2"/>
      <c r="G10926" s="2"/>
      <c r="J10926" s="2"/>
    </row>
    <row r="10927">
      <c r="D10927" s="2"/>
      <c r="G10927" s="2"/>
      <c r="J10927" s="2"/>
    </row>
    <row r="10928">
      <c r="D10928" s="2"/>
      <c r="G10928" s="2"/>
      <c r="J10928" s="2"/>
    </row>
    <row r="10929">
      <c r="D10929" s="2"/>
      <c r="G10929" s="2"/>
      <c r="J10929" s="2"/>
    </row>
    <row r="10930">
      <c r="D10930" s="2"/>
      <c r="G10930" s="2"/>
      <c r="J10930" s="2"/>
    </row>
    <row r="10931">
      <c r="D10931" s="2"/>
      <c r="G10931" s="2"/>
      <c r="J10931" s="2"/>
    </row>
    <row r="10932">
      <c r="D10932" s="2"/>
      <c r="G10932" s="2"/>
      <c r="J10932" s="2"/>
    </row>
    <row r="10933">
      <c r="D10933" s="2"/>
      <c r="G10933" s="2"/>
      <c r="J10933" s="2"/>
    </row>
    <row r="10934">
      <c r="D10934" s="2"/>
      <c r="G10934" s="2"/>
      <c r="J10934" s="2"/>
    </row>
    <row r="10935">
      <c r="D10935" s="2"/>
      <c r="G10935" s="2"/>
      <c r="J10935" s="2"/>
    </row>
    <row r="10936">
      <c r="D10936" s="2"/>
      <c r="G10936" s="2"/>
      <c r="J10936" s="2"/>
    </row>
    <row r="10937">
      <c r="D10937" s="2"/>
      <c r="G10937" s="2"/>
      <c r="J10937" s="2"/>
    </row>
    <row r="10938">
      <c r="D10938" s="2"/>
      <c r="G10938" s="2"/>
      <c r="J10938" s="2"/>
    </row>
    <row r="10939">
      <c r="D10939" s="2"/>
      <c r="G10939" s="2"/>
      <c r="J10939" s="2"/>
    </row>
    <row r="10940">
      <c r="D10940" s="2"/>
      <c r="G10940" s="2"/>
      <c r="J10940" s="2"/>
    </row>
    <row r="10941">
      <c r="D10941" s="2"/>
      <c r="G10941" s="2"/>
      <c r="J10941" s="2"/>
    </row>
    <row r="10942">
      <c r="D10942" s="2"/>
      <c r="G10942" s="2"/>
      <c r="J10942" s="2"/>
    </row>
    <row r="10943">
      <c r="D10943" s="2"/>
      <c r="G10943" s="2"/>
      <c r="J10943" s="2"/>
    </row>
    <row r="10944">
      <c r="D10944" s="2"/>
      <c r="G10944" s="2"/>
      <c r="J10944" s="2"/>
    </row>
    <row r="10945">
      <c r="D10945" s="2"/>
      <c r="G10945" s="2"/>
      <c r="J10945" s="2"/>
    </row>
    <row r="10946">
      <c r="D10946" s="2"/>
      <c r="G10946" s="2"/>
      <c r="J10946" s="2"/>
    </row>
    <row r="10947">
      <c r="D10947" s="2"/>
      <c r="G10947" s="2"/>
      <c r="J10947" s="2"/>
    </row>
    <row r="10948">
      <c r="D10948" s="2"/>
      <c r="G10948" s="2"/>
      <c r="J10948" s="2"/>
    </row>
    <row r="10949">
      <c r="D10949" s="2"/>
      <c r="G10949" s="2"/>
      <c r="J10949" s="2"/>
    </row>
    <row r="10950">
      <c r="D10950" s="2"/>
      <c r="G10950" s="2"/>
      <c r="J10950" s="2"/>
    </row>
    <row r="10951">
      <c r="D10951" s="2"/>
      <c r="G10951" s="2"/>
      <c r="J10951" s="2"/>
    </row>
    <row r="10952">
      <c r="D10952" s="2"/>
      <c r="G10952" s="2"/>
      <c r="J10952" s="2"/>
    </row>
    <row r="10953">
      <c r="D10953" s="2"/>
      <c r="G10953" s="2"/>
      <c r="J10953" s="2"/>
    </row>
    <row r="10954">
      <c r="D10954" s="2"/>
      <c r="G10954" s="2"/>
      <c r="J10954" s="2"/>
    </row>
    <row r="10955">
      <c r="D10955" s="2"/>
      <c r="G10955" s="2"/>
      <c r="J10955" s="2"/>
    </row>
    <row r="10956">
      <c r="D10956" s="2"/>
      <c r="G10956" s="2"/>
      <c r="J10956" s="2"/>
    </row>
    <row r="10957">
      <c r="D10957" s="2"/>
      <c r="G10957" s="2"/>
      <c r="J10957" s="2"/>
    </row>
    <row r="10958">
      <c r="D10958" s="2"/>
      <c r="G10958" s="2"/>
      <c r="J10958" s="2"/>
    </row>
    <row r="10959">
      <c r="D10959" s="2"/>
      <c r="G10959" s="2"/>
      <c r="J10959" s="2"/>
    </row>
    <row r="10960">
      <c r="D10960" s="2"/>
      <c r="G10960" s="2"/>
      <c r="J10960" s="2"/>
    </row>
    <row r="10961">
      <c r="D10961" s="2"/>
      <c r="G10961" s="2"/>
      <c r="J10961" s="2"/>
    </row>
    <row r="10962">
      <c r="D10962" s="2"/>
      <c r="G10962" s="2"/>
      <c r="J10962" s="2"/>
    </row>
    <row r="10963">
      <c r="D10963" s="2"/>
      <c r="G10963" s="2"/>
      <c r="J10963" s="2"/>
    </row>
    <row r="10964">
      <c r="D10964" s="2"/>
      <c r="G10964" s="2"/>
      <c r="J10964" s="2"/>
    </row>
    <row r="10965">
      <c r="D10965" s="2"/>
      <c r="G10965" s="2"/>
      <c r="J10965" s="2"/>
    </row>
    <row r="10966">
      <c r="D10966" s="2"/>
      <c r="G10966" s="2"/>
      <c r="J10966" s="2"/>
    </row>
    <row r="10967">
      <c r="D10967" s="2"/>
      <c r="G10967" s="2"/>
      <c r="J10967" s="2"/>
    </row>
    <row r="10968">
      <c r="D10968" s="2"/>
      <c r="G10968" s="2"/>
      <c r="J10968" s="2"/>
    </row>
    <row r="10969">
      <c r="D10969" s="2"/>
      <c r="G10969" s="2"/>
      <c r="J10969" s="2"/>
    </row>
    <row r="10970">
      <c r="D10970" s="2"/>
      <c r="G10970" s="2"/>
      <c r="J10970" s="2"/>
    </row>
    <row r="10971">
      <c r="D10971" s="2"/>
      <c r="G10971" s="2"/>
      <c r="J10971" s="2"/>
    </row>
    <row r="10972">
      <c r="D10972" s="2"/>
      <c r="G10972" s="2"/>
      <c r="J10972" s="2"/>
    </row>
    <row r="10973">
      <c r="D10973" s="2"/>
      <c r="G10973" s="2"/>
      <c r="J10973" s="2"/>
    </row>
    <row r="10974">
      <c r="D10974" s="2"/>
      <c r="G10974" s="2"/>
      <c r="J10974" s="2"/>
    </row>
    <row r="10975">
      <c r="D10975" s="2"/>
      <c r="G10975" s="2"/>
      <c r="J10975" s="2"/>
    </row>
    <row r="10976">
      <c r="D10976" s="2"/>
      <c r="G10976" s="2"/>
      <c r="J10976" s="2"/>
    </row>
    <row r="10977">
      <c r="D10977" s="2"/>
      <c r="G10977" s="2"/>
      <c r="J10977" s="2"/>
    </row>
    <row r="10978">
      <c r="D10978" s="2"/>
      <c r="G10978" s="2"/>
      <c r="J10978" s="2"/>
    </row>
    <row r="10979">
      <c r="D10979" s="2"/>
      <c r="G10979" s="2"/>
      <c r="J10979" s="2"/>
    </row>
    <row r="10980">
      <c r="D10980" s="2"/>
      <c r="G10980" s="2"/>
      <c r="J10980" s="2"/>
    </row>
    <row r="10981">
      <c r="D10981" s="2"/>
      <c r="G10981" s="2"/>
      <c r="J10981" s="2"/>
    </row>
    <row r="10982">
      <c r="D10982" s="2"/>
      <c r="G10982" s="2"/>
      <c r="J10982" s="2"/>
    </row>
    <row r="10983">
      <c r="D10983" s="2"/>
      <c r="G10983" s="2"/>
      <c r="J10983" s="2"/>
    </row>
    <row r="10984">
      <c r="D10984" s="2"/>
      <c r="G10984" s="2"/>
      <c r="J10984" s="2"/>
    </row>
    <row r="10985">
      <c r="D10985" s="2"/>
      <c r="G10985" s="2"/>
      <c r="J10985" s="2"/>
    </row>
    <row r="10986">
      <c r="D10986" s="2"/>
      <c r="G10986" s="2"/>
      <c r="J10986" s="2"/>
    </row>
    <row r="10987">
      <c r="D10987" s="2"/>
      <c r="G10987" s="2"/>
      <c r="J10987" s="2"/>
    </row>
    <row r="10988">
      <c r="D10988" s="2"/>
      <c r="G10988" s="2"/>
      <c r="J10988" s="2"/>
    </row>
    <row r="10989">
      <c r="D10989" s="2"/>
      <c r="G10989" s="2"/>
      <c r="J10989" s="2"/>
    </row>
    <row r="10990">
      <c r="D10990" s="2"/>
      <c r="G10990" s="2"/>
      <c r="J10990" s="2"/>
    </row>
    <row r="10991">
      <c r="D10991" s="2"/>
      <c r="G10991" s="2"/>
      <c r="J10991" s="2"/>
    </row>
    <row r="10992">
      <c r="D10992" s="2"/>
      <c r="G10992" s="2"/>
      <c r="J10992" s="2"/>
    </row>
    <row r="10993">
      <c r="D10993" s="2"/>
      <c r="G10993" s="2"/>
      <c r="J10993" s="2"/>
    </row>
    <row r="10994">
      <c r="D10994" s="2"/>
      <c r="G10994" s="2"/>
      <c r="J10994" s="2"/>
    </row>
    <row r="10995">
      <c r="D10995" s="2"/>
      <c r="G10995" s="2"/>
      <c r="J10995" s="2"/>
    </row>
    <row r="10996">
      <c r="D10996" s="2"/>
      <c r="G10996" s="2"/>
      <c r="J10996" s="2"/>
    </row>
    <row r="10997">
      <c r="D10997" s="2"/>
      <c r="G10997" s="2"/>
      <c r="J10997" s="2"/>
    </row>
    <row r="10998">
      <c r="D10998" s="2"/>
      <c r="G10998" s="2"/>
      <c r="J10998" s="2"/>
    </row>
    <row r="10999">
      <c r="D10999" s="2"/>
      <c r="G10999" s="2"/>
      <c r="J10999" s="2"/>
    </row>
    <row r="11000">
      <c r="D11000" s="2"/>
      <c r="G11000" s="2"/>
      <c r="J11000" s="2"/>
    </row>
    <row r="11001">
      <c r="D11001" s="2"/>
      <c r="G11001" s="2"/>
      <c r="J11001" s="2"/>
    </row>
    <row r="11002">
      <c r="D11002" s="2"/>
      <c r="G11002" s="2"/>
      <c r="J11002" s="2"/>
    </row>
    <row r="11003">
      <c r="D11003" s="2"/>
      <c r="G11003" s="2"/>
      <c r="J11003" s="2"/>
    </row>
    <row r="11004">
      <c r="D11004" s="2"/>
      <c r="G11004" s="2"/>
      <c r="J11004" s="2"/>
    </row>
    <row r="11005">
      <c r="D11005" s="2"/>
      <c r="G11005" s="2"/>
      <c r="J11005" s="2"/>
    </row>
    <row r="11006">
      <c r="D11006" s="2"/>
      <c r="G11006" s="2"/>
      <c r="J11006" s="2"/>
    </row>
    <row r="11007">
      <c r="D11007" s="2"/>
      <c r="G11007" s="2"/>
      <c r="J11007" s="2"/>
    </row>
    <row r="11008">
      <c r="D11008" s="2"/>
      <c r="G11008" s="2"/>
      <c r="J11008" s="2"/>
    </row>
    <row r="11009">
      <c r="D11009" s="2"/>
      <c r="G11009" s="2"/>
      <c r="J11009" s="2"/>
    </row>
    <row r="11010">
      <c r="D11010" s="2"/>
      <c r="G11010" s="2"/>
      <c r="J11010" s="2"/>
    </row>
    <row r="11011">
      <c r="D11011" s="2"/>
      <c r="G11011" s="2"/>
      <c r="J11011" s="2"/>
    </row>
    <row r="11012">
      <c r="D11012" s="2"/>
      <c r="G11012" s="2"/>
      <c r="J11012" s="2"/>
    </row>
    <row r="11013">
      <c r="D11013" s="2"/>
      <c r="G11013" s="2"/>
      <c r="J11013" s="2"/>
    </row>
    <row r="11014">
      <c r="D11014" s="2"/>
      <c r="G11014" s="2"/>
      <c r="J11014" s="2"/>
    </row>
    <row r="11015">
      <c r="D11015" s="2"/>
      <c r="G11015" s="2"/>
      <c r="J11015" s="2"/>
    </row>
    <row r="11016">
      <c r="D11016" s="2"/>
      <c r="G11016" s="2"/>
      <c r="J11016" s="2"/>
    </row>
    <row r="11017">
      <c r="D11017" s="2"/>
      <c r="G11017" s="2"/>
      <c r="J11017" s="2"/>
    </row>
    <row r="11018">
      <c r="D11018" s="2"/>
      <c r="G11018" s="2"/>
      <c r="J11018" s="2"/>
    </row>
    <row r="11019">
      <c r="D11019" s="2"/>
      <c r="G11019" s="2"/>
      <c r="J11019" s="2"/>
    </row>
    <row r="11020">
      <c r="D11020" s="2"/>
      <c r="G11020" s="2"/>
      <c r="J11020" s="2"/>
    </row>
    <row r="11021">
      <c r="D11021" s="2"/>
      <c r="G11021" s="2"/>
      <c r="J11021" s="2"/>
    </row>
    <row r="11022">
      <c r="D11022" s="2"/>
      <c r="G11022" s="2"/>
      <c r="J11022" s="2"/>
    </row>
    <row r="11023">
      <c r="D11023" s="2"/>
      <c r="G11023" s="2"/>
      <c r="J11023" s="2"/>
    </row>
    <row r="11024">
      <c r="D11024" s="2"/>
      <c r="G11024" s="2"/>
      <c r="J11024" s="2"/>
    </row>
    <row r="11025">
      <c r="D11025" s="2"/>
      <c r="G11025" s="2"/>
      <c r="J11025" s="2"/>
    </row>
    <row r="11026">
      <c r="D11026" s="2"/>
      <c r="G11026" s="2"/>
      <c r="J11026" s="2"/>
    </row>
    <row r="11027">
      <c r="D11027" s="2"/>
      <c r="G11027" s="2"/>
      <c r="J11027" s="2"/>
    </row>
    <row r="11028">
      <c r="D11028" s="2"/>
      <c r="G11028" s="2"/>
      <c r="J11028" s="2"/>
    </row>
    <row r="11029">
      <c r="D11029" s="2"/>
      <c r="G11029" s="2"/>
      <c r="J11029" s="2"/>
    </row>
    <row r="11030">
      <c r="D11030" s="2"/>
      <c r="G11030" s="2"/>
      <c r="J11030" s="2"/>
    </row>
    <row r="11031">
      <c r="D11031" s="2"/>
      <c r="G11031" s="2"/>
      <c r="J11031" s="2"/>
    </row>
    <row r="11032">
      <c r="D11032" s="2"/>
      <c r="G11032" s="2"/>
      <c r="J11032" s="2"/>
    </row>
    <row r="11033">
      <c r="D11033" s="2"/>
      <c r="G11033" s="2"/>
      <c r="J11033" s="2"/>
    </row>
    <row r="11034">
      <c r="D11034" s="2"/>
      <c r="G11034" s="2"/>
      <c r="J11034" s="2"/>
    </row>
    <row r="11035">
      <c r="D11035" s="2"/>
      <c r="G11035" s="2"/>
      <c r="J11035" s="2"/>
    </row>
    <row r="11036">
      <c r="D11036" s="2"/>
      <c r="G11036" s="2"/>
      <c r="J11036" s="2"/>
    </row>
    <row r="11037">
      <c r="D11037" s="2"/>
      <c r="G11037" s="2"/>
      <c r="J11037" s="2"/>
    </row>
    <row r="11038">
      <c r="D11038" s="2"/>
      <c r="G11038" s="2"/>
      <c r="J11038" s="2"/>
    </row>
    <row r="11039">
      <c r="D11039" s="2"/>
      <c r="G11039" s="2"/>
      <c r="J11039" s="2"/>
    </row>
    <row r="11040">
      <c r="D11040" s="2"/>
      <c r="G11040" s="2"/>
      <c r="J11040" s="2"/>
    </row>
    <row r="11041">
      <c r="D11041" s="2"/>
      <c r="G11041" s="2"/>
      <c r="J11041" s="2"/>
    </row>
    <row r="11042">
      <c r="D11042" s="2"/>
      <c r="G11042" s="2"/>
      <c r="J11042" s="2"/>
    </row>
    <row r="11043">
      <c r="D11043" s="2"/>
      <c r="G11043" s="2"/>
      <c r="J11043" s="2"/>
    </row>
    <row r="11044">
      <c r="D11044" s="2"/>
      <c r="G11044" s="2"/>
      <c r="J11044" s="2"/>
    </row>
    <row r="11045">
      <c r="D11045" s="2"/>
      <c r="G11045" s="2"/>
      <c r="J11045" s="2"/>
    </row>
    <row r="11046">
      <c r="D11046" s="2"/>
      <c r="G11046" s="2"/>
      <c r="J11046" s="2"/>
    </row>
    <row r="11047">
      <c r="D11047" s="2"/>
      <c r="G11047" s="2"/>
      <c r="J11047" s="2"/>
    </row>
    <row r="11048">
      <c r="D11048" s="2"/>
      <c r="G11048" s="2"/>
      <c r="J11048" s="2"/>
    </row>
    <row r="11049">
      <c r="D11049" s="2"/>
      <c r="G11049" s="2"/>
      <c r="J11049" s="2"/>
    </row>
    <row r="11050">
      <c r="D11050" s="2"/>
      <c r="G11050" s="2"/>
      <c r="J11050" s="2"/>
    </row>
    <row r="11051">
      <c r="D11051" s="2"/>
      <c r="G11051" s="2"/>
      <c r="J11051" s="2"/>
    </row>
    <row r="11052">
      <c r="D11052" s="2"/>
      <c r="G11052" s="2"/>
      <c r="J11052" s="2"/>
    </row>
    <row r="11053">
      <c r="D11053" s="2"/>
      <c r="G11053" s="2"/>
      <c r="J11053" s="2"/>
    </row>
    <row r="11054">
      <c r="D11054" s="2"/>
      <c r="G11054" s="2"/>
      <c r="J11054" s="2"/>
    </row>
    <row r="11055">
      <c r="D11055" s="2"/>
      <c r="G11055" s="2"/>
      <c r="J11055" s="2"/>
    </row>
    <row r="11056">
      <c r="D11056" s="2"/>
      <c r="G11056" s="2"/>
      <c r="J11056" s="2"/>
    </row>
    <row r="11057">
      <c r="D11057" s="2"/>
      <c r="G11057" s="2"/>
      <c r="J11057" s="2"/>
    </row>
    <row r="11058">
      <c r="D11058" s="2"/>
      <c r="G11058" s="2"/>
      <c r="J11058" s="2"/>
    </row>
    <row r="11059">
      <c r="D11059" s="2"/>
      <c r="G11059" s="2"/>
      <c r="J11059" s="2"/>
    </row>
    <row r="11060">
      <c r="D11060" s="2"/>
      <c r="G11060" s="2"/>
      <c r="J11060" s="2"/>
    </row>
    <row r="11061">
      <c r="D11061" s="2"/>
      <c r="G11061" s="2"/>
      <c r="J11061" s="2"/>
    </row>
    <row r="11062">
      <c r="D11062" s="2"/>
      <c r="G11062" s="2"/>
      <c r="J11062" s="2"/>
    </row>
    <row r="11063">
      <c r="D11063" s="2"/>
      <c r="G11063" s="2"/>
      <c r="J11063" s="2"/>
    </row>
    <row r="11064">
      <c r="D11064" s="2"/>
      <c r="G11064" s="2"/>
      <c r="J11064" s="2"/>
    </row>
    <row r="11065">
      <c r="D11065" s="2"/>
      <c r="G11065" s="2"/>
      <c r="J11065" s="2"/>
    </row>
    <row r="11066">
      <c r="D11066" s="2"/>
      <c r="G11066" s="2"/>
      <c r="J11066" s="2"/>
    </row>
    <row r="11067">
      <c r="D11067" s="2"/>
      <c r="G11067" s="2"/>
      <c r="J11067" s="2"/>
    </row>
    <row r="11068">
      <c r="D11068" s="2"/>
      <c r="G11068" s="2"/>
      <c r="J11068" s="2"/>
    </row>
    <row r="11069">
      <c r="D11069" s="2"/>
      <c r="G11069" s="2"/>
      <c r="J11069" s="2"/>
    </row>
    <row r="11070">
      <c r="D11070" s="2"/>
      <c r="G11070" s="2"/>
      <c r="J11070" s="2"/>
    </row>
    <row r="11071">
      <c r="D11071" s="2"/>
      <c r="G11071" s="2"/>
      <c r="J11071" s="2"/>
    </row>
    <row r="11072">
      <c r="D11072" s="2"/>
      <c r="G11072" s="2"/>
      <c r="J11072" s="2"/>
    </row>
    <row r="11073">
      <c r="D11073" s="2"/>
      <c r="G11073" s="2"/>
      <c r="J11073" s="2"/>
    </row>
    <row r="11074">
      <c r="D11074" s="2"/>
      <c r="G11074" s="2"/>
      <c r="J11074" s="2"/>
    </row>
    <row r="11075">
      <c r="D11075" s="2"/>
      <c r="G11075" s="2"/>
      <c r="J11075" s="2"/>
    </row>
    <row r="11076">
      <c r="D11076" s="2"/>
      <c r="G11076" s="2"/>
      <c r="J11076" s="2"/>
    </row>
    <row r="11077">
      <c r="D11077" s="2"/>
      <c r="G11077" s="2"/>
      <c r="J11077" s="2"/>
    </row>
    <row r="11078">
      <c r="D11078" s="2"/>
      <c r="G11078" s="2"/>
      <c r="J11078" s="2"/>
    </row>
    <row r="11079">
      <c r="D11079" s="2"/>
      <c r="G11079" s="2"/>
      <c r="J11079" s="2"/>
    </row>
    <row r="11080">
      <c r="D11080" s="2"/>
      <c r="G11080" s="2"/>
      <c r="J11080" s="2"/>
    </row>
    <row r="11081">
      <c r="D11081" s="2"/>
      <c r="G11081" s="2"/>
      <c r="J11081" s="2"/>
    </row>
    <row r="11082">
      <c r="D11082" s="2"/>
      <c r="G11082" s="2"/>
      <c r="J11082" s="2"/>
    </row>
    <row r="11083">
      <c r="D11083" s="2"/>
      <c r="G11083" s="2"/>
      <c r="J11083" s="2"/>
    </row>
    <row r="11084">
      <c r="D11084" s="2"/>
      <c r="G11084" s="2"/>
      <c r="J11084" s="2"/>
    </row>
    <row r="11085">
      <c r="D11085" s="2"/>
      <c r="G11085" s="2"/>
      <c r="J11085" s="2"/>
    </row>
    <row r="11086">
      <c r="D11086" s="2"/>
      <c r="G11086" s="2"/>
      <c r="J11086" s="2"/>
    </row>
    <row r="11087">
      <c r="D11087" s="2"/>
      <c r="G11087" s="2"/>
      <c r="J11087" s="2"/>
    </row>
    <row r="11088">
      <c r="D11088" s="2"/>
      <c r="G11088" s="2"/>
      <c r="J11088" s="2"/>
    </row>
    <row r="11089">
      <c r="D11089" s="2"/>
      <c r="G11089" s="2"/>
      <c r="J11089" s="2"/>
    </row>
    <row r="11090">
      <c r="D11090" s="2"/>
      <c r="G11090" s="2"/>
      <c r="J11090" s="2"/>
    </row>
    <row r="11091">
      <c r="D11091" s="2"/>
      <c r="G11091" s="2"/>
      <c r="J11091" s="2"/>
    </row>
    <row r="11092">
      <c r="D11092" s="2"/>
      <c r="G11092" s="2"/>
      <c r="J11092" s="2"/>
    </row>
    <row r="11093">
      <c r="D11093" s="2"/>
      <c r="G11093" s="2"/>
      <c r="J11093" s="2"/>
    </row>
    <row r="11094">
      <c r="D11094" s="2"/>
      <c r="G11094" s="2"/>
      <c r="J11094" s="2"/>
    </row>
    <row r="11095">
      <c r="D11095" s="2"/>
      <c r="G11095" s="2"/>
      <c r="J11095" s="2"/>
    </row>
    <row r="11096">
      <c r="D11096" s="2"/>
      <c r="G11096" s="2"/>
      <c r="J11096" s="2"/>
    </row>
    <row r="11097">
      <c r="D11097" s="2"/>
      <c r="G11097" s="2"/>
      <c r="J11097" s="2"/>
    </row>
    <row r="11098">
      <c r="D11098" s="2"/>
      <c r="G11098" s="2"/>
      <c r="J11098" s="2"/>
    </row>
    <row r="11099">
      <c r="D11099" s="2"/>
      <c r="G11099" s="2"/>
      <c r="J11099" s="2"/>
    </row>
    <row r="11100">
      <c r="D11100" s="2"/>
      <c r="G11100" s="2"/>
      <c r="J11100" s="2"/>
    </row>
    <row r="11101">
      <c r="D11101" s="2"/>
      <c r="G11101" s="2"/>
      <c r="J11101" s="2"/>
    </row>
    <row r="11102">
      <c r="D11102" s="2"/>
      <c r="G11102" s="2"/>
      <c r="J11102" s="2"/>
    </row>
    <row r="11103">
      <c r="D11103" s="2"/>
      <c r="G11103" s="2"/>
      <c r="J11103" s="2"/>
    </row>
    <row r="11104">
      <c r="D11104" s="2"/>
      <c r="G11104" s="2"/>
      <c r="J11104" s="2"/>
    </row>
    <row r="11105">
      <c r="D11105" s="2"/>
      <c r="G11105" s="2"/>
      <c r="J11105" s="2"/>
    </row>
    <row r="11106">
      <c r="D11106" s="2"/>
      <c r="G11106" s="2"/>
      <c r="J11106" s="2"/>
    </row>
    <row r="11107">
      <c r="D11107" s="2"/>
      <c r="G11107" s="2"/>
      <c r="J11107" s="2"/>
    </row>
    <row r="11108">
      <c r="D11108" s="2"/>
      <c r="G11108" s="2"/>
      <c r="J11108" s="2"/>
    </row>
    <row r="11109">
      <c r="D11109" s="2"/>
      <c r="G11109" s="2"/>
      <c r="J11109" s="2"/>
    </row>
    <row r="11110">
      <c r="D11110" s="2"/>
      <c r="G11110" s="2"/>
      <c r="J11110" s="2"/>
    </row>
    <row r="11111">
      <c r="D11111" s="2"/>
      <c r="G11111" s="2"/>
      <c r="J11111" s="2"/>
    </row>
    <row r="11112">
      <c r="D11112" s="2"/>
      <c r="G11112" s="2"/>
      <c r="J11112" s="2"/>
    </row>
    <row r="11113">
      <c r="D11113" s="2"/>
      <c r="G11113" s="2"/>
      <c r="J11113" s="2"/>
    </row>
    <row r="11114">
      <c r="D11114" s="2"/>
      <c r="G11114" s="2"/>
      <c r="J11114" s="2"/>
    </row>
    <row r="11115">
      <c r="D11115" s="2"/>
      <c r="G11115" s="2"/>
      <c r="J11115" s="2"/>
    </row>
    <row r="11116">
      <c r="D11116" s="2"/>
      <c r="G11116" s="2"/>
      <c r="J11116" s="2"/>
    </row>
    <row r="11117">
      <c r="D11117" s="2"/>
      <c r="G11117" s="2"/>
      <c r="J11117" s="2"/>
    </row>
    <row r="11118">
      <c r="D11118" s="2"/>
      <c r="G11118" s="2"/>
      <c r="J11118" s="2"/>
    </row>
    <row r="11119">
      <c r="D11119" s="2"/>
      <c r="G11119" s="2"/>
      <c r="J11119" s="2"/>
    </row>
    <row r="11120">
      <c r="D11120" s="2"/>
      <c r="G11120" s="2"/>
      <c r="J11120" s="2"/>
    </row>
    <row r="11121">
      <c r="D11121" s="2"/>
      <c r="G11121" s="2"/>
      <c r="J11121" s="2"/>
    </row>
    <row r="11122">
      <c r="D11122" s="2"/>
      <c r="G11122" s="2"/>
      <c r="J11122" s="2"/>
    </row>
    <row r="11123">
      <c r="D11123" s="2"/>
      <c r="G11123" s="2"/>
      <c r="J11123" s="2"/>
    </row>
    <row r="11124">
      <c r="D11124" s="2"/>
      <c r="G11124" s="2"/>
      <c r="J11124" s="2"/>
    </row>
    <row r="11125">
      <c r="D11125" s="2"/>
      <c r="G11125" s="2"/>
      <c r="J11125" s="2"/>
    </row>
    <row r="11126">
      <c r="D11126" s="2"/>
      <c r="G11126" s="2"/>
      <c r="J11126" s="2"/>
    </row>
    <row r="11127">
      <c r="D11127" s="2"/>
      <c r="G11127" s="2"/>
      <c r="J11127" s="2"/>
    </row>
    <row r="11128">
      <c r="D11128" s="2"/>
      <c r="G11128" s="2"/>
      <c r="J11128" s="2"/>
    </row>
    <row r="11129">
      <c r="D11129" s="2"/>
      <c r="G11129" s="2"/>
      <c r="J11129" s="2"/>
    </row>
    <row r="11130">
      <c r="D11130" s="2"/>
      <c r="G11130" s="2"/>
      <c r="J11130" s="2"/>
    </row>
    <row r="11131">
      <c r="D11131" s="2"/>
      <c r="G11131" s="2"/>
      <c r="J11131" s="2"/>
    </row>
    <row r="11132">
      <c r="D11132" s="2"/>
      <c r="G11132" s="2"/>
      <c r="J11132" s="2"/>
    </row>
    <row r="11133">
      <c r="D11133" s="2"/>
      <c r="G11133" s="2"/>
      <c r="J11133" s="2"/>
    </row>
    <row r="11134">
      <c r="D11134" s="2"/>
      <c r="G11134" s="2"/>
      <c r="J11134" s="2"/>
    </row>
    <row r="11135">
      <c r="D11135" s="2"/>
      <c r="G11135" s="2"/>
      <c r="J11135" s="2"/>
    </row>
    <row r="11136">
      <c r="D11136" s="2"/>
      <c r="G11136" s="2"/>
      <c r="J11136" s="2"/>
    </row>
    <row r="11137">
      <c r="D11137" s="2"/>
      <c r="G11137" s="2"/>
      <c r="J11137" s="2"/>
    </row>
    <row r="11138">
      <c r="D11138" s="2"/>
      <c r="G11138" s="2"/>
      <c r="J11138" s="2"/>
    </row>
    <row r="11139">
      <c r="D11139" s="2"/>
      <c r="G11139" s="2"/>
      <c r="J11139" s="2"/>
    </row>
    <row r="11140">
      <c r="D11140" s="2"/>
      <c r="G11140" s="2"/>
      <c r="J11140" s="2"/>
    </row>
    <row r="11141">
      <c r="D11141" s="2"/>
      <c r="G11141" s="2"/>
      <c r="J11141" s="2"/>
    </row>
    <row r="11142">
      <c r="D11142" s="2"/>
      <c r="G11142" s="2"/>
      <c r="J11142" s="2"/>
    </row>
    <row r="11143">
      <c r="D11143" s="2"/>
      <c r="G11143" s="2"/>
      <c r="J11143" s="2"/>
    </row>
    <row r="11144">
      <c r="D11144" s="2"/>
      <c r="G11144" s="2"/>
      <c r="J11144" s="2"/>
    </row>
    <row r="11145">
      <c r="D11145" s="2"/>
      <c r="G11145" s="2"/>
      <c r="J11145" s="2"/>
    </row>
    <row r="11146">
      <c r="D11146" s="2"/>
      <c r="G11146" s="2"/>
      <c r="J11146" s="2"/>
    </row>
    <row r="11147">
      <c r="D11147" s="2"/>
      <c r="G11147" s="2"/>
      <c r="J11147" s="2"/>
    </row>
    <row r="11148">
      <c r="D11148" s="2"/>
      <c r="G11148" s="2"/>
      <c r="J11148" s="2"/>
    </row>
    <row r="11149">
      <c r="D11149" s="2"/>
      <c r="G11149" s="2"/>
      <c r="J11149" s="2"/>
    </row>
    <row r="11150">
      <c r="D11150" s="2"/>
      <c r="G11150" s="2"/>
      <c r="J11150" s="2"/>
    </row>
    <row r="11151">
      <c r="D11151" s="2"/>
      <c r="G11151" s="2"/>
      <c r="J11151" s="2"/>
    </row>
    <row r="11152">
      <c r="D11152" s="2"/>
      <c r="G11152" s="2"/>
      <c r="J11152" s="2"/>
    </row>
    <row r="11153">
      <c r="D11153" s="2"/>
      <c r="G11153" s="2"/>
      <c r="J11153" s="2"/>
    </row>
    <row r="11154">
      <c r="D11154" s="2"/>
      <c r="G11154" s="2"/>
      <c r="J11154" s="2"/>
    </row>
    <row r="11155">
      <c r="D11155" s="2"/>
      <c r="G11155" s="2"/>
      <c r="J11155" s="2"/>
    </row>
    <row r="11156">
      <c r="D11156" s="2"/>
      <c r="G11156" s="2"/>
      <c r="J11156" s="2"/>
    </row>
    <row r="11157">
      <c r="D11157" s="2"/>
      <c r="G11157" s="2"/>
      <c r="J11157" s="2"/>
    </row>
    <row r="11158">
      <c r="D11158" s="2"/>
      <c r="G11158" s="2"/>
      <c r="J11158" s="2"/>
    </row>
    <row r="11159">
      <c r="D11159" s="2"/>
      <c r="G11159" s="2"/>
      <c r="J11159" s="2"/>
    </row>
    <row r="11160">
      <c r="D11160" s="2"/>
      <c r="G11160" s="2"/>
      <c r="J11160" s="2"/>
    </row>
    <row r="11161">
      <c r="D11161" s="2"/>
      <c r="G11161" s="2"/>
      <c r="J11161" s="2"/>
    </row>
    <row r="11162">
      <c r="D11162" s="2"/>
      <c r="G11162" s="2"/>
      <c r="J11162" s="2"/>
    </row>
    <row r="11163">
      <c r="D11163" s="2"/>
      <c r="G11163" s="2"/>
      <c r="J11163" s="2"/>
    </row>
    <row r="11164">
      <c r="D11164" s="2"/>
      <c r="G11164" s="2"/>
      <c r="J11164" s="2"/>
    </row>
    <row r="11165">
      <c r="D11165" s="2"/>
      <c r="G11165" s="2"/>
      <c r="J11165" s="2"/>
    </row>
    <row r="11166">
      <c r="D11166" s="2"/>
      <c r="G11166" s="2"/>
      <c r="J11166" s="2"/>
    </row>
    <row r="11167">
      <c r="D11167" s="2"/>
      <c r="G11167" s="2"/>
      <c r="J11167" s="2"/>
    </row>
    <row r="11168">
      <c r="D11168" s="2"/>
      <c r="G11168" s="2"/>
      <c r="J11168" s="2"/>
    </row>
    <row r="11169">
      <c r="D11169" s="2"/>
      <c r="G11169" s="2"/>
      <c r="J11169" s="2"/>
    </row>
    <row r="11170">
      <c r="D11170" s="2"/>
      <c r="G11170" s="2"/>
      <c r="J11170" s="2"/>
    </row>
    <row r="11171">
      <c r="D11171" s="2"/>
      <c r="G11171" s="2"/>
      <c r="J11171" s="2"/>
    </row>
    <row r="11172">
      <c r="D11172" s="2"/>
      <c r="G11172" s="2"/>
      <c r="J11172" s="2"/>
    </row>
    <row r="11173">
      <c r="D11173" s="2"/>
      <c r="G11173" s="2"/>
      <c r="J11173" s="2"/>
    </row>
    <row r="11174">
      <c r="D11174" s="2"/>
      <c r="G11174" s="2"/>
      <c r="J11174" s="2"/>
    </row>
    <row r="11175">
      <c r="D11175" s="2"/>
      <c r="G11175" s="2"/>
      <c r="J11175" s="2"/>
    </row>
    <row r="11176">
      <c r="D11176" s="2"/>
      <c r="G11176" s="2"/>
      <c r="J11176" s="2"/>
    </row>
    <row r="11177">
      <c r="D11177" s="2"/>
      <c r="G11177" s="2"/>
      <c r="J11177" s="2"/>
    </row>
    <row r="11178">
      <c r="D11178" s="2"/>
      <c r="G11178" s="2"/>
      <c r="J11178" s="2"/>
    </row>
    <row r="11179">
      <c r="D11179" s="2"/>
      <c r="G11179" s="2"/>
      <c r="J11179" s="2"/>
    </row>
    <row r="11180">
      <c r="D11180" s="2"/>
      <c r="G11180" s="2"/>
      <c r="J11180" s="2"/>
    </row>
    <row r="11181">
      <c r="D11181" s="2"/>
      <c r="G11181" s="2"/>
      <c r="J11181" s="2"/>
    </row>
    <row r="11182">
      <c r="D11182" s="2"/>
      <c r="G11182" s="2"/>
      <c r="J11182" s="2"/>
    </row>
    <row r="11183">
      <c r="D11183" s="2"/>
      <c r="G11183" s="2"/>
      <c r="J11183" s="2"/>
    </row>
    <row r="11184">
      <c r="D11184" s="2"/>
      <c r="G11184" s="2"/>
      <c r="J11184" s="2"/>
    </row>
    <row r="11185">
      <c r="D11185" s="2"/>
      <c r="G11185" s="2"/>
      <c r="J11185" s="2"/>
    </row>
    <row r="11186">
      <c r="D11186" s="2"/>
      <c r="G11186" s="2"/>
      <c r="J11186" s="2"/>
    </row>
    <row r="11187">
      <c r="D11187" s="2"/>
      <c r="G11187" s="2"/>
      <c r="J11187" s="2"/>
    </row>
    <row r="11188">
      <c r="D11188" s="2"/>
      <c r="G11188" s="2"/>
      <c r="J11188" s="2"/>
    </row>
    <row r="11189">
      <c r="D11189" s="2"/>
      <c r="G11189" s="2"/>
      <c r="J11189" s="2"/>
    </row>
    <row r="11190">
      <c r="D11190" s="2"/>
      <c r="G11190" s="2"/>
      <c r="J11190" s="2"/>
    </row>
    <row r="11191">
      <c r="D11191" s="2"/>
      <c r="G11191" s="2"/>
      <c r="J11191" s="2"/>
    </row>
    <row r="11192">
      <c r="D11192" s="2"/>
      <c r="G11192" s="2"/>
      <c r="J11192" s="2"/>
    </row>
    <row r="11193">
      <c r="D11193" s="2"/>
      <c r="G11193" s="2"/>
      <c r="J11193" s="2"/>
    </row>
    <row r="11194">
      <c r="D11194" s="2"/>
      <c r="G11194" s="2"/>
      <c r="J11194" s="2"/>
    </row>
    <row r="11195">
      <c r="D11195" s="2"/>
      <c r="G11195" s="2"/>
      <c r="J11195" s="2"/>
    </row>
    <row r="11196">
      <c r="D11196" s="2"/>
      <c r="G11196" s="2"/>
      <c r="J11196" s="2"/>
    </row>
    <row r="11197">
      <c r="D11197" s="2"/>
      <c r="G11197" s="2"/>
      <c r="J11197" s="2"/>
    </row>
    <row r="11198">
      <c r="D11198" s="2"/>
      <c r="G11198" s="2"/>
      <c r="J11198" s="2"/>
    </row>
    <row r="11199">
      <c r="D11199" s="2"/>
      <c r="G11199" s="2"/>
      <c r="J11199" s="2"/>
    </row>
    <row r="11200">
      <c r="D11200" s="2"/>
      <c r="G11200" s="2"/>
      <c r="J11200" s="2"/>
    </row>
    <row r="11201">
      <c r="D11201" s="2"/>
      <c r="G11201" s="2"/>
      <c r="J11201" s="2"/>
    </row>
    <row r="11202">
      <c r="D11202" s="2"/>
      <c r="G11202" s="2"/>
      <c r="J11202" s="2"/>
    </row>
    <row r="11203">
      <c r="D11203" s="2"/>
      <c r="G11203" s="2"/>
      <c r="J11203" s="2"/>
    </row>
    <row r="11204">
      <c r="D11204" s="2"/>
      <c r="G11204" s="2"/>
      <c r="J11204" s="2"/>
    </row>
    <row r="11205">
      <c r="D11205" s="2"/>
      <c r="G11205" s="2"/>
      <c r="J11205" s="2"/>
    </row>
    <row r="11206">
      <c r="D11206" s="2"/>
      <c r="G11206" s="2"/>
      <c r="J11206" s="2"/>
    </row>
    <row r="11207">
      <c r="D11207" s="2"/>
      <c r="G11207" s="2"/>
      <c r="J11207" s="2"/>
    </row>
    <row r="11208">
      <c r="D11208" s="2"/>
      <c r="G11208" s="2"/>
      <c r="J11208" s="2"/>
    </row>
    <row r="11209">
      <c r="D11209" s="2"/>
      <c r="G11209" s="2"/>
      <c r="J11209" s="2"/>
    </row>
    <row r="11210">
      <c r="D11210" s="2"/>
      <c r="G11210" s="2"/>
      <c r="J11210" s="2"/>
    </row>
    <row r="11211">
      <c r="D11211" s="2"/>
      <c r="G11211" s="2"/>
      <c r="J11211" s="2"/>
    </row>
    <row r="11212">
      <c r="D11212" s="2"/>
      <c r="G11212" s="2"/>
      <c r="J11212" s="2"/>
    </row>
    <row r="11213">
      <c r="D11213" s="2"/>
      <c r="G11213" s="2"/>
      <c r="J11213" s="2"/>
    </row>
    <row r="11214">
      <c r="D11214" s="2"/>
      <c r="G11214" s="2"/>
      <c r="J11214" s="2"/>
    </row>
    <row r="11215">
      <c r="D11215" s="2"/>
      <c r="G11215" s="2"/>
      <c r="J11215" s="2"/>
    </row>
    <row r="11216">
      <c r="D11216" s="2"/>
      <c r="G11216" s="2"/>
      <c r="J11216" s="2"/>
    </row>
    <row r="11217">
      <c r="D11217" s="2"/>
      <c r="G11217" s="2"/>
      <c r="J11217" s="2"/>
    </row>
    <row r="11218">
      <c r="D11218" s="2"/>
      <c r="G11218" s="2"/>
      <c r="J11218" s="2"/>
    </row>
    <row r="11219">
      <c r="D11219" s="2"/>
      <c r="G11219" s="2"/>
      <c r="J11219" s="2"/>
    </row>
    <row r="11220">
      <c r="D11220" s="2"/>
      <c r="G11220" s="2"/>
      <c r="J11220" s="2"/>
    </row>
    <row r="11221">
      <c r="D11221" s="2"/>
      <c r="G11221" s="2"/>
      <c r="J11221" s="2"/>
    </row>
    <row r="11222">
      <c r="D11222" s="2"/>
      <c r="G11222" s="2"/>
      <c r="J11222" s="2"/>
    </row>
    <row r="11223">
      <c r="D11223" s="2"/>
      <c r="G11223" s="2"/>
      <c r="J11223" s="2"/>
    </row>
    <row r="11224">
      <c r="D11224" s="2"/>
      <c r="G11224" s="2"/>
      <c r="J11224" s="2"/>
    </row>
    <row r="11225">
      <c r="D11225" s="2"/>
      <c r="G11225" s="2"/>
      <c r="J11225" s="2"/>
    </row>
    <row r="11226">
      <c r="D11226" s="2"/>
      <c r="G11226" s="2"/>
      <c r="J11226" s="2"/>
    </row>
    <row r="11227">
      <c r="D11227" s="2"/>
      <c r="G11227" s="2"/>
      <c r="J11227" s="2"/>
    </row>
    <row r="11228">
      <c r="D11228" s="2"/>
      <c r="G11228" s="2"/>
      <c r="J11228" s="2"/>
    </row>
    <row r="11229">
      <c r="D11229" s="2"/>
      <c r="G11229" s="2"/>
      <c r="J11229" s="2"/>
    </row>
    <row r="11230">
      <c r="D11230" s="2"/>
      <c r="G11230" s="2"/>
      <c r="J11230" s="2"/>
    </row>
    <row r="11231">
      <c r="D11231" s="2"/>
      <c r="G11231" s="2"/>
      <c r="J11231" s="2"/>
    </row>
    <row r="11232">
      <c r="D11232" s="2"/>
      <c r="G11232" s="2"/>
      <c r="J11232" s="2"/>
    </row>
    <row r="11233">
      <c r="D11233" s="2"/>
      <c r="G11233" s="2"/>
      <c r="J11233" s="2"/>
    </row>
    <row r="11234">
      <c r="D11234" s="2"/>
      <c r="G11234" s="2"/>
      <c r="J11234" s="2"/>
    </row>
    <row r="11235">
      <c r="D11235" s="2"/>
      <c r="G11235" s="2"/>
      <c r="J11235" s="2"/>
    </row>
    <row r="11236">
      <c r="D11236" s="2"/>
      <c r="G11236" s="2"/>
      <c r="J11236" s="2"/>
    </row>
    <row r="11237">
      <c r="D11237" s="2"/>
      <c r="G11237" s="2"/>
      <c r="J11237" s="2"/>
    </row>
    <row r="11238">
      <c r="D11238" s="2"/>
      <c r="G11238" s="2"/>
      <c r="J11238" s="2"/>
    </row>
    <row r="11239">
      <c r="D11239" s="2"/>
      <c r="G11239" s="2"/>
      <c r="J11239" s="2"/>
    </row>
    <row r="11240">
      <c r="D11240" s="2"/>
      <c r="G11240" s="2"/>
      <c r="J11240" s="2"/>
    </row>
    <row r="11241">
      <c r="D11241" s="2"/>
      <c r="G11241" s="2"/>
      <c r="J11241" s="2"/>
    </row>
    <row r="11242">
      <c r="D11242" s="2"/>
      <c r="G11242" s="2"/>
      <c r="J11242" s="2"/>
    </row>
    <row r="11243">
      <c r="D11243" s="2"/>
      <c r="G11243" s="2"/>
      <c r="J11243" s="2"/>
    </row>
    <row r="11244">
      <c r="D11244" s="2"/>
      <c r="G11244" s="2"/>
      <c r="J11244" s="2"/>
    </row>
    <row r="11245">
      <c r="D11245" s="2"/>
      <c r="G11245" s="2"/>
      <c r="J11245" s="2"/>
    </row>
    <row r="11246">
      <c r="D11246" s="2"/>
      <c r="G11246" s="2"/>
      <c r="J11246" s="2"/>
    </row>
    <row r="11247">
      <c r="D11247" s="2"/>
      <c r="G11247" s="2"/>
      <c r="J11247" s="2"/>
    </row>
    <row r="11248">
      <c r="D11248" s="2"/>
      <c r="G11248" s="2"/>
      <c r="J11248" s="2"/>
    </row>
    <row r="11249">
      <c r="D11249" s="2"/>
      <c r="G11249" s="2"/>
      <c r="J11249" s="2"/>
    </row>
    <row r="11250">
      <c r="D11250" s="2"/>
      <c r="G11250" s="2"/>
      <c r="J11250" s="2"/>
    </row>
    <row r="11251">
      <c r="D11251" s="2"/>
      <c r="G11251" s="2"/>
      <c r="J11251" s="2"/>
    </row>
    <row r="11252">
      <c r="D11252" s="2"/>
      <c r="G11252" s="2"/>
      <c r="J11252" s="2"/>
    </row>
    <row r="11253">
      <c r="D11253" s="2"/>
      <c r="G11253" s="2"/>
      <c r="J11253" s="2"/>
    </row>
    <row r="11254">
      <c r="D11254" s="2"/>
      <c r="G11254" s="2"/>
      <c r="J11254" s="2"/>
    </row>
    <row r="11255">
      <c r="D11255" s="2"/>
      <c r="G11255" s="2"/>
      <c r="J11255" s="2"/>
    </row>
    <row r="11256">
      <c r="D11256" s="2"/>
      <c r="G11256" s="2"/>
      <c r="J11256" s="2"/>
    </row>
    <row r="11257">
      <c r="D11257" s="2"/>
      <c r="G11257" s="2"/>
      <c r="J11257" s="2"/>
    </row>
    <row r="11258">
      <c r="D11258" s="2"/>
      <c r="G11258" s="2"/>
      <c r="J11258" s="2"/>
    </row>
    <row r="11259">
      <c r="D11259" s="2"/>
      <c r="G11259" s="2"/>
      <c r="J11259" s="2"/>
    </row>
    <row r="11260">
      <c r="D11260" s="2"/>
      <c r="G11260" s="2"/>
      <c r="J11260" s="2"/>
    </row>
    <row r="11261">
      <c r="D11261" s="2"/>
      <c r="G11261" s="2"/>
      <c r="J11261" s="2"/>
    </row>
    <row r="11262">
      <c r="D11262" s="2"/>
      <c r="G11262" s="2"/>
      <c r="J11262" s="2"/>
    </row>
    <row r="11263">
      <c r="D11263" s="2"/>
      <c r="G11263" s="2"/>
      <c r="J11263" s="2"/>
    </row>
    <row r="11264">
      <c r="D11264" s="2"/>
      <c r="G11264" s="2"/>
      <c r="J11264" s="2"/>
    </row>
    <row r="11265">
      <c r="D11265" s="2"/>
      <c r="G11265" s="2"/>
      <c r="J11265" s="2"/>
    </row>
    <row r="11266">
      <c r="D11266" s="2"/>
      <c r="G11266" s="2"/>
      <c r="J11266" s="2"/>
    </row>
    <row r="11267">
      <c r="D11267" s="2"/>
      <c r="G11267" s="2"/>
      <c r="J11267" s="2"/>
    </row>
    <row r="11268">
      <c r="D11268" s="2"/>
      <c r="G11268" s="2"/>
      <c r="J11268" s="2"/>
    </row>
    <row r="11269">
      <c r="D11269" s="2"/>
      <c r="G11269" s="2"/>
      <c r="J11269" s="2"/>
    </row>
    <row r="11270">
      <c r="D11270" s="2"/>
      <c r="G11270" s="2"/>
      <c r="J11270" s="2"/>
    </row>
    <row r="11271">
      <c r="D11271" s="2"/>
      <c r="G11271" s="2"/>
      <c r="J11271" s="2"/>
    </row>
    <row r="11272">
      <c r="D11272" s="2"/>
      <c r="G11272" s="2"/>
      <c r="J11272" s="2"/>
    </row>
    <row r="11273">
      <c r="D11273" s="2"/>
      <c r="G11273" s="2"/>
      <c r="J11273" s="2"/>
    </row>
    <row r="11274">
      <c r="D11274" s="2"/>
      <c r="G11274" s="2"/>
      <c r="J11274" s="2"/>
    </row>
    <row r="11275">
      <c r="D11275" s="2"/>
      <c r="G11275" s="2"/>
      <c r="J11275" s="2"/>
    </row>
    <row r="11276">
      <c r="D11276" s="2"/>
      <c r="G11276" s="2"/>
      <c r="J11276" s="2"/>
    </row>
    <row r="11277">
      <c r="D11277" s="2"/>
      <c r="G11277" s="2"/>
      <c r="J11277" s="2"/>
    </row>
    <row r="11278">
      <c r="D11278" s="2"/>
      <c r="G11278" s="2"/>
      <c r="J11278" s="2"/>
    </row>
    <row r="11279">
      <c r="D11279" s="2"/>
      <c r="G11279" s="2"/>
      <c r="J11279" s="2"/>
    </row>
    <row r="11280">
      <c r="D11280" s="2"/>
      <c r="G11280" s="2"/>
      <c r="J11280" s="2"/>
    </row>
    <row r="11281">
      <c r="D11281" s="2"/>
      <c r="G11281" s="2"/>
      <c r="J11281" s="2"/>
    </row>
    <row r="11282">
      <c r="D11282" s="2"/>
      <c r="G11282" s="2"/>
      <c r="J11282" s="2"/>
    </row>
    <row r="11283">
      <c r="D11283" s="2"/>
      <c r="G11283" s="2"/>
      <c r="J11283" s="2"/>
    </row>
    <row r="11284">
      <c r="D11284" s="2"/>
      <c r="G11284" s="2"/>
      <c r="J11284" s="2"/>
    </row>
    <row r="11285">
      <c r="D11285" s="2"/>
      <c r="G11285" s="2"/>
      <c r="J11285" s="2"/>
    </row>
    <row r="11286">
      <c r="D11286" s="2"/>
      <c r="G11286" s="2"/>
      <c r="J11286" s="2"/>
    </row>
    <row r="11287">
      <c r="D11287" s="2"/>
      <c r="G11287" s="2"/>
      <c r="J11287" s="2"/>
    </row>
    <row r="11288">
      <c r="D11288" s="2"/>
      <c r="G11288" s="2"/>
      <c r="J11288" s="2"/>
    </row>
    <row r="11289">
      <c r="D11289" s="2"/>
      <c r="G11289" s="2"/>
      <c r="J11289" s="2"/>
    </row>
    <row r="11290">
      <c r="D11290" s="2"/>
      <c r="G11290" s="2"/>
      <c r="J11290" s="2"/>
    </row>
    <row r="11291">
      <c r="D11291" s="2"/>
      <c r="G11291" s="2"/>
      <c r="J11291" s="2"/>
    </row>
    <row r="11292">
      <c r="D11292" s="2"/>
      <c r="G11292" s="2"/>
      <c r="J11292" s="2"/>
    </row>
    <row r="11293">
      <c r="D11293" s="2"/>
      <c r="G11293" s="2"/>
      <c r="J11293" s="2"/>
    </row>
    <row r="11294">
      <c r="D11294" s="2"/>
      <c r="G11294" s="2"/>
      <c r="J11294" s="2"/>
    </row>
    <row r="11295">
      <c r="D11295" s="2"/>
      <c r="G11295" s="2"/>
      <c r="J11295" s="2"/>
    </row>
    <row r="11296">
      <c r="D11296" s="2"/>
      <c r="G11296" s="2"/>
      <c r="J11296" s="2"/>
    </row>
    <row r="11297">
      <c r="D11297" s="2"/>
      <c r="G11297" s="2"/>
      <c r="J11297" s="2"/>
    </row>
    <row r="11298">
      <c r="D11298" s="2"/>
      <c r="G11298" s="2"/>
      <c r="J11298" s="2"/>
    </row>
    <row r="11299">
      <c r="D11299" s="2"/>
      <c r="G11299" s="2"/>
      <c r="J11299" s="2"/>
    </row>
    <row r="11300">
      <c r="D11300" s="2"/>
      <c r="G11300" s="2"/>
      <c r="J11300" s="2"/>
    </row>
    <row r="11301">
      <c r="D11301" s="2"/>
      <c r="G11301" s="2"/>
      <c r="J11301" s="2"/>
    </row>
    <row r="11302">
      <c r="D11302" s="2"/>
      <c r="G11302" s="2"/>
      <c r="J11302" s="2"/>
    </row>
    <row r="11303">
      <c r="D11303" s="2"/>
      <c r="G11303" s="2"/>
      <c r="J11303" s="2"/>
    </row>
    <row r="11304">
      <c r="D11304" s="2"/>
      <c r="G11304" s="2"/>
      <c r="J11304" s="2"/>
    </row>
    <row r="11305">
      <c r="D11305" s="2"/>
      <c r="G11305" s="2"/>
      <c r="J11305" s="2"/>
    </row>
    <row r="11306">
      <c r="D11306" s="2"/>
      <c r="G11306" s="2"/>
      <c r="J11306" s="2"/>
    </row>
    <row r="11307">
      <c r="D11307" s="2"/>
      <c r="G11307" s="2"/>
      <c r="J11307" s="2"/>
    </row>
    <row r="11308">
      <c r="D11308" s="2"/>
      <c r="G11308" s="2"/>
      <c r="J11308" s="2"/>
    </row>
    <row r="11309">
      <c r="D11309" s="2"/>
      <c r="G11309" s="2"/>
      <c r="J11309" s="2"/>
    </row>
    <row r="11310">
      <c r="D11310" s="2"/>
      <c r="G11310" s="2"/>
      <c r="J11310" s="2"/>
    </row>
    <row r="11311">
      <c r="D11311" s="2"/>
      <c r="G11311" s="2"/>
      <c r="J11311" s="2"/>
    </row>
    <row r="11312">
      <c r="D11312" s="2"/>
      <c r="G11312" s="2"/>
      <c r="J11312" s="2"/>
    </row>
    <row r="11313">
      <c r="D11313" s="2"/>
      <c r="G11313" s="2"/>
      <c r="J11313" s="2"/>
    </row>
    <row r="11314">
      <c r="D11314" s="2"/>
      <c r="G11314" s="2"/>
      <c r="J11314" s="2"/>
    </row>
    <row r="11315">
      <c r="D11315" s="2"/>
      <c r="G11315" s="2"/>
      <c r="J11315" s="2"/>
    </row>
    <row r="11316">
      <c r="D11316" s="2"/>
      <c r="G11316" s="2"/>
      <c r="J11316" s="2"/>
    </row>
    <row r="11317">
      <c r="D11317" s="2"/>
      <c r="G11317" s="2"/>
      <c r="J11317" s="2"/>
    </row>
    <row r="11318">
      <c r="D11318" s="2"/>
      <c r="G11318" s="2"/>
      <c r="J11318" s="2"/>
    </row>
    <row r="11319">
      <c r="D11319" s="2"/>
      <c r="G11319" s="2"/>
      <c r="J11319" s="2"/>
    </row>
    <row r="11320">
      <c r="D11320" s="2"/>
      <c r="G11320" s="2"/>
      <c r="J11320" s="2"/>
    </row>
    <row r="11321">
      <c r="D11321" s="2"/>
      <c r="G11321" s="2"/>
      <c r="J11321" s="2"/>
    </row>
    <row r="11322">
      <c r="D11322" s="2"/>
      <c r="G11322" s="2"/>
      <c r="J11322" s="2"/>
    </row>
    <row r="11323">
      <c r="D11323" s="2"/>
      <c r="G11323" s="2"/>
      <c r="J11323" s="2"/>
    </row>
    <row r="11324">
      <c r="D11324" s="2"/>
      <c r="G11324" s="2"/>
      <c r="J11324" s="2"/>
    </row>
    <row r="11325">
      <c r="D11325" s="2"/>
      <c r="G11325" s="2"/>
      <c r="J11325" s="2"/>
    </row>
    <row r="11326">
      <c r="D11326" s="2"/>
      <c r="G11326" s="2"/>
      <c r="J11326" s="2"/>
    </row>
    <row r="11327">
      <c r="D11327" s="2"/>
      <c r="G11327" s="2"/>
      <c r="J11327" s="2"/>
    </row>
    <row r="11328">
      <c r="D11328" s="2"/>
      <c r="G11328" s="2"/>
      <c r="J11328" s="2"/>
    </row>
    <row r="11329">
      <c r="D11329" s="2"/>
      <c r="G11329" s="2"/>
      <c r="J11329" s="2"/>
    </row>
    <row r="11330">
      <c r="D11330" s="2"/>
      <c r="G11330" s="2"/>
      <c r="J11330" s="2"/>
    </row>
    <row r="11331">
      <c r="D11331" s="2"/>
      <c r="G11331" s="2"/>
      <c r="J11331" s="2"/>
    </row>
    <row r="11332">
      <c r="D11332" s="2"/>
      <c r="G11332" s="2"/>
      <c r="J11332" s="2"/>
    </row>
    <row r="11333">
      <c r="D11333" s="2"/>
      <c r="G11333" s="2"/>
      <c r="J11333" s="2"/>
    </row>
    <row r="11334">
      <c r="D11334" s="2"/>
      <c r="G11334" s="2"/>
      <c r="J11334" s="2"/>
    </row>
    <row r="11335">
      <c r="D11335" s="2"/>
      <c r="G11335" s="2"/>
      <c r="J11335" s="2"/>
    </row>
    <row r="11336">
      <c r="D11336" s="2"/>
      <c r="G11336" s="2"/>
      <c r="J11336" s="2"/>
    </row>
    <row r="11337">
      <c r="D11337" s="2"/>
      <c r="G11337" s="2"/>
      <c r="J11337" s="2"/>
    </row>
    <row r="11338">
      <c r="D11338" s="2"/>
      <c r="G11338" s="2"/>
      <c r="J11338" s="2"/>
    </row>
    <row r="11339">
      <c r="D11339" s="2"/>
      <c r="G11339" s="2"/>
      <c r="J11339" s="2"/>
    </row>
    <row r="11340">
      <c r="D11340" s="2"/>
      <c r="G11340" s="2"/>
      <c r="J11340" s="2"/>
    </row>
    <row r="11341">
      <c r="D11341" s="2"/>
      <c r="G11341" s="2"/>
      <c r="J11341" s="2"/>
    </row>
    <row r="11342">
      <c r="D11342" s="2"/>
      <c r="G11342" s="2"/>
      <c r="J11342" s="2"/>
    </row>
    <row r="11343">
      <c r="D11343" s="2"/>
      <c r="G11343" s="2"/>
      <c r="J11343" s="2"/>
    </row>
    <row r="11344">
      <c r="D11344" s="2"/>
      <c r="G11344" s="2"/>
      <c r="J11344" s="2"/>
    </row>
    <row r="11345">
      <c r="D11345" s="2"/>
      <c r="G11345" s="2"/>
      <c r="J11345" s="2"/>
    </row>
    <row r="11346">
      <c r="D11346" s="2"/>
      <c r="G11346" s="2"/>
      <c r="J11346" s="2"/>
    </row>
    <row r="11347">
      <c r="D11347" s="2"/>
      <c r="G11347" s="2"/>
      <c r="J11347" s="2"/>
    </row>
    <row r="11348">
      <c r="D11348" s="2"/>
      <c r="G11348" s="2"/>
      <c r="J11348" s="2"/>
    </row>
    <row r="11349">
      <c r="D11349" s="2"/>
      <c r="G11349" s="2"/>
      <c r="J11349" s="2"/>
    </row>
    <row r="11350">
      <c r="D11350" s="2"/>
      <c r="G11350" s="2"/>
      <c r="J11350" s="2"/>
    </row>
    <row r="11351">
      <c r="D11351" s="2"/>
      <c r="G11351" s="2"/>
      <c r="J11351" s="2"/>
    </row>
    <row r="11352">
      <c r="D11352" s="2"/>
      <c r="G11352" s="2"/>
      <c r="J11352" s="2"/>
    </row>
    <row r="11353">
      <c r="D11353" s="2"/>
      <c r="G11353" s="2"/>
      <c r="J11353" s="2"/>
    </row>
    <row r="11354">
      <c r="D11354" s="2"/>
      <c r="G11354" s="2"/>
      <c r="J11354" s="2"/>
    </row>
    <row r="11355">
      <c r="D11355" s="2"/>
      <c r="G11355" s="2"/>
      <c r="J11355" s="2"/>
    </row>
    <row r="11356">
      <c r="D11356" s="2"/>
      <c r="G11356" s="2"/>
      <c r="J11356" s="2"/>
    </row>
    <row r="11357">
      <c r="D11357" s="2"/>
      <c r="G11357" s="2"/>
      <c r="J11357" s="2"/>
    </row>
    <row r="11358">
      <c r="D11358" s="2"/>
      <c r="G11358" s="2"/>
      <c r="J11358" s="2"/>
    </row>
    <row r="11359">
      <c r="D11359" s="2"/>
      <c r="G11359" s="2"/>
      <c r="J11359" s="2"/>
    </row>
    <row r="11360">
      <c r="D11360" s="2"/>
      <c r="G11360" s="2"/>
      <c r="J11360" s="2"/>
    </row>
    <row r="11361">
      <c r="D11361" s="2"/>
      <c r="G11361" s="2"/>
      <c r="J11361" s="2"/>
    </row>
    <row r="11362">
      <c r="D11362" s="2"/>
      <c r="G11362" s="2"/>
      <c r="J11362" s="2"/>
    </row>
    <row r="11363">
      <c r="D11363" s="2"/>
      <c r="G11363" s="2"/>
      <c r="J11363" s="2"/>
    </row>
    <row r="11364">
      <c r="D11364" s="2"/>
      <c r="G11364" s="2"/>
      <c r="J11364" s="2"/>
    </row>
    <row r="11365">
      <c r="D11365" s="2"/>
      <c r="G11365" s="2"/>
      <c r="J11365" s="2"/>
    </row>
    <row r="11366">
      <c r="D11366" s="2"/>
      <c r="G11366" s="2"/>
      <c r="J11366" s="2"/>
    </row>
    <row r="11367">
      <c r="D11367" s="2"/>
      <c r="G11367" s="2"/>
      <c r="J11367" s="2"/>
    </row>
    <row r="11368">
      <c r="D11368" s="2"/>
      <c r="G11368" s="2"/>
      <c r="J11368" s="2"/>
    </row>
    <row r="11369">
      <c r="D11369" s="2"/>
      <c r="G11369" s="2"/>
      <c r="J11369" s="2"/>
    </row>
    <row r="11370">
      <c r="D11370" s="2"/>
      <c r="G11370" s="2"/>
      <c r="J11370" s="2"/>
    </row>
    <row r="11371">
      <c r="D11371" s="2"/>
      <c r="G11371" s="2"/>
      <c r="J11371" s="2"/>
    </row>
    <row r="11372">
      <c r="D11372" s="2"/>
      <c r="G11372" s="2"/>
      <c r="J11372" s="2"/>
    </row>
    <row r="11373">
      <c r="D11373" s="2"/>
      <c r="G11373" s="2"/>
      <c r="J11373" s="2"/>
    </row>
    <row r="11374">
      <c r="D11374" s="2"/>
      <c r="G11374" s="2"/>
      <c r="J11374" s="2"/>
    </row>
    <row r="11375">
      <c r="D11375" s="2"/>
      <c r="G11375" s="2"/>
      <c r="J11375" s="2"/>
    </row>
    <row r="11376">
      <c r="D11376" s="2"/>
      <c r="G11376" s="2"/>
      <c r="J11376" s="2"/>
    </row>
    <row r="11377">
      <c r="D11377" s="2"/>
      <c r="G11377" s="2"/>
      <c r="J11377" s="2"/>
    </row>
    <row r="11378">
      <c r="D11378" s="2"/>
      <c r="G11378" s="2"/>
      <c r="J11378" s="2"/>
    </row>
    <row r="11379">
      <c r="D11379" s="2"/>
      <c r="G11379" s="2"/>
      <c r="J11379" s="2"/>
    </row>
    <row r="11380">
      <c r="D11380" s="2"/>
      <c r="G11380" s="2"/>
      <c r="J11380" s="2"/>
    </row>
    <row r="11381">
      <c r="D11381" s="2"/>
      <c r="G11381" s="2"/>
      <c r="J11381" s="2"/>
    </row>
    <row r="11382">
      <c r="D11382" s="2"/>
      <c r="G11382" s="2"/>
      <c r="J11382" s="2"/>
    </row>
    <row r="11383">
      <c r="D11383" s="2"/>
      <c r="G11383" s="2"/>
      <c r="J11383" s="2"/>
    </row>
    <row r="11384">
      <c r="D11384" s="2"/>
      <c r="G11384" s="2"/>
      <c r="J11384" s="2"/>
    </row>
    <row r="11385">
      <c r="D11385" s="2"/>
      <c r="G11385" s="2"/>
      <c r="J11385" s="2"/>
    </row>
    <row r="11386">
      <c r="D11386" s="2"/>
      <c r="G11386" s="2"/>
      <c r="J11386" s="2"/>
    </row>
    <row r="11387">
      <c r="D11387" s="2"/>
      <c r="G11387" s="2"/>
      <c r="J11387" s="2"/>
    </row>
    <row r="11388">
      <c r="D11388" s="2"/>
      <c r="G11388" s="2"/>
      <c r="J11388" s="2"/>
    </row>
    <row r="11389">
      <c r="D11389" s="2"/>
      <c r="G11389" s="2"/>
      <c r="J11389" s="2"/>
    </row>
    <row r="11390">
      <c r="D11390" s="2"/>
      <c r="G11390" s="2"/>
      <c r="J11390" s="2"/>
    </row>
    <row r="11391">
      <c r="D11391" s="2"/>
      <c r="G11391" s="2"/>
      <c r="J11391" s="2"/>
    </row>
    <row r="11392">
      <c r="D11392" s="2"/>
      <c r="G11392" s="2"/>
      <c r="J11392" s="2"/>
    </row>
    <row r="11393">
      <c r="D11393" s="2"/>
      <c r="G11393" s="2"/>
      <c r="J11393" s="2"/>
    </row>
    <row r="11394">
      <c r="D11394" s="2"/>
      <c r="G11394" s="2"/>
      <c r="J11394" s="2"/>
    </row>
    <row r="11395">
      <c r="D11395" s="2"/>
      <c r="G11395" s="2"/>
      <c r="J11395" s="2"/>
    </row>
    <row r="11396">
      <c r="D11396" s="2"/>
      <c r="G11396" s="2"/>
      <c r="J11396" s="2"/>
    </row>
    <row r="11397">
      <c r="D11397" s="2"/>
      <c r="G11397" s="2"/>
      <c r="J11397" s="2"/>
    </row>
    <row r="11398">
      <c r="D11398" s="2"/>
      <c r="G11398" s="2"/>
      <c r="J11398" s="2"/>
    </row>
    <row r="11399">
      <c r="D11399" s="2"/>
      <c r="G11399" s="2"/>
      <c r="J11399" s="2"/>
    </row>
    <row r="11400">
      <c r="D11400" s="2"/>
      <c r="G11400" s="2"/>
      <c r="J11400" s="2"/>
    </row>
    <row r="11401">
      <c r="D11401" s="2"/>
      <c r="G11401" s="2"/>
      <c r="J11401" s="2"/>
    </row>
    <row r="11402">
      <c r="D11402" s="2"/>
      <c r="G11402" s="2"/>
      <c r="J11402" s="2"/>
    </row>
    <row r="11403">
      <c r="D11403" s="2"/>
      <c r="G11403" s="2"/>
      <c r="J11403" s="2"/>
    </row>
    <row r="11404">
      <c r="D11404" s="2"/>
      <c r="G11404" s="2"/>
      <c r="J11404" s="2"/>
    </row>
    <row r="11405">
      <c r="D11405" s="2"/>
      <c r="G11405" s="2"/>
      <c r="J11405" s="2"/>
    </row>
    <row r="11406">
      <c r="D11406" s="2"/>
      <c r="G11406" s="2"/>
      <c r="J11406" s="2"/>
    </row>
    <row r="11407">
      <c r="D11407" s="2"/>
      <c r="G11407" s="2"/>
      <c r="J11407" s="2"/>
    </row>
    <row r="11408">
      <c r="D11408" s="2"/>
      <c r="G11408" s="2"/>
      <c r="J11408" s="2"/>
    </row>
    <row r="11409">
      <c r="D11409" s="2"/>
      <c r="G11409" s="2"/>
      <c r="J11409" s="2"/>
    </row>
    <row r="11410">
      <c r="D11410" s="2"/>
      <c r="G11410" s="2"/>
      <c r="J11410" s="2"/>
    </row>
    <row r="11411">
      <c r="D11411" s="2"/>
      <c r="G11411" s="2"/>
      <c r="J11411" s="2"/>
    </row>
    <row r="11412">
      <c r="D11412" s="2"/>
      <c r="G11412" s="2"/>
      <c r="J11412" s="2"/>
    </row>
    <row r="11413">
      <c r="D11413" s="2"/>
      <c r="G11413" s="2"/>
      <c r="J11413" s="2"/>
    </row>
    <row r="11414">
      <c r="D11414" s="2"/>
      <c r="G11414" s="2"/>
      <c r="J11414" s="2"/>
    </row>
    <row r="11415">
      <c r="D11415" s="2"/>
      <c r="G11415" s="2"/>
      <c r="J11415" s="2"/>
    </row>
    <row r="11416">
      <c r="D11416" s="2"/>
      <c r="G11416" s="2"/>
      <c r="J11416" s="2"/>
    </row>
    <row r="11417">
      <c r="D11417" s="2"/>
      <c r="G11417" s="2"/>
      <c r="J11417" s="2"/>
    </row>
    <row r="11418">
      <c r="D11418" s="2"/>
      <c r="G11418" s="2"/>
      <c r="J11418" s="2"/>
    </row>
    <row r="11419">
      <c r="D11419" s="2"/>
      <c r="G11419" s="2"/>
      <c r="J11419" s="2"/>
    </row>
    <row r="11420">
      <c r="D11420" s="2"/>
      <c r="G11420" s="2"/>
      <c r="J11420" s="2"/>
    </row>
    <row r="11421">
      <c r="D11421" s="2"/>
      <c r="G11421" s="2"/>
      <c r="J11421" s="2"/>
    </row>
    <row r="11422">
      <c r="D11422" s="2"/>
      <c r="G11422" s="2"/>
      <c r="J11422" s="2"/>
    </row>
    <row r="11423">
      <c r="D11423" s="2"/>
      <c r="G11423" s="2"/>
      <c r="J11423" s="2"/>
    </row>
    <row r="11424">
      <c r="D11424" s="2"/>
      <c r="G11424" s="2"/>
      <c r="J11424" s="2"/>
    </row>
    <row r="11425">
      <c r="D11425" s="2"/>
      <c r="G11425" s="2"/>
      <c r="J11425" s="2"/>
    </row>
    <row r="11426">
      <c r="D11426" s="2"/>
      <c r="G11426" s="2"/>
      <c r="J11426" s="2"/>
    </row>
    <row r="11427">
      <c r="D11427" s="2"/>
      <c r="G11427" s="2"/>
      <c r="J11427" s="2"/>
    </row>
    <row r="11428">
      <c r="D11428" s="2"/>
      <c r="G11428" s="2"/>
      <c r="J11428" s="2"/>
    </row>
    <row r="11429">
      <c r="D11429" s="2"/>
      <c r="G11429" s="2"/>
      <c r="J11429" s="2"/>
    </row>
    <row r="11430">
      <c r="D11430" s="2"/>
      <c r="G11430" s="2"/>
      <c r="J11430" s="2"/>
    </row>
    <row r="11431">
      <c r="D11431" s="2"/>
      <c r="G11431" s="2"/>
      <c r="J11431" s="2"/>
    </row>
    <row r="11432">
      <c r="D11432" s="2"/>
      <c r="G11432" s="2"/>
      <c r="J11432" s="2"/>
    </row>
    <row r="11433">
      <c r="D11433" s="2"/>
      <c r="G11433" s="2"/>
      <c r="J11433" s="2"/>
    </row>
    <row r="11434">
      <c r="D11434" s="2"/>
      <c r="G11434" s="2"/>
      <c r="J11434" s="2"/>
    </row>
    <row r="11435">
      <c r="D11435" s="2"/>
      <c r="G11435" s="2"/>
      <c r="J11435" s="2"/>
    </row>
    <row r="11436">
      <c r="D11436" s="2"/>
      <c r="G11436" s="2"/>
      <c r="J11436" s="2"/>
    </row>
    <row r="11437">
      <c r="D11437" s="2"/>
      <c r="G11437" s="2"/>
      <c r="J11437" s="2"/>
    </row>
    <row r="11438">
      <c r="D11438" s="2"/>
      <c r="G11438" s="2"/>
      <c r="J11438" s="2"/>
    </row>
    <row r="11439">
      <c r="D11439" s="2"/>
      <c r="G11439" s="2"/>
      <c r="J11439" s="2"/>
    </row>
    <row r="11440">
      <c r="D11440" s="2"/>
      <c r="G11440" s="2"/>
      <c r="J11440" s="2"/>
    </row>
    <row r="11441">
      <c r="D11441" s="2"/>
      <c r="G11441" s="2"/>
      <c r="J11441" s="2"/>
    </row>
    <row r="11442">
      <c r="D11442" s="2"/>
      <c r="G11442" s="2"/>
      <c r="J11442" s="2"/>
    </row>
    <row r="11443">
      <c r="D11443" s="2"/>
      <c r="G11443" s="2"/>
      <c r="J11443" s="2"/>
    </row>
    <row r="11444">
      <c r="D11444" s="2"/>
      <c r="G11444" s="2"/>
      <c r="J11444" s="2"/>
    </row>
    <row r="11445">
      <c r="D11445" s="2"/>
      <c r="G11445" s="2"/>
      <c r="J11445" s="2"/>
    </row>
    <row r="11446">
      <c r="D11446" s="2"/>
      <c r="G11446" s="2"/>
      <c r="J11446" s="2"/>
    </row>
    <row r="11447">
      <c r="D11447" s="2"/>
      <c r="G11447" s="2"/>
      <c r="J11447" s="2"/>
    </row>
    <row r="11448">
      <c r="D11448" s="2"/>
      <c r="G11448" s="2"/>
      <c r="J11448" s="2"/>
    </row>
    <row r="11449">
      <c r="D11449" s="2"/>
      <c r="G11449" s="2"/>
      <c r="J11449" s="2"/>
    </row>
    <row r="11450">
      <c r="D11450" s="2"/>
      <c r="G11450" s="2"/>
      <c r="J11450" s="2"/>
    </row>
    <row r="11451">
      <c r="D11451" s="2"/>
      <c r="G11451" s="2"/>
      <c r="J11451" s="2"/>
    </row>
    <row r="11452">
      <c r="D11452" s="2"/>
      <c r="G11452" s="2"/>
      <c r="J11452" s="2"/>
    </row>
    <row r="11453">
      <c r="D11453" s="2"/>
      <c r="G11453" s="2"/>
      <c r="J11453" s="2"/>
    </row>
    <row r="11454">
      <c r="D11454" s="2"/>
      <c r="G11454" s="2"/>
      <c r="J11454" s="2"/>
    </row>
    <row r="11455">
      <c r="D11455" s="2"/>
      <c r="G11455" s="2"/>
      <c r="J11455" s="2"/>
    </row>
    <row r="11456">
      <c r="D11456" s="2"/>
      <c r="G11456" s="2"/>
      <c r="J11456" s="2"/>
    </row>
    <row r="11457">
      <c r="D11457" s="2"/>
      <c r="G11457" s="2"/>
      <c r="J11457" s="2"/>
    </row>
    <row r="11458">
      <c r="D11458" s="2"/>
      <c r="G11458" s="2"/>
      <c r="J11458" s="2"/>
    </row>
    <row r="11459">
      <c r="D11459" s="2"/>
      <c r="G11459" s="2"/>
      <c r="J11459" s="2"/>
    </row>
    <row r="11460">
      <c r="D11460" s="2"/>
      <c r="G11460" s="2"/>
      <c r="J11460" s="2"/>
    </row>
    <row r="11461">
      <c r="D11461" s="2"/>
      <c r="G11461" s="2"/>
      <c r="J11461" s="2"/>
    </row>
    <row r="11462">
      <c r="D11462" s="2"/>
      <c r="G11462" s="2"/>
      <c r="J11462" s="2"/>
    </row>
    <row r="11463">
      <c r="D11463" s="2"/>
      <c r="G11463" s="2"/>
      <c r="J11463" s="2"/>
    </row>
    <row r="11464">
      <c r="D11464" s="2"/>
      <c r="G11464" s="2"/>
      <c r="J11464" s="2"/>
    </row>
    <row r="11465">
      <c r="D11465" s="2"/>
      <c r="G11465" s="2"/>
      <c r="J11465" s="2"/>
    </row>
    <row r="11466">
      <c r="D11466" s="2"/>
      <c r="G11466" s="2"/>
      <c r="J11466" s="2"/>
    </row>
    <row r="11467">
      <c r="D11467" s="2"/>
      <c r="G11467" s="2"/>
      <c r="J11467" s="2"/>
    </row>
    <row r="11468">
      <c r="D11468" s="2"/>
      <c r="G11468" s="2"/>
      <c r="J11468" s="2"/>
    </row>
    <row r="11469">
      <c r="D11469" s="2"/>
      <c r="G11469" s="2"/>
      <c r="J11469" s="2"/>
    </row>
    <row r="11470">
      <c r="D11470" s="2"/>
      <c r="G11470" s="2"/>
      <c r="J11470" s="2"/>
    </row>
    <row r="11471">
      <c r="D11471" s="2"/>
      <c r="G11471" s="2"/>
      <c r="J11471" s="2"/>
    </row>
    <row r="11472">
      <c r="D11472" s="2"/>
      <c r="G11472" s="2"/>
      <c r="J11472" s="2"/>
    </row>
    <row r="11473">
      <c r="D11473" s="2"/>
      <c r="G11473" s="2"/>
      <c r="J11473" s="2"/>
    </row>
    <row r="11474">
      <c r="D11474" s="2"/>
      <c r="G11474" s="2"/>
      <c r="J11474" s="2"/>
    </row>
    <row r="11475">
      <c r="D11475" s="2"/>
      <c r="G11475" s="2"/>
      <c r="J11475" s="2"/>
    </row>
    <row r="11476">
      <c r="D11476" s="2"/>
      <c r="G11476" s="2"/>
      <c r="J11476" s="2"/>
    </row>
    <row r="11477">
      <c r="D11477" s="2"/>
      <c r="G11477" s="2"/>
      <c r="J11477" s="2"/>
    </row>
    <row r="11478">
      <c r="D11478" s="2"/>
      <c r="G11478" s="2"/>
      <c r="J11478" s="2"/>
    </row>
    <row r="11479">
      <c r="D11479" s="2"/>
      <c r="G11479" s="2"/>
      <c r="J11479" s="2"/>
    </row>
    <row r="11480">
      <c r="D11480" s="2"/>
      <c r="G11480" s="2"/>
      <c r="J11480" s="2"/>
    </row>
    <row r="11481">
      <c r="D11481" s="2"/>
      <c r="G11481" s="2"/>
      <c r="J11481" s="2"/>
    </row>
    <row r="11482">
      <c r="D11482" s="2"/>
      <c r="G11482" s="2"/>
      <c r="J11482" s="2"/>
    </row>
    <row r="11483">
      <c r="D11483" s="2"/>
      <c r="G11483" s="2"/>
      <c r="J11483" s="2"/>
    </row>
    <row r="11484">
      <c r="D11484" s="2"/>
      <c r="G11484" s="2"/>
      <c r="J11484" s="2"/>
    </row>
    <row r="11485">
      <c r="D11485" s="2"/>
      <c r="G11485" s="2"/>
      <c r="J11485" s="2"/>
    </row>
    <row r="11486">
      <c r="D11486" s="2"/>
      <c r="G11486" s="2"/>
      <c r="J11486" s="2"/>
    </row>
    <row r="11487">
      <c r="D11487" s="2"/>
      <c r="G11487" s="2"/>
      <c r="J11487" s="2"/>
    </row>
    <row r="11488">
      <c r="D11488" s="2"/>
      <c r="G11488" s="2"/>
      <c r="J11488" s="2"/>
    </row>
    <row r="11489">
      <c r="D11489" s="2"/>
      <c r="G11489" s="2"/>
      <c r="J11489" s="2"/>
    </row>
    <row r="11490">
      <c r="D11490" s="2"/>
      <c r="G11490" s="2"/>
      <c r="J11490" s="2"/>
    </row>
    <row r="11491">
      <c r="D11491" s="2"/>
      <c r="G11491" s="2"/>
      <c r="J11491" s="2"/>
    </row>
    <row r="11492">
      <c r="D11492" s="2"/>
      <c r="G11492" s="2"/>
      <c r="J11492" s="2"/>
    </row>
    <row r="11493">
      <c r="D11493" s="2"/>
      <c r="G11493" s="2"/>
      <c r="J11493" s="2"/>
    </row>
    <row r="11494">
      <c r="D11494" s="2"/>
      <c r="G11494" s="2"/>
      <c r="J11494" s="2"/>
    </row>
    <row r="11495">
      <c r="D11495" s="2"/>
      <c r="G11495" s="2"/>
      <c r="J11495" s="2"/>
    </row>
    <row r="11496">
      <c r="D11496" s="2"/>
      <c r="G11496" s="2"/>
      <c r="J11496" s="2"/>
    </row>
    <row r="11497">
      <c r="D11497" s="2"/>
      <c r="G11497" s="2"/>
      <c r="J11497" s="2"/>
    </row>
    <row r="11498">
      <c r="D11498" s="2"/>
      <c r="G11498" s="2"/>
      <c r="J11498" s="2"/>
    </row>
    <row r="11499">
      <c r="D11499" s="2"/>
      <c r="G11499" s="2"/>
      <c r="J11499" s="2"/>
    </row>
    <row r="11500">
      <c r="D11500" s="2"/>
      <c r="G11500" s="2"/>
      <c r="J11500" s="2"/>
    </row>
    <row r="11501">
      <c r="D11501" s="2"/>
      <c r="G11501" s="2"/>
      <c r="J11501" s="2"/>
    </row>
    <row r="11502">
      <c r="D11502" s="2"/>
      <c r="G11502" s="2"/>
      <c r="J11502" s="2"/>
    </row>
    <row r="11503">
      <c r="D11503" s="2"/>
      <c r="G11503" s="2"/>
      <c r="J11503" s="2"/>
    </row>
    <row r="11504">
      <c r="D11504" s="2"/>
      <c r="G11504" s="2"/>
      <c r="J11504" s="2"/>
    </row>
    <row r="11505">
      <c r="D11505" s="2"/>
      <c r="G11505" s="2"/>
      <c r="J11505" s="2"/>
    </row>
    <row r="11506">
      <c r="D11506" s="2"/>
      <c r="G11506" s="2"/>
      <c r="J11506" s="2"/>
    </row>
    <row r="11507">
      <c r="D11507" s="2"/>
      <c r="G11507" s="2"/>
      <c r="J11507" s="2"/>
    </row>
    <row r="11508">
      <c r="D11508" s="2"/>
      <c r="G11508" s="2"/>
      <c r="J11508" s="2"/>
    </row>
    <row r="11509">
      <c r="D11509" s="2"/>
      <c r="G11509" s="2"/>
      <c r="J11509" s="2"/>
    </row>
    <row r="11510">
      <c r="D11510" s="2"/>
      <c r="G11510" s="2"/>
      <c r="J11510" s="2"/>
    </row>
    <row r="11511">
      <c r="D11511" s="2"/>
      <c r="G11511" s="2"/>
      <c r="J11511" s="2"/>
    </row>
    <row r="11512">
      <c r="D11512" s="2"/>
      <c r="G11512" s="2"/>
      <c r="J11512" s="2"/>
    </row>
    <row r="11513">
      <c r="D11513" s="2"/>
      <c r="G11513" s="2"/>
      <c r="J11513" s="2"/>
    </row>
    <row r="11514">
      <c r="D11514" s="2"/>
      <c r="G11514" s="2"/>
      <c r="J11514" s="2"/>
    </row>
    <row r="11515">
      <c r="D11515" s="2"/>
      <c r="G11515" s="2"/>
      <c r="J11515" s="2"/>
    </row>
    <row r="11516">
      <c r="D11516" s="2"/>
      <c r="G11516" s="2"/>
      <c r="J11516" s="2"/>
    </row>
    <row r="11517">
      <c r="D11517" s="2"/>
      <c r="G11517" s="2"/>
      <c r="J11517" s="2"/>
    </row>
    <row r="11518">
      <c r="D11518" s="2"/>
      <c r="G11518" s="2"/>
      <c r="J11518" s="2"/>
    </row>
    <row r="11519">
      <c r="D11519" s="2"/>
      <c r="G11519" s="2"/>
      <c r="J11519" s="2"/>
    </row>
    <row r="11520">
      <c r="D11520" s="2"/>
      <c r="G11520" s="2"/>
      <c r="J11520" s="2"/>
    </row>
    <row r="11521">
      <c r="D11521" s="2"/>
      <c r="G11521" s="2"/>
      <c r="J11521" s="2"/>
    </row>
    <row r="11522">
      <c r="D11522" s="2"/>
      <c r="G11522" s="2"/>
      <c r="J11522" s="2"/>
    </row>
    <row r="11523">
      <c r="D11523" s="2"/>
      <c r="G11523" s="2"/>
      <c r="J11523" s="2"/>
    </row>
    <row r="11524">
      <c r="D11524" s="2"/>
      <c r="G11524" s="2"/>
      <c r="J11524" s="2"/>
    </row>
    <row r="11525">
      <c r="D11525" s="2"/>
      <c r="G11525" s="2"/>
      <c r="J11525" s="2"/>
    </row>
    <row r="11526">
      <c r="D11526" s="2"/>
      <c r="G11526" s="2"/>
      <c r="J11526" s="2"/>
    </row>
    <row r="11527">
      <c r="D11527" s="2"/>
      <c r="G11527" s="2"/>
      <c r="J11527" s="2"/>
    </row>
    <row r="11528">
      <c r="D11528" s="2"/>
      <c r="G11528" s="2"/>
      <c r="J11528" s="2"/>
    </row>
    <row r="11529">
      <c r="D11529" s="2"/>
      <c r="G11529" s="2"/>
      <c r="J11529" s="2"/>
    </row>
    <row r="11530">
      <c r="D11530" s="2"/>
      <c r="G11530" s="2"/>
      <c r="J11530" s="2"/>
    </row>
    <row r="11531">
      <c r="D11531" s="2"/>
      <c r="G11531" s="2"/>
      <c r="J11531" s="2"/>
    </row>
    <row r="11532">
      <c r="D11532" s="2"/>
      <c r="G11532" s="2"/>
      <c r="J11532" s="2"/>
    </row>
    <row r="11533">
      <c r="D11533" s="2"/>
      <c r="G11533" s="2"/>
      <c r="J11533" s="2"/>
    </row>
    <row r="11534">
      <c r="D11534" s="2"/>
      <c r="G11534" s="2"/>
      <c r="J11534" s="2"/>
    </row>
    <row r="11535">
      <c r="D11535" s="2"/>
      <c r="G11535" s="2"/>
      <c r="J11535" s="2"/>
    </row>
    <row r="11536">
      <c r="D11536" s="2"/>
      <c r="G11536" s="2"/>
      <c r="J11536" s="2"/>
    </row>
    <row r="11537">
      <c r="D11537" s="2"/>
      <c r="G11537" s="2"/>
      <c r="J11537" s="2"/>
    </row>
    <row r="11538">
      <c r="D11538" s="2"/>
      <c r="G11538" s="2"/>
      <c r="J11538" s="2"/>
    </row>
    <row r="11539">
      <c r="D11539" s="2"/>
      <c r="G11539" s="2"/>
      <c r="J11539" s="2"/>
    </row>
    <row r="11540">
      <c r="D11540" s="2"/>
      <c r="G11540" s="2"/>
      <c r="J11540" s="2"/>
    </row>
    <row r="11541">
      <c r="D11541" s="2"/>
      <c r="G11541" s="2"/>
      <c r="J11541" s="2"/>
    </row>
    <row r="11542">
      <c r="D11542" s="2"/>
      <c r="G11542" s="2"/>
      <c r="J11542" s="2"/>
    </row>
    <row r="11543">
      <c r="D11543" s="2"/>
      <c r="G11543" s="2"/>
      <c r="J11543" s="2"/>
    </row>
    <row r="11544">
      <c r="D11544" s="2"/>
      <c r="G11544" s="2"/>
      <c r="J11544" s="2"/>
    </row>
    <row r="11545">
      <c r="D11545" s="2"/>
      <c r="G11545" s="2"/>
      <c r="J11545" s="2"/>
    </row>
    <row r="11546">
      <c r="D11546" s="2"/>
      <c r="G11546" s="2"/>
      <c r="J11546" s="2"/>
    </row>
    <row r="11547">
      <c r="D11547" s="2"/>
      <c r="G11547" s="2"/>
      <c r="J11547" s="2"/>
    </row>
    <row r="11548">
      <c r="D11548" s="2"/>
      <c r="G11548" s="2"/>
      <c r="J11548" s="2"/>
    </row>
    <row r="11549">
      <c r="D11549" s="2"/>
      <c r="G11549" s="2"/>
      <c r="J11549" s="2"/>
    </row>
    <row r="11550">
      <c r="D11550" s="2"/>
      <c r="G11550" s="2"/>
      <c r="J11550" s="2"/>
    </row>
    <row r="11551">
      <c r="D11551" s="2"/>
      <c r="G11551" s="2"/>
      <c r="J11551" s="2"/>
    </row>
    <row r="11552">
      <c r="D11552" s="2"/>
      <c r="G11552" s="2"/>
      <c r="J11552" s="2"/>
    </row>
    <row r="11553">
      <c r="D11553" s="2"/>
      <c r="G11553" s="2"/>
      <c r="J11553" s="2"/>
    </row>
    <row r="11554">
      <c r="D11554" s="2"/>
      <c r="G11554" s="2"/>
      <c r="J11554" s="2"/>
    </row>
    <row r="11555">
      <c r="D11555" s="2"/>
      <c r="G11555" s="2"/>
      <c r="J11555" s="2"/>
    </row>
    <row r="11556">
      <c r="D11556" s="2"/>
      <c r="G11556" s="2"/>
      <c r="J11556" s="2"/>
    </row>
    <row r="11557">
      <c r="D11557" s="2"/>
      <c r="G11557" s="2"/>
      <c r="J11557" s="2"/>
    </row>
    <row r="11558">
      <c r="D11558" s="2"/>
      <c r="G11558" s="2"/>
      <c r="J11558" s="2"/>
    </row>
    <row r="11559">
      <c r="D11559" s="2"/>
      <c r="G11559" s="2"/>
      <c r="J11559" s="2"/>
    </row>
    <row r="11560">
      <c r="D11560" s="2"/>
      <c r="G11560" s="2"/>
      <c r="J11560" s="2"/>
    </row>
    <row r="11561">
      <c r="D11561" s="2"/>
      <c r="G11561" s="2"/>
      <c r="J11561" s="2"/>
    </row>
    <row r="11562">
      <c r="D11562" s="2"/>
      <c r="G11562" s="2"/>
      <c r="J11562" s="2"/>
    </row>
    <row r="11563">
      <c r="D11563" s="2"/>
      <c r="G11563" s="2"/>
      <c r="J11563" s="2"/>
    </row>
    <row r="11564">
      <c r="D11564" s="2"/>
      <c r="G11564" s="2"/>
      <c r="J11564" s="2"/>
    </row>
    <row r="11565">
      <c r="D11565" s="2"/>
      <c r="G11565" s="2"/>
      <c r="J11565" s="2"/>
    </row>
    <row r="11566">
      <c r="D11566" s="2"/>
      <c r="G11566" s="2"/>
      <c r="J11566" s="2"/>
    </row>
    <row r="11567">
      <c r="D11567" s="2"/>
      <c r="G11567" s="2"/>
      <c r="J11567" s="2"/>
    </row>
    <row r="11568">
      <c r="D11568" s="2"/>
      <c r="G11568" s="2"/>
      <c r="J11568" s="2"/>
    </row>
    <row r="11569">
      <c r="D11569" s="2"/>
      <c r="G11569" s="2"/>
      <c r="J11569" s="2"/>
    </row>
    <row r="11570">
      <c r="D11570" s="2"/>
      <c r="G11570" s="2"/>
      <c r="J11570" s="2"/>
    </row>
    <row r="11571">
      <c r="D11571" s="2"/>
      <c r="G11571" s="2"/>
      <c r="J11571" s="2"/>
    </row>
    <row r="11572">
      <c r="D11572" s="2"/>
      <c r="G11572" s="2"/>
      <c r="J11572" s="2"/>
    </row>
    <row r="11573">
      <c r="D11573" s="2"/>
      <c r="G11573" s="2"/>
      <c r="J11573" s="2"/>
    </row>
    <row r="11574">
      <c r="D11574" s="2"/>
      <c r="G11574" s="2"/>
      <c r="J11574" s="2"/>
    </row>
    <row r="11575">
      <c r="D11575" s="2"/>
      <c r="G11575" s="2"/>
      <c r="J11575" s="2"/>
    </row>
    <row r="11576">
      <c r="D11576" s="2"/>
      <c r="G11576" s="2"/>
      <c r="J11576" s="2"/>
    </row>
    <row r="11577">
      <c r="D11577" s="2"/>
      <c r="G11577" s="2"/>
      <c r="J11577" s="2"/>
    </row>
    <row r="11578">
      <c r="D11578" s="2"/>
      <c r="G11578" s="2"/>
      <c r="J11578" s="2"/>
    </row>
    <row r="11579">
      <c r="D11579" s="2"/>
      <c r="G11579" s="2"/>
      <c r="J11579" s="2"/>
    </row>
    <row r="11580">
      <c r="D11580" s="2"/>
      <c r="G11580" s="2"/>
      <c r="J11580" s="2"/>
    </row>
    <row r="11581">
      <c r="D11581" s="2"/>
      <c r="G11581" s="2"/>
      <c r="J11581" s="2"/>
    </row>
    <row r="11582">
      <c r="D11582" s="2"/>
      <c r="G11582" s="2"/>
      <c r="J11582" s="2"/>
    </row>
    <row r="11583">
      <c r="D11583" s="2"/>
      <c r="G11583" s="2"/>
      <c r="J11583" s="2"/>
    </row>
    <row r="11584">
      <c r="D11584" s="2"/>
      <c r="G11584" s="2"/>
      <c r="J11584" s="2"/>
    </row>
    <row r="11585">
      <c r="D11585" s="2"/>
      <c r="G11585" s="2"/>
      <c r="J11585" s="2"/>
    </row>
    <row r="11586">
      <c r="D11586" s="2"/>
      <c r="G11586" s="2"/>
      <c r="J11586" s="2"/>
    </row>
    <row r="11587">
      <c r="D11587" s="2"/>
      <c r="G11587" s="2"/>
      <c r="J11587" s="2"/>
    </row>
    <row r="11588">
      <c r="D11588" s="2"/>
      <c r="G11588" s="2"/>
      <c r="J11588" s="2"/>
    </row>
    <row r="11589">
      <c r="D11589" s="2"/>
      <c r="G11589" s="2"/>
      <c r="J11589" s="2"/>
    </row>
    <row r="11590">
      <c r="D11590" s="2"/>
      <c r="G11590" s="2"/>
      <c r="J11590" s="2"/>
    </row>
    <row r="11591">
      <c r="D11591" s="2"/>
      <c r="G11591" s="2"/>
      <c r="J11591" s="2"/>
    </row>
    <row r="11592">
      <c r="D11592" s="2"/>
      <c r="G11592" s="2"/>
      <c r="J11592" s="2"/>
    </row>
    <row r="11593">
      <c r="D11593" s="2"/>
      <c r="G11593" s="2"/>
      <c r="J11593" s="2"/>
    </row>
    <row r="11594">
      <c r="D11594" s="2"/>
      <c r="G11594" s="2"/>
      <c r="J11594" s="2"/>
    </row>
    <row r="11595">
      <c r="D11595" s="2"/>
      <c r="G11595" s="2"/>
      <c r="J11595" s="2"/>
    </row>
    <row r="11596">
      <c r="D11596" s="2"/>
      <c r="G11596" s="2"/>
      <c r="J11596" s="2"/>
    </row>
    <row r="11597">
      <c r="D11597" s="2"/>
      <c r="G11597" s="2"/>
      <c r="J11597" s="2"/>
    </row>
    <row r="11598">
      <c r="D11598" s="2"/>
      <c r="G11598" s="2"/>
      <c r="J11598" s="2"/>
    </row>
    <row r="11599">
      <c r="D11599" s="2"/>
      <c r="G11599" s="2"/>
      <c r="J11599" s="2"/>
    </row>
    <row r="11600">
      <c r="D11600" s="2"/>
      <c r="G11600" s="2"/>
      <c r="J11600" s="2"/>
    </row>
    <row r="11601">
      <c r="D11601" s="2"/>
      <c r="G11601" s="2"/>
      <c r="J11601" s="2"/>
    </row>
    <row r="11602">
      <c r="D11602" s="2"/>
      <c r="G11602" s="2"/>
      <c r="J11602" s="2"/>
    </row>
    <row r="11603">
      <c r="D11603" s="2"/>
      <c r="G11603" s="2"/>
      <c r="J11603" s="2"/>
    </row>
    <row r="11604">
      <c r="D11604" s="2"/>
      <c r="G11604" s="2"/>
      <c r="J11604" s="2"/>
    </row>
    <row r="11605">
      <c r="D11605" s="2"/>
      <c r="G11605" s="2"/>
      <c r="J11605" s="2"/>
    </row>
    <row r="11606">
      <c r="D11606" s="2"/>
      <c r="G11606" s="2"/>
      <c r="J11606" s="2"/>
    </row>
    <row r="11607">
      <c r="D11607" s="2"/>
      <c r="G11607" s="2"/>
      <c r="J11607" s="2"/>
    </row>
    <row r="11608">
      <c r="D11608" s="2"/>
      <c r="G11608" s="2"/>
      <c r="J11608" s="2"/>
    </row>
    <row r="11609">
      <c r="D11609" s="2"/>
      <c r="G11609" s="2"/>
      <c r="J11609" s="2"/>
    </row>
    <row r="11610">
      <c r="D11610" s="2"/>
      <c r="G11610" s="2"/>
      <c r="J11610" s="2"/>
    </row>
    <row r="11611">
      <c r="D11611" s="2"/>
      <c r="G11611" s="2"/>
      <c r="J11611" s="2"/>
    </row>
    <row r="11612">
      <c r="D11612" s="2"/>
      <c r="G11612" s="2"/>
      <c r="J11612" s="2"/>
    </row>
    <row r="11613">
      <c r="D11613" s="2"/>
      <c r="G11613" s="2"/>
      <c r="J11613" s="2"/>
    </row>
    <row r="11614">
      <c r="D11614" s="2"/>
      <c r="G11614" s="2"/>
      <c r="J11614" s="2"/>
    </row>
    <row r="11615">
      <c r="D11615" s="2"/>
      <c r="G11615" s="2"/>
      <c r="J11615" s="2"/>
    </row>
    <row r="11616">
      <c r="D11616" s="2"/>
      <c r="G11616" s="2"/>
      <c r="J11616" s="2"/>
    </row>
    <row r="11617">
      <c r="D11617" s="2"/>
      <c r="G11617" s="2"/>
      <c r="J11617" s="2"/>
    </row>
    <row r="11618">
      <c r="D11618" s="2"/>
      <c r="G11618" s="2"/>
      <c r="J11618" s="2"/>
    </row>
    <row r="11619">
      <c r="D11619" s="2"/>
      <c r="G11619" s="2"/>
      <c r="J11619" s="2"/>
    </row>
    <row r="11620">
      <c r="D11620" s="2"/>
      <c r="G11620" s="2"/>
      <c r="J11620" s="2"/>
    </row>
    <row r="11621">
      <c r="D11621" s="2"/>
      <c r="G11621" s="2"/>
      <c r="J11621" s="2"/>
    </row>
    <row r="11622">
      <c r="D11622" s="2"/>
      <c r="G11622" s="2"/>
      <c r="J11622" s="2"/>
    </row>
    <row r="11623">
      <c r="D11623" s="2"/>
      <c r="G11623" s="2"/>
      <c r="J11623" s="2"/>
    </row>
    <row r="11624">
      <c r="D11624" s="2"/>
      <c r="G11624" s="2"/>
      <c r="J11624" s="2"/>
    </row>
    <row r="11625">
      <c r="D11625" s="2"/>
      <c r="G11625" s="2"/>
      <c r="J11625" s="2"/>
    </row>
    <row r="11626">
      <c r="D11626" s="2"/>
      <c r="G11626" s="2"/>
      <c r="J11626" s="2"/>
    </row>
    <row r="11627">
      <c r="D11627" s="2"/>
      <c r="G11627" s="2"/>
      <c r="J11627" s="2"/>
    </row>
    <row r="11628">
      <c r="D11628" s="2"/>
      <c r="G11628" s="2"/>
      <c r="J11628" s="2"/>
    </row>
    <row r="11629">
      <c r="D11629" s="2"/>
      <c r="G11629" s="2"/>
      <c r="J11629" s="2"/>
    </row>
    <row r="11630">
      <c r="D11630" s="2"/>
      <c r="G11630" s="2"/>
      <c r="J11630" s="2"/>
    </row>
    <row r="11631">
      <c r="D11631" s="2"/>
      <c r="G11631" s="2"/>
      <c r="J11631" s="2"/>
    </row>
    <row r="11632">
      <c r="D11632" s="2"/>
      <c r="G11632" s="2"/>
      <c r="J11632" s="2"/>
    </row>
    <row r="11633">
      <c r="D11633" s="2"/>
      <c r="G11633" s="2"/>
      <c r="J11633" s="2"/>
    </row>
    <row r="11634">
      <c r="D11634" s="2"/>
      <c r="G11634" s="2"/>
      <c r="J11634" s="2"/>
    </row>
    <row r="11635">
      <c r="D11635" s="2"/>
      <c r="G11635" s="2"/>
      <c r="J11635" s="2"/>
    </row>
    <row r="11636">
      <c r="D11636" s="2"/>
      <c r="G11636" s="2"/>
      <c r="J11636" s="2"/>
    </row>
    <row r="11637">
      <c r="D11637" s="2"/>
      <c r="G11637" s="2"/>
      <c r="J11637" s="2"/>
    </row>
    <row r="11638">
      <c r="D11638" s="2"/>
      <c r="G11638" s="2"/>
      <c r="J11638" s="2"/>
    </row>
    <row r="11639">
      <c r="D11639" s="2"/>
      <c r="G11639" s="2"/>
      <c r="J11639" s="2"/>
    </row>
    <row r="11640">
      <c r="D11640" s="2"/>
      <c r="G11640" s="2"/>
      <c r="J11640" s="2"/>
    </row>
    <row r="11641">
      <c r="D11641" s="2"/>
      <c r="G11641" s="2"/>
      <c r="J11641" s="2"/>
    </row>
    <row r="11642">
      <c r="D11642" s="2"/>
      <c r="G11642" s="2"/>
      <c r="J11642" s="2"/>
    </row>
    <row r="11643">
      <c r="D11643" s="2"/>
      <c r="G11643" s="2"/>
      <c r="J11643" s="2"/>
    </row>
    <row r="11644">
      <c r="D11644" s="2"/>
      <c r="G11644" s="2"/>
      <c r="J11644" s="2"/>
    </row>
    <row r="11645">
      <c r="D11645" s="2"/>
      <c r="G11645" s="2"/>
      <c r="J11645" s="2"/>
    </row>
    <row r="11646">
      <c r="D11646" s="2"/>
      <c r="G11646" s="2"/>
      <c r="J11646" s="2"/>
    </row>
    <row r="11647">
      <c r="D11647" s="2"/>
      <c r="G11647" s="2"/>
      <c r="J11647" s="2"/>
    </row>
    <row r="11648">
      <c r="D11648" s="2"/>
      <c r="G11648" s="2"/>
      <c r="J11648" s="2"/>
    </row>
    <row r="11649">
      <c r="D11649" s="2"/>
      <c r="G11649" s="2"/>
      <c r="J11649" s="2"/>
    </row>
    <row r="11650">
      <c r="D11650" s="2"/>
      <c r="G11650" s="2"/>
      <c r="J11650" s="2"/>
    </row>
    <row r="11651">
      <c r="D11651" s="2"/>
      <c r="G11651" s="2"/>
      <c r="J11651" s="2"/>
    </row>
    <row r="11652">
      <c r="D11652" s="2"/>
      <c r="G11652" s="2"/>
      <c r="J11652" s="2"/>
    </row>
    <row r="11653">
      <c r="D11653" s="2"/>
      <c r="G11653" s="2"/>
      <c r="J11653" s="2"/>
    </row>
    <row r="11654">
      <c r="D11654" s="2"/>
      <c r="G11654" s="2"/>
      <c r="J11654" s="2"/>
    </row>
    <row r="11655">
      <c r="D11655" s="2"/>
      <c r="G11655" s="2"/>
      <c r="J11655" s="2"/>
    </row>
    <row r="11656">
      <c r="D11656" s="2"/>
      <c r="G11656" s="2"/>
      <c r="J11656" s="2"/>
    </row>
    <row r="11657">
      <c r="D11657" s="2"/>
      <c r="G11657" s="2"/>
      <c r="J11657" s="2"/>
    </row>
    <row r="11658">
      <c r="D11658" s="2"/>
      <c r="G11658" s="2"/>
      <c r="J11658" s="2"/>
    </row>
    <row r="11659">
      <c r="D11659" s="2"/>
      <c r="G11659" s="2"/>
      <c r="J11659" s="2"/>
    </row>
    <row r="11660">
      <c r="D11660" s="2"/>
      <c r="G11660" s="2"/>
      <c r="J11660" s="2"/>
    </row>
    <row r="11661">
      <c r="D11661" s="2"/>
      <c r="G11661" s="2"/>
      <c r="J11661" s="2"/>
    </row>
    <row r="11662">
      <c r="D11662" s="2"/>
      <c r="G11662" s="2"/>
      <c r="J11662" s="2"/>
    </row>
    <row r="11663">
      <c r="D11663" s="2"/>
      <c r="G11663" s="2"/>
      <c r="J11663" s="2"/>
    </row>
    <row r="11664">
      <c r="D11664" s="2"/>
      <c r="G11664" s="2"/>
      <c r="J11664" s="2"/>
    </row>
    <row r="11665">
      <c r="D11665" s="2"/>
      <c r="G11665" s="2"/>
      <c r="J11665" s="2"/>
    </row>
    <row r="11666">
      <c r="D11666" s="2"/>
      <c r="G11666" s="2"/>
      <c r="J11666" s="2"/>
    </row>
    <row r="11667">
      <c r="D11667" s="2"/>
      <c r="G11667" s="2"/>
      <c r="J11667" s="2"/>
    </row>
    <row r="11668">
      <c r="D11668" s="2"/>
      <c r="G11668" s="2"/>
      <c r="J11668" s="2"/>
    </row>
    <row r="11669">
      <c r="D11669" s="2"/>
      <c r="G11669" s="2"/>
      <c r="J11669" s="2"/>
    </row>
    <row r="11670">
      <c r="D11670" s="2"/>
      <c r="G11670" s="2"/>
      <c r="J11670" s="2"/>
    </row>
    <row r="11671">
      <c r="D11671" s="2"/>
      <c r="G11671" s="2"/>
      <c r="J11671" s="2"/>
    </row>
    <row r="11672">
      <c r="D11672" s="2"/>
      <c r="G11672" s="2"/>
      <c r="J11672" s="2"/>
    </row>
    <row r="11673">
      <c r="D11673" s="2"/>
      <c r="G11673" s="2"/>
      <c r="J11673" s="2"/>
    </row>
    <row r="11674">
      <c r="D11674" s="2"/>
      <c r="G11674" s="2"/>
      <c r="J11674" s="2"/>
    </row>
    <row r="11675">
      <c r="D11675" s="2"/>
      <c r="G11675" s="2"/>
      <c r="J11675" s="2"/>
    </row>
    <row r="11676">
      <c r="D11676" s="2"/>
      <c r="G11676" s="2"/>
      <c r="J11676" s="2"/>
    </row>
    <row r="11677">
      <c r="D11677" s="2"/>
      <c r="G11677" s="2"/>
      <c r="J11677" s="2"/>
    </row>
    <row r="11678">
      <c r="D11678" s="2"/>
      <c r="G11678" s="2"/>
      <c r="J11678" s="2"/>
    </row>
    <row r="11679">
      <c r="D11679" s="2"/>
      <c r="G11679" s="2"/>
      <c r="J11679" s="2"/>
    </row>
    <row r="11680">
      <c r="D11680" s="2"/>
      <c r="G11680" s="2"/>
      <c r="J11680" s="2"/>
    </row>
    <row r="11681">
      <c r="D11681" s="2"/>
      <c r="G11681" s="2"/>
      <c r="J11681" s="2"/>
    </row>
    <row r="11682">
      <c r="D11682" s="2"/>
      <c r="G11682" s="2"/>
      <c r="J11682" s="2"/>
    </row>
    <row r="11683">
      <c r="D11683" s="2"/>
      <c r="G11683" s="2"/>
      <c r="J11683" s="2"/>
    </row>
    <row r="11684">
      <c r="D11684" s="2"/>
      <c r="G11684" s="2"/>
      <c r="J11684" s="2"/>
    </row>
    <row r="11685">
      <c r="D11685" s="2"/>
      <c r="G11685" s="2"/>
      <c r="J11685" s="2"/>
    </row>
    <row r="11686">
      <c r="D11686" s="2"/>
      <c r="G11686" s="2"/>
      <c r="J11686" s="2"/>
    </row>
    <row r="11687">
      <c r="D11687" s="2"/>
      <c r="G11687" s="2"/>
      <c r="J11687" s="2"/>
    </row>
    <row r="11688">
      <c r="D11688" s="2"/>
      <c r="G11688" s="2"/>
      <c r="J11688" s="2"/>
    </row>
    <row r="11689">
      <c r="D11689" s="2"/>
      <c r="G11689" s="2"/>
      <c r="J11689" s="2"/>
    </row>
    <row r="11690">
      <c r="D11690" s="2"/>
      <c r="G11690" s="2"/>
      <c r="J11690" s="2"/>
    </row>
    <row r="11691">
      <c r="D11691" s="2"/>
      <c r="G11691" s="2"/>
      <c r="J11691" s="2"/>
    </row>
    <row r="11692">
      <c r="D11692" s="2"/>
      <c r="G11692" s="2"/>
      <c r="J11692" s="2"/>
    </row>
    <row r="11693">
      <c r="D11693" s="2"/>
      <c r="G11693" s="2"/>
      <c r="J11693" s="2"/>
    </row>
    <row r="11694">
      <c r="D11694" s="2"/>
      <c r="G11694" s="2"/>
      <c r="J11694" s="2"/>
    </row>
    <row r="11695">
      <c r="D11695" s="2"/>
      <c r="G11695" s="2"/>
      <c r="J11695" s="2"/>
    </row>
    <row r="11696">
      <c r="D11696" s="2"/>
      <c r="G11696" s="2"/>
      <c r="J11696" s="2"/>
    </row>
    <row r="11697">
      <c r="D11697" s="2"/>
      <c r="G11697" s="2"/>
      <c r="J11697" s="2"/>
    </row>
    <row r="11698">
      <c r="D11698" s="2"/>
      <c r="G11698" s="2"/>
      <c r="J11698" s="2"/>
    </row>
    <row r="11699">
      <c r="D11699" s="2"/>
      <c r="G11699" s="2"/>
      <c r="J11699" s="2"/>
    </row>
    <row r="11700">
      <c r="D11700" s="2"/>
      <c r="G11700" s="2"/>
      <c r="J11700" s="2"/>
    </row>
    <row r="11701">
      <c r="D11701" s="2"/>
      <c r="G11701" s="2"/>
      <c r="J11701" s="2"/>
    </row>
    <row r="11702">
      <c r="D11702" s="2"/>
      <c r="G11702" s="2"/>
      <c r="J11702" s="2"/>
    </row>
    <row r="11703">
      <c r="D11703" s="2"/>
      <c r="G11703" s="2"/>
      <c r="J11703" s="2"/>
    </row>
    <row r="11704">
      <c r="D11704" s="2"/>
      <c r="G11704" s="2"/>
      <c r="J11704" s="2"/>
    </row>
    <row r="11705">
      <c r="D11705" s="2"/>
      <c r="G11705" s="2"/>
      <c r="J11705" s="2"/>
    </row>
    <row r="11706">
      <c r="D11706" s="2"/>
      <c r="G11706" s="2"/>
      <c r="J11706" s="2"/>
    </row>
    <row r="11707">
      <c r="D11707" s="2"/>
      <c r="G11707" s="2"/>
      <c r="J11707" s="2"/>
    </row>
    <row r="11708">
      <c r="D11708" s="2"/>
      <c r="G11708" s="2"/>
      <c r="J11708" s="2"/>
    </row>
    <row r="11709">
      <c r="D11709" s="2"/>
      <c r="G11709" s="2"/>
      <c r="J11709" s="2"/>
    </row>
    <row r="11710">
      <c r="D11710" s="2"/>
      <c r="G11710" s="2"/>
      <c r="J11710" s="2"/>
    </row>
    <row r="11711">
      <c r="D11711" s="2"/>
      <c r="G11711" s="2"/>
      <c r="J11711" s="2"/>
    </row>
    <row r="11712">
      <c r="D11712" s="2"/>
      <c r="G11712" s="2"/>
      <c r="J11712" s="2"/>
    </row>
    <row r="11713">
      <c r="D11713" s="2"/>
      <c r="G11713" s="2"/>
      <c r="J11713" s="2"/>
    </row>
    <row r="11714">
      <c r="D11714" s="2"/>
      <c r="G11714" s="2"/>
      <c r="J11714" s="2"/>
    </row>
    <row r="11715">
      <c r="D11715" s="2"/>
      <c r="G11715" s="2"/>
      <c r="J11715" s="2"/>
    </row>
    <row r="11716">
      <c r="D11716" s="2"/>
      <c r="G11716" s="2"/>
      <c r="J11716" s="2"/>
    </row>
    <row r="11717">
      <c r="D11717" s="2"/>
      <c r="G11717" s="2"/>
      <c r="J11717" s="2"/>
    </row>
    <row r="11718">
      <c r="D11718" s="2"/>
      <c r="G11718" s="2"/>
      <c r="J11718" s="2"/>
    </row>
    <row r="11719">
      <c r="D11719" s="2"/>
      <c r="G11719" s="2"/>
      <c r="J11719" s="2"/>
    </row>
    <row r="11720">
      <c r="D11720" s="2"/>
      <c r="G11720" s="2"/>
      <c r="J11720" s="2"/>
    </row>
    <row r="11721">
      <c r="D11721" s="2"/>
      <c r="G11721" s="2"/>
      <c r="J11721" s="2"/>
    </row>
    <row r="11722">
      <c r="D11722" s="2"/>
      <c r="G11722" s="2"/>
      <c r="J11722" s="2"/>
    </row>
    <row r="11723">
      <c r="D11723" s="2"/>
      <c r="G11723" s="2"/>
      <c r="J11723" s="2"/>
    </row>
    <row r="11724">
      <c r="D11724" s="2"/>
      <c r="G11724" s="2"/>
      <c r="J11724" s="2"/>
    </row>
    <row r="11725">
      <c r="D11725" s="2"/>
      <c r="G11725" s="2"/>
      <c r="J11725" s="2"/>
    </row>
    <row r="11726">
      <c r="D11726" s="2"/>
      <c r="G11726" s="2"/>
      <c r="J11726" s="2"/>
    </row>
    <row r="11727">
      <c r="D11727" s="2"/>
      <c r="G11727" s="2"/>
      <c r="J11727" s="2"/>
    </row>
    <row r="11728">
      <c r="D11728" s="2"/>
      <c r="G11728" s="2"/>
      <c r="J11728" s="2"/>
    </row>
    <row r="11729">
      <c r="D11729" s="2"/>
      <c r="G11729" s="2"/>
      <c r="J11729" s="2"/>
    </row>
    <row r="11730">
      <c r="D11730" s="2"/>
      <c r="G11730" s="2"/>
      <c r="J11730" s="2"/>
    </row>
    <row r="11731">
      <c r="D11731" s="2"/>
      <c r="G11731" s="2"/>
      <c r="J11731" s="2"/>
    </row>
    <row r="11732">
      <c r="D11732" s="2"/>
      <c r="G11732" s="2"/>
      <c r="J11732" s="2"/>
    </row>
    <row r="11733">
      <c r="D11733" s="2"/>
      <c r="G11733" s="2"/>
      <c r="J11733" s="2"/>
    </row>
    <row r="11734">
      <c r="D11734" s="2"/>
      <c r="G11734" s="2"/>
      <c r="J11734" s="2"/>
    </row>
    <row r="11735">
      <c r="D11735" s="2"/>
      <c r="G11735" s="2"/>
      <c r="J11735" s="2"/>
    </row>
    <row r="11736">
      <c r="D11736" s="2"/>
      <c r="G11736" s="2"/>
      <c r="J11736" s="2"/>
    </row>
    <row r="11737">
      <c r="D11737" s="2"/>
      <c r="G11737" s="2"/>
      <c r="J11737" s="2"/>
    </row>
    <row r="11738">
      <c r="D11738" s="2"/>
      <c r="G11738" s="2"/>
      <c r="J11738" s="2"/>
    </row>
    <row r="11739">
      <c r="D11739" s="2"/>
      <c r="G11739" s="2"/>
      <c r="J11739" s="2"/>
    </row>
    <row r="11740">
      <c r="D11740" s="2"/>
      <c r="G11740" s="2"/>
      <c r="J11740" s="2"/>
    </row>
    <row r="11741">
      <c r="D11741" s="2"/>
      <c r="G11741" s="2"/>
      <c r="J11741" s="2"/>
    </row>
    <row r="11742">
      <c r="D11742" s="2"/>
      <c r="G11742" s="2"/>
      <c r="J11742" s="2"/>
    </row>
    <row r="11743">
      <c r="D11743" s="2"/>
      <c r="G11743" s="2"/>
      <c r="J11743" s="2"/>
    </row>
    <row r="11744">
      <c r="D11744" s="2"/>
      <c r="G11744" s="2"/>
      <c r="J11744" s="2"/>
    </row>
    <row r="11745">
      <c r="D11745" s="2"/>
      <c r="G11745" s="2"/>
      <c r="J11745" s="2"/>
    </row>
    <row r="11746">
      <c r="D11746" s="2"/>
      <c r="G11746" s="2"/>
      <c r="J11746" s="2"/>
    </row>
    <row r="11747">
      <c r="D11747" s="2"/>
      <c r="G11747" s="2"/>
      <c r="J11747" s="2"/>
    </row>
    <row r="11748">
      <c r="D11748" s="2"/>
      <c r="G11748" s="2"/>
      <c r="J11748" s="2"/>
    </row>
    <row r="11749">
      <c r="D11749" s="2"/>
      <c r="G11749" s="2"/>
      <c r="J11749" s="2"/>
    </row>
    <row r="11750">
      <c r="D11750" s="2"/>
      <c r="G11750" s="2"/>
      <c r="J11750" s="2"/>
    </row>
    <row r="11751">
      <c r="D11751" s="2"/>
      <c r="G11751" s="2"/>
      <c r="J11751" s="2"/>
    </row>
    <row r="11752">
      <c r="D11752" s="2"/>
      <c r="G11752" s="2"/>
      <c r="J11752" s="2"/>
    </row>
    <row r="11753">
      <c r="D11753" s="2"/>
      <c r="G11753" s="2"/>
      <c r="J11753" s="2"/>
    </row>
    <row r="11754">
      <c r="D11754" s="2"/>
      <c r="G11754" s="2"/>
      <c r="J11754" s="2"/>
    </row>
    <row r="11755">
      <c r="D11755" s="2"/>
      <c r="G11755" s="2"/>
      <c r="J11755" s="2"/>
    </row>
    <row r="11756">
      <c r="D11756" s="2"/>
      <c r="G11756" s="2"/>
      <c r="J11756" s="2"/>
    </row>
    <row r="11757">
      <c r="D11757" s="2"/>
      <c r="G11757" s="2"/>
      <c r="J11757" s="2"/>
    </row>
    <row r="11758">
      <c r="D11758" s="2"/>
      <c r="G11758" s="2"/>
      <c r="J11758" s="2"/>
    </row>
    <row r="11759">
      <c r="D11759" s="2"/>
      <c r="G11759" s="2"/>
      <c r="J11759" s="2"/>
    </row>
    <row r="11760">
      <c r="D11760" s="2"/>
      <c r="G11760" s="2"/>
      <c r="J11760" s="2"/>
    </row>
    <row r="11761">
      <c r="D11761" s="2"/>
      <c r="G11761" s="2"/>
      <c r="J11761" s="2"/>
    </row>
    <row r="11762">
      <c r="D11762" s="2"/>
      <c r="G11762" s="2"/>
      <c r="J11762" s="2"/>
    </row>
    <row r="11763">
      <c r="D11763" s="2"/>
      <c r="G11763" s="2"/>
      <c r="J11763" s="2"/>
    </row>
    <row r="11764">
      <c r="D11764" s="2"/>
      <c r="G11764" s="2"/>
      <c r="J11764" s="2"/>
    </row>
    <row r="11765">
      <c r="D11765" s="2"/>
      <c r="G11765" s="2"/>
      <c r="J11765" s="2"/>
    </row>
    <row r="11766">
      <c r="D11766" s="2"/>
      <c r="G11766" s="2"/>
      <c r="J11766" s="2"/>
    </row>
    <row r="11767">
      <c r="D11767" s="2"/>
      <c r="G11767" s="2"/>
      <c r="J11767" s="2"/>
    </row>
    <row r="11768">
      <c r="D11768" s="2"/>
      <c r="G11768" s="2"/>
      <c r="J11768" s="2"/>
    </row>
    <row r="11769">
      <c r="D11769" s="2"/>
      <c r="G11769" s="2"/>
      <c r="J11769" s="2"/>
    </row>
    <row r="11770">
      <c r="D11770" s="2"/>
      <c r="G11770" s="2"/>
      <c r="J11770" s="2"/>
    </row>
    <row r="11771">
      <c r="D11771" s="2"/>
      <c r="G11771" s="2"/>
      <c r="J11771" s="2"/>
    </row>
    <row r="11772">
      <c r="D11772" s="2"/>
      <c r="G11772" s="2"/>
      <c r="J11772" s="2"/>
    </row>
    <row r="11773">
      <c r="D11773" s="2"/>
      <c r="G11773" s="2"/>
      <c r="J11773" s="2"/>
    </row>
    <row r="11774">
      <c r="D11774" s="2"/>
      <c r="G11774" s="2"/>
      <c r="J11774" s="2"/>
    </row>
    <row r="11775">
      <c r="D11775" s="2"/>
      <c r="G11775" s="2"/>
      <c r="J11775" s="2"/>
    </row>
    <row r="11776">
      <c r="D11776" s="2"/>
      <c r="G11776" s="2"/>
      <c r="J11776" s="2"/>
    </row>
    <row r="11777">
      <c r="D11777" s="2"/>
      <c r="G11777" s="2"/>
      <c r="J11777" s="2"/>
    </row>
    <row r="11778">
      <c r="D11778" s="2"/>
      <c r="G11778" s="2"/>
      <c r="J11778" s="2"/>
    </row>
    <row r="11779">
      <c r="D11779" s="2"/>
      <c r="G11779" s="2"/>
      <c r="J11779" s="2"/>
    </row>
    <row r="11780">
      <c r="D11780" s="2"/>
      <c r="G11780" s="2"/>
      <c r="J11780" s="2"/>
    </row>
    <row r="11781">
      <c r="D11781" s="2"/>
      <c r="G11781" s="2"/>
      <c r="J11781" s="2"/>
    </row>
    <row r="11782">
      <c r="D11782" s="2"/>
      <c r="G11782" s="2"/>
      <c r="J11782" s="2"/>
    </row>
    <row r="11783">
      <c r="D11783" s="2"/>
      <c r="G11783" s="2"/>
      <c r="J11783" s="2"/>
    </row>
    <row r="11784">
      <c r="D11784" s="2"/>
      <c r="G11784" s="2"/>
      <c r="J11784" s="2"/>
    </row>
    <row r="11785">
      <c r="D11785" s="2"/>
      <c r="G11785" s="2"/>
      <c r="J11785" s="2"/>
    </row>
    <row r="11786">
      <c r="D11786" s="2"/>
      <c r="G11786" s="2"/>
      <c r="J11786" s="2"/>
    </row>
    <row r="11787">
      <c r="D11787" s="2"/>
      <c r="G11787" s="2"/>
      <c r="J11787" s="2"/>
    </row>
    <row r="11788">
      <c r="D11788" s="2"/>
      <c r="G11788" s="2"/>
      <c r="J11788" s="2"/>
    </row>
    <row r="11789">
      <c r="D11789" s="2"/>
      <c r="G11789" s="2"/>
      <c r="J11789" s="2"/>
    </row>
    <row r="11790">
      <c r="D11790" s="2"/>
      <c r="G11790" s="2"/>
      <c r="J11790" s="2"/>
    </row>
    <row r="11791">
      <c r="D11791" s="2"/>
      <c r="G11791" s="2"/>
      <c r="J11791" s="2"/>
    </row>
    <row r="11792">
      <c r="D11792" s="2"/>
      <c r="G11792" s="2"/>
      <c r="J11792" s="2"/>
    </row>
    <row r="11793">
      <c r="D11793" s="2"/>
      <c r="G11793" s="2"/>
      <c r="J11793" s="2"/>
    </row>
    <row r="11794">
      <c r="D11794" s="2"/>
      <c r="G11794" s="2"/>
      <c r="J11794" s="2"/>
    </row>
    <row r="11795">
      <c r="D11795" s="2"/>
      <c r="G11795" s="2"/>
      <c r="J11795" s="2"/>
    </row>
    <row r="11796">
      <c r="D11796" s="2"/>
      <c r="G11796" s="2"/>
      <c r="J11796" s="2"/>
    </row>
    <row r="11797">
      <c r="D11797" s="2"/>
      <c r="G11797" s="2"/>
      <c r="J11797" s="2"/>
    </row>
    <row r="11798">
      <c r="D11798" s="2"/>
      <c r="G11798" s="2"/>
      <c r="J11798" s="2"/>
    </row>
    <row r="11799">
      <c r="D11799" s="2"/>
      <c r="G11799" s="2"/>
      <c r="J11799" s="2"/>
    </row>
    <row r="11800">
      <c r="D11800" s="2"/>
      <c r="G11800" s="2"/>
      <c r="J11800" s="2"/>
    </row>
    <row r="11801">
      <c r="D11801" s="2"/>
      <c r="G11801" s="2"/>
      <c r="J11801" s="2"/>
    </row>
    <row r="11802">
      <c r="D11802" s="2"/>
      <c r="G11802" s="2"/>
      <c r="J11802" s="2"/>
    </row>
    <row r="11803">
      <c r="D11803" s="2"/>
      <c r="G11803" s="2"/>
      <c r="J11803" s="2"/>
    </row>
    <row r="11804">
      <c r="D11804" s="2"/>
      <c r="G11804" s="2"/>
      <c r="J11804" s="2"/>
    </row>
    <row r="11805">
      <c r="D11805" s="2"/>
      <c r="G11805" s="2"/>
      <c r="J11805" s="2"/>
    </row>
    <row r="11806">
      <c r="D11806" s="2"/>
      <c r="G11806" s="2"/>
      <c r="J11806" s="2"/>
    </row>
    <row r="11807">
      <c r="D11807" s="2"/>
      <c r="G11807" s="2"/>
      <c r="J11807" s="2"/>
    </row>
    <row r="11808">
      <c r="D11808" s="2"/>
      <c r="G11808" s="2"/>
      <c r="J11808" s="2"/>
    </row>
    <row r="11809">
      <c r="D11809" s="2"/>
      <c r="G11809" s="2"/>
      <c r="J11809" s="2"/>
    </row>
    <row r="11810">
      <c r="D11810" s="2"/>
      <c r="G11810" s="2"/>
      <c r="J11810" s="2"/>
    </row>
    <row r="11811">
      <c r="D11811" s="2"/>
      <c r="G11811" s="2"/>
      <c r="J11811" s="2"/>
    </row>
    <row r="11812">
      <c r="D11812" s="2"/>
      <c r="G11812" s="2"/>
      <c r="J11812" s="2"/>
    </row>
    <row r="11813">
      <c r="D11813" s="2"/>
      <c r="G11813" s="2"/>
      <c r="J11813" s="2"/>
    </row>
    <row r="11814">
      <c r="D11814" s="2"/>
      <c r="G11814" s="2"/>
      <c r="J11814" s="2"/>
    </row>
    <row r="11815">
      <c r="D11815" s="2"/>
      <c r="G11815" s="2"/>
      <c r="J11815" s="2"/>
    </row>
    <row r="11816">
      <c r="D11816" s="2"/>
      <c r="G11816" s="2"/>
      <c r="J11816" s="2"/>
    </row>
    <row r="11817">
      <c r="D11817" s="2"/>
      <c r="G11817" s="2"/>
      <c r="J11817" s="2"/>
    </row>
    <row r="11818">
      <c r="D11818" s="2"/>
      <c r="G11818" s="2"/>
      <c r="J11818" s="2"/>
    </row>
    <row r="11819">
      <c r="D11819" s="2"/>
      <c r="G11819" s="2"/>
      <c r="J11819" s="2"/>
    </row>
    <row r="11820">
      <c r="D11820" s="2"/>
      <c r="G11820" s="2"/>
      <c r="J11820" s="2"/>
    </row>
    <row r="11821">
      <c r="D11821" s="2"/>
      <c r="G11821" s="2"/>
      <c r="J11821" s="2"/>
    </row>
    <row r="11822">
      <c r="D11822" s="2"/>
      <c r="G11822" s="2"/>
      <c r="J11822" s="2"/>
    </row>
    <row r="11823">
      <c r="D11823" s="2"/>
      <c r="G11823" s="2"/>
      <c r="J11823" s="2"/>
    </row>
    <row r="11824">
      <c r="D11824" s="2"/>
      <c r="G11824" s="2"/>
      <c r="J11824" s="2"/>
    </row>
    <row r="11825">
      <c r="D11825" s="2"/>
      <c r="G11825" s="2"/>
      <c r="J11825" s="2"/>
    </row>
    <row r="11826">
      <c r="D11826" s="2"/>
      <c r="G11826" s="2"/>
      <c r="J11826" s="2"/>
    </row>
    <row r="11827">
      <c r="D11827" s="2"/>
      <c r="G11827" s="2"/>
      <c r="J11827" s="2"/>
    </row>
    <row r="11828">
      <c r="D11828" s="2"/>
      <c r="G11828" s="2"/>
      <c r="J11828" s="2"/>
    </row>
    <row r="11829">
      <c r="D11829" s="2"/>
      <c r="G11829" s="2"/>
      <c r="J11829" s="2"/>
    </row>
    <row r="11830">
      <c r="D11830" s="2"/>
      <c r="G11830" s="2"/>
      <c r="J11830" s="2"/>
    </row>
    <row r="11831">
      <c r="D11831" s="2"/>
      <c r="G11831" s="2"/>
      <c r="J11831" s="2"/>
    </row>
    <row r="11832">
      <c r="D11832" s="2"/>
      <c r="G11832" s="2"/>
      <c r="J11832" s="2"/>
    </row>
    <row r="11833">
      <c r="D11833" s="2"/>
      <c r="G11833" s="2"/>
      <c r="J11833" s="2"/>
    </row>
    <row r="11834">
      <c r="D11834" s="2"/>
      <c r="G11834" s="2"/>
      <c r="J11834" s="2"/>
    </row>
    <row r="11835">
      <c r="D11835" s="2"/>
      <c r="G11835" s="2"/>
      <c r="J11835" s="2"/>
    </row>
    <row r="11836">
      <c r="D11836" s="2"/>
      <c r="G11836" s="2"/>
      <c r="J11836" s="2"/>
    </row>
    <row r="11837">
      <c r="D11837" s="2"/>
      <c r="G11837" s="2"/>
      <c r="J11837" s="2"/>
    </row>
    <row r="11838">
      <c r="D11838" s="2"/>
      <c r="G11838" s="2"/>
      <c r="J11838" s="2"/>
    </row>
    <row r="11839">
      <c r="D11839" s="2"/>
      <c r="G11839" s="2"/>
      <c r="J11839" s="2"/>
    </row>
    <row r="11840">
      <c r="D11840" s="2"/>
      <c r="G11840" s="2"/>
      <c r="J11840" s="2"/>
    </row>
    <row r="11841">
      <c r="D11841" s="2"/>
      <c r="G11841" s="2"/>
      <c r="J11841" s="2"/>
    </row>
    <row r="11842">
      <c r="D11842" s="2"/>
      <c r="G11842" s="2"/>
      <c r="J11842" s="2"/>
    </row>
    <row r="11843">
      <c r="D11843" s="2"/>
      <c r="G11843" s="2"/>
      <c r="J11843" s="2"/>
    </row>
    <row r="11844">
      <c r="D11844" s="2"/>
      <c r="G11844" s="2"/>
      <c r="J11844" s="2"/>
    </row>
    <row r="11845">
      <c r="D11845" s="2"/>
      <c r="G11845" s="2"/>
      <c r="J11845" s="2"/>
    </row>
    <row r="11846">
      <c r="D11846" s="2"/>
      <c r="G11846" s="2"/>
      <c r="J11846" s="2"/>
    </row>
    <row r="11847">
      <c r="D11847" s="2"/>
      <c r="G11847" s="2"/>
      <c r="J11847" s="2"/>
    </row>
    <row r="11848">
      <c r="D11848" s="2"/>
      <c r="G11848" s="2"/>
      <c r="J11848" s="2"/>
    </row>
    <row r="11849">
      <c r="D11849" s="2"/>
      <c r="G11849" s="2"/>
      <c r="J11849" s="2"/>
    </row>
    <row r="11850">
      <c r="D11850" s="2"/>
      <c r="G11850" s="2"/>
      <c r="J11850" s="2"/>
    </row>
    <row r="11851">
      <c r="D11851" s="2"/>
      <c r="G11851" s="2"/>
      <c r="J11851" s="2"/>
    </row>
    <row r="11852">
      <c r="D11852" s="2"/>
      <c r="G11852" s="2"/>
      <c r="J11852" s="2"/>
    </row>
    <row r="11853">
      <c r="D11853" s="2"/>
      <c r="G11853" s="2"/>
      <c r="J11853" s="2"/>
    </row>
    <row r="11854">
      <c r="D11854" s="2"/>
      <c r="G11854" s="2"/>
      <c r="J11854" s="2"/>
    </row>
    <row r="11855">
      <c r="D11855" s="2"/>
      <c r="G11855" s="2"/>
      <c r="J11855" s="2"/>
    </row>
    <row r="11856">
      <c r="D11856" s="2"/>
      <c r="G11856" s="2"/>
      <c r="J11856" s="2"/>
    </row>
    <row r="11857">
      <c r="D11857" s="2"/>
      <c r="G11857" s="2"/>
      <c r="J11857" s="2"/>
    </row>
    <row r="11858">
      <c r="D11858" s="2"/>
      <c r="G11858" s="2"/>
      <c r="J11858" s="2"/>
    </row>
    <row r="11859">
      <c r="D11859" s="2"/>
      <c r="G11859" s="2"/>
      <c r="J11859" s="2"/>
    </row>
    <row r="11860">
      <c r="D11860" s="2"/>
      <c r="G11860" s="2"/>
      <c r="J11860" s="2"/>
    </row>
    <row r="11861">
      <c r="D11861" s="2"/>
      <c r="G11861" s="2"/>
      <c r="J11861" s="2"/>
    </row>
    <row r="11862">
      <c r="D11862" s="2"/>
      <c r="G11862" s="2"/>
      <c r="J11862" s="2"/>
    </row>
    <row r="11863">
      <c r="D11863" s="2"/>
      <c r="G11863" s="2"/>
      <c r="J11863" s="2"/>
    </row>
    <row r="11864">
      <c r="D11864" s="2"/>
      <c r="G11864" s="2"/>
      <c r="J11864" s="2"/>
    </row>
    <row r="11865">
      <c r="D11865" s="2"/>
      <c r="G11865" s="2"/>
      <c r="J11865" s="2"/>
    </row>
    <row r="11866">
      <c r="D11866" s="2"/>
      <c r="G11866" s="2"/>
      <c r="J11866" s="2"/>
    </row>
    <row r="11867">
      <c r="D11867" s="2"/>
      <c r="G11867" s="2"/>
      <c r="J11867" s="2"/>
    </row>
    <row r="11868">
      <c r="D11868" s="2"/>
      <c r="G11868" s="2"/>
      <c r="J11868" s="2"/>
    </row>
    <row r="11869">
      <c r="D11869" s="2"/>
      <c r="G11869" s="2"/>
      <c r="J11869" s="2"/>
    </row>
    <row r="11870">
      <c r="D11870" s="2"/>
      <c r="G11870" s="2"/>
      <c r="J11870" s="2"/>
    </row>
    <row r="11871">
      <c r="D11871" s="2"/>
      <c r="G11871" s="2"/>
      <c r="J11871" s="2"/>
    </row>
    <row r="11872">
      <c r="D11872" s="2"/>
      <c r="G11872" s="2"/>
      <c r="J11872" s="2"/>
    </row>
    <row r="11873">
      <c r="D11873" s="2"/>
      <c r="G11873" s="2"/>
      <c r="J11873" s="2"/>
    </row>
    <row r="11874">
      <c r="D11874" s="2"/>
      <c r="G11874" s="2"/>
      <c r="J11874" s="2"/>
    </row>
    <row r="11875">
      <c r="D11875" s="2"/>
      <c r="G11875" s="2"/>
      <c r="J11875" s="2"/>
    </row>
    <row r="11876">
      <c r="D11876" s="2"/>
      <c r="G11876" s="2"/>
      <c r="J11876" s="2"/>
    </row>
    <row r="11877">
      <c r="D11877" s="2"/>
      <c r="G11877" s="2"/>
      <c r="J11877" s="2"/>
    </row>
    <row r="11878">
      <c r="D11878" s="2"/>
      <c r="G11878" s="2"/>
      <c r="J11878" s="2"/>
    </row>
    <row r="11879">
      <c r="D11879" s="2"/>
      <c r="G11879" s="2"/>
      <c r="J11879" s="2"/>
    </row>
    <row r="11880">
      <c r="D11880" s="2"/>
      <c r="G11880" s="2"/>
      <c r="J11880" s="2"/>
    </row>
    <row r="11881">
      <c r="D11881" s="2"/>
      <c r="G11881" s="2"/>
      <c r="J11881" s="2"/>
    </row>
    <row r="11882">
      <c r="D11882" s="2"/>
      <c r="G11882" s="2"/>
      <c r="J11882" s="2"/>
    </row>
    <row r="11883">
      <c r="D11883" s="2"/>
      <c r="G11883" s="2"/>
      <c r="J11883" s="2"/>
    </row>
    <row r="11884">
      <c r="D11884" s="2"/>
      <c r="G11884" s="2"/>
      <c r="J11884" s="2"/>
    </row>
    <row r="11885">
      <c r="D11885" s="2"/>
      <c r="G11885" s="2"/>
      <c r="J11885" s="2"/>
    </row>
    <row r="11886">
      <c r="D11886" s="2"/>
      <c r="G11886" s="2"/>
      <c r="J11886" s="2"/>
    </row>
    <row r="11887">
      <c r="D11887" s="2"/>
      <c r="G11887" s="2"/>
      <c r="J11887" s="2"/>
    </row>
    <row r="11888">
      <c r="D11888" s="2"/>
      <c r="G11888" s="2"/>
      <c r="J11888" s="2"/>
    </row>
    <row r="11889">
      <c r="D11889" s="2"/>
      <c r="G11889" s="2"/>
      <c r="J11889" s="2"/>
    </row>
    <row r="11890">
      <c r="D11890" s="2"/>
      <c r="G11890" s="2"/>
      <c r="J11890" s="2"/>
    </row>
    <row r="11891">
      <c r="D11891" s="2"/>
      <c r="G11891" s="2"/>
      <c r="J11891" s="2"/>
    </row>
    <row r="11892">
      <c r="D11892" s="2"/>
      <c r="G11892" s="2"/>
      <c r="J11892" s="2"/>
    </row>
    <row r="11893">
      <c r="D11893" s="2"/>
      <c r="G11893" s="2"/>
      <c r="J11893" s="2"/>
    </row>
    <row r="11894">
      <c r="D11894" s="2"/>
      <c r="G11894" s="2"/>
      <c r="J11894" s="2"/>
    </row>
    <row r="11895">
      <c r="D11895" s="2"/>
      <c r="G11895" s="2"/>
      <c r="J11895" s="2"/>
    </row>
    <row r="11896">
      <c r="D11896" s="2"/>
      <c r="G11896" s="2"/>
      <c r="J11896" s="2"/>
    </row>
    <row r="11897">
      <c r="D11897" s="2"/>
      <c r="G11897" s="2"/>
      <c r="J11897" s="2"/>
    </row>
    <row r="11898">
      <c r="D11898" s="2"/>
      <c r="G11898" s="2"/>
      <c r="J11898" s="2"/>
    </row>
    <row r="11899">
      <c r="D11899" s="2"/>
      <c r="G11899" s="2"/>
      <c r="J11899" s="2"/>
    </row>
    <row r="11900">
      <c r="D11900" s="2"/>
      <c r="G11900" s="2"/>
      <c r="J11900" s="2"/>
    </row>
    <row r="11901">
      <c r="D11901" s="2"/>
      <c r="G11901" s="2"/>
      <c r="J11901" s="2"/>
    </row>
    <row r="11902">
      <c r="D11902" s="2"/>
      <c r="G11902" s="2"/>
      <c r="J11902" s="2"/>
    </row>
    <row r="11903">
      <c r="D11903" s="2"/>
      <c r="G11903" s="2"/>
      <c r="J11903" s="2"/>
    </row>
    <row r="11904">
      <c r="D11904" s="2"/>
      <c r="G11904" s="2"/>
      <c r="J11904" s="2"/>
    </row>
    <row r="11905">
      <c r="D11905" s="2"/>
      <c r="G11905" s="2"/>
      <c r="J11905" s="2"/>
    </row>
    <row r="11906">
      <c r="D11906" s="2"/>
      <c r="G11906" s="2"/>
      <c r="J11906" s="2"/>
    </row>
    <row r="11907">
      <c r="D11907" s="2"/>
      <c r="G11907" s="2"/>
      <c r="J11907" s="2"/>
    </row>
    <row r="11908">
      <c r="D11908" s="2"/>
      <c r="G11908" s="2"/>
      <c r="J11908" s="2"/>
    </row>
    <row r="11909">
      <c r="D11909" s="2"/>
      <c r="G11909" s="2"/>
      <c r="J11909" s="2"/>
    </row>
    <row r="11910">
      <c r="D11910" s="2"/>
      <c r="G11910" s="2"/>
      <c r="J11910" s="2"/>
    </row>
    <row r="11911">
      <c r="D11911" s="2"/>
      <c r="G11911" s="2"/>
      <c r="J11911" s="2"/>
    </row>
    <row r="11912">
      <c r="D11912" s="2"/>
      <c r="G11912" s="2"/>
      <c r="J11912" s="2"/>
    </row>
    <row r="11913">
      <c r="D11913" s="2"/>
      <c r="G11913" s="2"/>
      <c r="J11913" s="2"/>
    </row>
    <row r="11914">
      <c r="D11914" s="2"/>
      <c r="G11914" s="2"/>
      <c r="J11914" s="2"/>
    </row>
    <row r="11915">
      <c r="D11915" s="2"/>
      <c r="G11915" s="2"/>
      <c r="J11915" s="2"/>
    </row>
    <row r="11916">
      <c r="D11916" s="2"/>
      <c r="G11916" s="2"/>
      <c r="J11916" s="2"/>
    </row>
    <row r="11917">
      <c r="D11917" s="2"/>
      <c r="G11917" s="2"/>
      <c r="J11917" s="2"/>
    </row>
    <row r="11918">
      <c r="D11918" s="2"/>
      <c r="G11918" s="2"/>
      <c r="J11918" s="2"/>
    </row>
    <row r="11919">
      <c r="D11919" s="2"/>
      <c r="G11919" s="2"/>
      <c r="J11919" s="2"/>
    </row>
    <row r="11920">
      <c r="D11920" s="2"/>
      <c r="G11920" s="2"/>
      <c r="J11920" s="2"/>
    </row>
    <row r="11921">
      <c r="D11921" s="2"/>
      <c r="G11921" s="2"/>
      <c r="J11921" s="2"/>
    </row>
    <row r="11922">
      <c r="D11922" s="2"/>
      <c r="G11922" s="2"/>
      <c r="J11922" s="2"/>
    </row>
    <row r="11923">
      <c r="D11923" s="2"/>
      <c r="G11923" s="2"/>
      <c r="J11923" s="2"/>
    </row>
    <row r="11924">
      <c r="D11924" s="2"/>
      <c r="G11924" s="2"/>
      <c r="J11924" s="2"/>
    </row>
    <row r="11925">
      <c r="D11925" s="2"/>
      <c r="G11925" s="2"/>
      <c r="J11925" s="2"/>
    </row>
    <row r="11926">
      <c r="D11926" s="2"/>
      <c r="G11926" s="2"/>
      <c r="J11926" s="2"/>
    </row>
    <row r="11927">
      <c r="D11927" s="2"/>
      <c r="G11927" s="2"/>
      <c r="J11927" s="2"/>
    </row>
    <row r="11928">
      <c r="D11928" s="2"/>
      <c r="G11928" s="2"/>
      <c r="J11928" s="2"/>
    </row>
    <row r="11929">
      <c r="D11929" s="2"/>
      <c r="G11929" s="2"/>
      <c r="J11929" s="2"/>
    </row>
    <row r="11930">
      <c r="D11930" s="2"/>
      <c r="G11930" s="2"/>
      <c r="J11930" s="2"/>
    </row>
    <row r="11931">
      <c r="D11931" s="2"/>
      <c r="G11931" s="2"/>
      <c r="J11931" s="2"/>
    </row>
    <row r="11932">
      <c r="D11932" s="2"/>
      <c r="G11932" s="2"/>
      <c r="J11932" s="2"/>
    </row>
    <row r="11933">
      <c r="D11933" s="2"/>
      <c r="G11933" s="2"/>
      <c r="J11933" s="2"/>
    </row>
    <row r="11934">
      <c r="D11934" s="2"/>
      <c r="G11934" s="2"/>
      <c r="J11934" s="2"/>
    </row>
    <row r="11935">
      <c r="D11935" s="2"/>
      <c r="G11935" s="2"/>
      <c r="J11935" s="2"/>
    </row>
    <row r="11936">
      <c r="D11936" s="2"/>
      <c r="G11936" s="2"/>
      <c r="J11936" s="2"/>
    </row>
    <row r="11937">
      <c r="D11937" s="2"/>
      <c r="G11937" s="2"/>
      <c r="J11937" s="2"/>
    </row>
    <row r="11938">
      <c r="D11938" s="2"/>
      <c r="G11938" s="2"/>
      <c r="J11938" s="2"/>
    </row>
    <row r="11939">
      <c r="D11939" s="2"/>
      <c r="G11939" s="2"/>
      <c r="J11939" s="2"/>
    </row>
    <row r="11940">
      <c r="D11940" s="2"/>
      <c r="G11940" s="2"/>
      <c r="J11940" s="2"/>
    </row>
    <row r="11941">
      <c r="D11941" s="2"/>
      <c r="G11941" s="2"/>
      <c r="J11941" s="2"/>
    </row>
    <row r="11942">
      <c r="D11942" s="2"/>
      <c r="G11942" s="2"/>
      <c r="J11942" s="2"/>
    </row>
    <row r="11943">
      <c r="D11943" s="2"/>
      <c r="G11943" s="2"/>
      <c r="J11943" s="2"/>
    </row>
    <row r="11944">
      <c r="D11944" s="2"/>
      <c r="G11944" s="2"/>
      <c r="J11944" s="2"/>
    </row>
    <row r="11945">
      <c r="D11945" s="2"/>
      <c r="G11945" s="2"/>
      <c r="J11945" s="2"/>
    </row>
    <row r="11946">
      <c r="D11946" s="2"/>
      <c r="G11946" s="2"/>
      <c r="J11946" s="2"/>
    </row>
    <row r="11947">
      <c r="D11947" s="2"/>
      <c r="G11947" s="2"/>
      <c r="J11947" s="2"/>
    </row>
    <row r="11948">
      <c r="D11948" s="2"/>
      <c r="G11948" s="2"/>
      <c r="J11948" s="2"/>
    </row>
    <row r="11949">
      <c r="D11949" s="2"/>
      <c r="G11949" s="2"/>
      <c r="J11949" s="2"/>
    </row>
    <row r="11950">
      <c r="D11950" s="2"/>
      <c r="G11950" s="2"/>
      <c r="J11950" s="2"/>
    </row>
    <row r="11951">
      <c r="D11951" s="2"/>
      <c r="G11951" s="2"/>
      <c r="J11951" s="2"/>
    </row>
    <row r="11952">
      <c r="D11952" s="2"/>
      <c r="G11952" s="2"/>
      <c r="J11952" s="2"/>
    </row>
    <row r="11953">
      <c r="D11953" s="2"/>
      <c r="G11953" s="2"/>
      <c r="J11953" s="2"/>
    </row>
    <row r="11954">
      <c r="D11954" s="2"/>
      <c r="G11954" s="2"/>
      <c r="J11954" s="2"/>
    </row>
    <row r="11955">
      <c r="D11955" s="2"/>
      <c r="G11955" s="2"/>
      <c r="J11955" s="2"/>
    </row>
    <row r="11956">
      <c r="D11956" s="2"/>
      <c r="G11956" s="2"/>
      <c r="J11956" s="2"/>
    </row>
    <row r="11957">
      <c r="D11957" s="2"/>
      <c r="G11957" s="2"/>
      <c r="J11957" s="2"/>
    </row>
    <row r="11958">
      <c r="D11958" s="2"/>
      <c r="G11958" s="2"/>
      <c r="J11958" s="2"/>
    </row>
    <row r="11959">
      <c r="D11959" s="2"/>
      <c r="G11959" s="2"/>
      <c r="J11959" s="2"/>
    </row>
    <row r="11960">
      <c r="D11960" s="2"/>
      <c r="G11960" s="2"/>
      <c r="J11960" s="2"/>
    </row>
    <row r="11961">
      <c r="D11961" s="2"/>
      <c r="G11961" s="2"/>
      <c r="J11961" s="2"/>
    </row>
    <row r="11962">
      <c r="D11962" s="2"/>
      <c r="G11962" s="2"/>
      <c r="J11962" s="2"/>
    </row>
    <row r="11963">
      <c r="D11963" s="2"/>
      <c r="G11963" s="2"/>
      <c r="J11963" s="2"/>
    </row>
    <row r="11964">
      <c r="D11964" s="2"/>
      <c r="G11964" s="2"/>
      <c r="J11964" s="2"/>
    </row>
    <row r="11965">
      <c r="D11965" s="2"/>
      <c r="G11965" s="2"/>
      <c r="J11965" s="2"/>
    </row>
    <row r="11966">
      <c r="D11966" s="2"/>
      <c r="G11966" s="2"/>
      <c r="J11966" s="2"/>
    </row>
    <row r="11967">
      <c r="D11967" s="2"/>
      <c r="G11967" s="2"/>
      <c r="J11967" s="2"/>
    </row>
    <row r="11968">
      <c r="D11968" s="2"/>
      <c r="G11968" s="2"/>
      <c r="J11968" s="2"/>
    </row>
    <row r="11969">
      <c r="D11969" s="2"/>
      <c r="G11969" s="2"/>
      <c r="J11969" s="2"/>
    </row>
    <row r="11970">
      <c r="D11970" s="2"/>
      <c r="G11970" s="2"/>
      <c r="J11970" s="2"/>
    </row>
    <row r="11971">
      <c r="D11971" s="2"/>
      <c r="G11971" s="2"/>
      <c r="J11971" s="2"/>
    </row>
    <row r="11972">
      <c r="D11972" s="2"/>
      <c r="G11972" s="2"/>
      <c r="J11972" s="2"/>
    </row>
    <row r="11973">
      <c r="D11973" s="2"/>
      <c r="G11973" s="2"/>
      <c r="J11973" s="2"/>
    </row>
    <row r="11974">
      <c r="D11974" s="2"/>
      <c r="G11974" s="2"/>
      <c r="J11974" s="2"/>
    </row>
    <row r="11975">
      <c r="D11975" s="2"/>
      <c r="G11975" s="2"/>
      <c r="J11975" s="2"/>
    </row>
    <row r="11976">
      <c r="D11976" s="2"/>
      <c r="G11976" s="2"/>
      <c r="J11976" s="2"/>
    </row>
    <row r="11977">
      <c r="D11977" s="2"/>
      <c r="G11977" s="2"/>
      <c r="J11977" s="2"/>
    </row>
    <row r="11978">
      <c r="D11978" s="2"/>
      <c r="G11978" s="2"/>
      <c r="J11978" s="2"/>
    </row>
    <row r="11979">
      <c r="D11979" s="2"/>
      <c r="G11979" s="2"/>
      <c r="J11979" s="2"/>
    </row>
    <row r="11980">
      <c r="D11980" s="2"/>
      <c r="G11980" s="2"/>
      <c r="J11980" s="2"/>
    </row>
    <row r="11981">
      <c r="D11981" s="2"/>
      <c r="G11981" s="2"/>
      <c r="J11981" s="2"/>
    </row>
    <row r="11982">
      <c r="D11982" s="2"/>
      <c r="G11982" s="2"/>
      <c r="J11982" s="2"/>
    </row>
    <row r="11983">
      <c r="D11983" s="2"/>
      <c r="G11983" s="2"/>
      <c r="J11983" s="2"/>
    </row>
    <row r="11984">
      <c r="D11984" s="2"/>
      <c r="G11984" s="2"/>
      <c r="J11984" s="2"/>
    </row>
    <row r="11985">
      <c r="D11985" s="2"/>
      <c r="G11985" s="2"/>
      <c r="J11985" s="2"/>
    </row>
    <row r="11986">
      <c r="D11986" s="2"/>
      <c r="G11986" s="2"/>
      <c r="J11986" s="2"/>
    </row>
    <row r="11987">
      <c r="D11987" s="2"/>
      <c r="G11987" s="2"/>
      <c r="J11987" s="2"/>
    </row>
    <row r="11988">
      <c r="D11988" s="2"/>
      <c r="G11988" s="2"/>
      <c r="J11988" s="2"/>
    </row>
    <row r="11989">
      <c r="D11989" s="2"/>
      <c r="G11989" s="2"/>
      <c r="J11989" s="2"/>
    </row>
    <row r="11990">
      <c r="D11990" s="2"/>
      <c r="G11990" s="2"/>
      <c r="J11990" s="2"/>
    </row>
    <row r="11991">
      <c r="D11991" s="2"/>
      <c r="G11991" s="2"/>
      <c r="J11991" s="2"/>
    </row>
    <row r="11992">
      <c r="D11992" s="2"/>
      <c r="G11992" s="2"/>
      <c r="J11992" s="2"/>
    </row>
    <row r="11993">
      <c r="D11993" s="2"/>
      <c r="G11993" s="2"/>
      <c r="J11993" s="2"/>
    </row>
    <row r="11994">
      <c r="D11994" s="2"/>
      <c r="G11994" s="2"/>
      <c r="J11994" s="2"/>
    </row>
    <row r="11995">
      <c r="D11995" s="2"/>
      <c r="G11995" s="2"/>
      <c r="J11995" s="2"/>
    </row>
    <row r="11996">
      <c r="D11996" s="2"/>
      <c r="G11996" s="2"/>
      <c r="J11996" s="2"/>
    </row>
    <row r="11997">
      <c r="D11997" s="2"/>
      <c r="G11997" s="2"/>
      <c r="J11997" s="2"/>
    </row>
    <row r="11998">
      <c r="D11998" s="2"/>
      <c r="G11998" s="2"/>
      <c r="J11998" s="2"/>
    </row>
    <row r="11999">
      <c r="D11999" s="2"/>
      <c r="G11999" s="2"/>
      <c r="J11999" s="2"/>
    </row>
    <row r="12000">
      <c r="D12000" s="2"/>
      <c r="G12000" s="2"/>
      <c r="J12000" s="2"/>
    </row>
    <row r="12001">
      <c r="D12001" s="2"/>
      <c r="G12001" s="2"/>
      <c r="J12001" s="2"/>
    </row>
    <row r="12002">
      <c r="D12002" s="2"/>
      <c r="G12002" s="2"/>
      <c r="J12002" s="2"/>
    </row>
    <row r="12003">
      <c r="D12003" s="2"/>
      <c r="G12003" s="2"/>
      <c r="J12003" s="2"/>
    </row>
    <row r="12004">
      <c r="D12004" s="2"/>
      <c r="G12004" s="2"/>
      <c r="J12004" s="2"/>
    </row>
    <row r="12005">
      <c r="D12005" s="2"/>
      <c r="G12005" s="2"/>
      <c r="J12005" s="2"/>
    </row>
    <row r="12006">
      <c r="D12006" s="2"/>
      <c r="G12006" s="2"/>
      <c r="J12006" s="2"/>
    </row>
    <row r="12007">
      <c r="D12007" s="2"/>
      <c r="G12007" s="2"/>
      <c r="J12007" s="2"/>
    </row>
    <row r="12008">
      <c r="D12008" s="2"/>
      <c r="G12008" s="2"/>
      <c r="J12008" s="2"/>
    </row>
    <row r="12009">
      <c r="D12009" s="2"/>
      <c r="G12009" s="2"/>
      <c r="J12009" s="2"/>
    </row>
    <row r="12010">
      <c r="D12010" s="2"/>
      <c r="G12010" s="2"/>
      <c r="J12010" s="2"/>
    </row>
    <row r="12011">
      <c r="D12011" s="2"/>
      <c r="G12011" s="2"/>
      <c r="J12011" s="2"/>
    </row>
    <row r="12012">
      <c r="D12012" s="2"/>
      <c r="G12012" s="2"/>
      <c r="J12012" s="2"/>
    </row>
    <row r="12013">
      <c r="D12013" s="2"/>
      <c r="G12013" s="2"/>
      <c r="J12013" s="2"/>
    </row>
    <row r="12014">
      <c r="D12014" s="2"/>
      <c r="G12014" s="2"/>
      <c r="J12014" s="2"/>
    </row>
    <row r="12015">
      <c r="D12015" s="2"/>
      <c r="G12015" s="2"/>
      <c r="J12015" s="2"/>
    </row>
    <row r="12016">
      <c r="D12016" s="2"/>
      <c r="G12016" s="2"/>
      <c r="J12016" s="2"/>
    </row>
    <row r="12017">
      <c r="D12017" s="2"/>
      <c r="G12017" s="2"/>
      <c r="J12017" s="2"/>
    </row>
    <row r="12018">
      <c r="D12018" s="2"/>
      <c r="G12018" s="2"/>
      <c r="J12018" s="2"/>
    </row>
    <row r="12019">
      <c r="D12019" s="2"/>
      <c r="G12019" s="2"/>
      <c r="J12019" s="2"/>
    </row>
    <row r="12020">
      <c r="D12020" s="2"/>
      <c r="G12020" s="2"/>
      <c r="J12020" s="2"/>
    </row>
    <row r="12021">
      <c r="D12021" s="2"/>
      <c r="G12021" s="2"/>
      <c r="J12021" s="2"/>
    </row>
    <row r="12022">
      <c r="D12022" s="2"/>
      <c r="G12022" s="2"/>
      <c r="J12022" s="2"/>
    </row>
    <row r="12023">
      <c r="D12023" s="2"/>
      <c r="G12023" s="2"/>
      <c r="J12023" s="2"/>
    </row>
    <row r="12024">
      <c r="D12024" s="2"/>
      <c r="G12024" s="2"/>
      <c r="J12024" s="2"/>
    </row>
    <row r="12025">
      <c r="D12025" s="2"/>
      <c r="G12025" s="2"/>
      <c r="J12025" s="2"/>
    </row>
    <row r="12026">
      <c r="D12026" s="2"/>
      <c r="G12026" s="2"/>
      <c r="J12026" s="2"/>
    </row>
    <row r="12027">
      <c r="D12027" s="2"/>
      <c r="G12027" s="2"/>
      <c r="J12027" s="2"/>
    </row>
    <row r="12028">
      <c r="D12028" s="2"/>
      <c r="G12028" s="2"/>
      <c r="J12028" s="2"/>
    </row>
    <row r="12029">
      <c r="D12029" s="2"/>
      <c r="G12029" s="2"/>
      <c r="J12029" s="2"/>
    </row>
    <row r="12030">
      <c r="D12030" s="2"/>
      <c r="G12030" s="2"/>
      <c r="J12030" s="2"/>
    </row>
    <row r="12031">
      <c r="D12031" s="2"/>
      <c r="G12031" s="2"/>
      <c r="J12031" s="2"/>
    </row>
    <row r="12032">
      <c r="D12032" s="2"/>
      <c r="G12032" s="2"/>
      <c r="J12032" s="2"/>
    </row>
    <row r="12033">
      <c r="D12033" s="2"/>
      <c r="G12033" s="2"/>
      <c r="J12033" s="2"/>
    </row>
    <row r="12034">
      <c r="D12034" s="2"/>
      <c r="G12034" s="2"/>
      <c r="J12034" s="2"/>
    </row>
    <row r="12035">
      <c r="D12035" s="2"/>
      <c r="G12035" s="2"/>
      <c r="J12035" s="2"/>
    </row>
    <row r="12036">
      <c r="D12036" s="2"/>
      <c r="G12036" s="2"/>
      <c r="J12036" s="2"/>
    </row>
    <row r="12037">
      <c r="D12037" s="2"/>
      <c r="G12037" s="2"/>
      <c r="J12037" s="2"/>
    </row>
    <row r="12038">
      <c r="D12038" s="2"/>
      <c r="G12038" s="2"/>
      <c r="J12038" s="2"/>
    </row>
    <row r="12039">
      <c r="D12039" s="2"/>
      <c r="G12039" s="2"/>
      <c r="J12039" s="2"/>
    </row>
    <row r="12040">
      <c r="D12040" s="2"/>
      <c r="G12040" s="2"/>
      <c r="J12040" s="2"/>
    </row>
    <row r="12041">
      <c r="D12041" s="2"/>
      <c r="G12041" s="2"/>
      <c r="J12041" s="2"/>
    </row>
    <row r="12042">
      <c r="D12042" s="2"/>
      <c r="G12042" s="2"/>
      <c r="J12042" s="2"/>
    </row>
    <row r="12043">
      <c r="D12043" s="2"/>
      <c r="G12043" s="2"/>
      <c r="J12043" s="2"/>
    </row>
    <row r="12044">
      <c r="D12044" s="2"/>
      <c r="G12044" s="2"/>
      <c r="J12044" s="2"/>
    </row>
    <row r="12045">
      <c r="D12045" s="2"/>
      <c r="G12045" s="2"/>
      <c r="J12045" s="2"/>
    </row>
    <row r="12046">
      <c r="D12046" s="2"/>
      <c r="G12046" s="2"/>
      <c r="J12046" s="2"/>
    </row>
    <row r="12047">
      <c r="D12047" s="2"/>
      <c r="G12047" s="2"/>
      <c r="J12047" s="2"/>
    </row>
    <row r="12048">
      <c r="D12048" s="2"/>
      <c r="G12048" s="2"/>
      <c r="J12048" s="2"/>
    </row>
    <row r="12049">
      <c r="D12049" s="2"/>
      <c r="G12049" s="2"/>
      <c r="J12049" s="2"/>
    </row>
    <row r="12050">
      <c r="D12050" s="2"/>
      <c r="G12050" s="2"/>
      <c r="J12050" s="2"/>
    </row>
    <row r="12051">
      <c r="D12051" s="2"/>
      <c r="G12051" s="2"/>
      <c r="J12051" s="2"/>
    </row>
    <row r="12052">
      <c r="D12052" s="2"/>
      <c r="G12052" s="2"/>
      <c r="J12052" s="2"/>
    </row>
    <row r="12053">
      <c r="D12053" s="2"/>
      <c r="G12053" s="2"/>
      <c r="J12053" s="2"/>
    </row>
    <row r="12054">
      <c r="D12054" s="2"/>
      <c r="G12054" s="2"/>
      <c r="J12054" s="2"/>
    </row>
    <row r="12055">
      <c r="D12055" s="2"/>
      <c r="G12055" s="2"/>
      <c r="J12055" s="2"/>
    </row>
    <row r="12056">
      <c r="D12056" s="2"/>
      <c r="G12056" s="2"/>
      <c r="J12056" s="2"/>
    </row>
    <row r="12057">
      <c r="D12057" s="2"/>
      <c r="G12057" s="2"/>
      <c r="J12057" s="2"/>
    </row>
    <row r="12058">
      <c r="D12058" s="2"/>
      <c r="G12058" s="2"/>
      <c r="J12058" s="2"/>
    </row>
    <row r="12059">
      <c r="D12059" s="2"/>
      <c r="G12059" s="2"/>
      <c r="J12059" s="2"/>
    </row>
    <row r="12060">
      <c r="D12060" s="2"/>
      <c r="G12060" s="2"/>
      <c r="J12060" s="2"/>
    </row>
    <row r="12061">
      <c r="D12061" s="2"/>
      <c r="G12061" s="2"/>
      <c r="J12061" s="2"/>
    </row>
    <row r="12062">
      <c r="D12062" s="2"/>
      <c r="G12062" s="2"/>
      <c r="J12062" s="2"/>
    </row>
    <row r="12063">
      <c r="D12063" s="2"/>
      <c r="G12063" s="2"/>
      <c r="J12063" s="2"/>
    </row>
    <row r="12064">
      <c r="D12064" s="2"/>
      <c r="G12064" s="2"/>
      <c r="J12064" s="2"/>
    </row>
    <row r="12065">
      <c r="D12065" s="2"/>
      <c r="G12065" s="2"/>
      <c r="J12065" s="2"/>
    </row>
    <row r="12066">
      <c r="D12066" s="2"/>
      <c r="G12066" s="2"/>
      <c r="J12066" s="2"/>
    </row>
    <row r="12067">
      <c r="D12067" s="2"/>
      <c r="G12067" s="2"/>
      <c r="J12067" s="2"/>
    </row>
    <row r="12068">
      <c r="D12068" s="2"/>
      <c r="G12068" s="2"/>
      <c r="J12068" s="2"/>
    </row>
    <row r="12069">
      <c r="D12069" s="2"/>
      <c r="G12069" s="2"/>
      <c r="J12069" s="2"/>
    </row>
    <row r="12070">
      <c r="D12070" s="2"/>
      <c r="G12070" s="2"/>
      <c r="J12070" s="2"/>
    </row>
    <row r="12071">
      <c r="D12071" s="2"/>
      <c r="G12071" s="2"/>
      <c r="J12071" s="2"/>
    </row>
    <row r="12072">
      <c r="D12072" s="2"/>
      <c r="G12072" s="2"/>
      <c r="J12072" s="2"/>
    </row>
    <row r="12073">
      <c r="D12073" s="2"/>
      <c r="G12073" s="2"/>
      <c r="J12073" s="2"/>
    </row>
    <row r="12074">
      <c r="D12074" s="2"/>
      <c r="G12074" s="2"/>
      <c r="J12074" s="2"/>
    </row>
    <row r="12075">
      <c r="D12075" s="2"/>
      <c r="G12075" s="2"/>
      <c r="J12075" s="2"/>
    </row>
    <row r="12076">
      <c r="D12076" s="2"/>
      <c r="G12076" s="2"/>
      <c r="J12076" s="2"/>
    </row>
    <row r="12077">
      <c r="D12077" s="2"/>
      <c r="G12077" s="2"/>
      <c r="J12077" s="2"/>
    </row>
    <row r="12078">
      <c r="D12078" s="2"/>
      <c r="G12078" s="2"/>
      <c r="J12078" s="2"/>
    </row>
    <row r="12079">
      <c r="D12079" s="2"/>
      <c r="G12079" s="2"/>
      <c r="J12079" s="2"/>
    </row>
    <row r="12080">
      <c r="D12080" s="2"/>
      <c r="G12080" s="2"/>
      <c r="J12080" s="2"/>
    </row>
    <row r="12081">
      <c r="D12081" s="2"/>
      <c r="G12081" s="2"/>
      <c r="J12081" s="2"/>
    </row>
    <row r="12082">
      <c r="D12082" s="2"/>
      <c r="G12082" s="2"/>
      <c r="J12082" s="2"/>
    </row>
    <row r="12083">
      <c r="D12083" s="2"/>
      <c r="G12083" s="2"/>
      <c r="J12083" s="2"/>
    </row>
    <row r="12084">
      <c r="D12084" s="2"/>
      <c r="G12084" s="2"/>
      <c r="J12084" s="2"/>
    </row>
    <row r="12085">
      <c r="D12085" s="2"/>
      <c r="G12085" s="2"/>
      <c r="J12085" s="2"/>
    </row>
    <row r="12086">
      <c r="D12086" s="2"/>
      <c r="G12086" s="2"/>
      <c r="J12086" s="2"/>
    </row>
    <row r="12087">
      <c r="D12087" s="2"/>
      <c r="G12087" s="2"/>
      <c r="J12087" s="2"/>
    </row>
    <row r="12088">
      <c r="D12088" s="2"/>
      <c r="G12088" s="2"/>
      <c r="J12088" s="2"/>
    </row>
    <row r="12089">
      <c r="D12089" s="2"/>
      <c r="G12089" s="2"/>
      <c r="J12089" s="2"/>
    </row>
    <row r="12090">
      <c r="D12090" s="2"/>
      <c r="G12090" s="2"/>
      <c r="J12090" s="2"/>
    </row>
    <row r="12091">
      <c r="D12091" s="2"/>
      <c r="G12091" s="2"/>
      <c r="J12091" s="2"/>
    </row>
    <row r="12092">
      <c r="D12092" s="2"/>
      <c r="G12092" s="2"/>
      <c r="J12092" s="2"/>
    </row>
    <row r="12093">
      <c r="D12093" s="2"/>
      <c r="G12093" s="2"/>
      <c r="J12093" s="2"/>
    </row>
    <row r="12094">
      <c r="D12094" s="2"/>
      <c r="G12094" s="2"/>
      <c r="J12094" s="2"/>
    </row>
    <row r="12095">
      <c r="D12095" s="2"/>
      <c r="G12095" s="2"/>
      <c r="J12095" s="2"/>
    </row>
    <row r="12096">
      <c r="D12096" s="2"/>
      <c r="G12096" s="2"/>
      <c r="J12096" s="2"/>
    </row>
    <row r="12097">
      <c r="D12097" s="2"/>
      <c r="G12097" s="2"/>
      <c r="J12097" s="2"/>
    </row>
    <row r="12098">
      <c r="D12098" s="2"/>
      <c r="G12098" s="2"/>
      <c r="J12098" s="2"/>
    </row>
    <row r="12099">
      <c r="D12099" s="2"/>
      <c r="G12099" s="2"/>
      <c r="J12099" s="2"/>
    </row>
    <row r="12100">
      <c r="D12100" s="2"/>
      <c r="G12100" s="2"/>
      <c r="J12100" s="2"/>
    </row>
    <row r="12101">
      <c r="D12101" s="2"/>
      <c r="G12101" s="2"/>
      <c r="J12101" s="2"/>
    </row>
    <row r="12102">
      <c r="D12102" s="2"/>
      <c r="G12102" s="2"/>
      <c r="J12102" s="2"/>
    </row>
    <row r="12103">
      <c r="D12103" s="2"/>
      <c r="G12103" s="2"/>
      <c r="J12103" s="2"/>
    </row>
    <row r="12104">
      <c r="D12104" s="2"/>
      <c r="G12104" s="2"/>
      <c r="J12104" s="2"/>
    </row>
    <row r="12105">
      <c r="D12105" s="2"/>
      <c r="G12105" s="2"/>
      <c r="J12105" s="2"/>
    </row>
    <row r="12106">
      <c r="D12106" s="2"/>
      <c r="G12106" s="2"/>
      <c r="J12106" s="2"/>
    </row>
    <row r="12107">
      <c r="D12107" s="2"/>
      <c r="G12107" s="2"/>
      <c r="J12107" s="2"/>
    </row>
    <row r="12108">
      <c r="D12108" s="2"/>
      <c r="G12108" s="2"/>
      <c r="J12108" s="2"/>
    </row>
    <row r="12109">
      <c r="D12109" s="2"/>
      <c r="G12109" s="2"/>
      <c r="J12109" s="2"/>
    </row>
    <row r="12110">
      <c r="D12110" s="2"/>
      <c r="G12110" s="2"/>
      <c r="J12110" s="2"/>
    </row>
    <row r="12111">
      <c r="D12111" s="2"/>
      <c r="G12111" s="2"/>
      <c r="J12111" s="2"/>
    </row>
    <row r="12112">
      <c r="D12112" s="2"/>
      <c r="G12112" s="2"/>
      <c r="J12112" s="2"/>
    </row>
    <row r="12113">
      <c r="D12113" s="2"/>
      <c r="G12113" s="2"/>
      <c r="J12113" s="2"/>
    </row>
    <row r="12114">
      <c r="D12114" s="2"/>
      <c r="G12114" s="2"/>
      <c r="J12114" s="2"/>
    </row>
    <row r="12115">
      <c r="D12115" s="2"/>
      <c r="G12115" s="2"/>
      <c r="J12115" s="2"/>
    </row>
    <row r="12116">
      <c r="D12116" s="2"/>
      <c r="G12116" s="2"/>
      <c r="J12116" s="2"/>
    </row>
    <row r="12117">
      <c r="D12117" s="2"/>
      <c r="G12117" s="2"/>
      <c r="J12117" s="2"/>
    </row>
    <row r="12118">
      <c r="D12118" s="2"/>
      <c r="G12118" s="2"/>
      <c r="J12118" s="2"/>
    </row>
    <row r="12119">
      <c r="D12119" s="2"/>
      <c r="G12119" s="2"/>
      <c r="J12119" s="2"/>
    </row>
    <row r="12120">
      <c r="D12120" s="2"/>
      <c r="G12120" s="2"/>
      <c r="J12120" s="2"/>
    </row>
    <row r="12121">
      <c r="D12121" s="2"/>
      <c r="G12121" s="2"/>
      <c r="J12121" s="2"/>
    </row>
    <row r="12122">
      <c r="D12122" s="2"/>
      <c r="G12122" s="2"/>
      <c r="J12122" s="2"/>
    </row>
    <row r="12123">
      <c r="D12123" s="2"/>
      <c r="G12123" s="2"/>
      <c r="J12123" s="2"/>
    </row>
    <row r="12124">
      <c r="D12124" s="2"/>
      <c r="G12124" s="2"/>
      <c r="J12124" s="2"/>
    </row>
    <row r="12125">
      <c r="D12125" s="2"/>
      <c r="G12125" s="2"/>
      <c r="J12125" s="2"/>
    </row>
    <row r="12126">
      <c r="D12126" s="2"/>
      <c r="G12126" s="2"/>
      <c r="J12126" s="2"/>
    </row>
    <row r="12127">
      <c r="D12127" s="2"/>
      <c r="G12127" s="2"/>
      <c r="J12127" s="2"/>
    </row>
    <row r="12128">
      <c r="D12128" s="2"/>
      <c r="G12128" s="2"/>
      <c r="J12128" s="2"/>
    </row>
    <row r="12129">
      <c r="D12129" s="2"/>
      <c r="G12129" s="2"/>
      <c r="J12129" s="2"/>
    </row>
    <row r="12130">
      <c r="D12130" s="2"/>
      <c r="G12130" s="2"/>
      <c r="J12130" s="2"/>
    </row>
    <row r="12131">
      <c r="D12131" s="2"/>
      <c r="G12131" s="2"/>
      <c r="J12131" s="2"/>
    </row>
    <row r="12132">
      <c r="D12132" s="2"/>
      <c r="G12132" s="2"/>
      <c r="J12132" s="2"/>
    </row>
    <row r="12133">
      <c r="D12133" s="2"/>
      <c r="G12133" s="2"/>
      <c r="J12133" s="2"/>
    </row>
    <row r="12134">
      <c r="D12134" s="2"/>
      <c r="G12134" s="2"/>
      <c r="J12134" s="2"/>
    </row>
    <row r="12135">
      <c r="D12135" s="2"/>
      <c r="G12135" s="2"/>
      <c r="J12135" s="2"/>
    </row>
    <row r="12136">
      <c r="D12136" s="2"/>
      <c r="G12136" s="2"/>
      <c r="J12136" s="2"/>
    </row>
    <row r="12137">
      <c r="D12137" s="2"/>
      <c r="G12137" s="2"/>
      <c r="J12137" s="2"/>
    </row>
    <row r="12138">
      <c r="D12138" s="2"/>
      <c r="G12138" s="2"/>
      <c r="J12138" s="2"/>
    </row>
    <row r="12139">
      <c r="D12139" s="2"/>
      <c r="G12139" s="2"/>
      <c r="J12139" s="2"/>
    </row>
    <row r="12140">
      <c r="D12140" s="2"/>
      <c r="G12140" s="2"/>
      <c r="J12140" s="2"/>
    </row>
    <row r="12141">
      <c r="D12141" s="2"/>
      <c r="G12141" s="2"/>
      <c r="J12141" s="2"/>
    </row>
    <row r="12142">
      <c r="D12142" s="2"/>
      <c r="G12142" s="2"/>
      <c r="J12142" s="2"/>
    </row>
    <row r="12143">
      <c r="D12143" s="2"/>
      <c r="G12143" s="2"/>
      <c r="J12143" s="2"/>
    </row>
    <row r="12144">
      <c r="D12144" s="2"/>
      <c r="G12144" s="2"/>
      <c r="J12144" s="2"/>
    </row>
    <row r="12145">
      <c r="D12145" s="2"/>
      <c r="G12145" s="2"/>
      <c r="J12145" s="2"/>
    </row>
    <row r="12146">
      <c r="D12146" s="2"/>
      <c r="G12146" s="2"/>
      <c r="J12146" s="2"/>
    </row>
    <row r="12147">
      <c r="D12147" s="2"/>
      <c r="G12147" s="2"/>
      <c r="J12147" s="2"/>
    </row>
    <row r="12148">
      <c r="D12148" s="2"/>
      <c r="G12148" s="2"/>
      <c r="J12148" s="2"/>
    </row>
    <row r="12149">
      <c r="D12149" s="2"/>
      <c r="G12149" s="2"/>
      <c r="J12149" s="2"/>
    </row>
    <row r="12150">
      <c r="D12150" s="2"/>
      <c r="G12150" s="2"/>
      <c r="J12150" s="2"/>
    </row>
    <row r="12151">
      <c r="D12151" s="2"/>
      <c r="G12151" s="2"/>
      <c r="J12151" s="2"/>
    </row>
    <row r="12152">
      <c r="D12152" s="2"/>
      <c r="G12152" s="2"/>
      <c r="J12152" s="2"/>
    </row>
    <row r="12153">
      <c r="D12153" s="2"/>
      <c r="G12153" s="2"/>
      <c r="J12153" s="2"/>
    </row>
    <row r="12154">
      <c r="D12154" s="2"/>
      <c r="G12154" s="2"/>
      <c r="J12154" s="2"/>
    </row>
    <row r="12155">
      <c r="D12155" s="2"/>
      <c r="G12155" s="2"/>
      <c r="J12155" s="2"/>
    </row>
    <row r="12156">
      <c r="D12156" s="2"/>
      <c r="G12156" s="2"/>
      <c r="J12156" s="2"/>
    </row>
    <row r="12157">
      <c r="D12157" s="2"/>
      <c r="G12157" s="2"/>
      <c r="J12157" s="2"/>
    </row>
    <row r="12158">
      <c r="D12158" s="2"/>
      <c r="G12158" s="2"/>
      <c r="J12158" s="2"/>
    </row>
    <row r="12159">
      <c r="D12159" s="2"/>
      <c r="G12159" s="2"/>
      <c r="J12159" s="2"/>
    </row>
    <row r="12160">
      <c r="D12160" s="2"/>
      <c r="G12160" s="2"/>
      <c r="J12160" s="2"/>
    </row>
    <row r="12161">
      <c r="D12161" s="2"/>
      <c r="G12161" s="2"/>
      <c r="J12161" s="2"/>
    </row>
    <row r="12162">
      <c r="D12162" s="2"/>
      <c r="G12162" s="2"/>
      <c r="J12162" s="2"/>
    </row>
    <row r="12163">
      <c r="D12163" s="2"/>
      <c r="G12163" s="2"/>
      <c r="J12163" s="2"/>
    </row>
    <row r="12164">
      <c r="D12164" s="2"/>
      <c r="G12164" s="2"/>
      <c r="J12164" s="2"/>
    </row>
    <row r="12165">
      <c r="D12165" s="2"/>
      <c r="G12165" s="2"/>
      <c r="J12165" s="2"/>
    </row>
    <row r="12166">
      <c r="D12166" s="2"/>
      <c r="G12166" s="2"/>
      <c r="J12166" s="2"/>
    </row>
    <row r="12167">
      <c r="D12167" s="2"/>
      <c r="G12167" s="2"/>
      <c r="J12167" s="2"/>
    </row>
    <row r="12168">
      <c r="D12168" s="2"/>
      <c r="G12168" s="2"/>
      <c r="J12168" s="2"/>
    </row>
    <row r="12169">
      <c r="D12169" s="2"/>
      <c r="G12169" s="2"/>
      <c r="J12169" s="2"/>
    </row>
    <row r="12170">
      <c r="D12170" s="2"/>
      <c r="G12170" s="2"/>
      <c r="J12170" s="2"/>
    </row>
    <row r="12171">
      <c r="D12171" s="2"/>
      <c r="G12171" s="2"/>
      <c r="J12171" s="2"/>
    </row>
    <row r="12172">
      <c r="D12172" s="2"/>
      <c r="G12172" s="2"/>
      <c r="J12172" s="2"/>
    </row>
    <row r="12173">
      <c r="D12173" s="2"/>
      <c r="G12173" s="2"/>
      <c r="J12173" s="2"/>
    </row>
    <row r="12174">
      <c r="D12174" s="2"/>
      <c r="G12174" s="2"/>
      <c r="J12174" s="2"/>
    </row>
    <row r="12175">
      <c r="D12175" s="2"/>
      <c r="G12175" s="2"/>
      <c r="J12175" s="2"/>
    </row>
    <row r="12176">
      <c r="D12176" s="2"/>
      <c r="G12176" s="2"/>
      <c r="J12176" s="2"/>
    </row>
    <row r="12177">
      <c r="D12177" s="2"/>
      <c r="G12177" s="2"/>
      <c r="J12177" s="2"/>
    </row>
    <row r="12178">
      <c r="D12178" s="2"/>
      <c r="G12178" s="2"/>
      <c r="J12178" s="2"/>
    </row>
    <row r="12179">
      <c r="D12179" s="2"/>
      <c r="G12179" s="2"/>
      <c r="J12179" s="2"/>
    </row>
    <row r="12180">
      <c r="D12180" s="2"/>
      <c r="G12180" s="2"/>
      <c r="J12180" s="2"/>
    </row>
    <row r="12181">
      <c r="D12181" s="2"/>
      <c r="G12181" s="2"/>
      <c r="J12181" s="2"/>
    </row>
    <row r="12182">
      <c r="D12182" s="2"/>
      <c r="G12182" s="2"/>
      <c r="J12182" s="2"/>
    </row>
    <row r="12183">
      <c r="D12183" s="2"/>
      <c r="G12183" s="2"/>
      <c r="J12183" s="2"/>
    </row>
    <row r="12184">
      <c r="D12184" s="2"/>
      <c r="G12184" s="2"/>
      <c r="J12184" s="2"/>
    </row>
    <row r="12185">
      <c r="D12185" s="2"/>
      <c r="G12185" s="2"/>
      <c r="J12185" s="2"/>
    </row>
    <row r="12186">
      <c r="D12186" s="2"/>
      <c r="G12186" s="2"/>
      <c r="J12186" s="2"/>
    </row>
    <row r="12187">
      <c r="D12187" s="2"/>
      <c r="G12187" s="2"/>
      <c r="J12187" s="2"/>
    </row>
    <row r="12188">
      <c r="D12188" s="2"/>
      <c r="G12188" s="2"/>
      <c r="J12188" s="2"/>
    </row>
    <row r="12189">
      <c r="D12189" s="2"/>
      <c r="G12189" s="2"/>
      <c r="J12189" s="2"/>
    </row>
    <row r="12190">
      <c r="D12190" s="2"/>
      <c r="G12190" s="2"/>
      <c r="J12190" s="2"/>
    </row>
    <row r="12191">
      <c r="D12191" s="2"/>
      <c r="G12191" s="2"/>
      <c r="J12191" s="2"/>
    </row>
    <row r="12192">
      <c r="D12192" s="2"/>
      <c r="G12192" s="2"/>
      <c r="J12192" s="2"/>
    </row>
    <row r="12193">
      <c r="D12193" s="2"/>
      <c r="G12193" s="2"/>
      <c r="J12193" s="2"/>
    </row>
    <row r="12194">
      <c r="D12194" s="2"/>
      <c r="G12194" s="2"/>
      <c r="J12194" s="2"/>
    </row>
    <row r="12195">
      <c r="D12195" s="2"/>
      <c r="G12195" s="2"/>
      <c r="J12195" s="2"/>
    </row>
    <row r="12196">
      <c r="D12196" s="2"/>
      <c r="G12196" s="2"/>
      <c r="J12196" s="2"/>
    </row>
    <row r="12197">
      <c r="D12197" s="2"/>
      <c r="G12197" s="2"/>
      <c r="J12197" s="2"/>
    </row>
    <row r="12198">
      <c r="D12198" s="2"/>
      <c r="G12198" s="2"/>
      <c r="J12198" s="2"/>
    </row>
    <row r="12199">
      <c r="D12199" s="2"/>
      <c r="G12199" s="2"/>
      <c r="J12199" s="2"/>
    </row>
    <row r="12200">
      <c r="D12200" s="2"/>
      <c r="G12200" s="2"/>
      <c r="J12200" s="2"/>
    </row>
    <row r="12201">
      <c r="D12201" s="2"/>
      <c r="G12201" s="2"/>
      <c r="J12201" s="2"/>
    </row>
    <row r="12202">
      <c r="D12202" s="2"/>
      <c r="G12202" s="2"/>
      <c r="J12202" s="2"/>
    </row>
    <row r="12203">
      <c r="D12203" s="2"/>
      <c r="G12203" s="2"/>
      <c r="J12203" s="2"/>
    </row>
    <row r="12204">
      <c r="D12204" s="2"/>
      <c r="G12204" s="2"/>
      <c r="J12204" s="2"/>
    </row>
    <row r="12205">
      <c r="D12205" s="2"/>
      <c r="G12205" s="2"/>
      <c r="J12205" s="2"/>
    </row>
    <row r="12206">
      <c r="D12206" s="2"/>
      <c r="G12206" s="2"/>
      <c r="J12206" s="2"/>
    </row>
    <row r="12207">
      <c r="D12207" s="2"/>
      <c r="G12207" s="2"/>
      <c r="J12207" s="2"/>
    </row>
    <row r="12208">
      <c r="D12208" s="2"/>
      <c r="G12208" s="2"/>
      <c r="J12208" s="2"/>
    </row>
    <row r="12209">
      <c r="D12209" s="2"/>
      <c r="G12209" s="2"/>
      <c r="J12209" s="2"/>
    </row>
    <row r="12210">
      <c r="D12210" s="2"/>
      <c r="G12210" s="2"/>
      <c r="J12210" s="2"/>
    </row>
    <row r="12211">
      <c r="D12211" s="2"/>
      <c r="G12211" s="2"/>
      <c r="J12211" s="2"/>
    </row>
    <row r="12212">
      <c r="D12212" s="2"/>
      <c r="G12212" s="2"/>
      <c r="J12212" s="2"/>
    </row>
    <row r="12213">
      <c r="D12213" s="2"/>
      <c r="G12213" s="2"/>
      <c r="J12213" s="2"/>
    </row>
    <row r="12214">
      <c r="D12214" s="2"/>
      <c r="G12214" s="2"/>
      <c r="J12214" s="2"/>
    </row>
    <row r="12215">
      <c r="D12215" s="2"/>
      <c r="G12215" s="2"/>
      <c r="J12215" s="2"/>
    </row>
    <row r="12216">
      <c r="D12216" s="2"/>
      <c r="G12216" s="2"/>
      <c r="J12216" s="2"/>
    </row>
    <row r="12217">
      <c r="D12217" s="2"/>
      <c r="G12217" s="2"/>
      <c r="J12217" s="2"/>
    </row>
    <row r="12218">
      <c r="D12218" s="2"/>
      <c r="G12218" s="2"/>
      <c r="J12218" s="2"/>
    </row>
    <row r="12219">
      <c r="D12219" s="2"/>
      <c r="G12219" s="2"/>
      <c r="J12219" s="2"/>
    </row>
    <row r="12220">
      <c r="D12220" s="2"/>
      <c r="G12220" s="2"/>
      <c r="J12220" s="2"/>
    </row>
    <row r="12221">
      <c r="D12221" s="2"/>
      <c r="G12221" s="2"/>
      <c r="J12221" s="2"/>
    </row>
    <row r="12222">
      <c r="D12222" s="2"/>
      <c r="G12222" s="2"/>
      <c r="J12222" s="2"/>
    </row>
    <row r="12223">
      <c r="D12223" s="2"/>
      <c r="G12223" s="2"/>
      <c r="J12223" s="2"/>
    </row>
    <row r="12224">
      <c r="D12224" s="2"/>
      <c r="G12224" s="2"/>
      <c r="J12224" s="2"/>
    </row>
    <row r="12225">
      <c r="D12225" s="2"/>
      <c r="G12225" s="2"/>
      <c r="J12225" s="2"/>
    </row>
    <row r="12226">
      <c r="D12226" s="2"/>
      <c r="G12226" s="2"/>
      <c r="J12226" s="2"/>
    </row>
    <row r="12227">
      <c r="D12227" s="2"/>
      <c r="G12227" s="2"/>
      <c r="J12227" s="2"/>
    </row>
    <row r="12228">
      <c r="D12228" s="2"/>
      <c r="G12228" s="2"/>
      <c r="J12228" s="2"/>
    </row>
    <row r="12229">
      <c r="D12229" s="2"/>
      <c r="G12229" s="2"/>
      <c r="J12229" s="2"/>
    </row>
    <row r="12230">
      <c r="D12230" s="2"/>
      <c r="G12230" s="2"/>
      <c r="J12230" s="2"/>
    </row>
    <row r="12231">
      <c r="D12231" s="2"/>
      <c r="G12231" s="2"/>
      <c r="J12231" s="2"/>
    </row>
    <row r="12232">
      <c r="D12232" s="2"/>
      <c r="G12232" s="2"/>
      <c r="J12232" s="2"/>
    </row>
    <row r="12233">
      <c r="D12233" s="2"/>
      <c r="G12233" s="2"/>
      <c r="J12233" s="2"/>
    </row>
    <row r="12234">
      <c r="D12234" s="2"/>
      <c r="G12234" s="2"/>
      <c r="J12234" s="2"/>
    </row>
    <row r="12235">
      <c r="D12235" s="2"/>
      <c r="G12235" s="2"/>
      <c r="J12235" s="2"/>
    </row>
    <row r="12236">
      <c r="D12236" s="2"/>
      <c r="G12236" s="2"/>
      <c r="J12236" s="2"/>
    </row>
    <row r="12237">
      <c r="D12237" s="2"/>
      <c r="G12237" s="2"/>
      <c r="J12237" s="2"/>
    </row>
    <row r="12238">
      <c r="D12238" s="2"/>
      <c r="G12238" s="2"/>
      <c r="J12238" s="2"/>
    </row>
    <row r="12239">
      <c r="D12239" s="2"/>
      <c r="G12239" s="2"/>
      <c r="J12239" s="2"/>
    </row>
    <row r="12240">
      <c r="D12240" s="2"/>
      <c r="G12240" s="2"/>
      <c r="J12240" s="2"/>
    </row>
    <row r="12241">
      <c r="D12241" s="2"/>
      <c r="G12241" s="2"/>
      <c r="J12241" s="2"/>
    </row>
    <row r="12242">
      <c r="D12242" s="2"/>
      <c r="G12242" s="2"/>
      <c r="J12242" s="2"/>
    </row>
    <row r="12243">
      <c r="D12243" s="2"/>
      <c r="G12243" s="2"/>
      <c r="J12243" s="2"/>
    </row>
    <row r="12244">
      <c r="D12244" s="2"/>
      <c r="G12244" s="2"/>
      <c r="J12244" s="2"/>
    </row>
    <row r="12245">
      <c r="D12245" s="2"/>
      <c r="G12245" s="2"/>
      <c r="J12245" s="2"/>
    </row>
    <row r="12246">
      <c r="D12246" s="2"/>
      <c r="G12246" s="2"/>
      <c r="J12246" s="2"/>
    </row>
    <row r="12247">
      <c r="D12247" s="2"/>
      <c r="G12247" s="2"/>
      <c r="J12247" s="2"/>
    </row>
    <row r="12248">
      <c r="D12248" s="2"/>
      <c r="G12248" s="2"/>
      <c r="J12248" s="2"/>
    </row>
    <row r="12249">
      <c r="D12249" s="2"/>
      <c r="G12249" s="2"/>
      <c r="J12249" s="2"/>
    </row>
    <row r="12250">
      <c r="D12250" s="2"/>
      <c r="G12250" s="2"/>
      <c r="J12250" s="2"/>
    </row>
    <row r="12251">
      <c r="D12251" s="2"/>
      <c r="G12251" s="2"/>
      <c r="J12251" s="2"/>
    </row>
    <row r="12252">
      <c r="D12252" s="2"/>
      <c r="G12252" s="2"/>
      <c r="J12252" s="2"/>
    </row>
    <row r="12253">
      <c r="D12253" s="2"/>
      <c r="G12253" s="2"/>
      <c r="J12253" s="2"/>
    </row>
    <row r="12254">
      <c r="D12254" s="2"/>
      <c r="G12254" s="2"/>
      <c r="J12254" s="2"/>
    </row>
    <row r="12255">
      <c r="D12255" s="2"/>
      <c r="G12255" s="2"/>
      <c r="J12255" s="2"/>
    </row>
    <row r="12256">
      <c r="D12256" s="2"/>
      <c r="G12256" s="2"/>
      <c r="J12256" s="2"/>
    </row>
    <row r="12257">
      <c r="D12257" s="2"/>
      <c r="G12257" s="2"/>
      <c r="J12257" s="2"/>
    </row>
    <row r="12258">
      <c r="D12258" s="2"/>
      <c r="G12258" s="2"/>
      <c r="J12258" s="2"/>
    </row>
    <row r="12259">
      <c r="D12259" s="2"/>
      <c r="G12259" s="2"/>
      <c r="J12259" s="2"/>
    </row>
    <row r="12260">
      <c r="D12260" s="2"/>
      <c r="G12260" s="2"/>
      <c r="J12260" s="2"/>
    </row>
    <row r="12261">
      <c r="D12261" s="2"/>
      <c r="G12261" s="2"/>
      <c r="J12261" s="2"/>
    </row>
    <row r="12262">
      <c r="D12262" s="2"/>
      <c r="G12262" s="2"/>
      <c r="J12262" s="2"/>
    </row>
    <row r="12263">
      <c r="D12263" s="2"/>
      <c r="G12263" s="2"/>
      <c r="J12263" s="2"/>
    </row>
    <row r="12264">
      <c r="D12264" s="2"/>
      <c r="G12264" s="2"/>
      <c r="J12264" s="2"/>
    </row>
    <row r="12265">
      <c r="D12265" s="2"/>
      <c r="G12265" s="2"/>
      <c r="J12265" s="2"/>
    </row>
    <row r="12266">
      <c r="D12266" s="2"/>
      <c r="G12266" s="2"/>
      <c r="J12266" s="2"/>
    </row>
    <row r="12267">
      <c r="D12267" s="2"/>
      <c r="G12267" s="2"/>
      <c r="J12267" s="2"/>
    </row>
    <row r="12268">
      <c r="D12268" s="2"/>
      <c r="G12268" s="2"/>
      <c r="J12268" s="2"/>
    </row>
    <row r="12269">
      <c r="D12269" s="2"/>
      <c r="G12269" s="2"/>
      <c r="J12269" s="2"/>
    </row>
    <row r="12270">
      <c r="D12270" s="2"/>
      <c r="G12270" s="2"/>
      <c r="J12270" s="2"/>
    </row>
    <row r="12271">
      <c r="D12271" s="2"/>
      <c r="G12271" s="2"/>
      <c r="J12271" s="2"/>
    </row>
    <row r="12272">
      <c r="D12272" s="2"/>
      <c r="G12272" s="2"/>
      <c r="J12272" s="2"/>
    </row>
    <row r="12273">
      <c r="D12273" s="2"/>
      <c r="G12273" s="2"/>
      <c r="J12273" s="2"/>
    </row>
    <row r="12274">
      <c r="D12274" s="2"/>
      <c r="G12274" s="2"/>
      <c r="J12274" s="2"/>
    </row>
    <row r="12275">
      <c r="D12275" s="2"/>
      <c r="G12275" s="2"/>
      <c r="J12275" s="2"/>
    </row>
    <row r="12276">
      <c r="D12276" s="2"/>
      <c r="G12276" s="2"/>
      <c r="J12276" s="2"/>
    </row>
    <row r="12277">
      <c r="D12277" s="2"/>
      <c r="G12277" s="2"/>
      <c r="J12277" s="2"/>
    </row>
    <row r="12278">
      <c r="D12278" s="2"/>
      <c r="G12278" s="2"/>
      <c r="J12278" s="2"/>
    </row>
    <row r="12279">
      <c r="D12279" s="2"/>
      <c r="G12279" s="2"/>
      <c r="J12279" s="2"/>
    </row>
    <row r="12280">
      <c r="D12280" s="2"/>
      <c r="G12280" s="2"/>
      <c r="J12280" s="2"/>
    </row>
    <row r="12281">
      <c r="D12281" s="2"/>
      <c r="G12281" s="2"/>
      <c r="J12281" s="2"/>
    </row>
    <row r="12282">
      <c r="D12282" s="2"/>
      <c r="G12282" s="2"/>
      <c r="J12282" s="2"/>
    </row>
    <row r="12283">
      <c r="D12283" s="2"/>
      <c r="G12283" s="2"/>
      <c r="J12283" s="2"/>
    </row>
    <row r="12284">
      <c r="D12284" s="2"/>
      <c r="G12284" s="2"/>
      <c r="J12284" s="2"/>
    </row>
    <row r="12285">
      <c r="D12285" s="2"/>
      <c r="G12285" s="2"/>
      <c r="J12285" s="2"/>
    </row>
    <row r="12286">
      <c r="D12286" s="2"/>
      <c r="G12286" s="2"/>
      <c r="J12286" s="2"/>
    </row>
    <row r="12287">
      <c r="D12287" s="2"/>
      <c r="G12287" s="2"/>
      <c r="J12287" s="2"/>
    </row>
    <row r="12288">
      <c r="D12288" s="2"/>
      <c r="G12288" s="2"/>
      <c r="J12288" s="2"/>
    </row>
    <row r="12289">
      <c r="D12289" s="2"/>
      <c r="G12289" s="2"/>
      <c r="J12289" s="2"/>
    </row>
    <row r="12290">
      <c r="D12290" s="2"/>
      <c r="G12290" s="2"/>
      <c r="J12290" s="2"/>
    </row>
    <row r="12291">
      <c r="D12291" s="2"/>
      <c r="G12291" s="2"/>
      <c r="J12291" s="2"/>
    </row>
    <row r="12292">
      <c r="D12292" s="2"/>
      <c r="G12292" s="2"/>
      <c r="J12292" s="2"/>
    </row>
    <row r="12293">
      <c r="D12293" s="2"/>
      <c r="G12293" s="2"/>
      <c r="J12293" s="2"/>
    </row>
    <row r="12294">
      <c r="D12294" s="2"/>
      <c r="G12294" s="2"/>
      <c r="J12294" s="2"/>
    </row>
    <row r="12295">
      <c r="D12295" s="2"/>
      <c r="G12295" s="2"/>
      <c r="J12295" s="2"/>
    </row>
    <row r="12296">
      <c r="D12296" s="2"/>
      <c r="G12296" s="2"/>
      <c r="J12296" s="2"/>
    </row>
    <row r="12297">
      <c r="D12297" s="2"/>
      <c r="G12297" s="2"/>
      <c r="J12297" s="2"/>
    </row>
    <row r="12298">
      <c r="D12298" s="2"/>
      <c r="G12298" s="2"/>
      <c r="J12298" s="2"/>
    </row>
    <row r="12299">
      <c r="D12299" s="2"/>
      <c r="G12299" s="2"/>
      <c r="J12299" s="2"/>
    </row>
    <row r="12300">
      <c r="D12300" s="2"/>
      <c r="G12300" s="2"/>
      <c r="J12300" s="2"/>
    </row>
    <row r="12301">
      <c r="D12301" s="2"/>
      <c r="G12301" s="2"/>
      <c r="J12301" s="2"/>
    </row>
    <row r="12302">
      <c r="D12302" s="2"/>
      <c r="G12302" s="2"/>
      <c r="J12302" s="2"/>
    </row>
    <row r="12303">
      <c r="D12303" s="2"/>
      <c r="G12303" s="2"/>
      <c r="J12303" s="2"/>
    </row>
    <row r="12304">
      <c r="D12304" s="2"/>
      <c r="G12304" s="2"/>
      <c r="J12304" s="2"/>
    </row>
    <row r="12305">
      <c r="D12305" s="2"/>
      <c r="G12305" s="2"/>
      <c r="J12305" s="2"/>
    </row>
    <row r="12306">
      <c r="D12306" s="2"/>
      <c r="G12306" s="2"/>
      <c r="J12306" s="2"/>
    </row>
    <row r="12307">
      <c r="D12307" s="2"/>
      <c r="G12307" s="2"/>
      <c r="J12307" s="2"/>
    </row>
    <row r="12308">
      <c r="D12308" s="2"/>
      <c r="G12308" s="2"/>
      <c r="J12308" s="2"/>
    </row>
    <row r="12309">
      <c r="D12309" s="2"/>
      <c r="G12309" s="2"/>
      <c r="J12309" s="2"/>
    </row>
    <row r="12310">
      <c r="D12310" s="2"/>
      <c r="G12310" s="2"/>
      <c r="J12310" s="2"/>
    </row>
    <row r="12311">
      <c r="D12311" s="2"/>
      <c r="G12311" s="2"/>
      <c r="J12311" s="2"/>
    </row>
    <row r="12312">
      <c r="D12312" s="2"/>
      <c r="G12312" s="2"/>
      <c r="J12312" s="2"/>
    </row>
    <row r="12313">
      <c r="D12313" s="2"/>
      <c r="G12313" s="2"/>
      <c r="J12313" s="2"/>
    </row>
    <row r="12314">
      <c r="D12314" s="2"/>
      <c r="G12314" s="2"/>
      <c r="J12314" s="2"/>
    </row>
    <row r="12315">
      <c r="D12315" s="2"/>
      <c r="G12315" s="2"/>
      <c r="J12315" s="2"/>
    </row>
    <row r="12316">
      <c r="D12316" s="2"/>
      <c r="G12316" s="2"/>
      <c r="J12316" s="2"/>
    </row>
    <row r="12317">
      <c r="D12317" s="2"/>
      <c r="G12317" s="2"/>
      <c r="J12317" s="2"/>
    </row>
    <row r="12318">
      <c r="D12318" s="2"/>
      <c r="G12318" s="2"/>
      <c r="J12318" s="2"/>
    </row>
    <row r="12319">
      <c r="D12319" s="2"/>
      <c r="G12319" s="2"/>
      <c r="J12319" s="2"/>
    </row>
    <row r="12320">
      <c r="D12320" s="2"/>
      <c r="G12320" s="2"/>
      <c r="J12320" s="2"/>
    </row>
    <row r="12321">
      <c r="D12321" s="2"/>
      <c r="G12321" s="2"/>
      <c r="J12321" s="2"/>
    </row>
    <row r="12322">
      <c r="D12322" s="2"/>
      <c r="G12322" s="2"/>
      <c r="J12322" s="2"/>
    </row>
    <row r="12323">
      <c r="D12323" s="2"/>
      <c r="G12323" s="2"/>
      <c r="J12323" s="2"/>
    </row>
    <row r="12324">
      <c r="D12324" s="2"/>
      <c r="G12324" s="2"/>
      <c r="J12324" s="2"/>
    </row>
    <row r="12325">
      <c r="D12325" s="2"/>
      <c r="G12325" s="2"/>
      <c r="J12325" s="2"/>
    </row>
    <row r="12326">
      <c r="D12326" s="2"/>
      <c r="G12326" s="2"/>
      <c r="J12326" s="2"/>
    </row>
    <row r="12327">
      <c r="D12327" s="2"/>
      <c r="G12327" s="2"/>
      <c r="J12327" s="2"/>
    </row>
    <row r="12328">
      <c r="D12328" s="2"/>
      <c r="G12328" s="2"/>
      <c r="J12328" s="2"/>
    </row>
    <row r="12329">
      <c r="D12329" s="2"/>
      <c r="G12329" s="2"/>
      <c r="J12329" s="2"/>
    </row>
    <row r="12330">
      <c r="D12330" s="2"/>
      <c r="G12330" s="2"/>
      <c r="J12330" s="2"/>
    </row>
    <row r="12331">
      <c r="D12331" s="2"/>
      <c r="G12331" s="2"/>
      <c r="J12331" s="2"/>
    </row>
    <row r="12332">
      <c r="D12332" s="2"/>
      <c r="G12332" s="2"/>
      <c r="J12332" s="2"/>
    </row>
    <row r="12333">
      <c r="D12333" s="2"/>
      <c r="G12333" s="2"/>
      <c r="J12333" s="2"/>
    </row>
    <row r="12334">
      <c r="D12334" s="2"/>
      <c r="G12334" s="2"/>
      <c r="J12334" s="2"/>
    </row>
    <row r="12335">
      <c r="D12335" s="2"/>
      <c r="G12335" s="2"/>
      <c r="J12335" s="2"/>
    </row>
    <row r="12336">
      <c r="D12336" s="2"/>
      <c r="G12336" s="2"/>
      <c r="J12336" s="2"/>
    </row>
    <row r="12337">
      <c r="D12337" s="2"/>
      <c r="G12337" s="2"/>
      <c r="J12337" s="2"/>
    </row>
    <row r="12338">
      <c r="D12338" s="2"/>
      <c r="G12338" s="2"/>
      <c r="J12338" s="2"/>
    </row>
    <row r="12339">
      <c r="D12339" s="2"/>
      <c r="G12339" s="2"/>
      <c r="J12339" s="2"/>
    </row>
    <row r="12340">
      <c r="D12340" s="2"/>
      <c r="G12340" s="2"/>
      <c r="J12340" s="2"/>
    </row>
    <row r="12341">
      <c r="D12341" s="2"/>
      <c r="G12341" s="2"/>
      <c r="J12341" s="2"/>
    </row>
    <row r="12342">
      <c r="D12342" s="2"/>
      <c r="G12342" s="2"/>
      <c r="J12342" s="2"/>
    </row>
    <row r="12343">
      <c r="D12343" s="2"/>
      <c r="G12343" s="2"/>
      <c r="J12343" s="2"/>
    </row>
    <row r="12344">
      <c r="D12344" s="2"/>
      <c r="G12344" s="2"/>
      <c r="J12344" s="2"/>
    </row>
    <row r="12345">
      <c r="D12345" s="2"/>
      <c r="G12345" s="2"/>
      <c r="J12345" s="2"/>
    </row>
    <row r="12346">
      <c r="D12346" s="2"/>
      <c r="G12346" s="2"/>
      <c r="J12346" s="2"/>
    </row>
    <row r="12347">
      <c r="D12347" s="2"/>
      <c r="G12347" s="2"/>
      <c r="J12347" s="2"/>
    </row>
    <row r="12348">
      <c r="D12348" s="2"/>
      <c r="G12348" s="2"/>
      <c r="J12348" s="2"/>
    </row>
    <row r="12349">
      <c r="D12349" s="2"/>
      <c r="G12349" s="2"/>
      <c r="J12349" s="2"/>
    </row>
    <row r="12350">
      <c r="D12350" s="2"/>
      <c r="G12350" s="2"/>
      <c r="J12350" s="2"/>
    </row>
    <row r="12351">
      <c r="D12351" s="2"/>
      <c r="G12351" s="2"/>
      <c r="J12351" s="2"/>
    </row>
    <row r="12352">
      <c r="D12352" s="2"/>
      <c r="G12352" s="2"/>
      <c r="J12352" s="2"/>
    </row>
    <row r="12353">
      <c r="D12353" s="2"/>
      <c r="G12353" s="2"/>
      <c r="J12353" s="2"/>
    </row>
    <row r="12354">
      <c r="D12354" s="2"/>
      <c r="G12354" s="2"/>
      <c r="J12354" s="2"/>
    </row>
    <row r="12355">
      <c r="D12355" s="2"/>
      <c r="G12355" s="2"/>
      <c r="J12355" s="2"/>
    </row>
    <row r="12356">
      <c r="D12356" s="2"/>
      <c r="G12356" s="2"/>
      <c r="J12356" s="2"/>
    </row>
    <row r="12357">
      <c r="D12357" s="2"/>
      <c r="G12357" s="2"/>
      <c r="J12357" s="2"/>
    </row>
    <row r="12358">
      <c r="D12358" s="2"/>
      <c r="G12358" s="2"/>
      <c r="J12358" s="2"/>
    </row>
    <row r="12359">
      <c r="D12359" s="2"/>
      <c r="G12359" s="2"/>
      <c r="J12359" s="2"/>
    </row>
    <row r="12360">
      <c r="D12360" s="2"/>
      <c r="G12360" s="2"/>
      <c r="J12360" s="2"/>
    </row>
    <row r="12361">
      <c r="D12361" s="2"/>
      <c r="G12361" s="2"/>
      <c r="J12361" s="2"/>
    </row>
    <row r="12362">
      <c r="D12362" s="2"/>
      <c r="G12362" s="2"/>
      <c r="J12362" s="2"/>
    </row>
    <row r="12363">
      <c r="D12363" s="2"/>
      <c r="G12363" s="2"/>
      <c r="J12363" s="2"/>
    </row>
    <row r="12364">
      <c r="D12364" s="2"/>
      <c r="G12364" s="2"/>
      <c r="J12364" s="2"/>
    </row>
    <row r="12365">
      <c r="D12365" s="2"/>
      <c r="G12365" s="2"/>
      <c r="J12365" s="2"/>
    </row>
    <row r="12366">
      <c r="D12366" s="2"/>
      <c r="G12366" s="2"/>
      <c r="J12366" s="2"/>
    </row>
    <row r="12367">
      <c r="D12367" s="2"/>
      <c r="G12367" s="2"/>
      <c r="J12367" s="2"/>
    </row>
    <row r="12368">
      <c r="D12368" s="2"/>
      <c r="G12368" s="2"/>
      <c r="J12368" s="2"/>
    </row>
    <row r="12369">
      <c r="D12369" s="2"/>
      <c r="G12369" s="2"/>
      <c r="J12369" s="2"/>
    </row>
    <row r="12370">
      <c r="D12370" s="2"/>
      <c r="G12370" s="2"/>
      <c r="J12370" s="2"/>
    </row>
    <row r="12371">
      <c r="D12371" s="2"/>
      <c r="G12371" s="2"/>
      <c r="J12371" s="2"/>
    </row>
    <row r="12372">
      <c r="D12372" s="2"/>
      <c r="G12372" s="2"/>
      <c r="J12372" s="2"/>
    </row>
    <row r="12373">
      <c r="D12373" s="2"/>
      <c r="G12373" s="2"/>
      <c r="J12373" s="2"/>
    </row>
    <row r="12374">
      <c r="D12374" s="2"/>
      <c r="G12374" s="2"/>
      <c r="J12374" s="2"/>
    </row>
    <row r="12375">
      <c r="D12375" s="2"/>
      <c r="G12375" s="2"/>
      <c r="J12375" s="2"/>
    </row>
    <row r="12376">
      <c r="D12376" s="2"/>
      <c r="G12376" s="2"/>
      <c r="J12376" s="2"/>
    </row>
    <row r="12377">
      <c r="D12377" s="2"/>
      <c r="G12377" s="2"/>
      <c r="J12377" s="2"/>
    </row>
    <row r="12378">
      <c r="D12378" s="2"/>
      <c r="G12378" s="2"/>
      <c r="J12378" s="2"/>
    </row>
    <row r="12379">
      <c r="D12379" s="2"/>
      <c r="G12379" s="2"/>
      <c r="J12379" s="2"/>
    </row>
    <row r="12380">
      <c r="D12380" s="2"/>
      <c r="G12380" s="2"/>
      <c r="J12380" s="2"/>
    </row>
    <row r="12381">
      <c r="D12381" s="2"/>
      <c r="G12381" s="2"/>
      <c r="J12381" s="2"/>
    </row>
    <row r="12382">
      <c r="D12382" s="2"/>
      <c r="G12382" s="2"/>
      <c r="J12382" s="2"/>
    </row>
    <row r="12383">
      <c r="D12383" s="2"/>
      <c r="G12383" s="2"/>
      <c r="J12383" s="2"/>
    </row>
    <row r="12384">
      <c r="D12384" s="2"/>
      <c r="G12384" s="2"/>
      <c r="J12384" s="2"/>
    </row>
    <row r="12385">
      <c r="D12385" s="2"/>
      <c r="G12385" s="2"/>
      <c r="J12385" s="2"/>
    </row>
    <row r="12386">
      <c r="D12386" s="2"/>
      <c r="G12386" s="2"/>
      <c r="J12386" s="2"/>
    </row>
    <row r="12387">
      <c r="D12387" s="2"/>
      <c r="G12387" s="2"/>
      <c r="J12387" s="2"/>
    </row>
    <row r="12388">
      <c r="D12388" s="2"/>
      <c r="G12388" s="2"/>
      <c r="J12388" s="2"/>
    </row>
    <row r="12389">
      <c r="D12389" s="2"/>
      <c r="G12389" s="2"/>
      <c r="J12389" s="2"/>
    </row>
    <row r="12390">
      <c r="D12390" s="2"/>
      <c r="G12390" s="2"/>
      <c r="J12390" s="2"/>
    </row>
    <row r="12391">
      <c r="D12391" s="2"/>
      <c r="G12391" s="2"/>
      <c r="J12391" s="2"/>
    </row>
    <row r="12392">
      <c r="D12392" s="2"/>
      <c r="G12392" s="2"/>
      <c r="J12392" s="2"/>
    </row>
    <row r="12393">
      <c r="D12393" s="2"/>
      <c r="G12393" s="2"/>
      <c r="J12393" s="2"/>
    </row>
    <row r="12394">
      <c r="D12394" s="2"/>
      <c r="G12394" s="2"/>
      <c r="J12394" s="2"/>
    </row>
    <row r="12395">
      <c r="D12395" s="2"/>
      <c r="G12395" s="2"/>
      <c r="J12395" s="2"/>
    </row>
    <row r="12396">
      <c r="D12396" s="2"/>
      <c r="G12396" s="2"/>
      <c r="J12396" s="2"/>
    </row>
    <row r="12397">
      <c r="D12397" s="2"/>
      <c r="G12397" s="2"/>
      <c r="J12397" s="2"/>
    </row>
    <row r="12398">
      <c r="D12398" s="2"/>
      <c r="G12398" s="2"/>
      <c r="J12398" s="2"/>
    </row>
    <row r="12399">
      <c r="D12399" s="2"/>
      <c r="G12399" s="2"/>
      <c r="J12399" s="2"/>
    </row>
    <row r="12400">
      <c r="D12400" s="2"/>
      <c r="G12400" s="2"/>
      <c r="J12400" s="2"/>
    </row>
    <row r="12401">
      <c r="D12401" s="2"/>
      <c r="G12401" s="2"/>
      <c r="J12401" s="2"/>
    </row>
    <row r="12402">
      <c r="D12402" s="2"/>
      <c r="G12402" s="2"/>
      <c r="J12402" s="2"/>
    </row>
    <row r="12403">
      <c r="D12403" s="2"/>
      <c r="G12403" s="2"/>
      <c r="J12403" s="2"/>
    </row>
    <row r="12404">
      <c r="D12404" s="2"/>
      <c r="G12404" s="2"/>
      <c r="J12404" s="2"/>
    </row>
    <row r="12405">
      <c r="D12405" s="2"/>
      <c r="G12405" s="2"/>
      <c r="J12405" s="2"/>
    </row>
    <row r="12406">
      <c r="D12406" s="2"/>
      <c r="G12406" s="2"/>
      <c r="J12406" s="2"/>
    </row>
    <row r="12407">
      <c r="D12407" s="2"/>
      <c r="G12407" s="2"/>
      <c r="J12407" s="2"/>
    </row>
    <row r="12408">
      <c r="D12408" s="2"/>
      <c r="G12408" s="2"/>
      <c r="J12408" s="2"/>
    </row>
    <row r="12409">
      <c r="D12409" s="2"/>
      <c r="G12409" s="2"/>
      <c r="J12409" s="2"/>
    </row>
    <row r="12410">
      <c r="D12410" s="2"/>
      <c r="G12410" s="2"/>
      <c r="J12410" s="2"/>
    </row>
    <row r="12411">
      <c r="D12411" s="2"/>
      <c r="G12411" s="2"/>
      <c r="J12411" s="2"/>
    </row>
    <row r="12412">
      <c r="D12412" s="2"/>
      <c r="G12412" s="2"/>
      <c r="J12412" s="2"/>
    </row>
    <row r="12413">
      <c r="D12413" s="2"/>
      <c r="G12413" s="2"/>
      <c r="J12413" s="2"/>
    </row>
    <row r="12414">
      <c r="D12414" s="2"/>
      <c r="G12414" s="2"/>
      <c r="J12414" s="2"/>
    </row>
    <row r="12415">
      <c r="D12415" s="2"/>
      <c r="G12415" s="2"/>
      <c r="J12415" s="2"/>
    </row>
    <row r="12416">
      <c r="D12416" s="2"/>
      <c r="G12416" s="2"/>
      <c r="J12416" s="2"/>
    </row>
    <row r="12417">
      <c r="D12417" s="2"/>
      <c r="G12417" s="2"/>
      <c r="J12417" s="2"/>
    </row>
    <row r="12418">
      <c r="D12418" s="2"/>
      <c r="G12418" s="2"/>
      <c r="J12418" s="2"/>
    </row>
    <row r="12419">
      <c r="D12419" s="2"/>
      <c r="G12419" s="2"/>
      <c r="J12419" s="2"/>
    </row>
    <row r="12420">
      <c r="D12420" s="2"/>
      <c r="G12420" s="2"/>
      <c r="J12420" s="2"/>
    </row>
    <row r="12421">
      <c r="D12421" s="2"/>
      <c r="G12421" s="2"/>
      <c r="J12421" s="2"/>
    </row>
    <row r="12422">
      <c r="D12422" s="2"/>
      <c r="G12422" s="2"/>
      <c r="J12422" s="2"/>
    </row>
    <row r="12423">
      <c r="D12423" s="2"/>
      <c r="G12423" s="2"/>
      <c r="J12423" s="2"/>
    </row>
    <row r="12424">
      <c r="D12424" s="2"/>
      <c r="G12424" s="2"/>
      <c r="J12424" s="2"/>
    </row>
    <row r="12425">
      <c r="D12425" s="2"/>
      <c r="G12425" s="2"/>
      <c r="J12425" s="2"/>
    </row>
    <row r="12426">
      <c r="D12426" s="2"/>
      <c r="G12426" s="2"/>
      <c r="J12426" s="2"/>
    </row>
    <row r="12427">
      <c r="D12427" s="2"/>
      <c r="G12427" s="2"/>
      <c r="J12427" s="2"/>
    </row>
    <row r="12428">
      <c r="D12428" s="2"/>
      <c r="G12428" s="2"/>
      <c r="J12428" s="2"/>
    </row>
    <row r="12429">
      <c r="D12429" s="2"/>
      <c r="G12429" s="2"/>
      <c r="J12429" s="2"/>
    </row>
    <row r="12430">
      <c r="D12430" s="2"/>
      <c r="G12430" s="2"/>
      <c r="J12430" s="2"/>
    </row>
    <row r="12431">
      <c r="D12431" s="2"/>
      <c r="G12431" s="2"/>
      <c r="J12431" s="2"/>
    </row>
    <row r="12432">
      <c r="D12432" s="2"/>
      <c r="G12432" s="2"/>
      <c r="J12432" s="2"/>
    </row>
    <row r="12433">
      <c r="D12433" s="2"/>
      <c r="G12433" s="2"/>
      <c r="J12433" s="2"/>
    </row>
    <row r="12434">
      <c r="D12434" s="2"/>
      <c r="G12434" s="2"/>
      <c r="J12434" s="2"/>
    </row>
    <row r="12435">
      <c r="D12435" s="2"/>
      <c r="G12435" s="2"/>
      <c r="J12435" s="2"/>
    </row>
    <row r="12436">
      <c r="D12436" s="2"/>
      <c r="G12436" s="2"/>
      <c r="J12436" s="2"/>
    </row>
    <row r="12437">
      <c r="D12437" s="2"/>
      <c r="G12437" s="2"/>
      <c r="J12437" s="2"/>
    </row>
    <row r="12438">
      <c r="D12438" s="2"/>
      <c r="G12438" s="2"/>
      <c r="J12438" s="2"/>
    </row>
    <row r="12439">
      <c r="D12439" s="2"/>
      <c r="G12439" s="2"/>
      <c r="J12439" s="2"/>
    </row>
    <row r="12440">
      <c r="D12440" s="2"/>
      <c r="G12440" s="2"/>
      <c r="J12440" s="2"/>
    </row>
    <row r="12441">
      <c r="D12441" s="2"/>
      <c r="G12441" s="2"/>
      <c r="J12441" s="2"/>
    </row>
    <row r="12442">
      <c r="D12442" s="2"/>
      <c r="G12442" s="2"/>
      <c r="J12442" s="2"/>
    </row>
    <row r="12443">
      <c r="D12443" s="2"/>
      <c r="G12443" s="2"/>
      <c r="J12443" s="2"/>
    </row>
    <row r="12444">
      <c r="D12444" s="2"/>
      <c r="G12444" s="2"/>
      <c r="J12444" s="2"/>
    </row>
    <row r="12445">
      <c r="D12445" s="2"/>
      <c r="G12445" s="2"/>
      <c r="J12445" s="2"/>
    </row>
    <row r="12446">
      <c r="D12446" s="2"/>
      <c r="G12446" s="2"/>
      <c r="J12446" s="2"/>
    </row>
    <row r="12447">
      <c r="D12447" s="2"/>
      <c r="G12447" s="2"/>
      <c r="J12447" s="2"/>
    </row>
    <row r="12448">
      <c r="D12448" s="2"/>
      <c r="G12448" s="2"/>
      <c r="J12448" s="2"/>
    </row>
    <row r="12449">
      <c r="D12449" s="2"/>
      <c r="G12449" s="2"/>
      <c r="J12449" s="2"/>
    </row>
    <row r="12450">
      <c r="D12450" s="2"/>
      <c r="G12450" s="2"/>
      <c r="J12450" s="2"/>
    </row>
    <row r="12451">
      <c r="D12451" s="2"/>
      <c r="G12451" s="2"/>
      <c r="J12451" s="2"/>
    </row>
    <row r="12452">
      <c r="D12452" s="2"/>
      <c r="G12452" s="2"/>
      <c r="J12452" s="2"/>
    </row>
    <row r="12453">
      <c r="D12453" s="2"/>
      <c r="G12453" s="2"/>
      <c r="J12453" s="2"/>
    </row>
    <row r="12454">
      <c r="D12454" s="2"/>
      <c r="G12454" s="2"/>
      <c r="J12454" s="2"/>
    </row>
    <row r="12455">
      <c r="D12455" s="2"/>
      <c r="G12455" s="2"/>
      <c r="J12455" s="2"/>
    </row>
    <row r="12456">
      <c r="D12456" s="2"/>
      <c r="G12456" s="2"/>
      <c r="J12456" s="2"/>
    </row>
    <row r="12457">
      <c r="D12457" s="2"/>
      <c r="G12457" s="2"/>
      <c r="J12457" s="2"/>
    </row>
    <row r="12458">
      <c r="D12458" s="2"/>
      <c r="G12458" s="2"/>
      <c r="J12458" s="2"/>
    </row>
    <row r="12459">
      <c r="D12459" s="2"/>
      <c r="G12459" s="2"/>
      <c r="J12459" s="2"/>
    </row>
    <row r="12460">
      <c r="D12460" s="2"/>
      <c r="G12460" s="2"/>
      <c r="J12460" s="2"/>
    </row>
    <row r="12461">
      <c r="D12461" s="2"/>
      <c r="G12461" s="2"/>
      <c r="J12461" s="2"/>
    </row>
    <row r="12462">
      <c r="D12462" s="2"/>
      <c r="G12462" s="2"/>
      <c r="J12462" s="2"/>
    </row>
    <row r="12463">
      <c r="D12463" s="2"/>
      <c r="G12463" s="2"/>
      <c r="J12463" s="2"/>
    </row>
    <row r="12464">
      <c r="D12464" s="2"/>
      <c r="G12464" s="2"/>
      <c r="J12464" s="2"/>
    </row>
    <row r="12465">
      <c r="D12465" s="2"/>
      <c r="G12465" s="2"/>
      <c r="J12465" s="2"/>
    </row>
    <row r="12466">
      <c r="D12466" s="2"/>
      <c r="G12466" s="2"/>
      <c r="J12466" s="2"/>
    </row>
    <row r="12467">
      <c r="D12467" s="2"/>
      <c r="G12467" s="2"/>
      <c r="J12467" s="2"/>
    </row>
    <row r="12468">
      <c r="D12468" s="2"/>
      <c r="G12468" s="2"/>
      <c r="J12468" s="2"/>
    </row>
    <row r="12469">
      <c r="D12469" s="2"/>
      <c r="G12469" s="2"/>
      <c r="J12469" s="2"/>
    </row>
    <row r="12470">
      <c r="D12470" s="2"/>
      <c r="G12470" s="2"/>
      <c r="J12470" s="2"/>
    </row>
    <row r="12471">
      <c r="D12471" s="2"/>
      <c r="G12471" s="2"/>
      <c r="J12471" s="2"/>
    </row>
    <row r="12472">
      <c r="D12472" s="2"/>
      <c r="G12472" s="2"/>
      <c r="J12472" s="2"/>
    </row>
    <row r="12473">
      <c r="D12473" s="2"/>
      <c r="G12473" s="2"/>
      <c r="J12473" s="2"/>
    </row>
    <row r="12474">
      <c r="D12474" s="2"/>
      <c r="G12474" s="2"/>
      <c r="J12474" s="2"/>
    </row>
    <row r="12475">
      <c r="D12475" s="2"/>
      <c r="G12475" s="2"/>
      <c r="J12475" s="2"/>
    </row>
    <row r="12476">
      <c r="D12476" s="2"/>
      <c r="G12476" s="2"/>
      <c r="J12476" s="2"/>
    </row>
    <row r="12477">
      <c r="D12477" s="2"/>
      <c r="G12477" s="2"/>
      <c r="J12477" s="2"/>
    </row>
    <row r="12478">
      <c r="D12478" s="2"/>
      <c r="G12478" s="2"/>
      <c r="J12478" s="2"/>
    </row>
    <row r="12479">
      <c r="D12479" s="2"/>
      <c r="G12479" s="2"/>
      <c r="J12479" s="2"/>
    </row>
    <row r="12480">
      <c r="D12480" s="2"/>
      <c r="G12480" s="2"/>
      <c r="J12480" s="2"/>
    </row>
    <row r="12481">
      <c r="D12481" s="2"/>
      <c r="G12481" s="2"/>
      <c r="J12481" s="2"/>
    </row>
    <row r="12482">
      <c r="D12482" s="2"/>
      <c r="G12482" s="2"/>
      <c r="J12482" s="2"/>
    </row>
    <row r="12483">
      <c r="D12483" s="2"/>
      <c r="G12483" s="2"/>
      <c r="J12483" s="2"/>
    </row>
    <row r="12484">
      <c r="D12484" s="2"/>
      <c r="G12484" s="2"/>
      <c r="J12484" s="2"/>
    </row>
    <row r="12485">
      <c r="D12485" s="2"/>
      <c r="G12485" s="2"/>
      <c r="J12485" s="2"/>
    </row>
    <row r="12486">
      <c r="D12486" s="2"/>
      <c r="G12486" s="2"/>
      <c r="J12486" s="2"/>
    </row>
    <row r="12487">
      <c r="D12487" s="2"/>
      <c r="G12487" s="2"/>
      <c r="J12487" s="2"/>
    </row>
    <row r="12488">
      <c r="D12488" s="2"/>
      <c r="G12488" s="2"/>
      <c r="J12488" s="2"/>
    </row>
    <row r="12489">
      <c r="D12489" s="2"/>
      <c r="G12489" s="2"/>
      <c r="J12489" s="2"/>
    </row>
    <row r="12490">
      <c r="D12490" s="2"/>
      <c r="G12490" s="2"/>
      <c r="J12490" s="2"/>
    </row>
    <row r="12491">
      <c r="D12491" s="2"/>
      <c r="G12491" s="2"/>
      <c r="J12491" s="2"/>
    </row>
    <row r="12492">
      <c r="D12492" s="2"/>
      <c r="G12492" s="2"/>
      <c r="J12492" s="2"/>
    </row>
    <row r="12493">
      <c r="D12493" s="2"/>
      <c r="G12493" s="2"/>
      <c r="J12493" s="2"/>
    </row>
    <row r="12494">
      <c r="D12494" s="2"/>
      <c r="G12494" s="2"/>
      <c r="J12494" s="2"/>
    </row>
    <row r="12495">
      <c r="D12495" s="2"/>
      <c r="G12495" s="2"/>
      <c r="J12495" s="2"/>
    </row>
    <row r="12496">
      <c r="D12496" s="2"/>
      <c r="G12496" s="2"/>
      <c r="J12496" s="2"/>
    </row>
    <row r="12497">
      <c r="D12497" s="2"/>
      <c r="G12497" s="2"/>
      <c r="J12497" s="2"/>
    </row>
    <row r="12498">
      <c r="D12498" s="2"/>
      <c r="G12498" s="2"/>
      <c r="J12498" s="2"/>
    </row>
    <row r="12499">
      <c r="D12499" s="2"/>
      <c r="G12499" s="2"/>
      <c r="J12499" s="2"/>
    </row>
    <row r="12500">
      <c r="D12500" s="2"/>
      <c r="G12500" s="2"/>
      <c r="J12500" s="2"/>
    </row>
    <row r="12501">
      <c r="D12501" s="2"/>
      <c r="G12501" s="2"/>
      <c r="J12501" s="2"/>
    </row>
    <row r="12502">
      <c r="D12502" s="2"/>
      <c r="G12502" s="2"/>
      <c r="J12502" s="2"/>
    </row>
    <row r="12503">
      <c r="D12503" s="2"/>
      <c r="G12503" s="2"/>
      <c r="J12503" s="2"/>
    </row>
    <row r="12504">
      <c r="D12504" s="2"/>
      <c r="G12504" s="2"/>
      <c r="J12504" s="2"/>
    </row>
    <row r="12505">
      <c r="D12505" s="2"/>
      <c r="G12505" s="2"/>
      <c r="J12505" s="2"/>
    </row>
    <row r="12506">
      <c r="D12506" s="2"/>
      <c r="G12506" s="2"/>
      <c r="J12506" s="2"/>
    </row>
    <row r="12507">
      <c r="D12507" s="2"/>
      <c r="G12507" s="2"/>
      <c r="J12507" s="2"/>
    </row>
    <row r="12508">
      <c r="D12508" s="2"/>
      <c r="G12508" s="2"/>
      <c r="J12508" s="2"/>
    </row>
    <row r="12509">
      <c r="D12509" s="2"/>
      <c r="G12509" s="2"/>
      <c r="J12509" s="2"/>
    </row>
    <row r="12510">
      <c r="D12510" s="2"/>
      <c r="G12510" s="2"/>
      <c r="J12510" s="2"/>
    </row>
    <row r="12511">
      <c r="D12511" s="2"/>
      <c r="G12511" s="2"/>
      <c r="J12511" s="2"/>
    </row>
    <row r="12512">
      <c r="D12512" s="2"/>
      <c r="G12512" s="2"/>
      <c r="J12512" s="2"/>
    </row>
    <row r="12513">
      <c r="D12513" s="2"/>
      <c r="G12513" s="2"/>
      <c r="J12513" s="2"/>
    </row>
    <row r="12514">
      <c r="D12514" s="2"/>
      <c r="G12514" s="2"/>
      <c r="J12514" s="2"/>
    </row>
    <row r="12515">
      <c r="D12515" s="2"/>
      <c r="G12515" s="2"/>
      <c r="J12515" s="2"/>
    </row>
    <row r="12516">
      <c r="D12516" s="2"/>
      <c r="G12516" s="2"/>
      <c r="J12516" s="2"/>
    </row>
    <row r="12517">
      <c r="D12517" s="2"/>
      <c r="G12517" s="2"/>
      <c r="J12517" s="2"/>
    </row>
    <row r="12518">
      <c r="D12518" s="2"/>
      <c r="G12518" s="2"/>
      <c r="J12518" s="2"/>
    </row>
    <row r="12519">
      <c r="D12519" s="2"/>
      <c r="G12519" s="2"/>
      <c r="J12519" s="2"/>
    </row>
    <row r="12520">
      <c r="D12520" s="2"/>
      <c r="G12520" s="2"/>
      <c r="J12520" s="2"/>
    </row>
    <row r="12521">
      <c r="D12521" s="2"/>
      <c r="G12521" s="2"/>
      <c r="J12521" s="2"/>
    </row>
    <row r="12522">
      <c r="D12522" s="2"/>
      <c r="G12522" s="2"/>
      <c r="J12522" s="2"/>
    </row>
    <row r="12523">
      <c r="D12523" s="2"/>
      <c r="G12523" s="2"/>
      <c r="J12523" s="2"/>
    </row>
    <row r="12524">
      <c r="D12524" s="2"/>
      <c r="G12524" s="2"/>
      <c r="J12524" s="2"/>
    </row>
    <row r="12525">
      <c r="D12525" s="2"/>
      <c r="G12525" s="2"/>
      <c r="J12525" s="2"/>
    </row>
    <row r="12526">
      <c r="D12526" s="2"/>
      <c r="G12526" s="2"/>
      <c r="J12526" s="2"/>
    </row>
    <row r="12527">
      <c r="D12527" s="2"/>
      <c r="G12527" s="2"/>
      <c r="J12527" s="2"/>
    </row>
    <row r="12528">
      <c r="D12528" s="2"/>
      <c r="G12528" s="2"/>
      <c r="J12528" s="2"/>
    </row>
    <row r="12529">
      <c r="D12529" s="2"/>
      <c r="G12529" s="2"/>
      <c r="J12529" s="2"/>
    </row>
    <row r="12530">
      <c r="D12530" s="2"/>
      <c r="G12530" s="2"/>
      <c r="J12530" s="2"/>
    </row>
    <row r="12531">
      <c r="D12531" s="2"/>
      <c r="G12531" s="2"/>
      <c r="J12531" s="2"/>
    </row>
    <row r="12532">
      <c r="D12532" s="2"/>
      <c r="G12532" s="2"/>
      <c r="J12532" s="2"/>
    </row>
    <row r="12533">
      <c r="D12533" s="2"/>
      <c r="G12533" s="2"/>
      <c r="J12533" s="2"/>
    </row>
    <row r="12534">
      <c r="D12534" s="2"/>
      <c r="G12534" s="2"/>
      <c r="J12534" s="2"/>
    </row>
    <row r="12535">
      <c r="D12535" s="2"/>
      <c r="G12535" s="2"/>
      <c r="J12535" s="2"/>
    </row>
    <row r="12536">
      <c r="D12536" s="2"/>
      <c r="G12536" s="2"/>
      <c r="J12536" s="2"/>
    </row>
    <row r="12537">
      <c r="D12537" s="2"/>
      <c r="G12537" s="2"/>
      <c r="J12537" s="2"/>
    </row>
    <row r="12538">
      <c r="D12538" s="2"/>
      <c r="G12538" s="2"/>
      <c r="J12538" s="2"/>
    </row>
    <row r="12539">
      <c r="D12539" s="2"/>
      <c r="G12539" s="2"/>
      <c r="J12539" s="2"/>
    </row>
    <row r="12540">
      <c r="D12540" s="2"/>
      <c r="G12540" s="2"/>
      <c r="J12540" s="2"/>
    </row>
    <row r="12541">
      <c r="D12541" s="2"/>
      <c r="G12541" s="2"/>
      <c r="J12541" s="2"/>
    </row>
    <row r="12542">
      <c r="D12542" s="2"/>
      <c r="G12542" s="2"/>
      <c r="J12542" s="2"/>
    </row>
    <row r="12543">
      <c r="D12543" s="2"/>
      <c r="G12543" s="2"/>
      <c r="J12543" s="2"/>
    </row>
    <row r="12544">
      <c r="D12544" s="2"/>
      <c r="G12544" s="2"/>
      <c r="J12544" s="2"/>
    </row>
    <row r="12545">
      <c r="D12545" s="2"/>
      <c r="G12545" s="2"/>
      <c r="J12545" s="2"/>
    </row>
    <row r="12546">
      <c r="D12546" s="2"/>
      <c r="G12546" s="2"/>
      <c r="J12546" s="2"/>
    </row>
    <row r="12547">
      <c r="D12547" s="2"/>
      <c r="G12547" s="2"/>
      <c r="J12547" s="2"/>
    </row>
    <row r="12548">
      <c r="D12548" s="2"/>
      <c r="G12548" s="2"/>
      <c r="J12548" s="2"/>
    </row>
    <row r="12549">
      <c r="D12549" s="2"/>
      <c r="G12549" s="2"/>
      <c r="J12549" s="2"/>
    </row>
    <row r="12550">
      <c r="D12550" s="2"/>
      <c r="G12550" s="2"/>
      <c r="J12550" s="2"/>
    </row>
    <row r="12551">
      <c r="D12551" s="2"/>
      <c r="G12551" s="2"/>
      <c r="J12551" s="2"/>
    </row>
    <row r="12552">
      <c r="D12552" s="2"/>
      <c r="G12552" s="2"/>
      <c r="J12552" s="2"/>
    </row>
    <row r="12553">
      <c r="D12553" s="2"/>
      <c r="G12553" s="2"/>
      <c r="J12553" s="2"/>
    </row>
    <row r="12554">
      <c r="D12554" s="2"/>
      <c r="G12554" s="2"/>
      <c r="J12554" s="2"/>
    </row>
    <row r="12555">
      <c r="D12555" s="2"/>
      <c r="G12555" s="2"/>
      <c r="J12555" s="2"/>
    </row>
    <row r="12556">
      <c r="D12556" s="2"/>
      <c r="G12556" s="2"/>
      <c r="J12556" s="2"/>
    </row>
    <row r="12557">
      <c r="D12557" s="2"/>
      <c r="G12557" s="2"/>
      <c r="J12557" s="2"/>
    </row>
    <row r="12558">
      <c r="D12558" s="2"/>
      <c r="G12558" s="2"/>
      <c r="J12558" s="2"/>
    </row>
    <row r="12559">
      <c r="D12559" s="2"/>
      <c r="G12559" s="2"/>
      <c r="J12559" s="2"/>
    </row>
    <row r="12560">
      <c r="D12560" s="2"/>
      <c r="G12560" s="2"/>
      <c r="J12560" s="2"/>
    </row>
    <row r="12561">
      <c r="D12561" s="2"/>
      <c r="G12561" s="2"/>
      <c r="J12561" s="2"/>
    </row>
    <row r="12562">
      <c r="D12562" s="2"/>
      <c r="G12562" s="2"/>
      <c r="J12562" s="2"/>
    </row>
    <row r="12563">
      <c r="D12563" s="2"/>
      <c r="G12563" s="2"/>
      <c r="J12563" s="2"/>
    </row>
    <row r="12564">
      <c r="D12564" s="2"/>
      <c r="G12564" s="2"/>
      <c r="J12564" s="2"/>
    </row>
    <row r="12565">
      <c r="D12565" s="2"/>
      <c r="G12565" s="2"/>
      <c r="J12565" s="2"/>
    </row>
    <row r="12566">
      <c r="D12566" s="2"/>
      <c r="G12566" s="2"/>
      <c r="J12566" s="2"/>
    </row>
    <row r="12567">
      <c r="D12567" s="2"/>
      <c r="G12567" s="2"/>
      <c r="J12567" s="2"/>
    </row>
    <row r="12568">
      <c r="D12568" s="2"/>
      <c r="G12568" s="2"/>
      <c r="J12568" s="2"/>
    </row>
    <row r="12569">
      <c r="D12569" s="2"/>
      <c r="G12569" s="2"/>
      <c r="J12569" s="2"/>
    </row>
    <row r="12570">
      <c r="D12570" s="2"/>
      <c r="G12570" s="2"/>
      <c r="J12570" s="2"/>
    </row>
    <row r="12571">
      <c r="D12571" s="2"/>
      <c r="G12571" s="2"/>
      <c r="J12571" s="2"/>
    </row>
    <row r="12572">
      <c r="D12572" s="2"/>
      <c r="G12572" s="2"/>
      <c r="J12572" s="2"/>
    </row>
    <row r="12573">
      <c r="D12573" s="2"/>
      <c r="G12573" s="2"/>
      <c r="J12573" s="2"/>
    </row>
    <row r="12574">
      <c r="D12574" s="2"/>
      <c r="G12574" s="2"/>
      <c r="J12574" s="2"/>
    </row>
    <row r="12575">
      <c r="D12575" s="2"/>
      <c r="G12575" s="2"/>
      <c r="J12575" s="2"/>
    </row>
    <row r="12576">
      <c r="D12576" s="2"/>
      <c r="G12576" s="2"/>
      <c r="J12576" s="2"/>
    </row>
    <row r="12577">
      <c r="D12577" s="2"/>
      <c r="G12577" s="2"/>
      <c r="J12577" s="2"/>
    </row>
    <row r="12578">
      <c r="D12578" s="2"/>
      <c r="G12578" s="2"/>
      <c r="J12578" s="2"/>
    </row>
    <row r="12579">
      <c r="D12579" s="2"/>
      <c r="G12579" s="2"/>
      <c r="J12579" s="2"/>
    </row>
    <row r="12580">
      <c r="D12580" s="2"/>
      <c r="G12580" s="2"/>
      <c r="J12580" s="2"/>
    </row>
    <row r="12581">
      <c r="D12581" s="2"/>
      <c r="G12581" s="2"/>
      <c r="J12581" s="2"/>
    </row>
    <row r="12582">
      <c r="D12582" s="2"/>
      <c r="G12582" s="2"/>
      <c r="J12582" s="2"/>
    </row>
    <row r="12583">
      <c r="D12583" s="2"/>
      <c r="G12583" s="2"/>
      <c r="J12583" s="2"/>
    </row>
    <row r="12584">
      <c r="D12584" s="2"/>
      <c r="G12584" s="2"/>
      <c r="J12584" s="2"/>
    </row>
    <row r="12585">
      <c r="D12585" s="2"/>
      <c r="G12585" s="2"/>
      <c r="J12585" s="2"/>
    </row>
    <row r="12586">
      <c r="D12586" s="2"/>
      <c r="G12586" s="2"/>
      <c r="J12586" s="2"/>
    </row>
    <row r="12587">
      <c r="D12587" s="2"/>
      <c r="G12587" s="2"/>
      <c r="J12587" s="2"/>
    </row>
    <row r="12588">
      <c r="D12588" s="2"/>
      <c r="G12588" s="2"/>
      <c r="J12588" s="2"/>
    </row>
    <row r="12589">
      <c r="D12589" s="2"/>
      <c r="G12589" s="2"/>
      <c r="J12589" s="2"/>
    </row>
    <row r="12590">
      <c r="D12590" s="2"/>
      <c r="G12590" s="2"/>
      <c r="J12590" s="2"/>
    </row>
    <row r="12591">
      <c r="D12591" s="2"/>
      <c r="G12591" s="2"/>
      <c r="J12591" s="2"/>
    </row>
    <row r="12592">
      <c r="D12592" s="2"/>
      <c r="G12592" s="2"/>
      <c r="J12592" s="2"/>
    </row>
    <row r="12593">
      <c r="D12593" s="2"/>
      <c r="G12593" s="2"/>
      <c r="J12593" s="2"/>
    </row>
    <row r="12594">
      <c r="D12594" s="2"/>
      <c r="G12594" s="2"/>
      <c r="J12594" s="2"/>
    </row>
    <row r="12595">
      <c r="D12595" s="2"/>
      <c r="G12595" s="2"/>
      <c r="J12595" s="2"/>
    </row>
    <row r="12596">
      <c r="D12596" s="2"/>
      <c r="G12596" s="2"/>
      <c r="J12596" s="2"/>
    </row>
    <row r="12597">
      <c r="D12597" s="2"/>
      <c r="G12597" s="2"/>
      <c r="J12597" s="2"/>
    </row>
    <row r="12598">
      <c r="D12598" s="2"/>
      <c r="G12598" s="2"/>
      <c r="J12598" s="2"/>
    </row>
    <row r="12599">
      <c r="D12599" s="2"/>
      <c r="G12599" s="2"/>
      <c r="J12599" s="2"/>
    </row>
    <row r="12600">
      <c r="D12600" s="2"/>
      <c r="G12600" s="2"/>
      <c r="J12600" s="2"/>
    </row>
    <row r="12601">
      <c r="D12601" s="2"/>
      <c r="G12601" s="2"/>
      <c r="J12601" s="2"/>
    </row>
    <row r="12602">
      <c r="D12602" s="2"/>
      <c r="G12602" s="2"/>
      <c r="J12602" s="2"/>
    </row>
    <row r="12603">
      <c r="D12603" s="2"/>
      <c r="G12603" s="2"/>
      <c r="J12603" s="2"/>
    </row>
    <row r="12604">
      <c r="D12604" s="2"/>
      <c r="G12604" s="2"/>
      <c r="J12604" s="2"/>
    </row>
    <row r="12605">
      <c r="D12605" s="2"/>
      <c r="G12605" s="2"/>
      <c r="J12605" s="2"/>
    </row>
    <row r="12606">
      <c r="D12606" s="2"/>
      <c r="G12606" s="2"/>
      <c r="J12606" s="2"/>
    </row>
    <row r="12607">
      <c r="D12607" s="2"/>
      <c r="G12607" s="2"/>
      <c r="J12607" s="2"/>
    </row>
    <row r="12608">
      <c r="D12608" s="2"/>
      <c r="G12608" s="2"/>
      <c r="J12608" s="2"/>
    </row>
    <row r="12609">
      <c r="D12609" s="2"/>
      <c r="G12609" s="2"/>
      <c r="J12609" s="2"/>
    </row>
    <row r="12610">
      <c r="D12610" s="2"/>
      <c r="G12610" s="2"/>
      <c r="J12610" s="2"/>
    </row>
    <row r="12611">
      <c r="D12611" s="2"/>
      <c r="G12611" s="2"/>
      <c r="J12611" s="2"/>
    </row>
    <row r="12612">
      <c r="D12612" s="2"/>
      <c r="G12612" s="2"/>
      <c r="J12612" s="2"/>
    </row>
    <row r="12613">
      <c r="D12613" s="2"/>
      <c r="G12613" s="2"/>
      <c r="J12613" s="2"/>
    </row>
    <row r="12614">
      <c r="D12614" s="2"/>
      <c r="G12614" s="2"/>
      <c r="J12614" s="2"/>
    </row>
    <row r="12615">
      <c r="D12615" s="2"/>
      <c r="G12615" s="2"/>
      <c r="J12615" s="2"/>
    </row>
    <row r="12616">
      <c r="D12616" s="2"/>
      <c r="G12616" s="2"/>
      <c r="J12616" s="2"/>
    </row>
    <row r="12617">
      <c r="D12617" s="2"/>
      <c r="G12617" s="2"/>
      <c r="J12617" s="2"/>
    </row>
    <row r="12618">
      <c r="D12618" s="2"/>
      <c r="G12618" s="2"/>
      <c r="J12618" s="2"/>
    </row>
    <row r="12619">
      <c r="D12619" s="2"/>
      <c r="G12619" s="2"/>
      <c r="J12619" s="2"/>
    </row>
    <row r="12620">
      <c r="D12620" s="2"/>
      <c r="G12620" s="2"/>
      <c r="J12620" s="2"/>
    </row>
    <row r="12621">
      <c r="D12621" s="2"/>
      <c r="G12621" s="2"/>
      <c r="J12621" s="2"/>
    </row>
    <row r="12622">
      <c r="D12622" s="2"/>
      <c r="G12622" s="2"/>
      <c r="J12622" s="2"/>
    </row>
    <row r="12623">
      <c r="D12623" s="2"/>
      <c r="G12623" s="2"/>
      <c r="J12623" s="2"/>
    </row>
    <row r="12624">
      <c r="D12624" s="2"/>
      <c r="G12624" s="2"/>
      <c r="J12624" s="2"/>
    </row>
    <row r="12625">
      <c r="D12625" s="2"/>
      <c r="G12625" s="2"/>
      <c r="J12625" s="2"/>
    </row>
    <row r="12626">
      <c r="D12626" s="2"/>
      <c r="G12626" s="2"/>
      <c r="J12626" s="2"/>
    </row>
    <row r="12627">
      <c r="D12627" s="2"/>
      <c r="G12627" s="2"/>
      <c r="J12627" s="2"/>
    </row>
    <row r="12628">
      <c r="D12628" s="2"/>
      <c r="G12628" s="2"/>
      <c r="J12628" s="2"/>
    </row>
    <row r="12629">
      <c r="D12629" s="2"/>
      <c r="G12629" s="2"/>
      <c r="J12629" s="2"/>
    </row>
    <row r="12630">
      <c r="D12630" s="2"/>
      <c r="G12630" s="2"/>
      <c r="J12630" s="2"/>
    </row>
    <row r="12631">
      <c r="D12631" s="2"/>
      <c r="G12631" s="2"/>
      <c r="J12631" s="2"/>
    </row>
    <row r="12632">
      <c r="D12632" s="2"/>
      <c r="G12632" s="2"/>
      <c r="J12632" s="2"/>
    </row>
    <row r="12633">
      <c r="D12633" s="2"/>
      <c r="G12633" s="2"/>
      <c r="J12633" s="2"/>
    </row>
    <row r="12634">
      <c r="D12634" s="2"/>
      <c r="G12634" s="2"/>
      <c r="J12634" s="2"/>
    </row>
    <row r="12635">
      <c r="D12635" s="2"/>
      <c r="G12635" s="2"/>
      <c r="J12635" s="2"/>
    </row>
    <row r="12636">
      <c r="D12636" s="2"/>
      <c r="G12636" s="2"/>
      <c r="J12636" s="2"/>
    </row>
    <row r="12637">
      <c r="D12637" s="2"/>
      <c r="G12637" s="2"/>
      <c r="J12637" s="2"/>
    </row>
    <row r="12638">
      <c r="D12638" s="2"/>
      <c r="G12638" s="2"/>
      <c r="J12638" s="2"/>
    </row>
    <row r="12639">
      <c r="D12639" s="2"/>
      <c r="G12639" s="2"/>
      <c r="J12639" s="2"/>
    </row>
    <row r="12640">
      <c r="D12640" s="2"/>
      <c r="G12640" s="2"/>
      <c r="J12640" s="2"/>
    </row>
    <row r="12641">
      <c r="D12641" s="2"/>
      <c r="G12641" s="2"/>
      <c r="J12641" s="2"/>
    </row>
    <row r="12642">
      <c r="D12642" s="2"/>
      <c r="G12642" s="2"/>
      <c r="J12642" s="2"/>
    </row>
    <row r="12643">
      <c r="D12643" s="2"/>
      <c r="G12643" s="2"/>
      <c r="J12643" s="2"/>
    </row>
    <row r="12644">
      <c r="D12644" s="2"/>
      <c r="G12644" s="2"/>
      <c r="J12644" s="2"/>
    </row>
    <row r="12645">
      <c r="D12645" s="2"/>
      <c r="G12645" s="2"/>
      <c r="J12645" s="2"/>
    </row>
    <row r="12646">
      <c r="D12646" s="2"/>
      <c r="G12646" s="2"/>
      <c r="J12646" s="2"/>
    </row>
    <row r="12647">
      <c r="D12647" s="2"/>
      <c r="G12647" s="2"/>
      <c r="J12647" s="2"/>
    </row>
    <row r="12648">
      <c r="D12648" s="2"/>
      <c r="G12648" s="2"/>
      <c r="J12648" s="2"/>
    </row>
    <row r="12649">
      <c r="D12649" s="2"/>
      <c r="G12649" s="2"/>
      <c r="J12649" s="2"/>
    </row>
    <row r="12650">
      <c r="D12650" s="2"/>
      <c r="G12650" s="2"/>
      <c r="J12650" s="2"/>
    </row>
    <row r="12651">
      <c r="D12651" s="2"/>
      <c r="G12651" s="2"/>
      <c r="J12651" s="2"/>
    </row>
    <row r="12652">
      <c r="D12652" s="2"/>
      <c r="G12652" s="2"/>
      <c r="J12652" s="2"/>
    </row>
    <row r="12653">
      <c r="D12653" s="2"/>
      <c r="G12653" s="2"/>
      <c r="J12653" s="2"/>
    </row>
    <row r="12654">
      <c r="D12654" s="2"/>
      <c r="G12654" s="2"/>
      <c r="J12654" s="2"/>
    </row>
    <row r="12655">
      <c r="D12655" s="2"/>
      <c r="G12655" s="2"/>
      <c r="J12655" s="2"/>
    </row>
    <row r="12656">
      <c r="D12656" s="2"/>
      <c r="G12656" s="2"/>
      <c r="J12656" s="2"/>
    </row>
    <row r="12657">
      <c r="D12657" s="2"/>
      <c r="G12657" s="2"/>
      <c r="J12657" s="2"/>
    </row>
    <row r="12658">
      <c r="D12658" s="2"/>
      <c r="G12658" s="2"/>
      <c r="J12658" s="2"/>
    </row>
    <row r="12659">
      <c r="D12659" s="2"/>
      <c r="G12659" s="2"/>
      <c r="J12659" s="2"/>
    </row>
    <row r="12660">
      <c r="D12660" s="2"/>
      <c r="G12660" s="2"/>
      <c r="J12660" s="2"/>
    </row>
    <row r="12661">
      <c r="D12661" s="2"/>
      <c r="G12661" s="2"/>
      <c r="J12661" s="2"/>
    </row>
    <row r="12662">
      <c r="D12662" s="2"/>
      <c r="G12662" s="2"/>
      <c r="J12662" s="2"/>
    </row>
    <row r="12663">
      <c r="D12663" s="2"/>
      <c r="G12663" s="2"/>
      <c r="J12663" s="2"/>
    </row>
    <row r="12664">
      <c r="D12664" s="2"/>
      <c r="G12664" s="2"/>
      <c r="J12664" s="2"/>
    </row>
    <row r="12665">
      <c r="D12665" s="2"/>
      <c r="G12665" s="2"/>
      <c r="J12665" s="2"/>
    </row>
    <row r="12666">
      <c r="D12666" s="2"/>
      <c r="G12666" s="2"/>
      <c r="J12666" s="2"/>
    </row>
    <row r="12667">
      <c r="D12667" s="2"/>
      <c r="G12667" s="2"/>
      <c r="J12667" s="2"/>
    </row>
    <row r="12668">
      <c r="D12668" s="2"/>
      <c r="G12668" s="2"/>
      <c r="J12668" s="2"/>
    </row>
    <row r="12669">
      <c r="D12669" s="2"/>
      <c r="G12669" s="2"/>
      <c r="J12669" s="2"/>
    </row>
    <row r="12670">
      <c r="D12670" s="2"/>
      <c r="G12670" s="2"/>
      <c r="J12670" s="2"/>
    </row>
    <row r="12671">
      <c r="D12671" s="2"/>
      <c r="G12671" s="2"/>
      <c r="J12671" s="2"/>
    </row>
    <row r="12672">
      <c r="D12672" s="2"/>
      <c r="G12672" s="2"/>
      <c r="J12672" s="2"/>
    </row>
    <row r="12673">
      <c r="D12673" s="2"/>
      <c r="G12673" s="2"/>
      <c r="J12673" s="2"/>
    </row>
    <row r="12674">
      <c r="D12674" s="2"/>
      <c r="G12674" s="2"/>
      <c r="J12674" s="2"/>
    </row>
    <row r="12675">
      <c r="D12675" s="2"/>
      <c r="G12675" s="2"/>
      <c r="J12675" s="2"/>
    </row>
    <row r="12676">
      <c r="D12676" s="2"/>
      <c r="G12676" s="2"/>
      <c r="J12676" s="2"/>
    </row>
    <row r="12677">
      <c r="D12677" s="2"/>
      <c r="G12677" s="2"/>
      <c r="J12677" s="2"/>
    </row>
    <row r="12678">
      <c r="D12678" s="2"/>
      <c r="G12678" s="2"/>
      <c r="J12678" s="2"/>
    </row>
    <row r="12679">
      <c r="D12679" s="2"/>
      <c r="G12679" s="2"/>
      <c r="J12679" s="2"/>
    </row>
    <row r="12680">
      <c r="D12680" s="2"/>
      <c r="G12680" s="2"/>
      <c r="J12680" s="2"/>
    </row>
    <row r="12681">
      <c r="D12681" s="2"/>
      <c r="G12681" s="2"/>
      <c r="J12681" s="2"/>
    </row>
    <row r="12682">
      <c r="D12682" s="2"/>
      <c r="G12682" s="2"/>
      <c r="J12682" s="2"/>
    </row>
    <row r="12683">
      <c r="D12683" s="2"/>
      <c r="G12683" s="2"/>
      <c r="J12683" s="2"/>
    </row>
    <row r="12684">
      <c r="D12684" s="2"/>
      <c r="G12684" s="2"/>
      <c r="J12684" s="2"/>
    </row>
    <row r="12685">
      <c r="D12685" s="2"/>
      <c r="G12685" s="2"/>
      <c r="J12685" s="2"/>
    </row>
    <row r="12686">
      <c r="D12686" s="2"/>
      <c r="G12686" s="2"/>
      <c r="J12686" s="2"/>
    </row>
    <row r="12687">
      <c r="D12687" s="2"/>
      <c r="G12687" s="2"/>
      <c r="J12687" s="2"/>
    </row>
    <row r="12688">
      <c r="D12688" s="2"/>
      <c r="G12688" s="2"/>
      <c r="J12688" s="2"/>
    </row>
    <row r="12689">
      <c r="D12689" s="2"/>
      <c r="G12689" s="2"/>
      <c r="J12689" s="2"/>
    </row>
    <row r="12690">
      <c r="D12690" s="2"/>
      <c r="G12690" s="2"/>
      <c r="J12690" s="2"/>
    </row>
    <row r="12691">
      <c r="D12691" s="2"/>
      <c r="G12691" s="2"/>
      <c r="J12691" s="2"/>
    </row>
    <row r="12692">
      <c r="D12692" s="2"/>
      <c r="G12692" s="2"/>
      <c r="J12692" s="2"/>
    </row>
    <row r="12693">
      <c r="D12693" s="2"/>
      <c r="G12693" s="2"/>
      <c r="J12693" s="2"/>
    </row>
    <row r="12694">
      <c r="D12694" s="2"/>
      <c r="G12694" s="2"/>
      <c r="J12694" s="2"/>
    </row>
    <row r="12695">
      <c r="D12695" s="2"/>
      <c r="G12695" s="2"/>
      <c r="J12695" s="2"/>
    </row>
    <row r="12696">
      <c r="D12696" s="2"/>
      <c r="G12696" s="2"/>
      <c r="J12696" s="2"/>
    </row>
    <row r="12697">
      <c r="D12697" s="2"/>
      <c r="G12697" s="2"/>
      <c r="J12697" s="2"/>
    </row>
    <row r="12698">
      <c r="D12698" s="2"/>
      <c r="G12698" s="2"/>
      <c r="J12698" s="2"/>
    </row>
    <row r="12699">
      <c r="D12699" s="2"/>
      <c r="G12699" s="2"/>
      <c r="J12699" s="2"/>
    </row>
    <row r="12700">
      <c r="D12700" s="2"/>
      <c r="G12700" s="2"/>
      <c r="J12700" s="2"/>
    </row>
    <row r="12701">
      <c r="D12701" s="2"/>
      <c r="G12701" s="2"/>
      <c r="J12701" s="2"/>
    </row>
    <row r="12702">
      <c r="D12702" s="2"/>
      <c r="G12702" s="2"/>
      <c r="J12702" s="2"/>
    </row>
    <row r="12703">
      <c r="D12703" s="2"/>
      <c r="G12703" s="2"/>
      <c r="J12703" s="2"/>
    </row>
    <row r="12704">
      <c r="D12704" s="2"/>
      <c r="G12704" s="2"/>
      <c r="J12704" s="2"/>
    </row>
    <row r="12705">
      <c r="D12705" s="2"/>
      <c r="G12705" s="2"/>
      <c r="J12705" s="2"/>
    </row>
    <row r="12706">
      <c r="D12706" s="2"/>
      <c r="G12706" s="2"/>
      <c r="J12706" s="2"/>
    </row>
    <row r="12707">
      <c r="D12707" s="2"/>
      <c r="G12707" s="2"/>
      <c r="J12707" s="2"/>
    </row>
    <row r="12708">
      <c r="D12708" s="2"/>
      <c r="G12708" s="2"/>
      <c r="J12708" s="2"/>
    </row>
    <row r="12709">
      <c r="D12709" s="2"/>
      <c r="G12709" s="2"/>
      <c r="J12709" s="2"/>
    </row>
    <row r="12710">
      <c r="D12710" s="2"/>
      <c r="G12710" s="2"/>
      <c r="J12710" s="2"/>
    </row>
    <row r="12711">
      <c r="D12711" s="2"/>
      <c r="G12711" s="2"/>
      <c r="J12711" s="2"/>
    </row>
    <row r="12712">
      <c r="D12712" s="2"/>
      <c r="G12712" s="2"/>
      <c r="J12712" s="2"/>
    </row>
    <row r="12713">
      <c r="D12713" s="2"/>
      <c r="G12713" s="2"/>
      <c r="J12713" s="2"/>
    </row>
    <row r="12714">
      <c r="D12714" s="2"/>
      <c r="G12714" s="2"/>
      <c r="J12714" s="2"/>
    </row>
    <row r="12715">
      <c r="D12715" s="2"/>
      <c r="G12715" s="2"/>
      <c r="J12715" s="2"/>
    </row>
    <row r="12716">
      <c r="D12716" s="2"/>
      <c r="G12716" s="2"/>
      <c r="J12716" s="2"/>
    </row>
    <row r="12717">
      <c r="D12717" s="2"/>
      <c r="G12717" s="2"/>
      <c r="J12717" s="2"/>
    </row>
    <row r="12718">
      <c r="D12718" s="2"/>
      <c r="G12718" s="2"/>
      <c r="J12718" s="2"/>
    </row>
    <row r="12719">
      <c r="D12719" s="2"/>
      <c r="G12719" s="2"/>
      <c r="J12719" s="2"/>
    </row>
    <row r="12720">
      <c r="D12720" s="2"/>
      <c r="G12720" s="2"/>
      <c r="J12720" s="2"/>
    </row>
    <row r="12721">
      <c r="D12721" s="2"/>
      <c r="G12721" s="2"/>
      <c r="J12721" s="2"/>
    </row>
    <row r="12722">
      <c r="D12722" s="2"/>
      <c r="G12722" s="2"/>
      <c r="J12722" s="2"/>
    </row>
    <row r="12723">
      <c r="D12723" s="2"/>
      <c r="G12723" s="2"/>
      <c r="J12723" s="2"/>
    </row>
    <row r="12724">
      <c r="D12724" s="2"/>
      <c r="G12724" s="2"/>
      <c r="J12724" s="2"/>
    </row>
    <row r="12725">
      <c r="D12725" s="2"/>
      <c r="G12725" s="2"/>
      <c r="J12725" s="2"/>
    </row>
    <row r="12726">
      <c r="D12726" s="2"/>
      <c r="G12726" s="2"/>
      <c r="J12726" s="2"/>
    </row>
    <row r="12727">
      <c r="D12727" s="2"/>
      <c r="G12727" s="2"/>
      <c r="J12727" s="2"/>
    </row>
    <row r="12728">
      <c r="D12728" s="2"/>
      <c r="G12728" s="2"/>
      <c r="J12728" s="2"/>
    </row>
    <row r="12729">
      <c r="D12729" s="2"/>
      <c r="G12729" s="2"/>
      <c r="J12729" s="2"/>
    </row>
    <row r="12730">
      <c r="D12730" s="2"/>
      <c r="G12730" s="2"/>
      <c r="J12730" s="2"/>
    </row>
    <row r="12731">
      <c r="D12731" s="2"/>
      <c r="G12731" s="2"/>
      <c r="J12731" s="2"/>
    </row>
    <row r="12732">
      <c r="D12732" s="2"/>
      <c r="G12732" s="2"/>
      <c r="J12732" s="2"/>
    </row>
    <row r="12733">
      <c r="D12733" s="2"/>
      <c r="G12733" s="2"/>
      <c r="J12733" s="2"/>
    </row>
    <row r="12734">
      <c r="D12734" s="2"/>
      <c r="G12734" s="2"/>
      <c r="J12734" s="2"/>
    </row>
    <row r="12735">
      <c r="D12735" s="2"/>
      <c r="G12735" s="2"/>
      <c r="J12735" s="2"/>
    </row>
    <row r="12736">
      <c r="D12736" s="2"/>
      <c r="G12736" s="2"/>
      <c r="J12736" s="2"/>
    </row>
    <row r="12737">
      <c r="D12737" s="2"/>
      <c r="G12737" s="2"/>
      <c r="J12737" s="2"/>
    </row>
    <row r="12738">
      <c r="D12738" s="2"/>
      <c r="G12738" s="2"/>
      <c r="J12738" s="2"/>
    </row>
    <row r="12739">
      <c r="D12739" s="2"/>
      <c r="G12739" s="2"/>
      <c r="J12739" s="2"/>
    </row>
    <row r="12740">
      <c r="D12740" s="2"/>
      <c r="G12740" s="2"/>
      <c r="J12740" s="2"/>
    </row>
    <row r="12741">
      <c r="D12741" s="2"/>
      <c r="G12741" s="2"/>
      <c r="J12741" s="2"/>
    </row>
    <row r="12742">
      <c r="D12742" s="2"/>
      <c r="G12742" s="2"/>
      <c r="J12742" s="2"/>
    </row>
    <row r="12743">
      <c r="D12743" s="2"/>
      <c r="G12743" s="2"/>
      <c r="J12743" s="2"/>
    </row>
    <row r="12744">
      <c r="D12744" s="2"/>
      <c r="G12744" s="2"/>
      <c r="J12744" s="2"/>
    </row>
    <row r="12745">
      <c r="D12745" s="2"/>
      <c r="G12745" s="2"/>
      <c r="J12745" s="2"/>
    </row>
    <row r="12746">
      <c r="D12746" s="2"/>
      <c r="G12746" s="2"/>
      <c r="J12746" s="2"/>
    </row>
    <row r="12747">
      <c r="D12747" s="2"/>
      <c r="G12747" s="2"/>
      <c r="J12747" s="2"/>
    </row>
    <row r="12748">
      <c r="D12748" s="2"/>
      <c r="G12748" s="2"/>
      <c r="J12748" s="2"/>
    </row>
    <row r="12749">
      <c r="D12749" s="2"/>
      <c r="G12749" s="2"/>
      <c r="J12749" s="2"/>
    </row>
    <row r="12750">
      <c r="D12750" s="2"/>
      <c r="G12750" s="2"/>
      <c r="J12750" s="2"/>
    </row>
    <row r="12751">
      <c r="D12751" s="2"/>
      <c r="G12751" s="2"/>
      <c r="J12751" s="2"/>
    </row>
    <row r="12752">
      <c r="D12752" s="2"/>
      <c r="G12752" s="2"/>
      <c r="J12752" s="2"/>
    </row>
    <row r="12753">
      <c r="D12753" s="2"/>
      <c r="G12753" s="2"/>
      <c r="J12753" s="2"/>
    </row>
    <row r="12754">
      <c r="D12754" s="2"/>
      <c r="G12754" s="2"/>
      <c r="J12754" s="2"/>
    </row>
    <row r="12755">
      <c r="D12755" s="2"/>
      <c r="G12755" s="2"/>
      <c r="J12755" s="2"/>
    </row>
    <row r="12756">
      <c r="D12756" s="2"/>
      <c r="G12756" s="2"/>
      <c r="J12756" s="2"/>
    </row>
    <row r="12757">
      <c r="D12757" s="2"/>
      <c r="G12757" s="2"/>
      <c r="J12757" s="2"/>
    </row>
    <row r="12758">
      <c r="D12758" s="2"/>
      <c r="G12758" s="2"/>
      <c r="J12758" s="2"/>
    </row>
    <row r="12759">
      <c r="D12759" s="2"/>
      <c r="G12759" s="2"/>
      <c r="J12759" s="2"/>
    </row>
    <row r="12760">
      <c r="D12760" s="2"/>
      <c r="G12760" s="2"/>
      <c r="J12760" s="2"/>
    </row>
    <row r="12761">
      <c r="D12761" s="2"/>
      <c r="G12761" s="2"/>
      <c r="J12761" s="2"/>
    </row>
    <row r="12762">
      <c r="D12762" s="2"/>
      <c r="G12762" s="2"/>
      <c r="J12762" s="2"/>
    </row>
    <row r="12763">
      <c r="D12763" s="2"/>
      <c r="G12763" s="2"/>
      <c r="J12763" s="2"/>
    </row>
    <row r="12764">
      <c r="D12764" s="2"/>
      <c r="G12764" s="2"/>
      <c r="J12764" s="2"/>
    </row>
    <row r="12765">
      <c r="D12765" s="2"/>
      <c r="G12765" s="2"/>
      <c r="J12765" s="2"/>
    </row>
    <row r="12766">
      <c r="D12766" s="2"/>
      <c r="G12766" s="2"/>
      <c r="J12766" s="2"/>
    </row>
    <row r="12767">
      <c r="D12767" s="2"/>
      <c r="G12767" s="2"/>
      <c r="J12767" s="2"/>
    </row>
    <row r="12768">
      <c r="D12768" s="2"/>
      <c r="G12768" s="2"/>
      <c r="J12768" s="2"/>
    </row>
    <row r="12769">
      <c r="D12769" s="2"/>
      <c r="G12769" s="2"/>
      <c r="J12769" s="2"/>
    </row>
    <row r="12770">
      <c r="D12770" s="2"/>
      <c r="G12770" s="2"/>
      <c r="J12770" s="2"/>
    </row>
    <row r="12771">
      <c r="D12771" s="2"/>
      <c r="G12771" s="2"/>
      <c r="J12771" s="2"/>
    </row>
    <row r="12772">
      <c r="D12772" s="2"/>
      <c r="G12772" s="2"/>
      <c r="J12772" s="2"/>
    </row>
    <row r="12773">
      <c r="D12773" s="2"/>
      <c r="G12773" s="2"/>
      <c r="J12773" s="2"/>
    </row>
    <row r="12774">
      <c r="D12774" s="2"/>
      <c r="G12774" s="2"/>
      <c r="J12774" s="2"/>
    </row>
    <row r="12775">
      <c r="D12775" s="2"/>
      <c r="G12775" s="2"/>
      <c r="J12775" s="2"/>
    </row>
    <row r="12776">
      <c r="D12776" s="2"/>
      <c r="G12776" s="2"/>
      <c r="J12776" s="2"/>
    </row>
    <row r="12777">
      <c r="D12777" s="2"/>
      <c r="G12777" s="2"/>
      <c r="J12777" s="2"/>
    </row>
    <row r="12778">
      <c r="D12778" s="2"/>
      <c r="G12778" s="2"/>
      <c r="J12778" s="2"/>
    </row>
    <row r="12779">
      <c r="D12779" s="2"/>
      <c r="G12779" s="2"/>
      <c r="J12779" s="2"/>
    </row>
    <row r="12780">
      <c r="D12780" s="2"/>
      <c r="G12780" s="2"/>
      <c r="J12780" s="2"/>
    </row>
    <row r="12781">
      <c r="D12781" s="2"/>
      <c r="G12781" s="2"/>
      <c r="J12781" s="2"/>
    </row>
    <row r="12782">
      <c r="D12782" s="2"/>
      <c r="G12782" s="2"/>
      <c r="J12782" s="2"/>
    </row>
    <row r="12783">
      <c r="D12783" s="2"/>
      <c r="G12783" s="2"/>
      <c r="J12783" s="2"/>
    </row>
    <row r="12784">
      <c r="D12784" s="2"/>
      <c r="G12784" s="2"/>
      <c r="J12784" s="2"/>
    </row>
    <row r="12785">
      <c r="D12785" s="2"/>
      <c r="G12785" s="2"/>
      <c r="J12785" s="2"/>
    </row>
    <row r="12786">
      <c r="D12786" s="2"/>
      <c r="G12786" s="2"/>
      <c r="J12786" s="2"/>
    </row>
    <row r="12787">
      <c r="D12787" s="2"/>
      <c r="G12787" s="2"/>
      <c r="J12787" s="2"/>
    </row>
    <row r="12788">
      <c r="D12788" s="2"/>
      <c r="G12788" s="2"/>
      <c r="J12788" s="2"/>
    </row>
    <row r="12789">
      <c r="D12789" s="2"/>
      <c r="G12789" s="2"/>
      <c r="J12789" s="2"/>
    </row>
    <row r="12790">
      <c r="D12790" s="2"/>
      <c r="G12790" s="2"/>
      <c r="J12790" s="2"/>
    </row>
    <row r="12791">
      <c r="D12791" s="2"/>
      <c r="G12791" s="2"/>
      <c r="J12791" s="2"/>
    </row>
    <row r="12792">
      <c r="D12792" s="2"/>
      <c r="G12792" s="2"/>
      <c r="J12792" s="2"/>
    </row>
    <row r="12793">
      <c r="D12793" s="2"/>
      <c r="G12793" s="2"/>
      <c r="J12793" s="2"/>
    </row>
    <row r="12794">
      <c r="D12794" s="2"/>
      <c r="G12794" s="2"/>
      <c r="J12794" s="2"/>
    </row>
    <row r="12795">
      <c r="D12795" s="2"/>
      <c r="G12795" s="2"/>
      <c r="J12795" s="2"/>
    </row>
    <row r="12796">
      <c r="D12796" s="2"/>
      <c r="G12796" s="2"/>
      <c r="J12796" s="2"/>
    </row>
    <row r="12797">
      <c r="D12797" s="2"/>
      <c r="G12797" s="2"/>
      <c r="J12797" s="2"/>
    </row>
    <row r="12798">
      <c r="D12798" s="2"/>
      <c r="G12798" s="2"/>
      <c r="J12798" s="2"/>
    </row>
    <row r="12799">
      <c r="D12799" s="2"/>
      <c r="G12799" s="2"/>
      <c r="J12799" s="2"/>
    </row>
    <row r="12800">
      <c r="D12800" s="2"/>
      <c r="G12800" s="2"/>
      <c r="J12800" s="2"/>
    </row>
    <row r="12801">
      <c r="D12801" s="2"/>
      <c r="G12801" s="2"/>
      <c r="J12801" s="2"/>
    </row>
    <row r="12802">
      <c r="D12802" s="2"/>
      <c r="G12802" s="2"/>
      <c r="J12802" s="2"/>
    </row>
    <row r="12803">
      <c r="D12803" s="2"/>
      <c r="G12803" s="2"/>
      <c r="J12803" s="2"/>
    </row>
    <row r="12804">
      <c r="D12804" s="2"/>
      <c r="G12804" s="2"/>
      <c r="J12804" s="2"/>
    </row>
    <row r="12805">
      <c r="D12805" s="2"/>
      <c r="G12805" s="2"/>
      <c r="J12805" s="2"/>
    </row>
    <row r="12806">
      <c r="D12806" s="2"/>
      <c r="G12806" s="2"/>
      <c r="J12806" s="2"/>
    </row>
    <row r="12807">
      <c r="D12807" s="2"/>
      <c r="G12807" s="2"/>
      <c r="J12807" s="2"/>
    </row>
    <row r="12808">
      <c r="D12808" s="2"/>
      <c r="G12808" s="2"/>
      <c r="J12808" s="2"/>
    </row>
    <row r="12809">
      <c r="D12809" s="2"/>
      <c r="G12809" s="2"/>
      <c r="J12809" s="2"/>
    </row>
    <row r="12810">
      <c r="D12810" s="2"/>
      <c r="G12810" s="2"/>
      <c r="J12810" s="2"/>
    </row>
    <row r="12811">
      <c r="D12811" s="2"/>
      <c r="G12811" s="2"/>
      <c r="J12811" s="2"/>
    </row>
    <row r="12812">
      <c r="D12812" s="2"/>
      <c r="G12812" s="2"/>
      <c r="J12812" s="2"/>
    </row>
    <row r="12813">
      <c r="D12813" s="2"/>
      <c r="G12813" s="2"/>
      <c r="J12813" s="2"/>
    </row>
    <row r="12814">
      <c r="D12814" s="2"/>
      <c r="G12814" s="2"/>
      <c r="J12814" s="2"/>
    </row>
    <row r="12815">
      <c r="D12815" s="2"/>
      <c r="G12815" s="2"/>
      <c r="J12815" s="2"/>
    </row>
    <row r="12816">
      <c r="D12816" s="2"/>
      <c r="G12816" s="2"/>
      <c r="J12816" s="2"/>
    </row>
    <row r="12817">
      <c r="D12817" s="2"/>
      <c r="G12817" s="2"/>
      <c r="J12817" s="2"/>
    </row>
    <row r="12818">
      <c r="D12818" s="2"/>
      <c r="G12818" s="2"/>
      <c r="J12818" s="2"/>
    </row>
    <row r="12819">
      <c r="D12819" s="2"/>
      <c r="G12819" s="2"/>
      <c r="J12819" s="2"/>
    </row>
    <row r="12820">
      <c r="D12820" s="2"/>
      <c r="G12820" s="2"/>
      <c r="J12820" s="2"/>
    </row>
    <row r="12821">
      <c r="D12821" s="2"/>
      <c r="G12821" s="2"/>
      <c r="J12821" s="2"/>
    </row>
    <row r="12822">
      <c r="D12822" s="2"/>
      <c r="G12822" s="2"/>
      <c r="J12822" s="2"/>
    </row>
    <row r="12823">
      <c r="D12823" s="2"/>
      <c r="G12823" s="2"/>
      <c r="J12823" s="2"/>
    </row>
    <row r="12824">
      <c r="D12824" s="2"/>
      <c r="G12824" s="2"/>
      <c r="J12824" s="2"/>
    </row>
    <row r="12825">
      <c r="D12825" s="2"/>
      <c r="G12825" s="2"/>
      <c r="J12825" s="2"/>
    </row>
    <row r="12826">
      <c r="D12826" s="2"/>
      <c r="G12826" s="2"/>
      <c r="J12826" s="2"/>
    </row>
    <row r="12827">
      <c r="D12827" s="2"/>
      <c r="G12827" s="2"/>
      <c r="J12827" s="2"/>
    </row>
    <row r="12828">
      <c r="D12828" s="2"/>
      <c r="G12828" s="2"/>
      <c r="J12828" s="2"/>
    </row>
    <row r="12829">
      <c r="D12829" s="2"/>
      <c r="G12829" s="2"/>
      <c r="J12829" s="2"/>
    </row>
    <row r="12830">
      <c r="D12830" s="2"/>
      <c r="G12830" s="2"/>
      <c r="J12830" s="2"/>
    </row>
    <row r="12831">
      <c r="D12831" s="2"/>
      <c r="G12831" s="2"/>
      <c r="J12831" s="2"/>
    </row>
    <row r="12832">
      <c r="D12832" s="2"/>
      <c r="G12832" s="2"/>
      <c r="J12832" s="2"/>
    </row>
    <row r="12833">
      <c r="D12833" s="2"/>
      <c r="G12833" s="2"/>
      <c r="J12833" s="2"/>
    </row>
    <row r="12834">
      <c r="D12834" s="2"/>
      <c r="G12834" s="2"/>
      <c r="J12834" s="2"/>
    </row>
    <row r="12835">
      <c r="D12835" s="2"/>
      <c r="G12835" s="2"/>
      <c r="J12835" s="2"/>
    </row>
    <row r="12836">
      <c r="D12836" s="2"/>
      <c r="G12836" s="2"/>
      <c r="J12836" s="2"/>
    </row>
    <row r="12837">
      <c r="D12837" s="2"/>
      <c r="G12837" s="2"/>
      <c r="J12837" s="2"/>
    </row>
    <row r="12838">
      <c r="D12838" s="2"/>
      <c r="G12838" s="2"/>
      <c r="J12838" s="2"/>
    </row>
    <row r="12839">
      <c r="D12839" s="2"/>
      <c r="G12839" s="2"/>
      <c r="J12839" s="2"/>
    </row>
    <row r="12840">
      <c r="D12840" s="2"/>
      <c r="G12840" s="2"/>
      <c r="J12840" s="2"/>
    </row>
    <row r="12841">
      <c r="D12841" s="2"/>
      <c r="G12841" s="2"/>
      <c r="J12841" s="2"/>
    </row>
    <row r="12842">
      <c r="D12842" s="2"/>
      <c r="G12842" s="2"/>
      <c r="J12842" s="2"/>
    </row>
    <row r="12843">
      <c r="D12843" s="2"/>
      <c r="G12843" s="2"/>
      <c r="J12843" s="2"/>
    </row>
    <row r="12844">
      <c r="D12844" s="2"/>
      <c r="G12844" s="2"/>
      <c r="J12844" s="2"/>
    </row>
    <row r="12845">
      <c r="D12845" s="2"/>
      <c r="G12845" s="2"/>
      <c r="J12845" s="2"/>
    </row>
    <row r="12846">
      <c r="D12846" s="2"/>
      <c r="G12846" s="2"/>
      <c r="J12846" s="2"/>
    </row>
    <row r="12847">
      <c r="D12847" s="2"/>
      <c r="G12847" s="2"/>
      <c r="J12847" s="2"/>
    </row>
    <row r="12848">
      <c r="D12848" s="2"/>
      <c r="G12848" s="2"/>
      <c r="J12848" s="2"/>
    </row>
    <row r="12849">
      <c r="D12849" s="2"/>
      <c r="G12849" s="2"/>
      <c r="J12849" s="2"/>
    </row>
    <row r="12850">
      <c r="D12850" s="2"/>
      <c r="G12850" s="2"/>
      <c r="J12850" s="2"/>
    </row>
    <row r="12851">
      <c r="D12851" s="2"/>
      <c r="G12851" s="2"/>
      <c r="J12851" s="2"/>
    </row>
    <row r="12852">
      <c r="D12852" s="2"/>
      <c r="G12852" s="2"/>
      <c r="J12852" s="2"/>
    </row>
    <row r="12853">
      <c r="D12853" s="2"/>
      <c r="G12853" s="2"/>
      <c r="J12853" s="2"/>
    </row>
    <row r="12854">
      <c r="D12854" s="2"/>
      <c r="G12854" s="2"/>
      <c r="J12854" s="2"/>
    </row>
    <row r="12855">
      <c r="D12855" s="2"/>
      <c r="G12855" s="2"/>
      <c r="J12855" s="2"/>
    </row>
    <row r="12856">
      <c r="D12856" s="2"/>
      <c r="G12856" s="2"/>
      <c r="J12856" s="2"/>
    </row>
    <row r="12857">
      <c r="D12857" s="2"/>
      <c r="G12857" s="2"/>
      <c r="J12857" s="2"/>
    </row>
    <row r="12858">
      <c r="D12858" s="2"/>
      <c r="G12858" s="2"/>
      <c r="J12858" s="2"/>
    </row>
    <row r="12859">
      <c r="D12859" s="2"/>
      <c r="G12859" s="2"/>
      <c r="J12859" s="2"/>
    </row>
    <row r="12860">
      <c r="D12860" s="2"/>
      <c r="G12860" s="2"/>
      <c r="J12860" s="2"/>
    </row>
    <row r="12861">
      <c r="D12861" s="2"/>
      <c r="G12861" s="2"/>
      <c r="J12861" s="2"/>
    </row>
    <row r="12862">
      <c r="D12862" s="2"/>
      <c r="G12862" s="2"/>
      <c r="J12862" s="2"/>
    </row>
    <row r="12863">
      <c r="D12863" s="2"/>
      <c r="G12863" s="2"/>
      <c r="J12863" s="2"/>
    </row>
    <row r="12864">
      <c r="D12864" s="2"/>
      <c r="G12864" s="2"/>
      <c r="J12864" s="2"/>
    </row>
    <row r="12865">
      <c r="D12865" s="2"/>
      <c r="G12865" s="2"/>
      <c r="J12865" s="2"/>
    </row>
    <row r="12866">
      <c r="D12866" s="2"/>
      <c r="G12866" s="2"/>
      <c r="J12866" s="2"/>
    </row>
    <row r="12867">
      <c r="D12867" s="2"/>
      <c r="G12867" s="2"/>
      <c r="J12867" s="2"/>
    </row>
    <row r="12868">
      <c r="D12868" s="2"/>
      <c r="G12868" s="2"/>
      <c r="J12868" s="2"/>
    </row>
    <row r="12869">
      <c r="D12869" s="2"/>
      <c r="G12869" s="2"/>
      <c r="J12869" s="2"/>
    </row>
    <row r="12870">
      <c r="D12870" s="2"/>
      <c r="G12870" s="2"/>
      <c r="J12870" s="2"/>
    </row>
    <row r="12871">
      <c r="D12871" s="2"/>
      <c r="G12871" s="2"/>
      <c r="J12871" s="2"/>
    </row>
    <row r="12872">
      <c r="D12872" s="2"/>
      <c r="G12872" s="2"/>
      <c r="J12872" s="2"/>
    </row>
    <row r="12873">
      <c r="D12873" s="2"/>
      <c r="G12873" s="2"/>
      <c r="J12873" s="2"/>
    </row>
    <row r="12874">
      <c r="D12874" s="2"/>
      <c r="G12874" s="2"/>
      <c r="J12874" s="2"/>
    </row>
    <row r="12875">
      <c r="D12875" s="2"/>
      <c r="G12875" s="2"/>
      <c r="J12875" s="2"/>
    </row>
    <row r="12876">
      <c r="D12876" s="2"/>
      <c r="G12876" s="2"/>
      <c r="J12876" s="2"/>
    </row>
    <row r="12877">
      <c r="D12877" s="2"/>
      <c r="G12877" s="2"/>
      <c r="J12877" s="2"/>
    </row>
    <row r="12878">
      <c r="D12878" s="2"/>
      <c r="G12878" s="2"/>
      <c r="J12878" s="2"/>
    </row>
    <row r="12879">
      <c r="D12879" s="2"/>
      <c r="G12879" s="2"/>
      <c r="J12879" s="2"/>
    </row>
    <row r="12880">
      <c r="D12880" s="2"/>
      <c r="G12880" s="2"/>
      <c r="J12880" s="2"/>
    </row>
    <row r="12881">
      <c r="D12881" s="2"/>
      <c r="G12881" s="2"/>
      <c r="J12881" s="2"/>
    </row>
    <row r="12882">
      <c r="D12882" s="2"/>
      <c r="G12882" s="2"/>
      <c r="J12882" s="2"/>
    </row>
    <row r="12883">
      <c r="D12883" s="2"/>
      <c r="G12883" s="2"/>
      <c r="J12883" s="2"/>
    </row>
    <row r="12884">
      <c r="D12884" s="2"/>
      <c r="G12884" s="2"/>
      <c r="J12884" s="2"/>
    </row>
    <row r="12885">
      <c r="D12885" s="2"/>
      <c r="G12885" s="2"/>
      <c r="J12885" s="2"/>
    </row>
    <row r="12886">
      <c r="D12886" s="2"/>
      <c r="G12886" s="2"/>
      <c r="J12886" s="2"/>
    </row>
    <row r="12887">
      <c r="D12887" s="2"/>
      <c r="G12887" s="2"/>
      <c r="J12887" s="2"/>
    </row>
    <row r="12888">
      <c r="D12888" s="2"/>
      <c r="G12888" s="2"/>
      <c r="J12888" s="2"/>
    </row>
    <row r="12889">
      <c r="D12889" s="2"/>
      <c r="G12889" s="2"/>
      <c r="J12889" s="2"/>
    </row>
    <row r="12890">
      <c r="D12890" s="2"/>
      <c r="G12890" s="2"/>
      <c r="J12890" s="2"/>
    </row>
    <row r="12891">
      <c r="D12891" s="2"/>
      <c r="G12891" s="2"/>
      <c r="J12891" s="2"/>
    </row>
    <row r="12892">
      <c r="D12892" s="2"/>
      <c r="G12892" s="2"/>
      <c r="J12892" s="2"/>
    </row>
    <row r="12893">
      <c r="D12893" s="2"/>
      <c r="G12893" s="2"/>
      <c r="J12893" s="2"/>
    </row>
    <row r="12894">
      <c r="D12894" s="2"/>
      <c r="G12894" s="2"/>
      <c r="J12894" s="2"/>
    </row>
    <row r="12895">
      <c r="D12895" s="2"/>
      <c r="G12895" s="2"/>
      <c r="J12895" s="2"/>
    </row>
    <row r="12896">
      <c r="D12896" s="2"/>
      <c r="G12896" s="2"/>
      <c r="J12896" s="2"/>
    </row>
    <row r="12897">
      <c r="D12897" s="2"/>
      <c r="G12897" s="2"/>
      <c r="J12897" s="2"/>
    </row>
    <row r="12898">
      <c r="D12898" s="2"/>
      <c r="G12898" s="2"/>
      <c r="J12898" s="2"/>
    </row>
    <row r="12899">
      <c r="D12899" s="2"/>
      <c r="G12899" s="2"/>
      <c r="J12899" s="2"/>
    </row>
    <row r="12900">
      <c r="D12900" s="2"/>
      <c r="G12900" s="2"/>
      <c r="J12900" s="2"/>
    </row>
    <row r="12901">
      <c r="D12901" s="2"/>
      <c r="G12901" s="2"/>
      <c r="J12901" s="2"/>
    </row>
    <row r="12902">
      <c r="D12902" s="2"/>
      <c r="G12902" s="2"/>
      <c r="J12902" s="2"/>
    </row>
    <row r="12903">
      <c r="D12903" s="2"/>
      <c r="G12903" s="2"/>
      <c r="J12903" s="2"/>
    </row>
    <row r="12904">
      <c r="D12904" s="2"/>
      <c r="G12904" s="2"/>
      <c r="J12904" s="2"/>
    </row>
    <row r="12905">
      <c r="D12905" s="2"/>
      <c r="G12905" s="2"/>
      <c r="J12905" s="2"/>
    </row>
    <row r="12906">
      <c r="D12906" s="2"/>
      <c r="G12906" s="2"/>
      <c r="J12906" s="2"/>
    </row>
    <row r="12907">
      <c r="D12907" s="2"/>
      <c r="G12907" s="2"/>
      <c r="J12907" s="2"/>
    </row>
    <row r="12908">
      <c r="D12908" s="2"/>
      <c r="G12908" s="2"/>
      <c r="J12908" s="2"/>
    </row>
    <row r="12909">
      <c r="D12909" s="2"/>
      <c r="G12909" s="2"/>
      <c r="J12909" s="2"/>
    </row>
    <row r="12910">
      <c r="D12910" s="2"/>
      <c r="G12910" s="2"/>
      <c r="J12910" s="2"/>
    </row>
    <row r="12911">
      <c r="D12911" s="2"/>
      <c r="G12911" s="2"/>
      <c r="J12911" s="2"/>
    </row>
    <row r="12912">
      <c r="D12912" s="2"/>
      <c r="G12912" s="2"/>
      <c r="J12912" s="2"/>
    </row>
    <row r="12913">
      <c r="D12913" s="2"/>
      <c r="G12913" s="2"/>
      <c r="J12913" s="2"/>
    </row>
    <row r="12914">
      <c r="D12914" s="2"/>
      <c r="G12914" s="2"/>
      <c r="J12914" s="2"/>
    </row>
    <row r="12915">
      <c r="D12915" s="2"/>
      <c r="G12915" s="2"/>
      <c r="J12915" s="2"/>
    </row>
    <row r="12916">
      <c r="D12916" s="2"/>
      <c r="G12916" s="2"/>
      <c r="J12916" s="2"/>
    </row>
    <row r="12917">
      <c r="D12917" s="2"/>
      <c r="G12917" s="2"/>
      <c r="J12917" s="2"/>
    </row>
    <row r="12918">
      <c r="D12918" s="2"/>
      <c r="G12918" s="2"/>
      <c r="J12918" s="2"/>
    </row>
    <row r="12919">
      <c r="D12919" s="2"/>
      <c r="G12919" s="2"/>
      <c r="J12919" s="2"/>
    </row>
    <row r="12920">
      <c r="D12920" s="2"/>
      <c r="G12920" s="2"/>
      <c r="J12920" s="2"/>
    </row>
    <row r="12921">
      <c r="D12921" s="2"/>
      <c r="G12921" s="2"/>
      <c r="J12921" s="2"/>
    </row>
    <row r="12922">
      <c r="D12922" s="2"/>
      <c r="G12922" s="2"/>
      <c r="J12922" s="2"/>
    </row>
    <row r="12923">
      <c r="D12923" s="2"/>
      <c r="G12923" s="2"/>
      <c r="J12923" s="2"/>
    </row>
    <row r="12924">
      <c r="D12924" s="2"/>
      <c r="G12924" s="2"/>
      <c r="J12924" s="2"/>
    </row>
    <row r="12925">
      <c r="D12925" s="2"/>
      <c r="G12925" s="2"/>
      <c r="J12925" s="2"/>
    </row>
    <row r="12926">
      <c r="D12926" s="2"/>
      <c r="G12926" s="2"/>
      <c r="J12926" s="2"/>
    </row>
    <row r="12927">
      <c r="D12927" s="2"/>
      <c r="G12927" s="2"/>
      <c r="J12927" s="2"/>
    </row>
    <row r="12928">
      <c r="D12928" s="2"/>
      <c r="G12928" s="2"/>
      <c r="J12928" s="2"/>
    </row>
    <row r="12929">
      <c r="D12929" s="2"/>
      <c r="G12929" s="2"/>
      <c r="J12929" s="2"/>
    </row>
    <row r="12930">
      <c r="D12930" s="2"/>
      <c r="G12930" s="2"/>
      <c r="J12930" s="2"/>
    </row>
    <row r="12931">
      <c r="D12931" s="2"/>
      <c r="G12931" s="2"/>
      <c r="J12931" s="2"/>
    </row>
    <row r="12932">
      <c r="D12932" s="2"/>
      <c r="G12932" s="2"/>
      <c r="J12932" s="2"/>
    </row>
    <row r="12933">
      <c r="D12933" s="2"/>
      <c r="G12933" s="2"/>
      <c r="J12933" s="2"/>
    </row>
    <row r="12934">
      <c r="D12934" s="2"/>
      <c r="G12934" s="2"/>
      <c r="J12934" s="2"/>
    </row>
    <row r="12935">
      <c r="D12935" s="2"/>
      <c r="G12935" s="2"/>
      <c r="J12935" s="2"/>
    </row>
    <row r="12936">
      <c r="D12936" s="2"/>
      <c r="G12936" s="2"/>
      <c r="J12936" s="2"/>
    </row>
    <row r="12937">
      <c r="D12937" s="2"/>
      <c r="G12937" s="2"/>
      <c r="J12937" s="2"/>
    </row>
    <row r="12938">
      <c r="D12938" s="2"/>
      <c r="G12938" s="2"/>
      <c r="J12938" s="2"/>
    </row>
    <row r="12939">
      <c r="D12939" s="2"/>
      <c r="G12939" s="2"/>
      <c r="J12939" s="2"/>
    </row>
    <row r="12940">
      <c r="D12940" s="2"/>
      <c r="G12940" s="2"/>
      <c r="J12940" s="2"/>
    </row>
    <row r="12941">
      <c r="D12941" s="2"/>
      <c r="G12941" s="2"/>
      <c r="J12941" s="2"/>
    </row>
    <row r="12942">
      <c r="D12942" s="2"/>
      <c r="G12942" s="2"/>
      <c r="J12942" s="2"/>
    </row>
    <row r="12943">
      <c r="D12943" s="2"/>
      <c r="G12943" s="2"/>
      <c r="J12943" s="2"/>
    </row>
    <row r="12944">
      <c r="D12944" s="2"/>
      <c r="G12944" s="2"/>
      <c r="J12944" s="2"/>
    </row>
    <row r="12945">
      <c r="D12945" s="2"/>
      <c r="G12945" s="2"/>
      <c r="J12945" s="2"/>
    </row>
    <row r="12946">
      <c r="D12946" s="2"/>
      <c r="G12946" s="2"/>
      <c r="J12946" s="2"/>
    </row>
    <row r="12947">
      <c r="D12947" s="2"/>
      <c r="G12947" s="2"/>
      <c r="J12947" s="2"/>
    </row>
    <row r="12948">
      <c r="D12948" s="2"/>
      <c r="G12948" s="2"/>
      <c r="J12948" s="2"/>
    </row>
    <row r="12949">
      <c r="D12949" s="2"/>
      <c r="G12949" s="2"/>
      <c r="J12949" s="2"/>
    </row>
    <row r="12950">
      <c r="D12950" s="2"/>
      <c r="G12950" s="2"/>
      <c r="J12950" s="2"/>
    </row>
    <row r="12951">
      <c r="D12951" s="2"/>
      <c r="G12951" s="2"/>
      <c r="J12951" s="2"/>
    </row>
    <row r="12952">
      <c r="D12952" s="2"/>
      <c r="G12952" s="2"/>
      <c r="J12952" s="2"/>
    </row>
    <row r="12953">
      <c r="D12953" s="2"/>
      <c r="G12953" s="2"/>
      <c r="J12953" s="2"/>
    </row>
    <row r="12954">
      <c r="D12954" s="2"/>
      <c r="G12954" s="2"/>
      <c r="J12954" s="2"/>
    </row>
    <row r="12955">
      <c r="D12955" s="2"/>
      <c r="G12955" s="2"/>
      <c r="J12955" s="2"/>
    </row>
    <row r="12956">
      <c r="D12956" s="2"/>
      <c r="G12956" s="2"/>
      <c r="J12956" s="2"/>
    </row>
    <row r="12957">
      <c r="D12957" s="2"/>
      <c r="G12957" s="2"/>
      <c r="J12957" s="2"/>
    </row>
    <row r="12958">
      <c r="D12958" s="2"/>
      <c r="G12958" s="2"/>
      <c r="J12958" s="2"/>
    </row>
    <row r="12959">
      <c r="D12959" s="2"/>
      <c r="G12959" s="2"/>
      <c r="J12959" s="2"/>
    </row>
    <row r="12960">
      <c r="D12960" s="2"/>
      <c r="G12960" s="2"/>
      <c r="J12960" s="2"/>
    </row>
    <row r="12961">
      <c r="D12961" s="2"/>
      <c r="G12961" s="2"/>
      <c r="J12961" s="2"/>
    </row>
    <row r="12962">
      <c r="D12962" s="2"/>
      <c r="G12962" s="2"/>
      <c r="J12962" s="2"/>
    </row>
    <row r="12963">
      <c r="D12963" s="2"/>
      <c r="G12963" s="2"/>
      <c r="J12963" s="2"/>
    </row>
    <row r="12964">
      <c r="D12964" s="2"/>
      <c r="G12964" s="2"/>
      <c r="J12964" s="2"/>
    </row>
    <row r="12965">
      <c r="D12965" s="2"/>
      <c r="G12965" s="2"/>
      <c r="J12965" s="2"/>
    </row>
    <row r="12966">
      <c r="D12966" s="2"/>
      <c r="G12966" s="2"/>
      <c r="J12966" s="2"/>
    </row>
    <row r="12967">
      <c r="D12967" s="2"/>
      <c r="G12967" s="2"/>
      <c r="J12967" s="2"/>
    </row>
    <row r="12968">
      <c r="D12968" s="2"/>
      <c r="G12968" s="2"/>
      <c r="J12968" s="2"/>
    </row>
    <row r="12969">
      <c r="D12969" s="2"/>
      <c r="G12969" s="2"/>
      <c r="J12969" s="2"/>
    </row>
    <row r="12970">
      <c r="D12970" s="2"/>
      <c r="G12970" s="2"/>
      <c r="J12970" s="2"/>
    </row>
    <row r="12971">
      <c r="D12971" s="2"/>
      <c r="G12971" s="2"/>
      <c r="J12971" s="2"/>
    </row>
    <row r="12972">
      <c r="D12972" s="2"/>
      <c r="G12972" s="2"/>
      <c r="J12972" s="2"/>
    </row>
    <row r="12973">
      <c r="D12973" s="2"/>
      <c r="G12973" s="2"/>
      <c r="J12973" s="2"/>
    </row>
    <row r="12974">
      <c r="D12974" s="2"/>
      <c r="G12974" s="2"/>
      <c r="J12974" s="2"/>
    </row>
    <row r="12975">
      <c r="D12975" s="2"/>
      <c r="G12975" s="2"/>
      <c r="J12975" s="2"/>
    </row>
    <row r="12976">
      <c r="D12976" s="2"/>
      <c r="G12976" s="2"/>
      <c r="J12976" s="2"/>
    </row>
    <row r="12977">
      <c r="D12977" s="2"/>
      <c r="G12977" s="2"/>
      <c r="J12977" s="2"/>
    </row>
    <row r="12978">
      <c r="D12978" s="2"/>
      <c r="G12978" s="2"/>
      <c r="J12978" s="2"/>
    </row>
    <row r="12979">
      <c r="D12979" s="2"/>
      <c r="G12979" s="2"/>
      <c r="J12979" s="2"/>
    </row>
    <row r="12980">
      <c r="D12980" s="2"/>
      <c r="G12980" s="2"/>
      <c r="J12980" s="2"/>
    </row>
    <row r="12981">
      <c r="D12981" s="2"/>
      <c r="G12981" s="2"/>
      <c r="J12981" s="2"/>
    </row>
    <row r="12982">
      <c r="D12982" s="2"/>
      <c r="G12982" s="2"/>
      <c r="J12982" s="2"/>
    </row>
    <row r="12983">
      <c r="D12983" s="2"/>
      <c r="G12983" s="2"/>
      <c r="J12983" s="2"/>
    </row>
    <row r="12984">
      <c r="D12984" s="2"/>
      <c r="G12984" s="2"/>
      <c r="J12984" s="2"/>
    </row>
    <row r="12985">
      <c r="D12985" s="2"/>
      <c r="G12985" s="2"/>
      <c r="J12985" s="2"/>
    </row>
    <row r="12986">
      <c r="D12986" s="2"/>
      <c r="G12986" s="2"/>
      <c r="J12986" s="2"/>
    </row>
    <row r="12987">
      <c r="D12987" s="2"/>
      <c r="G12987" s="2"/>
      <c r="J12987" s="2"/>
    </row>
    <row r="12988">
      <c r="D12988" s="2"/>
      <c r="G12988" s="2"/>
      <c r="J12988" s="2"/>
    </row>
    <row r="12989">
      <c r="D12989" s="2"/>
      <c r="G12989" s="2"/>
      <c r="J12989" s="2"/>
    </row>
    <row r="12990">
      <c r="D12990" s="2"/>
      <c r="G12990" s="2"/>
      <c r="J12990" s="2"/>
    </row>
    <row r="12991">
      <c r="D12991" s="2"/>
      <c r="G12991" s="2"/>
      <c r="J12991" s="2"/>
    </row>
    <row r="12992">
      <c r="D12992" s="2"/>
      <c r="G12992" s="2"/>
      <c r="J12992" s="2"/>
    </row>
    <row r="12993">
      <c r="D12993" s="2"/>
      <c r="G12993" s="2"/>
      <c r="J12993" s="2"/>
    </row>
    <row r="12994">
      <c r="D12994" s="2"/>
      <c r="G12994" s="2"/>
      <c r="J12994" s="2"/>
    </row>
    <row r="12995">
      <c r="D12995" s="2"/>
      <c r="G12995" s="2"/>
      <c r="J12995" s="2"/>
    </row>
    <row r="12996">
      <c r="D12996" s="2"/>
      <c r="G12996" s="2"/>
      <c r="J12996" s="2"/>
    </row>
    <row r="12997">
      <c r="D12997" s="2"/>
      <c r="G12997" s="2"/>
      <c r="J12997" s="2"/>
    </row>
    <row r="12998">
      <c r="D12998" s="2"/>
      <c r="G12998" s="2"/>
      <c r="J12998" s="2"/>
    </row>
    <row r="12999">
      <c r="D12999" s="2"/>
      <c r="G12999" s="2"/>
      <c r="J12999" s="2"/>
    </row>
    <row r="13000">
      <c r="D13000" s="2"/>
      <c r="G13000" s="2"/>
      <c r="J13000" s="2"/>
    </row>
    <row r="13001">
      <c r="D13001" s="2"/>
      <c r="G13001" s="2"/>
      <c r="J13001" s="2"/>
    </row>
    <row r="13002">
      <c r="D13002" s="2"/>
      <c r="G13002" s="2"/>
      <c r="J13002" s="2"/>
    </row>
    <row r="13003">
      <c r="D13003" s="2"/>
      <c r="G13003" s="2"/>
      <c r="J13003" s="2"/>
    </row>
    <row r="13004">
      <c r="D13004" s="2"/>
      <c r="G13004" s="2"/>
      <c r="J13004" s="2"/>
    </row>
    <row r="13005">
      <c r="D13005" s="2"/>
      <c r="G13005" s="2"/>
      <c r="J13005" s="2"/>
    </row>
    <row r="13006">
      <c r="D13006" s="2"/>
      <c r="G13006" s="2"/>
      <c r="J13006" s="2"/>
    </row>
    <row r="13007">
      <c r="D13007" s="2"/>
      <c r="G13007" s="2"/>
      <c r="J13007" s="2"/>
    </row>
    <row r="13008">
      <c r="D13008" s="2"/>
      <c r="G13008" s="2"/>
      <c r="J13008" s="2"/>
    </row>
    <row r="13009">
      <c r="D13009" s="2"/>
      <c r="G13009" s="2"/>
      <c r="J13009" s="2"/>
    </row>
    <row r="13010">
      <c r="D13010" s="2"/>
      <c r="G13010" s="2"/>
      <c r="J13010" s="2"/>
    </row>
    <row r="13011">
      <c r="D13011" s="2"/>
      <c r="G13011" s="2"/>
      <c r="J13011" s="2"/>
    </row>
    <row r="13012">
      <c r="D13012" s="2"/>
      <c r="G13012" s="2"/>
      <c r="J13012" s="2"/>
    </row>
    <row r="13013">
      <c r="D13013" s="2"/>
      <c r="G13013" s="2"/>
      <c r="J13013" s="2"/>
    </row>
    <row r="13014">
      <c r="D13014" s="2"/>
      <c r="G13014" s="2"/>
      <c r="J13014" s="2"/>
    </row>
    <row r="13015">
      <c r="D13015" s="2"/>
      <c r="G13015" s="2"/>
      <c r="J13015" s="2"/>
    </row>
    <row r="13016">
      <c r="D13016" s="2"/>
      <c r="G13016" s="2"/>
      <c r="J13016" s="2"/>
    </row>
    <row r="13017">
      <c r="D13017" s="2"/>
      <c r="G13017" s="2"/>
      <c r="J13017" s="2"/>
    </row>
    <row r="13018">
      <c r="D13018" s="2"/>
      <c r="G13018" s="2"/>
      <c r="J13018" s="2"/>
    </row>
    <row r="13019">
      <c r="D13019" s="2"/>
      <c r="G13019" s="2"/>
      <c r="J13019" s="2"/>
    </row>
    <row r="13020">
      <c r="D13020" s="2"/>
      <c r="G13020" s="2"/>
      <c r="J13020" s="2"/>
    </row>
    <row r="13021">
      <c r="D13021" s="2"/>
      <c r="G13021" s="2"/>
      <c r="J13021" s="2"/>
    </row>
    <row r="13022">
      <c r="D13022" s="2"/>
      <c r="G13022" s="2"/>
      <c r="J13022" s="2"/>
    </row>
    <row r="13023">
      <c r="D13023" s="2"/>
      <c r="G13023" s="2"/>
      <c r="J13023" s="2"/>
    </row>
    <row r="13024">
      <c r="D13024" s="2"/>
      <c r="G13024" s="2"/>
      <c r="J13024" s="2"/>
    </row>
    <row r="13025">
      <c r="D13025" s="2"/>
      <c r="G13025" s="2"/>
      <c r="J13025" s="2"/>
    </row>
    <row r="13026">
      <c r="D13026" s="2"/>
      <c r="G13026" s="2"/>
      <c r="J13026" s="2"/>
    </row>
    <row r="13027">
      <c r="D13027" s="2"/>
      <c r="G13027" s="2"/>
      <c r="J13027" s="2"/>
    </row>
    <row r="13028">
      <c r="D13028" s="2"/>
      <c r="G13028" s="2"/>
      <c r="J13028" s="2"/>
    </row>
    <row r="13029">
      <c r="D13029" s="2"/>
      <c r="G13029" s="2"/>
      <c r="J13029" s="2"/>
    </row>
    <row r="13030">
      <c r="D13030" s="2"/>
      <c r="G13030" s="2"/>
      <c r="J13030" s="2"/>
    </row>
    <row r="13031">
      <c r="D13031" s="2"/>
      <c r="G13031" s="2"/>
      <c r="J13031" s="2"/>
    </row>
    <row r="13032">
      <c r="D13032" s="2"/>
      <c r="G13032" s="2"/>
      <c r="J13032" s="2"/>
    </row>
    <row r="13033">
      <c r="D13033" s="2"/>
      <c r="G13033" s="2"/>
      <c r="J13033" s="2"/>
    </row>
    <row r="13034">
      <c r="D13034" s="2"/>
      <c r="G13034" s="2"/>
      <c r="J13034" s="2"/>
    </row>
    <row r="13035">
      <c r="D13035" s="2"/>
      <c r="G13035" s="2"/>
      <c r="J13035" s="2"/>
    </row>
    <row r="13036">
      <c r="D13036" s="2"/>
      <c r="G13036" s="2"/>
      <c r="J13036" s="2"/>
    </row>
    <row r="13037">
      <c r="D13037" s="2"/>
      <c r="G13037" s="2"/>
      <c r="J13037" s="2"/>
    </row>
    <row r="13038">
      <c r="D13038" s="2"/>
      <c r="G13038" s="2"/>
      <c r="J13038" s="2"/>
    </row>
    <row r="13039">
      <c r="D13039" s="2"/>
      <c r="G13039" s="2"/>
      <c r="J13039" s="2"/>
    </row>
    <row r="13040">
      <c r="D13040" s="2"/>
      <c r="G13040" s="2"/>
      <c r="J13040" s="2"/>
    </row>
    <row r="13041">
      <c r="D13041" s="2"/>
      <c r="G13041" s="2"/>
      <c r="J13041" s="2"/>
    </row>
    <row r="13042">
      <c r="D13042" s="2"/>
      <c r="G13042" s="2"/>
      <c r="J13042" s="2"/>
    </row>
    <row r="13043">
      <c r="D13043" s="2"/>
      <c r="G13043" s="2"/>
      <c r="J13043" s="2"/>
    </row>
    <row r="13044">
      <c r="D13044" s="2"/>
      <c r="G13044" s="2"/>
      <c r="J13044" s="2"/>
    </row>
    <row r="13045">
      <c r="D13045" s="2"/>
      <c r="G13045" s="2"/>
      <c r="J13045" s="2"/>
    </row>
    <row r="13046">
      <c r="D13046" s="2"/>
      <c r="G13046" s="2"/>
      <c r="J13046" s="2"/>
    </row>
    <row r="13047">
      <c r="D13047" s="2"/>
      <c r="G13047" s="2"/>
      <c r="J13047" s="2"/>
    </row>
    <row r="13048">
      <c r="D13048" s="2"/>
      <c r="G13048" s="2"/>
      <c r="J13048" s="2"/>
    </row>
    <row r="13049">
      <c r="D13049" s="2"/>
      <c r="G13049" s="2"/>
      <c r="J13049" s="2"/>
    </row>
    <row r="13050">
      <c r="D13050" s="2"/>
      <c r="G13050" s="2"/>
      <c r="J13050" s="2"/>
    </row>
    <row r="13051">
      <c r="D13051" s="2"/>
      <c r="G13051" s="2"/>
      <c r="J13051" s="2"/>
    </row>
    <row r="13052">
      <c r="D13052" s="2"/>
      <c r="G13052" s="2"/>
      <c r="J13052" s="2"/>
    </row>
    <row r="13053">
      <c r="D13053" s="2"/>
      <c r="G13053" s="2"/>
      <c r="J13053" s="2"/>
    </row>
    <row r="13054">
      <c r="D13054" s="2"/>
      <c r="G13054" s="2"/>
      <c r="J13054" s="2"/>
    </row>
    <row r="13055">
      <c r="D13055" s="2"/>
      <c r="G13055" s="2"/>
      <c r="J13055" s="2"/>
    </row>
    <row r="13056">
      <c r="D13056" s="2"/>
      <c r="G13056" s="2"/>
      <c r="J13056" s="2"/>
    </row>
    <row r="13057">
      <c r="D13057" s="2"/>
      <c r="G13057" s="2"/>
      <c r="J13057" s="2"/>
    </row>
    <row r="13058">
      <c r="D13058" s="2"/>
      <c r="G13058" s="2"/>
      <c r="J13058" s="2"/>
    </row>
    <row r="13059">
      <c r="D13059" s="2"/>
      <c r="G13059" s="2"/>
      <c r="J13059" s="2"/>
    </row>
    <row r="13060">
      <c r="D13060" s="2"/>
      <c r="G13060" s="2"/>
      <c r="J13060" s="2"/>
    </row>
    <row r="13061">
      <c r="D13061" s="2"/>
      <c r="G13061" s="2"/>
      <c r="J13061" s="2"/>
    </row>
    <row r="13062">
      <c r="D13062" s="2"/>
      <c r="G13062" s="2"/>
      <c r="J13062" s="2"/>
    </row>
    <row r="13063">
      <c r="D13063" s="2"/>
      <c r="G13063" s="2"/>
      <c r="J13063" s="2"/>
    </row>
    <row r="13064">
      <c r="D13064" s="2"/>
      <c r="G13064" s="2"/>
      <c r="J13064" s="2"/>
    </row>
    <row r="13065">
      <c r="D13065" s="2"/>
      <c r="G13065" s="2"/>
      <c r="J13065" s="2"/>
    </row>
    <row r="13066">
      <c r="D13066" s="2"/>
      <c r="G13066" s="2"/>
      <c r="J13066" s="2"/>
    </row>
    <row r="13067">
      <c r="D13067" s="2"/>
      <c r="G13067" s="2"/>
      <c r="J13067" s="2"/>
    </row>
    <row r="13068">
      <c r="D13068" s="2"/>
      <c r="G13068" s="2"/>
      <c r="J13068" s="2"/>
    </row>
    <row r="13069">
      <c r="D13069" s="2"/>
      <c r="G13069" s="2"/>
      <c r="J13069" s="2"/>
    </row>
    <row r="13070">
      <c r="D13070" s="2"/>
      <c r="G13070" s="2"/>
      <c r="J13070" s="2"/>
    </row>
    <row r="13071">
      <c r="D13071" s="2"/>
      <c r="G13071" s="2"/>
      <c r="J13071" s="2"/>
    </row>
    <row r="13072">
      <c r="D13072" s="2"/>
      <c r="G13072" s="2"/>
      <c r="J13072" s="2"/>
    </row>
    <row r="13073">
      <c r="D13073" s="2"/>
      <c r="G13073" s="2"/>
      <c r="J13073" s="2"/>
    </row>
    <row r="13074">
      <c r="D13074" s="2"/>
      <c r="G13074" s="2"/>
      <c r="J13074" s="2"/>
    </row>
    <row r="13075">
      <c r="D13075" s="2"/>
      <c r="G13075" s="2"/>
      <c r="J13075" s="2"/>
    </row>
    <row r="13076">
      <c r="D13076" s="2"/>
      <c r="G13076" s="2"/>
      <c r="J13076" s="2"/>
    </row>
    <row r="13077">
      <c r="D13077" s="2"/>
      <c r="G13077" s="2"/>
      <c r="J13077" s="2"/>
    </row>
    <row r="13078">
      <c r="D13078" s="2"/>
      <c r="G13078" s="2"/>
      <c r="J13078" s="2"/>
    </row>
    <row r="13079">
      <c r="D13079" s="2"/>
      <c r="G13079" s="2"/>
      <c r="J13079" s="2"/>
    </row>
    <row r="13080">
      <c r="D13080" s="2"/>
      <c r="G13080" s="2"/>
      <c r="J13080" s="2"/>
    </row>
    <row r="13081">
      <c r="D13081" s="2"/>
      <c r="G13081" s="2"/>
      <c r="J13081" s="2"/>
    </row>
    <row r="13082">
      <c r="D13082" s="2"/>
      <c r="G13082" s="2"/>
      <c r="J13082" s="2"/>
    </row>
    <row r="13083">
      <c r="D13083" s="2"/>
      <c r="G13083" s="2"/>
      <c r="J13083" s="2"/>
    </row>
    <row r="13084">
      <c r="D13084" s="2"/>
      <c r="G13084" s="2"/>
      <c r="J13084" s="2"/>
    </row>
    <row r="13085">
      <c r="D13085" s="2"/>
      <c r="G13085" s="2"/>
      <c r="J13085" s="2"/>
    </row>
    <row r="13086">
      <c r="D13086" s="2"/>
      <c r="G13086" s="2"/>
      <c r="J13086" s="2"/>
    </row>
    <row r="13087">
      <c r="D13087" s="2"/>
      <c r="G13087" s="2"/>
      <c r="J13087" s="2"/>
    </row>
    <row r="13088">
      <c r="D13088" s="2"/>
      <c r="G13088" s="2"/>
      <c r="J13088" s="2"/>
    </row>
    <row r="13089">
      <c r="D13089" s="2"/>
      <c r="G13089" s="2"/>
      <c r="J13089" s="2"/>
    </row>
    <row r="13090">
      <c r="D13090" s="2"/>
      <c r="G13090" s="2"/>
      <c r="J13090" s="2"/>
    </row>
    <row r="13091">
      <c r="D13091" s="2"/>
      <c r="G13091" s="2"/>
      <c r="J13091" s="2"/>
    </row>
    <row r="13092">
      <c r="D13092" s="2"/>
      <c r="G13092" s="2"/>
      <c r="J13092" s="2"/>
    </row>
    <row r="13093">
      <c r="D13093" s="2"/>
      <c r="G13093" s="2"/>
      <c r="J13093" s="2"/>
    </row>
    <row r="13094">
      <c r="D13094" s="2"/>
      <c r="G13094" s="2"/>
      <c r="J13094" s="2"/>
    </row>
    <row r="13095">
      <c r="D13095" s="2"/>
      <c r="G13095" s="2"/>
      <c r="J13095" s="2"/>
    </row>
    <row r="13096">
      <c r="D13096" s="2"/>
      <c r="G13096" s="2"/>
      <c r="J13096" s="2"/>
    </row>
    <row r="13097">
      <c r="D13097" s="2"/>
      <c r="G13097" s="2"/>
      <c r="J13097" s="2"/>
    </row>
    <row r="13098">
      <c r="D13098" s="2"/>
      <c r="G13098" s="2"/>
      <c r="J13098" s="2"/>
    </row>
    <row r="13099">
      <c r="D13099" s="2"/>
      <c r="G13099" s="2"/>
      <c r="J13099" s="2"/>
    </row>
    <row r="13100">
      <c r="D13100" s="2"/>
      <c r="G13100" s="2"/>
      <c r="J13100" s="2"/>
    </row>
    <row r="13101">
      <c r="D13101" s="2"/>
      <c r="G13101" s="2"/>
      <c r="J13101" s="2"/>
    </row>
    <row r="13102">
      <c r="D13102" s="2"/>
      <c r="G13102" s="2"/>
      <c r="J13102" s="2"/>
    </row>
    <row r="13103">
      <c r="D13103" s="2"/>
      <c r="G13103" s="2"/>
      <c r="J13103" s="2"/>
    </row>
    <row r="13104">
      <c r="D13104" s="2"/>
      <c r="G13104" s="2"/>
      <c r="J13104" s="2"/>
    </row>
    <row r="13105">
      <c r="D13105" s="2"/>
      <c r="G13105" s="2"/>
      <c r="J13105" s="2"/>
    </row>
    <row r="13106">
      <c r="D13106" s="2"/>
      <c r="G13106" s="2"/>
      <c r="J13106" s="2"/>
    </row>
    <row r="13107">
      <c r="D13107" s="2"/>
      <c r="G13107" s="2"/>
      <c r="J13107" s="2"/>
    </row>
    <row r="13108">
      <c r="D13108" s="2"/>
      <c r="G13108" s="2"/>
      <c r="J13108" s="2"/>
    </row>
    <row r="13109">
      <c r="D13109" s="2"/>
      <c r="G13109" s="2"/>
      <c r="J13109" s="2"/>
    </row>
    <row r="13110">
      <c r="D13110" s="2"/>
      <c r="G13110" s="2"/>
      <c r="J13110" s="2"/>
    </row>
    <row r="13111">
      <c r="D13111" s="2"/>
      <c r="G13111" s="2"/>
      <c r="J13111" s="2"/>
    </row>
    <row r="13112">
      <c r="D13112" s="2"/>
      <c r="G13112" s="2"/>
      <c r="J13112" s="2"/>
    </row>
    <row r="13113">
      <c r="D13113" s="2"/>
      <c r="G13113" s="2"/>
      <c r="J13113" s="2"/>
    </row>
    <row r="13114">
      <c r="D13114" s="2"/>
      <c r="G13114" s="2"/>
      <c r="J13114" s="2"/>
    </row>
    <row r="13115">
      <c r="D13115" s="2"/>
      <c r="G13115" s="2"/>
      <c r="J13115" s="2"/>
    </row>
    <row r="13116">
      <c r="D13116" s="2"/>
      <c r="G13116" s="2"/>
      <c r="J13116" s="2"/>
    </row>
    <row r="13117">
      <c r="D13117" s="2"/>
      <c r="G13117" s="2"/>
      <c r="J13117" s="2"/>
    </row>
    <row r="13118">
      <c r="D13118" s="2"/>
      <c r="G13118" s="2"/>
      <c r="J13118" s="2"/>
    </row>
    <row r="13119">
      <c r="D13119" s="2"/>
      <c r="G13119" s="2"/>
      <c r="J13119" s="2"/>
    </row>
    <row r="13120">
      <c r="D13120" s="2"/>
      <c r="G13120" s="2"/>
      <c r="J13120" s="2"/>
    </row>
    <row r="13121">
      <c r="D13121" s="2"/>
      <c r="G13121" s="2"/>
      <c r="J13121" s="2"/>
    </row>
    <row r="13122">
      <c r="D13122" s="2"/>
      <c r="G13122" s="2"/>
      <c r="J13122" s="2"/>
    </row>
    <row r="13123">
      <c r="D13123" s="2"/>
      <c r="G13123" s="2"/>
      <c r="J13123" s="2"/>
    </row>
    <row r="13124">
      <c r="D13124" s="2"/>
      <c r="G13124" s="2"/>
      <c r="J13124" s="2"/>
    </row>
    <row r="13125">
      <c r="D13125" s="2"/>
      <c r="G13125" s="2"/>
      <c r="J13125" s="2"/>
    </row>
    <row r="13126">
      <c r="D13126" s="2"/>
      <c r="G13126" s="2"/>
      <c r="J13126" s="2"/>
    </row>
    <row r="13127">
      <c r="D13127" s="2"/>
      <c r="G13127" s="2"/>
      <c r="J13127" s="2"/>
    </row>
    <row r="13128">
      <c r="D13128" s="2"/>
      <c r="G13128" s="2"/>
      <c r="J13128" s="2"/>
    </row>
    <row r="13129">
      <c r="D13129" s="2"/>
      <c r="G13129" s="2"/>
      <c r="J13129" s="2"/>
    </row>
    <row r="13130">
      <c r="D13130" s="2"/>
      <c r="G13130" s="2"/>
      <c r="J13130" s="2"/>
    </row>
    <row r="13131">
      <c r="D13131" s="2"/>
      <c r="G13131" s="2"/>
      <c r="J13131" s="2"/>
    </row>
    <row r="13132">
      <c r="D13132" s="2"/>
      <c r="G13132" s="2"/>
      <c r="J13132" s="2"/>
    </row>
    <row r="13133">
      <c r="D13133" s="2"/>
      <c r="G13133" s="2"/>
      <c r="J13133" s="2"/>
    </row>
    <row r="13134">
      <c r="D13134" s="2"/>
      <c r="G13134" s="2"/>
      <c r="J13134" s="2"/>
    </row>
    <row r="13135">
      <c r="D13135" s="2"/>
      <c r="G13135" s="2"/>
      <c r="J13135" s="2"/>
    </row>
    <row r="13136">
      <c r="D13136" s="2"/>
      <c r="G13136" s="2"/>
      <c r="J13136" s="2"/>
    </row>
    <row r="13137">
      <c r="D13137" s="2"/>
      <c r="G13137" s="2"/>
      <c r="J13137" s="2"/>
    </row>
    <row r="13138">
      <c r="D13138" s="2"/>
      <c r="G13138" s="2"/>
      <c r="J13138" s="2"/>
    </row>
    <row r="13139">
      <c r="D13139" s="2"/>
      <c r="G13139" s="2"/>
      <c r="J13139" s="2"/>
    </row>
    <row r="13140">
      <c r="D13140" s="2"/>
      <c r="G13140" s="2"/>
      <c r="J13140" s="2"/>
    </row>
    <row r="13141">
      <c r="D13141" s="2"/>
      <c r="G13141" s="2"/>
      <c r="J13141" s="2"/>
    </row>
    <row r="13142">
      <c r="D13142" s="2"/>
      <c r="G13142" s="2"/>
      <c r="J13142" s="2"/>
    </row>
    <row r="13143">
      <c r="D13143" s="2"/>
      <c r="G13143" s="2"/>
      <c r="J13143" s="2"/>
    </row>
    <row r="13144">
      <c r="D13144" s="2"/>
      <c r="G13144" s="2"/>
      <c r="J13144" s="2"/>
    </row>
    <row r="13145">
      <c r="D13145" s="2"/>
      <c r="G13145" s="2"/>
      <c r="J13145" s="2"/>
    </row>
    <row r="13146">
      <c r="D13146" s="2"/>
      <c r="G13146" s="2"/>
      <c r="J13146" s="2"/>
    </row>
    <row r="13147">
      <c r="D13147" s="2"/>
      <c r="G13147" s="2"/>
      <c r="J13147" s="2"/>
    </row>
    <row r="13148">
      <c r="D13148" s="2"/>
      <c r="G13148" s="2"/>
      <c r="J13148" s="2"/>
    </row>
    <row r="13149">
      <c r="D13149" s="2"/>
      <c r="G13149" s="2"/>
      <c r="J13149" s="2"/>
    </row>
    <row r="13150">
      <c r="D13150" s="2"/>
      <c r="G13150" s="2"/>
      <c r="J13150" s="2"/>
    </row>
    <row r="13151">
      <c r="D13151" s="2"/>
      <c r="G13151" s="2"/>
      <c r="J13151" s="2"/>
    </row>
    <row r="13152">
      <c r="D13152" s="2"/>
      <c r="G13152" s="2"/>
      <c r="J13152" s="2"/>
    </row>
    <row r="13153">
      <c r="D13153" s="2"/>
      <c r="G13153" s="2"/>
      <c r="J13153" s="2"/>
    </row>
    <row r="13154">
      <c r="D13154" s="2"/>
      <c r="G13154" s="2"/>
      <c r="J13154" s="2"/>
    </row>
    <row r="13155">
      <c r="D13155" s="2"/>
      <c r="G13155" s="2"/>
      <c r="J13155" s="2"/>
    </row>
    <row r="13156">
      <c r="D13156" s="2"/>
      <c r="G13156" s="2"/>
      <c r="J13156" s="2"/>
    </row>
    <row r="13157">
      <c r="D13157" s="2"/>
      <c r="G13157" s="2"/>
      <c r="J13157" s="2"/>
    </row>
    <row r="13158">
      <c r="D13158" s="2"/>
      <c r="G13158" s="2"/>
      <c r="J13158" s="2"/>
    </row>
    <row r="13159">
      <c r="D13159" s="2"/>
      <c r="G13159" s="2"/>
      <c r="J13159" s="2"/>
    </row>
    <row r="13160">
      <c r="D13160" s="2"/>
      <c r="G13160" s="2"/>
      <c r="J13160" s="2"/>
    </row>
    <row r="13161">
      <c r="D13161" s="2"/>
      <c r="G13161" s="2"/>
      <c r="J13161" s="2"/>
    </row>
    <row r="13162">
      <c r="D13162" s="2"/>
      <c r="G13162" s="2"/>
      <c r="J13162" s="2"/>
    </row>
    <row r="13163">
      <c r="D13163" s="2"/>
      <c r="G13163" s="2"/>
      <c r="J13163" s="2"/>
    </row>
    <row r="13164">
      <c r="D13164" s="2"/>
      <c r="G13164" s="2"/>
      <c r="J13164" s="2"/>
    </row>
    <row r="13165">
      <c r="D13165" s="2"/>
      <c r="G13165" s="2"/>
      <c r="J13165" s="2"/>
    </row>
    <row r="13166">
      <c r="D13166" s="2"/>
      <c r="G13166" s="2"/>
      <c r="J13166" s="2"/>
    </row>
    <row r="13167">
      <c r="D13167" s="2"/>
      <c r="G13167" s="2"/>
      <c r="J13167" s="2"/>
    </row>
    <row r="13168">
      <c r="D13168" s="2"/>
      <c r="G13168" s="2"/>
      <c r="J13168" s="2"/>
    </row>
    <row r="13169">
      <c r="D13169" s="2"/>
      <c r="G13169" s="2"/>
      <c r="J13169" s="2"/>
    </row>
    <row r="13170">
      <c r="D13170" s="2"/>
      <c r="G13170" s="2"/>
      <c r="J13170" s="2"/>
    </row>
    <row r="13171">
      <c r="D13171" s="2"/>
      <c r="G13171" s="2"/>
      <c r="J13171" s="2"/>
    </row>
    <row r="13172">
      <c r="D13172" s="2"/>
      <c r="G13172" s="2"/>
      <c r="J13172" s="2"/>
    </row>
    <row r="13173">
      <c r="D13173" s="2"/>
      <c r="G13173" s="2"/>
      <c r="J13173" s="2"/>
    </row>
    <row r="13174">
      <c r="D13174" s="2"/>
      <c r="G13174" s="2"/>
      <c r="J13174" s="2"/>
    </row>
    <row r="13175">
      <c r="D13175" s="2"/>
      <c r="G13175" s="2"/>
      <c r="J13175" s="2"/>
    </row>
    <row r="13176">
      <c r="D13176" s="2"/>
      <c r="G13176" s="2"/>
      <c r="J13176" s="2"/>
    </row>
    <row r="13177">
      <c r="D13177" s="2"/>
      <c r="G13177" s="2"/>
      <c r="J13177" s="2"/>
    </row>
    <row r="13178">
      <c r="D13178" s="2"/>
      <c r="G13178" s="2"/>
      <c r="J13178" s="2"/>
    </row>
    <row r="13179">
      <c r="D13179" s="2"/>
      <c r="G13179" s="2"/>
      <c r="J13179" s="2"/>
    </row>
    <row r="13180">
      <c r="D13180" s="2"/>
      <c r="G13180" s="2"/>
      <c r="J13180" s="2"/>
    </row>
    <row r="13181">
      <c r="D13181" s="2"/>
      <c r="G13181" s="2"/>
      <c r="J13181" s="2"/>
    </row>
    <row r="13182">
      <c r="D13182" s="2"/>
      <c r="G13182" s="2"/>
      <c r="J13182" s="2"/>
    </row>
    <row r="13183">
      <c r="D13183" s="2"/>
      <c r="G13183" s="2"/>
      <c r="J13183" s="2"/>
    </row>
    <row r="13184">
      <c r="D13184" s="2"/>
      <c r="G13184" s="2"/>
      <c r="J13184" s="2"/>
    </row>
    <row r="13185">
      <c r="D13185" s="2"/>
      <c r="G13185" s="2"/>
      <c r="J13185" s="2"/>
    </row>
    <row r="13186">
      <c r="D13186" s="2"/>
      <c r="G13186" s="2"/>
      <c r="J13186" s="2"/>
    </row>
    <row r="13187">
      <c r="D13187" s="2"/>
      <c r="G13187" s="2"/>
      <c r="J13187" s="2"/>
    </row>
    <row r="13188">
      <c r="D13188" s="2"/>
      <c r="G13188" s="2"/>
      <c r="J13188" s="2"/>
    </row>
    <row r="13189">
      <c r="D13189" s="2"/>
      <c r="G13189" s="2"/>
      <c r="J13189" s="2"/>
    </row>
    <row r="13190">
      <c r="D13190" s="2"/>
      <c r="G13190" s="2"/>
      <c r="J13190" s="2"/>
    </row>
    <row r="13191">
      <c r="D13191" s="2"/>
      <c r="G13191" s="2"/>
      <c r="J13191" s="2"/>
    </row>
    <row r="13192">
      <c r="D13192" s="2"/>
      <c r="G13192" s="2"/>
      <c r="J13192" s="2"/>
    </row>
    <row r="13193">
      <c r="D13193" s="2"/>
      <c r="G13193" s="2"/>
      <c r="J13193" s="2"/>
    </row>
    <row r="13194">
      <c r="D13194" s="2"/>
      <c r="G13194" s="2"/>
      <c r="J13194" s="2"/>
    </row>
    <row r="13195">
      <c r="D13195" s="2"/>
      <c r="G13195" s="2"/>
      <c r="J13195" s="2"/>
    </row>
    <row r="13196">
      <c r="D13196" s="2"/>
      <c r="G13196" s="2"/>
      <c r="J13196" s="2"/>
    </row>
    <row r="13197">
      <c r="D13197" s="2"/>
      <c r="G13197" s="2"/>
      <c r="J13197" s="2"/>
    </row>
    <row r="13198">
      <c r="D13198" s="2"/>
      <c r="G13198" s="2"/>
      <c r="J13198" s="2"/>
    </row>
    <row r="13199">
      <c r="D13199" s="2"/>
      <c r="G13199" s="2"/>
      <c r="J13199" s="2"/>
    </row>
    <row r="13200">
      <c r="D13200" s="2"/>
      <c r="G13200" s="2"/>
      <c r="J13200" s="2"/>
    </row>
    <row r="13201">
      <c r="D13201" s="2"/>
      <c r="G13201" s="2"/>
      <c r="J13201" s="2"/>
    </row>
    <row r="13202">
      <c r="D13202" s="2"/>
      <c r="G13202" s="2"/>
      <c r="J13202" s="2"/>
    </row>
    <row r="13203">
      <c r="D13203" s="2"/>
      <c r="G13203" s="2"/>
      <c r="J13203" s="2"/>
    </row>
    <row r="13204">
      <c r="D13204" s="2"/>
      <c r="G13204" s="2"/>
      <c r="J13204" s="2"/>
    </row>
    <row r="13205">
      <c r="D13205" s="2"/>
      <c r="G13205" s="2"/>
      <c r="J13205" s="2"/>
    </row>
    <row r="13206">
      <c r="D13206" s="2"/>
      <c r="G13206" s="2"/>
      <c r="J13206" s="2"/>
    </row>
    <row r="13207">
      <c r="D13207" s="2"/>
      <c r="G13207" s="2"/>
      <c r="J13207" s="2"/>
    </row>
    <row r="13208">
      <c r="D13208" s="2"/>
      <c r="G13208" s="2"/>
      <c r="J13208" s="2"/>
    </row>
    <row r="13209">
      <c r="D13209" s="2"/>
      <c r="G13209" s="2"/>
      <c r="J13209" s="2"/>
    </row>
    <row r="13210">
      <c r="D13210" s="2"/>
      <c r="G13210" s="2"/>
      <c r="J13210" s="2"/>
    </row>
    <row r="13211">
      <c r="D13211" s="2"/>
      <c r="G13211" s="2"/>
      <c r="J13211" s="2"/>
    </row>
    <row r="13212">
      <c r="D13212" s="2"/>
      <c r="G13212" s="2"/>
      <c r="J13212" s="2"/>
    </row>
    <row r="13213">
      <c r="D13213" s="2"/>
      <c r="G13213" s="2"/>
      <c r="J13213" s="2"/>
    </row>
    <row r="13214">
      <c r="D13214" s="2"/>
      <c r="G13214" s="2"/>
      <c r="J13214" s="2"/>
    </row>
    <row r="13215">
      <c r="D13215" s="2"/>
      <c r="G13215" s="2"/>
      <c r="J13215" s="2"/>
    </row>
    <row r="13216">
      <c r="D13216" s="2"/>
      <c r="G13216" s="2"/>
      <c r="J13216" s="2"/>
    </row>
    <row r="13217">
      <c r="D13217" s="2"/>
      <c r="G13217" s="2"/>
      <c r="J13217" s="2"/>
    </row>
    <row r="13218">
      <c r="D13218" s="2"/>
      <c r="G13218" s="2"/>
      <c r="J13218" s="2"/>
    </row>
    <row r="13219">
      <c r="D13219" s="2"/>
      <c r="G13219" s="2"/>
      <c r="J13219" s="2"/>
    </row>
    <row r="13220">
      <c r="D13220" s="2"/>
      <c r="G13220" s="2"/>
      <c r="J13220" s="2"/>
    </row>
    <row r="13221">
      <c r="D13221" s="2"/>
      <c r="G13221" s="2"/>
      <c r="J13221" s="2"/>
    </row>
    <row r="13222">
      <c r="D13222" s="2"/>
      <c r="G13222" s="2"/>
      <c r="J13222" s="2"/>
    </row>
    <row r="13223">
      <c r="D13223" s="2"/>
      <c r="G13223" s="2"/>
      <c r="J13223" s="2"/>
    </row>
    <row r="13224">
      <c r="D13224" s="2"/>
      <c r="G13224" s="2"/>
      <c r="J13224" s="2"/>
    </row>
    <row r="13225">
      <c r="D13225" s="2"/>
      <c r="G13225" s="2"/>
      <c r="J13225" s="2"/>
    </row>
    <row r="13226">
      <c r="D13226" s="2"/>
      <c r="G13226" s="2"/>
      <c r="J13226" s="2"/>
    </row>
    <row r="13227">
      <c r="D13227" s="2"/>
      <c r="G13227" s="2"/>
      <c r="J13227" s="2"/>
    </row>
    <row r="13228">
      <c r="D13228" s="2"/>
      <c r="G13228" s="2"/>
      <c r="J13228" s="2"/>
    </row>
    <row r="13229">
      <c r="D13229" s="2"/>
      <c r="G13229" s="2"/>
      <c r="J13229" s="2"/>
    </row>
    <row r="13230">
      <c r="D13230" s="2"/>
      <c r="G13230" s="2"/>
      <c r="J13230" s="2"/>
    </row>
    <row r="13231">
      <c r="D13231" s="2"/>
      <c r="G13231" s="2"/>
      <c r="J13231" s="2"/>
    </row>
    <row r="13232">
      <c r="D13232" s="2"/>
      <c r="G13232" s="2"/>
      <c r="J13232" s="2"/>
    </row>
    <row r="13233">
      <c r="D13233" s="2"/>
      <c r="G13233" s="2"/>
      <c r="J13233" s="2"/>
    </row>
    <row r="13234">
      <c r="D13234" s="2"/>
      <c r="G13234" s="2"/>
      <c r="J13234" s="2"/>
    </row>
    <row r="13235">
      <c r="D13235" s="2"/>
      <c r="G13235" s="2"/>
      <c r="J13235" s="2"/>
    </row>
    <row r="13236">
      <c r="D13236" s="2"/>
      <c r="G13236" s="2"/>
      <c r="J13236" s="2"/>
    </row>
    <row r="13237">
      <c r="D13237" s="2"/>
      <c r="G13237" s="2"/>
      <c r="J13237" s="2"/>
    </row>
    <row r="13238">
      <c r="D13238" s="2"/>
      <c r="G13238" s="2"/>
      <c r="J13238" s="2"/>
    </row>
    <row r="13239">
      <c r="D13239" s="2"/>
      <c r="G13239" s="2"/>
      <c r="J13239" s="2"/>
    </row>
    <row r="13240">
      <c r="D13240" s="2"/>
      <c r="G13240" s="2"/>
      <c r="J13240" s="2"/>
    </row>
    <row r="13241">
      <c r="D13241" s="2"/>
      <c r="G13241" s="2"/>
      <c r="J13241" s="2"/>
    </row>
    <row r="13242">
      <c r="D13242" s="2"/>
      <c r="G13242" s="2"/>
      <c r="J13242" s="2"/>
    </row>
    <row r="13243">
      <c r="D13243" s="2"/>
      <c r="G13243" s="2"/>
      <c r="J13243" s="2"/>
    </row>
    <row r="13244">
      <c r="D13244" s="2"/>
      <c r="G13244" s="2"/>
      <c r="J13244" s="2"/>
    </row>
    <row r="13245">
      <c r="D13245" s="2"/>
      <c r="G13245" s="2"/>
      <c r="J13245" s="2"/>
    </row>
    <row r="13246">
      <c r="D13246" s="2"/>
      <c r="G13246" s="2"/>
      <c r="J13246" s="2"/>
    </row>
    <row r="13247">
      <c r="D13247" s="2"/>
      <c r="G13247" s="2"/>
      <c r="J13247" s="2"/>
    </row>
    <row r="13248">
      <c r="D13248" s="2"/>
      <c r="G13248" s="2"/>
      <c r="J13248" s="2"/>
    </row>
    <row r="13249">
      <c r="D13249" s="2"/>
      <c r="G13249" s="2"/>
      <c r="J13249" s="2"/>
    </row>
    <row r="13250">
      <c r="D13250" s="2"/>
      <c r="G13250" s="2"/>
      <c r="J13250" s="2"/>
    </row>
    <row r="13251">
      <c r="D13251" s="2"/>
      <c r="G13251" s="2"/>
      <c r="J13251" s="2"/>
    </row>
    <row r="13252">
      <c r="D13252" s="2"/>
      <c r="G13252" s="2"/>
      <c r="J13252" s="2"/>
    </row>
    <row r="13253">
      <c r="D13253" s="2"/>
      <c r="G13253" s="2"/>
      <c r="J13253" s="2"/>
    </row>
    <row r="13254">
      <c r="D13254" s="2"/>
      <c r="G13254" s="2"/>
      <c r="J13254" s="2"/>
    </row>
    <row r="13255">
      <c r="D13255" s="2"/>
      <c r="G13255" s="2"/>
      <c r="J13255" s="2"/>
    </row>
    <row r="13256">
      <c r="D13256" s="2"/>
      <c r="G13256" s="2"/>
      <c r="J13256" s="2"/>
    </row>
    <row r="13257">
      <c r="D13257" s="2"/>
      <c r="G13257" s="2"/>
      <c r="J13257" s="2"/>
    </row>
    <row r="13258">
      <c r="D13258" s="2"/>
      <c r="G13258" s="2"/>
      <c r="J13258" s="2"/>
    </row>
    <row r="13259">
      <c r="D13259" s="2"/>
      <c r="G13259" s="2"/>
      <c r="J13259" s="2"/>
    </row>
    <row r="13260">
      <c r="D13260" s="2"/>
      <c r="G13260" s="2"/>
      <c r="J13260" s="2"/>
    </row>
    <row r="13261">
      <c r="D13261" s="2"/>
      <c r="G13261" s="2"/>
      <c r="J13261" s="2"/>
    </row>
    <row r="13262">
      <c r="D13262" s="2"/>
      <c r="G13262" s="2"/>
      <c r="J13262" s="2"/>
    </row>
    <row r="13263">
      <c r="D13263" s="2"/>
      <c r="G13263" s="2"/>
      <c r="J13263" s="2"/>
    </row>
    <row r="13264">
      <c r="D13264" s="2"/>
      <c r="G13264" s="2"/>
      <c r="J13264" s="2"/>
    </row>
    <row r="13265">
      <c r="D13265" s="2"/>
      <c r="G13265" s="2"/>
      <c r="J13265" s="2"/>
    </row>
    <row r="13266">
      <c r="D13266" s="2"/>
      <c r="G13266" s="2"/>
      <c r="J13266" s="2"/>
    </row>
    <row r="13267">
      <c r="D13267" s="2"/>
      <c r="G13267" s="2"/>
      <c r="J13267" s="2"/>
    </row>
    <row r="13268">
      <c r="D13268" s="2"/>
      <c r="G13268" s="2"/>
      <c r="J13268" s="2"/>
    </row>
    <row r="13269">
      <c r="D13269" s="2"/>
      <c r="G13269" s="2"/>
      <c r="J13269" s="2"/>
    </row>
    <row r="13270">
      <c r="D13270" s="2"/>
      <c r="G13270" s="2"/>
      <c r="J13270" s="2"/>
    </row>
    <row r="13271">
      <c r="D13271" s="2"/>
      <c r="G13271" s="2"/>
      <c r="J13271" s="2"/>
    </row>
    <row r="13272">
      <c r="D13272" s="2"/>
      <c r="G13272" s="2"/>
      <c r="J13272" s="2"/>
    </row>
    <row r="13273">
      <c r="D13273" s="2"/>
      <c r="G13273" s="2"/>
      <c r="J13273" s="2"/>
    </row>
    <row r="13274">
      <c r="D13274" s="2"/>
      <c r="G13274" s="2"/>
      <c r="J13274" s="2"/>
    </row>
    <row r="13275">
      <c r="D13275" s="2"/>
      <c r="G13275" s="2"/>
      <c r="J13275" s="2"/>
    </row>
    <row r="13276">
      <c r="D13276" s="2"/>
      <c r="G13276" s="2"/>
      <c r="J13276" s="2"/>
    </row>
    <row r="13277">
      <c r="D13277" s="2"/>
      <c r="G13277" s="2"/>
      <c r="J13277" s="2"/>
    </row>
    <row r="13278">
      <c r="D13278" s="2"/>
      <c r="G13278" s="2"/>
      <c r="J13278" s="2"/>
    </row>
    <row r="13279">
      <c r="D13279" s="2"/>
      <c r="G13279" s="2"/>
      <c r="J13279" s="2"/>
    </row>
    <row r="13280">
      <c r="D13280" s="2"/>
      <c r="G13280" s="2"/>
      <c r="J13280" s="2"/>
    </row>
    <row r="13281">
      <c r="D13281" s="2"/>
      <c r="G13281" s="2"/>
      <c r="J13281" s="2"/>
    </row>
    <row r="13282">
      <c r="D13282" s="2"/>
      <c r="G13282" s="2"/>
      <c r="J13282" s="2"/>
    </row>
    <row r="13283">
      <c r="D13283" s="2"/>
      <c r="G13283" s="2"/>
      <c r="J13283" s="2"/>
    </row>
    <row r="13284">
      <c r="D13284" s="2"/>
      <c r="G13284" s="2"/>
      <c r="J13284" s="2"/>
    </row>
    <row r="13285">
      <c r="D13285" s="2"/>
      <c r="G13285" s="2"/>
      <c r="J13285" s="2"/>
    </row>
    <row r="13286">
      <c r="D13286" s="2"/>
      <c r="G13286" s="2"/>
      <c r="J13286" s="2"/>
    </row>
    <row r="13287">
      <c r="D13287" s="2"/>
      <c r="G13287" s="2"/>
      <c r="J13287" s="2"/>
    </row>
    <row r="13288">
      <c r="D13288" s="2"/>
      <c r="G13288" s="2"/>
      <c r="J13288" s="2"/>
    </row>
    <row r="13289">
      <c r="D13289" s="2"/>
      <c r="G13289" s="2"/>
      <c r="J13289" s="2"/>
    </row>
    <row r="13290">
      <c r="D13290" s="2"/>
      <c r="G13290" s="2"/>
      <c r="J13290" s="2"/>
    </row>
    <row r="13291">
      <c r="D13291" s="2"/>
      <c r="G13291" s="2"/>
      <c r="J13291" s="2"/>
    </row>
    <row r="13292">
      <c r="D13292" s="2"/>
      <c r="G13292" s="2"/>
      <c r="J13292" s="2"/>
    </row>
    <row r="13293">
      <c r="D13293" s="2"/>
      <c r="G13293" s="2"/>
      <c r="J13293" s="2"/>
    </row>
    <row r="13294">
      <c r="D13294" s="2"/>
      <c r="G13294" s="2"/>
      <c r="J13294" s="2"/>
    </row>
    <row r="13295">
      <c r="D13295" s="2"/>
      <c r="G13295" s="2"/>
      <c r="J13295" s="2"/>
    </row>
    <row r="13296">
      <c r="D13296" s="2"/>
      <c r="G13296" s="2"/>
      <c r="J13296" s="2"/>
    </row>
    <row r="13297">
      <c r="D13297" s="2"/>
      <c r="G13297" s="2"/>
      <c r="J13297" s="2"/>
    </row>
    <row r="13298">
      <c r="D13298" s="2"/>
      <c r="G13298" s="2"/>
      <c r="J13298" s="2"/>
    </row>
    <row r="13299">
      <c r="D13299" s="2"/>
      <c r="G13299" s="2"/>
      <c r="J13299" s="2"/>
    </row>
    <row r="13300">
      <c r="D13300" s="2"/>
      <c r="G13300" s="2"/>
      <c r="J13300" s="2"/>
    </row>
    <row r="13301">
      <c r="D13301" s="2"/>
      <c r="G13301" s="2"/>
      <c r="J13301" s="2"/>
    </row>
    <row r="13302">
      <c r="D13302" s="2"/>
      <c r="G13302" s="2"/>
      <c r="J13302" s="2"/>
    </row>
    <row r="13303">
      <c r="D13303" s="2"/>
      <c r="G13303" s="2"/>
      <c r="J13303" s="2"/>
    </row>
    <row r="13304">
      <c r="D13304" s="2"/>
      <c r="G13304" s="2"/>
      <c r="J13304" s="2"/>
    </row>
    <row r="13305">
      <c r="D13305" s="2"/>
      <c r="G13305" s="2"/>
      <c r="J13305" s="2"/>
    </row>
    <row r="13306">
      <c r="D13306" s="2"/>
      <c r="G13306" s="2"/>
      <c r="J13306" s="2"/>
    </row>
    <row r="13307">
      <c r="D13307" s="2"/>
      <c r="G13307" s="2"/>
      <c r="J13307" s="2"/>
    </row>
    <row r="13308">
      <c r="D13308" s="2"/>
      <c r="G13308" s="2"/>
      <c r="J13308" s="2"/>
    </row>
    <row r="13309">
      <c r="D13309" s="2"/>
      <c r="G13309" s="2"/>
      <c r="J13309" s="2"/>
    </row>
    <row r="13310">
      <c r="D13310" s="2"/>
      <c r="G13310" s="2"/>
      <c r="J13310" s="2"/>
    </row>
    <row r="13311">
      <c r="D13311" s="2"/>
      <c r="G13311" s="2"/>
      <c r="J13311" s="2"/>
    </row>
    <row r="13312">
      <c r="D13312" s="2"/>
      <c r="G13312" s="2"/>
      <c r="J13312" s="2"/>
    </row>
    <row r="13313">
      <c r="D13313" s="2"/>
      <c r="G13313" s="2"/>
      <c r="J13313" s="2"/>
    </row>
    <row r="13314">
      <c r="D13314" s="2"/>
      <c r="G13314" s="2"/>
      <c r="J13314" s="2"/>
    </row>
    <row r="13315">
      <c r="D13315" s="2"/>
      <c r="G13315" s="2"/>
      <c r="J13315" s="2"/>
    </row>
    <row r="13316">
      <c r="D13316" s="2"/>
      <c r="G13316" s="2"/>
      <c r="J13316" s="2"/>
    </row>
    <row r="13317">
      <c r="D13317" s="2"/>
      <c r="G13317" s="2"/>
      <c r="J13317" s="2"/>
    </row>
    <row r="13318">
      <c r="D13318" s="2"/>
      <c r="G13318" s="2"/>
      <c r="J13318" s="2"/>
    </row>
    <row r="13319">
      <c r="D13319" s="2"/>
      <c r="G13319" s="2"/>
      <c r="J13319" s="2"/>
    </row>
    <row r="13320">
      <c r="D13320" s="2"/>
      <c r="G13320" s="2"/>
      <c r="J13320" s="2"/>
    </row>
    <row r="13321">
      <c r="D13321" s="2"/>
      <c r="G13321" s="2"/>
      <c r="J13321" s="2"/>
    </row>
    <row r="13322">
      <c r="D13322" s="2"/>
      <c r="G13322" s="2"/>
      <c r="J13322" s="2"/>
    </row>
    <row r="13323">
      <c r="D13323" s="2"/>
      <c r="G13323" s="2"/>
      <c r="J13323" s="2"/>
    </row>
    <row r="13324">
      <c r="D13324" s="2"/>
      <c r="G13324" s="2"/>
      <c r="J13324" s="2"/>
    </row>
    <row r="13325">
      <c r="D13325" s="2"/>
      <c r="G13325" s="2"/>
      <c r="J13325" s="2"/>
    </row>
    <row r="13326">
      <c r="D13326" s="2"/>
      <c r="G13326" s="2"/>
      <c r="J13326" s="2"/>
    </row>
    <row r="13327">
      <c r="D13327" s="2"/>
      <c r="G13327" s="2"/>
      <c r="J13327" s="2"/>
    </row>
    <row r="13328">
      <c r="D13328" s="2"/>
      <c r="G13328" s="2"/>
      <c r="J13328" s="2"/>
    </row>
    <row r="13329">
      <c r="D13329" s="2"/>
      <c r="G13329" s="2"/>
      <c r="J13329" s="2"/>
    </row>
    <row r="13330">
      <c r="D13330" s="2"/>
      <c r="G13330" s="2"/>
      <c r="J13330" s="2"/>
    </row>
    <row r="13331">
      <c r="D13331" s="2"/>
      <c r="G13331" s="2"/>
      <c r="J13331" s="2"/>
    </row>
    <row r="13332">
      <c r="D13332" s="2"/>
      <c r="G13332" s="2"/>
      <c r="J13332" s="2"/>
    </row>
    <row r="13333">
      <c r="D13333" s="2"/>
      <c r="G13333" s="2"/>
      <c r="J13333" s="2"/>
    </row>
    <row r="13334">
      <c r="D13334" s="2"/>
      <c r="G13334" s="2"/>
      <c r="J13334" s="2"/>
    </row>
    <row r="13335">
      <c r="D13335" s="2"/>
      <c r="G13335" s="2"/>
      <c r="J13335" s="2"/>
    </row>
    <row r="13336">
      <c r="D13336" s="2"/>
      <c r="G13336" s="2"/>
      <c r="J13336" s="2"/>
    </row>
    <row r="13337">
      <c r="D13337" s="2"/>
      <c r="G13337" s="2"/>
      <c r="J13337" s="2"/>
    </row>
    <row r="13338">
      <c r="D13338" s="2"/>
      <c r="G13338" s="2"/>
      <c r="J13338" s="2"/>
    </row>
    <row r="13339">
      <c r="D13339" s="2"/>
      <c r="G13339" s="2"/>
      <c r="J13339" s="2"/>
    </row>
    <row r="13340">
      <c r="D13340" s="2"/>
      <c r="G13340" s="2"/>
      <c r="J13340" s="2"/>
    </row>
    <row r="13341">
      <c r="D13341" s="2"/>
      <c r="G13341" s="2"/>
      <c r="J13341" s="2"/>
    </row>
    <row r="13342">
      <c r="D13342" s="2"/>
      <c r="G13342" s="2"/>
      <c r="J13342" s="2"/>
    </row>
    <row r="13343">
      <c r="D13343" s="2"/>
      <c r="G13343" s="2"/>
      <c r="J13343" s="2"/>
    </row>
    <row r="13344">
      <c r="D13344" s="2"/>
      <c r="G13344" s="2"/>
      <c r="J13344" s="2"/>
    </row>
    <row r="13345">
      <c r="D13345" s="2"/>
      <c r="G13345" s="2"/>
      <c r="J13345" s="2"/>
    </row>
    <row r="13346">
      <c r="D13346" s="2"/>
      <c r="G13346" s="2"/>
      <c r="J13346" s="2"/>
    </row>
    <row r="13347">
      <c r="D13347" s="2"/>
      <c r="G13347" s="2"/>
      <c r="J13347" s="2"/>
    </row>
    <row r="13348">
      <c r="D13348" s="2"/>
      <c r="G13348" s="2"/>
      <c r="J13348" s="2"/>
    </row>
    <row r="13349">
      <c r="D13349" s="2"/>
      <c r="G13349" s="2"/>
      <c r="J13349" s="2"/>
    </row>
    <row r="13350">
      <c r="D13350" s="2"/>
      <c r="G13350" s="2"/>
      <c r="J13350" s="2"/>
    </row>
    <row r="13351">
      <c r="D13351" s="2"/>
      <c r="G13351" s="2"/>
      <c r="J13351" s="2"/>
    </row>
    <row r="13352">
      <c r="D13352" s="2"/>
      <c r="G13352" s="2"/>
      <c r="J13352" s="2"/>
    </row>
    <row r="13353">
      <c r="D13353" s="2"/>
      <c r="G13353" s="2"/>
      <c r="J13353" s="2"/>
    </row>
    <row r="13354">
      <c r="D13354" s="2"/>
      <c r="G13354" s="2"/>
      <c r="J13354" s="2"/>
    </row>
    <row r="13355">
      <c r="D13355" s="2"/>
      <c r="G13355" s="2"/>
      <c r="J13355" s="2"/>
    </row>
    <row r="13356">
      <c r="D13356" s="2"/>
      <c r="G13356" s="2"/>
      <c r="J13356" s="2"/>
    </row>
    <row r="13357">
      <c r="D13357" s="2"/>
      <c r="G13357" s="2"/>
      <c r="J13357" s="2"/>
    </row>
    <row r="13358">
      <c r="D13358" s="2"/>
      <c r="G13358" s="2"/>
      <c r="J13358" s="2"/>
    </row>
    <row r="13359">
      <c r="D13359" s="2"/>
      <c r="G13359" s="2"/>
      <c r="J13359" s="2"/>
    </row>
    <row r="13360">
      <c r="D13360" s="2"/>
      <c r="G13360" s="2"/>
      <c r="J13360" s="2"/>
    </row>
    <row r="13361">
      <c r="D13361" s="2"/>
      <c r="G13361" s="2"/>
      <c r="J13361" s="2"/>
    </row>
    <row r="13362">
      <c r="D13362" s="2"/>
      <c r="G13362" s="2"/>
      <c r="J13362" s="2"/>
    </row>
    <row r="13363">
      <c r="D13363" s="2"/>
      <c r="G13363" s="2"/>
      <c r="J13363" s="2"/>
    </row>
    <row r="13364">
      <c r="D13364" s="2"/>
      <c r="G13364" s="2"/>
      <c r="J13364" s="2"/>
    </row>
    <row r="13365">
      <c r="D13365" s="2"/>
      <c r="G13365" s="2"/>
      <c r="J13365" s="2"/>
    </row>
    <row r="13366">
      <c r="D13366" s="2"/>
      <c r="G13366" s="2"/>
      <c r="J13366" s="2"/>
    </row>
    <row r="13367">
      <c r="D13367" s="2"/>
      <c r="G13367" s="2"/>
      <c r="J13367" s="2"/>
    </row>
    <row r="13368">
      <c r="D13368" s="2"/>
      <c r="G13368" s="2"/>
      <c r="J13368" s="2"/>
    </row>
    <row r="13369">
      <c r="D13369" s="2"/>
      <c r="G13369" s="2"/>
      <c r="J13369" s="2"/>
    </row>
    <row r="13370">
      <c r="D13370" s="2"/>
      <c r="G13370" s="2"/>
      <c r="J13370" s="2"/>
    </row>
    <row r="13371">
      <c r="D13371" s="2"/>
      <c r="G13371" s="2"/>
      <c r="J13371" s="2"/>
    </row>
    <row r="13372">
      <c r="D13372" s="2"/>
      <c r="G13372" s="2"/>
      <c r="J13372" s="2"/>
    </row>
    <row r="13373">
      <c r="D13373" s="2"/>
      <c r="G13373" s="2"/>
      <c r="J13373" s="2"/>
    </row>
    <row r="13374">
      <c r="D13374" s="2"/>
      <c r="G13374" s="2"/>
      <c r="J13374" s="2"/>
    </row>
    <row r="13375">
      <c r="D13375" s="2"/>
      <c r="G13375" s="2"/>
      <c r="J13375" s="2"/>
    </row>
    <row r="13376">
      <c r="D13376" s="2"/>
      <c r="G13376" s="2"/>
      <c r="J13376" s="2"/>
    </row>
    <row r="13377">
      <c r="D13377" s="2"/>
      <c r="G13377" s="2"/>
      <c r="J13377" s="2"/>
    </row>
    <row r="13378">
      <c r="D13378" s="2"/>
      <c r="G13378" s="2"/>
      <c r="J13378" s="2"/>
    </row>
    <row r="13379">
      <c r="D13379" s="2"/>
      <c r="G13379" s="2"/>
      <c r="J13379" s="2"/>
    </row>
    <row r="13380">
      <c r="D13380" s="2"/>
      <c r="G13380" s="2"/>
      <c r="J13380" s="2"/>
    </row>
    <row r="13381">
      <c r="D13381" s="2"/>
      <c r="G13381" s="2"/>
      <c r="J13381" s="2"/>
    </row>
    <row r="13382">
      <c r="D13382" s="2"/>
      <c r="G13382" s="2"/>
      <c r="J13382" s="2"/>
    </row>
    <row r="13383">
      <c r="D13383" s="2"/>
      <c r="G13383" s="2"/>
      <c r="J13383" s="2"/>
    </row>
    <row r="13384">
      <c r="D13384" s="2"/>
      <c r="G13384" s="2"/>
      <c r="J13384" s="2"/>
    </row>
    <row r="13385">
      <c r="D13385" s="2"/>
      <c r="G13385" s="2"/>
      <c r="J13385" s="2"/>
    </row>
    <row r="13386">
      <c r="D13386" s="2"/>
      <c r="G13386" s="2"/>
      <c r="J13386" s="2"/>
    </row>
    <row r="13387">
      <c r="D13387" s="2"/>
      <c r="G13387" s="2"/>
      <c r="J13387" s="2"/>
    </row>
    <row r="13388">
      <c r="D13388" s="2"/>
      <c r="G13388" s="2"/>
      <c r="J13388" s="2"/>
    </row>
    <row r="13389">
      <c r="D13389" s="2"/>
      <c r="G13389" s="2"/>
      <c r="J13389" s="2"/>
    </row>
    <row r="13390">
      <c r="D13390" s="2"/>
      <c r="G13390" s="2"/>
      <c r="J13390" s="2"/>
    </row>
    <row r="13391">
      <c r="D13391" s="2"/>
      <c r="G13391" s="2"/>
      <c r="J13391" s="2"/>
    </row>
    <row r="13392">
      <c r="D13392" s="2"/>
      <c r="G13392" s="2"/>
      <c r="J13392" s="2"/>
    </row>
    <row r="13393">
      <c r="D13393" s="2"/>
      <c r="G13393" s="2"/>
      <c r="J13393" s="2"/>
    </row>
    <row r="13394">
      <c r="D13394" s="2"/>
      <c r="G13394" s="2"/>
      <c r="J13394" s="2"/>
    </row>
    <row r="13395">
      <c r="D13395" s="2"/>
      <c r="G13395" s="2"/>
      <c r="J13395" s="2"/>
    </row>
    <row r="13396">
      <c r="D13396" s="2"/>
      <c r="G13396" s="2"/>
      <c r="J13396" s="2"/>
    </row>
    <row r="13397">
      <c r="D13397" s="2"/>
      <c r="G13397" s="2"/>
      <c r="J13397" s="2"/>
    </row>
    <row r="13398">
      <c r="D13398" s="2"/>
      <c r="G13398" s="2"/>
      <c r="J13398" s="2"/>
    </row>
    <row r="13399">
      <c r="D13399" s="2"/>
      <c r="G13399" s="2"/>
      <c r="J13399" s="2"/>
    </row>
    <row r="13400">
      <c r="D13400" s="2"/>
      <c r="G13400" s="2"/>
      <c r="J13400" s="2"/>
    </row>
    <row r="13401">
      <c r="D13401" s="2"/>
      <c r="G13401" s="2"/>
      <c r="J13401" s="2"/>
    </row>
    <row r="13402">
      <c r="D13402" s="2"/>
      <c r="G13402" s="2"/>
      <c r="J13402" s="2"/>
    </row>
    <row r="13403">
      <c r="D13403" s="2"/>
      <c r="G13403" s="2"/>
      <c r="J13403" s="2"/>
    </row>
    <row r="13404">
      <c r="D13404" s="2"/>
      <c r="G13404" s="2"/>
      <c r="J13404" s="2"/>
    </row>
    <row r="13405">
      <c r="D13405" s="2"/>
      <c r="G13405" s="2"/>
      <c r="J13405" s="2"/>
    </row>
    <row r="13406">
      <c r="D13406" s="2"/>
      <c r="G13406" s="2"/>
      <c r="J13406" s="2"/>
    </row>
    <row r="13407">
      <c r="D13407" s="2"/>
      <c r="G13407" s="2"/>
      <c r="J13407" s="2"/>
    </row>
    <row r="13408">
      <c r="D13408" s="2"/>
      <c r="G13408" s="2"/>
      <c r="J13408" s="2"/>
    </row>
    <row r="13409">
      <c r="D13409" s="2"/>
      <c r="G13409" s="2"/>
      <c r="J13409" s="2"/>
    </row>
    <row r="13410">
      <c r="D13410" s="2"/>
      <c r="G13410" s="2"/>
      <c r="J13410" s="2"/>
    </row>
    <row r="13411">
      <c r="D13411" s="2"/>
      <c r="G13411" s="2"/>
      <c r="J13411" s="2"/>
    </row>
    <row r="13412">
      <c r="D13412" s="2"/>
      <c r="G13412" s="2"/>
      <c r="J13412" s="2"/>
    </row>
    <row r="13413">
      <c r="D13413" s="2"/>
      <c r="G13413" s="2"/>
      <c r="J13413" s="2"/>
    </row>
    <row r="13414">
      <c r="D13414" s="2"/>
      <c r="G13414" s="2"/>
      <c r="J13414" s="2"/>
    </row>
    <row r="13415">
      <c r="D13415" s="2"/>
      <c r="G13415" s="2"/>
      <c r="J13415" s="2"/>
    </row>
    <row r="13416">
      <c r="D13416" s="2"/>
      <c r="G13416" s="2"/>
      <c r="J13416" s="2"/>
    </row>
    <row r="13417">
      <c r="D13417" s="2"/>
      <c r="G13417" s="2"/>
      <c r="J13417" s="2"/>
    </row>
    <row r="13418">
      <c r="D13418" s="2"/>
      <c r="G13418" s="2"/>
      <c r="J13418" s="2"/>
    </row>
    <row r="13419">
      <c r="D13419" s="2"/>
      <c r="G13419" s="2"/>
      <c r="J13419" s="2"/>
    </row>
    <row r="13420">
      <c r="D13420" s="2"/>
      <c r="G13420" s="2"/>
      <c r="J13420" s="2"/>
    </row>
    <row r="13421">
      <c r="D13421" s="2"/>
      <c r="G13421" s="2"/>
      <c r="J13421" s="2"/>
    </row>
    <row r="13422">
      <c r="D13422" s="2"/>
      <c r="G13422" s="2"/>
      <c r="J13422" s="2"/>
    </row>
    <row r="13423">
      <c r="D13423" s="2"/>
      <c r="G13423" s="2"/>
      <c r="J13423" s="2"/>
    </row>
    <row r="13424">
      <c r="D13424" s="2"/>
      <c r="G13424" s="2"/>
      <c r="J13424" s="2"/>
    </row>
    <row r="13425">
      <c r="D13425" s="2"/>
      <c r="G13425" s="2"/>
      <c r="J13425" s="2"/>
    </row>
    <row r="13426">
      <c r="D13426" s="2"/>
      <c r="G13426" s="2"/>
      <c r="J13426" s="2"/>
    </row>
    <row r="13427">
      <c r="D13427" s="2"/>
      <c r="G13427" s="2"/>
      <c r="J13427" s="2"/>
    </row>
    <row r="13428">
      <c r="D13428" s="2"/>
      <c r="G13428" s="2"/>
      <c r="J13428" s="2"/>
    </row>
    <row r="13429">
      <c r="D13429" s="2"/>
      <c r="G13429" s="2"/>
      <c r="J13429" s="2"/>
    </row>
    <row r="13430">
      <c r="D13430" s="2"/>
      <c r="G13430" s="2"/>
      <c r="J13430" s="2"/>
    </row>
    <row r="13431">
      <c r="D13431" s="2"/>
      <c r="G13431" s="2"/>
      <c r="J13431" s="2"/>
    </row>
    <row r="13432">
      <c r="D13432" s="2"/>
      <c r="G13432" s="2"/>
      <c r="J13432" s="2"/>
    </row>
    <row r="13433">
      <c r="D13433" s="2"/>
      <c r="G13433" s="2"/>
      <c r="J13433" s="2"/>
    </row>
    <row r="13434">
      <c r="D13434" s="2"/>
      <c r="G13434" s="2"/>
      <c r="J13434" s="2"/>
    </row>
    <row r="13435">
      <c r="D13435" s="2"/>
      <c r="G13435" s="2"/>
      <c r="J13435" s="2"/>
    </row>
    <row r="13436">
      <c r="D13436" s="2"/>
      <c r="G13436" s="2"/>
      <c r="J13436" s="2"/>
    </row>
    <row r="13437">
      <c r="D13437" s="2"/>
      <c r="G13437" s="2"/>
      <c r="J13437" s="2"/>
    </row>
    <row r="13438">
      <c r="D13438" s="2"/>
      <c r="G13438" s="2"/>
      <c r="J13438" s="2"/>
    </row>
    <row r="13439">
      <c r="D13439" s="2"/>
      <c r="G13439" s="2"/>
      <c r="J13439" s="2"/>
    </row>
    <row r="13440">
      <c r="D13440" s="2"/>
      <c r="G13440" s="2"/>
      <c r="J13440" s="2"/>
    </row>
    <row r="13441">
      <c r="D13441" s="2"/>
      <c r="G13441" s="2"/>
      <c r="J13441" s="2"/>
    </row>
    <row r="13442">
      <c r="D13442" s="2"/>
      <c r="G13442" s="2"/>
      <c r="J13442" s="2"/>
    </row>
    <row r="13443">
      <c r="D13443" s="2"/>
      <c r="G13443" s="2"/>
      <c r="J13443" s="2"/>
    </row>
    <row r="13444">
      <c r="D13444" s="2"/>
      <c r="G13444" s="2"/>
      <c r="J13444" s="2"/>
    </row>
    <row r="13445">
      <c r="D13445" s="2"/>
      <c r="G13445" s="2"/>
      <c r="J13445" s="2"/>
    </row>
    <row r="13446">
      <c r="D13446" s="2"/>
      <c r="G13446" s="2"/>
      <c r="J13446" s="2"/>
    </row>
    <row r="13447">
      <c r="D13447" s="2"/>
      <c r="G13447" s="2"/>
      <c r="J13447" s="2"/>
    </row>
    <row r="13448">
      <c r="D13448" s="2"/>
      <c r="G13448" s="2"/>
      <c r="J13448" s="2"/>
    </row>
    <row r="13449">
      <c r="D13449" s="2"/>
      <c r="G13449" s="2"/>
      <c r="J13449" s="2"/>
    </row>
    <row r="13450">
      <c r="D13450" s="2"/>
      <c r="G13450" s="2"/>
      <c r="J13450" s="2"/>
    </row>
    <row r="13451">
      <c r="D13451" s="2"/>
      <c r="G13451" s="2"/>
      <c r="J13451" s="2"/>
    </row>
    <row r="13452">
      <c r="D13452" s="2"/>
      <c r="G13452" s="2"/>
      <c r="J13452" s="2"/>
    </row>
    <row r="13453">
      <c r="D13453" s="2"/>
      <c r="G13453" s="2"/>
      <c r="J13453" s="2"/>
    </row>
    <row r="13454">
      <c r="D13454" s="2"/>
      <c r="G13454" s="2"/>
      <c r="J13454" s="2"/>
    </row>
    <row r="13455">
      <c r="D13455" s="2"/>
      <c r="G13455" s="2"/>
      <c r="J13455" s="2"/>
    </row>
    <row r="13456">
      <c r="D13456" s="2"/>
      <c r="G13456" s="2"/>
      <c r="J13456" s="2"/>
    </row>
    <row r="13457">
      <c r="D13457" s="2"/>
      <c r="G13457" s="2"/>
      <c r="J13457" s="2"/>
    </row>
    <row r="13458">
      <c r="D13458" s="2"/>
      <c r="G13458" s="2"/>
      <c r="J13458" s="2"/>
    </row>
    <row r="13459">
      <c r="D13459" s="2"/>
      <c r="G13459" s="2"/>
      <c r="J13459" s="2"/>
    </row>
    <row r="13460">
      <c r="D13460" s="2"/>
      <c r="G13460" s="2"/>
      <c r="J13460" s="2"/>
    </row>
    <row r="13461">
      <c r="D13461" s="2"/>
      <c r="G13461" s="2"/>
      <c r="J13461" s="2"/>
    </row>
    <row r="13462">
      <c r="D13462" s="2"/>
      <c r="G13462" s="2"/>
      <c r="J13462" s="2"/>
    </row>
    <row r="13463">
      <c r="D13463" s="2"/>
      <c r="G13463" s="2"/>
      <c r="J13463" s="2"/>
    </row>
    <row r="13464">
      <c r="D13464" s="2"/>
      <c r="G13464" s="2"/>
      <c r="J13464" s="2"/>
    </row>
    <row r="13465">
      <c r="D13465" s="2"/>
      <c r="G13465" s="2"/>
      <c r="J13465" s="2"/>
    </row>
    <row r="13466">
      <c r="D13466" s="2"/>
      <c r="G13466" s="2"/>
      <c r="J13466" s="2"/>
    </row>
    <row r="13467">
      <c r="D13467" s="2"/>
      <c r="G13467" s="2"/>
      <c r="J13467" s="2"/>
    </row>
    <row r="13468">
      <c r="D13468" s="2"/>
      <c r="G13468" s="2"/>
      <c r="J13468" s="2"/>
    </row>
    <row r="13469">
      <c r="D13469" s="2"/>
      <c r="G13469" s="2"/>
      <c r="J13469" s="2"/>
    </row>
    <row r="13470">
      <c r="D13470" s="2"/>
      <c r="G13470" s="2"/>
      <c r="J13470" s="2"/>
    </row>
    <row r="13471">
      <c r="D13471" s="2"/>
      <c r="G13471" s="2"/>
      <c r="J13471" s="2"/>
    </row>
    <row r="13472">
      <c r="D13472" s="2"/>
      <c r="G13472" s="2"/>
      <c r="J13472" s="2"/>
    </row>
    <row r="13473">
      <c r="D13473" s="2"/>
      <c r="G13473" s="2"/>
      <c r="J13473" s="2"/>
    </row>
    <row r="13474">
      <c r="D13474" s="2"/>
      <c r="G13474" s="2"/>
      <c r="J13474" s="2"/>
    </row>
    <row r="13475">
      <c r="D13475" s="2"/>
      <c r="G13475" s="2"/>
      <c r="J13475" s="2"/>
    </row>
    <row r="13476">
      <c r="D13476" s="2"/>
      <c r="G13476" s="2"/>
      <c r="J13476" s="2"/>
    </row>
    <row r="13477">
      <c r="D13477" s="2"/>
      <c r="G13477" s="2"/>
      <c r="J13477" s="2"/>
    </row>
    <row r="13478">
      <c r="D13478" s="2"/>
      <c r="G13478" s="2"/>
      <c r="J13478" s="2"/>
    </row>
    <row r="13479">
      <c r="D13479" s="2"/>
      <c r="G13479" s="2"/>
      <c r="J13479" s="2"/>
    </row>
    <row r="13480">
      <c r="D13480" s="2"/>
      <c r="G13480" s="2"/>
      <c r="J13480" s="2"/>
    </row>
    <row r="13481">
      <c r="D13481" s="2"/>
      <c r="G13481" s="2"/>
      <c r="J13481" s="2"/>
    </row>
    <row r="13482">
      <c r="D13482" s="2"/>
      <c r="G13482" s="2"/>
      <c r="J13482" s="2"/>
    </row>
    <row r="13483">
      <c r="D13483" s="2"/>
      <c r="G13483" s="2"/>
      <c r="J13483" s="2"/>
    </row>
    <row r="13484">
      <c r="D13484" s="2"/>
      <c r="G13484" s="2"/>
      <c r="J13484" s="2"/>
    </row>
    <row r="13485">
      <c r="D13485" s="2"/>
      <c r="G13485" s="2"/>
      <c r="J13485" s="2"/>
    </row>
    <row r="13486">
      <c r="D13486" s="2"/>
      <c r="G13486" s="2"/>
      <c r="J13486" s="2"/>
    </row>
    <row r="13487">
      <c r="D13487" s="2"/>
      <c r="G13487" s="2"/>
      <c r="J13487" s="2"/>
    </row>
    <row r="13488">
      <c r="D13488" s="2"/>
      <c r="G13488" s="2"/>
      <c r="J13488" s="2"/>
    </row>
    <row r="13489">
      <c r="D13489" s="2"/>
      <c r="G13489" s="2"/>
      <c r="J13489" s="2"/>
    </row>
    <row r="13490">
      <c r="D13490" s="2"/>
      <c r="G13490" s="2"/>
      <c r="J13490" s="2"/>
    </row>
    <row r="13491">
      <c r="D13491" s="2"/>
      <c r="G13491" s="2"/>
      <c r="J13491" s="2"/>
    </row>
    <row r="13492">
      <c r="D13492" s="2"/>
      <c r="G13492" s="2"/>
      <c r="J13492" s="2"/>
    </row>
    <row r="13493">
      <c r="D13493" s="2"/>
      <c r="G13493" s="2"/>
      <c r="J13493" s="2"/>
    </row>
    <row r="13494">
      <c r="D13494" s="2"/>
      <c r="G13494" s="2"/>
      <c r="J13494" s="2"/>
    </row>
    <row r="13495">
      <c r="D13495" s="2"/>
      <c r="G13495" s="2"/>
      <c r="J13495" s="2"/>
    </row>
    <row r="13496">
      <c r="D13496" s="2"/>
      <c r="G13496" s="2"/>
      <c r="J13496" s="2"/>
    </row>
    <row r="13497">
      <c r="D13497" s="2"/>
      <c r="G13497" s="2"/>
      <c r="J13497" s="2"/>
    </row>
    <row r="13498">
      <c r="D13498" s="2"/>
      <c r="G13498" s="2"/>
      <c r="J13498" s="2"/>
    </row>
    <row r="13499">
      <c r="D13499" s="2"/>
      <c r="G13499" s="2"/>
      <c r="J13499" s="2"/>
    </row>
    <row r="13500">
      <c r="D13500" s="2"/>
      <c r="G13500" s="2"/>
      <c r="J13500" s="2"/>
    </row>
    <row r="13501">
      <c r="D13501" s="2"/>
      <c r="G13501" s="2"/>
      <c r="J13501" s="2"/>
    </row>
    <row r="13502">
      <c r="D13502" s="2"/>
      <c r="G13502" s="2"/>
      <c r="J13502" s="2"/>
    </row>
    <row r="13503">
      <c r="D13503" s="2"/>
      <c r="G13503" s="2"/>
      <c r="J13503" s="2"/>
    </row>
    <row r="13504">
      <c r="D13504" s="2"/>
      <c r="G13504" s="2"/>
      <c r="J13504" s="2"/>
    </row>
    <row r="13505">
      <c r="D13505" s="2"/>
      <c r="G13505" s="2"/>
      <c r="J13505" s="2"/>
    </row>
    <row r="13506">
      <c r="D13506" s="2"/>
      <c r="G13506" s="2"/>
      <c r="J13506" s="2"/>
    </row>
    <row r="13507">
      <c r="D13507" s="2"/>
      <c r="G13507" s="2"/>
      <c r="J13507" s="2"/>
    </row>
    <row r="13508">
      <c r="D13508" s="2"/>
      <c r="G13508" s="2"/>
      <c r="J13508" s="2"/>
    </row>
    <row r="13509">
      <c r="D13509" s="2"/>
      <c r="G13509" s="2"/>
      <c r="J13509" s="2"/>
    </row>
    <row r="13510">
      <c r="D13510" s="2"/>
      <c r="G13510" s="2"/>
      <c r="J13510" s="2"/>
    </row>
    <row r="13511">
      <c r="D13511" s="2"/>
      <c r="G13511" s="2"/>
      <c r="J13511" s="2"/>
    </row>
    <row r="13512">
      <c r="D13512" s="2"/>
      <c r="G13512" s="2"/>
      <c r="J13512" s="2"/>
    </row>
    <row r="13513">
      <c r="D13513" s="2"/>
      <c r="G13513" s="2"/>
      <c r="J13513" s="2"/>
    </row>
    <row r="13514">
      <c r="D13514" s="2"/>
      <c r="G13514" s="2"/>
      <c r="J13514" s="2"/>
    </row>
    <row r="13515">
      <c r="D13515" s="2"/>
      <c r="G13515" s="2"/>
      <c r="J13515" s="2"/>
    </row>
    <row r="13516">
      <c r="D13516" s="2"/>
      <c r="G13516" s="2"/>
      <c r="J13516" s="2"/>
    </row>
    <row r="13517">
      <c r="D13517" s="2"/>
      <c r="G13517" s="2"/>
      <c r="J13517" s="2"/>
    </row>
    <row r="13518">
      <c r="D13518" s="2"/>
      <c r="G13518" s="2"/>
      <c r="J13518" s="2"/>
    </row>
    <row r="13519">
      <c r="D13519" s="2"/>
      <c r="G13519" s="2"/>
      <c r="J13519" s="2"/>
    </row>
    <row r="13520">
      <c r="D13520" s="2"/>
      <c r="G13520" s="2"/>
      <c r="J13520" s="2"/>
    </row>
    <row r="13521">
      <c r="D13521" s="2"/>
      <c r="G13521" s="2"/>
      <c r="J13521" s="2"/>
    </row>
    <row r="13522">
      <c r="D13522" s="2"/>
      <c r="G13522" s="2"/>
      <c r="J13522" s="2"/>
    </row>
    <row r="13523">
      <c r="D13523" s="2"/>
      <c r="G13523" s="2"/>
      <c r="J13523" s="2"/>
    </row>
    <row r="13524">
      <c r="D13524" s="2"/>
      <c r="G13524" s="2"/>
      <c r="J13524" s="2"/>
    </row>
    <row r="13525">
      <c r="D13525" s="2"/>
      <c r="G13525" s="2"/>
      <c r="J13525" s="2"/>
    </row>
    <row r="13526">
      <c r="D13526" s="2"/>
      <c r="G13526" s="2"/>
      <c r="J13526" s="2"/>
    </row>
    <row r="13527">
      <c r="D13527" s="2"/>
      <c r="G13527" s="2"/>
      <c r="J13527" s="2"/>
    </row>
    <row r="13528">
      <c r="D13528" s="2"/>
      <c r="G13528" s="2"/>
      <c r="J13528" s="2"/>
    </row>
    <row r="13529">
      <c r="D13529" s="2"/>
      <c r="G13529" s="2"/>
      <c r="J13529" s="2"/>
    </row>
    <row r="13530">
      <c r="D13530" s="2"/>
      <c r="G13530" s="2"/>
      <c r="J13530" s="2"/>
    </row>
    <row r="13531">
      <c r="D13531" s="2"/>
      <c r="G13531" s="2"/>
      <c r="J13531" s="2"/>
    </row>
    <row r="13532">
      <c r="D13532" s="2"/>
      <c r="G13532" s="2"/>
      <c r="J13532" s="2"/>
    </row>
    <row r="13533">
      <c r="D13533" s="2"/>
      <c r="G13533" s="2"/>
      <c r="J13533" s="2"/>
    </row>
    <row r="13534">
      <c r="D13534" s="2"/>
      <c r="G13534" s="2"/>
      <c r="J13534" s="2"/>
    </row>
    <row r="13535">
      <c r="D13535" s="2"/>
      <c r="G13535" s="2"/>
      <c r="J13535" s="2"/>
    </row>
    <row r="13536">
      <c r="D13536" s="2"/>
      <c r="G13536" s="2"/>
      <c r="J13536" s="2"/>
    </row>
    <row r="13537">
      <c r="D13537" s="2"/>
      <c r="G13537" s="2"/>
      <c r="J13537" s="2"/>
    </row>
    <row r="13538">
      <c r="D13538" s="2"/>
      <c r="G13538" s="2"/>
      <c r="J13538" s="2"/>
    </row>
    <row r="13539">
      <c r="D13539" s="2"/>
      <c r="G13539" s="2"/>
      <c r="J13539" s="2"/>
    </row>
    <row r="13540">
      <c r="D13540" s="2"/>
      <c r="G13540" s="2"/>
      <c r="J13540" s="2"/>
    </row>
    <row r="13541">
      <c r="D13541" s="2"/>
      <c r="G13541" s="2"/>
      <c r="J13541" s="2"/>
    </row>
    <row r="13542">
      <c r="D13542" s="2"/>
      <c r="G13542" s="2"/>
      <c r="J13542" s="2"/>
    </row>
    <row r="13543">
      <c r="D13543" s="2"/>
      <c r="G13543" s="2"/>
      <c r="J13543" s="2"/>
    </row>
    <row r="13544">
      <c r="D13544" s="2"/>
      <c r="G13544" s="2"/>
      <c r="J13544" s="2"/>
    </row>
    <row r="13545">
      <c r="D13545" s="2"/>
      <c r="G13545" s="2"/>
      <c r="J13545" s="2"/>
    </row>
    <row r="13546">
      <c r="D13546" s="2"/>
      <c r="G13546" s="2"/>
      <c r="J13546" s="2"/>
    </row>
    <row r="13547">
      <c r="D13547" s="2"/>
      <c r="G13547" s="2"/>
      <c r="J13547" s="2"/>
    </row>
    <row r="13548">
      <c r="D13548" s="2"/>
      <c r="G13548" s="2"/>
      <c r="J13548" s="2"/>
    </row>
    <row r="13549">
      <c r="D13549" s="2"/>
      <c r="G13549" s="2"/>
      <c r="J13549" s="2"/>
    </row>
    <row r="13550">
      <c r="D13550" s="2"/>
      <c r="G13550" s="2"/>
      <c r="J13550" s="2"/>
    </row>
    <row r="13551">
      <c r="D13551" s="2"/>
      <c r="G13551" s="2"/>
      <c r="J13551" s="2"/>
    </row>
    <row r="13552">
      <c r="D13552" s="2"/>
      <c r="G13552" s="2"/>
      <c r="J13552" s="2"/>
    </row>
    <row r="13553">
      <c r="D13553" s="2"/>
      <c r="G13553" s="2"/>
      <c r="J13553" s="2"/>
    </row>
    <row r="13554">
      <c r="D13554" s="2"/>
      <c r="G13554" s="2"/>
      <c r="J13554" s="2"/>
    </row>
    <row r="13555">
      <c r="D13555" s="2"/>
      <c r="G13555" s="2"/>
      <c r="J13555" s="2"/>
    </row>
    <row r="13556">
      <c r="D13556" s="2"/>
      <c r="G13556" s="2"/>
      <c r="J13556" s="2"/>
    </row>
    <row r="13557">
      <c r="D13557" s="2"/>
      <c r="G13557" s="2"/>
      <c r="J13557" s="2"/>
    </row>
    <row r="13558">
      <c r="D13558" s="2"/>
      <c r="G13558" s="2"/>
      <c r="J13558" s="2"/>
    </row>
    <row r="13559">
      <c r="D13559" s="2"/>
      <c r="G13559" s="2"/>
      <c r="J13559" s="2"/>
    </row>
    <row r="13560">
      <c r="D13560" s="2"/>
      <c r="G13560" s="2"/>
      <c r="J13560" s="2"/>
    </row>
    <row r="13561">
      <c r="D13561" s="2"/>
      <c r="G13561" s="2"/>
      <c r="J13561" s="2"/>
    </row>
    <row r="13562">
      <c r="D13562" s="2"/>
      <c r="G13562" s="2"/>
      <c r="J13562" s="2"/>
    </row>
    <row r="13563">
      <c r="D13563" s="2"/>
      <c r="G13563" s="2"/>
      <c r="J13563" s="2"/>
    </row>
    <row r="13564">
      <c r="D13564" s="2"/>
      <c r="G13564" s="2"/>
      <c r="J13564" s="2"/>
    </row>
    <row r="13565">
      <c r="D13565" s="2"/>
      <c r="G13565" s="2"/>
      <c r="J13565" s="2"/>
    </row>
    <row r="13566">
      <c r="D13566" s="2"/>
      <c r="G13566" s="2"/>
      <c r="J13566" s="2"/>
    </row>
    <row r="13567">
      <c r="D13567" s="2"/>
      <c r="G13567" s="2"/>
      <c r="J13567" s="2"/>
    </row>
    <row r="13568">
      <c r="D13568" s="2"/>
      <c r="G13568" s="2"/>
      <c r="J13568" s="2"/>
    </row>
    <row r="13569">
      <c r="D13569" s="2"/>
      <c r="G13569" s="2"/>
      <c r="J13569" s="2"/>
    </row>
    <row r="13570">
      <c r="D13570" s="2"/>
      <c r="G13570" s="2"/>
      <c r="J13570" s="2"/>
    </row>
    <row r="13571">
      <c r="D13571" s="2"/>
      <c r="G13571" s="2"/>
      <c r="J13571" s="2"/>
    </row>
    <row r="13572">
      <c r="D13572" s="2"/>
      <c r="G13572" s="2"/>
      <c r="J13572" s="2"/>
    </row>
    <row r="13573">
      <c r="D13573" s="2"/>
      <c r="G13573" s="2"/>
      <c r="J13573" s="2"/>
    </row>
    <row r="13574">
      <c r="D13574" s="2"/>
      <c r="G13574" s="2"/>
      <c r="J13574" s="2"/>
    </row>
    <row r="13575">
      <c r="D13575" s="2"/>
      <c r="G13575" s="2"/>
      <c r="J13575" s="2"/>
    </row>
    <row r="13576">
      <c r="D13576" s="2"/>
      <c r="G13576" s="2"/>
      <c r="J13576" s="2"/>
    </row>
    <row r="13577">
      <c r="D13577" s="2"/>
      <c r="G13577" s="2"/>
      <c r="J13577" s="2"/>
    </row>
    <row r="13578">
      <c r="D13578" s="2"/>
      <c r="G13578" s="2"/>
      <c r="J13578" s="2"/>
    </row>
    <row r="13579">
      <c r="D13579" s="2"/>
      <c r="G13579" s="2"/>
      <c r="J13579" s="2"/>
    </row>
    <row r="13580">
      <c r="D13580" s="2"/>
      <c r="G13580" s="2"/>
      <c r="J13580" s="2"/>
    </row>
    <row r="13581">
      <c r="D13581" s="2"/>
      <c r="G13581" s="2"/>
      <c r="J13581" s="2"/>
    </row>
    <row r="13582">
      <c r="D13582" s="2"/>
      <c r="G13582" s="2"/>
      <c r="J13582" s="2"/>
    </row>
    <row r="13583">
      <c r="D13583" s="2"/>
      <c r="G13583" s="2"/>
      <c r="J13583" s="2"/>
    </row>
    <row r="13584">
      <c r="D13584" s="2"/>
      <c r="G13584" s="2"/>
      <c r="J13584" s="2"/>
    </row>
    <row r="13585">
      <c r="D13585" s="2"/>
      <c r="G13585" s="2"/>
      <c r="J13585" s="2"/>
    </row>
    <row r="13586">
      <c r="D13586" s="2"/>
      <c r="G13586" s="2"/>
      <c r="J13586" s="2"/>
    </row>
    <row r="13587">
      <c r="D13587" s="2"/>
      <c r="G13587" s="2"/>
      <c r="J13587" s="2"/>
    </row>
    <row r="13588">
      <c r="D13588" s="2"/>
      <c r="G13588" s="2"/>
      <c r="J13588" s="2"/>
    </row>
    <row r="13589">
      <c r="D13589" s="2"/>
      <c r="G13589" s="2"/>
      <c r="J13589" s="2"/>
    </row>
    <row r="13590">
      <c r="D13590" s="2"/>
      <c r="G13590" s="2"/>
      <c r="J13590" s="2"/>
    </row>
    <row r="13591">
      <c r="D13591" s="2"/>
      <c r="G13591" s="2"/>
      <c r="J13591" s="2"/>
    </row>
    <row r="13592">
      <c r="D13592" s="2"/>
      <c r="G13592" s="2"/>
      <c r="J13592" s="2"/>
    </row>
    <row r="13593">
      <c r="D13593" s="2"/>
      <c r="G13593" s="2"/>
      <c r="J13593" s="2"/>
    </row>
    <row r="13594">
      <c r="D13594" s="2"/>
      <c r="G13594" s="2"/>
      <c r="J13594" s="2"/>
    </row>
    <row r="13595">
      <c r="D13595" s="2"/>
      <c r="G13595" s="2"/>
      <c r="J13595" s="2"/>
    </row>
    <row r="13596">
      <c r="D13596" s="2"/>
      <c r="G13596" s="2"/>
      <c r="J13596" s="2"/>
    </row>
    <row r="13597">
      <c r="D13597" s="2"/>
      <c r="G13597" s="2"/>
      <c r="J13597" s="2"/>
    </row>
    <row r="13598">
      <c r="D13598" s="2"/>
      <c r="G13598" s="2"/>
      <c r="J13598" s="2"/>
    </row>
    <row r="13599">
      <c r="D13599" s="2"/>
      <c r="G13599" s="2"/>
      <c r="J13599" s="2"/>
    </row>
    <row r="13600">
      <c r="D13600" s="2"/>
      <c r="G13600" s="2"/>
      <c r="J13600" s="2"/>
    </row>
    <row r="13601">
      <c r="D13601" s="2"/>
      <c r="G13601" s="2"/>
      <c r="J13601" s="2"/>
    </row>
    <row r="13602">
      <c r="D13602" s="2"/>
      <c r="G13602" s="2"/>
      <c r="J13602" s="2"/>
    </row>
    <row r="13603">
      <c r="D13603" s="2"/>
      <c r="G13603" s="2"/>
      <c r="J13603" s="2"/>
    </row>
    <row r="13604">
      <c r="D13604" s="2"/>
      <c r="G13604" s="2"/>
      <c r="J13604" s="2"/>
    </row>
    <row r="13605">
      <c r="D13605" s="2"/>
      <c r="G13605" s="2"/>
      <c r="J13605" s="2"/>
    </row>
    <row r="13606">
      <c r="D13606" s="2"/>
      <c r="G13606" s="2"/>
      <c r="J13606" s="2"/>
    </row>
    <row r="13607">
      <c r="D13607" s="2"/>
      <c r="G13607" s="2"/>
      <c r="J13607" s="2"/>
    </row>
    <row r="13608">
      <c r="D13608" s="2"/>
      <c r="G13608" s="2"/>
      <c r="J13608" s="2"/>
    </row>
    <row r="13609">
      <c r="D13609" s="2"/>
      <c r="G13609" s="2"/>
      <c r="J13609" s="2"/>
    </row>
    <row r="13610">
      <c r="D13610" s="2"/>
      <c r="G13610" s="2"/>
      <c r="J13610" s="2"/>
    </row>
    <row r="13611">
      <c r="D13611" s="2"/>
      <c r="G13611" s="2"/>
      <c r="J13611" s="2"/>
    </row>
    <row r="13612">
      <c r="D13612" s="2"/>
      <c r="G13612" s="2"/>
      <c r="J13612" s="2"/>
    </row>
    <row r="13613">
      <c r="D13613" s="2"/>
      <c r="G13613" s="2"/>
      <c r="J13613" s="2"/>
    </row>
    <row r="13614">
      <c r="D13614" s="2"/>
      <c r="G13614" s="2"/>
      <c r="J13614" s="2"/>
    </row>
    <row r="13615">
      <c r="D13615" s="2"/>
      <c r="G13615" s="2"/>
      <c r="J13615" s="2"/>
    </row>
    <row r="13616">
      <c r="D13616" s="2"/>
      <c r="G13616" s="2"/>
      <c r="J13616" s="2"/>
    </row>
    <row r="13617">
      <c r="D13617" s="2"/>
      <c r="G13617" s="2"/>
      <c r="J13617" s="2"/>
    </row>
    <row r="13618">
      <c r="D13618" s="2"/>
      <c r="G13618" s="2"/>
      <c r="J13618" s="2"/>
    </row>
    <row r="13619">
      <c r="D13619" s="2"/>
      <c r="G13619" s="2"/>
      <c r="J13619" s="2"/>
    </row>
    <row r="13620">
      <c r="D13620" s="2"/>
      <c r="G13620" s="2"/>
      <c r="J13620" s="2"/>
    </row>
    <row r="13621">
      <c r="D13621" s="2"/>
      <c r="G13621" s="2"/>
      <c r="J13621" s="2"/>
    </row>
    <row r="13622">
      <c r="D13622" s="2"/>
      <c r="G13622" s="2"/>
      <c r="J13622" s="2"/>
    </row>
    <row r="13623">
      <c r="D13623" s="2"/>
      <c r="G13623" s="2"/>
      <c r="J13623" s="2"/>
    </row>
    <row r="13624">
      <c r="D13624" s="2"/>
      <c r="G13624" s="2"/>
      <c r="J13624" s="2"/>
    </row>
    <row r="13625">
      <c r="D13625" s="2"/>
      <c r="G13625" s="2"/>
      <c r="J13625" s="2"/>
    </row>
    <row r="13626">
      <c r="D13626" s="2"/>
      <c r="G13626" s="2"/>
      <c r="J13626" s="2"/>
    </row>
    <row r="13627">
      <c r="D13627" s="2"/>
      <c r="G13627" s="2"/>
      <c r="J13627" s="2"/>
    </row>
    <row r="13628">
      <c r="D13628" s="2"/>
      <c r="G13628" s="2"/>
      <c r="J13628" s="2"/>
    </row>
    <row r="13629">
      <c r="D13629" s="2"/>
      <c r="G13629" s="2"/>
      <c r="J13629" s="2"/>
    </row>
    <row r="13630">
      <c r="D13630" s="2"/>
      <c r="G13630" s="2"/>
      <c r="J13630" s="2"/>
    </row>
    <row r="13631">
      <c r="D13631" s="2"/>
      <c r="G13631" s="2"/>
      <c r="J13631" s="2"/>
    </row>
    <row r="13632">
      <c r="D13632" s="2"/>
      <c r="G13632" s="2"/>
      <c r="J13632" s="2"/>
    </row>
    <row r="13633">
      <c r="D13633" s="2"/>
      <c r="G13633" s="2"/>
      <c r="J13633" s="2"/>
    </row>
    <row r="13634">
      <c r="D13634" s="2"/>
      <c r="G13634" s="2"/>
      <c r="J13634" s="2"/>
    </row>
    <row r="13635">
      <c r="D13635" s="2"/>
      <c r="G13635" s="2"/>
      <c r="J13635" s="2"/>
    </row>
    <row r="13636">
      <c r="D13636" s="2"/>
      <c r="G13636" s="2"/>
      <c r="J13636" s="2"/>
    </row>
    <row r="13637">
      <c r="D13637" s="2"/>
      <c r="G13637" s="2"/>
      <c r="J13637" s="2"/>
    </row>
    <row r="13638">
      <c r="D13638" s="2"/>
      <c r="G13638" s="2"/>
      <c r="J13638" s="2"/>
    </row>
    <row r="13639">
      <c r="D13639" s="2"/>
      <c r="G13639" s="2"/>
      <c r="J13639" s="2"/>
    </row>
    <row r="13640">
      <c r="D13640" s="2"/>
      <c r="G13640" s="2"/>
      <c r="J13640" s="2"/>
    </row>
    <row r="13641">
      <c r="D13641" s="2"/>
      <c r="G13641" s="2"/>
      <c r="J13641" s="2"/>
    </row>
    <row r="13642">
      <c r="D13642" s="2"/>
      <c r="G13642" s="2"/>
      <c r="J13642" s="2"/>
    </row>
    <row r="13643">
      <c r="D13643" s="2"/>
      <c r="G13643" s="2"/>
      <c r="J13643" s="2"/>
    </row>
    <row r="13644">
      <c r="D13644" s="2"/>
      <c r="G13644" s="2"/>
      <c r="J13644" s="2"/>
    </row>
    <row r="13645">
      <c r="D13645" s="2"/>
      <c r="G13645" s="2"/>
      <c r="J13645" s="2"/>
    </row>
    <row r="13646">
      <c r="D13646" s="2"/>
      <c r="G13646" s="2"/>
      <c r="J13646" s="2"/>
    </row>
    <row r="13647">
      <c r="D13647" s="2"/>
      <c r="G13647" s="2"/>
      <c r="J13647" s="2"/>
    </row>
    <row r="13648">
      <c r="D13648" s="2"/>
      <c r="G13648" s="2"/>
      <c r="J13648" s="2"/>
    </row>
    <row r="13649">
      <c r="D13649" s="2"/>
      <c r="G13649" s="2"/>
      <c r="J13649" s="2"/>
    </row>
    <row r="13650">
      <c r="D13650" s="2"/>
      <c r="G13650" s="2"/>
      <c r="J13650" s="2"/>
    </row>
    <row r="13651">
      <c r="D13651" s="2"/>
      <c r="G13651" s="2"/>
      <c r="J13651" s="2"/>
    </row>
    <row r="13652">
      <c r="D13652" s="2"/>
      <c r="G13652" s="2"/>
      <c r="J13652" s="2"/>
    </row>
    <row r="13653">
      <c r="D13653" s="2"/>
      <c r="G13653" s="2"/>
      <c r="J13653" s="2"/>
    </row>
    <row r="13654">
      <c r="D13654" s="2"/>
      <c r="G13654" s="2"/>
      <c r="J13654" s="2"/>
    </row>
    <row r="13655">
      <c r="D13655" s="2"/>
      <c r="G13655" s="2"/>
      <c r="J13655" s="2"/>
    </row>
    <row r="13656">
      <c r="D13656" s="2"/>
      <c r="G13656" s="2"/>
      <c r="J13656" s="2"/>
    </row>
    <row r="13657">
      <c r="D13657" s="2"/>
      <c r="G13657" s="2"/>
      <c r="J13657" s="2"/>
    </row>
    <row r="13658">
      <c r="D13658" s="2"/>
      <c r="G13658" s="2"/>
      <c r="J13658" s="2"/>
    </row>
    <row r="13659">
      <c r="D13659" s="2"/>
      <c r="G13659" s="2"/>
      <c r="J13659" s="2"/>
    </row>
    <row r="13660">
      <c r="D13660" s="2"/>
      <c r="G13660" s="2"/>
      <c r="J13660" s="2"/>
    </row>
    <row r="13661">
      <c r="D13661" s="2"/>
      <c r="G13661" s="2"/>
      <c r="J13661" s="2"/>
    </row>
    <row r="13662">
      <c r="D13662" s="2"/>
      <c r="G13662" s="2"/>
      <c r="J13662" s="2"/>
    </row>
    <row r="13663">
      <c r="D13663" s="2"/>
      <c r="G13663" s="2"/>
      <c r="J13663" s="2"/>
    </row>
    <row r="13664">
      <c r="D13664" s="2"/>
      <c r="G13664" s="2"/>
      <c r="J13664" s="2"/>
    </row>
    <row r="13665">
      <c r="D13665" s="2"/>
      <c r="G13665" s="2"/>
      <c r="J13665" s="2"/>
    </row>
    <row r="13666">
      <c r="D13666" s="2"/>
      <c r="G13666" s="2"/>
      <c r="J13666" s="2"/>
    </row>
    <row r="13667">
      <c r="D13667" s="2"/>
      <c r="G13667" s="2"/>
      <c r="J13667" s="2"/>
    </row>
    <row r="13668">
      <c r="D13668" s="2"/>
      <c r="G13668" s="2"/>
      <c r="J13668" s="2"/>
    </row>
    <row r="13669">
      <c r="D13669" s="2"/>
      <c r="G13669" s="2"/>
      <c r="J13669" s="2"/>
    </row>
    <row r="13670">
      <c r="D13670" s="2"/>
      <c r="G13670" s="2"/>
      <c r="J13670" s="2"/>
    </row>
    <row r="13671">
      <c r="D13671" s="2"/>
      <c r="G13671" s="2"/>
      <c r="J13671" s="2"/>
    </row>
    <row r="13672">
      <c r="D13672" s="2"/>
      <c r="G13672" s="2"/>
      <c r="J13672" s="2"/>
    </row>
    <row r="13673">
      <c r="D13673" s="2"/>
      <c r="G13673" s="2"/>
      <c r="J13673" s="2"/>
    </row>
    <row r="13674">
      <c r="D13674" s="2"/>
      <c r="G13674" s="2"/>
      <c r="J13674" s="2"/>
    </row>
    <row r="13675">
      <c r="D13675" s="2"/>
      <c r="G13675" s="2"/>
      <c r="J13675" s="2"/>
    </row>
    <row r="13676">
      <c r="D13676" s="2"/>
      <c r="G13676" s="2"/>
      <c r="J13676" s="2"/>
    </row>
    <row r="13677">
      <c r="D13677" s="2"/>
      <c r="G13677" s="2"/>
      <c r="J13677" s="2"/>
    </row>
    <row r="13678">
      <c r="D13678" s="2"/>
      <c r="G13678" s="2"/>
      <c r="J13678" s="2"/>
    </row>
    <row r="13679">
      <c r="D13679" s="2"/>
      <c r="G13679" s="2"/>
      <c r="J13679" s="2"/>
    </row>
    <row r="13680">
      <c r="D13680" s="2"/>
      <c r="G13680" s="2"/>
      <c r="J13680" s="2"/>
    </row>
    <row r="13681">
      <c r="D13681" s="2"/>
      <c r="G13681" s="2"/>
      <c r="J13681" s="2"/>
    </row>
    <row r="13682">
      <c r="D13682" s="2"/>
      <c r="G13682" s="2"/>
      <c r="J13682" s="2"/>
    </row>
    <row r="13683">
      <c r="D13683" s="2"/>
      <c r="G13683" s="2"/>
      <c r="J13683" s="2"/>
    </row>
    <row r="13684">
      <c r="D13684" s="2"/>
      <c r="G13684" s="2"/>
      <c r="J13684" s="2"/>
    </row>
    <row r="13685">
      <c r="D13685" s="2"/>
      <c r="G13685" s="2"/>
      <c r="J13685" s="2"/>
    </row>
    <row r="13686">
      <c r="D13686" s="2"/>
      <c r="G13686" s="2"/>
      <c r="J13686" s="2"/>
    </row>
    <row r="13687">
      <c r="D13687" s="2"/>
      <c r="G13687" s="2"/>
      <c r="J13687" s="2"/>
    </row>
    <row r="13688">
      <c r="D13688" s="2"/>
      <c r="G13688" s="2"/>
      <c r="J13688" s="2"/>
    </row>
    <row r="13689">
      <c r="D13689" s="2"/>
      <c r="G13689" s="2"/>
      <c r="J13689" s="2"/>
    </row>
    <row r="13690">
      <c r="D13690" s="2"/>
      <c r="G13690" s="2"/>
      <c r="J13690" s="2"/>
    </row>
    <row r="13691">
      <c r="D13691" s="2"/>
      <c r="G13691" s="2"/>
      <c r="J13691" s="2"/>
    </row>
    <row r="13692">
      <c r="D13692" s="2"/>
      <c r="G13692" s="2"/>
      <c r="J13692" s="2"/>
    </row>
    <row r="13693">
      <c r="D13693" s="2"/>
      <c r="G13693" s="2"/>
      <c r="J13693" s="2"/>
    </row>
    <row r="13694">
      <c r="D13694" s="2"/>
      <c r="G13694" s="2"/>
      <c r="J13694" s="2"/>
    </row>
    <row r="13695">
      <c r="D13695" s="2"/>
      <c r="G13695" s="2"/>
      <c r="J13695" s="2"/>
    </row>
    <row r="13696">
      <c r="D13696" s="2"/>
      <c r="G13696" s="2"/>
      <c r="J13696" s="2"/>
    </row>
    <row r="13697">
      <c r="D13697" s="2"/>
      <c r="G13697" s="2"/>
      <c r="J13697" s="2"/>
    </row>
    <row r="13698">
      <c r="D13698" s="2"/>
      <c r="G13698" s="2"/>
      <c r="J13698" s="2"/>
    </row>
    <row r="13699">
      <c r="D13699" s="2"/>
      <c r="G13699" s="2"/>
      <c r="J13699" s="2"/>
    </row>
    <row r="13700">
      <c r="D13700" s="2"/>
      <c r="G13700" s="2"/>
      <c r="J13700" s="2"/>
    </row>
    <row r="13701">
      <c r="D13701" s="2"/>
      <c r="G13701" s="2"/>
      <c r="J13701" s="2"/>
    </row>
    <row r="13702">
      <c r="D13702" s="2"/>
      <c r="G13702" s="2"/>
      <c r="J13702" s="2"/>
    </row>
    <row r="13703">
      <c r="D13703" s="2"/>
      <c r="G13703" s="2"/>
      <c r="J13703" s="2"/>
    </row>
    <row r="13704">
      <c r="D13704" s="2"/>
      <c r="G13704" s="2"/>
      <c r="J13704" s="2"/>
    </row>
    <row r="13705">
      <c r="D13705" s="2"/>
      <c r="G13705" s="2"/>
      <c r="J13705" s="2"/>
    </row>
    <row r="13706">
      <c r="D13706" s="2"/>
      <c r="G13706" s="2"/>
      <c r="J13706" s="2"/>
    </row>
    <row r="13707">
      <c r="D13707" s="2"/>
      <c r="G13707" s="2"/>
      <c r="J13707" s="2"/>
    </row>
    <row r="13708">
      <c r="D13708" s="2"/>
      <c r="G13708" s="2"/>
      <c r="J13708" s="2"/>
    </row>
    <row r="13709">
      <c r="D13709" s="2"/>
      <c r="G13709" s="2"/>
      <c r="J13709" s="2"/>
    </row>
    <row r="13710">
      <c r="D13710" s="2"/>
      <c r="G13710" s="2"/>
      <c r="J13710" s="2"/>
    </row>
    <row r="13711">
      <c r="D13711" s="2"/>
      <c r="G13711" s="2"/>
      <c r="J13711" s="2"/>
    </row>
    <row r="13712">
      <c r="D13712" s="2"/>
      <c r="G13712" s="2"/>
      <c r="J13712" s="2"/>
    </row>
    <row r="13713">
      <c r="D13713" s="2"/>
      <c r="G13713" s="2"/>
      <c r="J13713" s="2"/>
    </row>
    <row r="13714">
      <c r="D13714" s="2"/>
      <c r="G13714" s="2"/>
      <c r="J13714" s="2"/>
    </row>
    <row r="13715">
      <c r="D13715" s="2"/>
      <c r="G13715" s="2"/>
      <c r="J13715" s="2"/>
    </row>
    <row r="13716">
      <c r="D13716" s="2"/>
      <c r="G13716" s="2"/>
      <c r="J13716" s="2"/>
    </row>
    <row r="13717">
      <c r="D13717" s="2"/>
      <c r="G13717" s="2"/>
      <c r="J13717" s="2"/>
    </row>
    <row r="13718">
      <c r="D13718" s="2"/>
      <c r="G13718" s="2"/>
      <c r="J13718" s="2"/>
    </row>
    <row r="13719">
      <c r="D13719" s="2"/>
      <c r="G13719" s="2"/>
      <c r="J13719" s="2"/>
    </row>
    <row r="13720">
      <c r="D13720" s="2"/>
      <c r="G13720" s="2"/>
      <c r="J13720" s="2"/>
    </row>
    <row r="13721">
      <c r="D13721" s="2"/>
      <c r="G13721" s="2"/>
      <c r="J13721" s="2"/>
    </row>
    <row r="13722">
      <c r="D13722" s="2"/>
      <c r="G13722" s="2"/>
      <c r="J13722" s="2"/>
    </row>
    <row r="13723">
      <c r="D13723" s="2"/>
      <c r="G13723" s="2"/>
      <c r="J13723" s="2"/>
    </row>
    <row r="13724">
      <c r="D13724" s="2"/>
      <c r="G13724" s="2"/>
      <c r="J13724" s="2"/>
    </row>
    <row r="13725">
      <c r="D13725" s="2"/>
      <c r="G13725" s="2"/>
      <c r="J13725" s="2"/>
    </row>
    <row r="13726">
      <c r="D13726" s="2"/>
      <c r="G13726" s="2"/>
      <c r="J13726" s="2"/>
    </row>
    <row r="13727">
      <c r="D13727" s="2"/>
      <c r="G13727" s="2"/>
      <c r="J13727" s="2"/>
    </row>
    <row r="13728">
      <c r="D13728" s="2"/>
      <c r="G13728" s="2"/>
      <c r="J13728" s="2"/>
    </row>
    <row r="13729">
      <c r="D13729" s="2"/>
      <c r="G13729" s="2"/>
      <c r="J13729" s="2"/>
    </row>
    <row r="13730">
      <c r="D13730" s="2"/>
      <c r="G13730" s="2"/>
      <c r="J13730" s="2"/>
    </row>
    <row r="13731">
      <c r="D13731" s="2"/>
      <c r="G13731" s="2"/>
      <c r="J13731" s="2"/>
    </row>
    <row r="13732">
      <c r="D13732" s="2"/>
      <c r="G13732" s="2"/>
      <c r="J13732" s="2"/>
    </row>
    <row r="13733">
      <c r="D13733" s="2"/>
      <c r="G13733" s="2"/>
      <c r="J13733" s="2"/>
    </row>
    <row r="13734">
      <c r="D13734" s="2"/>
      <c r="G13734" s="2"/>
      <c r="J13734" s="2"/>
    </row>
    <row r="13735">
      <c r="D13735" s="2"/>
      <c r="G13735" s="2"/>
      <c r="J13735" s="2"/>
    </row>
    <row r="13736">
      <c r="D13736" s="2"/>
      <c r="G13736" s="2"/>
      <c r="J13736" s="2"/>
    </row>
    <row r="13737">
      <c r="D13737" s="2"/>
      <c r="G13737" s="2"/>
      <c r="J13737" s="2"/>
    </row>
    <row r="13738">
      <c r="D13738" s="2"/>
      <c r="G13738" s="2"/>
      <c r="J13738" s="2"/>
    </row>
    <row r="13739">
      <c r="D13739" s="2"/>
      <c r="G13739" s="2"/>
      <c r="J13739" s="2"/>
    </row>
    <row r="13740">
      <c r="D13740" s="2"/>
      <c r="G13740" s="2"/>
      <c r="J13740" s="2"/>
    </row>
    <row r="13741">
      <c r="D13741" s="2"/>
      <c r="G13741" s="2"/>
      <c r="J13741" s="2"/>
    </row>
    <row r="13742">
      <c r="D13742" s="2"/>
      <c r="G13742" s="2"/>
      <c r="J13742" s="2"/>
    </row>
    <row r="13743">
      <c r="D13743" s="2"/>
      <c r="G13743" s="2"/>
      <c r="J13743" s="2"/>
    </row>
    <row r="13744">
      <c r="D13744" s="2"/>
      <c r="G13744" s="2"/>
      <c r="J13744" s="2"/>
    </row>
    <row r="13745">
      <c r="D13745" s="2"/>
      <c r="G13745" s="2"/>
      <c r="J13745" s="2"/>
    </row>
    <row r="13746">
      <c r="D13746" s="2"/>
      <c r="G13746" s="2"/>
      <c r="J13746" s="2"/>
    </row>
    <row r="13747">
      <c r="D13747" s="2"/>
      <c r="G13747" s="2"/>
      <c r="J13747" s="2"/>
    </row>
    <row r="13748">
      <c r="D13748" s="2"/>
      <c r="G13748" s="2"/>
      <c r="J13748" s="2"/>
    </row>
    <row r="13749">
      <c r="D13749" s="2"/>
      <c r="G13749" s="2"/>
      <c r="J13749" s="2"/>
    </row>
    <row r="13750">
      <c r="D13750" s="2"/>
      <c r="G13750" s="2"/>
      <c r="J13750" s="2"/>
    </row>
    <row r="13751">
      <c r="D13751" s="2"/>
      <c r="G13751" s="2"/>
      <c r="J13751" s="2"/>
    </row>
    <row r="13752">
      <c r="D13752" s="2"/>
      <c r="G13752" s="2"/>
      <c r="J13752" s="2"/>
    </row>
    <row r="13753">
      <c r="D13753" s="2"/>
      <c r="G13753" s="2"/>
      <c r="J13753" s="2"/>
    </row>
    <row r="13754">
      <c r="D13754" s="2"/>
      <c r="G13754" s="2"/>
      <c r="J13754" s="2"/>
    </row>
    <row r="13755">
      <c r="D13755" s="2"/>
      <c r="G13755" s="2"/>
      <c r="J13755" s="2"/>
    </row>
    <row r="13756">
      <c r="D13756" s="2"/>
      <c r="G13756" s="2"/>
      <c r="J13756" s="2"/>
    </row>
    <row r="13757">
      <c r="D13757" s="2"/>
      <c r="G13757" s="2"/>
      <c r="J13757" s="2"/>
    </row>
    <row r="13758">
      <c r="D13758" s="2"/>
      <c r="G13758" s="2"/>
      <c r="J13758" s="2"/>
    </row>
    <row r="13759">
      <c r="D13759" s="2"/>
      <c r="G13759" s="2"/>
      <c r="J13759" s="2"/>
    </row>
    <row r="13760">
      <c r="D13760" s="2"/>
      <c r="G13760" s="2"/>
      <c r="J13760" s="2"/>
    </row>
    <row r="13761">
      <c r="D13761" s="2"/>
      <c r="G13761" s="2"/>
      <c r="J13761" s="2"/>
    </row>
    <row r="13762">
      <c r="D13762" s="2"/>
      <c r="G13762" s="2"/>
      <c r="J13762" s="2"/>
    </row>
    <row r="13763">
      <c r="D13763" s="2"/>
      <c r="G13763" s="2"/>
      <c r="J13763" s="2"/>
    </row>
    <row r="13764">
      <c r="D13764" s="2"/>
      <c r="G13764" s="2"/>
      <c r="J13764" s="2"/>
    </row>
    <row r="13765">
      <c r="D13765" s="2"/>
      <c r="G13765" s="2"/>
      <c r="J13765" s="2"/>
    </row>
    <row r="13766">
      <c r="D13766" s="2"/>
      <c r="G13766" s="2"/>
      <c r="J13766" s="2"/>
    </row>
    <row r="13767">
      <c r="D13767" s="2"/>
      <c r="G13767" s="2"/>
      <c r="J13767" s="2"/>
    </row>
    <row r="13768">
      <c r="D13768" s="2"/>
      <c r="G13768" s="2"/>
      <c r="J13768" s="2"/>
    </row>
    <row r="13769">
      <c r="D13769" s="2"/>
      <c r="G13769" s="2"/>
      <c r="J13769" s="2"/>
    </row>
    <row r="13770">
      <c r="D13770" s="2"/>
      <c r="G13770" s="2"/>
      <c r="J13770" s="2"/>
    </row>
    <row r="13771">
      <c r="D13771" s="2"/>
      <c r="G13771" s="2"/>
      <c r="J13771" s="2"/>
    </row>
    <row r="13772">
      <c r="D13772" s="2"/>
      <c r="G13772" s="2"/>
      <c r="J13772" s="2"/>
    </row>
    <row r="13773">
      <c r="D13773" s="2"/>
      <c r="G13773" s="2"/>
      <c r="J13773" s="2"/>
    </row>
    <row r="13774">
      <c r="D13774" s="2"/>
      <c r="G13774" s="2"/>
      <c r="J13774" s="2"/>
    </row>
    <row r="13775">
      <c r="D13775" s="2"/>
      <c r="G13775" s="2"/>
      <c r="J13775" s="2"/>
    </row>
    <row r="13776">
      <c r="D13776" s="2"/>
      <c r="G13776" s="2"/>
      <c r="J13776" s="2"/>
    </row>
    <row r="13777">
      <c r="D13777" s="2"/>
      <c r="G13777" s="2"/>
      <c r="J13777" s="2"/>
    </row>
    <row r="13778">
      <c r="D13778" s="2"/>
      <c r="G13778" s="2"/>
      <c r="J13778" s="2"/>
    </row>
    <row r="13779">
      <c r="D13779" s="2"/>
      <c r="G13779" s="2"/>
      <c r="J13779" s="2"/>
    </row>
    <row r="13780">
      <c r="D13780" s="2"/>
      <c r="G13780" s="2"/>
      <c r="J13780" s="2"/>
    </row>
    <row r="13781">
      <c r="D13781" s="2"/>
      <c r="G13781" s="2"/>
      <c r="J13781" s="2"/>
    </row>
    <row r="13782">
      <c r="D13782" s="2"/>
      <c r="G13782" s="2"/>
      <c r="J13782" s="2"/>
    </row>
    <row r="13783">
      <c r="D13783" s="2"/>
      <c r="G13783" s="2"/>
      <c r="J13783" s="2"/>
    </row>
    <row r="13784">
      <c r="D13784" s="2"/>
      <c r="G13784" s="2"/>
      <c r="J13784" s="2"/>
    </row>
    <row r="13785">
      <c r="D13785" s="2"/>
      <c r="G13785" s="2"/>
      <c r="J13785" s="2"/>
    </row>
    <row r="13786">
      <c r="D13786" s="2"/>
      <c r="G13786" s="2"/>
      <c r="J13786" s="2"/>
    </row>
    <row r="13787">
      <c r="D13787" s="2"/>
      <c r="G13787" s="2"/>
      <c r="J13787" s="2"/>
    </row>
    <row r="13788">
      <c r="D13788" s="2"/>
      <c r="G13788" s="2"/>
      <c r="J13788" s="2"/>
    </row>
    <row r="13789">
      <c r="D13789" s="2"/>
      <c r="G13789" s="2"/>
      <c r="J13789" s="2"/>
    </row>
    <row r="13790">
      <c r="D13790" s="2"/>
      <c r="G13790" s="2"/>
      <c r="J13790" s="2"/>
    </row>
    <row r="13791">
      <c r="D13791" s="2"/>
      <c r="G13791" s="2"/>
      <c r="J13791" s="2"/>
    </row>
    <row r="13792">
      <c r="D13792" s="2"/>
      <c r="G13792" s="2"/>
      <c r="J13792" s="2"/>
    </row>
    <row r="13793">
      <c r="D13793" s="2"/>
      <c r="G13793" s="2"/>
      <c r="J13793" s="2"/>
    </row>
    <row r="13794">
      <c r="D13794" s="2"/>
      <c r="G13794" s="2"/>
      <c r="J13794" s="2"/>
    </row>
    <row r="13795">
      <c r="D13795" s="2"/>
      <c r="G13795" s="2"/>
      <c r="J13795" s="2"/>
    </row>
    <row r="13796">
      <c r="D13796" s="2"/>
      <c r="G13796" s="2"/>
      <c r="J13796" s="2"/>
    </row>
    <row r="13797">
      <c r="D13797" s="2"/>
      <c r="G13797" s="2"/>
      <c r="J13797" s="2"/>
    </row>
    <row r="13798">
      <c r="D13798" s="2"/>
      <c r="G13798" s="2"/>
      <c r="J13798" s="2"/>
    </row>
    <row r="13799">
      <c r="D13799" s="2"/>
      <c r="G13799" s="2"/>
      <c r="J13799" s="2"/>
    </row>
    <row r="13800">
      <c r="D13800" s="2"/>
      <c r="G13800" s="2"/>
      <c r="J13800" s="2"/>
    </row>
    <row r="13801">
      <c r="D13801" s="2"/>
      <c r="G13801" s="2"/>
      <c r="J13801" s="2"/>
    </row>
    <row r="13802">
      <c r="D13802" s="2"/>
      <c r="G13802" s="2"/>
      <c r="J13802" s="2"/>
    </row>
    <row r="13803">
      <c r="D13803" s="2"/>
      <c r="G13803" s="2"/>
      <c r="J13803" s="2"/>
    </row>
    <row r="13804">
      <c r="D13804" s="2"/>
      <c r="G13804" s="2"/>
      <c r="J13804" s="2"/>
    </row>
    <row r="13805">
      <c r="D13805" s="2"/>
      <c r="G13805" s="2"/>
      <c r="J13805" s="2"/>
    </row>
    <row r="13806">
      <c r="D13806" s="2"/>
      <c r="G13806" s="2"/>
      <c r="J13806" s="2"/>
    </row>
    <row r="13807">
      <c r="D13807" s="2"/>
      <c r="G13807" s="2"/>
      <c r="J13807" s="2"/>
    </row>
    <row r="13808">
      <c r="D13808" s="2"/>
      <c r="G13808" s="2"/>
      <c r="J13808" s="2"/>
    </row>
    <row r="13809">
      <c r="D13809" s="2"/>
      <c r="G13809" s="2"/>
      <c r="J13809" s="2"/>
    </row>
    <row r="13810">
      <c r="D13810" s="2"/>
      <c r="G13810" s="2"/>
      <c r="J13810" s="2"/>
    </row>
    <row r="13811">
      <c r="D13811" s="2"/>
      <c r="G13811" s="2"/>
      <c r="J13811" s="2"/>
    </row>
    <row r="13812">
      <c r="D13812" s="2"/>
      <c r="G13812" s="2"/>
      <c r="J13812" s="2"/>
    </row>
    <row r="13813">
      <c r="D13813" s="2"/>
      <c r="G13813" s="2"/>
      <c r="J13813" s="2"/>
    </row>
    <row r="13814">
      <c r="D13814" s="2"/>
      <c r="G13814" s="2"/>
      <c r="J13814" s="2"/>
    </row>
    <row r="13815">
      <c r="D13815" s="2"/>
      <c r="G13815" s="2"/>
      <c r="J13815" s="2"/>
    </row>
    <row r="13816">
      <c r="D13816" s="2"/>
      <c r="G13816" s="2"/>
      <c r="J13816" s="2"/>
    </row>
    <row r="13817">
      <c r="D13817" s="2"/>
      <c r="G13817" s="2"/>
      <c r="J13817" s="2"/>
    </row>
    <row r="13818">
      <c r="D13818" s="2"/>
      <c r="G13818" s="2"/>
      <c r="J13818" s="2"/>
    </row>
    <row r="13819">
      <c r="D13819" s="2"/>
      <c r="G13819" s="2"/>
      <c r="J13819" s="2"/>
    </row>
    <row r="13820">
      <c r="D13820" s="2"/>
      <c r="G13820" s="2"/>
      <c r="J13820" s="2"/>
    </row>
    <row r="13821">
      <c r="D13821" s="2"/>
      <c r="G13821" s="2"/>
      <c r="J13821" s="2"/>
    </row>
    <row r="13822">
      <c r="D13822" s="2"/>
      <c r="G13822" s="2"/>
      <c r="J13822" s="2"/>
    </row>
    <row r="13823">
      <c r="D13823" s="2"/>
      <c r="G13823" s="2"/>
      <c r="J13823" s="2"/>
    </row>
    <row r="13824">
      <c r="D13824" s="2"/>
      <c r="G13824" s="2"/>
      <c r="J13824" s="2"/>
    </row>
    <row r="13825">
      <c r="D13825" s="2"/>
      <c r="G13825" s="2"/>
      <c r="J13825" s="2"/>
    </row>
    <row r="13826">
      <c r="D13826" s="2"/>
      <c r="G13826" s="2"/>
      <c r="J13826" s="2"/>
    </row>
    <row r="13827">
      <c r="D13827" s="2"/>
      <c r="G13827" s="2"/>
      <c r="J13827" s="2"/>
    </row>
    <row r="13828">
      <c r="D13828" s="2"/>
      <c r="G13828" s="2"/>
      <c r="J13828" s="2"/>
    </row>
    <row r="13829">
      <c r="D13829" s="2"/>
      <c r="G13829" s="2"/>
      <c r="J13829" s="2"/>
    </row>
    <row r="13830">
      <c r="D13830" s="2"/>
      <c r="G13830" s="2"/>
      <c r="J13830" s="2"/>
    </row>
    <row r="13831">
      <c r="D13831" s="2"/>
      <c r="G13831" s="2"/>
      <c r="J13831" s="2"/>
    </row>
    <row r="13832">
      <c r="D13832" s="2"/>
      <c r="G13832" s="2"/>
      <c r="J13832" s="2"/>
    </row>
    <row r="13833">
      <c r="D13833" s="2"/>
      <c r="G13833" s="2"/>
      <c r="J13833" s="2"/>
    </row>
    <row r="13834">
      <c r="D13834" s="2"/>
      <c r="G13834" s="2"/>
      <c r="J13834" s="2"/>
    </row>
    <row r="13835">
      <c r="D13835" s="2"/>
      <c r="G13835" s="2"/>
      <c r="J13835" s="2"/>
    </row>
    <row r="13836">
      <c r="D13836" s="2"/>
      <c r="G13836" s="2"/>
      <c r="J13836" s="2"/>
    </row>
    <row r="13837">
      <c r="D13837" s="2"/>
      <c r="G13837" s="2"/>
      <c r="J13837" s="2"/>
    </row>
    <row r="13838">
      <c r="D13838" s="2"/>
      <c r="G13838" s="2"/>
      <c r="J13838" s="2"/>
    </row>
    <row r="13839">
      <c r="D13839" s="2"/>
      <c r="G13839" s="2"/>
      <c r="J13839" s="2"/>
    </row>
    <row r="13840">
      <c r="D13840" s="2"/>
      <c r="G13840" s="2"/>
      <c r="J13840" s="2"/>
    </row>
    <row r="13841">
      <c r="D13841" s="2"/>
      <c r="G13841" s="2"/>
      <c r="J13841" s="2"/>
    </row>
    <row r="13842">
      <c r="D13842" s="2"/>
      <c r="G13842" s="2"/>
      <c r="J13842" s="2"/>
    </row>
    <row r="13843">
      <c r="D13843" s="2"/>
      <c r="G13843" s="2"/>
      <c r="J13843" s="2"/>
    </row>
    <row r="13844">
      <c r="D13844" s="2"/>
      <c r="G13844" s="2"/>
      <c r="J13844" s="2"/>
    </row>
    <row r="13845">
      <c r="D13845" s="2"/>
      <c r="G13845" s="2"/>
      <c r="J13845" s="2"/>
    </row>
    <row r="13846">
      <c r="D13846" s="2"/>
      <c r="G13846" s="2"/>
      <c r="J13846" s="2"/>
    </row>
    <row r="13847">
      <c r="D13847" s="2"/>
      <c r="G13847" s="2"/>
      <c r="J13847" s="2"/>
    </row>
    <row r="13848">
      <c r="D13848" s="2"/>
      <c r="G13848" s="2"/>
      <c r="J13848" s="2"/>
    </row>
    <row r="13849">
      <c r="D13849" s="2"/>
      <c r="G13849" s="2"/>
      <c r="J13849" s="2"/>
    </row>
    <row r="13850">
      <c r="D13850" s="2"/>
      <c r="G13850" s="2"/>
      <c r="J13850" s="2"/>
    </row>
    <row r="13851">
      <c r="D13851" s="2"/>
      <c r="G13851" s="2"/>
      <c r="J13851" s="2"/>
    </row>
    <row r="13852">
      <c r="D13852" s="2"/>
      <c r="G13852" s="2"/>
      <c r="J13852" s="2"/>
    </row>
    <row r="13853">
      <c r="D13853" s="2"/>
      <c r="G13853" s="2"/>
      <c r="J13853" s="2"/>
    </row>
    <row r="13854">
      <c r="D13854" s="2"/>
      <c r="G13854" s="2"/>
      <c r="J13854" s="2"/>
    </row>
    <row r="13855">
      <c r="D13855" s="2"/>
      <c r="G13855" s="2"/>
      <c r="J13855" s="2"/>
    </row>
    <row r="13856">
      <c r="D13856" s="2"/>
      <c r="G13856" s="2"/>
      <c r="J13856" s="2"/>
    </row>
    <row r="13857">
      <c r="D13857" s="2"/>
      <c r="G13857" s="2"/>
      <c r="J13857" s="2"/>
    </row>
    <row r="13858">
      <c r="D13858" s="2"/>
      <c r="G13858" s="2"/>
      <c r="J13858" s="2"/>
    </row>
    <row r="13859">
      <c r="D13859" s="2"/>
      <c r="G13859" s="2"/>
      <c r="J13859" s="2"/>
    </row>
    <row r="13860">
      <c r="D13860" s="2"/>
      <c r="G13860" s="2"/>
      <c r="J13860" s="2"/>
    </row>
    <row r="13861">
      <c r="D13861" s="2"/>
      <c r="G13861" s="2"/>
      <c r="J13861" s="2"/>
    </row>
    <row r="13862">
      <c r="D13862" s="2"/>
      <c r="G13862" s="2"/>
      <c r="J13862" s="2"/>
    </row>
    <row r="13863">
      <c r="D13863" s="2"/>
      <c r="G13863" s="2"/>
      <c r="J13863" s="2"/>
    </row>
    <row r="13864">
      <c r="D13864" s="2"/>
      <c r="G13864" s="2"/>
      <c r="J13864" s="2"/>
    </row>
    <row r="13865">
      <c r="D13865" s="2"/>
      <c r="G13865" s="2"/>
      <c r="J13865" s="2"/>
    </row>
    <row r="13866">
      <c r="D13866" s="2"/>
      <c r="G13866" s="2"/>
      <c r="J13866" s="2"/>
    </row>
    <row r="13867">
      <c r="D13867" s="2"/>
      <c r="G13867" s="2"/>
      <c r="J13867" s="2"/>
    </row>
    <row r="13868">
      <c r="D13868" s="2"/>
      <c r="G13868" s="2"/>
      <c r="J13868" s="2"/>
    </row>
    <row r="13869">
      <c r="D13869" s="2"/>
      <c r="G13869" s="2"/>
      <c r="J13869" s="2"/>
    </row>
    <row r="13870">
      <c r="D13870" s="2"/>
      <c r="G13870" s="2"/>
      <c r="J13870" s="2"/>
    </row>
    <row r="13871">
      <c r="D13871" s="2"/>
      <c r="G13871" s="2"/>
      <c r="J13871" s="2"/>
    </row>
    <row r="13872">
      <c r="D13872" s="2"/>
      <c r="G13872" s="2"/>
      <c r="J13872" s="2"/>
    </row>
    <row r="13873">
      <c r="D13873" s="2"/>
      <c r="G13873" s="2"/>
      <c r="J13873" s="2"/>
    </row>
    <row r="13874">
      <c r="D13874" s="2"/>
      <c r="G13874" s="2"/>
      <c r="J13874" s="2"/>
    </row>
    <row r="13875">
      <c r="D13875" s="2"/>
      <c r="G13875" s="2"/>
      <c r="J13875" s="2"/>
    </row>
    <row r="13876">
      <c r="D13876" s="2"/>
      <c r="G13876" s="2"/>
      <c r="J13876" s="2"/>
    </row>
    <row r="13877">
      <c r="D13877" s="2"/>
      <c r="G13877" s="2"/>
      <c r="J13877" s="2"/>
    </row>
    <row r="13878">
      <c r="D13878" s="2"/>
      <c r="G13878" s="2"/>
      <c r="J13878" s="2"/>
    </row>
    <row r="13879">
      <c r="D13879" s="2"/>
      <c r="G13879" s="2"/>
      <c r="J13879" s="2"/>
    </row>
    <row r="13880">
      <c r="D13880" s="2"/>
      <c r="G13880" s="2"/>
      <c r="J13880" s="2"/>
    </row>
    <row r="13881">
      <c r="D13881" s="2"/>
      <c r="G13881" s="2"/>
      <c r="J13881" s="2"/>
    </row>
    <row r="13882">
      <c r="D13882" s="2"/>
      <c r="G13882" s="2"/>
      <c r="J13882" s="2"/>
    </row>
    <row r="13883">
      <c r="D13883" s="2"/>
      <c r="G13883" s="2"/>
      <c r="J13883" s="2"/>
    </row>
    <row r="13884">
      <c r="D13884" s="2"/>
      <c r="G13884" s="2"/>
      <c r="J13884" s="2"/>
    </row>
    <row r="13885">
      <c r="D13885" s="2"/>
      <c r="G13885" s="2"/>
      <c r="J13885" s="2"/>
    </row>
    <row r="13886">
      <c r="D13886" s="2"/>
      <c r="G13886" s="2"/>
      <c r="J13886" s="2"/>
    </row>
    <row r="13887">
      <c r="D13887" s="2"/>
      <c r="G13887" s="2"/>
      <c r="J13887" s="2"/>
    </row>
    <row r="13888">
      <c r="D13888" s="2"/>
      <c r="G13888" s="2"/>
      <c r="J13888" s="2"/>
    </row>
    <row r="13889">
      <c r="D13889" s="2"/>
      <c r="G13889" s="2"/>
      <c r="J13889" s="2"/>
    </row>
    <row r="13890">
      <c r="D13890" s="2"/>
      <c r="G13890" s="2"/>
      <c r="J13890" s="2"/>
    </row>
    <row r="13891">
      <c r="D13891" s="2"/>
      <c r="G13891" s="2"/>
      <c r="J13891" s="2"/>
    </row>
    <row r="13892">
      <c r="D13892" s="2"/>
      <c r="G13892" s="2"/>
      <c r="J13892" s="2"/>
    </row>
    <row r="13893">
      <c r="D13893" s="2"/>
      <c r="G13893" s="2"/>
      <c r="J13893" s="2"/>
    </row>
    <row r="13894">
      <c r="D13894" s="2"/>
      <c r="G13894" s="2"/>
      <c r="J13894" s="2"/>
    </row>
    <row r="13895">
      <c r="D13895" s="2"/>
      <c r="G13895" s="2"/>
      <c r="J13895" s="2"/>
    </row>
    <row r="13896">
      <c r="D13896" s="2"/>
      <c r="G13896" s="2"/>
      <c r="J13896" s="2"/>
    </row>
    <row r="13897">
      <c r="D13897" s="2"/>
      <c r="G13897" s="2"/>
      <c r="J13897" s="2"/>
    </row>
    <row r="13898">
      <c r="D13898" s="2"/>
      <c r="G13898" s="2"/>
      <c r="J13898" s="2"/>
    </row>
    <row r="13899">
      <c r="D13899" s="2"/>
      <c r="G13899" s="2"/>
      <c r="J13899" s="2"/>
    </row>
    <row r="13900">
      <c r="D13900" s="2"/>
      <c r="G13900" s="2"/>
      <c r="J13900" s="2"/>
    </row>
    <row r="13901">
      <c r="D13901" s="2"/>
      <c r="G13901" s="2"/>
      <c r="J13901" s="2"/>
    </row>
    <row r="13902">
      <c r="D13902" s="2"/>
      <c r="G13902" s="2"/>
      <c r="J13902" s="2"/>
    </row>
    <row r="13903">
      <c r="D13903" s="2"/>
      <c r="G13903" s="2"/>
      <c r="J13903" s="2"/>
    </row>
    <row r="13904">
      <c r="D13904" s="2"/>
      <c r="G13904" s="2"/>
      <c r="J13904" s="2"/>
    </row>
    <row r="13905">
      <c r="D13905" s="2"/>
      <c r="G13905" s="2"/>
      <c r="J13905" s="2"/>
    </row>
    <row r="13906">
      <c r="D13906" s="2"/>
      <c r="G13906" s="2"/>
      <c r="J13906" s="2"/>
    </row>
    <row r="13907">
      <c r="D13907" s="2"/>
      <c r="G13907" s="2"/>
      <c r="J13907" s="2"/>
    </row>
    <row r="13908">
      <c r="D13908" s="2"/>
      <c r="G13908" s="2"/>
      <c r="J13908" s="2"/>
    </row>
    <row r="13909">
      <c r="D13909" s="2"/>
      <c r="G13909" s="2"/>
      <c r="J13909" s="2"/>
    </row>
    <row r="13910">
      <c r="D13910" s="2"/>
      <c r="G13910" s="2"/>
      <c r="J13910" s="2"/>
    </row>
    <row r="13911">
      <c r="D13911" s="2"/>
      <c r="G13911" s="2"/>
      <c r="J13911" s="2"/>
    </row>
    <row r="13912">
      <c r="D13912" s="2"/>
      <c r="G13912" s="2"/>
      <c r="J13912" s="2"/>
    </row>
    <row r="13913">
      <c r="D13913" s="2"/>
      <c r="G13913" s="2"/>
      <c r="J13913" s="2"/>
    </row>
    <row r="13914">
      <c r="D13914" s="2"/>
      <c r="G13914" s="2"/>
      <c r="J13914" s="2"/>
    </row>
    <row r="13915">
      <c r="D13915" s="2"/>
      <c r="G13915" s="2"/>
      <c r="J13915" s="2"/>
    </row>
    <row r="13916">
      <c r="D13916" s="2"/>
      <c r="G13916" s="2"/>
      <c r="J13916" s="2"/>
    </row>
    <row r="13917">
      <c r="D13917" s="2"/>
      <c r="G13917" s="2"/>
      <c r="J13917" s="2"/>
    </row>
    <row r="13918">
      <c r="D13918" s="2"/>
      <c r="G13918" s="2"/>
      <c r="J13918" s="2"/>
    </row>
    <row r="13919">
      <c r="D13919" s="2"/>
      <c r="G13919" s="2"/>
      <c r="J13919" s="2"/>
    </row>
    <row r="13920">
      <c r="D13920" s="2"/>
      <c r="G13920" s="2"/>
      <c r="J13920" s="2"/>
    </row>
    <row r="13921">
      <c r="D13921" s="2"/>
      <c r="G13921" s="2"/>
      <c r="J13921" s="2"/>
    </row>
    <row r="13922">
      <c r="D13922" s="2"/>
      <c r="G13922" s="2"/>
      <c r="J13922" s="2"/>
    </row>
    <row r="13923">
      <c r="D13923" s="2"/>
      <c r="G13923" s="2"/>
      <c r="J13923" s="2"/>
    </row>
    <row r="13924">
      <c r="D13924" s="2"/>
      <c r="G13924" s="2"/>
      <c r="J13924" s="2"/>
    </row>
    <row r="13925">
      <c r="D13925" s="2"/>
      <c r="G13925" s="2"/>
      <c r="J13925" s="2"/>
    </row>
    <row r="13926">
      <c r="D13926" s="2"/>
      <c r="G13926" s="2"/>
      <c r="J13926" s="2"/>
    </row>
    <row r="13927">
      <c r="D13927" s="2"/>
      <c r="G13927" s="2"/>
      <c r="J13927" s="2"/>
    </row>
    <row r="13928">
      <c r="D13928" s="2"/>
      <c r="G13928" s="2"/>
      <c r="J13928" s="2"/>
    </row>
    <row r="13929">
      <c r="D13929" s="2"/>
      <c r="G13929" s="2"/>
      <c r="J13929" s="2"/>
    </row>
    <row r="13930">
      <c r="D13930" s="2"/>
      <c r="G13930" s="2"/>
      <c r="J13930" s="2"/>
    </row>
    <row r="13931">
      <c r="D13931" s="2"/>
      <c r="G13931" s="2"/>
      <c r="J13931" s="2"/>
    </row>
    <row r="13932">
      <c r="D13932" s="2"/>
      <c r="G13932" s="2"/>
      <c r="J13932" s="2"/>
    </row>
    <row r="13933">
      <c r="D13933" s="2"/>
      <c r="G13933" s="2"/>
      <c r="J13933" s="2"/>
    </row>
    <row r="13934">
      <c r="D13934" s="2"/>
      <c r="G13934" s="2"/>
      <c r="J13934" s="2"/>
    </row>
    <row r="13935">
      <c r="D13935" s="2"/>
      <c r="G13935" s="2"/>
      <c r="J13935" s="2"/>
    </row>
    <row r="13936">
      <c r="D13936" s="2"/>
      <c r="G13936" s="2"/>
      <c r="J13936" s="2"/>
    </row>
    <row r="13937">
      <c r="D13937" s="2"/>
      <c r="G13937" s="2"/>
      <c r="J13937" s="2"/>
    </row>
    <row r="13938">
      <c r="D13938" s="2"/>
      <c r="G13938" s="2"/>
      <c r="J13938" s="2"/>
    </row>
    <row r="13939">
      <c r="D13939" s="2"/>
      <c r="G13939" s="2"/>
      <c r="J13939" s="2"/>
    </row>
    <row r="13940">
      <c r="D13940" s="2"/>
      <c r="G13940" s="2"/>
      <c r="J13940" s="2"/>
    </row>
    <row r="13941">
      <c r="D13941" s="2"/>
      <c r="G13941" s="2"/>
      <c r="J13941" s="2"/>
    </row>
    <row r="13942">
      <c r="D13942" s="2"/>
      <c r="G13942" s="2"/>
      <c r="J13942" s="2"/>
    </row>
    <row r="13943">
      <c r="D13943" s="2"/>
      <c r="G13943" s="2"/>
      <c r="J13943" s="2"/>
    </row>
    <row r="13944">
      <c r="D13944" s="2"/>
      <c r="G13944" s="2"/>
      <c r="J13944" s="2"/>
    </row>
    <row r="13945">
      <c r="D13945" s="2"/>
      <c r="G13945" s="2"/>
      <c r="J13945" s="2"/>
    </row>
    <row r="13946">
      <c r="D13946" s="2"/>
      <c r="G13946" s="2"/>
      <c r="J13946" s="2"/>
    </row>
    <row r="13947">
      <c r="D13947" s="2"/>
      <c r="G13947" s="2"/>
      <c r="J13947" s="2"/>
    </row>
    <row r="13948">
      <c r="D13948" s="2"/>
      <c r="G13948" s="2"/>
      <c r="J13948" s="2"/>
    </row>
    <row r="13949">
      <c r="D13949" s="2"/>
      <c r="G13949" s="2"/>
      <c r="J13949" s="2"/>
    </row>
    <row r="13950">
      <c r="D13950" s="2"/>
      <c r="G13950" s="2"/>
      <c r="J13950" s="2"/>
    </row>
    <row r="13951">
      <c r="D13951" s="2"/>
      <c r="G13951" s="2"/>
      <c r="J13951" s="2"/>
    </row>
    <row r="13952">
      <c r="D13952" s="2"/>
      <c r="G13952" s="2"/>
      <c r="J13952" s="2"/>
    </row>
    <row r="13953">
      <c r="D13953" s="2"/>
      <c r="G13953" s="2"/>
      <c r="J13953" s="2"/>
    </row>
    <row r="13954">
      <c r="D13954" s="2"/>
      <c r="G13954" s="2"/>
      <c r="J13954" s="2"/>
    </row>
    <row r="13955">
      <c r="D13955" s="2"/>
      <c r="G13955" s="2"/>
      <c r="J13955" s="2"/>
    </row>
    <row r="13956">
      <c r="D13956" s="2"/>
      <c r="G13956" s="2"/>
      <c r="J13956" s="2"/>
    </row>
    <row r="13957">
      <c r="D13957" s="2"/>
      <c r="G13957" s="2"/>
      <c r="J13957" s="2"/>
    </row>
    <row r="13958">
      <c r="D13958" s="2"/>
      <c r="G13958" s="2"/>
      <c r="J13958" s="2"/>
    </row>
    <row r="13959">
      <c r="D13959" s="2"/>
      <c r="G13959" s="2"/>
      <c r="J13959" s="2"/>
    </row>
    <row r="13960">
      <c r="D13960" s="2"/>
      <c r="G13960" s="2"/>
      <c r="J13960" s="2"/>
    </row>
    <row r="13961">
      <c r="D13961" s="2"/>
      <c r="G13961" s="2"/>
      <c r="J13961" s="2"/>
    </row>
    <row r="13962">
      <c r="D13962" s="2"/>
      <c r="G13962" s="2"/>
      <c r="J13962" s="2"/>
    </row>
    <row r="13963">
      <c r="D13963" s="2"/>
      <c r="G13963" s="2"/>
      <c r="J13963" s="2"/>
    </row>
    <row r="13964">
      <c r="D13964" s="2"/>
      <c r="G13964" s="2"/>
      <c r="J13964" s="2"/>
    </row>
    <row r="13965">
      <c r="D13965" s="2"/>
      <c r="G13965" s="2"/>
      <c r="J13965" s="2"/>
    </row>
    <row r="13966">
      <c r="D13966" s="2"/>
      <c r="G13966" s="2"/>
      <c r="J13966" s="2"/>
    </row>
    <row r="13967">
      <c r="D13967" s="2"/>
      <c r="G13967" s="2"/>
      <c r="J13967" s="2"/>
    </row>
    <row r="13968">
      <c r="D13968" s="2"/>
      <c r="G13968" s="2"/>
      <c r="J13968" s="2"/>
    </row>
    <row r="13969">
      <c r="D13969" s="2"/>
      <c r="G13969" s="2"/>
      <c r="J13969" s="2"/>
    </row>
    <row r="13970">
      <c r="D13970" s="2"/>
      <c r="G13970" s="2"/>
      <c r="J13970" s="2"/>
    </row>
    <row r="13971">
      <c r="D13971" s="2"/>
      <c r="G13971" s="2"/>
      <c r="J13971" s="2"/>
    </row>
    <row r="13972">
      <c r="D13972" s="2"/>
      <c r="G13972" s="2"/>
      <c r="J13972" s="2"/>
    </row>
    <row r="13973">
      <c r="D13973" s="2"/>
      <c r="G13973" s="2"/>
      <c r="J13973" s="2"/>
    </row>
    <row r="13974">
      <c r="D13974" s="2"/>
      <c r="G13974" s="2"/>
      <c r="J13974" s="2"/>
    </row>
    <row r="13975">
      <c r="D13975" s="2"/>
      <c r="G13975" s="2"/>
      <c r="J13975" s="2"/>
    </row>
    <row r="13976">
      <c r="D13976" s="2"/>
      <c r="G13976" s="2"/>
      <c r="J13976" s="2"/>
    </row>
    <row r="13977">
      <c r="D13977" s="2"/>
      <c r="G13977" s="2"/>
      <c r="J13977" s="2"/>
    </row>
    <row r="13978">
      <c r="D13978" s="2"/>
      <c r="G13978" s="2"/>
      <c r="J13978" s="2"/>
    </row>
    <row r="13979">
      <c r="D13979" s="2"/>
      <c r="G13979" s="2"/>
      <c r="J13979" s="2"/>
    </row>
    <row r="13980">
      <c r="D13980" s="2"/>
      <c r="G13980" s="2"/>
      <c r="J13980" s="2"/>
    </row>
    <row r="13981">
      <c r="D13981" s="2"/>
      <c r="G13981" s="2"/>
      <c r="J13981" s="2"/>
    </row>
    <row r="13982">
      <c r="D13982" s="2"/>
      <c r="G13982" s="2"/>
      <c r="J13982" s="2"/>
    </row>
    <row r="13983">
      <c r="D13983" s="2"/>
      <c r="G13983" s="2"/>
      <c r="J13983" s="2"/>
    </row>
    <row r="13984">
      <c r="D13984" s="2"/>
      <c r="G13984" s="2"/>
      <c r="J13984" s="2"/>
    </row>
    <row r="13985">
      <c r="D13985" s="2"/>
      <c r="G13985" s="2"/>
      <c r="J13985" s="2"/>
    </row>
    <row r="13986">
      <c r="D13986" s="2"/>
      <c r="G13986" s="2"/>
      <c r="J13986" s="2"/>
    </row>
    <row r="13987">
      <c r="D13987" s="2"/>
      <c r="G13987" s="2"/>
      <c r="J13987" s="2"/>
    </row>
    <row r="13988">
      <c r="D13988" s="2"/>
      <c r="G13988" s="2"/>
      <c r="J13988" s="2"/>
    </row>
    <row r="13989">
      <c r="D13989" s="2"/>
      <c r="G13989" s="2"/>
      <c r="J13989" s="2"/>
    </row>
    <row r="13990">
      <c r="D13990" s="2"/>
      <c r="G13990" s="2"/>
      <c r="J13990" s="2"/>
    </row>
    <row r="13991">
      <c r="D13991" s="2"/>
      <c r="G13991" s="2"/>
      <c r="J13991" s="2"/>
    </row>
    <row r="13992">
      <c r="D13992" s="2"/>
      <c r="G13992" s="2"/>
      <c r="J13992" s="2"/>
    </row>
    <row r="13993">
      <c r="D13993" s="2"/>
      <c r="G13993" s="2"/>
      <c r="J13993" s="2"/>
    </row>
    <row r="13994">
      <c r="D13994" s="2"/>
      <c r="G13994" s="2"/>
      <c r="J13994" s="2"/>
    </row>
    <row r="13995">
      <c r="D13995" s="2"/>
      <c r="G13995" s="2"/>
      <c r="J13995" s="2"/>
    </row>
    <row r="13996">
      <c r="D13996" s="2"/>
      <c r="G13996" s="2"/>
      <c r="J13996" s="2"/>
    </row>
    <row r="13997">
      <c r="D13997" s="2"/>
      <c r="G13997" s="2"/>
      <c r="J13997" s="2"/>
    </row>
    <row r="13998">
      <c r="D13998" s="2"/>
      <c r="G13998" s="2"/>
      <c r="J13998" s="2"/>
    </row>
    <row r="13999">
      <c r="D13999" s="2"/>
      <c r="G13999" s="2"/>
      <c r="J13999" s="2"/>
    </row>
    <row r="14000">
      <c r="D14000" s="2"/>
      <c r="G14000" s="2"/>
      <c r="J14000" s="2"/>
    </row>
    <row r="14001">
      <c r="D14001" s="2"/>
      <c r="G14001" s="2"/>
      <c r="J14001" s="2"/>
    </row>
    <row r="14002">
      <c r="D14002" s="2"/>
      <c r="G14002" s="2"/>
      <c r="J14002" s="2"/>
    </row>
    <row r="14003">
      <c r="D14003" s="2"/>
      <c r="G14003" s="2"/>
      <c r="J14003" s="2"/>
    </row>
    <row r="14004">
      <c r="D14004" s="2"/>
      <c r="G14004" s="2"/>
      <c r="J14004" s="2"/>
    </row>
    <row r="14005">
      <c r="D14005" s="2"/>
      <c r="G14005" s="2"/>
      <c r="J14005" s="2"/>
    </row>
    <row r="14006">
      <c r="D14006" s="2"/>
      <c r="G14006" s="2"/>
      <c r="J14006" s="2"/>
    </row>
    <row r="14007">
      <c r="D14007" s="2"/>
      <c r="G14007" s="2"/>
      <c r="J14007" s="2"/>
    </row>
    <row r="14008">
      <c r="D14008" s="2"/>
      <c r="G14008" s="2"/>
      <c r="J14008" s="2"/>
    </row>
    <row r="14009">
      <c r="D14009" s="2"/>
      <c r="G14009" s="2"/>
      <c r="J14009" s="2"/>
    </row>
    <row r="14010">
      <c r="D14010" s="2"/>
      <c r="G14010" s="2"/>
      <c r="J14010" s="2"/>
    </row>
    <row r="14011">
      <c r="D14011" s="2"/>
      <c r="G14011" s="2"/>
      <c r="J14011" s="2"/>
    </row>
    <row r="14012">
      <c r="D14012" s="2"/>
      <c r="G14012" s="2"/>
      <c r="J14012" s="2"/>
    </row>
    <row r="14013">
      <c r="D14013" s="2"/>
      <c r="G14013" s="2"/>
      <c r="J14013" s="2"/>
    </row>
    <row r="14014">
      <c r="D14014" s="2"/>
      <c r="G14014" s="2"/>
      <c r="J14014" s="2"/>
    </row>
    <row r="14015">
      <c r="D14015" s="2"/>
      <c r="G14015" s="2"/>
      <c r="J14015" s="2"/>
    </row>
    <row r="14016">
      <c r="D14016" s="2"/>
      <c r="G14016" s="2"/>
      <c r="J14016" s="2"/>
    </row>
    <row r="14017">
      <c r="D14017" s="2"/>
      <c r="G14017" s="2"/>
      <c r="J14017" s="2"/>
    </row>
    <row r="14018">
      <c r="D14018" s="2"/>
      <c r="G14018" s="2"/>
      <c r="J14018" s="2"/>
    </row>
    <row r="14019">
      <c r="D14019" s="2"/>
      <c r="G14019" s="2"/>
      <c r="J14019" s="2"/>
    </row>
    <row r="14020">
      <c r="D14020" s="2"/>
      <c r="G14020" s="2"/>
      <c r="J14020" s="2"/>
    </row>
    <row r="14021">
      <c r="D14021" s="2"/>
      <c r="G14021" s="2"/>
      <c r="J14021" s="2"/>
    </row>
    <row r="14022">
      <c r="D14022" s="2"/>
      <c r="G14022" s="2"/>
      <c r="J14022" s="2"/>
    </row>
    <row r="14023">
      <c r="D14023" s="2"/>
      <c r="G14023" s="2"/>
      <c r="J14023" s="2"/>
    </row>
    <row r="14024">
      <c r="D14024" s="2"/>
      <c r="G14024" s="2"/>
      <c r="J14024" s="2"/>
    </row>
    <row r="14025">
      <c r="D14025" s="2"/>
      <c r="G14025" s="2"/>
      <c r="J14025" s="2"/>
    </row>
    <row r="14026">
      <c r="D14026" s="2"/>
      <c r="G14026" s="2"/>
      <c r="J14026" s="2"/>
    </row>
    <row r="14027">
      <c r="D14027" s="2"/>
      <c r="G14027" s="2"/>
      <c r="J14027" s="2"/>
    </row>
    <row r="14028">
      <c r="D14028" s="2"/>
      <c r="G14028" s="2"/>
      <c r="J14028" s="2"/>
    </row>
    <row r="14029">
      <c r="D14029" s="2"/>
      <c r="G14029" s="2"/>
      <c r="J14029" s="2"/>
    </row>
    <row r="14030">
      <c r="D14030" s="2"/>
      <c r="G14030" s="2"/>
      <c r="J14030" s="2"/>
    </row>
    <row r="14031">
      <c r="D14031" s="2"/>
      <c r="G14031" s="2"/>
      <c r="J14031" s="2"/>
    </row>
    <row r="14032">
      <c r="D14032" s="2"/>
      <c r="G14032" s="2"/>
      <c r="J14032" s="2"/>
    </row>
    <row r="14033">
      <c r="D14033" s="2"/>
      <c r="G14033" s="2"/>
      <c r="J14033" s="2"/>
    </row>
    <row r="14034">
      <c r="D14034" s="2"/>
      <c r="G14034" s="2"/>
      <c r="J14034" s="2"/>
    </row>
    <row r="14035">
      <c r="D14035" s="2"/>
      <c r="G14035" s="2"/>
      <c r="J14035" s="2"/>
    </row>
    <row r="14036">
      <c r="D14036" s="2"/>
      <c r="G14036" s="2"/>
      <c r="J14036" s="2"/>
    </row>
    <row r="14037">
      <c r="D14037" s="2"/>
      <c r="G14037" s="2"/>
      <c r="J14037" s="2"/>
    </row>
    <row r="14038">
      <c r="D14038" s="2"/>
      <c r="G14038" s="2"/>
      <c r="J14038" s="2"/>
    </row>
    <row r="14039">
      <c r="D14039" s="2"/>
      <c r="G14039" s="2"/>
      <c r="J14039" s="2"/>
    </row>
    <row r="14040">
      <c r="D14040" s="2"/>
      <c r="G14040" s="2"/>
      <c r="J14040" s="2"/>
    </row>
    <row r="14041">
      <c r="D14041" s="2"/>
      <c r="G14041" s="2"/>
      <c r="J14041" s="2"/>
    </row>
    <row r="14042">
      <c r="D14042" s="2"/>
      <c r="G14042" s="2"/>
      <c r="J14042" s="2"/>
    </row>
    <row r="14043">
      <c r="D14043" s="2"/>
      <c r="G14043" s="2"/>
      <c r="J14043" s="2"/>
    </row>
    <row r="14044">
      <c r="D14044" s="2"/>
      <c r="G14044" s="2"/>
      <c r="J14044" s="2"/>
    </row>
    <row r="14045">
      <c r="D14045" s="2"/>
      <c r="G14045" s="2"/>
      <c r="J14045" s="2"/>
    </row>
    <row r="14046">
      <c r="D14046" s="2"/>
      <c r="G14046" s="2"/>
      <c r="J14046" s="2"/>
    </row>
    <row r="14047">
      <c r="D14047" s="2"/>
      <c r="G14047" s="2"/>
      <c r="J14047" s="2"/>
    </row>
    <row r="14048">
      <c r="D14048" s="2"/>
      <c r="G14048" s="2"/>
      <c r="J14048" s="2"/>
    </row>
    <row r="14049">
      <c r="D14049" s="2"/>
      <c r="G14049" s="2"/>
      <c r="J14049" s="2"/>
    </row>
    <row r="14050">
      <c r="D14050" s="2"/>
      <c r="G14050" s="2"/>
      <c r="J14050" s="2"/>
    </row>
    <row r="14051">
      <c r="D14051" s="2"/>
      <c r="G14051" s="2"/>
      <c r="J14051" s="2"/>
    </row>
    <row r="14052">
      <c r="D14052" s="2"/>
      <c r="G14052" s="2"/>
      <c r="J14052" s="2"/>
    </row>
    <row r="14053">
      <c r="D14053" s="2"/>
      <c r="G14053" s="2"/>
      <c r="J14053" s="2"/>
    </row>
    <row r="14054">
      <c r="D14054" s="2"/>
      <c r="G14054" s="2"/>
      <c r="J14054" s="2"/>
    </row>
    <row r="14055">
      <c r="D14055" s="2"/>
      <c r="G14055" s="2"/>
      <c r="J14055" s="2"/>
    </row>
    <row r="14056">
      <c r="D14056" s="2"/>
      <c r="G14056" s="2"/>
      <c r="J14056" s="2"/>
    </row>
    <row r="14057">
      <c r="D14057" s="2"/>
      <c r="G14057" s="2"/>
      <c r="J14057" s="2"/>
    </row>
    <row r="14058">
      <c r="D14058" s="2"/>
      <c r="G14058" s="2"/>
      <c r="J14058" s="2"/>
    </row>
    <row r="14059">
      <c r="D14059" s="2"/>
      <c r="G14059" s="2"/>
      <c r="J14059" s="2"/>
    </row>
    <row r="14060">
      <c r="D14060" s="2"/>
      <c r="G14060" s="2"/>
      <c r="J14060" s="2"/>
    </row>
    <row r="14061">
      <c r="D14061" s="2"/>
      <c r="G14061" s="2"/>
      <c r="J14061" s="2"/>
    </row>
    <row r="14062">
      <c r="D14062" s="2"/>
      <c r="G14062" s="2"/>
      <c r="J14062" s="2"/>
    </row>
    <row r="14063">
      <c r="D14063" s="2"/>
      <c r="G14063" s="2"/>
      <c r="J14063" s="2"/>
    </row>
    <row r="14064">
      <c r="D14064" s="2"/>
      <c r="G14064" s="2"/>
      <c r="J14064" s="2"/>
    </row>
    <row r="14065">
      <c r="D14065" s="2"/>
      <c r="G14065" s="2"/>
      <c r="J14065" s="2"/>
    </row>
    <row r="14066">
      <c r="D14066" s="2"/>
      <c r="G14066" s="2"/>
      <c r="J14066" s="2"/>
    </row>
    <row r="14067">
      <c r="D14067" s="2"/>
      <c r="G14067" s="2"/>
      <c r="J14067" s="2"/>
    </row>
    <row r="14068">
      <c r="D14068" s="2"/>
      <c r="G14068" s="2"/>
      <c r="J14068" s="2"/>
    </row>
    <row r="14069">
      <c r="D14069" s="2"/>
      <c r="G14069" s="2"/>
      <c r="J14069" s="2"/>
    </row>
    <row r="14070">
      <c r="D14070" s="2"/>
      <c r="G14070" s="2"/>
      <c r="J14070" s="2"/>
    </row>
    <row r="14071">
      <c r="D14071" s="2"/>
      <c r="G14071" s="2"/>
      <c r="J14071" s="2"/>
    </row>
    <row r="14072">
      <c r="D14072" s="2"/>
      <c r="G14072" s="2"/>
      <c r="J14072" s="2"/>
    </row>
    <row r="14073">
      <c r="D14073" s="2"/>
      <c r="G14073" s="2"/>
      <c r="J14073" s="2"/>
    </row>
    <row r="14074">
      <c r="D14074" s="2"/>
      <c r="G14074" s="2"/>
      <c r="J14074" s="2"/>
    </row>
    <row r="14075">
      <c r="D14075" s="2"/>
      <c r="G14075" s="2"/>
      <c r="J14075" s="2"/>
    </row>
    <row r="14076">
      <c r="D14076" s="2"/>
      <c r="G14076" s="2"/>
      <c r="J14076" s="2"/>
    </row>
    <row r="14077">
      <c r="D14077" s="2"/>
      <c r="G14077" s="2"/>
      <c r="J14077" s="2"/>
    </row>
    <row r="14078">
      <c r="D14078" s="2"/>
      <c r="G14078" s="2"/>
      <c r="J14078" s="2"/>
    </row>
    <row r="14079">
      <c r="D14079" s="2"/>
      <c r="G14079" s="2"/>
      <c r="J14079" s="2"/>
    </row>
    <row r="14080">
      <c r="D14080" s="2"/>
      <c r="G14080" s="2"/>
      <c r="J14080" s="2"/>
    </row>
    <row r="14081">
      <c r="D14081" s="2"/>
      <c r="G14081" s="2"/>
      <c r="J14081" s="2"/>
    </row>
    <row r="14082">
      <c r="D14082" s="2"/>
      <c r="G14082" s="2"/>
      <c r="J14082" s="2"/>
    </row>
    <row r="14083">
      <c r="D14083" s="2"/>
      <c r="G14083" s="2"/>
      <c r="J14083" s="2"/>
    </row>
    <row r="14084">
      <c r="D14084" s="2"/>
      <c r="G14084" s="2"/>
      <c r="J14084" s="2"/>
    </row>
    <row r="14085">
      <c r="D14085" s="2"/>
      <c r="G14085" s="2"/>
      <c r="J14085" s="2"/>
    </row>
    <row r="14086">
      <c r="D14086" s="2"/>
      <c r="G14086" s="2"/>
      <c r="J14086" s="2"/>
    </row>
    <row r="14087">
      <c r="D14087" s="2"/>
      <c r="G14087" s="2"/>
      <c r="J14087" s="2"/>
    </row>
    <row r="14088">
      <c r="D14088" s="2"/>
      <c r="G14088" s="2"/>
      <c r="J14088" s="2"/>
    </row>
    <row r="14089">
      <c r="D14089" s="2"/>
      <c r="G14089" s="2"/>
      <c r="J14089" s="2"/>
    </row>
    <row r="14090">
      <c r="D14090" s="2"/>
      <c r="G14090" s="2"/>
      <c r="J14090" s="2"/>
    </row>
    <row r="14091">
      <c r="D14091" s="2"/>
      <c r="G14091" s="2"/>
      <c r="J14091" s="2"/>
    </row>
    <row r="14092">
      <c r="D14092" s="2"/>
      <c r="G14092" s="2"/>
      <c r="J14092" s="2"/>
    </row>
    <row r="14093">
      <c r="D14093" s="2"/>
      <c r="G14093" s="2"/>
      <c r="J14093" s="2"/>
    </row>
    <row r="14094">
      <c r="D14094" s="2"/>
      <c r="G14094" s="2"/>
      <c r="J14094" s="2"/>
    </row>
    <row r="14095">
      <c r="D14095" s="2"/>
      <c r="G14095" s="2"/>
      <c r="J14095" s="2"/>
    </row>
    <row r="14096">
      <c r="D14096" s="2"/>
      <c r="G14096" s="2"/>
      <c r="J14096" s="2"/>
    </row>
    <row r="14097">
      <c r="D14097" s="2"/>
      <c r="G14097" s="2"/>
      <c r="J14097" s="2"/>
    </row>
    <row r="14098">
      <c r="D14098" s="2"/>
      <c r="G14098" s="2"/>
      <c r="J14098" s="2"/>
    </row>
    <row r="14099">
      <c r="D14099" s="2"/>
      <c r="G14099" s="2"/>
      <c r="J14099" s="2"/>
    </row>
    <row r="14100">
      <c r="D14100" s="2"/>
      <c r="G14100" s="2"/>
      <c r="J14100" s="2"/>
    </row>
    <row r="14101">
      <c r="D14101" s="2"/>
      <c r="G14101" s="2"/>
      <c r="J14101" s="2"/>
    </row>
    <row r="14102">
      <c r="D14102" s="2"/>
      <c r="G14102" s="2"/>
      <c r="J14102" s="2"/>
    </row>
    <row r="14103">
      <c r="D14103" s="2"/>
      <c r="G14103" s="2"/>
      <c r="J14103" s="2"/>
    </row>
    <row r="14104">
      <c r="D14104" s="2"/>
      <c r="G14104" s="2"/>
      <c r="J14104" s="2"/>
    </row>
    <row r="14105">
      <c r="D14105" s="2"/>
      <c r="G14105" s="2"/>
      <c r="J14105" s="2"/>
    </row>
    <row r="14106">
      <c r="D14106" s="2"/>
      <c r="G14106" s="2"/>
      <c r="J14106" s="2"/>
    </row>
    <row r="14107">
      <c r="D14107" s="2"/>
      <c r="G14107" s="2"/>
      <c r="J14107" s="2"/>
    </row>
    <row r="14108">
      <c r="D14108" s="2"/>
      <c r="G14108" s="2"/>
      <c r="J14108" s="2"/>
    </row>
    <row r="14109">
      <c r="D14109" s="2"/>
      <c r="G14109" s="2"/>
      <c r="J14109" s="2"/>
    </row>
    <row r="14110">
      <c r="D14110" s="2"/>
      <c r="G14110" s="2"/>
      <c r="J14110" s="2"/>
    </row>
    <row r="14111">
      <c r="D14111" s="2"/>
      <c r="G14111" s="2"/>
      <c r="J14111" s="2"/>
    </row>
    <row r="14112">
      <c r="D14112" s="2"/>
      <c r="G14112" s="2"/>
      <c r="J14112" s="2"/>
    </row>
    <row r="14113">
      <c r="D14113" s="2"/>
      <c r="G14113" s="2"/>
      <c r="J14113" s="2"/>
    </row>
    <row r="14114">
      <c r="D14114" s="2"/>
      <c r="G14114" s="2"/>
      <c r="J14114" s="2"/>
    </row>
    <row r="14115">
      <c r="D14115" s="2"/>
      <c r="G14115" s="2"/>
      <c r="J14115" s="2"/>
    </row>
    <row r="14116">
      <c r="D14116" s="2"/>
      <c r="G14116" s="2"/>
      <c r="J14116" s="2"/>
    </row>
    <row r="14117">
      <c r="D14117" s="2"/>
      <c r="G14117" s="2"/>
      <c r="J14117" s="2"/>
    </row>
    <row r="14118">
      <c r="D14118" s="2"/>
      <c r="G14118" s="2"/>
      <c r="J14118" s="2"/>
    </row>
    <row r="14119">
      <c r="D14119" s="2"/>
      <c r="G14119" s="2"/>
      <c r="J14119" s="2"/>
    </row>
    <row r="14120">
      <c r="D14120" s="2"/>
      <c r="G14120" s="2"/>
      <c r="J14120" s="2"/>
    </row>
    <row r="14121">
      <c r="D14121" s="2"/>
      <c r="G14121" s="2"/>
      <c r="J14121" s="2"/>
    </row>
    <row r="14122">
      <c r="D14122" s="2"/>
      <c r="G14122" s="2"/>
      <c r="J14122" s="2"/>
    </row>
    <row r="14123">
      <c r="D14123" s="2"/>
      <c r="G14123" s="2"/>
      <c r="J14123" s="2"/>
    </row>
    <row r="14124">
      <c r="D14124" s="2"/>
      <c r="G14124" s="2"/>
      <c r="J14124" s="2"/>
    </row>
    <row r="14125">
      <c r="D14125" s="2"/>
      <c r="G14125" s="2"/>
      <c r="J14125" s="2"/>
    </row>
    <row r="14126">
      <c r="D14126" s="2"/>
      <c r="G14126" s="2"/>
      <c r="J14126" s="2"/>
    </row>
    <row r="14127">
      <c r="D14127" s="2"/>
      <c r="G14127" s="2"/>
      <c r="J14127" s="2"/>
    </row>
    <row r="14128">
      <c r="D14128" s="2"/>
      <c r="G14128" s="2"/>
      <c r="J14128" s="2"/>
    </row>
    <row r="14129">
      <c r="D14129" s="2"/>
      <c r="G14129" s="2"/>
      <c r="J14129" s="2"/>
    </row>
    <row r="14130">
      <c r="D14130" s="2"/>
      <c r="G14130" s="2"/>
      <c r="J14130" s="2"/>
    </row>
    <row r="14131">
      <c r="D14131" s="2"/>
      <c r="G14131" s="2"/>
      <c r="J14131" s="2"/>
    </row>
    <row r="14132">
      <c r="D14132" s="2"/>
      <c r="G14132" s="2"/>
      <c r="J14132" s="2"/>
    </row>
    <row r="14133">
      <c r="D14133" s="2"/>
      <c r="G14133" s="2"/>
      <c r="J14133" s="2"/>
    </row>
    <row r="14134">
      <c r="D14134" s="2"/>
      <c r="G14134" s="2"/>
      <c r="J14134" s="2"/>
    </row>
    <row r="14135">
      <c r="D14135" s="2"/>
      <c r="G14135" s="2"/>
      <c r="J14135" s="2"/>
    </row>
    <row r="14136">
      <c r="D14136" s="2"/>
      <c r="G14136" s="2"/>
      <c r="J14136" s="2"/>
    </row>
    <row r="14137">
      <c r="D14137" s="2"/>
      <c r="G14137" s="2"/>
      <c r="J14137" s="2"/>
    </row>
    <row r="14138">
      <c r="D14138" s="2"/>
      <c r="G14138" s="2"/>
      <c r="J14138" s="2"/>
    </row>
    <row r="14139">
      <c r="D14139" s="2"/>
      <c r="G14139" s="2"/>
      <c r="J14139" s="2"/>
    </row>
    <row r="14140">
      <c r="D14140" s="2"/>
      <c r="G14140" s="2"/>
      <c r="J14140" s="2"/>
    </row>
    <row r="14141">
      <c r="D14141" s="2"/>
      <c r="G14141" s="2"/>
      <c r="J14141" s="2"/>
    </row>
    <row r="14142">
      <c r="D14142" s="2"/>
      <c r="G14142" s="2"/>
      <c r="J14142" s="2"/>
    </row>
    <row r="14143">
      <c r="D14143" s="2"/>
      <c r="G14143" s="2"/>
      <c r="J14143" s="2"/>
    </row>
    <row r="14144">
      <c r="D14144" s="2"/>
      <c r="G14144" s="2"/>
      <c r="J14144" s="2"/>
    </row>
    <row r="14145">
      <c r="D14145" s="2"/>
      <c r="G14145" s="2"/>
      <c r="J14145" s="2"/>
    </row>
    <row r="14146">
      <c r="D14146" s="2"/>
      <c r="G14146" s="2"/>
      <c r="J14146" s="2"/>
    </row>
    <row r="14147">
      <c r="D14147" s="2"/>
      <c r="G14147" s="2"/>
      <c r="J14147" s="2"/>
    </row>
    <row r="14148">
      <c r="D14148" s="2"/>
      <c r="G14148" s="2"/>
      <c r="J14148" s="2"/>
    </row>
    <row r="14149">
      <c r="D14149" s="2"/>
      <c r="G14149" s="2"/>
      <c r="J14149" s="2"/>
    </row>
    <row r="14150">
      <c r="D14150" s="2"/>
      <c r="G14150" s="2"/>
      <c r="J14150" s="2"/>
    </row>
    <row r="14151">
      <c r="D14151" s="2"/>
      <c r="G14151" s="2"/>
      <c r="J14151" s="2"/>
    </row>
    <row r="14152">
      <c r="D14152" s="2"/>
      <c r="G14152" s="2"/>
      <c r="J14152" s="2"/>
    </row>
    <row r="14153">
      <c r="D14153" s="2"/>
      <c r="G14153" s="2"/>
      <c r="J14153" s="2"/>
    </row>
    <row r="14154">
      <c r="D14154" s="2"/>
      <c r="G14154" s="2"/>
      <c r="J14154" s="2"/>
    </row>
    <row r="14155">
      <c r="D14155" s="2"/>
      <c r="G14155" s="2"/>
      <c r="J14155" s="2"/>
    </row>
    <row r="14156">
      <c r="D14156" s="2"/>
      <c r="G14156" s="2"/>
      <c r="J14156" s="2"/>
    </row>
    <row r="14157">
      <c r="D14157" s="2"/>
      <c r="G14157" s="2"/>
      <c r="J14157" s="2"/>
    </row>
    <row r="14158">
      <c r="D14158" s="2"/>
      <c r="G14158" s="2"/>
      <c r="J14158" s="2"/>
    </row>
    <row r="14159">
      <c r="D14159" s="2"/>
      <c r="G14159" s="2"/>
      <c r="J14159" s="2"/>
    </row>
    <row r="14160">
      <c r="D14160" s="2"/>
      <c r="G14160" s="2"/>
      <c r="J14160" s="2"/>
    </row>
    <row r="14161">
      <c r="D14161" s="2"/>
      <c r="G14161" s="2"/>
      <c r="J14161" s="2"/>
    </row>
    <row r="14162">
      <c r="D14162" s="2"/>
      <c r="G14162" s="2"/>
      <c r="J14162" s="2"/>
    </row>
    <row r="14163">
      <c r="D14163" s="2"/>
      <c r="G14163" s="2"/>
      <c r="J14163" s="2"/>
    </row>
    <row r="14164">
      <c r="D14164" s="2"/>
      <c r="G14164" s="2"/>
      <c r="J14164" s="2"/>
    </row>
    <row r="14165">
      <c r="D14165" s="2"/>
      <c r="G14165" s="2"/>
      <c r="J14165" s="2"/>
    </row>
    <row r="14166">
      <c r="D14166" s="2"/>
      <c r="G14166" s="2"/>
      <c r="J14166" s="2"/>
    </row>
    <row r="14167">
      <c r="D14167" s="2"/>
      <c r="G14167" s="2"/>
      <c r="J14167" s="2"/>
    </row>
    <row r="14168">
      <c r="D14168" s="2"/>
      <c r="G14168" s="2"/>
      <c r="J14168" s="2"/>
    </row>
    <row r="14169">
      <c r="D14169" s="2"/>
      <c r="G14169" s="2"/>
      <c r="J14169" s="2"/>
    </row>
    <row r="14170">
      <c r="D14170" s="2"/>
      <c r="G14170" s="2"/>
      <c r="J14170" s="2"/>
    </row>
    <row r="14171">
      <c r="D14171" s="2"/>
      <c r="G14171" s="2"/>
      <c r="J14171" s="2"/>
    </row>
    <row r="14172">
      <c r="D14172" s="2"/>
      <c r="G14172" s="2"/>
      <c r="J14172" s="2"/>
    </row>
    <row r="14173">
      <c r="D14173" s="2"/>
      <c r="G14173" s="2"/>
      <c r="J14173" s="2"/>
    </row>
    <row r="14174">
      <c r="D14174" s="2"/>
      <c r="G14174" s="2"/>
      <c r="J14174" s="2"/>
    </row>
    <row r="14175">
      <c r="D14175" s="2"/>
      <c r="G14175" s="2"/>
      <c r="J14175" s="2"/>
    </row>
    <row r="14176">
      <c r="D14176" s="2"/>
      <c r="G14176" s="2"/>
      <c r="J14176" s="2"/>
    </row>
    <row r="14177">
      <c r="D14177" s="2"/>
      <c r="G14177" s="2"/>
      <c r="J14177" s="2"/>
    </row>
    <row r="14178">
      <c r="D14178" s="2"/>
      <c r="G14178" s="2"/>
      <c r="J14178" s="2"/>
    </row>
    <row r="14179">
      <c r="D14179" s="2"/>
      <c r="G14179" s="2"/>
      <c r="J14179" s="2"/>
    </row>
    <row r="14180">
      <c r="D14180" s="2"/>
      <c r="G14180" s="2"/>
      <c r="J14180" s="2"/>
    </row>
    <row r="14181">
      <c r="D14181" s="2"/>
      <c r="G14181" s="2"/>
      <c r="J14181" s="2"/>
    </row>
    <row r="14182">
      <c r="D14182" s="2"/>
      <c r="G14182" s="2"/>
      <c r="J14182" s="2"/>
    </row>
    <row r="14183">
      <c r="D14183" s="2"/>
      <c r="G14183" s="2"/>
      <c r="J14183" s="2"/>
    </row>
    <row r="14184">
      <c r="D14184" s="2"/>
      <c r="G14184" s="2"/>
      <c r="J14184" s="2"/>
    </row>
    <row r="14185">
      <c r="D14185" s="2"/>
      <c r="G14185" s="2"/>
      <c r="J14185" s="2"/>
    </row>
    <row r="14186">
      <c r="D14186" s="2"/>
      <c r="G14186" s="2"/>
      <c r="J14186" s="2"/>
    </row>
    <row r="14187">
      <c r="D14187" s="2"/>
      <c r="G14187" s="2"/>
      <c r="J14187" s="2"/>
    </row>
    <row r="14188">
      <c r="D14188" s="2"/>
      <c r="G14188" s="2"/>
      <c r="J14188" s="2"/>
    </row>
    <row r="14189">
      <c r="D14189" s="2"/>
      <c r="G14189" s="2"/>
      <c r="J14189" s="2"/>
    </row>
    <row r="14190">
      <c r="D14190" s="2"/>
      <c r="G14190" s="2"/>
      <c r="J14190" s="2"/>
    </row>
    <row r="14191">
      <c r="D14191" s="2"/>
      <c r="G14191" s="2"/>
      <c r="J14191" s="2"/>
    </row>
    <row r="14192">
      <c r="D14192" s="2"/>
      <c r="G14192" s="2"/>
      <c r="J14192" s="2"/>
    </row>
    <row r="14193">
      <c r="D14193" s="2"/>
      <c r="G14193" s="2"/>
      <c r="J14193" s="2"/>
    </row>
    <row r="14194">
      <c r="D14194" s="2"/>
      <c r="G14194" s="2"/>
      <c r="J14194" s="2"/>
    </row>
    <row r="14195">
      <c r="D14195" s="2"/>
      <c r="G14195" s="2"/>
      <c r="J14195" s="2"/>
    </row>
    <row r="14196">
      <c r="D14196" s="2"/>
      <c r="G14196" s="2"/>
      <c r="J14196" s="2"/>
    </row>
    <row r="14197">
      <c r="D14197" s="2"/>
      <c r="G14197" s="2"/>
      <c r="J14197" s="2"/>
    </row>
    <row r="14198">
      <c r="D14198" s="2"/>
      <c r="G14198" s="2"/>
      <c r="J14198" s="2"/>
    </row>
    <row r="14199">
      <c r="D14199" s="2"/>
      <c r="G14199" s="2"/>
      <c r="J14199" s="2"/>
    </row>
    <row r="14200">
      <c r="D14200" s="2"/>
      <c r="G14200" s="2"/>
      <c r="J14200" s="2"/>
    </row>
    <row r="14201">
      <c r="D14201" s="2"/>
      <c r="G14201" s="2"/>
      <c r="J14201" s="2"/>
    </row>
    <row r="14202">
      <c r="D14202" s="2"/>
      <c r="G14202" s="2"/>
      <c r="J14202" s="2"/>
    </row>
    <row r="14203">
      <c r="D14203" s="2"/>
      <c r="G14203" s="2"/>
      <c r="J14203" s="2"/>
    </row>
    <row r="14204">
      <c r="D14204" s="2"/>
      <c r="G14204" s="2"/>
      <c r="J14204" s="2"/>
    </row>
    <row r="14205">
      <c r="D14205" s="2"/>
      <c r="G14205" s="2"/>
      <c r="J14205" s="2"/>
    </row>
    <row r="14206">
      <c r="D14206" s="2"/>
      <c r="G14206" s="2"/>
      <c r="J14206" s="2"/>
    </row>
    <row r="14207">
      <c r="D14207" s="2"/>
      <c r="G14207" s="2"/>
      <c r="J14207" s="2"/>
    </row>
    <row r="14208">
      <c r="D14208" s="2"/>
      <c r="G14208" s="2"/>
      <c r="J14208" s="2"/>
    </row>
    <row r="14209">
      <c r="D14209" s="2"/>
      <c r="G14209" s="2"/>
      <c r="J14209" s="2"/>
    </row>
    <row r="14210">
      <c r="D14210" s="2"/>
      <c r="G14210" s="2"/>
      <c r="J14210" s="2"/>
    </row>
    <row r="14211">
      <c r="D14211" s="2"/>
      <c r="G14211" s="2"/>
      <c r="J14211" s="2"/>
    </row>
    <row r="14212">
      <c r="D14212" s="2"/>
      <c r="G14212" s="2"/>
      <c r="J14212" s="2"/>
    </row>
    <row r="14213">
      <c r="D14213" s="2"/>
      <c r="G14213" s="2"/>
      <c r="J14213" s="2"/>
    </row>
    <row r="14214">
      <c r="D14214" s="2"/>
      <c r="G14214" s="2"/>
      <c r="J14214" s="2"/>
    </row>
    <row r="14215">
      <c r="D14215" s="2"/>
      <c r="G14215" s="2"/>
      <c r="J14215" s="2"/>
    </row>
    <row r="14216">
      <c r="D14216" s="2"/>
      <c r="G14216" s="2"/>
      <c r="J14216" s="2"/>
    </row>
    <row r="14217">
      <c r="D14217" s="2"/>
      <c r="G14217" s="2"/>
      <c r="J14217" s="2"/>
    </row>
    <row r="14218">
      <c r="D14218" s="2"/>
      <c r="G14218" s="2"/>
      <c r="J14218" s="2"/>
    </row>
    <row r="14219">
      <c r="D14219" s="2"/>
      <c r="G14219" s="2"/>
      <c r="J14219" s="2"/>
    </row>
    <row r="14220">
      <c r="D14220" s="2"/>
      <c r="G14220" s="2"/>
      <c r="J14220" s="2"/>
    </row>
    <row r="14221">
      <c r="D14221" s="2"/>
      <c r="G14221" s="2"/>
      <c r="J14221" s="2"/>
    </row>
    <row r="14222">
      <c r="D14222" s="2"/>
      <c r="G14222" s="2"/>
      <c r="J14222" s="2"/>
    </row>
    <row r="14223">
      <c r="D14223" s="2"/>
      <c r="G14223" s="2"/>
      <c r="J14223" s="2"/>
    </row>
    <row r="14224">
      <c r="D14224" s="2"/>
      <c r="G14224" s="2"/>
      <c r="J14224" s="2"/>
    </row>
    <row r="14225">
      <c r="D14225" s="2"/>
      <c r="G14225" s="2"/>
      <c r="J14225" s="2"/>
    </row>
    <row r="14226">
      <c r="D14226" s="2"/>
      <c r="G14226" s="2"/>
      <c r="J14226" s="2"/>
    </row>
    <row r="14227">
      <c r="D14227" s="2"/>
      <c r="G14227" s="2"/>
      <c r="J14227" s="2"/>
    </row>
    <row r="14228">
      <c r="D14228" s="2"/>
      <c r="G14228" s="2"/>
      <c r="J14228" s="2"/>
    </row>
    <row r="14229">
      <c r="D14229" s="2"/>
      <c r="G14229" s="2"/>
      <c r="J14229" s="2"/>
    </row>
    <row r="14230">
      <c r="D14230" s="2"/>
      <c r="G14230" s="2"/>
      <c r="J14230" s="2"/>
    </row>
    <row r="14231">
      <c r="D14231" s="2"/>
      <c r="G14231" s="2"/>
      <c r="J14231" s="2"/>
    </row>
    <row r="14232">
      <c r="D14232" s="2"/>
      <c r="G14232" s="2"/>
      <c r="J14232" s="2"/>
    </row>
    <row r="14233">
      <c r="D14233" s="2"/>
      <c r="G14233" s="2"/>
      <c r="J14233" s="2"/>
    </row>
    <row r="14234">
      <c r="D14234" s="2"/>
      <c r="G14234" s="2"/>
      <c r="J14234" s="2"/>
    </row>
    <row r="14235">
      <c r="D14235" s="2"/>
      <c r="G14235" s="2"/>
      <c r="J14235" s="2"/>
    </row>
    <row r="14236">
      <c r="D14236" s="2"/>
      <c r="G14236" s="2"/>
      <c r="J14236" s="2"/>
    </row>
    <row r="14237">
      <c r="D14237" s="2"/>
      <c r="G14237" s="2"/>
      <c r="J14237" s="2"/>
    </row>
    <row r="14238">
      <c r="D14238" s="2"/>
      <c r="G14238" s="2"/>
      <c r="J14238" s="2"/>
    </row>
    <row r="14239">
      <c r="D14239" s="2"/>
      <c r="G14239" s="2"/>
      <c r="J14239" s="2"/>
    </row>
    <row r="14240">
      <c r="D14240" s="2"/>
      <c r="G14240" s="2"/>
      <c r="J14240" s="2"/>
    </row>
    <row r="14241">
      <c r="D14241" s="2"/>
      <c r="G14241" s="2"/>
      <c r="J14241" s="2"/>
    </row>
    <row r="14242">
      <c r="D14242" s="2"/>
      <c r="G14242" s="2"/>
      <c r="J14242" s="2"/>
    </row>
    <row r="14243">
      <c r="D14243" s="2"/>
      <c r="G14243" s="2"/>
      <c r="J14243" s="2"/>
    </row>
    <row r="14244">
      <c r="D14244" s="2"/>
      <c r="G14244" s="2"/>
      <c r="J14244" s="2"/>
    </row>
    <row r="14245">
      <c r="D14245" s="2"/>
      <c r="G14245" s="2"/>
      <c r="J14245" s="2"/>
    </row>
    <row r="14246">
      <c r="D14246" s="2"/>
      <c r="G14246" s="2"/>
      <c r="J14246" s="2"/>
    </row>
    <row r="14247">
      <c r="D14247" s="2"/>
      <c r="G14247" s="2"/>
      <c r="J14247" s="2"/>
    </row>
    <row r="14248">
      <c r="D14248" s="2"/>
      <c r="G14248" s="2"/>
      <c r="J14248" s="2"/>
    </row>
    <row r="14249">
      <c r="D14249" s="2"/>
      <c r="G14249" s="2"/>
      <c r="J14249" s="2"/>
    </row>
    <row r="14250">
      <c r="D14250" s="2"/>
      <c r="G14250" s="2"/>
      <c r="J14250" s="2"/>
    </row>
    <row r="14251">
      <c r="D14251" s="2"/>
      <c r="G14251" s="2"/>
      <c r="J14251" s="2"/>
    </row>
    <row r="14252">
      <c r="D14252" s="2"/>
      <c r="G14252" s="2"/>
      <c r="J14252" s="2"/>
    </row>
    <row r="14253">
      <c r="D14253" s="2"/>
      <c r="G14253" s="2"/>
      <c r="J14253" s="2"/>
    </row>
    <row r="14254">
      <c r="D14254" s="2"/>
      <c r="G14254" s="2"/>
      <c r="J14254" s="2"/>
    </row>
    <row r="14255">
      <c r="D14255" s="2"/>
      <c r="G14255" s="2"/>
      <c r="J14255" s="2"/>
    </row>
    <row r="14256">
      <c r="D14256" s="2"/>
      <c r="G14256" s="2"/>
      <c r="J14256" s="2"/>
    </row>
    <row r="14257">
      <c r="D14257" s="2"/>
      <c r="G14257" s="2"/>
      <c r="J14257" s="2"/>
    </row>
    <row r="14258">
      <c r="D14258" s="2"/>
      <c r="G14258" s="2"/>
      <c r="J14258" s="2"/>
    </row>
    <row r="14259">
      <c r="D14259" s="2"/>
      <c r="G14259" s="2"/>
      <c r="J14259" s="2"/>
    </row>
    <row r="14260">
      <c r="D14260" s="2"/>
      <c r="G14260" s="2"/>
      <c r="J14260" s="2"/>
    </row>
    <row r="14261">
      <c r="D14261" s="2"/>
      <c r="G14261" s="2"/>
      <c r="J14261" s="2"/>
    </row>
    <row r="14262">
      <c r="D14262" s="2"/>
      <c r="G14262" s="2"/>
      <c r="J14262" s="2"/>
    </row>
    <row r="14263">
      <c r="D14263" s="2"/>
      <c r="G14263" s="2"/>
      <c r="J14263" s="2"/>
    </row>
    <row r="14264">
      <c r="D14264" s="2"/>
      <c r="G14264" s="2"/>
      <c r="J14264" s="2"/>
    </row>
    <row r="14265">
      <c r="D14265" s="2"/>
      <c r="G14265" s="2"/>
      <c r="J14265" s="2"/>
    </row>
    <row r="14266">
      <c r="D14266" s="2"/>
      <c r="G14266" s="2"/>
      <c r="J14266" s="2"/>
    </row>
    <row r="14267">
      <c r="D14267" s="2"/>
      <c r="G14267" s="2"/>
      <c r="J14267" s="2"/>
    </row>
    <row r="14268">
      <c r="D14268" s="2"/>
      <c r="G14268" s="2"/>
      <c r="J14268" s="2"/>
    </row>
    <row r="14269">
      <c r="D14269" s="2"/>
      <c r="G14269" s="2"/>
      <c r="J14269" s="2"/>
    </row>
    <row r="14270">
      <c r="D14270" s="2"/>
      <c r="G14270" s="2"/>
      <c r="J14270" s="2"/>
    </row>
    <row r="14271">
      <c r="D14271" s="2"/>
      <c r="G14271" s="2"/>
      <c r="J14271" s="2"/>
    </row>
    <row r="14272">
      <c r="D14272" s="2"/>
      <c r="G14272" s="2"/>
      <c r="J14272" s="2"/>
    </row>
    <row r="14273">
      <c r="D14273" s="2"/>
      <c r="G14273" s="2"/>
      <c r="J14273" s="2"/>
    </row>
    <row r="14274">
      <c r="D14274" s="2"/>
      <c r="G14274" s="2"/>
      <c r="J14274" s="2"/>
    </row>
    <row r="14275">
      <c r="D14275" s="2"/>
      <c r="G14275" s="2"/>
      <c r="J14275" s="2"/>
    </row>
    <row r="14276">
      <c r="D14276" s="2"/>
      <c r="G14276" s="2"/>
      <c r="J14276" s="2"/>
    </row>
    <row r="14277">
      <c r="D14277" s="2"/>
      <c r="G14277" s="2"/>
      <c r="J14277" s="2"/>
    </row>
    <row r="14278">
      <c r="D14278" s="2"/>
      <c r="G14278" s="2"/>
      <c r="J14278" s="2"/>
    </row>
    <row r="14279">
      <c r="D14279" s="2"/>
      <c r="G14279" s="2"/>
      <c r="J14279" s="2"/>
    </row>
    <row r="14280">
      <c r="D14280" s="2"/>
      <c r="G14280" s="2"/>
      <c r="J14280" s="2"/>
    </row>
    <row r="14281">
      <c r="D14281" s="2"/>
      <c r="G14281" s="2"/>
      <c r="J14281" s="2"/>
    </row>
    <row r="14282">
      <c r="D14282" s="2"/>
      <c r="G14282" s="2"/>
      <c r="J14282" s="2"/>
    </row>
    <row r="14283">
      <c r="D14283" s="2"/>
      <c r="G14283" s="2"/>
      <c r="J14283" s="2"/>
    </row>
    <row r="14284">
      <c r="D14284" s="2"/>
      <c r="G14284" s="2"/>
      <c r="J14284" s="2"/>
    </row>
    <row r="14285">
      <c r="D14285" s="2"/>
      <c r="G14285" s="2"/>
      <c r="J14285" s="2"/>
    </row>
    <row r="14286">
      <c r="D14286" s="2"/>
      <c r="G14286" s="2"/>
      <c r="J14286" s="2"/>
    </row>
    <row r="14287">
      <c r="D14287" s="2"/>
      <c r="G14287" s="2"/>
      <c r="J14287" s="2"/>
    </row>
    <row r="14288">
      <c r="D14288" s="2"/>
      <c r="G14288" s="2"/>
      <c r="J14288" s="2"/>
    </row>
    <row r="14289">
      <c r="D14289" s="2"/>
      <c r="G14289" s="2"/>
      <c r="J14289" s="2"/>
    </row>
    <row r="14290">
      <c r="D14290" s="2"/>
      <c r="G14290" s="2"/>
      <c r="J14290" s="2"/>
    </row>
    <row r="14291">
      <c r="D14291" s="2"/>
      <c r="G14291" s="2"/>
      <c r="J14291" s="2"/>
    </row>
    <row r="14292">
      <c r="D14292" s="2"/>
      <c r="G14292" s="2"/>
      <c r="J14292" s="2"/>
    </row>
    <row r="14293">
      <c r="D14293" s="2"/>
      <c r="G14293" s="2"/>
      <c r="J14293" s="2"/>
    </row>
    <row r="14294">
      <c r="D14294" s="2"/>
      <c r="G14294" s="2"/>
      <c r="J14294" s="2"/>
    </row>
    <row r="14295">
      <c r="D14295" s="2"/>
      <c r="G14295" s="2"/>
      <c r="J14295" s="2"/>
    </row>
    <row r="14296">
      <c r="D14296" s="2"/>
      <c r="G14296" s="2"/>
      <c r="J14296" s="2"/>
    </row>
    <row r="14297">
      <c r="D14297" s="2"/>
      <c r="G14297" s="2"/>
      <c r="J14297" s="2"/>
    </row>
    <row r="14298">
      <c r="D14298" s="2"/>
      <c r="G14298" s="2"/>
      <c r="J14298" s="2"/>
    </row>
    <row r="14299">
      <c r="D14299" s="2"/>
      <c r="G14299" s="2"/>
      <c r="J14299" s="2"/>
    </row>
    <row r="14300">
      <c r="D14300" s="2"/>
      <c r="G14300" s="2"/>
      <c r="J14300" s="2"/>
    </row>
    <row r="14301">
      <c r="D14301" s="2"/>
      <c r="G14301" s="2"/>
      <c r="J14301" s="2"/>
    </row>
    <row r="14302">
      <c r="D14302" s="2"/>
      <c r="G14302" s="2"/>
      <c r="J14302" s="2"/>
    </row>
    <row r="14303">
      <c r="D14303" s="2"/>
      <c r="G14303" s="2"/>
      <c r="J14303" s="2"/>
    </row>
    <row r="14304">
      <c r="D14304" s="2"/>
      <c r="G14304" s="2"/>
      <c r="J14304" s="2"/>
    </row>
    <row r="14305">
      <c r="D14305" s="2"/>
      <c r="G14305" s="2"/>
      <c r="J14305" s="2"/>
    </row>
    <row r="14306">
      <c r="D14306" s="2"/>
      <c r="G14306" s="2"/>
      <c r="J14306" s="2"/>
    </row>
    <row r="14307">
      <c r="D14307" s="2"/>
      <c r="G14307" s="2"/>
      <c r="J14307" s="2"/>
    </row>
    <row r="14308">
      <c r="D14308" s="2"/>
      <c r="G14308" s="2"/>
      <c r="J14308" s="2"/>
    </row>
    <row r="14309">
      <c r="D14309" s="2"/>
      <c r="G14309" s="2"/>
      <c r="J14309" s="2"/>
    </row>
    <row r="14310">
      <c r="D14310" s="2"/>
      <c r="G14310" s="2"/>
      <c r="J14310" s="2"/>
    </row>
    <row r="14311">
      <c r="D14311" s="2"/>
      <c r="G14311" s="2"/>
      <c r="J14311" s="2"/>
    </row>
    <row r="14312">
      <c r="D14312" s="2"/>
      <c r="G14312" s="2"/>
      <c r="J14312" s="2"/>
    </row>
    <row r="14313">
      <c r="D14313" s="2"/>
      <c r="G14313" s="2"/>
      <c r="J14313" s="2"/>
    </row>
    <row r="14314">
      <c r="D14314" s="2"/>
      <c r="G14314" s="2"/>
      <c r="J14314" s="2"/>
    </row>
    <row r="14315">
      <c r="D14315" s="2"/>
      <c r="G14315" s="2"/>
      <c r="J14315" s="2"/>
    </row>
    <row r="14316">
      <c r="D14316" s="2"/>
      <c r="G14316" s="2"/>
      <c r="J14316" s="2"/>
    </row>
    <row r="14317">
      <c r="D14317" s="2"/>
      <c r="G14317" s="2"/>
      <c r="J14317" s="2"/>
    </row>
    <row r="14318">
      <c r="D14318" s="2"/>
      <c r="G14318" s="2"/>
      <c r="J14318" s="2"/>
    </row>
    <row r="14319">
      <c r="D14319" s="2"/>
      <c r="G14319" s="2"/>
      <c r="J14319" s="2"/>
    </row>
    <row r="14320">
      <c r="D14320" s="2"/>
      <c r="G14320" s="2"/>
      <c r="J14320" s="2"/>
    </row>
    <row r="14321">
      <c r="D14321" s="2"/>
      <c r="G14321" s="2"/>
      <c r="J14321" s="2"/>
    </row>
    <row r="14322">
      <c r="D14322" s="2"/>
      <c r="G14322" s="2"/>
      <c r="J14322" s="2"/>
    </row>
    <row r="14323">
      <c r="D14323" s="2"/>
      <c r="G14323" s="2"/>
      <c r="J14323" s="2"/>
    </row>
    <row r="14324">
      <c r="D14324" s="2"/>
      <c r="G14324" s="2"/>
      <c r="J14324" s="2"/>
    </row>
    <row r="14325">
      <c r="D14325" s="2"/>
      <c r="G14325" s="2"/>
      <c r="J14325" s="2"/>
    </row>
    <row r="14326">
      <c r="D14326" s="2"/>
      <c r="G14326" s="2"/>
      <c r="J14326" s="2"/>
    </row>
    <row r="14327">
      <c r="D14327" s="2"/>
      <c r="G14327" s="2"/>
      <c r="J14327" s="2"/>
    </row>
    <row r="14328">
      <c r="D14328" s="2"/>
      <c r="G14328" s="2"/>
      <c r="J14328" s="2"/>
    </row>
    <row r="14329">
      <c r="D14329" s="2"/>
      <c r="G14329" s="2"/>
      <c r="J14329" s="2"/>
    </row>
    <row r="14330">
      <c r="D14330" s="2"/>
      <c r="G14330" s="2"/>
      <c r="J14330" s="2"/>
    </row>
    <row r="14331">
      <c r="D14331" s="2"/>
      <c r="G14331" s="2"/>
      <c r="J14331" s="2"/>
    </row>
    <row r="14332">
      <c r="D14332" s="2"/>
      <c r="G14332" s="2"/>
      <c r="J14332" s="2"/>
    </row>
    <row r="14333">
      <c r="D14333" s="2"/>
      <c r="G14333" s="2"/>
      <c r="J14333" s="2"/>
    </row>
    <row r="14334">
      <c r="D14334" s="2"/>
      <c r="G14334" s="2"/>
      <c r="J14334" s="2"/>
    </row>
    <row r="14335">
      <c r="D14335" s="2"/>
      <c r="G14335" s="2"/>
      <c r="J14335" s="2"/>
    </row>
    <row r="14336">
      <c r="D14336" s="2"/>
      <c r="G14336" s="2"/>
      <c r="J14336" s="2"/>
    </row>
    <row r="14337">
      <c r="D14337" s="2"/>
      <c r="G14337" s="2"/>
      <c r="J14337" s="2"/>
    </row>
    <row r="14338">
      <c r="D14338" s="2"/>
      <c r="G14338" s="2"/>
      <c r="J14338" s="2"/>
    </row>
    <row r="14339">
      <c r="D14339" s="2"/>
      <c r="G14339" s="2"/>
      <c r="J14339" s="2"/>
    </row>
    <row r="14340">
      <c r="D14340" s="2"/>
      <c r="G14340" s="2"/>
      <c r="J14340" s="2"/>
    </row>
    <row r="14341">
      <c r="D14341" s="2"/>
      <c r="G14341" s="2"/>
      <c r="J14341" s="2"/>
    </row>
    <row r="14342">
      <c r="D14342" s="2"/>
      <c r="G14342" s="2"/>
      <c r="J14342" s="2"/>
    </row>
    <row r="14343">
      <c r="D14343" s="2"/>
      <c r="G14343" s="2"/>
      <c r="J14343" s="2"/>
    </row>
    <row r="14344">
      <c r="D14344" s="2"/>
      <c r="G14344" s="2"/>
      <c r="J14344" s="2"/>
    </row>
    <row r="14345">
      <c r="D14345" s="2"/>
      <c r="G14345" s="2"/>
      <c r="J14345" s="2"/>
    </row>
    <row r="14346">
      <c r="D14346" s="2"/>
      <c r="G14346" s="2"/>
      <c r="J14346" s="2"/>
    </row>
    <row r="14347">
      <c r="D14347" s="2"/>
      <c r="G14347" s="2"/>
      <c r="J14347" s="2"/>
    </row>
    <row r="14348">
      <c r="D14348" s="2"/>
      <c r="G14348" s="2"/>
      <c r="J14348" s="2"/>
    </row>
    <row r="14349">
      <c r="D14349" s="2"/>
      <c r="G14349" s="2"/>
      <c r="J14349" s="2"/>
    </row>
    <row r="14350">
      <c r="D14350" s="2"/>
      <c r="G14350" s="2"/>
      <c r="J14350" s="2"/>
    </row>
    <row r="14351">
      <c r="D14351" s="2"/>
      <c r="G14351" s="2"/>
      <c r="J14351" s="2"/>
    </row>
    <row r="14352">
      <c r="D14352" s="2"/>
      <c r="G14352" s="2"/>
      <c r="J14352" s="2"/>
    </row>
    <row r="14353">
      <c r="D14353" s="2"/>
      <c r="G14353" s="2"/>
      <c r="J14353" s="2"/>
    </row>
    <row r="14354">
      <c r="D14354" s="2"/>
      <c r="G14354" s="2"/>
      <c r="J14354" s="2"/>
    </row>
    <row r="14355">
      <c r="D14355" s="2"/>
      <c r="G14355" s="2"/>
      <c r="J14355" s="2"/>
    </row>
    <row r="14356">
      <c r="D14356" s="2"/>
      <c r="G14356" s="2"/>
      <c r="J14356" s="2"/>
    </row>
    <row r="14357">
      <c r="D14357" s="2"/>
      <c r="G14357" s="2"/>
      <c r="J14357" s="2"/>
    </row>
    <row r="14358">
      <c r="D14358" s="2"/>
      <c r="G14358" s="2"/>
      <c r="J14358" s="2"/>
    </row>
    <row r="14359">
      <c r="D14359" s="2"/>
      <c r="G14359" s="2"/>
      <c r="J14359" s="2"/>
    </row>
    <row r="14360">
      <c r="D14360" s="2"/>
      <c r="G14360" s="2"/>
      <c r="J14360" s="2"/>
    </row>
    <row r="14361">
      <c r="D14361" s="2"/>
      <c r="G14361" s="2"/>
      <c r="J14361" s="2"/>
    </row>
    <row r="14362">
      <c r="D14362" s="2"/>
      <c r="G14362" s="2"/>
      <c r="J14362" s="2"/>
    </row>
    <row r="14363">
      <c r="D14363" s="2"/>
      <c r="G14363" s="2"/>
      <c r="J14363" s="2"/>
    </row>
    <row r="14364">
      <c r="D14364" s="2"/>
      <c r="G14364" s="2"/>
      <c r="J14364" s="2"/>
    </row>
    <row r="14365">
      <c r="D14365" s="2"/>
      <c r="G14365" s="2"/>
      <c r="J14365" s="2"/>
    </row>
    <row r="14366">
      <c r="D14366" s="2"/>
      <c r="G14366" s="2"/>
      <c r="J14366" s="2"/>
    </row>
    <row r="14367">
      <c r="D14367" s="2"/>
      <c r="G14367" s="2"/>
      <c r="J14367" s="2"/>
    </row>
    <row r="14368">
      <c r="D14368" s="2"/>
      <c r="G14368" s="2"/>
      <c r="J14368" s="2"/>
    </row>
    <row r="14369">
      <c r="D14369" s="2"/>
      <c r="G14369" s="2"/>
      <c r="J14369" s="2"/>
    </row>
    <row r="14370">
      <c r="D14370" s="2"/>
      <c r="G14370" s="2"/>
      <c r="J14370" s="2"/>
    </row>
    <row r="14371">
      <c r="D14371" s="2"/>
      <c r="G14371" s="2"/>
      <c r="J14371" s="2"/>
    </row>
    <row r="14372">
      <c r="D14372" s="2"/>
      <c r="G14372" s="2"/>
      <c r="J14372" s="2"/>
    </row>
    <row r="14373">
      <c r="D14373" s="2"/>
      <c r="G14373" s="2"/>
      <c r="J14373" s="2"/>
    </row>
    <row r="14374">
      <c r="D14374" s="2"/>
      <c r="G14374" s="2"/>
      <c r="J14374" s="2"/>
    </row>
    <row r="14375">
      <c r="D14375" s="2"/>
      <c r="G14375" s="2"/>
      <c r="J14375" s="2"/>
    </row>
    <row r="14376">
      <c r="D14376" s="2"/>
      <c r="G14376" s="2"/>
      <c r="J14376" s="2"/>
    </row>
    <row r="14377">
      <c r="D14377" s="2"/>
      <c r="G14377" s="2"/>
      <c r="J14377" s="2"/>
    </row>
    <row r="14378">
      <c r="D14378" s="2"/>
      <c r="G14378" s="2"/>
      <c r="J14378" s="2"/>
    </row>
    <row r="14379">
      <c r="D14379" s="2"/>
      <c r="G14379" s="2"/>
      <c r="J14379" s="2"/>
    </row>
    <row r="14380">
      <c r="D14380" s="2"/>
      <c r="G14380" s="2"/>
      <c r="J14380" s="2"/>
    </row>
    <row r="14381">
      <c r="D14381" s="2"/>
      <c r="G14381" s="2"/>
      <c r="J14381" s="2"/>
    </row>
    <row r="14382">
      <c r="D14382" s="2"/>
      <c r="G14382" s="2"/>
      <c r="J14382" s="2"/>
    </row>
    <row r="14383">
      <c r="D14383" s="2"/>
      <c r="G14383" s="2"/>
      <c r="J14383" s="2"/>
    </row>
    <row r="14384">
      <c r="D14384" s="2"/>
      <c r="G14384" s="2"/>
      <c r="J14384" s="2"/>
    </row>
    <row r="14385">
      <c r="D14385" s="2"/>
      <c r="G14385" s="2"/>
      <c r="J14385" s="2"/>
    </row>
    <row r="14386">
      <c r="D14386" s="2"/>
      <c r="G14386" s="2"/>
      <c r="J14386" s="2"/>
    </row>
    <row r="14387">
      <c r="D14387" s="2"/>
      <c r="G14387" s="2"/>
      <c r="J14387" s="2"/>
    </row>
    <row r="14388">
      <c r="D14388" s="2"/>
      <c r="G14388" s="2"/>
      <c r="J14388" s="2"/>
    </row>
    <row r="14389">
      <c r="D14389" s="2"/>
      <c r="G14389" s="2"/>
      <c r="J14389" s="2"/>
    </row>
    <row r="14390">
      <c r="D14390" s="2"/>
      <c r="G14390" s="2"/>
      <c r="J14390" s="2"/>
    </row>
    <row r="14391">
      <c r="D14391" s="2"/>
      <c r="G14391" s="2"/>
      <c r="J14391" s="2"/>
    </row>
    <row r="14392">
      <c r="D14392" s="2"/>
      <c r="G14392" s="2"/>
      <c r="J14392" s="2"/>
    </row>
    <row r="14393">
      <c r="D14393" s="2"/>
      <c r="G14393" s="2"/>
      <c r="J14393" s="2"/>
    </row>
    <row r="14394">
      <c r="D14394" s="2"/>
      <c r="G14394" s="2"/>
      <c r="J14394" s="2"/>
    </row>
    <row r="14395">
      <c r="D14395" s="2"/>
      <c r="G14395" s="2"/>
      <c r="J14395" s="2"/>
    </row>
    <row r="14396">
      <c r="D14396" s="2"/>
      <c r="G14396" s="2"/>
      <c r="J14396" s="2"/>
    </row>
    <row r="14397">
      <c r="D14397" s="2"/>
      <c r="G14397" s="2"/>
      <c r="J14397" s="2"/>
    </row>
    <row r="14398">
      <c r="D14398" s="2"/>
      <c r="G14398" s="2"/>
      <c r="J14398" s="2"/>
    </row>
    <row r="14399">
      <c r="D14399" s="2"/>
      <c r="G14399" s="2"/>
      <c r="J14399" s="2"/>
    </row>
    <row r="14400">
      <c r="D14400" s="2"/>
      <c r="G14400" s="2"/>
      <c r="J14400" s="2"/>
    </row>
    <row r="14401">
      <c r="D14401" s="2"/>
      <c r="G14401" s="2"/>
      <c r="J14401" s="2"/>
    </row>
    <row r="14402">
      <c r="D14402" s="2"/>
      <c r="G14402" s="2"/>
      <c r="J14402" s="2"/>
    </row>
    <row r="14403">
      <c r="D14403" s="2"/>
      <c r="G14403" s="2"/>
      <c r="J14403" s="2"/>
    </row>
    <row r="14404">
      <c r="D14404" s="2"/>
      <c r="G14404" s="2"/>
      <c r="J14404" s="2"/>
    </row>
    <row r="14405">
      <c r="D14405" s="2"/>
      <c r="G14405" s="2"/>
      <c r="J14405" s="2"/>
    </row>
    <row r="14406">
      <c r="D14406" s="2"/>
      <c r="G14406" s="2"/>
      <c r="J14406" s="2"/>
    </row>
    <row r="14407">
      <c r="D14407" s="2"/>
      <c r="G14407" s="2"/>
      <c r="J14407" s="2"/>
    </row>
    <row r="14408">
      <c r="D14408" s="2"/>
      <c r="G14408" s="2"/>
      <c r="J14408" s="2"/>
    </row>
    <row r="14409">
      <c r="D14409" s="2"/>
      <c r="G14409" s="2"/>
      <c r="J14409" s="2"/>
    </row>
    <row r="14410">
      <c r="D14410" s="2"/>
      <c r="G14410" s="2"/>
      <c r="J14410" s="2"/>
    </row>
    <row r="14411">
      <c r="D14411" s="2"/>
      <c r="G14411" s="2"/>
      <c r="J14411" s="2"/>
    </row>
    <row r="14412">
      <c r="D14412" s="2"/>
      <c r="G14412" s="2"/>
      <c r="J14412" s="2"/>
    </row>
    <row r="14413">
      <c r="D14413" s="2"/>
      <c r="G14413" s="2"/>
      <c r="J14413" s="2"/>
    </row>
    <row r="14414">
      <c r="D14414" s="2"/>
      <c r="G14414" s="2"/>
      <c r="J14414" s="2"/>
    </row>
    <row r="14415">
      <c r="D14415" s="2"/>
      <c r="G14415" s="2"/>
      <c r="J14415" s="2"/>
    </row>
    <row r="14416">
      <c r="D14416" s="2"/>
      <c r="G14416" s="2"/>
      <c r="J14416" s="2"/>
    </row>
    <row r="14417">
      <c r="D14417" s="2"/>
      <c r="G14417" s="2"/>
      <c r="J14417" s="2"/>
    </row>
    <row r="14418">
      <c r="D14418" s="2"/>
      <c r="G14418" s="2"/>
      <c r="J14418" s="2"/>
    </row>
    <row r="14419">
      <c r="D14419" s="2"/>
      <c r="G14419" s="2"/>
      <c r="J14419" s="2"/>
    </row>
    <row r="14420">
      <c r="D14420" s="2"/>
      <c r="G14420" s="2"/>
      <c r="J14420" s="2"/>
    </row>
    <row r="14421">
      <c r="D14421" s="2"/>
      <c r="G14421" s="2"/>
      <c r="J14421" s="2"/>
    </row>
    <row r="14422">
      <c r="D14422" s="2"/>
      <c r="G14422" s="2"/>
      <c r="J14422" s="2"/>
    </row>
    <row r="14423">
      <c r="D14423" s="2"/>
      <c r="G14423" s="2"/>
      <c r="J14423" s="2"/>
    </row>
    <row r="14424">
      <c r="D14424" s="2"/>
      <c r="G14424" s="2"/>
      <c r="J14424" s="2"/>
    </row>
    <row r="14425">
      <c r="D14425" s="2"/>
      <c r="G14425" s="2"/>
      <c r="J14425" s="2"/>
    </row>
    <row r="14426">
      <c r="D14426" s="2"/>
      <c r="G14426" s="2"/>
      <c r="J14426" s="2"/>
    </row>
    <row r="14427">
      <c r="D14427" s="2"/>
      <c r="G14427" s="2"/>
      <c r="J14427" s="2"/>
    </row>
    <row r="14428">
      <c r="D14428" s="2"/>
      <c r="G14428" s="2"/>
      <c r="J14428" s="2"/>
    </row>
    <row r="14429">
      <c r="D14429" s="2"/>
      <c r="G14429" s="2"/>
      <c r="J14429" s="2"/>
    </row>
    <row r="14430">
      <c r="D14430" s="2"/>
      <c r="G14430" s="2"/>
      <c r="J14430" s="2"/>
    </row>
    <row r="14431">
      <c r="D14431" s="2"/>
      <c r="G14431" s="2"/>
      <c r="J14431" s="2"/>
    </row>
    <row r="14432">
      <c r="D14432" s="2"/>
      <c r="G14432" s="2"/>
      <c r="J14432" s="2"/>
    </row>
    <row r="14433">
      <c r="D14433" s="2"/>
      <c r="G14433" s="2"/>
      <c r="J14433" s="2"/>
    </row>
    <row r="14434">
      <c r="D14434" s="2"/>
      <c r="G14434" s="2"/>
      <c r="J14434" s="2"/>
    </row>
    <row r="14435">
      <c r="D14435" s="2"/>
      <c r="G14435" s="2"/>
      <c r="J14435" s="2"/>
    </row>
    <row r="14436">
      <c r="D14436" s="2"/>
      <c r="G14436" s="2"/>
      <c r="J14436" s="2"/>
    </row>
    <row r="14437">
      <c r="D14437" s="2"/>
      <c r="G14437" s="2"/>
      <c r="J14437" s="2"/>
    </row>
    <row r="14438">
      <c r="D14438" s="2"/>
      <c r="G14438" s="2"/>
      <c r="J14438" s="2"/>
    </row>
    <row r="14439">
      <c r="D14439" s="2"/>
      <c r="G14439" s="2"/>
      <c r="J14439" s="2"/>
    </row>
    <row r="14440">
      <c r="D14440" s="2"/>
      <c r="G14440" s="2"/>
      <c r="J14440" s="2"/>
    </row>
    <row r="14441">
      <c r="D14441" s="2"/>
      <c r="G14441" s="2"/>
      <c r="J14441" s="2"/>
    </row>
    <row r="14442">
      <c r="D14442" s="2"/>
      <c r="G14442" s="2"/>
      <c r="J14442" s="2"/>
    </row>
    <row r="14443">
      <c r="D14443" s="2"/>
      <c r="G14443" s="2"/>
      <c r="J14443" s="2"/>
    </row>
    <row r="14444">
      <c r="D14444" s="2"/>
      <c r="G14444" s="2"/>
      <c r="J14444" s="2"/>
    </row>
    <row r="14445">
      <c r="D14445" s="2"/>
      <c r="G14445" s="2"/>
      <c r="J14445" s="2"/>
    </row>
    <row r="14446">
      <c r="D14446" s="2"/>
      <c r="G14446" s="2"/>
      <c r="J14446" s="2"/>
    </row>
    <row r="14447">
      <c r="D14447" s="2"/>
      <c r="G14447" s="2"/>
      <c r="J14447" s="2"/>
    </row>
    <row r="14448">
      <c r="D14448" s="2"/>
      <c r="G14448" s="2"/>
      <c r="J14448" s="2"/>
    </row>
    <row r="14449">
      <c r="D14449" s="2"/>
      <c r="G14449" s="2"/>
      <c r="J14449" s="2"/>
    </row>
    <row r="14450">
      <c r="D14450" s="2"/>
      <c r="G14450" s="2"/>
      <c r="J14450" s="2"/>
    </row>
    <row r="14451">
      <c r="D14451" s="2"/>
      <c r="G14451" s="2"/>
      <c r="J14451" s="2"/>
    </row>
    <row r="14452">
      <c r="D14452" s="2"/>
      <c r="G14452" s="2"/>
      <c r="J14452" s="2"/>
    </row>
    <row r="14453">
      <c r="D14453" s="2"/>
      <c r="G14453" s="2"/>
      <c r="J14453" s="2"/>
    </row>
    <row r="14454">
      <c r="D14454" s="2"/>
      <c r="G14454" s="2"/>
      <c r="J14454" s="2"/>
    </row>
    <row r="14455">
      <c r="D14455" s="2"/>
      <c r="G14455" s="2"/>
      <c r="J14455" s="2"/>
    </row>
    <row r="14456">
      <c r="D14456" s="2"/>
      <c r="G14456" s="2"/>
      <c r="J14456" s="2"/>
    </row>
    <row r="14457">
      <c r="D14457" s="2"/>
      <c r="G14457" s="2"/>
      <c r="J14457" s="2"/>
    </row>
    <row r="14458">
      <c r="D14458" s="2"/>
      <c r="G14458" s="2"/>
      <c r="J14458" s="2"/>
    </row>
    <row r="14459">
      <c r="D14459" s="2"/>
      <c r="G14459" s="2"/>
      <c r="J14459" s="2"/>
    </row>
    <row r="14460">
      <c r="D14460" s="2"/>
      <c r="G14460" s="2"/>
      <c r="J14460" s="2"/>
    </row>
    <row r="14461">
      <c r="D14461" s="2"/>
      <c r="G14461" s="2"/>
      <c r="J14461" s="2"/>
    </row>
    <row r="14462">
      <c r="D14462" s="2"/>
      <c r="G14462" s="2"/>
      <c r="J14462" s="2"/>
    </row>
    <row r="14463">
      <c r="D14463" s="2"/>
      <c r="G14463" s="2"/>
      <c r="J14463" s="2"/>
    </row>
    <row r="14464">
      <c r="D14464" s="2"/>
      <c r="G14464" s="2"/>
      <c r="J14464" s="2"/>
    </row>
    <row r="14465">
      <c r="D14465" s="2"/>
      <c r="G14465" s="2"/>
      <c r="J14465" s="2"/>
    </row>
    <row r="14466">
      <c r="D14466" s="2"/>
      <c r="G14466" s="2"/>
      <c r="J14466" s="2"/>
    </row>
    <row r="14467">
      <c r="D14467" s="2"/>
      <c r="G14467" s="2"/>
      <c r="J14467" s="2"/>
    </row>
    <row r="14468">
      <c r="D14468" s="2"/>
      <c r="G14468" s="2"/>
      <c r="J14468" s="2"/>
    </row>
    <row r="14469">
      <c r="D14469" s="2"/>
      <c r="G14469" s="2"/>
      <c r="J14469" s="2"/>
    </row>
    <row r="14470">
      <c r="D14470" s="2"/>
      <c r="G14470" s="2"/>
      <c r="J14470" s="2"/>
    </row>
    <row r="14471">
      <c r="D14471" s="2"/>
      <c r="G14471" s="2"/>
      <c r="J14471" s="2"/>
    </row>
    <row r="14472">
      <c r="D14472" s="2"/>
      <c r="G14472" s="2"/>
      <c r="J14472" s="2"/>
    </row>
    <row r="14473">
      <c r="D14473" s="2"/>
      <c r="G14473" s="2"/>
      <c r="J14473" s="2"/>
    </row>
    <row r="14474">
      <c r="D14474" s="2"/>
      <c r="G14474" s="2"/>
      <c r="J14474" s="2"/>
    </row>
    <row r="14475">
      <c r="D14475" s="2"/>
      <c r="G14475" s="2"/>
      <c r="J14475" s="2"/>
    </row>
    <row r="14476">
      <c r="D14476" s="2"/>
      <c r="G14476" s="2"/>
      <c r="J14476" s="2"/>
    </row>
    <row r="14477">
      <c r="D14477" s="2"/>
      <c r="G14477" s="2"/>
      <c r="J14477" s="2"/>
    </row>
    <row r="14478">
      <c r="D14478" s="2"/>
      <c r="G14478" s="2"/>
      <c r="J14478" s="2"/>
    </row>
    <row r="14479">
      <c r="D14479" s="2"/>
      <c r="G14479" s="2"/>
      <c r="J14479" s="2"/>
    </row>
    <row r="14480">
      <c r="D14480" s="2"/>
      <c r="G14480" s="2"/>
      <c r="J14480" s="2"/>
    </row>
    <row r="14481">
      <c r="D14481" s="2"/>
      <c r="G14481" s="2"/>
      <c r="J14481" s="2"/>
    </row>
    <row r="14482">
      <c r="D14482" s="2"/>
      <c r="G14482" s="2"/>
      <c r="J14482" s="2"/>
    </row>
    <row r="14483">
      <c r="D14483" s="2"/>
      <c r="G14483" s="2"/>
      <c r="J14483" s="2"/>
    </row>
    <row r="14484">
      <c r="D14484" s="2"/>
      <c r="G14484" s="2"/>
      <c r="J14484" s="2"/>
    </row>
    <row r="14485">
      <c r="D14485" s="2"/>
      <c r="G14485" s="2"/>
      <c r="J14485" s="2"/>
    </row>
    <row r="14486">
      <c r="D14486" s="2"/>
      <c r="G14486" s="2"/>
      <c r="J14486" s="2"/>
    </row>
    <row r="14487">
      <c r="D14487" s="2"/>
      <c r="G14487" s="2"/>
      <c r="J14487" s="2"/>
    </row>
    <row r="14488">
      <c r="D14488" s="2"/>
      <c r="G14488" s="2"/>
      <c r="J14488" s="2"/>
    </row>
    <row r="14489">
      <c r="D14489" s="2"/>
      <c r="G14489" s="2"/>
      <c r="J14489" s="2"/>
    </row>
    <row r="14490">
      <c r="D14490" s="2"/>
      <c r="G14490" s="2"/>
      <c r="J14490" s="2"/>
    </row>
    <row r="14491">
      <c r="D14491" s="2"/>
      <c r="G14491" s="2"/>
      <c r="J14491" s="2"/>
    </row>
    <row r="14492">
      <c r="D14492" s="2"/>
      <c r="G14492" s="2"/>
      <c r="J14492" s="2"/>
    </row>
    <row r="14493">
      <c r="D14493" s="2"/>
      <c r="G14493" s="2"/>
      <c r="J14493" s="2"/>
    </row>
    <row r="14494">
      <c r="D14494" s="2"/>
      <c r="G14494" s="2"/>
      <c r="J14494" s="2"/>
    </row>
    <row r="14495">
      <c r="D14495" s="2"/>
      <c r="G14495" s="2"/>
      <c r="J14495" s="2"/>
    </row>
    <row r="14496">
      <c r="D14496" s="2"/>
      <c r="G14496" s="2"/>
      <c r="J14496" s="2"/>
    </row>
    <row r="14497">
      <c r="D14497" s="2"/>
      <c r="G14497" s="2"/>
      <c r="J14497" s="2"/>
    </row>
    <row r="14498">
      <c r="D14498" s="2"/>
      <c r="G14498" s="2"/>
      <c r="J14498" s="2"/>
    </row>
    <row r="14499">
      <c r="D14499" s="2"/>
      <c r="G14499" s="2"/>
      <c r="J14499" s="2"/>
    </row>
    <row r="14500">
      <c r="D14500" s="2"/>
      <c r="G14500" s="2"/>
      <c r="J14500" s="2"/>
    </row>
    <row r="14501">
      <c r="D14501" s="2"/>
      <c r="G14501" s="2"/>
      <c r="J14501" s="2"/>
    </row>
    <row r="14502">
      <c r="D14502" s="2"/>
      <c r="G14502" s="2"/>
      <c r="J14502" s="2"/>
    </row>
    <row r="14503">
      <c r="D14503" s="2"/>
      <c r="G14503" s="2"/>
      <c r="J14503" s="2"/>
    </row>
    <row r="14504">
      <c r="D14504" s="2"/>
      <c r="G14504" s="2"/>
      <c r="J14504" s="2"/>
    </row>
    <row r="14505">
      <c r="D14505" s="2"/>
      <c r="G14505" s="2"/>
      <c r="J14505" s="2"/>
    </row>
    <row r="14506">
      <c r="D14506" s="2"/>
      <c r="G14506" s="2"/>
      <c r="J14506" s="2"/>
    </row>
    <row r="14507">
      <c r="D14507" s="2"/>
      <c r="G14507" s="2"/>
      <c r="J14507" s="2"/>
    </row>
    <row r="14508">
      <c r="D14508" s="2"/>
      <c r="G14508" s="2"/>
      <c r="J14508" s="2"/>
    </row>
    <row r="14509">
      <c r="D14509" s="2"/>
      <c r="G14509" s="2"/>
      <c r="J14509" s="2"/>
    </row>
    <row r="14510">
      <c r="D14510" s="2"/>
      <c r="G14510" s="2"/>
      <c r="J14510" s="2"/>
    </row>
    <row r="14511">
      <c r="D14511" s="2"/>
      <c r="G14511" s="2"/>
      <c r="J14511" s="2"/>
    </row>
    <row r="14512">
      <c r="D14512" s="2"/>
      <c r="G14512" s="2"/>
      <c r="J14512" s="2"/>
    </row>
    <row r="14513">
      <c r="D14513" s="2"/>
      <c r="G14513" s="2"/>
      <c r="J14513" s="2"/>
    </row>
    <row r="14514">
      <c r="D14514" s="2"/>
      <c r="G14514" s="2"/>
      <c r="J14514" s="2"/>
    </row>
    <row r="14515">
      <c r="D14515" s="2"/>
      <c r="G14515" s="2"/>
      <c r="J14515" s="2"/>
    </row>
    <row r="14516">
      <c r="D14516" s="2"/>
      <c r="G14516" s="2"/>
      <c r="J14516" s="2"/>
    </row>
    <row r="14517">
      <c r="D14517" s="2"/>
      <c r="G14517" s="2"/>
      <c r="J14517" s="2"/>
    </row>
    <row r="14518">
      <c r="D14518" s="2"/>
      <c r="G14518" s="2"/>
      <c r="J14518" s="2"/>
    </row>
    <row r="14519">
      <c r="D14519" s="2"/>
      <c r="G14519" s="2"/>
      <c r="J14519" s="2"/>
    </row>
    <row r="14520">
      <c r="D14520" s="2"/>
      <c r="G14520" s="2"/>
      <c r="J14520" s="2"/>
    </row>
    <row r="14521">
      <c r="D14521" s="2"/>
      <c r="G14521" s="2"/>
      <c r="J14521" s="2"/>
    </row>
    <row r="14522">
      <c r="D14522" s="2"/>
      <c r="G14522" s="2"/>
      <c r="J14522" s="2"/>
    </row>
    <row r="14523">
      <c r="D14523" s="2"/>
      <c r="G14523" s="2"/>
      <c r="J14523" s="2"/>
    </row>
    <row r="14524">
      <c r="D14524" s="2"/>
      <c r="G14524" s="2"/>
      <c r="J14524" s="2"/>
    </row>
    <row r="14525">
      <c r="D14525" s="2"/>
      <c r="G14525" s="2"/>
      <c r="J14525" s="2"/>
    </row>
    <row r="14526">
      <c r="D14526" s="2"/>
      <c r="G14526" s="2"/>
      <c r="J14526" s="2"/>
    </row>
    <row r="14527">
      <c r="D14527" s="2"/>
      <c r="G14527" s="2"/>
      <c r="J14527" s="2"/>
    </row>
    <row r="14528">
      <c r="D14528" s="2"/>
      <c r="G14528" s="2"/>
      <c r="J14528" s="2"/>
    </row>
    <row r="14529">
      <c r="D14529" s="2"/>
      <c r="G14529" s="2"/>
      <c r="J14529" s="2"/>
    </row>
    <row r="14530">
      <c r="D14530" s="2"/>
      <c r="G14530" s="2"/>
      <c r="J14530" s="2"/>
    </row>
    <row r="14531">
      <c r="D14531" s="2"/>
      <c r="G14531" s="2"/>
      <c r="J14531" s="2"/>
    </row>
    <row r="14532">
      <c r="D14532" s="2"/>
      <c r="G14532" s="2"/>
      <c r="J14532" s="2"/>
    </row>
    <row r="14533">
      <c r="D14533" s="2"/>
      <c r="G14533" s="2"/>
      <c r="J14533" s="2"/>
    </row>
    <row r="14534">
      <c r="D14534" s="2"/>
      <c r="G14534" s="2"/>
      <c r="J14534" s="2"/>
    </row>
    <row r="14535">
      <c r="D14535" s="2"/>
      <c r="G14535" s="2"/>
      <c r="J14535" s="2"/>
    </row>
    <row r="14536">
      <c r="D14536" s="2"/>
      <c r="G14536" s="2"/>
      <c r="J14536" s="2"/>
    </row>
    <row r="14537">
      <c r="D14537" s="2"/>
      <c r="G14537" s="2"/>
      <c r="J14537" s="2"/>
    </row>
    <row r="14538">
      <c r="D14538" s="2"/>
      <c r="G14538" s="2"/>
      <c r="J14538" s="2"/>
    </row>
    <row r="14539">
      <c r="D14539" s="2"/>
      <c r="G14539" s="2"/>
      <c r="J14539" s="2"/>
    </row>
    <row r="14540">
      <c r="D14540" s="2"/>
      <c r="G14540" s="2"/>
      <c r="J14540" s="2"/>
    </row>
    <row r="14541">
      <c r="D14541" s="2"/>
      <c r="G14541" s="2"/>
      <c r="J14541" s="2"/>
    </row>
    <row r="14542">
      <c r="D14542" s="2"/>
      <c r="G14542" s="2"/>
      <c r="J14542" s="2"/>
    </row>
    <row r="14543">
      <c r="D14543" s="2"/>
      <c r="G14543" s="2"/>
      <c r="J14543" s="2"/>
    </row>
    <row r="14544">
      <c r="D14544" s="2"/>
      <c r="G14544" s="2"/>
      <c r="J14544" s="2"/>
    </row>
    <row r="14545">
      <c r="D14545" s="2"/>
      <c r="G14545" s="2"/>
      <c r="J14545" s="2"/>
    </row>
    <row r="14546">
      <c r="D14546" s="2"/>
      <c r="G14546" s="2"/>
      <c r="J14546" s="2"/>
    </row>
    <row r="14547">
      <c r="D14547" s="2"/>
      <c r="G14547" s="2"/>
      <c r="J14547" s="2"/>
    </row>
    <row r="14548">
      <c r="D14548" s="2"/>
      <c r="G14548" s="2"/>
      <c r="J14548" s="2"/>
    </row>
    <row r="14549">
      <c r="D14549" s="2"/>
      <c r="G14549" s="2"/>
      <c r="J14549" s="2"/>
    </row>
    <row r="14550">
      <c r="D14550" s="2"/>
      <c r="G14550" s="2"/>
      <c r="J14550" s="2"/>
    </row>
    <row r="14551">
      <c r="D14551" s="2"/>
      <c r="G14551" s="2"/>
      <c r="J14551" s="2"/>
    </row>
    <row r="14552">
      <c r="D14552" s="2"/>
      <c r="G14552" s="2"/>
      <c r="J14552" s="2"/>
    </row>
    <row r="14553">
      <c r="D14553" s="2"/>
      <c r="G14553" s="2"/>
      <c r="J14553" s="2"/>
    </row>
    <row r="14554">
      <c r="D14554" s="2"/>
      <c r="G14554" s="2"/>
      <c r="J14554" s="2"/>
    </row>
    <row r="14555">
      <c r="D14555" s="2"/>
      <c r="G14555" s="2"/>
      <c r="J14555" s="2"/>
    </row>
    <row r="14556">
      <c r="D14556" s="2"/>
      <c r="G14556" s="2"/>
      <c r="J14556" s="2"/>
    </row>
    <row r="14557">
      <c r="D14557" s="2"/>
      <c r="G14557" s="2"/>
      <c r="J14557" s="2"/>
    </row>
    <row r="14558">
      <c r="D14558" s="2"/>
      <c r="G14558" s="2"/>
      <c r="J14558" s="2"/>
    </row>
    <row r="14559">
      <c r="D14559" s="2"/>
      <c r="G14559" s="2"/>
      <c r="J14559" s="2"/>
    </row>
    <row r="14560">
      <c r="D14560" s="2"/>
      <c r="G14560" s="2"/>
      <c r="J14560" s="2"/>
    </row>
    <row r="14561">
      <c r="D14561" s="2"/>
      <c r="G14561" s="2"/>
      <c r="J14561" s="2"/>
    </row>
    <row r="14562">
      <c r="D14562" s="2"/>
      <c r="G14562" s="2"/>
      <c r="J14562" s="2"/>
    </row>
    <row r="14563">
      <c r="D14563" s="2"/>
      <c r="G14563" s="2"/>
      <c r="J14563" s="2"/>
    </row>
    <row r="14564">
      <c r="D14564" s="2"/>
      <c r="G14564" s="2"/>
      <c r="J14564" s="2"/>
    </row>
    <row r="14565">
      <c r="D14565" s="2"/>
      <c r="G14565" s="2"/>
      <c r="J14565" s="2"/>
    </row>
    <row r="14566">
      <c r="D14566" s="2"/>
      <c r="G14566" s="2"/>
      <c r="J14566" s="2"/>
    </row>
    <row r="14567">
      <c r="D14567" s="2"/>
      <c r="G14567" s="2"/>
      <c r="J14567" s="2"/>
    </row>
    <row r="14568">
      <c r="D14568" s="2"/>
      <c r="G14568" s="2"/>
      <c r="J14568" s="2"/>
    </row>
    <row r="14569">
      <c r="D14569" s="2"/>
      <c r="G14569" s="2"/>
      <c r="J14569" s="2"/>
    </row>
    <row r="14570">
      <c r="D14570" s="2"/>
      <c r="G14570" s="2"/>
      <c r="J14570" s="2"/>
    </row>
    <row r="14571">
      <c r="D14571" s="2"/>
      <c r="G14571" s="2"/>
      <c r="J14571" s="2"/>
    </row>
    <row r="14572">
      <c r="D14572" s="2"/>
      <c r="G14572" s="2"/>
      <c r="J14572" s="2"/>
    </row>
    <row r="14573">
      <c r="D14573" s="2"/>
      <c r="G14573" s="2"/>
      <c r="J14573" s="2"/>
    </row>
    <row r="14574">
      <c r="D14574" s="2"/>
      <c r="G14574" s="2"/>
      <c r="J14574" s="2"/>
    </row>
    <row r="14575">
      <c r="D14575" s="2"/>
      <c r="G14575" s="2"/>
      <c r="J14575" s="2"/>
    </row>
    <row r="14576">
      <c r="D14576" s="2"/>
      <c r="G14576" s="2"/>
      <c r="J14576" s="2"/>
    </row>
    <row r="14577">
      <c r="D14577" s="2"/>
      <c r="G14577" s="2"/>
      <c r="J14577" s="2"/>
    </row>
    <row r="14578">
      <c r="D14578" s="2"/>
      <c r="G14578" s="2"/>
      <c r="J14578" s="2"/>
    </row>
    <row r="14579">
      <c r="D14579" s="2"/>
      <c r="G14579" s="2"/>
      <c r="J14579" s="2"/>
    </row>
    <row r="14580">
      <c r="D14580" s="2"/>
      <c r="G14580" s="2"/>
      <c r="J14580" s="2"/>
    </row>
    <row r="14581">
      <c r="D14581" s="2"/>
      <c r="G14581" s="2"/>
      <c r="J14581" s="2"/>
    </row>
    <row r="14582">
      <c r="D14582" s="2"/>
      <c r="G14582" s="2"/>
      <c r="J14582" s="2"/>
    </row>
    <row r="14583">
      <c r="D14583" s="2"/>
      <c r="G14583" s="2"/>
      <c r="J14583" s="2"/>
    </row>
    <row r="14584">
      <c r="D14584" s="2"/>
      <c r="G14584" s="2"/>
      <c r="J14584" s="2"/>
    </row>
    <row r="14585">
      <c r="D14585" s="2"/>
      <c r="G14585" s="2"/>
      <c r="J14585" s="2"/>
    </row>
    <row r="14586">
      <c r="D14586" s="2"/>
      <c r="G14586" s="2"/>
      <c r="J14586" s="2"/>
    </row>
    <row r="14587">
      <c r="D14587" s="2"/>
      <c r="G14587" s="2"/>
      <c r="J14587" s="2"/>
    </row>
    <row r="14588">
      <c r="D14588" s="2"/>
      <c r="G14588" s="2"/>
      <c r="J14588" s="2"/>
    </row>
    <row r="14589">
      <c r="D14589" s="2"/>
      <c r="G14589" s="2"/>
      <c r="J14589" s="2"/>
    </row>
    <row r="14590">
      <c r="D14590" s="2"/>
      <c r="G14590" s="2"/>
      <c r="J14590" s="2"/>
    </row>
    <row r="14591">
      <c r="D14591" s="2"/>
      <c r="G14591" s="2"/>
      <c r="J14591" s="2"/>
    </row>
    <row r="14592">
      <c r="D14592" s="2"/>
      <c r="G14592" s="2"/>
      <c r="J14592" s="2"/>
    </row>
    <row r="14593">
      <c r="D14593" s="2"/>
      <c r="G14593" s="2"/>
      <c r="J14593" s="2"/>
    </row>
    <row r="14594">
      <c r="D14594" s="2"/>
      <c r="G14594" s="2"/>
      <c r="J14594" s="2"/>
    </row>
    <row r="14595">
      <c r="D14595" s="2"/>
      <c r="G14595" s="2"/>
      <c r="J14595" s="2"/>
    </row>
    <row r="14596">
      <c r="D14596" s="2"/>
      <c r="G14596" s="2"/>
      <c r="J14596" s="2"/>
    </row>
    <row r="14597">
      <c r="D14597" s="2"/>
      <c r="G14597" s="2"/>
      <c r="J14597" s="2"/>
    </row>
    <row r="14598">
      <c r="D14598" s="2"/>
      <c r="G14598" s="2"/>
      <c r="J14598" s="2"/>
    </row>
    <row r="14599">
      <c r="D14599" s="2"/>
      <c r="G14599" s="2"/>
      <c r="J14599" s="2"/>
    </row>
    <row r="14600">
      <c r="D14600" s="2"/>
      <c r="G14600" s="2"/>
      <c r="J14600" s="2"/>
    </row>
    <row r="14601">
      <c r="D14601" s="2"/>
      <c r="G14601" s="2"/>
      <c r="J14601" s="2"/>
    </row>
    <row r="14602">
      <c r="D14602" s="2"/>
      <c r="G14602" s="2"/>
      <c r="J14602" s="2"/>
    </row>
    <row r="14603">
      <c r="D14603" s="2"/>
      <c r="G14603" s="2"/>
      <c r="J14603" s="2"/>
    </row>
    <row r="14604">
      <c r="D14604" s="2"/>
      <c r="G14604" s="2"/>
      <c r="J14604" s="2"/>
    </row>
    <row r="14605">
      <c r="D14605" s="2"/>
      <c r="G14605" s="2"/>
      <c r="J14605" s="2"/>
    </row>
    <row r="14606">
      <c r="D14606" s="2"/>
      <c r="G14606" s="2"/>
      <c r="J14606" s="2"/>
    </row>
    <row r="14607">
      <c r="D14607" s="2"/>
      <c r="G14607" s="2"/>
      <c r="J14607" s="2"/>
    </row>
    <row r="14608">
      <c r="D14608" s="2"/>
      <c r="G14608" s="2"/>
      <c r="J14608" s="2"/>
    </row>
    <row r="14609">
      <c r="D14609" s="2"/>
      <c r="G14609" s="2"/>
      <c r="J14609" s="2"/>
    </row>
    <row r="14610">
      <c r="D14610" s="2"/>
      <c r="G14610" s="2"/>
      <c r="J14610" s="2"/>
    </row>
    <row r="14611">
      <c r="D14611" s="2"/>
      <c r="G14611" s="2"/>
      <c r="J14611" s="2"/>
    </row>
    <row r="14612">
      <c r="D14612" s="2"/>
      <c r="G14612" s="2"/>
      <c r="J14612" s="2"/>
    </row>
    <row r="14613">
      <c r="D14613" s="2"/>
      <c r="G14613" s="2"/>
      <c r="J14613" s="2"/>
    </row>
    <row r="14614">
      <c r="D14614" s="2"/>
      <c r="G14614" s="2"/>
      <c r="J14614" s="2"/>
    </row>
    <row r="14615">
      <c r="D14615" s="2"/>
      <c r="G14615" s="2"/>
      <c r="J14615" s="2"/>
    </row>
    <row r="14616">
      <c r="D14616" s="2"/>
      <c r="G14616" s="2"/>
      <c r="J14616" s="2"/>
    </row>
    <row r="14617">
      <c r="D14617" s="2"/>
      <c r="G14617" s="2"/>
      <c r="J14617" s="2"/>
    </row>
    <row r="14618">
      <c r="D14618" s="2"/>
      <c r="G14618" s="2"/>
      <c r="J14618" s="2"/>
    </row>
    <row r="14619">
      <c r="D14619" s="2"/>
      <c r="G14619" s="2"/>
      <c r="J14619" s="2"/>
    </row>
    <row r="14620">
      <c r="D14620" s="2"/>
      <c r="G14620" s="2"/>
      <c r="J14620" s="2"/>
    </row>
    <row r="14621">
      <c r="D14621" s="2"/>
      <c r="G14621" s="2"/>
      <c r="J14621" s="2"/>
    </row>
    <row r="14622">
      <c r="D14622" s="2"/>
      <c r="G14622" s="2"/>
      <c r="J14622" s="2"/>
    </row>
    <row r="14623">
      <c r="D14623" s="2"/>
      <c r="G14623" s="2"/>
      <c r="J14623" s="2"/>
    </row>
    <row r="14624">
      <c r="D14624" s="2"/>
      <c r="G14624" s="2"/>
      <c r="J14624" s="2"/>
    </row>
    <row r="14625">
      <c r="D14625" s="2"/>
      <c r="G14625" s="2"/>
      <c r="J14625" s="2"/>
    </row>
    <row r="14626">
      <c r="D14626" s="2"/>
      <c r="G14626" s="2"/>
      <c r="J14626" s="2"/>
    </row>
    <row r="14627">
      <c r="D14627" s="2"/>
      <c r="G14627" s="2"/>
      <c r="J14627" s="2"/>
    </row>
    <row r="14628">
      <c r="D14628" s="2"/>
      <c r="G14628" s="2"/>
      <c r="J14628" s="2"/>
    </row>
    <row r="14629">
      <c r="D14629" s="2"/>
      <c r="G14629" s="2"/>
      <c r="J14629" s="2"/>
    </row>
    <row r="14630">
      <c r="D14630" s="2"/>
      <c r="G14630" s="2"/>
      <c r="J14630" s="2"/>
    </row>
    <row r="14631">
      <c r="D14631" s="2"/>
      <c r="G14631" s="2"/>
      <c r="J14631" s="2"/>
    </row>
    <row r="14632">
      <c r="D14632" s="2"/>
      <c r="G14632" s="2"/>
      <c r="J14632" s="2"/>
    </row>
    <row r="14633">
      <c r="D14633" s="2"/>
      <c r="G14633" s="2"/>
      <c r="J14633" s="2"/>
    </row>
    <row r="14634">
      <c r="D14634" s="2"/>
      <c r="G14634" s="2"/>
      <c r="J14634" s="2"/>
    </row>
    <row r="14635">
      <c r="D14635" s="2"/>
      <c r="G14635" s="2"/>
      <c r="J14635" s="2"/>
    </row>
    <row r="14636">
      <c r="D14636" s="2"/>
      <c r="G14636" s="2"/>
      <c r="J14636" s="2"/>
    </row>
    <row r="14637">
      <c r="D14637" s="2"/>
      <c r="G14637" s="2"/>
      <c r="J14637" s="2"/>
    </row>
    <row r="14638">
      <c r="D14638" s="2"/>
      <c r="G14638" s="2"/>
      <c r="J14638" s="2"/>
    </row>
    <row r="14639">
      <c r="D14639" s="2"/>
      <c r="G14639" s="2"/>
      <c r="J14639" s="2"/>
    </row>
    <row r="14640">
      <c r="D14640" s="2"/>
      <c r="G14640" s="2"/>
      <c r="J14640" s="2"/>
    </row>
    <row r="14641">
      <c r="D14641" s="2"/>
      <c r="G14641" s="2"/>
      <c r="J14641" s="2"/>
    </row>
    <row r="14642">
      <c r="D14642" s="2"/>
      <c r="G14642" s="2"/>
      <c r="J14642" s="2"/>
    </row>
    <row r="14643">
      <c r="D14643" s="2"/>
      <c r="G14643" s="2"/>
      <c r="J14643" s="2"/>
    </row>
    <row r="14644">
      <c r="D14644" s="2"/>
      <c r="G14644" s="2"/>
      <c r="J14644" s="2"/>
    </row>
    <row r="14645">
      <c r="D14645" s="2"/>
      <c r="G14645" s="2"/>
      <c r="J14645" s="2"/>
    </row>
    <row r="14646">
      <c r="D14646" s="2"/>
      <c r="G14646" s="2"/>
      <c r="J14646" s="2"/>
    </row>
    <row r="14647">
      <c r="D14647" s="2"/>
      <c r="G14647" s="2"/>
      <c r="J14647" s="2"/>
    </row>
    <row r="14648">
      <c r="D14648" s="2"/>
      <c r="G14648" s="2"/>
      <c r="J14648" s="2"/>
    </row>
    <row r="14649">
      <c r="D14649" s="2"/>
      <c r="G14649" s="2"/>
      <c r="J14649" s="2"/>
    </row>
    <row r="14650">
      <c r="D14650" s="2"/>
      <c r="G14650" s="2"/>
      <c r="J14650" s="2"/>
    </row>
    <row r="14651">
      <c r="D14651" s="2"/>
      <c r="G14651" s="2"/>
      <c r="J14651" s="2"/>
    </row>
    <row r="14652">
      <c r="D14652" s="2"/>
      <c r="G14652" s="2"/>
      <c r="J14652" s="2"/>
    </row>
    <row r="14653">
      <c r="D14653" s="2"/>
      <c r="G14653" s="2"/>
      <c r="J14653" s="2"/>
    </row>
    <row r="14654">
      <c r="D14654" s="2"/>
      <c r="G14654" s="2"/>
      <c r="J14654" s="2"/>
    </row>
    <row r="14655">
      <c r="D14655" s="2"/>
      <c r="G14655" s="2"/>
      <c r="J14655" s="2"/>
    </row>
    <row r="14656">
      <c r="D14656" s="2"/>
      <c r="G14656" s="2"/>
      <c r="J14656" s="2"/>
    </row>
    <row r="14657">
      <c r="D14657" s="2"/>
      <c r="G14657" s="2"/>
      <c r="J14657" s="2"/>
    </row>
    <row r="14658">
      <c r="D14658" s="2"/>
      <c r="G14658" s="2"/>
      <c r="J14658" s="2"/>
    </row>
    <row r="14659">
      <c r="D14659" s="2"/>
      <c r="G14659" s="2"/>
      <c r="J14659" s="2"/>
    </row>
    <row r="14660">
      <c r="D14660" s="2"/>
      <c r="G14660" s="2"/>
      <c r="J14660" s="2"/>
    </row>
    <row r="14661">
      <c r="D14661" s="2"/>
      <c r="G14661" s="2"/>
      <c r="J14661" s="2"/>
    </row>
    <row r="14662">
      <c r="D14662" s="2"/>
      <c r="G14662" s="2"/>
      <c r="J14662" s="2"/>
    </row>
    <row r="14663">
      <c r="D14663" s="2"/>
      <c r="G14663" s="2"/>
      <c r="J14663" s="2"/>
    </row>
    <row r="14664">
      <c r="D14664" s="2"/>
      <c r="G14664" s="2"/>
      <c r="J14664" s="2"/>
    </row>
    <row r="14665">
      <c r="D14665" s="2"/>
      <c r="G14665" s="2"/>
      <c r="J14665" s="2"/>
    </row>
    <row r="14666">
      <c r="D14666" s="2"/>
      <c r="G14666" s="2"/>
      <c r="J14666" s="2"/>
    </row>
    <row r="14667">
      <c r="D14667" s="2"/>
      <c r="G14667" s="2"/>
      <c r="J14667" s="2"/>
    </row>
    <row r="14668">
      <c r="D14668" s="2"/>
      <c r="G14668" s="2"/>
      <c r="J14668" s="2"/>
    </row>
    <row r="14669">
      <c r="D14669" s="2"/>
      <c r="G14669" s="2"/>
      <c r="J14669" s="2"/>
    </row>
    <row r="14670">
      <c r="D14670" s="2"/>
      <c r="G14670" s="2"/>
      <c r="J14670" s="2"/>
    </row>
    <row r="14671">
      <c r="D14671" s="2"/>
      <c r="G14671" s="2"/>
      <c r="J14671" s="2"/>
    </row>
    <row r="14672">
      <c r="D14672" s="2"/>
      <c r="G14672" s="2"/>
      <c r="J14672" s="2"/>
    </row>
    <row r="14673">
      <c r="D14673" s="2"/>
      <c r="G14673" s="2"/>
      <c r="J14673" s="2"/>
    </row>
    <row r="14674">
      <c r="D14674" s="2"/>
      <c r="G14674" s="2"/>
      <c r="J14674" s="2"/>
    </row>
    <row r="14675">
      <c r="D14675" s="2"/>
      <c r="G14675" s="2"/>
      <c r="J14675" s="2"/>
    </row>
    <row r="14676">
      <c r="D14676" s="2"/>
      <c r="G14676" s="2"/>
      <c r="J14676" s="2"/>
    </row>
    <row r="14677">
      <c r="D14677" s="2"/>
      <c r="G14677" s="2"/>
      <c r="J14677" s="2"/>
    </row>
    <row r="14678">
      <c r="D14678" s="2"/>
      <c r="G14678" s="2"/>
      <c r="J14678" s="2"/>
    </row>
    <row r="14679">
      <c r="D14679" s="2"/>
      <c r="G14679" s="2"/>
      <c r="J14679" s="2"/>
    </row>
    <row r="14680">
      <c r="D14680" s="2"/>
      <c r="G14680" s="2"/>
      <c r="J14680" s="2"/>
    </row>
    <row r="14681">
      <c r="D14681" s="2"/>
      <c r="G14681" s="2"/>
      <c r="J14681" s="2"/>
    </row>
    <row r="14682">
      <c r="D14682" s="2"/>
      <c r="G14682" s="2"/>
      <c r="J14682" s="2"/>
    </row>
    <row r="14683">
      <c r="D14683" s="2"/>
      <c r="G14683" s="2"/>
      <c r="J14683" s="2"/>
    </row>
    <row r="14684">
      <c r="D14684" s="2"/>
      <c r="G14684" s="2"/>
      <c r="J14684" s="2"/>
    </row>
    <row r="14685">
      <c r="D14685" s="2"/>
      <c r="G14685" s="2"/>
      <c r="J14685" s="2"/>
    </row>
    <row r="14686">
      <c r="D14686" s="2"/>
      <c r="G14686" s="2"/>
      <c r="J14686" s="2"/>
    </row>
    <row r="14687">
      <c r="D14687" s="2"/>
      <c r="G14687" s="2"/>
      <c r="J14687" s="2"/>
    </row>
    <row r="14688">
      <c r="D14688" s="2"/>
      <c r="G14688" s="2"/>
      <c r="J14688" s="2"/>
    </row>
    <row r="14689">
      <c r="D14689" s="2"/>
      <c r="G14689" s="2"/>
      <c r="J14689" s="2"/>
    </row>
    <row r="14690">
      <c r="D14690" s="2"/>
      <c r="G14690" s="2"/>
      <c r="J14690" s="2"/>
    </row>
    <row r="14691">
      <c r="D14691" s="2"/>
      <c r="G14691" s="2"/>
      <c r="J14691" s="2"/>
    </row>
    <row r="14692">
      <c r="D14692" s="2"/>
      <c r="G14692" s="2"/>
      <c r="J14692" s="2"/>
    </row>
    <row r="14693">
      <c r="D14693" s="2"/>
      <c r="G14693" s="2"/>
      <c r="J14693" s="2"/>
    </row>
    <row r="14694">
      <c r="D14694" s="2"/>
      <c r="G14694" s="2"/>
      <c r="J14694" s="2"/>
    </row>
    <row r="14695">
      <c r="D14695" s="2"/>
      <c r="G14695" s="2"/>
      <c r="J14695" s="2"/>
    </row>
    <row r="14696">
      <c r="D14696" s="2"/>
      <c r="G14696" s="2"/>
      <c r="J14696" s="2"/>
    </row>
    <row r="14697">
      <c r="D14697" s="2"/>
      <c r="G14697" s="2"/>
      <c r="J14697" s="2"/>
    </row>
    <row r="14698">
      <c r="D14698" s="2"/>
      <c r="G14698" s="2"/>
      <c r="J14698" s="2"/>
    </row>
    <row r="14699">
      <c r="D14699" s="2"/>
      <c r="G14699" s="2"/>
      <c r="J14699" s="2"/>
    </row>
    <row r="14700">
      <c r="D14700" s="2"/>
      <c r="G14700" s="2"/>
      <c r="J14700" s="2"/>
    </row>
    <row r="14701">
      <c r="D14701" s="2"/>
      <c r="G14701" s="2"/>
      <c r="J14701" s="2"/>
    </row>
    <row r="14702">
      <c r="D14702" s="2"/>
      <c r="G14702" s="2"/>
      <c r="J14702" s="2"/>
    </row>
    <row r="14703">
      <c r="D14703" s="2"/>
      <c r="G14703" s="2"/>
      <c r="J14703" s="2"/>
    </row>
    <row r="14704">
      <c r="D14704" s="2"/>
      <c r="G14704" s="2"/>
      <c r="J14704" s="2"/>
    </row>
    <row r="14705">
      <c r="D14705" s="2"/>
      <c r="G14705" s="2"/>
      <c r="J14705" s="2"/>
    </row>
    <row r="14706">
      <c r="D14706" s="2"/>
      <c r="G14706" s="2"/>
      <c r="J14706" s="2"/>
    </row>
    <row r="14707">
      <c r="D14707" s="2"/>
      <c r="G14707" s="2"/>
      <c r="J14707" s="2"/>
    </row>
    <row r="14708">
      <c r="D14708" s="2"/>
      <c r="G14708" s="2"/>
      <c r="J14708" s="2"/>
    </row>
    <row r="14709">
      <c r="D14709" s="2"/>
      <c r="G14709" s="2"/>
      <c r="J14709" s="2"/>
    </row>
    <row r="14710">
      <c r="D14710" s="2"/>
      <c r="G14710" s="2"/>
      <c r="J14710" s="2"/>
    </row>
    <row r="14711">
      <c r="D14711" s="2"/>
      <c r="G14711" s="2"/>
      <c r="J14711" s="2"/>
    </row>
    <row r="14712">
      <c r="D14712" s="2"/>
      <c r="G14712" s="2"/>
      <c r="J14712" s="2"/>
    </row>
    <row r="14713">
      <c r="D14713" s="2"/>
      <c r="G14713" s="2"/>
      <c r="J14713" s="2"/>
    </row>
    <row r="14714">
      <c r="D14714" s="2"/>
      <c r="G14714" s="2"/>
      <c r="J14714" s="2"/>
    </row>
    <row r="14715">
      <c r="D14715" s="2"/>
      <c r="G14715" s="2"/>
      <c r="J14715" s="2"/>
    </row>
    <row r="14716">
      <c r="D14716" s="2"/>
      <c r="G14716" s="2"/>
      <c r="J14716" s="2"/>
    </row>
    <row r="14717">
      <c r="D14717" s="2"/>
      <c r="G14717" s="2"/>
      <c r="J14717" s="2"/>
    </row>
    <row r="14718">
      <c r="D14718" s="2"/>
      <c r="G14718" s="2"/>
      <c r="J14718" s="2"/>
    </row>
    <row r="14719">
      <c r="D14719" s="2"/>
      <c r="G14719" s="2"/>
      <c r="J14719" s="2"/>
    </row>
    <row r="14720">
      <c r="D14720" s="2"/>
      <c r="G14720" s="2"/>
      <c r="J14720" s="2"/>
    </row>
    <row r="14721">
      <c r="D14721" s="2"/>
      <c r="G14721" s="2"/>
      <c r="J14721" s="2"/>
    </row>
    <row r="14722">
      <c r="D14722" s="2"/>
      <c r="G14722" s="2"/>
      <c r="J14722" s="2"/>
    </row>
    <row r="14723">
      <c r="D14723" s="2"/>
      <c r="G14723" s="2"/>
      <c r="J14723" s="2"/>
    </row>
    <row r="14724">
      <c r="D14724" s="2"/>
      <c r="G14724" s="2"/>
      <c r="J14724" s="2"/>
    </row>
    <row r="14725">
      <c r="D14725" s="2"/>
      <c r="G14725" s="2"/>
      <c r="J14725" s="2"/>
    </row>
    <row r="14726">
      <c r="D14726" s="2"/>
      <c r="G14726" s="2"/>
      <c r="J14726" s="2"/>
    </row>
    <row r="14727">
      <c r="D14727" s="2"/>
      <c r="G14727" s="2"/>
      <c r="J14727" s="2"/>
    </row>
    <row r="14728">
      <c r="D14728" s="2"/>
      <c r="G14728" s="2"/>
      <c r="J14728" s="2"/>
    </row>
    <row r="14729">
      <c r="D14729" s="2"/>
      <c r="G14729" s="2"/>
      <c r="J14729" s="2"/>
    </row>
    <row r="14730">
      <c r="D14730" s="2"/>
      <c r="G14730" s="2"/>
      <c r="J14730" s="2"/>
    </row>
    <row r="14731">
      <c r="D14731" s="2"/>
      <c r="G14731" s="2"/>
      <c r="J14731" s="2"/>
    </row>
    <row r="14732">
      <c r="D14732" s="2"/>
      <c r="G14732" s="2"/>
      <c r="J14732" s="2"/>
    </row>
    <row r="14733">
      <c r="D14733" s="2"/>
      <c r="G14733" s="2"/>
      <c r="J14733" s="2"/>
    </row>
    <row r="14734">
      <c r="D14734" s="2"/>
      <c r="G14734" s="2"/>
      <c r="J14734" s="2"/>
    </row>
    <row r="14735">
      <c r="D14735" s="2"/>
      <c r="G14735" s="2"/>
      <c r="J14735" s="2"/>
    </row>
    <row r="14736">
      <c r="D14736" s="2"/>
      <c r="G14736" s="2"/>
      <c r="J14736" s="2"/>
    </row>
    <row r="14737">
      <c r="D14737" s="2"/>
      <c r="G14737" s="2"/>
      <c r="J14737" s="2"/>
    </row>
    <row r="14738">
      <c r="D14738" s="2"/>
      <c r="G14738" s="2"/>
      <c r="J14738" s="2"/>
    </row>
    <row r="14739">
      <c r="D14739" s="2"/>
      <c r="G14739" s="2"/>
      <c r="J14739" s="2"/>
    </row>
    <row r="14740">
      <c r="D14740" s="2"/>
      <c r="G14740" s="2"/>
      <c r="J14740" s="2"/>
    </row>
    <row r="14741">
      <c r="D14741" s="2"/>
      <c r="G14741" s="2"/>
      <c r="J14741" s="2"/>
    </row>
    <row r="14742">
      <c r="D14742" s="2"/>
      <c r="G14742" s="2"/>
      <c r="J14742" s="2"/>
    </row>
    <row r="14743">
      <c r="D14743" s="2"/>
      <c r="G14743" s="2"/>
      <c r="J14743" s="2"/>
    </row>
    <row r="14744">
      <c r="D14744" s="2"/>
      <c r="G14744" s="2"/>
      <c r="J14744" s="2"/>
    </row>
    <row r="14745">
      <c r="D14745" s="2"/>
      <c r="G14745" s="2"/>
      <c r="J14745" s="2"/>
    </row>
    <row r="14746">
      <c r="D14746" s="2"/>
      <c r="G14746" s="2"/>
      <c r="J14746" s="2"/>
    </row>
    <row r="14747">
      <c r="D14747" s="2"/>
      <c r="G14747" s="2"/>
      <c r="J14747" s="2"/>
    </row>
    <row r="14748">
      <c r="D14748" s="2"/>
      <c r="G14748" s="2"/>
      <c r="J14748" s="2"/>
    </row>
    <row r="14749">
      <c r="D14749" s="2"/>
      <c r="G14749" s="2"/>
      <c r="J14749" s="2"/>
    </row>
    <row r="14750">
      <c r="D14750" s="2"/>
      <c r="G14750" s="2"/>
      <c r="J14750" s="2"/>
    </row>
    <row r="14751">
      <c r="D14751" s="2"/>
      <c r="G14751" s="2"/>
      <c r="J14751" s="2"/>
    </row>
    <row r="14752">
      <c r="D14752" s="2"/>
      <c r="G14752" s="2"/>
      <c r="J14752" s="2"/>
    </row>
    <row r="14753">
      <c r="D14753" s="2"/>
      <c r="G14753" s="2"/>
      <c r="J14753" s="2"/>
    </row>
    <row r="14754">
      <c r="D14754" s="2"/>
      <c r="G14754" s="2"/>
      <c r="J14754" s="2"/>
    </row>
    <row r="14755">
      <c r="D14755" s="2"/>
      <c r="G14755" s="2"/>
      <c r="J14755" s="2"/>
    </row>
    <row r="14756">
      <c r="D14756" s="2"/>
      <c r="G14756" s="2"/>
      <c r="J14756" s="2"/>
    </row>
    <row r="14757">
      <c r="D14757" s="2"/>
      <c r="G14757" s="2"/>
      <c r="J14757" s="2"/>
    </row>
    <row r="14758">
      <c r="D14758" s="2"/>
      <c r="G14758" s="2"/>
      <c r="J14758" s="2"/>
    </row>
    <row r="14759">
      <c r="D14759" s="2"/>
      <c r="G14759" s="2"/>
      <c r="J14759" s="2"/>
    </row>
    <row r="14760">
      <c r="D14760" s="2"/>
      <c r="G14760" s="2"/>
      <c r="J14760" s="2"/>
    </row>
    <row r="14761">
      <c r="D14761" s="2"/>
      <c r="G14761" s="2"/>
      <c r="J14761" s="2"/>
    </row>
    <row r="14762">
      <c r="D14762" s="2"/>
      <c r="G14762" s="2"/>
      <c r="J14762" s="2"/>
    </row>
    <row r="14763">
      <c r="D14763" s="2"/>
      <c r="G14763" s="2"/>
      <c r="J14763" s="2"/>
    </row>
    <row r="14764">
      <c r="D14764" s="2"/>
      <c r="G14764" s="2"/>
      <c r="J14764" s="2"/>
    </row>
    <row r="14765">
      <c r="D14765" s="2"/>
      <c r="G14765" s="2"/>
      <c r="J14765" s="2"/>
    </row>
    <row r="14766">
      <c r="D14766" s="2"/>
      <c r="G14766" s="2"/>
      <c r="J14766" s="2"/>
    </row>
    <row r="14767">
      <c r="D14767" s="2"/>
      <c r="G14767" s="2"/>
      <c r="J14767" s="2"/>
    </row>
    <row r="14768">
      <c r="D14768" s="2"/>
      <c r="G14768" s="2"/>
      <c r="J14768" s="2"/>
    </row>
    <row r="14769">
      <c r="D14769" s="2"/>
      <c r="G14769" s="2"/>
      <c r="J14769" s="2"/>
    </row>
    <row r="14770">
      <c r="D14770" s="2"/>
      <c r="G14770" s="2"/>
      <c r="J14770" s="2"/>
    </row>
    <row r="14771">
      <c r="D14771" s="2"/>
      <c r="G14771" s="2"/>
      <c r="J14771" s="2"/>
    </row>
    <row r="14772">
      <c r="D14772" s="2"/>
      <c r="G14772" s="2"/>
      <c r="J14772" s="2"/>
    </row>
    <row r="14773">
      <c r="D14773" s="2"/>
      <c r="G14773" s="2"/>
      <c r="J14773" s="2"/>
    </row>
    <row r="14774">
      <c r="D14774" s="2"/>
      <c r="G14774" s="2"/>
      <c r="J14774" s="2"/>
    </row>
    <row r="14775">
      <c r="D14775" s="2"/>
      <c r="G14775" s="2"/>
      <c r="J14775" s="2"/>
    </row>
    <row r="14776">
      <c r="D14776" s="2"/>
      <c r="G14776" s="2"/>
      <c r="J14776" s="2"/>
    </row>
    <row r="14777">
      <c r="D14777" s="2"/>
      <c r="G14777" s="2"/>
      <c r="J14777" s="2"/>
    </row>
    <row r="14778">
      <c r="D14778" s="2"/>
      <c r="G14778" s="2"/>
      <c r="J14778" s="2"/>
    </row>
    <row r="14779">
      <c r="D14779" s="2"/>
      <c r="G14779" s="2"/>
      <c r="J14779" s="2"/>
    </row>
    <row r="14780">
      <c r="D14780" s="2"/>
      <c r="G14780" s="2"/>
      <c r="J14780" s="2"/>
    </row>
    <row r="14781">
      <c r="D14781" s="2"/>
      <c r="G14781" s="2"/>
      <c r="J14781" s="2"/>
    </row>
    <row r="14782">
      <c r="D14782" s="2"/>
      <c r="G14782" s="2"/>
      <c r="J14782" s="2"/>
    </row>
    <row r="14783">
      <c r="D14783" s="2"/>
      <c r="G14783" s="2"/>
      <c r="J14783" s="2"/>
    </row>
    <row r="14784">
      <c r="D14784" s="2"/>
      <c r="G14784" s="2"/>
      <c r="J14784" s="2"/>
    </row>
    <row r="14785">
      <c r="D14785" s="2"/>
      <c r="G14785" s="2"/>
      <c r="J14785" s="2"/>
    </row>
    <row r="14786">
      <c r="D14786" s="2"/>
      <c r="G14786" s="2"/>
      <c r="J14786" s="2"/>
    </row>
    <row r="14787">
      <c r="D14787" s="2"/>
      <c r="G14787" s="2"/>
      <c r="J14787" s="2"/>
    </row>
    <row r="14788">
      <c r="D14788" s="2"/>
      <c r="G14788" s="2"/>
      <c r="J14788" s="2"/>
    </row>
    <row r="14789">
      <c r="D14789" s="2"/>
      <c r="G14789" s="2"/>
      <c r="J14789" s="2"/>
    </row>
    <row r="14790">
      <c r="D14790" s="2"/>
      <c r="G14790" s="2"/>
      <c r="J14790" s="2"/>
    </row>
    <row r="14791">
      <c r="D14791" s="2"/>
      <c r="G14791" s="2"/>
      <c r="J14791" s="2"/>
    </row>
    <row r="14792">
      <c r="D14792" s="2"/>
      <c r="G14792" s="2"/>
      <c r="J14792" s="2"/>
    </row>
    <row r="14793">
      <c r="D14793" s="2"/>
      <c r="G14793" s="2"/>
      <c r="J14793" s="2"/>
    </row>
    <row r="14794">
      <c r="D14794" s="2"/>
      <c r="G14794" s="2"/>
      <c r="J14794" s="2"/>
    </row>
    <row r="14795">
      <c r="D14795" s="2"/>
      <c r="G14795" s="2"/>
      <c r="J14795" s="2"/>
    </row>
    <row r="14796">
      <c r="D14796" s="2"/>
      <c r="G14796" s="2"/>
      <c r="J14796" s="2"/>
    </row>
    <row r="14797">
      <c r="D14797" s="2"/>
      <c r="G14797" s="2"/>
      <c r="J14797" s="2"/>
    </row>
    <row r="14798">
      <c r="D14798" s="2"/>
      <c r="G14798" s="2"/>
      <c r="J14798" s="2"/>
    </row>
    <row r="14799">
      <c r="D14799" s="2"/>
      <c r="G14799" s="2"/>
      <c r="J14799" s="2"/>
    </row>
    <row r="14800">
      <c r="D14800" s="2"/>
      <c r="G14800" s="2"/>
      <c r="J14800" s="2"/>
    </row>
    <row r="14801">
      <c r="D14801" s="2"/>
      <c r="G14801" s="2"/>
      <c r="J14801" s="2"/>
    </row>
    <row r="14802">
      <c r="D14802" s="2"/>
      <c r="G14802" s="2"/>
      <c r="J14802" s="2"/>
    </row>
    <row r="14803">
      <c r="D14803" s="2"/>
      <c r="G14803" s="2"/>
      <c r="J14803" s="2"/>
    </row>
    <row r="14804">
      <c r="D14804" s="2"/>
      <c r="G14804" s="2"/>
      <c r="J14804" s="2"/>
    </row>
    <row r="14805">
      <c r="D14805" s="2"/>
      <c r="G14805" s="2"/>
      <c r="J14805" s="2"/>
    </row>
    <row r="14806">
      <c r="D14806" s="2"/>
      <c r="G14806" s="2"/>
      <c r="J14806" s="2"/>
    </row>
    <row r="14807">
      <c r="D14807" s="2"/>
      <c r="G14807" s="2"/>
      <c r="J14807" s="2"/>
    </row>
    <row r="14808">
      <c r="D14808" s="2"/>
      <c r="G14808" s="2"/>
      <c r="J14808" s="2"/>
    </row>
    <row r="14809">
      <c r="D14809" s="2"/>
      <c r="G14809" s="2"/>
      <c r="J14809" s="2"/>
    </row>
    <row r="14810">
      <c r="D14810" s="2"/>
      <c r="G14810" s="2"/>
      <c r="J14810" s="2"/>
    </row>
    <row r="14811">
      <c r="D14811" s="2"/>
      <c r="G14811" s="2"/>
      <c r="J14811" s="2"/>
    </row>
    <row r="14812">
      <c r="D14812" s="2"/>
      <c r="G14812" s="2"/>
      <c r="J14812" s="2"/>
    </row>
    <row r="14813">
      <c r="D14813" s="2"/>
      <c r="G14813" s="2"/>
      <c r="J14813" s="2"/>
    </row>
    <row r="14814">
      <c r="D14814" s="2"/>
      <c r="G14814" s="2"/>
      <c r="J14814" s="2"/>
    </row>
    <row r="14815">
      <c r="D14815" s="2"/>
      <c r="G14815" s="2"/>
      <c r="J14815" s="2"/>
    </row>
    <row r="14816">
      <c r="D14816" s="2"/>
      <c r="G14816" s="2"/>
      <c r="J14816" s="2"/>
    </row>
    <row r="14817">
      <c r="D14817" s="2"/>
      <c r="G14817" s="2"/>
      <c r="J14817" s="2"/>
    </row>
    <row r="14818">
      <c r="D14818" s="2"/>
      <c r="G14818" s="2"/>
      <c r="J14818" s="2"/>
    </row>
    <row r="14819">
      <c r="D14819" s="2"/>
      <c r="G14819" s="2"/>
      <c r="J14819" s="2"/>
    </row>
    <row r="14820">
      <c r="D14820" s="2"/>
      <c r="G14820" s="2"/>
      <c r="J14820" s="2"/>
    </row>
    <row r="14821">
      <c r="D14821" s="2"/>
      <c r="G14821" s="2"/>
      <c r="J14821" s="2"/>
    </row>
    <row r="14822">
      <c r="D14822" s="2"/>
      <c r="G14822" s="2"/>
      <c r="J14822" s="2"/>
    </row>
    <row r="14823">
      <c r="D14823" s="2"/>
      <c r="G14823" s="2"/>
      <c r="J14823" s="2"/>
    </row>
    <row r="14824">
      <c r="D14824" s="2"/>
      <c r="G14824" s="2"/>
      <c r="J14824" s="2"/>
    </row>
    <row r="14825">
      <c r="D14825" s="2"/>
      <c r="G14825" s="2"/>
      <c r="J14825" s="2"/>
    </row>
    <row r="14826">
      <c r="D14826" s="2"/>
      <c r="G14826" s="2"/>
      <c r="J14826" s="2"/>
    </row>
    <row r="14827">
      <c r="D14827" s="2"/>
      <c r="G14827" s="2"/>
      <c r="J14827" s="2"/>
    </row>
    <row r="14828">
      <c r="D14828" s="2"/>
      <c r="G14828" s="2"/>
      <c r="J14828" s="2"/>
    </row>
    <row r="14829">
      <c r="D14829" s="2"/>
      <c r="G14829" s="2"/>
      <c r="J14829" s="2"/>
    </row>
    <row r="14830">
      <c r="D14830" s="2"/>
      <c r="G14830" s="2"/>
      <c r="J14830" s="2"/>
    </row>
    <row r="14831">
      <c r="D14831" s="2"/>
      <c r="G14831" s="2"/>
      <c r="J14831" s="2"/>
    </row>
    <row r="14832">
      <c r="D14832" s="2"/>
      <c r="G14832" s="2"/>
      <c r="J14832" s="2"/>
    </row>
    <row r="14833">
      <c r="D14833" s="2"/>
      <c r="G14833" s="2"/>
      <c r="J14833" s="2"/>
    </row>
    <row r="14834">
      <c r="D14834" s="2"/>
      <c r="G14834" s="2"/>
      <c r="J14834" s="2"/>
    </row>
    <row r="14835">
      <c r="D14835" s="2"/>
      <c r="G14835" s="2"/>
      <c r="J14835" s="2"/>
    </row>
    <row r="14836">
      <c r="D14836" s="2"/>
      <c r="G14836" s="2"/>
      <c r="J14836" s="2"/>
    </row>
    <row r="14837">
      <c r="D14837" s="2"/>
      <c r="G14837" s="2"/>
      <c r="J14837" s="2"/>
    </row>
    <row r="14838">
      <c r="D14838" s="2"/>
      <c r="G14838" s="2"/>
      <c r="J14838" s="2"/>
    </row>
    <row r="14839">
      <c r="D14839" s="2"/>
      <c r="G14839" s="2"/>
      <c r="J14839" s="2"/>
    </row>
    <row r="14840">
      <c r="D14840" s="2"/>
      <c r="G14840" s="2"/>
      <c r="J14840" s="2"/>
    </row>
    <row r="14841">
      <c r="D14841" s="2"/>
      <c r="G14841" s="2"/>
      <c r="J14841" s="2"/>
    </row>
    <row r="14842">
      <c r="D14842" s="2"/>
      <c r="G14842" s="2"/>
      <c r="J14842" s="2"/>
    </row>
    <row r="14843">
      <c r="D14843" s="2"/>
      <c r="G14843" s="2"/>
      <c r="J14843" s="2"/>
    </row>
    <row r="14844">
      <c r="D14844" s="2"/>
      <c r="G14844" s="2"/>
      <c r="J14844" s="2"/>
    </row>
    <row r="14845">
      <c r="D14845" s="2"/>
      <c r="G14845" s="2"/>
      <c r="J14845" s="2"/>
    </row>
    <row r="14846">
      <c r="D14846" s="2"/>
      <c r="G14846" s="2"/>
      <c r="J14846" s="2"/>
    </row>
    <row r="14847">
      <c r="D14847" s="2"/>
      <c r="G14847" s="2"/>
      <c r="J14847" s="2"/>
    </row>
    <row r="14848">
      <c r="D14848" s="2"/>
      <c r="G14848" s="2"/>
      <c r="J14848" s="2"/>
    </row>
    <row r="14849">
      <c r="D14849" s="2"/>
      <c r="G14849" s="2"/>
      <c r="J14849" s="2"/>
    </row>
    <row r="14850">
      <c r="D14850" s="2"/>
      <c r="G14850" s="2"/>
      <c r="J14850" s="2"/>
    </row>
    <row r="14851">
      <c r="D14851" s="2"/>
      <c r="G14851" s="2"/>
      <c r="J14851" s="2"/>
    </row>
    <row r="14852">
      <c r="D14852" s="2"/>
      <c r="G14852" s="2"/>
      <c r="J14852" s="2"/>
    </row>
    <row r="14853">
      <c r="D14853" s="2"/>
      <c r="G14853" s="2"/>
      <c r="J14853" s="2"/>
    </row>
    <row r="14854">
      <c r="D14854" s="2"/>
      <c r="G14854" s="2"/>
      <c r="J14854" s="2"/>
    </row>
    <row r="14855">
      <c r="D14855" s="2"/>
      <c r="G14855" s="2"/>
      <c r="J14855" s="2"/>
    </row>
    <row r="14856">
      <c r="D14856" s="2"/>
      <c r="G14856" s="2"/>
      <c r="J14856" s="2"/>
    </row>
    <row r="14857">
      <c r="D14857" s="2"/>
      <c r="G14857" s="2"/>
      <c r="J14857" s="2"/>
    </row>
    <row r="14858">
      <c r="D14858" s="2"/>
      <c r="G14858" s="2"/>
      <c r="J14858" s="2"/>
    </row>
    <row r="14859">
      <c r="D14859" s="2"/>
      <c r="G14859" s="2"/>
      <c r="J14859" s="2"/>
    </row>
    <row r="14860">
      <c r="D14860" s="2"/>
      <c r="G14860" s="2"/>
      <c r="J14860" s="2"/>
    </row>
    <row r="14861">
      <c r="D14861" s="2"/>
      <c r="G14861" s="2"/>
      <c r="J14861" s="2"/>
    </row>
    <row r="14862">
      <c r="D14862" s="2"/>
      <c r="G14862" s="2"/>
      <c r="J14862" s="2"/>
    </row>
    <row r="14863">
      <c r="D14863" s="2"/>
      <c r="G14863" s="2"/>
      <c r="J14863" s="2"/>
    </row>
    <row r="14864">
      <c r="D14864" s="2"/>
      <c r="G14864" s="2"/>
      <c r="J14864" s="2"/>
    </row>
    <row r="14865">
      <c r="D14865" s="2"/>
      <c r="G14865" s="2"/>
      <c r="J14865" s="2"/>
    </row>
    <row r="14866">
      <c r="D14866" s="2"/>
      <c r="G14866" s="2"/>
      <c r="J14866" s="2"/>
    </row>
    <row r="14867">
      <c r="D14867" s="2"/>
      <c r="G14867" s="2"/>
      <c r="J14867" s="2"/>
    </row>
    <row r="14868">
      <c r="D14868" s="2"/>
      <c r="G14868" s="2"/>
      <c r="J14868" s="2"/>
    </row>
    <row r="14869">
      <c r="D14869" s="2"/>
      <c r="G14869" s="2"/>
      <c r="J14869" s="2"/>
    </row>
    <row r="14870">
      <c r="D14870" s="2"/>
      <c r="G14870" s="2"/>
      <c r="J14870" s="2"/>
    </row>
    <row r="14871">
      <c r="D14871" s="2"/>
      <c r="G14871" s="2"/>
      <c r="J14871" s="2"/>
    </row>
    <row r="14872">
      <c r="D14872" s="2"/>
      <c r="G14872" s="2"/>
      <c r="J14872" s="2"/>
    </row>
    <row r="14873">
      <c r="D14873" s="2"/>
      <c r="G14873" s="2"/>
      <c r="J14873" s="2"/>
    </row>
    <row r="14874">
      <c r="D14874" s="2"/>
      <c r="G14874" s="2"/>
      <c r="J14874" s="2"/>
    </row>
    <row r="14875">
      <c r="D14875" s="2"/>
      <c r="G14875" s="2"/>
      <c r="J14875" s="2"/>
    </row>
    <row r="14876">
      <c r="D14876" s="2"/>
      <c r="G14876" s="2"/>
      <c r="J14876" s="2"/>
    </row>
    <row r="14877">
      <c r="D14877" s="2"/>
      <c r="G14877" s="2"/>
      <c r="J14877" s="2"/>
    </row>
    <row r="14878">
      <c r="D14878" s="2"/>
      <c r="G14878" s="2"/>
      <c r="J14878" s="2"/>
    </row>
    <row r="14879">
      <c r="D14879" s="2"/>
      <c r="G14879" s="2"/>
      <c r="J14879" s="2"/>
    </row>
    <row r="14880">
      <c r="D14880" s="2"/>
      <c r="G14880" s="2"/>
      <c r="J14880" s="2"/>
    </row>
    <row r="14881">
      <c r="D14881" s="2"/>
      <c r="G14881" s="2"/>
      <c r="J14881" s="2"/>
    </row>
    <row r="14882">
      <c r="D14882" s="2"/>
      <c r="G14882" s="2"/>
      <c r="J14882" s="2"/>
    </row>
    <row r="14883">
      <c r="D14883" s="2"/>
      <c r="G14883" s="2"/>
      <c r="J14883" s="2"/>
    </row>
    <row r="14884">
      <c r="D14884" s="2"/>
      <c r="G14884" s="2"/>
      <c r="J14884" s="2"/>
    </row>
    <row r="14885">
      <c r="D14885" s="2"/>
      <c r="G14885" s="2"/>
      <c r="J14885" s="2"/>
    </row>
    <row r="14886">
      <c r="D14886" s="2"/>
      <c r="G14886" s="2"/>
      <c r="J14886" s="2"/>
    </row>
    <row r="14887">
      <c r="D14887" s="2"/>
      <c r="G14887" s="2"/>
      <c r="J14887" s="2"/>
    </row>
    <row r="14888">
      <c r="D14888" s="2"/>
      <c r="G14888" s="2"/>
      <c r="J14888" s="2"/>
    </row>
    <row r="14889">
      <c r="D14889" s="2"/>
      <c r="G14889" s="2"/>
      <c r="J14889" s="2"/>
    </row>
    <row r="14890">
      <c r="D14890" s="2"/>
      <c r="G14890" s="2"/>
      <c r="J14890" s="2"/>
    </row>
    <row r="14891">
      <c r="D14891" s="2"/>
      <c r="G14891" s="2"/>
      <c r="J14891" s="2"/>
    </row>
    <row r="14892">
      <c r="D14892" s="2"/>
      <c r="G14892" s="2"/>
      <c r="J14892" s="2"/>
    </row>
    <row r="14893">
      <c r="D14893" s="2"/>
      <c r="G14893" s="2"/>
      <c r="J14893" s="2"/>
    </row>
    <row r="14894">
      <c r="D14894" s="2"/>
      <c r="G14894" s="2"/>
      <c r="J14894" s="2"/>
    </row>
    <row r="14895">
      <c r="D14895" s="2"/>
      <c r="G14895" s="2"/>
      <c r="J14895" s="2"/>
    </row>
    <row r="14896">
      <c r="D14896" s="2"/>
      <c r="G14896" s="2"/>
      <c r="J14896" s="2"/>
    </row>
    <row r="14897">
      <c r="D14897" s="2"/>
      <c r="G14897" s="2"/>
      <c r="J14897" s="2"/>
    </row>
    <row r="14898">
      <c r="D14898" s="2"/>
      <c r="G14898" s="2"/>
      <c r="J14898" s="2"/>
    </row>
    <row r="14899">
      <c r="D14899" s="2"/>
      <c r="G14899" s="2"/>
      <c r="J14899" s="2"/>
    </row>
    <row r="14900">
      <c r="D14900" s="2"/>
      <c r="G14900" s="2"/>
      <c r="J14900" s="2"/>
    </row>
    <row r="14901">
      <c r="D14901" s="2"/>
      <c r="G14901" s="2"/>
      <c r="J14901" s="2"/>
    </row>
    <row r="14902">
      <c r="D14902" s="2"/>
      <c r="G14902" s="2"/>
      <c r="J14902" s="2"/>
    </row>
    <row r="14903">
      <c r="D14903" s="2"/>
      <c r="G14903" s="2"/>
      <c r="J14903" s="2"/>
    </row>
    <row r="14904">
      <c r="D14904" s="2"/>
      <c r="G14904" s="2"/>
      <c r="J14904" s="2"/>
    </row>
    <row r="14905">
      <c r="D14905" s="2"/>
      <c r="G14905" s="2"/>
      <c r="J14905" s="2"/>
    </row>
    <row r="14906">
      <c r="D14906" s="2"/>
      <c r="G14906" s="2"/>
      <c r="J14906" s="2"/>
    </row>
    <row r="14907">
      <c r="D14907" s="2"/>
      <c r="G14907" s="2"/>
      <c r="J14907" s="2"/>
    </row>
    <row r="14908">
      <c r="D14908" s="2"/>
      <c r="G14908" s="2"/>
      <c r="J14908" s="2"/>
    </row>
    <row r="14909">
      <c r="D14909" s="2"/>
      <c r="G14909" s="2"/>
      <c r="J14909" s="2"/>
    </row>
    <row r="14910">
      <c r="D14910" s="2"/>
      <c r="G14910" s="2"/>
      <c r="J14910" s="2"/>
    </row>
    <row r="14911">
      <c r="D14911" s="2"/>
      <c r="G14911" s="2"/>
      <c r="J14911" s="2"/>
    </row>
    <row r="14912">
      <c r="D14912" s="2"/>
      <c r="G14912" s="2"/>
      <c r="J14912" s="2"/>
    </row>
    <row r="14913">
      <c r="D14913" s="2"/>
      <c r="G14913" s="2"/>
      <c r="J14913" s="2"/>
    </row>
    <row r="14914">
      <c r="D14914" s="2"/>
      <c r="G14914" s="2"/>
      <c r="J14914" s="2"/>
    </row>
    <row r="14915">
      <c r="D14915" s="2"/>
      <c r="G14915" s="2"/>
      <c r="J14915" s="2"/>
    </row>
    <row r="14916">
      <c r="D14916" s="2"/>
      <c r="G14916" s="2"/>
      <c r="J14916" s="2"/>
    </row>
    <row r="14917">
      <c r="D14917" s="2"/>
      <c r="G14917" s="2"/>
      <c r="J14917" s="2"/>
    </row>
    <row r="14918">
      <c r="D14918" s="2"/>
      <c r="G14918" s="2"/>
      <c r="J14918" s="2"/>
    </row>
    <row r="14919">
      <c r="D14919" s="2"/>
      <c r="G14919" s="2"/>
      <c r="J14919" s="2"/>
    </row>
    <row r="14920">
      <c r="D14920" s="2"/>
      <c r="G14920" s="2"/>
      <c r="J14920" s="2"/>
    </row>
    <row r="14921">
      <c r="D14921" s="2"/>
      <c r="G14921" s="2"/>
      <c r="J14921" s="2"/>
    </row>
    <row r="14922">
      <c r="D14922" s="2"/>
      <c r="G14922" s="2"/>
      <c r="J14922" s="2"/>
    </row>
    <row r="14923">
      <c r="D14923" s="2"/>
      <c r="G14923" s="2"/>
      <c r="J14923" s="2"/>
    </row>
    <row r="14924">
      <c r="D14924" s="2"/>
      <c r="G14924" s="2"/>
      <c r="J14924" s="2"/>
    </row>
    <row r="14925">
      <c r="D14925" s="2"/>
      <c r="G14925" s="2"/>
      <c r="J14925" s="2"/>
    </row>
    <row r="14926">
      <c r="D14926" s="2"/>
      <c r="G14926" s="2"/>
      <c r="J14926" s="2"/>
    </row>
    <row r="14927">
      <c r="D14927" s="2"/>
      <c r="G14927" s="2"/>
      <c r="J14927" s="2"/>
    </row>
    <row r="14928">
      <c r="D14928" s="2"/>
      <c r="G14928" s="2"/>
      <c r="J14928" s="2"/>
    </row>
    <row r="14929">
      <c r="D14929" s="2"/>
      <c r="G14929" s="2"/>
      <c r="J14929" s="2"/>
    </row>
    <row r="14930">
      <c r="D14930" s="2"/>
      <c r="G14930" s="2"/>
      <c r="J14930" s="2"/>
    </row>
    <row r="14931">
      <c r="D14931" s="2"/>
      <c r="G14931" s="2"/>
      <c r="J14931" s="2"/>
    </row>
    <row r="14932">
      <c r="D14932" s="2"/>
      <c r="G14932" s="2"/>
      <c r="J14932" s="2"/>
    </row>
    <row r="14933">
      <c r="D14933" s="2"/>
      <c r="G14933" s="2"/>
      <c r="J14933" s="2"/>
    </row>
    <row r="14934">
      <c r="D14934" s="2"/>
      <c r="G14934" s="2"/>
      <c r="J14934" s="2"/>
    </row>
    <row r="14935">
      <c r="D14935" s="2"/>
      <c r="G14935" s="2"/>
      <c r="J14935" s="2"/>
    </row>
    <row r="14936">
      <c r="D14936" s="2"/>
      <c r="G14936" s="2"/>
      <c r="J14936" s="2"/>
    </row>
    <row r="14937">
      <c r="D14937" s="2"/>
      <c r="G14937" s="2"/>
      <c r="J14937" s="2"/>
    </row>
    <row r="14938">
      <c r="D14938" s="2"/>
      <c r="G14938" s="2"/>
      <c r="J14938" s="2"/>
    </row>
    <row r="14939">
      <c r="D14939" s="2"/>
      <c r="G14939" s="2"/>
      <c r="J14939" s="2"/>
    </row>
    <row r="14940">
      <c r="D14940" s="2"/>
      <c r="G14940" s="2"/>
      <c r="J14940" s="2"/>
    </row>
    <row r="14941">
      <c r="D14941" s="2"/>
      <c r="G14941" s="2"/>
      <c r="J14941" s="2"/>
    </row>
    <row r="14942">
      <c r="D14942" s="2"/>
      <c r="G14942" s="2"/>
      <c r="J14942" s="2"/>
    </row>
    <row r="14943">
      <c r="D14943" s="2"/>
      <c r="G14943" s="2"/>
      <c r="J14943" s="2"/>
    </row>
    <row r="14944">
      <c r="D14944" s="2"/>
      <c r="G14944" s="2"/>
      <c r="J14944" s="2"/>
    </row>
    <row r="14945">
      <c r="D14945" s="2"/>
      <c r="G14945" s="2"/>
      <c r="J14945" s="2"/>
    </row>
    <row r="14946">
      <c r="D14946" s="2"/>
      <c r="G14946" s="2"/>
      <c r="J14946" s="2"/>
    </row>
    <row r="14947">
      <c r="D14947" s="2"/>
      <c r="G14947" s="2"/>
      <c r="J14947" s="2"/>
    </row>
    <row r="14948">
      <c r="D14948" s="2"/>
      <c r="G14948" s="2"/>
      <c r="J14948" s="2"/>
    </row>
    <row r="14949">
      <c r="D14949" s="2"/>
      <c r="G14949" s="2"/>
      <c r="J14949" s="2"/>
    </row>
    <row r="14950">
      <c r="D14950" s="2"/>
      <c r="G14950" s="2"/>
      <c r="J14950" s="2"/>
    </row>
    <row r="14951">
      <c r="D14951" s="2"/>
      <c r="G14951" s="2"/>
      <c r="J14951" s="2"/>
    </row>
    <row r="14952">
      <c r="D14952" s="2"/>
      <c r="G14952" s="2"/>
      <c r="J14952" s="2"/>
    </row>
    <row r="14953">
      <c r="D14953" s="2"/>
      <c r="G14953" s="2"/>
      <c r="J14953" s="2"/>
    </row>
    <row r="14954">
      <c r="D14954" s="2"/>
      <c r="G14954" s="2"/>
      <c r="J14954" s="2"/>
    </row>
    <row r="14955">
      <c r="D14955" s="2"/>
      <c r="G14955" s="2"/>
      <c r="J14955" s="2"/>
    </row>
    <row r="14956">
      <c r="D14956" s="2"/>
      <c r="G14956" s="2"/>
      <c r="J14956" s="2"/>
    </row>
    <row r="14957">
      <c r="D14957" s="2"/>
      <c r="G14957" s="2"/>
      <c r="J14957" s="2"/>
    </row>
    <row r="14958">
      <c r="D14958" s="2"/>
      <c r="G14958" s="2"/>
      <c r="J14958" s="2"/>
    </row>
    <row r="14959">
      <c r="D14959" s="2"/>
      <c r="G14959" s="2"/>
      <c r="J14959" s="2"/>
    </row>
    <row r="14960">
      <c r="D14960" s="2"/>
      <c r="G14960" s="2"/>
      <c r="J14960" s="2"/>
    </row>
    <row r="14961">
      <c r="D14961" s="2"/>
      <c r="G14961" s="2"/>
      <c r="J14961" s="2"/>
    </row>
    <row r="14962">
      <c r="D14962" s="2"/>
      <c r="G14962" s="2"/>
      <c r="J14962" s="2"/>
    </row>
    <row r="14963">
      <c r="D14963" s="2"/>
      <c r="G14963" s="2"/>
      <c r="J14963" s="2"/>
    </row>
    <row r="14964">
      <c r="D14964" s="2"/>
      <c r="G14964" s="2"/>
      <c r="J14964" s="2"/>
    </row>
    <row r="14965">
      <c r="D14965" s="2"/>
      <c r="G14965" s="2"/>
      <c r="J14965" s="2"/>
    </row>
    <row r="14966">
      <c r="D14966" s="2"/>
      <c r="G14966" s="2"/>
      <c r="J14966" s="2"/>
    </row>
    <row r="14967">
      <c r="D14967" s="2"/>
      <c r="G14967" s="2"/>
      <c r="J14967" s="2"/>
    </row>
    <row r="14968">
      <c r="D14968" s="2"/>
      <c r="G14968" s="2"/>
      <c r="J14968" s="2"/>
    </row>
    <row r="14969">
      <c r="D14969" s="2"/>
      <c r="G14969" s="2"/>
      <c r="J14969" s="2"/>
    </row>
    <row r="14970">
      <c r="D14970" s="2"/>
      <c r="G14970" s="2"/>
      <c r="J14970" s="2"/>
    </row>
    <row r="14971">
      <c r="D14971" s="2"/>
      <c r="G14971" s="2"/>
      <c r="J14971" s="2"/>
    </row>
    <row r="14972">
      <c r="D14972" s="2"/>
      <c r="G14972" s="2"/>
      <c r="J14972" s="2"/>
    </row>
    <row r="14973">
      <c r="D14973" s="2"/>
      <c r="G14973" s="2"/>
      <c r="J14973" s="2"/>
    </row>
    <row r="14974">
      <c r="D14974" s="2"/>
      <c r="G14974" s="2"/>
      <c r="J14974" s="2"/>
    </row>
    <row r="14975">
      <c r="D14975" s="2"/>
      <c r="G14975" s="2"/>
      <c r="J14975" s="2"/>
    </row>
    <row r="14976">
      <c r="D14976" s="2"/>
      <c r="G14976" s="2"/>
      <c r="J14976" s="2"/>
    </row>
    <row r="14977">
      <c r="D14977" s="2"/>
      <c r="G14977" s="2"/>
      <c r="J14977" s="2"/>
    </row>
    <row r="14978">
      <c r="D14978" s="2"/>
      <c r="G14978" s="2"/>
      <c r="J14978" s="2"/>
    </row>
    <row r="14979">
      <c r="D14979" s="2"/>
      <c r="G14979" s="2"/>
      <c r="J14979" s="2"/>
    </row>
    <row r="14980">
      <c r="D14980" s="2"/>
      <c r="G14980" s="2"/>
      <c r="J14980" s="2"/>
    </row>
    <row r="14981">
      <c r="D14981" s="2"/>
      <c r="G14981" s="2"/>
      <c r="J14981" s="2"/>
    </row>
    <row r="14982">
      <c r="D14982" s="2"/>
      <c r="G14982" s="2"/>
      <c r="J14982" s="2"/>
    </row>
    <row r="14983">
      <c r="D14983" s="2"/>
      <c r="G14983" s="2"/>
      <c r="J14983" s="2"/>
    </row>
    <row r="14984">
      <c r="D14984" s="2"/>
      <c r="G14984" s="2"/>
      <c r="J14984" s="2"/>
    </row>
    <row r="14985">
      <c r="D14985" s="2"/>
      <c r="G14985" s="2"/>
      <c r="J14985" s="2"/>
    </row>
    <row r="14986">
      <c r="D14986" s="2"/>
      <c r="G14986" s="2"/>
      <c r="J14986" s="2"/>
    </row>
    <row r="14987">
      <c r="D14987" s="2"/>
      <c r="G14987" s="2"/>
      <c r="J14987" s="2"/>
    </row>
    <row r="14988">
      <c r="D14988" s="2"/>
      <c r="G14988" s="2"/>
      <c r="J14988" s="2"/>
    </row>
    <row r="14989">
      <c r="D14989" s="2"/>
      <c r="G14989" s="2"/>
      <c r="J14989" s="2"/>
    </row>
    <row r="14990">
      <c r="D14990" s="2"/>
      <c r="G14990" s="2"/>
      <c r="J14990" s="2"/>
    </row>
    <row r="14991">
      <c r="D14991" s="2"/>
      <c r="G14991" s="2"/>
      <c r="J14991" s="2"/>
    </row>
    <row r="14992">
      <c r="D14992" s="2"/>
      <c r="G14992" s="2"/>
      <c r="J14992" s="2"/>
    </row>
    <row r="14993">
      <c r="D14993" s="2"/>
      <c r="G14993" s="2"/>
      <c r="J14993" s="2"/>
    </row>
    <row r="14994">
      <c r="D14994" s="2"/>
      <c r="G14994" s="2"/>
      <c r="J14994" s="2"/>
    </row>
    <row r="14995">
      <c r="D14995" s="2"/>
      <c r="G14995" s="2"/>
      <c r="J14995" s="2"/>
    </row>
    <row r="14996">
      <c r="D14996" s="2"/>
      <c r="G14996" s="2"/>
      <c r="J14996" s="2"/>
    </row>
    <row r="14997">
      <c r="D14997" s="2"/>
      <c r="G14997" s="2"/>
      <c r="J14997" s="2"/>
    </row>
    <row r="14998">
      <c r="D14998" s="2"/>
      <c r="G14998" s="2"/>
      <c r="J14998" s="2"/>
    </row>
    <row r="14999">
      <c r="D14999" s="2"/>
      <c r="G14999" s="2"/>
      <c r="J14999" s="2"/>
    </row>
    <row r="15000">
      <c r="D15000" s="2"/>
      <c r="G15000" s="2"/>
      <c r="J15000" s="2"/>
    </row>
    <row r="15001">
      <c r="D15001" s="2"/>
      <c r="G15001" s="2"/>
      <c r="J15001" s="2"/>
    </row>
    <row r="15002">
      <c r="D15002" s="2"/>
      <c r="G15002" s="2"/>
      <c r="J15002" s="2"/>
    </row>
    <row r="15003">
      <c r="D15003" s="2"/>
      <c r="G15003" s="2"/>
      <c r="J15003" s="2"/>
    </row>
    <row r="15004">
      <c r="D15004" s="2"/>
      <c r="G15004" s="2"/>
      <c r="J15004" s="2"/>
    </row>
    <row r="15005">
      <c r="D15005" s="2"/>
      <c r="G15005" s="2"/>
      <c r="J15005" s="2"/>
    </row>
    <row r="15006">
      <c r="D15006" s="2"/>
      <c r="G15006" s="2"/>
      <c r="J15006" s="2"/>
    </row>
    <row r="15007">
      <c r="D15007" s="2"/>
      <c r="G15007" s="2"/>
      <c r="J15007" s="2"/>
    </row>
    <row r="15008">
      <c r="D15008" s="2"/>
      <c r="G15008" s="2"/>
      <c r="J15008" s="2"/>
    </row>
    <row r="15009">
      <c r="D15009" s="2"/>
      <c r="G15009" s="2"/>
      <c r="J15009" s="2"/>
    </row>
    <row r="15010">
      <c r="D15010" s="2"/>
      <c r="G15010" s="2"/>
      <c r="J15010" s="2"/>
    </row>
    <row r="15011">
      <c r="D15011" s="2"/>
      <c r="G15011" s="2"/>
      <c r="J15011" s="2"/>
    </row>
    <row r="15012">
      <c r="D15012" s="2"/>
      <c r="G15012" s="2"/>
      <c r="J15012" s="2"/>
    </row>
    <row r="15013">
      <c r="D15013" s="2"/>
      <c r="G15013" s="2"/>
      <c r="J15013" s="2"/>
    </row>
    <row r="15014">
      <c r="D15014" s="2"/>
      <c r="G15014" s="2"/>
      <c r="J15014" s="2"/>
    </row>
    <row r="15015">
      <c r="D15015" s="2"/>
      <c r="G15015" s="2"/>
      <c r="J15015" s="2"/>
    </row>
    <row r="15016">
      <c r="D15016" s="2"/>
      <c r="G15016" s="2"/>
      <c r="J15016" s="2"/>
    </row>
    <row r="15017">
      <c r="D15017" s="2"/>
      <c r="G15017" s="2"/>
      <c r="J15017" s="2"/>
    </row>
    <row r="15018">
      <c r="D15018" s="2"/>
      <c r="G15018" s="2"/>
      <c r="J15018" s="2"/>
    </row>
    <row r="15019">
      <c r="D15019" s="2"/>
      <c r="G15019" s="2"/>
      <c r="J15019" s="2"/>
    </row>
    <row r="15020">
      <c r="D15020" s="2"/>
      <c r="G15020" s="2"/>
      <c r="J15020" s="2"/>
    </row>
    <row r="15021">
      <c r="D15021" s="2"/>
      <c r="G15021" s="2"/>
      <c r="J15021" s="2"/>
    </row>
    <row r="15022">
      <c r="D15022" s="2"/>
      <c r="G15022" s="2"/>
      <c r="J15022" s="2"/>
    </row>
    <row r="15023">
      <c r="D15023" s="2"/>
      <c r="G15023" s="2"/>
      <c r="J15023" s="2"/>
    </row>
    <row r="15024">
      <c r="D15024" s="2"/>
      <c r="G15024" s="2"/>
      <c r="J15024" s="2"/>
    </row>
    <row r="15025">
      <c r="D15025" s="2"/>
      <c r="G15025" s="2"/>
      <c r="J15025" s="2"/>
    </row>
    <row r="15026">
      <c r="D15026" s="2"/>
      <c r="G15026" s="2"/>
      <c r="J15026" s="2"/>
    </row>
    <row r="15027">
      <c r="D15027" s="2"/>
      <c r="G15027" s="2"/>
      <c r="J15027" s="2"/>
    </row>
    <row r="15028">
      <c r="D15028" s="2"/>
      <c r="G15028" s="2"/>
      <c r="J15028" s="2"/>
    </row>
    <row r="15029">
      <c r="D15029" s="2"/>
      <c r="G15029" s="2"/>
      <c r="J15029" s="2"/>
    </row>
    <row r="15030">
      <c r="D15030" s="2"/>
      <c r="G15030" s="2"/>
      <c r="J15030" s="2"/>
    </row>
    <row r="15031">
      <c r="D15031" s="2"/>
      <c r="G15031" s="2"/>
      <c r="J15031" s="2"/>
    </row>
    <row r="15032">
      <c r="D15032" s="2"/>
      <c r="G15032" s="2"/>
      <c r="J15032" s="2"/>
    </row>
    <row r="15033">
      <c r="D15033" s="2"/>
      <c r="G15033" s="2"/>
      <c r="J15033" s="2"/>
    </row>
    <row r="15034">
      <c r="D15034" s="2"/>
      <c r="G15034" s="2"/>
      <c r="J15034" s="2"/>
    </row>
    <row r="15035">
      <c r="D15035" s="2"/>
      <c r="G15035" s="2"/>
      <c r="J15035" s="2"/>
    </row>
    <row r="15036">
      <c r="D15036" s="2"/>
      <c r="G15036" s="2"/>
      <c r="J15036" s="2"/>
    </row>
    <row r="15037">
      <c r="D15037" s="2"/>
      <c r="G15037" s="2"/>
      <c r="J15037" s="2"/>
    </row>
    <row r="15038">
      <c r="D15038" s="2"/>
      <c r="G15038" s="2"/>
      <c r="J15038" s="2"/>
    </row>
    <row r="15039">
      <c r="D15039" s="2"/>
      <c r="G15039" s="2"/>
      <c r="J15039" s="2"/>
    </row>
    <row r="15040">
      <c r="D15040" s="2"/>
      <c r="G15040" s="2"/>
      <c r="J15040" s="2"/>
    </row>
    <row r="15041">
      <c r="D15041" s="2"/>
      <c r="G15041" s="2"/>
      <c r="J15041" s="2"/>
    </row>
    <row r="15042">
      <c r="D15042" s="2"/>
      <c r="G15042" s="2"/>
      <c r="J15042" s="2"/>
    </row>
    <row r="15043">
      <c r="D15043" s="2"/>
      <c r="G15043" s="2"/>
      <c r="J15043" s="2"/>
    </row>
    <row r="15044">
      <c r="D15044" s="2"/>
      <c r="G15044" s="2"/>
      <c r="J15044" s="2"/>
    </row>
    <row r="15045">
      <c r="D15045" s="2"/>
      <c r="G15045" s="2"/>
      <c r="J15045" s="2"/>
    </row>
    <row r="15046">
      <c r="D15046" s="2"/>
      <c r="G15046" s="2"/>
      <c r="J15046" s="2"/>
    </row>
    <row r="15047">
      <c r="D15047" s="2"/>
      <c r="G15047" s="2"/>
      <c r="J15047" s="2"/>
    </row>
    <row r="15048">
      <c r="D15048" s="2"/>
      <c r="G15048" s="2"/>
      <c r="J15048" s="2"/>
    </row>
    <row r="15049">
      <c r="D15049" s="2"/>
      <c r="G15049" s="2"/>
      <c r="J15049" s="2"/>
    </row>
    <row r="15050">
      <c r="D15050" s="2"/>
      <c r="G15050" s="2"/>
      <c r="J15050" s="2"/>
    </row>
    <row r="15051">
      <c r="D15051" s="2"/>
      <c r="G15051" s="2"/>
      <c r="J15051" s="2"/>
    </row>
    <row r="15052">
      <c r="D15052" s="2"/>
      <c r="G15052" s="2"/>
      <c r="J15052" s="2"/>
    </row>
    <row r="15053">
      <c r="D15053" s="2"/>
      <c r="G15053" s="2"/>
      <c r="J15053" s="2"/>
    </row>
    <row r="15054">
      <c r="D15054" s="2"/>
      <c r="G15054" s="2"/>
      <c r="J15054" s="2"/>
    </row>
    <row r="15055">
      <c r="D15055" s="2"/>
      <c r="G15055" s="2"/>
      <c r="J15055" s="2"/>
    </row>
    <row r="15056">
      <c r="D15056" s="2"/>
      <c r="G15056" s="2"/>
      <c r="J15056" s="2"/>
    </row>
    <row r="15057">
      <c r="D15057" s="2"/>
      <c r="G15057" s="2"/>
      <c r="J15057" s="2"/>
    </row>
    <row r="15058">
      <c r="D15058" s="2"/>
      <c r="G15058" s="2"/>
      <c r="J15058" s="2"/>
    </row>
    <row r="15059">
      <c r="D15059" s="2"/>
      <c r="G15059" s="2"/>
      <c r="J15059" s="2"/>
    </row>
    <row r="15060">
      <c r="D15060" s="2"/>
      <c r="G15060" s="2"/>
      <c r="J15060" s="2"/>
    </row>
    <row r="15061">
      <c r="D15061" s="2"/>
      <c r="G15061" s="2"/>
      <c r="J15061" s="2"/>
    </row>
    <row r="15062">
      <c r="D15062" s="2"/>
      <c r="G15062" s="2"/>
      <c r="J15062" s="2"/>
    </row>
    <row r="15063">
      <c r="D15063" s="2"/>
      <c r="G15063" s="2"/>
      <c r="J15063" s="2"/>
    </row>
    <row r="15064">
      <c r="D15064" s="2"/>
      <c r="G15064" s="2"/>
      <c r="J15064" s="2"/>
    </row>
    <row r="15065">
      <c r="D15065" s="2"/>
      <c r="G15065" s="2"/>
      <c r="J15065" s="2"/>
    </row>
    <row r="15066">
      <c r="D15066" s="2"/>
      <c r="G15066" s="2"/>
      <c r="J15066" s="2"/>
    </row>
    <row r="15067">
      <c r="D15067" s="2"/>
      <c r="G15067" s="2"/>
      <c r="J15067" s="2"/>
    </row>
    <row r="15068">
      <c r="D15068" s="2"/>
      <c r="G15068" s="2"/>
      <c r="J15068" s="2"/>
    </row>
    <row r="15069">
      <c r="D15069" s="2"/>
      <c r="G15069" s="2"/>
      <c r="J15069" s="2"/>
    </row>
    <row r="15070">
      <c r="D15070" s="2"/>
      <c r="G15070" s="2"/>
      <c r="J15070" s="2"/>
    </row>
    <row r="15071">
      <c r="D15071" s="2"/>
      <c r="G15071" s="2"/>
      <c r="J15071" s="2"/>
    </row>
    <row r="15072">
      <c r="D15072" s="2"/>
      <c r="G15072" s="2"/>
      <c r="J15072" s="2"/>
    </row>
    <row r="15073">
      <c r="D15073" s="2"/>
      <c r="G15073" s="2"/>
      <c r="J15073" s="2"/>
    </row>
    <row r="15074">
      <c r="D15074" s="2"/>
      <c r="G15074" s="2"/>
      <c r="J15074" s="2"/>
    </row>
    <row r="15075">
      <c r="D15075" s="2"/>
      <c r="G15075" s="2"/>
      <c r="J15075" s="2"/>
    </row>
    <row r="15076">
      <c r="D15076" s="2"/>
      <c r="G15076" s="2"/>
      <c r="J15076" s="2"/>
    </row>
    <row r="15077">
      <c r="D15077" s="2"/>
      <c r="G15077" s="2"/>
      <c r="J15077" s="2"/>
    </row>
    <row r="15078">
      <c r="D15078" s="2"/>
      <c r="G15078" s="2"/>
      <c r="J15078" s="2"/>
    </row>
    <row r="15079">
      <c r="D15079" s="2"/>
      <c r="G15079" s="2"/>
      <c r="J15079" s="2"/>
    </row>
    <row r="15080">
      <c r="D15080" s="2"/>
      <c r="G15080" s="2"/>
      <c r="J15080" s="2"/>
    </row>
    <row r="15081">
      <c r="D15081" s="2"/>
      <c r="G15081" s="2"/>
      <c r="J15081" s="2"/>
    </row>
    <row r="15082">
      <c r="D15082" s="2"/>
      <c r="G15082" s="2"/>
      <c r="J15082" s="2"/>
    </row>
    <row r="15083">
      <c r="D15083" s="2"/>
      <c r="G15083" s="2"/>
      <c r="J15083" s="2"/>
    </row>
    <row r="15084">
      <c r="D15084" s="2"/>
      <c r="G15084" s="2"/>
      <c r="J15084" s="2"/>
    </row>
    <row r="15085">
      <c r="D15085" s="2"/>
      <c r="G15085" s="2"/>
      <c r="J15085" s="2"/>
    </row>
    <row r="15086">
      <c r="D15086" s="2"/>
      <c r="G15086" s="2"/>
      <c r="J15086" s="2"/>
    </row>
    <row r="15087">
      <c r="D15087" s="2"/>
      <c r="G15087" s="2"/>
      <c r="J15087" s="2"/>
    </row>
    <row r="15088">
      <c r="D15088" s="2"/>
      <c r="G15088" s="2"/>
      <c r="J15088" s="2"/>
    </row>
    <row r="15089">
      <c r="D15089" s="2"/>
      <c r="G15089" s="2"/>
      <c r="J15089" s="2"/>
    </row>
    <row r="15090">
      <c r="D15090" s="2"/>
      <c r="G15090" s="2"/>
      <c r="J15090" s="2"/>
    </row>
    <row r="15091">
      <c r="D15091" s="2"/>
      <c r="G15091" s="2"/>
      <c r="J15091" s="2"/>
    </row>
    <row r="15092">
      <c r="D15092" s="2"/>
      <c r="G15092" s="2"/>
      <c r="J15092" s="2"/>
    </row>
    <row r="15093">
      <c r="D15093" s="2"/>
      <c r="G15093" s="2"/>
      <c r="J15093" s="2"/>
    </row>
    <row r="15094">
      <c r="D15094" s="2"/>
      <c r="G15094" s="2"/>
      <c r="J15094" s="2"/>
    </row>
    <row r="15095">
      <c r="D15095" s="2"/>
      <c r="G15095" s="2"/>
      <c r="J15095" s="2"/>
    </row>
    <row r="15096">
      <c r="D15096" s="2"/>
      <c r="G15096" s="2"/>
      <c r="J15096" s="2"/>
    </row>
    <row r="15097">
      <c r="D15097" s="2"/>
      <c r="G15097" s="2"/>
      <c r="J15097" s="2"/>
    </row>
    <row r="15098">
      <c r="D15098" s="2"/>
      <c r="G15098" s="2"/>
      <c r="J15098" s="2"/>
    </row>
    <row r="15099">
      <c r="D15099" s="2"/>
      <c r="G15099" s="2"/>
      <c r="J15099" s="2"/>
    </row>
    <row r="15100">
      <c r="D15100" s="2"/>
      <c r="G15100" s="2"/>
      <c r="J15100" s="2"/>
    </row>
    <row r="15101">
      <c r="D15101" s="2"/>
      <c r="G15101" s="2"/>
      <c r="J15101" s="2"/>
    </row>
    <row r="15102">
      <c r="D15102" s="2"/>
      <c r="G15102" s="2"/>
      <c r="J15102" s="2"/>
    </row>
    <row r="15103">
      <c r="D15103" s="2"/>
      <c r="G15103" s="2"/>
      <c r="J15103" s="2"/>
    </row>
    <row r="15104">
      <c r="D15104" s="2"/>
      <c r="G15104" s="2"/>
      <c r="J15104" s="2"/>
    </row>
    <row r="15105">
      <c r="D15105" s="2"/>
      <c r="G15105" s="2"/>
      <c r="J15105" s="2"/>
    </row>
    <row r="15106">
      <c r="D15106" s="2"/>
      <c r="G15106" s="2"/>
      <c r="J15106" s="2"/>
    </row>
    <row r="15107">
      <c r="D15107" s="2"/>
      <c r="G15107" s="2"/>
      <c r="J15107" s="2"/>
    </row>
    <row r="15108">
      <c r="D15108" s="2"/>
      <c r="G15108" s="2"/>
      <c r="J15108" s="2"/>
    </row>
    <row r="15109">
      <c r="D15109" s="2"/>
      <c r="G15109" s="2"/>
      <c r="J15109" s="2"/>
    </row>
    <row r="15110">
      <c r="D15110" s="2"/>
      <c r="G15110" s="2"/>
      <c r="J15110" s="2"/>
    </row>
    <row r="15111">
      <c r="D15111" s="2"/>
      <c r="G15111" s="2"/>
      <c r="J15111" s="2"/>
    </row>
    <row r="15112">
      <c r="D15112" s="2"/>
      <c r="G15112" s="2"/>
      <c r="J15112" s="2"/>
    </row>
    <row r="15113">
      <c r="D15113" s="2"/>
      <c r="G15113" s="2"/>
      <c r="J15113" s="2"/>
    </row>
    <row r="15114">
      <c r="D15114" s="2"/>
      <c r="G15114" s="2"/>
      <c r="J15114" s="2"/>
    </row>
    <row r="15115">
      <c r="D15115" s="2"/>
      <c r="G15115" s="2"/>
      <c r="J15115" s="2"/>
    </row>
    <row r="15116">
      <c r="D15116" s="2"/>
      <c r="G15116" s="2"/>
      <c r="J15116" s="2"/>
    </row>
    <row r="15117">
      <c r="D15117" s="2"/>
      <c r="G15117" s="2"/>
      <c r="J15117" s="2"/>
    </row>
    <row r="15118">
      <c r="D15118" s="2"/>
      <c r="G15118" s="2"/>
      <c r="J15118" s="2"/>
    </row>
    <row r="15119">
      <c r="D15119" s="2"/>
      <c r="G15119" s="2"/>
      <c r="J15119" s="2"/>
    </row>
    <row r="15120">
      <c r="D15120" s="2"/>
      <c r="G15120" s="2"/>
      <c r="J15120" s="2"/>
    </row>
    <row r="15121">
      <c r="D15121" s="2"/>
      <c r="G15121" s="2"/>
      <c r="J15121" s="2"/>
    </row>
    <row r="15122">
      <c r="D15122" s="2"/>
      <c r="G15122" s="2"/>
      <c r="J15122" s="2"/>
    </row>
    <row r="15123">
      <c r="D15123" s="2"/>
      <c r="G15123" s="2"/>
      <c r="J15123" s="2"/>
    </row>
    <row r="15124">
      <c r="D15124" s="2"/>
      <c r="G15124" s="2"/>
      <c r="J15124" s="2"/>
    </row>
    <row r="15125">
      <c r="D15125" s="2"/>
      <c r="G15125" s="2"/>
      <c r="J15125" s="2"/>
    </row>
    <row r="15126">
      <c r="D15126" s="2"/>
      <c r="G15126" s="2"/>
      <c r="J15126" s="2"/>
    </row>
    <row r="15127">
      <c r="D15127" s="2"/>
      <c r="G15127" s="2"/>
      <c r="J15127" s="2"/>
    </row>
    <row r="15128">
      <c r="D15128" s="2"/>
      <c r="G15128" s="2"/>
      <c r="J15128" s="2"/>
    </row>
    <row r="15129">
      <c r="D15129" s="2"/>
      <c r="G15129" s="2"/>
      <c r="J15129" s="2"/>
    </row>
    <row r="15130">
      <c r="D15130" s="2"/>
      <c r="G15130" s="2"/>
      <c r="J15130" s="2"/>
    </row>
    <row r="15131">
      <c r="D15131" s="2"/>
      <c r="G15131" s="2"/>
      <c r="J15131" s="2"/>
    </row>
    <row r="15132">
      <c r="D15132" s="2"/>
      <c r="G15132" s="2"/>
      <c r="J15132" s="2"/>
    </row>
    <row r="15133">
      <c r="D15133" s="2"/>
      <c r="G15133" s="2"/>
      <c r="J15133" s="2"/>
    </row>
    <row r="15134">
      <c r="D15134" s="2"/>
      <c r="G15134" s="2"/>
      <c r="J15134" s="2"/>
    </row>
    <row r="15135">
      <c r="D15135" s="2"/>
      <c r="G15135" s="2"/>
      <c r="J15135" s="2"/>
    </row>
    <row r="15136">
      <c r="D15136" s="2"/>
      <c r="G15136" s="2"/>
      <c r="J15136" s="2"/>
    </row>
    <row r="15137">
      <c r="D15137" s="2"/>
      <c r="G15137" s="2"/>
      <c r="J15137" s="2"/>
    </row>
    <row r="15138">
      <c r="D15138" s="2"/>
      <c r="G15138" s="2"/>
      <c r="J15138" s="2"/>
    </row>
    <row r="15139">
      <c r="D15139" s="2"/>
      <c r="G15139" s="2"/>
      <c r="J15139" s="2"/>
    </row>
    <row r="15140">
      <c r="D15140" s="2"/>
      <c r="G15140" s="2"/>
      <c r="J15140" s="2"/>
    </row>
    <row r="15141">
      <c r="D15141" s="2"/>
      <c r="G15141" s="2"/>
      <c r="J15141" s="2"/>
    </row>
    <row r="15142">
      <c r="D15142" s="2"/>
      <c r="G15142" s="2"/>
      <c r="J15142" s="2"/>
    </row>
    <row r="15143">
      <c r="D15143" s="2"/>
      <c r="G15143" s="2"/>
      <c r="J15143" s="2"/>
    </row>
    <row r="15144">
      <c r="D15144" s="2"/>
      <c r="G15144" s="2"/>
      <c r="J15144" s="2"/>
    </row>
    <row r="15145">
      <c r="D15145" s="2"/>
      <c r="G15145" s="2"/>
      <c r="J15145" s="2"/>
    </row>
    <row r="15146">
      <c r="D15146" s="2"/>
      <c r="G15146" s="2"/>
      <c r="J15146" s="2"/>
    </row>
    <row r="15147">
      <c r="D15147" s="2"/>
      <c r="G15147" s="2"/>
      <c r="J15147" s="2"/>
    </row>
    <row r="15148">
      <c r="D15148" s="2"/>
      <c r="G15148" s="2"/>
      <c r="J15148" s="2"/>
    </row>
    <row r="15149">
      <c r="D15149" s="2"/>
      <c r="G15149" s="2"/>
      <c r="J15149" s="2"/>
    </row>
    <row r="15150">
      <c r="D15150" s="2"/>
      <c r="G15150" s="2"/>
      <c r="J15150" s="2"/>
    </row>
    <row r="15151">
      <c r="D15151" s="2"/>
      <c r="G15151" s="2"/>
      <c r="J15151" s="2"/>
    </row>
    <row r="15152">
      <c r="D15152" s="2"/>
      <c r="G15152" s="2"/>
      <c r="J15152" s="2"/>
    </row>
    <row r="15153">
      <c r="D15153" s="2"/>
      <c r="G15153" s="2"/>
      <c r="J15153" s="2"/>
    </row>
    <row r="15154">
      <c r="D15154" s="2"/>
      <c r="G15154" s="2"/>
      <c r="J15154" s="2"/>
    </row>
    <row r="15155">
      <c r="D15155" s="2"/>
      <c r="G15155" s="2"/>
      <c r="J15155" s="2"/>
    </row>
    <row r="15156">
      <c r="D15156" s="2"/>
      <c r="G15156" s="2"/>
      <c r="J15156" s="2"/>
    </row>
    <row r="15157">
      <c r="D15157" s="2"/>
      <c r="G15157" s="2"/>
      <c r="J15157" s="2"/>
    </row>
    <row r="15158">
      <c r="D15158" s="2"/>
      <c r="G15158" s="2"/>
      <c r="J15158" s="2"/>
    </row>
    <row r="15159">
      <c r="D15159" s="2"/>
      <c r="G15159" s="2"/>
      <c r="J15159" s="2"/>
    </row>
    <row r="15160">
      <c r="D15160" s="2"/>
      <c r="G15160" s="2"/>
      <c r="J15160" s="2"/>
    </row>
    <row r="15161">
      <c r="D15161" s="2"/>
      <c r="G15161" s="2"/>
      <c r="J15161" s="2"/>
    </row>
    <row r="15162">
      <c r="D15162" s="2"/>
      <c r="G15162" s="2"/>
      <c r="J15162" s="2"/>
    </row>
    <row r="15163">
      <c r="D15163" s="2"/>
      <c r="G15163" s="2"/>
      <c r="J15163" s="2"/>
    </row>
    <row r="15164">
      <c r="D15164" s="2"/>
      <c r="G15164" s="2"/>
      <c r="J15164" s="2"/>
    </row>
    <row r="15165">
      <c r="D15165" s="2"/>
      <c r="G15165" s="2"/>
      <c r="J15165" s="2"/>
    </row>
    <row r="15166">
      <c r="D15166" s="2"/>
      <c r="G15166" s="2"/>
      <c r="J15166" s="2"/>
    </row>
    <row r="15167">
      <c r="D15167" s="2"/>
      <c r="G15167" s="2"/>
      <c r="J15167" s="2"/>
    </row>
    <row r="15168">
      <c r="D15168" s="2"/>
      <c r="G15168" s="2"/>
      <c r="J15168" s="2"/>
    </row>
    <row r="15169">
      <c r="D15169" s="2"/>
      <c r="G15169" s="2"/>
      <c r="J15169" s="2"/>
    </row>
    <row r="15170">
      <c r="D15170" s="2"/>
      <c r="G15170" s="2"/>
      <c r="J15170" s="2"/>
    </row>
    <row r="15171">
      <c r="D15171" s="2"/>
      <c r="G15171" s="2"/>
      <c r="J15171" s="2"/>
    </row>
    <row r="15172">
      <c r="D15172" s="2"/>
      <c r="G15172" s="2"/>
      <c r="J15172" s="2"/>
    </row>
    <row r="15173">
      <c r="D15173" s="2"/>
      <c r="G15173" s="2"/>
      <c r="J15173" s="2"/>
    </row>
    <row r="15174">
      <c r="D15174" s="2"/>
      <c r="G15174" s="2"/>
      <c r="J15174" s="2"/>
    </row>
    <row r="15175">
      <c r="D15175" s="2"/>
      <c r="G15175" s="2"/>
      <c r="J15175" s="2"/>
    </row>
    <row r="15176">
      <c r="D15176" s="2"/>
      <c r="G15176" s="2"/>
      <c r="J15176" s="2"/>
    </row>
    <row r="15177">
      <c r="D15177" s="2"/>
      <c r="G15177" s="2"/>
      <c r="J15177" s="2"/>
    </row>
    <row r="15178">
      <c r="D15178" s="2"/>
      <c r="G15178" s="2"/>
      <c r="J15178" s="2"/>
    </row>
    <row r="15179">
      <c r="D15179" s="2"/>
      <c r="G15179" s="2"/>
      <c r="J15179" s="2"/>
    </row>
    <row r="15180">
      <c r="D15180" s="2"/>
      <c r="G15180" s="2"/>
      <c r="J15180" s="2"/>
    </row>
    <row r="15181">
      <c r="D15181" s="2"/>
      <c r="G15181" s="2"/>
      <c r="J15181" s="2"/>
    </row>
    <row r="15182">
      <c r="D15182" s="2"/>
      <c r="G15182" s="2"/>
      <c r="J15182" s="2"/>
    </row>
    <row r="15183">
      <c r="D15183" s="2"/>
      <c r="G15183" s="2"/>
      <c r="J15183" s="2"/>
    </row>
    <row r="15184">
      <c r="D15184" s="2"/>
      <c r="G15184" s="2"/>
      <c r="J15184" s="2"/>
    </row>
    <row r="15185">
      <c r="D15185" s="2"/>
      <c r="G15185" s="2"/>
      <c r="J15185" s="2"/>
    </row>
    <row r="15186">
      <c r="D15186" s="2"/>
      <c r="G15186" s="2"/>
      <c r="J15186" s="2"/>
    </row>
    <row r="15187">
      <c r="D15187" s="2"/>
      <c r="G15187" s="2"/>
      <c r="J15187" s="2"/>
    </row>
    <row r="15188">
      <c r="D15188" s="2"/>
      <c r="G15188" s="2"/>
      <c r="J15188" s="2"/>
    </row>
    <row r="15189">
      <c r="D15189" s="2"/>
      <c r="G15189" s="2"/>
      <c r="J15189" s="2"/>
    </row>
    <row r="15190">
      <c r="D15190" s="2"/>
      <c r="G15190" s="2"/>
      <c r="J15190" s="2"/>
    </row>
    <row r="15191">
      <c r="D15191" s="2"/>
      <c r="G15191" s="2"/>
      <c r="J15191" s="2"/>
    </row>
    <row r="15192">
      <c r="D15192" s="2"/>
      <c r="G15192" s="2"/>
      <c r="J15192" s="2"/>
    </row>
    <row r="15193">
      <c r="D15193" s="2"/>
      <c r="G15193" s="2"/>
      <c r="J15193" s="2"/>
    </row>
    <row r="15194">
      <c r="D15194" s="2"/>
      <c r="G15194" s="2"/>
      <c r="J15194" s="2"/>
    </row>
    <row r="15195">
      <c r="D15195" s="2"/>
      <c r="G15195" s="2"/>
      <c r="J15195" s="2"/>
    </row>
    <row r="15196">
      <c r="D15196" s="2"/>
      <c r="G15196" s="2"/>
      <c r="J15196" s="2"/>
    </row>
    <row r="15197">
      <c r="D15197" s="2"/>
      <c r="G15197" s="2"/>
      <c r="J15197" s="2"/>
    </row>
    <row r="15198">
      <c r="D15198" s="2"/>
      <c r="G15198" s="2"/>
      <c r="J15198" s="2"/>
    </row>
    <row r="15199">
      <c r="D15199" s="2"/>
      <c r="G15199" s="2"/>
      <c r="J15199" s="2"/>
    </row>
    <row r="15200">
      <c r="D15200" s="2"/>
      <c r="G15200" s="2"/>
      <c r="J15200" s="2"/>
    </row>
    <row r="15201">
      <c r="D15201" s="2"/>
      <c r="G15201" s="2"/>
      <c r="J15201" s="2"/>
    </row>
    <row r="15202">
      <c r="D15202" s="2"/>
      <c r="G15202" s="2"/>
      <c r="J15202" s="2"/>
    </row>
    <row r="15203">
      <c r="D15203" s="2"/>
      <c r="G15203" s="2"/>
      <c r="J15203" s="2"/>
    </row>
    <row r="15204">
      <c r="D15204" s="2"/>
      <c r="G15204" s="2"/>
      <c r="J15204" s="2"/>
    </row>
    <row r="15205">
      <c r="D15205" s="2"/>
      <c r="G15205" s="2"/>
      <c r="J15205" s="2"/>
    </row>
    <row r="15206">
      <c r="D15206" s="2"/>
      <c r="G15206" s="2"/>
      <c r="J15206" s="2"/>
    </row>
    <row r="15207">
      <c r="D15207" s="2"/>
      <c r="G15207" s="2"/>
      <c r="J15207" s="2"/>
    </row>
    <row r="15208">
      <c r="D15208" s="2"/>
      <c r="G15208" s="2"/>
      <c r="J15208" s="2"/>
    </row>
    <row r="15209">
      <c r="D15209" s="2"/>
      <c r="G15209" s="2"/>
      <c r="J15209" s="2"/>
    </row>
    <row r="15210">
      <c r="D15210" s="2"/>
      <c r="G15210" s="2"/>
      <c r="J15210" s="2"/>
    </row>
    <row r="15211">
      <c r="D15211" s="2"/>
      <c r="G15211" s="2"/>
      <c r="J15211" s="2"/>
    </row>
    <row r="15212">
      <c r="D15212" s="2"/>
      <c r="G15212" s="2"/>
      <c r="J15212" s="2"/>
    </row>
    <row r="15213">
      <c r="D15213" s="2"/>
      <c r="G15213" s="2"/>
      <c r="J15213" s="2"/>
    </row>
    <row r="15214">
      <c r="D15214" s="2"/>
      <c r="G15214" s="2"/>
      <c r="J15214" s="2"/>
    </row>
    <row r="15215">
      <c r="D15215" s="2"/>
      <c r="G15215" s="2"/>
      <c r="J15215" s="2"/>
    </row>
    <row r="15216">
      <c r="D15216" s="2"/>
      <c r="G15216" s="2"/>
      <c r="J15216" s="2"/>
    </row>
    <row r="15217">
      <c r="D15217" s="2"/>
      <c r="G15217" s="2"/>
      <c r="J15217" s="2"/>
    </row>
    <row r="15218">
      <c r="D15218" s="2"/>
      <c r="G15218" s="2"/>
      <c r="J15218" s="2"/>
    </row>
    <row r="15219">
      <c r="D15219" s="2"/>
      <c r="G15219" s="2"/>
      <c r="J15219" s="2"/>
    </row>
    <row r="15220">
      <c r="D15220" s="2"/>
      <c r="G15220" s="2"/>
      <c r="J15220" s="2"/>
    </row>
    <row r="15221">
      <c r="D15221" s="2"/>
      <c r="G15221" s="2"/>
      <c r="J15221" s="2"/>
    </row>
    <row r="15222">
      <c r="D15222" s="2"/>
      <c r="G15222" s="2"/>
      <c r="J15222" s="2"/>
    </row>
    <row r="15223">
      <c r="D15223" s="2"/>
      <c r="G15223" s="2"/>
      <c r="J15223" s="2"/>
    </row>
    <row r="15224">
      <c r="D15224" s="2"/>
      <c r="G15224" s="2"/>
      <c r="J15224" s="2"/>
    </row>
    <row r="15225">
      <c r="D15225" s="2"/>
      <c r="G15225" s="2"/>
      <c r="J15225" s="2"/>
    </row>
    <row r="15226">
      <c r="D15226" s="2"/>
      <c r="G15226" s="2"/>
      <c r="J15226" s="2"/>
    </row>
    <row r="15227">
      <c r="D15227" s="2"/>
      <c r="G15227" s="2"/>
      <c r="J15227" s="2"/>
    </row>
    <row r="15228">
      <c r="D15228" s="2"/>
      <c r="G15228" s="2"/>
      <c r="J15228" s="2"/>
    </row>
    <row r="15229">
      <c r="D15229" s="2"/>
      <c r="G15229" s="2"/>
      <c r="J15229" s="2"/>
    </row>
    <row r="15230">
      <c r="D15230" s="2"/>
      <c r="G15230" s="2"/>
      <c r="J15230" s="2"/>
    </row>
    <row r="15231">
      <c r="D15231" s="2"/>
      <c r="G15231" s="2"/>
      <c r="J15231" s="2"/>
    </row>
    <row r="15232">
      <c r="D15232" s="2"/>
      <c r="G15232" s="2"/>
      <c r="J15232" s="2"/>
    </row>
    <row r="15233">
      <c r="D15233" s="2"/>
      <c r="G15233" s="2"/>
      <c r="J15233" s="2"/>
    </row>
    <row r="15234">
      <c r="D15234" s="2"/>
      <c r="G15234" s="2"/>
      <c r="J15234" s="2"/>
    </row>
    <row r="15235">
      <c r="D15235" s="2"/>
      <c r="G15235" s="2"/>
      <c r="J15235" s="2"/>
    </row>
    <row r="15236">
      <c r="D15236" s="2"/>
      <c r="G15236" s="2"/>
      <c r="J15236" s="2"/>
    </row>
    <row r="15237">
      <c r="D15237" s="2"/>
      <c r="G15237" s="2"/>
      <c r="J15237" s="2"/>
    </row>
    <row r="15238">
      <c r="D15238" s="2"/>
      <c r="G15238" s="2"/>
      <c r="J15238" s="2"/>
    </row>
    <row r="15239">
      <c r="D15239" s="2"/>
      <c r="G15239" s="2"/>
      <c r="J15239" s="2"/>
    </row>
    <row r="15240">
      <c r="D15240" s="2"/>
      <c r="G15240" s="2"/>
      <c r="J15240" s="2"/>
    </row>
    <row r="15241">
      <c r="D15241" s="2"/>
      <c r="G15241" s="2"/>
      <c r="J15241" s="2"/>
    </row>
    <row r="15242">
      <c r="D15242" s="2"/>
      <c r="G15242" s="2"/>
      <c r="J15242" s="2"/>
    </row>
    <row r="15243">
      <c r="D15243" s="2"/>
      <c r="G15243" s="2"/>
      <c r="J15243" s="2"/>
    </row>
    <row r="15244">
      <c r="D15244" s="2"/>
      <c r="G15244" s="2"/>
      <c r="J15244" s="2"/>
    </row>
    <row r="15245">
      <c r="D15245" s="2"/>
      <c r="G15245" s="2"/>
      <c r="J15245" s="2"/>
    </row>
    <row r="15246">
      <c r="D15246" s="2"/>
      <c r="G15246" s="2"/>
      <c r="J15246" s="2"/>
    </row>
    <row r="15247">
      <c r="D15247" s="2"/>
      <c r="G15247" s="2"/>
      <c r="J15247" s="2"/>
    </row>
    <row r="15248">
      <c r="D15248" s="2"/>
      <c r="G15248" s="2"/>
      <c r="J15248" s="2"/>
    </row>
    <row r="15249">
      <c r="D15249" s="2"/>
      <c r="G15249" s="2"/>
      <c r="J15249" s="2"/>
    </row>
    <row r="15250">
      <c r="D15250" s="2"/>
      <c r="G15250" s="2"/>
      <c r="J15250" s="2"/>
    </row>
    <row r="15251">
      <c r="D15251" s="2"/>
      <c r="G15251" s="2"/>
      <c r="J15251" s="2"/>
    </row>
    <row r="15252">
      <c r="D15252" s="2"/>
      <c r="G15252" s="2"/>
      <c r="J15252" s="2"/>
    </row>
    <row r="15253">
      <c r="D15253" s="2"/>
      <c r="G15253" s="2"/>
      <c r="J15253" s="2"/>
    </row>
    <row r="15254">
      <c r="D15254" s="2"/>
      <c r="G15254" s="2"/>
      <c r="J15254" s="2"/>
    </row>
    <row r="15255">
      <c r="D15255" s="2"/>
      <c r="G15255" s="2"/>
      <c r="J15255" s="2"/>
    </row>
    <row r="15256">
      <c r="D15256" s="2"/>
      <c r="G15256" s="2"/>
      <c r="J15256" s="2"/>
    </row>
    <row r="15257">
      <c r="D15257" s="2"/>
      <c r="G15257" s="2"/>
      <c r="J15257" s="2"/>
    </row>
    <row r="15258">
      <c r="D15258" s="2"/>
      <c r="G15258" s="2"/>
      <c r="J15258" s="2"/>
    </row>
    <row r="15259">
      <c r="D15259" s="2"/>
      <c r="G15259" s="2"/>
      <c r="J15259" s="2"/>
    </row>
    <row r="15260">
      <c r="D15260" s="2"/>
      <c r="G15260" s="2"/>
      <c r="J15260" s="2"/>
    </row>
    <row r="15261">
      <c r="D15261" s="2"/>
      <c r="G15261" s="2"/>
      <c r="J15261" s="2"/>
    </row>
    <row r="15262">
      <c r="D15262" s="2"/>
      <c r="G15262" s="2"/>
      <c r="J15262" s="2"/>
    </row>
    <row r="15263">
      <c r="D15263" s="2"/>
      <c r="G15263" s="2"/>
      <c r="J15263" s="2"/>
    </row>
    <row r="15264">
      <c r="D15264" s="2"/>
      <c r="G15264" s="2"/>
      <c r="J15264" s="2"/>
    </row>
    <row r="15265">
      <c r="D15265" s="2"/>
      <c r="G15265" s="2"/>
      <c r="J15265" s="2"/>
    </row>
    <row r="15266">
      <c r="D15266" s="2"/>
      <c r="G15266" s="2"/>
      <c r="J15266" s="2"/>
    </row>
    <row r="15267">
      <c r="D15267" s="2"/>
      <c r="G15267" s="2"/>
      <c r="J15267" s="2"/>
    </row>
    <row r="15268">
      <c r="D15268" s="2"/>
      <c r="G15268" s="2"/>
      <c r="J15268" s="2"/>
    </row>
    <row r="15269">
      <c r="D15269" s="2"/>
      <c r="G15269" s="2"/>
      <c r="J15269" s="2"/>
    </row>
    <row r="15270">
      <c r="D15270" s="2"/>
      <c r="G15270" s="2"/>
      <c r="J15270" s="2"/>
    </row>
    <row r="15271">
      <c r="D15271" s="2"/>
      <c r="G15271" s="2"/>
      <c r="J15271" s="2"/>
    </row>
    <row r="15272">
      <c r="D15272" s="2"/>
      <c r="G15272" s="2"/>
      <c r="J15272" s="2"/>
    </row>
    <row r="15273">
      <c r="D15273" s="2"/>
      <c r="G15273" s="2"/>
      <c r="J15273" s="2"/>
    </row>
    <row r="15274">
      <c r="D15274" s="2"/>
      <c r="G15274" s="2"/>
      <c r="J15274" s="2"/>
    </row>
    <row r="15275">
      <c r="D15275" s="2"/>
      <c r="G15275" s="2"/>
      <c r="J15275" s="2"/>
    </row>
    <row r="15276">
      <c r="D15276" s="2"/>
      <c r="G15276" s="2"/>
      <c r="J15276" s="2"/>
    </row>
    <row r="15277">
      <c r="D15277" s="2"/>
      <c r="G15277" s="2"/>
      <c r="J15277" s="2"/>
    </row>
    <row r="15278">
      <c r="D15278" s="2"/>
      <c r="G15278" s="2"/>
      <c r="J15278" s="2"/>
    </row>
    <row r="15279">
      <c r="D15279" s="2"/>
      <c r="G15279" s="2"/>
      <c r="J15279" s="2"/>
    </row>
    <row r="15280">
      <c r="D15280" s="2"/>
      <c r="G15280" s="2"/>
      <c r="J15280" s="2"/>
    </row>
    <row r="15281">
      <c r="D15281" s="2"/>
      <c r="G15281" s="2"/>
      <c r="J15281" s="2"/>
    </row>
    <row r="15282">
      <c r="D15282" s="2"/>
      <c r="G15282" s="2"/>
      <c r="J15282" s="2"/>
    </row>
    <row r="15283">
      <c r="D15283" s="2"/>
      <c r="G15283" s="2"/>
      <c r="J15283" s="2"/>
    </row>
    <row r="15284">
      <c r="D15284" s="2"/>
      <c r="G15284" s="2"/>
      <c r="J15284" s="2"/>
    </row>
    <row r="15285">
      <c r="D15285" s="2"/>
      <c r="G15285" s="2"/>
      <c r="J15285" s="2"/>
    </row>
    <row r="15286">
      <c r="D15286" s="2"/>
      <c r="G15286" s="2"/>
      <c r="J15286" s="2"/>
    </row>
    <row r="15287">
      <c r="D15287" s="2"/>
      <c r="G15287" s="2"/>
      <c r="J15287" s="2"/>
    </row>
    <row r="15288">
      <c r="D15288" s="2"/>
      <c r="G15288" s="2"/>
      <c r="J15288" s="2"/>
    </row>
    <row r="15289">
      <c r="D15289" s="2"/>
      <c r="G15289" s="2"/>
      <c r="J15289" s="2"/>
    </row>
    <row r="15290">
      <c r="D15290" s="2"/>
      <c r="G15290" s="2"/>
      <c r="J15290" s="2"/>
    </row>
    <row r="15291">
      <c r="D15291" s="2"/>
      <c r="G15291" s="2"/>
      <c r="J15291" s="2"/>
    </row>
    <row r="15292">
      <c r="D15292" s="2"/>
      <c r="G15292" s="2"/>
      <c r="J15292" s="2"/>
    </row>
    <row r="15293">
      <c r="D15293" s="2"/>
      <c r="G15293" s="2"/>
      <c r="J15293" s="2"/>
    </row>
    <row r="15294">
      <c r="D15294" s="2"/>
      <c r="G15294" s="2"/>
      <c r="J15294" s="2"/>
    </row>
    <row r="15295">
      <c r="D15295" s="2"/>
      <c r="G15295" s="2"/>
      <c r="J15295" s="2"/>
    </row>
    <row r="15296">
      <c r="D15296" s="2"/>
      <c r="G15296" s="2"/>
      <c r="J15296" s="2"/>
    </row>
    <row r="15297">
      <c r="D15297" s="2"/>
      <c r="G15297" s="2"/>
      <c r="J15297" s="2"/>
    </row>
    <row r="15298">
      <c r="D15298" s="2"/>
      <c r="G15298" s="2"/>
      <c r="J15298" s="2"/>
    </row>
    <row r="15299">
      <c r="D15299" s="2"/>
      <c r="G15299" s="2"/>
      <c r="J15299" s="2"/>
    </row>
    <row r="15300">
      <c r="D15300" s="2"/>
      <c r="G15300" s="2"/>
      <c r="J15300" s="2"/>
    </row>
    <row r="15301">
      <c r="D15301" s="2"/>
      <c r="G15301" s="2"/>
      <c r="J15301" s="2"/>
    </row>
    <row r="15302">
      <c r="D15302" s="2"/>
      <c r="G15302" s="2"/>
      <c r="J15302" s="2"/>
    </row>
    <row r="15303">
      <c r="D15303" s="2"/>
      <c r="G15303" s="2"/>
      <c r="J15303" s="2"/>
    </row>
    <row r="15304">
      <c r="D15304" s="2"/>
      <c r="G15304" s="2"/>
      <c r="J15304" s="2"/>
    </row>
    <row r="15305">
      <c r="D15305" s="2"/>
      <c r="G15305" s="2"/>
      <c r="J15305" s="2"/>
    </row>
    <row r="15306">
      <c r="D15306" s="2"/>
      <c r="G15306" s="2"/>
      <c r="J15306" s="2"/>
    </row>
    <row r="15307">
      <c r="D15307" s="2"/>
      <c r="G15307" s="2"/>
      <c r="J15307" s="2"/>
    </row>
    <row r="15308">
      <c r="D15308" s="2"/>
      <c r="G15308" s="2"/>
      <c r="J15308" s="2"/>
    </row>
    <row r="15309">
      <c r="D15309" s="2"/>
      <c r="G15309" s="2"/>
      <c r="J15309" s="2"/>
    </row>
    <row r="15310">
      <c r="D15310" s="2"/>
      <c r="G15310" s="2"/>
      <c r="J15310" s="2"/>
    </row>
    <row r="15311">
      <c r="D15311" s="2"/>
      <c r="G15311" s="2"/>
      <c r="J15311" s="2"/>
    </row>
    <row r="15312">
      <c r="D15312" s="2"/>
      <c r="G15312" s="2"/>
      <c r="J15312" s="2"/>
    </row>
    <row r="15313">
      <c r="D15313" s="2"/>
      <c r="G15313" s="2"/>
      <c r="J15313" s="2"/>
    </row>
    <row r="15314">
      <c r="D15314" s="2"/>
      <c r="G15314" s="2"/>
      <c r="J15314" s="2"/>
    </row>
    <row r="15315">
      <c r="D15315" s="2"/>
      <c r="G15315" s="2"/>
      <c r="J15315" s="2"/>
    </row>
    <row r="15316">
      <c r="D15316" s="2"/>
      <c r="G15316" s="2"/>
      <c r="J15316" s="2"/>
    </row>
    <row r="15317">
      <c r="D15317" s="2"/>
      <c r="G15317" s="2"/>
      <c r="J15317" s="2"/>
    </row>
    <row r="15318">
      <c r="D15318" s="2"/>
      <c r="G15318" s="2"/>
      <c r="J15318" s="2"/>
    </row>
    <row r="15319">
      <c r="D15319" s="2"/>
      <c r="G15319" s="2"/>
      <c r="J15319" s="2"/>
    </row>
    <row r="15320">
      <c r="D15320" s="2"/>
      <c r="G15320" s="2"/>
      <c r="J15320" s="2"/>
    </row>
    <row r="15321">
      <c r="D15321" s="2"/>
      <c r="G15321" s="2"/>
      <c r="J15321" s="2"/>
    </row>
    <row r="15322">
      <c r="D15322" s="2"/>
      <c r="G15322" s="2"/>
      <c r="J15322" s="2"/>
    </row>
    <row r="15323">
      <c r="D15323" s="2"/>
      <c r="G15323" s="2"/>
      <c r="J15323" s="2"/>
    </row>
    <row r="15324">
      <c r="D15324" s="2"/>
      <c r="G15324" s="2"/>
      <c r="J15324" s="2"/>
    </row>
    <row r="15325">
      <c r="D15325" s="2"/>
      <c r="G15325" s="2"/>
      <c r="J15325" s="2"/>
    </row>
    <row r="15326">
      <c r="D15326" s="2"/>
      <c r="G15326" s="2"/>
      <c r="J15326" s="2"/>
    </row>
    <row r="15327">
      <c r="D15327" s="2"/>
      <c r="G15327" s="2"/>
      <c r="J15327" s="2"/>
    </row>
    <row r="15328">
      <c r="D15328" s="2"/>
      <c r="G15328" s="2"/>
      <c r="J15328" s="2"/>
    </row>
    <row r="15329">
      <c r="D15329" s="2"/>
      <c r="G15329" s="2"/>
      <c r="J15329" s="2"/>
    </row>
    <row r="15330">
      <c r="D15330" s="2"/>
      <c r="G15330" s="2"/>
      <c r="J15330" s="2"/>
    </row>
    <row r="15331">
      <c r="D15331" s="2"/>
      <c r="G15331" s="2"/>
      <c r="J15331" s="2"/>
    </row>
    <row r="15332">
      <c r="D15332" s="2"/>
      <c r="G15332" s="2"/>
      <c r="J15332" s="2"/>
    </row>
    <row r="15333">
      <c r="D15333" s="2"/>
      <c r="G15333" s="2"/>
      <c r="J15333" s="2"/>
    </row>
    <row r="15334">
      <c r="D15334" s="2"/>
      <c r="G15334" s="2"/>
      <c r="J15334" s="2"/>
    </row>
    <row r="15335">
      <c r="D15335" s="2"/>
      <c r="G15335" s="2"/>
      <c r="J15335" s="2"/>
    </row>
    <row r="15336">
      <c r="D15336" s="2"/>
      <c r="G15336" s="2"/>
      <c r="J15336" s="2"/>
    </row>
    <row r="15337">
      <c r="D15337" s="2"/>
      <c r="G15337" s="2"/>
      <c r="J15337" s="2"/>
    </row>
    <row r="15338">
      <c r="D15338" s="2"/>
      <c r="G15338" s="2"/>
      <c r="J15338" s="2"/>
    </row>
    <row r="15339">
      <c r="D15339" s="2"/>
      <c r="G15339" s="2"/>
      <c r="J15339" s="2"/>
    </row>
    <row r="15340">
      <c r="D15340" s="2"/>
      <c r="G15340" s="2"/>
      <c r="J15340" s="2"/>
    </row>
    <row r="15341">
      <c r="D15341" s="2"/>
      <c r="G15341" s="2"/>
      <c r="J15341" s="2"/>
    </row>
    <row r="15342">
      <c r="D15342" s="2"/>
      <c r="G15342" s="2"/>
      <c r="J15342" s="2"/>
    </row>
    <row r="15343">
      <c r="D15343" s="2"/>
      <c r="G15343" s="2"/>
      <c r="J15343" s="2"/>
    </row>
    <row r="15344">
      <c r="D15344" s="2"/>
      <c r="G15344" s="2"/>
      <c r="J15344" s="2"/>
    </row>
    <row r="15345">
      <c r="D15345" s="2"/>
      <c r="G15345" s="2"/>
      <c r="J15345" s="2"/>
    </row>
    <row r="15346">
      <c r="D15346" s="2"/>
      <c r="G15346" s="2"/>
      <c r="J15346" s="2"/>
    </row>
    <row r="15347">
      <c r="D15347" s="2"/>
      <c r="G15347" s="2"/>
      <c r="J15347" s="2"/>
    </row>
    <row r="15348">
      <c r="D15348" s="2"/>
      <c r="G15348" s="2"/>
      <c r="J15348" s="2"/>
    </row>
    <row r="15349">
      <c r="D15349" s="2"/>
      <c r="G15349" s="2"/>
      <c r="J15349" s="2"/>
    </row>
    <row r="15350">
      <c r="D15350" s="2"/>
      <c r="G15350" s="2"/>
      <c r="J15350" s="2"/>
    </row>
    <row r="15351">
      <c r="D15351" s="2"/>
      <c r="G15351" s="2"/>
      <c r="J15351" s="2"/>
    </row>
    <row r="15352">
      <c r="D15352" s="2"/>
      <c r="G15352" s="2"/>
      <c r="J15352" s="2"/>
    </row>
    <row r="15353">
      <c r="D15353" s="2"/>
      <c r="G15353" s="2"/>
      <c r="J15353" s="2"/>
    </row>
    <row r="15354">
      <c r="D15354" s="2"/>
      <c r="G15354" s="2"/>
      <c r="J15354" s="2"/>
    </row>
    <row r="15355">
      <c r="D15355" s="2"/>
      <c r="G15355" s="2"/>
      <c r="J15355" s="2"/>
    </row>
    <row r="15356">
      <c r="D15356" s="2"/>
      <c r="G15356" s="2"/>
      <c r="J15356" s="2"/>
    </row>
    <row r="15357">
      <c r="D15357" s="2"/>
      <c r="G15357" s="2"/>
      <c r="J15357" s="2"/>
    </row>
    <row r="15358">
      <c r="D15358" s="2"/>
      <c r="G15358" s="2"/>
      <c r="J15358" s="2"/>
    </row>
    <row r="15359">
      <c r="D15359" s="2"/>
      <c r="G15359" s="2"/>
      <c r="J15359" s="2"/>
    </row>
    <row r="15360">
      <c r="D15360" s="2"/>
      <c r="G15360" s="2"/>
      <c r="J15360" s="2"/>
    </row>
    <row r="15361">
      <c r="D15361" s="2"/>
      <c r="G15361" s="2"/>
      <c r="J15361" s="2"/>
    </row>
    <row r="15362">
      <c r="D15362" s="2"/>
      <c r="G15362" s="2"/>
      <c r="J15362" s="2"/>
    </row>
    <row r="15363">
      <c r="D15363" s="2"/>
      <c r="G15363" s="2"/>
      <c r="J15363" s="2"/>
    </row>
    <row r="15364">
      <c r="D15364" s="2"/>
      <c r="G15364" s="2"/>
      <c r="J15364" s="2"/>
    </row>
    <row r="15365">
      <c r="D15365" s="2"/>
      <c r="G15365" s="2"/>
      <c r="J15365" s="2"/>
    </row>
    <row r="15366">
      <c r="D15366" s="2"/>
      <c r="G15366" s="2"/>
      <c r="J15366" s="2"/>
    </row>
    <row r="15367">
      <c r="D15367" s="2"/>
      <c r="G15367" s="2"/>
      <c r="J15367" s="2"/>
    </row>
    <row r="15368">
      <c r="D15368" s="2"/>
      <c r="G15368" s="2"/>
      <c r="J15368" s="2"/>
    </row>
    <row r="15369">
      <c r="D15369" s="2"/>
      <c r="G15369" s="2"/>
      <c r="J15369" s="2"/>
    </row>
    <row r="15370">
      <c r="D15370" s="2"/>
      <c r="G15370" s="2"/>
      <c r="J15370" s="2"/>
    </row>
    <row r="15371">
      <c r="D15371" s="2"/>
      <c r="G15371" s="2"/>
      <c r="J15371" s="2"/>
    </row>
    <row r="15372">
      <c r="D15372" s="2"/>
      <c r="G15372" s="2"/>
      <c r="J15372" s="2"/>
    </row>
    <row r="15373">
      <c r="D15373" s="2"/>
      <c r="G15373" s="2"/>
      <c r="J15373" s="2"/>
    </row>
    <row r="15374">
      <c r="D15374" s="2"/>
      <c r="G15374" s="2"/>
      <c r="J15374" s="2"/>
    </row>
    <row r="15375">
      <c r="D15375" s="2"/>
      <c r="G15375" s="2"/>
      <c r="J15375" s="2"/>
    </row>
    <row r="15376">
      <c r="D15376" s="2"/>
      <c r="G15376" s="2"/>
      <c r="J15376" s="2"/>
    </row>
    <row r="15377">
      <c r="D15377" s="2"/>
      <c r="G15377" s="2"/>
      <c r="J15377" s="2"/>
    </row>
    <row r="15378">
      <c r="D15378" s="2"/>
      <c r="G15378" s="2"/>
      <c r="J15378" s="2"/>
    </row>
    <row r="15379">
      <c r="D15379" s="2"/>
      <c r="G15379" s="2"/>
      <c r="J15379" s="2"/>
    </row>
    <row r="15380">
      <c r="D15380" s="2"/>
      <c r="G15380" s="2"/>
      <c r="J15380" s="2"/>
    </row>
    <row r="15381">
      <c r="D15381" s="2"/>
      <c r="G15381" s="2"/>
      <c r="J15381" s="2"/>
    </row>
    <row r="15382">
      <c r="D15382" s="2"/>
      <c r="G15382" s="2"/>
      <c r="J15382" s="2"/>
    </row>
    <row r="15383">
      <c r="D15383" s="2"/>
      <c r="G15383" s="2"/>
      <c r="J15383" s="2"/>
    </row>
    <row r="15384">
      <c r="D15384" s="2"/>
      <c r="G15384" s="2"/>
      <c r="J15384" s="2"/>
    </row>
    <row r="15385">
      <c r="D15385" s="2"/>
      <c r="G15385" s="2"/>
      <c r="J15385" s="2"/>
    </row>
    <row r="15386">
      <c r="D15386" s="2"/>
      <c r="G15386" s="2"/>
      <c r="J15386" s="2"/>
    </row>
    <row r="15387">
      <c r="D15387" s="2"/>
      <c r="G15387" s="2"/>
      <c r="J15387" s="2"/>
    </row>
    <row r="15388">
      <c r="D15388" s="2"/>
      <c r="G15388" s="2"/>
      <c r="J15388" s="2"/>
    </row>
    <row r="15389">
      <c r="D15389" s="2"/>
      <c r="G15389" s="2"/>
      <c r="J15389" s="2"/>
    </row>
    <row r="15390">
      <c r="D15390" s="2"/>
      <c r="G15390" s="2"/>
      <c r="J15390" s="2"/>
    </row>
    <row r="15391">
      <c r="D15391" s="2"/>
      <c r="G15391" s="2"/>
      <c r="J15391" s="2"/>
    </row>
    <row r="15392">
      <c r="D15392" s="2"/>
      <c r="G15392" s="2"/>
      <c r="J15392" s="2"/>
    </row>
    <row r="15393">
      <c r="D15393" s="2"/>
      <c r="G15393" s="2"/>
      <c r="J15393" s="2"/>
    </row>
    <row r="15394">
      <c r="D15394" s="2"/>
      <c r="G15394" s="2"/>
      <c r="J15394" s="2"/>
    </row>
    <row r="15395">
      <c r="D15395" s="2"/>
      <c r="G15395" s="2"/>
      <c r="J15395" s="2"/>
    </row>
    <row r="15396">
      <c r="D15396" s="2"/>
      <c r="G15396" s="2"/>
      <c r="J15396" s="2"/>
    </row>
    <row r="15397">
      <c r="D15397" s="2"/>
      <c r="G15397" s="2"/>
      <c r="J15397" s="2"/>
    </row>
    <row r="15398">
      <c r="D15398" s="2"/>
      <c r="G15398" s="2"/>
      <c r="J15398" s="2"/>
    </row>
    <row r="15399">
      <c r="D15399" s="2"/>
      <c r="G15399" s="2"/>
      <c r="J15399" s="2"/>
    </row>
    <row r="15400">
      <c r="D15400" s="2"/>
      <c r="G15400" s="2"/>
      <c r="J15400" s="2"/>
    </row>
    <row r="15401">
      <c r="D15401" s="2"/>
      <c r="G15401" s="2"/>
      <c r="J15401" s="2"/>
    </row>
    <row r="15402">
      <c r="D15402" s="2"/>
      <c r="G15402" s="2"/>
      <c r="J15402" s="2"/>
    </row>
    <row r="15403">
      <c r="D15403" s="2"/>
      <c r="G15403" s="2"/>
      <c r="J15403" s="2"/>
    </row>
    <row r="15404">
      <c r="D15404" s="2"/>
      <c r="G15404" s="2"/>
      <c r="J15404" s="2"/>
    </row>
    <row r="15405">
      <c r="D15405" s="2"/>
      <c r="G15405" s="2"/>
      <c r="J15405" s="2"/>
    </row>
    <row r="15406">
      <c r="D15406" s="2"/>
      <c r="G15406" s="2"/>
      <c r="J15406" s="2"/>
    </row>
    <row r="15407">
      <c r="D15407" s="2"/>
      <c r="G15407" s="2"/>
      <c r="J15407" s="2"/>
    </row>
    <row r="15408">
      <c r="D15408" s="2"/>
      <c r="G15408" s="2"/>
      <c r="J15408" s="2"/>
    </row>
    <row r="15409">
      <c r="D15409" s="2"/>
      <c r="G15409" s="2"/>
      <c r="J15409" s="2"/>
    </row>
    <row r="15410">
      <c r="D15410" s="2"/>
      <c r="G15410" s="2"/>
      <c r="J15410" s="2"/>
    </row>
    <row r="15411">
      <c r="D15411" s="2"/>
      <c r="G15411" s="2"/>
      <c r="J15411" s="2"/>
    </row>
    <row r="15412">
      <c r="D15412" s="2"/>
      <c r="G15412" s="2"/>
      <c r="J15412" s="2"/>
    </row>
    <row r="15413">
      <c r="D15413" s="2"/>
      <c r="G15413" s="2"/>
      <c r="J15413" s="2"/>
    </row>
    <row r="15414">
      <c r="D15414" s="2"/>
      <c r="G15414" s="2"/>
      <c r="J15414" s="2"/>
    </row>
    <row r="15415">
      <c r="D15415" s="2"/>
      <c r="G15415" s="2"/>
      <c r="J15415" s="2"/>
    </row>
    <row r="15416">
      <c r="D15416" s="2"/>
      <c r="G15416" s="2"/>
      <c r="J15416" s="2"/>
    </row>
    <row r="15417">
      <c r="D15417" s="2"/>
      <c r="G15417" s="2"/>
      <c r="J15417" s="2"/>
    </row>
    <row r="15418">
      <c r="D15418" s="2"/>
      <c r="G15418" s="2"/>
      <c r="J15418" s="2"/>
    </row>
    <row r="15419">
      <c r="D15419" s="2"/>
      <c r="G15419" s="2"/>
      <c r="J15419" s="2"/>
    </row>
    <row r="15420">
      <c r="D15420" s="2"/>
      <c r="G15420" s="2"/>
      <c r="J15420" s="2"/>
    </row>
    <row r="15421">
      <c r="D15421" s="2"/>
      <c r="G15421" s="2"/>
      <c r="J15421" s="2"/>
    </row>
    <row r="15422">
      <c r="D15422" s="2"/>
      <c r="G15422" s="2"/>
      <c r="J15422" s="2"/>
    </row>
    <row r="15423">
      <c r="D15423" s="2"/>
      <c r="G15423" s="2"/>
      <c r="J15423" s="2"/>
    </row>
    <row r="15424">
      <c r="D15424" s="2"/>
      <c r="G15424" s="2"/>
      <c r="J15424" s="2"/>
    </row>
    <row r="15425">
      <c r="D15425" s="2"/>
      <c r="G15425" s="2"/>
      <c r="J15425" s="2"/>
    </row>
    <row r="15426">
      <c r="D15426" s="2"/>
      <c r="G15426" s="2"/>
      <c r="J15426" s="2"/>
    </row>
    <row r="15427">
      <c r="D15427" s="2"/>
      <c r="G15427" s="2"/>
      <c r="J15427" s="2"/>
    </row>
    <row r="15428">
      <c r="D15428" s="2"/>
      <c r="G15428" s="2"/>
      <c r="J15428" s="2"/>
    </row>
    <row r="15429">
      <c r="D15429" s="2"/>
      <c r="G15429" s="2"/>
      <c r="J15429" s="2"/>
    </row>
    <row r="15430">
      <c r="D15430" s="2"/>
      <c r="G15430" s="2"/>
      <c r="J15430" s="2"/>
    </row>
    <row r="15431">
      <c r="D15431" s="2"/>
      <c r="G15431" s="2"/>
      <c r="J15431" s="2"/>
    </row>
    <row r="15432">
      <c r="D15432" s="2"/>
      <c r="G15432" s="2"/>
      <c r="J15432" s="2"/>
    </row>
    <row r="15433">
      <c r="D15433" s="2"/>
      <c r="G15433" s="2"/>
      <c r="J15433" s="2"/>
    </row>
    <row r="15434">
      <c r="D15434" s="2"/>
      <c r="G15434" s="2"/>
      <c r="J15434" s="2"/>
    </row>
    <row r="15435">
      <c r="D15435" s="2"/>
      <c r="G15435" s="2"/>
      <c r="J15435" s="2"/>
    </row>
    <row r="15436">
      <c r="D15436" s="2"/>
      <c r="G15436" s="2"/>
      <c r="J15436" s="2"/>
    </row>
    <row r="15437">
      <c r="D15437" s="2"/>
      <c r="G15437" s="2"/>
      <c r="J15437" s="2"/>
    </row>
    <row r="15438">
      <c r="D15438" s="2"/>
      <c r="G15438" s="2"/>
      <c r="J15438" s="2"/>
    </row>
    <row r="15439">
      <c r="D15439" s="2"/>
      <c r="G15439" s="2"/>
      <c r="J15439" s="2"/>
    </row>
    <row r="15440">
      <c r="D15440" s="2"/>
      <c r="G15440" s="2"/>
      <c r="J15440" s="2"/>
    </row>
    <row r="15441">
      <c r="D15441" s="2"/>
      <c r="G15441" s="2"/>
      <c r="J15441" s="2"/>
    </row>
    <row r="15442">
      <c r="D15442" s="2"/>
      <c r="G15442" s="2"/>
      <c r="J15442" s="2"/>
    </row>
    <row r="15443">
      <c r="D15443" s="2"/>
      <c r="G15443" s="2"/>
      <c r="J15443" s="2"/>
    </row>
    <row r="15444">
      <c r="D15444" s="2"/>
      <c r="G15444" s="2"/>
      <c r="J15444" s="2"/>
    </row>
    <row r="15445">
      <c r="D15445" s="2"/>
      <c r="G15445" s="2"/>
      <c r="J15445" s="2"/>
    </row>
    <row r="15446">
      <c r="D15446" s="2"/>
      <c r="G15446" s="2"/>
      <c r="J15446" s="2"/>
    </row>
    <row r="15447">
      <c r="D15447" s="2"/>
      <c r="G15447" s="2"/>
      <c r="J15447" s="2"/>
    </row>
    <row r="15448">
      <c r="D15448" s="2"/>
      <c r="G15448" s="2"/>
      <c r="J15448" s="2"/>
    </row>
    <row r="15449">
      <c r="D15449" s="2"/>
      <c r="G15449" s="2"/>
      <c r="J15449" s="2"/>
    </row>
    <row r="15450">
      <c r="D15450" s="2"/>
      <c r="G15450" s="2"/>
      <c r="J15450" s="2"/>
    </row>
    <row r="15451">
      <c r="D15451" s="2"/>
      <c r="G15451" s="2"/>
      <c r="J15451" s="2"/>
    </row>
    <row r="15452">
      <c r="D15452" s="2"/>
      <c r="G15452" s="2"/>
      <c r="J15452" s="2"/>
    </row>
    <row r="15453">
      <c r="D15453" s="2"/>
      <c r="G15453" s="2"/>
      <c r="J15453" s="2"/>
    </row>
    <row r="15454">
      <c r="D15454" s="2"/>
      <c r="G15454" s="2"/>
      <c r="J15454" s="2"/>
    </row>
    <row r="15455">
      <c r="D15455" s="2"/>
      <c r="G15455" s="2"/>
      <c r="J15455" s="2"/>
    </row>
    <row r="15456">
      <c r="D15456" s="2"/>
      <c r="G15456" s="2"/>
      <c r="J15456" s="2"/>
    </row>
    <row r="15457">
      <c r="D15457" s="2"/>
      <c r="G15457" s="2"/>
      <c r="J15457" s="2"/>
    </row>
    <row r="15458">
      <c r="D15458" s="2"/>
      <c r="G15458" s="2"/>
      <c r="J15458" s="2"/>
    </row>
    <row r="15459">
      <c r="D15459" s="2"/>
      <c r="G15459" s="2"/>
      <c r="J15459" s="2"/>
    </row>
    <row r="15460">
      <c r="D15460" s="2"/>
      <c r="G15460" s="2"/>
      <c r="J15460" s="2"/>
    </row>
    <row r="15461">
      <c r="D15461" s="2"/>
      <c r="G15461" s="2"/>
      <c r="J15461" s="2"/>
    </row>
    <row r="15462">
      <c r="D15462" s="2"/>
      <c r="G15462" s="2"/>
      <c r="J15462" s="2"/>
    </row>
    <row r="15463">
      <c r="D15463" s="2"/>
      <c r="G15463" s="2"/>
      <c r="J15463" s="2"/>
    </row>
    <row r="15464">
      <c r="D15464" s="2"/>
      <c r="G15464" s="2"/>
      <c r="J15464" s="2"/>
    </row>
    <row r="15465">
      <c r="D15465" s="2"/>
      <c r="G15465" s="2"/>
      <c r="J15465" s="2"/>
    </row>
    <row r="15466">
      <c r="D15466" s="2"/>
      <c r="G15466" s="2"/>
      <c r="J15466" s="2"/>
    </row>
    <row r="15467">
      <c r="D15467" s="2"/>
      <c r="G15467" s="2"/>
      <c r="J15467" s="2"/>
    </row>
    <row r="15468">
      <c r="D15468" s="2"/>
      <c r="G15468" s="2"/>
      <c r="J15468" s="2"/>
    </row>
    <row r="15469">
      <c r="D15469" s="2"/>
      <c r="G15469" s="2"/>
      <c r="J15469" s="2"/>
    </row>
    <row r="15470">
      <c r="D15470" s="2"/>
      <c r="G15470" s="2"/>
      <c r="J15470" s="2"/>
    </row>
    <row r="15471">
      <c r="D15471" s="2"/>
      <c r="G15471" s="2"/>
      <c r="J15471" s="2"/>
    </row>
    <row r="15472">
      <c r="D15472" s="2"/>
      <c r="G15472" s="2"/>
      <c r="J15472" s="2"/>
    </row>
    <row r="15473">
      <c r="D15473" s="2"/>
      <c r="G15473" s="2"/>
      <c r="J15473" s="2"/>
    </row>
    <row r="15474">
      <c r="D15474" s="2"/>
      <c r="G15474" s="2"/>
      <c r="J15474" s="2"/>
    </row>
    <row r="15475">
      <c r="D15475" s="2"/>
      <c r="G15475" s="2"/>
      <c r="J15475" s="2"/>
    </row>
    <row r="15476">
      <c r="D15476" s="2"/>
      <c r="G15476" s="2"/>
      <c r="J15476" s="2"/>
    </row>
    <row r="15477">
      <c r="D15477" s="2"/>
      <c r="G15477" s="2"/>
      <c r="J15477" s="2"/>
    </row>
    <row r="15478">
      <c r="D15478" s="2"/>
      <c r="G15478" s="2"/>
      <c r="J15478" s="2"/>
    </row>
    <row r="15479">
      <c r="D15479" s="2"/>
      <c r="G15479" s="2"/>
      <c r="J15479" s="2"/>
    </row>
    <row r="15480">
      <c r="D15480" s="2"/>
      <c r="G15480" s="2"/>
      <c r="J15480" s="2"/>
    </row>
    <row r="15481">
      <c r="D15481" s="2"/>
      <c r="G15481" s="2"/>
      <c r="J15481" s="2"/>
    </row>
    <row r="15482">
      <c r="D15482" s="2"/>
      <c r="G15482" s="2"/>
      <c r="J15482" s="2"/>
    </row>
    <row r="15483">
      <c r="D15483" s="2"/>
      <c r="G15483" s="2"/>
      <c r="J15483" s="2"/>
    </row>
    <row r="15484">
      <c r="D15484" s="2"/>
      <c r="G15484" s="2"/>
      <c r="J15484" s="2"/>
    </row>
    <row r="15485">
      <c r="D15485" s="2"/>
      <c r="G15485" s="2"/>
      <c r="J15485" s="2"/>
    </row>
    <row r="15486">
      <c r="D15486" s="2"/>
      <c r="G15486" s="2"/>
      <c r="J15486" s="2"/>
    </row>
    <row r="15487">
      <c r="D15487" s="2"/>
      <c r="G15487" s="2"/>
      <c r="J15487" s="2"/>
    </row>
    <row r="15488">
      <c r="D15488" s="2"/>
      <c r="G15488" s="2"/>
      <c r="J15488" s="2"/>
    </row>
    <row r="15489">
      <c r="D15489" s="2"/>
      <c r="G15489" s="2"/>
      <c r="J15489" s="2"/>
    </row>
    <row r="15490">
      <c r="D15490" s="2"/>
      <c r="G15490" s="2"/>
      <c r="J15490" s="2"/>
    </row>
    <row r="15491">
      <c r="D15491" s="2"/>
      <c r="G15491" s="2"/>
      <c r="J15491" s="2"/>
    </row>
    <row r="15492">
      <c r="D15492" s="2"/>
      <c r="G15492" s="2"/>
      <c r="J15492" s="2"/>
    </row>
    <row r="15493">
      <c r="D15493" s="2"/>
      <c r="G15493" s="2"/>
      <c r="J15493" s="2"/>
    </row>
    <row r="15494">
      <c r="D15494" s="2"/>
      <c r="G15494" s="2"/>
      <c r="J15494" s="2"/>
    </row>
    <row r="15495">
      <c r="D15495" s="2"/>
      <c r="G15495" s="2"/>
      <c r="J15495" s="2"/>
    </row>
    <row r="15496">
      <c r="D15496" s="2"/>
      <c r="G15496" s="2"/>
      <c r="J15496" s="2"/>
    </row>
    <row r="15497">
      <c r="D15497" s="2"/>
      <c r="G15497" s="2"/>
      <c r="J15497" s="2"/>
    </row>
    <row r="15498">
      <c r="D15498" s="2"/>
      <c r="G15498" s="2"/>
      <c r="J15498" s="2"/>
    </row>
    <row r="15499">
      <c r="D15499" s="2"/>
      <c r="G15499" s="2"/>
      <c r="J15499" s="2"/>
    </row>
    <row r="15500">
      <c r="D15500" s="2"/>
      <c r="G15500" s="2"/>
      <c r="J15500" s="2"/>
    </row>
    <row r="15501">
      <c r="D15501" s="2"/>
      <c r="G15501" s="2"/>
      <c r="J15501" s="2"/>
    </row>
    <row r="15502">
      <c r="D15502" s="2"/>
      <c r="G15502" s="2"/>
      <c r="J15502" s="2"/>
    </row>
    <row r="15503">
      <c r="D15503" s="2"/>
      <c r="G15503" s="2"/>
      <c r="J15503" s="2"/>
    </row>
    <row r="15504">
      <c r="D15504" s="2"/>
      <c r="G15504" s="2"/>
      <c r="J15504" s="2"/>
    </row>
    <row r="15505">
      <c r="D15505" s="2"/>
      <c r="G15505" s="2"/>
      <c r="J15505" s="2"/>
    </row>
    <row r="15506">
      <c r="D15506" s="2"/>
      <c r="G15506" s="2"/>
      <c r="J15506" s="2"/>
    </row>
    <row r="15507">
      <c r="D15507" s="2"/>
      <c r="G15507" s="2"/>
      <c r="J15507" s="2"/>
    </row>
    <row r="15508">
      <c r="D15508" s="2"/>
      <c r="G15508" s="2"/>
      <c r="J15508" s="2"/>
    </row>
    <row r="15509">
      <c r="D15509" s="2"/>
      <c r="G15509" s="2"/>
      <c r="J15509" s="2"/>
    </row>
    <row r="15510">
      <c r="D15510" s="2"/>
      <c r="G15510" s="2"/>
      <c r="J15510" s="2"/>
    </row>
    <row r="15511">
      <c r="D15511" s="2"/>
      <c r="G15511" s="2"/>
      <c r="J15511" s="2"/>
    </row>
    <row r="15512">
      <c r="D15512" s="2"/>
      <c r="G15512" s="2"/>
      <c r="J15512" s="2"/>
    </row>
    <row r="15513">
      <c r="D15513" s="2"/>
      <c r="G15513" s="2"/>
      <c r="J15513" s="2"/>
    </row>
    <row r="15514">
      <c r="D15514" s="2"/>
      <c r="G15514" s="2"/>
      <c r="J15514" s="2"/>
    </row>
    <row r="15515">
      <c r="D15515" s="2"/>
      <c r="G15515" s="2"/>
      <c r="J15515" s="2"/>
    </row>
    <row r="15516">
      <c r="D15516" s="2"/>
      <c r="G15516" s="2"/>
      <c r="J15516" s="2"/>
    </row>
    <row r="15517">
      <c r="D15517" s="2"/>
      <c r="G15517" s="2"/>
      <c r="J15517" s="2"/>
    </row>
    <row r="15518">
      <c r="D15518" s="2"/>
      <c r="G15518" s="2"/>
      <c r="J15518" s="2"/>
    </row>
    <row r="15519">
      <c r="D15519" s="2"/>
      <c r="G15519" s="2"/>
      <c r="J15519" s="2"/>
    </row>
    <row r="15520">
      <c r="D15520" s="2"/>
      <c r="G15520" s="2"/>
      <c r="J15520" s="2"/>
    </row>
    <row r="15521">
      <c r="D15521" s="2"/>
      <c r="G15521" s="2"/>
      <c r="J15521" s="2"/>
    </row>
    <row r="15522">
      <c r="D15522" s="2"/>
      <c r="G15522" s="2"/>
      <c r="J15522" s="2"/>
    </row>
    <row r="15523">
      <c r="D15523" s="2"/>
      <c r="G15523" s="2"/>
      <c r="J15523" s="2"/>
    </row>
    <row r="15524">
      <c r="D15524" s="2"/>
      <c r="G15524" s="2"/>
      <c r="J15524" s="2"/>
    </row>
    <row r="15525">
      <c r="D15525" s="2"/>
      <c r="G15525" s="2"/>
      <c r="J15525" s="2"/>
    </row>
    <row r="15526">
      <c r="D15526" s="2"/>
      <c r="G15526" s="2"/>
      <c r="J15526" s="2"/>
    </row>
    <row r="15527">
      <c r="D15527" s="2"/>
      <c r="G15527" s="2"/>
      <c r="J15527" s="2"/>
    </row>
    <row r="15528">
      <c r="D15528" s="2"/>
      <c r="G15528" s="2"/>
      <c r="J15528" s="2"/>
    </row>
    <row r="15529">
      <c r="D15529" s="2"/>
      <c r="G15529" s="2"/>
      <c r="J15529" s="2"/>
    </row>
    <row r="15530">
      <c r="D15530" s="2"/>
      <c r="G15530" s="2"/>
      <c r="J15530" s="2"/>
    </row>
    <row r="15531">
      <c r="D15531" s="2"/>
      <c r="G15531" s="2"/>
      <c r="J15531" s="2"/>
    </row>
    <row r="15532">
      <c r="D15532" s="2"/>
      <c r="G15532" s="2"/>
      <c r="J15532" s="2"/>
    </row>
    <row r="15533">
      <c r="D15533" s="2"/>
      <c r="G15533" s="2"/>
      <c r="J15533" s="2"/>
    </row>
    <row r="15534">
      <c r="D15534" s="2"/>
      <c r="G15534" s="2"/>
      <c r="J15534" s="2"/>
    </row>
    <row r="15535">
      <c r="D15535" s="2"/>
      <c r="G15535" s="2"/>
      <c r="J15535" s="2"/>
    </row>
    <row r="15536">
      <c r="D15536" s="2"/>
      <c r="G15536" s="2"/>
      <c r="J15536" s="2"/>
    </row>
    <row r="15537">
      <c r="D15537" s="2"/>
      <c r="G15537" s="2"/>
      <c r="J15537" s="2"/>
    </row>
    <row r="15538">
      <c r="D15538" s="2"/>
      <c r="G15538" s="2"/>
      <c r="J15538" s="2"/>
    </row>
    <row r="15539">
      <c r="D15539" s="2"/>
      <c r="G15539" s="2"/>
      <c r="J15539" s="2"/>
    </row>
    <row r="15540">
      <c r="D15540" s="2"/>
      <c r="G15540" s="2"/>
      <c r="J15540" s="2"/>
    </row>
    <row r="15541">
      <c r="D15541" s="2"/>
      <c r="G15541" s="2"/>
      <c r="J15541" s="2"/>
    </row>
    <row r="15542">
      <c r="D15542" s="2"/>
      <c r="G15542" s="2"/>
      <c r="J15542" s="2"/>
    </row>
    <row r="15543">
      <c r="D15543" s="2"/>
      <c r="G15543" s="2"/>
      <c r="J15543" s="2"/>
    </row>
    <row r="15544">
      <c r="D15544" s="2"/>
      <c r="G15544" s="2"/>
      <c r="J15544" s="2"/>
    </row>
    <row r="15545">
      <c r="D15545" s="2"/>
      <c r="G15545" s="2"/>
      <c r="J15545" s="2"/>
    </row>
    <row r="15546">
      <c r="D15546" s="2"/>
      <c r="G15546" s="2"/>
      <c r="J15546" s="2"/>
    </row>
    <row r="15547">
      <c r="D15547" s="2"/>
      <c r="G15547" s="2"/>
      <c r="J15547" s="2"/>
    </row>
    <row r="15548">
      <c r="D15548" s="2"/>
      <c r="G15548" s="2"/>
      <c r="J15548" s="2"/>
    </row>
    <row r="15549">
      <c r="D15549" s="2"/>
      <c r="G15549" s="2"/>
      <c r="J15549" s="2"/>
    </row>
    <row r="15550">
      <c r="D15550" s="2"/>
      <c r="G15550" s="2"/>
      <c r="J15550" s="2"/>
    </row>
    <row r="15551">
      <c r="D15551" s="2"/>
      <c r="G15551" s="2"/>
      <c r="J15551" s="2"/>
    </row>
    <row r="15552">
      <c r="D15552" s="2"/>
      <c r="G15552" s="2"/>
      <c r="J15552" s="2"/>
    </row>
    <row r="15553">
      <c r="D15553" s="2"/>
      <c r="G15553" s="2"/>
      <c r="J15553" s="2"/>
    </row>
    <row r="15554">
      <c r="D15554" s="2"/>
      <c r="G15554" s="2"/>
      <c r="J15554" s="2"/>
    </row>
    <row r="15555">
      <c r="D15555" s="2"/>
      <c r="G15555" s="2"/>
      <c r="J15555" s="2"/>
    </row>
    <row r="15556">
      <c r="D15556" s="2"/>
      <c r="G15556" s="2"/>
      <c r="J15556" s="2"/>
    </row>
    <row r="15557">
      <c r="D15557" s="2"/>
      <c r="G15557" s="2"/>
      <c r="J15557" s="2"/>
    </row>
    <row r="15558">
      <c r="D15558" s="2"/>
      <c r="G15558" s="2"/>
      <c r="J15558" s="2"/>
    </row>
    <row r="15559">
      <c r="D15559" s="2"/>
      <c r="G15559" s="2"/>
      <c r="J15559" s="2"/>
    </row>
    <row r="15560">
      <c r="D15560" s="2"/>
      <c r="G15560" s="2"/>
      <c r="J15560" s="2"/>
    </row>
    <row r="15561">
      <c r="D15561" s="2"/>
      <c r="G15561" s="2"/>
      <c r="J15561" s="2"/>
    </row>
    <row r="15562">
      <c r="D15562" s="2"/>
      <c r="G15562" s="2"/>
      <c r="J15562" s="2"/>
    </row>
    <row r="15563">
      <c r="D15563" s="2"/>
      <c r="G15563" s="2"/>
      <c r="J15563" s="2"/>
    </row>
    <row r="15564">
      <c r="D15564" s="2"/>
      <c r="G15564" s="2"/>
      <c r="J15564" s="2"/>
    </row>
    <row r="15565">
      <c r="D15565" s="2"/>
      <c r="G15565" s="2"/>
      <c r="J15565" s="2"/>
    </row>
    <row r="15566">
      <c r="D15566" s="2"/>
      <c r="G15566" s="2"/>
      <c r="J15566" s="2"/>
    </row>
    <row r="15567">
      <c r="D15567" s="2"/>
      <c r="G15567" s="2"/>
      <c r="J15567" s="2"/>
    </row>
    <row r="15568">
      <c r="D15568" s="2"/>
      <c r="G15568" s="2"/>
      <c r="J15568" s="2"/>
    </row>
    <row r="15569">
      <c r="D15569" s="2"/>
      <c r="G15569" s="2"/>
      <c r="J15569" s="2"/>
    </row>
    <row r="15570">
      <c r="D15570" s="2"/>
      <c r="G15570" s="2"/>
      <c r="J15570" s="2"/>
    </row>
    <row r="15571">
      <c r="D15571" s="2"/>
      <c r="G15571" s="2"/>
      <c r="J15571" s="2"/>
    </row>
    <row r="15572">
      <c r="D15572" s="2"/>
      <c r="G15572" s="2"/>
      <c r="J15572" s="2"/>
    </row>
    <row r="15573">
      <c r="D15573" s="2"/>
      <c r="G15573" s="2"/>
      <c r="J15573" s="2"/>
    </row>
    <row r="15574">
      <c r="D15574" s="2"/>
      <c r="G15574" s="2"/>
      <c r="J15574" s="2"/>
    </row>
    <row r="15575">
      <c r="D15575" s="2"/>
      <c r="G15575" s="2"/>
      <c r="J15575" s="2"/>
    </row>
    <row r="15576">
      <c r="D15576" s="2"/>
      <c r="G15576" s="2"/>
      <c r="J15576" s="2"/>
    </row>
    <row r="15577">
      <c r="D15577" s="2"/>
      <c r="G15577" s="2"/>
      <c r="J15577" s="2"/>
    </row>
    <row r="15578">
      <c r="D15578" s="2"/>
      <c r="G15578" s="2"/>
      <c r="J15578" s="2"/>
    </row>
    <row r="15579">
      <c r="D15579" s="2"/>
      <c r="G15579" s="2"/>
      <c r="J15579" s="2"/>
    </row>
    <row r="15580">
      <c r="D15580" s="2"/>
      <c r="G15580" s="2"/>
      <c r="J15580" s="2"/>
    </row>
    <row r="15581">
      <c r="D15581" s="2"/>
      <c r="G15581" s="2"/>
      <c r="J15581" s="2"/>
    </row>
    <row r="15582">
      <c r="D15582" s="2"/>
      <c r="G15582" s="2"/>
      <c r="J15582" s="2"/>
    </row>
    <row r="15583">
      <c r="D15583" s="2"/>
      <c r="G15583" s="2"/>
      <c r="J15583" s="2"/>
    </row>
    <row r="15584">
      <c r="D15584" s="2"/>
      <c r="G15584" s="2"/>
      <c r="J15584" s="2"/>
    </row>
    <row r="15585">
      <c r="D15585" s="2"/>
      <c r="G15585" s="2"/>
      <c r="J15585" s="2"/>
    </row>
    <row r="15586">
      <c r="D15586" s="2"/>
      <c r="G15586" s="2"/>
      <c r="J15586" s="2"/>
    </row>
    <row r="15587">
      <c r="D15587" s="2"/>
      <c r="G15587" s="2"/>
      <c r="J15587" s="2"/>
    </row>
    <row r="15588">
      <c r="D15588" s="2"/>
      <c r="G15588" s="2"/>
      <c r="J15588" s="2"/>
    </row>
    <row r="15589">
      <c r="D15589" s="2"/>
      <c r="G15589" s="2"/>
      <c r="J15589" s="2"/>
    </row>
    <row r="15590">
      <c r="D15590" s="2"/>
      <c r="G15590" s="2"/>
      <c r="J15590" s="2"/>
    </row>
    <row r="15591">
      <c r="D15591" s="2"/>
      <c r="G15591" s="2"/>
      <c r="J15591" s="2"/>
    </row>
    <row r="15592">
      <c r="D15592" s="2"/>
      <c r="G15592" s="2"/>
      <c r="J15592" s="2"/>
    </row>
    <row r="15593">
      <c r="D15593" s="2"/>
      <c r="G15593" s="2"/>
      <c r="J15593" s="2"/>
    </row>
    <row r="15594">
      <c r="D15594" s="2"/>
      <c r="G15594" s="2"/>
      <c r="J15594" s="2"/>
    </row>
    <row r="15595">
      <c r="D15595" s="2"/>
      <c r="G15595" s="2"/>
      <c r="J15595" s="2"/>
    </row>
    <row r="15596">
      <c r="D15596" s="2"/>
      <c r="G15596" s="2"/>
      <c r="J15596" s="2"/>
    </row>
    <row r="15597">
      <c r="D15597" s="2"/>
      <c r="G15597" s="2"/>
      <c r="J15597" s="2"/>
    </row>
    <row r="15598">
      <c r="D15598" s="2"/>
      <c r="G15598" s="2"/>
      <c r="J15598" s="2"/>
    </row>
    <row r="15599">
      <c r="D15599" s="2"/>
      <c r="G15599" s="2"/>
      <c r="J15599" s="2"/>
    </row>
    <row r="15600">
      <c r="D15600" s="2"/>
      <c r="G15600" s="2"/>
      <c r="J15600" s="2"/>
    </row>
    <row r="15601">
      <c r="D15601" s="2"/>
      <c r="G15601" s="2"/>
      <c r="J15601" s="2"/>
    </row>
    <row r="15602">
      <c r="D15602" s="2"/>
      <c r="G15602" s="2"/>
      <c r="J15602" s="2"/>
    </row>
    <row r="15603">
      <c r="D15603" s="2"/>
      <c r="G15603" s="2"/>
      <c r="J15603" s="2"/>
    </row>
    <row r="15604">
      <c r="D15604" s="2"/>
      <c r="G15604" s="2"/>
      <c r="J15604" s="2"/>
    </row>
    <row r="15605">
      <c r="D15605" s="2"/>
      <c r="G15605" s="2"/>
      <c r="J15605" s="2"/>
    </row>
    <row r="15606">
      <c r="D15606" s="2"/>
      <c r="G15606" s="2"/>
      <c r="J15606" s="2"/>
    </row>
    <row r="15607">
      <c r="D15607" s="2"/>
      <c r="G15607" s="2"/>
      <c r="J15607" s="2"/>
    </row>
    <row r="15608">
      <c r="D15608" s="2"/>
      <c r="G15608" s="2"/>
      <c r="J15608" s="2"/>
    </row>
    <row r="15609">
      <c r="D15609" s="2"/>
      <c r="G15609" s="2"/>
      <c r="J15609" s="2"/>
    </row>
    <row r="15610">
      <c r="D15610" s="2"/>
      <c r="G15610" s="2"/>
      <c r="J15610" s="2"/>
    </row>
    <row r="15611">
      <c r="D15611" s="2"/>
      <c r="G15611" s="2"/>
      <c r="J15611" s="2"/>
    </row>
    <row r="15612">
      <c r="D15612" s="2"/>
      <c r="G15612" s="2"/>
      <c r="J15612" s="2"/>
    </row>
    <row r="15613">
      <c r="D15613" s="2"/>
      <c r="G15613" s="2"/>
      <c r="J15613" s="2"/>
    </row>
    <row r="15614">
      <c r="D15614" s="2"/>
      <c r="G15614" s="2"/>
      <c r="J15614" s="2"/>
    </row>
    <row r="15615">
      <c r="D15615" s="2"/>
      <c r="G15615" s="2"/>
      <c r="J15615" s="2"/>
    </row>
    <row r="15616">
      <c r="D15616" s="2"/>
      <c r="G15616" s="2"/>
      <c r="J15616" s="2"/>
    </row>
    <row r="15617">
      <c r="D15617" s="2"/>
      <c r="G15617" s="2"/>
      <c r="J15617" s="2"/>
    </row>
    <row r="15618">
      <c r="D15618" s="2"/>
      <c r="G15618" s="2"/>
      <c r="J15618" s="2"/>
    </row>
    <row r="15619">
      <c r="D15619" s="2"/>
      <c r="G15619" s="2"/>
      <c r="J15619" s="2"/>
    </row>
    <row r="15620">
      <c r="D15620" s="2"/>
      <c r="G15620" s="2"/>
      <c r="J15620" s="2"/>
    </row>
    <row r="15621">
      <c r="D15621" s="2"/>
      <c r="G15621" s="2"/>
      <c r="J15621" s="2"/>
    </row>
    <row r="15622">
      <c r="D15622" s="2"/>
      <c r="G15622" s="2"/>
      <c r="J15622" s="2"/>
    </row>
    <row r="15623">
      <c r="D15623" s="2"/>
      <c r="G15623" s="2"/>
      <c r="J15623" s="2"/>
    </row>
    <row r="15624">
      <c r="D15624" s="2"/>
      <c r="G15624" s="2"/>
      <c r="J15624" s="2"/>
    </row>
    <row r="15625">
      <c r="D15625" s="2"/>
      <c r="G15625" s="2"/>
      <c r="J15625" s="2"/>
    </row>
    <row r="15626">
      <c r="D15626" s="2"/>
      <c r="G15626" s="2"/>
      <c r="J15626" s="2"/>
    </row>
    <row r="15627">
      <c r="D15627" s="2"/>
      <c r="G15627" s="2"/>
      <c r="J15627" s="2"/>
    </row>
    <row r="15628">
      <c r="D15628" s="2"/>
      <c r="G15628" s="2"/>
      <c r="J15628" s="2"/>
    </row>
    <row r="15629">
      <c r="D15629" s="2"/>
      <c r="G15629" s="2"/>
      <c r="J15629" s="2"/>
    </row>
    <row r="15630">
      <c r="D15630" s="2"/>
      <c r="G15630" s="2"/>
      <c r="J15630" s="2"/>
    </row>
    <row r="15631">
      <c r="D15631" s="2"/>
      <c r="G15631" s="2"/>
      <c r="J15631" s="2"/>
    </row>
    <row r="15632">
      <c r="D15632" s="2"/>
      <c r="G15632" s="2"/>
      <c r="J15632" s="2"/>
    </row>
    <row r="15633">
      <c r="D15633" s="2"/>
      <c r="G15633" s="2"/>
      <c r="J15633" s="2"/>
    </row>
    <row r="15634">
      <c r="D15634" s="2"/>
      <c r="G15634" s="2"/>
      <c r="J15634" s="2"/>
    </row>
    <row r="15635">
      <c r="D15635" s="2"/>
      <c r="G15635" s="2"/>
      <c r="J15635" s="2"/>
    </row>
    <row r="15636">
      <c r="D15636" s="2"/>
      <c r="G15636" s="2"/>
      <c r="J15636" s="2"/>
    </row>
    <row r="15637">
      <c r="D15637" s="2"/>
      <c r="G15637" s="2"/>
      <c r="J15637" s="2"/>
    </row>
    <row r="15638">
      <c r="D15638" s="2"/>
      <c r="G15638" s="2"/>
      <c r="J15638" s="2"/>
    </row>
    <row r="15639">
      <c r="D15639" s="2"/>
      <c r="G15639" s="2"/>
      <c r="J15639" s="2"/>
    </row>
    <row r="15640">
      <c r="D15640" s="2"/>
      <c r="G15640" s="2"/>
      <c r="J15640" s="2"/>
    </row>
    <row r="15641">
      <c r="D15641" s="2"/>
      <c r="G15641" s="2"/>
      <c r="J15641" s="2"/>
    </row>
    <row r="15642">
      <c r="D15642" s="2"/>
      <c r="G15642" s="2"/>
      <c r="J15642" s="2"/>
    </row>
    <row r="15643">
      <c r="D15643" s="2"/>
      <c r="G15643" s="2"/>
      <c r="J15643" s="2"/>
    </row>
    <row r="15644">
      <c r="D15644" s="2"/>
      <c r="G15644" s="2"/>
      <c r="J15644" s="2"/>
    </row>
    <row r="15645">
      <c r="D15645" s="2"/>
      <c r="G15645" s="2"/>
      <c r="J15645" s="2"/>
    </row>
    <row r="15646">
      <c r="D15646" s="2"/>
      <c r="G15646" s="2"/>
      <c r="J15646" s="2"/>
    </row>
    <row r="15647">
      <c r="D15647" s="2"/>
      <c r="G15647" s="2"/>
      <c r="J15647" s="2"/>
    </row>
    <row r="15648">
      <c r="D15648" s="2"/>
      <c r="G15648" s="2"/>
      <c r="J15648" s="2"/>
    </row>
    <row r="15649">
      <c r="D15649" s="2"/>
      <c r="G15649" s="2"/>
      <c r="J15649" s="2"/>
    </row>
    <row r="15650">
      <c r="D15650" s="2"/>
      <c r="G15650" s="2"/>
      <c r="J15650" s="2"/>
    </row>
    <row r="15651">
      <c r="D15651" s="2"/>
      <c r="G15651" s="2"/>
      <c r="J15651" s="2"/>
    </row>
    <row r="15652">
      <c r="D15652" s="2"/>
      <c r="G15652" s="2"/>
      <c r="J15652" s="2"/>
    </row>
    <row r="15653">
      <c r="D15653" s="2"/>
      <c r="G15653" s="2"/>
      <c r="J15653" s="2"/>
    </row>
    <row r="15654">
      <c r="D15654" s="2"/>
      <c r="G15654" s="2"/>
      <c r="J15654" s="2"/>
    </row>
    <row r="15655">
      <c r="D15655" s="2"/>
      <c r="G15655" s="2"/>
      <c r="J15655" s="2"/>
    </row>
    <row r="15656">
      <c r="D15656" s="2"/>
      <c r="G15656" s="2"/>
      <c r="J15656" s="2"/>
    </row>
    <row r="15657">
      <c r="D15657" s="2"/>
      <c r="G15657" s="2"/>
      <c r="J15657" s="2"/>
    </row>
    <row r="15658">
      <c r="D15658" s="2"/>
      <c r="G15658" s="2"/>
      <c r="J15658" s="2"/>
    </row>
    <row r="15659">
      <c r="D15659" s="2"/>
      <c r="G15659" s="2"/>
      <c r="J15659" s="2"/>
    </row>
    <row r="15660">
      <c r="D15660" s="2"/>
      <c r="G15660" s="2"/>
      <c r="J15660" s="2"/>
    </row>
    <row r="15661">
      <c r="D15661" s="2"/>
      <c r="G15661" s="2"/>
      <c r="J15661" s="2"/>
    </row>
    <row r="15662">
      <c r="D15662" s="2"/>
      <c r="G15662" s="2"/>
      <c r="J15662" s="2"/>
    </row>
    <row r="15663">
      <c r="D15663" s="2"/>
      <c r="G15663" s="2"/>
      <c r="J15663" s="2"/>
    </row>
    <row r="15664">
      <c r="D15664" s="2"/>
      <c r="G15664" s="2"/>
      <c r="J15664" s="2"/>
    </row>
    <row r="15665">
      <c r="D15665" s="2"/>
      <c r="G15665" s="2"/>
      <c r="J15665" s="2"/>
    </row>
    <row r="15666">
      <c r="D15666" s="2"/>
      <c r="G15666" s="2"/>
      <c r="J15666" s="2"/>
    </row>
    <row r="15667">
      <c r="D15667" s="2"/>
      <c r="G15667" s="2"/>
      <c r="J15667" s="2"/>
    </row>
    <row r="15668">
      <c r="D15668" s="2"/>
      <c r="G15668" s="2"/>
      <c r="J15668" s="2"/>
    </row>
    <row r="15669">
      <c r="D15669" s="2"/>
      <c r="G15669" s="2"/>
      <c r="J15669" s="2"/>
    </row>
    <row r="15670">
      <c r="D15670" s="2"/>
      <c r="G15670" s="2"/>
      <c r="J15670" s="2"/>
    </row>
    <row r="15671">
      <c r="D15671" s="2"/>
      <c r="G15671" s="2"/>
      <c r="J15671" s="2"/>
    </row>
    <row r="15672">
      <c r="D15672" s="2"/>
      <c r="G15672" s="2"/>
      <c r="J15672" s="2"/>
    </row>
    <row r="15673">
      <c r="D15673" s="2"/>
      <c r="G15673" s="2"/>
      <c r="J15673" s="2"/>
    </row>
    <row r="15674">
      <c r="D15674" s="2"/>
      <c r="G15674" s="2"/>
      <c r="J15674" s="2"/>
    </row>
    <row r="15675">
      <c r="D15675" s="2"/>
      <c r="G15675" s="2"/>
      <c r="J15675" s="2"/>
    </row>
    <row r="15676">
      <c r="D15676" s="2"/>
      <c r="G15676" s="2"/>
      <c r="J15676" s="2"/>
    </row>
    <row r="15677">
      <c r="D15677" s="2"/>
      <c r="G15677" s="2"/>
      <c r="J15677" s="2"/>
    </row>
    <row r="15678">
      <c r="D15678" s="2"/>
      <c r="G15678" s="2"/>
      <c r="J15678" s="2"/>
    </row>
    <row r="15679">
      <c r="D15679" s="2"/>
      <c r="G15679" s="2"/>
      <c r="J15679" s="2"/>
    </row>
    <row r="15680">
      <c r="D15680" s="2"/>
      <c r="G15680" s="2"/>
      <c r="J15680" s="2"/>
    </row>
    <row r="15681">
      <c r="D15681" s="2"/>
      <c r="G15681" s="2"/>
      <c r="J15681" s="2"/>
    </row>
    <row r="15682">
      <c r="D15682" s="2"/>
      <c r="G15682" s="2"/>
      <c r="J15682" s="2"/>
    </row>
    <row r="15683">
      <c r="D15683" s="2"/>
      <c r="G15683" s="2"/>
      <c r="J15683" s="2"/>
    </row>
    <row r="15684">
      <c r="D15684" s="2"/>
      <c r="G15684" s="2"/>
      <c r="J15684" s="2"/>
    </row>
    <row r="15685">
      <c r="D15685" s="2"/>
      <c r="G15685" s="2"/>
      <c r="J15685" s="2"/>
    </row>
    <row r="15686">
      <c r="D15686" s="2"/>
      <c r="G15686" s="2"/>
      <c r="J15686" s="2"/>
    </row>
    <row r="15687">
      <c r="D15687" s="2"/>
      <c r="G15687" s="2"/>
      <c r="J15687" s="2"/>
    </row>
    <row r="15688">
      <c r="D15688" s="2"/>
      <c r="G15688" s="2"/>
      <c r="J15688" s="2"/>
    </row>
    <row r="15689">
      <c r="D15689" s="2"/>
      <c r="G15689" s="2"/>
      <c r="J15689" s="2"/>
    </row>
    <row r="15690">
      <c r="D15690" s="2"/>
      <c r="G15690" s="2"/>
      <c r="J15690" s="2"/>
    </row>
    <row r="15691">
      <c r="D15691" s="2"/>
      <c r="G15691" s="2"/>
      <c r="J15691" s="2"/>
    </row>
    <row r="15692">
      <c r="D15692" s="2"/>
      <c r="G15692" s="2"/>
      <c r="J15692" s="2"/>
    </row>
    <row r="15693">
      <c r="D15693" s="2"/>
      <c r="G15693" s="2"/>
      <c r="J15693" s="2"/>
    </row>
    <row r="15694">
      <c r="D15694" s="2"/>
      <c r="G15694" s="2"/>
      <c r="J15694" s="2"/>
    </row>
    <row r="15695">
      <c r="D15695" s="2"/>
      <c r="G15695" s="2"/>
      <c r="J15695" s="2"/>
    </row>
    <row r="15696">
      <c r="D15696" s="2"/>
      <c r="G15696" s="2"/>
      <c r="J15696" s="2"/>
    </row>
    <row r="15697">
      <c r="D15697" s="2"/>
      <c r="G15697" s="2"/>
      <c r="J15697" s="2"/>
    </row>
    <row r="15698">
      <c r="D15698" s="2"/>
      <c r="G15698" s="2"/>
      <c r="J15698" s="2"/>
    </row>
    <row r="15699">
      <c r="D15699" s="2"/>
      <c r="G15699" s="2"/>
      <c r="J15699" s="2"/>
    </row>
    <row r="15700">
      <c r="D15700" s="2"/>
      <c r="G15700" s="2"/>
      <c r="J15700" s="2"/>
    </row>
    <row r="15701">
      <c r="D15701" s="2"/>
      <c r="G15701" s="2"/>
      <c r="J15701" s="2"/>
    </row>
    <row r="15702">
      <c r="D15702" s="2"/>
      <c r="G15702" s="2"/>
      <c r="J15702" s="2"/>
    </row>
    <row r="15703">
      <c r="D15703" s="2"/>
      <c r="G15703" s="2"/>
      <c r="J15703" s="2"/>
    </row>
    <row r="15704">
      <c r="D15704" s="2"/>
      <c r="G15704" s="2"/>
      <c r="J15704" s="2"/>
    </row>
    <row r="15705">
      <c r="D15705" s="2"/>
      <c r="G15705" s="2"/>
      <c r="J15705" s="2"/>
    </row>
    <row r="15706">
      <c r="D15706" s="2"/>
      <c r="G15706" s="2"/>
      <c r="J15706" s="2"/>
    </row>
    <row r="15707">
      <c r="D15707" s="2"/>
      <c r="G15707" s="2"/>
      <c r="J15707" s="2"/>
    </row>
    <row r="15708">
      <c r="D15708" s="2"/>
      <c r="G15708" s="2"/>
      <c r="J15708" s="2"/>
    </row>
    <row r="15709">
      <c r="D15709" s="2"/>
      <c r="G15709" s="2"/>
      <c r="J15709" s="2"/>
    </row>
    <row r="15710">
      <c r="D15710" s="2"/>
      <c r="G15710" s="2"/>
      <c r="J15710" s="2"/>
    </row>
    <row r="15711">
      <c r="D15711" s="2"/>
      <c r="G15711" s="2"/>
      <c r="J15711" s="2"/>
    </row>
    <row r="15712">
      <c r="D15712" s="2"/>
      <c r="G15712" s="2"/>
      <c r="J15712" s="2"/>
    </row>
    <row r="15713">
      <c r="D15713" s="2"/>
      <c r="G15713" s="2"/>
      <c r="J15713" s="2"/>
    </row>
    <row r="15714">
      <c r="D15714" s="2"/>
      <c r="G15714" s="2"/>
      <c r="J15714" s="2"/>
    </row>
    <row r="15715">
      <c r="D15715" s="2"/>
      <c r="G15715" s="2"/>
      <c r="J15715" s="2"/>
    </row>
    <row r="15716">
      <c r="D15716" s="2"/>
      <c r="G15716" s="2"/>
      <c r="J15716" s="2"/>
    </row>
    <row r="15717">
      <c r="D15717" s="2"/>
      <c r="G15717" s="2"/>
      <c r="J15717" s="2"/>
    </row>
    <row r="15718">
      <c r="D15718" s="2"/>
      <c r="G15718" s="2"/>
      <c r="J15718" s="2"/>
    </row>
    <row r="15719">
      <c r="D15719" s="2"/>
      <c r="G15719" s="2"/>
      <c r="J15719" s="2"/>
    </row>
    <row r="15720">
      <c r="D15720" s="2"/>
      <c r="G15720" s="2"/>
      <c r="J15720" s="2"/>
    </row>
    <row r="15721">
      <c r="D15721" s="2"/>
      <c r="G15721" s="2"/>
      <c r="J15721" s="2"/>
    </row>
    <row r="15722">
      <c r="D15722" s="2"/>
      <c r="G15722" s="2"/>
      <c r="J15722" s="2"/>
    </row>
    <row r="15723">
      <c r="D15723" s="2"/>
      <c r="G15723" s="2"/>
      <c r="J15723" s="2"/>
    </row>
    <row r="15724">
      <c r="D15724" s="2"/>
      <c r="G15724" s="2"/>
      <c r="J15724" s="2"/>
    </row>
    <row r="15725">
      <c r="D15725" s="2"/>
      <c r="G15725" s="2"/>
      <c r="J15725" s="2"/>
    </row>
    <row r="15726">
      <c r="D15726" s="2"/>
      <c r="G15726" s="2"/>
      <c r="J15726" s="2"/>
    </row>
    <row r="15727">
      <c r="D15727" s="2"/>
      <c r="G15727" s="2"/>
      <c r="J15727" s="2"/>
    </row>
    <row r="15728">
      <c r="D15728" s="2"/>
      <c r="G15728" s="2"/>
      <c r="J15728" s="2"/>
    </row>
    <row r="15729">
      <c r="D15729" s="2"/>
      <c r="G15729" s="2"/>
      <c r="J15729" s="2"/>
    </row>
    <row r="15730">
      <c r="D15730" s="2"/>
      <c r="G15730" s="2"/>
      <c r="J15730" s="2"/>
    </row>
    <row r="15731">
      <c r="D15731" s="2"/>
      <c r="G15731" s="2"/>
      <c r="J15731" s="2"/>
    </row>
    <row r="15732">
      <c r="D15732" s="2"/>
      <c r="G15732" s="2"/>
      <c r="J15732" s="2"/>
    </row>
    <row r="15733">
      <c r="D15733" s="2"/>
      <c r="G15733" s="2"/>
      <c r="J15733" s="2"/>
    </row>
    <row r="15734">
      <c r="D15734" s="2"/>
      <c r="G15734" s="2"/>
      <c r="J15734" s="2"/>
    </row>
    <row r="15735">
      <c r="D15735" s="2"/>
      <c r="G15735" s="2"/>
      <c r="J15735" s="2"/>
    </row>
    <row r="15736">
      <c r="D15736" s="2"/>
      <c r="G15736" s="2"/>
      <c r="J15736" s="2"/>
    </row>
    <row r="15737">
      <c r="D15737" s="2"/>
      <c r="G15737" s="2"/>
      <c r="J15737" s="2"/>
    </row>
    <row r="15738">
      <c r="D15738" s="2"/>
      <c r="G15738" s="2"/>
      <c r="J15738" s="2"/>
    </row>
    <row r="15739">
      <c r="D15739" s="2"/>
      <c r="G15739" s="2"/>
      <c r="J15739" s="2"/>
    </row>
    <row r="15740">
      <c r="D15740" s="2"/>
      <c r="G15740" s="2"/>
      <c r="J15740" s="2"/>
    </row>
    <row r="15741">
      <c r="D15741" s="2"/>
      <c r="G15741" s="2"/>
      <c r="J15741" s="2"/>
    </row>
    <row r="15742">
      <c r="D15742" s="2"/>
      <c r="G15742" s="2"/>
      <c r="J15742" s="2"/>
    </row>
    <row r="15743">
      <c r="D15743" s="2"/>
      <c r="G15743" s="2"/>
      <c r="J15743" s="2"/>
    </row>
    <row r="15744">
      <c r="D15744" s="2"/>
      <c r="G15744" s="2"/>
      <c r="J15744" s="2"/>
    </row>
    <row r="15745">
      <c r="D15745" s="2"/>
      <c r="G15745" s="2"/>
      <c r="J15745" s="2"/>
    </row>
    <row r="15746">
      <c r="D15746" s="2"/>
      <c r="G15746" s="2"/>
      <c r="J15746" s="2"/>
    </row>
    <row r="15747">
      <c r="D15747" s="2"/>
      <c r="G15747" s="2"/>
      <c r="J15747" s="2"/>
    </row>
    <row r="15748">
      <c r="D15748" s="2"/>
      <c r="G15748" s="2"/>
      <c r="J15748" s="2"/>
    </row>
    <row r="15749">
      <c r="D15749" s="2"/>
      <c r="G15749" s="2"/>
      <c r="J15749" s="2"/>
    </row>
    <row r="15750">
      <c r="D15750" s="2"/>
      <c r="G15750" s="2"/>
      <c r="J15750" s="2"/>
    </row>
    <row r="15751">
      <c r="D15751" s="2"/>
      <c r="G15751" s="2"/>
      <c r="J15751" s="2"/>
    </row>
    <row r="15752">
      <c r="D15752" s="2"/>
      <c r="G15752" s="2"/>
      <c r="J15752" s="2"/>
    </row>
    <row r="15753">
      <c r="D15753" s="2"/>
      <c r="G15753" s="2"/>
      <c r="J15753" s="2"/>
    </row>
    <row r="15754">
      <c r="D15754" s="2"/>
      <c r="G15754" s="2"/>
      <c r="J15754" s="2"/>
    </row>
    <row r="15755">
      <c r="D15755" s="2"/>
      <c r="G15755" s="2"/>
      <c r="J15755" s="2"/>
    </row>
    <row r="15756">
      <c r="D15756" s="2"/>
      <c r="G15756" s="2"/>
      <c r="J15756" s="2"/>
    </row>
    <row r="15757">
      <c r="D15757" s="2"/>
      <c r="G15757" s="2"/>
      <c r="J15757" s="2"/>
    </row>
    <row r="15758">
      <c r="D15758" s="2"/>
      <c r="G15758" s="2"/>
      <c r="J15758" s="2"/>
    </row>
    <row r="15759">
      <c r="D15759" s="2"/>
      <c r="G15759" s="2"/>
      <c r="J15759" s="2"/>
    </row>
    <row r="15760">
      <c r="D15760" s="2"/>
      <c r="G15760" s="2"/>
      <c r="J15760" s="2"/>
    </row>
    <row r="15761">
      <c r="D15761" s="2"/>
      <c r="G15761" s="2"/>
      <c r="J15761" s="2"/>
    </row>
    <row r="15762">
      <c r="D15762" s="2"/>
      <c r="G15762" s="2"/>
      <c r="J15762" s="2"/>
    </row>
    <row r="15763">
      <c r="D15763" s="2"/>
      <c r="G15763" s="2"/>
      <c r="J15763" s="2"/>
    </row>
    <row r="15764">
      <c r="D15764" s="2"/>
      <c r="G15764" s="2"/>
      <c r="J15764" s="2"/>
    </row>
    <row r="15765">
      <c r="D15765" s="2"/>
      <c r="G15765" s="2"/>
      <c r="J15765" s="2"/>
    </row>
    <row r="15766">
      <c r="D15766" s="2"/>
      <c r="G15766" s="2"/>
      <c r="J15766" s="2"/>
    </row>
    <row r="15767">
      <c r="D15767" s="2"/>
      <c r="G15767" s="2"/>
      <c r="J15767" s="2"/>
    </row>
    <row r="15768">
      <c r="D15768" s="2"/>
      <c r="G15768" s="2"/>
      <c r="J15768" s="2"/>
    </row>
    <row r="15769">
      <c r="D15769" s="2"/>
      <c r="G15769" s="2"/>
      <c r="J15769" s="2"/>
    </row>
    <row r="15770">
      <c r="D15770" s="2"/>
      <c r="G15770" s="2"/>
      <c r="J15770" s="2"/>
    </row>
    <row r="15771">
      <c r="D15771" s="2"/>
      <c r="G15771" s="2"/>
      <c r="J15771" s="2"/>
    </row>
    <row r="15772">
      <c r="D15772" s="2"/>
      <c r="G15772" s="2"/>
      <c r="J15772" s="2"/>
    </row>
    <row r="15773">
      <c r="D15773" s="2"/>
      <c r="G15773" s="2"/>
      <c r="J15773" s="2"/>
    </row>
    <row r="15774">
      <c r="D15774" s="2"/>
      <c r="G15774" s="2"/>
      <c r="J15774" s="2"/>
    </row>
    <row r="15775">
      <c r="D15775" s="2"/>
      <c r="G15775" s="2"/>
      <c r="J15775" s="2"/>
    </row>
    <row r="15776">
      <c r="D15776" s="2"/>
      <c r="G15776" s="2"/>
      <c r="J15776" s="2"/>
    </row>
    <row r="15777">
      <c r="D15777" s="2"/>
      <c r="G15777" s="2"/>
      <c r="J15777" s="2"/>
    </row>
    <row r="15778">
      <c r="D15778" s="2"/>
      <c r="G15778" s="2"/>
      <c r="J15778" s="2"/>
    </row>
    <row r="15779">
      <c r="D15779" s="2"/>
      <c r="G15779" s="2"/>
      <c r="J15779" s="2"/>
    </row>
    <row r="15780">
      <c r="D15780" s="2"/>
      <c r="G15780" s="2"/>
      <c r="J15780" s="2"/>
    </row>
    <row r="15781">
      <c r="D15781" s="2"/>
      <c r="G15781" s="2"/>
      <c r="J15781" s="2"/>
    </row>
    <row r="15782">
      <c r="D15782" s="2"/>
      <c r="G15782" s="2"/>
      <c r="J15782" s="2"/>
    </row>
    <row r="15783">
      <c r="D15783" s="2"/>
      <c r="G15783" s="2"/>
      <c r="J15783" s="2"/>
    </row>
    <row r="15784">
      <c r="D15784" s="2"/>
      <c r="G15784" s="2"/>
      <c r="J15784" s="2"/>
    </row>
    <row r="15785">
      <c r="D15785" s="2"/>
      <c r="G15785" s="2"/>
      <c r="J15785" s="2"/>
    </row>
    <row r="15786">
      <c r="D15786" s="2"/>
      <c r="G15786" s="2"/>
      <c r="J15786" s="2"/>
    </row>
    <row r="15787">
      <c r="D15787" s="2"/>
      <c r="G15787" s="2"/>
      <c r="J15787" s="2"/>
    </row>
    <row r="15788">
      <c r="D15788" s="2"/>
      <c r="G15788" s="2"/>
      <c r="J15788" s="2"/>
    </row>
    <row r="15789">
      <c r="D15789" s="2"/>
      <c r="G15789" s="2"/>
      <c r="J15789" s="2"/>
    </row>
    <row r="15790">
      <c r="D15790" s="2"/>
      <c r="G15790" s="2"/>
      <c r="J15790" s="2"/>
    </row>
    <row r="15791">
      <c r="D15791" s="2"/>
      <c r="G15791" s="2"/>
      <c r="J15791" s="2"/>
    </row>
    <row r="15792">
      <c r="D15792" s="2"/>
      <c r="G15792" s="2"/>
      <c r="J15792" s="2"/>
    </row>
    <row r="15793">
      <c r="D15793" s="2"/>
      <c r="G15793" s="2"/>
      <c r="J15793" s="2"/>
    </row>
    <row r="15794">
      <c r="D15794" s="2"/>
      <c r="G15794" s="2"/>
      <c r="J15794" s="2"/>
    </row>
    <row r="15795">
      <c r="D15795" s="2"/>
      <c r="G15795" s="2"/>
      <c r="J15795" s="2"/>
    </row>
    <row r="15796">
      <c r="D15796" s="2"/>
      <c r="G15796" s="2"/>
      <c r="J15796" s="2"/>
    </row>
    <row r="15797">
      <c r="D15797" s="2"/>
      <c r="G15797" s="2"/>
      <c r="J15797" s="2"/>
    </row>
    <row r="15798">
      <c r="D15798" s="2"/>
      <c r="G15798" s="2"/>
      <c r="J15798" s="2"/>
    </row>
    <row r="15799">
      <c r="D15799" s="2"/>
      <c r="G15799" s="2"/>
      <c r="J15799" s="2"/>
    </row>
    <row r="15800">
      <c r="D15800" s="2"/>
      <c r="G15800" s="2"/>
      <c r="J15800" s="2"/>
    </row>
    <row r="15801">
      <c r="D15801" s="2"/>
      <c r="G15801" s="2"/>
      <c r="J15801" s="2"/>
    </row>
    <row r="15802">
      <c r="D15802" s="2"/>
      <c r="G15802" s="2"/>
      <c r="J15802" s="2"/>
    </row>
    <row r="15803">
      <c r="D15803" s="2"/>
      <c r="G15803" s="2"/>
      <c r="J15803" s="2"/>
    </row>
    <row r="15804">
      <c r="D15804" s="2"/>
      <c r="G15804" s="2"/>
      <c r="J15804" s="2"/>
    </row>
    <row r="15805">
      <c r="D15805" s="2"/>
      <c r="G15805" s="2"/>
      <c r="J15805" s="2"/>
    </row>
    <row r="15806">
      <c r="D15806" s="2"/>
      <c r="G15806" s="2"/>
      <c r="J15806" s="2"/>
    </row>
    <row r="15807">
      <c r="D15807" s="2"/>
      <c r="G15807" s="2"/>
      <c r="J15807" s="2"/>
    </row>
    <row r="15808">
      <c r="D15808" s="2"/>
      <c r="G15808" s="2"/>
      <c r="J15808" s="2"/>
    </row>
    <row r="15809">
      <c r="D15809" s="2"/>
      <c r="G15809" s="2"/>
      <c r="J15809" s="2"/>
    </row>
    <row r="15810">
      <c r="D15810" s="2"/>
      <c r="G15810" s="2"/>
      <c r="J15810" s="2"/>
    </row>
    <row r="15811">
      <c r="D15811" s="2"/>
      <c r="G15811" s="2"/>
      <c r="J15811" s="2"/>
    </row>
    <row r="15812">
      <c r="D15812" s="2"/>
      <c r="G15812" s="2"/>
      <c r="J15812" s="2"/>
    </row>
    <row r="15813">
      <c r="D15813" s="2"/>
      <c r="G15813" s="2"/>
      <c r="J15813" s="2"/>
    </row>
    <row r="15814">
      <c r="D15814" s="2"/>
      <c r="G15814" s="2"/>
      <c r="J15814" s="2"/>
    </row>
    <row r="15815">
      <c r="D15815" s="2"/>
      <c r="G15815" s="2"/>
      <c r="J15815" s="2"/>
    </row>
    <row r="15816">
      <c r="D15816" s="2"/>
      <c r="G15816" s="2"/>
      <c r="J15816" s="2"/>
    </row>
    <row r="15817">
      <c r="D15817" s="2"/>
      <c r="G15817" s="2"/>
      <c r="J15817" s="2"/>
    </row>
    <row r="15818">
      <c r="D15818" s="2"/>
      <c r="G15818" s="2"/>
      <c r="J15818" s="2"/>
    </row>
    <row r="15819">
      <c r="D15819" s="2"/>
      <c r="G15819" s="2"/>
      <c r="J15819" s="2"/>
    </row>
    <row r="15820">
      <c r="D15820" s="2"/>
      <c r="G15820" s="2"/>
      <c r="J15820" s="2"/>
    </row>
    <row r="15821">
      <c r="D15821" s="2"/>
      <c r="G15821" s="2"/>
      <c r="J15821" s="2"/>
    </row>
    <row r="15822">
      <c r="D15822" s="2"/>
      <c r="G15822" s="2"/>
      <c r="J15822" s="2"/>
    </row>
    <row r="15823">
      <c r="D15823" s="2"/>
      <c r="G15823" s="2"/>
      <c r="J15823" s="2"/>
    </row>
    <row r="15824">
      <c r="D15824" s="2"/>
      <c r="G15824" s="2"/>
      <c r="J15824" s="2"/>
    </row>
    <row r="15825">
      <c r="D15825" s="2"/>
      <c r="G15825" s="2"/>
      <c r="J15825" s="2"/>
    </row>
    <row r="15826">
      <c r="D15826" s="2"/>
      <c r="G15826" s="2"/>
      <c r="J15826" s="2"/>
    </row>
    <row r="15827">
      <c r="D15827" s="2"/>
      <c r="G15827" s="2"/>
      <c r="J15827" s="2"/>
    </row>
    <row r="15828">
      <c r="D15828" s="2"/>
      <c r="G15828" s="2"/>
      <c r="J15828" s="2"/>
    </row>
    <row r="15829">
      <c r="D15829" s="2"/>
      <c r="G15829" s="2"/>
      <c r="J15829" s="2"/>
    </row>
    <row r="15830">
      <c r="D15830" s="2"/>
      <c r="G15830" s="2"/>
      <c r="J15830" s="2"/>
    </row>
    <row r="15831">
      <c r="D15831" s="2"/>
      <c r="G15831" s="2"/>
      <c r="J15831" s="2"/>
    </row>
    <row r="15832">
      <c r="D15832" s="2"/>
      <c r="G15832" s="2"/>
      <c r="J15832" s="2"/>
    </row>
    <row r="15833">
      <c r="D15833" s="2"/>
      <c r="G15833" s="2"/>
      <c r="J15833" s="2"/>
    </row>
    <row r="15834">
      <c r="D15834" s="2"/>
      <c r="G15834" s="2"/>
      <c r="J15834" s="2"/>
    </row>
    <row r="15835">
      <c r="D15835" s="2"/>
      <c r="G15835" s="2"/>
      <c r="J15835" s="2"/>
    </row>
    <row r="15836">
      <c r="D15836" s="2"/>
      <c r="G15836" s="2"/>
      <c r="J15836" s="2"/>
    </row>
    <row r="15837">
      <c r="D15837" s="2"/>
      <c r="G15837" s="2"/>
      <c r="J15837" s="2"/>
    </row>
    <row r="15838">
      <c r="D15838" s="2"/>
      <c r="G15838" s="2"/>
      <c r="J15838" s="2"/>
    </row>
    <row r="15839">
      <c r="D15839" s="2"/>
      <c r="G15839" s="2"/>
      <c r="J15839" s="2"/>
    </row>
    <row r="15840">
      <c r="D15840" s="2"/>
      <c r="G15840" s="2"/>
      <c r="J15840" s="2"/>
    </row>
    <row r="15841">
      <c r="D15841" s="2"/>
      <c r="G15841" s="2"/>
      <c r="J15841" s="2"/>
    </row>
    <row r="15842">
      <c r="D15842" s="2"/>
      <c r="G15842" s="2"/>
      <c r="J15842" s="2"/>
    </row>
    <row r="15843">
      <c r="D15843" s="2"/>
      <c r="G15843" s="2"/>
      <c r="J15843" s="2"/>
    </row>
    <row r="15844">
      <c r="D15844" s="2"/>
      <c r="G15844" s="2"/>
      <c r="J15844" s="2"/>
    </row>
    <row r="15845">
      <c r="D15845" s="2"/>
      <c r="G15845" s="2"/>
      <c r="J15845" s="2"/>
    </row>
    <row r="15846">
      <c r="D15846" s="2"/>
      <c r="G15846" s="2"/>
      <c r="J15846" s="2"/>
    </row>
    <row r="15847">
      <c r="D15847" s="2"/>
      <c r="G15847" s="2"/>
      <c r="J15847" s="2"/>
    </row>
    <row r="15848">
      <c r="D15848" s="2"/>
      <c r="G15848" s="2"/>
      <c r="J15848" s="2"/>
    </row>
    <row r="15849">
      <c r="D15849" s="2"/>
      <c r="G15849" s="2"/>
      <c r="J15849" s="2"/>
    </row>
    <row r="15850">
      <c r="D15850" s="2"/>
      <c r="G15850" s="2"/>
      <c r="J15850" s="2"/>
    </row>
    <row r="15851">
      <c r="D15851" s="2"/>
      <c r="G15851" s="2"/>
      <c r="J15851" s="2"/>
    </row>
    <row r="15852">
      <c r="D15852" s="2"/>
      <c r="G15852" s="2"/>
      <c r="J15852" s="2"/>
    </row>
    <row r="15853">
      <c r="D15853" s="2"/>
      <c r="G15853" s="2"/>
      <c r="J15853" s="2"/>
    </row>
    <row r="15854">
      <c r="D15854" s="2"/>
      <c r="G15854" s="2"/>
      <c r="J15854" s="2"/>
    </row>
    <row r="15855">
      <c r="D15855" s="2"/>
      <c r="G15855" s="2"/>
      <c r="J15855" s="2"/>
    </row>
    <row r="15856">
      <c r="D15856" s="2"/>
      <c r="G15856" s="2"/>
      <c r="J15856" s="2"/>
    </row>
    <row r="15857">
      <c r="D15857" s="2"/>
      <c r="G15857" s="2"/>
      <c r="J15857" s="2"/>
    </row>
    <row r="15858">
      <c r="D15858" s="2"/>
      <c r="G15858" s="2"/>
      <c r="J15858" s="2"/>
    </row>
    <row r="15859">
      <c r="D15859" s="2"/>
      <c r="G15859" s="2"/>
      <c r="J15859" s="2"/>
    </row>
    <row r="15860">
      <c r="D15860" s="2"/>
      <c r="G15860" s="2"/>
      <c r="J15860" s="2"/>
    </row>
    <row r="15861">
      <c r="D15861" s="2"/>
      <c r="G15861" s="2"/>
      <c r="J15861" s="2"/>
    </row>
    <row r="15862">
      <c r="D15862" s="2"/>
      <c r="G15862" s="2"/>
      <c r="J15862" s="2"/>
    </row>
    <row r="15863">
      <c r="D15863" s="2"/>
      <c r="G15863" s="2"/>
      <c r="J15863" s="2"/>
    </row>
    <row r="15864">
      <c r="D15864" s="2"/>
      <c r="G15864" s="2"/>
      <c r="J15864" s="2"/>
    </row>
    <row r="15865">
      <c r="D15865" s="2"/>
      <c r="G15865" s="2"/>
      <c r="J15865" s="2"/>
    </row>
    <row r="15866">
      <c r="D15866" s="2"/>
      <c r="G15866" s="2"/>
      <c r="J15866" s="2"/>
    </row>
    <row r="15867">
      <c r="D15867" s="2"/>
      <c r="G15867" s="2"/>
      <c r="J15867" s="2"/>
    </row>
    <row r="15868">
      <c r="D15868" s="2"/>
      <c r="G15868" s="2"/>
      <c r="J15868" s="2"/>
    </row>
    <row r="15869">
      <c r="D15869" s="2"/>
      <c r="G15869" s="2"/>
      <c r="J15869" s="2"/>
    </row>
    <row r="15870">
      <c r="D15870" s="2"/>
      <c r="G15870" s="2"/>
      <c r="J15870" s="2"/>
    </row>
    <row r="15871">
      <c r="D15871" s="2"/>
      <c r="G15871" s="2"/>
      <c r="J15871" s="2"/>
    </row>
    <row r="15872">
      <c r="D15872" s="2"/>
      <c r="G15872" s="2"/>
      <c r="J15872" s="2"/>
    </row>
    <row r="15873">
      <c r="D15873" s="2"/>
      <c r="G15873" s="2"/>
      <c r="J15873" s="2"/>
    </row>
    <row r="15874">
      <c r="D15874" s="2"/>
      <c r="G15874" s="2"/>
      <c r="J15874" s="2"/>
    </row>
    <row r="15875">
      <c r="D15875" s="2"/>
      <c r="G15875" s="2"/>
      <c r="J15875" s="2"/>
    </row>
    <row r="15876">
      <c r="D15876" s="2"/>
      <c r="G15876" s="2"/>
      <c r="J15876" s="2"/>
    </row>
    <row r="15877">
      <c r="D15877" s="2"/>
      <c r="G15877" s="2"/>
      <c r="J15877" s="2"/>
    </row>
    <row r="15878">
      <c r="D15878" s="2"/>
      <c r="G15878" s="2"/>
      <c r="J15878" s="2"/>
    </row>
    <row r="15879">
      <c r="D15879" s="2"/>
      <c r="G15879" s="2"/>
      <c r="J15879" s="2"/>
    </row>
    <row r="15880">
      <c r="D15880" s="2"/>
      <c r="G15880" s="2"/>
      <c r="J15880" s="2"/>
    </row>
    <row r="15881">
      <c r="D15881" s="2"/>
      <c r="G15881" s="2"/>
      <c r="J15881" s="2"/>
    </row>
    <row r="15882">
      <c r="D15882" s="2"/>
      <c r="G15882" s="2"/>
      <c r="J15882" s="2"/>
    </row>
    <row r="15883">
      <c r="D15883" s="2"/>
      <c r="G15883" s="2"/>
      <c r="J15883" s="2"/>
    </row>
    <row r="15884">
      <c r="D15884" s="2"/>
      <c r="G15884" s="2"/>
      <c r="J15884" s="2"/>
    </row>
    <row r="15885">
      <c r="D15885" s="2"/>
      <c r="G15885" s="2"/>
      <c r="J15885" s="2"/>
    </row>
    <row r="15886">
      <c r="D15886" s="2"/>
      <c r="G15886" s="2"/>
      <c r="J15886" s="2"/>
    </row>
    <row r="15887">
      <c r="D15887" s="2"/>
      <c r="G15887" s="2"/>
      <c r="J15887" s="2"/>
    </row>
    <row r="15888">
      <c r="D15888" s="2"/>
      <c r="G15888" s="2"/>
      <c r="J15888" s="2"/>
    </row>
    <row r="15889">
      <c r="D15889" s="2"/>
      <c r="G15889" s="2"/>
      <c r="J15889" s="2"/>
    </row>
    <row r="15890">
      <c r="D15890" s="2"/>
      <c r="G15890" s="2"/>
      <c r="J15890" s="2"/>
    </row>
    <row r="15891">
      <c r="D15891" s="2"/>
      <c r="G15891" s="2"/>
      <c r="J15891" s="2"/>
    </row>
    <row r="15892">
      <c r="D15892" s="2"/>
      <c r="G15892" s="2"/>
      <c r="J15892" s="2"/>
    </row>
    <row r="15893">
      <c r="D15893" s="2"/>
      <c r="G15893" s="2"/>
      <c r="J15893" s="2"/>
    </row>
    <row r="15894">
      <c r="D15894" s="2"/>
      <c r="G15894" s="2"/>
      <c r="J15894" s="2"/>
    </row>
    <row r="15895">
      <c r="D15895" s="2"/>
      <c r="G15895" s="2"/>
      <c r="J15895" s="2"/>
    </row>
    <row r="15896">
      <c r="D15896" s="2"/>
      <c r="G15896" s="2"/>
      <c r="J15896" s="2"/>
    </row>
    <row r="15897">
      <c r="D15897" s="2"/>
      <c r="G15897" s="2"/>
      <c r="J15897" s="2"/>
    </row>
    <row r="15898">
      <c r="D15898" s="2"/>
      <c r="G15898" s="2"/>
      <c r="J15898" s="2"/>
    </row>
    <row r="15899">
      <c r="D15899" s="2"/>
      <c r="G15899" s="2"/>
      <c r="J15899" s="2"/>
    </row>
    <row r="15900">
      <c r="D15900" s="2"/>
      <c r="G15900" s="2"/>
      <c r="J15900" s="2"/>
    </row>
    <row r="15901">
      <c r="D15901" s="2"/>
      <c r="G15901" s="2"/>
      <c r="J15901" s="2"/>
    </row>
    <row r="15902">
      <c r="D15902" s="2"/>
      <c r="G15902" s="2"/>
      <c r="J15902" s="2"/>
    </row>
    <row r="15903">
      <c r="D15903" s="2"/>
      <c r="G15903" s="2"/>
      <c r="J15903" s="2"/>
    </row>
    <row r="15904">
      <c r="D15904" s="2"/>
      <c r="G15904" s="2"/>
      <c r="J15904" s="2"/>
    </row>
    <row r="15905">
      <c r="D15905" s="2"/>
      <c r="G15905" s="2"/>
      <c r="J15905" s="2"/>
    </row>
    <row r="15906">
      <c r="D15906" s="2"/>
      <c r="G15906" s="2"/>
      <c r="J15906" s="2"/>
    </row>
    <row r="15907">
      <c r="D15907" s="2"/>
      <c r="G15907" s="2"/>
      <c r="J15907" s="2"/>
    </row>
    <row r="15908">
      <c r="D15908" s="2"/>
      <c r="G15908" s="2"/>
      <c r="J15908" s="2"/>
    </row>
    <row r="15909">
      <c r="D15909" s="2"/>
      <c r="G15909" s="2"/>
      <c r="J15909" s="2"/>
    </row>
    <row r="15910">
      <c r="D15910" s="2"/>
      <c r="G15910" s="2"/>
      <c r="J15910" s="2"/>
    </row>
    <row r="15911">
      <c r="D15911" s="2"/>
      <c r="G15911" s="2"/>
      <c r="J15911" s="2"/>
    </row>
    <row r="15912">
      <c r="D15912" s="2"/>
      <c r="G15912" s="2"/>
      <c r="J15912" s="2"/>
    </row>
    <row r="15913">
      <c r="D15913" s="2"/>
      <c r="G15913" s="2"/>
      <c r="J15913" s="2"/>
    </row>
    <row r="15914">
      <c r="D15914" s="2"/>
      <c r="G15914" s="2"/>
      <c r="J15914" s="2"/>
    </row>
    <row r="15915">
      <c r="D15915" s="2"/>
      <c r="G15915" s="2"/>
      <c r="J15915" s="2"/>
    </row>
    <row r="15916">
      <c r="D15916" s="2"/>
      <c r="G15916" s="2"/>
      <c r="J15916" s="2"/>
    </row>
    <row r="15917">
      <c r="D15917" s="2"/>
      <c r="G15917" s="2"/>
      <c r="J15917" s="2"/>
    </row>
    <row r="15918">
      <c r="D15918" s="2"/>
      <c r="G15918" s="2"/>
      <c r="J15918" s="2"/>
    </row>
    <row r="15919">
      <c r="D15919" s="2"/>
      <c r="G15919" s="2"/>
      <c r="J15919" s="2"/>
    </row>
    <row r="15920">
      <c r="D15920" s="2"/>
      <c r="G15920" s="2"/>
      <c r="J15920" s="2"/>
    </row>
    <row r="15921">
      <c r="D15921" s="2"/>
      <c r="G15921" s="2"/>
      <c r="J15921" s="2"/>
    </row>
    <row r="15922">
      <c r="D15922" s="2"/>
      <c r="G15922" s="2"/>
      <c r="J15922" s="2"/>
    </row>
    <row r="15923">
      <c r="D15923" s="2"/>
      <c r="G15923" s="2"/>
      <c r="J15923" s="2"/>
    </row>
    <row r="15924">
      <c r="D15924" s="2"/>
      <c r="G15924" s="2"/>
      <c r="J15924" s="2"/>
    </row>
    <row r="15925">
      <c r="D15925" s="2"/>
      <c r="G15925" s="2"/>
      <c r="J15925" s="2"/>
    </row>
    <row r="15926">
      <c r="D15926" s="2"/>
      <c r="G15926" s="2"/>
      <c r="J15926" s="2"/>
    </row>
    <row r="15927">
      <c r="D15927" s="2"/>
      <c r="G15927" s="2"/>
      <c r="J15927" s="2"/>
    </row>
    <row r="15928">
      <c r="D15928" s="2"/>
      <c r="G15928" s="2"/>
      <c r="J15928" s="2"/>
    </row>
    <row r="15929">
      <c r="D15929" s="2"/>
      <c r="G15929" s="2"/>
      <c r="J15929" s="2"/>
    </row>
    <row r="15930">
      <c r="D15930" s="2"/>
      <c r="G15930" s="2"/>
      <c r="J15930" s="2"/>
    </row>
    <row r="15931">
      <c r="D15931" s="2"/>
      <c r="G15931" s="2"/>
      <c r="J15931" s="2"/>
    </row>
    <row r="15932">
      <c r="D15932" s="2"/>
      <c r="G15932" s="2"/>
      <c r="J15932" s="2"/>
    </row>
    <row r="15933">
      <c r="D15933" s="2"/>
      <c r="G15933" s="2"/>
      <c r="J15933" s="2"/>
    </row>
    <row r="15934">
      <c r="D15934" s="2"/>
      <c r="G15934" s="2"/>
      <c r="J15934" s="2"/>
    </row>
    <row r="15935">
      <c r="D15935" s="2"/>
      <c r="G15935" s="2"/>
      <c r="J15935" s="2"/>
    </row>
    <row r="15936">
      <c r="D15936" s="2"/>
      <c r="G15936" s="2"/>
      <c r="J15936" s="2"/>
    </row>
    <row r="15937">
      <c r="D15937" s="2"/>
      <c r="G15937" s="2"/>
      <c r="J15937" s="2"/>
    </row>
    <row r="15938">
      <c r="D15938" s="2"/>
      <c r="G15938" s="2"/>
      <c r="J15938" s="2"/>
    </row>
    <row r="15939">
      <c r="D15939" s="2"/>
      <c r="G15939" s="2"/>
      <c r="J15939" s="2"/>
    </row>
    <row r="15940">
      <c r="D15940" s="2"/>
      <c r="G15940" s="2"/>
      <c r="J15940" s="2"/>
    </row>
    <row r="15941">
      <c r="D15941" s="2"/>
      <c r="G15941" s="2"/>
      <c r="J15941" s="2"/>
    </row>
    <row r="15942">
      <c r="D15942" s="2"/>
      <c r="G15942" s="2"/>
      <c r="J15942" s="2"/>
    </row>
    <row r="15943">
      <c r="D15943" s="2"/>
      <c r="G15943" s="2"/>
      <c r="J15943" s="2"/>
    </row>
    <row r="15944">
      <c r="D15944" s="2"/>
      <c r="G15944" s="2"/>
      <c r="J15944" s="2"/>
    </row>
    <row r="15945">
      <c r="D15945" s="2"/>
      <c r="G15945" s="2"/>
      <c r="J15945" s="2"/>
    </row>
    <row r="15946">
      <c r="D15946" s="2"/>
      <c r="G15946" s="2"/>
      <c r="J15946" s="2"/>
    </row>
    <row r="15947">
      <c r="D15947" s="2"/>
      <c r="G15947" s="2"/>
      <c r="J15947" s="2"/>
    </row>
    <row r="15948">
      <c r="D15948" s="2"/>
      <c r="G15948" s="2"/>
      <c r="J15948" s="2"/>
    </row>
    <row r="15949">
      <c r="D15949" s="2"/>
      <c r="G15949" s="2"/>
      <c r="J15949" s="2"/>
    </row>
    <row r="15950">
      <c r="D15950" s="2"/>
      <c r="G15950" s="2"/>
      <c r="J15950" s="2"/>
    </row>
    <row r="15951">
      <c r="D15951" s="2"/>
      <c r="G15951" s="2"/>
      <c r="J15951" s="2"/>
    </row>
    <row r="15952">
      <c r="D15952" s="2"/>
      <c r="G15952" s="2"/>
      <c r="J15952" s="2"/>
    </row>
    <row r="15953">
      <c r="D15953" s="2"/>
      <c r="G15953" s="2"/>
      <c r="J15953" s="2"/>
    </row>
    <row r="15954">
      <c r="D15954" s="2"/>
      <c r="G15954" s="2"/>
      <c r="J15954" s="2"/>
    </row>
    <row r="15955">
      <c r="D15955" s="2"/>
      <c r="G15955" s="2"/>
      <c r="J15955" s="2"/>
    </row>
    <row r="15956">
      <c r="D15956" s="2"/>
      <c r="G15956" s="2"/>
      <c r="J15956" s="2"/>
    </row>
    <row r="15957">
      <c r="D15957" s="2"/>
      <c r="G15957" s="2"/>
      <c r="J15957" s="2"/>
    </row>
    <row r="15958">
      <c r="D15958" s="2"/>
      <c r="G15958" s="2"/>
      <c r="J15958" s="2"/>
    </row>
    <row r="15959">
      <c r="D15959" s="2"/>
      <c r="G15959" s="2"/>
      <c r="J15959" s="2"/>
    </row>
    <row r="15960">
      <c r="D15960" s="2"/>
      <c r="G15960" s="2"/>
      <c r="J15960" s="2"/>
    </row>
    <row r="15961">
      <c r="D15961" s="2"/>
      <c r="G15961" s="2"/>
      <c r="J15961" s="2"/>
    </row>
    <row r="15962">
      <c r="D15962" s="2"/>
      <c r="G15962" s="2"/>
      <c r="J15962" s="2"/>
    </row>
    <row r="15963">
      <c r="D15963" s="2"/>
      <c r="G15963" s="2"/>
      <c r="J15963" s="2"/>
    </row>
    <row r="15964">
      <c r="D15964" s="2"/>
      <c r="G15964" s="2"/>
      <c r="J15964" s="2"/>
    </row>
    <row r="15965">
      <c r="D15965" s="2"/>
      <c r="G15965" s="2"/>
      <c r="J15965" s="2"/>
    </row>
    <row r="15966">
      <c r="D15966" s="2"/>
      <c r="G15966" s="2"/>
      <c r="J15966" s="2"/>
    </row>
    <row r="15967">
      <c r="D15967" s="2"/>
      <c r="G15967" s="2"/>
      <c r="J15967" s="2"/>
    </row>
    <row r="15968">
      <c r="D15968" s="2"/>
      <c r="G15968" s="2"/>
      <c r="J15968" s="2"/>
    </row>
    <row r="15969">
      <c r="D15969" s="2"/>
      <c r="G15969" s="2"/>
      <c r="J15969" s="2"/>
    </row>
    <row r="15970">
      <c r="D15970" s="2"/>
      <c r="G15970" s="2"/>
      <c r="J15970" s="2"/>
    </row>
    <row r="15971">
      <c r="D15971" s="2"/>
      <c r="G15971" s="2"/>
      <c r="J15971" s="2"/>
    </row>
    <row r="15972">
      <c r="D15972" s="2"/>
      <c r="G15972" s="2"/>
      <c r="J15972" s="2"/>
    </row>
    <row r="15973">
      <c r="D15973" s="2"/>
      <c r="G15973" s="2"/>
      <c r="J15973" s="2"/>
    </row>
    <row r="15974">
      <c r="D15974" s="2"/>
      <c r="G15974" s="2"/>
      <c r="J15974" s="2"/>
    </row>
    <row r="15975">
      <c r="D15975" s="2"/>
      <c r="G15975" s="2"/>
      <c r="J15975" s="2"/>
    </row>
    <row r="15976">
      <c r="D15976" s="2"/>
      <c r="G15976" s="2"/>
      <c r="J15976" s="2"/>
    </row>
    <row r="15977">
      <c r="D15977" s="2"/>
      <c r="G15977" s="2"/>
      <c r="J15977" s="2"/>
    </row>
    <row r="15978">
      <c r="D15978" s="2"/>
      <c r="G15978" s="2"/>
      <c r="J15978" s="2"/>
    </row>
    <row r="15979">
      <c r="D15979" s="2"/>
      <c r="G15979" s="2"/>
      <c r="J15979" s="2"/>
    </row>
    <row r="15980">
      <c r="D15980" s="2"/>
      <c r="G15980" s="2"/>
      <c r="J15980" s="2"/>
    </row>
    <row r="15981">
      <c r="D15981" s="2"/>
      <c r="G15981" s="2"/>
      <c r="J15981" s="2"/>
    </row>
    <row r="15982">
      <c r="D15982" s="2"/>
      <c r="G15982" s="2"/>
      <c r="J15982" s="2"/>
    </row>
    <row r="15983">
      <c r="D15983" s="2"/>
      <c r="G15983" s="2"/>
      <c r="J15983" s="2"/>
    </row>
    <row r="15984">
      <c r="D15984" s="2"/>
      <c r="G15984" s="2"/>
      <c r="J15984" s="2"/>
    </row>
    <row r="15985">
      <c r="D15985" s="2"/>
      <c r="G15985" s="2"/>
      <c r="J15985" s="2"/>
    </row>
    <row r="15986">
      <c r="D15986" s="2"/>
      <c r="G15986" s="2"/>
      <c r="J15986" s="2"/>
    </row>
    <row r="15987">
      <c r="D15987" s="2"/>
      <c r="G15987" s="2"/>
      <c r="J15987" s="2"/>
    </row>
    <row r="15988">
      <c r="D15988" s="2"/>
      <c r="G15988" s="2"/>
      <c r="J15988" s="2"/>
    </row>
    <row r="15989">
      <c r="D15989" s="2"/>
      <c r="G15989" s="2"/>
      <c r="J15989" s="2"/>
    </row>
    <row r="15990">
      <c r="D15990" s="2"/>
      <c r="G15990" s="2"/>
      <c r="J15990" s="2"/>
    </row>
    <row r="15991">
      <c r="D15991" s="2"/>
      <c r="G15991" s="2"/>
      <c r="J15991" s="2"/>
    </row>
    <row r="15992">
      <c r="D15992" s="2"/>
      <c r="G15992" s="2"/>
      <c r="J15992" s="2"/>
    </row>
    <row r="15993">
      <c r="D15993" s="2"/>
      <c r="G15993" s="2"/>
      <c r="J15993" s="2"/>
    </row>
    <row r="15994">
      <c r="D15994" s="2"/>
      <c r="G15994" s="2"/>
      <c r="J15994" s="2"/>
    </row>
    <row r="15995">
      <c r="D15995" s="2"/>
      <c r="G15995" s="2"/>
      <c r="J15995" s="2"/>
    </row>
    <row r="15996">
      <c r="D15996" s="2"/>
      <c r="G15996" s="2"/>
      <c r="J15996" s="2"/>
    </row>
    <row r="15997">
      <c r="D15997" s="2"/>
      <c r="G15997" s="2"/>
      <c r="J15997" s="2"/>
    </row>
    <row r="15998">
      <c r="D15998" s="2"/>
      <c r="G15998" s="2"/>
      <c r="J15998" s="2"/>
    </row>
    <row r="15999">
      <c r="D15999" s="2"/>
      <c r="G15999" s="2"/>
      <c r="J15999" s="2"/>
    </row>
    <row r="16000">
      <c r="D16000" s="2"/>
      <c r="G16000" s="2"/>
      <c r="J16000" s="2"/>
    </row>
    <row r="16001">
      <c r="D16001" s="2"/>
      <c r="G16001" s="2"/>
      <c r="J16001" s="2"/>
    </row>
    <row r="16002">
      <c r="D16002" s="2"/>
      <c r="G16002" s="2"/>
      <c r="J16002" s="2"/>
    </row>
    <row r="16003">
      <c r="D16003" s="2"/>
      <c r="G16003" s="2"/>
      <c r="J16003" s="2"/>
    </row>
    <row r="16004">
      <c r="D16004" s="2"/>
      <c r="G16004" s="2"/>
      <c r="J16004" s="2"/>
    </row>
    <row r="16005">
      <c r="D16005" s="2"/>
      <c r="G16005" s="2"/>
      <c r="J16005" s="2"/>
    </row>
    <row r="16006">
      <c r="D16006" s="2"/>
      <c r="G16006" s="2"/>
      <c r="J16006" s="2"/>
    </row>
    <row r="16007">
      <c r="D16007" s="2"/>
      <c r="G16007" s="2"/>
      <c r="J16007" s="2"/>
    </row>
    <row r="16008">
      <c r="D16008" s="2"/>
      <c r="G16008" s="2"/>
      <c r="J16008" s="2"/>
    </row>
    <row r="16009">
      <c r="D16009" s="2"/>
      <c r="G16009" s="2"/>
      <c r="J16009" s="2"/>
    </row>
    <row r="16010">
      <c r="D16010" s="2"/>
      <c r="G16010" s="2"/>
      <c r="J16010" s="2"/>
    </row>
    <row r="16011">
      <c r="D16011" s="2"/>
      <c r="G16011" s="2"/>
      <c r="J16011" s="2"/>
    </row>
    <row r="16012">
      <c r="D16012" s="2"/>
      <c r="G16012" s="2"/>
      <c r="J16012" s="2"/>
    </row>
    <row r="16013">
      <c r="D16013" s="2"/>
      <c r="G16013" s="2"/>
      <c r="J16013" s="2"/>
    </row>
    <row r="16014">
      <c r="D16014" s="2"/>
      <c r="G16014" s="2"/>
      <c r="J16014" s="2"/>
    </row>
    <row r="16015">
      <c r="D16015" s="2"/>
      <c r="G16015" s="2"/>
      <c r="J16015" s="2"/>
    </row>
    <row r="16016">
      <c r="D16016" s="2"/>
      <c r="G16016" s="2"/>
      <c r="J16016" s="2"/>
    </row>
    <row r="16017">
      <c r="D16017" s="2"/>
      <c r="G16017" s="2"/>
      <c r="J16017" s="2"/>
    </row>
    <row r="16018">
      <c r="D16018" s="2"/>
      <c r="G16018" s="2"/>
      <c r="J16018" s="2"/>
    </row>
    <row r="16019">
      <c r="D16019" s="2"/>
      <c r="G16019" s="2"/>
      <c r="J16019" s="2"/>
    </row>
    <row r="16020">
      <c r="D16020" s="2"/>
      <c r="G16020" s="2"/>
      <c r="J16020" s="2"/>
    </row>
    <row r="16021">
      <c r="D16021" s="2"/>
      <c r="G16021" s="2"/>
      <c r="J16021" s="2"/>
    </row>
    <row r="16022">
      <c r="D16022" s="2"/>
      <c r="G16022" s="2"/>
      <c r="J16022" s="2"/>
    </row>
    <row r="16023">
      <c r="D16023" s="2"/>
      <c r="G16023" s="2"/>
      <c r="J16023" s="2"/>
    </row>
    <row r="16024">
      <c r="D16024" s="2"/>
      <c r="G16024" s="2"/>
      <c r="J16024" s="2"/>
    </row>
    <row r="16025">
      <c r="D16025" s="2"/>
      <c r="G16025" s="2"/>
      <c r="J16025" s="2"/>
    </row>
    <row r="16026">
      <c r="D16026" s="2"/>
      <c r="G16026" s="2"/>
      <c r="J16026" s="2"/>
    </row>
    <row r="16027">
      <c r="D16027" s="2"/>
      <c r="G16027" s="2"/>
      <c r="J16027" s="2"/>
    </row>
    <row r="16028">
      <c r="D16028" s="2"/>
      <c r="G16028" s="2"/>
      <c r="J16028" s="2"/>
    </row>
    <row r="16029">
      <c r="D16029" s="2"/>
      <c r="G16029" s="2"/>
      <c r="J16029" s="2"/>
    </row>
    <row r="16030">
      <c r="D16030" s="2"/>
      <c r="G16030" s="2"/>
      <c r="J16030" s="2"/>
    </row>
    <row r="16031">
      <c r="D16031" s="2"/>
      <c r="G16031" s="2"/>
      <c r="J16031" s="2"/>
    </row>
    <row r="16032">
      <c r="D16032" s="2"/>
      <c r="G16032" s="2"/>
      <c r="J16032" s="2"/>
    </row>
    <row r="16033">
      <c r="D16033" s="2"/>
      <c r="G16033" s="2"/>
      <c r="J16033" s="2"/>
    </row>
    <row r="16034">
      <c r="D16034" s="2"/>
      <c r="G16034" s="2"/>
      <c r="J16034" s="2"/>
    </row>
    <row r="16035">
      <c r="D16035" s="2"/>
      <c r="G16035" s="2"/>
      <c r="J16035" s="2"/>
    </row>
    <row r="16036">
      <c r="D16036" s="2"/>
      <c r="G16036" s="2"/>
      <c r="J16036" s="2"/>
    </row>
    <row r="16037">
      <c r="D16037" s="2"/>
      <c r="G16037" s="2"/>
      <c r="J16037" s="2"/>
    </row>
    <row r="16038">
      <c r="D16038" s="2"/>
      <c r="G16038" s="2"/>
      <c r="J16038" s="2"/>
    </row>
    <row r="16039">
      <c r="D16039" s="2"/>
      <c r="G16039" s="2"/>
      <c r="J16039" s="2"/>
    </row>
    <row r="16040">
      <c r="D16040" s="2"/>
      <c r="G16040" s="2"/>
      <c r="J16040" s="2"/>
    </row>
    <row r="16041">
      <c r="D16041" s="2"/>
      <c r="G16041" s="2"/>
      <c r="J16041" s="2"/>
    </row>
    <row r="16042">
      <c r="D16042" s="2"/>
      <c r="G16042" s="2"/>
      <c r="J16042" s="2"/>
    </row>
    <row r="16043">
      <c r="D16043" s="2"/>
      <c r="G16043" s="2"/>
      <c r="J16043" s="2"/>
    </row>
    <row r="16044">
      <c r="D16044" s="2"/>
      <c r="G16044" s="2"/>
      <c r="J16044" s="2"/>
    </row>
    <row r="16045">
      <c r="D16045" s="2"/>
      <c r="G16045" s="2"/>
      <c r="J16045" s="2"/>
    </row>
    <row r="16046">
      <c r="D16046" s="2"/>
      <c r="G16046" s="2"/>
      <c r="J16046" s="2"/>
    </row>
    <row r="16047">
      <c r="D16047" s="2"/>
      <c r="G16047" s="2"/>
      <c r="J16047" s="2"/>
    </row>
    <row r="16048">
      <c r="D16048" s="2"/>
      <c r="G16048" s="2"/>
      <c r="J16048" s="2"/>
    </row>
    <row r="16049">
      <c r="D16049" s="2"/>
      <c r="G16049" s="2"/>
      <c r="J16049" s="2"/>
    </row>
    <row r="16050">
      <c r="D16050" s="2"/>
      <c r="G16050" s="2"/>
      <c r="J16050" s="2"/>
    </row>
    <row r="16051">
      <c r="D16051" s="2"/>
      <c r="G16051" s="2"/>
      <c r="J16051" s="2"/>
    </row>
    <row r="16052">
      <c r="D16052" s="2"/>
      <c r="G16052" s="2"/>
      <c r="J16052" s="2"/>
    </row>
    <row r="16053">
      <c r="D16053" s="2"/>
      <c r="G16053" s="2"/>
      <c r="J16053" s="2"/>
    </row>
    <row r="16054">
      <c r="D16054" s="2"/>
      <c r="G16054" s="2"/>
      <c r="J16054" s="2"/>
    </row>
    <row r="16055">
      <c r="D16055" s="2"/>
      <c r="G16055" s="2"/>
      <c r="J16055" s="2"/>
    </row>
    <row r="16056">
      <c r="D16056" s="2"/>
      <c r="G16056" s="2"/>
      <c r="J16056" s="2"/>
    </row>
    <row r="16057">
      <c r="D16057" s="2"/>
      <c r="G16057" s="2"/>
      <c r="J16057" s="2"/>
    </row>
    <row r="16058">
      <c r="D16058" s="2"/>
      <c r="G16058" s="2"/>
      <c r="J16058" s="2"/>
    </row>
    <row r="16059">
      <c r="D16059" s="2"/>
      <c r="G16059" s="2"/>
      <c r="J16059" s="2"/>
    </row>
    <row r="16060">
      <c r="D16060" s="2"/>
      <c r="G16060" s="2"/>
      <c r="J16060" s="2"/>
    </row>
    <row r="16061">
      <c r="D16061" s="2"/>
      <c r="G16061" s="2"/>
      <c r="J16061" s="2"/>
    </row>
    <row r="16062">
      <c r="D16062" s="2"/>
      <c r="G16062" s="2"/>
      <c r="J16062" s="2"/>
    </row>
    <row r="16063">
      <c r="D16063" s="2"/>
      <c r="G16063" s="2"/>
      <c r="J16063" s="2"/>
    </row>
    <row r="16064">
      <c r="D16064" s="2"/>
      <c r="G16064" s="2"/>
      <c r="J16064" s="2"/>
    </row>
    <row r="16065">
      <c r="D16065" s="2"/>
      <c r="G16065" s="2"/>
      <c r="J16065" s="2"/>
    </row>
    <row r="16066">
      <c r="D16066" s="2"/>
      <c r="G16066" s="2"/>
      <c r="J16066" s="2"/>
    </row>
    <row r="16067">
      <c r="D16067" s="2"/>
      <c r="G16067" s="2"/>
      <c r="J16067" s="2"/>
    </row>
    <row r="16068">
      <c r="D16068" s="2"/>
      <c r="G16068" s="2"/>
      <c r="J16068" s="2"/>
    </row>
    <row r="16069">
      <c r="D16069" s="2"/>
      <c r="G16069" s="2"/>
      <c r="J16069" s="2"/>
    </row>
    <row r="16070">
      <c r="D16070" s="2"/>
      <c r="G16070" s="2"/>
      <c r="J16070" s="2"/>
    </row>
    <row r="16071">
      <c r="D16071" s="2"/>
      <c r="G16071" s="2"/>
      <c r="J16071" s="2"/>
    </row>
    <row r="16072">
      <c r="D16072" s="2"/>
      <c r="G16072" s="2"/>
      <c r="J16072" s="2"/>
    </row>
    <row r="16073">
      <c r="D16073" s="2"/>
      <c r="G16073" s="2"/>
      <c r="J16073" s="2"/>
    </row>
    <row r="16074">
      <c r="D16074" s="2"/>
      <c r="G16074" s="2"/>
      <c r="J16074" s="2"/>
    </row>
    <row r="16075">
      <c r="D16075" s="2"/>
      <c r="G16075" s="2"/>
      <c r="J16075" s="2"/>
    </row>
    <row r="16076">
      <c r="D16076" s="2"/>
      <c r="G16076" s="2"/>
      <c r="J16076" s="2"/>
    </row>
    <row r="16077">
      <c r="D16077" s="2"/>
      <c r="G16077" s="2"/>
      <c r="J16077" s="2"/>
    </row>
    <row r="16078">
      <c r="D16078" s="2"/>
      <c r="G16078" s="2"/>
      <c r="J16078" s="2"/>
    </row>
    <row r="16079">
      <c r="D16079" s="2"/>
      <c r="G16079" s="2"/>
      <c r="J16079" s="2"/>
    </row>
    <row r="16080">
      <c r="D16080" s="2"/>
      <c r="G16080" s="2"/>
      <c r="J16080" s="2"/>
    </row>
    <row r="16081">
      <c r="D16081" s="2"/>
      <c r="G16081" s="2"/>
      <c r="J16081" s="2"/>
    </row>
    <row r="16082">
      <c r="D16082" s="2"/>
      <c r="G16082" s="2"/>
      <c r="J16082" s="2"/>
    </row>
    <row r="16083">
      <c r="D16083" s="2"/>
      <c r="G16083" s="2"/>
      <c r="J16083" s="2"/>
    </row>
    <row r="16084">
      <c r="D16084" s="2"/>
      <c r="G16084" s="2"/>
      <c r="J16084" s="2"/>
    </row>
    <row r="16085">
      <c r="D16085" s="2"/>
      <c r="G16085" s="2"/>
      <c r="J16085" s="2"/>
    </row>
    <row r="16086">
      <c r="D16086" s="2"/>
      <c r="G16086" s="2"/>
      <c r="J16086" s="2"/>
    </row>
    <row r="16087">
      <c r="D16087" s="2"/>
      <c r="G16087" s="2"/>
      <c r="J16087" s="2"/>
    </row>
    <row r="16088">
      <c r="D16088" s="2"/>
      <c r="G16088" s="2"/>
      <c r="J16088" s="2"/>
    </row>
    <row r="16089">
      <c r="D16089" s="2"/>
      <c r="G16089" s="2"/>
      <c r="J16089" s="2"/>
    </row>
    <row r="16090">
      <c r="D16090" s="2"/>
      <c r="G16090" s="2"/>
      <c r="J16090" s="2"/>
    </row>
    <row r="16091">
      <c r="D16091" s="2"/>
      <c r="G16091" s="2"/>
      <c r="J16091" s="2"/>
    </row>
    <row r="16092">
      <c r="D16092" s="2"/>
      <c r="G16092" s="2"/>
      <c r="J16092" s="2"/>
    </row>
    <row r="16093">
      <c r="D16093" s="2"/>
      <c r="G16093" s="2"/>
      <c r="J16093" s="2"/>
    </row>
    <row r="16094">
      <c r="D16094" s="2"/>
      <c r="G16094" s="2"/>
      <c r="J16094" s="2"/>
    </row>
    <row r="16095">
      <c r="D16095" s="2"/>
      <c r="G16095" s="2"/>
      <c r="J16095" s="2"/>
    </row>
    <row r="16096">
      <c r="D16096" s="2"/>
      <c r="G16096" s="2"/>
      <c r="J16096" s="2"/>
    </row>
    <row r="16097">
      <c r="D16097" s="2"/>
      <c r="G16097" s="2"/>
      <c r="J16097" s="2"/>
    </row>
    <row r="16098">
      <c r="D16098" s="2"/>
      <c r="G16098" s="2"/>
      <c r="J16098" s="2"/>
    </row>
    <row r="16099">
      <c r="D16099" s="2"/>
      <c r="G16099" s="2"/>
      <c r="J16099" s="2"/>
    </row>
    <row r="16100">
      <c r="D16100" s="2"/>
      <c r="G16100" s="2"/>
      <c r="J16100" s="2"/>
    </row>
    <row r="16101">
      <c r="D16101" s="2"/>
      <c r="G16101" s="2"/>
      <c r="J16101" s="2"/>
    </row>
    <row r="16102">
      <c r="D16102" s="2"/>
      <c r="G16102" s="2"/>
      <c r="J16102" s="2"/>
    </row>
    <row r="16103">
      <c r="D16103" s="2"/>
      <c r="G16103" s="2"/>
      <c r="J16103" s="2"/>
    </row>
    <row r="16104">
      <c r="D16104" s="2"/>
      <c r="G16104" s="2"/>
      <c r="J16104" s="2"/>
    </row>
    <row r="16105">
      <c r="D16105" s="2"/>
      <c r="G16105" s="2"/>
      <c r="J16105" s="2"/>
    </row>
    <row r="16106">
      <c r="D16106" s="2"/>
      <c r="G16106" s="2"/>
      <c r="J16106" s="2"/>
    </row>
    <row r="16107">
      <c r="D16107" s="2"/>
      <c r="G16107" s="2"/>
      <c r="J16107" s="2"/>
    </row>
    <row r="16108">
      <c r="D16108" s="2"/>
      <c r="G16108" s="2"/>
      <c r="J16108" s="2"/>
    </row>
    <row r="16109">
      <c r="D16109" s="2"/>
      <c r="G16109" s="2"/>
      <c r="J16109" s="2"/>
    </row>
    <row r="16110">
      <c r="D16110" s="2"/>
      <c r="G16110" s="2"/>
      <c r="J16110" s="2"/>
    </row>
    <row r="16111">
      <c r="D16111" s="2"/>
      <c r="G16111" s="2"/>
      <c r="J16111" s="2"/>
    </row>
    <row r="16112">
      <c r="D16112" s="2"/>
      <c r="G16112" s="2"/>
      <c r="J16112" s="2"/>
    </row>
    <row r="16113">
      <c r="D16113" s="2"/>
      <c r="G16113" s="2"/>
      <c r="J16113" s="2"/>
    </row>
    <row r="16114">
      <c r="D16114" s="2"/>
      <c r="G16114" s="2"/>
      <c r="J16114" s="2"/>
    </row>
    <row r="16115">
      <c r="D16115" s="2"/>
      <c r="G16115" s="2"/>
      <c r="J16115" s="2"/>
    </row>
    <row r="16116">
      <c r="D16116" s="2"/>
      <c r="G16116" s="2"/>
      <c r="J16116" s="2"/>
    </row>
    <row r="16117">
      <c r="D16117" s="2"/>
      <c r="G16117" s="2"/>
      <c r="J16117" s="2"/>
    </row>
    <row r="16118">
      <c r="D16118" s="2"/>
      <c r="G16118" s="2"/>
      <c r="J16118" s="2"/>
    </row>
    <row r="16119">
      <c r="D16119" s="2"/>
      <c r="G16119" s="2"/>
      <c r="J16119" s="2"/>
    </row>
    <row r="16120">
      <c r="D16120" s="2"/>
      <c r="G16120" s="2"/>
      <c r="J16120" s="2"/>
    </row>
    <row r="16121">
      <c r="D16121" s="2"/>
      <c r="G16121" s="2"/>
      <c r="J16121" s="2"/>
    </row>
    <row r="16122">
      <c r="D16122" s="2"/>
      <c r="G16122" s="2"/>
      <c r="J16122" s="2"/>
    </row>
    <row r="16123">
      <c r="D16123" s="2"/>
      <c r="G16123" s="2"/>
      <c r="J16123" s="2"/>
    </row>
    <row r="16124">
      <c r="D16124" s="2"/>
      <c r="G16124" s="2"/>
      <c r="J16124" s="2"/>
    </row>
    <row r="16125">
      <c r="D16125" s="2"/>
      <c r="G16125" s="2"/>
      <c r="J16125" s="2"/>
    </row>
    <row r="16126">
      <c r="D16126" s="2"/>
      <c r="G16126" s="2"/>
      <c r="J16126" s="2"/>
    </row>
    <row r="16127">
      <c r="D16127" s="2"/>
      <c r="G16127" s="2"/>
      <c r="J16127" s="2"/>
    </row>
    <row r="16128">
      <c r="D16128" s="2"/>
      <c r="G16128" s="2"/>
      <c r="J16128" s="2"/>
    </row>
    <row r="16129">
      <c r="D16129" s="2"/>
      <c r="G16129" s="2"/>
      <c r="J16129" s="2"/>
    </row>
    <row r="16130">
      <c r="D16130" s="2"/>
      <c r="G16130" s="2"/>
      <c r="J16130" s="2"/>
    </row>
    <row r="16131">
      <c r="D16131" s="2"/>
      <c r="G16131" s="2"/>
      <c r="J16131" s="2"/>
    </row>
    <row r="16132">
      <c r="D16132" s="2"/>
      <c r="G16132" s="2"/>
      <c r="J16132" s="2"/>
    </row>
    <row r="16133">
      <c r="D16133" s="2"/>
      <c r="G16133" s="2"/>
      <c r="J16133" s="2"/>
    </row>
    <row r="16134">
      <c r="D16134" s="2"/>
      <c r="G16134" s="2"/>
      <c r="J16134" s="2"/>
    </row>
    <row r="16135">
      <c r="D16135" s="2"/>
      <c r="G16135" s="2"/>
      <c r="J16135" s="2"/>
    </row>
    <row r="16136">
      <c r="D16136" s="2"/>
      <c r="G16136" s="2"/>
      <c r="J16136" s="2"/>
    </row>
    <row r="16137">
      <c r="D16137" s="2"/>
      <c r="G16137" s="2"/>
      <c r="J16137" s="2"/>
    </row>
    <row r="16138">
      <c r="D16138" s="2"/>
      <c r="G16138" s="2"/>
      <c r="J16138" s="2"/>
    </row>
    <row r="16139">
      <c r="D16139" s="2"/>
      <c r="G16139" s="2"/>
      <c r="J16139" s="2"/>
    </row>
    <row r="16140">
      <c r="D16140" s="2"/>
      <c r="G16140" s="2"/>
      <c r="J16140" s="2"/>
    </row>
    <row r="16141">
      <c r="D16141" s="2"/>
      <c r="G16141" s="2"/>
      <c r="J16141" s="2"/>
    </row>
    <row r="16142">
      <c r="D16142" s="2"/>
      <c r="G16142" s="2"/>
      <c r="J16142" s="2"/>
    </row>
    <row r="16143">
      <c r="D16143" s="2"/>
      <c r="G16143" s="2"/>
      <c r="J16143" s="2"/>
    </row>
    <row r="16144">
      <c r="D16144" s="2"/>
      <c r="G16144" s="2"/>
      <c r="J16144" s="2"/>
    </row>
    <row r="16145">
      <c r="D16145" s="2"/>
      <c r="G16145" s="2"/>
      <c r="J16145" s="2"/>
    </row>
    <row r="16146">
      <c r="D16146" s="2"/>
      <c r="G16146" s="2"/>
      <c r="J16146" s="2"/>
    </row>
    <row r="16147">
      <c r="D16147" s="2"/>
      <c r="G16147" s="2"/>
      <c r="J16147" s="2"/>
    </row>
    <row r="16148">
      <c r="D16148" s="2"/>
      <c r="G16148" s="2"/>
      <c r="J16148" s="2"/>
    </row>
    <row r="16149">
      <c r="D16149" s="2"/>
      <c r="G16149" s="2"/>
      <c r="J16149" s="2"/>
    </row>
    <row r="16150">
      <c r="D16150" s="2"/>
      <c r="G16150" s="2"/>
      <c r="J16150" s="2"/>
    </row>
    <row r="16151">
      <c r="D16151" s="2"/>
      <c r="G16151" s="2"/>
      <c r="J16151" s="2"/>
    </row>
    <row r="16152">
      <c r="D16152" s="2"/>
      <c r="G16152" s="2"/>
      <c r="J16152" s="2"/>
    </row>
    <row r="16153">
      <c r="D16153" s="2"/>
      <c r="G16153" s="2"/>
      <c r="J16153" s="2"/>
    </row>
    <row r="16154">
      <c r="D16154" s="2"/>
      <c r="G16154" s="2"/>
      <c r="J16154" s="2"/>
    </row>
    <row r="16155">
      <c r="D16155" s="2"/>
      <c r="G16155" s="2"/>
      <c r="J16155" s="2"/>
    </row>
    <row r="16156">
      <c r="D16156" s="2"/>
      <c r="G16156" s="2"/>
      <c r="J16156" s="2"/>
    </row>
    <row r="16157">
      <c r="D16157" s="2"/>
      <c r="G16157" s="2"/>
      <c r="J16157" s="2"/>
    </row>
    <row r="16158">
      <c r="D16158" s="2"/>
      <c r="G16158" s="2"/>
      <c r="J16158" s="2"/>
    </row>
    <row r="16159">
      <c r="D16159" s="2"/>
      <c r="G16159" s="2"/>
      <c r="J16159" s="2"/>
    </row>
    <row r="16160">
      <c r="D16160" s="2"/>
      <c r="G16160" s="2"/>
      <c r="J16160" s="2"/>
    </row>
    <row r="16161">
      <c r="D16161" s="2"/>
      <c r="G16161" s="2"/>
      <c r="J16161" s="2"/>
    </row>
    <row r="16162">
      <c r="D16162" s="2"/>
      <c r="G16162" s="2"/>
      <c r="J16162" s="2"/>
    </row>
    <row r="16163">
      <c r="D16163" s="2"/>
      <c r="G16163" s="2"/>
      <c r="J16163" s="2"/>
    </row>
    <row r="16164">
      <c r="D16164" s="2"/>
      <c r="G16164" s="2"/>
      <c r="J16164" s="2"/>
    </row>
    <row r="16165">
      <c r="D16165" s="2"/>
      <c r="G16165" s="2"/>
      <c r="J16165" s="2"/>
    </row>
    <row r="16166">
      <c r="D16166" s="2"/>
      <c r="G16166" s="2"/>
      <c r="J16166" s="2"/>
    </row>
    <row r="16167">
      <c r="D16167" s="2"/>
      <c r="G16167" s="2"/>
      <c r="J16167" s="2"/>
    </row>
    <row r="16168">
      <c r="D16168" s="2"/>
      <c r="G16168" s="2"/>
      <c r="J16168" s="2"/>
    </row>
    <row r="16169">
      <c r="D16169" s="2"/>
      <c r="G16169" s="2"/>
      <c r="J16169" s="2"/>
    </row>
    <row r="16170">
      <c r="D16170" s="2"/>
      <c r="G16170" s="2"/>
      <c r="J16170" s="2"/>
    </row>
    <row r="16171">
      <c r="D16171" s="2"/>
      <c r="G16171" s="2"/>
      <c r="J16171" s="2"/>
    </row>
    <row r="16172">
      <c r="D16172" s="2"/>
      <c r="G16172" s="2"/>
      <c r="J16172" s="2"/>
    </row>
    <row r="16173">
      <c r="D16173" s="2"/>
      <c r="G16173" s="2"/>
      <c r="J16173" s="2"/>
    </row>
    <row r="16174">
      <c r="D16174" s="2"/>
      <c r="G16174" s="2"/>
      <c r="J16174" s="2"/>
    </row>
    <row r="16175">
      <c r="D16175" s="2"/>
      <c r="G16175" s="2"/>
      <c r="J16175" s="2"/>
    </row>
    <row r="16176">
      <c r="D16176" s="2"/>
      <c r="G16176" s="2"/>
      <c r="J16176" s="2"/>
    </row>
    <row r="16177">
      <c r="D16177" s="2"/>
      <c r="G16177" s="2"/>
      <c r="J16177" s="2"/>
    </row>
    <row r="16178">
      <c r="D16178" s="2"/>
      <c r="G16178" s="2"/>
      <c r="J16178" s="2"/>
    </row>
    <row r="16179">
      <c r="D16179" s="2"/>
      <c r="G16179" s="2"/>
      <c r="J16179" s="2"/>
    </row>
    <row r="16180">
      <c r="D16180" s="2"/>
      <c r="G16180" s="2"/>
      <c r="J16180" s="2"/>
    </row>
    <row r="16181">
      <c r="D16181" s="2"/>
      <c r="G16181" s="2"/>
      <c r="J16181" s="2"/>
    </row>
    <row r="16182">
      <c r="D16182" s="2"/>
      <c r="G16182" s="2"/>
      <c r="J16182" s="2"/>
    </row>
    <row r="16183">
      <c r="D16183" s="2"/>
      <c r="G16183" s="2"/>
      <c r="J16183" s="2"/>
    </row>
    <row r="16184">
      <c r="D16184" s="2"/>
      <c r="G16184" s="2"/>
      <c r="J16184" s="2"/>
    </row>
    <row r="16185">
      <c r="D16185" s="2"/>
      <c r="G16185" s="2"/>
      <c r="J16185" s="2"/>
    </row>
    <row r="16186">
      <c r="D16186" s="2"/>
      <c r="G16186" s="2"/>
      <c r="J16186" s="2"/>
    </row>
    <row r="16187">
      <c r="D16187" s="2"/>
      <c r="G16187" s="2"/>
      <c r="J16187" s="2"/>
    </row>
    <row r="16188">
      <c r="D16188" s="2"/>
      <c r="G16188" s="2"/>
      <c r="J16188" s="2"/>
    </row>
    <row r="16189">
      <c r="D16189" s="2"/>
      <c r="G16189" s="2"/>
      <c r="J16189" s="2"/>
    </row>
    <row r="16190">
      <c r="D16190" s="2"/>
      <c r="G16190" s="2"/>
      <c r="J16190" s="2"/>
    </row>
    <row r="16191">
      <c r="D16191" s="2"/>
      <c r="G16191" s="2"/>
      <c r="J16191" s="2"/>
    </row>
    <row r="16192">
      <c r="D16192" s="2"/>
      <c r="G16192" s="2"/>
      <c r="J16192" s="2"/>
    </row>
    <row r="16193">
      <c r="D16193" s="2"/>
      <c r="G16193" s="2"/>
      <c r="J16193" s="2"/>
    </row>
    <row r="16194">
      <c r="D16194" s="2"/>
      <c r="G16194" s="2"/>
      <c r="J16194" s="2"/>
    </row>
    <row r="16195">
      <c r="D16195" s="2"/>
      <c r="G16195" s="2"/>
      <c r="J16195" s="2"/>
    </row>
    <row r="16196">
      <c r="D16196" s="2"/>
      <c r="G16196" s="2"/>
      <c r="J16196" s="2"/>
    </row>
    <row r="16197">
      <c r="D16197" s="2"/>
      <c r="G16197" s="2"/>
      <c r="J16197" s="2"/>
    </row>
    <row r="16198">
      <c r="D16198" s="2"/>
      <c r="G16198" s="2"/>
      <c r="J16198" s="2"/>
    </row>
    <row r="16199">
      <c r="D16199" s="2"/>
      <c r="G16199" s="2"/>
      <c r="J16199" s="2"/>
    </row>
    <row r="16200">
      <c r="D16200" s="2"/>
      <c r="G16200" s="2"/>
      <c r="J16200" s="2"/>
    </row>
    <row r="16201">
      <c r="D16201" s="2"/>
      <c r="G16201" s="2"/>
      <c r="J16201" s="2"/>
    </row>
    <row r="16202">
      <c r="D16202" s="2"/>
      <c r="G16202" s="2"/>
      <c r="J16202" s="2"/>
    </row>
    <row r="16203">
      <c r="D16203" s="2"/>
      <c r="G16203" s="2"/>
      <c r="J16203" s="2"/>
    </row>
    <row r="16204">
      <c r="D16204" s="2"/>
      <c r="G16204" s="2"/>
      <c r="J16204" s="2"/>
    </row>
    <row r="16205">
      <c r="D16205" s="2"/>
      <c r="G16205" s="2"/>
      <c r="J16205" s="2"/>
    </row>
    <row r="16206">
      <c r="D16206" s="2"/>
      <c r="G16206" s="2"/>
      <c r="J16206" s="2"/>
    </row>
    <row r="16207">
      <c r="D16207" s="2"/>
      <c r="G16207" s="2"/>
      <c r="J16207" s="2"/>
    </row>
    <row r="16208">
      <c r="D16208" s="2"/>
      <c r="G16208" s="2"/>
      <c r="J16208" s="2"/>
    </row>
    <row r="16209">
      <c r="D16209" s="2"/>
      <c r="G16209" s="2"/>
      <c r="J16209" s="2"/>
    </row>
    <row r="16210">
      <c r="D16210" s="2"/>
      <c r="G16210" s="2"/>
      <c r="J16210" s="2"/>
    </row>
    <row r="16211">
      <c r="D16211" s="2"/>
      <c r="G16211" s="2"/>
      <c r="J16211" s="2"/>
    </row>
    <row r="16212">
      <c r="D16212" s="2"/>
      <c r="G16212" s="2"/>
      <c r="J16212" s="2"/>
    </row>
    <row r="16213">
      <c r="D16213" s="2"/>
      <c r="G16213" s="2"/>
      <c r="J16213" s="2"/>
    </row>
    <row r="16214">
      <c r="D16214" s="2"/>
      <c r="G16214" s="2"/>
      <c r="J16214" s="2"/>
    </row>
    <row r="16215">
      <c r="D16215" s="2"/>
      <c r="G16215" s="2"/>
      <c r="J16215" s="2"/>
    </row>
    <row r="16216">
      <c r="D16216" s="2"/>
      <c r="G16216" s="2"/>
      <c r="J16216" s="2"/>
    </row>
    <row r="16217">
      <c r="D16217" s="2"/>
      <c r="G16217" s="2"/>
      <c r="J16217" s="2"/>
    </row>
    <row r="16218">
      <c r="D16218" s="2"/>
      <c r="G16218" s="2"/>
      <c r="J16218" s="2"/>
    </row>
    <row r="16219">
      <c r="D16219" s="2"/>
      <c r="G16219" s="2"/>
      <c r="J16219" s="2"/>
    </row>
    <row r="16220">
      <c r="D16220" s="2"/>
      <c r="G16220" s="2"/>
      <c r="J16220" s="2"/>
    </row>
    <row r="16221">
      <c r="D16221" s="2"/>
      <c r="G16221" s="2"/>
      <c r="J16221" s="2"/>
    </row>
    <row r="16222">
      <c r="D16222" s="2"/>
      <c r="G16222" s="2"/>
      <c r="J16222" s="2"/>
    </row>
    <row r="16223">
      <c r="D16223" s="2"/>
      <c r="G16223" s="2"/>
      <c r="J16223" s="2"/>
    </row>
    <row r="16224">
      <c r="D16224" s="2"/>
      <c r="G16224" s="2"/>
      <c r="J16224" s="2"/>
    </row>
    <row r="16225">
      <c r="D16225" s="2"/>
      <c r="G16225" s="2"/>
      <c r="J16225" s="2"/>
    </row>
    <row r="16226">
      <c r="D16226" s="2"/>
      <c r="G16226" s="2"/>
      <c r="J16226" s="2"/>
    </row>
    <row r="16227">
      <c r="D16227" s="2"/>
      <c r="G16227" s="2"/>
      <c r="J16227" s="2"/>
    </row>
    <row r="16228">
      <c r="D16228" s="2"/>
      <c r="G16228" s="2"/>
      <c r="J16228" s="2"/>
    </row>
    <row r="16229">
      <c r="D16229" s="2"/>
      <c r="G16229" s="2"/>
      <c r="J16229" s="2"/>
    </row>
    <row r="16230">
      <c r="D16230" s="2"/>
      <c r="G16230" s="2"/>
      <c r="J16230" s="2"/>
    </row>
    <row r="16231">
      <c r="D16231" s="2"/>
      <c r="G16231" s="2"/>
      <c r="J16231" s="2"/>
    </row>
    <row r="16232">
      <c r="D16232" s="2"/>
      <c r="G16232" s="2"/>
      <c r="J16232" s="2"/>
    </row>
    <row r="16233">
      <c r="D16233" s="2"/>
      <c r="G16233" s="2"/>
      <c r="J16233" s="2"/>
    </row>
    <row r="16234">
      <c r="D16234" s="2"/>
      <c r="G16234" s="2"/>
      <c r="J16234" s="2"/>
    </row>
    <row r="16235">
      <c r="D16235" s="2"/>
      <c r="G16235" s="2"/>
      <c r="J16235" s="2"/>
    </row>
    <row r="16236">
      <c r="D16236" s="2"/>
      <c r="G16236" s="2"/>
      <c r="J16236" s="2"/>
    </row>
    <row r="16237">
      <c r="D16237" s="2"/>
      <c r="G16237" s="2"/>
      <c r="J16237" s="2"/>
    </row>
    <row r="16238">
      <c r="D16238" s="2"/>
      <c r="G16238" s="2"/>
      <c r="J16238" s="2"/>
    </row>
    <row r="16239">
      <c r="D16239" s="2"/>
      <c r="G16239" s="2"/>
      <c r="J16239" s="2"/>
    </row>
    <row r="16240">
      <c r="D16240" s="2"/>
      <c r="G16240" s="2"/>
      <c r="J16240" s="2"/>
    </row>
    <row r="16241">
      <c r="D16241" s="2"/>
      <c r="G16241" s="2"/>
      <c r="J16241" s="2"/>
    </row>
    <row r="16242">
      <c r="D16242" s="2"/>
      <c r="G16242" s="2"/>
      <c r="J16242" s="2"/>
    </row>
    <row r="16243">
      <c r="D16243" s="2"/>
      <c r="G16243" s="2"/>
      <c r="J16243" s="2"/>
    </row>
    <row r="16244">
      <c r="D16244" s="2"/>
      <c r="G16244" s="2"/>
      <c r="J16244" s="2"/>
    </row>
    <row r="16245">
      <c r="D16245" s="2"/>
      <c r="G16245" s="2"/>
      <c r="J16245" s="2"/>
    </row>
    <row r="16246">
      <c r="D16246" s="2"/>
      <c r="G16246" s="2"/>
      <c r="J16246" s="2"/>
    </row>
    <row r="16247">
      <c r="D16247" s="2"/>
      <c r="G16247" s="2"/>
      <c r="J16247" s="2"/>
    </row>
    <row r="16248">
      <c r="D16248" s="2"/>
      <c r="G16248" s="2"/>
      <c r="J16248" s="2"/>
    </row>
    <row r="16249">
      <c r="D16249" s="2"/>
      <c r="G16249" s="2"/>
      <c r="J16249" s="2"/>
    </row>
    <row r="16250">
      <c r="D16250" s="2"/>
      <c r="G16250" s="2"/>
      <c r="J16250" s="2"/>
    </row>
    <row r="16251">
      <c r="D16251" s="2"/>
      <c r="G16251" s="2"/>
      <c r="J16251" s="2"/>
    </row>
    <row r="16252">
      <c r="D16252" s="2"/>
      <c r="G16252" s="2"/>
      <c r="J16252" s="2"/>
    </row>
    <row r="16253">
      <c r="D16253" s="2"/>
      <c r="G16253" s="2"/>
      <c r="J16253" s="2"/>
    </row>
    <row r="16254">
      <c r="D16254" s="2"/>
      <c r="G16254" s="2"/>
      <c r="J16254" s="2"/>
    </row>
    <row r="16255">
      <c r="D16255" s="2"/>
      <c r="G16255" s="2"/>
      <c r="J16255" s="2"/>
    </row>
    <row r="16256">
      <c r="D16256" s="2"/>
      <c r="G16256" s="2"/>
      <c r="J16256" s="2"/>
    </row>
    <row r="16257">
      <c r="D16257" s="2"/>
      <c r="G16257" s="2"/>
      <c r="J16257" s="2"/>
    </row>
    <row r="16258">
      <c r="D16258" s="2"/>
      <c r="G16258" s="2"/>
      <c r="J16258" s="2"/>
    </row>
    <row r="16259">
      <c r="D16259" s="2"/>
      <c r="G16259" s="2"/>
      <c r="J16259" s="2"/>
    </row>
    <row r="16260">
      <c r="D16260" s="2"/>
      <c r="G16260" s="2"/>
      <c r="J16260" s="2"/>
    </row>
    <row r="16261">
      <c r="D16261" s="2"/>
      <c r="G16261" s="2"/>
      <c r="J16261" s="2"/>
    </row>
    <row r="16262">
      <c r="D16262" s="2"/>
      <c r="G16262" s="2"/>
      <c r="J16262" s="2"/>
    </row>
    <row r="16263">
      <c r="D16263" s="2"/>
      <c r="G16263" s="2"/>
      <c r="J16263" s="2"/>
    </row>
    <row r="16264">
      <c r="D16264" s="2"/>
      <c r="G16264" s="2"/>
      <c r="J16264" s="2"/>
    </row>
    <row r="16265">
      <c r="D16265" s="2"/>
      <c r="G16265" s="2"/>
      <c r="J16265" s="2"/>
    </row>
    <row r="16266">
      <c r="D16266" s="2"/>
      <c r="G16266" s="2"/>
      <c r="J16266" s="2"/>
    </row>
    <row r="16267">
      <c r="D16267" s="2"/>
      <c r="G16267" s="2"/>
      <c r="J16267" s="2"/>
    </row>
    <row r="16268">
      <c r="D16268" s="2"/>
      <c r="G16268" s="2"/>
      <c r="J16268" s="2"/>
    </row>
    <row r="16269">
      <c r="D16269" s="2"/>
      <c r="G16269" s="2"/>
      <c r="J16269" s="2"/>
    </row>
    <row r="16270">
      <c r="D16270" s="2"/>
      <c r="G16270" s="2"/>
      <c r="J16270" s="2"/>
    </row>
    <row r="16271">
      <c r="D16271" s="2"/>
      <c r="G16271" s="2"/>
      <c r="J16271" s="2"/>
    </row>
    <row r="16272">
      <c r="D16272" s="2"/>
      <c r="G16272" s="2"/>
      <c r="J16272" s="2"/>
    </row>
    <row r="16273">
      <c r="D16273" s="2"/>
      <c r="G16273" s="2"/>
      <c r="J16273" s="2"/>
    </row>
    <row r="16274">
      <c r="D16274" s="2"/>
      <c r="G16274" s="2"/>
      <c r="J16274" s="2"/>
    </row>
    <row r="16275">
      <c r="D16275" s="2"/>
      <c r="G16275" s="2"/>
      <c r="J16275" s="2"/>
    </row>
    <row r="16276">
      <c r="D16276" s="2"/>
      <c r="G16276" s="2"/>
      <c r="J16276" s="2"/>
    </row>
    <row r="16277">
      <c r="D16277" s="2"/>
      <c r="G16277" s="2"/>
      <c r="J16277" s="2"/>
    </row>
    <row r="16278">
      <c r="D16278" s="2"/>
      <c r="G16278" s="2"/>
      <c r="J16278" s="2"/>
    </row>
    <row r="16279">
      <c r="D16279" s="2"/>
      <c r="G16279" s="2"/>
      <c r="J16279" s="2"/>
    </row>
    <row r="16280">
      <c r="D16280" s="2"/>
      <c r="G16280" s="2"/>
      <c r="J16280" s="2"/>
    </row>
    <row r="16281">
      <c r="D16281" s="2"/>
      <c r="G16281" s="2"/>
      <c r="J16281" s="2"/>
    </row>
    <row r="16282">
      <c r="D16282" s="2"/>
      <c r="G16282" s="2"/>
      <c r="J16282" s="2"/>
    </row>
    <row r="16283">
      <c r="D16283" s="2"/>
      <c r="G16283" s="2"/>
      <c r="J16283" s="2"/>
    </row>
    <row r="16284">
      <c r="D16284" s="2"/>
      <c r="G16284" s="2"/>
      <c r="J16284" s="2"/>
    </row>
    <row r="16285">
      <c r="D16285" s="2"/>
      <c r="G16285" s="2"/>
      <c r="J16285" s="2"/>
    </row>
    <row r="16286">
      <c r="D16286" s="2"/>
      <c r="G16286" s="2"/>
      <c r="J16286" s="2"/>
    </row>
    <row r="16287">
      <c r="D16287" s="2"/>
      <c r="G16287" s="2"/>
      <c r="J16287" s="2"/>
    </row>
    <row r="16288">
      <c r="D16288" s="2"/>
      <c r="G16288" s="2"/>
      <c r="J16288" s="2"/>
    </row>
    <row r="16289">
      <c r="D16289" s="2"/>
      <c r="G16289" s="2"/>
      <c r="J16289" s="2"/>
    </row>
    <row r="16290">
      <c r="D16290" s="2"/>
      <c r="G16290" s="2"/>
      <c r="J16290" s="2"/>
    </row>
    <row r="16291">
      <c r="D16291" s="2"/>
      <c r="G16291" s="2"/>
      <c r="J16291" s="2"/>
    </row>
    <row r="16292">
      <c r="D16292" s="2"/>
      <c r="G16292" s="2"/>
      <c r="J16292" s="2"/>
    </row>
    <row r="16293">
      <c r="D16293" s="2"/>
      <c r="G16293" s="2"/>
      <c r="J16293" s="2"/>
    </row>
    <row r="16294">
      <c r="D16294" s="2"/>
      <c r="G16294" s="2"/>
      <c r="J16294" s="2"/>
    </row>
    <row r="16295">
      <c r="D16295" s="2"/>
      <c r="G16295" s="2"/>
      <c r="J16295" s="2"/>
    </row>
    <row r="16296">
      <c r="D16296" s="2"/>
      <c r="G16296" s="2"/>
      <c r="J16296" s="2"/>
    </row>
    <row r="16297">
      <c r="D16297" s="2"/>
      <c r="G16297" s="2"/>
      <c r="J16297" s="2"/>
    </row>
    <row r="16298">
      <c r="D16298" s="2"/>
      <c r="G16298" s="2"/>
      <c r="J16298" s="2"/>
    </row>
    <row r="16299">
      <c r="D16299" s="2"/>
      <c r="G16299" s="2"/>
      <c r="J16299" s="2"/>
    </row>
    <row r="16300">
      <c r="D16300" s="2"/>
      <c r="G16300" s="2"/>
      <c r="J16300" s="2"/>
    </row>
    <row r="16301">
      <c r="D16301" s="2"/>
      <c r="G16301" s="2"/>
      <c r="J16301" s="2"/>
    </row>
    <row r="16302">
      <c r="D16302" s="2"/>
      <c r="G16302" s="2"/>
      <c r="J16302" s="2"/>
    </row>
    <row r="16303">
      <c r="D16303" s="2"/>
      <c r="G16303" s="2"/>
      <c r="J16303" s="2"/>
    </row>
    <row r="16304">
      <c r="D16304" s="2"/>
      <c r="G16304" s="2"/>
      <c r="J16304" s="2"/>
    </row>
    <row r="16305">
      <c r="D16305" s="2"/>
      <c r="G16305" s="2"/>
      <c r="J16305" s="2"/>
    </row>
    <row r="16306">
      <c r="D16306" s="2"/>
      <c r="G16306" s="2"/>
      <c r="J16306" s="2"/>
    </row>
    <row r="16307">
      <c r="D16307" s="2"/>
      <c r="G16307" s="2"/>
      <c r="J16307" s="2"/>
    </row>
    <row r="16308">
      <c r="D16308" s="2"/>
      <c r="G16308" s="2"/>
      <c r="J16308" s="2"/>
    </row>
    <row r="16309">
      <c r="D16309" s="2"/>
      <c r="G16309" s="2"/>
      <c r="J16309" s="2"/>
    </row>
    <row r="16310">
      <c r="D16310" s="2"/>
      <c r="G16310" s="2"/>
      <c r="J16310" s="2"/>
    </row>
    <row r="16311">
      <c r="D16311" s="2"/>
      <c r="G16311" s="2"/>
      <c r="J16311" s="2"/>
    </row>
    <row r="16312">
      <c r="D16312" s="2"/>
      <c r="G16312" s="2"/>
      <c r="J16312" s="2"/>
    </row>
    <row r="16313">
      <c r="D16313" s="2"/>
      <c r="G16313" s="2"/>
      <c r="J16313" s="2"/>
    </row>
    <row r="16314">
      <c r="D16314" s="2"/>
      <c r="G16314" s="2"/>
      <c r="J16314" s="2"/>
    </row>
    <row r="16315">
      <c r="D16315" s="2"/>
      <c r="G16315" s="2"/>
      <c r="J16315" s="2"/>
    </row>
    <row r="16316">
      <c r="D16316" s="2"/>
      <c r="G16316" s="2"/>
      <c r="J16316" s="2"/>
    </row>
    <row r="16317">
      <c r="D16317" s="2"/>
      <c r="G16317" s="2"/>
      <c r="J16317" s="2"/>
    </row>
    <row r="16318">
      <c r="D16318" s="2"/>
      <c r="G16318" s="2"/>
      <c r="J16318" s="2"/>
    </row>
    <row r="16319">
      <c r="D16319" s="2"/>
      <c r="G16319" s="2"/>
      <c r="J16319" s="2"/>
    </row>
    <row r="16320">
      <c r="D16320" s="2"/>
      <c r="G16320" s="2"/>
      <c r="J16320" s="2"/>
    </row>
    <row r="16321">
      <c r="D16321" s="2"/>
      <c r="G16321" s="2"/>
      <c r="J16321" s="2"/>
    </row>
    <row r="16322">
      <c r="D16322" s="2"/>
      <c r="G16322" s="2"/>
      <c r="J16322" s="2"/>
    </row>
    <row r="16323">
      <c r="D16323" s="2"/>
      <c r="G16323" s="2"/>
      <c r="J16323" s="2"/>
    </row>
    <row r="16324">
      <c r="D16324" s="2"/>
      <c r="G16324" s="2"/>
      <c r="J16324" s="2"/>
    </row>
    <row r="16325">
      <c r="D16325" s="2"/>
      <c r="G16325" s="2"/>
      <c r="J16325" s="2"/>
    </row>
    <row r="16326">
      <c r="D16326" s="2"/>
      <c r="G16326" s="2"/>
      <c r="J16326" s="2"/>
    </row>
    <row r="16327">
      <c r="D16327" s="2"/>
      <c r="G16327" s="2"/>
      <c r="J16327" s="2"/>
    </row>
    <row r="16328">
      <c r="D16328" s="2"/>
      <c r="G16328" s="2"/>
      <c r="J16328" s="2"/>
    </row>
    <row r="16329">
      <c r="D16329" s="2"/>
      <c r="G16329" s="2"/>
      <c r="J16329" s="2"/>
    </row>
    <row r="16330">
      <c r="D16330" s="2"/>
      <c r="G16330" s="2"/>
      <c r="J16330" s="2"/>
    </row>
    <row r="16331">
      <c r="D16331" s="2"/>
      <c r="G16331" s="2"/>
      <c r="J16331" s="2"/>
    </row>
    <row r="16332">
      <c r="D16332" s="2"/>
      <c r="G16332" s="2"/>
      <c r="J16332" s="2"/>
    </row>
    <row r="16333">
      <c r="D16333" s="2"/>
      <c r="G16333" s="2"/>
      <c r="J16333" s="2"/>
    </row>
    <row r="16334">
      <c r="D16334" s="2"/>
      <c r="G16334" s="2"/>
      <c r="J16334" s="2"/>
    </row>
    <row r="16335">
      <c r="D16335" s="2"/>
      <c r="G16335" s="2"/>
      <c r="J16335" s="2"/>
    </row>
    <row r="16336">
      <c r="D16336" s="2"/>
      <c r="G16336" s="2"/>
      <c r="J16336" s="2"/>
    </row>
    <row r="16337">
      <c r="D16337" s="2"/>
      <c r="G16337" s="2"/>
      <c r="J16337" s="2"/>
    </row>
    <row r="16338">
      <c r="D16338" s="2"/>
      <c r="G16338" s="2"/>
      <c r="J16338" s="2"/>
    </row>
    <row r="16339">
      <c r="D16339" s="2"/>
      <c r="G16339" s="2"/>
      <c r="J16339" s="2"/>
    </row>
    <row r="16340">
      <c r="D16340" s="2"/>
      <c r="G16340" s="2"/>
      <c r="J16340" s="2"/>
    </row>
    <row r="16341">
      <c r="D16341" s="2"/>
      <c r="G16341" s="2"/>
      <c r="J16341" s="2"/>
    </row>
    <row r="16342">
      <c r="D16342" s="2"/>
      <c r="G16342" s="2"/>
      <c r="J16342" s="2"/>
    </row>
    <row r="16343">
      <c r="D16343" s="2"/>
      <c r="G16343" s="2"/>
      <c r="J16343" s="2"/>
    </row>
    <row r="16344">
      <c r="D16344" s="2"/>
      <c r="G16344" s="2"/>
      <c r="J16344" s="2"/>
    </row>
    <row r="16345">
      <c r="D16345" s="2"/>
      <c r="G16345" s="2"/>
      <c r="J16345" s="2"/>
    </row>
    <row r="16346">
      <c r="D16346" s="2"/>
      <c r="G16346" s="2"/>
      <c r="J16346" s="2"/>
    </row>
    <row r="16347">
      <c r="D16347" s="2"/>
      <c r="G16347" s="2"/>
      <c r="J16347" s="2"/>
    </row>
    <row r="16348">
      <c r="D16348" s="2"/>
      <c r="G16348" s="2"/>
      <c r="J16348" s="2"/>
    </row>
    <row r="16349">
      <c r="D16349" s="2"/>
      <c r="G16349" s="2"/>
      <c r="J16349" s="2"/>
    </row>
    <row r="16350">
      <c r="D16350" s="2"/>
      <c r="G16350" s="2"/>
      <c r="J16350" s="2"/>
    </row>
    <row r="16351">
      <c r="D16351" s="2"/>
      <c r="G16351" s="2"/>
      <c r="J16351" s="2"/>
    </row>
    <row r="16352">
      <c r="D16352" s="2"/>
      <c r="G16352" s="2"/>
      <c r="J16352" s="2"/>
    </row>
    <row r="16353">
      <c r="D16353" s="2"/>
      <c r="G16353" s="2"/>
      <c r="J16353" s="2"/>
    </row>
    <row r="16354">
      <c r="D16354" s="2"/>
      <c r="G16354" s="2"/>
      <c r="J16354" s="2"/>
    </row>
    <row r="16355">
      <c r="D16355" s="2"/>
      <c r="G16355" s="2"/>
      <c r="J16355" s="2"/>
    </row>
    <row r="16356">
      <c r="D16356" s="2"/>
      <c r="G16356" s="2"/>
      <c r="J16356" s="2"/>
    </row>
    <row r="16357">
      <c r="D16357" s="2"/>
      <c r="G16357" s="2"/>
      <c r="J16357" s="2"/>
    </row>
    <row r="16358">
      <c r="D16358" s="2"/>
      <c r="G16358" s="2"/>
      <c r="J16358" s="2"/>
    </row>
    <row r="16359">
      <c r="D16359" s="2"/>
      <c r="G16359" s="2"/>
      <c r="J16359" s="2"/>
    </row>
    <row r="16360">
      <c r="D16360" s="2"/>
      <c r="G16360" s="2"/>
      <c r="J16360" s="2"/>
    </row>
    <row r="16361">
      <c r="D16361" s="2"/>
      <c r="G16361" s="2"/>
      <c r="J16361" s="2"/>
    </row>
    <row r="16362">
      <c r="D16362" s="2"/>
      <c r="G16362" s="2"/>
      <c r="J16362" s="2"/>
    </row>
    <row r="16363">
      <c r="D16363" s="2"/>
      <c r="G16363" s="2"/>
      <c r="J16363" s="2"/>
    </row>
    <row r="16364">
      <c r="D16364" s="2"/>
      <c r="G16364" s="2"/>
      <c r="J16364" s="2"/>
    </row>
    <row r="16365">
      <c r="D16365" s="2"/>
      <c r="G16365" s="2"/>
      <c r="J16365" s="2"/>
    </row>
    <row r="16366">
      <c r="D16366" s="2"/>
      <c r="G16366" s="2"/>
      <c r="J16366" s="2"/>
    </row>
    <row r="16367">
      <c r="D16367" s="2"/>
      <c r="G16367" s="2"/>
      <c r="J16367" s="2"/>
    </row>
    <row r="16368">
      <c r="D16368" s="2"/>
      <c r="G16368" s="2"/>
      <c r="J16368" s="2"/>
    </row>
    <row r="16369">
      <c r="D16369" s="2"/>
      <c r="G16369" s="2"/>
      <c r="J16369" s="2"/>
    </row>
    <row r="16370">
      <c r="D16370" s="2"/>
      <c r="G16370" s="2"/>
      <c r="J16370" s="2"/>
    </row>
    <row r="16371">
      <c r="D16371" s="2"/>
      <c r="G16371" s="2"/>
      <c r="J16371" s="2"/>
    </row>
    <row r="16372">
      <c r="D16372" s="2"/>
      <c r="G16372" s="2"/>
      <c r="J16372" s="2"/>
    </row>
    <row r="16373">
      <c r="D16373" s="2"/>
      <c r="G16373" s="2"/>
      <c r="J16373" s="2"/>
    </row>
    <row r="16374">
      <c r="D16374" s="2"/>
      <c r="G16374" s="2"/>
      <c r="J16374" s="2"/>
    </row>
    <row r="16375">
      <c r="D16375" s="2"/>
      <c r="G16375" s="2"/>
      <c r="J16375" s="2"/>
    </row>
    <row r="16376">
      <c r="D16376" s="2"/>
      <c r="G16376" s="2"/>
      <c r="J16376" s="2"/>
    </row>
    <row r="16377">
      <c r="D16377" s="2"/>
      <c r="G16377" s="2"/>
      <c r="J16377" s="2"/>
    </row>
    <row r="16378">
      <c r="D16378" s="2"/>
      <c r="G16378" s="2"/>
      <c r="J16378" s="2"/>
    </row>
    <row r="16379">
      <c r="D16379" s="2"/>
      <c r="G16379" s="2"/>
      <c r="J16379" s="2"/>
    </row>
    <row r="16380">
      <c r="D16380" s="2"/>
      <c r="G16380" s="2"/>
      <c r="J16380" s="2"/>
    </row>
    <row r="16381">
      <c r="D16381" s="2"/>
      <c r="G16381" s="2"/>
      <c r="J16381" s="2"/>
    </row>
    <row r="16382">
      <c r="D16382" s="2"/>
      <c r="G16382" s="2"/>
      <c r="J16382" s="2"/>
    </row>
    <row r="16383">
      <c r="D16383" s="2"/>
      <c r="G16383" s="2"/>
      <c r="J16383" s="2"/>
    </row>
    <row r="16384">
      <c r="D16384" s="2"/>
      <c r="G16384" s="2"/>
      <c r="J16384" s="2"/>
    </row>
    <row r="16385">
      <c r="D16385" s="2"/>
      <c r="G16385" s="2"/>
      <c r="J16385" s="2"/>
    </row>
    <row r="16386">
      <c r="D16386" s="2"/>
      <c r="G16386" s="2"/>
      <c r="J16386" s="2"/>
    </row>
    <row r="16387">
      <c r="D16387" s="2"/>
      <c r="G16387" s="2"/>
      <c r="J16387" s="2"/>
    </row>
    <row r="16388">
      <c r="D16388" s="2"/>
      <c r="G16388" s="2"/>
      <c r="J16388" s="2"/>
    </row>
    <row r="16389">
      <c r="D16389" s="2"/>
      <c r="G16389" s="2"/>
      <c r="J16389" s="2"/>
    </row>
    <row r="16390">
      <c r="D16390" s="2"/>
      <c r="G16390" s="2"/>
      <c r="J16390" s="2"/>
    </row>
    <row r="16391">
      <c r="D16391" s="2"/>
      <c r="G16391" s="2"/>
      <c r="J16391" s="2"/>
    </row>
    <row r="16392">
      <c r="D16392" s="2"/>
      <c r="G16392" s="2"/>
      <c r="J16392" s="2"/>
    </row>
    <row r="16393">
      <c r="D16393" s="2"/>
      <c r="G16393" s="2"/>
      <c r="J16393" s="2"/>
    </row>
    <row r="16394">
      <c r="D16394" s="2"/>
      <c r="G16394" s="2"/>
      <c r="J16394" s="2"/>
    </row>
    <row r="16395">
      <c r="D16395" s="2"/>
      <c r="G16395" s="2"/>
      <c r="J16395" s="2"/>
    </row>
    <row r="16396">
      <c r="D16396" s="2"/>
      <c r="G16396" s="2"/>
      <c r="J16396" s="2"/>
    </row>
    <row r="16397">
      <c r="D16397" s="2"/>
      <c r="G16397" s="2"/>
      <c r="J16397" s="2"/>
    </row>
    <row r="16398">
      <c r="D16398" s="2"/>
      <c r="G16398" s="2"/>
      <c r="J16398" s="2"/>
    </row>
    <row r="16399">
      <c r="D16399" s="2"/>
      <c r="G16399" s="2"/>
      <c r="J16399" s="2"/>
    </row>
    <row r="16400">
      <c r="D16400" s="2"/>
      <c r="G16400" s="2"/>
      <c r="J16400" s="2"/>
    </row>
    <row r="16401">
      <c r="D16401" s="2"/>
      <c r="G16401" s="2"/>
      <c r="J16401" s="2"/>
    </row>
    <row r="16402">
      <c r="D16402" s="2"/>
      <c r="G16402" s="2"/>
      <c r="J16402" s="2"/>
    </row>
    <row r="16403">
      <c r="D16403" s="2"/>
      <c r="G16403" s="2"/>
      <c r="J16403" s="2"/>
    </row>
    <row r="16404">
      <c r="D16404" s="2"/>
      <c r="G16404" s="2"/>
      <c r="J16404" s="2"/>
    </row>
    <row r="16405">
      <c r="D16405" s="2"/>
      <c r="G16405" s="2"/>
      <c r="J16405" s="2"/>
    </row>
    <row r="16406">
      <c r="D16406" s="2"/>
      <c r="G16406" s="2"/>
      <c r="J16406" s="2"/>
    </row>
    <row r="16407">
      <c r="D16407" s="2"/>
      <c r="G16407" s="2"/>
      <c r="J16407" s="2"/>
    </row>
    <row r="16408">
      <c r="D16408" s="2"/>
      <c r="G16408" s="2"/>
      <c r="J16408" s="2"/>
    </row>
    <row r="16409">
      <c r="D16409" s="2"/>
      <c r="G16409" s="2"/>
      <c r="J16409" s="2"/>
    </row>
    <row r="16410">
      <c r="D16410" s="2"/>
      <c r="G16410" s="2"/>
      <c r="J16410" s="2"/>
    </row>
    <row r="16411">
      <c r="D16411" s="2"/>
      <c r="G16411" s="2"/>
      <c r="J16411" s="2"/>
    </row>
    <row r="16412">
      <c r="D16412" s="2"/>
      <c r="G16412" s="2"/>
      <c r="J16412" s="2"/>
    </row>
    <row r="16413">
      <c r="D16413" s="2"/>
      <c r="G16413" s="2"/>
      <c r="J16413" s="2"/>
    </row>
    <row r="16414">
      <c r="D16414" s="2"/>
      <c r="G16414" s="2"/>
      <c r="J16414" s="2"/>
    </row>
    <row r="16415">
      <c r="D16415" s="2"/>
      <c r="G16415" s="2"/>
      <c r="J16415" s="2"/>
    </row>
    <row r="16416">
      <c r="D16416" s="2"/>
      <c r="G16416" s="2"/>
      <c r="J16416" s="2"/>
    </row>
    <row r="16417">
      <c r="D16417" s="2"/>
      <c r="G16417" s="2"/>
      <c r="J16417" s="2"/>
    </row>
    <row r="16418">
      <c r="D16418" s="2"/>
      <c r="G16418" s="2"/>
      <c r="J16418" s="2"/>
    </row>
    <row r="16419">
      <c r="D16419" s="2"/>
      <c r="G16419" s="2"/>
      <c r="J16419" s="2"/>
    </row>
    <row r="16420">
      <c r="D16420" s="2"/>
      <c r="G16420" s="2"/>
      <c r="J16420" s="2"/>
    </row>
    <row r="16421">
      <c r="D16421" s="2"/>
      <c r="G16421" s="2"/>
      <c r="J16421" s="2"/>
    </row>
    <row r="16422">
      <c r="D16422" s="2"/>
      <c r="G16422" s="2"/>
      <c r="J16422" s="2"/>
    </row>
    <row r="16423">
      <c r="D16423" s="2"/>
      <c r="G16423" s="2"/>
      <c r="J16423" s="2"/>
    </row>
    <row r="16424">
      <c r="D16424" s="2"/>
      <c r="G16424" s="2"/>
      <c r="J16424" s="2"/>
    </row>
    <row r="16425">
      <c r="D16425" s="2"/>
      <c r="G16425" s="2"/>
      <c r="J16425" s="2"/>
    </row>
    <row r="16426">
      <c r="D16426" s="2"/>
      <c r="G16426" s="2"/>
      <c r="J16426" s="2"/>
    </row>
    <row r="16427">
      <c r="D16427" s="2"/>
      <c r="G16427" s="2"/>
      <c r="J16427" s="2"/>
    </row>
    <row r="16428">
      <c r="D16428" s="2"/>
      <c r="G16428" s="2"/>
      <c r="J16428" s="2"/>
    </row>
    <row r="16429">
      <c r="D16429" s="2"/>
      <c r="G16429" s="2"/>
      <c r="J16429" s="2"/>
    </row>
    <row r="16430">
      <c r="D16430" s="2"/>
      <c r="G16430" s="2"/>
      <c r="J16430" s="2"/>
    </row>
    <row r="16431">
      <c r="D16431" s="2"/>
      <c r="G16431" s="2"/>
      <c r="J16431" s="2"/>
    </row>
    <row r="16432">
      <c r="D16432" s="2"/>
      <c r="G16432" s="2"/>
      <c r="J16432" s="2"/>
    </row>
    <row r="16433">
      <c r="D16433" s="2"/>
      <c r="G16433" s="2"/>
      <c r="J16433" s="2"/>
    </row>
    <row r="16434">
      <c r="D16434" s="2"/>
      <c r="G16434" s="2"/>
      <c r="J16434" s="2"/>
    </row>
    <row r="16435">
      <c r="D16435" s="2"/>
      <c r="G16435" s="2"/>
      <c r="J16435" s="2"/>
    </row>
    <row r="16436">
      <c r="D16436" s="2"/>
      <c r="G16436" s="2"/>
      <c r="J16436" s="2"/>
    </row>
    <row r="16437">
      <c r="D16437" s="2"/>
      <c r="G16437" s="2"/>
      <c r="J16437" s="2"/>
    </row>
    <row r="16438">
      <c r="D16438" s="2"/>
      <c r="G16438" s="2"/>
      <c r="J16438" s="2"/>
    </row>
    <row r="16439">
      <c r="D16439" s="2"/>
      <c r="G16439" s="2"/>
      <c r="J16439" s="2"/>
    </row>
    <row r="16440">
      <c r="D16440" s="2"/>
      <c r="G16440" s="2"/>
      <c r="J16440" s="2"/>
    </row>
    <row r="16441">
      <c r="D16441" s="2"/>
      <c r="G16441" s="2"/>
      <c r="J16441" s="2"/>
    </row>
    <row r="16442">
      <c r="D16442" s="2"/>
      <c r="G16442" s="2"/>
      <c r="J16442" s="2"/>
    </row>
    <row r="16443">
      <c r="D16443" s="2"/>
      <c r="G16443" s="2"/>
      <c r="J16443" s="2"/>
    </row>
    <row r="16444">
      <c r="D16444" s="2"/>
      <c r="G16444" s="2"/>
      <c r="J16444" s="2"/>
    </row>
    <row r="16445">
      <c r="D16445" s="2"/>
      <c r="G16445" s="2"/>
      <c r="J16445" s="2"/>
    </row>
    <row r="16446">
      <c r="D16446" s="2"/>
      <c r="G16446" s="2"/>
      <c r="J16446" s="2"/>
    </row>
    <row r="16447">
      <c r="D16447" s="2"/>
      <c r="G16447" s="2"/>
      <c r="J16447" s="2"/>
    </row>
    <row r="16448">
      <c r="D16448" s="2"/>
      <c r="G16448" s="2"/>
      <c r="J16448" s="2"/>
    </row>
    <row r="16449">
      <c r="D16449" s="2"/>
      <c r="G16449" s="2"/>
      <c r="J16449" s="2"/>
    </row>
    <row r="16450">
      <c r="D16450" s="2"/>
      <c r="G16450" s="2"/>
      <c r="J16450" s="2"/>
    </row>
    <row r="16451">
      <c r="D16451" s="2"/>
      <c r="G16451" s="2"/>
      <c r="J16451" s="2"/>
    </row>
    <row r="16452">
      <c r="D16452" s="2"/>
      <c r="G16452" s="2"/>
      <c r="J16452" s="2"/>
    </row>
    <row r="16453">
      <c r="D16453" s="2"/>
      <c r="G16453" s="2"/>
      <c r="J16453" s="2"/>
    </row>
    <row r="16454">
      <c r="D16454" s="2"/>
      <c r="G16454" s="2"/>
      <c r="J16454" s="2"/>
    </row>
    <row r="16455">
      <c r="D16455" s="2"/>
      <c r="G16455" s="2"/>
      <c r="J16455" s="2"/>
    </row>
    <row r="16456">
      <c r="D16456" s="2"/>
      <c r="G16456" s="2"/>
      <c r="J16456" s="2"/>
    </row>
    <row r="16457">
      <c r="D16457" s="2"/>
      <c r="G16457" s="2"/>
      <c r="J16457" s="2"/>
    </row>
    <row r="16458">
      <c r="D16458" s="2"/>
      <c r="G16458" s="2"/>
      <c r="J16458" s="2"/>
    </row>
    <row r="16459">
      <c r="D16459" s="2"/>
      <c r="G16459" s="2"/>
      <c r="J16459" s="2"/>
    </row>
    <row r="16460">
      <c r="D16460" s="2"/>
      <c r="G16460" s="2"/>
      <c r="J16460" s="2"/>
    </row>
    <row r="16461">
      <c r="D16461" s="2"/>
      <c r="G16461" s="2"/>
      <c r="J16461" s="2"/>
    </row>
    <row r="16462">
      <c r="D16462" s="2"/>
      <c r="G16462" s="2"/>
      <c r="J16462" s="2"/>
    </row>
    <row r="16463">
      <c r="D16463" s="2"/>
      <c r="G16463" s="2"/>
      <c r="J16463" s="2"/>
    </row>
    <row r="16464">
      <c r="D16464" s="2"/>
      <c r="G16464" s="2"/>
      <c r="J16464" s="2"/>
    </row>
    <row r="16465">
      <c r="D16465" s="2"/>
      <c r="G16465" s="2"/>
      <c r="J16465" s="2"/>
    </row>
    <row r="16466">
      <c r="D16466" s="2"/>
      <c r="G16466" s="2"/>
      <c r="J16466" s="2"/>
    </row>
    <row r="16467">
      <c r="D16467" s="2"/>
      <c r="G16467" s="2"/>
      <c r="J16467" s="2"/>
    </row>
    <row r="16468">
      <c r="D16468" s="2"/>
      <c r="G16468" s="2"/>
      <c r="J16468" s="2"/>
    </row>
    <row r="16469">
      <c r="D16469" s="2"/>
      <c r="G16469" s="2"/>
      <c r="J16469" s="2"/>
    </row>
    <row r="16470">
      <c r="D16470" s="2"/>
      <c r="G16470" s="2"/>
      <c r="J16470" s="2"/>
    </row>
    <row r="16471">
      <c r="D16471" s="2"/>
      <c r="G16471" s="2"/>
      <c r="J16471" s="2"/>
    </row>
    <row r="16472">
      <c r="D16472" s="2"/>
      <c r="G16472" s="2"/>
      <c r="J16472" s="2"/>
    </row>
    <row r="16473">
      <c r="D16473" s="2"/>
      <c r="G16473" s="2"/>
      <c r="J16473" s="2"/>
    </row>
    <row r="16474">
      <c r="D16474" s="2"/>
      <c r="G16474" s="2"/>
      <c r="J16474" s="2"/>
    </row>
    <row r="16475">
      <c r="D16475" s="2"/>
      <c r="G16475" s="2"/>
      <c r="J16475" s="2"/>
    </row>
    <row r="16476">
      <c r="D16476" s="2"/>
      <c r="G16476" s="2"/>
      <c r="J16476" s="2"/>
    </row>
    <row r="16477">
      <c r="D16477" s="2"/>
      <c r="G16477" s="2"/>
      <c r="J16477" s="2"/>
    </row>
    <row r="16478">
      <c r="D16478" s="2"/>
      <c r="G16478" s="2"/>
      <c r="J16478" s="2"/>
    </row>
    <row r="16479">
      <c r="D16479" s="2"/>
      <c r="G16479" s="2"/>
      <c r="J16479" s="2"/>
    </row>
    <row r="16480">
      <c r="D16480" s="2"/>
      <c r="G16480" s="2"/>
      <c r="J16480" s="2"/>
    </row>
    <row r="16481">
      <c r="D16481" s="2"/>
      <c r="G16481" s="2"/>
      <c r="J16481" s="2"/>
    </row>
    <row r="16482">
      <c r="D16482" s="2"/>
      <c r="G16482" s="2"/>
      <c r="J16482" s="2"/>
    </row>
    <row r="16483">
      <c r="D16483" s="2"/>
      <c r="G16483" s="2"/>
      <c r="J16483" s="2"/>
    </row>
    <row r="16484">
      <c r="D16484" s="2"/>
      <c r="G16484" s="2"/>
      <c r="J16484" s="2"/>
    </row>
    <row r="16485">
      <c r="D16485" s="2"/>
      <c r="G16485" s="2"/>
      <c r="J16485" s="2"/>
    </row>
    <row r="16486">
      <c r="D16486" s="2"/>
      <c r="G16486" s="2"/>
      <c r="J16486" s="2"/>
    </row>
    <row r="16487">
      <c r="D16487" s="2"/>
      <c r="G16487" s="2"/>
      <c r="J16487" s="2"/>
    </row>
    <row r="16488">
      <c r="D16488" s="2"/>
      <c r="G16488" s="2"/>
      <c r="J16488" s="2"/>
    </row>
    <row r="16489">
      <c r="D16489" s="2"/>
      <c r="G16489" s="2"/>
      <c r="J16489" s="2"/>
    </row>
    <row r="16490">
      <c r="D16490" s="2"/>
      <c r="G16490" s="2"/>
      <c r="J16490" s="2"/>
    </row>
    <row r="16491">
      <c r="D16491" s="2"/>
      <c r="G16491" s="2"/>
      <c r="J16491" s="2"/>
    </row>
    <row r="16492">
      <c r="D16492" s="2"/>
      <c r="G16492" s="2"/>
      <c r="J16492" s="2"/>
    </row>
    <row r="16493">
      <c r="D16493" s="2"/>
      <c r="G16493" s="2"/>
      <c r="J16493" s="2"/>
    </row>
    <row r="16494">
      <c r="D16494" s="2"/>
      <c r="G16494" s="2"/>
      <c r="J16494" s="2"/>
    </row>
    <row r="16495">
      <c r="D16495" s="2"/>
      <c r="G16495" s="2"/>
      <c r="J16495" s="2"/>
    </row>
    <row r="16496">
      <c r="D16496" s="2"/>
      <c r="G16496" s="2"/>
      <c r="J16496" s="2"/>
    </row>
    <row r="16497">
      <c r="D16497" s="2"/>
      <c r="G16497" s="2"/>
      <c r="J16497" s="2"/>
    </row>
    <row r="16498">
      <c r="D16498" s="2"/>
      <c r="G16498" s="2"/>
      <c r="J16498" s="2"/>
    </row>
    <row r="16499">
      <c r="D16499" s="2"/>
      <c r="G16499" s="2"/>
      <c r="J16499" s="2"/>
    </row>
    <row r="16500">
      <c r="D16500" s="2"/>
      <c r="G16500" s="2"/>
      <c r="J16500" s="2"/>
    </row>
    <row r="16501">
      <c r="D16501" s="2"/>
      <c r="G16501" s="2"/>
      <c r="J16501" s="2"/>
    </row>
    <row r="16502">
      <c r="D16502" s="2"/>
      <c r="G16502" s="2"/>
      <c r="J16502" s="2"/>
    </row>
    <row r="16503">
      <c r="D16503" s="2"/>
      <c r="G16503" s="2"/>
      <c r="J16503" s="2"/>
    </row>
    <row r="16504">
      <c r="D16504" s="2"/>
      <c r="G16504" s="2"/>
      <c r="J16504" s="2"/>
    </row>
    <row r="16505">
      <c r="D16505" s="2"/>
      <c r="G16505" s="2"/>
      <c r="J16505" s="2"/>
    </row>
    <row r="16506">
      <c r="D16506" s="2"/>
      <c r="G16506" s="2"/>
      <c r="J16506" s="2"/>
    </row>
    <row r="16507">
      <c r="D16507" s="2"/>
      <c r="G16507" s="2"/>
      <c r="J16507" s="2"/>
    </row>
    <row r="16508">
      <c r="D16508" s="2"/>
      <c r="G16508" s="2"/>
      <c r="J16508" s="2"/>
    </row>
    <row r="16509">
      <c r="D16509" s="2"/>
      <c r="G16509" s="2"/>
      <c r="J16509" s="2"/>
    </row>
    <row r="16510">
      <c r="D16510" s="2"/>
      <c r="G16510" s="2"/>
      <c r="J16510" s="2"/>
    </row>
    <row r="16511">
      <c r="D16511" s="2"/>
      <c r="G16511" s="2"/>
      <c r="J16511" s="2"/>
    </row>
    <row r="16512">
      <c r="D16512" s="2"/>
      <c r="G16512" s="2"/>
      <c r="J16512" s="2"/>
    </row>
    <row r="16513">
      <c r="D16513" s="2"/>
      <c r="G16513" s="2"/>
      <c r="J16513" s="2"/>
    </row>
    <row r="16514">
      <c r="D16514" s="2"/>
      <c r="G16514" s="2"/>
      <c r="J16514" s="2"/>
    </row>
    <row r="16515">
      <c r="D16515" s="2"/>
      <c r="G16515" s="2"/>
      <c r="J16515" s="2"/>
    </row>
    <row r="16516">
      <c r="D16516" s="2"/>
      <c r="G16516" s="2"/>
      <c r="J16516" s="2"/>
    </row>
    <row r="16517">
      <c r="D16517" s="2"/>
      <c r="G16517" s="2"/>
      <c r="J16517" s="2"/>
    </row>
    <row r="16518">
      <c r="D16518" s="2"/>
      <c r="G16518" s="2"/>
      <c r="J16518" s="2"/>
    </row>
    <row r="16519">
      <c r="D16519" s="2"/>
      <c r="G16519" s="2"/>
      <c r="J16519" s="2"/>
    </row>
    <row r="16520">
      <c r="D16520" s="2"/>
      <c r="G16520" s="2"/>
      <c r="J16520" s="2"/>
    </row>
    <row r="16521">
      <c r="D16521" s="2"/>
      <c r="G16521" s="2"/>
      <c r="J16521" s="2"/>
    </row>
    <row r="16522">
      <c r="D16522" s="2"/>
      <c r="G16522" s="2"/>
      <c r="J16522" s="2"/>
    </row>
    <row r="16523">
      <c r="D16523" s="2"/>
      <c r="G16523" s="2"/>
      <c r="J16523" s="2"/>
    </row>
    <row r="16524">
      <c r="D16524" s="2"/>
      <c r="G16524" s="2"/>
      <c r="J16524" s="2"/>
    </row>
    <row r="16525">
      <c r="D16525" s="2"/>
      <c r="G16525" s="2"/>
      <c r="J16525" s="2"/>
    </row>
    <row r="16526">
      <c r="D16526" s="2"/>
      <c r="G16526" s="2"/>
      <c r="J16526" s="2"/>
    </row>
    <row r="16527">
      <c r="D16527" s="2"/>
      <c r="G16527" s="2"/>
      <c r="J16527" s="2"/>
    </row>
    <row r="16528">
      <c r="D16528" s="2"/>
      <c r="G16528" s="2"/>
      <c r="J16528" s="2"/>
    </row>
    <row r="16529">
      <c r="D16529" s="2"/>
      <c r="G16529" s="2"/>
      <c r="J16529" s="2"/>
    </row>
    <row r="16530">
      <c r="D16530" s="2"/>
      <c r="G16530" s="2"/>
      <c r="J16530" s="2"/>
    </row>
    <row r="16531">
      <c r="D16531" s="2"/>
      <c r="G16531" s="2"/>
      <c r="J16531" s="2"/>
    </row>
    <row r="16532">
      <c r="D16532" s="2"/>
      <c r="G16532" s="2"/>
      <c r="J16532" s="2"/>
    </row>
    <row r="16533">
      <c r="D16533" s="2"/>
      <c r="G16533" s="2"/>
      <c r="J16533" s="2"/>
    </row>
    <row r="16534">
      <c r="D16534" s="2"/>
      <c r="G16534" s="2"/>
      <c r="J16534" s="2"/>
    </row>
    <row r="16535">
      <c r="D16535" s="2"/>
      <c r="G16535" s="2"/>
      <c r="J16535" s="2"/>
    </row>
    <row r="16536">
      <c r="D16536" s="2"/>
      <c r="G16536" s="2"/>
      <c r="J16536" s="2"/>
    </row>
    <row r="16537">
      <c r="D16537" s="2"/>
      <c r="G16537" s="2"/>
      <c r="J16537" s="2"/>
    </row>
    <row r="16538">
      <c r="D16538" s="2"/>
      <c r="G16538" s="2"/>
      <c r="J16538" s="2"/>
    </row>
    <row r="16539">
      <c r="D16539" s="2"/>
      <c r="G16539" s="2"/>
      <c r="J16539" s="2"/>
    </row>
    <row r="16540">
      <c r="D16540" s="2"/>
      <c r="G16540" s="2"/>
      <c r="J16540" s="2"/>
    </row>
    <row r="16541">
      <c r="D16541" s="2"/>
      <c r="G16541" s="2"/>
      <c r="J16541" s="2"/>
    </row>
    <row r="16542">
      <c r="D16542" s="2"/>
      <c r="G16542" s="2"/>
      <c r="J16542" s="2"/>
    </row>
    <row r="16543">
      <c r="D16543" s="2"/>
      <c r="G16543" s="2"/>
      <c r="J16543" s="2"/>
    </row>
    <row r="16544">
      <c r="D16544" s="2"/>
      <c r="G16544" s="2"/>
      <c r="J16544" s="2"/>
    </row>
    <row r="16545">
      <c r="D16545" s="2"/>
      <c r="G16545" s="2"/>
      <c r="J16545" s="2"/>
    </row>
    <row r="16546">
      <c r="D16546" s="2"/>
      <c r="G16546" s="2"/>
      <c r="J16546" s="2"/>
    </row>
    <row r="16547">
      <c r="D16547" s="2"/>
      <c r="G16547" s="2"/>
      <c r="J16547" s="2"/>
    </row>
    <row r="16548">
      <c r="D16548" s="2"/>
      <c r="G16548" s="2"/>
      <c r="J16548" s="2"/>
    </row>
    <row r="16549">
      <c r="D16549" s="2"/>
      <c r="G16549" s="2"/>
      <c r="J16549" s="2"/>
    </row>
    <row r="16550">
      <c r="D16550" s="2"/>
      <c r="G16550" s="2"/>
      <c r="J16550" s="2"/>
    </row>
    <row r="16551">
      <c r="D16551" s="2"/>
      <c r="G16551" s="2"/>
      <c r="J16551" s="2"/>
    </row>
    <row r="16552">
      <c r="D16552" s="2"/>
      <c r="G16552" s="2"/>
      <c r="J16552" s="2"/>
    </row>
    <row r="16553">
      <c r="D16553" s="2"/>
      <c r="G16553" s="2"/>
      <c r="J16553" s="2"/>
    </row>
    <row r="16554">
      <c r="D16554" s="2"/>
      <c r="G16554" s="2"/>
      <c r="J16554" s="2"/>
    </row>
    <row r="16555">
      <c r="D16555" s="2"/>
      <c r="G16555" s="2"/>
      <c r="J16555" s="2"/>
    </row>
    <row r="16556">
      <c r="D16556" s="2"/>
      <c r="G16556" s="2"/>
      <c r="J16556" s="2"/>
    </row>
    <row r="16557">
      <c r="D16557" s="2"/>
      <c r="G16557" s="2"/>
      <c r="J16557" s="2"/>
    </row>
    <row r="16558">
      <c r="D16558" s="2"/>
      <c r="G16558" s="2"/>
      <c r="J16558" s="2"/>
    </row>
    <row r="16559">
      <c r="D16559" s="2"/>
      <c r="G16559" s="2"/>
      <c r="J16559" s="2"/>
    </row>
    <row r="16560">
      <c r="D16560" s="2"/>
      <c r="G16560" s="2"/>
      <c r="J16560" s="2"/>
    </row>
    <row r="16561">
      <c r="D16561" s="2"/>
      <c r="G16561" s="2"/>
      <c r="J16561" s="2"/>
    </row>
    <row r="16562">
      <c r="D16562" s="2"/>
      <c r="G16562" s="2"/>
      <c r="J16562" s="2"/>
    </row>
    <row r="16563">
      <c r="D16563" s="2"/>
      <c r="G16563" s="2"/>
      <c r="J16563" s="2"/>
    </row>
    <row r="16564">
      <c r="D16564" s="2"/>
      <c r="G16564" s="2"/>
      <c r="J16564" s="2"/>
    </row>
    <row r="16565">
      <c r="D16565" s="2"/>
      <c r="G16565" s="2"/>
      <c r="J16565" s="2"/>
    </row>
    <row r="16566">
      <c r="D16566" s="2"/>
      <c r="G16566" s="2"/>
      <c r="J16566" s="2"/>
    </row>
    <row r="16567">
      <c r="D16567" s="2"/>
      <c r="G16567" s="2"/>
      <c r="J16567" s="2"/>
    </row>
    <row r="16568">
      <c r="D16568" s="2"/>
      <c r="G16568" s="2"/>
      <c r="J16568" s="2"/>
    </row>
    <row r="16569">
      <c r="D16569" s="2"/>
      <c r="G16569" s="2"/>
      <c r="J16569" s="2"/>
    </row>
    <row r="16570">
      <c r="D16570" s="2"/>
      <c r="G16570" s="2"/>
      <c r="J16570" s="2"/>
    </row>
    <row r="16571">
      <c r="D16571" s="2"/>
      <c r="G16571" s="2"/>
      <c r="J16571" s="2"/>
    </row>
    <row r="16572">
      <c r="D16572" s="2"/>
      <c r="G16572" s="2"/>
      <c r="J16572" s="2"/>
    </row>
    <row r="16573">
      <c r="D16573" s="2"/>
      <c r="G16573" s="2"/>
      <c r="J16573" s="2"/>
    </row>
    <row r="16574">
      <c r="D16574" s="2"/>
      <c r="G16574" s="2"/>
      <c r="J16574" s="2"/>
    </row>
    <row r="16575">
      <c r="D16575" s="2"/>
      <c r="G16575" s="2"/>
      <c r="J16575" s="2"/>
    </row>
    <row r="16576">
      <c r="D16576" s="2"/>
      <c r="G16576" s="2"/>
      <c r="J16576" s="2"/>
    </row>
    <row r="16577">
      <c r="D16577" s="2"/>
      <c r="G16577" s="2"/>
      <c r="J16577" s="2"/>
    </row>
    <row r="16578">
      <c r="D16578" s="2"/>
      <c r="G16578" s="2"/>
      <c r="J16578" s="2"/>
    </row>
    <row r="16579">
      <c r="D16579" s="2"/>
      <c r="G16579" s="2"/>
      <c r="J16579" s="2"/>
    </row>
    <row r="16580">
      <c r="D16580" s="2"/>
      <c r="G16580" s="2"/>
      <c r="J16580" s="2"/>
    </row>
    <row r="16581">
      <c r="D16581" s="2"/>
      <c r="G16581" s="2"/>
      <c r="J16581" s="2"/>
    </row>
    <row r="16582">
      <c r="D16582" s="2"/>
      <c r="G16582" s="2"/>
      <c r="J16582" s="2"/>
    </row>
    <row r="16583">
      <c r="D16583" s="2"/>
      <c r="G16583" s="2"/>
      <c r="J16583" s="2"/>
    </row>
    <row r="16584">
      <c r="D16584" s="2"/>
      <c r="G16584" s="2"/>
      <c r="J16584" s="2"/>
    </row>
    <row r="16585">
      <c r="D16585" s="2"/>
      <c r="G16585" s="2"/>
      <c r="J16585" s="2"/>
    </row>
    <row r="16586">
      <c r="D16586" s="2"/>
      <c r="G16586" s="2"/>
      <c r="J16586" s="2"/>
    </row>
    <row r="16587">
      <c r="D16587" s="2"/>
      <c r="G16587" s="2"/>
      <c r="J16587" s="2"/>
    </row>
    <row r="16588">
      <c r="D16588" s="2"/>
      <c r="G16588" s="2"/>
      <c r="J16588" s="2"/>
    </row>
    <row r="16589">
      <c r="D16589" s="2"/>
      <c r="G16589" s="2"/>
      <c r="J16589" s="2"/>
    </row>
    <row r="16590">
      <c r="D16590" s="2"/>
      <c r="G16590" s="2"/>
      <c r="J16590" s="2"/>
    </row>
    <row r="16591">
      <c r="D16591" s="2"/>
      <c r="G16591" s="2"/>
      <c r="J16591" s="2"/>
    </row>
    <row r="16592">
      <c r="D16592" s="2"/>
      <c r="G16592" s="2"/>
      <c r="J16592" s="2"/>
    </row>
    <row r="16593">
      <c r="D16593" s="2"/>
      <c r="G16593" s="2"/>
      <c r="J16593" s="2"/>
    </row>
    <row r="16594">
      <c r="D16594" s="2"/>
      <c r="G16594" s="2"/>
      <c r="J16594" s="2"/>
    </row>
    <row r="16595">
      <c r="D16595" s="2"/>
      <c r="G16595" s="2"/>
      <c r="J16595" s="2"/>
    </row>
    <row r="16596">
      <c r="D16596" s="2"/>
      <c r="G16596" s="2"/>
      <c r="J16596" s="2"/>
    </row>
    <row r="16597">
      <c r="D16597" s="2"/>
      <c r="G16597" s="2"/>
      <c r="J16597" s="2"/>
    </row>
    <row r="16598">
      <c r="D16598" s="2"/>
      <c r="G16598" s="2"/>
      <c r="J16598" s="2"/>
    </row>
    <row r="16599">
      <c r="D16599" s="2"/>
      <c r="G16599" s="2"/>
      <c r="J16599" s="2"/>
    </row>
    <row r="16600">
      <c r="D16600" s="2"/>
      <c r="G16600" s="2"/>
      <c r="J16600" s="2"/>
    </row>
    <row r="16601">
      <c r="D16601" s="2"/>
      <c r="G16601" s="2"/>
      <c r="J16601" s="2"/>
    </row>
    <row r="16602">
      <c r="D16602" s="2"/>
      <c r="G16602" s="2"/>
      <c r="J16602" s="2"/>
    </row>
    <row r="16603">
      <c r="D16603" s="2"/>
      <c r="G16603" s="2"/>
      <c r="J16603" s="2"/>
    </row>
    <row r="16604">
      <c r="D16604" s="2"/>
      <c r="G16604" s="2"/>
      <c r="J16604" s="2"/>
    </row>
    <row r="16605">
      <c r="D16605" s="2"/>
      <c r="G16605" s="2"/>
      <c r="J16605" s="2"/>
    </row>
    <row r="16606">
      <c r="D16606" s="2"/>
      <c r="G16606" s="2"/>
      <c r="J16606" s="2"/>
    </row>
    <row r="16607">
      <c r="D16607" s="2"/>
      <c r="G16607" s="2"/>
      <c r="J16607" s="2"/>
    </row>
    <row r="16608">
      <c r="D16608" s="2"/>
      <c r="G16608" s="2"/>
      <c r="J16608" s="2"/>
    </row>
    <row r="16609">
      <c r="D16609" s="2"/>
      <c r="G16609" s="2"/>
      <c r="J16609" s="2"/>
    </row>
    <row r="16610">
      <c r="D16610" s="2"/>
      <c r="G16610" s="2"/>
      <c r="J16610" s="2"/>
    </row>
    <row r="16611">
      <c r="D16611" s="2"/>
      <c r="G16611" s="2"/>
      <c r="J16611" s="2"/>
    </row>
    <row r="16612">
      <c r="D16612" s="2"/>
      <c r="G16612" s="2"/>
      <c r="J16612" s="2"/>
    </row>
    <row r="16613">
      <c r="D16613" s="2"/>
      <c r="G16613" s="2"/>
      <c r="J16613" s="2"/>
    </row>
    <row r="16614">
      <c r="D16614" s="2"/>
      <c r="G16614" s="2"/>
      <c r="J16614" s="2"/>
    </row>
    <row r="16615">
      <c r="D16615" s="2"/>
      <c r="G16615" s="2"/>
      <c r="J16615" s="2"/>
    </row>
    <row r="16616">
      <c r="D16616" s="2"/>
      <c r="G16616" s="2"/>
      <c r="J16616" s="2"/>
    </row>
    <row r="16617">
      <c r="D16617" s="2"/>
      <c r="G16617" s="2"/>
      <c r="J16617" s="2"/>
    </row>
    <row r="16618">
      <c r="D16618" s="2"/>
      <c r="G16618" s="2"/>
      <c r="J16618" s="2"/>
    </row>
    <row r="16619">
      <c r="D16619" s="2"/>
      <c r="G16619" s="2"/>
      <c r="J16619" s="2"/>
    </row>
    <row r="16620">
      <c r="D16620" s="2"/>
      <c r="G16620" s="2"/>
      <c r="J16620" s="2"/>
    </row>
    <row r="16621">
      <c r="D16621" s="2"/>
      <c r="G16621" s="2"/>
      <c r="J16621" s="2"/>
    </row>
    <row r="16622">
      <c r="D16622" s="2"/>
      <c r="G16622" s="2"/>
      <c r="J16622" s="2"/>
    </row>
    <row r="16623">
      <c r="D16623" s="2"/>
      <c r="G16623" s="2"/>
      <c r="J16623" s="2"/>
    </row>
    <row r="16624">
      <c r="D16624" s="2"/>
      <c r="G16624" s="2"/>
      <c r="J16624" s="2"/>
    </row>
    <row r="16625">
      <c r="D16625" s="2"/>
      <c r="G16625" s="2"/>
      <c r="J16625" s="2"/>
    </row>
    <row r="16626">
      <c r="D16626" s="2"/>
      <c r="G16626" s="2"/>
      <c r="J16626" s="2"/>
    </row>
    <row r="16627">
      <c r="D16627" s="2"/>
      <c r="G16627" s="2"/>
      <c r="J16627" s="2"/>
    </row>
    <row r="16628">
      <c r="D16628" s="2"/>
      <c r="G16628" s="2"/>
      <c r="J16628" s="2"/>
    </row>
    <row r="16629">
      <c r="D16629" s="2"/>
      <c r="G16629" s="2"/>
      <c r="J16629" s="2"/>
    </row>
    <row r="16630">
      <c r="D16630" s="2"/>
      <c r="G16630" s="2"/>
      <c r="J16630" s="2"/>
    </row>
    <row r="16631">
      <c r="D16631" s="2"/>
      <c r="G16631" s="2"/>
      <c r="J16631" s="2"/>
    </row>
    <row r="16632">
      <c r="D16632" s="2"/>
      <c r="G16632" s="2"/>
      <c r="J16632" s="2"/>
    </row>
    <row r="16633">
      <c r="D16633" s="2"/>
      <c r="G16633" s="2"/>
      <c r="J16633" s="2"/>
    </row>
    <row r="16634">
      <c r="D16634" s="2"/>
      <c r="G16634" s="2"/>
      <c r="J16634" s="2"/>
    </row>
    <row r="16635">
      <c r="D16635" s="2"/>
      <c r="G16635" s="2"/>
      <c r="J16635" s="2"/>
    </row>
    <row r="16636">
      <c r="D16636" s="2"/>
      <c r="G16636" s="2"/>
      <c r="J16636" s="2"/>
    </row>
    <row r="16637">
      <c r="D16637" s="2"/>
      <c r="G16637" s="2"/>
      <c r="J16637" s="2"/>
    </row>
    <row r="16638">
      <c r="D16638" s="2"/>
      <c r="G16638" s="2"/>
      <c r="J16638" s="2"/>
    </row>
    <row r="16639">
      <c r="D16639" s="2"/>
      <c r="G16639" s="2"/>
      <c r="J16639" s="2"/>
    </row>
    <row r="16640">
      <c r="D16640" s="2"/>
      <c r="G16640" s="2"/>
      <c r="J16640" s="2"/>
    </row>
    <row r="16641">
      <c r="D16641" s="2"/>
      <c r="G16641" s="2"/>
      <c r="J16641" s="2"/>
    </row>
    <row r="16642">
      <c r="D16642" s="2"/>
      <c r="G16642" s="2"/>
      <c r="J16642" s="2"/>
    </row>
    <row r="16643">
      <c r="D16643" s="2"/>
      <c r="G16643" s="2"/>
      <c r="J16643" s="2"/>
    </row>
    <row r="16644">
      <c r="D16644" s="2"/>
      <c r="G16644" s="2"/>
      <c r="J16644" s="2"/>
    </row>
    <row r="16645">
      <c r="D16645" s="2"/>
      <c r="G16645" s="2"/>
      <c r="J16645" s="2"/>
    </row>
    <row r="16646">
      <c r="D16646" s="2"/>
      <c r="G16646" s="2"/>
      <c r="J16646" s="2"/>
    </row>
    <row r="16647">
      <c r="D16647" s="2"/>
      <c r="G16647" s="2"/>
      <c r="J16647" s="2"/>
    </row>
    <row r="16648">
      <c r="D16648" s="2"/>
      <c r="G16648" s="2"/>
      <c r="J16648" s="2"/>
    </row>
    <row r="16649">
      <c r="D16649" s="2"/>
      <c r="G16649" s="2"/>
      <c r="J16649" s="2"/>
    </row>
    <row r="16650">
      <c r="D16650" s="2"/>
      <c r="G16650" s="2"/>
      <c r="J16650" s="2"/>
    </row>
    <row r="16651">
      <c r="D16651" s="2"/>
      <c r="G16651" s="2"/>
      <c r="J16651" s="2"/>
    </row>
    <row r="16652">
      <c r="D16652" s="2"/>
      <c r="G16652" s="2"/>
      <c r="J16652" s="2"/>
    </row>
    <row r="16653">
      <c r="D16653" s="2"/>
      <c r="G16653" s="2"/>
      <c r="J16653" s="2"/>
    </row>
    <row r="16654">
      <c r="D16654" s="2"/>
      <c r="G16654" s="2"/>
      <c r="J16654" s="2"/>
    </row>
    <row r="16655">
      <c r="D16655" s="2"/>
      <c r="G16655" s="2"/>
      <c r="J16655" s="2"/>
    </row>
    <row r="16656">
      <c r="D16656" s="2"/>
      <c r="G16656" s="2"/>
      <c r="J16656" s="2"/>
    </row>
    <row r="16657">
      <c r="D16657" s="2"/>
      <c r="G16657" s="2"/>
      <c r="J16657" s="2"/>
    </row>
    <row r="16658">
      <c r="D16658" s="2"/>
      <c r="G16658" s="2"/>
      <c r="J16658" s="2"/>
    </row>
    <row r="16659">
      <c r="D16659" s="2"/>
      <c r="G16659" s="2"/>
      <c r="J16659" s="2"/>
    </row>
    <row r="16660">
      <c r="D16660" s="2"/>
      <c r="G16660" s="2"/>
      <c r="J16660" s="2"/>
    </row>
    <row r="16661">
      <c r="D16661" s="2"/>
      <c r="G16661" s="2"/>
      <c r="J16661" s="2"/>
    </row>
    <row r="16662">
      <c r="D16662" s="2"/>
      <c r="G16662" s="2"/>
      <c r="J16662" s="2"/>
    </row>
    <row r="16663">
      <c r="D16663" s="2"/>
      <c r="G16663" s="2"/>
      <c r="J16663" s="2"/>
    </row>
    <row r="16664">
      <c r="D16664" s="2"/>
      <c r="G16664" s="2"/>
      <c r="J16664" s="2"/>
    </row>
    <row r="16665">
      <c r="D16665" s="2"/>
      <c r="G16665" s="2"/>
      <c r="J16665" s="2"/>
    </row>
    <row r="16666">
      <c r="D16666" s="2"/>
      <c r="G16666" s="2"/>
      <c r="J16666" s="2"/>
    </row>
    <row r="16667">
      <c r="D16667" s="2"/>
      <c r="G16667" s="2"/>
      <c r="J16667" s="2"/>
    </row>
    <row r="16668">
      <c r="D16668" s="2"/>
      <c r="G16668" s="2"/>
      <c r="J16668" s="2"/>
    </row>
    <row r="16669">
      <c r="D16669" s="2"/>
      <c r="G16669" s="2"/>
      <c r="J16669" s="2"/>
    </row>
    <row r="16670">
      <c r="D16670" s="2"/>
      <c r="G16670" s="2"/>
      <c r="J16670" s="2"/>
    </row>
    <row r="16671">
      <c r="D16671" s="2"/>
      <c r="G16671" s="2"/>
      <c r="J16671" s="2"/>
    </row>
    <row r="16672">
      <c r="D16672" s="2"/>
      <c r="G16672" s="2"/>
      <c r="J16672" s="2"/>
    </row>
    <row r="16673">
      <c r="D16673" s="2"/>
      <c r="G16673" s="2"/>
      <c r="J16673" s="2"/>
    </row>
    <row r="16674">
      <c r="D16674" s="2"/>
      <c r="G16674" s="2"/>
      <c r="J16674" s="2"/>
    </row>
    <row r="16675">
      <c r="D16675" s="2"/>
      <c r="G16675" s="2"/>
      <c r="J16675" s="2"/>
    </row>
    <row r="16676">
      <c r="D16676" s="2"/>
      <c r="G16676" s="2"/>
      <c r="J16676" s="2"/>
    </row>
    <row r="16677">
      <c r="D16677" s="2"/>
      <c r="G16677" s="2"/>
      <c r="J16677" s="2"/>
    </row>
    <row r="16678">
      <c r="D16678" s="2"/>
      <c r="G16678" s="2"/>
      <c r="J16678" s="2"/>
    </row>
    <row r="16679">
      <c r="D16679" s="2"/>
      <c r="G16679" s="2"/>
      <c r="J16679" s="2"/>
    </row>
    <row r="16680">
      <c r="D16680" s="2"/>
      <c r="G16680" s="2"/>
      <c r="J16680" s="2"/>
    </row>
    <row r="16681">
      <c r="D16681" s="2"/>
      <c r="G16681" s="2"/>
      <c r="J16681" s="2"/>
    </row>
    <row r="16682">
      <c r="D16682" s="2"/>
      <c r="G16682" s="2"/>
      <c r="J16682" s="2"/>
    </row>
    <row r="16683">
      <c r="D16683" s="2"/>
      <c r="G16683" s="2"/>
      <c r="J16683" s="2"/>
    </row>
    <row r="16684">
      <c r="D16684" s="2"/>
      <c r="G16684" s="2"/>
      <c r="J16684" s="2"/>
    </row>
    <row r="16685">
      <c r="D16685" s="2"/>
      <c r="G16685" s="2"/>
      <c r="J16685" s="2"/>
    </row>
    <row r="16686">
      <c r="D16686" s="2"/>
      <c r="G16686" s="2"/>
      <c r="J16686" s="2"/>
    </row>
    <row r="16687">
      <c r="D16687" s="2"/>
      <c r="G16687" s="2"/>
      <c r="J16687" s="2"/>
    </row>
    <row r="16688">
      <c r="D16688" s="2"/>
      <c r="G16688" s="2"/>
      <c r="J16688" s="2"/>
    </row>
    <row r="16689">
      <c r="D16689" s="2"/>
      <c r="G16689" s="2"/>
      <c r="J16689" s="2"/>
    </row>
    <row r="16690">
      <c r="D16690" s="2"/>
      <c r="G16690" s="2"/>
      <c r="J16690" s="2"/>
    </row>
    <row r="16691">
      <c r="D16691" s="2"/>
      <c r="G16691" s="2"/>
      <c r="J16691" s="2"/>
    </row>
    <row r="16692">
      <c r="D16692" s="2"/>
      <c r="G16692" s="2"/>
      <c r="J16692" s="2"/>
    </row>
    <row r="16693">
      <c r="D16693" s="2"/>
      <c r="G16693" s="2"/>
      <c r="J16693" s="2"/>
    </row>
    <row r="16694">
      <c r="D16694" s="2"/>
      <c r="G16694" s="2"/>
      <c r="J16694" s="2"/>
    </row>
    <row r="16695">
      <c r="D16695" s="2"/>
      <c r="G16695" s="2"/>
      <c r="J16695" s="2"/>
    </row>
    <row r="16696">
      <c r="D16696" s="2"/>
      <c r="G16696" s="2"/>
      <c r="J16696" s="2"/>
    </row>
    <row r="16697">
      <c r="D16697" s="2"/>
      <c r="G16697" s="2"/>
      <c r="J16697" s="2"/>
    </row>
    <row r="16698">
      <c r="D16698" s="2"/>
      <c r="G16698" s="2"/>
      <c r="J16698" s="2"/>
    </row>
    <row r="16699">
      <c r="D16699" s="2"/>
      <c r="G16699" s="2"/>
      <c r="J16699" s="2"/>
    </row>
    <row r="16700">
      <c r="D16700" s="2"/>
      <c r="G16700" s="2"/>
      <c r="J16700" s="2"/>
    </row>
    <row r="16701">
      <c r="D16701" s="2"/>
      <c r="G16701" s="2"/>
      <c r="J16701" s="2"/>
    </row>
    <row r="16702">
      <c r="D16702" s="2"/>
      <c r="G16702" s="2"/>
      <c r="J16702" s="2"/>
    </row>
    <row r="16703">
      <c r="D16703" s="2"/>
      <c r="G16703" s="2"/>
      <c r="J16703" s="2"/>
    </row>
    <row r="16704">
      <c r="D16704" s="2"/>
      <c r="G16704" s="2"/>
      <c r="J16704" s="2"/>
    </row>
    <row r="16705">
      <c r="D16705" s="2"/>
      <c r="G16705" s="2"/>
      <c r="J16705" s="2"/>
    </row>
    <row r="16706">
      <c r="D16706" s="2"/>
      <c r="G16706" s="2"/>
      <c r="J16706" s="2"/>
    </row>
    <row r="16707">
      <c r="D16707" s="2"/>
      <c r="G16707" s="2"/>
      <c r="J16707" s="2"/>
    </row>
    <row r="16708">
      <c r="D16708" s="2"/>
      <c r="G16708" s="2"/>
      <c r="J16708" s="2"/>
    </row>
    <row r="16709">
      <c r="D16709" s="2"/>
      <c r="G16709" s="2"/>
      <c r="J16709" s="2"/>
    </row>
    <row r="16710">
      <c r="D16710" s="2"/>
      <c r="G16710" s="2"/>
      <c r="J16710" s="2"/>
    </row>
    <row r="16711">
      <c r="D16711" s="2"/>
      <c r="G16711" s="2"/>
      <c r="J16711" s="2"/>
    </row>
    <row r="16712">
      <c r="D16712" s="2"/>
      <c r="G16712" s="2"/>
      <c r="J16712" s="2"/>
    </row>
    <row r="16713">
      <c r="D16713" s="2"/>
      <c r="G16713" s="2"/>
      <c r="J16713" s="2"/>
    </row>
    <row r="16714">
      <c r="D16714" s="2"/>
      <c r="G16714" s="2"/>
      <c r="J16714" s="2"/>
    </row>
    <row r="16715">
      <c r="D16715" s="2"/>
      <c r="G16715" s="2"/>
      <c r="J16715" s="2"/>
    </row>
    <row r="16716">
      <c r="D16716" s="2"/>
      <c r="G16716" s="2"/>
      <c r="J16716" s="2"/>
    </row>
    <row r="16717">
      <c r="D16717" s="2"/>
      <c r="G16717" s="2"/>
      <c r="J16717" s="2"/>
    </row>
    <row r="16718">
      <c r="D16718" s="2"/>
      <c r="G16718" s="2"/>
      <c r="J16718" s="2"/>
    </row>
    <row r="16719">
      <c r="D16719" s="2"/>
      <c r="G16719" s="2"/>
      <c r="J16719" s="2"/>
    </row>
    <row r="16720">
      <c r="D16720" s="2"/>
      <c r="G16720" s="2"/>
      <c r="J16720" s="2"/>
    </row>
    <row r="16721">
      <c r="D16721" s="2"/>
      <c r="G16721" s="2"/>
      <c r="J16721" s="2"/>
    </row>
    <row r="16722">
      <c r="D16722" s="2"/>
      <c r="G16722" s="2"/>
      <c r="J16722" s="2"/>
    </row>
    <row r="16723">
      <c r="D16723" s="2"/>
      <c r="G16723" s="2"/>
      <c r="J16723" s="2"/>
    </row>
    <row r="16724">
      <c r="D16724" s="2"/>
      <c r="G16724" s="2"/>
      <c r="J16724" s="2"/>
    </row>
    <row r="16725">
      <c r="D16725" s="2"/>
      <c r="G16725" s="2"/>
      <c r="J16725" s="2"/>
    </row>
    <row r="16726">
      <c r="D16726" s="2"/>
      <c r="G16726" s="2"/>
      <c r="J16726" s="2"/>
    </row>
    <row r="16727">
      <c r="D16727" s="2"/>
      <c r="G16727" s="2"/>
      <c r="J16727" s="2"/>
    </row>
    <row r="16728">
      <c r="D16728" s="2"/>
      <c r="G16728" s="2"/>
      <c r="J16728" s="2"/>
    </row>
    <row r="16729">
      <c r="D16729" s="2"/>
      <c r="G16729" s="2"/>
      <c r="J16729" s="2"/>
    </row>
    <row r="16730">
      <c r="D16730" s="2"/>
      <c r="G16730" s="2"/>
      <c r="J16730" s="2"/>
    </row>
    <row r="16731">
      <c r="D16731" s="2"/>
      <c r="G16731" s="2"/>
      <c r="J16731" s="2"/>
    </row>
    <row r="16732">
      <c r="D16732" s="2"/>
      <c r="G16732" s="2"/>
      <c r="J16732" s="2"/>
    </row>
    <row r="16733">
      <c r="D16733" s="2"/>
      <c r="G16733" s="2"/>
      <c r="J16733" s="2"/>
    </row>
    <row r="16734">
      <c r="D16734" s="2"/>
      <c r="G16734" s="2"/>
      <c r="J16734" s="2"/>
    </row>
    <row r="16735">
      <c r="D16735" s="2"/>
      <c r="G16735" s="2"/>
      <c r="J16735" s="2"/>
    </row>
    <row r="16736">
      <c r="D16736" s="2"/>
      <c r="G16736" s="2"/>
      <c r="J16736" s="2"/>
    </row>
    <row r="16737">
      <c r="D16737" s="2"/>
      <c r="G16737" s="2"/>
      <c r="J16737" s="2"/>
    </row>
    <row r="16738">
      <c r="D16738" s="2"/>
      <c r="G16738" s="2"/>
      <c r="J16738" s="2"/>
    </row>
    <row r="16739">
      <c r="D16739" s="2"/>
      <c r="G16739" s="2"/>
      <c r="J16739" s="2"/>
    </row>
    <row r="16740">
      <c r="D16740" s="2"/>
      <c r="G16740" s="2"/>
      <c r="J16740" s="2"/>
    </row>
    <row r="16741">
      <c r="D16741" s="2"/>
      <c r="G16741" s="2"/>
      <c r="J16741" s="2"/>
    </row>
    <row r="16742">
      <c r="D16742" s="2"/>
      <c r="G16742" s="2"/>
      <c r="J16742" s="2"/>
    </row>
    <row r="16743">
      <c r="D16743" s="2"/>
      <c r="G16743" s="2"/>
      <c r="J16743" s="2"/>
    </row>
    <row r="16744">
      <c r="D16744" s="2"/>
      <c r="G16744" s="2"/>
      <c r="J16744" s="2"/>
    </row>
    <row r="16745">
      <c r="D16745" s="2"/>
      <c r="G16745" s="2"/>
      <c r="J16745" s="2"/>
    </row>
    <row r="16746">
      <c r="D16746" s="2"/>
      <c r="G16746" s="2"/>
      <c r="J16746" s="2"/>
    </row>
    <row r="16747">
      <c r="D16747" s="2"/>
      <c r="G16747" s="2"/>
      <c r="J16747" s="2"/>
    </row>
    <row r="16748">
      <c r="D16748" s="2"/>
      <c r="G16748" s="2"/>
      <c r="J16748" s="2"/>
    </row>
    <row r="16749">
      <c r="D16749" s="2"/>
      <c r="G16749" s="2"/>
      <c r="J16749" s="2"/>
    </row>
    <row r="16750">
      <c r="D16750" s="2"/>
      <c r="G16750" s="2"/>
      <c r="J16750" s="2"/>
    </row>
    <row r="16751">
      <c r="D16751" s="2"/>
      <c r="G16751" s="2"/>
      <c r="J16751" s="2"/>
    </row>
    <row r="16752">
      <c r="D16752" s="2"/>
      <c r="G16752" s="2"/>
      <c r="J16752" s="2"/>
    </row>
    <row r="16753">
      <c r="D16753" s="2"/>
      <c r="G16753" s="2"/>
      <c r="J16753" s="2"/>
    </row>
    <row r="16754">
      <c r="D16754" s="2"/>
      <c r="G16754" s="2"/>
      <c r="J16754" s="2"/>
    </row>
    <row r="16755">
      <c r="D16755" s="2"/>
      <c r="G16755" s="2"/>
      <c r="J16755" s="2"/>
    </row>
    <row r="16756">
      <c r="D16756" s="2"/>
      <c r="G16756" s="2"/>
      <c r="J16756" s="2"/>
    </row>
    <row r="16757">
      <c r="D16757" s="2"/>
      <c r="G16757" s="2"/>
      <c r="J16757" s="2"/>
    </row>
    <row r="16758">
      <c r="D16758" s="2"/>
      <c r="G16758" s="2"/>
      <c r="J16758" s="2"/>
    </row>
    <row r="16759">
      <c r="D16759" s="2"/>
      <c r="G16759" s="2"/>
      <c r="J16759" s="2"/>
    </row>
    <row r="16760">
      <c r="D16760" s="2"/>
      <c r="G16760" s="2"/>
      <c r="J16760" s="2"/>
    </row>
    <row r="16761">
      <c r="D16761" s="2"/>
      <c r="G16761" s="2"/>
      <c r="J16761" s="2"/>
    </row>
    <row r="16762">
      <c r="D16762" s="2"/>
      <c r="G16762" s="2"/>
      <c r="J16762" s="2"/>
    </row>
    <row r="16763">
      <c r="D16763" s="2"/>
      <c r="G16763" s="2"/>
      <c r="J16763" s="2"/>
    </row>
    <row r="16764">
      <c r="D16764" s="2"/>
      <c r="G16764" s="2"/>
      <c r="J16764" s="2"/>
    </row>
    <row r="16765">
      <c r="D16765" s="2"/>
      <c r="G16765" s="2"/>
      <c r="J16765" s="2"/>
    </row>
    <row r="16766">
      <c r="D16766" s="2"/>
      <c r="G16766" s="2"/>
      <c r="J16766" s="2"/>
    </row>
    <row r="16767">
      <c r="D16767" s="2"/>
      <c r="G16767" s="2"/>
      <c r="J16767" s="2"/>
    </row>
    <row r="16768">
      <c r="D16768" s="2"/>
      <c r="G16768" s="2"/>
      <c r="J16768" s="2"/>
    </row>
    <row r="16769">
      <c r="D16769" s="2"/>
      <c r="G16769" s="2"/>
      <c r="J16769" s="2"/>
    </row>
    <row r="16770">
      <c r="D16770" s="2"/>
      <c r="G16770" s="2"/>
      <c r="J16770" s="2"/>
    </row>
    <row r="16771">
      <c r="D16771" s="2"/>
      <c r="G16771" s="2"/>
      <c r="J16771" s="2"/>
    </row>
    <row r="16772">
      <c r="D16772" s="2"/>
      <c r="G16772" s="2"/>
      <c r="J16772" s="2"/>
    </row>
    <row r="16773">
      <c r="D16773" s="2"/>
      <c r="G16773" s="2"/>
      <c r="J16773" s="2"/>
    </row>
    <row r="16774">
      <c r="D16774" s="2"/>
      <c r="G16774" s="2"/>
      <c r="J16774" s="2"/>
    </row>
    <row r="16775">
      <c r="D16775" s="2"/>
      <c r="G16775" s="2"/>
      <c r="J16775" s="2"/>
    </row>
    <row r="16776">
      <c r="D16776" s="2"/>
      <c r="G16776" s="2"/>
      <c r="J16776" s="2"/>
    </row>
    <row r="16777">
      <c r="D16777" s="2"/>
      <c r="G16777" s="2"/>
      <c r="J16777" s="2"/>
    </row>
    <row r="16778">
      <c r="D16778" s="2"/>
      <c r="G16778" s="2"/>
      <c r="J16778" s="2"/>
    </row>
    <row r="16779">
      <c r="D16779" s="2"/>
      <c r="G16779" s="2"/>
      <c r="J16779" s="2"/>
    </row>
    <row r="16780">
      <c r="D16780" s="2"/>
      <c r="G16780" s="2"/>
      <c r="J16780" s="2"/>
    </row>
    <row r="16781">
      <c r="D16781" s="2"/>
      <c r="G16781" s="2"/>
      <c r="J16781" s="2"/>
    </row>
    <row r="16782">
      <c r="D16782" s="2"/>
      <c r="G16782" s="2"/>
      <c r="J16782" s="2"/>
    </row>
    <row r="16783">
      <c r="D16783" s="2"/>
      <c r="G16783" s="2"/>
      <c r="J16783" s="2"/>
    </row>
    <row r="16784">
      <c r="D16784" s="2"/>
      <c r="G16784" s="2"/>
      <c r="J16784" s="2"/>
    </row>
    <row r="16785">
      <c r="D16785" s="2"/>
      <c r="G16785" s="2"/>
      <c r="J16785" s="2"/>
    </row>
    <row r="16786">
      <c r="D16786" s="2"/>
      <c r="G16786" s="2"/>
      <c r="J16786" s="2"/>
    </row>
    <row r="16787">
      <c r="D16787" s="2"/>
      <c r="G16787" s="2"/>
      <c r="J16787" s="2"/>
    </row>
    <row r="16788">
      <c r="D16788" s="2"/>
      <c r="G16788" s="2"/>
      <c r="J16788" s="2"/>
    </row>
    <row r="16789">
      <c r="D16789" s="2"/>
      <c r="G16789" s="2"/>
      <c r="J16789" s="2"/>
    </row>
    <row r="16790">
      <c r="D16790" s="2"/>
      <c r="G16790" s="2"/>
      <c r="J16790" s="2"/>
    </row>
    <row r="16791">
      <c r="D16791" s="2"/>
      <c r="G16791" s="2"/>
      <c r="J16791" s="2"/>
    </row>
    <row r="16792">
      <c r="D16792" s="2"/>
      <c r="G16792" s="2"/>
      <c r="J16792" s="2"/>
    </row>
    <row r="16793">
      <c r="D16793" s="2"/>
      <c r="G16793" s="2"/>
      <c r="J16793" s="2"/>
    </row>
    <row r="16794">
      <c r="D16794" s="2"/>
      <c r="G16794" s="2"/>
      <c r="J16794" s="2"/>
    </row>
    <row r="16795">
      <c r="D16795" s="2"/>
      <c r="G16795" s="2"/>
      <c r="J16795" s="2"/>
    </row>
    <row r="16796">
      <c r="D16796" s="2"/>
      <c r="G16796" s="2"/>
      <c r="J16796" s="2"/>
    </row>
    <row r="16797">
      <c r="D16797" s="2"/>
      <c r="G16797" s="2"/>
      <c r="J16797" s="2"/>
    </row>
    <row r="16798">
      <c r="D16798" s="2"/>
      <c r="G16798" s="2"/>
      <c r="J16798" s="2"/>
    </row>
    <row r="16799">
      <c r="D16799" s="2"/>
      <c r="G16799" s="2"/>
      <c r="J16799" s="2"/>
    </row>
    <row r="16800">
      <c r="D16800" s="2"/>
      <c r="G16800" s="2"/>
      <c r="J16800" s="2"/>
    </row>
    <row r="16801">
      <c r="D16801" s="2"/>
      <c r="G16801" s="2"/>
      <c r="J16801" s="2"/>
    </row>
    <row r="16802">
      <c r="D16802" s="2"/>
      <c r="G16802" s="2"/>
      <c r="J16802" s="2"/>
    </row>
    <row r="16803">
      <c r="D16803" s="2"/>
      <c r="G16803" s="2"/>
      <c r="J16803" s="2"/>
    </row>
    <row r="16804">
      <c r="D16804" s="2"/>
      <c r="G16804" s="2"/>
      <c r="J16804" s="2"/>
    </row>
    <row r="16805">
      <c r="D16805" s="2"/>
      <c r="G16805" s="2"/>
      <c r="J16805" s="2"/>
    </row>
    <row r="16806">
      <c r="D16806" s="2"/>
      <c r="G16806" s="2"/>
      <c r="J16806" s="2"/>
    </row>
    <row r="16807">
      <c r="D16807" s="2"/>
      <c r="G16807" s="2"/>
      <c r="J16807" s="2"/>
    </row>
    <row r="16808">
      <c r="D16808" s="2"/>
      <c r="G16808" s="2"/>
      <c r="J16808" s="2"/>
    </row>
    <row r="16809">
      <c r="D16809" s="2"/>
      <c r="G16809" s="2"/>
      <c r="J16809" s="2"/>
    </row>
    <row r="16810">
      <c r="D16810" s="2"/>
      <c r="G16810" s="2"/>
      <c r="J16810" s="2"/>
    </row>
    <row r="16811">
      <c r="D16811" s="2"/>
      <c r="G16811" s="2"/>
      <c r="J16811" s="2"/>
    </row>
    <row r="16812">
      <c r="D16812" s="2"/>
      <c r="G16812" s="2"/>
      <c r="J16812" s="2"/>
    </row>
    <row r="16813">
      <c r="D16813" s="2"/>
      <c r="G16813" s="2"/>
      <c r="J16813" s="2"/>
    </row>
    <row r="16814">
      <c r="D16814" s="2"/>
      <c r="G16814" s="2"/>
      <c r="J16814" s="2"/>
    </row>
    <row r="16815">
      <c r="D16815" s="2"/>
      <c r="G16815" s="2"/>
      <c r="J16815" s="2"/>
    </row>
    <row r="16816">
      <c r="D16816" s="2"/>
      <c r="G16816" s="2"/>
      <c r="J16816" s="2"/>
    </row>
    <row r="16817">
      <c r="D16817" s="2"/>
      <c r="G16817" s="2"/>
      <c r="J16817" s="2"/>
    </row>
    <row r="16818">
      <c r="D16818" s="2"/>
      <c r="G16818" s="2"/>
      <c r="J16818" s="2"/>
    </row>
    <row r="16819">
      <c r="D16819" s="2"/>
      <c r="G16819" s="2"/>
      <c r="J16819" s="2"/>
    </row>
    <row r="16820">
      <c r="D16820" s="2"/>
      <c r="G16820" s="2"/>
      <c r="J16820" s="2"/>
    </row>
    <row r="16821">
      <c r="D16821" s="2"/>
      <c r="G16821" s="2"/>
      <c r="J16821" s="2"/>
    </row>
    <row r="16822">
      <c r="D16822" s="2"/>
      <c r="G16822" s="2"/>
      <c r="J16822" s="2"/>
    </row>
    <row r="16823">
      <c r="D16823" s="2"/>
      <c r="G16823" s="2"/>
      <c r="J16823" s="2"/>
    </row>
    <row r="16824">
      <c r="D16824" s="2"/>
      <c r="G16824" s="2"/>
      <c r="J16824" s="2"/>
    </row>
    <row r="16825">
      <c r="D16825" s="2"/>
      <c r="G16825" s="2"/>
      <c r="J16825" s="2"/>
    </row>
    <row r="16826">
      <c r="D16826" s="2"/>
      <c r="G16826" s="2"/>
      <c r="J16826" s="2"/>
    </row>
    <row r="16827">
      <c r="D16827" s="2"/>
      <c r="G16827" s="2"/>
      <c r="J16827" s="2"/>
    </row>
    <row r="16828">
      <c r="D16828" s="2"/>
      <c r="G16828" s="2"/>
      <c r="J16828" s="2"/>
    </row>
    <row r="16829">
      <c r="D16829" s="2"/>
      <c r="G16829" s="2"/>
      <c r="J16829" s="2"/>
    </row>
    <row r="16830">
      <c r="D16830" s="2"/>
      <c r="G16830" s="2"/>
      <c r="J16830" s="2"/>
    </row>
    <row r="16831">
      <c r="D16831" s="2"/>
      <c r="G16831" s="2"/>
      <c r="J16831" s="2"/>
    </row>
    <row r="16832">
      <c r="D16832" s="2"/>
      <c r="G16832" s="2"/>
      <c r="J16832" s="2"/>
    </row>
    <row r="16833">
      <c r="D16833" s="2"/>
      <c r="G16833" s="2"/>
      <c r="J16833" s="2"/>
    </row>
    <row r="16834">
      <c r="D16834" s="2"/>
      <c r="G16834" s="2"/>
      <c r="J16834" s="2"/>
    </row>
    <row r="16835">
      <c r="D16835" s="2"/>
      <c r="G16835" s="2"/>
      <c r="J16835" s="2"/>
    </row>
    <row r="16836">
      <c r="D16836" s="2"/>
      <c r="G16836" s="2"/>
      <c r="J16836" s="2"/>
    </row>
    <row r="16837">
      <c r="D16837" s="2"/>
      <c r="G16837" s="2"/>
      <c r="J16837" s="2"/>
    </row>
    <row r="16838">
      <c r="D16838" s="2"/>
      <c r="G16838" s="2"/>
      <c r="J16838" s="2"/>
    </row>
    <row r="16839">
      <c r="D16839" s="2"/>
      <c r="G16839" s="2"/>
      <c r="J16839" s="2"/>
    </row>
    <row r="16840">
      <c r="D16840" s="2"/>
      <c r="G16840" s="2"/>
      <c r="J16840" s="2"/>
    </row>
    <row r="16841">
      <c r="D16841" s="2"/>
      <c r="G16841" s="2"/>
      <c r="J16841" s="2"/>
    </row>
    <row r="16842">
      <c r="D16842" s="2"/>
      <c r="G16842" s="2"/>
      <c r="J16842" s="2"/>
    </row>
    <row r="16843">
      <c r="D16843" s="2"/>
      <c r="G16843" s="2"/>
      <c r="J16843" s="2"/>
    </row>
    <row r="16844">
      <c r="D16844" s="2"/>
      <c r="G16844" s="2"/>
      <c r="J16844" s="2"/>
    </row>
    <row r="16845">
      <c r="D16845" s="2"/>
      <c r="G16845" s="2"/>
      <c r="J16845" s="2"/>
    </row>
    <row r="16846">
      <c r="D16846" s="2"/>
      <c r="G16846" s="2"/>
      <c r="J16846" s="2"/>
    </row>
    <row r="16847">
      <c r="D16847" s="2"/>
      <c r="G16847" s="2"/>
      <c r="J16847" s="2"/>
    </row>
    <row r="16848">
      <c r="D16848" s="2"/>
      <c r="G16848" s="2"/>
      <c r="J16848" s="2"/>
    </row>
    <row r="16849">
      <c r="D16849" s="2"/>
      <c r="G16849" s="2"/>
      <c r="J16849" s="2"/>
    </row>
    <row r="16850">
      <c r="D16850" s="2"/>
      <c r="G16850" s="2"/>
      <c r="J16850" s="2"/>
    </row>
    <row r="16851">
      <c r="D16851" s="2"/>
      <c r="G16851" s="2"/>
      <c r="J16851" s="2"/>
    </row>
    <row r="16852">
      <c r="D16852" s="2"/>
      <c r="G16852" s="2"/>
      <c r="J16852" s="2"/>
    </row>
    <row r="16853">
      <c r="D16853" s="2"/>
      <c r="G16853" s="2"/>
      <c r="J16853" s="2"/>
    </row>
    <row r="16854">
      <c r="D16854" s="2"/>
      <c r="G16854" s="2"/>
      <c r="J16854" s="2"/>
    </row>
    <row r="16855">
      <c r="D16855" s="2"/>
      <c r="G16855" s="2"/>
      <c r="J16855" s="2"/>
    </row>
    <row r="16856">
      <c r="D16856" s="2"/>
      <c r="G16856" s="2"/>
      <c r="J16856" s="2"/>
    </row>
    <row r="16857">
      <c r="D16857" s="2"/>
      <c r="G16857" s="2"/>
      <c r="J16857" s="2"/>
    </row>
    <row r="16858">
      <c r="D16858" s="2"/>
      <c r="G16858" s="2"/>
      <c r="J16858" s="2"/>
    </row>
    <row r="16859">
      <c r="D16859" s="2"/>
      <c r="G16859" s="2"/>
      <c r="J16859" s="2"/>
    </row>
    <row r="16860">
      <c r="D16860" s="2"/>
      <c r="G16860" s="2"/>
      <c r="J16860" s="2"/>
    </row>
    <row r="16861">
      <c r="D16861" s="2"/>
      <c r="G16861" s="2"/>
      <c r="J16861" s="2"/>
    </row>
    <row r="16862">
      <c r="D16862" s="2"/>
      <c r="G16862" s="2"/>
      <c r="J16862" s="2"/>
    </row>
    <row r="16863">
      <c r="D16863" s="2"/>
      <c r="G16863" s="2"/>
      <c r="J16863" s="2"/>
    </row>
    <row r="16864">
      <c r="D16864" s="2"/>
      <c r="G16864" s="2"/>
      <c r="J16864" s="2"/>
    </row>
    <row r="16865">
      <c r="D16865" s="2"/>
      <c r="G16865" s="2"/>
      <c r="J16865" s="2"/>
    </row>
    <row r="16866">
      <c r="D16866" s="2"/>
      <c r="G16866" s="2"/>
      <c r="J16866" s="2"/>
    </row>
    <row r="16867">
      <c r="D16867" s="2"/>
      <c r="G16867" s="2"/>
      <c r="J16867" s="2"/>
    </row>
    <row r="16868">
      <c r="D16868" s="2"/>
      <c r="G16868" s="2"/>
      <c r="J16868" s="2"/>
    </row>
    <row r="16869">
      <c r="D16869" s="2"/>
      <c r="G16869" s="2"/>
      <c r="J16869" s="2"/>
    </row>
    <row r="16870">
      <c r="D16870" s="2"/>
      <c r="G16870" s="2"/>
      <c r="J16870" s="2"/>
    </row>
    <row r="16871">
      <c r="D16871" s="2"/>
      <c r="G16871" s="2"/>
      <c r="J16871" s="2"/>
    </row>
    <row r="16872">
      <c r="D16872" s="2"/>
      <c r="G16872" s="2"/>
      <c r="J16872" s="2"/>
    </row>
    <row r="16873">
      <c r="D16873" s="2"/>
      <c r="G16873" s="2"/>
      <c r="J16873" s="2"/>
    </row>
    <row r="16874">
      <c r="D16874" s="2"/>
      <c r="G16874" s="2"/>
      <c r="J16874" s="2"/>
    </row>
    <row r="16875">
      <c r="D16875" s="2"/>
      <c r="G16875" s="2"/>
      <c r="J16875" s="2"/>
    </row>
    <row r="16876">
      <c r="D16876" s="2"/>
      <c r="G16876" s="2"/>
      <c r="J16876" s="2"/>
    </row>
    <row r="16877">
      <c r="D16877" s="2"/>
      <c r="G16877" s="2"/>
      <c r="J16877" s="2"/>
    </row>
    <row r="16878">
      <c r="D16878" s="2"/>
      <c r="G16878" s="2"/>
      <c r="J16878" s="2"/>
    </row>
    <row r="16879">
      <c r="D16879" s="2"/>
      <c r="G16879" s="2"/>
      <c r="J16879" s="2"/>
    </row>
    <row r="16880">
      <c r="D16880" s="2"/>
      <c r="G16880" s="2"/>
      <c r="J16880" s="2"/>
    </row>
    <row r="16881">
      <c r="D16881" s="2"/>
      <c r="G16881" s="2"/>
      <c r="J16881" s="2"/>
    </row>
    <row r="16882">
      <c r="D16882" s="2"/>
      <c r="G16882" s="2"/>
      <c r="J16882" s="2"/>
    </row>
    <row r="16883">
      <c r="D16883" s="2"/>
      <c r="G16883" s="2"/>
      <c r="J16883" s="2"/>
    </row>
    <row r="16884">
      <c r="D16884" s="2"/>
      <c r="G16884" s="2"/>
      <c r="J16884" s="2"/>
    </row>
    <row r="16885">
      <c r="D16885" s="2"/>
      <c r="G16885" s="2"/>
      <c r="J16885" s="2"/>
    </row>
    <row r="16886">
      <c r="D16886" s="2"/>
      <c r="G16886" s="2"/>
      <c r="J16886" s="2"/>
    </row>
    <row r="16887">
      <c r="D16887" s="2"/>
      <c r="G16887" s="2"/>
      <c r="J16887" s="2"/>
    </row>
    <row r="16888">
      <c r="D16888" s="2"/>
      <c r="G16888" s="2"/>
      <c r="J16888" s="2"/>
    </row>
    <row r="16889">
      <c r="D16889" s="2"/>
      <c r="G16889" s="2"/>
      <c r="J16889" s="2"/>
    </row>
    <row r="16890">
      <c r="D16890" s="2"/>
      <c r="G16890" s="2"/>
      <c r="J16890" s="2"/>
    </row>
    <row r="16891">
      <c r="D16891" s="2"/>
      <c r="G16891" s="2"/>
      <c r="J16891" s="2"/>
    </row>
    <row r="16892">
      <c r="D16892" s="2"/>
      <c r="G16892" s="2"/>
      <c r="J16892" s="2"/>
    </row>
    <row r="16893">
      <c r="D16893" s="2"/>
      <c r="G16893" s="2"/>
      <c r="J16893" s="2"/>
    </row>
    <row r="16894">
      <c r="D16894" s="2"/>
      <c r="G16894" s="2"/>
      <c r="J16894" s="2"/>
    </row>
    <row r="16895">
      <c r="D16895" s="2"/>
      <c r="G16895" s="2"/>
      <c r="J16895" s="2"/>
    </row>
    <row r="16896">
      <c r="D16896" s="2"/>
      <c r="G16896" s="2"/>
      <c r="J16896" s="2"/>
    </row>
    <row r="16897">
      <c r="D16897" s="2"/>
      <c r="G16897" s="2"/>
      <c r="J16897" s="2"/>
    </row>
    <row r="16898">
      <c r="D16898" s="2"/>
      <c r="G16898" s="2"/>
      <c r="J16898" s="2"/>
    </row>
    <row r="16899">
      <c r="D16899" s="2"/>
      <c r="G16899" s="2"/>
      <c r="J16899" s="2"/>
    </row>
    <row r="16900">
      <c r="D16900" s="2"/>
      <c r="G16900" s="2"/>
      <c r="J16900" s="2"/>
    </row>
    <row r="16901">
      <c r="D16901" s="2"/>
      <c r="G16901" s="2"/>
      <c r="J16901" s="2"/>
    </row>
    <row r="16902">
      <c r="D16902" s="2"/>
      <c r="G16902" s="2"/>
      <c r="J16902" s="2"/>
    </row>
    <row r="16903">
      <c r="D16903" s="2"/>
      <c r="G16903" s="2"/>
      <c r="J16903" s="2"/>
    </row>
    <row r="16904">
      <c r="D16904" s="2"/>
      <c r="G16904" s="2"/>
      <c r="J16904" s="2"/>
    </row>
    <row r="16905">
      <c r="D16905" s="2"/>
      <c r="G16905" s="2"/>
      <c r="J16905" s="2"/>
    </row>
    <row r="16906">
      <c r="D16906" s="2"/>
      <c r="G16906" s="2"/>
      <c r="J16906" s="2"/>
    </row>
    <row r="16907">
      <c r="D16907" s="2"/>
      <c r="G16907" s="2"/>
      <c r="J16907" s="2"/>
    </row>
    <row r="16908">
      <c r="D16908" s="2"/>
      <c r="G16908" s="2"/>
      <c r="J16908" s="2"/>
    </row>
    <row r="16909">
      <c r="D16909" s="2"/>
      <c r="G16909" s="2"/>
      <c r="J16909" s="2"/>
    </row>
    <row r="16910">
      <c r="D16910" s="2"/>
      <c r="G16910" s="2"/>
      <c r="J16910" s="2"/>
    </row>
    <row r="16911">
      <c r="D16911" s="2"/>
      <c r="G16911" s="2"/>
      <c r="J16911" s="2"/>
    </row>
    <row r="16912">
      <c r="D16912" s="2"/>
      <c r="G16912" s="2"/>
      <c r="J16912" s="2"/>
    </row>
    <row r="16913">
      <c r="D16913" s="2"/>
      <c r="G16913" s="2"/>
      <c r="J16913" s="2"/>
    </row>
    <row r="16914">
      <c r="D16914" s="2"/>
      <c r="G16914" s="2"/>
      <c r="J16914" s="2"/>
    </row>
    <row r="16915">
      <c r="D16915" s="2"/>
      <c r="G16915" s="2"/>
      <c r="J16915" s="2"/>
    </row>
    <row r="16916">
      <c r="D16916" s="2"/>
      <c r="G16916" s="2"/>
      <c r="J16916" s="2"/>
    </row>
    <row r="16917">
      <c r="D16917" s="2"/>
      <c r="G16917" s="2"/>
      <c r="J16917" s="2"/>
    </row>
    <row r="16918">
      <c r="D16918" s="2"/>
      <c r="G16918" s="2"/>
      <c r="J16918" s="2"/>
    </row>
    <row r="16919">
      <c r="D16919" s="2"/>
      <c r="G16919" s="2"/>
      <c r="J16919" s="2"/>
    </row>
    <row r="16920">
      <c r="D16920" s="2"/>
      <c r="G16920" s="2"/>
      <c r="J16920" s="2"/>
    </row>
    <row r="16921">
      <c r="D16921" s="2"/>
      <c r="G16921" s="2"/>
      <c r="J16921" s="2"/>
    </row>
    <row r="16922">
      <c r="D16922" s="2"/>
      <c r="G16922" s="2"/>
      <c r="J16922" s="2"/>
    </row>
    <row r="16923">
      <c r="D16923" s="2"/>
      <c r="G16923" s="2"/>
      <c r="J16923" s="2"/>
    </row>
    <row r="16924">
      <c r="D16924" s="2"/>
      <c r="G16924" s="2"/>
      <c r="J16924" s="2"/>
    </row>
    <row r="16925">
      <c r="D16925" s="2"/>
      <c r="G16925" s="2"/>
      <c r="J16925" s="2"/>
    </row>
    <row r="16926">
      <c r="D16926" s="2"/>
      <c r="G16926" s="2"/>
      <c r="J16926" s="2"/>
    </row>
    <row r="16927">
      <c r="D16927" s="2"/>
      <c r="G16927" s="2"/>
      <c r="J16927" s="2"/>
    </row>
    <row r="16928">
      <c r="D16928" s="2"/>
      <c r="G16928" s="2"/>
      <c r="J16928" s="2"/>
    </row>
    <row r="16929">
      <c r="D16929" s="2"/>
      <c r="G16929" s="2"/>
      <c r="J16929" s="2"/>
    </row>
    <row r="16930">
      <c r="D16930" s="2"/>
      <c r="G16930" s="2"/>
      <c r="J16930" s="2"/>
    </row>
    <row r="16931">
      <c r="D16931" s="2"/>
      <c r="G16931" s="2"/>
      <c r="J16931" s="2"/>
    </row>
    <row r="16932">
      <c r="D16932" s="2"/>
      <c r="G16932" s="2"/>
      <c r="J16932" s="2"/>
    </row>
    <row r="16933">
      <c r="D16933" s="2"/>
      <c r="G16933" s="2"/>
      <c r="J16933" s="2"/>
    </row>
    <row r="16934">
      <c r="D16934" s="2"/>
      <c r="G16934" s="2"/>
      <c r="J16934" s="2"/>
    </row>
    <row r="16935">
      <c r="D16935" s="2"/>
      <c r="G16935" s="2"/>
      <c r="J16935" s="2"/>
    </row>
    <row r="16936">
      <c r="D16936" s="2"/>
      <c r="G16936" s="2"/>
      <c r="J16936" s="2"/>
    </row>
    <row r="16937">
      <c r="D16937" s="2"/>
      <c r="G16937" s="2"/>
      <c r="J16937" s="2"/>
    </row>
    <row r="16938">
      <c r="D16938" s="2"/>
      <c r="G16938" s="2"/>
      <c r="J16938" s="2"/>
    </row>
    <row r="16939">
      <c r="D16939" s="2"/>
      <c r="G16939" s="2"/>
      <c r="J16939" s="2"/>
    </row>
    <row r="16940">
      <c r="D16940" s="2"/>
      <c r="G16940" s="2"/>
      <c r="J16940" s="2"/>
    </row>
    <row r="16941">
      <c r="D16941" s="2"/>
      <c r="G16941" s="2"/>
      <c r="J16941" s="2"/>
    </row>
    <row r="16942">
      <c r="D16942" s="2"/>
      <c r="G16942" s="2"/>
      <c r="J16942" s="2"/>
    </row>
    <row r="16943">
      <c r="D16943" s="2"/>
      <c r="G16943" s="2"/>
      <c r="J16943" s="2"/>
    </row>
    <row r="16944">
      <c r="D16944" s="2"/>
      <c r="G16944" s="2"/>
      <c r="J16944" s="2"/>
    </row>
    <row r="16945">
      <c r="D16945" s="2"/>
      <c r="G16945" s="2"/>
      <c r="J16945" s="2"/>
    </row>
    <row r="16946">
      <c r="D16946" s="2"/>
      <c r="G16946" s="2"/>
      <c r="J16946" s="2"/>
    </row>
    <row r="16947">
      <c r="D16947" s="2"/>
      <c r="G16947" s="2"/>
      <c r="J16947" s="2"/>
    </row>
    <row r="16948">
      <c r="D16948" s="2"/>
      <c r="G16948" s="2"/>
      <c r="J16948" s="2"/>
    </row>
    <row r="16949">
      <c r="D16949" s="2"/>
      <c r="G16949" s="2"/>
      <c r="J16949" s="2"/>
    </row>
    <row r="16950">
      <c r="D16950" s="2"/>
      <c r="G16950" s="2"/>
      <c r="J16950" s="2"/>
    </row>
    <row r="16951">
      <c r="D16951" s="2"/>
      <c r="G16951" s="2"/>
      <c r="J16951" s="2"/>
    </row>
    <row r="16952">
      <c r="D16952" s="2"/>
      <c r="G16952" s="2"/>
      <c r="J16952" s="2"/>
    </row>
    <row r="16953">
      <c r="D16953" s="2"/>
      <c r="G16953" s="2"/>
      <c r="J16953" s="2"/>
    </row>
    <row r="16954">
      <c r="D16954" s="2"/>
      <c r="G16954" s="2"/>
      <c r="J16954" s="2"/>
    </row>
    <row r="16955">
      <c r="D16955" s="2"/>
      <c r="G16955" s="2"/>
      <c r="J16955" s="2"/>
    </row>
    <row r="16956">
      <c r="D16956" s="2"/>
      <c r="G16956" s="2"/>
      <c r="J16956" s="2"/>
    </row>
    <row r="16957">
      <c r="D16957" s="2"/>
      <c r="G16957" s="2"/>
      <c r="J16957" s="2"/>
    </row>
    <row r="16958">
      <c r="D16958" s="2"/>
      <c r="G16958" s="2"/>
      <c r="J16958" s="2"/>
    </row>
    <row r="16959">
      <c r="D16959" s="2"/>
      <c r="G16959" s="2"/>
      <c r="J16959" s="2"/>
    </row>
    <row r="16960">
      <c r="D16960" s="2"/>
      <c r="G16960" s="2"/>
      <c r="J16960" s="2"/>
    </row>
    <row r="16961">
      <c r="D16961" s="2"/>
      <c r="G16961" s="2"/>
      <c r="J16961" s="2"/>
    </row>
    <row r="16962">
      <c r="D16962" s="2"/>
      <c r="G16962" s="2"/>
      <c r="J16962" s="2"/>
    </row>
    <row r="16963">
      <c r="D16963" s="2"/>
      <c r="G16963" s="2"/>
      <c r="J16963" s="2"/>
    </row>
    <row r="16964">
      <c r="D16964" s="2"/>
      <c r="G16964" s="2"/>
      <c r="J16964" s="2"/>
    </row>
    <row r="16965">
      <c r="D16965" s="2"/>
      <c r="G16965" s="2"/>
      <c r="J16965" s="2"/>
    </row>
    <row r="16966">
      <c r="D16966" s="2"/>
      <c r="G16966" s="2"/>
      <c r="J16966" s="2"/>
    </row>
    <row r="16967">
      <c r="D16967" s="2"/>
      <c r="G16967" s="2"/>
      <c r="J16967" s="2"/>
    </row>
    <row r="16968">
      <c r="D16968" s="2"/>
      <c r="G16968" s="2"/>
      <c r="J16968" s="2"/>
    </row>
    <row r="16969">
      <c r="D16969" s="2"/>
      <c r="G16969" s="2"/>
      <c r="J16969" s="2"/>
    </row>
    <row r="16970">
      <c r="D16970" s="2"/>
      <c r="G16970" s="2"/>
      <c r="J16970" s="2"/>
    </row>
    <row r="16971">
      <c r="D16971" s="2"/>
      <c r="G16971" s="2"/>
      <c r="J16971" s="2"/>
    </row>
    <row r="16972">
      <c r="D16972" s="2"/>
      <c r="G16972" s="2"/>
      <c r="J16972" s="2"/>
    </row>
    <row r="16973">
      <c r="D16973" s="2"/>
      <c r="G16973" s="2"/>
      <c r="J16973" s="2"/>
    </row>
    <row r="16974">
      <c r="D16974" s="2"/>
      <c r="G16974" s="2"/>
      <c r="J16974" s="2"/>
    </row>
    <row r="16975">
      <c r="D16975" s="2"/>
      <c r="G16975" s="2"/>
      <c r="J16975" s="2"/>
    </row>
    <row r="16976">
      <c r="D16976" s="2"/>
      <c r="G16976" s="2"/>
      <c r="J16976" s="2"/>
    </row>
    <row r="16977">
      <c r="D16977" s="2"/>
      <c r="G16977" s="2"/>
      <c r="J16977" s="2"/>
    </row>
    <row r="16978">
      <c r="D16978" s="2"/>
      <c r="G16978" s="2"/>
      <c r="J16978" s="2"/>
    </row>
    <row r="16979">
      <c r="D16979" s="2"/>
      <c r="G16979" s="2"/>
      <c r="J16979" s="2"/>
    </row>
    <row r="16980">
      <c r="D16980" s="2"/>
      <c r="G16980" s="2"/>
      <c r="J16980" s="2"/>
    </row>
    <row r="16981">
      <c r="D16981" s="2"/>
      <c r="G16981" s="2"/>
      <c r="J16981" s="2"/>
    </row>
    <row r="16982">
      <c r="D16982" s="2"/>
      <c r="G16982" s="2"/>
      <c r="J16982" s="2"/>
    </row>
    <row r="16983">
      <c r="D16983" s="2"/>
      <c r="G16983" s="2"/>
      <c r="J16983" s="2"/>
    </row>
    <row r="16984">
      <c r="D16984" s="2"/>
      <c r="G16984" s="2"/>
      <c r="J16984" s="2"/>
    </row>
    <row r="16985">
      <c r="D16985" s="2"/>
      <c r="G16985" s="2"/>
      <c r="J16985" s="2"/>
    </row>
    <row r="16986">
      <c r="D16986" s="2"/>
      <c r="G16986" s="2"/>
      <c r="J16986" s="2"/>
    </row>
    <row r="16987">
      <c r="D16987" s="2"/>
      <c r="G16987" s="2"/>
      <c r="J16987" s="2"/>
    </row>
    <row r="16988">
      <c r="D16988" s="2"/>
      <c r="G16988" s="2"/>
      <c r="J16988" s="2"/>
    </row>
    <row r="16989">
      <c r="D16989" s="2"/>
      <c r="G16989" s="2"/>
      <c r="J16989" s="2"/>
    </row>
    <row r="16990">
      <c r="D16990" s="2"/>
      <c r="G16990" s="2"/>
      <c r="J16990" s="2"/>
    </row>
    <row r="16991">
      <c r="D16991" s="2"/>
      <c r="G16991" s="2"/>
      <c r="J16991" s="2"/>
    </row>
    <row r="16992">
      <c r="D16992" s="2"/>
      <c r="G16992" s="2"/>
      <c r="J16992" s="2"/>
    </row>
    <row r="16993">
      <c r="D16993" s="2"/>
      <c r="G16993" s="2"/>
      <c r="J16993" s="2"/>
    </row>
    <row r="16994">
      <c r="D16994" s="2"/>
      <c r="G16994" s="2"/>
      <c r="J16994" s="2"/>
    </row>
    <row r="16995">
      <c r="D16995" s="2"/>
      <c r="G16995" s="2"/>
      <c r="J16995" s="2"/>
    </row>
    <row r="16996">
      <c r="D16996" s="2"/>
      <c r="G16996" s="2"/>
      <c r="J16996" s="2"/>
    </row>
    <row r="16997">
      <c r="D16997" s="2"/>
      <c r="G16997" s="2"/>
      <c r="J16997" s="2"/>
    </row>
    <row r="16998">
      <c r="D16998" s="2"/>
      <c r="G16998" s="2"/>
      <c r="J16998" s="2"/>
    </row>
    <row r="16999">
      <c r="D16999" s="2"/>
      <c r="G16999" s="2"/>
      <c r="J16999" s="2"/>
    </row>
    <row r="17000">
      <c r="D17000" s="2"/>
      <c r="G17000" s="2"/>
      <c r="J17000" s="2"/>
    </row>
    <row r="17001">
      <c r="D17001" s="2"/>
      <c r="G17001" s="2"/>
      <c r="J17001" s="2"/>
    </row>
    <row r="17002">
      <c r="D17002" s="2"/>
      <c r="G17002" s="2"/>
      <c r="J17002" s="2"/>
    </row>
    <row r="17003">
      <c r="D17003" s="2"/>
      <c r="G17003" s="2"/>
      <c r="J17003" s="2"/>
    </row>
    <row r="17004">
      <c r="D17004" s="2"/>
      <c r="G17004" s="2"/>
      <c r="J17004" s="2"/>
    </row>
    <row r="17005">
      <c r="D17005" s="2"/>
      <c r="G17005" s="2"/>
      <c r="J17005" s="2"/>
    </row>
    <row r="17006">
      <c r="D17006" s="2"/>
      <c r="G17006" s="2"/>
      <c r="J17006" s="2"/>
    </row>
    <row r="17007">
      <c r="D17007" s="2"/>
      <c r="G17007" s="2"/>
      <c r="J17007" s="2"/>
    </row>
    <row r="17008">
      <c r="D17008" s="2"/>
      <c r="G17008" s="2"/>
      <c r="J17008" s="2"/>
    </row>
    <row r="17009">
      <c r="D17009" s="2"/>
      <c r="G17009" s="2"/>
      <c r="J17009" s="2"/>
    </row>
    <row r="17010">
      <c r="D17010" s="2"/>
      <c r="G17010" s="2"/>
      <c r="J17010" s="2"/>
    </row>
    <row r="17011">
      <c r="D17011" s="2"/>
      <c r="G17011" s="2"/>
      <c r="J17011" s="2"/>
    </row>
    <row r="17012">
      <c r="D17012" s="2"/>
      <c r="G17012" s="2"/>
      <c r="J17012" s="2"/>
    </row>
    <row r="17013">
      <c r="D17013" s="2"/>
      <c r="G17013" s="2"/>
      <c r="J17013" s="2"/>
    </row>
    <row r="17014">
      <c r="D17014" s="2"/>
      <c r="G17014" s="2"/>
      <c r="J17014" s="2"/>
    </row>
    <row r="17015">
      <c r="D17015" s="2"/>
      <c r="G17015" s="2"/>
      <c r="J17015" s="2"/>
    </row>
    <row r="17016">
      <c r="D17016" s="2"/>
      <c r="G17016" s="2"/>
      <c r="J17016" s="2"/>
    </row>
    <row r="17017">
      <c r="D17017" s="2"/>
      <c r="G17017" s="2"/>
      <c r="J17017" s="2"/>
    </row>
    <row r="17018">
      <c r="D17018" s="2"/>
      <c r="G17018" s="2"/>
      <c r="J17018" s="2"/>
    </row>
    <row r="17019">
      <c r="D17019" s="2"/>
      <c r="G17019" s="2"/>
      <c r="J17019" s="2"/>
    </row>
    <row r="17020">
      <c r="D17020" s="2"/>
      <c r="G17020" s="2"/>
      <c r="J17020" s="2"/>
    </row>
    <row r="17021">
      <c r="D17021" s="2"/>
      <c r="G17021" s="2"/>
      <c r="J17021" s="2"/>
    </row>
    <row r="17022">
      <c r="D17022" s="2"/>
      <c r="G17022" s="2"/>
      <c r="J17022" s="2"/>
    </row>
    <row r="17023">
      <c r="D17023" s="2"/>
      <c r="G17023" s="2"/>
      <c r="J17023" s="2"/>
    </row>
    <row r="17024">
      <c r="D17024" s="2"/>
      <c r="G17024" s="2"/>
      <c r="J17024" s="2"/>
    </row>
    <row r="17025">
      <c r="D17025" s="2"/>
      <c r="G17025" s="2"/>
      <c r="J17025" s="2"/>
    </row>
    <row r="17026">
      <c r="D17026" s="2"/>
      <c r="G17026" s="2"/>
      <c r="J17026" s="2"/>
    </row>
    <row r="17027">
      <c r="D17027" s="2"/>
      <c r="G17027" s="2"/>
      <c r="J17027" s="2"/>
    </row>
    <row r="17028">
      <c r="D17028" s="2"/>
      <c r="G17028" s="2"/>
      <c r="J17028" s="2"/>
    </row>
    <row r="17029">
      <c r="D17029" s="2"/>
      <c r="G17029" s="2"/>
      <c r="J17029" s="2"/>
    </row>
    <row r="17030">
      <c r="D17030" s="2"/>
      <c r="G17030" s="2"/>
      <c r="J17030" s="2"/>
    </row>
    <row r="17031">
      <c r="D17031" s="2"/>
      <c r="G17031" s="2"/>
      <c r="J17031" s="2"/>
    </row>
    <row r="17032">
      <c r="D17032" s="2"/>
      <c r="G17032" s="2"/>
      <c r="J17032" s="2"/>
    </row>
    <row r="17033">
      <c r="D17033" s="2"/>
      <c r="G17033" s="2"/>
      <c r="J17033" s="2"/>
    </row>
    <row r="17034">
      <c r="D17034" s="2"/>
      <c r="G17034" s="2"/>
      <c r="J17034" s="2"/>
    </row>
    <row r="17035">
      <c r="D17035" s="2"/>
      <c r="G17035" s="2"/>
      <c r="J17035" s="2"/>
    </row>
    <row r="17036">
      <c r="D17036" s="2"/>
      <c r="G17036" s="2"/>
      <c r="J17036" s="2"/>
    </row>
    <row r="17037">
      <c r="D17037" s="2"/>
      <c r="G17037" s="2"/>
      <c r="J17037" s="2"/>
    </row>
    <row r="17038">
      <c r="D17038" s="2"/>
      <c r="G17038" s="2"/>
      <c r="J17038" s="2"/>
    </row>
    <row r="17039">
      <c r="D17039" s="2"/>
      <c r="G17039" s="2"/>
      <c r="J17039" s="2"/>
    </row>
    <row r="17040">
      <c r="D17040" s="2"/>
      <c r="G17040" s="2"/>
      <c r="J17040" s="2"/>
    </row>
    <row r="17041">
      <c r="D17041" s="2"/>
      <c r="G17041" s="2"/>
      <c r="J17041" s="2"/>
    </row>
    <row r="17042">
      <c r="D17042" s="2"/>
      <c r="G17042" s="2"/>
      <c r="J17042" s="2"/>
    </row>
    <row r="17043">
      <c r="D17043" s="2"/>
      <c r="G17043" s="2"/>
      <c r="J17043" s="2"/>
    </row>
    <row r="17044">
      <c r="D17044" s="2"/>
      <c r="G17044" s="2"/>
      <c r="J17044" s="2"/>
    </row>
    <row r="17045">
      <c r="D17045" s="2"/>
      <c r="G17045" s="2"/>
      <c r="J17045" s="2"/>
    </row>
    <row r="17046">
      <c r="D17046" s="2"/>
      <c r="G17046" s="2"/>
      <c r="J17046" s="2"/>
    </row>
    <row r="17047">
      <c r="D17047" s="2"/>
      <c r="G17047" s="2"/>
      <c r="J17047" s="2"/>
    </row>
    <row r="17048">
      <c r="D17048" s="2"/>
      <c r="G17048" s="2"/>
      <c r="J17048" s="2"/>
    </row>
    <row r="17049">
      <c r="D17049" s="2"/>
      <c r="G17049" s="2"/>
      <c r="J17049" s="2"/>
    </row>
    <row r="17050">
      <c r="D17050" s="2"/>
      <c r="G17050" s="2"/>
      <c r="J17050" s="2"/>
    </row>
    <row r="17051">
      <c r="D17051" s="2"/>
      <c r="G17051" s="2"/>
      <c r="J17051" s="2"/>
    </row>
    <row r="17052">
      <c r="D17052" s="2"/>
      <c r="G17052" s="2"/>
      <c r="J17052" s="2"/>
    </row>
    <row r="17053">
      <c r="D17053" s="2"/>
      <c r="G17053" s="2"/>
      <c r="J17053" s="2"/>
    </row>
    <row r="17054">
      <c r="D17054" s="2"/>
      <c r="G17054" s="2"/>
      <c r="J17054" s="2"/>
    </row>
    <row r="17055">
      <c r="D17055" s="2"/>
      <c r="G17055" s="2"/>
      <c r="J17055" s="2"/>
    </row>
    <row r="17056">
      <c r="D17056" s="2"/>
      <c r="G17056" s="2"/>
      <c r="J17056" s="2"/>
    </row>
    <row r="17057">
      <c r="D17057" s="2"/>
      <c r="G17057" s="2"/>
      <c r="J17057" s="2"/>
    </row>
    <row r="17058">
      <c r="D17058" s="2"/>
      <c r="G17058" s="2"/>
      <c r="J17058" s="2"/>
    </row>
    <row r="17059">
      <c r="D17059" s="2"/>
      <c r="G17059" s="2"/>
      <c r="J17059" s="2"/>
    </row>
    <row r="17060">
      <c r="D17060" s="2"/>
      <c r="G17060" s="2"/>
      <c r="J17060" s="2"/>
    </row>
    <row r="17061">
      <c r="D17061" s="2"/>
      <c r="G17061" s="2"/>
      <c r="J17061" s="2"/>
    </row>
    <row r="17062">
      <c r="D17062" s="2"/>
      <c r="G17062" s="2"/>
      <c r="J17062" s="2"/>
    </row>
    <row r="17063">
      <c r="D17063" s="2"/>
      <c r="G17063" s="2"/>
      <c r="J17063" s="2"/>
    </row>
    <row r="17064">
      <c r="D17064" s="2"/>
      <c r="G17064" s="2"/>
      <c r="J17064" s="2"/>
    </row>
    <row r="17065">
      <c r="D17065" s="2"/>
      <c r="G17065" s="2"/>
      <c r="J17065" s="2"/>
    </row>
    <row r="17066">
      <c r="D17066" s="2"/>
      <c r="G17066" s="2"/>
      <c r="J17066" s="2"/>
    </row>
    <row r="17067">
      <c r="D17067" s="2"/>
      <c r="G17067" s="2"/>
      <c r="J17067" s="2"/>
    </row>
    <row r="17068">
      <c r="D17068" s="2"/>
      <c r="G17068" s="2"/>
      <c r="J17068" s="2"/>
    </row>
    <row r="17069">
      <c r="D17069" s="2"/>
      <c r="G17069" s="2"/>
      <c r="J17069" s="2"/>
    </row>
    <row r="17070">
      <c r="D17070" s="2"/>
      <c r="G17070" s="2"/>
      <c r="J17070" s="2"/>
    </row>
    <row r="17071">
      <c r="D17071" s="2"/>
      <c r="G17071" s="2"/>
      <c r="J17071" s="2"/>
    </row>
    <row r="17072">
      <c r="D17072" s="2"/>
      <c r="G17072" s="2"/>
      <c r="J17072" s="2"/>
    </row>
    <row r="17073">
      <c r="D17073" s="2"/>
      <c r="G17073" s="2"/>
      <c r="J17073" s="2"/>
    </row>
    <row r="17074">
      <c r="D17074" s="2"/>
      <c r="G17074" s="2"/>
      <c r="J17074" s="2"/>
    </row>
    <row r="17075">
      <c r="D17075" s="2"/>
      <c r="G17075" s="2"/>
      <c r="J17075" s="2"/>
    </row>
    <row r="17076">
      <c r="D17076" s="2"/>
      <c r="G17076" s="2"/>
      <c r="J17076" s="2"/>
    </row>
    <row r="17077">
      <c r="D17077" s="2"/>
      <c r="G17077" s="2"/>
      <c r="J17077" s="2"/>
    </row>
    <row r="17078">
      <c r="D17078" s="2"/>
      <c r="G17078" s="2"/>
      <c r="J17078" s="2"/>
    </row>
    <row r="17079">
      <c r="D17079" s="2"/>
      <c r="G17079" s="2"/>
      <c r="J17079" s="2"/>
    </row>
    <row r="17080">
      <c r="D17080" s="2"/>
      <c r="G17080" s="2"/>
      <c r="J17080" s="2"/>
    </row>
    <row r="17081">
      <c r="D17081" s="2"/>
      <c r="G17081" s="2"/>
      <c r="J17081" s="2"/>
    </row>
    <row r="17082">
      <c r="D17082" s="2"/>
      <c r="G17082" s="2"/>
      <c r="J17082" s="2"/>
    </row>
    <row r="17083">
      <c r="D17083" s="2"/>
      <c r="G17083" s="2"/>
      <c r="J17083" s="2"/>
    </row>
    <row r="17084">
      <c r="D17084" s="2"/>
      <c r="G17084" s="2"/>
      <c r="J17084" s="2"/>
    </row>
    <row r="17085">
      <c r="D17085" s="2"/>
      <c r="G17085" s="2"/>
      <c r="J17085" s="2"/>
    </row>
    <row r="17086">
      <c r="D17086" s="2"/>
      <c r="G17086" s="2"/>
      <c r="J17086" s="2"/>
    </row>
    <row r="17087">
      <c r="D17087" s="2"/>
      <c r="G17087" s="2"/>
      <c r="J17087" s="2"/>
    </row>
    <row r="17088">
      <c r="D17088" s="2"/>
      <c r="G17088" s="2"/>
      <c r="J17088" s="2"/>
    </row>
    <row r="17089">
      <c r="D17089" s="2"/>
      <c r="G17089" s="2"/>
      <c r="J17089" s="2"/>
    </row>
    <row r="17090">
      <c r="D17090" s="2"/>
      <c r="G17090" s="2"/>
      <c r="J17090" s="2"/>
    </row>
    <row r="17091">
      <c r="D17091" s="2"/>
      <c r="G17091" s="2"/>
      <c r="J17091" s="2"/>
    </row>
    <row r="17092">
      <c r="D17092" s="2"/>
      <c r="G17092" s="2"/>
      <c r="J17092" s="2"/>
    </row>
    <row r="17093">
      <c r="D17093" s="2"/>
      <c r="G17093" s="2"/>
      <c r="J17093" s="2"/>
    </row>
    <row r="17094">
      <c r="D17094" s="2"/>
      <c r="G17094" s="2"/>
      <c r="J17094" s="2"/>
    </row>
    <row r="17095">
      <c r="D17095" s="2"/>
      <c r="G17095" s="2"/>
      <c r="J17095" s="2"/>
    </row>
    <row r="17096">
      <c r="D17096" s="2"/>
      <c r="G17096" s="2"/>
      <c r="J17096" s="2"/>
    </row>
    <row r="17097">
      <c r="D17097" s="2"/>
      <c r="G17097" s="2"/>
      <c r="J17097" s="2"/>
    </row>
    <row r="17098">
      <c r="D17098" s="2"/>
      <c r="G17098" s="2"/>
      <c r="J17098" s="2"/>
    </row>
    <row r="17099">
      <c r="D17099" s="2"/>
      <c r="G17099" s="2"/>
      <c r="J17099" s="2"/>
    </row>
    <row r="17100">
      <c r="D17100" s="2"/>
      <c r="G17100" s="2"/>
      <c r="J17100" s="2"/>
    </row>
    <row r="17101">
      <c r="D17101" s="2"/>
      <c r="G17101" s="2"/>
      <c r="J17101" s="2"/>
    </row>
    <row r="17102">
      <c r="D17102" s="2"/>
      <c r="G17102" s="2"/>
      <c r="J17102" s="2"/>
    </row>
    <row r="17103">
      <c r="D17103" s="2"/>
      <c r="G17103" s="2"/>
      <c r="J17103" s="2"/>
    </row>
    <row r="17104">
      <c r="D17104" s="2"/>
      <c r="G17104" s="2"/>
      <c r="J17104" s="2"/>
    </row>
    <row r="17105">
      <c r="D17105" s="2"/>
      <c r="G17105" s="2"/>
      <c r="J17105" s="2"/>
    </row>
    <row r="17106">
      <c r="D17106" s="2"/>
      <c r="G17106" s="2"/>
      <c r="J17106" s="2"/>
    </row>
    <row r="17107">
      <c r="D17107" s="2"/>
      <c r="G17107" s="2"/>
      <c r="J17107" s="2"/>
    </row>
    <row r="17108">
      <c r="D17108" s="2"/>
      <c r="G17108" s="2"/>
      <c r="J17108" s="2"/>
    </row>
    <row r="17109">
      <c r="D17109" s="2"/>
      <c r="G17109" s="2"/>
      <c r="J17109" s="2"/>
    </row>
    <row r="17110">
      <c r="D17110" s="2"/>
      <c r="G17110" s="2"/>
      <c r="J17110" s="2"/>
    </row>
    <row r="17111">
      <c r="D17111" s="2"/>
      <c r="G17111" s="2"/>
      <c r="J17111" s="2"/>
    </row>
    <row r="17112">
      <c r="D17112" s="2"/>
      <c r="G17112" s="2"/>
      <c r="J17112" s="2"/>
    </row>
    <row r="17113">
      <c r="D17113" s="2"/>
      <c r="G17113" s="2"/>
      <c r="J17113" s="2"/>
    </row>
    <row r="17114">
      <c r="D17114" s="2"/>
      <c r="G17114" s="2"/>
      <c r="J17114" s="2"/>
    </row>
    <row r="17115">
      <c r="D17115" s="2"/>
      <c r="G17115" s="2"/>
      <c r="J17115" s="2"/>
    </row>
    <row r="17116">
      <c r="D17116" s="2"/>
      <c r="G17116" s="2"/>
      <c r="J17116" s="2"/>
    </row>
    <row r="17117">
      <c r="D17117" s="2"/>
      <c r="G17117" s="2"/>
      <c r="J17117" s="2"/>
    </row>
    <row r="17118">
      <c r="D17118" s="2"/>
      <c r="G17118" s="2"/>
      <c r="J17118" s="2"/>
    </row>
    <row r="17119">
      <c r="D17119" s="2"/>
      <c r="G17119" s="2"/>
      <c r="J17119" s="2"/>
    </row>
    <row r="17120">
      <c r="D17120" s="2"/>
      <c r="G17120" s="2"/>
      <c r="J17120" s="2"/>
    </row>
    <row r="17121">
      <c r="D17121" s="2"/>
      <c r="G17121" s="2"/>
      <c r="J17121" s="2"/>
    </row>
    <row r="17122">
      <c r="D17122" s="2"/>
      <c r="G17122" s="2"/>
      <c r="J17122" s="2"/>
    </row>
    <row r="17123">
      <c r="D17123" s="2"/>
      <c r="G17123" s="2"/>
      <c r="J17123" s="2"/>
    </row>
    <row r="17124">
      <c r="D17124" s="2"/>
      <c r="G17124" s="2"/>
      <c r="J17124" s="2"/>
    </row>
    <row r="17125">
      <c r="D17125" s="2"/>
      <c r="G17125" s="2"/>
      <c r="J17125" s="2"/>
    </row>
    <row r="17126">
      <c r="D17126" s="2"/>
      <c r="G17126" s="2"/>
      <c r="J17126" s="2"/>
    </row>
    <row r="17127">
      <c r="D17127" s="2"/>
      <c r="G17127" s="2"/>
      <c r="J17127" s="2"/>
    </row>
    <row r="17128">
      <c r="D17128" s="2"/>
      <c r="G17128" s="2"/>
      <c r="J17128" s="2"/>
    </row>
    <row r="17129">
      <c r="D17129" s="2"/>
      <c r="G17129" s="2"/>
      <c r="J17129" s="2"/>
    </row>
    <row r="17130">
      <c r="D17130" s="2"/>
      <c r="G17130" s="2"/>
      <c r="J17130" s="2"/>
    </row>
    <row r="17131">
      <c r="D17131" s="2"/>
      <c r="G17131" s="2"/>
      <c r="J17131" s="2"/>
    </row>
    <row r="17132">
      <c r="D17132" s="2"/>
      <c r="G17132" s="2"/>
      <c r="J17132" s="2"/>
    </row>
    <row r="17133">
      <c r="D17133" s="2"/>
      <c r="G17133" s="2"/>
      <c r="J17133" s="2"/>
    </row>
    <row r="17134">
      <c r="D17134" s="2"/>
      <c r="G17134" s="2"/>
      <c r="J17134" s="2"/>
    </row>
    <row r="17135">
      <c r="D17135" s="2"/>
      <c r="G17135" s="2"/>
      <c r="J17135" s="2"/>
    </row>
    <row r="17136">
      <c r="D17136" s="2"/>
      <c r="G17136" s="2"/>
      <c r="J17136" s="2"/>
    </row>
    <row r="17137">
      <c r="D17137" s="2"/>
      <c r="G17137" s="2"/>
      <c r="J17137" s="2"/>
    </row>
    <row r="17138">
      <c r="D17138" s="2"/>
      <c r="G17138" s="2"/>
      <c r="J17138" s="2"/>
    </row>
    <row r="17139">
      <c r="D17139" s="2"/>
      <c r="G17139" s="2"/>
      <c r="J17139" s="2"/>
    </row>
    <row r="17140">
      <c r="D17140" s="2"/>
      <c r="G17140" s="2"/>
      <c r="J17140" s="2"/>
    </row>
    <row r="17141">
      <c r="D17141" s="2"/>
      <c r="G17141" s="2"/>
      <c r="J17141" s="2"/>
    </row>
    <row r="17142">
      <c r="D17142" s="2"/>
      <c r="G17142" s="2"/>
      <c r="J17142" s="2"/>
    </row>
    <row r="17143">
      <c r="D17143" s="2"/>
      <c r="G17143" s="2"/>
      <c r="J17143" s="2"/>
    </row>
    <row r="17144">
      <c r="D17144" s="2"/>
      <c r="G17144" s="2"/>
      <c r="J17144" s="2"/>
    </row>
    <row r="17145">
      <c r="D17145" s="2"/>
      <c r="G17145" s="2"/>
      <c r="J17145" s="2"/>
    </row>
    <row r="17146">
      <c r="D17146" s="2"/>
      <c r="G17146" s="2"/>
      <c r="J17146" s="2"/>
    </row>
    <row r="17147">
      <c r="D17147" s="2"/>
      <c r="G17147" s="2"/>
      <c r="J17147" s="2"/>
    </row>
    <row r="17148">
      <c r="D17148" s="2"/>
      <c r="G17148" s="2"/>
      <c r="J17148" s="2"/>
    </row>
    <row r="17149">
      <c r="D17149" s="2"/>
      <c r="G17149" s="2"/>
      <c r="J17149" s="2"/>
    </row>
    <row r="17150">
      <c r="D17150" s="2"/>
      <c r="G17150" s="2"/>
      <c r="J17150" s="2"/>
    </row>
    <row r="17151">
      <c r="D17151" s="2"/>
      <c r="G17151" s="2"/>
      <c r="J17151" s="2"/>
    </row>
    <row r="17152">
      <c r="D17152" s="2"/>
      <c r="G17152" s="2"/>
      <c r="J17152" s="2"/>
    </row>
    <row r="17153">
      <c r="D17153" s="2"/>
      <c r="G17153" s="2"/>
      <c r="J17153" s="2"/>
    </row>
    <row r="17154">
      <c r="D17154" s="2"/>
      <c r="G17154" s="2"/>
      <c r="J17154" s="2"/>
    </row>
    <row r="17155">
      <c r="D17155" s="2"/>
      <c r="G17155" s="2"/>
      <c r="J17155" s="2"/>
    </row>
    <row r="17156">
      <c r="D17156" s="2"/>
      <c r="G17156" s="2"/>
      <c r="J17156" s="2"/>
    </row>
    <row r="17157">
      <c r="D17157" s="2"/>
      <c r="G17157" s="2"/>
      <c r="J17157" s="2"/>
    </row>
    <row r="17158">
      <c r="D17158" s="2"/>
      <c r="G17158" s="2"/>
      <c r="J17158" s="2"/>
    </row>
    <row r="17159">
      <c r="D17159" s="2"/>
      <c r="G17159" s="2"/>
      <c r="J17159" s="2"/>
    </row>
    <row r="17160">
      <c r="D17160" s="2"/>
      <c r="G17160" s="2"/>
      <c r="J17160" s="2"/>
    </row>
    <row r="17161">
      <c r="D17161" s="2"/>
      <c r="G17161" s="2"/>
      <c r="J17161" s="2"/>
    </row>
    <row r="17162">
      <c r="D17162" s="2"/>
      <c r="G17162" s="2"/>
      <c r="J17162" s="2"/>
    </row>
    <row r="17163">
      <c r="D17163" s="2"/>
      <c r="G17163" s="2"/>
      <c r="J17163" s="2"/>
    </row>
    <row r="17164">
      <c r="D17164" s="2"/>
      <c r="G17164" s="2"/>
      <c r="J17164" s="2"/>
    </row>
    <row r="17165">
      <c r="D17165" s="2"/>
      <c r="G17165" s="2"/>
      <c r="J17165" s="2"/>
    </row>
    <row r="17166">
      <c r="D17166" s="2"/>
      <c r="G17166" s="2"/>
      <c r="J17166" s="2"/>
    </row>
    <row r="17167">
      <c r="D17167" s="2"/>
      <c r="G17167" s="2"/>
      <c r="J17167" s="2"/>
    </row>
    <row r="17168">
      <c r="D17168" s="2"/>
      <c r="G17168" s="2"/>
      <c r="J17168" s="2"/>
    </row>
    <row r="17169">
      <c r="D17169" s="2"/>
      <c r="G17169" s="2"/>
      <c r="J17169" s="2"/>
    </row>
    <row r="17170">
      <c r="D17170" s="2"/>
      <c r="G17170" s="2"/>
      <c r="J17170" s="2"/>
    </row>
    <row r="17171">
      <c r="D17171" s="2"/>
      <c r="G17171" s="2"/>
      <c r="J17171" s="2"/>
    </row>
    <row r="17172">
      <c r="D17172" s="2"/>
      <c r="G17172" s="2"/>
      <c r="J17172" s="2"/>
    </row>
    <row r="17173">
      <c r="D17173" s="2"/>
      <c r="G17173" s="2"/>
      <c r="J17173" s="2"/>
    </row>
    <row r="17174">
      <c r="D17174" s="2"/>
      <c r="G17174" s="2"/>
      <c r="J17174" s="2"/>
    </row>
    <row r="17175">
      <c r="D17175" s="2"/>
      <c r="G17175" s="2"/>
      <c r="J17175" s="2"/>
    </row>
    <row r="17176">
      <c r="D17176" s="2"/>
      <c r="G17176" s="2"/>
      <c r="J17176" s="2"/>
    </row>
    <row r="17177">
      <c r="D17177" s="2"/>
      <c r="G17177" s="2"/>
      <c r="J17177" s="2"/>
    </row>
    <row r="17178">
      <c r="D17178" s="2"/>
      <c r="G17178" s="2"/>
      <c r="J17178" s="2"/>
    </row>
    <row r="17179">
      <c r="D17179" s="2"/>
      <c r="G17179" s="2"/>
      <c r="J17179" s="2"/>
    </row>
    <row r="17180">
      <c r="D17180" s="2"/>
      <c r="G17180" s="2"/>
      <c r="J17180" s="2"/>
    </row>
    <row r="17181">
      <c r="D17181" s="2"/>
      <c r="G17181" s="2"/>
      <c r="J17181" s="2"/>
    </row>
    <row r="17182">
      <c r="D17182" s="2"/>
      <c r="G17182" s="2"/>
      <c r="J17182" s="2"/>
    </row>
    <row r="17183">
      <c r="D17183" s="2"/>
      <c r="G17183" s="2"/>
      <c r="J17183" s="2"/>
    </row>
    <row r="17184">
      <c r="D17184" s="2"/>
      <c r="G17184" s="2"/>
      <c r="J17184" s="2"/>
    </row>
    <row r="17185">
      <c r="D17185" s="2"/>
      <c r="G17185" s="2"/>
      <c r="J17185" s="2"/>
    </row>
    <row r="17186">
      <c r="D17186" s="2"/>
      <c r="G17186" s="2"/>
      <c r="J17186" s="2"/>
    </row>
    <row r="17187">
      <c r="D17187" s="2"/>
      <c r="G17187" s="2"/>
      <c r="J17187" s="2"/>
    </row>
    <row r="17188">
      <c r="D17188" s="2"/>
      <c r="G17188" s="2"/>
      <c r="J17188" s="2"/>
    </row>
    <row r="17189">
      <c r="D17189" s="2"/>
      <c r="G17189" s="2"/>
      <c r="J17189" s="2"/>
    </row>
    <row r="17190">
      <c r="D17190" s="2"/>
      <c r="G17190" s="2"/>
      <c r="J17190" s="2"/>
    </row>
    <row r="17191">
      <c r="D17191" s="2"/>
      <c r="G17191" s="2"/>
      <c r="J17191" s="2"/>
    </row>
    <row r="17192">
      <c r="D17192" s="2"/>
      <c r="G17192" s="2"/>
      <c r="J17192" s="2"/>
    </row>
    <row r="17193">
      <c r="D17193" s="2"/>
      <c r="G17193" s="2"/>
      <c r="J17193" s="2"/>
    </row>
    <row r="17194">
      <c r="D17194" s="2"/>
      <c r="G17194" s="2"/>
      <c r="J17194" s="2"/>
    </row>
    <row r="17195">
      <c r="D17195" s="2"/>
      <c r="G17195" s="2"/>
      <c r="J17195" s="2"/>
    </row>
    <row r="17196">
      <c r="D17196" s="2"/>
      <c r="G17196" s="2"/>
      <c r="J17196" s="2"/>
    </row>
    <row r="17197">
      <c r="D17197" s="2"/>
      <c r="G17197" s="2"/>
      <c r="J17197" s="2"/>
    </row>
    <row r="17198">
      <c r="D17198" s="2"/>
      <c r="G17198" s="2"/>
      <c r="J17198" s="2"/>
    </row>
    <row r="17199">
      <c r="D17199" s="2"/>
      <c r="G17199" s="2"/>
      <c r="J17199" s="2"/>
    </row>
    <row r="17200">
      <c r="D17200" s="2"/>
      <c r="G17200" s="2"/>
      <c r="J17200" s="2"/>
    </row>
    <row r="17201">
      <c r="D17201" s="2"/>
      <c r="G17201" s="2"/>
      <c r="J17201" s="2"/>
    </row>
    <row r="17202">
      <c r="D17202" s="2"/>
      <c r="G17202" s="2"/>
      <c r="J17202" s="2"/>
    </row>
    <row r="17203">
      <c r="D17203" s="2"/>
      <c r="G17203" s="2"/>
      <c r="J17203" s="2"/>
    </row>
    <row r="17204">
      <c r="D17204" s="2"/>
      <c r="G17204" s="2"/>
      <c r="J17204" s="2"/>
    </row>
    <row r="17205">
      <c r="D17205" s="2"/>
      <c r="G17205" s="2"/>
      <c r="J17205" s="2"/>
    </row>
    <row r="17206">
      <c r="D17206" s="2"/>
      <c r="G17206" s="2"/>
      <c r="J17206" s="2"/>
    </row>
    <row r="17207">
      <c r="D17207" s="2"/>
      <c r="G17207" s="2"/>
      <c r="J17207" s="2"/>
    </row>
    <row r="17208">
      <c r="D17208" s="2"/>
      <c r="G17208" s="2"/>
      <c r="J17208" s="2"/>
    </row>
    <row r="17209">
      <c r="D17209" s="2"/>
      <c r="G17209" s="2"/>
      <c r="J17209" s="2"/>
    </row>
    <row r="17210">
      <c r="D17210" s="2"/>
      <c r="G17210" s="2"/>
      <c r="J17210" s="2"/>
    </row>
    <row r="17211">
      <c r="D17211" s="2"/>
      <c r="G17211" s="2"/>
      <c r="J17211" s="2"/>
    </row>
    <row r="17212">
      <c r="D17212" s="2"/>
      <c r="G17212" s="2"/>
      <c r="J17212" s="2"/>
    </row>
    <row r="17213">
      <c r="D17213" s="2"/>
      <c r="G17213" s="2"/>
      <c r="J17213" s="2"/>
    </row>
    <row r="17214">
      <c r="D17214" s="2"/>
      <c r="G17214" s="2"/>
      <c r="J17214" s="2"/>
    </row>
    <row r="17215">
      <c r="D17215" s="2"/>
      <c r="G17215" s="2"/>
      <c r="J17215" s="2"/>
    </row>
    <row r="17216">
      <c r="D17216" s="2"/>
      <c r="G17216" s="2"/>
      <c r="J17216" s="2"/>
    </row>
    <row r="17217">
      <c r="D17217" s="2"/>
      <c r="G17217" s="2"/>
      <c r="J17217" s="2"/>
    </row>
    <row r="17218">
      <c r="D17218" s="2"/>
      <c r="G17218" s="2"/>
      <c r="J17218" s="2"/>
    </row>
    <row r="17219">
      <c r="D17219" s="2"/>
      <c r="G17219" s="2"/>
      <c r="J17219" s="2"/>
    </row>
    <row r="17220">
      <c r="D17220" s="2"/>
      <c r="G17220" s="2"/>
      <c r="J17220" s="2"/>
    </row>
    <row r="17221">
      <c r="D17221" s="2"/>
      <c r="G17221" s="2"/>
      <c r="J17221" s="2"/>
    </row>
    <row r="17222">
      <c r="D17222" s="2"/>
      <c r="G17222" s="2"/>
      <c r="J17222" s="2"/>
    </row>
    <row r="17223">
      <c r="D17223" s="2"/>
      <c r="G17223" s="2"/>
      <c r="J17223" s="2"/>
    </row>
    <row r="17224">
      <c r="D17224" s="2"/>
      <c r="G17224" s="2"/>
      <c r="J17224" s="2"/>
    </row>
    <row r="17225">
      <c r="D17225" s="2"/>
      <c r="G17225" s="2"/>
      <c r="J17225" s="2"/>
    </row>
    <row r="17226">
      <c r="D17226" s="2"/>
      <c r="G17226" s="2"/>
      <c r="J17226" s="2"/>
    </row>
    <row r="17227">
      <c r="D17227" s="2"/>
      <c r="G17227" s="2"/>
      <c r="J17227" s="2"/>
    </row>
    <row r="17228">
      <c r="D17228" s="2"/>
      <c r="G17228" s="2"/>
      <c r="J17228" s="2"/>
    </row>
    <row r="17229">
      <c r="D17229" s="2"/>
      <c r="G17229" s="2"/>
      <c r="J17229" s="2"/>
    </row>
    <row r="17230">
      <c r="D17230" s="2"/>
      <c r="G17230" s="2"/>
      <c r="J17230" s="2"/>
    </row>
    <row r="17231">
      <c r="D17231" s="2"/>
      <c r="G17231" s="2"/>
      <c r="J17231" s="2"/>
    </row>
    <row r="17232">
      <c r="D17232" s="2"/>
      <c r="G17232" s="2"/>
      <c r="J17232" s="2"/>
    </row>
    <row r="17233">
      <c r="D17233" s="2"/>
      <c r="G17233" s="2"/>
      <c r="J17233" s="2"/>
    </row>
    <row r="17234">
      <c r="D17234" s="2"/>
      <c r="G17234" s="2"/>
      <c r="J17234" s="2"/>
    </row>
    <row r="17235">
      <c r="D17235" s="2"/>
      <c r="G17235" s="2"/>
      <c r="J17235" s="2"/>
    </row>
    <row r="17236">
      <c r="D17236" s="2"/>
      <c r="G17236" s="2"/>
      <c r="J17236" s="2"/>
    </row>
    <row r="17237">
      <c r="D17237" s="2"/>
      <c r="G17237" s="2"/>
      <c r="J17237" s="2"/>
    </row>
    <row r="17238">
      <c r="D17238" s="2"/>
      <c r="G17238" s="2"/>
      <c r="J17238" s="2"/>
    </row>
    <row r="17239">
      <c r="D17239" s="2"/>
      <c r="G17239" s="2"/>
      <c r="J17239" s="2"/>
    </row>
    <row r="17240">
      <c r="D17240" s="2"/>
      <c r="G17240" s="2"/>
      <c r="J17240" s="2"/>
    </row>
    <row r="17241">
      <c r="D17241" s="2"/>
      <c r="G17241" s="2"/>
      <c r="J17241" s="2"/>
    </row>
    <row r="17242">
      <c r="D17242" s="2"/>
      <c r="G17242" s="2"/>
      <c r="J17242" s="2"/>
    </row>
    <row r="17243">
      <c r="D17243" s="2"/>
      <c r="G17243" s="2"/>
      <c r="J17243" s="2"/>
    </row>
    <row r="17244">
      <c r="D17244" s="2"/>
      <c r="G17244" s="2"/>
      <c r="J17244" s="2"/>
    </row>
    <row r="17245">
      <c r="D17245" s="2"/>
      <c r="G17245" s="2"/>
      <c r="J17245" s="2"/>
    </row>
    <row r="17246">
      <c r="D17246" s="2"/>
      <c r="G17246" s="2"/>
      <c r="J17246" s="2"/>
    </row>
    <row r="17247">
      <c r="D17247" s="2"/>
      <c r="G17247" s="2"/>
      <c r="J17247" s="2"/>
    </row>
    <row r="17248">
      <c r="D17248" s="2"/>
      <c r="G17248" s="2"/>
      <c r="J17248" s="2"/>
    </row>
    <row r="17249">
      <c r="D17249" s="2"/>
      <c r="G17249" s="2"/>
      <c r="J17249" s="2"/>
    </row>
    <row r="17250">
      <c r="D17250" s="2"/>
      <c r="G17250" s="2"/>
      <c r="J17250" s="2"/>
    </row>
    <row r="17251">
      <c r="D17251" s="2"/>
      <c r="G17251" s="2"/>
      <c r="J17251" s="2"/>
    </row>
    <row r="17252">
      <c r="D17252" s="2"/>
      <c r="G17252" s="2"/>
      <c r="J17252" s="2"/>
    </row>
    <row r="17253">
      <c r="D17253" s="2"/>
      <c r="G17253" s="2"/>
      <c r="J17253" s="2"/>
    </row>
    <row r="17254">
      <c r="D17254" s="2"/>
      <c r="G17254" s="2"/>
      <c r="J17254" s="2"/>
    </row>
    <row r="17255">
      <c r="D17255" s="2"/>
      <c r="G17255" s="2"/>
      <c r="J17255" s="2"/>
    </row>
    <row r="17256">
      <c r="D17256" s="2"/>
      <c r="G17256" s="2"/>
      <c r="J17256" s="2"/>
    </row>
    <row r="17257">
      <c r="D17257" s="2"/>
      <c r="G17257" s="2"/>
      <c r="J17257" s="2"/>
    </row>
    <row r="17258">
      <c r="D17258" s="2"/>
      <c r="G17258" s="2"/>
      <c r="J17258" s="2"/>
    </row>
    <row r="17259">
      <c r="D17259" s="2"/>
      <c r="G17259" s="2"/>
      <c r="J17259" s="2"/>
    </row>
    <row r="17260">
      <c r="D17260" s="2"/>
      <c r="G17260" s="2"/>
      <c r="J17260" s="2"/>
    </row>
    <row r="17261">
      <c r="D17261" s="2"/>
      <c r="G17261" s="2"/>
      <c r="J17261" s="2"/>
    </row>
    <row r="17262">
      <c r="D17262" s="2"/>
      <c r="G17262" s="2"/>
      <c r="J17262" s="2"/>
    </row>
    <row r="17263">
      <c r="D17263" s="2"/>
      <c r="G17263" s="2"/>
      <c r="J17263" s="2"/>
    </row>
    <row r="17264">
      <c r="D17264" s="2"/>
      <c r="G17264" s="2"/>
      <c r="J17264" s="2"/>
    </row>
    <row r="17265">
      <c r="D17265" s="2"/>
      <c r="G17265" s="2"/>
      <c r="J17265" s="2"/>
    </row>
    <row r="17266">
      <c r="D17266" s="2"/>
      <c r="G17266" s="2"/>
      <c r="J17266" s="2"/>
    </row>
    <row r="17267">
      <c r="D17267" s="2"/>
      <c r="G17267" s="2"/>
      <c r="J17267" s="2"/>
    </row>
    <row r="17268">
      <c r="D17268" s="2"/>
      <c r="G17268" s="2"/>
      <c r="J17268" s="2"/>
    </row>
    <row r="17269">
      <c r="D17269" s="2"/>
      <c r="G17269" s="2"/>
      <c r="J17269" s="2"/>
    </row>
    <row r="17270">
      <c r="D17270" s="2"/>
      <c r="G17270" s="2"/>
      <c r="J17270" s="2"/>
    </row>
    <row r="17271">
      <c r="D17271" s="2"/>
      <c r="G17271" s="2"/>
      <c r="J17271" s="2"/>
    </row>
    <row r="17272">
      <c r="D17272" s="2"/>
      <c r="G17272" s="2"/>
      <c r="J17272" s="2"/>
    </row>
    <row r="17273">
      <c r="D17273" s="2"/>
      <c r="G17273" s="2"/>
      <c r="J17273" s="2"/>
    </row>
    <row r="17274">
      <c r="D17274" s="2"/>
      <c r="G17274" s="2"/>
      <c r="J17274" s="2"/>
    </row>
    <row r="17275">
      <c r="D17275" s="2"/>
      <c r="G17275" s="2"/>
      <c r="J17275" s="2"/>
    </row>
    <row r="17276">
      <c r="D17276" s="2"/>
      <c r="G17276" s="2"/>
      <c r="J17276" s="2"/>
    </row>
    <row r="17277">
      <c r="D17277" s="2"/>
      <c r="G17277" s="2"/>
      <c r="J17277" s="2"/>
    </row>
    <row r="17278">
      <c r="D17278" s="2"/>
      <c r="G17278" s="2"/>
      <c r="J17278" s="2"/>
    </row>
    <row r="17279">
      <c r="D17279" s="2"/>
      <c r="G17279" s="2"/>
      <c r="J17279" s="2"/>
    </row>
    <row r="17280">
      <c r="D17280" s="2"/>
      <c r="G17280" s="2"/>
      <c r="J17280" s="2"/>
    </row>
    <row r="17281">
      <c r="D17281" s="2"/>
      <c r="G17281" s="2"/>
      <c r="J17281" s="2"/>
    </row>
    <row r="17282">
      <c r="D17282" s="2"/>
      <c r="G17282" s="2"/>
      <c r="J17282" s="2"/>
    </row>
    <row r="17283">
      <c r="D17283" s="2"/>
      <c r="G17283" s="2"/>
      <c r="J17283" s="2"/>
    </row>
    <row r="17284">
      <c r="D17284" s="2"/>
      <c r="G17284" s="2"/>
      <c r="J17284" s="2"/>
    </row>
    <row r="17285">
      <c r="D17285" s="2"/>
      <c r="G17285" s="2"/>
      <c r="J17285" s="2"/>
    </row>
    <row r="17286">
      <c r="D17286" s="2"/>
      <c r="G17286" s="2"/>
      <c r="J17286" s="2"/>
    </row>
    <row r="17287">
      <c r="D17287" s="2"/>
      <c r="G17287" s="2"/>
      <c r="J17287" s="2"/>
    </row>
    <row r="17288">
      <c r="D17288" s="2"/>
      <c r="G17288" s="2"/>
      <c r="J17288" s="2"/>
    </row>
    <row r="17289">
      <c r="D17289" s="2"/>
      <c r="G17289" s="2"/>
      <c r="J17289" s="2"/>
    </row>
    <row r="17290">
      <c r="D17290" s="2"/>
      <c r="G17290" s="2"/>
      <c r="J17290" s="2"/>
    </row>
    <row r="17291">
      <c r="D17291" s="2"/>
      <c r="G17291" s="2"/>
      <c r="J17291" s="2"/>
    </row>
    <row r="17292">
      <c r="D17292" s="2"/>
      <c r="G17292" s="2"/>
      <c r="J17292" s="2"/>
    </row>
    <row r="17293">
      <c r="D17293" s="2"/>
      <c r="G17293" s="2"/>
      <c r="J17293" s="2"/>
    </row>
    <row r="17294">
      <c r="D17294" s="2"/>
      <c r="G17294" s="2"/>
      <c r="J17294" s="2"/>
    </row>
    <row r="17295">
      <c r="D17295" s="2"/>
      <c r="G17295" s="2"/>
      <c r="J17295" s="2"/>
    </row>
    <row r="17296">
      <c r="D17296" s="2"/>
      <c r="G17296" s="2"/>
      <c r="J17296" s="2"/>
    </row>
    <row r="17297">
      <c r="D17297" s="2"/>
      <c r="G17297" s="2"/>
      <c r="J17297" s="2"/>
    </row>
    <row r="17298">
      <c r="D17298" s="2"/>
      <c r="G17298" s="2"/>
      <c r="J17298" s="2"/>
    </row>
    <row r="17299">
      <c r="D17299" s="2"/>
      <c r="G17299" s="2"/>
      <c r="J17299" s="2"/>
    </row>
    <row r="17300">
      <c r="D17300" s="2"/>
      <c r="G17300" s="2"/>
      <c r="J17300" s="2"/>
    </row>
    <row r="17301">
      <c r="D17301" s="2"/>
      <c r="G17301" s="2"/>
      <c r="J17301" s="2"/>
    </row>
    <row r="17302">
      <c r="D17302" s="2"/>
      <c r="G17302" s="2"/>
      <c r="J17302" s="2"/>
    </row>
    <row r="17303">
      <c r="D17303" s="2"/>
      <c r="G17303" s="2"/>
      <c r="J17303" s="2"/>
    </row>
    <row r="17304">
      <c r="D17304" s="2"/>
      <c r="G17304" s="2"/>
      <c r="J17304" s="2"/>
    </row>
    <row r="17305">
      <c r="D17305" s="2"/>
      <c r="G17305" s="2"/>
      <c r="J17305" s="2"/>
    </row>
    <row r="17306">
      <c r="D17306" s="2"/>
      <c r="G17306" s="2"/>
      <c r="J17306" s="2"/>
    </row>
    <row r="17307">
      <c r="D17307" s="2"/>
      <c r="G17307" s="2"/>
      <c r="J17307" s="2"/>
    </row>
    <row r="17308">
      <c r="D17308" s="2"/>
      <c r="G17308" s="2"/>
      <c r="J17308" s="2"/>
    </row>
    <row r="17309">
      <c r="D17309" s="2"/>
      <c r="G17309" s="2"/>
      <c r="J17309" s="2"/>
    </row>
    <row r="17310">
      <c r="D17310" s="2"/>
      <c r="G17310" s="2"/>
      <c r="J17310" s="2"/>
    </row>
    <row r="17311">
      <c r="D17311" s="2"/>
      <c r="G17311" s="2"/>
      <c r="J17311" s="2"/>
    </row>
    <row r="17312">
      <c r="D17312" s="2"/>
      <c r="G17312" s="2"/>
      <c r="J17312" s="2"/>
    </row>
    <row r="17313">
      <c r="D17313" s="2"/>
      <c r="G17313" s="2"/>
      <c r="J17313" s="2"/>
    </row>
    <row r="17314">
      <c r="D17314" s="2"/>
      <c r="G17314" s="2"/>
      <c r="J17314" s="2"/>
    </row>
    <row r="17315">
      <c r="D17315" s="2"/>
      <c r="G17315" s="2"/>
      <c r="J17315" s="2"/>
    </row>
    <row r="17316">
      <c r="D17316" s="2"/>
      <c r="G17316" s="2"/>
      <c r="J17316" s="2"/>
    </row>
    <row r="17317">
      <c r="D17317" s="2"/>
      <c r="G17317" s="2"/>
      <c r="J17317" s="2"/>
    </row>
    <row r="17318">
      <c r="D17318" s="2"/>
      <c r="G17318" s="2"/>
      <c r="J17318" s="2"/>
    </row>
    <row r="17319">
      <c r="D17319" s="2"/>
      <c r="G17319" s="2"/>
      <c r="J17319" s="2"/>
    </row>
    <row r="17320">
      <c r="D17320" s="2"/>
      <c r="G17320" s="2"/>
      <c r="J17320" s="2"/>
    </row>
    <row r="17321">
      <c r="D17321" s="2"/>
      <c r="G17321" s="2"/>
      <c r="J17321" s="2"/>
    </row>
    <row r="17322">
      <c r="D17322" s="2"/>
      <c r="G17322" s="2"/>
      <c r="J17322" s="2"/>
    </row>
    <row r="17323">
      <c r="D17323" s="2"/>
      <c r="G17323" s="2"/>
      <c r="J17323" s="2"/>
    </row>
    <row r="17324">
      <c r="D17324" s="2"/>
      <c r="G17324" s="2"/>
      <c r="J17324" s="2"/>
    </row>
    <row r="17325">
      <c r="D17325" s="2"/>
      <c r="G17325" s="2"/>
      <c r="J17325" s="2"/>
    </row>
    <row r="17326">
      <c r="D17326" s="2"/>
      <c r="G17326" s="2"/>
      <c r="J17326" s="2"/>
    </row>
    <row r="17327">
      <c r="D17327" s="2"/>
      <c r="G17327" s="2"/>
      <c r="J17327" s="2"/>
    </row>
    <row r="17328">
      <c r="D17328" s="2"/>
      <c r="G17328" s="2"/>
      <c r="J17328" s="2"/>
    </row>
    <row r="17329">
      <c r="D17329" s="2"/>
      <c r="G17329" s="2"/>
      <c r="J17329" s="2"/>
    </row>
    <row r="17330">
      <c r="D17330" s="2"/>
      <c r="G17330" s="2"/>
      <c r="J17330" s="2"/>
    </row>
    <row r="17331">
      <c r="D17331" s="2"/>
      <c r="G17331" s="2"/>
      <c r="J17331" s="2"/>
    </row>
    <row r="17332">
      <c r="D17332" s="2"/>
      <c r="G17332" s="2"/>
      <c r="J17332" s="2"/>
    </row>
    <row r="17333">
      <c r="D17333" s="2"/>
      <c r="G17333" s="2"/>
      <c r="J17333" s="2"/>
    </row>
    <row r="17334">
      <c r="D17334" s="2"/>
      <c r="G17334" s="2"/>
      <c r="J17334" s="2"/>
    </row>
    <row r="17335">
      <c r="D17335" s="2"/>
      <c r="G17335" s="2"/>
      <c r="J17335" s="2"/>
    </row>
    <row r="17336">
      <c r="D17336" s="2"/>
      <c r="G17336" s="2"/>
      <c r="J17336" s="2"/>
    </row>
    <row r="17337">
      <c r="D17337" s="2"/>
      <c r="G17337" s="2"/>
      <c r="J17337" s="2"/>
    </row>
    <row r="17338">
      <c r="D17338" s="2"/>
      <c r="G17338" s="2"/>
      <c r="J17338" s="2"/>
    </row>
    <row r="17339">
      <c r="D17339" s="2"/>
      <c r="G17339" s="2"/>
      <c r="J17339" s="2"/>
    </row>
    <row r="17340">
      <c r="D17340" s="2"/>
      <c r="G17340" s="2"/>
      <c r="J17340" s="2"/>
    </row>
    <row r="17341">
      <c r="D17341" s="2"/>
      <c r="G17341" s="2"/>
      <c r="J17341" s="2"/>
    </row>
    <row r="17342">
      <c r="D17342" s="2"/>
      <c r="G17342" s="2"/>
      <c r="J17342" s="2"/>
    </row>
    <row r="17343">
      <c r="D17343" s="2"/>
      <c r="G17343" s="2"/>
      <c r="J17343" s="2"/>
    </row>
    <row r="17344">
      <c r="D17344" s="2"/>
      <c r="G17344" s="2"/>
      <c r="J17344" s="2"/>
    </row>
    <row r="17345">
      <c r="D17345" s="2"/>
      <c r="G17345" s="2"/>
      <c r="J17345" s="2"/>
    </row>
    <row r="17346">
      <c r="D17346" s="2"/>
      <c r="G17346" s="2"/>
      <c r="J17346" s="2"/>
    </row>
    <row r="17347">
      <c r="D17347" s="2"/>
      <c r="G17347" s="2"/>
      <c r="J17347" s="2"/>
    </row>
    <row r="17348">
      <c r="D17348" s="2"/>
      <c r="G17348" s="2"/>
      <c r="J17348" s="2"/>
    </row>
    <row r="17349">
      <c r="D17349" s="2"/>
      <c r="G17349" s="2"/>
      <c r="J17349" s="2"/>
    </row>
    <row r="17350">
      <c r="D17350" s="2"/>
      <c r="G17350" s="2"/>
      <c r="J17350" s="2"/>
    </row>
    <row r="17351">
      <c r="D17351" s="2"/>
      <c r="G17351" s="2"/>
      <c r="J17351" s="2"/>
    </row>
    <row r="17352">
      <c r="D17352" s="2"/>
      <c r="G17352" s="2"/>
      <c r="J17352" s="2"/>
    </row>
    <row r="17353">
      <c r="D17353" s="2"/>
      <c r="G17353" s="2"/>
      <c r="J17353" s="2"/>
    </row>
    <row r="17354">
      <c r="D17354" s="2"/>
      <c r="G17354" s="2"/>
      <c r="J17354" s="2"/>
    </row>
    <row r="17355">
      <c r="D17355" s="2"/>
      <c r="G17355" s="2"/>
      <c r="J17355" s="2"/>
    </row>
    <row r="17356">
      <c r="D17356" s="2"/>
      <c r="G17356" s="2"/>
      <c r="J17356" s="2"/>
    </row>
    <row r="17357">
      <c r="D17357" s="2"/>
      <c r="G17357" s="2"/>
      <c r="J17357" s="2"/>
    </row>
    <row r="17358">
      <c r="D17358" s="2"/>
      <c r="G17358" s="2"/>
      <c r="J17358" s="2"/>
    </row>
    <row r="17359">
      <c r="D17359" s="2"/>
      <c r="G17359" s="2"/>
      <c r="J17359" s="2"/>
    </row>
    <row r="17360">
      <c r="D17360" s="2"/>
      <c r="G17360" s="2"/>
      <c r="J17360" s="2"/>
    </row>
    <row r="17361">
      <c r="D17361" s="2"/>
      <c r="G17361" s="2"/>
      <c r="J17361" s="2"/>
    </row>
    <row r="17362">
      <c r="D17362" s="2"/>
      <c r="G17362" s="2"/>
      <c r="J17362" s="2"/>
    </row>
    <row r="17363">
      <c r="D17363" s="2"/>
      <c r="G17363" s="2"/>
      <c r="J17363" s="2"/>
    </row>
    <row r="17364">
      <c r="D17364" s="2"/>
      <c r="G17364" s="2"/>
      <c r="J17364" s="2"/>
    </row>
    <row r="17365">
      <c r="D17365" s="2"/>
      <c r="G17365" s="2"/>
      <c r="J17365" s="2"/>
    </row>
    <row r="17366">
      <c r="D17366" s="2"/>
      <c r="G17366" s="2"/>
      <c r="J17366" s="2"/>
    </row>
    <row r="17367">
      <c r="D17367" s="2"/>
      <c r="G17367" s="2"/>
      <c r="J17367" s="2"/>
    </row>
    <row r="17368">
      <c r="D17368" s="2"/>
      <c r="G17368" s="2"/>
      <c r="J17368" s="2"/>
    </row>
    <row r="17369">
      <c r="D17369" s="2"/>
      <c r="G17369" s="2"/>
      <c r="J17369" s="2"/>
    </row>
    <row r="17370">
      <c r="D17370" s="2"/>
      <c r="G17370" s="2"/>
      <c r="J17370" s="2"/>
    </row>
    <row r="17371">
      <c r="D17371" s="2"/>
      <c r="G17371" s="2"/>
      <c r="J17371" s="2"/>
    </row>
    <row r="17372">
      <c r="D17372" s="2"/>
      <c r="G17372" s="2"/>
      <c r="J17372" s="2"/>
    </row>
    <row r="17373">
      <c r="D17373" s="2"/>
      <c r="G17373" s="2"/>
      <c r="J17373" s="2"/>
    </row>
    <row r="17374">
      <c r="D17374" s="2"/>
      <c r="G17374" s="2"/>
      <c r="J17374" s="2"/>
    </row>
    <row r="17375">
      <c r="D17375" s="2"/>
      <c r="G17375" s="2"/>
      <c r="J17375" s="2"/>
    </row>
    <row r="17376">
      <c r="D17376" s="2"/>
      <c r="G17376" s="2"/>
      <c r="J17376" s="2"/>
    </row>
    <row r="17377">
      <c r="D17377" s="2"/>
      <c r="G17377" s="2"/>
      <c r="J17377" s="2"/>
    </row>
    <row r="17378">
      <c r="D17378" s="2"/>
      <c r="G17378" s="2"/>
      <c r="J17378" s="2"/>
    </row>
    <row r="17379">
      <c r="D17379" s="2"/>
      <c r="G17379" s="2"/>
      <c r="J17379" s="2"/>
    </row>
    <row r="17380">
      <c r="D17380" s="2"/>
      <c r="G17380" s="2"/>
      <c r="J17380" s="2"/>
    </row>
    <row r="17381">
      <c r="D17381" s="2"/>
      <c r="G17381" s="2"/>
      <c r="J17381" s="2"/>
    </row>
    <row r="17382">
      <c r="D17382" s="2"/>
      <c r="G17382" s="2"/>
      <c r="J17382" s="2"/>
    </row>
    <row r="17383">
      <c r="D17383" s="2"/>
      <c r="G17383" s="2"/>
      <c r="J17383" s="2"/>
    </row>
    <row r="17384">
      <c r="D17384" s="2"/>
      <c r="G17384" s="2"/>
      <c r="J17384" s="2"/>
    </row>
    <row r="17385">
      <c r="D17385" s="2"/>
      <c r="G17385" s="2"/>
      <c r="J17385" s="2"/>
    </row>
    <row r="17386">
      <c r="D17386" s="2"/>
      <c r="G17386" s="2"/>
      <c r="J17386" s="2"/>
    </row>
    <row r="17387">
      <c r="D17387" s="2"/>
      <c r="G17387" s="2"/>
      <c r="J17387" s="2"/>
    </row>
    <row r="17388">
      <c r="D17388" s="2"/>
      <c r="G17388" s="2"/>
      <c r="J17388" s="2"/>
    </row>
    <row r="17389">
      <c r="D17389" s="2"/>
      <c r="G17389" s="2"/>
      <c r="J17389" s="2"/>
    </row>
    <row r="17390">
      <c r="D17390" s="2"/>
      <c r="G17390" s="2"/>
      <c r="J17390" s="2"/>
    </row>
    <row r="17391">
      <c r="D17391" s="2"/>
      <c r="G17391" s="2"/>
      <c r="J17391" s="2"/>
    </row>
    <row r="17392">
      <c r="D17392" s="2"/>
      <c r="G17392" s="2"/>
      <c r="J17392" s="2"/>
    </row>
    <row r="17393">
      <c r="D17393" s="2"/>
      <c r="G17393" s="2"/>
      <c r="J17393" s="2"/>
    </row>
    <row r="17394">
      <c r="D17394" s="2"/>
      <c r="G17394" s="2"/>
      <c r="J17394" s="2"/>
    </row>
    <row r="17395">
      <c r="D17395" s="2"/>
      <c r="G17395" s="2"/>
      <c r="J17395" s="2"/>
    </row>
    <row r="17396">
      <c r="D17396" s="2"/>
      <c r="G17396" s="2"/>
      <c r="J17396" s="2"/>
    </row>
    <row r="17397">
      <c r="D17397" s="2"/>
      <c r="G17397" s="2"/>
      <c r="J17397" s="2"/>
    </row>
    <row r="17398">
      <c r="D17398" s="2"/>
      <c r="G17398" s="2"/>
      <c r="J17398" s="2"/>
    </row>
    <row r="17399">
      <c r="D17399" s="2"/>
      <c r="G17399" s="2"/>
      <c r="J17399" s="2"/>
    </row>
    <row r="17400">
      <c r="D17400" s="2"/>
      <c r="G17400" s="2"/>
      <c r="J17400" s="2"/>
    </row>
    <row r="17401">
      <c r="D17401" s="2"/>
      <c r="G17401" s="2"/>
      <c r="J17401" s="2"/>
    </row>
    <row r="17402">
      <c r="D17402" s="2"/>
      <c r="G17402" s="2"/>
      <c r="J17402" s="2"/>
    </row>
    <row r="17403">
      <c r="D17403" s="2"/>
      <c r="G17403" s="2"/>
      <c r="J17403" s="2"/>
    </row>
    <row r="17404">
      <c r="D17404" s="2"/>
      <c r="G17404" s="2"/>
      <c r="J17404" s="2"/>
    </row>
    <row r="17405">
      <c r="D17405" s="2"/>
      <c r="G17405" s="2"/>
      <c r="J17405" s="2"/>
    </row>
    <row r="17406">
      <c r="D17406" s="2"/>
      <c r="G17406" s="2"/>
      <c r="J17406" s="2"/>
    </row>
    <row r="17407">
      <c r="D17407" s="2"/>
      <c r="G17407" s="2"/>
      <c r="J17407" s="2"/>
    </row>
    <row r="17408">
      <c r="D17408" s="2"/>
      <c r="G17408" s="2"/>
      <c r="J17408" s="2"/>
    </row>
    <row r="17409">
      <c r="D17409" s="2"/>
      <c r="G17409" s="2"/>
      <c r="J17409" s="2"/>
    </row>
    <row r="17410">
      <c r="D17410" s="2"/>
      <c r="G17410" s="2"/>
      <c r="J17410" s="2"/>
    </row>
    <row r="17411">
      <c r="D17411" s="2"/>
      <c r="G17411" s="2"/>
      <c r="J17411" s="2"/>
    </row>
    <row r="17412">
      <c r="D17412" s="2"/>
      <c r="G17412" s="2"/>
      <c r="J17412" s="2"/>
    </row>
    <row r="17413">
      <c r="D17413" s="2"/>
      <c r="G17413" s="2"/>
      <c r="J17413" s="2"/>
    </row>
    <row r="17414">
      <c r="D17414" s="2"/>
      <c r="G17414" s="2"/>
      <c r="J17414" s="2"/>
    </row>
    <row r="17415">
      <c r="D17415" s="2"/>
      <c r="G17415" s="2"/>
      <c r="J17415" s="2"/>
    </row>
    <row r="17416">
      <c r="D17416" s="2"/>
      <c r="G17416" s="2"/>
      <c r="J17416" s="2"/>
    </row>
    <row r="17417">
      <c r="D17417" s="2"/>
      <c r="G17417" s="2"/>
      <c r="J17417" s="2"/>
    </row>
    <row r="17418">
      <c r="D17418" s="2"/>
      <c r="G17418" s="2"/>
      <c r="J17418" s="2"/>
    </row>
    <row r="17419">
      <c r="D17419" s="2"/>
      <c r="G17419" s="2"/>
      <c r="J17419" s="2"/>
    </row>
    <row r="17420">
      <c r="D17420" s="2"/>
      <c r="G17420" s="2"/>
      <c r="J17420" s="2"/>
    </row>
    <row r="17421">
      <c r="D17421" s="2"/>
      <c r="G17421" s="2"/>
      <c r="J17421" s="2"/>
    </row>
    <row r="17422">
      <c r="D17422" s="2"/>
      <c r="G17422" s="2"/>
      <c r="J17422" s="2"/>
    </row>
    <row r="17423">
      <c r="D17423" s="2"/>
      <c r="G17423" s="2"/>
      <c r="J17423" s="2"/>
    </row>
    <row r="17424">
      <c r="D17424" s="2"/>
      <c r="G17424" s="2"/>
      <c r="J17424" s="2"/>
    </row>
    <row r="17425">
      <c r="D17425" s="2"/>
      <c r="G17425" s="2"/>
      <c r="J17425" s="2"/>
    </row>
    <row r="17426">
      <c r="D17426" s="2"/>
      <c r="G17426" s="2"/>
      <c r="J17426" s="2"/>
    </row>
    <row r="17427">
      <c r="D17427" s="2"/>
      <c r="G17427" s="2"/>
      <c r="J17427" s="2"/>
    </row>
    <row r="17428">
      <c r="D17428" s="2"/>
      <c r="G17428" s="2"/>
      <c r="J17428" s="2"/>
    </row>
    <row r="17429">
      <c r="D17429" s="2"/>
      <c r="G17429" s="2"/>
      <c r="J17429" s="2"/>
    </row>
    <row r="17430">
      <c r="D17430" s="2"/>
      <c r="G17430" s="2"/>
      <c r="J17430" s="2"/>
    </row>
    <row r="17431">
      <c r="D17431" s="2"/>
      <c r="G17431" s="2"/>
      <c r="J17431" s="2"/>
    </row>
    <row r="17432">
      <c r="D17432" s="2"/>
      <c r="G17432" s="2"/>
      <c r="J17432" s="2"/>
    </row>
    <row r="17433">
      <c r="D17433" s="2"/>
      <c r="G17433" s="2"/>
      <c r="J17433" s="2"/>
    </row>
    <row r="17434">
      <c r="D17434" s="2"/>
      <c r="G17434" s="2"/>
      <c r="J17434" s="2"/>
    </row>
    <row r="17435">
      <c r="D17435" s="2"/>
      <c r="G17435" s="2"/>
      <c r="J17435" s="2"/>
    </row>
    <row r="17436">
      <c r="D17436" s="2"/>
      <c r="G17436" s="2"/>
      <c r="J17436" s="2"/>
    </row>
    <row r="17437">
      <c r="D17437" s="2"/>
      <c r="G17437" s="2"/>
      <c r="J17437" s="2"/>
    </row>
    <row r="17438">
      <c r="D17438" s="2"/>
      <c r="G17438" s="2"/>
      <c r="J17438" s="2"/>
    </row>
    <row r="17439">
      <c r="D17439" s="2"/>
      <c r="G17439" s="2"/>
      <c r="J17439" s="2"/>
    </row>
    <row r="17440">
      <c r="D17440" s="2"/>
      <c r="G17440" s="2"/>
      <c r="J17440" s="2"/>
    </row>
    <row r="17441">
      <c r="D17441" s="2"/>
      <c r="G17441" s="2"/>
      <c r="J17441" s="2"/>
    </row>
    <row r="17442">
      <c r="D17442" s="2"/>
      <c r="G17442" s="2"/>
      <c r="J17442" s="2"/>
    </row>
    <row r="17443">
      <c r="D17443" s="2"/>
      <c r="G17443" s="2"/>
      <c r="J17443" s="2"/>
    </row>
    <row r="17444">
      <c r="D17444" s="2"/>
      <c r="G17444" s="2"/>
      <c r="J17444" s="2"/>
    </row>
    <row r="17445">
      <c r="D17445" s="2"/>
      <c r="G17445" s="2"/>
      <c r="J17445" s="2"/>
    </row>
    <row r="17446">
      <c r="D17446" s="2"/>
      <c r="G17446" s="2"/>
      <c r="J17446" s="2"/>
    </row>
    <row r="17447">
      <c r="D17447" s="2"/>
      <c r="G17447" s="2"/>
      <c r="J17447" s="2"/>
    </row>
    <row r="17448">
      <c r="D17448" s="2"/>
      <c r="G17448" s="2"/>
      <c r="J17448" s="2"/>
    </row>
    <row r="17449">
      <c r="D17449" s="2"/>
      <c r="G17449" s="2"/>
      <c r="J17449" s="2"/>
    </row>
    <row r="17450">
      <c r="D17450" s="2"/>
      <c r="G17450" s="2"/>
      <c r="J17450" s="2"/>
    </row>
    <row r="17451">
      <c r="D17451" s="2"/>
      <c r="G17451" s="2"/>
      <c r="J17451" s="2"/>
    </row>
    <row r="17452">
      <c r="D17452" s="2"/>
      <c r="G17452" s="2"/>
      <c r="J17452" s="2"/>
    </row>
    <row r="17453">
      <c r="D17453" s="2"/>
      <c r="G17453" s="2"/>
      <c r="J17453" s="2"/>
    </row>
    <row r="17454">
      <c r="D17454" s="2"/>
      <c r="G17454" s="2"/>
      <c r="J17454" s="2"/>
    </row>
    <row r="17455">
      <c r="D17455" s="2"/>
      <c r="G17455" s="2"/>
      <c r="J17455" s="2"/>
    </row>
    <row r="17456">
      <c r="D17456" s="2"/>
      <c r="G17456" s="2"/>
      <c r="J17456" s="2"/>
    </row>
    <row r="17457">
      <c r="D17457" s="2"/>
      <c r="G17457" s="2"/>
      <c r="J17457" s="2"/>
    </row>
    <row r="17458">
      <c r="D17458" s="2"/>
      <c r="G17458" s="2"/>
      <c r="J17458" s="2"/>
    </row>
    <row r="17459">
      <c r="D17459" s="2"/>
      <c r="G17459" s="2"/>
      <c r="J17459" s="2"/>
    </row>
    <row r="17460">
      <c r="D17460" s="2"/>
      <c r="G17460" s="2"/>
      <c r="J17460" s="2"/>
    </row>
    <row r="17461">
      <c r="D17461" s="2"/>
      <c r="G17461" s="2"/>
      <c r="J17461" s="2"/>
    </row>
    <row r="17462">
      <c r="D17462" s="2"/>
      <c r="G17462" s="2"/>
      <c r="J17462" s="2"/>
    </row>
    <row r="17463">
      <c r="D17463" s="2"/>
      <c r="G17463" s="2"/>
      <c r="J17463" s="2"/>
    </row>
    <row r="17464">
      <c r="D17464" s="2"/>
      <c r="G17464" s="2"/>
      <c r="J17464" s="2"/>
    </row>
    <row r="17465">
      <c r="D17465" s="2"/>
      <c r="G17465" s="2"/>
      <c r="J17465" s="2"/>
    </row>
    <row r="17466">
      <c r="D17466" s="2"/>
      <c r="G17466" s="2"/>
      <c r="J17466" s="2"/>
    </row>
    <row r="17467">
      <c r="D17467" s="2"/>
      <c r="G17467" s="2"/>
      <c r="J17467" s="2"/>
    </row>
    <row r="17468">
      <c r="D17468" s="2"/>
      <c r="G17468" s="2"/>
      <c r="J17468" s="2"/>
    </row>
    <row r="17469">
      <c r="D17469" s="2"/>
      <c r="G17469" s="2"/>
      <c r="J17469" s="2"/>
    </row>
    <row r="17470">
      <c r="D17470" s="2"/>
      <c r="G17470" s="2"/>
      <c r="J17470" s="2"/>
    </row>
    <row r="17471">
      <c r="D17471" s="2"/>
      <c r="G17471" s="2"/>
      <c r="J17471" s="2"/>
    </row>
    <row r="17472">
      <c r="D17472" s="2"/>
      <c r="G17472" s="2"/>
      <c r="J17472" s="2"/>
    </row>
    <row r="17473">
      <c r="D17473" s="2"/>
      <c r="G17473" s="2"/>
      <c r="J17473" s="2"/>
    </row>
    <row r="17474">
      <c r="D17474" s="2"/>
      <c r="G17474" s="2"/>
      <c r="J17474" s="2"/>
    </row>
    <row r="17475">
      <c r="D17475" s="2"/>
      <c r="G17475" s="2"/>
      <c r="J17475" s="2"/>
    </row>
    <row r="17476">
      <c r="D17476" s="2"/>
      <c r="G17476" s="2"/>
      <c r="J17476" s="2"/>
    </row>
    <row r="17477">
      <c r="D17477" s="2"/>
      <c r="G17477" s="2"/>
      <c r="J17477" s="2"/>
    </row>
    <row r="17478">
      <c r="D17478" s="2"/>
      <c r="G17478" s="2"/>
      <c r="J17478" s="2"/>
    </row>
    <row r="17479">
      <c r="D17479" s="2"/>
      <c r="G17479" s="2"/>
      <c r="J17479" s="2"/>
    </row>
    <row r="17480">
      <c r="D17480" s="2"/>
      <c r="G17480" s="2"/>
      <c r="J17480" s="2"/>
    </row>
    <row r="17481">
      <c r="D17481" s="2"/>
      <c r="G17481" s="2"/>
      <c r="J17481" s="2"/>
    </row>
    <row r="17482">
      <c r="D17482" s="2"/>
      <c r="G17482" s="2"/>
      <c r="J17482" s="2"/>
    </row>
    <row r="17483">
      <c r="D17483" s="2"/>
      <c r="G17483" s="2"/>
      <c r="J17483" s="2"/>
    </row>
    <row r="17484">
      <c r="D17484" s="2"/>
      <c r="G17484" s="2"/>
      <c r="J17484" s="2"/>
    </row>
    <row r="17485">
      <c r="D17485" s="2"/>
      <c r="G17485" s="2"/>
      <c r="J17485" s="2"/>
    </row>
    <row r="17486">
      <c r="D17486" s="2"/>
      <c r="G17486" s="2"/>
      <c r="J17486" s="2"/>
    </row>
    <row r="17487">
      <c r="D17487" s="2"/>
      <c r="G17487" s="2"/>
      <c r="J17487" s="2"/>
    </row>
    <row r="17488">
      <c r="D17488" s="2"/>
      <c r="G17488" s="2"/>
      <c r="J17488" s="2"/>
    </row>
    <row r="17489">
      <c r="D17489" s="2"/>
      <c r="G17489" s="2"/>
      <c r="J17489" s="2"/>
    </row>
    <row r="17490">
      <c r="D17490" s="2"/>
      <c r="G17490" s="2"/>
      <c r="J17490" s="2"/>
    </row>
    <row r="17491">
      <c r="D17491" s="2"/>
      <c r="G17491" s="2"/>
      <c r="J17491" s="2"/>
    </row>
    <row r="17492">
      <c r="D17492" s="2"/>
      <c r="G17492" s="2"/>
      <c r="J17492" s="2"/>
    </row>
    <row r="17493">
      <c r="D17493" s="2"/>
      <c r="G17493" s="2"/>
      <c r="J17493" s="2"/>
    </row>
    <row r="17494">
      <c r="D17494" s="2"/>
      <c r="G17494" s="2"/>
      <c r="J17494" s="2"/>
    </row>
    <row r="17495">
      <c r="D17495" s="2"/>
      <c r="G17495" s="2"/>
      <c r="J17495" s="2"/>
    </row>
    <row r="17496">
      <c r="D17496" s="2"/>
      <c r="G17496" s="2"/>
      <c r="J17496" s="2"/>
    </row>
    <row r="17497">
      <c r="D17497" s="2"/>
      <c r="G17497" s="2"/>
      <c r="J17497" s="2"/>
    </row>
    <row r="17498">
      <c r="D17498" s="2"/>
      <c r="G17498" s="2"/>
      <c r="J17498" s="2"/>
    </row>
    <row r="17499">
      <c r="D17499" s="2"/>
      <c r="G17499" s="2"/>
      <c r="J17499" s="2"/>
    </row>
    <row r="17500">
      <c r="D17500" s="2"/>
      <c r="G17500" s="2"/>
      <c r="J17500" s="2"/>
    </row>
    <row r="17501">
      <c r="D17501" s="2"/>
      <c r="G17501" s="2"/>
      <c r="J17501" s="2"/>
    </row>
    <row r="17502">
      <c r="D17502" s="2"/>
      <c r="G17502" s="2"/>
      <c r="J17502" s="2"/>
    </row>
    <row r="17503">
      <c r="D17503" s="2"/>
      <c r="G17503" s="2"/>
      <c r="J17503" s="2"/>
    </row>
    <row r="17504">
      <c r="D17504" s="2"/>
      <c r="G17504" s="2"/>
      <c r="J17504" s="2"/>
    </row>
    <row r="17505">
      <c r="D17505" s="2"/>
      <c r="G17505" s="2"/>
      <c r="J17505" s="2"/>
    </row>
    <row r="17506">
      <c r="D17506" s="2"/>
      <c r="G17506" s="2"/>
      <c r="J17506" s="2"/>
    </row>
    <row r="17507">
      <c r="D17507" s="2"/>
      <c r="G17507" s="2"/>
      <c r="J17507" s="2"/>
    </row>
    <row r="17508">
      <c r="D17508" s="2"/>
      <c r="G17508" s="2"/>
      <c r="J17508" s="2"/>
    </row>
    <row r="17509">
      <c r="D17509" s="2"/>
      <c r="G17509" s="2"/>
      <c r="J17509" s="2"/>
    </row>
    <row r="17510">
      <c r="D17510" s="2"/>
      <c r="G17510" s="2"/>
      <c r="J17510" s="2"/>
    </row>
    <row r="17511">
      <c r="D17511" s="2"/>
      <c r="G17511" s="2"/>
      <c r="J17511" s="2"/>
    </row>
    <row r="17512">
      <c r="D17512" s="2"/>
      <c r="G17512" s="2"/>
      <c r="J17512" s="2"/>
    </row>
    <row r="17513">
      <c r="D17513" s="2"/>
      <c r="G17513" s="2"/>
      <c r="J17513" s="2"/>
    </row>
    <row r="17514">
      <c r="D17514" s="2"/>
      <c r="G17514" s="2"/>
      <c r="J17514" s="2"/>
    </row>
    <row r="17515">
      <c r="D17515" s="2"/>
      <c r="G17515" s="2"/>
      <c r="J17515" s="2"/>
    </row>
    <row r="17516">
      <c r="D17516" s="2"/>
      <c r="G17516" s="2"/>
      <c r="J17516" s="2"/>
    </row>
    <row r="17517">
      <c r="D17517" s="2"/>
      <c r="G17517" s="2"/>
      <c r="J17517" s="2"/>
    </row>
    <row r="17518">
      <c r="D17518" s="2"/>
      <c r="G17518" s="2"/>
      <c r="J17518" s="2"/>
    </row>
    <row r="17519">
      <c r="D17519" s="2"/>
      <c r="G17519" s="2"/>
      <c r="J17519" s="2"/>
    </row>
    <row r="17520">
      <c r="D17520" s="2"/>
      <c r="G17520" s="2"/>
      <c r="J17520" s="2"/>
    </row>
    <row r="17521">
      <c r="D17521" s="2"/>
      <c r="G17521" s="2"/>
      <c r="J17521" s="2"/>
    </row>
    <row r="17522">
      <c r="D17522" s="2"/>
      <c r="G17522" s="2"/>
      <c r="J17522" s="2"/>
    </row>
    <row r="17523">
      <c r="D17523" s="2"/>
      <c r="G17523" s="2"/>
      <c r="J17523" s="2"/>
    </row>
    <row r="17524">
      <c r="D17524" s="2"/>
      <c r="G17524" s="2"/>
      <c r="J17524" s="2"/>
    </row>
    <row r="17525">
      <c r="D17525" s="2"/>
      <c r="G17525" s="2"/>
      <c r="J17525" s="2"/>
    </row>
    <row r="17526">
      <c r="D17526" s="2"/>
      <c r="G17526" s="2"/>
      <c r="J17526" s="2"/>
    </row>
    <row r="17527">
      <c r="D17527" s="2"/>
      <c r="G17527" s="2"/>
      <c r="J17527" s="2"/>
    </row>
    <row r="17528">
      <c r="D17528" s="2"/>
      <c r="G17528" s="2"/>
      <c r="J17528" s="2"/>
    </row>
    <row r="17529">
      <c r="D17529" s="2"/>
      <c r="G17529" s="2"/>
      <c r="J17529" s="2"/>
    </row>
    <row r="17530">
      <c r="D17530" s="2"/>
      <c r="G17530" s="2"/>
      <c r="J17530" s="2"/>
    </row>
    <row r="17531">
      <c r="D17531" s="2"/>
      <c r="G17531" s="2"/>
      <c r="J17531" s="2"/>
    </row>
    <row r="17532">
      <c r="D17532" s="2"/>
      <c r="G17532" s="2"/>
      <c r="J17532" s="2"/>
    </row>
    <row r="17533">
      <c r="D17533" s="2"/>
      <c r="G17533" s="2"/>
      <c r="J17533" s="2"/>
    </row>
    <row r="17534">
      <c r="D17534" s="2"/>
      <c r="G17534" s="2"/>
      <c r="J17534" s="2"/>
    </row>
    <row r="17535">
      <c r="D17535" s="2"/>
      <c r="G17535" s="2"/>
      <c r="J17535" s="2"/>
    </row>
    <row r="17536">
      <c r="D17536" s="2"/>
      <c r="G17536" s="2"/>
      <c r="J17536" s="2"/>
    </row>
    <row r="17537">
      <c r="D17537" s="2"/>
      <c r="G17537" s="2"/>
      <c r="J17537" s="2"/>
    </row>
    <row r="17538">
      <c r="D17538" s="2"/>
      <c r="G17538" s="2"/>
      <c r="J17538" s="2"/>
    </row>
    <row r="17539">
      <c r="D17539" s="2"/>
      <c r="G17539" s="2"/>
      <c r="J17539" s="2"/>
    </row>
    <row r="17540">
      <c r="D17540" s="2"/>
      <c r="G17540" s="2"/>
      <c r="J17540" s="2"/>
    </row>
    <row r="17541">
      <c r="D17541" s="2"/>
      <c r="G17541" s="2"/>
      <c r="J17541" s="2"/>
    </row>
    <row r="17542">
      <c r="D17542" s="2"/>
      <c r="G17542" s="2"/>
      <c r="J17542" s="2"/>
    </row>
    <row r="17543">
      <c r="D17543" s="2"/>
      <c r="G17543" s="2"/>
      <c r="J17543" s="2"/>
    </row>
    <row r="17544">
      <c r="D17544" s="2"/>
      <c r="G17544" s="2"/>
      <c r="J17544" s="2"/>
    </row>
    <row r="17545">
      <c r="D17545" s="2"/>
      <c r="G17545" s="2"/>
      <c r="J17545" s="2"/>
    </row>
    <row r="17546">
      <c r="D17546" s="2"/>
      <c r="G17546" s="2"/>
      <c r="J17546" s="2"/>
    </row>
    <row r="17547">
      <c r="D17547" s="2"/>
      <c r="G17547" s="2"/>
      <c r="J17547" s="2"/>
    </row>
    <row r="17548">
      <c r="D17548" s="2"/>
      <c r="G17548" s="2"/>
      <c r="J17548" s="2"/>
    </row>
    <row r="17549">
      <c r="D17549" s="2"/>
      <c r="G17549" s="2"/>
      <c r="J17549" s="2"/>
    </row>
    <row r="17550">
      <c r="D17550" s="2"/>
      <c r="G17550" s="2"/>
      <c r="J17550" s="2"/>
    </row>
    <row r="17551">
      <c r="D17551" s="2"/>
      <c r="G17551" s="2"/>
      <c r="J17551" s="2"/>
    </row>
    <row r="17552">
      <c r="D17552" s="2"/>
      <c r="G17552" s="2"/>
      <c r="J17552" s="2"/>
    </row>
    <row r="17553">
      <c r="D17553" s="2"/>
      <c r="G17553" s="2"/>
      <c r="J17553" s="2"/>
    </row>
    <row r="17554">
      <c r="D17554" s="2"/>
      <c r="G17554" s="2"/>
      <c r="J17554" s="2"/>
    </row>
    <row r="17555">
      <c r="D17555" s="2"/>
      <c r="G17555" s="2"/>
      <c r="J17555" s="2"/>
    </row>
    <row r="17556">
      <c r="D17556" s="2"/>
      <c r="G17556" s="2"/>
      <c r="J17556" s="2"/>
    </row>
    <row r="17557">
      <c r="D17557" s="2"/>
      <c r="G17557" s="2"/>
      <c r="J17557" s="2"/>
    </row>
    <row r="17558">
      <c r="D17558" s="2"/>
      <c r="G17558" s="2"/>
      <c r="J17558" s="2"/>
    </row>
    <row r="17559">
      <c r="D17559" s="2"/>
      <c r="G17559" s="2"/>
      <c r="J17559" s="2"/>
    </row>
    <row r="17560">
      <c r="D17560" s="2"/>
      <c r="G17560" s="2"/>
      <c r="J17560" s="2"/>
    </row>
    <row r="17561">
      <c r="D17561" s="2"/>
      <c r="G17561" s="2"/>
      <c r="J17561" s="2"/>
    </row>
    <row r="17562">
      <c r="D17562" s="2"/>
      <c r="G17562" s="2"/>
      <c r="J17562" s="2"/>
    </row>
    <row r="17563">
      <c r="D17563" s="2"/>
      <c r="G17563" s="2"/>
      <c r="J17563" s="2"/>
    </row>
    <row r="17564">
      <c r="D17564" s="2"/>
      <c r="G17564" s="2"/>
      <c r="J17564" s="2"/>
    </row>
    <row r="17565">
      <c r="D17565" s="2"/>
      <c r="G17565" s="2"/>
      <c r="J17565" s="2"/>
    </row>
    <row r="17566">
      <c r="D17566" s="2"/>
      <c r="G17566" s="2"/>
      <c r="J17566" s="2"/>
    </row>
    <row r="17567">
      <c r="D17567" s="2"/>
      <c r="G17567" s="2"/>
      <c r="J17567" s="2"/>
    </row>
    <row r="17568">
      <c r="D17568" s="2"/>
      <c r="G17568" s="2"/>
      <c r="J17568" s="2"/>
    </row>
    <row r="17569">
      <c r="D17569" s="2"/>
      <c r="G17569" s="2"/>
      <c r="J17569" s="2"/>
    </row>
    <row r="17570">
      <c r="D17570" s="2"/>
      <c r="G17570" s="2"/>
      <c r="J17570" s="2"/>
    </row>
    <row r="17571">
      <c r="D17571" s="2"/>
      <c r="G17571" s="2"/>
      <c r="J17571" s="2"/>
    </row>
    <row r="17572">
      <c r="D17572" s="2"/>
      <c r="G17572" s="2"/>
      <c r="J17572" s="2"/>
    </row>
    <row r="17573">
      <c r="D17573" s="2"/>
      <c r="G17573" s="2"/>
      <c r="J17573" s="2"/>
    </row>
    <row r="17574">
      <c r="D17574" s="2"/>
      <c r="G17574" s="2"/>
      <c r="J17574" s="2"/>
    </row>
    <row r="17575">
      <c r="D17575" s="2"/>
      <c r="G17575" s="2"/>
      <c r="J17575" s="2"/>
    </row>
    <row r="17576">
      <c r="D17576" s="2"/>
      <c r="G17576" s="2"/>
      <c r="J17576" s="2"/>
    </row>
    <row r="17577">
      <c r="D17577" s="2"/>
      <c r="G17577" s="2"/>
      <c r="J17577" s="2"/>
    </row>
    <row r="17578">
      <c r="D17578" s="2"/>
      <c r="G17578" s="2"/>
      <c r="J17578" s="2"/>
    </row>
    <row r="17579">
      <c r="D17579" s="2"/>
      <c r="G17579" s="2"/>
      <c r="J17579" s="2"/>
    </row>
    <row r="17580">
      <c r="D17580" s="2"/>
      <c r="G17580" s="2"/>
      <c r="J17580" s="2"/>
    </row>
    <row r="17581">
      <c r="D17581" s="2"/>
      <c r="G17581" s="2"/>
      <c r="J17581" s="2"/>
    </row>
    <row r="17582">
      <c r="D17582" s="2"/>
      <c r="G17582" s="2"/>
      <c r="J17582" s="2"/>
    </row>
    <row r="17583">
      <c r="D17583" s="2"/>
      <c r="G17583" s="2"/>
      <c r="J17583" s="2"/>
    </row>
    <row r="17584">
      <c r="D17584" s="2"/>
      <c r="G17584" s="2"/>
      <c r="J17584" s="2"/>
    </row>
    <row r="17585">
      <c r="D17585" s="2"/>
      <c r="G17585" s="2"/>
      <c r="J17585" s="2"/>
    </row>
    <row r="17586">
      <c r="D17586" s="2"/>
      <c r="G17586" s="2"/>
      <c r="J17586" s="2"/>
    </row>
    <row r="17587">
      <c r="D17587" s="2"/>
      <c r="G17587" s="2"/>
      <c r="J17587" s="2"/>
    </row>
    <row r="17588">
      <c r="D17588" s="2"/>
      <c r="G17588" s="2"/>
      <c r="J17588" s="2"/>
    </row>
    <row r="17589">
      <c r="D17589" s="2"/>
      <c r="G17589" s="2"/>
      <c r="J17589" s="2"/>
    </row>
    <row r="17590">
      <c r="D17590" s="2"/>
      <c r="G17590" s="2"/>
      <c r="J17590" s="2"/>
    </row>
    <row r="17591">
      <c r="D17591" s="2"/>
      <c r="G17591" s="2"/>
      <c r="J17591" s="2"/>
    </row>
    <row r="17592">
      <c r="D17592" s="2"/>
      <c r="G17592" s="2"/>
      <c r="J17592" s="2"/>
    </row>
    <row r="17593">
      <c r="D17593" s="2"/>
      <c r="G17593" s="2"/>
      <c r="J17593" s="2"/>
    </row>
    <row r="17594">
      <c r="D17594" s="2"/>
      <c r="G17594" s="2"/>
      <c r="J17594" s="2"/>
    </row>
    <row r="17595">
      <c r="D17595" s="2"/>
      <c r="G17595" s="2"/>
      <c r="J17595" s="2"/>
    </row>
    <row r="17596">
      <c r="D17596" s="2"/>
      <c r="G17596" s="2"/>
      <c r="J17596" s="2"/>
    </row>
    <row r="17597">
      <c r="D17597" s="2"/>
      <c r="G17597" s="2"/>
      <c r="J17597" s="2"/>
    </row>
    <row r="17598">
      <c r="D17598" s="2"/>
      <c r="G17598" s="2"/>
      <c r="J17598" s="2"/>
    </row>
    <row r="17599">
      <c r="D17599" s="2"/>
      <c r="G17599" s="2"/>
      <c r="J17599" s="2"/>
    </row>
    <row r="17600">
      <c r="D17600" s="2"/>
      <c r="G17600" s="2"/>
      <c r="J17600" s="2"/>
    </row>
    <row r="17601">
      <c r="D17601" s="2"/>
      <c r="G17601" s="2"/>
      <c r="J17601" s="2"/>
    </row>
    <row r="17602">
      <c r="D17602" s="2"/>
      <c r="G17602" s="2"/>
      <c r="J17602" s="2"/>
    </row>
    <row r="17603">
      <c r="D17603" s="2"/>
      <c r="G17603" s="2"/>
      <c r="J17603" s="2"/>
    </row>
    <row r="17604">
      <c r="D17604" s="2"/>
      <c r="G17604" s="2"/>
      <c r="J17604" s="2"/>
    </row>
    <row r="17605">
      <c r="D17605" s="2"/>
      <c r="G17605" s="2"/>
      <c r="J17605" s="2"/>
    </row>
    <row r="17606">
      <c r="D17606" s="2"/>
      <c r="G17606" s="2"/>
      <c r="J17606" s="2"/>
    </row>
    <row r="17607">
      <c r="D17607" s="2"/>
      <c r="G17607" s="2"/>
      <c r="J17607" s="2"/>
    </row>
    <row r="17608">
      <c r="D17608" s="2"/>
      <c r="G17608" s="2"/>
      <c r="J17608" s="2"/>
    </row>
    <row r="17609">
      <c r="D17609" s="2"/>
      <c r="G17609" s="2"/>
      <c r="J17609" s="2"/>
    </row>
    <row r="17610">
      <c r="D17610" s="2"/>
      <c r="G17610" s="2"/>
      <c r="J17610" s="2"/>
    </row>
    <row r="17611">
      <c r="D17611" s="2"/>
      <c r="G17611" s="2"/>
      <c r="J17611" s="2"/>
    </row>
    <row r="17612">
      <c r="D17612" s="2"/>
      <c r="G17612" s="2"/>
      <c r="J17612" s="2"/>
    </row>
    <row r="17613">
      <c r="D17613" s="2"/>
      <c r="G17613" s="2"/>
      <c r="J17613" s="2"/>
    </row>
    <row r="17614">
      <c r="D17614" s="2"/>
      <c r="G17614" s="2"/>
      <c r="J17614" s="2"/>
    </row>
    <row r="17615">
      <c r="D17615" s="2"/>
      <c r="G17615" s="2"/>
      <c r="J17615" s="2"/>
    </row>
    <row r="17616">
      <c r="D17616" s="2"/>
      <c r="G17616" s="2"/>
      <c r="J17616" s="2"/>
    </row>
    <row r="17617">
      <c r="D17617" s="2"/>
      <c r="G17617" s="2"/>
      <c r="J17617" s="2"/>
    </row>
    <row r="17618">
      <c r="D17618" s="2"/>
      <c r="G17618" s="2"/>
      <c r="J17618" s="2"/>
    </row>
    <row r="17619">
      <c r="D17619" s="2"/>
      <c r="G17619" s="2"/>
      <c r="J17619" s="2"/>
    </row>
    <row r="17620">
      <c r="D17620" s="2"/>
      <c r="G17620" s="2"/>
      <c r="J17620" s="2"/>
    </row>
    <row r="17621">
      <c r="D17621" s="2"/>
      <c r="G17621" s="2"/>
      <c r="J17621" s="2"/>
    </row>
    <row r="17622">
      <c r="D17622" s="2"/>
      <c r="G17622" s="2"/>
      <c r="J17622" s="2"/>
    </row>
    <row r="17623">
      <c r="D17623" s="2"/>
      <c r="G17623" s="2"/>
      <c r="J17623" s="2"/>
    </row>
    <row r="17624">
      <c r="D17624" s="2"/>
      <c r="G17624" s="2"/>
      <c r="J17624" s="2"/>
    </row>
    <row r="17625">
      <c r="D17625" s="2"/>
      <c r="G17625" s="2"/>
      <c r="J17625" s="2"/>
    </row>
    <row r="17626">
      <c r="D17626" s="2"/>
      <c r="G17626" s="2"/>
      <c r="J17626" s="2"/>
    </row>
    <row r="17627">
      <c r="D17627" s="2"/>
      <c r="G17627" s="2"/>
      <c r="J17627" s="2"/>
    </row>
    <row r="17628">
      <c r="D17628" s="2"/>
      <c r="G17628" s="2"/>
      <c r="J17628" s="2"/>
    </row>
    <row r="17629">
      <c r="D17629" s="2"/>
      <c r="G17629" s="2"/>
      <c r="J17629" s="2"/>
    </row>
    <row r="17630">
      <c r="D17630" s="2"/>
      <c r="G17630" s="2"/>
      <c r="J17630" s="2"/>
    </row>
    <row r="17631">
      <c r="D17631" s="2"/>
      <c r="G17631" s="2"/>
      <c r="J17631" s="2"/>
    </row>
    <row r="17632">
      <c r="D17632" s="2"/>
      <c r="G17632" s="2"/>
      <c r="J17632" s="2"/>
    </row>
    <row r="17633">
      <c r="D17633" s="2"/>
      <c r="G17633" s="2"/>
      <c r="J17633" s="2"/>
    </row>
    <row r="17634">
      <c r="D17634" s="2"/>
      <c r="G17634" s="2"/>
      <c r="J17634" s="2"/>
    </row>
    <row r="17635">
      <c r="D17635" s="2"/>
      <c r="G17635" s="2"/>
      <c r="J17635" s="2"/>
    </row>
    <row r="17636">
      <c r="D17636" s="2"/>
      <c r="G17636" s="2"/>
      <c r="J17636" s="2"/>
    </row>
    <row r="17637">
      <c r="D17637" s="2"/>
      <c r="G17637" s="2"/>
      <c r="J17637" s="2"/>
    </row>
    <row r="17638">
      <c r="D17638" s="2"/>
      <c r="G17638" s="2"/>
      <c r="J17638" s="2"/>
    </row>
    <row r="17639">
      <c r="D17639" s="2"/>
      <c r="G17639" s="2"/>
      <c r="J17639" s="2"/>
    </row>
    <row r="17640">
      <c r="D17640" s="2"/>
      <c r="G17640" s="2"/>
      <c r="J17640" s="2"/>
    </row>
    <row r="17641">
      <c r="D17641" s="2"/>
      <c r="G17641" s="2"/>
      <c r="J17641" s="2"/>
    </row>
    <row r="17642">
      <c r="D17642" s="2"/>
      <c r="G17642" s="2"/>
      <c r="J17642" s="2"/>
    </row>
    <row r="17643">
      <c r="D17643" s="2"/>
      <c r="G17643" s="2"/>
      <c r="J17643" s="2"/>
    </row>
    <row r="17644">
      <c r="D17644" s="2"/>
      <c r="G17644" s="2"/>
      <c r="J17644" s="2"/>
    </row>
    <row r="17645">
      <c r="D17645" s="2"/>
      <c r="G17645" s="2"/>
      <c r="J17645" s="2"/>
    </row>
    <row r="17646">
      <c r="D17646" s="2"/>
      <c r="G17646" s="2"/>
      <c r="J17646" s="2"/>
    </row>
    <row r="17647">
      <c r="D17647" s="2"/>
      <c r="G17647" s="2"/>
      <c r="J17647" s="2"/>
    </row>
    <row r="17648">
      <c r="D17648" s="2"/>
      <c r="G17648" s="2"/>
      <c r="J17648" s="2"/>
    </row>
    <row r="17649">
      <c r="D17649" s="2"/>
      <c r="G17649" s="2"/>
      <c r="J17649" s="2"/>
    </row>
    <row r="17650">
      <c r="D17650" s="2"/>
      <c r="G17650" s="2"/>
      <c r="J17650" s="2"/>
    </row>
    <row r="17651">
      <c r="D17651" s="2"/>
      <c r="G17651" s="2"/>
      <c r="J17651" s="2"/>
    </row>
    <row r="17652">
      <c r="D17652" s="2"/>
      <c r="G17652" s="2"/>
      <c r="J17652" s="2"/>
    </row>
    <row r="17653">
      <c r="D17653" s="2"/>
      <c r="G17653" s="2"/>
      <c r="J17653" s="2"/>
    </row>
    <row r="17654">
      <c r="D17654" s="2"/>
      <c r="G17654" s="2"/>
      <c r="J17654" s="2"/>
    </row>
    <row r="17655">
      <c r="D17655" s="2"/>
      <c r="G17655" s="2"/>
      <c r="J17655" s="2"/>
    </row>
    <row r="17656">
      <c r="D17656" s="2"/>
      <c r="G17656" s="2"/>
      <c r="J17656" s="2"/>
    </row>
    <row r="17657">
      <c r="D17657" s="2"/>
      <c r="G17657" s="2"/>
      <c r="J17657" s="2"/>
    </row>
    <row r="17658">
      <c r="D17658" s="2"/>
      <c r="G17658" s="2"/>
      <c r="J17658" s="2"/>
    </row>
    <row r="17659">
      <c r="D17659" s="2"/>
      <c r="G17659" s="2"/>
      <c r="J17659" s="2"/>
    </row>
    <row r="17660">
      <c r="D17660" s="2"/>
      <c r="G17660" s="2"/>
      <c r="J17660" s="2"/>
    </row>
    <row r="17661">
      <c r="D17661" s="2"/>
      <c r="G17661" s="2"/>
      <c r="J17661" s="2"/>
    </row>
    <row r="17662">
      <c r="D17662" s="2"/>
      <c r="G17662" s="2"/>
      <c r="J17662" s="2"/>
    </row>
    <row r="17663">
      <c r="D17663" s="2"/>
      <c r="G17663" s="2"/>
      <c r="J17663" s="2"/>
    </row>
    <row r="17664">
      <c r="D17664" s="2"/>
      <c r="G17664" s="2"/>
      <c r="J17664" s="2"/>
    </row>
    <row r="17665">
      <c r="D17665" s="2"/>
      <c r="G17665" s="2"/>
      <c r="J17665" s="2"/>
    </row>
    <row r="17666">
      <c r="D17666" s="2"/>
      <c r="G17666" s="2"/>
      <c r="J17666" s="2"/>
    </row>
    <row r="17667">
      <c r="D17667" s="2"/>
      <c r="G17667" s="2"/>
      <c r="J17667" s="2"/>
    </row>
    <row r="17668">
      <c r="D17668" s="2"/>
      <c r="G17668" s="2"/>
      <c r="J17668" s="2"/>
    </row>
    <row r="17669">
      <c r="D17669" s="2"/>
      <c r="G17669" s="2"/>
      <c r="J17669" s="2"/>
    </row>
    <row r="17670">
      <c r="D17670" s="2"/>
      <c r="G17670" s="2"/>
      <c r="J17670" s="2"/>
    </row>
    <row r="17671">
      <c r="D17671" s="2"/>
      <c r="G17671" s="2"/>
      <c r="J17671" s="2"/>
    </row>
    <row r="17672">
      <c r="D17672" s="2"/>
      <c r="G17672" s="2"/>
      <c r="J17672" s="2"/>
    </row>
    <row r="17673">
      <c r="D17673" s="2"/>
      <c r="G17673" s="2"/>
      <c r="J17673" s="2"/>
    </row>
    <row r="17674">
      <c r="D17674" s="2"/>
      <c r="G17674" s="2"/>
      <c r="J17674" s="2"/>
    </row>
    <row r="17675">
      <c r="D17675" s="2"/>
      <c r="G17675" s="2"/>
      <c r="J17675" s="2"/>
    </row>
    <row r="17676">
      <c r="D17676" s="2"/>
      <c r="G17676" s="2"/>
      <c r="J17676" s="2"/>
    </row>
    <row r="17677">
      <c r="D17677" s="2"/>
      <c r="G17677" s="2"/>
      <c r="J17677" s="2"/>
    </row>
    <row r="17678">
      <c r="D17678" s="2"/>
      <c r="G17678" s="2"/>
      <c r="J17678" s="2"/>
    </row>
    <row r="17679">
      <c r="D17679" s="2"/>
      <c r="G17679" s="2"/>
      <c r="J17679" s="2"/>
    </row>
    <row r="17680">
      <c r="D17680" s="2"/>
      <c r="G17680" s="2"/>
      <c r="J17680" s="2"/>
    </row>
    <row r="17681">
      <c r="D17681" s="2"/>
      <c r="G17681" s="2"/>
      <c r="J17681" s="2"/>
    </row>
    <row r="17682">
      <c r="D17682" s="2"/>
      <c r="G17682" s="2"/>
      <c r="J17682" s="2"/>
    </row>
    <row r="17683">
      <c r="D17683" s="2"/>
      <c r="G17683" s="2"/>
      <c r="J17683" s="2"/>
    </row>
    <row r="17684">
      <c r="D17684" s="2"/>
      <c r="G17684" s="2"/>
      <c r="J17684" s="2"/>
    </row>
    <row r="17685">
      <c r="D17685" s="2"/>
      <c r="G17685" s="2"/>
      <c r="J17685" s="2"/>
    </row>
    <row r="17686">
      <c r="D17686" s="2"/>
      <c r="G17686" s="2"/>
      <c r="J17686" s="2"/>
    </row>
    <row r="17687">
      <c r="D17687" s="2"/>
      <c r="G17687" s="2"/>
      <c r="J17687" s="2"/>
    </row>
    <row r="17688">
      <c r="D17688" s="2"/>
      <c r="G17688" s="2"/>
      <c r="J17688" s="2"/>
    </row>
    <row r="17689">
      <c r="D17689" s="2"/>
      <c r="G17689" s="2"/>
      <c r="J17689" s="2"/>
    </row>
    <row r="17690">
      <c r="D17690" s="2"/>
      <c r="G17690" s="2"/>
      <c r="J17690" s="2"/>
    </row>
    <row r="17691">
      <c r="D17691" s="2"/>
      <c r="G17691" s="2"/>
      <c r="J17691" s="2"/>
    </row>
    <row r="17692">
      <c r="D17692" s="2"/>
      <c r="G17692" s="2"/>
      <c r="J17692" s="2"/>
    </row>
    <row r="17693">
      <c r="D17693" s="2"/>
      <c r="G17693" s="2"/>
      <c r="J17693" s="2"/>
    </row>
    <row r="17694">
      <c r="D17694" s="2"/>
      <c r="G17694" s="2"/>
      <c r="J17694" s="2"/>
    </row>
    <row r="17695">
      <c r="D17695" s="2"/>
      <c r="G17695" s="2"/>
      <c r="J17695" s="2"/>
    </row>
    <row r="17696">
      <c r="D17696" s="2"/>
      <c r="G17696" s="2"/>
      <c r="J17696" s="2"/>
    </row>
    <row r="17697">
      <c r="D17697" s="2"/>
      <c r="G17697" s="2"/>
      <c r="J17697" s="2"/>
    </row>
    <row r="17698">
      <c r="D17698" s="2"/>
      <c r="G17698" s="2"/>
      <c r="J17698" s="2"/>
    </row>
    <row r="17699">
      <c r="D17699" s="2"/>
      <c r="G17699" s="2"/>
      <c r="J17699" s="2"/>
    </row>
    <row r="17700">
      <c r="D17700" s="2"/>
      <c r="G17700" s="2"/>
      <c r="J17700" s="2"/>
    </row>
    <row r="17701">
      <c r="D17701" s="2"/>
      <c r="G17701" s="2"/>
      <c r="J17701" s="2"/>
    </row>
    <row r="17702">
      <c r="D17702" s="2"/>
      <c r="G17702" s="2"/>
      <c r="J17702" s="2"/>
    </row>
    <row r="17703">
      <c r="D17703" s="2"/>
      <c r="G17703" s="2"/>
      <c r="J17703" s="2"/>
    </row>
    <row r="17704">
      <c r="D17704" s="2"/>
      <c r="G17704" s="2"/>
      <c r="J17704" s="2"/>
    </row>
    <row r="17705">
      <c r="D17705" s="2"/>
      <c r="G17705" s="2"/>
      <c r="J17705" s="2"/>
    </row>
    <row r="17706">
      <c r="D17706" s="2"/>
      <c r="G17706" s="2"/>
      <c r="J17706" s="2"/>
    </row>
    <row r="17707">
      <c r="D17707" s="2"/>
      <c r="G17707" s="2"/>
      <c r="J17707" s="2"/>
    </row>
    <row r="17708">
      <c r="D17708" s="2"/>
      <c r="G17708" s="2"/>
      <c r="J17708" s="2"/>
    </row>
    <row r="17709">
      <c r="D17709" s="2"/>
      <c r="G17709" s="2"/>
      <c r="J17709" s="2"/>
    </row>
    <row r="17710">
      <c r="D17710" s="2"/>
      <c r="G17710" s="2"/>
      <c r="J17710" s="2"/>
    </row>
    <row r="17711">
      <c r="D17711" s="2"/>
      <c r="G17711" s="2"/>
      <c r="J17711" s="2"/>
    </row>
    <row r="17712">
      <c r="D17712" s="2"/>
      <c r="G17712" s="2"/>
      <c r="J17712" s="2"/>
    </row>
    <row r="17713">
      <c r="D17713" s="2"/>
      <c r="G17713" s="2"/>
      <c r="J17713" s="2"/>
    </row>
    <row r="17714">
      <c r="D17714" s="2"/>
      <c r="G17714" s="2"/>
      <c r="J17714" s="2"/>
    </row>
    <row r="17715">
      <c r="D17715" s="2"/>
      <c r="G17715" s="2"/>
      <c r="J17715" s="2"/>
    </row>
    <row r="17716">
      <c r="D17716" s="2"/>
      <c r="G17716" s="2"/>
      <c r="J17716" s="2"/>
    </row>
    <row r="17717">
      <c r="D17717" s="2"/>
      <c r="G17717" s="2"/>
      <c r="J17717" s="2"/>
    </row>
    <row r="17718">
      <c r="D17718" s="2"/>
      <c r="G17718" s="2"/>
      <c r="J17718" s="2"/>
    </row>
    <row r="17719">
      <c r="D17719" s="2"/>
      <c r="G17719" s="2"/>
      <c r="J17719" s="2"/>
    </row>
    <row r="17720">
      <c r="D17720" s="2"/>
      <c r="G17720" s="2"/>
      <c r="J17720" s="2"/>
    </row>
    <row r="17721">
      <c r="D17721" s="2"/>
      <c r="G17721" s="2"/>
      <c r="J17721" s="2"/>
    </row>
    <row r="17722">
      <c r="D17722" s="2"/>
      <c r="G17722" s="2"/>
      <c r="J17722" s="2"/>
    </row>
    <row r="17723">
      <c r="D17723" s="2"/>
      <c r="G17723" s="2"/>
      <c r="J17723" s="2"/>
    </row>
    <row r="17724">
      <c r="D17724" s="2"/>
      <c r="G17724" s="2"/>
      <c r="J17724" s="2"/>
    </row>
    <row r="17725">
      <c r="D17725" s="2"/>
      <c r="G17725" s="2"/>
      <c r="J17725" s="2"/>
    </row>
    <row r="17726">
      <c r="D17726" s="2"/>
      <c r="G17726" s="2"/>
      <c r="J17726" s="2"/>
    </row>
    <row r="17727">
      <c r="D17727" s="2"/>
      <c r="G17727" s="2"/>
      <c r="J17727" s="2"/>
    </row>
    <row r="17728">
      <c r="D17728" s="2"/>
      <c r="G17728" s="2"/>
      <c r="J17728" s="2"/>
    </row>
    <row r="17729">
      <c r="D17729" s="2"/>
      <c r="G17729" s="2"/>
      <c r="J17729" s="2"/>
    </row>
    <row r="17730">
      <c r="D17730" s="2"/>
      <c r="G17730" s="2"/>
      <c r="J17730" s="2"/>
    </row>
    <row r="17731">
      <c r="D17731" s="2"/>
      <c r="G17731" s="2"/>
      <c r="J17731" s="2"/>
    </row>
    <row r="17732">
      <c r="D17732" s="2"/>
      <c r="G17732" s="2"/>
      <c r="J17732" s="2"/>
    </row>
    <row r="17733">
      <c r="D17733" s="2"/>
      <c r="G17733" s="2"/>
      <c r="J17733" s="2"/>
    </row>
    <row r="17734">
      <c r="D17734" s="2"/>
      <c r="G17734" s="2"/>
      <c r="J17734" s="2"/>
    </row>
    <row r="17735">
      <c r="D17735" s="2"/>
      <c r="G17735" s="2"/>
      <c r="J17735" s="2"/>
    </row>
    <row r="17736">
      <c r="D17736" s="2"/>
      <c r="G17736" s="2"/>
      <c r="J17736" s="2"/>
    </row>
    <row r="17737">
      <c r="D17737" s="2"/>
      <c r="G17737" s="2"/>
      <c r="J17737" s="2"/>
    </row>
    <row r="17738">
      <c r="D17738" s="2"/>
      <c r="G17738" s="2"/>
      <c r="J17738" s="2"/>
    </row>
    <row r="17739">
      <c r="D17739" s="2"/>
      <c r="G17739" s="2"/>
      <c r="J17739" s="2"/>
    </row>
    <row r="17740">
      <c r="D17740" s="2"/>
      <c r="G17740" s="2"/>
      <c r="J17740" s="2"/>
    </row>
    <row r="17741">
      <c r="D17741" s="2"/>
      <c r="G17741" s="2"/>
      <c r="J17741" s="2"/>
    </row>
    <row r="17742">
      <c r="D17742" s="2"/>
      <c r="G17742" s="2"/>
      <c r="J17742" s="2"/>
    </row>
    <row r="17743">
      <c r="D17743" s="2"/>
      <c r="G17743" s="2"/>
      <c r="J17743" s="2"/>
    </row>
    <row r="17744">
      <c r="D17744" s="2"/>
      <c r="G17744" s="2"/>
      <c r="J17744" s="2"/>
    </row>
    <row r="17745">
      <c r="D17745" s="2"/>
      <c r="G17745" s="2"/>
      <c r="J17745" s="2"/>
    </row>
    <row r="17746">
      <c r="D17746" s="2"/>
      <c r="G17746" s="2"/>
      <c r="J17746" s="2"/>
    </row>
    <row r="17747">
      <c r="D17747" s="2"/>
      <c r="G17747" s="2"/>
      <c r="J17747" s="2"/>
    </row>
    <row r="17748">
      <c r="D17748" s="2"/>
      <c r="G17748" s="2"/>
      <c r="J17748" s="2"/>
    </row>
    <row r="17749">
      <c r="D17749" s="2"/>
      <c r="G17749" s="2"/>
      <c r="J17749" s="2"/>
    </row>
    <row r="17750">
      <c r="D17750" s="2"/>
      <c r="G17750" s="2"/>
      <c r="J17750" s="2"/>
    </row>
    <row r="17751">
      <c r="D17751" s="2"/>
      <c r="G17751" s="2"/>
      <c r="J17751" s="2"/>
    </row>
    <row r="17752">
      <c r="D17752" s="2"/>
      <c r="G17752" s="2"/>
      <c r="J17752" s="2"/>
    </row>
    <row r="17753">
      <c r="D17753" s="2"/>
      <c r="G17753" s="2"/>
      <c r="J17753" s="2"/>
    </row>
    <row r="17754">
      <c r="D17754" s="2"/>
      <c r="G17754" s="2"/>
      <c r="J17754" s="2"/>
    </row>
    <row r="17755">
      <c r="D17755" s="2"/>
      <c r="G17755" s="2"/>
      <c r="J17755" s="2"/>
    </row>
    <row r="17756">
      <c r="D17756" s="2"/>
      <c r="G17756" s="2"/>
      <c r="J17756" s="2"/>
    </row>
    <row r="17757">
      <c r="D17757" s="2"/>
      <c r="G17757" s="2"/>
      <c r="J17757" s="2"/>
    </row>
    <row r="17758">
      <c r="D17758" s="2"/>
      <c r="G17758" s="2"/>
      <c r="J17758" s="2"/>
    </row>
    <row r="17759">
      <c r="D17759" s="2"/>
      <c r="G17759" s="2"/>
      <c r="J17759" s="2"/>
    </row>
    <row r="17760">
      <c r="D17760" s="2"/>
      <c r="G17760" s="2"/>
      <c r="J17760" s="2"/>
    </row>
    <row r="17761">
      <c r="D17761" s="2"/>
      <c r="G17761" s="2"/>
      <c r="J17761" s="2"/>
    </row>
    <row r="17762">
      <c r="D17762" s="2"/>
      <c r="G17762" s="2"/>
      <c r="J17762" s="2"/>
    </row>
    <row r="17763">
      <c r="D17763" s="2"/>
      <c r="G17763" s="2"/>
      <c r="J17763" s="2"/>
    </row>
    <row r="17764">
      <c r="D17764" s="2"/>
      <c r="G17764" s="2"/>
      <c r="J17764" s="2"/>
    </row>
    <row r="17765">
      <c r="D17765" s="2"/>
      <c r="G17765" s="2"/>
      <c r="J17765" s="2"/>
    </row>
    <row r="17766">
      <c r="D17766" s="2"/>
      <c r="G17766" s="2"/>
      <c r="J17766" s="2"/>
    </row>
    <row r="17767">
      <c r="D17767" s="2"/>
      <c r="G17767" s="2"/>
      <c r="J17767" s="2"/>
    </row>
    <row r="17768">
      <c r="D17768" s="2"/>
      <c r="G17768" s="2"/>
      <c r="J17768" s="2"/>
    </row>
    <row r="17769">
      <c r="D17769" s="2"/>
      <c r="G17769" s="2"/>
      <c r="J17769" s="2"/>
    </row>
    <row r="17770">
      <c r="D17770" s="2"/>
      <c r="G17770" s="2"/>
      <c r="J17770" s="2"/>
    </row>
    <row r="17771">
      <c r="D17771" s="2"/>
      <c r="G17771" s="2"/>
      <c r="J17771" s="2"/>
    </row>
    <row r="17772">
      <c r="D17772" s="2"/>
      <c r="G17772" s="2"/>
      <c r="J17772" s="2"/>
    </row>
    <row r="17773">
      <c r="D17773" s="2"/>
      <c r="G17773" s="2"/>
      <c r="J17773" s="2"/>
    </row>
    <row r="17774">
      <c r="D17774" s="2"/>
      <c r="G17774" s="2"/>
      <c r="J17774" s="2"/>
    </row>
    <row r="17775">
      <c r="D17775" s="2"/>
      <c r="G17775" s="2"/>
      <c r="J17775" s="2"/>
    </row>
    <row r="17776">
      <c r="D17776" s="2"/>
      <c r="G17776" s="2"/>
      <c r="J17776" s="2"/>
    </row>
    <row r="17777">
      <c r="D17777" s="2"/>
      <c r="G17777" s="2"/>
      <c r="J17777" s="2"/>
    </row>
    <row r="17778">
      <c r="D17778" s="2"/>
      <c r="G17778" s="2"/>
      <c r="J17778" s="2"/>
    </row>
    <row r="17779">
      <c r="D17779" s="2"/>
      <c r="G17779" s="2"/>
      <c r="J17779" s="2"/>
    </row>
    <row r="17780">
      <c r="D17780" s="2"/>
      <c r="G17780" s="2"/>
      <c r="J17780" s="2"/>
    </row>
    <row r="17781">
      <c r="D17781" s="2"/>
      <c r="G17781" s="2"/>
      <c r="J17781" s="2"/>
    </row>
    <row r="17782">
      <c r="D17782" s="2"/>
      <c r="G17782" s="2"/>
      <c r="J17782" s="2"/>
    </row>
    <row r="17783">
      <c r="D17783" s="2"/>
      <c r="G17783" s="2"/>
      <c r="J17783" s="2"/>
    </row>
    <row r="17784">
      <c r="D17784" s="2"/>
      <c r="G17784" s="2"/>
      <c r="J17784" s="2"/>
    </row>
    <row r="17785">
      <c r="D17785" s="2"/>
      <c r="G17785" s="2"/>
      <c r="J17785" s="2"/>
    </row>
    <row r="17786">
      <c r="D17786" s="2"/>
      <c r="G17786" s="2"/>
      <c r="J17786" s="2"/>
    </row>
    <row r="17787">
      <c r="D17787" s="2"/>
      <c r="G17787" s="2"/>
      <c r="J17787" s="2"/>
    </row>
    <row r="17788">
      <c r="D17788" s="2"/>
      <c r="G17788" s="2"/>
      <c r="J17788" s="2"/>
    </row>
    <row r="17789">
      <c r="D17789" s="2"/>
      <c r="G17789" s="2"/>
      <c r="J17789" s="2"/>
    </row>
    <row r="17790">
      <c r="D17790" s="2"/>
      <c r="G17790" s="2"/>
      <c r="J17790" s="2"/>
    </row>
    <row r="17791">
      <c r="D17791" s="2"/>
      <c r="G17791" s="2"/>
      <c r="J17791" s="2"/>
    </row>
    <row r="17792">
      <c r="D17792" s="2"/>
      <c r="G17792" s="2"/>
      <c r="J17792" s="2"/>
    </row>
    <row r="17793">
      <c r="D17793" s="2"/>
      <c r="G17793" s="2"/>
      <c r="J17793" s="2"/>
    </row>
    <row r="17794">
      <c r="D17794" s="2"/>
      <c r="G17794" s="2"/>
      <c r="J17794" s="2"/>
    </row>
    <row r="17795">
      <c r="D17795" s="2"/>
      <c r="G17795" s="2"/>
      <c r="J17795" s="2"/>
    </row>
    <row r="17796">
      <c r="D17796" s="2"/>
      <c r="G17796" s="2"/>
      <c r="J17796" s="2"/>
    </row>
    <row r="17797">
      <c r="D17797" s="2"/>
      <c r="G17797" s="2"/>
      <c r="J17797" s="2"/>
    </row>
    <row r="17798">
      <c r="D17798" s="2"/>
      <c r="G17798" s="2"/>
      <c r="J17798" s="2"/>
    </row>
    <row r="17799">
      <c r="D17799" s="2"/>
      <c r="G17799" s="2"/>
      <c r="J17799" s="2"/>
    </row>
    <row r="17800">
      <c r="D17800" s="2"/>
      <c r="G17800" s="2"/>
      <c r="J17800" s="2"/>
    </row>
    <row r="17801">
      <c r="D17801" s="2"/>
      <c r="G17801" s="2"/>
      <c r="J17801" s="2"/>
    </row>
    <row r="17802">
      <c r="D17802" s="2"/>
      <c r="G17802" s="2"/>
      <c r="J17802" s="2"/>
    </row>
    <row r="17803">
      <c r="D17803" s="2"/>
      <c r="G17803" s="2"/>
      <c r="J17803" s="2"/>
    </row>
    <row r="17804">
      <c r="D17804" s="2"/>
      <c r="G17804" s="2"/>
      <c r="J17804" s="2"/>
    </row>
    <row r="17805">
      <c r="D17805" s="2"/>
      <c r="G17805" s="2"/>
      <c r="J17805" s="2"/>
    </row>
    <row r="17806">
      <c r="D17806" s="2"/>
      <c r="G17806" s="2"/>
      <c r="J17806" s="2"/>
    </row>
    <row r="17807">
      <c r="D17807" s="2"/>
      <c r="G17807" s="2"/>
      <c r="J17807" s="2"/>
    </row>
    <row r="17808">
      <c r="D17808" s="2"/>
      <c r="G17808" s="2"/>
      <c r="J17808" s="2"/>
    </row>
    <row r="17809">
      <c r="D17809" s="2"/>
      <c r="G17809" s="2"/>
      <c r="J17809" s="2"/>
    </row>
    <row r="17810">
      <c r="D17810" s="2"/>
      <c r="G17810" s="2"/>
      <c r="J17810" s="2"/>
    </row>
    <row r="17811">
      <c r="D17811" s="2"/>
      <c r="G17811" s="2"/>
      <c r="J17811" s="2"/>
    </row>
    <row r="17812">
      <c r="D17812" s="2"/>
      <c r="G17812" s="2"/>
      <c r="J17812" s="2"/>
    </row>
    <row r="17813">
      <c r="D17813" s="2"/>
      <c r="G17813" s="2"/>
      <c r="J17813" s="2"/>
    </row>
    <row r="17814">
      <c r="D17814" s="2"/>
      <c r="G17814" s="2"/>
      <c r="J17814" s="2"/>
    </row>
    <row r="17815">
      <c r="D17815" s="2"/>
      <c r="G17815" s="2"/>
      <c r="J17815" s="2"/>
    </row>
    <row r="17816">
      <c r="D17816" s="2"/>
      <c r="G17816" s="2"/>
      <c r="J17816" s="2"/>
    </row>
    <row r="17817">
      <c r="D17817" s="2"/>
      <c r="G17817" s="2"/>
      <c r="J17817" s="2"/>
    </row>
    <row r="17818">
      <c r="D17818" s="2"/>
      <c r="G17818" s="2"/>
      <c r="J17818" s="2"/>
    </row>
    <row r="17819">
      <c r="D17819" s="2"/>
      <c r="G17819" s="2"/>
      <c r="J17819" s="2"/>
    </row>
    <row r="17820">
      <c r="D17820" s="2"/>
      <c r="G17820" s="2"/>
      <c r="J17820" s="2"/>
    </row>
    <row r="17821">
      <c r="D17821" s="2"/>
      <c r="G17821" s="2"/>
      <c r="J17821" s="2"/>
    </row>
    <row r="17822">
      <c r="D17822" s="2"/>
      <c r="G17822" s="2"/>
      <c r="J17822" s="2"/>
    </row>
    <row r="17823">
      <c r="D17823" s="2"/>
      <c r="G17823" s="2"/>
      <c r="J17823" s="2"/>
    </row>
    <row r="17824">
      <c r="D17824" s="2"/>
      <c r="G17824" s="2"/>
      <c r="J17824" s="2"/>
    </row>
    <row r="17825">
      <c r="D17825" s="2"/>
      <c r="G17825" s="2"/>
      <c r="J17825" s="2"/>
    </row>
    <row r="17826">
      <c r="D17826" s="2"/>
      <c r="G17826" s="2"/>
      <c r="J17826" s="2"/>
    </row>
    <row r="17827">
      <c r="D17827" s="2"/>
      <c r="G17827" s="2"/>
      <c r="J17827" s="2"/>
    </row>
    <row r="17828">
      <c r="D17828" s="2"/>
      <c r="G17828" s="2"/>
      <c r="J17828" s="2"/>
    </row>
    <row r="17829">
      <c r="D17829" s="2"/>
      <c r="G17829" s="2"/>
      <c r="J17829" s="2"/>
    </row>
    <row r="17830">
      <c r="D17830" s="2"/>
      <c r="G17830" s="2"/>
      <c r="J17830" s="2"/>
    </row>
    <row r="17831">
      <c r="D17831" s="2"/>
      <c r="G17831" s="2"/>
      <c r="J17831" s="2"/>
    </row>
    <row r="17832">
      <c r="D17832" s="2"/>
      <c r="G17832" s="2"/>
      <c r="J17832" s="2"/>
    </row>
    <row r="17833">
      <c r="D17833" s="2"/>
      <c r="G17833" s="2"/>
      <c r="J17833" s="2"/>
    </row>
    <row r="17834">
      <c r="D17834" s="2"/>
      <c r="G17834" s="2"/>
      <c r="J17834" s="2"/>
    </row>
    <row r="17835">
      <c r="D17835" s="2"/>
      <c r="G17835" s="2"/>
      <c r="J17835" s="2"/>
    </row>
    <row r="17836">
      <c r="D17836" s="2"/>
      <c r="G17836" s="2"/>
      <c r="J17836" s="2"/>
    </row>
    <row r="17837">
      <c r="D17837" s="2"/>
      <c r="G17837" s="2"/>
      <c r="J17837" s="2"/>
    </row>
    <row r="17838">
      <c r="D17838" s="2"/>
      <c r="G17838" s="2"/>
      <c r="J17838" s="2"/>
    </row>
    <row r="17839">
      <c r="D17839" s="2"/>
      <c r="G17839" s="2"/>
      <c r="J17839" s="2"/>
    </row>
    <row r="17840">
      <c r="D17840" s="2"/>
      <c r="G17840" s="2"/>
      <c r="J17840" s="2"/>
    </row>
    <row r="17841">
      <c r="D17841" s="2"/>
      <c r="G17841" s="2"/>
      <c r="J17841" s="2"/>
    </row>
    <row r="17842">
      <c r="D17842" s="2"/>
      <c r="G17842" s="2"/>
      <c r="J17842" s="2"/>
    </row>
    <row r="17843">
      <c r="D17843" s="2"/>
      <c r="G17843" s="2"/>
      <c r="J17843" s="2"/>
    </row>
    <row r="17844">
      <c r="D17844" s="2"/>
      <c r="G17844" s="2"/>
      <c r="J17844" s="2"/>
    </row>
    <row r="17845">
      <c r="D17845" s="2"/>
      <c r="G17845" s="2"/>
      <c r="J17845" s="2"/>
    </row>
    <row r="17846">
      <c r="D17846" s="2"/>
      <c r="G17846" s="2"/>
      <c r="J17846" s="2"/>
    </row>
    <row r="17847">
      <c r="D17847" s="2"/>
      <c r="G17847" s="2"/>
      <c r="J17847" s="2"/>
    </row>
    <row r="17848">
      <c r="D17848" s="2"/>
      <c r="G17848" s="2"/>
      <c r="J17848" s="2"/>
    </row>
    <row r="17849">
      <c r="D17849" s="2"/>
      <c r="G17849" s="2"/>
      <c r="J17849" s="2"/>
    </row>
    <row r="17850">
      <c r="D17850" s="2"/>
      <c r="G17850" s="2"/>
      <c r="J17850" s="2"/>
    </row>
    <row r="17851">
      <c r="D17851" s="2"/>
      <c r="G17851" s="2"/>
      <c r="J17851" s="2"/>
    </row>
    <row r="17852">
      <c r="D17852" s="2"/>
      <c r="G17852" s="2"/>
      <c r="J17852" s="2"/>
    </row>
    <row r="17853">
      <c r="D17853" s="2"/>
      <c r="G17853" s="2"/>
      <c r="J17853" s="2"/>
    </row>
    <row r="17854">
      <c r="D17854" s="2"/>
      <c r="G17854" s="2"/>
      <c r="J17854" s="2"/>
    </row>
    <row r="17855">
      <c r="D17855" s="2"/>
      <c r="G17855" s="2"/>
      <c r="J17855" s="2"/>
    </row>
    <row r="17856">
      <c r="D17856" s="2"/>
      <c r="G17856" s="2"/>
      <c r="J17856" s="2"/>
    </row>
    <row r="17857">
      <c r="D17857" s="2"/>
      <c r="G17857" s="2"/>
      <c r="J17857" s="2"/>
    </row>
    <row r="17858">
      <c r="D17858" s="2"/>
      <c r="G17858" s="2"/>
      <c r="J17858" s="2"/>
    </row>
    <row r="17859">
      <c r="D17859" s="2"/>
      <c r="G17859" s="2"/>
      <c r="J17859" s="2"/>
    </row>
    <row r="17860">
      <c r="D17860" s="2"/>
      <c r="G17860" s="2"/>
      <c r="J17860" s="2"/>
    </row>
    <row r="17861">
      <c r="D17861" s="2"/>
      <c r="G17861" s="2"/>
      <c r="J17861" s="2"/>
    </row>
    <row r="17862">
      <c r="D17862" s="2"/>
      <c r="G17862" s="2"/>
      <c r="J17862" s="2"/>
    </row>
    <row r="17863">
      <c r="D17863" s="2"/>
      <c r="G17863" s="2"/>
      <c r="J17863" s="2"/>
    </row>
    <row r="17864">
      <c r="D17864" s="2"/>
      <c r="G17864" s="2"/>
      <c r="J17864" s="2"/>
    </row>
    <row r="17865">
      <c r="D17865" s="2"/>
      <c r="G17865" s="2"/>
      <c r="J17865" s="2"/>
    </row>
    <row r="17866">
      <c r="D17866" s="2"/>
      <c r="G17866" s="2"/>
      <c r="J17866" s="2"/>
    </row>
    <row r="17867">
      <c r="D17867" s="2"/>
      <c r="G17867" s="2"/>
      <c r="J17867" s="2"/>
    </row>
    <row r="17868">
      <c r="D17868" s="2"/>
      <c r="G17868" s="2"/>
      <c r="J17868" s="2"/>
    </row>
    <row r="17869">
      <c r="D17869" s="2"/>
      <c r="G17869" s="2"/>
      <c r="J17869" s="2"/>
    </row>
    <row r="17870">
      <c r="D17870" s="2"/>
      <c r="G17870" s="2"/>
      <c r="J17870" s="2"/>
    </row>
    <row r="17871">
      <c r="D17871" s="2"/>
      <c r="G17871" s="2"/>
      <c r="J17871" s="2"/>
    </row>
    <row r="17872">
      <c r="D17872" s="2"/>
      <c r="G17872" s="2"/>
      <c r="J17872" s="2"/>
    </row>
    <row r="17873">
      <c r="D17873" s="2"/>
      <c r="G17873" s="2"/>
      <c r="J17873" s="2"/>
    </row>
    <row r="17874">
      <c r="D17874" s="2"/>
      <c r="G17874" s="2"/>
      <c r="J17874" s="2"/>
    </row>
    <row r="17875">
      <c r="D17875" s="2"/>
      <c r="G17875" s="2"/>
      <c r="J17875" s="2"/>
    </row>
    <row r="17876">
      <c r="D17876" s="2"/>
      <c r="G17876" s="2"/>
      <c r="J17876" s="2"/>
    </row>
    <row r="17877">
      <c r="D17877" s="2"/>
      <c r="G17877" s="2"/>
      <c r="J17877" s="2"/>
    </row>
    <row r="17878">
      <c r="D17878" s="2"/>
      <c r="G17878" s="2"/>
      <c r="J17878" s="2"/>
    </row>
    <row r="17879">
      <c r="D17879" s="2"/>
      <c r="G17879" s="2"/>
      <c r="J17879" s="2"/>
    </row>
    <row r="17880">
      <c r="D17880" s="2"/>
      <c r="G17880" s="2"/>
      <c r="J17880" s="2"/>
    </row>
    <row r="17881">
      <c r="D17881" s="2"/>
      <c r="G17881" s="2"/>
      <c r="J17881" s="2"/>
    </row>
    <row r="17882">
      <c r="D17882" s="2"/>
      <c r="G17882" s="2"/>
      <c r="J17882" s="2"/>
    </row>
    <row r="17883">
      <c r="D17883" s="2"/>
      <c r="G17883" s="2"/>
      <c r="J17883" s="2"/>
    </row>
    <row r="17884">
      <c r="D17884" s="2"/>
      <c r="G17884" s="2"/>
      <c r="J17884" s="2"/>
    </row>
    <row r="17885">
      <c r="D17885" s="2"/>
      <c r="G17885" s="2"/>
      <c r="J17885" s="2"/>
    </row>
    <row r="17886">
      <c r="D17886" s="2"/>
      <c r="G17886" s="2"/>
      <c r="J17886" s="2"/>
    </row>
    <row r="17887">
      <c r="D17887" s="2"/>
      <c r="G17887" s="2"/>
      <c r="J17887" s="2"/>
    </row>
    <row r="17888">
      <c r="D17888" s="2"/>
      <c r="G17888" s="2"/>
      <c r="J17888" s="2"/>
    </row>
    <row r="17889">
      <c r="D17889" s="2"/>
      <c r="G17889" s="2"/>
      <c r="J17889" s="2"/>
    </row>
    <row r="17890">
      <c r="D17890" s="2"/>
      <c r="G17890" s="2"/>
      <c r="J17890" s="2"/>
    </row>
    <row r="17891">
      <c r="D17891" s="2"/>
      <c r="G17891" s="2"/>
      <c r="J17891" s="2"/>
    </row>
    <row r="17892">
      <c r="D17892" s="2"/>
      <c r="G17892" s="2"/>
      <c r="J17892" s="2"/>
    </row>
    <row r="17893">
      <c r="D17893" s="2"/>
      <c r="G17893" s="2"/>
      <c r="J17893" s="2"/>
    </row>
    <row r="17894">
      <c r="D17894" s="2"/>
      <c r="G17894" s="2"/>
      <c r="J17894" s="2"/>
    </row>
    <row r="17895">
      <c r="D17895" s="2"/>
      <c r="G17895" s="2"/>
      <c r="J17895" s="2"/>
    </row>
    <row r="17896">
      <c r="D17896" s="2"/>
      <c r="G17896" s="2"/>
      <c r="J17896" s="2"/>
    </row>
    <row r="17897">
      <c r="D17897" s="2"/>
      <c r="G17897" s="2"/>
      <c r="J17897" s="2"/>
    </row>
    <row r="17898">
      <c r="D17898" s="2"/>
      <c r="G17898" s="2"/>
      <c r="J17898" s="2"/>
    </row>
    <row r="17899">
      <c r="D17899" s="2"/>
      <c r="G17899" s="2"/>
      <c r="J17899" s="2"/>
    </row>
    <row r="17900">
      <c r="D17900" s="2"/>
      <c r="G17900" s="2"/>
      <c r="J17900" s="2"/>
    </row>
    <row r="17901">
      <c r="D17901" s="2"/>
      <c r="G17901" s="2"/>
      <c r="J17901" s="2"/>
    </row>
    <row r="17902">
      <c r="D17902" s="2"/>
      <c r="G17902" s="2"/>
      <c r="J17902" s="2"/>
    </row>
    <row r="17903">
      <c r="D17903" s="2"/>
      <c r="G17903" s="2"/>
      <c r="J17903" s="2"/>
    </row>
    <row r="17904">
      <c r="D17904" s="2"/>
      <c r="G17904" s="2"/>
      <c r="J17904" s="2"/>
    </row>
    <row r="17905">
      <c r="D17905" s="2"/>
      <c r="G17905" s="2"/>
      <c r="J17905" s="2"/>
    </row>
    <row r="17906">
      <c r="D17906" s="2"/>
      <c r="G17906" s="2"/>
      <c r="J17906" s="2"/>
    </row>
    <row r="17907">
      <c r="D17907" s="2"/>
      <c r="G17907" s="2"/>
      <c r="J17907" s="2"/>
    </row>
    <row r="17908">
      <c r="D17908" s="2"/>
      <c r="G17908" s="2"/>
      <c r="J17908" s="2"/>
    </row>
    <row r="17909">
      <c r="D17909" s="2"/>
      <c r="G17909" s="2"/>
      <c r="J17909" s="2"/>
    </row>
    <row r="17910">
      <c r="D17910" s="2"/>
      <c r="G17910" s="2"/>
      <c r="J17910" s="2"/>
    </row>
    <row r="17911">
      <c r="D17911" s="2"/>
      <c r="G17911" s="2"/>
      <c r="J17911" s="2"/>
    </row>
    <row r="17912">
      <c r="D17912" s="2"/>
      <c r="G17912" s="2"/>
      <c r="J17912" s="2"/>
    </row>
    <row r="17913">
      <c r="D17913" s="2"/>
      <c r="G17913" s="2"/>
      <c r="J17913" s="2"/>
    </row>
    <row r="17914">
      <c r="D17914" s="2"/>
      <c r="G17914" s="2"/>
      <c r="J17914" s="2"/>
    </row>
    <row r="17915">
      <c r="D17915" s="2"/>
      <c r="G17915" s="2"/>
      <c r="J17915" s="2"/>
    </row>
    <row r="17916">
      <c r="D17916" s="2"/>
      <c r="G17916" s="2"/>
      <c r="J17916" s="2"/>
    </row>
    <row r="17917">
      <c r="D17917" s="2"/>
      <c r="G17917" s="2"/>
      <c r="J17917" s="2"/>
    </row>
    <row r="17918">
      <c r="D17918" s="2"/>
      <c r="G17918" s="2"/>
      <c r="J17918" s="2"/>
    </row>
    <row r="17919">
      <c r="D17919" s="2"/>
      <c r="G17919" s="2"/>
      <c r="J17919" s="2"/>
    </row>
    <row r="17920">
      <c r="D17920" s="2"/>
      <c r="G17920" s="2"/>
      <c r="J17920" s="2"/>
    </row>
    <row r="17921">
      <c r="D17921" s="2"/>
      <c r="G17921" s="2"/>
      <c r="J17921" s="2"/>
    </row>
    <row r="17922">
      <c r="D17922" s="2"/>
      <c r="G17922" s="2"/>
      <c r="J17922" s="2"/>
    </row>
    <row r="17923">
      <c r="D17923" s="2"/>
      <c r="G17923" s="2"/>
      <c r="J17923" s="2"/>
    </row>
    <row r="17924">
      <c r="D17924" s="2"/>
      <c r="G17924" s="2"/>
      <c r="J17924" s="2"/>
    </row>
    <row r="17925">
      <c r="D17925" s="2"/>
      <c r="G17925" s="2"/>
      <c r="J17925" s="2"/>
    </row>
    <row r="17926">
      <c r="D17926" s="2"/>
      <c r="G17926" s="2"/>
      <c r="J17926" s="2"/>
    </row>
    <row r="17927">
      <c r="D17927" s="2"/>
      <c r="G17927" s="2"/>
      <c r="J17927" s="2"/>
    </row>
    <row r="17928">
      <c r="D17928" s="2"/>
      <c r="G17928" s="2"/>
      <c r="J17928" s="2"/>
    </row>
    <row r="17929">
      <c r="D17929" s="2"/>
      <c r="G17929" s="2"/>
      <c r="J17929" s="2"/>
    </row>
    <row r="17930">
      <c r="D17930" s="2"/>
      <c r="G17930" s="2"/>
      <c r="J17930" s="2"/>
    </row>
    <row r="17931">
      <c r="D17931" s="2"/>
      <c r="G17931" s="2"/>
      <c r="J17931" s="2"/>
    </row>
    <row r="17932">
      <c r="D17932" s="2"/>
      <c r="G17932" s="2"/>
      <c r="J17932" s="2"/>
    </row>
    <row r="17933">
      <c r="D17933" s="2"/>
      <c r="G17933" s="2"/>
      <c r="J17933" s="2"/>
    </row>
    <row r="17934">
      <c r="D17934" s="2"/>
      <c r="G17934" s="2"/>
      <c r="J17934" s="2"/>
    </row>
    <row r="17935">
      <c r="D17935" s="2"/>
      <c r="G17935" s="2"/>
      <c r="J17935" s="2"/>
    </row>
    <row r="17936">
      <c r="D17936" s="2"/>
      <c r="G17936" s="2"/>
      <c r="J17936" s="2"/>
    </row>
    <row r="17937">
      <c r="D17937" s="2"/>
      <c r="G17937" s="2"/>
      <c r="J17937" s="2"/>
    </row>
    <row r="17938">
      <c r="D17938" s="2"/>
      <c r="G17938" s="2"/>
      <c r="J17938" s="2"/>
    </row>
    <row r="17939">
      <c r="D17939" s="2"/>
      <c r="G17939" s="2"/>
      <c r="J17939" s="2"/>
    </row>
    <row r="17940">
      <c r="D17940" s="2"/>
      <c r="G17940" s="2"/>
      <c r="J17940" s="2"/>
    </row>
    <row r="17941">
      <c r="D17941" s="2"/>
      <c r="G17941" s="2"/>
      <c r="J17941" s="2"/>
    </row>
    <row r="17942">
      <c r="D17942" s="2"/>
      <c r="G17942" s="2"/>
      <c r="J17942" s="2"/>
    </row>
    <row r="17943">
      <c r="D17943" s="2"/>
      <c r="G17943" s="2"/>
      <c r="J17943" s="2"/>
    </row>
    <row r="17944">
      <c r="D17944" s="2"/>
      <c r="G17944" s="2"/>
      <c r="J17944" s="2"/>
    </row>
    <row r="17945">
      <c r="D17945" s="2"/>
      <c r="G17945" s="2"/>
      <c r="J17945" s="2"/>
    </row>
    <row r="17946">
      <c r="D17946" s="2"/>
      <c r="G17946" s="2"/>
      <c r="J17946" s="2"/>
    </row>
    <row r="17947">
      <c r="D17947" s="2"/>
      <c r="G17947" s="2"/>
      <c r="J17947" s="2"/>
    </row>
    <row r="17948">
      <c r="D17948" s="2"/>
      <c r="G17948" s="2"/>
      <c r="J17948" s="2"/>
    </row>
    <row r="17949">
      <c r="D17949" s="2"/>
      <c r="G17949" s="2"/>
      <c r="J17949" s="2"/>
    </row>
    <row r="17950">
      <c r="D17950" s="2"/>
      <c r="G17950" s="2"/>
      <c r="J17950" s="2"/>
    </row>
    <row r="17951">
      <c r="D17951" s="2"/>
      <c r="G17951" s="2"/>
      <c r="J17951" s="2"/>
    </row>
    <row r="17952">
      <c r="D17952" s="2"/>
      <c r="G17952" s="2"/>
      <c r="J17952" s="2"/>
    </row>
    <row r="17953">
      <c r="D17953" s="2"/>
      <c r="G17953" s="2"/>
      <c r="J17953" s="2"/>
    </row>
    <row r="17954">
      <c r="D17954" s="2"/>
      <c r="G17954" s="2"/>
      <c r="J17954" s="2"/>
    </row>
    <row r="17955">
      <c r="D17955" s="2"/>
      <c r="G17955" s="2"/>
      <c r="J17955" s="2"/>
    </row>
    <row r="17956">
      <c r="D17956" s="2"/>
      <c r="G17956" s="2"/>
      <c r="J17956" s="2"/>
    </row>
    <row r="17957">
      <c r="D17957" s="2"/>
      <c r="G17957" s="2"/>
      <c r="J17957" s="2"/>
    </row>
    <row r="17958">
      <c r="D17958" s="2"/>
      <c r="G17958" s="2"/>
      <c r="J17958" s="2"/>
    </row>
    <row r="17959">
      <c r="D17959" s="2"/>
      <c r="G17959" s="2"/>
      <c r="J17959" s="2"/>
    </row>
    <row r="17960">
      <c r="D17960" s="2"/>
      <c r="G17960" s="2"/>
      <c r="J17960" s="2"/>
    </row>
    <row r="17961">
      <c r="D17961" s="2"/>
      <c r="G17961" s="2"/>
      <c r="J17961" s="2"/>
    </row>
    <row r="17962">
      <c r="D17962" s="2"/>
      <c r="G17962" s="2"/>
      <c r="J17962" s="2"/>
    </row>
    <row r="17963">
      <c r="D17963" s="2"/>
      <c r="G17963" s="2"/>
      <c r="J17963" s="2"/>
    </row>
    <row r="17964">
      <c r="D17964" s="2"/>
      <c r="G17964" s="2"/>
      <c r="J17964" s="2"/>
    </row>
    <row r="17965">
      <c r="D17965" s="2"/>
      <c r="G17965" s="2"/>
      <c r="J17965" s="2"/>
    </row>
    <row r="17966">
      <c r="D17966" s="2"/>
      <c r="G17966" s="2"/>
      <c r="J17966" s="2"/>
    </row>
    <row r="17967">
      <c r="D17967" s="2"/>
      <c r="G17967" s="2"/>
      <c r="J17967" s="2"/>
    </row>
    <row r="17968">
      <c r="D17968" s="2"/>
      <c r="G17968" s="2"/>
      <c r="J17968" s="2"/>
    </row>
    <row r="17969">
      <c r="D17969" s="2"/>
      <c r="G17969" s="2"/>
      <c r="J17969" s="2"/>
    </row>
    <row r="17970">
      <c r="D17970" s="2"/>
      <c r="G17970" s="2"/>
      <c r="J17970" s="2"/>
    </row>
    <row r="17971">
      <c r="D17971" s="2"/>
      <c r="G17971" s="2"/>
      <c r="J17971" s="2"/>
    </row>
    <row r="17972">
      <c r="D17972" s="2"/>
      <c r="G17972" s="2"/>
      <c r="J17972" s="2"/>
    </row>
    <row r="17973">
      <c r="D17973" s="2"/>
      <c r="G17973" s="2"/>
      <c r="J17973" s="2"/>
    </row>
    <row r="17974">
      <c r="D17974" s="2"/>
      <c r="G17974" s="2"/>
      <c r="J17974" s="2"/>
    </row>
    <row r="17975">
      <c r="D17975" s="2"/>
      <c r="G17975" s="2"/>
      <c r="J17975" s="2"/>
    </row>
    <row r="17976">
      <c r="D17976" s="2"/>
      <c r="G17976" s="2"/>
      <c r="J17976" s="2"/>
    </row>
    <row r="17977">
      <c r="D17977" s="2"/>
      <c r="G17977" s="2"/>
      <c r="J17977" s="2"/>
    </row>
    <row r="17978">
      <c r="D17978" s="2"/>
      <c r="G17978" s="2"/>
      <c r="J17978" s="2"/>
    </row>
    <row r="17979">
      <c r="D17979" s="2"/>
      <c r="G17979" s="2"/>
      <c r="J17979" s="2"/>
    </row>
    <row r="17980">
      <c r="D17980" s="2"/>
      <c r="G17980" s="2"/>
      <c r="J17980" s="2"/>
    </row>
    <row r="17981">
      <c r="D17981" s="2"/>
      <c r="G17981" s="2"/>
      <c r="J17981" s="2"/>
    </row>
    <row r="17982">
      <c r="D17982" s="2"/>
      <c r="G17982" s="2"/>
      <c r="J17982" s="2"/>
    </row>
    <row r="17983">
      <c r="D17983" s="2"/>
      <c r="G17983" s="2"/>
      <c r="J17983" s="2"/>
    </row>
    <row r="17984">
      <c r="D17984" s="2"/>
      <c r="G17984" s="2"/>
      <c r="J17984" s="2"/>
    </row>
    <row r="17985">
      <c r="D17985" s="2"/>
      <c r="G17985" s="2"/>
      <c r="J17985" s="2"/>
    </row>
    <row r="17986">
      <c r="D17986" s="2"/>
      <c r="G17986" s="2"/>
      <c r="J17986" s="2"/>
    </row>
    <row r="17987">
      <c r="D17987" s="2"/>
      <c r="G17987" s="2"/>
      <c r="J17987" s="2"/>
    </row>
    <row r="17988">
      <c r="D17988" s="2"/>
      <c r="G17988" s="2"/>
      <c r="J17988" s="2"/>
    </row>
    <row r="17989">
      <c r="D17989" s="2"/>
      <c r="G17989" s="2"/>
      <c r="J17989" s="2"/>
    </row>
    <row r="17990">
      <c r="D17990" s="2"/>
      <c r="G17990" s="2"/>
      <c r="J17990" s="2"/>
    </row>
    <row r="17991">
      <c r="D17991" s="2"/>
      <c r="G17991" s="2"/>
      <c r="J17991" s="2"/>
    </row>
    <row r="17992">
      <c r="D17992" s="2"/>
      <c r="G17992" s="2"/>
      <c r="J17992" s="2"/>
    </row>
    <row r="17993">
      <c r="D17993" s="2"/>
      <c r="G17993" s="2"/>
      <c r="J17993" s="2"/>
    </row>
    <row r="17994">
      <c r="D17994" s="2"/>
      <c r="G17994" s="2"/>
      <c r="J17994" s="2"/>
    </row>
    <row r="17995">
      <c r="D17995" s="2"/>
      <c r="G17995" s="2"/>
      <c r="J17995" s="2"/>
    </row>
    <row r="17996">
      <c r="D17996" s="2"/>
      <c r="G17996" s="2"/>
      <c r="J17996" s="2"/>
    </row>
    <row r="17997">
      <c r="D17997" s="2"/>
      <c r="G17997" s="2"/>
      <c r="J17997" s="2"/>
    </row>
    <row r="17998">
      <c r="D17998" s="2"/>
      <c r="G17998" s="2"/>
      <c r="J17998" s="2"/>
    </row>
    <row r="17999">
      <c r="D17999" s="2"/>
      <c r="G17999" s="2"/>
      <c r="J17999" s="2"/>
    </row>
    <row r="18000">
      <c r="D18000" s="2"/>
      <c r="G18000" s="2"/>
      <c r="J18000" s="2"/>
    </row>
    <row r="18001">
      <c r="D18001" s="2"/>
      <c r="G18001" s="2"/>
      <c r="J18001" s="2"/>
    </row>
    <row r="18002">
      <c r="D18002" s="2"/>
      <c r="G18002" s="2"/>
      <c r="J18002" s="2"/>
    </row>
    <row r="18003">
      <c r="D18003" s="2"/>
      <c r="G18003" s="2"/>
      <c r="J18003" s="2"/>
    </row>
    <row r="18004">
      <c r="D18004" s="2"/>
      <c r="G18004" s="2"/>
      <c r="J18004" s="2"/>
    </row>
    <row r="18005">
      <c r="D18005" s="2"/>
      <c r="G18005" s="2"/>
      <c r="J18005" s="2"/>
    </row>
    <row r="18006">
      <c r="D18006" s="2"/>
      <c r="G18006" s="2"/>
      <c r="J18006" s="2"/>
    </row>
    <row r="18007">
      <c r="D18007" s="2"/>
      <c r="G18007" s="2"/>
      <c r="J18007" s="2"/>
    </row>
    <row r="18008">
      <c r="D18008" s="2"/>
      <c r="G18008" s="2"/>
      <c r="J18008" s="2"/>
    </row>
    <row r="18009">
      <c r="D18009" s="2"/>
      <c r="G18009" s="2"/>
      <c r="J18009" s="2"/>
    </row>
    <row r="18010">
      <c r="D18010" s="2"/>
      <c r="G18010" s="2"/>
      <c r="J18010" s="2"/>
    </row>
    <row r="18011">
      <c r="D18011" s="2"/>
      <c r="G18011" s="2"/>
      <c r="J18011" s="2"/>
    </row>
    <row r="18012">
      <c r="D18012" s="2"/>
      <c r="G18012" s="2"/>
      <c r="J18012" s="2"/>
    </row>
    <row r="18013">
      <c r="D18013" s="2"/>
      <c r="G18013" s="2"/>
      <c r="J18013" s="2"/>
    </row>
    <row r="18014">
      <c r="D18014" s="2"/>
      <c r="G18014" s="2"/>
      <c r="J18014" s="2"/>
    </row>
    <row r="18015">
      <c r="D18015" s="2"/>
      <c r="G18015" s="2"/>
      <c r="J18015" s="2"/>
    </row>
    <row r="18016">
      <c r="D18016" s="2"/>
      <c r="G18016" s="2"/>
      <c r="J18016" s="2"/>
    </row>
    <row r="18017">
      <c r="D18017" s="2"/>
      <c r="G18017" s="2"/>
      <c r="J18017" s="2"/>
    </row>
    <row r="18018">
      <c r="D18018" s="2"/>
      <c r="G18018" s="2"/>
      <c r="J18018" s="2"/>
    </row>
    <row r="18019">
      <c r="D18019" s="2"/>
      <c r="G18019" s="2"/>
      <c r="J18019" s="2"/>
    </row>
    <row r="18020">
      <c r="D18020" s="2"/>
      <c r="G18020" s="2"/>
      <c r="J18020" s="2"/>
    </row>
    <row r="18021">
      <c r="D18021" s="2"/>
      <c r="G18021" s="2"/>
      <c r="J18021" s="2"/>
    </row>
    <row r="18022">
      <c r="D18022" s="2"/>
      <c r="G18022" s="2"/>
      <c r="J18022" s="2"/>
    </row>
    <row r="18023">
      <c r="D18023" s="2"/>
      <c r="G18023" s="2"/>
      <c r="J18023" s="2"/>
    </row>
    <row r="18024">
      <c r="D18024" s="2"/>
      <c r="G18024" s="2"/>
      <c r="J18024" s="2"/>
    </row>
    <row r="18025">
      <c r="D18025" s="2"/>
      <c r="G18025" s="2"/>
      <c r="J18025" s="2"/>
    </row>
    <row r="18026">
      <c r="D18026" s="2"/>
      <c r="G18026" s="2"/>
      <c r="J18026" s="2"/>
    </row>
    <row r="18027">
      <c r="D18027" s="2"/>
      <c r="G18027" s="2"/>
      <c r="J18027" s="2"/>
    </row>
    <row r="18028">
      <c r="D18028" s="2"/>
      <c r="G18028" s="2"/>
      <c r="J18028" s="2"/>
    </row>
    <row r="18029">
      <c r="D18029" s="2"/>
      <c r="G18029" s="2"/>
      <c r="J18029" s="2"/>
    </row>
    <row r="18030">
      <c r="D18030" s="2"/>
      <c r="G18030" s="2"/>
      <c r="J18030" s="2"/>
    </row>
    <row r="18031">
      <c r="D18031" s="2"/>
      <c r="G18031" s="2"/>
      <c r="J18031" s="2"/>
    </row>
    <row r="18032">
      <c r="D18032" s="2"/>
      <c r="G18032" s="2"/>
      <c r="J18032" s="2"/>
    </row>
    <row r="18033">
      <c r="D18033" s="2"/>
      <c r="G18033" s="2"/>
      <c r="J18033" s="2"/>
    </row>
    <row r="18034">
      <c r="D18034" s="2"/>
      <c r="G18034" s="2"/>
      <c r="J18034" s="2"/>
    </row>
    <row r="18035">
      <c r="D18035" s="2"/>
      <c r="G18035" s="2"/>
      <c r="J18035" s="2"/>
    </row>
    <row r="18036">
      <c r="D18036" s="2"/>
      <c r="G18036" s="2"/>
      <c r="J18036" s="2"/>
    </row>
    <row r="18037">
      <c r="D18037" s="2"/>
      <c r="G18037" s="2"/>
      <c r="J18037" s="2"/>
    </row>
    <row r="18038">
      <c r="D18038" s="2"/>
      <c r="G18038" s="2"/>
      <c r="J18038" s="2"/>
    </row>
    <row r="18039">
      <c r="D18039" s="2"/>
      <c r="G18039" s="2"/>
      <c r="J18039" s="2"/>
    </row>
    <row r="18040">
      <c r="D18040" s="2"/>
      <c r="G18040" s="2"/>
      <c r="J18040" s="2"/>
    </row>
    <row r="18041">
      <c r="D18041" s="2"/>
      <c r="G18041" s="2"/>
      <c r="J18041" s="2"/>
    </row>
    <row r="18042">
      <c r="D18042" s="2"/>
      <c r="G18042" s="2"/>
      <c r="J18042" s="2"/>
    </row>
    <row r="18043">
      <c r="D18043" s="2"/>
      <c r="G18043" s="2"/>
      <c r="J18043" s="2"/>
    </row>
    <row r="18044">
      <c r="D18044" s="2"/>
      <c r="G18044" s="2"/>
      <c r="J18044" s="2"/>
    </row>
    <row r="18045">
      <c r="D18045" s="2"/>
      <c r="G18045" s="2"/>
      <c r="J18045" s="2"/>
    </row>
    <row r="18046">
      <c r="D18046" s="2"/>
      <c r="G18046" s="2"/>
      <c r="J18046" s="2"/>
    </row>
    <row r="18047">
      <c r="D18047" s="2"/>
      <c r="G18047" s="2"/>
      <c r="J18047" s="2"/>
    </row>
    <row r="18048">
      <c r="D18048" s="2"/>
      <c r="G18048" s="2"/>
      <c r="J18048" s="2"/>
    </row>
    <row r="18049">
      <c r="D18049" s="2"/>
      <c r="G18049" s="2"/>
      <c r="J18049" s="2"/>
    </row>
    <row r="18050">
      <c r="D18050" s="2"/>
      <c r="G18050" s="2"/>
      <c r="J18050" s="2"/>
    </row>
    <row r="18051">
      <c r="D18051" s="2"/>
      <c r="G18051" s="2"/>
      <c r="J18051" s="2"/>
    </row>
    <row r="18052">
      <c r="D18052" s="2"/>
      <c r="G18052" s="2"/>
      <c r="J18052" s="2"/>
    </row>
    <row r="18053">
      <c r="D18053" s="2"/>
      <c r="G18053" s="2"/>
      <c r="J18053" s="2"/>
    </row>
    <row r="18054">
      <c r="D18054" s="2"/>
      <c r="G18054" s="2"/>
      <c r="J18054" s="2"/>
    </row>
    <row r="18055">
      <c r="D18055" s="2"/>
      <c r="G18055" s="2"/>
      <c r="J18055" s="2"/>
    </row>
    <row r="18056">
      <c r="D18056" s="2"/>
      <c r="G18056" s="2"/>
      <c r="J18056" s="2"/>
    </row>
    <row r="18057">
      <c r="D18057" s="2"/>
      <c r="G18057" s="2"/>
      <c r="J18057" s="2"/>
    </row>
    <row r="18058">
      <c r="D18058" s="2"/>
      <c r="G18058" s="2"/>
      <c r="J18058" s="2"/>
    </row>
    <row r="18059">
      <c r="D18059" s="2"/>
      <c r="G18059" s="2"/>
      <c r="J18059" s="2"/>
    </row>
    <row r="18060">
      <c r="D18060" s="2"/>
      <c r="G18060" s="2"/>
      <c r="J18060" s="2"/>
    </row>
    <row r="18061">
      <c r="D18061" s="2"/>
      <c r="G18061" s="2"/>
      <c r="J18061" s="2"/>
    </row>
    <row r="18062">
      <c r="D18062" s="2"/>
      <c r="G18062" s="2"/>
      <c r="J18062" s="2"/>
    </row>
    <row r="18063">
      <c r="D18063" s="2"/>
      <c r="G18063" s="2"/>
      <c r="J18063" s="2"/>
    </row>
    <row r="18064">
      <c r="D18064" s="2"/>
      <c r="G18064" s="2"/>
      <c r="J18064" s="2"/>
    </row>
    <row r="18065">
      <c r="D18065" s="2"/>
      <c r="G18065" s="2"/>
      <c r="J18065" s="2"/>
    </row>
    <row r="18066">
      <c r="D18066" s="2"/>
      <c r="G18066" s="2"/>
      <c r="J18066" s="2"/>
    </row>
    <row r="18067">
      <c r="D18067" s="2"/>
      <c r="G18067" s="2"/>
      <c r="J18067" s="2"/>
    </row>
    <row r="18068">
      <c r="D18068" s="2"/>
      <c r="G18068" s="2"/>
      <c r="J18068" s="2"/>
    </row>
    <row r="18069">
      <c r="D18069" s="2"/>
      <c r="G18069" s="2"/>
      <c r="J18069" s="2"/>
    </row>
    <row r="18070">
      <c r="D18070" s="2"/>
      <c r="G18070" s="2"/>
      <c r="J18070" s="2"/>
    </row>
    <row r="18071">
      <c r="D18071" s="2"/>
      <c r="G18071" s="2"/>
      <c r="J18071" s="2"/>
    </row>
    <row r="18072">
      <c r="D18072" s="2"/>
      <c r="G18072" s="2"/>
      <c r="J18072" s="2"/>
    </row>
    <row r="18073">
      <c r="D18073" s="2"/>
      <c r="G18073" s="2"/>
      <c r="J18073" s="2"/>
    </row>
    <row r="18074">
      <c r="D18074" s="2"/>
      <c r="G18074" s="2"/>
      <c r="J18074" s="2"/>
    </row>
    <row r="18075">
      <c r="D18075" s="2"/>
      <c r="G18075" s="2"/>
      <c r="J18075" s="2"/>
    </row>
    <row r="18076">
      <c r="D18076" s="2"/>
      <c r="G18076" s="2"/>
      <c r="J18076" s="2"/>
    </row>
    <row r="18077">
      <c r="D18077" s="2"/>
      <c r="G18077" s="2"/>
      <c r="J18077" s="2"/>
    </row>
    <row r="18078">
      <c r="D18078" s="2"/>
      <c r="G18078" s="2"/>
      <c r="J18078" s="2"/>
    </row>
    <row r="18079">
      <c r="D18079" s="2"/>
      <c r="G18079" s="2"/>
      <c r="J18079" s="2"/>
    </row>
    <row r="18080">
      <c r="D18080" s="2"/>
      <c r="G18080" s="2"/>
      <c r="J18080" s="2"/>
    </row>
    <row r="18081">
      <c r="D18081" s="2"/>
      <c r="G18081" s="2"/>
      <c r="J18081" s="2"/>
    </row>
    <row r="18082">
      <c r="D18082" s="2"/>
      <c r="G18082" s="2"/>
      <c r="J18082" s="2"/>
    </row>
    <row r="18083">
      <c r="D18083" s="2"/>
      <c r="G18083" s="2"/>
      <c r="J18083" s="2"/>
    </row>
    <row r="18084">
      <c r="D18084" s="2"/>
      <c r="G18084" s="2"/>
      <c r="J18084" s="2"/>
    </row>
    <row r="18085">
      <c r="D18085" s="2"/>
      <c r="G18085" s="2"/>
      <c r="J18085" s="2"/>
    </row>
    <row r="18086">
      <c r="D18086" s="2"/>
      <c r="G18086" s="2"/>
      <c r="J18086" s="2"/>
    </row>
    <row r="18087">
      <c r="D18087" s="2"/>
      <c r="G18087" s="2"/>
      <c r="J18087" s="2"/>
    </row>
    <row r="18088">
      <c r="D18088" s="2"/>
      <c r="G18088" s="2"/>
      <c r="J18088" s="2"/>
    </row>
    <row r="18089">
      <c r="D18089" s="2"/>
      <c r="G18089" s="2"/>
      <c r="J18089" s="2"/>
    </row>
    <row r="18090">
      <c r="D18090" s="2"/>
      <c r="G18090" s="2"/>
      <c r="J18090" s="2"/>
    </row>
    <row r="18091">
      <c r="D18091" s="2"/>
      <c r="G18091" s="2"/>
      <c r="J18091" s="2"/>
    </row>
    <row r="18092">
      <c r="D18092" s="2"/>
      <c r="G18092" s="2"/>
      <c r="J18092" s="2"/>
    </row>
    <row r="18093">
      <c r="D18093" s="2"/>
      <c r="G18093" s="2"/>
      <c r="J18093" s="2"/>
    </row>
    <row r="18094">
      <c r="D18094" s="2"/>
      <c r="G18094" s="2"/>
      <c r="J18094" s="2"/>
    </row>
    <row r="18095">
      <c r="D18095" s="2"/>
      <c r="G18095" s="2"/>
      <c r="J18095" s="2"/>
    </row>
    <row r="18096">
      <c r="D18096" s="2"/>
      <c r="G18096" s="2"/>
      <c r="J18096" s="2"/>
    </row>
    <row r="18097">
      <c r="D18097" s="2"/>
      <c r="G18097" s="2"/>
      <c r="J18097" s="2"/>
    </row>
    <row r="18098">
      <c r="D18098" s="2"/>
      <c r="G18098" s="2"/>
      <c r="J18098" s="2"/>
    </row>
    <row r="18099">
      <c r="D18099" s="2"/>
      <c r="G18099" s="2"/>
      <c r="J18099" s="2"/>
    </row>
    <row r="18100">
      <c r="D18100" s="2"/>
      <c r="G18100" s="2"/>
      <c r="J18100" s="2"/>
    </row>
    <row r="18101">
      <c r="D18101" s="2"/>
      <c r="G18101" s="2"/>
      <c r="J18101" s="2"/>
    </row>
    <row r="18102">
      <c r="D18102" s="2"/>
      <c r="G18102" s="2"/>
      <c r="J18102" s="2"/>
    </row>
    <row r="18103">
      <c r="D18103" s="2"/>
      <c r="G18103" s="2"/>
      <c r="J18103" s="2"/>
    </row>
    <row r="18104">
      <c r="D18104" s="2"/>
      <c r="G18104" s="2"/>
      <c r="J18104" s="2"/>
    </row>
    <row r="18105">
      <c r="D18105" s="2"/>
      <c r="G18105" s="2"/>
      <c r="J18105" s="2"/>
    </row>
    <row r="18106">
      <c r="D18106" s="2"/>
      <c r="G18106" s="2"/>
      <c r="J18106" s="2"/>
    </row>
    <row r="18107">
      <c r="D18107" s="2"/>
      <c r="G18107" s="2"/>
      <c r="J18107" s="2"/>
    </row>
    <row r="18108">
      <c r="D18108" s="2"/>
      <c r="G18108" s="2"/>
      <c r="J18108" s="2"/>
    </row>
    <row r="18109">
      <c r="D18109" s="2"/>
      <c r="G18109" s="2"/>
      <c r="J18109" s="2"/>
    </row>
    <row r="18110">
      <c r="D18110" s="2"/>
      <c r="G18110" s="2"/>
      <c r="J18110" s="2"/>
    </row>
    <row r="18111">
      <c r="D18111" s="2"/>
      <c r="G18111" s="2"/>
      <c r="J18111" s="2"/>
    </row>
    <row r="18112">
      <c r="D18112" s="2"/>
      <c r="G18112" s="2"/>
      <c r="J18112" s="2"/>
    </row>
    <row r="18113">
      <c r="D18113" s="2"/>
      <c r="G18113" s="2"/>
      <c r="J18113" s="2"/>
    </row>
    <row r="18114">
      <c r="D18114" s="2"/>
      <c r="G18114" s="2"/>
      <c r="J18114" s="2"/>
    </row>
    <row r="18115">
      <c r="D18115" s="2"/>
      <c r="G18115" s="2"/>
      <c r="J18115" s="2"/>
    </row>
    <row r="18116">
      <c r="D18116" s="2"/>
      <c r="G18116" s="2"/>
      <c r="J18116" s="2"/>
    </row>
    <row r="18117">
      <c r="D18117" s="2"/>
      <c r="G18117" s="2"/>
      <c r="J18117" s="2"/>
    </row>
    <row r="18118">
      <c r="D18118" s="2"/>
      <c r="G18118" s="2"/>
      <c r="J18118" s="2"/>
    </row>
    <row r="18119">
      <c r="D18119" s="2"/>
      <c r="G18119" s="2"/>
      <c r="J18119" s="2"/>
    </row>
    <row r="18120">
      <c r="D18120" s="2"/>
      <c r="G18120" s="2"/>
      <c r="J18120" s="2"/>
    </row>
    <row r="18121">
      <c r="D18121" s="2"/>
      <c r="G18121" s="2"/>
      <c r="J18121" s="2"/>
    </row>
    <row r="18122">
      <c r="D18122" s="2"/>
      <c r="G18122" s="2"/>
      <c r="J18122" s="2"/>
    </row>
    <row r="18123">
      <c r="D18123" s="2"/>
      <c r="G18123" s="2"/>
      <c r="J18123" s="2"/>
    </row>
    <row r="18124">
      <c r="D18124" s="2"/>
      <c r="G18124" s="2"/>
      <c r="J18124" s="2"/>
    </row>
    <row r="18125">
      <c r="D18125" s="2"/>
      <c r="G18125" s="2"/>
      <c r="J18125" s="2"/>
    </row>
    <row r="18126">
      <c r="D18126" s="2"/>
      <c r="G18126" s="2"/>
      <c r="J18126" s="2"/>
    </row>
    <row r="18127">
      <c r="D18127" s="2"/>
      <c r="G18127" s="2"/>
      <c r="J18127" s="2"/>
    </row>
    <row r="18128">
      <c r="D18128" s="2"/>
      <c r="G18128" s="2"/>
      <c r="J18128" s="2"/>
    </row>
    <row r="18129">
      <c r="D18129" s="2"/>
      <c r="G18129" s="2"/>
      <c r="J18129" s="2"/>
    </row>
    <row r="18130">
      <c r="D18130" s="2"/>
      <c r="G18130" s="2"/>
      <c r="J18130" s="2"/>
    </row>
    <row r="18131">
      <c r="D18131" s="2"/>
      <c r="G18131" s="2"/>
      <c r="J18131" s="2"/>
    </row>
    <row r="18132">
      <c r="D18132" s="2"/>
      <c r="G18132" s="2"/>
      <c r="J18132" s="2"/>
    </row>
    <row r="18133">
      <c r="D18133" s="2"/>
      <c r="G18133" s="2"/>
      <c r="J18133" s="2"/>
    </row>
    <row r="18134">
      <c r="D18134" s="2"/>
      <c r="G18134" s="2"/>
      <c r="J18134" s="2"/>
    </row>
    <row r="18135">
      <c r="D18135" s="2"/>
      <c r="G18135" s="2"/>
      <c r="J18135" s="2"/>
    </row>
    <row r="18136">
      <c r="D18136" s="2"/>
      <c r="G18136" s="2"/>
      <c r="J18136" s="2"/>
    </row>
    <row r="18137">
      <c r="D18137" s="2"/>
      <c r="G18137" s="2"/>
      <c r="J18137" s="2"/>
    </row>
    <row r="18138">
      <c r="D18138" s="2"/>
      <c r="G18138" s="2"/>
      <c r="J18138" s="2"/>
    </row>
    <row r="18139">
      <c r="D18139" s="2"/>
      <c r="G18139" s="2"/>
      <c r="J18139" s="2"/>
    </row>
    <row r="18140">
      <c r="D18140" s="2"/>
      <c r="G18140" s="2"/>
      <c r="J18140" s="2"/>
    </row>
    <row r="18141">
      <c r="D18141" s="2"/>
      <c r="G18141" s="2"/>
      <c r="J18141" s="2"/>
    </row>
    <row r="18142">
      <c r="D18142" s="2"/>
      <c r="G18142" s="2"/>
      <c r="J18142" s="2"/>
    </row>
    <row r="18143">
      <c r="D18143" s="2"/>
      <c r="G18143" s="2"/>
      <c r="J18143" s="2"/>
    </row>
    <row r="18144">
      <c r="D18144" s="2"/>
      <c r="G18144" s="2"/>
      <c r="J18144" s="2"/>
    </row>
    <row r="18145">
      <c r="D18145" s="2"/>
      <c r="G18145" s="2"/>
      <c r="J18145" s="2"/>
    </row>
    <row r="18146">
      <c r="D18146" s="2"/>
      <c r="G18146" s="2"/>
      <c r="J18146" s="2"/>
    </row>
    <row r="18147">
      <c r="D18147" s="2"/>
      <c r="G18147" s="2"/>
      <c r="J18147" s="2"/>
    </row>
    <row r="18148">
      <c r="D18148" s="2"/>
      <c r="G18148" s="2"/>
      <c r="J18148" s="2"/>
    </row>
    <row r="18149">
      <c r="D18149" s="2"/>
      <c r="G18149" s="2"/>
      <c r="J18149" s="2"/>
    </row>
    <row r="18150">
      <c r="D18150" s="2"/>
      <c r="G18150" s="2"/>
      <c r="J18150" s="2"/>
    </row>
    <row r="18151">
      <c r="D18151" s="2"/>
      <c r="G18151" s="2"/>
      <c r="J18151" s="2"/>
    </row>
    <row r="18152">
      <c r="D18152" s="2"/>
      <c r="G18152" s="2"/>
      <c r="J18152" s="2"/>
    </row>
    <row r="18153">
      <c r="D18153" s="2"/>
      <c r="G18153" s="2"/>
      <c r="J18153" s="2"/>
    </row>
    <row r="18154">
      <c r="D18154" s="2"/>
      <c r="G18154" s="2"/>
      <c r="J18154" s="2"/>
    </row>
    <row r="18155">
      <c r="D18155" s="2"/>
      <c r="G18155" s="2"/>
      <c r="J18155" s="2"/>
    </row>
    <row r="18156">
      <c r="D18156" s="2"/>
      <c r="G18156" s="2"/>
      <c r="J18156" s="2"/>
    </row>
    <row r="18157">
      <c r="D18157" s="2"/>
      <c r="G18157" s="2"/>
      <c r="J18157" s="2"/>
    </row>
    <row r="18158">
      <c r="D18158" s="2"/>
      <c r="G18158" s="2"/>
      <c r="J18158" s="2"/>
    </row>
    <row r="18159">
      <c r="D18159" s="2"/>
      <c r="G18159" s="2"/>
      <c r="J18159" s="2"/>
    </row>
    <row r="18160">
      <c r="D18160" s="2"/>
      <c r="G18160" s="2"/>
      <c r="J18160" s="2"/>
    </row>
    <row r="18161">
      <c r="D18161" s="2"/>
      <c r="G18161" s="2"/>
      <c r="J18161" s="2"/>
    </row>
    <row r="18162">
      <c r="D18162" s="2"/>
      <c r="G18162" s="2"/>
      <c r="J18162" s="2"/>
    </row>
    <row r="18163">
      <c r="D18163" s="2"/>
      <c r="G18163" s="2"/>
      <c r="J18163" s="2"/>
    </row>
    <row r="18164">
      <c r="D18164" s="2"/>
      <c r="G18164" s="2"/>
      <c r="J18164" s="2"/>
    </row>
    <row r="18165">
      <c r="D18165" s="2"/>
      <c r="G18165" s="2"/>
      <c r="J18165" s="2"/>
    </row>
    <row r="18166">
      <c r="D18166" s="2"/>
      <c r="G18166" s="2"/>
      <c r="J18166" s="2"/>
    </row>
    <row r="18167">
      <c r="D18167" s="2"/>
      <c r="G18167" s="2"/>
      <c r="J18167" s="2"/>
    </row>
    <row r="18168">
      <c r="D18168" s="2"/>
      <c r="G18168" s="2"/>
      <c r="J18168" s="2"/>
    </row>
    <row r="18169">
      <c r="D18169" s="2"/>
      <c r="G18169" s="2"/>
      <c r="J18169" s="2"/>
    </row>
    <row r="18170">
      <c r="D18170" s="2"/>
      <c r="G18170" s="2"/>
      <c r="J18170" s="2"/>
    </row>
    <row r="18171">
      <c r="D18171" s="2"/>
      <c r="G18171" s="2"/>
      <c r="J18171" s="2"/>
    </row>
    <row r="18172">
      <c r="D18172" s="2"/>
      <c r="G18172" s="2"/>
      <c r="J18172" s="2"/>
    </row>
    <row r="18173">
      <c r="D18173" s="2"/>
      <c r="G18173" s="2"/>
      <c r="J18173" s="2"/>
    </row>
    <row r="18174">
      <c r="D18174" s="2"/>
      <c r="G18174" s="2"/>
      <c r="J18174" s="2"/>
    </row>
    <row r="18175">
      <c r="D18175" s="2"/>
      <c r="G18175" s="2"/>
      <c r="J18175" s="2"/>
    </row>
    <row r="18176">
      <c r="D18176" s="2"/>
      <c r="G18176" s="2"/>
      <c r="J18176" s="2"/>
    </row>
    <row r="18177">
      <c r="D18177" s="2"/>
      <c r="G18177" s="2"/>
      <c r="J18177" s="2"/>
    </row>
    <row r="18178">
      <c r="D18178" s="2"/>
      <c r="G18178" s="2"/>
      <c r="J18178" s="2"/>
    </row>
    <row r="18179">
      <c r="D18179" s="2"/>
      <c r="G18179" s="2"/>
      <c r="J18179" s="2"/>
    </row>
    <row r="18180">
      <c r="D18180" s="2"/>
      <c r="G18180" s="2"/>
      <c r="J18180" s="2"/>
    </row>
    <row r="18181">
      <c r="D18181" s="2"/>
      <c r="G18181" s="2"/>
      <c r="J18181" s="2"/>
    </row>
    <row r="18182">
      <c r="D18182" s="2"/>
      <c r="G18182" s="2"/>
      <c r="J18182" s="2"/>
    </row>
    <row r="18183">
      <c r="D18183" s="2"/>
      <c r="G18183" s="2"/>
      <c r="J18183" s="2"/>
    </row>
    <row r="18184">
      <c r="D18184" s="2"/>
      <c r="G18184" s="2"/>
      <c r="J18184" s="2"/>
    </row>
    <row r="18185">
      <c r="D18185" s="2"/>
      <c r="G18185" s="2"/>
      <c r="J18185" s="2"/>
    </row>
    <row r="18186">
      <c r="D18186" s="2"/>
      <c r="G18186" s="2"/>
      <c r="J18186" s="2"/>
    </row>
    <row r="18187">
      <c r="D18187" s="2"/>
      <c r="G18187" s="2"/>
      <c r="J18187" s="2"/>
    </row>
    <row r="18188">
      <c r="D18188" s="2"/>
      <c r="G18188" s="2"/>
      <c r="J18188" s="2"/>
    </row>
    <row r="18189">
      <c r="D18189" s="2"/>
      <c r="G18189" s="2"/>
      <c r="J18189" s="2"/>
    </row>
    <row r="18190">
      <c r="D18190" s="2"/>
      <c r="G18190" s="2"/>
      <c r="J18190" s="2"/>
    </row>
    <row r="18191">
      <c r="D18191" s="2"/>
      <c r="G18191" s="2"/>
      <c r="J18191" s="2"/>
    </row>
    <row r="18192">
      <c r="D18192" s="2"/>
      <c r="G18192" s="2"/>
      <c r="J18192" s="2"/>
    </row>
    <row r="18193">
      <c r="D18193" s="2"/>
      <c r="G18193" s="2"/>
      <c r="J18193" s="2"/>
    </row>
    <row r="18194">
      <c r="D18194" s="2"/>
      <c r="G18194" s="2"/>
      <c r="J18194" s="2"/>
    </row>
    <row r="18195">
      <c r="D18195" s="2"/>
      <c r="G18195" s="2"/>
      <c r="J18195" s="2"/>
    </row>
    <row r="18196">
      <c r="D18196" s="2"/>
      <c r="G18196" s="2"/>
      <c r="J18196" s="2"/>
    </row>
    <row r="18197">
      <c r="D18197" s="2"/>
      <c r="G18197" s="2"/>
      <c r="J18197" s="2"/>
    </row>
    <row r="18198">
      <c r="D18198" s="2"/>
      <c r="G18198" s="2"/>
      <c r="J18198" s="2"/>
    </row>
    <row r="18199">
      <c r="D18199" s="2"/>
      <c r="G18199" s="2"/>
      <c r="J18199" s="2"/>
    </row>
    <row r="18200">
      <c r="D18200" s="2"/>
      <c r="G18200" s="2"/>
      <c r="J18200" s="2"/>
    </row>
    <row r="18201">
      <c r="D18201" s="2"/>
      <c r="G18201" s="2"/>
      <c r="J18201" s="2"/>
    </row>
    <row r="18202">
      <c r="D18202" s="2"/>
      <c r="G18202" s="2"/>
      <c r="J18202" s="2"/>
    </row>
    <row r="18203">
      <c r="D18203" s="2"/>
      <c r="G18203" s="2"/>
      <c r="J18203" s="2"/>
    </row>
    <row r="18204">
      <c r="D18204" s="2"/>
      <c r="G18204" s="2"/>
      <c r="J18204" s="2"/>
    </row>
    <row r="18205">
      <c r="D18205" s="2"/>
      <c r="G18205" s="2"/>
      <c r="J18205" s="2"/>
    </row>
    <row r="18206">
      <c r="D18206" s="2"/>
      <c r="G18206" s="2"/>
      <c r="J18206" s="2"/>
    </row>
    <row r="18207">
      <c r="D18207" s="2"/>
      <c r="G18207" s="2"/>
      <c r="J18207" s="2"/>
    </row>
    <row r="18208">
      <c r="D18208" s="2"/>
      <c r="G18208" s="2"/>
      <c r="J18208" s="2"/>
    </row>
    <row r="18209">
      <c r="D18209" s="2"/>
      <c r="G18209" s="2"/>
      <c r="J18209" s="2"/>
    </row>
    <row r="18210">
      <c r="D18210" s="2"/>
      <c r="G18210" s="2"/>
      <c r="J18210" s="2"/>
    </row>
    <row r="18211">
      <c r="D18211" s="2"/>
      <c r="G18211" s="2"/>
      <c r="J18211" s="2"/>
    </row>
    <row r="18212">
      <c r="D18212" s="2"/>
      <c r="G18212" s="2"/>
      <c r="J18212" s="2"/>
    </row>
    <row r="18213">
      <c r="D18213" s="2"/>
      <c r="G18213" s="2"/>
      <c r="J18213" s="2"/>
    </row>
    <row r="18214">
      <c r="D18214" s="2"/>
      <c r="G18214" s="2"/>
      <c r="J18214" s="2"/>
    </row>
    <row r="18215">
      <c r="D18215" s="2"/>
      <c r="G18215" s="2"/>
      <c r="J18215" s="2"/>
    </row>
    <row r="18216">
      <c r="D18216" s="2"/>
      <c r="G18216" s="2"/>
      <c r="J18216" s="2"/>
    </row>
    <row r="18217">
      <c r="D18217" s="2"/>
      <c r="G18217" s="2"/>
      <c r="J18217" s="2"/>
    </row>
    <row r="18218">
      <c r="D18218" s="2"/>
      <c r="G18218" s="2"/>
      <c r="J18218" s="2"/>
    </row>
    <row r="18219">
      <c r="D18219" s="2"/>
      <c r="G18219" s="2"/>
      <c r="J18219" s="2"/>
    </row>
    <row r="18220">
      <c r="D18220" s="2"/>
      <c r="G18220" s="2"/>
      <c r="J18220" s="2"/>
    </row>
    <row r="18221">
      <c r="D18221" s="2"/>
      <c r="G18221" s="2"/>
      <c r="J18221" s="2"/>
    </row>
    <row r="18222">
      <c r="D18222" s="2"/>
      <c r="G18222" s="2"/>
      <c r="J18222" s="2"/>
    </row>
    <row r="18223">
      <c r="D18223" s="2"/>
      <c r="G18223" s="2"/>
      <c r="J18223" s="2"/>
    </row>
    <row r="18224">
      <c r="D18224" s="2"/>
      <c r="G18224" s="2"/>
      <c r="J18224" s="2"/>
    </row>
    <row r="18225">
      <c r="D18225" s="2"/>
      <c r="G18225" s="2"/>
      <c r="J18225" s="2"/>
    </row>
    <row r="18226">
      <c r="D18226" s="2"/>
      <c r="G18226" s="2"/>
      <c r="J18226" s="2"/>
    </row>
    <row r="18227">
      <c r="D18227" s="2"/>
      <c r="G18227" s="2"/>
      <c r="J18227" s="2"/>
    </row>
    <row r="18228">
      <c r="D18228" s="2"/>
      <c r="G18228" s="2"/>
      <c r="J18228" s="2"/>
    </row>
    <row r="18229">
      <c r="D18229" s="2"/>
      <c r="G18229" s="2"/>
      <c r="J18229" s="2"/>
    </row>
    <row r="18230">
      <c r="D18230" s="2"/>
      <c r="G18230" s="2"/>
      <c r="J18230" s="2"/>
    </row>
    <row r="18231">
      <c r="D18231" s="2"/>
      <c r="G18231" s="2"/>
      <c r="J18231" s="2"/>
    </row>
    <row r="18232">
      <c r="D18232" s="2"/>
      <c r="G18232" s="2"/>
      <c r="J18232" s="2"/>
    </row>
    <row r="18233">
      <c r="D18233" s="2"/>
      <c r="G18233" s="2"/>
      <c r="J18233" s="2"/>
    </row>
    <row r="18234">
      <c r="D18234" s="2"/>
      <c r="G18234" s="2"/>
      <c r="J18234" s="2"/>
    </row>
    <row r="18235">
      <c r="D18235" s="2"/>
      <c r="G18235" s="2"/>
      <c r="J18235" s="2"/>
    </row>
    <row r="18236">
      <c r="D18236" s="2"/>
      <c r="G18236" s="2"/>
      <c r="J18236" s="2"/>
    </row>
    <row r="18237">
      <c r="D18237" s="2"/>
      <c r="G18237" s="2"/>
      <c r="J18237" s="2"/>
    </row>
    <row r="18238">
      <c r="D18238" s="2"/>
      <c r="G18238" s="2"/>
      <c r="J18238" s="2"/>
    </row>
    <row r="18239">
      <c r="D18239" s="2"/>
      <c r="G18239" s="2"/>
      <c r="J18239" s="2"/>
    </row>
    <row r="18240">
      <c r="D18240" s="2"/>
      <c r="G18240" s="2"/>
      <c r="J18240" s="2"/>
    </row>
    <row r="18241">
      <c r="D18241" s="2"/>
      <c r="G18241" s="2"/>
      <c r="J18241" s="2"/>
    </row>
    <row r="18242">
      <c r="D18242" s="2"/>
      <c r="G18242" s="2"/>
      <c r="J18242" s="2"/>
    </row>
    <row r="18243">
      <c r="D18243" s="2"/>
      <c r="G18243" s="2"/>
      <c r="J18243" s="2"/>
    </row>
    <row r="18244">
      <c r="D18244" s="2"/>
      <c r="G18244" s="2"/>
      <c r="J18244" s="2"/>
    </row>
    <row r="18245">
      <c r="D18245" s="2"/>
      <c r="G18245" s="2"/>
      <c r="J18245" s="2"/>
    </row>
    <row r="18246">
      <c r="D18246" s="2"/>
      <c r="G18246" s="2"/>
      <c r="J18246" s="2"/>
    </row>
    <row r="18247">
      <c r="D18247" s="2"/>
      <c r="G18247" s="2"/>
      <c r="J18247" s="2"/>
    </row>
    <row r="18248">
      <c r="D18248" s="2"/>
      <c r="G18248" s="2"/>
      <c r="J18248" s="2"/>
    </row>
    <row r="18249">
      <c r="D18249" s="2"/>
      <c r="G18249" s="2"/>
      <c r="J18249" s="2"/>
    </row>
    <row r="18250">
      <c r="D18250" s="2"/>
      <c r="G18250" s="2"/>
      <c r="J18250" s="2"/>
    </row>
    <row r="18251">
      <c r="D18251" s="2"/>
      <c r="G18251" s="2"/>
      <c r="J18251" s="2"/>
    </row>
    <row r="18252">
      <c r="D18252" s="2"/>
      <c r="G18252" s="2"/>
      <c r="J18252" s="2"/>
    </row>
    <row r="18253">
      <c r="D18253" s="2"/>
      <c r="G18253" s="2"/>
      <c r="J18253" s="2"/>
    </row>
    <row r="18254">
      <c r="D18254" s="2"/>
      <c r="G18254" s="2"/>
      <c r="J18254" s="2"/>
    </row>
    <row r="18255">
      <c r="D18255" s="2"/>
      <c r="G18255" s="2"/>
      <c r="J18255" s="2"/>
    </row>
    <row r="18256">
      <c r="D18256" s="2"/>
      <c r="G18256" s="2"/>
      <c r="J18256" s="2"/>
    </row>
    <row r="18257">
      <c r="D18257" s="2"/>
      <c r="G18257" s="2"/>
      <c r="J18257" s="2"/>
    </row>
    <row r="18258">
      <c r="D18258" s="2"/>
      <c r="G18258" s="2"/>
      <c r="J18258" s="2"/>
    </row>
    <row r="18259">
      <c r="D18259" s="2"/>
      <c r="G18259" s="2"/>
      <c r="J18259" s="2"/>
    </row>
    <row r="18260">
      <c r="D18260" s="2"/>
      <c r="G18260" s="2"/>
      <c r="J18260" s="2"/>
    </row>
    <row r="18261">
      <c r="D18261" s="2"/>
      <c r="G18261" s="2"/>
      <c r="J18261" s="2"/>
    </row>
    <row r="18262">
      <c r="D18262" s="2"/>
      <c r="G18262" s="2"/>
      <c r="J18262" s="2"/>
    </row>
    <row r="18263">
      <c r="D18263" s="2"/>
      <c r="G18263" s="2"/>
      <c r="J18263" s="2"/>
    </row>
    <row r="18264">
      <c r="D18264" s="2"/>
      <c r="G18264" s="2"/>
      <c r="J18264" s="2"/>
    </row>
    <row r="18265">
      <c r="D18265" s="2"/>
      <c r="G18265" s="2"/>
      <c r="J18265" s="2"/>
    </row>
    <row r="18266">
      <c r="D18266" s="2"/>
      <c r="G18266" s="2"/>
      <c r="J18266" s="2"/>
    </row>
    <row r="18267">
      <c r="D18267" s="2"/>
      <c r="G18267" s="2"/>
      <c r="J18267" s="2"/>
    </row>
    <row r="18268">
      <c r="D18268" s="2"/>
      <c r="G18268" s="2"/>
      <c r="J18268" s="2"/>
    </row>
    <row r="18269">
      <c r="D18269" s="2"/>
      <c r="G18269" s="2"/>
      <c r="J18269" s="2"/>
    </row>
    <row r="18270">
      <c r="D18270" s="2"/>
      <c r="G18270" s="2"/>
      <c r="J18270" s="2"/>
    </row>
    <row r="18271">
      <c r="D18271" s="2"/>
      <c r="G18271" s="2"/>
      <c r="J18271" s="2"/>
    </row>
    <row r="18272">
      <c r="D18272" s="2"/>
      <c r="G18272" s="2"/>
      <c r="J18272" s="2"/>
    </row>
    <row r="18273">
      <c r="D18273" s="2"/>
      <c r="G18273" s="2"/>
      <c r="J18273" s="2"/>
    </row>
    <row r="18274">
      <c r="D18274" s="2"/>
      <c r="G18274" s="2"/>
      <c r="J18274" s="2"/>
    </row>
    <row r="18275">
      <c r="D18275" s="2"/>
      <c r="G18275" s="2"/>
      <c r="J18275" s="2"/>
    </row>
    <row r="18276">
      <c r="D18276" s="2"/>
      <c r="G18276" s="2"/>
      <c r="J18276" s="2"/>
    </row>
    <row r="18277">
      <c r="D18277" s="2"/>
      <c r="G18277" s="2"/>
      <c r="J18277" s="2"/>
    </row>
    <row r="18278">
      <c r="D18278" s="2"/>
      <c r="G18278" s="2"/>
      <c r="J18278" s="2"/>
    </row>
    <row r="18279">
      <c r="D18279" s="2"/>
      <c r="G18279" s="2"/>
      <c r="J18279" s="2"/>
    </row>
    <row r="18280">
      <c r="D18280" s="2"/>
      <c r="G18280" s="2"/>
      <c r="J18280" s="2"/>
    </row>
    <row r="18281">
      <c r="D18281" s="2"/>
      <c r="G18281" s="2"/>
      <c r="J18281" s="2"/>
    </row>
    <row r="18282">
      <c r="D18282" s="2"/>
      <c r="G18282" s="2"/>
      <c r="J18282" s="2"/>
    </row>
    <row r="18283">
      <c r="D18283" s="2"/>
      <c r="G18283" s="2"/>
      <c r="J18283" s="2"/>
    </row>
    <row r="18284">
      <c r="D18284" s="2"/>
      <c r="G18284" s="2"/>
      <c r="J18284" s="2"/>
    </row>
    <row r="18285">
      <c r="D18285" s="2"/>
      <c r="G18285" s="2"/>
      <c r="J18285" s="2"/>
    </row>
    <row r="18286">
      <c r="D18286" s="2"/>
      <c r="G18286" s="2"/>
      <c r="J18286" s="2"/>
    </row>
    <row r="18287">
      <c r="D18287" s="2"/>
      <c r="G18287" s="2"/>
      <c r="J18287" s="2"/>
    </row>
    <row r="18288">
      <c r="D18288" s="2"/>
      <c r="G18288" s="2"/>
      <c r="J18288" s="2"/>
    </row>
    <row r="18289">
      <c r="D18289" s="2"/>
      <c r="G18289" s="2"/>
      <c r="J18289" s="2"/>
    </row>
    <row r="18290">
      <c r="D18290" s="2"/>
      <c r="G18290" s="2"/>
      <c r="J18290" s="2"/>
    </row>
    <row r="18291">
      <c r="D18291" s="2"/>
      <c r="G18291" s="2"/>
      <c r="J18291" s="2"/>
    </row>
    <row r="18292">
      <c r="D18292" s="2"/>
      <c r="G18292" s="2"/>
      <c r="J18292" s="2"/>
    </row>
    <row r="18293">
      <c r="D18293" s="2"/>
      <c r="G18293" s="2"/>
      <c r="J18293" s="2"/>
    </row>
    <row r="18294">
      <c r="D18294" s="2"/>
      <c r="G18294" s="2"/>
      <c r="J18294" s="2"/>
    </row>
    <row r="18295">
      <c r="D18295" s="2"/>
      <c r="G18295" s="2"/>
      <c r="J18295" s="2"/>
    </row>
    <row r="18296">
      <c r="D18296" s="2"/>
      <c r="G18296" s="2"/>
      <c r="J18296" s="2"/>
    </row>
    <row r="18297">
      <c r="D18297" s="2"/>
      <c r="G18297" s="2"/>
      <c r="J18297" s="2"/>
    </row>
    <row r="18298">
      <c r="D18298" s="2"/>
      <c r="G18298" s="2"/>
      <c r="J18298" s="2"/>
    </row>
    <row r="18299">
      <c r="D18299" s="2"/>
      <c r="G18299" s="2"/>
      <c r="J18299" s="2"/>
    </row>
    <row r="18300">
      <c r="D18300" s="2"/>
      <c r="G18300" s="2"/>
      <c r="J18300" s="2"/>
    </row>
    <row r="18301">
      <c r="D18301" s="2"/>
      <c r="G18301" s="2"/>
      <c r="J18301" s="2"/>
    </row>
    <row r="18302">
      <c r="D18302" s="2"/>
      <c r="G18302" s="2"/>
      <c r="J18302" s="2"/>
    </row>
    <row r="18303">
      <c r="D18303" s="2"/>
      <c r="G18303" s="2"/>
      <c r="J18303" s="2"/>
    </row>
    <row r="18304">
      <c r="D18304" s="2"/>
      <c r="G18304" s="2"/>
      <c r="J18304" s="2"/>
    </row>
    <row r="18305">
      <c r="D18305" s="2"/>
      <c r="G18305" s="2"/>
      <c r="J18305" s="2"/>
    </row>
    <row r="18306">
      <c r="D18306" s="2"/>
      <c r="G18306" s="2"/>
      <c r="J18306" s="2"/>
    </row>
    <row r="18307">
      <c r="D18307" s="2"/>
      <c r="G18307" s="2"/>
      <c r="J18307" s="2"/>
    </row>
    <row r="18308">
      <c r="D18308" s="2"/>
      <c r="G18308" s="2"/>
      <c r="J18308" s="2"/>
    </row>
    <row r="18309">
      <c r="D18309" s="2"/>
      <c r="G18309" s="2"/>
      <c r="J18309" s="2"/>
    </row>
    <row r="18310">
      <c r="D18310" s="2"/>
      <c r="G18310" s="2"/>
      <c r="J18310" s="2"/>
    </row>
    <row r="18311">
      <c r="D18311" s="2"/>
      <c r="G18311" s="2"/>
      <c r="J18311" s="2"/>
    </row>
    <row r="18312">
      <c r="D18312" s="2"/>
      <c r="G18312" s="2"/>
      <c r="J18312" s="2"/>
    </row>
    <row r="18313">
      <c r="D18313" s="2"/>
      <c r="G18313" s="2"/>
      <c r="J18313" s="2"/>
    </row>
    <row r="18314">
      <c r="D18314" s="2"/>
      <c r="G18314" s="2"/>
      <c r="J18314" s="2"/>
    </row>
    <row r="18315">
      <c r="D18315" s="2"/>
      <c r="G18315" s="2"/>
      <c r="J18315" s="2"/>
    </row>
    <row r="18316">
      <c r="D18316" s="2"/>
      <c r="G18316" s="2"/>
      <c r="J18316" s="2"/>
    </row>
    <row r="18317">
      <c r="D18317" s="2"/>
      <c r="G18317" s="2"/>
      <c r="J18317" s="2"/>
    </row>
    <row r="18318">
      <c r="D18318" s="2"/>
      <c r="G18318" s="2"/>
      <c r="J18318" s="2"/>
    </row>
    <row r="18319">
      <c r="D18319" s="2"/>
      <c r="G18319" s="2"/>
      <c r="J18319" s="2"/>
    </row>
    <row r="18320">
      <c r="D18320" s="2"/>
      <c r="G18320" s="2"/>
      <c r="J18320" s="2"/>
    </row>
    <row r="18321">
      <c r="D18321" s="2"/>
      <c r="G18321" s="2"/>
      <c r="J18321" s="2"/>
    </row>
    <row r="18322">
      <c r="D18322" s="2"/>
      <c r="G18322" s="2"/>
      <c r="J18322" s="2"/>
    </row>
    <row r="18323">
      <c r="D18323" s="2"/>
      <c r="G18323" s="2"/>
      <c r="J18323" s="2"/>
    </row>
    <row r="18324">
      <c r="D18324" s="2"/>
      <c r="G18324" s="2"/>
      <c r="J18324" s="2"/>
    </row>
    <row r="18325">
      <c r="D18325" s="2"/>
      <c r="G18325" s="2"/>
      <c r="J18325" s="2"/>
    </row>
    <row r="18326">
      <c r="D18326" s="2"/>
      <c r="G18326" s="2"/>
      <c r="J18326" s="2"/>
    </row>
    <row r="18327">
      <c r="D18327" s="2"/>
      <c r="G18327" s="2"/>
      <c r="J18327" s="2"/>
    </row>
    <row r="18328">
      <c r="D18328" s="2"/>
      <c r="G18328" s="2"/>
      <c r="J18328" s="2"/>
    </row>
    <row r="18329">
      <c r="D18329" s="2"/>
      <c r="G18329" s="2"/>
      <c r="J18329" s="2"/>
    </row>
    <row r="18330">
      <c r="D18330" s="2"/>
      <c r="G18330" s="2"/>
      <c r="J18330" s="2"/>
    </row>
    <row r="18331">
      <c r="D18331" s="2"/>
      <c r="G18331" s="2"/>
      <c r="J18331" s="2"/>
    </row>
    <row r="18332">
      <c r="D18332" s="2"/>
      <c r="G18332" s="2"/>
      <c r="J18332" s="2"/>
    </row>
    <row r="18333">
      <c r="D18333" s="2"/>
      <c r="G18333" s="2"/>
      <c r="J18333" s="2"/>
    </row>
    <row r="18334">
      <c r="D18334" s="2"/>
      <c r="G18334" s="2"/>
      <c r="J18334" s="2"/>
    </row>
    <row r="18335">
      <c r="D18335" s="2"/>
      <c r="G18335" s="2"/>
      <c r="J18335" s="2"/>
    </row>
    <row r="18336">
      <c r="D18336" s="2"/>
      <c r="G18336" s="2"/>
      <c r="J18336" s="2"/>
    </row>
    <row r="18337">
      <c r="D18337" s="2"/>
      <c r="G18337" s="2"/>
      <c r="J18337" s="2"/>
    </row>
    <row r="18338">
      <c r="D18338" s="2"/>
      <c r="G18338" s="2"/>
      <c r="J18338" s="2"/>
    </row>
    <row r="18339">
      <c r="D18339" s="2"/>
      <c r="G18339" s="2"/>
      <c r="J18339" s="2"/>
    </row>
    <row r="18340">
      <c r="D18340" s="2"/>
      <c r="G18340" s="2"/>
      <c r="J18340" s="2"/>
    </row>
    <row r="18341">
      <c r="D18341" s="2"/>
      <c r="G18341" s="2"/>
      <c r="J18341" s="2"/>
    </row>
    <row r="18342">
      <c r="D18342" s="2"/>
      <c r="G18342" s="2"/>
      <c r="J18342" s="2"/>
    </row>
    <row r="18343">
      <c r="D18343" s="2"/>
      <c r="G18343" s="2"/>
      <c r="J18343" s="2"/>
    </row>
    <row r="18344">
      <c r="D18344" s="2"/>
      <c r="G18344" s="2"/>
      <c r="J18344" s="2"/>
    </row>
    <row r="18345">
      <c r="D18345" s="2"/>
      <c r="G18345" s="2"/>
      <c r="J18345" s="2"/>
    </row>
    <row r="18346">
      <c r="D18346" s="2"/>
      <c r="G18346" s="2"/>
      <c r="J18346" s="2"/>
    </row>
    <row r="18347">
      <c r="D18347" s="2"/>
      <c r="G18347" s="2"/>
      <c r="J18347" s="2"/>
    </row>
    <row r="18348">
      <c r="D18348" s="2"/>
      <c r="G18348" s="2"/>
      <c r="J18348" s="2"/>
    </row>
    <row r="18349">
      <c r="D18349" s="2"/>
      <c r="G18349" s="2"/>
      <c r="J18349" s="2"/>
    </row>
    <row r="18350">
      <c r="D18350" s="2"/>
      <c r="G18350" s="2"/>
      <c r="J18350" s="2"/>
    </row>
    <row r="18351">
      <c r="D18351" s="2"/>
      <c r="G18351" s="2"/>
      <c r="J18351" s="2"/>
    </row>
    <row r="18352">
      <c r="D18352" s="2"/>
      <c r="G18352" s="2"/>
      <c r="J18352" s="2"/>
    </row>
    <row r="18353">
      <c r="D18353" s="2"/>
      <c r="G18353" s="2"/>
      <c r="J18353" s="2"/>
    </row>
    <row r="18354">
      <c r="D18354" s="2"/>
      <c r="G18354" s="2"/>
      <c r="J18354" s="2"/>
    </row>
    <row r="18355">
      <c r="D18355" s="2"/>
      <c r="G18355" s="2"/>
      <c r="J18355" s="2"/>
    </row>
    <row r="18356">
      <c r="D18356" s="2"/>
      <c r="G18356" s="2"/>
      <c r="J18356" s="2"/>
    </row>
    <row r="18357">
      <c r="D18357" s="2"/>
      <c r="G18357" s="2"/>
      <c r="J18357" s="2"/>
    </row>
    <row r="18358">
      <c r="D18358" s="2"/>
      <c r="G18358" s="2"/>
      <c r="J18358" s="2"/>
    </row>
    <row r="18359">
      <c r="D18359" s="2"/>
      <c r="G18359" s="2"/>
      <c r="J18359" s="2"/>
    </row>
    <row r="18360">
      <c r="D18360" s="2"/>
      <c r="G18360" s="2"/>
      <c r="J18360" s="2"/>
    </row>
    <row r="18361">
      <c r="D18361" s="2"/>
      <c r="G18361" s="2"/>
      <c r="J18361" s="2"/>
    </row>
    <row r="18362">
      <c r="D18362" s="2"/>
      <c r="G18362" s="2"/>
      <c r="J18362" s="2"/>
    </row>
    <row r="18363">
      <c r="D18363" s="2"/>
      <c r="G18363" s="2"/>
      <c r="J18363" s="2"/>
    </row>
    <row r="18364">
      <c r="D18364" s="2"/>
      <c r="G18364" s="2"/>
      <c r="J18364" s="2"/>
    </row>
    <row r="18365">
      <c r="D18365" s="2"/>
      <c r="G18365" s="2"/>
      <c r="J18365" s="2"/>
    </row>
    <row r="18366">
      <c r="D18366" s="2"/>
      <c r="G18366" s="2"/>
      <c r="J18366" s="2"/>
    </row>
    <row r="18367">
      <c r="D18367" s="2"/>
      <c r="G18367" s="2"/>
      <c r="J18367" s="2"/>
    </row>
    <row r="18368">
      <c r="D18368" s="2"/>
      <c r="G18368" s="2"/>
      <c r="J18368" s="2"/>
    </row>
    <row r="18369">
      <c r="D18369" s="2"/>
      <c r="G18369" s="2"/>
      <c r="J18369" s="2"/>
    </row>
    <row r="18370">
      <c r="D18370" s="2"/>
      <c r="G18370" s="2"/>
      <c r="J18370" s="2"/>
    </row>
    <row r="18371">
      <c r="D18371" s="2"/>
      <c r="G18371" s="2"/>
      <c r="J18371" s="2"/>
    </row>
    <row r="18372">
      <c r="D18372" s="2"/>
      <c r="G18372" s="2"/>
      <c r="J18372" s="2"/>
    </row>
    <row r="18373">
      <c r="D18373" s="2"/>
      <c r="G18373" s="2"/>
      <c r="J18373" s="2"/>
    </row>
    <row r="18374">
      <c r="D18374" s="2"/>
      <c r="G18374" s="2"/>
      <c r="J18374" s="2"/>
    </row>
    <row r="18375">
      <c r="D18375" s="2"/>
      <c r="G18375" s="2"/>
      <c r="J18375" s="2"/>
    </row>
    <row r="18376">
      <c r="D18376" s="2"/>
      <c r="G18376" s="2"/>
      <c r="J18376" s="2"/>
    </row>
    <row r="18377">
      <c r="D18377" s="2"/>
      <c r="G18377" s="2"/>
      <c r="J18377" s="2"/>
    </row>
    <row r="18378">
      <c r="D18378" s="2"/>
      <c r="G18378" s="2"/>
      <c r="J18378" s="2"/>
    </row>
    <row r="18379">
      <c r="D18379" s="2"/>
      <c r="G18379" s="2"/>
      <c r="J18379" s="2"/>
    </row>
    <row r="18380">
      <c r="D18380" s="2"/>
      <c r="G18380" s="2"/>
      <c r="J18380" s="2"/>
    </row>
    <row r="18381">
      <c r="D18381" s="2"/>
      <c r="G18381" s="2"/>
      <c r="J18381" s="2"/>
    </row>
    <row r="18382">
      <c r="D18382" s="2"/>
      <c r="G18382" s="2"/>
      <c r="J18382" s="2"/>
    </row>
    <row r="18383">
      <c r="D18383" s="2"/>
      <c r="G18383" s="2"/>
      <c r="J18383" s="2"/>
    </row>
    <row r="18384">
      <c r="D18384" s="2"/>
      <c r="G18384" s="2"/>
      <c r="J18384" s="2"/>
    </row>
    <row r="18385">
      <c r="D18385" s="2"/>
      <c r="G18385" s="2"/>
      <c r="J18385" s="2"/>
    </row>
    <row r="18386">
      <c r="D18386" s="2"/>
      <c r="G18386" s="2"/>
      <c r="J18386" s="2"/>
    </row>
    <row r="18387">
      <c r="D18387" s="2"/>
      <c r="G18387" s="2"/>
      <c r="J18387" s="2"/>
    </row>
    <row r="18388">
      <c r="D18388" s="2"/>
      <c r="G18388" s="2"/>
      <c r="J18388" s="2"/>
    </row>
    <row r="18389">
      <c r="D18389" s="2"/>
      <c r="G18389" s="2"/>
      <c r="J18389" s="2"/>
    </row>
    <row r="18390">
      <c r="D18390" s="2"/>
      <c r="G18390" s="2"/>
      <c r="J18390" s="2"/>
    </row>
    <row r="18391">
      <c r="D18391" s="2"/>
      <c r="G18391" s="2"/>
      <c r="J18391" s="2"/>
    </row>
    <row r="18392">
      <c r="D18392" s="2"/>
      <c r="G18392" s="2"/>
      <c r="J18392" s="2"/>
    </row>
    <row r="18393">
      <c r="D18393" s="2"/>
      <c r="G18393" s="2"/>
      <c r="J18393" s="2"/>
    </row>
    <row r="18394">
      <c r="D18394" s="2"/>
      <c r="G18394" s="2"/>
      <c r="J18394" s="2"/>
    </row>
    <row r="18395">
      <c r="D18395" s="2"/>
      <c r="G18395" s="2"/>
      <c r="J18395" s="2"/>
    </row>
    <row r="18396">
      <c r="D18396" s="2"/>
      <c r="G18396" s="2"/>
      <c r="J18396" s="2"/>
    </row>
    <row r="18397">
      <c r="D18397" s="2"/>
      <c r="G18397" s="2"/>
      <c r="J18397" s="2"/>
    </row>
    <row r="18398">
      <c r="D18398" s="2"/>
      <c r="G18398" s="2"/>
      <c r="J18398" s="2"/>
    </row>
    <row r="18399">
      <c r="D18399" s="2"/>
      <c r="G18399" s="2"/>
      <c r="J18399" s="2"/>
    </row>
    <row r="18400">
      <c r="D18400" s="2"/>
      <c r="G18400" s="2"/>
      <c r="J18400" s="2"/>
    </row>
    <row r="18401">
      <c r="D18401" s="2"/>
      <c r="G18401" s="2"/>
      <c r="J18401" s="2"/>
    </row>
    <row r="18402">
      <c r="D18402" s="2"/>
      <c r="G18402" s="2"/>
      <c r="J18402" s="2"/>
    </row>
    <row r="18403">
      <c r="D18403" s="2"/>
      <c r="G18403" s="2"/>
      <c r="J18403" s="2"/>
    </row>
    <row r="18404">
      <c r="D18404" s="2"/>
      <c r="G18404" s="2"/>
      <c r="J18404" s="2"/>
    </row>
    <row r="18405">
      <c r="D18405" s="2"/>
      <c r="G18405" s="2"/>
      <c r="J18405" s="2"/>
    </row>
    <row r="18406">
      <c r="D18406" s="2"/>
      <c r="G18406" s="2"/>
      <c r="J18406" s="2"/>
    </row>
    <row r="18407">
      <c r="D18407" s="2"/>
      <c r="G18407" s="2"/>
      <c r="J18407" s="2"/>
    </row>
    <row r="18408">
      <c r="D18408" s="2"/>
      <c r="G18408" s="2"/>
      <c r="J18408" s="2"/>
    </row>
    <row r="18409">
      <c r="D18409" s="2"/>
      <c r="G18409" s="2"/>
      <c r="J18409" s="2"/>
    </row>
    <row r="18410">
      <c r="D18410" s="2"/>
      <c r="G18410" s="2"/>
      <c r="J18410" s="2"/>
    </row>
    <row r="18411">
      <c r="D18411" s="2"/>
      <c r="G18411" s="2"/>
      <c r="J18411" s="2"/>
    </row>
    <row r="18412">
      <c r="D18412" s="2"/>
      <c r="G18412" s="2"/>
      <c r="J18412" s="2"/>
    </row>
    <row r="18413">
      <c r="D18413" s="2"/>
      <c r="G18413" s="2"/>
      <c r="J18413" s="2"/>
    </row>
    <row r="18414">
      <c r="D18414" s="2"/>
      <c r="G18414" s="2"/>
      <c r="J18414" s="2"/>
    </row>
    <row r="18415">
      <c r="D18415" s="2"/>
      <c r="G18415" s="2"/>
      <c r="J18415" s="2"/>
    </row>
    <row r="18416">
      <c r="D18416" s="2"/>
      <c r="G18416" s="2"/>
      <c r="J18416" s="2"/>
    </row>
    <row r="18417">
      <c r="D18417" s="2"/>
      <c r="G18417" s="2"/>
      <c r="J18417" s="2"/>
    </row>
    <row r="18418">
      <c r="D18418" s="2"/>
      <c r="G18418" s="2"/>
      <c r="J18418" s="2"/>
    </row>
    <row r="18419">
      <c r="D18419" s="2"/>
      <c r="G18419" s="2"/>
      <c r="J18419" s="2"/>
    </row>
    <row r="18420">
      <c r="D18420" s="2"/>
      <c r="G18420" s="2"/>
      <c r="J18420" s="2"/>
    </row>
    <row r="18421">
      <c r="D18421" s="2"/>
      <c r="G18421" s="2"/>
      <c r="J18421" s="2"/>
    </row>
    <row r="18422">
      <c r="D18422" s="2"/>
      <c r="G18422" s="2"/>
      <c r="J18422" s="2"/>
    </row>
    <row r="18423">
      <c r="D18423" s="2"/>
      <c r="G18423" s="2"/>
      <c r="J18423" s="2"/>
    </row>
    <row r="18424">
      <c r="D18424" s="2"/>
      <c r="G18424" s="2"/>
      <c r="J18424" s="2"/>
    </row>
    <row r="18425">
      <c r="D18425" s="2"/>
      <c r="G18425" s="2"/>
      <c r="J18425" s="2"/>
    </row>
    <row r="18426">
      <c r="D18426" s="2"/>
      <c r="G18426" s="2"/>
      <c r="J18426" s="2"/>
    </row>
    <row r="18427">
      <c r="D18427" s="2"/>
      <c r="G18427" s="2"/>
      <c r="J18427" s="2"/>
    </row>
    <row r="18428">
      <c r="D18428" s="2"/>
      <c r="G18428" s="2"/>
      <c r="J18428" s="2"/>
    </row>
    <row r="18429">
      <c r="D18429" s="2"/>
      <c r="G18429" s="2"/>
      <c r="J18429" s="2"/>
    </row>
    <row r="18430">
      <c r="D18430" s="2"/>
      <c r="G18430" s="2"/>
      <c r="J18430" s="2"/>
    </row>
    <row r="18431">
      <c r="D18431" s="2"/>
      <c r="G18431" s="2"/>
      <c r="J18431" s="2"/>
    </row>
    <row r="18432">
      <c r="D18432" s="2"/>
      <c r="G18432" s="2"/>
      <c r="J18432" s="2"/>
    </row>
    <row r="18433">
      <c r="D18433" s="2"/>
      <c r="G18433" s="2"/>
      <c r="J18433" s="2"/>
    </row>
    <row r="18434">
      <c r="D18434" s="2"/>
      <c r="G18434" s="2"/>
      <c r="J18434" s="2"/>
    </row>
    <row r="18435">
      <c r="D18435" s="2"/>
      <c r="G18435" s="2"/>
      <c r="J18435" s="2"/>
    </row>
    <row r="18436">
      <c r="D18436" s="2"/>
      <c r="G18436" s="2"/>
      <c r="J18436" s="2"/>
    </row>
    <row r="18437">
      <c r="D18437" s="2"/>
      <c r="G18437" s="2"/>
      <c r="J18437" s="2"/>
    </row>
    <row r="18438">
      <c r="D18438" s="2"/>
      <c r="G18438" s="2"/>
      <c r="J18438" s="2"/>
    </row>
    <row r="18439">
      <c r="D18439" s="2"/>
      <c r="G18439" s="2"/>
      <c r="J18439" s="2"/>
    </row>
    <row r="18440">
      <c r="D18440" s="2"/>
      <c r="G18440" s="2"/>
      <c r="J18440" s="2"/>
    </row>
    <row r="18441">
      <c r="D18441" s="2"/>
      <c r="G18441" s="2"/>
      <c r="J18441" s="2"/>
    </row>
    <row r="18442">
      <c r="D18442" s="2"/>
      <c r="G18442" s="2"/>
      <c r="J18442" s="2"/>
    </row>
    <row r="18443">
      <c r="D18443" s="2"/>
      <c r="G18443" s="2"/>
      <c r="J18443" s="2"/>
    </row>
    <row r="18444">
      <c r="D18444" s="2"/>
      <c r="G18444" s="2"/>
      <c r="J18444" s="2"/>
    </row>
    <row r="18445">
      <c r="D18445" s="2"/>
      <c r="G18445" s="2"/>
      <c r="J18445" s="2"/>
    </row>
    <row r="18446">
      <c r="D18446" s="2"/>
      <c r="G18446" s="2"/>
      <c r="J18446" s="2"/>
    </row>
    <row r="18447">
      <c r="D18447" s="2"/>
      <c r="G18447" s="2"/>
      <c r="J18447" s="2"/>
    </row>
    <row r="18448">
      <c r="D18448" s="2"/>
      <c r="G18448" s="2"/>
      <c r="J18448" s="2"/>
    </row>
    <row r="18449">
      <c r="D18449" s="2"/>
      <c r="G18449" s="2"/>
      <c r="J18449" s="2"/>
    </row>
    <row r="18450">
      <c r="D18450" s="2"/>
      <c r="G18450" s="2"/>
      <c r="J18450" s="2"/>
    </row>
    <row r="18451">
      <c r="D18451" s="2"/>
      <c r="G18451" s="2"/>
      <c r="J18451" s="2"/>
    </row>
    <row r="18452">
      <c r="D18452" s="2"/>
      <c r="G18452" s="2"/>
      <c r="J18452" s="2"/>
    </row>
    <row r="18453">
      <c r="D18453" s="2"/>
      <c r="G18453" s="2"/>
      <c r="J18453" s="2"/>
    </row>
    <row r="18454">
      <c r="D18454" s="2"/>
      <c r="G18454" s="2"/>
      <c r="J18454" s="2"/>
    </row>
    <row r="18455">
      <c r="D18455" s="2"/>
      <c r="G18455" s="2"/>
      <c r="J18455" s="2"/>
    </row>
    <row r="18456">
      <c r="D18456" s="2"/>
      <c r="G18456" s="2"/>
      <c r="J18456" s="2"/>
    </row>
    <row r="18457">
      <c r="D18457" s="2"/>
      <c r="G18457" s="2"/>
      <c r="J18457" s="2"/>
    </row>
    <row r="18458">
      <c r="D18458" s="2"/>
      <c r="G18458" s="2"/>
      <c r="J18458" s="2"/>
    </row>
    <row r="18459">
      <c r="D18459" s="2"/>
      <c r="G18459" s="2"/>
      <c r="J18459" s="2"/>
    </row>
    <row r="18460">
      <c r="D18460" s="2"/>
      <c r="G18460" s="2"/>
      <c r="J18460" s="2"/>
    </row>
    <row r="18461">
      <c r="D18461" s="2"/>
      <c r="G18461" s="2"/>
      <c r="J18461" s="2"/>
    </row>
    <row r="18462">
      <c r="D18462" s="2"/>
      <c r="G18462" s="2"/>
      <c r="J18462" s="2"/>
    </row>
    <row r="18463">
      <c r="D18463" s="2"/>
      <c r="G18463" s="2"/>
      <c r="J18463" s="2"/>
    </row>
    <row r="18464">
      <c r="D18464" s="2"/>
      <c r="G18464" s="2"/>
      <c r="J18464" s="2"/>
    </row>
    <row r="18465">
      <c r="D18465" s="2"/>
      <c r="G18465" s="2"/>
      <c r="J18465" s="2"/>
    </row>
    <row r="18466">
      <c r="D18466" s="2"/>
      <c r="G18466" s="2"/>
      <c r="J18466" s="2"/>
    </row>
    <row r="18467">
      <c r="D18467" s="2"/>
      <c r="G18467" s="2"/>
      <c r="J18467" s="2"/>
    </row>
    <row r="18468">
      <c r="D18468" s="2"/>
      <c r="G18468" s="2"/>
      <c r="J18468" s="2"/>
    </row>
    <row r="18469">
      <c r="D18469" s="2"/>
      <c r="G18469" s="2"/>
      <c r="J18469" s="2"/>
    </row>
    <row r="18470">
      <c r="D18470" s="2"/>
      <c r="G18470" s="2"/>
      <c r="J18470" s="2"/>
    </row>
    <row r="18471">
      <c r="D18471" s="2"/>
      <c r="G18471" s="2"/>
      <c r="J18471" s="2"/>
    </row>
    <row r="18472">
      <c r="D18472" s="2"/>
      <c r="G18472" s="2"/>
      <c r="J18472" s="2"/>
    </row>
    <row r="18473">
      <c r="D18473" s="2"/>
      <c r="G18473" s="2"/>
      <c r="J18473" s="2"/>
    </row>
    <row r="18474">
      <c r="D18474" s="2"/>
      <c r="G18474" s="2"/>
      <c r="J18474" s="2"/>
    </row>
    <row r="18475">
      <c r="D18475" s="2"/>
      <c r="G18475" s="2"/>
      <c r="J18475" s="2"/>
    </row>
    <row r="18476">
      <c r="D18476" s="2"/>
      <c r="G18476" s="2"/>
      <c r="J18476" s="2"/>
    </row>
    <row r="18477">
      <c r="D18477" s="2"/>
      <c r="G18477" s="2"/>
      <c r="J18477" s="2"/>
    </row>
    <row r="18478">
      <c r="D18478" s="2"/>
      <c r="G18478" s="2"/>
      <c r="J18478" s="2"/>
    </row>
    <row r="18479">
      <c r="D18479" s="2"/>
      <c r="G18479" s="2"/>
      <c r="J18479" s="2"/>
    </row>
    <row r="18480">
      <c r="D18480" s="2"/>
      <c r="G18480" s="2"/>
      <c r="J18480" s="2"/>
    </row>
    <row r="18481">
      <c r="D18481" s="2"/>
      <c r="G18481" s="2"/>
      <c r="J18481" s="2"/>
    </row>
    <row r="18482">
      <c r="D18482" s="2"/>
      <c r="G18482" s="2"/>
      <c r="J18482" s="2"/>
    </row>
    <row r="18483">
      <c r="D18483" s="2"/>
      <c r="G18483" s="2"/>
      <c r="J18483" s="2"/>
    </row>
    <row r="18484">
      <c r="D18484" s="2"/>
      <c r="G18484" s="2"/>
      <c r="J18484" s="2"/>
    </row>
    <row r="18485">
      <c r="D18485" s="2"/>
      <c r="G18485" s="2"/>
      <c r="J18485" s="2"/>
    </row>
    <row r="18486">
      <c r="D18486" s="2"/>
      <c r="G18486" s="2"/>
      <c r="J18486" s="2"/>
    </row>
    <row r="18487">
      <c r="D18487" s="2"/>
      <c r="G18487" s="2"/>
      <c r="J18487" s="2"/>
    </row>
    <row r="18488">
      <c r="D18488" s="2"/>
      <c r="G18488" s="2"/>
      <c r="J18488" s="2"/>
    </row>
    <row r="18489">
      <c r="D18489" s="2"/>
      <c r="G18489" s="2"/>
      <c r="J18489" s="2"/>
    </row>
    <row r="18490">
      <c r="D18490" s="2"/>
      <c r="G18490" s="2"/>
      <c r="J18490" s="2"/>
    </row>
    <row r="18491">
      <c r="D18491" s="2"/>
      <c r="G18491" s="2"/>
      <c r="J18491" s="2"/>
    </row>
    <row r="18492">
      <c r="D18492" s="2"/>
      <c r="G18492" s="2"/>
      <c r="J18492" s="2"/>
    </row>
    <row r="18493">
      <c r="D18493" s="2"/>
      <c r="G18493" s="2"/>
      <c r="J18493" s="2"/>
    </row>
    <row r="18494">
      <c r="D18494" s="2"/>
      <c r="G18494" s="2"/>
      <c r="J18494" s="2"/>
    </row>
    <row r="18495">
      <c r="D18495" s="2"/>
      <c r="G18495" s="2"/>
      <c r="J18495" s="2"/>
    </row>
    <row r="18496">
      <c r="D18496" s="2"/>
      <c r="G18496" s="2"/>
      <c r="J18496" s="2"/>
    </row>
    <row r="18497">
      <c r="D18497" s="2"/>
      <c r="G18497" s="2"/>
      <c r="J18497" s="2"/>
    </row>
    <row r="18498">
      <c r="D18498" s="2"/>
      <c r="G18498" s="2"/>
      <c r="J18498" s="2"/>
    </row>
    <row r="18499">
      <c r="D18499" s="2"/>
      <c r="G18499" s="2"/>
      <c r="J18499" s="2"/>
    </row>
    <row r="18500">
      <c r="D18500" s="2"/>
      <c r="G18500" s="2"/>
      <c r="J18500" s="2"/>
    </row>
    <row r="18501">
      <c r="D18501" s="2"/>
      <c r="G18501" s="2"/>
      <c r="J18501" s="2"/>
    </row>
    <row r="18502">
      <c r="D18502" s="2"/>
      <c r="G18502" s="2"/>
      <c r="J18502" s="2"/>
    </row>
    <row r="18503">
      <c r="D18503" s="2"/>
      <c r="G18503" s="2"/>
      <c r="J18503" s="2"/>
    </row>
    <row r="18504">
      <c r="D18504" s="2"/>
      <c r="G18504" s="2"/>
      <c r="J18504" s="2"/>
    </row>
    <row r="18505">
      <c r="D18505" s="2"/>
      <c r="G18505" s="2"/>
      <c r="J18505" s="2"/>
    </row>
    <row r="18506">
      <c r="D18506" s="2"/>
      <c r="G18506" s="2"/>
      <c r="J18506" s="2"/>
    </row>
    <row r="18507">
      <c r="D18507" s="2"/>
      <c r="G18507" s="2"/>
      <c r="J18507" s="2"/>
    </row>
    <row r="18508">
      <c r="D18508" s="2"/>
      <c r="G18508" s="2"/>
      <c r="J18508" s="2"/>
    </row>
    <row r="18509">
      <c r="D18509" s="2"/>
      <c r="G18509" s="2"/>
      <c r="J18509" s="2"/>
    </row>
    <row r="18510">
      <c r="D18510" s="2"/>
      <c r="G18510" s="2"/>
      <c r="J18510" s="2"/>
    </row>
    <row r="18511">
      <c r="D18511" s="2"/>
      <c r="G18511" s="2"/>
      <c r="J18511" s="2"/>
    </row>
    <row r="18512">
      <c r="D18512" s="2"/>
      <c r="G18512" s="2"/>
      <c r="J18512" s="2"/>
    </row>
    <row r="18513">
      <c r="D18513" s="2"/>
      <c r="G18513" s="2"/>
      <c r="J18513" s="2"/>
    </row>
    <row r="18514">
      <c r="D18514" s="2"/>
      <c r="G18514" s="2"/>
      <c r="J18514" s="2"/>
    </row>
    <row r="18515">
      <c r="D18515" s="2"/>
      <c r="G18515" s="2"/>
      <c r="J18515" s="2"/>
    </row>
    <row r="18516">
      <c r="D18516" s="2"/>
      <c r="G18516" s="2"/>
      <c r="J18516" s="2"/>
    </row>
    <row r="18517">
      <c r="D18517" s="2"/>
      <c r="G18517" s="2"/>
      <c r="J18517" s="2"/>
    </row>
    <row r="18518">
      <c r="D18518" s="2"/>
      <c r="G18518" s="2"/>
      <c r="J18518" s="2"/>
    </row>
    <row r="18519">
      <c r="D18519" s="2"/>
      <c r="G18519" s="2"/>
      <c r="J18519" s="2"/>
    </row>
    <row r="18520">
      <c r="D18520" s="2"/>
      <c r="G18520" s="2"/>
      <c r="J18520" s="2"/>
    </row>
    <row r="18521">
      <c r="D18521" s="2"/>
      <c r="G18521" s="2"/>
      <c r="J18521" s="2"/>
    </row>
    <row r="18522">
      <c r="D18522" s="2"/>
      <c r="G18522" s="2"/>
      <c r="J18522" s="2"/>
    </row>
    <row r="18523">
      <c r="D18523" s="2"/>
      <c r="G18523" s="2"/>
      <c r="J18523" s="2"/>
    </row>
    <row r="18524">
      <c r="D18524" s="2"/>
      <c r="G18524" s="2"/>
      <c r="J18524" s="2"/>
    </row>
    <row r="18525">
      <c r="D18525" s="2"/>
      <c r="G18525" s="2"/>
      <c r="J18525" s="2"/>
    </row>
    <row r="18526">
      <c r="D18526" s="2"/>
      <c r="G18526" s="2"/>
      <c r="J18526" s="2"/>
    </row>
    <row r="18527">
      <c r="D18527" s="2"/>
      <c r="G18527" s="2"/>
      <c r="J18527" s="2"/>
    </row>
    <row r="18528">
      <c r="D18528" s="2"/>
      <c r="G18528" s="2"/>
      <c r="J18528" s="2"/>
    </row>
    <row r="18529">
      <c r="D18529" s="2"/>
      <c r="G18529" s="2"/>
      <c r="J18529" s="2"/>
    </row>
    <row r="18530">
      <c r="D18530" s="2"/>
      <c r="G18530" s="2"/>
      <c r="J18530" s="2"/>
    </row>
    <row r="18531">
      <c r="D18531" s="2"/>
      <c r="G18531" s="2"/>
      <c r="J18531" s="2"/>
    </row>
    <row r="18532">
      <c r="D18532" s="2"/>
      <c r="G18532" s="2"/>
      <c r="J18532" s="2"/>
    </row>
    <row r="18533">
      <c r="D18533" s="2"/>
      <c r="G18533" s="2"/>
      <c r="J18533" s="2"/>
    </row>
    <row r="18534">
      <c r="D18534" s="2"/>
      <c r="G18534" s="2"/>
      <c r="J18534" s="2"/>
    </row>
    <row r="18535">
      <c r="D18535" s="2"/>
      <c r="G18535" s="2"/>
      <c r="J18535" s="2"/>
    </row>
    <row r="18536">
      <c r="D18536" s="2"/>
      <c r="G18536" s="2"/>
      <c r="J18536" s="2"/>
    </row>
    <row r="18537">
      <c r="D18537" s="2"/>
      <c r="G18537" s="2"/>
      <c r="J18537" s="2"/>
    </row>
    <row r="18538">
      <c r="D18538" s="2"/>
      <c r="G18538" s="2"/>
      <c r="J18538" s="2"/>
    </row>
    <row r="18539">
      <c r="D18539" s="2"/>
      <c r="G18539" s="2"/>
      <c r="J18539" s="2"/>
    </row>
    <row r="18540">
      <c r="D18540" s="2"/>
      <c r="G18540" s="2"/>
      <c r="J18540" s="2"/>
    </row>
    <row r="18541">
      <c r="D18541" s="2"/>
      <c r="G18541" s="2"/>
      <c r="J18541" s="2"/>
    </row>
    <row r="18542">
      <c r="D18542" s="2"/>
      <c r="G18542" s="2"/>
      <c r="J18542" s="2"/>
    </row>
    <row r="18543">
      <c r="D18543" s="2"/>
      <c r="G18543" s="2"/>
      <c r="J18543" s="2"/>
    </row>
    <row r="18544">
      <c r="D18544" s="2"/>
      <c r="G18544" s="2"/>
      <c r="J18544" s="2"/>
    </row>
    <row r="18545">
      <c r="D18545" s="2"/>
      <c r="G18545" s="2"/>
      <c r="J18545" s="2"/>
    </row>
    <row r="18546">
      <c r="D18546" s="2"/>
      <c r="G18546" s="2"/>
      <c r="J18546" s="2"/>
    </row>
    <row r="18547">
      <c r="D18547" s="2"/>
      <c r="G18547" s="2"/>
      <c r="J18547" s="2"/>
    </row>
    <row r="18548">
      <c r="D18548" s="2"/>
      <c r="G18548" s="2"/>
      <c r="J18548" s="2"/>
    </row>
    <row r="18549">
      <c r="D18549" s="2"/>
      <c r="G18549" s="2"/>
      <c r="J18549" s="2"/>
    </row>
    <row r="18550">
      <c r="D18550" s="2"/>
      <c r="G18550" s="2"/>
      <c r="J18550" s="2"/>
    </row>
    <row r="18551">
      <c r="D18551" s="2"/>
      <c r="G18551" s="2"/>
      <c r="J18551" s="2"/>
    </row>
    <row r="18552">
      <c r="D18552" s="2"/>
      <c r="G18552" s="2"/>
      <c r="J18552" s="2"/>
    </row>
    <row r="18553">
      <c r="D18553" s="2"/>
      <c r="G18553" s="2"/>
      <c r="J18553" s="2"/>
    </row>
    <row r="18554">
      <c r="D18554" s="2"/>
      <c r="G18554" s="2"/>
      <c r="J18554" s="2"/>
    </row>
    <row r="18555">
      <c r="D18555" s="2"/>
      <c r="G18555" s="2"/>
      <c r="J18555" s="2"/>
    </row>
    <row r="18556">
      <c r="D18556" s="2"/>
      <c r="G18556" s="2"/>
      <c r="J18556" s="2"/>
    </row>
    <row r="18557">
      <c r="D18557" s="2"/>
      <c r="G18557" s="2"/>
      <c r="J18557" s="2"/>
    </row>
    <row r="18558">
      <c r="D18558" s="2"/>
      <c r="G18558" s="2"/>
      <c r="J18558" s="2"/>
    </row>
    <row r="18559">
      <c r="D18559" s="2"/>
      <c r="G18559" s="2"/>
      <c r="J18559" s="2"/>
    </row>
    <row r="18560">
      <c r="D18560" s="2"/>
      <c r="G18560" s="2"/>
      <c r="J18560" s="2"/>
    </row>
    <row r="18561">
      <c r="D18561" s="2"/>
      <c r="G18561" s="2"/>
      <c r="J18561" s="2"/>
    </row>
    <row r="18562">
      <c r="D18562" s="2"/>
      <c r="G18562" s="2"/>
      <c r="J18562" s="2"/>
    </row>
    <row r="18563">
      <c r="D18563" s="2"/>
      <c r="G18563" s="2"/>
      <c r="J18563" s="2"/>
    </row>
    <row r="18564">
      <c r="D18564" s="2"/>
      <c r="G18564" s="2"/>
      <c r="J18564" s="2"/>
    </row>
    <row r="18565">
      <c r="D18565" s="2"/>
      <c r="G18565" s="2"/>
      <c r="J18565" s="2"/>
    </row>
    <row r="18566">
      <c r="D18566" s="2"/>
      <c r="G18566" s="2"/>
      <c r="J18566" s="2"/>
    </row>
    <row r="18567">
      <c r="D18567" s="2"/>
      <c r="G18567" s="2"/>
      <c r="J18567" s="2"/>
    </row>
    <row r="18568">
      <c r="D18568" s="2"/>
      <c r="G18568" s="2"/>
      <c r="J18568" s="2"/>
    </row>
    <row r="18569">
      <c r="D18569" s="2"/>
      <c r="G18569" s="2"/>
      <c r="J18569" s="2"/>
    </row>
    <row r="18570">
      <c r="D18570" s="2"/>
      <c r="G18570" s="2"/>
      <c r="J18570" s="2"/>
    </row>
    <row r="18571">
      <c r="D18571" s="2"/>
      <c r="G18571" s="2"/>
      <c r="J18571" s="2"/>
    </row>
    <row r="18572">
      <c r="D18572" s="2"/>
      <c r="G18572" s="2"/>
      <c r="J18572" s="2"/>
    </row>
    <row r="18573">
      <c r="D18573" s="2"/>
      <c r="G18573" s="2"/>
      <c r="J18573" s="2"/>
    </row>
    <row r="18574">
      <c r="D18574" s="2"/>
      <c r="G18574" s="2"/>
      <c r="J18574" s="2"/>
    </row>
    <row r="18575">
      <c r="D18575" s="2"/>
      <c r="G18575" s="2"/>
      <c r="J18575" s="2"/>
    </row>
    <row r="18576">
      <c r="D18576" s="2"/>
      <c r="G18576" s="2"/>
      <c r="J18576" s="2"/>
    </row>
    <row r="18577">
      <c r="D18577" s="2"/>
      <c r="G18577" s="2"/>
      <c r="J18577" s="2"/>
    </row>
    <row r="18578">
      <c r="D18578" s="2"/>
      <c r="G18578" s="2"/>
      <c r="J18578" s="2"/>
    </row>
    <row r="18579">
      <c r="D18579" s="2"/>
      <c r="G18579" s="2"/>
      <c r="J18579" s="2"/>
    </row>
    <row r="18580">
      <c r="D18580" s="2"/>
      <c r="G18580" s="2"/>
      <c r="J18580" s="2"/>
    </row>
    <row r="18581">
      <c r="D18581" s="2"/>
      <c r="G18581" s="2"/>
      <c r="J18581" s="2"/>
    </row>
    <row r="18582">
      <c r="D18582" s="2"/>
      <c r="G18582" s="2"/>
      <c r="J18582" s="2"/>
    </row>
    <row r="18583">
      <c r="D18583" s="2"/>
      <c r="G18583" s="2"/>
      <c r="J18583" s="2"/>
    </row>
    <row r="18584">
      <c r="D18584" s="2"/>
      <c r="G18584" s="2"/>
      <c r="J18584" s="2"/>
    </row>
    <row r="18585">
      <c r="D18585" s="2"/>
      <c r="G18585" s="2"/>
      <c r="J18585" s="2"/>
    </row>
    <row r="18586">
      <c r="D18586" s="2"/>
      <c r="G18586" s="2"/>
      <c r="J18586" s="2"/>
    </row>
    <row r="18587">
      <c r="D18587" s="2"/>
      <c r="G18587" s="2"/>
      <c r="J18587" s="2"/>
    </row>
    <row r="18588">
      <c r="D18588" s="2"/>
      <c r="G18588" s="2"/>
      <c r="J18588" s="2"/>
    </row>
    <row r="18589">
      <c r="D18589" s="2"/>
      <c r="G18589" s="2"/>
      <c r="J18589" s="2"/>
    </row>
    <row r="18590">
      <c r="D18590" s="2"/>
      <c r="G18590" s="2"/>
      <c r="J18590" s="2"/>
    </row>
    <row r="18591">
      <c r="D18591" s="2"/>
      <c r="G18591" s="2"/>
      <c r="J18591" s="2"/>
    </row>
    <row r="18592">
      <c r="D18592" s="2"/>
      <c r="G18592" s="2"/>
      <c r="J18592" s="2"/>
    </row>
    <row r="18593">
      <c r="D18593" s="2"/>
      <c r="G18593" s="2"/>
      <c r="J18593" s="2"/>
    </row>
    <row r="18594">
      <c r="D18594" s="2"/>
      <c r="G18594" s="2"/>
      <c r="J18594" s="2"/>
    </row>
    <row r="18595">
      <c r="D18595" s="2"/>
      <c r="G18595" s="2"/>
      <c r="J18595" s="2"/>
    </row>
    <row r="18596">
      <c r="D18596" s="2"/>
      <c r="G18596" s="2"/>
      <c r="J18596" s="2"/>
    </row>
    <row r="18597">
      <c r="D18597" s="2"/>
      <c r="G18597" s="2"/>
      <c r="J18597" s="2"/>
    </row>
    <row r="18598">
      <c r="D18598" s="2"/>
      <c r="G18598" s="2"/>
      <c r="J18598" s="2"/>
    </row>
    <row r="18599">
      <c r="D18599" s="2"/>
      <c r="G18599" s="2"/>
      <c r="J18599" s="2"/>
    </row>
    <row r="18600">
      <c r="D18600" s="2"/>
      <c r="G18600" s="2"/>
      <c r="J18600" s="2"/>
    </row>
    <row r="18601">
      <c r="D18601" s="2"/>
      <c r="G18601" s="2"/>
      <c r="J18601" s="2"/>
    </row>
    <row r="18602">
      <c r="D18602" s="2"/>
      <c r="G18602" s="2"/>
      <c r="J18602" s="2"/>
    </row>
    <row r="18603">
      <c r="D18603" s="2"/>
      <c r="G18603" s="2"/>
      <c r="J18603" s="2"/>
    </row>
    <row r="18604">
      <c r="D18604" s="2"/>
      <c r="G18604" s="2"/>
      <c r="J18604" s="2"/>
    </row>
    <row r="18605">
      <c r="D18605" s="2"/>
      <c r="G18605" s="2"/>
      <c r="J18605" s="2"/>
    </row>
    <row r="18606">
      <c r="D18606" s="2"/>
      <c r="G18606" s="2"/>
      <c r="J18606" s="2"/>
    </row>
    <row r="18607">
      <c r="D18607" s="2"/>
      <c r="G18607" s="2"/>
      <c r="J18607" s="2"/>
    </row>
    <row r="18608">
      <c r="D18608" s="2"/>
      <c r="G18608" s="2"/>
      <c r="J18608" s="2"/>
    </row>
    <row r="18609">
      <c r="D18609" s="2"/>
      <c r="G18609" s="2"/>
      <c r="J18609" s="2"/>
    </row>
    <row r="18610">
      <c r="D18610" s="2"/>
      <c r="G18610" s="2"/>
      <c r="J18610" s="2"/>
    </row>
    <row r="18611">
      <c r="D18611" s="2"/>
      <c r="G18611" s="2"/>
      <c r="J18611" s="2"/>
    </row>
    <row r="18612">
      <c r="D18612" s="2"/>
      <c r="G18612" s="2"/>
      <c r="J18612" s="2"/>
    </row>
    <row r="18613">
      <c r="D18613" s="2"/>
      <c r="G18613" s="2"/>
      <c r="J18613" s="2"/>
    </row>
    <row r="18614">
      <c r="D18614" s="2"/>
      <c r="G18614" s="2"/>
      <c r="J18614" s="2"/>
    </row>
    <row r="18615">
      <c r="D18615" s="2"/>
      <c r="G18615" s="2"/>
      <c r="J18615" s="2"/>
    </row>
    <row r="18616">
      <c r="D18616" s="2"/>
      <c r="G18616" s="2"/>
      <c r="J18616" s="2"/>
    </row>
    <row r="18617">
      <c r="D18617" s="2"/>
      <c r="G18617" s="2"/>
      <c r="J18617" s="2"/>
    </row>
    <row r="18618">
      <c r="D18618" s="2"/>
      <c r="G18618" s="2"/>
      <c r="J18618" s="2"/>
    </row>
    <row r="18619">
      <c r="D18619" s="2"/>
      <c r="G18619" s="2"/>
      <c r="J18619" s="2"/>
    </row>
    <row r="18620">
      <c r="D18620" s="2"/>
      <c r="G18620" s="2"/>
      <c r="J18620" s="2"/>
    </row>
    <row r="18621">
      <c r="D18621" s="2"/>
      <c r="G18621" s="2"/>
      <c r="J18621" s="2"/>
    </row>
    <row r="18622">
      <c r="D18622" s="2"/>
      <c r="G18622" s="2"/>
      <c r="J18622" s="2"/>
    </row>
    <row r="18623">
      <c r="D18623" s="2"/>
      <c r="G18623" s="2"/>
      <c r="J18623" s="2"/>
    </row>
    <row r="18624">
      <c r="D18624" s="2"/>
      <c r="G18624" s="2"/>
      <c r="J18624" s="2"/>
    </row>
    <row r="18625">
      <c r="D18625" s="2"/>
      <c r="G18625" s="2"/>
      <c r="J18625" s="2"/>
    </row>
    <row r="18626">
      <c r="D18626" s="2"/>
      <c r="G18626" s="2"/>
      <c r="J18626" s="2"/>
    </row>
    <row r="18627">
      <c r="D18627" s="2"/>
      <c r="G18627" s="2"/>
      <c r="J18627" s="2"/>
    </row>
    <row r="18628">
      <c r="D18628" s="2"/>
      <c r="G18628" s="2"/>
      <c r="J18628" s="2"/>
    </row>
    <row r="18629">
      <c r="D18629" s="2"/>
      <c r="G18629" s="2"/>
      <c r="J18629" s="2"/>
    </row>
    <row r="18630">
      <c r="D18630" s="2"/>
      <c r="G18630" s="2"/>
      <c r="J18630" s="2"/>
    </row>
    <row r="18631">
      <c r="D18631" s="2"/>
      <c r="G18631" s="2"/>
      <c r="J18631" s="2"/>
    </row>
    <row r="18632">
      <c r="D18632" s="2"/>
      <c r="G18632" s="2"/>
      <c r="J18632" s="2"/>
    </row>
    <row r="18633">
      <c r="D18633" s="2"/>
      <c r="G18633" s="2"/>
      <c r="J18633" s="2"/>
    </row>
    <row r="18634">
      <c r="D18634" s="2"/>
      <c r="G18634" s="2"/>
      <c r="J18634" s="2"/>
    </row>
    <row r="18635">
      <c r="D18635" s="2"/>
      <c r="G18635" s="2"/>
      <c r="J18635" s="2"/>
    </row>
    <row r="18636">
      <c r="D18636" s="2"/>
      <c r="G18636" s="2"/>
      <c r="J18636" s="2"/>
    </row>
    <row r="18637">
      <c r="D18637" s="2"/>
      <c r="G18637" s="2"/>
      <c r="J18637" s="2"/>
    </row>
    <row r="18638">
      <c r="D18638" s="2"/>
      <c r="G18638" s="2"/>
      <c r="J18638" s="2"/>
    </row>
    <row r="18639">
      <c r="D18639" s="2"/>
      <c r="G18639" s="2"/>
      <c r="J18639" s="2"/>
    </row>
    <row r="18640">
      <c r="D18640" s="2"/>
      <c r="G18640" s="2"/>
      <c r="J18640" s="2"/>
    </row>
    <row r="18641">
      <c r="D18641" s="2"/>
      <c r="G18641" s="2"/>
      <c r="J18641" s="2"/>
    </row>
    <row r="18642">
      <c r="D18642" s="2"/>
      <c r="G18642" s="2"/>
      <c r="J18642" s="2"/>
    </row>
    <row r="18643">
      <c r="D18643" s="2"/>
      <c r="G18643" s="2"/>
      <c r="J18643" s="2"/>
    </row>
    <row r="18644">
      <c r="D18644" s="2"/>
      <c r="G18644" s="2"/>
      <c r="J18644" s="2"/>
    </row>
    <row r="18645">
      <c r="D18645" s="2"/>
      <c r="G18645" s="2"/>
      <c r="J18645" s="2"/>
    </row>
    <row r="18646">
      <c r="D18646" s="2"/>
      <c r="G18646" s="2"/>
      <c r="J18646" s="2"/>
    </row>
    <row r="18647">
      <c r="D18647" s="2"/>
      <c r="G18647" s="2"/>
      <c r="J18647" s="2"/>
    </row>
    <row r="18648">
      <c r="D18648" s="2"/>
      <c r="G18648" s="2"/>
      <c r="J18648" s="2"/>
    </row>
    <row r="18649">
      <c r="D18649" s="2"/>
      <c r="G18649" s="2"/>
      <c r="J18649" s="2"/>
    </row>
    <row r="18650">
      <c r="D18650" s="2"/>
      <c r="G18650" s="2"/>
      <c r="J18650" s="2"/>
    </row>
    <row r="18651">
      <c r="D18651" s="2"/>
      <c r="G18651" s="2"/>
      <c r="J18651" s="2"/>
    </row>
    <row r="18652">
      <c r="D18652" s="2"/>
      <c r="G18652" s="2"/>
      <c r="J18652" s="2"/>
    </row>
    <row r="18653">
      <c r="D18653" s="2"/>
      <c r="G18653" s="2"/>
      <c r="J18653" s="2"/>
    </row>
    <row r="18654">
      <c r="D18654" s="2"/>
      <c r="G18654" s="2"/>
      <c r="J18654" s="2"/>
    </row>
    <row r="18655">
      <c r="D18655" s="2"/>
      <c r="G18655" s="2"/>
      <c r="J18655" s="2"/>
    </row>
    <row r="18656">
      <c r="D18656" s="2"/>
      <c r="G18656" s="2"/>
      <c r="J18656" s="2"/>
    </row>
    <row r="18657">
      <c r="D18657" s="2"/>
      <c r="G18657" s="2"/>
      <c r="J18657" s="2"/>
    </row>
    <row r="18658">
      <c r="D18658" s="2"/>
      <c r="G18658" s="2"/>
      <c r="J18658" s="2"/>
    </row>
    <row r="18659">
      <c r="D18659" s="2"/>
      <c r="G18659" s="2"/>
      <c r="J18659" s="2"/>
    </row>
    <row r="18660">
      <c r="D18660" s="2"/>
      <c r="G18660" s="2"/>
      <c r="J18660" s="2"/>
    </row>
    <row r="18661">
      <c r="D18661" s="2"/>
      <c r="G18661" s="2"/>
      <c r="J18661" s="2"/>
    </row>
    <row r="18662">
      <c r="D18662" s="2"/>
      <c r="G18662" s="2"/>
      <c r="J18662" s="2"/>
    </row>
    <row r="18663">
      <c r="D18663" s="2"/>
      <c r="G18663" s="2"/>
      <c r="J18663" s="2"/>
    </row>
    <row r="18664">
      <c r="D18664" s="2"/>
      <c r="G18664" s="2"/>
      <c r="J18664" s="2"/>
    </row>
    <row r="18665">
      <c r="D18665" s="2"/>
      <c r="G18665" s="2"/>
      <c r="J18665" s="2"/>
    </row>
    <row r="18666">
      <c r="D18666" s="2"/>
      <c r="G18666" s="2"/>
      <c r="J18666" s="2"/>
    </row>
    <row r="18667">
      <c r="D18667" s="2"/>
      <c r="G18667" s="2"/>
      <c r="J18667" s="2"/>
    </row>
    <row r="18668">
      <c r="D18668" s="2"/>
      <c r="G18668" s="2"/>
      <c r="J18668" s="2"/>
    </row>
    <row r="18669">
      <c r="D18669" s="2"/>
      <c r="G18669" s="2"/>
      <c r="J18669" s="2"/>
    </row>
    <row r="18670">
      <c r="D18670" s="2"/>
      <c r="G18670" s="2"/>
      <c r="J18670" s="2"/>
    </row>
    <row r="18671">
      <c r="D18671" s="2"/>
      <c r="G18671" s="2"/>
      <c r="J18671" s="2"/>
    </row>
    <row r="18672">
      <c r="D18672" s="2"/>
      <c r="G18672" s="2"/>
      <c r="J18672" s="2"/>
    </row>
    <row r="18673">
      <c r="D18673" s="2"/>
      <c r="G18673" s="2"/>
      <c r="J18673" s="2"/>
    </row>
    <row r="18674">
      <c r="D18674" s="2"/>
      <c r="G18674" s="2"/>
      <c r="J18674" s="2"/>
    </row>
    <row r="18675">
      <c r="D18675" s="2"/>
      <c r="G18675" s="2"/>
      <c r="J18675" s="2"/>
    </row>
    <row r="18676">
      <c r="D18676" s="2"/>
      <c r="G18676" s="2"/>
      <c r="J18676" s="2"/>
    </row>
    <row r="18677">
      <c r="D18677" s="2"/>
      <c r="G18677" s="2"/>
      <c r="J18677" s="2"/>
    </row>
    <row r="18678">
      <c r="D18678" s="2"/>
      <c r="G18678" s="2"/>
      <c r="J18678" s="2"/>
    </row>
    <row r="18679">
      <c r="D18679" s="2"/>
      <c r="G18679" s="2"/>
      <c r="J18679" s="2"/>
    </row>
    <row r="18680">
      <c r="D18680" s="2"/>
      <c r="G18680" s="2"/>
      <c r="J18680" s="2"/>
    </row>
    <row r="18681">
      <c r="D18681" s="2"/>
      <c r="G18681" s="2"/>
      <c r="J18681" s="2"/>
    </row>
    <row r="18682">
      <c r="D18682" s="2"/>
      <c r="G18682" s="2"/>
      <c r="J18682" s="2"/>
    </row>
    <row r="18683">
      <c r="D18683" s="2"/>
      <c r="G18683" s="2"/>
      <c r="J18683" s="2"/>
    </row>
    <row r="18684">
      <c r="D18684" s="2"/>
      <c r="G18684" s="2"/>
      <c r="J18684" s="2"/>
    </row>
    <row r="18685">
      <c r="D18685" s="2"/>
      <c r="G18685" s="2"/>
      <c r="J18685" s="2"/>
    </row>
    <row r="18686">
      <c r="D18686" s="2"/>
      <c r="G18686" s="2"/>
      <c r="J18686" s="2"/>
    </row>
    <row r="18687">
      <c r="D18687" s="2"/>
      <c r="G18687" s="2"/>
      <c r="J18687" s="2"/>
    </row>
    <row r="18688">
      <c r="D18688" s="2"/>
      <c r="G18688" s="2"/>
      <c r="J18688" s="2"/>
    </row>
    <row r="18689">
      <c r="D18689" s="2"/>
      <c r="G18689" s="2"/>
      <c r="J18689" s="2"/>
    </row>
    <row r="18690">
      <c r="D18690" s="2"/>
      <c r="G18690" s="2"/>
      <c r="J18690" s="2"/>
    </row>
    <row r="18691">
      <c r="D18691" s="2"/>
      <c r="G18691" s="2"/>
      <c r="J18691" s="2"/>
    </row>
    <row r="18692">
      <c r="D18692" s="2"/>
      <c r="G18692" s="2"/>
      <c r="J18692" s="2"/>
    </row>
    <row r="18693">
      <c r="D18693" s="2"/>
      <c r="G18693" s="2"/>
      <c r="J18693" s="2"/>
    </row>
    <row r="18694">
      <c r="D18694" s="2"/>
      <c r="G18694" s="2"/>
      <c r="J18694" s="2"/>
    </row>
    <row r="18695">
      <c r="D18695" s="2"/>
      <c r="G18695" s="2"/>
      <c r="J18695" s="2"/>
    </row>
    <row r="18696">
      <c r="D18696" s="2"/>
      <c r="G18696" s="2"/>
      <c r="J18696" s="2"/>
    </row>
    <row r="18697">
      <c r="D18697" s="2"/>
      <c r="G18697" s="2"/>
      <c r="J18697" s="2"/>
    </row>
    <row r="18698">
      <c r="D18698" s="2"/>
      <c r="G18698" s="2"/>
      <c r="J18698" s="2"/>
    </row>
    <row r="18699">
      <c r="D18699" s="2"/>
      <c r="G18699" s="2"/>
      <c r="J18699" s="2"/>
    </row>
    <row r="18700">
      <c r="D18700" s="2"/>
      <c r="G18700" s="2"/>
      <c r="J18700" s="2"/>
    </row>
    <row r="18701">
      <c r="D18701" s="2"/>
      <c r="G18701" s="2"/>
      <c r="J18701" s="2"/>
    </row>
    <row r="18702">
      <c r="D18702" s="2"/>
      <c r="G18702" s="2"/>
      <c r="J18702" s="2"/>
    </row>
    <row r="18703">
      <c r="D18703" s="2"/>
      <c r="G18703" s="2"/>
      <c r="J18703" s="2"/>
    </row>
    <row r="18704">
      <c r="D18704" s="2"/>
      <c r="G18704" s="2"/>
      <c r="J18704" s="2"/>
    </row>
    <row r="18705">
      <c r="D18705" s="2"/>
      <c r="G18705" s="2"/>
      <c r="J18705" s="2"/>
    </row>
    <row r="18706">
      <c r="D18706" s="2"/>
      <c r="G18706" s="2"/>
      <c r="J18706" s="2"/>
    </row>
    <row r="18707">
      <c r="D18707" s="2"/>
      <c r="G18707" s="2"/>
      <c r="J18707" s="2"/>
    </row>
    <row r="18708">
      <c r="D18708" s="2"/>
      <c r="G18708" s="2"/>
      <c r="J18708" s="2"/>
    </row>
    <row r="18709">
      <c r="D18709" s="2"/>
      <c r="G18709" s="2"/>
      <c r="J18709" s="2"/>
    </row>
    <row r="18710">
      <c r="D18710" s="2"/>
      <c r="G18710" s="2"/>
      <c r="J18710" s="2"/>
    </row>
    <row r="18711">
      <c r="D18711" s="2"/>
      <c r="G18711" s="2"/>
      <c r="J18711" s="2"/>
    </row>
    <row r="18712">
      <c r="D18712" s="2"/>
      <c r="G18712" s="2"/>
      <c r="J18712" s="2"/>
    </row>
    <row r="18713">
      <c r="D18713" s="2"/>
      <c r="G18713" s="2"/>
      <c r="J18713" s="2"/>
    </row>
    <row r="18714">
      <c r="D18714" s="2"/>
      <c r="G18714" s="2"/>
      <c r="J18714" s="2"/>
    </row>
    <row r="18715">
      <c r="D18715" s="2"/>
      <c r="G18715" s="2"/>
      <c r="J18715" s="2"/>
    </row>
    <row r="18716">
      <c r="D18716" s="2"/>
      <c r="G18716" s="2"/>
      <c r="J18716" s="2"/>
    </row>
    <row r="18717">
      <c r="D18717" s="2"/>
      <c r="G18717" s="2"/>
      <c r="J18717" s="2"/>
    </row>
    <row r="18718">
      <c r="D18718" s="2"/>
      <c r="G18718" s="2"/>
      <c r="J18718" s="2"/>
    </row>
    <row r="18719">
      <c r="D18719" s="2"/>
      <c r="G18719" s="2"/>
      <c r="J18719" s="2"/>
    </row>
    <row r="18720">
      <c r="D18720" s="2"/>
      <c r="G18720" s="2"/>
      <c r="J18720" s="2"/>
    </row>
    <row r="18721">
      <c r="D18721" s="2"/>
      <c r="G18721" s="2"/>
      <c r="J18721" s="2"/>
    </row>
    <row r="18722">
      <c r="D18722" s="2"/>
      <c r="G18722" s="2"/>
      <c r="J18722" s="2"/>
    </row>
    <row r="18723">
      <c r="D18723" s="2"/>
      <c r="G18723" s="2"/>
      <c r="J18723" s="2"/>
    </row>
    <row r="18724">
      <c r="D18724" s="2"/>
      <c r="G18724" s="2"/>
      <c r="J18724" s="2"/>
    </row>
    <row r="18725">
      <c r="D18725" s="2"/>
      <c r="G18725" s="2"/>
      <c r="J18725" s="2"/>
    </row>
    <row r="18726">
      <c r="D18726" s="2"/>
      <c r="G18726" s="2"/>
      <c r="J18726" s="2"/>
    </row>
    <row r="18727">
      <c r="D18727" s="2"/>
      <c r="G18727" s="2"/>
      <c r="J18727" s="2"/>
    </row>
    <row r="18728">
      <c r="D18728" s="2"/>
      <c r="G18728" s="2"/>
      <c r="J18728" s="2"/>
    </row>
    <row r="18729">
      <c r="D18729" s="2"/>
      <c r="G18729" s="2"/>
      <c r="J18729" s="2"/>
    </row>
    <row r="18730">
      <c r="D18730" s="2"/>
      <c r="G18730" s="2"/>
      <c r="J18730" s="2"/>
    </row>
    <row r="18731">
      <c r="D18731" s="2"/>
      <c r="G18731" s="2"/>
      <c r="J18731" s="2"/>
    </row>
    <row r="18732">
      <c r="D18732" s="2"/>
      <c r="G18732" s="2"/>
      <c r="J18732" s="2"/>
    </row>
    <row r="18733">
      <c r="D18733" s="2"/>
      <c r="G18733" s="2"/>
      <c r="J18733" s="2"/>
    </row>
    <row r="18734">
      <c r="D18734" s="2"/>
      <c r="G18734" s="2"/>
      <c r="J18734" s="2"/>
    </row>
    <row r="18735">
      <c r="D18735" s="2"/>
      <c r="G18735" s="2"/>
      <c r="J18735" s="2"/>
    </row>
    <row r="18736">
      <c r="D18736" s="2"/>
      <c r="G18736" s="2"/>
      <c r="J18736" s="2"/>
    </row>
    <row r="18737">
      <c r="D18737" s="2"/>
      <c r="G18737" s="2"/>
      <c r="J18737" s="2"/>
    </row>
    <row r="18738">
      <c r="D18738" s="2"/>
      <c r="G18738" s="2"/>
      <c r="J18738" s="2"/>
    </row>
    <row r="18739">
      <c r="D18739" s="2"/>
      <c r="G18739" s="2"/>
      <c r="J18739" s="2"/>
    </row>
    <row r="18740">
      <c r="D18740" s="2"/>
      <c r="G18740" s="2"/>
      <c r="J18740" s="2"/>
    </row>
    <row r="18741">
      <c r="D18741" s="2"/>
      <c r="G18741" s="2"/>
      <c r="J18741" s="2"/>
    </row>
    <row r="18742">
      <c r="D18742" s="2"/>
      <c r="G18742" s="2"/>
      <c r="J18742" s="2"/>
    </row>
    <row r="18743">
      <c r="D18743" s="2"/>
      <c r="G18743" s="2"/>
      <c r="J18743" s="2"/>
    </row>
    <row r="18744">
      <c r="D18744" s="2"/>
      <c r="G18744" s="2"/>
      <c r="J18744" s="2"/>
    </row>
    <row r="18745">
      <c r="D18745" s="2"/>
      <c r="G18745" s="2"/>
      <c r="J18745" s="2"/>
    </row>
    <row r="18746">
      <c r="D18746" s="2"/>
      <c r="G18746" s="2"/>
      <c r="J18746" s="2"/>
    </row>
    <row r="18747">
      <c r="D18747" s="2"/>
      <c r="G18747" s="2"/>
      <c r="J18747" s="2"/>
    </row>
    <row r="18748">
      <c r="D18748" s="2"/>
      <c r="G18748" s="2"/>
      <c r="J18748" s="2"/>
    </row>
    <row r="18749">
      <c r="D18749" s="2"/>
      <c r="G18749" s="2"/>
      <c r="J18749" s="2"/>
    </row>
    <row r="18750">
      <c r="D18750" s="2"/>
      <c r="G18750" s="2"/>
      <c r="J18750" s="2"/>
    </row>
    <row r="18751">
      <c r="D18751" s="2"/>
      <c r="G18751" s="2"/>
      <c r="J18751" s="2"/>
    </row>
    <row r="18752">
      <c r="D18752" s="2"/>
      <c r="G18752" s="2"/>
      <c r="J18752" s="2"/>
    </row>
    <row r="18753">
      <c r="D18753" s="2"/>
      <c r="G18753" s="2"/>
      <c r="J18753" s="2"/>
    </row>
    <row r="18754">
      <c r="D18754" s="2"/>
      <c r="G18754" s="2"/>
      <c r="J18754" s="2"/>
    </row>
    <row r="18755">
      <c r="D18755" s="2"/>
      <c r="G18755" s="2"/>
      <c r="J18755" s="2"/>
    </row>
    <row r="18756">
      <c r="D18756" s="2"/>
      <c r="G18756" s="2"/>
      <c r="J18756" s="2"/>
    </row>
    <row r="18757">
      <c r="D18757" s="2"/>
      <c r="G18757" s="2"/>
      <c r="J18757" s="2"/>
    </row>
    <row r="18758">
      <c r="D18758" s="2"/>
      <c r="G18758" s="2"/>
      <c r="J18758" s="2"/>
    </row>
    <row r="18759">
      <c r="D18759" s="2"/>
      <c r="G18759" s="2"/>
      <c r="J18759" s="2"/>
    </row>
    <row r="18760">
      <c r="D18760" s="2"/>
      <c r="G18760" s="2"/>
      <c r="J18760" s="2"/>
    </row>
    <row r="18761">
      <c r="D18761" s="2"/>
      <c r="G18761" s="2"/>
      <c r="J18761" s="2"/>
    </row>
    <row r="18762">
      <c r="D18762" s="2"/>
      <c r="G18762" s="2"/>
      <c r="J18762" s="2"/>
    </row>
    <row r="18763">
      <c r="D18763" s="2"/>
      <c r="G18763" s="2"/>
      <c r="J18763" s="2"/>
    </row>
    <row r="18764">
      <c r="D18764" s="2"/>
      <c r="G18764" s="2"/>
      <c r="J18764" s="2"/>
    </row>
    <row r="18765">
      <c r="D18765" s="2"/>
      <c r="G18765" s="2"/>
      <c r="J18765" s="2"/>
    </row>
    <row r="18766">
      <c r="D18766" s="2"/>
      <c r="G18766" s="2"/>
      <c r="J18766" s="2"/>
    </row>
    <row r="18767">
      <c r="D18767" s="2"/>
      <c r="G18767" s="2"/>
      <c r="J18767" s="2"/>
    </row>
    <row r="18768">
      <c r="D18768" s="2"/>
      <c r="G18768" s="2"/>
      <c r="J18768" s="2"/>
    </row>
    <row r="18769">
      <c r="D18769" s="2"/>
      <c r="G18769" s="2"/>
      <c r="J18769" s="2"/>
    </row>
    <row r="18770">
      <c r="D18770" s="2"/>
      <c r="G18770" s="2"/>
      <c r="J18770" s="2"/>
    </row>
    <row r="18771">
      <c r="D18771" s="2"/>
      <c r="G18771" s="2"/>
      <c r="J18771" s="2"/>
    </row>
    <row r="18772">
      <c r="D18772" s="2"/>
      <c r="G18772" s="2"/>
      <c r="J18772" s="2"/>
    </row>
    <row r="18773">
      <c r="D18773" s="2"/>
      <c r="G18773" s="2"/>
      <c r="J18773" s="2"/>
    </row>
    <row r="18774">
      <c r="D18774" s="2"/>
      <c r="G18774" s="2"/>
      <c r="J18774" s="2"/>
    </row>
    <row r="18775">
      <c r="D18775" s="2"/>
      <c r="G18775" s="2"/>
      <c r="J18775" s="2"/>
    </row>
    <row r="18776">
      <c r="D18776" s="2"/>
      <c r="G18776" s="2"/>
      <c r="J18776" s="2"/>
    </row>
    <row r="18777">
      <c r="D18777" s="2"/>
      <c r="G18777" s="2"/>
      <c r="J18777" s="2"/>
    </row>
    <row r="18778">
      <c r="D18778" s="2"/>
      <c r="G18778" s="2"/>
      <c r="J18778" s="2"/>
    </row>
    <row r="18779">
      <c r="D18779" s="2"/>
      <c r="G18779" s="2"/>
      <c r="J18779" s="2"/>
    </row>
    <row r="18780">
      <c r="D18780" s="2"/>
      <c r="G18780" s="2"/>
      <c r="J18780" s="2"/>
    </row>
    <row r="18781">
      <c r="D18781" s="2"/>
      <c r="G18781" s="2"/>
      <c r="J18781" s="2"/>
    </row>
    <row r="18782">
      <c r="D18782" s="2"/>
      <c r="G18782" s="2"/>
      <c r="J18782" s="2"/>
    </row>
    <row r="18783">
      <c r="D18783" s="2"/>
      <c r="G18783" s="2"/>
      <c r="J18783" s="2"/>
    </row>
    <row r="18784">
      <c r="D18784" s="2"/>
      <c r="G18784" s="2"/>
      <c r="J18784" s="2"/>
    </row>
    <row r="18785">
      <c r="D18785" s="2"/>
      <c r="G18785" s="2"/>
      <c r="J18785" s="2"/>
    </row>
    <row r="18786">
      <c r="D18786" s="2"/>
      <c r="G18786" s="2"/>
      <c r="J18786" s="2"/>
    </row>
    <row r="18787">
      <c r="D18787" s="2"/>
      <c r="G18787" s="2"/>
      <c r="J18787" s="2"/>
    </row>
    <row r="18788">
      <c r="D18788" s="2"/>
      <c r="G18788" s="2"/>
      <c r="J18788" s="2"/>
    </row>
    <row r="18789">
      <c r="D18789" s="2"/>
      <c r="G18789" s="2"/>
      <c r="J18789" s="2"/>
    </row>
    <row r="18790">
      <c r="D18790" s="2"/>
      <c r="G18790" s="2"/>
      <c r="J18790" s="2"/>
    </row>
    <row r="18791">
      <c r="D18791" s="2"/>
      <c r="G18791" s="2"/>
      <c r="J18791" s="2"/>
    </row>
    <row r="18792">
      <c r="D18792" s="2"/>
      <c r="G18792" s="2"/>
      <c r="J18792" s="2"/>
    </row>
    <row r="18793">
      <c r="D18793" s="2"/>
      <c r="G18793" s="2"/>
      <c r="J18793" s="2"/>
    </row>
    <row r="18794">
      <c r="D18794" s="2"/>
      <c r="G18794" s="2"/>
      <c r="J18794" s="2"/>
    </row>
    <row r="18795">
      <c r="D18795" s="2"/>
      <c r="G18795" s="2"/>
      <c r="J18795" s="2"/>
    </row>
    <row r="18796">
      <c r="D18796" s="2"/>
      <c r="G18796" s="2"/>
      <c r="J18796" s="2"/>
    </row>
    <row r="18797">
      <c r="D18797" s="2"/>
      <c r="G18797" s="2"/>
      <c r="J18797" s="2"/>
    </row>
    <row r="18798">
      <c r="D18798" s="2"/>
      <c r="G18798" s="2"/>
      <c r="J18798" s="2"/>
    </row>
    <row r="18799">
      <c r="D18799" s="2"/>
      <c r="G18799" s="2"/>
      <c r="J18799" s="2"/>
    </row>
    <row r="18800">
      <c r="D18800" s="2"/>
      <c r="G18800" s="2"/>
      <c r="J18800" s="2"/>
    </row>
    <row r="18801">
      <c r="D18801" s="2"/>
      <c r="G18801" s="2"/>
      <c r="J18801" s="2"/>
    </row>
    <row r="18802">
      <c r="D18802" s="2"/>
      <c r="G18802" s="2"/>
      <c r="J18802" s="2"/>
    </row>
    <row r="18803">
      <c r="D18803" s="2"/>
      <c r="G18803" s="2"/>
      <c r="J18803" s="2"/>
    </row>
    <row r="18804">
      <c r="D18804" s="2"/>
      <c r="G18804" s="2"/>
      <c r="J18804" s="2"/>
    </row>
    <row r="18805">
      <c r="D18805" s="2"/>
      <c r="G18805" s="2"/>
      <c r="J18805" s="2"/>
    </row>
    <row r="18806">
      <c r="D18806" s="2"/>
      <c r="G18806" s="2"/>
      <c r="J18806" s="2"/>
    </row>
    <row r="18807">
      <c r="D18807" s="2"/>
      <c r="G18807" s="2"/>
      <c r="J18807" s="2"/>
    </row>
    <row r="18808">
      <c r="D18808" s="2"/>
      <c r="G18808" s="2"/>
      <c r="J18808" s="2"/>
    </row>
    <row r="18809">
      <c r="D18809" s="2"/>
      <c r="G18809" s="2"/>
      <c r="J18809" s="2"/>
    </row>
    <row r="18810">
      <c r="D18810" s="2"/>
      <c r="G18810" s="2"/>
      <c r="J18810" s="2"/>
    </row>
    <row r="18811">
      <c r="D18811" s="2"/>
      <c r="G18811" s="2"/>
      <c r="J18811" s="2"/>
    </row>
    <row r="18812">
      <c r="D18812" s="2"/>
      <c r="G18812" s="2"/>
      <c r="J18812" s="2"/>
    </row>
    <row r="18813">
      <c r="D18813" s="2"/>
      <c r="G18813" s="2"/>
      <c r="J18813" s="2"/>
    </row>
    <row r="18814">
      <c r="D18814" s="2"/>
      <c r="G18814" s="2"/>
      <c r="J18814" s="2"/>
    </row>
    <row r="18815">
      <c r="D18815" s="2"/>
      <c r="G18815" s="2"/>
      <c r="J18815" s="2"/>
    </row>
    <row r="18816">
      <c r="D18816" s="2"/>
      <c r="G18816" s="2"/>
      <c r="J18816" s="2"/>
    </row>
    <row r="18817">
      <c r="D18817" s="2"/>
      <c r="G18817" s="2"/>
      <c r="J18817" s="2"/>
    </row>
    <row r="18818">
      <c r="D18818" s="2"/>
      <c r="G18818" s="2"/>
      <c r="J18818" s="2"/>
    </row>
    <row r="18819">
      <c r="D18819" s="2"/>
      <c r="G18819" s="2"/>
      <c r="J18819" s="2"/>
    </row>
    <row r="18820">
      <c r="D18820" s="2"/>
      <c r="G18820" s="2"/>
      <c r="J18820" s="2"/>
    </row>
    <row r="18821">
      <c r="D18821" s="2"/>
      <c r="G18821" s="2"/>
      <c r="J18821" s="2"/>
    </row>
    <row r="18822">
      <c r="D18822" s="2"/>
      <c r="G18822" s="2"/>
      <c r="J18822" s="2"/>
    </row>
    <row r="18823">
      <c r="D18823" s="2"/>
      <c r="G18823" s="2"/>
      <c r="J18823" s="2"/>
    </row>
    <row r="18824">
      <c r="D18824" s="2"/>
      <c r="G18824" s="2"/>
      <c r="J18824" s="2"/>
    </row>
    <row r="18825">
      <c r="D18825" s="2"/>
      <c r="G18825" s="2"/>
      <c r="J18825" s="2"/>
    </row>
    <row r="18826">
      <c r="D18826" s="2"/>
      <c r="G18826" s="2"/>
      <c r="J18826" s="2"/>
    </row>
    <row r="18827">
      <c r="D18827" s="2"/>
      <c r="G18827" s="2"/>
      <c r="J18827" s="2"/>
    </row>
    <row r="18828">
      <c r="D18828" s="2"/>
      <c r="G18828" s="2"/>
      <c r="J18828" s="2"/>
    </row>
    <row r="18829">
      <c r="D18829" s="2"/>
      <c r="G18829" s="2"/>
      <c r="J18829" s="2"/>
    </row>
    <row r="18830">
      <c r="D18830" s="2"/>
      <c r="G18830" s="2"/>
      <c r="J18830" s="2"/>
    </row>
    <row r="18831">
      <c r="D18831" s="2"/>
      <c r="G18831" s="2"/>
      <c r="J18831" s="2"/>
    </row>
    <row r="18832">
      <c r="D18832" s="2"/>
      <c r="G18832" s="2"/>
      <c r="J18832" s="2"/>
    </row>
    <row r="18833">
      <c r="D18833" s="2"/>
      <c r="G18833" s="2"/>
      <c r="J18833" s="2"/>
    </row>
    <row r="18834">
      <c r="D18834" s="2"/>
      <c r="G18834" s="2"/>
      <c r="J18834" s="2"/>
    </row>
    <row r="18835">
      <c r="D18835" s="2"/>
      <c r="G18835" s="2"/>
      <c r="J18835" s="2"/>
    </row>
    <row r="18836">
      <c r="D18836" s="2"/>
      <c r="G18836" s="2"/>
      <c r="J18836" s="2"/>
    </row>
    <row r="18837">
      <c r="D18837" s="2"/>
      <c r="G18837" s="2"/>
      <c r="J18837" s="2"/>
    </row>
    <row r="18838">
      <c r="D18838" s="2"/>
      <c r="G18838" s="2"/>
      <c r="J18838" s="2"/>
    </row>
    <row r="18839">
      <c r="D18839" s="2"/>
      <c r="G18839" s="2"/>
      <c r="J18839" s="2"/>
    </row>
    <row r="18840">
      <c r="D18840" s="2"/>
      <c r="G18840" s="2"/>
      <c r="J18840" s="2"/>
    </row>
    <row r="18841">
      <c r="D18841" s="2"/>
      <c r="G18841" s="2"/>
      <c r="J18841" s="2"/>
    </row>
    <row r="18842">
      <c r="D18842" s="2"/>
      <c r="G18842" s="2"/>
      <c r="J18842" s="2"/>
    </row>
    <row r="18843">
      <c r="D18843" s="2"/>
      <c r="G18843" s="2"/>
      <c r="J18843" s="2"/>
    </row>
    <row r="18844">
      <c r="D18844" s="2"/>
      <c r="G18844" s="2"/>
      <c r="J18844" s="2"/>
    </row>
    <row r="18845">
      <c r="D18845" s="2"/>
      <c r="G18845" s="2"/>
      <c r="J18845" s="2"/>
    </row>
    <row r="18846">
      <c r="D18846" s="2"/>
      <c r="G18846" s="2"/>
      <c r="J18846" s="2"/>
    </row>
    <row r="18847">
      <c r="D18847" s="2"/>
      <c r="G18847" s="2"/>
      <c r="J18847" s="2"/>
    </row>
    <row r="18848">
      <c r="D18848" s="2"/>
      <c r="G18848" s="2"/>
      <c r="J18848" s="2"/>
    </row>
    <row r="18849">
      <c r="D18849" s="2"/>
      <c r="G18849" s="2"/>
      <c r="J18849" s="2"/>
    </row>
    <row r="18850">
      <c r="D18850" s="2"/>
      <c r="G18850" s="2"/>
      <c r="J18850" s="2"/>
    </row>
    <row r="18851">
      <c r="D18851" s="2"/>
      <c r="G18851" s="2"/>
      <c r="J18851" s="2"/>
    </row>
    <row r="18852">
      <c r="D18852" s="2"/>
      <c r="G18852" s="2"/>
      <c r="J18852" s="2"/>
    </row>
    <row r="18853">
      <c r="D18853" s="2"/>
      <c r="G18853" s="2"/>
      <c r="J18853" s="2"/>
    </row>
    <row r="18854">
      <c r="D18854" s="2"/>
      <c r="G18854" s="2"/>
      <c r="J18854" s="2"/>
    </row>
    <row r="18855">
      <c r="D18855" s="2"/>
      <c r="G18855" s="2"/>
      <c r="J18855" s="2"/>
    </row>
    <row r="18856">
      <c r="D18856" s="2"/>
      <c r="G18856" s="2"/>
      <c r="J18856" s="2"/>
    </row>
    <row r="18857">
      <c r="D18857" s="2"/>
      <c r="G18857" s="2"/>
      <c r="J18857" s="2"/>
    </row>
    <row r="18858">
      <c r="D18858" s="2"/>
      <c r="G18858" s="2"/>
      <c r="J18858" s="2"/>
    </row>
    <row r="18859">
      <c r="D18859" s="2"/>
      <c r="G18859" s="2"/>
      <c r="J18859" s="2"/>
    </row>
    <row r="18860">
      <c r="D18860" s="2"/>
      <c r="G18860" s="2"/>
      <c r="J18860" s="2"/>
    </row>
    <row r="18861">
      <c r="D18861" s="2"/>
      <c r="G18861" s="2"/>
      <c r="J18861" s="2"/>
    </row>
    <row r="18862">
      <c r="D18862" s="2"/>
      <c r="G18862" s="2"/>
      <c r="J18862" s="2"/>
    </row>
    <row r="18863">
      <c r="D18863" s="2"/>
      <c r="G18863" s="2"/>
      <c r="J18863" s="2"/>
    </row>
    <row r="18864">
      <c r="D18864" s="2"/>
      <c r="G18864" s="2"/>
      <c r="J18864" s="2"/>
    </row>
    <row r="18865">
      <c r="D18865" s="2"/>
      <c r="G18865" s="2"/>
      <c r="J18865" s="2"/>
    </row>
    <row r="18866">
      <c r="D18866" s="2"/>
      <c r="G18866" s="2"/>
      <c r="J18866" s="2"/>
    </row>
    <row r="18867">
      <c r="D18867" s="2"/>
      <c r="G18867" s="2"/>
      <c r="J18867" s="2"/>
    </row>
    <row r="18868">
      <c r="D18868" s="2"/>
      <c r="G18868" s="2"/>
      <c r="J18868" s="2"/>
    </row>
    <row r="18869">
      <c r="D18869" s="2"/>
      <c r="G18869" s="2"/>
      <c r="J18869" s="2"/>
    </row>
    <row r="18870">
      <c r="D18870" s="2"/>
      <c r="G18870" s="2"/>
      <c r="J18870" s="2"/>
    </row>
    <row r="18871">
      <c r="D18871" s="2"/>
      <c r="G18871" s="2"/>
      <c r="J18871" s="2"/>
    </row>
    <row r="18872">
      <c r="D18872" s="2"/>
      <c r="G18872" s="2"/>
      <c r="J18872" s="2"/>
    </row>
    <row r="18873">
      <c r="D18873" s="2"/>
      <c r="G18873" s="2"/>
      <c r="J18873" s="2"/>
    </row>
    <row r="18874">
      <c r="D18874" s="2"/>
      <c r="G18874" s="2"/>
      <c r="J18874" s="2"/>
    </row>
    <row r="18875">
      <c r="D18875" s="2"/>
      <c r="G18875" s="2"/>
      <c r="J18875" s="2"/>
    </row>
    <row r="18876">
      <c r="D18876" s="2"/>
      <c r="G18876" s="2"/>
      <c r="J18876" s="2"/>
    </row>
    <row r="18877">
      <c r="D18877" s="2"/>
      <c r="G18877" s="2"/>
      <c r="J18877" s="2"/>
    </row>
    <row r="18878">
      <c r="D18878" s="2"/>
      <c r="G18878" s="2"/>
      <c r="J18878" s="2"/>
    </row>
    <row r="18879">
      <c r="D18879" s="2"/>
      <c r="G18879" s="2"/>
      <c r="J18879" s="2"/>
    </row>
    <row r="18880">
      <c r="D18880" s="2"/>
      <c r="G18880" s="2"/>
      <c r="J18880" s="2"/>
    </row>
    <row r="18881">
      <c r="D18881" s="2"/>
      <c r="G18881" s="2"/>
      <c r="J18881" s="2"/>
    </row>
    <row r="18882">
      <c r="D18882" s="2"/>
      <c r="G18882" s="2"/>
      <c r="J18882" s="2"/>
    </row>
    <row r="18883">
      <c r="D18883" s="2"/>
      <c r="G18883" s="2"/>
      <c r="J18883" s="2"/>
    </row>
    <row r="18884">
      <c r="D18884" s="2"/>
      <c r="G18884" s="2"/>
      <c r="J18884" s="2"/>
    </row>
    <row r="18885">
      <c r="D18885" s="2"/>
      <c r="G18885" s="2"/>
      <c r="J18885" s="2"/>
    </row>
    <row r="18886">
      <c r="D18886" s="2"/>
      <c r="G18886" s="2"/>
      <c r="J18886" s="2"/>
    </row>
    <row r="18887">
      <c r="D18887" s="2"/>
      <c r="G18887" s="2"/>
      <c r="J18887" s="2"/>
    </row>
    <row r="18888">
      <c r="D18888" s="2"/>
      <c r="G18888" s="2"/>
      <c r="J18888" s="2"/>
    </row>
    <row r="18889">
      <c r="D18889" s="2"/>
      <c r="G18889" s="2"/>
      <c r="J18889" s="2"/>
    </row>
    <row r="18890">
      <c r="D18890" s="2"/>
      <c r="G18890" s="2"/>
      <c r="J18890" s="2"/>
    </row>
    <row r="18891">
      <c r="D18891" s="2"/>
      <c r="G18891" s="2"/>
      <c r="J18891" s="2"/>
    </row>
    <row r="18892">
      <c r="D18892" s="2"/>
      <c r="G18892" s="2"/>
      <c r="J18892" s="2"/>
    </row>
    <row r="18893">
      <c r="D18893" s="2"/>
      <c r="G18893" s="2"/>
      <c r="J18893" s="2"/>
    </row>
    <row r="18894">
      <c r="D18894" s="2"/>
      <c r="G18894" s="2"/>
      <c r="J18894" s="2"/>
    </row>
    <row r="18895">
      <c r="D18895" s="2"/>
      <c r="G18895" s="2"/>
      <c r="J18895" s="2"/>
    </row>
    <row r="18896">
      <c r="D18896" s="2"/>
      <c r="G18896" s="2"/>
      <c r="J18896" s="2"/>
    </row>
    <row r="18897">
      <c r="D18897" s="2"/>
      <c r="G18897" s="2"/>
      <c r="J18897" s="2"/>
    </row>
    <row r="18898">
      <c r="D18898" s="2"/>
      <c r="G18898" s="2"/>
      <c r="J18898" s="2"/>
    </row>
    <row r="18899">
      <c r="D18899" s="2"/>
      <c r="G18899" s="2"/>
      <c r="J18899" s="2"/>
    </row>
    <row r="18900">
      <c r="D18900" s="2"/>
      <c r="G18900" s="2"/>
      <c r="J18900" s="2"/>
    </row>
    <row r="18901">
      <c r="D18901" s="2"/>
      <c r="G18901" s="2"/>
      <c r="J18901" s="2"/>
    </row>
    <row r="18902">
      <c r="D18902" s="2"/>
      <c r="G18902" s="2"/>
      <c r="J18902" s="2"/>
    </row>
    <row r="18903">
      <c r="D18903" s="2"/>
      <c r="G18903" s="2"/>
      <c r="J18903" s="2"/>
    </row>
    <row r="18904">
      <c r="D18904" s="2"/>
      <c r="G18904" s="2"/>
      <c r="J18904" s="2"/>
    </row>
    <row r="18905">
      <c r="D18905" s="2"/>
      <c r="G18905" s="2"/>
      <c r="J18905" s="2"/>
    </row>
    <row r="18906">
      <c r="D18906" s="2"/>
      <c r="G18906" s="2"/>
      <c r="J18906" s="2"/>
    </row>
    <row r="18907">
      <c r="D18907" s="2"/>
      <c r="G18907" s="2"/>
      <c r="J18907" s="2"/>
    </row>
    <row r="18908">
      <c r="D18908" s="2"/>
      <c r="G18908" s="2"/>
      <c r="J18908" s="2"/>
    </row>
    <row r="18909">
      <c r="D18909" s="2"/>
      <c r="G18909" s="2"/>
      <c r="J18909" s="2"/>
    </row>
    <row r="18910">
      <c r="D18910" s="2"/>
      <c r="G18910" s="2"/>
      <c r="J18910" s="2"/>
    </row>
    <row r="18911">
      <c r="D18911" s="2"/>
      <c r="G18911" s="2"/>
      <c r="J18911" s="2"/>
    </row>
    <row r="18912">
      <c r="D18912" s="2"/>
      <c r="G18912" s="2"/>
      <c r="J18912" s="2"/>
    </row>
    <row r="18913">
      <c r="D18913" s="2"/>
      <c r="G18913" s="2"/>
      <c r="J18913" s="2"/>
    </row>
    <row r="18914">
      <c r="D18914" s="2"/>
      <c r="G18914" s="2"/>
      <c r="J18914" s="2"/>
    </row>
    <row r="18915">
      <c r="D18915" s="2"/>
      <c r="G18915" s="2"/>
      <c r="J18915" s="2"/>
    </row>
    <row r="18916">
      <c r="D18916" s="2"/>
      <c r="G18916" s="2"/>
      <c r="J18916" s="2"/>
    </row>
    <row r="18917">
      <c r="D18917" s="2"/>
      <c r="G18917" s="2"/>
      <c r="J18917" s="2"/>
    </row>
    <row r="18918">
      <c r="D18918" s="2"/>
      <c r="G18918" s="2"/>
      <c r="J18918" s="2"/>
    </row>
    <row r="18919">
      <c r="D18919" s="2"/>
      <c r="G18919" s="2"/>
      <c r="J18919" s="2"/>
    </row>
    <row r="18920">
      <c r="D18920" s="2"/>
      <c r="G18920" s="2"/>
      <c r="J18920" s="2"/>
    </row>
    <row r="18921">
      <c r="D18921" s="2"/>
      <c r="G18921" s="2"/>
      <c r="J18921" s="2"/>
    </row>
    <row r="18922">
      <c r="D18922" s="2"/>
      <c r="G18922" s="2"/>
      <c r="J18922" s="2"/>
    </row>
    <row r="18923">
      <c r="D18923" s="2"/>
      <c r="G18923" s="2"/>
      <c r="J18923" s="2"/>
    </row>
    <row r="18924">
      <c r="D18924" s="2"/>
      <c r="G18924" s="2"/>
      <c r="J18924" s="2"/>
    </row>
    <row r="18925">
      <c r="D18925" s="2"/>
      <c r="G18925" s="2"/>
      <c r="J18925" s="2"/>
    </row>
    <row r="18926">
      <c r="D18926" s="2"/>
      <c r="G18926" s="2"/>
      <c r="J18926" s="2"/>
    </row>
    <row r="18927">
      <c r="D18927" s="2"/>
      <c r="G18927" s="2"/>
      <c r="J18927" s="2"/>
    </row>
    <row r="18928">
      <c r="D18928" s="2"/>
      <c r="G18928" s="2"/>
      <c r="J18928" s="2"/>
    </row>
    <row r="18929">
      <c r="D18929" s="2"/>
      <c r="G18929" s="2"/>
      <c r="J18929" s="2"/>
    </row>
    <row r="18930">
      <c r="D18930" s="2"/>
      <c r="G18930" s="2"/>
      <c r="J18930" s="2"/>
    </row>
    <row r="18931">
      <c r="D18931" s="2"/>
      <c r="G18931" s="2"/>
      <c r="J18931" s="2"/>
    </row>
    <row r="18932">
      <c r="D18932" s="2"/>
      <c r="G18932" s="2"/>
      <c r="J18932" s="2"/>
    </row>
    <row r="18933">
      <c r="D18933" s="2"/>
      <c r="G18933" s="2"/>
      <c r="J18933" s="2"/>
    </row>
    <row r="18934">
      <c r="D18934" s="2"/>
      <c r="G18934" s="2"/>
      <c r="J18934" s="2"/>
    </row>
    <row r="18935">
      <c r="D18935" s="2"/>
      <c r="G18935" s="2"/>
      <c r="J18935" s="2"/>
    </row>
    <row r="18936">
      <c r="D18936" s="2"/>
      <c r="G18936" s="2"/>
      <c r="J18936" s="2"/>
    </row>
    <row r="18937">
      <c r="D18937" s="2"/>
      <c r="G18937" s="2"/>
      <c r="J18937" s="2"/>
    </row>
    <row r="18938">
      <c r="D18938" s="2"/>
      <c r="G18938" s="2"/>
      <c r="J18938" s="2"/>
    </row>
    <row r="18939">
      <c r="D18939" s="2"/>
      <c r="G18939" s="2"/>
      <c r="J18939" s="2"/>
    </row>
    <row r="18940">
      <c r="D18940" s="2"/>
      <c r="G18940" s="2"/>
      <c r="J18940" s="2"/>
    </row>
    <row r="18941">
      <c r="D18941" s="2"/>
      <c r="G18941" s="2"/>
      <c r="J18941" s="2"/>
    </row>
    <row r="18942">
      <c r="D18942" s="2"/>
      <c r="G18942" s="2"/>
      <c r="J18942" s="2"/>
    </row>
    <row r="18943">
      <c r="D18943" s="2"/>
      <c r="G18943" s="2"/>
      <c r="J18943" s="2"/>
    </row>
    <row r="18944">
      <c r="D18944" s="2"/>
      <c r="G18944" s="2"/>
      <c r="J18944" s="2"/>
    </row>
    <row r="18945">
      <c r="D18945" s="2"/>
      <c r="G18945" s="2"/>
      <c r="J18945" s="2"/>
    </row>
    <row r="18946">
      <c r="D18946" s="2"/>
      <c r="G18946" s="2"/>
      <c r="J18946" s="2"/>
    </row>
    <row r="18947">
      <c r="D18947" s="2"/>
      <c r="G18947" s="2"/>
      <c r="J18947" s="2"/>
    </row>
    <row r="18948">
      <c r="D18948" s="2"/>
      <c r="G18948" s="2"/>
      <c r="J18948" s="2"/>
    </row>
    <row r="18949">
      <c r="D18949" s="2"/>
      <c r="G18949" s="2"/>
      <c r="J18949" s="2"/>
    </row>
    <row r="18950">
      <c r="D18950" s="2"/>
      <c r="G18950" s="2"/>
      <c r="J18950" s="2"/>
    </row>
    <row r="18951">
      <c r="D18951" s="2"/>
      <c r="G18951" s="2"/>
      <c r="J18951" s="2"/>
    </row>
    <row r="18952">
      <c r="D18952" s="2"/>
      <c r="G18952" s="2"/>
      <c r="J18952" s="2"/>
    </row>
    <row r="18953">
      <c r="D18953" s="2"/>
      <c r="G18953" s="2"/>
      <c r="J18953" s="2"/>
    </row>
    <row r="18954">
      <c r="D18954" s="2"/>
      <c r="G18954" s="2"/>
      <c r="J18954" s="2"/>
    </row>
    <row r="18955">
      <c r="D18955" s="2"/>
      <c r="G18955" s="2"/>
      <c r="J18955" s="2"/>
    </row>
    <row r="18956">
      <c r="D18956" s="2"/>
      <c r="G18956" s="2"/>
      <c r="J18956" s="2"/>
    </row>
    <row r="18957">
      <c r="D18957" s="2"/>
      <c r="G18957" s="2"/>
      <c r="J18957" s="2"/>
    </row>
    <row r="18958">
      <c r="D18958" s="2"/>
      <c r="G18958" s="2"/>
      <c r="J18958" s="2"/>
    </row>
    <row r="18959">
      <c r="D18959" s="2"/>
      <c r="G18959" s="2"/>
      <c r="J18959" s="2"/>
    </row>
    <row r="18960">
      <c r="D18960" s="2"/>
      <c r="G18960" s="2"/>
      <c r="J18960" s="2"/>
    </row>
    <row r="18961">
      <c r="D18961" s="2"/>
      <c r="G18961" s="2"/>
      <c r="J18961" s="2"/>
    </row>
    <row r="18962">
      <c r="D18962" s="2"/>
      <c r="G18962" s="2"/>
      <c r="J18962" s="2"/>
    </row>
    <row r="18963">
      <c r="D18963" s="2"/>
      <c r="G18963" s="2"/>
      <c r="J18963" s="2"/>
    </row>
    <row r="18964">
      <c r="D18964" s="2"/>
      <c r="G18964" s="2"/>
      <c r="J18964" s="2"/>
    </row>
    <row r="18965">
      <c r="D18965" s="2"/>
      <c r="G18965" s="2"/>
      <c r="J18965" s="2"/>
    </row>
    <row r="18966">
      <c r="D18966" s="2"/>
      <c r="G18966" s="2"/>
      <c r="J18966" s="2"/>
    </row>
    <row r="18967">
      <c r="D18967" s="2"/>
      <c r="G18967" s="2"/>
      <c r="J18967" s="2"/>
    </row>
    <row r="18968">
      <c r="D18968" s="2"/>
      <c r="G18968" s="2"/>
      <c r="J18968" s="2"/>
    </row>
    <row r="18969">
      <c r="D18969" s="2"/>
      <c r="G18969" s="2"/>
      <c r="J18969" s="2"/>
    </row>
    <row r="18970">
      <c r="D18970" s="2"/>
      <c r="G18970" s="2"/>
      <c r="J18970" s="2"/>
    </row>
    <row r="18971">
      <c r="D18971" s="2"/>
      <c r="G18971" s="2"/>
      <c r="J18971" s="2"/>
    </row>
    <row r="18972">
      <c r="D18972" s="2"/>
      <c r="G18972" s="2"/>
      <c r="J18972" s="2"/>
    </row>
    <row r="18973">
      <c r="D18973" s="2"/>
      <c r="G18973" s="2"/>
      <c r="J18973" s="2"/>
    </row>
    <row r="18974">
      <c r="D18974" s="2"/>
      <c r="G18974" s="2"/>
      <c r="J18974" s="2"/>
    </row>
    <row r="18975">
      <c r="D18975" s="2"/>
      <c r="G18975" s="2"/>
      <c r="J18975" s="2"/>
    </row>
    <row r="18976">
      <c r="D18976" s="2"/>
      <c r="G18976" s="2"/>
      <c r="J18976" s="2"/>
    </row>
    <row r="18977">
      <c r="D18977" s="2"/>
      <c r="G18977" s="2"/>
      <c r="J18977" s="2"/>
    </row>
    <row r="18978">
      <c r="D18978" s="2"/>
      <c r="G18978" s="2"/>
      <c r="J18978" s="2"/>
    </row>
    <row r="18979">
      <c r="D18979" s="2"/>
      <c r="G18979" s="2"/>
      <c r="J18979" s="2"/>
    </row>
    <row r="18980">
      <c r="D18980" s="2"/>
      <c r="G18980" s="2"/>
      <c r="J18980" s="2"/>
    </row>
    <row r="18981">
      <c r="D18981" s="2"/>
      <c r="G18981" s="2"/>
      <c r="J18981" s="2"/>
    </row>
    <row r="18982">
      <c r="D18982" s="2"/>
      <c r="G18982" s="2"/>
      <c r="J18982" s="2"/>
    </row>
    <row r="18983">
      <c r="D18983" s="2"/>
      <c r="G18983" s="2"/>
      <c r="J18983" s="2"/>
    </row>
    <row r="18984">
      <c r="D18984" s="2"/>
      <c r="G18984" s="2"/>
      <c r="J18984" s="2"/>
    </row>
    <row r="18985">
      <c r="D18985" s="2"/>
      <c r="G18985" s="2"/>
      <c r="J18985" s="2"/>
    </row>
    <row r="18986">
      <c r="D18986" s="2"/>
      <c r="G18986" s="2"/>
      <c r="J18986" s="2"/>
    </row>
    <row r="18987">
      <c r="D18987" s="2"/>
      <c r="G18987" s="2"/>
      <c r="J18987" s="2"/>
    </row>
    <row r="18988">
      <c r="D18988" s="2"/>
      <c r="G18988" s="2"/>
      <c r="J18988" s="2"/>
    </row>
    <row r="18989">
      <c r="D18989" s="2"/>
      <c r="G18989" s="2"/>
      <c r="J18989" s="2"/>
    </row>
    <row r="18990">
      <c r="D18990" s="2"/>
      <c r="G18990" s="2"/>
      <c r="J18990" s="2"/>
    </row>
    <row r="18991">
      <c r="D18991" s="2"/>
      <c r="G18991" s="2"/>
      <c r="J18991" s="2"/>
    </row>
    <row r="18992">
      <c r="D18992" s="2"/>
      <c r="G18992" s="2"/>
      <c r="J18992" s="2"/>
    </row>
    <row r="18993">
      <c r="D18993" s="2"/>
      <c r="G18993" s="2"/>
      <c r="J18993" s="2"/>
    </row>
    <row r="18994">
      <c r="D18994" s="2"/>
      <c r="G18994" s="2"/>
      <c r="J18994" s="2"/>
    </row>
    <row r="18995">
      <c r="D18995" s="2"/>
      <c r="G18995" s="2"/>
      <c r="J18995" s="2"/>
    </row>
    <row r="18996">
      <c r="D18996" s="2"/>
      <c r="G18996" s="2"/>
      <c r="J18996" s="2"/>
    </row>
    <row r="18997">
      <c r="D18997" s="2"/>
      <c r="G18997" s="2"/>
      <c r="J18997" s="2"/>
    </row>
    <row r="18998">
      <c r="D18998" s="2"/>
      <c r="G18998" s="2"/>
      <c r="J18998" s="2"/>
    </row>
    <row r="18999">
      <c r="D18999" s="2"/>
      <c r="G18999" s="2"/>
      <c r="J18999" s="2"/>
    </row>
    <row r="19000">
      <c r="D19000" s="2"/>
      <c r="G19000" s="2"/>
      <c r="J19000" s="2"/>
    </row>
    <row r="19001">
      <c r="D19001" s="2"/>
      <c r="G19001" s="2"/>
      <c r="J19001" s="2"/>
    </row>
    <row r="19002">
      <c r="D19002" s="2"/>
      <c r="G19002" s="2"/>
      <c r="J19002" s="2"/>
    </row>
    <row r="19003">
      <c r="D19003" s="2"/>
      <c r="G19003" s="2"/>
      <c r="J19003" s="2"/>
    </row>
    <row r="19004">
      <c r="D19004" s="2"/>
      <c r="G19004" s="2"/>
      <c r="J19004" s="2"/>
    </row>
    <row r="19005">
      <c r="D19005" s="2"/>
      <c r="G19005" s="2"/>
      <c r="J19005" s="2"/>
    </row>
    <row r="19006">
      <c r="D19006" s="2"/>
      <c r="G19006" s="2"/>
      <c r="J19006" s="2"/>
    </row>
    <row r="19007">
      <c r="D19007" s="2"/>
      <c r="G19007" s="2"/>
      <c r="J19007" s="2"/>
    </row>
    <row r="19008">
      <c r="D19008" s="2"/>
      <c r="G19008" s="2"/>
      <c r="J19008" s="2"/>
    </row>
    <row r="19009">
      <c r="D19009" s="2"/>
      <c r="G19009" s="2"/>
      <c r="J19009" s="2"/>
    </row>
    <row r="19010">
      <c r="D19010" s="2"/>
      <c r="G19010" s="2"/>
      <c r="J19010" s="2"/>
    </row>
    <row r="19011">
      <c r="D19011" s="2"/>
      <c r="G19011" s="2"/>
      <c r="J19011" s="2"/>
    </row>
    <row r="19012">
      <c r="D19012" s="2"/>
      <c r="G19012" s="2"/>
      <c r="J19012" s="2"/>
    </row>
    <row r="19013">
      <c r="D19013" s="2"/>
      <c r="G19013" s="2"/>
      <c r="J19013" s="2"/>
    </row>
    <row r="19014">
      <c r="D19014" s="2"/>
      <c r="G19014" s="2"/>
      <c r="J19014" s="2"/>
    </row>
    <row r="19015">
      <c r="D19015" s="2"/>
      <c r="G19015" s="2"/>
      <c r="J19015" s="2"/>
    </row>
    <row r="19016">
      <c r="D19016" s="2"/>
      <c r="G19016" s="2"/>
      <c r="J19016" s="2"/>
    </row>
    <row r="19017">
      <c r="D19017" s="2"/>
      <c r="G19017" s="2"/>
      <c r="J19017" s="2"/>
    </row>
    <row r="19018">
      <c r="D19018" s="2"/>
      <c r="G19018" s="2"/>
      <c r="J19018" s="2"/>
    </row>
    <row r="19019">
      <c r="D19019" s="2"/>
      <c r="G19019" s="2"/>
      <c r="J19019" s="2"/>
    </row>
    <row r="19020">
      <c r="D19020" s="2"/>
      <c r="G19020" s="2"/>
      <c r="J19020" s="2"/>
    </row>
    <row r="19021">
      <c r="D19021" s="2"/>
      <c r="G19021" s="2"/>
      <c r="J19021" s="2"/>
    </row>
    <row r="19022">
      <c r="D19022" s="2"/>
      <c r="G19022" s="2"/>
      <c r="J19022" s="2"/>
    </row>
    <row r="19023">
      <c r="D19023" s="2"/>
      <c r="G19023" s="2"/>
      <c r="J19023" s="2"/>
    </row>
    <row r="19024">
      <c r="D19024" s="2"/>
      <c r="G19024" s="2"/>
      <c r="J19024" s="2"/>
    </row>
    <row r="19025">
      <c r="D19025" s="2"/>
      <c r="G19025" s="2"/>
      <c r="J19025" s="2"/>
    </row>
    <row r="19026">
      <c r="D19026" s="2"/>
      <c r="G19026" s="2"/>
      <c r="J19026" s="2"/>
    </row>
    <row r="19027">
      <c r="D19027" s="2"/>
      <c r="G19027" s="2"/>
      <c r="J19027" s="2"/>
    </row>
    <row r="19028">
      <c r="D19028" s="2"/>
      <c r="G19028" s="2"/>
      <c r="J19028" s="2"/>
    </row>
    <row r="19029">
      <c r="D19029" s="2"/>
      <c r="G19029" s="2"/>
      <c r="J19029" s="2"/>
    </row>
    <row r="19030">
      <c r="D19030" s="2"/>
      <c r="G19030" s="2"/>
      <c r="J19030" s="2"/>
    </row>
    <row r="19031">
      <c r="D19031" s="2"/>
      <c r="G19031" s="2"/>
      <c r="J19031" s="2"/>
    </row>
    <row r="19032">
      <c r="D19032" s="2"/>
      <c r="G19032" s="2"/>
      <c r="J19032" s="2"/>
    </row>
    <row r="19033">
      <c r="D19033" s="2"/>
      <c r="G19033" s="2"/>
      <c r="J19033" s="2"/>
    </row>
    <row r="19034">
      <c r="D19034" s="2"/>
      <c r="G19034" s="2"/>
      <c r="J19034" s="2"/>
    </row>
    <row r="19035">
      <c r="D19035" s="2"/>
      <c r="G19035" s="2"/>
      <c r="J19035" s="2"/>
    </row>
    <row r="19036">
      <c r="D19036" s="2"/>
      <c r="G19036" s="2"/>
      <c r="J19036" s="2"/>
    </row>
    <row r="19037">
      <c r="D19037" s="2"/>
      <c r="G19037" s="2"/>
      <c r="J19037" s="2"/>
    </row>
    <row r="19038">
      <c r="D19038" s="2"/>
      <c r="G19038" s="2"/>
      <c r="J19038" s="2"/>
    </row>
    <row r="19039">
      <c r="D19039" s="2"/>
      <c r="G19039" s="2"/>
      <c r="J19039" s="2"/>
    </row>
    <row r="19040">
      <c r="D19040" s="2"/>
      <c r="G19040" s="2"/>
      <c r="J19040" s="2"/>
    </row>
    <row r="19041">
      <c r="D19041" s="2"/>
      <c r="G19041" s="2"/>
      <c r="J19041" s="2"/>
    </row>
    <row r="19042">
      <c r="D19042" s="2"/>
      <c r="G19042" s="2"/>
      <c r="J19042" s="2"/>
    </row>
    <row r="19043">
      <c r="D19043" s="2"/>
      <c r="G19043" s="2"/>
      <c r="J19043" s="2"/>
    </row>
    <row r="19044">
      <c r="D19044" s="2"/>
      <c r="G19044" s="2"/>
      <c r="J19044" s="2"/>
    </row>
    <row r="19045">
      <c r="D19045" s="2"/>
      <c r="G19045" s="2"/>
      <c r="J19045" s="2"/>
    </row>
    <row r="19046">
      <c r="D19046" s="2"/>
      <c r="G19046" s="2"/>
      <c r="J19046" s="2"/>
    </row>
    <row r="19047">
      <c r="D19047" s="2"/>
      <c r="G19047" s="2"/>
      <c r="J19047" s="2"/>
    </row>
    <row r="19048">
      <c r="D19048" s="2"/>
      <c r="G19048" s="2"/>
      <c r="J19048" s="2"/>
    </row>
    <row r="19049">
      <c r="D19049" s="2"/>
      <c r="G19049" s="2"/>
      <c r="J19049" s="2"/>
    </row>
    <row r="19050">
      <c r="D19050" s="2"/>
      <c r="G19050" s="2"/>
      <c r="J19050" s="2"/>
    </row>
    <row r="19051">
      <c r="D19051" s="2"/>
      <c r="G19051" s="2"/>
      <c r="J19051" s="2"/>
    </row>
    <row r="19052">
      <c r="D19052" s="2"/>
      <c r="G19052" s="2"/>
      <c r="J19052" s="2"/>
    </row>
    <row r="19053">
      <c r="D19053" s="2"/>
      <c r="G19053" s="2"/>
      <c r="J19053" s="2"/>
    </row>
    <row r="19054">
      <c r="D19054" s="2"/>
      <c r="G19054" s="2"/>
      <c r="J19054" s="2"/>
    </row>
    <row r="19055">
      <c r="D19055" s="2"/>
      <c r="G19055" s="2"/>
      <c r="J19055" s="2"/>
    </row>
    <row r="19056">
      <c r="D19056" s="2"/>
      <c r="G19056" s="2"/>
      <c r="J19056" s="2"/>
    </row>
    <row r="19057">
      <c r="D19057" s="2"/>
      <c r="G19057" s="2"/>
      <c r="J19057" s="2"/>
    </row>
    <row r="19058">
      <c r="D19058" s="2"/>
      <c r="G19058" s="2"/>
      <c r="J19058" s="2"/>
    </row>
    <row r="19059">
      <c r="D19059" s="2"/>
      <c r="G19059" s="2"/>
      <c r="J19059" s="2"/>
    </row>
    <row r="19060">
      <c r="D19060" s="2"/>
      <c r="G19060" s="2"/>
      <c r="J19060" s="2"/>
    </row>
    <row r="19061">
      <c r="D19061" s="2"/>
      <c r="G19061" s="2"/>
      <c r="J19061" s="2"/>
    </row>
    <row r="19062">
      <c r="D19062" s="2"/>
      <c r="G19062" s="2"/>
      <c r="J19062" s="2"/>
    </row>
    <row r="19063">
      <c r="D19063" s="2"/>
      <c r="G19063" s="2"/>
      <c r="J19063" s="2"/>
    </row>
    <row r="19064">
      <c r="D19064" s="2"/>
      <c r="G19064" s="2"/>
      <c r="J19064" s="2"/>
    </row>
    <row r="19065">
      <c r="D19065" s="2"/>
      <c r="G19065" s="2"/>
      <c r="J19065" s="2"/>
    </row>
    <row r="19066">
      <c r="D19066" s="2"/>
      <c r="G19066" s="2"/>
      <c r="J19066" s="2"/>
    </row>
    <row r="19067">
      <c r="D19067" s="2"/>
      <c r="G19067" s="2"/>
      <c r="J19067" s="2"/>
    </row>
    <row r="19068">
      <c r="D19068" s="2"/>
      <c r="G19068" s="2"/>
      <c r="J19068" s="2"/>
    </row>
    <row r="19069">
      <c r="D19069" s="2"/>
      <c r="G19069" s="2"/>
      <c r="J19069" s="2"/>
    </row>
    <row r="19070">
      <c r="D19070" s="2"/>
      <c r="G19070" s="2"/>
      <c r="J19070" s="2"/>
    </row>
    <row r="19071">
      <c r="D19071" s="2"/>
      <c r="G19071" s="2"/>
      <c r="J19071" s="2"/>
    </row>
    <row r="19072">
      <c r="D19072" s="2"/>
      <c r="G19072" s="2"/>
      <c r="J19072" s="2"/>
    </row>
    <row r="19073">
      <c r="D19073" s="2"/>
      <c r="G19073" s="2"/>
      <c r="J19073" s="2"/>
    </row>
    <row r="19074">
      <c r="D19074" s="2"/>
      <c r="G19074" s="2"/>
      <c r="J19074" s="2"/>
    </row>
    <row r="19075">
      <c r="D19075" s="2"/>
      <c r="G19075" s="2"/>
      <c r="J19075" s="2"/>
    </row>
    <row r="19076">
      <c r="D19076" s="2"/>
      <c r="G19076" s="2"/>
      <c r="J19076" s="2"/>
    </row>
    <row r="19077">
      <c r="D19077" s="2"/>
      <c r="G19077" s="2"/>
      <c r="J19077" s="2"/>
    </row>
    <row r="19078">
      <c r="D19078" s="2"/>
      <c r="G19078" s="2"/>
      <c r="J19078" s="2"/>
    </row>
    <row r="19079">
      <c r="D19079" s="2"/>
      <c r="G19079" s="2"/>
      <c r="J19079" s="2"/>
    </row>
    <row r="19080">
      <c r="D19080" s="2"/>
      <c r="G19080" s="2"/>
      <c r="J19080" s="2"/>
    </row>
    <row r="19081">
      <c r="D19081" s="2"/>
      <c r="G19081" s="2"/>
      <c r="J19081" s="2"/>
    </row>
    <row r="19082">
      <c r="D19082" s="2"/>
      <c r="G19082" s="2"/>
      <c r="J19082" s="2"/>
    </row>
    <row r="19083">
      <c r="D19083" s="2"/>
      <c r="G19083" s="2"/>
      <c r="J19083" s="2"/>
    </row>
    <row r="19084">
      <c r="D19084" s="2"/>
      <c r="G19084" s="2"/>
      <c r="J19084" s="2"/>
    </row>
    <row r="19085">
      <c r="D19085" s="2"/>
      <c r="G19085" s="2"/>
      <c r="J19085" s="2"/>
    </row>
    <row r="19086">
      <c r="D19086" s="2"/>
      <c r="G19086" s="2"/>
      <c r="J19086" s="2"/>
    </row>
    <row r="19087">
      <c r="D19087" s="2"/>
      <c r="G19087" s="2"/>
      <c r="J19087" s="2"/>
    </row>
    <row r="19088">
      <c r="D19088" s="2"/>
      <c r="G19088" s="2"/>
      <c r="J19088" s="2"/>
    </row>
    <row r="19089">
      <c r="D19089" s="2"/>
      <c r="G19089" s="2"/>
      <c r="J19089" s="2"/>
    </row>
    <row r="19090">
      <c r="D19090" s="2"/>
      <c r="G19090" s="2"/>
      <c r="J19090" s="2"/>
    </row>
    <row r="19091">
      <c r="D19091" s="2"/>
      <c r="G19091" s="2"/>
      <c r="J19091" s="2"/>
    </row>
    <row r="19092">
      <c r="D19092" s="2"/>
      <c r="G19092" s="2"/>
      <c r="J19092" s="2"/>
    </row>
    <row r="19093">
      <c r="D19093" s="2"/>
      <c r="G19093" s="2"/>
      <c r="J19093" s="2"/>
    </row>
    <row r="19094">
      <c r="D19094" s="2"/>
      <c r="G19094" s="2"/>
      <c r="J19094" s="2"/>
    </row>
    <row r="19095">
      <c r="D19095" s="2"/>
      <c r="G19095" s="2"/>
      <c r="J19095" s="2"/>
    </row>
    <row r="19096">
      <c r="D19096" s="2"/>
      <c r="G19096" s="2"/>
      <c r="J19096" s="2"/>
    </row>
    <row r="19097">
      <c r="D19097" s="2"/>
      <c r="G19097" s="2"/>
      <c r="J19097" s="2"/>
    </row>
    <row r="19098">
      <c r="D19098" s="2"/>
      <c r="G19098" s="2"/>
      <c r="J19098" s="2"/>
    </row>
    <row r="19099">
      <c r="D19099" s="2"/>
      <c r="G19099" s="2"/>
      <c r="J19099" s="2"/>
    </row>
    <row r="19100">
      <c r="D19100" s="2"/>
      <c r="G19100" s="2"/>
      <c r="J19100" s="2"/>
    </row>
    <row r="19101">
      <c r="D19101" s="2"/>
      <c r="G19101" s="2"/>
      <c r="J19101" s="2"/>
    </row>
    <row r="19102">
      <c r="D19102" s="2"/>
      <c r="G19102" s="2"/>
      <c r="J19102" s="2"/>
    </row>
    <row r="19103">
      <c r="D19103" s="2"/>
      <c r="G19103" s="2"/>
      <c r="J19103" s="2"/>
    </row>
    <row r="19104">
      <c r="D19104" s="2"/>
      <c r="G19104" s="2"/>
      <c r="J19104" s="2"/>
    </row>
    <row r="19105">
      <c r="D19105" s="2"/>
      <c r="G19105" s="2"/>
      <c r="J19105" s="2"/>
    </row>
    <row r="19106">
      <c r="D19106" s="2"/>
      <c r="G19106" s="2"/>
      <c r="J19106" s="2"/>
    </row>
    <row r="19107">
      <c r="D19107" s="2"/>
      <c r="G19107" s="2"/>
      <c r="J19107" s="2"/>
    </row>
    <row r="19108">
      <c r="D19108" s="2"/>
      <c r="G19108" s="2"/>
      <c r="J19108" s="2"/>
    </row>
    <row r="19109">
      <c r="D19109" s="2"/>
      <c r="G19109" s="2"/>
      <c r="J19109" s="2"/>
    </row>
    <row r="19110">
      <c r="D19110" s="2"/>
      <c r="G19110" s="2"/>
      <c r="J19110" s="2"/>
    </row>
    <row r="19111">
      <c r="D19111" s="2"/>
      <c r="G19111" s="2"/>
      <c r="J19111" s="2"/>
    </row>
    <row r="19112">
      <c r="D19112" s="2"/>
      <c r="G19112" s="2"/>
      <c r="J19112" s="2"/>
    </row>
    <row r="19113">
      <c r="D19113" s="2"/>
      <c r="G19113" s="2"/>
      <c r="J19113" s="2"/>
    </row>
    <row r="19114">
      <c r="D19114" s="2"/>
      <c r="G19114" s="2"/>
      <c r="J19114" s="2"/>
    </row>
    <row r="19115">
      <c r="D19115" s="2"/>
      <c r="G19115" s="2"/>
      <c r="J19115" s="2"/>
    </row>
    <row r="19116">
      <c r="D19116" s="2"/>
      <c r="G19116" s="2"/>
      <c r="J19116" s="2"/>
    </row>
    <row r="19117">
      <c r="D19117" s="2"/>
      <c r="G19117" s="2"/>
      <c r="J19117" s="2"/>
    </row>
    <row r="19118">
      <c r="D19118" s="2"/>
      <c r="G19118" s="2"/>
      <c r="J19118" s="2"/>
    </row>
    <row r="19119">
      <c r="D19119" s="2"/>
      <c r="G19119" s="2"/>
      <c r="J19119" s="2"/>
    </row>
    <row r="19120">
      <c r="D19120" s="2"/>
      <c r="G19120" s="2"/>
      <c r="J19120" s="2"/>
    </row>
    <row r="19121">
      <c r="D19121" s="2"/>
      <c r="G19121" s="2"/>
      <c r="J19121" s="2"/>
    </row>
    <row r="19122">
      <c r="D19122" s="2"/>
      <c r="G19122" s="2"/>
      <c r="J19122" s="2"/>
    </row>
    <row r="19123">
      <c r="D19123" s="2"/>
      <c r="G19123" s="2"/>
      <c r="J19123" s="2"/>
    </row>
    <row r="19124">
      <c r="D19124" s="2"/>
      <c r="G19124" s="2"/>
      <c r="J19124" s="2"/>
    </row>
    <row r="19125">
      <c r="D19125" s="2"/>
      <c r="G19125" s="2"/>
      <c r="J19125" s="2"/>
    </row>
    <row r="19126">
      <c r="D19126" s="2"/>
      <c r="G19126" s="2"/>
      <c r="J19126" s="2"/>
    </row>
    <row r="19127">
      <c r="D19127" s="2"/>
      <c r="G19127" s="2"/>
      <c r="J19127" s="2"/>
    </row>
    <row r="19128">
      <c r="D19128" s="2"/>
      <c r="G19128" s="2"/>
      <c r="J19128" s="2"/>
    </row>
    <row r="19129">
      <c r="D19129" s="2"/>
      <c r="G19129" s="2"/>
      <c r="J19129" s="2"/>
    </row>
    <row r="19130">
      <c r="D19130" s="2"/>
      <c r="G19130" s="2"/>
      <c r="J19130" s="2"/>
    </row>
    <row r="19131">
      <c r="D19131" s="2"/>
      <c r="G19131" s="2"/>
      <c r="J19131" s="2"/>
    </row>
    <row r="19132">
      <c r="D19132" s="2"/>
      <c r="G19132" s="2"/>
      <c r="J19132" s="2"/>
    </row>
    <row r="19133">
      <c r="D19133" s="2"/>
      <c r="G19133" s="2"/>
      <c r="J19133" s="2"/>
    </row>
    <row r="19134">
      <c r="D19134" s="2"/>
      <c r="G19134" s="2"/>
      <c r="J19134" s="2"/>
    </row>
    <row r="19135">
      <c r="D19135" s="2"/>
      <c r="G19135" s="2"/>
      <c r="J19135" s="2"/>
    </row>
    <row r="19136">
      <c r="D19136" s="2"/>
      <c r="G19136" s="2"/>
      <c r="J19136" s="2"/>
    </row>
    <row r="19137">
      <c r="D19137" s="2"/>
      <c r="G19137" s="2"/>
      <c r="J19137" s="2"/>
    </row>
    <row r="19138">
      <c r="D19138" s="2"/>
      <c r="G19138" s="2"/>
      <c r="J19138" s="2"/>
    </row>
    <row r="19139">
      <c r="D19139" s="2"/>
      <c r="G19139" s="2"/>
      <c r="J19139" s="2"/>
    </row>
    <row r="19140">
      <c r="D19140" s="2"/>
      <c r="G19140" s="2"/>
      <c r="J19140" s="2"/>
    </row>
    <row r="19141">
      <c r="D19141" s="2"/>
      <c r="G19141" s="2"/>
      <c r="J19141" s="2"/>
    </row>
    <row r="19142">
      <c r="D19142" s="2"/>
      <c r="G19142" s="2"/>
      <c r="J19142" s="2"/>
    </row>
    <row r="19143">
      <c r="D19143" s="2"/>
      <c r="G19143" s="2"/>
      <c r="J19143" s="2"/>
    </row>
    <row r="19144">
      <c r="D19144" s="2"/>
      <c r="G19144" s="2"/>
      <c r="J19144" s="2"/>
    </row>
    <row r="19145">
      <c r="D19145" s="2"/>
      <c r="G19145" s="2"/>
      <c r="J19145" s="2"/>
    </row>
    <row r="19146">
      <c r="D19146" s="2"/>
      <c r="G19146" s="2"/>
      <c r="J19146" s="2"/>
    </row>
    <row r="19147">
      <c r="D19147" s="2"/>
      <c r="G19147" s="2"/>
      <c r="J19147" s="2"/>
    </row>
    <row r="19148">
      <c r="D19148" s="2"/>
      <c r="G19148" s="2"/>
      <c r="J19148" s="2"/>
    </row>
    <row r="19149">
      <c r="D19149" s="2"/>
      <c r="G19149" s="2"/>
      <c r="J19149" s="2"/>
    </row>
    <row r="19150">
      <c r="D19150" s="2"/>
      <c r="G19150" s="2"/>
      <c r="J19150" s="2"/>
    </row>
    <row r="19151">
      <c r="D19151" s="2"/>
      <c r="G19151" s="2"/>
      <c r="J19151" s="2"/>
    </row>
    <row r="19152">
      <c r="D19152" s="2"/>
      <c r="G19152" s="2"/>
      <c r="J19152" s="2"/>
    </row>
    <row r="19153">
      <c r="D19153" s="2"/>
      <c r="G19153" s="2"/>
      <c r="J19153" s="2"/>
    </row>
    <row r="19154">
      <c r="D19154" s="2"/>
      <c r="G19154" s="2"/>
      <c r="J19154" s="2"/>
    </row>
    <row r="19155">
      <c r="D19155" s="2"/>
      <c r="G19155" s="2"/>
      <c r="J19155" s="2"/>
    </row>
    <row r="19156">
      <c r="D19156" s="2"/>
      <c r="G19156" s="2"/>
      <c r="J19156" s="2"/>
    </row>
    <row r="19157">
      <c r="D19157" s="2"/>
      <c r="G19157" s="2"/>
      <c r="J19157" s="2"/>
    </row>
    <row r="19158">
      <c r="D19158" s="2"/>
      <c r="G19158" s="2"/>
      <c r="J19158" s="2"/>
    </row>
    <row r="19159">
      <c r="D19159" s="2"/>
      <c r="G19159" s="2"/>
      <c r="J19159" s="2"/>
    </row>
    <row r="19160">
      <c r="D19160" s="2"/>
      <c r="G19160" s="2"/>
      <c r="J19160" s="2"/>
    </row>
    <row r="19161">
      <c r="D19161" s="2"/>
      <c r="G19161" s="2"/>
      <c r="J19161" s="2"/>
    </row>
    <row r="19162">
      <c r="D19162" s="2"/>
      <c r="G19162" s="2"/>
      <c r="J19162" s="2"/>
    </row>
    <row r="19163">
      <c r="D19163" s="2"/>
      <c r="G19163" s="2"/>
      <c r="J19163" s="2"/>
    </row>
    <row r="19164">
      <c r="D19164" s="2"/>
      <c r="G19164" s="2"/>
      <c r="J19164" s="2"/>
    </row>
    <row r="19165">
      <c r="D19165" s="2"/>
      <c r="G19165" s="2"/>
      <c r="J19165" s="2"/>
    </row>
    <row r="19166">
      <c r="D19166" s="2"/>
      <c r="G19166" s="2"/>
      <c r="J19166" s="2"/>
    </row>
    <row r="19167">
      <c r="D19167" s="2"/>
      <c r="G19167" s="2"/>
      <c r="J19167" s="2"/>
    </row>
    <row r="19168">
      <c r="D19168" s="2"/>
      <c r="G19168" s="2"/>
      <c r="J19168" s="2"/>
    </row>
    <row r="19169">
      <c r="D19169" s="2"/>
      <c r="G19169" s="2"/>
      <c r="J19169" s="2"/>
    </row>
    <row r="19170">
      <c r="D19170" s="2"/>
      <c r="G19170" s="2"/>
      <c r="J19170" s="2"/>
    </row>
    <row r="19171">
      <c r="D19171" s="2"/>
      <c r="G19171" s="2"/>
      <c r="J19171" s="2"/>
    </row>
    <row r="19172">
      <c r="D19172" s="2"/>
      <c r="G19172" s="2"/>
      <c r="J19172" s="2"/>
    </row>
    <row r="19173">
      <c r="D19173" s="2"/>
      <c r="G19173" s="2"/>
      <c r="J19173" s="2"/>
    </row>
    <row r="19174">
      <c r="D19174" s="2"/>
      <c r="G19174" s="2"/>
      <c r="J19174" s="2"/>
    </row>
    <row r="19175">
      <c r="D19175" s="2"/>
      <c r="G19175" s="2"/>
      <c r="J19175" s="2"/>
    </row>
    <row r="19176">
      <c r="D19176" s="2"/>
      <c r="G19176" s="2"/>
      <c r="J19176" s="2"/>
    </row>
    <row r="19177">
      <c r="D19177" s="2"/>
      <c r="G19177" s="2"/>
      <c r="J19177" s="2"/>
    </row>
    <row r="19178">
      <c r="D19178" s="2"/>
      <c r="G19178" s="2"/>
      <c r="J19178" s="2"/>
    </row>
    <row r="19179">
      <c r="D19179" s="2"/>
      <c r="G19179" s="2"/>
      <c r="J19179" s="2"/>
    </row>
    <row r="19180">
      <c r="D19180" s="2"/>
      <c r="G19180" s="2"/>
      <c r="J19180" s="2"/>
    </row>
    <row r="19181">
      <c r="D19181" s="2"/>
      <c r="G19181" s="2"/>
      <c r="J19181" s="2"/>
    </row>
    <row r="19182">
      <c r="D19182" s="2"/>
      <c r="G19182" s="2"/>
      <c r="J19182" s="2"/>
    </row>
    <row r="19183">
      <c r="D19183" s="2"/>
      <c r="G19183" s="2"/>
      <c r="J19183" s="2"/>
    </row>
    <row r="19184">
      <c r="D19184" s="2"/>
      <c r="G19184" s="2"/>
      <c r="J19184" s="2"/>
    </row>
    <row r="19185">
      <c r="D19185" s="2"/>
      <c r="G19185" s="2"/>
      <c r="J19185" s="2"/>
    </row>
    <row r="19186">
      <c r="D19186" s="2"/>
      <c r="G19186" s="2"/>
      <c r="J19186" s="2"/>
    </row>
    <row r="19187">
      <c r="D19187" s="2"/>
      <c r="G19187" s="2"/>
      <c r="J19187" s="2"/>
    </row>
    <row r="19188">
      <c r="D19188" s="2"/>
      <c r="G19188" s="2"/>
      <c r="J19188" s="2"/>
    </row>
    <row r="19189">
      <c r="D19189" s="2"/>
      <c r="G19189" s="2"/>
      <c r="J19189" s="2"/>
    </row>
    <row r="19190">
      <c r="D19190" s="2"/>
      <c r="G19190" s="2"/>
      <c r="J19190" s="2"/>
    </row>
    <row r="19191">
      <c r="D19191" s="2"/>
      <c r="G19191" s="2"/>
      <c r="J19191" s="2"/>
    </row>
    <row r="19192">
      <c r="D19192" s="2"/>
      <c r="G19192" s="2"/>
      <c r="J19192" s="2"/>
    </row>
    <row r="19193">
      <c r="D19193" s="2"/>
      <c r="G19193" s="2"/>
      <c r="J19193" s="2"/>
    </row>
    <row r="19194">
      <c r="D19194" s="2"/>
      <c r="G19194" s="2"/>
      <c r="J19194" s="2"/>
    </row>
    <row r="19195">
      <c r="D19195" s="2"/>
      <c r="G19195" s="2"/>
      <c r="J19195" s="2"/>
    </row>
    <row r="19196">
      <c r="D19196" s="2"/>
      <c r="G19196" s="2"/>
      <c r="J19196" s="2"/>
    </row>
    <row r="19197">
      <c r="D19197" s="2"/>
      <c r="G19197" s="2"/>
      <c r="J19197" s="2"/>
    </row>
    <row r="19198">
      <c r="D19198" s="2"/>
      <c r="G19198" s="2"/>
      <c r="J19198" s="2"/>
    </row>
    <row r="19199">
      <c r="D19199" s="2"/>
      <c r="G19199" s="2"/>
      <c r="J19199" s="2"/>
    </row>
    <row r="19200">
      <c r="D19200" s="2"/>
      <c r="G19200" s="2"/>
      <c r="J19200" s="2"/>
    </row>
    <row r="19201">
      <c r="D19201" s="2"/>
      <c r="G19201" s="2"/>
      <c r="J19201" s="2"/>
    </row>
    <row r="19202">
      <c r="D19202" s="2"/>
      <c r="G19202" s="2"/>
      <c r="J19202" s="2"/>
    </row>
    <row r="19203">
      <c r="D19203" s="2"/>
      <c r="G19203" s="2"/>
      <c r="J19203" s="2"/>
    </row>
    <row r="19204">
      <c r="D19204" s="2"/>
      <c r="G19204" s="2"/>
      <c r="J19204" s="2"/>
    </row>
    <row r="19205">
      <c r="D19205" s="2"/>
      <c r="G19205" s="2"/>
      <c r="J19205" s="2"/>
    </row>
    <row r="19206">
      <c r="D19206" s="2"/>
      <c r="G19206" s="2"/>
      <c r="J19206" s="2"/>
    </row>
    <row r="19207">
      <c r="D19207" s="2"/>
      <c r="G19207" s="2"/>
      <c r="J19207" s="2"/>
    </row>
    <row r="19208">
      <c r="D19208" s="2"/>
      <c r="G19208" s="2"/>
      <c r="J19208" s="2"/>
    </row>
    <row r="19209">
      <c r="D19209" s="2"/>
      <c r="G19209" s="2"/>
      <c r="J19209" s="2"/>
    </row>
    <row r="19210">
      <c r="D19210" s="2"/>
      <c r="G19210" s="2"/>
      <c r="J19210" s="2"/>
    </row>
    <row r="19211">
      <c r="D19211" s="2"/>
      <c r="G19211" s="2"/>
      <c r="J19211" s="2"/>
    </row>
    <row r="19212">
      <c r="D19212" s="2"/>
      <c r="G19212" s="2"/>
      <c r="J19212" s="2"/>
    </row>
    <row r="19213">
      <c r="D19213" s="2"/>
      <c r="G19213" s="2"/>
      <c r="J19213" s="2"/>
    </row>
    <row r="19214">
      <c r="D19214" s="2"/>
      <c r="G19214" s="2"/>
      <c r="J19214" s="2"/>
    </row>
    <row r="19215">
      <c r="D19215" s="2"/>
      <c r="G19215" s="2"/>
      <c r="J19215" s="2"/>
    </row>
    <row r="19216">
      <c r="D19216" s="2"/>
      <c r="G19216" s="2"/>
      <c r="J19216" s="2"/>
    </row>
    <row r="19217">
      <c r="D19217" s="2"/>
      <c r="G19217" s="2"/>
      <c r="J19217" s="2"/>
    </row>
    <row r="19218">
      <c r="D19218" s="2"/>
      <c r="G19218" s="2"/>
      <c r="J19218" s="2"/>
    </row>
    <row r="19219">
      <c r="D19219" s="2"/>
      <c r="G19219" s="2"/>
      <c r="J19219" s="2"/>
    </row>
    <row r="19220">
      <c r="D19220" s="2"/>
      <c r="G19220" s="2"/>
      <c r="J19220" s="2"/>
    </row>
    <row r="19221">
      <c r="D19221" s="2"/>
      <c r="G19221" s="2"/>
      <c r="J19221" s="2"/>
    </row>
    <row r="19222">
      <c r="D19222" s="2"/>
      <c r="G19222" s="2"/>
      <c r="J19222" s="2"/>
    </row>
    <row r="19223">
      <c r="D19223" s="2"/>
      <c r="G19223" s="2"/>
      <c r="J19223" s="2"/>
    </row>
    <row r="19224">
      <c r="D19224" s="2"/>
      <c r="G19224" s="2"/>
      <c r="J19224" s="2"/>
    </row>
    <row r="19225">
      <c r="D19225" s="2"/>
      <c r="G19225" s="2"/>
      <c r="J19225" s="2"/>
    </row>
    <row r="19226">
      <c r="D19226" s="2"/>
      <c r="G19226" s="2"/>
      <c r="J19226" s="2"/>
    </row>
    <row r="19227">
      <c r="D19227" s="2"/>
      <c r="G19227" s="2"/>
      <c r="J19227" s="2"/>
    </row>
    <row r="19228">
      <c r="D19228" s="2"/>
      <c r="G19228" s="2"/>
      <c r="J19228" s="2"/>
    </row>
    <row r="19229">
      <c r="D19229" s="2"/>
      <c r="G19229" s="2"/>
      <c r="J19229" s="2"/>
    </row>
    <row r="19230">
      <c r="D19230" s="2"/>
      <c r="G19230" s="2"/>
      <c r="J19230" s="2"/>
    </row>
    <row r="19231">
      <c r="D19231" s="2"/>
      <c r="G19231" s="2"/>
      <c r="J19231" s="2"/>
    </row>
    <row r="19232">
      <c r="D19232" s="2"/>
      <c r="G19232" s="2"/>
      <c r="J19232" s="2"/>
    </row>
    <row r="19233">
      <c r="D19233" s="2"/>
      <c r="G19233" s="2"/>
      <c r="J19233" s="2"/>
    </row>
    <row r="19234">
      <c r="D19234" s="2"/>
      <c r="G19234" s="2"/>
      <c r="J19234" s="2"/>
    </row>
    <row r="19235">
      <c r="D19235" s="2"/>
      <c r="G19235" s="2"/>
      <c r="J19235" s="2"/>
    </row>
    <row r="19236">
      <c r="D19236" s="2"/>
      <c r="G19236" s="2"/>
      <c r="J19236" s="2"/>
    </row>
    <row r="19237">
      <c r="D19237" s="2"/>
      <c r="G19237" s="2"/>
      <c r="J19237" s="2"/>
    </row>
    <row r="19238">
      <c r="D19238" s="2"/>
      <c r="G19238" s="2"/>
      <c r="J19238" s="2"/>
    </row>
    <row r="19239">
      <c r="D19239" s="2"/>
      <c r="G19239" s="2"/>
      <c r="J19239" s="2"/>
    </row>
    <row r="19240">
      <c r="D19240" s="2"/>
      <c r="G19240" s="2"/>
      <c r="J19240" s="2"/>
    </row>
    <row r="19241">
      <c r="D19241" s="2"/>
      <c r="G19241" s="2"/>
      <c r="J19241" s="2"/>
    </row>
    <row r="19242">
      <c r="D19242" s="2"/>
      <c r="G19242" s="2"/>
      <c r="J19242" s="2"/>
    </row>
    <row r="19243">
      <c r="D19243" s="2"/>
      <c r="G19243" s="2"/>
      <c r="J19243" s="2"/>
    </row>
    <row r="19244">
      <c r="D19244" s="2"/>
      <c r="G19244" s="2"/>
      <c r="J19244" s="2"/>
    </row>
    <row r="19245">
      <c r="D19245" s="2"/>
      <c r="G19245" s="2"/>
      <c r="J19245" s="2"/>
    </row>
    <row r="19246">
      <c r="D19246" s="2"/>
      <c r="G19246" s="2"/>
      <c r="J19246" s="2"/>
    </row>
    <row r="19247">
      <c r="D19247" s="2"/>
      <c r="G19247" s="2"/>
      <c r="J19247" s="2"/>
    </row>
    <row r="19248">
      <c r="D19248" s="2"/>
      <c r="G19248" s="2"/>
      <c r="J19248" s="2"/>
    </row>
    <row r="19249">
      <c r="D19249" s="2"/>
      <c r="G19249" s="2"/>
      <c r="J19249" s="2"/>
    </row>
    <row r="19250">
      <c r="D19250" s="2"/>
      <c r="G19250" s="2"/>
      <c r="J19250" s="2"/>
    </row>
    <row r="19251">
      <c r="D19251" s="2"/>
      <c r="G19251" s="2"/>
      <c r="J19251" s="2"/>
    </row>
    <row r="19252">
      <c r="D19252" s="2"/>
      <c r="G19252" s="2"/>
      <c r="J19252" s="2"/>
    </row>
    <row r="19253">
      <c r="D19253" s="2"/>
      <c r="G19253" s="2"/>
      <c r="J19253" s="2"/>
    </row>
    <row r="19254">
      <c r="D19254" s="2"/>
      <c r="G19254" s="2"/>
      <c r="J19254" s="2"/>
    </row>
    <row r="19255">
      <c r="D19255" s="2"/>
      <c r="G19255" s="2"/>
      <c r="J19255" s="2"/>
    </row>
    <row r="19256">
      <c r="D19256" s="2"/>
      <c r="G19256" s="2"/>
      <c r="J19256" s="2"/>
    </row>
    <row r="19257">
      <c r="D19257" s="2"/>
      <c r="G19257" s="2"/>
      <c r="J19257" s="2"/>
    </row>
    <row r="19258">
      <c r="D19258" s="2"/>
      <c r="G19258" s="2"/>
      <c r="J19258" s="2"/>
    </row>
    <row r="19259">
      <c r="D19259" s="2"/>
      <c r="G19259" s="2"/>
      <c r="J19259" s="2"/>
    </row>
    <row r="19260">
      <c r="D19260" s="2"/>
      <c r="G19260" s="2"/>
      <c r="J19260" s="2"/>
    </row>
    <row r="19261">
      <c r="D19261" s="2"/>
      <c r="G19261" s="2"/>
      <c r="J19261" s="2"/>
    </row>
    <row r="19262">
      <c r="D19262" s="2"/>
      <c r="G19262" s="2"/>
      <c r="J19262" s="2"/>
    </row>
    <row r="19263">
      <c r="D19263" s="2"/>
      <c r="G19263" s="2"/>
      <c r="J19263" s="2"/>
    </row>
    <row r="19264">
      <c r="D19264" s="2"/>
      <c r="G19264" s="2"/>
      <c r="J19264" s="2"/>
    </row>
    <row r="19265">
      <c r="D19265" s="2"/>
      <c r="G19265" s="2"/>
      <c r="J19265" s="2"/>
    </row>
    <row r="19266">
      <c r="D19266" s="2"/>
      <c r="G19266" s="2"/>
      <c r="J19266" s="2"/>
    </row>
    <row r="19267">
      <c r="D19267" s="2"/>
      <c r="G19267" s="2"/>
      <c r="J19267" s="2"/>
    </row>
    <row r="19268">
      <c r="D19268" s="2"/>
      <c r="G19268" s="2"/>
      <c r="J19268" s="2"/>
    </row>
    <row r="19269">
      <c r="D19269" s="2"/>
      <c r="G19269" s="2"/>
      <c r="J19269" s="2"/>
    </row>
    <row r="19270">
      <c r="D19270" s="2"/>
      <c r="G19270" s="2"/>
      <c r="J19270" s="2"/>
    </row>
    <row r="19271">
      <c r="D19271" s="2"/>
      <c r="G19271" s="2"/>
      <c r="J19271" s="2"/>
    </row>
    <row r="19272">
      <c r="D19272" s="2"/>
      <c r="G19272" s="2"/>
      <c r="J19272" s="2"/>
    </row>
    <row r="19273">
      <c r="D19273" s="2"/>
      <c r="G19273" s="2"/>
      <c r="J19273" s="2"/>
    </row>
    <row r="19274">
      <c r="D19274" s="2"/>
      <c r="G19274" s="2"/>
      <c r="J19274" s="2"/>
    </row>
    <row r="19275">
      <c r="D19275" s="2"/>
      <c r="G19275" s="2"/>
      <c r="J19275" s="2"/>
    </row>
    <row r="19276">
      <c r="D19276" s="2"/>
      <c r="G19276" s="2"/>
      <c r="J19276" s="2"/>
    </row>
    <row r="19277">
      <c r="D19277" s="2"/>
      <c r="G19277" s="2"/>
      <c r="J19277" s="2"/>
    </row>
    <row r="19278">
      <c r="D19278" s="2"/>
      <c r="G19278" s="2"/>
      <c r="J19278" s="2"/>
    </row>
    <row r="19279">
      <c r="D19279" s="2"/>
      <c r="G19279" s="2"/>
      <c r="J19279" s="2"/>
    </row>
    <row r="19280">
      <c r="D19280" s="2"/>
      <c r="G19280" s="2"/>
      <c r="J19280" s="2"/>
    </row>
    <row r="19281">
      <c r="D19281" s="2"/>
      <c r="G19281" s="2"/>
      <c r="J19281" s="2"/>
    </row>
    <row r="19282">
      <c r="D19282" s="2"/>
      <c r="G19282" s="2"/>
      <c r="J19282" s="2"/>
    </row>
    <row r="19283">
      <c r="D19283" s="2"/>
      <c r="G19283" s="2"/>
      <c r="J19283" s="2"/>
    </row>
    <row r="19284">
      <c r="D19284" s="2"/>
      <c r="G19284" s="2"/>
      <c r="J19284" s="2"/>
    </row>
    <row r="19285">
      <c r="D19285" s="2"/>
      <c r="G19285" s="2"/>
      <c r="J19285" s="2"/>
    </row>
    <row r="19286">
      <c r="D19286" s="2"/>
      <c r="G19286" s="2"/>
      <c r="J19286" s="2"/>
    </row>
    <row r="19287">
      <c r="D19287" s="2"/>
      <c r="G19287" s="2"/>
      <c r="J19287" s="2"/>
    </row>
    <row r="19288">
      <c r="D19288" s="2"/>
      <c r="G19288" s="2"/>
      <c r="J19288" s="2"/>
    </row>
    <row r="19289">
      <c r="D19289" s="2"/>
      <c r="G19289" s="2"/>
      <c r="J19289" s="2"/>
    </row>
    <row r="19290">
      <c r="D19290" s="2"/>
      <c r="G19290" s="2"/>
      <c r="J19290" s="2"/>
    </row>
    <row r="19291">
      <c r="D19291" s="2"/>
      <c r="G19291" s="2"/>
      <c r="J19291" s="2"/>
    </row>
    <row r="19292">
      <c r="D19292" s="2"/>
      <c r="G19292" s="2"/>
      <c r="J19292" s="2"/>
    </row>
    <row r="19293">
      <c r="D19293" s="2"/>
      <c r="G19293" s="2"/>
      <c r="J19293" s="2"/>
    </row>
    <row r="19294">
      <c r="D19294" s="2"/>
      <c r="G19294" s="2"/>
      <c r="J19294" s="2"/>
    </row>
    <row r="19295">
      <c r="D19295" s="2"/>
      <c r="G19295" s="2"/>
      <c r="J19295" s="2"/>
    </row>
    <row r="19296">
      <c r="D19296" s="2"/>
      <c r="G19296" s="2"/>
      <c r="J19296" s="2"/>
    </row>
    <row r="19297">
      <c r="D19297" s="2"/>
      <c r="G19297" s="2"/>
      <c r="J19297" s="2"/>
    </row>
    <row r="19298">
      <c r="D19298" s="2"/>
      <c r="G19298" s="2"/>
      <c r="J19298" s="2"/>
    </row>
    <row r="19299">
      <c r="D19299" s="2"/>
      <c r="G19299" s="2"/>
      <c r="J19299" s="2"/>
    </row>
    <row r="19300">
      <c r="D19300" s="2"/>
      <c r="G19300" s="2"/>
      <c r="J19300" s="2"/>
    </row>
    <row r="19301">
      <c r="D19301" s="2"/>
      <c r="G19301" s="2"/>
      <c r="J19301" s="2"/>
    </row>
    <row r="19302">
      <c r="D19302" s="2"/>
      <c r="G19302" s="2"/>
      <c r="J19302" s="2"/>
    </row>
    <row r="19303">
      <c r="D19303" s="2"/>
      <c r="G19303" s="2"/>
      <c r="J19303" s="2"/>
    </row>
    <row r="19304">
      <c r="D19304" s="2"/>
      <c r="G19304" s="2"/>
      <c r="J19304" s="2"/>
    </row>
    <row r="19305">
      <c r="D19305" s="2"/>
      <c r="G19305" s="2"/>
      <c r="J19305" s="2"/>
    </row>
    <row r="19306">
      <c r="D19306" s="2"/>
      <c r="G19306" s="2"/>
      <c r="J19306" s="2"/>
    </row>
    <row r="19307">
      <c r="D19307" s="2"/>
      <c r="G19307" s="2"/>
      <c r="J19307" s="2"/>
    </row>
    <row r="19308">
      <c r="D19308" s="2"/>
      <c r="G19308" s="2"/>
      <c r="J19308" s="2"/>
    </row>
    <row r="19309">
      <c r="D19309" s="2"/>
      <c r="G19309" s="2"/>
      <c r="J19309" s="2"/>
    </row>
    <row r="19310">
      <c r="D19310" s="2"/>
      <c r="G19310" s="2"/>
      <c r="J19310" s="2"/>
    </row>
    <row r="19311">
      <c r="D19311" s="2"/>
      <c r="G19311" s="2"/>
      <c r="J19311" s="2"/>
    </row>
    <row r="19312">
      <c r="D19312" s="2"/>
      <c r="G19312" s="2"/>
      <c r="J19312" s="2"/>
    </row>
    <row r="19313">
      <c r="D19313" s="2"/>
      <c r="G19313" s="2"/>
      <c r="J19313" s="2"/>
    </row>
    <row r="19314">
      <c r="D19314" s="2"/>
      <c r="G19314" s="2"/>
      <c r="J19314" s="2"/>
    </row>
    <row r="19315">
      <c r="D19315" s="2"/>
      <c r="G19315" s="2"/>
      <c r="J19315" s="2"/>
    </row>
    <row r="19316">
      <c r="D19316" s="2"/>
      <c r="G19316" s="2"/>
      <c r="J19316" s="2"/>
    </row>
    <row r="19317">
      <c r="D19317" s="2"/>
      <c r="G19317" s="2"/>
      <c r="J19317" s="2"/>
    </row>
    <row r="19318">
      <c r="D19318" s="2"/>
      <c r="G19318" s="2"/>
      <c r="J19318" s="2"/>
    </row>
    <row r="19319">
      <c r="D19319" s="2"/>
      <c r="G19319" s="2"/>
      <c r="J19319" s="2"/>
    </row>
    <row r="19320">
      <c r="D19320" s="2"/>
      <c r="G19320" s="2"/>
      <c r="J19320" s="2"/>
    </row>
    <row r="19321">
      <c r="D19321" s="2"/>
      <c r="G19321" s="2"/>
      <c r="J19321" s="2"/>
    </row>
    <row r="19322">
      <c r="D19322" s="2"/>
      <c r="G19322" s="2"/>
      <c r="J19322" s="2"/>
    </row>
    <row r="19323">
      <c r="D19323" s="2"/>
      <c r="G19323" s="2"/>
      <c r="J19323" s="2"/>
    </row>
    <row r="19324">
      <c r="D19324" s="2"/>
      <c r="G19324" s="2"/>
      <c r="J19324" s="2"/>
    </row>
    <row r="19325">
      <c r="D19325" s="2"/>
      <c r="G19325" s="2"/>
      <c r="J19325" s="2"/>
    </row>
    <row r="19326">
      <c r="D19326" s="2"/>
      <c r="G19326" s="2"/>
      <c r="J19326" s="2"/>
    </row>
    <row r="19327">
      <c r="D19327" s="2"/>
      <c r="G19327" s="2"/>
      <c r="J19327" s="2"/>
    </row>
    <row r="19328">
      <c r="D19328" s="2"/>
      <c r="G19328" s="2"/>
      <c r="J19328" s="2"/>
    </row>
    <row r="19329">
      <c r="D19329" s="2"/>
      <c r="G19329" s="2"/>
      <c r="J19329" s="2"/>
    </row>
    <row r="19330">
      <c r="D19330" s="2"/>
      <c r="G19330" s="2"/>
      <c r="J19330" s="2"/>
    </row>
    <row r="19331">
      <c r="D19331" s="2"/>
      <c r="G19331" s="2"/>
      <c r="J19331" s="2"/>
    </row>
    <row r="19332">
      <c r="D19332" s="2"/>
      <c r="G19332" s="2"/>
      <c r="J19332" s="2"/>
    </row>
    <row r="19333">
      <c r="D19333" s="2"/>
      <c r="G19333" s="2"/>
      <c r="J19333" s="2"/>
    </row>
    <row r="19334">
      <c r="D19334" s="2"/>
      <c r="G19334" s="2"/>
      <c r="J19334" s="2"/>
    </row>
    <row r="19335">
      <c r="D19335" s="2"/>
      <c r="G19335" s="2"/>
      <c r="J19335" s="2"/>
    </row>
    <row r="19336">
      <c r="D19336" s="2"/>
      <c r="G19336" s="2"/>
      <c r="J19336" s="2"/>
    </row>
    <row r="19337">
      <c r="D19337" s="2"/>
      <c r="G19337" s="2"/>
      <c r="J19337" s="2"/>
    </row>
    <row r="19338">
      <c r="D19338" s="2"/>
      <c r="G19338" s="2"/>
      <c r="J19338" s="2"/>
    </row>
    <row r="19339">
      <c r="D19339" s="2"/>
      <c r="G19339" s="2"/>
      <c r="J19339" s="2"/>
    </row>
    <row r="19340">
      <c r="D19340" s="2"/>
      <c r="G19340" s="2"/>
      <c r="J19340" s="2"/>
    </row>
    <row r="19341">
      <c r="D19341" s="2"/>
      <c r="G19341" s="2"/>
      <c r="J19341" s="2"/>
    </row>
    <row r="19342">
      <c r="D19342" s="2"/>
      <c r="G19342" s="2"/>
      <c r="J19342" s="2"/>
    </row>
    <row r="19343">
      <c r="D19343" s="2"/>
      <c r="G19343" s="2"/>
      <c r="J19343" s="2"/>
    </row>
    <row r="19344">
      <c r="D19344" s="2"/>
      <c r="G19344" s="2"/>
      <c r="J19344" s="2"/>
    </row>
    <row r="19345">
      <c r="D19345" s="2"/>
      <c r="G19345" s="2"/>
      <c r="J19345" s="2"/>
    </row>
    <row r="19346">
      <c r="D19346" s="2"/>
      <c r="G19346" s="2"/>
      <c r="J19346" s="2"/>
    </row>
    <row r="19347">
      <c r="D19347" s="2"/>
      <c r="G19347" s="2"/>
      <c r="J19347" s="2"/>
    </row>
    <row r="19348">
      <c r="D19348" s="2"/>
      <c r="G19348" s="2"/>
      <c r="J19348" s="2"/>
    </row>
    <row r="19349">
      <c r="D19349" s="2"/>
      <c r="G19349" s="2"/>
      <c r="J19349" s="2"/>
    </row>
    <row r="19350">
      <c r="D19350" s="2"/>
      <c r="G19350" s="2"/>
      <c r="J19350" s="2"/>
    </row>
    <row r="19351">
      <c r="D19351" s="2"/>
      <c r="G19351" s="2"/>
      <c r="J19351" s="2"/>
    </row>
    <row r="19352">
      <c r="D19352" s="2"/>
      <c r="G19352" s="2"/>
      <c r="J19352" s="2"/>
    </row>
    <row r="19353">
      <c r="D19353" s="2"/>
      <c r="G19353" s="2"/>
      <c r="J19353" s="2"/>
    </row>
    <row r="19354">
      <c r="D19354" s="2"/>
      <c r="G19354" s="2"/>
      <c r="J19354" s="2"/>
    </row>
    <row r="19355">
      <c r="D19355" s="2"/>
      <c r="G19355" s="2"/>
      <c r="J19355" s="2"/>
    </row>
    <row r="19356">
      <c r="D19356" s="2"/>
      <c r="G19356" s="2"/>
      <c r="J19356" s="2"/>
    </row>
    <row r="19357">
      <c r="D19357" s="2"/>
      <c r="G19357" s="2"/>
      <c r="J19357" s="2"/>
    </row>
    <row r="19358">
      <c r="D19358" s="2"/>
      <c r="G19358" s="2"/>
      <c r="J19358" s="2"/>
    </row>
    <row r="19359">
      <c r="D19359" s="2"/>
      <c r="G19359" s="2"/>
      <c r="J19359" s="2"/>
    </row>
    <row r="19360">
      <c r="D19360" s="2"/>
      <c r="G19360" s="2"/>
      <c r="J19360" s="2"/>
    </row>
    <row r="19361">
      <c r="D19361" s="2"/>
      <c r="G19361" s="2"/>
      <c r="J19361" s="2"/>
    </row>
    <row r="19362">
      <c r="D19362" s="2"/>
      <c r="G19362" s="2"/>
      <c r="J19362" s="2"/>
    </row>
    <row r="19363">
      <c r="D19363" s="2"/>
      <c r="G19363" s="2"/>
      <c r="J19363" s="2"/>
    </row>
    <row r="19364">
      <c r="D19364" s="2"/>
      <c r="G19364" s="2"/>
      <c r="J19364" s="2"/>
    </row>
    <row r="19365">
      <c r="D19365" s="2"/>
      <c r="G19365" s="2"/>
      <c r="J19365" s="2"/>
    </row>
    <row r="19366">
      <c r="D19366" s="2"/>
      <c r="G19366" s="2"/>
      <c r="J19366" s="2"/>
    </row>
    <row r="19367">
      <c r="D19367" s="2"/>
      <c r="G19367" s="2"/>
      <c r="J19367" s="2"/>
    </row>
    <row r="19368">
      <c r="D19368" s="2"/>
      <c r="G19368" s="2"/>
      <c r="J19368" s="2"/>
    </row>
    <row r="19369">
      <c r="D19369" s="2"/>
      <c r="G19369" s="2"/>
      <c r="J19369" s="2"/>
    </row>
    <row r="19370">
      <c r="D19370" s="2"/>
      <c r="G19370" s="2"/>
      <c r="J19370" s="2"/>
    </row>
    <row r="19371">
      <c r="D19371" s="2"/>
      <c r="G19371" s="2"/>
      <c r="J19371" s="2"/>
    </row>
    <row r="19372">
      <c r="D19372" s="2"/>
      <c r="G19372" s="2"/>
      <c r="J19372" s="2"/>
    </row>
    <row r="19373">
      <c r="D19373" s="2"/>
      <c r="G19373" s="2"/>
      <c r="J19373" s="2"/>
    </row>
    <row r="19374">
      <c r="D19374" s="2"/>
      <c r="G19374" s="2"/>
      <c r="J19374" s="2"/>
    </row>
    <row r="19375">
      <c r="D19375" s="2"/>
      <c r="G19375" s="2"/>
      <c r="J19375" s="2"/>
    </row>
    <row r="19376">
      <c r="D19376" s="2"/>
      <c r="G19376" s="2"/>
      <c r="J19376" s="2"/>
    </row>
    <row r="19377">
      <c r="D19377" s="2"/>
      <c r="G19377" s="2"/>
      <c r="J19377" s="2"/>
    </row>
    <row r="19378">
      <c r="D19378" s="2"/>
      <c r="G19378" s="2"/>
      <c r="J19378" s="2"/>
    </row>
    <row r="19379">
      <c r="D19379" s="2"/>
      <c r="G19379" s="2"/>
      <c r="J19379" s="2"/>
    </row>
    <row r="19380">
      <c r="D19380" s="2"/>
      <c r="G19380" s="2"/>
      <c r="J19380" s="2"/>
    </row>
    <row r="19381">
      <c r="D19381" s="2"/>
      <c r="G19381" s="2"/>
      <c r="J19381" s="2"/>
    </row>
    <row r="19382">
      <c r="D19382" s="2"/>
      <c r="G19382" s="2"/>
      <c r="J19382" s="2"/>
    </row>
    <row r="19383">
      <c r="D19383" s="2"/>
      <c r="G19383" s="2"/>
      <c r="J19383" s="2"/>
    </row>
    <row r="19384">
      <c r="D19384" s="2"/>
      <c r="G19384" s="2"/>
      <c r="J19384" s="2"/>
    </row>
    <row r="19385">
      <c r="D19385" s="2"/>
      <c r="G19385" s="2"/>
      <c r="J19385" s="2"/>
    </row>
    <row r="19386">
      <c r="D19386" s="2"/>
      <c r="G19386" s="2"/>
      <c r="J19386" s="2"/>
    </row>
    <row r="19387">
      <c r="D19387" s="2"/>
      <c r="G19387" s="2"/>
      <c r="J19387" s="2"/>
    </row>
    <row r="19388">
      <c r="D19388" s="2"/>
      <c r="G19388" s="2"/>
      <c r="J19388" s="2"/>
    </row>
    <row r="19389">
      <c r="D19389" s="2"/>
      <c r="G19389" s="2"/>
      <c r="J19389" s="2"/>
    </row>
    <row r="19390">
      <c r="D19390" s="2"/>
      <c r="G19390" s="2"/>
      <c r="J19390" s="2"/>
    </row>
    <row r="19391">
      <c r="D19391" s="2"/>
      <c r="G19391" s="2"/>
      <c r="J19391" s="2"/>
    </row>
    <row r="19392">
      <c r="D19392" s="2"/>
      <c r="G19392" s="2"/>
      <c r="J19392" s="2"/>
    </row>
    <row r="19393">
      <c r="D19393" s="2"/>
      <c r="G19393" s="2"/>
      <c r="J19393" s="2"/>
    </row>
    <row r="19394">
      <c r="D19394" s="2"/>
      <c r="G19394" s="2"/>
      <c r="J19394" s="2"/>
    </row>
    <row r="19395">
      <c r="D19395" s="2"/>
      <c r="G19395" s="2"/>
      <c r="J19395" s="2"/>
    </row>
    <row r="19396">
      <c r="D19396" s="2"/>
      <c r="G19396" s="2"/>
      <c r="J19396" s="2"/>
    </row>
    <row r="19397">
      <c r="D19397" s="2"/>
      <c r="G19397" s="2"/>
      <c r="J19397" s="2"/>
    </row>
    <row r="19398">
      <c r="D19398" s="2"/>
      <c r="G19398" s="2"/>
      <c r="J19398" s="2"/>
    </row>
    <row r="19399">
      <c r="D19399" s="2"/>
      <c r="G19399" s="2"/>
      <c r="J19399" s="2"/>
    </row>
    <row r="19400">
      <c r="D19400" s="2"/>
      <c r="G19400" s="2"/>
      <c r="J19400" s="2"/>
    </row>
    <row r="19401">
      <c r="D19401" s="2"/>
      <c r="G19401" s="2"/>
      <c r="J19401" s="2"/>
    </row>
    <row r="19402">
      <c r="D19402" s="2"/>
      <c r="G19402" s="2"/>
      <c r="J19402" s="2"/>
    </row>
    <row r="19403">
      <c r="D19403" s="2"/>
      <c r="G19403" s="2"/>
      <c r="J19403" s="2"/>
    </row>
    <row r="19404">
      <c r="D19404" s="2"/>
      <c r="G19404" s="2"/>
      <c r="J19404" s="2"/>
    </row>
    <row r="19405">
      <c r="D19405" s="2"/>
      <c r="G19405" s="2"/>
      <c r="J19405" s="2"/>
    </row>
    <row r="19406">
      <c r="D19406" s="2"/>
      <c r="G19406" s="2"/>
      <c r="J19406" s="2"/>
    </row>
    <row r="19407">
      <c r="D19407" s="2"/>
      <c r="G19407" s="2"/>
      <c r="J19407" s="2"/>
    </row>
    <row r="19408">
      <c r="D19408" s="2"/>
      <c r="G19408" s="2"/>
      <c r="J19408" s="2"/>
    </row>
    <row r="19409">
      <c r="D19409" s="2"/>
      <c r="G19409" s="2"/>
      <c r="J19409" s="2"/>
    </row>
    <row r="19410">
      <c r="D19410" s="2"/>
      <c r="G19410" s="2"/>
      <c r="J19410" s="2"/>
    </row>
    <row r="19411">
      <c r="D19411" s="2"/>
      <c r="G19411" s="2"/>
      <c r="J19411" s="2"/>
    </row>
    <row r="19412">
      <c r="D19412" s="2"/>
      <c r="G19412" s="2"/>
      <c r="J19412" s="2"/>
    </row>
    <row r="19413">
      <c r="D19413" s="2"/>
      <c r="G19413" s="2"/>
      <c r="J19413" s="2"/>
    </row>
    <row r="19414">
      <c r="D19414" s="2"/>
      <c r="G19414" s="2"/>
      <c r="J19414" s="2"/>
    </row>
    <row r="19415">
      <c r="D19415" s="2"/>
      <c r="G19415" s="2"/>
      <c r="J19415" s="2"/>
    </row>
    <row r="19416">
      <c r="D19416" s="2"/>
      <c r="G19416" s="2"/>
      <c r="J19416" s="2"/>
    </row>
    <row r="19417">
      <c r="D19417" s="2"/>
      <c r="G19417" s="2"/>
      <c r="J19417" s="2"/>
    </row>
    <row r="19418">
      <c r="D19418" s="2"/>
      <c r="G19418" s="2"/>
      <c r="J19418" s="2"/>
    </row>
    <row r="19419">
      <c r="D19419" s="2"/>
      <c r="G19419" s="2"/>
      <c r="J19419" s="2"/>
    </row>
    <row r="19420">
      <c r="D19420" s="2"/>
      <c r="G19420" s="2"/>
      <c r="J19420" s="2"/>
    </row>
    <row r="19421">
      <c r="D19421" s="2"/>
      <c r="G19421" s="2"/>
      <c r="J19421" s="2"/>
    </row>
    <row r="19422">
      <c r="D19422" s="2"/>
      <c r="G19422" s="2"/>
      <c r="J19422" s="2"/>
    </row>
    <row r="19423">
      <c r="D19423" s="2"/>
      <c r="G19423" s="2"/>
      <c r="J19423" s="2"/>
    </row>
    <row r="19424">
      <c r="D19424" s="2"/>
      <c r="G19424" s="2"/>
      <c r="J19424" s="2"/>
    </row>
    <row r="19425">
      <c r="D19425" s="2"/>
      <c r="G19425" s="2"/>
      <c r="J19425" s="2"/>
    </row>
    <row r="19426">
      <c r="D19426" s="2"/>
      <c r="G19426" s="2"/>
      <c r="J19426" s="2"/>
    </row>
    <row r="19427">
      <c r="D19427" s="2"/>
      <c r="G19427" s="2"/>
      <c r="J19427" s="2"/>
    </row>
    <row r="19428">
      <c r="D19428" s="2"/>
      <c r="G19428" s="2"/>
      <c r="J19428" s="2"/>
    </row>
    <row r="19429">
      <c r="D19429" s="2"/>
      <c r="G19429" s="2"/>
      <c r="J19429" s="2"/>
    </row>
    <row r="19430">
      <c r="D19430" s="2"/>
      <c r="G19430" s="2"/>
      <c r="J19430" s="2"/>
    </row>
    <row r="19431">
      <c r="D19431" s="2"/>
      <c r="G19431" s="2"/>
      <c r="J19431" s="2"/>
    </row>
    <row r="19432">
      <c r="D19432" s="2"/>
      <c r="G19432" s="2"/>
      <c r="J19432" s="2"/>
    </row>
    <row r="19433">
      <c r="D19433" s="2"/>
      <c r="G19433" s="2"/>
      <c r="J19433" s="2"/>
    </row>
    <row r="19434">
      <c r="D19434" s="2"/>
      <c r="G19434" s="2"/>
      <c r="J19434" s="2"/>
    </row>
    <row r="19435">
      <c r="D19435" s="2"/>
      <c r="G19435" s="2"/>
      <c r="J19435" s="2"/>
    </row>
    <row r="19436">
      <c r="D19436" s="2"/>
      <c r="G19436" s="2"/>
      <c r="J19436" s="2"/>
    </row>
    <row r="19437">
      <c r="D19437" s="2"/>
      <c r="G19437" s="2"/>
      <c r="J19437" s="2"/>
    </row>
    <row r="19438">
      <c r="D19438" s="2"/>
      <c r="G19438" s="2"/>
      <c r="J19438" s="2"/>
    </row>
    <row r="19439">
      <c r="D19439" s="2"/>
      <c r="G19439" s="2"/>
      <c r="J19439" s="2"/>
    </row>
    <row r="19440">
      <c r="D19440" s="2"/>
      <c r="G19440" s="2"/>
      <c r="J19440" s="2"/>
    </row>
    <row r="19441">
      <c r="D19441" s="2"/>
      <c r="G19441" s="2"/>
      <c r="J19441" s="2"/>
    </row>
    <row r="19442">
      <c r="D19442" s="2"/>
      <c r="G19442" s="2"/>
      <c r="J19442" s="2"/>
    </row>
    <row r="19443">
      <c r="D19443" s="2"/>
      <c r="G19443" s="2"/>
      <c r="J19443" s="2"/>
    </row>
    <row r="19444">
      <c r="D19444" s="2"/>
      <c r="G19444" s="2"/>
      <c r="J19444" s="2"/>
    </row>
    <row r="19445">
      <c r="D19445" s="2"/>
      <c r="G19445" s="2"/>
      <c r="J19445" s="2"/>
    </row>
    <row r="19446">
      <c r="D19446" s="2"/>
      <c r="G19446" s="2"/>
      <c r="J19446" s="2"/>
    </row>
    <row r="19447">
      <c r="D19447" s="2"/>
      <c r="G19447" s="2"/>
      <c r="J19447" s="2"/>
    </row>
    <row r="19448">
      <c r="D19448" s="2"/>
      <c r="G19448" s="2"/>
      <c r="J19448" s="2"/>
    </row>
    <row r="19449">
      <c r="D19449" s="2"/>
      <c r="G19449" s="2"/>
      <c r="J19449" s="2"/>
    </row>
    <row r="19450">
      <c r="D19450" s="2"/>
      <c r="G19450" s="2"/>
      <c r="J19450" s="2"/>
    </row>
    <row r="19451">
      <c r="D19451" s="2"/>
      <c r="G19451" s="2"/>
      <c r="J19451" s="2"/>
    </row>
    <row r="19452">
      <c r="D19452" s="2"/>
      <c r="G19452" s="2"/>
      <c r="J19452" s="2"/>
    </row>
    <row r="19453">
      <c r="D19453" s="2"/>
      <c r="G19453" s="2"/>
      <c r="J19453" s="2"/>
    </row>
    <row r="19454">
      <c r="D19454" s="2"/>
      <c r="G19454" s="2"/>
      <c r="J19454" s="2"/>
    </row>
    <row r="19455">
      <c r="D19455" s="2"/>
      <c r="G19455" s="2"/>
      <c r="J19455" s="2"/>
    </row>
    <row r="19456">
      <c r="D19456" s="2"/>
      <c r="G19456" s="2"/>
      <c r="J19456" s="2"/>
    </row>
    <row r="19457">
      <c r="D19457" s="2"/>
      <c r="G19457" s="2"/>
      <c r="J19457" s="2"/>
    </row>
    <row r="19458">
      <c r="D19458" s="2"/>
      <c r="G19458" s="2"/>
      <c r="J19458" s="2"/>
    </row>
    <row r="19459">
      <c r="D19459" s="2"/>
      <c r="G19459" s="2"/>
      <c r="J19459" s="2"/>
    </row>
    <row r="19460">
      <c r="D19460" s="2"/>
      <c r="G19460" s="2"/>
      <c r="J19460" s="2"/>
    </row>
    <row r="19461">
      <c r="D19461" s="2"/>
      <c r="G19461" s="2"/>
      <c r="J19461" s="2"/>
    </row>
    <row r="19462">
      <c r="D19462" s="2"/>
      <c r="G19462" s="2"/>
      <c r="J19462" s="2"/>
    </row>
    <row r="19463">
      <c r="D19463" s="2"/>
      <c r="G19463" s="2"/>
      <c r="J19463" s="2"/>
    </row>
    <row r="19464">
      <c r="D19464" s="2"/>
      <c r="G19464" s="2"/>
      <c r="J19464" s="2"/>
    </row>
    <row r="19465">
      <c r="D19465" s="2"/>
      <c r="G19465" s="2"/>
      <c r="J19465" s="2"/>
    </row>
    <row r="19466">
      <c r="D19466" s="2"/>
      <c r="G19466" s="2"/>
      <c r="J19466" s="2"/>
    </row>
    <row r="19467">
      <c r="D19467" s="2"/>
      <c r="G19467" s="2"/>
      <c r="J19467" s="2"/>
    </row>
    <row r="19468">
      <c r="D19468" s="2"/>
      <c r="G19468" s="2"/>
      <c r="J19468" s="2"/>
    </row>
    <row r="19469">
      <c r="D19469" s="2"/>
      <c r="G19469" s="2"/>
      <c r="J19469" s="2"/>
    </row>
    <row r="19470">
      <c r="D19470" s="2"/>
      <c r="G19470" s="2"/>
      <c r="J19470" s="2"/>
    </row>
    <row r="19471">
      <c r="D19471" s="2"/>
      <c r="G19471" s="2"/>
      <c r="J19471" s="2"/>
    </row>
    <row r="19472">
      <c r="D19472" s="2"/>
      <c r="G19472" s="2"/>
      <c r="J19472" s="2"/>
    </row>
    <row r="19473">
      <c r="D19473" s="2"/>
      <c r="G19473" s="2"/>
      <c r="J19473" s="2"/>
    </row>
    <row r="19474">
      <c r="D19474" s="2"/>
      <c r="G19474" s="2"/>
      <c r="J19474" s="2"/>
    </row>
    <row r="19475">
      <c r="D19475" s="2"/>
      <c r="G19475" s="2"/>
      <c r="J19475" s="2"/>
    </row>
    <row r="19476">
      <c r="D19476" s="2"/>
      <c r="G19476" s="2"/>
      <c r="J19476" s="2"/>
    </row>
    <row r="19477">
      <c r="D19477" s="2"/>
      <c r="G19477" s="2"/>
      <c r="J19477" s="2"/>
    </row>
    <row r="19478">
      <c r="D19478" s="2"/>
      <c r="G19478" s="2"/>
      <c r="J19478" s="2"/>
    </row>
    <row r="19479">
      <c r="D19479" s="2"/>
      <c r="G19479" s="2"/>
      <c r="J19479" s="2"/>
    </row>
    <row r="19480">
      <c r="D19480" s="2"/>
      <c r="G19480" s="2"/>
      <c r="J19480" s="2"/>
    </row>
    <row r="19481">
      <c r="D19481" s="2"/>
      <c r="G19481" s="2"/>
      <c r="J19481" s="2"/>
    </row>
    <row r="19482">
      <c r="D19482" s="2"/>
      <c r="G19482" s="2"/>
      <c r="J19482" s="2"/>
    </row>
    <row r="19483">
      <c r="D19483" s="2"/>
      <c r="G19483" s="2"/>
      <c r="J19483" s="2"/>
    </row>
    <row r="19484">
      <c r="D19484" s="2"/>
      <c r="G19484" s="2"/>
      <c r="J19484" s="2"/>
    </row>
    <row r="19485">
      <c r="D19485" s="2"/>
      <c r="G19485" s="2"/>
      <c r="J19485" s="2"/>
    </row>
    <row r="19486">
      <c r="D19486" s="2"/>
      <c r="G19486" s="2"/>
      <c r="J19486" s="2"/>
    </row>
    <row r="19487">
      <c r="D19487" s="2"/>
      <c r="G19487" s="2"/>
      <c r="J19487" s="2"/>
    </row>
    <row r="19488">
      <c r="D19488" s="2"/>
      <c r="G19488" s="2"/>
      <c r="J19488" s="2"/>
    </row>
    <row r="19489">
      <c r="D19489" s="2"/>
      <c r="G19489" s="2"/>
      <c r="J19489" s="2"/>
    </row>
    <row r="19490">
      <c r="D19490" s="2"/>
      <c r="G19490" s="2"/>
      <c r="J19490" s="2"/>
    </row>
    <row r="19491">
      <c r="D19491" s="2"/>
      <c r="G19491" s="2"/>
      <c r="J19491" s="2"/>
    </row>
    <row r="19492">
      <c r="D19492" s="2"/>
      <c r="G19492" s="2"/>
      <c r="J19492" s="2"/>
    </row>
    <row r="19493">
      <c r="D19493" s="2"/>
      <c r="G19493" s="2"/>
      <c r="J19493" s="2"/>
    </row>
    <row r="19494">
      <c r="D19494" s="2"/>
      <c r="G19494" s="2"/>
      <c r="J19494" s="2"/>
    </row>
    <row r="19495">
      <c r="D19495" s="2"/>
      <c r="G19495" s="2"/>
      <c r="J19495" s="2"/>
    </row>
    <row r="19496">
      <c r="D19496" s="2"/>
      <c r="G19496" s="2"/>
      <c r="J19496" s="2"/>
    </row>
    <row r="19497">
      <c r="D19497" s="2"/>
      <c r="G19497" s="2"/>
      <c r="J19497" s="2"/>
    </row>
    <row r="19498">
      <c r="D19498" s="2"/>
      <c r="G19498" s="2"/>
      <c r="J19498" s="2"/>
    </row>
    <row r="19499">
      <c r="D19499" s="2"/>
      <c r="G19499" s="2"/>
      <c r="J19499" s="2"/>
    </row>
    <row r="19500">
      <c r="D19500" s="2"/>
      <c r="G19500" s="2"/>
      <c r="J19500" s="2"/>
    </row>
    <row r="19501">
      <c r="D19501" s="2"/>
      <c r="G19501" s="2"/>
      <c r="J19501" s="2"/>
    </row>
    <row r="19502">
      <c r="D19502" s="2"/>
      <c r="G19502" s="2"/>
      <c r="J19502" s="2"/>
    </row>
    <row r="19503">
      <c r="D19503" s="2"/>
      <c r="G19503" s="2"/>
      <c r="J19503" s="2"/>
    </row>
    <row r="19504">
      <c r="D19504" s="2"/>
      <c r="G19504" s="2"/>
      <c r="J19504" s="2"/>
    </row>
    <row r="19505">
      <c r="D19505" s="2"/>
      <c r="G19505" s="2"/>
      <c r="J19505" s="2"/>
    </row>
    <row r="19506">
      <c r="D19506" s="2"/>
      <c r="G19506" s="2"/>
      <c r="J19506" s="2"/>
    </row>
    <row r="19507">
      <c r="D19507" s="2"/>
      <c r="G19507" s="2"/>
      <c r="J19507" s="2"/>
    </row>
    <row r="19508">
      <c r="D19508" s="2"/>
      <c r="G19508" s="2"/>
      <c r="J19508" s="2"/>
    </row>
    <row r="19509">
      <c r="D19509" s="2"/>
      <c r="G19509" s="2"/>
      <c r="J19509" s="2"/>
    </row>
    <row r="19510">
      <c r="D19510" s="2"/>
      <c r="G19510" s="2"/>
      <c r="J19510" s="2"/>
    </row>
    <row r="19511">
      <c r="D19511" s="2"/>
      <c r="G19511" s="2"/>
      <c r="J19511" s="2"/>
    </row>
    <row r="19512">
      <c r="D19512" s="2"/>
      <c r="G19512" s="2"/>
      <c r="J19512" s="2"/>
    </row>
    <row r="19513">
      <c r="D19513" s="2"/>
      <c r="G19513" s="2"/>
      <c r="J19513" s="2"/>
    </row>
    <row r="19514">
      <c r="D19514" s="2"/>
      <c r="G19514" s="2"/>
      <c r="J19514" s="2"/>
    </row>
    <row r="19515">
      <c r="D19515" s="2"/>
      <c r="G19515" s="2"/>
      <c r="J19515" s="2"/>
    </row>
    <row r="19516">
      <c r="D19516" s="2"/>
      <c r="G19516" s="2"/>
      <c r="J19516" s="2"/>
    </row>
    <row r="19517">
      <c r="D19517" s="2"/>
      <c r="G19517" s="2"/>
      <c r="J19517" s="2"/>
    </row>
    <row r="19518">
      <c r="D19518" s="2"/>
      <c r="G19518" s="2"/>
      <c r="J19518" s="2"/>
    </row>
    <row r="19519">
      <c r="D19519" s="2"/>
      <c r="G19519" s="2"/>
      <c r="J19519" s="2"/>
    </row>
    <row r="19520">
      <c r="D19520" s="2"/>
      <c r="G19520" s="2"/>
      <c r="J19520" s="2"/>
    </row>
    <row r="19521">
      <c r="D19521" s="2"/>
      <c r="G19521" s="2"/>
      <c r="J19521" s="2"/>
    </row>
    <row r="19522">
      <c r="D19522" s="2"/>
      <c r="G19522" s="2"/>
      <c r="J19522" s="2"/>
    </row>
    <row r="19523">
      <c r="D19523" s="2"/>
      <c r="G19523" s="2"/>
      <c r="J19523" s="2"/>
    </row>
    <row r="19524">
      <c r="D19524" s="2"/>
      <c r="G19524" s="2"/>
      <c r="J19524" s="2"/>
    </row>
    <row r="19525">
      <c r="D19525" s="2"/>
      <c r="G19525" s="2"/>
      <c r="J19525" s="2"/>
    </row>
    <row r="19526">
      <c r="D19526" s="2"/>
      <c r="G19526" s="2"/>
      <c r="J19526" s="2"/>
    </row>
    <row r="19527">
      <c r="D19527" s="2"/>
      <c r="G19527" s="2"/>
      <c r="J19527" s="2"/>
    </row>
    <row r="19528">
      <c r="D19528" s="2"/>
      <c r="G19528" s="2"/>
      <c r="J19528" s="2"/>
    </row>
    <row r="19529">
      <c r="D19529" s="2"/>
      <c r="G19529" s="2"/>
      <c r="J19529" s="2"/>
    </row>
    <row r="19530">
      <c r="D19530" s="2"/>
      <c r="G19530" s="2"/>
      <c r="J19530" s="2"/>
    </row>
    <row r="19531">
      <c r="D19531" s="2"/>
      <c r="G19531" s="2"/>
      <c r="J19531" s="2"/>
    </row>
    <row r="19532">
      <c r="D19532" s="2"/>
      <c r="G19532" s="2"/>
      <c r="J19532" s="2"/>
    </row>
    <row r="19533">
      <c r="D19533" s="2"/>
      <c r="G19533" s="2"/>
      <c r="J19533" s="2"/>
    </row>
    <row r="19534">
      <c r="D19534" s="2"/>
      <c r="G19534" s="2"/>
      <c r="J19534" s="2"/>
    </row>
    <row r="19535">
      <c r="D19535" s="2"/>
      <c r="G19535" s="2"/>
      <c r="J19535" s="2"/>
    </row>
    <row r="19536">
      <c r="D19536" s="2"/>
      <c r="G19536" s="2"/>
      <c r="J19536" s="2"/>
    </row>
    <row r="19537">
      <c r="D19537" s="2"/>
      <c r="G19537" s="2"/>
      <c r="J19537" s="2"/>
    </row>
    <row r="19538">
      <c r="D19538" s="2"/>
      <c r="G19538" s="2"/>
      <c r="J19538" s="2"/>
    </row>
    <row r="19539">
      <c r="D19539" s="2"/>
      <c r="G19539" s="2"/>
      <c r="J19539" s="2"/>
    </row>
    <row r="19540">
      <c r="D19540" s="2"/>
      <c r="G19540" s="2"/>
      <c r="J19540" s="2"/>
    </row>
    <row r="19541">
      <c r="D19541" s="2"/>
      <c r="G19541" s="2"/>
      <c r="J19541" s="2"/>
    </row>
    <row r="19542">
      <c r="D19542" s="2"/>
      <c r="G19542" s="2"/>
      <c r="J19542" s="2"/>
    </row>
    <row r="19543">
      <c r="D19543" s="2"/>
      <c r="G19543" s="2"/>
      <c r="J19543" s="2"/>
    </row>
    <row r="19544">
      <c r="D19544" s="2"/>
      <c r="G19544" s="2"/>
      <c r="J19544" s="2"/>
    </row>
    <row r="19545">
      <c r="D19545" s="2"/>
      <c r="G19545" s="2"/>
      <c r="J19545" s="2"/>
    </row>
    <row r="19546">
      <c r="D19546" s="2"/>
      <c r="G19546" s="2"/>
      <c r="J19546" s="2"/>
    </row>
    <row r="19547">
      <c r="D19547" s="2"/>
      <c r="G19547" s="2"/>
      <c r="J19547" s="2"/>
    </row>
    <row r="19548">
      <c r="D19548" s="2"/>
      <c r="G19548" s="2"/>
      <c r="J19548" s="2"/>
    </row>
    <row r="19549">
      <c r="D19549" s="2"/>
      <c r="G19549" s="2"/>
      <c r="J19549" s="2"/>
    </row>
    <row r="19550">
      <c r="D19550" s="2"/>
      <c r="G19550" s="2"/>
      <c r="J19550" s="2"/>
    </row>
    <row r="19551">
      <c r="D19551" s="2"/>
      <c r="G19551" s="2"/>
      <c r="J19551" s="2"/>
    </row>
    <row r="19552">
      <c r="D19552" s="2"/>
      <c r="G19552" s="2"/>
      <c r="J19552" s="2"/>
    </row>
    <row r="19553">
      <c r="D19553" s="2"/>
      <c r="G19553" s="2"/>
      <c r="J19553" s="2"/>
    </row>
    <row r="19554">
      <c r="D19554" s="2"/>
      <c r="G19554" s="2"/>
      <c r="J19554" s="2"/>
    </row>
    <row r="19555">
      <c r="D19555" s="2"/>
      <c r="G19555" s="2"/>
      <c r="J19555" s="2"/>
    </row>
    <row r="19556">
      <c r="D19556" s="2"/>
      <c r="G19556" s="2"/>
      <c r="J19556" s="2"/>
    </row>
    <row r="19557">
      <c r="D19557" s="2"/>
      <c r="G19557" s="2"/>
      <c r="J19557" s="2"/>
    </row>
    <row r="19558">
      <c r="D19558" s="2"/>
      <c r="G19558" s="2"/>
      <c r="J19558" s="2"/>
    </row>
    <row r="19559">
      <c r="D19559" s="2"/>
      <c r="G19559" s="2"/>
      <c r="J19559" s="2"/>
    </row>
    <row r="19560">
      <c r="D19560" s="2"/>
      <c r="G19560" s="2"/>
      <c r="J19560" s="2"/>
    </row>
    <row r="19561">
      <c r="D19561" s="2"/>
      <c r="G19561" s="2"/>
      <c r="J19561" s="2"/>
    </row>
    <row r="19562">
      <c r="D19562" s="2"/>
      <c r="G19562" s="2"/>
      <c r="J19562" s="2"/>
    </row>
    <row r="19563">
      <c r="D19563" s="2"/>
      <c r="G19563" s="2"/>
      <c r="J19563" s="2"/>
    </row>
    <row r="19564">
      <c r="D19564" s="2"/>
      <c r="G19564" s="2"/>
      <c r="J19564" s="2"/>
    </row>
    <row r="19565">
      <c r="D19565" s="2"/>
      <c r="G19565" s="2"/>
      <c r="J19565" s="2"/>
    </row>
    <row r="19566">
      <c r="D19566" s="2"/>
      <c r="G19566" s="2"/>
      <c r="J19566" s="2"/>
    </row>
    <row r="19567">
      <c r="D19567" s="2"/>
      <c r="G19567" s="2"/>
      <c r="J19567" s="2"/>
    </row>
    <row r="19568">
      <c r="D19568" s="2"/>
      <c r="G19568" s="2"/>
      <c r="J19568" s="2"/>
    </row>
    <row r="19569">
      <c r="D19569" s="2"/>
      <c r="G19569" s="2"/>
      <c r="J19569" s="2"/>
    </row>
    <row r="19570">
      <c r="D19570" s="2"/>
      <c r="G19570" s="2"/>
      <c r="J19570" s="2"/>
    </row>
    <row r="19571">
      <c r="D19571" s="2"/>
      <c r="G19571" s="2"/>
      <c r="J19571" s="2"/>
    </row>
    <row r="19572">
      <c r="D19572" s="2"/>
      <c r="G19572" s="2"/>
      <c r="J19572" s="2"/>
    </row>
    <row r="19573">
      <c r="D19573" s="2"/>
      <c r="G19573" s="2"/>
      <c r="J19573" s="2"/>
    </row>
    <row r="19574">
      <c r="D19574" s="2"/>
      <c r="G19574" s="2"/>
      <c r="J19574" s="2"/>
    </row>
    <row r="19575">
      <c r="D19575" s="2"/>
      <c r="G19575" s="2"/>
      <c r="J19575" s="2"/>
    </row>
    <row r="19576">
      <c r="D19576" s="2"/>
      <c r="G19576" s="2"/>
      <c r="J19576" s="2"/>
    </row>
    <row r="19577">
      <c r="D19577" s="2"/>
      <c r="G19577" s="2"/>
      <c r="J19577" s="2"/>
    </row>
    <row r="19578">
      <c r="D19578" s="2"/>
      <c r="G19578" s="2"/>
      <c r="J19578" s="2"/>
    </row>
    <row r="19579">
      <c r="D19579" s="2"/>
      <c r="G19579" s="2"/>
      <c r="J19579" s="2"/>
    </row>
    <row r="19580">
      <c r="D19580" s="2"/>
      <c r="G19580" s="2"/>
      <c r="J19580" s="2"/>
    </row>
    <row r="19581">
      <c r="D19581" s="2"/>
      <c r="G19581" s="2"/>
      <c r="J19581" s="2"/>
    </row>
    <row r="19582">
      <c r="D19582" s="2"/>
      <c r="G19582" s="2"/>
      <c r="J19582" s="2"/>
    </row>
    <row r="19583">
      <c r="D19583" s="2"/>
      <c r="G19583" s="2"/>
      <c r="J19583" s="2"/>
    </row>
    <row r="19584">
      <c r="D19584" s="2"/>
      <c r="G19584" s="2"/>
      <c r="J19584" s="2"/>
    </row>
    <row r="19585">
      <c r="D19585" s="2"/>
      <c r="G19585" s="2"/>
      <c r="J19585" s="2"/>
    </row>
    <row r="19586">
      <c r="D19586" s="2"/>
      <c r="G19586" s="2"/>
      <c r="J19586" s="2"/>
    </row>
    <row r="19587">
      <c r="D19587" s="2"/>
      <c r="G19587" s="2"/>
      <c r="J19587" s="2"/>
    </row>
    <row r="19588">
      <c r="D19588" s="2"/>
      <c r="G19588" s="2"/>
      <c r="J19588" s="2"/>
    </row>
    <row r="19589">
      <c r="D19589" s="2"/>
      <c r="G19589" s="2"/>
      <c r="J19589" s="2"/>
    </row>
    <row r="19590">
      <c r="D19590" s="2"/>
      <c r="G19590" s="2"/>
      <c r="J19590" s="2"/>
    </row>
    <row r="19591">
      <c r="D19591" s="2"/>
      <c r="G19591" s="2"/>
      <c r="J19591" s="2"/>
    </row>
    <row r="19592">
      <c r="D19592" s="2"/>
      <c r="G19592" s="2"/>
      <c r="J19592" s="2"/>
    </row>
    <row r="19593">
      <c r="D19593" s="2"/>
      <c r="G19593" s="2"/>
      <c r="J19593" s="2"/>
    </row>
    <row r="19594">
      <c r="D19594" s="2"/>
      <c r="G19594" s="2"/>
      <c r="J19594" s="2"/>
    </row>
    <row r="19595">
      <c r="D19595" s="2"/>
      <c r="G19595" s="2"/>
      <c r="J19595" s="2"/>
    </row>
    <row r="19596">
      <c r="D19596" s="2"/>
      <c r="G19596" s="2"/>
      <c r="J19596" s="2"/>
    </row>
    <row r="19597">
      <c r="D19597" s="2"/>
      <c r="G19597" s="2"/>
      <c r="J19597" s="2"/>
    </row>
    <row r="19598">
      <c r="D19598" s="2"/>
      <c r="G19598" s="2"/>
      <c r="J19598" s="2"/>
    </row>
    <row r="19599">
      <c r="D19599" s="2"/>
      <c r="G19599" s="2"/>
      <c r="J19599" s="2"/>
    </row>
    <row r="19600">
      <c r="D19600" s="2"/>
      <c r="G19600" s="2"/>
      <c r="J19600" s="2"/>
    </row>
    <row r="19601">
      <c r="D19601" s="2"/>
      <c r="G19601" s="2"/>
      <c r="J19601" s="2"/>
    </row>
    <row r="19602">
      <c r="D19602" s="2"/>
      <c r="G19602" s="2"/>
      <c r="J19602" s="2"/>
    </row>
    <row r="19603">
      <c r="D19603" s="2"/>
      <c r="G19603" s="2"/>
      <c r="J19603" s="2"/>
    </row>
    <row r="19604">
      <c r="D19604" s="2"/>
      <c r="G19604" s="2"/>
      <c r="J19604" s="2"/>
    </row>
    <row r="19605">
      <c r="D19605" s="2"/>
      <c r="G19605" s="2"/>
      <c r="J19605" s="2"/>
    </row>
    <row r="19606">
      <c r="D19606" s="2"/>
      <c r="G19606" s="2"/>
      <c r="J19606" s="2"/>
    </row>
    <row r="19607">
      <c r="D19607" s="2"/>
      <c r="G19607" s="2"/>
      <c r="J19607" s="2"/>
    </row>
    <row r="19608">
      <c r="D19608" s="2"/>
      <c r="G19608" s="2"/>
      <c r="J19608" s="2"/>
    </row>
    <row r="19609">
      <c r="D19609" s="2"/>
      <c r="G19609" s="2"/>
      <c r="J19609" s="2"/>
    </row>
    <row r="19610">
      <c r="D19610" s="2"/>
      <c r="G19610" s="2"/>
      <c r="J19610" s="2"/>
    </row>
    <row r="19611">
      <c r="D19611" s="2"/>
      <c r="G19611" s="2"/>
      <c r="J19611" s="2"/>
    </row>
    <row r="19612">
      <c r="D19612" s="2"/>
      <c r="G19612" s="2"/>
      <c r="J19612" s="2"/>
    </row>
    <row r="19613">
      <c r="D19613" s="2"/>
      <c r="G19613" s="2"/>
      <c r="J19613" s="2"/>
    </row>
    <row r="19614">
      <c r="D19614" s="2"/>
      <c r="G19614" s="2"/>
      <c r="J19614" s="2"/>
    </row>
    <row r="19615">
      <c r="D19615" s="2"/>
      <c r="G19615" s="2"/>
      <c r="J19615" s="2"/>
    </row>
    <row r="19616">
      <c r="D19616" s="2"/>
      <c r="G19616" s="2"/>
      <c r="J19616" s="2"/>
    </row>
    <row r="19617">
      <c r="D19617" s="2"/>
      <c r="G19617" s="2"/>
      <c r="J19617" s="2"/>
    </row>
    <row r="19618">
      <c r="D19618" s="2"/>
      <c r="G19618" s="2"/>
      <c r="J19618" s="2"/>
    </row>
    <row r="19619">
      <c r="D19619" s="2"/>
      <c r="G19619" s="2"/>
      <c r="J19619" s="2"/>
    </row>
    <row r="19620">
      <c r="D19620" s="2"/>
      <c r="G19620" s="2"/>
      <c r="J19620" s="2"/>
    </row>
    <row r="19621">
      <c r="D19621" s="2"/>
      <c r="G19621" s="2"/>
      <c r="J19621" s="2"/>
    </row>
    <row r="19622">
      <c r="D19622" s="2"/>
      <c r="G19622" s="2"/>
      <c r="J19622" s="2"/>
    </row>
    <row r="19623">
      <c r="D19623" s="2"/>
      <c r="G19623" s="2"/>
      <c r="J19623" s="2"/>
    </row>
    <row r="19624">
      <c r="D19624" s="2"/>
      <c r="G19624" s="2"/>
      <c r="J19624" s="2"/>
    </row>
    <row r="19625">
      <c r="D19625" s="2"/>
      <c r="G19625" s="2"/>
      <c r="J19625" s="2"/>
    </row>
    <row r="19626">
      <c r="D19626" s="2"/>
      <c r="G19626" s="2"/>
      <c r="J19626" s="2"/>
    </row>
    <row r="19627">
      <c r="D19627" s="2"/>
      <c r="G19627" s="2"/>
      <c r="J19627" s="2"/>
    </row>
    <row r="19628">
      <c r="D19628" s="2"/>
      <c r="G19628" s="2"/>
      <c r="J19628" s="2"/>
    </row>
    <row r="19629">
      <c r="D19629" s="2"/>
      <c r="G19629" s="2"/>
      <c r="J19629" s="2"/>
    </row>
    <row r="19630">
      <c r="D19630" s="2"/>
      <c r="G19630" s="2"/>
      <c r="J19630" s="2"/>
    </row>
    <row r="19631">
      <c r="D19631" s="2"/>
      <c r="G19631" s="2"/>
      <c r="J19631" s="2"/>
    </row>
    <row r="19632">
      <c r="D19632" s="2"/>
      <c r="G19632" s="2"/>
      <c r="J19632" s="2"/>
    </row>
    <row r="19633">
      <c r="D19633" s="2"/>
      <c r="G19633" s="2"/>
      <c r="J19633" s="2"/>
    </row>
    <row r="19634">
      <c r="D19634" s="2"/>
      <c r="G19634" s="2"/>
      <c r="J19634" s="2"/>
    </row>
    <row r="19635">
      <c r="D19635" s="2"/>
      <c r="G19635" s="2"/>
      <c r="J19635" s="2"/>
    </row>
    <row r="19636">
      <c r="D19636" s="2"/>
      <c r="G19636" s="2"/>
      <c r="J19636" s="2"/>
    </row>
    <row r="19637">
      <c r="D19637" s="2"/>
      <c r="G19637" s="2"/>
      <c r="J19637" s="2"/>
    </row>
    <row r="19638">
      <c r="D19638" s="2"/>
      <c r="G19638" s="2"/>
      <c r="J19638" s="2"/>
    </row>
    <row r="19639">
      <c r="D19639" s="2"/>
      <c r="G19639" s="2"/>
      <c r="J19639" s="2"/>
    </row>
    <row r="19640">
      <c r="D19640" s="2"/>
      <c r="G19640" s="2"/>
      <c r="J19640" s="2"/>
    </row>
    <row r="19641">
      <c r="D19641" s="2"/>
      <c r="G19641" s="2"/>
      <c r="J19641" s="2"/>
    </row>
    <row r="19642">
      <c r="D19642" s="2"/>
      <c r="G19642" s="2"/>
      <c r="J19642" s="2"/>
    </row>
    <row r="19643">
      <c r="D19643" s="2"/>
      <c r="G19643" s="2"/>
      <c r="J19643" s="2"/>
    </row>
    <row r="19644">
      <c r="D19644" s="2"/>
      <c r="G19644" s="2"/>
      <c r="J19644" s="2"/>
    </row>
    <row r="19645">
      <c r="D19645" s="2"/>
      <c r="G19645" s="2"/>
      <c r="J19645" s="2"/>
    </row>
    <row r="19646">
      <c r="D19646" s="2"/>
      <c r="G19646" s="2"/>
      <c r="J19646" s="2"/>
    </row>
    <row r="19647">
      <c r="D19647" s="2"/>
      <c r="G19647" s="2"/>
      <c r="J19647" s="2"/>
    </row>
    <row r="19648">
      <c r="D19648" s="2"/>
      <c r="G19648" s="2"/>
      <c r="J19648" s="2"/>
    </row>
    <row r="19649">
      <c r="D19649" s="2"/>
      <c r="G19649" s="2"/>
      <c r="J19649" s="2"/>
    </row>
    <row r="19650">
      <c r="D19650" s="2"/>
      <c r="G19650" s="2"/>
      <c r="J19650" s="2"/>
    </row>
    <row r="19651">
      <c r="D19651" s="2"/>
      <c r="G19651" s="2"/>
      <c r="J19651" s="2"/>
    </row>
    <row r="19652">
      <c r="D19652" s="2"/>
      <c r="G19652" s="2"/>
      <c r="J19652" s="2"/>
    </row>
    <row r="19653">
      <c r="D19653" s="2"/>
      <c r="G19653" s="2"/>
      <c r="J19653" s="2"/>
    </row>
    <row r="19654">
      <c r="D19654" s="2"/>
      <c r="G19654" s="2"/>
      <c r="J19654" s="2"/>
    </row>
    <row r="19655">
      <c r="D19655" s="2"/>
      <c r="G19655" s="2"/>
      <c r="J19655" s="2"/>
    </row>
    <row r="19656">
      <c r="D19656" s="2"/>
      <c r="G19656" s="2"/>
      <c r="J19656" s="2"/>
    </row>
    <row r="19657">
      <c r="D19657" s="2"/>
      <c r="G19657" s="2"/>
      <c r="J19657" s="2"/>
    </row>
    <row r="19658">
      <c r="D19658" s="2"/>
      <c r="G19658" s="2"/>
      <c r="J19658" s="2"/>
    </row>
    <row r="19659">
      <c r="D19659" s="2"/>
      <c r="G19659" s="2"/>
      <c r="J19659" s="2"/>
    </row>
    <row r="19660">
      <c r="D19660" s="2"/>
      <c r="G19660" s="2"/>
      <c r="J19660" s="2"/>
    </row>
    <row r="19661">
      <c r="D19661" s="2"/>
      <c r="G19661" s="2"/>
      <c r="J19661" s="2"/>
    </row>
    <row r="19662">
      <c r="D19662" s="2"/>
      <c r="G19662" s="2"/>
      <c r="J19662" s="2"/>
    </row>
    <row r="19663">
      <c r="D19663" s="2"/>
      <c r="G19663" s="2"/>
      <c r="J19663" s="2"/>
    </row>
    <row r="19664">
      <c r="D19664" s="2"/>
      <c r="G19664" s="2"/>
      <c r="J19664" s="2"/>
    </row>
    <row r="19665">
      <c r="D19665" s="2"/>
      <c r="G19665" s="2"/>
      <c r="J19665" s="2"/>
    </row>
    <row r="19666">
      <c r="D19666" s="2"/>
      <c r="G19666" s="2"/>
      <c r="J19666" s="2"/>
    </row>
    <row r="19667">
      <c r="D19667" s="2"/>
      <c r="G19667" s="2"/>
      <c r="J19667" s="2"/>
    </row>
    <row r="19668">
      <c r="D19668" s="2"/>
      <c r="G19668" s="2"/>
      <c r="J19668" s="2"/>
    </row>
    <row r="19669">
      <c r="D19669" s="2"/>
      <c r="G19669" s="2"/>
      <c r="J19669" s="2"/>
    </row>
    <row r="19670">
      <c r="D19670" s="2"/>
      <c r="G19670" s="2"/>
      <c r="J19670" s="2"/>
    </row>
    <row r="19671">
      <c r="D19671" s="2"/>
      <c r="G19671" s="2"/>
      <c r="J19671" s="2"/>
    </row>
    <row r="19672">
      <c r="D19672" s="2"/>
      <c r="G19672" s="2"/>
      <c r="J19672" s="2"/>
    </row>
    <row r="19673">
      <c r="D19673" s="2"/>
      <c r="G19673" s="2"/>
      <c r="J19673" s="2"/>
    </row>
    <row r="19674">
      <c r="D19674" s="2"/>
      <c r="G19674" s="2"/>
      <c r="J19674" s="2"/>
    </row>
    <row r="19675">
      <c r="D19675" s="2"/>
      <c r="G19675" s="2"/>
      <c r="J19675" s="2"/>
    </row>
    <row r="19676">
      <c r="D19676" s="2"/>
      <c r="G19676" s="2"/>
      <c r="J19676" s="2"/>
    </row>
    <row r="19677">
      <c r="D19677" s="2"/>
      <c r="G19677" s="2"/>
      <c r="J19677" s="2"/>
    </row>
    <row r="19678">
      <c r="D19678" s="2"/>
      <c r="G19678" s="2"/>
      <c r="J19678" s="2"/>
    </row>
    <row r="19679">
      <c r="D19679" s="2"/>
      <c r="G19679" s="2"/>
      <c r="J19679" s="2"/>
    </row>
    <row r="19680">
      <c r="D19680" s="2"/>
      <c r="G19680" s="2"/>
      <c r="J19680" s="2"/>
    </row>
    <row r="19681">
      <c r="D19681" s="2"/>
      <c r="G19681" s="2"/>
      <c r="J19681" s="2"/>
    </row>
    <row r="19682">
      <c r="D19682" s="2"/>
      <c r="G19682" s="2"/>
      <c r="J19682" s="2"/>
    </row>
    <row r="19683">
      <c r="D19683" s="2"/>
      <c r="G19683" s="2"/>
      <c r="J19683" s="2"/>
    </row>
    <row r="19684">
      <c r="D19684" s="2"/>
      <c r="G19684" s="2"/>
      <c r="J19684" s="2"/>
    </row>
    <row r="19685">
      <c r="D19685" s="2"/>
      <c r="G19685" s="2"/>
      <c r="J19685" s="2"/>
    </row>
    <row r="19686">
      <c r="D19686" s="2"/>
      <c r="G19686" s="2"/>
      <c r="J19686" s="2"/>
    </row>
    <row r="19687">
      <c r="D19687" s="2"/>
      <c r="G19687" s="2"/>
      <c r="J19687" s="2"/>
    </row>
    <row r="19688">
      <c r="D19688" s="2"/>
      <c r="G19688" s="2"/>
      <c r="J19688" s="2"/>
    </row>
    <row r="19689">
      <c r="D19689" s="2"/>
      <c r="G19689" s="2"/>
      <c r="J19689" s="2"/>
    </row>
    <row r="19690">
      <c r="D19690" s="2"/>
      <c r="G19690" s="2"/>
      <c r="J19690" s="2"/>
    </row>
    <row r="19691">
      <c r="D19691" s="2"/>
      <c r="G19691" s="2"/>
      <c r="J19691" s="2"/>
    </row>
    <row r="19692">
      <c r="D19692" s="2"/>
      <c r="G19692" s="2"/>
      <c r="J19692" s="2"/>
    </row>
    <row r="19693">
      <c r="D19693" s="2"/>
      <c r="G19693" s="2"/>
      <c r="J19693" s="2"/>
    </row>
    <row r="19694">
      <c r="D19694" s="2"/>
      <c r="G19694" s="2"/>
      <c r="J19694" s="2"/>
    </row>
    <row r="19695">
      <c r="D19695" s="2"/>
      <c r="G19695" s="2"/>
      <c r="J19695" s="2"/>
    </row>
    <row r="19696">
      <c r="D19696" s="2"/>
      <c r="G19696" s="2"/>
      <c r="J19696" s="2"/>
    </row>
    <row r="19697">
      <c r="D19697" s="2"/>
      <c r="G19697" s="2"/>
      <c r="J19697" s="2"/>
    </row>
    <row r="19698">
      <c r="D19698" s="2"/>
      <c r="G19698" s="2"/>
      <c r="J19698" s="2"/>
    </row>
    <row r="19699">
      <c r="D19699" s="2"/>
      <c r="G19699" s="2"/>
      <c r="J19699" s="2"/>
    </row>
    <row r="19700">
      <c r="D19700" s="2"/>
      <c r="G19700" s="2"/>
      <c r="J19700" s="2"/>
    </row>
    <row r="19701">
      <c r="D19701" s="2"/>
      <c r="G19701" s="2"/>
      <c r="J19701" s="2"/>
    </row>
    <row r="19702">
      <c r="D19702" s="2"/>
      <c r="G19702" s="2"/>
      <c r="J19702" s="2"/>
    </row>
    <row r="19703">
      <c r="D19703" s="2"/>
      <c r="G19703" s="2"/>
      <c r="J19703" s="2"/>
    </row>
    <row r="19704">
      <c r="D19704" s="2"/>
      <c r="G19704" s="2"/>
      <c r="J19704" s="2"/>
    </row>
    <row r="19705">
      <c r="D19705" s="2"/>
      <c r="G19705" s="2"/>
      <c r="J19705" s="2"/>
    </row>
    <row r="19706">
      <c r="D19706" s="2"/>
      <c r="G19706" s="2"/>
      <c r="J19706" s="2"/>
    </row>
    <row r="19707">
      <c r="D19707" s="2"/>
      <c r="G19707" s="2"/>
      <c r="J19707" s="2"/>
    </row>
    <row r="19708">
      <c r="D19708" s="2"/>
      <c r="G19708" s="2"/>
      <c r="J19708" s="2"/>
    </row>
    <row r="19709">
      <c r="D19709" s="2"/>
      <c r="G19709" s="2"/>
      <c r="J19709" s="2"/>
    </row>
    <row r="19710">
      <c r="D19710" s="2"/>
      <c r="G19710" s="2"/>
      <c r="J19710" s="2"/>
    </row>
    <row r="19711">
      <c r="D19711" s="2"/>
      <c r="G19711" s="2"/>
      <c r="J19711" s="2"/>
    </row>
    <row r="19712">
      <c r="D19712" s="2"/>
      <c r="G19712" s="2"/>
      <c r="J19712" s="2"/>
    </row>
    <row r="19713">
      <c r="D19713" s="2"/>
      <c r="G19713" s="2"/>
      <c r="J19713" s="2"/>
    </row>
    <row r="19714">
      <c r="D19714" s="2"/>
      <c r="G19714" s="2"/>
      <c r="J19714" s="2"/>
    </row>
    <row r="19715">
      <c r="D19715" s="2"/>
      <c r="G19715" s="2"/>
      <c r="J19715" s="2"/>
    </row>
    <row r="19716">
      <c r="D19716" s="2"/>
      <c r="G19716" s="2"/>
      <c r="J19716" s="2"/>
    </row>
    <row r="19717">
      <c r="D19717" s="2"/>
      <c r="G19717" s="2"/>
      <c r="J19717" s="2"/>
    </row>
    <row r="19718">
      <c r="D19718" s="2"/>
      <c r="G19718" s="2"/>
      <c r="J19718" s="2"/>
    </row>
    <row r="19719">
      <c r="D19719" s="2"/>
      <c r="G19719" s="2"/>
      <c r="J19719" s="2"/>
    </row>
    <row r="19720">
      <c r="D19720" s="2"/>
      <c r="G19720" s="2"/>
      <c r="J19720" s="2"/>
    </row>
    <row r="19721">
      <c r="D19721" s="2"/>
      <c r="G19721" s="2"/>
      <c r="J19721" s="2"/>
    </row>
    <row r="19722">
      <c r="D19722" s="2"/>
      <c r="G19722" s="2"/>
      <c r="J19722" s="2"/>
    </row>
    <row r="19723">
      <c r="D19723" s="2"/>
      <c r="G19723" s="2"/>
      <c r="J19723" s="2"/>
    </row>
    <row r="19724">
      <c r="D19724" s="2"/>
      <c r="G19724" s="2"/>
      <c r="J19724" s="2"/>
    </row>
    <row r="19725">
      <c r="D19725" s="2"/>
      <c r="G19725" s="2"/>
      <c r="J19725" s="2"/>
    </row>
    <row r="19726">
      <c r="D19726" s="2"/>
      <c r="G19726" s="2"/>
      <c r="J19726" s="2"/>
    </row>
    <row r="19727">
      <c r="D19727" s="2"/>
      <c r="G19727" s="2"/>
      <c r="J19727" s="2"/>
    </row>
    <row r="19728">
      <c r="D19728" s="2"/>
      <c r="G19728" s="2"/>
      <c r="J19728" s="2"/>
    </row>
    <row r="19729">
      <c r="D19729" s="2"/>
      <c r="G19729" s="2"/>
      <c r="J19729" s="2"/>
    </row>
    <row r="19730">
      <c r="D19730" s="2"/>
      <c r="G19730" s="2"/>
      <c r="J19730" s="2"/>
    </row>
    <row r="19731">
      <c r="D19731" s="2"/>
      <c r="G19731" s="2"/>
      <c r="J19731" s="2"/>
    </row>
    <row r="19732">
      <c r="D19732" s="2"/>
      <c r="G19732" s="2"/>
      <c r="J19732" s="2"/>
    </row>
    <row r="19733">
      <c r="D19733" s="2"/>
      <c r="G19733" s="2"/>
      <c r="J19733" s="2"/>
    </row>
    <row r="19734">
      <c r="D19734" s="2"/>
      <c r="G19734" s="2"/>
      <c r="J19734" s="2"/>
    </row>
    <row r="19735">
      <c r="D19735" s="2"/>
      <c r="G19735" s="2"/>
      <c r="J19735" s="2"/>
    </row>
    <row r="19736">
      <c r="D19736" s="2"/>
      <c r="G19736" s="2"/>
      <c r="J19736" s="2"/>
    </row>
    <row r="19737">
      <c r="D19737" s="2"/>
      <c r="G19737" s="2"/>
      <c r="J19737" s="2"/>
    </row>
    <row r="19738">
      <c r="D19738" s="2"/>
      <c r="G19738" s="2"/>
      <c r="J19738" s="2"/>
    </row>
    <row r="19739">
      <c r="D19739" s="2"/>
      <c r="G19739" s="2"/>
      <c r="J19739" s="2"/>
    </row>
    <row r="19740">
      <c r="D19740" s="2"/>
      <c r="G19740" s="2"/>
      <c r="J19740" s="2"/>
    </row>
    <row r="19741">
      <c r="D19741" s="2"/>
      <c r="G19741" s="2"/>
      <c r="J19741" s="2"/>
    </row>
    <row r="19742">
      <c r="D19742" s="2"/>
      <c r="G19742" s="2"/>
      <c r="J19742" s="2"/>
    </row>
    <row r="19743">
      <c r="D19743" s="2"/>
      <c r="G19743" s="2"/>
      <c r="J19743" s="2"/>
    </row>
    <row r="19744">
      <c r="D19744" s="2"/>
      <c r="G19744" s="2"/>
      <c r="J19744" s="2"/>
    </row>
    <row r="19745">
      <c r="D19745" s="2"/>
      <c r="G19745" s="2"/>
      <c r="J19745" s="2"/>
    </row>
    <row r="19746">
      <c r="D19746" s="2"/>
      <c r="G19746" s="2"/>
      <c r="J19746" s="2"/>
    </row>
    <row r="19747">
      <c r="D19747" s="2"/>
      <c r="G19747" s="2"/>
      <c r="J19747" s="2"/>
    </row>
    <row r="19748">
      <c r="D19748" s="2"/>
      <c r="G19748" s="2"/>
      <c r="J19748" s="2"/>
    </row>
    <row r="19749">
      <c r="D19749" s="2"/>
      <c r="G19749" s="2"/>
      <c r="J19749" s="2"/>
    </row>
    <row r="19750">
      <c r="D19750" s="2"/>
      <c r="G19750" s="2"/>
      <c r="J19750" s="2"/>
    </row>
    <row r="19751">
      <c r="D19751" s="2"/>
      <c r="G19751" s="2"/>
      <c r="J19751" s="2"/>
    </row>
    <row r="19752">
      <c r="D19752" s="2"/>
      <c r="G19752" s="2"/>
      <c r="J19752" s="2"/>
    </row>
    <row r="19753">
      <c r="D19753" s="2"/>
      <c r="G19753" s="2"/>
      <c r="J19753" s="2"/>
    </row>
    <row r="19754">
      <c r="D19754" s="2"/>
      <c r="G19754" s="2"/>
      <c r="J19754" s="2"/>
    </row>
    <row r="19755">
      <c r="D19755" s="2"/>
      <c r="G19755" s="2"/>
      <c r="J19755" s="2"/>
    </row>
    <row r="19756">
      <c r="D19756" s="2"/>
      <c r="G19756" s="2"/>
      <c r="J19756" s="2"/>
    </row>
    <row r="19757">
      <c r="D19757" s="2"/>
      <c r="G19757" s="2"/>
      <c r="J19757" s="2"/>
    </row>
    <row r="19758">
      <c r="D19758" s="2"/>
      <c r="G19758" s="2"/>
      <c r="J19758" s="2"/>
    </row>
    <row r="19759">
      <c r="D19759" s="2"/>
      <c r="G19759" s="2"/>
      <c r="J19759" s="2"/>
    </row>
    <row r="19760">
      <c r="D19760" s="2"/>
      <c r="G19760" s="2"/>
      <c r="J19760" s="2"/>
    </row>
    <row r="19761">
      <c r="D19761" s="2"/>
      <c r="G19761" s="2"/>
      <c r="J19761" s="2"/>
    </row>
    <row r="19762">
      <c r="D19762" s="2"/>
      <c r="G19762" s="2"/>
      <c r="J19762" s="2"/>
    </row>
    <row r="19763">
      <c r="D19763" s="2"/>
      <c r="G19763" s="2"/>
      <c r="J19763" s="2"/>
    </row>
    <row r="19764">
      <c r="D19764" s="2"/>
      <c r="G19764" s="2"/>
      <c r="J19764" s="2"/>
    </row>
    <row r="19765">
      <c r="D19765" s="2"/>
      <c r="G19765" s="2"/>
      <c r="J19765" s="2"/>
    </row>
    <row r="19766">
      <c r="D19766" s="2"/>
      <c r="G19766" s="2"/>
      <c r="J19766" s="2"/>
    </row>
    <row r="19767">
      <c r="D19767" s="2"/>
      <c r="G19767" s="2"/>
      <c r="J19767" s="2"/>
    </row>
    <row r="19768">
      <c r="D19768" s="2"/>
      <c r="G19768" s="2"/>
      <c r="J19768" s="2"/>
    </row>
    <row r="19769">
      <c r="D19769" s="2"/>
      <c r="G19769" s="2"/>
      <c r="J19769" s="2"/>
    </row>
    <row r="19770">
      <c r="D19770" s="2"/>
      <c r="G19770" s="2"/>
      <c r="J19770" s="2"/>
    </row>
    <row r="19771">
      <c r="D19771" s="2"/>
      <c r="G19771" s="2"/>
      <c r="J19771" s="2"/>
    </row>
    <row r="19772">
      <c r="D19772" s="2"/>
      <c r="G19772" s="2"/>
      <c r="J19772" s="2"/>
    </row>
    <row r="19773">
      <c r="D19773" s="2"/>
      <c r="G19773" s="2"/>
      <c r="J19773" s="2"/>
    </row>
    <row r="19774">
      <c r="D19774" s="2"/>
      <c r="G19774" s="2"/>
      <c r="J19774" s="2"/>
    </row>
    <row r="19775">
      <c r="D19775" s="2"/>
      <c r="G19775" s="2"/>
      <c r="J19775" s="2"/>
    </row>
    <row r="19776">
      <c r="D19776" s="2"/>
      <c r="G19776" s="2"/>
      <c r="J19776" s="2"/>
    </row>
    <row r="19777">
      <c r="D19777" s="2"/>
      <c r="G19777" s="2"/>
      <c r="J19777" s="2"/>
    </row>
    <row r="19778">
      <c r="D19778" s="2"/>
      <c r="G19778" s="2"/>
      <c r="J19778" s="2"/>
    </row>
    <row r="19779">
      <c r="D19779" s="2"/>
      <c r="G19779" s="2"/>
      <c r="J19779" s="2"/>
    </row>
    <row r="19780">
      <c r="D19780" s="2"/>
      <c r="G19780" s="2"/>
      <c r="J19780" s="2"/>
    </row>
    <row r="19781">
      <c r="D19781" s="2"/>
      <c r="G19781" s="2"/>
      <c r="J19781" s="2"/>
    </row>
    <row r="19782">
      <c r="D19782" s="2"/>
      <c r="G19782" s="2"/>
      <c r="J19782" s="2"/>
    </row>
    <row r="19783">
      <c r="D19783" s="2"/>
      <c r="G19783" s="2"/>
      <c r="J19783" s="2"/>
    </row>
    <row r="19784">
      <c r="D19784" s="2"/>
      <c r="G19784" s="2"/>
      <c r="J19784" s="2"/>
    </row>
    <row r="19785">
      <c r="D19785" s="2"/>
      <c r="G19785" s="2"/>
      <c r="J19785" s="2"/>
    </row>
    <row r="19786">
      <c r="D19786" s="2"/>
      <c r="G19786" s="2"/>
      <c r="J19786" s="2"/>
    </row>
    <row r="19787">
      <c r="D19787" s="2"/>
      <c r="G19787" s="2"/>
      <c r="J19787" s="2"/>
    </row>
    <row r="19788">
      <c r="D19788" s="2"/>
      <c r="G19788" s="2"/>
      <c r="J19788" s="2"/>
    </row>
    <row r="19789">
      <c r="D19789" s="2"/>
      <c r="G19789" s="2"/>
      <c r="J19789" s="2"/>
    </row>
    <row r="19790">
      <c r="D19790" s="2"/>
      <c r="G19790" s="2"/>
      <c r="J19790" s="2"/>
    </row>
    <row r="19791">
      <c r="D19791" s="2"/>
      <c r="G19791" s="2"/>
      <c r="J19791" s="2"/>
    </row>
    <row r="19792">
      <c r="D19792" s="2"/>
      <c r="G19792" s="2"/>
      <c r="J19792" s="2"/>
    </row>
    <row r="19793">
      <c r="D19793" s="2"/>
      <c r="G19793" s="2"/>
      <c r="J19793" s="2"/>
    </row>
    <row r="19794">
      <c r="D19794" s="2"/>
      <c r="G19794" s="2"/>
      <c r="J19794" s="2"/>
    </row>
    <row r="19795">
      <c r="D19795" s="2"/>
      <c r="G19795" s="2"/>
      <c r="J19795" s="2"/>
    </row>
    <row r="19796">
      <c r="D19796" s="2"/>
      <c r="G19796" s="2"/>
      <c r="J19796" s="2"/>
    </row>
    <row r="19797">
      <c r="D19797" s="2"/>
      <c r="G19797" s="2"/>
      <c r="J19797" s="2"/>
    </row>
    <row r="19798">
      <c r="D19798" s="2"/>
      <c r="G19798" s="2"/>
      <c r="J19798" s="2"/>
    </row>
    <row r="19799">
      <c r="D19799" s="2"/>
      <c r="G19799" s="2"/>
      <c r="J19799" s="2"/>
    </row>
    <row r="19800">
      <c r="D19800" s="2"/>
      <c r="G19800" s="2"/>
      <c r="J19800" s="2"/>
    </row>
    <row r="19801">
      <c r="D19801" s="2"/>
      <c r="G19801" s="2"/>
      <c r="J19801" s="2"/>
    </row>
    <row r="19802">
      <c r="D19802" s="2"/>
      <c r="G19802" s="2"/>
      <c r="J19802" s="2"/>
    </row>
    <row r="19803">
      <c r="D19803" s="2"/>
      <c r="G19803" s="2"/>
      <c r="J19803" s="2"/>
    </row>
    <row r="19804">
      <c r="D19804" s="2"/>
      <c r="G19804" s="2"/>
      <c r="J19804" s="2"/>
    </row>
    <row r="19805">
      <c r="D19805" s="2"/>
      <c r="G19805" s="2"/>
      <c r="J19805" s="2"/>
    </row>
    <row r="19806">
      <c r="D19806" s="2"/>
      <c r="G19806" s="2"/>
      <c r="J19806" s="2"/>
    </row>
    <row r="19807">
      <c r="D19807" s="2"/>
      <c r="G19807" s="2"/>
      <c r="J19807" s="2"/>
    </row>
    <row r="19808">
      <c r="D19808" s="2"/>
      <c r="G19808" s="2"/>
      <c r="J19808" s="2"/>
    </row>
    <row r="19809">
      <c r="D19809" s="2"/>
      <c r="G19809" s="2"/>
      <c r="J19809" s="2"/>
    </row>
    <row r="19810">
      <c r="D19810" s="2"/>
      <c r="G19810" s="2"/>
      <c r="J19810" s="2"/>
    </row>
    <row r="19811">
      <c r="D19811" s="2"/>
      <c r="G19811" s="2"/>
      <c r="J19811" s="2"/>
    </row>
    <row r="19812">
      <c r="D19812" s="2"/>
      <c r="G19812" s="2"/>
      <c r="J19812" s="2"/>
    </row>
    <row r="19813">
      <c r="D19813" s="2"/>
      <c r="G19813" s="2"/>
      <c r="J19813" s="2"/>
    </row>
    <row r="19814">
      <c r="D19814" s="2"/>
      <c r="G19814" s="2"/>
      <c r="J19814" s="2"/>
    </row>
    <row r="19815">
      <c r="D19815" s="2"/>
      <c r="G19815" s="2"/>
      <c r="J19815" s="2"/>
    </row>
    <row r="19816">
      <c r="D19816" s="2"/>
      <c r="G19816" s="2"/>
      <c r="J19816" s="2"/>
    </row>
    <row r="19817">
      <c r="D19817" s="2"/>
      <c r="G19817" s="2"/>
      <c r="J19817" s="2"/>
    </row>
    <row r="19818">
      <c r="D19818" s="2"/>
      <c r="G19818" s="2"/>
      <c r="J19818" s="2"/>
    </row>
    <row r="19819">
      <c r="D19819" s="2"/>
      <c r="G19819" s="2"/>
      <c r="J19819" s="2"/>
    </row>
    <row r="19820">
      <c r="D19820" s="2"/>
      <c r="G19820" s="2"/>
      <c r="J19820" s="2"/>
    </row>
    <row r="19821">
      <c r="D19821" s="2"/>
      <c r="G19821" s="2"/>
      <c r="J19821" s="2"/>
    </row>
    <row r="19822">
      <c r="D19822" s="2"/>
      <c r="G19822" s="2"/>
      <c r="J19822" s="2"/>
    </row>
    <row r="19823">
      <c r="D19823" s="2"/>
      <c r="G19823" s="2"/>
      <c r="J19823" s="2"/>
    </row>
    <row r="19824">
      <c r="D19824" s="2"/>
      <c r="G19824" s="2"/>
      <c r="J19824" s="2"/>
    </row>
    <row r="19825">
      <c r="D19825" s="2"/>
      <c r="G19825" s="2"/>
      <c r="J19825" s="2"/>
    </row>
    <row r="19826">
      <c r="D19826" s="2"/>
      <c r="G19826" s="2"/>
      <c r="J19826" s="2"/>
    </row>
    <row r="19827">
      <c r="D19827" s="2"/>
      <c r="G19827" s="2"/>
      <c r="J19827" s="2"/>
    </row>
    <row r="19828">
      <c r="D19828" s="2"/>
      <c r="G19828" s="2"/>
      <c r="J19828" s="2"/>
    </row>
    <row r="19829">
      <c r="D19829" s="2"/>
      <c r="G19829" s="2"/>
      <c r="J19829" s="2"/>
    </row>
    <row r="19830">
      <c r="D19830" s="2"/>
      <c r="G19830" s="2"/>
      <c r="J19830" s="2"/>
    </row>
    <row r="19831">
      <c r="D19831" s="2"/>
      <c r="G19831" s="2"/>
      <c r="J19831" s="2"/>
    </row>
    <row r="19832">
      <c r="D19832" s="2"/>
      <c r="G19832" s="2"/>
      <c r="J19832" s="2"/>
    </row>
    <row r="19833">
      <c r="D19833" s="2"/>
      <c r="G19833" s="2"/>
      <c r="J19833" s="2"/>
    </row>
    <row r="19834">
      <c r="D19834" s="2"/>
      <c r="G19834" s="2"/>
      <c r="J19834" s="2"/>
    </row>
    <row r="19835">
      <c r="D19835" s="2"/>
      <c r="G19835" s="2"/>
      <c r="J19835" s="2"/>
    </row>
    <row r="19836">
      <c r="D19836" s="2"/>
      <c r="G19836" s="2"/>
      <c r="J19836" s="2"/>
    </row>
    <row r="19837">
      <c r="D19837" s="2"/>
      <c r="G19837" s="2"/>
      <c r="J19837" s="2"/>
    </row>
    <row r="19838">
      <c r="D19838" s="2"/>
      <c r="G19838" s="2"/>
      <c r="J19838" s="2"/>
    </row>
    <row r="19839">
      <c r="D19839" s="2"/>
      <c r="G19839" s="2"/>
      <c r="J19839" s="2"/>
    </row>
    <row r="19840">
      <c r="D19840" s="2"/>
      <c r="G19840" s="2"/>
      <c r="J19840" s="2"/>
    </row>
    <row r="19841">
      <c r="D19841" s="2"/>
      <c r="G19841" s="2"/>
      <c r="J19841" s="2"/>
    </row>
    <row r="19842">
      <c r="D19842" s="2"/>
      <c r="G19842" s="2"/>
      <c r="J19842" s="2"/>
    </row>
    <row r="19843">
      <c r="D19843" s="2"/>
      <c r="G19843" s="2"/>
      <c r="J19843" s="2"/>
    </row>
    <row r="19844">
      <c r="D19844" s="2"/>
      <c r="G19844" s="2"/>
      <c r="J19844" s="2"/>
    </row>
    <row r="19845">
      <c r="D19845" s="2"/>
      <c r="G19845" s="2"/>
      <c r="J19845" s="2"/>
    </row>
    <row r="19846">
      <c r="D19846" s="2"/>
      <c r="G19846" s="2"/>
      <c r="J19846" s="2"/>
    </row>
    <row r="19847">
      <c r="D19847" s="2"/>
      <c r="G19847" s="2"/>
      <c r="J19847" s="2"/>
    </row>
    <row r="19848">
      <c r="D19848" s="2"/>
      <c r="G19848" s="2"/>
      <c r="J19848" s="2"/>
    </row>
    <row r="19849">
      <c r="D19849" s="2"/>
      <c r="G19849" s="2"/>
      <c r="J19849" s="2"/>
    </row>
    <row r="19850">
      <c r="D19850" s="2"/>
      <c r="G19850" s="2"/>
      <c r="J19850" s="2"/>
    </row>
    <row r="19851">
      <c r="D19851" s="2"/>
      <c r="G19851" s="2"/>
      <c r="J19851" s="2"/>
    </row>
    <row r="19852">
      <c r="D19852" s="2"/>
      <c r="G19852" s="2"/>
      <c r="J19852" s="2"/>
    </row>
    <row r="19853">
      <c r="D19853" s="2"/>
      <c r="G19853" s="2"/>
      <c r="J19853" s="2"/>
    </row>
    <row r="19854">
      <c r="D19854" s="2"/>
      <c r="G19854" s="2"/>
      <c r="J19854" s="2"/>
    </row>
    <row r="19855">
      <c r="D19855" s="2"/>
      <c r="G19855" s="2"/>
      <c r="J19855" s="2"/>
    </row>
    <row r="19856">
      <c r="D19856" s="2"/>
      <c r="G19856" s="2"/>
      <c r="J19856" s="2"/>
    </row>
    <row r="19857">
      <c r="D19857" s="2"/>
      <c r="G19857" s="2"/>
      <c r="J19857" s="2"/>
    </row>
    <row r="19858">
      <c r="D19858" s="2"/>
      <c r="G19858" s="2"/>
      <c r="J19858" s="2"/>
    </row>
    <row r="19859">
      <c r="D19859" s="2"/>
      <c r="G19859" s="2"/>
      <c r="J19859" s="2"/>
    </row>
    <row r="19860">
      <c r="D19860" s="2"/>
      <c r="G19860" s="2"/>
      <c r="J19860" s="2"/>
    </row>
    <row r="19861">
      <c r="D19861" s="2"/>
      <c r="G19861" s="2"/>
      <c r="J19861" s="2"/>
    </row>
    <row r="19862">
      <c r="D19862" s="2"/>
      <c r="G19862" s="2"/>
      <c r="J19862" s="2"/>
    </row>
    <row r="19863">
      <c r="D19863" s="2"/>
      <c r="G19863" s="2"/>
      <c r="J19863" s="2"/>
    </row>
    <row r="19864">
      <c r="D19864" s="2"/>
      <c r="G19864" s="2"/>
      <c r="J19864" s="2"/>
    </row>
    <row r="19865">
      <c r="D19865" s="2"/>
      <c r="G19865" s="2"/>
      <c r="J19865" s="2"/>
    </row>
    <row r="19866">
      <c r="D19866" s="2"/>
      <c r="G19866" s="2"/>
      <c r="J19866" s="2"/>
    </row>
    <row r="19867">
      <c r="D19867" s="2"/>
      <c r="G19867" s="2"/>
      <c r="J19867" s="2"/>
    </row>
    <row r="19868">
      <c r="D19868" s="2"/>
      <c r="G19868" s="2"/>
      <c r="J19868" s="2"/>
    </row>
    <row r="19869">
      <c r="D19869" s="2"/>
      <c r="G19869" s="2"/>
      <c r="J19869" s="2"/>
    </row>
    <row r="19870">
      <c r="D19870" s="2"/>
      <c r="G19870" s="2"/>
      <c r="J19870" s="2"/>
    </row>
    <row r="19871">
      <c r="D19871" s="2"/>
      <c r="G19871" s="2"/>
      <c r="J19871" s="2"/>
    </row>
    <row r="19872">
      <c r="D19872" s="2"/>
      <c r="G19872" s="2"/>
      <c r="J19872" s="2"/>
    </row>
    <row r="19873">
      <c r="D19873" s="2"/>
      <c r="G19873" s="2"/>
      <c r="J19873" s="2"/>
    </row>
    <row r="19874">
      <c r="D19874" s="2"/>
      <c r="G19874" s="2"/>
      <c r="J19874" s="2"/>
    </row>
    <row r="19875">
      <c r="D19875" s="2"/>
      <c r="G19875" s="2"/>
      <c r="J19875" s="2"/>
    </row>
    <row r="19876">
      <c r="D19876" s="2"/>
      <c r="G19876" s="2"/>
      <c r="J19876" s="2"/>
    </row>
    <row r="19877">
      <c r="D19877" s="2"/>
      <c r="G19877" s="2"/>
      <c r="J19877" s="2"/>
    </row>
    <row r="19878">
      <c r="D19878" s="2"/>
      <c r="G19878" s="2"/>
      <c r="J19878" s="2"/>
    </row>
    <row r="19879">
      <c r="D19879" s="2"/>
      <c r="G19879" s="2"/>
      <c r="J19879" s="2"/>
    </row>
    <row r="19880">
      <c r="D19880" s="2"/>
      <c r="G19880" s="2"/>
      <c r="J19880" s="2"/>
    </row>
    <row r="19881">
      <c r="D19881" s="2"/>
      <c r="G19881" s="2"/>
      <c r="J19881" s="2"/>
    </row>
    <row r="19882">
      <c r="D19882" s="2"/>
      <c r="G19882" s="2"/>
      <c r="J19882" s="2"/>
    </row>
    <row r="19883">
      <c r="D19883" s="2"/>
      <c r="G19883" s="2"/>
      <c r="J19883" s="2"/>
    </row>
    <row r="19884">
      <c r="D19884" s="2"/>
      <c r="G19884" s="2"/>
      <c r="J19884" s="2"/>
    </row>
    <row r="19885">
      <c r="D19885" s="2"/>
      <c r="G19885" s="2"/>
      <c r="J19885" s="2"/>
    </row>
    <row r="19886">
      <c r="D19886" s="2"/>
      <c r="G19886" s="2"/>
      <c r="J19886" s="2"/>
    </row>
    <row r="19887">
      <c r="D19887" s="2"/>
      <c r="G19887" s="2"/>
      <c r="J19887" s="2"/>
    </row>
    <row r="19888">
      <c r="D19888" s="2"/>
      <c r="G19888" s="2"/>
      <c r="J19888" s="2"/>
    </row>
    <row r="19889">
      <c r="D19889" s="2"/>
      <c r="G19889" s="2"/>
      <c r="J19889" s="2"/>
    </row>
    <row r="19890">
      <c r="D19890" s="2"/>
      <c r="G19890" s="2"/>
      <c r="J19890" s="2"/>
    </row>
    <row r="19891">
      <c r="D19891" s="2"/>
      <c r="G19891" s="2"/>
      <c r="J19891" s="2"/>
    </row>
    <row r="19892">
      <c r="D19892" s="2"/>
      <c r="G19892" s="2"/>
      <c r="J19892" s="2"/>
    </row>
    <row r="19893">
      <c r="D19893" s="2"/>
      <c r="G19893" s="2"/>
      <c r="J19893" s="2"/>
    </row>
    <row r="19894">
      <c r="D19894" s="2"/>
      <c r="G19894" s="2"/>
      <c r="J19894" s="2"/>
    </row>
    <row r="19895">
      <c r="D19895" s="2"/>
      <c r="G19895" s="2"/>
      <c r="J19895" s="2"/>
    </row>
    <row r="19896">
      <c r="D19896" s="2"/>
      <c r="G19896" s="2"/>
      <c r="J19896" s="2"/>
    </row>
    <row r="19897">
      <c r="D19897" s="2"/>
      <c r="G19897" s="2"/>
      <c r="J19897" s="2"/>
    </row>
    <row r="19898">
      <c r="D19898" s="2"/>
      <c r="G19898" s="2"/>
      <c r="J19898" s="2"/>
    </row>
    <row r="19899">
      <c r="D19899" s="2"/>
      <c r="G19899" s="2"/>
      <c r="J19899" s="2"/>
    </row>
    <row r="19900">
      <c r="D19900" s="2"/>
      <c r="G19900" s="2"/>
      <c r="J19900" s="2"/>
    </row>
    <row r="19901">
      <c r="D19901" s="2"/>
      <c r="G19901" s="2"/>
      <c r="J19901" s="2"/>
    </row>
    <row r="19902">
      <c r="D19902" s="2"/>
      <c r="G19902" s="2"/>
      <c r="J19902" s="2"/>
    </row>
    <row r="19903">
      <c r="D19903" s="2"/>
      <c r="G19903" s="2"/>
      <c r="J19903" s="2"/>
    </row>
    <row r="19904">
      <c r="D19904" s="2"/>
      <c r="G19904" s="2"/>
      <c r="J19904" s="2"/>
    </row>
    <row r="19905">
      <c r="D19905" s="2"/>
      <c r="G19905" s="2"/>
      <c r="J19905" s="2"/>
    </row>
    <row r="19906">
      <c r="D19906" s="2"/>
      <c r="G19906" s="2"/>
      <c r="J19906" s="2"/>
    </row>
    <row r="19907">
      <c r="D19907" s="2"/>
      <c r="G19907" s="2"/>
      <c r="J19907" s="2"/>
    </row>
    <row r="19908">
      <c r="D19908" s="2"/>
      <c r="G19908" s="2"/>
      <c r="J19908" s="2"/>
    </row>
    <row r="19909">
      <c r="D19909" s="2"/>
      <c r="G19909" s="2"/>
      <c r="J19909" s="2"/>
    </row>
    <row r="19910">
      <c r="D19910" s="2"/>
      <c r="G19910" s="2"/>
      <c r="J19910" s="2"/>
    </row>
    <row r="19911">
      <c r="D19911" s="2"/>
      <c r="G19911" s="2"/>
      <c r="J19911" s="2"/>
    </row>
    <row r="19912">
      <c r="D19912" s="2"/>
      <c r="G19912" s="2"/>
      <c r="J19912" s="2"/>
    </row>
    <row r="19913">
      <c r="D19913" s="2"/>
      <c r="G19913" s="2"/>
      <c r="J19913" s="2"/>
    </row>
    <row r="19914">
      <c r="D19914" s="2"/>
      <c r="G19914" s="2"/>
      <c r="J19914" s="2"/>
    </row>
    <row r="19915">
      <c r="D19915" s="2"/>
      <c r="G19915" s="2"/>
      <c r="J19915" s="2"/>
    </row>
    <row r="19916">
      <c r="D19916" s="2"/>
      <c r="G19916" s="2"/>
      <c r="J19916" s="2"/>
    </row>
    <row r="19917">
      <c r="D19917" s="2"/>
      <c r="G19917" s="2"/>
      <c r="J19917" s="2"/>
    </row>
    <row r="19918">
      <c r="D19918" s="2"/>
      <c r="G19918" s="2"/>
      <c r="J19918" s="2"/>
    </row>
    <row r="19919">
      <c r="D19919" s="2"/>
      <c r="G19919" s="2"/>
      <c r="J19919" s="2"/>
    </row>
    <row r="19920">
      <c r="D19920" s="2"/>
      <c r="G19920" s="2"/>
      <c r="J19920" s="2"/>
    </row>
    <row r="19921">
      <c r="D19921" s="2"/>
      <c r="G19921" s="2"/>
      <c r="J19921" s="2"/>
    </row>
    <row r="19922">
      <c r="D19922" s="2"/>
      <c r="G19922" s="2"/>
      <c r="J19922" s="2"/>
    </row>
    <row r="19923">
      <c r="D19923" s="2"/>
      <c r="G19923" s="2"/>
      <c r="J19923" s="2"/>
    </row>
    <row r="19924">
      <c r="D19924" s="2"/>
      <c r="G19924" s="2"/>
      <c r="J19924" s="2"/>
    </row>
    <row r="19925">
      <c r="D19925" s="2"/>
      <c r="G19925" s="2"/>
      <c r="J19925" s="2"/>
    </row>
    <row r="19926">
      <c r="D19926" s="2"/>
      <c r="G19926" s="2"/>
      <c r="J19926" s="2"/>
    </row>
    <row r="19927">
      <c r="D19927" s="2"/>
      <c r="G19927" s="2"/>
      <c r="J19927" s="2"/>
    </row>
    <row r="19928">
      <c r="D19928" s="2"/>
      <c r="G19928" s="2"/>
      <c r="J19928" s="2"/>
    </row>
    <row r="19929">
      <c r="D19929" s="2"/>
      <c r="G19929" s="2"/>
      <c r="J19929" s="2"/>
    </row>
    <row r="19930">
      <c r="D19930" s="2"/>
      <c r="G19930" s="2"/>
      <c r="J19930" s="2"/>
    </row>
    <row r="19931">
      <c r="D19931" s="2"/>
      <c r="G19931" s="2"/>
      <c r="J19931" s="2"/>
    </row>
    <row r="19932">
      <c r="D19932" s="2"/>
      <c r="G19932" s="2"/>
      <c r="J19932" s="2"/>
    </row>
    <row r="19933">
      <c r="D19933" s="2"/>
      <c r="G19933" s="2"/>
      <c r="J19933" s="2"/>
    </row>
    <row r="19934">
      <c r="D19934" s="2"/>
      <c r="G19934" s="2"/>
      <c r="J19934" s="2"/>
    </row>
    <row r="19935">
      <c r="D19935" s="2"/>
      <c r="G19935" s="2"/>
      <c r="J19935" s="2"/>
    </row>
    <row r="19936">
      <c r="D19936" s="2"/>
      <c r="G19936" s="2"/>
      <c r="J19936" s="2"/>
    </row>
    <row r="19937">
      <c r="D19937" s="2"/>
      <c r="G19937" s="2"/>
      <c r="J19937" s="2"/>
    </row>
    <row r="19938">
      <c r="D19938" s="2"/>
      <c r="G19938" s="2"/>
      <c r="J19938" s="2"/>
    </row>
    <row r="19939">
      <c r="D19939" s="2"/>
      <c r="G19939" s="2"/>
      <c r="J19939" s="2"/>
    </row>
    <row r="19940">
      <c r="D19940" s="2"/>
      <c r="G19940" s="2"/>
      <c r="J19940" s="2"/>
    </row>
    <row r="19941">
      <c r="D19941" s="2"/>
      <c r="G19941" s="2"/>
      <c r="J19941" s="2"/>
    </row>
    <row r="19942">
      <c r="D19942" s="2"/>
      <c r="G19942" s="2"/>
      <c r="J19942" s="2"/>
    </row>
    <row r="19943">
      <c r="D19943" s="2"/>
      <c r="G19943" s="2"/>
      <c r="J19943" s="2"/>
    </row>
    <row r="19944">
      <c r="D19944" s="2"/>
      <c r="G19944" s="2"/>
      <c r="J19944" s="2"/>
    </row>
    <row r="19945">
      <c r="D19945" s="2"/>
      <c r="G19945" s="2"/>
      <c r="J19945" s="2"/>
    </row>
    <row r="19946">
      <c r="D19946" s="2"/>
      <c r="G19946" s="2"/>
      <c r="J19946" s="2"/>
    </row>
    <row r="19947">
      <c r="D19947" s="2"/>
      <c r="G19947" s="2"/>
      <c r="J19947" s="2"/>
    </row>
    <row r="19948">
      <c r="D19948" s="2"/>
      <c r="G19948" s="2"/>
      <c r="J19948" s="2"/>
    </row>
    <row r="19949">
      <c r="D19949" s="2"/>
      <c r="G19949" s="2"/>
      <c r="J19949" s="2"/>
    </row>
    <row r="19950">
      <c r="D19950" s="2"/>
      <c r="G19950" s="2"/>
      <c r="J19950" s="2"/>
    </row>
    <row r="19951">
      <c r="D19951" s="2"/>
      <c r="G19951" s="2"/>
      <c r="J19951" s="2"/>
    </row>
    <row r="19952">
      <c r="D19952" s="2"/>
      <c r="G19952" s="2"/>
      <c r="J19952" s="2"/>
    </row>
    <row r="19953">
      <c r="D19953" s="2"/>
      <c r="G19953" s="2"/>
      <c r="J19953" s="2"/>
    </row>
    <row r="19954">
      <c r="D19954" s="2"/>
      <c r="G19954" s="2"/>
      <c r="J19954" s="2"/>
    </row>
    <row r="19955">
      <c r="D19955" s="2"/>
      <c r="G19955" s="2"/>
      <c r="J19955" s="2"/>
    </row>
    <row r="19956">
      <c r="D19956" s="2"/>
      <c r="G19956" s="2"/>
      <c r="J19956" s="2"/>
    </row>
    <row r="19957">
      <c r="D19957" s="2"/>
      <c r="G19957" s="2"/>
      <c r="J19957" s="2"/>
    </row>
    <row r="19958">
      <c r="D19958" s="2"/>
      <c r="G19958" s="2"/>
      <c r="J19958" s="2"/>
    </row>
    <row r="19959">
      <c r="D19959" s="2"/>
      <c r="G19959" s="2"/>
      <c r="J19959" s="2"/>
    </row>
    <row r="19960">
      <c r="D19960" s="2"/>
      <c r="G19960" s="2"/>
      <c r="J19960" s="2"/>
    </row>
    <row r="19961">
      <c r="D19961" s="2"/>
      <c r="G19961" s="2"/>
      <c r="J19961" s="2"/>
    </row>
    <row r="19962">
      <c r="D19962" s="2"/>
      <c r="G19962" s="2"/>
      <c r="J19962" s="2"/>
    </row>
    <row r="19963">
      <c r="D19963" s="2"/>
      <c r="G19963" s="2"/>
      <c r="J19963" s="2"/>
    </row>
    <row r="19964">
      <c r="D19964" s="2"/>
      <c r="G19964" s="2"/>
      <c r="J19964" s="2"/>
    </row>
    <row r="19965">
      <c r="D19965" s="2"/>
      <c r="G19965" s="2"/>
      <c r="J19965" s="2"/>
    </row>
    <row r="19966">
      <c r="D19966" s="2"/>
      <c r="G19966" s="2"/>
      <c r="J19966" s="2"/>
    </row>
    <row r="19967">
      <c r="D19967" s="2"/>
      <c r="G19967" s="2"/>
      <c r="J19967" s="2"/>
    </row>
    <row r="19968">
      <c r="D19968" s="2"/>
      <c r="G19968" s="2"/>
      <c r="J19968" s="2"/>
    </row>
    <row r="19969">
      <c r="D19969" s="2"/>
      <c r="G19969" s="2"/>
      <c r="J19969" s="2"/>
    </row>
    <row r="19970">
      <c r="D19970" s="2"/>
      <c r="G19970" s="2"/>
      <c r="J19970" s="2"/>
    </row>
    <row r="19971">
      <c r="D19971" s="2"/>
      <c r="G19971" s="2"/>
      <c r="J19971" s="2"/>
    </row>
    <row r="19972">
      <c r="D19972" s="2"/>
      <c r="G19972" s="2"/>
      <c r="J19972" s="2"/>
    </row>
    <row r="19973">
      <c r="D19973" s="2"/>
      <c r="G19973" s="2"/>
      <c r="J19973" s="2"/>
    </row>
    <row r="19974">
      <c r="D19974" s="2"/>
      <c r="G19974" s="2"/>
      <c r="J19974" s="2"/>
    </row>
    <row r="19975">
      <c r="D19975" s="2"/>
      <c r="G19975" s="2"/>
      <c r="J19975" s="2"/>
    </row>
    <row r="19976">
      <c r="D19976" s="2"/>
      <c r="G19976" s="2"/>
      <c r="J19976" s="2"/>
    </row>
    <row r="19977">
      <c r="D19977" s="2"/>
      <c r="G19977" s="2"/>
      <c r="J19977" s="2"/>
    </row>
    <row r="19978">
      <c r="D19978" s="2"/>
      <c r="G19978" s="2"/>
      <c r="J19978" s="2"/>
    </row>
    <row r="19979">
      <c r="D19979" s="2"/>
      <c r="G19979" s="2"/>
      <c r="J19979" s="2"/>
    </row>
    <row r="19980">
      <c r="D19980" s="2"/>
      <c r="G19980" s="2"/>
      <c r="J19980" s="2"/>
    </row>
    <row r="19981">
      <c r="D19981" s="2"/>
      <c r="G19981" s="2"/>
      <c r="J19981" s="2"/>
    </row>
    <row r="19982">
      <c r="D19982" s="2"/>
      <c r="G19982" s="2"/>
      <c r="J19982" s="2"/>
    </row>
    <row r="19983">
      <c r="D19983" s="2"/>
      <c r="G19983" s="2"/>
      <c r="J19983" s="2"/>
    </row>
    <row r="19984">
      <c r="D19984" s="2"/>
      <c r="G19984" s="2"/>
      <c r="J19984" s="2"/>
    </row>
    <row r="19985">
      <c r="D19985" s="2"/>
      <c r="G19985" s="2"/>
      <c r="J19985" s="2"/>
    </row>
    <row r="19986">
      <c r="D19986" s="2"/>
      <c r="G19986" s="2"/>
      <c r="J19986" s="2"/>
    </row>
    <row r="19987">
      <c r="D19987" s="2"/>
      <c r="G19987" s="2"/>
      <c r="J19987" s="2"/>
    </row>
    <row r="19988">
      <c r="D19988" s="2"/>
      <c r="G19988" s="2"/>
      <c r="J19988" s="2"/>
    </row>
    <row r="19989">
      <c r="D19989" s="2"/>
      <c r="G19989" s="2"/>
      <c r="J19989" s="2"/>
    </row>
    <row r="19990">
      <c r="D19990" s="2"/>
      <c r="G19990" s="2"/>
      <c r="J19990" s="2"/>
    </row>
    <row r="19991">
      <c r="D19991" s="2"/>
      <c r="G19991" s="2"/>
      <c r="J19991" s="2"/>
    </row>
    <row r="19992">
      <c r="D19992" s="2"/>
      <c r="G19992" s="2"/>
      <c r="J19992" s="2"/>
    </row>
    <row r="19993">
      <c r="D19993" s="2"/>
      <c r="G19993" s="2"/>
      <c r="J19993" s="2"/>
    </row>
    <row r="19994">
      <c r="D19994" s="2"/>
      <c r="G19994" s="2"/>
      <c r="J19994" s="2"/>
    </row>
    <row r="19995">
      <c r="D19995" s="2"/>
      <c r="G19995" s="2"/>
      <c r="J19995" s="2"/>
    </row>
    <row r="19996">
      <c r="D19996" s="2"/>
      <c r="G19996" s="2"/>
      <c r="J19996" s="2"/>
    </row>
    <row r="19997">
      <c r="D19997" s="2"/>
      <c r="G19997" s="2"/>
      <c r="J19997" s="2"/>
    </row>
    <row r="19998">
      <c r="D19998" s="2"/>
      <c r="G19998" s="2"/>
      <c r="J19998" s="2"/>
    </row>
    <row r="19999">
      <c r="D19999" s="2"/>
      <c r="G19999" s="2"/>
      <c r="J19999" s="2"/>
    </row>
    <row r="20000">
      <c r="D20000" s="2"/>
      <c r="G20000" s="2"/>
      <c r="J20000" s="2"/>
    </row>
    <row r="20001">
      <c r="D20001" s="2"/>
      <c r="G20001" s="2"/>
      <c r="J20001" s="2"/>
    </row>
    <row r="20002">
      <c r="D20002" s="2"/>
      <c r="G20002" s="2"/>
      <c r="J20002" s="2"/>
    </row>
    <row r="20003">
      <c r="D20003" s="2"/>
      <c r="G20003" s="2"/>
      <c r="J20003" s="2"/>
    </row>
    <row r="20004">
      <c r="D20004" s="2"/>
      <c r="G20004" s="2"/>
      <c r="J20004" s="2"/>
    </row>
    <row r="20005">
      <c r="D20005" s="2"/>
      <c r="G20005" s="2"/>
      <c r="J20005" s="2"/>
    </row>
    <row r="20006">
      <c r="D20006" s="2"/>
      <c r="G20006" s="2"/>
      <c r="J20006" s="2"/>
    </row>
    <row r="20007">
      <c r="D20007" s="2"/>
      <c r="G20007" s="2"/>
      <c r="J20007" s="2"/>
    </row>
    <row r="20008">
      <c r="D20008" s="2"/>
      <c r="G20008" s="2"/>
      <c r="J20008" s="2"/>
    </row>
    <row r="20009">
      <c r="D20009" s="2"/>
      <c r="G20009" s="2"/>
      <c r="J20009" s="2"/>
    </row>
    <row r="20010">
      <c r="D20010" s="2"/>
      <c r="G20010" s="2"/>
      <c r="J20010" s="2"/>
    </row>
    <row r="20011">
      <c r="D20011" s="2"/>
      <c r="G20011" s="2"/>
      <c r="J20011" s="2"/>
    </row>
    <row r="20012">
      <c r="D20012" s="2"/>
      <c r="G20012" s="2"/>
      <c r="J20012" s="2"/>
    </row>
    <row r="20013">
      <c r="D20013" s="2"/>
      <c r="G20013" s="2"/>
      <c r="J20013" s="2"/>
    </row>
    <row r="20014">
      <c r="D20014" s="2"/>
      <c r="G20014" s="2"/>
      <c r="J20014" s="2"/>
    </row>
    <row r="20015">
      <c r="D20015" s="2"/>
      <c r="G20015" s="2"/>
      <c r="J20015" s="2"/>
    </row>
    <row r="20016">
      <c r="D20016" s="2"/>
      <c r="G20016" s="2"/>
      <c r="J20016" s="2"/>
    </row>
    <row r="20017">
      <c r="D20017" s="2"/>
      <c r="G20017" s="2"/>
      <c r="J20017" s="2"/>
    </row>
    <row r="20018">
      <c r="D20018" s="2"/>
      <c r="G20018" s="2"/>
      <c r="J20018" s="2"/>
    </row>
    <row r="20019">
      <c r="D20019" s="2"/>
      <c r="G20019" s="2"/>
      <c r="J20019" s="2"/>
    </row>
    <row r="20020">
      <c r="D20020" s="2"/>
      <c r="G20020" s="2"/>
      <c r="J20020" s="2"/>
    </row>
    <row r="20021">
      <c r="D20021" s="2"/>
      <c r="G20021" s="2"/>
      <c r="J20021" s="2"/>
    </row>
    <row r="20022">
      <c r="D20022" s="2"/>
      <c r="G20022" s="2"/>
      <c r="J20022" s="2"/>
    </row>
    <row r="20023">
      <c r="D20023" s="2"/>
      <c r="G20023" s="2"/>
      <c r="J20023" s="2"/>
    </row>
    <row r="20024">
      <c r="D20024" s="2"/>
      <c r="G20024" s="2"/>
      <c r="J20024" s="2"/>
    </row>
    <row r="20025">
      <c r="D20025" s="2"/>
      <c r="G20025" s="2"/>
      <c r="J20025" s="2"/>
    </row>
    <row r="20026">
      <c r="D20026" s="2"/>
      <c r="G20026" s="2"/>
      <c r="J20026" s="2"/>
    </row>
    <row r="20027">
      <c r="D20027" s="2"/>
      <c r="G20027" s="2"/>
      <c r="J20027" s="2"/>
    </row>
    <row r="20028">
      <c r="D20028" s="2"/>
      <c r="G20028" s="2"/>
      <c r="J20028" s="2"/>
    </row>
    <row r="20029">
      <c r="D20029" s="2"/>
      <c r="G20029" s="2"/>
      <c r="J20029" s="2"/>
    </row>
    <row r="20030">
      <c r="D20030" s="2"/>
      <c r="G20030" s="2"/>
      <c r="J20030" s="2"/>
    </row>
    <row r="20031">
      <c r="D20031" s="2"/>
      <c r="G20031" s="2"/>
      <c r="J20031" s="2"/>
    </row>
    <row r="20032">
      <c r="D20032" s="2"/>
      <c r="G20032" s="2"/>
      <c r="J20032" s="2"/>
    </row>
    <row r="20033">
      <c r="D20033" s="2"/>
      <c r="G20033" s="2"/>
      <c r="J20033" s="2"/>
    </row>
    <row r="20034">
      <c r="D20034" s="2"/>
      <c r="G20034" s="2"/>
      <c r="J20034" s="2"/>
    </row>
    <row r="20035">
      <c r="D20035" s="2"/>
      <c r="G20035" s="2"/>
      <c r="J20035" s="2"/>
    </row>
    <row r="20036">
      <c r="D20036" s="2"/>
      <c r="G20036" s="2"/>
      <c r="J20036" s="2"/>
    </row>
    <row r="20037">
      <c r="D20037" s="2"/>
      <c r="G20037" s="2"/>
      <c r="J20037" s="2"/>
    </row>
    <row r="20038">
      <c r="D20038" s="2"/>
      <c r="G20038" s="2"/>
      <c r="J20038" s="2"/>
    </row>
    <row r="20039">
      <c r="D20039" s="2"/>
      <c r="G20039" s="2"/>
      <c r="J20039" s="2"/>
    </row>
    <row r="20040">
      <c r="D20040" s="2"/>
      <c r="G20040" s="2"/>
      <c r="J20040" s="2"/>
    </row>
    <row r="20041">
      <c r="D20041" s="2"/>
      <c r="G20041" s="2"/>
      <c r="J20041" s="2"/>
    </row>
    <row r="20042">
      <c r="D20042" s="2"/>
      <c r="G20042" s="2"/>
      <c r="J20042" s="2"/>
    </row>
    <row r="20043">
      <c r="D20043" s="2"/>
      <c r="G20043" s="2"/>
      <c r="J20043" s="2"/>
    </row>
    <row r="20044">
      <c r="D20044" s="2"/>
      <c r="G20044" s="2"/>
      <c r="J20044" s="2"/>
    </row>
    <row r="20045">
      <c r="D20045" s="2"/>
      <c r="G20045" s="2"/>
      <c r="J20045" s="2"/>
    </row>
    <row r="20046">
      <c r="D20046" s="2"/>
      <c r="G20046" s="2"/>
      <c r="J20046" s="2"/>
    </row>
    <row r="20047">
      <c r="D20047" s="2"/>
      <c r="G20047" s="2"/>
      <c r="J20047" s="2"/>
    </row>
    <row r="20048">
      <c r="D20048" s="2"/>
      <c r="G20048" s="2"/>
      <c r="J20048" s="2"/>
    </row>
    <row r="20049">
      <c r="D20049" s="2"/>
      <c r="G20049" s="2"/>
      <c r="J20049" s="2"/>
    </row>
    <row r="20050">
      <c r="D20050" s="2"/>
      <c r="G20050" s="2"/>
      <c r="J20050" s="2"/>
    </row>
    <row r="20051">
      <c r="D20051" s="2"/>
      <c r="G20051" s="2"/>
      <c r="J20051" s="2"/>
    </row>
    <row r="20052">
      <c r="D20052" s="2"/>
      <c r="G20052" s="2"/>
      <c r="J20052" s="2"/>
    </row>
    <row r="20053">
      <c r="D20053" s="2"/>
      <c r="G20053" s="2"/>
      <c r="J20053" s="2"/>
    </row>
    <row r="20054">
      <c r="D20054" s="2"/>
      <c r="G20054" s="2"/>
      <c r="J20054" s="2"/>
    </row>
    <row r="20055">
      <c r="D20055" s="2"/>
      <c r="G20055" s="2"/>
      <c r="J20055" s="2"/>
    </row>
    <row r="20056">
      <c r="D20056" s="2"/>
      <c r="G20056" s="2"/>
      <c r="J20056" s="2"/>
    </row>
    <row r="20057">
      <c r="D20057" s="2"/>
      <c r="G20057" s="2"/>
      <c r="J20057" s="2"/>
    </row>
    <row r="20058">
      <c r="D20058" s="2"/>
      <c r="G20058" s="2"/>
      <c r="J20058" s="2"/>
    </row>
    <row r="20059">
      <c r="D20059" s="2"/>
      <c r="G20059" s="2"/>
      <c r="J20059" s="2"/>
    </row>
    <row r="20060">
      <c r="D20060" s="2"/>
      <c r="G20060" s="2"/>
      <c r="J20060" s="2"/>
    </row>
    <row r="20061">
      <c r="D20061" s="2"/>
      <c r="G20061" s="2"/>
      <c r="J20061" s="2"/>
    </row>
    <row r="20062">
      <c r="D20062" s="2"/>
      <c r="G20062" s="2"/>
      <c r="J20062" s="2"/>
    </row>
    <row r="20063">
      <c r="D20063" s="2"/>
      <c r="G20063" s="2"/>
      <c r="J20063" s="2"/>
    </row>
    <row r="20064">
      <c r="D20064" s="2"/>
      <c r="G20064" s="2"/>
      <c r="J20064" s="2"/>
    </row>
    <row r="20065">
      <c r="D20065" s="2"/>
      <c r="G20065" s="2"/>
      <c r="J20065" s="2"/>
    </row>
    <row r="20066">
      <c r="D20066" s="2"/>
      <c r="G20066" s="2"/>
      <c r="J20066" s="2"/>
    </row>
    <row r="20067">
      <c r="D20067" s="2"/>
      <c r="G20067" s="2"/>
      <c r="J20067" s="2"/>
    </row>
    <row r="20068">
      <c r="D20068" s="2"/>
      <c r="G20068" s="2"/>
      <c r="J20068" s="2"/>
    </row>
    <row r="20069">
      <c r="D20069" s="2"/>
      <c r="G20069" s="2"/>
      <c r="J20069" s="2"/>
    </row>
    <row r="20070">
      <c r="D20070" s="2"/>
      <c r="G20070" s="2"/>
      <c r="J20070" s="2"/>
    </row>
    <row r="20071">
      <c r="D20071" s="2"/>
      <c r="G20071" s="2"/>
      <c r="J20071" s="2"/>
    </row>
    <row r="20072">
      <c r="D20072" s="2"/>
      <c r="G20072" s="2"/>
      <c r="J20072" s="2"/>
    </row>
    <row r="20073">
      <c r="D20073" s="2"/>
      <c r="G20073" s="2"/>
      <c r="J20073" s="2"/>
    </row>
    <row r="20074">
      <c r="D20074" s="2"/>
      <c r="G20074" s="2"/>
      <c r="J20074" s="2"/>
    </row>
    <row r="20075">
      <c r="D20075" s="2"/>
      <c r="G20075" s="2"/>
      <c r="J20075" s="2"/>
    </row>
    <row r="20076">
      <c r="D20076" s="2"/>
      <c r="G20076" s="2"/>
      <c r="J20076" s="2"/>
    </row>
    <row r="20077">
      <c r="D20077" s="2"/>
      <c r="G20077" s="2"/>
      <c r="J20077" s="2"/>
    </row>
    <row r="20078">
      <c r="D20078" s="2"/>
      <c r="G20078" s="2"/>
      <c r="J20078" s="2"/>
    </row>
    <row r="20079">
      <c r="D20079" s="2"/>
      <c r="G20079" s="2"/>
      <c r="J20079" s="2"/>
    </row>
    <row r="20080">
      <c r="D20080" s="2"/>
      <c r="G20080" s="2"/>
      <c r="J20080" s="2"/>
    </row>
    <row r="20081">
      <c r="D20081" s="2"/>
      <c r="G20081" s="2"/>
      <c r="J20081" s="2"/>
    </row>
    <row r="20082">
      <c r="D20082" s="2"/>
      <c r="G20082" s="2"/>
      <c r="J20082" s="2"/>
    </row>
    <row r="20083">
      <c r="D20083" s="2"/>
      <c r="G20083" s="2"/>
      <c r="J20083" s="2"/>
    </row>
    <row r="20084">
      <c r="D20084" s="2"/>
      <c r="G20084" s="2"/>
      <c r="J20084" s="2"/>
    </row>
    <row r="20085">
      <c r="D20085" s="2"/>
      <c r="G20085" s="2"/>
      <c r="J20085" s="2"/>
    </row>
    <row r="20086">
      <c r="D20086" s="2"/>
      <c r="G20086" s="2"/>
      <c r="J20086" s="2"/>
    </row>
    <row r="20087">
      <c r="D20087" s="2"/>
      <c r="G20087" s="2"/>
      <c r="J20087" s="2"/>
    </row>
    <row r="20088">
      <c r="D20088" s="2"/>
      <c r="G20088" s="2"/>
      <c r="J20088" s="2"/>
    </row>
    <row r="20089">
      <c r="D20089" s="2"/>
      <c r="G20089" s="2"/>
      <c r="J20089" s="2"/>
    </row>
    <row r="20090">
      <c r="D20090" s="2"/>
      <c r="G20090" s="2"/>
      <c r="J20090" s="2"/>
    </row>
    <row r="20091">
      <c r="D20091" s="2"/>
      <c r="G20091" s="2"/>
      <c r="J20091" s="2"/>
    </row>
    <row r="20092">
      <c r="D20092" s="2"/>
      <c r="G20092" s="2"/>
      <c r="J20092" s="2"/>
    </row>
    <row r="20093">
      <c r="D20093" s="2"/>
      <c r="G20093" s="2"/>
      <c r="J20093" s="2"/>
    </row>
    <row r="20094">
      <c r="D20094" s="2"/>
      <c r="G20094" s="2"/>
      <c r="J20094" s="2"/>
    </row>
    <row r="20095">
      <c r="D20095" s="2"/>
      <c r="G20095" s="2"/>
      <c r="J20095" s="2"/>
    </row>
    <row r="20096">
      <c r="D20096" s="2"/>
      <c r="G20096" s="2"/>
      <c r="J20096" s="2"/>
    </row>
    <row r="20097">
      <c r="D20097" s="2"/>
      <c r="G20097" s="2"/>
      <c r="J20097" s="2"/>
    </row>
    <row r="20098">
      <c r="D20098" s="2"/>
      <c r="G20098" s="2"/>
      <c r="J20098" s="2"/>
    </row>
    <row r="20099">
      <c r="D20099" s="2"/>
      <c r="G20099" s="2"/>
      <c r="J20099" s="2"/>
    </row>
    <row r="20100">
      <c r="D20100" s="2"/>
      <c r="G20100" s="2"/>
      <c r="J20100" s="2"/>
    </row>
    <row r="20101">
      <c r="D20101" s="2"/>
      <c r="G20101" s="2"/>
      <c r="J20101" s="2"/>
    </row>
    <row r="20102">
      <c r="D20102" s="2"/>
      <c r="G20102" s="2"/>
      <c r="J20102" s="2"/>
    </row>
    <row r="20103">
      <c r="D20103" s="2"/>
      <c r="G20103" s="2"/>
      <c r="J20103" s="2"/>
    </row>
    <row r="20104">
      <c r="D20104" s="2"/>
      <c r="G20104" s="2"/>
      <c r="J20104" s="2"/>
    </row>
    <row r="20105">
      <c r="D20105" s="2"/>
      <c r="G20105" s="2"/>
      <c r="J20105" s="2"/>
    </row>
    <row r="20106">
      <c r="D20106" s="2"/>
      <c r="G20106" s="2"/>
      <c r="J20106" s="2"/>
    </row>
    <row r="20107">
      <c r="D20107" s="2"/>
      <c r="G20107" s="2"/>
      <c r="J20107" s="2"/>
    </row>
    <row r="20108">
      <c r="D20108" s="2"/>
      <c r="G20108" s="2"/>
      <c r="J20108" s="2"/>
    </row>
    <row r="20109">
      <c r="D20109" s="2"/>
      <c r="G20109" s="2"/>
      <c r="J20109" s="2"/>
    </row>
    <row r="20110">
      <c r="D20110" s="2"/>
      <c r="G20110" s="2"/>
      <c r="J20110" s="2"/>
    </row>
    <row r="20111">
      <c r="D20111" s="2"/>
      <c r="G20111" s="2"/>
      <c r="J20111" s="2"/>
    </row>
    <row r="20112">
      <c r="D20112" s="2"/>
      <c r="G20112" s="2"/>
      <c r="J20112" s="2"/>
    </row>
    <row r="20113">
      <c r="D20113" s="2"/>
      <c r="G20113" s="2"/>
      <c r="J20113" s="2"/>
    </row>
    <row r="20114">
      <c r="D20114" s="2"/>
      <c r="G20114" s="2"/>
      <c r="J20114" s="2"/>
    </row>
    <row r="20115">
      <c r="D20115" s="2"/>
      <c r="G20115" s="2"/>
      <c r="J20115" s="2"/>
    </row>
    <row r="20116">
      <c r="D20116" s="2"/>
      <c r="G20116" s="2"/>
      <c r="J20116" s="2"/>
    </row>
    <row r="20117">
      <c r="D20117" s="2"/>
      <c r="G20117" s="2"/>
      <c r="J20117" s="2"/>
    </row>
    <row r="20118">
      <c r="D20118" s="2"/>
      <c r="G20118" s="2"/>
      <c r="J20118" s="2"/>
    </row>
    <row r="20119">
      <c r="D20119" s="2"/>
      <c r="G20119" s="2"/>
      <c r="J20119" s="2"/>
    </row>
    <row r="20120">
      <c r="D20120" s="2"/>
      <c r="G20120" s="2"/>
      <c r="J20120" s="2"/>
    </row>
    <row r="20121">
      <c r="D20121" s="2"/>
      <c r="G20121" s="2"/>
      <c r="J20121" s="2"/>
    </row>
    <row r="20122">
      <c r="D20122" s="2"/>
      <c r="G20122" s="2"/>
      <c r="J20122" s="2"/>
    </row>
    <row r="20123">
      <c r="D20123" s="2"/>
      <c r="G20123" s="2"/>
      <c r="J20123" s="2"/>
    </row>
    <row r="20124">
      <c r="D20124" s="2"/>
      <c r="G20124" s="2"/>
      <c r="J20124" s="2"/>
    </row>
    <row r="20125">
      <c r="D20125" s="2"/>
      <c r="G20125" s="2"/>
      <c r="J20125" s="2"/>
    </row>
    <row r="20126">
      <c r="D20126" s="2"/>
      <c r="G20126" s="2"/>
      <c r="J20126" s="2"/>
    </row>
    <row r="20127">
      <c r="D20127" s="2"/>
      <c r="G20127" s="2"/>
      <c r="J20127" s="2"/>
    </row>
    <row r="20128">
      <c r="D20128" s="2"/>
      <c r="G20128" s="2"/>
      <c r="J20128" s="2"/>
    </row>
    <row r="20129">
      <c r="D20129" s="2"/>
      <c r="G20129" s="2"/>
      <c r="J20129" s="2"/>
    </row>
    <row r="20130">
      <c r="D20130" s="2"/>
      <c r="G20130" s="2"/>
      <c r="J20130" s="2"/>
    </row>
    <row r="20131">
      <c r="D20131" s="2"/>
      <c r="G20131" s="2"/>
      <c r="J20131" s="2"/>
    </row>
    <row r="20132">
      <c r="D20132" s="2"/>
      <c r="G20132" s="2"/>
      <c r="J20132" s="2"/>
    </row>
    <row r="20133">
      <c r="D20133" s="2"/>
      <c r="G20133" s="2"/>
      <c r="J20133" s="2"/>
    </row>
    <row r="20134">
      <c r="D20134" s="2"/>
      <c r="G20134" s="2"/>
      <c r="J20134" s="2"/>
    </row>
    <row r="20135">
      <c r="D20135" s="2"/>
      <c r="G20135" s="2"/>
      <c r="J20135" s="2"/>
    </row>
    <row r="20136">
      <c r="D20136" s="2"/>
      <c r="G20136" s="2"/>
      <c r="J20136" s="2"/>
    </row>
    <row r="20137">
      <c r="D20137" s="2"/>
      <c r="G20137" s="2"/>
      <c r="J20137" s="2"/>
    </row>
    <row r="20138">
      <c r="D20138" s="2"/>
      <c r="G20138" s="2"/>
      <c r="J20138" s="2"/>
    </row>
    <row r="20139">
      <c r="D20139" s="2"/>
      <c r="G20139" s="2"/>
      <c r="J20139" s="2"/>
    </row>
    <row r="20140">
      <c r="D20140" s="2"/>
      <c r="G20140" s="2"/>
      <c r="J20140" s="2"/>
    </row>
    <row r="20141">
      <c r="D20141" s="2"/>
      <c r="G20141" s="2"/>
      <c r="J20141" s="2"/>
    </row>
    <row r="20142">
      <c r="D20142" s="2"/>
      <c r="G20142" s="2"/>
      <c r="J20142" s="2"/>
    </row>
    <row r="20143">
      <c r="D20143" s="2"/>
      <c r="G20143" s="2"/>
      <c r="J20143" s="2"/>
    </row>
    <row r="20144">
      <c r="D20144" s="2"/>
      <c r="G20144" s="2"/>
      <c r="J20144" s="2"/>
    </row>
    <row r="20145">
      <c r="D20145" s="2"/>
      <c r="G20145" s="2"/>
      <c r="J20145" s="2"/>
    </row>
    <row r="20146">
      <c r="D20146" s="2"/>
      <c r="G20146" s="2"/>
      <c r="J20146" s="2"/>
    </row>
    <row r="20147">
      <c r="D20147" s="2"/>
      <c r="G20147" s="2"/>
      <c r="J20147" s="2"/>
    </row>
    <row r="20148">
      <c r="D20148" s="2"/>
      <c r="G20148" s="2"/>
      <c r="J20148" s="2"/>
    </row>
    <row r="20149">
      <c r="D20149" s="2"/>
      <c r="G20149" s="2"/>
      <c r="J20149" s="2"/>
    </row>
    <row r="20150">
      <c r="D20150" s="2"/>
      <c r="G20150" s="2"/>
      <c r="J20150" s="2"/>
    </row>
    <row r="20151">
      <c r="D20151" s="2"/>
      <c r="G20151" s="2"/>
      <c r="J20151" s="2"/>
    </row>
    <row r="20152">
      <c r="D20152" s="2"/>
      <c r="G20152" s="2"/>
      <c r="J20152" s="2"/>
    </row>
    <row r="20153">
      <c r="D20153" s="2"/>
      <c r="G20153" s="2"/>
      <c r="J20153" s="2"/>
    </row>
    <row r="20154">
      <c r="D20154" s="2"/>
      <c r="G20154" s="2"/>
      <c r="J20154" s="2"/>
    </row>
    <row r="20155">
      <c r="D20155" s="2"/>
      <c r="G20155" s="2"/>
      <c r="J20155" s="2"/>
    </row>
    <row r="20156">
      <c r="D20156" s="2"/>
      <c r="G20156" s="2"/>
      <c r="J20156" s="2"/>
    </row>
    <row r="20157">
      <c r="D20157" s="2"/>
      <c r="G20157" s="2"/>
      <c r="J20157" s="2"/>
    </row>
    <row r="20158">
      <c r="D20158" s="2"/>
      <c r="G20158" s="2"/>
      <c r="J20158" s="2"/>
    </row>
    <row r="20159">
      <c r="D20159" s="2"/>
      <c r="G20159" s="2"/>
      <c r="J20159" s="2"/>
    </row>
    <row r="20160">
      <c r="D20160" s="2"/>
      <c r="G20160" s="2"/>
      <c r="J20160" s="2"/>
    </row>
    <row r="20161">
      <c r="D20161" s="2"/>
      <c r="G20161" s="2"/>
      <c r="J20161" s="2"/>
    </row>
    <row r="20162">
      <c r="D20162" s="2"/>
      <c r="G20162" s="2"/>
      <c r="J20162" s="2"/>
    </row>
    <row r="20163">
      <c r="D20163" s="2"/>
      <c r="G20163" s="2"/>
      <c r="J20163" s="2"/>
    </row>
    <row r="20164">
      <c r="D20164" s="2"/>
      <c r="G20164" s="2"/>
      <c r="J20164" s="2"/>
    </row>
    <row r="20165">
      <c r="D20165" s="2"/>
      <c r="G20165" s="2"/>
      <c r="J20165" s="2"/>
    </row>
    <row r="20166">
      <c r="D20166" s="2"/>
      <c r="G20166" s="2"/>
      <c r="J20166" s="2"/>
    </row>
    <row r="20167">
      <c r="D20167" s="2"/>
      <c r="G20167" s="2"/>
      <c r="J20167" s="2"/>
    </row>
    <row r="20168">
      <c r="D20168" s="2"/>
      <c r="G20168" s="2"/>
      <c r="J20168" s="2"/>
    </row>
    <row r="20169">
      <c r="D20169" s="2"/>
      <c r="G20169" s="2"/>
      <c r="J20169" s="2"/>
    </row>
    <row r="20170">
      <c r="D20170" s="2"/>
      <c r="G20170" s="2"/>
      <c r="J20170" s="2"/>
    </row>
    <row r="20171">
      <c r="D20171" s="2"/>
      <c r="G20171" s="2"/>
      <c r="J20171" s="2"/>
    </row>
    <row r="20172">
      <c r="D20172" s="2"/>
      <c r="G20172" s="2"/>
      <c r="J20172" s="2"/>
    </row>
    <row r="20173">
      <c r="D20173" s="2"/>
      <c r="G20173" s="2"/>
      <c r="J20173" s="2"/>
    </row>
    <row r="20174">
      <c r="D20174" s="2"/>
      <c r="G20174" s="2"/>
      <c r="J20174" s="2"/>
    </row>
    <row r="20175">
      <c r="D20175" s="2"/>
      <c r="G20175" s="2"/>
      <c r="J20175" s="2"/>
    </row>
    <row r="20176">
      <c r="D20176" s="2"/>
      <c r="G20176" s="2"/>
      <c r="J20176" s="2"/>
    </row>
    <row r="20177">
      <c r="D20177" s="2"/>
      <c r="G20177" s="2"/>
      <c r="J20177" s="2"/>
    </row>
    <row r="20178">
      <c r="D20178" s="2"/>
      <c r="G20178" s="2"/>
      <c r="J20178" s="2"/>
    </row>
    <row r="20179">
      <c r="D20179" s="2"/>
      <c r="G20179" s="2"/>
      <c r="J20179" s="2"/>
    </row>
    <row r="20180">
      <c r="D20180" s="2"/>
      <c r="G20180" s="2"/>
      <c r="J20180" s="2"/>
    </row>
    <row r="20181">
      <c r="D20181" s="2"/>
      <c r="G20181" s="2"/>
      <c r="J20181" s="2"/>
    </row>
    <row r="20182">
      <c r="D20182" s="2"/>
      <c r="G20182" s="2"/>
      <c r="J20182" s="2"/>
    </row>
    <row r="20183">
      <c r="D20183" s="2"/>
      <c r="G20183" s="2"/>
      <c r="J20183" s="2"/>
    </row>
    <row r="20184">
      <c r="D20184" s="2"/>
      <c r="G20184" s="2"/>
      <c r="J20184" s="2"/>
    </row>
    <row r="20185">
      <c r="D20185" s="2"/>
      <c r="G20185" s="2"/>
      <c r="J20185" s="2"/>
    </row>
    <row r="20186">
      <c r="D20186" s="2"/>
      <c r="G20186" s="2"/>
      <c r="J20186" s="2"/>
    </row>
    <row r="20187">
      <c r="D20187" s="2"/>
      <c r="G20187" s="2"/>
      <c r="J20187" s="2"/>
    </row>
    <row r="20188">
      <c r="D20188" s="2"/>
      <c r="G20188" s="2"/>
      <c r="J20188" s="2"/>
    </row>
    <row r="20189">
      <c r="D20189" s="2"/>
      <c r="G20189" s="2"/>
      <c r="J20189" s="2"/>
    </row>
    <row r="20190">
      <c r="D20190" s="2"/>
      <c r="G20190" s="2"/>
      <c r="J20190" s="2"/>
    </row>
    <row r="20191">
      <c r="D20191" s="2"/>
      <c r="G20191" s="2"/>
      <c r="J20191" s="2"/>
    </row>
    <row r="20192">
      <c r="D20192" s="2"/>
      <c r="G20192" s="2"/>
      <c r="J20192" s="2"/>
    </row>
    <row r="20193">
      <c r="D20193" s="2"/>
      <c r="G20193" s="2"/>
      <c r="J20193" s="2"/>
    </row>
    <row r="20194">
      <c r="D20194" s="2"/>
      <c r="G20194" s="2"/>
      <c r="J20194" s="2"/>
    </row>
    <row r="20195">
      <c r="D20195" s="2"/>
      <c r="G20195" s="2"/>
      <c r="J20195" s="2"/>
    </row>
    <row r="20196">
      <c r="D20196" s="2"/>
      <c r="G20196" s="2"/>
      <c r="J20196" s="2"/>
    </row>
    <row r="20197">
      <c r="D20197" s="2"/>
      <c r="G20197" s="2"/>
      <c r="J20197" s="2"/>
    </row>
    <row r="20198">
      <c r="D20198" s="2"/>
      <c r="G20198" s="2"/>
      <c r="J20198" s="2"/>
    </row>
    <row r="20199">
      <c r="D20199" s="2"/>
      <c r="G20199" s="2"/>
      <c r="J20199" s="2"/>
    </row>
    <row r="20200">
      <c r="D20200" s="2"/>
      <c r="G20200" s="2"/>
      <c r="J20200" s="2"/>
    </row>
    <row r="20201">
      <c r="D20201" s="2"/>
      <c r="G20201" s="2"/>
      <c r="J20201" s="2"/>
    </row>
    <row r="20202">
      <c r="D20202" s="2"/>
      <c r="G20202" s="2"/>
      <c r="J20202" s="2"/>
    </row>
    <row r="20203">
      <c r="D20203" s="2"/>
      <c r="G20203" s="2"/>
      <c r="J20203" s="2"/>
    </row>
    <row r="20204">
      <c r="D20204" s="2"/>
      <c r="G20204" s="2"/>
      <c r="J20204" s="2"/>
    </row>
    <row r="20205">
      <c r="D20205" s="2"/>
      <c r="G20205" s="2"/>
      <c r="J20205" s="2"/>
    </row>
    <row r="20206">
      <c r="D20206" s="2"/>
      <c r="G20206" s="2"/>
      <c r="J20206" s="2"/>
    </row>
    <row r="20207">
      <c r="D20207" s="2"/>
      <c r="G20207" s="2"/>
      <c r="J20207" s="2"/>
    </row>
    <row r="20208">
      <c r="D20208" s="2"/>
      <c r="G20208" s="2"/>
      <c r="J20208" s="2"/>
    </row>
    <row r="20209">
      <c r="D20209" s="2"/>
      <c r="G20209" s="2"/>
      <c r="J20209" s="2"/>
    </row>
    <row r="20210">
      <c r="D20210" s="2"/>
      <c r="G20210" s="2"/>
      <c r="J20210" s="2"/>
    </row>
    <row r="20211">
      <c r="D20211" s="2"/>
      <c r="G20211" s="2"/>
      <c r="J20211" s="2"/>
    </row>
    <row r="20212">
      <c r="D20212" s="2"/>
      <c r="G20212" s="2"/>
      <c r="J20212" s="2"/>
    </row>
    <row r="20213">
      <c r="D20213" s="2"/>
      <c r="G20213" s="2"/>
      <c r="J20213" s="2"/>
    </row>
    <row r="20214">
      <c r="D20214" s="2"/>
      <c r="G20214" s="2"/>
      <c r="J20214" s="2"/>
    </row>
    <row r="20215">
      <c r="D20215" s="2"/>
      <c r="G20215" s="2"/>
      <c r="J20215" s="2"/>
    </row>
    <row r="20216">
      <c r="D20216" s="2"/>
      <c r="G20216" s="2"/>
      <c r="J20216" s="2"/>
    </row>
    <row r="20217">
      <c r="D20217" s="2"/>
      <c r="G20217" s="2"/>
      <c r="J20217" s="2"/>
    </row>
    <row r="20218">
      <c r="D20218" s="2"/>
      <c r="G20218" s="2"/>
      <c r="J20218" s="2"/>
    </row>
    <row r="20219">
      <c r="D20219" s="2"/>
      <c r="G20219" s="2"/>
      <c r="J20219" s="2"/>
    </row>
    <row r="20220">
      <c r="D20220" s="2"/>
      <c r="G20220" s="2"/>
      <c r="J20220" s="2"/>
    </row>
    <row r="20221">
      <c r="D20221" s="2"/>
      <c r="G20221" s="2"/>
      <c r="J20221" s="2"/>
    </row>
    <row r="20222">
      <c r="D20222" s="2"/>
      <c r="G20222" s="2"/>
      <c r="J20222" s="2"/>
    </row>
    <row r="20223">
      <c r="D20223" s="2"/>
      <c r="G20223" s="2"/>
      <c r="J20223" s="2"/>
    </row>
    <row r="20224">
      <c r="D20224" s="2"/>
      <c r="G20224" s="2"/>
      <c r="J20224" s="2"/>
    </row>
    <row r="20225">
      <c r="D20225" s="2"/>
      <c r="G20225" s="2"/>
      <c r="J20225" s="2"/>
    </row>
    <row r="20226">
      <c r="D20226" s="2"/>
      <c r="G20226" s="2"/>
      <c r="J20226" s="2"/>
    </row>
    <row r="20227">
      <c r="D20227" s="2"/>
      <c r="G20227" s="2"/>
      <c r="J20227" s="2"/>
    </row>
    <row r="20228">
      <c r="D20228" s="2"/>
      <c r="G20228" s="2"/>
      <c r="J20228" s="2"/>
    </row>
    <row r="20229">
      <c r="D20229" s="2"/>
      <c r="G20229" s="2"/>
      <c r="J20229" s="2"/>
    </row>
    <row r="20230">
      <c r="D20230" s="2"/>
      <c r="G20230" s="2"/>
      <c r="J20230" s="2"/>
    </row>
    <row r="20231">
      <c r="D20231" s="2"/>
      <c r="G20231" s="2"/>
      <c r="J20231" s="2"/>
    </row>
    <row r="20232">
      <c r="D20232" s="2"/>
      <c r="G20232" s="2"/>
      <c r="J20232" s="2"/>
    </row>
    <row r="20233">
      <c r="D20233" s="2"/>
      <c r="G20233" s="2"/>
      <c r="J20233" s="2"/>
    </row>
    <row r="20234">
      <c r="D20234" s="2"/>
      <c r="G20234" s="2"/>
      <c r="J20234" s="2"/>
    </row>
    <row r="20235">
      <c r="D20235" s="2"/>
      <c r="G20235" s="2"/>
      <c r="J20235" s="2"/>
    </row>
    <row r="20236">
      <c r="D20236" s="2"/>
      <c r="G20236" s="2"/>
      <c r="J20236" s="2"/>
    </row>
    <row r="20237">
      <c r="D20237" s="2"/>
      <c r="G20237" s="2"/>
      <c r="J20237" s="2"/>
    </row>
    <row r="20238">
      <c r="D20238" s="2"/>
      <c r="G20238" s="2"/>
      <c r="J20238" s="2"/>
    </row>
    <row r="20239">
      <c r="D20239" s="2"/>
      <c r="G20239" s="2"/>
      <c r="J20239" s="2"/>
    </row>
    <row r="20240">
      <c r="D20240" s="2"/>
      <c r="G20240" s="2"/>
      <c r="J20240" s="2"/>
    </row>
    <row r="20241">
      <c r="D20241" s="2"/>
      <c r="G20241" s="2"/>
      <c r="J20241" s="2"/>
    </row>
    <row r="20242">
      <c r="D20242" s="2"/>
      <c r="G20242" s="2"/>
      <c r="J20242" s="2"/>
    </row>
    <row r="20243">
      <c r="D20243" s="2"/>
      <c r="G20243" s="2"/>
      <c r="J20243" s="2"/>
    </row>
    <row r="20244">
      <c r="D20244" s="2"/>
      <c r="G20244" s="2"/>
      <c r="J20244" s="2"/>
    </row>
    <row r="20245">
      <c r="D20245" s="2"/>
      <c r="G20245" s="2"/>
      <c r="J20245" s="2"/>
    </row>
    <row r="20246">
      <c r="D20246" s="2"/>
      <c r="G20246" s="2"/>
      <c r="J20246" s="2"/>
    </row>
    <row r="20247">
      <c r="D20247" s="2"/>
      <c r="G20247" s="2"/>
      <c r="J20247" s="2"/>
    </row>
    <row r="20248">
      <c r="D20248" s="2"/>
      <c r="G20248" s="2"/>
      <c r="J20248" s="2"/>
    </row>
    <row r="20249">
      <c r="D20249" s="2"/>
      <c r="G20249" s="2"/>
      <c r="J20249" s="2"/>
    </row>
    <row r="20250">
      <c r="D20250" s="2"/>
      <c r="G20250" s="2"/>
      <c r="J20250" s="2"/>
    </row>
    <row r="20251">
      <c r="D20251" s="2"/>
      <c r="G20251" s="2"/>
      <c r="J20251" s="2"/>
    </row>
    <row r="20252">
      <c r="D20252" s="2"/>
      <c r="G20252" s="2"/>
      <c r="J20252" s="2"/>
    </row>
    <row r="20253">
      <c r="D20253" s="2"/>
      <c r="G20253" s="2"/>
      <c r="J20253" s="2"/>
    </row>
    <row r="20254">
      <c r="D20254" s="2"/>
      <c r="G20254" s="2"/>
      <c r="J20254" s="2"/>
    </row>
    <row r="20255">
      <c r="D20255" s="2"/>
      <c r="G20255" s="2"/>
      <c r="J20255" s="2"/>
    </row>
    <row r="20256">
      <c r="D20256" s="2"/>
      <c r="G20256" s="2"/>
      <c r="J20256" s="2"/>
    </row>
    <row r="20257">
      <c r="D20257" s="2"/>
      <c r="G20257" s="2"/>
      <c r="J20257" s="2"/>
    </row>
    <row r="20258">
      <c r="D20258" s="2"/>
      <c r="G20258" s="2"/>
      <c r="J20258" s="2"/>
    </row>
    <row r="20259">
      <c r="D20259" s="2"/>
      <c r="G20259" s="2"/>
      <c r="J20259" s="2"/>
    </row>
    <row r="20260">
      <c r="D20260" s="2"/>
      <c r="G20260" s="2"/>
      <c r="J20260" s="2"/>
    </row>
    <row r="20261">
      <c r="D20261" s="2"/>
      <c r="G20261" s="2"/>
      <c r="J20261" s="2"/>
    </row>
    <row r="20262">
      <c r="D20262" s="2"/>
      <c r="G20262" s="2"/>
      <c r="J20262" s="2"/>
    </row>
    <row r="20263">
      <c r="D20263" s="2"/>
      <c r="G20263" s="2"/>
      <c r="J20263" s="2"/>
    </row>
    <row r="20264">
      <c r="D20264" s="2"/>
      <c r="G20264" s="2"/>
      <c r="J20264" s="2"/>
    </row>
    <row r="20265">
      <c r="D20265" s="2"/>
      <c r="G20265" s="2"/>
      <c r="J20265" s="2"/>
    </row>
    <row r="20266">
      <c r="D20266" s="2"/>
      <c r="G20266" s="2"/>
      <c r="J20266" s="2"/>
    </row>
    <row r="20267">
      <c r="D20267" s="2"/>
      <c r="G20267" s="2"/>
      <c r="J20267" s="2"/>
    </row>
    <row r="20268">
      <c r="D20268" s="2"/>
      <c r="G20268" s="2"/>
      <c r="J20268" s="2"/>
    </row>
    <row r="20269">
      <c r="D20269" s="2"/>
      <c r="G20269" s="2"/>
      <c r="J20269" s="2"/>
    </row>
    <row r="20270">
      <c r="D20270" s="2"/>
      <c r="G20270" s="2"/>
      <c r="J20270" s="2"/>
    </row>
    <row r="20271">
      <c r="D20271" s="2"/>
      <c r="G20271" s="2"/>
      <c r="J20271" s="2"/>
    </row>
    <row r="20272">
      <c r="D20272" s="2"/>
      <c r="G20272" s="2"/>
      <c r="J20272" s="2"/>
    </row>
    <row r="20273">
      <c r="D20273" s="2"/>
      <c r="G20273" s="2"/>
      <c r="J20273" s="2"/>
    </row>
    <row r="20274">
      <c r="D20274" s="2"/>
      <c r="G20274" s="2"/>
      <c r="J20274" s="2"/>
    </row>
    <row r="20275">
      <c r="D20275" s="2"/>
      <c r="G20275" s="2"/>
      <c r="J20275" s="2"/>
    </row>
    <row r="20276">
      <c r="D20276" s="2"/>
      <c r="G20276" s="2"/>
      <c r="J20276" s="2"/>
    </row>
    <row r="20277">
      <c r="D20277" s="2"/>
      <c r="G20277" s="2"/>
      <c r="J20277" s="2"/>
    </row>
    <row r="20278">
      <c r="D20278" s="2"/>
      <c r="G20278" s="2"/>
      <c r="J20278" s="2"/>
    </row>
    <row r="20279">
      <c r="D20279" s="2"/>
      <c r="G20279" s="2"/>
      <c r="J20279" s="2"/>
    </row>
    <row r="20280">
      <c r="D20280" s="2"/>
      <c r="G20280" s="2"/>
      <c r="J20280" s="2"/>
    </row>
    <row r="20281">
      <c r="D20281" s="2"/>
      <c r="G20281" s="2"/>
      <c r="J20281" s="2"/>
    </row>
    <row r="20282">
      <c r="D20282" s="2"/>
      <c r="G20282" s="2"/>
      <c r="J20282" s="2"/>
    </row>
    <row r="20283">
      <c r="D20283" s="2"/>
      <c r="G20283" s="2"/>
      <c r="J20283" s="2"/>
    </row>
    <row r="20284">
      <c r="D20284" s="2"/>
      <c r="G20284" s="2"/>
      <c r="J20284" s="2"/>
    </row>
    <row r="20285">
      <c r="D20285" s="2"/>
      <c r="G20285" s="2"/>
      <c r="J20285" s="2"/>
    </row>
    <row r="20286">
      <c r="D20286" s="2"/>
      <c r="G20286" s="2"/>
      <c r="J20286" s="2"/>
    </row>
    <row r="20287">
      <c r="D20287" s="2"/>
      <c r="G20287" s="2"/>
      <c r="J20287" s="2"/>
    </row>
    <row r="20288">
      <c r="D20288" s="2"/>
      <c r="G20288" s="2"/>
      <c r="J20288" s="2"/>
    </row>
    <row r="20289">
      <c r="D20289" s="2"/>
      <c r="G20289" s="2"/>
      <c r="J20289" s="2"/>
    </row>
    <row r="20290">
      <c r="D20290" s="2"/>
      <c r="G20290" s="2"/>
      <c r="J20290" s="2"/>
    </row>
    <row r="20291">
      <c r="D20291" s="2"/>
      <c r="G20291" s="2"/>
      <c r="J20291" s="2"/>
    </row>
    <row r="20292">
      <c r="D20292" s="2"/>
      <c r="G20292" s="2"/>
      <c r="J20292" s="2"/>
    </row>
    <row r="20293">
      <c r="D20293" s="2"/>
      <c r="G20293" s="2"/>
      <c r="J20293" s="2"/>
    </row>
    <row r="20294">
      <c r="D20294" s="2"/>
      <c r="G20294" s="2"/>
      <c r="J20294" s="2"/>
    </row>
    <row r="20295">
      <c r="D20295" s="2"/>
      <c r="G20295" s="2"/>
      <c r="J20295" s="2"/>
    </row>
    <row r="20296">
      <c r="D20296" s="2"/>
      <c r="G20296" s="2"/>
      <c r="J20296" s="2"/>
    </row>
    <row r="20297">
      <c r="D20297" s="2"/>
      <c r="G20297" s="2"/>
      <c r="J20297" s="2"/>
    </row>
    <row r="20298">
      <c r="D20298" s="2"/>
      <c r="G20298" s="2"/>
      <c r="J20298" s="2"/>
    </row>
    <row r="20299">
      <c r="D20299" s="2"/>
      <c r="G20299" s="2"/>
      <c r="J20299" s="2"/>
    </row>
    <row r="20300">
      <c r="D20300" s="2"/>
      <c r="G20300" s="2"/>
      <c r="J20300" s="2"/>
    </row>
    <row r="20301">
      <c r="D20301" s="2"/>
      <c r="G20301" s="2"/>
      <c r="J20301" s="2"/>
    </row>
    <row r="20302">
      <c r="D20302" s="2"/>
      <c r="G20302" s="2"/>
      <c r="J20302" s="2"/>
    </row>
    <row r="20303">
      <c r="D20303" s="2"/>
      <c r="G20303" s="2"/>
      <c r="J20303" s="2"/>
    </row>
    <row r="20304">
      <c r="D20304" s="2"/>
      <c r="G20304" s="2"/>
      <c r="J20304" s="2"/>
    </row>
    <row r="20305">
      <c r="D20305" s="2"/>
      <c r="G20305" s="2"/>
      <c r="J20305" s="2"/>
    </row>
    <row r="20306">
      <c r="D20306" s="2"/>
      <c r="G20306" s="2"/>
      <c r="J20306" s="2"/>
    </row>
    <row r="20307">
      <c r="D20307" s="2"/>
      <c r="G20307" s="2"/>
      <c r="J20307" s="2"/>
    </row>
    <row r="20308">
      <c r="D20308" s="2"/>
      <c r="G20308" s="2"/>
      <c r="J20308" s="2"/>
    </row>
    <row r="20309">
      <c r="D20309" s="2"/>
      <c r="G20309" s="2"/>
      <c r="J20309" s="2"/>
    </row>
    <row r="20310">
      <c r="D20310" s="2"/>
      <c r="G20310" s="2"/>
      <c r="J20310" s="2"/>
    </row>
    <row r="20311">
      <c r="D20311" s="2"/>
      <c r="G20311" s="2"/>
      <c r="J20311" s="2"/>
    </row>
    <row r="20312">
      <c r="D20312" s="2"/>
      <c r="G20312" s="2"/>
      <c r="J20312" s="2"/>
    </row>
    <row r="20313">
      <c r="D20313" s="2"/>
      <c r="G20313" s="2"/>
      <c r="J20313" s="2"/>
    </row>
    <row r="20314">
      <c r="D20314" s="2"/>
      <c r="G20314" s="2"/>
      <c r="J20314" s="2"/>
    </row>
    <row r="20315">
      <c r="D20315" s="2"/>
      <c r="G20315" s="2"/>
      <c r="J20315" s="2"/>
    </row>
    <row r="20316">
      <c r="D20316" s="2"/>
      <c r="G20316" s="2"/>
      <c r="J20316" s="2"/>
    </row>
    <row r="20317">
      <c r="D20317" s="2"/>
      <c r="G20317" s="2"/>
      <c r="J20317" s="2"/>
    </row>
    <row r="20318">
      <c r="D20318" s="2"/>
      <c r="G20318" s="2"/>
      <c r="J20318" s="2"/>
    </row>
    <row r="20319">
      <c r="D20319" s="2"/>
      <c r="G20319" s="2"/>
      <c r="J20319" s="2"/>
    </row>
    <row r="20320">
      <c r="D20320" s="2"/>
      <c r="G20320" s="2"/>
      <c r="J20320" s="2"/>
    </row>
    <row r="20321">
      <c r="D20321" s="2"/>
      <c r="G20321" s="2"/>
      <c r="J20321" s="2"/>
    </row>
    <row r="20322">
      <c r="D20322" s="2"/>
      <c r="G20322" s="2"/>
      <c r="J20322" s="2"/>
    </row>
    <row r="20323">
      <c r="D20323" s="2"/>
      <c r="G20323" s="2"/>
      <c r="J20323" s="2"/>
    </row>
    <row r="20324">
      <c r="D20324" s="2"/>
      <c r="G20324" s="2"/>
      <c r="J20324" s="2"/>
    </row>
    <row r="20325">
      <c r="D20325" s="2"/>
      <c r="G20325" s="2"/>
      <c r="J20325" s="2"/>
    </row>
    <row r="20326">
      <c r="D20326" s="2"/>
      <c r="G20326" s="2"/>
      <c r="J20326" s="2"/>
    </row>
    <row r="20327">
      <c r="D20327" s="2"/>
      <c r="G20327" s="2"/>
      <c r="J20327" s="2"/>
    </row>
    <row r="20328">
      <c r="D20328" s="2"/>
      <c r="G20328" s="2"/>
      <c r="J20328" s="2"/>
    </row>
    <row r="20329">
      <c r="D20329" s="2"/>
      <c r="G20329" s="2"/>
      <c r="J20329" s="2"/>
    </row>
    <row r="20330">
      <c r="D20330" s="2"/>
      <c r="G20330" s="2"/>
      <c r="J20330" s="2"/>
    </row>
    <row r="20331">
      <c r="D20331" s="2"/>
      <c r="G20331" s="2"/>
      <c r="J20331" s="2"/>
    </row>
    <row r="20332">
      <c r="D20332" s="2"/>
      <c r="G20332" s="2"/>
      <c r="J20332" s="2"/>
    </row>
    <row r="20333">
      <c r="D20333" s="2"/>
      <c r="G20333" s="2"/>
      <c r="J20333" s="2"/>
    </row>
    <row r="20334">
      <c r="D20334" s="2"/>
      <c r="G20334" s="2"/>
      <c r="J20334" s="2"/>
    </row>
    <row r="20335">
      <c r="D20335" s="2"/>
      <c r="G20335" s="2"/>
      <c r="J20335" s="2"/>
    </row>
    <row r="20336">
      <c r="D20336" s="2"/>
      <c r="G20336" s="2"/>
      <c r="J20336" s="2"/>
    </row>
    <row r="20337">
      <c r="D20337" s="2"/>
      <c r="G20337" s="2"/>
      <c r="J20337" s="2"/>
    </row>
    <row r="20338">
      <c r="D20338" s="2"/>
      <c r="G20338" s="2"/>
      <c r="J20338" s="2"/>
    </row>
    <row r="20339">
      <c r="D20339" s="2"/>
      <c r="G20339" s="2"/>
      <c r="J20339" s="2"/>
    </row>
    <row r="20340">
      <c r="D20340" s="2"/>
      <c r="G20340" s="2"/>
      <c r="J20340" s="2"/>
    </row>
    <row r="20341">
      <c r="D20341" s="2"/>
      <c r="G20341" s="2"/>
      <c r="J20341" s="2"/>
    </row>
    <row r="20342">
      <c r="D20342" s="2"/>
      <c r="G20342" s="2"/>
      <c r="J20342" s="2"/>
    </row>
    <row r="20343">
      <c r="D20343" s="2"/>
      <c r="G20343" s="2"/>
      <c r="J20343" s="2"/>
    </row>
    <row r="20344">
      <c r="D20344" s="2"/>
      <c r="G20344" s="2"/>
      <c r="J20344" s="2"/>
    </row>
    <row r="20345">
      <c r="D20345" s="2"/>
      <c r="G20345" s="2"/>
      <c r="J20345" s="2"/>
    </row>
    <row r="20346">
      <c r="D20346" s="2"/>
      <c r="G20346" s="2"/>
      <c r="J20346" s="2"/>
    </row>
    <row r="20347">
      <c r="D20347" s="2"/>
      <c r="G20347" s="2"/>
      <c r="J20347" s="2"/>
    </row>
    <row r="20348">
      <c r="D20348" s="2"/>
      <c r="G20348" s="2"/>
      <c r="J20348" s="2"/>
    </row>
    <row r="20349">
      <c r="D20349" s="2"/>
      <c r="G20349" s="2"/>
      <c r="J20349" s="2"/>
    </row>
    <row r="20350">
      <c r="D20350" s="2"/>
      <c r="G20350" s="2"/>
      <c r="J20350" s="2"/>
    </row>
    <row r="20351">
      <c r="D20351" s="2"/>
      <c r="G20351" s="2"/>
      <c r="J20351" s="2"/>
    </row>
    <row r="20352">
      <c r="D20352" s="2"/>
      <c r="G20352" s="2"/>
      <c r="J20352" s="2"/>
    </row>
    <row r="20353">
      <c r="D20353" s="2"/>
      <c r="G20353" s="2"/>
      <c r="J20353" s="2"/>
    </row>
    <row r="20354">
      <c r="D20354" s="2"/>
      <c r="G20354" s="2"/>
      <c r="J20354" s="2"/>
    </row>
    <row r="20355">
      <c r="D20355" s="2"/>
      <c r="G20355" s="2"/>
      <c r="J20355" s="2"/>
    </row>
    <row r="20356">
      <c r="D20356" s="2"/>
      <c r="G20356" s="2"/>
      <c r="J20356" s="2"/>
    </row>
    <row r="20357">
      <c r="D20357" s="2"/>
      <c r="G20357" s="2"/>
      <c r="J20357" s="2"/>
    </row>
    <row r="20358">
      <c r="D20358" s="2"/>
      <c r="G20358" s="2"/>
      <c r="J20358" s="2"/>
    </row>
    <row r="20359">
      <c r="D20359" s="2"/>
      <c r="G20359" s="2"/>
      <c r="J20359" s="2"/>
    </row>
    <row r="20360">
      <c r="D20360" s="2"/>
      <c r="G20360" s="2"/>
      <c r="J20360" s="2"/>
    </row>
    <row r="20361">
      <c r="D20361" s="2"/>
      <c r="G20361" s="2"/>
      <c r="J20361" s="2"/>
    </row>
    <row r="20362">
      <c r="D20362" s="2"/>
      <c r="G20362" s="2"/>
      <c r="J20362" s="2"/>
    </row>
    <row r="20363">
      <c r="D20363" s="2"/>
      <c r="G20363" s="2"/>
      <c r="J20363" s="2"/>
    </row>
    <row r="20364">
      <c r="D20364" s="2"/>
      <c r="G20364" s="2"/>
      <c r="J20364" s="2"/>
    </row>
    <row r="20365">
      <c r="D20365" s="2"/>
      <c r="G20365" s="2"/>
      <c r="J20365" s="2"/>
    </row>
    <row r="20366">
      <c r="D20366" s="2"/>
      <c r="G20366" s="2"/>
      <c r="J20366" s="2"/>
    </row>
    <row r="20367">
      <c r="D20367" s="2"/>
      <c r="G20367" s="2"/>
      <c r="J20367" s="2"/>
    </row>
    <row r="20368">
      <c r="D20368" s="2"/>
      <c r="G20368" s="2"/>
      <c r="J20368" s="2"/>
    </row>
    <row r="20369">
      <c r="D20369" s="2"/>
      <c r="G20369" s="2"/>
      <c r="J20369" s="2"/>
    </row>
    <row r="20370">
      <c r="D20370" s="2"/>
      <c r="G20370" s="2"/>
      <c r="J20370" s="2"/>
    </row>
    <row r="20371">
      <c r="D20371" s="2"/>
      <c r="G20371" s="2"/>
      <c r="J20371" s="2"/>
    </row>
    <row r="20372">
      <c r="D20372" s="2"/>
      <c r="G20372" s="2"/>
      <c r="J20372" s="2"/>
    </row>
    <row r="20373">
      <c r="D20373" s="2"/>
      <c r="G20373" s="2"/>
      <c r="J20373" s="2"/>
    </row>
    <row r="20374">
      <c r="D20374" s="2"/>
      <c r="G20374" s="2"/>
      <c r="J20374" s="2"/>
    </row>
    <row r="20375">
      <c r="D20375" s="2"/>
      <c r="G20375" s="2"/>
      <c r="J20375" s="2"/>
    </row>
    <row r="20376">
      <c r="D20376" s="2"/>
      <c r="G20376" s="2"/>
      <c r="J20376" s="2"/>
    </row>
    <row r="20377">
      <c r="D20377" s="2"/>
      <c r="G20377" s="2"/>
      <c r="J20377" s="2"/>
    </row>
    <row r="20378">
      <c r="D20378" s="2"/>
      <c r="G20378" s="2"/>
      <c r="J20378" s="2"/>
    </row>
    <row r="20379">
      <c r="D20379" s="2"/>
      <c r="G20379" s="2"/>
      <c r="J20379" s="2"/>
    </row>
    <row r="20380">
      <c r="D20380" s="2"/>
      <c r="G20380" s="2"/>
      <c r="J20380" s="2"/>
    </row>
    <row r="20381">
      <c r="D20381" s="2"/>
      <c r="G20381" s="2"/>
      <c r="J20381" s="2"/>
    </row>
    <row r="20382">
      <c r="D20382" s="2"/>
      <c r="G20382" s="2"/>
      <c r="J20382" s="2"/>
    </row>
    <row r="20383">
      <c r="D20383" s="2"/>
      <c r="G20383" s="2"/>
      <c r="J20383" s="2"/>
    </row>
    <row r="20384">
      <c r="D20384" s="2"/>
      <c r="G20384" s="2"/>
      <c r="J20384" s="2"/>
    </row>
    <row r="20385">
      <c r="D20385" s="2"/>
      <c r="G20385" s="2"/>
      <c r="J20385" s="2"/>
    </row>
    <row r="20386">
      <c r="D20386" s="2"/>
      <c r="G20386" s="2"/>
      <c r="J20386" s="2"/>
    </row>
    <row r="20387">
      <c r="D20387" s="2"/>
      <c r="G20387" s="2"/>
      <c r="J20387" s="2"/>
    </row>
    <row r="20388">
      <c r="D20388" s="2"/>
      <c r="G20388" s="2"/>
      <c r="J20388" s="2"/>
    </row>
    <row r="20389">
      <c r="D20389" s="2"/>
      <c r="G20389" s="2"/>
      <c r="J20389" s="2"/>
    </row>
    <row r="20390">
      <c r="D20390" s="2"/>
      <c r="G20390" s="2"/>
      <c r="J20390" s="2"/>
    </row>
    <row r="20391">
      <c r="D20391" s="2"/>
      <c r="G20391" s="2"/>
      <c r="J20391" s="2"/>
    </row>
    <row r="20392">
      <c r="D20392" s="2"/>
      <c r="G20392" s="2"/>
      <c r="J20392" s="2"/>
    </row>
    <row r="20393">
      <c r="D20393" s="2"/>
      <c r="G20393" s="2"/>
      <c r="J20393" s="2"/>
    </row>
    <row r="20394">
      <c r="D20394" s="2"/>
      <c r="G20394" s="2"/>
      <c r="J20394" s="2"/>
    </row>
    <row r="20395">
      <c r="D20395" s="2"/>
      <c r="G20395" s="2"/>
      <c r="J20395" s="2"/>
    </row>
    <row r="20396">
      <c r="D20396" s="2"/>
      <c r="G20396" s="2"/>
      <c r="J20396" s="2"/>
    </row>
    <row r="20397">
      <c r="D20397" s="2"/>
      <c r="G20397" s="2"/>
      <c r="J20397" s="2"/>
    </row>
    <row r="20398">
      <c r="D20398" s="2"/>
      <c r="G20398" s="2"/>
      <c r="J20398" s="2"/>
    </row>
    <row r="20399">
      <c r="D20399" s="2"/>
      <c r="G20399" s="2"/>
      <c r="J20399" s="2"/>
    </row>
    <row r="20400">
      <c r="D20400" s="2"/>
      <c r="G20400" s="2"/>
      <c r="J20400" s="2"/>
    </row>
    <row r="20401">
      <c r="D20401" s="2"/>
      <c r="G20401" s="2"/>
      <c r="J20401" s="2"/>
    </row>
    <row r="20402">
      <c r="D20402" s="2"/>
      <c r="G20402" s="2"/>
      <c r="J20402" s="2"/>
    </row>
    <row r="20403">
      <c r="D20403" s="2"/>
      <c r="G20403" s="2"/>
      <c r="J20403" s="2"/>
    </row>
    <row r="20404">
      <c r="D20404" s="2"/>
      <c r="G20404" s="2"/>
      <c r="J20404" s="2"/>
    </row>
    <row r="20405">
      <c r="D20405" s="2"/>
      <c r="G20405" s="2"/>
      <c r="J20405" s="2"/>
    </row>
    <row r="20406">
      <c r="D20406" s="2"/>
      <c r="G20406" s="2"/>
      <c r="J20406" s="2"/>
    </row>
    <row r="20407">
      <c r="D20407" s="2"/>
      <c r="G20407" s="2"/>
      <c r="J20407" s="2"/>
    </row>
    <row r="20408">
      <c r="D20408" s="2"/>
      <c r="G20408" s="2"/>
      <c r="J20408" s="2"/>
    </row>
    <row r="20409">
      <c r="D20409" s="2"/>
      <c r="G20409" s="2"/>
      <c r="J20409" s="2"/>
    </row>
    <row r="20410">
      <c r="D20410" s="2"/>
      <c r="G20410" s="2"/>
      <c r="J20410" s="2"/>
    </row>
    <row r="20411">
      <c r="D20411" s="2"/>
      <c r="G20411" s="2"/>
      <c r="J20411" s="2"/>
    </row>
    <row r="20412">
      <c r="D20412" s="2"/>
      <c r="G20412" s="2"/>
      <c r="J20412" s="2"/>
    </row>
    <row r="20413">
      <c r="D20413" s="2"/>
      <c r="G20413" s="2"/>
      <c r="J20413" s="2"/>
    </row>
    <row r="20414">
      <c r="D20414" s="2"/>
      <c r="G20414" s="2"/>
      <c r="J20414" s="2"/>
    </row>
    <row r="20415">
      <c r="D20415" s="2"/>
      <c r="G20415" s="2"/>
      <c r="J20415" s="2"/>
    </row>
    <row r="20416">
      <c r="D20416" s="2"/>
      <c r="G20416" s="2"/>
      <c r="J20416" s="2"/>
    </row>
    <row r="20417">
      <c r="D20417" s="2"/>
      <c r="G20417" s="2"/>
      <c r="J20417" s="2"/>
    </row>
    <row r="20418">
      <c r="D20418" s="2"/>
      <c r="G20418" s="2"/>
      <c r="J20418" s="2"/>
    </row>
    <row r="20419">
      <c r="D20419" s="2"/>
      <c r="G20419" s="2"/>
      <c r="J20419" s="2"/>
    </row>
    <row r="20420">
      <c r="D20420" s="2"/>
      <c r="G20420" s="2"/>
      <c r="J20420" s="2"/>
    </row>
    <row r="20421">
      <c r="D20421" s="2"/>
      <c r="G20421" s="2"/>
      <c r="J20421" s="2"/>
    </row>
    <row r="20422">
      <c r="D20422" s="2"/>
      <c r="G20422" s="2"/>
      <c r="J20422" s="2"/>
    </row>
    <row r="20423">
      <c r="D20423" s="2"/>
      <c r="G20423" s="2"/>
      <c r="J20423" s="2"/>
    </row>
    <row r="20424">
      <c r="D20424" s="2"/>
      <c r="G20424" s="2"/>
      <c r="J20424" s="2"/>
    </row>
    <row r="20425">
      <c r="D20425" s="2"/>
      <c r="G20425" s="2"/>
      <c r="J20425" s="2"/>
    </row>
    <row r="20426">
      <c r="D20426" s="2"/>
      <c r="G20426" s="2"/>
      <c r="J20426" s="2"/>
    </row>
    <row r="20427">
      <c r="D20427" s="2"/>
      <c r="G20427" s="2"/>
      <c r="J20427" s="2"/>
    </row>
    <row r="20428">
      <c r="D20428" s="2"/>
      <c r="G20428" s="2"/>
      <c r="J20428" s="2"/>
    </row>
    <row r="20429">
      <c r="D20429" s="2"/>
      <c r="G20429" s="2"/>
      <c r="J20429" s="2"/>
    </row>
    <row r="20430">
      <c r="D20430" s="2"/>
      <c r="G20430" s="2"/>
      <c r="J20430" s="2"/>
    </row>
    <row r="20431">
      <c r="D20431" s="2"/>
      <c r="G20431" s="2"/>
      <c r="J20431" s="2"/>
    </row>
    <row r="20432">
      <c r="D20432" s="2"/>
      <c r="G20432" s="2"/>
      <c r="J20432" s="2"/>
    </row>
    <row r="20433">
      <c r="D20433" s="2"/>
      <c r="G20433" s="2"/>
      <c r="J20433" s="2"/>
    </row>
    <row r="20434">
      <c r="D20434" s="2"/>
      <c r="G20434" s="2"/>
      <c r="J20434" s="2"/>
    </row>
    <row r="20435">
      <c r="D20435" s="2"/>
      <c r="G20435" s="2"/>
      <c r="J20435" s="2"/>
    </row>
    <row r="20436">
      <c r="D20436" s="2"/>
      <c r="G20436" s="2"/>
      <c r="J20436" s="2"/>
    </row>
    <row r="20437">
      <c r="D20437" s="2"/>
      <c r="G20437" s="2"/>
      <c r="J20437" s="2"/>
    </row>
    <row r="20438">
      <c r="D20438" s="2"/>
      <c r="G20438" s="2"/>
      <c r="J20438" s="2"/>
    </row>
    <row r="20439">
      <c r="D20439" s="2"/>
      <c r="G20439" s="2"/>
      <c r="J20439" s="2"/>
    </row>
    <row r="20440">
      <c r="D20440" s="2"/>
      <c r="G20440" s="2"/>
      <c r="J20440" s="2"/>
    </row>
    <row r="20441">
      <c r="D20441" s="2"/>
      <c r="G20441" s="2"/>
      <c r="J20441" s="2"/>
    </row>
    <row r="20442">
      <c r="D20442" s="2"/>
      <c r="G20442" s="2"/>
      <c r="J20442" s="2"/>
    </row>
    <row r="20443">
      <c r="D20443" s="2"/>
      <c r="G20443" s="2"/>
      <c r="J20443" s="2"/>
    </row>
    <row r="20444">
      <c r="D20444" s="2"/>
      <c r="G20444" s="2"/>
      <c r="J20444" s="2"/>
    </row>
    <row r="20445">
      <c r="D20445" s="2"/>
      <c r="G20445" s="2"/>
      <c r="J20445" s="2"/>
    </row>
    <row r="20446">
      <c r="D20446" s="2"/>
      <c r="G20446" s="2"/>
      <c r="J20446" s="2"/>
    </row>
    <row r="20447">
      <c r="D20447" s="2"/>
      <c r="G20447" s="2"/>
      <c r="J20447" s="2"/>
    </row>
    <row r="20448">
      <c r="D20448" s="2"/>
      <c r="G20448" s="2"/>
      <c r="J20448" s="2"/>
    </row>
    <row r="20449">
      <c r="D20449" s="2"/>
      <c r="G20449" s="2"/>
      <c r="J20449" s="2"/>
    </row>
    <row r="20450">
      <c r="D20450" s="2"/>
      <c r="G20450" s="2"/>
      <c r="J20450" s="2"/>
    </row>
    <row r="20451">
      <c r="D20451" s="2"/>
      <c r="G20451" s="2"/>
      <c r="J20451" s="2"/>
    </row>
    <row r="20452">
      <c r="D20452" s="2"/>
      <c r="G20452" s="2"/>
      <c r="J20452" s="2"/>
    </row>
    <row r="20453">
      <c r="D20453" s="2"/>
      <c r="G20453" s="2"/>
      <c r="J20453" s="2"/>
    </row>
    <row r="20454">
      <c r="D20454" s="2"/>
      <c r="G20454" s="2"/>
      <c r="J20454" s="2"/>
    </row>
    <row r="20455">
      <c r="D20455" s="2"/>
      <c r="G20455" s="2"/>
      <c r="J20455" s="2"/>
    </row>
    <row r="20456">
      <c r="D20456" s="2"/>
      <c r="G20456" s="2"/>
      <c r="J20456" s="2"/>
    </row>
    <row r="20457">
      <c r="D20457" s="2"/>
      <c r="G20457" s="2"/>
      <c r="J20457" s="2"/>
    </row>
    <row r="20458">
      <c r="D20458" s="2"/>
      <c r="G20458" s="2"/>
      <c r="J20458" s="2"/>
    </row>
    <row r="20459">
      <c r="D20459" s="2"/>
      <c r="G20459" s="2"/>
      <c r="J20459" s="2"/>
    </row>
    <row r="20460">
      <c r="D20460" s="2"/>
      <c r="G20460" s="2"/>
      <c r="J20460" s="2"/>
    </row>
    <row r="20461">
      <c r="D20461" s="2"/>
      <c r="G20461" s="2"/>
      <c r="J20461" s="2"/>
    </row>
    <row r="20462">
      <c r="D20462" s="2"/>
      <c r="G20462" s="2"/>
      <c r="J20462" s="2"/>
    </row>
    <row r="20463">
      <c r="D20463" s="2"/>
      <c r="G20463" s="2"/>
      <c r="J20463" s="2"/>
    </row>
    <row r="20464">
      <c r="D20464" s="2"/>
      <c r="G20464" s="2"/>
      <c r="J20464" s="2"/>
    </row>
    <row r="20465">
      <c r="D20465" s="2"/>
      <c r="G20465" s="2"/>
      <c r="J20465" s="2"/>
    </row>
    <row r="20466">
      <c r="D20466" s="2"/>
      <c r="G20466" s="2"/>
      <c r="J20466" s="2"/>
    </row>
    <row r="20467">
      <c r="D20467" s="2"/>
      <c r="G20467" s="2"/>
      <c r="J20467" s="2"/>
    </row>
    <row r="20468">
      <c r="D20468" s="2"/>
      <c r="G20468" s="2"/>
      <c r="J20468" s="2"/>
    </row>
    <row r="20469">
      <c r="D20469" s="2"/>
      <c r="G20469" s="2"/>
      <c r="J20469" s="2"/>
    </row>
    <row r="20470">
      <c r="D20470" s="2"/>
      <c r="G20470" s="2"/>
      <c r="J20470" s="2"/>
    </row>
    <row r="20471">
      <c r="D20471" s="2"/>
      <c r="G20471" s="2"/>
      <c r="J20471" s="2"/>
    </row>
    <row r="20472">
      <c r="D20472" s="2"/>
      <c r="G20472" s="2"/>
      <c r="J20472" s="2"/>
    </row>
    <row r="20473">
      <c r="D20473" s="2"/>
      <c r="G20473" s="2"/>
      <c r="J20473" s="2"/>
    </row>
    <row r="20474">
      <c r="D20474" s="2"/>
      <c r="G20474" s="2"/>
      <c r="J20474" s="2"/>
    </row>
    <row r="20475">
      <c r="D20475" s="2"/>
      <c r="G20475" s="2"/>
      <c r="J20475" s="2"/>
    </row>
    <row r="20476">
      <c r="D20476" s="2"/>
      <c r="G20476" s="2"/>
      <c r="J20476" s="2"/>
    </row>
    <row r="20477">
      <c r="D20477" s="2"/>
      <c r="G20477" s="2"/>
      <c r="J20477" s="2"/>
    </row>
    <row r="20478">
      <c r="D20478" s="2"/>
      <c r="G20478" s="2"/>
      <c r="J20478" s="2"/>
    </row>
    <row r="20479">
      <c r="D20479" s="2"/>
      <c r="G20479" s="2"/>
      <c r="J20479" s="2"/>
    </row>
    <row r="20480">
      <c r="D20480" s="2"/>
      <c r="G20480" s="2"/>
      <c r="J20480" s="2"/>
    </row>
    <row r="20481">
      <c r="D20481" s="2"/>
      <c r="G20481" s="2"/>
      <c r="J20481" s="2"/>
    </row>
    <row r="20482">
      <c r="D20482" s="2"/>
      <c r="G20482" s="2"/>
      <c r="J20482" s="2"/>
    </row>
    <row r="20483">
      <c r="D20483" s="2"/>
      <c r="G20483" s="2"/>
      <c r="J20483" s="2"/>
    </row>
    <row r="20484">
      <c r="D20484" s="2"/>
      <c r="G20484" s="2"/>
      <c r="J20484" s="2"/>
    </row>
    <row r="20485">
      <c r="D20485" s="2"/>
      <c r="G20485" s="2"/>
      <c r="J20485" s="2"/>
    </row>
    <row r="20486">
      <c r="D20486" s="2"/>
      <c r="G20486" s="2"/>
      <c r="J20486" s="2"/>
    </row>
    <row r="20487">
      <c r="D20487" s="2"/>
      <c r="G20487" s="2"/>
      <c r="J20487" s="2"/>
    </row>
    <row r="20488">
      <c r="D20488" s="2"/>
      <c r="G20488" s="2"/>
      <c r="J20488" s="2"/>
    </row>
    <row r="20489">
      <c r="D20489" s="2"/>
      <c r="G20489" s="2"/>
      <c r="J20489" s="2"/>
    </row>
    <row r="20490">
      <c r="D20490" s="2"/>
      <c r="G20490" s="2"/>
      <c r="J20490" s="2"/>
    </row>
    <row r="20491">
      <c r="D20491" s="2"/>
      <c r="G20491" s="2"/>
      <c r="J20491" s="2"/>
    </row>
    <row r="20492">
      <c r="D20492" s="2"/>
      <c r="G20492" s="2"/>
      <c r="J20492" s="2"/>
    </row>
    <row r="20493">
      <c r="D20493" s="2"/>
      <c r="G20493" s="2"/>
      <c r="J20493" s="2"/>
    </row>
    <row r="20494">
      <c r="D20494" s="2"/>
      <c r="G20494" s="2"/>
      <c r="J20494" s="2"/>
    </row>
    <row r="20495">
      <c r="D20495" s="2"/>
      <c r="G20495" s="2"/>
      <c r="J20495" s="2"/>
    </row>
    <row r="20496">
      <c r="D20496" s="2"/>
      <c r="G20496" s="2"/>
      <c r="J20496" s="2"/>
    </row>
    <row r="20497">
      <c r="D20497" s="2"/>
      <c r="G20497" s="2"/>
      <c r="J20497" s="2"/>
    </row>
    <row r="20498">
      <c r="D20498" s="2"/>
      <c r="G20498" s="2"/>
      <c r="J20498" s="2"/>
    </row>
    <row r="20499">
      <c r="D20499" s="2"/>
      <c r="G20499" s="2"/>
      <c r="J20499" s="2"/>
    </row>
    <row r="20500">
      <c r="D20500" s="2"/>
      <c r="G20500" s="2"/>
      <c r="J20500" s="2"/>
    </row>
    <row r="20501">
      <c r="D20501" s="2"/>
      <c r="G20501" s="2"/>
      <c r="J20501" s="2"/>
    </row>
    <row r="20502">
      <c r="D20502" s="2"/>
      <c r="G20502" s="2"/>
      <c r="J20502" s="2"/>
    </row>
    <row r="20503">
      <c r="D20503" s="2"/>
      <c r="G20503" s="2"/>
      <c r="J20503" s="2"/>
    </row>
    <row r="20504">
      <c r="D20504" s="2"/>
      <c r="G20504" s="2"/>
      <c r="J20504" s="2"/>
    </row>
    <row r="20505">
      <c r="D20505" s="2"/>
      <c r="G20505" s="2"/>
      <c r="J20505" s="2"/>
    </row>
    <row r="20506">
      <c r="D20506" s="2"/>
      <c r="G20506" s="2"/>
      <c r="J20506" s="2"/>
    </row>
    <row r="20507">
      <c r="D20507" s="2"/>
      <c r="G20507" s="2"/>
      <c r="J20507" s="2"/>
    </row>
    <row r="20508">
      <c r="D20508" s="2"/>
      <c r="G20508" s="2"/>
      <c r="J20508" s="2"/>
    </row>
    <row r="20509">
      <c r="D20509" s="2"/>
      <c r="G20509" s="2"/>
      <c r="J20509" s="2"/>
    </row>
    <row r="20510">
      <c r="D20510" s="2"/>
      <c r="G20510" s="2"/>
      <c r="J20510" s="2"/>
    </row>
    <row r="20511">
      <c r="D20511" s="2"/>
      <c r="G20511" s="2"/>
      <c r="J20511" s="2"/>
    </row>
    <row r="20512">
      <c r="D20512" s="2"/>
      <c r="G20512" s="2"/>
      <c r="J20512" s="2"/>
    </row>
    <row r="20513">
      <c r="D20513" s="2"/>
      <c r="G20513" s="2"/>
      <c r="J20513" s="2"/>
    </row>
    <row r="20514">
      <c r="D20514" s="2"/>
      <c r="G20514" s="2"/>
      <c r="J20514" s="2"/>
    </row>
    <row r="20515">
      <c r="D20515" s="2"/>
      <c r="G20515" s="2"/>
      <c r="J20515" s="2"/>
    </row>
    <row r="20516">
      <c r="D20516" s="2"/>
      <c r="G20516" s="2"/>
      <c r="J20516" s="2"/>
    </row>
    <row r="20517">
      <c r="D20517" s="2"/>
      <c r="G20517" s="2"/>
      <c r="J20517" s="2"/>
    </row>
    <row r="20518">
      <c r="D20518" s="2"/>
      <c r="G20518" s="2"/>
      <c r="J20518" s="2"/>
    </row>
    <row r="20519">
      <c r="D20519" s="2"/>
      <c r="G20519" s="2"/>
      <c r="J20519" s="2"/>
    </row>
    <row r="20520">
      <c r="D20520" s="2"/>
      <c r="G20520" s="2"/>
      <c r="J20520" s="2"/>
    </row>
    <row r="20521">
      <c r="D20521" s="2"/>
      <c r="G20521" s="2"/>
      <c r="J20521" s="2"/>
    </row>
    <row r="20522">
      <c r="D20522" s="2"/>
      <c r="G20522" s="2"/>
      <c r="J20522" s="2"/>
    </row>
    <row r="20523">
      <c r="D20523" s="2"/>
      <c r="G20523" s="2"/>
      <c r="J20523" s="2"/>
    </row>
    <row r="20524">
      <c r="D20524" s="2"/>
      <c r="G20524" s="2"/>
      <c r="J20524" s="2"/>
    </row>
    <row r="20525">
      <c r="D20525" s="2"/>
      <c r="G20525" s="2"/>
      <c r="J20525" s="2"/>
    </row>
    <row r="20526">
      <c r="D20526" s="2"/>
      <c r="G20526" s="2"/>
      <c r="J20526" s="2"/>
    </row>
    <row r="20527">
      <c r="D20527" s="2"/>
      <c r="G20527" s="2"/>
      <c r="J20527" s="2"/>
    </row>
    <row r="20528">
      <c r="D20528" s="2"/>
      <c r="G20528" s="2"/>
      <c r="J20528" s="2"/>
    </row>
    <row r="20529">
      <c r="D20529" s="2"/>
      <c r="G20529" s="2"/>
      <c r="J20529" s="2"/>
    </row>
    <row r="20530">
      <c r="D20530" s="2"/>
      <c r="G20530" s="2"/>
      <c r="J20530" s="2"/>
    </row>
    <row r="20531">
      <c r="D20531" s="2"/>
      <c r="G20531" s="2"/>
      <c r="J20531" s="2"/>
    </row>
    <row r="20532">
      <c r="D20532" s="2"/>
      <c r="G20532" s="2"/>
      <c r="J20532" s="2"/>
    </row>
    <row r="20533">
      <c r="D20533" s="2"/>
      <c r="G20533" s="2"/>
      <c r="J20533" s="2"/>
    </row>
    <row r="20534">
      <c r="D20534" s="2"/>
      <c r="G20534" s="2"/>
      <c r="J20534" s="2"/>
    </row>
    <row r="20535">
      <c r="D20535" s="2"/>
      <c r="G20535" s="2"/>
      <c r="J20535" s="2"/>
    </row>
    <row r="20536">
      <c r="D20536" s="2"/>
      <c r="G20536" s="2"/>
      <c r="J20536" s="2"/>
    </row>
    <row r="20537">
      <c r="D20537" s="2"/>
      <c r="G20537" s="2"/>
      <c r="J20537" s="2"/>
    </row>
    <row r="20538">
      <c r="D20538" s="2"/>
      <c r="G20538" s="2"/>
      <c r="J20538" s="2"/>
    </row>
    <row r="20539">
      <c r="D20539" s="2"/>
      <c r="G20539" s="2"/>
      <c r="J20539" s="2"/>
    </row>
    <row r="20540">
      <c r="D20540" s="2"/>
      <c r="G20540" s="2"/>
      <c r="J20540" s="2"/>
    </row>
    <row r="20541">
      <c r="D20541" s="2"/>
      <c r="G20541" s="2"/>
      <c r="J20541" s="2"/>
    </row>
    <row r="20542">
      <c r="D20542" s="2"/>
      <c r="G20542" s="2"/>
      <c r="J20542" s="2"/>
    </row>
    <row r="20543">
      <c r="D20543" s="2"/>
      <c r="G20543" s="2"/>
      <c r="J20543" s="2"/>
    </row>
    <row r="20544">
      <c r="D20544" s="2"/>
      <c r="G20544" s="2"/>
      <c r="J20544" s="2"/>
    </row>
    <row r="20545">
      <c r="D20545" s="2"/>
      <c r="G20545" s="2"/>
      <c r="J20545" s="2"/>
    </row>
    <row r="20546">
      <c r="D20546" s="2"/>
      <c r="G20546" s="2"/>
      <c r="J20546" s="2"/>
    </row>
    <row r="20547">
      <c r="D20547" s="2"/>
      <c r="G20547" s="2"/>
      <c r="J20547" s="2"/>
    </row>
    <row r="20548">
      <c r="D20548" s="2"/>
      <c r="G20548" s="2"/>
      <c r="J20548" s="2"/>
    </row>
    <row r="20549">
      <c r="D20549" s="2"/>
      <c r="G20549" s="2"/>
      <c r="J20549" s="2"/>
    </row>
    <row r="20550">
      <c r="D20550" s="2"/>
      <c r="G20550" s="2"/>
      <c r="J20550" s="2"/>
    </row>
    <row r="20551">
      <c r="D20551" s="2"/>
      <c r="G20551" s="2"/>
      <c r="J20551" s="2"/>
    </row>
    <row r="20552">
      <c r="D20552" s="2"/>
      <c r="G20552" s="2"/>
      <c r="J20552" s="2"/>
    </row>
    <row r="20553">
      <c r="D20553" s="2"/>
      <c r="G20553" s="2"/>
      <c r="J20553" s="2"/>
    </row>
    <row r="20554">
      <c r="D20554" s="2"/>
      <c r="G20554" s="2"/>
      <c r="J20554" s="2"/>
    </row>
    <row r="20555">
      <c r="D20555" s="2"/>
      <c r="G20555" s="2"/>
      <c r="J20555" s="2"/>
    </row>
    <row r="20556">
      <c r="D20556" s="2"/>
      <c r="G20556" s="2"/>
      <c r="J20556" s="2"/>
    </row>
    <row r="20557">
      <c r="D20557" s="2"/>
      <c r="G20557" s="2"/>
      <c r="J20557" s="2"/>
    </row>
    <row r="20558">
      <c r="D20558" s="2"/>
      <c r="G20558" s="2"/>
      <c r="J20558" s="2"/>
    </row>
    <row r="20559">
      <c r="D20559" s="2"/>
      <c r="G20559" s="2"/>
      <c r="J20559" s="2"/>
    </row>
    <row r="20560">
      <c r="D20560" s="2"/>
      <c r="G20560" s="2"/>
      <c r="J20560" s="2"/>
    </row>
    <row r="20561">
      <c r="D20561" s="2"/>
      <c r="G20561" s="2"/>
      <c r="J20561" s="2"/>
    </row>
    <row r="20562">
      <c r="D20562" s="2"/>
      <c r="G20562" s="2"/>
      <c r="J20562" s="2"/>
    </row>
    <row r="20563">
      <c r="D20563" s="2"/>
      <c r="G20563" s="2"/>
      <c r="J20563" s="2"/>
    </row>
    <row r="20564">
      <c r="D20564" s="2"/>
      <c r="G20564" s="2"/>
      <c r="J20564" s="2"/>
    </row>
    <row r="20565">
      <c r="D20565" s="2"/>
      <c r="G20565" s="2"/>
      <c r="J20565" s="2"/>
    </row>
    <row r="20566">
      <c r="D20566" s="2"/>
      <c r="G20566" s="2"/>
      <c r="J20566" s="2"/>
    </row>
    <row r="20567">
      <c r="D20567" s="2"/>
      <c r="G20567" s="2"/>
      <c r="J20567" s="2"/>
    </row>
    <row r="20568">
      <c r="D20568" s="2"/>
      <c r="G20568" s="2"/>
      <c r="J20568" s="2"/>
    </row>
    <row r="20569">
      <c r="D20569" s="2"/>
      <c r="G20569" s="2"/>
      <c r="J20569" s="2"/>
    </row>
    <row r="20570">
      <c r="D20570" s="2"/>
      <c r="G20570" s="2"/>
      <c r="J20570" s="2"/>
    </row>
    <row r="20571">
      <c r="D20571" s="2"/>
      <c r="G20571" s="2"/>
      <c r="J20571" s="2"/>
    </row>
    <row r="20572">
      <c r="D20572" s="2"/>
      <c r="G20572" s="2"/>
      <c r="J20572" s="2"/>
    </row>
    <row r="20573">
      <c r="D20573" s="2"/>
      <c r="G20573" s="2"/>
      <c r="J20573" s="2"/>
    </row>
    <row r="20574">
      <c r="D20574" s="2"/>
      <c r="G20574" s="2"/>
      <c r="J20574" s="2"/>
    </row>
    <row r="20575">
      <c r="D20575" s="2"/>
      <c r="G20575" s="2"/>
      <c r="J20575" s="2"/>
    </row>
    <row r="20576">
      <c r="D20576" s="2"/>
      <c r="G20576" s="2"/>
      <c r="J20576" s="2"/>
    </row>
    <row r="20577">
      <c r="D20577" s="2"/>
      <c r="G20577" s="2"/>
      <c r="J20577" s="2"/>
    </row>
    <row r="20578">
      <c r="D20578" s="2"/>
      <c r="G20578" s="2"/>
      <c r="J20578" s="2"/>
    </row>
    <row r="20579">
      <c r="D20579" s="2"/>
      <c r="G20579" s="2"/>
      <c r="J20579" s="2"/>
    </row>
    <row r="20580">
      <c r="D20580" s="2"/>
      <c r="G20580" s="2"/>
      <c r="J20580" s="2"/>
    </row>
    <row r="20581">
      <c r="D20581" s="2"/>
      <c r="G20581" s="2"/>
      <c r="J20581" s="2"/>
    </row>
    <row r="20582">
      <c r="D20582" s="2"/>
      <c r="G20582" s="2"/>
      <c r="J20582" s="2"/>
    </row>
    <row r="20583">
      <c r="D20583" s="2"/>
      <c r="G20583" s="2"/>
      <c r="J20583" s="2"/>
    </row>
    <row r="20584">
      <c r="D20584" s="2"/>
      <c r="G20584" s="2"/>
      <c r="J20584" s="2"/>
    </row>
    <row r="20585">
      <c r="D20585" s="2"/>
      <c r="G20585" s="2"/>
      <c r="J20585" s="2"/>
    </row>
    <row r="20586">
      <c r="D20586" s="2"/>
      <c r="G20586" s="2"/>
      <c r="J20586" s="2"/>
    </row>
    <row r="20587">
      <c r="D20587" s="2"/>
      <c r="G20587" s="2"/>
      <c r="J20587" s="2"/>
    </row>
    <row r="20588">
      <c r="D20588" s="2"/>
      <c r="G20588" s="2"/>
      <c r="J20588" s="2"/>
    </row>
    <row r="20589">
      <c r="D20589" s="2"/>
      <c r="G20589" s="2"/>
      <c r="J20589" s="2"/>
    </row>
    <row r="20590">
      <c r="D20590" s="2"/>
      <c r="G20590" s="2"/>
      <c r="J20590" s="2"/>
    </row>
    <row r="20591">
      <c r="D20591" s="2"/>
      <c r="G20591" s="2"/>
      <c r="J20591" s="2"/>
    </row>
    <row r="20592">
      <c r="D20592" s="2"/>
      <c r="G20592" s="2"/>
      <c r="J20592" s="2"/>
    </row>
    <row r="20593">
      <c r="D20593" s="2"/>
      <c r="G20593" s="2"/>
      <c r="J20593" s="2"/>
    </row>
    <row r="20594">
      <c r="D20594" s="2"/>
      <c r="G20594" s="2"/>
      <c r="J20594" s="2"/>
    </row>
    <row r="20595">
      <c r="D20595" s="2"/>
      <c r="G20595" s="2"/>
      <c r="J20595" s="2"/>
    </row>
    <row r="20596">
      <c r="D20596" s="2"/>
      <c r="G20596" s="2"/>
      <c r="J20596" s="2"/>
    </row>
    <row r="20597">
      <c r="D20597" s="2"/>
      <c r="G20597" s="2"/>
      <c r="J20597" s="2"/>
    </row>
    <row r="20598">
      <c r="D20598" s="2"/>
      <c r="G20598" s="2"/>
      <c r="J20598" s="2"/>
    </row>
    <row r="20599">
      <c r="D20599" s="2"/>
      <c r="G20599" s="2"/>
      <c r="J20599" s="2"/>
    </row>
    <row r="20600">
      <c r="D20600" s="2"/>
      <c r="G20600" s="2"/>
      <c r="J20600" s="2"/>
    </row>
    <row r="20601">
      <c r="D20601" s="2"/>
      <c r="G20601" s="2"/>
      <c r="J20601" s="2"/>
    </row>
    <row r="20602">
      <c r="D20602" s="2"/>
      <c r="G20602" s="2"/>
      <c r="J20602" s="2"/>
    </row>
    <row r="20603">
      <c r="D20603" s="2"/>
      <c r="G20603" s="2"/>
      <c r="J20603" s="2"/>
    </row>
    <row r="20604">
      <c r="D20604" s="2"/>
      <c r="G20604" s="2"/>
      <c r="J20604" s="2"/>
    </row>
    <row r="20605">
      <c r="D20605" s="2"/>
      <c r="G20605" s="2"/>
      <c r="J20605" s="2"/>
    </row>
    <row r="20606">
      <c r="D20606" s="2"/>
      <c r="G20606" s="2"/>
      <c r="J20606" s="2"/>
    </row>
    <row r="20607">
      <c r="D20607" s="2"/>
      <c r="G20607" s="2"/>
      <c r="J20607" s="2"/>
    </row>
    <row r="20608">
      <c r="D20608" s="2"/>
      <c r="G20608" s="2"/>
      <c r="J20608" s="2"/>
    </row>
    <row r="20609">
      <c r="D20609" s="2"/>
      <c r="G20609" s="2"/>
      <c r="J20609" s="2"/>
    </row>
    <row r="20610">
      <c r="D20610" s="2"/>
      <c r="G20610" s="2"/>
      <c r="J20610" s="2"/>
    </row>
    <row r="20611">
      <c r="D20611" s="2"/>
      <c r="G20611" s="2"/>
      <c r="J20611" s="2"/>
    </row>
    <row r="20612">
      <c r="D20612" s="2"/>
      <c r="G20612" s="2"/>
      <c r="J20612" s="2"/>
    </row>
    <row r="20613">
      <c r="D20613" s="2"/>
      <c r="G20613" s="2"/>
      <c r="J20613" s="2"/>
    </row>
    <row r="20614">
      <c r="D20614" s="2"/>
      <c r="G20614" s="2"/>
      <c r="J20614" s="2"/>
    </row>
    <row r="20615">
      <c r="D20615" s="2"/>
      <c r="G20615" s="2"/>
      <c r="J20615" s="2"/>
    </row>
    <row r="20616">
      <c r="D20616" s="2"/>
      <c r="G20616" s="2"/>
      <c r="J20616" s="2"/>
    </row>
    <row r="20617">
      <c r="D20617" s="2"/>
      <c r="G20617" s="2"/>
      <c r="J20617" s="2"/>
    </row>
    <row r="20618">
      <c r="D20618" s="2"/>
      <c r="G20618" s="2"/>
      <c r="J20618" s="2"/>
    </row>
    <row r="20619">
      <c r="D20619" s="2"/>
      <c r="G20619" s="2"/>
      <c r="J20619" s="2"/>
    </row>
    <row r="20620">
      <c r="D20620" s="2"/>
      <c r="G20620" s="2"/>
      <c r="J20620" s="2"/>
    </row>
    <row r="20621">
      <c r="D20621" s="2"/>
      <c r="G20621" s="2"/>
      <c r="J20621" s="2"/>
    </row>
    <row r="20622">
      <c r="D20622" s="2"/>
      <c r="G20622" s="2"/>
      <c r="J20622" s="2"/>
    </row>
    <row r="20623">
      <c r="D20623" s="2"/>
      <c r="G20623" s="2"/>
      <c r="J20623" s="2"/>
    </row>
    <row r="20624">
      <c r="D20624" s="2"/>
      <c r="G20624" s="2"/>
      <c r="J20624" s="2"/>
    </row>
    <row r="20625">
      <c r="D20625" s="2"/>
      <c r="G20625" s="2"/>
      <c r="J20625" s="2"/>
    </row>
    <row r="20626">
      <c r="D20626" s="2"/>
      <c r="G20626" s="2"/>
      <c r="J20626" s="2"/>
    </row>
    <row r="20627">
      <c r="D20627" s="2"/>
      <c r="G20627" s="2"/>
      <c r="J20627" s="2"/>
    </row>
    <row r="20628">
      <c r="D20628" s="2"/>
      <c r="G20628" s="2"/>
      <c r="J20628" s="2"/>
    </row>
    <row r="20629">
      <c r="D20629" s="2"/>
      <c r="G20629" s="2"/>
      <c r="J20629" s="2"/>
    </row>
    <row r="20630">
      <c r="D20630" s="2"/>
      <c r="G20630" s="2"/>
      <c r="J20630" s="2"/>
    </row>
    <row r="20631">
      <c r="D20631" s="2"/>
      <c r="G20631" s="2"/>
      <c r="J20631" s="2"/>
    </row>
    <row r="20632">
      <c r="D20632" s="2"/>
      <c r="G20632" s="2"/>
      <c r="J20632" s="2"/>
    </row>
    <row r="20633">
      <c r="D20633" s="2"/>
      <c r="G20633" s="2"/>
      <c r="J20633" s="2"/>
    </row>
    <row r="20634">
      <c r="D20634" s="2"/>
      <c r="G20634" s="2"/>
      <c r="J20634" s="2"/>
    </row>
    <row r="20635">
      <c r="D20635" s="2"/>
      <c r="G20635" s="2"/>
      <c r="J20635" s="2"/>
    </row>
    <row r="20636">
      <c r="D20636" s="2"/>
      <c r="G20636" s="2"/>
      <c r="J20636" s="2"/>
    </row>
    <row r="20637">
      <c r="D20637" s="2"/>
      <c r="G20637" s="2"/>
      <c r="J20637" s="2"/>
    </row>
    <row r="20638">
      <c r="D20638" s="2"/>
      <c r="G20638" s="2"/>
      <c r="J20638" s="2"/>
    </row>
    <row r="20639">
      <c r="D20639" s="2"/>
      <c r="G20639" s="2"/>
      <c r="J20639" s="2"/>
    </row>
    <row r="20640">
      <c r="D20640" s="2"/>
      <c r="G20640" s="2"/>
      <c r="J20640" s="2"/>
    </row>
    <row r="20641">
      <c r="D20641" s="2"/>
      <c r="G20641" s="2"/>
      <c r="J20641" s="2"/>
    </row>
    <row r="20642">
      <c r="D20642" s="2"/>
      <c r="G20642" s="2"/>
      <c r="J20642" s="2"/>
    </row>
    <row r="20643">
      <c r="D20643" s="2"/>
      <c r="G20643" s="2"/>
      <c r="J20643" s="2"/>
    </row>
    <row r="20644">
      <c r="D20644" s="2"/>
      <c r="G20644" s="2"/>
      <c r="J20644" s="2"/>
    </row>
    <row r="20645">
      <c r="D20645" s="2"/>
      <c r="G20645" s="2"/>
      <c r="J20645" s="2"/>
    </row>
    <row r="20646">
      <c r="D20646" s="2"/>
      <c r="G20646" s="2"/>
      <c r="J20646" s="2"/>
    </row>
    <row r="20647">
      <c r="D20647" s="2"/>
      <c r="G20647" s="2"/>
      <c r="J20647" s="2"/>
    </row>
    <row r="20648">
      <c r="D20648" s="2"/>
      <c r="G20648" s="2"/>
      <c r="J20648" s="2"/>
    </row>
    <row r="20649">
      <c r="D20649" s="2"/>
      <c r="G20649" s="2"/>
      <c r="J20649" s="2"/>
    </row>
    <row r="20650">
      <c r="D20650" s="2"/>
      <c r="G20650" s="2"/>
      <c r="J20650" s="2"/>
    </row>
    <row r="20651">
      <c r="D20651" s="2"/>
      <c r="G20651" s="2"/>
      <c r="J20651" s="2"/>
    </row>
    <row r="20652">
      <c r="D20652" s="2"/>
      <c r="G20652" s="2"/>
      <c r="J20652" s="2"/>
    </row>
    <row r="20653">
      <c r="D20653" s="2"/>
      <c r="G20653" s="2"/>
      <c r="J20653" s="2"/>
    </row>
    <row r="20654">
      <c r="D20654" s="2"/>
      <c r="G20654" s="2"/>
      <c r="J20654" s="2"/>
    </row>
    <row r="20655">
      <c r="D20655" s="2"/>
      <c r="G20655" s="2"/>
      <c r="J20655" s="2"/>
    </row>
    <row r="20656">
      <c r="D20656" s="2"/>
      <c r="G20656" s="2"/>
      <c r="J20656" s="2"/>
    </row>
    <row r="20657">
      <c r="D20657" s="2"/>
      <c r="G20657" s="2"/>
      <c r="J20657" s="2"/>
    </row>
    <row r="20658">
      <c r="D20658" s="2"/>
      <c r="G20658" s="2"/>
      <c r="J20658" s="2"/>
    </row>
    <row r="20659">
      <c r="D20659" s="2"/>
      <c r="G20659" s="2"/>
      <c r="J20659" s="2"/>
    </row>
    <row r="20660">
      <c r="D20660" s="2"/>
      <c r="G20660" s="2"/>
      <c r="J20660" s="2"/>
    </row>
    <row r="20661">
      <c r="D20661" s="2"/>
      <c r="G20661" s="2"/>
      <c r="J20661" s="2"/>
    </row>
    <row r="20662">
      <c r="D20662" s="2"/>
      <c r="G20662" s="2"/>
      <c r="J20662" s="2"/>
    </row>
    <row r="20663">
      <c r="D20663" s="2"/>
      <c r="G20663" s="2"/>
      <c r="J20663" s="2"/>
    </row>
    <row r="20664">
      <c r="D20664" s="2"/>
      <c r="G20664" s="2"/>
      <c r="J20664" s="2"/>
    </row>
    <row r="20665">
      <c r="D20665" s="2"/>
      <c r="G20665" s="2"/>
      <c r="J20665" s="2"/>
    </row>
    <row r="20666">
      <c r="D20666" s="2"/>
      <c r="G20666" s="2"/>
      <c r="J20666" s="2"/>
    </row>
    <row r="20667">
      <c r="D20667" s="2"/>
      <c r="G20667" s="2"/>
      <c r="J20667" s="2"/>
    </row>
    <row r="20668">
      <c r="D20668" s="2"/>
      <c r="G20668" s="2"/>
      <c r="J20668" s="2"/>
    </row>
    <row r="20669">
      <c r="D20669" s="2"/>
      <c r="G20669" s="2"/>
      <c r="J20669" s="2"/>
    </row>
    <row r="20670">
      <c r="D20670" s="2"/>
      <c r="G20670" s="2"/>
      <c r="J20670" s="2"/>
    </row>
    <row r="20671">
      <c r="D20671" s="2"/>
      <c r="G20671" s="2"/>
      <c r="J20671" s="2"/>
    </row>
    <row r="20672">
      <c r="D20672" s="2"/>
      <c r="G20672" s="2"/>
      <c r="J20672" s="2"/>
    </row>
    <row r="20673">
      <c r="D20673" s="2"/>
      <c r="G20673" s="2"/>
      <c r="J20673" s="2"/>
    </row>
    <row r="20674">
      <c r="D20674" s="2"/>
      <c r="G20674" s="2"/>
      <c r="J20674" s="2"/>
    </row>
    <row r="20675">
      <c r="D20675" s="2"/>
      <c r="G20675" s="2"/>
      <c r="J20675" s="2"/>
    </row>
    <row r="20676">
      <c r="D20676" s="2"/>
      <c r="G20676" s="2"/>
      <c r="J20676" s="2"/>
    </row>
    <row r="20677">
      <c r="D20677" s="2"/>
      <c r="G20677" s="2"/>
      <c r="J20677" s="2"/>
    </row>
    <row r="20678">
      <c r="D20678" s="2"/>
      <c r="G20678" s="2"/>
      <c r="J20678" s="2"/>
    </row>
    <row r="20679">
      <c r="D20679" s="2"/>
      <c r="G20679" s="2"/>
      <c r="J20679" s="2"/>
    </row>
    <row r="20680">
      <c r="D20680" s="2"/>
      <c r="G20680" s="2"/>
      <c r="J20680" s="2"/>
    </row>
    <row r="20681">
      <c r="D20681" s="2"/>
      <c r="G20681" s="2"/>
      <c r="J20681" s="2"/>
    </row>
    <row r="20682">
      <c r="D20682" s="2"/>
      <c r="G20682" s="2"/>
      <c r="J20682" s="2"/>
    </row>
    <row r="20683">
      <c r="D20683" s="2"/>
      <c r="G20683" s="2"/>
      <c r="J20683" s="2"/>
    </row>
    <row r="20684">
      <c r="D20684" s="2"/>
      <c r="G20684" s="2"/>
      <c r="J20684" s="2"/>
    </row>
    <row r="20685">
      <c r="D20685" s="2"/>
      <c r="G20685" s="2"/>
      <c r="J20685" s="2"/>
    </row>
    <row r="20686">
      <c r="D20686" s="2"/>
      <c r="G20686" s="2"/>
      <c r="J20686" s="2"/>
    </row>
    <row r="20687">
      <c r="D20687" s="2"/>
      <c r="G20687" s="2"/>
      <c r="J20687" s="2"/>
    </row>
    <row r="20688">
      <c r="D20688" s="2"/>
      <c r="G20688" s="2"/>
      <c r="J20688" s="2"/>
    </row>
    <row r="20689">
      <c r="D20689" s="2"/>
      <c r="G20689" s="2"/>
      <c r="J20689" s="2"/>
    </row>
    <row r="20690">
      <c r="D20690" s="2"/>
      <c r="G20690" s="2"/>
      <c r="J20690" s="2"/>
    </row>
    <row r="20691">
      <c r="D20691" s="2"/>
      <c r="G20691" s="2"/>
      <c r="J20691" s="2"/>
    </row>
    <row r="20692">
      <c r="D20692" s="2"/>
      <c r="G20692" s="2"/>
      <c r="J20692" s="2"/>
    </row>
    <row r="20693">
      <c r="D20693" s="2"/>
      <c r="G20693" s="2"/>
      <c r="J20693" s="2"/>
    </row>
    <row r="20694">
      <c r="D20694" s="2"/>
      <c r="G20694" s="2"/>
      <c r="J20694" s="2"/>
    </row>
    <row r="20695">
      <c r="D20695" s="2"/>
      <c r="G20695" s="2"/>
      <c r="J20695" s="2"/>
    </row>
    <row r="20696">
      <c r="D20696" s="2"/>
      <c r="G20696" s="2"/>
      <c r="J20696" s="2"/>
    </row>
    <row r="20697">
      <c r="D20697" s="2"/>
      <c r="G20697" s="2"/>
      <c r="J20697" s="2"/>
    </row>
    <row r="20698">
      <c r="D20698" s="2"/>
      <c r="G20698" s="2"/>
      <c r="J20698" s="2"/>
    </row>
    <row r="20699">
      <c r="D20699" s="2"/>
      <c r="G20699" s="2"/>
      <c r="J20699" s="2"/>
    </row>
    <row r="20700">
      <c r="D20700" s="2"/>
      <c r="G20700" s="2"/>
      <c r="J20700" s="2"/>
    </row>
    <row r="20701">
      <c r="D20701" s="2"/>
      <c r="G20701" s="2"/>
      <c r="J20701" s="2"/>
    </row>
    <row r="20702">
      <c r="D20702" s="2"/>
      <c r="G20702" s="2"/>
      <c r="J20702" s="2"/>
    </row>
    <row r="20703">
      <c r="D20703" s="2"/>
      <c r="G20703" s="2"/>
      <c r="J20703" s="2"/>
    </row>
    <row r="20704">
      <c r="D20704" s="2"/>
      <c r="G20704" s="2"/>
      <c r="J20704" s="2"/>
    </row>
    <row r="20705">
      <c r="D20705" s="2"/>
      <c r="G20705" s="2"/>
      <c r="J20705" s="2"/>
    </row>
    <row r="20706">
      <c r="D20706" s="2"/>
      <c r="G20706" s="2"/>
      <c r="J20706" s="2"/>
    </row>
    <row r="20707">
      <c r="D20707" s="2"/>
      <c r="G20707" s="2"/>
      <c r="J20707" s="2"/>
    </row>
    <row r="20708">
      <c r="D20708" s="2"/>
      <c r="G20708" s="2"/>
      <c r="J20708" s="2"/>
    </row>
    <row r="20709">
      <c r="D20709" s="2"/>
      <c r="G20709" s="2"/>
      <c r="J20709" s="2"/>
    </row>
    <row r="20710">
      <c r="D20710" s="2"/>
      <c r="G20710" s="2"/>
      <c r="J20710" s="2"/>
    </row>
    <row r="20711">
      <c r="D20711" s="2"/>
      <c r="G20711" s="2"/>
      <c r="J20711" s="2"/>
    </row>
    <row r="20712">
      <c r="D20712" s="2"/>
      <c r="G20712" s="2"/>
      <c r="J20712" s="2"/>
    </row>
    <row r="20713">
      <c r="D20713" s="2"/>
      <c r="G20713" s="2"/>
      <c r="J20713" s="2"/>
    </row>
    <row r="20714">
      <c r="D20714" s="2"/>
      <c r="G20714" s="2"/>
      <c r="J20714" s="2"/>
    </row>
    <row r="20715">
      <c r="D20715" s="2"/>
      <c r="G20715" s="2"/>
      <c r="J20715" s="2"/>
    </row>
    <row r="20716">
      <c r="D20716" s="2"/>
      <c r="G20716" s="2"/>
      <c r="J20716" s="2"/>
    </row>
    <row r="20717">
      <c r="D20717" s="2"/>
      <c r="G20717" s="2"/>
      <c r="J20717" s="2"/>
    </row>
    <row r="20718">
      <c r="D20718" s="2"/>
      <c r="G20718" s="2"/>
      <c r="J20718" s="2"/>
    </row>
    <row r="20719">
      <c r="D20719" s="2"/>
      <c r="G20719" s="2"/>
      <c r="J20719" s="2"/>
    </row>
    <row r="20720">
      <c r="D20720" s="2"/>
      <c r="G20720" s="2"/>
      <c r="J20720" s="2"/>
    </row>
    <row r="20721">
      <c r="D20721" s="2"/>
      <c r="G20721" s="2"/>
      <c r="J20721" s="2"/>
    </row>
    <row r="20722">
      <c r="D20722" s="2"/>
      <c r="G20722" s="2"/>
      <c r="J20722" s="2"/>
    </row>
    <row r="20723">
      <c r="D20723" s="2"/>
      <c r="G20723" s="2"/>
      <c r="J20723" s="2"/>
    </row>
    <row r="20724">
      <c r="D20724" s="2"/>
      <c r="G20724" s="2"/>
      <c r="J20724" s="2"/>
    </row>
    <row r="20725">
      <c r="D20725" s="2"/>
      <c r="G20725" s="2"/>
      <c r="J20725" s="2"/>
    </row>
    <row r="20726">
      <c r="D20726" s="2"/>
      <c r="G20726" s="2"/>
      <c r="J20726" s="2"/>
    </row>
    <row r="20727">
      <c r="D20727" s="2"/>
      <c r="G20727" s="2"/>
      <c r="J20727" s="2"/>
    </row>
    <row r="20728">
      <c r="D20728" s="2"/>
      <c r="G20728" s="2"/>
      <c r="J20728" s="2"/>
    </row>
    <row r="20729">
      <c r="D20729" s="2"/>
      <c r="G20729" s="2"/>
      <c r="J20729" s="2"/>
    </row>
    <row r="20730">
      <c r="D20730" s="2"/>
      <c r="G20730" s="2"/>
      <c r="J20730" s="2"/>
    </row>
    <row r="20731">
      <c r="D20731" s="2"/>
      <c r="G20731" s="2"/>
      <c r="J20731" s="2"/>
    </row>
    <row r="20732">
      <c r="D20732" s="2"/>
      <c r="G20732" s="2"/>
      <c r="J20732" s="2"/>
    </row>
    <row r="20733">
      <c r="D20733" s="2"/>
      <c r="G20733" s="2"/>
      <c r="J20733" s="2"/>
    </row>
    <row r="20734">
      <c r="D20734" s="2"/>
      <c r="G20734" s="2"/>
      <c r="J20734" s="2"/>
    </row>
    <row r="20735">
      <c r="D20735" s="2"/>
      <c r="G20735" s="2"/>
      <c r="J20735" s="2"/>
    </row>
    <row r="20736">
      <c r="D20736" s="2"/>
      <c r="G20736" s="2"/>
      <c r="J20736" s="2"/>
    </row>
    <row r="20737">
      <c r="D20737" s="2"/>
      <c r="G20737" s="2"/>
      <c r="J20737" s="2"/>
    </row>
    <row r="20738">
      <c r="D20738" s="2"/>
      <c r="G20738" s="2"/>
      <c r="J20738" s="2"/>
    </row>
    <row r="20739">
      <c r="D20739" s="2"/>
      <c r="G20739" s="2"/>
      <c r="J20739" s="2"/>
    </row>
    <row r="20740">
      <c r="D20740" s="2"/>
      <c r="G20740" s="2"/>
      <c r="J20740" s="2"/>
    </row>
    <row r="20741">
      <c r="D20741" s="2"/>
      <c r="G20741" s="2"/>
      <c r="J20741" s="2"/>
    </row>
    <row r="20742">
      <c r="D20742" s="2"/>
      <c r="G20742" s="2"/>
      <c r="J20742" s="2"/>
    </row>
    <row r="20743">
      <c r="D20743" s="2"/>
      <c r="G20743" s="2"/>
      <c r="J20743" s="2"/>
    </row>
    <row r="20744">
      <c r="D20744" s="2"/>
      <c r="G20744" s="2"/>
      <c r="J20744" s="2"/>
    </row>
    <row r="20745">
      <c r="D20745" s="2"/>
      <c r="G20745" s="2"/>
      <c r="J20745" s="2"/>
    </row>
    <row r="20746">
      <c r="D20746" s="2"/>
      <c r="G20746" s="2"/>
      <c r="J20746" s="2"/>
    </row>
    <row r="20747">
      <c r="D20747" s="2"/>
      <c r="G20747" s="2"/>
      <c r="J20747" s="2"/>
    </row>
    <row r="20748">
      <c r="D20748" s="2"/>
      <c r="G20748" s="2"/>
      <c r="J20748" s="2"/>
    </row>
    <row r="20749">
      <c r="D20749" s="2"/>
      <c r="G20749" s="2"/>
      <c r="J20749" s="2"/>
    </row>
    <row r="20750">
      <c r="D20750" s="2"/>
      <c r="G20750" s="2"/>
      <c r="J20750" s="2"/>
    </row>
    <row r="20751">
      <c r="D20751" s="2"/>
      <c r="G20751" s="2"/>
      <c r="J20751" s="2"/>
    </row>
    <row r="20752">
      <c r="D20752" s="2"/>
      <c r="G20752" s="2"/>
      <c r="J20752" s="2"/>
    </row>
    <row r="20753">
      <c r="D20753" s="2"/>
      <c r="G20753" s="2"/>
      <c r="J20753" s="2"/>
    </row>
    <row r="20754">
      <c r="D20754" s="2"/>
      <c r="G20754" s="2"/>
      <c r="J20754" s="2"/>
    </row>
    <row r="20755">
      <c r="D20755" s="2"/>
      <c r="G20755" s="2"/>
      <c r="J20755" s="2"/>
    </row>
    <row r="20756">
      <c r="D20756" s="2"/>
      <c r="G20756" s="2"/>
      <c r="J20756" s="2"/>
    </row>
    <row r="20757">
      <c r="D20757" s="2"/>
      <c r="G20757" s="2"/>
      <c r="J20757" s="2"/>
    </row>
    <row r="20758">
      <c r="D20758" s="2"/>
      <c r="G20758" s="2"/>
      <c r="J20758" s="2"/>
    </row>
    <row r="20759">
      <c r="D20759" s="2"/>
      <c r="G20759" s="2"/>
      <c r="J20759" s="2"/>
    </row>
    <row r="20760">
      <c r="D20760" s="2"/>
      <c r="G20760" s="2"/>
      <c r="J20760" s="2"/>
    </row>
    <row r="20761">
      <c r="D20761" s="2"/>
      <c r="G20761" s="2"/>
      <c r="J20761" s="2"/>
    </row>
    <row r="20762">
      <c r="D20762" s="2"/>
      <c r="G20762" s="2"/>
      <c r="J20762" s="2"/>
    </row>
    <row r="20763">
      <c r="D20763" s="2"/>
      <c r="G20763" s="2"/>
      <c r="J20763" s="2"/>
    </row>
    <row r="20764">
      <c r="D20764" s="2"/>
      <c r="G20764" s="2"/>
      <c r="J20764" s="2"/>
    </row>
    <row r="20765">
      <c r="D20765" s="2"/>
      <c r="G20765" s="2"/>
      <c r="J20765" s="2"/>
    </row>
    <row r="20766">
      <c r="D20766" s="2"/>
      <c r="G20766" s="2"/>
      <c r="J20766" s="2"/>
    </row>
    <row r="20767">
      <c r="D20767" s="2"/>
      <c r="G20767" s="2"/>
      <c r="J20767" s="2"/>
    </row>
    <row r="20768">
      <c r="D20768" s="2"/>
      <c r="G20768" s="2"/>
      <c r="J20768" s="2"/>
    </row>
    <row r="20769">
      <c r="D20769" s="2"/>
      <c r="G20769" s="2"/>
      <c r="J20769" s="2"/>
    </row>
    <row r="20770">
      <c r="D20770" s="2"/>
      <c r="G20770" s="2"/>
      <c r="J20770" s="2"/>
    </row>
    <row r="20771">
      <c r="D20771" s="2"/>
      <c r="G20771" s="2"/>
      <c r="J20771" s="2"/>
    </row>
    <row r="20772">
      <c r="D20772" s="2"/>
      <c r="G20772" s="2"/>
      <c r="J20772" s="2"/>
    </row>
    <row r="20773">
      <c r="D20773" s="2"/>
      <c r="G20773" s="2"/>
      <c r="J20773" s="2"/>
    </row>
    <row r="20774">
      <c r="D20774" s="2"/>
      <c r="G20774" s="2"/>
      <c r="J20774" s="2"/>
    </row>
    <row r="20775">
      <c r="D20775" s="2"/>
      <c r="G20775" s="2"/>
      <c r="J20775" s="2"/>
    </row>
    <row r="20776">
      <c r="D20776" s="2"/>
      <c r="G20776" s="2"/>
      <c r="J20776" s="2"/>
    </row>
    <row r="20777">
      <c r="D20777" s="2"/>
      <c r="G20777" s="2"/>
      <c r="J20777" s="2"/>
    </row>
    <row r="20778">
      <c r="D20778" s="2"/>
      <c r="G20778" s="2"/>
      <c r="J20778" s="2"/>
    </row>
    <row r="20779">
      <c r="D20779" s="2"/>
      <c r="G20779" s="2"/>
      <c r="J20779" s="2"/>
    </row>
    <row r="20780">
      <c r="D20780" s="2"/>
      <c r="G20780" s="2"/>
      <c r="J20780" s="2"/>
    </row>
    <row r="20781">
      <c r="D20781" s="2"/>
      <c r="G20781" s="2"/>
      <c r="J20781" s="2"/>
    </row>
    <row r="20782">
      <c r="D20782" s="2"/>
      <c r="G20782" s="2"/>
      <c r="J20782" s="2"/>
    </row>
    <row r="20783">
      <c r="D20783" s="2"/>
      <c r="G20783" s="2"/>
      <c r="J20783" s="2"/>
    </row>
    <row r="20784">
      <c r="D20784" s="2"/>
      <c r="G20784" s="2"/>
      <c r="J20784" s="2"/>
    </row>
    <row r="20785">
      <c r="D20785" s="2"/>
      <c r="G20785" s="2"/>
      <c r="J20785" s="2"/>
    </row>
    <row r="20786">
      <c r="D20786" s="2"/>
      <c r="G20786" s="2"/>
      <c r="J20786" s="2"/>
    </row>
    <row r="20787">
      <c r="D20787" s="2"/>
      <c r="G20787" s="2"/>
      <c r="J20787" s="2"/>
    </row>
    <row r="20788">
      <c r="D20788" s="2"/>
      <c r="G20788" s="2"/>
      <c r="J20788" s="2"/>
    </row>
    <row r="20789">
      <c r="D20789" s="2"/>
      <c r="G20789" s="2"/>
      <c r="J20789" s="2"/>
    </row>
    <row r="20790">
      <c r="D20790" s="2"/>
      <c r="G20790" s="2"/>
      <c r="J20790" s="2"/>
    </row>
    <row r="20791">
      <c r="D20791" s="2"/>
      <c r="G20791" s="2"/>
      <c r="J20791" s="2"/>
    </row>
    <row r="20792">
      <c r="D20792" s="2"/>
      <c r="G20792" s="2"/>
      <c r="J20792" s="2"/>
    </row>
    <row r="20793">
      <c r="D20793" s="2"/>
      <c r="G20793" s="2"/>
      <c r="J20793" s="2"/>
    </row>
    <row r="20794">
      <c r="D20794" s="2"/>
      <c r="G20794" s="2"/>
      <c r="J20794" s="2"/>
    </row>
    <row r="20795">
      <c r="D20795" s="2"/>
      <c r="G20795" s="2"/>
      <c r="J20795" s="2"/>
    </row>
    <row r="20796">
      <c r="D20796" s="2"/>
      <c r="G20796" s="2"/>
      <c r="J20796" s="2"/>
    </row>
    <row r="20797">
      <c r="D20797" s="2"/>
      <c r="G20797" s="2"/>
      <c r="J20797" s="2"/>
    </row>
    <row r="20798">
      <c r="D20798" s="2"/>
      <c r="G20798" s="2"/>
      <c r="J20798" s="2"/>
    </row>
    <row r="20799">
      <c r="D20799" s="2"/>
      <c r="G20799" s="2"/>
      <c r="J20799" s="2"/>
    </row>
    <row r="20800">
      <c r="D20800" s="2"/>
      <c r="G20800" s="2"/>
      <c r="J20800" s="2"/>
    </row>
    <row r="20801">
      <c r="D20801" s="2"/>
      <c r="G20801" s="2"/>
      <c r="J20801" s="2"/>
    </row>
    <row r="20802">
      <c r="D20802" s="2"/>
      <c r="G20802" s="2"/>
      <c r="J20802" s="2"/>
    </row>
    <row r="20803">
      <c r="D20803" s="2"/>
      <c r="G20803" s="2"/>
      <c r="J20803" s="2"/>
    </row>
    <row r="20804">
      <c r="D20804" s="2"/>
      <c r="G20804" s="2"/>
      <c r="J20804" s="2"/>
    </row>
    <row r="20805">
      <c r="D20805" s="2"/>
      <c r="G20805" s="2"/>
      <c r="J20805" s="2"/>
    </row>
    <row r="20806">
      <c r="D20806" s="2"/>
      <c r="G20806" s="2"/>
      <c r="J20806" s="2"/>
    </row>
    <row r="20807">
      <c r="D20807" s="2"/>
      <c r="G20807" s="2"/>
      <c r="J20807" s="2"/>
    </row>
    <row r="20808">
      <c r="D20808" s="2"/>
      <c r="G20808" s="2"/>
      <c r="J20808" s="2"/>
    </row>
    <row r="20809">
      <c r="D20809" s="2"/>
      <c r="G20809" s="2"/>
      <c r="J20809" s="2"/>
    </row>
    <row r="20810">
      <c r="D20810" s="2"/>
      <c r="G20810" s="2"/>
      <c r="J20810" s="2"/>
    </row>
    <row r="20811">
      <c r="D20811" s="2"/>
      <c r="G20811" s="2"/>
      <c r="J20811" s="2"/>
    </row>
    <row r="20812">
      <c r="D20812" s="2"/>
      <c r="G20812" s="2"/>
      <c r="J20812" s="2"/>
    </row>
    <row r="20813">
      <c r="D20813" s="2"/>
      <c r="G20813" s="2"/>
      <c r="J20813" s="2"/>
    </row>
    <row r="20814">
      <c r="D20814" s="2"/>
      <c r="G20814" s="2"/>
      <c r="J20814" s="2"/>
    </row>
    <row r="20815">
      <c r="D20815" s="2"/>
      <c r="G20815" s="2"/>
      <c r="J20815" s="2"/>
    </row>
    <row r="20816">
      <c r="D20816" s="2"/>
      <c r="G20816" s="2"/>
      <c r="J20816" s="2"/>
    </row>
    <row r="20817">
      <c r="D20817" s="2"/>
      <c r="G20817" s="2"/>
      <c r="J20817" s="2"/>
    </row>
    <row r="20818">
      <c r="D20818" s="2"/>
      <c r="G20818" s="2"/>
      <c r="J20818" s="2"/>
    </row>
    <row r="20819">
      <c r="D20819" s="2"/>
      <c r="G20819" s="2"/>
      <c r="J20819" s="2"/>
    </row>
    <row r="20820">
      <c r="D20820" s="2"/>
      <c r="G20820" s="2"/>
      <c r="J20820" s="2"/>
    </row>
    <row r="20821">
      <c r="D20821" s="2"/>
      <c r="G20821" s="2"/>
      <c r="J20821" s="2"/>
    </row>
    <row r="20822">
      <c r="D20822" s="2"/>
      <c r="G20822" s="2"/>
      <c r="J20822" s="2"/>
    </row>
    <row r="20823">
      <c r="D20823" s="2"/>
      <c r="G20823" s="2"/>
      <c r="J20823" s="2"/>
    </row>
    <row r="20824">
      <c r="D20824" s="2"/>
      <c r="G20824" s="2"/>
      <c r="J20824" s="2"/>
    </row>
    <row r="20825">
      <c r="D20825" s="2"/>
      <c r="G20825" s="2"/>
      <c r="J20825" s="2"/>
    </row>
    <row r="20826">
      <c r="D20826" s="2"/>
      <c r="G20826" s="2"/>
      <c r="J20826" s="2"/>
    </row>
    <row r="20827">
      <c r="D20827" s="2"/>
      <c r="G20827" s="2"/>
      <c r="J20827" s="2"/>
    </row>
    <row r="20828">
      <c r="D20828" s="2"/>
      <c r="G20828" s="2"/>
      <c r="J20828" s="2"/>
    </row>
    <row r="20829">
      <c r="D20829" s="2"/>
      <c r="G20829" s="2"/>
      <c r="J20829" s="2"/>
    </row>
    <row r="20830">
      <c r="D20830" s="2"/>
      <c r="G20830" s="2"/>
      <c r="J20830" s="2"/>
    </row>
    <row r="20831">
      <c r="D20831" s="2"/>
      <c r="G20831" s="2"/>
      <c r="J20831" s="2"/>
    </row>
    <row r="20832">
      <c r="D20832" s="2"/>
      <c r="G20832" s="2"/>
      <c r="J20832" s="2"/>
    </row>
    <row r="20833">
      <c r="D20833" s="2"/>
      <c r="G20833" s="2"/>
      <c r="J20833" s="2"/>
    </row>
    <row r="20834">
      <c r="D20834" s="2"/>
      <c r="G20834" s="2"/>
      <c r="J20834" s="2"/>
    </row>
    <row r="20835">
      <c r="D20835" s="2"/>
      <c r="G20835" s="2"/>
      <c r="J20835" s="2"/>
    </row>
    <row r="20836">
      <c r="D20836" s="2"/>
      <c r="G20836" s="2"/>
      <c r="J20836" s="2"/>
    </row>
    <row r="20837">
      <c r="D20837" s="2"/>
      <c r="G20837" s="2"/>
      <c r="J20837" s="2"/>
    </row>
    <row r="20838">
      <c r="D20838" s="2"/>
      <c r="G20838" s="2"/>
      <c r="J20838" s="2"/>
    </row>
    <row r="20839">
      <c r="D20839" s="2"/>
      <c r="G20839" s="2"/>
      <c r="J20839" s="2"/>
    </row>
    <row r="20840">
      <c r="D20840" s="2"/>
      <c r="G20840" s="2"/>
      <c r="J20840" s="2"/>
    </row>
    <row r="20841">
      <c r="D20841" s="2"/>
      <c r="G20841" s="2"/>
      <c r="J20841" s="2"/>
    </row>
    <row r="20842">
      <c r="D20842" s="2"/>
      <c r="G20842" s="2"/>
      <c r="J20842" s="2"/>
    </row>
    <row r="20843">
      <c r="D20843" s="2"/>
      <c r="G20843" s="2"/>
      <c r="J20843" s="2"/>
    </row>
    <row r="20844">
      <c r="D20844" s="2"/>
      <c r="G20844" s="2"/>
      <c r="J20844" s="2"/>
    </row>
    <row r="20845">
      <c r="D20845" s="2"/>
      <c r="G20845" s="2"/>
      <c r="J20845" s="2"/>
    </row>
    <row r="20846">
      <c r="D20846" s="2"/>
      <c r="G20846" s="2"/>
      <c r="J20846" s="2"/>
    </row>
    <row r="20847">
      <c r="D20847" s="2"/>
      <c r="G20847" s="2"/>
      <c r="J20847" s="2"/>
    </row>
    <row r="20848">
      <c r="D20848" s="2"/>
      <c r="G20848" s="2"/>
      <c r="J20848" s="2"/>
    </row>
    <row r="20849">
      <c r="D20849" s="2"/>
      <c r="G20849" s="2"/>
      <c r="J20849" s="2"/>
    </row>
    <row r="20850">
      <c r="D20850" s="2"/>
      <c r="G20850" s="2"/>
      <c r="J20850" s="2"/>
    </row>
    <row r="20851">
      <c r="D20851" s="2"/>
      <c r="G20851" s="2"/>
      <c r="J20851" s="2"/>
    </row>
    <row r="20852">
      <c r="D20852" s="2"/>
      <c r="G20852" s="2"/>
      <c r="J20852" s="2"/>
    </row>
    <row r="20853">
      <c r="D20853" s="2"/>
      <c r="G20853" s="2"/>
      <c r="J20853" s="2"/>
    </row>
    <row r="20854">
      <c r="D20854" s="2"/>
      <c r="G20854" s="2"/>
      <c r="J20854" s="2"/>
    </row>
    <row r="20855">
      <c r="D20855" s="2"/>
      <c r="G20855" s="2"/>
      <c r="J20855" s="2"/>
    </row>
    <row r="20856">
      <c r="D20856" s="2"/>
      <c r="G20856" s="2"/>
      <c r="J20856" s="2"/>
    </row>
    <row r="20857">
      <c r="D20857" s="2"/>
      <c r="G20857" s="2"/>
      <c r="J20857" s="2"/>
    </row>
    <row r="20858">
      <c r="D20858" s="2"/>
      <c r="G20858" s="2"/>
      <c r="J20858" s="2"/>
    </row>
    <row r="20859">
      <c r="D20859" s="2"/>
      <c r="G20859" s="2"/>
      <c r="J20859" s="2"/>
    </row>
    <row r="20860">
      <c r="D20860" s="2"/>
      <c r="G20860" s="2"/>
      <c r="J20860" s="2"/>
    </row>
    <row r="20861">
      <c r="D20861" s="2"/>
      <c r="G20861" s="2"/>
      <c r="J20861" s="2"/>
    </row>
    <row r="20862">
      <c r="D20862" s="2"/>
      <c r="G20862" s="2"/>
      <c r="J20862" s="2"/>
    </row>
    <row r="20863">
      <c r="D20863" s="2"/>
      <c r="G20863" s="2"/>
      <c r="J20863" s="2"/>
    </row>
    <row r="20864">
      <c r="D20864" s="2"/>
      <c r="G20864" s="2"/>
      <c r="J20864" s="2"/>
    </row>
    <row r="20865">
      <c r="D20865" s="2"/>
      <c r="G20865" s="2"/>
      <c r="J20865" s="2"/>
    </row>
    <row r="20866">
      <c r="D20866" s="2"/>
      <c r="G20866" s="2"/>
      <c r="J20866" s="2"/>
    </row>
    <row r="20867">
      <c r="D20867" s="2"/>
      <c r="G20867" s="2"/>
      <c r="J20867" s="2"/>
    </row>
    <row r="20868">
      <c r="D20868" s="2"/>
      <c r="G20868" s="2"/>
      <c r="J20868" s="2"/>
    </row>
    <row r="20869">
      <c r="D20869" s="2"/>
      <c r="G20869" s="2"/>
      <c r="J20869" s="2"/>
    </row>
    <row r="20870">
      <c r="D20870" s="2"/>
      <c r="G20870" s="2"/>
      <c r="J20870" s="2"/>
    </row>
    <row r="20871">
      <c r="D20871" s="2"/>
      <c r="G20871" s="2"/>
      <c r="J20871" s="2"/>
    </row>
    <row r="20872">
      <c r="D20872" s="2"/>
      <c r="G20872" s="2"/>
      <c r="J20872" s="2"/>
    </row>
    <row r="20873">
      <c r="D20873" s="2"/>
      <c r="G20873" s="2"/>
      <c r="J20873" s="2"/>
    </row>
    <row r="20874">
      <c r="D20874" s="2"/>
      <c r="G20874" s="2"/>
      <c r="J20874" s="2"/>
    </row>
    <row r="20875">
      <c r="D20875" s="2"/>
      <c r="G20875" s="2"/>
      <c r="J20875" s="2"/>
    </row>
    <row r="20876">
      <c r="D20876" s="2"/>
      <c r="G20876" s="2"/>
      <c r="J20876" s="2"/>
    </row>
    <row r="20877">
      <c r="D20877" s="2"/>
      <c r="G20877" s="2"/>
      <c r="J20877" s="2"/>
    </row>
    <row r="20878">
      <c r="D20878" s="2"/>
      <c r="G20878" s="2"/>
      <c r="J20878" s="2"/>
    </row>
    <row r="20879">
      <c r="D20879" s="2"/>
      <c r="G20879" s="2"/>
      <c r="J20879" s="2"/>
    </row>
    <row r="20880">
      <c r="D20880" s="2"/>
      <c r="G20880" s="2"/>
      <c r="J20880" s="2"/>
    </row>
    <row r="20881">
      <c r="D20881" s="2"/>
      <c r="G20881" s="2"/>
      <c r="J20881" s="2"/>
    </row>
    <row r="20882">
      <c r="D20882" s="2"/>
      <c r="G20882" s="2"/>
      <c r="J20882" s="2"/>
    </row>
    <row r="20883">
      <c r="D20883" s="2"/>
      <c r="G20883" s="2"/>
      <c r="J20883" s="2"/>
    </row>
    <row r="20884">
      <c r="D20884" s="2"/>
      <c r="G20884" s="2"/>
      <c r="J20884" s="2"/>
    </row>
    <row r="20885">
      <c r="D20885" s="2"/>
      <c r="G20885" s="2"/>
      <c r="J20885" s="2"/>
    </row>
    <row r="20886">
      <c r="D20886" s="2"/>
      <c r="G20886" s="2"/>
      <c r="J20886" s="2"/>
    </row>
    <row r="20887">
      <c r="D20887" s="2"/>
      <c r="G20887" s="2"/>
      <c r="J20887" s="2"/>
    </row>
    <row r="20888">
      <c r="D20888" s="2"/>
      <c r="G20888" s="2"/>
      <c r="J20888" s="2"/>
    </row>
    <row r="20889">
      <c r="D20889" s="2"/>
      <c r="G20889" s="2"/>
      <c r="J20889" s="2"/>
    </row>
    <row r="20890">
      <c r="D20890" s="2"/>
      <c r="G20890" s="2"/>
      <c r="J20890" s="2"/>
    </row>
    <row r="20891">
      <c r="D20891" s="2"/>
      <c r="G20891" s="2"/>
      <c r="J20891" s="2"/>
    </row>
    <row r="20892">
      <c r="D20892" s="2"/>
      <c r="G20892" s="2"/>
      <c r="J20892" s="2"/>
    </row>
    <row r="20893">
      <c r="D20893" s="2"/>
      <c r="G20893" s="2"/>
      <c r="J20893" s="2"/>
    </row>
    <row r="20894">
      <c r="D20894" s="2"/>
      <c r="G20894" s="2"/>
      <c r="J20894" s="2"/>
    </row>
    <row r="20895">
      <c r="D20895" s="2"/>
      <c r="G20895" s="2"/>
      <c r="J20895" s="2"/>
    </row>
    <row r="20896">
      <c r="D20896" s="2"/>
      <c r="G20896" s="2"/>
      <c r="J20896" s="2"/>
    </row>
    <row r="20897">
      <c r="D20897" s="2"/>
      <c r="G20897" s="2"/>
      <c r="J20897" s="2"/>
    </row>
    <row r="20898">
      <c r="D20898" s="2"/>
      <c r="G20898" s="2"/>
      <c r="J20898" s="2"/>
    </row>
    <row r="20899">
      <c r="D20899" s="2"/>
      <c r="G20899" s="2"/>
      <c r="J20899" s="2"/>
    </row>
    <row r="20900">
      <c r="D20900" s="2"/>
      <c r="G20900" s="2"/>
      <c r="J20900" s="2"/>
    </row>
    <row r="20901">
      <c r="D20901" s="2"/>
      <c r="G20901" s="2"/>
      <c r="J20901" s="2"/>
    </row>
    <row r="20902">
      <c r="D20902" s="2"/>
      <c r="G20902" s="2"/>
      <c r="J20902" s="2"/>
    </row>
    <row r="20903">
      <c r="D20903" s="2"/>
      <c r="G20903" s="2"/>
      <c r="J20903" s="2"/>
    </row>
    <row r="20904">
      <c r="D20904" s="2"/>
      <c r="G20904" s="2"/>
      <c r="J20904" s="2"/>
    </row>
    <row r="20905">
      <c r="D20905" s="2"/>
      <c r="G20905" s="2"/>
      <c r="J20905" s="2"/>
    </row>
    <row r="20906">
      <c r="D20906" s="2"/>
      <c r="G20906" s="2"/>
      <c r="J20906" s="2"/>
    </row>
    <row r="20907">
      <c r="D20907" s="2"/>
      <c r="G20907" s="2"/>
      <c r="J20907" s="2"/>
    </row>
    <row r="20908">
      <c r="D20908" s="2"/>
      <c r="G20908" s="2"/>
      <c r="J20908" s="2"/>
    </row>
    <row r="20909">
      <c r="D20909" s="2"/>
      <c r="G20909" s="2"/>
      <c r="J20909" s="2"/>
    </row>
    <row r="20910">
      <c r="D20910" s="2"/>
      <c r="G20910" s="2"/>
      <c r="J20910" s="2"/>
    </row>
    <row r="20911">
      <c r="D20911" s="2"/>
      <c r="G20911" s="2"/>
      <c r="J20911" s="2"/>
    </row>
    <row r="20912">
      <c r="D20912" s="2"/>
      <c r="G20912" s="2"/>
      <c r="J20912" s="2"/>
    </row>
    <row r="20913">
      <c r="D20913" s="2"/>
      <c r="G20913" s="2"/>
      <c r="J20913" s="2"/>
    </row>
    <row r="20914">
      <c r="D20914" s="2"/>
      <c r="G20914" s="2"/>
      <c r="J20914" s="2"/>
    </row>
    <row r="20915">
      <c r="D20915" s="2"/>
      <c r="G20915" s="2"/>
      <c r="J20915" s="2"/>
    </row>
    <row r="20916">
      <c r="D20916" s="2"/>
      <c r="G20916" s="2"/>
      <c r="J20916" s="2"/>
    </row>
    <row r="20917">
      <c r="D20917" s="2"/>
      <c r="G20917" s="2"/>
      <c r="J20917" s="2"/>
    </row>
    <row r="20918">
      <c r="D20918" s="2"/>
      <c r="G20918" s="2"/>
      <c r="J20918" s="2"/>
    </row>
    <row r="20919">
      <c r="D20919" s="2"/>
      <c r="G20919" s="2"/>
      <c r="J20919" s="2"/>
    </row>
    <row r="20920">
      <c r="D20920" s="2"/>
      <c r="G20920" s="2"/>
      <c r="J20920" s="2"/>
    </row>
    <row r="20921">
      <c r="D20921" s="2"/>
      <c r="G20921" s="2"/>
      <c r="J20921" s="2"/>
    </row>
    <row r="20922">
      <c r="D20922" s="2"/>
      <c r="G20922" s="2"/>
      <c r="J20922" s="2"/>
    </row>
    <row r="20923">
      <c r="D20923" s="2"/>
      <c r="G20923" s="2"/>
      <c r="J20923" s="2"/>
    </row>
    <row r="20924">
      <c r="D20924" s="2"/>
      <c r="G20924" s="2"/>
      <c r="J20924" s="2"/>
    </row>
    <row r="20925">
      <c r="D20925" s="2"/>
      <c r="G20925" s="2"/>
      <c r="J20925" s="2"/>
    </row>
    <row r="20926">
      <c r="D20926" s="2"/>
      <c r="G20926" s="2"/>
      <c r="J20926" s="2"/>
    </row>
    <row r="20927">
      <c r="D20927" s="2"/>
      <c r="G20927" s="2"/>
      <c r="J20927" s="2"/>
    </row>
    <row r="20928">
      <c r="D20928" s="2"/>
      <c r="G20928" s="2"/>
      <c r="J20928" s="2"/>
    </row>
    <row r="20929">
      <c r="D20929" s="2"/>
      <c r="G20929" s="2"/>
      <c r="J20929" s="2"/>
    </row>
    <row r="20930">
      <c r="D20930" s="2"/>
      <c r="G20930" s="2"/>
      <c r="J20930" s="2"/>
    </row>
    <row r="20931">
      <c r="D20931" s="2"/>
      <c r="G20931" s="2"/>
      <c r="J20931" s="2"/>
    </row>
    <row r="20932">
      <c r="D20932" s="2"/>
      <c r="G20932" s="2"/>
      <c r="J20932" s="2"/>
    </row>
    <row r="20933">
      <c r="D20933" s="2"/>
      <c r="G20933" s="2"/>
      <c r="J20933" s="2"/>
    </row>
    <row r="20934">
      <c r="D20934" s="2"/>
      <c r="G20934" s="2"/>
      <c r="J20934" s="2"/>
    </row>
    <row r="20935">
      <c r="D20935" s="2"/>
      <c r="G20935" s="2"/>
      <c r="J20935" s="2"/>
    </row>
    <row r="20936">
      <c r="D20936" s="2"/>
      <c r="G20936" s="2"/>
      <c r="J20936" s="2"/>
    </row>
    <row r="20937">
      <c r="D20937" s="2"/>
      <c r="G20937" s="2"/>
      <c r="J20937" s="2"/>
    </row>
    <row r="20938">
      <c r="D20938" s="2"/>
      <c r="G20938" s="2"/>
      <c r="J20938" s="2"/>
    </row>
    <row r="20939">
      <c r="D20939" s="2"/>
      <c r="G20939" s="2"/>
      <c r="J20939" s="2"/>
    </row>
    <row r="20940">
      <c r="D20940" s="2"/>
      <c r="G20940" s="2"/>
      <c r="J20940" s="2"/>
    </row>
    <row r="20941">
      <c r="D20941" s="2"/>
      <c r="G20941" s="2"/>
      <c r="J20941" s="2"/>
    </row>
    <row r="20942">
      <c r="D20942" s="2"/>
      <c r="G20942" s="2"/>
      <c r="J20942" s="2"/>
    </row>
    <row r="20943">
      <c r="D20943" s="2"/>
      <c r="G20943" s="2"/>
      <c r="J20943" s="2"/>
    </row>
    <row r="20944">
      <c r="D20944" s="2"/>
      <c r="G20944" s="2"/>
      <c r="J20944" s="2"/>
    </row>
    <row r="20945">
      <c r="D20945" s="2"/>
      <c r="G20945" s="2"/>
      <c r="J20945" s="2"/>
    </row>
    <row r="20946">
      <c r="D20946" s="2"/>
      <c r="G20946" s="2"/>
      <c r="J20946" s="2"/>
    </row>
    <row r="20947">
      <c r="D20947" s="2"/>
      <c r="G20947" s="2"/>
      <c r="J20947" s="2"/>
    </row>
    <row r="20948">
      <c r="D20948" s="2"/>
      <c r="G20948" s="2"/>
      <c r="J20948" s="2"/>
    </row>
    <row r="20949">
      <c r="D20949" s="2"/>
      <c r="G20949" s="2"/>
      <c r="J20949" s="2"/>
    </row>
    <row r="20950">
      <c r="D20950" s="2"/>
      <c r="G20950" s="2"/>
      <c r="J20950" s="2"/>
    </row>
    <row r="20951">
      <c r="D20951" s="2"/>
      <c r="G20951" s="2"/>
      <c r="J20951" s="2"/>
    </row>
    <row r="20952">
      <c r="D20952" s="2"/>
      <c r="G20952" s="2"/>
      <c r="J20952" s="2"/>
    </row>
    <row r="20953">
      <c r="D20953" s="2"/>
      <c r="G20953" s="2"/>
      <c r="J20953" s="2"/>
    </row>
    <row r="20954">
      <c r="D20954" s="2"/>
      <c r="G20954" s="2"/>
      <c r="J20954" s="2"/>
    </row>
    <row r="20955">
      <c r="D20955" s="2"/>
      <c r="G20955" s="2"/>
      <c r="J20955" s="2"/>
    </row>
    <row r="20956">
      <c r="D20956" s="2"/>
      <c r="G20956" s="2"/>
      <c r="J20956" s="2"/>
    </row>
    <row r="20957">
      <c r="D20957" s="2"/>
      <c r="G20957" s="2"/>
      <c r="J20957" s="2"/>
    </row>
    <row r="20958">
      <c r="D20958" s="2"/>
      <c r="G20958" s="2"/>
      <c r="J20958" s="2"/>
    </row>
    <row r="20959">
      <c r="D20959" s="2"/>
      <c r="G20959" s="2"/>
      <c r="J20959" s="2"/>
    </row>
    <row r="20960">
      <c r="D20960" s="2"/>
      <c r="G20960" s="2"/>
      <c r="J20960" s="2"/>
    </row>
    <row r="20961">
      <c r="D20961" s="2"/>
      <c r="G20961" s="2"/>
      <c r="J20961" s="2"/>
    </row>
    <row r="20962">
      <c r="D20962" s="2"/>
      <c r="G20962" s="2"/>
      <c r="J20962" s="2"/>
    </row>
    <row r="20963">
      <c r="D20963" s="2"/>
      <c r="G20963" s="2"/>
      <c r="J20963" s="2"/>
    </row>
    <row r="20964">
      <c r="D20964" s="2"/>
      <c r="G20964" s="2"/>
      <c r="J20964" s="2"/>
    </row>
    <row r="20965">
      <c r="D20965" s="2"/>
      <c r="G20965" s="2"/>
      <c r="J20965" s="2"/>
    </row>
    <row r="20966">
      <c r="D20966" s="2"/>
      <c r="G20966" s="2"/>
      <c r="J20966" s="2"/>
    </row>
    <row r="20967">
      <c r="D20967" s="2"/>
      <c r="G20967" s="2"/>
      <c r="J20967" s="2"/>
    </row>
    <row r="20968">
      <c r="D20968" s="2"/>
      <c r="G20968" s="2"/>
      <c r="J20968" s="2"/>
    </row>
    <row r="20969">
      <c r="D20969" s="2"/>
      <c r="G20969" s="2"/>
      <c r="J20969" s="2"/>
    </row>
    <row r="20970">
      <c r="D20970" s="2"/>
      <c r="G20970" s="2"/>
      <c r="J20970" s="2"/>
    </row>
    <row r="20971">
      <c r="D20971" s="2"/>
      <c r="G20971" s="2"/>
      <c r="J20971" s="2"/>
    </row>
    <row r="20972">
      <c r="D20972" s="2"/>
      <c r="G20972" s="2"/>
      <c r="J20972" s="2"/>
    </row>
    <row r="20973">
      <c r="D20973" s="2"/>
      <c r="G20973" s="2"/>
      <c r="J20973" s="2"/>
    </row>
    <row r="20974">
      <c r="D20974" s="2"/>
      <c r="G20974" s="2"/>
      <c r="J20974" s="2"/>
    </row>
    <row r="20975">
      <c r="D20975" s="2"/>
      <c r="G20975" s="2"/>
      <c r="J20975" s="2"/>
    </row>
    <row r="20976">
      <c r="D20976" s="2"/>
      <c r="G20976" s="2"/>
      <c r="J20976" s="2"/>
    </row>
    <row r="20977">
      <c r="D20977" s="2"/>
      <c r="G20977" s="2"/>
      <c r="J20977" s="2"/>
    </row>
    <row r="20978">
      <c r="D20978" s="2"/>
      <c r="G20978" s="2"/>
      <c r="J20978" s="2"/>
    </row>
    <row r="20979">
      <c r="D20979" s="2"/>
      <c r="G20979" s="2"/>
      <c r="J20979" s="2"/>
    </row>
    <row r="20980">
      <c r="D20980" s="2"/>
      <c r="G20980" s="2"/>
      <c r="J20980" s="2"/>
    </row>
    <row r="20981">
      <c r="D20981" s="2"/>
      <c r="G20981" s="2"/>
      <c r="J20981" s="2"/>
    </row>
    <row r="20982">
      <c r="D20982" s="2"/>
      <c r="G20982" s="2"/>
      <c r="J20982" s="2"/>
    </row>
    <row r="20983">
      <c r="D20983" s="2"/>
      <c r="G20983" s="2"/>
      <c r="J20983" s="2"/>
    </row>
    <row r="20984">
      <c r="D20984" s="2"/>
      <c r="G20984" s="2"/>
      <c r="J20984" s="2"/>
    </row>
    <row r="20985">
      <c r="D20985" s="2"/>
      <c r="G20985" s="2"/>
      <c r="J20985" s="2"/>
    </row>
    <row r="20986">
      <c r="D20986" s="2"/>
      <c r="G20986" s="2"/>
      <c r="J20986" s="2"/>
    </row>
    <row r="20987">
      <c r="D20987" s="2"/>
      <c r="G20987" s="2"/>
      <c r="J20987" s="2"/>
    </row>
    <row r="20988">
      <c r="D20988" s="2"/>
      <c r="G20988" s="2"/>
      <c r="J20988" s="2"/>
    </row>
    <row r="20989">
      <c r="D20989" s="2"/>
      <c r="G20989" s="2"/>
      <c r="J20989" s="2"/>
    </row>
    <row r="20990">
      <c r="D20990" s="2"/>
      <c r="G20990" s="2"/>
      <c r="J20990" s="2"/>
    </row>
    <row r="20991">
      <c r="D20991" s="2"/>
      <c r="G20991" s="2"/>
      <c r="J20991" s="2"/>
    </row>
    <row r="20992">
      <c r="D20992" s="2"/>
      <c r="G20992" s="2"/>
      <c r="J20992" s="2"/>
    </row>
    <row r="20993">
      <c r="D20993" s="2"/>
      <c r="G20993" s="2"/>
      <c r="J20993" s="2"/>
    </row>
    <row r="20994">
      <c r="D20994" s="2"/>
      <c r="G20994" s="2"/>
      <c r="J20994" s="2"/>
    </row>
    <row r="20995">
      <c r="D20995" s="2"/>
      <c r="G20995" s="2"/>
      <c r="J20995" s="2"/>
    </row>
    <row r="20996">
      <c r="D20996" s="2"/>
      <c r="G20996" s="2"/>
      <c r="J20996" s="2"/>
    </row>
    <row r="20997">
      <c r="D20997" s="2"/>
      <c r="G20997" s="2"/>
      <c r="J20997" s="2"/>
    </row>
    <row r="20998">
      <c r="D20998" s="2"/>
      <c r="G20998" s="2"/>
      <c r="J20998" s="2"/>
    </row>
    <row r="20999">
      <c r="D20999" s="2"/>
      <c r="G20999" s="2"/>
      <c r="J20999" s="2"/>
    </row>
    <row r="21000">
      <c r="D21000" s="2"/>
      <c r="G21000" s="2"/>
      <c r="J21000" s="2"/>
    </row>
    <row r="21001">
      <c r="D21001" s="2"/>
      <c r="G21001" s="2"/>
      <c r="J21001" s="2"/>
    </row>
    <row r="21002">
      <c r="D21002" s="2"/>
      <c r="G21002" s="2"/>
      <c r="J21002" s="2"/>
    </row>
    <row r="21003">
      <c r="D21003" s="2"/>
      <c r="G21003" s="2"/>
      <c r="J21003" s="2"/>
    </row>
    <row r="21004">
      <c r="D21004" s="2"/>
      <c r="G21004" s="2"/>
      <c r="J21004" s="2"/>
    </row>
    <row r="21005">
      <c r="D21005" s="2"/>
      <c r="G21005" s="2"/>
      <c r="J21005" s="2"/>
    </row>
    <row r="21006">
      <c r="D21006" s="2"/>
      <c r="G21006" s="2"/>
      <c r="J21006" s="2"/>
    </row>
    <row r="21007">
      <c r="D21007" s="2"/>
      <c r="G21007" s="2"/>
      <c r="J21007" s="2"/>
    </row>
    <row r="21008">
      <c r="D21008" s="2"/>
      <c r="G21008" s="2"/>
      <c r="J21008" s="2"/>
    </row>
    <row r="21009">
      <c r="D21009" s="2"/>
      <c r="G21009" s="2"/>
      <c r="J21009" s="2"/>
    </row>
    <row r="21010">
      <c r="D21010" s="2"/>
      <c r="G21010" s="2"/>
      <c r="J21010" s="2"/>
    </row>
    <row r="21011">
      <c r="D21011" s="2"/>
      <c r="G21011" s="2"/>
      <c r="J21011" s="2"/>
    </row>
    <row r="21012">
      <c r="D21012" s="2"/>
      <c r="G21012" s="2"/>
      <c r="J21012" s="2"/>
    </row>
    <row r="21013">
      <c r="D21013" s="2"/>
      <c r="G21013" s="2"/>
      <c r="J21013" s="2"/>
    </row>
    <row r="21014">
      <c r="D21014" s="2"/>
      <c r="G21014" s="2"/>
      <c r="J21014" s="2"/>
    </row>
    <row r="21015">
      <c r="D21015" s="2"/>
      <c r="G21015" s="2"/>
      <c r="J21015" s="2"/>
    </row>
    <row r="21016">
      <c r="D21016" s="2"/>
      <c r="G21016" s="2"/>
      <c r="J21016" s="2"/>
    </row>
    <row r="21017">
      <c r="D21017" s="2"/>
      <c r="G21017" s="2"/>
      <c r="J21017" s="2"/>
    </row>
    <row r="21018">
      <c r="D21018" s="2"/>
      <c r="G21018" s="2"/>
      <c r="J21018" s="2"/>
    </row>
    <row r="21019">
      <c r="D21019" s="2"/>
      <c r="G21019" s="2"/>
      <c r="J21019" s="2"/>
    </row>
    <row r="21020">
      <c r="D21020" s="2"/>
      <c r="G21020" s="2"/>
      <c r="J21020" s="2"/>
    </row>
    <row r="21021">
      <c r="D21021" s="2"/>
      <c r="G21021" s="2"/>
      <c r="J21021" s="2"/>
    </row>
    <row r="21022">
      <c r="D21022" s="2"/>
      <c r="G21022" s="2"/>
      <c r="J21022" s="2"/>
    </row>
    <row r="21023">
      <c r="D21023" s="2"/>
      <c r="G21023" s="2"/>
      <c r="J21023" s="2"/>
    </row>
    <row r="21024">
      <c r="D21024" s="2"/>
      <c r="G21024" s="2"/>
      <c r="J21024" s="2"/>
    </row>
    <row r="21025">
      <c r="D21025" s="2"/>
      <c r="G21025" s="2"/>
      <c r="J21025" s="2"/>
    </row>
    <row r="21026">
      <c r="D21026" s="2"/>
      <c r="G21026" s="2"/>
      <c r="J21026" s="2"/>
    </row>
    <row r="21027">
      <c r="D21027" s="2"/>
      <c r="G21027" s="2"/>
      <c r="J21027" s="2"/>
    </row>
    <row r="21028">
      <c r="D21028" s="2"/>
      <c r="G21028" s="2"/>
      <c r="J21028" s="2"/>
    </row>
    <row r="21029">
      <c r="D21029" s="2"/>
      <c r="G21029" s="2"/>
      <c r="J21029" s="2"/>
    </row>
    <row r="21030">
      <c r="D21030" s="2"/>
      <c r="G21030" s="2"/>
      <c r="J21030" s="2"/>
    </row>
    <row r="21031">
      <c r="D21031" s="2"/>
      <c r="G21031" s="2"/>
      <c r="J21031" s="2"/>
    </row>
    <row r="21032">
      <c r="D21032" s="2"/>
      <c r="G21032" s="2"/>
      <c r="J21032" s="2"/>
    </row>
    <row r="21033">
      <c r="D21033" s="2"/>
      <c r="G21033" s="2"/>
      <c r="J21033" s="2"/>
    </row>
    <row r="21034">
      <c r="D21034" s="2"/>
      <c r="G21034" s="2"/>
      <c r="J21034" s="2"/>
    </row>
    <row r="21035">
      <c r="D21035" s="2"/>
      <c r="G21035" s="2"/>
      <c r="J21035" s="2"/>
    </row>
    <row r="21036">
      <c r="D21036" s="2"/>
      <c r="G21036" s="2"/>
      <c r="J21036" s="2"/>
    </row>
    <row r="21037">
      <c r="D21037" s="2"/>
      <c r="G21037" s="2"/>
      <c r="J21037" s="2"/>
    </row>
    <row r="21038">
      <c r="D21038" s="2"/>
      <c r="G21038" s="2"/>
      <c r="J21038" s="2"/>
    </row>
    <row r="21039">
      <c r="D21039" s="2"/>
      <c r="G21039" s="2"/>
      <c r="J21039" s="2"/>
    </row>
    <row r="21040">
      <c r="D21040" s="2"/>
      <c r="G21040" s="2"/>
      <c r="J21040" s="2"/>
    </row>
    <row r="21041">
      <c r="D21041" s="2"/>
      <c r="G21041" s="2"/>
      <c r="J21041" s="2"/>
    </row>
    <row r="21042">
      <c r="D21042" s="2"/>
      <c r="G21042" s="2"/>
      <c r="J21042" s="2"/>
    </row>
    <row r="21043">
      <c r="D21043" s="2"/>
      <c r="G21043" s="2"/>
      <c r="J21043" s="2"/>
    </row>
    <row r="21044">
      <c r="D21044" s="2"/>
      <c r="G21044" s="2"/>
      <c r="J21044" s="2"/>
    </row>
    <row r="21045">
      <c r="D21045" s="2"/>
      <c r="G21045" s="2"/>
      <c r="J21045" s="2"/>
    </row>
    <row r="21046">
      <c r="D21046" s="2"/>
      <c r="G21046" s="2"/>
      <c r="J21046" s="2"/>
    </row>
    <row r="21047">
      <c r="D21047" s="2"/>
      <c r="G21047" s="2"/>
      <c r="J21047" s="2"/>
    </row>
    <row r="21048">
      <c r="D21048" s="2"/>
      <c r="G21048" s="2"/>
      <c r="J21048" s="2"/>
    </row>
    <row r="21049">
      <c r="D21049" s="2"/>
      <c r="G21049" s="2"/>
      <c r="J21049" s="2"/>
    </row>
    <row r="21050">
      <c r="D21050" s="2"/>
      <c r="G21050" s="2"/>
      <c r="J21050" s="2"/>
    </row>
    <row r="21051">
      <c r="D21051" s="2"/>
      <c r="G21051" s="2"/>
      <c r="J21051" s="2"/>
    </row>
    <row r="21052">
      <c r="D21052" s="2"/>
      <c r="G21052" s="2"/>
      <c r="J21052" s="2"/>
    </row>
    <row r="21053">
      <c r="D21053" s="2"/>
      <c r="G21053" s="2"/>
      <c r="J21053" s="2"/>
    </row>
    <row r="21054">
      <c r="D21054" s="2"/>
      <c r="G21054" s="2"/>
      <c r="J21054" s="2"/>
    </row>
    <row r="21055">
      <c r="D21055" s="2"/>
      <c r="G21055" s="2"/>
      <c r="J21055" s="2"/>
    </row>
    <row r="21056">
      <c r="D21056" s="2"/>
      <c r="G21056" s="2"/>
      <c r="J21056" s="2"/>
    </row>
    <row r="21057">
      <c r="D21057" s="2"/>
      <c r="G21057" s="2"/>
      <c r="J21057" s="2"/>
    </row>
    <row r="21058">
      <c r="D21058" s="2"/>
      <c r="G21058" s="2"/>
      <c r="J21058" s="2"/>
    </row>
    <row r="21059">
      <c r="D21059" s="2"/>
      <c r="G21059" s="2"/>
      <c r="J21059" s="2"/>
    </row>
    <row r="21060">
      <c r="D21060" s="2"/>
      <c r="G21060" s="2"/>
      <c r="J21060" s="2"/>
    </row>
    <row r="21061">
      <c r="D21061" s="2"/>
      <c r="G21061" s="2"/>
      <c r="J21061" s="2"/>
    </row>
    <row r="21062">
      <c r="D21062" s="2"/>
      <c r="G21062" s="2"/>
      <c r="J21062" s="2"/>
    </row>
    <row r="21063">
      <c r="D21063" s="2"/>
      <c r="G21063" s="2"/>
      <c r="J21063" s="2"/>
    </row>
    <row r="21064">
      <c r="D21064" s="2"/>
      <c r="G21064" s="2"/>
      <c r="J21064" s="2"/>
    </row>
    <row r="21065">
      <c r="D21065" s="2"/>
      <c r="G21065" s="2"/>
      <c r="J21065" s="2"/>
    </row>
    <row r="21066">
      <c r="D21066" s="2"/>
      <c r="G21066" s="2"/>
      <c r="J21066" s="2"/>
    </row>
    <row r="21067">
      <c r="D21067" s="2"/>
      <c r="G21067" s="2"/>
      <c r="J21067" s="2"/>
    </row>
    <row r="21068">
      <c r="D21068" s="2"/>
      <c r="G21068" s="2"/>
      <c r="J21068" s="2"/>
    </row>
    <row r="21069">
      <c r="D21069" s="2"/>
      <c r="G21069" s="2"/>
      <c r="J21069" s="2"/>
    </row>
    <row r="21070">
      <c r="D21070" s="2"/>
      <c r="G21070" s="2"/>
      <c r="J21070" s="2"/>
    </row>
    <row r="21071">
      <c r="D21071" s="2"/>
      <c r="G21071" s="2"/>
      <c r="J21071" s="2"/>
    </row>
    <row r="21072">
      <c r="D21072" s="2"/>
      <c r="G21072" s="2"/>
      <c r="J21072" s="2"/>
    </row>
    <row r="21073">
      <c r="D21073" s="2"/>
      <c r="G21073" s="2"/>
      <c r="J21073" s="2"/>
    </row>
    <row r="21074">
      <c r="D21074" s="2"/>
      <c r="G21074" s="2"/>
      <c r="J21074" s="2"/>
    </row>
    <row r="21075">
      <c r="D21075" s="2"/>
      <c r="G21075" s="2"/>
      <c r="J21075" s="2"/>
    </row>
    <row r="21076">
      <c r="D21076" s="2"/>
      <c r="G21076" s="2"/>
      <c r="J21076" s="2"/>
    </row>
    <row r="21077">
      <c r="D21077" s="2"/>
      <c r="G21077" s="2"/>
      <c r="J21077" s="2"/>
    </row>
    <row r="21078">
      <c r="D21078" s="2"/>
      <c r="G21078" s="2"/>
      <c r="J21078" s="2"/>
    </row>
    <row r="21079">
      <c r="D21079" s="2"/>
      <c r="G21079" s="2"/>
      <c r="J21079" s="2"/>
    </row>
    <row r="21080">
      <c r="D21080" s="2"/>
      <c r="G21080" s="2"/>
      <c r="J21080" s="2"/>
    </row>
    <row r="21081">
      <c r="D21081" s="2"/>
      <c r="G21081" s="2"/>
      <c r="J21081" s="2"/>
    </row>
    <row r="21082">
      <c r="D21082" s="2"/>
      <c r="G21082" s="2"/>
      <c r="J21082" s="2"/>
    </row>
    <row r="21083">
      <c r="D21083" s="2"/>
      <c r="G21083" s="2"/>
      <c r="J21083" s="2"/>
    </row>
    <row r="21084">
      <c r="D21084" s="2"/>
      <c r="G21084" s="2"/>
      <c r="J21084" s="2"/>
    </row>
    <row r="21085">
      <c r="D21085" s="2"/>
      <c r="G21085" s="2"/>
      <c r="J21085" s="2"/>
    </row>
    <row r="21086">
      <c r="D21086" s="2"/>
      <c r="G21086" s="2"/>
      <c r="J21086" s="2"/>
    </row>
    <row r="21087">
      <c r="D21087" s="2"/>
      <c r="G21087" s="2"/>
      <c r="J21087" s="2"/>
    </row>
    <row r="21088">
      <c r="D21088" s="2"/>
      <c r="G21088" s="2"/>
      <c r="J21088" s="2"/>
    </row>
    <row r="21089">
      <c r="D21089" s="2"/>
      <c r="G21089" s="2"/>
      <c r="J21089" s="2"/>
    </row>
    <row r="21090">
      <c r="D21090" s="2"/>
      <c r="G21090" s="2"/>
      <c r="J21090" s="2"/>
    </row>
    <row r="21091">
      <c r="D21091" s="2"/>
      <c r="G21091" s="2"/>
      <c r="J21091" s="2"/>
    </row>
    <row r="21092">
      <c r="D21092" s="2"/>
      <c r="G21092" s="2"/>
      <c r="J21092" s="2"/>
    </row>
    <row r="21093">
      <c r="D21093" s="2"/>
      <c r="G21093" s="2"/>
      <c r="J21093" s="2"/>
    </row>
    <row r="21094">
      <c r="D21094" s="2"/>
      <c r="G21094" s="2"/>
      <c r="J21094" s="2"/>
    </row>
    <row r="21095">
      <c r="D21095" s="2"/>
      <c r="G21095" s="2"/>
      <c r="J21095" s="2"/>
    </row>
    <row r="21096">
      <c r="D21096" s="2"/>
      <c r="G21096" s="2"/>
      <c r="J21096" s="2"/>
    </row>
    <row r="21097">
      <c r="D21097" s="2"/>
      <c r="G21097" s="2"/>
      <c r="J21097" s="2"/>
    </row>
    <row r="21098">
      <c r="D21098" s="2"/>
      <c r="G21098" s="2"/>
      <c r="J21098" s="2"/>
    </row>
    <row r="21099">
      <c r="D21099" s="2"/>
      <c r="G21099" s="2"/>
      <c r="J21099" s="2"/>
    </row>
    <row r="21100">
      <c r="D21100" s="2"/>
      <c r="G21100" s="2"/>
      <c r="J21100" s="2"/>
    </row>
    <row r="21101">
      <c r="D21101" s="2"/>
      <c r="G21101" s="2"/>
      <c r="J21101" s="2"/>
    </row>
    <row r="21102">
      <c r="D21102" s="2"/>
      <c r="G21102" s="2"/>
      <c r="J21102" s="2"/>
    </row>
    <row r="21103">
      <c r="D21103" s="2"/>
      <c r="G21103" s="2"/>
      <c r="J21103" s="2"/>
    </row>
    <row r="21104">
      <c r="D21104" s="2"/>
      <c r="G21104" s="2"/>
      <c r="J21104" s="2"/>
    </row>
    <row r="21105">
      <c r="D21105" s="2"/>
      <c r="G21105" s="2"/>
      <c r="J21105" s="2"/>
    </row>
    <row r="21106">
      <c r="D21106" s="2"/>
      <c r="G21106" s="2"/>
      <c r="J21106" s="2"/>
    </row>
    <row r="21107">
      <c r="D21107" s="2"/>
      <c r="G21107" s="2"/>
      <c r="J21107" s="2"/>
    </row>
    <row r="21108">
      <c r="D21108" s="2"/>
      <c r="G21108" s="2"/>
      <c r="J21108" s="2"/>
    </row>
    <row r="21109">
      <c r="D21109" s="2"/>
      <c r="G21109" s="2"/>
      <c r="J21109" s="2"/>
    </row>
    <row r="21110">
      <c r="D21110" s="2"/>
      <c r="G21110" s="2"/>
      <c r="J21110" s="2"/>
    </row>
    <row r="21111">
      <c r="D21111" s="2"/>
      <c r="G21111" s="2"/>
      <c r="J21111" s="2"/>
    </row>
    <row r="21112">
      <c r="D21112" s="2"/>
      <c r="G21112" s="2"/>
      <c r="J21112" s="2"/>
    </row>
    <row r="21113">
      <c r="D21113" s="2"/>
      <c r="G21113" s="2"/>
      <c r="J21113" s="2"/>
    </row>
    <row r="21114">
      <c r="D21114" s="2"/>
      <c r="G21114" s="2"/>
      <c r="J21114" s="2"/>
    </row>
    <row r="21115">
      <c r="D21115" s="2"/>
      <c r="G21115" s="2"/>
      <c r="J21115" s="2"/>
    </row>
    <row r="21116">
      <c r="D21116" s="2"/>
      <c r="G21116" s="2"/>
      <c r="J21116" s="2"/>
    </row>
    <row r="21117">
      <c r="D21117" s="2"/>
      <c r="G21117" s="2"/>
      <c r="J21117" s="2"/>
    </row>
    <row r="21118">
      <c r="D21118" s="2"/>
      <c r="G21118" s="2"/>
      <c r="J21118" s="2"/>
    </row>
    <row r="21119">
      <c r="D21119" s="2"/>
      <c r="G21119" s="2"/>
      <c r="J21119" s="2"/>
    </row>
    <row r="21120">
      <c r="D21120" s="2"/>
      <c r="G21120" s="2"/>
      <c r="J21120" s="2"/>
    </row>
    <row r="21121">
      <c r="D21121" s="2"/>
      <c r="G21121" s="2"/>
      <c r="J21121" s="2"/>
    </row>
    <row r="21122">
      <c r="D21122" s="2"/>
      <c r="G21122" s="2"/>
      <c r="J21122" s="2"/>
    </row>
    <row r="21123">
      <c r="D21123" s="2"/>
      <c r="G21123" s="2"/>
      <c r="J21123" s="2"/>
    </row>
    <row r="21124">
      <c r="D21124" s="2"/>
      <c r="G21124" s="2"/>
      <c r="J21124" s="2"/>
    </row>
    <row r="21125">
      <c r="D21125" s="2"/>
      <c r="G21125" s="2"/>
      <c r="J21125" s="2"/>
    </row>
    <row r="21126">
      <c r="D21126" s="2"/>
      <c r="G21126" s="2"/>
      <c r="J21126" s="2"/>
    </row>
    <row r="21127">
      <c r="D21127" s="2"/>
      <c r="G21127" s="2"/>
      <c r="J21127" s="2"/>
    </row>
    <row r="21128">
      <c r="D21128" s="2"/>
      <c r="G21128" s="2"/>
      <c r="J21128" s="2"/>
    </row>
    <row r="21129">
      <c r="D21129" s="2"/>
      <c r="G21129" s="2"/>
      <c r="J21129" s="2"/>
    </row>
    <row r="21130">
      <c r="D21130" s="2"/>
      <c r="G21130" s="2"/>
      <c r="J21130" s="2"/>
    </row>
    <row r="21131">
      <c r="D21131" s="2"/>
      <c r="G21131" s="2"/>
      <c r="J21131" s="2"/>
    </row>
    <row r="21132">
      <c r="D21132" s="2"/>
      <c r="G21132" s="2"/>
      <c r="J21132" s="2"/>
    </row>
    <row r="21133">
      <c r="D21133" s="2"/>
      <c r="G21133" s="2"/>
      <c r="J21133" s="2"/>
    </row>
    <row r="21134">
      <c r="D21134" s="2"/>
      <c r="G21134" s="2"/>
      <c r="J21134" s="2"/>
    </row>
    <row r="21135">
      <c r="D21135" s="2"/>
      <c r="G21135" s="2"/>
      <c r="J21135" s="2"/>
    </row>
    <row r="21136">
      <c r="D21136" s="2"/>
      <c r="G21136" s="2"/>
      <c r="J21136" s="2"/>
    </row>
    <row r="21137">
      <c r="D21137" s="2"/>
      <c r="G21137" s="2"/>
      <c r="J21137" s="2"/>
    </row>
    <row r="21138">
      <c r="D21138" s="2"/>
      <c r="G21138" s="2"/>
      <c r="J21138" s="2"/>
    </row>
    <row r="21139">
      <c r="D21139" s="2"/>
      <c r="G21139" s="2"/>
      <c r="J21139" s="2"/>
    </row>
    <row r="21140">
      <c r="D21140" s="2"/>
      <c r="G21140" s="2"/>
      <c r="J21140" s="2"/>
    </row>
    <row r="21141">
      <c r="D21141" s="2"/>
      <c r="G21141" s="2"/>
      <c r="J21141" s="2"/>
    </row>
    <row r="21142">
      <c r="D21142" s="2"/>
      <c r="G21142" s="2"/>
      <c r="J21142" s="2"/>
    </row>
    <row r="21143">
      <c r="D21143" s="2"/>
      <c r="G21143" s="2"/>
      <c r="J21143" s="2"/>
    </row>
    <row r="21144">
      <c r="D21144" s="2"/>
      <c r="G21144" s="2"/>
      <c r="J21144" s="2"/>
    </row>
    <row r="21145">
      <c r="D21145" s="2"/>
      <c r="G21145" s="2"/>
      <c r="J21145" s="2"/>
    </row>
    <row r="21146">
      <c r="D21146" s="2"/>
      <c r="G21146" s="2"/>
      <c r="J21146" s="2"/>
    </row>
    <row r="21147">
      <c r="D21147" s="2"/>
      <c r="G21147" s="2"/>
      <c r="J21147" s="2"/>
    </row>
    <row r="21148">
      <c r="D21148" s="2"/>
      <c r="G21148" s="2"/>
      <c r="J21148" s="2"/>
    </row>
    <row r="21149">
      <c r="D21149" s="2"/>
      <c r="G21149" s="2"/>
      <c r="J21149" s="2"/>
    </row>
    <row r="21150">
      <c r="D21150" s="2"/>
      <c r="G21150" s="2"/>
      <c r="J21150" s="2"/>
    </row>
    <row r="21151">
      <c r="D21151" s="2"/>
      <c r="G21151" s="2"/>
      <c r="J21151" s="2"/>
    </row>
    <row r="21152">
      <c r="D21152" s="2"/>
      <c r="G21152" s="2"/>
      <c r="J21152" s="2"/>
    </row>
    <row r="21153">
      <c r="D21153" s="2"/>
      <c r="G21153" s="2"/>
      <c r="J21153" s="2"/>
    </row>
    <row r="21154">
      <c r="D21154" s="2"/>
      <c r="G21154" s="2"/>
      <c r="J21154" s="2"/>
    </row>
    <row r="21155">
      <c r="D21155" s="2"/>
      <c r="G21155" s="2"/>
      <c r="J21155" s="2"/>
    </row>
    <row r="21156">
      <c r="D21156" s="2"/>
      <c r="G21156" s="2"/>
      <c r="J21156" s="2"/>
    </row>
    <row r="21157">
      <c r="D21157" s="2"/>
      <c r="G21157" s="2"/>
      <c r="J21157" s="2"/>
    </row>
    <row r="21158">
      <c r="D21158" s="2"/>
      <c r="G21158" s="2"/>
      <c r="J21158" s="2"/>
    </row>
    <row r="21159">
      <c r="D21159" s="2"/>
      <c r="G21159" s="2"/>
      <c r="J21159" s="2"/>
    </row>
    <row r="21160">
      <c r="D21160" s="2"/>
      <c r="G21160" s="2"/>
      <c r="J21160" s="2"/>
    </row>
    <row r="21161">
      <c r="D21161" s="2"/>
      <c r="G21161" s="2"/>
      <c r="J21161" s="2"/>
    </row>
    <row r="21162">
      <c r="D21162" s="2"/>
      <c r="G21162" s="2"/>
      <c r="J21162" s="2"/>
    </row>
    <row r="21163">
      <c r="D21163" s="2"/>
      <c r="G21163" s="2"/>
      <c r="J21163" s="2"/>
    </row>
    <row r="21164">
      <c r="D21164" s="2"/>
      <c r="G21164" s="2"/>
      <c r="J21164" s="2"/>
    </row>
    <row r="21165">
      <c r="D21165" s="2"/>
      <c r="G21165" s="2"/>
      <c r="J21165" s="2"/>
    </row>
    <row r="21166">
      <c r="D21166" s="2"/>
      <c r="G21166" s="2"/>
      <c r="J21166" s="2"/>
    </row>
    <row r="21167">
      <c r="D21167" s="2"/>
      <c r="G21167" s="2"/>
      <c r="J21167" s="2"/>
    </row>
    <row r="21168">
      <c r="D21168" s="2"/>
      <c r="G21168" s="2"/>
      <c r="J21168" s="2"/>
    </row>
    <row r="21169">
      <c r="D21169" s="2"/>
      <c r="G21169" s="2"/>
      <c r="J21169" s="2"/>
    </row>
    <row r="21170">
      <c r="D21170" s="2"/>
      <c r="G21170" s="2"/>
      <c r="J21170" s="2"/>
    </row>
    <row r="21171">
      <c r="D21171" s="2"/>
      <c r="G21171" s="2"/>
      <c r="J21171" s="2"/>
    </row>
    <row r="21172">
      <c r="D21172" s="2"/>
      <c r="G21172" s="2"/>
      <c r="J21172" s="2"/>
    </row>
    <row r="21173">
      <c r="D21173" s="2"/>
      <c r="G21173" s="2"/>
      <c r="J21173" s="2"/>
    </row>
    <row r="21174">
      <c r="D21174" s="2"/>
      <c r="G21174" s="2"/>
      <c r="J21174" s="2"/>
    </row>
    <row r="21175">
      <c r="D21175" s="2"/>
      <c r="G21175" s="2"/>
      <c r="J21175" s="2"/>
    </row>
    <row r="21176">
      <c r="D21176" s="2"/>
      <c r="G21176" s="2"/>
      <c r="J21176" s="2"/>
    </row>
    <row r="21177">
      <c r="D21177" s="2"/>
      <c r="G21177" s="2"/>
      <c r="J21177" s="2"/>
    </row>
    <row r="21178">
      <c r="D21178" s="2"/>
      <c r="G21178" s="2"/>
      <c r="J21178" s="2"/>
    </row>
    <row r="21179">
      <c r="D21179" s="2"/>
      <c r="G21179" s="2"/>
      <c r="J21179" s="2"/>
    </row>
    <row r="21180">
      <c r="D21180" s="2"/>
      <c r="G21180" s="2"/>
      <c r="J21180" s="2"/>
    </row>
    <row r="21181">
      <c r="D21181" s="2"/>
      <c r="G21181" s="2"/>
      <c r="J21181" s="2"/>
    </row>
    <row r="21182">
      <c r="D21182" s="2"/>
      <c r="G21182" s="2"/>
      <c r="J21182" s="2"/>
    </row>
    <row r="21183">
      <c r="D21183" s="2"/>
      <c r="G21183" s="2"/>
      <c r="J21183" s="2"/>
    </row>
    <row r="21184">
      <c r="D21184" s="2"/>
      <c r="G21184" s="2"/>
      <c r="J21184" s="2"/>
    </row>
    <row r="21185">
      <c r="D21185" s="2"/>
      <c r="G21185" s="2"/>
      <c r="J21185" s="2"/>
    </row>
    <row r="21186">
      <c r="D21186" s="2"/>
      <c r="G21186" s="2"/>
      <c r="J21186" s="2"/>
    </row>
    <row r="21187">
      <c r="D21187" s="2"/>
      <c r="G21187" s="2"/>
      <c r="J21187" s="2"/>
    </row>
    <row r="21188">
      <c r="D21188" s="2"/>
      <c r="G21188" s="2"/>
      <c r="J21188" s="2"/>
    </row>
    <row r="21189">
      <c r="D21189" s="2"/>
      <c r="G21189" s="2"/>
      <c r="J21189" s="2"/>
    </row>
    <row r="21190">
      <c r="D21190" s="2"/>
      <c r="G21190" s="2"/>
      <c r="J21190" s="2"/>
    </row>
    <row r="21191">
      <c r="D21191" s="2"/>
      <c r="G21191" s="2"/>
      <c r="J21191" s="2"/>
    </row>
    <row r="21192">
      <c r="D21192" s="2"/>
      <c r="G21192" s="2"/>
      <c r="J21192" s="2"/>
    </row>
    <row r="21193">
      <c r="D21193" s="2"/>
      <c r="G21193" s="2"/>
      <c r="J21193" s="2"/>
    </row>
    <row r="21194">
      <c r="D21194" s="2"/>
      <c r="G21194" s="2"/>
      <c r="J21194" s="2"/>
    </row>
    <row r="21195">
      <c r="D21195" s="2"/>
      <c r="G21195" s="2"/>
      <c r="J21195" s="2"/>
    </row>
    <row r="21196">
      <c r="D21196" s="2"/>
      <c r="G21196" s="2"/>
      <c r="J21196" s="2"/>
    </row>
    <row r="21197">
      <c r="D21197" s="2"/>
      <c r="G21197" s="2"/>
      <c r="J21197" s="2"/>
    </row>
    <row r="21198">
      <c r="D21198" s="2"/>
      <c r="G21198" s="2"/>
      <c r="J21198" s="2"/>
    </row>
    <row r="21199">
      <c r="D21199" s="2"/>
      <c r="G21199" s="2"/>
      <c r="J21199" s="2"/>
    </row>
    <row r="21200">
      <c r="D21200" s="2"/>
      <c r="G21200" s="2"/>
      <c r="J21200" s="2"/>
    </row>
    <row r="21201">
      <c r="D21201" s="2"/>
      <c r="G21201" s="2"/>
      <c r="J21201" s="2"/>
    </row>
    <row r="21202">
      <c r="D21202" s="2"/>
      <c r="G21202" s="2"/>
      <c r="J21202" s="2"/>
    </row>
    <row r="21203">
      <c r="D21203" s="2"/>
      <c r="G21203" s="2"/>
      <c r="J21203" s="2"/>
    </row>
    <row r="21204">
      <c r="D21204" s="2"/>
      <c r="G21204" s="2"/>
      <c r="J21204" s="2"/>
    </row>
    <row r="21205">
      <c r="D21205" s="2"/>
      <c r="G21205" s="2"/>
      <c r="J21205" s="2"/>
    </row>
    <row r="21206">
      <c r="D21206" s="2"/>
      <c r="G21206" s="2"/>
      <c r="J21206" s="2"/>
    </row>
    <row r="21207">
      <c r="D21207" s="2"/>
      <c r="G21207" s="2"/>
      <c r="J21207" s="2"/>
    </row>
    <row r="21208">
      <c r="D21208" s="2"/>
      <c r="G21208" s="2"/>
      <c r="J21208" s="2"/>
    </row>
    <row r="21209">
      <c r="D21209" s="2"/>
      <c r="G21209" s="2"/>
      <c r="J21209" s="2"/>
    </row>
    <row r="21210">
      <c r="D21210" s="2"/>
      <c r="G21210" s="2"/>
      <c r="J21210" s="2"/>
    </row>
    <row r="21211">
      <c r="D21211" s="2"/>
      <c r="G21211" s="2"/>
      <c r="J21211" s="2"/>
    </row>
    <row r="21212">
      <c r="D21212" s="2"/>
      <c r="G21212" s="2"/>
      <c r="J21212" s="2"/>
    </row>
    <row r="21213">
      <c r="D21213" s="2"/>
      <c r="G21213" s="2"/>
      <c r="J21213" s="2"/>
    </row>
    <row r="21214">
      <c r="D21214" s="2"/>
      <c r="G21214" s="2"/>
      <c r="J21214" s="2"/>
    </row>
    <row r="21215">
      <c r="D21215" s="2"/>
      <c r="G21215" s="2"/>
      <c r="J21215" s="2"/>
    </row>
    <row r="21216">
      <c r="D21216" s="2"/>
      <c r="G21216" s="2"/>
      <c r="J21216" s="2"/>
    </row>
    <row r="21217">
      <c r="D21217" s="2"/>
      <c r="G21217" s="2"/>
      <c r="J21217" s="2"/>
    </row>
    <row r="21218">
      <c r="D21218" s="2"/>
      <c r="G21218" s="2"/>
      <c r="J21218" s="2"/>
    </row>
    <row r="21219">
      <c r="D21219" s="2"/>
      <c r="G21219" s="2"/>
      <c r="J21219" s="2"/>
    </row>
    <row r="21220">
      <c r="D21220" s="2"/>
      <c r="G21220" s="2"/>
      <c r="J21220" s="2"/>
    </row>
    <row r="21221">
      <c r="D21221" s="2"/>
      <c r="G21221" s="2"/>
      <c r="J21221" s="2"/>
    </row>
    <row r="21222">
      <c r="D21222" s="2"/>
      <c r="G21222" s="2"/>
      <c r="J21222" s="2"/>
    </row>
    <row r="21223">
      <c r="D21223" s="2"/>
      <c r="G21223" s="2"/>
      <c r="J21223" s="2"/>
    </row>
    <row r="21224">
      <c r="D21224" s="2"/>
      <c r="G21224" s="2"/>
      <c r="J21224" s="2"/>
    </row>
    <row r="21225">
      <c r="D21225" s="2"/>
      <c r="G21225" s="2"/>
      <c r="J21225" s="2"/>
    </row>
    <row r="21226">
      <c r="D21226" s="2"/>
      <c r="G21226" s="2"/>
      <c r="J21226" s="2"/>
    </row>
    <row r="21227">
      <c r="D21227" s="2"/>
      <c r="G21227" s="2"/>
      <c r="J21227" s="2"/>
    </row>
    <row r="21228">
      <c r="D21228" s="2"/>
      <c r="G21228" s="2"/>
      <c r="J21228" s="2"/>
    </row>
    <row r="21229">
      <c r="D21229" s="2"/>
      <c r="G21229" s="2"/>
      <c r="J21229" s="2"/>
    </row>
    <row r="21230">
      <c r="D21230" s="2"/>
      <c r="G21230" s="2"/>
      <c r="J21230" s="2"/>
    </row>
    <row r="21231">
      <c r="D21231" s="2"/>
      <c r="G21231" s="2"/>
      <c r="J21231" s="2"/>
    </row>
    <row r="21232">
      <c r="D21232" s="2"/>
      <c r="G21232" s="2"/>
      <c r="J21232" s="2"/>
    </row>
    <row r="21233">
      <c r="D21233" s="2"/>
      <c r="G21233" s="2"/>
      <c r="J21233" s="2"/>
    </row>
    <row r="21234">
      <c r="D21234" s="2"/>
      <c r="G21234" s="2"/>
      <c r="J21234" s="2"/>
    </row>
    <row r="21235">
      <c r="D21235" s="2"/>
      <c r="G21235" s="2"/>
      <c r="J21235" s="2"/>
    </row>
    <row r="21236">
      <c r="D21236" s="2"/>
      <c r="G21236" s="2"/>
      <c r="J21236" s="2"/>
    </row>
    <row r="21237">
      <c r="D21237" s="2"/>
      <c r="G21237" s="2"/>
      <c r="J21237" s="2"/>
    </row>
    <row r="21238">
      <c r="D21238" s="2"/>
      <c r="G21238" s="2"/>
      <c r="J21238" s="2"/>
    </row>
    <row r="21239">
      <c r="D21239" s="2"/>
      <c r="G21239" s="2"/>
      <c r="J21239" s="2"/>
    </row>
    <row r="21240">
      <c r="D21240" s="2"/>
      <c r="G21240" s="2"/>
      <c r="J21240" s="2"/>
    </row>
    <row r="21241">
      <c r="D21241" s="2"/>
      <c r="G21241" s="2"/>
      <c r="J21241" s="2"/>
    </row>
    <row r="21242">
      <c r="D21242" s="2"/>
      <c r="G21242" s="2"/>
      <c r="J21242" s="2"/>
    </row>
    <row r="21243">
      <c r="D21243" s="2"/>
      <c r="G21243" s="2"/>
      <c r="J21243" s="2"/>
    </row>
    <row r="21244">
      <c r="D21244" s="2"/>
      <c r="G21244" s="2"/>
      <c r="J21244" s="2"/>
    </row>
    <row r="21245">
      <c r="D21245" s="2"/>
      <c r="G21245" s="2"/>
      <c r="J21245" s="2"/>
    </row>
    <row r="21246">
      <c r="D21246" s="2"/>
      <c r="G21246" s="2"/>
      <c r="J21246" s="2"/>
    </row>
    <row r="21247">
      <c r="D21247" s="2"/>
      <c r="G21247" s="2"/>
      <c r="J21247" s="2"/>
    </row>
    <row r="21248">
      <c r="D21248" s="2"/>
      <c r="G21248" s="2"/>
      <c r="J21248" s="2"/>
    </row>
    <row r="21249">
      <c r="D21249" s="2"/>
      <c r="G21249" s="2"/>
      <c r="J21249" s="2"/>
    </row>
    <row r="21250">
      <c r="D21250" s="2"/>
      <c r="G21250" s="2"/>
      <c r="J21250" s="2"/>
    </row>
    <row r="21251">
      <c r="D21251" s="2"/>
      <c r="G21251" s="2"/>
      <c r="J21251" s="2"/>
    </row>
    <row r="21252">
      <c r="D21252" s="2"/>
      <c r="G21252" s="2"/>
      <c r="J21252" s="2"/>
    </row>
    <row r="21253">
      <c r="D21253" s="2"/>
      <c r="G21253" s="2"/>
      <c r="J21253" s="2"/>
    </row>
    <row r="21254">
      <c r="D21254" s="2"/>
      <c r="G21254" s="2"/>
      <c r="J21254" s="2"/>
    </row>
    <row r="21255">
      <c r="D21255" s="2"/>
      <c r="G21255" s="2"/>
      <c r="J21255" s="2"/>
    </row>
    <row r="21256">
      <c r="D21256" s="2"/>
      <c r="G21256" s="2"/>
      <c r="J21256" s="2"/>
    </row>
    <row r="21257">
      <c r="D21257" s="2"/>
      <c r="G21257" s="2"/>
      <c r="J21257" s="2"/>
    </row>
    <row r="21258">
      <c r="D21258" s="2"/>
      <c r="G21258" s="2"/>
      <c r="J21258" s="2"/>
    </row>
    <row r="21259">
      <c r="D21259" s="2"/>
      <c r="G21259" s="2"/>
      <c r="J21259" s="2"/>
    </row>
    <row r="21260">
      <c r="D21260" s="2"/>
      <c r="G21260" s="2"/>
      <c r="J21260" s="2"/>
    </row>
    <row r="21261">
      <c r="D21261" s="2"/>
      <c r="G21261" s="2"/>
      <c r="J21261" s="2"/>
    </row>
    <row r="21262">
      <c r="D21262" s="2"/>
      <c r="G21262" s="2"/>
      <c r="J21262" s="2"/>
    </row>
    <row r="21263">
      <c r="D21263" s="2"/>
      <c r="G21263" s="2"/>
      <c r="J21263" s="2"/>
    </row>
    <row r="21264">
      <c r="D21264" s="2"/>
      <c r="G21264" s="2"/>
      <c r="J21264" s="2"/>
    </row>
    <row r="21265">
      <c r="D21265" s="2"/>
      <c r="G21265" s="2"/>
      <c r="J21265" s="2"/>
    </row>
    <row r="21266">
      <c r="D21266" s="2"/>
      <c r="G21266" s="2"/>
      <c r="J21266" s="2"/>
    </row>
    <row r="21267">
      <c r="D21267" s="2"/>
      <c r="G21267" s="2"/>
      <c r="J21267" s="2"/>
    </row>
    <row r="21268">
      <c r="D21268" s="2"/>
      <c r="G21268" s="2"/>
      <c r="J21268" s="2"/>
    </row>
    <row r="21269">
      <c r="D21269" s="2"/>
      <c r="G21269" s="2"/>
      <c r="J21269" s="2"/>
    </row>
    <row r="21270">
      <c r="D21270" s="2"/>
      <c r="G21270" s="2"/>
      <c r="J21270" s="2"/>
    </row>
    <row r="21271">
      <c r="D21271" s="2"/>
      <c r="G21271" s="2"/>
      <c r="J21271" s="2"/>
    </row>
    <row r="21272">
      <c r="D21272" s="2"/>
      <c r="G21272" s="2"/>
      <c r="J21272" s="2"/>
    </row>
    <row r="21273">
      <c r="D21273" s="2"/>
      <c r="G21273" s="2"/>
      <c r="J21273" s="2"/>
    </row>
    <row r="21274">
      <c r="D21274" s="2"/>
      <c r="G21274" s="2"/>
      <c r="J21274" s="2"/>
    </row>
    <row r="21275">
      <c r="D21275" s="2"/>
      <c r="G21275" s="2"/>
      <c r="J21275" s="2"/>
    </row>
    <row r="21276">
      <c r="D21276" s="2"/>
      <c r="G21276" s="2"/>
      <c r="J21276" s="2"/>
    </row>
    <row r="21277">
      <c r="D21277" s="2"/>
      <c r="G21277" s="2"/>
      <c r="J21277" s="2"/>
    </row>
    <row r="21278">
      <c r="D21278" s="2"/>
      <c r="G21278" s="2"/>
      <c r="J21278" s="2"/>
    </row>
    <row r="21279">
      <c r="D21279" s="2"/>
      <c r="G21279" s="2"/>
      <c r="J21279" s="2"/>
    </row>
    <row r="21280">
      <c r="D21280" s="2"/>
      <c r="G21280" s="2"/>
      <c r="J21280" s="2"/>
    </row>
    <row r="21281">
      <c r="D21281" s="2"/>
      <c r="G21281" s="2"/>
      <c r="J21281" s="2"/>
    </row>
    <row r="21282">
      <c r="D21282" s="2"/>
      <c r="G21282" s="2"/>
      <c r="J21282" s="2"/>
    </row>
    <row r="21283">
      <c r="D21283" s="2"/>
      <c r="G21283" s="2"/>
      <c r="J21283" s="2"/>
    </row>
    <row r="21284">
      <c r="D21284" s="2"/>
      <c r="G21284" s="2"/>
      <c r="J21284" s="2"/>
    </row>
    <row r="21285">
      <c r="D21285" s="2"/>
      <c r="G21285" s="2"/>
      <c r="J21285" s="2"/>
    </row>
    <row r="21286">
      <c r="D21286" s="2"/>
      <c r="G21286" s="2"/>
      <c r="J21286" s="2"/>
    </row>
    <row r="21287">
      <c r="D21287" s="2"/>
      <c r="G21287" s="2"/>
      <c r="J21287" s="2"/>
    </row>
    <row r="21288">
      <c r="D21288" s="2"/>
      <c r="G21288" s="2"/>
      <c r="J21288" s="2"/>
    </row>
    <row r="21289">
      <c r="D21289" s="2"/>
      <c r="G21289" s="2"/>
      <c r="J21289" s="2"/>
    </row>
    <row r="21290">
      <c r="D21290" s="2"/>
      <c r="G21290" s="2"/>
      <c r="J21290" s="2"/>
    </row>
    <row r="21291">
      <c r="D21291" s="2"/>
      <c r="G21291" s="2"/>
      <c r="J21291" s="2"/>
    </row>
    <row r="21292">
      <c r="D21292" s="2"/>
      <c r="G21292" s="2"/>
      <c r="J21292" s="2"/>
    </row>
    <row r="21293">
      <c r="D21293" s="2"/>
      <c r="G21293" s="2"/>
      <c r="J21293" s="2"/>
    </row>
    <row r="21294">
      <c r="D21294" s="2"/>
      <c r="G21294" s="2"/>
      <c r="J21294" s="2"/>
    </row>
    <row r="21295">
      <c r="D21295" s="2"/>
      <c r="G21295" s="2"/>
      <c r="J21295" s="2"/>
    </row>
    <row r="21296">
      <c r="D21296" s="2"/>
      <c r="G21296" s="2"/>
      <c r="J21296" s="2"/>
    </row>
    <row r="21297">
      <c r="D21297" s="2"/>
      <c r="G21297" s="2"/>
      <c r="J21297" s="2"/>
    </row>
    <row r="21298">
      <c r="D21298" s="2"/>
      <c r="G21298" s="2"/>
      <c r="J21298" s="2"/>
    </row>
    <row r="21299">
      <c r="D21299" s="2"/>
      <c r="G21299" s="2"/>
      <c r="J21299" s="2"/>
    </row>
    <row r="21300">
      <c r="D21300" s="2"/>
      <c r="G21300" s="2"/>
      <c r="J21300" s="2"/>
    </row>
    <row r="21301">
      <c r="D21301" s="2"/>
      <c r="G21301" s="2"/>
      <c r="J21301" s="2"/>
    </row>
    <row r="21302">
      <c r="D21302" s="2"/>
      <c r="G21302" s="2"/>
      <c r="J21302" s="2"/>
    </row>
    <row r="21303">
      <c r="D21303" s="2"/>
      <c r="G21303" s="2"/>
      <c r="J21303" s="2"/>
    </row>
    <row r="21304">
      <c r="D21304" s="2"/>
      <c r="G21304" s="2"/>
      <c r="J21304" s="2"/>
    </row>
    <row r="21305">
      <c r="D21305" s="2"/>
      <c r="G21305" s="2"/>
      <c r="J21305" s="2"/>
    </row>
    <row r="21306">
      <c r="D21306" s="2"/>
      <c r="G21306" s="2"/>
      <c r="J21306" s="2"/>
    </row>
    <row r="21307">
      <c r="D21307" s="2"/>
      <c r="G21307" s="2"/>
      <c r="J21307" s="2"/>
    </row>
    <row r="21308">
      <c r="D21308" s="2"/>
      <c r="G21308" s="2"/>
      <c r="J21308" s="2"/>
    </row>
    <row r="21309">
      <c r="D21309" s="2"/>
      <c r="G21309" s="2"/>
      <c r="J21309" s="2"/>
    </row>
    <row r="21310">
      <c r="D21310" s="2"/>
      <c r="G21310" s="2"/>
      <c r="J21310" s="2"/>
    </row>
    <row r="21311">
      <c r="D21311" s="2"/>
      <c r="G21311" s="2"/>
      <c r="J21311" s="2"/>
    </row>
    <row r="21312">
      <c r="D21312" s="2"/>
      <c r="G21312" s="2"/>
      <c r="J21312" s="2"/>
    </row>
    <row r="21313">
      <c r="D21313" s="2"/>
      <c r="G21313" s="2"/>
      <c r="J21313" s="2"/>
    </row>
    <row r="21314">
      <c r="D21314" s="2"/>
      <c r="G21314" s="2"/>
      <c r="J21314" s="2"/>
    </row>
    <row r="21315">
      <c r="D21315" s="2"/>
      <c r="G21315" s="2"/>
      <c r="J21315" s="2"/>
    </row>
    <row r="21316">
      <c r="D21316" s="2"/>
      <c r="G21316" s="2"/>
      <c r="J21316" s="2"/>
    </row>
    <row r="21317">
      <c r="D21317" s="2"/>
      <c r="G21317" s="2"/>
      <c r="J21317" s="2"/>
    </row>
    <row r="21318">
      <c r="D21318" s="2"/>
      <c r="G21318" s="2"/>
      <c r="J21318" s="2"/>
    </row>
    <row r="21319">
      <c r="D21319" s="2"/>
      <c r="G21319" s="2"/>
      <c r="J21319" s="2"/>
    </row>
    <row r="21320">
      <c r="D21320" s="2"/>
      <c r="G21320" s="2"/>
      <c r="J21320" s="2"/>
    </row>
    <row r="21321">
      <c r="D21321" s="2"/>
      <c r="G21321" s="2"/>
      <c r="J21321" s="2"/>
    </row>
    <row r="21322">
      <c r="D21322" s="2"/>
      <c r="G21322" s="2"/>
      <c r="J21322" s="2"/>
    </row>
    <row r="21323">
      <c r="D21323" s="2"/>
      <c r="G21323" s="2"/>
      <c r="J21323" s="2"/>
    </row>
    <row r="21324">
      <c r="D21324" s="2"/>
      <c r="G21324" s="2"/>
      <c r="J21324" s="2"/>
    </row>
    <row r="21325">
      <c r="D21325" s="2"/>
      <c r="G21325" s="2"/>
      <c r="J21325" s="2"/>
    </row>
    <row r="21326">
      <c r="D21326" s="2"/>
      <c r="G21326" s="2"/>
      <c r="J21326" s="2"/>
    </row>
    <row r="21327">
      <c r="D21327" s="2"/>
      <c r="G21327" s="2"/>
      <c r="J21327" s="2"/>
    </row>
    <row r="21328">
      <c r="D21328" s="2"/>
      <c r="G21328" s="2"/>
      <c r="J21328" s="2"/>
    </row>
    <row r="21329">
      <c r="D21329" s="2"/>
      <c r="G21329" s="2"/>
      <c r="J21329" s="2"/>
    </row>
    <row r="21330">
      <c r="D21330" s="2"/>
      <c r="G21330" s="2"/>
      <c r="J21330" s="2"/>
    </row>
    <row r="21331">
      <c r="D21331" s="2"/>
      <c r="G21331" s="2"/>
      <c r="J21331" s="2"/>
    </row>
    <row r="21332">
      <c r="D21332" s="2"/>
      <c r="G21332" s="2"/>
      <c r="J21332" s="2"/>
    </row>
    <row r="21333">
      <c r="D21333" s="2"/>
      <c r="G21333" s="2"/>
      <c r="J21333" s="2"/>
    </row>
    <row r="21334">
      <c r="D21334" s="2"/>
      <c r="G21334" s="2"/>
      <c r="J21334" s="2"/>
    </row>
    <row r="21335">
      <c r="D21335" s="2"/>
      <c r="G21335" s="2"/>
      <c r="J21335" s="2"/>
    </row>
    <row r="21336">
      <c r="D21336" s="2"/>
      <c r="G21336" s="2"/>
      <c r="J21336" s="2"/>
    </row>
    <row r="21337">
      <c r="D21337" s="2"/>
      <c r="G21337" s="2"/>
      <c r="J21337" s="2"/>
    </row>
    <row r="21338">
      <c r="D21338" s="2"/>
      <c r="G21338" s="2"/>
      <c r="J21338" s="2"/>
    </row>
    <row r="21339">
      <c r="D21339" s="2"/>
      <c r="G21339" s="2"/>
      <c r="J21339" s="2"/>
    </row>
    <row r="21340">
      <c r="D21340" s="2"/>
      <c r="G21340" s="2"/>
      <c r="J21340" s="2"/>
    </row>
    <row r="21341">
      <c r="D21341" s="2"/>
      <c r="G21341" s="2"/>
      <c r="J21341" s="2"/>
    </row>
    <row r="21342">
      <c r="D21342" s="2"/>
      <c r="G21342" s="2"/>
      <c r="J21342" s="2"/>
    </row>
    <row r="21343">
      <c r="D21343" s="2"/>
      <c r="G21343" s="2"/>
      <c r="J21343" s="2"/>
    </row>
    <row r="21344">
      <c r="D21344" s="2"/>
      <c r="G21344" s="2"/>
      <c r="J21344" s="2"/>
    </row>
    <row r="21345">
      <c r="D21345" s="2"/>
      <c r="G21345" s="2"/>
      <c r="J21345" s="2"/>
    </row>
    <row r="21346">
      <c r="D21346" s="2"/>
      <c r="G21346" s="2"/>
      <c r="J21346" s="2"/>
    </row>
    <row r="21347">
      <c r="D21347" s="2"/>
      <c r="G21347" s="2"/>
      <c r="J21347" s="2"/>
    </row>
    <row r="21348">
      <c r="D21348" s="2"/>
      <c r="G21348" s="2"/>
      <c r="J21348" s="2"/>
    </row>
    <row r="21349">
      <c r="D21349" s="2"/>
      <c r="G21349" s="2"/>
      <c r="J21349" s="2"/>
    </row>
    <row r="21350">
      <c r="D21350" s="2"/>
      <c r="G21350" s="2"/>
      <c r="J21350" s="2"/>
    </row>
    <row r="21351">
      <c r="D21351" s="2"/>
      <c r="G21351" s="2"/>
      <c r="J21351" s="2"/>
    </row>
    <row r="21352">
      <c r="D21352" s="2"/>
      <c r="G21352" s="2"/>
      <c r="J21352" s="2"/>
    </row>
    <row r="21353">
      <c r="D21353" s="2"/>
      <c r="G21353" s="2"/>
      <c r="J21353" s="2"/>
    </row>
    <row r="21354">
      <c r="D21354" s="2"/>
      <c r="G21354" s="2"/>
      <c r="J21354" s="2"/>
    </row>
    <row r="21355">
      <c r="D21355" s="2"/>
      <c r="G21355" s="2"/>
      <c r="J21355" s="2"/>
    </row>
    <row r="21356">
      <c r="D21356" s="2"/>
      <c r="G21356" s="2"/>
      <c r="J21356" s="2"/>
    </row>
    <row r="21357">
      <c r="D21357" s="2"/>
      <c r="G21357" s="2"/>
      <c r="J21357" s="2"/>
    </row>
    <row r="21358">
      <c r="D21358" s="2"/>
      <c r="G21358" s="2"/>
      <c r="J21358" s="2"/>
    </row>
    <row r="21359">
      <c r="D21359" s="2"/>
      <c r="G21359" s="2"/>
      <c r="J21359" s="2"/>
    </row>
    <row r="21360">
      <c r="D21360" s="2"/>
      <c r="G21360" s="2"/>
      <c r="J21360" s="2"/>
    </row>
    <row r="21361">
      <c r="D21361" s="2"/>
      <c r="G21361" s="2"/>
      <c r="J21361" s="2"/>
    </row>
    <row r="21362">
      <c r="D21362" s="2"/>
      <c r="G21362" s="2"/>
      <c r="J21362" s="2"/>
    </row>
    <row r="21363">
      <c r="D21363" s="2"/>
      <c r="G21363" s="2"/>
      <c r="J21363" s="2"/>
    </row>
    <row r="21364">
      <c r="D21364" s="2"/>
      <c r="G21364" s="2"/>
      <c r="J21364" s="2"/>
    </row>
    <row r="21365">
      <c r="D21365" s="2"/>
      <c r="G21365" s="2"/>
      <c r="J21365" s="2"/>
    </row>
    <row r="21366">
      <c r="D21366" s="2"/>
      <c r="G21366" s="2"/>
      <c r="J21366" s="2"/>
    </row>
    <row r="21367">
      <c r="D21367" s="2"/>
      <c r="G21367" s="2"/>
      <c r="J21367" s="2"/>
    </row>
    <row r="21368">
      <c r="D21368" s="2"/>
      <c r="G21368" s="2"/>
      <c r="J21368" s="2"/>
    </row>
    <row r="21369">
      <c r="D21369" s="2"/>
      <c r="G21369" s="2"/>
      <c r="J21369" s="2"/>
    </row>
    <row r="21370">
      <c r="D21370" s="2"/>
      <c r="G21370" s="2"/>
      <c r="J21370" s="2"/>
    </row>
    <row r="21371">
      <c r="D21371" s="2"/>
      <c r="G21371" s="2"/>
      <c r="J21371" s="2"/>
    </row>
    <row r="21372">
      <c r="D21372" s="2"/>
      <c r="G21372" s="2"/>
      <c r="J21372" s="2"/>
    </row>
    <row r="21373">
      <c r="D21373" s="2"/>
      <c r="G21373" s="2"/>
      <c r="J21373" s="2"/>
    </row>
    <row r="21374">
      <c r="D21374" s="2"/>
      <c r="G21374" s="2"/>
      <c r="J21374" s="2"/>
    </row>
    <row r="21375">
      <c r="D21375" s="2"/>
      <c r="G21375" s="2"/>
      <c r="J21375" s="2"/>
    </row>
    <row r="21376">
      <c r="D21376" s="2"/>
      <c r="G21376" s="2"/>
      <c r="J21376" s="2"/>
    </row>
    <row r="21377">
      <c r="D21377" s="2"/>
      <c r="G21377" s="2"/>
      <c r="J21377" s="2"/>
    </row>
    <row r="21378">
      <c r="D21378" s="2"/>
      <c r="G21378" s="2"/>
      <c r="J21378" s="2"/>
    </row>
    <row r="21379">
      <c r="D21379" s="2"/>
      <c r="G21379" s="2"/>
      <c r="J21379" s="2"/>
    </row>
    <row r="21380">
      <c r="D21380" s="2"/>
      <c r="G21380" s="2"/>
      <c r="J21380" s="2"/>
    </row>
    <row r="21381">
      <c r="D21381" s="2"/>
      <c r="G21381" s="2"/>
      <c r="J21381" s="2"/>
    </row>
    <row r="21382">
      <c r="D21382" s="2"/>
      <c r="G21382" s="2"/>
      <c r="J21382" s="2"/>
    </row>
    <row r="21383">
      <c r="D21383" s="2"/>
      <c r="G21383" s="2"/>
      <c r="J21383" s="2"/>
    </row>
    <row r="21384">
      <c r="D21384" s="2"/>
      <c r="G21384" s="2"/>
      <c r="J21384" s="2"/>
    </row>
    <row r="21385">
      <c r="D21385" s="2"/>
      <c r="G21385" s="2"/>
      <c r="J21385" s="2"/>
    </row>
    <row r="21386">
      <c r="D21386" s="2"/>
      <c r="G21386" s="2"/>
      <c r="J21386" s="2"/>
    </row>
    <row r="21387">
      <c r="D21387" s="2"/>
      <c r="G21387" s="2"/>
      <c r="J21387" s="2"/>
    </row>
    <row r="21388">
      <c r="D21388" s="2"/>
      <c r="G21388" s="2"/>
      <c r="J21388" s="2"/>
    </row>
    <row r="21389">
      <c r="D21389" s="2"/>
      <c r="G21389" s="2"/>
      <c r="J21389" s="2"/>
    </row>
    <row r="21390">
      <c r="D21390" s="2"/>
      <c r="G21390" s="2"/>
      <c r="J21390" s="2"/>
    </row>
    <row r="21391">
      <c r="D21391" s="2"/>
      <c r="G21391" s="2"/>
      <c r="J21391" s="2"/>
    </row>
    <row r="21392">
      <c r="D21392" s="2"/>
      <c r="G21392" s="2"/>
      <c r="J21392" s="2"/>
    </row>
    <row r="21393">
      <c r="D21393" s="2"/>
      <c r="G21393" s="2"/>
      <c r="J21393" s="2"/>
    </row>
    <row r="21394">
      <c r="D21394" s="2"/>
      <c r="G21394" s="2"/>
      <c r="J21394" s="2"/>
    </row>
    <row r="21395">
      <c r="D21395" s="2"/>
      <c r="G21395" s="2"/>
      <c r="J21395" s="2"/>
    </row>
    <row r="21396">
      <c r="D21396" s="2"/>
      <c r="G21396" s="2"/>
      <c r="J21396" s="2"/>
    </row>
    <row r="21397">
      <c r="D21397" s="2"/>
      <c r="G21397" s="2"/>
      <c r="J21397" s="2"/>
    </row>
    <row r="21398">
      <c r="D21398" s="2"/>
      <c r="G21398" s="2"/>
      <c r="J21398" s="2"/>
    </row>
    <row r="21399">
      <c r="D21399" s="2"/>
      <c r="G21399" s="2"/>
      <c r="J21399" s="2"/>
    </row>
    <row r="21400">
      <c r="D21400" s="2"/>
      <c r="G21400" s="2"/>
      <c r="J21400" s="2"/>
    </row>
    <row r="21401">
      <c r="D21401" s="2"/>
      <c r="G21401" s="2"/>
      <c r="J21401" s="2"/>
    </row>
    <row r="21402">
      <c r="D21402" s="2"/>
      <c r="G21402" s="2"/>
      <c r="J21402" s="2"/>
    </row>
    <row r="21403">
      <c r="D21403" s="2"/>
      <c r="G21403" s="2"/>
      <c r="J21403" s="2"/>
    </row>
    <row r="21404">
      <c r="D21404" s="2"/>
      <c r="G21404" s="2"/>
      <c r="J21404" s="2"/>
    </row>
    <row r="21405">
      <c r="D21405" s="2"/>
      <c r="G21405" s="2"/>
      <c r="J21405" s="2"/>
    </row>
    <row r="21406">
      <c r="D21406" s="2"/>
      <c r="G21406" s="2"/>
      <c r="J21406" s="2"/>
    </row>
    <row r="21407">
      <c r="D21407" s="2"/>
      <c r="G21407" s="2"/>
      <c r="J21407" s="2"/>
    </row>
    <row r="21408">
      <c r="D21408" s="2"/>
      <c r="G21408" s="2"/>
      <c r="J21408" s="2"/>
    </row>
    <row r="21409">
      <c r="D21409" s="2"/>
      <c r="G21409" s="2"/>
      <c r="J21409" s="2"/>
    </row>
    <row r="21410">
      <c r="D21410" s="2"/>
      <c r="G21410" s="2"/>
      <c r="J21410" s="2"/>
    </row>
    <row r="21411">
      <c r="D21411" s="2"/>
      <c r="G21411" s="2"/>
      <c r="J21411" s="2"/>
    </row>
    <row r="21412">
      <c r="D21412" s="2"/>
      <c r="G21412" s="2"/>
      <c r="J21412" s="2"/>
    </row>
    <row r="21413">
      <c r="D21413" s="2"/>
      <c r="G21413" s="2"/>
      <c r="J21413" s="2"/>
    </row>
    <row r="21414">
      <c r="D21414" s="2"/>
      <c r="G21414" s="2"/>
      <c r="J21414" s="2"/>
    </row>
    <row r="21415">
      <c r="D21415" s="2"/>
      <c r="G21415" s="2"/>
      <c r="J21415" s="2"/>
    </row>
    <row r="21416">
      <c r="D21416" s="2"/>
      <c r="G21416" s="2"/>
      <c r="J21416" s="2"/>
    </row>
    <row r="21417">
      <c r="D21417" s="2"/>
      <c r="G21417" s="2"/>
      <c r="J21417" s="2"/>
    </row>
    <row r="21418">
      <c r="D21418" s="2"/>
      <c r="G21418" s="2"/>
      <c r="J21418" s="2"/>
    </row>
    <row r="21419">
      <c r="D21419" s="2"/>
      <c r="G21419" s="2"/>
      <c r="J21419" s="2"/>
    </row>
    <row r="21420">
      <c r="D21420" s="2"/>
      <c r="G21420" s="2"/>
      <c r="J21420" s="2"/>
    </row>
    <row r="21421">
      <c r="D21421" s="2"/>
      <c r="G21421" s="2"/>
      <c r="J21421" s="2"/>
    </row>
    <row r="21422">
      <c r="D21422" s="2"/>
      <c r="G21422" s="2"/>
      <c r="J21422" s="2"/>
    </row>
    <row r="21423">
      <c r="D21423" s="2"/>
      <c r="G21423" s="2"/>
      <c r="J21423" s="2"/>
    </row>
    <row r="21424">
      <c r="D21424" s="2"/>
      <c r="G21424" s="2"/>
      <c r="J21424" s="2"/>
    </row>
    <row r="21425">
      <c r="D21425" s="2"/>
      <c r="G21425" s="2"/>
      <c r="J21425" s="2"/>
    </row>
    <row r="21426">
      <c r="D21426" s="2"/>
      <c r="G21426" s="2"/>
      <c r="J21426" s="2"/>
    </row>
    <row r="21427">
      <c r="D21427" s="2"/>
      <c r="G21427" s="2"/>
      <c r="J21427" s="2"/>
    </row>
    <row r="21428">
      <c r="D21428" s="2"/>
      <c r="G21428" s="2"/>
      <c r="J21428" s="2"/>
    </row>
    <row r="21429">
      <c r="D21429" s="2"/>
      <c r="G21429" s="2"/>
      <c r="J21429" s="2"/>
    </row>
    <row r="21430">
      <c r="D21430" s="2"/>
      <c r="G21430" s="2"/>
      <c r="J21430" s="2"/>
    </row>
    <row r="21431">
      <c r="D21431" s="2"/>
      <c r="G21431" s="2"/>
      <c r="J21431" s="2"/>
    </row>
    <row r="21432">
      <c r="D21432" s="2"/>
      <c r="G21432" s="2"/>
      <c r="J21432" s="2"/>
    </row>
    <row r="21433">
      <c r="D21433" s="2"/>
      <c r="G21433" s="2"/>
      <c r="J21433" s="2"/>
    </row>
    <row r="21434">
      <c r="D21434" s="2"/>
      <c r="G21434" s="2"/>
      <c r="J21434" s="2"/>
    </row>
    <row r="21435">
      <c r="D21435" s="2"/>
      <c r="G21435" s="2"/>
      <c r="J21435" s="2"/>
    </row>
    <row r="21436">
      <c r="D21436" s="2"/>
      <c r="G21436" s="2"/>
      <c r="J21436" s="2"/>
    </row>
    <row r="21437">
      <c r="D21437" s="2"/>
      <c r="G21437" s="2"/>
      <c r="J21437" s="2"/>
    </row>
    <row r="21438">
      <c r="D21438" s="2"/>
      <c r="G21438" s="2"/>
      <c r="J21438" s="2"/>
    </row>
    <row r="21439">
      <c r="D21439" s="2"/>
      <c r="G21439" s="2"/>
      <c r="J21439" s="2"/>
    </row>
    <row r="21440">
      <c r="D21440" s="2"/>
      <c r="G21440" s="2"/>
      <c r="J21440" s="2"/>
    </row>
    <row r="21441">
      <c r="D21441" s="2"/>
      <c r="G21441" s="2"/>
      <c r="J21441" s="2"/>
    </row>
    <row r="21442">
      <c r="D21442" s="2"/>
      <c r="G21442" s="2"/>
      <c r="J21442" s="2"/>
    </row>
    <row r="21443">
      <c r="D21443" s="2"/>
      <c r="G21443" s="2"/>
      <c r="J21443" s="2"/>
    </row>
    <row r="21444">
      <c r="D21444" s="2"/>
      <c r="G21444" s="2"/>
      <c r="J21444" s="2"/>
    </row>
    <row r="21445">
      <c r="D21445" s="2"/>
      <c r="G21445" s="2"/>
      <c r="J21445" s="2"/>
    </row>
    <row r="21446">
      <c r="D21446" s="2"/>
      <c r="G21446" s="2"/>
      <c r="J21446" s="2"/>
    </row>
    <row r="21447">
      <c r="D21447" s="2"/>
      <c r="G21447" s="2"/>
      <c r="J21447" s="2"/>
    </row>
    <row r="21448">
      <c r="D21448" s="2"/>
      <c r="G21448" s="2"/>
      <c r="J21448" s="2"/>
    </row>
    <row r="21449">
      <c r="D21449" s="2"/>
      <c r="G21449" s="2"/>
      <c r="J21449" s="2"/>
    </row>
    <row r="21450">
      <c r="D21450" s="2"/>
      <c r="G21450" s="2"/>
      <c r="J21450" s="2"/>
    </row>
    <row r="21451">
      <c r="D21451" s="2"/>
      <c r="G21451" s="2"/>
      <c r="J21451" s="2"/>
    </row>
    <row r="21452">
      <c r="D21452" s="2"/>
      <c r="G21452" s="2"/>
      <c r="J21452" s="2"/>
    </row>
    <row r="21453">
      <c r="D21453" s="2"/>
      <c r="G21453" s="2"/>
      <c r="J21453" s="2"/>
    </row>
    <row r="21454">
      <c r="D21454" s="2"/>
      <c r="G21454" s="2"/>
      <c r="J21454" s="2"/>
    </row>
    <row r="21455">
      <c r="D21455" s="2"/>
      <c r="G21455" s="2"/>
      <c r="J21455" s="2"/>
    </row>
    <row r="21456">
      <c r="D21456" s="2"/>
      <c r="G21456" s="2"/>
      <c r="J21456" s="2"/>
    </row>
    <row r="21457">
      <c r="D21457" s="2"/>
      <c r="G21457" s="2"/>
      <c r="J21457" s="2"/>
    </row>
    <row r="21458">
      <c r="D21458" s="2"/>
      <c r="G21458" s="2"/>
      <c r="J21458" s="2"/>
    </row>
    <row r="21459">
      <c r="D21459" s="2"/>
      <c r="G21459" s="2"/>
      <c r="J21459" s="2"/>
    </row>
    <row r="21460">
      <c r="D21460" s="2"/>
      <c r="G21460" s="2"/>
      <c r="J21460" s="2"/>
    </row>
    <row r="21461">
      <c r="D21461" s="2"/>
      <c r="G21461" s="2"/>
      <c r="J21461" s="2"/>
    </row>
    <row r="21462">
      <c r="D21462" s="2"/>
      <c r="G21462" s="2"/>
      <c r="J21462" s="2"/>
    </row>
    <row r="21463">
      <c r="D21463" s="2"/>
      <c r="G21463" s="2"/>
      <c r="J21463" s="2"/>
    </row>
    <row r="21464">
      <c r="D21464" s="2"/>
      <c r="G21464" s="2"/>
      <c r="J21464" s="2"/>
    </row>
    <row r="21465">
      <c r="D21465" s="2"/>
      <c r="G21465" s="2"/>
      <c r="J21465" s="2"/>
    </row>
    <row r="21466">
      <c r="D21466" s="2"/>
      <c r="G21466" s="2"/>
      <c r="J21466" s="2"/>
    </row>
    <row r="21467">
      <c r="D21467" s="2"/>
      <c r="G21467" s="2"/>
      <c r="J21467" s="2"/>
    </row>
    <row r="21468">
      <c r="D21468" s="2"/>
      <c r="G21468" s="2"/>
      <c r="J21468" s="2"/>
    </row>
    <row r="21469">
      <c r="D21469" s="2"/>
      <c r="G21469" s="2"/>
      <c r="J21469" s="2"/>
    </row>
    <row r="21470">
      <c r="D21470" s="2"/>
      <c r="G21470" s="2"/>
      <c r="J21470" s="2"/>
    </row>
    <row r="21471">
      <c r="D21471" s="2"/>
      <c r="G21471" s="2"/>
      <c r="J21471" s="2"/>
    </row>
    <row r="21472">
      <c r="D21472" s="2"/>
      <c r="G21472" s="2"/>
      <c r="J21472" s="2"/>
    </row>
    <row r="21473">
      <c r="D21473" s="2"/>
      <c r="G21473" s="2"/>
      <c r="J21473" s="2"/>
    </row>
    <row r="21474">
      <c r="D21474" s="2"/>
      <c r="G21474" s="2"/>
      <c r="J21474" s="2"/>
    </row>
    <row r="21475">
      <c r="D21475" s="2"/>
      <c r="G21475" s="2"/>
      <c r="J21475" s="2"/>
    </row>
    <row r="21476">
      <c r="D21476" s="2"/>
      <c r="G21476" s="2"/>
      <c r="J21476" s="2"/>
    </row>
    <row r="21477">
      <c r="D21477" s="2"/>
      <c r="G21477" s="2"/>
      <c r="J21477" s="2"/>
    </row>
    <row r="21478">
      <c r="D21478" s="2"/>
      <c r="G21478" s="2"/>
      <c r="J21478" s="2"/>
    </row>
    <row r="21479">
      <c r="D21479" s="2"/>
      <c r="G21479" s="2"/>
      <c r="J21479" s="2"/>
    </row>
    <row r="21480">
      <c r="D21480" s="2"/>
      <c r="G21480" s="2"/>
      <c r="J21480" s="2"/>
    </row>
    <row r="21481">
      <c r="D21481" s="2"/>
      <c r="G21481" s="2"/>
      <c r="J21481" s="2"/>
    </row>
    <row r="21482">
      <c r="D21482" s="2"/>
      <c r="G21482" s="2"/>
      <c r="J21482" s="2"/>
    </row>
    <row r="21483">
      <c r="D21483" s="2"/>
      <c r="G21483" s="2"/>
      <c r="J21483" s="2"/>
    </row>
    <row r="21484">
      <c r="D21484" s="2"/>
      <c r="G21484" s="2"/>
      <c r="J21484" s="2"/>
    </row>
    <row r="21485">
      <c r="D21485" s="2"/>
      <c r="G21485" s="2"/>
      <c r="J21485" s="2"/>
    </row>
    <row r="21486">
      <c r="D21486" s="2"/>
      <c r="G21486" s="2"/>
      <c r="J21486" s="2"/>
    </row>
    <row r="21487">
      <c r="D21487" s="2"/>
      <c r="G21487" s="2"/>
      <c r="J21487" s="2"/>
    </row>
    <row r="21488">
      <c r="D21488" s="2"/>
      <c r="G21488" s="2"/>
      <c r="J21488" s="2"/>
    </row>
    <row r="21489">
      <c r="D21489" s="2"/>
      <c r="G21489" s="2"/>
      <c r="J21489" s="2"/>
    </row>
    <row r="21490">
      <c r="D21490" s="2"/>
      <c r="G21490" s="2"/>
      <c r="J21490" s="2"/>
    </row>
    <row r="21491">
      <c r="D21491" s="2"/>
      <c r="G21491" s="2"/>
      <c r="J21491" s="2"/>
    </row>
    <row r="21492">
      <c r="D21492" s="2"/>
      <c r="G21492" s="2"/>
      <c r="J21492" s="2"/>
    </row>
    <row r="21493">
      <c r="D21493" s="2"/>
      <c r="G21493" s="2"/>
      <c r="J21493" s="2"/>
    </row>
    <row r="21494">
      <c r="D21494" s="2"/>
      <c r="G21494" s="2"/>
      <c r="J21494" s="2"/>
    </row>
    <row r="21495">
      <c r="D21495" s="2"/>
      <c r="G21495" s="2"/>
      <c r="J21495" s="2"/>
    </row>
    <row r="21496">
      <c r="D21496" s="2"/>
      <c r="G21496" s="2"/>
      <c r="J21496" s="2"/>
    </row>
    <row r="21497">
      <c r="D21497" s="2"/>
      <c r="G21497" s="2"/>
      <c r="J21497" s="2"/>
    </row>
    <row r="21498">
      <c r="D21498" s="2"/>
      <c r="G21498" s="2"/>
      <c r="J21498" s="2"/>
    </row>
    <row r="21499">
      <c r="D21499" s="2"/>
      <c r="G21499" s="2"/>
      <c r="J21499" s="2"/>
    </row>
    <row r="21500">
      <c r="D21500" s="2"/>
      <c r="G21500" s="2"/>
      <c r="J21500" s="2"/>
    </row>
    <row r="21501">
      <c r="D21501" s="2"/>
      <c r="G21501" s="2"/>
      <c r="J21501" s="2"/>
    </row>
    <row r="21502">
      <c r="D21502" s="2"/>
      <c r="G21502" s="2"/>
      <c r="J21502" s="2"/>
    </row>
    <row r="21503">
      <c r="D21503" s="2"/>
      <c r="G21503" s="2"/>
      <c r="J21503" s="2"/>
    </row>
    <row r="21504">
      <c r="D21504" s="2"/>
      <c r="G21504" s="2"/>
      <c r="J21504" s="2"/>
    </row>
    <row r="21505">
      <c r="D21505" s="2"/>
      <c r="G21505" s="2"/>
      <c r="J21505" s="2"/>
    </row>
    <row r="21506">
      <c r="D21506" s="2"/>
      <c r="G21506" s="2"/>
      <c r="J21506" s="2"/>
    </row>
    <row r="21507">
      <c r="D21507" s="2"/>
      <c r="G21507" s="2"/>
      <c r="J21507" s="2"/>
    </row>
    <row r="21508">
      <c r="D21508" s="2"/>
      <c r="G21508" s="2"/>
      <c r="J21508" s="2"/>
    </row>
    <row r="21509">
      <c r="D21509" s="2"/>
      <c r="G21509" s="2"/>
      <c r="J21509" s="2"/>
    </row>
    <row r="21510">
      <c r="D21510" s="2"/>
      <c r="G21510" s="2"/>
      <c r="J21510" s="2"/>
    </row>
    <row r="21511">
      <c r="D21511" s="2"/>
      <c r="G21511" s="2"/>
      <c r="J21511" s="2"/>
    </row>
    <row r="21512">
      <c r="D21512" s="2"/>
      <c r="G21512" s="2"/>
      <c r="J21512" s="2"/>
    </row>
    <row r="21513">
      <c r="D21513" s="2"/>
      <c r="G21513" s="2"/>
      <c r="J21513" s="2"/>
    </row>
    <row r="21514">
      <c r="D21514" s="2"/>
      <c r="G21514" s="2"/>
      <c r="J21514" s="2"/>
    </row>
    <row r="21515">
      <c r="D21515" s="2"/>
      <c r="G21515" s="2"/>
      <c r="J21515" s="2"/>
    </row>
    <row r="21516">
      <c r="D21516" s="2"/>
      <c r="G21516" s="2"/>
      <c r="J21516" s="2"/>
    </row>
    <row r="21517">
      <c r="D21517" s="2"/>
      <c r="G21517" s="2"/>
      <c r="J21517" s="2"/>
    </row>
    <row r="21518">
      <c r="D21518" s="2"/>
      <c r="G21518" s="2"/>
      <c r="J21518" s="2"/>
    </row>
    <row r="21519">
      <c r="D21519" s="2"/>
      <c r="G21519" s="2"/>
      <c r="J21519" s="2"/>
    </row>
    <row r="21520">
      <c r="D21520" s="2"/>
      <c r="G21520" s="2"/>
      <c r="J21520" s="2"/>
    </row>
    <row r="21521">
      <c r="D21521" s="2"/>
      <c r="G21521" s="2"/>
      <c r="J21521" s="2"/>
    </row>
    <row r="21522">
      <c r="D21522" s="2"/>
      <c r="G21522" s="2"/>
      <c r="J21522" s="2"/>
    </row>
    <row r="21523">
      <c r="D21523" s="2"/>
      <c r="G21523" s="2"/>
      <c r="J21523" s="2"/>
    </row>
    <row r="21524">
      <c r="D21524" s="2"/>
      <c r="G21524" s="2"/>
      <c r="J21524" s="2"/>
    </row>
    <row r="21525">
      <c r="D21525" s="2"/>
      <c r="G21525" s="2"/>
      <c r="J21525" s="2"/>
    </row>
    <row r="21526">
      <c r="D21526" s="2"/>
      <c r="G21526" s="2"/>
      <c r="J21526" s="2"/>
    </row>
    <row r="21527">
      <c r="D21527" s="2"/>
      <c r="G21527" s="2"/>
      <c r="J21527" s="2"/>
    </row>
    <row r="21528">
      <c r="D21528" s="2"/>
      <c r="G21528" s="2"/>
      <c r="J21528" s="2"/>
    </row>
    <row r="21529">
      <c r="D21529" s="2"/>
      <c r="G21529" s="2"/>
      <c r="J21529" s="2"/>
    </row>
    <row r="21530">
      <c r="D21530" s="2"/>
      <c r="G21530" s="2"/>
      <c r="J21530" s="2"/>
    </row>
    <row r="21531">
      <c r="D21531" s="2"/>
      <c r="G21531" s="2"/>
      <c r="J21531" s="2"/>
    </row>
    <row r="21532">
      <c r="D21532" s="2"/>
      <c r="G21532" s="2"/>
      <c r="J21532" s="2"/>
    </row>
    <row r="21533">
      <c r="D21533" s="2"/>
      <c r="G21533" s="2"/>
      <c r="J21533" s="2"/>
    </row>
    <row r="21534">
      <c r="D21534" s="2"/>
      <c r="G21534" s="2"/>
      <c r="J21534" s="2"/>
    </row>
    <row r="21535">
      <c r="D21535" s="2"/>
      <c r="G21535" s="2"/>
      <c r="J21535" s="2"/>
    </row>
    <row r="21536">
      <c r="D21536" s="2"/>
      <c r="G21536" s="2"/>
      <c r="J21536" s="2"/>
    </row>
    <row r="21537">
      <c r="D21537" s="2"/>
      <c r="G21537" s="2"/>
      <c r="J21537" s="2"/>
    </row>
    <row r="21538">
      <c r="D21538" s="2"/>
      <c r="G21538" s="2"/>
      <c r="J21538" s="2"/>
    </row>
    <row r="21539">
      <c r="D21539" s="2"/>
      <c r="G21539" s="2"/>
      <c r="J21539" s="2"/>
    </row>
    <row r="21540">
      <c r="D21540" s="2"/>
      <c r="G21540" s="2"/>
      <c r="J21540" s="2"/>
    </row>
    <row r="21541">
      <c r="D21541" s="2"/>
      <c r="G21541" s="2"/>
      <c r="J21541" s="2"/>
    </row>
    <row r="21542">
      <c r="D21542" s="2"/>
      <c r="G21542" s="2"/>
      <c r="J21542" s="2"/>
    </row>
    <row r="21543">
      <c r="D21543" s="2"/>
      <c r="G21543" s="2"/>
      <c r="J21543" s="2"/>
    </row>
    <row r="21544">
      <c r="D21544" s="2"/>
      <c r="G21544" s="2"/>
      <c r="J21544" s="2"/>
    </row>
    <row r="21545">
      <c r="D21545" s="2"/>
      <c r="G21545" s="2"/>
      <c r="J21545" s="2"/>
    </row>
    <row r="21546">
      <c r="D21546" s="2"/>
      <c r="G21546" s="2"/>
      <c r="J21546" s="2"/>
    </row>
    <row r="21547">
      <c r="D21547" s="2"/>
      <c r="G21547" s="2"/>
      <c r="J21547" s="2"/>
    </row>
    <row r="21548">
      <c r="D21548" s="2"/>
      <c r="G21548" s="2"/>
      <c r="J21548" s="2"/>
    </row>
    <row r="21549">
      <c r="D21549" s="2"/>
      <c r="G21549" s="2"/>
      <c r="J21549" s="2"/>
    </row>
    <row r="21550">
      <c r="D21550" s="2"/>
      <c r="G21550" s="2"/>
      <c r="J21550" s="2"/>
    </row>
    <row r="21551">
      <c r="D21551" s="2"/>
      <c r="G21551" s="2"/>
      <c r="J21551" s="2"/>
    </row>
    <row r="21552">
      <c r="D21552" s="2"/>
      <c r="G21552" s="2"/>
      <c r="J21552" s="2"/>
    </row>
    <row r="21553">
      <c r="D21553" s="2"/>
      <c r="G21553" s="2"/>
      <c r="J21553" s="2"/>
    </row>
    <row r="21554">
      <c r="D21554" s="2"/>
      <c r="G21554" s="2"/>
      <c r="J21554" s="2"/>
    </row>
    <row r="21555">
      <c r="D21555" s="2"/>
      <c r="G21555" s="2"/>
      <c r="J21555" s="2"/>
    </row>
    <row r="21556">
      <c r="D21556" s="2"/>
      <c r="G21556" s="2"/>
      <c r="J21556" s="2"/>
    </row>
    <row r="21557">
      <c r="D21557" s="2"/>
      <c r="G21557" s="2"/>
      <c r="J21557" s="2"/>
    </row>
    <row r="21558">
      <c r="D21558" s="2"/>
      <c r="G21558" s="2"/>
      <c r="J21558" s="2"/>
    </row>
    <row r="21559">
      <c r="D21559" s="2"/>
      <c r="G21559" s="2"/>
      <c r="J21559" s="2"/>
    </row>
    <row r="21560">
      <c r="D21560" s="2"/>
      <c r="G21560" s="2"/>
      <c r="J21560" s="2"/>
    </row>
    <row r="21561">
      <c r="D21561" s="2"/>
      <c r="G21561" s="2"/>
      <c r="J21561" s="2"/>
    </row>
    <row r="21562">
      <c r="D21562" s="2"/>
      <c r="G21562" s="2"/>
      <c r="J21562" s="2"/>
    </row>
    <row r="21563">
      <c r="D21563" s="2"/>
      <c r="G21563" s="2"/>
      <c r="J21563" s="2"/>
    </row>
    <row r="21564">
      <c r="D21564" s="2"/>
      <c r="G21564" s="2"/>
      <c r="J21564" s="2"/>
    </row>
    <row r="21565">
      <c r="D21565" s="2"/>
      <c r="G21565" s="2"/>
      <c r="J21565" s="2"/>
    </row>
    <row r="21566">
      <c r="D21566" s="2"/>
      <c r="G21566" s="2"/>
      <c r="J21566" s="2"/>
    </row>
    <row r="21567">
      <c r="D21567" s="2"/>
      <c r="G21567" s="2"/>
      <c r="J21567" s="2"/>
    </row>
    <row r="21568">
      <c r="D21568" s="2"/>
      <c r="G21568" s="2"/>
      <c r="J21568" s="2"/>
    </row>
    <row r="21569">
      <c r="D21569" s="2"/>
      <c r="G21569" s="2"/>
      <c r="J21569" s="2"/>
    </row>
    <row r="21570">
      <c r="D21570" s="2"/>
      <c r="G21570" s="2"/>
      <c r="J21570" s="2"/>
    </row>
    <row r="21571">
      <c r="D21571" s="2"/>
      <c r="G21571" s="2"/>
      <c r="J21571" s="2"/>
    </row>
    <row r="21572">
      <c r="D21572" s="2"/>
      <c r="G21572" s="2"/>
      <c r="J21572" s="2"/>
    </row>
    <row r="21573">
      <c r="D21573" s="2"/>
      <c r="G21573" s="2"/>
      <c r="J21573" s="2"/>
    </row>
    <row r="21574">
      <c r="D21574" s="2"/>
      <c r="G21574" s="2"/>
      <c r="J21574" s="2"/>
    </row>
    <row r="21575">
      <c r="D21575" s="2"/>
      <c r="G21575" s="2"/>
      <c r="J21575" s="2"/>
    </row>
    <row r="21576">
      <c r="D21576" s="2"/>
      <c r="G21576" s="2"/>
      <c r="J21576" s="2"/>
    </row>
    <row r="21577">
      <c r="D21577" s="2"/>
      <c r="G21577" s="2"/>
      <c r="J21577" s="2"/>
    </row>
    <row r="21578">
      <c r="D21578" s="2"/>
      <c r="G21578" s="2"/>
      <c r="J21578" s="2"/>
    </row>
    <row r="21579">
      <c r="D21579" s="2"/>
      <c r="G21579" s="2"/>
      <c r="J21579" s="2"/>
    </row>
    <row r="21580">
      <c r="D21580" s="2"/>
      <c r="G21580" s="2"/>
      <c r="J21580" s="2"/>
    </row>
    <row r="21581">
      <c r="D21581" s="2"/>
      <c r="G21581" s="2"/>
      <c r="J21581" s="2"/>
    </row>
    <row r="21582">
      <c r="D21582" s="2"/>
      <c r="G21582" s="2"/>
      <c r="J21582" s="2"/>
    </row>
    <row r="21583">
      <c r="D21583" s="2"/>
      <c r="G21583" s="2"/>
      <c r="J21583" s="2"/>
    </row>
    <row r="21584">
      <c r="D21584" s="2"/>
      <c r="G21584" s="2"/>
      <c r="J21584" s="2"/>
    </row>
    <row r="21585">
      <c r="D21585" s="2"/>
      <c r="G21585" s="2"/>
      <c r="J21585" s="2"/>
    </row>
    <row r="21586">
      <c r="D21586" s="2"/>
      <c r="G21586" s="2"/>
      <c r="J21586" s="2"/>
    </row>
    <row r="21587">
      <c r="D21587" s="2"/>
      <c r="G21587" s="2"/>
      <c r="J21587" s="2"/>
    </row>
    <row r="21588">
      <c r="D21588" s="2"/>
      <c r="G21588" s="2"/>
      <c r="J21588" s="2"/>
    </row>
    <row r="21589">
      <c r="D21589" s="2"/>
      <c r="G21589" s="2"/>
      <c r="J21589" s="2"/>
    </row>
    <row r="21590">
      <c r="D21590" s="2"/>
      <c r="G21590" s="2"/>
      <c r="J21590" s="2"/>
    </row>
    <row r="21591">
      <c r="D21591" s="2"/>
      <c r="G21591" s="2"/>
      <c r="J21591" s="2"/>
    </row>
    <row r="21592">
      <c r="D21592" s="2"/>
      <c r="G21592" s="2"/>
      <c r="J21592" s="2"/>
    </row>
    <row r="21593">
      <c r="D21593" s="2"/>
      <c r="G21593" s="2"/>
      <c r="J21593" s="2"/>
    </row>
    <row r="21594">
      <c r="D21594" s="2"/>
      <c r="G21594" s="2"/>
      <c r="J21594" s="2"/>
    </row>
    <row r="21595">
      <c r="D21595" s="2"/>
      <c r="G21595" s="2"/>
      <c r="J21595" s="2"/>
    </row>
    <row r="21596">
      <c r="D21596" s="2"/>
      <c r="G21596" s="2"/>
      <c r="J21596" s="2"/>
    </row>
    <row r="21597">
      <c r="D21597" s="2"/>
      <c r="G21597" s="2"/>
      <c r="J21597" s="2"/>
    </row>
    <row r="21598">
      <c r="D21598" s="2"/>
      <c r="G21598" s="2"/>
      <c r="J21598" s="2"/>
    </row>
    <row r="21599">
      <c r="D21599" s="2"/>
      <c r="G21599" s="2"/>
      <c r="J21599" s="2"/>
    </row>
    <row r="21600">
      <c r="D21600" s="2"/>
      <c r="G21600" s="2"/>
      <c r="J21600" s="2"/>
    </row>
    <row r="21601">
      <c r="D21601" s="2"/>
      <c r="G21601" s="2"/>
      <c r="J21601" s="2"/>
    </row>
    <row r="21602">
      <c r="D21602" s="2"/>
      <c r="G21602" s="2"/>
      <c r="J21602" s="2"/>
    </row>
    <row r="21603">
      <c r="D21603" s="2"/>
      <c r="G21603" s="2"/>
      <c r="J21603" s="2"/>
    </row>
    <row r="21604">
      <c r="D21604" s="2"/>
      <c r="G21604" s="2"/>
      <c r="J21604" s="2"/>
    </row>
    <row r="21605">
      <c r="D21605" s="2"/>
      <c r="G21605" s="2"/>
      <c r="J21605" s="2"/>
    </row>
    <row r="21606">
      <c r="D21606" s="2"/>
      <c r="G21606" s="2"/>
      <c r="J21606" s="2"/>
    </row>
    <row r="21607">
      <c r="D21607" s="2"/>
      <c r="G21607" s="2"/>
      <c r="J21607" s="2"/>
    </row>
    <row r="21608">
      <c r="D21608" s="2"/>
      <c r="G21608" s="2"/>
      <c r="J21608" s="2"/>
    </row>
    <row r="21609">
      <c r="D21609" s="2"/>
      <c r="G21609" s="2"/>
      <c r="J21609" s="2"/>
    </row>
    <row r="21610">
      <c r="D21610" s="2"/>
      <c r="G21610" s="2"/>
      <c r="J21610" s="2"/>
    </row>
    <row r="21611">
      <c r="D21611" s="2"/>
      <c r="G21611" s="2"/>
      <c r="J21611" s="2"/>
    </row>
    <row r="21612">
      <c r="D21612" s="2"/>
      <c r="G21612" s="2"/>
      <c r="J21612" s="2"/>
    </row>
    <row r="21613">
      <c r="D21613" s="2"/>
      <c r="G21613" s="2"/>
      <c r="J21613" s="2"/>
    </row>
    <row r="21614">
      <c r="D21614" s="2"/>
      <c r="G21614" s="2"/>
      <c r="J21614" s="2"/>
    </row>
    <row r="21615">
      <c r="D21615" s="2"/>
      <c r="G21615" s="2"/>
      <c r="J21615" s="2"/>
    </row>
    <row r="21616">
      <c r="D21616" s="2"/>
      <c r="G21616" s="2"/>
      <c r="J21616" s="2"/>
    </row>
    <row r="21617">
      <c r="D21617" s="2"/>
      <c r="G21617" s="2"/>
      <c r="J21617" s="2"/>
    </row>
    <row r="21618">
      <c r="D21618" s="2"/>
      <c r="G21618" s="2"/>
      <c r="J21618" s="2"/>
    </row>
    <row r="21619">
      <c r="D21619" s="2"/>
      <c r="G21619" s="2"/>
      <c r="J21619" s="2"/>
    </row>
    <row r="21620">
      <c r="D21620" s="2"/>
      <c r="G21620" s="2"/>
      <c r="J21620" s="2"/>
    </row>
    <row r="21621">
      <c r="D21621" s="2"/>
      <c r="G21621" s="2"/>
      <c r="J21621" s="2"/>
    </row>
    <row r="21622">
      <c r="D21622" s="2"/>
      <c r="G21622" s="2"/>
      <c r="J21622" s="2"/>
    </row>
    <row r="21623">
      <c r="D21623" s="2"/>
      <c r="G21623" s="2"/>
      <c r="J21623" s="2"/>
    </row>
    <row r="21624">
      <c r="D21624" s="2"/>
      <c r="G21624" s="2"/>
      <c r="J21624" s="2"/>
    </row>
    <row r="21625">
      <c r="D21625" s="2"/>
      <c r="G21625" s="2"/>
      <c r="J21625" s="2"/>
    </row>
    <row r="21626">
      <c r="D21626" s="2"/>
      <c r="G21626" s="2"/>
      <c r="J21626" s="2"/>
    </row>
    <row r="21627">
      <c r="D21627" s="2"/>
      <c r="G21627" s="2"/>
      <c r="J21627" s="2"/>
    </row>
    <row r="21628">
      <c r="D21628" s="2"/>
      <c r="G21628" s="2"/>
      <c r="J21628" s="2"/>
    </row>
    <row r="21629">
      <c r="D21629" s="2"/>
      <c r="G21629" s="2"/>
      <c r="J21629" s="2"/>
    </row>
    <row r="21630">
      <c r="D21630" s="2"/>
      <c r="G21630" s="2"/>
      <c r="J21630" s="2"/>
    </row>
    <row r="21631">
      <c r="D21631" s="2"/>
      <c r="G21631" s="2"/>
      <c r="J21631" s="2"/>
    </row>
    <row r="21632">
      <c r="D21632" s="2"/>
      <c r="G21632" s="2"/>
      <c r="J21632" s="2"/>
    </row>
    <row r="21633">
      <c r="D21633" s="2"/>
      <c r="G21633" s="2"/>
      <c r="J21633" s="2"/>
    </row>
    <row r="21634">
      <c r="D21634" s="2"/>
      <c r="G21634" s="2"/>
      <c r="J21634" s="2"/>
    </row>
    <row r="21635">
      <c r="D21635" s="2"/>
      <c r="G21635" s="2"/>
      <c r="J21635" s="2"/>
    </row>
    <row r="21636">
      <c r="D21636" s="2"/>
      <c r="G21636" s="2"/>
      <c r="J21636" s="2"/>
    </row>
    <row r="21637">
      <c r="D21637" s="2"/>
      <c r="G21637" s="2"/>
      <c r="J21637" s="2"/>
    </row>
    <row r="21638">
      <c r="D21638" s="2"/>
      <c r="G21638" s="2"/>
      <c r="J21638" s="2"/>
    </row>
    <row r="21639">
      <c r="D21639" s="2"/>
      <c r="G21639" s="2"/>
      <c r="J21639" s="2"/>
    </row>
    <row r="21640">
      <c r="D21640" s="2"/>
      <c r="G21640" s="2"/>
      <c r="J21640" s="2"/>
    </row>
    <row r="21641">
      <c r="D21641" s="2"/>
      <c r="G21641" s="2"/>
      <c r="J21641" s="2"/>
    </row>
    <row r="21642">
      <c r="D21642" s="2"/>
      <c r="G21642" s="2"/>
      <c r="J21642" s="2"/>
    </row>
    <row r="21643">
      <c r="D21643" s="2"/>
      <c r="G21643" s="2"/>
      <c r="J21643" s="2"/>
    </row>
    <row r="21644">
      <c r="D21644" s="2"/>
      <c r="G21644" s="2"/>
      <c r="J21644" s="2"/>
    </row>
    <row r="21645">
      <c r="D21645" s="2"/>
      <c r="G21645" s="2"/>
      <c r="J21645" s="2"/>
    </row>
    <row r="21646">
      <c r="D21646" s="2"/>
      <c r="G21646" s="2"/>
      <c r="J21646" s="2"/>
    </row>
    <row r="21647">
      <c r="D21647" s="2"/>
      <c r="G21647" s="2"/>
      <c r="J21647" s="2"/>
    </row>
    <row r="21648">
      <c r="D21648" s="2"/>
      <c r="G21648" s="2"/>
      <c r="J21648" s="2"/>
    </row>
    <row r="21649">
      <c r="D21649" s="2"/>
      <c r="G21649" s="2"/>
      <c r="J21649" s="2"/>
    </row>
    <row r="21650">
      <c r="D21650" s="2"/>
      <c r="G21650" s="2"/>
      <c r="J21650" s="2"/>
    </row>
    <row r="21651">
      <c r="D21651" s="2"/>
      <c r="G21651" s="2"/>
      <c r="J21651" s="2"/>
    </row>
    <row r="21652">
      <c r="D21652" s="2"/>
      <c r="G21652" s="2"/>
      <c r="J21652" s="2"/>
    </row>
    <row r="21653">
      <c r="D21653" s="2"/>
      <c r="G21653" s="2"/>
      <c r="J21653" s="2"/>
    </row>
    <row r="21654">
      <c r="D21654" s="2"/>
      <c r="G21654" s="2"/>
      <c r="J21654" s="2"/>
    </row>
    <row r="21655">
      <c r="D21655" s="2"/>
      <c r="G21655" s="2"/>
      <c r="J21655" s="2"/>
    </row>
    <row r="21656">
      <c r="D21656" s="2"/>
      <c r="G21656" s="2"/>
      <c r="J21656" s="2"/>
    </row>
    <row r="21657">
      <c r="D21657" s="2"/>
      <c r="G21657" s="2"/>
      <c r="J21657" s="2"/>
    </row>
    <row r="21658">
      <c r="D21658" s="2"/>
      <c r="G21658" s="2"/>
      <c r="J21658" s="2"/>
    </row>
    <row r="21659">
      <c r="D21659" s="2"/>
      <c r="G21659" s="2"/>
      <c r="J21659" s="2"/>
    </row>
    <row r="21660">
      <c r="D21660" s="2"/>
      <c r="G21660" s="2"/>
      <c r="J21660" s="2"/>
    </row>
    <row r="21661">
      <c r="D21661" s="2"/>
      <c r="G21661" s="2"/>
      <c r="J21661" s="2"/>
    </row>
    <row r="21662">
      <c r="D21662" s="2"/>
      <c r="G21662" s="2"/>
      <c r="J21662" s="2"/>
    </row>
    <row r="21663">
      <c r="D21663" s="2"/>
      <c r="G21663" s="2"/>
      <c r="J21663" s="2"/>
    </row>
    <row r="21664">
      <c r="D21664" s="2"/>
      <c r="G21664" s="2"/>
      <c r="J21664" s="2"/>
    </row>
    <row r="21665">
      <c r="D21665" s="2"/>
      <c r="G21665" s="2"/>
      <c r="J21665" s="2"/>
    </row>
    <row r="21666">
      <c r="D21666" s="2"/>
      <c r="G21666" s="2"/>
      <c r="J21666" s="2"/>
    </row>
    <row r="21667">
      <c r="D21667" s="2"/>
      <c r="G21667" s="2"/>
      <c r="J21667" s="2"/>
    </row>
    <row r="21668">
      <c r="D21668" s="2"/>
      <c r="G21668" s="2"/>
      <c r="J21668" s="2"/>
    </row>
    <row r="21669">
      <c r="D21669" s="2"/>
      <c r="G21669" s="2"/>
      <c r="J21669" s="2"/>
    </row>
    <row r="21670">
      <c r="D21670" s="2"/>
      <c r="G21670" s="2"/>
      <c r="J21670" s="2"/>
    </row>
    <row r="21671">
      <c r="D21671" s="2"/>
      <c r="G21671" s="2"/>
      <c r="J21671" s="2"/>
    </row>
    <row r="21672">
      <c r="D21672" s="2"/>
      <c r="G21672" s="2"/>
      <c r="J21672" s="2"/>
    </row>
    <row r="21673">
      <c r="D21673" s="2"/>
      <c r="G21673" s="2"/>
      <c r="J21673" s="2"/>
    </row>
    <row r="21674">
      <c r="D21674" s="2"/>
      <c r="G21674" s="2"/>
      <c r="J21674" s="2"/>
    </row>
    <row r="21675">
      <c r="D21675" s="2"/>
      <c r="G21675" s="2"/>
      <c r="J21675" s="2"/>
    </row>
    <row r="21676">
      <c r="D21676" s="2"/>
      <c r="G21676" s="2"/>
      <c r="J21676" s="2"/>
    </row>
    <row r="21677">
      <c r="D21677" s="2"/>
      <c r="G21677" s="2"/>
      <c r="J21677" s="2"/>
    </row>
    <row r="21678">
      <c r="D21678" s="2"/>
      <c r="G21678" s="2"/>
      <c r="J21678" s="2"/>
    </row>
    <row r="21679">
      <c r="D21679" s="2"/>
      <c r="G21679" s="2"/>
      <c r="J21679" s="2"/>
    </row>
    <row r="21680">
      <c r="D21680" s="2"/>
      <c r="G21680" s="2"/>
      <c r="J21680" s="2"/>
    </row>
    <row r="21681">
      <c r="D21681" s="2"/>
      <c r="G21681" s="2"/>
      <c r="J21681" s="2"/>
    </row>
    <row r="21682">
      <c r="D21682" s="2"/>
      <c r="G21682" s="2"/>
      <c r="J21682" s="2"/>
    </row>
    <row r="21683">
      <c r="D21683" s="2"/>
      <c r="G21683" s="2"/>
      <c r="J21683" s="2"/>
    </row>
    <row r="21684">
      <c r="D21684" s="2"/>
      <c r="G21684" s="2"/>
      <c r="J21684" s="2"/>
    </row>
    <row r="21685">
      <c r="D21685" s="2"/>
      <c r="G21685" s="2"/>
      <c r="J21685" s="2"/>
    </row>
    <row r="21686">
      <c r="D21686" s="2"/>
      <c r="G21686" s="2"/>
      <c r="J21686" s="2"/>
    </row>
    <row r="21687">
      <c r="D21687" s="2"/>
      <c r="G21687" s="2"/>
      <c r="J21687" s="2"/>
    </row>
    <row r="21688">
      <c r="D21688" s="2"/>
      <c r="G21688" s="2"/>
      <c r="J21688" s="2"/>
    </row>
    <row r="21689">
      <c r="D21689" s="2"/>
      <c r="G21689" s="2"/>
      <c r="J21689" s="2"/>
    </row>
    <row r="21690">
      <c r="D21690" s="2"/>
      <c r="G21690" s="2"/>
      <c r="J21690" s="2"/>
    </row>
    <row r="21691">
      <c r="D21691" s="2"/>
      <c r="G21691" s="2"/>
      <c r="J21691" s="2"/>
    </row>
    <row r="21692">
      <c r="D21692" s="2"/>
      <c r="G21692" s="2"/>
      <c r="J21692" s="2"/>
    </row>
    <row r="21693">
      <c r="D21693" s="2"/>
      <c r="G21693" s="2"/>
      <c r="J21693" s="2"/>
    </row>
    <row r="21694">
      <c r="D21694" s="2"/>
      <c r="G21694" s="2"/>
      <c r="J21694" s="2"/>
    </row>
    <row r="21695">
      <c r="D21695" s="2"/>
      <c r="G21695" s="2"/>
      <c r="J21695" s="2"/>
    </row>
    <row r="21696">
      <c r="D21696" s="2"/>
      <c r="G21696" s="2"/>
      <c r="J21696" s="2"/>
    </row>
    <row r="21697">
      <c r="D21697" s="2"/>
      <c r="G21697" s="2"/>
      <c r="J21697" s="2"/>
    </row>
    <row r="21698">
      <c r="D21698" s="2"/>
      <c r="G21698" s="2"/>
      <c r="J21698" s="2"/>
    </row>
    <row r="21699">
      <c r="D21699" s="2"/>
      <c r="G21699" s="2"/>
      <c r="J21699" s="2"/>
    </row>
    <row r="21700">
      <c r="D21700" s="2"/>
      <c r="G21700" s="2"/>
      <c r="J21700" s="2"/>
    </row>
    <row r="21701">
      <c r="D21701" s="2"/>
      <c r="G21701" s="2"/>
      <c r="J21701" s="2"/>
    </row>
    <row r="21702">
      <c r="D21702" s="2"/>
      <c r="G21702" s="2"/>
      <c r="J21702" s="2"/>
    </row>
    <row r="21703">
      <c r="D21703" s="2"/>
      <c r="G21703" s="2"/>
      <c r="J21703" s="2"/>
    </row>
    <row r="21704">
      <c r="D21704" s="2"/>
      <c r="G21704" s="2"/>
      <c r="J21704" s="2"/>
    </row>
    <row r="21705">
      <c r="D21705" s="2"/>
      <c r="G21705" s="2"/>
      <c r="J21705" s="2"/>
    </row>
    <row r="21706">
      <c r="D21706" s="2"/>
      <c r="G21706" s="2"/>
      <c r="J21706" s="2"/>
    </row>
    <row r="21707">
      <c r="D21707" s="2"/>
      <c r="G21707" s="2"/>
      <c r="J21707" s="2"/>
    </row>
    <row r="21708">
      <c r="D21708" s="2"/>
      <c r="G21708" s="2"/>
      <c r="J21708" s="2"/>
    </row>
    <row r="21709">
      <c r="D21709" s="2"/>
      <c r="G21709" s="2"/>
      <c r="J21709" s="2"/>
    </row>
    <row r="21710">
      <c r="D21710" s="2"/>
      <c r="G21710" s="2"/>
      <c r="J21710" s="2"/>
    </row>
    <row r="21711">
      <c r="D21711" s="2"/>
      <c r="G21711" s="2"/>
      <c r="J21711" s="2"/>
    </row>
    <row r="21712">
      <c r="D21712" s="2"/>
      <c r="G21712" s="2"/>
      <c r="J21712" s="2"/>
    </row>
    <row r="21713">
      <c r="D21713" s="2"/>
      <c r="G21713" s="2"/>
      <c r="J21713" s="2"/>
    </row>
    <row r="21714">
      <c r="D21714" s="2"/>
      <c r="G21714" s="2"/>
      <c r="J21714" s="2"/>
    </row>
    <row r="21715">
      <c r="D21715" s="2"/>
      <c r="G21715" s="2"/>
      <c r="J21715" s="2"/>
    </row>
    <row r="21716">
      <c r="D21716" s="2"/>
      <c r="G21716" s="2"/>
      <c r="J21716" s="2"/>
    </row>
    <row r="21717">
      <c r="D21717" s="2"/>
      <c r="G21717" s="2"/>
      <c r="J21717" s="2"/>
    </row>
    <row r="21718">
      <c r="D21718" s="2"/>
      <c r="G21718" s="2"/>
      <c r="J21718" s="2"/>
    </row>
    <row r="21719">
      <c r="D21719" s="2"/>
      <c r="G21719" s="2"/>
      <c r="J21719" s="2"/>
    </row>
    <row r="21720">
      <c r="D21720" s="2"/>
      <c r="G21720" s="2"/>
      <c r="J21720" s="2"/>
    </row>
    <row r="21721">
      <c r="D21721" s="2"/>
      <c r="G21721" s="2"/>
      <c r="J21721" s="2"/>
    </row>
    <row r="21722">
      <c r="D21722" s="2"/>
      <c r="G21722" s="2"/>
      <c r="J21722" s="2"/>
    </row>
    <row r="21723">
      <c r="D21723" s="2"/>
      <c r="G21723" s="2"/>
      <c r="J21723" s="2"/>
    </row>
    <row r="21724">
      <c r="D21724" s="2"/>
      <c r="G21724" s="2"/>
      <c r="J21724" s="2"/>
    </row>
    <row r="21725">
      <c r="D21725" s="2"/>
      <c r="G21725" s="2"/>
      <c r="J21725" s="2"/>
    </row>
    <row r="21726">
      <c r="D21726" s="2"/>
      <c r="G21726" s="2"/>
      <c r="J21726" s="2"/>
    </row>
    <row r="21727">
      <c r="D21727" s="2"/>
      <c r="G21727" s="2"/>
      <c r="J21727" s="2"/>
    </row>
    <row r="21728">
      <c r="D21728" s="2"/>
      <c r="G21728" s="2"/>
      <c r="J21728" s="2"/>
    </row>
    <row r="21729">
      <c r="D21729" s="2"/>
      <c r="G21729" s="2"/>
      <c r="J21729" s="2"/>
    </row>
    <row r="21730">
      <c r="D21730" s="2"/>
      <c r="G21730" s="2"/>
      <c r="J21730" s="2"/>
    </row>
    <row r="21731">
      <c r="D21731" s="2"/>
      <c r="G21731" s="2"/>
      <c r="J21731" s="2"/>
    </row>
    <row r="21732">
      <c r="D21732" s="2"/>
      <c r="G21732" s="2"/>
      <c r="J21732" s="2"/>
    </row>
    <row r="21733">
      <c r="D21733" s="2"/>
      <c r="G21733" s="2"/>
      <c r="J21733" s="2"/>
    </row>
    <row r="21734">
      <c r="D21734" s="2"/>
      <c r="G21734" s="2"/>
      <c r="J21734" s="2"/>
    </row>
    <row r="21735">
      <c r="D21735" s="2"/>
      <c r="G21735" s="2"/>
      <c r="J21735" s="2"/>
    </row>
    <row r="21736">
      <c r="D21736" s="2"/>
      <c r="G21736" s="2"/>
      <c r="J21736" s="2"/>
    </row>
    <row r="21737">
      <c r="D21737" s="2"/>
      <c r="G21737" s="2"/>
      <c r="J21737" s="2"/>
    </row>
    <row r="21738">
      <c r="D21738" s="2"/>
      <c r="G21738" s="2"/>
      <c r="J21738" s="2"/>
    </row>
    <row r="21739">
      <c r="D21739" s="2"/>
      <c r="G21739" s="2"/>
      <c r="J21739" s="2"/>
    </row>
    <row r="21740">
      <c r="D21740" s="2"/>
      <c r="G21740" s="2"/>
      <c r="J21740" s="2"/>
    </row>
    <row r="21741">
      <c r="D21741" s="2"/>
      <c r="G21741" s="2"/>
      <c r="J21741" s="2"/>
    </row>
    <row r="21742">
      <c r="D21742" s="2"/>
      <c r="G21742" s="2"/>
      <c r="J21742" s="2"/>
    </row>
    <row r="21743">
      <c r="D21743" s="2"/>
      <c r="G21743" s="2"/>
      <c r="J21743" s="2"/>
    </row>
    <row r="21744">
      <c r="D21744" s="2"/>
      <c r="G21744" s="2"/>
      <c r="J21744" s="2"/>
    </row>
    <row r="21745">
      <c r="D21745" s="2"/>
      <c r="G21745" s="2"/>
      <c r="J21745" s="2"/>
    </row>
    <row r="21746">
      <c r="D21746" s="2"/>
      <c r="G21746" s="2"/>
      <c r="J21746" s="2"/>
    </row>
    <row r="21747">
      <c r="D21747" s="2"/>
      <c r="G21747" s="2"/>
      <c r="J21747" s="2"/>
    </row>
    <row r="21748">
      <c r="D21748" s="2"/>
      <c r="G21748" s="2"/>
      <c r="J21748" s="2"/>
    </row>
    <row r="21749">
      <c r="D21749" s="2"/>
      <c r="G21749" s="2"/>
      <c r="J21749" s="2"/>
    </row>
    <row r="21750">
      <c r="D21750" s="2"/>
      <c r="G21750" s="2"/>
      <c r="J21750" s="2"/>
    </row>
    <row r="21751">
      <c r="D21751" s="2"/>
      <c r="G21751" s="2"/>
      <c r="J21751" s="2"/>
    </row>
    <row r="21752">
      <c r="D21752" s="2"/>
      <c r="G21752" s="2"/>
      <c r="J21752" s="2"/>
    </row>
    <row r="21753">
      <c r="D21753" s="2"/>
      <c r="G21753" s="2"/>
      <c r="J21753" s="2"/>
    </row>
    <row r="21754">
      <c r="D21754" s="2"/>
      <c r="G21754" s="2"/>
      <c r="J21754" s="2"/>
    </row>
    <row r="21755">
      <c r="D21755" s="2"/>
      <c r="G21755" s="2"/>
      <c r="J21755" s="2"/>
    </row>
    <row r="21756">
      <c r="D21756" s="2"/>
      <c r="G21756" s="2"/>
      <c r="J21756" s="2"/>
    </row>
    <row r="21757">
      <c r="D21757" s="2"/>
      <c r="G21757" s="2"/>
      <c r="J21757" s="2"/>
    </row>
    <row r="21758">
      <c r="D21758" s="2"/>
      <c r="G21758" s="2"/>
      <c r="J21758" s="2"/>
    </row>
    <row r="21759">
      <c r="D21759" s="2"/>
      <c r="G21759" s="2"/>
      <c r="J21759" s="2"/>
    </row>
    <row r="21760">
      <c r="D21760" s="2"/>
      <c r="G21760" s="2"/>
      <c r="J21760" s="2"/>
    </row>
    <row r="21761">
      <c r="D21761" s="2"/>
      <c r="G21761" s="2"/>
      <c r="J21761" s="2"/>
    </row>
    <row r="21762">
      <c r="D21762" s="2"/>
      <c r="G21762" s="2"/>
      <c r="J21762" s="2"/>
    </row>
    <row r="21763">
      <c r="D21763" s="2"/>
      <c r="G21763" s="2"/>
      <c r="J21763" s="2"/>
    </row>
    <row r="21764">
      <c r="D21764" s="2"/>
      <c r="G21764" s="2"/>
      <c r="J21764" s="2"/>
    </row>
    <row r="21765">
      <c r="D21765" s="2"/>
      <c r="G21765" s="2"/>
      <c r="J21765" s="2"/>
    </row>
    <row r="21766">
      <c r="D21766" s="2"/>
      <c r="G21766" s="2"/>
      <c r="J21766" s="2"/>
    </row>
    <row r="21767">
      <c r="D21767" s="2"/>
      <c r="G21767" s="2"/>
      <c r="J21767" s="2"/>
    </row>
    <row r="21768">
      <c r="D21768" s="2"/>
      <c r="G21768" s="2"/>
      <c r="J21768" s="2"/>
    </row>
    <row r="21769">
      <c r="D21769" s="2"/>
      <c r="G21769" s="2"/>
      <c r="J21769" s="2"/>
    </row>
    <row r="21770">
      <c r="D21770" s="2"/>
      <c r="G21770" s="2"/>
      <c r="J21770" s="2"/>
    </row>
    <row r="21771">
      <c r="D21771" s="2"/>
      <c r="G21771" s="2"/>
      <c r="J21771" s="2"/>
    </row>
    <row r="21772">
      <c r="D21772" s="2"/>
      <c r="G21772" s="2"/>
      <c r="J21772" s="2"/>
    </row>
    <row r="21773">
      <c r="D21773" s="2"/>
      <c r="G21773" s="2"/>
      <c r="J21773" s="2"/>
    </row>
    <row r="21774">
      <c r="D21774" s="2"/>
      <c r="G21774" s="2"/>
      <c r="J21774" s="2"/>
    </row>
    <row r="21775">
      <c r="D21775" s="2"/>
      <c r="G21775" s="2"/>
      <c r="J21775" s="2"/>
    </row>
    <row r="21776">
      <c r="D21776" s="2"/>
      <c r="G21776" s="2"/>
      <c r="J21776" s="2"/>
    </row>
    <row r="21777">
      <c r="D21777" s="2"/>
      <c r="G21777" s="2"/>
      <c r="J21777" s="2"/>
    </row>
    <row r="21778">
      <c r="D21778" s="2"/>
      <c r="G21778" s="2"/>
      <c r="J21778" s="2"/>
    </row>
    <row r="21779">
      <c r="D21779" s="2"/>
      <c r="G21779" s="2"/>
      <c r="J21779" s="2"/>
    </row>
    <row r="21780">
      <c r="D21780" s="2"/>
      <c r="G21780" s="2"/>
      <c r="J21780" s="2"/>
    </row>
    <row r="21781">
      <c r="D21781" s="2"/>
      <c r="G21781" s="2"/>
      <c r="J21781" s="2"/>
    </row>
    <row r="21782">
      <c r="D21782" s="2"/>
      <c r="G21782" s="2"/>
      <c r="J21782" s="2"/>
    </row>
    <row r="21783">
      <c r="D21783" s="2"/>
      <c r="G21783" s="2"/>
      <c r="J21783" s="2"/>
    </row>
    <row r="21784">
      <c r="D21784" s="2"/>
      <c r="G21784" s="2"/>
      <c r="J21784" s="2"/>
    </row>
    <row r="21785">
      <c r="D21785" s="2"/>
      <c r="G21785" s="2"/>
      <c r="J21785" s="2"/>
    </row>
    <row r="21786">
      <c r="D21786" s="2"/>
      <c r="G21786" s="2"/>
      <c r="J21786" s="2"/>
    </row>
    <row r="21787">
      <c r="D21787" s="2"/>
      <c r="G21787" s="2"/>
      <c r="J21787" s="2"/>
    </row>
    <row r="21788">
      <c r="D21788" s="2"/>
      <c r="G21788" s="2"/>
      <c r="J21788" s="2"/>
    </row>
    <row r="21789">
      <c r="D21789" s="2"/>
      <c r="G21789" s="2"/>
      <c r="J21789" s="2"/>
    </row>
    <row r="21790">
      <c r="D21790" s="2"/>
      <c r="G21790" s="2"/>
      <c r="J21790" s="2"/>
    </row>
    <row r="21791">
      <c r="D21791" s="2"/>
      <c r="G21791" s="2"/>
      <c r="J21791" s="2"/>
    </row>
    <row r="21792">
      <c r="D21792" s="2"/>
      <c r="G21792" s="2"/>
      <c r="J21792" s="2"/>
    </row>
    <row r="21793">
      <c r="D21793" s="2"/>
      <c r="G21793" s="2"/>
      <c r="J21793" s="2"/>
    </row>
    <row r="21794">
      <c r="D21794" s="2"/>
      <c r="G21794" s="2"/>
      <c r="J21794" s="2"/>
    </row>
    <row r="21795">
      <c r="D21795" s="2"/>
      <c r="G21795" s="2"/>
      <c r="J21795" s="2"/>
    </row>
    <row r="21796">
      <c r="D21796" s="2"/>
      <c r="G21796" s="2"/>
      <c r="J21796" s="2"/>
    </row>
    <row r="21797">
      <c r="D21797" s="2"/>
      <c r="G21797" s="2"/>
      <c r="J21797" s="2"/>
    </row>
    <row r="21798">
      <c r="D21798" s="2"/>
      <c r="G21798" s="2"/>
      <c r="J21798" s="2"/>
    </row>
    <row r="21799">
      <c r="D21799" s="2"/>
      <c r="G21799" s="2"/>
      <c r="J21799" s="2"/>
    </row>
    <row r="21800">
      <c r="D21800" s="2"/>
      <c r="G21800" s="2"/>
      <c r="J21800" s="2"/>
    </row>
    <row r="21801">
      <c r="D21801" s="2"/>
      <c r="G21801" s="2"/>
      <c r="J21801" s="2"/>
    </row>
    <row r="21802">
      <c r="D21802" s="2"/>
      <c r="G21802" s="2"/>
      <c r="J21802" s="2"/>
    </row>
    <row r="21803">
      <c r="D21803" s="2"/>
      <c r="G21803" s="2"/>
      <c r="J21803" s="2"/>
    </row>
    <row r="21804">
      <c r="D21804" s="2"/>
      <c r="G21804" s="2"/>
      <c r="J21804" s="2"/>
    </row>
    <row r="21805">
      <c r="D21805" s="2"/>
      <c r="G21805" s="2"/>
      <c r="J21805" s="2"/>
    </row>
    <row r="21806">
      <c r="D21806" s="2"/>
      <c r="G21806" s="2"/>
      <c r="J21806" s="2"/>
    </row>
    <row r="21807">
      <c r="D21807" s="2"/>
      <c r="G21807" s="2"/>
      <c r="J21807" s="2"/>
    </row>
    <row r="21808">
      <c r="D21808" s="2"/>
      <c r="G21808" s="2"/>
      <c r="J21808" s="2"/>
    </row>
    <row r="21809">
      <c r="D21809" s="2"/>
      <c r="G21809" s="2"/>
      <c r="J21809" s="2"/>
    </row>
    <row r="21810">
      <c r="D21810" s="2"/>
      <c r="G21810" s="2"/>
      <c r="J21810" s="2"/>
    </row>
    <row r="21811">
      <c r="D21811" s="2"/>
      <c r="G21811" s="2"/>
      <c r="J21811" s="2"/>
    </row>
    <row r="21812">
      <c r="D21812" s="2"/>
      <c r="G21812" s="2"/>
      <c r="J21812" s="2"/>
    </row>
    <row r="21813">
      <c r="D21813" s="2"/>
      <c r="G21813" s="2"/>
      <c r="J21813" s="2"/>
    </row>
    <row r="21814">
      <c r="D21814" s="2"/>
      <c r="G21814" s="2"/>
      <c r="J21814" s="2"/>
    </row>
    <row r="21815">
      <c r="D21815" s="2"/>
      <c r="G21815" s="2"/>
      <c r="J21815" s="2"/>
    </row>
    <row r="21816">
      <c r="D21816" s="2"/>
      <c r="G21816" s="2"/>
      <c r="J21816" s="2"/>
    </row>
    <row r="21817">
      <c r="D21817" s="2"/>
      <c r="G21817" s="2"/>
      <c r="J21817" s="2"/>
    </row>
    <row r="21818">
      <c r="D21818" s="2"/>
      <c r="G21818" s="2"/>
      <c r="J21818" s="2"/>
    </row>
    <row r="21819">
      <c r="D21819" s="2"/>
      <c r="G21819" s="2"/>
      <c r="J21819" s="2"/>
    </row>
    <row r="21820">
      <c r="D21820" s="2"/>
      <c r="G21820" s="2"/>
      <c r="J21820" s="2"/>
    </row>
    <row r="21821">
      <c r="D21821" s="2"/>
      <c r="G21821" s="2"/>
      <c r="J21821" s="2"/>
    </row>
    <row r="21822">
      <c r="D21822" s="2"/>
      <c r="G21822" s="2"/>
      <c r="J21822" s="2"/>
    </row>
    <row r="21823">
      <c r="D21823" s="2"/>
      <c r="G21823" s="2"/>
      <c r="J21823" s="2"/>
    </row>
    <row r="21824">
      <c r="D21824" s="2"/>
      <c r="G21824" s="2"/>
      <c r="J21824" s="2"/>
    </row>
    <row r="21825">
      <c r="D21825" s="2"/>
      <c r="G21825" s="2"/>
      <c r="J21825" s="2"/>
    </row>
    <row r="21826">
      <c r="D21826" s="2"/>
      <c r="G21826" s="2"/>
      <c r="J21826" s="2"/>
    </row>
    <row r="21827">
      <c r="D21827" s="2"/>
      <c r="G21827" s="2"/>
      <c r="J21827" s="2"/>
    </row>
    <row r="21828">
      <c r="D21828" s="2"/>
      <c r="G21828" s="2"/>
      <c r="J21828" s="2"/>
    </row>
    <row r="21829">
      <c r="D21829" s="2"/>
      <c r="G21829" s="2"/>
      <c r="J21829" s="2"/>
    </row>
    <row r="21830">
      <c r="D21830" s="2"/>
      <c r="G21830" s="2"/>
      <c r="J21830" s="2"/>
    </row>
    <row r="21831">
      <c r="D21831" s="2"/>
      <c r="G21831" s="2"/>
      <c r="J21831" s="2"/>
    </row>
    <row r="21832">
      <c r="D21832" s="2"/>
      <c r="G21832" s="2"/>
      <c r="J21832" s="2"/>
    </row>
    <row r="21833">
      <c r="D21833" s="2"/>
      <c r="G21833" s="2"/>
      <c r="J21833" s="2"/>
    </row>
    <row r="21834">
      <c r="D21834" s="2"/>
      <c r="G21834" s="2"/>
      <c r="J21834" s="2"/>
    </row>
    <row r="21835">
      <c r="D21835" s="2"/>
      <c r="G21835" s="2"/>
      <c r="J21835" s="2"/>
    </row>
    <row r="21836">
      <c r="D21836" s="2"/>
      <c r="G21836" s="2"/>
      <c r="J21836" s="2"/>
    </row>
    <row r="21837">
      <c r="D21837" s="2"/>
      <c r="G21837" s="2"/>
      <c r="J21837" s="2"/>
    </row>
    <row r="21838">
      <c r="D21838" s="2"/>
      <c r="G21838" s="2"/>
      <c r="J21838" s="2"/>
    </row>
    <row r="21839">
      <c r="D21839" s="2"/>
      <c r="G21839" s="2"/>
      <c r="J21839" s="2"/>
    </row>
    <row r="21840">
      <c r="D21840" s="2"/>
      <c r="G21840" s="2"/>
      <c r="J21840" s="2"/>
    </row>
    <row r="21841">
      <c r="D21841" s="2"/>
      <c r="G21841" s="2"/>
      <c r="J21841" s="2"/>
    </row>
    <row r="21842">
      <c r="D21842" s="2"/>
      <c r="G21842" s="2"/>
      <c r="J21842" s="2"/>
    </row>
    <row r="21843">
      <c r="D21843" s="2"/>
      <c r="G21843" s="2"/>
      <c r="J21843" s="2"/>
    </row>
    <row r="21844">
      <c r="D21844" s="2"/>
      <c r="G21844" s="2"/>
      <c r="J21844" s="2"/>
    </row>
    <row r="21845">
      <c r="D21845" s="2"/>
      <c r="G21845" s="2"/>
      <c r="J21845" s="2"/>
    </row>
    <row r="21846">
      <c r="D21846" s="2"/>
      <c r="G21846" s="2"/>
      <c r="J21846" s="2"/>
    </row>
    <row r="21847">
      <c r="D21847" s="2"/>
      <c r="G21847" s="2"/>
      <c r="J21847" s="2"/>
    </row>
    <row r="21848">
      <c r="D21848" s="2"/>
      <c r="G21848" s="2"/>
      <c r="J21848" s="2"/>
    </row>
    <row r="21849">
      <c r="D21849" s="2"/>
      <c r="G21849" s="2"/>
      <c r="J21849" s="2"/>
    </row>
    <row r="21850">
      <c r="D21850" s="2"/>
      <c r="G21850" s="2"/>
      <c r="J21850" s="2"/>
    </row>
    <row r="21851">
      <c r="D21851" s="2"/>
      <c r="G21851" s="2"/>
      <c r="J21851" s="2"/>
    </row>
    <row r="21852">
      <c r="D21852" s="2"/>
      <c r="G21852" s="2"/>
      <c r="J21852" s="2"/>
    </row>
    <row r="21853">
      <c r="D21853" s="2"/>
      <c r="G21853" s="2"/>
      <c r="J21853" s="2"/>
    </row>
    <row r="21854">
      <c r="D21854" s="2"/>
      <c r="G21854" s="2"/>
      <c r="J21854" s="2"/>
    </row>
    <row r="21855">
      <c r="D21855" s="2"/>
      <c r="G21855" s="2"/>
      <c r="J21855" s="2"/>
    </row>
    <row r="21856">
      <c r="D21856" s="2"/>
      <c r="G21856" s="2"/>
      <c r="J21856" s="2"/>
    </row>
    <row r="21857">
      <c r="D21857" s="2"/>
      <c r="G21857" s="2"/>
      <c r="J21857" s="2"/>
    </row>
    <row r="21858">
      <c r="D21858" s="2"/>
      <c r="G21858" s="2"/>
      <c r="J21858" s="2"/>
    </row>
    <row r="21859">
      <c r="D21859" s="2"/>
      <c r="G21859" s="2"/>
      <c r="J21859" s="2"/>
    </row>
    <row r="21860">
      <c r="D21860" s="2"/>
      <c r="G21860" s="2"/>
      <c r="J21860" s="2"/>
    </row>
    <row r="21861">
      <c r="D21861" s="2"/>
      <c r="G21861" s="2"/>
      <c r="J21861" s="2"/>
    </row>
    <row r="21862">
      <c r="D21862" s="2"/>
      <c r="G21862" s="2"/>
      <c r="J21862" s="2"/>
    </row>
    <row r="21863">
      <c r="D21863" s="2"/>
      <c r="G21863" s="2"/>
      <c r="J21863" s="2"/>
    </row>
    <row r="21864">
      <c r="D21864" s="2"/>
      <c r="G21864" s="2"/>
      <c r="J21864" s="2"/>
    </row>
    <row r="21865">
      <c r="D21865" s="2"/>
      <c r="G21865" s="2"/>
      <c r="J21865" s="2"/>
    </row>
    <row r="21866">
      <c r="D21866" s="2"/>
      <c r="G21866" s="2"/>
      <c r="J21866" s="2"/>
    </row>
    <row r="21867">
      <c r="D21867" s="2"/>
      <c r="G21867" s="2"/>
      <c r="J21867" s="2"/>
    </row>
    <row r="21868">
      <c r="D21868" s="2"/>
      <c r="G21868" s="2"/>
      <c r="J21868" s="2"/>
    </row>
    <row r="21869">
      <c r="D21869" s="2"/>
      <c r="G21869" s="2"/>
      <c r="J21869" s="2"/>
    </row>
    <row r="21870">
      <c r="D21870" s="2"/>
      <c r="G21870" s="2"/>
      <c r="J21870" s="2"/>
    </row>
    <row r="21871">
      <c r="D21871" s="2"/>
      <c r="G21871" s="2"/>
      <c r="J21871" s="2"/>
    </row>
    <row r="21872">
      <c r="D21872" s="2"/>
      <c r="G21872" s="2"/>
      <c r="J21872" s="2"/>
    </row>
    <row r="21873">
      <c r="D21873" s="2"/>
      <c r="G21873" s="2"/>
      <c r="J21873" s="2"/>
    </row>
    <row r="21874">
      <c r="D21874" s="2"/>
      <c r="G21874" s="2"/>
      <c r="J21874" s="2"/>
    </row>
    <row r="21875">
      <c r="D21875" s="2"/>
      <c r="G21875" s="2"/>
      <c r="J21875" s="2"/>
    </row>
    <row r="21876">
      <c r="D21876" s="2"/>
      <c r="G21876" s="2"/>
      <c r="J21876" s="2"/>
    </row>
    <row r="21877">
      <c r="D21877" s="2"/>
      <c r="G21877" s="2"/>
      <c r="J21877" s="2"/>
    </row>
    <row r="21878">
      <c r="D21878" s="2"/>
      <c r="G21878" s="2"/>
      <c r="J21878" s="2"/>
    </row>
    <row r="21879">
      <c r="D21879" s="2"/>
      <c r="G21879" s="2"/>
      <c r="J21879" s="2"/>
    </row>
    <row r="21880">
      <c r="D21880" s="2"/>
      <c r="G21880" s="2"/>
      <c r="J21880" s="2"/>
    </row>
    <row r="21881">
      <c r="D21881" s="2"/>
      <c r="G21881" s="2"/>
      <c r="J21881" s="2"/>
    </row>
    <row r="21882">
      <c r="D21882" s="2"/>
      <c r="G21882" s="2"/>
      <c r="J21882" s="2"/>
    </row>
    <row r="21883">
      <c r="D21883" s="2"/>
      <c r="G21883" s="2"/>
      <c r="J21883" s="2"/>
    </row>
    <row r="21884">
      <c r="D21884" s="2"/>
      <c r="G21884" s="2"/>
      <c r="J21884" s="2"/>
    </row>
    <row r="21885">
      <c r="D21885" s="2"/>
      <c r="G21885" s="2"/>
      <c r="J21885" s="2"/>
    </row>
    <row r="21886">
      <c r="D21886" s="2"/>
      <c r="G21886" s="2"/>
      <c r="J21886" s="2"/>
    </row>
    <row r="21887">
      <c r="D21887" s="2"/>
      <c r="G21887" s="2"/>
      <c r="J21887" s="2"/>
    </row>
    <row r="21888">
      <c r="D21888" s="2"/>
      <c r="G21888" s="2"/>
      <c r="J21888" s="2"/>
    </row>
    <row r="21889">
      <c r="D21889" s="2"/>
      <c r="G21889" s="2"/>
      <c r="J21889" s="2"/>
    </row>
    <row r="21890">
      <c r="D21890" s="2"/>
      <c r="G21890" s="2"/>
      <c r="J21890" s="2"/>
    </row>
    <row r="21891">
      <c r="D21891" s="2"/>
      <c r="G21891" s="2"/>
      <c r="J21891" s="2"/>
    </row>
    <row r="21892">
      <c r="D21892" s="2"/>
      <c r="G21892" s="2"/>
      <c r="J21892" s="2"/>
    </row>
    <row r="21893">
      <c r="D21893" s="2"/>
      <c r="G21893" s="2"/>
      <c r="J21893" s="2"/>
    </row>
    <row r="21894">
      <c r="D21894" s="2"/>
      <c r="G21894" s="2"/>
      <c r="J21894" s="2"/>
    </row>
    <row r="21895">
      <c r="D21895" s="2"/>
      <c r="G21895" s="2"/>
      <c r="J21895" s="2"/>
    </row>
    <row r="21896">
      <c r="D21896" s="2"/>
      <c r="G21896" s="2"/>
      <c r="J21896" s="2"/>
    </row>
    <row r="21897">
      <c r="D21897" s="2"/>
      <c r="G21897" s="2"/>
      <c r="J21897" s="2"/>
    </row>
    <row r="21898">
      <c r="D21898" s="2"/>
      <c r="G21898" s="2"/>
      <c r="J21898" s="2"/>
    </row>
    <row r="21899">
      <c r="D21899" s="2"/>
      <c r="G21899" s="2"/>
      <c r="J21899" s="2"/>
    </row>
    <row r="21900">
      <c r="D21900" s="2"/>
      <c r="G21900" s="2"/>
      <c r="J21900" s="2"/>
    </row>
    <row r="21901">
      <c r="D21901" s="2"/>
      <c r="G21901" s="2"/>
      <c r="J21901" s="2"/>
    </row>
    <row r="21902">
      <c r="D21902" s="2"/>
      <c r="G21902" s="2"/>
      <c r="J21902" s="2"/>
    </row>
    <row r="21903">
      <c r="D21903" s="2"/>
      <c r="G21903" s="2"/>
      <c r="J21903" s="2"/>
    </row>
    <row r="21904">
      <c r="D21904" s="2"/>
      <c r="G21904" s="2"/>
      <c r="J21904" s="2"/>
    </row>
    <row r="21905">
      <c r="D21905" s="2"/>
      <c r="G21905" s="2"/>
      <c r="J21905" s="2"/>
    </row>
    <row r="21906">
      <c r="D21906" s="2"/>
      <c r="G21906" s="2"/>
      <c r="J21906" s="2"/>
    </row>
    <row r="21907">
      <c r="D21907" s="2"/>
      <c r="G21907" s="2"/>
      <c r="J21907" s="2"/>
    </row>
    <row r="21908">
      <c r="D21908" s="2"/>
      <c r="G21908" s="2"/>
      <c r="J21908" s="2"/>
    </row>
    <row r="21909">
      <c r="D21909" s="2"/>
      <c r="G21909" s="2"/>
      <c r="J21909" s="2"/>
    </row>
    <row r="21910">
      <c r="D21910" s="2"/>
      <c r="G21910" s="2"/>
      <c r="J21910" s="2"/>
    </row>
    <row r="21911">
      <c r="D21911" s="2"/>
      <c r="G21911" s="2"/>
      <c r="J21911" s="2"/>
    </row>
    <row r="21912">
      <c r="D21912" s="2"/>
      <c r="G21912" s="2"/>
      <c r="J21912" s="2"/>
    </row>
    <row r="21913">
      <c r="D21913" s="2"/>
      <c r="G21913" s="2"/>
      <c r="J21913" s="2"/>
    </row>
    <row r="21914">
      <c r="D21914" s="2"/>
      <c r="G21914" s="2"/>
      <c r="J21914" s="2"/>
    </row>
    <row r="21915">
      <c r="D21915" s="2"/>
      <c r="G21915" s="2"/>
      <c r="J21915" s="2"/>
    </row>
    <row r="21916">
      <c r="D21916" s="2"/>
      <c r="G21916" s="2"/>
      <c r="J21916" s="2"/>
    </row>
    <row r="21917">
      <c r="D21917" s="2"/>
      <c r="G21917" s="2"/>
      <c r="J21917" s="2"/>
    </row>
    <row r="21918">
      <c r="D21918" s="2"/>
      <c r="G21918" s="2"/>
      <c r="J21918" s="2"/>
    </row>
    <row r="21919">
      <c r="D21919" s="2"/>
      <c r="G21919" s="2"/>
      <c r="J21919" s="2"/>
    </row>
    <row r="21920">
      <c r="D21920" s="2"/>
      <c r="G21920" s="2"/>
      <c r="J21920" s="2"/>
    </row>
    <row r="21921">
      <c r="D21921" s="2"/>
      <c r="G21921" s="2"/>
      <c r="J21921" s="2"/>
    </row>
    <row r="21922">
      <c r="D21922" s="2"/>
      <c r="G21922" s="2"/>
      <c r="J21922" s="2"/>
    </row>
    <row r="21923">
      <c r="D21923" s="2"/>
      <c r="G21923" s="2"/>
      <c r="J21923" s="2"/>
    </row>
    <row r="21924">
      <c r="D21924" s="2"/>
      <c r="G21924" s="2"/>
      <c r="J21924" s="2"/>
    </row>
    <row r="21925">
      <c r="D21925" s="2"/>
      <c r="G21925" s="2"/>
      <c r="J21925" s="2"/>
    </row>
    <row r="21926">
      <c r="D21926" s="2"/>
      <c r="G21926" s="2"/>
      <c r="J21926" s="2"/>
    </row>
    <row r="21927">
      <c r="D21927" s="2"/>
      <c r="G21927" s="2"/>
      <c r="J21927" s="2"/>
    </row>
    <row r="21928">
      <c r="D21928" s="2"/>
      <c r="G21928" s="2"/>
      <c r="J21928" s="2"/>
    </row>
    <row r="21929">
      <c r="D21929" s="2"/>
      <c r="G21929" s="2"/>
      <c r="J21929" s="2"/>
    </row>
    <row r="21930">
      <c r="D21930" s="2"/>
      <c r="G21930" s="2"/>
      <c r="J21930" s="2"/>
    </row>
    <row r="21931">
      <c r="D21931" s="2"/>
      <c r="G21931" s="2"/>
      <c r="J21931" s="2"/>
    </row>
    <row r="21932">
      <c r="D21932" s="2"/>
      <c r="G21932" s="2"/>
      <c r="J21932" s="2"/>
    </row>
    <row r="21933">
      <c r="D21933" s="2"/>
      <c r="G21933" s="2"/>
      <c r="J21933" s="2"/>
    </row>
    <row r="21934">
      <c r="D21934" s="2"/>
      <c r="G21934" s="2"/>
      <c r="J21934" s="2"/>
    </row>
    <row r="21935">
      <c r="D21935" s="2"/>
      <c r="G21935" s="2"/>
      <c r="J21935" s="2"/>
    </row>
    <row r="21936">
      <c r="D21936" s="2"/>
      <c r="G21936" s="2"/>
      <c r="J21936" s="2"/>
    </row>
    <row r="21937">
      <c r="D21937" s="2"/>
      <c r="G21937" s="2"/>
      <c r="J21937" s="2"/>
    </row>
    <row r="21938">
      <c r="D21938" s="2"/>
      <c r="G21938" s="2"/>
      <c r="J21938" s="2"/>
    </row>
    <row r="21939">
      <c r="D21939" s="2"/>
      <c r="G21939" s="2"/>
      <c r="J21939" s="2"/>
    </row>
    <row r="21940">
      <c r="D21940" s="2"/>
      <c r="G21940" s="2"/>
      <c r="J21940" s="2"/>
    </row>
    <row r="21941">
      <c r="D21941" s="2"/>
      <c r="G21941" s="2"/>
      <c r="J21941" s="2"/>
    </row>
    <row r="21942">
      <c r="D21942" s="2"/>
      <c r="G21942" s="2"/>
      <c r="J21942" s="2"/>
    </row>
    <row r="21943">
      <c r="D21943" s="2"/>
      <c r="G21943" s="2"/>
      <c r="J21943" s="2"/>
    </row>
    <row r="21944">
      <c r="D21944" s="2"/>
      <c r="G21944" s="2"/>
      <c r="J21944" s="2"/>
    </row>
    <row r="21945">
      <c r="D21945" s="2"/>
      <c r="G21945" s="2"/>
      <c r="J21945" s="2"/>
    </row>
    <row r="21946">
      <c r="D21946" s="2"/>
      <c r="G21946" s="2"/>
      <c r="J21946" s="2"/>
    </row>
    <row r="21947">
      <c r="D21947" s="2"/>
      <c r="G21947" s="2"/>
      <c r="J21947" s="2"/>
    </row>
    <row r="21948">
      <c r="D21948" s="2"/>
      <c r="G21948" s="2"/>
      <c r="J21948" s="2"/>
    </row>
    <row r="21949">
      <c r="D21949" s="2"/>
      <c r="G21949" s="2"/>
      <c r="J21949" s="2"/>
    </row>
    <row r="21950">
      <c r="D21950" s="2"/>
      <c r="G21950" s="2"/>
      <c r="J21950" s="2"/>
    </row>
    <row r="21951">
      <c r="D21951" s="2"/>
      <c r="G21951" s="2"/>
      <c r="J21951" s="2"/>
    </row>
    <row r="21952">
      <c r="D21952" s="2"/>
      <c r="G21952" s="2"/>
      <c r="J21952" s="2"/>
    </row>
    <row r="21953">
      <c r="D21953" s="2"/>
      <c r="G21953" s="2"/>
      <c r="J21953" s="2"/>
    </row>
    <row r="21954">
      <c r="D21954" s="2"/>
      <c r="G21954" s="2"/>
      <c r="J21954" s="2"/>
    </row>
    <row r="21955">
      <c r="D21955" s="2"/>
      <c r="G21955" s="2"/>
      <c r="J21955" s="2"/>
    </row>
    <row r="21956">
      <c r="D21956" s="2"/>
      <c r="G21956" s="2"/>
      <c r="J21956" s="2"/>
    </row>
    <row r="21957">
      <c r="D21957" s="2"/>
      <c r="G21957" s="2"/>
      <c r="J21957" s="2"/>
    </row>
    <row r="21958">
      <c r="D21958" s="2"/>
      <c r="G21958" s="2"/>
      <c r="J21958" s="2"/>
    </row>
    <row r="21959">
      <c r="D21959" s="2"/>
      <c r="G21959" s="2"/>
      <c r="J21959" s="2"/>
    </row>
    <row r="21960">
      <c r="D21960" s="2"/>
      <c r="G21960" s="2"/>
      <c r="J21960" s="2"/>
    </row>
    <row r="21961">
      <c r="D21961" s="2"/>
      <c r="G21961" s="2"/>
      <c r="J21961" s="2"/>
    </row>
    <row r="21962">
      <c r="D21962" s="2"/>
      <c r="G21962" s="2"/>
      <c r="J21962" s="2"/>
    </row>
    <row r="21963">
      <c r="D21963" s="2"/>
      <c r="G21963" s="2"/>
      <c r="J21963" s="2"/>
    </row>
    <row r="21964">
      <c r="D21964" s="2"/>
      <c r="G21964" s="2"/>
      <c r="J21964" s="2"/>
    </row>
    <row r="21965">
      <c r="D21965" s="2"/>
      <c r="G21965" s="2"/>
      <c r="J21965" s="2"/>
    </row>
    <row r="21966">
      <c r="D21966" s="2"/>
      <c r="G21966" s="2"/>
      <c r="J21966" s="2"/>
    </row>
    <row r="21967">
      <c r="D21967" s="2"/>
      <c r="G21967" s="2"/>
      <c r="J21967" s="2"/>
    </row>
    <row r="21968">
      <c r="D21968" s="2"/>
      <c r="G21968" s="2"/>
      <c r="J21968" s="2"/>
    </row>
    <row r="21969">
      <c r="D21969" s="2"/>
      <c r="G21969" s="2"/>
      <c r="J21969" s="2"/>
    </row>
    <row r="21970">
      <c r="D21970" s="2"/>
      <c r="G21970" s="2"/>
      <c r="J21970" s="2"/>
    </row>
    <row r="21971">
      <c r="D21971" s="2"/>
      <c r="G21971" s="2"/>
      <c r="J21971" s="2"/>
    </row>
    <row r="21972">
      <c r="D21972" s="2"/>
      <c r="G21972" s="2"/>
      <c r="J21972" s="2"/>
    </row>
    <row r="21973">
      <c r="D21973" s="2"/>
      <c r="G21973" s="2"/>
      <c r="J21973" s="2"/>
    </row>
    <row r="21974">
      <c r="D21974" s="2"/>
      <c r="G21974" s="2"/>
      <c r="J21974" s="2"/>
    </row>
    <row r="21975">
      <c r="D21975" s="2"/>
      <c r="G21975" s="2"/>
      <c r="J21975" s="2"/>
    </row>
    <row r="21976">
      <c r="D21976" s="2"/>
      <c r="G21976" s="2"/>
      <c r="J21976" s="2"/>
    </row>
    <row r="21977">
      <c r="D21977" s="2"/>
      <c r="G21977" s="2"/>
      <c r="J21977" s="2"/>
    </row>
    <row r="21978">
      <c r="D21978" s="2"/>
      <c r="G21978" s="2"/>
      <c r="J21978" s="2"/>
    </row>
    <row r="21979">
      <c r="D21979" s="2"/>
      <c r="G21979" s="2"/>
      <c r="J21979" s="2"/>
    </row>
    <row r="21980">
      <c r="D21980" s="2"/>
      <c r="G21980" s="2"/>
      <c r="J21980" s="2"/>
    </row>
    <row r="21981">
      <c r="D21981" s="2"/>
      <c r="G21981" s="2"/>
      <c r="J21981" s="2"/>
    </row>
    <row r="21982">
      <c r="D21982" s="2"/>
      <c r="G21982" s="2"/>
      <c r="J21982" s="2"/>
    </row>
    <row r="21983">
      <c r="D21983" s="2"/>
      <c r="G21983" s="2"/>
      <c r="J21983" s="2"/>
    </row>
    <row r="21984">
      <c r="D21984" s="2"/>
      <c r="G21984" s="2"/>
      <c r="J21984" s="2"/>
    </row>
    <row r="21985">
      <c r="D21985" s="2"/>
      <c r="G21985" s="2"/>
      <c r="J21985" s="2"/>
    </row>
    <row r="21986">
      <c r="D21986" s="2"/>
      <c r="G21986" s="2"/>
      <c r="J21986" s="2"/>
    </row>
    <row r="21987">
      <c r="D21987" s="2"/>
      <c r="G21987" s="2"/>
      <c r="J21987" s="2"/>
    </row>
    <row r="21988">
      <c r="D21988" s="2"/>
      <c r="G21988" s="2"/>
      <c r="J21988" s="2"/>
    </row>
    <row r="21989">
      <c r="D21989" s="2"/>
      <c r="G21989" s="2"/>
      <c r="J21989" s="2"/>
    </row>
    <row r="21990">
      <c r="D21990" s="2"/>
      <c r="G21990" s="2"/>
      <c r="J21990" s="2"/>
    </row>
    <row r="21991">
      <c r="D21991" s="2"/>
      <c r="G21991" s="2"/>
      <c r="J21991" s="2"/>
    </row>
    <row r="21992">
      <c r="D21992" s="2"/>
      <c r="G21992" s="2"/>
      <c r="J21992" s="2"/>
    </row>
    <row r="21993">
      <c r="D21993" s="2"/>
      <c r="G21993" s="2"/>
      <c r="J21993" s="2"/>
    </row>
    <row r="21994">
      <c r="D21994" s="2"/>
      <c r="G21994" s="2"/>
      <c r="J21994" s="2"/>
    </row>
    <row r="21995">
      <c r="D21995" s="2"/>
      <c r="G21995" s="2"/>
      <c r="J21995" s="2"/>
    </row>
    <row r="21996">
      <c r="D21996" s="2"/>
      <c r="G21996" s="2"/>
      <c r="J21996" s="2"/>
    </row>
    <row r="21997">
      <c r="D21997" s="2"/>
      <c r="G21997" s="2"/>
      <c r="J21997" s="2"/>
    </row>
    <row r="21998">
      <c r="D21998" s="2"/>
      <c r="G21998" s="2"/>
      <c r="J21998" s="2"/>
    </row>
    <row r="21999">
      <c r="D21999" s="2"/>
      <c r="G21999" s="2"/>
      <c r="J21999" s="2"/>
    </row>
    <row r="22000">
      <c r="D22000" s="2"/>
      <c r="G22000" s="2"/>
      <c r="J22000" s="2"/>
    </row>
    <row r="22001">
      <c r="D22001" s="2"/>
      <c r="G22001" s="2"/>
      <c r="J22001" s="2"/>
    </row>
    <row r="22002">
      <c r="D22002" s="2"/>
      <c r="G22002" s="2"/>
      <c r="J22002" s="2"/>
    </row>
    <row r="22003">
      <c r="D22003" s="2"/>
      <c r="G22003" s="2"/>
      <c r="J22003" s="2"/>
    </row>
    <row r="22004">
      <c r="D22004" s="2"/>
      <c r="G22004" s="2"/>
      <c r="J22004" s="2"/>
    </row>
    <row r="22005">
      <c r="D22005" s="2"/>
      <c r="G22005" s="2"/>
      <c r="J22005" s="2"/>
    </row>
    <row r="22006">
      <c r="D22006" s="2"/>
      <c r="G22006" s="2"/>
      <c r="J22006" s="2"/>
    </row>
    <row r="22007">
      <c r="D22007" s="2"/>
      <c r="G22007" s="2"/>
      <c r="J22007" s="2"/>
    </row>
    <row r="22008">
      <c r="D22008" s="2"/>
      <c r="G22008" s="2"/>
      <c r="J22008" s="2"/>
    </row>
    <row r="22009">
      <c r="D22009" s="2"/>
      <c r="G22009" s="2"/>
      <c r="J22009" s="2"/>
    </row>
    <row r="22010">
      <c r="D22010" s="2"/>
      <c r="G22010" s="2"/>
      <c r="J22010" s="2"/>
    </row>
    <row r="22011">
      <c r="D22011" s="2"/>
      <c r="G22011" s="2"/>
      <c r="J22011" s="2"/>
    </row>
    <row r="22012">
      <c r="D22012" s="2"/>
      <c r="G22012" s="2"/>
      <c r="J22012" s="2"/>
    </row>
    <row r="22013">
      <c r="D22013" s="2"/>
      <c r="G22013" s="2"/>
      <c r="J22013" s="2"/>
    </row>
    <row r="22014">
      <c r="D22014" s="2"/>
      <c r="G22014" s="2"/>
      <c r="J22014" s="2"/>
    </row>
    <row r="22015">
      <c r="D22015" s="2"/>
      <c r="G22015" s="2"/>
      <c r="J22015" s="2"/>
    </row>
    <row r="22016">
      <c r="D22016" s="2"/>
      <c r="G22016" s="2"/>
      <c r="J22016" s="2"/>
    </row>
    <row r="22017">
      <c r="D22017" s="2"/>
      <c r="G22017" s="2"/>
      <c r="J22017" s="2"/>
    </row>
    <row r="22018">
      <c r="D22018" s="2"/>
      <c r="G22018" s="2"/>
      <c r="J22018" s="2"/>
    </row>
    <row r="22019">
      <c r="D22019" s="2"/>
      <c r="G22019" s="2"/>
      <c r="J22019" s="2"/>
    </row>
    <row r="22020">
      <c r="D22020" s="2"/>
      <c r="G22020" s="2"/>
      <c r="J22020" s="2"/>
    </row>
    <row r="22021">
      <c r="D22021" s="2"/>
      <c r="G22021" s="2"/>
      <c r="J22021" s="2"/>
    </row>
    <row r="22022">
      <c r="D22022" s="2"/>
      <c r="G22022" s="2"/>
      <c r="J22022" s="2"/>
    </row>
    <row r="22023">
      <c r="D22023" s="2"/>
      <c r="G22023" s="2"/>
      <c r="J22023" s="2"/>
    </row>
    <row r="22024">
      <c r="D22024" s="2"/>
      <c r="G22024" s="2"/>
      <c r="J22024" s="2"/>
    </row>
    <row r="22025">
      <c r="D22025" s="2"/>
      <c r="G22025" s="2"/>
      <c r="J22025" s="2"/>
    </row>
    <row r="22026">
      <c r="D22026" s="2"/>
      <c r="G22026" s="2"/>
      <c r="J22026" s="2"/>
    </row>
    <row r="22027">
      <c r="D22027" s="2"/>
      <c r="G22027" s="2"/>
      <c r="J22027" s="2"/>
    </row>
    <row r="22028">
      <c r="D22028" s="2"/>
      <c r="G22028" s="2"/>
      <c r="J22028" s="2"/>
    </row>
    <row r="22029">
      <c r="D22029" s="2"/>
      <c r="G22029" s="2"/>
      <c r="J22029" s="2"/>
    </row>
    <row r="22030">
      <c r="D22030" s="2"/>
      <c r="G22030" s="2"/>
      <c r="J22030" s="2"/>
    </row>
    <row r="22031">
      <c r="D22031" s="2"/>
      <c r="G22031" s="2"/>
      <c r="J22031" s="2"/>
    </row>
    <row r="22032">
      <c r="D22032" s="2"/>
      <c r="G22032" s="2"/>
      <c r="J22032" s="2"/>
    </row>
    <row r="22033">
      <c r="D22033" s="2"/>
      <c r="G22033" s="2"/>
      <c r="J22033" s="2"/>
    </row>
    <row r="22034">
      <c r="D22034" s="2"/>
      <c r="G22034" s="2"/>
      <c r="J22034" s="2"/>
    </row>
    <row r="22035">
      <c r="D22035" s="2"/>
      <c r="G22035" s="2"/>
      <c r="J22035" s="2"/>
    </row>
    <row r="22036">
      <c r="D22036" s="2"/>
      <c r="G22036" s="2"/>
      <c r="J22036" s="2"/>
    </row>
    <row r="22037">
      <c r="D22037" s="2"/>
      <c r="G22037" s="2"/>
      <c r="J22037" s="2"/>
    </row>
    <row r="22038">
      <c r="D22038" s="2"/>
      <c r="G22038" s="2"/>
      <c r="J22038" s="2"/>
    </row>
    <row r="22039">
      <c r="D22039" s="2"/>
      <c r="G22039" s="2"/>
      <c r="J22039" s="2"/>
    </row>
    <row r="22040">
      <c r="D22040" s="2"/>
      <c r="G22040" s="2"/>
      <c r="J22040" s="2"/>
    </row>
    <row r="22041">
      <c r="D22041" s="2"/>
      <c r="G22041" s="2"/>
      <c r="J22041" s="2"/>
    </row>
    <row r="22042">
      <c r="D22042" s="2"/>
      <c r="G22042" s="2"/>
      <c r="J22042" s="2"/>
    </row>
    <row r="22043">
      <c r="D22043" s="2"/>
      <c r="G22043" s="2"/>
      <c r="J22043" s="2"/>
    </row>
    <row r="22044">
      <c r="D22044" s="2"/>
      <c r="G22044" s="2"/>
      <c r="J22044" s="2"/>
    </row>
    <row r="22045">
      <c r="D22045" s="2"/>
      <c r="G22045" s="2"/>
      <c r="J22045" s="2"/>
    </row>
    <row r="22046">
      <c r="D22046" s="2"/>
      <c r="G22046" s="2"/>
      <c r="J22046" s="2"/>
    </row>
    <row r="22047">
      <c r="D22047" s="2"/>
      <c r="G22047" s="2"/>
      <c r="J22047" s="2"/>
    </row>
    <row r="22048">
      <c r="D22048" s="2"/>
      <c r="G22048" s="2"/>
      <c r="J22048" s="2"/>
    </row>
    <row r="22049">
      <c r="D22049" s="2"/>
      <c r="G22049" s="2"/>
      <c r="J22049" s="2"/>
    </row>
    <row r="22050">
      <c r="D22050" s="2"/>
      <c r="G22050" s="2"/>
      <c r="J22050" s="2"/>
    </row>
    <row r="22051">
      <c r="D22051" s="2"/>
      <c r="G22051" s="2"/>
      <c r="J22051" s="2"/>
    </row>
    <row r="22052">
      <c r="D22052" s="2"/>
      <c r="G22052" s="2"/>
      <c r="J22052" s="2"/>
    </row>
    <row r="22053">
      <c r="D22053" s="2"/>
      <c r="G22053" s="2"/>
      <c r="J22053" s="2"/>
    </row>
    <row r="22054">
      <c r="D22054" s="2"/>
      <c r="G22054" s="2"/>
      <c r="J22054" s="2"/>
    </row>
    <row r="22055">
      <c r="D22055" s="2"/>
      <c r="G22055" s="2"/>
      <c r="J22055" s="2"/>
    </row>
    <row r="22056">
      <c r="D22056" s="2"/>
      <c r="G22056" s="2"/>
      <c r="J22056" s="2"/>
    </row>
    <row r="22057">
      <c r="D22057" s="2"/>
      <c r="G22057" s="2"/>
      <c r="J22057" s="2"/>
    </row>
    <row r="22058">
      <c r="D22058" s="2"/>
      <c r="G22058" s="2"/>
      <c r="J22058" s="2"/>
    </row>
    <row r="22059">
      <c r="D22059" s="2"/>
      <c r="G22059" s="2"/>
      <c r="J22059" s="2"/>
    </row>
    <row r="22060">
      <c r="D22060" s="2"/>
      <c r="G22060" s="2"/>
      <c r="J22060" s="2"/>
    </row>
    <row r="22061">
      <c r="D22061" s="2"/>
      <c r="G22061" s="2"/>
      <c r="J22061" s="2"/>
    </row>
    <row r="22062">
      <c r="D22062" s="2"/>
      <c r="G22062" s="2"/>
      <c r="J22062" s="2"/>
    </row>
    <row r="22063">
      <c r="D22063" s="2"/>
      <c r="G22063" s="2"/>
      <c r="J22063" s="2"/>
    </row>
    <row r="22064">
      <c r="D22064" s="2"/>
      <c r="G22064" s="2"/>
      <c r="J22064" s="2"/>
    </row>
    <row r="22065">
      <c r="D22065" s="2"/>
      <c r="G22065" s="2"/>
      <c r="J22065" s="2"/>
    </row>
    <row r="22066">
      <c r="D22066" s="2"/>
      <c r="G22066" s="2"/>
      <c r="J22066" s="2"/>
    </row>
    <row r="22067">
      <c r="D22067" s="2"/>
      <c r="G22067" s="2"/>
      <c r="J22067" s="2"/>
    </row>
    <row r="22068">
      <c r="D22068" s="2"/>
      <c r="G22068" s="2"/>
      <c r="J22068" s="2"/>
    </row>
    <row r="22069">
      <c r="D22069" s="2"/>
      <c r="G22069" s="2"/>
      <c r="J22069" s="2"/>
    </row>
    <row r="22070">
      <c r="D22070" s="2"/>
      <c r="G22070" s="2"/>
      <c r="J22070" s="2"/>
    </row>
    <row r="22071">
      <c r="D22071" s="2"/>
      <c r="G22071" s="2"/>
      <c r="J22071" s="2"/>
    </row>
    <row r="22072">
      <c r="D22072" s="2"/>
      <c r="G22072" s="2"/>
      <c r="J22072" s="2"/>
    </row>
    <row r="22073">
      <c r="D22073" s="2"/>
      <c r="G22073" s="2"/>
      <c r="J22073" s="2"/>
    </row>
    <row r="22074">
      <c r="D22074" s="2"/>
      <c r="G22074" s="2"/>
      <c r="J22074" s="2"/>
    </row>
    <row r="22075">
      <c r="D22075" s="2"/>
      <c r="G22075" s="2"/>
      <c r="J22075" s="2"/>
    </row>
    <row r="22076">
      <c r="D22076" s="2"/>
      <c r="G22076" s="2"/>
      <c r="J22076" s="2"/>
    </row>
    <row r="22077">
      <c r="D22077" s="2"/>
      <c r="G22077" s="2"/>
      <c r="J22077" s="2"/>
    </row>
    <row r="22078">
      <c r="D22078" s="2"/>
      <c r="G22078" s="2"/>
      <c r="J22078" s="2"/>
    </row>
    <row r="22079">
      <c r="D22079" s="2"/>
      <c r="G22079" s="2"/>
      <c r="J22079" s="2"/>
    </row>
    <row r="22080">
      <c r="D22080" s="2"/>
      <c r="G22080" s="2"/>
      <c r="J22080" s="2"/>
    </row>
    <row r="22081">
      <c r="D22081" s="2"/>
      <c r="G22081" s="2"/>
      <c r="J22081" s="2"/>
    </row>
    <row r="22082">
      <c r="D22082" s="2"/>
      <c r="G22082" s="2"/>
      <c r="J22082" s="2"/>
    </row>
    <row r="22083">
      <c r="D22083" s="2"/>
      <c r="G22083" s="2"/>
      <c r="J22083" s="2"/>
    </row>
    <row r="22084">
      <c r="D22084" s="2"/>
      <c r="G22084" s="2"/>
      <c r="J22084" s="2"/>
    </row>
    <row r="22085">
      <c r="D22085" s="2"/>
      <c r="G22085" s="2"/>
      <c r="J22085" s="2"/>
    </row>
    <row r="22086">
      <c r="D22086" s="2"/>
      <c r="G22086" s="2"/>
      <c r="J22086" s="2"/>
    </row>
    <row r="22087">
      <c r="D22087" s="2"/>
      <c r="G22087" s="2"/>
      <c r="J22087" s="2"/>
    </row>
    <row r="22088">
      <c r="D22088" s="2"/>
      <c r="G22088" s="2"/>
      <c r="J22088" s="2"/>
    </row>
    <row r="22089">
      <c r="D22089" s="2"/>
      <c r="G22089" s="2"/>
      <c r="J22089" s="2"/>
    </row>
    <row r="22090">
      <c r="D22090" s="2"/>
      <c r="G22090" s="2"/>
      <c r="J22090" s="2"/>
    </row>
    <row r="22091">
      <c r="D22091" s="2"/>
      <c r="G22091" s="2"/>
      <c r="J22091" s="2"/>
    </row>
    <row r="22092">
      <c r="D22092" s="2"/>
      <c r="G22092" s="2"/>
      <c r="J22092" s="2"/>
    </row>
    <row r="22093">
      <c r="D22093" s="2"/>
      <c r="G22093" s="2"/>
      <c r="J22093" s="2"/>
    </row>
    <row r="22094">
      <c r="D22094" s="2"/>
      <c r="G22094" s="2"/>
      <c r="J22094" s="2"/>
    </row>
    <row r="22095">
      <c r="D22095" s="2"/>
      <c r="G22095" s="2"/>
      <c r="J22095" s="2"/>
    </row>
    <row r="22096">
      <c r="D22096" s="2"/>
      <c r="G22096" s="2"/>
      <c r="J22096" s="2"/>
    </row>
    <row r="22097">
      <c r="D22097" s="2"/>
      <c r="G22097" s="2"/>
      <c r="J22097" s="2"/>
    </row>
    <row r="22098">
      <c r="D22098" s="2"/>
      <c r="G22098" s="2"/>
      <c r="J22098" s="2"/>
    </row>
    <row r="22099">
      <c r="D22099" s="2"/>
      <c r="G22099" s="2"/>
      <c r="J22099" s="2"/>
    </row>
    <row r="22100">
      <c r="D22100" s="2"/>
      <c r="G22100" s="2"/>
      <c r="J22100" s="2"/>
    </row>
    <row r="22101">
      <c r="D22101" s="2"/>
      <c r="G22101" s="2"/>
      <c r="J22101" s="2"/>
    </row>
    <row r="22102">
      <c r="D22102" s="2"/>
      <c r="G22102" s="2"/>
      <c r="J22102" s="2"/>
    </row>
    <row r="22103">
      <c r="D22103" s="2"/>
      <c r="G22103" s="2"/>
      <c r="J22103" s="2"/>
    </row>
    <row r="22104">
      <c r="D22104" s="2"/>
      <c r="G22104" s="2"/>
      <c r="J22104" s="2"/>
    </row>
    <row r="22105">
      <c r="D22105" s="2"/>
      <c r="G22105" s="2"/>
      <c r="J22105" s="2"/>
    </row>
    <row r="22106">
      <c r="D22106" s="2"/>
      <c r="G22106" s="2"/>
      <c r="J22106" s="2"/>
    </row>
    <row r="22107">
      <c r="D22107" s="2"/>
      <c r="G22107" s="2"/>
      <c r="J22107" s="2"/>
    </row>
    <row r="22108">
      <c r="D22108" s="2"/>
      <c r="G22108" s="2"/>
      <c r="J22108" s="2"/>
    </row>
    <row r="22109">
      <c r="D22109" s="2"/>
      <c r="G22109" s="2"/>
      <c r="J22109" s="2"/>
    </row>
    <row r="22110">
      <c r="D22110" s="2"/>
      <c r="G22110" s="2"/>
      <c r="J22110" s="2"/>
    </row>
    <row r="22111">
      <c r="D22111" s="2"/>
      <c r="G22111" s="2"/>
      <c r="J22111" s="2"/>
    </row>
    <row r="22112">
      <c r="D22112" s="2"/>
      <c r="G22112" s="2"/>
      <c r="J22112" s="2"/>
    </row>
    <row r="22113">
      <c r="D22113" s="2"/>
      <c r="G22113" s="2"/>
      <c r="J22113" s="2"/>
    </row>
    <row r="22114">
      <c r="D22114" s="2"/>
      <c r="G22114" s="2"/>
      <c r="J22114" s="2"/>
    </row>
    <row r="22115">
      <c r="D22115" s="2"/>
      <c r="G22115" s="2"/>
      <c r="J22115" s="2"/>
    </row>
    <row r="22116">
      <c r="D22116" s="2"/>
      <c r="G22116" s="2"/>
      <c r="J22116" s="2"/>
    </row>
    <row r="22117">
      <c r="D22117" s="2"/>
      <c r="G22117" s="2"/>
      <c r="J22117" s="2"/>
    </row>
    <row r="22118">
      <c r="D22118" s="2"/>
      <c r="G22118" s="2"/>
      <c r="J22118" s="2"/>
    </row>
    <row r="22119">
      <c r="D22119" s="2"/>
      <c r="G22119" s="2"/>
      <c r="J22119" s="2"/>
    </row>
    <row r="22120">
      <c r="D22120" s="2"/>
      <c r="G22120" s="2"/>
      <c r="J22120" s="2"/>
    </row>
    <row r="22121">
      <c r="D22121" s="2"/>
      <c r="G22121" s="2"/>
      <c r="J22121" s="2"/>
    </row>
    <row r="22122">
      <c r="D22122" s="2"/>
      <c r="G22122" s="2"/>
      <c r="J22122" s="2"/>
    </row>
    <row r="22123">
      <c r="D22123" s="2"/>
      <c r="G22123" s="2"/>
      <c r="J22123" s="2"/>
    </row>
    <row r="22124">
      <c r="D22124" s="2"/>
      <c r="G22124" s="2"/>
      <c r="J22124" s="2"/>
    </row>
    <row r="22125">
      <c r="D22125" s="2"/>
      <c r="G22125" s="2"/>
      <c r="J22125" s="2"/>
    </row>
    <row r="22126">
      <c r="D22126" s="2"/>
      <c r="G22126" s="2"/>
      <c r="J22126" s="2"/>
    </row>
    <row r="22127">
      <c r="D22127" s="2"/>
      <c r="G22127" s="2"/>
      <c r="J22127" s="2"/>
    </row>
    <row r="22128">
      <c r="D22128" s="2"/>
      <c r="G22128" s="2"/>
      <c r="J22128" s="2"/>
    </row>
    <row r="22129">
      <c r="D22129" s="2"/>
      <c r="G22129" s="2"/>
      <c r="J22129" s="2"/>
    </row>
    <row r="22130">
      <c r="D22130" s="2"/>
      <c r="G22130" s="2"/>
      <c r="J22130" s="2"/>
    </row>
    <row r="22131">
      <c r="D22131" s="2"/>
      <c r="G22131" s="2"/>
      <c r="J22131" s="2"/>
    </row>
    <row r="22132">
      <c r="D22132" s="2"/>
      <c r="G22132" s="2"/>
      <c r="J22132" s="2"/>
    </row>
    <row r="22133">
      <c r="D22133" s="2"/>
      <c r="G22133" s="2"/>
      <c r="J22133" s="2"/>
    </row>
    <row r="22134">
      <c r="D22134" s="2"/>
      <c r="G22134" s="2"/>
      <c r="J22134" s="2"/>
    </row>
    <row r="22135">
      <c r="D22135" s="2"/>
      <c r="G22135" s="2"/>
      <c r="J22135" s="2"/>
    </row>
    <row r="22136">
      <c r="D22136" s="2"/>
      <c r="G22136" s="2"/>
      <c r="J22136" s="2"/>
    </row>
    <row r="22137">
      <c r="D22137" s="2"/>
      <c r="G22137" s="2"/>
      <c r="J22137" s="2"/>
    </row>
    <row r="22138">
      <c r="D22138" s="2"/>
      <c r="G22138" s="2"/>
      <c r="J22138" s="2"/>
    </row>
    <row r="22139">
      <c r="D22139" s="2"/>
      <c r="G22139" s="2"/>
      <c r="J22139" s="2"/>
    </row>
    <row r="22140">
      <c r="D22140" s="2"/>
      <c r="G22140" s="2"/>
      <c r="J22140" s="2"/>
    </row>
    <row r="22141">
      <c r="D22141" s="2"/>
      <c r="G22141" s="2"/>
      <c r="J22141" s="2"/>
    </row>
    <row r="22142">
      <c r="D22142" s="2"/>
      <c r="G22142" s="2"/>
      <c r="J22142" s="2"/>
    </row>
    <row r="22143">
      <c r="D22143" s="2"/>
      <c r="G22143" s="2"/>
      <c r="J22143" s="2"/>
    </row>
    <row r="22144">
      <c r="D22144" s="2"/>
      <c r="G22144" s="2"/>
      <c r="J22144" s="2"/>
    </row>
    <row r="22145">
      <c r="D22145" s="2"/>
      <c r="G22145" s="2"/>
      <c r="J22145" s="2"/>
    </row>
    <row r="22146">
      <c r="D22146" s="2"/>
      <c r="G22146" s="2"/>
      <c r="J22146" s="2"/>
    </row>
    <row r="22147">
      <c r="D22147" s="2"/>
      <c r="G22147" s="2"/>
      <c r="J22147" s="2"/>
    </row>
    <row r="22148">
      <c r="D22148" s="2"/>
      <c r="G22148" s="2"/>
      <c r="J22148" s="2"/>
    </row>
    <row r="22149">
      <c r="D22149" s="2"/>
      <c r="G22149" s="2"/>
      <c r="J22149" s="2"/>
    </row>
    <row r="22150">
      <c r="D22150" s="2"/>
      <c r="G22150" s="2"/>
      <c r="J22150" s="2"/>
    </row>
    <row r="22151">
      <c r="D22151" s="2"/>
      <c r="G22151" s="2"/>
      <c r="J22151" s="2"/>
    </row>
    <row r="22152">
      <c r="D22152" s="2"/>
      <c r="G22152" s="2"/>
      <c r="J22152" s="2"/>
    </row>
    <row r="22153">
      <c r="D22153" s="2"/>
      <c r="G22153" s="2"/>
      <c r="J22153" s="2"/>
    </row>
    <row r="22154">
      <c r="D22154" s="2"/>
      <c r="G22154" s="2"/>
      <c r="J22154" s="2"/>
    </row>
    <row r="22155">
      <c r="D22155" s="2"/>
      <c r="G22155" s="2"/>
      <c r="J22155" s="2"/>
    </row>
    <row r="22156">
      <c r="D22156" s="2"/>
      <c r="G22156" s="2"/>
      <c r="J22156" s="2"/>
    </row>
    <row r="22157">
      <c r="D22157" s="2"/>
      <c r="G22157" s="2"/>
      <c r="J22157" s="2"/>
    </row>
    <row r="22158">
      <c r="D22158" s="2"/>
      <c r="G22158" s="2"/>
      <c r="J22158" s="2"/>
    </row>
    <row r="22159">
      <c r="D22159" s="2"/>
      <c r="G22159" s="2"/>
      <c r="J22159" s="2"/>
    </row>
    <row r="22160">
      <c r="D22160" s="2"/>
      <c r="G22160" s="2"/>
      <c r="J22160" s="2"/>
    </row>
    <row r="22161">
      <c r="D22161" s="2"/>
      <c r="G22161" s="2"/>
      <c r="J22161" s="2"/>
    </row>
    <row r="22162">
      <c r="D22162" s="2"/>
      <c r="G22162" s="2"/>
      <c r="J22162" s="2"/>
    </row>
    <row r="22163">
      <c r="D22163" s="2"/>
      <c r="G22163" s="2"/>
      <c r="J22163" s="2"/>
    </row>
    <row r="22164">
      <c r="D22164" s="2"/>
      <c r="G22164" s="2"/>
      <c r="J22164" s="2"/>
    </row>
    <row r="22165">
      <c r="D22165" s="2"/>
      <c r="G22165" s="2"/>
      <c r="J22165" s="2"/>
    </row>
    <row r="22166">
      <c r="D22166" s="2"/>
      <c r="G22166" s="2"/>
      <c r="J22166" s="2"/>
    </row>
    <row r="22167">
      <c r="D22167" s="2"/>
      <c r="G22167" s="2"/>
      <c r="J22167" s="2"/>
    </row>
    <row r="22168">
      <c r="D22168" s="2"/>
      <c r="G22168" s="2"/>
      <c r="J22168" s="2"/>
    </row>
    <row r="22169">
      <c r="D22169" s="2"/>
      <c r="G22169" s="2"/>
      <c r="J22169" s="2"/>
    </row>
    <row r="22170">
      <c r="D22170" s="2"/>
      <c r="G22170" s="2"/>
      <c r="J22170" s="2"/>
    </row>
    <row r="22171">
      <c r="D22171" s="2"/>
      <c r="G22171" s="2"/>
      <c r="J22171" s="2"/>
    </row>
    <row r="22172">
      <c r="D22172" s="2"/>
      <c r="G22172" s="2"/>
      <c r="J22172" s="2"/>
    </row>
    <row r="22173">
      <c r="D22173" s="2"/>
      <c r="G22173" s="2"/>
      <c r="J22173" s="2"/>
    </row>
    <row r="22174">
      <c r="D22174" s="2"/>
      <c r="G22174" s="2"/>
      <c r="J22174" s="2"/>
    </row>
    <row r="22175">
      <c r="D22175" s="2"/>
      <c r="G22175" s="2"/>
      <c r="J22175" s="2"/>
    </row>
    <row r="22176">
      <c r="D22176" s="2"/>
      <c r="G22176" s="2"/>
      <c r="J22176" s="2"/>
    </row>
    <row r="22177">
      <c r="D22177" s="2"/>
      <c r="G22177" s="2"/>
      <c r="J22177" s="2"/>
    </row>
    <row r="22178">
      <c r="D22178" s="2"/>
      <c r="G22178" s="2"/>
      <c r="J22178" s="2"/>
    </row>
    <row r="22179">
      <c r="D22179" s="2"/>
      <c r="G22179" s="2"/>
      <c r="J22179" s="2"/>
    </row>
    <row r="22180">
      <c r="D22180" s="2"/>
      <c r="G22180" s="2"/>
      <c r="J22180" s="2"/>
    </row>
    <row r="22181">
      <c r="D22181" s="2"/>
      <c r="G22181" s="2"/>
      <c r="J22181" s="2"/>
    </row>
    <row r="22182">
      <c r="D22182" s="2"/>
      <c r="G22182" s="2"/>
      <c r="J22182" s="2"/>
    </row>
    <row r="22183">
      <c r="D22183" s="2"/>
      <c r="G22183" s="2"/>
      <c r="J22183" s="2"/>
    </row>
    <row r="22184">
      <c r="D22184" s="2"/>
      <c r="G22184" s="2"/>
      <c r="J22184" s="2"/>
    </row>
    <row r="22185">
      <c r="D22185" s="2"/>
      <c r="G22185" s="2"/>
      <c r="J22185" s="2"/>
    </row>
    <row r="22186">
      <c r="D22186" s="2"/>
      <c r="G22186" s="2"/>
      <c r="J22186" s="2"/>
    </row>
    <row r="22187">
      <c r="D22187" s="2"/>
      <c r="G22187" s="2"/>
      <c r="J22187" s="2"/>
    </row>
    <row r="22188">
      <c r="D22188" s="2"/>
      <c r="G22188" s="2"/>
      <c r="J22188" s="2"/>
    </row>
    <row r="22189">
      <c r="D22189" s="2"/>
      <c r="G22189" s="2"/>
      <c r="J22189" s="2"/>
    </row>
    <row r="22190">
      <c r="D22190" s="2"/>
      <c r="G22190" s="2"/>
      <c r="J22190" s="2"/>
    </row>
    <row r="22191">
      <c r="D22191" s="2"/>
      <c r="G22191" s="2"/>
      <c r="J22191" s="2"/>
    </row>
    <row r="22192">
      <c r="D22192" s="2"/>
      <c r="G22192" s="2"/>
      <c r="J22192" s="2"/>
    </row>
    <row r="22193">
      <c r="D22193" s="2"/>
      <c r="G22193" s="2"/>
      <c r="J22193" s="2"/>
    </row>
    <row r="22194">
      <c r="D22194" s="2"/>
      <c r="G22194" s="2"/>
      <c r="J22194" s="2"/>
    </row>
    <row r="22195">
      <c r="D22195" s="2"/>
      <c r="G22195" s="2"/>
      <c r="J22195" s="2"/>
    </row>
    <row r="22196">
      <c r="D22196" s="2"/>
      <c r="G22196" s="2"/>
      <c r="J22196" s="2"/>
    </row>
    <row r="22197">
      <c r="D22197" s="2"/>
      <c r="G22197" s="2"/>
      <c r="J22197" s="2"/>
    </row>
    <row r="22198">
      <c r="D22198" s="2"/>
      <c r="G22198" s="2"/>
      <c r="J22198" s="2"/>
    </row>
    <row r="22199">
      <c r="D22199" s="2"/>
      <c r="G22199" s="2"/>
      <c r="J22199" s="2"/>
    </row>
    <row r="22200">
      <c r="D22200" s="2"/>
      <c r="G22200" s="2"/>
      <c r="J22200" s="2"/>
    </row>
    <row r="22201">
      <c r="D22201" s="2"/>
      <c r="G22201" s="2"/>
      <c r="J22201" s="2"/>
    </row>
    <row r="22202">
      <c r="D22202" s="2"/>
      <c r="G22202" s="2"/>
      <c r="J22202" s="2"/>
    </row>
    <row r="22203">
      <c r="D22203" s="2"/>
      <c r="G22203" s="2"/>
      <c r="J22203" s="2"/>
    </row>
    <row r="22204">
      <c r="D22204" s="2"/>
      <c r="G22204" s="2"/>
      <c r="J22204" s="2"/>
    </row>
    <row r="22205">
      <c r="D22205" s="2"/>
      <c r="G22205" s="2"/>
      <c r="J22205" s="2"/>
    </row>
    <row r="22206">
      <c r="D22206" s="2"/>
      <c r="G22206" s="2"/>
      <c r="J22206" s="2"/>
    </row>
    <row r="22207">
      <c r="D22207" s="2"/>
      <c r="G22207" s="2"/>
      <c r="J22207" s="2"/>
    </row>
    <row r="22208">
      <c r="D22208" s="2"/>
      <c r="G22208" s="2"/>
      <c r="J22208" s="2"/>
    </row>
    <row r="22209">
      <c r="D22209" s="2"/>
      <c r="G22209" s="2"/>
      <c r="J22209" s="2"/>
    </row>
    <row r="22210">
      <c r="D22210" s="2"/>
      <c r="G22210" s="2"/>
      <c r="J22210" s="2"/>
    </row>
    <row r="22211">
      <c r="D22211" s="2"/>
      <c r="G22211" s="2"/>
      <c r="J22211" s="2"/>
    </row>
    <row r="22212">
      <c r="D22212" s="2"/>
      <c r="G22212" s="2"/>
      <c r="J22212" s="2"/>
    </row>
    <row r="22213">
      <c r="D22213" s="2"/>
      <c r="G22213" s="2"/>
      <c r="J22213" s="2"/>
    </row>
    <row r="22214">
      <c r="D22214" s="2"/>
      <c r="G22214" s="2"/>
      <c r="J22214" s="2"/>
    </row>
    <row r="22215">
      <c r="D22215" s="2"/>
      <c r="G22215" s="2"/>
      <c r="J22215" s="2"/>
    </row>
    <row r="22216">
      <c r="D22216" s="2"/>
      <c r="G22216" s="2"/>
      <c r="J22216" s="2"/>
    </row>
    <row r="22217">
      <c r="D22217" s="2"/>
      <c r="G22217" s="2"/>
      <c r="J22217" s="2"/>
    </row>
    <row r="22218">
      <c r="D22218" s="2"/>
      <c r="G22218" s="2"/>
      <c r="J22218" s="2"/>
    </row>
    <row r="22219">
      <c r="D22219" s="2"/>
      <c r="G22219" s="2"/>
      <c r="J22219" s="2"/>
    </row>
    <row r="22220">
      <c r="D22220" s="2"/>
      <c r="G22220" s="2"/>
      <c r="J22220" s="2"/>
    </row>
    <row r="22221">
      <c r="D22221" s="2"/>
      <c r="G22221" s="2"/>
      <c r="J22221" s="2"/>
    </row>
    <row r="22222">
      <c r="D22222" s="2"/>
      <c r="G22222" s="2"/>
      <c r="J22222" s="2"/>
    </row>
    <row r="22223">
      <c r="D22223" s="2"/>
      <c r="G22223" s="2"/>
      <c r="J22223" s="2"/>
    </row>
    <row r="22224">
      <c r="D22224" s="2"/>
      <c r="G22224" s="2"/>
      <c r="J22224" s="2"/>
    </row>
    <row r="22225">
      <c r="D22225" s="2"/>
      <c r="G22225" s="2"/>
      <c r="J22225" s="2"/>
    </row>
    <row r="22226">
      <c r="D22226" s="2"/>
      <c r="G22226" s="2"/>
      <c r="J22226" s="2"/>
    </row>
    <row r="22227">
      <c r="D22227" s="2"/>
      <c r="G22227" s="2"/>
      <c r="J22227" s="2"/>
    </row>
    <row r="22228">
      <c r="D22228" s="2"/>
      <c r="G22228" s="2"/>
      <c r="J22228" s="2"/>
    </row>
    <row r="22229">
      <c r="D22229" s="2"/>
      <c r="G22229" s="2"/>
      <c r="J22229" s="2"/>
    </row>
    <row r="22230">
      <c r="D22230" s="2"/>
      <c r="G22230" s="2"/>
      <c r="J22230" s="2"/>
    </row>
    <row r="22231">
      <c r="D22231" s="2"/>
      <c r="G22231" s="2"/>
      <c r="J22231" s="2"/>
    </row>
    <row r="22232">
      <c r="D22232" s="2"/>
      <c r="G22232" s="2"/>
      <c r="J22232" s="2"/>
    </row>
    <row r="22233">
      <c r="D22233" s="2"/>
      <c r="G22233" s="2"/>
      <c r="J22233" s="2"/>
    </row>
    <row r="22234">
      <c r="D22234" s="2"/>
      <c r="G22234" s="2"/>
      <c r="J22234" s="2"/>
    </row>
    <row r="22235">
      <c r="D22235" s="2"/>
      <c r="G22235" s="2"/>
      <c r="J22235" s="2"/>
    </row>
    <row r="22236">
      <c r="D22236" s="2"/>
      <c r="G22236" s="2"/>
      <c r="J22236" s="2"/>
    </row>
    <row r="22237">
      <c r="D22237" s="2"/>
      <c r="G22237" s="2"/>
      <c r="J22237" s="2"/>
    </row>
    <row r="22238">
      <c r="D22238" s="2"/>
      <c r="G22238" s="2"/>
      <c r="J22238" s="2"/>
    </row>
    <row r="22239">
      <c r="D22239" s="2"/>
      <c r="G22239" s="2"/>
      <c r="J22239" s="2"/>
    </row>
    <row r="22240">
      <c r="D22240" s="2"/>
      <c r="G22240" s="2"/>
      <c r="J22240" s="2"/>
    </row>
    <row r="22241">
      <c r="D22241" s="2"/>
      <c r="G22241" s="2"/>
      <c r="J22241" s="2"/>
    </row>
    <row r="22242">
      <c r="D22242" s="2"/>
      <c r="G22242" s="2"/>
      <c r="J22242" s="2"/>
    </row>
    <row r="22243">
      <c r="D22243" s="2"/>
      <c r="G22243" s="2"/>
      <c r="J22243" s="2"/>
    </row>
    <row r="22244">
      <c r="D22244" s="2"/>
      <c r="G22244" s="2"/>
      <c r="J22244" s="2"/>
    </row>
    <row r="22245">
      <c r="D22245" s="2"/>
      <c r="G22245" s="2"/>
      <c r="J22245" s="2"/>
    </row>
    <row r="22246">
      <c r="D22246" s="2"/>
      <c r="G22246" s="2"/>
      <c r="J22246" s="2"/>
    </row>
    <row r="22247">
      <c r="D22247" s="2"/>
      <c r="G22247" s="2"/>
      <c r="J22247" s="2"/>
    </row>
    <row r="22248">
      <c r="D22248" s="2"/>
      <c r="G22248" s="2"/>
      <c r="J22248" s="2"/>
    </row>
    <row r="22249">
      <c r="D22249" s="2"/>
      <c r="G22249" s="2"/>
      <c r="J22249" s="2"/>
    </row>
    <row r="22250">
      <c r="D22250" s="2"/>
      <c r="G22250" s="2"/>
      <c r="J22250" s="2"/>
    </row>
    <row r="22251">
      <c r="D22251" s="2"/>
      <c r="G22251" s="2"/>
      <c r="J22251" s="2"/>
    </row>
    <row r="22252">
      <c r="D22252" s="2"/>
      <c r="G22252" s="2"/>
      <c r="J22252" s="2"/>
    </row>
    <row r="22253">
      <c r="D22253" s="2"/>
      <c r="G22253" s="2"/>
      <c r="J22253" s="2"/>
    </row>
    <row r="22254">
      <c r="D22254" s="2"/>
      <c r="G22254" s="2"/>
      <c r="J22254" s="2"/>
    </row>
    <row r="22255">
      <c r="D22255" s="2"/>
      <c r="G22255" s="2"/>
      <c r="J22255" s="2"/>
    </row>
    <row r="22256">
      <c r="D22256" s="2"/>
      <c r="G22256" s="2"/>
      <c r="J22256" s="2"/>
    </row>
    <row r="22257">
      <c r="D22257" s="2"/>
      <c r="G22257" s="2"/>
      <c r="J22257" s="2"/>
    </row>
    <row r="22258">
      <c r="D22258" s="2"/>
      <c r="G22258" s="2"/>
      <c r="J22258" s="2"/>
    </row>
    <row r="22259">
      <c r="D22259" s="2"/>
      <c r="G22259" s="2"/>
      <c r="J22259" s="2"/>
    </row>
    <row r="22260">
      <c r="D22260" s="2"/>
      <c r="G22260" s="2"/>
      <c r="J22260" s="2"/>
    </row>
    <row r="22261">
      <c r="D22261" s="2"/>
      <c r="G22261" s="2"/>
      <c r="J22261" s="2"/>
    </row>
    <row r="22262">
      <c r="D22262" s="2"/>
      <c r="G22262" s="2"/>
      <c r="J22262" s="2"/>
    </row>
    <row r="22263">
      <c r="D22263" s="2"/>
      <c r="G22263" s="2"/>
      <c r="J22263" s="2"/>
    </row>
    <row r="22264">
      <c r="D22264" s="2"/>
      <c r="G22264" s="2"/>
      <c r="J22264" s="2"/>
    </row>
    <row r="22265">
      <c r="D22265" s="2"/>
      <c r="G22265" s="2"/>
      <c r="J22265" s="2"/>
    </row>
    <row r="22266">
      <c r="D22266" s="2"/>
      <c r="G22266" s="2"/>
      <c r="J22266" s="2"/>
    </row>
    <row r="22267">
      <c r="D22267" s="2"/>
      <c r="G22267" s="2"/>
      <c r="J22267" s="2"/>
    </row>
    <row r="22268">
      <c r="D22268" s="2"/>
      <c r="G22268" s="2"/>
      <c r="J22268" s="2"/>
    </row>
    <row r="22269">
      <c r="D22269" s="2"/>
      <c r="G22269" s="2"/>
      <c r="J22269" s="2"/>
    </row>
    <row r="22270">
      <c r="D22270" s="2"/>
      <c r="G22270" s="2"/>
      <c r="J22270" s="2"/>
    </row>
    <row r="22271">
      <c r="D22271" s="2"/>
      <c r="G22271" s="2"/>
      <c r="J22271" s="2"/>
    </row>
    <row r="22272">
      <c r="D22272" s="2"/>
      <c r="G22272" s="2"/>
      <c r="J22272" s="2"/>
    </row>
    <row r="22273">
      <c r="D22273" s="2"/>
      <c r="G22273" s="2"/>
      <c r="J22273" s="2"/>
    </row>
    <row r="22274">
      <c r="D22274" s="2"/>
      <c r="G22274" s="2"/>
      <c r="J22274" s="2"/>
    </row>
    <row r="22275">
      <c r="D22275" s="2"/>
      <c r="G22275" s="2"/>
      <c r="J22275" s="2"/>
    </row>
    <row r="22276">
      <c r="D22276" s="2"/>
      <c r="G22276" s="2"/>
      <c r="J22276" s="2"/>
    </row>
    <row r="22277">
      <c r="D22277" s="2"/>
      <c r="G22277" s="2"/>
      <c r="J22277" s="2"/>
    </row>
    <row r="22278">
      <c r="D22278" s="2"/>
      <c r="G22278" s="2"/>
      <c r="J22278" s="2"/>
    </row>
    <row r="22279">
      <c r="D22279" s="2"/>
      <c r="G22279" s="2"/>
      <c r="J22279" s="2"/>
    </row>
    <row r="22280">
      <c r="D22280" s="2"/>
      <c r="G22280" s="2"/>
      <c r="J22280" s="2"/>
    </row>
    <row r="22281">
      <c r="D22281" s="2"/>
      <c r="G22281" s="2"/>
      <c r="J22281" s="2"/>
    </row>
    <row r="22282">
      <c r="D22282" s="2"/>
      <c r="G22282" s="2"/>
      <c r="J22282" s="2"/>
    </row>
    <row r="22283">
      <c r="D22283" s="2"/>
      <c r="G22283" s="2"/>
      <c r="J22283" s="2"/>
    </row>
    <row r="22284">
      <c r="D22284" s="2"/>
      <c r="G22284" s="2"/>
      <c r="J22284" s="2"/>
    </row>
    <row r="22285">
      <c r="D22285" s="2"/>
      <c r="G22285" s="2"/>
      <c r="J22285" s="2"/>
    </row>
    <row r="22286">
      <c r="D22286" s="2"/>
      <c r="G22286" s="2"/>
      <c r="J22286" s="2"/>
    </row>
    <row r="22287">
      <c r="D22287" s="2"/>
      <c r="G22287" s="2"/>
      <c r="J22287" s="2"/>
    </row>
    <row r="22288">
      <c r="D22288" s="2"/>
      <c r="G22288" s="2"/>
      <c r="J22288" s="2"/>
    </row>
    <row r="22289">
      <c r="D22289" s="2"/>
      <c r="G22289" s="2"/>
      <c r="J22289" s="2"/>
    </row>
    <row r="22290">
      <c r="D22290" s="2"/>
      <c r="G22290" s="2"/>
      <c r="J22290" s="2"/>
    </row>
    <row r="22291">
      <c r="D22291" s="2"/>
      <c r="G22291" s="2"/>
      <c r="J22291" s="2"/>
    </row>
    <row r="22292">
      <c r="D22292" s="2"/>
      <c r="G22292" s="2"/>
      <c r="J22292" s="2"/>
    </row>
    <row r="22293">
      <c r="D22293" s="2"/>
      <c r="G22293" s="2"/>
      <c r="J22293" s="2"/>
    </row>
    <row r="22294">
      <c r="D22294" s="2"/>
      <c r="G22294" s="2"/>
      <c r="J22294" s="2"/>
    </row>
    <row r="22295">
      <c r="D22295" s="2"/>
      <c r="G22295" s="2"/>
      <c r="J22295" s="2"/>
    </row>
    <row r="22296">
      <c r="D22296" s="2"/>
      <c r="G22296" s="2"/>
      <c r="J22296" s="2"/>
    </row>
    <row r="22297">
      <c r="D22297" s="2"/>
      <c r="G22297" s="2"/>
      <c r="J22297" s="2"/>
    </row>
    <row r="22298">
      <c r="D22298" s="2"/>
      <c r="G22298" s="2"/>
      <c r="J22298" s="2"/>
    </row>
    <row r="22299">
      <c r="D22299" s="2"/>
      <c r="G22299" s="2"/>
      <c r="J22299" s="2"/>
    </row>
    <row r="22300">
      <c r="D22300" s="2"/>
      <c r="G22300" s="2"/>
      <c r="J22300" s="2"/>
    </row>
    <row r="22301">
      <c r="D22301" s="2"/>
      <c r="G22301" s="2"/>
      <c r="J22301" s="2"/>
    </row>
    <row r="22302">
      <c r="D22302" s="2"/>
      <c r="G22302" s="2"/>
      <c r="J22302" s="2"/>
    </row>
    <row r="22303">
      <c r="D22303" s="2"/>
      <c r="G22303" s="2"/>
      <c r="J22303" s="2"/>
    </row>
    <row r="22304">
      <c r="D22304" s="2"/>
      <c r="G22304" s="2"/>
      <c r="J22304" s="2"/>
    </row>
    <row r="22305">
      <c r="D22305" s="2"/>
      <c r="G22305" s="2"/>
      <c r="J22305" s="2"/>
    </row>
    <row r="22306">
      <c r="D22306" s="2"/>
      <c r="G22306" s="2"/>
      <c r="J22306" s="2"/>
    </row>
    <row r="22307">
      <c r="D22307" s="2"/>
      <c r="G22307" s="2"/>
      <c r="J22307" s="2"/>
    </row>
    <row r="22308">
      <c r="D22308" s="2"/>
      <c r="G22308" s="2"/>
      <c r="J22308" s="2"/>
    </row>
    <row r="22309">
      <c r="D22309" s="2"/>
      <c r="G22309" s="2"/>
      <c r="J22309" s="2"/>
    </row>
    <row r="22310">
      <c r="D22310" s="2"/>
      <c r="G22310" s="2"/>
      <c r="J22310" s="2"/>
    </row>
    <row r="22311">
      <c r="D22311" s="2"/>
      <c r="G22311" s="2"/>
      <c r="J22311" s="2"/>
    </row>
    <row r="22312">
      <c r="D22312" s="2"/>
      <c r="G22312" s="2"/>
      <c r="J22312" s="2"/>
    </row>
    <row r="22313">
      <c r="D22313" s="2"/>
      <c r="G22313" s="2"/>
      <c r="J22313" s="2"/>
    </row>
    <row r="22314">
      <c r="D22314" s="2"/>
      <c r="G22314" s="2"/>
      <c r="J22314" s="2"/>
    </row>
    <row r="22315">
      <c r="D22315" s="2"/>
      <c r="G22315" s="2"/>
      <c r="J22315" s="2"/>
    </row>
    <row r="22316">
      <c r="D22316" s="2"/>
      <c r="G22316" s="2"/>
      <c r="J22316" s="2"/>
    </row>
    <row r="22317">
      <c r="D22317" s="2"/>
      <c r="G22317" s="2"/>
      <c r="J22317" s="2"/>
    </row>
    <row r="22318">
      <c r="D22318" s="2"/>
      <c r="G22318" s="2"/>
      <c r="J22318" s="2"/>
    </row>
    <row r="22319">
      <c r="D22319" s="2"/>
      <c r="G22319" s="2"/>
      <c r="J22319" s="2"/>
    </row>
    <row r="22320">
      <c r="D22320" s="2"/>
      <c r="G22320" s="2"/>
      <c r="J22320" s="2"/>
    </row>
    <row r="22321">
      <c r="D22321" s="2"/>
      <c r="G22321" s="2"/>
      <c r="J22321" s="2"/>
    </row>
    <row r="22322">
      <c r="D22322" s="2"/>
      <c r="G22322" s="2"/>
      <c r="J22322" s="2"/>
    </row>
    <row r="22323">
      <c r="D22323" s="2"/>
      <c r="G22323" s="2"/>
      <c r="J22323" s="2"/>
    </row>
    <row r="22324">
      <c r="D22324" s="2"/>
      <c r="G22324" s="2"/>
      <c r="J22324" s="2"/>
    </row>
    <row r="22325">
      <c r="D22325" s="2"/>
      <c r="G22325" s="2"/>
      <c r="J22325" s="2"/>
    </row>
    <row r="22326">
      <c r="D22326" s="2"/>
      <c r="G22326" s="2"/>
      <c r="J22326" s="2"/>
    </row>
    <row r="22327">
      <c r="D22327" s="2"/>
      <c r="G22327" s="2"/>
      <c r="J22327" s="2"/>
    </row>
    <row r="22328">
      <c r="D22328" s="2"/>
      <c r="G22328" s="2"/>
      <c r="J22328" s="2"/>
    </row>
    <row r="22329">
      <c r="D22329" s="2"/>
      <c r="G22329" s="2"/>
      <c r="J22329" s="2"/>
    </row>
    <row r="22330">
      <c r="D22330" s="2"/>
      <c r="G22330" s="2"/>
      <c r="J22330" s="2"/>
    </row>
    <row r="22331">
      <c r="D22331" s="2"/>
      <c r="G22331" s="2"/>
      <c r="J22331" s="2"/>
    </row>
    <row r="22332">
      <c r="D22332" s="2"/>
      <c r="G22332" s="2"/>
      <c r="J22332" s="2"/>
    </row>
    <row r="22333">
      <c r="D22333" s="2"/>
      <c r="G22333" s="2"/>
      <c r="J22333" s="2"/>
    </row>
    <row r="22334">
      <c r="D22334" s="2"/>
      <c r="G22334" s="2"/>
      <c r="J22334" s="2"/>
    </row>
    <row r="22335">
      <c r="D22335" s="2"/>
      <c r="G22335" s="2"/>
      <c r="J22335" s="2"/>
    </row>
    <row r="22336">
      <c r="D22336" s="2"/>
      <c r="G22336" s="2"/>
      <c r="J22336" s="2"/>
    </row>
    <row r="22337">
      <c r="D22337" s="2"/>
      <c r="G22337" s="2"/>
      <c r="J22337" s="2"/>
    </row>
    <row r="22338">
      <c r="D22338" s="2"/>
      <c r="G22338" s="2"/>
      <c r="J22338" s="2"/>
    </row>
    <row r="22339">
      <c r="D22339" s="2"/>
      <c r="G22339" s="2"/>
      <c r="J22339" s="2"/>
    </row>
    <row r="22340">
      <c r="D22340" s="2"/>
      <c r="G22340" s="2"/>
      <c r="J22340" s="2"/>
    </row>
    <row r="22341">
      <c r="D22341" s="2"/>
      <c r="G22341" s="2"/>
      <c r="J22341" s="2"/>
    </row>
    <row r="22342">
      <c r="D22342" s="2"/>
      <c r="G22342" s="2"/>
      <c r="J22342" s="2"/>
    </row>
    <row r="22343">
      <c r="D22343" s="2"/>
      <c r="G22343" s="2"/>
      <c r="J22343" s="2"/>
    </row>
    <row r="22344">
      <c r="D22344" s="2"/>
      <c r="G22344" s="2"/>
      <c r="J22344" s="2"/>
    </row>
    <row r="22345">
      <c r="D22345" s="2"/>
      <c r="G22345" s="2"/>
      <c r="J22345" s="2"/>
    </row>
    <row r="22346">
      <c r="D22346" s="2"/>
      <c r="G22346" s="2"/>
      <c r="J22346" s="2"/>
    </row>
    <row r="22347">
      <c r="D22347" s="2"/>
      <c r="G22347" s="2"/>
      <c r="J22347" s="2"/>
    </row>
    <row r="22348">
      <c r="D22348" s="2"/>
      <c r="G22348" s="2"/>
      <c r="J22348" s="2"/>
    </row>
    <row r="22349">
      <c r="D22349" s="2"/>
      <c r="G22349" s="2"/>
      <c r="J22349" s="2"/>
    </row>
    <row r="22350">
      <c r="D22350" s="2"/>
      <c r="G22350" s="2"/>
      <c r="J22350" s="2"/>
    </row>
    <row r="22351">
      <c r="D22351" s="2"/>
      <c r="G22351" s="2"/>
      <c r="J22351" s="2"/>
    </row>
    <row r="22352">
      <c r="D22352" s="2"/>
      <c r="G22352" s="2"/>
      <c r="J22352" s="2"/>
    </row>
    <row r="22353">
      <c r="D22353" s="2"/>
      <c r="G22353" s="2"/>
      <c r="J22353" s="2"/>
    </row>
    <row r="22354">
      <c r="D22354" s="2"/>
      <c r="G22354" s="2"/>
      <c r="J22354" s="2"/>
    </row>
    <row r="22355">
      <c r="D22355" s="2"/>
      <c r="G22355" s="2"/>
      <c r="J22355" s="2"/>
    </row>
    <row r="22356">
      <c r="D22356" s="2"/>
      <c r="G22356" s="2"/>
      <c r="J22356" s="2"/>
    </row>
    <row r="22357">
      <c r="D22357" s="2"/>
      <c r="G22357" s="2"/>
      <c r="J22357" s="2"/>
    </row>
    <row r="22358">
      <c r="D22358" s="2"/>
      <c r="G22358" s="2"/>
      <c r="J22358" s="2"/>
    </row>
    <row r="22359">
      <c r="D22359" s="2"/>
      <c r="G22359" s="2"/>
      <c r="J22359" s="2"/>
    </row>
    <row r="22360">
      <c r="D22360" s="2"/>
      <c r="G22360" s="2"/>
      <c r="J22360" s="2"/>
    </row>
    <row r="22361">
      <c r="D22361" s="2"/>
      <c r="G22361" s="2"/>
      <c r="J22361" s="2"/>
    </row>
    <row r="22362">
      <c r="D22362" s="2"/>
      <c r="G22362" s="2"/>
      <c r="J22362" s="2"/>
    </row>
    <row r="22363">
      <c r="D22363" s="2"/>
      <c r="G22363" s="2"/>
      <c r="J22363" s="2"/>
    </row>
    <row r="22364">
      <c r="D22364" s="2"/>
      <c r="G22364" s="2"/>
      <c r="J22364" s="2"/>
    </row>
    <row r="22365">
      <c r="D22365" s="2"/>
      <c r="G22365" s="2"/>
      <c r="J22365" s="2"/>
    </row>
    <row r="22366">
      <c r="D22366" s="2"/>
      <c r="G22366" s="2"/>
      <c r="J22366" s="2"/>
    </row>
    <row r="22367">
      <c r="D22367" s="2"/>
      <c r="G22367" s="2"/>
      <c r="J22367" s="2"/>
    </row>
    <row r="22368">
      <c r="D22368" s="2"/>
      <c r="G22368" s="2"/>
      <c r="J22368" s="2"/>
    </row>
    <row r="22369">
      <c r="D22369" s="2"/>
      <c r="G22369" s="2"/>
      <c r="J22369" s="2"/>
    </row>
    <row r="22370">
      <c r="D22370" s="2"/>
      <c r="G22370" s="2"/>
      <c r="J22370" s="2"/>
    </row>
    <row r="22371">
      <c r="D22371" s="2"/>
      <c r="G22371" s="2"/>
      <c r="J22371" s="2"/>
    </row>
    <row r="22372">
      <c r="D22372" s="2"/>
      <c r="G22372" s="2"/>
      <c r="J22372" s="2"/>
    </row>
    <row r="22373">
      <c r="D22373" s="2"/>
      <c r="G22373" s="2"/>
      <c r="J22373" s="2"/>
    </row>
    <row r="22374">
      <c r="D22374" s="2"/>
      <c r="G22374" s="2"/>
      <c r="J22374" s="2"/>
    </row>
    <row r="22375">
      <c r="D22375" s="2"/>
      <c r="G22375" s="2"/>
      <c r="J22375" s="2"/>
    </row>
    <row r="22376">
      <c r="D22376" s="2"/>
      <c r="G22376" s="2"/>
      <c r="J22376" s="2"/>
    </row>
    <row r="22377">
      <c r="D22377" s="2"/>
      <c r="G22377" s="2"/>
      <c r="J22377" s="2"/>
    </row>
    <row r="22378">
      <c r="D22378" s="2"/>
      <c r="G22378" s="2"/>
      <c r="J22378" s="2"/>
    </row>
    <row r="22379">
      <c r="D22379" s="2"/>
      <c r="G22379" s="2"/>
      <c r="J22379" s="2"/>
    </row>
    <row r="22380">
      <c r="D22380" s="2"/>
      <c r="G22380" s="2"/>
      <c r="J22380" s="2"/>
    </row>
    <row r="22381">
      <c r="D22381" s="2"/>
      <c r="G22381" s="2"/>
      <c r="J22381" s="2"/>
    </row>
    <row r="22382">
      <c r="D22382" s="2"/>
      <c r="G22382" s="2"/>
      <c r="J22382" s="2"/>
    </row>
    <row r="22383">
      <c r="D22383" s="2"/>
      <c r="G22383" s="2"/>
      <c r="J22383" s="2"/>
    </row>
    <row r="22384">
      <c r="D22384" s="2"/>
      <c r="G22384" s="2"/>
      <c r="J22384" s="2"/>
    </row>
    <row r="22385">
      <c r="D22385" s="2"/>
      <c r="G22385" s="2"/>
      <c r="J22385" s="2"/>
    </row>
    <row r="22386">
      <c r="D22386" s="2"/>
      <c r="G22386" s="2"/>
      <c r="J22386" s="2"/>
    </row>
    <row r="22387">
      <c r="D22387" s="2"/>
      <c r="G22387" s="2"/>
      <c r="J22387" s="2"/>
    </row>
    <row r="22388">
      <c r="D22388" s="2"/>
      <c r="G22388" s="2"/>
      <c r="J22388" s="2"/>
    </row>
    <row r="22389">
      <c r="D22389" s="2"/>
      <c r="G22389" s="2"/>
      <c r="J22389" s="2"/>
    </row>
    <row r="22390">
      <c r="D22390" s="2"/>
      <c r="G22390" s="2"/>
      <c r="J22390" s="2"/>
    </row>
    <row r="22391">
      <c r="D22391" s="2"/>
      <c r="G22391" s="2"/>
      <c r="J22391" s="2"/>
    </row>
    <row r="22392">
      <c r="D22392" s="2"/>
      <c r="G22392" s="2"/>
      <c r="J22392" s="2"/>
    </row>
    <row r="22393">
      <c r="D22393" s="2"/>
      <c r="G22393" s="2"/>
      <c r="J22393" s="2"/>
    </row>
    <row r="22394">
      <c r="D22394" s="2"/>
      <c r="G22394" s="2"/>
      <c r="J22394" s="2"/>
    </row>
    <row r="22395">
      <c r="D22395" s="2"/>
      <c r="G22395" s="2"/>
      <c r="J22395" s="2"/>
    </row>
    <row r="22396">
      <c r="D22396" s="2"/>
      <c r="G22396" s="2"/>
      <c r="J22396" s="2"/>
    </row>
    <row r="22397">
      <c r="D22397" s="2"/>
      <c r="G22397" s="2"/>
      <c r="J22397" s="2"/>
    </row>
    <row r="22398">
      <c r="D22398" s="2"/>
      <c r="G22398" s="2"/>
      <c r="J22398" s="2"/>
    </row>
    <row r="22399">
      <c r="D22399" s="2"/>
      <c r="G22399" s="2"/>
      <c r="J22399" s="2"/>
    </row>
    <row r="22400">
      <c r="D22400" s="2"/>
      <c r="G22400" s="2"/>
      <c r="J22400" s="2"/>
    </row>
    <row r="22401">
      <c r="D22401" s="2"/>
      <c r="G22401" s="2"/>
      <c r="J22401" s="2"/>
    </row>
    <row r="22402">
      <c r="D22402" s="2"/>
      <c r="G22402" s="2"/>
      <c r="J22402" s="2"/>
    </row>
    <row r="22403">
      <c r="D22403" s="2"/>
      <c r="G22403" s="2"/>
      <c r="J22403" s="2"/>
    </row>
    <row r="22404">
      <c r="D22404" s="2"/>
      <c r="G22404" s="2"/>
      <c r="J22404" s="2"/>
    </row>
    <row r="22405">
      <c r="D22405" s="2"/>
      <c r="G22405" s="2"/>
      <c r="J22405" s="2"/>
    </row>
    <row r="22406">
      <c r="D22406" s="2"/>
      <c r="G22406" s="2"/>
      <c r="J22406" s="2"/>
    </row>
    <row r="22407">
      <c r="D22407" s="2"/>
      <c r="G22407" s="2"/>
      <c r="J22407" s="2"/>
    </row>
    <row r="22408">
      <c r="D22408" s="2"/>
      <c r="G22408" s="2"/>
      <c r="J22408" s="2"/>
    </row>
    <row r="22409">
      <c r="D22409" s="2"/>
      <c r="G22409" s="2"/>
      <c r="J22409" s="2"/>
    </row>
    <row r="22410">
      <c r="D22410" s="2"/>
      <c r="G22410" s="2"/>
      <c r="J22410" s="2"/>
    </row>
    <row r="22411">
      <c r="D22411" s="2"/>
      <c r="G22411" s="2"/>
      <c r="J22411" s="2"/>
    </row>
    <row r="22412">
      <c r="D22412" s="2"/>
      <c r="G22412" s="2"/>
      <c r="J22412" s="2"/>
    </row>
    <row r="22413">
      <c r="D22413" s="2"/>
      <c r="G22413" s="2"/>
      <c r="J22413" s="2"/>
    </row>
    <row r="22414">
      <c r="D22414" s="2"/>
      <c r="G22414" s="2"/>
      <c r="J22414" s="2"/>
    </row>
    <row r="22415">
      <c r="D22415" s="2"/>
      <c r="G22415" s="2"/>
      <c r="J22415" s="2"/>
    </row>
    <row r="22416">
      <c r="D22416" s="2"/>
      <c r="G22416" s="2"/>
      <c r="J22416" s="2"/>
    </row>
    <row r="22417">
      <c r="D22417" s="2"/>
      <c r="G22417" s="2"/>
      <c r="J22417" s="2"/>
    </row>
    <row r="22418">
      <c r="D22418" s="2"/>
      <c r="G22418" s="2"/>
      <c r="J22418" s="2"/>
    </row>
    <row r="22419">
      <c r="D22419" s="2"/>
      <c r="G22419" s="2"/>
      <c r="J22419" s="2"/>
    </row>
    <row r="22420">
      <c r="D22420" s="2"/>
      <c r="G22420" s="2"/>
      <c r="J22420" s="2"/>
    </row>
    <row r="22421">
      <c r="D22421" s="2"/>
      <c r="G22421" s="2"/>
      <c r="J22421" s="2"/>
    </row>
    <row r="22422">
      <c r="D22422" s="2"/>
      <c r="G22422" s="2"/>
      <c r="J22422" s="2"/>
    </row>
    <row r="22423">
      <c r="D22423" s="2"/>
      <c r="G22423" s="2"/>
      <c r="J22423" s="2"/>
    </row>
    <row r="22424">
      <c r="D22424" s="2"/>
      <c r="G22424" s="2"/>
      <c r="J22424" s="2"/>
    </row>
    <row r="22425">
      <c r="D22425" s="2"/>
      <c r="G22425" s="2"/>
      <c r="J22425" s="2"/>
    </row>
    <row r="22426">
      <c r="D22426" s="2"/>
      <c r="G22426" s="2"/>
      <c r="J22426" s="2"/>
    </row>
    <row r="22427">
      <c r="D22427" s="2"/>
      <c r="G22427" s="2"/>
      <c r="J22427" s="2"/>
    </row>
    <row r="22428">
      <c r="D22428" s="2"/>
      <c r="G22428" s="2"/>
      <c r="J22428" s="2"/>
    </row>
    <row r="22429">
      <c r="D22429" s="2"/>
      <c r="G22429" s="2"/>
      <c r="J22429" s="2"/>
    </row>
    <row r="22430">
      <c r="D22430" s="2"/>
      <c r="G22430" s="2"/>
      <c r="J22430" s="2"/>
    </row>
    <row r="22431">
      <c r="D22431" s="2"/>
      <c r="G22431" s="2"/>
      <c r="J22431" s="2"/>
    </row>
    <row r="22432">
      <c r="D22432" s="2"/>
      <c r="G22432" s="2"/>
      <c r="J22432" s="2"/>
    </row>
    <row r="22433">
      <c r="D22433" s="2"/>
      <c r="G22433" s="2"/>
      <c r="J22433" s="2"/>
    </row>
    <row r="22434">
      <c r="D22434" s="2"/>
      <c r="G22434" s="2"/>
      <c r="J22434" s="2"/>
    </row>
    <row r="22435">
      <c r="D22435" s="2"/>
      <c r="G22435" s="2"/>
      <c r="J22435" s="2"/>
    </row>
    <row r="22436">
      <c r="D22436" s="2"/>
      <c r="G22436" s="2"/>
      <c r="J22436" s="2"/>
    </row>
    <row r="22437">
      <c r="D22437" s="2"/>
      <c r="G22437" s="2"/>
      <c r="J22437" s="2"/>
    </row>
    <row r="22438">
      <c r="D22438" s="2"/>
      <c r="G22438" s="2"/>
      <c r="J22438" s="2"/>
    </row>
    <row r="22439">
      <c r="D22439" s="2"/>
      <c r="G22439" s="2"/>
      <c r="J22439" s="2"/>
    </row>
    <row r="22440">
      <c r="D22440" s="2"/>
      <c r="G22440" s="2"/>
      <c r="J22440" s="2"/>
    </row>
    <row r="22441">
      <c r="D22441" s="2"/>
      <c r="G22441" s="2"/>
      <c r="J22441" s="2"/>
    </row>
    <row r="22442">
      <c r="D22442" s="2"/>
      <c r="G22442" s="2"/>
      <c r="J22442" s="2"/>
    </row>
    <row r="22443">
      <c r="D22443" s="2"/>
      <c r="G22443" s="2"/>
      <c r="J22443" s="2"/>
    </row>
    <row r="22444">
      <c r="D22444" s="2"/>
      <c r="G22444" s="2"/>
      <c r="J22444" s="2"/>
    </row>
    <row r="22445">
      <c r="D22445" s="2"/>
      <c r="G22445" s="2"/>
      <c r="J22445" s="2"/>
    </row>
    <row r="22446">
      <c r="D22446" s="2"/>
      <c r="G22446" s="2"/>
      <c r="J22446" s="2"/>
    </row>
    <row r="22447">
      <c r="D22447" s="2"/>
      <c r="G22447" s="2"/>
      <c r="J22447" s="2"/>
    </row>
    <row r="22448">
      <c r="D22448" s="2"/>
      <c r="G22448" s="2"/>
      <c r="J22448" s="2"/>
    </row>
    <row r="22449">
      <c r="D22449" s="2"/>
      <c r="G22449" s="2"/>
      <c r="J22449" s="2"/>
    </row>
    <row r="22450">
      <c r="D22450" s="2"/>
      <c r="G22450" s="2"/>
      <c r="J22450" s="2"/>
    </row>
    <row r="22451">
      <c r="D22451" s="2"/>
      <c r="G22451" s="2"/>
      <c r="J22451" s="2"/>
    </row>
    <row r="22452">
      <c r="D22452" s="2"/>
      <c r="G22452" s="2"/>
      <c r="J22452" s="2"/>
    </row>
    <row r="22453">
      <c r="D22453" s="2"/>
      <c r="G22453" s="2"/>
      <c r="J22453" s="2"/>
    </row>
    <row r="22454">
      <c r="D22454" s="2"/>
      <c r="G22454" s="2"/>
      <c r="J22454" s="2"/>
    </row>
    <row r="22455">
      <c r="D22455" s="2"/>
      <c r="G22455" s="2"/>
      <c r="J22455" s="2"/>
    </row>
    <row r="22456">
      <c r="D22456" s="2"/>
      <c r="G22456" s="2"/>
      <c r="J22456" s="2"/>
    </row>
    <row r="22457">
      <c r="D22457" s="2"/>
      <c r="G22457" s="2"/>
      <c r="J22457" s="2"/>
    </row>
    <row r="22458">
      <c r="D22458" s="2"/>
      <c r="G22458" s="2"/>
      <c r="J22458" s="2"/>
    </row>
    <row r="22459">
      <c r="D22459" s="2"/>
      <c r="G22459" s="2"/>
      <c r="J22459" s="2"/>
    </row>
    <row r="22460">
      <c r="D22460" s="2"/>
      <c r="G22460" s="2"/>
      <c r="J22460" s="2"/>
    </row>
    <row r="22461">
      <c r="D22461" s="2"/>
      <c r="G22461" s="2"/>
      <c r="J22461" s="2"/>
    </row>
    <row r="22462">
      <c r="D22462" s="2"/>
      <c r="G22462" s="2"/>
      <c r="J22462" s="2"/>
    </row>
    <row r="22463">
      <c r="D22463" s="2"/>
      <c r="G22463" s="2"/>
      <c r="J22463" s="2"/>
    </row>
    <row r="22464">
      <c r="D22464" s="2"/>
      <c r="G22464" s="2"/>
      <c r="J22464" s="2"/>
    </row>
    <row r="22465">
      <c r="D22465" s="2"/>
      <c r="G22465" s="2"/>
      <c r="J22465" s="2"/>
    </row>
    <row r="22466">
      <c r="D22466" s="2"/>
      <c r="G22466" s="2"/>
      <c r="J22466" s="2"/>
    </row>
    <row r="22467">
      <c r="D22467" s="2"/>
      <c r="G22467" s="2"/>
      <c r="J22467" s="2"/>
    </row>
    <row r="22468">
      <c r="D22468" s="2"/>
      <c r="G22468" s="2"/>
      <c r="J22468" s="2"/>
    </row>
    <row r="22469">
      <c r="D22469" s="2"/>
      <c r="G22469" s="2"/>
      <c r="J22469" s="2"/>
    </row>
    <row r="22470">
      <c r="D22470" s="2"/>
      <c r="G22470" s="2"/>
      <c r="J22470" s="2"/>
    </row>
    <row r="22471">
      <c r="D22471" s="2"/>
      <c r="G22471" s="2"/>
      <c r="J22471" s="2"/>
    </row>
    <row r="22472">
      <c r="D22472" s="2"/>
      <c r="G22472" s="2"/>
      <c r="J22472" s="2"/>
    </row>
    <row r="22473">
      <c r="D22473" s="2"/>
      <c r="G22473" s="2"/>
      <c r="J22473" s="2"/>
    </row>
    <row r="22474">
      <c r="D22474" s="2"/>
      <c r="G22474" s="2"/>
      <c r="J22474" s="2"/>
    </row>
    <row r="22475">
      <c r="D22475" s="2"/>
      <c r="G22475" s="2"/>
      <c r="J22475" s="2"/>
    </row>
    <row r="22476">
      <c r="D22476" s="2"/>
      <c r="G22476" s="2"/>
      <c r="J22476" s="2"/>
    </row>
    <row r="22477">
      <c r="D22477" s="2"/>
      <c r="G22477" s="2"/>
      <c r="J22477" s="2"/>
    </row>
    <row r="22478">
      <c r="D22478" s="2"/>
      <c r="G22478" s="2"/>
      <c r="J22478" s="2"/>
    </row>
    <row r="22479">
      <c r="D22479" s="2"/>
      <c r="G22479" s="2"/>
      <c r="J22479" s="2"/>
    </row>
    <row r="22480">
      <c r="D22480" s="2"/>
      <c r="G22480" s="2"/>
      <c r="J22480" s="2"/>
    </row>
    <row r="22481">
      <c r="D22481" s="2"/>
      <c r="G22481" s="2"/>
      <c r="J22481" s="2"/>
    </row>
    <row r="22482">
      <c r="D22482" s="2"/>
      <c r="G22482" s="2"/>
      <c r="J22482" s="2"/>
    </row>
    <row r="22483">
      <c r="D22483" s="2"/>
      <c r="G22483" s="2"/>
      <c r="J22483" s="2"/>
    </row>
    <row r="22484">
      <c r="D22484" s="2"/>
      <c r="G22484" s="2"/>
      <c r="J22484" s="2"/>
    </row>
    <row r="22485">
      <c r="D22485" s="2"/>
      <c r="G22485" s="2"/>
      <c r="J22485" s="2"/>
    </row>
    <row r="22486">
      <c r="D22486" s="2"/>
      <c r="G22486" s="2"/>
      <c r="J22486" s="2"/>
    </row>
    <row r="22487">
      <c r="D22487" s="2"/>
      <c r="G22487" s="2"/>
      <c r="J22487" s="2"/>
    </row>
    <row r="22488">
      <c r="D22488" s="2"/>
      <c r="G22488" s="2"/>
      <c r="J22488" s="2"/>
    </row>
    <row r="22489">
      <c r="D22489" s="2"/>
      <c r="G22489" s="2"/>
      <c r="J22489" s="2"/>
    </row>
    <row r="22490">
      <c r="D22490" s="2"/>
      <c r="G22490" s="2"/>
      <c r="J22490" s="2"/>
    </row>
    <row r="22491">
      <c r="D22491" s="2"/>
      <c r="G22491" s="2"/>
      <c r="J22491" s="2"/>
    </row>
    <row r="22492">
      <c r="D22492" s="2"/>
      <c r="G22492" s="2"/>
      <c r="J22492" s="2"/>
    </row>
    <row r="22493">
      <c r="D22493" s="2"/>
      <c r="G22493" s="2"/>
      <c r="J22493" s="2"/>
    </row>
    <row r="22494">
      <c r="D22494" s="2"/>
      <c r="G22494" s="2"/>
      <c r="J22494" s="2"/>
    </row>
    <row r="22495">
      <c r="D22495" s="2"/>
      <c r="G22495" s="2"/>
      <c r="J22495" s="2"/>
    </row>
    <row r="22496">
      <c r="D22496" s="2"/>
      <c r="G22496" s="2"/>
      <c r="J22496" s="2"/>
    </row>
    <row r="22497">
      <c r="D22497" s="2"/>
      <c r="G22497" s="2"/>
      <c r="J22497" s="2"/>
    </row>
    <row r="22498">
      <c r="D22498" s="2"/>
      <c r="G22498" s="2"/>
      <c r="J22498" s="2"/>
    </row>
    <row r="22499">
      <c r="D22499" s="2"/>
      <c r="G22499" s="2"/>
      <c r="J22499" s="2"/>
    </row>
    <row r="22500">
      <c r="D22500" s="2"/>
      <c r="G22500" s="2"/>
      <c r="J22500" s="2"/>
    </row>
    <row r="22501">
      <c r="D22501" s="2"/>
      <c r="G22501" s="2"/>
      <c r="J22501" s="2"/>
    </row>
    <row r="22502">
      <c r="D22502" s="2"/>
      <c r="G22502" s="2"/>
      <c r="J22502" s="2"/>
    </row>
    <row r="22503">
      <c r="D22503" s="2"/>
      <c r="G22503" s="2"/>
      <c r="J22503" s="2"/>
    </row>
    <row r="22504">
      <c r="D22504" s="2"/>
      <c r="G22504" s="2"/>
      <c r="J22504" s="2"/>
    </row>
    <row r="22505">
      <c r="D22505" s="2"/>
      <c r="G22505" s="2"/>
      <c r="J22505" s="2"/>
    </row>
    <row r="22506">
      <c r="D22506" s="2"/>
      <c r="G22506" s="2"/>
      <c r="J22506" s="2"/>
    </row>
    <row r="22507">
      <c r="D22507" s="2"/>
      <c r="G22507" s="2"/>
      <c r="J22507" s="2"/>
    </row>
    <row r="22508">
      <c r="D22508" s="2"/>
      <c r="G22508" s="2"/>
      <c r="J22508" s="2"/>
    </row>
    <row r="22509">
      <c r="D22509" s="2"/>
      <c r="G22509" s="2"/>
      <c r="J22509" s="2"/>
    </row>
    <row r="22510">
      <c r="D22510" s="2"/>
      <c r="G22510" s="2"/>
      <c r="J22510" s="2"/>
    </row>
    <row r="22511">
      <c r="D22511" s="2"/>
      <c r="G22511" s="2"/>
      <c r="J22511" s="2"/>
    </row>
    <row r="22512">
      <c r="D22512" s="2"/>
      <c r="G22512" s="2"/>
      <c r="J22512" s="2"/>
    </row>
    <row r="22513">
      <c r="D22513" s="2"/>
      <c r="G22513" s="2"/>
      <c r="J22513" s="2"/>
    </row>
    <row r="22514">
      <c r="D22514" s="2"/>
      <c r="G22514" s="2"/>
      <c r="J22514" s="2"/>
    </row>
    <row r="22515">
      <c r="D22515" s="2"/>
      <c r="G22515" s="2"/>
      <c r="J22515" s="2"/>
    </row>
    <row r="22516">
      <c r="D22516" s="2"/>
      <c r="G22516" s="2"/>
      <c r="J22516" s="2"/>
    </row>
    <row r="22517">
      <c r="D22517" s="2"/>
      <c r="G22517" s="2"/>
      <c r="J22517" s="2"/>
    </row>
    <row r="22518">
      <c r="D22518" s="2"/>
      <c r="G22518" s="2"/>
      <c r="J22518" s="2"/>
    </row>
    <row r="22519">
      <c r="D22519" s="2"/>
      <c r="G22519" s="2"/>
      <c r="J22519" s="2"/>
    </row>
    <row r="22520">
      <c r="D22520" s="2"/>
      <c r="G22520" s="2"/>
      <c r="J22520" s="2"/>
    </row>
    <row r="22521">
      <c r="D22521" s="2"/>
      <c r="G22521" s="2"/>
      <c r="J22521" s="2"/>
    </row>
    <row r="22522">
      <c r="D22522" s="2"/>
      <c r="G22522" s="2"/>
      <c r="J22522" s="2"/>
    </row>
    <row r="22523">
      <c r="D22523" s="2"/>
      <c r="G22523" s="2"/>
      <c r="J22523" s="2"/>
    </row>
    <row r="22524">
      <c r="D22524" s="2"/>
      <c r="G22524" s="2"/>
      <c r="J22524" s="2"/>
    </row>
    <row r="22525">
      <c r="D22525" s="2"/>
      <c r="G22525" s="2"/>
      <c r="J22525" s="2"/>
    </row>
    <row r="22526">
      <c r="D22526" s="2"/>
      <c r="G22526" s="2"/>
      <c r="J22526" s="2"/>
    </row>
    <row r="22527">
      <c r="D22527" s="2"/>
      <c r="G22527" s="2"/>
      <c r="J22527" s="2"/>
    </row>
    <row r="22528">
      <c r="D22528" s="2"/>
      <c r="G22528" s="2"/>
      <c r="J22528" s="2"/>
    </row>
    <row r="22529">
      <c r="D22529" s="2"/>
      <c r="G22529" s="2"/>
      <c r="J22529" s="2"/>
    </row>
    <row r="22530">
      <c r="D22530" s="2"/>
      <c r="G22530" s="2"/>
      <c r="J22530" s="2"/>
    </row>
    <row r="22531">
      <c r="D22531" s="2"/>
      <c r="G22531" s="2"/>
      <c r="J22531" s="2"/>
    </row>
    <row r="22532">
      <c r="D22532" s="2"/>
      <c r="G22532" s="2"/>
      <c r="J22532" s="2"/>
    </row>
    <row r="22533">
      <c r="D22533" s="2"/>
      <c r="G22533" s="2"/>
      <c r="J22533" s="2"/>
    </row>
    <row r="22534">
      <c r="D22534" s="2"/>
      <c r="G22534" s="2"/>
      <c r="J22534" s="2"/>
    </row>
    <row r="22535">
      <c r="D22535" s="2"/>
      <c r="G22535" s="2"/>
      <c r="J22535" s="2"/>
    </row>
    <row r="22536">
      <c r="D22536" s="2"/>
      <c r="G22536" s="2"/>
      <c r="J22536" s="2"/>
    </row>
    <row r="22537">
      <c r="D22537" s="2"/>
      <c r="G22537" s="2"/>
      <c r="J22537" s="2"/>
    </row>
    <row r="22538">
      <c r="D22538" s="2"/>
      <c r="G22538" s="2"/>
      <c r="J22538" s="2"/>
    </row>
    <row r="22539">
      <c r="D22539" s="2"/>
      <c r="G22539" s="2"/>
      <c r="J22539" s="2"/>
    </row>
    <row r="22540">
      <c r="D22540" s="2"/>
      <c r="G22540" s="2"/>
      <c r="J22540" s="2"/>
    </row>
    <row r="22541">
      <c r="D22541" s="2"/>
      <c r="G22541" s="2"/>
      <c r="J22541" s="2"/>
    </row>
    <row r="22542">
      <c r="D22542" s="2"/>
      <c r="G22542" s="2"/>
      <c r="J22542" s="2"/>
    </row>
    <row r="22543">
      <c r="D22543" s="2"/>
      <c r="G22543" s="2"/>
      <c r="J22543" s="2"/>
    </row>
    <row r="22544">
      <c r="D22544" s="2"/>
      <c r="G22544" s="2"/>
      <c r="J22544" s="2"/>
    </row>
    <row r="22545">
      <c r="D22545" s="2"/>
      <c r="G22545" s="2"/>
      <c r="J22545" s="2"/>
    </row>
    <row r="22546">
      <c r="D22546" s="2"/>
      <c r="G22546" s="2"/>
      <c r="J22546" s="2"/>
    </row>
    <row r="22547">
      <c r="D22547" s="2"/>
      <c r="G22547" s="2"/>
      <c r="J22547" s="2"/>
    </row>
    <row r="22548">
      <c r="D22548" s="2"/>
      <c r="G22548" s="2"/>
      <c r="J22548" s="2"/>
    </row>
    <row r="22549">
      <c r="D22549" s="2"/>
      <c r="G22549" s="2"/>
      <c r="J22549" s="2"/>
    </row>
    <row r="22550">
      <c r="D22550" s="2"/>
      <c r="G22550" s="2"/>
      <c r="J22550" s="2"/>
    </row>
    <row r="22551">
      <c r="D22551" s="2"/>
      <c r="G22551" s="2"/>
      <c r="J22551" s="2"/>
    </row>
    <row r="22552">
      <c r="D22552" s="2"/>
      <c r="G22552" s="2"/>
      <c r="J22552" s="2"/>
    </row>
    <row r="22553">
      <c r="D22553" s="2"/>
      <c r="G22553" s="2"/>
      <c r="J22553" s="2"/>
    </row>
    <row r="22554">
      <c r="D22554" s="2"/>
      <c r="G22554" s="2"/>
      <c r="J22554" s="2"/>
    </row>
    <row r="22555">
      <c r="D22555" s="2"/>
      <c r="G22555" s="2"/>
      <c r="J22555" s="2"/>
    </row>
    <row r="22556">
      <c r="D22556" s="2"/>
      <c r="G22556" s="2"/>
      <c r="J22556" s="2"/>
    </row>
    <row r="22557">
      <c r="D22557" s="2"/>
      <c r="G22557" s="2"/>
      <c r="J22557" s="2"/>
    </row>
    <row r="22558">
      <c r="D22558" s="2"/>
      <c r="G22558" s="2"/>
      <c r="J22558" s="2"/>
    </row>
    <row r="22559">
      <c r="D22559" s="2"/>
      <c r="G22559" s="2"/>
      <c r="J22559" s="2"/>
    </row>
    <row r="22560">
      <c r="D22560" s="2"/>
      <c r="G22560" s="2"/>
      <c r="J22560" s="2"/>
    </row>
    <row r="22561">
      <c r="D22561" s="2"/>
      <c r="G22561" s="2"/>
      <c r="J22561" s="2"/>
    </row>
    <row r="22562">
      <c r="D22562" s="2"/>
      <c r="G22562" s="2"/>
      <c r="J22562" s="2"/>
    </row>
    <row r="22563">
      <c r="D22563" s="2"/>
      <c r="G22563" s="2"/>
      <c r="J22563" s="2"/>
    </row>
    <row r="22564">
      <c r="D22564" s="2"/>
      <c r="G22564" s="2"/>
      <c r="J22564" s="2"/>
    </row>
    <row r="22565">
      <c r="D22565" s="2"/>
      <c r="G22565" s="2"/>
      <c r="J22565" s="2"/>
    </row>
    <row r="22566">
      <c r="D22566" s="2"/>
      <c r="G22566" s="2"/>
      <c r="J22566" s="2"/>
    </row>
    <row r="22567">
      <c r="D22567" s="2"/>
      <c r="G22567" s="2"/>
      <c r="J22567" s="2"/>
    </row>
    <row r="22568">
      <c r="D22568" s="2"/>
      <c r="G22568" s="2"/>
      <c r="J22568" s="2"/>
    </row>
    <row r="22569">
      <c r="D22569" s="2"/>
      <c r="G22569" s="2"/>
      <c r="J22569" s="2"/>
    </row>
    <row r="22570">
      <c r="D22570" s="2"/>
      <c r="G22570" s="2"/>
      <c r="J22570" s="2"/>
    </row>
    <row r="22571">
      <c r="D22571" s="2"/>
      <c r="G22571" s="2"/>
      <c r="J22571" s="2"/>
    </row>
    <row r="22572">
      <c r="D22572" s="2"/>
      <c r="G22572" s="2"/>
      <c r="J22572" s="2"/>
    </row>
    <row r="22573">
      <c r="D22573" s="2"/>
      <c r="G22573" s="2"/>
      <c r="J22573" s="2"/>
    </row>
    <row r="22574">
      <c r="D22574" s="2"/>
      <c r="G22574" s="2"/>
      <c r="J22574" s="2"/>
    </row>
    <row r="22575">
      <c r="D22575" s="2"/>
      <c r="G22575" s="2"/>
      <c r="J22575" s="2"/>
    </row>
    <row r="22576">
      <c r="D22576" s="2"/>
      <c r="G22576" s="2"/>
      <c r="J22576" s="2"/>
    </row>
    <row r="22577">
      <c r="D22577" s="2"/>
      <c r="G22577" s="2"/>
      <c r="J22577" s="2"/>
    </row>
    <row r="22578">
      <c r="D22578" s="2"/>
      <c r="G22578" s="2"/>
      <c r="J22578" s="2"/>
    </row>
    <row r="22579">
      <c r="D22579" s="2"/>
      <c r="G22579" s="2"/>
      <c r="J22579" s="2"/>
    </row>
    <row r="22580">
      <c r="D22580" s="2"/>
      <c r="G22580" s="2"/>
      <c r="J22580" s="2"/>
    </row>
    <row r="22581">
      <c r="D22581" s="2"/>
      <c r="G22581" s="2"/>
      <c r="J22581" s="2"/>
    </row>
    <row r="22582">
      <c r="D22582" s="2"/>
      <c r="G22582" s="2"/>
      <c r="J22582" s="2"/>
    </row>
    <row r="22583">
      <c r="D22583" s="2"/>
      <c r="G22583" s="2"/>
      <c r="J22583" s="2"/>
    </row>
    <row r="22584">
      <c r="D22584" s="2"/>
      <c r="G22584" s="2"/>
      <c r="J22584" s="2"/>
    </row>
    <row r="22585">
      <c r="D22585" s="2"/>
      <c r="G22585" s="2"/>
      <c r="J22585" s="2"/>
    </row>
    <row r="22586">
      <c r="D22586" s="2"/>
      <c r="G22586" s="2"/>
      <c r="J22586" s="2"/>
    </row>
    <row r="22587">
      <c r="D22587" s="2"/>
      <c r="G22587" s="2"/>
      <c r="J22587" s="2"/>
    </row>
    <row r="22588">
      <c r="D22588" s="2"/>
      <c r="G22588" s="2"/>
      <c r="J22588" s="2"/>
    </row>
    <row r="22589">
      <c r="D22589" s="2"/>
      <c r="G22589" s="2"/>
      <c r="J22589" s="2"/>
    </row>
    <row r="22590">
      <c r="D22590" s="2"/>
      <c r="G22590" s="2"/>
      <c r="J22590" s="2"/>
    </row>
    <row r="22591">
      <c r="D22591" s="2"/>
      <c r="G22591" s="2"/>
      <c r="J22591" s="2"/>
    </row>
    <row r="22592">
      <c r="D22592" s="2"/>
      <c r="G22592" s="2"/>
      <c r="J22592" s="2"/>
    </row>
    <row r="22593">
      <c r="D22593" s="2"/>
      <c r="G22593" s="2"/>
      <c r="J22593" s="2"/>
    </row>
    <row r="22594">
      <c r="D22594" s="2"/>
      <c r="G22594" s="2"/>
      <c r="J22594" s="2"/>
    </row>
    <row r="22595">
      <c r="D22595" s="2"/>
      <c r="G22595" s="2"/>
      <c r="J22595" s="2"/>
    </row>
    <row r="22596">
      <c r="D22596" s="2"/>
      <c r="G22596" s="2"/>
      <c r="J22596" s="2"/>
    </row>
    <row r="22597">
      <c r="D22597" s="2"/>
      <c r="G22597" s="2"/>
      <c r="J22597" s="2"/>
    </row>
    <row r="22598">
      <c r="D22598" s="2"/>
      <c r="G22598" s="2"/>
      <c r="J22598" s="2"/>
    </row>
    <row r="22599">
      <c r="D22599" s="2"/>
      <c r="G22599" s="2"/>
      <c r="J22599" s="2"/>
    </row>
    <row r="22600">
      <c r="D22600" s="2"/>
      <c r="G22600" s="2"/>
      <c r="J22600" s="2"/>
    </row>
    <row r="22601">
      <c r="D22601" s="2"/>
      <c r="G22601" s="2"/>
      <c r="J22601" s="2"/>
    </row>
    <row r="22602">
      <c r="D22602" s="2"/>
      <c r="G22602" s="2"/>
      <c r="J22602" s="2"/>
    </row>
    <row r="22603">
      <c r="D22603" s="2"/>
      <c r="G22603" s="2"/>
      <c r="J22603" s="2"/>
    </row>
    <row r="22604">
      <c r="D22604" s="2"/>
      <c r="G22604" s="2"/>
      <c r="J22604" s="2"/>
    </row>
    <row r="22605">
      <c r="D22605" s="2"/>
      <c r="G22605" s="2"/>
      <c r="J22605" s="2"/>
    </row>
    <row r="22606">
      <c r="D22606" s="2"/>
      <c r="G22606" s="2"/>
      <c r="J22606" s="2"/>
    </row>
    <row r="22607">
      <c r="D22607" s="2"/>
      <c r="G22607" s="2"/>
      <c r="J22607" s="2"/>
    </row>
    <row r="22608">
      <c r="D22608" s="2"/>
      <c r="G22608" s="2"/>
      <c r="J22608" s="2"/>
    </row>
    <row r="22609">
      <c r="D22609" s="2"/>
      <c r="G22609" s="2"/>
      <c r="J22609" s="2"/>
    </row>
    <row r="22610">
      <c r="D22610" s="2"/>
      <c r="G22610" s="2"/>
      <c r="J22610" s="2"/>
    </row>
    <row r="22611">
      <c r="D22611" s="2"/>
      <c r="G22611" s="2"/>
      <c r="J22611" s="2"/>
    </row>
    <row r="22612">
      <c r="D22612" s="2"/>
      <c r="G22612" s="2"/>
      <c r="J22612" s="2"/>
    </row>
    <row r="22613">
      <c r="D22613" s="2"/>
      <c r="G22613" s="2"/>
      <c r="J22613" s="2"/>
    </row>
    <row r="22614">
      <c r="D22614" s="2"/>
      <c r="G22614" s="2"/>
      <c r="J22614" s="2"/>
    </row>
    <row r="22615">
      <c r="D22615" s="2"/>
      <c r="G22615" s="2"/>
      <c r="J22615" s="2"/>
    </row>
    <row r="22616">
      <c r="D22616" s="2"/>
      <c r="G22616" s="2"/>
      <c r="J22616" s="2"/>
    </row>
    <row r="22617">
      <c r="D22617" s="2"/>
      <c r="G22617" s="2"/>
      <c r="J22617" s="2"/>
    </row>
    <row r="22618">
      <c r="D22618" s="2"/>
      <c r="G22618" s="2"/>
      <c r="J22618" s="2"/>
    </row>
    <row r="22619">
      <c r="D22619" s="2"/>
      <c r="G22619" s="2"/>
      <c r="J22619" s="2"/>
    </row>
    <row r="22620">
      <c r="D22620" s="2"/>
      <c r="G22620" s="2"/>
      <c r="J22620" s="2"/>
    </row>
    <row r="22621">
      <c r="D22621" s="2"/>
      <c r="G22621" s="2"/>
      <c r="J22621" s="2"/>
    </row>
    <row r="22622">
      <c r="D22622" s="2"/>
      <c r="G22622" s="2"/>
      <c r="J22622" s="2"/>
    </row>
    <row r="22623">
      <c r="D22623" s="2"/>
      <c r="G22623" s="2"/>
      <c r="J22623" s="2"/>
    </row>
    <row r="22624">
      <c r="D22624" s="2"/>
      <c r="G22624" s="2"/>
      <c r="J22624" s="2"/>
    </row>
    <row r="22625">
      <c r="D22625" s="2"/>
      <c r="G22625" s="2"/>
      <c r="J22625" s="2"/>
    </row>
    <row r="22626">
      <c r="D22626" s="2"/>
      <c r="G22626" s="2"/>
      <c r="J22626" s="2"/>
    </row>
    <row r="22627">
      <c r="D22627" s="2"/>
      <c r="G22627" s="2"/>
      <c r="J22627" s="2"/>
    </row>
    <row r="22628">
      <c r="D22628" s="2"/>
      <c r="G22628" s="2"/>
      <c r="J22628" s="2"/>
    </row>
    <row r="22629">
      <c r="D22629" s="2"/>
      <c r="G22629" s="2"/>
      <c r="J22629" s="2"/>
    </row>
    <row r="22630">
      <c r="D22630" s="2"/>
      <c r="G22630" s="2"/>
      <c r="J22630" s="2"/>
    </row>
    <row r="22631">
      <c r="D22631" s="2"/>
      <c r="G22631" s="2"/>
      <c r="J22631" s="2"/>
    </row>
    <row r="22632">
      <c r="D22632" s="2"/>
      <c r="G22632" s="2"/>
      <c r="J22632" s="2"/>
    </row>
    <row r="22633">
      <c r="D22633" s="2"/>
      <c r="G22633" s="2"/>
      <c r="J22633" s="2"/>
    </row>
    <row r="22634">
      <c r="D22634" s="2"/>
      <c r="G22634" s="2"/>
      <c r="J22634" s="2"/>
    </row>
    <row r="22635">
      <c r="D22635" s="2"/>
      <c r="G22635" s="2"/>
      <c r="J22635" s="2"/>
    </row>
    <row r="22636">
      <c r="D22636" s="2"/>
      <c r="G22636" s="2"/>
      <c r="J22636" s="2"/>
    </row>
    <row r="22637">
      <c r="D22637" s="2"/>
      <c r="G22637" s="2"/>
      <c r="J22637" s="2"/>
    </row>
    <row r="22638">
      <c r="D22638" s="2"/>
      <c r="G22638" s="2"/>
      <c r="J22638" s="2"/>
    </row>
    <row r="22639">
      <c r="D22639" s="2"/>
      <c r="G22639" s="2"/>
      <c r="J22639" s="2"/>
    </row>
    <row r="22640">
      <c r="D22640" s="2"/>
      <c r="G22640" s="2"/>
      <c r="J22640" s="2"/>
    </row>
    <row r="22641">
      <c r="D22641" s="2"/>
      <c r="G22641" s="2"/>
      <c r="J22641" s="2"/>
    </row>
    <row r="22642">
      <c r="D22642" s="2"/>
      <c r="G22642" s="2"/>
      <c r="J22642" s="2"/>
    </row>
    <row r="22643">
      <c r="D22643" s="2"/>
      <c r="G22643" s="2"/>
      <c r="J22643" s="2"/>
    </row>
    <row r="22644">
      <c r="D22644" s="2"/>
      <c r="G22644" s="2"/>
      <c r="J22644" s="2"/>
    </row>
    <row r="22645">
      <c r="D22645" s="2"/>
      <c r="G22645" s="2"/>
      <c r="J22645" s="2"/>
    </row>
    <row r="22646">
      <c r="D22646" s="2"/>
      <c r="G22646" s="2"/>
      <c r="J22646" s="2"/>
    </row>
    <row r="22647">
      <c r="D22647" s="2"/>
      <c r="G22647" s="2"/>
      <c r="J22647" s="2"/>
    </row>
    <row r="22648">
      <c r="D22648" s="2"/>
      <c r="G22648" s="2"/>
      <c r="J22648" s="2"/>
    </row>
    <row r="22649">
      <c r="D22649" s="2"/>
      <c r="G22649" s="2"/>
      <c r="J22649" s="2"/>
    </row>
    <row r="22650">
      <c r="D22650" s="2"/>
      <c r="G22650" s="2"/>
      <c r="J22650" s="2"/>
    </row>
    <row r="22651">
      <c r="D22651" s="2"/>
      <c r="G22651" s="2"/>
      <c r="J22651" s="2"/>
    </row>
    <row r="22652">
      <c r="D22652" s="2"/>
      <c r="G22652" s="2"/>
      <c r="J22652" s="2"/>
    </row>
    <row r="22653">
      <c r="D22653" s="2"/>
      <c r="G22653" s="2"/>
      <c r="J22653" s="2"/>
    </row>
    <row r="22654">
      <c r="D22654" s="2"/>
      <c r="G22654" s="2"/>
      <c r="J22654" s="2"/>
    </row>
    <row r="22655">
      <c r="D22655" s="2"/>
      <c r="G22655" s="2"/>
      <c r="J22655" s="2"/>
    </row>
    <row r="22656">
      <c r="D22656" s="2"/>
      <c r="G22656" s="2"/>
      <c r="J22656" s="2"/>
    </row>
    <row r="22657">
      <c r="D22657" s="2"/>
      <c r="G22657" s="2"/>
      <c r="J22657" s="2"/>
    </row>
    <row r="22658">
      <c r="D22658" s="2"/>
      <c r="G22658" s="2"/>
      <c r="J22658" s="2"/>
    </row>
    <row r="22659">
      <c r="D22659" s="2"/>
      <c r="G22659" s="2"/>
      <c r="J22659" s="2"/>
    </row>
    <row r="22660">
      <c r="D22660" s="2"/>
      <c r="G22660" s="2"/>
      <c r="J22660" s="2"/>
    </row>
    <row r="22661">
      <c r="D22661" s="2"/>
      <c r="G22661" s="2"/>
      <c r="J22661" s="2"/>
    </row>
    <row r="22662">
      <c r="D22662" s="2"/>
      <c r="G22662" s="2"/>
      <c r="J22662" s="2"/>
    </row>
    <row r="22663">
      <c r="D22663" s="2"/>
      <c r="G22663" s="2"/>
      <c r="J22663" s="2"/>
    </row>
    <row r="22664">
      <c r="D22664" s="2"/>
      <c r="G22664" s="2"/>
      <c r="J22664" s="2"/>
    </row>
    <row r="22665">
      <c r="D22665" s="2"/>
      <c r="G22665" s="2"/>
      <c r="J22665" s="2"/>
    </row>
    <row r="22666">
      <c r="D22666" s="2"/>
      <c r="G22666" s="2"/>
      <c r="J22666" s="2"/>
    </row>
    <row r="22667">
      <c r="D22667" s="2"/>
      <c r="G22667" s="2"/>
      <c r="J22667" s="2"/>
    </row>
    <row r="22668">
      <c r="D22668" s="2"/>
      <c r="G22668" s="2"/>
      <c r="J22668" s="2"/>
    </row>
    <row r="22669">
      <c r="D22669" s="2"/>
      <c r="G22669" s="2"/>
      <c r="J22669" s="2"/>
    </row>
    <row r="22670">
      <c r="D22670" s="2"/>
      <c r="G22670" s="2"/>
      <c r="J22670" s="2"/>
    </row>
    <row r="22671">
      <c r="D22671" s="2"/>
      <c r="G22671" s="2"/>
      <c r="J22671" s="2"/>
    </row>
    <row r="22672">
      <c r="D22672" s="2"/>
      <c r="G22672" s="2"/>
      <c r="J22672" s="2"/>
    </row>
    <row r="22673">
      <c r="D22673" s="2"/>
      <c r="G22673" s="2"/>
      <c r="J22673" s="2"/>
    </row>
    <row r="22674">
      <c r="D22674" s="2"/>
      <c r="G22674" s="2"/>
      <c r="J22674" s="2"/>
    </row>
    <row r="22675">
      <c r="D22675" s="2"/>
      <c r="G22675" s="2"/>
      <c r="J22675" s="2"/>
    </row>
    <row r="22676">
      <c r="D22676" s="2"/>
      <c r="G22676" s="2"/>
      <c r="J22676" s="2"/>
    </row>
    <row r="22677">
      <c r="D22677" s="2"/>
      <c r="G22677" s="2"/>
      <c r="J22677" s="2"/>
    </row>
    <row r="22678">
      <c r="D22678" s="2"/>
      <c r="G22678" s="2"/>
      <c r="J22678" s="2"/>
    </row>
    <row r="22679">
      <c r="D22679" s="2"/>
      <c r="G22679" s="2"/>
      <c r="J22679" s="2"/>
    </row>
    <row r="22680">
      <c r="D22680" s="2"/>
      <c r="G22680" s="2"/>
      <c r="J22680" s="2"/>
    </row>
    <row r="22681">
      <c r="D22681" s="2"/>
      <c r="G22681" s="2"/>
      <c r="J22681" s="2"/>
    </row>
    <row r="22682">
      <c r="D22682" s="2"/>
      <c r="G22682" s="2"/>
      <c r="J22682" s="2"/>
    </row>
    <row r="22683">
      <c r="D22683" s="2"/>
      <c r="G22683" s="2"/>
      <c r="J22683" s="2"/>
    </row>
    <row r="22684">
      <c r="D22684" s="2"/>
      <c r="G22684" s="2"/>
      <c r="J22684" s="2"/>
    </row>
    <row r="22685">
      <c r="D22685" s="2"/>
      <c r="G22685" s="2"/>
      <c r="J22685" s="2"/>
    </row>
    <row r="22686">
      <c r="D22686" s="2"/>
      <c r="G22686" s="2"/>
      <c r="J22686" s="2"/>
    </row>
    <row r="22687">
      <c r="D22687" s="2"/>
      <c r="G22687" s="2"/>
      <c r="J22687" s="2"/>
    </row>
    <row r="22688">
      <c r="D22688" s="2"/>
      <c r="G22688" s="2"/>
      <c r="J22688" s="2"/>
    </row>
    <row r="22689">
      <c r="D22689" s="2"/>
      <c r="G22689" s="2"/>
      <c r="J22689" s="2"/>
    </row>
    <row r="22690">
      <c r="D22690" s="2"/>
      <c r="G22690" s="2"/>
      <c r="J22690" s="2"/>
    </row>
    <row r="22691">
      <c r="D22691" s="2"/>
      <c r="G22691" s="2"/>
      <c r="J22691" s="2"/>
    </row>
    <row r="22692">
      <c r="D22692" s="2"/>
      <c r="G22692" s="2"/>
      <c r="J22692" s="2"/>
    </row>
    <row r="22693">
      <c r="D22693" s="2"/>
      <c r="G22693" s="2"/>
      <c r="J22693" s="2"/>
    </row>
    <row r="22694">
      <c r="D22694" s="2"/>
      <c r="G22694" s="2"/>
      <c r="J22694" s="2"/>
    </row>
    <row r="22695">
      <c r="D22695" s="2"/>
      <c r="G22695" s="2"/>
      <c r="J22695" s="2"/>
    </row>
    <row r="22696">
      <c r="D22696" s="2"/>
      <c r="G22696" s="2"/>
      <c r="J22696" s="2"/>
    </row>
    <row r="22697">
      <c r="D22697" s="2"/>
      <c r="G22697" s="2"/>
      <c r="J22697" s="2"/>
    </row>
    <row r="22698">
      <c r="D22698" s="2"/>
      <c r="G22698" s="2"/>
      <c r="J22698" s="2"/>
    </row>
    <row r="22699">
      <c r="D22699" s="2"/>
      <c r="G22699" s="2"/>
      <c r="J22699" s="2"/>
    </row>
    <row r="22700">
      <c r="D22700" s="2"/>
      <c r="G22700" s="2"/>
      <c r="J22700" s="2"/>
    </row>
    <row r="22701">
      <c r="D22701" s="2"/>
      <c r="G22701" s="2"/>
      <c r="J22701" s="2"/>
    </row>
    <row r="22702">
      <c r="D22702" s="2"/>
      <c r="G22702" s="2"/>
      <c r="J22702" s="2"/>
    </row>
    <row r="22703">
      <c r="D22703" s="2"/>
      <c r="G22703" s="2"/>
      <c r="J22703" s="2"/>
    </row>
    <row r="22704">
      <c r="D22704" s="2"/>
      <c r="G22704" s="2"/>
      <c r="J22704" s="2"/>
    </row>
    <row r="22705">
      <c r="D22705" s="2"/>
      <c r="G22705" s="2"/>
      <c r="J22705" s="2"/>
    </row>
    <row r="22706">
      <c r="D22706" s="2"/>
      <c r="G22706" s="2"/>
      <c r="J22706" s="2"/>
    </row>
    <row r="22707">
      <c r="D22707" s="2"/>
      <c r="G22707" s="2"/>
      <c r="J22707" s="2"/>
    </row>
    <row r="22708">
      <c r="D22708" s="2"/>
      <c r="G22708" s="2"/>
      <c r="J22708" s="2"/>
    </row>
    <row r="22709">
      <c r="D22709" s="2"/>
      <c r="G22709" s="2"/>
      <c r="J22709" s="2"/>
    </row>
    <row r="22710">
      <c r="D22710" s="2"/>
      <c r="G22710" s="2"/>
      <c r="J22710" s="2"/>
    </row>
    <row r="22711">
      <c r="D22711" s="2"/>
      <c r="G22711" s="2"/>
      <c r="J22711" s="2"/>
    </row>
    <row r="22712">
      <c r="D22712" s="2"/>
      <c r="G22712" s="2"/>
      <c r="J22712" s="2"/>
    </row>
    <row r="22713">
      <c r="D22713" s="2"/>
      <c r="G22713" s="2"/>
      <c r="J22713" s="2"/>
    </row>
    <row r="22714">
      <c r="D22714" s="2"/>
      <c r="G22714" s="2"/>
      <c r="J22714" s="2"/>
    </row>
    <row r="22715">
      <c r="D22715" s="2"/>
      <c r="G22715" s="2"/>
      <c r="J22715" s="2"/>
    </row>
    <row r="22716">
      <c r="D22716" s="2"/>
      <c r="G22716" s="2"/>
      <c r="J22716" s="2"/>
    </row>
    <row r="22717">
      <c r="D22717" s="2"/>
      <c r="G22717" s="2"/>
      <c r="J22717" s="2"/>
    </row>
    <row r="22718">
      <c r="D22718" s="2"/>
      <c r="G22718" s="2"/>
      <c r="J22718" s="2"/>
    </row>
    <row r="22719">
      <c r="D22719" s="2"/>
      <c r="G22719" s="2"/>
      <c r="J22719" s="2"/>
    </row>
    <row r="22720">
      <c r="D22720" s="2"/>
      <c r="G22720" s="2"/>
      <c r="J22720" s="2"/>
    </row>
    <row r="22721">
      <c r="D22721" s="2"/>
      <c r="G22721" s="2"/>
      <c r="J22721" s="2"/>
    </row>
    <row r="22722">
      <c r="D22722" s="2"/>
      <c r="G22722" s="2"/>
      <c r="J22722" s="2"/>
    </row>
    <row r="22723">
      <c r="D22723" s="2"/>
      <c r="G22723" s="2"/>
      <c r="J22723" s="2"/>
    </row>
    <row r="22724">
      <c r="D22724" s="2"/>
      <c r="G22724" s="2"/>
      <c r="J22724" s="2"/>
    </row>
    <row r="22725">
      <c r="D22725" s="2"/>
      <c r="G22725" s="2"/>
      <c r="J22725" s="2"/>
    </row>
    <row r="22726">
      <c r="D22726" s="2"/>
      <c r="G22726" s="2"/>
      <c r="J22726" s="2"/>
    </row>
    <row r="22727">
      <c r="D22727" s="2"/>
      <c r="G22727" s="2"/>
      <c r="J22727" s="2"/>
    </row>
    <row r="22728">
      <c r="D22728" s="2"/>
      <c r="G22728" s="2"/>
      <c r="J22728" s="2"/>
    </row>
    <row r="22729">
      <c r="D22729" s="2"/>
      <c r="G22729" s="2"/>
      <c r="J22729" s="2"/>
    </row>
    <row r="22730">
      <c r="D22730" s="2"/>
      <c r="G22730" s="2"/>
      <c r="J22730" s="2"/>
    </row>
    <row r="22731">
      <c r="D22731" s="2"/>
      <c r="G22731" s="2"/>
      <c r="J22731" s="2"/>
    </row>
    <row r="22732">
      <c r="D22732" s="2"/>
      <c r="G22732" s="2"/>
      <c r="J22732" s="2"/>
    </row>
    <row r="22733">
      <c r="D22733" s="2"/>
      <c r="G22733" s="2"/>
      <c r="J22733" s="2"/>
    </row>
    <row r="22734">
      <c r="D22734" s="2"/>
      <c r="G22734" s="2"/>
      <c r="J22734" s="2"/>
    </row>
    <row r="22735">
      <c r="D22735" s="2"/>
      <c r="G22735" s="2"/>
      <c r="J22735" s="2"/>
    </row>
    <row r="22736">
      <c r="D22736" s="2"/>
      <c r="G22736" s="2"/>
      <c r="J22736" s="2"/>
    </row>
    <row r="22737">
      <c r="D22737" s="2"/>
      <c r="G22737" s="2"/>
      <c r="J22737" s="2"/>
    </row>
    <row r="22738">
      <c r="D22738" s="2"/>
      <c r="G22738" s="2"/>
      <c r="J22738" s="2"/>
    </row>
    <row r="22739">
      <c r="D22739" s="2"/>
      <c r="G22739" s="2"/>
      <c r="J22739" s="2"/>
    </row>
    <row r="22740">
      <c r="D22740" s="2"/>
      <c r="G22740" s="2"/>
      <c r="J22740" s="2"/>
    </row>
    <row r="22741">
      <c r="D22741" s="2"/>
      <c r="G22741" s="2"/>
      <c r="J22741" s="2"/>
    </row>
    <row r="22742">
      <c r="D22742" s="2"/>
      <c r="G22742" s="2"/>
      <c r="J22742" s="2"/>
    </row>
    <row r="22743">
      <c r="D22743" s="2"/>
      <c r="G22743" s="2"/>
      <c r="J22743" s="2"/>
    </row>
    <row r="22744">
      <c r="D22744" s="2"/>
      <c r="G22744" s="2"/>
      <c r="J22744" s="2"/>
    </row>
    <row r="22745">
      <c r="D22745" s="2"/>
      <c r="G22745" s="2"/>
      <c r="J22745" s="2"/>
    </row>
    <row r="22746">
      <c r="D22746" s="2"/>
      <c r="G22746" s="2"/>
      <c r="J22746" s="2"/>
    </row>
    <row r="22747">
      <c r="D22747" s="2"/>
      <c r="G22747" s="2"/>
      <c r="J22747" s="2"/>
    </row>
    <row r="22748">
      <c r="D22748" s="2"/>
      <c r="G22748" s="2"/>
      <c r="J22748" s="2"/>
    </row>
    <row r="22749">
      <c r="D22749" s="2"/>
      <c r="G22749" s="2"/>
      <c r="J22749" s="2"/>
    </row>
    <row r="22750">
      <c r="D22750" s="2"/>
      <c r="G22750" s="2"/>
      <c r="J22750" s="2"/>
    </row>
    <row r="22751">
      <c r="D22751" s="2"/>
      <c r="G22751" s="2"/>
      <c r="J22751" s="2"/>
    </row>
    <row r="22752">
      <c r="D22752" s="2"/>
      <c r="G22752" s="2"/>
      <c r="J22752" s="2"/>
    </row>
    <row r="22753">
      <c r="D22753" s="2"/>
      <c r="G22753" s="2"/>
      <c r="J22753" s="2"/>
    </row>
    <row r="22754">
      <c r="D22754" s="2"/>
      <c r="G22754" s="2"/>
      <c r="J22754" s="2"/>
    </row>
    <row r="22755">
      <c r="D22755" s="2"/>
      <c r="G22755" s="2"/>
      <c r="J22755" s="2"/>
    </row>
    <row r="22756">
      <c r="D22756" s="2"/>
      <c r="G22756" s="2"/>
      <c r="J22756" s="2"/>
    </row>
    <row r="22757">
      <c r="D22757" s="2"/>
      <c r="G22757" s="2"/>
      <c r="J22757" s="2"/>
    </row>
    <row r="22758">
      <c r="D22758" s="2"/>
      <c r="G22758" s="2"/>
      <c r="J22758" s="2"/>
    </row>
    <row r="22759">
      <c r="D22759" s="2"/>
      <c r="G22759" s="2"/>
      <c r="J22759" s="2"/>
    </row>
    <row r="22760">
      <c r="D22760" s="2"/>
      <c r="G22760" s="2"/>
      <c r="J22760" s="2"/>
    </row>
    <row r="22761">
      <c r="D22761" s="2"/>
      <c r="G22761" s="2"/>
      <c r="J22761" s="2"/>
    </row>
    <row r="22762">
      <c r="D22762" s="2"/>
      <c r="G22762" s="2"/>
      <c r="J22762" s="2"/>
    </row>
    <row r="22763">
      <c r="D22763" s="2"/>
      <c r="G22763" s="2"/>
      <c r="J22763" s="2"/>
    </row>
    <row r="22764">
      <c r="D22764" s="2"/>
      <c r="G22764" s="2"/>
      <c r="J22764" s="2"/>
    </row>
    <row r="22765">
      <c r="D22765" s="2"/>
      <c r="G22765" s="2"/>
      <c r="J22765" s="2"/>
    </row>
    <row r="22766">
      <c r="D22766" s="2"/>
      <c r="G22766" s="2"/>
      <c r="J22766" s="2"/>
    </row>
    <row r="22767">
      <c r="D22767" s="2"/>
      <c r="G22767" s="2"/>
      <c r="J22767" s="2"/>
    </row>
    <row r="22768">
      <c r="D22768" s="2"/>
      <c r="G22768" s="2"/>
      <c r="J22768" s="2"/>
    </row>
    <row r="22769">
      <c r="D22769" s="2"/>
      <c r="G22769" s="2"/>
      <c r="J22769" s="2"/>
    </row>
    <row r="22770">
      <c r="D22770" s="2"/>
      <c r="G22770" s="2"/>
      <c r="J22770" s="2"/>
    </row>
    <row r="22771">
      <c r="D22771" s="2"/>
      <c r="G22771" s="2"/>
      <c r="J22771" s="2"/>
    </row>
    <row r="22772">
      <c r="D22772" s="2"/>
      <c r="G22772" s="2"/>
      <c r="J22772" s="2"/>
    </row>
    <row r="22773">
      <c r="D22773" s="2"/>
      <c r="G22773" s="2"/>
      <c r="J22773" s="2"/>
    </row>
    <row r="22774">
      <c r="D22774" s="2"/>
      <c r="G22774" s="2"/>
      <c r="J22774" s="2"/>
    </row>
    <row r="22775">
      <c r="D22775" s="2"/>
      <c r="G22775" s="2"/>
      <c r="J22775" s="2"/>
    </row>
    <row r="22776">
      <c r="D22776" s="2"/>
      <c r="G22776" s="2"/>
      <c r="J22776" s="2"/>
    </row>
    <row r="22777">
      <c r="D22777" s="2"/>
      <c r="G22777" s="2"/>
      <c r="J22777" s="2"/>
    </row>
    <row r="22778">
      <c r="D22778" s="2"/>
      <c r="G22778" s="2"/>
      <c r="J22778" s="2"/>
    </row>
    <row r="22779">
      <c r="D22779" s="2"/>
      <c r="G22779" s="2"/>
      <c r="J22779" s="2"/>
    </row>
    <row r="22780">
      <c r="D22780" s="2"/>
      <c r="G22780" s="2"/>
      <c r="J22780" s="2"/>
    </row>
    <row r="22781">
      <c r="D22781" s="2"/>
      <c r="G22781" s="2"/>
      <c r="J22781" s="2"/>
    </row>
    <row r="22782">
      <c r="D22782" s="2"/>
      <c r="G22782" s="2"/>
      <c r="J22782" s="2"/>
    </row>
    <row r="22783">
      <c r="D22783" s="2"/>
      <c r="G22783" s="2"/>
      <c r="J22783" s="2"/>
    </row>
    <row r="22784">
      <c r="D22784" s="2"/>
      <c r="G22784" s="2"/>
      <c r="J22784" s="2"/>
    </row>
    <row r="22785">
      <c r="D22785" s="2"/>
      <c r="G22785" s="2"/>
      <c r="J22785" s="2"/>
    </row>
    <row r="22786">
      <c r="D22786" s="2"/>
      <c r="G22786" s="2"/>
      <c r="J22786" s="2"/>
    </row>
    <row r="22787">
      <c r="D22787" s="2"/>
      <c r="G22787" s="2"/>
      <c r="J22787" s="2"/>
    </row>
    <row r="22788">
      <c r="D22788" s="2"/>
      <c r="G22788" s="2"/>
      <c r="J22788" s="2"/>
    </row>
    <row r="22789">
      <c r="D22789" s="2"/>
      <c r="G22789" s="2"/>
      <c r="J22789" s="2"/>
    </row>
    <row r="22790">
      <c r="D22790" s="2"/>
      <c r="G22790" s="2"/>
      <c r="J22790" s="2"/>
    </row>
    <row r="22791">
      <c r="D22791" s="2"/>
      <c r="G22791" s="2"/>
      <c r="J22791" s="2"/>
    </row>
    <row r="22792">
      <c r="D22792" s="2"/>
      <c r="G22792" s="2"/>
      <c r="J22792" s="2"/>
    </row>
    <row r="22793">
      <c r="D22793" s="2"/>
      <c r="G22793" s="2"/>
      <c r="J22793" s="2"/>
    </row>
    <row r="22794">
      <c r="D22794" s="2"/>
      <c r="G22794" s="2"/>
      <c r="J22794" s="2"/>
    </row>
    <row r="22795">
      <c r="D22795" s="2"/>
      <c r="G22795" s="2"/>
      <c r="J22795" s="2"/>
    </row>
    <row r="22796">
      <c r="D22796" s="2"/>
      <c r="G22796" s="2"/>
      <c r="J22796" s="2"/>
    </row>
    <row r="22797">
      <c r="D22797" s="2"/>
      <c r="G22797" s="2"/>
      <c r="J22797" s="2"/>
    </row>
    <row r="22798">
      <c r="D22798" s="2"/>
      <c r="G22798" s="2"/>
      <c r="J22798" s="2"/>
    </row>
    <row r="22799">
      <c r="D22799" s="2"/>
      <c r="G22799" s="2"/>
      <c r="J22799" s="2"/>
    </row>
    <row r="22800">
      <c r="D22800" s="2"/>
      <c r="G22800" s="2"/>
      <c r="J22800" s="2"/>
    </row>
    <row r="22801">
      <c r="D22801" s="2"/>
      <c r="G22801" s="2"/>
      <c r="J22801" s="2"/>
    </row>
    <row r="22802">
      <c r="D22802" s="2"/>
      <c r="G22802" s="2"/>
      <c r="J22802" s="2"/>
    </row>
    <row r="22803">
      <c r="D22803" s="2"/>
      <c r="G22803" s="2"/>
      <c r="J22803" s="2"/>
    </row>
    <row r="22804">
      <c r="D22804" s="2"/>
      <c r="G22804" s="2"/>
      <c r="J22804" s="2"/>
    </row>
    <row r="22805">
      <c r="D22805" s="2"/>
      <c r="G22805" s="2"/>
      <c r="J22805" s="2"/>
    </row>
    <row r="22806">
      <c r="D22806" s="2"/>
      <c r="G22806" s="2"/>
      <c r="J22806" s="2"/>
    </row>
    <row r="22807">
      <c r="D22807" s="2"/>
      <c r="G22807" s="2"/>
      <c r="J22807" s="2"/>
    </row>
    <row r="22808">
      <c r="D22808" s="2"/>
      <c r="G22808" s="2"/>
      <c r="J22808" s="2"/>
    </row>
    <row r="22809">
      <c r="D22809" s="2"/>
      <c r="G22809" s="2"/>
      <c r="J22809" s="2"/>
    </row>
    <row r="22810">
      <c r="D22810" s="2"/>
      <c r="G22810" s="2"/>
      <c r="J22810" s="2"/>
    </row>
    <row r="22811">
      <c r="D22811" s="2"/>
      <c r="G22811" s="2"/>
      <c r="J22811" s="2"/>
    </row>
    <row r="22812">
      <c r="D22812" s="2"/>
      <c r="G22812" s="2"/>
      <c r="J22812" s="2"/>
    </row>
    <row r="22813">
      <c r="D22813" s="2"/>
      <c r="G22813" s="2"/>
      <c r="J22813" s="2"/>
    </row>
    <row r="22814">
      <c r="D22814" s="2"/>
      <c r="G22814" s="2"/>
      <c r="J22814" s="2"/>
    </row>
    <row r="22815">
      <c r="D22815" s="2"/>
      <c r="G22815" s="2"/>
      <c r="J22815" s="2"/>
    </row>
    <row r="22816">
      <c r="D22816" s="2"/>
      <c r="G22816" s="2"/>
      <c r="J22816" s="2"/>
    </row>
    <row r="22817">
      <c r="D22817" s="2"/>
      <c r="G22817" s="2"/>
      <c r="J22817" s="2"/>
    </row>
    <row r="22818">
      <c r="D22818" s="2"/>
      <c r="G22818" s="2"/>
      <c r="J22818" s="2"/>
    </row>
    <row r="22819">
      <c r="D22819" s="2"/>
      <c r="G22819" s="2"/>
      <c r="J22819" s="2"/>
    </row>
    <row r="22820">
      <c r="D22820" s="2"/>
      <c r="G22820" s="2"/>
      <c r="J22820" s="2"/>
    </row>
    <row r="22821">
      <c r="D22821" s="2"/>
      <c r="G22821" s="2"/>
      <c r="J22821" s="2"/>
    </row>
    <row r="22822">
      <c r="D22822" s="2"/>
      <c r="G22822" s="2"/>
      <c r="J22822" s="2"/>
    </row>
    <row r="22823">
      <c r="D22823" s="2"/>
      <c r="G22823" s="2"/>
      <c r="J22823" s="2"/>
    </row>
    <row r="22824">
      <c r="D22824" s="2"/>
      <c r="G22824" s="2"/>
      <c r="J22824" s="2"/>
    </row>
    <row r="22825">
      <c r="D22825" s="2"/>
      <c r="G22825" s="2"/>
      <c r="J22825" s="2"/>
    </row>
    <row r="22826">
      <c r="D22826" s="2"/>
      <c r="G22826" s="2"/>
      <c r="J22826" s="2"/>
    </row>
    <row r="22827">
      <c r="D22827" s="2"/>
      <c r="G22827" s="2"/>
      <c r="J22827" s="2"/>
    </row>
    <row r="22828">
      <c r="D22828" s="2"/>
      <c r="G22828" s="2"/>
      <c r="J22828" s="2"/>
    </row>
    <row r="22829">
      <c r="D22829" s="2"/>
      <c r="G22829" s="2"/>
      <c r="J22829" s="2"/>
    </row>
    <row r="22830">
      <c r="D22830" s="2"/>
      <c r="G22830" s="2"/>
      <c r="J22830" s="2"/>
    </row>
    <row r="22831">
      <c r="D22831" s="2"/>
      <c r="G22831" s="2"/>
      <c r="J22831" s="2"/>
    </row>
    <row r="22832">
      <c r="D22832" s="2"/>
      <c r="G22832" s="2"/>
      <c r="J22832" s="2"/>
    </row>
    <row r="22833">
      <c r="D22833" s="2"/>
      <c r="G22833" s="2"/>
      <c r="J22833" s="2"/>
    </row>
    <row r="22834">
      <c r="D22834" s="2"/>
      <c r="G22834" s="2"/>
      <c r="J22834" s="2"/>
    </row>
    <row r="22835">
      <c r="D22835" s="2"/>
      <c r="G22835" s="2"/>
      <c r="J22835" s="2"/>
    </row>
    <row r="22836">
      <c r="D22836" s="2"/>
      <c r="G22836" s="2"/>
      <c r="J22836" s="2"/>
    </row>
    <row r="22837">
      <c r="D22837" s="2"/>
      <c r="G22837" s="2"/>
      <c r="J22837" s="2"/>
    </row>
    <row r="22838">
      <c r="D22838" s="2"/>
      <c r="G22838" s="2"/>
      <c r="J22838" s="2"/>
    </row>
    <row r="22839">
      <c r="D22839" s="2"/>
      <c r="G22839" s="2"/>
      <c r="J22839" s="2"/>
    </row>
    <row r="22840">
      <c r="D22840" s="2"/>
      <c r="G22840" s="2"/>
      <c r="J22840" s="2"/>
    </row>
    <row r="22841">
      <c r="D22841" s="2"/>
      <c r="G22841" s="2"/>
      <c r="J22841" s="2"/>
    </row>
    <row r="22842">
      <c r="D22842" s="2"/>
      <c r="G22842" s="2"/>
      <c r="J22842" s="2"/>
    </row>
    <row r="22843">
      <c r="D22843" s="2"/>
      <c r="G22843" s="2"/>
      <c r="J22843" s="2"/>
    </row>
    <row r="22844">
      <c r="D22844" s="2"/>
      <c r="G22844" s="2"/>
      <c r="J22844" s="2"/>
    </row>
    <row r="22845">
      <c r="D22845" s="2"/>
      <c r="G22845" s="2"/>
      <c r="J22845" s="2"/>
    </row>
    <row r="22846">
      <c r="D22846" s="2"/>
      <c r="G22846" s="2"/>
      <c r="J22846" s="2"/>
    </row>
    <row r="22847">
      <c r="D22847" s="2"/>
      <c r="G22847" s="2"/>
      <c r="J22847" s="2"/>
    </row>
    <row r="22848">
      <c r="D22848" s="2"/>
      <c r="G22848" s="2"/>
      <c r="J22848" s="2"/>
    </row>
    <row r="22849">
      <c r="D22849" s="2"/>
      <c r="G22849" s="2"/>
      <c r="J22849" s="2"/>
    </row>
    <row r="22850">
      <c r="D22850" s="2"/>
      <c r="G22850" s="2"/>
      <c r="J22850" s="2"/>
    </row>
    <row r="22851">
      <c r="D22851" s="2"/>
      <c r="G22851" s="2"/>
      <c r="J22851" s="2"/>
    </row>
    <row r="22852">
      <c r="D22852" s="2"/>
      <c r="G22852" s="2"/>
      <c r="J22852" s="2"/>
    </row>
    <row r="22853">
      <c r="D22853" s="2"/>
      <c r="G22853" s="2"/>
      <c r="J22853" s="2"/>
    </row>
    <row r="22854">
      <c r="D22854" s="2"/>
      <c r="G22854" s="2"/>
      <c r="J22854" s="2"/>
    </row>
    <row r="22855">
      <c r="D22855" s="2"/>
      <c r="G22855" s="2"/>
      <c r="J22855" s="2"/>
    </row>
    <row r="22856">
      <c r="D22856" s="2"/>
      <c r="G22856" s="2"/>
      <c r="J22856" s="2"/>
    </row>
    <row r="22857">
      <c r="D22857" s="2"/>
      <c r="G22857" s="2"/>
      <c r="J22857" s="2"/>
    </row>
    <row r="22858">
      <c r="D22858" s="2"/>
      <c r="G22858" s="2"/>
      <c r="J22858" s="2"/>
    </row>
    <row r="22859">
      <c r="D22859" s="2"/>
      <c r="G22859" s="2"/>
      <c r="J22859" s="2"/>
    </row>
    <row r="22860">
      <c r="D22860" s="2"/>
      <c r="G22860" s="2"/>
      <c r="J22860" s="2"/>
    </row>
    <row r="22861">
      <c r="D22861" s="2"/>
      <c r="G22861" s="2"/>
      <c r="J22861" s="2"/>
    </row>
    <row r="22862">
      <c r="D22862" s="2"/>
      <c r="G22862" s="2"/>
      <c r="J22862" s="2"/>
    </row>
    <row r="22863">
      <c r="D22863" s="2"/>
      <c r="G22863" s="2"/>
      <c r="J22863" s="2"/>
    </row>
    <row r="22864">
      <c r="D22864" s="2"/>
      <c r="G22864" s="2"/>
      <c r="J22864" s="2"/>
    </row>
    <row r="22865">
      <c r="D22865" s="2"/>
      <c r="G22865" s="2"/>
      <c r="J22865" s="2"/>
    </row>
    <row r="22866">
      <c r="D22866" s="2"/>
      <c r="G22866" s="2"/>
      <c r="J22866" s="2"/>
    </row>
    <row r="22867">
      <c r="D22867" s="2"/>
      <c r="G22867" s="2"/>
      <c r="J22867" s="2"/>
    </row>
    <row r="22868">
      <c r="D22868" s="2"/>
      <c r="G22868" s="2"/>
      <c r="J22868" s="2"/>
    </row>
    <row r="22869">
      <c r="D22869" s="2"/>
      <c r="G22869" s="2"/>
      <c r="J22869" s="2"/>
    </row>
    <row r="22870">
      <c r="D22870" s="2"/>
      <c r="G22870" s="2"/>
      <c r="J22870" s="2"/>
    </row>
    <row r="22871">
      <c r="D22871" s="2"/>
      <c r="G22871" s="2"/>
      <c r="J22871" s="2"/>
    </row>
    <row r="22872">
      <c r="D22872" s="2"/>
      <c r="G22872" s="2"/>
      <c r="J22872" s="2"/>
    </row>
    <row r="22873">
      <c r="D22873" s="2"/>
      <c r="G22873" s="2"/>
      <c r="J22873" s="2"/>
    </row>
    <row r="22874">
      <c r="D22874" s="2"/>
      <c r="G22874" s="2"/>
      <c r="J22874" s="2"/>
    </row>
    <row r="22875">
      <c r="D22875" s="2"/>
      <c r="G22875" s="2"/>
      <c r="J22875" s="2"/>
    </row>
    <row r="22876">
      <c r="D22876" s="2"/>
      <c r="G22876" s="2"/>
      <c r="J22876" s="2"/>
    </row>
    <row r="22877">
      <c r="D22877" s="2"/>
      <c r="G22877" s="2"/>
      <c r="J22877" s="2"/>
    </row>
    <row r="22878">
      <c r="D22878" s="2"/>
      <c r="G22878" s="2"/>
      <c r="J22878" s="2"/>
    </row>
    <row r="22879">
      <c r="D22879" s="2"/>
      <c r="G22879" s="2"/>
      <c r="J22879" s="2"/>
    </row>
    <row r="22880">
      <c r="D22880" s="2"/>
      <c r="G22880" s="2"/>
      <c r="J22880" s="2"/>
    </row>
    <row r="22881">
      <c r="D22881" s="2"/>
      <c r="G22881" s="2"/>
      <c r="J22881" s="2"/>
    </row>
    <row r="22882">
      <c r="D22882" s="2"/>
      <c r="G22882" s="2"/>
      <c r="J22882" s="2"/>
    </row>
    <row r="22883">
      <c r="D22883" s="2"/>
      <c r="G22883" s="2"/>
      <c r="J22883" s="2"/>
    </row>
    <row r="22884">
      <c r="D22884" s="2"/>
      <c r="G22884" s="2"/>
      <c r="J22884" s="2"/>
    </row>
    <row r="22885">
      <c r="D22885" s="2"/>
      <c r="G22885" s="2"/>
      <c r="J22885" s="2"/>
    </row>
    <row r="22886">
      <c r="D22886" s="2"/>
      <c r="G22886" s="2"/>
      <c r="J22886" s="2"/>
    </row>
    <row r="22887">
      <c r="D22887" s="2"/>
      <c r="G22887" s="2"/>
      <c r="J22887" s="2"/>
    </row>
    <row r="22888">
      <c r="D22888" s="2"/>
      <c r="G22888" s="2"/>
      <c r="J22888" s="2"/>
    </row>
    <row r="22889">
      <c r="D22889" s="2"/>
      <c r="G22889" s="2"/>
      <c r="J22889" s="2"/>
    </row>
    <row r="22890">
      <c r="D22890" s="2"/>
      <c r="G22890" s="2"/>
      <c r="J22890" s="2"/>
    </row>
    <row r="22891">
      <c r="D22891" s="2"/>
      <c r="G22891" s="2"/>
      <c r="J22891" s="2"/>
    </row>
    <row r="22892">
      <c r="D22892" s="2"/>
      <c r="G22892" s="2"/>
      <c r="J22892" s="2"/>
    </row>
    <row r="22893">
      <c r="D22893" s="2"/>
      <c r="G22893" s="2"/>
      <c r="J22893" s="2"/>
    </row>
    <row r="22894">
      <c r="D22894" s="2"/>
      <c r="G22894" s="2"/>
      <c r="J22894" s="2"/>
    </row>
    <row r="22895">
      <c r="D22895" s="2"/>
      <c r="G22895" s="2"/>
      <c r="J22895" s="2"/>
    </row>
    <row r="22896">
      <c r="D22896" s="2"/>
      <c r="G22896" s="2"/>
      <c r="J22896" s="2"/>
    </row>
    <row r="22897">
      <c r="D22897" s="2"/>
      <c r="G22897" s="2"/>
      <c r="J22897" s="2"/>
    </row>
    <row r="22898">
      <c r="D22898" s="2"/>
      <c r="G22898" s="2"/>
      <c r="J22898" s="2"/>
    </row>
    <row r="22899">
      <c r="D22899" s="2"/>
      <c r="G22899" s="2"/>
      <c r="J22899" s="2"/>
    </row>
    <row r="22900">
      <c r="D22900" s="2"/>
      <c r="G22900" s="2"/>
      <c r="J22900" s="2"/>
    </row>
    <row r="22901">
      <c r="D22901" s="2"/>
      <c r="G22901" s="2"/>
      <c r="J22901" s="2"/>
    </row>
    <row r="22902">
      <c r="D22902" s="2"/>
      <c r="G22902" s="2"/>
      <c r="J22902" s="2"/>
    </row>
    <row r="22903">
      <c r="D22903" s="2"/>
      <c r="G22903" s="2"/>
      <c r="J22903" s="2"/>
    </row>
    <row r="22904">
      <c r="D22904" s="2"/>
      <c r="G22904" s="2"/>
      <c r="J22904" s="2"/>
    </row>
    <row r="22905">
      <c r="D22905" s="2"/>
      <c r="G22905" s="2"/>
      <c r="J22905" s="2"/>
    </row>
    <row r="22906">
      <c r="D22906" s="2"/>
      <c r="G22906" s="2"/>
      <c r="J22906" s="2"/>
    </row>
    <row r="22907">
      <c r="D22907" s="2"/>
      <c r="G22907" s="2"/>
      <c r="J22907" s="2"/>
    </row>
    <row r="22908">
      <c r="D22908" s="2"/>
      <c r="G22908" s="2"/>
      <c r="J22908" s="2"/>
    </row>
    <row r="22909">
      <c r="D22909" s="2"/>
      <c r="G22909" s="2"/>
      <c r="J22909" s="2"/>
    </row>
    <row r="22910">
      <c r="D22910" s="2"/>
      <c r="G22910" s="2"/>
      <c r="J22910" s="2"/>
    </row>
    <row r="22911">
      <c r="D22911" s="2"/>
      <c r="G22911" s="2"/>
      <c r="J22911" s="2"/>
    </row>
    <row r="22912">
      <c r="D22912" s="2"/>
      <c r="G22912" s="2"/>
      <c r="J22912" s="2"/>
    </row>
    <row r="22913">
      <c r="D22913" s="2"/>
      <c r="G22913" s="2"/>
      <c r="J22913" s="2"/>
    </row>
    <row r="22914">
      <c r="D22914" s="2"/>
      <c r="G22914" s="2"/>
      <c r="J22914" s="2"/>
    </row>
    <row r="22915">
      <c r="D22915" s="2"/>
      <c r="G22915" s="2"/>
      <c r="J22915" s="2"/>
    </row>
    <row r="22916">
      <c r="D22916" s="2"/>
      <c r="G22916" s="2"/>
      <c r="J22916" s="2"/>
    </row>
    <row r="22917">
      <c r="D22917" s="2"/>
      <c r="G22917" s="2"/>
      <c r="J22917" s="2"/>
    </row>
    <row r="22918">
      <c r="D22918" s="2"/>
      <c r="G22918" s="2"/>
      <c r="J22918" s="2"/>
    </row>
    <row r="22919">
      <c r="D22919" s="2"/>
      <c r="G22919" s="2"/>
      <c r="J22919" s="2"/>
    </row>
    <row r="22920">
      <c r="D22920" s="2"/>
      <c r="G22920" s="2"/>
      <c r="J22920" s="2"/>
    </row>
    <row r="22921">
      <c r="D22921" s="2"/>
      <c r="G22921" s="2"/>
      <c r="J22921" s="2"/>
    </row>
    <row r="22922">
      <c r="D22922" s="2"/>
      <c r="G22922" s="2"/>
      <c r="J22922" s="2"/>
    </row>
    <row r="22923">
      <c r="D22923" s="2"/>
      <c r="G22923" s="2"/>
      <c r="J22923" s="2"/>
    </row>
    <row r="22924">
      <c r="D22924" s="2"/>
      <c r="G22924" s="2"/>
      <c r="J22924" s="2"/>
    </row>
    <row r="22925">
      <c r="D22925" s="2"/>
      <c r="G22925" s="2"/>
      <c r="J22925" s="2"/>
    </row>
    <row r="22926">
      <c r="D22926" s="2"/>
      <c r="G22926" s="2"/>
      <c r="J22926" s="2"/>
    </row>
    <row r="22927">
      <c r="D22927" s="2"/>
      <c r="G22927" s="2"/>
      <c r="J22927" s="2"/>
    </row>
    <row r="22928">
      <c r="D22928" s="2"/>
      <c r="G22928" s="2"/>
      <c r="J22928" s="2"/>
    </row>
    <row r="22929">
      <c r="D22929" s="2"/>
      <c r="G22929" s="2"/>
      <c r="J22929" s="2"/>
    </row>
    <row r="22930">
      <c r="D22930" s="2"/>
      <c r="G22930" s="2"/>
      <c r="J22930" s="2"/>
    </row>
    <row r="22931">
      <c r="D22931" s="2"/>
      <c r="G22931" s="2"/>
      <c r="J22931" s="2"/>
    </row>
    <row r="22932">
      <c r="D22932" s="2"/>
      <c r="G22932" s="2"/>
      <c r="J22932" s="2"/>
    </row>
    <row r="22933">
      <c r="D22933" s="2"/>
      <c r="G22933" s="2"/>
      <c r="J22933" s="2"/>
    </row>
    <row r="22934">
      <c r="D22934" s="2"/>
      <c r="G22934" s="2"/>
      <c r="J22934" s="2"/>
    </row>
    <row r="22935">
      <c r="D22935" s="2"/>
      <c r="G22935" s="2"/>
      <c r="J22935" s="2"/>
    </row>
    <row r="22936">
      <c r="D22936" s="2"/>
      <c r="G22936" s="2"/>
      <c r="J22936" s="2"/>
    </row>
    <row r="22937">
      <c r="D22937" s="2"/>
      <c r="G22937" s="2"/>
      <c r="J22937" s="2"/>
    </row>
    <row r="22938">
      <c r="D22938" s="2"/>
      <c r="G22938" s="2"/>
      <c r="J22938" s="2"/>
    </row>
    <row r="22939">
      <c r="D22939" s="2"/>
      <c r="G22939" s="2"/>
      <c r="J22939" s="2"/>
    </row>
    <row r="22940">
      <c r="D22940" s="2"/>
      <c r="G22940" s="2"/>
      <c r="J22940" s="2"/>
    </row>
    <row r="22941">
      <c r="D22941" s="2"/>
      <c r="G22941" s="2"/>
      <c r="J22941" s="2"/>
    </row>
    <row r="22942">
      <c r="D22942" s="2"/>
      <c r="G22942" s="2"/>
      <c r="J22942" s="2"/>
    </row>
    <row r="22943">
      <c r="D22943" s="2"/>
      <c r="G22943" s="2"/>
      <c r="J22943" s="2"/>
    </row>
    <row r="22944">
      <c r="D22944" s="2"/>
      <c r="G22944" s="2"/>
      <c r="J22944" s="2"/>
    </row>
    <row r="22945">
      <c r="D22945" s="2"/>
      <c r="G22945" s="2"/>
      <c r="J22945" s="2"/>
    </row>
    <row r="22946">
      <c r="D22946" s="2"/>
      <c r="G22946" s="2"/>
      <c r="J22946" s="2"/>
    </row>
    <row r="22947">
      <c r="D22947" s="2"/>
      <c r="G22947" s="2"/>
      <c r="J22947" s="2"/>
    </row>
    <row r="22948">
      <c r="D22948" s="2"/>
      <c r="G22948" s="2"/>
      <c r="J22948" s="2"/>
    </row>
    <row r="22949">
      <c r="D22949" s="2"/>
      <c r="G22949" s="2"/>
      <c r="J22949" s="2"/>
    </row>
    <row r="22950">
      <c r="D22950" s="2"/>
      <c r="G22950" s="2"/>
      <c r="J22950" s="2"/>
    </row>
    <row r="22951">
      <c r="D22951" s="2"/>
      <c r="G22951" s="2"/>
      <c r="J22951" s="2"/>
    </row>
    <row r="22952">
      <c r="D22952" s="2"/>
      <c r="G22952" s="2"/>
      <c r="J22952" s="2"/>
    </row>
    <row r="22953">
      <c r="D22953" s="2"/>
      <c r="G22953" s="2"/>
      <c r="J22953" s="2"/>
    </row>
    <row r="22954">
      <c r="D22954" s="2"/>
      <c r="G22954" s="2"/>
      <c r="J22954" s="2"/>
    </row>
    <row r="22955">
      <c r="D22955" s="2"/>
      <c r="G22955" s="2"/>
      <c r="J22955" s="2"/>
    </row>
    <row r="22956">
      <c r="D22956" s="2"/>
      <c r="G22956" s="2"/>
      <c r="J22956" s="2"/>
    </row>
    <row r="22957">
      <c r="D22957" s="2"/>
      <c r="G22957" s="2"/>
      <c r="J22957" s="2"/>
    </row>
    <row r="22958">
      <c r="D22958" s="2"/>
      <c r="G22958" s="2"/>
      <c r="J22958" s="2"/>
    </row>
    <row r="22959">
      <c r="D22959" s="2"/>
      <c r="G22959" s="2"/>
      <c r="J22959" s="2"/>
    </row>
    <row r="22960">
      <c r="D22960" s="2"/>
      <c r="G22960" s="2"/>
      <c r="J22960" s="2"/>
    </row>
    <row r="22961">
      <c r="D22961" s="2"/>
      <c r="G22961" s="2"/>
      <c r="J22961" s="2"/>
    </row>
    <row r="22962">
      <c r="D22962" s="2"/>
      <c r="G22962" s="2"/>
      <c r="J22962" s="2"/>
    </row>
    <row r="22963">
      <c r="D22963" s="2"/>
      <c r="G22963" s="2"/>
      <c r="J22963" s="2"/>
    </row>
    <row r="22964">
      <c r="D22964" s="2"/>
      <c r="G22964" s="2"/>
      <c r="J22964" s="2"/>
    </row>
    <row r="22965">
      <c r="D22965" s="2"/>
      <c r="G22965" s="2"/>
      <c r="J22965" s="2"/>
    </row>
    <row r="22966">
      <c r="D22966" s="2"/>
      <c r="G22966" s="2"/>
      <c r="J22966" s="2"/>
    </row>
    <row r="22967">
      <c r="D22967" s="2"/>
      <c r="G22967" s="2"/>
      <c r="J22967" s="2"/>
    </row>
    <row r="22968">
      <c r="D22968" s="2"/>
      <c r="G22968" s="2"/>
      <c r="J22968" s="2"/>
    </row>
    <row r="22969">
      <c r="D22969" s="2"/>
      <c r="G22969" s="2"/>
      <c r="J22969" s="2"/>
    </row>
    <row r="22970">
      <c r="D22970" s="2"/>
      <c r="G22970" s="2"/>
      <c r="J22970" s="2"/>
    </row>
    <row r="22971">
      <c r="D22971" s="2"/>
      <c r="G22971" s="2"/>
      <c r="J22971" s="2"/>
    </row>
    <row r="22972">
      <c r="D22972" s="2"/>
      <c r="G22972" s="2"/>
      <c r="J22972" s="2"/>
    </row>
    <row r="22973">
      <c r="D22973" s="2"/>
      <c r="G22973" s="2"/>
      <c r="J22973" s="2"/>
    </row>
    <row r="22974">
      <c r="D22974" s="2"/>
      <c r="G22974" s="2"/>
      <c r="J22974" s="2"/>
    </row>
    <row r="22975">
      <c r="D22975" s="2"/>
      <c r="G22975" s="2"/>
      <c r="J22975" s="2"/>
    </row>
    <row r="22976">
      <c r="D22976" s="2"/>
      <c r="G22976" s="2"/>
      <c r="J22976" s="2"/>
    </row>
    <row r="22977">
      <c r="D22977" s="2"/>
      <c r="G22977" s="2"/>
      <c r="J22977" s="2"/>
    </row>
    <row r="22978">
      <c r="D22978" s="2"/>
      <c r="G22978" s="2"/>
      <c r="J22978" s="2"/>
    </row>
    <row r="22979">
      <c r="D22979" s="2"/>
      <c r="G22979" s="2"/>
      <c r="J22979" s="2"/>
    </row>
    <row r="22980">
      <c r="D22980" s="2"/>
      <c r="G22980" s="2"/>
      <c r="J22980" s="2"/>
    </row>
    <row r="22981">
      <c r="D22981" s="2"/>
      <c r="G22981" s="2"/>
      <c r="J22981" s="2"/>
    </row>
    <row r="22982">
      <c r="D22982" s="2"/>
      <c r="G22982" s="2"/>
      <c r="J22982" s="2"/>
    </row>
    <row r="22983">
      <c r="D22983" s="2"/>
      <c r="G22983" s="2"/>
      <c r="J22983" s="2"/>
    </row>
    <row r="22984">
      <c r="D22984" s="2"/>
      <c r="G22984" s="2"/>
      <c r="J22984" s="2"/>
    </row>
    <row r="22985">
      <c r="D22985" s="2"/>
      <c r="G22985" s="2"/>
      <c r="J22985" s="2"/>
    </row>
    <row r="22986">
      <c r="D22986" s="2"/>
      <c r="G22986" s="2"/>
      <c r="J22986" s="2"/>
    </row>
    <row r="22987">
      <c r="D22987" s="2"/>
      <c r="G22987" s="2"/>
      <c r="J22987" s="2"/>
    </row>
    <row r="22988">
      <c r="D22988" s="2"/>
      <c r="G22988" s="2"/>
      <c r="J22988" s="2"/>
    </row>
    <row r="22989">
      <c r="D22989" s="2"/>
      <c r="G22989" s="2"/>
      <c r="J22989" s="2"/>
    </row>
    <row r="22990">
      <c r="D22990" s="2"/>
      <c r="G22990" s="2"/>
      <c r="J22990" s="2"/>
    </row>
    <row r="22991">
      <c r="D22991" s="2"/>
      <c r="G22991" s="2"/>
      <c r="J22991" s="2"/>
    </row>
    <row r="22992">
      <c r="D22992" s="2"/>
      <c r="G22992" s="2"/>
      <c r="J22992" s="2"/>
    </row>
    <row r="22993">
      <c r="D22993" s="2"/>
      <c r="G22993" s="2"/>
      <c r="J22993" s="2"/>
    </row>
    <row r="22994">
      <c r="D22994" s="2"/>
      <c r="G22994" s="2"/>
      <c r="J22994" s="2"/>
    </row>
    <row r="22995">
      <c r="D22995" s="2"/>
      <c r="G22995" s="2"/>
      <c r="J22995" s="2"/>
    </row>
    <row r="22996">
      <c r="D22996" s="2"/>
      <c r="G22996" s="2"/>
      <c r="J22996" s="2"/>
    </row>
    <row r="22997">
      <c r="D22997" s="2"/>
      <c r="G22997" s="2"/>
      <c r="J22997" s="2"/>
    </row>
    <row r="22998">
      <c r="D22998" s="2"/>
      <c r="G22998" s="2"/>
      <c r="J22998" s="2"/>
    </row>
    <row r="22999">
      <c r="D22999" s="2"/>
      <c r="G22999" s="2"/>
      <c r="J22999" s="2"/>
    </row>
    <row r="23000">
      <c r="D23000" s="2"/>
      <c r="G23000" s="2"/>
      <c r="J23000" s="2"/>
    </row>
    <row r="23001">
      <c r="D23001" s="2"/>
      <c r="G23001" s="2"/>
      <c r="J23001" s="2"/>
    </row>
    <row r="23002">
      <c r="D23002" s="2"/>
      <c r="G23002" s="2"/>
      <c r="J23002" s="2"/>
    </row>
    <row r="23003">
      <c r="D23003" s="2"/>
      <c r="G23003" s="2"/>
      <c r="J23003" s="2"/>
    </row>
    <row r="23004">
      <c r="D23004" s="2"/>
      <c r="G23004" s="2"/>
      <c r="J23004" s="2"/>
    </row>
    <row r="23005">
      <c r="D23005" s="2"/>
      <c r="G23005" s="2"/>
      <c r="J23005" s="2"/>
    </row>
    <row r="23006">
      <c r="D23006" s="2"/>
      <c r="G23006" s="2"/>
      <c r="J23006" s="2"/>
    </row>
    <row r="23007">
      <c r="D23007" s="2"/>
      <c r="G23007" s="2"/>
      <c r="J23007" s="2"/>
    </row>
    <row r="23008">
      <c r="D23008" s="2"/>
      <c r="G23008" s="2"/>
      <c r="J23008" s="2"/>
    </row>
    <row r="23009">
      <c r="D23009" s="2"/>
      <c r="G23009" s="2"/>
      <c r="J23009" s="2"/>
    </row>
    <row r="23010">
      <c r="D23010" s="2"/>
      <c r="G23010" s="2"/>
      <c r="J23010" s="2"/>
    </row>
    <row r="23011">
      <c r="D23011" s="2"/>
      <c r="G23011" s="2"/>
      <c r="J23011" s="2"/>
    </row>
    <row r="23012">
      <c r="D23012" s="2"/>
      <c r="G23012" s="2"/>
      <c r="J23012" s="2"/>
    </row>
    <row r="23013">
      <c r="D23013" s="2"/>
      <c r="G23013" s="2"/>
      <c r="J23013" s="2"/>
    </row>
    <row r="23014">
      <c r="D23014" s="2"/>
      <c r="G23014" s="2"/>
      <c r="J23014" s="2"/>
    </row>
    <row r="23015">
      <c r="D23015" s="2"/>
      <c r="G23015" s="2"/>
      <c r="J23015" s="2"/>
    </row>
    <row r="23016">
      <c r="D23016" s="2"/>
      <c r="G23016" s="2"/>
      <c r="J23016" s="2"/>
    </row>
    <row r="23017">
      <c r="D23017" s="2"/>
      <c r="G23017" s="2"/>
      <c r="J23017" s="2"/>
    </row>
    <row r="23018">
      <c r="D23018" s="2"/>
      <c r="G23018" s="2"/>
      <c r="J23018" s="2"/>
    </row>
    <row r="23019">
      <c r="D23019" s="2"/>
      <c r="G23019" s="2"/>
      <c r="J23019" s="2"/>
    </row>
    <row r="23020">
      <c r="D23020" s="2"/>
      <c r="G23020" s="2"/>
      <c r="J23020" s="2"/>
    </row>
    <row r="23021">
      <c r="D23021" s="2"/>
      <c r="G23021" s="2"/>
      <c r="J23021" s="2"/>
    </row>
    <row r="23022">
      <c r="D23022" s="2"/>
      <c r="G23022" s="2"/>
      <c r="J23022" s="2"/>
    </row>
    <row r="23023">
      <c r="D23023" s="2"/>
      <c r="G23023" s="2"/>
      <c r="J23023" s="2"/>
    </row>
    <row r="23024">
      <c r="D23024" s="2"/>
      <c r="G23024" s="2"/>
      <c r="J23024" s="2"/>
    </row>
    <row r="23025">
      <c r="D23025" s="2"/>
      <c r="G23025" s="2"/>
      <c r="J23025" s="2"/>
    </row>
    <row r="23026">
      <c r="D23026" s="2"/>
      <c r="G23026" s="2"/>
      <c r="J23026" s="2"/>
    </row>
    <row r="23027">
      <c r="D23027" s="2"/>
      <c r="G23027" s="2"/>
      <c r="J23027" s="2"/>
    </row>
    <row r="23028">
      <c r="D23028" s="2"/>
      <c r="G23028" s="2"/>
      <c r="J23028" s="2"/>
    </row>
    <row r="23029">
      <c r="D23029" s="2"/>
      <c r="G23029" s="2"/>
      <c r="J23029" s="2"/>
    </row>
    <row r="23030">
      <c r="D23030" s="2"/>
      <c r="G23030" s="2"/>
      <c r="J23030" s="2"/>
    </row>
    <row r="23031">
      <c r="D23031" s="2"/>
      <c r="G23031" s="2"/>
      <c r="J23031" s="2"/>
    </row>
    <row r="23032">
      <c r="D23032" s="2"/>
      <c r="G23032" s="2"/>
      <c r="J23032" s="2"/>
    </row>
    <row r="23033">
      <c r="D23033" s="2"/>
      <c r="G23033" s="2"/>
      <c r="J23033" s="2"/>
    </row>
    <row r="23034">
      <c r="D23034" s="2"/>
      <c r="G23034" s="2"/>
      <c r="J23034" s="2"/>
    </row>
    <row r="23035">
      <c r="D23035" s="2"/>
      <c r="G23035" s="2"/>
      <c r="J23035" s="2"/>
    </row>
    <row r="23036">
      <c r="D23036" s="2"/>
      <c r="G23036" s="2"/>
      <c r="J23036" s="2"/>
    </row>
    <row r="23037">
      <c r="D23037" s="2"/>
      <c r="G23037" s="2"/>
      <c r="J23037" s="2"/>
    </row>
    <row r="23038">
      <c r="D23038" s="2"/>
      <c r="G23038" s="2"/>
      <c r="J23038" s="2"/>
    </row>
    <row r="23039">
      <c r="D23039" s="2"/>
      <c r="G23039" s="2"/>
      <c r="J23039" s="2"/>
    </row>
    <row r="23040">
      <c r="D23040" s="2"/>
      <c r="G23040" s="2"/>
      <c r="J23040" s="2"/>
    </row>
    <row r="23041">
      <c r="D23041" s="2"/>
      <c r="G23041" s="2"/>
      <c r="J23041" s="2"/>
    </row>
    <row r="23042">
      <c r="D23042" s="2"/>
      <c r="G23042" s="2"/>
      <c r="J23042" s="2"/>
    </row>
    <row r="23043">
      <c r="D23043" s="2"/>
      <c r="G23043" s="2"/>
      <c r="J23043" s="2"/>
    </row>
    <row r="23044">
      <c r="D23044" s="2"/>
      <c r="G23044" s="2"/>
      <c r="J23044" s="2"/>
    </row>
    <row r="23045">
      <c r="D23045" s="2"/>
      <c r="G23045" s="2"/>
      <c r="J23045" s="2"/>
    </row>
    <row r="23046">
      <c r="D23046" s="2"/>
      <c r="G23046" s="2"/>
      <c r="J23046" s="2"/>
    </row>
    <row r="23047">
      <c r="D23047" s="2"/>
      <c r="G23047" s="2"/>
      <c r="J23047" s="2"/>
    </row>
    <row r="23048">
      <c r="D23048" s="2"/>
      <c r="G23048" s="2"/>
      <c r="J23048" s="2"/>
    </row>
    <row r="23049">
      <c r="D23049" s="2"/>
      <c r="G23049" s="2"/>
      <c r="J23049" s="2"/>
    </row>
    <row r="23050">
      <c r="D23050" s="2"/>
      <c r="G23050" s="2"/>
      <c r="J23050" s="2"/>
    </row>
    <row r="23051">
      <c r="D23051" s="2"/>
      <c r="G23051" s="2"/>
      <c r="J23051" s="2"/>
    </row>
    <row r="23052">
      <c r="D23052" s="2"/>
      <c r="G23052" s="2"/>
      <c r="J23052" s="2"/>
    </row>
    <row r="23053">
      <c r="D23053" s="2"/>
      <c r="G23053" s="2"/>
      <c r="J23053" s="2"/>
    </row>
    <row r="23054">
      <c r="D23054" s="2"/>
      <c r="G23054" s="2"/>
      <c r="J23054" s="2"/>
    </row>
    <row r="23055">
      <c r="D23055" s="2"/>
      <c r="G23055" s="2"/>
      <c r="J23055" s="2"/>
    </row>
    <row r="23056">
      <c r="D23056" s="2"/>
      <c r="G23056" s="2"/>
      <c r="J23056" s="2"/>
    </row>
    <row r="23057">
      <c r="D23057" s="2"/>
      <c r="G23057" s="2"/>
      <c r="J23057" s="2"/>
    </row>
    <row r="23058">
      <c r="D23058" s="2"/>
      <c r="G23058" s="2"/>
      <c r="J23058" s="2"/>
    </row>
    <row r="23059">
      <c r="D23059" s="2"/>
      <c r="G23059" s="2"/>
      <c r="J23059" s="2"/>
    </row>
    <row r="23060">
      <c r="D23060" s="2"/>
      <c r="G23060" s="2"/>
      <c r="J23060" s="2"/>
    </row>
    <row r="23061">
      <c r="D23061" s="2"/>
      <c r="G23061" s="2"/>
      <c r="J23061" s="2"/>
    </row>
    <row r="23062">
      <c r="D23062" s="2"/>
      <c r="G23062" s="2"/>
      <c r="J23062" s="2"/>
    </row>
    <row r="23063">
      <c r="D23063" s="2"/>
      <c r="G23063" s="2"/>
      <c r="J23063" s="2"/>
    </row>
    <row r="23064">
      <c r="D23064" s="2"/>
      <c r="G23064" s="2"/>
      <c r="J23064" s="2"/>
    </row>
    <row r="23065">
      <c r="D23065" s="2"/>
      <c r="G23065" s="2"/>
      <c r="J23065" s="2"/>
    </row>
    <row r="23066">
      <c r="D23066" s="2"/>
      <c r="G23066" s="2"/>
      <c r="J23066" s="2"/>
    </row>
    <row r="23067">
      <c r="D23067" s="2"/>
      <c r="G23067" s="2"/>
      <c r="J23067" s="2"/>
    </row>
    <row r="23068">
      <c r="D23068" s="2"/>
      <c r="G23068" s="2"/>
      <c r="J23068" s="2"/>
    </row>
    <row r="23069">
      <c r="D23069" s="2"/>
      <c r="G23069" s="2"/>
      <c r="J23069" s="2"/>
    </row>
    <row r="23070">
      <c r="D23070" s="2"/>
      <c r="G23070" s="2"/>
      <c r="J23070" s="2"/>
    </row>
    <row r="23071">
      <c r="D23071" s="2"/>
      <c r="G23071" s="2"/>
      <c r="J23071" s="2"/>
    </row>
    <row r="23072">
      <c r="D23072" s="2"/>
      <c r="G23072" s="2"/>
      <c r="J23072" s="2"/>
    </row>
    <row r="23073">
      <c r="D23073" s="2"/>
      <c r="G23073" s="2"/>
      <c r="J23073" s="2"/>
    </row>
    <row r="23074">
      <c r="D23074" s="2"/>
      <c r="G23074" s="2"/>
      <c r="J23074" s="2"/>
    </row>
    <row r="23075">
      <c r="D23075" s="2"/>
      <c r="G23075" s="2"/>
      <c r="J23075" s="2"/>
    </row>
    <row r="23076">
      <c r="D23076" s="2"/>
      <c r="G23076" s="2"/>
      <c r="J23076" s="2"/>
    </row>
    <row r="23077">
      <c r="D23077" s="2"/>
      <c r="G23077" s="2"/>
      <c r="J23077" s="2"/>
    </row>
    <row r="23078">
      <c r="D23078" s="2"/>
      <c r="G23078" s="2"/>
      <c r="J23078" s="2"/>
    </row>
    <row r="23079">
      <c r="D23079" s="2"/>
      <c r="G23079" s="2"/>
      <c r="J23079" s="2"/>
    </row>
    <row r="23080">
      <c r="D23080" s="2"/>
      <c r="G23080" s="2"/>
      <c r="J23080" s="2"/>
    </row>
    <row r="23081">
      <c r="D23081" s="2"/>
      <c r="G23081" s="2"/>
      <c r="J23081" s="2"/>
    </row>
    <row r="23082">
      <c r="D23082" s="2"/>
      <c r="G23082" s="2"/>
      <c r="J23082" s="2"/>
    </row>
    <row r="23083">
      <c r="D23083" s="2"/>
      <c r="G23083" s="2"/>
      <c r="J23083" s="2"/>
    </row>
    <row r="23084">
      <c r="D23084" s="2"/>
      <c r="G23084" s="2"/>
      <c r="J23084" s="2"/>
    </row>
    <row r="23085">
      <c r="D23085" s="2"/>
      <c r="G23085" s="2"/>
      <c r="J23085" s="2"/>
    </row>
    <row r="23086">
      <c r="D23086" s="2"/>
      <c r="G23086" s="2"/>
      <c r="J23086" s="2"/>
    </row>
    <row r="23087">
      <c r="D23087" s="2"/>
      <c r="G23087" s="2"/>
      <c r="J23087" s="2"/>
    </row>
    <row r="23088">
      <c r="D23088" s="2"/>
      <c r="G23088" s="2"/>
      <c r="J23088" s="2"/>
    </row>
    <row r="23089">
      <c r="D23089" s="2"/>
      <c r="G23089" s="2"/>
      <c r="J23089" s="2"/>
    </row>
    <row r="23090">
      <c r="D23090" s="2"/>
      <c r="G23090" s="2"/>
      <c r="J23090" s="2"/>
    </row>
    <row r="23091">
      <c r="D23091" s="2"/>
      <c r="G23091" s="2"/>
      <c r="J23091" s="2"/>
    </row>
    <row r="23092">
      <c r="D23092" s="2"/>
      <c r="G23092" s="2"/>
      <c r="J23092" s="2"/>
    </row>
    <row r="23093">
      <c r="D23093" s="2"/>
      <c r="G23093" s="2"/>
      <c r="J23093" s="2"/>
    </row>
    <row r="23094">
      <c r="D23094" s="2"/>
      <c r="G23094" s="2"/>
      <c r="J23094" s="2"/>
    </row>
    <row r="23095">
      <c r="D23095" s="2"/>
      <c r="G23095" s="2"/>
      <c r="J23095" s="2"/>
    </row>
    <row r="23096">
      <c r="D23096" s="2"/>
      <c r="G23096" s="2"/>
      <c r="J23096" s="2"/>
    </row>
    <row r="23097">
      <c r="D23097" s="2"/>
      <c r="G23097" s="2"/>
      <c r="J23097" s="2"/>
    </row>
    <row r="23098">
      <c r="D23098" s="2"/>
      <c r="G23098" s="2"/>
      <c r="J23098" s="2"/>
    </row>
    <row r="23099">
      <c r="D23099" s="2"/>
      <c r="G23099" s="2"/>
      <c r="J23099" s="2"/>
    </row>
    <row r="23100">
      <c r="D23100" s="2"/>
      <c r="G23100" s="2"/>
      <c r="J23100" s="2"/>
    </row>
    <row r="23101">
      <c r="D23101" s="2"/>
      <c r="G23101" s="2"/>
      <c r="J23101" s="2"/>
    </row>
    <row r="23102">
      <c r="D23102" s="2"/>
      <c r="G23102" s="2"/>
      <c r="J23102" s="2"/>
    </row>
    <row r="23103">
      <c r="D23103" s="2"/>
      <c r="G23103" s="2"/>
      <c r="J23103" s="2"/>
    </row>
    <row r="23104">
      <c r="D23104" s="2"/>
      <c r="G23104" s="2"/>
      <c r="J23104" s="2"/>
    </row>
    <row r="23105">
      <c r="D23105" s="2"/>
      <c r="G23105" s="2"/>
      <c r="J23105" s="2"/>
    </row>
    <row r="23106">
      <c r="D23106" s="2"/>
      <c r="G23106" s="2"/>
      <c r="J23106" s="2"/>
    </row>
    <row r="23107">
      <c r="D23107" s="2"/>
      <c r="G23107" s="2"/>
      <c r="J23107" s="2"/>
    </row>
    <row r="23108">
      <c r="D23108" s="2"/>
      <c r="G23108" s="2"/>
      <c r="J23108" s="2"/>
    </row>
    <row r="23109">
      <c r="D23109" s="2"/>
      <c r="G23109" s="2"/>
      <c r="J23109" s="2"/>
    </row>
    <row r="23110">
      <c r="D23110" s="2"/>
      <c r="G23110" s="2"/>
      <c r="J23110" s="2"/>
    </row>
    <row r="23111">
      <c r="D23111" s="2"/>
      <c r="G23111" s="2"/>
      <c r="J23111" s="2"/>
    </row>
    <row r="23112">
      <c r="D23112" s="2"/>
      <c r="G23112" s="2"/>
      <c r="J23112" s="2"/>
    </row>
    <row r="23113">
      <c r="D23113" s="2"/>
      <c r="G23113" s="2"/>
      <c r="J23113" s="2"/>
    </row>
    <row r="23114">
      <c r="D23114" s="2"/>
      <c r="G23114" s="2"/>
      <c r="J23114" s="2"/>
    </row>
    <row r="23115">
      <c r="D23115" s="2"/>
      <c r="G23115" s="2"/>
      <c r="J23115" s="2"/>
    </row>
    <row r="23116">
      <c r="D23116" s="2"/>
      <c r="G23116" s="2"/>
      <c r="J23116" s="2"/>
    </row>
    <row r="23117">
      <c r="D23117" s="2"/>
      <c r="G23117" s="2"/>
      <c r="J23117" s="2"/>
    </row>
    <row r="23118">
      <c r="D23118" s="2"/>
      <c r="G23118" s="2"/>
      <c r="J23118" s="2"/>
    </row>
    <row r="23119">
      <c r="D23119" s="2"/>
      <c r="G23119" s="2"/>
      <c r="J23119" s="2"/>
    </row>
    <row r="23120">
      <c r="D23120" s="2"/>
      <c r="G23120" s="2"/>
      <c r="J23120" s="2"/>
    </row>
    <row r="23121">
      <c r="D23121" s="2"/>
      <c r="G23121" s="2"/>
      <c r="J23121" s="2"/>
    </row>
    <row r="23122">
      <c r="D23122" s="2"/>
      <c r="G23122" s="2"/>
      <c r="J23122" s="2"/>
    </row>
    <row r="23123">
      <c r="D23123" s="2"/>
      <c r="G23123" s="2"/>
      <c r="J23123" s="2"/>
    </row>
    <row r="23124">
      <c r="D23124" s="2"/>
      <c r="G23124" s="2"/>
      <c r="J23124" s="2"/>
    </row>
    <row r="23125">
      <c r="D23125" s="2"/>
      <c r="G23125" s="2"/>
      <c r="J23125" s="2"/>
    </row>
    <row r="23126">
      <c r="D23126" s="2"/>
      <c r="G23126" s="2"/>
      <c r="J23126" s="2"/>
    </row>
    <row r="23127">
      <c r="D23127" s="2"/>
      <c r="G23127" s="2"/>
      <c r="J23127" s="2"/>
    </row>
    <row r="23128">
      <c r="D23128" s="2"/>
      <c r="G23128" s="2"/>
      <c r="J23128" s="2"/>
    </row>
    <row r="23129">
      <c r="D23129" s="2"/>
      <c r="G23129" s="2"/>
      <c r="J23129" s="2"/>
    </row>
    <row r="23130">
      <c r="D23130" s="2"/>
      <c r="G23130" s="2"/>
      <c r="J23130" s="2"/>
    </row>
    <row r="23131">
      <c r="D23131" s="2"/>
      <c r="G23131" s="2"/>
      <c r="J23131" s="2"/>
    </row>
    <row r="23132">
      <c r="D23132" s="2"/>
      <c r="G23132" s="2"/>
      <c r="J23132" s="2"/>
    </row>
    <row r="23133">
      <c r="D23133" s="2"/>
      <c r="G23133" s="2"/>
      <c r="J23133" s="2"/>
    </row>
    <row r="23134">
      <c r="D23134" s="2"/>
      <c r="G23134" s="2"/>
      <c r="J23134" s="2"/>
    </row>
    <row r="23135">
      <c r="D23135" s="2"/>
      <c r="G23135" s="2"/>
      <c r="J23135" s="2"/>
    </row>
    <row r="23136">
      <c r="D23136" s="2"/>
      <c r="G23136" s="2"/>
      <c r="J23136" s="2"/>
    </row>
    <row r="23137">
      <c r="D23137" s="2"/>
      <c r="G23137" s="2"/>
      <c r="J23137" s="2"/>
    </row>
    <row r="23138">
      <c r="D23138" s="2"/>
      <c r="G23138" s="2"/>
      <c r="J23138" s="2"/>
    </row>
    <row r="23139">
      <c r="D23139" s="2"/>
      <c r="G23139" s="2"/>
      <c r="J23139" s="2"/>
    </row>
    <row r="23140">
      <c r="D23140" s="2"/>
      <c r="G23140" s="2"/>
      <c r="J23140" s="2"/>
    </row>
    <row r="23141">
      <c r="D23141" s="2"/>
      <c r="G23141" s="2"/>
      <c r="J23141" s="2"/>
    </row>
    <row r="23142">
      <c r="D23142" s="2"/>
      <c r="G23142" s="2"/>
      <c r="J23142" s="2"/>
    </row>
    <row r="23143">
      <c r="D23143" s="2"/>
      <c r="G23143" s="2"/>
      <c r="J23143" s="2"/>
    </row>
    <row r="23144">
      <c r="D23144" s="2"/>
      <c r="G23144" s="2"/>
      <c r="J23144" s="2"/>
    </row>
    <row r="23145">
      <c r="D23145" s="2"/>
      <c r="G23145" s="2"/>
      <c r="J23145" s="2"/>
    </row>
    <row r="23146">
      <c r="D23146" s="2"/>
      <c r="G23146" s="2"/>
      <c r="J23146" s="2"/>
    </row>
    <row r="23147">
      <c r="D23147" s="2"/>
      <c r="G23147" s="2"/>
      <c r="J23147" s="2"/>
    </row>
    <row r="23148">
      <c r="D23148" s="2"/>
      <c r="G23148" s="2"/>
      <c r="J23148" s="2"/>
    </row>
    <row r="23149">
      <c r="D23149" s="2"/>
      <c r="G23149" s="2"/>
      <c r="J23149" s="2"/>
    </row>
    <row r="23150">
      <c r="D23150" s="2"/>
      <c r="G23150" s="2"/>
      <c r="J23150" s="2"/>
    </row>
    <row r="23151">
      <c r="D23151" s="2"/>
      <c r="G23151" s="2"/>
      <c r="J23151" s="2"/>
    </row>
    <row r="23152">
      <c r="D23152" s="2"/>
      <c r="G23152" s="2"/>
      <c r="J23152" s="2"/>
    </row>
    <row r="23153">
      <c r="D23153" s="2"/>
      <c r="G23153" s="2"/>
      <c r="J23153" s="2"/>
    </row>
    <row r="23154">
      <c r="D23154" s="2"/>
      <c r="G23154" s="2"/>
      <c r="J23154" s="2"/>
    </row>
    <row r="23155">
      <c r="D23155" s="2"/>
      <c r="G23155" s="2"/>
      <c r="J23155" s="2"/>
    </row>
    <row r="23156">
      <c r="D23156" s="2"/>
      <c r="G23156" s="2"/>
      <c r="J23156" s="2"/>
    </row>
    <row r="23157">
      <c r="D23157" s="2"/>
      <c r="G23157" s="2"/>
      <c r="J23157" s="2"/>
    </row>
    <row r="23158">
      <c r="D23158" s="2"/>
      <c r="G23158" s="2"/>
      <c r="J23158" s="2"/>
    </row>
    <row r="23159">
      <c r="D23159" s="2"/>
      <c r="G23159" s="2"/>
      <c r="J23159" s="2"/>
    </row>
    <row r="23160">
      <c r="D23160" s="2"/>
      <c r="G23160" s="2"/>
      <c r="J23160" s="2"/>
    </row>
    <row r="23161">
      <c r="D23161" s="2"/>
      <c r="G23161" s="2"/>
      <c r="J23161" s="2"/>
    </row>
    <row r="23162">
      <c r="D23162" s="2"/>
      <c r="G23162" s="2"/>
      <c r="J23162" s="2"/>
    </row>
    <row r="23163">
      <c r="D23163" s="2"/>
      <c r="G23163" s="2"/>
      <c r="J23163" s="2"/>
    </row>
    <row r="23164">
      <c r="D23164" s="2"/>
      <c r="G23164" s="2"/>
      <c r="J23164" s="2"/>
    </row>
    <row r="23165">
      <c r="D23165" s="2"/>
      <c r="G23165" s="2"/>
      <c r="J23165" s="2"/>
    </row>
    <row r="23166">
      <c r="D23166" s="2"/>
      <c r="G23166" s="2"/>
      <c r="J23166" s="2"/>
    </row>
    <row r="23167">
      <c r="D23167" s="2"/>
      <c r="G23167" s="2"/>
      <c r="J23167" s="2"/>
    </row>
    <row r="23168">
      <c r="D23168" s="2"/>
      <c r="G23168" s="2"/>
      <c r="J23168" s="2"/>
    </row>
    <row r="23169">
      <c r="D23169" s="2"/>
      <c r="G23169" s="2"/>
      <c r="J23169" s="2"/>
    </row>
    <row r="23170">
      <c r="D23170" s="2"/>
      <c r="G23170" s="2"/>
      <c r="J23170" s="2"/>
    </row>
    <row r="23171">
      <c r="D23171" s="2"/>
      <c r="G23171" s="2"/>
      <c r="J23171" s="2"/>
    </row>
    <row r="23172">
      <c r="D23172" s="2"/>
      <c r="G23172" s="2"/>
      <c r="J23172" s="2"/>
    </row>
    <row r="23173">
      <c r="D23173" s="2"/>
      <c r="G23173" s="2"/>
      <c r="J23173" s="2"/>
    </row>
    <row r="23174">
      <c r="D23174" s="2"/>
      <c r="G23174" s="2"/>
      <c r="J23174" s="2"/>
    </row>
    <row r="23175">
      <c r="D23175" s="2"/>
      <c r="G23175" s="2"/>
      <c r="J23175" s="2"/>
    </row>
    <row r="23176">
      <c r="D23176" s="2"/>
      <c r="G23176" s="2"/>
      <c r="J23176" s="2"/>
    </row>
    <row r="23177">
      <c r="D23177" s="2"/>
      <c r="G23177" s="2"/>
      <c r="J23177" s="2"/>
    </row>
    <row r="23178">
      <c r="D23178" s="2"/>
      <c r="G23178" s="2"/>
      <c r="J23178" s="2"/>
    </row>
    <row r="23179">
      <c r="D23179" s="2"/>
      <c r="G23179" s="2"/>
      <c r="J23179" s="2"/>
    </row>
    <row r="23180">
      <c r="D23180" s="2"/>
      <c r="G23180" s="2"/>
      <c r="J23180" s="2"/>
    </row>
    <row r="23181">
      <c r="D23181" s="2"/>
      <c r="G23181" s="2"/>
      <c r="J23181" s="2"/>
    </row>
    <row r="23182">
      <c r="D23182" s="2"/>
      <c r="G23182" s="2"/>
      <c r="J23182" s="2"/>
    </row>
    <row r="23183">
      <c r="D23183" s="2"/>
      <c r="G23183" s="2"/>
      <c r="J23183" s="2"/>
    </row>
    <row r="23184">
      <c r="D23184" s="2"/>
      <c r="G23184" s="2"/>
      <c r="J23184" s="2"/>
    </row>
    <row r="23185">
      <c r="D23185" s="2"/>
      <c r="G23185" s="2"/>
      <c r="J23185" s="2"/>
    </row>
    <row r="23186">
      <c r="D23186" s="2"/>
      <c r="G23186" s="2"/>
      <c r="J23186" s="2"/>
    </row>
    <row r="23187">
      <c r="D23187" s="2"/>
      <c r="G23187" s="2"/>
      <c r="J23187" s="2"/>
    </row>
    <row r="23188">
      <c r="D23188" s="2"/>
      <c r="G23188" s="2"/>
      <c r="J23188" s="2"/>
    </row>
    <row r="23189">
      <c r="D23189" s="2"/>
      <c r="G23189" s="2"/>
      <c r="J23189" s="2"/>
    </row>
    <row r="23190">
      <c r="D23190" s="2"/>
      <c r="G23190" s="2"/>
      <c r="J23190" s="2"/>
    </row>
    <row r="23191">
      <c r="D23191" s="2"/>
      <c r="G23191" s="2"/>
      <c r="J23191" s="2"/>
    </row>
    <row r="23192">
      <c r="D23192" s="2"/>
      <c r="G23192" s="2"/>
      <c r="J23192" s="2"/>
    </row>
    <row r="23193">
      <c r="D23193" s="2"/>
      <c r="G23193" s="2"/>
      <c r="J23193" s="2"/>
    </row>
    <row r="23194">
      <c r="D23194" s="2"/>
      <c r="G23194" s="2"/>
      <c r="J23194" s="2"/>
    </row>
    <row r="23195">
      <c r="D23195" s="2"/>
      <c r="G23195" s="2"/>
      <c r="J23195" s="2"/>
    </row>
    <row r="23196">
      <c r="D23196" s="2"/>
      <c r="G23196" s="2"/>
      <c r="J23196" s="2"/>
    </row>
    <row r="23197">
      <c r="D23197" s="2"/>
      <c r="G23197" s="2"/>
      <c r="J23197" s="2"/>
    </row>
    <row r="23198">
      <c r="D23198" s="2"/>
      <c r="G23198" s="2"/>
      <c r="J23198" s="2"/>
    </row>
    <row r="23199">
      <c r="D23199" s="2"/>
      <c r="G23199" s="2"/>
      <c r="J23199" s="2"/>
    </row>
    <row r="23200">
      <c r="D23200" s="2"/>
      <c r="G23200" s="2"/>
      <c r="J23200" s="2"/>
    </row>
    <row r="23201">
      <c r="D23201" s="2"/>
      <c r="G23201" s="2"/>
      <c r="J23201" s="2"/>
    </row>
    <row r="23202">
      <c r="D23202" s="2"/>
      <c r="G23202" s="2"/>
      <c r="J23202" s="2"/>
    </row>
    <row r="23203">
      <c r="D23203" s="2"/>
      <c r="G23203" s="2"/>
      <c r="J23203" s="2"/>
    </row>
    <row r="23204">
      <c r="D23204" s="2"/>
      <c r="G23204" s="2"/>
      <c r="J23204" s="2"/>
    </row>
    <row r="23205">
      <c r="D23205" s="2"/>
      <c r="G23205" s="2"/>
      <c r="J23205" s="2"/>
    </row>
    <row r="23206">
      <c r="D23206" s="2"/>
      <c r="G23206" s="2"/>
      <c r="J23206" s="2"/>
    </row>
    <row r="23207">
      <c r="D23207" s="2"/>
      <c r="G23207" s="2"/>
      <c r="J23207" s="2"/>
    </row>
    <row r="23208">
      <c r="D23208" s="2"/>
      <c r="G23208" s="2"/>
      <c r="J23208" s="2"/>
    </row>
    <row r="23209">
      <c r="D23209" s="2"/>
      <c r="G23209" s="2"/>
      <c r="J23209" s="2"/>
    </row>
    <row r="23210">
      <c r="D23210" s="2"/>
      <c r="G23210" s="2"/>
      <c r="J23210" s="2"/>
    </row>
    <row r="23211">
      <c r="D23211" s="2"/>
      <c r="G23211" s="2"/>
      <c r="J23211" s="2"/>
    </row>
    <row r="23212">
      <c r="D23212" s="2"/>
      <c r="G23212" s="2"/>
      <c r="J23212" s="2"/>
    </row>
    <row r="23213">
      <c r="D23213" s="2"/>
      <c r="G23213" s="2"/>
      <c r="J23213" s="2"/>
    </row>
    <row r="23214">
      <c r="D23214" s="2"/>
      <c r="G23214" s="2"/>
      <c r="J23214" s="2"/>
    </row>
    <row r="23215">
      <c r="D23215" s="2"/>
      <c r="G23215" s="2"/>
      <c r="J23215" s="2"/>
    </row>
    <row r="23216">
      <c r="D23216" s="2"/>
      <c r="G23216" s="2"/>
      <c r="J23216" s="2"/>
    </row>
    <row r="23217">
      <c r="D23217" s="2"/>
      <c r="G23217" s="2"/>
      <c r="J23217" s="2"/>
    </row>
    <row r="23218">
      <c r="D23218" s="2"/>
      <c r="G23218" s="2"/>
      <c r="J23218" s="2"/>
    </row>
    <row r="23219">
      <c r="D23219" s="2"/>
      <c r="G23219" s="2"/>
      <c r="J23219" s="2"/>
    </row>
    <row r="23220">
      <c r="D23220" s="2"/>
      <c r="G23220" s="2"/>
      <c r="J23220" s="2"/>
    </row>
    <row r="23221">
      <c r="D23221" s="2"/>
      <c r="G23221" s="2"/>
      <c r="J23221" s="2"/>
    </row>
    <row r="23222">
      <c r="D23222" s="2"/>
      <c r="G23222" s="2"/>
      <c r="J23222" s="2"/>
    </row>
    <row r="23223">
      <c r="D23223" s="2"/>
      <c r="G23223" s="2"/>
      <c r="J23223" s="2"/>
    </row>
    <row r="23224">
      <c r="D23224" s="2"/>
      <c r="G23224" s="2"/>
      <c r="J23224" s="2"/>
    </row>
    <row r="23225">
      <c r="D23225" s="2"/>
      <c r="G23225" s="2"/>
      <c r="J23225" s="2"/>
    </row>
    <row r="23226">
      <c r="D23226" s="2"/>
      <c r="G23226" s="2"/>
      <c r="J23226" s="2"/>
    </row>
    <row r="23227">
      <c r="D23227" s="2"/>
      <c r="G23227" s="2"/>
      <c r="J23227" s="2"/>
    </row>
    <row r="23228">
      <c r="D23228" s="2"/>
      <c r="G23228" s="2"/>
      <c r="J23228" s="2"/>
    </row>
    <row r="23229">
      <c r="D23229" s="2"/>
      <c r="G23229" s="2"/>
      <c r="J23229" s="2"/>
    </row>
    <row r="23230">
      <c r="D23230" s="2"/>
      <c r="G23230" s="2"/>
      <c r="J23230" s="2"/>
    </row>
    <row r="23231">
      <c r="D23231" s="2"/>
      <c r="G23231" s="2"/>
      <c r="J23231" s="2"/>
    </row>
    <row r="23232">
      <c r="D23232" s="2"/>
      <c r="G23232" s="2"/>
      <c r="J23232" s="2"/>
    </row>
    <row r="23233">
      <c r="D23233" s="2"/>
      <c r="G23233" s="2"/>
      <c r="J23233" s="2"/>
    </row>
    <row r="23234">
      <c r="D23234" s="2"/>
      <c r="G23234" s="2"/>
      <c r="J23234" s="2"/>
    </row>
    <row r="23235">
      <c r="D23235" s="2"/>
      <c r="G23235" s="2"/>
      <c r="J23235" s="2"/>
    </row>
    <row r="23236">
      <c r="D23236" s="2"/>
      <c r="G23236" s="2"/>
      <c r="J23236" s="2"/>
    </row>
    <row r="23237">
      <c r="D23237" s="2"/>
      <c r="G23237" s="2"/>
      <c r="J23237" s="2"/>
    </row>
    <row r="23238">
      <c r="D23238" s="2"/>
      <c r="G23238" s="2"/>
      <c r="J23238" s="2"/>
    </row>
    <row r="23239">
      <c r="D23239" s="2"/>
      <c r="G23239" s="2"/>
      <c r="J23239" s="2"/>
    </row>
    <row r="23240">
      <c r="D23240" s="2"/>
      <c r="G23240" s="2"/>
      <c r="J23240" s="2"/>
    </row>
    <row r="23241">
      <c r="D23241" s="2"/>
      <c r="G23241" s="2"/>
      <c r="J23241" s="2"/>
    </row>
    <row r="23242">
      <c r="D23242" s="2"/>
      <c r="G23242" s="2"/>
      <c r="J23242" s="2"/>
    </row>
    <row r="23243">
      <c r="D23243" s="2"/>
      <c r="G23243" s="2"/>
      <c r="J23243" s="2"/>
    </row>
    <row r="23244">
      <c r="D23244" s="2"/>
      <c r="G23244" s="2"/>
      <c r="J23244" s="2"/>
    </row>
    <row r="23245">
      <c r="D23245" s="2"/>
      <c r="G23245" s="2"/>
      <c r="J23245" s="2"/>
    </row>
    <row r="23246">
      <c r="D23246" s="2"/>
      <c r="G23246" s="2"/>
      <c r="J23246" s="2"/>
    </row>
    <row r="23247">
      <c r="D23247" s="2"/>
      <c r="G23247" s="2"/>
      <c r="J23247" s="2"/>
    </row>
    <row r="23248">
      <c r="D23248" s="2"/>
      <c r="G23248" s="2"/>
      <c r="J23248" s="2"/>
    </row>
    <row r="23249">
      <c r="D23249" s="2"/>
      <c r="G23249" s="2"/>
      <c r="J23249" s="2"/>
    </row>
    <row r="23250">
      <c r="D23250" s="2"/>
      <c r="G23250" s="2"/>
      <c r="J23250" s="2"/>
    </row>
    <row r="23251">
      <c r="D23251" s="2"/>
      <c r="G23251" s="2"/>
      <c r="J23251" s="2"/>
    </row>
    <row r="23252">
      <c r="D23252" s="2"/>
      <c r="G23252" s="2"/>
      <c r="J23252" s="2"/>
    </row>
    <row r="23253">
      <c r="D23253" s="2"/>
      <c r="G23253" s="2"/>
      <c r="J23253" s="2"/>
    </row>
    <row r="23254">
      <c r="D23254" s="2"/>
      <c r="G23254" s="2"/>
      <c r="J23254" s="2"/>
    </row>
    <row r="23255">
      <c r="D23255" s="2"/>
      <c r="G23255" s="2"/>
      <c r="J23255" s="2"/>
    </row>
    <row r="23256">
      <c r="D23256" s="2"/>
      <c r="G23256" s="2"/>
      <c r="J23256" s="2"/>
    </row>
    <row r="23257">
      <c r="D23257" s="2"/>
      <c r="G23257" s="2"/>
      <c r="J23257" s="2"/>
    </row>
    <row r="23258">
      <c r="D23258" s="2"/>
      <c r="G23258" s="2"/>
      <c r="J23258" s="2"/>
    </row>
    <row r="23259">
      <c r="D23259" s="2"/>
      <c r="G23259" s="2"/>
      <c r="J23259" s="2"/>
    </row>
    <row r="23260">
      <c r="D23260" s="2"/>
      <c r="G23260" s="2"/>
      <c r="J23260" s="2"/>
    </row>
    <row r="23261">
      <c r="D23261" s="2"/>
      <c r="G23261" s="2"/>
      <c r="J23261" s="2"/>
    </row>
    <row r="23262">
      <c r="D23262" s="2"/>
      <c r="G23262" s="2"/>
      <c r="J23262" s="2"/>
    </row>
    <row r="23263">
      <c r="D23263" s="2"/>
      <c r="G23263" s="2"/>
      <c r="J23263" s="2"/>
    </row>
    <row r="23264">
      <c r="D23264" s="2"/>
      <c r="G23264" s="2"/>
      <c r="J23264" s="2"/>
    </row>
    <row r="23265">
      <c r="D23265" s="2"/>
      <c r="G23265" s="2"/>
      <c r="J23265" s="2"/>
    </row>
    <row r="23266">
      <c r="D23266" s="2"/>
      <c r="G23266" s="2"/>
      <c r="J23266" s="2"/>
    </row>
    <row r="23267">
      <c r="D23267" s="2"/>
      <c r="G23267" s="2"/>
      <c r="J23267" s="2"/>
    </row>
    <row r="23268">
      <c r="D23268" s="2"/>
      <c r="G23268" s="2"/>
      <c r="J23268" s="2"/>
    </row>
    <row r="23269">
      <c r="D23269" s="2"/>
      <c r="G23269" s="2"/>
      <c r="J23269" s="2"/>
    </row>
    <row r="23270">
      <c r="D23270" s="2"/>
      <c r="G23270" s="2"/>
      <c r="J23270" s="2"/>
    </row>
    <row r="23271">
      <c r="D23271" s="2"/>
      <c r="G23271" s="2"/>
      <c r="J23271" s="2"/>
    </row>
    <row r="23272">
      <c r="D23272" s="2"/>
      <c r="G23272" s="2"/>
      <c r="J23272" s="2"/>
    </row>
    <row r="23273">
      <c r="D23273" s="2"/>
      <c r="G23273" s="2"/>
      <c r="J23273" s="2"/>
    </row>
    <row r="23274">
      <c r="D23274" s="2"/>
      <c r="G23274" s="2"/>
      <c r="J23274" s="2"/>
    </row>
    <row r="23275">
      <c r="D23275" s="2"/>
      <c r="G23275" s="2"/>
      <c r="J23275" s="2"/>
    </row>
    <row r="23276">
      <c r="D23276" s="2"/>
      <c r="G23276" s="2"/>
      <c r="J23276" s="2"/>
    </row>
    <row r="23277">
      <c r="D23277" s="2"/>
      <c r="G23277" s="2"/>
      <c r="J23277" s="2"/>
    </row>
    <row r="23278">
      <c r="D23278" s="2"/>
      <c r="G23278" s="2"/>
      <c r="J23278" s="2"/>
    </row>
    <row r="23279">
      <c r="D23279" s="2"/>
      <c r="G23279" s="2"/>
      <c r="J23279" s="2"/>
    </row>
    <row r="23280">
      <c r="D23280" s="2"/>
      <c r="G23280" s="2"/>
      <c r="J23280" s="2"/>
    </row>
    <row r="23281">
      <c r="D23281" s="2"/>
      <c r="G23281" s="2"/>
      <c r="J23281" s="2"/>
    </row>
    <row r="23282">
      <c r="D23282" s="2"/>
      <c r="G23282" s="2"/>
      <c r="J23282" s="2"/>
    </row>
    <row r="23283">
      <c r="D23283" s="2"/>
      <c r="G23283" s="2"/>
      <c r="J23283" s="2"/>
    </row>
    <row r="23284">
      <c r="D23284" s="2"/>
      <c r="G23284" s="2"/>
      <c r="J23284" s="2"/>
    </row>
    <row r="23285">
      <c r="D23285" s="2"/>
      <c r="G23285" s="2"/>
      <c r="J23285" s="2"/>
    </row>
    <row r="23286">
      <c r="D23286" s="2"/>
      <c r="G23286" s="2"/>
      <c r="J23286" s="2"/>
    </row>
    <row r="23287">
      <c r="D23287" s="2"/>
      <c r="G23287" s="2"/>
      <c r="J23287" s="2"/>
    </row>
    <row r="23288">
      <c r="D23288" s="2"/>
      <c r="G23288" s="2"/>
      <c r="J23288" s="2"/>
    </row>
    <row r="23289">
      <c r="D23289" s="2"/>
      <c r="G23289" s="2"/>
      <c r="J23289" s="2"/>
    </row>
    <row r="23290">
      <c r="D23290" s="2"/>
      <c r="G23290" s="2"/>
      <c r="J23290" s="2"/>
    </row>
    <row r="23291">
      <c r="D23291" s="2"/>
      <c r="G23291" s="2"/>
      <c r="J23291" s="2"/>
    </row>
    <row r="23292">
      <c r="D23292" s="2"/>
      <c r="G23292" s="2"/>
      <c r="J23292" s="2"/>
    </row>
    <row r="23293">
      <c r="D23293" s="2"/>
      <c r="G23293" s="2"/>
      <c r="J23293" s="2"/>
    </row>
    <row r="23294">
      <c r="D23294" s="2"/>
      <c r="G23294" s="2"/>
      <c r="J23294" s="2"/>
    </row>
    <row r="23295">
      <c r="D23295" s="2"/>
      <c r="G23295" s="2"/>
      <c r="J23295" s="2"/>
    </row>
    <row r="23296">
      <c r="D23296" s="2"/>
      <c r="G23296" s="2"/>
      <c r="J23296" s="2"/>
    </row>
    <row r="23297">
      <c r="D23297" s="2"/>
      <c r="G23297" s="2"/>
      <c r="J23297" s="2"/>
    </row>
    <row r="23298">
      <c r="D23298" s="2"/>
      <c r="G23298" s="2"/>
      <c r="J23298" s="2"/>
    </row>
    <row r="23299">
      <c r="D23299" s="2"/>
      <c r="G23299" s="2"/>
      <c r="J23299" s="2"/>
    </row>
    <row r="23300">
      <c r="D23300" s="2"/>
      <c r="G23300" s="2"/>
      <c r="J23300" s="2"/>
    </row>
    <row r="23301">
      <c r="D23301" s="2"/>
      <c r="G23301" s="2"/>
      <c r="J23301" s="2"/>
    </row>
    <row r="23302">
      <c r="D23302" s="2"/>
      <c r="G23302" s="2"/>
      <c r="J23302" s="2"/>
    </row>
    <row r="23303">
      <c r="D23303" s="2"/>
      <c r="G23303" s="2"/>
      <c r="J23303" s="2"/>
    </row>
    <row r="23304">
      <c r="D23304" s="2"/>
      <c r="G23304" s="2"/>
      <c r="J23304" s="2"/>
    </row>
    <row r="23305">
      <c r="D23305" s="2"/>
      <c r="G23305" s="2"/>
      <c r="J23305" s="2"/>
    </row>
    <row r="23306">
      <c r="D23306" s="2"/>
      <c r="G23306" s="2"/>
      <c r="J23306" s="2"/>
    </row>
    <row r="23307">
      <c r="D23307" s="2"/>
      <c r="G23307" s="2"/>
      <c r="J23307" s="2"/>
    </row>
    <row r="23308">
      <c r="D23308" s="2"/>
      <c r="G23308" s="2"/>
      <c r="J23308" s="2"/>
    </row>
    <row r="23309">
      <c r="D23309" s="2"/>
      <c r="G23309" s="2"/>
      <c r="J23309" s="2"/>
    </row>
    <row r="23310">
      <c r="D23310" s="2"/>
      <c r="G23310" s="2"/>
      <c r="J23310" s="2"/>
    </row>
    <row r="23311">
      <c r="D23311" s="2"/>
      <c r="G23311" s="2"/>
      <c r="J23311" s="2"/>
    </row>
    <row r="23312">
      <c r="D23312" s="2"/>
      <c r="G23312" s="2"/>
      <c r="J23312" s="2"/>
    </row>
    <row r="23313">
      <c r="D23313" s="2"/>
      <c r="G23313" s="2"/>
      <c r="J23313" s="2"/>
    </row>
    <row r="23314">
      <c r="D23314" s="2"/>
      <c r="G23314" s="2"/>
      <c r="J23314" s="2"/>
    </row>
    <row r="23315">
      <c r="D23315" s="2"/>
      <c r="G23315" s="2"/>
      <c r="J23315" s="2"/>
    </row>
    <row r="23316">
      <c r="D23316" s="2"/>
      <c r="G23316" s="2"/>
      <c r="J23316" s="2"/>
    </row>
    <row r="23317">
      <c r="D23317" s="2"/>
      <c r="G23317" s="2"/>
      <c r="J23317" s="2"/>
    </row>
    <row r="23318">
      <c r="D23318" s="2"/>
      <c r="G23318" s="2"/>
      <c r="J23318" s="2"/>
    </row>
    <row r="23319">
      <c r="D23319" s="2"/>
      <c r="G23319" s="2"/>
      <c r="J23319" s="2"/>
    </row>
    <row r="23320">
      <c r="D23320" s="2"/>
      <c r="G23320" s="2"/>
      <c r="J23320" s="2"/>
    </row>
    <row r="23321">
      <c r="D23321" s="2"/>
      <c r="G23321" s="2"/>
      <c r="J23321" s="2"/>
    </row>
    <row r="23322">
      <c r="D23322" s="2"/>
      <c r="G23322" s="2"/>
      <c r="J23322" s="2"/>
    </row>
    <row r="23323">
      <c r="D23323" s="2"/>
      <c r="G23323" s="2"/>
      <c r="J23323" s="2"/>
    </row>
    <row r="23324">
      <c r="D23324" s="2"/>
      <c r="G23324" s="2"/>
      <c r="J23324" s="2"/>
    </row>
    <row r="23325">
      <c r="D23325" s="2"/>
      <c r="G23325" s="2"/>
      <c r="J23325" s="2"/>
    </row>
    <row r="23326">
      <c r="D23326" s="2"/>
      <c r="G23326" s="2"/>
      <c r="J23326" s="2"/>
    </row>
    <row r="23327">
      <c r="D23327" s="2"/>
      <c r="G23327" s="2"/>
      <c r="J23327" s="2"/>
    </row>
    <row r="23328">
      <c r="D23328" s="2"/>
      <c r="G23328" s="2"/>
      <c r="J23328" s="2"/>
    </row>
    <row r="23329">
      <c r="D23329" s="2"/>
      <c r="G23329" s="2"/>
      <c r="J23329" s="2"/>
    </row>
    <row r="23330">
      <c r="D23330" s="2"/>
      <c r="G23330" s="2"/>
      <c r="J23330" s="2"/>
    </row>
    <row r="23331">
      <c r="D23331" s="2"/>
      <c r="G23331" s="2"/>
      <c r="J23331" s="2"/>
    </row>
    <row r="23332">
      <c r="D23332" s="2"/>
      <c r="G23332" s="2"/>
      <c r="J23332" s="2"/>
    </row>
    <row r="23333">
      <c r="D23333" s="2"/>
      <c r="G23333" s="2"/>
      <c r="J23333" s="2"/>
    </row>
    <row r="23334">
      <c r="D23334" s="2"/>
      <c r="G23334" s="2"/>
      <c r="J23334" s="2"/>
    </row>
    <row r="23335">
      <c r="D23335" s="2"/>
      <c r="G23335" s="2"/>
      <c r="J23335" s="2"/>
    </row>
    <row r="23336">
      <c r="D23336" s="2"/>
      <c r="G23336" s="2"/>
      <c r="J23336" s="2"/>
    </row>
    <row r="23337">
      <c r="D23337" s="2"/>
      <c r="G23337" s="2"/>
      <c r="J23337" s="2"/>
    </row>
    <row r="23338">
      <c r="D23338" s="2"/>
      <c r="G23338" s="2"/>
      <c r="J23338" s="2"/>
    </row>
    <row r="23339">
      <c r="D23339" s="2"/>
      <c r="G23339" s="2"/>
      <c r="J23339" s="2"/>
    </row>
    <row r="23340">
      <c r="D23340" s="2"/>
      <c r="G23340" s="2"/>
      <c r="J23340" s="2"/>
    </row>
    <row r="23341">
      <c r="D23341" s="2"/>
      <c r="G23341" s="2"/>
      <c r="J23341" s="2"/>
    </row>
    <row r="23342">
      <c r="D23342" s="2"/>
      <c r="G23342" s="2"/>
      <c r="J23342" s="2"/>
    </row>
    <row r="23343">
      <c r="D23343" s="2"/>
      <c r="G23343" s="2"/>
      <c r="J23343" s="2"/>
    </row>
    <row r="23344">
      <c r="D23344" s="2"/>
      <c r="G23344" s="2"/>
      <c r="J23344" s="2"/>
    </row>
    <row r="23345">
      <c r="D23345" s="2"/>
      <c r="G23345" s="2"/>
      <c r="J23345" s="2"/>
    </row>
    <row r="23346">
      <c r="D23346" s="2"/>
      <c r="G23346" s="2"/>
      <c r="J23346" s="2"/>
    </row>
    <row r="23347">
      <c r="D23347" s="2"/>
      <c r="G23347" s="2"/>
      <c r="J23347" s="2"/>
    </row>
    <row r="23348">
      <c r="D23348" s="2"/>
      <c r="G23348" s="2"/>
      <c r="J23348" s="2"/>
    </row>
    <row r="23349">
      <c r="D23349" s="2"/>
      <c r="G23349" s="2"/>
      <c r="J23349" s="2"/>
    </row>
    <row r="23350">
      <c r="D23350" s="2"/>
      <c r="G23350" s="2"/>
      <c r="J23350" s="2"/>
    </row>
    <row r="23351">
      <c r="D23351" s="2"/>
      <c r="G23351" s="2"/>
      <c r="J23351" s="2"/>
    </row>
    <row r="23352">
      <c r="D23352" s="2"/>
      <c r="G23352" s="2"/>
      <c r="J23352" s="2"/>
    </row>
    <row r="23353">
      <c r="D23353" s="2"/>
      <c r="G23353" s="2"/>
      <c r="J23353" s="2"/>
    </row>
    <row r="23354">
      <c r="D23354" s="2"/>
      <c r="G23354" s="2"/>
      <c r="J23354" s="2"/>
    </row>
    <row r="23355">
      <c r="D23355" s="2"/>
      <c r="G23355" s="2"/>
      <c r="J23355" s="2"/>
    </row>
    <row r="23356">
      <c r="D23356" s="2"/>
      <c r="G23356" s="2"/>
      <c r="J23356" s="2"/>
    </row>
    <row r="23357">
      <c r="D23357" s="2"/>
      <c r="G23357" s="2"/>
      <c r="J23357" s="2"/>
    </row>
    <row r="23358">
      <c r="D23358" s="2"/>
      <c r="G23358" s="2"/>
      <c r="J23358" s="2"/>
    </row>
    <row r="23359">
      <c r="D23359" s="2"/>
      <c r="G23359" s="2"/>
      <c r="J23359" s="2"/>
    </row>
    <row r="23360">
      <c r="D23360" s="2"/>
      <c r="G23360" s="2"/>
      <c r="J23360" s="2"/>
    </row>
    <row r="23361">
      <c r="D23361" s="2"/>
      <c r="G23361" s="2"/>
      <c r="J23361" s="2"/>
    </row>
    <row r="23362">
      <c r="D23362" s="2"/>
      <c r="G23362" s="2"/>
      <c r="J23362" s="2"/>
    </row>
    <row r="23363">
      <c r="D23363" s="2"/>
      <c r="G23363" s="2"/>
      <c r="J23363" s="2"/>
    </row>
    <row r="23364">
      <c r="D23364" s="2"/>
      <c r="G23364" s="2"/>
      <c r="J23364" s="2"/>
    </row>
    <row r="23365">
      <c r="D23365" s="2"/>
      <c r="G23365" s="2"/>
      <c r="J23365" s="2"/>
    </row>
    <row r="23366">
      <c r="D23366" s="2"/>
      <c r="G23366" s="2"/>
      <c r="J23366" s="2"/>
    </row>
    <row r="23367">
      <c r="D23367" s="2"/>
      <c r="G23367" s="2"/>
      <c r="J23367" s="2"/>
    </row>
    <row r="23368">
      <c r="D23368" s="2"/>
      <c r="G23368" s="2"/>
      <c r="J23368" s="2"/>
    </row>
    <row r="23369">
      <c r="D23369" s="2"/>
      <c r="G23369" s="2"/>
      <c r="J23369" s="2"/>
    </row>
    <row r="23370">
      <c r="D23370" s="2"/>
      <c r="G23370" s="2"/>
      <c r="J23370" s="2"/>
    </row>
    <row r="23371">
      <c r="D23371" s="2"/>
      <c r="G23371" s="2"/>
      <c r="J23371" s="2"/>
    </row>
    <row r="23372">
      <c r="D23372" s="2"/>
      <c r="G23372" s="2"/>
      <c r="J23372" s="2"/>
    </row>
    <row r="23373">
      <c r="D23373" s="2"/>
      <c r="G23373" s="2"/>
      <c r="J23373" s="2"/>
    </row>
    <row r="23374">
      <c r="D23374" s="2"/>
      <c r="G23374" s="2"/>
      <c r="J23374" s="2"/>
    </row>
    <row r="23375">
      <c r="D23375" s="2"/>
      <c r="G23375" s="2"/>
      <c r="J23375" s="2"/>
    </row>
    <row r="23376">
      <c r="D23376" s="2"/>
      <c r="G23376" s="2"/>
      <c r="J23376" s="2"/>
    </row>
    <row r="23377">
      <c r="D23377" s="2"/>
      <c r="G23377" s="2"/>
      <c r="J23377" s="2"/>
    </row>
    <row r="23378">
      <c r="D23378" s="2"/>
      <c r="G23378" s="2"/>
      <c r="J23378" s="2"/>
    </row>
    <row r="23379">
      <c r="D23379" s="2"/>
      <c r="G23379" s="2"/>
      <c r="J23379" s="2"/>
    </row>
    <row r="23380">
      <c r="D23380" s="2"/>
      <c r="G23380" s="2"/>
      <c r="J23380" s="2"/>
    </row>
    <row r="23381">
      <c r="D23381" s="2"/>
      <c r="G23381" s="2"/>
      <c r="J23381" s="2"/>
    </row>
    <row r="23382">
      <c r="D23382" s="2"/>
      <c r="G23382" s="2"/>
      <c r="J23382" s="2"/>
    </row>
    <row r="23383">
      <c r="D23383" s="2"/>
      <c r="G23383" s="2"/>
      <c r="J23383" s="2"/>
    </row>
    <row r="23384">
      <c r="D23384" s="2"/>
      <c r="G23384" s="2"/>
      <c r="J23384" s="2"/>
    </row>
    <row r="23385">
      <c r="D23385" s="2"/>
      <c r="G23385" s="2"/>
      <c r="J23385" s="2"/>
    </row>
    <row r="23386">
      <c r="D23386" s="2"/>
      <c r="G23386" s="2"/>
      <c r="J23386" s="2"/>
    </row>
    <row r="23387">
      <c r="D23387" s="2"/>
      <c r="G23387" s="2"/>
      <c r="J23387" s="2"/>
    </row>
    <row r="23388">
      <c r="D23388" s="2"/>
      <c r="G23388" s="2"/>
      <c r="J23388" s="2"/>
    </row>
    <row r="23389">
      <c r="D23389" s="2"/>
      <c r="G23389" s="2"/>
      <c r="J23389" s="2"/>
    </row>
    <row r="23390">
      <c r="D23390" s="2"/>
      <c r="G23390" s="2"/>
      <c r="J23390" s="2"/>
    </row>
    <row r="23391">
      <c r="D23391" s="2"/>
      <c r="G23391" s="2"/>
      <c r="J23391" s="2"/>
    </row>
    <row r="23392">
      <c r="D23392" s="2"/>
      <c r="G23392" s="2"/>
      <c r="J23392" s="2"/>
    </row>
    <row r="23393">
      <c r="D23393" s="2"/>
      <c r="G23393" s="2"/>
      <c r="J23393" s="2"/>
    </row>
    <row r="23394">
      <c r="D23394" s="2"/>
      <c r="G23394" s="2"/>
      <c r="J23394" s="2"/>
    </row>
    <row r="23395">
      <c r="D23395" s="2"/>
      <c r="G23395" s="2"/>
      <c r="J23395" s="2"/>
    </row>
    <row r="23396">
      <c r="D23396" s="2"/>
      <c r="G23396" s="2"/>
      <c r="J23396" s="2"/>
    </row>
    <row r="23397">
      <c r="D23397" s="2"/>
      <c r="G23397" s="2"/>
      <c r="J23397" s="2"/>
    </row>
    <row r="23398">
      <c r="D23398" s="2"/>
      <c r="G23398" s="2"/>
      <c r="J23398" s="2"/>
    </row>
    <row r="23399">
      <c r="D23399" s="2"/>
      <c r="G23399" s="2"/>
      <c r="J23399" s="2"/>
    </row>
    <row r="23400">
      <c r="D23400" s="2"/>
      <c r="G23400" s="2"/>
      <c r="J23400" s="2"/>
    </row>
    <row r="23401">
      <c r="D23401" s="2"/>
      <c r="G23401" s="2"/>
      <c r="J23401" s="2"/>
    </row>
    <row r="23402">
      <c r="D23402" s="2"/>
      <c r="G23402" s="2"/>
      <c r="J23402" s="2"/>
    </row>
    <row r="23403">
      <c r="D23403" s="2"/>
      <c r="G23403" s="2"/>
      <c r="J23403" s="2"/>
    </row>
    <row r="23404">
      <c r="D23404" s="2"/>
      <c r="G23404" s="2"/>
      <c r="J23404" s="2"/>
    </row>
    <row r="23405">
      <c r="D23405" s="2"/>
      <c r="G23405" s="2"/>
      <c r="J23405" s="2"/>
    </row>
    <row r="23406">
      <c r="D23406" s="2"/>
      <c r="G23406" s="2"/>
      <c r="J23406" s="2"/>
    </row>
    <row r="23407">
      <c r="D23407" s="2"/>
      <c r="G23407" s="2"/>
      <c r="J23407" s="2"/>
    </row>
    <row r="23408">
      <c r="D23408" s="2"/>
      <c r="G23408" s="2"/>
      <c r="J23408" s="2"/>
    </row>
    <row r="23409">
      <c r="D23409" s="2"/>
      <c r="G23409" s="2"/>
      <c r="J23409" s="2"/>
    </row>
    <row r="23410">
      <c r="D23410" s="2"/>
      <c r="G23410" s="2"/>
      <c r="J23410" s="2"/>
    </row>
    <row r="23411">
      <c r="D23411" s="2"/>
      <c r="G23411" s="2"/>
      <c r="J23411" s="2"/>
    </row>
    <row r="23412">
      <c r="D23412" s="2"/>
      <c r="G23412" s="2"/>
      <c r="J23412" s="2"/>
    </row>
    <row r="23413">
      <c r="D23413" s="2"/>
      <c r="G23413" s="2"/>
      <c r="J23413" s="2"/>
    </row>
    <row r="23414">
      <c r="D23414" s="2"/>
      <c r="G23414" s="2"/>
      <c r="J23414" s="2"/>
    </row>
    <row r="23415">
      <c r="D23415" s="2"/>
      <c r="G23415" s="2"/>
      <c r="J23415" s="2"/>
    </row>
    <row r="23416">
      <c r="D23416" s="2"/>
      <c r="G23416" s="2"/>
      <c r="J23416" s="2"/>
    </row>
    <row r="23417">
      <c r="D23417" s="2"/>
      <c r="G23417" s="2"/>
      <c r="J23417" s="2"/>
    </row>
    <row r="23418">
      <c r="D23418" s="2"/>
      <c r="G23418" s="2"/>
      <c r="J23418" s="2"/>
    </row>
    <row r="23419">
      <c r="D23419" s="2"/>
      <c r="G23419" s="2"/>
      <c r="J23419" s="2"/>
    </row>
    <row r="23420">
      <c r="D23420" s="2"/>
      <c r="G23420" s="2"/>
      <c r="J23420" s="2"/>
    </row>
    <row r="23421">
      <c r="D23421" s="2"/>
      <c r="G23421" s="2"/>
      <c r="J23421" s="2"/>
    </row>
    <row r="23422">
      <c r="D23422" s="2"/>
      <c r="G23422" s="2"/>
      <c r="J23422" s="2"/>
    </row>
    <row r="23423">
      <c r="D23423" s="2"/>
      <c r="G23423" s="2"/>
      <c r="J23423" s="2"/>
    </row>
    <row r="23424">
      <c r="D23424" s="2"/>
      <c r="G23424" s="2"/>
      <c r="J23424" s="2"/>
    </row>
    <row r="23425">
      <c r="D23425" s="2"/>
      <c r="G23425" s="2"/>
      <c r="J23425" s="2"/>
    </row>
    <row r="23426">
      <c r="D23426" s="2"/>
      <c r="G23426" s="2"/>
      <c r="J23426" s="2"/>
    </row>
    <row r="23427">
      <c r="D23427" s="2"/>
      <c r="G23427" s="2"/>
      <c r="J23427" s="2"/>
    </row>
    <row r="23428">
      <c r="D23428" s="2"/>
      <c r="G23428" s="2"/>
      <c r="J23428" s="2"/>
    </row>
    <row r="23429">
      <c r="D23429" s="2"/>
      <c r="G23429" s="2"/>
      <c r="J23429" s="2"/>
    </row>
    <row r="23430">
      <c r="D23430" s="2"/>
      <c r="G23430" s="2"/>
      <c r="J23430" s="2"/>
    </row>
    <row r="23431">
      <c r="D23431" s="2"/>
      <c r="G23431" s="2"/>
      <c r="J23431" s="2"/>
    </row>
    <row r="23432">
      <c r="D23432" s="2"/>
      <c r="G23432" s="2"/>
      <c r="J23432" s="2"/>
    </row>
    <row r="23433">
      <c r="D23433" s="2"/>
      <c r="G23433" s="2"/>
      <c r="J23433" s="2"/>
    </row>
    <row r="23434">
      <c r="D23434" s="2"/>
      <c r="G23434" s="2"/>
      <c r="J23434" s="2"/>
    </row>
    <row r="23435">
      <c r="D23435" s="2"/>
      <c r="G23435" s="2"/>
      <c r="J23435" s="2"/>
    </row>
    <row r="23436">
      <c r="D23436" s="2"/>
      <c r="G23436" s="2"/>
      <c r="J23436" s="2"/>
    </row>
    <row r="23437">
      <c r="D23437" s="2"/>
      <c r="G23437" s="2"/>
      <c r="J23437" s="2"/>
    </row>
    <row r="23438">
      <c r="D23438" s="2"/>
      <c r="G23438" s="2"/>
      <c r="J23438" s="2"/>
    </row>
    <row r="23439">
      <c r="D23439" s="2"/>
      <c r="G23439" s="2"/>
      <c r="J23439" s="2"/>
    </row>
    <row r="23440">
      <c r="D23440" s="2"/>
      <c r="G23440" s="2"/>
      <c r="J23440" s="2"/>
    </row>
    <row r="23441">
      <c r="D23441" s="2"/>
      <c r="G23441" s="2"/>
      <c r="J23441" s="2"/>
    </row>
    <row r="23442">
      <c r="D23442" s="2"/>
      <c r="G23442" s="2"/>
      <c r="J23442" s="2"/>
    </row>
    <row r="23443">
      <c r="D23443" s="2"/>
      <c r="G23443" s="2"/>
      <c r="J23443" s="2"/>
    </row>
    <row r="23444">
      <c r="D23444" s="2"/>
      <c r="G23444" s="2"/>
      <c r="J23444" s="2"/>
    </row>
    <row r="23445">
      <c r="D23445" s="2"/>
      <c r="G23445" s="2"/>
      <c r="J23445" s="2"/>
    </row>
    <row r="23446">
      <c r="D23446" s="2"/>
      <c r="G23446" s="2"/>
      <c r="J23446" s="2"/>
    </row>
    <row r="23447">
      <c r="D23447" s="2"/>
      <c r="G23447" s="2"/>
      <c r="J23447" s="2"/>
    </row>
    <row r="23448">
      <c r="D23448" s="2"/>
      <c r="G23448" s="2"/>
      <c r="J23448" s="2"/>
    </row>
    <row r="23449">
      <c r="D23449" s="2"/>
      <c r="G23449" s="2"/>
      <c r="J23449" s="2"/>
    </row>
    <row r="23450">
      <c r="D23450" s="2"/>
      <c r="G23450" s="2"/>
      <c r="J23450" s="2"/>
    </row>
    <row r="23451">
      <c r="D23451" s="2"/>
      <c r="G23451" s="2"/>
      <c r="J23451" s="2"/>
    </row>
    <row r="23452">
      <c r="D23452" s="2"/>
      <c r="G23452" s="2"/>
      <c r="J23452" s="2"/>
    </row>
    <row r="23453">
      <c r="D23453" s="2"/>
      <c r="G23453" s="2"/>
      <c r="J23453" s="2"/>
    </row>
    <row r="23454">
      <c r="D23454" s="2"/>
      <c r="G23454" s="2"/>
      <c r="J23454" s="2"/>
    </row>
    <row r="23455">
      <c r="D23455" s="2"/>
      <c r="G23455" s="2"/>
      <c r="J23455" s="2"/>
    </row>
    <row r="23456">
      <c r="D23456" s="2"/>
      <c r="G23456" s="2"/>
      <c r="J23456" s="2"/>
    </row>
    <row r="23457">
      <c r="D23457" s="2"/>
      <c r="G23457" s="2"/>
      <c r="J23457" s="2"/>
    </row>
    <row r="23458">
      <c r="D23458" s="2"/>
      <c r="G23458" s="2"/>
      <c r="J23458" s="2"/>
    </row>
    <row r="23459">
      <c r="D23459" s="2"/>
      <c r="G23459" s="2"/>
      <c r="J23459" s="2"/>
    </row>
    <row r="23460">
      <c r="D23460" s="2"/>
      <c r="G23460" s="2"/>
      <c r="J23460" s="2"/>
    </row>
    <row r="23461">
      <c r="D23461" s="2"/>
      <c r="G23461" s="2"/>
      <c r="J23461" s="2"/>
    </row>
    <row r="23462">
      <c r="D23462" s="2"/>
      <c r="G23462" s="2"/>
      <c r="J23462" s="2"/>
    </row>
    <row r="23463">
      <c r="D23463" s="2"/>
      <c r="G23463" s="2"/>
      <c r="J23463" s="2"/>
    </row>
    <row r="23464">
      <c r="D23464" s="2"/>
      <c r="G23464" s="2"/>
      <c r="J23464" s="2"/>
    </row>
    <row r="23465">
      <c r="D23465" s="2"/>
      <c r="G23465" s="2"/>
      <c r="J23465" s="2"/>
    </row>
    <row r="23466">
      <c r="D23466" s="2"/>
      <c r="G23466" s="2"/>
      <c r="J23466" s="2"/>
    </row>
    <row r="23467">
      <c r="D23467" s="2"/>
      <c r="G23467" s="2"/>
      <c r="J23467" s="2"/>
    </row>
    <row r="23468">
      <c r="D23468" s="2"/>
      <c r="G23468" s="2"/>
      <c r="J23468" s="2"/>
    </row>
    <row r="23469">
      <c r="D23469" s="2"/>
      <c r="G23469" s="2"/>
      <c r="J23469" s="2"/>
    </row>
    <row r="23470">
      <c r="D23470" s="2"/>
      <c r="G23470" s="2"/>
      <c r="J23470" s="2"/>
    </row>
    <row r="23471">
      <c r="D23471" s="2"/>
      <c r="G23471" s="2"/>
      <c r="J23471" s="2"/>
    </row>
    <row r="23472">
      <c r="D23472" s="2"/>
      <c r="G23472" s="2"/>
      <c r="J23472" s="2"/>
    </row>
    <row r="23473">
      <c r="D23473" s="2"/>
      <c r="G23473" s="2"/>
      <c r="J23473" s="2"/>
    </row>
    <row r="23474">
      <c r="D23474" s="2"/>
      <c r="G23474" s="2"/>
      <c r="J23474" s="2"/>
    </row>
    <row r="23475">
      <c r="D23475" s="2"/>
      <c r="G23475" s="2"/>
      <c r="J23475" s="2"/>
    </row>
    <row r="23476">
      <c r="D23476" s="2"/>
      <c r="G23476" s="2"/>
      <c r="J23476" s="2"/>
    </row>
    <row r="23477">
      <c r="D23477" s="2"/>
      <c r="G23477" s="2"/>
      <c r="J23477" s="2"/>
    </row>
    <row r="23478">
      <c r="D23478" s="2"/>
      <c r="G23478" s="2"/>
      <c r="J23478" s="2"/>
    </row>
    <row r="23479">
      <c r="D23479" s="2"/>
      <c r="G23479" s="2"/>
      <c r="J23479" s="2"/>
    </row>
    <row r="23480">
      <c r="D23480" s="2"/>
      <c r="G23480" s="2"/>
      <c r="J23480" s="2"/>
    </row>
    <row r="23481">
      <c r="D23481" s="2"/>
      <c r="G23481" s="2"/>
      <c r="J23481" s="2"/>
    </row>
    <row r="23482">
      <c r="D23482" s="2"/>
      <c r="G23482" s="2"/>
      <c r="J23482" s="2"/>
    </row>
    <row r="23483">
      <c r="D23483" s="2"/>
      <c r="G23483" s="2"/>
      <c r="J23483" s="2"/>
    </row>
    <row r="23484">
      <c r="D23484" s="2"/>
      <c r="G23484" s="2"/>
      <c r="J23484" s="2"/>
    </row>
    <row r="23485">
      <c r="D23485" s="2"/>
      <c r="G23485" s="2"/>
      <c r="J23485" s="2"/>
    </row>
    <row r="23486">
      <c r="D23486" s="2"/>
      <c r="G23486" s="2"/>
      <c r="J23486" s="2"/>
    </row>
    <row r="23487">
      <c r="D23487" s="2"/>
      <c r="G23487" s="2"/>
      <c r="J23487" s="2"/>
    </row>
    <row r="23488">
      <c r="D23488" s="2"/>
      <c r="G23488" s="2"/>
      <c r="J23488" s="2"/>
    </row>
    <row r="23489">
      <c r="D23489" s="2"/>
      <c r="G23489" s="2"/>
      <c r="J23489" s="2"/>
    </row>
    <row r="23490">
      <c r="D23490" s="2"/>
      <c r="G23490" s="2"/>
      <c r="J23490" s="2"/>
    </row>
    <row r="23491">
      <c r="D23491" s="2"/>
      <c r="G23491" s="2"/>
      <c r="J23491" s="2"/>
    </row>
    <row r="23492">
      <c r="D23492" s="2"/>
      <c r="G23492" s="2"/>
      <c r="J23492" s="2"/>
    </row>
    <row r="23493">
      <c r="D23493" s="2"/>
      <c r="G23493" s="2"/>
      <c r="J23493" s="2"/>
    </row>
    <row r="23494">
      <c r="D23494" s="2"/>
      <c r="G23494" s="2"/>
      <c r="J23494" s="2"/>
    </row>
    <row r="23495">
      <c r="D23495" s="2"/>
      <c r="G23495" s="2"/>
      <c r="J23495" s="2"/>
    </row>
    <row r="23496">
      <c r="D23496" s="2"/>
      <c r="G23496" s="2"/>
      <c r="J23496" s="2"/>
    </row>
    <row r="23497">
      <c r="D23497" s="2"/>
      <c r="G23497" s="2"/>
      <c r="J23497" s="2"/>
    </row>
    <row r="23498">
      <c r="D23498" s="2"/>
      <c r="G23498" s="2"/>
      <c r="J23498" s="2"/>
    </row>
    <row r="23499">
      <c r="D23499" s="2"/>
      <c r="G23499" s="2"/>
      <c r="J23499" s="2"/>
    </row>
    <row r="23500">
      <c r="D23500" s="2"/>
      <c r="G23500" s="2"/>
      <c r="J23500" s="2"/>
    </row>
    <row r="23501">
      <c r="D23501" s="2"/>
      <c r="G23501" s="2"/>
      <c r="J23501" s="2"/>
    </row>
    <row r="23502">
      <c r="D23502" s="2"/>
      <c r="G23502" s="2"/>
      <c r="J23502" s="2"/>
    </row>
    <row r="23503">
      <c r="D23503" s="2"/>
      <c r="G23503" s="2"/>
      <c r="J23503" s="2"/>
    </row>
    <row r="23504">
      <c r="D23504" s="2"/>
      <c r="G23504" s="2"/>
      <c r="J23504" s="2"/>
    </row>
    <row r="23505">
      <c r="D23505" s="2"/>
      <c r="G23505" s="2"/>
      <c r="J23505" s="2"/>
    </row>
    <row r="23506">
      <c r="D23506" s="2"/>
      <c r="G23506" s="2"/>
      <c r="J23506" s="2"/>
    </row>
    <row r="23507">
      <c r="D23507" s="2"/>
      <c r="G23507" s="2"/>
      <c r="J23507" s="2"/>
    </row>
    <row r="23508">
      <c r="D23508" s="2"/>
      <c r="G23508" s="2"/>
      <c r="J23508" s="2"/>
    </row>
    <row r="23509">
      <c r="D23509" s="2"/>
      <c r="G23509" s="2"/>
      <c r="J23509" s="2"/>
    </row>
    <row r="23510">
      <c r="D23510" s="2"/>
      <c r="G23510" s="2"/>
      <c r="J23510" s="2"/>
    </row>
    <row r="23511">
      <c r="D23511" s="2"/>
      <c r="G23511" s="2"/>
      <c r="J23511" s="2"/>
    </row>
    <row r="23512">
      <c r="D23512" s="2"/>
      <c r="G23512" s="2"/>
      <c r="J23512" s="2"/>
    </row>
    <row r="23513">
      <c r="D23513" s="2"/>
      <c r="G23513" s="2"/>
      <c r="J23513" s="2"/>
    </row>
    <row r="23514">
      <c r="D23514" s="2"/>
      <c r="G23514" s="2"/>
      <c r="J23514" s="2"/>
    </row>
    <row r="23515">
      <c r="D23515" s="2"/>
      <c r="G23515" s="2"/>
      <c r="J23515" s="2"/>
    </row>
    <row r="23516">
      <c r="D23516" s="2"/>
      <c r="G23516" s="2"/>
      <c r="J23516" s="2"/>
    </row>
    <row r="23517">
      <c r="D23517" s="2"/>
      <c r="G23517" s="2"/>
      <c r="J23517" s="2"/>
    </row>
    <row r="23518">
      <c r="D23518" s="2"/>
      <c r="G23518" s="2"/>
      <c r="J23518" s="2"/>
    </row>
    <row r="23519">
      <c r="D23519" s="2"/>
      <c r="G23519" s="2"/>
      <c r="J23519" s="2"/>
    </row>
    <row r="23520">
      <c r="D23520" s="2"/>
      <c r="G23520" s="2"/>
      <c r="J23520" s="2"/>
    </row>
    <row r="23521">
      <c r="D23521" s="2"/>
      <c r="G23521" s="2"/>
      <c r="J23521" s="2"/>
    </row>
    <row r="23522">
      <c r="D23522" s="2"/>
      <c r="G23522" s="2"/>
      <c r="J23522" s="2"/>
    </row>
    <row r="23523">
      <c r="D23523" s="2"/>
      <c r="G23523" s="2"/>
      <c r="J23523" s="2"/>
    </row>
    <row r="23524">
      <c r="D23524" s="2"/>
      <c r="G23524" s="2"/>
      <c r="J23524" s="2"/>
    </row>
    <row r="23525">
      <c r="D23525" s="2"/>
      <c r="G23525" s="2"/>
      <c r="J23525" s="2"/>
    </row>
    <row r="23526">
      <c r="D23526" s="2"/>
      <c r="G23526" s="2"/>
      <c r="J23526" s="2"/>
    </row>
    <row r="23527">
      <c r="D23527" s="2"/>
      <c r="G23527" s="2"/>
      <c r="J23527" s="2"/>
    </row>
    <row r="23528">
      <c r="D23528" s="2"/>
      <c r="G23528" s="2"/>
      <c r="J23528" s="2"/>
    </row>
    <row r="23529">
      <c r="D23529" s="2"/>
      <c r="G23529" s="2"/>
      <c r="J23529" s="2"/>
    </row>
    <row r="23530">
      <c r="D23530" s="2"/>
      <c r="G23530" s="2"/>
      <c r="J23530" s="2"/>
    </row>
    <row r="23531">
      <c r="D23531" s="2"/>
      <c r="G23531" s="2"/>
      <c r="J23531" s="2"/>
    </row>
    <row r="23532">
      <c r="D23532" s="2"/>
      <c r="G23532" s="2"/>
      <c r="J23532" s="2"/>
    </row>
    <row r="23533">
      <c r="D23533" s="2"/>
      <c r="G23533" s="2"/>
      <c r="J23533" s="2"/>
    </row>
    <row r="23534">
      <c r="D23534" s="2"/>
      <c r="G23534" s="2"/>
      <c r="J23534" s="2"/>
    </row>
    <row r="23535">
      <c r="D23535" s="2"/>
      <c r="G23535" s="2"/>
      <c r="J23535" s="2"/>
    </row>
    <row r="23536">
      <c r="D23536" s="2"/>
      <c r="G23536" s="2"/>
      <c r="J23536" s="2"/>
    </row>
    <row r="23537">
      <c r="D23537" s="2"/>
      <c r="G23537" s="2"/>
      <c r="J23537" s="2"/>
    </row>
    <row r="23538">
      <c r="D23538" s="2"/>
      <c r="G23538" s="2"/>
      <c r="J23538" s="2"/>
    </row>
    <row r="23539">
      <c r="D23539" s="2"/>
      <c r="G23539" s="2"/>
      <c r="J23539" s="2"/>
    </row>
    <row r="23540">
      <c r="D23540" s="2"/>
      <c r="G23540" s="2"/>
      <c r="J23540" s="2"/>
    </row>
    <row r="23541">
      <c r="D23541" s="2"/>
      <c r="G23541" s="2"/>
      <c r="J23541" s="2"/>
    </row>
    <row r="23542">
      <c r="D23542" s="2"/>
      <c r="G23542" s="2"/>
      <c r="J23542" s="2"/>
    </row>
    <row r="23543">
      <c r="D23543" s="2"/>
      <c r="G23543" s="2"/>
      <c r="J23543" s="2"/>
    </row>
    <row r="23544">
      <c r="D23544" s="2"/>
      <c r="G23544" s="2"/>
      <c r="J23544" s="2"/>
    </row>
    <row r="23545">
      <c r="D23545" s="2"/>
      <c r="G23545" s="2"/>
      <c r="J23545" s="2"/>
    </row>
    <row r="23546">
      <c r="D23546" s="2"/>
      <c r="G23546" s="2"/>
      <c r="J23546" s="2"/>
    </row>
    <row r="23547">
      <c r="D23547" s="2"/>
      <c r="G23547" s="2"/>
      <c r="J23547" s="2"/>
    </row>
    <row r="23548">
      <c r="D23548" s="2"/>
      <c r="G23548" s="2"/>
      <c r="J23548" s="2"/>
    </row>
    <row r="23549">
      <c r="D23549" s="2"/>
      <c r="G23549" s="2"/>
      <c r="J23549" s="2"/>
    </row>
    <row r="23550">
      <c r="D23550" s="2"/>
      <c r="G23550" s="2"/>
      <c r="J23550" s="2"/>
    </row>
    <row r="23551">
      <c r="D23551" s="2"/>
      <c r="G23551" s="2"/>
      <c r="J23551" s="2"/>
    </row>
    <row r="23552">
      <c r="D23552" s="2"/>
      <c r="G23552" s="2"/>
      <c r="J23552" s="2"/>
    </row>
    <row r="23553">
      <c r="D23553" s="2"/>
      <c r="G23553" s="2"/>
      <c r="J23553" s="2"/>
    </row>
    <row r="23554">
      <c r="D23554" s="2"/>
      <c r="G23554" s="2"/>
      <c r="J23554" s="2"/>
    </row>
    <row r="23555">
      <c r="D23555" s="2"/>
      <c r="G23555" s="2"/>
      <c r="J23555" s="2"/>
    </row>
    <row r="23556">
      <c r="D23556" s="2"/>
      <c r="G23556" s="2"/>
      <c r="J23556" s="2"/>
    </row>
    <row r="23557">
      <c r="D23557" s="2"/>
      <c r="G23557" s="2"/>
      <c r="J23557" s="2"/>
    </row>
    <row r="23558">
      <c r="D23558" s="2"/>
      <c r="G23558" s="2"/>
      <c r="J23558" s="2"/>
    </row>
    <row r="23559">
      <c r="D23559" s="2"/>
      <c r="G23559" s="2"/>
      <c r="J23559" s="2"/>
    </row>
    <row r="23560">
      <c r="D23560" s="2"/>
      <c r="G23560" s="2"/>
      <c r="J23560" s="2"/>
    </row>
    <row r="23561">
      <c r="D23561" s="2"/>
      <c r="G23561" s="2"/>
      <c r="J23561" s="2"/>
    </row>
    <row r="23562">
      <c r="D23562" s="2"/>
      <c r="G23562" s="2"/>
      <c r="J23562" s="2"/>
    </row>
    <row r="23563">
      <c r="D23563" s="2"/>
      <c r="G23563" s="2"/>
      <c r="J23563" s="2"/>
    </row>
    <row r="23564">
      <c r="D23564" s="2"/>
      <c r="G23564" s="2"/>
      <c r="J23564" s="2"/>
    </row>
    <row r="23565">
      <c r="D23565" s="2"/>
      <c r="G23565" s="2"/>
      <c r="J23565" s="2"/>
    </row>
    <row r="23566">
      <c r="D23566" s="2"/>
      <c r="G23566" s="2"/>
      <c r="J23566" s="2"/>
    </row>
    <row r="23567">
      <c r="D23567" s="2"/>
      <c r="G23567" s="2"/>
      <c r="J23567" s="2"/>
    </row>
    <row r="23568">
      <c r="D23568" s="2"/>
      <c r="G23568" s="2"/>
      <c r="J23568" s="2"/>
    </row>
    <row r="23569">
      <c r="D23569" s="2"/>
      <c r="G23569" s="2"/>
      <c r="J23569" s="2"/>
    </row>
    <row r="23570">
      <c r="D23570" s="2"/>
      <c r="G23570" s="2"/>
      <c r="J23570" s="2"/>
    </row>
    <row r="23571">
      <c r="D23571" s="2"/>
      <c r="G23571" s="2"/>
      <c r="J23571" s="2"/>
    </row>
    <row r="23572">
      <c r="D23572" s="2"/>
      <c r="G23572" s="2"/>
      <c r="J23572" s="2"/>
    </row>
    <row r="23573">
      <c r="D23573" s="2"/>
      <c r="G23573" s="2"/>
      <c r="J23573" s="2"/>
    </row>
    <row r="23574">
      <c r="D23574" s="2"/>
      <c r="G23574" s="2"/>
      <c r="J23574" s="2"/>
    </row>
    <row r="23575">
      <c r="D23575" s="2"/>
      <c r="G23575" s="2"/>
      <c r="J23575" s="2"/>
    </row>
    <row r="23576">
      <c r="D23576" s="2"/>
      <c r="G23576" s="2"/>
      <c r="J23576" s="2"/>
    </row>
    <row r="23577">
      <c r="D23577" s="2"/>
      <c r="G23577" s="2"/>
      <c r="J23577" s="2"/>
    </row>
    <row r="23578">
      <c r="D23578" s="2"/>
      <c r="G23578" s="2"/>
      <c r="J23578" s="2"/>
    </row>
    <row r="23579">
      <c r="D23579" s="2"/>
      <c r="G23579" s="2"/>
      <c r="J23579" s="2"/>
    </row>
    <row r="23580">
      <c r="D23580" s="2"/>
      <c r="G23580" s="2"/>
      <c r="J23580" s="2"/>
    </row>
    <row r="23581">
      <c r="D23581" s="2"/>
      <c r="G23581" s="2"/>
      <c r="J23581" s="2"/>
    </row>
    <row r="23582">
      <c r="D23582" s="2"/>
      <c r="G23582" s="2"/>
      <c r="J23582" s="2"/>
    </row>
    <row r="23583">
      <c r="D23583" s="2"/>
      <c r="G23583" s="2"/>
      <c r="J23583" s="2"/>
    </row>
    <row r="23584">
      <c r="D23584" s="2"/>
      <c r="G23584" s="2"/>
      <c r="J23584" s="2"/>
    </row>
    <row r="23585">
      <c r="D23585" s="2"/>
      <c r="G23585" s="2"/>
      <c r="J23585" s="2"/>
    </row>
    <row r="23586">
      <c r="D23586" s="2"/>
      <c r="G23586" s="2"/>
      <c r="J23586" s="2"/>
    </row>
    <row r="23587">
      <c r="D23587" s="2"/>
      <c r="G23587" s="2"/>
      <c r="J23587" s="2"/>
    </row>
    <row r="23588">
      <c r="D23588" s="2"/>
      <c r="G23588" s="2"/>
      <c r="J23588" s="2"/>
    </row>
    <row r="23589">
      <c r="D23589" s="2"/>
      <c r="G23589" s="2"/>
      <c r="J23589" s="2"/>
    </row>
    <row r="23590">
      <c r="D23590" s="2"/>
      <c r="G23590" s="2"/>
      <c r="J23590" s="2"/>
    </row>
    <row r="23591">
      <c r="D23591" s="2"/>
      <c r="G23591" s="2"/>
      <c r="J23591" s="2"/>
    </row>
    <row r="23592">
      <c r="D23592" s="2"/>
      <c r="G23592" s="2"/>
      <c r="J23592" s="2"/>
    </row>
    <row r="23593">
      <c r="D23593" s="2"/>
      <c r="G23593" s="2"/>
      <c r="J23593" s="2"/>
    </row>
    <row r="23594">
      <c r="D23594" s="2"/>
      <c r="G23594" s="2"/>
      <c r="J23594" s="2"/>
    </row>
    <row r="23595">
      <c r="D23595" s="2"/>
      <c r="G23595" s="2"/>
      <c r="J23595" s="2"/>
    </row>
    <row r="23596">
      <c r="D23596" s="2"/>
      <c r="G23596" s="2"/>
      <c r="J23596" s="2"/>
    </row>
    <row r="23597">
      <c r="D23597" s="2"/>
      <c r="G23597" s="2"/>
      <c r="J23597" s="2"/>
    </row>
    <row r="23598">
      <c r="D23598" s="2"/>
      <c r="G23598" s="2"/>
      <c r="J23598" s="2"/>
    </row>
    <row r="23599">
      <c r="D23599" s="2"/>
      <c r="G23599" s="2"/>
      <c r="J23599" s="2"/>
    </row>
    <row r="23600">
      <c r="D23600" s="2"/>
      <c r="G23600" s="2"/>
      <c r="J23600" s="2"/>
    </row>
    <row r="23601">
      <c r="D23601" s="2"/>
      <c r="G23601" s="2"/>
      <c r="J23601" s="2"/>
    </row>
    <row r="23602">
      <c r="D23602" s="2"/>
      <c r="G23602" s="2"/>
      <c r="J23602" s="2"/>
    </row>
    <row r="23603">
      <c r="D23603" s="2"/>
      <c r="G23603" s="2"/>
      <c r="J23603" s="2"/>
    </row>
    <row r="23604">
      <c r="D23604" s="2"/>
      <c r="G23604" s="2"/>
      <c r="J23604" s="2"/>
    </row>
    <row r="23605">
      <c r="D23605" s="2"/>
      <c r="G23605" s="2"/>
      <c r="J23605" s="2"/>
    </row>
    <row r="23606">
      <c r="D23606" s="2"/>
      <c r="G23606" s="2"/>
      <c r="J23606" s="2"/>
    </row>
    <row r="23607">
      <c r="D23607" s="2"/>
      <c r="G23607" s="2"/>
      <c r="J23607" s="2"/>
    </row>
    <row r="23608">
      <c r="D23608" s="2"/>
      <c r="G23608" s="2"/>
      <c r="J23608" s="2"/>
    </row>
    <row r="23609">
      <c r="D23609" s="2"/>
      <c r="G23609" s="2"/>
      <c r="J23609" s="2"/>
    </row>
    <row r="23610">
      <c r="D23610" s="2"/>
      <c r="G23610" s="2"/>
      <c r="J23610" s="2"/>
    </row>
    <row r="23611">
      <c r="D23611" s="2"/>
      <c r="G23611" s="2"/>
      <c r="J23611" s="2"/>
    </row>
    <row r="23612">
      <c r="D23612" s="2"/>
      <c r="G23612" s="2"/>
      <c r="J23612" s="2"/>
    </row>
    <row r="23613">
      <c r="D23613" s="2"/>
      <c r="G23613" s="2"/>
      <c r="J23613" s="2"/>
    </row>
    <row r="23614">
      <c r="D23614" s="2"/>
      <c r="G23614" s="2"/>
      <c r="J23614" s="2"/>
    </row>
    <row r="23615">
      <c r="D23615" s="2"/>
      <c r="G23615" s="2"/>
      <c r="J23615" s="2"/>
    </row>
    <row r="23616">
      <c r="D23616" s="2"/>
      <c r="G23616" s="2"/>
      <c r="J23616" s="2"/>
    </row>
    <row r="23617">
      <c r="D23617" s="2"/>
      <c r="G23617" s="2"/>
      <c r="J23617" s="2"/>
    </row>
    <row r="23618">
      <c r="D23618" s="2"/>
      <c r="G23618" s="2"/>
      <c r="J23618" s="2"/>
    </row>
    <row r="23619">
      <c r="D23619" s="2"/>
      <c r="G23619" s="2"/>
      <c r="J23619" s="2"/>
    </row>
    <row r="23620">
      <c r="D23620" s="2"/>
      <c r="G23620" s="2"/>
      <c r="J23620" s="2"/>
    </row>
    <row r="23621">
      <c r="D23621" s="2"/>
      <c r="G23621" s="2"/>
      <c r="J23621" s="2"/>
    </row>
    <row r="23622">
      <c r="D23622" s="2"/>
      <c r="G23622" s="2"/>
      <c r="J23622" s="2"/>
    </row>
    <row r="23623">
      <c r="D23623" s="2"/>
      <c r="G23623" s="2"/>
      <c r="J23623" s="2"/>
    </row>
    <row r="23624">
      <c r="D23624" s="2"/>
      <c r="G23624" s="2"/>
      <c r="J23624" s="2"/>
    </row>
    <row r="23625">
      <c r="D23625" s="2"/>
      <c r="G23625" s="2"/>
      <c r="J23625" s="2"/>
    </row>
    <row r="23626">
      <c r="D23626" s="2"/>
      <c r="G23626" s="2"/>
      <c r="J23626" s="2"/>
    </row>
    <row r="23627">
      <c r="D23627" s="2"/>
      <c r="G23627" s="2"/>
      <c r="J23627" s="2"/>
    </row>
    <row r="23628">
      <c r="D23628" s="2"/>
      <c r="G23628" s="2"/>
      <c r="J23628" s="2"/>
    </row>
    <row r="23629">
      <c r="D23629" s="2"/>
      <c r="G23629" s="2"/>
      <c r="J23629" s="2"/>
    </row>
    <row r="23630">
      <c r="D23630" s="2"/>
      <c r="G23630" s="2"/>
      <c r="J23630" s="2"/>
    </row>
    <row r="23631">
      <c r="D23631" s="2"/>
      <c r="G23631" s="2"/>
      <c r="J23631" s="2"/>
    </row>
    <row r="23632">
      <c r="D23632" s="2"/>
      <c r="G23632" s="2"/>
      <c r="J23632" s="2"/>
    </row>
    <row r="23633">
      <c r="D23633" s="2"/>
      <c r="G23633" s="2"/>
      <c r="J23633" s="2"/>
    </row>
    <row r="23634">
      <c r="D23634" s="2"/>
      <c r="G23634" s="2"/>
      <c r="J23634" s="2"/>
    </row>
    <row r="23635">
      <c r="D23635" s="2"/>
      <c r="G23635" s="2"/>
      <c r="J23635" s="2"/>
    </row>
    <row r="23636">
      <c r="D23636" s="2"/>
      <c r="G23636" s="2"/>
      <c r="J23636" s="2"/>
    </row>
    <row r="23637">
      <c r="D23637" s="2"/>
      <c r="G23637" s="2"/>
      <c r="J23637" s="2"/>
    </row>
    <row r="23638">
      <c r="D23638" s="2"/>
      <c r="G23638" s="2"/>
      <c r="J23638" s="2"/>
    </row>
    <row r="23639">
      <c r="D23639" s="2"/>
      <c r="G23639" s="2"/>
      <c r="J23639" s="2"/>
    </row>
    <row r="23640">
      <c r="D23640" s="2"/>
      <c r="G23640" s="2"/>
      <c r="J23640" s="2"/>
    </row>
    <row r="23641">
      <c r="D23641" s="2"/>
      <c r="G23641" s="2"/>
      <c r="J23641" s="2"/>
    </row>
    <row r="23642">
      <c r="D23642" s="2"/>
      <c r="G23642" s="2"/>
      <c r="J23642" s="2"/>
    </row>
    <row r="23643">
      <c r="D23643" s="2"/>
      <c r="G23643" s="2"/>
      <c r="J23643" s="2"/>
    </row>
    <row r="23644">
      <c r="D23644" s="2"/>
      <c r="G23644" s="2"/>
      <c r="J23644" s="2"/>
    </row>
    <row r="23645">
      <c r="D23645" s="2"/>
      <c r="G23645" s="2"/>
      <c r="J23645" s="2"/>
    </row>
    <row r="23646">
      <c r="D23646" s="2"/>
      <c r="G23646" s="2"/>
      <c r="J23646" s="2"/>
    </row>
    <row r="23647">
      <c r="D23647" s="2"/>
      <c r="G23647" s="2"/>
      <c r="J23647" s="2"/>
    </row>
    <row r="23648">
      <c r="D23648" s="2"/>
      <c r="G23648" s="2"/>
      <c r="J23648" s="2"/>
    </row>
    <row r="23649">
      <c r="D23649" s="2"/>
      <c r="G23649" s="2"/>
      <c r="J23649" s="2"/>
    </row>
    <row r="23650">
      <c r="D23650" s="2"/>
      <c r="G23650" s="2"/>
      <c r="J23650" s="2"/>
    </row>
    <row r="23651">
      <c r="D23651" s="2"/>
      <c r="G23651" s="2"/>
      <c r="J23651" s="2"/>
    </row>
    <row r="23652">
      <c r="D23652" s="2"/>
      <c r="G23652" s="2"/>
      <c r="J23652" s="2"/>
    </row>
    <row r="23653">
      <c r="D23653" s="2"/>
      <c r="G23653" s="2"/>
      <c r="J23653" s="2"/>
    </row>
    <row r="23654">
      <c r="D23654" s="2"/>
      <c r="G23654" s="2"/>
      <c r="J23654" s="2"/>
    </row>
    <row r="23655">
      <c r="D23655" s="2"/>
      <c r="G23655" s="2"/>
      <c r="J23655" s="2"/>
    </row>
    <row r="23656">
      <c r="D23656" s="2"/>
      <c r="G23656" s="2"/>
      <c r="J23656" s="2"/>
    </row>
    <row r="23657">
      <c r="D23657" s="2"/>
      <c r="G23657" s="2"/>
      <c r="J23657" s="2"/>
    </row>
    <row r="23658">
      <c r="D23658" s="2"/>
      <c r="G23658" s="2"/>
      <c r="J23658" s="2"/>
    </row>
    <row r="23659">
      <c r="D23659" s="2"/>
      <c r="G23659" s="2"/>
      <c r="J23659" s="2"/>
    </row>
    <row r="23660">
      <c r="D23660" s="2"/>
      <c r="G23660" s="2"/>
      <c r="J23660" s="2"/>
    </row>
    <row r="23661">
      <c r="D23661" s="2"/>
      <c r="G23661" s="2"/>
      <c r="J23661" s="2"/>
    </row>
    <row r="23662">
      <c r="D23662" s="2"/>
      <c r="G23662" s="2"/>
      <c r="J23662" s="2"/>
    </row>
    <row r="23663">
      <c r="D23663" s="2"/>
      <c r="G23663" s="2"/>
      <c r="J23663" s="2"/>
    </row>
    <row r="23664">
      <c r="D23664" s="2"/>
      <c r="G23664" s="2"/>
      <c r="J23664" s="2"/>
    </row>
    <row r="23665">
      <c r="D23665" s="2"/>
      <c r="G23665" s="2"/>
      <c r="J23665" s="2"/>
    </row>
    <row r="23666">
      <c r="D23666" s="2"/>
      <c r="G23666" s="2"/>
      <c r="J23666" s="2"/>
    </row>
    <row r="23667">
      <c r="D23667" s="2"/>
      <c r="G23667" s="2"/>
      <c r="J23667" s="2"/>
    </row>
    <row r="23668">
      <c r="D23668" s="2"/>
      <c r="G23668" s="2"/>
      <c r="J23668" s="2"/>
    </row>
    <row r="23669">
      <c r="D23669" s="2"/>
      <c r="G23669" s="2"/>
      <c r="J23669" s="2"/>
    </row>
    <row r="23670">
      <c r="D23670" s="2"/>
      <c r="G23670" s="2"/>
      <c r="J23670" s="2"/>
    </row>
    <row r="23671">
      <c r="D23671" s="2"/>
      <c r="G23671" s="2"/>
      <c r="J23671" s="2"/>
    </row>
    <row r="23672">
      <c r="D23672" s="2"/>
      <c r="G23672" s="2"/>
      <c r="J23672" s="2"/>
    </row>
    <row r="23673">
      <c r="D23673" s="2"/>
      <c r="G23673" s="2"/>
      <c r="J23673" s="2"/>
    </row>
    <row r="23674">
      <c r="D23674" s="2"/>
      <c r="G23674" s="2"/>
      <c r="J23674" s="2"/>
    </row>
    <row r="23675">
      <c r="D23675" s="2"/>
      <c r="G23675" s="2"/>
      <c r="J23675" s="2"/>
    </row>
    <row r="23676">
      <c r="D23676" s="2"/>
      <c r="G23676" s="2"/>
      <c r="J23676" s="2"/>
    </row>
    <row r="23677">
      <c r="D23677" s="2"/>
      <c r="G23677" s="2"/>
      <c r="J23677" s="2"/>
    </row>
    <row r="23678">
      <c r="D23678" s="2"/>
      <c r="G23678" s="2"/>
      <c r="J23678" s="2"/>
    </row>
    <row r="23679">
      <c r="D23679" s="2"/>
      <c r="G23679" s="2"/>
      <c r="J23679" s="2"/>
    </row>
    <row r="23680">
      <c r="D23680" s="2"/>
      <c r="G23680" s="2"/>
      <c r="J23680" s="2"/>
    </row>
    <row r="23681">
      <c r="D23681" s="2"/>
      <c r="G23681" s="2"/>
      <c r="J23681" s="2"/>
    </row>
    <row r="23682">
      <c r="D23682" s="2"/>
      <c r="G23682" s="2"/>
      <c r="J23682" s="2"/>
    </row>
    <row r="23683">
      <c r="D23683" s="2"/>
      <c r="G23683" s="2"/>
      <c r="J23683" s="2"/>
    </row>
    <row r="23684">
      <c r="D23684" s="2"/>
      <c r="G23684" s="2"/>
      <c r="J23684" s="2"/>
    </row>
    <row r="23685">
      <c r="D23685" s="2"/>
      <c r="G23685" s="2"/>
      <c r="J23685" s="2"/>
    </row>
    <row r="23686">
      <c r="D23686" s="2"/>
      <c r="G23686" s="2"/>
      <c r="J23686" s="2"/>
    </row>
    <row r="23687">
      <c r="D23687" s="2"/>
      <c r="G23687" s="2"/>
      <c r="J23687" s="2"/>
    </row>
    <row r="23688">
      <c r="D23688" s="2"/>
      <c r="G23688" s="2"/>
      <c r="J23688" s="2"/>
    </row>
    <row r="23689">
      <c r="D23689" s="2"/>
      <c r="G23689" s="2"/>
      <c r="J23689" s="2"/>
    </row>
    <row r="23690">
      <c r="D23690" s="2"/>
      <c r="G23690" s="2"/>
      <c r="J23690" s="2"/>
    </row>
    <row r="23691">
      <c r="D23691" s="2"/>
      <c r="G23691" s="2"/>
      <c r="J23691" s="2"/>
    </row>
    <row r="23692">
      <c r="D23692" s="2"/>
      <c r="G23692" s="2"/>
      <c r="J23692" s="2"/>
    </row>
    <row r="23693">
      <c r="D23693" s="2"/>
      <c r="G23693" s="2"/>
      <c r="J23693" s="2"/>
    </row>
    <row r="23694">
      <c r="D23694" s="2"/>
      <c r="G23694" s="2"/>
      <c r="J23694" s="2"/>
    </row>
    <row r="23695">
      <c r="D23695" s="2"/>
      <c r="G23695" s="2"/>
      <c r="J23695" s="2"/>
    </row>
    <row r="23696">
      <c r="D23696" s="2"/>
      <c r="G23696" s="2"/>
      <c r="J23696" s="2"/>
    </row>
    <row r="23697">
      <c r="D23697" s="2"/>
      <c r="G23697" s="2"/>
      <c r="J23697" s="2"/>
    </row>
    <row r="23698">
      <c r="D23698" s="2"/>
      <c r="G23698" s="2"/>
      <c r="J23698" s="2"/>
    </row>
    <row r="23699">
      <c r="D23699" s="2"/>
      <c r="G23699" s="2"/>
      <c r="J23699" s="2"/>
    </row>
    <row r="23700">
      <c r="D23700" s="2"/>
      <c r="G23700" s="2"/>
      <c r="J23700" s="2"/>
    </row>
    <row r="23701">
      <c r="D23701" s="2"/>
      <c r="G23701" s="2"/>
      <c r="J23701" s="2"/>
    </row>
    <row r="23702">
      <c r="D23702" s="2"/>
      <c r="G23702" s="2"/>
      <c r="J23702" s="2"/>
    </row>
    <row r="23703">
      <c r="D23703" s="2"/>
      <c r="G23703" s="2"/>
      <c r="J23703" s="2"/>
    </row>
    <row r="23704">
      <c r="D23704" s="2"/>
      <c r="G23704" s="2"/>
      <c r="J23704" s="2"/>
    </row>
    <row r="23705">
      <c r="D23705" s="2"/>
      <c r="G23705" s="2"/>
      <c r="J23705" s="2"/>
    </row>
    <row r="23706">
      <c r="D23706" s="2"/>
      <c r="G23706" s="2"/>
      <c r="J23706" s="2"/>
    </row>
    <row r="23707">
      <c r="D23707" s="2"/>
      <c r="G23707" s="2"/>
      <c r="J23707" s="2"/>
    </row>
    <row r="23708">
      <c r="D23708" s="2"/>
      <c r="G23708" s="2"/>
      <c r="J23708" s="2"/>
    </row>
    <row r="23709">
      <c r="D23709" s="2"/>
      <c r="G23709" s="2"/>
      <c r="J23709" s="2"/>
    </row>
    <row r="23710">
      <c r="D23710" s="2"/>
      <c r="G23710" s="2"/>
      <c r="J23710" s="2"/>
    </row>
    <row r="23711">
      <c r="D23711" s="2"/>
      <c r="G23711" s="2"/>
      <c r="J23711" s="2"/>
    </row>
    <row r="23712">
      <c r="D23712" s="2"/>
      <c r="G23712" s="2"/>
      <c r="J23712" s="2"/>
    </row>
    <row r="23713">
      <c r="D23713" s="2"/>
      <c r="G23713" s="2"/>
      <c r="J23713" s="2"/>
    </row>
    <row r="23714">
      <c r="D23714" s="2"/>
      <c r="G23714" s="2"/>
      <c r="J23714" s="2"/>
    </row>
    <row r="23715">
      <c r="D23715" s="2"/>
      <c r="G23715" s="2"/>
      <c r="J23715" s="2"/>
    </row>
    <row r="23716">
      <c r="D23716" s="2"/>
      <c r="G23716" s="2"/>
      <c r="J23716" s="2"/>
    </row>
    <row r="23717">
      <c r="D23717" s="2"/>
      <c r="G23717" s="2"/>
      <c r="J23717" s="2"/>
    </row>
    <row r="23718">
      <c r="D23718" s="2"/>
      <c r="G23718" s="2"/>
      <c r="J23718" s="2"/>
    </row>
    <row r="23719">
      <c r="D23719" s="2"/>
      <c r="G23719" s="2"/>
      <c r="J23719" s="2"/>
    </row>
    <row r="23720">
      <c r="D23720" s="2"/>
      <c r="G23720" s="2"/>
      <c r="J23720" s="2"/>
    </row>
    <row r="23721">
      <c r="D23721" s="2"/>
      <c r="G23721" s="2"/>
      <c r="J23721" s="2"/>
    </row>
    <row r="23722">
      <c r="D23722" s="2"/>
      <c r="G23722" s="2"/>
      <c r="J23722" s="2"/>
    </row>
    <row r="23723">
      <c r="D23723" s="2"/>
      <c r="G23723" s="2"/>
      <c r="J23723" s="2"/>
    </row>
    <row r="23724">
      <c r="D23724" s="2"/>
      <c r="G23724" s="2"/>
      <c r="J23724" s="2"/>
    </row>
    <row r="23725">
      <c r="D23725" s="2"/>
      <c r="G23725" s="2"/>
      <c r="J23725" s="2"/>
    </row>
    <row r="23726">
      <c r="D23726" s="2"/>
      <c r="G23726" s="2"/>
      <c r="J23726" s="2"/>
    </row>
    <row r="23727">
      <c r="D23727" s="2"/>
      <c r="G23727" s="2"/>
      <c r="J23727" s="2"/>
    </row>
    <row r="23728">
      <c r="D23728" s="2"/>
      <c r="G23728" s="2"/>
      <c r="J23728" s="2"/>
    </row>
    <row r="23729">
      <c r="D23729" s="2"/>
      <c r="G23729" s="2"/>
      <c r="J23729" s="2"/>
    </row>
    <row r="23730">
      <c r="D23730" s="2"/>
      <c r="G23730" s="2"/>
      <c r="J23730" s="2"/>
    </row>
    <row r="23731">
      <c r="D23731" s="2"/>
      <c r="G23731" s="2"/>
      <c r="J23731" s="2"/>
    </row>
    <row r="23732">
      <c r="D23732" s="2"/>
      <c r="G23732" s="2"/>
      <c r="J23732" s="2"/>
    </row>
    <row r="23733">
      <c r="D23733" s="2"/>
      <c r="G23733" s="2"/>
      <c r="J23733" s="2"/>
    </row>
    <row r="23734">
      <c r="D23734" s="2"/>
      <c r="G23734" s="2"/>
      <c r="J23734" s="2"/>
    </row>
    <row r="23735">
      <c r="D23735" s="2"/>
      <c r="G23735" s="2"/>
      <c r="J23735" s="2"/>
    </row>
    <row r="23736">
      <c r="D23736" s="2"/>
      <c r="G23736" s="2"/>
      <c r="J23736" s="2"/>
    </row>
    <row r="23737">
      <c r="D23737" s="2"/>
      <c r="G23737" s="2"/>
      <c r="J23737" s="2"/>
    </row>
    <row r="23738">
      <c r="D23738" s="2"/>
      <c r="G23738" s="2"/>
      <c r="J23738" s="2"/>
    </row>
    <row r="23739">
      <c r="D23739" s="2"/>
      <c r="G23739" s="2"/>
      <c r="J23739" s="2"/>
    </row>
    <row r="23740">
      <c r="D23740" s="2"/>
      <c r="G23740" s="2"/>
      <c r="J23740" s="2"/>
    </row>
    <row r="23741">
      <c r="D23741" s="2"/>
      <c r="G23741" s="2"/>
      <c r="J23741" s="2"/>
    </row>
    <row r="23742">
      <c r="D23742" s="2"/>
      <c r="G23742" s="2"/>
      <c r="J23742" s="2"/>
    </row>
    <row r="23743">
      <c r="D23743" s="2"/>
      <c r="G23743" s="2"/>
      <c r="J23743" s="2"/>
    </row>
    <row r="23744">
      <c r="D23744" s="2"/>
      <c r="G23744" s="2"/>
      <c r="J23744" s="2"/>
    </row>
    <row r="23745">
      <c r="D23745" s="2"/>
      <c r="G23745" s="2"/>
      <c r="J23745" s="2"/>
    </row>
    <row r="23746">
      <c r="D23746" s="2"/>
      <c r="G23746" s="2"/>
      <c r="J23746" s="2"/>
    </row>
    <row r="23747">
      <c r="D23747" s="2"/>
      <c r="G23747" s="2"/>
      <c r="J23747" s="2"/>
    </row>
    <row r="23748">
      <c r="D23748" s="2"/>
      <c r="G23748" s="2"/>
      <c r="J23748" s="2"/>
    </row>
    <row r="23749">
      <c r="D23749" s="2"/>
      <c r="G23749" s="2"/>
      <c r="J23749" s="2"/>
    </row>
    <row r="23750">
      <c r="D23750" s="2"/>
      <c r="G23750" s="2"/>
      <c r="J23750" s="2"/>
    </row>
    <row r="23751">
      <c r="D23751" s="2"/>
      <c r="G23751" s="2"/>
      <c r="J23751" s="2"/>
    </row>
    <row r="23752">
      <c r="D23752" s="2"/>
      <c r="G23752" s="2"/>
      <c r="J23752" s="2"/>
    </row>
    <row r="23753">
      <c r="D23753" s="2"/>
      <c r="G23753" s="2"/>
      <c r="J23753" s="2"/>
    </row>
    <row r="23754">
      <c r="D23754" s="2"/>
      <c r="G23754" s="2"/>
      <c r="J23754" s="2"/>
    </row>
    <row r="23755">
      <c r="D23755" s="2"/>
      <c r="G23755" s="2"/>
      <c r="J23755" s="2"/>
    </row>
    <row r="23756">
      <c r="D23756" s="2"/>
      <c r="G23756" s="2"/>
      <c r="J23756" s="2"/>
    </row>
    <row r="23757">
      <c r="D23757" s="2"/>
      <c r="G23757" s="2"/>
      <c r="J23757" s="2"/>
    </row>
    <row r="23758">
      <c r="D23758" s="2"/>
      <c r="G23758" s="2"/>
      <c r="J23758" s="2"/>
    </row>
    <row r="23759">
      <c r="D23759" s="2"/>
      <c r="G23759" s="2"/>
      <c r="J23759" s="2"/>
    </row>
    <row r="23760">
      <c r="D23760" s="2"/>
      <c r="G23760" s="2"/>
      <c r="J23760" s="2"/>
    </row>
    <row r="23761">
      <c r="D23761" s="2"/>
      <c r="G23761" s="2"/>
      <c r="J23761" s="2"/>
    </row>
    <row r="23762">
      <c r="D23762" s="2"/>
      <c r="G23762" s="2"/>
      <c r="J23762" s="2"/>
    </row>
    <row r="23763">
      <c r="D23763" s="2"/>
      <c r="G23763" s="2"/>
      <c r="J23763" s="2"/>
    </row>
    <row r="23764">
      <c r="D23764" s="2"/>
      <c r="G23764" s="2"/>
      <c r="J23764" s="2"/>
    </row>
    <row r="23765">
      <c r="D23765" s="2"/>
      <c r="G23765" s="2"/>
      <c r="J23765" s="2"/>
    </row>
    <row r="23766">
      <c r="D23766" s="2"/>
      <c r="G23766" s="2"/>
      <c r="J23766" s="2"/>
    </row>
    <row r="23767">
      <c r="D23767" s="2"/>
      <c r="G23767" s="2"/>
      <c r="J23767" s="2"/>
    </row>
    <row r="23768">
      <c r="D23768" s="2"/>
      <c r="G23768" s="2"/>
      <c r="J23768" s="2"/>
    </row>
    <row r="23769">
      <c r="D23769" s="2"/>
      <c r="G23769" s="2"/>
      <c r="J23769" s="2"/>
    </row>
    <row r="23770">
      <c r="D23770" s="2"/>
      <c r="G23770" s="2"/>
      <c r="J23770" s="2"/>
    </row>
    <row r="23771">
      <c r="D23771" s="2"/>
      <c r="G23771" s="2"/>
      <c r="J23771" s="2"/>
    </row>
    <row r="23772">
      <c r="D23772" s="2"/>
      <c r="G23772" s="2"/>
      <c r="J23772" s="2"/>
    </row>
    <row r="23773">
      <c r="D23773" s="2"/>
      <c r="G23773" s="2"/>
      <c r="J23773" s="2"/>
    </row>
    <row r="23774">
      <c r="D23774" s="2"/>
      <c r="G23774" s="2"/>
      <c r="J23774" s="2"/>
    </row>
    <row r="23775">
      <c r="D23775" s="2"/>
      <c r="G23775" s="2"/>
      <c r="J23775" s="2"/>
    </row>
    <row r="23776">
      <c r="D23776" s="2"/>
      <c r="G23776" s="2"/>
      <c r="J23776" s="2"/>
    </row>
    <row r="23777">
      <c r="D23777" s="2"/>
      <c r="G23777" s="2"/>
      <c r="J23777" s="2"/>
    </row>
    <row r="23778">
      <c r="D23778" s="2"/>
      <c r="G23778" s="2"/>
      <c r="J23778" s="2"/>
    </row>
    <row r="23779">
      <c r="D23779" s="2"/>
      <c r="G23779" s="2"/>
      <c r="J23779" s="2"/>
    </row>
    <row r="23780">
      <c r="D23780" s="2"/>
      <c r="G23780" s="2"/>
      <c r="J23780" s="2"/>
    </row>
    <row r="23781">
      <c r="D23781" s="2"/>
      <c r="G23781" s="2"/>
      <c r="J23781" s="2"/>
    </row>
    <row r="23782">
      <c r="D23782" s="2"/>
      <c r="G23782" s="2"/>
      <c r="J23782" s="2"/>
    </row>
    <row r="23783">
      <c r="D23783" s="2"/>
      <c r="G23783" s="2"/>
      <c r="J23783" s="2"/>
    </row>
    <row r="23784">
      <c r="D23784" s="2"/>
      <c r="G23784" s="2"/>
      <c r="J23784" s="2"/>
    </row>
    <row r="23785">
      <c r="D23785" s="2"/>
      <c r="G23785" s="2"/>
      <c r="J23785" s="2"/>
    </row>
    <row r="23786">
      <c r="D23786" s="2"/>
      <c r="G23786" s="2"/>
      <c r="J23786" s="2"/>
    </row>
    <row r="23787">
      <c r="D23787" s="2"/>
      <c r="G23787" s="2"/>
      <c r="J23787" s="2"/>
    </row>
    <row r="23788">
      <c r="D23788" s="2"/>
      <c r="G23788" s="2"/>
      <c r="J23788" s="2"/>
    </row>
    <row r="23789">
      <c r="D23789" s="2"/>
      <c r="G23789" s="2"/>
      <c r="J23789" s="2"/>
    </row>
    <row r="23790">
      <c r="D23790" s="2"/>
      <c r="G23790" s="2"/>
      <c r="J23790" s="2"/>
    </row>
    <row r="23791">
      <c r="D23791" s="2"/>
      <c r="G23791" s="2"/>
      <c r="J23791" s="2"/>
    </row>
    <row r="23792">
      <c r="D23792" s="2"/>
      <c r="G23792" s="2"/>
      <c r="J23792" s="2"/>
    </row>
    <row r="23793">
      <c r="D23793" s="2"/>
      <c r="G23793" s="2"/>
      <c r="J23793" s="2"/>
    </row>
    <row r="23794">
      <c r="D23794" s="2"/>
      <c r="G23794" s="2"/>
      <c r="J23794" s="2"/>
    </row>
    <row r="23795">
      <c r="D23795" s="2"/>
      <c r="G23795" s="2"/>
      <c r="J23795" s="2"/>
    </row>
    <row r="23796">
      <c r="D23796" s="2"/>
      <c r="G23796" s="2"/>
      <c r="J23796" s="2"/>
    </row>
    <row r="23797">
      <c r="D23797" s="2"/>
      <c r="G23797" s="2"/>
      <c r="J23797" s="2"/>
    </row>
    <row r="23798">
      <c r="D23798" s="2"/>
      <c r="G23798" s="2"/>
      <c r="J23798" s="2"/>
    </row>
    <row r="23799">
      <c r="D23799" s="2"/>
      <c r="G23799" s="2"/>
      <c r="J23799" s="2"/>
    </row>
    <row r="23800">
      <c r="D23800" s="2"/>
      <c r="G23800" s="2"/>
      <c r="J23800" s="2"/>
    </row>
    <row r="23801">
      <c r="D23801" s="2"/>
      <c r="G23801" s="2"/>
      <c r="J23801" s="2"/>
    </row>
    <row r="23802">
      <c r="D23802" s="2"/>
      <c r="G23802" s="2"/>
      <c r="J23802" s="2"/>
    </row>
    <row r="23803">
      <c r="D23803" s="2"/>
      <c r="G23803" s="2"/>
      <c r="J23803" s="2"/>
    </row>
    <row r="23804">
      <c r="D23804" s="2"/>
      <c r="G23804" s="2"/>
      <c r="J23804" s="2"/>
    </row>
    <row r="23805">
      <c r="D23805" s="2"/>
      <c r="G23805" s="2"/>
      <c r="J23805" s="2"/>
    </row>
    <row r="23806">
      <c r="D23806" s="2"/>
      <c r="G23806" s="2"/>
      <c r="J23806" s="2"/>
    </row>
    <row r="23807">
      <c r="D23807" s="2"/>
      <c r="G23807" s="2"/>
      <c r="J23807" s="2"/>
    </row>
    <row r="23808">
      <c r="D23808" s="2"/>
      <c r="G23808" s="2"/>
      <c r="J23808" s="2"/>
    </row>
    <row r="23809">
      <c r="D23809" s="2"/>
      <c r="G23809" s="2"/>
      <c r="J23809" s="2"/>
    </row>
    <row r="23810">
      <c r="D23810" s="2"/>
      <c r="G23810" s="2"/>
      <c r="J23810" s="2"/>
    </row>
    <row r="23811">
      <c r="D23811" s="2"/>
      <c r="G23811" s="2"/>
      <c r="J23811" s="2"/>
    </row>
    <row r="23812">
      <c r="D23812" s="2"/>
      <c r="G23812" s="2"/>
      <c r="J23812" s="2"/>
    </row>
    <row r="23813">
      <c r="D23813" s="2"/>
      <c r="G23813" s="2"/>
      <c r="J23813" s="2"/>
    </row>
    <row r="23814">
      <c r="D23814" s="2"/>
      <c r="G23814" s="2"/>
      <c r="J23814" s="2"/>
    </row>
    <row r="23815">
      <c r="D23815" s="2"/>
      <c r="G23815" s="2"/>
      <c r="J23815" s="2"/>
    </row>
    <row r="23816">
      <c r="D23816" s="2"/>
      <c r="G23816" s="2"/>
      <c r="J23816" s="2"/>
    </row>
    <row r="23817">
      <c r="D23817" s="2"/>
      <c r="G23817" s="2"/>
      <c r="J23817" s="2"/>
    </row>
    <row r="23818">
      <c r="D23818" s="2"/>
      <c r="G23818" s="2"/>
      <c r="J23818" s="2"/>
    </row>
    <row r="23819">
      <c r="D23819" s="2"/>
      <c r="G23819" s="2"/>
      <c r="J23819" s="2"/>
    </row>
    <row r="23820">
      <c r="D23820" s="2"/>
      <c r="G23820" s="2"/>
      <c r="J23820" s="2"/>
    </row>
    <row r="23821">
      <c r="D23821" s="2"/>
      <c r="G23821" s="2"/>
      <c r="J23821" s="2"/>
    </row>
    <row r="23822">
      <c r="D23822" s="2"/>
      <c r="G23822" s="2"/>
      <c r="J23822" s="2"/>
    </row>
    <row r="23823">
      <c r="D23823" s="2"/>
      <c r="G23823" s="2"/>
      <c r="J23823" s="2"/>
    </row>
    <row r="23824">
      <c r="D23824" s="2"/>
      <c r="G23824" s="2"/>
      <c r="J23824" s="2"/>
    </row>
    <row r="23825">
      <c r="D23825" s="2"/>
      <c r="G23825" s="2"/>
      <c r="J23825" s="2"/>
    </row>
    <row r="23826">
      <c r="D23826" s="2"/>
      <c r="G23826" s="2"/>
      <c r="J23826" s="2"/>
    </row>
    <row r="23827">
      <c r="D23827" s="2"/>
      <c r="G23827" s="2"/>
      <c r="J23827" s="2"/>
    </row>
    <row r="23828">
      <c r="D23828" s="2"/>
      <c r="G23828" s="2"/>
      <c r="J23828" s="2"/>
    </row>
    <row r="23829">
      <c r="D23829" s="2"/>
      <c r="G23829" s="2"/>
      <c r="J23829" s="2"/>
    </row>
    <row r="23830">
      <c r="D23830" s="2"/>
      <c r="G23830" s="2"/>
      <c r="J23830" s="2"/>
    </row>
    <row r="23831">
      <c r="D23831" s="2"/>
      <c r="G23831" s="2"/>
      <c r="J23831" s="2"/>
    </row>
    <row r="23832">
      <c r="D23832" s="2"/>
      <c r="G23832" s="2"/>
      <c r="J23832" s="2"/>
    </row>
    <row r="23833">
      <c r="D23833" s="2"/>
      <c r="G23833" s="2"/>
      <c r="J23833" s="2"/>
    </row>
    <row r="23834">
      <c r="D23834" s="2"/>
      <c r="G23834" s="2"/>
      <c r="J23834" s="2"/>
    </row>
    <row r="23835">
      <c r="D23835" s="2"/>
      <c r="G23835" s="2"/>
      <c r="J23835" s="2"/>
    </row>
    <row r="23836">
      <c r="D23836" s="2"/>
      <c r="G23836" s="2"/>
      <c r="J23836" s="2"/>
    </row>
    <row r="23837">
      <c r="D23837" s="2"/>
      <c r="G23837" s="2"/>
      <c r="J23837" s="2"/>
    </row>
    <row r="23838">
      <c r="D23838" s="2"/>
      <c r="G23838" s="2"/>
      <c r="J23838" s="2"/>
    </row>
    <row r="23839">
      <c r="D23839" s="2"/>
      <c r="G23839" s="2"/>
      <c r="J23839" s="2"/>
    </row>
    <row r="23840">
      <c r="D23840" s="2"/>
      <c r="G23840" s="2"/>
      <c r="J23840" s="2"/>
    </row>
    <row r="23841">
      <c r="D23841" s="2"/>
      <c r="G23841" s="2"/>
      <c r="J23841" s="2"/>
    </row>
    <row r="23842">
      <c r="D23842" s="2"/>
      <c r="G23842" s="2"/>
      <c r="J23842" s="2"/>
    </row>
    <row r="23843">
      <c r="D23843" s="2"/>
      <c r="G23843" s="2"/>
      <c r="J23843" s="2"/>
    </row>
    <row r="23844">
      <c r="D23844" s="2"/>
      <c r="G23844" s="2"/>
      <c r="J23844" s="2"/>
    </row>
    <row r="23845">
      <c r="D23845" s="2"/>
      <c r="G23845" s="2"/>
      <c r="J23845" s="2"/>
    </row>
    <row r="23846">
      <c r="D23846" s="2"/>
      <c r="G23846" s="2"/>
      <c r="J23846" s="2"/>
    </row>
    <row r="23847">
      <c r="D23847" s="2"/>
      <c r="G23847" s="2"/>
      <c r="J23847" s="2"/>
    </row>
    <row r="23848">
      <c r="D23848" s="2"/>
      <c r="G23848" s="2"/>
      <c r="J23848" s="2"/>
    </row>
    <row r="23849">
      <c r="D23849" s="2"/>
      <c r="G23849" s="2"/>
      <c r="J23849" s="2"/>
    </row>
    <row r="23850">
      <c r="D23850" s="2"/>
      <c r="G23850" s="2"/>
      <c r="J23850" s="2"/>
    </row>
    <row r="23851">
      <c r="D23851" s="2"/>
      <c r="G23851" s="2"/>
      <c r="J23851" s="2"/>
    </row>
    <row r="23852">
      <c r="D23852" s="2"/>
      <c r="G23852" s="2"/>
      <c r="J23852" s="2"/>
    </row>
    <row r="23853">
      <c r="D23853" s="2"/>
      <c r="G23853" s="2"/>
      <c r="J23853" s="2"/>
    </row>
    <row r="23854">
      <c r="D23854" s="2"/>
      <c r="G23854" s="2"/>
      <c r="J23854" s="2"/>
    </row>
    <row r="23855">
      <c r="D23855" s="2"/>
      <c r="G23855" s="2"/>
      <c r="J23855" s="2"/>
    </row>
    <row r="23856">
      <c r="D23856" s="2"/>
      <c r="G23856" s="2"/>
      <c r="J23856" s="2"/>
    </row>
    <row r="23857">
      <c r="D23857" s="2"/>
      <c r="G23857" s="2"/>
      <c r="J23857" s="2"/>
    </row>
    <row r="23858">
      <c r="D23858" s="2"/>
      <c r="G23858" s="2"/>
      <c r="J23858" s="2"/>
    </row>
    <row r="23859">
      <c r="D23859" s="2"/>
      <c r="G23859" s="2"/>
      <c r="J23859" s="2"/>
    </row>
    <row r="23860">
      <c r="D23860" s="2"/>
      <c r="G23860" s="2"/>
      <c r="J23860" s="2"/>
    </row>
    <row r="23861">
      <c r="D23861" s="2"/>
      <c r="G23861" s="2"/>
      <c r="J23861" s="2"/>
    </row>
    <row r="23862">
      <c r="D23862" s="2"/>
      <c r="G23862" s="2"/>
      <c r="J23862" s="2"/>
    </row>
    <row r="23863">
      <c r="D23863" s="2"/>
      <c r="G23863" s="2"/>
      <c r="J23863" s="2"/>
    </row>
    <row r="23864">
      <c r="D23864" s="2"/>
      <c r="G23864" s="2"/>
      <c r="J23864" s="2"/>
    </row>
    <row r="23865">
      <c r="D23865" s="2"/>
      <c r="G23865" s="2"/>
      <c r="J23865" s="2"/>
    </row>
    <row r="23866">
      <c r="D23866" s="2"/>
      <c r="G23866" s="2"/>
      <c r="J23866" s="2"/>
    </row>
    <row r="23867">
      <c r="D23867" s="2"/>
      <c r="G23867" s="2"/>
      <c r="J23867" s="2"/>
    </row>
    <row r="23868">
      <c r="D23868" s="2"/>
      <c r="G23868" s="2"/>
      <c r="J23868" s="2"/>
    </row>
    <row r="23869">
      <c r="D23869" s="2"/>
      <c r="G23869" s="2"/>
      <c r="J23869" s="2"/>
    </row>
    <row r="23870">
      <c r="D23870" s="2"/>
      <c r="G23870" s="2"/>
      <c r="J23870" s="2"/>
    </row>
    <row r="23871">
      <c r="D23871" s="2"/>
      <c r="G23871" s="2"/>
      <c r="J23871" s="2"/>
    </row>
    <row r="23872">
      <c r="D23872" s="2"/>
      <c r="G23872" s="2"/>
      <c r="J23872" s="2"/>
    </row>
    <row r="23873">
      <c r="D23873" s="2"/>
      <c r="G23873" s="2"/>
      <c r="J23873" s="2"/>
    </row>
    <row r="23874">
      <c r="D23874" s="2"/>
      <c r="G23874" s="2"/>
      <c r="J23874" s="2"/>
    </row>
    <row r="23875">
      <c r="D23875" s="2"/>
      <c r="G23875" s="2"/>
      <c r="J23875" s="2"/>
    </row>
    <row r="23876">
      <c r="D23876" s="2"/>
      <c r="G23876" s="2"/>
      <c r="J23876" s="2"/>
    </row>
    <row r="23877">
      <c r="D23877" s="2"/>
      <c r="G23877" s="2"/>
      <c r="J23877" s="2"/>
    </row>
    <row r="23878">
      <c r="D23878" s="2"/>
      <c r="G23878" s="2"/>
      <c r="J23878" s="2"/>
    </row>
    <row r="23879">
      <c r="D23879" s="2"/>
      <c r="G23879" s="2"/>
      <c r="J23879" s="2"/>
    </row>
    <row r="23880">
      <c r="D23880" s="2"/>
      <c r="G23880" s="2"/>
      <c r="J23880" s="2"/>
    </row>
    <row r="23881">
      <c r="D23881" s="2"/>
      <c r="G23881" s="2"/>
      <c r="J23881" s="2"/>
    </row>
    <row r="23882">
      <c r="D23882" s="2"/>
      <c r="G23882" s="2"/>
      <c r="J23882" s="2"/>
    </row>
    <row r="23883">
      <c r="D23883" s="2"/>
      <c r="G23883" s="2"/>
      <c r="J23883" s="2"/>
    </row>
    <row r="23884">
      <c r="D23884" s="2"/>
      <c r="G23884" s="2"/>
      <c r="J23884" s="2"/>
    </row>
    <row r="23885">
      <c r="D23885" s="2"/>
      <c r="G23885" s="2"/>
      <c r="J23885" s="2"/>
    </row>
    <row r="23886">
      <c r="D23886" s="2"/>
      <c r="G23886" s="2"/>
      <c r="J23886" s="2"/>
    </row>
    <row r="23887">
      <c r="D23887" s="2"/>
      <c r="G23887" s="2"/>
      <c r="J23887" s="2"/>
    </row>
    <row r="23888">
      <c r="D23888" s="2"/>
      <c r="G23888" s="2"/>
      <c r="J23888" s="2"/>
    </row>
    <row r="23889">
      <c r="D23889" s="2"/>
      <c r="G23889" s="2"/>
      <c r="J23889" s="2"/>
    </row>
    <row r="23890">
      <c r="D23890" s="2"/>
      <c r="G23890" s="2"/>
      <c r="J23890" s="2"/>
    </row>
    <row r="23891">
      <c r="D23891" s="2"/>
      <c r="G23891" s="2"/>
      <c r="J23891" s="2"/>
    </row>
    <row r="23892">
      <c r="D23892" s="2"/>
      <c r="G23892" s="2"/>
      <c r="J23892" s="2"/>
    </row>
    <row r="23893">
      <c r="D23893" s="2"/>
      <c r="G23893" s="2"/>
      <c r="J23893" s="2"/>
    </row>
    <row r="23894">
      <c r="D23894" s="2"/>
      <c r="G23894" s="2"/>
      <c r="J23894" s="2"/>
    </row>
    <row r="23895">
      <c r="D23895" s="2"/>
      <c r="G23895" s="2"/>
      <c r="J23895" s="2"/>
    </row>
    <row r="23896">
      <c r="D23896" s="2"/>
      <c r="G23896" s="2"/>
      <c r="J23896" s="2"/>
    </row>
    <row r="23897">
      <c r="D23897" s="2"/>
      <c r="G23897" s="2"/>
      <c r="J23897" s="2"/>
    </row>
    <row r="23898">
      <c r="D23898" s="2"/>
      <c r="G23898" s="2"/>
      <c r="J23898" s="2"/>
    </row>
    <row r="23899">
      <c r="D23899" s="2"/>
      <c r="G23899" s="2"/>
      <c r="J23899" s="2"/>
    </row>
    <row r="23900">
      <c r="D23900" s="2"/>
      <c r="G23900" s="2"/>
      <c r="J23900" s="2"/>
    </row>
    <row r="23901">
      <c r="D23901" s="2"/>
      <c r="G23901" s="2"/>
      <c r="J23901" s="2"/>
    </row>
    <row r="23902">
      <c r="D23902" s="2"/>
      <c r="G23902" s="2"/>
      <c r="J23902" s="2"/>
    </row>
    <row r="23903">
      <c r="D23903" s="2"/>
      <c r="G23903" s="2"/>
      <c r="J23903" s="2"/>
    </row>
    <row r="23904">
      <c r="D23904" s="2"/>
      <c r="G23904" s="2"/>
      <c r="J23904" s="2"/>
    </row>
    <row r="23905">
      <c r="D23905" s="2"/>
      <c r="G23905" s="2"/>
      <c r="J23905" s="2"/>
    </row>
    <row r="23906">
      <c r="D23906" s="2"/>
      <c r="G23906" s="2"/>
      <c r="J23906" s="2"/>
    </row>
    <row r="23907">
      <c r="D23907" s="2"/>
      <c r="G23907" s="2"/>
      <c r="J23907" s="2"/>
    </row>
    <row r="23908">
      <c r="D23908" s="2"/>
      <c r="G23908" s="2"/>
      <c r="J23908" s="2"/>
    </row>
    <row r="23909">
      <c r="D23909" s="2"/>
      <c r="G23909" s="2"/>
      <c r="J23909" s="2"/>
    </row>
    <row r="23910">
      <c r="D23910" s="2"/>
      <c r="G23910" s="2"/>
      <c r="J23910" s="2"/>
    </row>
    <row r="23911">
      <c r="D23911" s="2"/>
      <c r="G23911" s="2"/>
      <c r="J23911" s="2"/>
    </row>
    <row r="23912">
      <c r="D23912" s="2"/>
      <c r="G23912" s="2"/>
      <c r="J23912" s="2"/>
    </row>
    <row r="23913">
      <c r="D23913" s="2"/>
      <c r="G23913" s="2"/>
      <c r="J23913" s="2"/>
    </row>
    <row r="23914">
      <c r="D23914" s="2"/>
      <c r="G23914" s="2"/>
      <c r="J23914" s="2"/>
    </row>
    <row r="23915">
      <c r="D23915" s="2"/>
      <c r="G23915" s="2"/>
      <c r="J23915" s="2"/>
    </row>
    <row r="23916">
      <c r="D23916" s="2"/>
      <c r="G23916" s="2"/>
      <c r="J23916" s="2"/>
    </row>
    <row r="23917">
      <c r="D23917" s="2"/>
      <c r="G23917" s="2"/>
      <c r="J23917" s="2"/>
    </row>
    <row r="23918">
      <c r="D23918" s="2"/>
      <c r="G23918" s="2"/>
      <c r="J23918" s="2"/>
    </row>
    <row r="23919">
      <c r="D23919" s="2"/>
      <c r="G23919" s="2"/>
      <c r="J23919" s="2"/>
    </row>
    <row r="23920">
      <c r="D23920" s="2"/>
      <c r="G23920" s="2"/>
      <c r="J23920" s="2"/>
    </row>
    <row r="23921">
      <c r="D23921" s="2"/>
      <c r="G23921" s="2"/>
      <c r="J23921" s="2"/>
    </row>
    <row r="23922">
      <c r="D23922" s="2"/>
      <c r="G23922" s="2"/>
      <c r="J23922" s="2"/>
    </row>
    <row r="23923">
      <c r="D23923" s="2"/>
      <c r="G23923" s="2"/>
      <c r="J23923" s="2"/>
    </row>
    <row r="23924">
      <c r="D23924" s="2"/>
      <c r="G23924" s="2"/>
      <c r="J23924" s="2"/>
    </row>
    <row r="23925">
      <c r="D23925" s="2"/>
      <c r="G23925" s="2"/>
      <c r="J23925" s="2"/>
    </row>
    <row r="23926">
      <c r="D23926" s="2"/>
      <c r="G23926" s="2"/>
      <c r="J23926" s="2"/>
    </row>
    <row r="23927">
      <c r="D23927" s="2"/>
      <c r="G23927" s="2"/>
      <c r="J23927" s="2"/>
    </row>
    <row r="23928">
      <c r="D23928" s="2"/>
      <c r="G23928" s="2"/>
      <c r="J23928" s="2"/>
    </row>
    <row r="23929">
      <c r="D23929" s="2"/>
      <c r="G23929" s="2"/>
      <c r="J23929" s="2"/>
    </row>
    <row r="23930">
      <c r="D23930" s="2"/>
      <c r="G23930" s="2"/>
      <c r="J23930" s="2"/>
    </row>
    <row r="23931">
      <c r="D23931" s="2"/>
      <c r="G23931" s="2"/>
      <c r="J23931" s="2"/>
    </row>
    <row r="23932">
      <c r="D23932" s="2"/>
      <c r="G23932" s="2"/>
      <c r="J23932" s="2"/>
    </row>
    <row r="23933">
      <c r="D23933" s="2"/>
      <c r="G23933" s="2"/>
      <c r="J23933" s="2"/>
    </row>
    <row r="23934">
      <c r="D23934" s="2"/>
      <c r="G23934" s="2"/>
      <c r="J23934" s="2"/>
    </row>
    <row r="23935">
      <c r="D23935" s="2"/>
      <c r="G23935" s="2"/>
      <c r="J23935" s="2"/>
    </row>
    <row r="23936">
      <c r="D23936" s="2"/>
      <c r="G23936" s="2"/>
      <c r="J23936" s="2"/>
    </row>
    <row r="23937">
      <c r="D23937" s="2"/>
      <c r="G23937" s="2"/>
      <c r="J23937" s="2"/>
    </row>
    <row r="23938">
      <c r="D23938" s="2"/>
      <c r="G23938" s="2"/>
      <c r="J23938" s="2"/>
    </row>
    <row r="23939">
      <c r="D23939" s="2"/>
      <c r="G23939" s="2"/>
      <c r="J23939" s="2"/>
    </row>
    <row r="23940">
      <c r="D23940" s="2"/>
      <c r="G23940" s="2"/>
      <c r="J23940" s="2"/>
    </row>
    <row r="23941">
      <c r="D23941" s="2"/>
      <c r="G23941" s="2"/>
      <c r="J23941" s="2"/>
    </row>
    <row r="23942">
      <c r="D23942" s="2"/>
      <c r="G23942" s="2"/>
      <c r="J23942" s="2"/>
    </row>
    <row r="23943">
      <c r="D23943" s="2"/>
      <c r="G23943" s="2"/>
      <c r="J23943" s="2"/>
    </row>
    <row r="23944">
      <c r="D23944" s="2"/>
      <c r="G23944" s="2"/>
      <c r="J23944" s="2"/>
    </row>
    <row r="23945">
      <c r="D23945" s="2"/>
      <c r="G23945" s="2"/>
      <c r="J23945" s="2"/>
    </row>
    <row r="23946">
      <c r="D23946" s="2"/>
      <c r="G23946" s="2"/>
      <c r="J23946" s="2"/>
    </row>
    <row r="23947">
      <c r="D23947" s="2"/>
      <c r="G23947" s="2"/>
      <c r="J23947" s="2"/>
    </row>
    <row r="23948">
      <c r="D23948" s="2"/>
      <c r="G23948" s="2"/>
      <c r="J23948" s="2"/>
    </row>
    <row r="23949">
      <c r="D23949" s="2"/>
      <c r="G23949" s="2"/>
      <c r="J23949" s="2"/>
    </row>
    <row r="23950">
      <c r="D23950" s="2"/>
      <c r="G23950" s="2"/>
      <c r="J23950" s="2"/>
    </row>
    <row r="23951">
      <c r="D23951" s="2"/>
      <c r="G23951" s="2"/>
      <c r="J23951" s="2"/>
    </row>
    <row r="23952">
      <c r="D23952" s="2"/>
      <c r="G23952" s="2"/>
      <c r="J23952" s="2"/>
    </row>
    <row r="23953">
      <c r="D23953" s="2"/>
      <c r="G23953" s="2"/>
      <c r="J23953" s="2"/>
    </row>
    <row r="23954">
      <c r="D23954" s="2"/>
      <c r="G23954" s="2"/>
      <c r="J23954" s="2"/>
    </row>
    <row r="23955">
      <c r="D23955" s="2"/>
      <c r="G23955" s="2"/>
      <c r="J23955" s="2"/>
    </row>
    <row r="23956">
      <c r="D23956" s="2"/>
      <c r="G23956" s="2"/>
      <c r="J23956" s="2"/>
    </row>
    <row r="23957">
      <c r="D23957" s="2"/>
      <c r="G23957" s="2"/>
      <c r="J23957" s="2"/>
    </row>
    <row r="23958">
      <c r="D23958" s="2"/>
      <c r="G23958" s="2"/>
      <c r="J23958" s="2"/>
    </row>
    <row r="23959">
      <c r="D23959" s="2"/>
      <c r="G23959" s="2"/>
      <c r="J23959" s="2"/>
    </row>
    <row r="23960">
      <c r="D23960" s="2"/>
      <c r="G23960" s="2"/>
      <c r="J23960" s="2"/>
    </row>
    <row r="23961">
      <c r="D23961" s="2"/>
      <c r="G23961" s="2"/>
      <c r="J23961" s="2"/>
    </row>
    <row r="23962">
      <c r="D23962" s="2"/>
      <c r="G23962" s="2"/>
      <c r="J23962" s="2"/>
    </row>
    <row r="23963">
      <c r="D23963" s="2"/>
      <c r="G23963" s="2"/>
      <c r="J23963" s="2"/>
    </row>
    <row r="23964">
      <c r="D23964" s="2"/>
      <c r="G23964" s="2"/>
      <c r="J23964" s="2"/>
    </row>
    <row r="23965">
      <c r="D23965" s="2"/>
      <c r="G23965" s="2"/>
      <c r="J23965" s="2"/>
    </row>
    <row r="23966">
      <c r="D23966" s="2"/>
      <c r="G23966" s="2"/>
      <c r="J23966" s="2"/>
    </row>
    <row r="23967">
      <c r="D23967" s="2"/>
      <c r="G23967" s="2"/>
      <c r="J23967" s="2"/>
    </row>
    <row r="23968">
      <c r="D23968" s="2"/>
      <c r="G23968" s="2"/>
      <c r="J23968" s="2"/>
    </row>
    <row r="23969">
      <c r="D23969" s="2"/>
      <c r="G23969" s="2"/>
      <c r="J23969" s="2"/>
    </row>
    <row r="23970">
      <c r="D23970" s="2"/>
      <c r="G23970" s="2"/>
      <c r="J23970" s="2"/>
    </row>
    <row r="23971">
      <c r="D23971" s="2"/>
      <c r="G23971" s="2"/>
      <c r="J23971" s="2"/>
    </row>
    <row r="23972">
      <c r="D23972" s="2"/>
      <c r="G23972" s="2"/>
      <c r="J23972" s="2"/>
    </row>
    <row r="23973">
      <c r="D23973" s="2"/>
      <c r="G23973" s="2"/>
      <c r="J23973" s="2"/>
    </row>
    <row r="23974">
      <c r="D23974" s="2"/>
      <c r="G23974" s="2"/>
      <c r="J23974" s="2"/>
    </row>
    <row r="23975">
      <c r="D23975" s="2"/>
      <c r="G23975" s="2"/>
      <c r="J23975" s="2"/>
    </row>
    <row r="23976">
      <c r="D23976" s="2"/>
      <c r="G23976" s="2"/>
      <c r="J23976" s="2"/>
    </row>
    <row r="23977">
      <c r="D23977" s="2"/>
      <c r="G23977" s="2"/>
      <c r="J23977" s="2"/>
    </row>
    <row r="23978">
      <c r="D23978" s="2"/>
      <c r="G23978" s="2"/>
      <c r="J23978" s="2"/>
    </row>
    <row r="23979">
      <c r="D23979" s="2"/>
      <c r="G23979" s="2"/>
      <c r="J23979" s="2"/>
    </row>
    <row r="23980">
      <c r="D23980" s="2"/>
      <c r="G23980" s="2"/>
      <c r="J23980" s="2"/>
    </row>
    <row r="23981">
      <c r="D23981" s="2"/>
      <c r="G23981" s="2"/>
      <c r="J23981" s="2"/>
    </row>
    <row r="23982">
      <c r="D23982" s="2"/>
      <c r="G23982" s="2"/>
      <c r="J23982" s="2"/>
    </row>
    <row r="23983">
      <c r="D23983" s="2"/>
      <c r="G23983" s="2"/>
      <c r="J23983" s="2"/>
    </row>
    <row r="23984">
      <c r="D23984" s="2"/>
      <c r="G23984" s="2"/>
      <c r="J23984" s="2"/>
    </row>
    <row r="23985">
      <c r="D23985" s="2"/>
      <c r="G23985" s="2"/>
      <c r="J23985" s="2"/>
    </row>
    <row r="23986">
      <c r="D23986" s="2"/>
      <c r="G23986" s="2"/>
      <c r="J23986" s="2"/>
    </row>
    <row r="23987">
      <c r="D23987" s="2"/>
      <c r="G23987" s="2"/>
      <c r="J23987" s="2"/>
    </row>
    <row r="23988">
      <c r="D23988" s="2"/>
      <c r="G23988" s="2"/>
      <c r="J23988" s="2"/>
    </row>
    <row r="23989">
      <c r="D23989" s="2"/>
      <c r="G23989" s="2"/>
      <c r="J23989" s="2"/>
    </row>
    <row r="23990">
      <c r="D23990" s="2"/>
      <c r="G23990" s="2"/>
      <c r="J23990" s="2"/>
    </row>
    <row r="23991">
      <c r="D23991" s="2"/>
      <c r="G23991" s="2"/>
      <c r="J23991" s="2"/>
    </row>
    <row r="23992">
      <c r="D23992" s="2"/>
      <c r="G23992" s="2"/>
      <c r="J23992" s="2"/>
    </row>
    <row r="23993">
      <c r="D23993" s="2"/>
      <c r="G23993" s="2"/>
      <c r="J23993" s="2"/>
    </row>
    <row r="23994">
      <c r="D23994" s="2"/>
      <c r="G23994" s="2"/>
      <c r="J23994" s="2"/>
    </row>
    <row r="23995">
      <c r="D23995" s="2"/>
      <c r="G23995" s="2"/>
      <c r="J23995" s="2"/>
    </row>
    <row r="23996">
      <c r="D23996" s="2"/>
      <c r="G23996" s="2"/>
      <c r="J23996" s="2"/>
    </row>
    <row r="23997">
      <c r="D23997" s="2"/>
      <c r="G23997" s="2"/>
      <c r="J23997" s="2"/>
    </row>
    <row r="23998">
      <c r="D23998" s="2"/>
      <c r="G23998" s="2"/>
      <c r="J23998" s="2"/>
    </row>
    <row r="23999">
      <c r="D23999" s="2"/>
      <c r="G23999" s="2"/>
      <c r="J23999" s="2"/>
    </row>
    <row r="24000">
      <c r="D24000" s="2"/>
      <c r="G24000" s="2"/>
      <c r="J24000" s="2"/>
    </row>
    <row r="24001">
      <c r="D24001" s="2"/>
      <c r="G24001" s="2"/>
      <c r="J24001" s="2"/>
    </row>
    <row r="24002">
      <c r="D24002" s="2"/>
      <c r="G24002" s="2"/>
      <c r="J24002" s="2"/>
    </row>
    <row r="24003">
      <c r="D24003" s="2"/>
      <c r="G24003" s="2"/>
      <c r="J24003" s="2"/>
    </row>
    <row r="24004">
      <c r="D24004" s="2"/>
      <c r="G24004" s="2"/>
      <c r="J24004" s="2"/>
    </row>
    <row r="24005">
      <c r="D24005" s="2"/>
      <c r="G24005" s="2"/>
      <c r="J24005" s="2"/>
    </row>
    <row r="24006">
      <c r="D24006" s="2"/>
      <c r="G24006" s="2"/>
      <c r="J24006" s="2"/>
    </row>
    <row r="24007">
      <c r="D24007" s="2"/>
      <c r="G24007" s="2"/>
      <c r="J24007" s="2"/>
    </row>
    <row r="24008">
      <c r="D24008" s="2"/>
      <c r="G24008" s="2"/>
      <c r="J24008" s="2"/>
    </row>
    <row r="24009">
      <c r="D24009" s="2"/>
      <c r="G24009" s="2"/>
      <c r="J24009" s="2"/>
    </row>
    <row r="24010">
      <c r="D24010" s="2"/>
      <c r="G24010" s="2"/>
      <c r="J24010" s="2"/>
    </row>
    <row r="24011">
      <c r="D24011" s="2"/>
      <c r="G24011" s="2"/>
      <c r="J24011" s="2"/>
    </row>
    <row r="24012">
      <c r="D24012" s="2"/>
      <c r="G24012" s="2"/>
      <c r="J24012" s="2"/>
    </row>
    <row r="24013">
      <c r="D24013" s="2"/>
      <c r="G24013" s="2"/>
      <c r="J24013" s="2"/>
    </row>
    <row r="24014">
      <c r="D24014" s="2"/>
      <c r="G24014" s="2"/>
      <c r="J24014" s="2"/>
    </row>
    <row r="24015">
      <c r="D24015" s="2"/>
      <c r="G24015" s="2"/>
      <c r="J24015" s="2"/>
    </row>
    <row r="24016">
      <c r="D24016" s="2"/>
      <c r="G24016" s="2"/>
      <c r="J24016" s="2"/>
    </row>
    <row r="24017">
      <c r="D24017" s="2"/>
      <c r="G24017" s="2"/>
      <c r="J24017" s="2"/>
    </row>
    <row r="24018">
      <c r="D24018" s="2"/>
      <c r="G24018" s="2"/>
      <c r="J24018" s="2"/>
    </row>
    <row r="24019">
      <c r="D24019" s="2"/>
      <c r="G24019" s="2"/>
      <c r="J24019" s="2"/>
    </row>
    <row r="24020">
      <c r="D24020" s="2"/>
      <c r="G24020" s="2"/>
      <c r="J24020" s="2"/>
    </row>
    <row r="24021">
      <c r="D24021" s="2"/>
      <c r="G24021" s="2"/>
      <c r="J24021" s="2"/>
    </row>
    <row r="24022">
      <c r="D24022" s="2"/>
      <c r="G24022" s="2"/>
      <c r="J24022" s="2"/>
    </row>
    <row r="24023">
      <c r="D24023" s="2"/>
      <c r="G24023" s="2"/>
      <c r="J24023" s="2"/>
    </row>
    <row r="24024">
      <c r="D24024" s="2"/>
      <c r="G24024" s="2"/>
      <c r="J24024" s="2"/>
    </row>
    <row r="24025">
      <c r="D24025" s="2"/>
      <c r="G24025" s="2"/>
      <c r="J24025" s="2"/>
    </row>
    <row r="24026">
      <c r="D24026" s="2"/>
      <c r="G24026" s="2"/>
      <c r="J24026" s="2"/>
    </row>
    <row r="24027">
      <c r="D24027" s="2"/>
      <c r="G24027" s="2"/>
      <c r="J24027" s="2"/>
    </row>
    <row r="24028">
      <c r="D24028" s="2"/>
      <c r="G24028" s="2"/>
      <c r="J24028" s="2"/>
    </row>
    <row r="24029">
      <c r="D24029" s="2"/>
      <c r="G24029" s="2"/>
      <c r="J24029" s="2"/>
    </row>
    <row r="24030">
      <c r="D24030" s="2"/>
      <c r="G24030" s="2"/>
      <c r="J24030" s="2"/>
    </row>
    <row r="24031">
      <c r="D24031" s="2"/>
      <c r="G24031" s="2"/>
      <c r="J24031" s="2"/>
    </row>
    <row r="24032">
      <c r="D24032" s="2"/>
      <c r="G24032" s="2"/>
      <c r="J24032" s="2"/>
    </row>
    <row r="24033">
      <c r="D24033" s="2"/>
      <c r="G24033" s="2"/>
      <c r="J24033" s="2"/>
    </row>
    <row r="24034">
      <c r="D24034" s="2"/>
      <c r="G24034" s="2"/>
      <c r="J24034" s="2"/>
    </row>
    <row r="24035">
      <c r="D24035" s="2"/>
      <c r="G24035" s="2"/>
      <c r="J24035" s="2"/>
    </row>
    <row r="24036">
      <c r="D24036" s="2"/>
      <c r="G24036" s="2"/>
      <c r="J24036" s="2"/>
    </row>
    <row r="24037">
      <c r="D24037" s="2"/>
      <c r="G24037" s="2"/>
      <c r="J24037" s="2"/>
    </row>
    <row r="24038">
      <c r="D24038" s="2"/>
      <c r="G24038" s="2"/>
      <c r="J24038" s="2"/>
    </row>
    <row r="24039">
      <c r="D24039" s="2"/>
      <c r="G24039" s="2"/>
      <c r="J24039" s="2"/>
    </row>
    <row r="24040">
      <c r="D24040" s="2"/>
      <c r="G24040" s="2"/>
      <c r="J24040" s="2"/>
    </row>
    <row r="24041">
      <c r="D24041" s="2"/>
      <c r="G24041" s="2"/>
      <c r="J24041" s="2"/>
    </row>
    <row r="24042">
      <c r="D24042" s="2"/>
      <c r="G24042" s="2"/>
      <c r="J24042" s="2"/>
    </row>
    <row r="24043">
      <c r="D24043" s="2"/>
      <c r="G24043" s="2"/>
      <c r="J24043" s="2"/>
    </row>
    <row r="24044">
      <c r="D24044" s="2"/>
      <c r="G24044" s="2"/>
      <c r="J24044" s="2"/>
    </row>
    <row r="24045">
      <c r="D24045" s="2"/>
      <c r="G24045" s="2"/>
      <c r="J24045" s="2"/>
    </row>
    <row r="24046">
      <c r="D24046" s="2"/>
      <c r="G24046" s="2"/>
      <c r="J24046" s="2"/>
    </row>
    <row r="24047">
      <c r="D24047" s="2"/>
      <c r="G24047" s="2"/>
      <c r="J24047" s="2"/>
    </row>
    <row r="24048">
      <c r="D24048" s="2"/>
      <c r="G24048" s="2"/>
      <c r="J24048" s="2"/>
    </row>
    <row r="24049">
      <c r="D24049" s="2"/>
      <c r="G24049" s="2"/>
      <c r="J24049" s="2"/>
    </row>
    <row r="24050">
      <c r="D24050" s="2"/>
      <c r="G24050" s="2"/>
      <c r="J24050" s="2"/>
    </row>
    <row r="24051">
      <c r="D24051" s="2"/>
      <c r="G24051" s="2"/>
      <c r="J24051" s="2"/>
    </row>
    <row r="24052">
      <c r="D24052" s="2"/>
      <c r="G24052" s="2"/>
      <c r="J24052" s="2"/>
    </row>
    <row r="24053">
      <c r="D24053" s="2"/>
      <c r="G24053" s="2"/>
      <c r="J24053" s="2"/>
    </row>
    <row r="24054">
      <c r="D24054" s="2"/>
      <c r="G24054" s="2"/>
      <c r="J24054" s="2"/>
    </row>
    <row r="24055">
      <c r="D24055" s="2"/>
      <c r="G24055" s="2"/>
      <c r="J24055" s="2"/>
    </row>
    <row r="24056">
      <c r="D24056" s="2"/>
      <c r="G24056" s="2"/>
      <c r="J24056" s="2"/>
    </row>
    <row r="24057">
      <c r="D24057" s="2"/>
      <c r="G24057" s="2"/>
      <c r="J24057" s="2"/>
    </row>
    <row r="24058">
      <c r="D24058" s="2"/>
      <c r="G24058" s="2"/>
      <c r="J24058" s="2"/>
    </row>
    <row r="24059">
      <c r="D24059" s="2"/>
      <c r="G24059" s="2"/>
      <c r="J24059" s="2"/>
    </row>
    <row r="24060">
      <c r="D24060" s="2"/>
      <c r="G24060" s="2"/>
      <c r="J24060" s="2"/>
    </row>
    <row r="24061">
      <c r="D24061" s="2"/>
      <c r="G24061" s="2"/>
      <c r="J24061" s="2"/>
    </row>
    <row r="24062">
      <c r="D24062" s="2"/>
      <c r="G24062" s="2"/>
      <c r="J24062" s="2"/>
    </row>
    <row r="24063">
      <c r="D24063" s="2"/>
      <c r="G24063" s="2"/>
      <c r="J24063" s="2"/>
    </row>
    <row r="24064">
      <c r="D24064" s="2"/>
      <c r="G24064" s="2"/>
      <c r="J24064" s="2"/>
    </row>
    <row r="24065">
      <c r="D24065" s="2"/>
      <c r="G24065" s="2"/>
      <c r="J24065" s="2"/>
    </row>
    <row r="24066">
      <c r="D24066" s="2"/>
      <c r="G24066" s="2"/>
      <c r="J24066" s="2"/>
    </row>
    <row r="24067">
      <c r="D24067" s="2"/>
      <c r="G24067" s="2"/>
      <c r="J24067" s="2"/>
    </row>
    <row r="24068">
      <c r="D24068" s="2"/>
      <c r="G24068" s="2"/>
      <c r="J24068" s="2"/>
    </row>
    <row r="24069">
      <c r="D24069" s="2"/>
      <c r="G24069" s="2"/>
      <c r="J24069" s="2"/>
    </row>
    <row r="24070">
      <c r="D24070" s="2"/>
      <c r="G24070" s="2"/>
      <c r="J24070" s="2"/>
    </row>
    <row r="24071">
      <c r="D24071" s="2"/>
      <c r="G24071" s="2"/>
      <c r="J24071" s="2"/>
    </row>
    <row r="24072">
      <c r="D24072" s="2"/>
      <c r="G24072" s="2"/>
      <c r="J24072" s="2"/>
    </row>
    <row r="24073">
      <c r="D24073" s="2"/>
      <c r="G24073" s="2"/>
      <c r="J24073" s="2"/>
    </row>
    <row r="24074">
      <c r="D24074" s="2"/>
      <c r="G24074" s="2"/>
      <c r="J24074" s="2"/>
    </row>
    <row r="24075">
      <c r="D24075" s="2"/>
      <c r="G24075" s="2"/>
      <c r="J24075" s="2"/>
    </row>
    <row r="24076">
      <c r="D24076" s="2"/>
      <c r="G24076" s="2"/>
      <c r="J24076" s="2"/>
    </row>
    <row r="24077">
      <c r="D24077" s="2"/>
      <c r="G24077" s="2"/>
      <c r="J24077" s="2"/>
    </row>
    <row r="24078">
      <c r="D24078" s="2"/>
      <c r="G24078" s="2"/>
      <c r="J24078" s="2"/>
    </row>
    <row r="24079">
      <c r="D24079" s="2"/>
      <c r="G24079" s="2"/>
      <c r="J24079" s="2"/>
    </row>
    <row r="24080">
      <c r="D24080" s="2"/>
      <c r="G24080" s="2"/>
      <c r="J24080" s="2"/>
    </row>
    <row r="24081">
      <c r="D24081" s="2"/>
      <c r="G24081" s="2"/>
      <c r="J24081" s="2"/>
    </row>
    <row r="24082">
      <c r="D24082" s="2"/>
      <c r="G24082" s="2"/>
      <c r="J24082" s="2"/>
    </row>
    <row r="24083">
      <c r="D24083" s="2"/>
      <c r="G24083" s="2"/>
      <c r="J24083" s="2"/>
    </row>
    <row r="24084">
      <c r="D24084" s="2"/>
      <c r="G24084" s="2"/>
      <c r="J24084" s="2"/>
    </row>
    <row r="24085">
      <c r="D24085" s="2"/>
      <c r="G24085" s="2"/>
      <c r="J24085" s="2"/>
    </row>
    <row r="24086">
      <c r="D24086" s="2"/>
      <c r="G24086" s="2"/>
      <c r="J24086" s="2"/>
    </row>
    <row r="24087">
      <c r="D24087" s="2"/>
      <c r="G24087" s="2"/>
      <c r="J24087" s="2"/>
    </row>
    <row r="24088">
      <c r="D24088" s="2"/>
      <c r="G24088" s="2"/>
      <c r="J24088" s="2"/>
    </row>
    <row r="24089">
      <c r="D24089" s="2"/>
      <c r="G24089" s="2"/>
      <c r="J24089" s="2"/>
    </row>
    <row r="24090">
      <c r="D24090" s="2"/>
      <c r="G24090" s="2"/>
      <c r="J24090" s="2"/>
    </row>
    <row r="24091">
      <c r="D24091" s="2"/>
      <c r="G24091" s="2"/>
      <c r="J24091" s="2"/>
    </row>
    <row r="24092">
      <c r="D24092" s="2"/>
      <c r="G24092" s="2"/>
      <c r="J24092" s="2"/>
    </row>
    <row r="24093">
      <c r="D24093" s="2"/>
      <c r="G24093" s="2"/>
      <c r="J24093" s="2"/>
    </row>
    <row r="24094">
      <c r="D24094" s="2"/>
      <c r="G24094" s="2"/>
      <c r="J24094" s="2"/>
    </row>
    <row r="24095">
      <c r="D24095" s="2"/>
      <c r="G24095" s="2"/>
      <c r="J24095" s="2"/>
    </row>
    <row r="24096">
      <c r="D24096" s="2"/>
      <c r="G24096" s="2"/>
      <c r="J24096" s="2"/>
    </row>
    <row r="24097">
      <c r="D24097" s="2"/>
      <c r="G24097" s="2"/>
      <c r="J24097" s="2"/>
    </row>
    <row r="24098">
      <c r="D24098" s="2"/>
      <c r="G24098" s="2"/>
      <c r="J24098" s="2"/>
    </row>
    <row r="24099">
      <c r="D24099" s="2"/>
      <c r="G24099" s="2"/>
      <c r="J24099" s="2"/>
    </row>
    <row r="24100">
      <c r="D24100" s="2"/>
      <c r="G24100" s="2"/>
      <c r="J24100" s="2"/>
    </row>
    <row r="24101">
      <c r="D24101" s="2"/>
      <c r="G24101" s="2"/>
      <c r="J24101" s="2"/>
    </row>
    <row r="24102">
      <c r="D24102" s="2"/>
      <c r="G24102" s="2"/>
      <c r="J24102" s="2"/>
    </row>
    <row r="24103">
      <c r="D24103" s="2"/>
      <c r="G24103" s="2"/>
      <c r="J24103" s="2"/>
    </row>
    <row r="24104">
      <c r="D24104" s="2"/>
      <c r="G24104" s="2"/>
      <c r="J24104" s="2"/>
    </row>
    <row r="24105">
      <c r="D24105" s="2"/>
      <c r="G24105" s="2"/>
      <c r="J24105" s="2"/>
    </row>
    <row r="24106">
      <c r="D24106" s="2"/>
      <c r="G24106" s="2"/>
      <c r="J24106" s="2"/>
    </row>
    <row r="24107">
      <c r="D24107" s="2"/>
      <c r="G24107" s="2"/>
      <c r="J24107" s="2"/>
    </row>
    <row r="24108">
      <c r="D24108" s="2"/>
      <c r="G24108" s="2"/>
      <c r="J24108" s="2"/>
    </row>
    <row r="24109">
      <c r="D24109" s="2"/>
      <c r="G24109" s="2"/>
      <c r="J24109" s="2"/>
    </row>
    <row r="24110">
      <c r="D24110" s="2"/>
      <c r="G24110" s="2"/>
      <c r="J24110" s="2"/>
    </row>
    <row r="24111">
      <c r="D24111" s="2"/>
      <c r="G24111" s="2"/>
      <c r="J24111" s="2"/>
    </row>
    <row r="24112">
      <c r="D24112" s="2"/>
      <c r="G24112" s="2"/>
      <c r="J24112" s="2"/>
    </row>
    <row r="24113">
      <c r="D24113" s="2"/>
      <c r="G24113" s="2"/>
      <c r="J24113" s="2"/>
    </row>
    <row r="24114">
      <c r="D24114" s="2"/>
      <c r="G24114" s="2"/>
      <c r="J24114" s="2"/>
    </row>
    <row r="24115">
      <c r="D24115" s="2"/>
      <c r="G24115" s="2"/>
      <c r="J24115" s="2"/>
    </row>
    <row r="24116">
      <c r="D24116" s="2"/>
      <c r="G24116" s="2"/>
      <c r="J24116" s="2"/>
    </row>
    <row r="24117">
      <c r="D24117" s="2"/>
      <c r="G24117" s="2"/>
      <c r="J24117" s="2"/>
    </row>
    <row r="24118">
      <c r="D24118" s="2"/>
      <c r="G24118" s="2"/>
      <c r="J24118" s="2"/>
    </row>
    <row r="24119">
      <c r="D24119" s="2"/>
      <c r="G24119" s="2"/>
      <c r="J24119" s="2"/>
    </row>
    <row r="24120">
      <c r="D24120" s="2"/>
      <c r="G24120" s="2"/>
      <c r="J24120" s="2"/>
    </row>
    <row r="24121">
      <c r="D24121" s="2"/>
      <c r="G24121" s="2"/>
      <c r="J24121" s="2"/>
    </row>
    <row r="24122">
      <c r="D24122" s="2"/>
      <c r="G24122" s="2"/>
      <c r="J24122" s="2"/>
    </row>
    <row r="24123">
      <c r="D24123" s="2"/>
      <c r="G24123" s="2"/>
      <c r="J24123" s="2"/>
    </row>
    <row r="24124">
      <c r="D24124" s="2"/>
      <c r="G24124" s="2"/>
      <c r="J24124" s="2"/>
    </row>
    <row r="24125">
      <c r="D24125" s="2"/>
      <c r="G24125" s="2"/>
      <c r="J24125" s="2"/>
    </row>
    <row r="24126">
      <c r="D24126" s="2"/>
      <c r="G24126" s="2"/>
      <c r="J24126" s="2"/>
    </row>
    <row r="24127">
      <c r="D24127" s="2"/>
      <c r="G24127" s="2"/>
      <c r="J24127" s="2"/>
    </row>
    <row r="24128">
      <c r="D24128" s="2"/>
      <c r="G24128" s="2"/>
      <c r="J24128" s="2"/>
    </row>
    <row r="24129">
      <c r="D24129" s="2"/>
      <c r="G24129" s="2"/>
      <c r="J24129" s="2"/>
    </row>
    <row r="24130">
      <c r="D24130" s="2"/>
      <c r="G24130" s="2"/>
      <c r="J24130" s="2"/>
    </row>
    <row r="24131">
      <c r="D24131" s="2"/>
      <c r="G24131" s="2"/>
      <c r="J24131" s="2"/>
    </row>
    <row r="24132">
      <c r="D24132" s="2"/>
      <c r="G24132" s="2"/>
      <c r="J24132" s="2"/>
    </row>
    <row r="24133">
      <c r="D24133" s="2"/>
      <c r="G24133" s="2"/>
      <c r="J24133" s="2"/>
    </row>
    <row r="24134">
      <c r="D24134" s="2"/>
      <c r="G24134" s="2"/>
      <c r="J24134" s="2"/>
    </row>
    <row r="24135">
      <c r="D24135" s="2"/>
      <c r="G24135" s="2"/>
      <c r="J24135" s="2"/>
    </row>
    <row r="24136">
      <c r="D24136" s="2"/>
      <c r="G24136" s="2"/>
      <c r="J24136" s="2"/>
    </row>
    <row r="24137">
      <c r="D24137" s="2"/>
      <c r="G24137" s="2"/>
      <c r="J24137" s="2"/>
    </row>
    <row r="24138">
      <c r="D24138" s="2"/>
      <c r="G24138" s="2"/>
      <c r="J24138" s="2"/>
    </row>
    <row r="24139">
      <c r="D24139" s="2"/>
      <c r="G24139" s="2"/>
      <c r="J24139" s="2"/>
    </row>
    <row r="24140">
      <c r="D24140" s="2"/>
      <c r="G24140" s="2"/>
      <c r="J24140" s="2"/>
    </row>
    <row r="24141">
      <c r="D24141" s="2"/>
      <c r="G24141" s="2"/>
      <c r="J24141" s="2"/>
    </row>
    <row r="24142">
      <c r="D24142" s="2"/>
      <c r="G24142" s="2"/>
      <c r="J24142" s="2"/>
    </row>
    <row r="24143">
      <c r="D24143" s="2"/>
      <c r="G24143" s="2"/>
      <c r="J24143" s="2"/>
    </row>
    <row r="24144">
      <c r="D24144" s="2"/>
      <c r="G24144" s="2"/>
      <c r="J24144" s="2"/>
    </row>
    <row r="24145">
      <c r="D24145" s="2"/>
      <c r="G24145" s="2"/>
      <c r="J24145" s="2"/>
    </row>
    <row r="24146">
      <c r="D24146" s="2"/>
      <c r="G24146" s="2"/>
      <c r="J24146" s="2"/>
    </row>
    <row r="24147">
      <c r="D24147" s="2"/>
      <c r="G24147" s="2"/>
      <c r="J24147" s="2"/>
    </row>
    <row r="24148">
      <c r="D24148" s="2"/>
      <c r="G24148" s="2"/>
      <c r="J24148" s="2"/>
    </row>
    <row r="24149">
      <c r="D24149" s="2"/>
      <c r="G24149" s="2"/>
      <c r="J24149" s="2"/>
    </row>
    <row r="24150">
      <c r="D24150" s="2"/>
      <c r="G24150" s="2"/>
      <c r="J24150" s="2"/>
    </row>
    <row r="24151">
      <c r="D24151" s="2"/>
      <c r="G24151" s="2"/>
      <c r="J24151" s="2"/>
    </row>
    <row r="24152">
      <c r="D24152" s="2"/>
      <c r="G24152" s="2"/>
      <c r="J24152" s="2"/>
    </row>
    <row r="24153">
      <c r="D24153" s="2"/>
      <c r="G24153" s="2"/>
      <c r="J24153" s="2"/>
    </row>
    <row r="24154">
      <c r="D24154" s="2"/>
      <c r="G24154" s="2"/>
      <c r="J24154" s="2"/>
    </row>
    <row r="24155">
      <c r="D24155" s="2"/>
      <c r="G24155" s="2"/>
      <c r="J24155" s="2"/>
    </row>
    <row r="24156">
      <c r="D24156" s="2"/>
      <c r="G24156" s="2"/>
      <c r="J24156" s="2"/>
    </row>
    <row r="24157">
      <c r="D24157" s="2"/>
      <c r="G24157" s="2"/>
      <c r="J24157" s="2"/>
    </row>
    <row r="24158">
      <c r="D24158" s="2"/>
      <c r="G24158" s="2"/>
      <c r="J24158" s="2"/>
    </row>
    <row r="24159">
      <c r="D24159" s="2"/>
      <c r="G24159" s="2"/>
      <c r="J24159" s="2"/>
    </row>
    <row r="24160">
      <c r="D24160" s="2"/>
      <c r="G24160" s="2"/>
      <c r="J24160" s="2"/>
    </row>
    <row r="24161">
      <c r="D24161" s="2"/>
      <c r="G24161" s="2"/>
      <c r="J24161" s="2"/>
    </row>
    <row r="24162">
      <c r="D24162" s="2"/>
      <c r="G24162" s="2"/>
      <c r="J24162" s="2"/>
    </row>
    <row r="24163">
      <c r="D24163" s="2"/>
      <c r="G24163" s="2"/>
      <c r="J24163" s="2"/>
    </row>
    <row r="24164">
      <c r="D24164" s="2"/>
      <c r="G24164" s="2"/>
      <c r="J24164" s="2"/>
    </row>
    <row r="24165">
      <c r="D24165" s="2"/>
      <c r="G24165" s="2"/>
      <c r="J24165" s="2"/>
    </row>
    <row r="24166">
      <c r="D24166" s="2"/>
      <c r="G24166" s="2"/>
      <c r="J24166" s="2"/>
    </row>
    <row r="24167">
      <c r="D24167" s="2"/>
      <c r="G24167" s="2"/>
      <c r="J24167" s="2"/>
    </row>
    <row r="24168">
      <c r="D24168" s="2"/>
      <c r="G24168" s="2"/>
      <c r="J24168" s="2"/>
    </row>
    <row r="24169">
      <c r="D24169" s="2"/>
      <c r="G24169" s="2"/>
      <c r="J24169" s="2"/>
    </row>
    <row r="24170">
      <c r="D24170" s="2"/>
      <c r="G24170" s="2"/>
      <c r="J24170" s="2"/>
    </row>
    <row r="24171">
      <c r="D24171" s="2"/>
      <c r="G24171" s="2"/>
      <c r="J24171" s="2"/>
    </row>
    <row r="24172">
      <c r="D24172" s="2"/>
      <c r="G24172" s="2"/>
      <c r="J24172" s="2"/>
    </row>
    <row r="24173">
      <c r="D24173" s="2"/>
      <c r="G24173" s="2"/>
      <c r="J24173" s="2"/>
    </row>
    <row r="24174">
      <c r="D24174" s="2"/>
      <c r="G24174" s="2"/>
      <c r="J24174" s="2"/>
    </row>
    <row r="24175">
      <c r="D24175" s="2"/>
      <c r="G24175" s="2"/>
      <c r="J24175" s="2"/>
    </row>
    <row r="24176">
      <c r="D24176" s="2"/>
      <c r="G24176" s="2"/>
      <c r="J24176" s="2"/>
    </row>
    <row r="24177">
      <c r="D24177" s="2"/>
      <c r="G24177" s="2"/>
      <c r="J24177" s="2"/>
    </row>
    <row r="24178">
      <c r="D24178" s="2"/>
      <c r="G24178" s="2"/>
      <c r="J24178" s="2"/>
    </row>
    <row r="24179">
      <c r="D24179" s="2"/>
      <c r="G24179" s="2"/>
      <c r="J24179" s="2"/>
    </row>
    <row r="24180">
      <c r="D24180" s="2"/>
      <c r="G24180" s="2"/>
      <c r="J24180" s="2"/>
    </row>
    <row r="24181">
      <c r="D24181" s="2"/>
      <c r="G24181" s="2"/>
      <c r="J24181" s="2"/>
    </row>
    <row r="24182">
      <c r="D24182" s="2"/>
      <c r="G24182" s="2"/>
      <c r="J24182" s="2"/>
    </row>
    <row r="24183">
      <c r="D24183" s="2"/>
      <c r="G24183" s="2"/>
      <c r="J24183" s="2"/>
    </row>
    <row r="24184">
      <c r="D24184" s="2"/>
      <c r="G24184" s="2"/>
      <c r="J24184" s="2"/>
    </row>
    <row r="24185">
      <c r="D24185" s="2"/>
      <c r="G24185" s="2"/>
      <c r="J24185" s="2"/>
    </row>
    <row r="24186">
      <c r="D24186" s="2"/>
      <c r="G24186" s="2"/>
      <c r="J24186" s="2"/>
    </row>
    <row r="24187">
      <c r="D24187" s="2"/>
      <c r="G24187" s="2"/>
      <c r="J24187" s="2"/>
    </row>
    <row r="24188">
      <c r="D24188" s="2"/>
      <c r="G24188" s="2"/>
      <c r="J24188" s="2"/>
    </row>
    <row r="24189">
      <c r="D24189" s="2"/>
      <c r="G24189" s="2"/>
      <c r="J24189" s="2"/>
    </row>
    <row r="24190">
      <c r="D24190" s="2"/>
      <c r="G24190" s="2"/>
      <c r="J24190" s="2"/>
    </row>
    <row r="24191">
      <c r="D24191" s="2"/>
      <c r="G24191" s="2"/>
      <c r="J24191" s="2"/>
    </row>
    <row r="24192">
      <c r="D24192" s="2"/>
      <c r="G24192" s="2"/>
      <c r="J24192" s="2"/>
    </row>
    <row r="24193">
      <c r="D24193" s="2"/>
      <c r="G24193" s="2"/>
      <c r="J24193" s="2"/>
    </row>
    <row r="24194">
      <c r="D24194" s="2"/>
      <c r="G24194" s="2"/>
      <c r="J24194" s="2"/>
    </row>
    <row r="24195">
      <c r="D24195" s="2"/>
      <c r="G24195" s="2"/>
      <c r="J24195" s="2"/>
    </row>
    <row r="24196">
      <c r="D24196" s="2"/>
      <c r="G24196" s="2"/>
      <c r="J24196" s="2"/>
    </row>
    <row r="24197">
      <c r="D24197" s="2"/>
      <c r="G24197" s="2"/>
      <c r="J24197" s="2"/>
    </row>
    <row r="24198">
      <c r="D24198" s="2"/>
      <c r="G24198" s="2"/>
      <c r="J24198" s="2"/>
    </row>
    <row r="24199">
      <c r="D24199" s="2"/>
      <c r="G24199" s="2"/>
      <c r="J24199" s="2"/>
    </row>
    <row r="24200">
      <c r="D24200" s="2"/>
      <c r="G24200" s="2"/>
      <c r="J24200" s="2"/>
    </row>
    <row r="24201">
      <c r="D24201" s="2"/>
      <c r="G24201" s="2"/>
      <c r="J24201" s="2"/>
    </row>
    <row r="24202">
      <c r="D24202" s="2"/>
      <c r="G24202" s="2"/>
      <c r="J24202" s="2"/>
    </row>
    <row r="24203">
      <c r="D24203" s="2"/>
      <c r="G24203" s="2"/>
      <c r="J24203" s="2"/>
    </row>
    <row r="24204">
      <c r="D24204" s="2"/>
      <c r="G24204" s="2"/>
      <c r="J24204" s="2"/>
    </row>
    <row r="24205">
      <c r="D24205" s="2"/>
      <c r="G24205" s="2"/>
      <c r="J24205" s="2"/>
    </row>
    <row r="24206">
      <c r="D24206" s="2"/>
      <c r="G24206" s="2"/>
      <c r="J24206" s="2"/>
    </row>
    <row r="24207">
      <c r="D24207" s="2"/>
      <c r="G24207" s="2"/>
      <c r="J24207" s="2"/>
    </row>
    <row r="24208">
      <c r="D24208" s="2"/>
      <c r="G24208" s="2"/>
      <c r="J24208" s="2"/>
    </row>
    <row r="24209">
      <c r="D24209" s="2"/>
      <c r="G24209" s="2"/>
      <c r="J24209" s="2"/>
    </row>
    <row r="24210">
      <c r="D24210" s="2"/>
      <c r="G24210" s="2"/>
      <c r="J24210" s="2"/>
    </row>
    <row r="24211">
      <c r="D24211" s="2"/>
      <c r="G24211" s="2"/>
      <c r="J24211" s="2"/>
    </row>
    <row r="24212">
      <c r="D24212" s="2"/>
      <c r="G24212" s="2"/>
      <c r="J24212" s="2"/>
    </row>
    <row r="24213">
      <c r="D24213" s="2"/>
      <c r="G24213" s="2"/>
      <c r="J24213" s="2"/>
    </row>
    <row r="24214">
      <c r="D24214" s="2"/>
      <c r="G24214" s="2"/>
      <c r="J24214" s="2"/>
    </row>
    <row r="24215">
      <c r="D24215" s="2"/>
      <c r="G24215" s="2"/>
      <c r="J24215" s="2"/>
    </row>
    <row r="24216">
      <c r="D24216" s="2"/>
      <c r="G24216" s="2"/>
      <c r="J24216" s="2"/>
    </row>
    <row r="24217">
      <c r="D24217" s="2"/>
      <c r="G24217" s="2"/>
      <c r="J24217" s="2"/>
    </row>
    <row r="24218">
      <c r="D24218" s="2"/>
      <c r="G24218" s="2"/>
      <c r="J24218" s="2"/>
    </row>
    <row r="24219">
      <c r="D24219" s="2"/>
      <c r="G24219" s="2"/>
      <c r="J24219" s="2"/>
    </row>
    <row r="24220">
      <c r="D24220" s="2"/>
      <c r="G24220" s="2"/>
      <c r="J24220" s="2"/>
    </row>
    <row r="24221">
      <c r="D24221" s="2"/>
      <c r="G24221" s="2"/>
      <c r="J24221" s="2"/>
    </row>
    <row r="24222">
      <c r="D24222" s="2"/>
      <c r="G24222" s="2"/>
      <c r="J24222" s="2"/>
    </row>
    <row r="24223">
      <c r="D24223" s="2"/>
      <c r="G24223" s="2"/>
      <c r="J24223" s="2"/>
    </row>
    <row r="24224">
      <c r="D24224" s="2"/>
      <c r="G24224" s="2"/>
      <c r="J24224" s="2"/>
    </row>
    <row r="24225">
      <c r="D24225" s="2"/>
      <c r="G24225" s="2"/>
      <c r="J24225" s="2"/>
    </row>
    <row r="24226">
      <c r="D24226" s="2"/>
      <c r="G24226" s="2"/>
      <c r="J24226" s="2"/>
    </row>
    <row r="24227">
      <c r="D24227" s="2"/>
      <c r="G24227" s="2"/>
      <c r="J24227" s="2"/>
    </row>
    <row r="24228">
      <c r="D24228" s="2"/>
      <c r="G24228" s="2"/>
      <c r="J24228" s="2"/>
    </row>
    <row r="24229">
      <c r="D24229" s="2"/>
      <c r="G24229" s="2"/>
      <c r="J24229" s="2"/>
    </row>
    <row r="24230">
      <c r="D24230" s="2"/>
      <c r="G24230" s="2"/>
      <c r="J24230" s="2"/>
    </row>
    <row r="24231">
      <c r="D24231" s="2"/>
      <c r="G24231" s="2"/>
      <c r="J24231" s="2"/>
    </row>
    <row r="24232">
      <c r="D24232" s="2"/>
      <c r="G24232" s="2"/>
      <c r="J24232" s="2"/>
    </row>
    <row r="24233">
      <c r="D24233" s="2"/>
      <c r="G24233" s="2"/>
      <c r="J24233" s="2"/>
    </row>
    <row r="24234">
      <c r="D24234" s="2"/>
      <c r="G24234" s="2"/>
      <c r="J24234" s="2"/>
    </row>
    <row r="24235">
      <c r="D24235" s="2"/>
      <c r="G24235" s="2"/>
      <c r="J24235" s="2"/>
    </row>
    <row r="24236">
      <c r="D24236" s="2"/>
      <c r="G24236" s="2"/>
      <c r="J24236" s="2"/>
    </row>
    <row r="24237">
      <c r="D24237" s="2"/>
      <c r="G24237" s="2"/>
      <c r="J24237" s="2"/>
    </row>
    <row r="24238">
      <c r="D24238" s="2"/>
      <c r="G24238" s="2"/>
      <c r="J24238" s="2"/>
    </row>
    <row r="24239">
      <c r="D24239" s="2"/>
      <c r="G24239" s="2"/>
      <c r="J24239" s="2"/>
    </row>
    <row r="24240">
      <c r="D24240" s="2"/>
      <c r="G24240" s="2"/>
      <c r="J24240" s="2"/>
    </row>
    <row r="24241">
      <c r="D24241" s="2"/>
      <c r="G24241" s="2"/>
      <c r="J24241" s="2"/>
    </row>
    <row r="24242">
      <c r="D24242" s="2"/>
      <c r="G24242" s="2"/>
      <c r="J24242" s="2"/>
    </row>
    <row r="24243">
      <c r="D24243" s="2"/>
      <c r="G24243" s="2"/>
      <c r="J24243" s="2"/>
    </row>
    <row r="24244">
      <c r="D24244" s="2"/>
      <c r="G24244" s="2"/>
      <c r="J24244" s="2"/>
    </row>
    <row r="24245">
      <c r="D24245" s="2"/>
      <c r="G24245" s="2"/>
      <c r="J24245" s="2"/>
    </row>
    <row r="24246">
      <c r="D24246" s="2"/>
      <c r="G24246" s="2"/>
      <c r="J24246" s="2"/>
    </row>
    <row r="24247">
      <c r="D24247" s="2"/>
      <c r="G24247" s="2"/>
      <c r="J24247" s="2"/>
    </row>
    <row r="24248">
      <c r="D24248" s="2"/>
      <c r="G24248" s="2"/>
      <c r="J24248" s="2"/>
    </row>
    <row r="24249">
      <c r="D24249" s="2"/>
      <c r="G24249" s="2"/>
      <c r="J24249" s="2"/>
    </row>
    <row r="24250">
      <c r="D24250" s="2"/>
      <c r="G24250" s="2"/>
      <c r="J24250" s="2"/>
    </row>
    <row r="24251">
      <c r="D24251" s="2"/>
      <c r="G24251" s="2"/>
      <c r="J24251" s="2"/>
    </row>
    <row r="24252">
      <c r="D24252" s="2"/>
      <c r="G24252" s="2"/>
      <c r="J24252" s="2"/>
    </row>
    <row r="24253">
      <c r="D24253" s="2"/>
      <c r="G24253" s="2"/>
      <c r="J24253" s="2"/>
    </row>
    <row r="24254">
      <c r="D24254" s="2"/>
      <c r="G24254" s="2"/>
      <c r="J24254" s="2"/>
    </row>
    <row r="24255">
      <c r="D24255" s="2"/>
      <c r="G24255" s="2"/>
      <c r="J24255" s="2"/>
    </row>
    <row r="24256">
      <c r="D24256" s="2"/>
      <c r="G24256" s="2"/>
      <c r="J24256" s="2"/>
    </row>
    <row r="24257">
      <c r="D24257" s="2"/>
      <c r="G24257" s="2"/>
      <c r="J24257" s="2"/>
    </row>
    <row r="24258">
      <c r="D24258" s="2"/>
      <c r="G24258" s="2"/>
      <c r="J24258" s="2"/>
    </row>
    <row r="24259">
      <c r="D24259" s="2"/>
      <c r="G24259" s="2"/>
      <c r="J24259" s="2"/>
    </row>
    <row r="24260">
      <c r="D24260" s="2"/>
      <c r="G24260" s="2"/>
      <c r="J24260" s="2"/>
    </row>
    <row r="24261">
      <c r="D24261" s="2"/>
      <c r="G24261" s="2"/>
      <c r="J24261" s="2"/>
    </row>
    <row r="24262">
      <c r="D24262" s="2"/>
      <c r="G24262" s="2"/>
      <c r="J24262" s="2"/>
    </row>
    <row r="24263">
      <c r="D24263" s="2"/>
      <c r="G24263" s="2"/>
      <c r="J24263" s="2"/>
    </row>
    <row r="24264">
      <c r="D24264" s="2"/>
      <c r="G24264" s="2"/>
      <c r="J24264" s="2"/>
    </row>
    <row r="24265">
      <c r="D24265" s="2"/>
      <c r="G24265" s="2"/>
      <c r="J24265" s="2"/>
    </row>
    <row r="24266">
      <c r="D24266" s="2"/>
      <c r="G24266" s="2"/>
      <c r="J24266" s="2"/>
    </row>
    <row r="24267">
      <c r="D24267" s="2"/>
      <c r="G24267" s="2"/>
      <c r="J24267" s="2"/>
    </row>
    <row r="24268">
      <c r="D24268" s="2"/>
      <c r="G24268" s="2"/>
      <c r="J24268" s="2"/>
    </row>
    <row r="24269">
      <c r="D24269" s="2"/>
      <c r="G24269" s="2"/>
      <c r="J24269" s="2"/>
    </row>
    <row r="24270">
      <c r="D24270" s="2"/>
      <c r="G24270" s="2"/>
      <c r="J24270" s="2"/>
    </row>
    <row r="24271">
      <c r="D24271" s="2"/>
      <c r="G24271" s="2"/>
      <c r="J24271" s="2"/>
    </row>
    <row r="24272">
      <c r="D24272" s="2"/>
      <c r="G24272" s="2"/>
      <c r="J24272" s="2"/>
    </row>
    <row r="24273">
      <c r="D24273" s="2"/>
      <c r="G24273" s="2"/>
      <c r="J24273" s="2"/>
    </row>
    <row r="24274">
      <c r="D24274" s="2"/>
      <c r="G24274" s="2"/>
      <c r="J24274" s="2"/>
    </row>
    <row r="24275">
      <c r="D24275" s="2"/>
      <c r="G24275" s="2"/>
      <c r="J24275" s="2"/>
    </row>
    <row r="24276">
      <c r="D24276" s="2"/>
      <c r="G24276" s="2"/>
      <c r="J24276" s="2"/>
    </row>
    <row r="24277">
      <c r="D24277" s="2"/>
      <c r="G24277" s="2"/>
      <c r="J24277" s="2"/>
    </row>
    <row r="24278">
      <c r="D24278" s="2"/>
      <c r="G24278" s="2"/>
      <c r="J24278" s="2"/>
    </row>
    <row r="24279">
      <c r="D24279" s="2"/>
      <c r="G24279" s="2"/>
      <c r="J24279" s="2"/>
    </row>
    <row r="24280">
      <c r="D24280" s="2"/>
      <c r="G24280" s="2"/>
      <c r="J24280" s="2"/>
    </row>
    <row r="24281">
      <c r="D24281" s="2"/>
      <c r="G24281" s="2"/>
      <c r="J24281" s="2"/>
    </row>
    <row r="24282">
      <c r="D24282" s="2"/>
      <c r="G24282" s="2"/>
      <c r="J24282" s="2"/>
    </row>
    <row r="24283">
      <c r="D24283" s="2"/>
      <c r="G24283" s="2"/>
      <c r="J24283" s="2"/>
    </row>
    <row r="24284">
      <c r="D24284" s="2"/>
      <c r="G24284" s="2"/>
      <c r="J24284" s="2"/>
    </row>
    <row r="24285">
      <c r="D24285" s="2"/>
      <c r="G24285" s="2"/>
      <c r="J24285" s="2"/>
    </row>
    <row r="24286">
      <c r="D24286" s="2"/>
      <c r="G24286" s="2"/>
      <c r="J24286" s="2"/>
    </row>
    <row r="24287">
      <c r="D24287" s="2"/>
      <c r="G24287" s="2"/>
      <c r="J24287" s="2"/>
    </row>
    <row r="24288">
      <c r="D24288" s="2"/>
      <c r="G24288" s="2"/>
      <c r="J24288" s="2"/>
    </row>
    <row r="24289">
      <c r="D24289" s="2"/>
      <c r="G24289" s="2"/>
      <c r="J24289" s="2"/>
    </row>
    <row r="24290">
      <c r="D24290" s="2"/>
      <c r="G24290" s="2"/>
      <c r="J24290" s="2"/>
    </row>
    <row r="24291">
      <c r="D24291" s="2"/>
      <c r="G24291" s="2"/>
      <c r="J24291" s="2"/>
    </row>
    <row r="24292">
      <c r="D24292" s="2"/>
      <c r="G24292" s="2"/>
      <c r="J24292" s="2"/>
    </row>
    <row r="24293">
      <c r="D24293" s="2"/>
      <c r="G24293" s="2"/>
      <c r="J24293" s="2"/>
    </row>
    <row r="24294">
      <c r="D24294" s="2"/>
      <c r="G24294" s="2"/>
      <c r="J24294" s="2"/>
    </row>
    <row r="24295">
      <c r="D24295" s="2"/>
      <c r="G24295" s="2"/>
      <c r="J24295" s="2"/>
    </row>
    <row r="24296">
      <c r="D24296" s="2"/>
      <c r="G24296" s="2"/>
      <c r="J24296" s="2"/>
    </row>
    <row r="24297">
      <c r="D24297" s="2"/>
      <c r="G24297" s="2"/>
      <c r="J24297" s="2"/>
    </row>
    <row r="24298">
      <c r="D24298" s="2"/>
      <c r="G24298" s="2"/>
      <c r="J24298" s="2"/>
    </row>
    <row r="24299">
      <c r="D24299" s="2"/>
      <c r="G24299" s="2"/>
      <c r="J24299" s="2"/>
    </row>
    <row r="24300">
      <c r="D24300" s="2"/>
      <c r="G24300" s="2"/>
      <c r="J24300" s="2"/>
    </row>
    <row r="24301">
      <c r="D24301" s="2"/>
      <c r="G24301" s="2"/>
      <c r="J24301" s="2"/>
    </row>
    <row r="24302">
      <c r="D24302" s="2"/>
      <c r="G24302" s="2"/>
      <c r="J24302" s="2"/>
    </row>
    <row r="24303">
      <c r="D24303" s="2"/>
      <c r="G24303" s="2"/>
      <c r="J24303" s="2"/>
    </row>
    <row r="24304">
      <c r="D24304" s="2"/>
      <c r="G24304" s="2"/>
      <c r="J24304" s="2"/>
    </row>
    <row r="24305">
      <c r="D24305" s="2"/>
      <c r="G24305" s="2"/>
      <c r="J24305" s="2"/>
    </row>
    <row r="24306">
      <c r="D24306" s="2"/>
      <c r="G24306" s="2"/>
      <c r="J24306" s="2"/>
    </row>
    <row r="24307">
      <c r="D24307" s="2"/>
      <c r="G24307" s="2"/>
      <c r="J24307" s="2"/>
    </row>
    <row r="24308">
      <c r="D24308" s="2"/>
      <c r="G24308" s="2"/>
      <c r="J24308" s="2"/>
    </row>
    <row r="24309">
      <c r="D24309" s="2"/>
      <c r="G24309" s="2"/>
      <c r="J24309" s="2"/>
    </row>
    <row r="24310">
      <c r="D24310" s="2"/>
      <c r="G24310" s="2"/>
      <c r="J24310" s="2"/>
    </row>
    <row r="24311">
      <c r="D24311" s="2"/>
      <c r="G24311" s="2"/>
      <c r="J24311" s="2"/>
    </row>
    <row r="24312">
      <c r="D24312" s="2"/>
      <c r="G24312" s="2"/>
      <c r="J24312" s="2"/>
    </row>
    <row r="24313">
      <c r="D24313" s="2"/>
      <c r="G24313" s="2"/>
      <c r="J24313" s="2"/>
    </row>
    <row r="24314">
      <c r="D24314" s="2"/>
      <c r="G24314" s="2"/>
      <c r="J24314" s="2"/>
    </row>
    <row r="24315">
      <c r="D24315" s="2"/>
      <c r="G24315" s="2"/>
      <c r="J24315" s="2"/>
    </row>
    <row r="24316">
      <c r="D24316" s="2"/>
      <c r="G24316" s="2"/>
      <c r="J24316" s="2"/>
    </row>
    <row r="24317">
      <c r="D24317" s="2"/>
      <c r="G24317" s="2"/>
      <c r="J24317" s="2"/>
    </row>
    <row r="24318">
      <c r="D24318" s="2"/>
      <c r="G24318" s="2"/>
      <c r="J24318" s="2"/>
    </row>
    <row r="24319">
      <c r="D24319" s="2"/>
      <c r="G24319" s="2"/>
      <c r="J24319" s="2"/>
    </row>
    <row r="24320">
      <c r="D24320" s="2"/>
      <c r="G24320" s="2"/>
      <c r="J24320" s="2"/>
    </row>
    <row r="24321">
      <c r="D24321" s="2"/>
      <c r="G24321" s="2"/>
      <c r="J24321" s="2"/>
    </row>
    <row r="24322">
      <c r="D24322" s="2"/>
      <c r="G24322" s="2"/>
      <c r="J24322" s="2"/>
    </row>
    <row r="24323">
      <c r="D24323" s="2"/>
      <c r="G24323" s="2"/>
      <c r="J24323" s="2"/>
    </row>
    <row r="24324">
      <c r="D24324" s="2"/>
      <c r="G24324" s="2"/>
      <c r="J24324" s="2"/>
    </row>
    <row r="24325">
      <c r="D24325" s="2"/>
      <c r="G24325" s="2"/>
      <c r="J24325" s="2"/>
    </row>
    <row r="24326">
      <c r="D24326" s="2"/>
      <c r="G24326" s="2"/>
      <c r="J24326" s="2"/>
    </row>
    <row r="24327">
      <c r="D24327" s="2"/>
      <c r="G24327" s="2"/>
      <c r="J24327" s="2"/>
    </row>
    <row r="24328">
      <c r="D24328" s="2"/>
      <c r="G24328" s="2"/>
      <c r="J24328" s="2"/>
    </row>
    <row r="24329">
      <c r="D24329" s="2"/>
      <c r="G24329" s="2"/>
      <c r="J24329" s="2"/>
    </row>
    <row r="24330">
      <c r="D24330" s="2"/>
      <c r="G24330" s="2"/>
      <c r="J24330" s="2"/>
    </row>
    <row r="24331">
      <c r="D24331" s="2"/>
      <c r="G24331" s="2"/>
      <c r="J24331" s="2"/>
    </row>
    <row r="24332">
      <c r="D24332" s="2"/>
      <c r="G24332" s="2"/>
      <c r="J24332" s="2"/>
    </row>
    <row r="24333">
      <c r="D24333" s="2"/>
      <c r="G24333" s="2"/>
      <c r="J24333" s="2"/>
    </row>
    <row r="24334">
      <c r="D24334" s="2"/>
      <c r="G24334" s="2"/>
      <c r="J24334" s="2"/>
    </row>
    <row r="24335">
      <c r="D24335" s="2"/>
      <c r="G24335" s="2"/>
      <c r="J24335" s="2"/>
    </row>
    <row r="24336">
      <c r="D24336" s="2"/>
      <c r="G24336" s="2"/>
      <c r="J24336" s="2"/>
    </row>
    <row r="24337">
      <c r="D24337" s="2"/>
      <c r="G24337" s="2"/>
      <c r="J24337" s="2"/>
    </row>
    <row r="24338">
      <c r="D24338" s="2"/>
      <c r="G24338" s="2"/>
      <c r="J24338" s="2"/>
    </row>
    <row r="24339">
      <c r="D24339" s="2"/>
      <c r="G24339" s="2"/>
      <c r="J24339" s="2"/>
    </row>
    <row r="24340">
      <c r="D24340" s="2"/>
      <c r="G24340" s="2"/>
      <c r="J24340" s="2"/>
    </row>
    <row r="24341">
      <c r="D24341" s="2"/>
      <c r="G24341" s="2"/>
      <c r="J24341" s="2"/>
    </row>
    <row r="24342">
      <c r="D24342" s="2"/>
      <c r="G24342" s="2"/>
      <c r="J24342" s="2"/>
    </row>
    <row r="24343">
      <c r="D24343" s="2"/>
      <c r="G24343" s="2"/>
      <c r="J24343" s="2"/>
    </row>
    <row r="24344">
      <c r="D24344" s="2"/>
      <c r="G24344" s="2"/>
      <c r="J24344" s="2"/>
    </row>
    <row r="24345">
      <c r="D24345" s="2"/>
      <c r="G24345" s="2"/>
      <c r="J24345" s="2"/>
    </row>
    <row r="24346">
      <c r="D24346" s="2"/>
      <c r="G24346" s="2"/>
      <c r="J24346" s="2"/>
    </row>
    <row r="24347">
      <c r="D24347" s="2"/>
      <c r="G24347" s="2"/>
      <c r="J24347" s="2"/>
    </row>
    <row r="24348">
      <c r="D24348" s="2"/>
      <c r="G24348" s="2"/>
      <c r="J24348" s="2"/>
    </row>
    <row r="24349">
      <c r="D24349" s="2"/>
      <c r="G24349" s="2"/>
      <c r="J24349" s="2"/>
    </row>
    <row r="24350">
      <c r="D24350" s="2"/>
      <c r="G24350" s="2"/>
      <c r="J24350" s="2"/>
    </row>
    <row r="24351">
      <c r="D24351" s="2"/>
      <c r="G24351" s="2"/>
      <c r="J24351" s="2"/>
    </row>
    <row r="24352">
      <c r="D24352" s="2"/>
      <c r="G24352" s="2"/>
      <c r="J24352" s="2"/>
    </row>
    <row r="24353">
      <c r="D24353" s="2"/>
      <c r="G24353" s="2"/>
      <c r="J24353" s="2"/>
    </row>
    <row r="24354">
      <c r="D24354" s="2"/>
      <c r="G24354" s="2"/>
      <c r="J24354" s="2"/>
    </row>
    <row r="24355">
      <c r="D24355" s="2"/>
      <c r="G24355" s="2"/>
      <c r="J24355" s="2"/>
    </row>
    <row r="24356">
      <c r="D24356" s="2"/>
      <c r="G24356" s="2"/>
      <c r="J24356" s="2"/>
    </row>
    <row r="24357">
      <c r="D24357" s="2"/>
      <c r="G24357" s="2"/>
      <c r="J24357" s="2"/>
    </row>
    <row r="24358">
      <c r="D24358" s="2"/>
      <c r="G24358" s="2"/>
      <c r="J24358" s="2"/>
    </row>
    <row r="24359">
      <c r="D24359" s="2"/>
      <c r="G24359" s="2"/>
      <c r="J24359" s="2"/>
    </row>
    <row r="24360">
      <c r="D24360" s="2"/>
      <c r="G24360" s="2"/>
      <c r="J24360" s="2"/>
    </row>
    <row r="24361">
      <c r="D24361" s="2"/>
      <c r="G24361" s="2"/>
      <c r="J24361" s="2"/>
    </row>
    <row r="24362">
      <c r="D24362" s="2"/>
      <c r="G24362" s="2"/>
      <c r="J24362" s="2"/>
    </row>
    <row r="24363">
      <c r="D24363" s="2"/>
      <c r="G24363" s="2"/>
      <c r="J24363" s="2"/>
    </row>
    <row r="24364">
      <c r="D24364" s="2"/>
      <c r="G24364" s="2"/>
      <c r="J24364" s="2"/>
    </row>
    <row r="24365">
      <c r="D24365" s="2"/>
      <c r="G24365" s="2"/>
      <c r="J24365" s="2"/>
    </row>
    <row r="24366">
      <c r="D24366" s="2"/>
      <c r="G24366" s="2"/>
      <c r="J24366" s="2"/>
    </row>
    <row r="24367">
      <c r="D24367" s="2"/>
      <c r="G24367" s="2"/>
      <c r="J24367" s="2"/>
    </row>
    <row r="24368">
      <c r="D24368" s="2"/>
      <c r="G24368" s="2"/>
      <c r="J24368" s="2"/>
    </row>
    <row r="24369">
      <c r="D24369" s="2"/>
      <c r="G24369" s="2"/>
      <c r="J24369" s="2"/>
    </row>
    <row r="24370">
      <c r="D24370" s="2"/>
      <c r="G24370" s="2"/>
      <c r="J24370" s="2"/>
    </row>
    <row r="24371">
      <c r="D24371" s="2"/>
      <c r="G24371" s="2"/>
      <c r="J24371" s="2"/>
    </row>
    <row r="24372">
      <c r="D24372" s="2"/>
      <c r="G24372" s="2"/>
      <c r="J24372" s="2"/>
    </row>
    <row r="24373">
      <c r="D24373" s="2"/>
      <c r="G24373" s="2"/>
      <c r="J24373" s="2"/>
    </row>
    <row r="24374">
      <c r="D24374" s="2"/>
      <c r="G24374" s="2"/>
      <c r="J24374" s="2"/>
    </row>
    <row r="24375">
      <c r="D24375" s="2"/>
      <c r="G24375" s="2"/>
      <c r="J24375" s="2"/>
    </row>
    <row r="24376">
      <c r="D24376" s="2"/>
      <c r="G24376" s="2"/>
      <c r="J24376" s="2"/>
    </row>
    <row r="24377">
      <c r="D24377" s="2"/>
      <c r="G24377" s="2"/>
      <c r="J24377" s="2"/>
    </row>
    <row r="24378">
      <c r="D24378" s="2"/>
      <c r="G24378" s="2"/>
      <c r="J24378" s="2"/>
    </row>
    <row r="24379">
      <c r="D24379" s="2"/>
      <c r="G24379" s="2"/>
      <c r="J24379" s="2"/>
    </row>
    <row r="24380">
      <c r="D24380" s="2"/>
      <c r="G24380" s="2"/>
      <c r="J24380" s="2"/>
    </row>
    <row r="24381">
      <c r="D24381" s="2"/>
      <c r="G24381" s="2"/>
      <c r="J24381" s="2"/>
    </row>
    <row r="24382">
      <c r="D24382" s="2"/>
      <c r="G24382" s="2"/>
      <c r="J24382" s="2"/>
    </row>
    <row r="24383">
      <c r="D24383" s="2"/>
      <c r="G24383" s="2"/>
      <c r="J24383" s="2"/>
    </row>
    <row r="24384">
      <c r="D24384" s="2"/>
      <c r="G24384" s="2"/>
      <c r="J24384" s="2"/>
    </row>
    <row r="24385">
      <c r="D24385" s="2"/>
      <c r="G24385" s="2"/>
      <c r="J24385" s="2"/>
    </row>
    <row r="24386">
      <c r="D24386" s="2"/>
      <c r="G24386" s="2"/>
      <c r="J24386" s="2"/>
    </row>
    <row r="24387">
      <c r="D24387" s="2"/>
      <c r="G24387" s="2"/>
      <c r="J24387" s="2"/>
    </row>
    <row r="24388">
      <c r="D24388" s="2"/>
      <c r="G24388" s="2"/>
      <c r="J24388" s="2"/>
    </row>
    <row r="24389">
      <c r="D24389" s="2"/>
      <c r="G24389" s="2"/>
      <c r="J24389" s="2"/>
    </row>
    <row r="24390">
      <c r="D24390" s="2"/>
      <c r="G24390" s="2"/>
      <c r="J24390" s="2"/>
    </row>
    <row r="24391">
      <c r="D24391" s="2"/>
      <c r="G24391" s="2"/>
      <c r="J24391" s="2"/>
    </row>
    <row r="24392">
      <c r="D24392" s="2"/>
      <c r="G24392" s="2"/>
      <c r="J24392" s="2"/>
    </row>
    <row r="24393">
      <c r="D24393" s="2"/>
      <c r="G24393" s="2"/>
      <c r="J24393" s="2"/>
    </row>
    <row r="24394">
      <c r="D24394" s="2"/>
      <c r="G24394" s="2"/>
      <c r="J24394" s="2"/>
    </row>
    <row r="24395">
      <c r="D24395" s="2"/>
      <c r="G24395" s="2"/>
      <c r="J24395" s="2"/>
    </row>
    <row r="24396">
      <c r="D24396" s="2"/>
      <c r="G24396" s="2"/>
      <c r="J24396" s="2"/>
    </row>
    <row r="24397">
      <c r="D24397" s="2"/>
      <c r="G24397" s="2"/>
      <c r="J24397" s="2"/>
    </row>
    <row r="24398">
      <c r="D24398" s="2"/>
      <c r="G24398" s="2"/>
      <c r="J24398" s="2"/>
    </row>
    <row r="24399">
      <c r="D24399" s="2"/>
      <c r="G24399" s="2"/>
      <c r="J24399" s="2"/>
    </row>
    <row r="24400">
      <c r="D24400" s="2"/>
      <c r="G24400" s="2"/>
      <c r="J24400" s="2"/>
    </row>
    <row r="24401">
      <c r="D24401" s="2"/>
      <c r="G24401" s="2"/>
      <c r="J24401" s="2"/>
    </row>
    <row r="24402">
      <c r="D24402" s="2"/>
      <c r="G24402" s="2"/>
      <c r="J24402" s="2"/>
    </row>
    <row r="24403">
      <c r="D24403" s="2"/>
      <c r="G24403" s="2"/>
      <c r="J24403" s="2"/>
    </row>
    <row r="24404">
      <c r="D24404" s="2"/>
      <c r="G24404" s="2"/>
      <c r="J24404" s="2"/>
    </row>
    <row r="24405">
      <c r="D24405" s="2"/>
      <c r="G24405" s="2"/>
      <c r="J24405" s="2"/>
    </row>
    <row r="24406">
      <c r="D24406" s="2"/>
      <c r="G24406" s="2"/>
      <c r="J24406" s="2"/>
    </row>
    <row r="24407">
      <c r="D24407" s="2"/>
      <c r="G24407" s="2"/>
      <c r="J24407" s="2"/>
    </row>
    <row r="24408">
      <c r="D24408" s="2"/>
      <c r="G24408" s="2"/>
      <c r="J24408" s="2"/>
    </row>
    <row r="24409">
      <c r="D24409" s="2"/>
      <c r="G24409" s="2"/>
      <c r="J24409" s="2"/>
    </row>
    <row r="24410">
      <c r="D24410" s="2"/>
      <c r="G24410" s="2"/>
      <c r="J24410" s="2"/>
    </row>
    <row r="24411">
      <c r="D24411" s="2"/>
      <c r="G24411" s="2"/>
      <c r="J24411" s="2"/>
    </row>
    <row r="24412">
      <c r="D24412" s="2"/>
      <c r="G24412" s="2"/>
      <c r="J24412" s="2"/>
    </row>
    <row r="24413">
      <c r="D24413" s="2"/>
      <c r="G24413" s="2"/>
      <c r="J24413" s="2"/>
    </row>
    <row r="24414">
      <c r="D24414" s="2"/>
      <c r="G24414" s="2"/>
      <c r="J24414" s="2"/>
    </row>
    <row r="24415">
      <c r="D24415" s="2"/>
      <c r="G24415" s="2"/>
      <c r="J24415" s="2"/>
    </row>
    <row r="24416">
      <c r="D24416" s="2"/>
      <c r="G24416" s="2"/>
      <c r="J24416" s="2"/>
    </row>
    <row r="24417">
      <c r="D24417" s="2"/>
      <c r="G24417" s="2"/>
      <c r="J24417" s="2"/>
    </row>
    <row r="24418">
      <c r="D24418" s="2"/>
      <c r="G24418" s="2"/>
      <c r="J24418" s="2"/>
    </row>
    <row r="24419">
      <c r="D24419" s="2"/>
      <c r="G24419" s="2"/>
      <c r="J24419" s="2"/>
    </row>
    <row r="24420">
      <c r="D24420" s="2"/>
      <c r="G24420" s="2"/>
      <c r="J24420" s="2"/>
    </row>
    <row r="24421">
      <c r="D24421" s="2"/>
      <c r="G24421" s="2"/>
      <c r="J24421" s="2"/>
    </row>
    <row r="24422">
      <c r="D24422" s="2"/>
      <c r="G24422" s="2"/>
      <c r="J24422" s="2"/>
    </row>
    <row r="24423">
      <c r="D24423" s="2"/>
      <c r="G24423" s="2"/>
      <c r="J24423" s="2"/>
    </row>
    <row r="24424">
      <c r="D24424" s="2"/>
      <c r="G24424" s="2"/>
      <c r="J24424" s="2"/>
    </row>
    <row r="24425">
      <c r="D24425" s="2"/>
      <c r="G24425" s="2"/>
      <c r="J24425" s="2"/>
    </row>
    <row r="24426">
      <c r="D24426" s="2"/>
      <c r="G24426" s="2"/>
      <c r="J24426" s="2"/>
    </row>
    <row r="24427">
      <c r="D24427" s="2"/>
      <c r="G24427" s="2"/>
      <c r="J24427" s="2"/>
    </row>
    <row r="24428">
      <c r="D24428" s="2"/>
      <c r="G24428" s="2"/>
      <c r="J24428" s="2"/>
    </row>
    <row r="24429">
      <c r="D24429" s="2"/>
      <c r="G24429" s="2"/>
      <c r="J24429" s="2"/>
    </row>
    <row r="24430">
      <c r="D24430" s="2"/>
      <c r="G24430" s="2"/>
      <c r="J24430" s="2"/>
    </row>
    <row r="24431">
      <c r="D24431" s="2"/>
      <c r="G24431" s="2"/>
      <c r="J24431" s="2"/>
    </row>
    <row r="24432">
      <c r="D24432" s="2"/>
      <c r="G24432" s="2"/>
      <c r="J24432" s="2"/>
    </row>
    <row r="24433">
      <c r="D24433" s="2"/>
      <c r="G24433" s="2"/>
      <c r="J24433" s="2"/>
    </row>
    <row r="24434">
      <c r="D24434" s="2"/>
      <c r="G24434" s="2"/>
      <c r="J24434" s="2"/>
    </row>
    <row r="24435">
      <c r="D24435" s="2"/>
      <c r="G24435" s="2"/>
      <c r="J24435" s="2"/>
    </row>
    <row r="24436">
      <c r="D24436" s="2"/>
      <c r="G24436" s="2"/>
      <c r="J24436" s="2"/>
    </row>
    <row r="24437">
      <c r="D24437" s="2"/>
      <c r="G24437" s="2"/>
      <c r="J24437" s="2"/>
    </row>
    <row r="24438">
      <c r="D24438" s="2"/>
      <c r="G24438" s="2"/>
      <c r="J24438" s="2"/>
    </row>
    <row r="24439">
      <c r="D24439" s="2"/>
      <c r="G24439" s="2"/>
      <c r="J24439" s="2"/>
    </row>
    <row r="24440">
      <c r="D24440" s="2"/>
      <c r="G24440" s="2"/>
      <c r="J24440" s="2"/>
    </row>
    <row r="24441">
      <c r="D24441" s="2"/>
      <c r="G24441" s="2"/>
      <c r="J24441" s="2"/>
    </row>
    <row r="24442">
      <c r="D24442" s="2"/>
      <c r="G24442" s="2"/>
      <c r="J24442" s="2"/>
    </row>
    <row r="24443">
      <c r="D24443" s="2"/>
      <c r="G24443" s="2"/>
      <c r="J24443" s="2"/>
    </row>
    <row r="24444">
      <c r="D24444" s="2"/>
      <c r="G24444" s="2"/>
      <c r="J24444" s="2"/>
    </row>
    <row r="24445">
      <c r="D24445" s="2"/>
      <c r="G24445" s="2"/>
      <c r="J24445" s="2"/>
    </row>
    <row r="24446">
      <c r="D24446" s="2"/>
      <c r="G24446" s="2"/>
      <c r="J24446" s="2"/>
    </row>
    <row r="24447">
      <c r="D24447" s="2"/>
      <c r="G24447" s="2"/>
      <c r="J24447" s="2"/>
    </row>
    <row r="24448">
      <c r="D24448" s="2"/>
      <c r="G24448" s="2"/>
      <c r="J24448" s="2"/>
    </row>
    <row r="24449">
      <c r="D24449" s="2"/>
      <c r="G24449" s="2"/>
      <c r="J24449" s="2"/>
    </row>
    <row r="24450">
      <c r="D24450" s="2"/>
      <c r="G24450" s="2"/>
      <c r="J24450" s="2"/>
    </row>
    <row r="24451">
      <c r="D24451" s="2"/>
      <c r="G24451" s="2"/>
      <c r="J24451" s="2"/>
    </row>
    <row r="24452">
      <c r="D24452" s="2"/>
      <c r="G24452" s="2"/>
      <c r="J24452" s="2"/>
    </row>
    <row r="24453">
      <c r="D24453" s="2"/>
      <c r="G24453" s="2"/>
      <c r="J24453" s="2"/>
    </row>
    <row r="24454">
      <c r="D24454" s="2"/>
      <c r="G24454" s="2"/>
      <c r="J24454" s="2"/>
    </row>
    <row r="24455">
      <c r="D24455" s="2"/>
      <c r="G24455" s="2"/>
      <c r="J24455" s="2"/>
    </row>
    <row r="24456">
      <c r="D24456" s="2"/>
      <c r="G24456" s="2"/>
      <c r="J24456" s="2"/>
    </row>
    <row r="24457">
      <c r="D24457" s="2"/>
      <c r="G24457" s="2"/>
      <c r="J24457" s="2"/>
    </row>
    <row r="24458">
      <c r="D24458" s="2"/>
      <c r="G24458" s="2"/>
      <c r="J24458" s="2"/>
    </row>
    <row r="24459">
      <c r="D24459" s="2"/>
      <c r="G24459" s="2"/>
      <c r="J24459" s="2"/>
    </row>
    <row r="24460">
      <c r="D24460" s="2"/>
      <c r="G24460" s="2"/>
      <c r="J24460" s="2"/>
    </row>
    <row r="24461">
      <c r="D24461" s="2"/>
      <c r="G24461" s="2"/>
      <c r="J24461" s="2"/>
    </row>
    <row r="24462">
      <c r="D24462" s="2"/>
      <c r="G24462" s="2"/>
      <c r="J24462" s="2"/>
    </row>
    <row r="24463">
      <c r="D24463" s="2"/>
      <c r="G24463" s="2"/>
      <c r="J24463" s="2"/>
    </row>
    <row r="24464">
      <c r="D24464" s="2"/>
      <c r="G24464" s="2"/>
      <c r="J24464" s="2"/>
    </row>
    <row r="24465">
      <c r="D24465" s="2"/>
      <c r="G24465" s="2"/>
      <c r="J24465" s="2"/>
    </row>
    <row r="24466">
      <c r="D24466" s="2"/>
      <c r="G24466" s="2"/>
      <c r="J24466" s="2"/>
    </row>
    <row r="24467">
      <c r="D24467" s="2"/>
      <c r="G24467" s="2"/>
      <c r="J24467" s="2"/>
    </row>
    <row r="24468">
      <c r="D24468" s="2"/>
      <c r="G24468" s="2"/>
      <c r="J24468" s="2"/>
    </row>
    <row r="24469">
      <c r="D24469" s="2"/>
      <c r="G24469" s="2"/>
      <c r="J24469" s="2"/>
    </row>
    <row r="24470">
      <c r="D24470" s="2"/>
      <c r="G24470" s="2"/>
      <c r="J24470" s="2"/>
    </row>
    <row r="24471">
      <c r="D24471" s="2"/>
      <c r="G24471" s="2"/>
      <c r="J24471" s="2"/>
    </row>
    <row r="24472">
      <c r="D24472" s="2"/>
      <c r="G24472" s="2"/>
      <c r="J24472" s="2"/>
    </row>
    <row r="24473">
      <c r="D24473" s="2"/>
      <c r="G24473" s="2"/>
      <c r="J24473" s="2"/>
    </row>
    <row r="24474">
      <c r="D24474" s="2"/>
      <c r="G24474" s="2"/>
      <c r="J24474" s="2"/>
    </row>
    <row r="24475">
      <c r="D24475" s="2"/>
      <c r="G24475" s="2"/>
      <c r="J24475" s="2"/>
    </row>
    <row r="24476">
      <c r="D24476" s="2"/>
      <c r="G24476" s="2"/>
      <c r="J24476" s="2"/>
    </row>
    <row r="24477">
      <c r="D24477" s="2"/>
      <c r="G24477" s="2"/>
      <c r="J24477" s="2"/>
    </row>
    <row r="24478">
      <c r="D24478" s="2"/>
      <c r="G24478" s="2"/>
      <c r="J24478" s="2"/>
    </row>
    <row r="24479">
      <c r="D24479" s="2"/>
      <c r="G24479" s="2"/>
      <c r="J24479" s="2"/>
    </row>
    <row r="24480">
      <c r="D24480" s="2"/>
      <c r="G24480" s="2"/>
      <c r="J24480" s="2"/>
    </row>
    <row r="24481">
      <c r="D24481" s="2"/>
      <c r="G24481" s="2"/>
      <c r="J24481" s="2"/>
    </row>
    <row r="24482">
      <c r="D24482" s="2"/>
      <c r="G24482" s="2"/>
      <c r="J24482" s="2"/>
    </row>
    <row r="24483">
      <c r="D24483" s="2"/>
      <c r="G24483" s="2"/>
      <c r="J24483" s="2"/>
    </row>
    <row r="24484">
      <c r="D24484" s="2"/>
      <c r="G24484" s="2"/>
      <c r="J24484" s="2"/>
    </row>
    <row r="24485">
      <c r="D24485" s="2"/>
      <c r="G24485" s="2"/>
      <c r="J24485" s="2"/>
    </row>
    <row r="24486">
      <c r="D24486" s="2"/>
      <c r="G24486" s="2"/>
      <c r="J24486" s="2"/>
    </row>
    <row r="24487">
      <c r="D24487" s="2"/>
      <c r="G24487" s="2"/>
      <c r="J24487" s="2"/>
    </row>
    <row r="24488">
      <c r="D24488" s="2"/>
      <c r="G24488" s="2"/>
      <c r="J24488" s="2"/>
    </row>
    <row r="24489">
      <c r="D24489" s="2"/>
      <c r="G24489" s="2"/>
      <c r="J24489" s="2"/>
    </row>
    <row r="24490">
      <c r="D24490" s="2"/>
      <c r="G24490" s="2"/>
      <c r="J24490" s="2"/>
    </row>
    <row r="24491">
      <c r="D24491" s="2"/>
      <c r="G24491" s="2"/>
      <c r="J24491" s="2"/>
    </row>
    <row r="24492">
      <c r="D24492" s="2"/>
      <c r="G24492" s="2"/>
      <c r="J24492" s="2"/>
    </row>
    <row r="24493">
      <c r="D24493" s="2"/>
      <c r="G24493" s="2"/>
      <c r="J24493" s="2"/>
    </row>
    <row r="24494">
      <c r="D24494" s="2"/>
      <c r="G24494" s="2"/>
      <c r="J24494" s="2"/>
    </row>
    <row r="24495">
      <c r="D24495" s="2"/>
      <c r="G24495" s="2"/>
      <c r="J24495" s="2"/>
    </row>
    <row r="24496">
      <c r="D24496" s="2"/>
      <c r="G24496" s="2"/>
      <c r="J24496" s="2"/>
    </row>
    <row r="24497">
      <c r="D24497" s="2"/>
      <c r="G24497" s="2"/>
      <c r="J24497" s="2"/>
    </row>
    <row r="24498">
      <c r="D24498" s="2"/>
      <c r="G24498" s="2"/>
      <c r="J24498" s="2"/>
    </row>
    <row r="24499">
      <c r="D24499" s="2"/>
      <c r="G24499" s="2"/>
      <c r="J24499" s="2"/>
    </row>
    <row r="24500">
      <c r="D24500" s="2"/>
      <c r="G24500" s="2"/>
      <c r="J24500" s="2"/>
    </row>
    <row r="24501">
      <c r="D24501" s="2"/>
      <c r="G24501" s="2"/>
      <c r="J24501" s="2"/>
    </row>
    <row r="24502">
      <c r="D24502" s="2"/>
      <c r="G24502" s="2"/>
      <c r="J24502" s="2"/>
    </row>
    <row r="24503">
      <c r="D24503" s="2"/>
      <c r="G24503" s="2"/>
      <c r="J24503" s="2"/>
    </row>
    <row r="24504">
      <c r="D24504" s="2"/>
      <c r="G24504" s="2"/>
      <c r="J24504" s="2"/>
    </row>
    <row r="24505">
      <c r="D24505" s="2"/>
      <c r="G24505" s="2"/>
      <c r="J24505" s="2"/>
    </row>
    <row r="24506">
      <c r="D24506" s="2"/>
      <c r="G24506" s="2"/>
      <c r="J24506" s="2"/>
    </row>
    <row r="24507">
      <c r="D24507" s="2"/>
      <c r="G24507" s="2"/>
      <c r="J24507" s="2"/>
    </row>
    <row r="24508">
      <c r="D24508" s="2"/>
      <c r="G24508" s="2"/>
      <c r="J24508" s="2"/>
    </row>
    <row r="24509">
      <c r="D24509" s="2"/>
      <c r="G24509" s="2"/>
      <c r="J24509" s="2"/>
    </row>
    <row r="24510">
      <c r="D24510" s="2"/>
      <c r="G24510" s="2"/>
      <c r="J24510" s="2"/>
    </row>
    <row r="24511">
      <c r="D24511" s="2"/>
      <c r="G24511" s="2"/>
      <c r="J24511" s="2"/>
    </row>
    <row r="24512">
      <c r="D24512" s="2"/>
      <c r="G24512" s="2"/>
      <c r="J24512" s="2"/>
    </row>
    <row r="24513">
      <c r="D24513" s="2"/>
      <c r="G24513" s="2"/>
      <c r="J24513" s="2"/>
    </row>
    <row r="24514">
      <c r="D24514" s="2"/>
      <c r="G24514" s="2"/>
      <c r="J24514" s="2"/>
    </row>
    <row r="24515">
      <c r="D24515" s="2"/>
      <c r="G24515" s="2"/>
      <c r="J24515" s="2"/>
    </row>
    <row r="24516">
      <c r="D24516" s="2"/>
      <c r="G24516" s="2"/>
      <c r="J24516" s="2"/>
    </row>
    <row r="24517">
      <c r="D24517" s="2"/>
      <c r="G24517" s="2"/>
      <c r="J24517" s="2"/>
    </row>
    <row r="24518">
      <c r="D24518" s="2"/>
      <c r="G24518" s="2"/>
      <c r="J24518" s="2"/>
    </row>
    <row r="24519">
      <c r="D24519" s="2"/>
      <c r="G24519" s="2"/>
      <c r="J24519" s="2"/>
    </row>
    <row r="24520">
      <c r="D24520" s="2"/>
      <c r="G24520" s="2"/>
      <c r="J24520" s="2"/>
    </row>
    <row r="24521">
      <c r="D24521" s="2"/>
      <c r="G24521" s="2"/>
      <c r="J24521" s="2"/>
    </row>
    <row r="24522">
      <c r="D24522" s="2"/>
      <c r="G24522" s="2"/>
      <c r="J24522" s="2"/>
    </row>
    <row r="24523">
      <c r="D24523" s="2"/>
      <c r="G24523" s="2"/>
      <c r="J24523" s="2"/>
    </row>
    <row r="24524">
      <c r="D24524" s="2"/>
      <c r="G24524" s="2"/>
      <c r="J24524" s="2"/>
    </row>
    <row r="24525">
      <c r="D24525" s="2"/>
      <c r="G24525" s="2"/>
      <c r="J24525" s="2"/>
    </row>
    <row r="24526">
      <c r="D24526" s="2"/>
      <c r="G24526" s="2"/>
      <c r="J24526" s="2"/>
    </row>
    <row r="24527">
      <c r="D24527" s="2"/>
      <c r="G24527" s="2"/>
      <c r="J24527" s="2"/>
    </row>
    <row r="24528">
      <c r="D24528" s="2"/>
      <c r="G24528" s="2"/>
      <c r="J24528" s="2"/>
    </row>
    <row r="24529">
      <c r="D24529" s="2"/>
      <c r="G24529" s="2"/>
      <c r="J24529" s="2"/>
    </row>
    <row r="24530">
      <c r="D24530" s="2"/>
      <c r="G24530" s="2"/>
      <c r="J24530" s="2"/>
    </row>
    <row r="24531">
      <c r="D24531" s="2"/>
      <c r="G24531" s="2"/>
      <c r="J24531" s="2"/>
    </row>
    <row r="24532">
      <c r="D24532" s="2"/>
      <c r="G24532" s="2"/>
      <c r="J24532" s="2"/>
    </row>
    <row r="24533">
      <c r="D24533" s="2"/>
      <c r="G24533" s="2"/>
      <c r="J24533" s="2"/>
    </row>
    <row r="24534">
      <c r="D24534" s="2"/>
      <c r="G24534" s="2"/>
      <c r="J24534" s="2"/>
    </row>
    <row r="24535">
      <c r="D24535" s="2"/>
      <c r="G24535" s="2"/>
      <c r="J24535" s="2"/>
    </row>
    <row r="24536">
      <c r="D24536" s="2"/>
      <c r="G24536" s="2"/>
      <c r="J24536" s="2"/>
    </row>
    <row r="24537">
      <c r="D24537" s="2"/>
      <c r="G24537" s="2"/>
      <c r="J24537" s="2"/>
    </row>
    <row r="24538">
      <c r="D24538" s="2"/>
      <c r="G24538" s="2"/>
      <c r="J24538" s="2"/>
    </row>
    <row r="24539">
      <c r="D24539" s="2"/>
      <c r="G24539" s="2"/>
      <c r="J24539" s="2"/>
    </row>
    <row r="24540">
      <c r="D24540" s="2"/>
      <c r="G24540" s="2"/>
      <c r="J24540" s="2"/>
    </row>
    <row r="24541">
      <c r="D24541" s="2"/>
      <c r="G24541" s="2"/>
      <c r="J24541" s="2"/>
    </row>
    <row r="24542">
      <c r="D24542" s="2"/>
      <c r="G24542" s="2"/>
      <c r="J24542" s="2"/>
    </row>
    <row r="24543">
      <c r="D24543" s="2"/>
      <c r="G24543" s="2"/>
      <c r="J24543" s="2"/>
    </row>
    <row r="24544">
      <c r="D24544" s="2"/>
      <c r="G24544" s="2"/>
      <c r="J24544" s="2"/>
    </row>
    <row r="24545">
      <c r="D24545" s="2"/>
      <c r="G24545" s="2"/>
      <c r="J24545" s="2"/>
    </row>
    <row r="24546">
      <c r="D24546" s="2"/>
      <c r="G24546" s="2"/>
      <c r="J24546" s="2"/>
    </row>
    <row r="24547">
      <c r="D24547" s="2"/>
      <c r="G24547" s="2"/>
      <c r="J24547" s="2"/>
    </row>
    <row r="24548">
      <c r="D24548" s="2"/>
      <c r="G24548" s="2"/>
      <c r="J24548" s="2"/>
    </row>
    <row r="24549">
      <c r="D24549" s="2"/>
      <c r="G24549" s="2"/>
      <c r="J24549" s="2"/>
    </row>
    <row r="24550">
      <c r="D24550" s="2"/>
      <c r="G24550" s="2"/>
      <c r="J24550" s="2"/>
    </row>
    <row r="24551">
      <c r="D24551" s="2"/>
      <c r="G24551" s="2"/>
      <c r="J24551" s="2"/>
    </row>
    <row r="24552">
      <c r="D24552" s="2"/>
      <c r="G24552" s="2"/>
      <c r="J24552" s="2"/>
    </row>
    <row r="24553">
      <c r="D24553" s="2"/>
      <c r="G24553" s="2"/>
      <c r="J24553" s="2"/>
    </row>
    <row r="24554">
      <c r="D24554" s="2"/>
      <c r="G24554" s="2"/>
      <c r="J24554" s="2"/>
    </row>
    <row r="24555">
      <c r="D24555" s="2"/>
      <c r="G24555" s="2"/>
      <c r="J24555" s="2"/>
    </row>
    <row r="24556">
      <c r="D24556" s="2"/>
      <c r="G24556" s="2"/>
      <c r="J24556" s="2"/>
    </row>
    <row r="24557">
      <c r="D24557" s="2"/>
      <c r="G24557" s="2"/>
      <c r="J24557" s="2"/>
    </row>
    <row r="24558">
      <c r="D24558" s="2"/>
      <c r="G24558" s="2"/>
      <c r="J24558" s="2"/>
    </row>
    <row r="24559">
      <c r="D24559" s="2"/>
      <c r="G24559" s="2"/>
      <c r="J24559" s="2"/>
    </row>
    <row r="24560">
      <c r="D24560" s="2"/>
      <c r="G24560" s="2"/>
      <c r="J24560" s="2"/>
    </row>
    <row r="24561">
      <c r="D24561" s="2"/>
      <c r="G24561" s="2"/>
      <c r="J24561" s="2"/>
    </row>
    <row r="24562">
      <c r="D24562" s="2"/>
      <c r="G24562" s="2"/>
      <c r="J24562" s="2"/>
    </row>
    <row r="24563">
      <c r="D24563" s="2"/>
      <c r="G24563" s="2"/>
      <c r="J24563" s="2"/>
    </row>
    <row r="24564">
      <c r="D24564" s="2"/>
      <c r="G24564" s="2"/>
      <c r="J24564" s="2"/>
    </row>
    <row r="24565">
      <c r="D24565" s="2"/>
      <c r="G24565" s="2"/>
      <c r="J24565" s="2"/>
    </row>
    <row r="24566">
      <c r="D24566" s="2"/>
      <c r="G24566" s="2"/>
      <c r="J24566" s="2"/>
    </row>
    <row r="24567">
      <c r="D24567" s="2"/>
      <c r="G24567" s="2"/>
      <c r="J24567" s="2"/>
    </row>
    <row r="24568">
      <c r="D24568" s="2"/>
      <c r="G24568" s="2"/>
      <c r="J24568" s="2"/>
    </row>
    <row r="24569">
      <c r="D24569" s="2"/>
      <c r="G24569" s="2"/>
      <c r="J24569" s="2"/>
    </row>
    <row r="24570">
      <c r="D24570" s="2"/>
      <c r="G24570" s="2"/>
      <c r="J24570" s="2"/>
    </row>
    <row r="24571">
      <c r="D24571" s="2"/>
      <c r="G24571" s="2"/>
      <c r="J24571" s="2"/>
    </row>
    <row r="24572">
      <c r="D24572" s="2"/>
      <c r="G24572" s="2"/>
      <c r="J24572" s="2"/>
    </row>
    <row r="24573">
      <c r="D24573" s="2"/>
      <c r="G24573" s="2"/>
      <c r="J24573" s="2"/>
    </row>
    <row r="24574">
      <c r="D24574" s="2"/>
      <c r="G24574" s="2"/>
      <c r="J24574" s="2"/>
    </row>
    <row r="24575">
      <c r="D24575" s="2"/>
      <c r="G24575" s="2"/>
      <c r="J24575" s="2"/>
    </row>
    <row r="24576">
      <c r="D24576" s="2"/>
      <c r="G24576" s="2"/>
      <c r="J24576" s="2"/>
    </row>
    <row r="24577">
      <c r="D24577" s="2"/>
      <c r="G24577" s="2"/>
      <c r="J24577" s="2"/>
    </row>
    <row r="24578">
      <c r="D24578" s="2"/>
      <c r="G24578" s="2"/>
      <c r="J24578" s="2"/>
    </row>
    <row r="24579">
      <c r="D24579" s="2"/>
      <c r="G24579" s="2"/>
      <c r="J24579" s="2"/>
    </row>
    <row r="24580">
      <c r="D24580" s="2"/>
      <c r="G24580" s="2"/>
      <c r="J24580" s="2"/>
    </row>
    <row r="24581">
      <c r="D24581" s="2"/>
      <c r="G24581" s="2"/>
      <c r="J24581" s="2"/>
    </row>
    <row r="24582">
      <c r="D24582" s="2"/>
      <c r="G24582" s="2"/>
      <c r="J24582" s="2"/>
    </row>
    <row r="24583">
      <c r="D24583" s="2"/>
      <c r="G24583" s="2"/>
      <c r="J24583" s="2"/>
    </row>
    <row r="24584">
      <c r="D24584" s="2"/>
      <c r="G24584" s="2"/>
      <c r="J24584" s="2"/>
    </row>
    <row r="24585">
      <c r="D24585" s="2"/>
      <c r="G24585" s="2"/>
      <c r="J24585" s="2"/>
    </row>
    <row r="24586">
      <c r="D24586" s="2"/>
      <c r="G24586" s="2"/>
      <c r="J24586" s="2"/>
    </row>
    <row r="24587">
      <c r="D24587" s="2"/>
      <c r="G24587" s="2"/>
      <c r="J24587" s="2"/>
    </row>
    <row r="24588">
      <c r="D24588" s="2"/>
      <c r="G24588" s="2"/>
      <c r="J24588" s="2"/>
    </row>
    <row r="24589">
      <c r="D24589" s="2"/>
      <c r="G24589" s="2"/>
      <c r="J24589" s="2"/>
    </row>
    <row r="24590">
      <c r="D24590" s="2"/>
      <c r="G24590" s="2"/>
      <c r="J24590" s="2"/>
    </row>
    <row r="24591">
      <c r="D24591" s="2"/>
      <c r="G24591" s="2"/>
      <c r="J24591" s="2"/>
    </row>
    <row r="24592">
      <c r="D24592" s="2"/>
      <c r="G24592" s="2"/>
      <c r="J24592" s="2"/>
    </row>
    <row r="24593">
      <c r="D24593" s="2"/>
      <c r="G24593" s="2"/>
      <c r="J24593" s="2"/>
    </row>
    <row r="24594">
      <c r="D24594" s="2"/>
      <c r="G24594" s="2"/>
      <c r="J24594" s="2"/>
    </row>
    <row r="24595">
      <c r="D24595" s="2"/>
      <c r="G24595" s="2"/>
      <c r="J24595" s="2"/>
    </row>
    <row r="24596">
      <c r="D24596" s="2"/>
      <c r="G24596" s="2"/>
      <c r="J24596" s="2"/>
    </row>
    <row r="24597">
      <c r="D24597" s="2"/>
      <c r="G24597" s="2"/>
      <c r="J24597" s="2"/>
    </row>
    <row r="24598">
      <c r="D24598" s="2"/>
      <c r="G24598" s="2"/>
      <c r="J24598" s="2"/>
    </row>
    <row r="24599">
      <c r="D24599" s="2"/>
      <c r="G24599" s="2"/>
      <c r="J24599" s="2"/>
    </row>
    <row r="24600">
      <c r="D24600" s="2"/>
      <c r="G24600" s="2"/>
      <c r="J24600" s="2"/>
    </row>
    <row r="24601">
      <c r="D24601" s="2"/>
      <c r="G24601" s="2"/>
      <c r="J24601" s="2"/>
    </row>
    <row r="24602">
      <c r="D24602" s="2"/>
      <c r="G24602" s="2"/>
      <c r="J24602" s="2"/>
    </row>
    <row r="24603">
      <c r="D24603" s="2"/>
      <c r="G24603" s="2"/>
      <c r="J24603" s="2"/>
    </row>
    <row r="24604">
      <c r="D24604" s="2"/>
      <c r="G24604" s="2"/>
      <c r="J24604" s="2"/>
    </row>
    <row r="24605">
      <c r="D24605" s="2"/>
      <c r="G24605" s="2"/>
      <c r="J24605" s="2"/>
    </row>
    <row r="24606">
      <c r="D24606" s="2"/>
      <c r="G24606" s="2"/>
      <c r="J24606" s="2"/>
    </row>
    <row r="24607">
      <c r="D24607" s="2"/>
      <c r="G24607" s="2"/>
      <c r="J24607" s="2"/>
    </row>
    <row r="24608">
      <c r="D24608" s="2"/>
      <c r="G24608" s="2"/>
      <c r="J24608" s="2"/>
    </row>
    <row r="24609">
      <c r="D24609" s="2"/>
      <c r="G24609" s="2"/>
      <c r="J24609" s="2"/>
    </row>
    <row r="24610">
      <c r="D24610" s="2"/>
      <c r="G24610" s="2"/>
      <c r="J24610" s="2"/>
    </row>
    <row r="24611">
      <c r="D24611" s="2"/>
      <c r="G24611" s="2"/>
      <c r="J24611" s="2"/>
    </row>
    <row r="24612">
      <c r="D24612" s="2"/>
      <c r="G24612" s="2"/>
      <c r="J24612" s="2"/>
    </row>
    <row r="24613">
      <c r="D24613" s="2"/>
      <c r="G24613" s="2"/>
      <c r="J24613" s="2"/>
    </row>
    <row r="24614">
      <c r="D24614" s="2"/>
      <c r="G24614" s="2"/>
      <c r="J24614" s="2"/>
    </row>
    <row r="24615">
      <c r="D24615" s="2"/>
      <c r="G24615" s="2"/>
      <c r="J24615" s="2"/>
    </row>
    <row r="24616">
      <c r="D24616" s="2"/>
      <c r="G24616" s="2"/>
      <c r="J24616" s="2"/>
    </row>
    <row r="24617">
      <c r="D24617" s="2"/>
      <c r="G24617" s="2"/>
      <c r="J24617" s="2"/>
    </row>
    <row r="24618">
      <c r="D24618" s="2"/>
      <c r="G24618" s="2"/>
      <c r="J24618" s="2"/>
    </row>
    <row r="24619">
      <c r="D24619" s="2"/>
      <c r="G24619" s="2"/>
      <c r="J24619" s="2"/>
    </row>
    <row r="24620">
      <c r="D24620" s="2"/>
      <c r="G24620" s="2"/>
      <c r="J24620" s="2"/>
    </row>
    <row r="24621">
      <c r="D24621" s="2"/>
      <c r="G24621" s="2"/>
      <c r="J24621" s="2"/>
    </row>
    <row r="24622">
      <c r="D24622" s="2"/>
      <c r="G24622" s="2"/>
      <c r="J24622" s="2"/>
    </row>
    <row r="24623">
      <c r="D24623" s="2"/>
      <c r="G24623" s="2"/>
      <c r="J24623" s="2"/>
    </row>
    <row r="24624">
      <c r="D24624" s="2"/>
      <c r="G24624" s="2"/>
      <c r="J24624" s="2"/>
    </row>
    <row r="24625">
      <c r="D24625" s="2"/>
      <c r="G24625" s="2"/>
      <c r="J24625" s="2"/>
    </row>
    <row r="24626">
      <c r="D24626" s="2"/>
      <c r="G24626" s="2"/>
      <c r="J24626" s="2"/>
    </row>
    <row r="24627">
      <c r="D24627" s="2"/>
      <c r="G24627" s="2"/>
      <c r="J24627" s="2"/>
    </row>
    <row r="24628">
      <c r="D24628" s="2"/>
      <c r="G24628" s="2"/>
      <c r="J24628" s="2"/>
    </row>
    <row r="24629">
      <c r="D24629" s="2"/>
      <c r="G24629" s="2"/>
      <c r="J24629" s="2"/>
    </row>
    <row r="24630">
      <c r="D24630" s="2"/>
      <c r="G24630" s="2"/>
      <c r="J24630" s="2"/>
    </row>
    <row r="24631">
      <c r="D24631" s="2"/>
      <c r="G24631" s="2"/>
      <c r="J24631" s="2"/>
    </row>
    <row r="24632">
      <c r="D24632" s="2"/>
      <c r="G24632" s="2"/>
      <c r="J24632" s="2"/>
    </row>
    <row r="24633">
      <c r="D24633" s="2"/>
      <c r="G24633" s="2"/>
      <c r="J24633" s="2"/>
    </row>
    <row r="24634">
      <c r="D24634" s="2"/>
      <c r="G24634" s="2"/>
      <c r="J24634" s="2"/>
    </row>
    <row r="24635">
      <c r="D24635" s="2"/>
      <c r="G24635" s="2"/>
      <c r="J24635" s="2"/>
    </row>
    <row r="24636">
      <c r="D24636" s="2"/>
      <c r="G24636" s="2"/>
      <c r="J24636" s="2"/>
    </row>
    <row r="24637">
      <c r="D24637" s="2"/>
      <c r="G24637" s="2"/>
      <c r="J24637" s="2"/>
    </row>
    <row r="24638">
      <c r="D24638" s="2"/>
      <c r="G24638" s="2"/>
      <c r="J24638" s="2"/>
    </row>
    <row r="24639">
      <c r="D24639" s="2"/>
      <c r="G24639" s="2"/>
      <c r="J24639" s="2"/>
    </row>
    <row r="24640">
      <c r="D24640" s="2"/>
      <c r="G24640" s="2"/>
      <c r="J24640" s="2"/>
    </row>
    <row r="24641">
      <c r="D24641" s="2"/>
      <c r="G24641" s="2"/>
      <c r="J24641" s="2"/>
    </row>
    <row r="24642">
      <c r="D24642" s="2"/>
      <c r="G24642" s="2"/>
      <c r="J24642" s="2"/>
    </row>
    <row r="24643">
      <c r="D24643" s="2"/>
      <c r="G24643" s="2"/>
      <c r="J24643" s="2"/>
    </row>
    <row r="24644">
      <c r="D24644" s="2"/>
      <c r="G24644" s="2"/>
      <c r="J24644" s="2"/>
    </row>
    <row r="24645">
      <c r="D24645" s="2"/>
      <c r="G24645" s="2"/>
      <c r="J24645" s="2"/>
    </row>
    <row r="24646">
      <c r="D24646" s="2"/>
      <c r="G24646" s="2"/>
      <c r="J24646" s="2"/>
    </row>
    <row r="24647">
      <c r="D24647" s="2"/>
      <c r="G24647" s="2"/>
      <c r="J24647" s="2"/>
    </row>
    <row r="24648">
      <c r="D24648" s="2"/>
      <c r="G24648" s="2"/>
      <c r="J24648" s="2"/>
    </row>
    <row r="24649">
      <c r="D24649" s="2"/>
      <c r="G24649" s="2"/>
      <c r="J24649" s="2"/>
    </row>
    <row r="24650">
      <c r="D24650" s="2"/>
      <c r="G24650" s="2"/>
      <c r="J24650" s="2"/>
    </row>
    <row r="24651">
      <c r="D24651" s="2"/>
      <c r="G24651" s="2"/>
      <c r="J24651" s="2"/>
    </row>
    <row r="24652">
      <c r="D24652" s="2"/>
      <c r="G24652" s="2"/>
      <c r="J24652" s="2"/>
    </row>
    <row r="24653">
      <c r="D24653" s="2"/>
      <c r="G24653" s="2"/>
      <c r="J24653" s="2"/>
    </row>
    <row r="24654">
      <c r="D24654" s="2"/>
      <c r="G24654" s="2"/>
      <c r="J24654" s="2"/>
    </row>
    <row r="24655">
      <c r="D24655" s="2"/>
      <c r="G24655" s="2"/>
      <c r="J24655" s="2"/>
    </row>
    <row r="24656">
      <c r="D24656" s="2"/>
      <c r="G24656" s="2"/>
      <c r="J24656" s="2"/>
    </row>
    <row r="24657">
      <c r="D24657" s="2"/>
      <c r="G24657" s="2"/>
      <c r="J24657" s="2"/>
    </row>
    <row r="24658">
      <c r="D24658" s="2"/>
      <c r="G24658" s="2"/>
      <c r="J24658" s="2"/>
    </row>
    <row r="24659">
      <c r="D24659" s="2"/>
      <c r="G24659" s="2"/>
      <c r="J24659" s="2"/>
    </row>
    <row r="24660">
      <c r="D24660" s="2"/>
      <c r="G24660" s="2"/>
      <c r="J24660" s="2"/>
    </row>
    <row r="24661">
      <c r="D24661" s="2"/>
      <c r="G24661" s="2"/>
      <c r="J24661" s="2"/>
    </row>
    <row r="24662">
      <c r="D24662" s="2"/>
      <c r="G24662" s="2"/>
      <c r="J24662" s="2"/>
    </row>
    <row r="24663">
      <c r="D24663" s="2"/>
      <c r="G24663" s="2"/>
      <c r="J24663" s="2"/>
    </row>
    <row r="24664">
      <c r="D24664" s="2"/>
      <c r="G24664" s="2"/>
      <c r="J24664" s="2"/>
    </row>
    <row r="24665">
      <c r="D24665" s="2"/>
      <c r="G24665" s="2"/>
      <c r="J24665" s="2"/>
    </row>
    <row r="24666">
      <c r="D24666" s="2"/>
      <c r="G24666" s="2"/>
      <c r="J24666" s="2"/>
    </row>
    <row r="24667">
      <c r="D24667" s="2"/>
      <c r="G24667" s="2"/>
      <c r="J24667" s="2"/>
    </row>
    <row r="24668">
      <c r="D24668" s="2"/>
      <c r="G24668" s="2"/>
      <c r="J24668" s="2"/>
    </row>
    <row r="24669">
      <c r="D24669" s="2"/>
      <c r="G24669" s="2"/>
      <c r="J24669" s="2"/>
    </row>
    <row r="24670">
      <c r="D24670" s="2"/>
      <c r="G24670" s="2"/>
      <c r="J24670" s="2"/>
    </row>
    <row r="24671">
      <c r="D24671" s="2"/>
      <c r="G24671" s="2"/>
      <c r="J24671" s="2"/>
    </row>
    <row r="24672">
      <c r="D24672" s="2"/>
      <c r="G24672" s="2"/>
      <c r="J24672" s="2"/>
    </row>
    <row r="24673">
      <c r="D24673" s="2"/>
      <c r="G24673" s="2"/>
      <c r="J24673" s="2"/>
    </row>
    <row r="24674">
      <c r="D24674" s="2"/>
      <c r="G24674" s="2"/>
      <c r="J24674" s="2"/>
    </row>
    <row r="24675">
      <c r="D24675" s="2"/>
      <c r="G24675" s="2"/>
      <c r="J24675" s="2"/>
    </row>
    <row r="24676">
      <c r="D24676" s="2"/>
      <c r="G24676" s="2"/>
      <c r="J24676" s="2"/>
    </row>
    <row r="24677">
      <c r="D24677" s="2"/>
      <c r="G24677" s="2"/>
      <c r="J24677" s="2"/>
    </row>
    <row r="24678">
      <c r="D24678" s="2"/>
      <c r="G24678" s="2"/>
      <c r="J24678" s="2"/>
    </row>
    <row r="24679">
      <c r="D24679" s="2"/>
      <c r="G24679" s="2"/>
      <c r="J24679" s="2"/>
    </row>
    <row r="24680">
      <c r="D24680" s="2"/>
      <c r="G24680" s="2"/>
      <c r="J24680" s="2"/>
    </row>
    <row r="24681">
      <c r="D24681" s="2"/>
      <c r="G24681" s="2"/>
      <c r="J24681" s="2"/>
    </row>
    <row r="24682">
      <c r="D24682" s="2"/>
      <c r="G24682" s="2"/>
      <c r="J24682" s="2"/>
    </row>
    <row r="24683">
      <c r="D24683" s="2"/>
      <c r="G24683" s="2"/>
      <c r="J24683" s="2"/>
    </row>
    <row r="24684">
      <c r="D24684" s="2"/>
      <c r="G24684" s="2"/>
      <c r="J24684" s="2"/>
    </row>
    <row r="24685">
      <c r="D24685" s="2"/>
      <c r="G24685" s="2"/>
      <c r="J24685" s="2"/>
    </row>
    <row r="24686">
      <c r="D24686" s="2"/>
      <c r="G24686" s="2"/>
      <c r="J24686" s="2"/>
    </row>
    <row r="24687">
      <c r="D24687" s="2"/>
      <c r="G24687" s="2"/>
      <c r="J24687" s="2"/>
    </row>
    <row r="24688">
      <c r="D24688" s="2"/>
      <c r="G24688" s="2"/>
      <c r="J24688" s="2"/>
    </row>
    <row r="24689">
      <c r="D24689" s="2"/>
      <c r="G24689" s="2"/>
      <c r="J24689" s="2"/>
    </row>
    <row r="24690">
      <c r="D24690" s="2"/>
      <c r="G24690" s="2"/>
      <c r="J24690" s="2"/>
    </row>
    <row r="24691">
      <c r="D24691" s="2"/>
      <c r="G24691" s="2"/>
      <c r="J24691" s="2"/>
    </row>
    <row r="24692">
      <c r="D24692" s="2"/>
      <c r="G24692" s="2"/>
      <c r="J24692" s="2"/>
    </row>
    <row r="24693">
      <c r="D24693" s="2"/>
      <c r="G24693" s="2"/>
      <c r="J24693" s="2"/>
    </row>
    <row r="24694">
      <c r="D24694" s="2"/>
      <c r="G24694" s="2"/>
      <c r="J24694" s="2"/>
    </row>
    <row r="24695">
      <c r="D24695" s="2"/>
      <c r="G24695" s="2"/>
      <c r="J24695" s="2"/>
    </row>
    <row r="24696">
      <c r="D24696" s="2"/>
      <c r="G24696" s="2"/>
      <c r="J24696" s="2"/>
    </row>
    <row r="24697">
      <c r="D24697" s="2"/>
      <c r="G24697" s="2"/>
      <c r="J24697" s="2"/>
    </row>
    <row r="24698">
      <c r="D24698" s="2"/>
      <c r="G24698" s="2"/>
      <c r="J24698" s="2"/>
    </row>
    <row r="24699">
      <c r="D24699" s="2"/>
      <c r="G24699" s="2"/>
      <c r="J24699" s="2"/>
    </row>
    <row r="24700">
      <c r="D24700" s="2"/>
      <c r="G24700" s="2"/>
      <c r="J24700" s="2"/>
    </row>
    <row r="24701">
      <c r="D24701" s="2"/>
      <c r="G24701" s="2"/>
      <c r="J24701" s="2"/>
    </row>
    <row r="24702">
      <c r="D24702" s="2"/>
      <c r="G24702" s="2"/>
      <c r="J24702" s="2"/>
    </row>
    <row r="24703">
      <c r="D24703" s="2"/>
      <c r="G24703" s="2"/>
      <c r="J24703" s="2"/>
    </row>
    <row r="24704">
      <c r="D24704" s="2"/>
      <c r="G24704" s="2"/>
      <c r="J24704" s="2"/>
    </row>
    <row r="24705">
      <c r="D24705" s="2"/>
      <c r="G24705" s="2"/>
      <c r="J24705" s="2"/>
    </row>
    <row r="24706">
      <c r="D24706" s="2"/>
      <c r="G24706" s="2"/>
      <c r="J24706" s="2"/>
    </row>
    <row r="24707">
      <c r="D24707" s="2"/>
      <c r="G24707" s="2"/>
      <c r="J24707" s="2"/>
    </row>
    <row r="24708">
      <c r="D24708" s="2"/>
      <c r="G24708" s="2"/>
      <c r="J24708" s="2"/>
    </row>
    <row r="24709">
      <c r="D24709" s="2"/>
      <c r="G24709" s="2"/>
      <c r="J24709" s="2"/>
    </row>
    <row r="24710">
      <c r="D24710" s="2"/>
      <c r="G24710" s="2"/>
      <c r="J24710" s="2"/>
    </row>
    <row r="24711">
      <c r="D24711" s="2"/>
      <c r="G24711" s="2"/>
      <c r="J24711" s="2"/>
    </row>
    <row r="24712">
      <c r="D24712" s="2"/>
      <c r="G24712" s="2"/>
      <c r="J24712" s="2"/>
    </row>
    <row r="24713">
      <c r="D24713" s="2"/>
      <c r="G24713" s="2"/>
      <c r="J24713" s="2"/>
    </row>
    <row r="24714">
      <c r="D24714" s="2"/>
      <c r="G24714" s="2"/>
      <c r="J24714" s="2"/>
    </row>
    <row r="24715">
      <c r="D24715" s="2"/>
      <c r="G24715" s="2"/>
      <c r="J24715" s="2"/>
    </row>
    <row r="24716">
      <c r="D24716" s="2"/>
      <c r="G24716" s="2"/>
      <c r="J24716" s="2"/>
    </row>
    <row r="24717">
      <c r="D24717" s="2"/>
      <c r="G24717" s="2"/>
      <c r="J24717" s="2"/>
    </row>
    <row r="24718">
      <c r="D24718" s="2"/>
      <c r="G24718" s="2"/>
      <c r="J24718" s="2"/>
    </row>
    <row r="24719">
      <c r="D24719" s="2"/>
      <c r="G24719" s="2"/>
      <c r="J24719" s="2"/>
    </row>
    <row r="24720">
      <c r="D24720" s="2"/>
      <c r="G24720" s="2"/>
      <c r="J24720" s="2"/>
    </row>
    <row r="24721">
      <c r="D24721" s="2"/>
      <c r="G24721" s="2"/>
      <c r="J24721" s="2"/>
    </row>
    <row r="24722">
      <c r="D24722" s="2"/>
      <c r="G24722" s="2"/>
      <c r="J24722" s="2"/>
    </row>
    <row r="24723">
      <c r="D24723" s="2"/>
      <c r="G24723" s="2"/>
      <c r="J24723" s="2"/>
    </row>
    <row r="24724">
      <c r="D24724" s="2"/>
      <c r="G24724" s="2"/>
      <c r="J24724" s="2"/>
    </row>
    <row r="24725">
      <c r="D24725" s="2"/>
      <c r="G24725" s="2"/>
      <c r="J24725" s="2"/>
    </row>
    <row r="24726">
      <c r="D24726" s="2"/>
      <c r="G24726" s="2"/>
      <c r="J24726" s="2"/>
    </row>
    <row r="24727">
      <c r="D24727" s="2"/>
      <c r="G24727" s="2"/>
      <c r="J24727" s="2"/>
    </row>
    <row r="24728">
      <c r="D24728" s="2"/>
      <c r="G24728" s="2"/>
      <c r="J24728" s="2"/>
    </row>
    <row r="24729">
      <c r="D24729" s="2"/>
      <c r="G24729" s="2"/>
      <c r="J24729" s="2"/>
    </row>
    <row r="24730">
      <c r="D24730" s="2"/>
      <c r="G24730" s="2"/>
      <c r="J24730" s="2"/>
    </row>
    <row r="24731">
      <c r="D24731" s="2"/>
      <c r="G24731" s="2"/>
      <c r="J24731" s="2"/>
    </row>
    <row r="24732">
      <c r="D24732" s="2"/>
      <c r="G24732" s="2"/>
      <c r="J24732" s="2"/>
    </row>
    <row r="24733">
      <c r="D24733" s="2"/>
      <c r="G24733" s="2"/>
      <c r="J24733" s="2"/>
    </row>
    <row r="24734">
      <c r="D24734" s="2"/>
      <c r="G24734" s="2"/>
      <c r="J24734" s="2"/>
    </row>
    <row r="24735">
      <c r="D24735" s="2"/>
      <c r="G24735" s="2"/>
      <c r="J24735" s="2"/>
    </row>
    <row r="24736">
      <c r="D24736" s="2"/>
      <c r="G24736" s="2"/>
      <c r="J24736" s="2"/>
    </row>
    <row r="24737">
      <c r="D24737" s="2"/>
      <c r="G24737" s="2"/>
      <c r="J24737" s="2"/>
    </row>
    <row r="24738">
      <c r="D24738" s="2"/>
      <c r="G24738" s="2"/>
      <c r="J24738" s="2"/>
    </row>
    <row r="24739">
      <c r="D24739" s="2"/>
      <c r="G24739" s="2"/>
      <c r="J24739" s="2"/>
    </row>
    <row r="24740">
      <c r="D24740" s="2"/>
      <c r="G24740" s="2"/>
      <c r="J24740" s="2"/>
    </row>
    <row r="24741">
      <c r="D24741" s="2"/>
      <c r="G24741" s="2"/>
      <c r="J24741" s="2"/>
    </row>
    <row r="24742">
      <c r="D24742" s="2"/>
      <c r="G24742" s="2"/>
      <c r="J24742" s="2"/>
    </row>
    <row r="24743">
      <c r="D24743" s="2"/>
      <c r="G24743" s="2"/>
      <c r="J24743" s="2"/>
    </row>
    <row r="24744">
      <c r="D24744" s="2"/>
      <c r="G24744" s="2"/>
      <c r="J24744" s="2"/>
    </row>
    <row r="24745">
      <c r="D24745" s="2"/>
      <c r="G24745" s="2"/>
      <c r="J24745" s="2"/>
    </row>
    <row r="24746">
      <c r="D24746" s="2"/>
      <c r="G24746" s="2"/>
      <c r="J24746" s="2"/>
    </row>
    <row r="24747">
      <c r="D24747" s="2"/>
      <c r="G24747" s="2"/>
      <c r="J24747" s="2"/>
    </row>
    <row r="24748">
      <c r="D24748" s="2"/>
      <c r="G24748" s="2"/>
      <c r="J24748" s="2"/>
    </row>
    <row r="24749">
      <c r="D24749" s="2"/>
      <c r="G24749" s="2"/>
      <c r="J24749" s="2"/>
    </row>
    <row r="24750">
      <c r="D24750" s="2"/>
      <c r="G24750" s="2"/>
      <c r="J24750" s="2"/>
    </row>
    <row r="24751">
      <c r="D24751" s="2"/>
      <c r="G24751" s="2"/>
      <c r="J24751" s="2"/>
    </row>
    <row r="24752">
      <c r="D24752" s="2"/>
      <c r="G24752" s="2"/>
      <c r="J24752" s="2"/>
    </row>
    <row r="24753">
      <c r="D24753" s="2"/>
      <c r="G24753" s="2"/>
      <c r="J24753" s="2"/>
    </row>
    <row r="24754">
      <c r="D24754" s="2"/>
      <c r="G24754" s="2"/>
      <c r="J24754" s="2"/>
    </row>
    <row r="24755">
      <c r="D24755" s="2"/>
      <c r="G24755" s="2"/>
      <c r="J24755" s="2"/>
    </row>
    <row r="24756">
      <c r="D24756" s="2"/>
      <c r="G24756" s="2"/>
      <c r="J24756" s="2"/>
    </row>
    <row r="24757">
      <c r="D24757" s="2"/>
      <c r="G24757" s="2"/>
      <c r="J24757" s="2"/>
    </row>
    <row r="24758">
      <c r="D24758" s="2"/>
      <c r="G24758" s="2"/>
      <c r="J24758" s="2"/>
    </row>
    <row r="24759">
      <c r="D24759" s="2"/>
      <c r="G24759" s="2"/>
      <c r="J24759" s="2"/>
    </row>
    <row r="24760">
      <c r="D24760" s="2"/>
      <c r="G24760" s="2"/>
      <c r="J24760" s="2"/>
    </row>
    <row r="24761">
      <c r="D24761" s="2"/>
      <c r="G24761" s="2"/>
      <c r="J24761" s="2"/>
    </row>
    <row r="24762">
      <c r="D24762" s="2"/>
      <c r="G24762" s="2"/>
      <c r="J24762" s="2"/>
    </row>
    <row r="24763">
      <c r="D24763" s="2"/>
      <c r="G24763" s="2"/>
      <c r="J24763" s="2"/>
    </row>
    <row r="24764">
      <c r="D24764" s="2"/>
      <c r="G24764" s="2"/>
      <c r="J24764" s="2"/>
    </row>
    <row r="24765">
      <c r="D24765" s="2"/>
      <c r="G24765" s="2"/>
      <c r="J24765" s="2"/>
    </row>
    <row r="24766">
      <c r="D24766" s="2"/>
      <c r="G24766" s="2"/>
      <c r="J24766" s="2"/>
    </row>
    <row r="24767">
      <c r="D24767" s="2"/>
      <c r="G24767" s="2"/>
      <c r="J24767" s="2"/>
    </row>
    <row r="24768">
      <c r="D24768" s="2"/>
      <c r="G24768" s="2"/>
      <c r="J24768" s="2"/>
    </row>
    <row r="24769">
      <c r="D24769" s="2"/>
      <c r="G24769" s="2"/>
      <c r="J24769" s="2"/>
    </row>
    <row r="24770">
      <c r="D24770" s="2"/>
      <c r="G24770" s="2"/>
      <c r="J24770" s="2"/>
    </row>
    <row r="24771">
      <c r="D24771" s="2"/>
      <c r="G24771" s="2"/>
      <c r="J24771" s="2"/>
    </row>
    <row r="24772">
      <c r="D24772" s="2"/>
      <c r="G24772" s="2"/>
      <c r="J24772" s="2"/>
    </row>
    <row r="24773">
      <c r="D24773" s="2"/>
      <c r="G24773" s="2"/>
      <c r="J24773" s="2"/>
    </row>
    <row r="24774">
      <c r="D24774" s="2"/>
      <c r="G24774" s="2"/>
      <c r="J24774" s="2"/>
    </row>
    <row r="24775">
      <c r="D24775" s="2"/>
      <c r="G24775" s="2"/>
      <c r="J24775" s="2"/>
    </row>
    <row r="24776">
      <c r="D24776" s="2"/>
      <c r="G24776" s="2"/>
      <c r="J24776" s="2"/>
    </row>
    <row r="24777">
      <c r="D24777" s="2"/>
      <c r="G24777" s="2"/>
      <c r="J24777" s="2"/>
    </row>
    <row r="24778">
      <c r="D24778" s="2"/>
      <c r="G24778" s="2"/>
      <c r="J24778" s="2"/>
    </row>
    <row r="24779">
      <c r="D24779" s="2"/>
      <c r="G24779" s="2"/>
      <c r="J24779" s="2"/>
    </row>
    <row r="24780">
      <c r="D24780" s="2"/>
      <c r="G24780" s="2"/>
      <c r="J24780" s="2"/>
    </row>
    <row r="24781">
      <c r="D24781" s="2"/>
      <c r="G24781" s="2"/>
      <c r="J24781" s="2"/>
    </row>
    <row r="24782">
      <c r="D24782" s="2"/>
      <c r="G24782" s="2"/>
      <c r="J24782" s="2"/>
    </row>
    <row r="24783">
      <c r="D24783" s="2"/>
      <c r="G24783" s="2"/>
      <c r="J24783" s="2"/>
    </row>
    <row r="24784">
      <c r="D24784" s="2"/>
      <c r="G24784" s="2"/>
      <c r="J24784" s="2"/>
    </row>
    <row r="24785">
      <c r="D24785" s="2"/>
      <c r="G24785" s="2"/>
      <c r="J24785" s="2"/>
    </row>
    <row r="24786">
      <c r="D24786" s="2"/>
      <c r="G24786" s="2"/>
      <c r="J24786" s="2"/>
    </row>
    <row r="24787">
      <c r="D24787" s="2"/>
      <c r="G24787" s="2"/>
      <c r="J24787" s="2"/>
    </row>
    <row r="24788">
      <c r="D24788" s="2"/>
      <c r="G24788" s="2"/>
      <c r="J24788" s="2"/>
    </row>
    <row r="24789">
      <c r="D24789" s="2"/>
      <c r="G24789" s="2"/>
      <c r="J24789" s="2"/>
    </row>
    <row r="24790">
      <c r="D24790" s="2"/>
      <c r="G24790" s="2"/>
      <c r="J24790" s="2"/>
    </row>
    <row r="24791">
      <c r="D24791" s="2"/>
      <c r="G24791" s="2"/>
      <c r="J24791" s="2"/>
    </row>
    <row r="24792">
      <c r="D24792" s="2"/>
      <c r="G24792" s="2"/>
      <c r="J24792" s="2"/>
    </row>
    <row r="24793">
      <c r="D24793" s="2"/>
      <c r="G24793" s="2"/>
      <c r="J24793" s="2"/>
    </row>
    <row r="24794">
      <c r="D24794" s="2"/>
      <c r="G24794" s="2"/>
      <c r="J24794" s="2"/>
    </row>
    <row r="24795">
      <c r="D24795" s="2"/>
      <c r="G24795" s="2"/>
      <c r="J24795" s="2"/>
    </row>
    <row r="24796">
      <c r="D24796" s="2"/>
      <c r="G24796" s="2"/>
      <c r="J24796" s="2"/>
    </row>
    <row r="24797">
      <c r="D24797" s="2"/>
      <c r="G24797" s="2"/>
      <c r="J24797" s="2"/>
    </row>
    <row r="24798">
      <c r="D24798" s="2"/>
      <c r="G24798" s="2"/>
      <c r="J24798" s="2"/>
    </row>
    <row r="24799">
      <c r="D24799" s="2"/>
      <c r="G24799" s="2"/>
      <c r="J24799" s="2"/>
    </row>
    <row r="24800">
      <c r="D24800" s="2"/>
      <c r="G24800" s="2"/>
      <c r="J24800" s="2"/>
    </row>
    <row r="24801">
      <c r="D24801" s="2"/>
      <c r="G24801" s="2"/>
      <c r="J24801" s="2"/>
    </row>
    <row r="24802">
      <c r="D24802" s="2"/>
      <c r="G24802" s="2"/>
      <c r="J24802" s="2"/>
    </row>
    <row r="24803">
      <c r="D24803" s="2"/>
      <c r="G24803" s="2"/>
      <c r="J24803" s="2"/>
    </row>
    <row r="24804">
      <c r="D24804" s="2"/>
      <c r="G24804" s="2"/>
      <c r="J24804" s="2"/>
    </row>
    <row r="24805">
      <c r="D24805" s="2"/>
      <c r="G24805" s="2"/>
      <c r="J24805" s="2"/>
    </row>
    <row r="24806">
      <c r="D24806" s="2"/>
      <c r="G24806" s="2"/>
      <c r="J24806" s="2"/>
    </row>
    <row r="24807">
      <c r="D24807" s="2"/>
      <c r="G24807" s="2"/>
      <c r="J24807" s="2"/>
    </row>
    <row r="24808">
      <c r="D24808" s="2"/>
      <c r="G24808" s="2"/>
      <c r="J24808" s="2"/>
    </row>
    <row r="24809">
      <c r="D24809" s="2"/>
      <c r="G24809" s="2"/>
      <c r="J24809" s="2"/>
    </row>
    <row r="24810">
      <c r="D24810" s="2"/>
      <c r="G24810" s="2"/>
      <c r="J24810" s="2"/>
    </row>
    <row r="24811">
      <c r="D24811" s="2"/>
      <c r="G24811" s="2"/>
      <c r="J24811" s="2"/>
    </row>
    <row r="24812">
      <c r="D24812" s="2"/>
      <c r="G24812" s="2"/>
      <c r="J24812" s="2"/>
    </row>
    <row r="24813">
      <c r="D24813" s="2"/>
      <c r="G24813" s="2"/>
      <c r="J24813" s="2"/>
    </row>
    <row r="24814">
      <c r="D24814" s="2"/>
      <c r="G24814" s="2"/>
      <c r="J24814" s="2"/>
    </row>
    <row r="24815">
      <c r="D24815" s="2"/>
      <c r="G24815" s="2"/>
      <c r="J24815" s="2"/>
    </row>
    <row r="24816">
      <c r="D24816" s="2"/>
      <c r="G24816" s="2"/>
      <c r="J24816" s="2"/>
    </row>
    <row r="24817">
      <c r="D24817" s="2"/>
      <c r="G24817" s="2"/>
      <c r="J24817" s="2"/>
    </row>
    <row r="24818">
      <c r="D24818" s="2"/>
      <c r="G24818" s="2"/>
      <c r="J24818" s="2"/>
    </row>
    <row r="24819">
      <c r="D24819" s="2"/>
      <c r="G24819" s="2"/>
      <c r="J24819" s="2"/>
    </row>
    <row r="24820">
      <c r="D24820" s="2"/>
      <c r="G24820" s="2"/>
      <c r="J24820" s="2"/>
    </row>
    <row r="24821">
      <c r="D24821" s="2"/>
      <c r="G24821" s="2"/>
      <c r="J24821" s="2"/>
    </row>
    <row r="24822">
      <c r="D24822" s="2"/>
      <c r="G24822" s="2"/>
      <c r="J24822" s="2"/>
    </row>
    <row r="24823">
      <c r="D24823" s="2"/>
      <c r="G24823" s="2"/>
      <c r="J24823" s="2"/>
    </row>
    <row r="24824">
      <c r="D24824" s="2"/>
      <c r="G24824" s="2"/>
      <c r="J24824" s="2"/>
    </row>
    <row r="24825">
      <c r="D24825" s="2"/>
      <c r="G24825" s="2"/>
      <c r="J24825" s="2"/>
    </row>
    <row r="24826">
      <c r="D24826" s="2"/>
      <c r="G24826" s="2"/>
      <c r="J24826" s="2"/>
    </row>
    <row r="24827">
      <c r="D24827" s="2"/>
      <c r="G24827" s="2"/>
      <c r="J24827" s="2"/>
    </row>
    <row r="24828">
      <c r="D24828" s="2"/>
      <c r="G24828" s="2"/>
      <c r="J24828" s="2"/>
    </row>
    <row r="24829">
      <c r="D24829" s="2"/>
      <c r="G24829" s="2"/>
      <c r="J24829" s="2"/>
    </row>
    <row r="24830">
      <c r="D24830" s="2"/>
      <c r="G24830" s="2"/>
      <c r="J24830" s="2"/>
    </row>
    <row r="24831">
      <c r="D24831" s="2"/>
      <c r="G24831" s="2"/>
      <c r="J24831" s="2"/>
    </row>
    <row r="24832">
      <c r="D24832" s="2"/>
      <c r="G24832" s="2"/>
      <c r="J24832" s="2"/>
    </row>
    <row r="24833">
      <c r="D24833" s="2"/>
      <c r="G24833" s="2"/>
      <c r="J24833" s="2"/>
    </row>
    <row r="24834">
      <c r="D24834" s="2"/>
      <c r="G24834" s="2"/>
      <c r="J24834" s="2"/>
    </row>
    <row r="24835">
      <c r="D24835" s="2"/>
      <c r="G24835" s="2"/>
      <c r="J24835" s="2"/>
    </row>
    <row r="24836">
      <c r="D24836" s="2"/>
      <c r="G24836" s="2"/>
      <c r="J24836" s="2"/>
    </row>
    <row r="24837">
      <c r="D24837" s="2"/>
      <c r="G24837" s="2"/>
      <c r="J24837" s="2"/>
    </row>
    <row r="24838">
      <c r="D24838" s="2"/>
      <c r="G24838" s="2"/>
      <c r="J24838" s="2"/>
    </row>
    <row r="24839">
      <c r="D24839" s="2"/>
      <c r="G24839" s="2"/>
      <c r="J24839" s="2"/>
    </row>
    <row r="24840">
      <c r="D24840" s="2"/>
      <c r="G24840" s="2"/>
      <c r="J24840" s="2"/>
    </row>
    <row r="24841">
      <c r="D24841" s="2"/>
      <c r="G24841" s="2"/>
      <c r="J24841" s="2"/>
    </row>
    <row r="24842">
      <c r="D24842" s="2"/>
      <c r="G24842" s="2"/>
      <c r="J24842" s="2"/>
    </row>
    <row r="24843">
      <c r="D24843" s="2"/>
      <c r="G24843" s="2"/>
      <c r="J24843" s="2"/>
    </row>
    <row r="24844">
      <c r="D24844" s="2"/>
      <c r="G24844" s="2"/>
      <c r="J24844" s="2"/>
    </row>
    <row r="24845">
      <c r="D24845" s="2"/>
      <c r="G24845" s="2"/>
      <c r="J24845" s="2"/>
    </row>
    <row r="24846">
      <c r="D24846" s="2"/>
      <c r="G24846" s="2"/>
      <c r="J24846" s="2"/>
    </row>
    <row r="24847">
      <c r="D24847" s="2"/>
      <c r="G24847" s="2"/>
      <c r="J24847" s="2"/>
    </row>
    <row r="24848">
      <c r="D24848" s="2"/>
      <c r="G24848" s="2"/>
      <c r="J24848" s="2"/>
    </row>
    <row r="24849">
      <c r="D24849" s="2"/>
      <c r="G24849" s="2"/>
      <c r="J24849" s="2"/>
    </row>
    <row r="24850">
      <c r="D24850" s="2"/>
      <c r="G24850" s="2"/>
      <c r="J24850" s="2"/>
    </row>
    <row r="24851">
      <c r="D24851" s="2"/>
      <c r="G24851" s="2"/>
      <c r="J24851" s="2"/>
    </row>
    <row r="24852">
      <c r="D24852" s="2"/>
      <c r="G24852" s="2"/>
      <c r="J24852" s="2"/>
    </row>
    <row r="24853">
      <c r="D24853" s="2"/>
      <c r="G24853" s="2"/>
      <c r="J24853" s="2"/>
    </row>
    <row r="24854">
      <c r="D24854" s="2"/>
      <c r="G24854" s="2"/>
      <c r="J24854" s="2"/>
    </row>
    <row r="24855">
      <c r="D24855" s="2"/>
      <c r="G24855" s="2"/>
      <c r="J24855" s="2"/>
    </row>
    <row r="24856">
      <c r="D24856" s="2"/>
      <c r="G24856" s="2"/>
      <c r="J24856" s="2"/>
    </row>
    <row r="24857">
      <c r="D24857" s="2"/>
      <c r="G24857" s="2"/>
      <c r="J24857" s="2"/>
    </row>
    <row r="24858">
      <c r="D24858" s="2"/>
      <c r="G24858" s="2"/>
      <c r="J24858" s="2"/>
    </row>
    <row r="24859">
      <c r="D24859" s="2"/>
      <c r="G24859" s="2"/>
      <c r="J24859" s="2"/>
    </row>
    <row r="24860">
      <c r="D24860" s="2"/>
      <c r="G24860" s="2"/>
      <c r="J24860" s="2"/>
    </row>
    <row r="24861">
      <c r="D24861" s="2"/>
      <c r="G24861" s="2"/>
      <c r="J24861" s="2"/>
    </row>
    <row r="24862">
      <c r="D24862" s="2"/>
      <c r="G24862" s="2"/>
      <c r="J24862" s="2"/>
    </row>
    <row r="24863">
      <c r="D24863" s="2"/>
      <c r="G24863" s="2"/>
      <c r="J24863" s="2"/>
    </row>
    <row r="24864">
      <c r="D24864" s="2"/>
      <c r="G24864" s="2"/>
      <c r="J24864" s="2"/>
    </row>
    <row r="24865">
      <c r="D24865" s="2"/>
      <c r="G24865" s="2"/>
      <c r="J24865" s="2"/>
    </row>
    <row r="24866">
      <c r="D24866" s="2"/>
      <c r="G24866" s="2"/>
      <c r="J24866" s="2"/>
    </row>
    <row r="24867">
      <c r="D24867" s="2"/>
      <c r="G24867" s="2"/>
      <c r="J24867" s="2"/>
    </row>
    <row r="24868">
      <c r="D24868" s="2"/>
      <c r="G24868" s="2"/>
      <c r="J24868" s="2"/>
    </row>
    <row r="24869">
      <c r="D24869" s="2"/>
      <c r="G24869" s="2"/>
      <c r="J24869" s="2"/>
    </row>
    <row r="24870">
      <c r="D24870" s="2"/>
      <c r="G24870" s="2"/>
      <c r="J24870" s="2"/>
    </row>
    <row r="24871">
      <c r="D24871" s="2"/>
      <c r="G24871" s="2"/>
      <c r="J24871" s="2"/>
    </row>
    <row r="24872">
      <c r="D24872" s="2"/>
      <c r="G24872" s="2"/>
      <c r="J24872" s="2"/>
    </row>
    <row r="24873">
      <c r="D24873" s="2"/>
      <c r="G24873" s="2"/>
      <c r="J24873" s="2"/>
    </row>
    <row r="24874">
      <c r="D24874" s="2"/>
      <c r="G24874" s="2"/>
      <c r="J24874" s="2"/>
    </row>
    <row r="24875">
      <c r="D24875" s="2"/>
      <c r="G24875" s="2"/>
      <c r="J24875" s="2"/>
    </row>
    <row r="24876">
      <c r="D24876" s="2"/>
      <c r="G24876" s="2"/>
      <c r="J24876" s="2"/>
    </row>
    <row r="24877">
      <c r="D24877" s="2"/>
      <c r="G24877" s="2"/>
      <c r="J24877" s="2"/>
    </row>
    <row r="24878">
      <c r="D24878" s="2"/>
      <c r="G24878" s="2"/>
      <c r="J24878" s="2"/>
    </row>
    <row r="24879">
      <c r="D24879" s="2"/>
      <c r="G24879" s="2"/>
      <c r="J24879" s="2"/>
    </row>
    <row r="24880">
      <c r="D24880" s="2"/>
      <c r="G24880" s="2"/>
      <c r="J24880" s="2"/>
    </row>
    <row r="24881">
      <c r="D24881" s="2"/>
      <c r="G24881" s="2"/>
      <c r="J24881" s="2"/>
    </row>
    <row r="24882">
      <c r="D24882" s="2"/>
      <c r="G24882" s="2"/>
      <c r="J24882" s="2"/>
    </row>
    <row r="24883">
      <c r="D24883" s="2"/>
      <c r="G24883" s="2"/>
      <c r="J24883" s="2"/>
    </row>
    <row r="24884">
      <c r="D24884" s="2"/>
      <c r="G24884" s="2"/>
      <c r="J24884" s="2"/>
    </row>
    <row r="24885">
      <c r="D24885" s="2"/>
      <c r="G24885" s="2"/>
      <c r="J24885" s="2"/>
    </row>
    <row r="24886">
      <c r="D24886" s="2"/>
      <c r="G24886" s="2"/>
      <c r="J24886" s="2"/>
    </row>
    <row r="24887">
      <c r="D24887" s="2"/>
      <c r="G24887" s="2"/>
      <c r="J24887" s="2"/>
    </row>
    <row r="24888">
      <c r="D24888" s="2"/>
      <c r="G24888" s="2"/>
      <c r="J24888" s="2"/>
    </row>
    <row r="24889">
      <c r="D24889" s="2"/>
      <c r="G24889" s="2"/>
      <c r="J24889" s="2"/>
    </row>
    <row r="24890">
      <c r="D24890" s="2"/>
      <c r="G24890" s="2"/>
      <c r="J24890" s="2"/>
    </row>
    <row r="24891">
      <c r="D24891" s="2"/>
      <c r="G24891" s="2"/>
      <c r="J24891" s="2"/>
    </row>
    <row r="24892">
      <c r="D24892" s="2"/>
      <c r="G24892" s="2"/>
      <c r="J24892" s="2"/>
    </row>
    <row r="24893">
      <c r="D24893" s="2"/>
      <c r="G24893" s="2"/>
      <c r="J24893" s="2"/>
    </row>
    <row r="24894">
      <c r="D24894" s="2"/>
      <c r="G24894" s="2"/>
      <c r="J24894" s="2"/>
    </row>
    <row r="24895">
      <c r="D24895" s="2"/>
      <c r="G24895" s="2"/>
      <c r="J24895" s="2"/>
    </row>
    <row r="24896">
      <c r="D24896" s="2"/>
      <c r="G24896" s="2"/>
      <c r="J24896" s="2"/>
    </row>
    <row r="24897">
      <c r="D24897" s="2"/>
      <c r="G24897" s="2"/>
      <c r="J24897" s="2"/>
    </row>
    <row r="24898">
      <c r="D24898" s="2"/>
      <c r="G24898" s="2"/>
      <c r="J24898" s="2"/>
    </row>
    <row r="24899">
      <c r="D24899" s="2"/>
      <c r="G24899" s="2"/>
      <c r="J24899" s="2"/>
    </row>
    <row r="24900">
      <c r="D24900" s="2"/>
      <c r="G24900" s="2"/>
      <c r="J24900" s="2"/>
    </row>
    <row r="24901">
      <c r="D24901" s="2"/>
      <c r="G24901" s="2"/>
      <c r="J24901" s="2"/>
    </row>
    <row r="24902">
      <c r="D24902" s="2"/>
      <c r="G24902" s="2"/>
      <c r="J24902" s="2"/>
    </row>
    <row r="24903">
      <c r="D24903" s="2"/>
      <c r="G24903" s="2"/>
      <c r="J24903" s="2"/>
    </row>
    <row r="24904">
      <c r="D24904" s="2"/>
      <c r="G24904" s="2"/>
      <c r="J24904" s="2"/>
    </row>
    <row r="24905">
      <c r="D24905" s="2"/>
      <c r="G24905" s="2"/>
      <c r="J24905" s="2"/>
    </row>
    <row r="24906">
      <c r="D24906" s="2"/>
      <c r="G24906" s="2"/>
      <c r="J24906" s="2"/>
    </row>
    <row r="24907">
      <c r="D24907" s="2"/>
      <c r="G24907" s="2"/>
      <c r="J24907" s="2"/>
    </row>
    <row r="24908">
      <c r="D24908" s="2"/>
      <c r="G24908" s="2"/>
      <c r="J24908" s="2"/>
    </row>
    <row r="24909">
      <c r="D24909" s="2"/>
      <c r="G24909" s="2"/>
      <c r="J24909" s="2"/>
    </row>
    <row r="24910">
      <c r="D24910" s="2"/>
      <c r="G24910" s="2"/>
      <c r="J24910" s="2"/>
    </row>
    <row r="24911">
      <c r="D24911" s="2"/>
      <c r="G24911" s="2"/>
      <c r="J24911" s="2"/>
    </row>
    <row r="24912">
      <c r="D24912" s="2"/>
      <c r="G24912" s="2"/>
      <c r="J24912" s="2"/>
    </row>
    <row r="24913">
      <c r="D24913" s="2"/>
      <c r="G24913" s="2"/>
      <c r="J24913" s="2"/>
    </row>
    <row r="24914">
      <c r="D24914" s="2"/>
      <c r="G24914" s="2"/>
      <c r="J24914" s="2"/>
    </row>
    <row r="24915">
      <c r="D24915" s="2"/>
      <c r="G24915" s="2"/>
      <c r="J24915" s="2"/>
    </row>
    <row r="24916">
      <c r="D24916" s="2"/>
      <c r="G24916" s="2"/>
      <c r="J24916" s="2"/>
    </row>
    <row r="24917">
      <c r="D24917" s="2"/>
      <c r="G24917" s="2"/>
      <c r="J24917" s="2"/>
    </row>
    <row r="24918">
      <c r="D24918" s="2"/>
      <c r="G24918" s="2"/>
      <c r="J24918" s="2"/>
    </row>
    <row r="24919">
      <c r="D24919" s="2"/>
      <c r="G24919" s="2"/>
      <c r="J24919" s="2"/>
    </row>
    <row r="24920">
      <c r="D24920" s="2"/>
      <c r="G24920" s="2"/>
      <c r="J24920" s="2"/>
    </row>
    <row r="24921">
      <c r="D24921" s="2"/>
      <c r="G24921" s="2"/>
      <c r="J24921" s="2"/>
    </row>
    <row r="24922">
      <c r="D24922" s="2"/>
      <c r="G24922" s="2"/>
      <c r="J24922" s="2"/>
    </row>
    <row r="24923">
      <c r="D24923" s="2"/>
      <c r="G24923" s="2"/>
      <c r="J24923" s="2"/>
    </row>
    <row r="24924">
      <c r="D24924" s="2"/>
      <c r="G24924" s="2"/>
      <c r="J24924" s="2"/>
    </row>
    <row r="24925">
      <c r="D24925" s="2"/>
      <c r="G24925" s="2"/>
      <c r="J24925" s="2"/>
    </row>
    <row r="24926">
      <c r="D24926" s="2"/>
      <c r="G24926" s="2"/>
      <c r="J24926" s="2"/>
    </row>
    <row r="24927">
      <c r="D24927" s="2"/>
      <c r="G24927" s="2"/>
      <c r="J24927" s="2"/>
    </row>
    <row r="24928">
      <c r="D24928" s="2"/>
      <c r="G24928" s="2"/>
      <c r="J24928" s="2"/>
    </row>
    <row r="24929">
      <c r="D24929" s="2"/>
      <c r="G24929" s="2"/>
      <c r="J24929" s="2"/>
    </row>
    <row r="24930">
      <c r="D24930" s="2"/>
      <c r="G24930" s="2"/>
      <c r="J24930" s="2"/>
    </row>
    <row r="24931">
      <c r="D24931" s="2"/>
      <c r="G24931" s="2"/>
      <c r="J24931" s="2"/>
    </row>
    <row r="24932">
      <c r="D24932" s="2"/>
      <c r="G24932" s="2"/>
      <c r="J24932" s="2"/>
    </row>
    <row r="24933">
      <c r="D24933" s="2"/>
      <c r="G24933" s="2"/>
      <c r="J24933" s="2"/>
    </row>
    <row r="24934">
      <c r="D24934" s="2"/>
      <c r="G24934" s="2"/>
      <c r="J24934" s="2"/>
    </row>
    <row r="24935">
      <c r="D24935" s="2"/>
      <c r="G24935" s="2"/>
      <c r="J24935" s="2"/>
    </row>
    <row r="24936">
      <c r="D24936" s="2"/>
      <c r="G24936" s="2"/>
      <c r="J24936" s="2"/>
    </row>
    <row r="24937">
      <c r="D24937" s="2"/>
      <c r="G24937" s="2"/>
      <c r="J24937" s="2"/>
    </row>
    <row r="24938">
      <c r="D24938" s="2"/>
      <c r="G24938" s="2"/>
      <c r="J24938" s="2"/>
    </row>
    <row r="24939">
      <c r="D24939" s="2"/>
      <c r="G24939" s="2"/>
      <c r="J24939" s="2"/>
    </row>
    <row r="24940">
      <c r="D24940" s="2"/>
      <c r="G24940" s="2"/>
      <c r="J24940" s="2"/>
    </row>
    <row r="24941">
      <c r="D24941" s="2"/>
      <c r="G24941" s="2"/>
      <c r="J24941" s="2"/>
    </row>
    <row r="24942">
      <c r="D24942" s="2"/>
      <c r="G24942" s="2"/>
      <c r="J24942" s="2"/>
    </row>
    <row r="24943">
      <c r="D24943" s="2"/>
      <c r="G24943" s="2"/>
      <c r="J24943" s="2"/>
    </row>
    <row r="24944">
      <c r="D24944" s="2"/>
      <c r="G24944" s="2"/>
      <c r="J24944" s="2"/>
    </row>
    <row r="24945">
      <c r="D24945" s="2"/>
      <c r="G24945" s="2"/>
      <c r="J24945" s="2"/>
    </row>
    <row r="24946">
      <c r="D24946" s="2"/>
      <c r="G24946" s="2"/>
      <c r="J24946" s="2"/>
    </row>
    <row r="24947">
      <c r="D24947" s="2"/>
      <c r="G24947" s="2"/>
      <c r="J24947" s="2"/>
    </row>
    <row r="24948">
      <c r="D24948" s="2"/>
      <c r="G24948" s="2"/>
      <c r="J24948" s="2"/>
    </row>
    <row r="24949">
      <c r="D24949" s="2"/>
      <c r="G24949" s="2"/>
      <c r="J24949" s="2"/>
    </row>
    <row r="24950">
      <c r="D24950" s="2"/>
      <c r="G24950" s="2"/>
      <c r="J24950" s="2"/>
    </row>
    <row r="24951">
      <c r="D24951" s="2"/>
      <c r="G24951" s="2"/>
      <c r="J24951" s="2"/>
    </row>
    <row r="24952">
      <c r="D24952" s="2"/>
      <c r="G24952" s="2"/>
      <c r="J24952" s="2"/>
    </row>
    <row r="24953">
      <c r="D24953" s="2"/>
      <c r="G24953" s="2"/>
      <c r="J24953" s="2"/>
    </row>
    <row r="24954">
      <c r="D24954" s="2"/>
      <c r="G24954" s="2"/>
      <c r="J24954" s="2"/>
    </row>
    <row r="24955">
      <c r="D24955" s="2"/>
      <c r="G24955" s="2"/>
      <c r="J24955" s="2"/>
    </row>
    <row r="24956">
      <c r="D24956" s="2"/>
      <c r="G24956" s="2"/>
      <c r="J24956" s="2"/>
    </row>
    <row r="24957">
      <c r="D24957" s="2"/>
      <c r="G24957" s="2"/>
      <c r="J24957" s="2"/>
    </row>
    <row r="24958">
      <c r="D24958" s="2"/>
      <c r="G24958" s="2"/>
      <c r="J24958" s="2"/>
    </row>
    <row r="24959">
      <c r="D24959" s="2"/>
      <c r="G24959" s="2"/>
      <c r="J24959" s="2"/>
    </row>
    <row r="24960">
      <c r="D24960" s="2"/>
      <c r="G24960" s="2"/>
      <c r="J24960" s="2"/>
    </row>
    <row r="24961">
      <c r="D24961" s="2"/>
      <c r="G24961" s="2"/>
      <c r="J24961" s="2"/>
    </row>
    <row r="24962">
      <c r="D24962" s="2"/>
      <c r="G24962" s="2"/>
      <c r="J24962" s="2"/>
    </row>
    <row r="24963">
      <c r="D24963" s="2"/>
      <c r="G24963" s="2"/>
      <c r="J24963" s="2"/>
    </row>
    <row r="24964">
      <c r="D24964" s="2"/>
      <c r="G24964" s="2"/>
      <c r="J24964" s="2"/>
    </row>
    <row r="24965">
      <c r="D24965" s="2"/>
      <c r="G24965" s="2"/>
      <c r="J24965" s="2"/>
    </row>
    <row r="24966">
      <c r="D24966" s="2"/>
      <c r="G24966" s="2"/>
      <c r="J24966" s="2"/>
    </row>
    <row r="24967">
      <c r="D24967" s="2"/>
      <c r="G24967" s="2"/>
      <c r="J24967" s="2"/>
    </row>
    <row r="24968">
      <c r="D24968" s="2"/>
      <c r="G24968" s="2"/>
      <c r="J24968" s="2"/>
    </row>
    <row r="24969">
      <c r="D24969" s="2"/>
      <c r="G24969" s="2"/>
      <c r="J24969" s="2"/>
    </row>
    <row r="24970">
      <c r="D24970" s="2"/>
      <c r="G24970" s="2"/>
      <c r="J24970" s="2"/>
    </row>
    <row r="24971">
      <c r="D24971" s="2"/>
      <c r="G24971" s="2"/>
      <c r="J24971" s="2"/>
    </row>
    <row r="24972">
      <c r="D24972" s="2"/>
      <c r="G24972" s="2"/>
      <c r="J24972" s="2"/>
    </row>
    <row r="24973">
      <c r="D24973" s="2"/>
      <c r="G24973" s="2"/>
      <c r="J24973" s="2"/>
    </row>
    <row r="24974">
      <c r="D24974" s="2"/>
      <c r="G24974" s="2"/>
      <c r="J24974" s="2"/>
    </row>
    <row r="24975">
      <c r="D24975" s="2"/>
      <c r="G24975" s="2"/>
      <c r="J24975" s="2"/>
    </row>
    <row r="24976">
      <c r="D24976" s="2"/>
      <c r="G24976" s="2"/>
      <c r="J24976" s="2"/>
    </row>
    <row r="24977">
      <c r="D24977" s="2"/>
      <c r="G24977" s="2"/>
      <c r="J24977" s="2"/>
    </row>
    <row r="24978">
      <c r="D24978" s="2"/>
      <c r="G24978" s="2"/>
      <c r="J24978" s="2"/>
    </row>
    <row r="24979">
      <c r="D24979" s="2"/>
      <c r="G24979" s="2"/>
      <c r="J24979" s="2"/>
    </row>
    <row r="24980">
      <c r="D24980" s="2"/>
      <c r="G24980" s="2"/>
      <c r="J24980" s="2"/>
    </row>
    <row r="24981">
      <c r="D24981" s="2"/>
      <c r="G24981" s="2"/>
      <c r="J24981" s="2"/>
    </row>
    <row r="24982">
      <c r="D24982" s="2"/>
      <c r="G24982" s="2"/>
      <c r="J24982" s="2"/>
    </row>
    <row r="24983">
      <c r="D24983" s="2"/>
      <c r="G24983" s="2"/>
      <c r="J24983" s="2"/>
    </row>
    <row r="24984">
      <c r="D24984" s="2"/>
      <c r="G24984" s="2"/>
      <c r="J24984" s="2"/>
    </row>
    <row r="24985">
      <c r="D24985" s="2"/>
      <c r="G24985" s="2"/>
      <c r="J24985" s="2"/>
    </row>
    <row r="24986">
      <c r="D24986" s="2"/>
      <c r="G24986" s="2"/>
      <c r="J24986" s="2"/>
    </row>
    <row r="24987">
      <c r="D24987" s="2"/>
      <c r="G24987" s="2"/>
      <c r="J24987" s="2"/>
    </row>
    <row r="24988">
      <c r="D24988" s="2"/>
      <c r="G24988" s="2"/>
      <c r="J24988" s="2"/>
    </row>
    <row r="24989">
      <c r="D24989" s="2"/>
      <c r="G24989" s="2"/>
      <c r="J24989" s="2"/>
    </row>
    <row r="24990">
      <c r="D24990" s="2"/>
      <c r="G24990" s="2"/>
      <c r="J24990" s="2"/>
    </row>
    <row r="24991">
      <c r="D24991" s="2"/>
      <c r="G24991" s="2"/>
      <c r="J24991" s="2"/>
    </row>
    <row r="24992">
      <c r="D24992" s="2"/>
      <c r="G24992" s="2"/>
      <c r="J24992" s="2"/>
    </row>
    <row r="24993">
      <c r="D24993" s="2"/>
      <c r="G24993" s="2"/>
      <c r="J24993" s="2"/>
    </row>
    <row r="24994">
      <c r="D24994" s="2"/>
      <c r="G24994" s="2"/>
      <c r="J24994" s="2"/>
    </row>
    <row r="24995">
      <c r="D24995" s="2"/>
      <c r="G24995" s="2"/>
      <c r="J24995" s="2"/>
    </row>
    <row r="24996">
      <c r="D24996" s="2"/>
      <c r="G24996" s="2"/>
      <c r="J24996" s="2"/>
    </row>
    <row r="24997">
      <c r="D24997" s="2"/>
      <c r="G24997" s="2"/>
      <c r="J24997" s="2"/>
    </row>
    <row r="24998">
      <c r="D24998" s="2"/>
      <c r="G24998" s="2"/>
      <c r="J24998" s="2"/>
    </row>
    <row r="24999">
      <c r="D24999" s="2"/>
      <c r="G24999" s="2"/>
      <c r="J24999" s="2"/>
    </row>
    <row r="25000">
      <c r="D25000" s="2"/>
      <c r="G25000" s="2"/>
      <c r="J25000" s="2"/>
    </row>
    <row r="25001">
      <c r="D25001" s="2"/>
      <c r="G25001" s="2"/>
      <c r="J25001" s="2"/>
    </row>
    <row r="25002">
      <c r="D25002" s="2"/>
      <c r="G25002" s="2"/>
      <c r="J25002" s="2"/>
    </row>
    <row r="25003">
      <c r="D25003" s="2"/>
      <c r="G25003" s="2"/>
      <c r="J25003" s="2"/>
    </row>
    <row r="25004">
      <c r="D25004" s="2"/>
      <c r="G25004" s="2"/>
      <c r="J25004" s="2"/>
    </row>
    <row r="25005">
      <c r="D25005" s="2"/>
      <c r="G25005" s="2"/>
      <c r="J25005" s="2"/>
    </row>
    <row r="25006">
      <c r="D25006" s="2"/>
      <c r="G25006" s="2"/>
      <c r="J25006" s="2"/>
    </row>
    <row r="25007">
      <c r="D25007" s="2"/>
      <c r="G25007" s="2"/>
      <c r="J25007" s="2"/>
    </row>
    <row r="25008">
      <c r="D25008" s="2"/>
      <c r="G25008" s="2"/>
      <c r="J25008" s="2"/>
    </row>
    <row r="25009">
      <c r="D25009" s="2"/>
      <c r="G25009" s="2"/>
      <c r="J25009" s="2"/>
    </row>
    <row r="25010">
      <c r="D25010" s="2"/>
      <c r="G25010" s="2"/>
      <c r="J25010" s="2"/>
    </row>
    <row r="25011">
      <c r="D25011" s="2"/>
      <c r="G25011" s="2"/>
      <c r="J25011" s="2"/>
    </row>
    <row r="25012">
      <c r="D25012" s="2"/>
      <c r="G25012" s="2"/>
      <c r="J25012" s="2"/>
    </row>
    <row r="25013">
      <c r="D25013" s="2"/>
      <c r="G25013" s="2"/>
      <c r="J25013" s="2"/>
    </row>
    <row r="25014">
      <c r="D25014" s="2"/>
      <c r="G25014" s="2"/>
      <c r="J25014" s="2"/>
    </row>
    <row r="25015">
      <c r="D25015" s="2"/>
      <c r="G25015" s="2"/>
      <c r="J25015" s="2"/>
    </row>
    <row r="25016">
      <c r="D25016" s="2"/>
      <c r="G25016" s="2"/>
      <c r="J25016" s="2"/>
    </row>
    <row r="25017">
      <c r="D25017" s="2"/>
      <c r="G25017" s="2"/>
      <c r="J25017" s="2"/>
    </row>
    <row r="25018">
      <c r="D25018" s="2"/>
      <c r="G25018" s="2"/>
      <c r="J25018" s="2"/>
    </row>
    <row r="25019">
      <c r="D25019" s="2"/>
      <c r="G25019" s="2"/>
      <c r="J25019" s="2"/>
    </row>
    <row r="25020">
      <c r="D25020" s="2"/>
      <c r="G25020" s="2"/>
      <c r="J25020" s="2"/>
    </row>
    <row r="25021">
      <c r="D25021" s="2"/>
      <c r="G25021" s="2"/>
      <c r="J25021" s="2"/>
    </row>
    <row r="25022">
      <c r="D25022" s="2"/>
      <c r="G25022" s="2"/>
      <c r="J25022" s="2"/>
    </row>
    <row r="25023">
      <c r="D25023" s="2"/>
      <c r="G25023" s="2"/>
      <c r="J25023" s="2"/>
    </row>
    <row r="25024">
      <c r="D25024" s="2"/>
      <c r="G25024" s="2"/>
      <c r="J25024" s="2"/>
    </row>
    <row r="25025">
      <c r="D25025" s="2"/>
      <c r="G25025" s="2"/>
      <c r="J25025" s="2"/>
    </row>
    <row r="25026">
      <c r="D25026" s="2"/>
      <c r="G25026" s="2"/>
      <c r="J25026" s="2"/>
    </row>
    <row r="25027">
      <c r="D25027" s="2"/>
      <c r="G25027" s="2"/>
      <c r="J25027" s="2"/>
    </row>
    <row r="25028">
      <c r="D25028" s="2"/>
      <c r="G25028" s="2"/>
      <c r="J25028" s="2"/>
    </row>
    <row r="25029">
      <c r="D25029" s="2"/>
      <c r="G25029" s="2"/>
      <c r="J25029" s="2"/>
    </row>
    <row r="25030">
      <c r="D25030" s="2"/>
      <c r="G25030" s="2"/>
      <c r="J25030" s="2"/>
    </row>
    <row r="25031">
      <c r="D25031" s="2"/>
      <c r="G25031" s="2"/>
      <c r="J25031" s="2"/>
    </row>
    <row r="25032">
      <c r="D25032" s="2"/>
      <c r="G25032" s="2"/>
      <c r="J25032" s="2"/>
    </row>
    <row r="25033">
      <c r="D25033" s="2"/>
      <c r="G25033" s="2"/>
      <c r="J25033" s="2"/>
    </row>
    <row r="25034">
      <c r="D25034" s="2"/>
      <c r="G25034" s="2"/>
      <c r="J25034" s="2"/>
    </row>
    <row r="25035">
      <c r="D25035" s="2"/>
      <c r="G25035" s="2"/>
      <c r="J25035" s="2"/>
    </row>
    <row r="25036">
      <c r="D25036" s="2"/>
      <c r="G25036" s="2"/>
      <c r="J25036" s="2"/>
    </row>
    <row r="25037">
      <c r="D25037" s="2"/>
      <c r="G25037" s="2"/>
      <c r="J25037" s="2"/>
    </row>
    <row r="25038">
      <c r="D25038" s="2"/>
      <c r="G25038" s="2"/>
      <c r="J25038" s="2"/>
    </row>
    <row r="25039">
      <c r="D25039" s="2"/>
      <c r="G25039" s="2"/>
      <c r="J25039" s="2"/>
    </row>
    <row r="25040">
      <c r="D25040" s="2"/>
      <c r="G25040" s="2"/>
      <c r="J25040" s="2"/>
    </row>
    <row r="25041">
      <c r="D25041" s="2"/>
      <c r="G25041" s="2"/>
      <c r="J25041" s="2"/>
    </row>
    <row r="25042">
      <c r="D25042" s="2"/>
      <c r="G25042" s="2"/>
      <c r="J25042" s="2"/>
    </row>
    <row r="25043">
      <c r="D25043" s="2"/>
      <c r="G25043" s="2"/>
      <c r="J25043" s="2"/>
    </row>
    <row r="25044">
      <c r="D25044" s="2"/>
      <c r="G25044" s="2"/>
      <c r="J25044" s="2"/>
    </row>
    <row r="25045">
      <c r="D25045" s="2"/>
      <c r="G25045" s="2"/>
      <c r="J25045" s="2"/>
    </row>
    <row r="25046">
      <c r="D25046" s="2"/>
      <c r="G25046" s="2"/>
      <c r="J25046" s="2"/>
    </row>
    <row r="25047">
      <c r="D25047" s="2"/>
      <c r="G25047" s="2"/>
      <c r="J25047" s="2"/>
    </row>
    <row r="25048">
      <c r="D25048" s="2"/>
      <c r="G25048" s="2"/>
      <c r="J25048" s="2"/>
    </row>
    <row r="25049">
      <c r="D25049" s="2"/>
      <c r="G25049" s="2"/>
      <c r="J25049" s="2"/>
    </row>
    <row r="25050">
      <c r="D25050" s="2"/>
      <c r="G25050" s="2"/>
      <c r="J25050" s="2"/>
    </row>
    <row r="25051">
      <c r="D25051" s="2"/>
      <c r="G25051" s="2"/>
      <c r="J25051" s="2"/>
    </row>
    <row r="25052">
      <c r="D25052" s="2"/>
      <c r="G25052" s="2"/>
      <c r="J25052" s="2"/>
    </row>
    <row r="25053">
      <c r="D25053" s="2"/>
      <c r="G25053" s="2"/>
      <c r="J25053" s="2"/>
    </row>
    <row r="25054">
      <c r="D25054" s="2"/>
      <c r="G25054" s="2"/>
      <c r="J25054" s="2"/>
    </row>
    <row r="25055">
      <c r="D25055" s="2"/>
      <c r="G25055" s="2"/>
      <c r="J25055" s="2"/>
    </row>
    <row r="25056">
      <c r="D25056" s="2"/>
      <c r="G25056" s="2"/>
      <c r="J25056" s="2"/>
    </row>
    <row r="25057">
      <c r="D25057" s="2"/>
      <c r="G25057" s="2"/>
      <c r="J25057" s="2"/>
    </row>
    <row r="25058">
      <c r="D25058" s="2"/>
      <c r="G25058" s="2"/>
      <c r="J25058" s="2"/>
    </row>
    <row r="25059">
      <c r="D25059" s="2"/>
      <c r="G25059" s="2"/>
      <c r="J25059" s="2"/>
    </row>
    <row r="25060">
      <c r="D25060" s="2"/>
      <c r="G25060" s="2"/>
      <c r="J25060" s="2"/>
    </row>
    <row r="25061">
      <c r="D25061" s="2"/>
      <c r="G25061" s="2"/>
      <c r="J25061" s="2"/>
    </row>
    <row r="25062">
      <c r="D25062" s="2"/>
      <c r="G25062" s="2"/>
      <c r="J25062" s="2"/>
    </row>
    <row r="25063">
      <c r="D25063" s="2"/>
      <c r="G25063" s="2"/>
      <c r="J25063" s="2"/>
    </row>
    <row r="25064">
      <c r="D25064" s="2"/>
      <c r="G25064" s="2"/>
      <c r="J25064" s="2"/>
    </row>
    <row r="25065">
      <c r="D25065" s="2"/>
      <c r="G25065" s="2"/>
      <c r="J25065" s="2"/>
    </row>
    <row r="25066">
      <c r="D25066" s="2"/>
      <c r="G25066" s="2"/>
      <c r="J25066" s="2"/>
    </row>
    <row r="25067">
      <c r="D25067" s="2"/>
      <c r="G25067" s="2"/>
      <c r="J25067" s="2"/>
    </row>
    <row r="25068">
      <c r="D25068" s="2"/>
      <c r="G25068" s="2"/>
      <c r="J25068" s="2"/>
    </row>
    <row r="25069">
      <c r="D25069" s="2"/>
      <c r="G25069" s="2"/>
      <c r="J25069" s="2"/>
    </row>
    <row r="25070">
      <c r="D25070" s="2"/>
      <c r="G25070" s="2"/>
      <c r="J25070" s="2"/>
    </row>
    <row r="25071">
      <c r="D25071" s="2"/>
      <c r="G25071" s="2"/>
      <c r="J25071" s="2"/>
    </row>
    <row r="25072">
      <c r="D25072" s="2"/>
      <c r="G25072" s="2"/>
      <c r="J25072" s="2"/>
    </row>
    <row r="25073">
      <c r="D25073" s="2"/>
      <c r="G25073" s="2"/>
      <c r="J25073" s="2"/>
    </row>
    <row r="25074">
      <c r="D25074" s="2"/>
      <c r="G25074" s="2"/>
      <c r="J25074" s="2"/>
    </row>
    <row r="25075">
      <c r="D25075" s="2"/>
      <c r="G25075" s="2"/>
      <c r="J25075" s="2"/>
    </row>
    <row r="25076">
      <c r="D25076" s="2"/>
      <c r="G25076" s="2"/>
      <c r="J25076" s="2"/>
    </row>
    <row r="25077">
      <c r="D25077" s="2"/>
      <c r="G25077" s="2"/>
      <c r="J25077" s="2"/>
    </row>
    <row r="25078">
      <c r="D25078" s="2"/>
      <c r="G25078" s="2"/>
      <c r="J25078" s="2"/>
    </row>
    <row r="25079">
      <c r="D25079" s="2"/>
      <c r="G25079" s="2"/>
      <c r="J25079" s="2"/>
    </row>
    <row r="25080">
      <c r="D25080" s="2"/>
      <c r="G25080" s="2"/>
      <c r="J25080" s="2"/>
    </row>
    <row r="25081">
      <c r="D25081" s="2"/>
      <c r="G25081" s="2"/>
      <c r="J25081" s="2"/>
    </row>
    <row r="25082">
      <c r="D25082" s="2"/>
      <c r="G25082" s="2"/>
      <c r="J25082" s="2"/>
    </row>
    <row r="25083">
      <c r="D25083" s="2"/>
      <c r="G25083" s="2"/>
      <c r="J25083" s="2"/>
    </row>
    <row r="25084">
      <c r="D25084" s="2"/>
      <c r="G25084" s="2"/>
      <c r="J25084" s="2"/>
    </row>
    <row r="25085">
      <c r="D25085" s="2"/>
      <c r="G25085" s="2"/>
      <c r="J25085" s="2"/>
    </row>
    <row r="25086">
      <c r="D25086" s="2"/>
      <c r="G25086" s="2"/>
      <c r="J25086" s="2"/>
    </row>
    <row r="25087">
      <c r="D25087" s="2"/>
      <c r="G25087" s="2"/>
      <c r="J25087" s="2"/>
    </row>
    <row r="25088">
      <c r="D25088" s="2"/>
      <c r="G25088" s="2"/>
      <c r="J25088" s="2"/>
    </row>
    <row r="25089">
      <c r="D25089" s="2"/>
      <c r="G25089" s="2"/>
      <c r="J25089" s="2"/>
    </row>
    <row r="25090">
      <c r="D25090" s="2"/>
      <c r="G25090" s="2"/>
      <c r="J25090" s="2"/>
    </row>
    <row r="25091">
      <c r="D25091" s="2"/>
      <c r="G25091" s="2"/>
      <c r="J25091" s="2"/>
    </row>
    <row r="25092">
      <c r="D25092" s="2"/>
      <c r="G25092" s="2"/>
      <c r="J25092" s="2"/>
    </row>
    <row r="25093">
      <c r="D25093" s="2"/>
      <c r="G25093" s="2"/>
      <c r="J25093" s="2"/>
    </row>
    <row r="25094">
      <c r="D25094" s="2"/>
      <c r="G25094" s="2"/>
      <c r="J25094" s="2"/>
    </row>
    <row r="25095">
      <c r="D25095" s="2"/>
      <c r="G25095" s="2"/>
      <c r="J25095" s="2"/>
    </row>
    <row r="25096">
      <c r="D25096" s="2"/>
      <c r="G25096" s="2"/>
      <c r="J25096" s="2"/>
    </row>
    <row r="25097">
      <c r="D25097" s="2"/>
      <c r="G25097" s="2"/>
      <c r="J25097" s="2"/>
    </row>
    <row r="25098">
      <c r="D25098" s="2"/>
      <c r="G25098" s="2"/>
      <c r="J25098" s="2"/>
    </row>
    <row r="25099">
      <c r="D25099" s="2"/>
      <c r="G25099" s="2"/>
      <c r="J25099" s="2"/>
    </row>
    <row r="25100">
      <c r="D25100" s="2"/>
      <c r="G25100" s="2"/>
      <c r="J25100" s="2"/>
    </row>
    <row r="25101">
      <c r="D25101" s="2"/>
      <c r="G25101" s="2"/>
      <c r="J25101" s="2"/>
    </row>
    <row r="25102">
      <c r="D25102" s="2"/>
      <c r="G25102" s="2"/>
      <c r="J25102" s="2"/>
    </row>
    <row r="25103">
      <c r="D25103" s="2"/>
      <c r="G25103" s="2"/>
      <c r="J25103" s="2"/>
    </row>
    <row r="25104">
      <c r="D25104" s="2"/>
      <c r="G25104" s="2"/>
      <c r="J25104" s="2"/>
    </row>
    <row r="25105">
      <c r="D25105" s="2"/>
      <c r="G25105" s="2"/>
      <c r="J25105" s="2"/>
    </row>
    <row r="25106">
      <c r="D25106" s="2"/>
      <c r="G25106" s="2"/>
      <c r="J25106" s="2"/>
    </row>
    <row r="25107">
      <c r="D25107" s="2"/>
      <c r="G25107" s="2"/>
      <c r="J25107" s="2"/>
    </row>
    <row r="25108">
      <c r="D25108" s="2"/>
      <c r="G25108" s="2"/>
      <c r="J25108" s="2"/>
    </row>
    <row r="25109">
      <c r="D25109" s="2"/>
      <c r="G25109" s="2"/>
      <c r="J25109" s="2"/>
    </row>
    <row r="25110">
      <c r="D25110" s="2"/>
      <c r="G25110" s="2"/>
      <c r="J25110" s="2"/>
    </row>
    <row r="25111">
      <c r="D25111" s="2"/>
      <c r="G25111" s="2"/>
      <c r="J25111" s="2"/>
    </row>
    <row r="25112">
      <c r="D25112" s="2"/>
      <c r="G25112" s="2"/>
      <c r="J25112" s="2"/>
    </row>
    <row r="25113">
      <c r="D25113" s="2"/>
      <c r="G25113" s="2"/>
      <c r="J25113" s="2"/>
    </row>
    <row r="25114">
      <c r="D25114" s="2"/>
      <c r="G25114" s="2"/>
      <c r="J25114" s="2"/>
    </row>
    <row r="25115">
      <c r="D25115" s="2"/>
      <c r="G25115" s="2"/>
      <c r="J25115" s="2"/>
    </row>
    <row r="25116">
      <c r="D25116" s="2"/>
      <c r="G25116" s="2"/>
      <c r="J25116" s="2"/>
    </row>
    <row r="25117">
      <c r="D25117" s="2"/>
      <c r="G25117" s="2"/>
      <c r="J25117" s="2"/>
    </row>
    <row r="25118">
      <c r="D25118" s="2"/>
      <c r="G25118" s="2"/>
      <c r="J25118" s="2"/>
    </row>
    <row r="25119">
      <c r="D25119" s="2"/>
      <c r="G25119" s="2"/>
      <c r="J25119" s="2"/>
    </row>
    <row r="25120">
      <c r="D25120" s="2"/>
      <c r="G25120" s="2"/>
      <c r="J25120" s="2"/>
    </row>
    <row r="25121">
      <c r="D25121" s="2"/>
      <c r="G25121" s="2"/>
      <c r="J25121" s="2"/>
    </row>
    <row r="25122">
      <c r="D25122" s="2"/>
      <c r="G25122" s="2"/>
      <c r="J25122" s="2"/>
    </row>
    <row r="25123">
      <c r="D25123" s="2"/>
      <c r="G25123" s="2"/>
      <c r="J25123" s="2"/>
    </row>
    <row r="25124">
      <c r="D25124" s="2"/>
      <c r="G25124" s="2"/>
      <c r="J25124" s="2"/>
    </row>
    <row r="25125">
      <c r="D25125" s="2"/>
      <c r="G25125" s="2"/>
      <c r="J25125" s="2"/>
    </row>
    <row r="25126">
      <c r="D25126" s="2"/>
      <c r="G25126" s="2"/>
      <c r="J25126" s="2"/>
    </row>
    <row r="25127">
      <c r="D25127" s="2"/>
      <c r="G25127" s="2"/>
      <c r="J25127" s="2"/>
    </row>
    <row r="25128">
      <c r="D25128" s="2"/>
      <c r="G25128" s="2"/>
      <c r="J25128" s="2"/>
    </row>
    <row r="25129">
      <c r="D25129" s="2"/>
      <c r="G25129" s="2"/>
      <c r="J25129" s="2"/>
    </row>
    <row r="25130">
      <c r="D25130" s="2"/>
      <c r="G25130" s="2"/>
      <c r="J25130" s="2"/>
    </row>
    <row r="25131">
      <c r="D25131" s="2"/>
      <c r="G25131" s="2"/>
      <c r="J25131" s="2"/>
    </row>
    <row r="25132">
      <c r="D25132" s="2"/>
      <c r="G25132" s="2"/>
      <c r="J25132" s="2"/>
    </row>
    <row r="25133">
      <c r="D25133" s="2"/>
      <c r="G25133" s="2"/>
      <c r="J25133" s="2"/>
    </row>
    <row r="25134">
      <c r="D25134" s="2"/>
      <c r="G25134" s="2"/>
      <c r="J25134" s="2"/>
    </row>
    <row r="25135">
      <c r="D25135" s="2"/>
      <c r="G25135" s="2"/>
      <c r="J25135" s="2"/>
    </row>
    <row r="25136">
      <c r="D25136" s="2"/>
      <c r="G25136" s="2"/>
      <c r="J25136" s="2"/>
    </row>
    <row r="25137">
      <c r="D25137" s="2"/>
      <c r="G25137" s="2"/>
      <c r="J25137" s="2"/>
    </row>
    <row r="25138">
      <c r="D25138" s="2"/>
      <c r="G25138" s="2"/>
      <c r="J25138" s="2"/>
    </row>
    <row r="25139">
      <c r="D25139" s="2"/>
      <c r="G25139" s="2"/>
      <c r="J25139" s="2"/>
    </row>
    <row r="25140">
      <c r="D25140" s="2"/>
      <c r="G25140" s="2"/>
      <c r="J25140" s="2"/>
    </row>
    <row r="25141">
      <c r="D25141" s="2"/>
      <c r="G25141" s="2"/>
      <c r="J25141" s="2"/>
    </row>
    <row r="25142">
      <c r="D25142" s="2"/>
      <c r="G25142" s="2"/>
      <c r="J25142" s="2"/>
    </row>
    <row r="25143">
      <c r="D25143" s="2"/>
      <c r="G25143" s="2"/>
      <c r="J25143" s="2"/>
    </row>
    <row r="25144">
      <c r="D25144" s="2"/>
      <c r="G25144" s="2"/>
      <c r="J25144" s="2"/>
    </row>
    <row r="25145">
      <c r="D25145" s="2"/>
      <c r="G25145" s="2"/>
      <c r="J25145" s="2"/>
    </row>
    <row r="25146">
      <c r="D25146" s="2"/>
      <c r="G25146" s="2"/>
      <c r="J25146" s="2"/>
    </row>
    <row r="25147">
      <c r="D25147" s="2"/>
      <c r="G25147" s="2"/>
      <c r="J25147" s="2"/>
    </row>
    <row r="25148">
      <c r="D25148" s="2"/>
      <c r="G25148" s="2"/>
      <c r="J25148" s="2"/>
    </row>
    <row r="25149">
      <c r="D25149" s="2"/>
      <c r="G25149" s="2"/>
      <c r="J25149" s="2"/>
    </row>
    <row r="25150">
      <c r="D25150" s="2"/>
      <c r="G25150" s="2"/>
      <c r="J25150" s="2"/>
    </row>
    <row r="25151">
      <c r="D25151" s="2"/>
      <c r="G25151" s="2"/>
      <c r="J25151" s="2"/>
    </row>
    <row r="25152">
      <c r="D25152" s="2"/>
      <c r="G25152" s="2"/>
      <c r="J25152" s="2"/>
    </row>
    <row r="25153">
      <c r="D25153" s="2"/>
      <c r="G25153" s="2"/>
      <c r="J25153" s="2"/>
    </row>
    <row r="25154">
      <c r="D25154" s="2"/>
      <c r="G25154" s="2"/>
      <c r="J25154" s="2"/>
    </row>
    <row r="25155">
      <c r="D25155" s="2"/>
      <c r="G25155" s="2"/>
      <c r="J25155" s="2"/>
    </row>
    <row r="25156">
      <c r="D25156" s="2"/>
      <c r="G25156" s="2"/>
      <c r="J25156" s="2"/>
    </row>
    <row r="25157">
      <c r="D25157" s="2"/>
      <c r="G25157" s="2"/>
      <c r="J25157" s="2"/>
    </row>
    <row r="25158">
      <c r="D25158" s="2"/>
      <c r="G25158" s="2"/>
      <c r="J25158" s="2"/>
    </row>
    <row r="25159">
      <c r="D25159" s="2"/>
      <c r="G25159" s="2"/>
      <c r="J25159" s="2"/>
    </row>
    <row r="25160">
      <c r="D25160" s="2"/>
      <c r="G25160" s="2"/>
      <c r="J25160" s="2"/>
    </row>
    <row r="25161">
      <c r="D25161" s="2"/>
      <c r="G25161" s="2"/>
      <c r="J25161" s="2"/>
    </row>
    <row r="25162">
      <c r="D25162" s="2"/>
      <c r="G25162" s="2"/>
      <c r="J25162" s="2"/>
    </row>
    <row r="25163">
      <c r="D25163" s="2"/>
      <c r="G25163" s="2"/>
      <c r="J25163" s="2"/>
    </row>
    <row r="25164">
      <c r="D25164" s="2"/>
      <c r="G25164" s="2"/>
      <c r="J25164" s="2"/>
    </row>
    <row r="25165">
      <c r="D25165" s="2"/>
      <c r="G25165" s="2"/>
      <c r="J25165" s="2"/>
    </row>
    <row r="25166">
      <c r="D25166" s="2"/>
      <c r="G25166" s="2"/>
      <c r="J25166" s="2"/>
    </row>
    <row r="25167">
      <c r="D25167" s="2"/>
      <c r="G25167" s="2"/>
      <c r="J25167" s="2"/>
    </row>
    <row r="25168">
      <c r="D25168" s="2"/>
      <c r="G25168" s="2"/>
      <c r="J25168" s="2"/>
    </row>
    <row r="25169">
      <c r="D25169" s="2"/>
      <c r="G25169" s="2"/>
      <c r="J25169" s="2"/>
    </row>
    <row r="25170">
      <c r="D25170" s="2"/>
      <c r="G25170" s="2"/>
      <c r="J25170" s="2"/>
    </row>
    <row r="25171">
      <c r="D25171" s="2"/>
      <c r="G25171" s="2"/>
      <c r="J25171" s="2"/>
    </row>
    <row r="25172">
      <c r="D25172" s="2"/>
      <c r="G25172" s="2"/>
      <c r="J25172" s="2"/>
    </row>
    <row r="25173">
      <c r="D25173" s="2"/>
      <c r="G25173" s="2"/>
      <c r="J25173" s="2"/>
    </row>
    <row r="25174">
      <c r="D25174" s="2"/>
      <c r="G25174" s="2"/>
      <c r="J25174" s="2"/>
    </row>
    <row r="25175">
      <c r="D25175" s="2"/>
      <c r="G25175" s="2"/>
      <c r="J25175" s="2"/>
    </row>
    <row r="25176">
      <c r="D25176" s="2"/>
      <c r="G25176" s="2"/>
      <c r="J25176" s="2"/>
    </row>
    <row r="25177">
      <c r="D25177" s="2"/>
      <c r="G25177" s="2"/>
      <c r="J25177" s="2"/>
    </row>
    <row r="25178">
      <c r="D25178" s="2"/>
      <c r="G25178" s="2"/>
      <c r="J25178" s="2"/>
    </row>
    <row r="25179">
      <c r="D25179" s="2"/>
      <c r="G25179" s="2"/>
      <c r="J25179" s="2"/>
    </row>
    <row r="25180">
      <c r="D25180" s="2"/>
      <c r="G25180" s="2"/>
      <c r="J25180" s="2"/>
    </row>
    <row r="25181">
      <c r="D25181" s="2"/>
      <c r="G25181" s="2"/>
      <c r="J25181" s="2"/>
    </row>
    <row r="25182">
      <c r="D25182" s="2"/>
      <c r="G25182" s="2"/>
      <c r="J25182" s="2"/>
    </row>
    <row r="25183">
      <c r="D25183" s="2"/>
      <c r="G25183" s="2"/>
      <c r="J25183" s="2"/>
    </row>
    <row r="25184">
      <c r="D25184" s="2"/>
      <c r="G25184" s="2"/>
      <c r="J25184" s="2"/>
    </row>
    <row r="25185">
      <c r="D25185" s="2"/>
      <c r="G25185" s="2"/>
      <c r="J25185" s="2"/>
    </row>
    <row r="25186">
      <c r="D25186" s="2"/>
      <c r="G25186" s="2"/>
      <c r="J25186" s="2"/>
    </row>
    <row r="25187">
      <c r="D25187" s="2"/>
      <c r="G25187" s="2"/>
      <c r="J25187" s="2"/>
    </row>
    <row r="25188">
      <c r="D25188" s="2"/>
      <c r="G25188" s="2"/>
      <c r="J25188" s="2"/>
    </row>
    <row r="25189">
      <c r="D25189" s="2"/>
      <c r="G25189" s="2"/>
      <c r="J25189" s="2"/>
    </row>
    <row r="25190">
      <c r="D25190" s="2"/>
      <c r="G25190" s="2"/>
      <c r="J25190" s="2"/>
    </row>
    <row r="25191">
      <c r="D25191" s="2"/>
      <c r="G25191" s="2"/>
      <c r="J25191" s="2"/>
    </row>
    <row r="25192">
      <c r="D25192" s="2"/>
      <c r="G25192" s="2"/>
      <c r="J25192" s="2"/>
    </row>
    <row r="25193">
      <c r="D25193" s="2"/>
      <c r="G25193" s="2"/>
      <c r="J25193" s="2"/>
    </row>
    <row r="25194">
      <c r="D25194" s="2"/>
      <c r="G25194" s="2"/>
      <c r="J25194" s="2"/>
    </row>
    <row r="25195">
      <c r="D25195" s="2"/>
      <c r="G25195" s="2"/>
      <c r="J25195" s="2"/>
    </row>
    <row r="25196">
      <c r="D25196" s="2"/>
      <c r="G25196" s="2"/>
      <c r="J25196" s="2"/>
    </row>
    <row r="25197">
      <c r="D25197" s="2"/>
      <c r="G25197" s="2"/>
      <c r="J25197" s="2"/>
    </row>
    <row r="25198">
      <c r="D25198" s="2"/>
      <c r="G25198" s="2"/>
      <c r="J25198" s="2"/>
    </row>
    <row r="25199">
      <c r="D25199" s="2"/>
      <c r="G25199" s="2"/>
      <c r="J25199" s="2"/>
    </row>
    <row r="25200">
      <c r="D25200" s="2"/>
      <c r="G25200" s="2"/>
      <c r="J25200" s="2"/>
    </row>
    <row r="25201">
      <c r="D25201" s="2"/>
      <c r="G25201" s="2"/>
      <c r="J25201" s="2"/>
    </row>
    <row r="25202">
      <c r="D25202" s="2"/>
      <c r="G25202" s="2"/>
      <c r="J25202" s="2"/>
    </row>
    <row r="25203">
      <c r="D25203" s="2"/>
      <c r="G25203" s="2"/>
      <c r="J25203" s="2"/>
    </row>
    <row r="25204">
      <c r="D25204" s="2"/>
      <c r="G25204" s="2"/>
      <c r="J25204" s="2"/>
    </row>
    <row r="25205">
      <c r="D25205" s="2"/>
      <c r="G25205" s="2"/>
      <c r="J25205" s="2"/>
    </row>
    <row r="25206">
      <c r="D25206" s="2"/>
      <c r="G25206" s="2"/>
      <c r="J25206" s="2"/>
    </row>
    <row r="25207">
      <c r="D25207" s="2"/>
      <c r="G25207" s="2"/>
      <c r="J25207" s="2"/>
    </row>
    <row r="25208">
      <c r="D25208" s="2"/>
      <c r="G25208" s="2"/>
      <c r="J25208" s="2"/>
    </row>
    <row r="25209">
      <c r="D25209" s="2"/>
      <c r="G25209" s="2"/>
      <c r="J25209" s="2"/>
    </row>
    <row r="25210">
      <c r="D25210" s="2"/>
      <c r="G25210" s="2"/>
      <c r="J25210" s="2"/>
    </row>
    <row r="25211">
      <c r="D25211" s="2"/>
      <c r="G25211" s="2"/>
      <c r="J25211" s="2"/>
    </row>
    <row r="25212">
      <c r="D25212" s="2"/>
      <c r="G25212" s="2"/>
      <c r="J25212" s="2"/>
    </row>
    <row r="25213">
      <c r="D25213" s="2"/>
      <c r="G25213" s="2"/>
      <c r="J25213" s="2"/>
    </row>
    <row r="25214">
      <c r="D25214" s="2"/>
      <c r="G25214" s="2"/>
      <c r="J25214" s="2"/>
    </row>
    <row r="25215">
      <c r="D25215" s="2"/>
      <c r="G25215" s="2"/>
      <c r="J25215" s="2"/>
    </row>
    <row r="25216">
      <c r="D25216" s="2"/>
      <c r="G25216" s="2"/>
      <c r="J25216" s="2"/>
    </row>
    <row r="25217">
      <c r="D25217" s="2"/>
      <c r="G25217" s="2"/>
      <c r="J25217" s="2"/>
    </row>
    <row r="25218">
      <c r="D25218" s="2"/>
      <c r="G25218" s="2"/>
      <c r="J25218" s="2"/>
    </row>
    <row r="25219">
      <c r="D25219" s="2"/>
      <c r="G25219" s="2"/>
      <c r="J25219" s="2"/>
    </row>
    <row r="25220">
      <c r="D25220" s="2"/>
      <c r="G25220" s="2"/>
      <c r="J25220" s="2"/>
    </row>
    <row r="25221">
      <c r="D25221" s="2"/>
      <c r="G25221" s="2"/>
      <c r="J25221" s="2"/>
    </row>
    <row r="25222">
      <c r="D25222" s="2"/>
      <c r="G25222" s="2"/>
      <c r="J25222" s="2"/>
    </row>
    <row r="25223">
      <c r="D25223" s="2"/>
      <c r="G25223" s="2"/>
      <c r="J25223" s="2"/>
    </row>
    <row r="25224">
      <c r="D25224" s="2"/>
      <c r="G25224" s="2"/>
      <c r="J25224" s="2"/>
    </row>
    <row r="25225">
      <c r="D25225" s="2"/>
      <c r="G25225" s="2"/>
      <c r="J25225" s="2"/>
    </row>
    <row r="25226">
      <c r="D25226" s="2"/>
      <c r="G25226" s="2"/>
      <c r="J25226" s="2"/>
    </row>
    <row r="25227">
      <c r="D25227" s="2"/>
      <c r="G25227" s="2"/>
      <c r="J25227" s="2"/>
    </row>
    <row r="25228">
      <c r="D25228" s="2"/>
      <c r="G25228" s="2"/>
      <c r="J25228" s="2"/>
    </row>
    <row r="25229">
      <c r="D25229" s="2"/>
      <c r="G25229" s="2"/>
      <c r="J25229" s="2"/>
    </row>
    <row r="25230">
      <c r="D25230" s="2"/>
      <c r="G25230" s="2"/>
      <c r="J25230" s="2"/>
    </row>
    <row r="25231">
      <c r="D25231" s="2"/>
      <c r="G25231" s="2"/>
      <c r="J25231" s="2"/>
    </row>
    <row r="25232">
      <c r="D25232" s="2"/>
      <c r="G25232" s="2"/>
      <c r="J25232" s="2"/>
    </row>
    <row r="25233">
      <c r="D25233" s="2"/>
      <c r="G25233" s="2"/>
      <c r="J25233" s="2"/>
    </row>
    <row r="25234">
      <c r="D25234" s="2"/>
      <c r="G25234" s="2"/>
      <c r="J25234" s="2"/>
    </row>
    <row r="25235">
      <c r="D25235" s="2"/>
      <c r="G25235" s="2"/>
      <c r="J25235" s="2"/>
    </row>
    <row r="25236">
      <c r="D25236" s="2"/>
      <c r="G25236" s="2"/>
      <c r="J25236" s="2"/>
    </row>
    <row r="25237">
      <c r="D25237" s="2"/>
      <c r="G25237" s="2"/>
      <c r="J25237" s="2"/>
    </row>
    <row r="25238">
      <c r="D25238" s="2"/>
      <c r="G25238" s="2"/>
      <c r="J25238" s="2"/>
    </row>
    <row r="25239">
      <c r="D25239" s="2"/>
      <c r="G25239" s="2"/>
      <c r="J25239" s="2"/>
    </row>
    <row r="25240">
      <c r="D25240" s="2"/>
      <c r="G25240" s="2"/>
      <c r="J25240" s="2"/>
    </row>
    <row r="25241">
      <c r="D25241" s="2"/>
      <c r="G25241" s="2"/>
      <c r="J25241" s="2"/>
    </row>
    <row r="25242">
      <c r="D25242" s="2"/>
      <c r="G25242" s="2"/>
      <c r="J25242" s="2"/>
    </row>
    <row r="25243">
      <c r="D25243" s="2"/>
      <c r="G25243" s="2"/>
      <c r="J25243" s="2"/>
    </row>
    <row r="25244">
      <c r="D25244" s="2"/>
      <c r="G25244" s="2"/>
      <c r="J25244" s="2"/>
    </row>
    <row r="25245">
      <c r="D25245" s="2"/>
      <c r="G25245" s="2"/>
      <c r="J25245" s="2"/>
    </row>
    <row r="25246">
      <c r="D25246" s="2"/>
      <c r="G25246" s="2"/>
      <c r="J25246" s="2"/>
    </row>
    <row r="25247">
      <c r="D25247" s="2"/>
      <c r="G25247" s="2"/>
      <c r="J25247" s="2"/>
    </row>
    <row r="25248">
      <c r="D25248" s="2"/>
      <c r="G25248" s="2"/>
      <c r="J25248" s="2"/>
    </row>
    <row r="25249">
      <c r="D25249" s="2"/>
      <c r="G25249" s="2"/>
      <c r="J25249" s="2"/>
    </row>
    <row r="25250">
      <c r="D25250" s="2"/>
      <c r="G25250" s="2"/>
      <c r="J25250" s="2"/>
    </row>
    <row r="25251">
      <c r="D25251" s="2"/>
      <c r="G25251" s="2"/>
      <c r="J25251" s="2"/>
    </row>
    <row r="25252">
      <c r="D25252" s="2"/>
      <c r="G25252" s="2"/>
      <c r="J25252" s="2"/>
    </row>
    <row r="25253">
      <c r="D25253" s="2"/>
      <c r="G25253" s="2"/>
      <c r="J25253" s="2"/>
    </row>
    <row r="25254">
      <c r="D25254" s="2"/>
      <c r="G25254" s="2"/>
      <c r="J25254" s="2"/>
    </row>
    <row r="25255">
      <c r="D25255" s="2"/>
      <c r="G25255" s="2"/>
      <c r="J25255" s="2"/>
    </row>
    <row r="25256">
      <c r="D25256" s="2"/>
      <c r="G25256" s="2"/>
      <c r="J25256" s="2"/>
    </row>
    <row r="25257">
      <c r="D25257" s="2"/>
      <c r="G25257" s="2"/>
      <c r="J25257" s="2"/>
    </row>
    <row r="25258">
      <c r="D25258" s="2"/>
      <c r="G25258" s="2"/>
      <c r="J25258" s="2"/>
    </row>
    <row r="25259">
      <c r="D25259" s="2"/>
      <c r="G25259" s="2"/>
      <c r="J25259" s="2"/>
    </row>
    <row r="25260">
      <c r="D25260" s="2"/>
      <c r="G25260" s="2"/>
      <c r="J25260" s="2"/>
    </row>
    <row r="25261">
      <c r="D25261" s="2"/>
      <c r="G25261" s="2"/>
      <c r="J25261" s="2"/>
    </row>
    <row r="25262">
      <c r="D25262" s="2"/>
      <c r="G25262" s="2"/>
      <c r="J25262" s="2"/>
    </row>
    <row r="25263">
      <c r="D25263" s="2"/>
      <c r="G25263" s="2"/>
      <c r="J25263" s="2"/>
    </row>
    <row r="25264">
      <c r="D25264" s="2"/>
      <c r="G25264" s="2"/>
      <c r="J25264" s="2"/>
    </row>
    <row r="25265">
      <c r="D25265" s="2"/>
      <c r="G25265" s="2"/>
      <c r="J25265" s="2"/>
    </row>
    <row r="25266">
      <c r="D25266" s="2"/>
      <c r="G25266" s="2"/>
      <c r="J25266" s="2"/>
    </row>
    <row r="25267">
      <c r="D25267" s="2"/>
      <c r="G25267" s="2"/>
      <c r="J25267" s="2"/>
    </row>
    <row r="25268">
      <c r="D25268" s="2"/>
      <c r="G25268" s="2"/>
      <c r="J25268" s="2"/>
    </row>
    <row r="25269">
      <c r="D25269" s="2"/>
      <c r="G25269" s="2"/>
      <c r="J25269" s="2"/>
    </row>
    <row r="25270">
      <c r="D25270" s="2"/>
      <c r="G25270" s="2"/>
      <c r="J25270" s="2"/>
    </row>
    <row r="25271">
      <c r="D25271" s="2"/>
      <c r="G25271" s="2"/>
      <c r="J25271" s="2"/>
    </row>
    <row r="25272">
      <c r="D25272" s="2"/>
      <c r="G25272" s="2"/>
      <c r="J25272" s="2"/>
    </row>
    <row r="25273">
      <c r="D25273" s="2"/>
      <c r="G25273" s="2"/>
      <c r="J25273" s="2"/>
    </row>
    <row r="25274">
      <c r="D25274" s="2"/>
      <c r="G25274" s="2"/>
      <c r="J25274" s="2"/>
    </row>
    <row r="25275">
      <c r="D25275" s="2"/>
      <c r="G25275" s="2"/>
      <c r="J25275" s="2"/>
    </row>
    <row r="25276">
      <c r="D25276" s="2"/>
      <c r="G25276" s="2"/>
      <c r="J25276" s="2"/>
    </row>
    <row r="25277">
      <c r="D25277" s="2"/>
      <c r="G25277" s="2"/>
      <c r="J25277" s="2"/>
    </row>
    <row r="25278">
      <c r="D25278" s="2"/>
      <c r="G25278" s="2"/>
      <c r="J25278" s="2"/>
    </row>
    <row r="25279">
      <c r="D25279" s="2"/>
      <c r="G25279" s="2"/>
      <c r="J25279" s="2"/>
    </row>
    <row r="25280">
      <c r="D25280" s="2"/>
      <c r="G25280" s="2"/>
      <c r="J25280" s="2"/>
    </row>
    <row r="25281">
      <c r="D25281" s="2"/>
      <c r="G25281" s="2"/>
      <c r="J25281" s="2"/>
    </row>
    <row r="25282">
      <c r="D25282" s="2"/>
      <c r="G25282" s="2"/>
      <c r="J25282" s="2"/>
    </row>
    <row r="25283">
      <c r="D25283" s="2"/>
      <c r="G25283" s="2"/>
      <c r="J25283" s="2"/>
    </row>
    <row r="25284">
      <c r="D25284" s="2"/>
      <c r="G25284" s="2"/>
      <c r="J25284" s="2"/>
    </row>
    <row r="25285">
      <c r="D25285" s="2"/>
      <c r="G25285" s="2"/>
      <c r="J25285" s="2"/>
    </row>
    <row r="25286">
      <c r="D25286" s="2"/>
      <c r="G25286" s="2"/>
      <c r="J25286" s="2"/>
    </row>
    <row r="25287">
      <c r="D25287" s="2"/>
      <c r="G25287" s="2"/>
      <c r="J25287" s="2"/>
    </row>
    <row r="25288">
      <c r="D25288" s="2"/>
      <c r="G25288" s="2"/>
      <c r="J25288" s="2"/>
    </row>
    <row r="25289">
      <c r="D25289" s="2"/>
      <c r="G25289" s="2"/>
      <c r="J25289" s="2"/>
    </row>
    <row r="25290">
      <c r="D25290" s="2"/>
      <c r="G25290" s="2"/>
      <c r="J25290" s="2"/>
    </row>
    <row r="25291">
      <c r="D25291" s="2"/>
      <c r="G25291" s="2"/>
      <c r="J25291" s="2"/>
    </row>
    <row r="25292">
      <c r="D25292" s="2"/>
      <c r="G25292" s="2"/>
      <c r="J25292" s="2"/>
    </row>
    <row r="25293">
      <c r="D25293" s="2"/>
      <c r="G25293" s="2"/>
      <c r="J25293" s="2"/>
    </row>
    <row r="25294">
      <c r="D25294" s="2"/>
      <c r="G25294" s="2"/>
      <c r="J25294" s="2"/>
    </row>
    <row r="25295">
      <c r="D25295" s="2"/>
      <c r="G25295" s="2"/>
      <c r="J25295" s="2"/>
    </row>
    <row r="25296">
      <c r="D25296" s="2"/>
      <c r="G25296" s="2"/>
      <c r="J25296" s="2"/>
    </row>
    <row r="25297">
      <c r="D25297" s="2"/>
      <c r="G25297" s="2"/>
      <c r="J25297" s="2"/>
    </row>
    <row r="25298">
      <c r="D25298" s="2"/>
      <c r="G25298" s="2"/>
      <c r="J25298" s="2"/>
    </row>
    <row r="25299">
      <c r="D25299" s="2"/>
      <c r="G25299" s="2"/>
      <c r="J25299" s="2"/>
    </row>
    <row r="25300">
      <c r="D25300" s="2"/>
      <c r="G25300" s="2"/>
      <c r="J25300" s="2"/>
    </row>
    <row r="25301">
      <c r="D25301" s="2"/>
      <c r="G25301" s="2"/>
      <c r="J25301" s="2"/>
    </row>
    <row r="25302">
      <c r="D25302" s="2"/>
      <c r="G25302" s="2"/>
      <c r="J25302" s="2"/>
    </row>
    <row r="25303">
      <c r="D25303" s="2"/>
      <c r="G25303" s="2"/>
      <c r="J25303" s="2"/>
    </row>
    <row r="25304">
      <c r="D25304" s="2"/>
      <c r="G25304" s="2"/>
      <c r="J25304" s="2"/>
    </row>
    <row r="25305">
      <c r="D25305" s="2"/>
      <c r="G25305" s="2"/>
      <c r="J25305" s="2"/>
    </row>
    <row r="25306">
      <c r="D25306" s="2"/>
      <c r="G25306" s="2"/>
      <c r="J25306" s="2"/>
    </row>
    <row r="25307">
      <c r="D25307" s="2"/>
      <c r="G25307" s="2"/>
      <c r="J25307" s="2"/>
    </row>
    <row r="25308">
      <c r="D25308" s="2"/>
      <c r="G25308" s="2"/>
      <c r="J25308" s="2"/>
    </row>
    <row r="25309">
      <c r="D25309" s="2"/>
      <c r="G25309" s="2"/>
      <c r="J25309" s="2"/>
    </row>
    <row r="25310">
      <c r="D25310" s="2"/>
      <c r="G25310" s="2"/>
      <c r="J25310" s="2"/>
    </row>
    <row r="25311">
      <c r="D25311" s="2"/>
      <c r="G25311" s="2"/>
      <c r="J25311" s="2"/>
    </row>
    <row r="25312">
      <c r="D25312" s="2"/>
      <c r="G25312" s="2"/>
      <c r="J25312" s="2"/>
    </row>
    <row r="25313">
      <c r="D25313" s="2"/>
      <c r="G25313" s="2"/>
      <c r="J25313" s="2"/>
    </row>
    <row r="25314">
      <c r="D25314" s="2"/>
      <c r="G25314" s="2"/>
      <c r="J25314" s="2"/>
    </row>
    <row r="25315">
      <c r="D25315" s="2"/>
      <c r="G25315" s="2"/>
      <c r="J25315" s="2"/>
    </row>
    <row r="25316">
      <c r="D25316" s="2"/>
      <c r="G25316" s="2"/>
      <c r="J25316" s="2"/>
    </row>
    <row r="25317">
      <c r="D25317" s="2"/>
      <c r="G25317" s="2"/>
      <c r="J25317" s="2"/>
    </row>
    <row r="25318">
      <c r="D25318" s="2"/>
      <c r="G25318" s="2"/>
      <c r="J25318" s="2"/>
    </row>
    <row r="25319">
      <c r="D25319" s="2"/>
      <c r="G25319" s="2"/>
      <c r="J25319" s="2"/>
    </row>
    <row r="25320">
      <c r="D25320" s="2"/>
      <c r="G25320" s="2"/>
      <c r="J25320" s="2"/>
    </row>
    <row r="25321">
      <c r="D25321" s="2"/>
      <c r="G25321" s="2"/>
      <c r="J25321" s="2"/>
    </row>
    <row r="25322">
      <c r="D25322" s="2"/>
      <c r="G25322" s="2"/>
      <c r="J25322" s="2"/>
    </row>
    <row r="25323">
      <c r="D25323" s="2"/>
      <c r="G25323" s="2"/>
      <c r="J25323" s="2"/>
    </row>
    <row r="25324">
      <c r="D25324" s="2"/>
      <c r="G25324" s="2"/>
      <c r="J25324" s="2"/>
    </row>
    <row r="25325">
      <c r="D25325" s="2"/>
      <c r="G25325" s="2"/>
      <c r="J25325" s="2"/>
    </row>
    <row r="25326">
      <c r="D25326" s="2"/>
      <c r="G25326" s="2"/>
      <c r="J25326" s="2"/>
    </row>
    <row r="25327">
      <c r="D25327" s="2"/>
      <c r="G25327" s="2"/>
      <c r="J25327" s="2"/>
    </row>
    <row r="25328">
      <c r="D25328" s="2"/>
      <c r="G25328" s="2"/>
      <c r="J25328" s="2"/>
    </row>
    <row r="25329">
      <c r="D25329" s="2"/>
      <c r="G25329" s="2"/>
      <c r="J25329" s="2"/>
    </row>
    <row r="25330">
      <c r="D25330" s="2"/>
      <c r="G25330" s="2"/>
      <c r="J25330" s="2"/>
    </row>
    <row r="25331">
      <c r="D25331" s="2"/>
      <c r="G25331" s="2"/>
      <c r="J25331" s="2"/>
    </row>
    <row r="25332">
      <c r="D25332" s="2"/>
      <c r="G25332" s="2"/>
      <c r="J25332" s="2"/>
    </row>
    <row r="25333">
      <c r="D25333" s="2"/>
      <c r="G25333" s="2"/>
      <c r="J25333" s="2"/>
    </row>
    <row r="25334">
      <c r="D25334" s="2"/>
      <c r="G25334" s="2"/>
      <c r="J25334" s="2"/>
    </row>
    <row r="25335">
      <c r="D25335" s="2"/>
      <c r="G25335" s="2"/>
      <c r="J25335" s="2"/>
    </row>
    <row r="25336">
      <c r="D25336" s="2"/>
      <c r="G25336" s="2"/>
      <c r="J25336" s="2"/>
    </row>
    <row r="25337">
      <c r="D25337" s="2"/>
      <c r="G25337" s="2"/>
      <c r="J25337" s="2"/>
    </row>
    <row r="25338">
      <c r="D25338" s="2"/>
      <c r="G25338" s="2"/>
      <c r="J25338" s="2"/>
    </row>
    <row r="25339">
      <c r="D25339" s="2"/>
      <c r="G25339" s="2"/>
      <c r="J25339" s="2"/>
    </row>
    <row r="25340">
      <c r="D25340" s="2"/>
      <c r="G25340" s="2"/>
      <c r="J25340" s="2"/>
    </row>
    <row r="25341">
      <c r="D25341" s="2"/>
      <c r="G25341" s="2"/>
      <c r="J25341" s="2"/>
    </row>
    <row r="25342">
      <c r="D25342" s="2"/>
      <c r="G25342" s="2"/>
      <c r="J25342" s="2"/>
    </row>
    <row r="25343">
      <c r="D25343" s="2"/>
      <c r="G25343" s="2"/>
      <c r="J25343" s="2"/>
    </row>
    <row r="25344">
      <c r="D25344" s="2"/>
      <c r="G25344" s="2"/>
      <c r="J25344" s="2"/>
    </row>
    <row r="25345">
      <c r="D25345" s="2"/>
      <c r="G25345" s="2"/>
      <c r="J25345" s="2"/>
    </row>
    <row r="25346">
      <c r="D25346" s="2"/>
      <c r="G25346" s="2"/>
      <c r="J25346" s="2"/>
    </row>
    <row r="25347">
      <c r="D25347" s="2"/>
      <c r="G25347" s="2"/>
      <c r="J25347" s="2"/>
    </row>
    <row r="25348">
      <c r="D25348" s="2"/>
      <c r="G25348" s="2"/>
      <c r="J25348" s="2"/>
    </row>
    <row r="25349">
      <c r="D25349" s="2"/>
      <c r="G25349" s="2"/>
      <c r="J25349" s="2"/>
    </row>
    <row r="25350">
      <c r="D25350" s="2"/>
      <c r="G25350" s="2"/>
      <c r="J25350" s="2"/>
    </row>
    <row r="25351">
      <c r="D25351" s="2"/>
      <c r="G25351" s="2"/>
      <c r="J25351" s="2"/>
    </row>
    <row r="25352">
      <c r="D25352" s="2"/>
      <c r="G25352" s="2"/>
      <c r="J25352" s="2"/>
    </row>
    <row r="25353">
      <c r="D25353" s="2"/>
      <c r="G25353" s="2"/>
      <c r="J25353" s="2"/>
    </row>
    <row r="25354">
      <c r="D25354" s="2"/>
      <c r="G25354" s="2"/>
      <c r="J25354" s="2"/>
    </row>
    <row r="25355">
      <c r="D25355" s="2"/>
      <c r="G25355" s="2"/>
      <c r="J25355" s="2"/>
    </row>
    <row r="25356">
      <c r="D25356" s="2"/>
      <c r="G25356" s="2"/>
      <c r="J25356" s="2"/>
    </row>
    <row r="25357">
      <c r="D25357" s="2"/>
      <c r="G25357" s="2"/>
      <c r="J25357" s="2"/>
    </row>
    <row r="25358">
      <c r="D25358" s="2"/>
      <c r="G25358" s="2"/>
      <c r="J25358" s="2"/>
    </row>
    <row r="25359">
      <c r="D25359" s="2"/>
      <c r="G25359" s="2"/>
      <c r="J25359" s="2"/>
    </row>
    <row r="25360">
      <c r="D25360" s="2"/>
      <c r="G25360" s="2"/>
      <c r="J25360" s="2"/>
    </row>
    <row r="25361">
      <c r="D25361" s="2"/>
      <c r="G25361" s="2"/>
      <c r="J25361" s="2"/>
    </row>
    <row r="25362">
      <c r="D25362" s="2"/>
      <c r="G25362" s="2"/>
      <c r="J25362" s="2"/>
    </row>
    <row r="25363">
      <c r="D25363" s="2"/>
      <c r="G25363" s="2"/>
      <c r="J25363" s="2"/>
    </row>
    <row r="25364">
      <c r="D25364" s="2"/>
      <c r="G25364" s="2"/>
      <c r="J25364" s="2"/>
    </row>
    <row r="25365">
      <c r="D25365" s="2"/>
      <c r="G25365" s="2"/>
      <c r="J25365" s="2"/>
    </row>
    <row r="25366">
      <c r="D25366" s="2"/>
      <c r="G25366" s="2"/>
      <c r="J25366" s="2"/>
    </row>
    <row r="25367">
      <c r="D25367" s="2"/>
      <c r="G25367" s="2"/>
      <c r="J25367" s="2"/>
    </row>
    <row r="25368">
      <c r="D25368" s="2"/>
      <c r="G25368" s="2"/>
      <c r="J25368" s="2"/>
    </row>
    <row r="25369">
      <c r="D25369" s="2"/>
      <c r="G25369" s="2"/>
      <c r="J25369" s="2"/>
    </row>
    <row r="25370">
      <c r="D25370" s="2"/>
      <c r="G25370" s="2"/>
      <c r="J25370" s="2"/>
    </row>
    <row r="25371">
      <c r="D25371" s="2"/>
      <c r="G25371" s="2"/>
      <c r="J25371" s="2"/>
    </row>
    <row r="25372">
      <c r="D25372" s="2"/>
      <c r="G25372" s="2"/>
      <c r="J25372" s="2"/>
    </row>
    <row r="25373">
      <c r="D25373" s="2"/>
      <c r="G25373" s="2"/>
      <c r="J25373" s="2"/>
    </row>
    <row r="25374">
      <c r="D25374" s="2"/>
      <c r="G25374" s="2"/>
      <c r="J25374" s="2"/>
    </row>
    <row r="25375">
      <c r="D25375" s="2"/>
      <c r="G25375" s="2"/>
      <c r="J25375" s="2"/>
    </row>
    <row r="25376">
      <c r="D25376" s="2"/>
      <c r="G25376" s="2"/>
      <c r="J25376" s="2"/>
    </row>
    <row r="25377">
      <c r="D25377" s="2"/>
      <c r="G25377" s="2"/>
      <c r="J25377" s="2"/>
    </row>
    <row r="25378">
      <c r="D25378" s="2"/>
      <c r="G25378" s="2"/>
      <c r="J25378" s="2"/>
    </row>
    <row r="25379">
      <c r="D25379" s="2"/>
      <c r="G25379" s="2"/>
      <c r="J25379" s="2"/>
    </row>
    <row r="25380">
      <c r="D25380" s="2"/>
      <c r="G25380" s="2"/>
      <c r="J25380" s="2"/>
    </row>
    <row r="25381">
      <c r="D25381" s="2"/>
      <c r="G25381" s="2"/>
      <c r="J25381" s="2"/>
    </row>
    <row r="25382">
      <c r="D25382" s="2"/>
      <c r="G25382" s="2"/>
      <c r="J25382" s="2"/>
    </row>
    <row r="25383">
      <c r="D25383" s="2"/>
      <c r="G25383" s="2"/>
      <c r="J25383" s="2"/>
    </row>
    <row r="25384">
      <c r="D25384" s="2"/>
      <c r="G25384" s="2"/>
      <c r="J25384" s="2"/>
    </row>
    <row r="25385">
      <c r="D25385" s="2"/>
      <c r="G25385" s="2"/>
      <c r="J25385" s="2"/>
    </row>
    <row r="25386">
      <c r="D25386" s="2"/>
      <c r="G25386" s="2"/>
      <c r="J25386" s="2"/>
    </row>
    <row r="25387">
      <c r="D25387" s="2"/>
      <c r="G25387" s="2"/>
      <c r="J25387" s="2"/>
    </row>
    <row r="25388">
      <c r="D25388" s="2"/>
      <c r="G25388" s="2"/>
      <c r="J25388" s="2"/>
    </row>
    <row r="25389">
      <c r="D25389" s="2"/>
      <c r="G25389" s="2"/>
      <c r="J25389" s="2"/>
    </row>
    <row r="25390">
      <c r="D25390" s="2"/>
      <c r="G25390" s="2"/>
      <c r="J25390" s="2"/>
    </row>
    <row r="25391">
      <c r="D25391" s="2"/>
      <c r="G25391" s="2"/>
      <c r="J25391" s="2"/>
    </row>
    <row r="25392">
      <c r="D25392" s="2"/>
      <c r="G25392" s="2"/>
      <c r="J25392" s="2"/>
    </row>
    <row r="25393">
      <c r="D25393" s="2"/>
      <c r="G25393" s="2"/>
      <c r="J25393" s="2"/>
    </row>
    <row r="25394">
      <c r="D25394" s="2"/>
      <c r="G25394" s="2"/>
      <c r="J25394" s="2"/>
    </row>
    <row r="25395">
      <c r="D25395" s="2"/>
      <c r="G25395" s="2"/>
      <c r="J25395" s="2"/>
    </row>
    <row r="25396">
      <c r="D25396" s="2"/>
      <c r="G25396" s="2"/>
      <c r="J25396" s="2"/>
    </row>
    <row r="25397">
      <c r="D25397" s="2"/>
      <c r="G25397" s="2"/>
      <c r="J25397" s="2"/>
    </row>
    <row r="25398">
      <c r="D25398" s="2"/>
      <c r="G25398" s="2"/>
      <c r="J25398" s="2"/>
    </row>
    <row r="25399">
      <c r="D25399" s="2"/>
      <c r="G25399" s="2"/>
      <c r="J25399" s="2"/>
    </row>
    <row r="25400">
      <c r="D25400" s="2"/>
      <c r="G25400" s="2"/>
      <c r="J25400" s="2"/>
    </row>
    <row r="25401">
      <c r="D25401" s="2"/>
      <c r="G25401" s="2"/>
      <c r="J25401" s="2"/>
    </row>
    <row r="25402">
      <c r="D25402" s="2"/>
      <c r="G25402" s="2"/>
      <c r="J25402" s="2"/>
    </row>
    <row r="25403">
      <c r="D25403" s="2"/>
      <c r="G25403" s="2"/>
      <c r="J25403" s="2"/>
    </row>
    <row r="25404">
      <c r="D25404" s="2"/>
      <c r="G25404" s="2"/>
      <c r="J25404" s="2"/>
    </row>
    <row r="25405">
      <c r="D25405" s="2"/>
      <c r="G25405" s="2"/>
      <c r="J25405" s="2"/>
    </row>
    <row r="25406">
      <c r="D25406" s="2"/>
      <c r="G25406" s="2"/>
      <c r="J25406" s="2"/>
    </row>
    <row r="25407">
      <c r="D25407" s="2"/>
      <c r="G25407" s="2"/>
      <c r="J25407" s="2"/>
    </row>
    <row r="25408">
      <c r="D25408" s="2"/>
      <c r="G25408" s="2"/>
      <c r="J25408" s="2"/>
    </row>
    <row r="25409">
      <c r="D25409" s="2"/>
      <c r="G25409" s="2"/>
      <c r="J25409" s="2"/>
    </row>
    <row r="25410">
      <c r="D25410" s="2"/>
      <c r="G25410" s="2"/>
      <c r="J25410" s="2"/>
    </row>
    <row r="25411">
      <c r="D25411" s="2"/>
      <c r="G25411" s="2"/>
      <c r="J25411" s="2"/>
    </row>
    <row r="25412">
      <c r="D25412" s="2"/>
      <c r="G25412" s="2"/>
      <c r="J25412" s="2"/>
    </row>
    <row r="25413">
      <c r="D25413" s="2"/>
      <c r="G25413" s="2"/>
      <c r="J25413" s="2"/>
    </row>
    <row r="25414">
      <c r="D25414" s="2"/>
      <c r="G25414" s="2"/>
      <c r="J25414" s="2"/>
    </row>
    <row r="25415">
      <c r="D25415" s="2"/>
      <c r="G25415" s="2"/>
      <c r="J25415" s="2"/>
    </row>
    <row r="25416">
      <c r="D25416" s="2"/>
      <c r="G25416" s="2"/>
      <c r="J25416" s="2"/>
    </row>
    <row r="25417">
      <c r="D25417" s="2"/>
      <c r="G25417" s="2"/>
      <c r="J25417" s="2"/>
    </row>
    <row r="25418">
      <c r="D25418" s="2"/>
      <c r="G25418" s="2"/>
      <c r="J25418" s="2"/>
    </row>
    <row r="25419">
      <c r="D25419" s="2"/>
      <c r="G25419" s="2"/>
      <c r="J25419" s="2"/>
    </row>
    <row r="25420">
      <c r="D25420" s="2"/>
      <c r="G25420" s="2"/>
      <c r="J25420" s="2"/>
    </row>
    <row r="25421">
      <c r="D25421" s="2"/>
      <c r="G25421" s="2"/>
      <c r="J25421" s="2"/>
    </row>
    <row r="25422">
      <c r="D25422" s="2"/>
      <c r="G25422" s="2"/>
      <c r="J25422" s="2"/>
    </row>
    <row r="25423">
      <c r="D25423" s="2"/>
      <c r="G25423" s="2"/>
      <c r="J25423" s="2"/>
    </row>
    <row r="25424">
      <c r="D25424" s="2"/>
      <c r="G25424" s="2"/>
      <c r="J25424" s="2"/>
    </row>
    <row r="25425">
      <c r="D25425" s="2"/>
      <c r="G25425" s="2"/>
      <c r="J25425" s="2"/>
    </row>
    <row r="25426">
      <c r="D25426" s="2"/>
      <c r="G25426" s="2"/>
      <c r="J25426" s="2"/>
    </row>
    <row r="25427">
      <c r="D25427" s="2"/>
      <c r="G25427" s="2"/>
      <c r="J25427" s="2"/>
    </row>
    <row r="25428">
      <c r="D25428" s="2"/>
      <c r="G25428" s="2"/>
      <c r="J25428" s="2"/>
    </row>
    <row r="25429">
      <c r="D25429" s="2"/>
      <c r="G25429" s="2"/>
      <c r="J25429" s="2"/>
    </row>
    <row r="25430">
      <c r="D25430" s="2"/>
      <c r="G25430" s="2"/>
      <c r="J25430" s="2"/>
    </row>
    <row r="25431">
      <c r="D25431" s="2"/>
      <c r="G25431" s="2"/>
      <c r="J25431" s="2"/>
    </row>
    <row r="25432">
      <c r="D25432" s="2"/>
      <c r="G25432" s="2"/>
      <c r="J25432" s="2"/>
    </row>
    <row r="25433">
      <c r="D25433" s="2"/>
      <c r="G25433" s="2"/>
      <c r="J25433" s="2"/>
    </row>
    <row r="25434">
      <c r="D25434" s="2"/>
      <c r="G25434" s="2"/>
      <c r="J25434" s="2"/>
    </row>
    <row r="25435">
      <c r="D25435" s="2"/>
      <c r="G25435" s="2"/>
      <c r="J25435" s="2"/>
    </row>
    <row r="25436">
      <c r="D25436" s="2"/>
      <c r="G25436" s="2"/>
      <c r="J25436" s="2"/>
    </row>
    <row r="25437">
      <c r="D25437" s="2"/>
      <c r="G25437" s="2"/>
      <c r="J25437" s="2"/>
    </row>
    <row r="25438">
      <c r="D25438" s="2"/>
      <c r="G25438" s="2"/>
      <c r="J25438" s="2"/>
    </row>
    <row r="25439">
      <c r="D25439" s="2"/>
      <c r="G25439" s="2"/>
      <c r="J25439" s="2"/>
    </row>
    <row r="25440">
      <c r="D25440" s="2"/>
      <c r="G25440" s="2"/>
      <c r="J25440" s="2"/>
    </row>
    <row r="25441">
      <c r="D25441" s="2"/>
      <c r="G25441" s="2"/>
      <c r="J25441" s="2"/>
    </row>
    <row r="25442">
      <c r="D25442" s="2"/>
      <c r="G25442" s="2"/>
      <c r="J25442" s="2"/>
    </row>
    <row r="25443">
      <c r="D25443" s="2"/>
      <c r="G25443" s="2"/>
      <c r="J25443" s="2"/>
    </row>
    <row r="25444">
      <c r="D25444" s="2"/>
      <c r="G25444" s="2"/>
      <c r="J25444" s="2"/>
    </row>
    <row r="25445">
      <c r="D25445" s="2"/>
      <c r="G25445" s="2"/>
      <c r="J25445" s="2"/>
    </row>
    <row r="25446">
      <c r="D25446" s="2"/>
      <c r="G25446" s="2"/>
      <c r="J25446" s="2"/>
    </row>
    <row r="25447">
      <c r="D25447" s="2"/>
      <c r="G25447" s="2"/>
      <c r="J25447" s="2"/>
    </row>
    <row r="25448">
      <c r="D25448" s="2"/>
      <c r="G25448" s="2"/>
      <c r="J25448" s="2"/>
    </row>
    <row r="25449">
      <c r="D25449" s="2"/>
      <c r="G25449" s="2"/>
      <c r="J25449" s="2"/>
    </row>
    <row r="25450">
      <c r="D25450" s="2"/>
      <c r="G25450" s="2"/>
      <c r="J25450" s="2"/>
    </row>
    <row r="25451">
      <c r="D25451" s="2"/>
      <c r="G25451" s="2"/>
      <c r="J25451" s="2"/>
    </row>
    <row r="25452">
      <c r="D25452" s="2"/>
      <c r="G25452" s="2"/>
      <c r="J25452" s="2"/>
    </row>
    <row r="25453">
      <c r="D25453" s="2"/>
      <c r="G25453" s="2"/>
      <c r="J25453" s="2"/>
    </row>
    <row r="25454">
      <c r="D25454" s="2"/>
      <c r="G25454" s="2"/>
      <c r="J25454" s="2"/>
    </row>
    <row r="25455">
      <c r="D25455" s="2"/>
      <c r="G25455" s="2"/>
      <c r="J25455" s="2"/>
    </row>
    <row r="25456">
      <c r="D25456" s="2"/>
      <c r="G25456" s="2"/>
      <c r="J25456" s="2"/>
    </row>
    <row r="25457">
      <c r="D25457" s="2"/>
      <c r="G25457" s="2"/>
      <c r="J25457" s="2"/>
    </row>
    <row r="25458">
      <c r="D25458" s="2"/>
      <c r="G25458" s="2"/>
      <c r="J25458" s="2"/>
    </row>
    <row r="25459">
      <c r="D25459" s="2"/>
      <c r="G25459" s="2"/>
      <c r="J25459" s="2"/>
    </row>
    <row r="25460">
      <c r="D25460" s="2"/>
      <c r="G25460" s="2"/>
      <c r="J25460" s="2"/>
    </row>
    <row r="25461">
      <c r="D25461" s="2"/>
      <c r="G25461" s="2"/>
      <c r="J25461" s="2"/>
    </row>
    <row r="25462">
      <c r="D25462" s="2"/>
      <c r="G25462" s="2"/>
      <c r="J25462" s="2"/>
    </row>
    <row r="25463">
      <c r="D25463" s="2"/>
      <c r="G25463" s="2"/>
      <c r="J25463" s="2"/>
    </row>
    <row r="25464">
      <c r="D25464" s="2"/>
      <c r="G25464" s="2"/>
      <c r="J25464" s="2"/>
    </row>
    <row r="25465">
      <c r="D25465" s="2"/>
      <c r="G25465" s="2"/>
      <c r="J25465" s="2"/>
    </row>
    <row r="25466">
      <c r="D25466" s="2"/>
      <c r="G25466" s="2"/>
      <c r="J25466" s="2"/>
    </row>
    <row r="25467">
      <c r="D25467" s="2"/>
      <c r="G25467" s="2"/>
      <c r="J25467" s="2"/>
    </row>
    <row r="25468">
      <c r="D25468" s="2"/>
      <c r="G25468" s="2"/>
      <c r="J25468" s="2"/>
    </row>
    <row r="25469">
      <c r="D25469" s="2"/>
      <c r="G25469" s="2"/>
      <c r="J25469" s="2"/>
    </row>
    <row r="25470">
      <c r="D25470" s="2"/>
      <c r="G25470" s="2"/>
      <c r="J25470" s="2"/>
    </row>
    <row r="25471">
      <c r="D25471" s="2"/>
      <c r="G25471" s="2"/>
      <c r="J25471" s="2"/>
    </row>
    <row r="25472">
      <c r="D25472" s="2"/>
      <c r="G25472" s="2"/>
      <c r="J25472" s="2"/>
    </row>
    <row r="25473">
      <c r="D25473" s="2"/>
      <c r="G25473" s="2"/>
      <c r="J25473" s="2"/>
    </row>
    <row r="25474">
      <c r="D25474" s="2"/>
      <c r="G25474" s="2"/>
      <c r="J25474" s="2"/>
    </row>
    <row r="25475">
      <c r="D25475" s="2"/>
      <c r="G25475" s="2"/>
      <c r="J25475" s="2"/>
    </row>
    <row r="25476">
      <c r="D25476" s="2"/>
      <c r="G25476" s="2"/>
      <c r="J25476" s="2"/>
    </row>
    <row r="25477">
      <c r="D25477" s="2"/>
      <c r="G25477" s="2"/>
      <c r="J25477" s="2"/>
    </row>
    <row r="25478">
      <c r="D25478" s="2"/>
      <c r="G25478" s="2"/>
      <c r="J25478" s="2"/>
    </row>
    <row r="25479">
      <c r="D25479" s="2"/>
      <c r="G25479" s="2"/>
      <c r="J25479" s="2"/>
    </row>
    <row r="25480">
      <c r="D25480" s="2"/>
      <c r="G25480" s="2"/>
      <c r="J25480" s="2"/>
    </row>
    <row r="25481">
      <c r="D25481" s="2"/>
      <c r="G25481" s="2"/>
      <c r="J25481" s="2"/>
    </row>
    <row r="25482">
      <c r="D25482" s="2"/>
      <c r="G25482" s="2"/>
      <c r="J25482" s="2"/>
    </row>
    <row r="25483">
      <c r="D25483" s="2"/>
      <c r="G25483" s="2"/>
      <c r="J25483" s="2"/>
    </row>
    <row r="25484">
      <c r="D25484" s="2"/>
      <c r="G25484" s="2"/>
      <c r="J25484" s="2"/>
    </row>
    <row r="25485">
      <c r="D25485" s="2"/>
      <c r="G25485" s="2"/>
      <c r="J25485" s="2"/>
    </row>
    <row r="25486">
      <c r="D25486" s="2"/>
      <c r="G25486" s="2"/>
      <c r="J25486" s="2"/>
    </row>
    <row r="25487">
      <c r="D25487" s="2"/>
      <c r="G25487" s="2"/>
      <c r="J25487" s="2"/>
    </row>
    <row r="25488">
      <c r="D25488" s="2"/>
      <c r="G25488" s="2"/>
      <c r="J25488" s="2"/>
    </row>
    <row r="25489">
      <c r="D25489" s="2"/>
      <c r="G25489" s="2"/>
      <c r="J25489" s="2"/>
    </row>
    <row r="25490">
      <c r="D25490" s="2"/>
      <c r="G25490" s="2"/>
      <c r="J25490" s="2"/>
    </row>
    <row r="25491">
      <c r="D25491" s="2"/>
      <c r="G25491" s="2"/>
      <c r="J25491" s="2"/>
    </row>
    <row r="25492">
      <c r="D25492" s="2"/>
      <c r="G25492" s="2"/>
      <c r="J25492" s="2"/>
    </row>
    <row r="25493">
      <c r="D25493" s="2"/>
      <c r="G25493" s="2"/>
      <c r="J25493" s="2"/>
    </row>
    <row r="25494">
      <c r="D25494" s="2"/>
      <c r="G25494" s="2"/>
      <c r="J25494" s="2"/>
    </row>
    <row r="25495">
      <c r="D25495" s="2"/>
      <c r="G25495" s="2"/>
      <c r="J25495" s="2"/>
    </row>
    <row r="25496">
      <c r="D25496" s="2"/>
      <c r="G25496" s="2"/>
      <c r="J25496" s="2"/>
    </row>
    <row r="25497">
      <c r="D25497" s="2"/>
      <c r="G25497" s="2"/>
      <c r="J25497" s="2"/>
    </row>
    <row r="25498">
      <c r="D25498" s="2"/>
      <c r="G25498" s="2"/>
      <c r="J25498" s="2"/>
    </row>
    <row r="25499">
      <c r="D25499" s="2"/>
      <c r="G25499" s="2"/>
      <c r="J25499" s="2"/>
    </row>
    <row r="25500">
      <c r="D25500" s="2"/>
      <c r="G25500" s="2"/>
      <c r="J25500" s="2"/>
    </row>
    <row r="25501">
      <c r="D25501" s="2"/>
      <c r="G25501" s="2"/>
      <c r="J25501" s="2"/>
    </row>
    <row r="25502">
      <c r="D25502" s="2"/>
      <c r="G25502" s="2"/>
      <c r="J25502" s="2"/>
    </row>
    <row r="25503">
      <c r="D25503" s="2"/>
      <c r="G25503" s="2"/>
      <c r="J25503" s="2"/>
    </row>
    <row r="25504">
      <c r="D25504" s="2"/>
      <c r="G25504" s="2"/>
      <c r="J25504" s="2"/>
    </row>
    <row r="25505">
      <c r="D25505" s="2"/>
      <c r="G25505" s="2"/>
      <c r="J25505" s="2"/>
    </row>
    <row r="25506">
      <c r="D25506" s="2"/>
      <c r="G25506" s="2"/>
      <c r="J25506" s="2"/>
    </row>
    <row r="25507">
      <c r="D25507" s="2"/>
      <c r="G25507" s="2"/>
      <c r="J25507" s="2"/>
    </row>
    <row r="25508">
      <c r="D25508" s="2"/>
      <c r="G25508" s="2"/>
      <c r="J25508" s="2"/>
    </row>
    <row r="25509">
      <c r="D25509" s="2"/>
      <c r="G25509" s="2"/>
      <c r="J25509" s="2"/>
    </row>
    <row r="25510">
      <c r="D25510" s="2"/>
      <c r="G25510" s="2"/>
      <c r="J25510" s="2"/>
    </row>
    <row r="25511">
      <c r="D25511" s="2"/>
      <c r="G25511" s="2"/>
      <c r="J25511" s="2"/>
    </row>
    <row r="25512">
      <c r="D25512" s="2"/>
      <c r="G25512" s="2"/>
      <c r="J25512" s="2"/>
    </row>
    <row r="25513">
      <c r="D25513" s="2"/>
      <c r="G25513" s="2"/>
      <c r="J25513" s="2"/>
    </row>
    <row r="25514">
      <c r="D25514" s="2"/>
      <c r="G25514" s="2"/>
      <c r="J25514" s="2"/>
    </row>
    <row r="25515">
      <c r="D25515" s="2"/>
      <c r="G25515" s="2"/>
      <c r="J25515" s="2"/>
    </row>
    <row r="25516">
      <c r="D25516" s="2"/>
      <c r="G25516" s="2"/>
      <c r="J25516" s="2"/>
    </row>
    <row r="25517">
      <c r="D25517" s="2"/>
      <c r="G25517" s="2"/>
      <c r="J25517" s="2"/>
    </row>
    <row r="25518">
      <c r="D25518" s="2"/>
      <c r="G25518" s="2"/>
      <c r="J25518" s="2"/>
    </row>
    <row r="25519">
      <c r="D25519" s="2"/>
      <c r="G25519" s="2"/>
      <c r="J25519" s="2"/>
    </row>
    <row r="25520">
      <c r="D25520" s="2"/>
      <c r="G25520" s="2"/>
      <c r="J25520" s="2"/>
    </row>
    <row r="25521">
      <c r="D25521" s="2"/>
      <c r="G25521" s="2"/>
      <c r="J25521" s="2"/>
    </row>
    <row r="25522">
      <c r="D25522" s="2"/>
      <c r="G25522" s="2"/>
      <c r="J25522" s="2"/>
    </row>
    <row r="25523">
      <c r="D25523" s="2"/>
      <c r="G25523" s="2"/>
      <c r="J25523" s="2"/>
    </row>
    <row r="25524">
      <c r="D25524" s="2"/>
      <c r="G25524" s="2"/>
      <c r="J25524" s="2"/>
    </row>
    <row r="25525">
      <c r="D25525" s="2"/>
      <c r="G25525" s="2"/>
      <c r="J25525" s="2"/>
    </row>
    <row r="25526">
      <c r="D25526" s="2"/>
      <c r="G25526" s="2"/>
      <c r="J25526" s="2"/>
    </row>
    <row r="25527">
      <c r="D25527" s="2"/>
      <c r="G25527" s="2"/>
      <c r="J25527" s="2"/>
    </row>
    <row r="25528">
      <c r="D25528" s="2"/>
      <c r="G25528" s="2"/>
      <c r="J25528" s="2"/>
    </row>
    <row r="25529">
      <c r="D25529" s="2"/>
      <c r="G25529" s="2"/>
      <c r="J25529" s="2"/>
    </row>
    <row r="25530">
      <c r="D25530" s="2"/>
      <c r="G25530" s="2"/>
      <c r="J25530" s="2"/>
    </row>
    <row r="25531">
      <c r="D25531" s="2"/>
      <c r="G25531" s="2"/>
      <c r="J25531" s="2"/>
    </row>
    <row r="25532">
      <c r="D25532" s="2"/>
      <c r="G25532" s="2"/>
      <c r="J25532" s="2"/>
    </row>
    <row r="25533">
      <c r="D25533" s="2"/>
      <c r="G25533" s="2"/>
      <c r="J25533" s="2"/>
    </row>
    <row r="25534">
      <c r="D25534" s="2"/>
      <c r="G25534" s="2"/>
      <c r="J25534" s="2"/>
    </row>
    <row r="25535">
      <c r="D25535" s="2"/>
      <c r="G25535" s="2"/>
      <c r="J25535" s="2"/>
    </row>
    <row r="25536">
      <c r="D25536" s="2"/>
      <c r="G25536" s="2"/>
      <c r="J25536" s="2"/>
    </row>
    <row r="25537">
      <c r="D25537" s="2"/>
      <c r="G25537" s="2"/>
      <c r="J25537" s="2"/>
    </row>
    <row r="25538">
      <c r="D25538" s="2"/>
      <c r="G25538" s="2"/>
      <c r="J25538" s="2"/>
    </row>
    <row r="25539">
      <c r="D25539" s="2"/>
      <c r="G25539" s="2"/>
      <c r="J25539" s="2"/>
    </row>
    <row r="25540">
      <c r="D25540" s="2"/>
      <c r="G25540" s="2"/>
      <c r="J25540" s="2"/>
    </row>
    <row r="25541">
      <c r="D25541" s="2"/>
      <c r="G25541" s="2"/>
      <c r="J25541" s="2"/>
    </row>
    <row r="25542">
      <c r="D25542" s="2"/>
      <c r="G25542" s="2"/>
      <c r="J25542" s="2"/>
    </row>
    <row r="25543">
      <c r="D25543" s="2"/>
      <c r="G25543" s="2"/>
      <c r="J25543" s="2"/>
    </row>
    <row r="25544">
      <c r="D25544" s="2"/>
      <c r="G25544" s="2"/>
      <c r="J25544" s="2"/>
    </row>
    <row r="25545">
      <c r="D25545" s="2"/>
      <c r="G25545" s="2"/>
      <c r="J25545" s="2"/>
    </row>
    <row r="25546">
      <c r="D25546" s="2"/>
      <c r="G25546" s="2"/>
      <c r="J25546" s="2"/>
    </row>
    <row r="25547">
      <c r="D25547" s="2"/>
      <c r="G25547" s="2"/>
      <c r="J25547" s="2"/>
    </row>
    <row r="25548">
      <c r="D25548" s="2"/>
      <c r="G25548" s="2"/>
      <c r="J25548" s="2"/>
    </row>
    <row r="25549">
      <c r="D25549" s="2"/>
      <c r="G25549" s="2"/>
      <c r="J25549" s="2"/>
    </row>
    <row r="25550">
      <c r="D25550" s="2"/>
      <c r="G25550" s="2"/>
      <c r="J25550" s="2"/>
    </row>
    <row r="25551">
      <c r="D25551" s="2"/>
      <c r="G25551" s="2"/>
      <c r="J25551" s="2"/>
    </row>
    <row r="25552">
      <c r="D25552" s="2"/>
      <c r="G25552" s="2"/>
      <c r="J25552" s="2"/>
    </row>
    <row r="25553">
      <c r="D25553" s="2"/>
      <c r="G25553" s="2"/>
      <c r="J25553" s="2"/>
    </row>
    <row r="25554">
      <c r="D25554" s="2"/>
      <c r="G25554" s="2"/>
      <c r="J25554" s="2"/>
    </row>
    <row r="25555">
      <c r="D25555" s="2"/>
      <c r="G25555" s="2"/>
      <c r="J25555" s="2"/>
    </row>
    <row r="25556">
      <c r="D25556" s="2"/>
      <c r="G25556" s="2"/>
      <c r="J25556" s="2"/>
    </row>
    <row r="25557">
      <c r="D25557" s="2"/>
      <c r="G25557" s="2"/>
      <c r="J25557" s="2"/>
    </row>
    <row r="25558">
      <c r="D25558" s="2"/>
      <c r="G25558" s="2"/>
      <c r="J25558" s="2"/>
    </row>
    <row r="25559">
      <c r="D25559" s="2"/>
      <c r="G25559" s="2"/>
      <c r="J25559" s="2"/>
    </row>
    <row r="25560">
      <c r="D25560" s="2"/>
      <c r="G25560" s="2"/>
      <c r="J25560" s="2"/>
    </row>
    <row r="25561">
      <c r="D25561" s="2"/>
      <c r="G25561" s="2"/>
      <c r="J25561" s="2"/>
    </row>
    <row r="25562">
      <c r="D25562" s="2"/>
      <c r="G25562" s="2"/>
      <c r="J25562" s="2"/>
    </row>
    <row r="25563">
      <c r="D25563" s="2"/>
      <c r="G25563" s="2"/>
      <c r="J25563" s="2"/>
    </row>
    <row r="25564">
      <c r="D25564" s="2"/>
      <c r="G25564" s="2"/>
      <c r="J25564" s="2"/>
    </row>
    <row r="25565">
      <c r="D25565" s="2"/>
      <c r="G25565" s="2"/>
      <c r="J25565" s="2"/>
    </row>
    <row r="25566">
      <c r="D25566" s="2"/>
      <c r="G25566" s="2"/>
      <c r="J25566" s="2"/>
    </row>
    <row r="25567">
      <c r="D25567" s="2"/>
      <c r="G25567" s="2"/>
      <c r="J25567" s="2"/>
    </row>
    <row r="25568">
      <c r="D25568" s="2"/>
      <c r="G25568" s="2"/>
      <c r="J25568" s="2"/>
    </row>
    <row r="25569">
      <c r="D25569" s="2"/>
      <c r="G25569" s="2"/>
      <c r="J25569" s="2"/>
    </row>
    <row r="25570">
      <c r="D25570" s="2"/>
      <c r="G25570" s="2"/>
      <c r="J25570" s="2"/>
    </row>
    <row r="25571">
      <c r="D25571" s="2"/>
      <c r="G25571" s="2"/>
      <c r="J25571" s="2"/>
    </row>
    <row r="25572">
      <c r="D25572" s="2"/>
      <c r="G25572" s="2"/>
      <c r="J25572" s="2"/>
    </row>
    <row r="25573">
      <c r="D25573" s="2"/>
      <c r="G25573" s="2"/>
      <c r="J25573" s="2"/>
    </row>
    <row r="25574">
      <c r="D25574" s="2"/>
      <c r="G25574" s="2"/>
      <c r="J25574" s="2"/>
    </row>
    <row r="25575">
      <c r="D25575" s="2"/>
      <c r="G25575" s="2"/>
      <c r="J25575" s="2"/>
    </row>
    <row r="25576">
      <c r="D25576" s="2"/>
      <c r="G25576" s="2"/>
      <c r="J25576" s="2"/>
    </row>
    <row r="25577">
      <c r="D25577" s="2"/>
      <c r="G25577" s="2"/>
      <c r="J25577" s="2"/>
    </row>
    <row r="25578">
      <c r="D25578" s="2"/>
      <c r="G25578" s="2"/>
      <c r="J25578" s="2"/>
    </row>
    <row r="25579">
      <c r="D25579" s="2"/>
      <c r="G25579" s="2"/>
      <c r="J25579" s="2"/>
    </row>
    <row r="25580">
      <c r="D25580" s="2"/>
      <c r="G25580" s="2"/>
      <c r="J25580" s="2"/>
    </row>
    <row r="25581">
      <c r="D25581" s="2"/>
      <c r="G25581" s="2"/>
      <c r="J25581" s="2"/>
    </row>
    <row r="25582">
      <c r="D25582" s="2"/>
      <c r="G25582" s="2"/>
      <c r="J25582" s="2"/>
    </row>
    <row r="25583">
      <c r="D25583" s="2"/>
      <c r="G25583" s="2"/>
      <c r="J25583" s="2"/>
    </row>
    <row r="25584">
      <c r="D25584" s="2"/>
      <c r="G25584" s="2"/>
      <c r="J25584" s="2"/>
    </row>
    <row r="25585">
      <c r="D25585" s="2"/>
      <c r="G25585" s="2"/>
      <c r="J25585" s="2"/>
    </row>
    <row r="25586">
      <c r="D25586" s="2"/>
      <c r="G25586" s="2"/>
      <c r="J25586" s="2"/>
    </row>
    <row r="25587">
      <c r="D25587" s="2"/>
      <c r="G25587" s="2"/>
      <c r="J25587" s="2"/>
    </row>
    <row r="25588">
      <c r="D25588" s="2"/>
      <c r="G25588" s="2"/>
      <c r="J25588" s="2"/>
    </row>
    <row r="25589">
      <c r="D25589" s="2"/>
      <c r="G25589" s="2"/>
      <c r="J25589" s="2"/>
    </row>
    <row r="25590">
      <c r="D25590" s="2"/>
      <c r="G25590" s="2"/>
      <c r="J25590" s="2"/>
    </row>
    <row r="25591">
      <c r="D25591" s="2"/>
      <c r="G25591" s="2"/>
      <c r="J25591" s="2"/>
    </row>
    <row r="25592">
      <c r="D25592" s="2"/>
      <c r="G25592" s="2"/>
      <c r="J25592" s="2"/>
    </row>
    <row r="25593">
      <c r="D25593" s="2"/>
      <c r="G25593" s="2"/>
      <c r="J25593" s="2"/>
    </row>
    <row r="25594">
      <c r="D25594" s="2"/>
      <c r="G25594" s="2"/>
      <c r="J25594" s="2"/>
    </row>
    <row r="25595">
      <c r="D25595" s="2"/>
      <c r="G25595" s="2"/>
      <c r="J25595" s="2"/>
    </row>
    <row r="25596">
      <c r="D25596" s="2"/>
      <c r="G25596" s="2"/>
      <c r="J25596" s="2"/>
    </row>
    <row r="25597">
      <c r="D25597" s="2"/>
      <c r="G25597" s="2"/>
      <c r="J25597" s="2"/>
    </row>
    <row r="25598">
      <c r="D25598" s="2"/>
      <c r="G25598" s="2"/>
      <c r="J25598" s="2"/>
    </row>
    <row r="25599">
      <c r="D25599" s="2"/>
      <c r="G25599" s="2"/>
      <c r="J25599" s="2"/>
    </row>
    <row r="25600">
      <c r="D25600" s="2"/>
      <c r="G25600" s="2"/>
      <c r="J25600" s="2"/>
    </row>
    <row r="25601">
      <c r="D25601" s="2"/>
      <c r="G25601" s="2"/>
      <c r="J25601" s="2"/>
    </row>
    <row r="25602">
      <c r="D25602" s="2"/>
      <c r="G25602" s="2"/>
      <c r="J25602" s="2"/>
    </row>
    <row r="25603">
      <c r="D25603" s="2"/>
      <c r="G25603" s="2"/>
      <c r="J25603" s="2"/>
    </row>
    <row r="25604">
      <c r="D25604" s="2"/>
      <c r="G25604" s="2"/>
      <c r="J25604" s="2"/>
    </row>
    <row r="25605">
      <c r="D25605" s="2"/>
      <c r="G25605" s="2"/>
      <c r="J25605" s="2"/>
    </row>
    <row r="25606">
      <c r="D25606" s="2"/>
      <c r="G25606" s="2"/>
      <c r="J25606" s="2"/>
    </row>
    <row r="25607">
      <c r="D25607" s="2"/>
      <c r="G25607" s="2"/>
      <c r="J25607" s="2"/>
    </row>
    <row r="25608">
      <c r="D25608" s="2"/>
      <c r="G25608" s="2"/>
      <c r="J25608" s="2"/>
    </row>
    <row r="25609">
      <c r="D25609" s="2"/>
      <c r="G25609" s="2"/>
      <c r="J25609" s="2"/>
    </row>
    <row r="25610">
      <c r="D25610" s="2"/>
      <c r="G25610" s="2"/>
      <c r="J25610" s="2"/>
    </row>
    <row r="25611">
      <c r="D25611" s="2"/>
      <c r="G25611" s="2"/>
      <c r="J25611" s="2"/>
    </row>
    <row r="25612">
      <c r="D25612" s="2"/>
      <c r="G25612" s="2"/>
      <c r="J25612" s="2"/>
    </row>
    <row r="25613">
      <c r="D25613" s="2"/>
      <c r="G25613" s="2"/>
      <c r="J25613" s="2"/>
    </row>
    <row r="25614">
      <c r="D25614" s="2"/>
      <c r="G25614" s="2"/>
      <c r="J25614" s="2"/>
    </row>
    <row r="25615">
      <c r="D25615" s="2"/>
      <c r="G25615" s="2"/>
      <c r="J25615" s="2"/>
    </row>
    <row r="25616">
      <c r="D25616" s="2"/>
      <c r="G25616" s="2"/>
      <c r="J25616" s="2"/>
    </row>
    <row r="25617">
      <c r="D25617" s="2"/>
      <c r="G25617" s="2"/>
      <c r="J25617" s="2"/>
    </row>
    <row r="25618">
      <c r="D25618" s="2"/>
      <c r="G25618" s="2"/>
      <c r="J25618" s="2"/>
    </row>
    <row r="25619">
      <c r="D25619" s="2"/>
      <c r="G25619" s="2"/>
      <c r="J25619" s="2"/>
    </row>
    <row r="25620">
      <c r="D25620" s="2"/>
      <c r="G25620" s="2"/>
      <c r="J25620" s="2"/>
    </row>
    <row r="25621">
      <c r="D25621" s="2"/>
      <c r="G25621" s="2"/>
      <c r="J25621" s="2"/>
    </row>
    <row r="25622">
      <c r="D25622" s="2"/>
      <c r="G25622" s="2"/>
      <c r="J25622" s="2"/>
    </row>
    <row r="25623">
      <c r="D25623" s="2"/>
      <c r="G25623" s="2"/>
      <c r="J25623" s="2"/>
    </row>
    <row r="25624">
      <c r="D25624" s="2"/>
      <c r="G25624" s="2"/>
      <c r="J25624" s="2"/>
    </row>
    <row r="25625">
      <c r="D25625" s="2"/>
      <c r="G25625" s="2"/>
      <c r="J25625" s="2"/>
    </row>
    <row r="25626">
      <c r="D25626" s="2"/>
      <c r="G25626" s="2"/>
      <c r="J25626" s="2"/>
    </row>
    <row r="25627">
      <c r="D25627" s="2"/>
      <c r="G25627" s="2"/>
      <c r="J25627" s="2"/>
    </row>
    <row r="25628">
      <c r="D25628" s="2"/>
      <c r="G25628" s="2"/>
      <c r="J25628" s="2"/>
    </row>
    <row r="25629">
      <c r="D25629" s="2"/>
      <c r="G25629" s="2"/>
      <c r="J25629" s="2"/>
    </row>
    <row r="25630">
      <c r="D25630" s="2"/>
      <c r="G25630" s="2"/>
      <c r="J25630" s="2"/>
    </row>
    <row r="25631">
      <c r="D25631" s="2"/>
      <c r="G25631" s="2"/>
      <c r="J25631" s="2"/>
    </row>
    <row r="25632">
      <c r="D25632" s="2"/>
      <c r="G25632" s="2"/>
      <c r="J25632" s="2"/>
    </row>
    <row r="25633">
      <c r="D25633" s="2"/>
      <c r="G25633" s="2"/>
      <c r="J25633" s="2"/>
    </row>
    <row r="25634">
      <c r="D25634" s="2"/>
      <c r="G25634" s="2"/>
      <c r="J25634" s="2"/>
    </row>
    <row r="25635">
      <c r="D25635" s="2"/>
      <c r="G25635" s="2"/>
      <c r="J25635" s="2"/>
    </row>
    <row r="25636">
      <c r="D25636" s="2"/>
      <c r="G25636" s="2"/>
      <c r="J25636" s="2"/>
    </row>
    <row r="25637">
      <c r="D25637" s="2"/>
      <c r="G25637" s="2"/>
      <c r="J25637" s="2"/>
    </row>
    <row r="25638">
      <c r="D25638" s="2"/>
      <c r="G25638" s="2"/>
      <c r="J25638" s="2"/>
    </row>
    <row r="25639">
      <c r="D25639" s="2"/>
      <c r="G25639" s="2"/>
      <c r="J25639" s="2"/>
    </row>
    <row r="25640">
      <c r="D25640" s="2"/>
      <c r="G25640" s="2"/>
      <c r="J25640" s="2"/>
    </row>
    <row r="25641">
      <c r="D25641" s="2"/>
      <c r="G25641" s="2"/>
      <c r="J25641" s="2"/>
    </row>
    <row r="25642">
      <c r="D25642" s="2"/>
      <c r="G25642" s="2"/>
      <c r="J25642" s="2"/>
    </row>
    <row r="25643">
      <c r="D25643" s="2"/>
      <c r="G25643" s="2"/>
      <c r="J25643" s="2"/>
    </row>
    <row r="25644">
      <c r="D25644" s="2"/>
      <c r="G25644" s="2"/>
      <c r="J25644" s="2"/>
    </row>
    <row r="25645">
      <c r="D25645" s="2"/>
      <c r="G25645" s="2"/>
      <c r="J25645" s="2"/>
    </row>
    <row r="25646">
      <c r="D25646" s="2"/>
      <c r="G25646" s="2"/>
      <c r="J25646" s="2"/>
    </row>
    <row r="25647">
      <c r="D25647" s="2"/>
      <c r="G25647" s="2"/>
      <c r="J25647" s="2"/>
    </row>
    <row r="25648">
      <c r="D25648" s="2"/>
      <c r="G25648" s="2"/>
      <c r="J25648" s="2"/>
    </row>
    <row r="25649">
      <c r="D25649" s="2"/>
      <c r="G25649" s="2"/>
      <c r="J25649" s="2"/>
    </row>
    <row r="25650">
      <c r="D25650" s="2"/>
      <c r="G25650" s="2"/>
      <c r="J25650" s="2"/>
    </row>
    <row r="25651">
      <c r="D25651" s="2"/>
      <c r="G25651" s="2"/>
      <c r="J25651" s="2"/>
    </row>
    <row r="25652">
      <c r="D25652" s="2"/>
      <c r="G25652" s="2"/>
      <c r="J25652" s="2"/>
    </row>
    <row r="25653">
      <c r="D25653" s="2"/>
      <c r="G25653" s="2"/>
      <c r="J25653" s="2"/>
    </row>
    <row r="25654">
      <c r="D25654" s="2"/>
      <c r="G25654" s="2"/>
      <c r="J25654" s="2"/>
    </row>
    <row r="25655">
      <c r="D25655" s="2"/>
      <c r="G25655" s="2"/>
      <c r="J25655" s="2"/>
    </row>
    <row r="25656">
      <c r="D25656" s="2"/>
      <c r="G25656" s="2"/>
      <c r="J25656" s="2"/>
    </row>
    <row r="25657">
      <c r="D25657" s="2"/>
      <c r="G25657" s="2"/>
      <c r="J25657" s="2"/>
    </row>
    <row r="25658">
      <c r="D25658" s="2"/>
      <c r="G25658" s="2"/>
      <c r="J25658" s="2"/>
    </row>
    <row r="25659">
      <c r="D25659" s="2"/>
      <c r="G25659" s="2"/>
      <c r="J25659" s="2"/>
    </row>
    <row r="25660">
      <c r="D25660" s="2"/>
      <c r="G25660" s="2"/>
      <c r="J25660" s="2"/>
    </row>
    <row r="25661">
      <c r="D25661" s="2"/>
      <c r="G25661" s="2"/>
      <c r="J25661" s="2"/>
    </row>
    <row r="25662">
      <c r="D25662" s="2"/>
      <c r="G25662" s="2"/>
      <c r="J25662" s="2"/>
    </row>
    <row r="25663">
      <c r="D25663" s="2"/>
      <c r="G25663" s="2"/>
      <c r="J25663" s="2"/>
    </row>
    <row r="25664">
      <c r="D25664" s="2"/>
      <c r="G25664" s="2"/>
      <c r="J25664" s="2"/>
    </row>
    <row r="25665">
      <c r="D25665" s="2"/>
      <c r="G25665" s="2"/>
      <c r="J25665" s="2"/>
    </row>
    <row r="25666">
      <c r="D25666" s="2"/>
      <c r="G25666" s="2"/>
      <c r="J25666" s="2"/>
    </row>
    <row r="25667">
      <c r="D25667" s="2"/>
      <c r="G25667" s="2"/>
      <c r="J25667" s="2"/>
    </row>
    <row r="25668">
      <c r="D25668" s="2"/>
      <c r="G25668" s="2"/>
      <c r="J25668" s="2"/>
    </row>
    <row r="25669">
      <c r="D25669" s="2"/>
      <c r="G25669" s="2"/>
      <c r="J25669" s="2"/>
    </row>
    <row r="25670">
      <c r="D25670" s="2"/>
      <c r="G25670" s="2"/>
      <c r="J25670" s="2"/>
    </row>
    <row r="25671">
      <c r="D25671" s="2"/>
      <c r="G25671" s="2"/>
      <c r="J25671" s="2"/>
    </row>
    <row r="25672">
      <c r="D25672" s="2"/>
      <c r="G25672" s="2"/>
      <c r="J25672" s="2"/>
    </row>
    <row r="25673">
      <c r="D25673" s="2"/>
      <c r="G25673" s="2"/>
      <c r="J25673" s="2"/>
    </row>
    <row r="25674">
      <c r="D25674" s="2"/>
      <c r="G25674" s="2"/>
      <c r="J25674" s="2"/>
    </row>
    <row r="25675">
      <c r="D25675" s="2"/>
      <c r="G25675" s="2"/>
      <c r="J25675" s="2"/>
    </row>
    <row r="25676">
      <c r="D25676" s="2"/>
      <c r="G25676" s="2"/>
      <c r="J25676" s="2"/>
    </row>
    <row r="25677">
      <c r="D25677" s="2"/>
      <c r="G25677" s="2"/>
      <c r="J25677" s="2"/>
    </row>
    <row r="25678">
      <c r="D25678" s="2"/>
      <c r="G25678" s="2"/>
      <c r="J25678" s="2"/>
    </row>
    <row r="25679">
      <c r="D25679" s="2"/>
      <c r="G25679" s="2"/>
      <c r="J25679" s="2"/>
    </row>
    <row r="25680">
      <c r="D25680" s="2"/>
      <c r="G25680" s="2"/>
      <c r="J25680" s="2"/>
    </row>
    <row r="25681">
      <c r="D25681" s="2"/>
      <c r="G25681" s="2"/>
      <c r="J25681" s="2"/>
    </row>
    <row r="25682">
      <c r="D25682" s="2"/>
      <c r="G25682" s="2"/>
      <c r="J25682" s="2"/>
    </row>
    <row r="25683">
      <c r="D25683" s="2"/>
      <c r="G25683" s="2"/>
      <c r="J25683" s="2"/>
    </row>
    <row r="25684">
      <c r="D25684" s="2"/>
      <c r="G25684" s="2"/>
      <c r="J25684" s="2"/>
    </row>
    <row r="25685">
      <c r="D25685" s="2"/>
      <c r="G25685" s="2"/>
      <c r="J25685" s="2"/>
    </row>
    <row r="25686">
      <c r="D25686" s="2"/>
      <c r="G25686" s="2"/>
      <c r="J25686" s="2"/>
    </row>
    <row r="25687">
      <c r="D25687" s="2"/>
      <c r="G25687" s="2"/>
      <c r="J25687" s="2"/>
    </row>
    <row r="25688">
      <c r="D25688" s="2"/>
      <c r="G25688" s="2"/>
      <c r="J25688" s="2"/>
    </row>
    <row r="25689">
      <c r="D25689" s="2"/>
      <c r="G25689" s="2"/>
      <c r="J25689" s="2"/>
    </row>
    <row r="25690">
      <c r="D25690" s="2"/>
      <c r="G25690" s="2"/>
      <c r="J25690" s="2"/>
    </row>
    <row r="25691">
      <c r="D25691" s="2"/>
      <c r="G25691" s="2"/>
      <c r="J25691" s="2"/>
    </row>
    <row r="25692">
      <c r="D25692" s="2"/>
      <c r="G25692" s="2"/>
      <c r="J25692" s="2"/>
    </row>
    <row r="25693">
      <c r="D25693" s="2"/>
      <c r="G25693" s="2"/>
      <c r="J25693" s="2"/>
    </row>
    <row r="25694">
      <c r="D25694" s="2"/>
      <c r="G25694" s="2"/>
      <c r="J25694" s="2"/>
    </row>
    <row r="25695">
      <c r="D25695" s="2"/>
      <c r="G25695" s="2"/>
      <c r="J25695" s="2"/>
    </row>
    <row r="25696">
      <c r="D25696" s="2"/>
      <c r="G25696" s="2"/>
      <c r="J25696" s="2"/>
    </row>
    <row r="25697">
      <c r="D25697" s="2"/>
      <c r="G25697" s="2"/>
      <c r="J25697" s="2"/>
    </row>
    <row r="25698">
      <c r="D25698" s="2"/>
      <c r="G25698" s="2"/>
      <c r="J25698" s="2"/>
    </row>
    <row r="25699">
      <c r="D25699" s="2"/>
      <c r="G25699" s="2"/>
      <c r="J25699" s="2"/>
    </row>
    <row r="25700">
      <c r="D25700" s="2"/>
      <c r="G25700" s="2"/>
      <c r="J25700" s="2"/>
    </row>
    <row r="25701">
      <c r="D25701" s="2"/>
      <c r="G25701" s="2"/>
      <c r="J25701" s="2"/>
    </row>
    <row r="25702">
      <c r="D25702" s="2"/>
      <c r="G25702" s="2"/>
      <c r="J25702" s="2"/>
    </row>
    <row r="25703">
      <c r="D25703" s="2"/>
      <c r="G25703" s="2"/>
      <c r="J25703" s="2"/>
    </row>
    <row r="25704">
      <c r="D25704" s="2"/>
      <c r="G25704" s="2"/>
      <c r="J25704" s="2"/>
    </row>
    <row r="25705">
      <c r="D25705" s="2"/>
      <c r="G25705" s="2"/>
      <c r="J25705" s="2"/>
    </row>
    <row r="25706">
      <c r="D25706" s="2"/>
      <c r="G25706" s="2"/>
      <c r="J25706" s="2"/>
    </row>
    <row r="25707">
      <c r="D25707" s="2"/>
      <c r="G25707" s="2"/>
      <c r="J25707" s="2"/>
    </row>
    <row r="25708">
      <c r="D25708" s="2"/>
      <c r="G25708" s="2"/>
      <c r="J25708" s="2"/>
    </row>
    <row r="25709">
      <c r="D25709" s="2"/>
      <c r="G25709" s="2"/>
      <c r="J25709" s="2"/>
    </row>
    <row r="25710">
      <c r="D25710" s="2"/>
      <c r="G25710" s="2"/>
      <c r="J25710" s="2"/>
    </row>
    <row r="25711">
      <c r="D25711" s="2"/>
      <c r="G25711" s="2"/>
      <c r="J25711" s="2"/>
    </row>
    <row r="25712">
      <c r="D25712" s="2"/>
      <c r="G25712" s="2"/>
      <c r="J25712" s="2"/>
    </row>
    <row r="25713">
      <c r="D25713" s="2"/>
      <c r="G25713" s="2"/>
      <c r="J25713" s="2"/>
    </row>
    <row r="25714">
      <c r="D25714" s="2"/>
      <c r="G25714" s="2"/>
      <c r="J25714" s="2"/>
    </row>
    <row r="25715">
      <c r="D25715" s="2"/>
      <c r="G25715" s="2"/>
      <c r="J25715" s="2"/>
    </row>
    <row r="25716">
      <c r="D25716" s="2"/>
      <c r="G25716" s="2"/>
      <c r="J25716" s="2"/>
    </row>
    <row r="25717">
      <c r="D25717" s="2"/>
      <c r="G25717" s="2"/>
      <c r="J25717" s="2"/>
    </row>
    <row r="25718">
      <c r="D25718" s="2"/>
      <c r="G25718" s="2"/>
      <c r="J25718" s="2"/>
    </row>
    <row r="25719">
      <c r="D25719" s="2"/>
      <c r="G25719" s="2"/>
      <c r="J25719" s="2"/>
    </row>
    <row r="25720">
      <c r="D25720" s="2"/>
      <c r="G25720" s="2"/>
      <c r="J25720" s="2"/>
    </row>
    <row r="25721">
      <c r="D25721" s="2"/>
      <c r="G25721" s="2"/>
      <c r="J25721" s="2"/>
    </row>
    <row r="25722">
      <c r="D25722" s="2"/>
      <c r="G25722" s="2"/>
      <c r="J25722" s="2"/>
    </row>
    <row r="25723">
      <c r="D25723" s="2"/>
      <c r="G25723" s="2"/>
      <c r="J25723" s="2"/>
    </row>
    <row r="25724">
      <c r="D25724" s="2"/>
      <c r="G25724" s="2"/>
      <c r="J25724" s="2"/>
    </row>
    <row r="25725">
      <c r="D25725" s="2"/>
      <c r="G25725" s="2"/>
      <c r="J25725" s="2"/>
    </row>
    <row r="25726">
      <c r="D25726" s="2"/>
      <c r="G25726" s="2"/>
      <c r="J25726" s="2"/>
    </row>
    <row r="25727">
      <c r="D25727" s="2"/>
      <c r="G25727" s="2"/>
      <c r="J25727" s="2"/>
    </row>
    <row r="25728">
      <c r="D25728" s="2"/>
      <c r="G25728" s="2"/>
      <c r="J25728" s="2"/>
    </row>
    <row r="25729">
      <c r="D25729" s="2"/>
      <c r="G25729" s="2"/>
      <c r="J25729" s="2"/>
    </row>
    <row r="25730">
      <c r="D25730" s="2"/>
      <c r="G25730" s="2"/>
      <c r="J25730" s="2"/>
    </row>
    <row r="25731">
      <c r="D25731" s="2"/>
      <c r="G25731" s="2"/>
      <c r="J25731" s="2"/>
    </row>
    <row r="25732">
      <c r="D25732" s="2"/>
      <c r="G25732" s="2"/>
      <c r="J25732" s="2"/>
    </row>
    <row r="25733">
      <c r="D25733" s="2"/>
      <c r="G25733" s="2"/>
      <c r="J25733" s="2"/>
    </row>
    <row r="25734">
      <c r="D25734" s="2"/>
      <c r="G25734" s="2"/>
      <c r="J25734" s="2"/>
    </row>
    <row r="25735">
      <c r="D25735" s="2"/>
      <c r="G25735" s="2"/>
      <c r="J25735" s="2"/>
    </row>
    <row r="25736">
      <c r="D25736" s="2"/>
      <c r="G25736" s="2"/>
      <c r="J25736" s="2"/>
    </row>
    <row r="25737">
      <c r="D25737" s="2"/>
      <c r="G25737" s="2"/>
      <c r="J25737" s="2"/>
    </row>
    <row r="25738">
      <c r="D25738" s="2"/>
      <c r="G25738" s="2"/>
      <c r="J25738" s="2"/>
    </row>
    <row r="25739">
      <c r="D25739" s="2"/>
      <c r="G25739" s="2"/>
      <c r="J25739" s="2"/>
    </row>
    <row r="25740">
      <c r="D25740" s="2"/>
      <c r="G25740" s="2"/>
      <c r="J25740" s="2"/>
    </row>
    <row r="25741">
      <c r="D25741" s="2"/>
      <c r="G25741" s="2"/>
      <c r="J25741" s="2"/>
    </row>
    <row r="25742">
      <c r="D25742" s="2"/>
      <c r="G25742" s="2"/>
      <c r="J25742" s="2"/>
    </row>
    <row r="25743">
      <c r="D25743" s="2"/>
      <c r="G25743" s="2"/>
      <c r="J25743" s="2"/>
    </row>
    <row r="25744">
      <c r="D25744" s="2"/>
      <c r="G25744" s="2"/>
      <c r="J25744" s="2"/>
    </row>
    <row r="25745">
      <c r="D25745" s="2"/>
      <c r="G25745" s="2"/>
      <c r="J25745" s="2"/>
    </row>
    <row r="25746">
      <c r="D25746" s="2"/>
      <c r="G25746" s="2"/>
      <c r="J25746" s="2"/>
    </row>
    <row r="25747">
      <c r="D25747" s="2"/>
      <c r="G25747" s="2"/>
      <c r="J25747" s="2"/>
    </row>
    <row r="25748">
      <c r="D25748" s="2"/>
      <c r="G25748" s="2"/>
      <c r="J25748" s="2"/>
    </row>
    <row r="25749">
      <c r="D25749" s="2"/>
      <c r="G25749" s="2"/>
      <c r="J25749" s="2"/>
    </row>
    <row r="25750">
      <c r="D25750" s="2"/>
      <c r="G25750" s="2"/>
      <c r="J25750" s="2"/>
    </row>
    <row r="25751">
      <c r="D25751" s="2"/>
      <c r="G25751" s="2"/>
      <c r="J25751" s="2"/>
    </row>
    <row r="25752">
      <c r="D25752" s="2"/>
      <c r="G25752" s="2"/>
      <c r="J25752" s="2"/>
    </row>
    <row r="25753">
      <c r="D25753" s="2"/>
      <c r="G25753" s="2"/>
      <c r="J25753" s="2"/>
    </row>
    <row r="25754">
      <c r="D25754" s="2"/>
      <c r="G25754" s="2"/>
      <c r="J25754" s="2"/>
    </row>
    <row r="25755">
      <c r="D25755" s="2"/>
      <c r="G25755" s="2"/>
      <c r="J25755" s="2"/>
    </row>
    <row r="25756">
      <c r="D25756" s="2"/>
      <c r="G25756" s="2"/>
      <c r="J25756" s="2"/>
    </row>
    <row r="25757">
      <c r="D25757" s="2"/>
      <c r="G25757" s="2"/>
      <c r="J25757" s="2"/>
    </row>
    <row r="25758">
      <c r="D25758" s="2"/>
      <c r="G25758" s="2"/>
      <c r="J25758" s="2"/>
    </row>
    <row r="25759">
      <c r="D25759" s="2"/>
      <c r="G25759" s="2"/>
      <c r="J25759" s="2"/>
    </row>
    <row r="25760">
      <c r="D25760" s="2"/>
      <c r="G25760" s="2"/>
      <c r="J25760" s="2"/>
    </row>
    <row r="25761">
      <c r="D25761" s="2"/>
      <c r="G25761" s="2"/>
      <c r="J25761" s="2"/>
    </row>
    <row r="25762">
      <c r="D25762" s="2"/>
      <c r="G25762" s="2"/>
      <c r="J25762" s="2"/>
    </row>
    <row r="25763">
      <c r="D25763" s="2"/>
      <c r="G25763" s="2"/>
      <c r="J25763" s="2"/>
    </row>
    <row r="25764">
      <c r="D25764" s="2"/>
      <c r="G25764" s="2"/>
      <c r="J25764" s="2"/>
    </row>
    <row r="25765">
      <c r="D25765" s="2"/>
      <c r="G25765" s="2"/>
      <c r="J25765" s="2"/>
    </row>
    <row r="25766">
      <c r="D25766" s="2"/>
      <c r="G25766" s="2"/>
      <c r="J25766" s="2"/>
    </row>
    <row r="25767">
      <c r="D25767" s="2"/>
      <c r="G25767" s="2"/>
      <c r="J25767" s="2"/>
    </row>
    <row r="25768">
      <c r="D25768" s="2"/>
      <c r="G25768" s="2"/>
      <c r="J25768" s="2"/>
    </row>
    <row r="25769">
      <c r="D25769" s="2"/>
      <c r="G25769" s="2"/>
      <c r="J25769" s="2"/>
    </row>
    <row r="25770">
      <c r="D25770" s="2"/>
      <c r="G25770" s="2"/>
      <c r="J25770" s="2"/>
    </row>
    <row r="25771">
      <c r="D25771" s="2"/>
      <c r="G25771" s="2"/>
      <c r="J25771" s="2"/>
    </row>
    <row r="25772">
      <c r="D25772" s="2"/>
      <c r="G25772" s="2"/>
      <c r="J25772" s="2"/>
    </row>
    <row r="25773">
      <c r="D25773" s="2"/>
      <c r="G25773" s="2"/>
      <c r="J25773" s="2"/>
    </row>
    <row r="25774">
      <c r="D25774" s="2"/>
      <c r="G25774" s="2"/>
      <c r="J25774" s="2"/>
    </row>
    <row r="25775">
      <c r="D25775" s="2"/>
      <c r="G25775" s="2"/>
      <c r="J25775" s="2"/>
    </row>
    <row r="25776">
      <c r="D25776" s="2"/>
      <c r="G25776" s="2"/>
      <c r="J25776" s="2"/>
    </row>
    <row r="25777">
      <c r="D25777" s="2"/>
      <c r="G25777" s="2"/>
      <c r="J25777" s="2"/>
    </row>
    <row r="25778">
      <c r="D25778" s="2"/>
      <c r="G25778" s="2"/>
      <c r="J25778" s="2"/>
    </row>
    <row r="25779">
      <c r="D25779" s="2"/>
      <c r="G25779" s="2"/>
      <c r="J25779" s="2"/>
    </row>
    <row r="25780">
      <c r="D25780" s="2"/>
      <c r="G25780" s="2"/>
      <c r="J25780" s="2"/>
    </row>
    <row r="25781">
      <c r="D25781" s="2"/>
      <c r="G25781" s="2"/>
      <c r="J25781" s="2"/>
    </row>
    <row r="25782">
      <c r="D25782" s="2"/>
      <c r="G25782" s="2"/>
      <c r="J25782" s="2"/>
    </row>
    <row r="25783">
      <c r="D25783" s="2"/>
      <c r="G25783" s="2"/>
      <c r="J25783" s="2"/>
    </row>
    <row r="25784">
      <c r="D25784" s="2"/>
      <c r="G25784" s="2"/>
      <c r="J25784" s="2"/>
    </row>
    <row r="25785">
      <c r="D25785" s="2"/>
      <c r="G25785" s="2"/>
      <c r="J25785" s="2"/>
    </row>
    <row r="25786">
      <c r="D25786" s="2"/>
      <c r="G25786" s="2"/>
      <c r="J25786" s="2"/>
    </row>
    <row r="25787">
      <c r="D25787" s="2"/>
      <c r="G25787" s="2"/>
      <c r="J25787" s="2"/>
    </row>
    <row r="25788">
      <c r="D25788" s="2"/>
      <c r="G25788" s="2"/>
      <c r="J25788" s="2"/>
    </row>
    <row r="25789">
      <c r="D25789" s="2"/>
      <c r="G25789" s="2"/>
      <c r="J25789" s="2"/>
    </row>
    <row r="25790">
      <c r="D25790" s="2"/>
      <c r="G25790" s="2"/>
      <c r="J25790" s="2"/>
    </row>
    <row r="25791">
      <c r="D25791" s="2"/>
      <c r="G25791" s="2"/>
      <c r="J25791" s="2"/>
    </row>
    <row r="25792">
      <c r="D25792" s="2"/>
      <c r="G25792" s="2"/>
      <c r="J25792" s="2"/>
    </row>
    <row r="25793">
      <c r="D25793" s="2"/>
      <c r="G25793" s="2"/>
      <c r="J25793" s="2"/>
    </row>
    <row r="25794">
      <c r="D25794" s="2"/>
      <c r="G25794" s="2"/>
      <c r="J25794" s="2"/>
    </row>
    <row r="25795">
      <c r="D25795" s="2"/>
      <c r="G25795" s="2"/>
      <c r="J25795" s="2"/>
    </row>
    <row r="25796">
      <c r="D25796" s="2"/>
      <c r="G25796" s="2"/>
      <c r="J25796" s="2"/>
    </row>
    <row r="25797">
      <c r="D25797" s="2"/>
      <c r="G25797" s="2"/>
      <c r="J25797" s="2"/>
    </row>
    <row r="25798">
      <c r="D25798" s="2"/>
      <c r="G25798" s="2"/>
      <c r="J25798" s="2"/>
    </row>
    <row r="25799">
      <c r="D25799" s="2"/>
      <c r="G25799" s="2"/>
      <c r="J25799" s="2"/>
    </row>
    <row r="25800">
      <c r="D25800" s="2"/>
      <c r="G25800" s="2"/>
      <c r="J25800" s="2"/>
    </row>
    <row r="25801">
      <c r="D25801" s="2"/>
      <c r="G25801" s="2"/>
      <c r="J25801" s="2"/>
    </row>
    <row r="25802">
      <c r="D25802" s="2"/>
      <c r="G25802" s="2"/>
      <c r="J25802" s="2"/>
    </row>
    <row r="25803">
      <c r="D25803" s="2"/>
      <c r="G25803" s="2"/>
      <c r="J25803" s="2"/>
    </row>
    <row r="25804">
      <c r="D25804" s="2"/>
      <c r="G25804" s="2"/>
      <c r="J25804" s="2"/>
    </row>
    <row r="25805">
      <c r="D25805" s="2"/>
      <c r="G25805" s="2"/>
      <c r="J25805" s="2"/>
    </row>
    <row r="25806">
      <c r="D25806" s="2"/>
      <c r="G25806" s="2"/>
      <c r="J25806" s="2"/>
    </row>
    <row r="25807">
      <c r="D25807" s="2"/>
      <c r="G25807" s="2"/>
      <c r="J25807" s="2"/>
    </row>
    <row r="25808">
      <c r="D25808" s="2"/>
      <c r="G25808" s="2"/>
      <c r="J25808" s="2"/>
    </row>
    <row r="25809">
      <c r="D25809" s="2"/>
      <c r="G25809" s="2"/>
      <c r="J25809" s="2"/>
    </row>
    <row r="25810">
      <c r="D25810" s="2"/>
      <c r="G25810" s="2"/>
      <c r="J25810" s="2"/>
    </row>
    <row r="25811">
      <c r="D25811" s="2"/>
      <c r="G25811" s="2"/>
      <c r="J25811" s="2"/>
    </row>
    <row r="25812">
      <c r="D25812" s="2"/>
      <c r="G25812" s="2"/>
      <c r="J25812" s="2"/>
    </row>
    <row r="25813">
      <c r="D25813" s="2"/>
      <c r="G25813" s="2"/>
      <c r="J25813" s="2"/>
    </row>
    <row r="25814">
      <c r="D25814" s="2"/>
      <c r="G25814" s="2"/>
      <c r="J25814" s="2"/>
    </row>
    <row r="25815">
      <c r="D25815" s="2"/>
      <c r="G25815" s="2"/>
      <c r="J25815" s="2"/>
    </row>
    <row r="25816">
      <c r="D25816" s="2"/>
      <c r="G25816" s="2"/>
      <c r="J25816" s="2"/>
    </row>
    <row r="25817">
      <c r="D25817" s="2"/>
      <c r="G25817" s="2"/>
      <c r="J25817" s="2"/>
    </row>
    <row r="25818">
      <c r="D25818" s="2"/>
      <c r="G25818" s="2"/>
      <c r="J25818" s="2"/>
    </row>
    <row r="25819">
      <c r="D25819" s="2"/>
      <c r="G25819" s="2"/>
      <c r="J25819" s="2"/>
    </row>
    <row r="25820">
      <c r="D25820" s="2"/>
      <c r="G25820" s="2"/>
      <c r="J25820" s="2"/>
    </row>
    <row r="25821">
      <c r="D25821" s="2"/>
      <c r="G25821" s="2"/>
      <c r="J25821" s="2"/>
    </row>
    <row r="25822">
      <c r="D25822" s="2"/>
      <c r="G25822" s="2"/>
      <c r="J25822" s="2"/>
    </row>
    <row r="25823">
      <c r="D25823" s="2"/>
      <c r="G25823" s="2"/>
      <c r="J25823" s="2"/>
    </row>
    <row r="25824">
      <c r="D25824" s="2"/>
      <c r="G25824" s="2"/>
      <c r="J25824" s="2"/>
    </row>
    <row r="25825">
      <c r="D25825" s="2"/>
      <c r="G25825" s="2"/>
      <c r="J25825" s="2"/>
    </row>
    <row r="25826">
      <c r="D25826" s="2"/>
      <c r="G25826" s="2"/>
      <c r="J25826" s="2"/>
    </row>
    <row r="25827">
      <c r="D25827" s="2"/>
      <c r="G25827" s="2"/>
      <c r="J25827" s="2"/>
    </row>
    <row r="25828">
      <c r="D25828" s="2"/>
      <c r="G25828" s="2"/>
      <c r="J25828" s="2"/>
    </row>
    <row r="25829">
      <c r="D25829" s="2"/>
      <c r="G25829" s="2"/>
      <c r="J25829" s="2"/>
    </row>
    <row r="25830">
      <c r="D25830" s="2"/>
      <c r="G25830" s="2"/>
      <c r="J25830" s="2"/>
    </row>
    <row r="25831">
      <c r="D25831" s="2"/>
      <c r="G25831" s="2"/>
      <c r="J25831" s="2"/>
    </row>
    <row r="25832">
      <c r="D25832" s="2"/>
      <c r="G25832" s="2"/>
      <c r="J25832" s="2"/>
    </row>
    <row r="25833">
      <c r="D25833" s="2"/>
      <c r="G25833" s="2"/>
      <c r="J25833" s="2"/>
    </row>
    <row r="25834">
      <c r="D25834" s="2"/>
      <c r="G25834" s="2"/>
      <c r="J25834" s="2"/>
    </row>
    <row r="25835">
      <c r="D25835" s="2"/>
      <c r="G25835" s="2"/>
      <c r="J25835" s="2"/>
    </row>
    <row r="25836">
      <c r="D25836" s="2"/>
      <c r="G25836" s="2"/>
      <c r="J25836" s="2"/>
    </row>
    <row r="25837">
      <c r="D25837" s="2"/>
      <c r="G25837" s="2"/>
      <c r="J25837" s="2"/>
    </row>
    <row r="25838">
      <c r="D25838" s="2"/>
      <c r="G25838" s="2"/>
      <c r="J25838" s="2"/>
    </row>
    <row r="25839">
      <c r="D25839" s="2"/>
      <c r="G25839" s="2"/>
      <c r="J25839" s="2"/>
    </row>
    <row r="25840">
      <c r="D25840" s="2"/>
      <c r="G25840" s="2"/>
      <c r="J25840" s="2"/>
    </row>
    <row r="25841">
      <c r="D25841" s="2"/>
      <c r="G25841" s="2"/>
      <c r="J25841" s="2"/>
    </row>
    <row r="25842">
      <c r="D25842" s="2"/>
      <c r="G25842" s="2"/>
      <c r="J25842" s="2"/>
    </row>
    <row r="25843">
      <c r="D25843" s="2"/>
      <c r="G25843" s="2"/>
      <c r="J25843" s="2"/>
    </row>
    <row r="25844">
      <c r="D25844" s="2"/>
      <c r="G25844" s="2"/>
      <c r="J25844" s="2"/>
    </row>
    <row r="25845">
      <c r="D25845" s="2"/>
      <c r="G25845" s="2"/>
      <c r="J25845" s="2"/>
    </row>
    <row r="25846">
      <c r="D25846" s="2"/>
      <c r="G25846" s="2"/>
      <c r="J25846" s="2"/>
    </row>
    <row r="25847">
      <c r="D25847" s="2"/>
      <c r="G25847" s="2"/>
      <c r="J25847" s="2"/>
    </row>
    <row r="25848">
      <c r="D25848" s="2"/>
      <c r="G25848" s="2"/>
      <c r="J25848" s="2"/>
    </row>
    <row r="25849">
      <c r="D25849" s="2"/>
      <c r="G25849" s="2"/>
      <c r="J25849" s="2"/>
    </row>
    <row r="25850">
      <c r="D25850" s="2"/>
      <c r="G25850" s="2"/>
      <c r="J25850" s="2"/>
    </row>
    <row r="25851">
      <c r="D25851" s="2"/>
      <c r="G25851" s="2"/>
      <c r="J25851" s="2"/>
    </row>
    <row r="25852">
      <c r="D25852" s="2"/>
      <c r="G25852" s="2"/>
      <c r="J25852" s="2"/>
    </row>
    <row r="25853">
      <c r="D25853" s="2"/>
      <c r="G25853" s="2"/>
      <c r="J25853" s="2"/>
    </row>
    <row r="25854">
      <c r="D25854" s="2"/>
      <c r="G25854" s="2"/>
      <c r="J25854" s="2"/>
    </row>
    <row r="25855">
      <c r="D25855" s="2"/>
      <c r="G25855" s="2"/>
      <c r="J25855" s="2"/>
    </row>
    <row r="25856">
      <c r="D25856" s="2"/>
      <c r="G25856" s="2"/>
      <c r="J25856" s="2"/>
    </row>
    <row r="25857">
      <c r="D25857" s="2"/>
      <c r="G25857" s="2"/>
      <c r="J25857" s="2"/>
    </row>
    <row r="25858">
      <c r="D25858" s="2"/>
      <c r="G25858" s="2"/>
      <c r="J25858" s="2"/>
    </row>
    <row r="25859">
      <c r="D25859" s="2"/>
      <c r="G25859" s="2"/>
      <c r="J25859" s="2"/>
    </row>
    <row r="25860">
      <c r="D25860" s="2"/>
      <c r="G25860" s="2"/>
      <c r="J25860" s="2"/>
    </row>
    <row r="25861">
      <c r="D25861" s="2"/>
      <c r="G25861" s="2"/>
      <c r="J25861" s="2"/>
    </row>
    <row r="25862">
      <c r="D25862" s="2"/>
      <c r="G25862" s="2"/>
      <c r="J25862" s="2"/>
    </row>
    <row r="25863">
      <c r="D25863" s="2"/>
      <c r="G25863" s="2"/>
      <c r="J25863" s="2"/>
    </row>
    <row r="25864">
      <c r="D25864" s="2"/>
      <c r="G25864" s="2"/>
      <c r="J25864" s="2"/>
    </row>
    <row r="25865">
      <c r="D25865" s="2"/>
      <c r="G25865" s="2"/>
      <c r="J25865" s="2"/>
    </row>
    <row r="25866">
      <c r="D25866" s="2"/>
      <c r="G25866" s="2"/>
      <c r="J25866" s="2"/>
    </row>
    <row r="25867">
      <c r="D25867" s="2"/>
      <c r="G25867" s="2"/>
      <c r="J25867" s="2"/>
    </row>
    <row r="25868">
      <c r="D25868" s="2"/>
      <c r="G25868" s="2"/>
      <c r="J25868" s="2"/>
    </row>
    <row r="25869">
      <c r="D25869" s="2"/>
      <c r="G25869" s="2"/>
      <c r="J25869" s="2"/>
    </row>
    <row r="25870">
      <c r="D25870" s="2"/>
      <c r="G25870" s="2"/>
      <c r="J25870" s="2"/>
    </row>
    <row r="25871">
      <c r="D25871" s="2"/>
      <c r="G25871" s="2"/>
      <c r="J25871" s="2"/>
    </row>
    <row r="25872">
      <c r="D25872" s="2"/>
      <c r="G25872" s="2"/>
      <c r="J25872" s="2"/>
    </row>
    <row r="25873">
      <c r="D25873" s="2"/>
      <c r="G25873" s="2"/>
      <c r="J25873" s="2"/>
    </row>
    <row r="25874">
      <c r="D25874" s="2"/>
      <c r="G25874" s="2"/>
      <c r="J25874" s="2"/>
    </row>
    <row r="25875">
      <c r="D25875" s="2"/>
      <c r="G25875" s="2"/>
      <c r="J25875" s="2"/>
    </row>
    <row r="25876">
      <c r="D25876" s="2"/>
      <c r="G25876" s="2"/>
      <c r="J25876" s="2"/>
    </row>
    <row r="25877">
      <c r="D25877" s="2"/>
      <c r="G25877" s="2"/>
      <c r="J25877" s="2"/>
    </row>
    <row r="25878">
      <c r="D25878" s="2"/>
      <c r="G25878" s="2"/>
      <c r="J25878" s="2"/>
    </row>
    <row r="25879">
      <c r="D25879" s="2"/>
      <c r="G25879" s="2"/>
      <c r="J25879" s="2"/>
    </row>
    <row r="25880">
      <c r="D25880" s="2"/>
      <c r="G25880" s="2"/>
      <c r="J25880" s="2"/>
    </row>
    <row r="25881">
      <c r="D25881" s="2"/>
      <c r="G25881" s="2"/>
      <c r="J25881" s="2"/>
    </row>
    <row r="25882">
      <c r="D25882" s="2"/>
      <c r="G25882" s="2"/>
      <c r="J25882" s="2"/>
    </row>
    <row r="25883">
      <c r="D25883" s="2"/>
      <c r="G25883" s="2"/>
      <c r="J25883" s="2"/>
    </row>
    <row r="25884">
      <c r="D25884" s="2"/>
      <c r="G25884" s="2"/>
      <c r="J25884" s="2"/>
    </row>
    <row r="25885">
      <c r="D25885" s="2"/>
      <c r="G25885" s="2"/>
      <c r="J25885" s="2"/>
    </row>
    <row r="25886">
      <c r="D25886" s="2"/>
      <c r="G25886" s="2"/>
      <c r="J25886" s="2"/>
    </row>
    <row r="25887">
      <c r="D25887" s="2"/>
      <c r="G25887" s="2"/>
      <c r="J25887" s="2"/>
    </row>
    <row r="25888">
      <c r="D25888" s="2"/>
      <c r="G25888" s="2"/>
      <c r="J25888" s="2"/>
    </row>
    <row r="25889">
      <c r="D25889" s="2"/>
      <c r="G25889" s="2"/>
      <c r="J25889" s="2"/>
    </row>
    <row r="25890">
      <c r="D25890" s="2"/>
      <c r="G25890" s="2"/>
      <c r="J25890" s="2"/>
    </row>
    <row r="25891">
      <c r="D25891" s="2"/>
      <c r="G25891" s="2"/>
      <c r="J25891" s="2"/>
    </row>
    <row r="25892">
      <c r="D25892" s="2"/>
      <c r="G25892" s="2"/>
      <c r="J25892" s="2"/>
    </row>
    <row r="25893">
      <c r="D25893" s="2"/>
      <c r="G25893" s="2"/>
      <c r="J25893" s="2"/>
    </row>
    <row r="25894">
      <c r="D25894" s="2"/>
      <c r="G25894" s="2"/>
      <c r="J25894" s="2"/>
    </row>
    <row r="25895">
      <c r="D25895" s="2"/>
      <c r="G25895" s="2"/>
      <c r="J25895" s="2"/>
    </row>
    <row r="25896">
      <c r="D25896" s="2"/>
      <c r="G25896" s="2"/>
      <c r="J25896" s="2"/>
    </row>
    <row r="25897">
      <c r="D25897" s="2"/>
      <c r="G25897" s="2"/>
      <c r="J25897" s="2"/>
    </row>
    <row r="25898">
      <c r="D25898" s="2"/>
      <c r="G25898" s="2"/>
      <c r="J25898" s="2"/>
    </row>
    <row r="25899">
      <c r="D25899" s="2"/>
      <c r="G25899" s="2"/>
      <c r="J25899" s="2"/>
    </row>
    <row r="25900">
      <c r="D25900" s="2"/>
      <c r="G25900" s="2"/>
      <c r="J25900" s="2"/>
    </row>
    <row r="25901">
      <c r="D25901" s="2"/>
      <c r="G25901" s="2"/>
      <c r="J25901" s="2"/>
    </row>
    <row r="25902">
      <c r="D25902" s="2"/>
      <c r="G25902" s="2"/>
      <c r="J25902" s="2"/>
    </row>
    <row r="25903">
      <c r="D25903" s="2"/>
      <c r="G25903" s="2"/>
      <c r="J25903" s="2"/>
    </row>
    <row r="25904">
      <c r="D25904" s="2"/>
      <c r="G25904" s="2"/>
      <c r="J25904" s="2"/>
    </row>
    <row r="25905">
      <c r="D25905" s="2"/>
      <c r="G25905" s="2"/>
      <c r="J25905" s="2"/>
    </row>
    <row r="25906">
      <c r="D25906" s="2"/>
      <c r="G25906" s="2"/>
      <c r="J25906" s="2"/>
    </row>
    <row r="25907">
      <c r="D25907" s="2"/>
      <c r="G25907" s="2"/>
      <c r="J25907" s="2"/>
    </row>
    <row r="25908">
      <c r="D25908" s="2"/>
      <c r="G25908" s="2"/>
      <c r="J25908" s="2"/>
    </row>
    <row r="25909">
      <c r="D25909" s="2"/>
      <c r="G25909" s="2"/>
      <c r="J25909" s="2"/>
    </row>
    <row r="25910">
      <c r="D25910" s="2"/>
      <c r="G25910" s="2"/>
      <c r="J25910" s="2"/>
    </row>
    <row r="25911">
      <c r="D25911" s="2"/>
      <c r="G25911" s="2"/>
      <c r="J25911" s="2"/>
    </row>
    <row r="25912">
      <c r="D25912" s="2"/>
      <c r="G25912" s="2"/>
      <c r="J25912" s="2"/>
    </row>
    <row r="25913">
      <c r="D25913" s="2"/>
      <c r="G25913" s="2"/>
      <c r="J25913" s="2"/>
    </row>
    <row r="25914">
      <c r="D25914" s="2"/>
      <c r="G25914" s="2"/>
      <c r="J25914" s="2"/>
    </row>
    <row r="25915">
      <c r="D25915" s="2"/>
      <c r="G25915" s="2"/>
      <c r="J25915" s="2"/>
    </row>
    <row r="25916">
      <c r="D25916" s="2"/>
      <c r="G25916" s="2"/>
      <c r="J25916" s="2"/>
    </row>
    <row r="25917">
      <c r="D25917" s="2"/>
      <c r="G25917" s="2"/>
      <c r="J25917" s="2"/>
    </row>
    <row r="25918">
      <c r="D25918" s="2"/>
      <c r="G25918" s="2"/>
      <c r="J25918" s="2"/>
    </row>
    <row r="25919">
      <c r="D25919" s="2"/>
      <c r="G25919" s="2"/>
      <c r="J25919" s="2"/>
    </row>
    <row r="25920">
      <c r="D25920" s="2"/>
      <c r="G25920" s="2"/>
      <c r="J25920" s="2"/>
    </row>
    <row r="25921">
      <c r="D25921" s="2"/>
      <c r="G25921" s="2"/>
      <c r="J25921" s="2"/>
    </row>
    <row r="25922">
      <c r="D25922" s="2"/>
      <c r="G25922" s="2"/>
      <c r="J25922" s="2"/>
    </row>
    <row r="25923">
      <c r="D25923" s="2"/>
      <c r="G25923" s="2"/>
      <c r="J25923" s="2"/>
    </row>
    <row r="25924">
      <c r="D25924" s="2"/>
      <c r="G25924" s="2"/>
      <c r="J25924" s="2"/>
    </row>
    <row r="25925">
      <c r="D25925" s="2"/>
      <c r="G25925" s="2"/>
      <c r="J25925" s="2"/>
    </row>
    <row r="25926">
      <c r="D25926" s="2"/>
      <c r="G25926" s="2"/>
      <c r="J25926" s="2"/>
    </row>
    <row r="25927">
      <c r="D25927" s="2"/>
      <c r="G25927" s="2"/>
      <c r="J25927" s="2"/>
    </row>
    <row r="25928">
      <c r="D25928" s="2"/>
      <c r="G25928" s="2"/>
      <c r="J25928" s="2"/>
    </row>
    <row r="25929">
      <c r="D25929" s="2"/>
      <c r="G25929" s="2"/>
      <c r="J25929" s="2"/>
    </row>
    <row r="25930">
      <c r="D25930" s="2"/>
      <c r="G25930" s="2"/>
      <c r="J25930" s="2"/>
    </row>
    <row r="25931">
      <c r="D25931" s="2"/>
      <c r="G25931" s="2"/>
      <c r="J25931" s="2"/>
    </row>
    <row r="25932">
      <c r="D25932" s="2"/>
      <c r="G25932" s="2"/>
      <c r="J25932" s="2"/>
    </row>
    <row r="25933">
      <c r="D25933" s="2"/>
      <c r="G25933" s="2"/>
      <c r="J25933" s="2"/>
    </row>
    <row r="25934">
      <c r="D25934" s="2"/>
      <c r="G25934" s="2"/>
      <c r="J25934" s="2"/>
    </row>
    <row r="25935">
      <c r="D25935" s="2"/>
      <c r="G25935" s="2"/>
      <c r="J25935" s="2"/>
    </row>
    <row r="25936">
      <c r="D25936" s="2"/>
      <c r="G25936" s="2"/>
      <c r="J25936" s="2"/>
    </row>
    <row r="25937">
      <c r="D25937" s="2"/>
      <c r="G25937" s="2"/>
      <c r="J25937" s="2"/>
    </row>
    <row r="25938">
      <c r="D25938" s="2"/>
      <c r="G25938" s="2"/>
      <c r="J25938" s="2"/>
    </row>
    <row r="25939">
      <c r="D25939" s="2"/>
      <c r="G25939" s="2"/>
      <c r="J25939" s="2"/>
    </row>
    <row r="25940">
      <c r="D25940" s="2"/>
      <c r="G25940" s="2"/>
      <c r="J25940" s="2"/>
    </row>
    <row r="25941">
      <c r="D25941" s="2"/>
      <c r="G25941" s="2"/>
      <c r="J25941" s="2"/>
    </row>
    <row r="25942">
      <c r="D25942" s="2"/>
      <c r="G25942" s="2"/>
      <c r="J25942" s="2"/>
    </row>
    <row r="25943">
      <c r="D25943" s="2"/>
      <c r="G25943" s="2"/>
      <c r="J25943" s="2"/>
    </row>
    <row r="25944">
      <c r="D25944" s="2"/>
      <c r="G25944" s="2"/>
      <c r="J25944" s="2"/>
    </row>
    <row r="25945">
      <c r="D25945" s="2"/>
      <c r="G25945" s="2"/>
      <c r="J25945" s="2"/>
    </row>
    <row r="25946">
      <c r="D25946" s="2"/>
      <c r="G25946" s="2"/>
      <c r="J25946" s="2"/>
    </row>
    <row r="25947">
      <c r="D25947" s="2"/>
      <c r="G25947" s="2"/>
      <c r="J25947" s="2"/>
    </row>
    <row r="25948">
      <c r="D25948" s="2"/>
      <c r="G25948" s="2"/>
      <c r="J25948" s="2"/>
    </row>
    <row r="25949">
      <c r="D25949" s="2"/>
      <c r="G25949" s="2"/>
      <c r="J25949" s="2"/>
    </row>
    <row r="25950">
      <c r="D25950" s="2"/>
      <c r="G25950" s="2"/>
      <c r="J25950" s="2"/>
    </row>
    <row r="25951">
      <c r="D25951" s="2"/>
      <c r="G25951" s="2"/>
      <c r="J25951" s="2"/>
    </row>
    <row r="25952">
      <c r="D25952" s="2"/>
      <c r="G25952" s="2"/>
      <c r="J25952" s="2"/>
    </row>
    <row r="25953">
      <c r="D25953" s="2"/>
      <c r="G25953" s="2"/>
      <c r="J25953" s="2"/>
    </row>
    <row r="25954">
      <c r="D25954" s="2"/>
      <c r="G25954" s="2"/>
      <c r="J25954" s="2"/>
    </row>
    <row r="25955">
      <c r="D25955" s="2"/>
      <c r="G25955" s="2"/>
      <c r="J25955" s="2"/>
    </row>
    <row r="25956">
      <c r="D25956" s="2"/>
      <c r="G25956" s="2"/>
      <c r="J25956" s="2"/>
    </row>
    <row r="25957">
      <c r="D25957" s="2"/>
      <c r="G25957" s="2"/>
      <c r="J25957" s="2"/>
    </row>
    <row r="25958">
      <c r="D25958" s="2"/>
      <c r="G25958" s="2"/>
      <c r="J25958" s="2"/>
    </row>
    <row r="25959">
      <c r="D25959" s="2"/>
      <c r="G25959" s="2"/>
      <c r="J25959" s="2"/>
    </row>
    <row r="25960">
      <c r="D25960" s="2"/>
      <c r="G25960" s="2"/>
      <c r="J25960" s="2"/>
    </row>
    <row r="25961">
      <c r="D25961" s="2"/>
      <c r="G25961" s="2"/>
      <c r="J25961" s="2"/>
    </row>
    <row r="25962">
      <c r="D25962" s="2"/>
      <c r="G25962" s="2"/>
      <c r="J25962" s="2"/>
    </row>
    <row r="25963">
      <c r="D25963" s="2"/>
      <c r="G25963" s="2"/>
      <c r="J25963" s="2"/>
    </row>
    <row r="25964">
      <c r="D25964" s="2"/>
      <c r="G25964" s="2"/>
      <c r="J25964" s="2"/>
    </row>
    <row r="25965">
      <c r="D25965" s="2"/>
      <c r="G25965" s="2"/>
      <c r="J25965" s="2"/>
    </row>
    <row r="25966">
      <c r="D25966" s="2"/>
      <c r="G25966" s="2"/>
      <c r="J25966" s="2"/>
    </row>
    <row r="25967">
      <c r="D25967" s="2"/>
      <c r="G25967" s="2"/>
      <c r="J25967" s="2"/>
    </row>
    <row r="25968">
      <c r="D25968" s="2"/>
      <c r="G25968" s="2"/>
      <c r="J25968" s="2"/>
    </row>
    <row r="25969">
      <c r="D25969" s="2"/>
      <c r="G25969" s="2"/>
      <c r="J25969" s="2"/>
    </row>
    <row r="25970">
      <c r="D25970" s="2"/>
      <c r="G25970" s="2"/>
      <c r="J25970" s="2"/>
    </row>
    <row r="25971">
      <c r="D25971" s="2"/>
      <c r="G25971" s="2"/>
      <c r="J25971" s="2"/>
    </row>
    <row r="25972">
      <c r="D25972" s="2"/>
      <c r="G25972" s="2"/>
      <c r="J25972" s="2"/>
    </row>
    <row r="25973">
      <c r="D25973" s="2"/>
      <c r="G25973" s="2"/>
      <c r="J25973" s="2"/>
    </row>
    <row r="25974">
      <c r="D25974" s="2"/>
      <c r="G25974" s="2"/>
      <c r="J25974" s="2"/>
    </row>
    <row r="25975">
      <c r="D25975" s="2"/>
      <c r="G25975" s="2"/>
      <c r="J25975" s="2"/>
    </row>
    <row r="25976">
      <c r="D25976" s="2"/>
      <c r="G25976" s="2"/>
      <c r="J25976" s="2"/>
    </row>
    <row r="25977">
      <c r="D25977" s="2"/>
      <c r="G25977" s="2"/>
      <c r="J25977" s="2"/>
    </row>
    <row r="25978">
      <c r="D25978" s="2"/>
      <c r="G25978" s="2"/>
      <c r="J25978" s="2"/>
    </row>
    <row r="25979">
      <c r="D25979" s="2"/>
      <c r="G25979" s="2"/>
      <c r="J25979" s="2"/>
    </row>
    <row r="25980">
      <c r="D25980" s="2"/>
      <c r="G25980" s="2"/>
      <c r="J25980" s="2"/>
    </row>
    <row r="25981">
      <c r="D25981" s="2"/>
      <c r="G25981" s="2"/>
      <c r="J25981" s="2"/>
    </row>
    <row r="25982">
      <c r="D25982" s="2"/>
      <c r="G25982" s="2"/>
      <c r="J25982" s="2"/>
    </row>
    <row r="25983">
      <c r="D25983" s="2"/>
      <c r="G25983" s="2"/>
      <c r="J25983" s="2"/>
    </row>
    <row r="25984">
      <c r="D25984" s="2"/>
      <c r="G25984" s="2"/>
      <c r="J25984" s="2"/>
    </row>
    <row r="25985">
      <c r="D25985" s="2"/>
      <c r="G25985" s="2"/>
      <c r="J25985" s="2"/>
    </row>
    <row r="25986">
      <c r="D25986" s="2"/>
      <c r="G25986" s="2"/>
      <c r="J25986" s="2"/>
    </row>
    <row r="25987">
      <c r="D25987" s="2"/>
      <c r="G25987" s="2"/>
      <c r="J25987" s="2"/>
    </row>
    <row r="25988">
      <c r="D25988" s="2"/>
      <c r="G25988" s="2"/>
      <c r="J25988" s="2"/>
    </row>
    <row r="25989">
      <c r="D25989" s="2"/>
      <c r="G25989" s="2"/>
      <c r="J25989" s="2"/>
    </row>
    <row r="25990">
      <c r="D25990" s="2"/>
      <c r="G25990" s="2"/>
      <c r="J25990" s="2"/>
    </row>
    <row r="25991">
      <c r="D25991" s="2"/>
      <c r="G25991" s="2"/>
      <c r="J25991" s="2"/>
    </row>
    <row r="25992">
      <c r="D25992" s="2"/>
      <c r="G25992" s="2"/>
      <c r="J25992" s="2"/>
    </row>
    <row r="25993">
      <c r="D25993" s="2"/>
      <c r="G25993" s="2"/>
      <c r="J25993" s="2"/>
    </row>
    <row r="25994">
      <c r="D25994" s="2"/>
      <c r="G25994" s="2"/>
      <c r="J25994" s="2"/>
    </row>
    <row r="25995">
      <c r="D25995" s="2"/>
      <c r="G25995" s="2"/>
      <c r="J25995" s="2"/>
    </row>
    <row r="25996">
      <c r="D25996" s="2"/>
      <c r="G25996" s="2"/>
      <c r="J25996" s="2"/>
    </row>
    <row r="25997">
      <c r="D25997" s="2"/>
      <c r="G25997" s="2"/>
      <c r="J25997" s="2"/>
    </row>
    <row r="25998">
      <c r="D25998" s="2"/>
      <c r="G25998" s="2"/>
      <c r="J25998" s="2"/>
    </row>
    <row r="25999">
      <c r="D25999" s="2"/>
      <c r="G25999" s="2"/>
      <c r="J25999" s="2"/>
    </row>
    <row r="26000">
      <c r="D26000" s="2"/>
      <c r="G26000" s="2"/>
      <c r="J26000" s="2"/>
    </row>
    <row r="26001">
      <c r="D26001" s="2"/>
      <c r="G26001" s="2"/>
      <c r="J26001" s="2"/>
    </row>
    <row r="26002">
      <c r="D26002" s="2"/>
      <c r="G26002" s="2"/>
      <c r="J26002" s="2"/>
    </row>
    <row r="26003">
      <c r="D26003" s="2"/>
      <c r="G26003" s="2"/>
      <c r="J26003" s="2"/>
    </row>
    <row r="26004">
      <c r="D26004" s="2"/>
      <c r="G26004" s="2"/>
      <c r="J26004" s="2"/>
    </row>
    <row r="26005">
      <c r="D26005" s="2"/>
      <c r="G26005" s="2"/>
      <c r="J26005" s="2"/>
    </row>
    <row r="26006">
      <c r="D26006" s="2"/>
      <c r="G26006" s="2"/>
      <c r="J26006" s="2"/>
    </row>
    <row r="26007">
      <c r="D26007" s="2"/>
      <c r="G26007" s="2"/>
      <c r="J26007" s="2"/>
    </row>
    <row r="26008">
      <c r="D26008" s="2"/>
      <c r="G26008" s="2"/>
      <c r="J26008" s="2"/>
    </row>
    <row r="26009">
      <c r="D26009" s="2"/>
      <c r="G26009" s="2"/>
      <c r="J26009" s="2"/>
    </row>
    <row r="26010">
      <c r="D26010" s="2"/>
      <c r="G26010" s="2"/>
      <c r="J26010" s="2"/>
    </row>
    <row r="26011">
      <c r="D26011" s="2"/>
      <c r="G26011" s="2"/>
      <c r="J26011" s="2"/>
    </row>
    <row r="26012">
      <c r="D26012" s="2"/>
      <c r="G26012" s="2"/>
      <c r="J26012" s="2"/>
    </row>
    <row r="26013">
      <c r="D26013" s="2"/>
      <c r="G26013" s="2"/>
      <c r="J26013" s="2"/>
    </row>
    <row r="26014">
      <c r="D26014" s="2"/>
      <c r="G26014" s="2"/>
      <c r="J26014" s="2"/>
    </row>
    <row r="26015">
      <c r="D26015" s="2"/>
      <c r="G26015" s="2"/>
      <c r="J26015" s="2"/>
    </row>
    <row r="26016">
      <c r="D26016" s="2"/>
      <c r="G26016" s="2"/>
      <c r="J26016" s="2"/>
    </row>
    <row r="26017">
      <c r="D26017" s="2"/>
      <c r="G26017" s="2"/>
      <c r="J26017" s="2"/>
    </row>
    <row r="26018">
      <c r="D26018" s="2"/>
      <c r="G26018" s="2"/>
      <c r="J26018" s="2"/>
    </row>
    <row r="26019">
      <c r="D26019" s="2"/>
      <c r="G26019" s="2"/>
      <c r="J26019" s="2"/>
    </row>
    <row r="26020">
      <c r="D26020" s="2"/>
      <c r="G26020" s="2"/>
      <c r="J26020" s="2"/>
    </row>
    <row r="26021">
      <c r="D26021" s="2"/>
      <c r="G26021" s="2"/>
      <c r="J26021" s="2"/>
    </row>
    <row r="26022">
      <c r="D26022" s="2"/>
      <c r="G26022" s="2"/>
      <c r="J26022" s="2"/>
    </row>
    <row r="26023">
      <c r="D26023" s="2"/>
      <c r="G26023" s="2"/>
      <c r="J26023" s="2"/>
    </row>
    <row r="26024">
      <c r="D26024" s="2"/>
      <c r="G26024" s="2"/>
      <c r="J26024" s="2"/>
    </row>
    <row r="26025">
      <c r="D26025" s="2"/>
      <c r="G26025" s="2"/>
      <c r="J26025" s="2"/>
    </row>
    <row r="26026">
      <c r="D26026" s="2"/>
      <c r="G26026" s="2"/>
      <c r="J26026" s="2"/>
    </row>
    <row r="26027">
      <c r="D26027" s="2"/>
      <c r="G26027" s="2"/>
      <c r="J26027" s="2"/>
    </row>
    <row r="26028">
      <c r="D26028" s="2"/>
      <c r="G26028" s="2"/>
      <c r="J26028" s="2"/>
    </row>
    <row r="26029">
      <c r="D26029" s="2"/>
      <c r="G26029" s="2"/>
      <c r="J26029" s="2"/>
    </row>
    <row r="26030">
      <c r="D26030" s="2"/>
      <c r="G26030" s="2"/>
      <c r="J26030" s="2"/>
    </row>
    <row r="26031">
      <c r="D26031" s="2"/>
      <c r="G26031" s="2"/>
      <c r="J26031" s="2"/>
    </row>
    <row r="26032">
      <c r="D26032" s="2"/>
      <c r="G26032" s="2"/>
      <c r="J26032" s="2"/>
    </row>
    <row r="26033">
      <c r="D26033" s="2"/>
      <c r="G26033" s="2"/>
      <c r="J26033" s="2"/>
    </row>
    <row r="26034">
      <c r="D26034" s="2"/>
      <c r="G26034" s="2"/>
      <c r="J26034" s="2"/>
    </row>
    <row r="26035">
      <c r="D26035" s="2"/>
      <c r="G26035" s="2"/>
      <c r="J26035" s="2"/>
    </row>
    <row r="26036">
      <c r="D26036" s="2"/>
      <c r="G26036" s="2"/>
      <c r="J26036" s="2"/>
    </row>
    <row r="26037">
      <c r="D26037" s="2"/>
      <c r="G26037" s="2"/>
      <c r="J26037" s="2"/>
    </row>
    <row r="26038">
      <c r="D26038" s="2"/>
      <c r="G26038" s="2"/>
      <c r="J26038" s="2"/>
    </row>
    <row r="26039">
      <c r="D26039" s="2"/>
      <c r="G26039" s="2"/>
      <c r="J26039" s="2"/>
    </row>
    <row r="26040">
      <c r="D26040" s="2"/>
      <c r="G26040" s="2"/>
      <c r="J26040" s="2"/>
    </row>
    <row r="26041">
      <c r="D26041" s="2"/>
      <c r="G26041" s="2"/>
      <c r="J26041" s="2"/>
    </row>
    <row r="26042">
      <c r="D26042" s="2"/>
      <c r="G26042" s="2"/>
      <c r="J26042" s="2"/>
    </row>
    <row r="26043">
      <c r="D26043" s="2"/>
      <c r="G26043" s="2"/>
      <c r="J26043" s="2"/>
    </row>
    <row r="26044">
      <c r="D26044" s="2"/>
      <c r="G26044" s="2"/>
      <c r="J26044" s="2"/>
    </row>
    <row r="26045">
      <c r="D26045" s="2"/>
      <c r="G26045" s="2"/>
      <c r="J26045" s="2"/>
    </row>
    <row r="26046">
      <c r="D26046" s="2"/>
      <c r="G26046" s="2"/>
      <c r="J26046" s="2"/>
    </row>
    <row r="26047">
      <c r="D26047" s="2"/>
      <c r="G26047" s="2"/>
      <c r="J26047" s="2"/>
    </row>
    <row r="26048">
      <c r="D26048" s="2"/>
      <c r="G26048" s="2"/>
      <c r="J26048" s="2"/>
    </row>
    <row r="26049">
      <c r="D26049" s="2"/>
      <c r="G26049" s="2"/>
      <c r="J26049" s="2"/>
    </row>
    <row r="26050">
      <c r="D26050" s="2"/>
      <c r="G26050" s="2"/>
      <c r="J26050" s="2"/>
    </row>
    <row r="26051">
      <c r="D26051" s="2"/>
      <c r="G26051" s="2"/>
      <c r="J26051" s="2"/>
    </row>
    <row r="26052">
      <c r="D26052" s="2"/>
      <c r="G26052" s="2"/>
      <c r="J26052" s="2"/>
    </row>
    <row r="26053">
      <c r="D26053" s="2"/>
      <c r="G26053" s="2"/>
      <c r="J26053" s="2"/>
    </row>
    <row r="26054">
      <c r="D26054" s="2"/>
      <c r="G26054" s="2"/>
      <c r="J26054" s="2"/>
    </row>
    <row r="26055">
      <c r="D26055" s="2"/>
      <c r="G26055" s="2"/>
      <c r="J26055" s="2"/>
    </row>
    <row r="26056">
      <c r="D26056" s="2"/>
      <c r="G26056" s="2"/>
      <c r="J26056" s="2"/>
    </row>
    <row r="26057">
      <c r="D26057" s="2"/>
      <c r="G26057" s="2"/>
      <c r="J26057" s="2"/>
    </row>
    <row r="26058">
      <c r="D26058" s="2"/>
      <c r="G26058" s="2"/>
      <c r="J26058" s="2"/>
    </row>
    <row r="26059">
      <c r="D26059" s="2"/>
      <c r="G26059" s="2"/>
      <c r="J26059" s="2"/>
    </row>
    <row r="26060">
      <c r="D26060" s="2"/>
      <c r="G26060" s="2"/>
      <c r="J26060" s="2"/>
    </row>
    <row r="26061">
      <c r="D26061" s="2"/>
      <c r="G26061" s="2"/>
      <c r="J26061" s="2"/>
    </row>
    <row r="26062">
      <c r="D26062" s="2"/>
      <c r="G26062" s="2"/>
      <c r="J26062" s="2"/>
    </row>
    <row r="26063">
      <c r="D26063" s="2"/>
      <c r="G26063" s="2"/>
      <c r="J26063" s="2"/>
    </row>
    <row r="26064">
      <c r="D26064" s="2"/>
      <c r="G26064" s="2"/>
      <c r="J26064" s="2"/>
    </row>
    <row r="26065">
      <c r="D26065" s="2"/>
      <c r="G26065" s="2"/>
      <c r="J26065" s="2"/>
    </row>
    <row r="26066">
      <c r="D26066" s="2"/>
      <c r="G26066" s="2"/>
      <c r="J26066" s="2"/>
    </row>
    <row r="26067">
      <c r="D26067" s="2"/>
      <c r="G26067" s="2"/>
      <c r="J26067" s="2"/>
    </row>
    <row r="26068">
      <c r="D26068" s="2"/>
      <c r="G26068" s="2"/>
      <c r="J26068" s="2"/>
    </row>
    <row r="26069">
      <c r="D26069" s="2"/>
      <c r="G26069" s="2"/>
      <c r="J26069" s="2"/>
    </row>
    <row r="26070">
      <c r="D26070" s="2"/>
      <c r="G26070" s="2"/>
      <c r="J26070" s="2"/>
    </row>
    <row r="26071">
      <c r="D26071" s="2"/>
      <c r="G26071" s="2"/>
      <c r="J26071" s="2"/>
    </row>
    <row r="26072">
      <c r="D26072" s="2"/>
      <c r="G26072" s="2"/>
      <c r="J26072" s="2"/>
    </row>
    <row r="26073">
      <c r="D26073" s="2"/>
      <c r="G26073" s="2"/>
      <c r="J26073" s="2"/>
    </row>
    <row r="26074">
      <c r="D26074" s="2"/>
      <c r="G26074" s="2"/>
      <c r="J26074" s="2"/>
    </row>
    <row r="26075">
      <c r="D26075" s="2"/>
      <c r="G26075" s="2"/>
      <c r="J26075" s="2"/>
    </row>
    <row r="26076">
      <c r="D26076" s="2"/>
      <c r="G26076" s="2"/>
      <c r="J26076" s="2"/>
    </row>
    <row r="26077">
      <c r="D26077" s="2"/>
      <c r="G26077" s="2"/>
      <c r="J26077" s="2"/>
    </row>
    <row r="26078">
      <c r="D26078" s="2"/>
      <c r="G26078" s="2"/>
      <c r="J26078" s="2"/>
    </row>
    <row r="26079">
      <c r="D26079" s="2"/>
      <c r="G26079" s="2"/>
      <c r="J26079" s="2"/>
    </row>
    <row r="26080">
      <c r="D26080" s="2"/>
      <c r="G26080" s="2"/>
      <c r="J26080" s="2"/>
    </row>
    <row r="26081">
      <c r="D26081" s="2"/>
      <c r="G26081" s="2"/>
      <c r="J26081" s="2"/>
    </row>
    <row r="26082">
      <c r="D26082" s="2"/>
      <c r="G26082" s="2"/>
      <c r="J26082" s="2"/>
    </row>
    <row r="26083">
      <c r="D26083" s="2"/>
      <c r="G26083" s="2"/>
      <c r="J26083" s="2"/>
    </row>
    <row r="26084">
      <c r="D26084" s="2"/>
      <c r="G26084" s="2"/>
      <c r="J26084" s="2"/>
    </row>
    <row r="26085">
      <c r="D26085" s="2"/>
      <c r="G26085" s="2"/>
      <c r="J26085" s="2"/>
    </row>
    <row r="26086">
      <c r="D26086" s="2"/>
      <c r="G26086" s="2"/>
      <c r="J26086" s="2"/>
    </row>
    <row r="26087">
      <c r="D26087" s="2"/>
      <c r="G26087" s="2"/>
      <c r="J26087" s="2"/>
    </row>
    <row r="26088">
      <c r="D26088" s="2"/>
      <c r="G26088" s="2"/>
      <c r="J26088" s="2"/>
    </row>
    <row r="26089">
      <c r="D26089" s="2"/>
      <c r="G26089" s="2"/>
      <c r="J26089" s="2"/>
    </row>
    <row r="26090">
      <c r="D26090" s="2"/>
      <c r="G26090" s="2"/>
      <c r="J26090" s="2"/>
    </row>
    <row r="26091">
      <c r="D26091" s="2"/>
      <c r="G26091" s="2"/>
      <c r="J26091" s="2"/>
    </row>
    <row r="26092">
      <c r="D26092" s="2"/>
      <c r="G26092" s="2"/>
      <c r="J26092" s="2"/>
    </row>
    <row r="26093">
      <c r="D26093" s="2"/>
      <c r="G26093" s="2"/>
      <c r="J26093" s="2"/>
    </row>
    <row r="26094">
      <c r="D26094" s="2"/>
      <c r="G26094" s="2"/>
      <c r="J26094" s="2"/>
    </row>
    <row r="26095">
      <c r="D26095" s="2"/>
      <c r="G26095" s="2"/>
      <c r="J26095" s="2"/>
    </row>
    <row r="26096">
      <c r="D26096" s="2"/>
      <c r="G26096" s="2"/>
      <c r="J26096" s="2"/>
    </row>
    <row r="26097">
      <c r="D26097" s="2"/>
      <c r="G26097" s="2"/>
      <c r="J26097" s="2"/>
    </row>
    <row r="26098">
      <c r="D26098" s="2"/>
      <c r="G26098" s="2"/>
      <c r="J26098" s="2"/>
    </row>
    <row r="26099">
      <c r="D26099" s="2"/>
      <c r="G26099" s="2"/>
      <c r="J26099" s="2"/>
    </row>
    <row r="26100">
      <c r="D26100" s="2"/>
      <c r="G26100" s="2"/>
      <c r="J26100" s="2"/>
    </row>
    <row r="26101">
      <c r="D26101" s="2"/>
      <c r="G26101" s="2"/>
      <c r="J26101" s="2"/>
    </row>
    <row r="26102">
      <c r="D26102" s="2"/>
      <c r="G26102" s="2"/>
      <c r="J26102" s="2"/>
    </row>
    <row r="26103">
      <c r="D26103" s="2"/>
      <c r="G26103" s="2"/>
      <c r="J26103" s="2"/>
    </row>
    <row r="26104">
      <c r="D26104" s="2"/>
      <c r="G26104" s="2"/>
      <c r="J26104" s="2"/>
    </row>
    <row r="26105">
      <c r="D26105" s="2"/>
      <c r="G26105" s="2"/>
      <c r="J26105" s="2"/>
    </row>
    <row r="26106">
      <c r="D26106" s="2"/>
      <c r="G26106" s="2"/>
      <c r="J26106" s="2"/>
    </row>
    <row r="26107">
      <c r="D26107" s="2"/>
      <c r="G26107" s="2"/>
      <c r="J26107" s="2"/>
    </row>
    <row r="26108">
      <c r="D26108" s="2"/>
      <c r="G26108" s="2"/>
      <c r="J26108" s="2"/>
    </row>
    <row r="26109">
      <c r="D26109" s="2"/>
      <c r="G26109" s="2"/>
      <c r="J26109" s="2"/>
    </row>
    <row r="26110">
      <c r="D26110" s="2"/>
      <c r="G26110" s="2"/>
      <c r="J26110" s="2"/>
    </row>
    <row r="26111">
      <c r="D26111" s="2"/>
      <c r="G26111" s="2"/>
      <c r="J26111" s="2"/>
    </row>
    <row r="26112">
      <c r="D26112" s="2"/>
      <c r="G26112" s="2"/>
      <c r="J26112" s="2"/>
    </row>
    <row r="26113">
      <c r="D26113" s="2"/>
      <c r="G26113" s="2"/>
      <c r="J26113" s="2"/>
    </row>
    <row r="26114">
      <c r="D26114" s="2"/>
      <c r="G26114" s="2"/>
      <c r="J26114" s="2"/>
    </row>
    <row r="26115">
      <c r="D26115" s="2"/>
      <c r="G26115" s="2"/>
      <c r="J26115" s="2"/>
    </row>
    <row r="26116">
      <c r="D26116" s="2"/>
      <c r="G26116" s="2"/>
      <c r="J26116" s="2"/>
    </row>
    <row r="26117">
      <c r="D26117" s="2"/>
      <c r="G26117" s="2"/>
      <c r="J26117" s="2"/>
    </row>
    <row r="26118">
      <c r="D26118" s="2"/>
      <c r="G26118" s="2"/>
      <c r="J26118" s="2"/>
    </row>
    <row r="26119">
      <c r="D26119" s="2"/>
      <c r="G26119" s="2"/>
      <c r="J26119" s="2"/>
    </row>
    <row r="26120">
      <c r="D26120" s="2"/>
      <c r="G26120" s="2"/>
      <c r="J26120" s="2"/>
    </row>
    <row r="26121">
      <c r="D26121" s="2"/>
      <c r="G26121" s="2"/>
      <c r="J26121" s="2"/>
    </row>
    <row r="26122">
      <c r="D26122" s="2"/>
      <c r="G26122" s="2"/>
      <c r="J26122" s="2"/>
    </row>
    <row r="26123">
      <c r="D26123" s="2"/>
      <c r="G26123" s="2"/>
      <c r="J26123" s="2"/>
    </row>
    <row r="26124">
      <c r="D26124" s="2"/>
      <c r="G26124" s="2"/>
      <c r="J26124" s="2"/>
    </row>
    <row r="26125">
      <c r="D26125" s="2"/>
      <c r="G26125" s="2"/>
      <c r="J26125" s="2"/>
    </row>
    <row r="26126">
      <c r="D26126" s="2"/>
      <c r="G26126" s="2"/>
      <c r="J26126" s="2"/>
    </row>
    <row r="26127">
      <c r="D26127" s="2"/>
      <c r="G26127" s="2"/>
      <c r="J26127" s="2"/>
    </row>
    <row r="26128">
      <c r="D26128" s="2"/>
      <c r="G26128" s="2"/>
      <c r="J26128" s="2"/>
    </row>
    <row r="26129">
      <c r="D26129" s="2"/>
      <c r="G26129" s="2"/>
      <c r="J26129" s="2"/>
    </row>
    <row r="26130">
      <c r="D26130" s="2"/>
      <c r="G26130" s="2"/>
      <c r="J26130" s="2"/>
    </row>
    <row r="26131">
      <c r="D26131" s="2"/>
      <c r="G26131" s="2"/>
      <c r="J26131" s="2"/>
    </row>
    <row r="26132">
      <c r="D26132" s="2"/>
      <c r="G26132" s="2"/>
      <c r="J26132" s="2"/>
    </row>
    <row r="26133">
      <c r="D26133" s="2"/>
      <c r="G26133" s="2"/>
      <c r="J26133" s="2"/>
    </row>
    <row r="26134">
      <c r="D26134" s="2"/>
      <c r="G26134" s="2"/>
      <c r="J26134" s="2"/>
    </row>
    <row r="26135">
      <c r="D26135" s="2"/>
      <c r="G26135" s="2"/>
      <c r="J26135" s="2"/>
    </row>
    <row r="26136">
      <c r="D26136" s="2"/>
      <c r="G26136" s="2"/>
      <c r="J26136" s="2"/>
    </row>
    <row r="26137">
      <c r="D26137" s="2"/>
      <c r="G26137" s="2"/>
      <c r="J26137" s="2"/>
    </row>
    <row r="26138">
      <c r="D26138" s="2"/>
      <c r="G26138" s="2"/>
      <c r="J26138" s="2"/>
    </row>
    <row r="26139">
      <c r="D26139" s="2"/>
      <c r="G26139" s="2"/>
      <c r="J26139" s="2"/>
    </row>
    <row r="26140">
      <c r="D26140" s="2"/>
      <c r="G26140" s="2"/>
      <c r="J26140" s="2"/>
    </row>
    <row r="26141">
      <c r="D26141" s="2"/>
      <c r="G26141" s="2"/>
      <c r="J26141" s="2"/>
    </row>
    <row r="26142">
      <c r="D26142" s="2"/>
      <c r="G26142" s="2"/>
      <c r="J26142" s="2"/>
    </row>
    <row r="26143">
      <c r="D26143" s="2"/>
      <c r="G26143" s="2"/>
      <c r="J26143" s="2"/>
    </row>
    <row r="26144">
      <c r="D26144" s="2"/>
      <c r="G26144" s="2"/>
      <c r="J26144" s="2"/>
    </row>
    <row r="26145">
      <c r="D26145" s="2"/>
      <c r="G26145" s="2"/>
      <c r="J26145" s="2"/>
    </row>
    <row r="26146">
      <c r="D26146" s="2"/>
      <c r="G26146" s="2"/>
      <c r="J26146" s="2"/>
    </row>
    <row r="26147">
      <c r="D26147" s="2"/>
      <c r="G26147" s="2"/>
      <c r="J26147" s="2"/>
    </row>
    <row r="26148">
      <c r="D26148" s="2"/>
      <c r="G26148" s="2"/>
      <c r="J26148" s="2"/>
    </row>
    <row r="26149">
      <c r="D26149" s="2"/>
      <c r="G26149" s="2"/>
      <c r="J26149" s="2"/>
    </row>
    <row r="26150">
      <c r="D26150" s="2"/>
      <c r="G26150" s="2"/>
      <c r="J26150" s="2"/>
    </row>
    <row r="26151">
      <c r="D26151" s="2"/>
      <c r="G26151" s="2"/>
      <c r="J26151" s="2"/>
    </row>
    <row r="26152">
      <c r="D26152" s="2"/>
      <c r="G26152" s="2"/>
      <c r="J26152" s="2"/>
    </row>
    <row r="26153">
      <c r="D26153" s="2"/>
      <c r="G26153" s="2"/>
      <c r="J26153" s="2"/>
    </row>
    <row r="26154">
      <c r="D26154" s="2"/>
      <c r="G26154" s="2"/>
      <c r="J26154" s="2"/>
    </row>
    <row r="26155">
      <c r="D26155" s="2"/>
      <c r="G26155" s="2"/>
      <c r="J26155" s="2"/>
    </row>
    <row r="26156">
      <c r="D26156" s="2"/>
      <c r="G26156" s="2"/>
      <c r="J26156" s="2"/>
    </row>
    <row r="26157">
      <c r="D26157" s="2"/>
      <c r="G26157" s="2"/>
      <c r="J26157" s="2"/>
    </row>
    <row r="26158">
      <c r="D26158" s="2"/>
      <c r="G26158" s="2"/>
      <c r="J26158" s="2"/>
    </row>
    <row r="26159">
      <c r="D26159" s="2"/>
      <c r="G26159" s="2"/>
      <c r="J26159" s="2"/>
    </row>
    <row r="26160">
      <c r="D26160" s="2"/>
      <c r="G26160" s="2"/>
      <c r="J26160" s="2"/>
    </row>
    <row r="26161">
      <c r="D26161" s="2"/>
      <c r="G26161" s="2"/>
      <c r="J26161" s="2"/>
    </row>
    <row r="26162">
      <c r="D26162" s="2"/>
      <c r="G26162" s="2"/>
      <c r="J26162" s="2"/>
    </row>
    <row r="26163">
      <c r="D26163" s="2"/>
      <c r="G26163" s="2"/>
      <c r="J26163" s="2"/>
    </row>
    <row r="26164">
      <c r="D26164" s="2"/>
      <c r="G26164" s="2"/>
      <c r="J26164" s="2"/>
    </row>
    <row r="26165">
      <c r="D26165" s="2"/>
      <c r="G26165" s="2"/>
      <c r="J26165" s="2"/>
    </row>
    <row r="26166">
      <c r="D26166" s="2"/>
      <c r="G26166" s="2"/>
      <c r="J26166" s="2"/>
    </row>
    <row r="26167">
      <c r="D26167" s="2"/>
      <c r="G26167" s="2"/>
      <c r="J26167" s="2"/>
    </row>
    <row r="26168">
      <c r="D26168" s="2"/>
      <c r="G26168" s="2"/>
      <c r="J26168" s="2"/>
    </row>
    <row r="26169">
      <c r="D26169" s="2"/>
      <c r="G26169" s="2"/>
      <c r="J26169" s="2"/>
    </row>
    <row r="26170">
      <c r="D26170" s="2"/>
      <c r="G26170" s="2"/>
      <c r="J26170" s="2"/>
    </row>
    <row r="26171">
      <c r="D26171" s="2"/>
      <c r="G26171" s="2"/>
      <c r="J26171" s="2"/>
    </row>
    <row r="26172">
      <c r="D26172" s="2"/>
      <c r="G26172" s="2"/>
      <c r="J26172" s="2"/>
    </row>
    <row r="26173">
      <c r="D26173" s="2"/>
      <c r="G26173" s="2"/>
      <c r="J26173" s="2"/>
    </row>
    <row r="26174">
      <c r="D26174" s="2"/>
      <c r="G26174" s="2"/>
      <c r="J26174" s="2"/>
    </row>
    <row r="26175">
      <c r="D26175" s="2"/>
      <c r="G26175" s="2"/>
      <c r="J26175" s="2"/>
    </row>
    <row r="26176">
      <c r="D26176" s="2"/>
      <c r="G26176" s="2"/>
      <c r="J26176" s="2"/>
    </row>
    <row r="26177">
      <c r="D26177" s="2"/>
      <c r="G26177" s="2"/>
      <c r="J26177" s="2"/>
    </row>
    <row r="26178">
      <c r="D26178" s="2"/>
      <c r="G26178" s="2"/>
      <c r="J26178" s="2"/>
    </row>
    <row r="26179">
      <c r="D26179" s="2"/>
      <c r="G26179" s="2"/>
      <c r="J26179" s="2"/>
    </row>
    <row r="26180">
      <c r="D26180" s="2"/>
      <c r="G26180" s="2"/>
      <c r="J26180" s="2"/>
    </row>
    <row r="26181">
      <c r="D26181" s="2"/>
      <c r="G26181" s="2"/>
      <c r="J26181" s="2"/>
    </row>
    <row r="26182">
      <c r="D26182" s="2"/>
      <c r="G26182" s="2"/>
      <c r="J26182" s="2"/>
    </row>
    <row r="26183">
      <c r="D26183" s="2"/>
      <c r="G26183" s="2"/>
      <c r="J26183" s="2"/>
    </row>
    <row r="26184">
      <c r="D26184" s="2"/>
      <c r="G26184" s="2"/>
      <c r="J26184" s="2"/>
    </row>
    <row r="26185">
      <c r="D26185" s="2"/>
      <c r="G26185" s="2"/>
      <c r="J26185" s="2"/>
    </row>
    <row r="26186">
      <c r="D26186" s="2"/>
      <c r="G26186" s="2"/>
      <c r="J26186" s="2"/>
    </row>
    <row r="26187">
      <c r="D26187" s="2"/>
      <c r="G26187" s="2"/>
      <c r="J26187" s="2"/>
    </row>
    <row r="26188">
      <c r="D26188" s="2"/>
      <c r="G26188" s="2"/>
      <c r="J26188" s="2"/>
    </row>
    <row r="26189">
      <c r="D26189" s="2"/>
      <c r="G26189" s="2"/>
      <c r="J26189" s="2"/>
    </row>
    <row r="26190">
      <c r="D26190" s="2"/>
      <c r="G26190" s="2"/>
      <c r="J26190" s="2"/>
    </row>
    <row r="26191">
      <c r="D26191" s="2"/>
      <c r="G26191" s="2"/>
      <c r="J26191" s="2"/>
    </row>
    <row r="26192">
      <c r="D26192" s="2"/>
      <c r="G26192" s="2"/>
      <c r="J26192" s="2"/>
    </row>
    <row r="26193">
      <c r="D26193" s="2"/>
      <c r="G26193" s="2"/>
      <c r="J26193" s="2"/>
    </row>
    <row r="26194">
      <c r="D26194" s="2"/>
      <c r="G26194" s="2"/>
      <c r="J26194" s="2"/>
    </row>
    <row r="26195">
      <c r="D26195" s="2"/>
      <c r="G26195" s="2"/>
      <c r="J26195" s="2"/>
    </row>
    <row r="26196">
      <c r="D26196" s="2"/>
      <c r="G26196" s="2"/>
      <c r="J26196" s="2"/>
    </row>
    <row r="26197">
      <c r="D26197" s="2"/>
      <c r="G26197" s="2"/>
      <c r="J26197" s="2"/>
    </row>
    <row r="26198">
      <c r="D26198" s="2"/>
      <c r="G26198" s="2"/>
      <c r="J26198" s="2"/>
    </row>
    <row r="26199">
      <c r="D26199" s="2"/>
      <c r="G26199" s="2"/>
      <c r="J26199" s="2"/>
    </row>
    <row r="26200">
      <c r="D26200" s="2"/>
      <c r="G26200" s="2"/>
      <c r="J26200" s="2"/>
    </row>
    <row r="26201">
      <c r="D26201" s="2"/>
      <c r="G26201" s="2"/>
      <c r="J26201" s="2"/>
    </row>
    <row r="26202">
      <c r="D26202" s="2"/>
      <c r="G26202" s="2"/>
      <c r="J26202" s="2"/>
    </row>
    <row r="26203">
      <c r="D26203" s="2"/>
      <c r="G26203" s="2"/>
      <c r="J26203" s="2"/>
    </row>
    <row r="26204">
      <c r="D26204" s="2"/>
      <c r="G26204" s="2"/>
      <c r="J26204" s="2"/>
    </row>
    <row r="26205">
      <c r="D26205" s="2"/>
      <c r="G26205" s="2"/>
      <c r="J26205" s="2"/>
    </row>
    <row r="26206">
      <c r="D26206" s="2"/>
      <c r="G26206" s="2"/>
      <c r="J26206" s="2"/>
    </row>
    <row r="26207">
      <c r="D26207" s="2"/>
      <c r="G26207" s="2"/>
      <c r="J26207" s="2"/>
    </row>
    <row r="26208">
      <c r="D26208" s="2"/>
      <c r="G26208" s="2"/>
      <c r="J26208" s="2"/>
    </row>
    <row r="26209">
      <c r="D26209" s="2"/>
      <c r="G26209" s="2"/>
      <c r="J26209" s="2"/>
    </row>
    <row r="26210">
      <c r="D26210" s="2"/>
      <c r="G26210" s="2"/>
      <c r="J26210" s="2"/>
    </row>
    <row r="26211">
      <c r="D26211" s="2"/>
      <c r="G26211" s="2"/>
      <c r="J26211" s="2"/>
    </row>
    <row r="26212">
      <c r="D26212" s="2"/>
      <c r="G26212" s="2"/>
      <c r="J26212" s="2"/>
    </row>
    <row r="26213">
      <c r="D26213" s="2"/>
      <c r="G26213" s="2"/>
      <c r="J26213" s="2"/>
    </row>
    <row r="26214">
      <c r="D26214" s="2"/>
      <c r="G26214" s="2"/>
      <c r="J26214" s="2"/>
    </row>
    <row r="26215">
      <c r="D26215" s="2"/>
      <c r="G26215" s="2"/>
      <c r="J26215" s="2"/>
    </row>
    <row r="26216">
      <c r="D26216" s="2"/>
      <c r="G26216" s="2"/>
      <c r="J26216" s="2"/>
    </row>
    <row r="26217">
      <c r="D26217" s="2"/>
      <c r="G26217" s="2"/>
      <c r="J26217" s="2"/>
    </row>
    <row r="26218">
      <c r="D26218" s="2"/>
      <c r="G26218" s="2"/>
      <c r="J26218" s="2"/>
    </row>
    <row r="26219">
      <c r="D26219" s="2"/>
      <c r="G26219" s="2"/>
      <c r="J26219" s="2"/>
    </row>
    <row r="26220">
      <c r="D26220" s="2"/>
      <c r="G26220" s="2"/>
      <c r="J26220" s="2"/>
    </row>
    <row r="26221">
      <c r="D26221" s="2"/>
      <c r="G26221" s="2"/>
      <c r="J26221" s="2"/>
    </row>
    <row r="26222">
      <c r="D26222" s="2"/>
      <c r="G26222" s="2"/>
      <c r="J26222" s="2"/>
    </row>
    <row r="26223">
      <c r="D26223" s="2"/>
      <c r="G26223" s="2"/>
      <c r="J26223" s="2"/>
    </row>
    <row r="26224">
      <c r="D26224" s="2"/>
      <c r="G26224" s="2"/>
      <c r="J26224" s="2"/>
    </row>
    <row r="26225">
      <c r="D26225" s="2"/>
      <c r="G26225" s="2"/>
      <c r="J26225" s="2"/>
    </row>
    <row r="26226">
      <c r="D26226" s="2"/>
      <c r="G26226" s="2"/>
      <c r="J26226" s="2"/>
    </row>
    <row r="26227">
      <c r="D26227" s="2"/>
      <c r="G26227" s="2"/>
      <c r="J26227" s="2"/>
    </row>
    <row r="26228">
      <c r="D26228" s="2"/>
      <c r="G26228" s="2"/>
      <c r="J26228" s="2"/>
    </row>
    <row r="26229">
      <c r="D26229" s="2"/>
      <c r="G26229" s="2"/>
      <c r="J26229" s="2"/>
    </row>
    <row r="26230">
      <c r="D26230" s="2"/>
      <c r="G26230" s="2"/>
      <c r="J26230" s="2"/>
    </row>
    <row r="26231">
      <c r="D26231" s="2"/>
      <c r="G26231" s="2"/>
      <c r="J26231" s="2"/>
    </row>
    <row r="26232">
      <c r="D26232" s="2"/>
      <c r="G26232" s="2"/>
      <c r="J26232" s="2"/>
    </row>
    <row r="26233">
      <c r="D26233" s="2"/>
      <c r="G26233" s="2"/>
      <c r="J26233" s="2"/>
    </row>
    <row r="26234">
      <c r="D26234" s="2"/>
      <c r="G26234" s="2"/>
      <c r="J26234" s="2"/>
    </row>
    <row r="26235">
      <c r="D26235" s="2"/>
      <c r="G26235" s="2"/>
      <c r="J26235" s="2"/>
    </row>
    <row r="26236">
      <c r="D26236" s="2"/>
      <c r="G26236" s="2"/>
      <c r="J26236" s="2"/>
    </row>
    <row r="26237">
      <c r="D26237" s="2"/>
      <c r="G26237" s="2"/>
      <c r="J26237" s="2"/>
    </row>
    <row r="26238">
      <c r="D26238" s="2"/>
      <c r="G26238" s="2"/>
      <c r="J26238" s="2"/>
    </row>
    <row r="26239">
      <c r="D26239" s="2"/>
      <c r="G26239" s="2"/>
      <c r="J26239" s="2"/>
    </row>
    <row r="26240">
      <c r="D26240" s="2"/>
      <c r="G26240" s="2"/>
      <c r="J26240" s="2"/>
    </row>
    <row r="26241">
      <c r="D26241" s="2"/>
      <c r="G26241" s="2"/>
      <c r="J26241" s="2"/>
    </row>
    <row r="26242">
      <c r="D26242" s="2"/>
      <c r="G26242" s="2"/>
      <c r="J26242" s="2"/>
    </row>
    <row r="26243">
      <c r="D26243" s="2"/>
      <c r="G26243" s="2"/>
      <c r="J26243" s="2"/>
    </row>
    <row r="26244">
      <c r="D26244" s="2"/>
      <c r="G26244" s="2"/>
      <c r="J26244" s="2"/>
    </row>
    <row r="26245">
      <c r="D26245" s="2"/>
      <c r="G26245" s="2"/>
      <c r="J26245" s="2"/>
    </row>
    <row r="26246">
      <c r="D26246" s="2"/>
      <c r="G26246" s="2"/>
      <c r="J26246" s="2"/>
    </row>
    <row r="26247">
      <c r="D26247" s="2"/>
      <c r="G26247" s="2"/>
      <c r="J26247" s="2"/>
    </row>
    <row r="26248">
      <c r="D26248" s="2"/>
      <c r="G26248" s="2"/>
      <c r="J26248" s="2"/>
    </row>
    <row r="26249">
      <c r="D26249" s="2"/>
      <c r="G26249" s="2"/>
      <c r="J26249" s="2"/>
    </row>
    <row r="26250">
      <c r="D26250" s="2"/>
      <c r="G26250" s="2"/>
      <c r="J26250" s="2"/>
    </row>
    <row r="26251">
      <c r="D26251" s="2"/>
      <c r="G26251" s="2"/>
      <c r="J26251" s="2"/>
    </row>
    <row r="26252">
      <c r="D26252" s="2"/>
      <c r="G26252" s="2"/>
      <c r="J26252" s="2"/>
    </row>
    <row r="26253">
      <c r="D26253" s="2"/>
      <c r="G26253" s="2"/>
      <c r="J26253" s="2"/>
    </row>
    <row r="26254">
      <c r="D26254" s="2"/>
      <c r="G26254" s="2"/>
      <c r="J26254" s="2"/>
    </row>
    <row r="26255">
      <c r="D26255" s="2"/>
      <c r="G26255" s="2"/>
      <c r="J26255" s="2"/>
    </row>
    <row r="26256">
      <c r="D26256" s="2"/>
      <c r="G26256" s="2"/>
      <c r="J26256" s="2"/>
    </row>
    <row r="26257">
      <c r="D26257" s="2"/>
      <c r="G26257" s="2"/>
      <c r="J26257" s="2"/>
    </row>
    <row r="26258">
      <c r="D26258" s="2"/>
      <c r="G26258" s="2"/>
      <c r="J26258" s="2"/>
    </row>
    <row r="26259">
      <c r="D26259" s="2"/>
      <c r="G26259" s="2"/>
      <c r="J26259" s="2"/>
    </row>
    <row r="26260">
      <c r="D26260" s="2"/>
      <c r="G26260" s="2"/>
      <c r="J26260" s="2"/>
    </row>
    <row r="26261">
      <c r="D26261" s="2"/>
      <c r="G26261" s="2"/>
      <c r="J26261" s="2"/>
    </row>
    <row r="26262">
      <c r="D26262" s="2"/>
      <c r="G26262" s="2"/>
      <c r="J26262" s="2"/>
    </row>
    <row r="26263">
      <c r="D26263" s="2"/>
      <c r="G26263" s="2"/>
      <c r="J26263" s="2"/>
    </row>
    <row r="26264">
      <c r="D26264" s="2"/>
      <c r="G26264" s="2"/>
      <c r="J26264" s="2"/>
    </row>
    <row r="26265">
      <c r="D26265" s="2"/>
      <c r="G26265" s="2"/>
      <c r="J26265" s="2"/>
    </row>
    <row r="26266">
      <c r="D26266" s="2"/>
      <c r="G26266" s="2"/>
      <c r="J26266" s="2"/>
    </row>
    <row r="26267">
      <c r="D26267" s="2"/>
      <c r="G26267" s="2"/>
      <c r="J26267" s="2"/>
    </row>
    <row r="26268">
      <c r="D26268" s="2"/>
      <c r="G26268" s="2"/>
      <c r="J26268" s="2"/>
    </row>
    <row r="26269">
      <c r="D26269" s="2"/>
      <c r="G26269" s="2"/>
      <c r="J26269" s="2"/>
    </row>
    <row r="26270">
      <c r="D26270" s="2"/>
      <c r="G26270" s="2"/>
      <c r="J26270" s="2"/>
    </row>
    <row r="26271">
      <c r="D26271" s="2"/>
      <c r="G26271" s="2"/>
      <c r="J26271" s="2"/>
    </row>
    <row r="26272">
      <c r="D26272" s="2"/>
      <c r="G26272" s="2"/>
      <c r="J26272" s="2"/>
    </row>
    <row r="26273">
      <c r="D26273" s="2"/>
      <c r="G26273" s="2"/>
      <c r="J26273" s="2"/>
    </row>
    <row r="26274">
      <c r="D26274" s="2"/>
      <c r="G26274" s="2"/>
      <c r="J26274" s="2"/>
    </row>
    <row r="26275">
      <c r="D26275" s="2"/>
      <c r="G26275" s="2"/>
      <c r="J26275" s="2"/>
    </row>
    <row r="26276">
      <c r="D26276" s="2"/>
      <c r="G26276" s="2"/>
      <c r="J26276" s="2"/>
    </row>
    <row r="26277">
      <c r="D26277" s="2"/>
      <c r="G26277" s="2"/>
      <c r="J26277" s="2"/>
    </row>
    <row r="26278">
      <c r="D26278" s="2"/>
      <c r="G26278" s="2"/>
      <c r="J26278" s="2"/>
    </row>
    <row r="26279">
      <c r="D26279" s="2"/>
      <c r="G26279" s="2"/>
      <c r="J26279" s="2"/>
    </row>
    <row r="26280">
      <c r="D26280" s="2"/>
      <c r="G26280" s="2"/>
      <c r="J26280" s="2"/>
    </row>
    <row r="26281">
      <c r="D26281" s="2"/>
      <c r="G26281" s="2"/>
      <c r="J26281" s="2"/>
    </row>
    <row r="26282">
      <c r="D26282" s="2"/>
      <c r="G26282" s="2"/>
      <c r="J26282" s="2"/>
    </row>
    <row r="26283">
      <c r="D26283" s="2"/>
      <c r="G26283" s="2"/>
      <c r="J26283" s="2"/>
    </row>
    <row r="26284">
      <c r="D26284" s="2"/>
      <c r="G26284" s="2"/>
      <c r="J26284" s="2"/>
    </row>
    <row r="26285">
      <c r="D26285" s="2"/>
      <c r="G26285" s="2"/>
      <c r="J26285" s="2"/>
    </row>
    <row r="26286">
      <c r="D26286" s="2"/>
      <c r="G26286" s="2"/>
      <c r="J26286" s="2"/>
    </row>
    <row r="26287">
      <c r="D26287" s="2"/>
      <c r="G26287" s="2"/>
      <c r="J26287" s="2"/>
    </row>
    <row r="26288">
      <c r="D26288" s="2"/>
      <c r="G26288" s="2"/>
      <c r="J26288" s="2"/>
    </row>
    <row r="26289">
      <c r="D26289" s="2"/>
      <c r="G26289" s="2"/>
      <c r="J26289" s="2"/>
    </row>
    <row r="26290">
      <c r="D26290" s="2"/>
      <c r="G26290" s="2"/>
      <c r="J26290" s="2"/>
    </row>
    <row r="26291">
      <c r="D26291" s="2"/>
      <c r="G26291" s="2"/>
      <c r="J26291" s="2"/>
    </row>
    <row r="26292">
      <c r="D26292" s="2"/>
      <c r="G26292" s="2"/>
      <c r="J26292" s="2"/>
    </row>
    <row r="26293">
      <c r="D26293" s="2"/>
      <c r="G26293" s="2"/>
      <c r="J26293" s="2"/>
    </row>
    <row r="26294">
      <c r="D26294" s="2"/>
      <c r="G26294" s="2"/>
      <c r="J26294" s="2"/>
    </row>
    <row r="26295">
      <c r="D26295" s="2"/>
      <c r="G26295" s="2"/>
      <c r="J26295" s="2"/>
    </row>
    <row r="26296">
      <c r="D26296" s="2"/>
      <c r="G26296" s="2"/>
      <c r="J26296" s="2"/>
    </row>
    <row r="26297">
      <c r="D26297" s="2"/>
      <c r="G26297" s="2"/>
      <c r="J26297" s="2"/>
    </row>
    <row r="26298">
      <c r="D26298" s="2"/>
      <c r="G26298" s="2"/>
      <c r="J26298" s="2"/>
    </row>
    <row r="26299">
      <c r="D26299" s="2"/>
      <c r="G26299" s="2"/>
      <c r="J26299" s="2"/>
    </row>
    <row r="26300">
      <c r="D26300" s="2"/>
      <c r="G26300" s="2"/>
      <c r="J26300" s="2"/>
    </row>
    <row r="26301">
      <c r="D26301" s="2"/>
      <c r="G26301" s="2"/>
      <c r="J26301" s="2"/>
    </row>
    <row r="26302">
      <c r="D26302" s="2"/>
      <c r="G26302" s="2"/>
      <c r="J26302" s="2"/>
    </row>
    <row r="26303">
      <c r="D26303" s="2"/>
      <c r="G26303" s="2"/>
      <c r="J26303" s="2"/>
    </row>
    <row r="26304">
      <c r="D26304" s="2"/>
      <c r="G26304" s="2"/>
      <c r="J26304" s="2"/>
    </row>
    <row r="26305">
      <c r="D26305" s="2"/>
      <c r="G26305" s="2"/>
      <c r="J26305" s="2"/>
    </row>
    <row r="26306">
      <c r="D26306" s="2"/>
      <c r="G26306" s="2"/>
      <c r="J26306" s="2"/>
    </row>
    <row r="26307">
      <c r="D26307" s="2"/>
      <c r="G26307" s="2"/>
      <c r="J26307" s="2"/>
    </row>
    <row r="26308">
      <c r="D26308" s="2"/>
      <c r="G26308" s="2"/>
      <c r="J26308" s="2"/>
    </row>
    <row r="26309">
      <c r="D26309" s="2"/>
      <c r="G26309" s="2"/>
      <c r="J26309" s="2"/>
    </row>
    <row r="26310">
      <c r="D26310" s="2"/>
      <c r="G26310" s="2"/>
      <c r="J26310" s="2"/>
    </row>
    <row r="26311">
      <c r="D26311" s="2"/>
      <c r="G26311" s="2"/>
      <c r="J26311" s="2"/>
    </row>
    <row r="26312">
      <c r="D26312" s="2"/>
      <c r="G26312" s="2"/>
      <c r="J26312" s="2"/>
    </row>
    <row r="26313">
      <c r="D26313" s="2"/>
      <c r="G26313" s="2"/>
      <c r="J26313" s="2"/>
    </row>
    <row r="26314">
      <c r="D26314" s="2"/>
      <c r="G26314" s="2"/>
      <c r="J26314" s="2"/>
    </row>
    <row r="26315">
      <c r="D26315" s="2"/>
      <c r="G26315" s="2"/>
      <c r="J26315" s="2"/>
    </row>
    <row r="26316">
      <c r="D26316" s="2"/>
      <c r="G26316" s="2"/>
      <c r="J26316" s="2"/>
    </row>
    <row r="26317">
      <c r="D26317" s="2"/>
      <c r="G26317" s="2"/>
      <c r="J26317" s="2"/>
    </row>
    <row r="26318">
      <c r="D26318" s="2"/>
      <c r="G26318" s="2"/>
      <c r="J26318" s="2"/>
    </row>
    <row r="26319">
      <c r="D26319" s="2"/>
      <c r="G26319" s="2"/>
      <c r="J26319" s="2"/>
    </row>
    <row r="26320">
      <c r="D26320" s="2"/>
      <c r="G26320" s="2"/>
      <c r="J26320" s="2"/>
    </row>
    <row r="26321">
      <c r="D26321" s="2"/>
      <c r="G26321" s="2"/>
      <c r="J26321" s="2"/>
    </row>
    <row r="26322">
      <c r="D26322" s="2"/>
      <c r="G26322" s="2"/>
      <c r="J26322" s="2"/>
    </row>
    <row r="26323">
      <c r="D26323" s="2"/>
      <c r="G26323" s="2"/>
      <c r="J26323" s="2"/>
    </row>
    <row r="26324">
      <c r="D26324" s="2"/>
      <c r="G26324" s="2"/>
      <c r="J26324" s="2"/>
    </row>
    <row r="26325">
      <c r="D26325" s="2"/>
      <c r="G26325" s="2"/>
      <c r="J26325" s="2"/>
    </row>
    <row r="26326">
      <c r="D26326" s="2"/>
      <c r="G26326" s="2"/>
      <c r="J26326" s="2"/>
    </row>
    <row r="26327">
      <c r="D26327" s="2"/>
      <c r="G26327" s="2"/>
      <c r="J26327" s="2"/>
    </row>
    <row r="26328">
      <c r="D26328" s="2"/>
      <c r="G26328" s="2"/>
      <c r="J26328" s="2"/>
    </row>
    <row r="26329">
      <c r="D26329" s="2"/>
      <c r="G26329" s="2"/>
      <c r="J26329" s="2"/>
    </row>
    <row r="26330">
      <c r="D26330" s="2"/>
      <c r="G26330" s="2"/>
      <c r="J26330" s="2"/>
    </row>
    <row r="26331">
      <c r="D26331" s="2"/>
      <c r="G26331" s="2"/>
      <c r="J26331" s="2"/>
    </row>
    <row r="26332">
      <c r="D26332" s="2"/>
      <c r="G26332" s="2"/>
      <c r="J26332" s="2"/>
    </row>
    <row r="26333">
      <c r="D26333" s="2"/>
      <c r="G26333" s="2"/>
      <c r="J26333" s="2"/>
    </row>
    <row r="26334">
      <c r="D26334" s="2"/>
      <c r="G26334" s="2"/>
      <c r="J26334" s="2"/>
    </row>
    <row r="26335">
      <c r="D26335" s="2"/>
      <c r="G26335" s="2"/>
      <c r="J26335" s="2"/>
    </row>
    <row r="26336">
      <c r="D26336" s="2"/>
      <c r="G26336" s="2"/>
      <c r="J26336" s="2"/>
    </row>
    <row r="26337">
      <c r="D26337" s="2"/>
      <c r="G26337" s="2"/>
      <c r="J26337" s="2"/>
    </row>
    <row r="26338">
      <c r="D26338" s="2"/>
      <c r="G26338" s="2"/>
      <c r="J26338" s="2"/>
    </row>
    <row r="26339">
      <c r="D26339" s="2"/>
      <c r="G26339" s="2"/>
      <c r="J26339" s="2"/>
    </row>
    <row r="26340">
      <c r="D26340" s="2"/>
      <c r="G26340" s="2"/>
      <c r="J26340" s="2"/>
    </row>
    <row r="26341">
      <c r="D26341" s="2"/>
      <c r="G26341" s="2"/>
      <c r="J26341" s="2"/>
    </row>
    <row r="26342">
      <c r="D26342" s="2"/>
      <c r="G26342" s="2"/>
      <c r="J26342" s="2"/>
    </row>
    <row r="26343">
      <c r="D26343" s="2"/>
      <c r="G26343" s="2"/>
      <c r="J26343" s="2"/>
    </row>
    <row r="26344">
      <c r="D26344" s="2"/>
      <c r="G26344" s="2"/>
      <c r="J26344" s="2"/>
    </row>
    <row r="26345">
      <c r="D26345" s="2"/>
      <c r="G26345" s="2"/>
      <c r="J26345" s="2"/>
    </row>
    <row r="26346">
      <c r="D26346" s="2"/>
      <c r="G26346" s="2"/>
      <c r="J26346" s="2"/>
    </row>
    <row r="26347">
      <c r="D26347" s="2"/>
      <c r="G26347" s="2"/>
      <c r="J26347" s="2"/>
    </row>
    <row r="26348">
      <c r="D26348" s="2"/>
      <c r="G26348" s="2"/>
      <c r="J26348" s="2"/>
    </row>
    <row r="26349">
      <c r="D26349" s="2"/>
      <c r="G26349" s="2"/>
      <c r="J26349" s="2"/>
    </row>
    <row r="26350">
      <c r="D26350" s="2"/>
      <c r="G26350" s="2"/>
      <c r="J26350" s="2"/>
    </row>
    <row r="26351">
      <c r="D26351" s="2"/>
      <c r="G26351" s="2"/>
      <c r="J26351" s="2"/>
    </row>
    <row r="26352">
      <c r="D26352" s="2"/>
      <c r="G26352" s="2"/>
      <c r="J26352" s="2"/>
    </row>
    <row r="26353">
      <c r="D26353" s="2"/>
      <c r="G26353" s="2"/>
      <c r="J26353" s="2"/>
    </row>
    <row r="26354">
      <c r="D26354" s="2"/>
      <c r="G26354" s="2"/>
      <c r="J26354" s="2"/>
    </row>
    <row r="26355">
      <c r="D26355" s="2"/>
      <c r="G26355" s="2"/>
      <c r="J26355" s="2"/>
    </row>
    <row r="26356">
      <c r="D26356" s="2"/>
      <c r="G26356" s="2"/>
      <c r="J26356" s="2"/>
    </row>
    <row r="26357">
      <c r="D26357" s="2"/>
      <c r="G26357" s="2"/>
      <c r="J26357" s="2"/>
    </row>
    <row r="26358">
      <c r="D26358" s="2"/>
      <c r="G26358" s="2"/>
      <c r="J26358" s="2"/>
    </row>
    <row r="26359">
      <c r="D26359" s="2"/>
      <c r="G26359" s="2"/>
      <c r="J26359" s="2"/>
    </row>
    <row r="26360">
      <c r="D26360" s="2"/>
      <c r="G26360" s="2"/>
      <c r="J26360" s="2"/>
    </row>
    <row r="26361">
      <c r="D26361" s="2"/>
      <c r="G26361" s="2"/>
      <c r="J26361" s="2"/>
    </row>
    <row r="26362">
      <c r="D26362" s="2"/>
      <c r="G26362" s="2"/>
      <c r="J26362" s="2"/>
    </row>
    <row r="26363">
      <c r="D26363" s="2"/>
      <c r="G26363" s="2"/>
      <c r="J26363" s="2"/>
    </row>
    <row r="26364">
      <c r="D26364" s="2"/>
      <c r="G26364" s="2"/>
      <c r="J26364" s="2"/>
    </row>
    <row r="26365">
      <c r="D26365" s="2"/>
      <c r="G26365" s="2"/>
      <c r="J26365" s="2"/>
    </row>
    <row r="26366">
      <c r="D26366" s="2"/>
      <c r="G26366" s="2"/>
      <c r="J26366" s="2"/>
    </row>
    <row r="26367">
      <c r="D26367" s="2"/>
      <c r="G26367" s="2"/>
      <c r="J26367" s="2"/>
    </row>
    <row r="26368">
      <c r="D26368" s="2"/>
      <c r="G26368" s="2"/>
      <c r="J26368" s="2"/>
    </row>
    <row r="26369">
      <c r="D26369" s="2"/>
      <c r="G26369" s="2"/>
      <c r="J26369" s="2"/>
    </row>
    <row r="26370">
      <c r="D26370" s="2"/>
      <c r="G26370" s="2"/>
      <c r="J26370" s="2"/>
    </row>
    <row r="26371">
      <c r="D26371" s="2"/>
      <c r="G26371" s="2"/>
      <c r="J26371" s="2"/>
    </row>
    <row r="26372">
      <c r="D26372" s="2"/>
      <c r="G26372" s="2"/>
      <c r="J26372" s="2"/>
    </row>
    <row r="26373">
      <c r="D26373" s="2"/>
      <c r="G26373" s="2"/>
      <c r="J26373" s="2"/>
    </row>
    <row r="26374">
      <c r="D26374" s="2"/>
      <c r="G26374" s="2"/>
      <c r="J26374" s="2"/>
    </row>
    <row r="26375">
      <c r="D26375" s="2"/>
      <c r="G26375" s="2"/>
      <c r="J26375" s="2"/>
    </row>
    <row r="26376">
      <c r="D26376" s="2"/>
      <c r="G26376" s="2"/>
      <c r="J26376" s="2"/>
    </row>
    <row r="26377">
      <c r="D26377" s="2"/>
      <c r="G26377" s="2"/>
      <c r="J26377" s="2"/>
    </row>
    <row r="26378">
      <c r="D26378" s="2"/>
      <c r="G26378" s="2"/>
      <c r="J26378" s="2"/>
    </row>
    <row r="26379">
      <c r="D26379" s="2"/>
      <c r="G26379" s="2"/>
      <c r="J26379" s="2"/>
    </row>
    <row r="26380">
      <c r="D26380" s="2"/>
      <c r="G26380" s="2"/>
      <c r="J26380" s="2"/>
    </row>
    <row r="26381">
      <c r="D26381" s="2"/>
      <c r="G26381" s="2"/>
      <c r="J26381" s="2"/>
    </row>
    <row r="26382">
      <c r="D26382" s="2"/>
      <c r="G26382" s="2"/>
      <c r="J26382" s="2"/>
    </row>
    <row r="26383">
      <c r="D26383" s="2"/>
      <c r="G26383" s="2"/>
      <c r="J26383" s="2"/>
    </row>
    <row r="26384">
      <c r="D26384" s="2"/>
      <c r="G26384" s="2"/>
      <c r="J26384" s="2"/>
    </row>
    <row r="26385">
      <c r="D26385" s="2"/>
      <c r="G26385" s="2"/>
      <c r="J26385" s="2"/>
    </row>
    <row r="26386">
      <c r="D26386" s="2"/>
      <c r="G26386" s="2"/>
      <c r="J26386" s="2"/>
    </row>
    <row r="26387">
      <c r="D26387" s="2"/>
      <c r="G26387" s="2"/>
      <c r="J26387" s="2"/>
    </row>
    <row r="26388">
      <c r="D26388" s="2"/>
      <c r="G26388" s="2"/>
      <c r="J26388" s="2"/>
    </row>
    <row r="26389">
      <c r="D26389" s="2"/>
      <c r="G26389" s="2"/>
      <c r="J26389" s="2"/>
    </row>
    <row r="26390">
      <c r="D26390" s="2"/>
      <c r="G26390" s="2"/>
      <c r="J26390" s="2"/>
    </row>
    <row r="26391">
      <c r="D26391" s="2"/>
      <c r="G26391" s="2"/>
      <c r="J26391" s="2"/>
    </row>
    <row r="26392">
      <c r="D26392" s="2"/>
      <c r="G26392" s="2"/>
      <c r="J26392" s="2"/>
    </row>
    <row r="26393">
      <c r="D26393" s="2"/>
      <c r="G26393" s="2"/>
      <c r="J26393" s="2"/>
    </row>
    <row r="26394">
      <c r="D26394" s="2"/>
      <c r="G26394" s="2"/>
      <c r="J26394" s="2"/>
    </row>
    <row r="26395">
      <c r="D26395" s="2"/>
      <c r="G26395" s="2"/>
      <c r="J26395" s="2"/>
    </row>
    <row r="26396">
      <c r="D26396" s="2"/>
      <c r="G26396" s="2"/>
      <c r="J26396" s="2"/>
    </row>
    <row r="26397">
      <c r="D26397" s="2"/>
      <c r="G26397" s="2"/>
      <c r="J26397" s="2"/>
    </row>
    <row r="26398">
      <c r="D26398" s="2"/>
      <c r="G26398" s="2"/>
      <c r="J26398" s="2"/>
    </row>
    <row r="26399">
      <c r="D26399" s="2"/>
      <c r="G26399" s="2"/>
      <c r="J26399" s="2"/>
    </row>
    <row r="26400">
      <c r="D26400" s="2"/>
      <c r="G26400" s="2"/>
      <c r="J26400" s="2"/>
    </row>
    <row r="26401">
      <c r="D26401" s="2"/>
      <c r="G26401" s="2"/>
      <c r="J26401" s="2"/>
    </row>
    <row r="26402">
      <c r="D26402" s="2"/>
      <c r="G26402" s="2"/>
      <c r="J26402" s="2"/>
    </row>
    <row r="26403">
      <c r="D26403" s="2"/>
      <c r="G26403" s="2"/>
      <c r="J26403" s="2"/>
    </row>
    <row r="26404">
      <c r="D26404" s="2"/>
      <c r="G26404" s="2"/>
      <c r="J26404" s="2"/>
    </row>
    <row r="26405">
      <c r="D26405" s="2"/>
      <c r="G26405" s="2"/>
      <c r="J26405" s="2"/>
    </row>
    <row r="26406">
      <c r="D26406" s="2"/>
      <c r="G26406" s="2"/>
      <c r="J26406" s="2"/>
    </row>
    <row r="26407">
      <c r="D26407" s="2"/>
      <c r="G26407" s="2"/>
      <c r="J26407" s="2"/>
    </row>
    <row r="26408">
      <c r="D26408" s="2"/>
      <c r="G26408" s="2"/>
      <c r="J26408" s="2"/>
    </row>
    <row r="26409">
      <c r="D26409" s="2"/>
      <c r="G26409" s="2"/>
      <c r="J26409" s="2"/>
    </row>
    <row r="26410">
      <c r="D26410" s="2"/>
      <c r="G26410" s="2"/>
      <c r="J26410" s="2"/>
    </row>
    <row r="26411">
      <c r="D26411" s="2"/>
      <c r="G26411" s="2"/>
      <c r="J26411" s="2"/>
    </row>
    <row r="26412">
      <c r="D26412" s="2"/>
      <c r="G26412" s="2"/>
      <c r="J26412" s="2"/>
    </row>
    <row r="26413">
      <c r="D26413" s="2"/>
      <c r="G26413" s="2"/>
      <c r="J26413" s="2"/>
    </row>
    <row r="26414">
      <c r="D26414" s="2"/>
      <c r="G26414" s="2"/>
      <c r="J26414" s="2"/>
    </row>
    <row r="26415">
      <c r="D26415" s="2"/>
      <c r="G26415" s="2"/>
      <c r="J26415" s="2"/>
    </row>
    <row r="26416">
      <c r="D26416" s="2"/>
      <c r="G26416" s="2"/>
      <c r="J26416" s="2"/>
    </row>
    <row r="26417">
      <c r="D26417" s="2"/>
      <c r="G26417" s="2"/>
      <c r="J26417" s="2"/>
    </row>
    <row r="26418">
      <c r="D26418" s="2"/>
      <c r="G26418" s="2"/>
      <c r="J26418" s="2"/>
    </row>
    <row r="26419">
      <c r="D26419" s="2"/>
      <c r="G26419" s="2"/>
      <c r="J26419" s="2"/>
    </row>
    <row r="26420">
      <c r="D26420" s="2"/>
      <c r="G26420" s="2"/>
      <c r="J26420" s="2"/>
    </row>
    <row r="26421">
      <c r="D26421" s="2"/>
      <c r="G26421" s="2"/>
      <c r="J26421" s="2"/>
    </row>
    <row r="26422">
      <c r="D26422" s="2"/>
      <c r="G26422" s="2"/>
      <c r="J26422" s="2"/>
    </row>
    <row r="26423">
      <c r="D26423" s="2"/>
      <c r="G26423" s="2"/>
      <c r="J26423" s="2"/>
    </row>
    <row r="26424">
      <c r="D26424" s="2"/>
      <c r="G26424" s="2"/>
      <c r="J26424" s="2"/>
    </row>
    <row r="26425">
      <c r="D26425" s="2"/>
      <c r="G26425" s="2"/>
      <c r="J26425" s="2"/>
    </row>
    <row r="26426">
      <c r="D26426" s="2"/>
      <c r="G26426" s="2"/>
      <c r="J26426" s="2"/>
    </row>
    <row r="26427">
      <c r="D26427" s="2"/>
      <c r="G26427" s="2"/>
      <c r="J26427" s="2"/>
    </row>
    <row r="26428">
      <c r="D26428" s="2"/>
      <c r="G26428" s="2"/>
      <c r="J26428" s="2"/>
    </row>
    <row r="26429">
      <c r="D26429" s="2"/>
      <c r="G26429" s="2"/>
      <c r="J26429" s="2"/>
    </row>
    <row r="26430">
      <c r="D26430" s="2"/>
      <c r="G26430" s="2"/>
      <c r="J26430" s="2"/>
    </row>
    <row r="26431">
      <c r="D26431" s="2"/>
      <c r="G26431" s="2"/>
      <c r="J26431" s="2"/>
    </row>
    <row r="26432">
      <c r="D26432" s="2"/>
      <c r="G26432" s="2"/>
      <c r="J26432" s="2"/>
    </row>
    <row r="26433">
      <c r="D26433" s="2"/>
      <c r="G26433" s="2"/>
      <c r="J26433" s="2"/>
    </row>
    <row r="26434">
      <c r="D26434" s="2"/>
      <c r="G26434" s="2"/>
      <c r="J26434" s="2"/>
    </row>
    <row r="26435">
      <c r="D26435" s="2"/>
      <c r="G26435" s="2"/>
      <c r="J26435" s="2"/>
    </row>
    <row r="26436">
      <c r="D26436" s="2"/>
      <c r="G26436" s="2"/>
      <c r="J26436" s="2"/>
    </row>
    <row r="26437">
      <c r="D26437" s="2"/>
      <c r="G26437" s="2"/>
      <c r="J26437" s="2"/>
    </row>
    <row r="26438">
      <c r="D26438" s="2"/>
      <c r="G26438" s="2"/>
      <c r="J26438" s="2"/>
    </row>
    <row r="26439">
      <c r="D26439" s="2"/>
      <c r="G26439" s="2"/>
      <c r="J26439" s="2"/>
    </row>
    <row r="26440">
      <c r="D26440" s="2"/>
      <c r="G26440" s="2"/>
      <c r="J26440" s="2"/>
    </row>
    <row r="26441">
      <c r="D26441" s="2"/>
      <c r="G26441" s="2"/>
      <c r="J26441" s="2"/>
    </row>
    <row r="26442">
      <c r="D26442" s="2"/>
      <c r="G26442" s="2"/>
      <c r="J26442" s="2"/>
    </row>
    <row r="26443">
      <c r="D26443" s="2"/>
      <c r="G26443" s="2"/>
      <c r="J26443" s="2"/>
    </row>
    <row r="26444">
      <c r="D26444" s="2"/>
      <c r="G26444" s="2"/>
      <c r="J26444" s="2"/>
    </row>
    <row r="26445">
      <c r="D26445" s="2"/>
      <c r="G26445" s="2"/>
      <c r="J26445" s="2"/>
    </row>
    <row r="26446">
      <c r="D26446" s="2"/>
      <c r="G26446" s="2"/>
      <c r="J26446" s="2"/>
    </row>
    <row r="26447">
      <c r="D26447" s="2"/>
      <c r="G26447" s="2"/>
      <c r="J26447" s="2"/>
    </row>
    <row r="26448">
      <c r="D26448" s="2"/>
      <c r="G26448" s="2"/>
      <c r="J26448" s="2"/>
    </row>
    <row r="26449">
      <c r="D26449" s="2"/>
      <c r="G26449" s="2"/>
      <c r="J26449" s="2"/>
    </row>
    <row r="26450">
      <c r="D26450" s="2"/>
      <c r="G26450" s="2"/>
      <c r="J26450" s="2"/>
    </row>
    <row r="26451">
      <c r="D26451" s="2"/>
      <c r="G26451" s="2"/>
      <c r="J26451" s="2"/>
    </row>
    <row r="26452">
      <c r="D26452" s="2"/>
      <c r="G26452" s="2"/>
      <c r="J26452" s="2"/>
    </row>
    <row r="26453">
      <c r="D26453" s="2"/>
      <c r="G26453" s="2"/>
      <c r="J26453" s="2"/>
    </row>
    <row r="26454">
      <c r="D26454" s="2"/>
      <c r="G26454" s="2"/>
      <c r="J26454" s="2"/>
    </row>
    <row r="26455">
      <c r="D26455" s="2"/>
      <c r="G26455" s="2"/>
      <c r="J26455" s="2"/>
    </row>
    <row r="26456">
      <c r="D26456" s="2"/>
      <c r="G26456" s="2"/>
      <c r="J26456" s="2"/>
    </row>
    <row r="26457">
      <c r="D26457" s="2"/>
      <c r="G26457" s="2"/>
      <c r="J26457" s="2"/>
    </row>
    <row r="26458">
      <c r="D26458" s="2"/>
      <c r="G26458" s="2"/>
      <c r="J26458" s="2"/>
    </row>
    <row r="26459">
      <c r="D26459" s="2"/>
      <c r="G26459" s="2"/>
      <c r="J26459" s="2"/>
    </row>
    <row r="26460">
      <c r="D26460" s="2"/>
      <c r="G26460" s="2"/>
      <c r="J26460" s="2"/>
    </row>
    <row r="26461">
      <c r="D26461" s="2"/>
      <c r="G26461" s="2"/>
      <c r="J26461" s="2"/>
    </row>
    <row r="26462">
      <c r="D26462" s="2"/>
      <c r="G26462" s="2"/>
      <c r="J26462" s="2"/>
    </row>
    <row r="26463">
      <c r="D26463" s="2"/>
      <c r="G26463" s="2"/>
      <c r="J26463" s="2"/>
    </row>
    <row r="26464">
      <c r="D26464" s="2"/>
      <c r="G26464" s="2"/>
      <c r="J26464" s="2"/>
    </row>
    <row r="26465">
      <c r="D26465" s="2"/>
      <c r="G26465" s="2"/>
      <c r="J26465" s="2"/>
    </row>
    <row r="26466">
      <c r="D26466" s="2"/>
      <c r="G26466" s="2"/>
      <c r="J26466" s="2"/>
    </row>
    <row r="26467">
      <c r="D26467" s="2"/>
      <c r="G26467" s="2"/>
      <c r="J26467" s="2"/>
    </row>
    <row r="26468">
      <c r="D26468" s="2"/>
      <c r="G26468" s="2"/>
      <c r="J26468" s="2"/>
    </row>
    <row r="26469">
      <c r="D26469" s="2"/>
      <c r="G26469" s="2"/>
      <c r="J26469" s="2"/>
    </row>
    <row r="26470">
      <c r="D26470" s="2"/>
      <c r="G26470" s="2"/>
      <c r="J26470" s="2"/>
    </row>
    <row r="26471">
      <c r="D26471" s="2"/>
      <c r="G26471" s="2"/>
      <c r="J26471" s="2"/>
    </row>
    <row r="26472">
      <c r="D26472" s="2"/>
      <c r="G26472" s="2"/>
      <c r="J26472" s="2"/>
    </row>
    <row r="26473">
      <c r="D26473" s="2"/>
      <c r="G26473" s="2"/>
      <c r="J26473" s="2"/>
    </row>
    <row r="26474">
      <c r="D26474" s="2"/>
      <c r="G26474" s="2"/>
      <c r="J26474" s="2"/>
    </row>
    <row r="26475">
      <c r="D26475" s="2"/>
      <c r="G26475" s="2"/>
      <c r="J26475" s="2"/>
    </row>
    <row r="26476">
      <c r="D26476" s="2"/>
      <c r="G26476" s="2"/>
      <c r="J26476" s="2"/>
    </row>
    <row r="26477">
      <c r="D26477" s="2"/>
      <c r="G26477" s="2"/>
      <c r="J26477" s="2"/>
    </row>
    <row r="26478">
      <c r="D26478" s="2"/>
      <c r="G26478" s="2"/>
      <c r="J26478" s="2"/>
    </row>
    <row r="26479">
      <c r="D26479" s="2"/>
      <c r="G26479" s="2"/>
      <c r="J26479" s="2"/>
    </row>
    <row r="26480">
      <c r="D26480" s="2"/>
      <c r="G26480" s="2"/>
      <c r="J26480" s="2"/>
    </row>
    <row r="26481">
      <c r="D26481" s="2"/>
      <c r="G26481" s="2"/>
      <c r="J26481" s="2"/>
    </row>
    <row r="26482">
      <c r="D26482" s="2"/>
      <c r="G26482" s="2"/>
      <c r="J26482" s="2"/>
    </row>
    <row r="26483">
      <c r="D26483" s="2"/>
      <c r="G26483" s="2"/>
      <c r="J26483" s="2"/>
    </row>
    <row r="26484">
      <c r="D26484" s="2"/>
      <c r="G26484" s="2"/>
      <c r="J26484" s="2"/>
    </row>
    <row r="26485">
      <c r="D26485" s="2"/>
      <c r="G26485" s="2"/>
      <c r="J26485" s="2"/>
    </row>
    <row r="26486">
      <c r="D26486" s="2"/>
      <c r="G26486" s="2"/>
      <c r="J26486" s="2"/>
    </row>
    <row r="26487">
      <c r="D26487" s="2"/>
      <c r="G26487" s="2"/>
      <c r="J26487" s="2"/>
    </row>
    <row r="26488">
      <c r="D26488" s="2"/>
      <c r="G26488" s="2"/>
      <c r="J26488" s="2"/>
    </row>
    <row r="26489">
      <c r="D26489" s="2"/>
      <c r="G26489" s="2"/>
      <c r="J26489" s="2"/>
    </row>
    <row r="26490">
      <c r="D26490" s="2"/>
      <c r="G26490" s="2"/>
      <c r="J26490" s="2"/>
    </row>
    <row r="26491">
      <c r="D26491" s="2"/>
      <c r="G26491" s="2"/>
      <c r="J26491" s="2"/>
    </row>
    <row r="26492">
      <c r="D26492" s="2"/>
      <c r="G26492" s="2"/>
      <c r="J26492" s="2"/>
    </row>
    <row r="26493">
      <c r="D26493" s="2"/>
      <c r="G26493" s="2"/>
      <c r="J26493" s="2"/>
    </row>
    <row r="26494">
      <c r="D26494" s="2"/>
      <c r="G26494" s="2"/>
      <c r="J26494" s="2"/>
    </row>
    <row r="26495">
      <c r="D26495" s="2"/>
      <c r="G26495" s="2"/>
      <c r="J26495" s="2"/>
    </row>
    <row r="26496">
      <c r="D26496" s="2"/>
      <c r="G26496" s="2"/>
      <c r="J26496" s="2"/>
    </row>
    <row r="26497">
      <c r="D26497" s="2"/>
      <c r="G26497" s="2"/>
      <c r="J26497" s="2"/>
    </row>
    <row r="26498">
      <c r="D26498" s="2"/>
      <c r="G26498" s="2"/>
      <c r="J26498" s="2"/>
    </row>
    <row r="26499">
      <c r="D26499" s="2"/>
      <c r="G26499" s="2"/>
      <c r="J26499" s="2"/>
    </row>
    <row r="26500">
      <c r="D26500" s="2"/>
      <c r="G26500" s="2"/>
      <c r="J26500" s="2"/>
    </row>
    <row r="26501">
      <c r="D26501" s="2"/>
      <c r="G26501" s="2"/>
      <c r="J26501" s="2"/>
    </row>
    <row r="26502">
      <c r="D26502" s="2"/>
      <c r="G26502" s="2"/>
      <c r="J26502" s="2"/>
    </row>
    <row r="26503">
      <c r="D26503" s="2"/>
      <c r="G26503" s="2"/>
      <c r="J26503" s="2"/>
    </row>
    <row r="26504">
      <c r="D26504" s="2"/>
      <c r="G26504" s="2"/>
      <c r="J26504" s="2"/>
    </row>
    <row r="26505">
      <c r="D26505" s="2"/>
      <c r="G26505" s="2"/>
      <c r="J26505" s="2"/>
    </row>
    <row r="26506">
      <c r="D26506" s="2"/>
      <c r="G26506" s="2"/>
      <c r="J26506" s="2"/>
    </row>
    <row r="26507">
      <c r="D26507" s="2"/>
      <c r="G26507" s="2"/>
      <c r="J26507" s="2"/>
    </row>
    <row r="26508">
      <c r="D26508" s="2"/>
      <c r="G26508" s="2"/>
      <c r="J26508" s="2"/>
    </row>
    <row r="26509">
      <c r="D26509" s="2"/>
      <c r="G26509" s="2"/>
      <c r="J26509" s="2"/>
    </row>
    <row r="26510">
      <c r="D26510" s="2"/>
      <c r="G26510" s="2"/>
      <c r="J26510" s="2"/>
    </row>
    <row r="26511">
      <c r="D26511" s="2"/>
      <c r="G26511" s="2"/>
      <c r="J26511" s="2"/>
    </row>
    <row r="26512">
      <c r="D26512" s="2"/>
      <c r="G26512" s="2"/>
      <c r="J26512" s="2"/>
    </row>
    <row r="26513">
      <c r="D26513" s="2"/>
      <c r="G26513" s="2"/>
      <c r="J26513" s="2"/>
    </row>
    <row r="26514">
      <c r="D26514" s="2"/>
      <c r="G26514" s="2"/>
      <c r="J26514" s="2"/>
    </row>
    <row r="26515">
      <c r="D26515" s="2"/>
      <c r="G26515" s="2"/>
      <c r="J26515" s="2"/>
    </row>
    <row r="26516">
      <c r="D26516" s="2"/>
      <c r="G26516" s="2"/>
      <c r="J26516" s="2"/>
    </row>
    <row r="26517">
      <c r="D26517" s="2"/>
      <c r="G26517" s="2"/>
      <c r="J26517" s="2"/>
    </row>
    <row r="26518">
      <c r="D26518" s="2"/>
      <c r="G26518" s="2"/>
      <c r="J26518" s="2"/>
    </row>
    <row r="26519">
      <c r="D26519" s="2"/>
      <c r="G26519" s="2"/>
      <c r="J26519" s="2"/>
    </row>
    <row r="26520">
      <c r="D26520" s="2"/>
      <c r="G26520" s="2"/>
      <c r="J26520" s="2"/>
    </row>
    <row r="26521">
      <c r="D26521" s="2"/>
      <c r="G26521" s="2"/>
      <c r="J26521" s="2"/>
    </row>
    <row r="26522">
      <c r="D26522" s="2"/>
      <c r="G26522" s="2"/>
      <c r="J26522" s="2"/>
    </row>
    <row r="26523">
      <c r="D26523" s="2"/>
      <c r="G26523" s="2"/>
      <c r="J26523" s="2"/>
    </row>
    <row r="26524">
      <c r="D26524" s="2"/>
      <c r="G26524" s="2"/>
      <c r="J26524" s="2"/>
    </row>
    <row r="26525">
      <c r="D26525" s="2"/>
      <c r="G26525" s="2"/>
      <c r="J26525" s="2"/>
    </row>
    <row r="26526">
      <c r="D26526" s="2"/>
      <c r="G26526" s="2"/>
      <c r="J26526" s="2"/>
    </row>
    <row r="26527">
      <c r="D26527" s="2"/>
      <c r="G26527" s="2"/>
      <c r="J26527" s="2"/>
    </row>
    <row r="26528">
      <c r="D26528" s="2"/>
      <c r="G26528" s="2"/>
      <c r="J26528" s="2"/>
    </row>
    <row r="26529">
      <c r="D26529" s="2"/>
      <c r="G26529" s="2"/>
      <c r="J26529" s="2"/>
    </row>
    <row r="26530">
      <c r="D26530" s="2"/>
      <c r="G26530" s="2"/>
      <c r="J26530" s="2"/>
    </row>
    <row r="26531">
      <c r="D26531" s="2"/>
      <c r="G26531" s="2"/>
      <c r="J26531" s="2"/>
    </row>
    <row r="26532">
      <c r="D26532" s="2"/>
      <c r="G26532" s="2"/>
      <c r="J26532" s="2"/>
    </row>
    <row r="26533">
      <c r="D26533" s="2"/>
      <c r="G26533" s="2"/>
      <c r="J26533" s="2"/>
    </row>
    <row r="26534">
      <c r="D26534" s="2"/>
      <c r="G26534" s="2"/>
      <c r="J26534" s="2"/>
    </row>
    <row r="26535">
      <c r="D26535" s="2"/>
      <c r="G26535" s="2"/>
      <c r="J26535" s="2"/>
    </row>
    <row r="26536">
      <c r="D26536" s="2"/>
      <c r="G26536" s="2"/>
      <c r="J26536" s="2"/>
    </row>
    <row r="26537">
      <c r="D26537" s="2"/>
      <c r="G26537" s="2"/>
      <c r="J26537" s="2"/>
    </row>
    <row r="26538">
      <c r="D26538" s="2"/>
      <c r="G26538" s="2"/>
      <c r="J26538" s="2"/>
    </row>
    <row r="26539">
      <c r="D26539" s="2"/>
      <c r="G26539" s="2"/>
      <c r="J26539" s="2"/>
    </row>
    <row r="26540">
      <c r="D26540" s="2"/>
      <c r="G26540" s="2"/>
      <c r="J26540" s="2"/>
    </row>
    <row r="26541">
      <c r="D26541" s="2"/>
      <c r="G26541" s="2"/>
      <c r="J26541" s="2"/>
    </row>
    <row r="26542">
      <c r="D26542" s="2"/>
      <c r="G26542" s="2"/>
      <c r="J26542" s="2"/>
    </row>
    <row r="26543">
      <c r="D26543" s="2"/>
      <c r="G26543" s="2"/>
      <c r="J26543" s="2"/>
    </row>
    <row r="26544">
      <c r="D26544" s="2"/>
      <c r="G26544" s="2"/>
      <c r="J26544" s="2"/>
    </row>
    <row r="26545">
      <c r="D26545" s="2"/>
      <c r="G26545" s="2"/>
      <c r="J26545" s="2"/>
    </row>
    <row r="26546">
      <c r="D26546" s="2"/>
      <c r="G26546" s="2"/>
      <c r="J26546" s="2"/>
    </row>
    <row r="26547">
      <c r="D26547" s="2"/>
      <c r="G26547" s="2"/>
      <c r="J26547" s="2"/>
    </row>
    <row r="26548">
      <c r="D26548" s="2"/>
      <c r="G26548" s="2"/>
      <c r="J26548" s="2"/>
    </row>
    <row r="26549">
      <c r="D26549" s="2"/>
      <c r="G26549" s="2"/>
      <c r="J26549" s="2"/>
    </row>
    <row r="26550">
      <c r="D26550" s="2"/>
      <c r="G26550" s="2"/>
      <c r="J26550" s="2"/>
    </row>
    <row r="26551">
      <c r="D26551" s="2"/>
      <c r="G26551" s="2"/>
      <c r="J26551" s="2"/>
    </row>
    <row r="26552">
      <c r="D26552" s="2"/>
      <c r="G26552" s="2"/>
      <c r="J26552" s="2"/>
    </row>
    <row r="26553">
      <c r="D26553" s="2"/>
      <c r="G26553" s="2"/>
      <c r="J26553" s="2"/>
    </row>
    <row r="26554">
      <c r="D26554" s="2"/>
      <c r="G26554" s="2"/>
      <c r="J26554" s="2"/>
    </row>
    <row r="26555">
      <c r="D26555" s="2"/>
      <c r="G26555" s="2"/>
      <c r="J26555" s="2"/>
    </row>
    <row r="26556">
      <c r="D26556" s="2"/>
      <c r="G26556" s="2"/>
      <c r="J26556" s="2"/>
    </row>
    <row r="26557">
      <c r="D26557" s="2"/>
      <c r="G26557" s="2"/>
      <c r="J26557" s="2"/>
    </row>
    <row r="26558">
      <c r="D26558" s="2"/>
      <c r="G26558" s="2"/>
      <c r="J26558" s="2"/>
    </row>
    <row r="26559">
      <c r="D26559" s="2"/>
      <c r="G26559" s="2"/>
      <c r="J26559" s="2"/>
    </row>
    <row r="26560">
      <c r="D26560" s="2"/>
      <c r="G26560" s="2"/>
      <c r="J26560" s="2"/>
    </row>
    <row r="26561">
      <c r="D26561" s="2"/>
      <c r="G26561" s="2"/>
      <c r="J26561" s="2"/>
    </row>
    <row r="26562">
      <c r="D26562" s="2"/>
      <c r="G26562" s="2"/>
      <c r="J26562" s="2"/>
    </row>
    <row r="26563">
      <c r="D26563" s="2"/>
      <c r="G26563" s="2"/>
      <c r="J26563" s="2"/>
    </row>
    <row r="26564">
      <c r="D26564" s="2"/>
      <c r="G26564" s="2"/>
      <c r="J26564" s="2"/>
    </row>
    <row r="26565">
      <c r="D26565" s="2"/>
      <c r="G26565" s="2"/>
      <c r="J26565" s="2"/>
    </row>
    <row r="26566">
      <c r="D26566" s="2"/>
      <c r="G26566" s="2"/>
      <c r="J26566" s="2"/>
    </row>
    <row r="26567">
      <c r="D26567" s="2"/>
      <c r="G26567" s="2"/>
      <c r="J26567" s="2"/>
    </row>
    <row r="26568">
      <c r="D26568" s="2"/>
      <c r="G26568" s="2"/>
      <c r="J26568" s="2"/>
    </row>
    <row r="26569">
      <c r="D26569" s="2"/>
      <c r="G26569" s="2"/>
      <c r="J26569" s="2"/>
    </row>
    <row r="26570">
      <c r="D26570" s="2"/>
      <c r="G26570" s="2"/>
      <c r="J26570" s="2"/>
    </row>
    <row r="26571">
      <c r="D26571" s="2"/>
      <c r="G26571" s="2"/>
      <c r="J26571" s="2"/>
    </row>
    <row r="26572">
      <c r="D26572" s="2"/>
      <c r="G26572" s="2"/>
      <c r="J26572" s="2"/>
    </row>
    <row r="26573">
      <c r="D26573" s="2"/>
      <c r="G26573" s="2"/>
      <c r="J26573" s="2"/>
    </row>
    <row r="26574">
      <c r="D26574" s="2"/>
      <c r="G26574" s="2"/>
      <c r="J26574" s="2"/>
    </row>
    <row r="26575">
      <c r="D26575" s="2"/>
      <c r="G26575" s="2"/>
      <c r="J26575" s="2"/>
    </row>
    <row r="26576">
      <c r="D26576" s="2"/>
      <c r="G26576" s="2"/>
      <c r="J26576" s="2"/>
    </row>
    <row r="26577">
      <c r="D26577" s="2"/>
      <c r="G26577" s="2"/>
      <c r="J26577" s="2"/>
    </row>
    <row r="26578">
      <c r="D26578" s="2"/>
      <c r="G26578" s="2"/>
      <c r="J26578" s="2"/>
    </row>
    <row r="26579">
      <c r="D26579" s="2"/>
      <c r="G26579" s="2"/>
      <c r="J26579" s="2"/>
    </row>
    <row r="26580">
      <c r="D26580" s="2"/>
      <c r="G26580" s="2"/>
      <c r="J26580" s="2"/>
    </row>
    <row r="26581">
      <c r="D26581" s="2"/>
      <c r="G26581" s="2"/>
      <c r="J26581" s="2"/>
    </row>
    <row r="26582">
      <c r="D26582" s="2"/>
      <c r="G26582" s="2"/>
      <c r="J26582" s="2"/>
    </row>
    <row r="26583">
      <c r="D26583" s="2"/>
      <c r="G26583" s="2"/>
      <c r="J26583" s="2"/>
    </row>
    <row r="26584">
      <c r="D26584" s="2"/>
      <c r="G26584" s="2"/>
      <c r="J26584" s="2"/>
    </row>
    <row r="26585">
      <c r="D26585" s="2"/>
      <c r="G26585" s="2"/>
      <c r="J26585" s="2"/>
    </row>
    <row r="26586">
      <c r="D26586" s="2"/>
      <c r="G26586" s="2"/>
      <c r="J26586" s="2"/>
    </row>
    <row r="26587">
      <c r="D26587" s="2"/>
      <c r="G26587" s="2"/>
      <c r="J26587" s="2"/>
    </row>
    <row r="26588">
      <c r="D26588" s="2"/>
      <c r="G26588" s="2"/>
      <c r="J26588" s="2"/>
    </row>
    <row r="26589">
      <c r="D26589" s="2"/>
      <c r="G26589" s="2"/>
      <c r="J26589" s="2"/>
    </row>
    <row r="26590">
      <c r="D26590" s="2"/>
      <c r="G26590" s="2"/>
      <c r="J26590" s="2"/>
    </row>
    <row r="26591">
      <c r="D26591" s="2"/>
      <c r="G26591" s="2"/>
      <c r="J26591" s="2"/>
    </row>
    <row r="26592">
      <c r="D26592" s="2"/>
      <c r="G26592" s="2"/>
      <c r="J26592" s="2"/>
    </row>
    <row r="26593">
      <c r="D26593" s="2"/>
      <c r="G26593" s="2"/>
      <c r="J26593" s="2"/>
    </row>
    <row r="26594">
      <c r="D26594" s="2"/>
      <c r="G26594" s="2"/>
      <c r="J26594" s="2"/>
    </row>
    <row r="26595">
      <c r="D26595" s="2"/>
      <c r="G26595" s="2"/>
      <c r="J26595" s="2"/>
    </row>
    <row r="26596">
      <c r="D26596" s="2"/>
      <c r="G26596" s="2"/>
      <c r="J26596" s="2"/>
    </row>
    <row r="26597">
      <c r="D26597" s="2"/>
      <c r="G26597" s="2"/>
      <c r="J26597" s="2"/>
    </row>
    <row r="26598">
      <c r="D26598" s="2"/>
      <c r="G26598" s="2"/>
      <c r="J26598" s="2"/>
    </row>
    <row r="26599">
      <c r="D26599" s="2"/>
      <c r="G26599" s="2"/>
      <c r="J26599" s="2"/>
    </row>
    <row r="26600">
      <c r="D26600" s="2"/>
      <c r="G26600" s="2"/>
      <c r="J26600" s="2"/>
    </row>
    <row r="26601">
      <c r="D26601" s="2"/>
      <c r="G26601" s="2"/>
      <c r="J26601" s="2"/>
    </row>
    <row r="26602">
      <c r="D26602" s="2"/>
      <c r="G26602" s="2"/>
      <c r="J26602" s="2"/>
    </row>
    <row r="26603">
      <c r="D26603" s="2"/>
      <c r="G26603" s="2"/>
      <c r="J26603" s="2"/>
    </row>
    <row r="26604">
      <c r="D26604" s="2"/>
      <c r="G26604" s="2"/>
      <c r="J26604" s="2"/>
    </row>
    <row r="26605">
      <c r="D26605" s="2"/>
      <c r="G26605" s="2"/>
      <c r="J26605" s="2"/>
    </row>
    <row r="26606">
      <c r="D26606" s="2"/>
      <c r="G26606" s="2"/>
      <c r="J26606" s="2"/>
    </row>
    <row r="26607">
      <c r="D26607" s="2"/>
      <c r="G26607" s="2"/>
      <c r="J26607" s="2"/>
    </row>
    <row r="26608">
      <c r="D26608" s="2"/>
      <c r="G26608" s="2"/>
      <c r="J26608" s="2"/>
    </row>
    <row r="26609">
      <c r="D26609" s="2"/>
      <c r="G26609" s="2"/>
      <c r="J26609" s="2"/>
    </row>
    <row r="26610">
      <c r="D26610" s="2"/>
      <c r="G26610" s="2"/>
      <c r="J26610" s="2"/>
    </row>
    <row r="26611">
      <c r="D26611" s="2"/>
      <c r="G26611" s="2"/>
      <c r="J26611" s="2"/>
    </row>
    <row r="26612">
      <c r="D26612" s="2"/>
      <c r="G26612" s="2"/>
      <c r="J26612" s="2"/>
    </row>
    <row r="26613">
      <c r="D26613" s="2"/>
      <c r="G26613" s="2"/>
      <c r="J26613" s="2"/>
    </row>
    <row r="26614">
      <c r="D26614" s="2"/>
      <c r="G26614" s="2"/>
      <c r="J26614" s="2"/>
    </row>
    <row r="26615">
      <c r="D26615" s="2"/>
      <c r="G26615" s="2"/>
      <c r="J26615" s="2"/>
    </row>
    <row r="26616">
      <c r="D26616" s="2"/>
      <c r="G26616" s="2"/>
      <c r="J26616" s="2"/>
    </row>
    <row r="26617">
      <c r="D26617" s="2"/>
      <c r="G26617" s="2"/>
      <c r="J26617" s="2"/>
    </row>
    <row r="26618">
      <c r="D26618" s="2"/>
      <c r="G26618" s="2"/>
      <c r="J26618" s="2"/>
    </row>
    <row r="26619">
      <c r="D26619" s="2"/>
      <c r="G26619" s="2"/>
      <c r="J26619" s="2"/>
    </row>
    <row r="26620">
      <c r="D26620" s="2"/>
      <c r="G26620" s="2"/>
      <c r="J26620" s="2"/>
    </row>
    <row r="26621">
      <c r="D26621" s="2"/>
      <c r="G26621" s="2"/>
      <c r="J26621" s="2"/>
    </row>
    <row r="26622">
      <c r="D26622" s="2"/>
      <c r="G26622" s="2"/>
      <c r="J26622" s="2"/>
    </row>
    <row r="26623">
      <c r="D26623" s="2"/>
      <c r="G26623" s="2"/>
      <c r="J26623" s="2"/>
    </row>
    <row r="26624">
      <c r="D26624" s="2"/>
      <c r="G26624" s="2"/>
      <c r="J26624" s="2"/>
    </row>
    <row r="26625">
      <c r="D26625" s="2"/>
      <c r="G26625" s="2"/>
      <c r="J26625" s="2"/>
    </row>
    <row r="26626">
      <c r="D26626" s="2"/>
      <c r="G26626" s="2"/>
      <c r="J26626" s="2"/>
    </row>
    <row r="26627">
      <c r="D26627" s="2"/>
      <c r="G26627" s="2"/>
      <c r="J26627" s="2"/>
    </row>
    <row r="26628">
      <c r="D26628" s="2"/>
      <c r="G26628" s="2"/>
      <c r="J26628" s="2"/>
    </row>
    <row r="26629">
      <c r="D26629" s="2"/>
      <c r="G26629" s="2"/>
      <c r="J26629" s="2"/>
    </row>
    <row r="26630">
      <c r="D26630" s="2"/>
      <c r="G26630" s="2"/>
      <c r="J26630" s="2"/>
    </row>
    <row r="26631">
      <c r="D26631" s="2"/>
      <c r="G26631" s="2"/>
      <c r="J26631" s="2"/>
    </row>
    <row r="26632">
      <c r="D26632" s="2"/>
      <c r="G26632" s="2"/>
      <c r="J26632" s="2"/>
    </row>
    <row r="26633">
      <c r="D26633" s="2"/>
      <c r="G26633" s="2"/>
      <c r="J26633" s="2"/>
    </row>
    <row r="26634">
      <c r="D26634" s="2"/>
      <c r="G26634" s="2"/>
      <c r="J26634" s="2"/>
    </row>
    <row r="26635">
      <c r="D26635" s="2"/>
      <c r="G26635" s="2"/>
      <c r="J26635" s="2"/>
    </row>
    <row r="26636">
      <c r="D26636" s="2"/>
      <c r="G26636" s="2"/>
      <c r="J26636" s="2"/>
    </row>
    <row r="26637">
      <c r="D26637" s="2"/>
      <c r="G26637" s="2"/>
      <c r="J26637" s="2"/>
    </row>
    <row r="26638">
      <c r="D26638" s="2"/>
      <c r="G26638" s="2"/>
      <c r="J26638" s="2"/>
    </row>
    <row r="26639">
      <c r="D26639" s="2"/>
      <c r="G26639" s="2"/>
      <c r="J26639" s="2"/>
    </row>
    <row r="26640">
      <c r="D26640" s="2"/>
      <c r="G26640" s="2"/>
      <c r="J26640" s="2"/>
    </row>
    <row r="26641">
      <c r="D26641" s="2"/>
      <c r="G26641" s="2"/>
      <c r="J26641" s="2"/>
    </row>
    <row r="26642">
      <c r="D26642" s="2"/>
      <c r="G26642" s="2"/>
      <c r="J26642" s="2"/>
    </row>
    <row r="26643">
      <c r="D26643" s="2"/>
      <c r="G26643" s="2"/>
      <c r="J26643" s="2"/>
    </row>
    <row r="26644">
      <c r="D26644" s="2"/>
      <c r="G26644" s="2"/>
      <c r="J26644" s="2"/>
    </row>
    <row r="26645">
      <c r="D26645" s="2"/>
      <c r="G26645" s="2"/>
      <c r="J26645" s="2"/>
    </row>
    <row r="26646">
      <c r="D26646" s="2"/>
      <c r="G26646" s="2"/>
      <c r="J26646" s="2"/>
    </row>
    <row r="26647">
      <c r="D26647" s="2"/>
      <c r="G26647" s="2"/>
      <c r="J26647" s="2"/>
    </row>
    <row r="26648">
      <c r="D26648" s="2"/>
      <c r="G26648" s="2"/>
      <c r="J26648" s="2"/>
    </row>
    <row r="26649">
      <c r="D26649" s="2"/>
      <c r="G26649" s="2"/>
      <c r="J26649" s="2"/>
    </row>
    <row r="26650">
      <c r="D26650" s="2"/>
      <c r="G26650" s="2"/>
      <c r="J26650" s="2"/>
    </row>
    <row r="26651">
      <c r="D26651" s="2"/>
      <c r="G26651" s="2"/>
      <c r="J26651" s="2"/>
    </row>
    <row r="26652">
      <c r="D26652" s="2"/>
      <c r="G26652" s="2"/>
      <c r="J26652" s="2"/>
    </row>
    <row r="26653">
      <c r="D26653" s="2"/>
      <c r="G26653" s="2"/>
      <c r="J26653" s="2"/>
    </row>
    <row r="26654">
      <c r="D26654" s="2"/>
      <c r="G26654" s="2"/>
      <c r="J26654" s="2"/>
    </row>
    <row r="26655">
      <c r="D26655" s="2"/>
      <c r="G26655" s="2"/>
      <c r="J26655" s="2"/>
    </row>
    <row r="26656">
      <c r="D26656" s="2"/>
      <c r="G26656" s="2"/>
      <c r="J26656" s="2"/>
    </row>
    <row r="26657">
      <c r="D26657" s="2"/>
      <c r="G26657" s="2"/>
      <c r="J26657" s="2"/>
    </row>
    <row r="26658">
      <c r="D26658" s="2"/>
      <c r="G26658" s="2"/>
      <c r="J26658" s="2"/>
    </row>
    <row r="26659">
      <c r="D26659" s="2"/>
      <c r="G26659" s="2"/>
      <c r="J26659" s="2"/>
    </row>
    <row r="26660">
      <c r="D26660" s="2"/>
      <c r="G26660" s="2"/>
      <c r="J26660" s="2"/>
    </row>
    <row r="26661">
      <c r="D26661" s="2"/>
      <c r="G26661" s="2"/>
      <c r="J26661" s="2"/>
    </row>
    <row r="26662">
      <c r="D26662" s="2"/>
      <c r="G26662" s="2"/>
      <c r="J26662" s="2"/>
    </row>
    <row r="26663">
      <c r="D26663" s="2"/>
      <c r="G26663" s="2"/>
      <c r="J26663" s="2"/>
    </row>
    <row r="26664">
      <c r="D26664" s="2"/>
      <c r="G26664" s="2"/>
      <c r="J26664" s="2"/>
    </row>
    <row r="26665">
      <c r="D26665" s="2"/>
      <c r="G26665" s="2"/>
      <c r="J26665" s="2"/>
    </row>
    <row r="26666">
      <c r="D26666" s="2"/>
      <c r="G26666" s="2"/>
      <c r="J26666" s="2"/>
    </row>
    <row r="26667">
      <c r="D26667" s="2"/>
      <c r="G26667" s="2"/>
      <c r="J26667" s="2"/>
    </row>
    <row r="26668">
      <c r="D26668" s="2"/>
      <c r="G26668" s="2"/>
      <c r="J26668" s="2"/>
    </row>
    <row r="26669">
      <c r="D26669" s="2"/>
      <c r="G26669" s="2"/>
      <c r="J26669" s="2"/>
    </row>
    <row r="26670">
      <c r="D26670" s="2"/>
      <c r="G26670" s="2"/>
      <c r="J26670" s="2"/>
    </row>
    <row r="26671">
      <c r="D26671" s="2"/>
      <c r="G26671" s="2"/>
      <c r="J26671" s="2"/>
    </row>
    <row r="26672">
      <c r="D26672" s="2"/>
      <c r="G26672" s="2"/>
      <c r="J26672" s="2"/>
    </row>
    <row r="26673">
      <c r="D26673" s="2"/>
      <c r="G26673" s="2"/>
      <c r="J26673" s="2"/>
    </row>
    <row r="26674">
      <c r="D26674" s="2"/>
      <c r="G26674" s="2"/>
      <c r="J26674" s="2"/>
    </row>
    <row r="26675">
      <c r="D26675" s="2"/>
      <c r="G26675" s="2"/>
      <c r="J26675" s="2"/>
    </row>
    <row r="26676">
      <c r="D26676" s="2"/>
      <c r="G26676" s="2"/>
      <c r="J26676" s="2"/>
    </row>
    <row r="26677">
      <c r="D26677" s="2"/>
      <c r="G26677" s="2"/>
      <c r="J26677" s="2"/>
    </row>
    <row r="26678">
      <c r="D26678" s="2"/>
      <c r="G26678" s="2"/>
      <c r="J26678" s="2"/>
    </row>
    <row r="26679">
      <c r="D26679" s="2"/>
      <c r="G26679" s="2"/>
      <c r="J26679" s="2"/>
    </row>
    <row r="26680">
      <c r="D26680" s="2"/>
      <c r="G26680" s="2"/>
      <c r="J26680" s="2"/>
    </row>
    <row r="26681">
      <c r="D26681" s="2"/>
      <c r="G26681" s="2"/>
      <c r="J26681" s="2"/>
    </row>
    <row r="26682">
      <c r="D26682" s="2"/>
      <c r="G26682" s="2"/>
      <c r="J26682" s="2"/>
    </row>
    <row r="26683">
      <c r="D26683" s="2"/>
      <c r="G26683" s="2"/>
      <c r="J26683" s="2"/>
    </row>
    <row r="26684">
      <c r="D26684" s="2"/>
      <c r="G26684" s="2"/>
      <c r="J26684" s="2"/>
    </row>
    <row r="26685">
      <c r="D26685" s="2"/>
      <c r="G26685" s="2"/>
      <c r="J26685" s="2"/>
    </row>
    <row r="26686">
      <c r="D26686" s="2"/>
      <c r="G26686" s="2"/>
      <c r="J26686" s="2"/>
    </row>
    <row r="26687">
      <c r="D26687" s="2"/>
      <c r="G26687" s="2"/>
      <c r="J26687" s="2"/>
    </row>
    <row r="26688">
      <c r="D26688" s="2"/>
      <c r="G26688" s="2"/>
      <c r="J26688" s="2"/>
    </row>
    <row r="26689">
      <c r="D26689" s="2"/>
      <c r="G26689" s="2"/>
      <c r="J26689" s="2"/>
    </row>
    <row r="26690">
      <c r="D26690" s="2"/>
      <c r="G26690" s="2"/>
      <c r="J26690" s="2"/>
    </row>
    <row r="26691">
      <c r="D26691" s="2"/>
      <c r="G26691" s="2"/>
      <c r="J26691" s="2"/>
    </row>
    <row r="26692">
      <c r="D26692" s="2"/>
      <c r="G26692" s="2"/>
      <c r="J26692" s="2"/>
    </row>
    <row r="26693">
      <c r="D26693" s="2"/>
      <c r="G26693" s="2"/>
      <c r="J26693" s="2"/>
    </row>
    <row r="26694">
      <c r="D26694" s="2"/>
      <c r="G26694" s="2"/>
      <c r="J26694" s="2"/>
    </row>
    <row r="26695">
      <c r="D26695" s="2"/>
      <c r="G26695" s="2"/>
      <c r="J26695" s="2"/>
    </row>
    <row r="26696">
      <c r="D26696" s="2"/>
      <c r="G26696" s="2"/>
      <c r="J26696" s="2"/>
    </row>
    <row r="26697">
      <c r="D26697" s="2"/>
      <c r="G26697" s="2"/>
      <c r="J26697" s="2"/>
    </row>
    <row r="26698">
      <c r="D26698" s="2"/>
      <c r="G26698" s="2"/>
      <c r="J26698" s="2"/>
    </row>
    <row r="26699">
      <c r="D26699" s="2"/>
      <c r="G26699" s="2"/>
      <c r="J26699" s="2"/>
    </row>
    <row r="26700">
      <c r="D26700" s="2"/>
      <c r="G26700" s="2"/>
      <c r="J26700" s="2"/>
    </row>
    <row r="26701">
      <c r="D26701" s="2"/>
      <c r="G26701" s="2"/>
      <c r="J26701" s="2"/>
    </row>
    <row r="26702">
      <c r="D26702" s="2"/>
      <c r="G26702" s="2"/>
      <c r="J26702" s="2"/>
    </row>
    <row r="26703">
      <c r="D26703" s="2"/>
      <c r="G26703" s="2"/>
      <c r="J26703" s="2"/>
    </row>
    <row r="26704">
      <c r="D26704" s="2"/>
      <c r="G26704" s="2"/>
      <c r="J26704" s="2"/>
    </row>
    <row r="26705">
      <c r="D26705" s="2"/>
      <c r="G26705" s="2"/>
      <c r="J26705" s="2"/>
    </row>
    <row r="26706">
      <c r="D26706" s="2"/>
      <c r="G26706" s="2"/>
      <c r="J26706" s="2"/>
    </row>
    <row r="26707">
      <c r="D26707" s="2"/>
      <c r="G26707" s="2"/>
      <c r="J26707" s="2"/>
    </row>
    <row r="26708">
      <c r="D26708" s="2"/>
      <c r="G26708" s="2"/>
      <c r="J26708" s="2"/>
    </row>
    <row r="26709">
      <c r="D26709" s="2"/>
      <c r="G26709" s="2"/>
      <c r="J26709" s="2"/>
    </row>
    <row r="26710">
      <c r="D26710" s="2"/>
      <c r="G26710" s="2"/>
      <c r="J26710" s="2"/>
    </row>
    <row r="26711">
      <c r="D26711" s="2"/>
      <c r="G26711" s="2"/>
      <c r="J26711" s="2"/>
    </row>
    <row r="26712">
      <c r="D26712" s="2"/>
      <c r="G26712" s="2"/>
      <c r="J26712" s="2"/>
    </row>
    <row r="26713">
      <c r="D26713" s="2"/>
      <c r="G26713" s="2"/>
      <c r="J26713" s="2"/>
    </row>
    <row r="26714">
      <c r="D26714" s="2"/>
      <c r="G26714" s="2"/>
      <c r="J26714" s="2"/>
    </row>
    <row r="26715">
      <c r="D26715" s="2"/>
      <c r="G26715" s="2"/>
      <c r="J26715" s="2"/>
    </row>
    <row r="26716">
      <c r="D26716" s="2"/>
      <c r="G26716" s="2"/>
      <c r="J26716" s="2"/>
    </row>
    <row r="26717">
      <c r="D26717" s="2"/>
      <c r="G26717" s="2"/>
      <c r="J26717" s="2"/>
    </row>
    <row r="26718">
      <c r="D26718" s="2"/>
      <c r="G26718" s="2"/>
      <c r="J26718" s="2"/>
    </row>
    <row r="26719">
      <c r="D26719" s="2"/>
      <c r="G26719" s="2"/>
      <c r="J26719" s="2"/>
    </row>
    <row r="26720">
      <c r="D26720" s="2"/>
      <c r="G26720" s="2"/>
      <c r="J26720" s="2"/>
    </row>
    <row r="26721">
      <c r="D26721" s="2"/>
      <c r="G26721" s="2"/>
      <c r="J26721" s="2"/>
    </row>
    <row r="26722">
      <c r="D26722" s="2"/>
      <c r="G26722" s="2"/>
      <c r="J26722" s="2"/>
    </row>
    <row r="26723">
      <c r="D26723" s="2"/>
      <c r="G26723" s="2"/>
      <c r="J26723" s="2"/>
    </row>
    <row r="26724">
      <c r="D26724" s="2"/>
      <c r="G26724" s="2"/>
      <c r="J26724" s="2"/>
    </row>
    <row r="26725">
      <c r="D26725" s="2"/>
      <c r="G26725" s="2"/>
      <c r="J26725" s="2"/>
    </row>
    <row r="26726">
      <c r="D26726" s="2"/>
      <c r="G26726" s="2"/>
      <c r="J26726" s="2"/>
    </row>
    <row r="26727">
      <c r="D26727" s="2"/>
      <c r="G26727" s="2"/>
      <c r="J26727" s="2"/>
    </row>
    <row r="26728">
      <c r="D26728" s="2"/>
      <c r="G26728" s="2"/>
      <c r="J26728" s="2"/>
    </row>
    <row r="26729">
      <c r="D26729" s="2"/>
      <c r="G26729" s="2"/>
      <c r="J26729" s="2"/>
    </row>
    <row r="26730">
      <c r="D26730" s="2"/>
      <c r="G26730" s="2"/>
      <c r="J26730" s="2"/>
    </row>
    <row r="26731">
      <c r="D26731" s="2"/>
      <c r="G26731" s="2"/>
      <c r="J26731" s="2"/>
    </row>
    <row r="26732">
      <c r="D26732" s="2"/>
      <c r="G26732" s="2"/>
      <c r="J26732" s="2"/>
    </row>
    <row r="26733">
      <c r="D26733" s="2"/>
      <c r="G26733" s="2"/>
      <c r="J26733" s="2"/>
    </row>
    <row r="26734">
      <c r="D26734" s="2"/>
      <c r="G26734" s="2"/>
      <c r="J26734" s="2"/>
    </row>
    <row r="26735">
      <c r="D26735" s="2"/>
      <c r="G26735" s="2"/>
      <c r="J26735" s="2"/>
    </row>
    <row r="26736">
      <c r="D26736" s="2"/>
      <c r="G26736" s="2"/>
      <c r="J26736" s="2"/>
    </row>
    <row r="26737">
      <c r="D26737" s="2"/>
      <c r="G26737" s="2"/>
      <c r="J26737" s="2"/>
    </row>
    <row r="26738">
      <c r="D26738" s="2"/>
      <c r="G26738" s="2"/>
      <c r="J26738" s="2"/>
    </row>
    <row r="26739">
      <c r="D26739" s="2"/>
      <c r="G26739" s="2"/>
      <c r="J26739" s="2"/>
    </row>
    <row r="26740">
      <c r="D26740" s="2"/>
      <c r="G26740" s="2"/>
      <c r="J26740" s="2"/>
    </row>
    <row r="26741">
      <c r="D26741" s="2"/>
      <c r="G26741" s="2"/>
      <c r="J26741" s="2"/>
    </row>
    <row r="26742">
      <c r="D26742" s="2"/>
      <c r="G26742" s="2"/>
      <c r="J26742" s="2"/>
    </row>
    <row r="26743">
      <c r="D26743" s="2"/>
      <c r="G26743" s="2"/>
      <c r="J26743" s="2"/>
    </row>
    <row r="26744">
      <c r="D26744" s="2"/>
      <c r="G26744" s="2"/>
      <c r="J26744" s="2"/>
    </row>
    <row r="26745">
      <c r="D26745" s="2"/>
      <c r="G26745" s="2"/>
      <c r="J26745" s="2"/>
    </row>
    <row r="26746">
      <c r="D26746" s="2"/>
      <c r="G26746" s="2"/>
      <c r="J26746" s="2"/>
    </row>
    <row r="26747">
      <c r="D26747" s="2"/>
      <c r="G26747" s="2"/>
      <c r="J26747" s="2"/>
    </row>
    <row r="26748">
      <c r="D26748" s="2"/>
      <c r="G26748" s="2"/>
      <c r="J26748" s="2"/>
    </row>
    <row r="26749">
      <c r="D26749" s="2"/>
      <c r="G26749" s="2"/>
      <c r="J26749" s="2"/>
    </row>
    <row r="26750">
      <c r="D26750" s="2"/>
      <c r="G26750" s="2"/>
      <c r="J26750" s="2"/>
    </row>
    <row r="26751">
      <c r="D26751" s="2"/>
      <c r="G26751" s="2"/>
      <c r="J26751" s="2"/>
    </row>
    <row r="26752">
      <c r="D26752" s="2"/>
      <c r="G26752" s="2"/>
      <c r="J26752" s="2"/>
    </row>
    <row r="26753">
      <c r="D26753" s="2"/>
      <c r="G26753" s="2"/>
      <c r="J26753" s="2"/>
    </row>
    <row r="26754">
      <c r="D26754" s="2"/>
      <c r="G26754" s="2"/>
      <c r="J26754" s="2"/>
    </row>
    <row r="26755">
      <c r="D26755" s="2"/>
      <c r="G26755" s="2"/>
      <c r="J26755" s="2"/>
    </row>
    <row r="26756">
      <c r="D26756" s="2"/>
      <c r="G26756" s="2"/>
      <c r="J26756" s="2"/>
    </row>
    <row r="26757">
      <c r="D26757" s="2"/>
      <c r="G26757" s="2"/>
      <c r="J26757" s="2"/>
    </row>
    <row r="26758">
      <c r="D26758" s="2"/>
      <c r="G26758" s="2"/>
      <c r="J26758" s="2"/>
    </row>
    <row r="26759">
      <c r="D26759" s="2"/>
      <c r="G26759" s="2"/>
      <c r="J26759" s="2"/>
    </row>
    <row r="26760">
      <c r="D26760" s="2"/>
      <c r="G26760" s="2"/>
      <c r="J26760" s="2"/>
    </row>
    <row r="26761">
      <c r="D26761" s="2"/>
      <c r="G26761" s="2"/>
      <c r="J26761" s="2"/>
    </row>
    <row r="26762">
      <c r="D26762" s="2"/>
      <c r="G26762" s="2"/>
      <c r="J26762" s="2"/>
    </row>
    <row r="26763">
      <c r="D26763" s="2"/>
      <c r="G26763" s="2"/>
      <c r="J26763" s="2"/>
    </row>
    <row r="26764">
      <c r="D26764" s="2"/>
      <c r="G26764" s="2"/>
      <c r="J26764" s="2"/>
    </row>
    <row r="26765">
      <c r="D26765" s="2"/>
      <c r="G26765" s="2"/>
      <c r="J26765" s="2"/>
    </row>
    <row r="26766">
      <c r="D26766" s="2"/>
      <c r="G26766" s="2"/>
      <c r="J26766" s="2"/>
    </row>
    <row r="26767">
      <c r="D26767" s="2"/>
      <c r="G26767" s="2"/>
      <c r="J26767" s="2"/>
    </row>
    <row r="26768">
      <c r="D26768" s="2"/>
      <c r="G26768" s="2"/>
      <c r="J26768" s="2"/>
    </row>
    <row r="26769">
      <c r="D26769" s="2"/>
      <c r="G26769" s="2"/>
      <c r="J26769" s="2"/>
    </row>
    <row r="26770">
      <c r="D26770" s="2"/>
      <c r="G26770" s="2"/>
      <c r="J26770" s="2"/>
    </row>
    <row r="26771">
      <c r="D26771" s="2"/>
      <c r="G26771" s="2"/>
      <c r="J26771" s="2"/>
    </row>
    <row r="26772">
      <c r="D26772" s="2"/>
      <c r="G26772" s="2"/>
      <c r="J26772" s="2"/>
    </row>
    <row r="26773">
      <c r="D26773" s="2"/>
      <c r="G26773" s="2"/>
      <c r="J26773" s="2"/>
    </row>
    <row r="26774">
      <c r="D26774" s="2"/>
      <c r="G26774" s="2"/>
      <c r="J26774" s="2"/>
    </row>
    <row r="26775">
      <c r="D26775" s="2"/>
      <c r="G26775" s="2"/>
      <c r="J26775" s="2"/>
    </row>
    <row r="26776">
      <c r="D26776" s="2"/>
      <c r="G26776" s="2"/>
      <c r="J26776" s="2"/>
    </row>
    <row r="26777">
      <c r="D26777" s="2"/>
      <c r="G26777" s="2"/>
      <c r="J26777" s="2"/>
    </row>
    <row r="26778">
      <c r="D26778" s="2"/>
      <c r="G26778" s="2"/>
      <c r="J26778" s="2"/>
    </row>
    <row r="26779">
      <c r="D26779" s="2"/>
      <c r="G26779" s="2"/>
      <c r="J26779" s="2"/>
    </row>
    <row r="26780">
      <c r="D26780" s="2"/>
      <c r="G26780" s="2"/>
      <c r="J26780" s="2"/>
    </row>
    <row r="26781">
      <c r="D26781" s="2"/>
      <c r="G26781" s="2"/>
      <c r="J26781" s="2"/>
    </row>
    <row r="26782">
      <c r="D26782" s="2"/>
      <c r="G26782" s="2"/>
      <c r="J26782" s="2"/>
    </row>
    <row r="26783">
      <c r="D26783" s="2"/>
      <c r="G26783" s="2"/>
      <c r="J26783" s="2"/>
    </row>
    <row r="26784">
      <c r="D26784" s="2"/>
      <c r="G26784" s="2"/>
      <c r="J26784" s="2"/>
    </row>
    <row r="26785">
      <c r="D26785" s="2"/>
      <c r="G26785" s="2"/>
      <c r="J26785" s="2"/>
    </row>
    <row r="26786">
      <c r="D26786" s="2"/>
      <c r="G26786" s="2"/>
      <c r="J26786" s="2"/>
    </row>
    <row r="26787">
      <c r="D26787" s="2"/>
      <c r="G26787" s="2"/>
      <c r="J26787" s="2"/>
    </row>
    <row r="26788">
      <c r="D26788" s="2"/>
      <c r="G26788" s="2"/>
      <c r="J26788" s="2"/>
    </row>
    <row r="26789">
      <c r="D26789" s="2"/>
      <c r="G26789" s="2"/>
      <c r="J26789" s="2"/>
    </row>
    <row r="26790">
      <c r="D26790" s="2"/>
      <c r="G26790" s="2"/>
      <c r="J26790" s="2"/>
    </row>
    <row r="26791">
      <c r="D26791" s="2"/>
      <c r="G26791" s="2"/>
      <c r="J26791" s="2"/>
    </row>
    <row r="26792">
      <c r="D26792" s="2"/>
      <c r="G26792" s="2"/>
      <c r="J26792" s="2"/>
    </row>
    <row r="26793">
      <c r="D26793" s="2"/>
      <c r="G26793" s="2"/>
      <c r="J26793" s="2"/>
    </row>
    <row r="26794">
      <c r="D26794" s="2"/>
      <c r="G26794" s="2"/>
      <c r="J26794" s="2"/>
    </row>
    <row r="26795">
      <c r="D26795" s="2"/>
      <c r="G26795" s="2"/>
      <c r="J26795" s="2"/>
    </row>
    <row r="26796">
      <c r="D26796" s="2"/>
      <c r="G26796" s="2"/>
      <c r="J26796" s="2"/>
    </row>
    <row r="26797">
      <c r="D26797" s="2"/>
      <c r="G26797" s="2"/>
      <c r="J26797" s="2"/>
    </row>
    <row r="26798">
      <c r="D26798" s="2"/>
      <c r="G26798" s="2"/>
      <c r="J26798" s="2"/>
    </row>
    <row r="26799">
      <c r="D26799" s="2"/>
      <c r="G26799" s="2"/>
      <c r="J26799" s="2"/>
    </row>
    <row r="26800">
      <c r="D26800" s="2"/>
      <c r="G26800" s="2"/>
      <c r="J26800" s="2"/>
    </row>
    <row r="26801">
      <c r="D26801" s="2"/>
      <c r="G26801" s="2"/>
      <c r="J26801" s="2"/>
    </row>
    <row r="26802">
      <c r="D26802" s="2"/>
      <c r="G26802" s="2"/>
      <c r="J26802" s="2"/>
    </row>
    <row r="26803">
      <c r="D26803" s="2"/>
      <c r="G26803" s="2"/>
      <c r="J26803" s="2"/>
    </row>
    <row r="26804">
      <c r="D26804" s="2"/>
      <c r="G26804" s="2"/>
      <c r="J26804" s="2"/>
    </row>
    <row r="26805">
      <c r="D26805" s="2"/>
      <c r="G26805" s="2"/>
      <c r="J26805" s="2"/>
    </row>
    <row r="26806">
      <c r="D26806" s="2"/>
      <c r="G26806" s="2"/>
      <c r="J26806" s="2"/>
    </row>
    <row r="26807">
      <c r="D26807" s="2"/>
      <c r="G26807" s="2"/>
      <c r="J26807" s="2"/>
    </row>
    <row r="26808">
      <c r="D26808" s="2"/>
      <c r="G26808" s="2"/>
      <c r="J26808" s="2"/>
    </row>
    <row r="26809">
      <c r="D26809" s="2"/>
      <c r="G26809" s="2"/>
      <c r="J26809" s="2"/>
    </row>
    <row r="26810">
      <c r="D26810" s="2"/>
      <c r="G26810" s="2"/>
      <c r="J26810" s="2"/>
    </row>
    <row r="26811">
      <c r="D26811" s="2"/>
      <c r="G26811" s="2"/>
      <c r="J26811" s="2"/>
    </row>
    <row r="26812">
      <c r="D26812" s="2"/>
      <c r="G26812" s="2"/>
      <c r="J26812" s="2"/>
    </row>
    <row r="26813">
      <c r="D26813" s="2"/>
      <c r="G26813" s="2"/>
      <c r="J26813" s="2"/>
    </row>
    <row r="26814">
      <c r="D26814" s="2"/>
      <c r="G26814" s="2"/>
      <c r="J26814" s="2"/>
    </row>
    <row r="26815">
      <c r="D26815" s="2"/>
      <c r="G26815" s="2"/>
      <c r="J26815" s="2"/>
    </row>
    <row r="26816">
      <c r="D26816" s="2"/>
      <c r="G26816" s="2"/>
      <c r="J26816" s="2"/>
    </row>
    <row r="26817">
      <c r="D26817" s="2"/>
      <c r="G26817" s="2"/>
      <c r="J26817" s="2"/>
    </row>
    <row r="26818">
      <c r="D26818" s="2"/>
      <c r="G26818" s="2"/>
      <c r="J26818" s="2"/>
    </row>
    <row r="26819">
      <c r="D26819" s="2"/>
      <c r="G26819" s="2"/>
      <c r="J26819" s="2"/>
    </row>
    <row r="26820">
      <c r="D26820" s="2"/>
      <c r="G26820" s="2"/>
      <c r="J26820" s="2"/>
    </row>
    <row r="26821">
      <c r="D26821" s="2"/>
      <c r="G26821" s="2"/>
      <c r="J26821" s="2"/>
    </row>
    <row r="26822">
      <c r="D26822" s="2"/>
      <c r="G26822" s="2"/>
      <c r="J26822" s="2"/>
    </row>
    <row r="26823">
      <c r="D26823" s="2"/>
      <c r="G26823" s="2"/>
      <c r="J26823" s="2"/>
    </row>
    <row r="26824">
      <c r="D26824" s="2"/>
      <c r="G26824" s="2"/>
      <c r="J26824" s="2"/>
    </row>
    <row r="26825">
      <c r="D26825" s="2"/>
      <c r="G26825" s="2"/>
      <c r="J26825" s="2"/>
    </row>
    <row r="26826">
      <c r="D26826" s="2"/>
      <c r="G26826" s="2"/>
      <c r="J26826" s="2"/>
    </row>
    <row r="26827">
      <c r="D26827" s="2"/>
      <c r="G26827" s="2"/>
      <c r="J26827" s="2"/>
    </row>
    <row r="26828">
      <c r="D26828" s="2"/>
      <c r="G26828" s="2"/>
      <c r="J26828" s="2"/>
    </row>
    <row r="26829">
      <c r="D26829" s="2"/>
      <c r="G26829" s="2"/>
      <c r="J26829" s="2"/>
    </row>
    <row r="26830">
      <c r="D26830" s="2"/>
      <c r="G26830" s="2"/>
      <c r="J26830" s="2"/>
    </row>
    <row r="26831">
      <c r="D26831" s="2"/>
      <c r="G26831" s="2"/>
      <c r="J26831" s="2"/>
    </row>
    <row r="26832">
      <c r="D26832" s="2"/>
      <c r="G26832" s="2"/>
      <c r="J26832" s="2"/>
    </row>
    <row r="26833">
      <c r="D26833" s="2"/>
      <c r="G26833" s="2"/>
      <c r="J26833" s="2"/>
    </row>
    <row r="26834">
      <c r="D26834" s="2"/>
      <c r="G26834" s="2"/>
      <c r="J26834" s="2"/>
    </row>
    <row r="26835">
      <c r="D26835" s="2"/>
      <c r="G26835" s="2"/>
      <c r="J26835" s="2"/>
    </row>
    <row r="26836">
      <c r="D26836" s="2"/>
      <c r="G26836" s="2"/>
      <c r="J26836" s="2"/>
    </row>
    <row r="26837">
      <c r="D26837" s="2"/>
      <c r="G26837" s="2"/>
      <c r="J26837" s="2"/>
    </row>
    <row r="26838">
      <c r="D26838" s="2"/>
      <c r="G26838" s="2"/>
      <c r="J26838" s="2"/>
    </row>
    <row r="26839">
      <c r="D26839" s="2"/>
      <c r="G26839" s="2"/>
      <c r="J26839" s="2"/>
    </row>
    <row r="26840">
      <c r="D26840" s="2"/>
      <c r="G26840" s="2"/>
      <c r="J26840" s="2"/>
    </row>
    <row r="26841">
      <c r="D26841" s="2"/>
      <c r="G26841" s="2"/>
      <c r="J26841" s="2"/>
    </row>
    <row r="26842">
      <c r="D26842" s="2"/>
      <c r="G26842" s="2"/>
      <c r="J26842" s="2"/>
    </row>
    <row r="26843">
      <c r="D26843" s="2"/>
      <c r="G26843" s="2"/>
      <c r="J26843" s="2"/>
    </row>
    <row r="26844">
      <c r="D26844" s="2"/>
      <c r="G26844" s="2"/>
      <c r="J26844" s="2"/>
    </row>
    <row r="26845">
      <c r="D26845" s="2"/>
      <c r="G26845" s="2"/>
      <c r="J26845" s="2"/>
    </row>
    <row r="26846">
      <c r="D26846" s="2"/>
      <c r="G26846" s="2"/>
      <c r="J26846" s="2"/>
    </row>
    <row r="26847">
      <c r="D26847" s="2"/>
      <c r="G26847" s="2"/>
      <c r="J26847" s="2"/>
    </row>
    <row r="26848">
      <c r="D26848" s="2"/>
      <c r="G26848" s="2"/>
      <c r="J26848" s="2"/>
    </row>
    <row r="26849">
      <c r="D26849" s="2"/>
      <c r="G26849" s="2"/>
      <c r="J26849" s="2"/>
    </row>
    <row r="26850">
      <c r="D26850" s="2"/>
      <c r="G26850" s="2"/>
      <c r="J26850" s="2"/>
    </row>
    <row r="26851">
      <c r="D26851" s="2"/>
      <c r="G26851" s="2"/>
      <c r="J26851" s="2"/>
    </row>
    <row r="26852">
      <c r="D26852" s="2"/>
      <c r="G26852" s="2"/>
      <c r="J26852" s="2"/>
    </row>
    <row r="26853">
      <c r="D26853" s="2"/>
      <c r="G26853" s="2"/>
      <c r="J26853" s="2"/>
    </row>
    <row r="26854">
      <c r="D26854" s="2"/>
      <c r="G26854" s="2"/>
      <c r="J26854" s="2"/>
    </row>
    <row r="26855">
      <c r="D26855" s="2"/>
      <c r="G26855" s="2"/>
      <c r="J26855" s="2"/>
    </row>
    <row r="26856">
      <c r="D26856" s="2"/>
      <c r="G26856" s="2"/>
      <c r="J26856" s="2"/>
    </row>
    <row r="26857">
      <c r="D26857" s="2"/>
      <c r="G26857" s="2"/>
      <c r="J26857" s="2"/>
    </row>
    <row r="26858">
      <c r="D26858" s="2"/>
      <c r="G26858" s="2"/>
      <c r="J26858" s="2"/>
    </row>
    <row r="26859">
      <c r="D26859" s="2"/>
      <c r="G26859" s="2"/>
      <c r="J26859" s="2"/>
    </row>
    <row r="26860">
      <c r="D26860" s="2"/>
      <c r="G26860" s="2"/>
      <c r="J26860" s="2"/>
    </row>
    <row r="26861">
      <c r="D26861" s="2"/>
      <c r="G26861" s="2"/>
      <c r="J26861" s="2"/>
    </row>
    <row r="26862">
      <c r="D26862" s="2"/>
      <c r="G26862" s="2"/>
      <c r="J26862" s="2"/>
    </row>
    <row r="26863">
      <c r="D26863" s="2"/>
      <c r="G26863" s="2"/>
      <c r="J26863" s="2"/>
    </row>
    <row r="26864">
      <c r="D26864" s="2"/>
      <c r="G26864" s="2"/>
      <c r="J26864" s="2"/>
    </row>
    <row r="26865">
      <c r="D26865" s="2"/>
      <c r="G26865" s="2"/>
      <c r="J26865" s="2"/>
    </row>
    <row r="26866">
      <c r="D26866" s="2"/>
      <c r="G26866" s="2"/>
      <c r="J26866" s="2"/>
    </row>
    <row r="26867">
      <c r="D26867" s="2"/>
      <c r="G26867" s="2"/>
      <c r="J26867" s="2"/>
    </row>
    <row r="26868">
      <c r="D26868" s="2"/>
      <c r="G26868" s="2"/>
      <c r="J26868" s="2"/>
    </row>
    <row r="26869">
      <c r="D26869" s="2"/>
      <c r="G26869" s="2"/>
      <c r="J26869" s="2"/>
    </row>
    <row r="26870">
      <c r="D26870" s="2"/>
      <c r="G26870" s="2"/>
      <c r="J26870" s="2"/>
    </row>
    <row r="26871">
      <c r="D26871" s="2"/>
      <c r="G26871" s="2"/>
      <c r="J26871" s="2"/>
    </row>
    <row r="26872">
      <c r="D26872" s="2"/>
      <c r="G26872" s="2"/>
      <c r="J26872" s="2"/>
    </row>
    <row r="26873">
      <c r="D26873" s="2"/>
      <c r="G26873" s="2"/>
      <c r="J26873" s="2"/>
    </row>
    <row r="26874">
      <c r="D26874" s="2"/>
      <c r="G26874" s="2"/>
      <c r="J26874" s="2"/>
    </row>
    <row r="26875">
      <c r="D26875" s="2"/>
      <c r="G26875" s="2"/>
      <c r="J26875" s="2"/>
    </row>
    <row r="26876">
      <c r="D26876" s="2"/>
      <c r="G26876" s="2"/>
      <c r="J26876" s="2"/>
    </row>
    <row r="26877">
      <c r="D26877" s="2"/>
      <c r="G26877" s="2"/>
      <c r="J26877" s="2"/>
    </row>
    <row r="26878">
      <c r="D26878" s="2"/>
      <c r="G26878" s="2"/>
      <c r="J26878" s="2"/>
    </row>
    <row r="26879">
      <c r="D26879" s="2"/>
      <c r="G26879" s="2"/>
      <c r="J26879" s="2"/>
    </row>
    <row r="26880">
      <c r="D26880" s="2"/>
      <c r="G26880" s="2"/>
      <c r="J26880" s="2"/>
    </row>
    <row r="26881">
      <c r="D26881" s="2"/>
      <c r="G26881" s="2"/>
      <c r="J26881" s="2"/>
    </row>
    <row r="26882">
      <c r="D26882" s="2"/>
      <c r="G26882" s="2"/>
      <c r="J26882" s="2"/>
    </row>
    <row r="26883">
      <c r="D26883" s="2"/>
      <c r="G26883" s="2"/>
      <c r="J26883" s="2"/>
    </row>
    <row r="26884">
      <c r="D26884" s="2"/>
      <c r="G26884" s="2"/>
      <c r="J26884" s="2"/>
    </row>
    <row r="26885">
      <c r="D26885" s="2"/>
      <c r="G26885" s="2"/>
      <c r="J26885" s="2"/>
    </row>
    <row r="26886">
      <c r="D26886" s="2"/>
      <c r="G26886" s="2"/>
      <c r="J26886" s="2"/>
    </row>
    <row r="26887">
      <c r="D26887" s="2"/>
      <c r="G26887" s="2"/>
      <c r="J26887" s="2"/>
    </row>
    <row r="26888">
      <c r="D26888" s="2"/>
      <c r="G26888" s="2"/>
      <c r="J26888" s="2"/>
    </row>
    <row r="26889">
      <c r="D26889" s="2"/>
      <c r="G26889" s="2"/>
      <c r="J26889" s="2"/>
    </row>
    <row r="26890">
      <c r="D26890" s="2"/>
      <c r="G26890" s="2"/>
      <c r="J26890" s="2"/>
    </row>
    <row r="26891">
      <c r="D26891" s="2"/>
      <c r="G26891" s="2"/>
      <c r="J26891" s="2"/>
    </row>
    <row r="26892">
      <c r="D26892" s="2"/>
      <c r="G26892" s="2"/>
      <c r="J26892" s="2"/>
    </row>
    <row r="26893">
      <c r="D26893" s="2"/>
      <c r="G26893" s="2"/>
      <c r="J26893" s="2"/>
    </row>
    <row r="26894">
      <c r="D26894" s="2"/>
      <c r="G26894" s="2"/>
      <c r="J26894" s="2"/>
    </row>
    <row r="26895">
      <c r="D26895" s="2"/>
      <c r="G26895" s="2"/>
      <c r="J26895" s="2"/>
    </row>
    <row r="26896">
      <c r="D26896" s="2"/>
      <c r="G26896" s="2"/>
      <c r="J26896" s="2"/>
    </row>
    <row r="26897">
      <c r="D26897" s="2"/>
      <c r="G26897" s="2"/>
      <c r="J26897" s="2"/>
    </row>
    <row r="26898">
      <c r="D26898" s="2"/>
      <c r="G26898" s="2"/>
      <c r="J26898" s="2"/>
    </row>
    <row r="26899">
      <c r="D26899" s="2"/>
      <c r="G26899" s="2"/>
      <c r="J26899" s="2"/>
    </row>
    <row r="26900">
      <c r="D26900" s="2"/>
      <c r="G26900" s="2"/>
      <c r="J26900" s="2"/>
    </row>
    <row r="26901">
      <c r="D26901" s="2"/>
      <c r="G26901" s="2"/>
      <c r="J26901" s="2"/>
    </row>
    <row r="26902">
      <c r="D26902" s="2"/>
      <c r="G26902" s="2"/>
      <c r="J26902" s="2"/>
    </row>
    <row r="26903">
      <c r="D26903" s="2"/>
      <c r="G26903" s="2"/>
      <c r="J26903" s="2"/>
    </row>
    <row r="26904">
      <c r="D26904" s="2"/>
      <c r="G26904" s="2"/>
      <c r="J26904" s="2"/>
    </row>
    <row r="26905">
      <c r="D26905" s="2"/>
      <c r="G26905" s="2"/>
      <c r="J26905" s="2"/>
    </row>
    <row r="26906">
      <c r="D26906" s="2"/>
      <c r="G26906" s="2"/>
      <c r="J26906" s="2"/>
    </row>
    <row r="26907">
      <c r="D26907" s="2"/>
      <c r="G26907" s="2"/>
      <c r="J26907" s="2"/>
    </row>
    <row r="26908">
      <c r="D26908" s="2"/>
      <c r="G26908" s="2"/>
      <c r="J26908" s="2"/>
    </row>
    <row r="26909">
      <c r="D26909" s="2"/>
      <c r="G26909" s="2"/>
      <c r="J26909" s="2"/>
    </row>
    <row r="26910">
      <c r="D26910" s="2"/>
      <c r="G26910" s="2"/>
      <c r="J26910" s="2"/>
    </row>
    <row r="26911">
      <c r="D26911" s="2"/>
      <c r="G26911" s="2"/>
      <c r="J26911" s="2"/>
    </row>
    <row r="26912">
      <c r="D26912" s="2"/>
      <c r="G26912" s="2"/>
      <c r="J26912" s="2"/>
    </row>
    <row r="26913">
      <c r="D26913" s="2"/>
      <c r="G26913" s="2"/>
      <c r="J26913" s="2"/>
    </row>
    <row r="26914">
      <c r="D26914" s="2"/>
      <c r="G26914" s="2"/>
      <c r="J26914" s="2"/>
    </row>
    <row r="26915">
      <c r="D26915" s="2"/>
      <c r="G26915" s="2"/>
      <c r="J26915" s="2"/>
    </row>
    <row r="26916">
      <c r="D26916" s="2"/>
      <c r="G26916" s="2"/>
      <c r="J26916" s="2"/>
    </row>
    <row r="26917">
      <c r="D26917" s="2"/>
      <c r="G26917" s="2"/>
      <c r="J26917" s="2"/>
    </row>
    <row r="26918">
      <c r="D26918" s="2"/>
      <c r="G26918" s="2"/>
      <c r="J26918" s="2"/>
    </row>
    <row r="26919">
      <c r="D26919" s="2"/>
      <c r="G26919" s="2"/>
      <c r="J26919" s="2"/>
    </row>
    <row r="26920">
      <c r="D26920" s="2"/>
      <c r="G26920" s="2"/>
      <c r="J26920" s="2"/>
    </row>
    <row r="26921">
      <c r="D26921" s="2"/>
      <c r="G26921" s="2"/>
      <c r="J26921" s="2"/>
    </row>
    <row r="26922">
      <c r="D26922" s="2"/>
      <c r="G26922" s="2"/>
      <c r="J26922" s="2"/>
    </row>
    <row r="26923">
      <c r="D26923" s="2"/>
      <c r="G26923" s="2"/>
      <c r="J26923" s="2"/>
    </row>
    <row r="26924">
      <c r="D26924" s="2"/>
      <c r="G26924" s="2"/>
      <c r="J26924" s="2"/>
    </row>
    <row r="26925">
      <c r="D26925" s="2"/>
      <c r="G26925" s="2"/>
      <c r="J26925" s="2"/>
    </row>
    <row r="26926">
      <c r="D26926" s="2"/>
      <c r="G26926" s="2"/>
      <c r="J26926" s="2"/>
    </row>
    <row r="26927">
      <c r="D26927" s="2"/>
      <c r="G26927" s="2"/>
      <c r="J26927" s="2"/>
    </row>
    <row r="26928">
      <c r="D26928" s="2"/>
      <c r="G26928" s="2"/>
      <c r="J26928" s="2"/>
    </row>
    <row r="26929">
      <c r="D26929" s="2"/>
      <c r="G26929" s="2"/>
      <c r="J26929" s="2"/>
    </row>
    <row r="26930">
      <c r="D26930" s="2"/>
      <c r="G26930" s="2"/>
      <c r="J26930" s="2"/>
    </row>
    <row r="26931">
      <c r="D26931" s="2"/>
      <c r="G26931" s="2"/>
      <c r="J26931" s="2"/>
    </row>
    <row r="26932">
      <c r="D26932" s="2"/>
      <c r="G26932" s="2"/>
      <c r="J26932" s="2"/>
    </row>
    <row r="26933">
      <c r="D26933" s="2"/>
      <c r="G26933" s="2"/>
      <c r="J26933" s="2"/>
    </row>
    <row r="26934">
      <c r="D26934" s="2"/>
      <c r="G26934" s="2"/>
      <c r="J26934" s="2"/>
    </row>
    <row r="26935">
      <c r="D26935" s="2"/>
      <c r="G26935" s="2"/>
      <c r="J26935" s="2"/>
    </row>
    <row r="26936">
      <c r="D26936" s="2"/>
      <c r="G26936" s="2"/>
      <c r="J26936" s="2"/>
    </row>
    <row r="26937">
      <c r="D26937" s="2"/>
      <c r="G26937" s="2"/>
      <c r="J26937" s="2"/>
    </row>
    <row r="26938">
      <c r="D26938" s="2"/>
      <c r="G26938" s="2"/>
      <c r="J26938" s="2"/>
    </row>
    <row r="26939">
      <c r="D26939" s="2"/>
      <c r="G26939" s="2"/>
      <c r="J26939" s="2"/>
    </row>
    <row r="26940">
      <c r="D26940" s="2"/>
      <c r="G26940" s="2"/>
      <c r="J26940" s="2"/>
    </row>
    <row r="26941">
      <c r="D26941" s="2"/>
      <c r="G26941" s="2"/>
      <c r="J26941" s="2"/>
    </row>
    <row r="26942">
      <c r="D26942" s="2"/>
      <c r="G26942" s="2"/>
      <c r="J26942" s="2"/>
    </row>
    <row r="26943">
      <c r="D26943" s="2"/>
      <c r="G26943" s="2"/>
      <c r="J26943" s="2"/>
    </row>
    <row r="26944">
      <c r="D26944" s="2"/>
      <c r="G26944" s="2"/>
      <c r="J26944" s="2"/>
    </row>
    <row r="26945">
      <c r="D26945" s="2"/>
      <c r="G26945" s="2"/>
      <c r="J26945" s="2"/>
    </row>
    <row r="26946">
      <c r="D26946" s="2"/>
      <c r="G26946" s="2"/>
      <c r="J26946" s="2"/>
    </row>
    <row r="26947">
      <c r="D26947" s="2"/>
      <c r="G26947" s="2"/>
      <c r="J26947" s="2"/>
    </row>
    <row r="26948">
      <c r="D26948" s="2"/>
      <c r="G26948" s="2"/>
      <c r="J26948" s="2"/>
    </row>
    <row r="26949">
      <c r="D26949" s="2"/>
      <c r="G26949" s="2"/>
      <c r="J26949" s="2"/>
    </row>
    <row r="26950">
      <c r="D26950" s="2"/>
      <c r="G26950" s="2"/>
      <c r="J26950" s="2"/>
    </row>
    <row r="26951">
      <c r="D26951" s="2"/>
      <c r="G26951" s="2"/>
      <c r="J26951" s="2"/>
    </row>
    <row r="26952">
      <c r="D26952" s="2"/>
      <c r="G26952" s="2"/>
      <c r="J26952" s="2"/>
    </row>
    <row r="26953">
      <c r="D26953" s="2"/>
      <c r="G26953" s="2"/>
      <c r="J26953" s="2"/>
    </row>
    <row r="26954">
      <c r="D26954" s="2"/>
      <c r="G26954" s="2"/>
      <c r="J26954" s="2"/>
    </row>
    <row r="26955">
      <c r="D26955" s="2"/>
      <c r="G26955" s="2"/>
      <c r="J26955" s="2"/>
    </row>
    <row r="26956">
      <c r="D26956" s="2"/>
      <c r="G26956" s="2"/>
      <c r="J26956" s="2"/>
    </row>
    <row r="26957">
      <c r="D26957" s="2"/>
      <c r="G26957" s="2"/>
      <c r="J26957" s="2"/>
    </row>
    <row r="26958">
      <c r="D26958" s="2"/>
      <c r="G26958" s="2"/>
      <c r="J26958" s="2"/>
    </row>
    <row r="26959">
      <c r="D26959" s="2"/>
      <c r="G26959" s="2"/>
      <c r="J26959" s="2"/>
    </row>
    <row r="26960">
      <c r="D26960" s="2"/>
      <c r="G26960" s="2"/>
      <c r="J26960" s="2"/>
    </row>
    <row r="26961">
      <c r="D26961" s="2"/>
      <c r="G26961" s="2"/>
      <c r="J26961" s="2"/>
    </row>
    <row r="26962">
      <c r="D26962" s="2"/>
      <c r="G26962" s="2"/>
      <c r="J26962" s="2"/>
    </row>
    <row r="26963">
      <c r="D26963" s="2"/>
      <c r="G26963" s="2"/>
      <c r="J26963" s="2"/>
    </row>
    <row r="26964">
      <c r="D26964" s="2"/>
      <c r="G26964" s="2"/>
      <c r="J26964" s="2"/>
    </row>
    <row r="26965">
      <c r="D26965" s="2"/>
      <c r="G26965" s="2"/>
      <c r="J26965" s="2"/>
    </row>
    <row r="26966">
      <c r="D26966" s="2"/>
      <c r="G26966" s="2"/>
      <c r="J26966" s="2"/>
    </row>
    <row r="26967">
      <c r="D26967" s="2"/>
      <c r="G26967" s="2"/>
      <c r="J26967" s="2"/>
    </row>
    <row r="26968">
      <c r="D26968" s="2"/>
      <c r="G26968" s="2"/>
      <c r="J26968" s="2"/>
    </row>
    <row r="26969">
      <c r="D26969" s="2"/>
      <c r="G26969" s="2"/>
      <c r="J26969" s="2"/>
    </row>
    <row r="26970">
      <c r="D26970" s="2"/>
      <c r="G26970" s="2"/>
      <c r="J26970" s="2"/>
    </row>
    <row r="26971">
      <c r="D26971" s="2"/>
      <c r="G26971" s="2"/>
      <c r="J26971" s="2"/>
    </row>
    <row r="26972">
      <c r="D26972" s="2"/>
      <c r="G26972" s="2"/>
      <c r="J26972" s="2"/>
    </row>
    <row r="26973">
      <c r="D26973" s="2"/>
      <c r="G26973" s="2"/>
      <c r="J26973" s="2"/>
    </row>
    <row r="26974">
      <c r="D26974" s="2"/>
      <c r="G26974" s="2"/>
      <c r="J26974" s="2"/>
    </row>
    <row r="26975">
      <c r="D26975" s="2"/>
      <c r="G26975" s="2"/>
      <c r="J26975" s="2"/>
    </row>
    <row r="26976">
      <c r="D26976" s="2"/>
      <c r="G26976" s="2"/>
      <c r="J26976" s="2"/>
    </row>
    <row r="26977">
      <c r="D26977" s="2"/>
      <c r="G26977" s="2"/>
      <c r="J26977" s="2"/>
    </row>
    <row r="26978">
      <c r="D26978" s="2"/>
      <c r="G26978" s="2"/>
      <c r="J26978" s="2"/>
    </row>
    <row r="26979">
      <c r="D26979" s="2"/>
      <c r="G26979" s="2"/>
      <c r="J26979" s="2"/>
    </row>
    <row r="26980">
      <c r="D26980" s="2"/>
      <c r="G26980" s="2"/>
      <c r="J26980" s="2"/>
    </row>
    <row r="26981">
      <c r="D26981" s="2"/>
      <c r="G26981" s="2"/>
      <c r="J26981" s="2"/>
    </row>
    <row r="26982">
      <c r="D26982" s="2"/>
      <c r="G26982" s="2"/>
      <c r="J26982" s="2"/>
    </row>
    <row r="26983">
      <c r="D26983" s="2"/>
      <c r="G26983" s="2"/>
      <c r="J26983" s="2"/>
    </row>
    <row r="26984">
      <c r="D26984" s="2"/>
      <c r="G26984" s="2"/>
      <c r="J26984" s="2"/>
    </row>
    <row r="26985">
      <c r="D26985" s="2"/>
      <c r="G26985" s="2"/>
      <c r="J26985" s="2"/>
    </row>
    <row r="26986">
      <c r="D26986" s="2"/>
      <c r="G26986" s="2"/>
      <c r="J26986" s="2"/>
    </row>
    <row r="26987">
      <c r="D26987" s="2"/>
      <c r="G26987" s="2"/>
      <c r="J26987" s="2"/>
    </row>
    <row r="26988">
      <c r="D26988" s="2"/>
      <c r="G26988" s="2"/>
      <c r="J26988" s="2"/>
    </row>
    <row r="26989">
      <c r="D26989" s="2"/>
      <c r="G26989" s="2"/>
      <c r="J26989" s="2"/>
    </row>
    <row r="26990">
      <c r="D26990" s="2"/>
      <c r="G26990" s="2"/>
      <c r="J26990" s="2"/>
    </row>
    <row r="26991">
      <c r="D26991" s="2"/>
      <c r="G26991" s="2"/>
      <c r="J26991" s="2"/>
    </row>
    <row r="26992">
      <c r="D26992" s="2"/>
      <c r="G26992" s="2"/>
      <c r="J26992" s="2"/>
    </row>
    <row r="26993">
      <c r="D26993" s="2"/>
      <c r="G26993" s="2"/>
      <c r="J26993" s="2"/>
    </row>
    <row r="26994">
      <c r="D26994" s="2"/>
      <c r="G26994" s="2"/>
      <c r="J26994" s="2"/>
    </row>
    <row r="26995">
      <c r="D26995" s="2"/>
      <c r="G26995" s="2"/>
      <c r="J26995" s="2"/>
    </row>
    <row r="26996">
      <c r="D26996" s="2"/>
      <c r="G26996" s="2"/>
      <c r="J26996" s="2"/>
    </row>
    <row r="26997">
      <c r="D26997" s="2"/>
      <c r="G26997" s="2"/>
      <c r="J26997" s="2"/>
    </row>
    <row r="26998">
      <c r="D26998" s="2"/>
      <c r="G26998" s="2"/>
      <c r="J26998" s="2"/>
    </row>
    <row r="26999">
      <c r="D26999" s="2"/>
      <c r="G26999" s="2"/>
      <c r="J26999" s="2"/>
    </row>
    <row r="27000">
      <c r="D27000" s="2"/>
      <c r="G27000" s="2"/>
      <c r="J27000" s="2"/>
    </row>
    <row r="27001">
      <c r="D27001" s="2"/>
      <c r="G27001" s="2"/>
      <c r="J27001" s="2"/>
    </row>
    <row r="27002">
      <c r="D27002" s="2"/>
      <c r="G27002" s="2"/>
      <c r="J27002" s="2"/>
    </row>
    <row r="27003">
      <c r="D27003" s="2"/>
      <c r="G27003" s="2"/>
      <c r="J27003" s="2"/>
    </row>
    <row r="27004">
      <c r="D27004" s="2"/>
      <c r="G27004" s="2"/>
      <c r="J27004" s="2"/>
    </row>
    <row r="27005">
      <c r="D27005" s="2"/>
      <c r="G27005" s="2"/>
      <c r="J27005" s="2"/>
    </row>
    <row r="27006">
      <c r="D27006" s="2"/>
      <c r="G27006" s="2"/>
      <c r="J27006" s="2"/>
    </row>
    <row r="27007">
      <c r="D27007" s="2"/>
      <c r="G27007" s="2"/>
      <c r="J27007" s="2"/>
    </row>
    <row r="27008">
      <c r="D27008" s="2"/>
      <c r="G27008" s="2"/>
      <c r="J27008" s="2"/>
    </row>
    <row r="27009">
      <c r="D27009" s="2"/>
      <c r="G27009" s="2"/>
      <c r="J27009" s="2"/>
    </row>
    <row r="27010">
      <c r="D27010" s="2"/>
      <c r="G27010" s="2"/>
      <c r="J27010" s="2"/>
    </row>
    <row r="27011">
      <c r="D27011" s="2"/>
      <c r="G27011" s="2"/>
      <c r="J27011" s="2"/>
    </row>
    <row r="27012">
      <c r="D27012" s="2"/>
      <c r="G27012" s="2"/>
      <c r="J27012" s="2"/>
    </row>
    <row r="27013">
      <c r="D27013" s="2"/>
      <c r="G27013" s="2"/>
      <c r="J27013" s="2"/>
    </row>
    <row r="27014">
      <c r="D27014" s="2"/>
      <c r="G27014" s="2"/>
      <c r="J27014" s="2"/>
    </row>
    <row r="27015">
      <c r="D27015" s="2"/>
      <c r="G27015" s="2"/>
      <c r="J27015" s="2"/>
    </row>
    <row r="27016">
      <c r="D27016" s="2"/>
      <c r="G27016" s="2"/>
      <c r="J27016" s="2"/>
    </row>
    <row r="27017">
      <c r="D27017" s="2"/>
      <c r="G27017" s="2"/>
      <c r="J27017" s="2"/>
    </row>
    <row r="27018">
      <c r="D27018" s="2"/>
      <c r="G27018" s="2"/>
      <c r="J27018" s="2"/>
    </row>
    <row r="27019">
      <c r="D27019" s="2"/>
      <c r="G27019" s="2"/>
      <c r="J27019" s="2"/>
    </row>
    <row r="27020">
      <c r="D27020" s="2"/>
      <c r="G27020" s="2"/>
      <c r="J27020" s="2"/>
    </row>
    <row r="27021">
      <c r="D27021" s="2"/>
      <c r="G27021" s="2"/>
      <c r="J27021" s="2"/>
    </row>
    <row r="27022">
      <c r="D27022" s="2"/>
      <c r="G27022" s="2"/>
      <c r="J27022" s="2"/>
    </row>
    <row r="27023">
      <c r="D27023" s="2"/>
      <c r="G27023" s="2"/>
      <c r="J27023" s="2"/>
    </row>
    <row r="27024">
      <c r="D27024" s="2"/>
      <c r="G27024" s="2"/>
      <c r="J27024" s="2"/>
    </row>
    <row r="27025">
      <c r="D27025" s="2"/>
      <c r="G27025" s="2"/>
      <c r="J27025" s="2"/>
    </row>
    <row r="27026">
      <c r="D27026" s="2"/>
      <c r="G27026" s="2"/>
      <c r="J27026" s="2"/>
    </row>
    <row r="27027">
      <c r="D27027" s="2"/>
      <c r="G27027" s="2"/>
      <c r="J27027" s="2"/>
    </row>
    <row r="27028">
      <c r="D27028" s="2"/>
      <c r="G27028" s="2"/>
      <c r="J27028" s="2"/>
    </row>
    <row r="27029">
      <c r="D27029" s="2"/>
      <c r="G27029" s="2"/>
      <c r="J27029" s="2"/>
    </row>
    <row r="27030">
      <c r="D27030" s="2"/>
      <c r="G27030" s="2"/>
      <c r="J27030" s="2"/>
    </row>
    <row r="27031">
      <c r="D27031" s="2"/>
      <c r="G27031" s="2"/>
      <c r="J27031" s="2"/>
    </row>
    <row r="27032">
      <c r="D27032" s="2"/>
      <c r="G27032" s="2"/>
      <c r="J27032" s="2"/>
    </row>
    <row r="27033">
      <c r="D27033" s="2"/>
      <c r="G27033" s="2"/>
      <c r="J27033" s="2"/>
    </row>
    <row r="27034">
      <c r="D27034" s="2"/>
      <c r="G27034" s="2"/>
      <c r="J27034" s="2"/>
    </row>
    <row r="27035">
      <c r="D27035" s="2"/>
      <c r="G27035" s="2"/>
      <c r="J27035" s="2"/>
    </row>
    <row r="27036">
      <c r="D27036" s="2"/>
      <c r="G27036" s="2"/>
      <c r="J27036" s="2"/>
    </row>
    <row r="27037">
      <c r="D27037" s="2"/>
      <c r="G27037" s="2"/>
      <c r="J27037" s="2"/>
    </row>
    <row r="27038">
      <c r="D27038" s="2"/>
      <c r="G27038" s="2"/>
      <c r="J27038" s="2"/>
    </row>
    <row r="27039">
      <c r="D27039" s="2"/>
      <c r="G27039" s="2"/>
      <c r="J27039" s="2"/>
    </row>
    <row r="27040">
      <c r="D27040" s="2"/>
      <c r="G27040" s="2"/>
      <c r="J27040" s="2"/>
    </row>
    <row r="27041">
      <c r="D27041" s="2"/>
      <c r="G27041" s="2"/>
      <c r="J27041" s="2"/>
    </row>
    <row r="27042">
      <c r="D27042" s="2"/>
      <c r="G27042" s="2"/>
      <c r="J27042" s="2"/>
    </row>
    <row r="27043">
      <c r="D27043" s="2"/>
      <c r="G27043" s="2"/>
      <c r="J27043" s="2"/>
    </row>
    <row r="27044">
      <c r="D27044" s="2"/>
      <c r="G27044" s="2"/>
      <c r="J27044" s="2"/>
    </row>
    <row r="27045">
      <c r="D27045" s="2"/>
      <c r="G27045" s="2"/>
      <c r="J27045" s="2"/>
    </row>
    <row r="27046">
      <c r="D27046" s="2"/>
      <c r="G27046" s="2"/>
      <c r="J27046" s="2"/>
    </row>
    <row r="27047">
      <c r="D27047" s="2"/>
      <c r="G27047" s="2"/>
      <c r="J27047" s="2"/>
    </row>
    <row r="27048">
      <c r="D27048" s="2"/>
      <c r="G27048" s="2"/>
      <c r="J27048" s="2"/>
    </row>
    <row r="27049">
      <c r="D27049" s="2"/>
      <c r="G27049" s="2"/>
      <c r="J27049" s="2"/>
    </row>
    <row r="27050">
      <c r="D27050" s="2"/>
      <c r="G27050" s="2"/>
      <c r="J27050" s="2"/>
    </row>
    <row r="27051">
      <c r="D27051" s="2"/>
      <c r="G27051" s="2"/>
      <c r="J27051" s="2"/>
    </row>
    <row r="27052">
      <c r="D27052" s="2"/>
      <c r="G27052" s="2"/>
      <c r="J27052" s="2"/>
    </row>
    <row r="27053">
      <c r="D27053" s="2"/>
      <c r="G27053" s="2"/>
      <c r="J27053" s="2"/>
    </row>
    <row r="27054">
      <c r="D27054" s="2"/>
      <c r="G27054" s="2"/>
      <c r="J27054" s="2"/>
    </row>
    <row r="27055">
      <c r="D27055" s="2"/>
      <c r="G27055" s="2"/>
      <c r="J27055" s="2"/>
    </row>
    <row r="27056">
      <c r="D27056" s="2"/>
      <c r="G27056" s="2"/>
      <c r="J27056" s="2"/>
    </row>
    <row r="27057">
      <c r="D27057" s="2"/>
      <c r="G27057" s="2"/>
      <c r="J27057" s="2"/>
    </row>
    <row r="27058">
      <c r="D27058" s="2"/>
      <c r="G27058" s="2"/>
      <c r="J27058" s="2"/>
    </row>
    <row r="27059">
      <c r="D27059" s="2"/>
      <c r="G27059" s="2"/>
      <c r="J27059" s="2"/>
    </row>
    <row r="27060">
      <c r="D27060" s="2"/>
      <c r="G27060" s="2"/>
      <c r="J27060" s="2"/>
    </row>
    <row r="27061">
      <c r="D27061" s="2"/>
      <c r="G27061" s="2"/>
      <c r="J27061" s="2"/>
    </row>
    <row r="27062">
      <c r="D27062" s="2"/>
      <c r="G27062" s="2"/>
      <c r="J27062" s="2"/>
    </row>
    <row r="27063">
      <c r="D27063" s="2"/>
      <c r="G27063" s="2"/>
      <c r="J27063" s="2"/>
    </row>
    <row r="27064">
      <c r="D27064" s="2"/>
      <c r="G27064" s="2"/>
      <c r="J27064" s="2"/>
    </row>
    <row r="27065">
      <c r="D27065" s="2"/>
      <c r="G27065" s="2"/>
      <c r="J27065" s="2"/>
    </row>
    <row r="27066">
      <c r="D27066" s="2"/>
      <c r="G27066" s="2"/>
      <c r="J27066" s="2"/>
    </row>
    <row r="27067">
      <c r="D27067" s="2"/>
      <c r="G27067" s="2"/>
      <c r="J27067" s="2"/>
    </row>
    <row r="27068">
      <c r="D27068" s="2"/>
      <c r="G27068" s="2"/>
      <c r="J27068" s="2"/>
    </row>
    <row r="27069">
      <c r="D27069" s="2"/>
      <c r="G27069" s="2"/>
      <c r="J27069" s="2"/>
    </row>
    <row r="27070">
      <c r="D27070" s="2"/>
      <c r="G27070" s="2"/>
      <c r="J27070" s="2"/>
    </row>
    <row r="27071">
      <c r="D27071" s="2"/>
      <c r="G27071" s="2"/>
      <c r="J27071" s="2"/>
    </row>
    <row r="27072">
      <c r="D27072" s="2"/>
      <c r="G27072" s="2"/>
      <c r="J27072" s="2"/>
    </row>
    <row r="27073">
      <c r="D27073" s="2"/>
      <c r="G27073" s="2"/>
      <c r="J27073" s="2"/>
    </row>
    <row r="27074">
      <c r="D27074" s="2"/>
      <c r="G27074" s="2"/>
      <c r="J27074" s="2"/>
    </row>
    <row r="27075">
      <c r="D27075" s="2"/>
      <c r="G27075" s="2"/>
      <c r="J27075" s="2"/>
    </row>
    <row r="27076">
      <c r="D27076" s="2"/>
      <c r="G27076" s="2"/>
      <c r="J27076" s="2"/>
    </row>
    <row r="27077">
      <c r="D27077" s="2"/>
      <c r="G27077" s="2"/>
      <c r="J27077" s="2"/>
    </row>
    <row r="27078">
      <c r="D27078" s="2"/>
      <c r="G27078" s="2"/>
      <c r="J27078" s="2"/>
    </row>
    <row r="27079">
      <c r="D27079" s="2"/>
      <c r="G27079" s="2"/>
      <c r="J27079" s="2"/>
    </row>
    <row r="27080">
      <c r="D27080" s="2"/>
      <c r="G27080" s="2"/>
      <c r="J27080" s="2"/>
    </row>
    <row r="27081">
      <c r="D27081" s="2"/>
      <c r="G27081" s="2"/>
      <c r="J27081" s="2"/>
    </row>
    <row r="27082">
      <c r="D27082" s="2"/>
      <c r="G27082" s="2"/>
      <c r="J27082" s="2"/>
    </row>
    <row r="27083">
      <c r="D27083" s="2"/>
      <c r="G27083" s="2"/>
      <c r="J27083" s="2"/>
    </row>
    <row r="27084">
      <c r="D27084" s="2"/>
      <c r="G27084" s="2"/>
      <c r="J27084" s="2"/>
    </row>
    <row r="27085">
      <c r="D27085" s="2"/>
      <c r="G27085" s="2"/>
      <c r="J27085" s="2"/>
    </row>
    <row r="27086">
      <c r="D27086" s="2"/>
      <c r="G27086" s="2"/>
      <c r="J27086" s="2"/>
    </row>
    <row r="27087">
      <c r="D27087" s="2"/>
      <c r="G27087" s="2"/>
      <c r="J27087" s="2"/>
    </row>
    <row r="27088">
      <c r="D27088" s="2"/>
      <c r="G27088" s="2"/>
      <c r="J27088" s="2"/>
    </row>
    <row r="27089">
      <c r="D27089" s="2"/>
      <c r="G27089" s="2"/>
      <c r="J27089" s="2"/>
    </row>
    <row r="27090">
      <c r="D27090" s="2"/>
      <c r="G27090" s="2"/>
      <c r="J27090" s="2"/>
    </row>
    <row r="27091">
      <c r="D27091" s="2"/>
      <c r="G27091" s="2"/>
      <c r="J27091" s="2"/>
    </row>
    <row r="27092">
      <c r="D27092" s="2"/>
      <c r="G27092" s="2"/>
      <c r="J27092" s="2"/>
    </row>
    <row r="27093">
      <c r="D27093" s="2"/>
      <c r="G27093" s="2"/>
      <c r="J27093" s="2"/>
    </row>
    <row r="27094">
      <c r="D27094" s="2"/>
      <c r="G27094" s="2"/>
      <c r="J27094" s="2"/>
    </row>
    <row r="27095">
      <c r="D27095" s="2"/>
      <c r="G27095" s="2"/>
      <c r="J27095" s="2"/>
    </row>
    <row r="27096">
      <c r="D27096" s="2"/>
      <c r="G27096" s="2"/>
      <c r="J27096" s="2"/>
    </row>
    <row r="27097">
      <c r="D27097" s="2"/>
      <c r="G27097" s="2"/>
      <c r="J27097" s="2"/>
    </row>
    <row r="27098">
      <c r="D27098" s="2"/>
      <c r="G27098" s="2"/>
      <c r="J27098" s="2"/>
    </row>
    <row r="27099">
      <c r="D27099" s="2"/>
      <c r="G27099" s="2"/>
      <c r="J27099" s="2"/>
    </row>
    <row r="27100">
      <c r="D27100" s="2"/>
      <c r="G27100" s="2"/>
      <c r="J27100" s="2"/>
    </row>
    <row r="27101">
      <c r="D27101" s="2"/>
      <c r="G27101" s="2"/>
      <c r="J27101" s="2"/>
    </row>
    <row r="27102">
      <c r="D27102" s="2"/>
      <c r="G27102" s="2"/>
      <c r="J27102" s="2"/>
    </row>
    <row r="27103">
      <c r="D27103" s="2"/>
      <c r="G27103" s="2"/>
      <c r="J27103" s="2"/>
    </row>
    <row r="27104">
      <c r="D27104" s="2"/>
      <c r="G27104" s="2"/>
      <c r="J27104" s="2"/>
    </row>
    <row r="27105">
      <c r="D27105" s="2"/>
      <c r="G27105" s="2"/>
      <c r="J27105" s="2"/>
    </row>
    <row r="27106">
      <c r="D27106" s="2"/>
      <c r="G27106" s="2"/>
      <c r="J27106" s="2"/>
    </row>
    <row r="27107">
      <c r="D27107" s="2"/>
      <c r="G27107" s="2"/>
      <c r="J27107" s="2"/>
    </row>
    <row r="27108">
      <c r="D27108" s="2"/>
      <c r="G27108" s="2"/>
      <c r="J27108" s="2"/>
    </row>
    <row r="27109">
      <c r="D27109" s="2"/>
      <c r="G27109" s="2"/>
      <c r="J27109" s="2"/>
    </row>
    <row r="27110">
      <c r="D27110" s="2"/>
      <c r="G27110" s="2"/>
      <c r="J27110" s="2"/>
    </row>
    <row r="27111">
      <c r="D27111" s="2"/>
      <c r="G27111" s="2"/>
      <c r="J27111" s="2"/>
    </row>
    <row r="27112">
      <c r="D27112" s="2"/>
      <c r="G27112" s="2"/>
      <c r="J27112" s="2"/>
    </row>
    <row r="27113">
      <c r="D27113" s="2"/>
      <c r="G27113" s="2"/>
      <c r="J27113" s="2"/>
    </row>
    <row r="27114">
      <c r="D27114" s="2"/>
      <c r="G27114" s="2"/>
      <c r="J27114" s="2"/>
    </row>
    <row r="27115">
      <c r="D27115" s="2"/>
      <c r="G27115" s="2"/>
      <c r="J27115" s="2"/>
    </row>
    <row r="27116">
      <c r="D27116" s="2"/>
      <c r="G27116" s="2"/>
      <c r="J27116" s="2"/>
    </row>
    <row r="27117">
      <c r="D27117" s="2"/>
      <c r="G27117" s="2"/>
      <c r="J27117" s="2"/>
    </row>
    <row r="27118">
      <c r="D27118" s="2"/>
      <c r="G27118" s="2"/>
      <c r="J27118" s="2"/>
    </row>
    <row r="27119">
      <c r="D27119" s="2"/>
      <c r="G27119" s="2"/>
      <c r="J27119" s="2"/>
    </row>
    <row r="27120">
      <c r="D27120" s="2"/>
      <c r="G27120" s="2"/>
      <c r="J27120" s="2"/>
    </row>
    <row r="27121">
      <c r="D27121" s="2"/>
      <c r="G27121" s="2"/>
      <c r="J27121" s="2"/>
    </row>
    <row r="27122">
      <c r="D27122" s="2"/>
      <c r="G27122" s="2"/>
      <c r="J27122" s="2"/>
    </row>
    <row r="27123">
      <c r="D27123" s="2"/>
      <c r="G27123" s="2"/>
      <c r="J27123" s="2"/>
    </row>
    <row r="27124">
      <c r="D27124" s="2"/>
      <c r="G27124" s="2"/>
      <c r="J27124" s="2"/>
    </row>
    <row r="27125">
      <c r="D27125" s="2"/>
      <c r="G27125" s="2"/>
      <c r="J27125" s="2"/>
    </row>
    <row r="27126">
      <c r="D27126" s="2"/>
      <c r="G27126" s="2"/>
      <c r="J27126" s="2"/>
    </row>
    <row r="27127">
      <c r="D27127" s="2"/>
      <c r="G27127" s="2"/>
      <c r="J27127" s="2"/>
    </row>
    <row r="27128">
      <c r="D27128" s="2"/>
      <c r="G27128" s="2"/>
      <c r="J27128" s="2"/>
    </row>
    <row r="27129">
      <c r="D27129" s="2"/>
      <c r="G27129" s="2"/>
      <c r="J27129" s="2"/>
    </row>
    <row r="27130">
      <c r="D27130" s="2"/>
      <c r="G27130" s="2"/>
      <c r="J27130" s="2"/>
    </row>
    <row r="27131">
      <c r="D27131" s="2"/>
      <c r="G27131" s="2"/>
      <c r="J27131" s="2"/>
    </row>
    <row r="27132">
      <c r="D27132" s="2"/>
      <c r="G27132" s="2"/>
      <c r="J27132" s="2"/>
    </row>
    <row r="27133">
      <c r="D27133" s="2"/>
      <c r="G27133" s="2"/>
      <c r="J27133" s="2"/>
    </row>
    <row r="27134">
      <c r="D27134" s="2"/>
      <c r="G27134" s="2"/>
      <c r="J27134" s="2"/>
    </row>
    <row r="27135">
      <c r="D27135" s="2"/>
      <c r="G27135" s="2"/>
      <c r="J27135" s="2"/>
    </row>
    <row r="27136">
      <c r="D27136" s="2"/>
      <c r="G27136" s="2"/>
      <c r="J27136" s="2"/>
    </row>
    <row r="27137">
      <c r="D27137" s="2"/>
      <c r="G27137" s="2"/>
      <c r="J27137" s="2"/>
    </row>
    <row r="27138">
      <c r="D27138" s="2"/>
      <c r="G27138" s="2"/>
      <c r="J27138" s="2"/>
    </row>
    <row r="27139">
      <c r="D27139" s="2"/>
      <c r="G27139" s="2"/>
      <c r="J27139" s="2"/>
    </row>
    <row r="27140">
      <c r="D27140" s="2"/>
      <c r="G27140" s="2"/>
      <c r="J27140" s="2"/>
    </row>
    <row r="27141">
      <c r="D27141" s="2"/>
      <c r="G27141" s="2"/>
      <c r="J27141" s="2"/>
    </row>
    <row r="27142">
      <c r="D27142" s="2"/>
      <c r="G27142" s="2"/>
      <c r="J27142" s="2"/>
    </row>
    <row r="27143">
      <c r="D27143" s="2"/>
      <c r="G27143" s="2"/>
      <c r="J27143" s="2"/>
    </row>
    <row r="27144">
      <c r="D27144" s="2"/>
      <c r="G27144" s="2"/>
      <c r="J27144" s="2"/>
    </row>
    <row r="27145">
      <c r="D27145" s="2"/>
      <c r="G27145" s="2"/>
      <c r="J27145" s="2"/>
    </row>
    <row r="27146">
      <c r="D27146" s="2"/>
      <c r="G27146" s="2"/>
      <c r="J27146" s="2"/>
    </row>
    <row r="27147">
      <c r="D27147" s="2"/>
      <c r="G27147" s="2"/>
      <c r="J27147" s="2"/>
    </row>
    <row r="27148">
      <c r="D27148" s="2"/>
      <c r="G27148" s="2"/>
      <c r="J27148" s="2"/>
    </row>
    <row r="27149">
      <c r="D27149" s="2"/>
      <c r="G27149" s="2"/>
      <c r="J27149" s="2"/>
    </row>
    <row r="27150">
      <c r="D27150" s="2"/>
      <c r="G27150" s="2"/>
      <c r="J27150" s="2"/>
    </row>
    <row r="27151">
      <c r="D27151" s="2"/>
      <c r="G27151" s="2"/>
      <c r="J27151" s="2"/>
    </row>
    <row r="27152">
      <c r="D27152" s="2"/>
      <c r="G27152" s="2"/>
      <c r="J27152" s="2"/>
    </row>
    <row r="27153">
      <c r="D27153" s="2"/>
      <c r="G27153" s="2"/>
      <c r="J27153" s="2"/>
    </row>
    <row r="27154">
      <c r="D27154" s="2"/>
      <c r="G27154" s="2"/>
      <c r="J27154" s="2"/>
    </row>
    <row r="27155">
      <c r="D27155" s="2"/>
      <c r="G27155" s="2"/>
      <c r="J27155" s="2"/>
    </row>
    <row r="27156">
      <c r="D27156" s="2"/>
      <c r="G27156" s="2"/>
      <c r="J27156" s="2"/>
    </row>
    <row r="27157">
      <c r="D27157" s="2"/>
      <c r="G27157" s="2"/>
      <c r="J27157" s="2"/>
    </row>
    <row r="27158">
      <c r="D27158" s="2"/>
      <c r="G27158" s="2"/>
      <c r="J27158" s="2"/>
    </row>
    <row r="27159">
      <c r="D27159" s="2"/>
      <c r="G27159" s="2"/>
      <c r="J27159" s="2"/>
    </row>
    <row r="27160">
      <c r="D27160" s="2"/>
      <c r="G27160" s="2"/>
      <c r="J27160" s="2"/>
    </row>
    <row r="27161">
      <c r="D27161" s="2"/>
      <c r="G27161" s="2"/>
      <c r="J27161" s="2"/>
    </row>
    <row r="27162">
      <c r="D27162" s="2"/>
      <c r="G27162" s="2"/>
      <c r="J27162" s="2"/>
    </row>
    <row r="27163">
      <c r="D27163" s="2"/>
      <c r="G27163" s="2"/>
      <c r="J27163" s="2"/>
    </row>
    <row r="27164">
      <c r="D27164" s="2"/>
      <c r="G27164" s="2"/>
      <c r="J27164" s="2"/>
    </row>
    <row r="27165">
      <c r="D27165" s="2"/>
      <c r="G27165" s="2"/>
      <c r="J27165" s="2"/>
    </row>
    <row r="27166">
      <c r="D27166" s="2"/>
      <c r="G27166" s="2"/>
      <c r="J27166" s="2"/>
    </row>
    <row r="27167">
      <c r="D27167" s="2"/>
      <c r="G27167" s="2"/>
      <c r="J27167" s="2"/>
    </row>
    <row r="27168">
      <c r="D27168" s="2"/>
      <c r="G27168" s="2"/>
      <c r="J27168" s="2"/>
    </row>
    <row r="27169">
      <c r="D27169" s="2"/>
      <c r="G27169" s="2"/>
      <c r="J27169" s="2"/>
    </row>
    <row r="27170">
      <c r="D27170" s="2"/>
      <c r="G27170" s="2"/>
      <c r="J27170" s="2"/>
    </row>
    <row r="27171">
      <c r="D27171" s="2"/>
      <c r="G27171" s="2"/>
      <c r="J27171" s="2"/>
    </row>
    <row r="27172">
      <c r="D27172" s="2"/>
      <c r="G27172" s="2"/>
      <c r="J27172" s="2"/>
    </row>
    <row r="27173">
      <c r="D27173" s="2"/>
      <c r="G27173" s="2"/>
      <c r="J27173" s="2"/>
    </row>
    <row r="27174">
      <c r="D27174" s="2"/>
      <c r="G27174" s="2"/>
      <c r="J27174" s="2"/>
    </row>
    <row r="27175">
      <c r="D27175" s="2"/>
      <c r="G27175" s="2"/>
      <c r="J27175" s="2"/>
    </row>
    <row r="27176">
      <c r="D27176" s="2"/>
      <c r="G27176" s="2"/>
      <c r="J27176" s="2"/>
    </row>
    <row r="27177">
      <c r="D27177" s="2"/>
      <c r="G27177" s="2"/>
      <c r="J27177" s="2"/>
    </row>
    <row r="27178">
      <c r="D27178" s="2"/>
      <c r="G27178" s="2"/>
      <c r="J27178" s="2"/>
    </row>
    <row r="27179">
      <c r="D27179" s="2"/>
      <c r="G27179" s="2"/>
      <c r="J27179" s="2"/>
    </row>
    <row r="27180">
      <c r="D27180" s="2"/>
      <c r="G27180" s="2"/>
      <c r="J27180" s="2"/>
    </row>
    <row r="27181">
      <c r="D27181" s="2"/>
      <c r="G27181" s="2"/>
      <c r="J27181" s="2"/>
    </row>
    <row r="27182">
      <c r="D27182" s="2"/>
      <c r="G27182" s="2"/>
      <c r="J27182" s="2"/>
    </row>
    <row r="27183">
      <c r="D27183" s="2"/>
      <c r="G27183" s="2"/>
      <c r="J27183" s="2"/>
    </row>
    <row r="27184">
      <c r="D27184" s="2"/>
      <c r="G27184" s="2"/>
      <c r="J27184" s="2"/>
    </row>
    <row r="27185">
      <c r="D27185" s="2"/>
      <c r="G27185" s="2"/>
      <c r="J27185" s="2"/>
    </row>
    <row r="27186">
      <c r="D27186" s="2"/>
      <c r="G27186" s="2"/>
      <c r="J27186" s="2"/>
    </row>
    <row r="27187">
      <c r="D27187" s="2"/>
      <c r="G27187" s="2"/>
      <c r="J27187" s="2"/>
    </row>
    <row r="27188">
      <c r="D27188" s="2"/>
      <c r="G27188" s="2"/>
      <c r="J27188" s="2"/>
    </row>
    <row r="27189">
      <c r="D27189" s="2"/>
      <c r="G27189" s="2"/>
      <c r="J27189" s="2"/>
    </row>
    <row r="27190">
      <c r="D27190" s="2"/>
      <c r="G27190" s="2"/>
      <c r="J27190" s="2"/>
    </row>
    <row r="27191">
      <c r="D27191" s="2"/>
      <c r="G27191" s="2"/>
      <c r="J27191" s="2"/>
    </row>
    <row r="27192">
      <c r="D27192" s="2"/>
      <c r="G27192" s="2"/>
      <c r="J27192" s="2"/>
    </row>
    <row r="27193">
      <c r="D27193" s="2"/>
      <c r="G27193" s="2"/>
      <c r="J27193" s="2"/>
    </row>
    <row r="27194">
      <c r="D27194" s="2"/>
      <c r="G27194" s="2"/>
      <c r="J27194" s="2"/>
    </row>
    <row r="27195">
      <c r="D27195" s="2"/>
      <c r="G27195" s="2"/>
      <c r="J27195" s="2"/>
    </row>
    <row r="27196">
      <c r="D27196" s="2"/>
      <c r="G27196" s="2"/>
      <c r="J27196" s="2"/>
    </row>
    <row r="27197">
      <c r="D27197" s="2"/>
      <c r="G27197" s="2"/>
      <c r="J27197" s="2"/>
    </row>
    <row r="27198">
      <c r="D27198" s="2"/>
      <c r="G27198" s="2"/>
      <c r="J27198" s="2"/>
    </row>
    <row r="27199">
      <c r="D27199" s="2"/>
      <c r="G27199" s="2"/>
      <c r="J27199" s="2"/>
    </row>
    <row r="27200">
      <c r="D27200" s="2"/>
      <c r="G27200" s="2"/>
      <c r="J27200" s="2"/>
    </row>
    <row r="27201">
      <c r="D27201" s="2"/>
      <c r="G27201" s="2"/>
      <c r="J27201" s="2"/>
    </row>
    <row r="27202">
      <c r="D27202" s="2"/>
      <c r="G27202" s="2"/>
      <c r="J27202" s="2"/>
    </row>
    <row r="27203">
      <c r="D27203" s="2"/>
      <c r="G27203" s="2"/>
      <c r="J27203" s="2"/>
    </row>
    <row r="27204">
      <c r="D27204" s="2"/>
      <c r="G27204" s="2"/>
      <c r="J27204" s="2"/>
    </row>
    <row r="27205">
      <c r="D27205" s="2"/>
      <c r="G27205" s="2"/>
      <c r="J27205" s="2"/>
    </row>
    <row r="27206">
      <c r="D27206" s="2"/>
      <c r="G27206" s="2"/>
      <c r="J27206" s="2"/>
    </row>
    <row r="27207">
      <c r="D27207" s="2"/>
      <c r="G27207" s="2"/>
      <c r="J27207" s="2"/>
    </row>
    <row r="27208">
      <c r="D27208" s="2"/>
      <c r="G27208" s="2"/>
      <c r="J27208" s="2"/>
    </row>
    <row r="27209">
      <c r="D27209" s="2"/>
      <c r="G27209" s="2"/>
      <c r="J27209" s="2"/>
    </row>
    <row r="27210">
      <c r="D27210" s="2"/>
      <c r="G27210" s="2"/>
      <c r="J27210" s="2"/>
    </row>
    <row r="27211">
      <c r="D27211" s="2"/>
      <c r="G27211" s="2"/>
      <c r="J27211" s="2"/>
    </row>
    <row r="27212">
      <c r="D27212" s="2"/>
      <c r="G27212" s="2"/>
      <c r="J27212" s="2"/>
    </row>
    <row r="27213">
      <c r="D27213" s="2"/>
      <c r="G27213" s="2"/>
      <c r="J27213" s="2"/>
    </row>
    <row r="27214">
      <c r="D27214" s="2"/>
      <c r="G27214" s="2"/>
      <c r="J27214" s="2"/>
    </row>
    <row r="27215">
      <c r="D27215" s="2"/>
      <c r="G27215" s="2"/>
      <c r="J27215" s="2"/>
    </row>
    <row r="27216">
      <c r="D27216" s="2"/>
      <c r="G27216" s="2"/>
      <c r="J27216" s="2"/>
    </row>
    <row r="27217">
      <c r="D27217" s="2"/>
      <c r="G27217" s="2"/>
      <c r="J27217" s="2"/>
    </row>
    <row r="27218">
      <c r="D27218" s="2"/>
      <c r="G27218" s="2"/>
      <c r="J27218" s="2"/>
    </row>
    <row r="27219">
      <c r="D27219" s="2"/>
      <c r="G27219" s="2"/>
      <c r="J27219" s="2"/>
    </row>
    <row r="27220">
      <c r="D27220" s="2"/>
      <c r="G27220" s="2"/>
      <c r="J27220" s="2"/>
    </row>
    <row r="27221">
      <c r="D27221" s="2"/>
      <c r="G27221" s="2"/>
      <c r="J27221" s="2"/>
    </row>
    <row r="27222">
      <c r="D27222" s="2"/>
      <c r="G27222" s="2"/>
      <c r="J27222" s="2"/>
    </row>
    <row r="27223">
      <c r="D27223" s="2"/>
      <c r="G27223" s="2"/>
      <c r="J27223" s="2"/>
    </row>
    <row r="27224">
      <c r="D27224" s="2"/>
      <c r="G27224" s="2"/>
      <c r="J27224" s="2"/>
    </row>
    <row r="27225">
      <c r="D27225" s="2"/>
      <c r="G27225" s="2"/>
      <c r="J27225" s="2"/>
    </row>
    <row r="27226">
      <c r="D27226" s="2"/>
      <c r="G27226" s="2"/>
      <c r="J27226" s="2"/>
    </row>
    <row r="27227">
      <c r="D27227" s="2"/>
      <c r="G27227" s="2"/>
      <c r="J27227" s="2"/>
    </row>
    <row r="27228">
      <c r="D27228" s="2"/>
      <c r="G27228" s="2"/>
      <c r="J27228" s="2"/>
    </row>
    <row r="27229">
      <c r="D27229" s="2"/>
      <c r="G27229" s="2"/>
      <c r="J27229" s="2"/>
    </row>
    <row r="27230">
      <c r="D27230" s="2"/>
      <c r="G27230" s="2"/>
      <c r="J27230" s="2"/>
    </row>
    <row r="27231">
      <c r="D27231" s="2"/>
      <c r="G27231" s="2"/>
      <c r="J27231" s="2"/>
    </row>
    <row r="27232">
      <c r="D27232" s="2"/>
      <c r="G27232" s="2"/>
      <c r="J27232" s="2"/>
    </row>
    <row r="27233">
      <c r="D27233" s="2"/>
      <c r="G27233" s="2"/>
      <c r="J27233" s="2"/>
    </row>
    <row r="27234">
      <c r="D27234" s="2"/>
      <c r="G27234" s="2"/>
      <c r="J27234" s="2"/>
    </row>
    <row r="27235">
      <c r="D27235" s="2"/>
      <c r="G27235" s="2"/>
      <c r="J27235" s="2"/>
    </row>
    <row r="27236">
      <c r="D27236" s="2"/>
      <c r="G27236" s="2"/>
      <c r="J27236" s="2"/>
    </row>
    <row r="27237">
      <c r="D27237" s="2"/>
      <c r="G27237" s="2"/>
      <c r="J27237" s="2"/>
    </row>
    <row r="27238">
      <c r="D27238" s="2"/>
      <c r="G27238" s="2"/>
      <c r="J27238" s="2"/>
    </row>
    <row r="27239">
      <c r="D27239" s="2"/>
      <c r="G27239" s="2"/>
      <c r="J27239" s="2"/>
    </row>
    <row r="27240">
      <c r="D27240" s="2"/>
      <c r="G27240" s="2"/>
      <c r="J27240" s="2"/>
    </row>
    <row r="27241">
      <c r="D27241" s="2"/>
      <c r="G27241" s="2"/>
      <c r="J27241" s="2"/>
    </row>
    <row r="27242">
      <c r="D27242" s="2"/>
      <c r="G27242" s="2"/>
      <c r="J27242" s="2"/>
    </row>
    <row r="27243">
      <c r="D27243" s="2"/>
      <c r="G27243" s="2"/>
      <c r="J27243" s="2"/>
    </row>
    <row r="27244">
      <c r="D27244" s="2"/>
      <c r="G27244" s="2"/>
      <c r="J27244" s="2"/>
    </row>
    <row r="27245">
      <c r="D27245" s="2"/>
      <c r="G27245" s="2"/>
      <c r="J27245" s="2"/>
    </row>
    <row r="27246">
      <c r="D27246" s="2"/>
      <c r="G27246" s="2"/>
      <c r="J27246" s="2"/>
    </row>
    <row r="27247">
      <c r="D27247" s="2"/>
      <c r="G27247" s="2"/>
      <c r="J27247" s="2"/>
    </row>
    <row r="27248">
      <c r="D27248" s="2"/>
      <c r="G27248" s="2"/>
      <c r="J27248" s="2"/>
    </row>
    <row r="27249">
      <c r="D27249" s="2"/>
      <c r="G27249" s="2"/>
      <c r="J27249" s="2"/>
    </row>
    <row r="27250">
      <c r="D27250" s="2"/>
      <c r="G27250" s="2"/>
      <c r="J27250" s="2"/>
    </row>
    <row r="27251">
      <c r="D27251" s="2"/>
      <c r="G27251" s="2"/>
      <c r="J27251" s="2"/>
    </row>
    <row r="27252">
      <c r="D27252" s="2"/>
      <c r="G27252" s="2"/>
      <c r="J27252" s="2"/>
    </row>
    <row r="27253">
      <c r="D27253" s="2"/>
      <c r="G27253" s="2"/>
      <c r="J27253" s="2"/>
    </row>
    <row r="27254">
      <c r="D27254" s="2"/>
      <c r="G27254" s="2"/>
      <c r="J27254" s="2"/>
    </row>
    <row r="27255">
      <c r="D27255" s="2"/>
      <c r="G27255" s="2"/>
      <c r="J27255" s="2"/>
    </row>
    <row r="27256">
      <c r="D27256" s="2"/>
      <c r="G27256" s="2"/>
      <c r="J27256" s="2"/>
    </row>
    <row r="27257">
      <c r="D27257" s="2"/>
      <c r="G27257" s="2"/>
      <c r="J27257" s="2"/>
    </row>
    <row r="27258">
      <c r="D27258" s="2"/>
      <c r="G27258" s="2"/>
      <c r="J27258" s="2"/>
    </row>
    <row r="27259">
      <c r="D27259" s="2"/>
      <c r="G27259" s="2"/>
      <c r="J27259" s="2"/>
    </row>
    <row r="27260">
      <c r="D27260" s="2"/>
      <c r="G27260" s="2"/>
      <c r="J27260" s="2"/>
    </row>
    <row r="27261">
      <c r="D27261" s="2"/>
      <c r="G27261" s="2"/>
      <c r="J27261" s="2"/>
    </row>
    <row r="27262">
      <c r="D27262" s="2"/>
      <c r="G27262" s="2"/>
      <c r="J27262" s="2"/>
    </row>
    <row r="27263">
      <c r="D27263" s="2"/>
      <c r="G27263" s="2"/>
      <c r="J27263" s="2"/>
    </row>
    <row r="27264">
      <c r="D27264" s="2"/>
      <c r="G27264" s="2"/>
      <c r="J27264" s="2"/>
    </row>
    <row r="27265">
      <c r="D27265" s="2"/>
      <c r="G27265" s="2"/>
      <c r="J27265" s="2"/>
    </row>
    <row r="27266">
      <c r="D27266" s="2"/>
      <c r="G27266" s="2"/>
      <c r="J27266" s="2"/>
    </row>
    <row r="27267">
      <c r="D27267" s="2"/>
      <c r="G27267" s="2"/>
      <c r="J27267" s="2"/>
    </row>
    <row r="27268">
      <c r="D27268" s="2"/>
      <c r="G27268" s="2"/>
      <c r="J27268" s="2"/>
    </row>
    <row r="27269">
      <c r="D27269" s="2"/>
      <c r="G27269" s="2"/>
      <c r="J27269" s="2"/>
    </row>
    <row r="27270">
      <c r="D27270" s="2"/>
      <c r="G27270" s="2"/>
      <c r="J27270" s="2"/>
    </row>
    <row r="27271">
      <c r="D27271" s="2"/>
      <c r="G27271" s="2"/>
      <c r="J27271" s="2"/>
    </row>
    <row r="27272">
      <c r="D27272" s="2"/>
      <c r="G27272" s="2"/>
      <c r="J27272" s="2"/>
    </row>
    <row r="27273">
      <c r="D27273" s="2"/>
      <c r="G27273" s="2"/>
      <c r="J27273" s="2"/>
    </row>
    <row r="27274">
      <c r="D27274" s="2"/>
      <c r="G27274" s="2"/>
      <c r="J27274" s="2"/>
    </row>
    <row r="27275">
      <c r="D27275" s="2"/>
      <c r="G27275" s="2"/>
      <c r="J27275" s="2"/>
    </row>
    <row r="27276">
      <c r="D27276" s="2"/>
      <c r="G27276" s="2"/>
      <c r="J27276" s="2"/>
    </row>
    <row r="27277">
      <c r="D27277" s="2"/>
      <c r="G27277" s="2"/>
      <c r="J27277" s="2"/>
    </row>
    <row r="27278">
      <c r="D27278" s="2"/>
      <c r="G27278" s="2"/>
      <c r="J27278" s="2"/>
    </row>
    <row r="27279">
      <c r="D27279" s="2"/>
      <c r="G27279" s="2"/>
      <c r="J27279" s="2"/>
    </row>
    <row r="27280">
      <c r="D27280" s="2"/>
      <c r="G27280" s="2"/>
      <c r="J27280" s="2"/>
    </row>
    <row r="27281">
      <c r="D27281" s="2"/>
      <c r="G27281" s="2"/>
      <c r="J27281" s="2"/>
    </row>
    <row r="27282">
      <c r="D27282" s="2"/>
      <c r="G27282" s="2"/>
      <c r="J27282" s="2"/>
    </row>
    <row r="27283">
      <c r="D27283" s="2"/>
      <c r="G27283" s="2"/>
      <c r="J27283" s="2"/>
    </row>
    <row r="27284">
      <c r="D27284" s="2"/>
      <c r="G27284" s="2"/>
      <c r="J27284" s="2"/>
    </row>
    <row r="27285">
      <c r="D27285" s="2"/>
      <c r="G27285" s="2"/>
      <c r="J27285" s="2"/>
    </row>
    <row r="27286">
      <c r="D27286" s="2"/>
      <c r="G27286" s="2"/>
      <c r="J27286" s="2"/>
    </row>
    <row r="27287">
      <c r="D27287" s="2"/>
      <c r="G27287" s="2"/>
      <c r="J27287" s="2"/>
    </row>
    <row r="27288">
      <c r="D27288" s="2"/>
      <c r="G27288" s="2"/>
      <c r="J27288" s="2"/>
    </row>
    <row r="27289">
      <c r="D27289" s="2"/>
      <c r="G27289" s="2"/>
      <c r="J27289" s="2"/>
    </row>
    <row r="27290">
      <c r="D27290" s="2"/>
      <c r="G27290" s="2"/>
      <c r="J27290" s="2"/>
    </row>
    <row r="27291">
      <c r="D27291" s="2"/>
      <c r="G27291" s="2"/>
      <c r="J27291" s="2"/>
    </row>
    <row r="27292">
      <c r="D27292" s="2"/>
      <c r="G27292" s="2"/>
      <c r="J27292" s="2"/>
    </row>
    <row r="27293">
      <c r="D27293" s="2"/>
      <c r="G27293" s="2"/>
      <c r="J27293" s="2"/>
    </row>
    <row r="27294">
      <c r="D27294" s="2"/>
      <c r="G27294" s="2"/>
      <c r="J27294" s="2"/>
    </row>
    <row r="27295">
      <c r="D27295" s="2"/>
      <c r="G27295" s="2"/>
      <c r="J27295" s="2"/>
    </row>
    <row r="27296">
      <c r="D27296" s="2"/>
      <c r="G27296" s="2"/>
      <c r="J27296" s="2"/>
    </row>
    <row r="27297">
      <c r="D27297" s="2"/>
      <c r="G27297" s="2"/>
      <c r="J27297" s="2"/>
    </row>
    <row r="27298">
      <c r="D27298" s="2"/>
      <c r="G27298" s="2"/>
      <c r="J27298" s="2"/>
    </row>
    <row r="27299">
      <c r="D27299" s="2"/>
      <c r="G27299" s="2"/>
      <c r="J27299" s="2"/>
    </row>
    <row r="27300">
      <c r="D27300" s="2"/>
      <c r="G27300" s="2"/>
      <c r="J27300" s="2"/>
    </row>
    <row r="27301">
      <c r="D27301" s="2"/>
      <c r="G27301" s="2"/>
      <c r="J27301" s="2"/>
    </row>
    <row r="27302">
      <c r="D27302" s="2"/>
      <c r="G27302" s="2"/>
      <c r="J27302" s="2"/>
    </row>
    <row r="27303">
      <c r="D27303" s="2"/>
      <c r="G27303" s="2"/>
      <c r="J27303" s="2"/>
    </row>
    <row r="27304">
      <c r="D27304" s="2"/>
      <c r="G27304" s="2"/>
      <c r="J27304" s="2"/>
    </row>
    <row r="27305">
      <c r="D27305" s="2"/>
      <c r="G27305" s="2"/>
      <c r="J27305" s="2"/>
    </row>
    <row r="27306">
      <c r="D27306" s="2"/>
      <c r="G27306" s="2"/>
      <c r="J27306" s="2"/>
    </row>
    <row r="27307">
      <c r="D27307" s="2"/>
      <c r="G27307" s="2"/>
      <c r="J27307" s="2"/>
    </row>
    <row r="27308">
      <c r="D27308" s="2"/>
      <c r="G27308" s="2"/>
      <c r="J27308" s="2"/>
    </row>
    <row r="27309">
      <c r="D27309" s="2"/>
      <c r="G27309" s="2"/>
      <c r="J27309" s="2"/>
    </row>
    <row r="27310">
      <c r="D27310" s="2"/>
      <c r="G27310" s="2"/>
      <c r="J27310" s="2"/>
    </row>
    <row r="27311">
      <c r="D27311" s="2"/>
      <c r="G27311" s="2"/>
      <c r="J27311" s="2"/>
    </row>
    <row r="27312">
      <c r="D27312" s="2"/>
      <c r="G27312" s="2"/>
      <c r="J27312" s="2"/>
    </row>
    <row r="27313">
      <c r="D27313" s="2"/>
      <c r="G27313" s="2"/>
      <c r="J27313" s="2"/>
    </row>
    <row r="27314">
      <c r="D27314" s="2"/>
      <c r="G27314" s="2"/>
      <c r="J27314" s="2"/>
    </row>
    <row r="27315">
      <c r="D27315" s="2"/>
      <c r="G27315" s="2"/>
      <c r="J27315" s="2"/>
    </row>
    <row r="27316">
      <c r="D27316" s="2"/>
      <c r="G27316" s="2"/>
      <c r="J27316" s="2"/>
    </row>
    <row r="27317">
      <c r="D27317" s="2"/>
      <c r="G27317" s="2"/>
      <c r="J27317" s="2"/>
    </row>
    <row r="27318">
      <c r="D27318" s="2"/>
      <c r="G27318" s="2"/>
      <c r="J27318" s="2"/>
    </row>
    <row r="27319">
      <c r="D27319" s="2"/>
      <c r="G27319" s="2"/>
      <c r="J27319" s="2"/>
    </row>
    <row r="27320">
      <c r="D27320" s="2"/>
      <c r="G27320" s="2"/>
      <c r="J27320" s="2"/>
    </row>
    <row r="27321">
      <c r="D27321" s="2"/>
      <c r="G27321" s="2"/>
      <c r="J27321" s="2"/>
    </row>
    <row r="27322">
      <c r="D27322" s="2"/>
      <c r="G27322" s="2"/>
      <c r="J27322" s="2"/>
    </row>
    <row r="27323">
      <c r="D27323" s="2"/>
      <c r="G27323" s="2"/>
      <c r="J27323" s="2"/>
    </row>
    <row r="27324">
      <c r="D27324" s="2"/>
      <c r="G27324" s="2"/>
      <c r="J27324" s="2"/>
    </row>
    <row r="27325">
      <c r="D27325" s="2"/>
      <c r="G27325" s="2"/>
      <c r="J27325" s="2"/>
    </row>
    <row r="27326">
      <c r="D27326" s="2"/>
      <c r="G27326" s="2"/>
      <c r="J27326" s="2"/>
    </row>
    <row r="27327">
      <c r="D27327" s="2"/>
      <c r="G27327" s="2"/>
      <c r="J27327" s="2"/>
    </row>
    <row r="27328">
      <c r="D27328" s="2"/>
      <c r="G27328" s="2"/>
      <c r="J27328" s="2"/>
    </row>
    <row r="27329">
      <c r="D27329" s="2"/>
      <c r="G27329" s="2"/>
      <c r="J27329" s="2"/>
    </row>
    <row r="27330">
      <c r="D27330" s="2"/>
      <c r="G27330" s="2"/>
      <c r="J27330" s="2"/>
    </row>
    <row r="27331">
      <c r="D27331" s="2"/>
      <c r="G27331" s="2"/>
      <c r="J27331" s="2"/>
    </row>
    <row r="27332">
      <c r="D27332" s="2"/>
      <c r="G27332" s="2"/>
      <c r="J27332" s="2"/>
    </row>
    <row r="27333">
      <c r="D27333" s="2"/>
      <c r="G27333" s="2"/>
      <c r="J27333" s="2"/>
    </row>
    <row r="27334">
      <c r="D27334" s="2"/>
      <c r="G27334" s="2"/>
      <c r="J27334" s="2"/>
    </row>
    <row r="27335">
      <c r="D27335" s="2"/>
      <c r="G27335" s="2"/>
      <c r="J27335" s="2"/>
    </row>
    <row r="27336">
      <c r="D27336" s="2"/>
      <c r="G27336" s="2"/>
      <c r="J27336" s="2"/>
    </row>
    <row r="27337">
      <c r="D27337" s="2"/>
      <c r="G27337" s="2"/>
      <c r="J27337" s="2"/>
    </row>
    <row r="27338">
      <c r="D27338" s="2"/>
      <c r="G27338" s="2"/>
      <c r="J27338" s="2"/>
    </row>
    <row r="27339">
      <c r="D27339" s="2"/>
      <c r="G27339" s="2"/>
      <c r="J27339" s="2"/>
    </row>
    <row r="27340">
      <c r="D27340" s="2"/>
      <c r="G27340" s="2"/>
      <c r="J27340" s="2"/>
    </row>
    <row r="27341">
      <c r="D27341" s="2"/>
      <c r="G27341" s="2"/>
      <c r="J27341" s="2"/>
    </row>
    <row r="27342">
      <c r="D27342" s="2"/>
      <c r="G27342" s="2"/>
      <c r="J27342" s="2"/>
    </row>
    <row r="27343">
      <c r="D27343" s="2"/>
      <c r="G27343" s="2"/>
      <c r="J27343" s="2"/>
    </row>
    <row r="27344">
      <c r="D27344" s="2"/>
      <c r="G27344" s="2"/>
      <c r="J27344" s="2"/>
    </row>
    <row r="27345">
      <c r="D27345" s="2"/>
      <c r="G27345" s="2"/>
      <c r="J27345" s="2"/>
    </row>
    <row r="27346">
      <c r="D27346" s="2"/>
      <c r="G27346" s="2"/>
      <c r="J27346" s="2"/>
    </row>
    <row r="27347">
      <c r="D27347" s="2"/>
      <c r="G27347" s="2"/>
      <c r="J27347" s="2"/>
    </row>
    <row r="27348">
      <c r="D27348" s="2"/>
      <c r="G27348" s="2"/>
      <c r="J27348" s="2"/>
    </row>
    <row r="27349">
      <c r="D27349" s="2"/>
      <c r="G27349" s="2"/>
      <c r="J27349" s="2"/>
    </row>
    <row r="27350">
      <c r="D27350" s="2"/>
      <c r="G27350" s="2"/>
      <c r="J27350" s="2"/>
    </row>
    <row r="27351">
      <c r="D27351" s="2"/>
      <c r="G27351" s="2"/>
      <c r="J27351" s="2"/>
    </row>
    <row r="27352">
      <c r="D27352" s="2"/>
      <c r="G27352" s="2"/>
      <c r="J27352" s="2"/>
    </row>
    <row r="27353">
      <c r="D27353" s="2"/>
      <c r="G27353" s="2"/>
      <c r="J27353" s="2"/>
    </row>
    <row r="27354">
      <c r="D27354" s="2"/>
      <c r="G27354" s="2"/>
      <c r="J27354" s="2"/>
    </row>
    <row r="27355">
      <c r="D27355" s="2"/>
      <c r="G27355" s="2"/>
      <c r="J27355" s="2"/>
    </row>
    <row r="27356">
      <c r="D27356" s="2"/>
      <c r="G27356" s="2"/>
      <c r="J27356" s="2"/>
    </row>
    <row r="27357">
      <c r="D27357" s="2"/>
      <c r="G27357" s="2"/>
      <c r="J27357" s="2"/>
    </row>
    <row r="27358">
      <c r="D27358" s="2"/>
      <c r="G27358" s="2"/>
      <c r="J27358" s="2"/>
    </row>
    <row r="27359">
      <c r="D27359" s="2"/>
      <c r="G27359" s="2"/>
      <c r="J27359" s="2"/>
    </row>
    <row r="27360">
      <c r="D27360" s="2"/>
      <c r="G27360" s="2"/>
      <c r="J27360" s="2"/>
    </row>
    <row r="27361">
      <c r="D27361" s="2"/>
      <c r="G27361" s="2"/>
      <c r="J27361" s="2"/>
    </row>
    <row r="27362">
      <c r="D27362" s="2"/>
      <c r="G27362" s="2"/>
      <c r="J27362" s="2"/>
    </row>
    <row r="27363">
      <c r="D27363" s="2"/>
      <c r="G27363" s="2"/>
      <c r="J27363" s="2"/>
    </row>
    <row r="27364">
      <c r="D27364" s="2"/>
      <c r="G27364" s="2"/>
      <c r="J27364" s="2"/>
    </row>
    <row r="27365">
      <c r="D27365" s="2"/>
      <c r="G27365" s="2"/>
      <c r="J27365" s="2"/>
    </row>
    <row r="27366">
      <c r="D27366" s="2"/>
      <c r="G27366" s="2"/>
      <c r="J27366" s="2"/>
    </row>
    <row r="27367">
      <c r="D27367" s="2"/>
      <c r="G27367" s="2"/>
      <c r="J27367" s="2"/>
    </row>
    <row r="27368">
      <c r="D27368" s="2"/>
      <c r="G27368" s="2"/>
      <c r="J27368" s="2"/>
    </row>
    <row r="27369">
      <c r="D27369" s="2"/>
      <c r="G27369" s="2"/>
      <c r="J27369" s="2"/>
    </row>
    <row r="27370">
      <c r="D27370" s="2"/>
      <c r="G27370" s="2"/>
      <c r="J27370" s="2"/>
    </row>
    <row r="27371">
      <c r="D27371" s="2"/>
      <c r="G27371" s="2"/>
      <c r="J27371" s="2"/>
    </row>
    <row r="27372">
      <c r="D27372" s="2"/>
      <c r="G27372" s="2"/>
      <c r="J27372" s="2"/>
    </row>
    <row r="27373">
      <c r="D27373" s="2"/>
      <c r="G27373" s="2"/>
      <c r="J27373" s="2"/>
    </row>
    <row r="27374">
      <c r="D27374" s="2"/>
      <c r="G27374" s="2"/>
      <c r="J27374" s="2"/>
    </row>
    <row r="27375">
      <c r="D27375" s="2"/>
      <c r="G27375" s="2"/>
      <c r="J27375" s="2"/>
    </row>
    <row r="27376">
      <c r="D27376" s="2"/>
      <c r="G27376" s="2"/>
      <c r="J27376" s="2"/>
    </row>
    <row r="27377">
      <c r="D27377" s="2"/>
      <c r="G27377" s="2"/>
      <c r="J27377" s="2"/>
    </row>
    <row r="27378">
      <c r="D27378" s="2"/>
      <c r="G27378" s="2"/>
      <c r="J27378" s="2"/>
    </row>
    <row r="27379">
      <c r="D27379" s="2"/>
      <c r="G27379" s="2"/>
      <c r="J27379" s="2"/>
    </row>
    <row r="27380">
      <c r="D27380" s="2"/>
      <c r="G27380" s="2"/>
      <c r="J27380" s="2"/>
    </row>
    <row r="27381">
      <c r="D27381" s="2"/>
      <c r="G27381" s="2"/>
      <c r="J27381" s="2"/>
    </row>
    <row r="27382">
      <c r="D27382" s="2"/>
      <c r="G27382" s="2"/>
      <c r="J27382" s="2"/>
    </row>
    <row r="27383">
      <c r="D27383" s="2"/>
      <c r="G27383" s="2"/>
      <c r="J27383" s="2"/>
    </row>
    <row r="27384">
      <c r="D27384" s="2"/>
      <c r="G27384" s="2"/>
      <c r="J27384" s="2"/>
    </row>
    <row r="27385">
      <c r="D27385" s="2"/>
      <c r="G27385" s="2"/>
      <c r="J27385" s="2"/>
    </row>
    <row r="27386">
      <c r="D27386" s="2"/>
      <c r="G27386" s="2"/>
      <c r="J27386" s="2"/>
    </row>
    <row r="27387">
      <c r="D27387" s="2"/>
      <c r="G27387" s="2"/>
      <c r="J27387" s="2"/>
    </row>
    <row r="27388">
      <c r="D27388" s="2"/>
      <c r="G27388" s="2"/>
      <c r="J27388" s="2"/>
    </row>
    <row r="27389">
      <c r="D27389" s="2"/>
      <c r="G27389" s="2"/>
      <c r="J27389" s="2"/>
    </row>
    <row r="27390">
      <c r="D27390" s="2"/>
      <c r="G27390" s="2"/>
      <c r="J27390" s="2"/>
    </row>
    <row r="27391">
      <c r="D27391" s="2"/>
      <c r="G27391" s="2"/>
      <c r="J27391" s="2"/>
    </row>
    <row r="27392">
      <c r="D27392" s="2"/>
      <c r="G27392" s="2"/>
      <c r="J27392" s="2"/>
    </row>
    <row r="27393">
      <c r="D27393" s="2"/>
      <c r="G27393" s="2"/>
      <c r="J27393" s="2"/>
    </row>
    <row r="27394">
      <c r="D27394" s="2"/>
      <c r="G27394" s="2"/>
      <c r="J27394" s="2"/>
    </row>
    <row r="27395">
      <c r="D27395" s="2"/>
      <c r="G27395" s="2"/>
      <c r="J27395" s="2"/>
    </row>
    <row r="27396">
      <c r="D27396" s="2"/>
      <c r="G27396" s="2"/>
      <c r="J27396" s="2"/>
    </row>
    <row r="27397">
      <c r="D27397" s="2"/>
      <c r="G27397" s="2"/>
      <c r="J27397" s="2"/>
    </row>
    <row r="27398">
      <c r="D27398" s="2"/>
      <c r="G27398" s="2"/>
      <c r="J27398" s="2"/>
    </row>
    <row r="27399">
      <c r="D27399" s="2"/>
      <c r="G27399" s="2"/>
      <c r="J27399" s="2"/>
    </row>
    <row r="27400">
      <c r="D27400" s="2"/>
      <c r="G27400" s="2"/>
      <c r="J27400" s="2"/>
    </row>
    <row r="27401">
      <c r="D27401" s="2"/>
      <c r="G27401" s="2"/>
      <c r="J27401" s="2"/>
    </row>
    <row r="27402">
      <c r="D27402" s="2"/>
      <c r="G27402" s="2"/>
      <c r="J27402" s="2"/>
    </row>
    <row r="27403">
      <c r="D27403" s="2"/>
      <c r="G27403" s="2"/>
      <c r="J27403" s="2"/>
    </row>
    <row r="27404">
      <c r="D27404" s="2"/>
      <c r="G27404" s="2"/>
      <c r="J27404" s="2"/>
    </row>
    <row r="27405">
      <c r="D27405" s="2"/>
      <c r="G27405" s="2"/>
      <c r="J27405" s="2"/>
    </row>
    <row r="27406">
      <c r="D27406" s="2"/>
      <c r="G27406" s="2"/>
      <c r="J27406" s="2"/>
    </row>
    <row r="27407">
      <c r="D27407" s="2"/>
      <c r="G27407" s="2"/>
      <c r="J27407" s="2"/>
    </row>
    <row r="27408">
      <c r="D27408" s="2"/>
      <c r="G27408" s="2"/>
      <c r="J27408" s="2"/>
    </row>
    <row r="27409">
      <c r="D27409" s="2"/>
      <c r="G27409" s="2"/>
      <c r="J27409" s="2"/>
    </row>
    <row r="27410">
      <c r="D27410" s="2"/>
      <c r="G27410" s="2"/>
      <c r="J27410" s="2"/>
    </row>
    <row r="27411">
      <c r="D27411" s="2"/>
      <c r="G27411" s="2"/>
      <c r="J27411" s="2"/>
    </row>
    <row r="27412">
      <c r="D27412" s="2"/>
      <c r="G27412" s="2"/>
      <c r="J27412" s="2"/>
    </row>
    <row r="27413">
      <c r="D27413" s="2"/>
      <c r="G27413" s="2"/>
      <c r="J27413" s="2"/>
    </row>
    <row r="27414">
      <c r="D27414" s="2"/>
      <c r="G27414" s="2"/>
      <c r="J27414" s="2"/>
    </row>
    <row r="27415">
      <c r="D27415" s="2"/>
      <c r="G27415" s="2"/>
      <c r="J27415" s="2"/>
    </row>
    <row r="27416">
      <c r="D27416" s="2"/>
      <c r="G27416" s="2"/>
      <c r="J27416" s="2"/>
    </row>
    <row r="27417">
      <c r="D27417" s="2"/>
      <c r="G27417" s="2"/>
      <c r="J27417" s="2"/>
    </row>
    <row r="27418">
      <c r="D27418" s="2"/>
      <c r="G27418" s="2"/>
      <c r="J27418" s="2"/>
    </row>
    <row r="27419">
      <c r="D27419" s="2"/>
      <c r="G27419" s="2"/>
      <c r="J27419" s="2"/>
    </row>
    <row r="27420">
      <c r="D27420" s="2"/>
      <c r="G27420" s="2"/>
      <c r="J27420" s="2"/>
    </row>
    <row r="27421">
      <c r="D27421" s="2"/>
      <c r="G27421" s="2"/>
      <c r="J27421" s="2"/>
    </row>
    <row r="27422">
      <c r="D27422" s="2"/>
      <c r="G27422" s="2"/>
      <c r="J27422" s="2"/>
    </row>
    <row r="27423">
      <c r="D27423" s="2"/>
      <c r="G27423" s="2"/>
      <c r="J27423" s="2"/>
    </row>
    <row r="27424">
      <c r="D27424" s="2"/>
      <c r="G27424" s="2"/>
      <c r="J27424" s="2"/>
    </row>
    <row r="27425">
      <c r="D27425" s="2"/>
      <c r="G27425" s="2"/>
      <c r="J27425" s="2"/>
    </row>
    <row r="27426">
      <c r="D27426" s="2"/>
      <c r="G27426" s="2"/>
      <c r="J27426" s="2"/>
    </row>
    <row r="27427">
      <c r="D27427" s="2"/>
      <c r="G27427" s="2"/>
      <c r="J27427" s="2"/>
    </row>
    <row r="27428">
      <c r="D27428" s="2"/>
      <c r="G27428" s="2"/>
      <c r="J27428" s="2"/>
    </row>
    <row r="27429">
      <c r="D27429" s="2"/>
      <c r="G27429" s="2"/>
      <c r="J27429" s="2"/>
    </row>
    <row r="27430">
      <c r="D27430" s="2"/>
      <c r="G27430" s="2"/>
      <c r="J27430" s="2"/>
    </row>
    <row r="27431">
      <c r="D27431" s="2"/>
      <c r="G27431" s="2"/>
      <c r="J27431" s="2"/>
    </row>
    <row r="27432">
      <c r="D27432" s="2"/>
      <c r="G27432" s="2"/>
      <c r="J27432" s="2"/>
    </row>
    <row r="27433">
      <c r="D27433" s="2"/>
      <c r="G27433" s="2"/>
      <c r="J27433" s="2"/>
    </row>
    <row r="27434">
      <c r="D27434" s="2"/>
      <c r="G27434" s="2"/>
      <c r="J27434" s="2"/>
    </row>
    <row r="27435">
      <c r="D27435" s="2"/>
      <c r="G27435" s="2"/>
      <c r="J27435" s="2"/>
    </row>
    <row r="27436">
      <c r="D27436" s="2"/>
      <c r="G27436" s="2"/>
      <c r="J27436" s="2"/>
    </row>
    <row r="27437">
      <c r="D27437" s="2"/>
      <c r="G27437" s="2"/>
      <c r="J27437" s="2"/>
    </row>
    <row r="27438">
      <c r="D27438" s="2"/>
      <c r="G27438" s="2"/>
      <c r="J27438" s="2"/>
    </row>
    <row r="27439">
      <c r="D27439" s="2"/>
      <c r="G27439" s="2"/>
      <c r="J27439" s="2"/>
    </row>
    <row r="27440">
      <c r="D27440" s="2"/>
      <c r="G27440" s="2"/>
      <c r="J27440" s="2"/>
    </row>
    <row r="27441">
      <c r="D27441" s="2"/>
      <c r="G27441" s="2"/>
      <c r="J27441" s="2"/>
    </row>
    <row r="27442">
      <c r="D27442" s="2"/>
      <c r="G27442" s="2"/>
      <c r="J27442" s="2"/>
    </row>
    <row r="27443">
      <c r="D27443" s="2"/>
      <c r="G27443" s="2"/>
      <c r="J27443" s="2"/>
    </row>
    <row r="27444">
      <c r="D27444" s="2"/>
      <c r="G27444" s="2"/>
      <c r="J27444" s="2"/>
    </row>
    <row r="27445">
      <c r="D27445" s="2"/>
      <c r="G27445" s="2"/>
      <c r="J27445" s="2"/>
    </row>
    <row r="27446">
      <c r="D27446" s="2"/>
      <c r="G27446" s="2"/>
      <c r="J27446" s="2"/>
    </row>
    <row r="27447">
      <c r="D27447" s="2"/>
      <c r="G27447" s="2"/>
      <c r="J27447" s="2"/>
    </row>
    <row r="27448">
      <c r="D27448" s="2"/>
      <c r="G27448" s="2"/>
      <c r="J27448" s="2"/>
    </row>
    <row r="27449">
      <c r="D27449" s="2"/>
      <c r="G27449" s="2"/>
      <c r="J27449" s="2"/>
    </row>
    <row r="27450">
      <c r="D27450" s="2"/>
      <c r="G27450" s="2"/>
      <c r="J27450" s="2"/>
    </row>
    <row r="27451">
      <c r="D27451" s="2"/>
      <c r="G27451" s="2"/>
      <c r="J27451" s="2"/>
    </row>
    <row r="27452">
      <c r="D27452" s="2"/>
      <c r="G27452" s="2"/>
      <c r="J27452" s="2"/>
    </row>
    <row r="27453">
      <c r="D27453" s="2"/>
      <c r="G27453" s="2"/>
      <c r="J27453" s="2"/>
    </row>
    <row r="27454">
      <c r="D27454" s="2"/>
      <c r="G27454" s="2"/>
      <c r="J27454" s="2"/>
    </row>
    <row r="27455">
      <c r="D27455" s="2"/>
      <c r="G27455" s="2"/>
      <c r="J27455" s="2"/>
    </row>
    <row r="27456">
      <c r="D27456" s="2"/>
      <c r="G27456" s="2"/>
      <c r="J27456" s="2"/>
    </row>
    <row r="27457">
      <c r="D27457" s="2"/>
      <c r="G27457" s="2"/>
      <c r="J27457" s="2"/>
    </row>
    <row r="27458">
      <c r="D27458" s="2"/>
      <c r="G27458" s="2"/>
      <c r="J27458" s="2"/>
    </row>
    <row r="27459">
      <c r="D27459" s="2"/>
      <c r="G27459" s="2"/>
      <c r="J27459" s="2"/>
    </row>
    <row r="27460">
      <c r="D27460" s="2"/>
      <c r="G27460" s="2"/>
      <c r="J27460" s="2"/>
    </row>
    <row r="27461">
      <c r="D27461" s="2"/>
      <c r="G27461" s="2"/>
      <c r="J27461" s="2"/>
    </row>
    <row r="27462">
      <c r="D27462" s="2"/>
      <c r="G27462" s="2"/>
      <c r="J27462" s="2"/>
    </row>
    <row r="27463">
      <c r="D27463" s="2"/>
      <c r="G27463" s="2"/>
      <c r="J27463" s="2"/>
    </row>
    <row r="27464">
      <c r="D27464" s="2"/>
      <c r="G27464" s="2"/>
      <c r="J27464" s="2"/>
    </row>
    <row r="27465">
      <c r="D27465" s="2"/>
      <c r="G27465" s="2"/>
      <c r="J27465" s="2"/>
    </row>
    <row r="27466">
      <c r="D27466" s="2"/>
      <c r="G27466" s="2"/>
      <c r="J27466" s="2"/>
    </row>
    <row r="27467">
      <c r="D27467" s="2"/>
      <c r="G27467" s="2"/>
      <c r="J27467" s="2"/>
    </row>
    <row r="27468">
      <c r="D27468" s="2"/>
      <c r="G27468" s="2"/>
      <c r="J27468" s="2"/>
    </row>
    <row r="27469">
      <c r="D27469" s="2"/>
      <c r="G27469" s="2"/>
      <c r="J27469" s="2"/>
    </row>
    <row r="27470">
      <c r="D27470" s="2"/>
      <c r="G27470" s="2"/>
      <c r="J27470" s="2"/>
    </row>
    <row r="27471">
      <c r="D27471" s="2"/>
      <c r="G27471" s="2"/>
      <c r="J27471" s="2"/>
    </row>
    <row r="27472">
      <c r="D27472" s="2"/>
      <c r="G27472" s="2"/>
      <c r="J27472" s="2"/>
    </row>
    <row r="27473">
      <c r="D27473" s="2"/>
      <c r="G27473" s="2"/>
      <c r="J27473" s="2"/>
    </row>
    <row r="27474">
      <c r="D27474" s="2"/>
      <c r="G27474" s="2"/>
      <c r="J27474" s="2"/>
    </row>
    <row r="27475">
      <c r="D27475" s="2"/>
      <c r="G27475" s="2"/>
      <c r="J27475" s="2"/>
    </row>
    <row r="27476">
      <c r="D27476" s="2"/>
      <c r="G27476" s="2"/>
      <c r="J27476" s="2"/>
    </row>
    <row r="27477">
      <c r="D27477" s="2"/>
      <c r="G27477" s="2"/>
      <c r="J27477" s="2"/>
    </row>
    <row r="27478">
      <c r="D27478" s="2"/>
      <c r="G27478" s="2"/>
      <c r="J27478" s="2"/>
    </row>
    <row r="27479">
      <c r="D27479" s="2"/>
      <c r="G27479" s="2"/>
      <c r="J27479" s="2"/>
    </row>
    <row r="27480">
      <c r="D27480" s="2"/>
      <c r="G27480" s="2"/>
      <c r="J27480" s="2"/>
    </row>
    <row r="27481">
      <c r="D27481" s="2"/>
      <c r="G27481" s="2"/>
      <c r="J27481" s="2"/>
    </row>
    <row r="27482">
      <c r="D27482" s="2"/>
      <c r="G27482" s="2"/>
      <c r="J27482" s="2"/>
    </row>
    <row r="27483">
      <c r="D27483" s="2"/>
      <c r="G27483" s="2"/>
      <c r="J27483" s="2"/>
    </row>
    <row r="27484">
      <c r="D27484" s="2"/>
      <c r="G27484" s="2"/>
      <c r="J27484" s="2"/>
    </row>
    <row r="27485">
      <c r="D27485" s="2"/>
      <c r="G27485" s="2"/>
      <c r="J27485" s="2"/>
    </row>
    <row r="27486">
      <c r="D27486" s="2"/>
      <c r="G27486" s="2"/>
      <c r="J27486" s="2"/>
    </row>
    <row r="27487">
      <c r="D27487" s="2"/>
      <c r="G27487" s="2"/>
      <c r="J27487" s="2"/>
    </row>
    <row r="27488">
      <c r="D27488" s="2"/>
      <c r="G27488" s="2"/>
      <c r="J27488" s="2"/>
    </row>
    <row r="27489">
      <c r="D27489" s="2"/>
      <c r="G27489" s="2"/>
      <c r="J27489" s="2"/>
    </row>
    <row r="27490">
      <c r="D27490" s="2"/>
      <c r="G27490" s="2"/>
      <c r="J27490" s="2"/>
    </row>
    <row r="27491">
      <c r="D27491" s="2"/>
      <c r="G27491" s="2"/>
      <c r="J27491" s="2"/>
    </row>
    <row r="27492">
      <c r="D27492" s="2"/>
      <c r="G27492" s="2"/>
      <c r="J27492" s="2"/>
    </row>
    <row r="27493">
      <c r="D27493" s="2"/>
      <c r="G27493" s="2"/>
      <c r="J27493" s="2"/>
    </row>
    <row r="27494">
      <c r="D27494" s="2"/>
      <c r="G27494" s="2"/>
      <c r="J27494" s="2"/>
    </row>
    <row r="27495">
      <c r="D27495" s="2"/>
      <c r="G27495" s="2"/>
      <c r="J27495" s="2"/>
    </row>
    <row r="27496">
      <c r="D27496" s="2"/>
      <c r="G27496" s="2"/>
      <c r="J27496" s="2"/>
    </row>
    <row r="27497">
      <c r="D27497" s="2"/>
      <c r="G27497" s="2"/>
      <c r="J27497" s="2"/>
    </row>
    <row r="27498">
      <c r="D27498" s="2"/>
      <c r="G27498" s="2"/>
      <c r="J27498" s="2"/>
    </row>
    <row r="27499">
      <c r="D27499" s="2"/>
      <c r="G27499" s="2"/>
      <c r="J27499" s="2"/>
    </row>
    <row r="27500">
      <c r="D27500" s="2"/>
      <c r="G27500" s="2"/>
      <c r="J27500" s="2"/>
    </row>
    <row r="27501">
      <c r="D27501" s="2"/>
      <c r="G27501" s="2"/>
      <c r="J27501" s="2"/>
    </row>
    <row r="27502">
      <c r="D27502" s="2"/>
      <c r="G27502" s="2"/>
      <c r="J27502" s="2"/>
    </row>
    <row r="27503">
      <c r="D27503" s="2"/>
      <c r="G27503" s="2"/>
      <c r="J27503" s="2"/>
    </row>
    <row r="27504">
      <c r="D27504" s="2"/>
      <c r="G27504" s="2"/>
      <c r="J27504" s="2"/>
    </row>
    <row r="27505">
      <c r="D27505" s="2"/>
      <c r="G27505" s="2"/>
      <c r="J27505" s="2"/>
    </row>
    <row r="27506">
      <c r="D27506" s="2"/>
      <c r="G27506" s="2"/>
      <c r="J27506" s="2"/>
    </row>
    <row r="27507">
      <c r="D27507" s="2"/>
      <c r="G27507" s="2"/>
      <c r="J27507" s="2"/>
    </row>
    <row r="27508">
      <c r="D27508" s="2"/>
      <c r="G27508" s="2"/>
      <c r="J27508" s="2"/>
    </row>
    <row r="27509">
      <c r="D27509" s="2"/>
      <c r="G27509" s="2"/>
      <c r="J27509" s="2"/>
    </row>
    <row r="27510">
      <c r="D27510" s="2"/>
      <c r="G27510" s="2"/>
      <c r="J27510" s="2"/>
    </row>
    <row r="27511">
      <c r="D27511" s="2"/>
      <c r="G27511" s="2"/>
      <c r="J27511" s="2"/>
    </row>
    <row r="27512">
      <c r="D27512" s="2"/>
      <c r="G27512" s="2"/>
      <c r="J27512" s="2"/>
    </row>
    <row r="27513">
      <c r="D27513" s="2"/>
      <c r="G27513" s="2"/>
      <c r="J27513" s="2"/>
    </row>
    <row r="27514">
      <c r="D27514" s="2"/>
      <c r="G27514" s="2"/>
      <c r="J27514" s="2"/>
    </row>
    <row r="27515">
      <c r="D27515" s="2"/>
      <c r="G27515" s="2"/>
      <c r="J27515" s="2"/>
    </row>
    <row r="27516">
      <c r="D27516" s="2"/>
      <c r="G27516" s="2"/>
      <c r="J27516" s="2"/>
    </row>
    <row r="27517">
      <c r="D27517" s="2"/>
      <c r="G27517" s="2"/>
      <c r="J27517" s="2"/>
    </row>
    <row r="27518">
      <c r="D27518" s="2"/>
      <c r="G27518" s="2"/>
      <c r="J27518" s="2"/>
    </row>
    <row r="27519">
      <c r="D27519" s="2"/>
      <c r="G27519" s="2"/>
      <c r="J27519" s="2"/>
    </row>
    <row r="27520">
      <c r="D27520" s="2"/>
      <c r="G27520" s="2"/>
      <c r="J27520" s="2"/>
    </row>
    <row r="27521">
      <c r="D27521" s="2"/>
      <c r="G27521" s="2"/>
      <c r="J27521" s="2"/>
    </row>
    <row r="27522">
      <c r="D27522" s="2"/>
      <c r="G27522" s="2"/>
      <c r="J27522" s="2"/>
    </row>
    <row r="27523">
      <c r="D27523" s="2"/>
      <c r="G27523" s="2"/>
      <c r="J27523" s="2"/>
    </row>
    <row r="27524">
      <c r="D27524" s="2"/>
      <c r="G27524" s="2"/>
      <c r="J27524" s="2"/>
    </row>
    <row r="27525">
      <c r="D27525" s="2"/>
      <c r="G27525" s="2"/>
      <c r="J27525" s="2"/>
    </row>
    <row r="27526">
      <c r="D27526" s="2"/>
      <c r="G27526" s="2"/>
      <c r="J27526" s="2"/>
    </row>
    <row r="27527">
      <c r="D27527" s="2"/>
      <c r="G27527" s="2"/>
      <c r="J27527" s="2"/>
    </row>
    <row r="27528">
      <c r="D27528" s="2"/>
      <c r="G27528" s="2"/>
      <c r="J27528" s="2"/>
    </row>
    <row r="27529">
      <c r="D27529" s="2"/>
      <c r="G27529" s="2"/>
      <c r="J27529" s="2"/>
    </row>
    <row r="27530">
      <c r="D27530" s="2"/>
      <c r="G27530" s="2"/>
      <c r="J27530" s="2"/>
    </row>
    <row r="27531">
      <c r="D27531" s="2"/>
      <c r="G27531" s="2"/>
      <c r="J27531" s="2"/>
    </row>
    <row r="27532">
      <c r="D27532" s="2"/>
      <c r="G27532" s="2"/>
      <c r="J27532" s="2"/>
    </row>
    <row r="27533">
      <c r="D27533" s="2"/>
      <c r="G27533" s="2"/>
      <c r="J27533" s="2"/>
    </row>
    <row r="27534">
      <c r="D27534" s="2"/>
      <c r="G27534" s="2"/>
      <c r="J27534" s="2"/>
    </row>
    <row r="27535">
      <c r="D27535" s="2"/>
      <c r="G27535" s="2"/>
      <c r="J27535" s="2"/>
    </row>
    <row r="27536">
      <c r="D27536" s="2"/>
      <c r="G27536" s="2"/>
      <c r="J27536" s="2"/>
    </row>
    <row r="27537">
      <c r="D27537" s="2"/>
      <c r="G27537" s="2"/>
      <c r="J27537" s="2"/>
    </row>
    <row r="27538">
      <c r="D27538" s="2"/>
      <c r="G27538" s="2"/>
      <c r="J27538" s="2"/>
    </row>
    <row r="27539">
      <c r="D27539" s="2"/>
      <c r="G27539" s="2"/>
      <c r="J27539" s="2"/>
    </row>
    <row r="27540">
      <c r="D27540" s="2"/>
      <c r="G27540" s="2"/>
      <c r="J27540" s="2"/>
    </row>
    <row r="27541">
      <c r="D27541" s="2"/>
      <c r="G27541" s="2"/>
      <c r="J27541" s="2"/>
    </row>
    <row r="27542">
      <c r="D27542" s="2"/>
      <c r="G27542" s="2"/>
      <c r="J27542" s="2"/>
    </row>
    <row r="27543">
      <c r="D27543" s="2"/>
      <c r="G27543" s="2"/>
      <c r="J27543" s="2"/>
    </row>
    <row r="27544">
      <c r="D27544" s="2"/>
      <c r="G27544" s="2"/>
      <c r="J27544" s="2"/>
    </row>
    <row r="27545">
      <c r="D27545" s="2"/>
      <c r="G27545" s="2"/>
      <c r="J27545" s="2"/>
    </row>
    <row r="27546">
      <c r="D27546" s="2"/>
      <c r="G27546" s="2"/>
      <c r="J27546" s="2"/>
    </row>
    <row r="27547">
      <c r="D27547" s="2"/>
      <c r="G27547" s="2"/>
      <c r="J27547" s="2"/>
    </row>
    <row r="27548">
      <c r="D27548" s="2"/>
      <c r="G27548" s="2"/>
      <c r="J27548" s="2"/>
    </row>
    <row r="27549">
      <c r="D27549" s="2"/>
      <c r="G27549" s="2"/>
      <c r="J27549" s="2"/>
    </row>
    <row r="27550">
      <c r="D27550" s="2"/>
      <c r="G27550" s="2"/>
      <c r="J27550" s="2"/>
    </row>
    <row r="27551">
      <c r="D27551" s="2"/>
      <c r="G27551" s="2"/>
      <c r="J27551" s="2"/>
    </row>
    <row r="27552">
      <c r="D27552" s="2"/>
      <c r="G27552" s="2"/>
      <c r="J27552" s="2"/>
    </row>
    <row r="27553">
      <c r="D27553" s="2"/>
      <c r="G27553" s="2"/>
      <c r="J27553" s="2"/>
    </row>
    <row r="27554">
      <c r="D27554" s="2"/>
      <c r="G27554" s="2"/>
      <c r="J27554" s="2"/>
    </row>
    <row r="27555">
      <c r="D27555" s="2"/>
      <c r="G27555" s="2"/>
      <c r="J27555" s="2"/>
    </row>
    <row r="27556">
      <c r="D27556" s="2"/>
      <c r="G27556" s="2"/>
      <c r="J27556" s="2"/>
    </row>
    <row r="27557">
      <c r="D27557" s="2"/>
      <c r="G27557" s="2"/>
      <c r="J27557" s="2"/>
    </row>
    <row r="27558">
      <c r="D27558" s="2"/>
      <c r="G27558" s="2"/>
      <c r="J27558" s="2"/>
    </row>
    <row r="27559">
      <c r="D27559" s="2"/>
      <c r="G27559" s="2"/>
      <c r="J27559" s="2"/>
    </row>
    <row r="27560">
      <c r="D27560" s="2"/>
      <c r="G27560" s="2"/>
      <c r="J27560" s="2"/>
    </row>
    <row r="27561">
      <c r="D27561" s="2"/>
      <c r="G27561" s="2"/>
      <c r="J27561" s="2"/>
    </row>
    <row r="27562">
      <c r="D27562" s="2"/>
      <c r="G27562" s="2"/>
      <c r="J27562" s="2"/>
    </row>
    <row r="27563">
      <c r="D27563" s="2"/>
      <c r="G27563" s="2"/>
      <c r="J27563" s="2"/>
    </row>
    <row r="27564">
      <c r="D27564" s="2"/>
      <c r="G27564" s="2"/>
      <c r="J27564" s="2"/>
    </row>
    <row r="27565">
      <c r="D27565" s="2"/>
      <c r="G27565" s="2"/>
      <c r="J27565" s="2"/>
    </row>
    <row r="27566">
      <c r="D27566" s="2"/>
      <c r="G27566" s="2"/>
      <c r="J27566" s="2"/>
    </row>
    <row r="27567">
      <c r="D27567" s="2"/>
      <c r="G27567" s="2"/>
      <c r="J27567" s="2"/>
    </row>
    <row r="27568">
      <c r="D27568" s="2"/>
      <c r="G27568" s="2"/>
      <c r="J27568" s="2"/>
    </row>
    <row r="27569">
      <c r="D27569" s="2"/>
      <c r="G27569" s="2"/>
      <c r="J27569" s="2"/>
    </row>
    <row r="27570">
      <c r="D27570" s="2"/>
      <c r="G27570" s="2"/>
      <c r="J27570" s="2"/>
    </row>
    <row r="27571">
      <c r="D27571" s="2"/>
      <c r="G27571" s="2"/>
      <c r="J27571" s="2"/>
    </row>
    <row r="27572">
      <c r="D27572" s="2"/>
      <c r="G27572" s="2"/>
      <c r="J27572" s="2"/>
    </row>
    <row r="27573">
      <c r="D27573" s="2"/>
      <c r="G27573" s="2"/>
      <c r="J27573" s="2"/>
    </row>
    <row r="27574">
      <c r="D27574" s="2"/>
      <c r="G27574" s="2"/>
      <c r="J27574" s="2"/>
    </row>
    <row r="27575">
      <c r="D27575" s="2"/>
      <c r="G27575" s="2"/>
      <c r="J27575" s="2"/>
    </row>
    <row r="27576">
      <c r="D27576" s="2"/>
      <c r="G27576" s="2"/>
      <c r="J27576" s="2"/>
    </row>
    <row r="27577">
      <c r="D27577" s="2"/>
      <c r="G27577" s="2"/>
      <c r="J27577" s="2"/>
    </row>
    <row r="27578">
      <c r="D27578" s="2"/>
      <c r="G27578" s="2"/>
      <c r="J27578" s="2"/>
    </row>
    <row r="27579">
      <c r="D27579" s="2"/>
      <c r="G27579" s="2"/>
      <c r="J27579" s="2"/>
    </row>
    <row r="27580">
      <c r="D27580" s="2"/>
      <c r="G27580" s="2"/>
      <c r="J27580" s="2"/>
    </row>
    <row r="27581">
      <c r="D27581" s="2"/>
      <c r="G27581" s="2"/>
      <c r="J27581" s="2"/>
    </row>
    <row r="27582">
      <c r="D27582" s="2"/>
      <c r="G27582" s="2"/>
      <c r="J27582" s="2"/>
    </row>
    <row r="27583">
      <c r="D27583" s="2"/>
      <c r="G27583" s="2"/>
      <c r="J27583" s="2"/>
    </row>
    <row r="27584">
      <c r="D27584" s="2"/>
      <c r="G27584" s="2"/>
      <c r="J27584" s="2"/>
    </row>
    <row r="27585">
      <c r="D27585" s="2"/>
      <c r="G27585" s="2"/>
      <c r="J27585" s="2"/>
    </row>
    <row r="27586">
      <c r="D27586" s="2"/>
      <c r="G27586" s="2"/>
      <c r="J27586" s="2"/>
    </row>
    <row r="27587">
      <c r="D27587" s="2"/>
      <c r="G27587" s="2"/>
      <c r="J27587" s="2"/>
    </row>
    <row r="27588">
      <c r="D27588" s="2"/>
      <c r="G27588" s="2"/>
      <c r="J27588" s="2"/>
    </row>
    <row r="27589">
      <c r="D27589" s="2"/>
      <c r="G27589" s="2"/>
      <c r="J27589" s="2"/>
    </row>
    <row r="27590">
      <c r="D27590" s="2"/>
      <c r="G27590" s="2"/>
      <c r="J27590" s="2"/>
    </row>
    <row r="27591">
      <c r="D27591" s="2"/>
      <c r="G27591" s="2"/>
      <c r="J27591" s="2"/>
    </row>
    <row r="27592">
      <c r="D27592" s="2"/>
      <c r="G27592" s="2"/>
      <c r="J27592" s="2"/>
    </row>
    <row r="27593">
      <c r="D27593" s="2"/>
      <c r="G27593" s="2"/>
      <c r="J27593" s="2"/>
    </row>
    <row r="27594">
      <c r="D27594" s="2"/>
      <c r="G27594" s="2"/>
      <c r="J27594" s="2"/>
    </row>
    <row r="27595">
      <c r="D27595" s="2"/>
      <c r="G27595" s="2"/>
      <c r="J27595" s="2"/>
    </row>
    <row r="27596">
      <c r="D27596" s="2"/>
      <c r="G27596" s="2"/>
      <c r="J27596" s="2"/>
    </row>
    <row r="27597">
      <c r="D27597" s="2"/>
      <c r="G27597" s="2"/>
      <c r="J27597" s="2"/>
    </row>
    <row r="27598">
      <c r="D27598" s="2"/>
      <c r="G27598" s="2"/>
      <c r="J27598" s="2"/>
    </row>
    <row r="27599">
      <c r="D27599" s="2"/>
      <c r="G27599" s="2"/>
      <c r="J27599" s="2"/>
    </row>
    <row r="27600">
      <c r="D27600" s="2"/>
      <c r="G27600" s="2"/>
      <c r="J27600" s="2"/>
    </row>
    <row r="27601">
      <c r="D27601" s="2"/>
      <c r="G27601" s="2"/>
      <c r="J27601" s="2"/>
    </row>
    <row r="27602">
      <c r="D27602" s="2"/>
      <c r="G27602" s="2"/>
      <c r="J27602" s="2"/>
    </row>
    <row r="27603">
      <c r="D27603" s="2"/>
      <c r="G27603" s="2"/>
      <c r="J27603" s="2"/>
    </row>
    <row r="27604">
      <c r="D27604" s="2"/>
      <c r="G27604" s="2"/>
      <c r="J27604" s="2"/>
    </row>
    <row r="27605">
      <c r="D27605" s="2"/>
      <c r="G27605" s="2"/>
      <c r="J27605" s="2"/>
    </row>
    <row r="27606">
      <c r="D27606" s="2"/>
      <c r="G27606" s="2"/>
      <c r="J27606" s="2"/>
    </row>
    <row r="27607">
      <c r="D27607" s="2"/>
      <c r="G27607" s="2"/>
      <c r="J27607" s="2"/>
    </row>
    <row r="27608">
      <c r="D27608" s="2"/>
      <c r="G27608" s="2"/>
      <c r="J27608" s="2"/>
    </row>
    <row r="27609">
      <c r="D27609" s="2"/>
      <c r="G27609" s="2"/>
      <c r="J27609" s="2"/>
    </row>
    <row r="27610">
      <c r="D27610" s="2"/>
      <c r="G27610" s="2"/>
      <c r="J27610" s="2"/>
    </row>
    <row r="27611">
      <c r="D27611" s="2"/>
      <c r="G27611" s="2"/>
      <c r="J27611" s="2"/>
    </row>
    <row r="27612">
      <c r="D27612" s="2"/>
      <c r="G27612" s="2"/>
      <c r="J27612" s="2"/>
    </row>
    <row r="27613">
      <c r="D27613" s="2"/>
      <c r="G27613" s="2"/>
      <c r="J27613" s="2"/>
    </row>
    <row r="27614">
      <c r="D27614" s="2"/>
      <c r="G27614" s="2"/>
      <c r="J27614" s="2"/>
    </row>
    <row r="27615">
      <c r="D27615" s="2"/>
      <c r="G27615" s="2"/>
      <c r="J27615" s="2"/>
    </row>
    <row r="27616">
      <c r="D27616" s="2"/>
      <c r="G27616" s="2"/>
      <c r="J27616" s="2"/>
    </row>
    <row r="27617">
      <c r="D27617" s="2"/>
      <c r="G27617" s="2"/>
      <c r="J27617" s="2"/>
    </row>
    <row r="27618">
      <c r="D27618" s="2"/>
      <c r="G27618" s="2"/>
      <c r="J27618" s="2"/>
    </row>
    <row r="27619">
      <c r="D27619" s="2"/>
      <c r="G27619" s="2"/>
      <c r="J27619" s="2"/>
    </row>
    <row r="27620">
      <c r="D27620" s="2"/>
      <c r="G27620" s="2"/>
      <c r="J27620" s="2"/>
    </row>
    <row r="27621">
      <c r="D27621" s="2"/>
      <c r="G27621" s="2"/>
      <c r="J27621" s="2"/>
    </row>
    <row r="27622">
      <c r="D27622" s="2"/>
      <c r="G27622" s="2"/>
      <c r="J27622" s="2"/>
    </row>
    <row r="27623">
      <c r="D27623" s="2"/>
      <c r="G27623" s="2"/>
      <c r="J27623" s="2"/>
    </row>
    <row r="27624">
      <c r="D27624" s="2"/>
      <c r="G27624" s="2"/>
      <c r="J27624" s="2"/>
    </row>
    <row r="27625">
      <c r="D27625" s="2"/>
      <c r="G27625" s="2"/>
      <c r="J27625" s="2"/>
    </row>
    <row r="27626">
      <c r="D27626" s="2"/>
      <c r="G27626" s="2"/>
      <c r="J27626" s="2"/>
    </row>
    <row r="27627">
      <c r="D27627" s="2"/>
      <c r="G27627" s="2"/>
      <c r="J27627" s="2"/>
    </row>
    <row r="27628">
      <c r="D27628" s="2"/>
      <c r="G27628" s="2"/>
      <c r="J27628" s="2"/>
    </row>
    <row r="27629">
      <c r="D27629" s="2"/>
      <c r="G27629" s="2"/>
      <c r="J27629" s="2"/>
    </row>
    <row r="27630">
      <c r="D27630" s="2"/>
      <c r="G27630" s="2"/>
      <c r="J27630" s="2"/>
    </row>
    <row r="27631">
      <c r="D27631" s="2"/>
      <c r="G27631" s="2"/>
      <c r="J27631" s="2"/>
    </row>
    <row r="27632">
      <c r="D27632" s="2"/>
      <c r="G27632" s="2"/>
      <c r="J27632" s="2"/>
    </row>
    <row r="27633">
      <c r="D27633" s="2"/>
      <c r="G27633" s="2"/>
      <c r="J27633" s="2"/>
    </row>
    <row r="27634">
      <c r="D27634" s="2"/>
      <c r="G27634" s="2"/>
      <c r="J27634" s="2"/>
    </row>
    <row r="27635">
      <c r="D27635" s="2"/>
      <c r="G27635" s="2"/>
      <c r="J27635" s="2"/>
    </row>
    <row r="27636">
      <c r="D27636" s="2"/>
      <c r="G27636" s="2"/>
      <c r="J27636" s="2"/>
    </row>
    <row r="27637">
      <c r="D27637" s="2"/>
      <c r="G27637" s="2"/>
      <c r="J27637" s="2"/>
    </row>
    <row r="27638">
      <c r="D27638" s="2"/>
      <c r="G27638" s="2"/>
      <c r="J27638" s="2"/>
    </row>
    <row r="27639">
      <c r="D27639" s="2"/>
      <c r="G27639" s="2"/>
      <c r="J27639" s="2"/>
    </row>
    <row r="27640">
      <c r="D27640" s="2"/>
      <c r="G27640" s="2"/>
      <c r="J27640" s="2"/>
    </row>
    <row r="27641">
      <c r="D27641" s="2"/>
      <c r="G27641" s="2"/>
      <c r="J27641" s="2"/>
    </row>
    <row r="27642">
      <c r="D27642" s="2"/>
      <c r="G27642" s="2"/>
      <c r="J27642" s="2"/>
    </row>
    <row r="27643">
      <c r="D27643" s="2"/>
      <c r="G27643" s="2"/>
      <c r="J27643" s="2"/>
    </row>
    <row r="27644">
      <c r="D27644" s="2"/>
      <c r="G27644" s="2"/>
      <c r="J27644" s="2"/>
    </row>
    <row r="27645">
      <c r="D27645" s="2"/>
      <c r="G27645" s="2"/>
      <c r="J27645" s="2"/>
    </row>
    <row r="27646">
      <c r="D27646" s="2"/>
      <c r="G27646" s="2"/>
      <c r="J27646" s="2"/>
    </row>
    <row r="27647">
      <c r="D27647" s="2"/>
      <c r="G27647" s="2"/>
      <c r="J27647" s="2"/>
    </row>
    <row r="27648">
      <c r="D27648" s="2"/>
      <c r="G27648" s="2"/>
      <c r="J27648" s="2"/>
    </row>
    <row r="27649">
      <c r="D27649" s="2"/>
      <c r="G27649" s="2"/>
      <c r="J27649" s="2"/>
    </row>
    <row r="27650">
      <c r="D27650" s="2"/>
      <c r="G27650" s="2"/>
      <c r="J27650" s="2"/>
    </row>
    <row r="27651">
      <c r="D27651" s="2"/>
      <c r="G27651" s="2"/>
      <c r="J27651" s="2"/>
    </row>
    <row r="27652">
      <c r="D27652" s="2"/>
      <c r="G27652" s="2"/>
      <c r="J27652" s="2"/>
    </row>
    <row r="27653">
      <c r="D27653" s="2"/>
      <c r="G27653" s="2"/>
      <c r="J27653" s="2"/>
    </row>
    <row r="27654">
      <c r="D27654" s="2"/>
      <c r="G27654" s="2"/>
      <c r="J27654" s="2"/>
    </row>
    <row r="27655">
      <c r="D27655" s="2"/>
      <c r="G27655" s="2"/>
      <c r="J27655" s="2"/>
    </row>
    <row r="27656">
      <c r="D27656" s="2"/>
      <c r="G27656" s="2"/>
      <c r="J27656" s="2"/>
    </row>
    <row r="27657">
      <c r="D27657" s="2"/>
      <c r="G27657" s="2"/>
      <c r="J27657" s="2"/>
    </row>
    <row r="27658">
      <c r="D27658" s="2"/>
      <c r="G27658" s="2"/>
      <c r="J27658" s="2"/>
    </row>
    <row r="27659">
      <c r="D27659" s="2"/>
      <c r="G27659" s="2"/>
      <c r="J27659" s="2"/>
    </row>
    <row r="27660">
      <c r="D27660" s="2"/>
      <c r="G27660" s="2"/>
      <c r="J27660" s="2"/>
    </row>
    <row r="27661">
      <c r="D27661" s="2"/>
      <c r="G27661" s="2"/>
      <c r="J27661" s="2"/>
    </row>
    <row r="27662">
      <c r="D27662" s="2"/>
      <c r="G27662" s="2"/>
      <c r="J27662" s="2"/>
    </row>
    <row r="27663">
      <c r="D27663" s="2"/>
      <c r="G27663" s="2"/>
      <c r="J27663" s="2"/>
    </row>
    <row r="27664">
      <c r="D27664" s="2"/>
      <c r="G27664" s="2"/>
      <c r="J27664" s="2"/>
    </row>
    <row r="27665">
      <c r="D27665" s="2"/>
      <c r="G27665" s="2"/>
      <c r="J27665" s="2"/>
    </row>
    <row r="27666">
      <c r="D27666" s="2"/>
      <c r="G27666" s="2"/>
      <c r="J27666" s="2"/>
    </row>
    <row r="27667">
      <c r="D27667" s="2"/>
      <c r="G27667" s="2"/>
      <c r="J27667" s="2"/>
    </row>
    <row r="27668">
      <c r="D27668" s="2"/>
      <c r="G27668" s="2"/>
      <c r="J27668" s="2"/>
    </row>
    <row r="27669">
      <c r="D27669" s="2"/>
      <c r="G27669" s="2"/>
      <c r="J27669" s="2"/>
    </row>
    <row r="27670">
      <c r="D27670" s="2"/>
      <c r="G27670" s="2"/>
      <c r="J27670" s="2"/>
    </row>
    <row r="27671">
      <c r="D27671" s="2"/>
      <c r="G27671" s="2"/>
      <c r="J27671" s="2"/>
    </row>
    <row r="27672">
      <c r="D27672" s="2"/>
      <c r="G27672" s="2"/>
      <c r="J27672" s="2"/>
    </row>
    <row r="27673">
      <c r="D27673" s="2"/>
      <c r="G27673" s="2"/>
      <c r="J27673" s="2"/>
    </row>
    <row r="27674">
      <c r="D27674" s="2"/>
      <c r="G27674" s="2"/>
      <c r="J27674" s="2"/>
    </row>
    <row r="27675">
      <c r="D27675" s="2"/>
      <c r="G27675" s="2"/>
      <c r="J27675" s="2"/>
    </row>
    <row r="27676">
      <c r="D27676" s="2"/>
      <c r="G27676" s="2"/>
      <c r="J27676" s="2"/>
    </row>
    <row r="27677">
      <c r="D27677" s="2"/>
      <c r="G27677" s="2"/>
      <c r="J27677" s="2"/>
    </row>
    <row r="27678">
      <c r="D27678" s="2"/>
      <c r="G27678" s="2"/>
      <c r="J27678" s="2"/>
    </row>
    <row r="27679">
      <c r="D27679" s="2"/>
      <c r="G27679" s="2"/>
      <c r="J27679" s="2"/>
    </row>
    <row r="27680">
      <c r="D27680" s="2"/>
      <c r="G27680" s="2"/>
      <c r="J27680" s="2"/>
    </row>
    <row r="27681">
      <c r="D27681" s="2"/>
      <c r="G27681" s="2"/>
      <c r="J27681" s="2"/>
    </row>
    <row r="27682">
      <c r="D27682" s="2"/>
      <c r="G27682" s="2"/>
      <c r="J27682" s="2"/>
    </row>
    <row r="27683">
      <c r="D27683" s="2"/>
      <c r="G27683" s="2"/>
      <c r="J27683" s="2"/>
    </row>
    <row r="27684">
      <c r="D27684" s="2"/>
      <c r="G27684" s="2"/>
      <c r="J27684" s="2"/>
    </row>
    <row r="27685">
      <c r="D27685" s="2"/>
      <c r="G27685" s="2"/>
      <c r="J27685" s="2"/>
    </row>
    <row r="27686">
      <c r="D27686" s="2"/>
      <c r="G27686" s="2"/>
      <c r="J27686" s="2"/>
    </row>
    <row r="27687">
      <c r="D27687" s="2"/>
      <c r="G27687" s="2"/>
      <c r="J27687" s="2"/>
    </row>
    <row r="27688">
      <c r="D27688" s="2"/>
      <c r="G27688" s="2"/>
      <c r="J27688" s="2"/>
    </row>
    <row r="27689">
      <c r="D27689" s="2"/>
      <c r="G27689" s="2"/>
      <c r="J27689" s="2"/>
    </row>
    <row r="27690">
      <c r="D27690" s="2"/>
      <c r="G27690" s="2"/>
      <c r="J27690" s="2"/>
    </row>
    <row r="27691">
      <c r="D27691" s="2"/>
      <c r="G27691" s="2"/>
      <c r="J27691" s="2"/>
    </row>
    <row r="27692">
      <c r="D27692" s="2"/>
      <c r="G27692" s="2"/>
      <c r="J27692" s="2"/>
    </row>
    <row r="27693">
      <c r="D27693" s="2"/>
      <c r="G27693" s="2"/>
      <c r="J27693" s="2"/>
    </row>
    <row r="27694">
      <c r="D27694" s="2"/>
      <c r="G27694" s="2"/>
      <c r="J27694" s="2"/>
    </row>
    <row r="27695">
      <c r="D27695" s="2"/>
      <c r="G27695" s="2"/>
      <c r="J27695" s="2"/>
    </row>
    <row r="27696">
      <c r="D27696" s="2"/>
      <c r="G27696" s="2"/>
      <c r="J27696" s="2"/>
    </row>
    <row r="27697">
      <c r="D27697" s="2"/>
      <c r="G27697" s="2"/>
      <c r="J27697" s="2"/>
    </row>
    <row r="27698">
      <c r="D27698" s="2"/>
      <c r="G27698" s="2"/>
      <c r="J27698" s="2"/>
    </row>
    <row r="27699">
      <c r="D27699" s="2"/>
      <c r="G27699" s="2"/>
      <c r="J27699" s="2"/>
    </row>
    <row r="27700">
      <c r="D27700" s="2"/>
      <c r="G27700" s="2"/>
      <c r="J27700" s="2"/>
    </row>
    <row r="27701">
      <c r="D27701" s="2"/>
      <c r="G27701" s="2"/>
      <c r="J27701" s="2"/>
    </row>
    <row r="27702">
      <c r="D27702" s="2"/>
      <c r="G27702" s="2"/>
      <c r="J27702" s="2"/>
    </row>
    <row r="27703">
      <c r="D27703" s="2"/>
      <c r="G27703" s="2"/>
      <c r="J27703" s="2"/>
    </row>
    <row r="27704">
      <c r="D27704" s="2"/>
      <c r="G27704" s="2"/>
      <c r="J27704" s="2"/>
    </row>
    <row r="27705">
      <c r="D27705" s="2"/>
      <c r="G27705" s="2"/>
      <c r="J27705" s="2"/>
    </row>
    <row r="27706">
      <c r="D27706" s="2"/>
      <c r="G27706" s="2"/>
      <c r="J27706" s="2"/>
    </row>
    <row r="27707">
      <c r="D27707" s="2"/>
      <c r="G27707" s="2"/>
      <c r="J27707" s="2"/>
    </row>
    <row r="27708">
      <c r="D27708" s="2"/>
      <c r="G27708" s="2"/>
      <c r="J27708" s="2"/>
    </row>
    <row r="27709">
      <c r="D27709" s="2"/>
      <c r="G27709" s="2"/>
      <c r="J27709" s="2"/>
    </row>
    <row r="27710">
      <c r="D27710" s="2"/>
      <c r="G27710" s="2"/>
      <c r="J27710" s="2"/>
    </row>
    <row r="27711">
      <c r="D27711" s="2"/>
      <c r="G27711" s="2"/>
      <c r="J27711" s="2"/>
    </row>
    <row r="27712">
      <c r="D27712" s="2"/>
      <c r="G27712" s="2"/>
      <c r="J27712" s="2"/>
    </row>
    <row r="27713">
      <c r="D27713" s="2"/>
      <c r="G27713" s="2"/>
      <c r="J27713" s="2"/>
    </row>
    <row r="27714">
      <c r="D27714" s="2"/>
      <c r="G27714" s="2"/>
      <c r="J27714" s="2"/>
    </row>
    <row r="27715">
      <c r="D27715" s="2"/>
      <c r="G27715" s="2"/>
      <c r="J27715" s="2"/>
    </row>
    <row r="27716">
      <c r="D27716" s="2"/>
      <c r="G27716" s="2"/>
      <c r="J27716" s="2"/>
    </row>
    <row r="27717">
      <c r="D27717" s="2"/>
      <c r="G27717" s="2"/>
      <c r="J27717" s="2"/>
    </row>
    <row r="27718">
      <c r="D27718" s="2"/>
      <c r="G27718" s="2"/>
      <c r="J27718" s="2"/>
    </row>
    <row r="27719">
      <c r="D27719" s="2"/>
      <c r="G27719" s="2"/>
      <c r="J27719" s="2"/>
    </row>
    <row r="27720">
      <c r="D27720" s="2"/>
      <c r="G27720" s="2"/>
      <c r="J27720" s="2"/>
    </row>
    <row r="27721">
      <c r="D27721" s="2"/>
      <c r="G27721" s="2"/>
      <c r="J27721" s="2"/>
    </row>
    <row r="27722">
      <c r="D27722" s="2"/>
      <c r="G27722" s="2"/>
      <c r="J27722" s="2"/>
    </row>
    <row r="27723">
      <c r="D27723" s="2"/>
      <c r="G27723" s="2"/>
      <c r="J27723" s="2"/>
    </row>
    <row r="27724">
      <c r="D27724" s="2"/>
      <c r="G27724" s="2"/>
      <c r="J27724" s="2"/>
    </row>
    <row r="27725">
      <c r="D27725" s="2"/>
      <c r="G27725" s="2"/>
      <c r="J27725" s="2"/>
    </row>
    <row r="27726">
      <c r="D27726" s="2"/>
      <c r="G27726" s="2"/>
      <c r="J27726" s="2"/>
    </row>
    <row r="27727">
      <c r="D27727" s="2"/>
      <c r="G27727" s="2"/>
      <c r="J27727" s="2"/>
    </row>
    <row r="27728">
      <c r="D27728" s="2"/>
      <c r="G27728" s="2"/>
      <c r="J27728" s="2"/>
    </row>
    <row r="27729">
      <c r="D27729" s="2"/>
      <c r="G27729" s="2"/>
      <c r="J27729" s="2"/>
    </row>
    <row r="27730">
      <c r="D27730" s="2"/>
      <c r="G27730" s="2"/>
      <c r="J27730" s="2"/>
    </row>
    <row r="27731">
      <c r="D27731" s="2"/>
      <c r="G27731" s="2"/>
      <c r="J27731" s="2"/>
    </row>
    <row r="27732">
      <c r="D27732" s="2"/>
      <c r="G27732" s="2"/>
      <c r="J27732" s="2"/>
    </row>
    <row r="27733">
      <c r="D27733" s="2"/>
      <c r="G27733" s="2"/>
      <c r="J27733" s="2"/>
    </row>
    <row r="27734">
      <c r="D27734" s="2"/>
      <c r="G27734" s="2"/>
      <c r="J27734" s="2"/>
    </row>
    <row r="27735">
      <c r="D27735" s="2"/>
      <c r="G27735" s="2"/>
      <c r="J27735" s="2"/>
    </row>
    <row r="27736">
      <c r="D27736" s="2"/>
      <c r="G27736" s="2"/>
      <c r="J27736" s="2"/>
    </row>
    <row r="27737">
      <c r="D27737" s="2"/>
      <c r="G27737" s="2"/>
      <c r="J27737" s="2"/>
    </row>
    <row r="27738">
      <c r="D27738" s="2"/>
      <c r="G27738" s="2"/>
      <c r="J27738" s="2"/>
    </row>
    <row r="27739">
      <c r="D27739" s="2"/>
      <c r="G27739" s="2"/>
      <c r="J27739" s="2"/>
    </row>
    <row r="27740">
      <c r="D27740" s="2"/>
      <c r="G27740" s="2"/>
      <c r="J27740" s="2"/>
    </row>
    <row r="27741">
      <c r="D27741" s="2"/>
      <c r="G27741" s="2"/>
      <c r="J27741" s="2"/>
    </row>
    <row r="27742">
      <c r="D27742" s="2"/>
      <c r="G27742" s="2"/>
      <c r="J27742" s="2"/>
    </row>
    <row r="27743">
      <c r="D27743" s="2"/>
      <c r="G27743" s="2"/>
      <c r="J27743" s="2"/>
    </row>
    <row r="27744">
      <c r="D27744" s="2"/>
      <c r="G27744" s="2"/>
      <c r="J27744" s="2"/>
    </row>
    <row r="27745">
      <c r="D27745" s="2"/>
      <c r="G27745" s="2"/>
      <c r="J27745" s="2"/>
    </row>
    <row r="27746">
      <c r="D27746" s="2"/>
      <c r="G27746" s="2"/>
      <c r="J27746" s="2"/>
    </row>
    <row r="27747">
      <c r="D27747" s="2"/>
      <c r="G27747" s="2"/>
      <c r="J27747" s="2"/>
    </row>
    <row r="27748">
      <c r="D27748" s="2"/>
      <c r="G27748" s="2"/>
      <c r="J27748" s="2"/>
    </row>
    <row r="27749">
      <c r="D27749" s="2"/>
      <c r="G27749" s="2"/>
      <c r="J27749" s="2"/>
    </row>
    <row r="27750">
      <c r="D27750" s="2"/>
      <c r="G27750" s="2"/>
      <c r="J27750" s="2"/>
    </row>
    <row r="27751">
      <c r="D27751" s="2"/>
      <c r="G27751" s="2"/>
      <c r="J27751" s="2"/>
    </row>
    <row r="27752">
      <c r="D27752" s="2"/>
      <c r="G27752" s="2"/>
      <c r="J27752" s="2"/>
    </row>
    <row r="27753">
      <c r="D27753" s="2"/>
      <c r="G27753" s="2"/>
      <c r="J27753" s="2"/>
    </row>
    <row r="27754">
      <c r="D27754" s="2"/>
      <c r="G27754" s="2"/>
      <c r="J27754" s="2"/>
    </row>
    <row r="27755">
      <c r="D27755" s="2"/>
      <c r="G27755" s="2"/>
      <c r="J27755" s="2"/>
    </row>
    <row r="27756">
      <c r="D27756" s="2"/>
      <c r="G27756" s="2"/>
      <c r="J27756" s="2"/>
    </row>
    <row r="27757">
      <c r="D27757" s="2"/>
      <c r="G27757" s="2"/>
      <c r="J27757" s="2"/>
    </row>
    <row r="27758">
      <c r="D27758" s="2"/>
      <c r="G27758" s="2"/>
      <c r="J27758" s="2"/>
    </row>
    <row r="27759">
      <c r="D27759" s="2"/>
      <c r="G27759" s="2"/>
      <c r="J27759" s="2"/>
    </row>
    <row r="27760">
      <c r="D27760" s="2"/>
      <c r="G27760" s="2"/>
      <c r="J27760" s="2"/>
    </row>
    <row r="27761">
      <c r="D27761" s="2"/>
      <c r="G27761" s="2"/>
      <c r="J27761" s="2"/>
    </row>
    <row r="27762">
      <c r="D27762" s="2"/>
      <c r="G27762" s="2"/>
      <c r="J27762" s="2"/>
    </row>
    <row r="27763">
      <c r="D27763" s="2"/>
      <c r="G27763" s="2"/>
      <c r="J27763" s="2"/>
    </row>
    <row r="27764">
      <c r="D27764" s="2"/>
      <c r="G27764" s="2"/>
      <c r="J27764" s="2"/>
    </row>
    <row r="27765">
      <c r="D27765" s="2"/>
      <c r="G27765" s="2"/>
      <c r="J27765" s="2"/>
    </row>
    <row r="27766">
      <c r="D27766" s="2"/>
      <c r="G27766" s="2"/>
      <c r="J27766" s="2"/>
    </row>
    <row r="27767">
      <c r="D27767" s="2"/>
      <c r="G27767" s="2"/>
      <c r="J27767" s="2"/>
    </row>
    <row r="27768">
      <c r="D27768" s="2"/>
      <c r="G27768" s="2"/>
      <c r="J27768" s="2"/>
    </row>
    <row r="27769">
      <c r="D27769" s="2"/>
      <c r="G27769" s="2"/>
      <c r="J27769" s="2"/>
    </row>
    <row r="27770">
      <c r="D27770" s="2"/>
      <c r="G27770" s="2"/>
      <c r="J27770" s="2"/>
    </row>
    <row r="27771">
      <c r="D27771" s="2"/>
      <c r="G27771" s="2"/>
      <c r="J27771" s="2"/>
    </row>
    <row r="27772">
      <c r="D27772" s="2"/>
      <c r="G27772" s="2"/>
      <c r="J27772" s="2"/>
    </row>
    <row r="27773">
      <c r="D27773" s="2"/>
      <c r="G27773" s="2"/>
      <c r="J27773" s="2"/>
    </row>
    <row r="27774">
      <c r="D27774" s="2"/>
      <c r="G27774" s="2"/>
      <c r="J27774" s="2"/>
    </row>
    <row r="27775">
      <c r="D27775" s="2"/>
      <c r="G27775" s="2"/>
      <c r="J27775" s="2"/>
    </row>
    <row r="27776">
      <c r="D27776" s="2"/>
      <c r="G27776" s="2"/>
      <c r="J27776" s="2"/>
    </row>
    <row r="27777">
      <c r="D27777" s="2"/>
      <c r="G27777" s="2"/>
      <c r="J27777" s="2"/>
    </row>
    <row r="27778">
      <c r="D27778" s="2"/>
      <c r="G27778" s="2"/>
      <c r="J27778" s="2"/>
    </row>
    <row r="27779">
      <c r="D27779" s="2"/>
      <c r="G27779" s="2"/>
      <c r="J27779" s="2"/>
    </row>
    <row r="27780">
      <c r="D27780" s="2"/>
      <c r="G27780" s="2"/>
      <c r="J27780" s="2"/>
    </row>
    <row r="27781">
      <c r="D27781" s="2"/>
      <c r="G27781" s="2"/>
      <c r="J27781" s="2"/>
    </row>
    <row r="27782">
      <c r="D27782" s="2"/>
      <c r="G27782" s="2"/>
      <c r="J27782" s="2"/>
    </row>
    <row r="27783">
      <c r="D27783" s="2"/>
      <c r="G27783" s="2"/>
      <c r="J27783" s="2"/>
    </row>
    <row r="27784">
      <c r="D27784" s="2"/>
      <c r="G27784" s="2"/>
      <c r="J27784" s="2"/>
    </row>
    <row r="27785">
      <c r="D27785" s="2"/>
      <c r="G27785" s="2"/>
      <c r="J27785" s="2"/>
    </row>
    <row r="27786">
      <c r="D27786" s="2"/>
      <c r="G27786" s="2"/>
      <c r="J27786" s="2"/>
    </row>
    <row r="27787">
      <c r="D27787" s="2"/>
      <c r="G27787" s="2"/>
      <c r="J27787" s="2"/>
    </row>
    <row r="27788">
      <c r="D27788" s="2"/>
      <c r="G27788" s="2"/>
      <c r="J27788" s="2"/>
    </row>
    <row r="27789">
      <c r="D27789" s="2"/>
      <c r="G27789" s="2"/>
      <c r="J27789" s="2"/>
    </row>
    <row r="27790">
      <c r="D27790" s="2"/>
      <c r="G27790" s="2"/>
      <c r="J27790" s="2"/>
    </row>
    <row r="27791">
      <c r="D27791" s="2"/>
      <c r="G27791" s="2"/>
      <c r="J27791" s="2"/>
    </row>
    <row r="27792">
      <c r="D27792" s="2"/>
      <c r="G27792" s="2"/>
      <c r="J27792" s="2"/>
    </row>
    <row r="27793">
      <c r="D27793" s="2"/>
      <c r="G27793" s="2"/>
      <c r="J27793" s="2"/>
    </row>
    <row r="27794">
      <c r="D27794" s="2"/>
      <c r="G27794" s="2"/>
      <c r="J27794" s="2"/>
    </row>
    <row r="27795">
      <c r="D27795" s="2"/>
      <c r="G27795" s="2"/>
      <c r="J27795" s="2"/>
    </row>
    <row r="27796">
      <c r="D27796" s="2"/>
      <c r="G27796" s="2"/>
      <c r="J27796" s="2"/>
    </row>
    <row r="27797">
      <c r="D27797" s="2"/>
      <c r="G27797" s="2"/>
      <c r="J27797" s="2"/>
    </row>
    <row r="27798">
      <c r="D27798" s="2"/>
      <c r="G27798" s="2"/>
      <c r="J27798" s="2"/>
    </row>
    <row r="27799">
      <c r="D27799" s="2"/>
      <c r="G27799" s="2"/>
      <c r="J27799" s="2"/>
    </row>
    <row r="27800">
      <c r="D27800" s="2"/>
      <c r="G27800" s="2"/>
      <c r="J27800" s="2"/>
    </row>
    <row r="27801">
      <c r="D27801" s="2"/>
      <c r="G27801" s="2"/>
      <c r="J27801" s="2"/>
    </row>
    <row r="27802">
      <c r="D27802" s="2"/>
      <c r="G27802" s="2"/>
      <c r="J27802" s="2"/>
    </row>
    <row r="27803">
      <c r="D27803" s="2"/>
      <c r="G27803" s="2"/>
      <c r="J27803" s="2"/>
    </row>
    <row r="27804">
      <c r="D27804" s="2"/>
      <c r="G27804" s="2"/>
      <c r="J27804" s="2"/>
    </row>
    <row r="27805">
      <c r="D27805" s="2"/>
      <c r="G27805" s="2"/>
      <c r="J27805" s="2"/>
    </row>
    <row r="27806">
      <c r="D27806" s="2"/>
      <c r="G27806" s="2"/>
      <c r="J27806" s="2"/>
    </row>
    <row r="27807">
      <c r="D27807" s="2"/>
      <c r="G27807" s="2"/>
      <c r="J27807" s="2"/>
    </row>
    <row r="27808">
      <c r="D27808" s="2"/>
      <c r="G27808" s="2"/>
      <c r="J27808" s="2"/>
    </row>
    <row r="27809">
      <c r="D27809" s="2"/>
      <c r="G27809" s="2"/>
      <c r="J27809" s="2"/>
    </row>
    <row r="27810">
      <c r="D27810" s="2"/>
      <c r="G27810" s="2"/>
      <c r="J27810" s="2"/>
    </row>
    <row r="27811">
      <c r="D27811" s="2"/>
      <c r="G27811" s="2"/>
      <c r="J27811" s="2"/>
    </row>
    <row r="27812">
      <c r="D27812" s="2"/>
      <c r="G27812" s="2"/>
      <c r="J27812" s="2"/>
    </row>
    <row r="27813">
      <c r="D27813" s="2"/>
      <c r="G27813" s="2"/>
      <c r="J27813" s="2"/>
    </row>
    <row r="27814">
      <c r="D27814" s="2"/>
      <c r="G27814" s="2"/>
      <c r="J27814" s="2"/>
    </row>
    <row r="27815">
      <c r="D27815" s="2"/>
      <c r="G27815" s="2"/>
      <c r="J27815" s="2"/>
    </row>
    <row r="27816">
      <c r="D27816" s="2"/>
      <c r="G27816" s="2"/>
      <c r="J27816" s="2"/>
    </row>
    <row r="27817">
      <c r="D27817" s="2"/>
      <c r="G27817" s="2"/>
      <c r="J27817" s="2"/>
    </row>
    <row r="27818">
      <c r="D27818" s="2"/>
      <c r="G27818" s="2"/>
      <c r="J27818" s="2"/>
    </row>
    <row r="27819">
      <c r="D27819" s="2"/>
      <c r="G27819" s="2"/>
      <c r="J27819" s="2"/>
    </row>
    <row r="27820">
      <c r="D27820" s="2"/>
      <c r="G27820" s="2"/>
      <c r="J27820" s="2"/>
    </row>
    <row r="27821">
      <c r="D27821" s="2"/>
      <c r="G27821" s="2"/>
      <c r="J27821" s="2"/>
    </row>
    <row r="27822">
      <c r="D27822" s="2"/>
      <c r="G27822" s="2"/>
      <c r="J27822" s="2"/>
    </row>
    <row r="27823">
      <c r="D27823" s="2"/>
      <c r="G27823" s="2"/>
      <c r="J27823" s="2"/>
    </row>
    <row r="27824">
      <c r="D27824" s="2"/>
      <c r="G27824" s="2"/>
      <c r="J27824" s="2"/>
    </row>
    <row r="27825">
      <c r="D27825" s="2"/>
      <c r="G27825" s="2"/>
      <c r="J27825" s="2"/>
    </row>
    <row r="27826">
      <c r="D27826" s="2"/>
      <c r="G27826" s="2"/>
      <c r="J27826" s="2"/>
    </row>
    <row r="27827">
      <c r="D27827" s="2"/>
      <c r="G27827" s="2"/>
      <c r="J27827" s="2"/>
    </row>
    <row r="27828">
      <c r="D27828" s="2"/>
      <c r="G27828" s="2"/>
      <c r="J27828" s="2"/>
    </row>
    <row r="27829">
      <c r="D27829" s="2"/>
      <c r="G27829" s="2"/>
      <c r="J27829" s="2"/>
    </row>
    <row r="27830">
      <c r="D27830" s="2"/>
      <c r="G27830" s="2"/>
      <c r="J27830" s="2"/>
    </row>
    <row r="27831">
      <c r="D27831" s="2"/>
      <c r="G27831" s="2"/>
      <c r="J27831" s="2"/>
    </row>
    <row r="27832">
      <c r="D27832" s="2"/>
      <c r="G27832" s="2"/>
      <c r="J27832" s="2"/>
    </row>
    <row r="27833">
      <c r="D27833" s="2"/>
      <c r="G27833" s="2"/>
      <c r="J27833" s="2"/>
    </row>
    <row r="27834">
      <c r="D27834" s="2"/>
      <c r="G27834" s="2"/>
      <c r="J27834" s="2"/>
    </row>
    <row r="27835">
      <c r="D27835" s="2"/>
      <c r="G27835" s="2"/>
      <c r="J27835" s="2"/>
    </row>
    <row r="27836">
      <c r="D27836" s="2"/>
      <c r="G27836" s="2"/>
      <c r="J27836" s="2"/>
    </row>
    <row r="27837">
      <c r="D27837" s="2"/>
      <c r="G27837" s="2"/>
      <c r="J27837" s="2"/>
    </row>
    <row r="27838">
      <c r="D27838" s="2"/>
      <c r="G27838" s="2"/>
      <c r="J27838" s="2"/>
    </row>
    <row r="27839">
      <c r="D27839" s="2"/>
      <c r="G27839" s="2"/>
      <c r="J27839" s="2"/>
    </row>
    <row r="27840">
      <c r="D27840" s="2"/>
      <c r="G27840" s="2"/>
      <c r="J27840" s="2"/>
    </row>
    <row r="27841">
      <c r="D27841" s="2"/>
      <c r="G27841" s="2"/>
      <c r="J27841" s="2"/>
    </row>
    <row r="27842">
      <c r="D27842" s="2"/>
      <c r="G27842" s="2"/>
      <c r="J27842" s="2"/>
    </row>
    <row r="27843">
      <c r="D27843" s="2"/>
      <c r="G27843" s="2"/>
      <c r="J27843" s="2"/>
    </row>
    <row r="27844">
      <c r="D27844" s="2"/>
      <c r="G27844" s="2"/>
      <c r="J27844" s="2"/>
    </row>
    <row r="27845">
      <c r="D27845" s="2"/>
      <c r="G27845" s="2"/>
      <c r="J27845" s="2"/>
    </row>
    <row r="27846">
      <c r="D27846" s="2"/>
      <c r="G27846" s="2"/>
      <c r="J27846" s="2"/>
    </row>
    <row r="27847">
      <c r="D27847" s="2"/>
      <c r="G27847" s="2"/>
      <c r="J27847" s="2"/>
    </row>
    <row r="27848">
      <c r="D27848" s="2"/>
      <c r="G27848" s="2"/>
      <c r="J27848" s="2"/>
    </row>
    <row r="27849">
      <c r="D27849" s="2"/>
      <c r="G27849" s="2"/>
      <c r="J27849" s="2"/>
    </row>
    <row r="27850">
      <c r="D27850" s="2"/>
      <c r="G27850" s="2"/>
      <c r="J27850" s="2"/>
    </row>
    <row r="27851">
      <c r="D27851" s="2"/>
      <c r="G27851" s="2"/>
      <c r="J27851" s="2"/>
    </row>
    <row r="27852">
      <c r="D27852" s="2"/>
      <c r="G27852" s="2"/>
      <c r="J27852" s="2"/>
    </row>
    <row r="27853">
      <c r="D27853" s="2"/>
      <c r="G27853" s="2"/>
      <c r="J27853" s="2"/>
    </row>
    <row r="27854">
      <c r="D27854" s="2"/>
      <c r="G27854" s="2"/>
      <c r="J27854" s="2"/>
    </row>
    <row r="27855">
      <c r="D27855" s="2"/>
      <c r="G27855" s="2"/>
      <c r="J27855" s="2"/>
    </row>
    <row r="27856">
      <c r="D27856" s="2"/>
      <c r="G27856" s="2"/>
      <c r="J27856" s="2"/>
    </row>
    <row r="27857">
      <c r="D27857" s="2"/>
      <c r="G27857" s="2"/>
      <c r="J27857" s="2"/>
    </row>
    <row r="27858">
      <c r="D27858" s="2"/>
      <c r="G27858" s="2"/>
      <c r="J27858" s="2"/>
    </row>
    <row r="27859">
      <c r="D27859" s="2"/>
      <c r="G27859" s="2"/>
      <c r="J27859" s="2"/>
    </row>
    <row r="27860">
      <c r="D27860" s="2"/>
      <c r="G27860" s="2"/>
      <c r="J27860" s="2"/>
    </row>
    <row r="27861">
      <c r="D27861" s="2"/>
      <c r="G27861" s="2"/>
      <c r="J27861" s="2"/>
    </row>
    <row r="27862">
      <c r="D27862" s="2"/>
      <c r="G27862" s="2"/>
      <c r="J27862" s="2"/>
    </row>
    <row r="27863">
      <c r="D27863" s="2"/>
      <c r="G27863" s="2"/>
      <c r="J27863" s="2"/>
    </row>
    <row r="27864">
      <c r="D27864" s="2"/>
      <c r="G27864" s="2"/>
      <c r="J27864" s="2"/>
    </row>
    <row r="27865">
      <c r="D27865" s="2"/>
      <c r="G27865" s="2"/>
      <c r="J27865" s="2"/>
    </row>
    <row r="27866">
      <c r="D27866" s="2"/>
      <c r="G27866" s="2"/>
      <c r="J27866" s="2"/>
    </row>
    <row r="27867">
      <c r="D27867" s="2"/>
      <c r="G27867" s="2"/>
      <c r="J27867" s="2"/>
    </row>
    <row r="27868">
      <c r="D27868" s="2"/>
      <c r="G27868" s="2"/>
      <c r="J27868" s="2"/>
    </row>
    <row r="27869">
      <c r="D27869" s="2"/>
      <c r="G27869" s="2"/>
      <c r="J27869" s="2"/>
    </row>
    <row r="27870">
      <c r="D27870" s="2"/>
      <c r="G27870" s="2"/>
      <c r="J27870" s="2"/>
    </row>
    <row r="27871">
      <c r="D27871" s="2"/>
      <c r="G27871" s="2"/>
      <c r="J27871" s="2"/>
    </row>
    <row r="27872">
      <c r="D27872" s="2"/>
      <c r="G27872" s="2"/>
      <c r="J27872" s="2"/>
    </row>
    <row r="27873">
      <c r="D27873" s="2"/>
      <c r="G27873" s="2"/>
      <c r="J27873" s="2"/>
    </row>
    <row r="27874">
      <c r="D27874" s="2"/>
      <c r="G27874" s="2"/>
      <c r="J27874" s="2"/>
    </row>
    <row r="27875">
      <c r="D27875" s="2"/>
      <c r="G27875" s="2"/>
      <c r="J27875" s="2"/>
    </row>
    <row r="27876">
      <c r="D27876" s="2"/>
      <c r="G27876" s="2"/>
      <c r="J27876" s="2"/>
    </row>
    <row r="27877">
      <c r="D27877" s="2"/>
      <c r="G27877" s="2"/>
      <c r="J27877" s="2"/>
    </row>
    <row r="27878">
      <c r="D27878" s="2"/>
      <c r="G27878" s="2"/>
      <c r="J27878" s="2"/>
    </row>
    <row r="27879">
      <c r="D27879" s="2"/>
      <c r="G27879" s="2"/>
      <c r="J27879" s="2"/>
    </row>
    <row r="27880">
      <c r="D27880" s="2"/>
      <c r="G27880" s="2"/>
      <c r="J27880" s="2"/>
    </row>
    <row r="27881">
      <c r="D27881" s="2"/>
      <c r="G27881" s="2"/>
      <c r="J27881" s="2"/>
    </row>
    <row r="27882">
      <c r="D27882" s="2"/>
      <c r="G27882" s="2"/>
      <c r="J27882" s="2"/>
    </row>
    <row r="27883">
      <c r="D27883" s="2"/>
      <c r="G27883" s="2"/>
      <c r="J27883" s="2"/>
    </row>
    <row r="27884">
      <c r="D27884" s="2"/>
      <c r="G27884" s="2"/>
      <c r="J27884" s="2"/>
    </row>
    <row r="27885">
      <c r="D27885" s="2"/>
      <c r="G27885" s="2"/>
      <c r="J27885" s="2"/>
    </row>
    <row r="27886">
      <c r="D27886" s="2"/>
      <c r="G27886" s="2"/>
      <c r="J27886" s="2"/>
    </row>
    <row r="27887">
      <c r="D27887" s="2"/>
      <c r="G27887" s="2"/>
      <c r="J27887" s="2"/>
    </row>
    <row r="27888">
      <c r="D27888" s="2"/>
      <c r="G27888" s="2"/>
      <c r="J27888" s="2"/>
    </row>
    <row r="27889">
      <c r="D27889" s="2"/>
      <c r="G27889" s="2"/>
      <c r="J27889" s="2"/>
    </row>
    <row r="27890">
      <c r="D27890" s="2"/>
      <c r="G27890" s="2"/>
      <c r="J27890" s="2"/>
    </row>
    <row r="27891">
      <c r="D27891" s="2"/>
      <c r="G27891" s="2"/>
      <c r="J27891" s="2"/>
    </row>
    <row r="27892">
      <c r="D27892" s="2"/>
      <c r="G27892" s="2"/>
      <c r="J27892" s="2"/>
    </row>
    <row r="27893">
      <c r="D27893" s="2"/>
      <c r="G27893" s="2"/>
      <c r="J27893" s="2"/>
    </row>
    <row r="27894">
      <c r="D27894" s="2"/>
      <c r="G27894" s="2"/>
      <c r="J27894" s="2"/>
    </row>
    <row r="27895">
      <c r="D27895" s="2"/>
      <c r="G27895" s="2"/>
      <c r="J27895" s="2"/>
    </row>
    <row r="27896">
      <c r="D27896" s="2"/>
      <c r="G27896" s="2"/>
      <c r="J27896" s="2"/>
    </row>
    <row r="27897">
      <c r="D27897" s="2"/>
      <c r="G27897" s="2"/>
      <c r="J27897" s="2"/>
    </row>
    <row r="27898">
      <c r="D27898" s="2"/>
      <c r="G27898" s="2"/>
      <c r="J27898" s="2"/>
    </row>
    <row r="27899">
      <c r="D27899" s="2"/>
      <c r="G27899" s="2"/>
      <c r="J27899" s="2"/>
    </row>
    <row r="27900">
      <c r="D27900" s="2"/>
      <c r="G27900" s="2"/>
      <c r="J27900" s="2"/>
    </row>
    <row r="27901">
      <c r="D27901" s="2"/>
      <c r="G27901" s="2"/>
      <c r="J27901" s="2"/>
    </row>
    <row r="27902">
      <c r="D27902" s="2"/>
      <c r="G27902" s="2"/>
      <c r="J27902" s="2"/>
    </row>
    <row r="27903">
      <c r="D27903" s="2"/>
      <c r="G27903" s="2"/>
      <c r="J27903" s="2"/>
    </row>
    <row r="27904">
      <c r="D27904" s="2"/>
      <c r="G27904" s="2"/>
      <c r="J27904" s="2"/>
    </row>
    <row r="27905">
      <c r="D27905" s="2"/>
      <c r="G27905" s="2"/>
      <c r="J27905" s="2"/>
    </row>
    <row r="27906">
      <c r="D27906" s="2"/>
      <c r="G27906" s="2"/>
      <c r="J27906" s="2"/>
    </row>
    <row r="27907">
      <c r="D27907" s="2"/>
      <c r="G27907" s="2"/>
      <c r="J27907" s="2"/>
    </row>
    <row r="27908">
      <c r="D27908" s="2"/>
      <c r="G27908" s="2"/>
      <c r="J27908" s="2"/>
    </row>
    <row r="27909">
      <c r="D27909" s="2"/>
      <c r="G27909" s="2"/>
      <c r="J27909" s="2"/>
    </row>
    <row r="27910">
      <c r="D27910" s="2"/>
      <c r="G27910" s="2"/>
      <c r="J27910" s="2"/>
    </row>
    <row r="27911">
      <c r="D27911" s="2"/>
      <c r="G27911" s="2"/>
      <c r="J27911" s="2"/>
    </row>
    <row r="27912">
      <c r="D27912" s="2"/>
      <c r="G27912" s="2"/>
      <c r="J27912" s="2"/>
    </row>
    <row r="27913">
      <c r="D27913" s="2"/>
      <c r="G27913" s="2"/>
      <c r="J27913" s="2"/>
    </row>
    <row r="27914">
      <c r="D27914" s="2"/>
      <c r="G27914" s="2"/>
      <c r="J27914" s="2"/>
    </row>
    <row r="27915">
      <c r="D27915" s="2"/>
      <c r="G27915" s="2"/>
      <c r="J27915" s="2"/>
    </row>
    <row r="27916">
      <c r="D27916" s="2"/>
      <c r="G27916" s="2"/>
      <c r="J27916" s="2"/>
    </row>
    <row r="27917">
      <c r="D27917" s="2"/>
      <c r="G27917" s="2"/>
      <c r="J27917" s="2"/>
    </row>
    <row r="27918">
      <c r="D27918" s="2"/>
      <c r="G27918" s="2"/>
      <c r="J27918" s="2"/>
    </row>
    <row r="27919">
      <c r="D27919" s="2"/>
      <c r="G27919" s="2"/>
      <c r="J27919" s="2"/>
    </row>
    <row r="27920">
      <c r="D27920" s="2"/>
      <c r="G27920" s="2"/>
      <c r="J27920" s="2"/>
    </row>
    <row r="27921">
      <c r="D27921" s="2"/>
      <c r="G27921" s="2"/>
      <c r="J27921" s="2"/>
    </row>
    <row r="27922">
      <c r="D27922" s="2"/>
      <c r="G27922" s="2"/>
      <c r="J27922" s="2"/>
    </row>
    <row r="27923">
      <c r="D27923" s="2"/>
      <c r="G27923" s="2"/>
      <c r="J27923" s="2"/>
    </row>
    <row r="27924">
      <c r="D27924" s="2"/>
      <c r="G27924" s="2"/>
      <c r="J27924" s="2"/>
    </row>
    <row r="27925">
      <c r="D27925" s="2"/>
      <c r="G27925" s="2"/>
      <c r="J27925" s="2"/>
    </row>
    <row r="27926">
      <c r="D27926" s="2"/>
      <c r="G27926" s="2"/>
      <c r="J27926" s="2"/>
    </row>
    <row r="27927">
      <c r="D27927" s="2"/>
      <c r="G27927" s="2"/>
      <c r="J27927" s="2"/>
    </row>
    <row r="27928">
      <c r="D27928" s="2"/>
      <c r="G27928" s="2"/>
      <c r="J27928" s="2"/>
    </row>
    <row r="27929">
      <c r="D27929" s="2"/>
      <c r="G27929" s="2"/>
      <c r="J27929" s="2"/>
    </row>
    <row r="27930">
      <c r="D27930" s="2"/>
      <c r="G27930" s="2"/>
      <c r="J27930" s="2"/>
    </row>
    <row r="27931">
      <c r="D27931" s="2"/>
      <c r="G27931" s="2"/>
      <c r="J27931" s="2"/>
    </row>
    <row r="27932">
      <c r="D27932" s="2"/>
      <c r="G27932" s="2"/>
      <c r="J27932" s="2"/>
    </row>
    <row r="27933">
      <c r="D27933" s="2"/>
      <c r="G27933" s="2"/>
      <c r="J27933" s="2"/>
    </row>
    <row r="27934">
      <c r="D27934" s="2"/>
      <c r="G27934" s="2"/>
      <c r="J27934" s="2"/>
    </row>
    <row r="27935">
      <c r="D27935" s="2"/>
      <c r="G27935" s="2"/>
      <c r="J27935" s="2"/>
    </row>
    <row r="27936">
      <c r="D27936" s="2"/>
      <c r="G27936" s="2"/>
      <c r="J27936" s="2"/>
    </row>
    <row r="27937">
      <c r="D27937" s="2"/>
      <c r="G27937" s="2"/>
      <c r="J27937" s="2"/>
    </row>
    <row r="27938">
      <c r="D27938" s="2"/>
      <c r="G27938" s="2"/>
      <c r="J27938" s="2"/>
    </row>
    <row r="27939">
      <c r="D27939" s="2"/>
      <c r="G27939" s="2"/>
      <c r="J27939" s="2"/>
    </row>
    <row r="27940">
      <c r="D27940" s="2"/>
      <c r="G27940" s="2"/>
      <c r="J27940" s="2"/>
    </row>
    <row r="27941">
      <c r="D27941" s="2"/>
      <c r="G27941" s="2"/>
      <c r="J27941" s="2"/>
    </row>
    <row r="27942">
      <c r="D27942" s="2"/>
      <c r="G27942" s="2"/>
      <c r="J27942" s="2"/>
    </row>
    <row r="27943">
      <c r="D27943" s="2"/>
      <c r="G27943" s="2"/>
      <c r="J27943" s="2"/>
    </row>
    <row r="27944">
      <c r="D27944" s="2"/>
      <c r="G27944" s="2"/>
      <c r="J27944" s="2"/>
    </row>
    <row r="27945">
      <c r="D27945" s="2"/>
      <c r="G27945" s="2"/>
      <c r="J27945" s="2"/>
    </row>
    <row r="27946">
      <c r="D27946" s="2"/>
      <c r="G27946" s="2"/>
      <c r="J27946" s="2"/>
    </row>
    <row r="27947">
      <c r="D27947" s="2"/>
      <c r="G27947" s="2"/>
      <c r="J27947" s="2"/>
    </row>
    <row r="27948">
      <c r="D27948" s="2"/>
      <c r="G27948" s="2"/>
      <c r="J27948" s="2"/>
    </row>
    <row r="27949">
      <c r="D27949" s="2"/>
      <c r="G27949" s="2"/>
      <c r="J27949" s="2"/>
    </row>
    <row r="27950">
      <c r="D27950" s="2"/>
      <c r="G27950" s="2"/>
      <c r="J27950" s="2"/>
    </row>
    <row r="27951">
      <c r="D27951" s="2"/>
      <c r="G27951" s="2"/>
      <c r="J27951" s="2"/>
    </row>
    <row r="27952">
      <c r="D27952" s="2"/>
      <c r="G27952" s="2"/>
      <c r="J27952" s="2"/>
    </row>
    <row r="27953">
      <c r="D27953" s="2"/>
      <c r="G27953" s="2"/>
      <c r="J27953" s="2"/>
    </row>
    <row r="27954">
      <c r="D27954" s="2"/>
      <c r="G27954" s="2"/>
      <c r="J27954" s="2"/>
    </row>
    <row r="27955">
      <c r="D27955" s="2"/>
      <c r="G27955" s="2"/>
      <c r="J27955" s="2"/>
    </row>
    <row r="27956">
      <c r="D27956" s="2"/>
      <c r="G27956" s="2"/>
      <c r="J27956" s="2"/>
    </row>
    <row r="27957">
      <c r="D27957" s="2"/>
      <c r="G27957" s="2"/>
      <c r="J27957" s="2"/>
    </row>
    <row r="27958">
      <c r="D27958" s="2"/>
      <c r="G27958" s="2"/>
      <c r="J27958" s="2"/>
    </row>
    <row r="27959">
      <c r="D27959" s="2"/>
      <c r="G27959" s="2"/>
      <c r="J27959" s="2"/>
    </row>
    <row r="27960">
      <c r="D27960" s="2"/>
      <c r="G27960" s="2"/>
      <c r="J27960" s="2"/>
    </row>
    <row r="27961">
      <c r="D27961" s="2"/>
      <c r="G27961" s="2"/>
      <c r="J27961" s="2"/>
    </row>
    <row r="27962">
      <c r="D27962" s="2"/>
      <c r="G27962" s="2"/>
      <c r="J27962" s="2"/>
    </row>
    <row r="27963">
      <c r="D27963" s="2"/>
      <c r="G27963" s="2"/>
      <c r="J27963" s="2"/>
    </row>
    <row r="27964">
      <c r="D27964" s="2"/>
      <c r="G27964" s="2"/>
      <c r="J27964" s="2"/>
    </row>
    <row r="27965">
      <c r="D27965" s="2"/>
      <c r="G27965" s="2"/>
      <c r="J27965" s="2"/>
    </row>
    <row r="27966">
      <c r="D27966" s="2"/>
      <c r="G27966" s="2"/>
      <c r="J27966" s="2"/>
    </row>
    <row r="27967">
      <c r="D27967" s="2"/>
      <c r="G27967" s="2"/>
      <c r="J27967" s="2"/>
    </row>
    <row r="27968">
      <c r="D27968" s="2"/>
      <c r="G27968" s="2"/>
      <c r="J27968" s="2"/>
    </row>
    <row r="27969">
      <c r="D27969" s="2"/>
      <c r="G27969" s="2"/>
      <c r="J27969" s="2"/>
    </row>
    <row r="27970">
      <c r="D27970" s="2"/>
      <c r="G27970" s="2"/>
      <c r="J27970" s="2"/>
    </row>
    <row r="27971">
      <c r="D27971" s="2"/>
      <c r="G27971" s="2"/>
      <c r="J27971" s="2"/>
    </row>
    <row r="27972">
      <c r="D27972" s="2"/>
      <c r="G27972" s="2"/>
      <c r="J27972" s="2"/>
    </row>
    <row r="27973">
      <c r="D27973" s="2"/>
      <c r="G27973" s="2"/>
      <c r="J27973" s="2"/>
    </row>
    <row r="27974">
      <c r="D27974" s="2"/>
      <c r="G27974" s="2"/>
      <c r="J27974" s="2"/>
    </row>
    <row r="27975">
      <c r="D27975" s="2"/>
      <c r="G27975" s="2"/>
      <c r="J27975" s="2"/>
    </row>
    <row r="27976">
      <c r="D27976" s="2"/>
      <c r="G27976" s="2"/>
      <c r="J27976" s="2"/>
    </row>
    <row r="27977">
      <c r="D27977" s="2"/>
      <c r="G27977" s="2"/>
      <c r="J27977" s="2"/>
    </row>
    <row r="27978">
      <c r="D27978" s="2"/>
      <c r="G27978" s="2"/>
      <c r="J27978" s="2"/>
    </row>
    <row r="27979">
      <c r="D27979" s="2"/>
      <c r="G27979" s="2"/>
      <c r="J27979" s="2"/>
    </row>
    <row r="27980">
      <c r="D27980" s="2"/>
      <c r="G27980" s="2"/>
      <c r="J27980" s="2"/>
    </row>
    <row r="27981">
      <c r="D27981" s="2"/>
      <c r="G27981" s="2"/>
      <c r="J27981" s="2"/>
    </row>
    <row r="27982">
      <c r="D27982" s="2"/>
      <c r="G27982" s="2"/>
      <c r="J27982" s="2"/>
    </row>
    <row r="27983">
      <c r="D27983" s="2"/>
      <c r="G27983" s="2"/>
      <c r="J27983" s="2"/>
    </row>
    <row r="27984">
      <c r="D27984" s="2"/>
      <c r="G27984" s="2"/>
      <c r="J27984" s="2"/>
    </row>
    <row r="27985">
      <c r="D27985" s="2"/>
      <c r="G27985" s="2"/>
      <c r="J27985" s="2"/>
    </row>
    <row r="27986">
      <c r="D27986" s="2"/>
      <c r="G27986" s="2"/>
      <c r="J27986" s="2"/>
    </row>
    <row r="27987">
      <c r="D27987" s="2"/>
      <c r="G27987" s="2"/>
      <c r="J27987" s="2"/>
    </row>
    <row r="27988">
      <c r="D27988" s="2"/>
      <c r="G27988" s="2"/>
      <c r="J27988" s="2"/>
    </row>
    <row r="27989">
      <c r="D27989" s="2"/>
      <c r="G27989" s="2"/>
      <c r="J27989" s="2"/>
    </row>
    <row r="27990">
      <c r="D27990" s="2"/>
      <c r="G27990" s="2"/>
      <c r="J27990" s="2"/>
    </row>
    <row r="27991">
      <c r="D27991" s="2"/>
      <c r="G27991" s="2"/>
      <c r="J27991" s="2"/>
    </row>
    <row r="27992">
      <c r="D27992" s="2"/>
      <c r="G27992" s="2"/>
      <c r="J27992" s="2"/>
    </row>
    <row r="27993">
      <c r="D27993" s="2"/>
      <c r="G27993" s="2"/>
      <c r="J27993" s="2"/>
    </row>
    <row r="27994">
      <c r="D27994" s="2"/>
      <c r="G27994" s="2"/>
      <c r="J27994" s="2"/>
    </row>
    <row r="27995">
      <c r="D27995" s="2"/>
      <c r="G27995" s="2"/>
      <c r="J27995" s="2"/>
    </row>
    <row r="27996">
      <c r="D27996" s="2"/>
      <c r="G27996" s="2"/>
      <c r="J27996" s="2"/>
    </row>
    <row r="27997">
      <c r="D27997" s="2"/>
      <c r="G27997" s="2"/>
      <c r="J27997" s="2"/>
    </row>
    <row r="27998">
      <c r="D27998" s="2"/>
      <c r="G27998" s="2"/>
      <c r="J27998" s="2"/>
    </row>
    <row r="27999">
      <c r="D27999" s="2"/>
      <c r="G27999" s="2"/>
      <c r="J27999" s="2"/>
    </row>
    <row r="28000">
      <c r="D28000" s="2"/>
      <c r="G28000" s="2"/>
      <c r="J28000" s="2"/>
    </row>
    <row r="28001">
      <c r="D28001" s="2"/>
      <c r="G28001" s="2"/>
      <c r="J28001" s="2"/>
    </row>
    <row r="28002">
      <c r="D28002" s="2"/>
      <c r="G28002" s="2"/>
      <c r="J28002" s="2"/>
    </row>
    <row r="28003">
      <c r="D28003" s="2"/>
      <c r="G28003" s="2"/>
      <c r="J28003" s="2"/>
    </row>
    <row r="28004">
      <c r="D28004" s="2"/>
      <c r="G28004" s="2"/>
      <c r="J28004" s="2"/>
    </row>
    <row r="28005">
      <c r="D28005" s="2"/>
      <c r="G28005" s="2"/>
      <c r="J28005" s="2"/>
    </row>
    <row r="28006">
      <c r="D28006" s="2"/>
      <c r="G28006" s="2"/>
      <c r="J28006" s="2"/>
    </row>
    <row r="28007">
      <c r="D28007" s="2"/>
      <c r="G28007" s="2"/>
      <c r="J28007" s="2"/>
    </row>
    <row r="28008">
      <c r="D28008" s="2"/>
      <c r="G28008" s="2"/>
      <c r="J28008" s="2"/>
    </row>
    <row r="28009">
      <c r="D28009" s="2"/>
      <c r="G28009" s="2"/>
      <c r="J28009" s="2"/>
    </row>
    <row r="28010">
      <c r="D28010" s="2"/>
      <c r="G28010" s="2"/>
      <c r="J28010" s="2"/>
    </row>
    <row r="28011">
      <c r="D28011" s="2"/>
      <c r="G28011" s="2"/>
      <c r="J28011" s="2"/>
    </row>
    <row r="28012">
      <c r="D28012" s="2"/>
      <c r="G28012" s="2"/>
      <c r="J28012" s="2"/>
    </row>
    <row r="28013">
      <c r="D28013" s="2"/>
      <c r="G28013" s="2"/>
      <c r="J28013" s="2"/>
    </row>
    <row r="28014">
      <c r="D28014" s="2"/>
      <c r="G28014" s="2"/>
      <c r="J28014" s="2"/>
    </row>
    <row r="28015">
      <c r="D28015" s="2"/>
      <c r="G28015" s="2"/>
      <c r="J28015" s="2"/>
    </row>
    <row r="28016">
      <c r="D28016" s="2"/>
      <c r="G28016" s="2"/>
      <c r="J28016" s="2"/>
    </row>
    <row r="28017">
      <c r="D28017" s="2"/>
      <c r="G28017" s="2"/>
      <c r="J28017" s="2"/>
    </row>
    <row r="28018">
      <c r="D28018" s="2"/>
      <c r="G28018" s="2"/>
      <c r="J28018" s="2"/>
    </row>
    <row r="28019">
      <c r="D28019" s="2"/>
      <c r="G28019" s="2"/>
      <c r="J28019" s="2"/>
    </row>
    <row r="28020">
      <c r="D28020" s="2"/>
      <c r="G28020" s="2"/>
      <c r="J28020" s="2"/>
    </row>
    <row r="28021">
      <c r="D28021" s="2"/>
      <c r="G28021" s="2"/>
      <c r="J28021" s="2"/>
    </row>
    <row r="28022">
      <c r="D28022" s="2"/>
      <c r="G28022" s="2"/>
      <c r="J28022" s="2"/>
    </row>
    <row r="28023">
      <c r="D28023" s="2"/>
      <c r="G28023" s="2"/>
      <c r="J28023" s="2"/>
    </row>
    <row r="28024">
      <c r="D28024" s="2"/>
      <c r="G28024" s="2"/>
      <c r="J28024" s="2"/>
    </row>
    <row r="28025">
      <c r="D28025" s="2"/>
      <c r="G28025" s="2"/>
      <c r="J28025" s="2"/>
    </row>
    <row r="28026">
      <c r="D28026" s="2"/>
      <c r="G28026" s="2"/>
      <c r="J28026" s="2"/>
    </row>
    <row r="28027">
      <c r="D28027" s="2"/>
      <c r="G28027" s="2"/>
      <c r="J28027" s="2"/>
    </row>
    <row r="28028">
      <c r="D28028" s="2"/>
      <c r="G28028" s="2"/>
      <c r="J28028" s="2"/>
    </row>
    <row r="28029">
      <c r="D28029" s="2"/>
      <c r="G28029" s="2"/>
      <c r="J28029" s="2"/>
    </row>
    <row r="28030">
      <c r="D28030" s="2"/>
      <c r="G28030" s="2"/>
      <c r="J28030" s="2"/>
    </row>
    <row r="28031">
      <c r="D28031" s="2"/>
      <c r="G28031" s="2"/>
      <c r="J28031" s="2"/>
    </row>
    <row r="28032">
      <c r="D28032" s="2"/>
      <c r="G28032" s="2"/>
      <c r="J28032" s="2"/>
    </row>
    <row r="28033">
      <c r="D28033" s="2"/>
      <c r="G28033" s="2"/>
      <c r="J28033" s="2"/>
    </row>
    <row r="28034">
      <c r="D28034" s="2"/>
      <c r="G28034" s="2"/>
      <c r="J28034" s="2"/>
    </row>
    <row r="28035">
      <c r="D28035" s="2"/>
      <c r="G28035" s="2"/>
      <c r="J28035" s="2"/>
    </row>
    <row r="28036">
      <c r="D28036" s="2"/>
      <c r="G28036" s="2"/>
      <c r="J28036" s="2"/>
    </row>
    <row r="28037">
      <c r="D28037" s="2"/>
      <c r="G28037" s="2"/>
      <c r="J28037" s="2"/>
    </row>
    <row r="28038">
      <c r="D28038" s="2"/>
      <c r="G28038" s="2"/>
      <c r="J28038" s="2"/>
    </row>
    <row r="28039">
      <c r="D28039" s="2"/>
      <c r="G28039" s="2"/>
      <c r="J28039" s="2"/>
    </row>
    <row r="28040">
      <c r="D28040" s="2"/>
      <c r="G28040" s="2"/>
      <c r="J28040" s="2"/>
    </row>
    <row r="28041">
      <c r="D28041" s="2"/>
      <c r="G28041" s="2"/>
      <c r="J28041" s="2"/>
    </row>
    <row r="28042">
      <c r="D28042" s="2"/>
      <c r="G28042" s="2"/>
      <c r="J28042" s="2"/>
    </row>
    <row r="28043">
      <c r="D28043" s="2"/>
      <c r="G28043" s="2"/>
      <c r="J28043" s="2"/>
    </row>
    <row r="28044">
      <c r="D28044" s="2"/>
      <c r="G28044" s="2"/>
      <c r="J28044" s="2"/>
    </row>
    <row r="28045">
      <c r="D28045" s="2"/>
      <c r="G28045" s="2"/>
      <c r="J28045" s="2"/>
    </row>
    <row r="28046">
      <c r="D28046" s="2"/>
      <c r="G28046" s="2"/>
      <c r="J28046" s="2"/>
    </row>
    <row r="28047">
      <c r="D28047" s="2"/>
      <c r="G28047" s="2"/>
      <c r="J28047" s="2"/>
    </row>
    <row r="28048">
      <c r="D28048" s="2"/>
      <c r="G28048" s="2"/>
      <c r="J28048" s="2"/>
    </row>
    <row r="28049">
      <c r="D28049" s="2"/>
      <c r="G28049" s="2"/>
      <c r="J28049" s="2"/>
    </row>
    <row r="28050">
      <c r="D28050" s="2"/>
      <c r="G28050" s="2"/>
      <c r="J28050" s="2"/>
    </row>
    <row r="28051">
      <c r="D28051" s="2"/>
      <c r="G28051" s="2"/>
      <c r="J28051" s="2"/>
    </row>
    <row r="28052">
      <c r="D28052" s="2"/>
      <c r="G28052" s="2"/>
      <c r="J28052" s="2"/>
    </row>
    <row r="28053">
      <c r="D28053" s="2"/>
      <c r="G28053" s="2"/>
      <c r="J28053" s="2"/>
    </row>
    <row r="28054">
      <c r="D28054" s="2"/>
      <c r="G28054" s="2"/>
      <c r="J28054" s="2"/>
    </row>
    <row r="28055">
      <c r="D28055" s="2"/>
      <c r="G28055" s="2"/>
      <c r="J28055" s="2"/>
    </row>
    <row r="28056">
      <c r="D28056" s="2"/>
      <c r="G28056" s="2"/>
      <c r="J28056" s="2"/>
    </row>
    <row r="28057">
      <c r="D28057" s="2"/>
      <c r="G28057" s="2"/>
      <c r="J28057" s="2"/>
    </row>
    <row r="28058">
      <c r="D28058" s="2"/>
      <c r="G28058" s="2"/>
      <c r="J28058" s="2"/>
    </row>
    <row r="28059">
      <c r="D28059" s="2"/>
      <c r="G28059" s="2"/>
      <c r="J28059" s="2"/>
    </row>
    <row r="28060">
      <c r="D28060" s="2"/>
      <c r="G28060" s="2"/>
      <c r="J28060" s="2"/>
    </row>
    <row r="28061">
      <c r="D28061" s="2"/>
      <c r="G28061" s="2"/>
      <c r="J28061" s="2"/>
    </row>
    <row r="28062">
      <c r="D28062" s="2"/>
      <c r="G28062" s="2"/>
      <c r="J28062" s="2"/>
    </row>
    <row r="28063">
      <c r="D28063" s="2"/>
      <c r="G28063" s="2"/>
      <c r="J28063" s="2"/>
    </row>
    <row r="28064">
      <c r="D28064" s="2"/>
      <c r="G28064" s="2"/>
      <c r="J28064" s="2"/>
    </row>
    <row r="28065">
      <c r="D28065" s="2"/>
      <c r="G28065" s="2"/>
      <c r="J28065" s="2"/>
    </row>
    <row r="28066">
      <c r="D28066" s="2"/>
      <c r="G28066" s="2"/>
      <c r="J28066" s="2"/>
    </row>
    <row r="28067">
      <c r="D28067" s="2"/>
      <c r="G28067" s="2"/>
      <c r="J28067" s="2"/>
    </row>
    <row r="28068">
      <c r="D28068" s="2"/>
      <c r="G28068" s="2"/>
      <c r="J28068" s="2"/>
    </row>
    <row r="28069">
      <c r="D28069" s="2"/>
      <c r="G28069" s="2"/>
      <c r="J28069" s="2"/>
    </row>
    <row r="28070">
      <c r="D28070" s="2"/>
      <c r="G28070" s="2"/>
      <c r="J28070" s="2"/>
    </row>
    <row r="28071">
      <c r="D28071" s="2"/>
      <c r="G28071" s="2"/>
      <c r="J28071" s="2"/>
    </row>
    <row r="28072">
      <c r="D28072" s="2"/>
      <c r="G28072" s="2"/>
      <c r="J28072" s="2"/>
    </row>
    <row r="28073">
      <c r="D28073" s="2"/>
      <c r="G28073" s="2"/>
      <c r="J28073" s="2"/>
    </row>
    <row r="28074">
      <c r="D28074" s="2"/>
      <c r="G28074" s="2"/>
      <c r="J28074" s="2"/>
    </row>
    <row r="28075">
      <c r="D28075" s="2"/>
      <c r="G28075" s="2"/>
      <c r="J28075" s="2"/>
    </row>
    <row r="28076">
      <c r="D28076" s="2"/>
      <c r="G28076" s="2"/>
      <c r="J28076" s="2"/>
    </row>
    <row r="28077">
      <c r="D28077" s="2"/>
      <c r="G28077" s="2"/>
      <c r="J28077" s="2"/>
    </row>
    <row r="28078">
      <c r="D28078" s="2"/>
      <c r="G28078" s="2"/>
      <c r="J28078" s="2"/>
    </row>
    <row r="28079">
      <c r="D28079" s="2"/>
      <c r="G28079" s="2"/>
      <c r="J28079" s="2"/>
    </row>
    <row r="28080">
      <c r="D28080" s="2"/>
      <c r="G28080" s="2"/>
      <c r="J28080" s="2"/>
    </row>
    <row r="28081">
      <c r="D28081" s="2"/>
      <c r="G28081" s="2"/>
      <c r="J28081" s="2"/>
    </row>
    <row r="28082">
      <c r="D28082" s="2"/>
      <c r="G28082" s="2"/>
      <c r="J28082" s="2"/>
    </row>
    <row r="28083">
      <c r="D28083" s="2"/>
      <c r="G28083" s="2"/>
      <c r="J28083" s="2"/>
    </row>
    <row r="28084">
      <c r="D28084" s="2"/>
      <c r="G28084" s="2"/>
      <c r="J28084" s="2"/>
    </row>
    <row r="28085">
      <c r="D28085" s="2"/>
      <c r="G28085" s="2"/>
      <c r="J28085" s="2"/>
    </row>
    <row r="28086">
      <c r="D28086" s="2"/>
      <c r="G28086" s="2"/>
      <c r="J28086" s="2"/>
    </row>
    <row r="28087">
      <c r="D28087" s="2"/>
      <c r="G28087" s="2"/>
      <c r="J28087" s="2"/>
    </row>
    <row r="28088">
      <c r="D28088" s="2"/>
      <c r="G28088" s="2"/>
      <c r="J28088" s="2"/>
    </row>
    <row r="28089">
      <c r="D28089" s="2"/>
      <c r="G28089" s="2"/>
      <c r="J28089" s="2"/>
    </row>
    <row r="28090">
      <c r="D28090" s="2"/>
      <c r="G28090" s="2"/>
      <c r="J28090" s="2"/>
    </row>
    <row r="28091">
      <c r="D28091" s="2"/>
      <c r="G28091" s="2"/>
      <c r="J28091" s="2"/>
    </row>
    <row r="28092">
      <c r="D28092" s="2"/>
      <c r="G28092" s="2"/>
      <c r="J28092" s="2"/>
    </row>
    <row r="28093">
      <c r="D28093" s="2"/>
      <c r="G28093" s="2"/>
      <c r="J28093" s="2"/>
    </row>
    <row r="28094">
      <c r="D28094" s="2"/>
      <c r="G28094" s="2"/>
      <c r="J28094" s="2"/>
    </row>
    <row r="28095">
      <c r="D28095" s="2"/>
      <c r="G28095" s="2"/>
      <c r="J28095" s="2"/>
    </row>
    <row r="28096">
      <c r="D28096" s="2"/>
      <c r="G28096" s="2"/>
      <c r="J28096" s="2"/>
    </row>
    <row r="28097">
      <c r="D28097" s="2"/>
      <c r="G28097" s="2"/>
      <c r="J28097" s="2"/>
    </row>
    <row r="28098">
      <c r="D28098" s="2"/>
      <c r="G28098" s="2"/>
      <c r="J28098" s="2"/>
    </row>
    <row r="28099">
      <c r="D28099" s="2"/>
      <c r="G28099" s="2"/>
      <c r="J28099" s="2"/>
    </row>
    <row r="28100">
      <c r="D28100" s="2"/>
      <c r="G28100" s="2"/>
      <c r="J28100" s="2"/>
    </row>
    <row r="28101">
      <c r="D28101" s="2"/>
      <c r="G28101" s="2"/>
      <c r="J28101" s="2"/>
    </row>
    <row r="28102">
      <c r="D28102" s="2"/>
      <c r="G28102" s="2"/>
      <c r="J28102" s="2"/>
    </row>
    <row r="28103">
      <c r="D28103" s="2"/>
      <c r="G28103" s="2"/>
      <c r="J28103" s="2"/>
    </row>
    <row r="28104">
      <c r="D28104" s="2"/>
      <c r="G28104" s="2"/>
      <c r="J28104" s="2"/>
    </row>
    <row r="28105">
      <c r="D28105" s="2"/>
      <c r="G28105" s="2"/>
      <c r="J28105" s="2"/>
    </row>
    <row r="28106">
      <c r="D28106" s="2"/>
      <c r="G28106" s="2"/>
      <c r="J28106" s="2"/>
    </row>
    <row r="28107">
      <c r="D28107" s="2"/>
      <c r="G28107" s="2"/>
      <c r="J28107" s="2"/>
    </row>
    <row r="28108">
      <c r="D28108" s="2"/>
      <c r="G28108" s="2"/>
      <c r="J28108" s="2"/>
    </row>
    <row r="28109">
      <c r="D28109" s="2"/>
      <c r="G28109" s="2"/>
      <c r="J28109" s="2"/>
    </row>
    <row r="28110">
      <c r="D28110" s="2"/>
      <c r="G28110" s="2"/>
      <c r="J28110" s="2"/>
    </row>
    <row r="28111">
      <c r="D28111" s="2"/>
      <c r="G28111" s="2"/>
      <c r="J28111" s="2"/>
    </row>
    <row r="28112">
      <c r="D28112" s="2"/>
      <c r="G28112" s="2"/>
      <c r="J28112" s="2"/>
    </row>
    <row r="28113">
      <c r="D28113" s="2"/>
      <c r="G28113" s="2"/>
      <c r="J28113" s="2"/>
    </row>
    <row r="28114">
      <c r="D28114" s="2"/>
      <c r="G28114" s="2"/>
      <c r="J28114" s="2"/>
    </row>
    <row r="28115">
      <c r="D28115" s="2"/>
      <c r="G28115" s="2"/>
      <c r="J28115" s="2"/>
    </row>
    <row r="28116">
      <c r="D28116" s="2"/>
      <c r="G28116" s="2"/>
      <c r="J28116" s="2"/>
    </row>
    <row r="28117">
      <c r="D28117" s="2"/>
      <c r="G28117" s="2"/>
      <c r="J28117" s="2"/>
    </row>
    <row r="28118">
      <c r="D28118" s="2"/>
      <c r="G28118" s="2"/>
      <c r="J28118" s="2"/>
    </row>
    <row r="28119">
      <c r="D28119" s="2"/>
      <c r="G28119" s="2"/>
      <c r="J28119" s="2"/>
    </row>
    <row r="28120">
      <c r="D28120" s="2"/>
      <c r="G28120" s="2"/>
      <c r="J28120" s="2"/>
    </row>
    <row r="28121">
      <c r="D28121" s="2"/>
      <c r="G28121" s="2"/>
      <c r="J28121" s="2"/>
    </row>
    <row r="28122">
      <c r="D28122" s="2"/>
      <c r="G28122" s="2"/>
      <c r="J28122" s="2"/>
    </row>
    <row r="28123">
      <c r="D28123" s="2"/>
      <c r="G28123" s="2"/>
      <c r="J28123" s="2"/>
    </row>
    <row r="28124">
      <c r="D28124" s="2"/>
      <c r="G28124" s="2"/>
      <c r="J28124" s="2"/>
    </row>
    <row r="28125">
      <c r="D28125" s="2"/>
      <c r="G28125" s="2"/>
      <c r="J28125" s="2"/>
    </row>
    <row r="28126">
      <c r="D28126" s="2"/>
      <c r="G28126" s="2"/>
      <c r="J28126" s="2"/>
    </row>
    <row r="28127">
      <c r="D28127" s="2"/>
      <c r="G28127" s="2"/>
      <c r="J28127" s="2"/>
    </row>
    <row r="28128">
      <c r="D28128" s="2"/>
      <c r="G28128" s="2"/>
      <c r="J28128" s="2"/>
    </row>
    <row r="28129">
      <c r="D28129" s="2"/>
      <c r="G28129" s="2"/>
      <c r="J28129" s="2"/>
    </row>
    <row r="28130">
      <c r="D28130" s="2"/>
      <c r="G28130" s="2"/>
      <c r="J28130" s="2"/>
    </row>
    <row r="28131">
      <c r="D28131" s="2"/>
      <c r="G28131" s="2"/>
      <c r="J28131" s="2"/>
    </row>
    <row r="28132">
      <c r="D28132" s="2"/>
      <c r="G28132" s="2"/>
      <c r="J28132" s="2"/>
    </row>
    <row r="28133">
      <c r="D28133" s="2"/>
      <c r="G28133" s="2"/>
      <c r="J28133" s="2"/>
    </row>
    <row r="28134">
      <c r="D28134" s="2"/>
      <c r="G28134" s="2"/>
      <c r="J28134" s="2"/>
    </row>
    <row r="28135">
      <c r="D28135" s="2"/>
      <c r="G28135" s="2"/>
      <c r="J28135" s="2"/>
    </row>
    <row r="28136">
      <c r="D28136" s="2"/>
      <c r="G28136" s="2"/>
      <c r="J28136" s="2"/>
    </row>
    <row r="28137">
      <c r="D28137" s="2"/>
      <c r="G28137" s="2"/>
      <c r="J28137" s="2"/>
    </row>
    <row r="28138">
      <c r="D28138" s="2"/>
      <c r="G28138" s="2"/>
      <c r="J28138" s="2"/>
    </row>
    <row r="28139">
      <c r="D28139" s="2"/>
      <c r="G28139" s="2"/>
      <c r="J28139" s="2"/>
    </row>
    <row r="28140">
      <c r="D28140" s="2"/>
      <c r="G28140" s="2"/>
      <c r="J28140" s="2"/>
    </row>
    <row r="28141">
      <c r="D28141" s="2"/>
      <c r="G28141" s="2"/>
      <c r="J28141" s="2"/>
    </row>
    <row r="28142">
      <c r="D28142" s="2"/>
      <c r="G28142" s="2"/>
      <c r="J28142" s="2"/>
    </row>
    <row r="28143">
      <c r="D28143" s="2"/>
      <c r="G28143" s="2"/>
      <c r="J28143" s="2"/>
    </row>
    <row r="28144">
      <c r="D28144" s="2"/>
      <c r="G28144" s="2"/>
      <c r="J28144" s="2"/>
    </row>
    <row r="28145">
      <c r="D28145" s="2"/>
      <c r="G28145" s="2"/>
      <c r="J28145" s="2"/>
    </row>
    <row r="28146">
      <c r="D28146" s="2"/>
      <c r="G28146" s="2"/>
      <c r="J28146" s="2"/>
    </row>
    <row r="28147">
      <c r="D28147" s="2"/>
      <c r="G28147" s="2"/>
      <c r="J28147" s="2"/>
    </row>
    <row r="28148">
      <c r="D28148" s="2"/>
      <c r="G28148" s="2"/>
      <c r="J28148" s="2"/>
    </row>
    <row r="28149">
      <c r="D28149" s="2"/>
      <c r="G28149" s="2"/>
      <c r="J28149" s="2"/>
    </row>
    <row r="28150">
      <c r="D28150" s="2"/>
      <c r="G28150" s="2"/>
      <c r="J28150" s="2"/>
    </row>
    <row r="28151">
      <c r="D28151" s="2"/>
      <c r="G28151" s="2"/>
      <c r="J28151" s="2"/>
    </row>
    <row r="28152">
      <c r="D28152" s="2"/>
      <c r="G28152" s="2"/>
      <c r="J28152" s="2"/>
    </row>
    <row r="28153">
      <c r="D28153" s="2"/>
      <c r="G28153" s="2"/>
      <c r="J28153" s="2"/>
    </row>
    <row r="28154">
      <c r="D28154" s="2"/>
      <c r="G28154" s="2"/>
      <c r="J28154" s="2"/>
    </row>
    <row r="28155">
      <c r="D28155" s="2"/>
      <c r="G28155" s="2"/>
      <c r="J28155" s="2"/>
    </row>
    <row r="28156">
      <c r="D28156" s="2"/>
      <c r="G28156" s="2"/>
      <c r="J28156" s="2"/>
    </row>
    <row r="28157">
      <c r="D28157" s="2"/>
      <c r="G28157" s="2"/>
      <c r="J28157" s="2"/>
    </row>
    <row r="28158">
      <c r="D28158" s="2"/>
      <c r="G28158" s="2"/>
      <c r="J28158" s="2"/>
    </row>
    <row r="28159">
      <c r="D28159" s="2"/>
      <c r="G28159" s="2"/>
      <c r="J28159" s="2"/>
    </row>
    <row r="28160">
      <c r="D28160" s="2"/>
      <c r="G28160" s="2"/>
      <c r="J28160" s="2"/>
    </row>
    <row r="28161">
      <c r="D28161" s="2"/>
      <c r="G28161" s="2"/>
      <c r="J28161" s="2"/>
    </row>
    <row r="28162">
      <c r="D28162" s="2"/>
      <c r="G28162" s="2"/>
      <c r="J28162" s="2"/>
    </row>
    <row r="28163">
      <c r="D28163" s="2"/>
      <c r="G28163" s="2"/>
      <c r="J28163" s="2"/>
    </row>
    <row r="28164">
      <c r="D28164" s="2"/>
      <c r="G28164" s="2"/>
      <c r="J28164" s="2"/>
    </row>
    <row r="28165">
      <c r="D28165" s="2"/>
      <c r="G28165" s="2"/>
      <c r="J28165" s="2"/>
    </row>
    <row r="28166">
      <c r="D28166" s="2"/>
      <c r="G28166" s="2"/>
      <c r="J28166" s="2"/>
    </row>
    <row r="28167">
      <c r="D28167" s="2"/>
      <c r="G28167" s="2"/>
      <c r="J28167" s="2"/>
    </row>
    <row r="28168">
      <c r="D28168" s="2"/>
      <c r="G28168" s="2"/>
      <c r="J28168" s="2"/>
    </row>
    <row r="28169">
      <c r="D28169" s="2"/>
      <c r="G28169" s="2"/>
      <c r="J28169" s="2"/>
    </row>
    <row r="28170">
      <c r="D28170" s="2"/>
      <c r="G28170" s="2"/>
      <c r="J28170" s="2"/>
    </row>
    <row r="28171">
      <c r="D28171" s="2"/>
      <c r="G28171" s="2"/>
      <c r="J28171" s="2"/>
    </row>
    <row r="28172">
      <c r="D28172" s="2"/>
      <c r="G28172" s="2"/>
      <c r="J28172" s="2"/>
    </row>
    <row r="28173">
      <c r="D28173" s="2"/>
      <c r="G28173" s="2"/>
      <c r="J28173" s="2"/>
    </row>
    <row r="28174">
      <c r="D28174" s="2"/>
      <c r="G28174" s="2"/>
      <c r="J28174" s="2"/>
    </row>
    <row r="28175">
      <c r="D28175" s="2"/>
      <c r="G28175" s="2"/>
      <c r="J28175" s="2"/>
    </row>
    <row r="28176">
      <c r="D28176" s="2"/>
      <c r="G28176" s="2"/>
      <c r="J28176" s="2"/>
    </row>
    <row r="28177">
      <c r="D28177" s="2"/>
      <c r="G28177" s="2"/>
      <c r="J28177" s="2"/>
    </row>
    <row r="28178">
      <c r="D28178" s="2"/>
      <c r="G28178" s="2"/>
      <c r="J28178" s="2"/>
    </row>
    <row r="28179">
      <c r="D28179" s="2"/>
      <c r="G28179" s="2"/>
      <c r="J28179" s="2"/>
    </row>
    <row r="28180">
      <c r="D28180" s="2"/>
      <c r="G28180" s="2"/>
      <c r="J28180" s="2"/>
    </row>
    <row r="28181">
      <c r="D28181" s="2"/>
      <c r="G28181" s="2"/>
      <c r="J28181" s="2"/>
    </row>
    <row r="28182">
      <c r="D28182" s="2"/>
      <c r="G28182" s="2"/>
      <c r="J28182" s="2"/>
    </row>
    <row r="28183">
      <c r="D28183" s="2"/>
      <c r="G28183" s="2"/>
      <c r="J28183" s="2"/>
    </row>
    <row r="28184">
      <c r="D28184" s="2"/>
      <c r="G28184" s="2"/>
      <c r="J28184" s="2"/>
    </row>
    <row r="28185">
      <c r="D28185" s="2"/>
      <c r="G28185" s="2"/>
      <c r="J28185" s="2"/>
    </row>
    <row r="28186">
      <c r="D28186" s="2"/>
      <c r="G28186" s="2"/>
      <c r="J28186" s="2"/>
    </row>
    <row r="28187">
      <c r="D28187" s="2"/>
      <c r="G28187" s="2"/>
      <c r="J28187" s="2"/>
    </row>
    <row r="28188">
      <c r="D28188" s="2"/>
      <c r="G28188" s="2"/>
      <c r="J28188" s="2"/>
    </row>
    <row r="28189">
      <c r="D28189" s="2"/>
      <c r="G28189" s="2"/>
      <c r="J28189" s="2"/>
    </row>
    <row r="28190">
      <c r="D28190" s="2"/>
      <c r="G28190" s="2"/>
      <c r="J28190" s="2"/>
    </row>
    <row r="28191">
      <c r="D28191" s="2"/>
      <c r="G28191" s="2"/>
      <c r="J28191" s="2"/>
    </row>
    <row r="28192">
      <c r="D28192" s="2"/>
      <c r="G28192" s="2"/>
      <c r="J28192" s="2"/>
    </row>
    <row r="28193">
      <c r="D28193" s="2"/>
      <c r="G28193" s="2"/>
      <c r="J28193" s="2"/>
    </row>
    <row r="28194">
      <c r="D28194" s="2"/>
      <c r="G28194" s="2"/>
      <c r="J28194" s="2"/>
    </row>
    <row r="28195">
      <c r="D28195" s="2"/>
      <c r="G28195" s="2"/>
      <c r="J28195" s="2"/>
    </row>
    <row r="28196">
      <c r="D28196" s="2"/>
      <c r="G28196" s="2"/>
      <c r="J28196" s="2"/>
    </row>
    <row r="28197">
      <c r="D28197" s="2"/>
      <c r="G28197" s="2"/>
      <c r="J28197" s="2"/>
    </row>
    <row r="28198">
      <c r="D28198" s="2"/>
      <c r="G28198" s="2"/>
      <c r="J28198" s="2"/>
    </row>
    <row r="28199">
      <c r="D28199" s="2"/>
      <c r="G28199" s="2"/>
      <c r="J28199" s="2"/>
    </row>
    <row r="28200">
      <c r="D28200" s="2"/>
      <c r="G28200" s="2"/>
      <c r="J28200" s="2"/>
    </row>
    <row r="28201">
      <c r="D28201" s="2"/>
      <c r="G28201" s="2"/>
      <c r="J28201" s="2"/>
    </row>
    <row r="28202">
      <c r="D28202" s="2"/>
      <c r="G28202" s="2"/>
      <c r="J28202" s="2"/>
    </row>
    <row r="28203">
      <c r="D28203" s="2"/>
      <c r="G28203" s="2"/>
      <c r="J28203" s="2"/>
    </row>
    <row r="28204">
      <c r="D28204" s="2"/>
      <c r="G28204" s="2"/>
      <c r="J28204" s="2"/>
    </row>
    <row r="28205">
      <c r="D28205" s="2"/>
      <c r="G28205" s="2"/>
      <c r="J28205" s="2"/>
    </row>
    <row r="28206">
      <c r="D28206" s="2"/>
      <c r="G28206" s="2"/>
      <c r="J28206" s="2"/>
    </row>
    <row r="28207">
      <c r="D28207" s="2"/>
      <c r="G28207" s="2"/>
      <c r="J28207" s="2"/>
    </row>
    <row r="28208">
      <c r="D28208" s="2"/>
      <c r="G28208" s="2"/>
      <c r="J28208" s="2"/>
    </row>
    <row r="28209">
      <c r="D28209" s="2"/>
      <c r="G28209" s="2"/>
      <c r="J28209" s="2"/>
    </row>
    <row r="28210">
      <c r="D28210" s="2"/>
      <c r="G28210" s="2"/>
      <c r="J28210" s="2"/>
    </row>
    <row r="28211">
      <c r="D28211" s="2"/>
      <c r="G28211" s="2"/>
      <c r="J28211" s="2"/>
    </row>
    <row r="28212">
      <c r="D28212" s="2"/>
      <c r="G28212" s="2"/>
      <c r="J28212" s="2"/>
    </row>
    <row r="28213">
      <c r="D28213" s="2"/>
      <c r="G28213" s="2"/>
      <c r="J28213" s="2"/>
    </row>
    <row r="28214">
      <c r="D28214" s="2"/>
      <c r="G28214" s="2"/>
      <c r="J28214" s="2"/>
    </row>
    <row r="28215">
      <c r="D28215" s="2"/>
      <c r="G28215" s="2"/>
      <c r="J28215" s="2"/>
    </row>
    <row r="28216">
      <c r="D28216" s="2"/>
      <c r="G28216" s="2"/>
      <c r="J28216" s="2"/>
    </row>
    <row r="28217">
      <c r="D28217" s="2"/>
      <c r="G28217" s="2"/>
      <c r="J28217" s="2"/>
    </row>
    <row r="28218">
      <c r="D28218" s="2"/>
      <c r="G28218" s="2"/>
      <c r="J28218" s="2"/>
    </row>
    <row r="28219">
      <c r="D28219" s="2"/>
      <c r="G28219" s="2"/>
      <c r="J28219" s="2"/>
    </row>
    <row r="28220">
      <c r="D28220" s="2"/>
      <c r="G28220" s="2"/>
      <c r="J28220" s="2"/>
    </row>
    <row r="28221">
      <c r="D28221" s="2"/>
      <c r="G28221" s="2"/>
      <c r="J28221" s="2"/>
    </row>
    <row r="28222">
      <c r="D28222" s="2"/>
      <c r="G28222" s="2"/>
      <c r="J28222" s="2"/>
    </row>
    <row r="28223">
      <c r="D28223" s="2"/>
      <c r="G28223" s="2"/>
      <c r="J28223" s="2"/>
    </row>
    <row r="28224">
      <c r="D28224" s="2"/>
      <c r="G28224" s="2"/>
      <c r="J28224" s="2"/>
    </row>
    <row r="28225">
      <c r="D28225" s="2"/>
      <c r="G28225" s="2"/>
      <c r="J28225" s="2"/>
    </row>
    <row r="28226">
      <c r="D28226" s="2"/>
      <c r="G28226" s="2"/>
      <c r="J28226" s="2"/>
    </row>
    <row r="28227">
      <c r="D28227" s="2"/>
      <c r="G28227" s="2"/>
      <c r="J28227" s="2"/>
    </row>
    <row r="28228">
      <c r="D28228" s="2"/>
      <c r="G28228" s="2"/>
      <c r="J28228" s="2"/>
    </row>
    <row r="28229">
      <c r="D28229" s="2"/>
      <c r="G28229" s="2"/>
      <c r="J28229" s="2"/>
    </row>
    <row r="28230">
      <c r="D28230" s="2"/>
      <c r="G28230" s="2"/>
      <c r="J28230" s="2"/>
    </row>
    <row r="28231">
      <c r="D28231" s="2"/>
      <c r="G28231" s="2"/>
      <c r="J28231" s="2"/>
    </row>
    <row r="28232">
      <c r="D28232" s="2"/>
      <c r="G28232" s="2"/>
      <c r="J28232" s="2"/>
    </row>
    <row r="28233">
      <c r="D28233" s="2"/>
      <c r="G28233" s="2"/>
      <c r="J28233" s="2"/>
    </row>
    <row r="28234">
      <c r="D28234" s="2"/>
      <c r="G28234" s="2"/>
      <c r="J28234" s="2"/>
    </row>
    <row r="28235">
      <c r="D28235" s="2"/>
      <c r="G28235" s="2"/>
      <c r="J28235" s="2"/>
    </row>
    <row r="28236">
      <c r="D28236" s="2"/>
      <c r="G28236" s="2"/>
      <c r="J28236" s="2"/>
    </row>
    <row r="28237">
      <c r="D28237" s="2"/>
      <c r="G28237" s="2"/>
      <c r="J28237" s="2"/>
    </row>
    <row r="28238">
      <c r="D28238" s="2"/>
      <c r="G28238" s="2"/>
      <c r="J28238" s="2"/>
    </row>
    <row r="28239">
      <c r="D28239" s="2"/>
      <c r="G28239" s="2"/>
      <c r="J28239" s="2"/>
    </row>
    <row r="28240">
      <c r="D28240" s="2"/>
      <c r="G28240" s="2"/>
      <c r="J28240" s="2"/>
    </row>
    <row r="28241">
      <c r="D28241" s="2"/>
      <c r="G28241" s="2"/>
      <c r="J28241" s="2"/>
    </row>
    <row r="28242">
      <c r="D28242" s="2"/>
      <c r="G28242" s="2"/>
      <c r="J28242" s="2"/>
    </row>
    <row r="28243">
      <c r="D28243" s="2"/>
      <c r="G28243" s="2"/>
      <c r="J28243" s="2"/>
    </row>
    <row r="28244">
      <c r="D28244" s="2"/>
      <c r="G28244" s="2"/>
      <c r="J28244" s="2"/>
    </row>
    <row r="28245">
      <c r="D28245" s="2"/>
      <c r="G28245" s="2"/>
      <c r="J28245" s="2"/>
    </row>
    <row r="28246">
      <c r="D28246" s="2"/>
      <c r="G28246" s="2"/>
      <c r="J28246" s="2"/>
    </row>
    <row r="28247">
      <c r="D28247" s="2"/>
      <c r="G28247" s="2"/>
      <c r="J28247" s="2"/>
    </row>
    <row r="28248">
      <c r="D28248" s="2"/>
      <c r="G28248" s="2"/>
      <c r="J28248" s="2"/>
    </row>
    <row r="28249">
      <c r="D28249" s="2"/>
      <c r="G28249" s="2"/>
      <c r="J28249" s="2"/>
    </row>
    <row r="28250">
      <c r="D28250" s="2"/>
      <c r="G28250" s="2"/>
      <c r="J28250" s="2"/>
    </row>
    <row r="28251">
      <c r="D28251" s="2"/>
      <c r="G28251" s="2"/>
      <c r="J28251" s="2"/>
    </row>
    <row r="28252">
      <c r="D28252" s="2"/>
      <c r="G28252" s="2"/>
      <c r="J28252" s="2"/>
    </row>
    <row r="28253">
      <c r="D28253" s="2"/>
      <c r="G28253" s="2"/>
      <c r="J28253" s="2"/>
    </row>
    <row r="28254">
      <c r="D28254" s="2"/>
      <c r="G28254" s="2"/>
      <c r="J28254" s="2"/>
    </row>
    <row r="28255">
      <c r="D28255" s="2"/>
      <c r="G28255" s="2"/>
      <c r="J28255" s="2"/>
    </row>
    <row r="28256">
      <c r="D28256" s="2"/>
      <c r="G28256" s="2"/>
      <c r="J28256" s="2"/>
    </row>
    <row r="28257">
      <c r="D28257" s="2"/>
      <c r="G28257" s="2"/>
      <c r="J28257" s="2"/>
    </row>
    <row r="28258">
      <c r="D28258" s="2"/>
      <c r="G28258" s="2"/>
      <c r="J28258" s="2"/>
    </row>
    <row r="28259">
      <c r="D28259" s="2"/>
      <c r="G28259" s="2"/>
      <c r="J28259" s="2"/>
    </row>
    <row r="28260">
      <c r="D28260" s="2"/>
      <c r="G28260" s="2"/>
      <c r="J28260" s="2"/>
    </row>
    <row r="28261">
      <c r="D28261" s="2"/>
      <c r="G28261" s="2"/>
      <c r="J28261" s="2"/>
    </row>
    <row r="28262">
      <c r="D28262" s="2"/>
      <c r="G28262" s="2"/>
      <c r="J28262" s="2"/>
    </row>
    <row r="28263">
      <c r="D28263" s="2"/>
      <c r="G28263" s="2"/>
      <c r="J28263" s="2"/>
    </row>
    <row r="28264">
      <c r="D28264" s="2"/>
      <c r="G28264" s="2"/>
      <c r="J28264" s="2"/>
    </row>
    <row r="28265">
      <c r="D28265" s="2"/>
      <c r="G28265" s="2"/>
      <c r="J28265" s="2"/>
    </row>
    <row r="28266">
      <c r="D28266" s="2"/>
      <c r="G28266" s="2"/>
      <c r="J28266" s="2"/>
    </row>
    <row r="28267">
      <c r="D28267" s="2"/>
      <c r="G28267" s="2"/>
      <c r="J28267" s="2"/>
    </row>
    <row r="28268">
      <c r="D28268" s="2"/>
      <c r="G28268" s="2"/>
      <c r="J28268" s="2"/>
    </row>
    <row r="28269">
      <c r="D28269" s="2"/>
      <c r="G28269" s="2"/>
      <c r="J28269" s="2"/>
    </row>
    <row r="28270">
      <c r="D28270" s="2"/>
      <c r="G28270" s="2"/>
      <c r="J28270" s="2"/>
    </row>
    <row r="28271">
      <c r="D28271" s="2"/>
      <c r="G28271" s="2"/>
      <c r="J28271" s="2"/>
    </row>
    <row r="28272">
      <c r="D28272" s="2"/>
      <c r="G28272" s="2"/>
      <c r="J28272" s="2"/>
    </row>
    <row r="28273">
      <c r="D28273" s="2"/>
      <c r="G28273" s="2"/>
      <c r="J28273" s="2"/>
    </row>
    <row r="28274">
      <c r="D28274" s="2"/>
      <c r="G28274" s="2"/>
      <c r="J28274" s="2"/>
    </row>
    <row r="28275">
      <c r="D28275" s="2"/>
      <c r="G28275" s="2"/>
      <c r="J28275" s="2"/>
    </row>
    <row r="28276">
      <c r="D28276" s="2"/>
      <c r="G28276" s="2"/>
      <c r="J28276" s="2"/>
    </row>
    <row r="28277">
      <c r="D28277" s="2"/>
      <c r="G28277" s="2"/>
      <c r="J28277" s="2"/>
    </row>
    <row r="28278">
      <c r="D28278" s="2"/>
      <c r="G28278" s="2"/>
      <c r="J28278" s="2"/>
    </row>
    <row r="28279">
      <c r="D28279" s="2"/>
      <c r="G28279" s="2"/>
      <c r="J28279" s="2"/>
    </row>
    <row r="28280">
      <c r="D28280" s="2"/>
      <c r="G28280" s="2"/>
      <c r="J28280" s="2"/>
    </row>
    <row r="28281">
      <c r="D28281" s="2"/>
      <c r="G28281" s="2"/>
      <c r="J28281" s="2"/>
    </row>
    <row r="28282">
      <c r="D28282" s="2"/>
      <c r="G28282" s="2"/>
      <c r="J28282" s="2"/>
    </row>
    <row r="28283">
      <c r="D28283" s="2"/>
      <c r="G28283" s="2"/>
      <c r="J28283" s="2"/>
    </row>
    <row r="28284">
      <c r="D28284" s="2"/>
      <c r="G28284" s="2"/>
      <c r="J28284" s="2"/>
    </row>
    <row r="28285">
      <c r="D28285" s="2"/>
      <c r="G28285" s="2"/>
      <c r="J28285" s="2"/>
    </row>
    <row r="28286">
      <c r="D28286" s="2"/>
      <c r="G28286" s="2"/>
      <c r="J28286" s="2"/>
    </row>
    <row r="28287">
      <c r="D28287" s="2"/>
      <c r="G28287" s="2"/>
      <c r="J28287" s="2"/>
    </row>
    <row r="28288">
      <c r="D28288" s="2"/>
      <c r="G28288" s="2"/>
      <c r="J28288" s="2"/>
    </row>
    <row r="28289">
      <c r="D28289" s="2"/>
      <c r="G28289" s="2"/>
      <c r="J28289" s="2"/>
    </row>
    <row r="28290">
      <c r="D28290" s="2"/>
      <c r="G28290" s="2"/>
      <c r="J28290" s="2"/>
    </row>
    <row r="28291">
      <c r="D28291" s="2"/>
      <c r="G28291" s="2"/>
      <c r="J28291" s="2"/>
    </row>
    <row r="28292">
      <c r="D28292" s="2"/>
      <c r="G28292" s="2"/>
      <c r="J28292" s="2"/>
    </row>
    <row r="28293">
      <c r="D28293" s="2"/>
      <c r="G28293" s="2"/>
      <c r="J28293" s="2"/>
    </row>
    <row r="28294">
      <c r="D28294" s="2"/>
      <c r="G28294" s="2"/>
      <c r="J28294" s="2"/>
    </row>
    <row r="28295">
      <c r="D28295" s="2"/>
      <c r="G28295" s="2"/>
      <c r="J28295" s="2"/>
    </row>
    <row r="28296">
      <c r="D28296" s="2"/>
      <c r="G28296" s="2"/>
      <c r="J28296" s="2"/>
    </row>
    <row r="28297">
      <c r="D28297" s="2"/>
      <c r="G28297" s="2"/>
      <c r="J28297" s="2"/>
    </row>
    <row r="28298">
      <c r="D28298" s="2"/>
      <c r="G28298" s="2"/>
      <c r="J28298" s="2"/>
    </row>
    <row r="28299">
      <c r="D28299" s="2"/>
      <c r="G28299" s="2"/>
      <c r="J28299" s="2"/>
    </row>
    <row r="28300">
      <c r="D28300" s="2"/>
      <c r="G28300" s="2"/>
      <c r="J28300" s="2"/>
    </row>
    <row r="28301">
      <c r="D28301" s="2"/>
      <c r="G28301" s="2"/>
      <c r="J28301" s="2"/>
    </row>
    <row r="28302">
      <c r="D28302" s="2"/>
      <c r="G28302" s="2"/>
      <c r="J28302" s="2"/>
    </row>
    <row r="28303">
      <c r="D28303" s="2"/>
      <c r="G28303" s="2"/>
      <c r="J28303" s="2"/>
    </row>
    <row r="28304">
      <c r="D28304" s="2"/>
      <c r="G28304" s="2"/>
      <c r="J28304" s="2"/>
    </row>
    <row r="28305">
      <c r="D28305" s="2"/>
      <c r="G28305" s="2"/>
      <c r="J28305" s="2"/>
    </row>
    <row r="28306">
      <c r="D28306" s="2"/>
      <c r="G28306" s="2"/>
      <c r="J28306" s="2"/>
    </row>
    <row r="28307">
      <c r="D28307" s="2"/>
      <c r="G28307" s="2"/>
      <c r="J28307" s="2"/>
    </row>
    <row r="28308">
      <c r="D28308" s="2"/>
      <c r="G28308" s="2"/>
      <c r="J28308" s="2"/>
    </row>
    <row r="28309">
      <c r="D28309" s="2"/>
      <c r="G28309" s="2"/>
      <c r="J28309" s="2"/>
    </row>
    <row r="28310">
      <c r="D28310" s="2"/>
      <c r="G28310" s="2"/>
      <c r="J28310" s="2"/>
    </row>
    <row r="28311">
      <c r="D28311" s="2"/>
      <c r="G28311" s="2"/>
      <c r="J28311" s="2"/>
    </row>
    <row r="28312">
      <c r="D28312" s="2"/>
      <c r="G28312" s="2"/>
      <c r="J28312" s="2"/>
    </row>
    <row r="28313">
      <c r="D28313" s="2"/>
      <c r="G28313" s="2"/>
      <c r="J28313" s="2"/>
    </row>
    <row r="28314">
      <c r="D28314" s="2"/>
      <c r="G28314" s="2"/>
      <c r="J28314" s="2"/>
    </row>
    <row r="28315">
      <c r="D28315" s="2"/>
      <c r="G28315" s="2"/>
      <c r="J28315" s="2"/>
    </row>
    <row r="28316">
      <c r="D28316" s="2"/>
      <c r="G28316" s="2"/>
      <c r="J28316" s="2"/>
    </row>
    <row r="28317">
      <c r="D28317" s="2"/>
      <c r="G28317" s="2"/>
      <c r="J28317" s="2"/>
    </row>
    <row r="28318">
      <c r="D28318" s="2"/>
      <c r="G28318" s="2"/>
      <c r="J28318" s="2"/>
    </row>
    <row r="28319">
      <c r="D28319" s="2"/>
      <c r="G28319" s="2"/>
      <c r="J28319" s="2"/>
    </row>
    <row r="28320">
      <c r="D28320" s="2"/>
      <c r="G28320" s="2"/>
      <c r="J28320" s="2"/>
    </row>
    <row r="28321">
      <c r="D28321" s="2"/>
      <c r="G28321" s="2"/>
      <c r="J28321" s="2"/>
    </row>
    <row r="28322">
      <c r="D28322" s="2"/>
      <c r="G28322" s="2"/>
      <c r="J28322" s="2"/>
    </row>
    <row r="28323">
      <c r="D28323" s="2"/>
      <c r="G28323" s="2"/>
      <c r="J28323" s="2"/>
    </row>
    <row r="28324">
      <c r="D28324" s="2"/>
      <c r="G28324" s="2"/>
      <c r="J28324" s="2"/>
    </row>
    <row r="28325">
      <c r="D28325" s="2"/>
      <c r="G28325" s="2"/>
      <c r="J28325" s="2"/>
    </row>
    <row r="28326">
      <c r="D28326" s="2"/>
      <c r="G28326" s="2"/>
      <c r="J28326" s="2"/>
    </row>
    <row r="28327">
      <c r="D28327" s="2"/>
      <c r="G28327" s="2"/>
      <c r="J28327" s="2"/>
    </row>
    <row r="28328">
      <c r="D28328" s="2"/>
      <c r="G28328" s="2"/>
      <c r="J28328" s="2"/>
    </row>
    <row r="28329">
      <c r="D28329" s="2"/>
      <c r="G28329" s="2"/>
      <c r="J28329" s="2"/>
    </row>
    <row r="28330">
      <c r="D28330" s="2"/>
      <c r="G28330" s="2"/>
      <c r="J28330" s="2"/>
    </row>
    <row r="28331">
      <c r="D28331" s="2"/>
      <c r="G28331" s="2"/>
      <c r="J28331" s="2"/>
    </row>
    <row r="28332">
      <c r="D28332" s="2"/>
      <c r="G28332" s="2"/>
      <c r="J28332" s="2"/>
    </row>
    <row r="28333">
      <c r="D28333" s="2"/>
      <c r="G28333" s="2"/>
      <c r="J28333" s="2"/>
    </row>
    <row r="28334">
      <c r="D28334" s="2"/>
      <c r="G28334" s="2"/>
      <c r="J28334" s="2"/>
    </row>
    <row r="28335">
      <c r="D28335" s="2"/>
      <c r="G28335" s="2"/>
      <c r="J28335" s="2"/>
    </row>
    <row r="28336">
      <c r="D28336" s="2"/>
      <c r="G28336" s="2"/>
      <c r="J28336" s="2"/>
    </row>
    <row r="28337">
      <c r="D28337" s="2"/>
      <c r="G28337" s="2"/>
      <c r="J28337" s="2"/>
    </row>
    <row r="28338">
      <c r="D28338" s="2"/>
      <c r="G28338" s="2"/>
      <c r="J28338" s="2"/>
    </row>
    <row r="28339">
      <c r="D28339" s="2"/>
      <c r="G28339" s="2"/>
      <c r="J28339" s="2"/>
    </row>
    <row r="28340">
      <c r="D28340" s="2"/>
      <c r="G28340" s="2"/>
      <c r="J28340" s="2"/>
    </row>
    <row r="28341">
      <c r="D28341" s="2"/>
      <c r="G28341" s="2"/>
      <c r="J28341" s="2"/>
    </row>
    <row r="28342">
      <c r="D28342" s="2"/>
      <c r="G28342" s="2"/>
      <c r="J28342" s="2"/>
    </row>
    <row r="28343">
      <c r="D28343" s="2"/>
      <c r="G28343" s="2"/>
      <c r="J28343" s="2"/>
    </row>
    <row r="28344">
      <c r="D28344" s="2"/>
      <c r="G28344" s="2"/>
      <c r="J28344" s="2"/>
    </row>
    <row r="28345">
      <c r="D28345" s="2"/>
      <c r="G28345" s="2"/>
      <c r="J28345" s="2"/>
    </row>
    <row r="28346">
      <c r="D28346" s="2"/>
      <c r="G28346" s="2"/>
      <c r="J28346" s="2"/>
    </row>
    <row r="28347">
      <c r="D28347" s="2"/>
      <c r="G28347" s="2"/>
      <c r="J28347" s="2"/>
    </row>
    <row r="28348">
      <c r="D28348" s="2"/>
      <c r="G28348" s="2"/>
      <c r="J28348" s="2"/>
    </row>
    <row r="28349">
      <c r="D28349" s="2"/>
      <c r="G28349" s="2"/>
      <c r="J28349" s="2"/>
    </row>
    <row r="28350">
      <c r="D28350" s="2"/>
      <c r="G28350" s="2"/>
      <c r="J28350" s="2"/>
    </row>
    <row r="28351">
      <c r="D28351" s="2"/>
      <c r="G28351" s="2"/>
      <c r="J28351" s="2"/>
    </row>
    <row r="28352">
      <c r="D28352" s="2"/>
      <c r="G28352" s="2"/>
      <c r="J28352" s="2"/>
    </row>
    <row r="28353">
      <c r="D28353" s="2"/>
      <c r="G28353" s="2"/>
      <c r="J28353" s="2"/>
    </row>
    <row r="28354">
      <c r="D28354" s="2"/>
      <c r="G28354" s="2"/>
      <c r="J28354" s="2"/>
    </row>
    <row r="28355">
      <c r="D28355" s="2"/>
      <c r="G28355" s="2"/>
      <c r="J28355" s="2"/>
    </row>
    <row r="28356">
      <c r="D28356" s="2"/>
      <c r="G28356" s="2"/>
      <c r="J28356" s="2"/>
    </row>
    <row r="28357">
      <c r="D28357" s="2"/>
      <c r="G28357" s="2"/>
      <c r="J28357" s="2"/>
    </row>
    <row r="28358">
      <c r="D28358" s="2"/>
      <c r="G28358" s="2"/>
      <c r="J28358" s="2"/>
    </row>
    <row r="28359">
      <c r="D28359" s="2"/>
      <c r="G28359" s="2"/>
      <c r="J28359" s="2"/>
    </row>
    <row r="28360">
      <c r="D28360" s="2"/>
      <c r="G28360" s="2"/>
      <c r="J28360" s="2"/>
    </row>
    <row r="28361">
      <c r="D28361" s="2"/>
      <c r="G28361" s="2"/>
      <c r="J28361" s="2"/>
    </row>
    <row r="28362">
      <c r="D28362" s="2"/>
      <c r="G28362" s="2"/>
      <c r="J28362" s="2"/>
    </row>
    <row r="28363">
      <c r="D28363" s="2"/>
      <c r="G28363" s="2"/>
      <c r="J28363" s="2"/>
    </row>
    <row r="28364">
      <c r="D28364" s="2"/>
      <c r="G28364" s="2"/>
      <c r="J28364" s="2"/>
    </row>
    <row r="28365">
      <c r="D28365" s="2"/>
      <c r="G28365" s="2"/>
      <c r="J28365" s="2"/>
    </row>
    <row r="28366">
      <c r="D28366" s="2"/>
      <c r="G28366" s="2"/>
      <c r="J28366" s="2"/>
    </row>
    <row r="28367">
      <c r="D28367" s="2"/>
      <c r="G28367" s="2"/>
      <c r="J28367" s="2"/>
    </row>
    <row r="28368">
      <c r="D28368" s="2"/>
      <c r="G28368" s="2"/>
      <c r="J28368" s="2"/>
    </row>
    <row r="28369">
      <c r="D28369" s="2"/>
      <c r="G28369" s="2"/>
      <c r="J28369" s="2"/>
    </row>
    <row r="28370">
      <c r="D28370" s="2"/>
      <c r="G28370" s="2"/>
      <c r="J28370" s="2"/>
    </row>
    <row r="28371">
      <c r="D28371" s="2"/>
      <c r="G28371" s="2"/>
      <c r="J28371" s="2"/>
    </row>
    <row r="28372">
      <c r="D28372" s="2"/>
      <c r="G28372" s="2"/>
      <c r="J28372" s="2"/>
    </row>
    <row r="28373">
      <c r="D28373" s="2"/>
      <c r="G28373" s="2"/>
      <c r="J28373" s="2"/>
    </row>
    <row r="28374">
      <c r="D28374" s="2"/>
      <c r="G28374" s="2"/>
      <c r="J28374" s="2"/>
    </row>
    <row r="28375">
      <c r="D28375" s="2"/>
      <c r="G28375" s="2"/>
      <c r="J28375" s="2"/>
    </row>
    <row r="28376">
      <c r="D28376" s="2"/>
      <c r="G28376" s="2"/>
      <c r="J28376" s="2"/>
    </row>
    <row r="28377">
      <c r="D28377" s="2"/>
      <c r="G28377" s="2"/>
      <c r="J28377" s="2"/>
    </row>
    <row r="28378">
      <c r="D28378" s="2"/>
      <c r="G28378" s="2"/>
      <c r="J28378" s="2"/>
    </row>
    <row r="28379">
      <c r="D28379" s="2"/>
      <c r="G28379" s="2"/>
      <c r="J28379" s="2"/>
    </row>
    <row r="28380">
      <c r="D28380" s="2"/>
      <c r="G28380" s="2"/>
      <c r="J28380" s="2"/>
    </row>
    <row r="28381">
      <c r="D28381" s="2"/>
      <c r="G28381" s="2"/>
      <c r="J28381" s="2"/>
    </row>
    <row r="28382">
      <c r="D28382" s="2"/>
      <c r="G28382" s="2"/>
      <c r="J28382" s="2"/>
    </row>
    <row r="28383">
      <c r="D28383" s="2"/>
      <c r="G28383" s="2"/>
      <c r="J28383" s="2"/>
    </row>
    <row r="28384">
      <c r="D28384" s="2"/>
      <c r="G28384" s="2"/>
      <c r="J28384" s="2"/>
    </row>
    <row r="28385">
      <c r="D28385" s="2"/>
      <c r="G28385" s="2"/>
      <c r="J28385" s="2"/>
    </row>
    <row r="28386">
      <c r="D28386" s="2"/>
      <c r="G28386" s="2"/>
      <c r="J28386" s="2"/>
    </row>
    <row r="28387">
      <c r="D28387" s="2"/>
      <c r="G28387" s="2"/>
      <c r="J28387" s="2"/>
    </row>
    <row r="28388">
      <c r="D28388" s="2"/>
      <c r="G28388" s="2"/>
      <c r="J28388" s="2"/>
    </row>
    <row r="28389">
      <c r="D28389" s="2"/>
      <c r="G28389" s="2"/>
      <c r="J28389" s="2"/>
    </row>
    <row r="28390">
      <c r="D28390" s="2"/>
      <c r="G28390" s="2"/>
      <c r="J28390" s="2"/>
    </row>
    <row r="28391">
      <c r="D28391" s="2"/>
      <c r="G28391" s="2"/>
      <c r="J28391" s="2"/>
    </row>
    <row r="28392">
      <c r="D28392" s="2"/>
      <c r="G28392" s="2"/>
      <c r="J28392" s="2"/>
    </row>
    <row r="28393">
      <c r="D28393" s="2"/>
      <c r="G28393" s="2"/>
      <c r="J28393" s="2"/>
    </row>
    <row r="28394">
      <c r="D28394" s="2"/>
      <c r="G28394" s="2"/>
      <c r="J28394" s="2"/>
    </row>
    <row r="28395">
      <c r="D28395" s="2"/>
      <c r="G28395" s="2"/>
      <c r="J28395" s="2"/>
    </row>
    <row r="28396">
      <c r="D28396" s="2"/>
      <c r="G28396" s="2"/>
      <c r="J28396" s="2"/>
    </row>
    <row r="28397">
      <c r="D28397" s="2"/>
      <c r="G28397" s="2"/>
      <c r="J28397" s="2"/>
    </row>
    <row r="28398">
      <c r="D28398" s="2"/>
      <c r="G28398" s="2"/>
      <c r="J28398" s="2"/>
    </row>
    <row r="28399">
      <c r="D28399" s="2"/>
      <c r="G28399" s="2"/>
      <c r="J28399" s="2"/>
    </row>
    <row r="28400">
      <c r="D28400" s="2"/>
      <c r="G28400" s="2"/>
      <c r="J28400" s="2"/>
    </row>
    <row r="28401">
      <c r="D28401" s="2"/>
      <c r="G28401" s="2"/>
      <c r="J28401" s="2"/>
    </row>
    <row r="28402">
      <c r="D28402" s="2"/>
      <c r="G28402" s="2"/>
      <c r="J28402" s="2"/>
    </row>
    <row r="28403">
      <c r="D28403" s="2"/>
      <c r="G28403" s="2"/>
      <c r="J28403" s="2"/>
    </row>
    <row r="28404">
      <c r="D28404" s="2"/>
      <c r="G28404" s="2"/>
      <c r="J28404" s="2"/>
    </row>
    <row r="28405">
      <c r="D28405" s="2"/>
      <c r="G28405" s="2"/>
      <c r="J28405" s="2"/>
    </row>
    <row r="28406">
      <c r="D28406" s="2"/>
      <c r="G28406" s="2"/>
      <c r="J28406" s="2"/>
    </row>
    <row r="28407">
      <c r="D28407" s="2"/>
      <c r="G28407" s="2"/>
      <c r="J28407" s="2"/>
    </row>
    <row r="28408">
      <c r="D28408" s="2"/>
      <c r="G28408" s="2"/>
      <c r="J28408" s="2"/>
    </row>
    <row r="28409">
      <c r="D28409" s="2"/>
      <c r="G28409" s="2"/>
      <c r="J28409" s="2"/>
    </row>
    <row r="28410">
      <c r="D28410" s="2"/>
      <c r="G28410" s="2"/>
      <c r="J28410" s="2"/>
    </row>
    <row r="28411">
      <c r="D28411" s="2"/>
      <c r="G28411" s="2"/>
      <c r="J28411" s="2"/>
    </row>
    <row r="28412">
      <c r="D28412" s="2"/>
      <c r="G28412" s="2"/>
      <c r="J28412" s="2"/>
    </row>
    <row r="28413">
      <c r="D28413" s="2"/>
      <c r="G28413" s="2"/>
      <c r="J28413" s="2"/>
    </row>
    <row r="28414">
      <c r="D28414" s="2"/>
      <c r="G28414" s="2"/>
      <c r="J28414" s="2"/>
    </row>
    <row r="28415">
      <c r="D28415" s="2"/>
      <c r="G28415" s="2"/>
      <c r="J28415" s="2"/>
    </row>
    <row r="28416">
      <c r="D28416" s="2"/>
      <c r="G28416" s="2"/>
      <c r="J28416" s="2"/>
    </row>
    <row r="28417">
      <c r="D28417" s="2"/>
      <c r="G28417" s="2"/>
      <c r="J28417" s="2"/>
    </row>
    <row r="28418">
      <c r="D28418" s="2"/>
      <c r="G28418" s="2"/>
      <c r="J28418" s="2"/>
    </row>
    <row r="28419">
      <c r="D28419" s="2"/>
      <c r="G28419" s="2"/>
      <c r="J28419" s="2"/>
    </row>
    <row r="28420">
      <c r="D28420" s="2"/>
      <c r="G28420" s="2"/>
      <c r="J28420" s="2"/>
    </row>
    <row r="28421">
      <c r="D28421" s="2"/>
      <c r="G28421" s="2"/>
      <c r="J28421" s="2"/>
    </row>
    <row r="28422">
      <c r="D28422" s="2"/>
      <c r="G28422" s="2"/>
      <c r="J28422" s="2"/>
    </row>
    <row r="28423">
      <c r="D28423" s="2"/>
      <c r="G28423" s="2"/>
      <c r="J28423" s="2"/>
    </row>
    <row r="28424">
      <c r="D28424" s="2"/>
      <c r="G28424" s="2"/>
      <c r="J28424" s="2"/>
    </row>
    <row r="28425">
      <c r="D28425" s="2"/>
      <c r="G28425" s="2"/>
      <c r="J28425" s="2"/>
    </row>
    <row r="28426">
      <c r="D28426" s="2"/>
      <c r="G28426" s="2"/>
      <c r="J28426" s="2"/>
    </row>
    <row r="28427">
      <c r="D28427" s="2"/>
      <c r="G28427" s="2"/>
      <c r="J28427" s="2"/>
    </row>
    <row r="28428">
      <c r="D28428" s="2"/>
      <c r="G28428" s="2"/>
      <c r="J28428" s="2"/>
    </row>
    <row r="28429">
      <c r="D28429" s="2"/>
      <c r="G28429" s="2"/>
      <c r="J28429" s="2"/>
    </row>
    <row r="28430">
      <c r="D28430" s="2"/>
      <c r="G28430" s="2"/>
      <c r="J28430" s="2"/>
    </row>
    <row r="28431">
      <c r="D28431" s="2"/>
      <c r="G28431" s="2"/>
      <c r="J28431" s="2"/>
    </row>
    <row r="28432">
      <c r="D28432" s="2"/>
      <c r="G28432" s="2"/>
      <c r="J28432" s="2"/>
    </row>
    <row r="28433">
      <c r="D28433" s="2"/>
      <c r="G28433" s="2"/>
      <c r="J28433" s="2"/>
    </row>
    <row r="28434">
      <c r="D28434" s="2"/>
      <c r="G28434" s="2"/>
      <c r="J28434" s="2"/>
    </row>
    <row r="28435">
      <c r="D28435" s="2"/>
      <c r="G28435" s="2"/>
      <c r="J28435" s="2"/>
    </row>
    <row r="28436">
      <c r="D28436" s="2"/>
      <c r="G28436" s="2"/>
      <c r="J28436" s="2"/>
    </row>
    <row r="28437">
      <c r="D28437" s="2"/>
      <c r="G28437" s="2"/>
      <c r="J28437" s="2"/>
    </row>
    <row r="28438">
      <c r="D28438" s="2"/>
      <c r="G28438" s="2"/>
      <c r="J28438" s="2"/>
    </row>
    <row r="28439">
      <c r="D28439" s="2"/>
      <c r="G28439" s="2"/>
      <c r="J28439" s="2"/>
    </row>
    <row r="28440">
      <c r="D28440" s="2"/>
      <c r="G28440" s="2"/>
      <c r="J28440" s="2"/>
    </row>
    <row r="28441">
      <c r="D28441" s="2"/>
      <c r="G28441" s="2"/>
      <c r="J28441" s="2"/>
    </row>
    <row r="28442">
      <c r="D28442" s="2"/>
      <c r="G28442" s="2"/>
      <c r="J28442" s="2"/>
    </row>
    <row r="28443">
      <c r="D28443" s="2"/>
      <c r="G28443" s="2"/>
      <c r="J28443" s="2"/>
    </row>
    <row r="28444">
      <c r="D28444" s="2"/>
      <c r="G28444" s="2"/>
      <c r="J28444" s="2"/>
    </row>
    <row r="28445">
      <c r="D28445" s="2"/>
      <c r="G28445" s="2"/>
      <c r="J28445" s="2"/>
    </row>
    <row r="28446">
      <c r="D28446" s="2"/>
      <c r="G28446" s="2"/>
      <c r="J28446" s="2"/>
    </row>
    <row r="28447">
      <c r="D28447" s="2"/>
      <c r="G28447" s="2"/>
      <c r="J28447" s="2"/>
    </row>
    <row r="28448">
      <c r="D28448" s="2"/>
      <c r="G28448" s="2"/>
      <c r="J28448" s="2"/>
    </row>
    <row r="28449">
      <c r="D28449" s="2"/>
      <c r="G28449" s="2"/>
      <c r="J28449" s="2"/>
    </row>
    <row r="28450">
      <c r="D28450" s="2"/>
      <c r="G28450" s="2"/>
      <c r="J28450" s="2"/>
    </row>
    <row r="28451">
      <c r="D28451" s="2"/>
      <c r="G28451" s="2"/>
      <c r="J28451" s="2"/>
    </row>
    <row r="28452">
      <c r="D28452" s="2"/>
      <c r="G28452" s="2"/>
      <c r="J28452" s="2"/>
    </row>
    <row r="28453">
      <c r="D28453" s="2"/>
      <c r="G28453" s="2"/>
      <c r="J28453" s="2"/>
    </row>
    <row r="28454">
      <c r="D28454" s="2"/>
      <c r="G28454" s="2"/>
      <c r="J28454" s="2"/>
    </row>
    <row r="28455">
      <c r="D28455" s="2"/>
      <c r="G28455" s="2"/>
      <c r="J28455" s="2"/>
    </row>
    <row r="28456">
      <c r="D28456" s="2"/>
      <c r="G28456" s="2"/>
      <c r="J28456" s="2"/>
    </row>
    <row r="28457">
      <c r="D28457" s="2"/>
      <c r="G28457" s="2"/>
      <c r="J28457" s="2"/>
    </row>
    <row r="28458">
      <c r="D28458" s="2"/>
      <c r="G28458" s="2"/>
      <c r="J28458" s="2"/>
    </row>
    <row r="28459">
      <c r="D28459" s="2"/>
      <c r="G28459" s="2"/>
      <c r="J28459" s="2"/>
    </row>
    <row r="28460">
      <c r="D28460" s="2"/>
      <c r="G28460" s="2"/>
      <c r="J28460" s="2"/>
    </row>
    <row r="28461">
      <c r="D28461" s="2"/>
      <c r="G28461" s="2"/>
      <c r="J28461" s="2"/>
    </row>
    <row r="28462">
      <c r="D28462" s="2"/>
      <c r="G28462" s="2"/>
      <c r="J28462" s="2"/>
    </row>
    <row r="28463">
      <c r="D28463" s="2"/>
      <c r="G28463" s="2"/>
      <c r="J28463" s="2"/>
    </row>
    <row r="28464">
      <c r="D28464" s="2"/>
      <c r="G28464" s="2"/>
      <c r="J28464" s="2"/>
    </row>
    <row r="28465">
      <c r="D28465" s="2"/>
      <c r="G28465" s="2"/>
      <c r="J28465" s="2"/>
    </row>
    <row r="28466">
      <c r="D28466" s="2"/>
      <c r="G28466" s="2"/>
      <c r="J28466" s="2"/>
    </row>
    <row r="28467">
      <c r="D28467" s="2"/>
      <c r="G28467" s="2"/>
      <c r="J28467" s="2"/>
    </row>
    <row r="28468">
      <c r="D28468" s="2"/>
      <c r="G28468" s="2"/>
      <c r="J28468" s="2"/>
    </row>
    <row r="28469">
      <c r="D28469" s="2"/>
      <c r="G28469" s="2"/>
      <c r="J28469" s="2"/>
    </row>
    <row r="28470">
      <c r="D28470" s="2"/>
      <c r="G28470" s="2"/>
      <c r="J28470" s="2"/>
    </row>
    <row r="28471">
      <c r="D28471" s="2"/>
      <c r="G28471" s="2"/>
      <c r="J28471" s="2"/>
    </row>
    <row r="28472">
      <c r="D28472" s="2"/>
      <c r="G28472" s="2"/>
      <c r="J28472" s="2"/>
    </row>
    <row r="28473">
      <c r="D28473" s="2"/>
      <c r="G28473" s="2"/>
      <c r="J28473" s="2"/>
    </row>
    <row r="28474">
      <c r="D28474" s="2"/>
      <c r="G28474" s="2"/>
      <c r="J28474" s="2"/>
    </row>
    <row r="28475">
      <c r="D28475" s="2"/>
      <c r="G28475" s="2"/>
      <c r="J28475" s="2"/>
    </row>
    <row r="28476">
      <c r="D28476" s="2"/>
      <c r="G28476" s="2"/>
      <c r="J28476" s="2"/>
    </row>
    <row r="28477">
      <c r="D28477" s="2"/>
      <c r="G28477" s="2"/>
      <c r="J28477" s="2"/>
    </row>
    <row r="28478">
      <c r="D28478" s="2"/>
      <c r="G28478" s="2"/>
      <c r="J28478" s="2"/>
    </row>
    <row r="28479">
      <c r="D28479" s="2"/>
      <c r="G28479" s="2"/>
      <c r="J28479" s="2"/>
    </row>
    <row r="28480">
      <c r="D28480" s="2"/>
      <c r="G28480" s="2"/>
      <c r="J28480" s="2"/>
    </row>
    <row r="28481">
      <c r="D28481" s="2"/>
      <c r="G28481" s="2"/>
      <c r="J28481" s="2"/>
    </row>
    <row r="28482">
      <c r="D28482" s="2"/>
      <c r="G28482" s="2"/>
      <c r="J28482" s="2"/>
    </row>
    <row r="28483">
      <c r="D28483" s="2"/>
      <c r="G28483" s="2"/>
      <c r="J28483" s="2"/>
    </row>
    <row r="28484">
      <c r="D28484" s="2"/>
      <c r="G28484" s="2"/>
      <c r="J28484" s="2"/>
    </row>
    <row r="28485">
      <c r="D28485" s="2"/>
      <c r="G28485" s="2"/>
      <c r="J28485" s="2"/>
    </row>
    <row r="28486">
      <c r="D28486" s="2"/>
      <c r="G28486" s="2"/>
      <c r="J28486" s="2"/>
    </row>
    <row r="28487">
      <c r="D28487" s="2"/>
      <c r="G28487" s="2"/>
      <c r="J28487" s="2"/>
    </row>
    <row r="28488">
      <c r="D28488" s="2"/>
      <c r="G28488" s="2"/>
      <c r="J28488" s="2"/>
    </row>
    <row r="28489">
      <c r="D28489" s="2"/>
      <c r="G28489" s="2"/>
      <c r="J28489" s="2"/>
    </row>
    <row r="28490">
      <c r="D28490" s="2"/>
      <c r="G28490" s="2"/>
      <c r="J28490" s="2"/>
    </row>
    <row r="28491">
      <c r="D28491" s="2"/>
      <c r="G28491" s="2"/>
      <c r="J28491" s="2"/>
    </row>
    <row r="28492">
      <c r="D28492" s="2"/>
      <c r="G28492" s="2"/>
      <c r="J28492" s="2"/>
    </row>
    <row r="28493">
      <c r="D28493" s="2"/>
      <c r="G28493" s="2"/>
      <c r="J28493" s="2"/>
    </row>
    <row r="28494">
      <c r="D28494" s="2"/>
      <c r="G28494" s="2"/>
      <c r="J28494" s="2"/>
    </row>
    <row r="28495">
      <c r="D28495" s="2"/>
      <c r="G28495" s="2"/>
      <c r="J28495" s="2"/>
    </row>
    <row r="28496">
      <c r="D28496" s="2"/>
      <c r="G28496" s="2"/>
      <c r="J28496" s="2"/>
    </row>
    <row r="28497">
      <c r="D28497" s="2"/>
      <c r="G28497" s="2"/>
      <c r="J28497" s="2"/>
    </row>
    <row r="28498">
      <c r="D28498" s="2"/>
      <c r="G28498" s="2"/>
      <c r="J28498" s="2"/>
    </row>
    <row r="28499">
      <c r="D28499" s="2"/>
      <c r="G28499" s="2"/>
      <c r="J28499" s="2"/>
    </row>
    <row r="28500">
      <c r="D28500" s="2"/>
      <c r="G28500" s="2"/>
      <c r="J28500" s="2"/>
    </row>
    <row r="28501">
      <c r="D28501" s="2"/>
      <c r="G28501" s="2"/>
      <c r="J28501" s="2"/>
    </row>
    <row r="28502">
      <c r="D28502" s="2"/>
      <c r="G28502" s="2"/>
      <c r="J28502" s="2"/>
    </row>
    <row r="28503">
      <c r="D28503" s="2"/>
      <c r="G28503" s="2"/>
      <c r="J28503" s="2"/>
    </row>
    <row r="28504">
      <c r="D28504" s="2"/>
      <c r="G28504" s="2"/>
      <c r="J28504" s="2"/>
    </row>
    <row r="28505">
      <c r="D28505" s="2"/>
      <c r="G28505" s="2"/>
      <c r="J28505" s="2"/>
    </row>
    <row r="28506">
      <c r="D28506" s="2"/>
      <c r="G28506" s="2"/>
      <c r="J28506" s="2"/>
    </row>
    <row r="28507">
      <c r="D28507" s="2"/>
      <c r="G28507" s="2"/>
      <c r="J28507" s="2"/>
    </row>
    <row r="28508">
      <c r="D28508" s="2"/>
      <c r="G28508" s="2"/>
      <c r="J28508" s="2"/>
    </row>
    <row r="28509">
      <c r="D28509" s="2"/>
      <c r="G28509" s="2"/>
      <c r="J28509" s="2"/>
    </row>
    <row r="28510">
      <c r="D28510" s="2"/>
      <c r="G28510" s="2"/>
      <c r="J28510" s="2"/>
    </row>
    <row r="28511">
      <c r="D28511" s="2"/>
      <c r="G28511" s="2"/>
      <c r="J28511" s="2"/>
    </row>
    <row r="28512">
      <c r="D28512" s="2"/>
      <c r="G28512" s="2"/>
      <c r="J28512" s="2"/>
    </row>
    <row r="28513">
      <c r="D28513" s="2"/>
      <c r="G28513" s="2"/>
      <c r="J28513" s="2"/>
    </row>
    <row r="28514">
      <c r="D28514" s="2"/>
      <c r="G28514" s="2"/>
      <c r="J28514" s="2"/>
    </row>
    <row r="28515">
      <c r="D28515" s="2"/>
      <c r="G28515" s="2"/>
      <c r="J28515" s="2"/>
    </row>
    <row r="28516">
      <c r="D28516" s="2"/>
      <c r="G28516" s="2"/>
      <c r="J28516" s="2"/>
    </row>
    <row r="28517">
      <c r="D28517" s="2"/>
      <c r="G28517" s="2"/>
      <c r="J28517" s="2"/>
    </row>
    <row r="28518">
      <c r="D28518" s="2"/>
      <c r="G28518" s="2"/>
      <c r="J28518" s="2"/>
    </row>
    <row r="28519">
      <c r="D28519" s="2"/>
      <c r="G28519" s="2"/>
      <c r="J28519" s="2"/>
    </row>
    <row r="28520">
      <c r="D28520" s="2"/>
      <c r="G28520" s="2"/>
      <c r="J28520" s="2"/>
    </row>
    <row r="28521">
      <c r="D28521" s="2"/>
      <c r="G28521" s="2"/>
      <c r="J28521" s="2"/>
    </row>
    <row r="28522">
      <c r="D28522" s="2"/>
      <c r="G28522" s="2"/>
      <c r="J28522" s="2"/>
    </row>
    <row r="28523">
      <c r="D28523" s="2"/>
      <c r="G28523" s="2"/>
      <c r="J28523" s="2"/>
    </row>
    <row r="28524">
      <c r="D28524" s="2"/>
      <c r="G28524" s="2"/>
      <c r="J28524" s="2"/>
    </row>
    <row r="28525">
      <c r="D28525" s="2"/>
      <c r="G28525" s="2"/>
      <c r="J28525" s="2"/>
    </row>
    <row r="28526">
      <c r="D28526" s="2"/>
      <c r="G28526" s="2"/>
      <c r="J28526" s="2"/>
    </row>
    <row r="28527">
      <c r="D28527" s="2"/>
      <c r="G28527" s="2"/>
      <c r="J28527" s="2"/>
    </row>
    <row r="28528">
      <c r="D28528" s="2"/>
      <c r="G28528" s="2"/>
      <c r="J28528" s="2"/>
    </row>
    <row r="28529">
      <c r="D28529" s="2"/>
      <c r="G28529" s="2"/>
      <c r="J28529" s="2"/>
    </row>
    <row r="28530">
      <c r="D28530" s="2"/>
      <c r="G28530" s="2"/>
      <c r="J28530" s="2"/>
    </row>
    <row r="28531">
      <c r="D28531" s="2"/>
      <c r="G28531" s="2"/>
      <c r="J28531" s="2"/>
    </row>
    <row r="28532">
      <c r="D28532" s="2"/>
      <c r="G28532" s="2"/>
      <c r="J28532" s="2"/>
    </row>
    <row r="28533">
      <c r="D28533" s="2"/>
      <c r="G28533" s="2"/>
      <c r="J28533" s="2"/>
    </row>
    <row r="28534">
      <c r="D28534" s="2"/>
      <c r="G28534" s="2"/>
      <c r="J28534" s="2"/>
    </row>
    <row r="28535">
      <c r="D28535" s="2"/>
      <c r="G28535" s="2"/>
      <c r="J28535" s="2"/>
    </row>
    <row r="28536">
      <c r="D28536" s="2"/>
      <c r="G28536" s="2"/>
      <c r="J28536" s="2"/>
    </row>
    <row r="28537">
      <c r="D28537" s="2"/>
      <c r="G28537" s="2"/>
      <c r="J28537" s="2"/>
    </row>
    <row r="28538">
      <c r="D28538" s="2"/>
      <c r="G28538" s="2"/>
      <c r="J28538" s="2"/>
    </row>
    <row r="28539">
      <c r="D28539" s="2"/>
      <c r="G28539" s="2"/>
      <c r="J28539" s="2"/>
    </row>
    <row r="28540">
      <c r="D28540" s="2"/>
      <c r="G28540" s="2"/>
      <c r="J28540" s="2"/>
    </row>
    <row r="28541">
      <c r="D28541" s="2"/>
      <c r="G28541" s="2"/>
      <c r="J28541" s="2"/>
    </row>
    <row r="28542">
      <c r="D28542" s="2"/>
      <c r="G28542" s="2"/>
      <c r="J28542" s="2"/>
    </row>
    <row r="28543">
      <c r="D28543" s="2"/>
      <c r="G28543" s="2"/>
      <c r="J28543" s="2"/>
    </row>
    <row r="28544">
      <c r="D28544" s="2"/>
      <c r="G28544" s="2"/>
      <c r="J28544" s="2"/>
    </row>
    <row r="28545">
      <c r="D28545" s="2"/>
      <c r="G28545" s="2"/>
      <c r="J28545" s="2"/>
    </row>
    <row r="28546">
      <c r="D28546" s="2"/>
      <c r="G28546" s="2"/>
      <c r="J28546" s="2"/>
    </row>
    <row r="28547">
      <c r="D28547" s="2"/>
      <c r="G28547" s="2"/>
      <c r="J28547" s="2"/>
    </row>
    <row r="28548">
      <c r="D28548" s="2"/>
      <c r="G28548" s="2"/>
      <c r="J28548" s="2"/>
    </row>
    <row r="28549">
      <c r="D28549" s="2"/>
      <c r="G28549" s="2"/>
      <c r="J28549" s="2"/>
    </row>
    <row r="28550">
      <c r="D28550" s="2"/>
      <c r="G28550" s="2"/>
      <c r="J28550" s="2"/>
    </row>
    <row r="28551">
      <c r="D28551" s="2"/>
      <c r="G28551" s="2"/>
      <c r="J28551" s="2"/>
    </row>
    <row r="28552">
      <c r="D28552" s="2"/>
      <c r="G28552" s="2"/>
      <c r="J28552" s="2"/>
    </row>
    <row r="28553">
      <c r="D28553" s="2"/>
      <c r="G28553" s="2"/>
      <c r="J28553" s="2"/>
    </row>
    <row r="28554">
      <c r="D28554" s="2"/>
      <c r="G28554" s="2"/>
      <c r="J28554" s="2"/>
    </row>
    <row r="28555">
      <c r="D28555" s="2"/>
      <c r="G28555" s="2"/>
      <c r="J28555" s="2"/>
    </row>
    <row r="28556">
      <c r="D28556" s="2"/>
      <c r="G28556" s="2"/>
      <c r="J28556" s="2"/>
    </row>
    <row r="28557">
      <c r="D28557" s="2"/>
      <c r="G28557" s="2"/>
      <c r="J28557" s="2"/>
    </row>
    <row r="28558">
      <c r="D28558" s="2"/>
      <c r="G28558" s="2"/>
      <c r="J28558" s="2"/>
    </row>
    <row r="28559">
      <c r="D28559" s="2"/>
      <c r="G28559" s="2"/>
      <c r="J28559" s="2"/>
    </row>
    <row r="28560">
      <c r="D28560" s="2"/>
      <c r="G28560" s="2"/>
      <c r="J28560" s="2"/>
    </row>
    <row r="28561">
      <c r="D28561" s="2"/>
      <c r="G28561" s="2"/>
      <c r="J28561" s="2"/>
    </row>
    <row r="28562">
      <c r="D28562" s="2"/>
      <c r="G28562" s="2"/>
      <c r="J28562" s="2"/>
    </row>
    <row r="28563">
      <c r="D28563" s="2"/>
      <c r="G28563" s="2"/>
      <c r="J28563" s="2"/>
    </row>
    <row r="28564">
      <c r="D28564" s="2"/>
      <c r="G28564" s="2"/>
      <c r="J28564" s="2"/>
    </row>
    <row r="28565">
      <c r="D28565" s="2"/>
      <c r="G28565" s="2"/>
      <c r="J28565" s="2"/>
    </row>
    <row r="28566">
      <c r="D28566" s="2"/>
      <c r="G28566" s="2"/>
      <c r="J28566" s="2"/>
    </row>
    <row r="28567">
      <c r="D28567" s="2"/>
      <c r="G28567" s="2"/>
      <c r="J28567" s="2"/>
    </row>
    <row r="28568">
      <c r="D28568" s="2"/>
      <c r="G28568" s="2"/>
      <c r="J28568" s="2"/>
    </row>
    <row r="28569">
      <c r="D28569" s="2"/>
      <c r="G28569" s="2"/>
      <c r="J28569" s="2"/>
    </row>
    <row r="28570">
      <c r="D28570" s="2"/>
      <c r="G28570" s="2"/>
      <c r="J28570" s="2"/>
    </row>
    <row r="28571">
      <c r="D28571" s="2"/>
      <c r="G28571" s="2"/>
      <c r="J28571" s="2"/>
    </row>
    <row r="28572">
      <c r="D28572" s="2"/>
      <c r="G28572" s="2"/>
      <c r="J28572" s="2"/>
    </row>
    <row r="28573">
      <c r="D28573" s="2"/>
      <c r="G28573" s="2"/>
      <c r="J28573" s="2"/>
    </row>
    <row r="28574">
      <c r="D28574" s="2"/>
      <c r="G28574" s="2"/>
      <c r="J28574" s="2"/>
    </row>
    <row r="28575">
      <c r="D28575" s="2"/>
      <c r="G28575" s="2"/>
      <c r="J28575" s="2"/>
    </row>
    <row r="28576">
      <c r="D28576" s="2"/>
      <c r="G28576" s="2"/>
      <c r="J28576" s="2"/>
    </row>
    <row r="28577">
      <c r="D28577" s="2"/>
      <c r="G28577" s="2"/>
      <c r="J28577" s="2"/>
    </row>
    <row r="28578">
      <c r="D28578" s="2"/>
      <c r="G28578" s="2"/>
      <c r="J28578" s="2"/>
    </row>
    <row r="28579">
      <c r="D28579" s="2"/>
      <c r="G28579" s="2"/>
      <c r="J28579" s="2"/>
    </row>
    <row r="28580">
      <c r="D28580" s="2"/>
      <c r="G28580" s="2"/>
      <c r="J28580" s="2"/>
    </row>
    <row r="28581">
      <c r="D28581" s="2"/>
      <c r="G28581" s="2"/>
      <c r="J28581" s="2"/>
    </row>
    <row r="28582">
      <c r="D28582" s="2"/>
      <c r="G28582" s="2"/>
      <c r="J28582" s="2"/>
    </row>
    <row r="28583">
      <c r="D28583" s="2"/>
      <c r="G28583" s="2"/>
      <c r="J28583" s="2"/>
    </row>
    <row r="28584">
      <c r="D28584" s="2"/>
      <c r="G28584" s="2"/>
      <c r="J28584" s="2"/>
    </row>
    <row r="28585">
      <c r="D28585" s="2"/>
      <c r="G28585" s="2"/>
      <c r="J28585" s="2"/>
    </row>
    <row r="28586">
      <c r="D28586" s="2"/>
      <c r="G28586" s="2"/>
      <c r="J28586" s="2"/>
    </row>
    <row r="28587">
      <c r="D28587" s="2"/>
      <c r="G28587" s="2"/>
      <c r="J28587" s="2"/>
    </row>
    <row r="28588">
      <c r="D28588" s="2"/>
      <c r="G28588" s="2"/>
      <c r="J28588" s="2"/>
    </row>
    <row r="28589">
      <c r="D28589" s="2"/>
      <c r="G28589" s="2"/>
      <c r="J28589" s="2"/>
    </row>
    <row r="28590">
      <c r="D28590" s="2"/>
      <c r="G28590" s="2"/>
      <c r="J28590" s="2"/>
    </row>
    <row r="28591">
      <c r="D28591" s="2"/>
      <c r="G28591" s="2"/>
      <c r="J28591" s="2"/>
    </row>
    <row r="28592">
      <c r="D28592" s="2"/>
      <c r="G28592" s="2"/>
      <c r="J28592" s="2"/>
    </row>
    <row r="28593">
      <c r="D28593" s="2"/>
      <c r="G28593" s="2"/>
      <c r="J28593" s="2"/>
    </row>
    <row r="28594">
      <c r="D28594" s="2"/>
      <c r="G28594" s="2"/>
      <c r="J28594" s="2"/>
    </row>
    <row r="28595">
      <c r="D28595" s="2"/>
      <c r="G28595" s="2"/>
      <c r="J28595" s="2"/>
    </row>
    <row r="28596">
      <c r="D28596" s="2"/>
      <c r="G28596" s="2"/>
      <c r="J28596" s="2"/>
    </row>
    <row r="28597">
      <c r="D28597" s="2"/>
      <c r="G28597" s="2"/>
      <c r="J28597" s="2"/>
    </row>
    <row r="28598">
      <c r="D28598" s="2"/>
      <c r="G28598" s="2"/>
      <c r="J28598" s="2"/>
    </row>
    <row r="28599">
      <c r="D28599" s="2"/>
      <c r="G28599" s="2"/>
      <c r="J28599" s="2"/>
    </row>
    <row r="28600">
      <c r="D28600" s="2"/>
      <c r="G28600" s="2"/>
      <c r="J28600" s="2"/>
    </row>
    <row r="28601">
      <c r="D28601" s="2"/>
      <c r="G28601" s="2"/>
      <c r="J28601" s="2"/>
    </row>
    <row r="28602">
      <c r="D28602" s="2"/>
      <c r="G28602" s="2"/>
      <c r="J28602" s="2"/>
    </row>
    <row r="28603">
      <c r="D28603" s="2"/>
      <c r="G28603" s="2"/>
      <c r="J28603" s="2"/>
    </row>
    <row r="28604">
      <c r="D28604" s="2"/>
      <c r="G28604" s="2"/>
      <c r="J28604" s="2"/>
    </row>
    <row r="28605">
      <c r="D28605" s="2"/>
      <c r="G28605" s="2"/>
      <c r="J28605" s="2"/>
    </row>
    <row r="28606">
      <c r="D28606" s="2"/>
      <c r="G28606" s="2"/>
      <c r="J28606" s="2"/>
    </row>
    <row r="28607">
      <c r="D28607" s="2"/>
      <c r="G28607" s="2"/>
      <c r="J28607" s="2"/>
    </row>
    <row r="28608">
      <c r="D28608" s="2"/>
      <c r="G28608" s="2"/>
      <c r="J28608" s="2"/>
    </row>
    <row r="28609">
      <c r="D28609" s="2"/>
      <c r="G28609" s="2"/>
      <c r="J28609" s="2"/>
    </row>
    <row r="28610">
      <c r="D28610" s="2"/>
      <c r="G28610" s="2"/>
      <c r="J28610" s="2"/>
    </row>
    <row r="28611">
      <c r="D28611" s="2"/>
      <c r="G28611" s="2"/>
      <c r="J28611" s="2"/>
    </row>
    <row r="28612">
      <c r="D28612" s="2"/>
      <c r="G28612" s="2"/>
      <c r="J28612" s="2"/>
    </row>
    <row r="28613">
      <c r="D28613" s="2"/>
      <c r="G28613" s="2"/>
      <c r="J28613" s="2"/>
    </row>
    <row r="28614">
      <c r="D28614" s="2"/>
      <c r="G28614" s="2"/>
      <c r="J28614" s="2"/>
    </row>
    <row r="28615">
      <c r="D28615" s="2"/>
      <c r="G28615" s="2"/>
      <c r="J28615" s="2"/>
    </row>
    <row r="28616">
      <c r="D28616" s="2"/>
      <c r="G28616" s="2"/>
      <c r="J28616" s="2"/>
    </row>
    <row r="28617">
      <c r="D28617" s="2"/>
      <c r="G28617" s="2"/>
      <c r="J28617" s="2"/>
    </row>
    <row r="28618">
      <c r="D28618" s="2"/>
      <c r="G28618" s="2"/>
      <c r="J28618" s="2"/>
    </row>
    <row r="28619">
      <c r="D28619" s="2"/>
      <c r="G28619" s="2"/>
      <c r="J28619" s="2"/>
    </row>
    <row r="28620">
      <c r="D28620" s="2"/>
      <c r="G28620" s="2"/>
      <c r="J28620" s="2"/>
    </row>
    <row r="28621">
      <c r="D28621" s="2"/>
      <c r="G28621" s="2"/>
      <c r="J28621" s="2"/>
    </row>
    <row r="28622">
      <c r="D28622" s="2"/>
      <c r="G28622" s="2"/>
      <c r="J28622" s="2"/>
    </row>
    <row r="28623">
      <c r="D28623" s="2"/>
      <c r="G28623" s="2"/>
      <c r="J28623" s="2"/>
    </row>
    <row r="28624">
      <c r="D28624" s="2"/>
      <c r="G28624" s="2"/>
      <c r="J28624" s="2"/>
    </row>
    <row r="28625">
      <c r="D28625" s="2"/>
      <c r="G28625" s="2"/>
      <c r="J28625" s="2"/>
    </row>
    <row r="28626">
      <c r="D28626" s="2"/>
      <c r="G28626" s="2"/>
      <c r="J28626" s="2"/>
    </row>
    <row r="28627">
      <c r="D28627" s="2"/>
      <c r="G28627" s="2"/>
      <c r="J28627" s="2"/>
    </row>
    <row r="28628">
      <c r="D28628" s="2"/>
      <c r="G28628" s="2"/>
      <c r="J28628" s="2"/>
    </row>
    <row r="28629">
      <c r="D28629" s="2"/>
      <c r="G28629" s="2"/>
      <c r="J28629" s="2"/>
    </row>
    <row r="28630">
      <c r="D28630" s="2"/>
      <c r="G28630" s="2"/>
      <c r="J28630" s="2"/>
    </row>
    <row r="28631">
      <c r="D28631" s="2"/>
      <c r="G28631" s="2"/>
      <c r="J28631" s="2"/>
    </row>
    <row r="28632">
      <c r="D28632" s="2"/>
      <c r="G28632" s="2"/>
      <c r="J28632" s="2"/>
    </row>
    <row r="28633">
      <c r="D28633" s="2"/>
      <c r="G28633" s="2"/>
      <c r="J28633" s="2"/>
    </row>
    <row r="28634">
      <c r="D28634" s="2"/>
      <c r="G28634" s="2"/>
      <c r="J28634" s="2"/>
    </row>
    <row r="28635">
      <c r="D28635" s="2"/>
      <c r="G28635" s="2"/>
      <c r="J28635" s="2"/>
    </row>
    <row r="28636">
      <c r="D28636" s="2"/>
      <c r="G28636" s="2"/>
      <c r="J28636" s="2"/>
    </row>
    <row r="28637">
      <c r="D28637" s="2"/>
      <c r="G28637" s="2"/>
      <c r="J28637" s="2"/>
    </row>
    <row r="28638">
      <c r="D28638" s="2"/>
      <c r="G28638" s="2"/>
      <c r="J28638" s="2"/>
    </row>
    <row r="28639">
      <c r="D28639" s="2"/>
      <c r="G28639" s="2"/>
      <c r="J28639" s="2"/>
    </row>
    <row r="28640">
      <c r="D28640" s="2"/>
      <c r="G28640" s="2"/>
      <c r="J28640" s="2"/>
    </row>
    <row r="28641">
      <c r="D28641" s="2"/>
      <c r="G28641" s="2"/>
      <c r="J28641" s="2"/>
    </row>
    <row r="28642">
      <c r="D28642" s="2"/>
      <c r="G28642" s="2"/>
      <c r="J28642" s="2"/>
    </row>
    <row r="28643">
      <c r="D28643" s="2"/>
      <c r="G28643" s="2"/>
      <c r="J28643" s="2"/>
    </row>
    <row r="28644">
      <c r="D28644" s="2"/>
      <c r="G28644" s="2"/>
      <c r="J28644" s="2"/>
    </row>
    <row r="28645">
      <c r="D28645" s="2"/>
      <c r="G28645" s="2"/>
      <c r="J28645" s="2"/>
    </row>
    <row r="28646">
      <c r="D28646" s="2"/>
      <c r="G28646" s="2"/>
      <c r="J28646" s="2"/>
    </row>
    <row r="28647">
      <c r="D28647" s="2"/>
      <c r="G28647" s="2"/>
      <c r="J28647" s="2"/>
    </row>
    <row r="28648">
      <c r="D28648" s="2"/>
      <c r="G28648" s="2"/>
      <c r="J28648" s="2"/>
    </row>
    <row r="28649">
      <c r="D28649" s="2"/>
      <c r="G28649" s="2"/>
      <c r="J28649" s="2"/>
    </row>
    <row r="28650">
      <c r="D28650" s="2"/>
      <c r="G28650" s="2"/>
      <c r="J28650" s="2"/>
    </row>
    <row r="28651">
      <c r="D28651" s="2"/>
      <c r="G28651" s="2"/>
      <c r="J28651" s="2"/>
    </row>
    <row r="28652">
      <c r="D28652" s="2"/>
      <c r="G28652" s="2"/>
      <c r="J28652" s="2"/>
    </row>
    <row r="28653">
      <c r="D28653" s="2"/>
      <c r="G28653" s="2"/>
      <c r="J28653" s="2"/>
    </row>
    <row r="28654">
      <c r="D28654" s="2"/>
      <c r="G28654" s="2"/>
      <c r="J28654" s="2"/>
    </row>
    <row r="28655">
      <c r="D28655" s="2"/>
      <c r="G28655" s="2"/>
      <c r="J28655" s="2"/>
    </row>
    <row r="28656">
      <c r="D28656" s="2"/>
      <c r="G28656" s="2"/>
      <c r="J28656" s="2"/>
    </row>
    <row r="28657">
      <c r="D28657" s="2"/>
      <c r="G28657" s="2"/>
      <c r="J28657" s="2"/>
    </row>
    <row r="28658">
      <c r="D28658" s="2"/>
      <c r="G28658" s="2"/>
      <c r="J28658" s="2"/>
    </row>
    <row r="28659">
      <c r="D28659" s="2"/>
      <c r="G28659" s="2"/>
      <c r="J28659" s="2"/>
    </row>
    <row r="28660">
      <c r="D28660" s="2"/>
      <c r="G28660" s="2"/>
      <c r="J28660" s="2"/>
    </row>
    <row r="28661">
      <c r="D28661" s="2"/>
      <c r="G28661" s="2"/>
      <c r="J28661" s="2"/>
    </row>
    <row r="28662">
      <c r="D28662" s="2"/>
      <c r="G28662" s="2"/>
      <c r="J28662" s="2"/>
    </row>
    <row r="28663">
      <c r="D28663" s="2"/>
      <c r="G28663" s="2"/>
      <c r="J28663" s="2"/>
    </row>
    <row r="28664">
      <c r="D28664" s="2"/>
      <c r="G28664" s="2"/>
      <c r="J28664" s="2"/>
    </row>
    <row r="28665">
      <c r="D28665" s="2"/>
      <c r="G28665" s="2"/>
      <c r="J28665" s="2"/>
    </row>
    <row r="28666">
      <c r="D28666" s="2"/>
      <c r="G28666" s="2"/>
      <c r="J28666" s="2"/>
    </row>
    <row r="28667">
      <c r="D28667" s="2"/>
      <c r="G28667" s="2"/>
      <c r="J28667" s="2"/>
    </row>
    <row r="28668">
      <c r="D28668" s="2"/>
      <c r="G28668" s="2"/>
      <c r="J28668" s="2"/>
    </row>
    <row r="28669">
      <c r="D28669" s="2"/>
      <c r="G28669" s="2"/>
      <c r="J28669" s="2"/>
    </row>
    <row r="28670">
      <c r="D28670" s="2"/>
      <c r="G28670" s="2"/>
      <c r="J28670" s="2"/>
    </row>
    <row r="28671">
      <c r="D28671" s="2"/>
      <c r="G28671" s="2"/>
      <c r="J28671" s="2"/>
    </row>
    <row r="28672">
      <c r="D28672" s="2"/>
      <c r="G28672" s="2"/>
      <c r="J28672" s="2"/>
    </row>
    <row r="28673">
      <c r="D28673" s="2"/>
      <c r="G28673" s="2"/>
      <c r="J28673" s="2"/>
    </row>
    <row r="28674">
      <c r="D28674" s="2"/>
      <c r="G28674" s="2"/>
      <c r="J28674" s="2"/>
    </row>
    <row r="28675">
      <c r="D28675" s="2"/>
      <c r="G28675" s="2"/>
      <c r="J28675" s="2"/>
    </row>
    <row r="28676">
      <c r="D28676" s="2"/>
      <c r="G28676" s="2"/>
      <c r="J28676" s="2"/>
    </row>
    <row r="28677">
      <c r="D28677" s="2"/>
      <c r="G28677" s="2"/>
      <c r="J28677" s="2"/>
    </row>
    <row r="28678">
      <c r="D28678" s="2"/>
      <c r="G28678" s="2"/>
      <c r="J28678" s="2"/>
    </row>
    <row r="28679">
      <c r="D28679" s="2"/>
      <c r="G28679" s="2"/>
      <c r="J28679" s="2"/>
    </row>
    <row r="28680">
      <c r="D28680" s="2"/>
      <c r="G28680" s="2"/>
      <c r="J28680" s="2"/>
    </row>
    <row r="28681">
      <c r="D28681" s="2"/>
      <c r="G28681" s="2"/>
      <c r="J28681" s="2"/>
    </row>
    <row r="28682">
      <c r="D28682" s="2"/>
      <c r="G28682" s="2"/>
      <c r="J28682" s="2"/>
    </row>
    <row r="28683">
      <c r="D28683" s="2"/>
      <c r="G28683" s="2"/>
      <c r="J28683" s="2"/>
    </row>
    <row r="28684">
      <c r="D28684" s="2"/>
      <c r="G28684" s="2"/>
      <c r="J28684" s="2"/>
    </row>
    <row r="28685">
      <c r="D28685" s="2"/>
      <c r="G28685" s="2"/>
      <c r="J28685" s="2"/>
    </row>
    <row r="28686">
      <c r="D28686" s="2"/>
      <c r="G28686" s="2"/>
      <c r="J28686" s="2"/>
    </row>
    <row r="28687">
      <c r="D28687" s="2"/>
      <c r="G28687" s="2"/>
      <c r="J28687" s="2"/>
    </row>
    <row r="28688">
      <c r="D28688" s="2"/>
      <c r="G28688" s="2"/>
      <c r="J28688" s="2"/>
    </row>
    <row r="28689">
      <c r="D28689" s="2"/>
      <c r="G28689" s="2"/>
      <c r="J28689" s="2"/>
    </row>
    <row r="28690">
      <c r="D28690" s="2"/>
      <c r="G28690" s="2"/>
      <c r="J28690" s="2"/>
    </row>
    <row r="28691">
      <c r="D28691" s="2"/>
      <c r="G28691" s="2"/>
      <c r="J28691" s="2"/>
    </row>
    <row r="28692">
      <c r="D28692" s="2"/>
      <c r="G28692" s="2"/>
      <c r="J28692" s="2"/>
    </row>
    <row r="28693">
      <c r="D28693" s="2"/>
      <c r="G28693" s="2"/>
      <c r="J28693" s="2"/>
    </row>
    <row r="28694">
      <c r="D28694" s="2"/>
      <c r="G28694" s="2"/>
      <c r="J28694" s="2"/>
    </row>
    <row r="28695">
      <c r="D28695" s="2"/>
      <c r="G28695" s="2"/>
      <c r="J28695" s="2"/>
    </row>
    <row r="28696">
      <c r="D28696" s="2"/>
      <c r="G28696" s="2"/>
      <c r="J28696" s="2"/>
    </row>
    <row r="28697">
      <c r="D28697" s="2"/>
      <c r="G28697" s="2"/>
      <c r="J28697" s="2"/>
    </row>
    <row r="28698">
      <c r="D28698" s="2"/>
      <c r="G28698" s="2"/>
      <c r="J28698" s="2"/>
    </row>
    <row r="28699">
      <c r="D28699" s="2"/>
      <c r="G28699" s="2"/>
      <c r="J28699" s="2"/>
    </row>
    <row r="28700">
      <c r="D28700" s="2"/>
      <c r="G28700" s="2"/>
      <c r="J28700" s="2"/>
    </row>
    <row r="28701">
      <c r="D28701" s="2"/>
      <c r="G28701" s="2"/>
      <c r="J28701" s="2"/>
    </row>
    <row r="28702">
      <c r="D28702" s="2"/>
      <c r="G28702" s="2"/>
      <c r="J28702" s="2"/>
    </row>
    <row r="28703">
      <c r="D28703" s="2"/>
      <c r="G28703" s="2"/>
      <c r="J28703" s="2"/>
    </row>
    <row r="28704">
      <c r="D28704" s="2"/>
      <c r="G28704" s="2"/>
      <c r="J28704" s="2"/>
    </row>
    <row r="28705">
      <c r="D28705" s="2"/>
      <c r="G28705" s="2"/>
      <c r="J28705" s="2"/>
    </row>
    <row r="28706">
      <c r="D28706" s="2"/>
      <c r="G28706" s="2"/>
      <c r="J28706" s="2"/>
    </row>
    <row r="28707">
      <c r="D28707" s="2"/>
      <c r="G28707" s="2"/>
      <c r="J28707" s="2"/>
    </row>
    <row r="28708">
      <c r="D28708" s="2"/>
      <c r="G28708" s="2"/>
      <c r="J28708" s="2"/>
    </row>
    <row r="28709">
      <c r="D28709" s="2"/>
      <c r="G28709" s="2"/>
      <c r="J28709" s="2"/>
    </row>
    <row r="28710">
      <c r="D28710" s="2"/>
      <c r="G28710" s="2"/>
      <c r="J28710" s="2"/>
    </row>
    <row r="28711">
      <c r="D28711" s="2"/>
      <c r="G28711" s="2"/>
      <c r="J28711" s="2"/>
    </row>
    <row r="28712">
      <c r="D28712" s="2"/>
      <c r="G28712" s="2"/>
      <c r="J28712" s="2"/>
    </row>
    <row r="28713">
      <c r="D28713" s="2"/>
      <c r="G28713" s="2"/>
      <c r="J28713" s="2"/>
    </row>
    <row r="28714">
      <c r="D28714" s="2"/>
      <c r="G28714" s="2"/>
      <c r="J28714" s="2"/>
    </row>
    <row r="28715">
      <c r="D28715" s="2"/>
      <c r="G28715" s="2"/>
      <c r="J28715" s="2"/>
    </row>
    <row r="28716">
      <c r="D28716" s="2"/>
      <c r="G28716" s="2"/>
      <c r="J28716" s="2"/>
    </row>
    <row r="28717">
      <c r="D28717" s="2"/>
      <c r="G28717" s="2"/>
      <c r="J28717" s="2"/>
    </row>
    <row r="28718">
      <c r="D28718" s="2"/>
      <c r="G28718" s="2"/>
      <c r="J28718" s="2"/>
    </row>
    <row r="28719">
      <c r="D28719" s="2"/>
      <c r="G28719" s="2"/>
      <c r="J28719" s="2"/>
    </row>
    <row r="28720">
      <c r="D28720" s="2"/>
      <c r="G28720" s="2"/>
      <c r="J28720" s="2"/>
    </row>
    <row r="28721">
      <c r="D28721" s="2"/>
      <c r="G28721" s="2"/>
      <c r="J28721" s="2"/>
    </row>
    <row r="28722">
      <c r="D28722" s="2"/>
      <c r="G28722" s="2"/>
      <c r="J28722" s="2"/>
    </row>
    <row r="28723">
      <c r="D28723" s="2"/>
      <c r="G28723" s="2"/>
      <c r="J28723" s="2"/>
    </row>
    <row r="28724">
      <c r="D28724" s="2"/>
      <c r="G28724" s="2"/>
      <c r="J28724" s="2"/>
    </row>
    <row r="28725">
      <c r="D28725" s="2"/>
      <c r="G28725" s="2"/>
      <c r="J28725" s="2"/>
    </row>
    <row r="28726">
      <c r="D28726" s="2"/>
      <c r="G28726" s="2"/>
      <c r="J28726" s="2"/>
    </row>
    <row r="28727">
      <c r="D28727" s="2"/>
      <c r="G28727" s="2"/>
      <c r="J28727" s="2"/>
    </row>
    <row r="28728">
      <c r="D28728" s="2"/>
      <c r="G28728" s="2"/>
      <c r="J28728" s="2"/>
    </row>
    <row r="28729">
      <c r="D28729" s="2"/>
      <c r="G28729" s="2"/>
      <c r="J28729" s="2"/>
    </row>
    <row r="28730">
      <c r="D28730" s="2"/>
      <c r="G28730" s="2"/>
      <c r="J28730" s="2"/>
    </row>
    <row r="28731">
      <c r="D28731" s="2"/>
      <c r="G28731" s="2"/>
      <c r="J28731" s="2"/>
    </row>
    <row r="28732">
      <c r="D28732" s="2"/>
      <c r="G28732" s="2"/>
      <c r="J28732" s="2"/>
    </row>
    <row r="28733">
      <c r="D28733" s="2"/>
      <c r="G28733" s="2"/>
      <c r="J28733" s="2"/>
    </row>
    <row r="28734">
      <c r="D28734" s="2"/>
      <c r="G28734" s="2"/>
      <c r="J28734" s="2"/>
    </row>
    <row r="28735">
      <c r="D28735" s="2"/>
      <c r="G28735" s="2"/>
      <c r="J28735" s="2"/>
    </row>
    <row r="28736">
      <c r="D28736" s="2"/>
      <c r="G28736" s="2"/>
      <c r="J28736" s="2"/>
    </row>
    <row r="28737">
      <c r="D28737" s="2"/>
      <c r="G28737" s="2"/>
      <c r="J28737" s="2"/>
    </row>
    <row r="28738">
      <c r="D28738" s="2"/>
      <c r="G28738" s="2"/>
      <c r="J28738" s="2"/>
    </row>
    <row r="28739">
      <c r="D28739" s="2"/>
      <c r="G28739" s="2"/>
      <c r="J28739" s="2"/>
    </row>
    <row r="28740">
      <c r="D28740" s="2"/>
      <c r="G28740" s="2"/>
      <c r="J28740" s="2"/>
    </row>
    <row r="28741">
      <c r="D28741" s="2"/>
      <c r="G28741" s="2"/>
      <c r="J28741" s="2"/>
    </row>
    <row r="28742">
      <c r="D28742" s="2"/>
      <c r="G28742" s="2"/>
      <c r="J28742" s="2"/>
    </row>
    <row r="28743">
      <c r="D28743" s="2"/>
      <c r="G28743" s="2"/>
      <c r="J28743" s="2"/>
    </row>
    <row r="28744">
      <c r="D28744" s="2"/>
      <c r="G28744" s="2"/>
      <c r="J28744" s="2"/>
    </row>
    <row r="28745">
      <c r="D28745" s="2"/>
      <c r="G28745" s="2"/>
      <c r="J28745" s="2"/>
    </row>
    <row r="28746">
      <c r="D28746" s="2"/>
      <c r="G28746" s="2"/>
      <c r="J28746" s="2"/>
    </row>
    <row r="28747">
      <c r="D28747" s="2"/>
      <c r="G28747" s="2"/>
      <c r="J28747" s="2"/>
    </row>
    <row r="28748">
      <c r="D28748" s="2"/>
      <c r="G28748" s="2"/>
      <c r="J28748" s="2"/>
    </row>
    <row r="28749">
      <c r="D28749" s="2"/>
      <c r="G28749" s="2"/>
      <c r="J28749" s="2"/>
    </row>
    <row r="28750">
      <c r="D28750" s="2"/>
      <c r="G28750" s="2"/>
      <c r="J28750" s="2"/>
    </row>
    <row r="28751">
      <c r="D28751" s="2"/>
      <c r="G28751" s="2"/>
      <c r="J28751" s="2"/>
    </row>
    <row r="28752">
      <c r="D28752" s="2"/>
      <c r="G28752" s="2"/>
      <c r="J28752" s="2"/>
    </row>
    <row r="28753">
      <c r="D28753" s="2"/>
      <c r="G28753" s="2"/>
      <c r="J28753" s="2"/>
    </row>
    <row r="28754">
      <c r="D28754" s="2"/>
      <c r="G28754" s="2"/>
      <c r="J28754" s="2"/>
    </row>
    <row r="28755">
      <c r="D28755" s="2"/>
      <c r="G28755" s="2"/>
      <c r="J28755" s="2"/>
    </row>
    <row r="28756">
      <c r="D28756" s="2"/>
      <c r="G28756" s="2"/>
      <c r="J28756" s="2"/>
    </row>
    <row r="28757">
      <c r="D28757" s="2"/>
      <c r="G28757" s="2"/>
      <c r="J28757" s="2"/>
    </row>
    <row r="28758">
      <c r="D28758" s="2"/>
      <c r="G28758" s="2"/>
      <c r="J28758" s="2"/>
    </row>
    <row r="28759">
      <c r="D28759" s="2"/>
      <c r="G28759" s="2"/>
      <c r="J28759" s="2"/>
    </row>
    <row r="28760">
      <c r="D28760" s="2"/>
      <c r="G28760" s="2"/>
      <c r="J28760" s="2"/>
    </row>
    <row r="28761">
      <c r="D28761" s="2"/>
      <c r="G28761" s="2"/>
      <c r="J28761" s="2"/>
    </row>
    <row r="28762">
      <c r="D28762" s="2"/>
      <c r="G28762" s="2"/>
      <c r="J28762" s="2"/>
    </row>
    <row r="28763">
      <c r="D28763" s="2"/>
      <c r="G28763" s="2"/>
      <c r="J28763" s="2"/>
    </row>
    <row r="28764">
      <c r="D28764" s="2"/>
      <c r="G28764" s="2"/>
      <c r="J28764" s="2"/>
    </row>
    <row r="28765">
      <c r="D28765" s="2"/>
      <c r="G28765" s="2"/>
      <c r="J28765" s="2"/>
    </row>
    <row r="28766">
      <c r="D28766" s="2"/>
      <c r="G28766" s="2"/>
      <c r="J28766" s="2"/>
    </row>
    <row r="28767">
      <c r="D28767" s="2"/>
      <c r="G28767" s="2"/>
      <c r="J28767" s="2"/>
    </row>
    <row r="28768">
      <c r="D28768" s="2"/>
      <c r="G28768" s="2"/>
      <c r="J28768" s="2"/>
    </row>
    <row r="28769">
      <c r="D28769" s="2"/>
      <c r="G28769" s="2"/>
      <c r="J28769" s="2"/>
    </row>
    <row r="28770">
      <c r="D28770" s="2"/>
      <c r="G28770" s="2"/>
      <c r="J28770" s="2"/>
    </row>
    <row r="28771">
      <c r="D28771" s="2"/>
      <c r="G28771" s="2"/>
      <c r="J28771" s="2"/>
    </row>
    <row r="28772">
      <c r="D28772" s="2"/>
      <c r="G28772" s="2"/>
      <c r="J28772" s="2"/>
    </row>
    <row r="28773">
      <c r="D28773" s="2"/>
      <c r="G28773" s="2"/>
      <c r="J28773" s="2"/>
    </row>
    <row r="28774">
      <c r="D28774" s="2"/>
      <c r="G28774" s="2"/>
      <c r="J28774" s="2"/>
    </row>
    <row r="28775">
      <c r="D28775" s="2"/>
      <c r="G28775" s="2"/>
      <c r="J28775" s="2"/>
    </row>
    <row r="28776">
      <c r="D28776" s="2"/>
      <c r="G28776" s="2"/>
      <c r="J28776" s="2"/>
    </row>
    <row r="28777">
      <c r="D28777" s="2"/>
      <c r="G28777" s="2"/>
      <c r="J28777" s="2"/>
    </row>
    <row r="28778">
      <c r="D28778" s="2"/>
      <c r="G28778" s="2"/>
      <c r="J28778" s="2"/>
    </row>
    <row r="28779">
      <c r="D28779" s="2"/>
      <c r="G28779" s="2"/>
      <c r="J28779" s="2"/>
    </row>
    <row r="28780">
      <c r="D28780" s="2"/>
      <c r="G28780" s="2"/>
      <c r="J28780" s="2"/>
    </row>
    <row r="28781">
      <c r="D28781" s="2"/>
      <c r="G28781" s="2"/>
      <c r="J28781" s="2"/>
    </row>
    <row r="28782">
      <c r="D28782" s="2"/>
      <c r="G28782" s="2"/>
      <c r="J28782" s="2"/>
    </row>
    <row r="28783">
      <c r="D28783" s="2"/>
      <c r="G28783" s="2"/>
      <c r="J28783" s="2"/>
    </row>
    <row r="28784">
      <c r="D28784" s="2"/>
      <c r="G28784" s="2"/>
      <c r="J28784" s="2"/>
    </row>
    <row r="28785">
      <c r="D28785" s="2"/>
      <c r="G28785" s="2"/>
      <c r="J28785" s="2"/>
    </row>
    <row r="28786">
      <c r="D28786" s="2"/>
      <c r="G28786" s="2"/>
      <c r="J28786" s="2"/>
    </row>
    <row r="28787">
      <c r="D28787" s="2"/>
      <c r="G28787" s="2"/>
      <c r="J28787" s="2"/>
    </row>
    <row r="28788">
      <c r="D28788" s="2"/>
      <c r="G28788" s="2"/>
      <c r="J28788" s="2"/>
    </row>
    <row r="28789">
      <c r="D28789" s="2"/>
      <c r="G28789" s="2"/>
      <c r="J28789" s="2"/>
    </row>
    <row r="28790">
      <c r="D28790" s="2"/>
      <c r="G28790" s="2"/>
      <c r="J28790" s="2"/>
    </row>
    <row r="28791">
      <c r="D28791" s="2"/>
      <c r="G28791" s="2"/>
      <c r="J28791" s="2"/>
    </row>
    <row r="28792">
      <c r="D28792" s="2"/>
      <c r="G28792" s="2"/>
      <c r="J28792" s="2"/>
    </row>
    <row r="28793">
      <c r="D28793" s="2"/>
      <c r="G28793" s="2"/>
      <c r="J28793" s="2"/>
    </row>
    <row r="28794">
      <c r="D28794" s="2"/>
      <c r="G28794" s="2"/>
      <c r="J28794" s="2"/>
    </row>
    <row r="28795">
      <c r="D28795" s="2"/>
      <c r="G28795" s="2"/>
      <c r="J28795" s="2"/>
    </row>
    <row r="28796">
      <c r="D28796" s="2"/>
      <c r="G28796" s="2"/>
      <c r="J28796" s="2"/>
    </row>
    <row r="28797">
      <c r="D28797" s="2"/>
      <c r="G28797" s="2"/>
      <c r="J28797" s="2"/>
    </row>
    <row r="28798">
      <c r="D28798" s="2"/>
      <c r="G28798" s="2"/>
      <c r="J28798" s="2"/>
    </row>
    <row r="28799">
      <c r="D28799" s="2"/>
      <c r="G28799" s="2"/>
      <c r="J28799" s="2"/>
    </row>
    <row r="28800">
      <c r="D28800" s="2"/>
      <c r="G28800" s="2"/>
      <c r="J28800" s="2"/>
    </row>
    <row r="28801">
      <c r="D28801" s="2"/>
      <c r="G28801" s="2"/>
      <c r="J28801" s="2"/>
    </row>
    <row r="28802">
      <c r="D28802" s="2"/>
      <c r="G28802" s="2"/>
      <c r="J28802" s="2"/>
    </row>
    <row r="28803">
      <c r="D28803" s="2"/>
      <c r="G28803" s="2"/>
      <c r="J28803" s="2"/>
    </row>
    <row r="28804">
      <c r="D28804" s="2"/>
      <c r="G28804" s="2"/>
      <c r="J28804" s="2"/>
    </row>
    <row r="28805">
      <c r="D28805" s="2"/>
      <c r="G28805" s="2"/>
      <c r="J28805" s="2"/>
    </row>
    <row r="28806">
      <c r="D28806" s="2"/>
      <c r="G28806" s="2"/>
      <c r="J28806" s="2"/>
    </row>
    <row r="28807">
      <c r="D28807" s="2"/>
      <c r="G28807" s="2"/>
      <c r="J28807" s="2"/>
    </row>
    <row r="28808">
      <c r="D28808" s="2"/>
      <c r="G28808" s="2"/>
      <c r="J28808" s="2"/>
    </row>
    <row r="28809">
      <c r="D28809" s="2"/>
      <c r="G28809" s="2"/>
      <c r="J28809" s="2"/>
    </row>
    <row r="28810">
      <c r="D28810" s="2"/>
      <c r="G28810" s="2"/>
      <c r="J28810" s="2"/>
    </row>
    <row r="28811">
      <c r="D28811" s="2"/>
      <c r="G28811" s="2"/>
      <c r="J28811" s="2"/>
    </row>
    <row r="28812">
      <c r="D28812" s="2"/>
      <c r="G28812" s="2"/>
      <c r="J28812" s="2"/>
    </row>
    <row r="28813">
      <c r="D28813" s="2"/>
      <c r="G28813" s="2"/>
      <c r="J28813" s="2"/>
    </row>
    <row r="28814">
      <c r="D28814" s="2"/>
      <c r="G28814" s="2"/>
      <c r="J28814" s="2"/>
    </row>
    <row r="28815">
      <c r="D28815" s="2"/>
      <c r="G28815" s="2"/>
      <c r="J28815" s="2"/>
    </row>
    <row r="28816">
      <c r="D28816" s="2"/>
      <c r="G28816" s="2"/>
      <c r="J28816" s="2"/>
    </row>
    <row r="28817">
      <c r="D28817" s="2"/>
      <c r="G28817" s="2"/>
      <c r="J28817" s="2"/>
    </row>
    <row r="28818">
      <c r="D28818" s="2"/>
      <c r="G28818" s="2"/>
      <c r="J28818" s="2"/>
    </row>
    <row r="28819">
      <c r="D28819" s="2"/>
      <c r="G28819" s="2"/>
      <c r="J28819" s="2"/>
    </row>
    <row r="28820">
      <c r="D28820" s="2"/>
      <c r="G28820" s="2"/>
      <c r="J28820" s="2"/>
    </row>
    <row r="28821">
      <c r="D28821" s="2"/>
      <c r="G28821" s="2"/>
      <c r="J28821" s="2"/>
    </row>
    <row r="28822">
      <c r="D28822" s="2"/>
      <c r="G28822" s="2"/>
      <c r="J28822" s="2"/>
    </row>
    <row r="28823">
      <c r="D28823" s="2"/>
      <c r="G28823" s="2"/>
      <c r="J28823" s="2"/>
    </row>
    <row r="28824">
      <c r="D28824" s="2"/>
      <c r="G28824" s="2"/>
      <c r="J28824" s="2"/>
    </row>
    <row r="28825">
      <c r="D28825" s="2"/>
      <c r="G28825" s="2"/>
      <c r="J28825" s="2"/>
    </row>
    <row r="28826">
      <c r="D28826" s="2"/>
      <c r="G28826" s="2"/>
      <c r="J28826" s="2"/>
    </row>
    <row r="28827">
      <c r="D28827" s="2"/>
      <c r="G28827" s="2"/>
      <c r="J28827" s="2"/>
    </row>
    <row r="28828">
      <c r="D28828" s="2"/>
      <c r="G28828" s="2"/>
      <c r="J28828" s="2"/>
    </row>
    <row r="28829">
      <c r="D28829" s="2"/>
      <c r="G28829" s="2"/>
      <c r="J28829" s="2"/>
    </row>
    <row r="28830">
      <c r="D28830" s="2"/>
      <c r="G28830" s="2"/>
      <c r="J28830" s="2"/>
    </row>
    <row r="28831">
      <c r="D28831" s="2"/>
      <c r="G28831" s="2"/>
      <c r="J28831" s="2"/>
    </row>
    <row r="28832">
      <c r="D28832" s="2"/>
      <c r="G28832" s="2"/>
      <c r="J28832" s="2"/>
    </row>
    <row r="28833">
      <c r="D28833" s="2"/>
      <c r="G28833" s="2"/>
      <c r="J28833" s="2"/>
    </row>
    <row r="28834">
      <c r="D28834" s="2"/>
      <c r="G28834" s="2"/>
      <c r="J28834" s="2"/>
    </row>
    <row r="28835">
      <c r="D28835" s="2"/>
      <c r="G28835" s="2"/>
      <c r="J28835" s="2"/>
    </row>
    <row r="28836">
      <c r="D28836" s="2"/>
      <c r="G28836" s="2"/>
      <c r="J28836" s="2"/>
    </row>
    <row r="28837">
      <c r="D28837" s="2"/>
      <c r="G28837" s="2"/>
      <c r="J28837" s="2"/>
    </row>
    <row r="28838">
      <c r="D28838" s="2"/>
      <c r="G28838" s="2"/>
      <c r="J28838" s="2"/>
    </row>
    <row r="28839">
      <c r="D28839" s="2"/>
      <c r="G28839" s="2"/>
      <c r="J28839" s="2"/>
    </row>
    <row r="28840">
      <c r="D28840" s="2"/>
      <c r="G28840" s="2"/>
      <c r="J28840" s="2"/>
    </row>
    <row r="28841">
      <c r="D28841" s="2"/>
      <c r="G28841" s="2"/>
      <c r="J28841" s="2"/>
    </row>
    <row r="28842">
      <c r="D28842" s="2"/>
      <c r="G28842" s="2"/>
      <c r="J28842" s="2"/>
    </row>
    <row r="28843">
      <c r="D28843" s="2"/>
      <c r="G28843" s="2"/>
      <c r="J28843" s="2"/>
    </row>
    <row r="28844">
      <c r="D28844" s="2"/>
      <c r="G28844" s="2"/>
      <c r="J28844" s="2"/>
    </row>
    <row r="28845">
      <c r="D28845" s="2"/>
      <c r="G28845" s="2"/>
      <c r="J28845" s="2"/>
    </row>
    <row r="28846">
      <c r="D28846" s="2"/>
      <c r="G28846" s="2"/>
      <c r="J28846" s="2"/>
    </row>
    <row r="28847">
      <c r="D28847" s="2"/>
      <c r="G28847" s="2"/>
      <c r="J28847" s="2"/>
    </row>
    <row r="28848">
      <c r="D28848" s="2"/>
      <c r="G28848" s="2"/>
      <c r="J28848" s="2"/>
    </row>
    <row r="28849">
      <c r="D28849" s="2"/>
      <c r="G28849" s="2"/>
      <c r="J28849" s="2"/>
    </row>
    <row r="28850">
      <c r="D28850" s="2"/>
      <c r="G28850" s="2"/>
      <c r="J28850" s="2"/>
    </row>
    <row r="28851">
      <c r="D28851" s="2"/>
      <c r="G28851" s="2"/>
      <c r="J28851" s="2"/>
    </row>
    <row r="28852">
      <c r="D28852" s="2"/>
      <c r="G28852" s="2"/>
      <c r="J28852" s="2"/>
    </row>
    <row r="28853">
      <c r="D28853" s="2"/>
      <c r="G28853" s="2"/>
      <c r="J28853" s="2"/>
    </row>
    <row r="28854">
      <c r="D28854" s="2"/>
      <c r="G28854" s="2"/>
      <c r="J28854" s="2"/>
    </row>
    <row r="28855">
      <c r="D28855" s="2"/>
      <c r="G28855" s="2"/>
      <c r="J28855" s="2"/>
    </row>
    <row r="28856">
      <c r="D28856" s="2"/>
      <c r="G28856" s="2"/>
      <c r="J28856" s="2"/>
    </row>
    <row r="28857">
      <c r="D28857" s="2"/>
      <c r="G28857" s="2"/>
      <c r="J28857" s="2"/>
    </row>
    <row r="28858">
      <c r="D28858" s="2"/>
      <c r="G28858" s="2"/>
      <c r="J28858" s="2"/>
    </row>
    <row r="28859">
      <c r="D28859" s="2"/>
      <c r="G28859" s="2"/>
      <c r="J28859" s="2"/>
    </row>
    <row r="28860">
      <c r="D28860" s="2"/>
      <c r="G28860" s="2"/>
      <c r="J28860" s="2"/>
    </row>
    <row r="28861">
      <c r="D28861" s="2"/>
      <c r="G28861" s="2"/>
      <c r="J28861" s="2"/>
    </row>
    <row r="28862">
      <c r="D28862" s="2"/>
      <c r="G28862" s="2"/>
      <c r="J28862" s="2"/>
    </row>
    <row r="28863">
      <c r="D28863" s="2"/>
      <c r="G28863" s="2"/>
      <c r="J28863" s="2"/>
    </row>
    <row r="28864">
      <c r="D28864" s="2"/>
      <c r="G28864" s="2"/>
      <c r="J28864" s="2"/>
    </row>
    <row r="28865">
      <c r="D28865" s="2"/>
      <c r="G28865" s="2"/>
      <c r="J28865" s="2"/>
    </row>
    <row r="28866">
      <c r="D28866" s="2"/>
      <c r="G28866" s="2"/>
      <c r="J28866" s="2"/>
    </row>
    <row r="28867">
      <c r="D28867" s="2"/>
      <c r="G28867" s="2"/>
      <c r="J28867" s="2"/>
    </row>
    <row r="28868">
      <c r="D28868" s="2"/>
      <c r="G28868" s="2"/>
      <c r="J28868" s="2"/>
    </row>
    <row r="28869">
      <c r="D28869" s="2"/>
      <c r="G28869" s="2"/>
      <c r="J28869" s="2"/>
    </row>
    <row r="28870">
      <c r="D28870" s="2"/>
      <c r="G28870" s="2"/>
      <c r="J28870" s="2"/>
    </row>
    <row r="28871">
      <c r="D28871" s="2"/>
      <c r="G28871" s="2"/>
      <c r="J28871" s="2"/>
    </row>
    <row r="28872">
      <c r="D28872" s="2"/>
      <c r="G28872" s="2"/>
      <c r="J28872" s="2"/>
    </row>
    <row r="28873">
      <c r="D28873" s="2"/>
      <c r="G28873" s="2"/>
      <c r="J28873" s="2"/>
    </row>
    <row r="28874">
      <c r="D28874" s="2"/>
      <c r="G28874" s="2"/>
      <c r="J28874" s="2"/>
    </row>
    <row r="28875">
      <c r="D28875" s="2"/>
      <c r="G28875" s="2"/>
      <c r="J28875" s="2"/>
    </row>
    <row r="28876">
      <c r="D28876" s="2"/>
      <c r="G28876" s="2"/>
      <c r="J28876" s="2"/>
    </row>
    <row r="28877">
      <c r="D28877" s="2"/>
      <c r="G28877" s="2"/>
      <c r="J28877" s="2"/>
    </row>
    <row r="28878">
      <c r="D28878" s="2"/>
      <c r="G28878" s="2"/>
      <c r="J28878" s="2"/>
    </row>
    <row r="28879">
      <c r="D28879" s="2"/>
      <c r="G28879" s="2"/>
      <c r="J28879" s="2"/>
    </row>
    <row r="28880">
      <c r="D28880" s="2"/>
      <c r="G28880" s="2"/>
      <c r="J28880" s="2"/>
    </row>
    <row r="28881">
      <c r="D28881" s="2"/>
      <c r="G28881" s="2"/>
      <c r="J28881" s="2"/>
    </row>
    <row r="28882">
      <c r="D28882" s="2"/>
      <c r="G28882" s="2"/>
      <c r="J28882" s="2"/>
    </row>
    <row r="28883">
      <c r="D28883" s="2"/>
      <c r="G28883" s="2"/>
      <c r="J28883" s="2"/>
    </row>
    <row r="28884">
      <c r="D28884" s="2"/>
      <c r="G28884" s="2"/>
      <c r="J28884" s="2"/>
    </row>
    <row r="28885">
      <c r="D28885" s="2"/>
      <c r="G28885" s="2"/>
      <c r="J28885" s="2"/>
    </row>
    <row r="28886">
      <c r="D28886" s="2"/>
      <c r="G28886" s="2"/>
      <c r="J28886" s="2"/>
    </row>
    <row r="28887">
      <c r="D28887" s="2"/>
      <c r="G28887" s="2"/>
      <c r="J28887" s="2"/>
    </row>
    <row r="28888">
      <c r="D28888" s="2"/>
      <c r="G28888" s="2"/>
      <c r="J28888" s="2"/>
    </row>
    <row r="28889">
      <c r="D28889" s="2"/>
      <c r="G28889" s="2"/>
      <c r="J28889" s="2"/>
    </row>
    <row r="28890">
      <c r="D28890" s="2"/>
      <c r="G28890" s="2"/>
      <c r="J28890" s="2"/>
    </row>
    <row r="28891">
      <c r="D28891" s="2"/>
      <c r="G28891" s="2"/>
      <c r="J28891" s="2"/>
    </row>
    <row r="28892">
      <c r="D28892" s="2"/>
      <c r="G28892" s="2"/>
      <c r="J28892" s="2"/>
    </row>
    <row r="28893">
      <c r="D28893" s="2"/>
      <c r="G28893" s="2"/>
      <c r="J28893" s="2"/>
    </row>
    <row r="28894">
      <c r="D28894" s="2"/>
      <c r="G28894" s="2"/>
      <c r="J28894" s="2"/>
    </row>
    <row r="28895">
      <c r="D28895" s="2"/>
      <c r="G28895" s="2"/>
      <c r="J28895" s="2"/>
    </row>
    <row r="28896">
      <c r="D28896" s="2"/>
      <c r="G28896" s="2"/>
      <c r="J28896" s="2"/>
    </row>
    <row r="28897">
      <c r="D28897" s="2"/>
      <c r="G28897" s="2"/>
      <c r="J28897" s="2"/>
    </row>
    <row r="28898">
      <c r="D28898" s="2"/>
      <c r="G28898" s="2"/>
      <c r="J28898" s="2"/>
    </row>
    <row r="28899">
      <c r="D28899" s="2"/>
      <c r="G28899" s="2"/>
      <c r="J28899" s="2"/>
    </row>
    <row r="28900">
      <c r="D28900" s="2"/>
      <c r="G28900" s="2"/>
      <c r="J28900" s="2"/>
    </row>
    <row r="28901">
      <c r="D28901" s="2"/>
      <c r="G28901" s="2"/>
      <c r="J28901" s="2"/>
    </row>
    <row r="28902">
      <c r="D28902" s="2"/>
      <c r="G28902" s="2"/>
      <c r="J28902" s="2"/>
    </row>
    <row r="28903">
      <c r="D28903" s="2"/>
      <c r="G28903" s="2"/>
      <c r="J28903" s="2"/>
    </row>
    <row r="28904">
      <c r="D28904" s="2"/>
      <c r="G28904" s="2"/>
      <c r="J28904" s="2"/>
    </row>
    <row r="28905">
      <c r="D28905" s="2"/>
      <c r="G28905" s="2"/>
      <c r="J28905" s="2"/>
    </row>
    <row r="28906">
      <c r="D28906" s="2"/>
      <c r="G28906" s="2"/>
      <c r="J28906" s="2"/>
    </row>
    <row r="28907">
      <c r="D28907" s="2"/>
      <c r="G28907" s="2"/>
      <c r="J28907" s="2"/>
    </row>
    <row r="28908">
      <c r="D28908" s="2"/>
      <c r="G28908" s="2"/>
      <c r="J28908" s="2"/>
    </row>
    <row r="28909">
      <c r="D28909" s="2"/>
      <c r="G28909" s="2"/>
      <c r="J28909" s="2"/>
    </row>
    <row r="28910">
      <c r="D28910" s="2"/>
      <c r="G28910" s="2"/>
      <c r="J28910" s="2"/>
    </row>
    <row r="28911">
      <c r="D28911" s="2"/>
      <c r="G28911" s="2"/>
      <c r="J28911" s="2"/>
    </row>
    <row r="28912">
      <c r="D28912" s="2"/>
      <c r="G28912" s="2"/>
      <c r="J28912" s="2"/>
    </row>
    <row r="28913">
      <c r="D28913" s="2"/>
      <c r="G28913" s="2"/>
      <c r="J28913" s="2"/>
    </row>
    <row r="28914">
      <c r="D28914" s="2"/>
      <c r="G28914" s="2"/>
      <c r="J28914" s="2"/>
    </row>
    <row r="28915">
      <c r="D28915" s="2"/>
      <c r="G28915" s="2"/>
      <c r="J28915" s="2"/>
    </row>
    <row r="28916">
      <c r="D28916" s="2"/>
      <c r="G28916" s="2"/>
      <c r="J28916" s="2"/>
    </row>
    <row r="28917">
      <c r="D28917" s="2"/>
      <c r="G28917" s="2"/>
      <c r="J28917" s="2"/>
    </row>
    <row r="28918">
      <c r="D28918" s="2"/>
      <c r="G28918" s="2"/>
      <c r="J28918" s="2"/>
    </row>
    <row r="28919">
      <c r="D28919" s="2"/>
      <c r="G28919" s="2"/>
      <c r="J28919" s="2"/>
    </row>
    <row r="28920">
      <c r="D28920" s="2"/>
      <c r="G28920" s="2"/>
      <c r="J28920" s="2"/>
    </row>
    <row r="28921">
      <c r="D28921" s="2"/>
      <c r="G28921" s="2"/>
      <c r="J28921" s="2"/>
    </row>
    <row r="28922">
      <c r="D28922" s="2"/>
      <c r="G28922" s="2"/>
      <c r="J28922" s="2"/>
    </row>
    <row r="28923">
      <c r="D28923" s="2"/>
      <c r="G28923" s="2"/>
      <c r="J28923" s="2"/>
    </row>
    <row r="28924">
      <c r="D28924" s="2"/>
      <c r="G28924" s="2"/>
      <c r="J28924" s="2"/>
    </row>
    <row r="28925">
      <c r="D28925" s="2"/>
      <c r="G28925" s="2"/>
      <c r="J28925" s="2"/>
    </row>
    <row r="28926">
      <c r="D28926" s="2"/>
      <c r="G28926" s="2"/>
      <c r="J28926" s="2"/>
    </row>
    <row r="28927">
      <c r="D28927" s="2"/>
      <c r="G28927" s="2"/>
      <c r="J28927" s="2"/>
    </row>
    <row r="28928">
      <c r="D28928" s="2"/>
      <c r="G28928" s="2"/>
      <c r="J28928" s="2"/>
    </row>
    <row r="28929">
      <c r="D28929" s="2"/>
      <c r="G28929" s="2"/>
      <c r="J28929" s="2"/>
    </row>
    <row r="28930">
      <c r="D28930" s="2"/>
      <c r="G28930" s="2"/>
      <c r="J28930" s="2"/>
    </row>
    <row r="28931">
      <c r="D28931" s="2"/>
      <c r="G28931" s="2"/>
      <c r="J28931" s="2"/>
    </row>
    <row r="28932">
      <c r="D28932" s="2"/>
      <c r="G28932" s="2"/>
      <c r="J28932" s="2"/>
    </row>
    <row r="28933">
      <c r="D28933" s="2"/>
      <c r="G28933" s="2"/>
      <c r="J28933" s="2"/>
    </row>
    <row r="28934">
      <c r="D28934" s="2"/>
      <c r="G28934" s="2"/>
      <c r="J28934" s="2"/>
    </row>
    <row r="28935">
      <c r="D28935" s="2"/>
      <c r="G28935" s="2"/>
      <c r="J28935" s="2"/>
    </row>
    <row r="28936">
      <c r="D28936" s="2"/>
      <c r="G28936" s="2"/>
      <c r="J28936" s="2"/>
    </row>
    <row r="28937">
      <c r="D28937" s="2"/>
      <c r="G28937" s="2"/>
      <c r="J28937" s="2"/>
    </row>
    <row r="28938">
      <c r="D28938" s="2"/>
      <c r="G28938" s="2"/>
      <c r="J28938" s="2"/>
    </row>
    <row r="28939">
      <c r="D28939" s="2"/>
      <c r="G28939" s="2"/>
      <c r="J28939" s="2"/>
    </row>
    <row r="28940">
      <c r="D28940" s="2"/>
      <c r="G28940" s="2"/>
      <c r="J28940" s="2"/>
    </row>
    <row r="28941">
      <c r="D28941" s="2"/>
      <c r="G28941" s="2"/>
      <c r="J28941" s="2"/>
    </row>
    <row r="28942">
      <c r="D28942" s="2"/>
      <c r="G28942" s="2"/>
      <c r="J28942" s="2"/>
    </row>
    <row r="28943">
      <c r="D28943" s="2"/>
      <c r="G28943" s="2"/>
      <c r="J28943" s="2"/>
    </row>
    <row r="28944">
      <c r="D28944" s="2"/>
      <c r="G28944" s="2"/>
      <c r="J28944" s="2"/>
    </row>
    <row r="28945">
      <c r="D28945" s="2"/>
      <c r="G28945" s="2"/>
      <c r="J28945" s="2"/>
    </row>
    <row r="28946">
      <c r="D28946" s="2"/>
      <c r="G28946" s="2"/>
      <c r="J28946" s="2"/>
    </row>
    <row r="28947">
      <c r="D28947" s="2"/>
      <c r="G28947" s="2"/>
      <c r="J28947" s="2"/>
    </row>
    <row r="28948">
      <c r="D28948" s="2"/>
      <c r="G28948" s="2"/>
      <c r="J28948" s="2"/>
    </row>
    <row r="28949">
      <c r="D28949" s="2"/>
      <c r="G28949" s="2"/>
      <c r="J28949" s="2"/>
    </row>
    <row r="28950">
      <c r="D28950" s="2"/>
      <c r="G28950" s="2"/>
      <c r="J28950" s="2"/>
    </row>
    <row r="28951">
      <c r="D28951" s="2"/>
      <c r="G28951" s="2"/>
      <c r="J28951" s="2"/>
    </row>
    <row r="28952">
      <c r="D28952" s="2"/>
      <c r="G28952" s="2"/>
      <c r="J28952" s="2"/>
    </row>
    <row r="28953">
      <c r="D28953" s="2"/>
      <c r="G28953" s="2"/>
      <c r="J28953" s="2"/>
    </row>
    <row r="28954">
      <c r="D28954" s="2"/>
      <c r="G28954" s="2"/>
      <c r="J28954" s="2"/>
    </row>
    <row r="28955">
      <c r="D28955" s="2"/>
      <c r="G28955" s="2"/>
      <c r="J28955" s="2"/>
    </row>
    <row r="28956">
      <c r="D28956" s="2"/>
      <c r="G28956" s="2"/>
      <c r="J28956" s="2"/>
    </row>
    <row r="28957">
      <c r="D28957" s="2"/>
      <c r="G28957" s="2"/>
      <c r="J28957" s="2"/>
    </row>
    <row r="28958">
      <c r="D28958" s="2"/>
      <c r="G28958" s="2"/>
      <c r="J28958" s="2"/>
    </row>
    <row r="28959">
      <c r="D28959" s="2"/>
      <c r="G28959" s="2"/>
      <c r="J28959" s="2"/>
    </row>
    <row r="28960">
      <c r="D28960" s="2"/>
      <c r="G28960" s="2"/>
      <c r="J28960" s="2"/>
    </row>
    <row r="28961">
      <c r="D28961" s="2"/>
      <c r="G28961" s="2"/>
      <c r="J28961" s="2"/>
    </row>
    <row r="28962">
      <c r="D28962" s="2"/>
      <c r="G28962" s="2"/>
      <c r="J28962" s="2"/>
    </row>
    <row r="28963">
      <c r="D28963" s="2"/>
      <c r="G28963" s="2"/>
      <c r="J28963" s="2"/>
    </row>
    <row r="28964">
      <c r="D28964" s="2"/>
      <c r="G28964" s="2"/>
      <c r="J28964" s="2"/>
    </row>
    <row r="28965">
      <c r="D28965" s="2"/>
      <c r="G28965" s="2"/>
      <c r="J28965" s="2"/>
    </row>
    <row r="28966">
      <c r="D28966" s="2"/>
      <c r="G28966" s="2"/>
      <c r="J28966" s="2"/>
    </row>
    <row r="28967">
      <c r="D28967" s="2"/>
      <c r="G28967" s="2"/>
      <c r="J28967" s="2"/>
    </row>
    <row r="28968">
      <c r="D28968" s="2"/>
      <c r="G28968" s="2"/>
      <c r="J28968" s="2"/>
    </row>
    <row r="28969">
      <c r="D28969" s="2"/>
      <c r="G28969" s="2"/>
      <c r="J28969" s="2"/>
    </row>
    <row r="28970">
      <c r="D28970" s="2"/>
      <c r="G28970" s="2"/>
      <c r="J28970" s="2"/>
    </row>
    <row r="28971">
      <c r="D28971" s="2"/>
      <c r="G28971" s="2"/>
      <c r="J28971" s="2"/>
    </row>
    <row r="28972">
      <c r="D28972" s="2"/>
      <c r="G28972" s="2"/>
      <c r="J28972" s="2"/>
    </row>
    <row r="28973">
      <c r="D28973" s="2"/>
      <c r="G28973" s="2"/>
      <c r="J28973" s="2"/>
    </row>
    <row r="28974">
      <c r="D28974" s="2"/>
      <c r="G28974" s="2"/>
      <c r="J28974" s="2"/>
    </row>
    <row r="28975">
      <c r="D28975" s="2"/>
      <c r="G28975" s="2"/>
      <c r="J28975" s="2"/>
    </row>
    <row r="28976">
      <c r="D28976" s="2"/>
      <c r="G28976" s="2"/>
      <c r="J28976" s="2"/>
    </row>
    <row r="28977">
      <c r="D28977" s="2"/>
      <c r="G28977" s="2"/>
      <c r="J28977" s="2"/>
    </row>
    <row r="28978">
      <c r="D28978" s="2"/>
      <c r="G28978" s="2"/>
      <c r="J28978" s="2"/>
    </row>
    <row r="28979">
      <c r="D28979" s="2"/>
      <c r="G28979" s="2"/>
      <c r="J28979" s="2"/>
    </row>
    <row r="28980">
      <c r="D28980" s="2"/>
      <c r="G28980" s="2"/>
      <c r="J28980" s="2"/>
    </row>
    <row r="28981">
      <c r="D28981" s="2"/>
      <c r="G28981" s="2"/>
      <c r="J28981" s="2"/>
    </row>
    <row r="28982">
      <c r="D28982" s="2"/>
      <c r="G28982" s="2"/>
      <c r="J28982" s="2"/>
    </row>
    <row r="28983">
      <c r="D28983" s="2"/>
      <c r="G28983" s="2"/>
      <c r="J28983" s="2"/>
    </row>
    <row r="28984">
      <c r="D28984" s="2"/>
      <c r="G28984" s="2"/>
      <c r="J28984" s="2"/>
    </row>
    <row r="28985">
      <c r="D28985" s="2"/>
      <c r="G28985" s="2"/>
      <c r="J28985" s="2"/>
    </row>
    <row r="28986">
      <c r="D28986" s="2"/>
      <c r="G28986" s="2"/>
      <c r="J28986" s="2"/>
    </row>
    <row r="28987">
      <c r="D28987" s="2"/>
      <c r="G28987" s="2"/>
      <c r="J28987" s="2"/>
    </row>
    <row r="28988">
      <c r="D28988" s="2"/>
      <c r="G28988" s="2"/>
      <c r="J28988" s="2"/>
    </row>
    <row r="28989">
      <c r="D28989" s="2"/>
      <c r="G28989" s="2"/>
      <c r="J28989" s="2"/>
    </row>
    <row r="28990">
      <c r="D28990" s="2"/>
      <c r="G28990" s="2"/>
      <c r="J28990" s="2"/>
    </row>
    <row r="28991">
      <c r="D28991" s="2"/>
      <c r="G28991" s="2"/>
      <c r="J28991" s="2"/>
    </row>
    <row r="28992">
      <c r="D28992" s="2"/>
      <c r="G28992" s="2"/>
      <c r="J28992" s="2"/>
    </row>
    <row r="28993">
      <c r="D28993" s="2"/>
      <c r="G28993" s="2"/>
      <c r="J28993" s="2"/>
    </row>
    <row r="28994">
      <c r="D28994" s="2"/>
      <c r="G28994" s="2"/>
      <c r="J28994" s="2"/>
    </row>
    <row r="28995">
      <c r="D28995" s="2"/>
      <c r="G28995" s="2"/>
      <c r="J28995" s="2"/>
    </row>
    <row r="28996">
      <c r="D28996" s="2"/>
      <c r="G28996" s="2"/>
      <c r="J28996" s="2"/>
    </row>
    <row r="28997">
      <c r="D28997" s="2"/>
      <c r="G28997" s="2"/>
      <c r="J28997" s="2"/>
    </row>
    <row r="28998">
      <c r="D28998" s="2"/>
      <c r="G28998" s="2"/>
      <c r="J28998" s="2"/>
    </row>
    <row r="28999">
      <c r="D28999" s="2"/>
      <c r="G28999" s="2"/>
      <c r="J28999" s="2"/>
    </row>
    <row r="29000">
      <c r="D29000" s="2"/>
      <c r="G29000" s="2"/>
      <c r="J29000" s="2"/>
    </row>
    <row r="29001">
      <c r="D29001" s="2"/>
      <c r="G29001" s="2"/>
      <c r="J29001" s="2"/>
    </row>
    <row r="29002">
      <c r="D29002" s="2"/>
      <c r="G29002" s="2"/>
      <c r="J29002" s="2"/>
    </row>
    <row r="29003">
      <c r="D29003" s="2"/>
      <c r="G29003" s="2"/>
      <c r="J29003" s="2"/>
    </row>
    <row r="29004">
      <c r="D29004" s="2"/>
      <c r="G29004" s="2"/>
      <c r="J29004" s="2"/>
    </row>
    <row r="29005">
      <c r="D29005" s="2"/>
      <c r="G29005" s="2"/>
      <c r="J29005" s="2"/>
    </row>
    <row r="29006">
      <c r="D29006" s="2"/>
      <c r="G29006" s="2"/>
      <c r="J29006" s="2"/>
    </row>
    <row r="29007">
      <c r="D29007" s="2"/>
      <c r="G29007" s="2"/>
      <c r="J29007" s="2"/>
    </row>
    <row r="29008">
      <c r="D29008" s="2"/>
      <c r="G29008" s="2"/>
      <c r="J29008" s="2"/>
    </row>
    <row r="29009">
      <c r="D29009" s="2"/>
      <c r="G29009" s="2"/>
      <c r="J29009" s="2"/>
    </row>
    <row r="29010">
      <c r="D29010" s="2"/>
      <c r="G29010" s="2"/>
      <c r="J29010" s="2"/>
    </row>
    <row r="29011">
      <c r="D29011" s="2"/>
      <c r="G29011" s="2"/>
      <c r="J29011" s="2"/>
    </row>
    <row r="29012">
      <c r="D29012" s="2"/>
      <c r="G29012" s="2"/>
      <c r="J29012" s="2"/>
    </row>
    <row r="29013">
      <c r="D29013" s="2"/>
      <c r="G29013" s="2"/>
      <c r="J29013" s="2"/>
    </row>
    <row r="29014">
      <c r="D29014" s="2"/>
      <c r="G29014" s="2"/>
      <c r="J29014" s="2"/>
    </row>
    <row r="29015">
      <c r="D29015" s="2"/>
      <c r="G29015" s="2"/>
      <c r="J29015" s="2"/>
    </row>
    <row r="29016">
      <c r="D29016" s="2"/>
      <c r="G29016" s="2"/>
      <c r="J29016" s="2"/>
    </row>
    <row r="29017">
      <c r="D29017" s="2"/>
      <c r="G29017" s="2"/>
      <c r="J29017" s="2"/>
    </row>
    <row r="29018">
      <c r="D29018" s="2"/>
      <c r="G29018" s="2"/>
      <c r="J29018" s="2"/>
    </row>
    <row r="29019">
      <c r="D29019" s="2"/>
      <c r="G29019" s="2"/>
      <c r="J29019" s="2"/>
    </row>
    <row r="29020">
      <c r="D29020" s="2"/>
      <c r="G29020" s="2"/>
      <c r="J29020" s="2"/>
    </row>
    <row r="29021">
      <c r="D29021" s="2"/>
      <c r="G29021" s="2"/>
      <c r="J29021" s="2"/>
    </row>
    <row r="29022">
      <c r="D29022" s="2"/>
      <c r="G29022" s="2"/>
      <c r="J29022" s="2"/>
    </row>
    <row r="29023">
      <c r="D29023" s="2"/>
      <c r="G29023" s="2"/>
      <c r="J29023" s="2"/>
    </row>
    <row r="29024">
      <c r="D29024" s="2"/>
      <c r="G29024" s="2"/>
      <c r="J29024" s="2"/>
    </row>
    <row r="29025">
      <c r="D29025" s="2"/>
      <c r="G29025" s="2"/>
      <c r="J29025" s="2"/>
    </row>
    <row r="29026">
      <c r="D29026" s="2"/>
      <c r="G29026" s="2"/>
      <c r="J29026" s="2"/>
    </row>
    <row r="29027">
      <c r="D29027" s="2"/>
      <c r="G29027" s="2"/>
      <c r="J29027" s="2"/>
    </row>
    <row r="29028">
      <c r="D29028" s="2"/>
      <c r="G29028" s="2"/>
      <c r="J29028" s="2"/>
    </row>
    <row r="29029">
      <c r="D29029" s="2"/>
      <c r="G29029" s="2"/>
      <c r="J29029" s="2"/>
    </row>
    <row r="29030">
      <c r="D29030" s="2"/>
      <c r="G29030" s="2"/>
      <c r="J29030" s="2"/>
    </row>
    <row r="29031">
      <c r="D29031" s="2"/>
      <c r="G29031" s="2"/>
      <c r="J29031" s="2"/>
    </row>
    <row r="29032">
      <c r="D29032" s="2"/>
      <c r="G29032" s="2"/>
      <c r="J29032" s="2"/>
    </row>
    <row r="29033">
      <c r="D29033" s="2"/>
      <c r="G29033" s="2"/>
      <c r="J29033" s="2"/>
    </row>
    <row r="29034">
      <c r="D29034" s="2"/>
      <c r="G29034" s="2"/>
      <c r="J29034" s="2"/>
    </row>
    <row r="29035">
      <c r="D29035" s="2"/>
      <c r="G29035" s="2"/>
      <c r="J29035" s="2"/>
    </row>
    <row r="29036">
      <c r="D29036" s="2"/>
      <c r="G29036" s="2"/>
      <c r="J29036" s="2"/>
    </row>
    <row r="29037">
      <c r="D29037" s="2"/>
      <c r="G29037" s="2"/>
      <c r="J29037" s="2"/>
    </row>
    <row r="29038">
      <c r="D29038" s="2"/>
      <c r="G29038" s="2"/>
      <c r="J29038" s="2"/>
    </row>
    <row r="29039">
      <c r="D29039" s="2"/>
      <c r="G29039" s="2"/>
      <c r="J29039" s="2"/>
    </row>
    <row r="29040">
      <c r="D29040" s="2"/>
      <c r="G29040" s="2"/>
      <c r="J29040" s="2"/>
    </row>
    <row r="29041">
      <c r="D29041" s="2"/>
      <c r="G29041" s="2"/>
      <c r="J29041" s="2"/>
    </row>
    <row r="29042">
      <c r="D29042" s="2"/>
      <c r="G29042" s="2"/>
      <c r="J29042" s="2"/>
    </row>
    <row r="29043">
      <c r="D29043" s="2"/>
      <c r="G29043" s="2"/>
      <c r="J29043" s="2"/>
    </row>
    <row r="29044">
      <c r="D29044" s="2"/>
      <c r="G29044" s="2"/>
      <c r="J29044" s="2"/>
    </row>
    <row r="29045">
      <c r="D29045" s="2"/>
      <c r="G29045" s="2"/>
      <c r="J29045" s="2"/>
    </row>
    <row r="29046">
      <c r="D29046" s="2"/>
      <c r="G29046" s="2"/>
      <c r="J29046" s="2"/>
    </row>
    <row r="29047">
      <c r="D29047" s="2"/>
      <c r="G29047" s="2"/>
      <c r="J29047" s="2"/>
    </row>
    <row r="29048">
      <c r="D29048" s="2"/>
      <c r="G29048" s="2"/>
      <c r="J29048" s="2"/>
    </row>
    <row r="29049">
      <c r="D29049" s="2"/>
      <c r="G29049" s="2"/>
      <c r="J29049" s="2"/>
    </row>
    <row r="29050">
      <c r="D29050" s="2"/>
      <c r="G29050" s="2"/>
      <c r="J29050" s="2"/>
    </row>
    <row r="29051">
      <c r="D29051" s="2"/>
      <c r="G29051" s="2"/>
      <c r="J29051" s="2"/>
    </row>
    <row r="29052">
      <c r="D29052" s="2"/>
      <c r="G29052" s="2"/>
      <c r="J29052" s="2"/>
    </row>
    <row r="29053">
      <c r="D29053" s="2"/>
      <c r="G29053" s="2"/>
      <c r="J29053" s="2"/>
    </row>
    <row r="29054">
      <c r="D29054" s="2"/>
      <c r="G29054" s="2"/>
      <c r="J29054" s="2"/>
    </row>
    <row r="29055">
      <c r="D29055" s="2"/>
      <c r="G29055" s="2"/>
      <c r="J29055" s="2"/>
    </row>
    <row r="29056">
      <c r="D29056" s="2"/>
      <c r="G29056" s="2"/>
      <c r="J29056" s="2"/>
    </row>
    <row r="29057">
      <c r="D29057" s="2"/>
      <c r="G29057" s="2"/>
      <c r="J29057" s="2"/>
    </row>
    <row r="29058">
      <c r="D29058" s="2"/>
      <c r="G29058" s="2"/>
      <c r="J29058" s="2"/>
    </row>
    <row r="29059">
      <c r="D29059" s="2"/>
      <c r="G29059" s="2"/>
      <c r="J29059" s="2"/>
    </row>
    <row r="29060">
      <c r="D29060" s="2"/>
      <c r="G29060" s="2"/>
      <c r="J29060" s="2"/>
    </row>
    <row r="29061">
      <c r="D29061" s="2"/>
      <c r="G29061" s="2"/>
      <c r="J29061" s="2"/>
    </row>
    <row r="29062">
      <c r="D29062" s="2"/>
      <c r="G29062" s="2"/>
      <c r="J29062" s="2"/>
    </row>
    <row r="29063">
      <c r="D29063" s="2"/>
      <c r="G29063" s="2"/>
      <c r="J29063" s="2"/>
    </row>
    <row r="29064">
      <c r="D29064" s="2"/>
      <c r="G29064" s="2"/>
      <c r="J29064" s="2"/>
    </row>
    <row r="29065">
      <c r="D29065" s="2"/>
      <c r="G29065" s="2"/>
      <c r="J29065" s="2"/>
    </row>
    <row r="29066">
      <c r="D29066" s="2"/>
      <c r="G29066" s="2"/>
      <c r="J29066" s="2"/>
    </row>
    <row r="29067">
      <c r="D29067" s="2"/>
      <c r="G29067" s="2"/>
      <c r="J29067" s="2"/>
    </row>
    <row r="29068">
      <c r="D29068" s="2"/>
      <c r="G29068" s="2"/>
      <c r="J29068" s="2"/>
    </row>
    <row r="29069">
      <c r="D29069" s="2"/>
      <c r="G29069" s="2"/>
      <c r="J29069" s="2"/>
    </row>
    <row r="29070">
      <c r="D29070" s="2"/>
      <c r="G29070" s="2"/>
      <c r="J29070" s="2"/>
    </row>
    <row r="29071">
      <c r="D29071" s="2"/>
      <c r="G29071" s="2"/>
      <c r="J29071" s="2"/>
    </row>
    <row r="29072">
      <c r="D29072" s="2"/>
      <c r="G29072" s="2"/>
      <c r="J29072" s="2"/>
    </row>
    <row r="29073">
      <c r="D29073" s="2"/>
      <c r="G29073" s="2"/>
      <c r="J29073" s="2"/>
    </row>
    <row r="29074">
      <c r="D29074" s="2"/>
      <c r="G29074" s="2"/>
      <c r="J29074" s="2"/>
    </row>
    <row r="29075">
      <c r="D29075" s="2"/>
      <c r="G29075" s="2"/>
      <c r="J29075" s="2"/>
    </row>
    <row r="29076">
      <c r="D29076" s="2"/>
      <c r="G29076" s="2"/>
      <c r="J29076" s="2"/>
    </row>
    <row r="29077">
      <c r="D29077" s="2"/>
      <c r="G29077" s="2"/>
      <c r="J29077" s="2"/>
    </row>
    <row r="29078">
      <c r="D29078" s="2"/>
      <c r="G29078" s="2"/>
      <c r="J29078" s="2"/>
    </row>
    <row r="29079">
      <c r="D29079" s="2"/>
      <c r="G29079" s="2"/>
      <c r="J29079" s="2"/>
    </row>
    <row r="29080">
      <c r="D29080" s="2"/>
      <c r="G29080" s="2"/>
      <c r="J29080" s="2"/>
    </row>
    <row r="29081">
      <c r="D29081" s="2"/>
      <c r="G29081" s="2"/>
      <c r="J29081" s="2"/>
    </row>
    <row r="29082">
      <c r="D29082" s="2"/>
      <c r="G29082" s="2"/>
      <c r="J29082" s="2"/>
    </row>
    <row r="29083">
      <c r="D29083" s="2"/>
      <c r="G29083" s="2"/>
      <c r="J29083" s="2"/>
    </row>
    <row r="29084">
      <c r="D29084" s="2"/>
      <c r="G29084" s="2"/>
      <c r="J29084" s="2"/>
    </row>
    <row r="29085">
      <c r="D29085" s="2"/>
      <c r="G29085" s="2"/>
      <c r="J29085" s="2"/>
    </row>
    <row r="29086">
      <c r="D29086" s="2"/>
      <c r="G29086" s="2"/>
      <c r="J29086" s="2"/>
    </row>
    <row r="29087">
      <c r="D29087" s="2"/>
      <c r="G29087" s="2"/>
      <c r="J29087" s="2"/>
    </row>
    <row r="29088">
      <c r="D29088" s="2"/>
      <c r="G29088" s="2"/>
      <c r="J29088" s="2"/>
    </row>
    <row r="29089">
      <c r="D29089" s="2"/>
      <c r="G29089" s="2"/>
      <c r="J29089" s="2"/>
    </row>
    <row r="29090">
      <c r="D29090" s="2"/>
      <c r="G29090" s="2"/>
      <c r="J29090" s="2"/>
    </row>
    <row r="29091">
      <c r="D29091" s="2"/>
      <c r="G29091" s="2"/>
      <c r="J29091" s="2"/>
    </row>
    <row r="29092">
      <c r="D29092" s="2"/>
      <c r="G29092" s="2"/>
      <c r="J29092" s="2"/>
    </row>
    <row r="29093">
      <c r="D29093" s="2"/>
      <c r="G29093" s="2"/>
      <c r="J29093" s="2"/>
    </row>
    <row r="29094">
      <c r="D29094" s="2"/>
      <c r="G29094" s="2"/>
      <c r="J29094" s="2"/>
    </row>
    <row r="29095">
      <c r="D29095" s="2"/>
      <c r="G29095" s="2"/>
      <c r="J29095" s="2"/>
    </row>
    <row r="29096">
      <c r="D29096" s="2"/>
      <c r="G29096" s="2"/>
      <c r="J29096" s="2"/>
    </row>
    <row r="29097">
      <c r="D29097" s="2"/>
      <c r="G29097" s="2"/>
      <c r="J29097" s="2"/>
    </row>
    <row r="29098">
      <c r="D29098" s="2"/>
      <c r="G29098" s="2"/>
      <c r="J29098" s="2"/>
    </row>
    <row r="29099">
      <c r="D29099" s="2"/>
      <c r="G29099" s="2"/>
      <c r="J29099" s="2"/>
    </row>
    <row r="29100">
      <c r="D29100" s="2"/>
      <c r="G29100" s="2"/>
      <c r="J29100" s="2"/>
    </row>
    <row r="29101">
      <c r="D29101" s="2"/>
      <c r="G29101" s="2"/>
      <c r="J29101" s="2"/>
    </row>
    <row r="29102">
      <c r="D29102" s="2"/>
      <c r="G29102" s="2"/>
      <c r="J29102" s="2"/>
    </row>
    <row r="29103">
      <c r="D29103" s="2"/>
      <c r="G29103" s="2"/>
      <c r="J29103" s="2"/>
    </row>
    <row r="29104">
      <c r="D29104" s="2"/>
      <c r="G29104" s="2"/>
      <c r="J29104" s="2"/>
    </row>
    <row r="29105">
      <c r="D29105" s="2"/>
      <c r="G29105" s="2"/>
      <c r="J29105" s="2"/>
    </row>
    <row r="29106">
      <c r="D29106" s="2"/>
      <c r="G29106" s="2"/>
      <c r="J29106" s="2"/>
    </row>
    <row r="29107">
      <c r="D29107" s="2"/>
      <c r="G29107" s="2"/>
      <c r="J29107" s="2"/>
    </row>
    <row r="29108">
      <c r="D29108" s="2"/>
      <c r="G29108" s="2"/>
      <c r="J29108" s="2"/>
    </row>
    <row r="29109">
      <c r="D29109" s="2"/>
      <c r="G29109" s="2"/>
      <c r="J29109" s="2"/>
    </row>
    <row r="29110">
      <c r="D29110" s="2"/>
      <c r="G29110" s="2"/>
      <c r="J29110" s="2"/>
    </row>
    <row r="29111">
      <c r="D29111" s="2"/>
      <c r="G29111" s="2"/>
      <c r="J29111" s="2"/>
    </row>
    <row r="29112">
      <c r="D29112" s="2"/>
      <c r="G29112" s="2"/>
      <c r="J29112" s="2"/>
    </row>
    <row r="29113">
      <c r="D29113" s="2"/>
      <c r="G29113" s="2"/>
      <c r="J29113" s="2"/>
    </row>
    <row r="29114">
      <c r="D29114" s="2"/>
      <c r="G29114" s="2"/>
      <c r="J29114" s="2"/>
    </row>
    <row r="29115">
      <c r="D29115" s="2"/>
      <c r="G29115" s="2"/>
      <c r="J29115" s="2"/>
    </row>
    <row r="29116">
      <c r="D29116" s="2"/>
      <c r="G29116" s="2"/>
      <c r="J29116" s="2"/>
    </row>
    <row r="29117">
      <c r="D29117" s="2"/>
      <c r="G29117" s="2"/>
      <c r="J29117" s="2"/>
    </row>
    <row r="29118">
      <c r="D29118" s="2"/>
      <c r="G29118" s="2"/>
      <c r="J29118" s="2"/>
    </row>
    <row r="29119">
      <c r="D29119" s="2"/>
      <c r="G29119" s="2"/>
      <c r="J29119" s="2"/>
    </row>
    <row r="29120">
      <c r="D29120" s="2"/>
      <c r="G29120" s="2"/>
      <c r="J29120" s="2"/>
    </row>
    <row r="29121">
      <c r="D29121" s="2"/>
      <c r="G29121" s="2"/>
      <c r="J29121" s="2"/>
    </row>
    <row r="29122">
      <c r="D29122" s="2"/>
      <c r="G29122" s="2"/>
      <c r="J29122" s="2"/>
    </row>
    <row r="29123">
      <c r="D29123" s="2"/>
      <c r="G29123" s="2"/>
      <c r="J29123" s="2"/>
    </row>
    <row r="29124">
      <c r="D29124" s="2"/>
      <c r="G29124" s="2"/>
      <c r="J29124" s="2"/>
    </row>
    <row r="29125">
      <c r="D29125" s="2"/>
      <c r="G29125" s="2"/>
      <c r="J29125" s="2"/>
    </row>
    <row r="29126">
      <c r="D29126" s="2"/>
      <c r="G29126" s="2"/>
      <c r="J29126" s="2"/>
    </row>
    <row r="29127">
      <c r="D29127" s="2"/>
      <c r="G29127" s="2"/>
      <c r="J29127" s="2"/>
    </row>
    <row r="29128">
      <c r="D29128" s="2"/>
      <c r="G29128" s="2"/>
      <c r="J29128" s="2"/>
    </row>
    <row r="29129">
      <c r="D29129" s="2"/>
      <c r="G29129" s="2"/>
      <c r="J29129" s="2"/>
    </row>
    <row r="29130">
      <c r="D29130" s="2"/>
      <c r="G29130" s="2"/>
      <c r="J29130" s="2"/>
    </row>
    <row r="29131">
      <c r="D29131" s="2"/>
      <c r="G29131" s="2"/>
      <c r="J29131" s="2"/>
    </row>
    <row r="29132">
      <c r="D29132" s="2"/>
      <c r="G29132" s="2"/>
      <c r="J29132" s="2"/>
    </row>
    <row r="29133">
      <c r="D29133" s="2"/>
      <c r="G29133" s="2"/>
      <c r="J29133" s="2"/>
    </row>
    <row r="29134">
      <c r="D29134" s="2"/>
      <c r="G29134" s="2"/>
      <c r="J29134" s="2"/>
    </row>
    <row r="29135">
      <c r="D29135" s="2"/>
      <c r="G29135" s="2"/>
      <c r="J29135" s="2"/>
    </row>
    <row r="29136">
      <c r="D29136" s="2"/>
      <c r="G29136" s="2"/>
      <c r="J29136" s="2"/>
    </row>
    <row r="29137">
      <c r="D29137" s="2"/>
      <c r="G29137" s="2"/>
      <c r="J29137" s="2"/>
    </row>
    <row r="29138">
      <c r="D29138" s="2"/>
      <c r="G29138" s="2"/>
      <c r="J29138" s="2"/>
    </row>
    <row r="29139">
      <c r="D29139" s="2"/>
      <c r="G29139" s="2"/>
      <c r="J29139" s="2"/>
    </row>
    <row r="29140">
      <c r="D29140" s="2"/>
      <c r="G29140" s="2"/>
      <c r="J29140" s="2"/>
    </row>
    <row r="29141">
      <c r="D29141" s="2"/>
      <c r="G29141" s="2"/>
      <c r="J29141" s="2"/>
    </row>
    <row r="29142">
      <c r="D29142" s="2"/>
      <c r="G29142" s="2"/>
      <c r="J29142" s="2"/>
    </row>
    <row r="29143">
      <c r="D29143" s="2"/>
      <c r="G29143" s="2"/>
      <c r="J29143" s="2"/>
    </row>
    <row r="29144">
      <c r="D29144" s="2"/>
      <c r="G29144" s="2"/>
      <c r="J29144" s="2"/>
    </row>
    <row r="29145">
      <c r="D29145" s="2"/>
      <c r="G29145" s="2"/>
      <c r="J29145" s="2"/>
    </row>
    <row r="29146">
      <c r="D29146" s="2"/>
      <c r="G29146" s="2"/>
      <c r="J29146" s="2"/>
    </row>
    <row r="29147">
      <c r="D29147" s="2"/>
      <c r="G29147" s="2"/>
      <c r="J29147" s="2"/>
    </row>
    <row r="29148">
      <c r="D29148" s="2"/>
      <c r="G29148" s="2"/>
      <c r="J29148" s="2"/>
    </row>
    <row r="29149">
      <c r="D29149" s="2"/>
      <c r="G29149" s="2"/>
      <c r="J29149" s="2"/>
    </row>
    <row r="29150">
      <c r="D29150" s="2"/>
      <c r="G29150" s="2"/>
      <c r="J29150" s="2"/>
    </row>
    <row r="29151">
      <c r="D29151" s="2"/>
      <c r="G29151" s="2"/>
      <c r="J29151" s="2"/>
    </row>
    <row r="29152">
      <c r="D29152" s="2"/>
      <c r="G29152" s="2"/>
      <c r="J29152" s="2"/>
    </row>
    <row r="29153">
      <c r="D29153" s="2"/>
      <c r="G29153" s="2"/>
      <c r="J29153" s="2"/>
    </row>
    <row r="29154">
      <c r="D29154" s="2"/>
      <c r="G29154" s="2"/>
      <c r="J29154" s="2"/>
    </row>
    <row r="29155">
      <c r="D29155" s="2"/>
      <c r="G29155" s="2"/>
      <c r="J29155" s="2"/>
    </row>
    <row r="29156">
      <c r="D29156" s="2"/>
      <c r="G29156" s="2"/>
      <c r="J29156" s="2"/>
    </row>
    <row r="29157">
      <c r="D29157" s="2"/>
      <c r="G29157" s="2"/>
      <c r="J29157" s="2"/>
    </row>
    <row r="29158">
      <c r="D29158" s="2"/>
      <c r="G29158" s="2"/>
      <c r="J29158" s="2"/>
    </row>
    <row r="29159">
      <c r="D29159" s="2"/>
      <c r="G29159" s="2"/>
      <c r="J29159" s="2"/>
    </row>
    <row r="29160">
      <c r="D29160" s="2"/>
      <c r="G29160" s="2"/>
      <c r="J29160" s="2"/>
    </row>
    <row r="29161">
      <c r="D29161" s="2"/>
      <c r="G29161" s="2"/>
      <c r="J29161" s="2"/>
    </row>
    <row r="29162">
      <c r="D29162" s="2"/>
      <c r="G29162" s="2"/>
      <c r="J29162" s="2"/>
    </row>
    <row r="29163">
      <c r="D29163" s="2"/>
      <c r="G29163" s="2"/>
      <c r="J29163" s="2"/>
    </row>
    <row r="29164">
      <c r="D29164" s="2"/>
      <c r="G29164" s="2"/>
      <c r="J29164" s="2"/>
    </row>
    <row r="29165">
      <c r="D29165" s="2"/>
      <c r="G29165" s="2"/>
      <c r="J29165" s="2"/>
    </row>
    <row r="29166">
      <c r="D29166" s="2"/>
      <c r="G29166" s="2"/>
      <c r="J29166" s="2"/>
    </row>
    <row r="29167">
      <c r="D29167" s="2"/>
      <c r="G29167" s="2"/>
      <c r="J29167" s="2"/>
    </row>
    <row r="29168">
      <c r="D29168" s="2"/>
      <c r="G29168" s="2"/>
      <c r="J29168" s="2"/>
    </row>
    <row r="29169">
      <c r="D29169" s="2"/>
      <c r="G29169" s="2"/>
      <c r="J29169" s="2"/>
    </row>
    <row r="29170">
      <c r="D29170" s="2"/>
      <c r="G29170" s="2"/>
      <c r="J29170" s="2"/>
    </row>
    <row r="29171">
      <c r="D29171" s="2"/>
      <c r="G29171" s="2"/>
      <c r="J29171" s="2"/>
    </row>
    <row r="29172">
      <c r="D29172" s="2"/>
      <c r="G29172" s="2"/>
      <c r="J29172" s="2"/>
    </row>
    <row r="29173">
      <c r="D29173" s="2"/>
      <c r="G29173" s="2"/>
      <c r="J29173" s="2"/>
    </row>
    <row r="29174">
      <c r="D29174" s="2"/>
      <c r="G29174" s="2"/>
      <c r="J29174" s="2"/>
    </row>
    <row r="29175">
      <c r="D29175" s="2"/>
      <c r="G29175" s="2"/>
      <c r="J29175" s="2"/>
    </row>
    <row r="29176">
      <c r="D29176" s="2"/>
      <c r="G29176" s="2"/>
      <c r="J29176" s="2"/>
    </row>
    <row r="29177">
      <c r="D29177" s="2"/>
      <c r="G29177" s="2"/>
      <c r="J29177" s="2"/>
    </row>
    <row r="29178">
      <c r="D29178" s="2"/>
      <c r="G29178" s="2"/>
      <c r="J29178" s="2"/>
    </row>
    <row r="29179">
      <c r="D29179" s="2"/>
      <c r="G29179" s="2"/>
      <c r="J29179" s="2"/>
    </row>
    <row r="29180">
      <c r="D29180" s="2"/>
      <c r="G29180" s="2"/>
      <c r="J29180" s="2"/>
    </row>
    <row r="29181">
      <c r="D29181" s="2"/>
      <c r="G29181" s="2"/>
      <c r="J29181" s="2"/>
    </row>
    <row r="29182">
      <c r="D29182" s="2"/>
      <c r="G29182" s="2"/>
      <c r="J29182" s="2"/>
    </row>
    <row r="29183">
      <c r="D29183" s="2"/>
      <c r="G29183" s="2"/>
      <c r="J29183" s="2"/>
    </row>
    <row r="29184">
      <c r="D29184" s="2"/>
      <c r="G29184" s="2"/>
      <c r="J29184" s="2"/>
    </row>
    <row r="29185">
      <c r="D29185" s="2"/>
      <c r="G29185" s="2"/>
      <c r="J29185" s="2"/>
    </row>
    <row r="29186">
      <c r="D29186" s="2"/>
      <c r="G29186" s="2"/>
      <c r="J29186" s="2"/>
    </row>
    <row r="29187">
      <c r="D29187" s="2"/>
      <c r="G29187" s="2"/>
      <c r="J29187" s="2"/>
    </row>
    <row r="29188">
      <c r="D29188" s="2"/>
      <c r="G29188" s="2"/>
      <c r="J29188" s="2"/>
    </row>
    <row r="29189">
      <c r="D29189" s="2"/>
      <c r="G29189" s="2"/>
      <c r="J29189" s="2"/>
    </row>
    <row r="29190">
      <c r="D29190" s="2"/>
      <c r="G29190" s="2"/>
      <c r="J29190" s="2"/>
    </row>
    <row r="29191">
      <c r="D29191" s="2"/>
      <c r="G29191" s="2"/>
      <c r="J29191" s="2"/>
    </row>
    <row r="29192">
      <c r="D29192" s="2"/>
      <c r="G29192" s="2"/>
      <c r="J29192" s="2"/>
    </row>
    <row r="29193">
      <c r="D29193" s="2"/>
      <c r="G29193" s="2"/>
      <c r="J29193" s="2"/>
    </row>
    <row r="29194">
      <c r="D29194" s="2"/>
      <c r="G29194" s="2"/>
      <c r="J29194" s="2"/>
    </row>
    <row r="29195">
      <c r="D29195" s="2"/>
      <c r="G29195" s="2"/>
      <c r="J29195" s="2"/>
    </row>
    <row r="29196">
      <c r="D29196" s="2"/>
      <c r="G29196" s="2"/>
      <c r="J29196" s="2"/>
    </row>
    <row r="29197">
      <c r="D29197" s="2"/>
      <c r="G29197" s="2"/>
      <c r="J29197" s="2"/>
    </row>
    <row r="29198">
      <c r="D29198" s="2"/>
      <c r="G29198" s="2"/>
      <c r="J29198" s="2"/>
    </row>
    <row r="29199">
      <c r="D29199" s="2"/>
      <c r="G29199" s="2"/>
      <c r="J29199" s="2"/>
    </row>
    <row r="29200">
      <c r="D29200" s="2"/>
      <c r="G29200" s="2"/>
      <c r="J29200" s="2"/>
    </row>
    <row r="29201">
      <c r="D29201" s="2"/>
      <c r="G29201" s="2"/>
      <c r="J29201" s="2"/>
    </row>
    <row r="29202">
      <c r="D29202" s="2"/>
      <c r="G29202" s="2"/>
      <c r="J29202" s="2"/>
    </row>
    <row r="29203">
      <c r="D29203" s="2"/>
      <c r="G29203" s="2"/>
      <c r="J29203" s="2"/>
    </row>
    <row r="29204">
      <c r="D29204" s="2"/>
      <c r="G29204" s="2"/>
      <c r="J29204" s="2"/>
    </row>
    <row r="29205">
      <c r="D29205" s="2"/>
      <c r="G29205" s="2"/>
      <c r="J29205" s="2"/>
    </row>
    <row r="29206">
      <c r="D29206" s="2"/>
      <c r="G29206" s="2"/>
      <c r="J29206" s="2"/>
    </row>
    <row r="29207">
      <c r="D29207" s="2"/>
      <c r="G29207" s="2"/>
      <c r="J29207" s="2"/>
    </row>
    <row r="29208">
      <c r="D29208" s="2"/>
      <c r="G29208" s="2"/>
      <c r="J29208" s="2"/>
    </row>
    <row r="29209">
      <c r="D29209" s="2"/>
      <c r="G29209" s="2"/>
      <c r="J29209" s="2"/>
    </row>
    <row r="29210">
      <c r="D29210" s="2"/>
      <c r="G29210" s="2"/>
      <c r="J29210" s="2"/>
    </row>
    <row r="29211">
      <c r="D29211" s="2"/>
      <c r="G29211" s="2"/>
      <c r="J29211" s="2"/>
    </row>
    <row r="29212">
      <c r="D29212" s="2"/>
      <c r="G29212" s="2"/>
      <c r="J29212" s="2"/>
    </row>
    <row r="29213">
      <c r="D29213" s="2"/>
      <c r="G29213" s="2"/>
      <c r="J29213" s="2"/>
    </row>
    <row r="29214">
      <c r="D29214" s="2"/>
      <c r="G29214" s="2"/>
      <c r="J29214" s="2"/>
    </row>
    <row r="29215">
      <c r="D29215" s="2"/>
      <c r="G29215" s="2"/>
      <c r="J29215" s="2"/>
    </row>
    <row r="29216">
      <c r="D29216" s="2"/>
      <c r="G29216" s="2"/>
      <c r="J29216" s="2"/>
    </row>
    <row r="29217">
      <c r="D29217" s="2"/>
      <c r="G29217" s="2"/>
      <c r="J29217" s="2"/>
    </row>
    <row r="29218">
      <c r="D29218" s="2"/>
      <c r="G29218" s="2"/>
      <c r="J29218" s="2"/>
    </row>
    <row r="29219">
      <c r="D29219" s="2"/>
      <c r="G29219" s="2"/>
      <c r="J29219" s="2"/>
    </row>
    <row r="29220">
      <c r="D29220" s="2"/>
      <c r="G29220" s="2"/>
      <c r="J29220" s="2"/>
    </row>
    <row r="29221">
      <c r="D29221" s="2"/>
      <c r="G29221" s="2"/>
      <c r="J29221" s="2"/>
    </row>
    <row r="29222">
      <c r="D29222" s="2"/>
      <c r="G29222" s="2"/>
      <c r="J29222" s="2"/>
    </row>
    <row r="29223">
      <c r="D29223" s="2"/>
      <c r="G29223" s="2"/>
      <c r="J29223" s="2"/>
    </row>
    <row r="29224">
      <c r="D29224" s="2"/>
      <c r="G29224" s="2"/>
      <c r="J29224" s="2"/>
    </row>
    <row r="29225">
      <c r="D29225" s="2"/>
      <c r="G29225" s="2"/>
      <c r="J29225" s="2"/>
    </row>
    <row r="29226">
      <c r="D29226" s="2"/>
      <c r="G29226" s="2"/>
      <c r="J29226" s="2"/>
    </row>
    <row r="29227">
      <c r="D29227" s="2"/>
      <c r="G29227" s="2"/>
      <c r="J29227" s="2"/>
    </row>
    <row r="29228">
      <c r="D29228" s="2"/>
      <c r="G29228" s="2"/>
      <c r="J29228" s="2"/>
    </row>
    <row r="29229">
      <c r="D29229" s="2"/>
      <c r="G29229" s="2"/>
      <c r="J29229" s="2"/>
    </row>
    <row r="29230">
      <c r="D29230" s="2"/>
      <c r="G29230" s="2"/>
      <c r="J29230" s="2"/>
    </row>
    <row r="29231">
      <c r="D29231" s="2"/>
      <c r="G29231" s="2"/>
      <c r="J29231" s="2"/>
    </row>
    <row r="29232">
      <c r="D29232" s="2"/>
      <c r="G29232" s="2"/>
      <c r="J29232" s="2"/>
    </row>
    <row r="29233">
      <c r="D29233" s="2"/>
      <c r="G29233" s="2"/>
      <c r="J29233" s="2"/>
    </row>
    <row r="29234">
      <c r="D29234" s="2"/>
      <c r="G29234" s="2"/>
      <c r="J29234" s="2"/>
    </row>
    <row r="29235">
      <c r="D29235" s="2"/>
      <c r="G29235" s="2"/>
      <c r="J29235" s="2"/>
    </row>
    <row r="29236">
      <c r="D29236" s="2"/>
      <c r="G29236" s="2"/>
      <c r="J29236" s="2"/>
    </row>
    <row r="29237">
      <c r="D29237" s="2"/>
      <c r="G29237" s="2"/>
      <c r="J29237" s="2"/>
    </row>
    <row r="29238">
      <c r="D29238" s="2"/>
      <c r="G29238" s="2"/>
      <c r="J29238" s="2"/>
    </row>
    <row r="29239">
      <c r="D29239" s="2"/>
      <c r="G29239" s="2"/>
      <c r="J29239" s="2"/>
    </row>
    <row r="29240">
      <c r="D29240" s="2"/>
      <c r="G29240" s="2"/>
      <c r="J29240" s="2"/>
    </row>
    <row r="29241">
      <c r="D29241" s="2"/>
      <c r="G29241" s="2"/>
      <c r="J29241" s="2"/>
    </row>
    <row r="29242">
      <c r="D29242" s="2"/>
      <c r="G29242" s="2"/>
      <c r="J29242" s="2"/>
    </row>
    <row r="29243">
      <c r="D29243" s="2"/>
      <c r="G29243" s="2"/>
      <c r="J29243" s="2"/>
    </row>
    <row r="29244">
      <c r="D29244" s="2"/>
      <c r="G29244" s="2"/>
      <c r="J29244" s="2"/>
    </row>
    <row r="29245">
      <c r="D29245" s="2"/>
      <c r="G29245" s="2"/>
      <c r="J29245" s="2"/>
    </row>
    <row r="29246">
      <c r="D29246" s="2"/>
      <c r="G29246" s="2"/>
      <c r="J29246" s="2"/>
    </row>
    <row r="29247">
      <c r="D29247" s="2"/>
      <c r="G29247" s="2"/>
      <c r="J29247" s="2"/>
    </row>
    <row r="29248">
      <c r="D29248" s="2"/>
      <c r="G29248" s="2"/>
      <c r="J29248" s="2"/>
    </row>
    <row r="29249">
      <c r="D29249" s="2"/>
      <c r="G29249" s="2"/>
      <c r="J29249" s="2"/>
    </row>
    <row r="29250">
      <c r="D29250" s="2"/>
      <c r="G29250" s="2"/>
      <c r="J29250" s="2"/>
    </row>
    <row r="29251">
      <c r="D29251" s="2"/>
      <c r="G29251" s="2"/>
      <c r="J29251" s="2"/>
    </row>
    <row r="29252">
      <c r="D29252" s="2"/>
      <c r="G29252" s="2"/>
      <c r="J29252" s="2"/>
    </row>
    <row r="29253">
      <c r="D29253" s="2"/>
      <c r="G29253" s="2"/>
      <c r="J29253" s="2"/>
    </row>
    <row r="29254">
      <c r="D29254" s="2"/>
      <c r="G29254" s="2"/>
      <c r="J29254" s="2"/>
    </row>
    <row r="29255">
      <c r="D29255" s="2"/>
      <c r="G29255" s="2"/>
      <c r="J29255" s="2"/>
    </row>
    <row r="29256">
      <c r="D29256" s="2"/>
      <c r="G29256" s="2"/>
      <c r="J29256" s="2"/>
    </row>
    <row r="29257">
      <c r="D29257" s="2"/>
      <c r="G29257" s="2"/>
      <c r="J29257" s="2"/>
    </row>
    <row r="29258">
      <c r="D29258" s="2"/>
      <c r="G29258" s="2"/>
      <c r="J29258" s="2"/>
    </row>
    <row r="29259">
      <c r="D29259" s="2"/>
      <c r="G29259" s="2"/>
      <c r="J29259" s="2"/>
    </row>
    <row r="29260">
      <c r="D29260" s="2"/>
      <c r="G29260" s="2"/>
      <c r="J29260" s="2"/>
    </row>
    <row r="29261">
      <c r="D29261" s="2"/>
      <c r="G29261" s="2"/>
      <c r="J29261" s="2"/>
    </row>
    <row r="29262">
      <c r="D29262" s="2"/>
      <c r="G29262" s="2"/>
      <c r="J29262" s="2"/>
    </row>
    <row r="29263">
      <c r="D29263" s="2"/>
      <c r="G29263" s="2"/>
      <c r="J29263" s="2"/>
    </row>
    <row r="29264">
      <c r="D29264" s="2"/>
      <c r="G29264" s="2"/>
      <c r="J29264" s="2"/>
    </row>
    <row r="29265">
      <c r="D29265" s="2"/>
      <c r="G29265" s="2"/>
      <c r="J29265" s="2"/>
    </row>
    <row r="29266">
      <c r="D29266" s="2"/>
      <c r="G29266" s="2"/>
      <c r="J29266" s="2"/>
    </row>
    <row r="29267">
      <c r="D29267" s="2"/>
      <c r="G29267" s="2"/>
      <c r="J29267" s="2"/>
    </row>
    <row r="29268">
      <c r="D29268" s="2"/>
      <c r="G29268" s="2"/>
      <c r="J29268" s="2"/>
    </row>
    <row r="29269">
      <c r="D29269" s="2"/>
      <c r="G29269" s="2"/>
      <c r="J29269" s="2"/>
    </row>
    <row r="29270">
      <c r="D29270" s="2"/>
      <c r="G29270" s="2"/>
      <c r="J29270" s="2"/>
    </row>
    <row r="29271">
      <c r="D29271" s="2"/>
      <c r="G29271" s="2"/>
      <c r="J29271" s="2"/>
    </row>
    <row r="29272">
      <c r="D29272" s="2"/>
      <c r="G29272" s="2"/>
      <c r="J29272" s="2"/>
    </row>
    <row r="29273">
      <c r="D29273" s="2"/>
      <c r="G29273" s="2"/>
      <c r="J29273" s="2"/>
    </row>
    <row r="29274">
      <c r="D29274" s="2"/>
      <c r="G29274" s="2"/>
      <c r="J29274" s="2"/>
    </row>
    <row r="29275">
      <c r="D29275" s="2"/>
      <c r="G29275" s="2"/>
      <c r="J29275" s="2"/>
    </row>
    <row r="29276">
      <c r="D29276" s="2"/>
      <c r="G29276" s="2"/>
      <c r="J29276" s="2"/>
    </row>
    <row r="29277">
      <c r="D29277" s="2"/>
      <c r="G29277" s="2"/>
      <c r="J29277" s="2"/>
    </row>
    <row r="29278">
      <c r="D29278" s="2"/>
      <c r="G29278" s="2"/>
      <c r="J29278" s="2"/>
    </row>
    <row r="29279">
      <c r="D29279" s="2"/>
      <c r="G29279" s="2"/>
      <c r="J29279" s="2"/>
    </row>
    <row r="29280">
      <c r="D29280" s="2"/>
      <c r="G29280" s="2"/>
      <c r="J29280" s="2"/>
    </row>
    <row r="29281">
      <c r="D29281" s="2"/>
      <c r="G29281" s="2"/>
      <c r="J29281" s="2"/>
    </row>
    <row r="29282">
      <c r="D29282" s="2"/>
      <c r="G29282" s="2"/>
      <c r="J29282" s="2"/>
    </row>
    <row r="29283">
      <c r="D29283" s="2"/>
      <c r="G29283" s="2"/>
      <c r="J29283" s="2"/>
    </row>
    <row r="29284">
      <c r="D29284" s="2"/>
      <c r="G29284" s="2"/>
      <c r="J29284" s="2"/>
    </row>
    <row r="29285">
      <c r="D29285" s="2"/>
      <c r="G29285" s="2"/>
      <c r="J29285" s="2"/>
    </row>
    <row r="29286">
      <c r="D29286" s="2"/>
      <c r="G29286" s="2"/>
      <c r="J29286" s="2"/>
    </row>
    <row r="29287">
      <c r="D29287" s="2"/>
      <c r="G29287" s="2"/>
      <c r="J29287" s="2"/>
    </row>
    <row r="29288">
      <c r="D29288" s="2"/>
      <c r="G29288" s="2"/>
      <c r="J29288" s="2"/>
    </row>
    <row r="29289">
      <c r="D29289" s="2"/>
      <c r="G29289" s="2"/>
      <c r="J29289" s="2"/>
    </row>
    <row r="29290">
      <c r="D29290" s="2"/>
      <c r="G29290" s="2"/>
      <c r="J29290" s="2"/>
    </row>
    <row r="29291">
      <c r="D29291" s="2"/>
      <c r="G29291" s="2"/>
      <c r="J29291" s="2"/>
    </row>
    <row r="29292">
      <c r="D29292" s="2"/>
      <c r="G29292" s="2"/>
      <c r="J29292" s="2"/>
    </row>
    <row r="29293">
      <c r="D29293" s="2"/>
      <c r="G29293" s="2"/>
      <c r="J29293" s="2"/>
    </row>
    <row r="29294">
      <c r="D29294" s="2"/>
      <c r="G29294" s="2"/>
      <c r="J29294" s="2"/>
    </row>
    <row r="29295">
      <c r="D29295" s="2"/>
      <c r="G29295" s="2"/>
      <c r="J29295" s="2"/>
    </row>
    <row r="29296">
      <c r="D29296" s="2"/>
      <c r="G29296" s="2"/>
      <c r="J29296" s="2"/>
    </row>
    <row r="29297">
      <c r="D29297" s="2"/>
      <c r="G29297" s="2"/>
      <c r="J29297" s="2"/>
    </row>
    <row r="29298">
      <c r="D29298" s="2"/>
      <c r="G29298" s="2"/>
      <c r="J29298" s="2"/>
    </row>
    <row r="29299">
      <c r="D29299" s="2"/>
      <c r="G29299" s="2"/>
      <c r="J29299" s="2"/>
    </row>
    <row r="29300">
      <c r="D29300" s="2"/>
      <c r="G29300" s="2"/>
      <c r="J29300" s="2"/>
    </row>
    <row r="29301">
      <c r="D29301" s="2"/>
      <c r="G29301" s="2"/>
      <c r="J29301" s="2"/>
    </row>
    <row r="29302">
      <c r="D29302" s="2"/>
      <c r="G29302" s="2"/>
      <c r="J29302" s="2"/>
    </row>
    <row r="29303">
      <c r="D29303" s="2"/>
      <c r="G29303" s="2"/>
      <c r="J29303" s="2"/>
    </row>
    <row r="29304">
      <c r="D29304" s="2"/>
      <c r="G29304" s="2"/>
      <c r="J29304" s="2"/>
    </row>
    <row r="29305">
      <c r="D29305" s="2"/>
      <c r="G29305" s="2"/>
      <c r="J29305" s="2"/>
    </row>
    <row r="29306">
      <c r="D29306" s="2"/>
      <c r="G29306" s="2"/>
      <c r="J29306" s="2"/>
    </row>
    <row r="29307">
      <c r="D29307" s="2"/>
      <c r="G29307" s="2"/>
      <c r="J29307" s="2"/>
    </row>
    <row r="29308">
      <c r="D29308" s="2"/>
      <c r="G29308" s="2"/>
      <c r="J29308" s="2"/>
    </row>
    <row r="29309">
      <c r="D29309" s="2"/>
      <c r="G29309" s="2"/>
      <c r="J29309" s="2"/>
    </row>
    <row r="29310">
      <c r="D29310" s="2"/>
      <c r="G29310" s="2"/>
      <c r="J29310" s="2"/>
    </row>
    <row r="29311">
      <c r="D29311" s="2"/>
      <c r="G29311" s="2"/>
      <c r="J29311" s="2"/>
    </row>
    <row r="29312">
      <c r="D29312" s="2"/>
      <c r="G29312" s="2"/>
      <c r="J29312" s="2"/>
    </row>
    <row r="29313">
      <c r="D29313" s="2"/>
      <c r="G29313" s="2"/>
      <c r="J29313" s="2"/>
    </row>
    <row r="29314">
      <c r="D29314" s="2"/>
      <c r="G29314" s="2"/>
      <c r="J29314" s="2"/>
    </row>
    <row r="29315">
      <c r="D29315" s="2"/>
      <c r="G29315" s="2"/>
      <c r="J29315" s="2"/>
    </row>
    <row r="29316">
      <c r="D29316" s="2"/>
      <c r="G29316" s="2"/>
      <c r="J29316" s="2"/>
    </row>
    <row r="29317">
      <c r="D29317" s="2"/>
      <c r="G29317" s="2"/>
      <c r="J29317" s="2"/>
    </row>
    <row r="29318">
      <c r="D29318" s="2"/>
      <c r="G29318" s="2"/>
      <c r="J29318" s="2"/>
    </row>
    <row r="29319">
      <c r="D29319" s="2"/>
      <c r="G29319" s="2"/>
      <c r="J29319" s="2"/>
    </row>
    <row r="29320">
      <c r="D29320" s="2"/>
      <c r="G29320" s="2"/>
      <c r="J29320" s="2"/>
    </row>
    <row r="29321">
      <c r="D29321" s="2"/>
      <c r="G29321" s="2"/>
      <c r="J29321" s="2"/>
    </row>
    <row r="29322">
      <c r="D29322" s="2"/>
      <c r="G29322" s="2"/>
      <c r="J29322" s="2"/>
    </row>
    <row r="29323">
      <c r="D29323" s="2"/>
      <c r="G29323" s="2"/>
      <c r="J29323" s="2"/>
    </row>
    <row r="29324">
      <c r="D29324" s="2"/>
      <c r="G29324" s="2"/>
      <c r="J29324" s="2"/>
    </row>
    <row r="29325">
      <c r="D29325" s="2"/>
      <c r="G29325" s="2"/>
      <c r="J29325" s="2"/>
    </row>
    <row r="29326">
      <c r="D29326" s="2"/>
      <c r="G29326" s="2"/>
      <c r="J29326" s="2"/>
    </row>
    <row r="29327">
      <c r="D29327" s="2"/>
      <c r="G29327" s="2"/>
      <c r="J29327" s="2"/>
    </row>
    <row r="29328">
      <c r="D29328" s="2"/>
      <c r="G29328" s="2"/>
      <c r="J29328" s="2"/>
    </row>
    <row r="29329">
      <c r="D29329" s="2"/>
      <c r="G29329" s="2"/>
      <c r="J29329" s="2"/>
    </row>
    <row r="29330">
      <c r="D29330" s="2"/>
      <c r="G29330" s="2"/>
      <c r="J29330" s="2"/>
    </row>
    <row r="29331">
      <c r="D29331" s="2"/>
      <c r="G29331" s="2"/>
      <c r="J29331" s="2"/>
    </row>
    <row r="29332">
      <c r="D29332" s="2"/>
      <c r="G29332" s="2"/>
      <c r="J29332" s="2"/>
    </row>
    <row r="29333">
      <c r="D29333" s="2"/>
      <c r="G29333" s="2"/>
      <c r="J29333" s="2"/>
    </row>
    <row r="29334">
      <c r="D29334" s="2"/>
      <c r="G29334" s="2"/>
      <c r="J29334" s="2"/>
    </row>
    <row r="29335">
      <c r="D29335" s="2"/>
      <c r="G29335" s="2"/>
      <c r="J29335" s="2"/>
    </row>
    <row r="29336">
      <c r="D29336" s="2"/>
      <c r="G29336" s="2"/>
      <c r="J29336" s="2"/>
    </row>
    <row r="29337">
      <c r="D29337" s="2"/>
      <c r="G29337" s="2"/>
      <c r="J29337" s="2"/>
    </row>
    <row r="29338">
      <c r="D29338" s="2"/>
      <c r="G29338" s="2"/>
      <c r="J29338" s="2"/>
    </row>
    <row r="29339">
      <c r="D29339" s="2"/>
      <c r="G29339" s="2"/>
      <c r="J29339" s="2"/>
    </row>
    <row r="29340">
      <c r="D29340" s="2"/>
      <c r="G29340" s="2"/>
      <c r="J29340" s="2"/>
    </row>
    <row r="29341">
      <c r="D29341" s="2"/>
      <c r="G29341" s="2"/>
      <c r="J29341" s="2"/>
    </row>
    <row r="29342">
      <c r="D29342" s="2"/>
      <c r="G29342" s="2"/>
      <c r="J29342" s="2"/>
    </row>
    <row r="29343">
      <c r="D29343" s="2"/>
      <c r="G29343" s="2"/>
      <c r="J29343" s="2"/>
    </row>
    <row r="29344">
      <c r="D29344" s="2"/>
      <c r="G29344" s="2"/>
      <c r="J29344" s="2"/>
    </row>
    <row r="29345">
      <c r="D29345" s="2"/>
      <c r="G29345" s="2"/>
      <c r="J29345" s="2"/>
    </row>
    <row r="29346">
      <c r="D29346" s="2"/>
      <c r="G29346" s="2"/>
      <c r="J29346" s="2"/>
    </row>
    <row r="29347">
      <c r="D29347" s="2"/>
      <c r="G29347" s="2"/>
      <c r="J29347" s="2"/>
    </row>
    <row r="29348">
      <c r="D29348" s="2"/>
      <c r="G29348" s="2"/>
      <c r="J29348" s="2"/>
    </row>
    <row r="29349">
      <c r="D29349" s="2"/>
      <c r="G29349" s="2"/>
      <c r="J29349" s="2"/>
    </row>
    <row r="29350">
      <c r="D29350" s="2"/>
      <c r="G29350" s="2"/>
      <c r="J29350" s="2"/>
    </row>
    <row r="29351">
      <c r="D29351" s="2"/>
      <c r="G29351" s="2"/>
      <c r="J29351" s="2"/>
    </row>
    <row r="29352">
      <c r="D29352" s="2"/>
      <c r="G29352" s="2"/>
      <c r="J29352" s="2"/>
    </row>
    <row r="29353">
      <c r="D29353" s="2"/>
      <c r="G29353" s="2"/>
      <c r="J29353" s="2"/>
    </row>
    <row r="29354">
      <c r="D29354" s="2"/>
      <c r="G29354" s="2"/>
      <c r="J29354" s="2"/>
    </row>
    <row r="29355">
      <c r="D29355" s="2"/>
      <c r="G29355" s="2"/>
      <c r="J29355" s="2"/>
    </row>
    <row r="29356">
      <c r="D29356" s="2"/>
      <c r="G29356" s="2"/>
      <c r="J29356" s="2"/>
    </row>
    <row r="29357">
      <c r="D29357" s="2"/>
      <c r="G29357" s="2"/>
      <c r="J29357" s="2"/>
    </row>
    <row r="29358">
      <c r="D29358" s="2"/>
      <c r="G29358" s="2"/>
      <c r="J29358" s="2"/>
    </row>
    <row r="29359">
      <c r="D29359" s="2"/>
      <c r="G29359" s="2"/>
      <c r="J29359" s="2"/>
    </row>
    <row r="29360">
      <c r="D29360" s="2"/>
      <c r="G29360" s="2"/>
      <c r="J29360" s="2"/>
    </row>
    <row r="29361">
      <c r="D29361" s="2"/>
      <c r="G29361" s="2"/>
      <c r="J29361" s="2"/>
    </row>
    <row r="29362">
      <c r="D29362" s="2"/>
      <c r="G29362" s="2"/>
      <c r="J29362" s="2"/>
    </row>
    <row r="29363">
      <c r="D29363" s="2"/>
      <c r="G29363" s="2"/>
      <c r="J29363" s="2"/>
    </row>
    <row r="29364">
      <c r="D29364" s="2"/>
      <c r="G29364" s="2"/>
      <c r="J29364" s="2"/>
    </row>
    <row r="29365">
      <c r="D29365" s="2"/>
      <c r="G29365" s="2"/>
      <c r="J29365" s="2"/>
    </row>
    <row r="29366">
      <c r="D29366" s="2"/>
      <c r="G29366" s="2"/>
      <c r="J29366" s="2"/>
    </row>
    <row r="29367">
      <c r="D29367" s="2"/>
      <c r="G29367" s="2"/>
      <c r="J29367" s="2"/>
    </row>
    <row r="29368">
      <c r="D29368" s="2"/>
      <c r="G29368" s="2"/>
      <c r="J29368" s="2"/>
    </row>
    <row r="29369">
      <c r="D29369" s="2"/>
      <c r="G29369" s="2"/>
      <c r="J29369" s="2"/>
    </row>
    <row r="29370">
      <c r="D29370" s="2"/>
      <c r="G29370" s="2"/>
      <c r="J29370" s="2"/>
    </row>
    <row r="29371">
      <c r="D29371" s="2"/>
      <c r="G29371" s="2"/>
      <c r="J29371" s="2"/>
    </row>
    <row r="29372">
      <c r="D29372" s="2"/>
      <c r="G29372" s="2"/>
      <c r="J29372" s="2"/>
    </row>
    <row r="29373">
      <c r="D29373" s="2"/>
      <c r="G29373" s="2"/>
      <c r="J29373" s="2"/>
    </row>
    <row r="29374">
      <c r="D29374" s="2"/>
      <c r="G29374" s="2"/>
      <c r="J29374" s="2"/>
    </row>
    <row r="29375">
      <c r="D29375" s="2"/>
      <c r="G29375" s="2"/>
      <c r="J29375" s="2"/>
    </row>
    <row r="29376">
      <c r="D29376" s="2"/>
      <c r="G29376" s="2"/>
      <c r="J29376" s="2"/>
    </row>
    <row r="29377">
      <c r="D29377" s="2"/>
      <c r="G29377" s="2"/>
      <c r="J29377" s="2"/>
    </row>
    <row r="29378">
      <c r="D29378" s="2"/>
      <c r="G29378" s="2"/>
      <c r="J29378" s="2"/>
    </row>
    <row r="29379">
      <c r="D29379" s="2"/>
      <c r="G29379" s="2"/>
      <c r="J29379" s="2"/>
    </row>
    <row r="29380">
      <c r="D29380" s="2"/>
      <c r="G29380" s="2"/>
      <c r="J29380" s="2"/>
    </row>
    <row r="29381">
      <c r="D29381" s="2"/>
      <c r="G29381" s="2"/>
      <c r="J29381" s="2"/>
    </row>
    <row r="29382">
      <c r="D29382" s="2"/>
      <c r="G29382" s="2"/>
      <c r="J29382" s="2"/>
    </row>
    <row r="29383">
      <c r="D29383" s="2"/>
      <c r="G29383" s="2"/>
      <c r="J29383" s="2"/>
    </row>
    <row r="29384">
      <c r="D29384" s="2"/>
      <c r="G29384" s="2"/>
      <c r="J29384" s="2"/>
    </row>
    <row r="29385">
      <c r="D29385" s="2"/>
      <c r="G29385" s="2"/>
      <c r="J29385" s="2"/>
    </row>
    <row r="29386">
      <c r="D29386" s="2"/>
      <c r="G29386" s="2"/>
      <c r="J29386" s="2"/>
    </row>
    <row r="29387">
      <c r="D29387" s="2"/>
      <c r="G29387" s="2"/>
      <c r="J29387" s="2"/>
    </row>
    <row r="29388">
      <c r="D29388" s="2"/>
      <c r="G29388" s="2"/>
      <c r="J29388" s="2"/>
    </row>
    <row r="29389">
      <c r="D29389" s="2"/>
      <c r="G29389" s="2"/>
      <c r="J29389" s="2"/>
    </row>
    <row r="29390">
      <c r="D29390" s="2"/>
      <c r="G29390" s="2"/>
      <c r="J29390" s="2"/>
    </row>
    <row r="29391">
      <c r="D29391" s="2"/>
      <c r="G29391" s="2"/>
      <c r="J29391" s="2"/>
    </row>
    <row r="29392">
      <c r="D29392" s="2"/>
      <c r="G29392" s="2"/>
      <c r="J29392" s="2"/>
    </row>
    <row r="29393">
      <c r="D29393" s="2"/>
      <c r="G29393" s="2"/>
      <c r="J29393" s="2"/>
    </row>
    <row r="29394">
      <c r="D29394" s="2"/>
      <c r="G29394" s="2"/>
      <c r="J29394" s="2"/>
    </row>
    <row r="29395">
      <c r="D29395" s="2"/>
      <c r="G29395" s="2"/>
      <c r="J29395" s="2"/>
    </row>
    <row r="29396">
      <c r="D29396" s="2"/>
      <c r="G29396" s="2"/>
      <c r="J29396" s="2"/>
    </row>
    <row r="29397">
      <c r="D29397" s="2"/>
      <c r="G29397" s="2"/>
      <c r="J29397" s="2"/>
    </row>
    <row r="29398">
      <c r="D29398" s="2"/>
      <c r="G29398" s="2"/>
      <c r="J29398" s="2"/>
    </row>
    <row r="29399">
      <c r="D29399" s="2"/>
      <c r="G29399" s="2"/>
      <c r="J29399" s="2"/>
    </row>
    <row r="29400">
      <c r="D29400" s="2"/>
      <c r="G29400" s="2"/>
      <c r="J29400" s="2"/>
    </row>
    <row r="29401">
      <c r="D29401" s="2"/>
      <c r="G29401" s="2"/>
      <c r="J29401" s="2"/>
    </row>
    <row r="29402">
      <c r="D29402" s="2"/>
      <c r="G29402" s="2"/>
      <c r="J29402" s="2"/>
    </row>
    <row r="29403">
      <c r="D29403" s="2"/>
      <c r="G29403" s="2"/>
      <c r="J29403" s="2"/>
    </row>
    <row r="29404">
      <c r="D29404" s="2"/>
      <c r="G29404" s="2"/>
      <c r="J29404" s="2"/>
    </row>
    <row r="29405">
      <c r="D29405" s="2"/>
      <c r="G29405" s="2"/>
      <c r="J29405" s="2"/>
    </row>
    <row r="29406">
      <c r="D29406" s="2"/>
      <c r="G29406" s="2"/>
      <c r="J29406" s="2"/>
    </row>
    <row r="29407">
      <c r="D29407" s="2"/>
      <c r="G29407" s="2"/>
      <c r="J29407" s="2"/>
    </row>
    <row r="29408">
      <c r="D29408" s="2"/>
      <c r="G29408" s="2"/>
      <c r="J29408" s="2"/>
    </row>
    <row r="29409">
      <c r="D29409" s="2"/>
      <c r="G29409" s="2"/>
      <c r="J29409" s="2"/>
    </row>
    <row r="29410">
      <c r="D29410" s="2"/>
      <c r="G29410" s="2"/>
      <c r="J29410" s="2"/>
    </row>
    <row r="29411">
      <c r="D29411" s="2"/>
      <c r="G29411" s="2"/>
      <c r="J29411" s="2"/>
    </row>
    <row r="29412">
      <c r="D29412" s="2"/>
      <c r="G29412" s="2"/>
      <c r="J29412" s="2"/>
    </row>
    <row r="29413">
      <c r="D29413" s="2"/>
      <c r="G29413" s="2"/>
      <c r="J29413" s="2"/>
    </row>
    <row r="29414">
      <c r="D29414" s="2"/>
      <c r="G29414" s="2"/>
      <c r="J29414" s="2"/>
    </row>
    <row r="29415">
      <c r="D29415" s="2"/>
      <c r="G29415" s="2"/>
      <c r="J29415" s="2"/>
    </row>
    <row r="29416">
      <c r="D29416" s="2"/>
      <c r="G29416" s="2"/>
      <c r="J29416" s="2"/>
    </row>
    <row r="29417">
      <c r="D29417" s="2"/>
      <c r="G29417" s="2"/>
      <c r="J29417" s="2"/>
    </row>
    <row r="29418">
      <c r="D29418" s="2"/>
      <c r="G29418" s="2"/>
      <c r="J29418" s="2"/>
    </row>
    <row r="29419">
      <c r="D29419" s="2"/>
      <c r="G29419" s="2"/>
      <c r="J29419" s="2"/>
    </row>
    <row r="29420">
      <c r="D29420" s="2"/>
      <c r="G29420" s="2"/>
      <c r="J29420" s="2"/>
    </row>
    <row r="29421">
      <c r="D29421" s="2"/>
      <c r="G29421" s="2"/>
      <c r="J29421" s="2"/>
    </row>
    <row r="29422">
      <c r="D29422" s="2"/>
      <c r="G29422" s="2"/>
      <c r="J29422" s="2"/>
    </row>
    <row r="29423">
      <c r="D29423" s="2"/>
      <c r="G29423" s="2"/>
      <c r="J29423" s="2"/>
    </row>
    <row r="29424">
      <c r="D29424" s="2"/>
      <c r="G29424" s="2"/>
      <c r="J29424" s="2"/>
    </row>
    <row r="29425">
      <c r="D29425" s="2"/>
      <c r="G29425" s="2"/>
      <c r="J29425" s="2"/>
    </row>
    <row r="29426">
      <c r="D29426" s="2"/>
      <c r="G29426" s="2"/>
      <c r="J29426" s="2"/>
    </row>
    <row r="29427">
      <c r="D29427" s="2"/>
      <c r="G29427" s="2"/>
      <c r="J29427" s="2"/>
    </row>
    <row r="29428">
      <c r="D29428" s="2"/>
      <c r="G29428" s="2"/>
      <c r="J29428" s="2"/>
    </row>
    <row r="29429">
      <c r="D29429" s="2"/>
      <c r="G29429" s="2"/>
      <c r="J29429" s="2"/>
    </row>
    <row r="29430">
      <c r="D29430" s="2"/>
      <c r="G29430" s="2"/>
      <c r="J29430" s="2"/>
    </row>
    <row r="29431">
      <c r="D29431" s="2"/>
      <c r="G29431" s="2"/>
      <c r="J29431" s="2"/>
    </row>
    <row r="29432">
      <c r="D29432" s="2"/>
      <c r="G29432" s="2"/>
      <c r="J29432" s="2"/>
    </row>
    <row r="29433">
      <c r="D29433" s="2"/>
      <c r="G29433" s="2"/>
      <c r="J29433" s="2"/>
    </row>
    <row r="29434">
      <c r="D29434" s="2"/>
      <c r="G29434" s="2"/>
      <c r="J29434" s="2"/>
    </row>
    <row r="29435">
      <c r="D29435" s="2"/>
      <c r="G29435" s="2"/>
      <c r="J29435" s="2"/>
    </row>
    <row r="29436">
      <c r="D29436" s="2"/>
      <c r="G29436" s="2"/>
      <c r="J29436" s="2"/>
    </row>
    <row r="29437">
      <c r="D29437" s="2"/>
      <c r="G29437" s="2"/>
      <c r="J29437" s="2"/>
    </row>
    <row r="29438">
      <c r="D29438" s="2"/>
      <c r="G29438" s="2"/>
      <c r="J29438" s="2"/>
    </row>
    <row r="29439">
      <c r="D29439" s="2"/>
      <c r="G29439" s="2"/>
      <c r="J29439" s="2"/>
    </row>
    <row r="29440">
      <c r="D29440" s="2"/>
      <c r="G29440" s="2"/>
      <c r="J29440" s="2"/>
    </row>
    <row r="29441">
      <c r="D29441" s="2"/>
      <c r="G29441" s="2"/>
      <c r="J29441" s="2"/>
    </row>
    <row r="29442">
      <c r="D29442" s="2"/>
      <c r="G29442" s="2"/>
      <c r="J29442" s="2"/>
    </row>
    <row r="29443">
      <c r="D29443" s="2"/>
      <c r="G29443" s="2"/>
      <c r="J29443" s="2"/>
    </row>
    <row r="29444">
      <c r="D29444" s="2"/>
      <c r="G29444" s="2"/>
      <c r="J29444" s="2"/>
    </row>
    <row r="29445">
      <c r="D29445" s="2"/>
      <c r="G29445" s="2"/>
      <c r="J29445" s="2"/>
    </row>
    <row r="29446">
      <c r="D29446" s="2"/>
      <c r="G29446" s="2"/>
      <c r="J29446" s="2"/>
    </row>
    <row r="29447">
      <c r="D29447" s="2"/>
      <c r="G29447" s="2"/>
      <c r="J29447" s="2"/>
    </row>
    <row r="29448">
      <c r="D29448" s="2"/>
      <c r="G29448" s="2"/>
      <c r="J29448" s="2"/>
    </row>
    <row r="29449">
      <c r="D29449" s="2"/>
      <c r="G29449" s="2"/>
      <c r="J29449" s="2"/>
    </row>
    <row r="29450">
      <c r="D29450" s="2"/>
      <c r="G29450" s="2"/>
      <c r="J29450" s="2"/>
    </row>
    <row r="29451">
      <c r="D29451" s="2"/>
      <c r="G29451" s="2"/>
      <c r="J29451" s="2"/>
    </row>
    <row r="29452">
      <c r="D29452" s="2"/>
      <c r="G29452" s="2"/>
      <c r="J29452" s="2"/>
    </row>
    <row r="29453">
      <c r="D29453" s="2"/>
      <c r="G29453" s="2"/>
      <c r="J29453" s="2"/>
    </row>
    <row r="29454">
      <c r="D29454" s="2"/>
      <c r="G29454" s="2"/>
      <c r="J29454" s="2"/>
    </row>
    <row r="29455">
      <c r="D29455" s="2"/>
      <c r="G29455" s="2"/>
      <c r="J29455" s="2"/>
    </row>
    <row r="29456">
      <c r="D29456" s="2"/>
      <c r="G29456" s="2"/>
      <c r="J29456" s="2"/>
    </row>
    <row r="29457">
      <c r="D29457" s="2"/>
      <c r="G29457" s="2"/>
      <c r="J29457" s="2"/>
    </row>
    <row r="29458">
      <c r="D29458" s="2"/>
      <c r="G29458" s="2"/>
      <c r="J29458" s="2"/>
    </row>
    <row r="29459">
      <c r="D29459" s="2"/>
      <c r="G29459" s="2"/>
      <c r="J29459" s="2"/>
    </row>
    <row r="29460">
      <c r="D29460" s="2"/>
      <c r="G29460" s="2"/>
      <c r="J29460" s="2"/>
    </row>
    <row r="29461">
      <c r="D29461" s="2"/>
      <c r="G29461" s="2"/>
      <c r="J29461" s="2"/>
    </row>
    <row r="29462">
      <c r="D29462" s="2"/>
      <c r="G29462" s="2"/>
      <c r="J29462" s="2"/>
    </row>
    <row r="29463">
      <c r="D29463" s="2"/>
      <c r="G29463" s="2"/>
      <c r="J29463" s="2"/>
    </row>
    <row r="29464">
      <c r="D29464" s="2"/>
      <c r="G29464" s="2"/>
      <c r="J29464" s="2"/>
    </row>
    <row r="29465">
      <c r="D29465" s="2"/>
      <c r="G29465" s="2"/>
      <c r="J29465" s="2"/>
    </row>
    <row r="29466">
      <c r="D29466" s="2"/>
      <c r="G29466" s="2"/>
      <c r="J29466" s="2"/>
    </row>
    <row r="29467">
      <c r="D29467" s="2"/>
      <c r="G29467" s="2"/>
      <c r="J29467" s="2"/>
    </row>
    <row r="29468">
      <c r="D29468" s="2"/>
      <c r="G29468" s="2"/>
      <c r="J29468" s="2"/>
    </row>
    <row r="29469">
      <c r="D29469" s="2"/>
      <c r="G29469" s="2"/>
      <c r="J29469" s="2"/>
    </row>
    <row r="29470">
      <c r="D29470" s="2"/>
      <c r="G29470" s="2"/>
      <c r="J29470" s="2"/>
    </row>
    <row r="29471">
      <c r="D29471" s="2"/>
      <c r="G29471" s="2"/>
      <c r="J29471" s="2"/>
    </row>
    <row r="29472">
      <c r="D29472" s="2"/>
      <c r="G29472" s="2"/>
      <c r="J29472" s="2"/>
    </row>
    <row r="29473">
      <c r="D29473" s="2"/>
      <c r="G29473" s="2"/>
      <c r="J29473" s="2"/>
    </row>
    <row r="29474">
      <c r="D29474" s="2"/>
      <c r="G29474" s="2"/>
      <c r="J29474" s="2"/>
    </row>
    <row r="29475">
      <c r="D29475" s="2"/>
      <c r="G29475" s="2"/>
      <c r="J29475" s="2"/>
    </row>
    <row r="29476">
      <c r="D29476" s="2"/>
      <c r="G29476" s="2"/>
      <c r="J29476" s="2"/>
    </row>
    <row r="29477">
      <c r="D29477" s="2"/>
      <c r="G29477" s="2"/>
      <c r="J29477" s="2"/>
    </row>
    <row r="29478">
      <c r="D29478" s="2"/>
      <c r="G29478" s="2"/>
      <c r="J29478" s="2"/>
    </row>
    <row r="29479">
      <c r="D29479" s="2"/>
      <c r="G29479" s="2"/>
      <c r="J29479" s="2"/>
    </row>
    <row r="29480">
      <c r="D29480" s="2"/>
      <c r="G29480" s="2"/>
      <c r="J29480" s="2"/>
    </row>
    <row r="29481">
      <c r="D29481" s="2"/>
      <c r="G29481" s="2"/>
      <c r="J29481" s="2"/>
    </row>
    <row r="29482">
      <c r="D29482" s="2"/>
      <c r="G29482" s="2"/>
      <c r="J29482" s="2"/>
    </row>
    <row r="29483">
      <c r="D29483" s="2"/>
      <c r="G29483" s="2"/>
      <c r="J29483" s="2"/>
    </row>
    <row r="29484">
      <c r="D29484" s="2"/>
      <c r="G29484" s="2"/>
      <c r="J29484" s="2"/>
    </row>
    <row r="29485">
      <c r="D29485" s="2"/>
      <c r="G29485" s="2"/>
      <c r="J29485" s="2"/>
    </row>
    <row r="29486">
      <c r="D29486" s="2"/>
      <c r="G29486" s="2"/>
      <c r="J29486" s="2"/>
    </row>
    <row r="29487">
      <c r="D29487" s="2"/>
      <c r="G29487" s="2"/>
      <c r="J29487" s="2"/>
    </row>
    <row r="29488">
      <c r="D29488" s="2"/>
      <c r="G29488" s="2"/>
      <c r="J29488" s="2"/>
    </row>
    <row r="29489">
      <c r="D29489" s="2"/>
      <c r="G29489" s="2"/>
      <c r="J29489" s="2"/>
    </row>
    <row r="29490">
      <c r="D29490" s="2"/>
      <c r="G29490" s="2"/>
      <c r="J29490" s="2"/>
    </row>
    <row r="29491">
      <c r="D29491" s="2"/>
      <c r="G29491" s="2"/>
      <c r="J29491" s="2"/>
    </row>
    <row r="29492">
      <c r="D29492" s="2"/>
      <c r="G29492" s="2"/>
      <c r="J29492" s="2"/>
    </row>
    <row r="29493">
      <c r="D29493" s="2"/>
      <c r="G29493" s="2"/>
      <c r="J29493" s="2"/>
    </row>
    <row r="29494">
      <c r="D29494" s="2"/>
      <c r="G29494" s="2"/>
      <c r="J29494" s="2"/>
    </row>
    <row r="29495">
      <c r="D29495" s="2"/>
      <c r="G29495" s="2"/>
      <c r="J29495" s="2"/>
    </row>
    <row r="29496">
      <c r="D29496" s="2"/>
      <c r="G29496" s="2"/>
      <c r="J29496" s="2"/>
    </row>
    <row r="29497">
      <c r="D29497" s="2"/>
      <c r="G29497" s="2"/>
      <c r="J29497" s="2"/>
    </row>
    <row r="29498">
      <c r="D29498" s="2"/>
      <c r="G29498" s="2"/>
      <c r="J29498" s="2"/>
    </row>
    <row r="29499">
      <c r="D29499" s="2"/>
      <c r="G29499" s="2"/>
      <c r="J29499" s="2"/>
    </row>
    <row r="29500">
      <c r="D29500" s="2"/>
      <c r="G29500" s="2"/>
      <c r="J29500" s="2"/>
    </row>
    <row r="29501">
      <c r="D29501" s="2"/>
      <c r="G29501" s="2"/>
      <c r="J29501" s="2"/>
    </row>
    <row r="29502">
      <c r="D29502" s="2"/>
      <c r="G29502" s="2"/>
      <c r="J29502" s="2"/>
    </row>
    <row r="29503">
      <c r="D29503" s="2"/>
      <c r="G29503" s="2"/>
      <c r="J29503" s="2"/>
    </row>
    <row r="29504">
      <c r="D29504" s="2"/>
      <c r="G29504" s="2"/>
      <c r="J29504" s="2"/>
    </row>
    <row r="29505">
      <c r="D29505" s="2"/>
      <c r="G29505" s="2"/>
      <c r="J29505" s="2"/>
    </row>
    <row r="29506">
      <c r="D29506" s="2"/>
      <c r="G29506" s="2"/>
      <c r="J29506" s="2"/>
    </row>
    <row r="29507">
      <c r="D29507" s="2"/>
      <c r="G29507" s="2"/>
      <c r="J29507" s="2"/>
    </row>
    <row r="29508">
      <c r="D29508" s="2"/>
      <c r="G29508" s="2"/>
      <c r="J29508" s="2"/>
    </row>
    <row r="29509">
      <c r="D29509" s="2"/>
      <c r="G29509" s="2"/>
      <c r="J29509" s="2"/>
    </row>
    <row r="29510">
      <c r="D29510" s="2"/>
      <c r="G29510" s="2"/>
      <c r="J29510" s="2"/>
    </row>
    <row r="29511">
      <c r="D29511" s="2"/>
      <c r="G29511" s="2"/>
      <c r="J29511" s="2"/>
    </row>
    <row r="29512">
      <c r="D29512" s="2"/>
      <c r="G29512" s="2"/>
      <c r="J29512" s="2"/>
    </row>
    <row r="29513">
      <c r="D29513" s="2"/>
      <c r="G29513" s="2"/>
      <c r="J29513" s="2"/>
    </row>
    <row r="29514">
      <c r="D29514" s="2"/>
      <c r="G29514" s="2"/>
      <c r="J29514" s="2"/>
    </row>
    <row r="29515">
      <c r="D29515" s="2"/>
      <c r="G29515" s="2"/>
      <c r="J29515" s="2"/>
    </row>
    <row r="29516">
      <c r="D29516" s="2"/>
      <c r="G29516" s="2"/>
      <c r="J29516" s="2"/>
    </row>
    <row r="29517">
      <c r="D29517" s="2"/>
      <c r="G29517" s="2"/>
      <c r="J29517" s="2"/>
    </row>
    <row r="29518">
      <c r="D29518" s="2"/>
      <c r="G29518" s="2"/>
      <c r="J29518" s="2"/>
    </row>
    <row r="29519">
      <c r="D29519" s="2"/>
      <c r="G29519" s="2"/>
      <c r="J29519" s="2"/>
    </row>
    <row r="29520">
      <c r="D29520" s="2"/>
      <c r="G29520" s="2"/>
      <c r="J29520" s="2"/>
    </row>
    <row r="29521">
      <c r="D29521" s="2"/>
      <c r="G29521" s="2"/>
      <c r="J29521" s="2"/>
    </row>
    <row r="29522">
      <c r="D29522" s="2"/>
      <c r="G29522" s="2"/>
      <c r="J29522" s="2"/>
    </row>
    <row r="29523">
      <c r="D29523" s="2"/>
      <c r="G29523" s="2"/>
      <c r="J29523" s="2"/>
    </row>
    <row r="29524">
      <c r="D29524" s="2"/>
      <c r="G29524" s="2"/>
      <c r="J29524" s="2"/>
    </row>
    <row r="29525">
      <c r="D29525" s="2"/>
      <c r="G29525" s="2"/>
      <c r="J29525" s="2"/>
    </row>
    <row r="29526">
      <c r="D29526" s="2"/>
      <c r="G29526" s="2"/>
      <c r="J29526" s="2"/>
    </row>
    <row r="29527">
      <c r="D29527" s="2"/>
      <c r="G29527" s="2"/>
      <c r="J29527" s="2"/>
    </row>
    <row r="29528">
      <c r="D29528" s="2"/>
      <c r="G29528" s="2"/>
      <c r="J29528" s="2"/>
    </row>
    <row r="29529">
      <c r="D29529" s="2"/>
      <c r="G29529" s="2"/>
      <c r="J29529" s="2"/>
    </row>
    <row r="29530">
      <c r="D29530" s="2"/>
      <c r="G29530" s="2"/>
      <c r="J29530" s="2"/>
    </row>
    <row r="29531">
      <c r="D29531" s="2"/>
      <c r="G29531" s="2"/>
      <c r="J29531" s="2"/>
    </row>
    <row r="29532">
      <c r="D29532" s="2"/>
      <c r="G29532" s="2"/>
      <c r="J29532" s="2"/>
    </row>
    <row r="29533">
      <c r="D29533" s="2"/>
      <c r="G29533" s="2"/>
      <c r="J29533" s="2"/>
    </row>
    <row r="29534">
      <c r="D29534" s="2"/>
      <c r="G29534" s="2"/>
      <c r="J29534" s="2"/>
    </row>
    <row r="29535">
      <c r="D29535" s="2"/>
      <c r="G29535" s="2"/>
      <c r="J29535" s="2"/>
    </row>
    <row r="29536">
      <c r="D29536" s="2"/>
      <c r="G29536" s="2"/>
      <c r="J29536" s="2"/>
    </row>
    <row r="29537">
      <c r="D29537" s="2"/>
      <c r="G29537" s="2"/>
      <c r="J29537" s="2"/>
    </row>
    <row r="29538">
      <c r="D29538" s="2"/>
      <c r="G29538" s="2"/>
      <c r="J29538" s="2"/>
    </row>
    <row r="29539">
      <c r="D29539" s="2"/>
      <c r="G29539" s="2"/>
      <c r="J29539" s="2"/>
    </row>
    <row r="29540">
      <c r="D29540" s="2"/>
      <c r="G29540" s="2"/>
      <c r="J29540" s="2"/>
    </row>
    <row r="29541">
      <c r="D29541" s="2"/>
      <c r="G29541" s="2"/>
      <c r="J29541" s="2"/>
    </row>
    <row r="29542">
      <c r="D29542" s="2"/>
      <c r="G29542" s="2"/>
      <c r="J29542" s="2"/>
    </row>
    <row r="29543">
      <c r="D29543" s="2"/>
      <c r="G29543" s="2"/>
      <c r="J29543" s="2"/>
    </row>
    <row r="29544">
      <c r="D29544" s="2"/>
      <c r="G29544" s="2"/>
      <c r="J29544" s="2"/>
    </row>
    <row r="29545">
      <c r="D29545" s="2"/>
      <c r="G29545" s="2"/>
      <c r="J29545" s="2"/>
    </row>
    <row r="29546">
      <c r="D29546" s="2"/>
      <c r="G29546" s="2"/>
      <c r="J29546" s="2"/>
    </row>
    <row r="29547">
      <c r="D29547" s="2"/>
      <c r="G29547" s="2"/>
      <c r="J29547" s="2"/>
    </row>
    <row r="29548">
      <c r="D29548" s="2"/>
      <c r="G29548" s="2"/>
      <c r="J29548" s="2"/>
    </row>
    <row r="29549">
      <c r="D29549" s="2"/>
      <c r="G29549" s="2"/>
      <c r="J29549" s="2"/>
    </row>
    <row r="29550">
      <c r="D29550" s="2"/>
      <c r="G29550" s="2"/>
      <c r="J29550" s="2"/>
    </row>
    <row r="29551">
      <c r="D29551" s="2"/>
      <c r="G29551" s="2"/>
      <c r="J29551" s="2"/>
    </row>
    <row r="29552">
      <c r="D29552" s="2"/>
      <c r="G29552" s="2"/>
      <c r="J29552" s="2"/>
    </row>
    <row r="29553">
      <c r="D29553" s="2"/>
      <c r="G29553" s="2"/>
      <c r="J29553" s="2"/>
    </row>
    <row r="29554">
      <c r="D29554" s="2"/>
      <c r="G29554" s="2"/>
      <c r="J29554" s="2"/>
    </row>
    <row r="29555">
      <c r="D29555" s="2"/>
      <c r="G29555" s="2"/>
      <c r="J29555" s="2"/>
    </row>
    <row r="29556">
      <c r="D29556" s="2"/>
      <c r="G29556" s="2"/>
      <c r="J29556" s="2"/>
    </row>
    <row r="29557">
      <c r="D29557" s="2"/>
      <c r="G29557" s="2"/>
      <c r="J29557" s="2"/>
    </row>
    <row r="29558">
      <c r="D29558" s="2"/>
      <c r="G29558" s="2"/>
      <c r="J29558" s="2"/>
    </row>
    <row r="29559">
      <c r="D29559" s="2"/>
      <c r="G29559" s="2"/>
      <c r="J29559" s="2"/>
    </row>
    <row r="29560">
      <c r="D29560" s="2"/>
      <c r="G29560" s="2"/>
      <c r="J29560" s="2"/>
    </row>
    <row r="29561">
      <c r="D29561" s="2"/>
      <c r="G29561" s="2"/>
      <c r="J29561" s="2"/>
    </row>
    <row r="29562">
      <c r="D29562" s="2"/>
      <c r="G29562" s="2"/>
      <c r="J29562" s="2"/>
    </row>
    <row r="29563">
      <c r="D29563" s="2"/>
      <c r="G29563" s="2"/>
      <c r="J29563" s="2"/>
    </row>
    <row r="29564">
      <c r="D29564" s="2"/>
      <c r="G29564" s="2"/>
      <c r="J29564" s="2"/>
    </row>
    <row r="29565">
      <c r="D29565" s="2"/>
      <c r="G29565" s="2"/>
      <c r="J29565" s="2"/>
    </row>
    <row r="29566">
      <c r="D29566" s="2"/>
      <c r="G29566" s="2"/>
      <c r="J29566" s="2"/>
    </row>
    <row r="29567">
      <c r="D29567" s="2"/>
      <c r="G29567" s="2"/>
      <c r="J29567" s="2"/>
    </row>
    <row r="29568">
      <c r="D29568" s="2"/>
      <c r="G29568" s="2"/>
      <c r="J29568" s="2"/>
    </row>
    <row r="29569">
      <c r="D29569" s="2"/>
      <c r="G29569" s="2"/>
      <c r="J29569" s="2"/>
    </row>
    <row r="29570">
      <c r="D29570" s="2"/>
      <c r="G29570" s="2"/>
      <c r="J29570" s="2"/>
    </row>
    <row r="29571">
      <c r="D29571" s="2"/>
      <c r="G29571" s="2"/>
      <c r="J29571" s="2"/>
    </row>
    <row r="29572">
      <c r="D29572" s="2"/>
      <c r="G29572" s="2"/>
      <c r="J29572" s="2"/>
    </row>
    <row r="29573">
      <c r="D29573" s="2"/>
      <c r="G29573" s="2"/>
      <c r="J29573" s="2"/>
    </row>
    <row r="29574">
      <c r="D29574" s="2"/>
      <c r="G29574" s="2"/>
      <c r="J29574" s="2"/>
    </row>
    <row r="29575">
      <c r="D29575" s="2"/>
      <c r="G29575" s="2"/>
      <c r="J29575" s="2"/>
    </row>
    <row r="29576">
      <c r="D29576" s="2"/>
      <c r="G29576" s="2"/>
      <c r="J29576" s="2"/>
    </row>
    <row r="29577">
      <c r="D29577" s="2"/>
      <c r="G29577" s="2"/>
      <c r="J29577" s="2"/>
    </row>
    <row r="29578">
      <c r="D29578" s="2"/>
      <c r="G29578" s="2"/>
      <c r="J29578" s="2"/>
    </row>
    <row r="29579">
      <c r="D29579" s="2"/>
      <c r="G29579" s="2"/>
      <c r="J29579" s="2"/>
    </row>
    <row r="29580">
      <c r="D29580" s="2"/>
      <c r="G29580" s="2"/>
      <c r="J29580" s="2"/>
    </row>
    <row r="29581">
      <c r="D29581" s="2"/>
      <c r="G29581" s="2"/>
      <c r="J29581" s="2"/>
    </row>
    <row r="29582">
      <c r="D29582" s="2"/>
      <c r="G29582" s="2"/>
      <c r="J29582" s="2"/>
    </row>
    <row r="29583">
      <c r="D29583" s="2"/>
      <c r="G29583" s="2"/>
      <c r="J29583" s="2"/>
    </row>
    <row r="29584">
      <c r="D29584" s="2"/>
      <c r="G29584" s="2"/>
      <c r="J29584" s="2"/>
    </row>
    <row r="29585">
      <c r="D29585" s="2"/>
      <c r="G29585" s="2"/>
      <c r="J29585" s="2"/>
    </row>
    <row r="29586">
      <c r="D29586" s="2"/>
      <c r="G29586" s="2"/>
      <c r="J29586" s="2"/>
    </row>
    <row r="29587">
      <c r="D29587" s="2"/>
      <c r="G29587" s="2"/>
      <c r="J29587" s="2"/>
    </row>
    <row r="29588">
      <c r="D29588" s="2"/>
      <c r="G29588" s="2"/>
      <c r="J29588" s="2"/>
    </row>
    <row r="29589">
      <c r="D29589" s="2"/>
      <c r="G29589" s="2"/>
      <c r="J29589" s="2"/>
    </row>
    <row r="29590">
      <c r="D29590" s="2"/>
      <c r="G29590" s="2"/>
      <c r="J29590" s="2"/>
    </row>
    <row r="29591">
      <c r="D29591" s="2"/>
      <c r="G29591" s="2"/>
      <c r="J29591" s="2"/>
    </row>
    <row r="29592">
      <c r="D29592" s="2"/>
      <c r="G29592" s="2"/>
      <c r="J29592" s="2"/>
    </row>
    <row r="29593">
      <c r="D29593" s="2"/>
      <c r="G29593" s="2"/>
      <c r="J29593" s="2"/>
    </row>
    <row r="29594">
      <c r="D29594" s="2"/>
      <c r="G29594" s="2"/>
      <c r="J29594" s="2"/>
    </row>
    <row r="29595">
      <c r="D29595" s="2"/>
      <c r="G29595" s="2"/>
      <c r="J29595" s="2"/>
    </row>
    <row r="29596">
      <c r="D29596" s="2"/>
      <c r="G29596" s="2"/>
      <c r="J29596" s="2"/>
    </row>
    <row r="29597">
      <c r="D29597" s="2"/>
      <c r="G29597" s="2"/>
      <c r="J29597" s="2"/>
    </row>
    <row r="29598">
      <c r="D29598" s="2"/>
      <c r="G29598" s="2"/>
      <c r="J29598" s="2"/>
    </row>
    <row r="29599">
      <c r="D29599" s="2"/>
      <c r="G29599" s="2"/>
      <c r="J29599" s="2"/>
    </row>
    <row r="29600">
      <c r="D29600" s="2"/>
      <c r="G29600" s="2"/>
      <c r="J29600" s="2"/>
    </row>
    <row r="29601">
      <c r="D29601" s="2"/>
      <c r="G29601" s="2"/>
      <c r="J29601" s="2"/>
    </row>
    <row r="29602">
      <c r="D29602" s="2"/>
      <c r="G29602" s="2"/>
      <c r="J29602" s="2"/>
    </row>
    <row r="29603">
      <c r="D29603" s="2"/>
      <c r="G29603" s="2"/>
      <c r="J29603" s="2"/>
    </row>
    <row r="29604">
      <c r="D29604" s="2"/>
      <c r="G29604" s="2"/>
      <c r="J29604" s="2"/>
    </row>
    <row r="29605">
      <c r="D29605" s="2"/>
      <c r="G29605" s="2"/>
      <c r="J29605" s="2"/>
    </row>
    <row r="29606">
      <c r="D29606" s="2"/>
      <c r="G29606" s="2"/>
      <c r="J29606" s="2"/>
    </row>
    <row r="29607">
      <c r="D29607" s="2"/>
      <c r="G29607" s="2"/>
      <c r="J29607" s="2"/>
    </row>
    <row r="29608">
      <c r="D29608" s="2"/>
      <c r="G29608" s="2"/>
      <c r="J29608" s="2"/>
    </row>
    <row r="29609">
      <c r="D29609" s="2"/>
      <c r="G29609" s="2"/>
      <c r="J29609" s="2"/>
    </row>
    <row r="29610">
      <c r="D29610" s="2"/>
      <c r="G29610" s="2"/>
      <c r="J29610" s="2"/>
    </row>
    <row r="29611">
      <c r="D29611" s="2"/>
      <c r="G29611" s="2"/>
      <c r="J29611" s="2"/>
    </row>
    <row r="29612">
      <c r="D29612" s="2"/>
      <c r="G29612" s="2"/>
      <c r="J29612" s="2"/>
    </row>
    <row r="29613">
      <c r="D29613" s="2"/>
      <c r="G29613" s="2"/>
      <c r="J29613" s="2"/>
    </row>
    <row r="29614">
      <c r="D29614" s="2"/>
      <c r="G29614" s="2"/>
      <c r="J29614" s="2"/>
    </row>
    <row r="29615">
      <c r="D29615" s="2"/>
      <c r="G29615" s="2"/>
      <c r="J29615" s="2"/>
    </row>
    <row r="29616">
      <c r="D29616" s="2"/>
      <c r="G29616" s="2"/>
      <c r="J29616" s="2"/>
    </row>
    <row r="29617">
      <c r="D29617" s="2"/>
      <c r="G29617" s="2"/>
      <c r="J29617" s="2"/>
    </row>
    <row r="29618">
      <c r="D29618" s="2"/>
      <c r="G29618" s="2"/>
      <c r="J29618" s="2"/>
    </row>
    <row r="29619">
      <c r="D29619" s="2"/>
      <c r="G29619" s="2"/>
      <c r="J29619" s="2"/>
    </row>
    <row r="29620">
      <c r="D29620" s="2"/>
      <c r="G29620" s="2"/>
      <c r="J29620" s="2"/>
    </row>
    <row r="29621">
      <c r="D29621" s="2"/>
      <c r="G29621" s="2"/>
      <c r="J29621" s="2"/>
    </row>
    <row r="29622">
      <c r="D29622" s="2"/>
      <c r="G29622" s="2"/>
      <c r="J29622" s="2"/>
    </row>
    <row r="29623">
      <c r="D29623" s="2"/>
      <c r="G29623" s="2"/>
      <c r="J29623" s="2"/>
    </row>
    <row r="29624">
      <c r="D29624" s="2"/>
      <c r="G29624" s="2"/>
      <c r="J29624" s="2"/>
    </row>
    <row r="29625">
      <c r="D29625" s="2"/>
      <c r="G29625" s="2"/>
      <c r="J29625" s="2"/>
    </row>
    <row r="29626">
      <c r="D29626" s="2"/>
      <c r="G29626" s="2"/>
      <c r="J29626" s="2"/>
    </row>
    <row r="29627">
      <c r="D29627" s="2"/>
      <c r="G29627" s="2"/>
      <c r="J29627" s="2"/>
    </row>
    <row r="29628">
      <c r="D29628" s="2"/>
      <c r="G29628" s="2"/>
      <c r="J29628" s="2"/>
    </row>
    <row r="29629">
      <c r="D29629" s="2"/>
      <c r="G29629" s="2"/>
      <c r="J29629" s="2"/>
    </row>
    <row r="29630">
      <c r="D29630" s="2"/>
      <c r="G29630" s="2"/>
      <c r="J29630" s="2"/>
    </row>
    <row r="29631">
      <c r="D29631" s="2"/>
      <c r="G29631" s="2"/>
      <c r="J29631" s="2"/>
    </row>
    <row r="29632">
      <c r="D29632" s="2"/>
      <c r="G29632" s="2"/>
      <c r="J29632" s="2"/>
    </row>
    <row r="29633">
      <c r="D29633" s="2"/>
      <c r="G29633" s="2"/>
      <c r="J29633" s="2"/>
    </row>
    <row r="29634">
      <c r="D29634" s="2"/>
      <c r="G29634" s="2"/>
      <c r="J29634" s="2"/>
    </row>
    <row r="29635">
      <c r="D29635" s="2"/>
      <c r="G29635" s="2"/>
      <c r="J29635" s="2"/>
    </row>
    <row r="29636">
      <c r="D29636" s="2"/>
      <c r="G29636" s="2"/>
      <c r="J29636" s="2"/>
    </row>
    <row r="29637">
      <c r="D29637" s="2"/>
      <c r="G29637" s="2"/>
      <c r="J29637" s="2"/>
    </row>
    <row r="29638">
      <c r="D29638" s="2"/>
      <c r="G29638" s="2"/>
      <c r="J29638" s="2"/>
    </row>
    <row r="29639">
      <c r="D29639" s="2"/>
      <c r="G29639" s="2"/>
      <c r="J29639" s="2"/>
    </row>
    <row r="29640">
      <c r="D29640" s="2"/>
      <c r="G29640" s="2"/>
      <c r="J29640" s="2"/>
    </row>
    <row r="29641">
      <c r="D29641" s="2"/>
      <c r="G29641" s="2"/>
      <c r="J29641" s="2"/>
    </row>
    <row r="29642">
      <c r="D29642" s="2"/>
      <c r="G29642" s="2"/>
      <c r="J29642" s="2"/>
    </row>
    <row r="29643">
      <c r="D29643" s="2"/>
      <c r="G29643" s="2"/>
      <c r="J29643" s="2"/>
    </row>
    <row r="29644">
      <c r="D29644" s="2"/>
      <c r="G29644" s="2"/>
      <c r="J29644" s="2"/>
    </row>
    <row r="29645">
      <c r="D29645" s="2"/>
      <c r="G29645" s="2"/>
      <c r="J29645" s="2"/>
    </row>
    <row r="29646">
      <c r="D29646" s="2"/>
      <c r="G29646" s="2"/>
      <c r="J29646" s="2"/>
    </row>
    <row r="29647">
      <c r="D29647" s="2"/>
      <c r="G29647" s="2"/>
      <c r="J29647" s="2"/>
    </row>
    <row r="29648">
      <c r="D29648" s="2"/>
      <c r="G29648" s="2"/>
      <c r="J29648" s="2"/>
    </row>
    <row r="29649">
      <c r="D29649" s="2"/>
      <c r="G29649" s="2"/>
      <c r="J29649" s="2"/>
    </row>
    <row r="29650">
      <c r="D29650" s="2"/>
      <c r="G29650" s="2"/>
      <c r="J29650" s="2"/>
    </row>
    <row r="29651">
      <c r="D29651" s="2"/>
      <c r="G29651" s="2"/>
      <c r="J29651" s="2"/>
    </row>
    <row r="29652">
      <c r="D29652" s="2"/>
      <c r="G29652" s="2"/>
      <c r="J29652" s="2"/>
    </row>
    <row r="29653">
      <c r="D29653" s="2"/>
      <c r="G29653" s="2"/>
      <c r="J29653" s="2"/>
    </row>
    <row r="29654">
      <c r="D29654" s="2"/>
      <c r="G29654" s="2"/>
      <c r="J29654" s="2"/>
    </row>
    <row r="29655">
      <c r="D29655" s="2"/>
      <c r="G29655" s="2"/>
      <c r="J29655" s="2"/>
    </row>
    <row r="29656">
      <c r="D29656" s="2"/>
      <c r="G29656" s="2"/>
      <c r="J29656" s="2"/>
    </row>
    <row r="29657">
      <c r="D29657" s="2"/>
      <c r="G29657" s="2"/>
      <c r="J29657" s="2"/>
    </row>
    <row r="29658">
      <c r="D29658" s="2"/>
      <c r="G29658" s="2"/>
      <c r="J29658" s="2"/>
    </row>
    <row r="29659">
      <c r="D29659" s="2"/>
      <c r="G29659" s="2"/>
      <c r="J29659" s="2"/>
    </row>
    <row r="29660">
      <c r="D29660" s="2"/>
      <c r="G29660" s="2"/>
      <c r="J29660" s="2"/>
    </row>
    <row r="29661">
      <c r="D29661" s="2"/>
      <c r="G29661" s="2"/>
      <c r="J29661" s="2"/>
    </row>
    <row r="29662">
      <c r="D29662" s="2"/>
      <c r="G29662" s="2"/>
      <c r="J29662" s="2"/>
    </row>
    <row r="29663">
      <c r="D29663" s="2"/>
      <c r="G29663" s="2"/>
      <c r="J29663" s="2"/>
    </row>
    <row r="29664">
      <c r="D29664" s="2"/>
      <c r="G29664" s="2"/>
      <c r="J29664" s="2"/>
    </row>
    <row r="29665">
      <c r="D29665" s="2"/>
      <c r="G29665" s="2"/>
      <c r="J29665" s="2"/>
    </row>
    <row r="29666">
      <c r="D29666" s="2"/>
      <c r="G29666" s="2"/>
      <c r="J29666" s="2"/>
    </row>
    <row r="29667">
      <c r="D29667" s="2"/>
      <c r="G29667" s="2"/>
      <c r="J29667" s="2"/>
    </row>
    <row r="29668">
      <c r="D29668" s="2"/>
      <c r="G29668" s="2"/>
      <c r="J29668" s="2"/>
    </row>
    <row r="29669">
      <c r="D29669" s="2"/>
      <c r="G29669" s="2"/>
      <c r="J29669" s="2"/>
    </row>
    <row r="29670">
      <c r="D29670" s="2"/>
      <c r="G29670" s="2"/>
      <c r="J29670" s="2"/>
    </row>
    <row r="29671">
      <c r="D29671" s="2"/>
      <c r="G29671" s="2"/>
      <c r="J29671" s="2"/>
    </row>
    <row r="29672">
      <c r="D29672" s="2"/>
      <c r="G29672" s="2"/>
      <c r="J29672" s="2"/>
    </row>
    <row r="29673">
      <c r="D29673" s="2"/>
      <c r="G29673" s="2"/>
      <c r="J29673" s="2"/>
    </row>
    <row r="29674">
      <c r="D29674" s="2"/>
      <c r="G29674" s="2"/>
      <c r="J29674" s="2"/>
    </row>
    <row r="29675">
      <c r="D29675" s="2"/>
      <c r="G29675" s="2"/>
      <c r="J29675" s="2"/>
    </row>
    <row r="29676">
      <c r="D29676" s="2"/>
      <c r="G29676" s="2"/>
      <c r="J29676" s="2"/>
    </row>
    <row r="29677">
      <c r="D29677" s="2"/>
      <c r="G29677" s="2"/>
      <c r="J29677" s="2"/>
    </row>
    <row r="29678">
      <c r="D29678" s="2"/>
      <c r="G29678" s="2"/>
      <c r="J29678" s="2"/>
    </row>
    <row r="29679">
      <c r="D29679" s="2"/>
      <c r="G29679" s="2"/>
      <c r="J29679" s="2"/>
    </row>
    <row r="29680">
      <c r="D29680" s="2"/>
      <c r="G29680" s="2"/>
      <c r="J29680" s="2"/>
    </row>
    <row r="29681">
      <c r="D29681" s="2"/>
      <c r="G29681" s="2"/>
      <c r="J29681" s="2"/>
    </row>
    <row r="29682">
      <c r="D29682" s="2"/>
      <c r="G29682" s="2"/>
      <c r="J29682" s="2"/>
    </row>
    <row r="29683">
      <c r="D29683" s="2"/>
      <c r="G29683" s="2"/>
      <c r="J29683" s="2"/>
    </row>
    <row r="29684">
      <c r="D29684" s="2"/>
      <c r="G29684" s="2"/>
      <c r="J29684" s="2"/>
    </row>
    <row r="29685">
      <c r="D29685" s="2"/>
      <c r="G29685" s="2"/>
      <c r="J29685" s="2"/>
    </row>
    <row r="29686">
      <c r="D29686" s="2"/>
      <c r="G29686" s="2"/>
      <c r="J29686" s="2"/>
    </row>
    <row r="29687">
      <c r="D29687" s="2"/>
      <c r="G29687" s="2"/>
      <c r="J29687" s="2"/>
    </row>
    <row r="29688">
      <c r="D29688" s="2"/>
      <c r="G29688" s="2"/>
      <c r="J29688" s="2"/>
    </row>
    <row r="29689">
      <c r="D29689" s="2"/>
      <c r="G29689" s="2"/>
      <c r="J29689" s="2"/>
    </row>
    <row r="29690">
      <c r="D29690" s="2"/>
      <c r="G29690" s="2"/>
      <c r="J29690" s="2"/>
    </row>
    <row r="29691">
      <c r="D29691" s="2"/>
      <c r="G29691" s="2"/>
      <c r="J29691" s="2"/>
    </row>
    <row r="29692">
      <c r="D29692" s="2"/>
      <c r="G29692" s="2"/>
      <c r="J29692" s="2"/>
    </row>
    <row r="29693">
      <c r="D29693" s="2"/>
      <c r="G29693" s="2"/>
      <c r="J29693" s="2"/>
    </row>
    <row r="29694">
      <c r="D29694" s="2"/>
      <c r="G29694" s="2"/>
      <c r="J29694" s="2"/>
    </row>
    <row r="29695">
      <c r="D29695" s="2"/>
      <c r="G29695" s="2"/>
      <c r="J29695" s="2"/>
    </row>
    <row r="29696">
      <c r="D29696" s="2"/>
      <c r="G29696" s="2"/>
      <c r="J29696" s="2"/>
    </row>
    <row r="29697">
      <c r="D29697" s="2"/>
      <c r="G29697" s="2"/>
      <c r="J29697" s="2"/>
    </row>
    <row r="29698">
      <c r="D29698" s="2"/>
      <c r="G29698" s="2"/>
      <c r="J29698" s="2"/>
    </row>
    <row r="29699">
      <c r="D29699" s="2"/>
      <c r="G29699" s="2"/>
      <c r="J29699" s="2"/>
    </row>
    <row r="29700">
      <c r="D29700" s="2"/>
      <c r="G29700" s="2"/>
      <c r="J29700" s="2"/>
    </row>
    <row r="29701">
      <c r="D29701" s="2"/>
      <c r="G29701" s="2"/>
      <c r="J29701" s="2"/>
    </row>
    <row r="29702">
      <c r="D29702" s="2"/>
      <c r="G29702" s="2"/>
      <c r="J29702" s="2"/>
    </row>
    <row r="29703">
      <c r="D29703" s="2"/>
      <c r="G29703" s="2"/>
      <c r="J29703" s="2"/>
    </row>
    <row r="29704">
      <c r="D29704" s="2"/>
      <c r="G29704" s="2"/>
      <c r="J29704" s="2"/>
    </row>
    <row r="29705">
      <c r="D29705" s="2"/>
      <c r="G29705" s="2"/>
      <c r="J29705" s="2"/>
    </row>
    <row r="29706">
      <c r="D29706" s="2"/>
      <c r="G29706" s="2"/>
      <c r="J29706" s="2"/>
    </row>
    <row r="29707">
      <c r="D29707" s="2"/>
      <c r="G29707" s="2"/>
      <c r="J29707" s="2"/>
    </row>
    <row r="29708">
      <c r="D29708" s="2"/>
      <c r="G29708" s="2"/>
      <c r="J29708" s="2"/>
    </row>
    <row r="29709">
      <c r="D29709" s="2"/>
      <c r="G29709" s="2"/>
      <c r="J29709" s="2"/>
    </row>
    <row r="29710">
      <c r="D29710" s="2"/>
      <c r="G29710" s="2"/>
      <c r="J29710" s="2"/>
    </row>
    <row r="29711">
      <c r="D29711" s="2"/>
      <c r="G29711" s="2"/>
      <c r="J29711" s="2"/>
    </row>
    <row r="29712">
      <c r="D29712" s="2"/>
      <c r="G29712" s="2"/>
      <c r="J29712" s="2"/>
    </row>
    <row r="29713">
      <c r="D29713" s="2"/>
      <c r="G29713" s="2"/>
      <c r="J29713" s="2"/>
    </row>
    <row r="29714">
      <c r="D29714" s="2"/>
      <c r="G29714" s="2"/>
      <c r="J29714" s="2"/>
    </row>
    <row r="29715">
      <c r="D29715" s="2"/>
      <c r="G29715" s="2"/>
      <c r="J29715" s="2"/>
    </row>
    <row r="29716">
      <c r="D29716" s="2"/>
      <c r="G29716" s="2"/>
      <c r="J29716" s="2"/>
    </row>
    <row r="29717">
      <c r="D29717" s="2"/>
      <c r="G29717" s="2"/>
      <c r="J29717" s="2"/>
    </row>
    <row r="29718">
      <c r="D29718" s="2"/>
      <c r="G29718" s="2"/>
      <c r="J29718" s="2"/>
    </row>
    <row r="29719">
      <c r="D29719" s="2"/>
      <c r="G29719" s="2"/>
      <c r="J29719" s="2"/>
    </row>
    <row r="29720">
      <c r="D29720" s="2"/>
      <c r="G29720" s="2"/>
      <c r="J29720" s="2"/>
    </row>
    <row r="29721">
      <c r="D29721" s="2"/>
      <c r="G29721" s="2"/>
      <c r="J29721" s="2"/>
    </row>
    <row r="29722">
      <c r="D29722" s="2"/>
      <c r="G29722" s="2"/>
      <c r="J29722" s="2"/>
    </row>
    <row r="29723">
      <c r="D29723" s="2"/>
      <c r="G29723" s="2"/>
      <c r="J29723" s="2"/>
    </row>
    <row r="29724">
      <c r="D29724" s="2"/>
      <c r="G29724" s="2"/>
      <c r="J29724" s="2"/>
    </row>
    <row r="29725">
      <c r="D29725" s="2"/>
      <c r="G29725" s="2"/>
      <c r="J29725" s="2"/>
    </row>
    <row r="29726">
      <c r="D29726" s="2"/>
      <c r="G29726" s="2"/>
      <c r="J29726" s="2"/>
    </row>
    <row r="29727">
      <c r="D29727" s="2"/>
      <c r="G29727" s="2"/>
      <c r="J29727" s="2"/>
    </row>
    <row r="29728">
      <c r="D29728" s="2"/>
      <c r="G29728" s="2"/>
      <c r="J29728" s="2"/>
    </row>
    <row r="29729">
      <c r="D29729" s="2"/>
      <c r="G29729" s="2"/>
      <c r="J29729" s="2"/>
    </row>
    <row r="29730">
      <c r="D29730" s="2"/>
      <c r="G29730" s="2"/>
      <c r="J29730" s="2"/>
    </row>
    <row r="29731">
      <c r="D29731" s="2"/>
      <c r="G29731" s="2"/>
      <c r="J29731" s="2"/>
    </row>
    <row r="29732">
      <c r="D29732" s="2"/>
      <c r="G29732" s="2"/>
      <c r="J29732" s="2"/>
    </row>
    <row r="29733">
      <c r="D29733" s="2"/>
      <c r="G29733" s="2"/>
      <c r="J29733" s="2"/>
    </row>
    <row r="29734">
      <c r="D29734" s="2"/>
      <c r="G29734" s="2"/>
      <c r="J29734" s="2"/>
    </row>
    <row r="29735">
      <c r="D29735" s="2"/>
      <c r="G29735" s="2"/>
      <c r="J29735" s="2"/>
    </row>
    <row r="29736">
      <c r="D29736" s="2"/>
      <c r="G29736" s="2"/>
      <c r="J29736" s="2"/>
    </row>
    <row r="29737">
      <c r="D29737" s="2"/>
      <c r="G29737" s="2"/>
      <c r="J29737" s="2"/>
    </row>
    <row r="29738">
      <c r="D29738" s="2"/>
      <c r="G29738" s="2"/>
      <c r="J29738" s="2"/>
    </row>
    <row r="29739">
      <c r="D29739" s="2"/>
      <c r="G29739" s="2"/>
      <c r="J29739" s="2"/>
    </row>
    <row r="29740">
      <c r="D29740" s="2"/>
      <c r="G29740" s="2"/>
      <c r="J29740" s="2"/>
    </row>
    <row r="29741">
      <c r="D29741" s="2"/>
      <c r="G29741" s="2"/>
      <c r="J29741" s="2"/>
    </row>
    <row r="29742">
      <c r="D29742" s="2"/>
      <c r="G29742" s="2"/>
      <c r="J29742" s="2"/>
    </row>
    <row r="29743">
      <c r="D29743" s="2"/>
      <c r="G29743" s="2"/>
      <c r="J29743" s="2"/>
    </row>
    <row r="29744">
      <c r="D29744" s="2"/>
      <c r="G29744" s="2"/>
      <c r="J29744" s="2"/>
    </row>
    <row r="29745">
      <c r="D29745" s="2"/>
      <c r="G29745" s="2"/>
      <c r="J29745" s="2"/>
    </row>
    <row r="29746">
      <c r="D29746" s="2"/>
      <c r="G29746" s="2"/>
      <c r="J29746" s="2"/>
    </row>
    <row r="29747">
      <c r="D29747" s="2"/>
      <c r="G29747" s="2"/>
      <c r="J29747" s="2"/>
    </row>
    <row r="29748">
      <c r="D29748" s="2"/>
      <c r="G29748" s="2"/>
      <c r="J29748" s="2"/>
    </row>
    <row r="29749">
      <c r="D29749" s="2"/>
      <c r="G29749" s="2"/>
      <c r="J29749" s="2"/>
    </row>
    <row r="29750">
      <c r="D29750" s="2"/>
      <c r="G29750" s="2"/>
      <c r="J29750" s="2"/>
    </row>
    <row r="29751">
      <c r="D29751" s="2"/>
      <c r="G29751" s="2"/>
      <c r="J29751" s="2"/>
    </row>
    <row r="29752">
      <c r="D29752" s="2"/>
      <c r="G29752" s="2"/>
      <c r="J29752" s="2"/>
    </row>
    <row r="29753">
      <c r="D29753" s="2"/>
      <c r="G29753" s="2"/>
      <c r="J29753" s="2"/>
    </row>
    <row r="29754">
      <c r="D29754" s="2"/>
      <c r="G29754" s="2"/>
      <c r="J29754" s="2"/>
    </row>
    <row r="29755">
      <c r="D29755" s="2"/>
      <c r="G29755" s="2"/>
      <c r="J29755" s="2"/>
    </row>
    <row r="29756">
      <c r="D29756" s="2"/>
      <c r="G29756" s="2"/>
      <c r="J29756" s="2"/>
    </row>
    <row r="29757">
      <c r="D29757" s="2"/>
      <c r="G29757" s="2"/>
      <c r="J29757" s="2"/>
    </row>
    <row r="29758">
      <c r="D29758" s="2"/>
      <c r="G29758" s="2"/>
      <c r="J29758" s="2"/>
    </row>
    <row r="29759">
      <c r="D29759" s="2"/>
      <c r="G29759" s="2"/>
      <c r="J29759" s="2"/>
    </row>
    <row r="29760">
      <c r="D29760" s="2"/>
      <c r="G29760" s="2"/>
      <c r="J29760" s="2"/>
    </row>
    <row r="29761">
      <c r="D29761" s="2"/>
      <c r="G29761" s="2"/>
      <c r="J29761" s="2"/>
    </row>
    <row r="29762">
      <c r="D29762" s="2"/>
      <c r="G29762" s="2"/>
      <c r="J29762" s="2"/>
    </row>
    <row r="29763">
      <c r="D29763" s="2"/>
      <c r="G29763" s="2"/>
      <c r="J29763" s="2"/>
    </row>
    <row r="29764">
      <c r="D29764" s="2"/>
      <c r="G29764" s="2"/>
      <c r="J29764" s="2"/>
    </row>
    <row r="29765">
      <c r="D29765" s="2"/>
      <c r="G29765" s="2"/>
      <c r="J29765" s="2"/>
    </row>
    <row r="29766">
      <c r="D29766" s="2"/>
      <c r="G29766" s="2"/>
      <c r="J29766" s="2"/>
    </row>
    <row r="29767">
      <c r="D29767" s="2"/>
      <c r="G29767" s="2"/>
      <c r="J29767" s="2"/>
    </row>
    <row r="29768">
      <c r="D29768" s="2"/>
      <c r="G29768" s="2"/>
      <c r="J29768" s="2"/>
    </row>
    <row r="29769">
      <c r="D29769" s="2"/>
      <c r="G29769" s="2"/>
      <c r="J29769" s="2"/>
    </row>
    <row r="29770">
      <c r="D29770" s="2"/>
      <c r="G29770" s="2"/>
      <c r="J29770" s="2"/>
    </row>
    <row r="29771">
      <c r="D29771" s="2"/>
      <c r="G29771" s="2"/>
      <c r="J29771" s="2"/>
    </row>
    <row r="29772">
      <c r="D29772" s="2"/>
      <c r="G29772" s="2"/>
      <c r="J29772" s="2"/>
    </row>
    <row r="29773">
      <c r="D29773" s="2"/>
      <c r="G29773" s="2"/>
      <c r="J29773" s="2"/>
    </row>
    <row r="29774">
      <c r="D29774" s="2"/>
      <c r="G29774" s="2"/>
      <c r="J29774" s="2"/>
    </row>
    <row r="29775">
      <c r="D29775" s="2"/>
      <c r="G29775" s="2"/>
      <c r="J29775" s="2"/>
    </row>
    <row r="29776">
      <c r="D29776" s="2"/>
      <c r="G29776" s="2"/>
      <c r="J29776" s="2"/>
    </row>
    <row r="29777">
      <c r="D29777" s="2"/>
      <c r="G29777" s="2"/>
      <c r="J29777" s="2"/>
    </row>
    <row r="29778">
      <c r="D29778" s="2"/>
      <c r="G29778" s="2"/>
      <c r="J29778" s="2"/>
    </row>
    <row r="29779">
      <c r="D29779" s="2"/>
      <c r="G29779" s="2"/>
      <c r="J29779" s="2"/>
    </row>
    <row r="29780">
      <c r="D29780" s="2"/>
      <c r="G29780" s="2"/>
      <c r="J29780" s="2"/>
    </row>
    <row r="29781">
      <c r="D29781" s="2"/>
      <c r="G29781" s="2"/>
      <c r="J29781" s="2"/>
    </row>
    <row r="29782">
      <c r="D29782" s="2"/>
      <c r="G29782" s="2"/>
      <c r="J29782" s="2"/>
    </row>
    <row r="29783">
      <c r="D29783" s="2"/>
      <c r="G29783" s="2"/>
      <c r="J29783" s="2"/>
    </row>
    <row r="29784">
      <c r="D29784" s="2"/>
      <c r="G29784" s="2"/>
      <c r="J29784" s="2"/>
    </row>
    <row r="29785">
      <c r="D29785" s="2"/>
      <c r="G29785" s="2"/>
      <c r="J29785" s="2"/>
    </row>
    <row r="29786">
      <c r="D29786" s="2"/>
      <c r="G29786" s="2"/>
      <c r="J29786" s="2"/>
    </row>
    <row r="29787">
      <c r="D29787" s="2"/>
      <c r="G29787" s="2"/>
      <c r="J29787" s="2"/>
    </row>
    <row r="29788">
      <c r="D29788" s="2"/>
      <c r="G29788" s="2"/>
      <c r="J29788" s="2"/>
    </row>
    <row r="29789">
      <c r="D29789" s="2"/>
      <c r="G29789" s="2"/>
      <c r="J29789" s="2"/>
    </row>
    <row r="29790">
      <c r="D29790" s="2"/>
      <c r="G29790" s="2"/>
      <c r="J29790" s="2"/>
    </row>
    <row r="29791">
      <c r="D29791" s="2"/>
      <c r="G29791" s="2"/>
      <c r="J29791" s="2"/>
    </row>
    <row r="29792">
      <c r="D29792" s="2"/>
      <c r="G29792" s="2"/>
      <c r="J29792" s="2"/>
    </row>
    <row r="29793">
      <c r="D29793" s="2"/>
      <c r="G29793" s="2"/>
      <c r="J29793" s="2"/>
    </row>
    <row r="29794">
      <c r="D29794" s="2"/>
      <c r="G29794" s="2"/>
      <c r="J29794" s="2"/>
    </row>
    <row r="29795">
      <c r="D29795" s="2"/>
      <c r="G29795" s="2"/>
      <c r="J29795" s="2"/>
    </row>
    <row r="29796">
      <c r="D29796" s="2"/>
      <c r="G29796" s="2"/>
      <c r="J29796" s="2"/>
    </row>
    <row r="29797">
      <c r="D29797" s="2"/>
      <c r="G29797" s="2"/>
      <c r="J29797" s="2"/>
    </row>
    <row r="29798">
      <c r="D29798" s="2"/>
      <c r="G29798" s="2"/>
      <c r="J29798" s="2"/>
    </row>
    <row r="29799">
      <c r="D29799" s="2"/>
      <c r="G29799" s="2"/>
      <c r="J29799" s="2"/>
    </row>
    <row r="29800">
      <c r="D29800" s="2"/>
      <c r="G29800" s="2"/>
      <c r="J29800" s="2"/>
    </row>
    <row r="29801">
      <c r="D29801" s="2"/>
      <c r="G29801" s="2"/>
      <c r="J29801" s="2"/>
    </row>
    <row r="29802">
      <c r="D29802" s="2"/>
      <c r="G29802" s="2"/>
      <c r="J29802" s="2"/>
    </row>
    <row r="29803">
      <c r="D29803" s="2"/>
      <c r="G29803" s="2"/>
      <c r="J29803" s="2"/>
    </row>
    <row r="29804">
      <c r="D29804" s="2"/>
      <c r="G29804" s="2"/>
      <c r="J29804" s="2"/>
    </row>
    <row r="29805">
      <c r="D29805" s="2"/>
      <c r="G29805" s="2"/>
      <c r="J29805" s="2"/>
    </row>
    <row r="29806">
      <c r="D29806" s="2"/>
      <c r="G29806" s="2"/>
      <c r="J29806" s="2"/>
    </row>
    <row r="29807">
      <c r="D29807" s="2"/>
      <c r="G29807" s="2"/>
      <c r="J29807" s="2"/>
    </row>
    <row r="29808">
      <c r="D29808" s="2"/>
      <c r="G29808" s="2"/>
      <c r="J29808" s="2"/>
    </row>
    <row r="29809">
      <c r="D29809" s="2"/>
      <c r="G29809" s="2"/>
      <c r="J29809" s="2"/>
    </row>
    <row r="29810">
      <c r="D29810" s="2"/>
      <c r="G29810" s="2"/>
      <c r="J29810" s="2"/>
    </row>
    <row r="29811">
      <c r="D29811" s="2"/>
      <c r="G29811" s="2"/>
      <c r="J29811" s="2"/>
    </row>
    <row r="29812">
      <c r="D29812" s="2"/>
      <c r="G29812" s="2"/>
      <c r="J29812" s="2"/>
    </row>
    <row r="29813">
      <c r="D29813" s="2"/>
      <c r="G29813" s="2"/>
      <c r="J29813" s="2"/>
    </row>
    <row r="29814">
      <c r="D29814" s="2"/>
      <c r="G29814" s="2"/>
      <c r="J29814" s="2"/>
    </row>
    <row r="29815">
      <c r="D29815" s="2"/>
      <c r="G29815" s="2"/>
      <c r="J29815" s="2"/>
    </row>
    <row r="29816">
      <c r="D29816" s="2"/>
      <c r="G29816" s="2"/>
      <c r="J29816" s="2"/>
    </row>
    <row r="29817">
      <c r="D29817" s="2"/>
      <c r="G29817" s="2"/>
      <c r="J29817" s="2"/>
    </row>
    <row r="29818">
      <c r="D29818" s="2"/>
      <c r="G29818" s="2"/>
      <c r="J29818" s="2"/>
    </row>
    <row r="29819">
      <c r="D29819" s="2"/>
      <c r="G29819" s="2"/>
      <c r="J29819" s="2"/>
    </row>
    <row r="29820">
      <c r="D29820" s="2"/>
      <c r="G29820" s="2"/>
      <c r="J29820" s="2"/>
    </row>
    <row r="29821">
      <c r="D29821" s="2"/>
      <c r="G29821" s="2"/>
      <c r="J29821" s="2"/>
    </row>
    <row r="29822">
      <c r="D29822" s="2"/>
      <c r="G29822" s="2"/>
      <c r="J29822" s="2"/>
    </row>
    <row r="29823">
      <c r="D29823" s="2"/>
      <c r="G29823" s="2"/>
      <c r="J29823" s="2"/>
    </row>
    <row r="29824">
      <c r="D29824" s="2"/>
      <c r="G29824" s="2"/>
      <c r="J29824" s="2"/>
    </row>
    <row r="29825">
      <c r="D29825" s="2"/>
      <c r="G29825" s="2"/>
      <c r="J29825" s="2"/>
    </row>
    <row r="29826">
      <c r="D29826" s="2"/>
      <c r="G29826" s="2"/>
      <c r="J29826" s="2"/>
    </row>
    <row r="29827">
      <c r="D29827" s="2"/>
      <c r="G29827" s="2"/>
      <c r="J29827" s="2"/>
    </row>
    <row r="29828">
      <c r="D29828" s="2"/>
      <c r="G29828" s="2"/>
      <c r="J29828" s="2"/>
    </row>
    <row r="29829">
      <c r="D29829" s="2"/>
      <c r="G29829" s="2"/>
      <c r="J29829" s="2"/>
    </row>
    <row r="29830">
      <c r="D29830" s="2"/>
      <c r="G29830" s="2"/>
      <c r="J29830" s="2"/>
    </row>
    <row r="29831">
      <c r="D29831" s="2"/>
      <c r="G29831" s="2"/>
      <c r="J29831" s="2"/>
    </row>
    <row r="29832">
      <c r="D29832" s="2"/>
      <c r="G29832" s="2"/>
      <c r="J29832" s="2"/>
    </row>
    <row r="29833">
      <c r="D29833" s="2"/>
      <c r="G29833" s="2"/>
      <c r="J29833" s="2"/>
    </row>
    <row r="29834">
      <c r="D29834" s="2"/>
      <c r="G29834" s="2"/>
      <c r="J29834" s="2"/>
    </row>
    <row r="29835">
      <c r="D29835" s="2"/>
      <c r="G29835" s="2"/>
      <c r="J29835" s="2"/>
    </row>
    <row r="29836">
      <c r="D29836" s="2"/>
      <c r="G29836" s="2"/>
      <c r="J29836" s="2"/>
    </row>
    <row r="29837">
      <c r="D29837" s="2"/>
      <c r="G29837" s="2"/>
      <c r="J29837" s="2"/>
    </row>
    <row r="29838">
      <c r="D29838" s="2"/>
      <c r="G29838" s="2"/>
      <c r="J29838" s="2"/>
    </row>
    <row r="29839">
      <c r="D29839" s="2"/>
      <c r="G29839" s="2"/>
      <c r="J29839" s="2"/>
    </row>
    <row r="29840">
      <c r="D29840" s="2"/>
      <c r="G29840" s="2"/>
      <c r="J29840" s="2"/>
    </row>
    <row r="29841">
      <c r="D29841" s="2"/>
      <c r="G29841" s="2"/>
      <c r="J29841" s="2"/>
    </row>
    <row r="29842">
      <c r="D29842" s="2"/>
      <c r="G29842" s="2"/>
      <c r="J29842" s="2"/>
    </row>
    <row r="29843">
      <c r="D29843" s="2"/>
      <c r="G29843" s="2"/>
      <c r="J29843" s="2"/>
    </row>
    <row r="29844">
      <c r="D29844" s="2"/>
      <c r="G29844" s="2"/>
      <c r="J29844" s="2"/>
    </row>
    <row r="29845">
      <c r="D29845" s="2"/>
      <c r="G29845" s="2"/>
      <c r="J29845" s="2"/>
    </row>
    <row r="29846">
      <c r="D29846" s="2"/>
      <c r="G29846" s="2"/>
      <c r="J29846" s="2"/>
    </row>
    <row r="29847">
      <c r="D29847" s="2"/>
      <c r="G29847" s="2"/>
      <c r="J29847" s="2"/>
    </row>
    <row r="29848">
      <c r="D29848" s="2"/>
      <c r="G29848" s="2"/>
      <c r="J29848" s="2"/>
    </row>
    <row r="29849">
      <c r="D29849" s="2"/>
      <c r="G29849" s="2"/>
      <c r="J29849" s="2"/>
    </row>
    <row r="29850">
      <c r="D29850" s="2"/>
      <c r="G29850" s="2"/>
      <c r="J29850" s="2"/>
    </row>
    <row r="29851">
      <c r="D29851" s="2"/>
      <c r="G29851" s="2"/>
      <c r="J29851" s="2"/>
    </row>
    <row r="29852">
      <c r="D29852" s="2"/>
      <c r="G29852" s="2"/>
      <c r="J29852" s="2"/>
    </row>
    <row r="29853">
      <c r="D29853" s="2"/>
      <c r="G29853" s="2"/>
      <c r="J29853" s="2"/>
    </row>
    <row r="29854">
      <c r="D29854" s="2"/>
      <c r="G29854" s="2"/>
      <c r="J29854" s="2"/>
    </row>
    <row r="29855">
      <c r="D29855" s="2"/>
      <c r="G29855" s="2"/>
      <c r="J29855" s="2"/>
    </row>
    <row r="29856">
      <c r="D29856" s="2"/>
      <c r="G29856" s="2"/>
      <c r="J29856" s="2"/>
    </row>
    <row r="29857">
      <c r="D29857" s="2"/>
      <c r="G29857" s="2"/>
      <c r="J29857" s="2"/>
    </row>
    <row r="29858">
      <c r="D29858" s="2"/>
      <c r="G29858" s="2"/>
      <c r="J29858" s="2"/>
    </row>
    <row r="29859">
      <c r="D29859" s="2"/>
      <c r="G29859" s="2"/>
      <c r="J29859" s="2"/>
    </row>
    <row r="29860">
      <c r="D29860" s="2"/>
      <c r="G29860" s="2"/>
      <c r="J29860" s="2"/>
    </row>
    <row r="29861">
      <c r="D29861" s="2"/>
      <c r="G29861" s="2"/>
      <c r="J29861" s="2"/>
    </row>
    <row r="29862">
      <c r="D29862" s="2"/>
      <c r="G29862" s="2"/>
      <c r="J29862" s="2"/>
    </row>
    <row r="29863">
      <c r="D29863" s="2"/>
      <c r="G29863" s="2"/>
      <c r="J29863" s="2"/>
    </row>
    <row r="29864">
      <c r="D29864" s="2"/>
      <c r="G29864" s="2"/>
      <c r="J29864" s="2"/>
    </row>
    <row r="29865">
      <c r="D29865" s="2"/>
      <c r="G29865" s="2"/>
      <c r="J29865" s="2"/>
    </row>
    <row r="29866">
      <c r="D29866" s="2"/>
      <c r="G29866" s="2"/>
      <c r="J29866" s="2"/>
    </row>
    <row r="29867">
      <c r="D29867" s="2"/>
      <c r="G29867" s="2"/>
      <c r="J29867" s="2"/>
    </row>
    <row r="29868">
      <c r="D29868" s="2"/>
      <c r="G29868" s="2"/>
      <c r="J29868" s="2"/>
    </row>
    <row r="29869">
      <c r="D29869" s="2"/>
      <c r="G29869" s="2"/>
      <c r="J29869" s="2"/>
    </row>
    <row r="29870">
      <c r="D29870" s="2"/>
      <c r="G29870" s="2"/>
      <c r="J29870" s="2"/>
    </row>
    <row r="29871">
      <c r="D29871" s="2"/>
      <c r="G29871" s="2"/>
      <c r="J29871" s="2"/>
    </row>
    <row r="29872">
      <c r="D29872" s="2"/>
      <c r="G29872" s="2"/>
      <c r="J29872" s="2"/>
    </row>
    <row r="29873">
      <c r="D29873" s="2"/>
      <c r="G29873" s="2"/>
      <c r="J29873" s="2"/>
    </row>
    <row r="29874">
      <c r="D29874" s="2"/>
      <c r="G29874" s="2"/>
      <c r="J29874" s="2"/>
    </row>
    <row r="29875">
      <c r="D29875" s="2"/>
      <c r="G29875" s="2"/>
      <c r="J29875" s="2"/>
    </row>
    <row r="29876">
      <c r="D29876" s="2"/>
      <c r="G29876" s="2"/>
      <c r="J29876" s="2"/>
    </row>
    <row r="29877">
      <c r="D29877" s="2"/>
      <c r="G29877" s="2"/>
      <c r="J29877" s="2"/>
    </row>
    <row r="29878">
      <c r="D29878" s="2"/>
      <c r="G29878" s="2"/>
      <c r="J29878" s="2"/>
    </row>
    <row r="29879">
      <c r="D29879" s="2"/>
      <c r="G29879" s="2"/>
      <c r="J29879" s="2"/>
    </row>
    <row r="29880">
      <c r="D29880" s="2"/>
      <c r="G29880" s="2"/>
      <c r="J29880" s="2"/>
    </row>
    <row r="29881">
      <c r="D29881" s="2"/>
      <c r="G29881" s="2"/>
      <c r="J29881" s="2"/>
    </row>
    <row r="29882">
      <c r="D29882" s="2"/>
      <c r="G29882" s="2"/>
      <c r="J29882" s="2"/>
    </row>
    <row r="29883">
      <c r="D29883" s="2"/>
      <c r="G29883" s="2"/>
      <c r="J29883" s="2"/>
    </row>
    <row r="29884">
      <c r="D29884" s="2"/>
      <c r="G29884" s="2"/>
      <c r="J29884" s="2"/>
    </row>
    <row r="29885">
      <c r="D29885" s="2"/>
      <c r="G29885" s="2"/>
      <c r="J29885" s="2"/>
    </row>
    <row r="29886">
      <c r="D29886" s="2"/>
      <c r="G29886" s="2"/>
      <c r="J29886" s="2"/>
    </row>
    <row r="29887">
      <c r="D29887" s="2"/>
      <c r="G29887" s="2"/>
      <c r="J29887" s="2"/>
    </row>
    <row r="29888">
      <c r="D29888" s="2"/>
      <c r="G29888" s="2"/>
      <c r="J29888" s="2"/>
    </row>
    <row r="29889">
      <c r="D29889" s="2"/>
      <c r="G29889" s="2"/>
      <c r="J29889" s="2"/>
    </row>
    <row r="29890">
      <c r="D29890" s="2"/>
      <c r="G29890" s="2"/>
      <c r="J29890" s="2"/>
    </row>
    <row r="29891">
      <c r="D29891" s="2"/>
      <c r="G29891" s="2"/>
      <c r="J29891" s="2"/>
    </row>
    <row r="29892">
      <c r="D29892" s="2"/>
      <c r="G29892" s="2"/>
      <c r="J29892" s="2"/>
    </row>
    <row r="29893">
      <c r="D29893" s="2"/>
      <c r="G29893" s="2"/>
      <c r="J29893" s="2"/>
    </row>
    <row r="29894">
      <c r="D29894" s="2"/>
      <c r="G29894" s="2"/>
      <c r="J29894" s="2"/>
    </row>
    <row r="29895">
      <c r="D29895" s="2"/>
      <c r="G29895" s="2"/>
      <c r="J29895" s="2"/>
    </row>
    <row r="29896">
      <c r="D29896" s="2"/>
      <c r="G29896" s="2"/>
      <c r="J29896" s="2"/>
    </row>
    <row r="29897">
      <c r="D29897" s="2"/>
      <c r="G29897" s="2"/>
      <c r="J29897" s="2"/>
    </row>
    <row r="29898">
      <c r="D29898" s="2"/>
      <c r="G29898" s="2"/>
      <c r="J29898" s="2"/>
    </row>
    <row r="29899">
      <c r="D29899" s="2"/>
      <c r="G29899" s="2"/>
      <c r="J29899" s="2"/>
    </row>
    <row r="29900">
      <c r="D29900" s="2"/>
      <c r="G29900" s="2"/>
      <c r="J29900" s="2"/>
    </row>
    <row r="29901">
      <c r="D29901" s="2"/>
      <c r="G29901" s="2"/>
      <c r="J29901" s="2"/>
    </row>
    <row r="29902">
      <c r="D29902" s="2"/>
      <c r="G29902" s="2"/>
      <c r="J29902" s="2"/>
    </row>
    <row r="29903">
      <c r="D29903" s="2"/>
      <c r="G29903" s="2"/>
      <c r="J29903" s="2"/>
    </row>
    <row r="29904">
      <c r="D29904" s="2"/>
      <c r="G29904" s="2"/>
      <c r="J29904" s="2"/>
    </row>
    <row r="29905">
      <c r="D29905" s="2"/>
      <c r="G29905" s="2"/>
      <c r="J29905" s="2"/>
    </row>
    <row r="29906">
      <c r="D29906" s="2"/>
      <c r="G29906" s="2"/>
      <c r="J29906" s="2"/>
    </row>
    <row r="29907">
      <c r="D29907" s="2"/>
      <c r="G29907" s="2"/>
      <c r="J29907" s="2"/>
    </row>
    <row r="29908">
      <c r="D29908" s="2"/>
      <c r="G29908" s="2"/>
      <c r="J29908" s="2"/>
    </row>
    <row r="29909">
      <c r="D29909" s="2"/>
      <c r="G29909" s="2"/>
      <c r="J29909" s="2"/>
    </row>
    <row r="29910">
      <c r="D29910" s="2"/>
      <c r="G29910" s="2"/>
      <c r="J29910" s="2"/>
    </row>
    <row r="29911">
      <c r="D29911" s="2"/>
      <c r="G29911" s="2"/>
      <c r="J29911" s="2"/>
    </row>
    <row r="29912">
      <c r="D29912" s="2"/>
      <c r="G29912" s="2"/>
      <c r="J29912" s="2"/>
    </row>
    <row r="29913">
      <c r="D29913" s="2"/>
      <c r="G29913" s="2"/>
      <c r="J29913" s="2"/>
    </row>
    <row r="29914">
      <c r="D29914" s="2"/>
      <c r="G29914" s="2"/>
      <c r="J29914" s="2"/>
    </row>
    <row r="29915">
      <c r="D29915" s="2"/>
      <c r="G29915" s="2"/>
      <c r="J29915" s="2"/>
    </row>
    <row r="29916">
      <c r="D29916" s="2"/>
      <c r="G29916" s="2"/>
      <c r="J29916" s="2"/>
    </row>
    <row r="29917">
      <c r="D29917" s="2"/>
      <c r="G29917" s="2"/>
      <c r="J29917" s="2"/>
    </row>
    <row r="29918">
      <c r="D29918" s="2"/>
      <c r="G29918" s="2"/>
      <c r="J29918" s="2"/>
    </row>
    <row r="29919">
      <c r="D29919" s="2"/>
      <c r="G29919" s="2"/>
      <c r="J29919" s="2"/>
    </row>
    <row r="29920">
      <c r="D29920" s="2"/>
      <c r="G29920" s="2"/>
      <c r="J29920" s="2"/>
    </row>
    <row r="29921">
      <c r="D29921" s="2"/>
      <c r="G29921" s="2"/>
      <c r="J29921" s="2"/>
    </row>
    <row r="29922">
      <c r="D29922" s="2"/>
      <c r="G29922" s="2"/>
      <c r="J29922" s="2"/>
    </row>
    <row r="29923">
      <c r="D29923" s="2"/>
      <c r="G29923" s="2"/>
      <c r="J29923" s="2"/>
    </row>
    <row r="29924">
      <c r="D29924" s="2"/>
      <c r="G29924" s="2"/>
      <c r="J29924" s="2"/>
    </row>
    <row r="29925">
      <c r="D29925" s="2"/>
      <c r="G29925" s="2"/>
      <c r="J29925" s="2"/>
    </row>
    <row r="29926">
      <c r="D29926" s="2"/>
      <c r="G29926" s="2"/>
      <c r="J29926" s="2"/>
    </row>
    <row r="29927">
      <c r="D29927" s="2"/>
      <c r="G29927" s="2"/>
      <c r="J29927" s="2"/>
    </row>
    <row r="29928">
      <c r="D29928" s="2"/>
      <c r="G29928" s="2"/>
      <c r="J29928" s="2"/>
    </row>
    <row r="29929">
      <c r="D29929" s="2"/>
      <c r="G29929" s="2"/>
      <c r="J29929" s="2"/>
    </row>
    <row r="29930">
      <c r="D29930" s="2"/>
      <c r="G29930" s="2"/>
      <c r="J29930" s="2"/>
    </row>
    <row r="29931">
      <c r="D29931" s="2"/>
      <c r="G29931" s="2"/>
      <c r="J29931" s="2"/>
    </row>
    <row r="29932">
      <c r="D29932" s="2"/>
      <c r="G29932" s="2"/>
      <c r="J29932" s="2"/>
    </row>
    <row r="29933">
      <c r="D29933" s="2"/>
      <c r="G29933" s="2"/>
      <c r="J29933" s="2"/>
    </row>
    <row r="29934">
      <c r="D29934" s="2"/>
      <c r="G29934" s="2"/>
      <c r="J29934" s="2"/>
    </row>
    <row r="29935">
      <c r="D29935" s="2"/>
      <c r="G29935" s="2"/>
      <c r="J29935" s="2"/>
    </row>
    <row r="29936">
      <c r="D29936" s="2"/>
      <c r="G29936" s="2"/>
      <c r="J29936" s="2"/>
    </row>
    <row r="29937">
      <c r="D29937" s="2"/>
      <c r="G29937" s="2"/>
      <c r="J29937" s="2"/>
    </row>
    <row r="29938">
      <c r="D29938" s="2"/>
      <c r="G29938" s="2"/>
      <c r="J29938" s="2"/>
    </row>
    <row r="29939">
      <c r="D29939" s="2"/>
      <c r="G29939" s="2"/>
      <c r="J29939" s="2"/>
    </row>
    <row r="29940">
      <c r="D29940" s="2"/>
      <c r="G29940" s="2"/>
      <c r="J29940" s="2"/>
    </row>
    <row r="29941">
      <c r="D29941" s="2"/>
      <c r="G29941" s="2"/>
      <c r="J29941" s="2"/>
    </row>
    <row r="29942">
      <c r="D29942" s="2"/>
      <c r="G29942" s="2"/>
      <c r="J29942" s="2"/>
    </row>
    <row r="29943">
      <c r="D29943" s="2"/>
      <c r="G29943" s="2"/>
      <c r="J29943" s="2"/>
    </row>
    <row r="29944">
      <c r="D29944" s="2"/>
      <c r="G29944" s="2"/>
      <c r="J29944" s="2"/>
    </row>
    <row r="29945">
      <c r="D29945" s="2"/>
      <c r="G29945" s="2"/>
      <c r="J29945" s="2"/>
    </row>
    <row r="29946">
      <c r="D29946" s="2"/>
      <c r="G29946" s="2"/>
      <c r="J29946" s="2"/>
    </row>
    <row r="29947">
      <c r="D29947" s="2"/>
      <c r="G29947" s="2"/>
      <c r="J29947" s="2"/>
    </row>
    <row r="29948">
      <c r="D29948" s="2"/>
      <c r="G29948" s="2"/>
      <c r="J29948" s="2"/>
    </row>
    <row r="29949">
      <c r="D29949" s="2"/>
      <c r="G29949" s="2"/>
      <c r="J29949" s="2"/>
    </row>
    <row r="29950">
      <c r="D29950" s="2"/>
      <c r="G29950" s="2"/>
      <c r="J29950" s="2"/>
    </row>
    <row r="29951">
      <c r="D29951" s="2"/>
      <c r="G29951" s="2"/>
      <c r="J29951" s="2"/>
    </row>
    <row r="29952">
      <c r="D29952" s="2"/>
      <c r="G29952" s="2"/>
      <c r="J29952" s="2"/>
    </row>
    <row r="29953">
      <c r="D29953" s="2"/>
      <c r="G29953" s="2"/>
      <c r="J29953" s="2"/>
    </row>
    <row r="29954">
      <c r="D29954" s="2"/>
      <c r="G29954" s="2"/>
      <c r="J29954" s="2"/>
    </row>
    <row r="29955">
      <c r="D29955" s="2"/>
      <c r="G29955" s="2"/>
      <c r="J29955" s="2"/>
    </row>
    <row r="29956">
      <c r="D29956" s="2"/>
      <c r="G29956" s="2"/>
      <c r="J29956" s="2"/>
    </row>
    <row r="29957">
      <c r="D29957" s="2"/>
      <c r="G29957" s="2"/>
      <c r="J29957" s="2"/>
    </row>
    <row r="29958">
      <c r="D29958" s="2"/>
      <c r="G29958" s="2"/>
      <c r="J29958" s="2"/>
    </row>
    <row r="29959">
      <c r="D29959" s="2"/>
      <c r="G29959" s="2"/>
      <c r="J29959" s="2"/>
    </row>
    <row r="29960">
      <c r="D29960" s="2"/>
      <c r="G29960" s="2"/>
      <c r="J29960" s="2"/>
    </row>
    <row r="29961">
      <c r="D29961" s="2"/>
      <c r="G29961" s="2"/>
      <c r="J29961" s="2"/>
    </row>
    <row r="29962">
      <c r="D29962" s="2"/>
      <c r="G29962" s="2"/>
      <c r="J29962" s="2"/>
    </row>
    <row r="29963">
      <c r="D29963" s="2"/>
      <c r="G29963" s="2"/>
      <c r="J29963" s="2"/>
    </row>
    <row r="29964">
      <c r="D29964" s="2"/>
      <c r="G29964" s="2"/>
      <c r="J29964" s="2"/>
    </row>
    <row r="29965">
      <c r="D29965" s="2"/>
      <c r="G29965" s="2"/>
      <c r="J29965" s="2"/>
    </row>
    <row r="29966">
      <c r="D29966" s="2"/>
      <c r="G29966" s="2"/>
      <c r="J29966" s="2"/>
    </row>
    <row r="29967">
      <c r="D29967" s="2"/>
      <c r="G29967" s="2"/>
      <c r="J29967" s="2"/>
    </row>
    <row r="29968">
      <c r="D29968" s="2"/>
      <c r="G29968" s="2"/>
      <c r="J29968" s="2"/>
    </row>
    <row r="29969">
      <c r="D29969" s="2"/>
      <c r="G29969" s="2"/>
      <c r="J29969" s="2"/>
    </row>
    <row r="29970">
      <c r="D29970" s="2"/>
      <c r="G29970" s="2"/>
      <c r="J29970" s="2"/>
    </row>
    <row r="29971">
      <c r="D29971" s="2"/>
      <c r="G29971" s="2"/>
      <c r="J29971" s="2"/>
    </row>
    <row r="29972">
      <c r="D29972" s="2"/>
      <c r="G29972" s="2"/>
      <c r="J29972" s="2"/>
    </row>
    <row r="29973">
      <c r="D29973" s="2"/>
      <c r="G29973" s="2"/>
      <c r="J29973" s="2"/>
    </row>
    <row r="29974">
      <c r="D29974" s="2"/>
      <c r="G29974" s="2"/>
      <c r="J29974" s="2"/>
    </row>
    <row r="29975">
      <c r="D29975" s="2"/>
      <c r="G29975" s="2"/>
      <c r="J29975" s="2"/>
    </row>
    <row r="29976">
      <c r="D29976" s="2"/>
      <c r="G29976" s="2"/>
      <c r="J29976" s="2"/>
    </row>
    <row r="29977">
      <c r="D29977" s="2"/>
      <c r="G29977" s="2"/>
      <c r="J29977" s="2"/>
    </row>
    <row r="29978">
      <c r="D29978" s="2"/>
      <c r="G29978" s="2"/>
      <c r="J29978" s="2"/>
    </row>
    <row r="29979">
      <c r="D29979" s="2"/>
      <c r="G29979" s="2"/>
      <c r="J29979" s="2"/>
    </row>
    <row r="29980">
      <c r="D29980" s="2"/>
      <c r="G29980" s="2"/>
      <c r="J29980" s="2"/>
    </row>
    <row r="29981">
      <c r="D29981" s="2"/>
      <c r="G29981" s="2"/>
      <c r="J29981" s="2"/>
    </row>
    <row r="29982">
      <c r="D29982" s="2"/>
      <c r="G29982" s="2"/>
      <c r="J29982" s="2"/>
    </row>
    <row r="29983">
      <c r="D29983" s="2"/>
      <c r="G29983" s="2"/>
      <c r="J29983" s="2"/>
    </row>
    <row r="29984">
      <c r="D29984" s="2"/>
      <c r="G29984" s="2"/>
      <c r="J29984" s="2"/>
    </row>
    <row r="29985">
      <c r="D29985" s="2"/>
      <c r="G29985" s="2"/>
      <c r="J29985" s="2"/>
    </row>
    <row r="29986">
      <c r="D29986" s="2"/>
      <c r="G29986" s="2"/>
      <c r="J29986" s="2"/>
    </row>
    <row r="29987">
      <c r="D29987" s="2"/>
      <c r="G29987" s="2"/>
      <c r="J29987" s="2"/>
    </row>
    <row r="29988">
      <c r="D29988" s="2"/>
      <c r="G29988" s="2"/>
      <c r="J29988" s="2"/>
    </row>
    <row r="29989">
      <c r="D29989" s="2"/>
      <c r="G29989" s="2"/>
      <c r="J29989" s="2"/>
    </row>
    <row r="29990">
      <c r="D29990" s="2"/>
      <c r="G29990" s="2"/>
      <c r="J29990" s="2"/>
    </row>
    <row r="29991">
      <c r="D29991" s="2"/>
      <c r="G29991" s="2"/>
      <c r="J29991" s="2"/>
    </row>
    <row r="29992">
      <c r="D29992" s="2"/>
      <c r="G29992" s="2"/>
      <c r="J29992" s="2"/>
    </row>
    <row r="29993">
      <c r="D29993" s="2"/>
      <c r="G29993" s="2"/>
      <c r="J29993" s="2"/>
    </row>
    <row r="29994">
      <c r="D29994" s="2"/>
      <c r="G29994" s="2"/>
      <c r="J29994" s="2"/>
    </row>
    <row r="29995">
      <c r="D29995" s="2"/>
      <c r="G29995" s="2"/>
      <c r="J29995" s="2"/>
    </row>
    <row r="29996">
      <c r="D29996" s="2"/>
      <c r="G29996" s="2"/>
      <c r="J29996" s="2"/>
    </row>
    <row r="29997">
      <c r="D29997" s="2"/>
      <c r="G29997" s="2"/>
      <c r="J29997" s="2"/>
    </row>
    <row r="29998">
      <c r="D29998" s="2"/>
      <c r="G29998" s="2"/>
      <c r="J29998" s="2"/>
    </row>
    <row r="29999">
      <c r="D29999" s="2"/>
      <c r="G29999" s="2"/>
      <c r="J29999" s="2"/>
    </row>
    <row r="30000">
      <c r="D30000" s="2"/>
      <c r="G30000" s="2"/>
      <c r="J30000" s="2"/>
    </row>
    <row r="30001">
      <c r="D30001" s="2"/>
      <c r="G30001" s="2"/>
      <c r="J30001" s="2"/>
    </row>
    <row r="30002">
      <c r="D30002" s="2"/>
      <c r="G30002" s="2"/>
      <c r="J30002" s="2"/>
    </row>
    <row r="30003">
      <c r="D30003" s="2"/>
      <c r="G30003" s="2"/>
      <c r="J30003" s="2"/>
    </row>
    <row r="30004">
      <c r="D30004" s="2"/>
      <c r="G30004" s="2"/>
      <c r="J30004" s="2"/>
    </row>
    <row r="30005">
      <c r="D30005" s="2"/>
      <c r="G30005" s="2"/>
      <c r="J30005" s="2"/>
    </row>
    <row r="30006">
      <c r="D30006" s="2"/>
      <c r="G30006" s="2"/>
      <c r="J30006" s="2"/>
    </row>
    <row r="30007">
      <c r="D30007" s="2"/>
      <c r="G30007" s="2"/>
      <c r="J30007" s="2"/>
    </row>
    <row r="30008">
      <c r="D30008" s="2"/>
      <c r="G30008" s="2"/>
      <c r="J30008" s="2"/>
    </row>
    <row r="30009">
      <c r="D30009" s="2"/>
      <c r="G30009" s="2"/>
      <c r="J30009" s="2"/>
    </row>
    <row r="30010">
      <c r="D30010" s="2"/>
      <c r="G30010" s="2"/>
      <c r="J30010" s="2"/>
    </row>
    <row r="30011">
      <c r="D30011" s="2"/>
      <c r="G30011" s="2"/>
      <c r="J30011" s="2"/>
    </row>
    <row r="30012">
      <c r="D30012" s="2"/>
      <c r="G30012" s="2"/>
      <c r="J30012" s="2"/>
    </row>
    <row r="30013">
      <c r="D30013" s="2"/>
      <c r="G30013" s="2"/>
      <c r="J30013" s="2"/>
    </row>
    <row r="30014">
      <c r="D30014" s="2"/>
      <c r="G30014" s="2"/>
      <c r="J30014" s="2"/>
    </row>
    <row r="30015">
      <c r="D30015" s="2"/>
      <c r="G30015" s="2"/>
      <c r="J30015" s="2"/>
    </row>
    <row r="30016">
      <c r="D30016" s="2"/>
      <c r="G30016" s="2"/>
      <c r="J30016" s="2"/>
    </row>
    <row r="30017">
      <c r="D30017" s="2"/>
      <c r="G30017" s="2"/>
      <c r="J30017" s="2"/>
    </row>
    <row r="30018">
      <c r="D30018" s="2"/>
      <c r="G30018" s="2"/>
      <c r="J30018" s="2"/>
    </row>
    <row r="30019">
      <c r="D30019" s="2"/>
      <c r="G30019" s="2"/>
      <c r="J30019" s="2"/>
    </row>
    <row r="30020">
      <c r="D30020" s="2"/>
      <c r="G30020" s="2"/>
      <c r="J30020" s="2"/>
    </row>
    <row r="30021">
      <c r="D30021" s="2"/>
      <c r="G30021" s="2"/>
      <c r="J30021" s="2"/>
    </row>
    <row r="30022">
      <c r="D30022" s="2"/>
      <c r="G30022" s="2"/>
      <c r="J30022" s="2"/>
    </row>
    <row r="30023">
      <c r="D30023" s="2"/>
      <c r="G30023" s="2"/>
      <c r="J30023" s="2"/>
    </row>
    <row r="30024">
      <c r="D30024" s="2"/>
      <c r="G30024" s="2"/>
      <c r="J30024" s="2"/>
    </row>
    <row r="30025">
      <c r="D30025" s="2"/>
      <c r="G30025" s="2"/>
      <c r="J30025" s="2"/>
    </row>
    <row r="30026">
      <c r="D30026" s="2"/>
      <c r="G30026" s="2"/>
      <c r="J30026" s="2"/>
    </row>
    <row r="30027">
      <c r="D30027" s="2"/>
      <c r="G30027" s="2"/>
      <c r="J30027" s="2"/>
    </row>
    <row r="30028">
      <c r="D30028" s="2"/>
      <c r="G30028" s="2"/>
      <c r="J30028" s="2"/>
    </row>
    <row r="30029">
      <c r="D30029" s="2"/>
      <c r="G30029" s="2"/>
      <c r="J30029" s="2"/>
    </row>
    <row r="30030">
      <c r="D30030" s="2"/>
      <c r="G30030" s="2"/>
      <c r="J30030" s="2"/>
    </row>
    <row r="30031">
      <c r="D30031" s="2"/>
      <c r="G30031" s="2"/>
      <c r="J30031" s="2"/>
    </row>
    <row r="30032">
      <c r="D30032" s="2"/>
      <c r="G30032" s="2"/>
      <c r="J30032" s="2"/>
    </row>
    <row r="30033">
      <c r="D30033" s="2"/>
      <c r="G30033" s="2"/>
      <c r="J30033" s="2"/>
    </row>
    <row r="30034">
      <c r="D30034" s="2"/>
      <c r="G30034" s="2"/>
      <c r="J30034" s="2"/>
    </row>
    <row r="30035">
      <c r="D30035" s="2"/>
      <c r="G30035" s="2"/>
      <c r="J30035" s="2"/>
    </row>
    <row r="30036">
      <c r="D30036" s="2"/>
      <c r="G30036" s="2"/>
      <c r="J30036" s="2"/>
    </row>
    <row r="30037">
      <c r="D30037" s="2"/>
      <c r="G30037" s="2"/>
      <c r="J30037" s="2"/>
    </row>
    <row r="30038">
      <c r="D30038" s="2"/>
      <c r="G30038" s="2"/>
      <c r="J30038" s="2"/>
    </row>
    <row r="30039">
      <c r="D30039" s="2"/>
      <c r="G30039" s="2"/>
      <c r="J30039" s="2"/>
    </row>
    <row r="30040">
      <c r="D30040" s="2"/>
      <c r="G30040" s="2"/>
      <c r="J30040" s="2"/>
    </row>
    <row r="30041">
      <c r="D30041" s="2"/>
      <c r="G30041" s="2"/>
      <c r="J30041" s="2"/>
    </row>
    <row r="30042">
      <c r="D30042" s="2"/>
      <c r="G30042" s="2"/>
      <c r="J30042" s="2"/>
    </row>
    <row r="30043">
      <c r="D30043" s="2"/>
      <c r="G30043" s="2"/>
      <c r="J30043" s="2"/>
    </row>
    <row r="30044">
      <c r="D30044" s="2"/>
      <c r="G30044" s="2"/>
      <c r="J30044" s="2"/>
    </row>
    <row r="30045">
      <c r="D30045" s="2"/>
      <c r="G30045" s="2"/>
      <c r="J30045" s="2"/>
    </row>
    <row r="30046">
      <c r="D30046" s="2"/>
      <c r="G30046" s="2"/>
      <c r="J30046" s="2"/>
    </row>
    <row r="30047">
      <c r="D30047" s="2"/>
      <c r="G30047" s="2"/>
      <c r="J30047" s="2"/>
    </row>
    <row r="30048">
      <c r="D30048" s="2"/>
      <c r="G30048" s="2"/>
      <c r="J30048" s="2"/>
    </row>
    <row r="30049">
      <c r="D30049" s="2"/>
      <c r="G30049" s="2"/>
      <c r="J30049" s="2"/>
    </row>
    <row r="30050">
      <c r="D30050" s="2"/>
      <c r="G30050" s="2"/>
      <c r="J30050" s="2"/>
    </row>
    <row r="30051">
      <c r="D30051" s="2"/>
      <c r="G30051" s="2"/>
      <c r="J30051" s="2"/>
    </row>
    <row r="30052">
      <c r="D30052" s="2"/>
      <c r="G30052" s="2"/>
      <c r="J30052" s="2"/>
    </row>
    <row r="30053">
      <c r="D30053" s="2"/>
      <c r="G30053" s="2"/>
      <c r="J30053" s="2"/>
    </row>
    <row r="30054">
      <c r="D30054" s="2"/>
      <c r="G30054" s="2"/>
      <c r="J30054" s="2"/>
    </row>
    <row r="30055">
      <c r="D30055" s="2"/>
      <c r="G30055" s="2"/>
      <c r="J30055" s="2"/>
    </row>
    <row r="30056">
      <c r="D30056" s="2"/>
      <c r="G30056" s="2"/>
      <c r="J30056" s="2"/>
    </row>
    <row r="30057">
      <c r="D30057" s="2"/>
      <c r="G30057" s="2"/>
      <c r="J30057" s="2"/>
    </row>
    <row r="30058">
      <c r="D30058" s="2"/>
      <c r="G30058" s="2"/>
      <c r="J30058" s="2"/>
    </row>
    <row r="30059">
      <c r="D30059" s="2"/>
      <c r="G30059" s="2"/>
      <c r="J30059" s="2"/>
    </row>
    <row r="30060">
      <c r="D30060" s="2"/>
      <c r="G30060" s="2"/>
      <c r="J30060" s="2"/>
    </row>
    <row r="30061">
      <c r="D30061" s="2"/>
      <c r="G30061" s="2"/>
      <c r="J30061" s="2"/>
    </row>
    <row r="30062">
      <c r="D30062" s="2"/>
      <c r="G30062" s="2"/>
      <c r="J30062" s="2"/>
    </row>
    <row r="30063">
      <c r="D30063" s="2"/>
      <c r="G30063" s="2"/>
      <c r="J30063" s="2"/>
    </row>
    <row r="30064">
      <c r="D30064" s="2"/>
      <c r="G30064" s="2"/>
      <c r="J30064" s="2"/>
    </row>
    <row r="30065">
      <c r="D30065" s="2"/>
      <c r="G30065" s="2"/>
      <c r="J30065" s="2"/>
    </row>
    <row r="30066">
      <c r="D30066" s="2"/>
      <c r="G30066" s="2"/>
      <c r="J30066" s="2"/>
    </row>
    <row r="30067">
      <c r="D30067" s="2"/>
      <c r="G30067" s="2"/>
      <c r="J30067" s="2"/>
    </row>
    <row r="30068">
      <c r="D30068" s="2"/>
      <c r="G30068" s="2"/>
      <c r="J30068" s="2"/>
    </row>
    <row r="30069">
      <c r="D30069" s="2"/>
      <c r="G30069" s="2"/>
      <c r="J30069" s="2"/>
    </row>
    <row r="30070">
      <c r="D30070" s="2"/>
      <c r="G30070" s="2"/>
      <c r="J30070" s="2"/>
    </row>
    <row r="30071">
      <c r="D30071" s="2"/>
      <c r="G30071" s="2"/>
      <c r="J30071" s="2"/>
    </row>
    <row r="30072">
      <c r="D30072" s="2"/>
      <c r="G30072" s="2"/>
      <c r="J30072" s="2"/>
    </row>
    <row r="30073">
      <c r="D30073" s="2"/>
      <c r="G30073" s="2"/>
      <c r="J30073" s="2"/>
    </row>
    <row r="30074">
      <c r="D30074" s="2"/>
      <c r="G30074" s="2"/>
      <c r="J30074" s="2"/>
    </row>
    <row r="30075">
      <c r="D30075" s="2"/>
      <c r="G30075" s="2"/>
      <c r="J30075" s="2"/>
    </row>
    <row r="30076">
      <c r="D30076" s="2"/>
      <c r="G30076" s="2"/>
      <c r="J30076" s="2"/>
    </row>
    <row r="30077">
      <c r="D30077" s="2"/>
      <c r="G30077" s="2"/>
      <c r="J30077" s="2"/>
    </row>
    <row r="30078">
      <c r="D30078" s="2"/>
      <c r="G30078" s="2"/>
      <c r="J30078" s="2"/>
    </row>
    <row r="30079">
      <c r="D30079" s="2"/>
      <c r="G30079" s="2"/>
      <c r="J30079" s="2"/>
    </row>
    <row r="30080">
      <c r="D30080" s="2"/>
      <c r="G30080" s="2"/>
      <c r="J30080" s="2"/>
    </row>
    <row r="30081">
      <c r="D30081" s="2"/>
      <c r="G30081" s="2"/>
      <c r="J30081" s="2"/>
    </row>
    <row r="30082">
      <c r="D30082" s="2"/>
      <c r="G30082" s="2"/>
      <c r="J30082" s="2"/>
    </row>
    <row r="30083">
      <c r="D30083" s="2"/>
      <c r="G30083" s="2"/>
      <c r="J30083" s="2"/>
    </row>
    <row r="30084">
      <c r="D30084" s="2"/>
      <c r="G30084" s="2"/>
      <c r="J30084" s="2"/>
    </row>
    <row r="30085">
      <c r="D30085" s="2"/>
      <c r="G30085" s="2"/>
      <c r="J30085" s="2"/>
    </row>
    <row r="30086">
      <c r="D30086" s="2"/>
      <c r="G30086" s="2"/>
      <c r="J30086" s="2"/>
    </row>
    <row r="30087">
      <c r="D30087" s="2"/>
      <c r="G30087" s="2"/>
      <c r="J30087" s="2"/>
    </row>
    <row r="30088">
      <c r="D30088" s="2"/>
      <c r="G30088" s="2"/>
      <c r="J30088" s="2"/>
    </row>
    <row r="30089">
      <c r="D30089" s="2"/>
      <c r="G30089" s="2"/>
      <c r="J30089" s="2"/>
    </row>
    <row r="30090">
      <c r="D30090" s="2"/>
      <c r="G30090" s="2"/>
      <c r="J30090" s="2"/>
    </row>
    <row r="30091">
      <c r="D30091" s="2"/>
      <c r="G30091" s="2"/>
      <c r="J30091" s="2"/>
    </row>
    <row r="30092">
      <c r="D30092" s="2"/>
      <c r="G30092" s="2"/>
      <c r="J30092" s="2"/>
    </row>
    <row r="30093">
      <c r="D30093" s="2"/>
      <c r="G30093" s="2"/>
      <c r="J30093" s="2"/>
    </row>
    <row r="30094">
      <c r="D30094" s="2"/>
      <c r="G30094" s="2"/>
      <c r="J30094" s="2"/>
    </row>
    <row r="30095">
      <c r="D30095" s="2"/>
      <c r="G30095" s="2"/>
      <c r="J30095" s="2"/>
    </row>
    <row r="30096">
      <c r="D30096" s="2"/>
      <c r="G30096" s="2"/>
      <c r="J30096" s="2"/>
    </row>
    <row r="30097">
      <c r="D30097" s="2"/>
      <c r="G30097" s="2"/>
      <c r="J30097" s="2"/>
    </row>
    <row r="30098">
      <c r="D30098" s="2"/>
      <c r="G30098" s="2"/>
      <c r="J30098" s="2"/>
    </row>
    <row r="30099">
      <c r="D30099" s="2"/>
      <c r="G30099" s="2"/>
      <c r="J30099" s="2"/>
    </row>
    <row r="30100">
      <c r="D30100" s="2"/>
      <c r="G30100" s="2"/>
      <c r="J30100" s="2"/>
    </row>
    <row r="30101">
      <c r="D30101" s="2"/>
      <c r="G30101" s="2"/>
      <c r="J30101" s="2"/>
    </row>
    <row r="30102">
      <c r="D30102" s="2"/>
      <c r="G30102" s="2"/>
      <c r="J30102" s="2"/>
    </row>
    <row r="30103">
      <c r="D30103" s="2"/>
      <c r="G30103" s="2"/>
      <c r="J30103" s="2"/>
    </row>
    <row r="30104">
      <c r="D30104" s="2"/>
      <c r="G30104" s="2"/>
      <c r="J30104" s="2"/>
    </row>
    <row r="30105">
      <c r="D30105" s="2"/>
      <c r="G30105" s="2"/>
      <c r="J30105" s="2"/>
    </row>
    <row r="30106">
      <c r="D30106" s="2"/>
      <c r="G30106" s="2"/>
      <c r="J30106" s="2"/>
    </row>
    <row r="30107">
      <c r="D30107" s="2"/>
      <c r="G30107" s="2"/>
      <c r="J30107" s="2"/>
    </row>
    <row r="30108">
      <c r="D30108" s="2"/>
      <c r="G30108" s="2"/>
      <c r="J30108" s="2"/>
    </row>
    <row r="30109">
      <c r="D30109" s="2"/>
      <c r="G30109" s="2"/>
      <c r="J30109" s="2"/>
    </row>
    <row r="30110">
      <c r="D30110" s="2"/>
      <c r="G30110" s="2"/>
      <c r="J30110" s="2"/>
    </row>
    <row r="30111">
      <c r="D30111" s="2"/>
      <c r="G30111" s="2"/>
      <c r="J30111" s="2"/>
    </row>
    <row r="30112">
      <c r="D30112" s="2"/>
      <c r="G30112" s="2"/>
      <c r="J30112" s="2"/>
    </row>
    <row r="30113">
      <c r="D30113" s="2"/>
      <c r="G30113" s="2"/>
      <c r="J30113" s="2"/>
    </row>
    <row r="30114">
      <c r="D30114" s="2"/>
      <c r="G30114" s="2"/>
      <c r="J30114" s="2"/>
    </row>
    <row r="30115">
      <c r="D30115" s="2"/>
      <c r="G30115" s="2"/>
      <c r="J30115" s="2"/>
    </row>
    <row r="30116">
      <c r="D30116" s="2"/>
      <c r="G30116" s="2"/>
      <c r="J30116" s="2"/>
    </row>
    <row r="30117">
      <c r="D30117" s="2"/>
      <c r="G30117" s="2"/>
      <c r="J30117" s="2"/>
    </row>
    <row r="30118">
      <c r="D30118" s="2"/>
      <c r="G30118" s="2"/>
      <c r="J30118" s="2"/>
    </row>
    <row r="30119">
      <c r="D30119" s="2"/>
      <c r="G30119" s="2"/>
      <c r="J30119" s="2"/>
    </row>
    <row r="30120">
      <c r="D30120" s="2"/>
      <c r="G30120" s="2"/>
      <c r="J30120" s="2"/>
    </row>
    <row r="30121">
      <c r="D30121" s="2"/>
      <c r="G30121" s="2"/>
      <c r="J30121" s="2"/>
    </row>
    <row r="30122">
      <c r="D30122" s="2"/>
      <c r="G30122" s="2"/>
      <c r="J30122" s="2"/>
    </row>
    <row r="30123">
      <c r="D30123" s="2"/>
      <c r="G30123" s="2"/>
      <c r="J30123" s="2"/>
    </row>
    <row r="30124">
      <c r="D30124" s="2"/>
      <c r="G30124" s="2"/>
      <c r="J30124" s="2"/>
    </row>
    <row r="30125">
      <c r="D30125" s="2"/>
      <c r="G30125" s="2"/>
      <c r="J30125" s="2"/>
    </row>
    <row r="30126">
      <c r="D30126" s="2"/>
      <c r="G30126" s="2"/>
      <c r="J30126" s="2"/>
    </row>
    <row r="30127">
      <c r="D30127" s="2"/>
      <c r="G30127" s="2"/>
      <c r="J30127" s="2"/>
    </row>
    <row r="30128">
      <c r="D30128" s="2"/>
      <c r="G30128" s="2"/>
      <c r="J30128" s="2"/>
    </row>
    <row r="30129">
      <c r="D30129" s="2"/>
      <c r="G30129" s="2"/>
      <c r="J30129" s="2"/>
    </row>
    <row r="30130">
      <c r="D30130" s="2"/>
      <c r="G30130" s="2"/>
      <c r="J30130" s="2"/>
    </row>
    <row r="30131">
      <c r="D30131" s="2"/>
      <c r="G30131" s="2"/>
      <c r="J30131" s="2"/>
    </row>
    <row r="30132">
      <c r="D30132" s="2"/>
      <c r="G30132" s="2"/>
      <c r="J30132" s="2"/>
    </row>
    <row r="30133">
      <c r="D30133" s="2"/>
      <c r="G30133" s="2"/>
      <c r="J30133" s="2"/>
    </row>
    <row r="30134">
      <c r="D30134" s="2"/>
      <c r="G30134" s="2"/>
      <c r="J30134" s="2"/>
    </row>
    <row r="30135">
      <c r="D30135" s="2"/>
      <c r="G30135" s="2"/>
      <c r="J30135" s="2"/>
    </row>
    <row r="30136">
      <c r="D30136" s="2"/>
      <c r="G30136" s="2"/>
      <c r="J30136" s="2"/>
    </row>
    <row r="30137">
      <c r="D30137" s="2"/>
      <c r="G30137" s="2"/>
      <c r="J30137" s="2"/>
    </row>
    <row r="30138">
      <c r="D30138" s="2"/>
      <c r="G30138" s="2"/>
      <c r="J30138" s="2"/>
    </row>
    <row r="30139">
      <c r="D30139" s="2"/>
      <c r="G30139" s="2"/>
      <c r="J30139" s="2"/>
    </row>
    <row r="30140">
      <c r="D30140" s="2"/>
      <c r="G30140" s="2"/>
      <c r="J30140" s="2"/>
    </row>
    <row r="30141">
      <c r="D30141" s="2"/>
      <c r="G30141" s="2"/>
      <c r="J30141" s="2"/>
    </row>
    <row r="30142">
      <c r="D30142" s="2"/>
      <c r="G30142" s="2"/>
      <c r="J30142" s="2"/>
    </row>
    <row r="30143">
      <c r="D30143" s="2"/>
      <c r="G30143" s="2"/>
      <c r="J30143" s="2"/>
    </row>
    <row r="30144">
      <c r="D30144" s="2"/>
      <c r="G30144" s="2"/>
      <c r="J30144" s="2"/>
    </row>
    <row r="30145">
      <c r="D30145" s="2"/>
      <c r="G30145" s="2"/>
      <c r="J30145" s="2"/>
    </row>
    <row r="30146">
      <c r="D30146" s="2"/>
      <c r="G30146" s="2"/>
      <c r="J30146" s="2"/>
    </row>
    <row r="30147">
      <c r="D30147" s="2"/>
      <c r="G30147" s="2"/>
      <c r="J30147" s="2"/>
    </row>
    <row r="30148">
      <c r="D30148" s="2"/>
      <c r="G30148" s="2"/>
      <c r="J30148" s="2"/>
    </row>
    <row r="30149">
      <c r="D30149" s="2"/>
      <c r="G30149" s="2"/>
      <c r="J30149" s="2"/>
    </row>
    <row r="30150">
      <c r="D30150" s="2"/>
      <c r="G30150" s="2"/>
      <c r="J30150" s="2"/>
    </row>
    <row r="30151">
      <c r="D30151" s="2"/>
      <c r="G30151" s="2"/>
      <c r="J30151" s="2"/>
    </row>
    <row r="30152">
      <c r="D30152" s="2"/>
      <c r="G30152" s="2"/>
      <c r="J30152" s="2"/>
    </row>
    <row r="30153">
      <c r="D30153" s="2"/>
      <c r="G30153" s="2"/>
      <c r="J30153" s="2"/>
    </row>
    <row r="30154">
      <c r="D30154" s="2"/>
      <c r="G30154" s="2"/>
      <c r="J30154" s="2"/>
    </row>
    <row r="30155">
      <c r="D30155" s="2"/>
      <c r="G30155" s="2"/>
      <c r="J30155" s="2"/>
    </row>
    <row r="30156">
      <c r="D30156" s="2"/>
      <c r="G30156" s="2"/>
      <c r="J30156" s="2"/>
    </row>
    <row r="30157">
      <c r="D30157" s="2"/>
      <c r="G30157" s="2"/>
      <c r="J30157" s="2"/>
    </row>
    <row r="30158">
      <c r="D30158" s="2"/>
      <c r="G30158" s="2"/>
      <c r="J30158" s="2"/>
    </row>
    <row r="30159">
      <c r="D30159" s="2"/>
      <c r="G30159" s="2"/>
      <c r="J30159" s="2"/>
    </row>
    <row r="30160">
      <c r="D30160" s="2"/>
      <c r="G30160" s="2"/>
      <c r="J30160" s="2"/>
    </row>
    <row r="30161">
      <c r="D30161" s="2"/>
      <c r="G30161" s="2"/>
      <c r="J30161" s="2"/>
    </row>
    <row r="30162">
      <c r="D30162" s="2"/>
      <c r="G30162" s="2"/>
      <c r="J30162" s="2"/>
    </row>
    <row r="30163">
      <c r="D30163" s="2"/>
      <c r="G30163" s="2"/>
      <c r="J30163" s="2"/>
    </row>
    <row r="30164">
      <c r="D30164" s="2"/>
      <c r="G30164" s="2"/>
      <c r="J30164" s="2"/>
    </row>
    <row r="30165">
      <c r="D30165" s="2"/>
      <c r="G30165" s="2"/>
      <c r="J30165" s="2"/>
    </row>
    <row r="30166">
      <c r="D30166" s="2"/>
      <c r="G30166" s="2"/>
      <c r="J30166" s="2"/>
    </row>
    <row r="30167">
      <c r="D30167" s="2"/>
      <c r="G30167" s="2"/>
      <c r="J30167" s="2"/>
    </row>
    <row r="30168">
      <c r="D30168" s="2"/>
      <c r="G30168" s="2"/>
      <c r="J30168" s="2"/>
    </row>
    <row r="30169">
      <c r="D30169" s="2"/>
      <c r="G30169" s="2"/>
      <c r="J30169" s="2"/>
    </row>
    <row r="30170">
      <c r="D30170" s="2"/>
      <c r="G30170" s="2"/>
      <c r="J30170" s="2"/>
    </row>
    <row r="30171">
      <c r="D30171" s="2"/>
      <c r="G30171" s="2"/>
      <c r="J30171" s="2"/>
    </row>
    <row r="30172">
      <c r="D30172" s="2"/>
      <c r="G30172" s="2"/>
      <c r="J30172" s="2"/>
    </row>
    <row r="30173">
      <c r="D30173" s="2"/>
      <c r="G30173" s="2"/>
      <c r="J30173" s="2"/>
    </row>
    <row r="30174">
      <c r="D30174" s="2"/>
      <c r="G30174" s="2"/>
      <c r="J30174" s="2"/>
    </row>
    <row r="30175">
      <c r="D30175" s="2"/>
      <c r="G30175" s="2"/>
      <c r="J30175" s="2"/>
    </row>
    <row r="30176">
      <c r="D30176" s="2"/>
      <c r="G30176" s="2"/>
      <c r="J30176" s="2"/>
    </row>
    <row r="30177">
      <c r="D30177" s="2"/>
      <c r="G30177" s="2"/>
      <c r="J30177" s="2"/>
    </row>
    <row r="30178">
      <c r="D30178" s="2"/>
      <c r="G30178" s="2"/>
      <c r="J30178" s="2"/>
    </row>
    <row r="30179">
      <c r="D30179" s="2"/>
      <c r="G30179" s="2"/>
      <c r="J30179" s="2"/>
    </row>
    <row r="30180">
      <c r="D30180" s="2"/>
      <c r="G30180" s="2"/>
      <c r="J30180" s="2"/>
    </row>
    <row r="30181">
      <c r="D30181" s="2"/>
      <c r="G30181" s="2"/>
      <c r="J30181" s="2"/>
    </row>
    <row r="30182">
      <c r="D30182" s="2"/>
      <c r="G30182" s="2"/>
      <c r="J30182" s="2"/>
    </row>
    <row r="30183">
      <c r="D30183" s="2"/>
      <c r="G30183" s="2"/>
      <c r="J30183" s="2"/>
    </row>
    <row r="30184">
      <c r="D30184" s="2"/>
      <c r="G30184" s="2"/>
      <c r="J30184" s="2"/>
    </row>
    <row r="30185">
      <c r="D30185" s="2"/>
      <c r="G30185" s="2"/>
      <c r="J30185" s="2"/>
    </row>
    <row r="30186">
      <c r="D30186" s="2"/>
      <c r="G30186" s="2"/>
      <c r="J30186" s="2"/>
    </row>
    <row r="30187">
      <c r="D30187" s="2"/>
      <c r="G30187" s="2"/>
      <c r="J30187" s="2"/>
    </row>
    <row r="30188">
      <c r="D30188" s="2"/>
      <c r="G30188" s="2"/>
      <c r="J30188" s="2"/>
    </row>
    <row r="30189">
      <c r="D30189" s="2"/>
      <c r="G30189" s="2"/>
      <c r="J30189" s="2"/>
    </row>
    <row r="30190">
      <c r="D30190" s="2"/>
      <c r="G30190" s="2"/>
      <c r="J30190" s="2"/>
    </row>
    <row r="30191">
      <c r="D30191" s="2"/>
      <c r="G30191" s="2"/>
      <c r="J30191" s="2"/>
    </row>
    <row r="30192">
      <c r="D30192" s="2"/>
      <c r="G30192" s="2"/>
      <c r="J30192" s="2"/>
    </row>
    <row r="30193">
      <c r="D30193" s="2"/>
      <c r="G30193" s="2"/>
      <c r="J30193" s="2"/>
    </row>
    <row r="30194">
      <c r="D30194" s="2"/>
      <c r="G30194" s="2"/>
      <c r="J30194" s="2"/>
    </row>
    <row r="30195">
      <c r="D30195" s="2"/>
      <c r="G30195" s="2"/>
      <c r="J30195" s="2"/>
    </row>
    <row r="30196">
      <c r="D30196" s="2"/>
      <c r="G30196" s="2"/>
      <c r="J30196" s="2"/>
    </row>
    <row r="30197">
      <c r="D30197" s="2"/>
      <c r="G30197" s="2"/>
      <c r="J30197" s="2"/>
    </row>
    <row r="30198">
      <c r="D30198" s="2"/>
      <c r="G30198" s="2"/>
      <c r="J30198" s="2"/>
    </row>
    <row r="30199">
      <c r="D30199" s="2"/>
      <c r="G30199" s="2"/>
      <c r="J30199" s="2"/>
    </row>
    <row r="30200">
      <c r="D30200" s="2"/>
      <c r="G30200" s="2"/>
      <c r="J30200" s="2"/>
    </row>
    <row r="30201">
      <c r="D30201" s="2"/>
      <c r="G30201" s="2"/>
      <c r="J30201" s="2"/>
    </row>
    <row r="30202">
      <c r="D30202" s="2"/>
      <c r="G30202" s="2"/>
      <c r="J30202" s="2"/>
    </row>
    <row r="30203">
      <c r="D30203" s="2"/>
      <c r="G30203" s="2"/>
      <c r="J30203" s="2"/>
    </row>
    <row r="30204">
      <c r="D30204" s="2"/>
      <c r="G30204" s="2"/>
      <c r="J30204" s="2"/>
    </row>
    <row r="30205">
      <c r="D30205" s="2"/>
      <c r="G30205" s="2"/>
      <c r="J30205" s="2"/>
    </row>
    <row r="30206">
      <c r="D30206" s="2"/>
      <c r="G30206" s="2"/>
      <c r="J30206" s="2"/>
    </row>
    <row r="30207">
      <c r="D30207" s="2"/>
      <c r="G30207" s="2"/>
      <c r="J30207" s="2"/>
    </row>
    <row r="30208">
      <c r="D30208" s="2"/>
      <c r="G30208" s="2"/>
      <c r="J30208" s="2"/>
    </row>
    <row r="30209">
      <c r="D30209" s="2"/>
      <c r="G30209" s="2"/>
      <c r="J30209" s="2"/>
    </row>
    <row r="30210">
      <c r="D30210" s="2"/>
      <c r="G30210" s="2"/>
      <c r="J30210" s="2"/>
    </row>
    <row r="30211">
      <c r="D30211" s="2"/>
      <c r="G30211" s="2"/>
      <c r="J30211" s="2"/>
    </row>
    <row r="30212">
      <c r="D30212" s="2"/>
      <c r="G30212" s="2"/>
      <c r="J30212" s="2"/>
    </row>
    <row r="30213">
      <c r="D30213" s="2"/>
      <c r="G30213" s="2"/>
      <c r="J30213" s="2"/>
    </row>
    <row r="30214">
      <c r="D30214" s="2"/>
      <c r="G30214" s="2"/>
      <c r="J30214" s="2"/>
    </row>
    <row r="30215">
      <c r="D30215" s="2"/>
      <c r="G30215" s="2"/>
      <c r="J30215" s="2"/>
    </row>
    <row r="30216">
      <c r="D30216" s="2"/>
      <c r="G30216" s="2"/>
      <c r="J30216" s="2"/>
    </row>
    <row r="30217">
      <c r="D30217" s="2"/>
      <c r="G30217" s="2"/>
      <c r="J30217" s="2"/>
    </row>
    <row r="30218">
      <c r="D30218" s="2"/>
      <c r="G30218" s="2"/>
      <c r="J30218" s="2"/>
    </row>
    <row r="30219">
      <c r="D30219" s="2"/>
      <c r="G30219" s="2"/>
      <c r="J30219" s="2"/>
    </row>
    <row r="30220">
      <c r="D30220" s="2"/>
      <c r="G30220" s="2"/>
      <c r="J30220" s="2"/>
    </row>
    <row r="30221">
      <c r="D30221" s="2"/>
      <c r="G30221" s="2"/>
      <c r="J30221" s="2"/>
    </row>
    <row r="30222">
      <c r="D30222" s="2"/>
      <c r="G30222" s="2"/>
      <c r="J30222" s="2"/>
    </row>
    <row r="30223">
      <c r="D30223" s="2"/>
      <c r="G30223" s="2"/>
      <c r="J30223" s="2"/>
    </row>
    <row r="30224">
      <c r="D30224" s="2"/>
      <c r="G30224" s="2"/>
      <c r="J30224" s="2"/>
    </row>
    <row r="30225">
      <c r="D30225" s="2"/>
      <c r="G30225" s="2"/>
      <c r="J30225" s="2"/>
    </row>
    <row r="30226">
      <c r="D30226" s="2"/>
      <c r="G30226" s="2"/>
      <c r="J30226" s="2"/>
    </row>
    <row r="30227">
      <c r="D30227" s="2"/>
      <c r="G30227" s="2"/>
      <c r="J30227" s="2"/>
    </row>
    <row r="30228">
      <c r="D30228" s="2"/>
      <c r="G30228" s="2"/>
      <c r="J30228" s="2"/>
    </row>
    <row r="30229">
      <c r="D30229" s="2"/>
      <c r="G30229" s="2"/>
      <c r="J30229" s="2"/>
    </row>
    <row r="30230">
      <c r="D30230" s="2"/>
      <c r="G30230" s="2"/>
      <c r="J30230" s="2"/>
    </row>
    <row r="30231">
      <c r="D30231" s="2"/>
      <c r="G30231" s="2"/>
      <c r="J30231" s="2"/>
    </row>
    <row r="30232">
      <c r="D30232" s="2"/>
      <c r="G30232" s="2"/>
      <c r="J30232" s="2"/>
    </row>
    <row r="30233">
      <c r="D30233" s="2"/>
      <c r="G30233" s="2"/>
      <c r="J30233" s="2"/>
    </row>
    <row r="30234">
      <c r="D30234" s="2"/>
      <c r="G30234" s="2"/>
      <c r="J30234" s="2"/>
    </row>
    <row r="30235">
      <c r="D30235" s="2"/>
      <c r="G30235" s="2"/>
      <c r="J30235" s="2"/>
    </row>
    <row r="30236">
      <c r="D30236" s="2"/>
      <c r="G30236" s="2"/>
      <c r="J30236" s="2"/>
    </row>
    <row r="30237">
      <c r="D30237" s="2"/>
      <c r="G30237" s="2"/>
      <c r="J30237" s="2"/>
    </row>
    <row r="30238">
      <c r="D30238" s="2"/>
      <c r="G30238" s="2"/>
      <c r="J30238" s="2"/>
    </row>
    <row r="30239">
      <c r="D30239" s="2"/>
      <c r="G30239" s="2"/>
      <c r="J30239" s="2"/>
    </row>
    <row r="30240">
      <c r="D30240" s="2"/>
      <c r="G30240" s="2"/>
      <c r="J30240" s="2"/>
    </row>
    <row r="30241">
      <c r="D30241" s="2"/>
      <c r="G30241" s="2"/>
      <c r="J30241" s="2"/>
    </row>
    <row r="30242">
      <c r="D30242" s="2"/>
      <c r="G30242" s="2"/>
      <c r="J30242" s="2"/>
    </row>
    <row r="30243">
      <c r="D30243" s="2"/>
      <c r="G30243" s="2"/>
      <c r="J30243" s="2"/>
    </row>
    <row r="30244">
      <c r="D30244" s="2"/>
      <c r="G30244" s="2"/>
      <c r="J30244" s="2"/>
    </row>
    <row r="30245">
      <c r="D30245" s="2"/>
      <c r="G30245" s="2"/>
      <c r="J30245" s="2"/>
    </row>
    <row r="30246">
      <c r="D30246" s="2"/>
      <c r="G30246" s="2"/>
      <c r="J30246" s="2"/>
    </row>
    <row r="30247">
      <c r="D30247" s="2"/>
      <c r="G30247" s="2"/>
      <c r="J30247" s="2"/>
    </row>
    <row r="30248">
      <c r="D30248" s="2"/>
      <c r="G30248" s="2"/>
      <c r="J30248" s="2"/>
    </row>
    <row r="30249">
      <c r="D30249" s="2"/>
      <c r="G30249" s="2"/>
      <c r="J30249" s="2"/>
    </row>
    <row r="30250">
      <c r="D30250" s="2"/>
      <c r="G30250" s="2"/>
      <c r="J30250" s="2"/>
    </row>
    <row r="30251">
      <c r="D30251" s="2"/>
      <c r="G30251" s="2"/>
      <c r="J30251" s="2"/>
    </row>
    <row r="30252">
      <c r="D30252" s="2"/>
      <c r="G30252" s="2"/>
      <c r="J30252" s="2"/>
    </row>
    <row r="30253">
      <c r="D30253" s="2"/>
      <c r="G30253" s="2"/>
      <c r="J30253" s="2"/>
    </row>
    <row r="30254">
      <c r="D30254" s="2"/>
      <c r="G30254" s="2"/>
      <c r="J30254" s="2"/>
    </row>
    <row r="30255">
      <c r="D30255" s="2"/>
      <c r="G30255" s="2"/>
      <c r="J30255" s="2"/>
    </row>
    <row r="30256">
      <c r="D30256" s="2"/>
      <c r="G30256" s="2"/>
      <c r="J30256" s="2"/>
    </row>
    <row r="30257">
      <c r="D30257" s="2"/>
      <c r="G30257" s="2"/>
      <c r="J30257" s="2"/>
    </row>
    <row r="30258">
      <c r="D30258" s="2"/>
      <c r="G30258" s="2"/>
      <c r="J30258" s="2"/>
    </row>
    <row r="30259">
      <c r="D30259" s="2"/>
      <c r="G30259" s="2"/>
      <c r="J30259" s="2"/>
    </row>
    <row r="30260">
      <c r="D30260" s="2"/>
      <c r="G30260" s="2"/>
      <c r="J30260" s="2"/>
    </row>
    <row r="30261">
      <c r="D30261" s="2"/>
      <c r="G30261" s="2"/>
      <c r="J30261" s="2"/>
    </row>
    <row r="30262">
      <c r="D30262" s="2"/>
      <c r="G30262" s="2"/>
      <c r="J30262" s="2"/>
    </row>
    <row r="30263">
      <c r="D30263" s="2"/>
      <c r="G30263" s="2"/>
      <c r="J30263" s="2"/>
    </row>
    <row r="30264">
      <c r="D30264" s="2"/>
      <c r="G30264" s="2"/>
      <c r="J30264" s="2"/>
    </row>
    <row r="30265">
      <c r="D30265" s="2"/>
      <c r="G30265" s="2"/>
      <c r="J30265" s="2"/>
    </row>
    <row r="30266">
      <c r="D30266" s="2"/>
      <c r="G30266" s="2"/>
      <c r="J30266" s="2"/>
    </row>
    <row r="30267">
      <c r="D30267" s="2"/>
      <c r="G30267" s="2"/>
      <c r="J30267" s="2"/>
    </row>
    <row r="30268">
      <c r="D30268" s="2"/>
      <c r="G30268" s="2"/>
      <c r="J30268" s="2"/>
    </row>
    <row r="30269">
      <c r="D30269" s="2"/>
      <c r="G30269" s="2"/>
      <c r="J30269" s="2"/>
    </row>
    <row r="30270">
      <c r="D30270" s="2"/>
      <c r="G30270" s="2"/>
      <c r="J30270" s="2"/>
    </row>
    <row r="30271">
      <c r="D30271" s="2"/>
      <c r="G30271" s="2"/>
      <c r="J30271" s="2"/>
    </row>
    <row r="30272">
      <c r="D30272" s="2"/>
      <c r="G30272" s="2"/>
      <c r="J30272" s="2"/>
    </row>
    <row r="30273">
      <c r="D30273" s="2"/>
      <c r="G30273" s="2"/>
      <c r="J30273" s="2"/>
    </row>
    <row r="30274">
      <c r="D30274" s="2"/>
      <c r="G30274" s="2"/>
      <c r="J30274" s="2"/>
    </row>
    <row r="30275">
      <c r="D30275" s="2"/>
      <c r="G30275" s="2"/>
      <c r="J30275" s="2"/>
    </row>
    <row r="30276">
      <c r="D30276" s="2"/>
      <c r="G30276" s="2"/>
      <c r="J30276" s="2"/>
    </row>
    <row r="30277">
      <c r="D30277" s="2"/>
      <c r="G30277" s="2"/>
      <c r="J30277" s="2"/>
    </row>
    <row r="30278">
      <c r="D30278" s="2"/>
      <c r="G30278" s="2"/>
      <c r="J30278" s="2"/>
    </row>
    <row r="30279">
      <c r="D30279" s="2"/>
      <c r="G30279" s="2"/>
      <c r="J30279" s="2"/>
    </row>
    <row r="30280">
      <c r="D30280" s="2"/>
      <c r="G30280" s="2"/>
      <c r="J30280" s="2"/>
    </row>
    <row r="30281">
      <c r="D30281" s="2"/>
      <c r="G30281" s="2"/>
      <c r="J30281" s="2"/>
    </row>
    <row r="30282">
      <c r="D30282" s="2"/>
      <c r="G30282" s="2"/>
      <c r="J30282" s="2"/>
    </row>
    <row r="30283">
      <c r="D30283" s="2"/>
      <c r="G30283" s="2"/>
      <c r="J30283" s="2"/>
    </row>
    <row r="30284">
      <c r="D30284" s="2"/>
      <c r="G30284" s="2"/>
      <c r="J30284" s="2"/>
    </row>
    <row r="30285">
      <c r="D30285" s="2"/>
      <c r="G30285" s="2"/>
      <c r="J30285" s="2"/>
    </row>
    <row r="30286">
      <c r="D30286" s="2"/>
      <c r="G30286" s="2"/>
      <c r="J30286" s="2"/>
    </row>
    <row r="30287">
      <c r="D30287" s="2"/>
      <c r="G30287" s="2"/>
      <c r="J30287" s="2"/>
    </row>
    <row r="30288">
      <c r="D30288" s="2"/>
      <c r="G30288" s="2"/>
      <c r="J30288" s="2"/>
    </row>
    <row r="30289">
      <c r="D30289" s="2"/>
      <c r="G30289" s="2"/>
      <c r="J30289" s="2"/>
    </row>
    <row r="30290">
      <c r="D30290" s="2"/>
      <c r="G30290" s="2"/>
      <c r="J30290" s="2"/>
    </row>
    <row r="30291">
      <c r="D30291" s="2"/>
      <c r="G30291" s="2"/>
      <c r="J30291" s="2"/>
    </row>
    <row r="30292">
      <c r="D30292" s="2"/>
      <c r="G30292" s="2"/>
      <c r="J30292" s="2"/>
    </row>
    <row r="30293">
      <c r="D30293" s="2"/>
      <c r="G30293" s="2"/>
      <c r="J30293" s="2"/>
    </row>
    <row r="30294">
      <c r="D30294" s="2"/>
      <c r="G30294" s="2"/>
      <c r="J30294" s="2"/>
    </row>
    <row r="30295">
      <c r="D30295" s="2"/>
      <c r="G30295" s="2"/>
      <c r="J30295" s="2"/>
    </row>
    <row r="30296">
      <c r="D30296" s="2"/>
      <c r="G30296" s="2"/>
      <c r="J30296" s="2"/>
    </row>
    <row r="30297">
      <c r="D30297" s="2"/>
      <c r="G30297" s="2"/>
      <c r="J30297" s="2"/>
    </row>
    <row r="30298">
      <c r="D30298" s="2"/>
      <c r="G30298" s="2"/>
      <c r="J30298" s="2"/>
    </row>
    <row r="30299">
      <c r="D30299" s="2"/>
      <c r="G30299" s="2"/>
      <c r="J30299" s="2"/>
    </row>
    <row r="30300">
      <c r="D30300" s="2"/>
      <c r="G30300" s="2"/>
      <c r="J30300" s="2"/>
    </row>
    <row r="30301">
      <c r="D30301" s="2"/>
      <c r="G30301" s="2"/>
      <c r="J30301" s="2"/>
    </row>
    <row r="30302">
      <c r="D30302" s="2"/>
      <c r="G30302" s="2"/>
      <c r="J30302" s="2"/>
    </row>
    <row r="30303">
      <c r="D30303" s="2"/>
      <c r="G30303" s="2"/>
      <c r="J30303" s="2"/>
    </row>
    <row r="30304">
      <c r="D30304" s="2"/>
      <c r="G30304" s="2"/>
      <c r="J30304" s="2"/>
    </row>
    <row r="30305">
      <c r="D30305" s="2"/>
      <c r="G30305" s="2"/>
      <c r="J30305" s="2"/>
    </row>
    <row r="30306">
      <c r="D30306" s="2"/>
      <c r="G30306" s="2"/>
      <c r="J30306" s="2"/>
    </row>
    <row r="30307">
      <c r="D30307" s="2"/>
      <c r="G30307" s="2"/>
      <c r="J30307" s="2"/>
    </row>
    <row r="30308">
      <c r="D30308" s="2"/>
      <c r="G30308" s="2"/>
      <c r="J30308" s="2"/>
    </row>
    <row r="30309">
      <c r="D30309" s="2"/>
      <c r="G30309" s="2"/>
      <c r="J30309" s="2"/>
    </row>
    <row r="30310">
      <c r="D30310" s="2"/>
      <c r="G30310" s="2"/>
      <c r="J30310" s="2"/>
    </row>
    <row r="30311">
      <c r="D30311" s="2"/>
      <c r="G30311" s="2"/>
      <c r="J30311" s="2"/>
    </row>
    <row r="30312">
      <c r="D30312" s="2"/>
      <c r="G30312" s="2"/>
      <c r="J30312" s="2"/>
    </row>
    <row r="30313">
      <c r="D30313" s="2"/>
      <c r="G30313" s="2"/>
      <c r="J30313" s="2"/>
    </row>
    <row r="30314">
      <c r="D30314" s="2"/>
      <c r="G30314" s="2"/>
      <c r="J30314" s="2"/>
    </row>
    <row r="30315">
      <c r="D30315" s="2"/>
      <c r="G30315" s="2"/>
      <c r="J30315" s="2"/>
    </row>
    <row r="30316">
      <c r="D30316" s="2"/>
      <c r="G30316" s="2"/>
      <c r="J30316" s="2"/>
    </row>
    <row r="30317">
      <c r="D30317" s="2"/>
      <c r="G30317" s="2"/>
      <c r="J30317" s="2"/>
    </row>
    <row r="30318">
      <c r="D30318" s="2"/>
      <c r="G30318" s="2"/>
      <c r="J30318" s="2"/>
    </row>
    <row r="30319">
      <c r="D30319" s="2"/>
      <c r="G30319" s="2"/>
      <c r="J30319" s="2"/>
    </row>
    <row r="30320">
      <c r="D30320" s="2"/>
      <c r="G30320" s="2"/>
      <c r="J30320" s="2"/>
    </row>
    <row r="30321">
      <c r="D30321" s="2"/>
      <c r="G30321" s="2"/>
      <c r="J30321" s="2"/>
    </row>
    <row r="30322">
      <c r="D30322" s="2"/>
      <c r="G30322" s="2"/>
      <c r="J30322" s="2"/>
    </row>
    <row r="30323">
      <c r="D30323" s="2"/>
      <c r="G30323" s="2"/>
      <c r="J30323" s="2"/>
    </row>
    <row r="30324">
      <c r="D30324" s="2"/>
      <c r="G30324" s="2"/>
      <c r="J30324" s="2"/>
    </row>
    <row r="30325">
      <c r="D30325" s="2"/>
      <c r="G30325" s="2"/>
      <c r="J30325" s="2"/>
    </row>
    <row r="30326">
      <c r="D30326" s="2"/>
      <c r="G30326" s="2"/>
      <c r="J30326" s="2"/>
    </row>
    <row r="30327">
      <c r="D30327" s="2"/>
      <c r="G30327" s="2"/>
      <c r="J30327" s="2"/>
    </row>
    <row r="30328">
      <c r="D30328" s="2"/>
      <c r="G30328" s="2"/>
      <c r="J30328" s="2"/>
    </row>
    <row r="30329">
      <c r="D30329" s="2"/>
      <c r="G30329" s="2"/>
      <c r="J30329" s="2"/>
    </row>
    <row r="30330">
      <c r="D30330" s="2"/>
      <c r="G30330" s="2"/>
      <c r="J30330" s="2"/>
    </row>
    <row r="30331">
      <c r="D30331" s="2"/>
      <c r="G30331" s="2"/>
      <c r="J30331" s="2"/>
    </row>
    <row r="30332">
      <c r="D30332" s="2"/>
      <c r="G30332" s="2"/>
      <c r="J30332" s="2"/>
    </row>
    <row r="30333">
      <c r="D30333" s="2"/>
      <c r="G30333" s="2"/>
      <c r="J30333" s="2"/>
    </row>
    <row r="30334">
      <c r="D30334" s="2"/>
      <c r="G30334" s="2"/>
      <c r="J30334" s="2"/>
    </row>
    <row r="30335">
      <c r="D30335" s="2"/>
      <c r="G30335" s="2"/>
      <c r="J30335" s="2"/>
    </row>
    <row r="30336">
      <c r="D30336" s="2"/>
      <c r="G30336" s="2"/>
      <c r="J30336" s="2"/>
    </row>
    <row r="30337">
      <c r="D30337" s="2"/>
      <c r="G30337" s="2"/>
      <c r="J30337" s="2"/>
    </row>
    <row r="30338">
      <c r="D30338" s="2"/>
      <c r="G30338" s="2"/>
      <c r="J30338" s="2"/>
    </row>
    <row r="30339">
      <c r="D30339" s="2"/>
      <c r="G30339" s="2"/>
      <c r="J30339" s="2"/>
    </row>
    <row r="30340">
      <c r="D30340" s="2"/>
      <c r="G30340" s="2"/>
      <c r="J30340" s="2"/>
    </row>
    <row r="30341">
      <c r="D30341" s="2"/>
      <c r="G30341" s="2"/>
      <c r="J30341" s="2"/>
    </row>
    <row r="30342">
      <c r="D30342" s="2"/>
      <c r="G30342" s="2"/>
      <c r="J30342" s="2"/>
    </row>
    <row r="30343">
      <c r="D30343" s="2"/>
      <c r="G30343" s="2"/>
      <c r="J30343" s="2"/>
    </row>
    <row r="30344">
      <c r="D30344" s="2"/>
      <c r="G30344" s="2"/>
      <c r="J30344" s="2"/>
    </row>
    <row r="30345">
      <c r="D30345" s="2"/>
      <c r="G30345" s="2"/>
      <c r="J30345" s="2"/>
    </row>
    <row r="30346">
      <c r="D30346" s="2"/>
      <c r="G30346" s="2"/>
      <c r="J30346" s="2"/>
    </row>
    <row r="30347">
      <c r="D30347" s="2"/>
      <c r="G30347" s="2"/>
      <c r="J30347" s="2"/>
    </row>
    <row r="30348">
      <c r="D30348" s="2"/>
      <c r="G30348" s="2"/>
      <c r="J30348" s="2"/>
    </row>
    <row r="30349">
      <c r="D30349" s="2"/>
      <c r="G30349" s="2"/>
      <c r="J30349" s="2"/>
    </row>
    <row r="30350">
      <c r="D30350" s="2"/>
      <c r="G30350" s="2"/>
      <c r="J30350" s="2"/>
    </row>
    <row r="30351">
      <c r="D30351" s="2"/>
      <c r="G30351" s="2"/>
      <c r="J30351" s="2"/>
    </row>
    <row r="30352">
      <c r="D30352" s="2"/>
      <c r="G30352" s="2"/>
      <c r="J30352" s="2"/>
    </row>
    <row r="30353">
      <c r="D30353" s="2"/>
      <c r="G30353" s="2"/>
      <c r="J30353" s="2"/>
    </row>
    <row r="30354">
      <c r="D30354" s="2"/>
      <c r="G30354" s="2"/>
      <c r="J30354" s="2"/>
    </row>
    <row r="30355">
      <c r="D30355" s="2"/>
      <c r="G30355" s="2"/>
      <c r="J30355" s="2"/>
    </row>
    <row r="30356">
      <c r="D30356" s="2"/>
      <c r="G30356" s="2"/>
      <c r="J30356" s="2"/>
    </row>
    <row r="30357">
      <c r="D30357" s="2"/>
      <c r="G30357" s="2"/>
      <c r="J30357" s="2"/>
    </row>
    <row r="30358">
      <c r="D30358" s="2"/>
      <c r="G30358" s="2"/>
      <c r="J30358" s="2"/>
    </row>
    <row r="30359">
      <c r="D30359" s="2"/>
      <c r="G30359" s="2"/>
      <c r="J30359" s="2"/>
    </row>
    <row r="30360">
      <c r="D30360" s="2"/>
      <c r="G30360" s="2"/>
      <c r="J30360" s="2"/>
    </row>
    <row r="30361">
      <c r="D30361" s="2"/>
      <c r="G30361" s="2"/>
      <c r="J30361" s="2"/>
    </row>
    <row r="30362">
      <c r="D30362" s="2"/>
      <c r="G30362" s="2"/>
      <c r="J30362" s="2"/>
    </row>
    <row r="30363">
      <c r="D30363" s="2"/>
      <c r="G30363" s="2"/>
      <c r="J30363" s="2"/>
    </row>
    <row r="30364">
      <c r="D30364" s="2"/>
      <c r="G30364" s="2"/>
      <c r="J30364" s="2"/>
    </row>
    <row r="30365">
      <c r="D30365" s="2"/>
      <c r="G30365" s="2"/>
      <c r="J30365" s="2"/>
    </row>
    <row r="30366">
      <c r="D30366" s="2"/>
      <c r="G30366" s="2"/>
      <c r="J30366" s="2"/>
    </row>
    <row r="30367">
      <c r="D30367" s="2"/>
      <c r="G30367" s="2"/>
      <c r="J30367" s="2"/>
    </row>
    <row r="30368">
      <c r="D30368" s="2"/>
      <c r="G30368" s="2"/>
      <c r="J30368" s="2"/>
    </row>
    <row r="30369">
      <c r="D30369" s="2"/>
      <c r="G30369" s="2"/>
      <c r="J30369" s="2"/>
    </row>
    <row r="30370">
      <c r="D30370" s="2"/>
      <c r="G30370" s="2"/>
      <c r="J30370" s="2"/>
    </row>
    <row r="30371">
      <c r="D30371" s="2"/>
      <c r="G30371" s="2"/>
      <c r="J30371" s="2"/>
    </row>
    <row r="30372">
      <c r="D30372" s="2"/>
      <c r="G30372" s="2"/>
      <c r="J30372" s="2"/>
    </row>
    <row r="30373">
      <c r="D30373" s="2"/>
      <c r="G30373" s="2"/>
      <c r="J30373" s="2"/>
    </row>
    <row r="30374">
      <c r="D30374" s="2"/>
      <c r="G30374" s="2"/>
      <c r="J30374" s="2"/>
    </row>
    <row r="30375">
      <c r="D30375" s="2"/>
      <c r="G30375" s="2"/>
      <c r="J30375" s="2"/>
    </row>
    <row r="30376">
      <c r="D30376" s="2"/>
      <c r="G30376" s="2"/>
      <c r="J30376" s="2"/>
    </row>
    <row r="30377">
      <c r="D30377" s="2"/>
      <c r="G30377" s="2"/>
      <c r="J30377" s="2"/>
    </row>
    <row r="30378">
      <c r="D30378" s="2"/>
      <c r="G30378" s="2"/>
      <c r="J30378" s="2"/>
    </row>
    <row r="30379">
      <c r="D30379" s="2"/>
      <c r="G30379" s="2"/>
      <c r="J30379" s="2"/>
    </row>
    <row r="30380">
      <c r="D30380" s="2"/>
      <c r="G30380" s="2"/>
      <c r="J30380" s="2"/>
    </row>
    <row r="30381">
      <c r="D30381" s="2"/>
      <c r="G30381" s="2"/>
      <c r="J30381" s="2"/>
    </row>
    <row r="30382">
      <c r="D30382" s="2"/>
      <c r="G30382" s="2"/>
      <c r="J30382" s="2"/>
    </row>
    <row r="30383">
      <c r="D30383" s="2"/>
      <c r="G30383" s="2"/>
      <c r="J30383" s="2"/>
    </row>
    <row r="30384">
      <c r="D30384" s="2"/>
      <c r="G30384" s="2"/>
      <c r="J30384" s="2"/>
    </row>
    <row r="30385">
      <c r="D30385" s="2"/>
      <c r="G30385" s="2"/>
      <c r="J30385" s="2"/>
    </row>
    <row r="30386">
      <c r="D30386" s="2"/>
      <c r="G30386" s="2"/>
      <c r="J30386" s="2"/>
    </row>
    <row r="30387">
      <c r="D30387" s="2"/>
      <c r="G30387" s="2"/>
      <c r="J30387" s="2"/>
    </row>
    <row r="30388">
      <c r="D30388" s="2"/>
      <c r="G30388" s="2"/>
      <c r="J30388" s="2"/>
    </row>
    <row r="30389">
      <c r="D30389" s="2"/>
      <c r="G30389" s="2"/>
      <c r="J30389" s="2"/>
    </row>
    <row r="30390">
      <c r="D30390" s="2"/>
      <c r="G30390" s="2"/>
      <c r="J30390" s="2"/>
    </row>
    <row r="30391">
      <c r="D30391" s="2"/>
      <c r="G30391" s="2"/>
      <c r="J30391" s="2"/>
    </row>
    <row r="30392">
      <c r="D30392" s="2"/>
      <c r="G30392" s="2"/>
      <c r="J30392" s="2"/>
    </row>
    <row r="30393">
      <c r="D30393" s="2"/>
      <c r="G30393" s="2"/>
      <c r="J30393" s="2"/>
    </row>
    <row r="30394">
      <c r="D30394" s="2"/>
      <c r="G30394" s="2"/>
      <c r="J30394" s="2"/>
    </row>
    <row r="30395">
      <c r="D30395" s="2"/>
      <c r="G30395" s="2"/>
      <c r="J30395" s="2"/>
    </row>
    <row r="30396">
      <c r="D30396" s="2"/>
      <c r="G30396" s="2"/>
      <c r="J30396" s="2"/>
    </row>
    <row r="30397">
      <c r="D30397" s="2"/>
      <c r="G30397" s="2"/>
      <c r="J30397" s="2"/>
    </row>
    <row r="30398">
      <c r="D30398" s="2"/>
      <c r="G30398" s="2"/>
      <c r="J30398" s="2"/>
    </row>
    <row r="30399">
      <c r="D30399" s="2"/>
      <c r="G30399" s="2"/>
      <c r="J30399" s="2"/>
    </row>
    <row r="30400">
      <c r="D30400" s="2"/>
      <c r="G30400" s="2"/>
      <c r="J30400" s="2"/>
    </row>
    <row r="30401">
      <c r="D30401" s="2"/>
      <c r="G30401" s="2"/>
      <c r="J30401" s="2"/>
    </row>
    <row r="30402">
      <c r="D30402" s="2"/>
      <c r="G30402" s="2"/>
      <c r="J30402" s="2"/>
    </row>
    <row r="30403">
      <c r="D30403" s="2"/>
      <c r="G30403" s="2"/>
      <c r="J30403" s="2"/>
    </row>
    <row r="30404">
      <c r="D30404" s="2"/>
      <c r="G30404" s="2"/>
      <c r="J30404" s="2"/>
    </row>
    <row r="30405">
      <c r="D30405" s="2"/>
      <c r="G30405" s="2"/>
      <c r="J30405" s="2"/>
    </row>
    <row r="30406">
      <c r="D30406" s="2"/>
      <c r="G30406" s="2"/>
      <c r="J30406" s="2"/>
    </row>
    <row r="30407">
      <c r="D30407" s="2"/>
      <c r="G30407" s="2"/>
      <c r="J30407" s="2"/>
    </row>
    <row r="30408">
      <c r="D30408" s="2"/>
      <c r="G30408" s="2"/>
      <c r="J30408" s="2"/>
    </row>
    <row r="30409">
      <c r="D30409" s="2"/>
      <c r="G30409" s="2"/>
      <c r="J30409" s="2"/>
    </row>
    <row r="30410">
      <c r="D30410" s="2"/>
      <c r="G30410" s="2"/>
      <c r="J30410" s="2"/>
    </row>
    <row r="30411">
      <c r="D30411" s="2"/>
      <c r="G30411" s="2"/>
      <c r="J30411" s="2"/>
    </row>
    <row r="30412">
      <c r="D30412" s="2"/>
      <c r="G30412" s="2"/>
      <c r="J30412" s="2"/>
    </row>
    <row r="30413">
      <c r="D30413" s="2"/>
      <c r="G30413" s="2"/>
      <c r="J30413" s="2"/>
    </row>
    <row r="30414">
      <c r="D30414" s="2"/>
      <c r="G30414" s="2"/>
      <c r="J30414" s="2"/>
    </row>
    <row r="30415">
      <c r="D30415" s="2"/>
      <c r="G30415" s="2"/>
      <c r="J30415" s="2"/>
    </row>
    <row r="30416">
      <c r="D30416" s="2"/>
      <c r="G30416" s="2"/>
      <c r="J30416" s="2"/>
    </row>
    <row r="30417">
      <c r="D30417" s="2"/>
      <c r="G30417" s="2"/>
      <c r="J30417" s="2"/>
    </row>
    <row r="30418">
      <c r="D30418" s="2"/>
      <c r="G30418" s="2"/>
      <c r="J30418" s="2"/>
    </row>
    <row r="30419">
      <c r="D30419" s="2"/>
      <c r="G30419" s="2"/>
      <c r="J30419" s="2"/>
    </row>
    <row r="30420">
      <c r="D30420" s="2"/>
      <c r="G30420" s="2"/>
      <c r="J30420" s="2"/>
    </row>
    <row r="30421">
      <c r="D30421" s="2"/>
      <c r="G30421" s="2"/>
      <c r="J30421" s="2"/>
    </row>
    <row r="30422">
      <c r="D30422" s="2"/>
      <c r="G30422" s="2"/>
      <c r="J30422" s="2"/>
    </row>
    <row r="30423">
      <c r="D30423" s="2"/>
      <c r="G30423" s="2"/>
      <c r="J30423" s="2"/>
    </row>
    <row r="30424">
      <c r="D30424" s="2"/>
      <c r="G30424" s="2"/>
      <c r="J30424" s="2"/>
    </row>
    <row r="30425">
      <c r="D30425" s="2"/>
      <c r="G30425" s="2"/>
      <c r="J30425" s="2"/>
    </row>
    <row r="30426">
      <c r="D30426" s="2"/>
      <c r="G30426" s="2"/>
      <c r="J30426" s="2"/>
    </row>
    <row r="30427">
      <c r="D30427" s="2"/>
      <c r="G30427" s="2"/>
      <c r="J30427" s="2"/>
    </row>
    <row r="30428">
      <c r="D30428" s="2"/>
      <c r="G30428" s="2"/>
      <c r="J30428" s="2"/>
    </row>
    <row r="30429">
      <c r="D30429" s="2"/>
      <c r="G30429" s="2"/>
      <c r="J30429" s="2"/>
    </row>
    <row r="30430">
      <c r="D30430" s="2"/>
      <c r="G30430" s="2"/>
      <c r="J30430" s="2"/>
    </row>
    <row r="30431">
      <c r="D30431" s="2"/>
      <c r="G30431" s="2"/>
      <c r="J30431" s="2"/>
    </row>
    <row r="30432">
      <c r="D30432" s="2"/>
      <c r="G30432" s="2"/>
      <c r="J30432" s="2"/>
    </row>
    <row r="30433">
      <c r="D30433" s="2"/>
      <c r="G30433" s="2"/>
      <c r="J30433" s="2"/>
    </row>
    <row r="30434">
      <c r="D30434" s="2"/>
      <c r="G30434" s="2"/>
      <c r="J30434" s="2"/>
    </row>
    <row r="30435">
      <c r="D30435" s="2"/>
      <c r="G30435" s="2"/>
      <c r="J30435" s="2"/>
    </row>
    <row r="30436">
      <c r="D30436" s="2"/>
      <c r="G30436" s="2"/>
      <c r="J30436" s="2"/>
    </row>
    <row r="30437">
      <c r="D30437" s="2"/>
      <c r="G30437" s="2"/>
      <c r="J30437" s="2"/>
    </row>
    <row r="30438">
      <c r="D30438" s="2"/>
      <c r="G30438" s="2"/>
      <c r="J30438" s="2"/>
    </row>
    <row r="30439">
      <c r="D30439" s="2"/>
      <c r="G30439" s="2"/>
      <c r="J30439" s="2"/>
    </row>
    <row r="30440">
      <c r="D30440" s="2"/>
      <c r="G30440" s="2"/>
      <c r="J30440" s="2"/>
    </row>
    <row r="30441">
      <c r="D30441" s="2"/>
      <c r="G30441" s="2"/>
      <c r="J30441" s="2"/>
    </row>
    <row r="30442">
      <c r="D30442" s="2"/>
      <c r="G30442" s="2"/>
      <c r="J30442" s="2"/>
    </row>
    <row r="30443">
      <c r="D30443" s="2"/>
      <c r="G30443" s="2"/>
      <c r="J30443" s="2"/>
    </row>
    <row r="30444">
      <c r="D30444" s="2"/>
      <c r="G30444" s="2"/>
      <c r="J30444" s="2"/>
    </row>
    <row r="30445">
      <c r="D30445" s="2"/>
      <c r="G30445" s="2"/>
      <c r="J30445" s="2"/>
    </row>
    <row r="30446">
      <c r="D30446" s="2"/>
      <c r="G30446" s="2"/>
      <c r="J30446" s="2"/>
    </row>
    <row r="30447">
      <c r="D30447" s="2"/>
      <c r="G30447" s="2"/>
      <c r="J30447" s="2"/>
    </row>
    <row r="30448">
      <c r="D30448" s="2"/>
      <c r="G30448" s="2"/>
      <c r="J30448" s="2"/>
    </row>
    <row r="30449">
      <c r="D30449" s="2"/>
      <c r="G30449" s="2"/>
      <c r="J30449" s="2"/>
    </row>
    <row r="30450">
      <c r="D30450" s="2"/>
      <c r="G30450" s="2"/>
      <c r="J30450" s="2"/>
    </row>
    <row r="30451">
      <c r="D30451" s="2"/>
      <c r="G30451" s="2"/>
      <c r="J30451" s="2"/>
    </row>
    <row r="30452">
      <c r="D30452" s="2"/>
      <c r="G30452" s="2"/>
      <c r="J30452" s="2"/>
    </row>
    <row r="30453">
      <c r="D30453" s="2"/>
      <c r="G30453" s="2"/>
      <c r="J30453" s="2"/>
    </row>
    <row r="30454">
      <c r="D30454" s="2"/>
      <c r="G30454" s="2"/>
      <c r="J30454" s="2"/>
    </row>
    <row r="30455">
      <c r="D30455" s="2"/>
      <c r="G30455" s="2"/>
      <c r="J30455" s="2"/>
    </row>
    <row r="30456">
      <c r="D30456" s="2"/>
      <c r="G30456" s="2"/>
      <c r="J30456" s="2"/>
    </row>
    <row r="30457">
      <c r="D30457" s="2"/>
      <c r="G30457" s="2"/>
      <c r="J30457" s="2"/>
    </row>
    <row r="30458">
      <c r="D30458" s="2"/>
      <c r="G30458" s="2"/>
      <c r="J30458" s="2"/>
    </row>
    <row r="30459">
      <c r="D30459" s="2"/>
      <c r="G30459" s="2"/>
      <c r="J30459" s="2"/>
    </row>
    <row r="30460">
      <c r="D30460" s="2"/>
      <c r="G30460" s="2"/>
      <c r="J30460" s="2"/>
    </row>
    <row r="30461">
      <c r="D30461" s="2"/>
      <c r="G30461" s="2"/>
      <c r="J30461" s="2"/>
    </row>
    <row r="30462">
      <c r="D30462" s="2"/>
      <c r="G30462" s="2"/>
      <c r="J30462" s="2"/>
    </row>
    <row r="30463">
      <c r="D30463" s="2"/>
      <c r="G30463" s="2"/>
      <c r="J30463" s="2"/>
    </row>
    <row r="30464">
      <c r="D30464" s="2"/>
      <c r="G30464" s="2"/>
      <c r="J30464" s="2"/>
    </row>
    <row r="30465">
      <c r="D30465" s="2"/>
      <c r="G30465" s="2"/>
      <c r="J30465" s="2"/>
    </row>
    <row r="30466">
      <c r="D30466" s="2"/>
      <c r="G30466" s="2"/>
      <c r="J30466" s="2"/>
    </row>
    <row r="30467">
      <c r="D30467" s="2"/>
      <c r="G30467" s="2"/>
      <c r="J30467" s="2"/>
    </row>
    <row r="30468">
      <c r="D30468" s="2"/>
      <c r="G30468" s="2"/>
      <c r="J30468" s="2"/>
    </row>
    <row r="30469">
      <c r="D30469" s="2"/>
      <c r="G30469" s="2"/>
      <c r="J30469" s="2"/>
    </row>
    <row r="30470">
      <c r="D30470" s="2"/>
      <c r="G30470" s="2"/>
      <c r="J30470" s="2"/>
    </row>
    <row r="30471">
      <c r="D30471" s="2"/>
      <c r="G30471" s="2"/>
      <c r="J30471" s="2"/>
    </row>
    <row r="30472">
      <c r="D30472" s="2"/>
      <c r="G30472" s="2"/>
      <c r="J30472" s="2"/>
    </row>
    <row r="30473">
      <c r="D30473" s="2"/>
      <c r="G30473" s="2"/>
      <c r="J30473" s="2"/>
    </row>
    <row r="30474">
      <c r="D30474" s="2"/>
      <c r="G30474" s="2"/>
      <c r="J30474" s="2"/>
    </row>
    <row r="30475">
      <c r="D30475" s="2"/>
      <c r="G30475" s="2"/>
      <c r="J30475" s="2"/>
    </row>
    <row r="30476">
      <c r="D30476" s="2"/>
      <c r="G30476" s="2"/>
      <c r="J30476" s="2"/>
    </row>
    <row r="30477">
      <c r="D30477" s="2"/>
      <c r="G30477" s="2"/>
      <c r="J30477" s="2"/>
    </row>
    <row r="30478">
      <c r="D30478" s="2"/>
      <c r="G30478" s="2"/>
      <c r="J30478" s="2"/>
    </row>
    <row r="30479">
      <c r="D30479" s="2"/>
      <c r="G30479" s="2"/>
      <c r="J30479" s="2"/>
    </row>
    <row r="30480">
      <c r="D30480" s="2"/>
      <c r="G30480" s="2"/>
      <c r="J30480" s="2"/>
    </row>
    <row r="30481">
      <c r="D30481" s="2"/>
      <c r="G30481" s="2"/>
      <c r="J30481" s="2"/>
    </row>
    <row r="30482">
      <c r="D30482" s="2"/>
      <c r="G30482" s="2"/>
      <c r="J30482" s="2"/>
    </row>
    <row r="30483">
      <c r="D30483" s="2"/>
      <c r="G30483" s="2"/>
      <c r="J30483" s="2"/>
    </row>
    <row r="30484">
      <c r="D30484" s="2"/>
      <c r="G30484" s="2"/>
      <c r="J30484" s="2"/>
    </row>
    <row r="30485">
      <c r="D30485" s="2"/>
      <c r="G30485" s="2"/>
      <c r="J30485" s="2"/>
    </row>
    <row r="30486">
      <c r="D30486" s="2"/>
      <c r="G30486" s="2"/>
      <c r="J30486" s="2"/>
    </row>
    <row r="30487">
      <c r="D30487" s="2"/>
      <c r="G30487" s="2"/>
      <c r="J30487" s="2"/>
    </row>
    <row r="30488">
      <c r="D30488" s="2"/>
      <c r="G30488" s="2"/>
      <c r="J30488" s="2"/>
    </row>
    <row r="30489">
      <c r="D30489" s="2"/>
      <c r="G30489" s="2"/>
      <c r="J30489" s="2"/>
    </row>
    <row r="30490">
      <c r="D30490" s="2"/>
      <c r="G30490" s="2"/>
      <c r="J30490" s="2"/>
    </row>
    <row r="30491">
      <c r="D30491" s="2"/>
      <c r="G30491" s="2"/>
      <c r="J30491" s="2"/>
    </row>
    <row r="30492">
      <c r="D30492" s="2"/>
      <c r="G30492" s="2"/>
      <c r="J30492" s="2"/>
    </row>
    <row r="30493">
      <c r="D30493" s="2"/>
      <c r="G30493" s="2"/>
      <c r="J30493" s="2"/>
    </row>
    <row r="30494">
      <c r="D30494" s="2"/>
      <c r="G30494" s="2"/>
      <c r="J30494" s="2"/>
    </row>
    <row r="30495">
      <c r="D30495" s="2"/>
      <c r="G30495" s="2"/>
      <c r="J30495" s="2"/>
    </row>
    <row r="30496">
      <c r="D30496" s="2"/>
      <c r="G30496" s="2"/>
      <c r="J30496" s="2"/>
    </row>
    <row r="30497">
      <c r="D30497" s="2"/>
      <c r="G30497" s="2"/>
      <c r="J30497" s="2"/>
    </row>
    <row r="30498">
      <c r="D30498" s="2"/>
      <c r="G30498" s="2"/>
      <c r="J30498" s="2"/>
    </row>
    <row r="30499">
      <c r="D30499" s="2"/>
      <c r="G30499" s="2"/>
      <c r="J30499" s="2"/>
    </row>
    <row r="30500">
      <c r="D30500" s="2"/>
      <c r="G30500" s="2"/>
      <c r="J30500" s="2"/>
    </row>
    <row r="30501">
      <c r="D30501" s="2"/>
      <c r="G30501" s="2"/>
      <c r="J30501" s="2"/>
    </row>
    <row r="30502">
      <c r="D30502" s="2"/>
      <c r="G30502" s="2"/>
      <c r="J30502" s="2"/>
    </row>
    <row r="30503">
      <c r="D30503" s="2"/>
      <c r="G30503" s="2"/>
      <c r="J30503" s="2"/>
    </row>
    <row r="30504">
      <c r="D30504" s="2"/>
      <c r="G30504" s="2"/>
      <c r="J30504" s="2"/>
    </row>
    <row r="30505">
      <c r="D30505" s="2"/>
      <c r="G30505" s="2"/>
      <c r="J30505" s="2"/>
    </row>
    <row r="30506">
      <c r="D30506" s="2"/>
      <c r="G30506" s="2"/>
      <c r="J30506" s="2"/>
    </row>
    <row r="30507">
      <c r="D30507" s="2"/>
      <c r="G30507" s="2"/>
      <c r="J30507" s="2"/>
    </row>
    <row r="30508">
      <c r="D30508" s="2"/>
      <c r="G30508" s="2"/>
      <c r="J30508" s="2"/>
    </row>
    <row r="30509">
      <c r="D30509" s="2"/>
      <c r="G30509" s="2"/>
      <c r="J30509" s="2"/>
    </row>
    <row r="30510">
      <c r="D30510" s="2"/>
      <c r="G30510" s="2"/>
      <c r="J30510" s="2"/>
    </row>
    <row r="30511">
      <c r="D30511" s="2"/>
      <c r="G30511" s="2"/>
      <c r="J30511" s="2"/>
    </row>
    <row r="30512">
      <c r="D30512" s="2"/>
      <c r="G30512" s="2"/>
      <c r="J30512" s="2"/>
    </row>
    <row r="30513">
      <c r="D30513" s="2"/>
      <c r="G30513" s="2"/>
      <c r="J30513" s="2"/>
    </row>
    <row r="30514">
      <c r="D30514" s="2"/>
      <c r="G30514" s="2"/>
      <c r="J30514" s="2"/>
    </row>
    <row r="30515">
      <c r="D30515" s="2"/>
      <c r="G30515" s="2"/>
      <c r="J30515" s="2"/>
    </row>
    <row r="30516">
      <c r="D30516" s="2"/>
      <c r="G30516" s="2"/>
      <c r="J30516" s="2"/>
    </row>
    <row r="30517">
      <c r="D30517" s="2"/>
      <c r="G30517" s="2"/>
      <c r="J30517" s="2"/>
    </row>
    <row r="30518">
      <c r="D30518" s="2"/>
      <c r="G30518" s="2"/>
      <c r="J30518" s="2"/>
    </row>
    <row r="30519">
      <c r="D30519" s="2"/>
      <c r="G30519" s="2"/>
      <c r="J30519" s="2"/>
    </row>
    <row r="30520">
      <c r="D30520" s="2"/>
      <c r="G30520" s="2"/>
      <c r="J30520" s="2"/>
    </row>
    <row r="30521">
      <c r="D30521" s="2"/>
      <c r="G30521" s="2"/>
      <c r="J30521" s="2"/>
    </row>
    <row r="30522">
      <c r="D30522" s="2"/>
      <c r="G30522" s="2"/>
      <c r="J30522" s="2"/>
    </row>
    <row r="30523">
      <c r="D30523" s="2"/>
      <c r="G30523" s="2"/>
      <c r="J30523" s="2"/>
    </row>
    <row r="30524">
      <c r="D30524" s="2"/>
      <c r="G30524" s="2"/>
      <c r="J30524" s="2"/>
    </row>
    <row r="30525">
      <c r="D30525" s="2"/>
      <c r="G30525" s="2"/>
      <c r="J30525" s="2"/>
    </row>
    <row r="30526">
      <c r="D30526" s="2"/>
      <c r="G30526" s="2"/>
      <c r="J30526" s="2"/>
    </row>
    <row r="30527">
      <c r="D30527" s="2"/>
      <c r="G30527" s="2"/>
      <c r="J30527" s="2"/>
    </row>
    <row r="30528">
      <c r="D30528" s="2"/>
      <c r="G30528" s="2"/>
      <c r="J30528" s="2"/>
    </row>
    <row r="30529">
      <c r="D30529" s="2"/>
      <c r="G30529" s="2"/>
      <c r="J30529" s="2"/>
    </row>
    <row r="30530">
      <c r="D30530" s="2"/>
      <c r="G30530" s="2"/>
      <c r="J30530" s="2"/>
    </row>
    <row r="30531">
      <c r="D30531" s="2"/>
      <c r="G30531" s="2"/>
      <c r="J30531" s="2"/>
    </row>
    <row r="30532">
      <c r="D30532" s="2"/>
      <c r="G30532" s="2"/>
      <c r="J30532" s="2"/>
    </row>
    <row r="30533">
      <c r="D30533" s="2"/>
      <c r="G30533" s="2"/>
      <c r="J30533" s="2"/>
    </row>
    <row r="30534">
      <c r="D30534" s="2"/>
      <c r="G30534" s="2"/>
      <c r="J30534" s="2"/>
    </row>
    <row r="30535">
      <c r="D30535" s="2"/>
      <c r="G30535" s="2"/>
      <c r="J30535" s="2"/>
    </row>
    <row r="30536">
      <c r="D30536" s="2"/>
      <c r="G30536" s="2"/>
      <c r="J30536" s="2"/>
    </row>
    <row r="30537">
      <c r="D30537" s="2"/>
      <c r="G30537" s="2"/>
      <c r="J30537" s="2"/>
    </row>
    <row r="30538">
      <c r="D30538" s="2"/>
      <c r="G30538" s="2"/>
      <c r="J30538" s="2"/>
    </row>
    <row r="30539">
      <c r="D30539" s="2"/>
      <c r="G30539" s="2"/>
      <c r="J30539" s="2"/>
    </row>
    <row r="30540">
      <c r="D30540" s="2"/>
      <c r="G30540" s="2"/>
      <c r="J30540" s="2"/>
    </row>
    <row r="30541">
      <c r="D30541" s="2"/>
      <c r="G30541" s="2"/>
      <c r="J30541" s="2"/>
    </row>
    <row r="30542">
      <c r="D30542" s="2"/>
      <c r="G30542" s="2"/>
      <c r="J30542" s="2"/>
    </row>
    <row r="30543">
      <c r="D30543" s="2"/>
      <c r="G30543" s="2"/>
      <c r="J30543" s="2"/>
    </row>
    <row r="30544">
      <c r="D30544" s="2"/>
      <c r="G30544" s="2"/>
      <c r="J30544" s="2"/>
    </row>
    <row r="30545">
      <c r="D30545" s="2"/>
      <c r="G30545" s="2"/>
      <c r="J30545" s="2"/>
    </row>
    <row r="30546">
      <c r="D30546" s="2"/>
      <c r="G30546" s="2"/>
      <c r="J30546" s="2"/>
    </row>
    <row r="30547">
      <c r="D30547" s="2"/>
      <c r="G30547" s="2"/>
      <c r="J30547" s="2"/>
    </row>
    <row r="30548">
      <c r="D30548" s="2"/>
      <c r="G30548" s="2"/>
      <c r="J30548" s="2"/>
    </row>
    <row r="30549">
      <c r="D30549" s="2"/>
      <c r="G30549" s="2"/>
      <c r="J30549" s="2"/>
    </row>
    <row r="30550">
      <c r="D30550" s="2"/>
      <c r="G30550" s="2"/>
      <c r="J30550" s="2"/>
    </row>
    <row r="30551">
      <c r="D30551" s="2"/>
      <c r="G30551" s="2"/>
      <c r="J30551" s="2"/>
    </row>
    <row r="30552">
      <c r="D30552" s="2"/>
      <c r="G30552" s="2"/>
      <c r="J30552" s="2"/>
    </row>
    <row r="30553">
      <c r="D30553" s="2"/>
      <c r="G30553" s="2"/>
      <c r="J30553" s="2"/>
    </row>
    <row r="30554">
      <c r="D30554" s="2"/>
      <c r="G30554" s="2"/>
      <c r="J30554" s="2"/>
    </row>
    <row r="30555">
      <c r="D30555" s="2"/>
      <c r="G30555" s="2"/>
      <c r="J30555" s="2"/>
    </row>
    <row r="30556">
      <c r="D30556" s="2"/>
      <c r="G30556" s="2"/>
      <c r="J30556" s="2"/>
    </row>
    <row r="30557">
      <c r="D30557" s="2"/>
      <c r="G30557" s="2"/>
      <c r="J30557" s="2"/>
    </row>
    <row r="30558">
      <c r="D30558" s="2"/>
      <c r="G30558" s="2"/>
      <c r="J30558" s="2"/>
    </row>
    <row r="30559">
      <c r="D30559" s="2"/>
      <c r="G30559" s="2"/>
      <c r="J30559" s="2"/>
    </row>
    <row r="30560">
      <c r="D30560" s="2"/>
      <c r="G30560" s="2"/>
      <c r="J30560" s="2"/>
    </row>
    <row r="30561">
      <c r="D30561" s="2"/>
      <c r="G30561" s="2"/>
      <c r="J30561" s="2"/>
    </row>
    <row r="30562">
      <c r="D30562" s="2"/>
      <c r="G30562" s="2"/>
      <c r="J30562" s="2"/>
    </row>
    <row r="30563">
      <c r="D30563" s="2"/>
      <c r="G30563" s="2"/>
      <c r="J30563" s="2"/>
    </row>
    <row r="30564">
      <c r="D30564" s="2"/>
      <c r="G30564" s="2"/>
      <c r="J30564" s="2"/>
    </row>
    <row r="30565">
      <c r="D30565" s="2"/>
      <c r="G30565" s="2"/>
      <c r="J30565" s="2"/>
    </row>
    <row r="30566">
      <c r="D30566" s="2"/>
      <c r="G30566" s="2"/>
      <c r="J30566" s="2"/>
    </row>
    <row r="30567">
      <c r="D30567" s="2"/>
      <c r="G30567" s="2"/>
      <c r="J30567" s="2"/>
    </row>
    <row r="30568">
      <c r="D30568" s="2"/>
      <c r="G30568" s="2"/>
      <c r="J30568" s="2"/>
    </row>
    <row r="30569">
      <c r="D30569" s="2"/>
      <c r="G30569" s="2"/>
      <c r="J30569" s="2"/>
    </row>
    <row r="30570">
      <c r="D30570" s="2"/>
      <c r="G30570" s="2"/>
      <c r="J30570" s="2"/>
    </row>
    <row r="30571">
      <c r="D30571" s="2"/>
      <c r="G30571" s="2"/>
      <c r="J30571" s="2"/>
    </row>
    <row r="30572">
      <c r="D30572" s="2"/>
      <c r="G30572" s="2"/>
      <c r="J30572" s="2"/>
    </row>
    <row r="30573">
      <c r="D30573" s="2"/>
      <c r="G30573" s="2"/>
      <c r="J30573" s="2"/>
    </row>
    <row r="30574">
      <c r="D30574" s="2"/>
      <c r="G30574" s="2"/>
      <c r="J30574" s="2"/>
    </row>
    <row r="30575">
      <c r="D30575" s="2"/>
      <c r="G30575" s="2"/>
      <c r="J30575" s="2"/>
    </row>
    <row r="30576">
      <c r="D30576" s="2"/>
      <c r="G30576" s="2"/>
      <c r="J30576" s="2"/>
    </row>
    <row r="30577">
      <c r="D30577" s="2"/>
      <c r="G30577" s="2"/>
      <c r="J30577" s="2"/>
    </row>
    <row r="30578">
      <c r="D30578" s="2"/>
      <c r="G30578" s="2"/>
      <c r="J30578" s="2"/>
    </row>
    <row r="30579">
      <c r="D30579" s="2"/>
      <c r="G30579" s="2"/>
      <c r="J30579" s="2"/>
    </row>
    <row r="30580">
      <c r="D30580" s="2"/>
      <c r="G30580" s="2"/>
      <c r="J30580" s="2"/>
    </row>
    <row r="30581">
      <c r="D30581" s="2"/>
      <c r="G30581" s="2"/>
      <c r="J30581" s="2"/>
    </row>
    <row r="30582">
      <c r="D30582" s="2"/>
      <c r="G30582" s="2"/>
      <c r="J30582" s="2"/>
    </row>
    <row r="30583">
      <c r="D30583" s="2"/>
      <c r="G30583" s="2"/>
      <c r="J30583" s="2"/>
    </row>
    <row r="30584">
      <c r="D30584" s="2"/>
      <c r="G30584" s="2"/>
      <c r="J30584" s="2"/>
    </row>
    <row r="30585">
      <c r="D30585" s="2"/>
      <c r="G30585" s="2"/>
      <c r="J30585" s="2"/>
    </row>
    <row r="30586">
      <c r="D30586" s="2"/>
      <c r="G30586" s="2"/>
      <c r="J30586" s="2"/>
    </row>
    <row r="30587">
      <c r="D30587" s="2"/>
      <c r="G30587" s="2"/>
      <c r="J30587" s="2"/>
    </row>
    <row r="30588">
      <c r="D30588" s="2"/>
      <c r="G30588" s="2"/>
      <c r="J30588" s="2"/>
    </row>
    <row r="30589">
      <c r="D30589" s="2"/>
      <c r="G30589" s="2"/>
      <c r="J30589" s="2"/>
    </row>
    <row r="30590">
      <c r="D30590" s="2"/>
      <c r="G30590" s="2"/>
      <c r="J30590" s="2"/>
    </row>
    <row r="30591">
      <c r="D30591" s="2"/>
      <c r="G30591" s="2"/>
      <c r="J30591" s="2"/>
    </row>
    <row r="30592">
      <c r="D30592" s="2"/>
      <c r="G30592" s="2"/>
      <c r="J30592" s="2"/>
    </row>
    <row r="30593">
      <c r="D30593" s="2"/>
      <c r="G30593" s="2"/>
      <c r="J30593" s="2"/>
    </row>
    <row r="30594">
      <c r="D30594" s="2"/>
      <c r="G30594" s="2"/>
      <c r="J30594" s="2"/>
    </row>
    <row r="30595">
      <c r="D30595" s="2"/>
      <c r="G30595" s="2"/>
      <c r="J30595" s="2"/>
    </row>
    <row r="30596">
      <c r="D30596" s="2"/>
      <c r="G30596" s="2"/>
      <c r="J30596" s="2"/>
    </row>
    <row r="30597">
      <c r="D30597" s="2"/>
      <c r="G30597" s="2"/>
      <c r="J30597" s="2"/>
    </row>
    <row r="30598">
      <c r="D30598" s="2"/>
      <c r="G30598" s="2"/>
      <c r="J30598" s="2"/>
    </row>
    <row r="30599">
      <c r="D30599" s="2"/>
      <c r="G30599" s="2"/>
      <c r="J30599" s="2"/>
    </row>
    <row r="30600">
      <c r="D30600" s="2"/>
      <c r="G30600" s="2"/>
      <c r="J30600" s="2"/>
    </row>
    <row r="30601">
      <c r="D30601" s="2"/>
      <c r="G30601" s="2"/>
      <c r="J30601" s="2"/>
    </row>
    <row r="30602">
      <c r="D30602" s="2"/>
      <c r="G30602" s="2"/>
      <c r="J30602" s="2"/>
    </row>
    <row r="30603">
      <c r="D30603" s="2"/>
      <c r="G30603" s="2"/>
      <c r="J30603" s="2"/>
    </row>
    <row r="30604">
      <c r="D30604" s="2"/>
      <c r="G30604" s="2"/>
      <c r="J30604" s="2"/>
    </row>
    <row r="30605">
      <c r="D30605" s="2"/>
      <c r="G30605" s="2"/>
      <c r="J30605" s="2"/>
    </row>
    <row r="30606">
      <c r="D30606" s="2"/>
      <c r="G30606" s="2"/>
      <c r="J30606" s="2"/>
    </row>
    <row r="30607">
      <c r="D30607" s="2"/>
      <c r="G30607" s="2"/>
      <c r="J30607" s="2"/>
    </row>
    <row r="30608">
      <c r="D30608" s="2"/>
      <c r="G30608" s="2"/>
      <c r="J30608" s="2"/>
    </row>
    <row r="30609">
      <c r="D30609" s="2"/>
      <c r="G30609" s="2"/>
      <c r="J30609" s="2"/>
    </row>
    <row r="30610">
      <c r="D30610" s="2"/>
      <c r="G30610" s="2"/>
      <c r="J30610" s="2"/>
    </row>
    <row r="30611">
      <c r="D30611" s="2"/>
      <c r="G30611" s="2"/>
      <c r="J30611" s="2"/>
    </row>
    <row r="30612">
      <c r="D30612" s="2"/>
      <c r="G30612" s="2"/>
      <c r="J30612" s="2"/>
    </row>
    <row r="30613">
      <c r="D30613" s="2"/>
      <c r="G30613" s="2"/>
      <c r="J30613" s="2"/>
    </row>
    <row r="30614">
      <c r="D30614" s="2"/>
      <c r="G30614" s="2"/>
      <c r="J30614" s="2"/>
    </row>
    <row r="30615">
      <c r="D30615" s="2"/>
      <c r="G30615" s="2"/>
      <c r="J30615" s="2"/>
    </row>
    <row r="30616">
      <c r="D30616" s="2"/>
      <c r="G30616" s="2"/>
      <c r="J30616" s="2"/>
    </row>
    <row r="30617">
      <c r="D30617" s="2"/>
      <c r="G30617" s="2"/>
      <c r="J30617" s="2"/>
    </row>
    <row r="30618">
      <c r="D30618" s="2"/>
      <c r="G30618" s="2"/>
      <c r="J30618" s="2"/>
    </row>
    <row r="30619">
      <c r="D30619" s="2"/>
      <c r="G30619" s="2"/>
      <c r="J30619" s="2"/>
    </row>
    <row r="30620">
      <c r="D30620" s="2"/>
      <c r="G30620" s="2"/>
      <c r="J30620" s="2"/>
    </row>
    <row r="30621">
      <c r="D30621" s="2"/>
      <c r="G30621" s="2"/>
      <c r="J30621" s="2"/>
    </row>
    <row r="30622">
      <c r="D30622" s="2"/>
      <c r="G30622" s="2"/>
      <c r="J30622" s="2"/>
    </row>
    <row r="30623">
      <c r="D30623" s="2"/>
      <c r="G30623" s="2"/>
      <c r="J30623" s="2"/>
    </row>
    <row r="30624">
      <c r="D30624" s="2"/>
      <c r="G30624" s="2"/>
      <c r="J30624" s="2"/>
    </row>
    <row r="30625">
      <c r="D30625" s="2"/>
      <c r="G30625" s="2"/>
      <c r="J30625" s="2"/>
    </row>
    <row r="30626">
      <c r="D30626" s="2"/>
      <c r="G30626" s="2"/>
      <c r="J30626" s="2"/>
    </row>
    <row r="30627">
      <c r="D30627" s="2"/>
      <c r="G30627" s="2"/>
      <c r="J30627" s="2"/>
    </row>
    <row r="30628">
      <c r="D30628" s="2"/>
      <c r="G30628" s="2"/>
      <c r="J30628" s="2"/>
    </row>
    <row r="30629">
      <c r="D30629" s="2"/>
      <c r="G30629" s="2"/>
      <c r="J30629" s="2"/>
    </row>
    <row r="30630">
      <c r="D30630" s="2"/>
      <c r="G30630" s="2"/>
      <c r="J30630" s="2"/>
    </row>
    <row r="30631">
      <c r="D30631" s="2"/>
      <c r="G30631" s="2"/>
      <c r="J30631" s="2"/>
    </row>
    <row r="30632">
      <c r="D30632" s="2"/>
      <c r="G30632" s="2"/>
      <c r="J30632" s="2"/>
    </row>
    <row r="30633">
      <c r="D30633" s="2"/>
      <c r="G30633" s="2"/>
      <c r="J30633" s="2"/>
    </row>
    <row r="30634">
      <c r="D30634" s="2"/>
      <c r="G30634" s="2"/>
      <c r="J30634" s="2"/>
    </row>
    <row r="30635">
      <c r="D30635" s="2"/>
      <c r="G30635" s="2"/>
      <c r="J30635" s="2"/>
    </row>
    <row r="30636">
      <c r="D30636" s="2"/>
      <c r="G30636" s="2"/>
      <c r="J30636" s="2"/>
    </row>
    <row r="30637">
      <c r="D30637" s="2"/>
      <c r="G30637" s="2"/>
      <c r="J30637" s="2"/>
    </row>
    <row r="30638">
      <c r="D30638" s="2"/>
      <c r="G30638" s="2"/>
      <c r="J30638" s="2"/>
    </row>
    <row r="30639">
      <c r="D30639" s="2"/>
      <c r="G30639" s="2"/>
      <c r="J30639" s="2"/>
    </row>
    <row r="30640">
      <c r="D30640" s="2"/>
      <c r="G30640" s="2"/>
      <c r="J30640" s="2"/>
    </row>
    <row r="30641">
      <c r="D30641" s="2"/>
      <c r="G30641" s="2"/>
      <c r="J30641" s="2"/>
    </row>
    <row r="30642">
      <c r="D30642" s="2"/>
      <c r="G30642" s="2"/>
      <c r="J30642" s="2"/>
    </row>
    <row r="30643">
      <c r="D30643" s="2"/>
      <c r="G30643" s="2"/>
      <c r="J30643" s="2"/>
    </row>
    <row r="30644">
      <c r="D30644" s="2"/>
      <c r="G30644" s="2"/>
      <c r="J30644" s="2"/>
    </row>
    <row r="30645">
      <c r="D30645" s="2"/>
      <c r="G30645" s="2"/>
      <c r="J30645" s="2"/>
    </row>
    <row r="30646">
      <c r="D30646" s="2"/>
      <c r="G30646" s="2"/>
      <c r="J30646" s="2"/>
    </row>
    <row r="30647">
      <c r="D30647" s="2"/>
      <c r="G30647" s="2"/>
      <c r="J30647" s="2"/>
    </row>
    <row r="30648">
      <c r="D30648" s="2"/>
      <c r="G30648" s="2"/>
      <c r="J30648" s="2"/>
    </row>
    <row r="30649">
      <c r="D30649" s="2"/>
      <c r="G30649" s="2"/>
      <c r="J30649" s="2"/>
    </row>
    <row r="30650">
      <c r="D30650" s="2"/>
      <c r="G30650" s="2"/>
      <c r="J30650" s="2"/>
    </row>
    <row r="30651">
      <c r="D30651" s="2"/>
      <c r="G30651" s="2"/>
      <c r="J30651" s="2"/>
    </row>
    <row r="30652">
      <c r="D30652" s="2"/>
      <c r="G30652" s="2"/>
      <c r="J30652" s="2"/>
    </row>
    <row r="30653">
      <c r="D30653" s="2"/>
      <c r="G30653" s="2"/>
      <c r="J30653" s="2"/>
    </row>
    <row r="30654">
      <c r="D30654" s="2"/>
      <c r="G30654" s="2"/>
      <c r="J30654" s="2"/>
    </row>
    <row r="30655">
      <c r="D30655" s="2"/>
      <c r="G30655" s="2"/>
      <c r="J30655" s="2"/>
    </row>
    <row r="30656">
      <c r="D30656" s="2"/>
      <c r="G30656" s="2"/>
      <c r="J30656" s="2"/>
    </row>
    <row r="30657">
      <c r="D30657" s="2"/>
      <c r="G30657" s="2"/>
      <c r="J30657" s="2"/>
    </row>
    <row r="30658">
      <c r="D30658" s="2"/>
      <c r="G30658" s="2"/>
      <c r="J30658" s="2"/>
    </row>
    <row r="30659">
      <c r="D30659" s="2"/>
      <c r="G30659" s="2"/>
      <c r="J30659" s="2"/>
    </row>
    <row r="30660">
      <c r="D30660" s="2"/>
      <c r="G30660" s="2"/>
      <c r="J30660" s="2"/>
    </row>
    <row r="30661">
      <c r="D30661" s="2"/>
      <c r="G30661" s="2"/>
      <c r="J30661" s="2"/>
    </row>
    <row r="30662">
      <c r="D30662" s="2"/>
      <c r="G30662" s="2"/>
      <c r="J30662" s="2"/>
    </row>
    <row r="30663">
      <c r="D30663" s="2"/>
      <c r="G30663" s="2"/>
      <c r="J30663" s="2"/>
    </row>
    <row r="30664">
      <c r="D30664" s="2"/>
      <c r="G30664" s="2"/>
      <c r="J30664" s="2"/>
    </row>
    <row r="30665">
      <c r="D30665" s="2"/>
      <c r="G30665" s="2"/>
      <c r="J30665" s="2"/>
    </row>
    <row r="30666">
      <c r="D30666" s="2"/>
      <c r="G30666" s="2"/>
      <c r="J30666" s="2"/>
    </row>
    <row r="30667">
      <c r="D30667" s="2"/>
      <c r="G30667" s="2"/>
      <c r="J30667" s="2"/>
    </row>
    <row r="30668">
      <c r="D30668" s="2"/>
      <c r="G30668" s="2"/>
      <c r="J30668" s="2"/>
    </row>
    <row r="30669">
      <c r="D30669" s="2"/>
      <c r="G30669" s="2"/>
      <c r="J30669" s="2"/>
    </row>
    <row r="30670">
      <c r="D30670" s="2"/>
      <c r="G30670" s="2"/>
      <c r="J30670" s="2"/>
    </row>
    <row r="30671">
      <c r="D30671" s="2"/>
      <c r="G30671" s="2"/>
      <c r="J30671" s="2"/>
    </row>
    <row r="30672">
      <c r="D30672" s="2"/>
      <c r="G30672" s="2"/>
      <c r="J30672" s="2"/>
    </row>
    <row r="30673">
      <c r="D30673" s="2"/>
      <c r="G30673" s="2"/>
      <c r="J30673" s="2"/>
    </row>
    <row r="30674">
      <c r="D30674" s="2"/>
      <c r="G30674" s="2"/>
      <c r="J30674" s="2"/>
    </row>
    <row r="30675">
      <c r="D30675" s="2"/>
      <c r="G30675" s="2"/>
      <c r="J30675" s="2"/>
    </row>
    <row r="30676">
      <c r="D30676" s="2"/>
      <c r="G30676" s="2"/>
      <c r="J30676" s="2"/>
    </row>
    <row r="30677">
      <c r="D30677" s="2"/>
      <c r="G30677" s="2"/>
      <c r="J30677" s="2"/>
    </row>
    <row r="30678">
      <c r="D30678" s="2"/>
      <c r="G30678" s="2"/>
      <c r="J30678" s="2"/>
    </row>
    <row r="30679">
      <c r="D30679" s="2"/>
      <c r="G30679" s="2"/>
      <c r="J30679" s="2"/>
    </row>
    <row r="30680">
      <c r="D30680" s="2"/>
      <c r="G30680" s="2"/>
      <c r="J30680" s="2"/>
    </row>
    <row r="30681">
      <c r="D30681" s="2"/>
      <c r="G30681" s="2"/>
      <c r="J30681" s="2"/>
    </row>
    <row r="30682">
      <c r="D30682" s="2"/>
      <c r="G30682" s="2"/>
      <c r="J30682" s="2"/>
    </row>
    <row r="30683">
      <c r="D30683" s="2"/>
      <c r="G30683" s="2"/>
      <c r="J30683" s="2"/>
    </row>
    <row r="30684">
      <c r="D30684" s="2"/>
      <c r="G30684" s="2"/>
      <c r="J30684" s="2"/>
    </row>
    <row r="30685">
      <c r="D30685" s="2"/>
      <c r="G30685" s="2"/>
      <c r="J30685" s="2"/>
    </row>
    <row r="30686">
      <c r="D30686" s="2"/>
      <c r="G30686" s="2"/>
      <c r="J30686" s="2"/>
    </row>
    <row r="30687">
      <c r="D30687" s="2"/>
      <c r="G30687" s="2"/>
      <c r="J30687" s="2"/>
    </row>
    <row r="30688">
      <c r="D30688" s="2"/>
      <c r="G30688" s="2"/>
      <c r="J30688" s="2"/>
    </row>
    <row r="30689">
      <c r="D30689" s="2"/>
      <c r="G30689" s="2"/>
      <c r="J30689" s="2"/>
    </row>
    <row r="30690">
      <c r="D30690" s="2"/>
      <c r="G30690" s="2"/>
      <c r="J30690" s="2"/>
    </row>
    <row r="30691">
      <c r="D30691" s="2"/>
      <c r="G30691" s="2"/>
      <c r="J30691" s="2"/>
    </row>
    <row r="30692">
      <c r="D30692" s="2"/>
      <c r="G30692" s="2"/>
      <c r="J30692" s="2"/>
    </row>
    <row r="30693">
      <c r="D30693" s="2"/>
      <c r="G30693" s="2"/>
      <c r="J30693" s="2"/>
    </row>
    <row r="30694">
      <c r="D30694" s="2"/>
      <c r="G30694" s="2"/>
      <c r="J30694" s="2"/>
    </row>
    <row r="30695">
      <c r="D30695" s="2"/>
      <c r="G30695" s="2"/>
      <c r="J30695" s="2"/>
    </row>
    <row r="30696">
      <c r="D30696" s="2"/>
      <c r="G30696" s="2"/>
      <c r="J30696" s="2"/>
    </row>
    <row r="30697">
      <c r="D30697" s="2"/>
      <c r="G30697" s="2"/>
      <c r="J30697" s="2"/>
    </row>
    <row r="30698">
      <c r="D30698" s="2"/>
      <c r="G30698" s="2"/>
      <c r="J30698" s="2"/>
    </row>
    <row r="30699">
      <c r="D30699" s="2"/>
      <c r="G30699" s="2"/>
      <c r="J30699" s="2"/>
    </row>
    <row r="30700">
      <c r="D30700" s="2"/>
      <c r="G30700" s="2"/>
      <c r="J30700" s="2"/>
    </row>
    <row r="30701">
      <c r="D30701" s="2"/>
      <c r="G30701" s="2"/>
      <c r="J30701" s="2"/>
    </row>
    <row r="30702">
      <c r="D30702" s="2"/>
      <c r="G30702" s="2"/>
      <c r="J30702" s="2"/>
    </row>
    <row r="30703">
      <c r="D30703" s="2"/>
      <c r="G30703" s="2"/>
      <c r="J30703" s="2"/>
    </row>
    <row r="30704">
      <c r="D30704" s="2"/>
      <c r="G30704" s="2"/>
      <c r="J30704" s="2"/>
    </row>
    <row r="30705">
      <c r="D30705" s="2"/>
      <c r="G30705" s="2"/>
      <c r="J30705" s="2"/>
    </row>
    <row r="30706">
      <c r="D30706" s="2"/>
      <c r="G30706" s="2"/>
      <c r="J30706" s="2"/>
    </row>
    <row r="30707">
      <c r="D30707" s="2"/>
      <c r="G30707" s="2"/>
      <c r="J30707" s="2"/>
    </row>
    <row r="30708">
      <c r="D30708" s="2"/>
      <c r="G30708" s="2"/>
      <c r="J30708" s="2"/>
    </row>
    <row r="30709">
      <c r="D30709" s="2"/>
      <c r="G30709" s="2"/>
      <c r="J30709" s="2"/>
    </row>
    <row r="30710">
      <c r="D30710" s="2"/>
      <c r="G30710" s="2"/>
      <c r="J30710" s="2"/>
    </row>
    <row r="30711">
      <c r="D30711" s="2"/>
      <c r="G30711" s="2"/>
      <c r="J30711" s="2"/>
    </row>
    <row r="30712">
      <c r="D30712" s="2"/>
      <c r="G30712" s="2"/>
      <c r="J30712" s="2"/>
    </row>
    <row r="30713">
      <c r="D30713" s="2"/>
      <c r="G30713" s="2"/>
      <c r="J30713" s="2"/>
    </row>
    <row r="30714">
      <c r="D30714" s="2"/>
      <c r="G30714" s="2"/>
      <c r="J30714" s="2"/>
    </row>
    <row r="30715">
      <c r="D30715" s="2"/>
      <c r="G30715" s="2"/>
      <c r="J30715" s="2"/>
    </row>
    <row r="30716">
      <c r="D30716" s="2"/>
      <c r="G30716" s="2"/>
      <c r="J30716" s="2"/>
    </row>
    <row r="30717">
      <c r="D30717" s="2"/>
      <c r="G30717" s="2"/>
      <c r="J30717" s="2"/>
    </row>
    <row r="30718">
      <c r="D30718" s="2"/>
      <c r="G30718" s="2"/>
      <c r="J30718" s="2"/>
    </row>
    <row r="30719">
      <c r="D30719" s="2"/>
      <c r="G30719" s="2"/>
      <c r="J30719" s="2"/>
    </row>
    <row r="30720">
      <c r="D30720" s="2"/>
      <c r="G30720" s="2"/>
      <c r="J30720" s="2"/>
    </row>
    <row r="30721">
      <c r="D30721" s="2"/>
      <c r="G30721" s="2"/>
      <c r="J30721" s="2"/>
    </row>
    <row r="30722">
      <c r="D30722" s="2"/>
      <c r="G30722" s="2"/>
      <c r="J30722" s="2"/>
    </row>
    <row r="30723">
      <c r="D30723" s="2"/>
      <c r="G30723" s="2"/>
      <c r="J30723" s="2"/>
    </row>
    <row r="30724">
      <c r="D30724" s="2"/>
      <c r="G30724" s="2"/>
      <c r="J30724" s="2"/>
    </row>
    <row r="30725">
      <c r="D30725" s="2"/>
      <c r="G30725" s="2"/>
      <c r="J30725" s="2"/>
    </row>
    <row r="30726">
      <c r="D30726" s="2"/>
      <c r="G30726" s="2"/>
      <c r="J30726" s="2"/>
    </row>
    <row r="30727">
      <c r="D30727" s="2"/>
      <c r="G30727" s="2"/>
      <c r="J30727" s="2"/>
    </row>
    <row r="30728">
      <c r="D30728" s="2"/>
      <c r="G30728" s="2"/>
      <c r="J30728" s="2"/>
    </row>
    <row r="30729">
      <c r="D30729" s="2"/>
      <c r="G30729" s="2"/>
      <c r="J30729" s="2"/>
    </row>
    <row r="30730">
      <c r="D30730" s="2"/>
      <c r="G30730" s="2"/>
      <c r="J30730" s="2"/>
    </row>
    <row r="30731">
      <c r="D30731" s="2"/>
      <c r="G30731" s="2"/>
      <c r="J30731" s="2"/>
    </row>
    <row r="30732">
      <c r="D30732" s="2"/>
      <c r="G30732" s="2"/>
      <c r="J30732" s="2"/>
    </row>
    <row r="30733">
      <c r="D30733" s="2"/>
      <c r="G30733" s="2"/>
      <c r="J30733" s="2"/>
    </row>
    <row r="30734">
      <c r="D30734" s="2"/>
      <c r="G30734" s="2"/>
      <c r="J30734" s="2"/>
    </row>
    <row r="30735">
      <c r="D30735" s="2"/>
      <c r="G30735" s="2"/>
      <c r="J30735" s="2"/>
    </row>
    <row r="30736">
      <c r="D30736" s="2"/>
      <c r="G30736" s="2"/>
      <c r="J30736" s="2"/>
    </row>
    <row r="30737">
      <c r="D30737" s="2"/>
      <c r="G30737" s="2"/>
      <c r="J30737" s="2"/>
    </row>
    <row r="30738">
      <c r="D30738" s="2"/>
      <c r="G30738" s="2"/>
      <c r="J30738" s="2"/>
    </row>
    <row r="30739">
      <c r="D30739" s="2"/>
      <c r="G30739" s="2"/>
      <c r="J30739" s="2"/>
    </row>
    <row r="30740">
      <c r="D30740" s="2"/>
      <c r="G30740" s="2"/>
      <c r="J30740" s="2"/>
    </row>
    <row r="30741">
      <c r="D30741" s="2"/>
      <c r="G30741" s="2"/>
      <c r="J30741" s="2"/>
    </row>
    <row r="30742">
      <c r="D30742" s="2"/>
      <c r="G30742" s="2"/>
      <c r="J30742" s="2"/>
    </row>
    <row r="30743">
      <c r="D30743" s="2"/>
      <c r="G30743" s="2"/>
      <c r="J30743" s="2"/>
    </row>
    <row r="30744">
      <c r="D30744" s="2"/>
      <c r="G30744" s="2"/>
      <c r="J30744" s="2"/>
    </row>
    <row r="30745">
      <c r="D30745" s="2"/>
      <c r="G30745" s="2"/>
      <c r="J30745" s="2"/>
    </row>
    <row r="30746">
      <c r="D30746" s="2"/>
      <c r="G30746" s="2"/>
      <c r="J30746" s="2"/>
    </row>
    <row r="30747">
      <c r="D30747" s="2"/>
      <c r="G30747" s="2"/>
      <c r="J30747" s="2"/>
    </row>
    <row r="30748">
      <c r="D30748" s="2"/>
      <c r="G30748" s="2"/>
      <c r="J30748" s="2"/>
    </row>
    <row r="30749">
      <c r="D30749" s="2"/>
      <c r="G30749" s="2"/>
      <c r="J30749" s="2"/>
    </row>
    <row r="30750">
      <c r="D30750" s="2"/>
      <c r="G30750" s="2"/>
      <c r="J30750" s="2"/>
    </row>
    <row r="30751">
      <c r="D30751" s="2"/>
      <c r="G30751" s="2"/>
      <c r="J30751" s="2"/>
    </row>
    <row r="30752">
      <c r="D30752" s="2"/>
      <c r="G30752" s="2"/>
      <c r="J30752" s="2"/>
    </row>
    <row r="30753">
      <c r="D30753" s="2"/>
      <c r="G30753" s="2"/>
      <c r="J30753" s="2"/>
    </row>
    <row r="30754">
      <c r="D30754" s="2"/>
      <c r="G30754" s="2"/>
      <c r="J30754" s="2"/>
    </row>
    <row r="30755">
      <c r="D30755" s="2"/>
      <c r="G30755" s="2"/>
      <c r="J30755" s="2"/>
    </row>
    <row r="30756">
      <c r="D30756" s="2"/>
      <c r="G30756" s="2"/>
      <c r="J30756" s="2"/>
    </row>
    <row r="30757">
      <c r="D30757" s="2"/>
      <c r="G30757" s="2"/>
      <c r="J30757" s="2"/>
    </row>
    <row r="30758">
      <c r="D30758" s="2"/>
      <c r="G30758" s="2"/>
      <c r="J30758" s="2"/>
    </row>
    <row r="30759">
      <c r="D30759" s="2"/>
      <c r="G30759" s="2"/>
      <c r="J30759" s="2"/>
    </row>
    <row r="30760">
      <c r="D30760" s="2"/>
      <c r="G30760" s="2"/>
      <c r="J30760" s="2"/>
    </row>
    <row r="30761">
      <c r="D30761" s="2"/>
      <c r="G30761" s="2"/>
      <c r="J30761" s="2"/>
    </row>
    <row r="30762">
      <c r="D30762" s="2"/>
      <c r="G30762" s="2"/>
      <c r="J30762" s="2"/>
    </row>
    <row r="30763">
      <c r="D30763" s="2"/>
      <c r="G30763" s="2"/>
      <c r="J30763" s="2"/>
    </row>
    <row r="30764">
      <c r="D30764" s="2"/>
      <c r="G30764" s="2"/>
      <c r="J30764" s="2"/>
    </row>
    <row r="30765">
      <c r="D30765" s="2"/>
      <c r="G30765" s="2"/>
      <c r="J30765" s="2"/>
    </row>
    <row r="30766">
      <c r="D30766" s="2"/>
      <c r="G30766" s="2"/>
      <c r="J30766" s="2"/>
    </row>
    <row r="30767">
      <c r="D30767" s="2"/>
      <c r="G30767" s="2"/>
      <c r="J30767" s="2"/>
    </row>
    <row r="30768">
      <c r="D30768" s="2"/>
      <c r="G30768" s="2"/>
      <c r="J30768" s="2"/>
    </row>
    <row r="30769">
      <c r="D30769" s="2"/>
      <c r="G30769" s="2"/>
      <c r="J30769" s="2"/>
    </row>
    <row r="30770">
      <c r="D30770" s="2"/>
      <c r="G30770" s="2"/>
      <c r="J30770" s="2"/>
    </row>
    <row r="30771">
      <c r="D30771" s="2"/>
      <c r="G30771" s="2"/>
      <c r="J30771" s="2"/>
    </row>
    <row r="30772">
      <c r="D30772" s="2"/>
      <c r="G30772" s="2"/>
      <c r="J30772" s="2"/>
    </row>
    <row r="30773">
      <c r="D30773" s="2"/>
      <c r="G30773" s="2"/>
      <c r="J30773" s="2"/>
    </row>
    <row r="30774">
      <c r="D30774" s="2"/>
      <c r="G30774" s="2"/>
      <c r="J30774" s="2"/>
    </row>
    <row r="30775">
      <c r="D30775" s="2"/>
      <c r="G30775" s="2"/>
      <c r="J30775" s="2"/>
    </row>
    <row r="30776">
      <c r="D30776" s="2"/>
      <c r="G30776" s="2"/>
      <c r="J30776" s="2"/>
    </row>
    <row r="30777">
      <c r="D30777" s="2"/>
      <c r="G30777" s="2"/>
      <c r="J30777" s="2"/>
    </row>
    <row r="30778">
      <c r="D30778" s="2"/>
      <c r="G30778" s="2"/>
      <c r="J30778" s="2"/>
    </row>
    <row r="30779">
      <c r="D30779" s="2"/>
      <c r="G30779" s="2"/>
      <c r="J30779" s="2"/>
    </row>
    <row r="30780">
      <c r="D30780" s="2"/>
      <c r="G30780" s="2"/>
      <c r="J30780" s="2"/>
    </row>
    <row r="30781">
      <c r="D30781" s="2"/>
      <c r="G30781" s="2"/>
      <c r="J30781" s="2"/>
    </row>
    <row r="30782">
      <c r="D30782" s="2"/>
      <c r="G30782" s="2"/>
      <c r="J30782" s="2"/>
    </row>
    <row r="30783">
      <c r="D30783" s="2"/>
      <c r="G30783" s="2"/>
      <c r="J30783" s="2"/>
    </row>
    <row r="30784">
      <c r="D30784" s="2"/>
      <c r="G30784" s="2"/>
      <c r="J30784" s="2"/>
    </row>
    <row r="30785">
      <c r="D30785" s="2"/>
      <c r="G30785" s="2"/>
      <c r="J30785" s="2"/>
    </row>
    <row r="30786">
      <c r="D30786" s="2"/>
      <c r="G30786" s="2"/>
      <c r="J30786" s="2"/>
    </row>
    <row r="30787">
      <c r="D30787" s="2"/>
      <c r="G30787" s="2"/>
      <c r="J30787" s="2"/>
    </row>
    <row r="30788">
      <c r="D30788" s="2"/>
      <c r="G30788" s="2"/>
      <c r="J30788" s="2"/>
    </row>
    <row r="30789">
      <c r="D30789" s="2"/>
      <c r="G30789" s="2"/>
      <c r="J30789" s="2"/>
    </row>
    <row r="30790">
      <c r="D30790" s="2"/>
      <c r="G30790" s="2"/>
      <c r="J30790" s="2"/>
    </row>
    <row r="30791">
      <c r="D30791" s="2"/>
      <c r="G30791" s="2"/>
      <c r="J30791" s="2"/>
    </row>
    <row r="30792">
      <c r="D30792" s="2"/>
      <c r="G30792" s="2"/>
      <c r="J30792" s="2"/>
    </row>
    <row r="30793">
      <c r="D30793" s="2"/>
      <c r="G30793" s="2"/>
      <c r="J30793" s="2"/>
    </row>
    <row r="30794">
      <c r="D30794" s="2"/>
      <c r="G30794" s="2"/>
      <c r="J30794" s="2"/>
    </row>
    <row r="30795">
      <c r="D30795" s="2"/>
      <c r="G30795" s="2"/>
      <c r="J30795" s="2"/>
    </row>
    <row r="30796">
      <c r="D30796" s="2"/>
      <c r="G30796" s="2"/>
      <c r="J30796" s="2"/>
    </row>
    <row r="30797">
      <c r="D30797" s="2"/>
      <c r="G30797" s="2"/>
      <c r="J30797" s="2"/>
    </row>
    <row r="30798">
      <c r="D30798" s="2"/>
      <c r="G30798" s="2"/>
      <c r="J30798" s="2"/>
    </row>
    <row r="30799">
      <c r="D30799" s="2"/>
      <c r="G30799" s="2"/>
      <c r="J30799" s="2"/>
    </row>
    <row r="30800">
      <c r="D30800" s="2"/>
      <c r="G30800" s="2"/>
      <c r="J30800" s="2"/>
    </row>
    <row r="30801">
      <c r="D30801" s="2"/>
      <c r="G30801" s="2"/>
      <c r="J30801" s="2"/>
    </row>
    <row r="30802">
      <c r="D30802" s="2"/>
      <c r="G30802" s="2"/>
      <c r="J30802" s="2"/>
    </row>
    <row r="30803">
      <c r="D30803" s="2"/>
      <c r="G30803" s="2"/>
      <c r="J30803" s="2"/>
    </row>
    <row r="30804">
      <c r="D30804" s="2"/>
      <c r="G30804" s="2"/>
      <c r="J30804" s="2"/>
    </row>
    <row r="30805">
      <c r="D30805" s="2"/>
      <c r="G30805" s="2"/>
      <c r="J30805" s="2"/>
    </row>
    <row r="30806">
      <c r="D30806" s="2"/>
      <c r="G30806" s="2"/>
      <c r="J30806" s="2"/>
    </row>
    <row r="30807">
      <c r="D30807" s="2"/>
      <c r="G30807" s="2"/>
      <c r="J30807" s="2"/>
    </row>
    <row r="30808">
      <c r="D30808" s="2"/>
      <c r="G30808" s="2"/>
      <c r="J30808" s="2"/>
    </row>
    <row r="30809">
      <c r="D30809" s="2"/>
      <c r="G30809" s="2"/>
      <c r="J30809" s="2"/>
    </row>
    <row r="30810">
      <c r="D30810" s="2"/>
      <c r="G30810" s="2"/>
      <c r="J30810" s="2"/>
    </row>
    <row r="30811">
      <c r="D30811" s="2"/>
      <c r="G30811" s="2"/>
      <c r="J30811" s="2"/>
    </row>
    <row r="30812">
      <c r="D30812" s="2"/>
      <c r="G30812" s="2"/>
      <c r="J30812" s="2"/>
    </row>
    <row r="30813">
      <c r="D30813" s="2"/>
      <c r="G30813" s="2"/>
      <c r="J30813" s="2"/>
    </row>
    <row r="30814">
      <c r="D30814" s="2"/>
      <c r="G30814" s="2"/>
      <c r="J30814" s="2"/>
    </row>
    <row r="30815">
      <c r="D30815" s="2"/>
      <c r="G30815" s="2"/>
      <c r="J30815" s="2"/>
    </row>
    <row r="30816">
      <c r="D30816" s="2"/>
      <c r="G30816" s="2"/>
      <c r="J30816" s="2"/>
    </row>
    <row r="30817">
      <c r="D30817" s="2"/>
      <c r="G30817" s="2"/>
      <c r="J30817" s="2"/>
    </row>
    <row r="30818">
      <c r="D30818" s="2"/>
      <c r="G30818" s="2"/>
      <c r="J30818" s="2"/>
    </row>
    <row r="30819">
      <c r="D30819" s="2"/>
      <c r="G30819" s="2"/>
      <c r="J30819" s="2"/>
    </row>
    <row r="30820">
      <c r="D30820" s="2"/>
      <c r="G30820" s="2"/>
      <c r="J30820" s="2"/>
    </row>
    <row r="30821">
      <c r="D30821" s="2"/>
      <c r="G30821" s="2"/>
      <c r="J30821" s="2"/>
    </row>
    <row r="30822">
      <c r="D30822" s="2"/>
      <c r="G30822" s="2"/>
      <c r="J30822" s="2"/>
    </row>
    <row r="30823">
      <c r="D30823" s="2"/>
      <c r="G30823" s="2"/>
      <c r="J30823" s="2"/>
    </row>
    <row r="30824">
      <c r="D30824" s="2"/>
      <c r="G30824" s="2"/>
      <c r="J30824" s="2"/>
    </row>
    <row r="30825">
      <c r="D30825" s="2"/>
      <c r="G30825" s="2"/>
      <c r="J30825" s="2"/>
    </row>
    <row r="30826">
      <c r="D30826" s="2"/>
      <c r="G30826" s="2"/>
      <c r="J30826" s="2"/>
    </row>
    <row r="30827">
      <c r="D30827" s="2"/>
      <c r="G30827" s="2"/>
      <c r="J30827" s="2"/>
    </row>
    <row r="30828">
      <c r="D30828" s="2"/>
      <c r="G30828" s="2"/>
      <c r="J30828" s="2"/>
    </row>
    <row r="30829">
      <c r="D30829" s="2"/>
      <c r="G30829" s="2"/>
      <c r="J30829" s="2"/>
    </row>
    <row r="30830">
      <c r="D30830" s="2"/>
      <c r="G30830" s="2"/>
      <c r="J30830" s="2"/>
    </row>
    <row r="30831">
      <c r="D30831" s="2"/>
      <c r="G30831" s="2"/>
      <c r="J30831" s="2"/>
    </row>
    <row r="30832">
      <c r="D30832" s="2"/>
      <c r="G30832" s="2"/>
      <c r="J30832" s="2"/>
    </row>
    <row r="30833">
      <c r="D30833" s="2"/>
      <c r="G30833" s="2"/>
      <c r="J30833" s="2"/>
    </row>
    <row r="30834">
      <c r="D30834" s="2"/>
      <c r="G30834" s="2"/>
      <c r="J30834" s="2"/>
    </row>
    <row r="30835">
      <c r="D30835" s="2"/>
      <c r="G30835" s="2"/>
      <c r="J30835" s="2"/>
    </row>
    <row r="30836">
      <c r="D30836" s="2"/>
      <c r="G30836" s="2"/>
      <c r="J30836" s="2"/>
    </row>
    <row r="30837">
      <c r="D30837" s="2"/>
      <c r="G30837" s="2"/>
      <c r="J30837" s="2"/>
    </row>
    <row r="30838">
      <c r="D30838" s="2"/>
      <c r="G30838" s="2"/>
      <c r="J30838" s="2"/>
    </row>
    <row r="30839">
      <c r="D30839" s="2"/>
      <c r="G30839" s="2"/>
      <c r="J30839" s="2"/>
    </row>
    <row r="30840">
      <c r="D30840" s="2"/>
      <c r="G30840" s="2"/>
      <c r="J30840" s="2"/>
    </row>
    <row r="30841">
      <c r="D30841" s="2"/>
      <c r="G30841" s="2"/>
      <c r="J30841" s="2"/>
    </row>
    <row r="30842">
      <c r="D30842" s="2"/>
      <c r="G30842" s="2"/>
      <c r="J30842" s="2"/>
    </row>
    <row r="30843">
      <c r="D30843" s="2"/>
      <c r="G30843" s="2"/>
      <c r="J30843" s="2"/>
    </row>
    <row r="30844">
      <c r="D30844" s="2"/>
      <c r="G30844" s="2"/>
      <c r="J30844" s="2"/>
    </row>
    <row r="30845">
      <c r="D30845" s="2"/>
      <c r="G30845" s="2"/>
      <c r="J30845" s="2"/>
    </row>
    <row r="30846">
      <c r="D30846" s="2"/>
      <c r="G30846" s="2"/>
      <c r="J30846" s="2"/>
    </row>
    <row r="30847">
      <c r="D30847" s="2"/>
      <c r="G30847" s="2"/>
      <c r="J30847" s="2"/>
    </row>
    <row r="30848">
      <c r="D30848" s="2"/>
      <c r="G30848" s="2"/>
      <c r="J30848" s="2"/>
    </row>
    <row r="30849">
      <c r="D30849" s="2"/>
      <c r="G30849" s="2"/>
      <c r="J30849" s="2"/>
    </row>
    <row r="30850">
      <c r="D30850" s="2"/>
      <c r="G30850" s="2"/>
      <c r="J30850" s="2"/>
    </row>
    <row r="30851">
      <c r="D30851" s="2"/>
      <c r="G30851" s="2"/>
      <c r="J30851" s="2"/>
    </row>
    <row r="30852">
      <c r="D30852" s="2"/>
      <c r="G30852" s="2"/>
      <c r="J30852" s="2"/>
    </row>
    <row r="30853">
      <c r="D30853" s="2"/>
      <c r="G30853" s="2"/>
      <c r="J30853" s="2"/>
    </row>
    <row r="30854">
      <c r="D30854" s="2"/>
      <c r="G30854" s="2"/>
      <c r="J30854" s="2"/>
    </row>
    <row r="30855">
      <c r="D30855" s="2"/>
      <c r="G30855" s="2"/>
      <c r="J30855" s="2"/>
    </row>
    <row r="30856">
      <c r="D30856" s="2"/>
      <c r="G30856" s="2"/>
      <c r="J30856" s="2"/>
    </row>
    <row r="30857">
      <c r="D30857" s="2"/>
      <c r="G30857" s="2"/>
      <c r="J30857" s="2"/>
    </row>
    <row r="30858">
      <c r="D30858" s="2"/>
      <c r="G30858" s="2"/>
      <c r="J30858" s="2"/>
    </row>
    <row r="30859">
      <c r="D30859" s="2"/>
      <c r="G30859" s="2"/>
      <c r="J30859" s="2"/>
    </row>
    <row r="30860">
      <c r="D30860" s="2"/>
      <c r="G30860" s="2"/>
      <c r="J30860" s="2"/>
    </row>
    <row r="30861">
      <c r="D30861" s="2"/>
      <c r="G30861" s="2"/>
      <c r="J30861" s="2"/>
    </row>
    <row r="30862">
      <c r="D30862" s="2"/>
      <c r="G30862" s="2"/>
      <c r="J30862" s="2"/>
    </row>
    <row r="30863">
      <c r="D30863" s="2"/>
      <c r="G30863" s="2"/>
      <c r="J30863" s="2"/>
    </row>
    <row r="30864">
      <c r="D30864" s="2"/>
      <c r="G30864" s="2"/>
      <c r="J30864" s="2"/>
    </row>
    <row r="30865">
      <c r="D30865" s="2"/>
      <c r="G30865" s="2"/>
      <c r="J30865" s="2"/>
    </row>
    <row r="30866">
      <c r="D30866" s="2"/>
      <c r="G30866" s="2"/>
      <c r="J30866" s="2"/>
    </row>
    <row r="30867">
      <c r="D30867" s="2"/>
      <c r="G30867" s="2"/>
      <c r="J30867" s="2"/>
    </row>
    <row r="30868">
      <c r="D30868" s="2"/>
      <c r="G30868" s="2"/>
      <c r="J30868" s="2"/>
    </row>
    <row r="30869">
      <c r="D30869" s="2"/>
      <c r="G30869" s="2"/>
      <c r="J30869" s="2"/>
    </row>
    <row r="30870">
      <c r="D30870" s="2"/>
      <c r="G30870" s="2"/>
      <c r="J30870" s="2"/>
    </row>
    <row r="30871">
      <c r="D30871" s="2"/>
      <c r="G30871" s="2"/>
      <c r="J30871" s="2"/>
    </row>
    <row r="30872">
      <c r="D30872" s="2"/>
      <c r="G30872" s="2"/>
      <c r="J30872" s="2"/>
    </row>
    <row r="30873">
      <c r="D30873" s="2"/>
      <c r="G30873" s="2"/>
      <c r="J30873" s="2"/>
    </row>
    <row r="30874">
      <c r="D30874" s="2"/>
      <c r="G30874" s="2"/>
      <c r="J30874" s="2"/>
    </row>
    <row r="30875">
      <c r="D30875" s="2"/>
      <c r="G30875" s="2"/>
      <c r="J30875" s="2"/>
    </row>
    <row r="30876">
      <c r="D30876" s="2"/>
      <c r="G30876" s="2"/>
      <c r="J30876" s="2"/>
    </row>
    <row r="30877">
      <c r="D30877" s="2"/>
      <c r="G30877" s="2"/>
      <c r="J30877" s="2"/>
    </row>
    <row r="30878">
      <c r="D30878" s="2"/>
      <c r="G30878" s="2"/>
      <c r="J30878" s="2"/>
    </row>
    <row r="30879">
      <c r="D30879" s="2"/>
      <c r="G30879" s="2"/>
      <c r="J30879" s="2"/>
    </row>
    <row r="30880">
      <c r="D30880" s="2"/>
      <c r="G30880" s="2"/>
      <c r="J30880" s="2"/>
    </row>
    <row r="30881">
      <c r="D30881" s="2"/>
      <c r="G30881" s="2"/>
      <c r="J30881" s="2"/>
    </row>
    <row r="30882">
      <c r="D30882" s="2"/>
      <c r="G30882" s="2"/>
      <c r="J30882" s="2"/>
    </row>
    <row r="30883">
      <c r="D30883" s="2"/>
      <c r="G30883" s="2"/>
      <c r="J30883" s="2"/>
    </row>
    <row r="30884">
      <c r="D30884" s="2"/>
      <c r="G30884" s="2"/>
      <c r="J30884" s="2"/>
    </row>
    <row r="30885">
      <c r="D30885" s="2"/>
      <c r="G30885" s="2"/>
      <c r="J30885" s="2"/>
    </row>
    <row r="30886">
      <c r="D30886" s="2"/>
      <c r="G30886" s="2"/>
      <c r="J30886" s="2"/>
    </row>
    <row r="30887">
      <c r="D30887" s="2"/>
      <c r="G30887" s="2"/>
      <c r="J30887" s="2"/>
    </row>
    <row r="30888">
      <c r="D30888" s="2"/>
      <c r="G30888" s="2"/>
      <c r="J30888" s="2"/>
    </row>
    <row r="30889">
      <c r="D30889" s="2"/>
      <c r="G30889" s="2"/>
      <c r="J30889" s="2"/>
    </row>
    <row r="30890">
      <c r="D30890" s="2"/>
      <c r="G30890" s="2"/>
      <c r="J30890" s="2"/>
    </row>
    <row r="30891">
      <c r="D30891" s="2"/>
      <c r="G30891" s="2"/>
      <c r="J30891" s="2"/>
    </row>
    <row r="30892">
      <c r="D30892" s="2"/>
      <c r="G30892" s="2"/>
      <c r="J30892" s="2"/>
    </row>
    <row r="30893">
      <c r="D30893" s="2"/>
      <c r="G30893" s="2"/>
      <c r="J30893" s="2"/>
    </row>
    <row r="30894">
      <c r="D30894" s="2"/>
      <c r="G30894" s="2"/>
      <c r="J30894" s="2"/>
    </row>
    <row r="30895">
      <c r="D30895" s="2"/>
      <c r="G30895" s="2"/>
      <c r="J30895" s="2"/>
    </row>
    <row r="30896">
      <c r="D30896" s="2"/>
      <c r="G30896" s="2"/>
      <c r="J30896" s="2"/>
    </row>
    <row r="30897">
      <c r="D30897" s="2"/>
      <c r="G30897" s="2"/>
      <c r="J30897" s="2"/>
    </row>
    <row r="30898">
      <c r="D30898" s="2"/>
      <c r="G30898" s="2"/>
      <c r="J30898" s="2"/>
    </row>
    <row r="30899">
      <c r="D30899" s="2"/>
      <c r="G30899" s="2"/>
      <c r="J30899" s="2"/>
    </row>
    <row r="30900">
      <c r="D30900" s="2"/>
      <c r="G30900" s="2"/>
      <c r="J30900" s="2"/>
    </row>
    <row r="30901">
      <c r="D30901" s="2"/>
      <c r="G30901" s="2"/>
      <c r="J30901" s="2"/>
    </row>
    <row r="30902">
      <c r="D30902" s="2"/>
      <c r="G30902" s="2"/>
      <c r="J30902" s="2"/>
    </row>
    <row r="30903">
      <c r="D30903" s="2"/>
      <c r="G30903" s="2"/>
      <c r="J30903" s="2"/>
    </row>
    <row r="30904">
      <c r="D30904" s="2"/>
      <c r="G30904" s="2"/>
      <c r="J30904" s="2"/>
    </row>
    <row r="30905">
      <c r="D30905" s="2"/>
      <c r="G30905" s="2"/>
      <c r="J30905" s="2"/>
    </row>
    <row r="30906">
      <c r="D30906" s="2"/>
      <c r="G30906" s="2"/>
      <c r="J30906" s="2"/>
    </row>
    <row r="30907">
      <c r="D30907" s="2"/>
      <c r="G30907" s="2"/>
      <c r="J30907" s="2"/>
    </row>
    <row r="30908">
      <c r="D30908" s="2"/>
      <c r="G30908" s="2"/>
      <c r="J30908" s="2"/>
    </row>
    <row r="30909">
      <c r="D30909" s="2"/>
      <c r="G30909" s="2"/>
      <c r="J30909" s="2"/>
    </row>
    <row r="30910">
      <c r="D30910" s="2"/>
      <c r="G30910" s="2"/>
      <c r="J30910" s="2"/>
    </row>
    <row r="30911">
      <c r="D30911" s="2"/>
      <c r="G30911" s="2"/>
      <c r="J30911" s="2"/>
    </row>
    <row r="30912">
      <c r="D30912" s="2"/>
      <c r="G30912" s="2"/>
      <c r="J30912" s="2"/>
    </row>
    <row r="30913">
      <c r="D30913" s="2"/>
      <c r="G30913" s="2"/>
      <c r="J30913" s="2"/>
    </row>
    <row r="30914">
      <c r="D30914" s="2"/>
      <c r="G30914" s="2"/>
      <c r="J30914" s="2"/>
    </row>
    <row r="30915">
      <c r="D30915" s="2"/>
      <c r="G30915" s="2"/>
      <c r="J30915" s="2"/>
    </row>
    <row r="30916">
      <c r="D30916" s="2"/>
      <c r="G30916" s="2"/>
      <c r="J30916" s="2"/>
    </row>
    <row r="30917">
      <c r="D30917" s="2"/>
      <c r="G30917" s="2"/>
      <c r="J30917" s="2"/>
    </row>
    <row r="30918">
      <c r="D30918" s="2"/>
      <c r="G30918" s="2"/>
      <c r="J30918" s="2"/>
    </row>
    <row r="30919">
      <c r="D30919" s="2"/>
      <c r="G30919" s="2"/>
      <c r="J30919" s="2"/>
    </row>
    <row r="30920">
      <c r="D30920" s="2"/>
      <c r="G30920" s="2"/>
      <c r="J30920" s="2"/>
    </row>
    <row r="30921">
      <c r="D30921" s="2"/>
      <c r="G30921" s="2"/>
      <c r="J30921" s="2"/>
    </row>
    <row r="30922">
      <c r="D30922" s="2"/>
      <c r="G30922" s="2"/>
      <c r="J30922" s="2"/>
    </row>
    <row r="30923">
      <c r="D30923" s="2"/>
      <c r="G30923" s="2"/>
      <c r="J30923" s="2"/>
    </row>
    <row r="30924">
      <c r="D30924" s="2"/>
      <c r="G30924" s="2"/>
      <c r="J30924" s="2"/>
    </row>
    <row r="30925">
      <c r="D30925" s="2"/>
      <c r="G30925" s="2"/>
      <c r="J30925" s="2"/>
    </row>
    <row r="30926">
      <c r="D30926" s="2"/>
      <c r="G30926" s="2"/>
      <c r="J30926" s="2"/>
    </row>
    <row r="30927">
      <c r="D30927" s="2"/>
      <c r="G30927" s="2"/>
      <c r="J30927" s="2"/>
    </row>
    <row r="30928">
      <c r="D30928" s="2"/>
      <c r="G30928" s="2"/>
      <c r="J30928" s="2"/>
    </row>
    <row r="30929">
      <c r="D30929" s="2"/>
      <c r="G30929" s="2"/>
      <c r="J30929" s="2"/>
    </row>
    <row r="30930">
      <c r="D30930" s="2"/>
      <c r="G30930" s="2"/>
      <c r="J30930" s="2"/>
    </row>
    <row r="30931">
      <c r="D30931" s="2"/>
      <c r="G30931" s="2"/>
      <c r="J30931" s="2"/>
    </row>
    <row r="30932">
      <c r="D30932" s="2"/>
      <c r="G30932" s="2"/>
      <c r="J30932" s="2"/>
    </row>
    <row r="30933">
      <c r="D30933" s="2"/>
      <c r="G30933" s="2"/>
      <c r="J30933" s="2"/>
    </row>
    <row r="30934">
      <c r="D30934" s="2"/>
      <c r="G30934" s="2"/>
      <c r="J30934" s="2"/>
    </row>
    <row r="30935">
      <c r="D30935" s="2"/>
      <c r="G30935" s="2"/>
      <c r="J30935" s="2"/>
    </row>
    <row r="30936">
      <c r="D30936" s="2"/>
      <c r="G30936" s="2"/>
      <c r="J30936" s="2"/>
    </row>
    <row r="30937">
      <c r="D30937" s="2"/>
      <c r="G30937" s="2"/>
      <c r="J30937" s="2"/>
    </row>
    <row r="30938">
      <c r="D30938" s="2"/>
      <c r="G30938" s="2"/>
      <c r="J30938" s="2"/>
    </row>
    <row r="30939">
      <c r="D30939" s="2"/>
      <c r="G30939" s="2"/>
      <c r="J30939" s="2"/>
    </row>
    <row r="30940">
      <c r="D30940" s="2"/>
      <c r="G30940" s="2"/>
      <c r="J30940" s="2"/>
    </row>
    <row r="30941">
      <c r="D30941" s="2"/>
      <c r="G30941" s="2"/>
      <c r="J30941" s="2"/>
    </row>
    <row r="30942">
      <c r="D30942" s="2"/>
      <c r="G30942" s="2"/>
      <c r="J30942" s="2"/>
    </row>
    <row r="30943">
      <c r="D30943" s="2"/>
      <c r="G30943" s="2"/>
      <c r="J30943" s="2"/>
    </row>
    <row r="30944">
      <c r="D30944" s="2"/>
      <c r="G30944" s="2"/>
      <c r="J30944" s="2"/>
    </row>
    <row r="30945">
      <c r="D30945" s="2"/>
      <c r="G30945" s="2"/>
      <c r="J30945" s="2"/>
    </row>
    <row r="30946">
      <c r="D30946" s="2"/>
      <c r="G30946" s="2"/>
      <c r="J30946" s="2"/>
    </row>
    <row r="30947">
      <c r="D30947" s="2"/>
      <c r="G30947" s="2"/>
      <c r="J30947" s="2"/>
    </row>
    <row r="30948">
      <c r="D30948" s="2"/>
      <c r="G30948" s="2"/>
      <c r="J30948" s="2"/>
    </row>
    <row r="30949">
      <c r="D30949" s="2"/>
      <c r="G30949" s="2"/>
      <c r="J30949" s="2"/>
    </row>
    <row r="30950">
      <c r="D30950" s="2"/>
      <c r="G30950" s="2"/>
      <c r="J30950" s="2"/>
    </row>
    <row r="30951">
      <c r="D30951" s="2"/>
      <c r="G30951" s="2"/>
      <c r="J30951" s="2"/>
    </row>
    <row r="30952">
      <c r="D30952" s="2"/>
      <c r="G30952" s="2"/>
      <c r="J30952" s="2"/>
    </row>
    <row r="30953">
      <c r="D30953" s="2"/>
      <c r="G30953" s="2"/>
      <c r="J30953" s="2"/>
    </row>
    <row r="30954">
      <c r="D30954" s="2"/>
      <c r="G30954" s="2"/>
      <c r="J30954" s="2"/>
    </row>
    <row r="30955">
      <c r="D30955" s="2"/>
      <c r="G30955" s="2"/>
      <c r="J30955" s="2"/>
    </row>
    <row r="30956">
      <c r="D30956" s="2"/>
      <c r="G30956" s="2"/>
      <c r="J30956" s="2"/>
    </row>
    <row r="30957">
      <c r="D30957" s="2"/>
      <c r="G30957" s="2"/>
      <c r="J30957" s="2"/>
    </row>
    <row r="30958">
      <c r="D30958" s="2"/>
      <c r="G30958" s="2"/>
      <c r="J30958" s="2"/>
    </row>
    <row r="30959">
      <c r="D30959" s="2"/>
      <c r="G30959" s="2"/>
      <c r="J30959" s="2"/>
    </row>
    <row r="30960">
      <c r="D30960" s="2"/>
      <c r="G30960" s="2"/>
      <c r="J30960" s="2"/>
    </row>
    <row r="30961">
      <c r="D30961" s="2"/>
      <c r="G30961" s="2"/>
      <c r="J30961" s="2"/>
    </row>
    <row r="30962">
      <c r="D30962" s="2"/>
      <c r="G30962" s="2"/>
      <c r="J30962" s="2"/>
    </row>
    <row r="30963">
      <c r="D30963" s="2"/>
      <c r="G30963" s="2"/>
      <c r="J30963" s="2"/>
    </row>
    <row r="30964">
      <c r="D30964" s="2"/>
      <c r="G30964" s="2"/>
      <c r="J30964" s="2"/>
    </row>
    <row r="30965">
      <c r="D30965" s="2"/>
      <c r="G30965" s="2"/>
      <c r="J30965" s="2"/>
    </row>
    <row r="30966">
      <c r="D30966" s="2"/>
      <c r="G30966" s="2"/>
      <c r="J30966" s="2"/>
    </row>
    <row r="30967">
      <c r="D30967" s="2"/>
      <c r="G30967" s="2"/>
      <c r="J30967" s="2"/>
    </row>
    <row r="30968">
      <c r="D30968" s="2"/>
      <c r="G30968" s="2"/>
      <c r="J30968" s="2"/>
    </row>
    <row r="30969">
      <c r="D30969" s="2"/>
      <c r="G30969" s="2"/>
      <c r="J30969" s="2"/>
    </row>
    <row r="30970">
      <c r="D30970" s="2"/>
      <c r="G30970" s="2"/>
      <c r="J30970" s="2"/>
    </row>
    <row r="30971">
      <c r="D30971" s="2"/>
      <c r="G30971" s="2"/>
      <c r="J30971" s="2"/>
    </row>
    <row r="30972">
      <c r="D30972" s="2"/>
      <c r="G30972" s="2"/>
      <c r="J30972" s="2"/>
    </row>
    <row r="30973">
      <c r="D30973" s="2"/>
      <c r="G30973" s="2"/>
      <c r="J30973" s="2"/>
    </row>
    <row r="30974">
      <c r="D30974" s="2"/>
      <c r="G30974" s="2"/>
      <c r="J30974" s="2"/>
    </row>
    <row r="30975">
      <c r="D30975" s="2"/>
      <c r="G30975" s="2"/>
      <c r="J30975" s="2"/>
    </row>
    <row r="30976">
      <c r="D30976" s="2"/>
      <c r="G30976" s="2"/>
      <c r="J30976" s="2"/>
    </row>
    <row r="30977">
      <c r="D30977" s="2"/>
      <c r="G30977" s="2"/>
      <c r="J30977" s="2"/>
    </row>
    <row r="30978">
      <c r="D30978" s="2"/>
      <c r="G30978" s="2"/>
      <c r="J30978" s="2"/>
    </row>
    <row r="30979">
      <c r="D30979" s="2"/>
      <c r="G30979" s="2"/>
      <c r="J30979" s="2"/>
    </row>
    <row r="30980">
      <c r="D30980" s="2"/>
      <c r="G30980" s="2"/>
      <c r="J30980" s="2"/>
    </row>
    <row r="30981">
      <c r="D30981" s="2"/>
      <c r="G30981" s="2"/>
      <c r="J30981" s="2"/>
    </row>
    <row r="30982">
      <c r="D30982" s="2"/>
      <c r="G30982" s="2"/>
      <c r="J30982" s="2"/>
    </row>
    <row r="30983">
      <c r="D30983" s="2"/>
      <c r="G30983" s="2"/>
      <c r="J30983" s="2"/>
    </row>
    <row r="30984">
      <c r="D30984" s="2"/>
      <c r="G30984" s="2"/>
      <c r="J30984" s="2"/>
    </row>
    <row r="30985">
      <c r="D30985" s="2"/>
      <c r="G30985" s="2"/>
      <c r="J30985" s="2"/>
    </row>
    <row r="30986">
      <c r="D30986" s="2"/>
      <c r="G30986" s="2"/>
      <c r="J30986" s="2"/>
    </row>
    <row r="30987">
      <c r="D30987" s="2"/>
      <c r="G30987" s="2"/>
      <c r="J30987" s="2"/>
    </row>
    <row r="30988">
      <c r="D30988" s="2"/>
      <c r="G30988" s="2"/>
      <c r="J30988" s="2"/>
    </row>
    <row r="30989">
      <c r="D30989" s="2"/>
      <c r="G30989" s="2"/>
      <c r="J30989" s="2"/>
    </row>
    <row r="30990">
      <c r="D30990" s="2"/>
      <c r="G30990" s="2"/>
      <c r="J30990" s="2"/>
    </row>
    <row r="30991">
      <c r="D30991" s="2"/>
      <c r="G30991" s="2"/>
      <c r="J30991" s="2"/>
    </row>
    <row r="30992">
      <c r="D30992" s="2"/>
      <c r="G30992" s="2"/>
      <c r="J30992" s="2"/>
    </row>
    <row r="30993">
      <c r="D30993" s="2"/>
      <c r="G30993" s="2"/>
      <c r="J30993" s="2"/>
    </row>
    <row r="30994">
      <c r="D30994" s="2"/>
      <c r="G30994" s="2"/>
      <c r="J30994" s="2"/>
    </row>
    <row r="30995">
      <c r="D30995" s="2"/>
      <c r="G30995" s="2"/>
      <c r="J30995" s="2"/>
    </row>
    <row r="30996">
      <c r="D30996" s="2"/>
      <c r="G30996" s="2"/>
      <c r="J30996" s="2"/>
    </row>
    <row r="30997">
      <c r="D30997" s="2"/>
      <c r="G30997" s="2"/>
      <c r="J30997" s="2"/>
    </row>
    <row r="30998">
      <c r="D30998" s="2"/>
      <c r="G30998" s="2"/>
      <c r="J30998" s="2"/>
    </row>
    <row r="30999">
      <c r="D30999" s="2"/>
      <c r="G30999" s="2"/>
      <c r="J30999" s="2"/>
    </row>
    <row r="31000">
      <c r="D31000" s="2"/>
      <c r="G31000" s="2"/>
      <c r="J31000" s="2"/>
    </row>
    <row r="31001">
      <c r="D31001" s="2"/>
      <c r="G31001" s="2"/>
      <c r="J31001" s="2"/>
    </row>
    <row r="31002">
      <c r="D31002" s="2"/>
      <c r="G31002" s="2"/>
      <c r="J31002" s="2"/>
    </row>
    <row r="31003">
      <c r="D31003" s="2"/>
      <c r="G31003" s="2"/>
      <c r="J31003" s="2"/>
    </row>
    <row r="31004">
      <c r="D31004" s="2"/>
      <c r="G31004" s="2"/>
      <c r="J31004" s="2"/>
    </row>
    <row r="31005">
      <c r="D31005" s="2"/>
      <c r="G31005" s="2"/>
      <c r="J31005" s="2"/>
    </row>
    <row r="31006">
      <c r="D31006" s="2"/>
      <c r="G31006" s="2"/>
      <c r="J31006" s="2"/>
    </row>
    <row r="31007">
      <c r="D31007" s="2"/>
      <c r="G31007" s="2"/>
      <c r="J31007" s="2"/>
    </row>
    <row r="31008">
      <c r="D31008" s="2"/>
      <c r="G31008" s="2"/>
      <c r="J31008" s="2"/>
    </row>
    <row r="31009">
      <c r="D31009" s="2"/>
      <c r="G31009" s="2"/>
      <c r="J31009" s="2"/>
    </row>
    <row r="31010">
      <c r="D31010" s="2"/>
      <c r="G31010" s="2"/>
      <c r="J31010" s="2"/>
    </row>
    <row r="31011">
      <c r="D31011" s="2"/>
      <c r="G31011" s="2"/>
      <c r="J31011" s="2"/>
    </row>
    <row r="31012">
      <c r="D31012" s="2"/>
      <c r="G31012" s="2"/>
      <c r="J31012" s="2"/>
    </row>
    <row r="31013">
      <c r="D31013" s="2"/>
      <c r="G31013" s="2"/>
      <c r="J31013" s="2"/>
    </row>
    <row r="31014">
      <c r="D31014" s="2"/>
      <c r="G31014" s="2"/>
      <c r="J31014" s="2"/>
    </row>
    <row r="31015">
      <c r="D31015" s="2"/>
      <c r="G31015" s="2"/>
      <c r="J31015" s="2"/>
    </row>
    <row r="31016">
      <c r="D31016" s="2"/>
      <c r="G31016" s="2"/>
      <c r="J31016" s="2"/>
    </row>
    <row r="31017">
      <c r="D31017" s="2"/>
      <c r="G31017" s="2"/>
      <c r="J31017" s="2"/>
    </row>
    <row r="31018">
      <c r="D31018" s="2"/>
      <c r="G31018" s="2"/>
      <c r="J31018" s="2"/>
    </row>
    <row r="31019">
      <c r="D31019" s="2"/>
      <c r="G31019" s="2"/>
      <c r="J31019" s="2"/>
    </row>
    <row r="31020">
      <c r="D31020" s="2"/>
      <c r="G31020" s="2"/>
      <c r="J31020" s="2"/>
    </row>
    <row r="31021">
      <c r="D31021" s="2"/>
      <c r="G31021" s="2"/>
      <c r="J31021" s="2"/>
    </row>
    <row r="31022">
      <c r="D31022" s="2"/>
      <c r="G31022" s="2"/>
      <c r="J31022" s="2"/>
    </row>
    <row r="31023">
      <c r="D31023" s="2"/>
      <c r="G31023" s="2"/>
      <c r="J31023" s="2"/>
    </row>
    <row r="31024">
      <c r="D31024" s="2"/>
      <c r="G31024" s="2"/>
      <c r="J31024" s="2"/>
    </row>
    <row r="31025">
      <c r="D31025" s="2"/>
      <c r="G31025" s="2"/>
      <c r="J31025" s="2"/>
    </row>
    <row r="31026">
      <c r="D31026" s="2"/>
      <c r="G31026" s="2"/>
      <c r="J31026" s="2"/>
    </row>
    <row r="31027">
      <c r="D31027" s="2"/>
      <c r="G31027" s="2"/>
      <c r="J31027" s="2"/>
    </row>
    <row r="31028">
      <c r="D31028" s="2"/>
      <c r="G31028" s="2"/>
      <c r="J31028" s="2"/>
    </row>
    <row r="31029">
      <c r="D31029" s="2"/>
      <c r="G31029" s="2"/>
      <c r="J31029" s="2"/>
    </row>
    <row r="31030">
      <c r="D31030" s="2"/>
      <c r="G31030" s="2"/>
      <c r="J31030" s="2"/>
    </row>
    <row r="31031">
      <c r="D31031" s="2"/>
      <c r="G31031" s="2"/>
      <c r="J31031" s="2"/>
    </row>
    <row r="31032">
      <c r="D31032" s="2"/>
      <c r="G31032" s="2"/>
      <c r="J31032" s="2"/>
    </row>
    <row r="31033">
      <c r="D31033" s="2"/>
      <c r="G31033" s="2"/>
      <c r="J31033" s="2"/>
    </row>
    <row r="31034">
      <c r="D31034" s="2"/>
      <c r="G31034" s="2"/>
      <c r="J31034" s="2"/>
    </row>
    <row r="31035">
      <c r="D31035" s="2"/>
      <c r="G31035" s="2"/>
      <c r="J31035" s="2"/>
    </row>
    <row r="31036">
      <c r="D31036" s="2"/>
      <c r="G31036" s="2"/>
      <c r="J31036" s="2"/>
    </row>
    <row r="31037">
      <c r="D31037" s="2"/>
      <c r="G31037" s="2"/>
      <c r="J31037" s="2"/>
    </row>
    <row r="31038">
      <c r="D31038" s="2"/>
      <c r="G31038" s="2"/>
      <c r="J31038" s="2"/>
    </row>
    <row r="31039">
      <c r="D31039" s="2"/>
      <c r="G31039" s="2"/>
      <c r="J31039" s="2"/>
    </row>
    <row r="31040">
      <c r="D31040" s="2"/>
      <c r="G31040" s="2"/>
      <c r="J31040" s="2"/>
    </row>
    <row r="31041">
      <c r="D31041" s="2"/>
      <c r="G31041" s="2"/>
      <c r="J31041" s="2"/>
    </row>
    <row r="31042">
      <c r="D31042" s="2"/>
      <c r="G31042" s="2"/>
      <c r="J31042" s="2"/>
    </row>
    <row r="31043">
      <c r="D31043" s="2"/>
      <c r="G31043" s="2"/>
      <c r="J31043" s="2"/>
    </row>
    <row r="31044">
      <c r="D31044" s="2"/>
      <c r="G31044" s="2"/>
      <c r="J31044" s="2"/>
    </row>
    <row r="31045">
      <c r="D31045" s="2"/>
      <c r="G31045" s="2"/>
      <c r="J31045" s="2"/>
    </row>
    <row r="31046">
      <c r="D31046" s="2"/>
      <c r="G31046" s="2"/>
      <c r="J31046" s="2"/>
    </row>
    <row r="31047">
      <c r="D31047" s="2"/>
      <c r="G31047" s="2"/>
      <c r="J31047" s="2"/>
    </row>
    <row r="31048">
      <c r="D31048" s="2"/>
      <c r="G31048" s="2"/>
      <c r="J31048" s="2"/>
    </row>
    <row r="31049">
      <c r="D31049" s="2"/>
      <c r="G31049" s="2"/>
      <c r="J31049" s="2"/>
    </row>
    <row r="31050">
      <c r="D31050" s="2"/>
      <c r="G31050" s="2"/>
      <c r="J31050" s="2"/>
    </row>
    <row r="31051">
      <c r="D31051" s="2"/>
      <c r="G31051" s="2"/>
      <c r="J31051" s="2"/>
    </row>
    <row r="31052">
      <c r="D31052" s="2"/>
      <c r="G31052" s="2"/>
      <c r="J31052" s="2"/>
    </row>
    <row r="31053">
      <c r="D31053" s="2"/>
      <c r="G31053" s="2"/>
      <c r="J31053" s="2"/>
    </row>
    <row r="31054">
      <c r="D31054" s="2"/>
      <c r="G31054" s="2"/>
      <c r="J31054" s="2"/>
    </row>
    <row r="31055">
      <c r="D31055" s="2"/>
      <c r="G31055" s="2"/>
      <c r="J31055" s="2"/>
    </row>
    <row r="31056">
      <c r="D31056" s="2"/>
      <c r="G31056" s="2"/>
      <c r="J31056" s="2"/>
    </row>
    <row r="31057">
      <c r="D31057" s="2"/>
      <c r="G31057" s="2"/>
      <c r="J31057" s="2"/>
    </row>
    <row r="31058">
      <c r="D31058" s="2"/>
      <c r="G31058" s="2"/>
      <c r="J31058" s="2"/>
    </row>
    <row r="31059">
      <c r="D31059" s="2"/>
      <c r="G31059" s="2"/>
      <c r="J31059" s="2"/>
    </row>
    <row r="31060">
      <c r="D31060" s="2"/>
      <c r="G31060" s="2"/>
      <c r="J31060" s="2"/>
    </row>
    <row r="31061">
      <c r="D31061" s="2"/>
      <c r="G31061" s="2"/>
      <c r="J31061" s="2"/>
    </row>
    <row r="31062">
      <c r="D31062" s="2"/>
      <c r="G31062" s="2"/>
      <c r="J31062" s="2"/>
    </row>
    <row r="31063">
      <c r="D31063" s="2"/>
      <c r="G31063" s="2"/>
      <c r="J31063" s="2"/>
    </row>
    <row r="31064">
      <c r="D31064" s="2"/>
      <c r="G31064" s="2"/>
      <c r="J31064" s="2"/>
    </row>
    <row r="31065">
      <c r="D31065" s="2"/>
      <c r="G31065" s="2"/>
      <c r="J31065" s="2"/>
    </row>
    <row r="31066">
      <c r="D31066" s="2"/>
      <c r="G31066" s="2"/>
      <c r="J31066" s="2"/>
    </row>
    <row r="31067">
      <c r="D31067" s="2"/>
      <c r="G31067" s="2"/>
      <c r="J31067" s="2"/>
    </row>
    <row r="31068">
      <c r="D31068" s="2"/>
      <c r="G31068" s="2"/>
      <c r="J31068" s="2"/>
    </row>
    <row r="31069">
      <c r="D31069" s="2"/>
      <c r="G31069" s="2"/>
      <c r="J31069" s="2"/>
    </row>
    <row r="31070">
      <c r="D31070" s="2"/>
      <c r="G31070" s="2"/>
      <c r="J31070" s="2"/>
    </row>
    <row r="31071">
      <c r="D31071" s="2"/>
      <c r="G31071" s="2"/>
      <c r="J31071" s="2"/>
    </row>
    <row r="31072">
      <c r="D31072" s="2"/>
      <c r="G31072" s="2"/>
      <c r="J31072" s="2"/>
    </row>
    <row r="31073">
      <c r="D31073" s="2"/>
      <c r="G31073" s="2"/>
      <c r="J31073" s="2"/>
    </row>
    <row r="31074">
      <c r="D31074" s="2"/>
      <c r="G31074" s="2"/>
      <c r="J31074" s="2"/>
    </row>
    <row r="31075">
      <c r="D31075" s="2"/>
      <c r="G31075" s="2"/>
      <c r="J31075" s="2"/>
    </row>
    <row r="31076">
      <c r="D31076" s="2"/>
      <c r="G31076" s="2"/>
      <c r="J31076" s="2"/>
    </row>
    <row r="31077">
      <c r="D31077" s="2"/>
      <c r="G31077" s="2"/>
      <c r="J31077" s="2"/>
    </row>
    <row r="31078">
      <c r="D31078" s="2"/>
      <c r="G31078" s="2"/>
      <c r="J31078" s="2"/>
    </row>
    <row r="31079">
      <c r="D31079" s="2"/>
      <c r="G31079" s="2"/>
      <c r="J31079" s="2"/>
    </row>
    <row r="31080">
      <c r="D31080" s="2"/>
      <c r="G31080" s="2"/>
      <c r="J31080" s="2"/>
    </row>
    <row r="31081">
      <c r="D31081" s="2"/>
      <c r="G31081" s="2"/>
      <c r="J31081" s="2"/>
    </row>
    <row r="31082">
      <c r="D31082" s="2"/>
      <c r="G31082" s="2"/>
      <c r="J31082" s="2"/>
    </row>
    <row r="31083">
      <c r="D31083" s="2"/>
      <c r="G31083" s="2"/>
      <c r="J31083" s="2"/>
    </row>
    <row r="31084">
      <c r="D31084" s="2"/>
      <c r="G31084" s="2"/>
      <c r="J31084" s="2"/>
    </row>
    <row r="31085">
      <c r="D31085" s="2"/>
      <c r="G31085" s="2"/>
      <c r="J31085" s="2"/>
    </row>
    <row r="31086">
      <c r="D31086" s="2"/>
      <c r="G31086" s="2"/>
      <c r="J31086" s="2"/>
    </row>
    <row r="31087">
      <c r="D31087" s="2"/>
      <c r="G31087" s="2"/>
      <c r="J31087" s="2"/>
    </row>
    <row r="31088">
      <c r="D31088" s="2"/>
      <c r="G31088" s="2"/>
      <c r="J31088" s="2"/>
    </row>
    <row r="31089">
      <c r="D31089" s="2"/>
      <c r="G31089" s="2"/>
      <c r="J31089" s="2"/>
    </row>
    <row r="31090">
      <c r="D31090" s="2"/>
      <c r="G31090" s="2"/>
      <c r="J31090" s="2"/>
    </row>
    <row r="31091">
      <c r="D31091" s="2"/>
      <c r="G31091" s="2"/>
      <c r="J31091" s="2"/>
    </row>
    <row r="31092">
      <c r="D31092" s="2"/>
      <c r="G31092" s="2"/>
      <c r="J31092" s="2"/>
    </row>
    <row r="31093">
      <c r="D31093" s="2"/>
      <c r="G31093" s="2"/>
      <c r="J31093" s="2"/>
    </row>
    <row r="31094">
      <c r="D31094" s="2"/>
      <c r="G31094" s="2"/>
      <c r="J31094" s="2"/>
    </row>
    <row r="31095">
      <c r="D31095" s="2"/>
      <c r="G31095" s="2"/>
      <c r="J31095" s="2"/>
    </row>
    <row r="31096">
      <c r="D31096" s="2"/>
      <c r="G31096" s="2"/>
      <c r="J31096" s="2"/>
    </row>
    <row r="31097">
      <c r="D31097" s="2"/>
      <c r="G31097" s="2"/>
      <c r="J31097" s="2"/>
    </row>
    <row r="31098">
      <c r="D31098" s="2"/>
      <c r="G31098" s="2"/>
      <c r="J31098" s="2"/>
    </row>
    <row r="31099">
      <c r="D31099" s="2"/>
      <c r="G31099" s="2"/>
      <c r="J31099" s="2"/>
    </row>
    <row r="31100">
      <c r="D31100" s="2"/>
      <c r="G31100" s="2"/>
      <c r="J31100" s="2"/>
    </row>
    <row r="31101">
      <c r="D31101" s="2"/>
      <c r="G31101" s="2"/>
      <c r="J31101" s="2"/>
    </row>
    <row r="31102">
      <c r="D31102" s="2"/>
      <c r="G31102" s="2"/>
      <c r="J31102" s="2"/>
    </row>
    <row r="31103">
      <c r="D31103" s="2"/>
      <c r="G31103" s="2"/>
      <c r="J31103" s="2"/>
    </row>
    <row r="31104">
      <c r="D31104" s="2"/>
      <c r="G31104" s="2"/>
      <c r="J31104" s="2"/>
    </row>
    <row r="31105">
      <c r="D31105" s="2"/>
      <c r="G31105" s="2"/>
      <c r="J31105" s="2"/>
    </row>
    <row r="31106">
      <c r="D31106" s="2"/>
      <c r="G31106" s="2"/>
      <c r="J31106" s="2"/>
    </row>
    <row r="31107">
      <c r="D31107" s="2"/>
      <c r="G31107" s="2"/>
      <c r="J31107" s="2"/>
    </row>
    <row r="31108">
      <c r="D31108" s="2"/>
      <c r="G31108" s="2"/>
      <c r="J31108" s="2"/>
    </row>
    <row r="31109">
      <c r="D31109" s="2"/>
      <c r="G31109" s="2"/>
      <c r="J31109" s="2"/>
    </row>
    <row r="31110">
      <c r="D31110" s="2"/>
      <c r="G31110" s="2"/>
      <c r="J31110" s="2"/>
    </row>
    <row r="31111">
      <c r="D31111" s="2"/>
      <c r="G31111" s="2"/>
      <c r="J31111" s="2"/>
    </row>
    <row r="31112">
      <c r="D31112" s="2"/>
      <c r="G31112" s="2"/>
      <c r="J31112" s="2"/>
    </row>
    <row r="31113">
      <c r="D31113" s="2"/>
      <c r="G31113" s="2"/>
      <c r="J31113" s="2"/>
    </row>
    <row r="31114">
      <c r="D31114" s="2"/>
      <c r="G31114" s="2"/>
      <c r="J31114" s="2"/>
    </row>
    <row r="31115">
      <c r="D31115" s="2"/>
      <c r="G31115" s="2"/>
      <c r="J31115" s="2"/>
    </row>
    <row r="31116">
      <c r="D31116" s="2"/>
      <c r="G31116" s="2"/>
      <c r="J31116" s="2"/>
    </row>
    <row r="31117">
      <c r="D31117" s="2"/>
      <c r="G31117" s="2"/>
      <c r="J31117" s="2"/>
    </row>
    <row r="31118">
      <c r="D31118" s="2"/>
      <c r="G31118" s="2"/>
      <c r="J31118" s="2"/>
    </row>
    <row r="31119">
      <c r="D31119" s="2"/>
      <c r="G31119" s="2"/>
      <c r="J31119" s="2"/>
    </row>
    <row r="31120">
      <c r="D31120" s="2"/>
      <c r="G31120" s="2"/>
      <c r="J31120" s="2"/>
    </row>
    <row r="31121">
      <c r="D31121" s="2"/>
      <c r="G31121" s="2"/>
      <c r="J31121" s="2"/>
    </row>
    <row r="31122">
      <c r="D31122" s="2"/>
      <c r="G31122" s="2"/>
      <c r="J31122" s="2"/>
    </row>
    <row r="31123">
      <c r="D31123" s="2"/>
      <c r="G31123" s="2"/>
      <c r="J31123" s="2"/>
    </row>
    <row r="31124">
      <c r="D31124" s="2"/>
      <c r="G31124" s="2"/>
      <c r="J31124" s="2"/>
    </row>
    <row r="31125">
      <c r="D31125" s="2"/>
      <c r="G31125" s="2"/>
      <c r="J31125" s="2"/>
    </row>
    <row r="31126">
      <c r="D31126" s="2"/>
      <c r="G31126" s="2"/>
      <c r="J31126" s="2"/>
    </row>
    <row r="31127">
      <c r="D31127" s="2"/>
      <c r="G31127" s="2"/>
      <c r="J31127" s="2"/>
    </row>
    <row r="31128">
      <c r="D31128" s="2"/>
      <c r="G31128" s="2"/>
      <c r="J31128" s="2"/>
    </row>
    <row r="31129">
      <c r="D31129" s="2"/>
      <c r="G31129" s="2"/>
      <c r="J31129" s="2"/>
    </row>
    <row r="31130">
      <c r="D31130" s="2"/>
      <c r="G31130" s="2"/>
      <c r="J31130" s="2"/>
    </row>
    <row r="31131">
      <c r="D31131" s="2"/>
      <c r="G31131" s="2"/>
      <c r="J31131" s="2"/>
    </row>
    <row r="31132">
      <c r="D31132" s="2"/>
      <c r="G31132" s="2"/>
      <c r="J31132" s="2"/>
    </row>
    <row r="31133">
      <c r="D31133" s="2"/>
      <c r="G31133" s="2"/>
      <c r="J31133" s="2"/>
    </row>
    <row r="31134">
      <c r="D31134" s="2"/>
      <c r="G31134" s="2"/>
      <c r="J31134" s="2"/>
    </row>
    <row r="31135">
      <c r="D31135" s="2"/>
      <c r="G31135" s="2"/>
      <c r="J31135" s="2"/>
    </row>
    <row r="31136">
      <c r="D31136" s="2"/>
      <c r="G31136" s="2"/>
      <c r="J31136" s="2"/>
    </row>
    <row r="31137">
      <c r="D31137" s="2"/>
      <c r="G31137" s="2"/>
      <c r="J31137" s="2"/>
    </row>
    <row r="31138">
      <c r="D31138" s="2"/>
      <c r="G31138" s="2"/>
      <c r="J31138" s="2"/>
    </row>
    <row r="31139">
      <c r="D31139" s="2"/>
      <c r="G31139" s="2"/>
      <c r="J31139" s="2"/>
    </row>
    <row r="31140">
      <c r="D31140" s="2"/>
      <c r="G31140" s="2"/>
      <c r="J31140" s="2"/>
    </row>
    <row r="31141">
      <c r="D31141" s="2"/>
      <c r="G31141" s="2"/>
      <c r="J31141" s="2"/>
    </row>
    <row r="31142">
      <c r="D31142" s="2"/>
      <c r="G31142" s="2"/>
      <c r="J31142" s="2"/>
    </row>
    <row r="31143">
      <c r="D31143" s="2"/>
      <c r="G31143" s="2"/>
      <c r="J31143" s="2"/>
    </row>
    <row r="31144">
      <c r="D31144" s="2"/>
      <c r="G31144" s="2"/>
      <c r="J31144" s="2"/>
    </row>
    <row r="31145">
      <c r="D31145" s="2"/>
      <c r="G31145" s="2"/>
      <c r="J31145" s="2"/>
    </row>
    <row r="31146">
      <c r="D31146" s="2"/>
      <c r="G31146" s="2"/>
      <c r="J31146" s="2"/>
    </row>
    <row r="31147">
      <c r="D31147" s="2"/>
      <c r="G31147" s="2"/>
      <c r="J31147" s="2"/>
    </row>
    <row r="31148">
      <c r="D31148" s="2"/>
      <c r="G31148" s="2"/>
      <c r="J31148" s="2"/>
    </row>
    <row r="31149">
      <c r="D31149" s="2"/>
      <c r="G31149" s="2"/>
      <c r="J31149" s="2"/>
    </row>
    <row r="31150">
      <c r="D31150" s="2"/>
      <c r="G31150" s="2"/>
      <c r="J31150" s="2"/>
    </row>
    <row r="31151">
      <c r="D31151" s="2"/>
      <c r="G31151" s="2"/>
      <c r="J31151" s="2"/>
    </row>
    <row r="31152">
      <c r="D31152" s="2"/>
      <c r="G31152" s="2"/>
      <c r="J31152" s="2"/>
    </row>
    <row r="31153">
      <c r="D31153" s="2"/>
      <c r="G31153" s="2"/>
      <c r="J31153" s="2"/>
    </row>
    <row r="31154">
      <c r="D31154" s="2"/>
      <c r="G31154" s="2"/>
      <c r="J31154" s="2"/>
    </row>
    <row r="31155">
      <c r="D31155" s="2"/>
      <c r="G31155" s="2"/>
      <c r="J31155" s="2"/>
    </row>
    <row r="31156">
      <c r="D31156" s="2"/>
      <c r="G31156" s="2"/>
      <c r="J31156" s="2"/>
    </row>
    <row r="31157">
      <c r="D31157" s="2"/>
      <c r="G31157" s="2"/>
      <c r="J31157" s="2"/>
    </row>
    <row r="31158">
      <c r="D31158" s="2"/>
      <c r="G31158" s="2"/>
      <c r="J31158" s="2"/>
    </row>
    <row r="31159">
      <c r="D31159" s="2"/>
      <c r="G31159" s="2"/>
      <c r="J31159" s="2"/>
    </row>
    <row r="31160">
      <c r="D31160" s="2"/>
      <c r="G31160" s="2"/>
      <c r="J31160" s="2"/>
    </row>
    <row r="31161">
      <c r="D31161" s="2"/>
      <c r="G31161" s="2"/>
      <c r="J31161" s="2"/>
    </row>
    <row r="31162">
      <c r="D31162" s="2"/>
      <c r="G31162" s="2"/>
      <c r="J31162" s="2"/>
    </row>
    <row r="31163">
      <c r="D31163" s="2"/>
      <c r="G31163" s="2"/>
      <c r="J31163" s="2"/>
    </row>
    <row r="31164">
      <c r="D31164" s="2"/>
      <c r="G31164" s="2"/>
      <c r="J31164" s="2"/>
    </row>
    <row r="31165">
      <c r="D31165" s="2"/>
      <c r="G31165" s="2"/>
      <c r="J31165" s="2"/>
    </row>
    <row r="31166">
      <c r="D31166" s="2"/>
      <c r="G31166" s="2"/>
      <c r="J31166" s="2"/>
    </row>
    <row r="31167">
      <c r="D31167" s="2"/>
      <c r="G31167" s="2"/>
      <c r="J31167" s="2"/>
    </row>
    <row r="31168">
      <c r="D31168" s="2"/>
      <c r="G31168" s="2"/>
      <c r="J31168" s="2"/>
    </row>
    <row r="31169">
      <c r="D31169" s="2"/>
      <c r="G31169" s="2"/>
      <c r="J31169" s="2"/>
    </row>
    <row r="31170">
      <c r="D31170" s="2"/>
      <c r="G31170" s="2"/>
      <c r="J31170" s="2"/>
    </row>
    <row r="31171">
      <c r="D31171" s="2"/>
      <c r="G31171" s="2"/>
      <c r="J31171" s="2"/>
    </row>
    <row r="31172">
      <c r="D31172" s="2"/>
      <c r="G31172" s="2"/>
      <c r="J31172" s="2"/>
    </row>
    <row r="31173">
      <c r="D31173" s="2"/>
      <c r="G31173" s="2"/>
      <c r="J31173" s="2"/>
    </row>
    <row r="31174">
      <c r="D31174" s="2"/>
      <c r="G31174" s="2"/>
      <c r="J31174" s="2"/>
    </row>
    <row r="31175">
      <c r="D31175" s="2"/>
      <c r="G31175" s="2"/>
      <c r="J31175" s="2"/>
    </row>
    <row r="31176">
      <c r="D31176" s="2"/>
      <c r="G31176" s="2"/>
      <c r="J31176" s="2"/>
    </row>
    <row r="31177">
      <c r="D31177" s="2"/>
      <c r="G31177" s="2"/>
      <c r="J31177" s="2"/>
    </row>
    <row r="31178">
      <c r="D31178" s="2"/>
      <c r="G31178" s="2"/>
      <c r="J31178" s="2"/>
    </row>
    <row r="31179">
      <c r="D31179" s="2"/>
      <c r="G31179" s="2"/>
      <c r="J31179" s="2"/>
    </row>
    <row r="31180">
      <c r="D31180" s="2"/>
      <c r="G31180" s="2"/>
      <c r="J31180" s="2"/>
    </row>
    <row r="31181">
      <c r="D31181" s="2"/>
      <c r="G31181" s="2"/>
      <c r="J31181" s="2"/>
    </row>
    <row r="31182">
      <c r="D31182" s="2"/>
      <c r="G31182" s="2"/>
      <c r="J31182" s="2"/>
    </row>
    <row r="31183">
      <c r="D31183" s="2"/>
      <c r="G31183" s="2"/>
      <c r="J31183" s="2"/>
    </row>
    <row r="31184">
      <c r="D31184" s="2"/>
      <c r="G31184" s="2"/>
      <c r="J31184" s="2"/>
    </row>
    <row r="31185">
      <c r="D31185" s="2"/>
      <c r="G31185" s="2"/>
      <c r="J31185" s="2"/>
    </row>
    <row r="31186">
      <c r="D31186" s="2"/>
      <c r="G31186" s="2"/>
      <c r="J31186" s="2"/>
    </row>
    <row r="31187">
      <c r="D31187" s="2"/>
      <c r="G31187" s="2"/>
      <c r="J31187" s="2"/>
    </row>
    <row r="31188">
      <c r="D31188" s="2"/>
      <c r="G31188" s="2"/>
      <c r="J31188" s="2"/>
    </row>
    <row r="31189">
      <c r="D31189" s="2"/>
      <c r="G31189" s="2"/>
      <c r="J31189" s="2"/>
    </row>
    <row r="31190">
      <c r="D31190" s="2"/>
      <c r="G31190" s="2"/>
      <c r="J31190" s="2"/>
    </row>
    <row r="31191">
      <c r="D31191" s="2"/>
      <c r="G31191" s="2"/>
      <c r="J31191" s="2"/>
    </row>
    <row r="31192">
      <c r="D31192" s="2"/>
      <c r="G31192" s="2"/>
      <c r="J31192" s="2"/>
    </row>
    <row r="31193">
      <c r="D31193" s="2"/>
      <c r="G31193" s="2"/>
      <c r="J31193" s="2"/>
    </row>
    <row r="31194">
      <c r="D31194" s="2"/>
      <c r="G31194" s="2"/>
      <c r="J31194" s="2"/>
    </row>
    <row r="31195">
      <c r="D31195" s="2"/>
      <c r="G31195" s="2"/>
      <c r="J31195" s="2"/>
    </row>
    <row r="31196">
      <c r="D31196" s="2"/>
      <c r="G31196" s="2"/>
      <c r="J31196" s="2"/>
    </row>
    <row r="31197">
      <c r="D31197" s="2"/>
      <c r="G31197" s="2"/>
      <c r="J31197" s="2"/>
    </row>
    <row r="31198">
      <c r="D31198" s="2"/>
      <c r="G31198" s="2"/>
      <c r="J31198" s="2"/>
    </row>
    <row r="31199">
      <c r="D31199" s="2"/>
      <c r="G31199" s="2"/>
      <c r="J31199" s="2"/>
    </row>
    <row r="31200">
      <c r="D31200" s="2"/>
      <c r="G31200" s="2"/>
      <c r="J31200" s="2"/>
    </row>
    <row r="31201">
      <c r="D31201" s="2"/>
      <c r="G31201" s="2"/>
      <c r="J31201" s="2"/>
    </row>
    <row r="31202">
      <c r="D31202" s="2"/>
      <c r="G31202" s="2"/>
      <c r="J31202" s="2"/>
    </row>
    <row r="31203">
      <c r="D31203" s="2"/>
      <c r="G31203" s="2"/>
      <c r="J31203" s="2"/>
    </row>
    <row r="31204">
      <c r="D31204" s="2"/>
      <c r="G31204" s="2"/>
      <c r="J31204" s="2"/>
    </row>
    <row r="31205">
      <c r="D31205" s="2"/>
      <c r="G31205" s="2"/>
      <c r="J31205" s="2"/>
    </row>
    <row r="31206">
      <c r="D31206" s="2"/>
      <c r="G31206" s="2"/>
      <c r="J31206" s="2"/>
    </row>
    <row r="31207">
      <c r="D31207" s="2"/>
      <c r="G31207" s="2"/>
      <c r="J31207" s="2"/>
    </row>
    <row r="31208">
      <c r="D31208" s="2"/>
      <c r="G31208" s="2"/>
      <c r="J31208" s="2"/>
    </row>
    <row r="31209">
      <c r="D31209" s="2"/>
      <c r="G31209" s="2"/>
      <c r="J31209" s="2"/>
    </row>
    <row r="31210">
      <c r="D31210" s="2"/>
      <c r="G31210" s="2"/>
      <c r="J31210" s="2"/>
    </row>
    <row r="31211">
      <c r="D31211" s="2"/>
      <c r="G31211" s="2"/>
      <c r="J31211" s="2"/>
    </row>
    <row r="31212">
      <c r="D31212" s="2"/>
      <c r="G31212" s="2"/>
      <c r="J31212" s="2"/>
    </row>
    <row r="31213">
      <c r="D31213" s="2"/>
      <c r="G31213" s="2"/>
      <c r="J31213" s="2"/>
    </row>
    <row r="31214">
      <c r="D31214" s="2"/>
      <c r="G31214" s="2"/>
      <c r="J31214" s="2"/>
    </row>
    <row r="31215">
      <c r="D31215" s="2"/>
      <c r="G31215" s="2"/>
      <c r="J31215" s="2"/>
    </row>
    <row r="31216">
      <c r="D31216" s="2"/>
      <c r="G31216" s="2"/>
      <c r="J31216" s="2"/>
    </row>
    <row r="31217">
      <c r="D31217" s="2"/>
      <c r="G31217" s="2"/>
      <c r="J31217" s="2"/>
    </row>
    <row r="31218">
      <c r="D31218" s="2"/>
      <c r="G31218" s="2"/>
      <c r="J31218" s="2"/>
    </row>
    <row r="31219">
      <c r="D31219" s="2"/>
      <c r="G31219" s="2"/>
      <c r="J31219" s="2"/>
    </row>
    <row r="31220">
      <c r="D31220" s="2"/>
      <c r="G31220" s="2"/>
      <c r="J31220" s="2"/>
    </row>
    <row r="31221">
      <c r="D31221" s="2"/>
      <c r="G31221" s="2"/>
      <c r="J31221" s="2"/>
    </row>
    <row r="31222">
      <c r="D31222" s="2"/>
      <c r="G31222" s="2"/>
      <c r="J31222" s="2"/>
    </row>
    <row r="31223">
      <c r="D31223" s="2"/>
      <c r="G31223" s="2"/>
      <c r="J31223" s="2"/>
    </row>
    <row r="31224">
      <c r="D31224" s="2"/>
      <c r="G31224" s="2"/>
      <c r="J31224" s="2"/>
    </row>
    <row r="31225">
      <c r="D31225" s="2"/>
      <c r="G31225" s="2"/>
      <c r="J31225" s="2"/>
    </row>
    <row r="31226">
      <c r="D31226" s="2"/>
      <c r="G31226" s="2"/>
      <c r="J31226" s="2"/>
    </row>
    <row r="31227">
      <c r="D31227" s="2"/>
      <c r="G31227" s="2"/>
      <c r="J31227" s="2"/>
    </row>
    <row r="31228">
      <c r="D31228" s="2"/>
      <c r="G31228" s="2"/>
      <c r="J31228" s="2"/>
    </row>
    <row r="31229">
      <c r="D31229" s="2"/>
      <c r="G31229" s="2"/>
      <c r="J31229" s="2"/>
    </row>
    <row r="31230">
      <c r="D31230" s="2"/>
      <c r="G31230" s="2"/>
      <c r="J31230" s="2"/>
    </row>
    <row r="31231">
      <c r="D31231" s="2"/>
      <c r="G31231" s="2"/>
      <c r="J31231" s="2"/>
    </row>
    <row r="31232">
      <c r="D31232" s="2"/>
      <c r="G31232" s="2"/>
      <c r="J31232" s="2"/>
    </row>
    <row r="31233">
      <c r="D31233" s="2"/>
      <c r="G31233" s="2"/>
      <c r="J31233" s="2"/>
    </row>
    <row r="31234">
      <c r="D31234" s="2"/>
      <c r="G31234" s="2"/>
      <c r="J31234" s="2"/>
    </row>
    <row r="31235">
      <c r="D31235" s="2"/>
      <c r="G31235" s="2"/>
      <c r="J31235" s="2"/>
    </row>
    <row r="31236">
      <c r="D31236" s="2"/>
      <c r="G31236" s="2"/>
      <c r="J31236" s="2"/>
    </row>
    <row r="31237">
      <c r="D31237" s="2"/>
      <c r="G31237" s="2"/>
      <c r="J31237" s="2"/>
    </row>
    <row r="31238">
      <c r="D31238" s="2"/>
      <c r="G31238" s="2"/>
      <c r="J31238" s="2"/>
    </row>
    <row r="31239">
      <c r="D31239" s="2"/>
      <c r="G31239" s="2"/>
      <c r="J31239" s="2"/>
    </row>
    <row r="31240">
      <c r="D31240" s="2"/>
      <c r="G31240" s="2"/>
      <c r="J31240" s="2"/>
    </row>
    <row r="31241">
      <c r="D31241" s="2"/>
      <c r="G31241" s="2"/>
      <c r="J31241" s="2"/>
    </row>
    <row r="31242">
      <c r="D31242" s="2"/>
      <c r="G31242" s="2"/>
      <c r="J31242" s="2"/>
    </row>
    <row r="31243">
      <c r="D31243" s="2"/>
      <c r="G31243" s="2"/>
      <c r="J31243" s="2"/>
    </row>
    <row r="31244">
      <c r="D31244" s="2"/>
      <c r="G31244" s="2"/>
      <c r="J31244" s="2"/>
    </row>
    <row r="31245">
      <c r="D31245" s="2"/>
      <c r="G31245" s="2"/>
      <c r="J31245" s="2"/>
    </row>
    <row r="31246">
      <c r="D31246" s="2"/>
      <c r="G31246" s="2"/>
      <c r="J31246" s="2"/>
    </row>
    <row r="31247">
      <c r="D31247" s="2"/>
      <c r="G31247" s="2"/>
      <c r="J31247" s="2"/>
    </row>
    <row r="31248">
      <c r="D31248" s="2"/>
      <c r="G31248" s="2"/>
      <c r="J31248" s="2"/>
    </row>
    <row r="31249">
      <c r="D31249" s="2"/>
      <c r="G31249" s="2"/>
      <c r="J31249" s="2"/>
    </row>
    <row r="31250">
      <c r="D31250" s="2"/>
      <c r="G31250" s="2"/>
      <c r="J31250" s="2"/>
    </row>
    <row r="31251">
      <c r="D31251" s="2"/>
      <c r="G31251" s="2"/>
      <c r="J31251" s="2"/>
    </row>
    <row r="31252">
      <c r="D31252" s="2"/>
      <c r="G31252" s="2"/>
      <c r="J31252" s="2"/>
    </row>
    <row r="31253">
      <c r="D31253" s="2"/>
      <c r="G31253" s="2"/>
      <c r="J31253" s="2"/>
    </row>
    <row r="31254">
      <c r="D31254" s="2"/>
      <c r="G31254" s="2"/>
      <c r="J31254" s="2"/>
    </row>
    <row r="31255">
      <c r="D31255" s="2"/>
      <c r="G31255" s="2"/>
      <c r="J31255" s="2"/>
    </row>
    <row r="31256">
      <c r="D31256" s="2"/>
      <c r="G31256" s="2"/>
      <c r="J31256" s="2"/>
    </row>
    <row r="31257">
      <c r="D31257" s="2"/>
      <c r="G31257" s="2"/>
      <c r="J31257" s="2"/>
    </row>
    <row r="31258">
      <c r="D31258" s="2"/>
      <c r="G31258" s="2"/>
      <c r="J31258" s="2"/>
    </row>
    <row r="31259">
      <c r="D31259" s="2"/>
      <c r="G31259" s="2"/>
      <c r="J31259" s="2"/>
    </row>
    <row r="31260">
      <c r="D31260" s="2"/>
      <c r="G31260" s="2"/>
      <c r="J31260" s="2"/>
    </row>
    <row r="31261">
      <c r="D31261" s="2"/>
      <c r="G31261" s="2"/>
      <c r="J31261" s="2"/>
    </row>
    <row r="31262">
      <c r="D31262" s="2"/>
      <c r="G31262" s="2"/>
      <c r="J31262" s="2"/>
    </row>
    <row r="31263">
      <c r="D31263" s="2"/>
      <c r="G31263" s="2"/>
      <c r="J31263" s="2"/>
    </row>
    <row r="31264">
      <c r="D31264" s="2"/>
      <c r="G31264" s="2"/>
      <c r="J31264" s="2"/>
    </row>
    <row r="31265">
      <c r="D31265" s="2"/>
      <c r="G31265" s="2"/>
      <c r="J31265" s="2"/>
    </row>
    <row r="31266">
      <c r="D31266" s="2"/>
      <c r="G31266" s="2"/>
      <c r="J31266" s="2"/>
    </row>
    <row r="31267">
      <c r="D31267" s="2"/>
      <c r="G31267" s="2"/>
      <c r="J31267" s="2"/>
    </row>
    <row r="31268">
      <c r="D31268" s="2"/>
      <c r="G31268" s="2"/>
      <c r="J31268" s="2"/>
    </row>
    <row r="31269">
      <c r="D31269" s="2"/>
      <c r="G31269" s="2"/>
      <c r="J31269" s="2"/>
    </row>
    <row r="31270">
      <c r="D31270" s="2"/>
      <c r="G31270" s="2"/>
      <c r="J31270" s="2"/>
    </row>
    <row r="31271">
      <c r="D31271" s="2"/>
      <c r="G31271" s="2"/>
      <c r="J31271" s="2"/>
    </row>
    <row r="31272">
      <c r="D31272" s="2"/>
      <c r="G31272" s="2"/>
      <c r="J31272" s="2"/>
    </row>
    <row r="31273">
      <c r="D31273" s="2"/>
      <c r="G31273" s="2"/>
      <c r="J31273" s="2"/>
    </row>
    <row r="31274">
      <c r="D31274" s="2"/>
      <c r="G31274" s="2"/>
      <c r="J31274" s="2"/>
    </row>
    <row r="31275">
      <c r="D31275" s="2"/>
      <c r="G31275" s="2"/>
      <c r="J31275" s="2"/>
    </row>
    <row r="31276">
      <c r="D31276" s="2"/>
      <c r="G31276" s="2"/>
      <c r="J31276" s="2"/>
    </row>
    <row r="31277">
      <c r="D31277" s="2"/>
      <c r="G31277" s="2"/>
      <c r="J31277" s="2"/>
    </row>
    <row r="31278">
      <c r="D31278" s="2"/>
      <c r="G31278" s="2"/>
      <c r="J31278" s="2"/>
    </row>
    <row r="31279">
      <c r="D31279" s="2"/>
      <c r="G31279" s="2"/>
      <c r="J31279" s="2"/>
    </row>
    <row r="31280">
      <c r="D31280" s="2"/>
      <c r="G31280" s="2"/>
      <c r="J31280" s="2"/>
    </row>
    <row r="31281">
      <c r="D31281" s="2"/>
      <c r="G31281" s="2"/>
      <c r="J31281" s="2"/>
    </row>
    <row r="31282">
      <c r="D31282" s="2"/>
      <c r="G31282" s="2"/>
      <c r="J31282" s="2"/>
    </row>
    <row r="31283">
      <c r="D31283" s="2"/>
      <c r="G31283" s="2"/>
      <c r="J31283" s="2"/>
    </row>
    <row r="31284">
      <c r="D31284" s="2"/>
      <c r="G31284" s="2"/>
      <c r="J31284" s="2"/>
    </row>
    <row r="31285">
      <c r="D31285" s="2"/>
      <c r="G31285" s="2"/>
      <c r="J31285" s="2"/>
    </row>
    <row r="31286">
      <c r="D31286" s="2"/>
      <c r="G31286" s="2"/>
      <c r="J31286" s="2"/>
    </row>
    <row r="31287">
      <c r="D31287" s="2"/>
      <c r="G31287" s="2"/>
      <c r="J31287" s="2"/>
    </row>
    <row r="31288">
      <c r="D31288" s="2"/>
      <c r="G31288" s="2"/>
      <c r="J31288" s="2"/>
    </row>
    <row r="31289">
      <c r="D31289" s="2"/>
      <c r="G31289" s="2"/>
      <c r="J31289" s="2"/>
    </row>
    <row r="31290">
      <c r="D31290" s="2"/>
      <c r="G31290" s="2"/>
      <c r="J31290" s="2"/>
    </row>
    <row r="31291">
      <c r="D31291" s="2"/>
      <c r="G31291" s="2"/>
      <c r="J31291" s="2"/>
    </row>
    <row r="31292">
      <c r="D31292" s="2"/>
      <c r="G31292" s="2"/>
      <c r="J31292" s="2"/>
    </row>
    <row r="31293">
      <c r="D31293" s="2"/>
      <c r="G31293" s="2"/>
      <c r="J31293" s="2"/>
    </row>
    <row r="31294">
      <c r="D31294" s="2"/>
      <c r="G31294" s="2"/>
      <c r="J31294" s="2"/>
    </row>
    <row r="31295">
      <c r="D31295" s="2"/>
      <c r="G31295" s="2"/>
      <c r="J31295" s="2"/>
    </row>
    <row r="31296">
      <c r="D31296" s="2"/>
      <c r="G31296" s="2"/>
      <c r="J31296" s="2"/>
    </row>
    <row r="31297">
      <c r="D31297" s="2"/>
      <c r="G31297" s="2"/>
      <c r="J31297" s="2"/>
    </row>
    <row r="31298">
      <c r="D31298" s="2"/>
      <c r="G31298" s="2"/>
      <c r="J31298" s="2"/>
    </row>
    <row r="31299">
      <c r="D31299" s="2"/>
      <c r="G31299" s="2"/>
      <c r="J31299" s="2"/>
    </row>
    <row r="31300">
      <c r="D31300" s="2"/>
      <c r="G31300" s="2"/>
      <c r="J31300" s="2"/>
    </row>
    <row r="31301">
      <c r="D31301" s="2"/>
      <c r="G31301" s="2"/>
      <c r="J31301" s="2"/>
    </row>
    <row r="31302">
      <c r="D31302" s="2"/>
      <c r="G31302" s="2"/>
      <c r="J31302" s="2"/>
    </row>
    <row r="31303">
      <c r="D31303" s="2"/>
      <c r="G31303" s="2"/>
      <c r="J31303" s="2"/>
    </row>
    <row r="31304">
      <c r="D31304" s="2"/>
      <c r="G31304" s="2"/>
      <c r="J31304" s="2"/>
    </row>
    <row r="31305">
      <c r="D31305" s="2"/>
      <c r="G31305" s="2"/>
      <c r="J31305" s="2"/>
    </row>
    <row r="31306">
      <c r="D31306" s="2"/>
      <c r="G31306" s="2"/>
      <c r="J31306" s="2"/>
    </row>
    <row r="31307">
      <c r="D31307" s="2"/>
      <c r="G31307" s="2"/>
      <c r="J31307" s="2"/>
    </row>
    <row r="31308">
      <c r="D31308" s="2"/>
      <c r="G31308" s="2"/>
      <c r="J31308" s="2"/>
    </row>
    <row r="31309">
      <c r="D31309" s="2"/>
      <c r="G31309" s="2"/>
      <c r="J31309" s="2"/>
    </row>
    <row r="31310">
      <c r="D31310" s="2"/>
      <c r="G31310" s="2"/>
      <c r="J31310" s="2"/>
    </row>
    <row r="31311">
      <c r="D31311" s="2"/>
      <c r="G31311" s="2"/>
      <c r="J31311" s="2"/>
    </row>
    <row r="31312">
      <c r="D31312" s="2"/>
      <c r="G31312" s="2"/>
      <c r="J31312" s="2"/>
    </row>
    <row r="31313">
      <c r="D31313" s="2"/>
      <c r="G31313" s="2"/>
      <c r="J31313" s="2"/>
    </row>
    <row r="31314">
      <c r="D31314" s="2"/>
      <c r="G31314" s="2"/>
      <c r="J31314" s="2"/>
    </row>
    <row r="31315">
      <c r="D31315" s="2"/>
      <c r="G31315" s="2"/>
      <c r="J31315" s="2"/>
    </row>
    <row r="31316">
      <c r="D31316" s="2"/>
      <c r="G31316" s="2"/>
      <c r="J31316" s="2"/>
    </row>
    <row r="31317">
      <c r="D31317" s="2"/>
      <c r="G31317" s="2"/>
      <c r="J31317" s="2"/>
    </row>
    <row r="31318">
      <c r="D31318" s="2"/>
      <c r="G31318" s="2"/>
      <c r="J31318" s="2"/>
    </row>
    <row r="31319">
      <c r="D31319" s="2"/>
      <c r="G31319" s="2"/>
      <c r="J31319" s="2"/>
    </row>
    <row r="31320">
      <c r="D31320" s="2"/>
      <c r="G31320" s="2"/>
      <c r="J31320" s="2"/>
    </row>
    <row r="31321">
      <c r="D31321" s="2"/>
      <c r="G31321" s="2"/>
      <c r="J31321" s="2"/>
    </row>
    <row r="31322">
      <c r="D31322" s="2"/>
      <c r="G31322" s="2"/>
      <c r="J31322" s="2"/>
    </row>
    <row r="31323">
      <c r="D31323" s="2"/>
      <c r="G31323" s="2"/>
      <c r="J31323" s="2"/>
    </row>
    <row r="31324">
      <c r="D31324" s="2"/>
      <c r="G31324" s="2"/>
      <c r="J31324" s="2"/>
    </row>
    <row r="31325">
      <c r="D31325" s="2"/>
      <c r="G31325" s="2"/>
      <c r="J31325" s="2"/>
    </row>
    <row r="31326">
      <c r="D31326" s="2"/>
      <c r="G31326" s="2"/>
      <c r="J31326" s="2"/>
    </row>
    <row r="31327">
      <c r="D31327" s="2"/>
      <c r="G31327" s="2"/>
      <c r="J31327" s="2"/>
    </row>
    <row r="31328">
      <c r="D31328" s="2"/>
      <c r="G31328" s="2"/>
      <c r="J31328" s="2"/>
    </row>
    <row r="31329">
      <c r="D31329" s="2"/>
      <c r="G31329" s="2"/>
      <c r="J31329" s="2"/>
    </row>
    <row r="31330">
      <c r="D31330" s="2"/>
      <c r="G31330" s="2"/>
      <c r="J31330" s="2"/>
    </row>
    <row r="31331">
      <c r="D31331" s="2"/>
      <c r="G31331" s="2"/>
      <c r="J31331" s="2"/>
    </row>
    <row r="31332">
      <c r="D31332" s="2"/>
      <c r="G31332" s="2"/>
      <c r="J31332" s="2"/>
    </row>
    <row r="31333">
      <c r="D31333" s="2"/>
      <c r="G31333" s="2"/>
      <c r="J31333" s="2"/>
    </row>
    <row r="31334">
      <c r="D31334" s="2"/>
      <c r="G31334" s="2"/>
      <c r="J31334" s="2"/>
    </row>
    <row r="31335">
      <c r="D31335" s="2"/>
      <c r="G31335" s="2"/>
      <c r="J31335" s="2"/>
    </row>
    <row r="31336">
      <c r="D31336" s="2"/>
      <c r="G31336" s="2"/>
      <c r="J31336" s="2"/>
    </row>
    <row r="31337">
      <c r="D31337" s="2"/>
      <c r="G31337" s="2"/>
      <c r="J31337" s="2"/>
    </row>
    <row r="31338">
      <c r="D31338" s="2"/>
      <c r="G31338" s="2"/>
      <c r="J31338" s="2"/>
    </row>
    <row r="31339">
      <c r="D31339" s="2"/>
      <c r="G31339" s="2"/>
      <c r="J31339" s="2"/>
    </row>
    <row r="31340">
      <c r="D31340" s="2"/>
      <c r="G31340" s="2"/>
      <c r="J31340" s="2"/>
    </row>
    <row r="31341">
      <c r="D31341" s="2"/>
      <c r="G31341" s="2"/>
      <c r="J31341" s="2"/>
    </row>
    <row r="31342">
      <c r="D31342" s="2"/>
      <c r="G31342" s="2"/>
      <c r="J31342" s="2"/>
    </row>
    <row r="31343">
      <c r="D31343" s="2"/>
      <c r="G31343" s="2"/>
      <c r="J31343" s="2"/>
    </row>
    <row r="31344">
      <c r="D31344" s="2"/>
      <c r="G31344" s="2"/>
      <c r="J31344" s="2"/>
    </row>
    <row r="31345">
      <c r="D31345" s="2"/>
      <c r="G31345" s="2"/>
      <c r="J31345" s="2"/>
    </row>
    <row r="31346">
      <c r="D31346" s="2"/>
      <c r="G31346" s="2"/>
      <c r="J31346" s="2"/>
    </row>
    <row r="31347">
      <c r="D31347" s="2"/>
      <c r="G31347" s="2"/>
      <c r="J31347" s="2"/>
    </row>
    <row r="31348">
      <c r="D31348" s="2"/>
      <c r="G31348" s="2"/>
      <c r="J31348" s="2"/>
    </row>
    <row r="31349">
      <c r="D31349" s="2"/>
      <c r="G31349" s="2"/>
      <c r="J31349" s="2"/>
    </row>
    <row r="31350">
      <c r="D31350" s="2"/>
      <c r="G31350" s="2"/>
      <c r="J31350" s="2"/>
    </row>
    <row r="31351">
      <c r="D31351" s="2"/>
      <c r="G31351" s="2"/>
      <c r="J31351" s="2"/>
    </row>
    <row r="31352">
      <c r="D31352" s="2"/>
      <c r="G31352" s="2"/>
      <c r="J31352" s="2"/>
    </row>
    <row r="31353">
      <c r="D31353" s="2"/>
      <c r="G31353" s="2"/>
      <c r="J31353" s="2"/>
    </row>
    <row r="31354">
      <c r="D31354" s="2"/>
      <c r="G31354" s="2"/>
      <c r="J31354" s="2"/>
    </row>
    <row r="31355">
      <c r="D31355" s="2"/>
      <c r="G31355" s="2"/>
      <c r="J31355" s="2"/>
    </row>
    <row r="31356">
      <c r="D31356" s="2"/>
      <c r="G31356" s="2"/>
      <c r="J31356" s="2"/>
    </row>
    <row r="31357">
      <c r="D31357" s="2"/>
      <c r="G31357" s="2"/>
      <c r="J31357" s="2"/>
    </row>
    <row r="31358">
      <c r="D31358" s="2"/>
      <c r="G31358" s="2"/>
      <c r="J31358" s="2"/>
    </row>
    <row r="31359">
      <c r="D31359" s="2"/>
      <c r="G31359" s="2"/>
      <c r="J31359" s="2"/>
    </row>
    <row r="31360">
      <c r="D31360" s="2"/>
      <c r="G31360" s="2"/>
      <c r="J31360" s="2"/>
    </row>
    <row r="31361">
      <c r="D31361" s="2"/>
      <c r="G31361" s="2"/>
      <c r="J31361" s="2"/>
    </row>
    <row r="31362">
      <c r="D31362" s="2"/>
      <c r="G31362" s="2"/>
      <c r="J31362" s="2"/>
    </row>
    <row r="31363">
      <c r="D31363" s="2"/>
      <c r="G31363" s="2"/>
      <c r="J31363" s="2"/>
    </row>
    <row r="31364">
      <c r="D31364" s="2"/>
      <c r="G31364" s="2"/>
      <c r="J31364" s="2"/>
    </row>
    <row r="31365">
      <c r="D31365" s="2"/>
      <c r="G31365" s="2"/>
      <c r="J31365" s="2"/>
    </row>
    <row r="31366">
      <c r="D31366" s="2"/>
      <c r="G31366" s="2"/>
      <c r="J31366" s="2"/>
    </row>
    <row r="31367">
      <c r="D31367" s="2"/>
      <c r="G31367" s="2"/>
      <c r="J31367" s="2"/>
    </row>
    <row r="31368">
      <c r="D31368" s="2"/>
      <c r="G31368" s="2"/>
      <c r="J31368" s="2"/>
    </row>
    <row r="31369">
      <c r="D31369" s="2"/>
      <c r="G31369" s="2"/>
      <c r="J31369" s="2"/>
    </row>
    <row r="31370">
      <c r="D31370" s="2"/>
      <c r="G31370" s="2"/>
      <c r="J31370" s="2"/>
    </row>
    <row r="31371">
      <c r="D31371" s="2"/>
      <c r="G31371" s="2"/>
      <c r="J31371" s="2"/>
    </row>
    <row r="31372">
      <c r="D31372" s="2"/>
      <c r="G31372" s="2"/>
      <c r="J31372" s="2"/>
    </row>
    <row r="31373">
      <c r="D31373" s="2"/>
      <c r="G31373" s="2"/>
      <c r="J31373" s="2"/>
    </row>
    <row r="31374">
      <c r="D31374" s="2"/>
      <c r="G31374" s="2"/>
      <c r="J31374" s="2"/>
    </row>
    <row r="31375">
      <c r="D31375" s="2"/>
      <c r="G31375" s="2"/>
      <c r="J31375" s="2"/>
    </row>
    <row r="31376">
      <c r="D31376" s="2"/>
      <c r="G31376" s="2"/>
      <c r="J31376" s="2"/>
    </row>
    <row r="31377">
      <c r="D31377" s="2"/>
      <c r="G31377" s="2"/>
      <c r="J31377" s="2"/>
    </row>
    <row r="31378">
      <c r="D31378" s="2"/>
      <c r="G31378" s="2"/>
      <c r="J31378" s="2"/>
    </row>
    <row r="31379">
      <c r="D31379" s="2"/>
      <c r="G31379" s="2"/>
      <c r="J31379" s="2"/>
    </row>
    <row r="31380">
      <c r="D31380" s="2"/>
      <c r="G31380" s="2"/>
      <c r="J31380" s="2"/>
    </row>
    <row r="31381">
      <c r="D31381" s="2"/>
      <c r="G31381" s="2"/>
      <c r="J31381" s="2"/>
    </row>
    <row r="31382">
      <c r="D31382" s="2"/>
      <c r="G31382" s="2"/>
      <c r="J31382" s="2"/>
    </row>
    <row r="31383">
      <c r="D31383" s="2"/>
      <c r="G31383" s="2"/>
      <c r="J31383" s="2"/>
    </row>
    <row r="31384">
      <c r="D31384" s="2"/>
      <c r="G31384" s="2"/>
      <c r="J31384" s="2"/>
    </row>
    <row r="31385">
      <c r="D31385" s="2"/>
      <c r="G31385" s="2"/>
      <c r="J31385" s="2"/>
    </row>
    <row r="31386">
      <c r="D31386" s="2"/>
      <c r="G31386" s="2"/>
      <c r="J31386" s="2"/>
    </row>
    <row r="31387">
      <c r="D31387" s="2"/>
      <c r="G31387" s="2"/>
      <c r="J31387" s="2"/>
    </row>
    <row r="31388">
      <c r="D31388" s="2"/>
      <c r="G31388" s="2"/>
      <c r="J31388" s="2"/>
    </row>
    <row r="31389">
      <c r="D31389" s="2"/>
      <c r="G31389" s="2"/>
      <c r="J31389" s="2"/>
    </row>
    <row r="31390">
      <c r="D31390" s="2"/>
      <c r="G31390" s="2"/>
      <c r="J31390" s="2"/>
    </row>
    <row r="31391">
      <c r="D31391" s="2"/>
      <c r="G31391" s="2"/>
      <c r="J31391" s="2"/>
    </row>
    <row r="31392">
      <c r="D31392" s="2"/>
      <c r="G31392" s="2"/>
      <c r="J31392" s="2"/>
    </row>
    <row r="31393">
      <c r="D31393" s="2"/>
      <c r="G31393" s="2"/>
      <c r="J31393" s="2"/>
    </row>
    <row r="31394">
      <c r="D31394" s="2"/>
      <c r="G31394" s="2"/>
      <c r="J31394" s="2"/>
    </row>
    <row r="31395">
      <c r="D31395" s="2"/>
      <c r="G31395" s="2"/>
      <c r="J31395" s="2"/>
    </row>
    <row r="31396">
      <c r="D31396" s="2"/>
      <c r="G31396" s="2"/>
      <c r="J31396" s="2"/>
    </row>
    <row r="31397">
      <c r="D31397" s="2"/>
      <c r="G31397" s="2"/>
      <c r="J31397" s="2"/>
    </row>
    <row r="31398">
      <c r="D31398" s="2"/>
      <c r="G31398" s="2"/>
      <c r="J31398" s="2"/>
    </row>
    <row r="31399">
      <c r="D31399" s="2"/>
      <c r="G31399" s="2"/>
      <c r="J31399" s="2"/>
    </row>
    <row r="31400">
      <c r="D31400" s="2"/>
      <c r="G31400" s="2"/>
      <c r="J31400" s="2"/>
    </row>
    <row r="31401">
      <c r="D31401" s="2"/>
      <c r="G31401" s="2"/>
      <c r="J31401" s="2"/>
    </row>
    <row r="31402">
      <c r="D31402" s="2"/>
      <c r="G31402" s="2"/>
      <c r="J31402" s="2"/>
    </row>
    <row r="31403">
      <c r="D31403" s="2"/>
      <c r="G31403" s="2"/>
      <c r="J31403" s="2"/>
    </row>
    <row r="31404">
      <c r="D31404" s="2"/>
      <c r="G31404" s="2"/>
      <c r="J31404" s="2"/>
    </row>
    <row r="31405">
      <c r="D31405" s="2"/>
      <c r="G31405" s="2"/>
      <c r="J31405" s="2"/>
    </row>
    <row r="31406">
      <c r="D31406" s="2"/>
      <c r="G31406" s="2"/>
      <c r="J31406" s="2"/>
    </row>
    <row r="31407">
      <c r="D31407" s="2"/>
      <c r="G31407" s="2"/>
      <c r="J31407" s="2"/>
    </row>
    <row r="31408">
      <c r="D31408" s="2"/>
      <c r="G31408" s="2"/>
      <c r="J31408" s="2"/>
    </row>
    <row r="31409">
      <c r="D31409" s="2"/>
      <c r="G31409" s="2"/>
      <c r="J31409" s="2"/>
    </row>
    <row r="31410">
      <c r="D31410" s="2"/>
      <c r="G31410" s="2"/>
      <c r="J31410" s="2"/>
    </row>
    <row r="31411">
      <c r="D31411" s="2"/>
      <c r="G31411" s="2"/>
      <c r="J31411" s="2"/>
    </row>
    <row r="31412">
      <c r="D31412" s="2"/>
      <c r="G31412" s="2"/>
      <c r="J31412" s="2"/>
    </row>
    <row r="31413">
      <c r="D31413" s="2"/>
      <c r="G31413" s="2"/>
      <c r="J31413" s="2"/>
    </row>
    <row r="31414">
      <c r="D31414" s="2"/>
      <c r="G31414" s="2"/>
      <c r="J31414" s="2"/>
    </row>
    <row r="31415">
      <c r="D31415" s="2"/>
      <c r="G31415" s="2"/>
      <c r="J31415" s="2"/>
    </row>
    <row r="31416">
      <c r="D31416" s="2"/>
      <c r="G31416" s="2"/>
      <c r="J31416" s="2"/>
    </row>
    <row r="31417">
      <c r="D31417" s="2"/>
      <c r="G31417" s="2"/>
      <c r="J31417" s="2"/>
    </row>
    <row r="31418">
      <c r="D31418" s="2"/>
      <c r="G31418" s="2"/>
      <c r="J31418" s="2"/>
    </row>
    <row r="31419">
      <c r="D31419" s="2"/>
      <c r="G31419" s="2"/>
      <c r="J31419" s="2"/>
    </row>
    <row r="31420">
      <c r="D31420" s="2"/>
      <c r="G31420" s="2"/>
      <c r="J31420" s="2"/>
    </row>
    <row r="31421">
      <c r="D31421" s="2"/>
      <c r="G31421" s="2"/>
      <c r="J31421" s="2"/>
    </row>
    <row r="31422">
      <c r="D31422" s="2"/>
      <c r="G31422" s="2"/>
      <c r="J31422" s="2"/>
    </row>
    <row r="31423">
      <c r="D31423" s="2"/>
      <c r="G31423" s="2"/>
      <c r="J31423" s="2"/>
    </row>
    <row r="31424">
      <c r="D31424" s="2"/>
      <c r="G31424" s="2"/>
      <c r="J31424" s="2"/>
    </row>
    <row r="31425">
      <c r="D31425" s="2"/>
      <c r="G31425" s="2"/>
      <c r="J31425" s="2"/>
    </row>
    <row r="31426">
      <c r="D31426" s="2"/>
      <c r="G31426" s="2"/>
      <c r="J31426" s="2"/>
    </row>
    <row r="31427">
      <c r="D31427" s="2"/>
      <c r="G31427" s="2"/>
      <c r="J31427" s="2"/>
    </row>
    <row r="31428">
      <c r="D31428" s="2"/>
      <c r="G31428" s="2"/>
      <c r="J31428" s="2"/>
    </row>
    <row r="31429">
      <c r="D31429" s="2"/>
      <c r="G31429" s="2"/>
      <c r="J31429" s="2"/>
    </row>
    <row r="31430">
      <c r="D31430" s="2"/>
      <c r="G31430" s="2"/>
      <c r="J31430" s="2"/>
    </row>
    <row r="31431">
      <c r="D31431" s="2"/>
      <c r="G31431" s="2"/>
      <c r="J31431" s="2"/>
    </row>
    <row r="31432">
      <c r="D31432" s="2"/>
      <c r="G31432" s="2"/>
      <c r="J31432" s="2"/>
    </row>
    <row r="31433">
      <c r="D31433" s="2"/>
      <c r="G31433" s="2"/>
      <c r="J31433" s="2"/>
    </row>
    <row r="31434">
      <c r="D31434" s="2"/>
      <c r="G31434" s="2"/>
      <c r="J31434" s="2"/>
    </row>
    <row r="31435">
      <c r="D31435" s="2"/>
      <c r="G31435" s="2"/>
      <c r="J31435" s="2"/>
    </row>
    <row r="31436">
      <c r="D31436" s="2"/>
      <c r="G31436" s="2"/>
      <c r="J31436" s="2"/>
    </row>
    <row r="31437">
      <c r="D31437" s="2"/>
      <c r="G31437" s="2"/>
      <c r="J31437" s="2"/>
    </row>
    <row r="31438">
      <c r="D31438" s="2"/>
      <c r="G31438" s="2"/>
      <c r="J31438" s="2"/>
    </row>
    <row r="31439">
      <c r="D31439" s="2"/>
      <c r="G31439" s="2"/>
      <c r="J31439" s="2"/>
    </row>
    <row r="31440">
      <c r="D31440" s="2"/>
      <c r="G31440" s="2"/>
      <c r="J31440" s="2"/>
    </row>
    <row r="31441">
      <c r="D31441" s="2"/>
      <c r="G31441" s="2"/>
      <c r="J31441" s="2"/>
    </row>
    <row r="31442">
      <c r="D31442" s="2"/>
      <c r="G31442" s="2"/>
      <c r="J31442" s="2"/>
    </row>
    <row r="31443">
      <c r="D31443" s="2"/>
      <c r="G31443" s="2"/>
      <c r="J31443" s="2"/>
    </row>
    <row r="31444">
      <c r="D31444" s="2"/>
      <c r="G31444" s="2"/>
      <c r="J31444" s="2"/>
    </row>
    <row r="31445">
      <c r="D31445" s="2"/>
      <c r="G31445" s="2"/>
      <c r="J31445" s="2"/>
    </row>
    <row r="31446">
      <c r="D31446" s="2"/>
      <c r="G31446" s="2"/>
      <c r="J31446" s="2"/>
    </row>
    <row r="31447">
      <c r="D31447" s="2"/>
      <c r="G31447" s="2"/>
      <c r="J31447" s="2"/>
    </row>
    <row r="31448">
      <c r="D31448" s="2"/>
      <c r="G31448" s="2"/>
      <c r="J31448" s="2"/>
    </row>
    <row r="31449">
      <c r="D31449" s="2"/>
      <c r="G31449" s="2"/>
      <c r="J31449" s="2"/>
    </row>
    <row r="31450">
      <c r="D31450" s="2"/>
      <c r="G31450" s="2"/>
      <c r="J31450" s="2"/>
    </row>
    <row r="31451">
      <c r="D31451" s="2"/>
      <c r="G31451" s="2"/>
      <c r="J31451" s="2"/>
    </row>
    <row r="31452">
      <c r="D31452" s="2"/>
      <c r="G31452" s="2"/>
      <c r="J31452" s="2"/>
    </row>
    <row r="31453">
      <c r="D31453" s="2"/>
      <c r="G31453" s="2"/>
      <c r="J31453" s="2"/>
    </row>
    <row r="31454">
      <c r="D31454" s="2"/>
      <c r="G31454" s="2"/>
      <c r="J31454" s="2"/>
    </row>
    <row r="31455">
      <c r="D31455" s="2"/>
      <c r="G31455" s="2"/>
      <c r="J31455" s="2"/>
    </row>
    <row r="31456">
      <c r="D31456" s="2"/>
      <c r="G31456" s="2"/>
      <c r="J31456" s="2"/>
    </row>
    <row r="31457">
      <c r="D31457" s="2"/>
      <c r="G31457" s="2"/>
      <c r="J31457" s="2"/>
    </row>
    <row r="31458">
      <c r="D31458" s="2"/>
      <c r="G31458" s="2"/>
      <c r="J31458" s="2"/>
    </row>
    <row r="31459">
      <c r="D31459" s="2"/>
      <c r="G31459" s="2"/>
      <c r="J31459" s="2"/>
    </row>
    <row r="31460">
      <c r="D31460" s="2"/>
      <c r="G31460" s="2"/>
      <c r="J31460" s="2"/>
    </row>
    <row r="31461">
      <c r="D31461" s="2"/>
      <c r="G31461" s="2"/>
      <c r="J31461" s="2"/>
    </row>
    <row r="31462">
      <c r="D31462" s="2"/>
      <c r="G31462" s="2"/>
      <c r="J31462" s="2"/>
    </row>
    <row r="31463">
      <c r="D31463" s="2"/>
      <c r="G31463" s="2"/>
      <c r="J31463" s="2"/>
    </row>
    <row r="31464">
      <c r="D31464" s="2"/>
      <c r="G31464" s="2"/>
      <c r="J31464" s="2"/>
    </row>
    <row r="31465">
      <c r="D31465" s="2"/>
      <c r="G31465" s="2"/>
      <c r="J31465" s="2"/>
    </row>
    <row r="31466">
      <c r="D31466" s="2"/>
      <c r="G31466" s="2"/>
      <c r="J31466" s="2"/>
    </row>
    <row r="31467">
      <c r="D31467" s="2"/>
      <c r="G31467" s="2"/>
      <c r="J31467" s="2"/>
    </row>
    <row r="31468">
      <c r="D31468" s="2"/>
      <c r="G31468" s="2"/>
      <c r="J31468" s="2"/>
    </row>
    <row r="31469">
      <c r="D31469" s="2"/>
      <c r="G31469" s="2"/>
      <c r="J31469" s="2"/>
    </row>
    <row r="31470">
      <c r="D31470" s="2"/>
      <c r="G31470" s="2"/>
      <c r="J31470" s="2"/>
    </row>
    <row r="31471">
      <c r="D31471" s="2"/>
      <c r="G31471" s="2"/>
      <c r="J31471" s="2"/>
    </row>
    <row r="31472">
      <c r="D31472" s="2"/>
      <c r="G31472" s="2"/>
      <c r="J31472" s="2"/>
    </row>
    <row r="31473">
      <c r="D31473" s="2"/>
      <c r="G31473" s="2"/>
      <c r="J31473" s="2"/>
    </row>
    <row r="31474">
      <c r="D31474" s="2"/>
      <c r="G31474" s="2"/>
      <c r="J31474" s="2"/>
    </row>
    <row r="31475">
      <c r="D31475" s="2"/>
      <c r="G31475" s="2"/>
      <c r="J31475" s="2"/>
    </row>
    <row r="31476">
      <c r="D31476" s="2"/>
      <c r="G31476" s="2"/>
      <c r="J31476" s="2"/>
    </row>
    <row r="31477">
      <c r="D31477" s="2"/>
      <c r="G31477" s="2"/>
      <c r="J31477" s="2"/>
    </row>
    <row r="31478">
      <c r="D31478" s="2"/>
      <c r="G31478" s="2"/>
      <c r="J31478" s="2"/>
    </row>
    <row r="31479">
      <c r="D31479" s="2"/>
      <c r="G31479" s="2"/>
      <c r="J31479" s="2"/>
    </row>
    <row r="31480">
      <c r="D31480" s="2"/>
      <c r="G31480" s="2"/>
      <c r="J31480" s="2"/>
    </row>
    <row r="31481">
      <c r="D31481" s="2"/>
      <c r="G31481" s="2"/>
      <c r="J31481" s="2"/>
    </row>
    <row r="31482">
      <c r="D31482" s="2"/>
      <c r="G31482" s="2"/>
      <c r="J31482" s="2"/>
    </row>
    <row r="31483">
      <c r="D31483" s="2"/>
      <c r="G31483" s="2"/>
      <c r="J31483" s="2"/>
    </row>
    <row r="31484">
      <c r="D31484" s="2"/>
      <c r="G31484" s="2"/>
      <c r="J31484" s="2"/>
    </row>
    <row r="31485">
      <c r="D31485" s="2"/>
      <c r="G31485" s="2"/>
      <c r="J31485" s="2"/>
    </row>
    <row r="31486">
      <c r="D31486" s="2"/>
      <c r="G31486" s="2"/>
      <c r="J31486" s="2"/>
    </row>
    <row r="31487">
      <c r="D31487" s="2"/>
      <c r="G31487" s="2"/>
      <c r="J31487" s="2"/>
    </row>
    <row r="31488">
      <c r="D31488" s="2"/>
      <c r="G31488" s="2"/>
      <c r="J31488" s="2"/>
    </row>
    <row r="31489">
      <c r="D31489" s="2"/>
      <c r="G31489" s="2"/>
      <c r="J31489" s="2"/>
    </row>
    <row r="31490">
      <c r="D31490" s="2"/>
      <c r="G31490" s="2"/>
      <c r="J31490" s="2"/>
    </row>
    <row r="31491">
      <c r="D31491" s="2"/>
      <c r="G31491" s="2"/>
      <c r="J31491" s="2"/>
    </row>
    <row r="31492">
      <c r="D31492" s="2"/>
      <c r="G31492" s="2"/>
      <c r="J31492" s="2"/>
    </row>
    <row r="31493">
      <c r="D31493" s="2"/>
      <c r="G31493" s="2"/>
      <c r="J31493" s="2"/>
    </row>
    <row r="31494">
      <c r="D31494" s="2"/>
      <c r="G31494" s="2"/>
      <c r="J31494" s="2"/>
    </row>
    <row r="31495">
      <c r="D31495" s="2"/>
      <c r="G31495" s="2"/>
      <c r="J31495" s="2"/>
    </row>
    <row r="31496">
      <c r="D31496" s="2"/>
      <c r="G31496" s="2"/>
      <c r="J31496" s="2"/>
    </row>
    <row r="31497">
      <c r="D31497" s="2"/>
      <c r="G31497" s="2"/>
      <c r="J31497" s="2"/>
    </row>
    <row r="31498">
      <c r="D31498" s="2"/>
      <c r="G31498" s="2"/>
      <c r="J31498" s="2"/>
    </row>
    <row r="31499">
      <c r="D31499" s="2"/>
      <c r="G31499" s="2"/>
      <c r="J31499" s="2"/>
    </row>
    <row r="31500">
      <c r="D31500" s="2"/>
      <c r="G31500" s="2"/>
      <c r="J31500" s="2"/>
    </row>
    <row r="31501">
      <c r="D31501" s="2"/>
      <c r="G31501" s="2"/>
      <c r="J31501" s="2"/>
    </row>
    <row r="31502">
      <c r="D31502" s="2"/>
      <c r="G31502" s="2"/>
      <c r="J31502" s="2"/>
    </row>
    <row r="31503">
      <c r="D31503" s="2"/>
      <c r="G31503" s="2"/>
      <c r="J31503" s="2"/>
    </row>
    <row r="31504">
      <c r="D31504" s="2"/>
      <c r="G31504" s="2"/>
      <c r="J31504" s="2"/>
    </row>
    <row r="31505">
      <c r="D31505" s="2"/>
      <c r="G31505" s="2"/>
      <c r="J31505" s="2"/>
    </row>
    <row r="31506">
      <c r="D31506" s="2"/>
      <c r="G31506" s="2"/>
      <c r="J31506" s="2"/>
    </row>
    <row r="31507">
      <c r="D31507" s="2"/>
      <c r="G31507" s="2"/>
      <c r="J31507" s="2"/>
    </row>
    <row r="31508">
      <c r="D31508" s="2"/>
      <c r="G31508" s="2"/>
      <c r="J31508" s="2"/>
    </row>
    <row r="31509">
      <c r="D31509" s="2"/>
      <c r="G31509" s="2"/>
      <c r="J31509" s="2"/>
    </row>
    <row r="31510">
      <c r="D31510" s="2"/>
      <c r="G31510" s="2"/>
      <c r="J31510" s="2"/>
    </row>
    <row r="31511">
      <c r="D31511" s="2"/>
      <c r="G31511" s="2"/>
      <c r="J31511" s="2"/>
    </row>
    <row r="31512">
      <c r="D31512" s="2"/>
      <c r="G31512" s="2"/>
      <c r="J31512" s="2"/>
    </row>
    <row r="31513">
      <c r="D31513" s="2"/>
      <c r="G31513" s="2"/>
      <c r="J31513" s="2"/>
    </row>
    <row r="31514">
      <c r="D31514" s="2"/>
      <c r="G31514" s="2"/>
      <c r="J31514" s="2"/>
    </row>
    <row r="31515">
      <c r="D31515" s="2"/>
      <c r="G31515" s="2"/>
      <c r="J31515" s="2"/>
    </row>
    <row r="31516">
      <c r="D31516" s="2"/>
      <c r="G31516" s="2"/>
      <c r="J31516" s="2"/>
    </row>
    <row r="31517">
      <c r="D31517" s="2"/>
      <c r="G31517" s="2"/>
      <c r="J31517" s="2"/>
    </row>
    <row r="31518">
      <c r="D31518" s="2"/>
      <c r="G31518" s="2"/>
      <c r="J31518" s="2"/>
    </row>
    <row r="31519">
      <c r="D31519" s="2"/>
      <c r="G31519" s="2"/>
      <c r="J31519" s="2"/>
    </row>
    <row r="31520">
      <c r="D31520" s="2"/>
      <c r="G31520" s="2"/>
      <c r="J31520" s="2"/>
    </row>
    <row r="31521">
      <c r="D31521" s="2"/>
      <c r="G31521" s="2"/>
      <c r="J31521" s="2"/>
    </row>
    <row r="31522">
      <c r="D31522" s="2"/>
      <c r="G31522" s="2"/>
      <c r="J31522" s="2"/>
    </row>
    <row r="31523">
      <c r="D31523" s="2"/>
      <c r="G31523" s="2"/>
      <c r="J31523" s="2"/>
    </row>
    <row r="31524">
      <c r="D31524" s="2"/>
      <c r="G31524" s="2"/>
      <c r="J31524" s="2"/>
    </row>
    <row r="31525">
      <c r="D31525" s="2"/>
      <c r="G31525" s="2"/>
      <c r="J31525" s="2"/>
    </row>
    <row r="31526">
      <c r="D31526" s="2"/>
      <c r="G31526" s="2"/>
      <c r="J31526" s="2"/>
    </row>
    <row r="31527">
      <c r="D31527" s="2"/>
      <c r="G31527" s="2"/>
      <c r="J31527" s="2"/>
    </row>
    <row r="31528">
      <c r="D31528" s="2"/>
      <c r="G31528" s="2"/>
      <c r="J31528" s="2"/>
    </row>
    <row r="31529">
      <c r="D31529" s="2"/>
      <c r="G31529" s="2"/>
      <c r="J31529" s="2"/>
    </row>
    <row r="31530">
      <c r="D31530" s="2"/>
      <c r="G31530" s="2"/>
      <c r="J31530" s="2"/>
    </row>
    <row r="31531">
      <c r="D31531" s="2"/>
      <c r="G31531" s="2"/>
      <c r="J31531" s="2"/>
    </row>
    <row r="31532">
      <c r="D31532" s="2"/>
      <c r="G31532" s="2"/>
      <c r="J31532" s="2"/>
    </row>
    <row r="31533">
      <c r="D31533" s="2"/>
      <c r="G31533" s="2"/>
      <c r="J31533" s="2"/>
    </row>
    <row r="31534">
      <c r="D31534" s="2"/>
      <c r="G31534" s="2"/>
      <c r="J31534" s="2"/>
    </row>
    <row r="31535">
      <c r="D31535" s="2"/>
      <c r="G31535" s="2"/>
      <c r="J31535" s="2"/>
    </row>
    <row r="31536">
      <c r="D31536" s="2"/>
      <c r="G31536" s="2"/>
      <c r="J31536" s="2"/>
    </row>
    <row r="31537">
      <c r="D31537" s="2"/>
      <c r="G31537" s="2"/>
      <c r="J31537" s="2"/>
    </row>
    <row r="31538">
      <c r="D31538" s="2"/>
      <c r="G31538" s="2"/>
      <c r="J31538" s="2"/>
    </row>
    <row r="31539">
      <c r="D31539" s="2"/>
      <c r="G31539" s="2"/>
      <c r="J31539" s="2"/>
    </row>
    <row r="31540">
      <c r="D31540" s="2"/>
      <c r="G31540" s="2"/>
      <c r="J31540" s="2"/>
    </row>
    <row r="31541">
      <c r="D31541" s="2"/>
      <c r="G31541" s="2"/>
      <c r="J31541" s="2"/>
    </row>
    <row r="31542">
      <c r="D31542" s="2"/>
      <c r="G31542" s="2"/>
      <c r="J31542" s="2"/>
    </row>
    <row r="31543">
      <c r="D31543" s="2"/>
      <c r="G31543" s="2"/>
      <c r="J31543" s="2"/>
    </row>
    <row r="31544">
      <c r="D31544" s="2"/>
      <c r="G31544" s="2"/>
      <c r="J31544" s="2"/>
    </row>
    <row r="31545">
      <c r="D31545" s="2"/>
      <c r="G31545" s="2"/>
      <c r="J31545" s="2"/>
    </row>
    <row r="31546">
      <c r="D31546" s="2"/>
      <c r="G31546" s="2"/>
      <c r="J31546" s="2"/>
    </row>
    <row r="31547">
      <c r="D31547" s="2"/>
      <c r="G31547" s="2"/>
      <c r="J31547" s="2"/>
    </row>
    <row r="31548">
      <c r="D31548" s="2"/>
      <c r="G31548" s="2"/>
      <c r="J31548" s="2"/>
    </row>
    <row r="31549">
      <c r="D31549" s="2"/>
      <c r="G31549" s="2"/>
      <c r="J31549" s="2"/>
    </row>
    <row r="31550">
      <c r="D31550" s="2"/>
      <c r="G31550" s="2"/>
      <c r="J31550" s="2"/>
    </row>
    <row r="31551">
      <c r="D31551" s="2"/>
      <c r="G31551" s="2"/>
      <c r="J31551" s="2"/>
    </row>
    <row r="31552">
      <c r="D31552" s="2"/>
      <c r="G31552" s="2"/>
      <c r="J31552" s="2"/>
    </row>
    <row r="31553">
      <c r="D31553" s="2"/>
      <c r="G31553" s="2"/>
      <c r="J31553" s="2"/>
    </row>
    <row r="31554">
      <c r="D31554" s="2"/>
      <c r="G31554" s="2"/>
      <c r="J31554" s="2"/>
    </row>
    <row r="31555">
      <c r="D31555" s="2"/>
      <c r="G31555" s="2"/>
      <c r="J31555" s="2"/>
    </row>
    <row r="31556">
      <c r="D31556" s="2"/>
      <c r="G31556" s="2"/>
      <c r="J31556" s="2"/>
    </row>
    <row r="31557">
      <c r="D31557" s="2"/>
      <c r="G31557" s="2"/>
      <c r="J31557" s="2"/>
    </row>
    <row r="31558">
      <c r="D31558" s="2"/>
      <c r="G31558" s="2"/>
      <c r="J31558" s="2"/>
    </row>
    <row r="31559">
      <c r="D31559" s="2"/>
      <c r="G31559" s="2"/>
      <c r="J31559" s="2"/>
    </row>
    <row r="31560">
      <c r="D31560" s="2"/>
      <c r="G31560" s="2"/>
      <c r="J31560" s="2"/>
    </row>
    <row r="31561">
      <c r="D31561" s="2"/>
      <c r="G31561" s="2"/>
      <c r="J31561" s="2"/>
    </row>
    <row r="31562">
      <c r="D31562" s="2"/>
      <c r="G31562" s="2"/>
      <c r="J31562" s="2"/>
    </row>
    <row r="31563">
      <c r="D31563" s="2"/>
      <c r="G31563" s="2"/>
      <c r="J31563" s="2"/>
    </row>
    <row r="31564">
      <c r="D31564" s="2"/>
      <c r="G31564" s="2"/>
      <c r="J31564" s="2"/>
    </row>
    <row r="31565">
      <c r="D31565" s="2"/>
      <c r="G31565" s="2"/>
      <c r="J31565" s="2"/>
    </row>
    <row r="31566">
      <c r="D31566" s="2"/>
      <c r="G31566" s="2"/>
      <c r="J31566" s="2"/>
    </row>
    <row r="31567">
      <c r="D31567" s="2"/>
      <c r="G31567" s="2"/>
      <c r="J31567" s="2"/>
    </row>
    <row r="31568">
      <c r="D31568" s="2"/>
      <c r="G31568" s="2"/>
      <c r="J31568" s="2"/>
    </row>
    <row r="31569">
      <c r="D31569" s="2"/>
      <c r="G31569" s="2"/>
      <c r="J31569" s="2"/>
    </row>
    <row r="31570">
      <c r="D31570" s="2"/>
      <c r="G31570" s="2"/>
      <c r="J31570" s="2"/>
    </row>
    <row r="31571">
      <c r="D31571" s="2"/>
      <c r="G31571" s="2"/>
      <c r="J31571" s="2"/>
    </row>
    <row r="31572">
      <c r="D31572" s="2"/>
      <c r="G31572" s="2"/>
      <c r="J31572" s="2"/>
    </row>
    <row r="31573">
      <c r="D31573" s="2"/>
      <c r="G31573" s="2"/>
      <c r="J31573" s="2"/>
    </row>
    <row r="31574">
      <c r="D31574" s="2"/>
      <c r="G31574" s="2"/>
      <c r="J31574" s="2"/>
    </row>
    <row r="31575">
      <c r="D31575" s="2"/>
      <c r="G31575" s="2"/>
      <c r="J31575" s="2"/>
    </row>
    <row r="31576">
      <c r="D31576" s="2"/>
      <c r="G31576" s="2"/>
      <c r="J31576" s="2"/>
    </row>
    <row r="31577">
      <c r="D31577" s="2"/>
      <c r="G31577" s="2"/>
      <c r="J31577" s="2"/>
    </row>
    <row r="31578">
      <c r="D31578" s="2"/>
      <c r="G31578" s="2"/>
      <c r="J31578" s="2"/>
    </row>
    <row r="31579">
      <c r="D31579" s="2"/>
      <c r="G31579" s="2"/>
      <c r="J31579" s="2"/>
    </row>
    <row r="31580">
      <c r="D31580" s="2"/>
      <c r="G31580" s="2"/>
      <c r="J31580" s="2"/>
    </row>
    <row r="31581">
      <c r="D31581" s="2"/>
      <c r="G31581" s="2"/>
      <c r="J31581" s="2"/>
    </row>
    <row r="31582">
      <c r="D31582" s="2"/>
      <c r="G31582" s="2"/>
      <c r="J31582" s="2"/>
    </row>
    <row r="31583">
      <c r="D31583" s="2"/>
      <c r="G31583" s="2"/>
      <c r="J31583" s="2"/>
    </row>
    <row r="31584">
      <c r="D31584" s="2"/>
      <c r="G31584" s="2"/>
      <c r="J31584" s="2"/>
    </row>
    <row r="31585">
      <c r="D31585" s="2"/>
      <c r="G31585" s="2"/>
      <c r="J31585" s="2"/>
    </row>
    <row r="31586">
      <c r="D31586" s="2"/>
      <c r="G31586" s="2"/>
      <c r="J31586" s="2"/>
    </row>
    <row r="31587">
      <c r="D31587" s="2"/>
      <c r="G31587" s="2"/>
      <c r="J31587" s="2"/>
    </row>
    <row r="31588">
      <c r="D31588" s="2"/>
      <c r="G31588" s="2"/>
      <c r="J31588" s="2"/>
    </row>
    <row r="31589">
      <c r="D31589" s="2"/>
      <c r="G31589" s="2"/>
      <c r="J31589" s="2"/>
    </row>
    <row r="31590">
      <c r="D31590" s="2"/>
      <c r="G31590" s="2"/>
      <c r="J31590" s="2"/>
    </row>
    <row r="31591">
      <c r="D31591" s="2"/>
      <c r="G31591" s="2"/>
      <c r="J31591" s="2"/>
    </row>
    <row r="31592">
      <c r="D31592" s="2"/>
      <c r="G31592" s="2"/>
      <c r="J31592" s="2"/>
    </row>
    <row r="31593">
      <c r="D31593" s="2"/>
      <c r="G31593" s="2"/>
      <c r="J31593" s="2"/>
    </row>
    <row r="31594">
      <c r="D31594" s="2"/>
      <c r="G31594" s="2"/>
      <c r="J31594" s="2"/>
    </row>
    <row r="31595">
      <c r="D31595" s="2"/>
      <c r="G31595" s="2"/>
      <c r="J31595" s="2"/>
    </row>
    <row r="31596">
      <c r="D31596" s="2"/>
      <c r="G31596" s="2"/>
      <c r="J31596" s="2"/>
    </row>
    <row r="31597">
      <c r="D31597" s="2"/>
      <c r="G31597" s="2"/>
      <c r="J31597" s="2"/>
    </row>
    <row r="31598">
      <c r="D31598" s="2"/>
      <c r="G31598" s="2"/>
      <c r="J31598" s="2"/>
    </row>
    <row r="31599">
      <c r="D31599" s="2"/>
      <c r="G31599" s="2"/>
      <c r="J31599" s="2"/>
    </row>
    <row r="31600">
      <c r="D31600" s="2"/>
      <c r="G31600" s="2"/>
      <c r="J31600" s="2"/>
    </row>
    <row r="31601">
      <c r="D31601" s="2"/>
      <c r="G31601" s="2"/>
      <c r="J31601" s="2"/>
    </row>
    <row r="31602">
      <c r="D31602" s="2"/>
      <c r="G31602" s="2"/>
      <c r="J31602" s="2"/>
    </row>
    <row r="31603">
      <c r="D31603" s="2"/>
      <c r="G31603" s="2"/>
      <c r="J31603" s="2"/>
    </row>
    <row r="31604">
      <c r="D31604" s="2"/>
      <c r="G31604" s="2"/>
      <c r="J31604" s="2"/>
    </row>
    <row r="31605">
      <c r="D31605" s="2"/>
      <c r="G31605" s="2"/>
      <c r="J31605" s="2"/>
    </row>
    <row r="31606">
      <c r="D31606" s="2"/>
      <c r="G31606" s="2"/>
      <c r="J31606" s="2"/>
    </row>
    <row r="31607">
      <c r="D31607" s="2"/>
      <c r="G31607" s="2"/>
      <c r="J31607" s="2"/>
    </row>
    <row r="31608">
      <c r="D31608" s="2"/>
      <c r="G31608" s="2"/>
      <c r="J31608" s="2"/>
    </row>
    <row r="31609">
      <c r="D31609" s="2"/>
      <c r="G31609" s="2"/>
      <c r="J31609" s="2"/>
    </row>
    <row r="31610">
      <c r="D31610" s="2"/>
      <c r="G31610" s="2"/>
      <c r="J31610" s="2"/>
    </row>
    <row r="31611">
      <c r="D31611" s="2"/>
      <c r="G31611" s="2"/>
      <c r="J31611" s="2"/>
    </row>
    <row r="31612">
      <c r="D31612" s="2"/>
      <c r="G31612" s="2"/>
      <c r="J31612" s="2"/>
    </row>
    <row r="31613">
      <c r="D31613" s="2"/>
      <c r="G31613" s="2"/>
      <c r="J31613" s="2"/>
    </row>
    <row r="31614">
      <c r="D31614" s="2"/>
      <c r="G31614" s="2"/>
      <c r="J31614" s="2"/>
    </row>
    <row r="31615">
      <c r="D31615" s="2"/>
      <c r="G31615" s="2"/>
      <c r="J31615" s="2"/>
    </row>
    <row r="31616">
      <c r="D31616" s="2"/>
      <c r="G31616" s="2"/>
      <c r="J31616" s="2"/>
    </row>
    <row r="31617">
      <c r="D31617" s="2"/>
      <c r="G31617" s="2"/>
      <c r="J31617" s="2"/>
    </row>
    <row r="31618">
      <c r="D31618" s="2"/>
      <c r="G31618" s="2"/>
      <c r="J31618" s="2"/>
    </row>
    <row r="31619">
      <c r="D31619" s="2"/>
      <c r="G31619" s="2"/>
      <c r="J31619" s="2"/>
    </row>
    <row r="31620">
      <c r="D31620" s="2"/>
      <c r="G31620" s="2"/>
      <c r="J31620" s="2"/>
    </row>
    <row r="31621">
      <c r="D31621" s="2"/>
      <c r="G31621" s="2"/>
      <c r="J31621" s="2"/>
    </row>
    <row r="31622">
      <c r="D31622" s="2"/>
      <c r="G31622" s="2"/>
      <c r="J31622" s="2"/>
    </row>
    <row r="31623">
      <c r="D31623" s="2"/>
      <c r="G31623" s="2"/>
      <c r="J31623" s="2"/>
    </row>
    <row r="31624">
      <c r="D31624" s="2"/>
      <c r="G31624" s="2"/>
      <c r="J31624" s="2"/>
    </row>
    <row r="31625">
      <c r="D31625" s="2"/>
      <c r="G31625" s="2"/>
      <c r="J31625" s="2"/>
    </row>
    <row r="31626">
      <c r="D31626" s="2"/>
      <c r="G31626" s="2"/>
      <c r="J31626" s="2"/>
    </row>
    <row r="31627">
      <c r="D31627" s="2"/>
      <c r="G31627" s="2"/>
      <c r="J31627" s="2"/>
    </row>
    <row r="31628">
      <c r="D31628" s="2"/>
      <c r="G31628" s="2"/>
      <c r="J31628" s="2"/>
    </row>
    <row r="31629">
      <c r="D31629" s="2"/>
      <c r="G31629" s="2"/>
      <c r="J31629" s="2"/>
    </row>
    <row r="31630">
      <c r="D31630" s="2"/>
      <c r="G31630" s="2"/>
      <c r="J31630" s="2"/>
    </row>
    <row r="31631">
      <c r="D31631" s="2"/>
      <c r="G31631" s="2"/>
      <c r="J31631" s="2"/>
    </row>
    <row r="31632">
      <c r="D31632" s="2"/>
      <c r="G31632" s="2"/>
      <c r="J31632" s="2"/>
    </row>
    <row r="31633">
      <c r="D31633" s="2"/>
      <c r="G31633" s="2"/>
      <c r="J31633" s="2"/>
    </row>
    <row r="31634">
      <c r="D31634" s="2"/>
      <c r="G31634" s="2"/>
      <c r="J31634" s="2"/>
    </row>
    <row r="31635">
      <c r="D31635" s="2"/>
      <c r="G31635" s="2"/>
      <c r="J31635" s="2"/>
    </row>
    <row r="31636">
      <c r="D31636" s="2"/>
      <c r="G31636" s="2"/>
      <c r="J31636" s="2"/>
    </row>
    <row r="31637">
      <c r="D31637" s="2"/>
      <c r="G31637" s="2"/>
      <c r="J31637" s="2"/>
    </row>
    <row r="31638">
      <c r="D31638" s="2"/>
      <c r="G31638" s="2"/>
      <c r="J31638" s="2"/>
    </row>
    <row r="31639">
      <c r="D31639" s="2"/>
      <c r="G31639" s="2"/>
      <c r="J31639" s="2"/>
    </row>
    <row r="31640">
      <c r="D31640" s="2"/>
      <c r="G31640" s="2"/>
      <c r="J31640" s="2"/>
    </row>
    <row r="31641">
      <c r="D31641" s="2"/>
      <c r="G31641" s="2"/>
      <c r="J31641" s="2"/>
    </row>
    <row r="31642">
      <c r="D31642" s="2"/>
      <c r="G31642" s="2"/>
      <c r="J31642" s="2"/>
    </row>
    <row r="31643">
      <c r="D31643" s="2"/>
      <c r="G31643" s="2"/>
      <c r="J31643" s="2"/>
    </row>
    <row r="31644">
      <c r="D31644" s="2"/>
      <c r="G31644" s="2"/>
      <c r="J31644" s="2"/>
    </row>
    <row r="31645">
      <c r="D31645" s="2"/>
      <c r="G31645" s="2"/>
      <c r="J31645" s="2"/>
    </row>
    <row r="31646">
      <c r="D31646" s="2"/>
      <c r="G31646" s="2"/>
      <c r="J31646" s="2"/>
    </row>
    <row r="31647">
      <c r="D31647" s="2"/>
      <c r="G31647" s="2"/>
      <c r="J31647" s="2"/>
    </row>
    <row r="31648">
      <c r="D31648" s="2"/>
      <c r="G31648" s="2"/>
      <c r="J31648" s="2"/>
    </row>
    <row r="31649">
      <c r="D31649" s="2"/>
      <c r="G31649" s="2"/>
      <c r="J31649" s="2"/>
    </row>
    <row r="31650">
      <c r="D31650" s="2"/>
      <c r="G31650" s="2"/>
      <c r="J31650" s="2"/>
    </row>
    <row r="31651">
      <c r="D31651" s="2"/>
      <c r="G31651" s="2"/>
      <c r="J31651" s="2"/>
    </row>
    <row r="31652">
      <c r="D31652" s="2"/>
      <c r="G31652" s="2"/>
      <c r="J31652" s="2"/>
    </row>
    <row r="31653">
      <c r="D31653" s="2"/>
      <c r="G31653" s="2"/>
      <c r="J31653" s="2"/>
    </row>
    <row r="31654">
      <c r="D31654" s="2"/>
      <c r="G31654" s="2"/>
      <c r="J31654" s="2"/>
    </row>
    <row r="31655">
      <c r="D31655" s="2"/>
      <c r="G31655" s="2"/>
      <c r="J31655" s="2"/>
    </row>
    <row r="31656">
      <c r="D31656" s="2"/>
      <c r="G31656" s="2"/>
      <c r="J31656" s="2"/>
    </row>
    <row r="31657">
      <c r="D31657" s="2"/>
      <c r="G31657" s="2"/>
      <c r="J31657" s="2"/>
    </row>
    <row r="31658">
      <c r="D31658" s="2"/>
      <c r="G31658" s="2"/>
      <c r="J31658" s="2"/>
    </row>
    <row r="31659">
      <c r="D31659" s="2"/>
      <c r="G31659" s="2"/>
      <c r="J31659" s="2"/>
    </row>
    <row r="31660">
      <c r="D31660" s="2"/>
      <c r="G31660" s="2"/>
      <c r="J31660" s="2"/>
    </row>
    <row r="31661">
      <c r="D31661" s="2"/>
      <c r="G31661" s="2"/>
      <c r="J31661" s="2"/>
    </row>
    <row r="31662">
      <c r="D31662" s="2"/>
      <c r="G31662" s="2"/>
      <c r="J31662" s="2"/>
    </row>
    <row r="31663">
      <c r="D31663" s="2"/>
      <c r="G31663" s="2"/>
      <c r="J31663" s="2"/>
    </row>
    <row r="31664">
      <c r="D31664" s="2"/>
      <c r="G31664" s="2"/>
      <c r="J31664" s="2"/>
    </row>
    <row r="31665">
      <c r="D31665" s="2"/>
      <c r="G31665" s="2"/>
      <c r="J31665" s="2"/>
    </row>
    <row r="31666">
      <c r="D31666" s="2"/>
      <c r="G31666" s="2"/>
      <c r="J31666" s="2"/>
    </row>
    <row r="31667">
      <c r="D31667" s="2"/>
      <c r="G31667" s="2"/>
      <c r="J31667" s="2"/>
    </row>
    <row r="31668">
      <c r="D31668" s="2"/>
      <c r="G31668" s="2"/>
      <c r="J31668" s="2"/>
    </row>
    <row r="31669">
      <c r="D31669" s="2"/>
      <c r="G31669" s="2"/>
      <c r="J31669" s="2"/>
    </row>
    <row r="31670">
      <c r="D31670" s="2"/>
      <c r="G31670" s="2"/>
      <c r="J31670" s="2"/>
    </row>
    <row r="31671">
      <c r="D31671" s="2"/>
      <c r="G31671" s="2"/>
      <c r="J31671" s="2"/>
    </row>
    <row r="31672">
      <c r="D31672" s="2"/>
      <c r="G31672" s="2"/>
      <c r="J31672" s="2"/>
    </row>
    <row r="31673">
      <c r="D31673" s="2"/>
      <c r="G31673" s="2"/>
      <c r="J31673" s="2"/>
    </row>
    <row r="31674">
      <c r="D31674" s="2"/>
      <c r="G31674" s="2"/>
      <c r="J31674" s="2"/>
    </row>
    <row r="31675">
      <c r="D31675" s="2"/>
      <c r="G31675" s="2"/>
      <c r="J31675" s="2"/>
    </row>
    <row r="31676">
      <c r="D31676" s="2"/>
      <c r="G31676" s="2"/>
      <c r="J31676" s="2"/>
    </row>
    <row r="31677">
      <c r="D31677" s="2"/>
      <c r="G31677" s="2"/>
      <c r="J31677" s="2"/>
    </row>
    <row r="31678">
      <c r="D31678" s="2"/>
      <c r="G31678" s="2"/>
      <c r="J31678" s="2"/>
    </row>
    <row r="31679">
      <c r="D31679" s="2"/>
      <c r="G31679" s="2"/>
      <c r="J31679" s="2"/>
    </row>
    <row r="31680">
      <c r="D31680" s="2"/>
      <c r="G31680" s="2"/>
      <c r="J31680" s="2"/>
    </row>
    <row r="31681">
      <c r="D31681" s="2"/>
      <c r="G31681" s="2"/>
      <c r="J31681" s="2"/>
    </row>
    <row r="31682">
      <c r="D31682" s="2"/>
      <c r="G31682" s="2"/>
      <c r="J31682" s="2"/>
    </row>
    <row r="31683">
      <c r="D31683" s="2"/>
      <c r="G31683" s="2"/>
      <c r="J31683" s="2"/>
    </row>
    <row r="31684">
      <c r="D31684" s="2"/>
      <c r="G31684" s="2"/>
      <c r="J31684" s="2"/>
    </row>
    <row r="31685">
      <c r="D31685" s="2"/>
      <c r="G31685" s="2"/>
      <c r="J31685" s="2"/>
    </row>
    <row r="31686">
      <c r="D31686" s="2"/>
      <c r="G31686" s="2"/>
      <c r="J31686" s="2"/>
    </row>
    <row r="31687">
      <c r="D31687" s="2"/>
      <c r="G31687" s="2"/>
      <c r="J31687" s="2"/>
    </row>
    <row r="31688">
      <c r="D31688" s="2"/>
      <c r="G31688" s="2"/>
      <c r="J31688" s="2"/>
    </row>
    <row r="31689">
      <c r="D31689" s="2"/>
      <c r="G31689" s="2"/>
      <c r="J31689" s="2"/>
    </row>
    <row r="31690">
      <c r="D31690" s="2"/>
      <c r="G31690" s="2"/>
      <c r="J31690" s="2"/>
    </row>
    <row r="31691">
      <c r="D31691" s="2"/>
      <c r="G31691" s="2"/>
      <c r="J31691" s="2"/>
    </row>
    <row r="31692">
      <c r="D31692" s="2"/>
      <c r="G31692" s="2"/>
      <c r="J31692" s="2"/>
    </row>
    <row r="31693">
      <c r="D31693" s="2"/>
      <c r="G31693" s="2"/>
      <c r="J31693" s="2"/>
    </row>
    <row r="31694">
      <c r="D31694" s="2"/>
      <c r="G31694" s="2"/>
      <c r="J31694" s="2"/>
    </row>
    <row r="31695">
      <c r="D31695" s="2"/>
      <c r="G31695" s="2"/>
      <c r="J31695" s="2"/>
    </row>
    <row r="31696">
      <c r="D31696" s="2"/>
      <c r="G31696" s="2"/>
      <c r="J31696" s="2"/>
    </row>
    <row r="31697">
      <c r="D31697" s="2"/>
      <c r="G31697" s="2"/>
      <c r="J31697" s="2"/>
    </row>
    <row r="31698">
      <c r="D31698" s="2"/>
      <c r="G31698" s="2"/>
      <c r="J31698" s="2"/>
    </row>
    <row r="31699">
      <c r="D31699" s="2"/>
      <c r="G31699" s="2"/>
      <c r="J31699" s="2"/>
    </row>
    <row r="31700">
      <c r="D31700" s="2"/>
      <c r="G31700" s="2"/>
      <c r="J31700" s="2"/>
    </row>
    <row r="31701">
      <c r="D31701" s="2"/>
      <c r="G31701" s="2"/>
      <c r="J31701" s="2"/>
    </row>
    <row r="31702">
      <c r="D31702" s="2"/>
      <c r="G31702" s="2"/>
      <c r="J31702" s="2"/>
    </row>
    <row r="31703">
      <c r="D31703" s="2"/>
      <c r="G31703" s="2"/>
      <c r="J31703" s="2"/>
    </row>
    <row r="31704">
      <c r="D31704" s="2"/>
      <c r="G31704" s="2"/>
      <c r="J31704" s="2"/>
    </row>
    <row r="31705">
      <c r="D31705" s="2"/>
      <c r="G31705" s="2"/>
      <c r="J31705" s="2"/>
    </row>
    <row r="31706">
      <c r="D31706" s="2"/>
      <c r="G31706" s="2"/>
      <c r="J31706" s="2"/>
    </row>
    <row r="31707">
      <c r="D31707" s="2"/>
      <c r="G31707" s="2"/>
      <c r="J31707" s="2"/>
    </row>
    <row r="31708">
      <c r="D31708" s="2"/>
      <c r="G31708" s="2"/>
      <c r="J31708" s="2"/>
    </row>
    <row r="31709">
      <c r="D31709" s="2"/>
      <c r="G31709" s="2"/>
      <c r="J31709" s="2"/>
    </row>
    <row r="31710">
      <c r="D31710" s="2"/>
      <c r="G31710" s="2"/>
      <c r="J31710" s="2"/>
    </row>
    <row r="31711">
      <c r="D31711" s="2"/>
      <c r="G31711" s="2"/>
      <c r="J31711" s="2"/>
    </row>
    <row r="31712">
      <c r="D31712" s="2"/>
      <c r="G31712" s="2"/>
      <c r="J31712" s="2"/>
    </row>
    <row r="31713">
      <c r="D31713" s="2"/>
      <c r="G31713" s="2"/>
      <c r="J31713" s="2"/>
    </row>
    <row r="31714">
      <c r="D31714" s="2"/>
      <c r="G31714" s="2"/>
      <c r="J31714" s="2"/>
    </row>
    <row r="31715">
      <c r="D31715" s="2"/>
      <c r="G31715" s="2"/>
      <c r="J31715" s="2"/>
    </row>
    <row r="31716">
      <c r="D31716" s="2"/>
      <c r="G31716" s="2"/>
      <c r="J31716" s="2"/>
    </row>
    <row r="31717">
      <c r="D31717" s="2"/>
      <c r="G31717" s="2"/>
      <c r="J31717" s="2"/>
    </row>
    <row r="31718">
      <c r="D31718" s="2"/>
      <c r="G31718" s="2"/>
      <c r="J31718" s="2"/>
    </row>
    <row r="31719">
      <c r="D31719" s="2"/>
      <c r="G31719" s="2"/>
      <c r="J31719" s="2"/>
    </row>
    <row r="31720">
      <c r="D31720" s="2"/>
      <c r="G31720" s="2"/>
      <c r="J31720" s="2"/>
    </row>
    <row r="31721">
      <c r="D31721" s="2"/>
      <c r="G31721" s="2"/>
      <c r="J31721" s="2"/>
    </row>
    <row r="31722">
      <c r="D31722" s="2"/>
      <c r="G31722" s="2"/>
      <c r="J31722" s="2"/>
    </row>
    <row r="31723">
      <c r="D31723" s="2"/>
      <c r="G31723" s="2"/>
      <c r="J31723" s="2"/>
    </row>
    <row r="31724">
      <c r="D31724" s="2"/>
      <c r="G31724" s="2"/>
      <c r="J31724" s="2"/>
    </row>
    <row r="31725">
      <c r="D31725" s="2"/>
      <c r="G31725" s="2"/>
      <c r="J31725" s="2"/>
    </row>
    <row r="31726">
      <c r="D31726" s="2"/>
      <c r="G31726" s="2"/>
      <c r="J31726" s="2"/>
    </row>
    <row r="31727">
      <c r="D31727" s="2"/>
      <c r="G31727" s="2"/>
      <c r="J31727" s="2"/>
    </row>
    <row r="31728">
      <c r="D31728" s="2"/>
      <c r="G31728" s="2"/>
      <c r="J31728" s="2"/>
    </row>
    <row r="31729">
      <c r="D31729" s="2"/>
      <c r="G31729" s="2"/>
      <c r="J31729" s="2"/>
    </row>
    <row r="31730">
      <c r="D31730" s="2"/>
      <c r="G31730" s="2"/>
      <c r="J31730" s="2"/>
    </row>
    <row r="31731">
      <c r="D31731" s="2"/>
      <c r="G31731" s="2"/>
      <c r="J31731" s="2"/>
    </row>
    <row r="31732">
      <c r="D31732" s="2"/>
      <c r="G31732" s="2"/>
      <c r="J31732" s="2"/>
    </row>
    <row r="31733">
      <c r="D31733" s="2"/>
      <c r="G31733" s="2"/>
      <c r="J31733" s="2"/>
    </row>
    <row r="31734">
      <c r="D31734" s="2"/>
      <c r="G31734" s="2"/>
      <c r="J31734" s="2"/>
    </row>
    <row r="31735">
      <c r="D31735" s="2"/>
      <c r="G31735" s="2"/>
      <c r="J31735" s="2"/>
    </row>
    <row r="31736">
      <c r="D31736" s="2"/>
      <c r="G31736" s="2"/>
      <c r="J31736" s="2"/>
    </row>
    <row r="31737">
      <c r="D31737" s="2"/>
      <c r="G31737" s="2"/>
      <c r="J31737" s="2"/>
    </row>
    <row r="31738">
      <c r="D31738" s="2"/>
      <c r="G31738" s="2"/>
      <c r="J31738" s="2"/>
    </row>
    <row r="31739">
      <c r="D31739" s="2"/>
      <c r="G31739" s="2"/>
      <c r="J31739" s="2"/>
    </row>
    <row r="31740">
      <c r="D31740" s="2"/>
      <c r="G31740" s="2"/>
      <c r="J31740" s="2"/>
    </row>
    <row r="31741">
      <c r="D31741" s="2"/>
      <c r="G31741" s="2"/>
      <c r="J31741" s="2"/>
    </row>
    <row r="31742">
      <c r="D31742" s="2"/>
      <c r="G31742" s="2"/>
      <c r="J31742" s="2"/>
    </row>
    <row r="31743">
      <c r="D31743" s="2"/>
      <c r="G31743" s="2"/>
      <c r="J31743" s="2"/>
    </row>
    <row r="31744">
      <c r="D31744" s="2"/>
      <c r="G31744" s="2"/>
      <c r="J31744" s="2"/>
    </row>
    <row r="31745">
      <c r="D31745" s="2"/>
      <c r="G31745" s="2"/>
      <c r="J31745" s="2"/>
    </row>
    <row r="31746">
      <c r="D31746" s="2"/>
      <c r="G31746" s="2"/>
      <c r="J31746" s="2"/>
    </row>
    <row r="31747">
      <c r="D31747" s="2"/>
      <c r="G31747" s="2"/>
      <c r="J31747" s="2"/>
    </row>
    <row r="31748">
      <c r="D31748" s="2"/>
      <c r="G31748" s="2"/>
      <c r="J31748" s="2"/>
    </row>
    <row r="31749">
      <c r="D31749" s="2"/>
      <c r="G31749" s="2"/>
      <c r="J31749" s="2"/>
    </row>
    <row r="31750">
      <c r="D31750" s="2"/>
      <c r="G31750" s="2"/>
      <c r="J31750" s="2"/>
    </row>
    <row r="31751">
      <c r="D31751" s="2"/>
      <c r="G31751" s="2"/>
      <c r="J31751" s="2"/>
    </row>
    <row r="31752">
      <c r="D31752" s="2"/>
      <c r="G31752" s="2"/>
      <c r="J31752" s="2"/>
    </row>
    <row r="31753">
      <c r="D31753" s="2"/>
      <c r="G31753" s="2"/>
      <c r="J31753" s="2"/>
    </row>
    <row r="31754">
      <c r="D31754" s="2"/>
      <c r="G31754" s="2"/>
      <c r="J31754" s="2"/>
    </row>
    <row r="31755">
      <c r="D31755" s="2"/>
      <c r="G31755" s="2"/>
      <c r="J31755" s="2"/>
    </row>
    <row r="31756">
      <c r="D31756" s="2"/>
      <c r="G31756" s="2"/>
      <c r="J31756" s="2"/>
    </row>
    <row r="31757">
      <c r="D31757" s="2"/>
      <c r="G31757" s="2"/>
      <c r="J31757" s="2"/>
    </row>
    <row r="31758">
      <c r="D31758" s="2"/>
      <c r="G31758" s="2"/>
      <c r="J31758" s="2"/>
    </row>
    <row r="31759">
      <c r="D31759" s="2"/>
      <c r="G31759" s="2"/>
      <c r="J31759" s="2"/>
    </row>
    <row r="31760">
      <c r="D31760" s="2"/>
      <c r="G31760" s="2"/>
      <c r="J31760" s="2"/>
    </row>
    <row r="31761">
      <c r="D31761" s="2"/>
      <c r="G31761" s="2"/>
      <c r="J31761" s="2"/>
    </row>
    <row r="31762">
      <c r="D31762" s="2"/>
      <c r="G31762" s="2"/>
      <c r="J31762" s="2"/>
    </row>
    <row r="31763">
      <c r="D31763" s="2"/>
      <c r="G31763" s="2"/>
      <c r="J31763" s="2"/>
    </row>
    <row r="31764">
      <c r="D31764" s="2"/>
      <c r="G31764" s="2"/>
      <c r="J31764" s="2"/>
    </row>
    <row r="31765">
      <c r="D31765" s="2"/>
      <c r="G31765" s="2"/>
      <c r="J31765" s="2"/>
    </row>
    <row r="31766">
      <c r="D31766" s="2"/>
      <c r="G31766" s="2"/>
      <c r="J31766" s="2"/>
    </row>
    <row r="31767">
      <c r="D31767" s="2"/>
      <c r="G31767" s="2"/>
      <c r="J31767" s="2"/>
    </row>
    <row r="31768">
      <c r="D31768" s="2"/>
      <c r="G31768" s="2"/>
      <c r="J31768" s="2"/>
    </row>
    <row r="31769">
      <c r="D31769" s="2"/>
      <c r="G31769" s="2"/>
      <c r="J31769" s="2"/>
    </row>
    <row r="31770">
      <c r="D31770" s="2"/>
      <c r="G31770" s="2"/>
      <c r="J31770" s="2"/>
    </row>
    <row r="31771">
      <c r="D31771" s="2"/>
      <c r="G31771" s="2"/>
      <c r="J31771" s="2"/>
    </row>
    <row r="31772">
      <c r="D31772" s="2"/>
      <c r="G31772" s="2"/>
      <c r="J31772" s="2"/>
    </row>
    <row r="31773">
      <c r="D31773" s="2"/>
      <c r="G31773" s="2"/>
      <c r="J31773" s="2"/>
    </row>
    <row r="31774">
      <c r="D31774" s="2"/>
      <c r="G31774" s="2"/>
      <c r="J31774" s="2"/>
    </row>
    <row r="31775">
      <c r="D31775" s="2"/>
      <c r="G31775" s="2"/>
      <c r="J31775" s="2"/>
    </row>
    <row r="31776">
      <c r="D31776" s="2"/>
      <c r="G31776" s="2"/>
      <c r="J31776" s="2"/>
    </row>
    <row r="31777">
      <c r="D31777" s="2"/>
      <c r="G31777" s="2"/>
      <c r="J31777" s="2"/>
    </row>
    <row r="31778">
      <c r="D31778" s="2"/>
      <c r="G31778" s="2"/>
      <c r="J31778" s="2"/>
    </row>
    <row r="31779">
      <c r="D31779" s="2"/>
      <c r="G31779" s="2"/>
      <c r="J31779" s="2"/>
    </row>
    <row r="31780">
      <c r="D31780" s="2"/>
      <c r="G31780" s="2"/>
      <c r="J31780" s="2"/>
    </row>
    <row r="31781">
      <c r="D31781" s="2"/>
      <c r="G31781" s="2"/>
      <c r="J31781" s="2"/>
    </row>
    <row r="31782">
      <c r="D31782" s="2"/>
      <c r="G31782" s="2"/>
      <c r="J31782" s="2"/>
    </row>
    <row r="31783">
      <c r="D31783" s="2"/>
      <c r="G31783" s="2"/>
      <c r="J31783" s="2"/>
    </row>
    <row r="31784">
      <c r="D31784" s="2"/>
      <c r="G31784" s="2"/>
      <c r="J31784" s="2"/>
    </row>
    <row r="31785">
      <c r="D31785" s="2"/>
      <c r="G31785" s="2"/>
      <c r="J31785" s="2"/>
    </row>
    <row r="31786">
      <c r="D31786" s="2"/>
      <c r="G31786" s="2"/>
      <c r="J31786" s="2"/>
    </row>
    <row r="31787">
      <c r="D31787" s="2"/>
      <c r="G31787" s="2"/>
      <c r="J31787" s="2"/>
    </row>
    <row r="31788">
      <c r="D31788" s="2"/>
      <c r="G31788" s="2"/>
      <c r="J31788" s="2"/>
    </row>
    <row r="31789">
      <c r="D31789" s="2"/>
      <c r="G31789" s="2"/>
      <c r="J31789" s="2"/>
    </row>
    <row r="31790">
      <c r="D31790" s="2"/>
      <c r="G31790" s="2"/>
      <c r="J31790" s="2"/>
    </row>
    <row r="31791">
      <c r="D31791" s="2"/>
      <c r="G31791" s="2"/>
      <c r="J31791" s="2"/>
    </row>
    <row r="31792">
      <c r="D31792" s="2"/>
      <c r="G31792" s="2"/>
      <c r="J31792" s="2"/>
    </row>
    <row r="31793">
      <c r="D31793" s="2"/>
      <c r="G31793" s="2"/>
      <c r="J31793" s="2"/>
    </row>
    <row r="31794">
      <c r="D31794" s="2"/>
      <c r="G31794" s="2"/>
      <c r="J31794" s="2"/>
    </row>
    <row r="31795">
      <c r="D31795" s="2"/>
      <c r="G31795" s="2"/>
      <c r="J31795" s="2"/>
    </row>
    <row r="31796">
      <c r="D31796" s="2"/>
      <c r="G31796" s="2"/>
      <c r="J31796" s="2"/>
    </row>
    <row r="31797">
      <c r="D31797" s="2"/>
      <c r="G31797" s="2"/>
      <c r="J31797" s="2"/>
    </row>
    <row r="31798">
      <c r="D31798" s="2"/>
      <c r="G31798" s="2"/>
      <c r="J31798" s="2"/>
    </row>
    <row r="31799">
      <c r="D31799" s="2"/>
      <c r="G31799" s="2"/>
      <c r="J31799" s="2"/>
    </row>
    <row r="31800">
      <c r="D31800" s="2"/>
      <c r="G31800" s="2"/>
      <c r="J31800" s="2"/>
    </row>
    <row r="31801">
      <c r="D31801" s="2"/>
      <c r="G31801" s="2"/>
      <c r="J31801" s="2"/>
    </row>
    <row r="31802">
      <c r="D31802" s="2"/>
      <c r="G31802" s="2"/>
      <c r="J31802" s="2"/>
    </row>
    <row r="31803">
      <c r="D31803" s="2"/>
      <c r="G31803" s="2"/>
      <c r="J31803" s="2"/>
    </row>
    <row r="31804">
      <c r="D31804" s="2"/>
      <c r="G31804" s="2"/>
      <c r="J31804" s="2"/>
    </row>
    <row r="31805">
      <c r="D31805" s="2"/>
      <c r="G31805" s="2"/>
      <c r="J31805" s="2"/>
    </row>
    <row r="31806">
      <c r="D31806" s="2"/>
      <c r="G31806" s="2"/>
      <c r="J31806" s="2"/>
    </row>
    <row r="31807">
      <c r="D31807" s="2"/>
      <c r="G31807" s="2"/>
      <c r="J31807" s="2"/>
    </row>
    <row r="31808">
      <c r="D31808" s="2"/>
      <c r="G31808" s="2"/>
      <c r="J31808" s="2"/>
    </row>
    <row r="31809">
      <c r="D31809" s="2"/>
      <c r="G31809" s="2"/>
      <c r="J31809" s="2"/>
    </row>
    <row r="31810">
      <c r="D31810" s="2"/>
      <c r="G31810" s="2"/>
      <c r="J31810" s="2"/>
    </row>
    <row r="31811">
      <c r="D31811" s="2"/>
      <c r="G31811" s="2"/>
      <c r="J31811" s="2"/>
    </row>
    <row r="31812">
      <c r="D31812" s="2"/>
      <c r="G31812" s="2"/>
      <c r="J31812" s="2"/>
    </row>
    <row r="31813">
      <c r="D31813" s="2"/>
      <c r="G31813" s="2"/>
      <c r="J31813" s="2"/>
    </row>
    <row r="31814">
      <c r="D31814" s="2"/>
      <c r="G31814" s="2"/>
      <c r="J31814" s="2"/>
    </row>
    <row r="31815">
      <c r="D31815" s="2"/>
      <c r="G31815" s="2"/>
      <c r="J31815" s="2"/>
    </row>
    <row r="31816">
      <c r="D31816" s="2"/>
      <c r="G31816" s="2"/>
      <c r="J31816" s="2"/>
    </row>
    <row r="31817">
      <c r="D31817" s="2"/>
      <c r="G31817" s="2"/>
      <c r="J31817" s="2"/>
    </row>
    <row r="31818">
      <c r="D31818" s="2"/>
      <c r="G31818" s="2"/>
      <c r="J31818" s="2"/>
    </row>
    <row r="31819">
      <c r="D31819" s="2"/>
      <c r="G31819" s="2"/>
      <c r="J31819" s="2"/>
    </row>
    <row r="31820">
      <c r="D31820" s="2"/>
      <c r="G31820" s="2"/>
      <c r="J31820" s="2"/>
    </row>
    <row r="31821">
      <c r="D31821" s="2"/>
      <c r="G31821" s="2"/>
      <c r="J31821" s="2"/>
    </row>
    <row r="31822">
      <c r="D31822" s="2"/>
      <c r="G31822" s="2"/>
      <c r="J31822" s="2"/>
    </row>
    <row r="31823">
      <c r="D31823" s="2"/>
      <c r="G31823" s="2"/>
      <c r="J31823" s="2"/>
    </row>
    <row r="31824">
      <c r="D31824" s="2"/>
      <c r="G31824" s="2"/>
      <c r="J31824" s="2"/>
    </row>
    <row r="31825">
      <c r="D31825" s="2"/>
      <c r="G31825" s="2"/>
      <c r="J31825" s="2"/>
    </row>
    <row r="31826">
      <c r="D31826" s="2"/>
      <c r="G31826" s="2"/>
      <c r="J31826" s="2"/>
    </row>
    <row r="31827">
      <c r="D31827" s="2"/>
      <c r="G31827" s="2"/>
      <c r="J31827" s="2"/>
    </row>
    <row r="31828">
      <c r="D31828" s="2"/>
      <c r="G31828" s="2"/>
      <c r="J31828" s="2"/>
    </row>
    <row r="31829">
      <c r="D31829" s="2"/>
      <c r="G31829" s="2"/>
      <c r="J31829" s="2"/>
    </row>
    <row r="31830">
      <c r="D31830" s="2"/>
      <c r="G31830" s="2"/>
      <c r="J31830" s="2"/>
    </row>
    <row r="31831">
      <c r="D31831" s="2"/>
      <c r="G31831" s="2"/>
      <c r="J31831" s="2"/>
    </row>
    <row r="31832">
      <c r="D31832" s="2"/>
      <c r="G31832" s="2"/>
      <c r="J31832" s="2"/>
    </row>
    <row r="31833">
      <c r="D31833" s="2"/>
      <c r="G31833" s="2"/>
      <c r="J31833" s="2"/>
    </row>
    <row r="31834">
      <c r="D31834" s="2"/>
      <c r="G31834" s="2"/>
      <c r="J31834" s="2"/>
    </row>
    <row r="31835">
      <c r="D31835" s="2"/>
      <c r="G31835" s="2"/>
      <c r="J31835" s="2"/>
    </row>
    <row r="31836">
      <c r="D31836" s="2"/>
      <c r="G31836" s="2"/>
      <c r="J31836" s="2"/>
    </row>
    <row r="31837">
      <c r="D31837" s="2"/>
      <c r="G31837" s="2"/>
      <c r="J31837" s="2"/>
    </row>
    <row r="31838">
      <c r="D31838" s="2"/>
      <c r="G31838" s="2"/>
      <c r="J31838" s="2"/>
    </row>
    <row r="31839">
      <c r="D31839" s="2"/>
      <c r="G31839" s="2"/>
      <c r="J31839" s="2"/>
    </row>
    <row r="31840">
      <c r="D31840" s="2"/>
      <c r="G31840" s="2"/>
      <c r="J31840" s="2"/>
    </row>
    <row r="31841">
      <c r="D31841" s="2"/>
      <c r="G31841" s="2"/>
      <c r="J31841" s="2"/>
    </row>
    <row r="31842">
      <c r="D31842" s="2"/>
      <c r="G31842" s="2"/>
      <c r="J31842" s="2"/>
    </row>
    <row r="31843">
      <c r="D31843" s="2"/>
      <c r="G31843" s="2"/>
      <c r="J31843" s="2"/>
    </row>
    <row r="31844">
      <c r="D31844" s="2"/>
      <c r="G31844" s="2"/>
      <c r="J31844" s="2"/>
    </row>
    <row r="31845">
      <c r="D31845" s="2"/>
      <c r="G31845" s="2"/>
      <c r="J31845" s="2"/>
    </row>
    <row r="31846">
      <c r="D31846" s="2"/>
      <c r="G31846" s="2"/>
      <c r="J31846" s="2"/>
    </row>
    <row r="31847">
      <c r="D31847" s="2"/>
      <c r="G31847" s="2"/>
      <c r="J31847" s="2"/>
    </row>
    <row r="31848">
      <c r="D31848" s="2"/>
      <c r="G31848" s="2"/>
      <c r="J31848" s="2"/>
    </row>
    <row r="31849">
      <c r="D31849" s="2"/>
      <c r="G31849" s="2"/>
      <c r="J31849" s="2"/>
    </row>
    <row r="31850">
      <c r="D31850" s="2"/>
      <c r="G31850" s="2"/>
      <c r="J31850" s="2"/>
    </row>
    <row r="31851">
      <c r="D31851" s="2"/>
      <c r="G31851" s="2"/>
      <c r="J31851" s="2"/>
    </row>
    <row r="31852">
      <c r="D31852" s="2"/>
      <c r="G31852" s="2"/>
      <c r="J31852" s="2"/>
    </row>
    <row r="31853">
      <c r="D31853" s="2"/>
      <c r="G31853" s="2"/>
      <c r="J31853" s="2"/>
    </row>
    <row r="31854">
      <c r="D31854" s="2"/>
      <c r="G31854" s="2"/>
      <c r="J31854" s="2"/>
    </row>
    <row r="31855">
      <c r="D31855" s="2"/>
      <c r="G31855" s="2"/>
      <c r="J31855" s="2"/>
    </row>
    <row r="31856">
      <c r="D31856" s="2"/>
      <c r="G31856" s="2"/>
      <c r="J31856" s="2"/>
    </row>
    <row r="31857">
      <c r="D31857" s="2"/>
      <c r="G31857" s="2"/>
      <c r="J31857" s="2"/>
    </row>
    <row r="31858">
      <c r="D31858" s="2"/>
      <c r="G31858" s="2"/>
      <c r="J31858" s="2"/>
    </row>
    <row r="31859">
      <c r="D31859" s="2"/>
      <c r="G31859" s="2"/>
      <c r="J31859" s="2"/>
    </row>
    <row r="31860">
      <c r="D31860" s="2"/>
      <c r="G31860" s="2"/>
      <c r="J31860" s="2"/>
    </row>
    <row r="31861">
      <c r="D31861" s="2"/>
      <c r="G31861" s="2"/>
      <c r="J31861" s="2"/>
    </row>
    <row r="31862">
      <c r="D31862" s="2"/>
      <c r="G31862" s="2"/>
      <c r="J31862" s="2"/>
    </row>
    <row r="31863">
      <c r="D31863" s="2"/>
      <c r="G31863" s="2"/>
      <c r="J31863" s="2"/>
    </row>
    <row r="31864">
      <c r="D31864" s="2"/>
      <c r="G31864" s="2"/>
      <c r="J31864" s="2"/>
    </row>
    <row r="31865">
      <c r="D31865" s="2"/>
      <c r="G31865" s="2"/>
      <c r="J31865" s="2"/>
    </row>
    <row r="31866">
      <c r="D31866" s="2"/>
      <c r="G31866" s="2"/>
      <c r="J31866" s="2"/>
    </row>
    <row r="31867">
      <c r="D31867" s="2"/>
      <c r="G31867" s="2"/>
      <c r="J31867" s="2"/>
    </row>
    <row r="31868">
      <c r="D31868" s="2"/>
      <c r="G31868" s="2"/>
      <c r="J31868" s="2"/>
    </row>
    <row r="31869">
      <c r="D31869" s="2"/>
      <c r="G31869" s="2"/>
      <c r="J31869" s="2"/>
    </row>
    <row r="31870">
      <c r="D31870" s="2"/>
      <c r="G31870" s="2"/>
      <c r="J31870" s="2"/>
    </row>
    <row r="31871">
      <c r="D31871" s="2"/>
      <c r="G31871" s="2"/>
      <c r="J31871" s="2"/>
    </row>
    <row r="31872">
      <c r="D31872" s="2"/>
      <c r="G31872" s="2"/>
      <c r="J31872" s="2"/>
    </row>
    <row r="31873">
      <c r="D31873" s="2"/>
      <c r="G31873" s="2"/>
      <c r="J31873" s="2"/>
    </row>
    <row r="31874">
      <c r="D31874" s="2"/>
      <c r="G31874" s="2"/>
      <c r="J31874" s="2"/>
    </row>
    <row r="31875">
      <c r="D31875" s="2"/>
      <c r="G31875" s="2"/>
      <c r="J31875" s="2"/>
    </row>
    <row r="31876">
      <c r="D31876" s="2"/>
      <c r="G31876" s="2"/>
      <c r="J31876" s="2"/>
    </row>
    <row r="31877">
      <c r="D31877" s="2"/>
      <c r="G31877" s="2"/>
      <c r="J31877" s="2"/>
    </row>
    <row r="31878">
      <c r="D31878" s="2"/>
      <c r="G31878" s="2"/>
      <c r="J31878" s="2"/>
    </row>
    <row r="31879">
      <c r="D31879" s="2"/>
      <c r="G31879" s="2"/>
      <c r="J31879" s="2"/>
    </row>
    <row r="31880">
      <c r="D31880" s="2"/>
      <c r="G31880" s="2"/>
      <c r="J31880" s="2"/>
    </row>
    <row r="31881">
      <c r="D31881" s="2"/>
      <c r="G31881" s="2"/>
      <c r="J31881" s="2"/>
    </row>
    <row r="31882">
      <c r="D31882" s="2"/>
      <c r="G31882" s="2"/>
      <c r="J31882" s="2"/>
    </row>
    <row r="31883">
      <c r="D31883" s="2"/>
      <c r="G31883" s="2"/>
      <c r="J31883" s="2"/>
    </row>
    <row r="31884">
      <c r="D31884" s="2"/>
      <c r="G31884" s="2"/>
      <c r="J31884" s="2"/>
    </row>
    <row r="31885">
      <c r="D31885" s="2"/>
      <c r="G31885" s="2"/>
      <c r="J31885" s="2"/>
    </row>
    <row r="31886">
      <c r="D31886" s="2"/>
      <c r="G31886" s="2"/>
      <c r="J31886" s="2"/>
    </row>
    <row r="31887">
      <c r="D31887" s="2"/>
      <c r="G31887" s="2"/>
      <c r="J31887" s="2"/>
    </row>
    <row r="31888">
      <c r="D31888" s="2"/>
      <c r="G31888" s="2"/>
      <c r="J31888" s="2"/>
    </row>
    <row r="31889">
      <c r="D31889" s="2"/>
      <c r="G31889" s="2"/>
      <c r="J31889" s="2"/>
    </row>
    <row r="31890">
      <c r="D31890" s="2"/>
      <c r="G31890" s="2"/>
      <c r="J31890" s="2"/>
    </row>
    <row r="31891">
      <c r="D31891" s="2"/>
      <c r="G31891" s="2"/>
      <c r="J31891" s="2"/>
    </row>
    <row r="31892">
      <c r="D31892" s="2"/>
      <c r="G31892" s="2"/>
      <c r="J31892" s="2"/>
    </row>
    <row r="31893">
      <c r="D31893" s="2"/>
      <c r="G31893" s="2"/>
      <c r="J31893" s="2"/>
    </row>
    <row r="31894">
      <c r="D31894" s="2"/>
      <c r="G31894" s="2"/>
      <c r="J31894" s="2"/>
    </row>
    <row r="31895">
      <c r="D31895" s="2"/>
      <c r="G31895" s="2"/>
      <c r="J31895" s="2"/>
    </row>
    <row r="31896">
      <c r="D31896" s="2"/>
      <c r="G31896" s="2"/>
      <c r="J31896" s="2"/>
    </row>
    <row r="31897">
      <c r="D31897" s="2"/>
      <c r="G31897" s="2"/>
      <c r="J31897" s="2"/>
    </row>
    <row r="31898">
      <c r="D31898" s="2"/>
      <c r="G31898" s="2"/>
      <c r="J31898" s="2"/>
    </row>
    <row r="31899">
      <c r="D31899" s="2"/>
      <c r="G31899" s="2"/>
      <c r="J31899" s="2"/>
    </row>
    <row r="31900">
      <c r="D31900" s="2"/>
      <c r="G31900" s="2"/>
      <c r="J31900" s="2"/>
    </row>
    <row r="31901">
      <c r="D31901" s="2"/>
      <c r="G31901" s="2"/>
      <c r="J31901" s="2"/>
    </row>
    <row r="31902">
      <c r="D31902" s="2"/>
      <c r="G31902" s="2"/>
      <c r="J31902" s="2"/>
    </row>
    <row r="31903">
      <c r="D31903" s="2"/>
      <c r="G31903" s="2"/>
      <c r="J31903" s="2"/>
    </row>
    <row r="31904">
      <c r="D31904" s="2"/>
      <c r="G31904" s="2"/>
      <c r="J31904" s="2"/>
    </row>
    <row r="31905">
      <c r="D31905" s="2"/>
      <c r="G31905" s="2"/>
      <c r="J31905" s="2"/>
    </row>
    <row r="31906">
      <c r="D31906" s="2"/>
      <c r="G31906" s="2"/>
      <c r="J31906" s="2"/>
    </row>
    <row r="31907">
      <c r="D31907" s="2"/>
      <c r="G31907" s="2"/>
      <c r="J31907" s="2"/>
    </row>
    <row r="31908">
      <c r="D31908" s="2"/>
      <c r="G31908" s="2"/>
      <c r="J31908" s="2"/>
    </row>
    <row r="31909">
      <c r="D31909" s="2"/>
      <c r="G31909" s="2"/>
      <c r="J31909" s="2"/>
    </row>
    <row r="31910">
      <c r="D31910" s="2"/>
      <c r="G31910" s="2"/>
      <c r="J31910" s="2"/>
    </row>
    <row r="31911">
      <c r="D31911" s="2"/>
      <c r="G31911" s="2"/>
      <c r="J31911" s="2"/>
    </row>
    <row r="31912">
      <c r="D31912" s="2"/>
      <c r="G31912" s="2"/>
      <c r="J31912" s="2"/>
    </row>
    <row r="31913">
      <c r="D31913" s="2"/>
      <c r="G31913" s="2"/>
      <c r="J31913" s="2"/>
    </row>
    <row r="31914">
      <c r="D31914" s="2"/>
      <c r="G31914" s="2"/>
      <c r="J31914" s="2"/>
    </row>
    <row r="31915">
      <c r="D31915" s="2"/>
      <c r="G31915" s="2"/>
      <c r="J31915" s="2"/>
    </row>
    <row r="31916">
      <c r="D31916" s="2"/>
      <c r="G31916" s="2"/>
      <c r="J31916" s="2"/>
    </row>
    <row r="31917">
      <c r="D31917" s="2"/>
      <c r="G31917" s="2"/>
      <c r="J31917" s="2"/>
    </row>
    <row r="31918">
      <c r="D31918" s="2"/>
      <c r="G31918" s="2"/>
      <c r="J31918" s="2"/>
    </row>
    <row r="31919">
      <c r="D31919" s="2"/>
      <c r="G31919" s="2"/>
      <c r="J31919" s="2"/>
    </row>
    <row r="31920">
      <c r="D31920" s="2"/>
      <c r="G31920" s="2"/>
      <c r="J31920" s="2"/>
    </row>
    <row r="31921">
      <c r="D31921" s="2"/>
      <c r="G31921" s="2"/>
      <c r="J31921" s="2"/>
    </row>
    <row r="31922">
      <c r="D31922" s="2"/>
      <c r="G31922" s="2"/>
      <c r="J31922" s="2"/>
    </row>
    <row r="31923">
      <c r="D31923" s="2"/>
      <c r="G31923" s="2"/>
      <c r="J31923" s="2"/>
    </row>
    <row r="31924">
      <c r="D31924" s="2"/>
      <c r="G31924" s="2"/>
      <c r="J31924" s="2"/>
    </row>
    <row r="31925">
      <c r="D31925" s="2"/>
      <c r="G31925" s="2"/>
      <c r="J31925" s="2"/>
    </row>
    <row r="31926">
      <c r="D31926" s="2"/>
      <c r="G31926" s="2"/>
      <c r="J31926" s="2"/>
    </row>
    <row r="31927">
      <c r="D31927" s="2"/>
      <c r="G31927" s="2"/>
      <c r="J31927" s="2"/>
    </row>
    <row r="31928">
      <c r="D31928" s="2"/>
      <c r="G31928" s="2"/>
      <c r="J31928" s="2"/>
    </row>
    <row r="31929">
      <c r="D31929" s="2"/>
      <c r="G31929" s="2"/>
      <c r="J31929" s="2"/>
    </row>
    <row r="31930">
      <c r="D31930" s="2"/>
      <c r="G31930" s="2"/>
      <c r="J31930" s="2"/>
    </row>
    <row r="31931">
      <c r="D31931" s="2"/>
      <c r="G31931" s="2"/>
      <c r="J31931" s="2"/>
    </row>
    <row r="31932">
      <c r="D31932" s="2"/>
      <c r="G31932" s="2"/>
      <c r="J31932" s="2"/>
    </row>
    <row r="31933">
      <c r="D31933" s="2"/>
      <c r="G31933" s="2"/>
      <c r="J31933" s="2"/>
    </row>
    <row r="31934">
      <c r="D31934" s="2"/>
      <c r="G31934" s="2"/>
      <c r="J31934" s="2"/>
    </row>
    <row r="31935">
      <c r="D31935" s="2"/>
      <c r="G31935" s="2"/>
      <c r="J31935" s="2"/>
    </row>
    <row r="31936">
      <c r="D31936" s="2"/>
      <c r="G31936" s="2"/>
      <c r="J31936" s="2"/>
    </row>
    <row r="31937">
      <c r="D31937" s="2"/>
      <c r="G31937" s="2"/>
      <c r="J31937" s="2"/>
    </row>
    <row r="31938">
      <c r="D31938" s="2"/>
      <c r="G31938" s="2"/>
      <c r="J31938" s="2"/>
    </row>
    <row r="31939">
      <c r="D31939" s="2"/>
      <c r="G31939" s="2"/>
      <c r="J31939" s="2"/>
    </row>
    <row r="31940">
      <c r="D31940" s="2"/>
      <c r="G31940" s="2"/>
      <c r="J31940" s="2"/>
    </row>
    <row r="31941">
      <c r="D31941" s="2"/>
      <c r="G31941" s="2"/>
      <c r="J31941" s="2"/>
    </row>
    <row r="31942">
      <c r="D31942" s="2"/>
      <c r="G31942" s="2"/>
      <c r="J31942" s="2"/>
    </row>
    <row r="31943">
      <c r="D31943" s="2"/>
      <c r="G31943" s="2"/>
      <c r="J31943" s="2"/>
    </row>
    <row r="31944">
      <c r="D31944" s="2"/>
      <c r="G31944" s="2"/>
      <c r="J31944" s="2"/>
    </row>
    <row r="31945">
      <c r="D31945" s="2"/>
      <c r="G31945" s="2"/>
      <c r="J31945" s="2"/>
    </row>
    <row r="31946">
      <c r="D31946" s="2"/>
      <c r="G31946" s="2"/>
      <c r="J31946" s="2"/>
    </row>
    <row r="31947">
      <c r="D31947" s="2"/>
      <c r="G31947" s="2"/>
      <c r="J31947" s="2"/>
    </row>
    <row r="31948">
      <c r="D31948" s="2"/>
      <c r="G31948" s="2"/>
      <c r="J31948" s="2"/>
    </row>
    <row r="31949">
      <c r="D31949" s="2"/>
      <c r="G31949" s="2"/>
      <c r="J31949" s="2"/>
    </row>
    <row r="31950">
      <c r="D31950" s="2"/>
      <c r="G31950" s="2"/>
      <c r="J31950" s="2"/>
    </row>
    <row r="31951">
      <c r="D31951" s="2"/>
      <c r="G31951" s="2"/>
      <c r="J31951" s="2"/>
    </row>
    <row r="31952">
      <c r="D31952" s="2"/>
      <c r="G31952" s="2"/>
      <c r="J31952" s="2"/>
    </row>
    <row r="31953">
      <c r="D31953" s="2"/>
      <c r="G31953" s="2"/>
      <c r="J31953" s="2"/>
    </row>
    <row r="31954">
      <c r="D31954" s="2"/>
      <c r="G31954" s="2"/>
      <c r="J31954" s="2"/>
    </row>
    <row r="31955">
      <c r="D31955" s="2"/>
      <c r="G31955" s="2"/>
      <c r="J31955" s="2"/>
    </row>
    <row r="31956">
      <c r="D31956" s="2"/>
      <c r="G31956" s="2"/>
      <c r="J31956" s="2"/>
    </row>
    <row r="31957">
      <c r="D31957" s="2"/>
      <c r="G31957" s="2"/>
      <c r="J31957" s="2"/>
    </row>
    <row r="31958">
      <c r="D31958" s="2"/>
      <c r="G31958" s="2"/>
      <c r="J31958" s="2"/>
    </row>
    <row r="31959">
      <c r="D31959" s="2"/>
      <c r="G31959" s="2"/>
      <c r="J31959" s="2"/>
    </row>
    <row r="31960">
      <c r="D31960" s="2"/>
      <c r="G31960" s="2"/>
      <c r="J31960" s="2"/>
    </row>
    <row r="31961">
      <c r="D31961" s="2"/>
      <c r="G31961" s="2"/>
      <c r="J31961" s="2"/>
    </row>
    <row r="31962">
      <c r="D31962" s="2"/>
      <c r="G31962" s="2"/>
      <c r="J31962" s="2"/>
    </row>
    <row r="31963">
      <c r="D31963" s="2"/>
      <c r="G31963" s="2"/>
      <c r="J31963" s="2"/>
    </row>
    <row r="31964">
      <c r="D31964" s="2"/>
      <c r="G31964" s="2"/>
      <c r="J31964" s="2"/>
    </row>
    <row r="31965">
      <c r="D31965" s="2"/>
      <c r="G31965" s="2"/>
      <c r="J31965" s="2"/>
    </row>
    <row r="31966">
      <c r="D31966" s="2"/>
      <c r="G31966" s="2"/>
      <c r="J31966" s="2"/>
    </row>
    <row r="31967">
      <c r="D31967" s="2"/>
      <c r="G31967" s="2"/>
      <c r="J31967" s="2"/>
    </row>
    <row r="31968">
      <c r="D31968" s="2"/>
      <c r="G31968" s="2"/>
      <c r="J31968" s="2"/>
    </row>
    <row r="31969">
      <c r="D31969" s="2"/>
      <c r="G31969" s="2"/>
      <c r="J31969" s="2"/>
    </row>
    <row r="31970">
      <c r="D31970" s="2"/>
      <c r="G31970" s="2"/>
      <c r="J31970" s="2"/>
    </row>
    <row r="31971">
      <c r="D31971" s="2"/>
      <c r="G31971" s="2"/>
      <c r="J31971" s="2"/>
    </row>
    <row r="31972">
      <c r="D31972" s="2"/>
      <c r="G31972" s="2"/>
      <c r="J31972" s="2"/>
    </row>
    <row r="31973">
      <c r="D31973" s="2"/>
      <c r="G31973" s="2"/>
      <c r="J31973" s="2"/>
    </row>
    <row r="31974">
      <c r="D31974" s="2"/>
      <c r="G31974" s="2"/>
      <c r="J31974" s="2"/>
    </row>
    <row r="31975">
      <c r="D31975" s="2"/>
      <c r="G31975" s="2"/>
      <c r="J31975" s="2"/>
    </row>
    <row r="31976">
      <c r="D31976" s="2"/>
      <c r="G31976" s="2"/>
      <c r="J31976" s="2"/>
    </row>
    <row r="31977">
      <c r="D31977" s="2"/>
      <c r="G31977" s="2"/>
      <c r="J31977" s="2"/>
    </row>
    <row r="31978">
      <c r="D31978" s="2"/>
      <c r="G31978" s="2"/>
      <c r="J31978" s="2"/>
    </row>
    <row r="31979">
      <c r="D31979" s="2"/>
      <c r="G31979" s="2"/>
      <c r="J31979" s="2"/>
    </row>
    <row r="31980">
      <c r="D31980" s="2"/>
      <c r="G31980" s="2"/>
      <c r="J31980" s="2"/>
    </row>
    <row r="31981">
      <c r="D31981" s="2"/>
      <c r="G31981" s="2"/>
      <c r="J31981" s="2"/>
    </row>
    <row r="31982">
      <c r="D31982" s="2"/>
      <c r="G31982" s="2"/>
      <c r="J31982" s="2"/>
    </row>
    <row r="31983">
      <c r="D31983" s="2"/>
      <c r="G31983" s="2"/>
      <c r="J31983" s="2"/>
    </row>
    <row r="31984">
      <c r="D31984" s="2"/>
      <c r="G31984" s="2"/>
      <c r="J31984" s="2"/>
    </row>
    <row r="31985">
      <c r="D31985" s="2"/>
      <c r="G31985" s="2"/>
      <c r="J31985" s="2"/>
    </row>
    <row r="31986">
      <c r="D31986" s="2"/>
      <c r="G31986" s="2"/>
      <c r="J31986" s="2"/>
    </row>
    <row r="31987">
      <c r="D31987" s="2"/>
      <c r="G31987" s="2"/>
      <c r="J31987" s="2"/>
    </row>
    <row r="31988">
      <c r="D31988" s="2"/>
      <c r="G31988" s="2"/>
      <c r="J31988" s="2"/>
    </row>
    <row r="31989">
      <c r="D31989" s="2"/>
      <c r="G31989" s="2"/>
      <c r="J31989" s="2"/>
    </row>
    <row r="31990">
      <c r="D31990" s="2"/>
      <c r="G31990" s="2"/>
      <c r="J31990" s="2"/>
    </row>
    <row r="31991">
      <c r="D31991" s="2"/>
      <c r="G31991" s="2"/>
      <c r="J31991" s="2"/>
    </row>
    <row r="31992">
      <c r="D31992" s="2"/>
      <c r="G31992" s="2"/>
      <c r="J31992" s="2"/>
    </row>
    <row r="31993">
      <c r="D31993" s="2"/>
      <c r="G31993" s="2"/>
      <c r="J31993" s="2"/>
    </row>
    <row r="31994">
      <c r="D31994" s="2"/>
      <c r="G31994" s="2"/>
      <c r="J31994" s="2"/>
    </row>
    <row r="31995">
      <c r="D31995" s="2"/>
      <c r="G31995" s="2"/>
      <c r="J31995" s="2"/>
    </row>
    <row r="31996">
      <c r="D31996" s="2"/>
      <c r="G31996" s="2"/>
      <c r="J31996" s="2"/>
    </row>
    <row r="31997">
      <c r="D31997" s="2"/>
      <c r="G31997" s="2"/>
      <c r="J31997" s="2"/>
    </row>
    <row r="31998">
      <c r="D31998" s="2"/>
      <c r="G31998" s="2"/>
      <c r="J31998" s="2"/>
    </row>
    <row r="31999">
      <c r="D31999" s="2"/>
      <c r="G31999" s="2"/>
      <c r="J31999" s="2"/>
    </row>
    <row r="32000">
      <c r="D32000" s="2"/>
      <c r="G32000" s="2"/>
      <c r="J32000" s="2"/>
    </row>
    <row r="32001">
      <c r="D32001" s="2"/>
      <c r="G32001" s="2"/>
      <c r="J32001" s="2"/>
    </row>
    <row r="32002">
      <c r="D32002" s="2"/>
      <c r="G32002" s="2"/>
      <c r="J32002" s="2"/>
    </row>
    <row r="32003">
      <c r="D32003" s="2"/>
      <c r="G32003" s="2"/>
      <c r="J32003" s="2"/>
    </row>
    <row r="32004">
      <c r="D32004" s="2"/>
      <c r="G32004" s="2"/>
      <c r="J32004" s="2"/>
    </row>
    <row r="32005">
      <c r="D32005" s="2"/>
      <c r="G32005" s="2"/>
      <c r="J32005" s="2"/>
    </row>
    <row r="32006">
      <c r="D32006" s="2"/>
      <c r="G32006" s="2"/>
      <c r="J32006" s="2"/>
    </row>
    <row r="32007">
      <c r="D32007" s="2"/>
      <c r="G32007" s="2"/>
      <c r="J32007" s="2"/>
    </row>
    <row r="32008">
      <c r="D32008" s="2"/>
      <c r="G32008" s="2"/>
      <c r="J32008" s="2"/>
    </row>
    <row r="32009">
      <c r="D32009" s="2"/>
      <c r="G32009" s="2"/>
      <c r="J32009" s="2"/>
    </row>
    <row r="32010">
      <c r="D32010" s="2"/>
      <c r="G32010" s="2"/>
      <c r="J32010" s="2"/>
    </row>
    <row r="32011">
      <c r="D32011" s="2"/>
      <c r="G32011" s="2"/>
      <c r="J32011" s="2"/>
    </row>
    <row r="32012">
      <c r="D32012" s="2"/>
      <c r="G32012" s="2"/>
      <c r="J32012" s="2"/>
    </row>
    <row r="32013">
      <c r="D32013" s="2"/>
      <c r="G32013" s="2"/>
      <c r="J32013" s="2"/>
    </row>
    <row r="32014">
      <c r="D32014" s="2"/>
      <c r="G32014" s="2"/>
      <c r="J32014" s="2"/>
    </row>
    <row r="32015">
      <c r="D32015" s="2"/>
      <c r="G32015" s="2"/>
      <c r="J32015" s="2"/>
    </row>
    <row r="32016">
      <c r="D32016" s="2"/>
      <c r="G32016" s="2"/>
      <c r="J32016" s="2"/>
    </row>
    <row r="32017">
      <c r="D32017" s="2"/>
      <c r="G32017" s="2"/>
      <c r="J32017" s="2"/>
    </row>
    <row r="32018">
      <c r="D32018" s="2"/>
      <c r="G32018" s="2"/>
      <c r="J32018" s="2"/>
    </row>
    <row r="32019">
      <c r="D32019" s="2"/>
      <c r="G32019" s="2"/>
      <c r="J32019" s="2"/>
    </row>
    <row r="32020">
      <c r="D32020" s="2"/>
      <c r="G32020" s="2"/>
      <c r="J32020" s="2"/>
    </row>
    <row r="32021">
      <c r="D32021" s="2"/>
      <c r="G32021" s="2"/>
      <c r="J32021" s="2"/>
    </row>
    <row r="32022">
      <c r="D32022" s="2"/>
      <c r="G32022" s="2"/>
      <c r="J32022" s="2"/>
    </row>
    <row r="32023">
      <c r="D32023" s="2"/>
      <c r="G32023" s="2"/>
      <c r="J32023" s="2"/>
    </row>
    <row r="32024">
      <c r="D32024" s="2"/>
      <c r="G32024" s="2"/>
      <c r="J32024" s="2"/>
    </row>
    <row r="32025">
      <c r="D32025" s="2"/>
      <c r="G32025" s="2"/>
      <c r="J32025" s="2"/>
    </row>
    <row r="32026">
      <c r="D32026" s="2"/>
      <c r="G32026" s="2"/>
      <c r="J32026" s="2"/>
    </row>
    <row r="32027">
      <c r="D32027" s="2"/>
      <c r="G32027" s="2"/>
      <c r="J32027" s="2"/>
    </row>
    <row r="32028">
      <c r="D32028" s="2"/>
      <c r="G32028" s="2"/>
      <c r="J32028" s="2"/>
    </row>
    <row r="32029">
      <c r="D32029" s="2"/>
      <c r="G32029" s="2"/>
      <c r="J32029" s="2"/>
    </row>
    <row r="32030">
      <c r="D32030" s="2"/>
      <c r="G32030" s="2"/>
      <c r="J32030" s="2"/>
    </row>
    <row r="32031">
      <c r="D32031" s="2"/>
      <c r="G32031" s="2"/>
      <c r="J32031" s="2"/>
    </row>
    <row r="32032">
      <c r="D32032" s="2"/>
      <c r="G32032" s="2"/>
      <c r="J32032" s="2"/>
    </row>
    <row r="32033">
      <c r="D32033" s="2"/>
      <c r="G32033" s="2"/>
      <c r="J32033" s="2"/>
    </row>
    <row r="32034">
      <c r="D32034" s="2"/>
      <c r="G32034" s="2"/>
      <c r="J32034" s="2"/>
    </row>
    <row r="32035">
      <c r="D32035" s="2"/>
      <c r="G32035" s="2"/>
      <c r="J32035" s="2"/>
    </row>
    <row r="32036">
      <c r="D32036" s="2"/>
      <c r="G32036" s="2"/>
      <c r="J32036" s="2"/>
    </row>
    <row r="32037">
      <c r="D32037" s="2"/>
      <c r="G32037" s="2"/>
      <c r="J32037" s="2"/>
    </row>
    <row r="32038">
      <c r="D32038" s="2"/>
      <c r="G32038" s="2"/>
      <c r="J32038" s="2"/>
    </row>
    <row r="32039">
      <c r="D32039" s="2"/>
      <c r="G32039" s="2"/>
      <c r="J32039" s="2"/>
    </row>
    <row r="32040">
      <c r="D32040" s="2"/>
      <c r="G32040" s="2"/>
      <c r="J32040" s="2"/>
    </row>
    <row r="32041">
      <c r="D32041" s="2"/>
      <c r="G32041" s="2"/>
      <c r="J32041" s="2"/>
    </row>
    <row r="32042">
      <c r="D32042" s="2"/>
      <c r="G32042" s="2"/>
      <c r="J32042" s="2"/>
    </row>
    <row r="32043">
      <c r="D32043" s="2"/>
      <c r="G32043" s="2"/>
      <c r="J32043" s="2"/>
    </row>
    <row r="32044">
      <c r="D32044" s="2"/>
      <c r="G32044" s="2"/>
      <c r="J32044" s="2"/>
    </row>
    <row r="32045">
      <c r="D32045" s="2"/>
      <c r="G32045" s="2"/>
      <c r="J32045" s="2"/>
    </row>
    <row r="32046">
      <c r="D32046" s="2"/>
      <c r="G32046" s="2"/>
      <c r="J32046" s="2"/>
    </row>
    <row r="32047">
      <c r="D32047" s="2"/>
      <c r="G32047" s="2"/>
      <c r="J32047" s="2"/>
    </row>
    <row r="32048">
      <c r="D32048" s="2"/>
      <c r="G32048" s="2"/>
      <c r="J32048" s="2"/>
    </row>
    <row r="32049">
      <c r="D32049" s="2"/>
      <c r="G32049" s="2"/>
      <c r="J32049" s="2"/>
    </row>
    <row r="32050">
      <c r="D32050" s="2"/>
      <c r="G32050" s="2"/>
      <c r="J32050" s="2"/>
    </row>
    <row r="32051">
      <c r="D32051" s="2"/>
      <c r="G32051" s="2"/>
      <c r="J32051" s="2"/>
    </row>
    <row r="32052">
      <c r="D32052" s="2"/>
      <c r="G32052" s="2"/>
      <c r="J32052" s="2"/>
    </row>
    <row r="32053">
      <c r="D32053" s="2"/>
      <c r="G32053" s="2"/>
      <c r="J32053" s="2"/>
    </row>
    <row r="32054">
      <c r="D32054" s="2"/>
      <c r="G32054" s="2"/>
      <c r="J32054" s="2"/>
    </row>
    <row r="32055">
      <c r="D32055" s="2"/>
      <c r="G32055" s="2"/>
      <c r="J32055" s="2"/>
    </row>
    <row r="32056">
      <c r="D32056" s="2"/>
      <c r="G32056" s="2"/>
      <c r="J32056" s="2"/>
    </row>
    <row r="32057">
      <c r="D32057" s="2"/>
      <c r="G32057" s="2"/>
      <c r="J32057" s="2"/>
    </row>
    <row r="32058">
      <c r="D32058" s="2"/>
      <c r="G32058" s="2"/>
      <c r="J32058" s="2"/>
    </row>
    <row r="32059">
      <c r="D32059" s="2"/>
      <c r="G32059" s="2"/>
      <c r="J32059" s="2"/>
    </row>
    <row r="32060">
      <c r="D32060" s="2"/>
      <c r="G32060" s="2"/>
      <c r="J32060" s="2"/>
    </row>
    <row r="32061">
      <c r="D32061" s="2"/>
      <c r="G32061" s="2"/>
      <c r="J32061" s="2"/>
    </row>
    <row r="32062">
      <c r="D32062" s="2"/>
      <c r="G32062" s="2"/>
      <c r="J32062" s="2"/>
    </row>
    <row r="32063">
      <c r="D32063" s="2"/>
      <c r="G32063" s="2"/>
      <c r="J32063" s="2"/>
    </row>
    <row r="32064">
      <c r="D32064" s="2"/>
      <c r="G32064" s="2"/>
      <c r="J32064" s="2"/>
    </row>
    <row r="32065">
      <c r="D32065" s="2"/>
      <c r="G32065" s="2"/>
      <c r="J32065" s="2"/>
    </row>
    <row r="32066">
      <c r="D32066" s="2"/>
      <c r="G32066" s="2"/>
      <c r="J32066" s="2"/>
    </row>
    <row r="32067">
      <c r="D32067" s="2"/>
      <c r="G32067" s="2"/>
      <c r="J32067" s="2"/>
    </row>
    <row r="32068">
      <c r="D32068" s="2"/>
      <c r="G32068" s="2"/>
      <c r="J32068" s="2"/>
    </row>
    <row r="32069">
      <c r="D32069" s="2"/>
      <c r="G32069" s="2"/>
      <c r="J32069" s="2"/>
    </row>
    <row r="32070">
      <c r="D32070" s="2"/>
      <c r="G32070" s="2"/>
      <c r="J32070" s="2"/>
    </row>
    <row r="32071">
      <c r="D32071" s="2"/>
      <c r="G32071" s="2"/>
      <c r="J32071" s="2"/>
    </row>
    <row r="32072">
      <c r="D32072" s="2"/>
      <c r="G32072" s="2"/>
      <c r="J32072" s="2"/>
    </row>
    <row r="32073">
      <c r="D32073" s="2"/>
      <c r="G32073" s="2"/>
      <c r="J32073" s="2"/>
    </row>
    <row r="32074">
      <c r="D32074" s="2"/>
      <c r="G32074" s="2"/>
      <c r="J32074" s="2"/>
    </row>
    <row r="32075">
      <c r="D32075" s="2"/>
      <c r="G32075" s="2"/>
      <c r="J32075" s="2"/>
    </row>
    <row r="32076">
      <c r="D32076" s="2"/>
      <c r="G32076" s="2"/>
      <c r="J32076" s="2"/>
    </row>
    <row r="32077">
      <c r="D32077" s="2"/>
      <c r="G32077" s="2"/>
      <c r="J32077" s="2"/>
    </row>
    <row r="32078">
      <c r="D32078" s="2"/>
      <c r="G32078" s="2"/>
      <c r="J32078" s="2"/>
    </row>
    <row r="32079">
      <c r="D32079" s="2"/>
      <c r="G32079" s="2"/>
      <c r="J32079" s="2"/>
    </row>
    <row r="32080">
      <c r="D32080" s="2"/>
      <c r="G32080" s="2"/>
      <c r="J32080" s="2"/>
    </row>
    <row r="32081">
      <c r="D32081" s="2"/>
      <c r="G32081" s="2"/>
      <c r="J32081" s="2"/>
    </row>
    <row r="32082">
      <c r="D32082" s="2"/>
      <c r="G32082" s="2"/>
      <c r="J32082" s="2"/>
    </row>
    <row r="32083">
      <c r="D32083" s="2"/>
      <c r="G32083" s="2"/>
      <c r="J32083" s="2"/>
    </row>
    <row r="32084">
      <c r="D32084" s="2"/>
      <c r="G32084" s="2"/>
      <c r="J32084" s="2"/>
    </row>
    <row r="32085">
      <c r="D32085" s="2"/>
      <c r="G32085" s="2"/>
      <c r="J32085" s="2"/>
    </row>
    <row r="32086">
      <c r="D32086" s="2"/>
      <c r="G32086" s="2"/>
      <c r="J32086" s="2"/>
    </row>
    <row r="32087">
      <c r="D32087" s="2"/>
      <c r="G32087" s="2"/>
      <c r="J32087" s="2"/>
    </row>
    <row r="32088">
      <c r="D32088" s="2"/>
      <c r="G32088" s="2"/>
      <c r="J32088" s="2"/>
    </row>
    <row r="32089">
      <c r="D32089" s="2"/>
      <c r="G32089" s="2"/>
      <c r="J32089" s="2"/>
    </row>
    <row r="32090">
      <c r="D32090" s="2"/>
      <c r="G32090" s="2"/>
      <c r="J32090" s="2"/>
    </row>
    <row r="32091">
      <c r="D32091" s="2"/>
      <c r="G32091" s="2"/>
      <c r="J32091" s="2"/>
    </row>
    <row r="32092">
      <c r="D32092" s="2"/>
      <c r="G32092" s="2"/>
      <c r="J32092" s="2"/>
    </row>
    <row r="32093">
      <c r="D32093" s="2"/>
      <c r="G32093" s="2"/>
      <c r="J32093" s="2"/>
    </row>
    <row r="32094">
      <c r="D32094" s="2"/>
      <c r="G32094" s="2"/>
      <c r="J32094" s="2"/>
    </row>
    <row r="32095">
      <c r="D32095" s="2"/>
      <c r="G32095" s="2"/>
      <c r="J32095" s="2"/>
    </row>
    <row r="32096">
      <c r="D32096" s="2"/>
      <c r="G32096" s="2"/>
      <c r="J32096" s="2"/>
    </row>
    <row r="32097">
      <c r="D32097" s="2"/>
      <c r="G32097" s="2"/>
      <c r="J32097" s="2"/>
    </row>
    <row r="32098">
      <c r="D32098" s="2"/>
      <c r="G32098" s="2"/>
      <c r="J32098" s="2"/>
    </row>
    <row r="32099">
      <c r="D32099" s="2"/>
      <c r="G32099" s="2"/>
      <c r="J32099" s="2"/>
    </row>
    <row r="32100">
      <c r="D32100" s="2"/>
      <c r="G32100" s="2"/>
      <c r="J32100" s="2"/>
    </row>
    <row r="32101">
      <c r="D32101" s="2"/>
      <c r="G32101" s="2"/>
      <c r="J32101" s="2"/>
    </row>
    <row r="32102">
      <c r="D32102" s="2"/>
      <c r="G32102" s="2"/>
      <c r="J32102" s="2"/>
    </row>
    <row r="32103">
      <c r="D32103" s="2"/>
      <c r="G32103" s="2"/>
      <c r="J32103" s="2"/>
    </row>
    <row r="32104">
      <c r="D32104" s="2"/>
      <c r="G32104" s="2"/>
      <c r="J32104" s="2"/>
    </row>
    <row r="32105">
      <c r="D32105" s="2"/>
      <c r="G32105" s="2"/>
      <c r="J32105" s="2"/>
    </row>
    <row r="32106">
      <c r="D32106" s="2"/>
      <c r="G32106" s="2"/>
      <c r="J32106" s="2"/>
    </row>
    <row r="32107">
      <c r="D32107" s="2"/>
      <c r="G32107" s="2"/>
      <c r="J32107" s="2"/>
    </row>
    <row r="32108">
      <c r="D32108" s="2"/>
      <c r="G32108" s="2"/>
      <c r="J32108" s="2"/>
    </row>
    <row r="32109">
      <c r="D32109" s="2"/>
      <c r="G32109" s="2"/>
      <c r="J32109" s="2"/>
    </row>
    <row r="32110">
      <c r="D32110" s="2"/>
      <c r="G32110" s="2"/>
      <c r="J32110" s="2"/>
    </row>
    <row r="32111">
      <c r="D32111" s="2"/>
      <c r="G32111" s="2"/>
      <c r="J32111" s="2"/>
    </row>
    <row r="32112">
      <c r="D32112" s="2"/>
      <c r="G32112" s="2"/>
      <c r="J32112" s="2"/>
    </row>
    <row r="32113">
      <c r="D32113" s="2"/>
      <c r="G32113" s="2"/>
      <c r="J32113" s="2"/>
    </row>
    <row r="32114">
      <c r="D32114" s="2"/>
      <c r="G32114" s="2"/>
      <c r="J32114" s="2"/>
    </row>
    <row r="32115">
      <c r="D32115" s="2"/>
      <c r="G32115" s="2"/>
      <c r="J32115" s="2"/>
    </row>
    <row r="32116">
      <c r="D32116" s="2"/>
      <c r="G32116" s="2"/>
      <c r="J32116" s="2"/>
    </row>
    <row r="32117">
      <c r="D32117" s="2"/>
      <c r="G32117" s="2"/>
      <c r="J32117" s="2"/>
    </row>
    <row r="32118">
      <c r="D32118" s="2"/>
      <c r="G32118" s="2"/>
      <c r="J32118" s="2"/>
    </row>
    <row r="32119">
      <c r="D32119" s="2"/>
      <c r="G32119" s="2"/>
      <c r="J32119" s="2"/>
    </row>
    <row r="32120">
      <c r="D32120" s="2"/>
      <c r="G32120" s="2"/>
      <c r="J32120" s="2"/>
    </row>
    <row r="32121">
      <c r="D32121" s="2"/>
      <c r="G32121" s="2"/>
      <c r="J32121" s="2"/>
    </row>
    <row r="32122">
      <c r="D32122" s="2"/>
      <c r="G32122" s="2"/>
      <c r="J32122" s="2"/>
    </row>
    <row r="32123">
      <c r="D32123" s="2"/>
      <c r="G32123" s="2"/>
      <c r="J32123" s="2"/>
    </row>
    <row r="32124">
      <c r="D32124" s="2"/>
      <c r="G32124" s="2"/>
      <c r="J32124" s="2"/>
    </row>
    <row r="32125">
      <c r="D32125" s="2"/>
      <c r="G32125" s="2"/>
      <c r="J32125" s="2"/>
    </row>
    <row r="32126">
      <c r="D32126" s="2"/>
      <c r="G32126" s="2"/>
      <c r="J32126" s="2"/>
    </row>
    <row r="32127">
      <c r="D32127" s="2"/>
      <c r="G32127" s="2"/>
      <c r="J32127" s="2"/>
    </row>
    <row r="32128">
      <c r="D32128" s="2"/>
      <c r="G32128" s="2"/>
      <c r="J32128" s="2"/>
    </row>
    <row r="32129">
      <c r="D32129" s="2"/>
      <c r="G32129" s="2"/>
      <c r="J32129" s="2"/>
    </row>
    <row r="32130">
      <c r="D32130" s="2"/>
      <c r="G32130" s="2"/>
      <c r="J32130" s="2"/>
    </row>
    <row r="32131">
      <c r="D32131" s="2"/>
      <c r="G32131" s="2"/>
      <c r="J32131" s="2"/>
    </row>
    <row r="32132">
      <c r="D32132" s="2"/>
      <c r="G32132" s="2"/>
      <c r="J32132" s="2"/>
    </row>
    <row r="32133">
      <c r="D32133" s="2"/>
      <c r="G32133" s="2"/>
      <c r="J32133" s="2"/>
    </row>
    <row r="32134">
      <c r="D32134" s="2"/>
      <c r="G32134" s="2"/>
      <c r="J32134" s="2"/>
    </row>
    <row r="32135">
      <c r="D32135" s="2"/>
      <c r="G32135" s="2"/>
      <c r="J32135" s="2"/>
    </row>
    <row r="32136">
      <c r="D32136" s="2"/>
      <c r="G32136" s="2"/>
      <c r="J32136" s="2"/>
    </row>
    <row r="32137">
      <c r="D32137" s="2"/>
      <c r="G32137" s="2"/>
      <c r="J32137" s="2"/>
    </row>
    <row r="32138">
      <c r="D32138" s="2"/>
      <c r="G32138" s="2"/>
      <c r="J32138" s="2"/>
    </row>
    <row r="32139">
      <c r="D32139" s="2"/>
      <c r="G32139" s="2"/>
      <c r="J32139" s="2"/>
    </row>
    <row r="32140">
      <c r="D32140" s="2"/>
      <c r="G32140" s="2"/>
      <c r="J32140" s="2"/>
    </row>
    <row r="32141">
      <c r="D32141" s="2"/>
      <c r="G32141" s="2"/>
      <c r="J32141" s="2"/>
    </row>
    <row r="32142">
      <c r="D32142" s="2"/>
      <c r="G32142" s="2"/>
      <c r="J32142" s="2"/>
    </row>
    <row r="32143">
      <c r="D32143" s="2"/>
      <c r="G32143" s="2"/>
      <c r="J32143" s="2"/>
    </row>
    <row r="32144">
      <c r="D32144" s="2"/>
      <c r="G32144" s="2"/>
      <c r="J32144" s="2"/>
    </row>
    <row r="32145">
      <c r="D32145" s="2"/>
      <c r="G32145" s="2"/>
      <c r="J32145" s="2"/>
    </row>
    <row r="32146">
      <c r="D32146" s="2"/>
      <c r="G32146" s="2"/>
      <c r="J32146" s="2"/>
    </row>
    <row r="32147">
      <c r="D32147" s="2"/>
      <c r="G32147" s="2"/>
      <c r="J32147" s="2"/>
    </row>
    <row r="32148">
      <c r="D32148" s="2"/>
      <c r="G32148" s="2"/>
      <c r="J32148" s="2"/>
    </row>
    <row r="32149">
      <c r="D32149" s="2"/>
      <c r="G32149" s="2"/>
      <c r="J32149" s="2"/>
    </row>
    <row r="32150">
      <c r="D32150" s="2"/>
      <c r="G32150" s="2"/>
      <c r="J32150" s="2"/>
    </row>
    <row r="32151">
      <c r="D32151" s="2"/>
      <c r="G32151" s="2"/>
      <c r="J32151" s="2"/>
    </row>
    <row r="32152">
      <c r="D32152" s="2"/>
      <c r="G32152" s="2"/>
      <c r="J32152" s="2"/>
    </row>
    <row r="32153">
      <c r="D32153" s="2"/>
      <c r="G32153" s="2"/>
      <c r="J32153" s="2"/>
    </row>
    <row r="32154">
      <c r="D32154" s="2"/>
      <c r="G32154" s="2"/>
      <c r="J32154" s="2"/>
    </row>
    <row r="32155">
      <c r="D32155" s="2"/>
      <c r="G32155" s="2"/>
      <c r="J32155" s="2"/>
    </row>
    <row r="32156">
      <c r="D32156" s="2"/>
      <c r="G32156" s="2"/>
      <c r="J32156" s="2"/>
    </row>
    <row r="32157">
      <c r="D32157" s="2"/>
      <c r="G32157" s="2"/>
      <c r="J32157" s="2"/>
    </row>
    <row r="32158">
      <c r="D32158" s="2"/>
      <c r="G32158" s="2"/>
      <c r="J32158" s="2"/>
    </row>
    <row r="32159">
      <c r="D32159" s="2"/>
      <c r="G32159" s="2"/>
      <c r="J32159" s="2"/>
    </row>
    <row r="32160">
      <c r="D32160" s="2"/>
      <c r="G32160" s="2"/>
      <c r="J32160" s="2"/>
    </row>
    <row r="32161">
      <c r="D32161" s="2"/>
      <c r="G32161" s="2"/>
      <c r="J32161" s="2"/>
    </row>
    <row r="32162">
      <c r="D32162" s="2"/>
      <c r="G32162" s="2"/>
      <c r="J32162" s="2"/>
    </row>
    <row r="32163">
      <c r="D32163" s="2"/>
      <c r="G32163" s="2"/>
      <c r="J32163" s="2"/>
    </row>
    <row r="32164">
      <c r="D32164" s="2"/>
      <c r="G32164" s="2"/>
      <c r="J32164" s="2"/>
    </row>
    <row r="32165">
      <c r="D32165" s="2"/>
      <c r="G32165" s="2"/>
      <c r="J32165" s="2"/>
    </row>
    <row r="32166">
      <c r="D32166" s="2"/>
      <c r="G32166" s="2"/>
      <c r="J32166" s="2"/>
    </row>
    <row r="32167">
      <c r="D32167" s="2"/>
      <c r="G32167" s="2"/>
      <c r="J32167" s="2"/>
    </row>
    <row r="32168">
      <c r="D32168" s="2"/>
      <c r="G32168" s="2"/>
      <c r="J32168" s="2"/>
    </row>
    <row r="32169">
      <c r="D32169" s="2"/>
      <c r="G32169" s="2"/>
      <c r="J32169" s="2"/>
    </row>
    <row r="32170">
      <c r="D32170" s="2"/>
      <c r="G32170" s="2"/>
      <c r="J32170" s="2"/>
    </row>
    <row r="32171">
      <c r="D32171" s="2"/>
      <c r="G32171" s="2"/>
      <c r="J32171" s="2"/>
    </row>
    <row r="32172">
      <c r="D32172" s="2"/>
      <c r="G32172" s="2"/>
      <c r="J32172" s="2"/>
    </row>
    <row r="32173">
      <c r="D32173" s="2"/>
      <c r="G32173" s="2"/>
      <c r="J32173" s="2"/>
    </row>
    <row r="32174">
      <c r="D32174" s="2"/>
      <c r="G32174" s="2"/>
      <c r="J32174" s="2"/>
    </row>
    <row r="32175">
      <c r="D32175" s="2"/>
      <c r="G32175" s="2"/>
      <c r="J32175" s="2"/>
    </row>
    <row r="32176">
      <c r="D32176" s="2"/>
      <c r="G32176" s="2"/>
      <c r="J32176" s="2"/>
    </row>
    <row r="32177">
      <c r="D32177" s="2"/>
      <c r="G32177" s="2"/>
      <c r="J32177" s="2"/>
    </row>
    <row r="32178">
      <c r="D32178" s="2"/>
      <c r="G32178" s="2"/>
      <c r="J32178" s="2"/>
    </row>
    <row r="32179">
      <c r="D32179" s="2"/>
      <c r="G32179" s="2"/>
      <c r="J32179" s="2"/>
    </row>
    <row r="32180">
      <c r="D32180" s="2"/>
      <c r="G32180" s="2"/>
      <c r="J32180" s="2"/>
    </row>
    <row r="32181">
      <c r="D32181" s="2"/>
      <c r="G32181" s="2"/>
      <c r="J32181" s="2"/>
    </row>
    <row r="32182">
      <c r="D32182" s="2"/>
      <c r="G32182" s="2"/>
      <c r="J32182" s="2"/>
    </row>
    <row r="32183">
      <c r="D32183" s="2"/>
      <c r="G32183" s="2"/>
      <c r="J32183" s="2"/>
    </row>
    <row r="32184">
      <c r="D32184" s="2"/>
      <c r="G32184" s="2"/>
      <c r="J32184" s="2"/>
    </row>
    <row r="32185">
      <c r="D32185" s="2"/>
      <c r="G32185" s="2"/>
      <c r="J32185" s="2"/>
    </row>
    <row r="32186">
      <c r="D32186" s="2"/>
      <c r="G32186" s="2"/>
      <c r="J32186" s="2"/>
    </row>
    <row r="32187">
      <c r="D32187" s="2"/>
      <c r="G32187" s="2"/>
      <c r="J32187" s="2"/>
    </row>
    <row r="32188">
      <c r="D32188" s="2"/>
      <c r="G32188" s="2"/>
      <c r="J32188" s="2"/>
    </row>
    <row r="32189">
      <c r="D32189" s="2"/>
      <c r="G32189" s="2"/>
      <c r="J32189" s="2"/>
    </row>
    <row r="32190">
      <c r="D32190" s="2"/>
      <c r="G32190" s="2"/>
      <c r="J32190" s="2"/>
    </row>
    <row r="32191">
      <c r="D32191" s="2"/>
      <c r="G32191" s="2"/>
      <c r="J32191" s="2"/>
    </row>
    <row r="32192">
      <c r="D32192" s="2"/>
      <c r="G32192" s="2"/>
      <c r="J32192" s="2"/>
    </row>
    <row r="32193">
      <c r="D32193" s="2"/>
      <c r="G32193" s="2"/>
      <c r="J32193" s="2"/>
    </row>
    <row r="32194">
      <c r="D32194" s="2"/>
      <c r="G32194" s="2"/>
      <c r="J32194" s="2"/>
    </row>
    <row r="32195">
      <c r="D32195" s="2"/>
      <c r="G32195" s="2"/>
      <c r="J32195" s="2"/>
    </row>
    <row r="32196">
      <c r="D32196" s="2"/>
      <c r="G32196" s="2"/>
      <c r="J32196" s="2"/>
    </row>
    <row r="32197">
      <c r="D32197" s="2"/>
      <c r="G32197" s="2"/>
      <c r="J32197" s="2"/>
    </row>
    <row r="32198">
      <c r="D32198" s="2"/>
      <c r="G32198" s="2"/>
      <c r="J32198" s="2"/>
    </row>
    <row r="32199">
      <c r="D32199" s="2"/>
      <c r="G32199" s="2"/>
      <c r="J32199" s="2"/>
    </row>
    <row r="32200">
      <c r="D32200" s="2"/>
      <c r="G32200" s="2"/>
      <c r="J32200" s="2"/>
    </row>
    <row r="32201">
      <c r="D32201" s="2"/>
      <c r="G32201" s="2"/>
      <c r="J32201" s="2"/>
    </row>
    <row r="32202">
      <c r="D32202" s="2"/>
      <c r="G32202" s="2"/>
      <c r="J32202" s="2"/>
    </row>
    <row r="32203">
      <c r="D32203" s="2"/>
      <c r="G32203" s="2"/>
      <c r="J32203" s="2"/>
    </row>
    <row r="32204">
      <c r="D32204" s="2"/>
      <c r="G32204" s="2"/>
      <c r="J32204" s="2"/>
    </row>
    <row r="32205">
      <c r="D32205" s="2"/>
      <c r="G32205" s="2"/>
      <c r="J32205" s="2"/>
    </row>
    <row r="32206">
      <c r="D32206" s="2"/>
      <c r="G32206" s="2"/>
      <c r="J32206" s="2"/>
    </row>
    <row r="32207">
      <c r="D32207" s="2"/>
      <c r="G32207" s="2"/>
      <c r="J32207" s="2"/>
    </row>
    <row r="32208">
      <c r="D32208" s="2"/>
      <c r="G32208" s="2"/>
      <c r="J32208" s="2"/>
    </row>
    <row r="32209">
      <c r="D32209" s="2"/>
      <c r="G32209" s="2"/>
      <c r="J32209" s="2"/>
    </row>
    <row r="32210">
      <c r="D32210" s="2"/>
      <c r="G32210" s="2"/>
      <c r="J32210" s="2"/>
    </row>
    <row r="32211">
      <c r="D32211" s="2"/>
      <c r="G32211" s="2"/>
      <c r="J32211" s="2"/>
    </row>
    <row r="32212">
      <c r="D32212" s="2"/>
      <c r="G32212" s="2"/>
      <c r="J32212" s="2"/>
    </row>
    <row r="32213">
      <c r="D32213" s="2"/>
      <c r="G32213" s="2"/>
      <c r="J32213" s="2"/>
    </row>
    <row r="32214">
      <c r="D32214" s="2"/>
      <c r="G32214" s="2"/>
      <c r="J32214" s="2"/>
    </row>
    <row r="32215">
      <c r="D32215" s="2"/>
      <c r="G32215" s="2"/>
      <c r="J32215" s="2"/>
    </row>
    <row r="32216">
      <c r="D32216" s="2"/>
      <c r="G32216" s="2"/>
      <c r="J32216" s="2"/>
    </row>
    <row r="32217">
      <c r="D32217" s="2"/>
      <c r="G32217" s="2"/>
      <c r="J32217" s="2"/>
    </row>
    <row r="32218">
      <c r="D32218" s="2"/>
      <c r="G32218" s="2"/>
      <c r="J32218" s="2"/>
    </row>
    <row r="32219">
      <c r="D32219" s="2"/>
      <c r="G32219" s="2"/>
      <c r="J32219" s="2"/>
    </row>
    <row r="32220">
      <c r="D32220" s="2"/>
      <c r="G32220" s="2"/>
      <c r="J32220" s="2"/>
    </row>
    <row r="32221">
      <c r="D32221" s="2"/>
      <c r="G32221" s="2"/>
      <c r="J32221" s="2"/>
    </row>
    <row r="32222">
      <c r="D32222" s="2"/>
      <c r="G32222" s="2"/>
      <c r="J32222" s="2"/>
    </row>
    <row r="32223">
      <c r="D32223" s="2"/>
      <c r="G32223" s="2"/>
      <c r="J32223" s="2"/>
    </row>
    <row r="32224">
      <c r="D32224" s="2"/>
      <c r="G32224" s="2"/>
      <c r="J32224" s="2"/>
    </row>
    <row r="32225">
      <c r="D32225" s="2"/>
      <c r="G32225" s="2"/>
      <c r="J32225" s="2"/>
    </row>
    <row r="32226">
      <c r="D32226" s="2"/>
      <c r="G32226" s="2"/>
      <c r="J32226" s="2"/>
    </row>
    <row r="32227">
      <c r="D32227" s="2"/>
      <c r="G32227" s="2"/>
      <c r="J32227" s="2"/>
    </row>
    <row r="32228">
      <c r="D32228" s="2"/>
      <c r="G32228" s="2"/>
      <c r="J32228" s="2"/>
    </row>
    <row r="32229">
      <c r="D32229" s="2"/>
      <c r="G32229" s="2"/>
      <c r="J32229" s="2"/>
    </row>
    <row r="32230">
      <c r="D32230" s="2"/>
      <c r="G32230" s="2"/>
      <c r="J32230" s="2"/>
    </row>
    <row r="32231">
      <c r="D32231" s="2"/>
      <c r="G32231" s="2"/>
      <c r="J32231" s="2"/>
    </row>
    <row r="32232">
      <c r="D32232" s="2"/>
      <c r="G32232" s="2"/>
      <c r="J32232" s="2"/>
    </row>
    <row r="32233">
      <c r="D32233" s="2"/>
      <c r="G32233" s="2"/>
      <c r="J32233" s="2"/>
    </row>
    <row r="32234">
      <c r="D32234" s="2"/>
      <c r="G32234" s="2"/>
      <c r="J32234" s="2"/>
    </row>
    <row r="32235">
      <c r="D32235" s="2"/>
      <c r="G32235" s="2"/>
      <c r="J32235" s="2"/>
    </row>
    <row r="32236">
      <c r="D32236" s="2"/>
      <c r="G32236" s="2"/>
      <c r="J32236" s="2"/>
    </row>
    <row r="32237">
      <c r="D32237" s="2"/>
      <c r="G32237" s="2"/>
      <c r="J32237" s="2"/>
    </row>
    <row r="32238">
      <c r="D32238" s="2"/>
      <c r="G32238" s="2"/>
      <c r="J32238" s="2"/>
    </row>
    <row r="32239">
      <c r="D32239" s="2"/>
      <c r="G32239" s="2"/>
      <c r="J32239" s="2"/>
    </row>
    <row r="32240">
      <c r="D32240" s="2"/>
      <c r="G32240" s="2"/>
      <c r="J32240" s="2"/>
    </row>
    <row r="32241">
      <c r="D32241" s="2"/>
      <c r="G32241" s="2"/>
      <c r="J32241" s="2"/>
    </row>
    <row r="32242">
      <c r="D32242" s="2"/>
      <c r="G32242" s="2"/>
      <c r="J32242" s="2"/>
    </row>
    <row r="32243">
      <c r="D32243" s="2"/>
      <c r="G32243" s="2"/>
      <c r="J32243" s="2"/>
    </row>
    <row r="32244">
      <c r="D32244" s="2"/>
      <c r="G32244" s="2"/>
      <c r="J32244" s="2"/>
    </row>
    <row r="32245">
      <c r="D32245" s="2"/>
      <c r="G32245" s="2"/>
      <c r="J32245" s="2"/>
    </row>
    <row r="32246">
      <c r="D32246" s="2"/>
      <c r="G32246" s="2"/>
      <c r="J32246" s="2"/>
    </row>
    <row r="32247">
      <c r="D32247" s="2"/>
      <c r="G32247" s="2"/>
      <c r="J32247" s="2"/>
    </row>
    <row r="32248">
      <c r="D32248" s="2"/>
      <c r="G32248" s="2"/>
      <c r="J32248" s="2"/>
    </row>
    <row r="32249">
      <c r="D32249" s="2"/>
      <c r="G32249" s="2"/>
      <c r="J32249" s="2"/>
    </row>
    <row r="32250">
      <c r="D32250" s="2"/>
      <c r="G32250" s="2"/>
      <c r="J32250" s="2"/>
    </row>
    <row r="32251">
      <c r="D32251" s="2"/>
      <c r="G32251" s="2"/>
      <c r="J32251" s="2"/>
    </row>
    <row r="32252">
      <c r="D32252" s="2"/>
      <c r="G32252" s="2"/>
      <c r="J32252" s="2"/>
    </row>
    <row r="32253">
      <c r="D32253" s="2"/>
      <c r="G32253" s="2"/>
      <c r="J32253" s="2"/>
    </row>
    <row r="32254">
      <c r="D32254" s="2"/>
      <c r="G32254" s="2"/>
      <c r="J32254" s="2"/>
    </row>
    <row r="32255">
      <c r="D32255" s="2"/>
      <c r="G32255" s="2"/>
      <c r="J32255" s="2"/>
    </row>
    <row r="32256">
      <c r="D32256" s="2"/>
      <c r="G32256" s="2"/>
      <c r="J32256" s="2"/>
    </row>
    <row r="32257">
      <c r="D32257" s="2"/>
      <c r="G32257" s="2"/>
      <c r="J32257" s="2"/>
    </row>
    <row r="32258">
      <c r="D32258" s="2"/>
      <c r="G32258" s="2"/>
      <c r="J32258" s="2"/>
    </row>
    <row r="32259">
      <c r="D32259" s="2"/>
      <c r="G32259" s="2"/>
      <c r="J32259" s="2"/>
    </row>
    <row r="32260">
      <c r="D32260" s="2"/>
      <c r="G32260" s="2"/>
      <c r="J32260" s="2"/>
    </row>
    <row r="32261">
      <c r="D32261" s="2"/>
      <c r="G32261" s="2"/>
      <c r="J32261" s="2"/>
    </row>
    <row r="32262">
      <c r="D32262" s="2"/>
      <c r="G32262" s="2"/>
      <c r="J32262" s="2"/>
    </row>
    <row r="32263">
      <c r="D32263" s="2"/>
      <c r="G32263" s="2"/>
      <c r="J32263" s="2"/>
    </row>
    <row r="32264">
      <c r="D32264" s="2"/>
      <c r="G32264" s="2"/>
      <c r="J32264" s="2"/>
    </row>
    <row r="32265">
      <c r="D32265" s="2"/>
      <c r="G32265" s="2"/>
      <c r="J32265" s="2"/>
    </row>
    <row r="32266">
      <c r="D32266" s="2"/>
      <c r="G32266" s="2"/>
      <c r="J32266" s="2"/>
    </row>
    <row r="32267">
      <c r="D32267" s="2"/>
      <c r="G32267" s="2"/>
      <c r="J32267" s="2"/>
    </row>
    <row r="32268">
      <c r="D32268" s="2"/>
      <c r="G32268" s="2"/>
      <c r="J32268" s="2"/>
    </row>
    <row r="32269">
      <c r="D32269" s="2"/>
      <c r="G32269" s="2"/>
      <c r="J32269" s="2"/>
    </row>
    <row r="32270">
      <c r="D32270" s="2"/>
      <c r="G32270" s="2"/>
      <c r="J32270" s="2"/>
    </row>
    <row r="32271">
      <c r="D32271" s="2"/>
      <c r="G32271" s="2"/>
      <c r="J32271" s="2"/>
    </row>
    <row r="32272">
      <c r="D32272" s="2"/>
      <c r="G32272" s="2"/>
      <c r="J32272" s="2"/>
    </row>
    <row r="32273">
      <c r="D32273" s="2"/>
      <c r="G32273" s="2"/>
      <c r="J32273" s="2"/>
    </row>
    <row r="32274">
      <c r="D32274" s="2"/>
      <c r="G32274" s="2"/>
      <c r="J32274" s="2"/>
    </row>
    <row r="32275">
      <c r="D32275" s="2"/>
      <c r="G32275" s="2"/>
      <c r="J32275" s="2"/>
    </row>
    <row r="32276">
      <c r="D32276" s="2"/>
      <c r="G32276" s="2"/>
      <c r="J32276" s="2"/>
    </row>
    <row r="32277">
      <c r="D32277" s="2"/>
      <c r="G32277" s="2"/>
      <c r="J32277" s="2"/>
    </row>
    <row r="32278">
      <c r="D32278" s="2"/>
      <c r="G32278" s="2"/>
      <c r="J32278" s="2"/>
    </row>
    <row r="32279">
      <c r="D32279" s="2"/>
      <c r="G32279" s="2"/>
      <c r="J32279" s="2"/>
    </row>
    <row r="32280">
      <c r="D32280" s="2"/>
      <c r="G32280" s="2"/>
      <c r="J32280" s="2"/>
    </row>
    <row r="32281">
      <c r="D32281" s="2"/>
      <c r="G32281" s="2"/>
      <c r="J32281" s="2"/>
    </row>
    <row r="32282">
      <c r="D32282" s="2"/>
      <c r="G32282" s="2"/>
      <c r="J32282" s="2"/>
    </row>
    <row r="32283">
      <c r="D32283" s="2"/>
      <c r="G32283" s="2"/>
      <c r="J32283" s="2"/>
    </row>
    <row r="32284">
      <c r="D32284" s="2"/>
      <c r="G32284" s="2"/>
      <c r="J32284" s="2"/>
    </row>
    <row r="32285">
      <c r="D32285" s="2"/>
      <c r="G32285" s="2"/>
      <c r="J32285" s="2"/>
    </row>
    <row r="32286">
      <c r="D32286" s="2"/>
      <c r="G32286" s="2"/>
      <c r="J32286" s="2"/>
    </row>
    <row r="32287">
      <c r="D32287" s="2"/>
      <c r="G32287" s="2"/>
      <c r="J32287" s="2"/>
    </row>
    <row r="32288">
      <c r="D32288" s="2"/>
      <c r="G32288" s="2"/>
      <c r="J32288" s="2"/>
    </row>
    <row r="32289">
      <c r="D32289" s="2"/>
      <c r="G32289" s="2"/>
      <c r="J32289" s="2"/>
    </row>
    <row r="32290">
      <c r="D32290" s="2"/>
      <c r="G32290" s="2"/>
      <c r="J32290" s="2"/>
    </row>
    <row r="32291">
      <c r="D32291" s="2"/>
      <c r="G32291" s="2"/>
      <c r="J32291" s="2"/>
    </row>
    <row r="32292">
      <c r="D32292" s="2"/>
      <c r="G32292" s="2"/>
      <c r="J32292" s="2"/>
    </row>
    <row r="32293">
      <c r="D32293" s="2"/>
      <c r="G32293" s="2"/>
      <c r="J32293" s="2"/>
    </row>
    <row r="32294">
      <c r="D32294" s="2"/>
      <c r="G32294" s="2"/>
      <c r="J32294" s="2"/>
    </row>
    <row r="32295">
      <c r="D32295" s="2"/>
      <c r="G32295" s="2"/>
      <c r="J32295" s="2"/>
    </row>
    <row r="32296">
      <c r="D32296" s="2"/>
      <c r="G32296" s="2"/>
      <c r="J32296" s="2"/>
    </row>
    <row r="32297">
      <c r="D32297" s="2"/>
      <c r="G32297" s="2"/>
      <c r="J32297" s="2"/>
    </row>
    <row r="32298">
      <c r="D32298" s="2"/>
      <c r="G32298" s="2"/>
      <c r="J32298" s="2"/>
    </row>
    <row r="32299">
      <c r="D32299" s="2"/>
      <c r="G32299" s="2"/>
      <c r="J32299" s="2"/>
    </row>
    <row r="32300">
      <c r="D32300" s="2"/>
      <c r="G32300" s="2"/>
      <c r="J32300" s="2"/>
    </row>
    <row r="32301">
      <c r="D32301" s="2"/>
      <c r="G32301" s="2"/>
      <c r="J32301" s="2"/>
    </row>
    <row r="32302">
      <c r="D32302" s="2"/>
      <c r="G32302" s="2"/>
      <c r="J32302" s="2"/>
    </row>
    <row r="32303">
      <c r="D32303" s="2"/>
      <c r="G32303" s="2"/>
      <c r="J32303" s="2"/>
    </row>
    <row r="32304">
      <c r="D32304" s="2"/>
      <c r="G32304" s="2"/>
      <c r="J32304" s="2"/>
    </row>
    <row r="32305">
      <c r="D32305" s="2"/>
      <c r="G32305" s="2"/>
      <c r="J32305" s="2"/>
    </row>
    <row r="32306">
      <c r="D32306" s="2"/>
      <c r="G32306" s="2"/>
      <c r="J32306" s="2"/>
    </row>
    <row r="32307">
      <c r="D32307" s="2"/>
      <c r="G32307" s="2"/>
      <c r="J32307" s="2"/>
    </row>
    <row r="32308">
      <c r="D32308" s="2"/>
      <c r="G32308" s="2"/>
      <c r="J32308" s="2"/>
    </row>
    <row r="32309">
      <c r="D32309" s="2"/>
      <c r="G32309" s="2"/>
      <c r="J32309" s="2"/>
    </row>
    <row r="32310">
      <c r="D32310" s="2"/>
      <c r="G32310" s="2"/>
      <c r="J32310" s="2"/>
    </row>
    <row r="32311">
      <c r="D32311" s="2"/>
      <c r="G32311" s="2"/>
      <c r="J32311" s="2"/>
    </row>
    <row r="32312">
      <c r="D32312" s="2"/>
      <c r="G32312" s="2"/>
      <c r="J32312" s="2"/>
    </row>
    <row r="32313">
      <c r="D32313" s="2"/>
      <c r="G32313" s="2"/>
      <c r="J32313" s="2"/>
    </row>
    <row r="32314">
      <c r="D32314" s="2"/>
      <c r="G32314" s="2"/>
      <c r="J32314" s="2"/>
    </row>
    <row r="32315">
      <c r="D32315" s="2"/>
      <c r="G32315" s="2"/>
      <c r="J32315" s="2"/>
    </row>
    <row r="32316">
      <c r="D32316" s="2"/>
      <c r="G32316" s="2"/>
      <c r="J32316" s="2"/>
    </row>
    <row r="32317">
      <c r="D32317" s="2"/>
      <c r="G32317" s="2"/>
      <c r="J32317" s="2"/>
    </row>
    <row r="32318">
      <c r="D32318" s="2"/>
      <c r="G32318" s="2"/>
      <c r="J32318" s="2"/>
    </row>
    <row r="32319">
      <c r="D32319" s="2"/>
      <c r="G32319" s="2"/>
      <c r="J32319" s="2"/>
    </row>
    <row r="32320">
      <c r="D32320" s="2"/>
      <c r="G32320" s="2"/>
      <c r="J32320" s="2"/>
    </row>
    <row r="32321">
      <c r="D32321" s="2"/>
      <c r="G32321" s="2"/>
      <c r="J32321" s="2"/>
    </row>
    <row r="32322">
      <c r="D32322" s="2"/>
      <c r="G32322" s="2"/>
      <c r="J32322" s="2"/>
    </row>
    <row r="32323">
      <c r="D32323" s="2"/>
      <c r="G32323" s="2"/>
      <c r="J32323" s="2"/>
    </row>
    <row r="32324">
      <c r="D32324" s="2"/>
      <c r="G32324" s="2"/>
      <c r="J32324" s="2"/>
    </row>
    <row r="32325">
      <c r="D32325" s="2"/>
      <c r="G32325" s="2"/>
      <c r="J32325" s="2"/>
    </row>
    <row r="32326">
      <c r="D32326" s="2"/>
      <c r="G32326" s="2"/>
      <c r="J32326" s="2"/>
    </row>
    <row r="32327">
      <c r="D32327" s="2"/>
      <c r="G32327" s="2"/>
      <c r="J32327" s="2"/>
    </row>
    <row r="32328">
      <c r="D32328" s="2"/>
      <c r="G32328" s="2"/>
      <c r="J32328" s="2"/>
    </row>
    <row r="32329">
      <c r="D32329" s="2"/>
      <c r="G32329" s="2"/>
      <c r="J32329" s="2"/>
    </row>
    <row r="32330">
      <c r="D32330" s="2"/>
      <c r="G32330" s="2"/>
      <c r="J32330" s="2"/>
    </row>
    <row r="32331">
      <c r="D32331" s="2"/>
      <c r="G32331" s="2"/>
      <c r="J32331" s="2"/>
    </row>
    <row r="32332">
      <c r="D32332" s="2"/>
      <c r="G32332" s="2"/>
      <c r="J32332" s="2"/>
    </row>
    <row r="32333">
      <c r="D32333" s="2"/>
      <c r="G32333" s="2"/>
      <c r="J32333" s="2"/>
    </row>
    <row r="32334">
      <c r="D32334" s="2"/>
      <c r="G32334" s="2"/>
      <c r="J32334" s="2"/>
    </row>
    <row r="32335">
      <c r="D32335" s="2"/>
      <c r="G32335" s="2"/>
      <c r="J32335" s="2"/>
    </row>
    <row r="32336">
      <c r="D32336" s="2"/>
      <c r="G32336" s="2"/>
      <c r="J32336" s="2"/>
    </row>
    <row r="32337">
      <c r="D32337" s="2"/>
      <c r="G32337" s="2"/>
      <c r="J32337" s="2"/>
    </row>
    <row r="32338">
      <c r="D32338" s="2"/>
      <c r="G32338" s="2"/>
      <c r="J32338" s="2"/>
    </row>
    <row r="32339">
      <c r="D32339" s="2"/>
      <c r="G32339" s="2"/>
      <c r="J32339" s="2"/>
    </row>
    <row r="32340">
      <c r="D32340" s="2"/>
      <c r="G32340" s="2"/>
      <c r="J32340" s="2"/>
    </row>
    <row r="32341">
      <c r="D32341" s="2"/>
      <c r="G32341" s="2"/>
      <c r="J32341" s="2"/>
    </row>
    <row r="32342">
      <c r="D32342" s="2"/>
      <c r="G32342" s="2"/>
      <c r="J32342" s="2"/>
    </row>
    <row r="32343">
      <c r="D32343" s="2"/>
      <c r="G32343" s="2"/>
      <c r="J32343" s="2"/>
    </row>
    <row r="32344">
      <c r="D32344" s="2"/>
      <c r="G32344" s="2"/>
      <c r="J32344" s="2"/>
    </row>
    <row r="32345">
      <c r="D32345" s="2"/>
      <c r="G32345" s="2"/>
      <c r="J32345" s="2"/>
    </row>
    <row r="32346">
      <c r="D32346" s="2"/>
      <c r="G32346" s="2"/>
      <c r="J32346" s="2"/>
    </row>
    <row r="32347">
      <c r="D32347" s="2"/>
      <c r="G32347" s="2"/>
      <c r="J32347" s="2"/>
    </row>
    <row r="32348">
      <c r="D32348" s="2"/>
      <c r="G32348" s="2"/>
      <c r="J32348" s="2"/>
    </row>
    <row r="32349">
      <c r="D32349" s="2"/>
      <c r="G32349" s="2"/>
      <c r="J32349" s="2"/>
    </row>
    <row r="32350">
      <c r="D32350" s="2"/>
      <c r="G32350" s="2"/>
      <c r="J32350" s="2"/>
    </row>
    <row r="32351">
      <c r="D32351" s="2"/>
      <c r="G32351" s="2"/>
      <c r="J32351" s="2"/>
    </row>
    <row r="32352">
      <c r="D32352" s="2"/>
      <c r="G32352" s="2"/>
      <c r="J32352" s="2"/>
    </row>
    <row r="32353">
      <c r="D32353" s="2"/>
      <c r="G32353" s="2"/>
      <c r="J32353" s="2"/>
    </row>
    <row r="32354">
      <c r="D32354" s="2"/>
      <c r="G32354" s="2"/>
      <c r="J32354" s="2"/>
    </row>
    <row r="32355">
      <c r="D32355" s="2"/>
      <c r="G32355" s="2"/>
      <c r="J32355" s="2"/>
    </row>
    <row r="32356">
      <c r="D32356" s="2"/>
      <c r="G32356" s="2"/>
      <c r="J32356" s="2"/>
    </row>
    <row r="32357">
      <c r="D32357" s="2"/>
      <c r="G32357" s="2"/>
      <c r="J32357" s="2"/>
    </row>
    <row r="32358">
      <c r="D32358" s="2"/>
      <c r="G32358" s="2"/>
      <c r="J32358" s="2"/>
    </row>
    <row r="32359">
      <c r="D32359" s="2"/>
      <c r="G32359" s="2"/>
      <c r="J32359" s="2"/>
    </row>
    <row r="32360">
      <c r="D32360" s="2"/>
      <c r="G32360" s="2"/>
      <c r="J32360" s="2"/>
    </row>
    <row r="32361">
      <c r="D32361" s="2"/>
      <c r="G32361" s="2"/>
      <c r="J32361" s="2"/>
    </row>
    <row r="32362">
      <c r="D32362" s="2"/>
      <c r="G32362" s="2"/>
      <c r="J32362" s="2"/>
    </row>
    <row r="32363">
      <c r="D32363" s="2"/>
      <c r="G32363" s="2"/>
      <c r="J32363" s="2"/>
    </row>
    <row r="32364">
      <c r="D32364" s="2"/>
      <c r="G32364" s="2"/>
      <c r="J32364" s="2"/>
    </row>
    <row r="32365">
      <c r="D32365" s="2"/>
      <c r="G32365" s="2"/>
      <c r="J32365" s="2"/>
    </row>
    <row r="32366">
      <c r="D32366" s="2"/>
      <c r="G32366" s="2"/>
      <c r="J32366" s="2"/>
    </row>
    <row r="32367">
      <c r="D32367" s="2"/>
      <c r="G32367" s="2"/>
      <c r="J32367" s="2"/>
    </row>
    <row r="32368">
      <c r="D32368" s="2"/>
      <c r="G32368" s="2"/>
      <c r="J32368" s="2"/>
    </row>
    <row r="32369">
      <c r="D32369" s="2"/>
      <c r="G32369" s="2"/>
      <c r="J32369" s="2"/>
    </row>
    <row r="32370">
      <c r="D32370" s="2"/>
      <c r="G32370" s="2"/>
      <c r="J32370" s="2"/>
    </row>
    <row r="32371">
      <c r="D32371" s="2"/>
      <c r="G32371" s="2"/>
      <c r="J32371" s="2"/>
    </row>
    <row r="32372">
      <c r="D32372" s="2"/>
      <c r="G32372" s="2"/>
      <c r="J32372" s="2"/>
    </row>
    <row r="32373">
      <c r="D32373" s="2"/>
      <c r="G32373" s="2"/>
      <c r="J32373" s="2"/>
    </row>
    <row r="32374">
      <c r="D32374" s="2"/>
      <c r="G32374" s="2"/>
      <c r="J32374" s="2"/>
    </row>
    <row r="32375">
      <c r="D32375" s="2"/>
      <c r="G32375" s="2"/>
      <c r="J32375" s="2"/>
    </row>
    <row r="32376">
      <c r="D32376" s="2"/>
      <c r="G32376" s="2"/>
      <c r="J32376" s="2"/>
    </row>
    <row r="32377">
      <c r="D32377" s="2"/>
      <c r="G32377" s="2"/>
      <c r="J32377" s="2"/>
    </row>
    <row r="32378">
      <c r="D32378" s="2"/>
      <c r="G32378" s="2"/>
      <c r="J32378" s="2"/>
    </row>
    <row r="32379">
      <c r="D32379" s="2"/>
      <c r="G32379" s="2"/>
      <c r="J32379" s="2"/>
    </row>
    <row r="32380">
      <c r="D32380" s="2"/>
      <c r="G32380" s="2"/>
      <c r="J32380" s="2"/>
    </row>
    <row r="32381">
      <c r="D32381" s="2"/>
      <c r="G32381" s="2"/>
      <c r="J32381" s="2"/>
    </row>
    <row r="32382">
      <c r="D32382" s="2"/>
      <c r="G32382" s="2"/>
      <c r="J32382" s="2"/>
    </row>
    <row r="32383">
      <c r="D32383" s="2"/>
      <c r="G32383" s="2"/>
      <c r="J32383" s="2"/>
    </row>
    <row r="32384">
      <c r="D32384" s="2"/>
      <c r="G32384" s="2"/>
      <c r="J32384" s="2"/>
    </row>
    <row r="32385">
      <c r="D32385" s="2"/>
      <c r="G32385" s="2"/>
      <c r="J32385" s="2"/>
    </row>
    <row r="32386">
      <c r="D32386" s="2"/>
      <c r="G32386" s="2"/>
      <c r="J32386" s="2"/>
    </row>
    <row r="32387">
      <c r="D32387" s="2"/>
      <c r="G32387" s="2"/>
      <c r="J32387" s="2"/>
    </row>
    <row r="32388">
      <c r="D32388" s="2"/>
      <c r="G32388" s="2"/>
      <c r="J32388" s="2"/>
    </row>
    <row r="32389">
      <c r="D32389" s="2"/>
      <c r="G32389" s="2"/>
      <c r="J32389" s="2"/>
    </row>
    <row r="32390">
      <c r="D32390" s="2"/>
      <c r="G32390" s="2"/>
      <c r="J32390" s="2"/>
    </row>
    <row r="32391">
      <c r="D32391" s="2"/>
      <c r="G32391" s="2"/>
      <c r="J32391" s="2"/>
    </row>
    <row r="32392">
      <c r="D32392" s="2"/>
      <c r="G32392" s="2"/>
      <c r="J32392" s="2"/>
    </row>
    <row r="32393">
      <c r="D32393" s="2"/>
      <c r="G32393" s="2"/>
      <c r="J32393" s="2"/>
    </row>
    <row r="32394">
      <c r="D32394" s="2"/>
      <c r="G32394" s="2"/>
      <c r="J32394" s="2"/>
    </row>
    <row r="32395">
      <c r="D32395" s="2"/>
      <c r="G32395" s="2"/>
      <c r="J32395" s="2"/>
    </row>
    <row r="32396">
      <c r="D32396" s="2"/>
      <c r="G32396" s="2"/>
      <c r="J32396" s="2"/>
    </row>
    <row r="32397">
      <c r="D32397" s="2"/>
      <c r="G32397" s="2"/>
      <c r="J32397" s="2"/>
    </row>
    <row r="32398">
      <c r="D32398" s="2"/>
      <c r="G32398" s="2"/>
      <c r="J32398" s="2"/>
    </row>
    <row r="32399">
      <c r="D32399" s="2"/>
      <c r="G32399" s="2"/>
      <c r="J32399" s="2"/>
    </row>
    <row r="32400">
      <c r="D32400" s="2"/>
      <c r="G32400" s="2"/>
      <c r="J32400" s="2"/>
    </row>
    <row r="32401">
      <c r="D32401" s="2"/>
      <c r="G32401" s="2"/>
      <c r="J32401" s="2"/>
    </row>
    <row r="32402">
      <c r="D32402" s="2"/>
      <c r="G32402" s="2"/>
      <c r="J32402" s="2"/>
    </row>
    <row r="32403">
      <c r="D32403" s="2"/>
      <c r="G32403" s="2"/>
      <c r="J32403" s="2"/>
    </row>
    <row r="32404">
      <c r="D32404" s="2"/>
      <c r="G32404" s="2"/>
      <c r="J32404" s="2"/>
    </row>
    <row r="32405">
      <c r="D32405" s="2"/>
      <c r="G32405" s="2"/>
      <c r="J32405" s="2"/>
    </row>
    <row r="32406">
      <c r="D32406" s="2"/>
      <c r="G32406" s="2"/>
      <c r="J32406" s="2"/>
    </row>
    <row r="32407">
      <c r="D32407" s="2"/>
      <c r="G32407" s="2"/>
      <c r="J32407" s="2"/>
    </row>
    <row r="32408">
      <c r="D32408" s="2"/>
      <c r="G32408" s="2"/>
      <c r="J32408" s="2"/>
    </row>
    <row r="32409">
      <c r="D32409" s="2"/>
      <c r="G32409" s="2"/>
      <c r="J32409" s="2"/>
    </row>
    <row r="32410">
      <c r="D32410" s="2"/>
      <c r="G32410" s="2"/>
      <c r="J32410" s="2"/>
    </row>
    <row r="32411">
      <c r="D32411" s="2"/>
      <c r="G32411" s="2"/>
      <c r="J32411" s="2"/>
    </row>
    <row r="32412">
      <c r="D32412" s="2"/>
      <c r="G32412" s="2"/>
      <c r="J32412" s="2"/>
    </row>
    <row r="32413">
      <c r="D32413" s="2"/>
      <c r="G32413" s="2"/>
      <c r="J32413" s="2"/>
    </row>
    <row r="32414">
      <c r="D32414" s="2"/>
      <c r="G32414" s="2"/>
      <c r="J32414" s="2"/>
    </row>
    <row r="32415">
      <c r="D32415" s="2"/>
      <c r="G32415" s="2"/>
      <c r="J32415" s="2"/>
    </row>
    <row r="32416">
      <c r="D32416" s="2"/>
      <c r="G32416" s="2"/>
      <c r="J32416" s="2"/>
    </row>
    <row r="32417">
      <c r="D32417" s="2"/>
      <c r="G32417" s="2"/>
      <c r="J32417" s="2"/>
    </row>
    <row r="32418">
      <c r="D32418" s="2"/>
      <c r="G32418" s="2"/>
      <c r="J32418" s="2"/>
    </row>
    <row r="32419">
      <c r="D32419" s="2"/>
      <c r="G32419" s="2"/>
      <c r="J32419" s="2"/>
    </row>
    <row r="32420">
      <c r="D32420" s="2"/>
      <c r="G32420" s="2"/>
      <c r="J32420" s="2"/>
    </row>
    <row r="32421">
      <c r="D32421" s="2"/>
      <c r="G32421" s="2"/>
      <c r="J32421" s="2"/>
    </row>
    <row r="32422">
      <c r="D32422" s="2"/>
      <c r="G32422" s="2"/>
      <c r="J32422" s="2"/>
    </row>
    <row r="32423">
      <c r="D32423" s="2"/>
      <c r="G32423" s="2"/>
      <c r="J32423" s="2"/>
    </row>
    <row r="32424">
      <c r="D32424" s="2"/>
      <c r="G32424" s="2"/>
      <c r="J32424" s="2"/>
    </row>
    <row r="32425">
      <c r="D32425" s="2"/>
      <c r="G32425" s="2"/>
      <c r="J32425" s="2"/>
    </row>
    <row r="32426">
      <c r="D32426" s="2"/>
      <c r="G32426" s="2"/>
      <c r="J32426" s="2"/>
    </row>
    <row r="32427">
      <c r="D32427" s="2"/>
      <c r="G32427" s="2"/>
      <c r="J32427" s="2"/>
    </row>
    <row r="32428">
      <c r="D32428" s="2"/>
      <c r="G32428" s="2"/>
      <c r="J32428" s="2"/>
    </row>
    <row r="32429">
      <c r="D32429" s="2"/>
      <c r="G32429" s="2"/>
      <c r="J32429" s="2"/>
    </row>
    <row r="32430">
      <c r="D32430" s="2"/>
      <c r="G32430" s="2"/>
      <c r="J32430" s="2"/>
    </row>
    <row r="32431">
      <c r="D32431" s="2"/>
      <c r="G32431" s="2"/>
      <c r="J32431" s="2"/>
    </row>
    <row r="32432">
      <c r="D32432" s="2"/>
      <c r="G32432" s="2"/>
      <c r="J32432" s="2"/>
    </row>
    <row r="32433">
      <c r="D32433" s="2"/>
      <c r="G32433" s="2"/>
      <c r="J32433" s="2"/>
    </row>
    <row r="32434">
      <c r="D32434" s="2"/>
      <c r="G32434" s="2"/>
      <c r="J32434" s="2"/>
    </row>
    <row r="32435">
      <c r="D32435" s="2"/>
      <c r="G32435" s="2"/>
      <c r="J32435" s="2"/>
    </row>
    <row r="32436">
      <c r="D32436" s="2"/>
      <c r="G32436" s="2"/>
      <c r="J32436" s="2"/>
    </row>
    <row r="32437">
      <c r="D32437" s="2"/>
      <c r="G32437" s="2"/>
      <c r="J32437" s="2"/>
    </row>
    <row r="32438">
      <c r="D32438" s="2"/>
      <c r="G32438" s="2"/>
      <c r="J32438" s="2"/>
    </row>
    <row r="32439">
      <c r="D32439" s="2"/>
      <c r="G32439" s="2"/>
      <c r="J32439" s="2"/>
    </row>
    <row r="32440">
      <c r="D32440" s="2"/>
      <c r="G32440" s="2"/>
      <c r="J32440" s="2"/>
    </row>
    <row r="32441">
      <c r="D32441" s="2"/>
      <c r="G32441" s="2"/>
      <c r="J32441" s="2"/>
    </row>
    <row r="32442">
      <c r="D32442" s="2"/>
      <c r="G32442" s="2"/>
      <c r="J32442" s="2"/>
    </row>
    <row r="32443">
      <c r="D32443" s="2"/>
      <c r="G32443" s="2"/>
      <c r="J32443" s="2"/>
    </row>
    <row r="32444">
      <c r="D32444" s="2"/>
      <c r="G32444" s="2"/>
      <c r="J32444" s="2"/>
    </row>
    <row r="32445">
      <c r="D32445" s="2"/>
      <c r="G32445" s="2"/>
      <c r="J32445" s="2"/>
    </row>
    <row r="32446">
      <c r="D32446" s="2"/>
      <c r="G32446" s="2"/>
      <c r="J32446" s="2"/>
    </row>
    <row r="32447">
      <c r="D32447" s="2"/>
      <c r="G32447" s="2"/>
      <c r="J32447" s="2"/>
    </row>
    <row r="32448">
      <c r="D32448" s="2"/>
      <c r="G32448" s="2"/>
      <c r="J32448" s="2"/>
    </row>
    <row r="32449">
      <c r="D32449" s="2"/>
      <c r="G32449" s="2"/>
      <c r="J32449" s="2"/>
    </row>
    <row r="32450">
      <c r="D32450" s="2"/>
      <c r="G32450" s="2"/>
      <c r="J32450" s="2"/>
    </row>
    <row r="32451">
      <c r="D32451" s="2"/>
      <c r="G32451" s="2"/>
      <c r="J32451" s="2"/>
    </row>
    <row r="32452">
      <c r="D32452" s="2"/>
      <c r="G32452" s="2"/>
      <c r="J32452" s="2"/>
    </row>
    <row r="32453">
      <c r="D32453" s="2"/>
      <c r="G32453" s="2"/>
      <c r="J32453" s="2"/>
    </row>
    <row r="32454">
      <c r="D32454" s="2"/>
      <c r="G32454" s="2"/>
      <c r="J32454" s="2"/>
    </row>
    <row r="32455">
      <c r="D32455" s="2"/>
      <c r="G32455" s="2"/>
      <c r="J32455" s="2"/>
    </row>
    <row r="32456">
      <c r="D32456" s="2"/>
      <c r="G32456" s="2"/>
      <c r="J32456" s="2"/>
    </row>
    <row r="32457">
      <c r="D32457" s="2"/>
      <c r="G32457" s="2"/>
      <c r="J32457" s="2"/>
    </row>
    <row r="32458">
      <c r="D32458" s="2"/>
      <c r="G32458" s="2"/>
      <c r="J32458" s="2"/>
    </row>
    <row r="32459">
      <c r="D32459" s="2"/>
      <c r="G32459" s="2"/>
      <c r="J32459" s="2"/>
    </row>
    <row r="32460">
      <c r="D32460" s="2"/>
      <c r="G32460" s="2"/>
      <c r="J32460" s="2"/>
    </row>
    <row r="32461">
      <c r="D32461" s="2"/>
      <c r="G32461" s="2"/>
      <c r="J32461" s="2"/>
    </row>
    <row r="32462">
      <c r="D32462" s="2"/>
      <c r="G32462" s="2"/>
      <c r="J32462" s="2"/>
    </row>
    <row r="32463">
      <c r="D32463" s="2"/>
      <c r="G32463" s="2"/>
      <c r="J32463" s="2"/>
    </row>
    <row r="32464">
      <c r="D32464" s="2"/>
      <c r="G32464" s="2"/>
      <c r="J32464" s="2"/>
    </row>
    <row r="32465">
      <c r="D32465" s="2"/>
      <c r="G32465" s="2"/>
      <c r="J32465" s="2"/>
    </row>
    <row r="32466">
      <c r="D32466" s="2"/>
      <c r="G32466" s="2"/>
      <c r="J32466" s="2"/>
    </row>
    <row r="32467">
      <c r="D32467" s="2"/>
      <c r="G32467" s="2"/>
      <c r="J32467" s="2"/>
    </row>
    <row r="32468">
      <c r="D32468" s="2"/>
      <c r="G32468" s="2"/>
      <c r="J32468" s="2"/>
    </row>
    <row r="32469">
      <c r="D32469" s="2"/>
      <c r="G32469" s="2"/>
      <c r="J32469" s="2"/>
    </row>
    <row r="32470">
      <c r="D32470" s="2"/>
      <c r="G32470" s="2"/>
      <c r="J32470" s="2"/>
    </row>
    <row r="32471">
      <c r="D32471" s="2"/>
      <c r="G32471" s="2"/>
      <c r="J32471" s="2"/>
    </row>
    <row r="32472">
      <c r="D32472" s="2"/>
      <c r="G32472" s="2"/>
      <c r="J32472" s="2"/>
    </row>
    <row r="32473">
      <c r="D32473" s="2"/>
      <c r="G32473" s="2"/>
      <c r="J32473" s="2"/>
    </row>
    <row r="32474">
      <c r="D32474" s="2"/>
      <c r="G32474" s="2"/>
      <c r="J32474" s="2"/>
    </row>
    <row r="32475">
      <c r="D32475" s="2"/>
      <c r="G32475" s="2"/>
      <c r="J32475" s="2"/>
    </row>
    <row r="32476">
      <c r="D32476" s="2"/>
      <c r="G32476" s="2"/>
      <c r="J32476" s="2"/>
    </row>
    <row r="32477">
      <c r="D32477" s="2"/>
      <c r="G32477" s="2"/>
      <c r="J32477" s="2"/>
    </row>
    <row r="32478">
      <c r="D32478" s="2"/>
      <c r="G32478" s="2"/>
      <c r="J32478" s="2"/>
    </row>
    <row r="32479">
      <c r="D32479" s="2"/>
      <c r="G32479" s="2"/>
      <c r="J32479" s="2"/>
    </row>
    <row r="32480">
      <c r="D32480" s="2"/>
      <c r="G32480" s="2"/>
      <c r="J32480" s="2"/>
    </row>
    <row r="32481">
      <c r="D32481" s="2"/>
      <c r="G32481" s="2"/>
      <c r="J32481" s="2"/>
    </row>
    <row r="32482">
      <c r="D32482" s="2"/>
      <c r="G32482" s="2"/>
      <c r="J32482" s="2"/>
    </row>
    <row r="32483">
      <c r="D32483" s="2"/>
      <c r="G32483" s="2"/>
      <c r="J32483" s="2"/>
    </row>
    <row r="32484">
      <c r="D32484" s="2"/>
      <c r="G32484" s="2"/>
      <c r="J32484" s="2"/>
    </row>
    <row r="32485">
      <c r="D32485" s="2"/>
      <c r="G32485" s="2"/>
      <c r="J32485" s="2"/>
    </row>
    <row r="32486">
      <c r="D32486" s="2"/>
      <c r="G32486" s="2"/>
      <c r="J32486" s="2"/>
    </row>
    <row r="32487">
      <c r="D32487" s="2"/>
      <c r="G32487" s="2"/>
      <c r="J32487" s="2"/>
    </row>
    <row r="32488">
      <c r="D32488" s="2"/>
      <c r="G32488" s="2"/>
      <c r="J32488" s="2"/>
    </row>
    <row r="32489">
      <c r="D32489" s="2"/>
      <c r="G32489" s="2"/>
      <c r="J32489" s="2"/>
    </row>
    <row r="32490">
      <c r="D32490" s="2"/>
      <c r="G32490" s="2"/>
      <c r="J32490" s="2"/>
    </row>
    <row r="32491">
      <c r="D32491" s="2"/>
      <c r="G32491" s="2"/>
      <c r="J32491" s="2"/>
    </row>
    <row r="32492">
      <c r="D32492" s="2"/>
      <c r="G32492" s="2"/>
      <c r="J32492" s="2"/>
    </row>
    <row r="32493">
      <c r="D32493" s="2"/>
      <c r="G32493" s="2"/>
      <c r="J32493" s="2"/>
    </row>
    <row r="32494">
      <c r="D32494" s="2"/>
      <c r="G32494" s="2"/>
      <c r="J32494" s="2"/>
    </row>
    <row r="32495">
      <c r="D32495" s="2"/>
      <c r="G32495" s="2"/>
      <c r="J32495" s="2"/>
    </row>
    <row r="32496">
      <c r="D32496" s="2"/>
      <c r="G32496" s="2"/>
      <c r="J32496" s="2"/>
    </row>
    <row r="32497">
      <c r="D32497" s="2"/>
      <c r="G32497" s="2"/>
      <c r="J32497" s="2"/>
    </row>
    <row r="32498">
      <c r="D32498" s="2"/>
      <c r="G32498" s="2"/>
      <c r="J32498" s="2"/>
    </row>
    <row r="32499">
      <c r="D32499" s="2"/>
      <c r="G32499" s="2"/>
      <c r="J32499" s="2"/>
    </row>
    <row r="32500">
      <c r="D32500" s="2"/>
      <c r="G32500" s="2"/>
      <c r="J32500" s="2"/>
    </row>
    <row r="32501">
      <c r="D32501" s="2"/>
      <c r="G32501" s="2"/>
      <c r="J32501" s="2"/>
    </row>
    <row r="32502">
      <c r="D32502" s="2"/>
      <c r="G32502" s="2"/>
      <c r="J32502" s="2"/>
    </row>
    <row r="32503">
      <c r="D32503" s="2"/>
      <c r="G32503" s="2"/>
      <c r="J32503" s="2"/>
    </row>
    <row r="32504">
      <c r="D32504" s="2"/>
      <c r="G32504" s="2"/>
      <c r="J32504" s="2"/>
    </row>
    <row r="32505">
      <c r="D32505" s="2"/>
      <c r="G32505" s="2"/>
      <c r="J32505" s="2"/>
    </row>
    <row r="32506">
      <c r="D32506" s="2"/>
      <c r="G32506" s="2"/>
      <c r="J32506" s="2"/>
    </row>
    <row r="32507">
      <c r="D32507" s="2"/>
      <c r="G32507" s="2"/>
      <c r="J32507" s="2"/>
    </row>
    <row r="32508">
      <c r="D32508" s="2"/>
      <c r="G32508" s="2"/>
      <c r="J32508" s="2"/>
    </row>
    <row r="32509">
      <c r="D32509" s="2"/>
      <c r="G32509" s="2"/>
      <c r="J32509" s="2"/>
    </row>
    <row r="32510">
      <c r="D32510" s="2"/>
      <c r="G32510" s="2"/>
      <c r="J32510" s="2"/>
    </row>
    <row r="32511">
      <c r="D32511" s="2"/>
      <c r="G32511" s="2"/>
      <c r="J32511" s="2"/>
    </row>
    <row r="32512">
      <c r="D32512" s="2"/>
      <c r="G32512" s="2"/>
      <c r="J32512" s="2"/>
    </row>
    <row r="32513">
      <c r="D32513" s="2"/>
      <c r="G32513" s="2"/>
      <c r="J32513" s="2"/>
    </row>
    <row r="32514">
      <c r="D32514" s="2"/>
      <c r="G32514" s="2"/>
      <c r="J32514" s="2"/>
    </row>
    <row r="32515">
      <c r="D32515" s="2"/>
      <c r="G32515" s="2"/>
      <c r="J32515" s="2"/>
    </row>
    <row r="32516">
      <c r="D32516" s="2"/>
      <c r="G32516" s="2"/>
      <c r="J32516" s="2"/>
    </row>
    <row r="32517">
      <c r="D32517" s="2"/>
      <c r="G32517" s="2"/>
      <c r="J32517" s="2"/>
    </row>
    <row r="32518">
      <c r="D32518" s="2"/>
      <c r="G32518" s="2"/>
      <c r="J32518" s="2"/>
    </row>
    <row r="32519">
      <c r="D32519" s="2"/>
      <c r="G32519" s="2"/>
      <c r="J32519" s="2"/>
    </row>
    <row r="32520">
      <c r="D32520" s="2"/>
      <c r="G32520" s="2"/>
      <c r="J32520" s="2"/>
    </row>
    <row r="32521">
      <c r="D32521" s="2"/>
      <c r="G32521" s="2"/>
      <c r="J32521" s="2"/>
    </row>
    <row r="32522">
      <c r="D32522" s="2"/>
      <c r="G32522" s="2"/>
      <c r="J32522" s="2"/>
    </row>
    <row r="32523">
      <c r="D32523" s="2"/>
      <c r="G32523" s="2"/>
      <c r="J32523" s="2"/>
    </row>
    <row r="32524">
      <c r="D32524" s="2"/>
      <c r="G32524" s="2"/>
      <c r="J32524" s="2"/>
    </row>
    <row r="32525">
      <c r="D32525" s="2"/>
      <c r="G32525" s="2"/>
      <c r="J32525" s="2"/>
    </row>
    <row r="32526">
      <c r="D32526" s="2"/>
      <c r="G32526" s="2"/>
      <c r="J32526" s="2"/>
    </row>
    <row r="32527">
      <c r="D32527" s="2"/>
      <c r="G32527" s="2"/>
      <c r="J32527" s="2"/>
    </row>
    <row r="32528">
      <c r="D32528" s="2"/>
      <c r="G32528" s="2"/>
      <c r="J32528" s="2"/>
    </row>
    <row r="32529">
      <c r="D32529" s="2"/>
      <c r="G32529" s="2"/>
      <c r="J32529" s="2"/>
    </row>
    <row r="32530">
      <c r="D32530" s="2"/>
      <c r="G32530" s="2"/>
      <c r="J32530" s="2"/>
    </row>
    <row r="32531">
      <c r="D32531" s="2"/>
      <c r="G32531" s="2"/>
      <c r="J32531" s="2"/>
    </row>
    <row r="32532">
      <c r="D32532" s="2"/>
      <c r="G32532" s="2"/>
      <c r="J32532" s="2"/>
    </row>
    <row r="32533">
      <c r="D32533" s="2"/>
      <c r="G32533" s="2"/>
      <c r="J32533" s="2"/>
    </row>
    <row r="32534">
      <c r="D32534" s="2"/>
      <c r="G32534" s="2"/>
      <c r="J32534" s="2"/>
    </row>
    <row r="32535">
      <c r="D32535" s="2"/>
      <c r="G32535" s="2"/>
      <c r="J32535" s="2"/>
    </row>
    <row r="32536">
      <c r="D32536" s="2"/>
      <c r="G32536" s="2"/>
      <c r="J32536" s="2"/>
    </row>
    <row r="32537">
      <c r="D32537" s="2"/>
      <c r="G32537" s="2"/>
      <c r="J32537" s="2"/>
    </row>
    <row r="32538">
      <c r="D32538" s="2"/>
      <c r="G32538" s="2"/>
      <c r="J32538" s="2"/>
    </row>
    <row r="32539">
      <c r="D32539" s="2"/>
      <c r="G32539" s="2"/>
      <c r="J32539" s="2"/>
    </row>
    <row r="32540">
      <c r="D32540" s="2"/>
      <c r="G32540" s="2"/>
      <c r="J32540" s="2"/>
    </row>
    <row r="32541">
      <c r="D32541" s="2"/>
      <c r="G32541" s="2"/>
      <c r="J32541" s="2"/>
    </row>
    <row r="32542">
      <c r="D32542" s="2"/>
      <c r="G32542" s="2"/>
      <c r="J32542" s="2"/>
    </row>
    <row r="32543">
      <c r="D32543" s="2"/>
      <c r="G32543" s="2"/>
      <c r="J32543" s="2"/>
    </row>
    <row r="32544">
      <c r="D32544" s="2"/>
      <c r="G32544" s="2"/>
      <c r="J32544" s="2"/>
    </row>
    <row r="32545">
      <c r="D32545" s="2"/>
      <c r="G32545" s="2"/>
      <c r="J32545" s="2"/>
    </row>
    <row r="32546">
      <c r="D32546" s="2"/>
      <c r="G32546" s="2"/>
      <c r="J32546" s="2"/>
    </row>
    <row r="32547">
      <c r="D32547" s="2"/>
      <c r="G32547" s="2"/>
      <c r="J32547" s="2"/>
    </row>
    <row r="32548">
      <c r="D32548" s="2"/>
      <c r="G32548" s="2"/>
      <c r="J32548" s="2"/>
    </row>
    <row r="32549">
      <c r="D32549" s="2"/>
      <c r="G32549" s="2"/>
      <c r="J32549" s="2"/>
    </row>
    <row r="32550">
      <c r="D32550" s="2"/>
      <c r="G32550" s="2"/>
      <c r="J32550" s="2"/>
    </row>
    <row r="32551">
      <c r="D32551" s="2"/>
      <c r="G32551" s="2"/>
      <c r="J32551" s="2"/>
    </row>
    <row r="32552">
      <c r="D32552" s="2"/>
      <c r="G32552" s="2"/>
      <c r="J32552" s="2"/>
    </row>
    <row r="32553">
      <c r="D32553" s="2"/>
      <c r="G32553" s="2"/>
      <c r="J32553" s="2"/>
    </row>
    <row r="32554">
      <c r="D32554" s="2"/>
      <c r="G32554" s="2"/>
      <c r="J32554" s="2"/>
    </row>
    <row r="32555">
      <c r="D32555" s="2"/>
      <c r="G32555" s="2"/>
      <c r="J32555" s="2"/>
    </row>
    <row r="32556">
      <c r="D32556" s="2"/>
      <c r="G32556" s="2"/>
      <c r="J32556" s="2"/>
    </row>
    <row r="32557">
      <c r="D32557" s="2"/>
      <c r="G32557" s="2"/>
      <c r="J32557" s="2"/>
    </row>
    <row r="32558">
      <c r="D32558" s="2"/>
      <c r="G32558" s="2"/>
      <c r="J32558" s="2"/>
    </row>
    <row r="32559">
      <c r="D32559" s="2"/>
      <c r="G32559" s="2"/>
      <c r="J32559" s="2"/>
    </row>
    <row r="32560">
      <c r="D32560" s="2"/>
      <c r="G32560" s="2"/>
      <c r="J32560" s="2"/>
    </row>
    <row r="32561">
      <c r="D32561" s="2"/>
      <c r="G32561" s="2"/>
      <c r="J32561" s="2"/>
    </row>
    <row r="32562">
      <c r="D32562" s="2"/>
      <c r="G32562" s="2"/>
      <c r="J32562" s="2"/>
    </row>
    <row r="32563">
      <c r="D32563" s="2"/>
      <c r="G32563" s="2"/>
      <c r="J32563" s="2"/>
    </row>
    <row r="32564">
      <c r="D32564" s="2"/>
      <c r="G32564" s="2"/>
      <c r="J32564" s="2"/>
    </row>
    <row r="32565">
      <c r="D32565" s="2"/>
      <c r="G32565" s="2"/>
      <c r="J32565" s="2"/>
    </row>
    <row r="32566">
      <c r="D32566" s="2"/>
      <c r="G32566" s="2"/>
      <c r="J32566" s="2"/>
    </row>
    <row r="32567">
      <c r="D32567" s="2"/>
      <c r="G32567" s="2"/>
      <c r="J32567" s="2"/>
    </row>
    <row r="32568">
      <c r="D32568" s="2"/>
      <c r="G32568" s="2"/>
      <c r="J32568" s="2"/>
    </row>
    <row r="32569">
      <c r="D32569" s="2"/>
      <c r="G32569" s="2"/>
      <c r="J32569" s="2"/>
    </row>
    <row r="32570">
      <c r="D32570" s="2"/>
      <c r="G32570" s="2"/>
      <c r="J32570" s="2"/>
    </row>
    <row r="32571">
      <c r="D32571" s="2"/>
      <c r="G32571" s="2"/>
      <c r="J32571" s="2"/>
    </row>
    <row r="32572">
      <c r="D32572" s="2"/>
      <c r="G32572" s="2"/>
      <c r="J32572" s="2"/>
    </row>
    <row r="32573">
      <c r="D32573" s="2"/>
      <c r="G32573" s="2"/>
      <c r="J32573" s="2"/>
    </row>
    <row r="32574">
      <c r="D32574" s="2"/>
      <c r="G32574" s="2"/>
      <c r="J32574" s="2"/>
    </row>
    <row r="32575">
      <c r="D32575" s="2"/>
      <c r="G32575" s="2"/>
      <c r="J32575" s="2"/>
    </row>
    <row r="32576">
      <c r="D32576" s="2"/>
      <c r="G32576" s="2"/>
      <c r="J32576" s="2"/>
    </row>
    <row r="32577">
      <c r="D32577" s="2"/>
      <c r="G32577" s="2"/>
      <c r="J32577" s="2"/>
    </row>
    <row r="32578">
      <c r="D32578" s="2"/>
      <c r="G32578" s="2"/>
      <c r="J32578" s="2"/>
    </row>
    <row r="32579">
      <c r="D32579" s="2"/>
      <c r="G32579" s="2"/>
      <c r="J32579" s="2"/>
    </row>
    <row r="32580">
      <c r="D32580" s="2"/>
      <c r="G32580" s="2"/>
      <c r="J32580" s="2"/>
    </row>
    <row r="32581">
      <c r="D32581" s="2"/>
      <c r="G32581" s="2"/>
      <c r="J32581" s="2"/>
    </row>
    <row r="32582">
      <c r="D32582" s="2"/>
      <c r="G32582" s="2"/>
      <c r="J32582" s="2"/>
    </row>
    <row r="32583">
      <c r="D32583" s="2"/>
      <c r="G32583" s="2"/>
      <c r="J32583" s="2"/>
    </row>
    <row r="32584">
      <c r="D32584" s="2"/>
      <c r="G32584" s="2"/>
      <c r="J32584" s="2"/>
    </row>
    <row r="32585">
      <c r="D32585" s="2"/>
      <c r="G32585" s="2"/>
      <c r="J32585" s="2"/>
    </row>
    <row r="32586">
      <c r="D32586" s="2"/>
      <c r="G32586" s="2"/>
      <c r="J32586" s="2"/>
    </row>
    <row r="32587">
      <c r="D32587" s="2"/>
      <c r="G32587" s="2"/>
      <c r="J32587" s="2"/>
    </row>
    <row r="32588">
      <c r="D32588" s="2"/>
      <c r="G32588" s="2"/>
      <c r="J32588" s="2"/>
    </row>
    <row r="32589">
      <c r="D32589" s="2"/>
      <c r="G32589" s="2"/>
      <c r="J32589" s="2"/>
    </row>
    <row r="32590">
      <c r="D32590" s="2"/>
      <c r="G32590" s="2"/>
      <c r="J32590" s="2"/>
    </row>
    <row r="32591">
      <c r="D32591" s="2"/>
      <c r="G32591" s="2"/>
      <c r="J32591" s="2"/>
    </row>
    <row r="32592">
      <c r="D32592" s="2"/>
      <c r="G32592" s="2"/>
      <c r="J32592" s="2"/>
    </row>
    <row r="32593">
      <c r="D32593" s="2"/>
      <c r="G32593" s="2"/>
      <c r="J32593" s="2"/>
    </row>
    <row r="32594">
      <c r="D32594" s="2"/>
      <c r="G32594" s="2"/>
      <c r="J32594" s="2"/>
    </row>
    <row r="32595">
      <c r="D32595" s="2"/>
      <c r="G32595" s="2"/>
      <c r="J32595" s="2"/>
    </row>
    <row r="32596">
      <c r="D32596" s="2"/>
      <c r="G32596" s="2"/>
      <c r="J32596" s="2"/>
    </row>
    <row r="32597">
      <c r="D32597" s="2"/>
      <c r="G32597" s="2"/>
      <c r="J32597" s="2"/>
    </row>
    <row r="32598">
      <c r="D32598" s="2"/>
      <c r="G32598" s="2"/>
      <c r="J32598" s="2"/>
    </row>
    <row r="32599">
      <c r="D32599" s="2"/>
      <c r="G32599" s="2"/>
      <c r="J32599" s="2"/>
    </row>
    <row r="32600">
      <c r="D32600" s="2"/>
      <c r="G32600" s="2"/>
      <c r="J32600" s="2"/>
    </row>
    <row r="32601">
      <c r="D32601" s="2"/>
      <c r="G32601" s="2"/>
      <c r="J32601" s="2"/>
    </row>
    <row r="32602">
      <c r="D32602" s="2"/>
      <c r="G32602" s="2"/>
      <c r="J32602" s="2"/>
    </row>
    <row r="32603">
      <c r="D32603" s="2"/>
      <c r="G32603" s="2"/>
      <c r="J32603" s="2"/>
    </row>
    <row r="32604">
      <c r="D32604" s="2"/>
      <c r="G32604" s="2"/>
      <c r="J32604" s="2"/>
    </row>
    <row r="32605">
      <c r="D32605" s="2"/>
      <c r="G32605" s="2"/>
      <c r="J32605" s="2"/>
    </row>
    <row r="32606">
      <c r="D32606" s="2"/>
      <c r="G32606" s="2"/>
      <c r="J32606" s="2"/>
    </row>
    <row r="32607">
      <c r="D32607" s="2"/>
      <c r="G32607" s="2"/>
      <c r="J32607" s="2"/>
    </row>
    <row r="32608">
      <c r="D32608" s="2"/>
      <c r="G32608" s="2"/>
      <c r="J32608" s="2"/>
    </row>
    <row r="32609">
      <c r="D32609" s="2"/>
      <c r="G32609" s="2"/>
      <c r="J32609" s="2"/>
    </row>
    <row r="32610">
      <c r="D32610" s="2"/>
      <c r="G32610" s="2"/>
      <c r="J32610" s="2"/>
    </row>
    <row r="32611">
      <c r="D32611" s="2"/>
      <c r="G32611" s="2"/>
      <c r="J32611" s="2"/>
    </row>
    <row r="32612">
      <c r="D32612" s="2"/>
      <c r="G32612" s="2"/>
      <c r="J32612" s="2"/>
    </row>
    <row r="32613">
      <c r="D32613" s="2"/>
      <c r="G32613" s="2"/>
      <c r="J32613" s="2"/>
    </row>
    <row r="32614">
      <c r="D32614" s="2"/>
      <c r="G32614" s="2"/>
      <c r="J32614" s="2"/>
    </row>
    <row r="32615">
      <c r="D32615" s="2"/>
      <c r="G32615" s="2"/>
      <c r="J32615" s="2"/>
    </row>
    <row r="32616">
      <c r="D32616" s="2"/>
      <c r="G32616" s="2"/>
      <c r="J32616" s="2"/>
    </row>
    <row r="32617">
      <c r="D32617" s="2"/>
      <c r="G32617" s="2"/>
      <c r="J32617" s="2"/>
    </row>
    <row r="32618">
      <c r="D32618" s="2"/>
      <c r="G32618" s="2"/>
      <c r="J32618" s="2"/>
    </row>
    <row r="32619">
      <c r="D32619" s="2"/>
      <c r="G32619" s="2"/>
      <c r="J32619" s="2"/>
    </row>
    <row r="32620">
      <c r="D32620" s="2"/>
      <c r="G32620" s="2"/>
      <c r="J32620" s="2"/>
    </row>
    <row r="32621">
      <c r="D32621" s="2"/>
      <c r="G32621" s="2"/>
      <c r="J32621" s="2"/>
    </row>
    <row r="32622">
      <c r="D32622" s="2"/>
      <c r="G32622" s="2"/>
      <c r="J32622" s="2"/>
    </row>
    <row r="32623">
      <c r="D32623" s="2"/>
      <c r="G32623" s="2"/>
      <c r="J32623" s="2"/>
    </row>
    <row r="32624">
      <c r="D32624" s="2"/>
      <c r="G32624" s="2"/>
      <c r="J32624" s="2"/>
    </row>
    <row r="32625">
      <c r="D32625" s="2"/>
      <c r="G32625" s="2"/>
      <c r="J32625" s="2"/>
    </row>
    <row r="32626">
      <c r="D32626" s="2"/>
      <c r="G32626" s="2"/>
      <c r="J32626" s="2"/>
    </row>
    <row r="32627">
      <c r="D32627" s="2"/>
      <c r="G32627" s="2"/>
      <c r="J32627" s="2"/>
    </row>
    <row r="32628">
      <c r="D32628" s="2"/>
      <c r="G32628" s="2"/>
      <c r="J32628" s="2"/>
    </row>
    <row r="32629">
      <c r="D32629" s="2"/>
      <c r="G32629" s="2"/>
      <c r="J32629" s="2"/>
    </row>
    <row r="32630">
      <c r="D32630" s="2"/>
      <c r="G32630" s="2"/>
      <c r="J32630" s="2"/>
    </row>
    <row r="32631">
      <c r="D32631" s="2"/>
      <c r="G32631" s="2"/>
      <c r="J32631" s="2"/>
    </row>
    <row r="32632">
      <c r="D32632" s="2"/>
      <c r="G32632" s="2"/>
      <c r="J32632" s="2"/>
    </row>
    <row r="32633">
      <c r="D32633" s="2"/>
      <c r="G32633" s="2"/>
      <c r="J32633" s="2"/>
    </row>
    <row r="32634">
      <c r="D32634" s="2"/>
      <c r="G32634" s="2"/>
      <c r="J32634" s="2"/>
    </row>
    <row r="32635">
      <c r="D32635" s="2"/>
      <c r="G32635" s="2"/>
      <c r="J32635" s="2"/>
    </row>
    <row r="32636">
      <c r="D32636" s="2"/>
      <c r="G32636" s="2"/>
      <c r="J32636" s="2"/>
    </row>
    <row r="32637">
      <c r="D32637" s="2"/>
      <c r="G32637" s="2"/>
      <c r="J32637" s="2"/>
    </row>
    <row r="32638">
      <c r="D32638" s="2"/>
      <c r="G32638" s="2"/>
      <c r="J32638" s="2"/>
    </row>
    <row r="32639">
      <c r="D32639" s="2"/>
      <c r="G32639" s="2"/>
      <c r="J32639" s="2"/>
    </row>
    <row r="32640">
      <c r="D32640" s="2"/>
      <c r="G32640" s="2"/>
      <c r="J32640" s="2"/>
    </row>
    <row r="32641">
      <c r="D32641" s="2"/>
      <c r="G32641" s="2"/>
      <c r="J32641" s="2"/>
    </row>
    <row r="32642">
      <c r="D32642" s="2"/>
      <c r="G32642" s="2"/>
      <c r="J32642" s="2"/>
    </row>
    <row r="32643">
      <c r="D32643" s="2"/>
      <c r="G32643" s="2"/>
      <c r="J32643" s="2"/>
    </row>
    <row r="32644">
      <c r="D32644" s="2"/>
      <c r="G32644" s="2"/>
      <c r="J32644" s="2"/>
    </row>
    <row r="32645">
      <c r="D32645" s="2"/>
      <c r="G32645" s="2"/>
      <c r="J32645" s="2"/>
    </row>
    <row r="32646">
      <c r="D32646" s="2"/>
      <c r="G32646" s="2"/>
      <c r="J32646" s="2"/>
    </row>
    <row r="32647">
      <c r="D32647" s="2"/>
      <c r="G32647" s="2"/>
      <c r="J32647" s="2"/>
    </row>
    <row r="32648">
      <c r="D32648" s="2"/>
      <c r="G32648" s="2"/>
      <c r="J32648" s="2"/>
    </row>
    <row r="32649">
      <c r="D32649" s="2"/>
      <c r="G32649" s="2"/>
      <c r="J32649" s="2"/>
    </row>
    <row r="32650">
      <c r="D32650" s="2"/>
      <c r="G32650" s="2"/>
      <c r="J32650" s="2"/>
    </row>
    <row r="32651">
      <c r="D32651" s="2"/>
      <c r="G32651" s="2"/>
      <c r="J32651" s="2"/>
    </row>
    <row r="32652">
      <c r="D32652" s="2"/>
      <c r="G32652" s="2"/>
      <c r="J32652" s="2"/>
    </row>
    <row r="32653">
      <c r="D32653" s="2"/>
      <c r="G32653" s="2"/>
      <c r="J32653" s="2"/>
    </row>
    <row r="32654">
      <c r="D32654" s="2"/>
      <c r="G32654" s="2"/>
      <c r="J32654" s="2"/>
    </row>
    <row r="32655">
      <c r="D32655" s="2"/>
      <c r="G32655" s="2"/>
      <c r="J32655" s="2"/>
    </row>
    <row r="32656">
      <c r="D32656" s="2"/>
      <c r="G32656" s="2"/>
      <c r="J32656" s="2"/>
    </row>
    <row r="32657">
      <c r="D32657" s="2"/>
      <c r="G32657" s="2"/>
      <c r="J32657" s="2"/>
    </row>
    <row r="32658">
      <c r="D32658" s="2"/>
      <c r="G32658" s="2"/>
      <c r="J32658" s="2"/>
    </row>
    <row r="32659">
      <c r="D32659" s="2"/>
      <c r="G32659" s="2"/>
      <c r="J32659" s="2"/>
    </row>
    <row r="32660">
      <c r="D32660" s="2"/>
      <c r="G32660" s="2"/>
      <c r="J32660" s="2"/>
    </row>
    <row r="32661">
      <c r="D32661" s="2"/>
      <c r="G32661" s="2"/>
      <c r="J32661" s="2"/>
    </row>
    <row r="32662">
      <c r="D32662" s="2"/>
      <c r="G32662" s="2"/>
      <c r="J32662" s="2"/>
    </row>
    <row r="32663">
      <c r="D32663" s="2"/>
      <c r="G32663" s="2"/>
      <c r="J32663" s="2"/>
    </row>
    <row r="32664">
      <c r="D32664" s="2"/>
      <c r="G32664" s="2"/>
      <c r="J32664" s="2"/>
    </row>
    <row r="32665">
      <c r="D32665" s="2"/>
      <c r="G32665" s="2"/>
      <c r="J32665" s="2"/>
    </row>
    <row r="32666">
      <c r="D32666" s="2"/>
      <c r="G32666" s="2"/>
      <c r="J32666" s="2"/>
    </row>
    <row r="32667">
      <c r="D32667" s="2"/>
      <c r="G32667" s="2"/>
      <c r="J32667" s="2"/>
    </row>
    <row r="32668">
      <c r="D32668" s="2"/>
      <c r="G32668" s="2"/>
      <c r="J32668" s="2"/>
    </row>
    <row r="32669">
      <c r="D32669" s="2"/>
      <c r="G32669" s="2"/>
      <c r="J32669" s="2"/>
    </row>
    <row r="32670">
      <c r="D32670" s="2"/>
      <c r="G32670" s="2"/>
      <c r="J32670" s="2"/>
    </row>
    <row r="32671">
      <c r="D32671" s="2"/>
      <c r="G32671" s="2"/>
      <c r="J32671" s="2"/>
    </row>
    <row r="32672">
      <c r="D32672" s="2"/>
      <c r="G32672" s="2"/>
      <c r="J32672" s="2"/>
    </row>
    <row r="32673">
      <c r="D32673" s="2"/>
      <c r="G32673" s="2"/>
      <c r="J32673" s="2"/>
    </row>
    <row r="32674">
      <c r="D32674" s="2"/>
      <c r="G32674" s="2"/>
      <c r="J32674" s="2"/>
    </row>
    <row r="32675">
      <c r="D32675" s="2"/>
      <c r="G32675" s="2"/>
      <c r="J32675" s="2"/>
    </row>
    <row r="32676">
      <c r="D32676" s="2"/>
      <c r="G32676" s="2"/>
      <c r="J32676" s="2"/>
    </row>
    <row r="32677">
      <c r="D32677" s="2"/>
      <c r="G32677" s="2"/>
      <c r="J32677" s="2"/>
    </row>
    <row r="32678">
      <c r="D32678" s="2"/>
      <c r="G32678" s="2"/>
      <c r="J32678" s="2"/>
    </row>
    <row r="32679">
      <c r="D32679" s="2"/>
      <c r="G32679" s="2"/>
      <c r="J32679" s="2"/>
    </row>
    <row r="32680">
      <c r="D32680" s="2"/>
      <c r="G32680" s="2"/>
      <c r="J32680" s="2"/>
    </row>
    <row r="32681">
      <c r="D32681" s="2"/>
      <c r="G32681" s="2"/>
      <c r="J32681" s="2"/>
    </row>
    <row r="32682">
      <c r="D32682" s="2"/>
      <c r="G32682" s="2"/>
      <c r="J32682" s="2"/>
    </row>
    <row r="32683">
      <c r="D32683" s="2"/>
      <c r="G32683" s="2"/>
      <c r="J32683" s="2"/>
    </row>
    <row r="32684">
      <c r="D32684" s="2"/>
      <c r="G32684" s="2"/>
      <c r="J32684" s="2"/>
    </row>
    <row r="32685">
      <c r="D32685" s="2"/>
      <c r="G32685" s="2"/>
      <c r="J32685" s="2"/>
    </row>
    <row r="32686">
      <c r="D32686" s="2"/>
      <c r="G32686" s="2"/>
      <c r="J32686" s="2"/>
    </row>
    <row r="32687">
      <c r="D32687" s="2"/>
      <c r="G32687" s="2"/>
      <c r="J32687" s="2"/>
    </row>
    <row r="32688">
      <c r="D32688" s="2"/>
      <c r="G32688" s="2"/>
      <c r="J32688" s="2"/>
    </row>
    <row r="32689">
      <c r="D32689" s="2"/>
      <c r="G32689" s="2"/>
      <c r="J32689" s="2"/>
    </row>
    <row r="32690">
      <c r="D32690" s="2"/>
      <c r="G32690" s="2"/>
      <c r="J32690" s="2"/>
    </row>
    <row r="32691">
      <c r="D32691" s="2"/>
      <c r="G32691" s="2"/>
      <c r="J32691" s="2"/>
    </row>
    <row r="32692">
      <c r="D32692" s="2"/>
      <c r="G32692" s="2"/>
      <c r="J32692" s="2"/>
    </row>
    <row r="32693">
      <c r="D32693" s="2"/>
      <c r="G32693" s="2"/>
      <c r="J32693" s="2"/>
    </row>
    <row r="32694">
      <c r="D32694" s="2"/>
      <c r="G32694" s="2"/>
      <c r="J32694" s="2"/>
    </row>
    <row r="32695">
      <c r="D32695" s="2"/>
      <c r="G32695" s="2"/>
      <c r="J32695" s="2"/>
    </row>
    <row r="32696">
      <c r="D32696" s="2"/>
      <c r="G32696" s="2"/>
      <c r="J32696" s="2"/>
    </row>
    <row r="32697">
      <c r="D32697" s="2"/>
      <c r="G32697" s="2"/>
      <c r="J32697" s="2"/>
    </row>
    <row r="32698">
      <c r="D32698" s="2"/>
      <c r="G32698" s="2"/>
      <c r="J32698" s="2"/>
    </row>
    <row r="32699">
      <c r="D32699" s="2"/>
      <c r="G32699" s="2"/>
      <c r="J32699" s="2"/>
    </row>
    <row r="32700">
      <c r="D32700" s="2"/>
      <c r="G32700" s="2"/>
      <c r="J32700" s="2"/>
    </row>
    <row r="32701">
      <c r="D32701" s="2"/>
      <c r="G32701" s="2"/>
      <c r="J32701" s="2"/>
    </row>
    <row r="32702">
      <c r="D32702" s="2"/>
      <c r="G32702" s="2"/>
      <c r="J32702" s="2"/>
    </row>
    <row r="32703">
      <c r="D32703" s="2"/>
      <c r="G32703" s="2"/>
      <c r="J32703" s="2"/>
    </row>
    <row r="32704">
      <c r="D32704" s="2"/>
      <c r="G32704" s="2"/>
      <c r="J32704" s="2"/>
    </row>
    <row r="32705">
      <c r="D32705" s="2"/>
      <c r="G32705" s="2"/>
      <c r="J32705" s="2"/>
    </row>
    <row r="32706">
      <c r="D32706" s="2"/>
      <c r="G32706" s="2"/>
      <c r="J32706" s="2"/>
    </row>
    <row r="32707">
      <c r="D32707" s="2"/>
      <c r="G32707" s="2"/>
      <c r="J32707" s="2"/>
    </row>
    <row r="32708">
      <c r="D32708" s="2"/>
      <c r="G32708" s="2"/>
      <c r="J32708" s="2"/>
    </row>
    <row r="32709">
      <c r="D32709" s="2"/>
      <c r="G32709" s="2"/>
      <c r="J32709" s="2"/>
    </row>
    <row r="32710">
      <c r="D32710" s="2"/>
      <c r="G32710" s="2"/>
      <c r="J32710" s="2"/>
    </row>
    <row r="32711">
      <c r="D32711" s="2"/>
      <c r="G32711" s="2"/>
      <c r="J32711" s="2"/>
    </row>
    <row r="32712">
      <c r="D32712" s="2"/>
      <c r="G32712" s="2"/>
      <c r="J32712" s="2"/>
    </row>
    <row r="32713">
      <c r="D32713" s="2"/>
      <c r="G32713" s="2"/>
      <c r="J32713" s="2"/>
    </row>
    <row r="32714">
      <c r="D32714" s="2"/>
      <c r="G32714" s="2"/>
      <c r="J32714" s="2"/>
    </row>
    <row r="32715">
      <c r="D32715" s="2"/>
      <c r="G32715" s="2"/>
      <c r="J32715" s="2"/>
    </row>
    <row r="32716">
      <c r="D32716" s="2"/>
      <c r="G32716" s="2"/>
      <c r="J32716" s="2"/>
    </row>
    <row r="32717">
      <c r="D32717" s="2"/>
      <c r="G32717" s="2"/>
      <c r="J32717" s="2"/>
    </row>
    <row r="32718">
      <c r="D32718" s="2"/>
      <c r="G32718" s="2"/>
      <c r="J32718" s="2"/>
    </row>
    <row r="32719">
      <c r="D32719" s="2"/>
      <c r="G32719" s="2"/>
      <c r="J32719" s="2"/>
    </row>
    <row r="32720">
      <c r="D32720" s="2"/>
      <c r="G32720" s="2"/>
      <c r="J32720" s="2"/>
    </row>
    <row r="32721">
      <c r="D32721" s="2"/>
      <c r="G32721" s="2"/>
      <c r="J32721" s="2"/>
    </row>
    <row r="32722">
      <c r="D32722" s="2"/>
      <c r="G32722" s="2"/>
      <c r="J32722" s="2"/>
    </row>
    <row r="32723">
      <c r="D32723" s="2"/>
      <c r="G32723" s="2"/>
      <c r="J32723" s="2"/>
    </row>
    <row r="32724">
      <c r="D32724" s="2"/>
      <c r="G32724" s="2"/>
      <c r="J32724" s="2"/>
    </row>
    <row r="32725">
      <c r="D32725" s="2"/>
      <c r="G32725" s="2"/>
      <c r="J32725" s="2"/>
    </row>
    <row r="32726">
      <c r="D32726" s="2"/>
      <c r="G32726" s="2"/>
      <c r="J32726" s="2"/>
    </row>
    <row r="32727">
      <c r="D32727" s="2"/>
      <c r="G32727" s="2"/>
      <c r="J32727" s="2"/>
    </row>
    <row r="32728">
      <c r="D32728" s="2"/>
      <c r="G32728" s="2"/>
      <c r="J32728" s="2"/>
    </row>
    <row r="32729">
      <c r="D32729" s="2"/>
      <c r="G32729" s="2"/>
      <c r="J32729" s="2"/>
    </row>
    <row r="32730">
      <c r="D32730" s="2"/>
      <c r="G32730" s="2"/>
      <c r="J32730" s="2"/>
    </row>
    <row r="32731">
      <c r="D32731" s="2"/>
      <c r="G32731" s="2"/>
      <c r="J32731" s="2"/>
    </row>
    <row r="32732">
      <c r="D32732" s="2"/>
      <c r="G32732" s="2"/>
      <c r="J32732" s="2"/>
    </row>
    <row r="32733">
      <c r="D32733" s="2"/>
      <c r="G32733" s="2"/>
      <c r="J32733" s="2"/>
    </row>
    <row r="32734">
      <c r="D32734" s="2"/>
      <c r="G32734" s="2"/>
      <c r="J32734" s="2"/>
    </row>
    <row r="32735">
      <c r="D32735" s="2"/>
      <c r="G32735" s="2"/>
      <c r="J32735" s="2"/>
    </row>
    <row r="32736">
      <c r="D32736" s="2"/>
      <c r="G32736" s="2"/>
      <c r="J32736" s="2"/>
    </row>
    <row r="32737">
      <c r="D32737" s="2"/>
      <c r="G32737" s="2"/>
      <c r="J32737" s="2"/>
    </row>
    <row r="32738">
      <c r="D32738" s="2"/>
      <c r="G32738" s="2"/>
      <c r="J32738" s="2"/>
    </row>
    <row r="32739">
      <c r="D32739" s="2"/>
      <c r="G32739" s="2"/>
      <c r="J32739" s="2"/>
    </row>
    <row r="32740">
      <c r="D32740" s="2"/>
      <c r="G32740" s="2"/>
      <c r="J32740" s="2"/>
    </row>
    <row r="32741">
      <c r="D32741" s="2"/>
      <c r="G32741" s="2"/>
      <c r="J32741" s="2"/>
    </row>
    <row r="32742">
      <c r="D32742" s="2"/>
      <c r="G32742" s="2"/>
      <c r="J32742" s="2"/>
    </row>
    <row r="32743">
      <c r="D32743" s="2"/>
      <c r="G32743" s="2"/>
      <c r="J32743" s="2"/>
    </row>
    <row r="32744">
      <c r="D32744" s="2"/>
      <c r="G32744" s="2"/>
      <c r="J32744" s="2"/>
    </row>
    <row r="32745">
      <c r="D32745" s="2"/>
      <c r="G32745" s="2"/>
      <c r="J32745" s="2"/>
    </row>
    <row r="32746">
      <c r="D32746" s="2"/>
      <c r="G32746" s="2"/>
      <c r="J32746" s="2"/>
    </row>
    <row r="32747">
      <c r="D32747" s="2"/>
      <c r="G32747" s="2"/>
      <c r="J32747" s="2"/>
    </row>
    <row r="32748">
      <c r="D32748" s="2"/>
      <c r="G32748" s="2"/>
      <c r="J32748" s="2"/>
    </row>
    <row r="32749">
      <c r="D32749" s="2"/>
      <c r="G32749" s="2"/>
      <c r="J32749" s="2"/>
    </row>
    <row r="32750">
      <c r="D32750" s="2"/>
      <c r="G32750" s="2"/>
      <c r="J32750" s="2"/>
    </row>
    <row r="32751">
      <c r="D32751" s="2"/>
      <c r="G32751" s="2"/>
      <c r="J32751" s="2"/>
    </row>
    <row r="32752">
      <c r="D32752" s="2"/>
      <c r="G32752" s="2"/>
      <c r="J32752" s="2"/>
    </row>
    <row r="32753">
      <c r="D32753" s="2"/>
      <c r="G32753" s="2"/>
      <c r="J32753" s="2"/>
    </row>
    <row r="32754">
      <c r="D32754" s="2"/>
      <c r="G32754" s="2"/>
      <c r="J32754" s="2"/>
    </row>
    <row r="32755">
      <c r="D32755" s="2"/>
      <c r="G32755" s="2"/>
      <c r="J32755" s="2"/>
    </row>
    <row r="32756">
      <c r="D32756" s="2"/>
      <c r="G32756" s="2"/>
      <c r="J32756" s="2"/>
    </row>
    <row r="32757">
      <c r="D32757" s="2"/>
      <c r="G32757" s="2"/>
      <c r="J32757" s="2"/>
    </row>
    <row r="32758">
      <c r="D32758" s="2"/>
      <c r="G32758" s="2"/>
      <c r="J32758" s="2"/>
    </row>
    <row r="32759">
      <c r="D32759" s="2"/>
      <c r="G32759" s="2"/>
      <c r="J32759" s="2"/>
    </row>
    <row r="32760">
      <c r="D32760" s="2"/>
      <c r="G32760" s="2"/>
      <c r="J32760" s="2"/>
    </row>
    <row r="32761">
      <c r="D32761" s="2"/>
      <c r="G32761" s="2"/>
      <c r="J32761" s="2"/>
    </row>
    <row r="32762">
      <c r="D32762" s="2"/>
      <c r="G32762" s="2"/>
      <c r="J32762" s="2"/>
    </row>
    <row r="32763">
      <c r="D32763" s="2"/>
      <c r="G32763" s="2"/>
      <c r="J32763" s="2"/>
    </row>
    <row r="32764">
      <c r="D32764" s="2"/>
      <c r="G32764" s="2"/>
      <c r="J32764" s="2"/>
    </row>
    <row r="32765">
      <c r="D32765" s="2"/>
      <c r="G32765" s="2"/>
      <c r="J32765" s="2"/>
    </row>
    <row r="32766">
      <c r="D32766" s="2"/>
      <c r="G32766" s="2"/>
      <c r="J32766" s="2"/>
    </row>
    <row r="32767">
      <c r="D32767" s="2"/>
      <c r="G32767" s="2"/>
      <c r="J32767" s="2"/>
    </row>
    <row r="32768">
      <c r="D32768" s="2"/>
      <c r="G32768" s="2"/>
      <c r="J32768" s="2"/>
    </row>
    <row r="32769">
      <c r="D32769" s="2"/>
      <c r="G32769" s="2"/>
      <c r="J32769" s="2"/>
    </row>
    <row r="32770">
      <c r="D32770" s="2"/>
      <c r="G32770" s="2"/>
      <c r="J32770" s="2"/>
    </row>
    <row r="32771">
      <c r="D32771" s="2"/>
      <c r="G32771" s="2"/>
      <c r="J32771" s="2"/>
    </row>
    <row r="32772">
      <c r="D32772" s="2"/>
      <c r="G32772" s="2"/>
      <c r="J32772" s="2"/>
    </row>
    <row r="32773">
      <c r="D32773" s="2"/>
      <c r="G32773" s="2"/>
      <c r="J32773" s="2"/>
    </row>
    <row r="32774">
      <c r="D32774" s="2"/>
      <c r="G32774" s="2"/>
      <c r="J32774" s="2"/>
    </row>
    <row r="32775">
      <c r="D32775" s="2"/>
      <c r="G32775" s="2"/>
      <c r="J32775" s="2"/>
    </row>
    <row r="32776">
      <c r="D32776" s="2"/>
      <c r="G32776" s="2"/>
      <c r="J32776" s="2"/>
    </row>
    <row r="32777">
      <c r="D32777" s="2"/>
      <c r="G32777" s="2"/>
      <c r="J32777" s="2"/>
    </row>
    <row r="32778">
      <c r="D32778" s="2"/>
      <c r="G32778" s="2"/>
      <c r="J32778" s="2"/>
    </row>
    <row r="32779">
      <c r="D32779" s="2"/>
      <c r="G32779" s="2"/>
      <c r="J32779" s="2"/>
    </row>
    <row r="32780">
      <c r="D32780" s="2"/>
      <c r="G32780" s="2"/>
      <c r="J32780" s="2"/>
    </row>
    <row r="32781">
      <c r="D32781" s="2"/>
      <c r="G32781" s="2"/>
      <c r="J32781" s="2"/>
    </row>
    <row r="32782">
      <c r="D32782" s="2"/>
      <c r="G32782" s="2"/>
      <c r="J32782" s="2"/>
    </row>
    <row r="32783">
      <c r="D32783" s="2"/>
      <c r="G32783" s="2"/>
      <c r="J32783" s="2"/>
    </row>
    <row r="32784">
      <c r="D32784" s="2"/>
      <c r="G32784" s="2"/>
      <c r="J32784" s="2"/>
    </row>
    <row r="32785">
      <c r="D32785" s="2"/>
      <c r="G32785" s="2"/>
      <c r="J32785" s="2"/>
    </row>
    <row r="32786">
      <c r="D32786" s="2"/>
      <c r="G32786" s="2"/>
      <c r="J32786" s="2"/>
    </row>
    <row r="32787">
      <c r="D32787" s="2"/>
      <c r="G32787" s="2"/>
      <c r="J32787" s="2"/>
    </row>
    <row r="32788">
      <c r="D32788" s="2"/>
      <c r="G32788" s="2"/>
      <c r="J32788" s="2"/>
    </row>
    <row r="32789">
      <c r="D32789" s="2"/>
      <c r="G32789" s="2"/>
      <c r="J32789" s="2"/>
    </row>
    <row r="32790">
      <c r="D32790" s="2"/>
      <c r="G32790" s="2"/>
      <c r="J32790" s="2"/>
    </row>
    <row r="32791">
      <c r="D32791" s="2"/>
      <c r="G32791" s="2"/>
      <c r="J32791" s="2"/>
    </row>
    <row r="32792">
      <c r="D32792" s="2"/>
      <c r="G32792" s="2"/>
      <c r="J32792" s="2"/>
    </row>
    <row r="32793">
      <c r="D32793" s="2"/>
      <c r="G32793" s="2"/>
      <c r="J32793" s="2"/>
    </row>
    <row r="32794">
      <c r="D32794" s="2"/>
      <c r="G32794" s="2"/>
      <c r="J32794" s="2"/>
    </row>
    <row r="32795">
      <c r="D32795" s="2"/>
      <c r="G32795" s="2"/>
      <c r="J32795" s="2"/>
    </row>
    <row r="32796">
      <c r="D32796" s="2"/>
      <c r="G32796" s="2"/>
      <c r="J32796" s="2"/>
    </row>
    <row r="32797">
      <c r="D32797" s="2"/>
      <c r="G32797" s="2"/>
      <c r="J32797" s="2"/>
    </row>
    <row r="32798">
      <c r="D32798" s="2"/>
      <c r="G32798" s="2"/>
      <c r="J32798" s="2"/>
    </row>
    <row r="32799">
      <c r="D32799" s="2"/>
      <c r="G32799" s="2"/>
      <c r="J32799" s="2"/>
    </row>
    <row r="32800">
      <c r="D32800" s="2"/>
      <c r="G32800" s="2"/>
      <c r="J32800" s="2"/>
    </row>
    <row r="32801">
      <c r="D32801" s="2"/>
      <c r="G32801" s="2"/>
      <c r="J32801" s="2"/>
    </row>
    <row r="32802">
      <c r="D32802" s="2"/>
      <c r="G32802" s="2"/>
      <c r="J32802" s="2"/>
    </row>
    <row r="32803">
      <c r="D32803" s="2"/>
      <c r="G32803" s="2"/>
      <c r="J32803" s="2"/>
    </row>
    <row r="32804">
      <c r="D32804" s="2"/>
      <c r="G32804" s="2"/>
      <c r="J32804" s="2"/>
    </row>
    <row r="32805">
      <c r="D32805" s="2"/>
      <c r="G32805" s="2"/>
      <c r="J32805" s="2"/>
    </row>
    <row r="32806">
      <c r="D32806" s="2"/>
      <c r="G32806" s="2"/>
      <c r="J32806" s="2"/>
    </row>
    <row r="32807">
      <c r="D32807" s="2"/>
      <c r="G32807" s="2"/>
      <c r="J32807" s="2"/>
    </row>
    <row r="32808">
      <c r="D32808" s="2"/>
      <c r="G32808" s="2"/>
      <c r="J32808" s="2"/>
    </row>
    <row r="32809">
      <c r="D32809" s="2"/>
      <c r="G32809" s="2"/>
      <c r="J32809" s="2"/>
    </row>
    <row r="32810">
      <c r="D32810" s="2"/>
      <c r="G32810" s="2"/>
      <c r="J32810" s="2"/>
    </row>
    <row r="32811">
      <c r="D32811" s="2"/>
      <c r="G32811" s="2"/>
      <c r="J32811" s="2"/>
    </row>
    <row r="32812">
      <c r="D32812" s="2"/>
      <c r="G32812" s="2"/>
      <c r="J32812" s="2"/>
    </row>
    <row r="32813">
      <c r="D32813" s="2"/>
      <c r="G32813" s="2"/>
      <c r="J32813" s="2"/>
    </row>
    <row r="32814">
      <c r="D32814" s="2"/>
      <c r="G32814" s="2"/>
      <c r="J32814" s="2"/>
    </row>
    <row r="32815">
      <c r="D32815" s="2"/>
      <c r="G32815" s="2"/>
      <c r="J32815" s="2"/>
    </row>
    <row r="32816">
      <c r="D32816" s="2"/>
      <c r="G32816" s="2"/>
      <c r="J32816" s="2"/>
    </row>
    <row r="32817">
      <c r="D32817" s="2"/>
      <c r="G32817" s="2"/>
      <c r="J32817" s="2"/>
    </row>
    <row r="32818">
      <c r="D32818" s="2"/>
      <c r="G32818" s="2"/>
      <c r="J32818" s="2"/>
    </row>
    <row r="32819">
      <c r="D32819" s="2"/>
      <c r="G32819" s="2"/>
      <c r="J32819" s="2"/>
    </row>
    <row r="32820">
      <c r="D32820" s="2"/>
      <c r="G32820" s="2"/>
      <c r="J32820" s="2"/>
    </row>
    <row r="32821">
      <c r="D32821" s="2"/>
      <c r="G32821" s="2"/>
      <c r="J32821" s="2"/>
    </row>
    <row r="32822">
      <c r="D32822" s="2"/>
      <c r="G32822" s="2"/>
      <c r="J32822" s="2"/>
    </row>
    <row r="32823">
      <c r="D32823" s="2"/>
      <c r="G32823" s="2"/>
      <c r="J32823" s="2"/>
    </row>
    <row r="32824">
      <c r="D32824" s="2"/>
      <c r="G32824" s="2"/>
      <c r="J32824" s="2"/>
    </row>
    <row r="32825">
      <c r="D32825" s="2"/>
      <c r="G32825" s="2"/>
      <c r="J32825" s="2"/>
    </row>
    <row r="32826">
      <c r="D32826" s="2"/>
      <c r="G32826" s="2"/>
      <c r="J32826" s="2"/>
    </row>
    <row r="32827">
      <c r="D32827" s="2"/>
      <c r="G32827" s="2"/>
      <c r="J32827" s="2"/>
    </row>
    <row r="32828">
      <c r="D32828" s="2"/>
      <c r="G32828" s="2"/>
      <c r="J32828" s="2"/>
    </row>
    <row r="32829">
      <c r="D32829" s="2"/>
      <c r="G32829" s="2"/>
      <c r="J32829" s="2"/>
    </row>
    <row r="32830">
      <c r="D32830" s="2"/>
      <c r="G32830" s="2"/>
      <c r="J32830" s="2"/>
    </row>
    <row r="32831">
      <c r="D32831" s="2"/>
      <c r="G32831" s="2"/>
      <c r="J32831" s="2"/>
    </row>
    <row r="32832">
      <c r="D32832" s="2"/>
      <c r="G32832" s="2"/>
      <c r="J32832" s="2"/>
    </row>
    <row r="32833">
      <c r="D32833" s="2"/>
      <c r="G32833" s="2"/>
      <c r="J32833" s="2"/>
    </row>
    <row r="32834">
      <c r="D32834" s="2"/>
      <c r="G32834" s="2"/>
      <c r="J32834" s="2"/>
    </row>
    <row r="32835">
      <c r="D32835" s="2"/>
      <c r="G32835" s="2"/>
      <c r="J32835" s="2"/>
    </row>
    <row r="32836">
      <c r="D32836" s="2"/>
      <c r="G32836" s="2"/>
      <c r="J32836" s="2"/>
    </row>
    <row r="32837">
      <c r="D32837" s="2"/>
      <c r="G32837" s="2"/>
      <c r="J32837" s="2"/>
    </row>
    <row r="32838">
      <c r="D32838" s="2"/>
      <c r="G32838" s="2"/>
      <c r="J32838" s="2"/>
    </row>
    <row r="32839">
      <c r="D32839" s="2"/>
      <c r="G32839" s="2"/>
      <c r="J32839" s="2"/>
    </row>
    <row r="32840">
      <c r="D32840" s="2"/>
      <c r="G32840" s="2"/>
      <c r="J32840" s="2"/>
    </row>
    <row r="32841">
      <c r="D32841" s="2"/>
      <c r="G32841" s="2"/>
      <c r="J32841" s="2"/>
    </row>
    <row r="32842">
      <c r="D32842" s="2"/>
      <c r="G32842" s="2"/>
      <c r="J32842" s="2"/>
    </row>
    <row r="32843">
      <c r="D32843" s="2"/>
      <c r="G32843" s="2"/>
      <c r="J32843" s="2"/>
    </row>
    <row r="32844">
      <c r="D32844" s="2"/>
      <c r="G32844" s="2"/>
      <c r="J32844" s="2"/>
    </row>
    <row r="32845">
      <c r="D32845" s="2"/>
      <c r="G32845" s="2"/>
      <c r="J32845" s="2"/>
    </row>
    <row r="32846">
      <c r="D32846" s="2"/>
      <c r="G32846" s="2"/>
      <c r="J32846" s="2"/>
    </row>
    <row r="32847">
      <c r="D32847" s="2"/>
      <c r="G32847" s="2"/>
      <c r="J32847" s="2"/>
    </row>
    <row r="32848">
      <c r="D32848" s="2"/>
      <c r="G32848" s="2"/>
      <c r="J32848" s="2"/>
    </row>
    <row r="32849">
      <c r="D32849" s="2"/>
      <c r="G32849" s="2"/>
      <c r="J32849" s="2"/>
    </row>
    <row r="32850">
      <c r="D32850" s="2"/>
      <c r="G32850" s="2"/>
      <c r="J32850" s="2"/>
    </row>
    <row r="32851">
      <c r="D32851" s="2"/>
      <c r="G32851" s="2"/>
      <c r="J32851" s="2"/>
    </row>
    <row r="32852">
      <c r="D32852" s="2"/>
      <c r="G32852" s="2"/>
      <c r="J32852" s="2"/>
    </row>
    <row r="32853">
      <c r="D32853" s="2"/>
      <c r="G32853" s="2"/>
      <c r="J32853" s="2"/>
    </row>
    <row r="32854">
      <c r="D32854" s="2"/>
      <c r="G32854" s="2"/>
      <c r="J32854" s="2"/>
    </row>
    <row r="32855">
      <c r="D32855" s="2"/>
      <c r="G32855" s="2"/>
      <c r="J32855" s="2"/>
    </row>
    <row r="32856">
      <c r="D32856" s="2"/>
      <c r="G32856" s="2"/>
      <c r="J32856" s="2"/>
    </row>
    <row r="32857">
      <c r="D32857" s="2"/>
      <c r="G32857" s="2"/>
      <c r="J32857" s="2"/>
    </row>
    <row r="32858">
      <c r="D32858" s="2"/>
      <c r="G32858" s="2"/>
      <c r="J32858" s="2"/>
    </row>
    <row r="32859">
      <c r="D32859" s="2"/>
      <c r="G32859" s="2"/>
      <c r="J32859" s="2"/>
    </row>
    <row r="32860">
      <c r="D32860" s="2"/>
      <c r="G32860" s="2"/>
      <c r="J32860" s="2"/>
    </row>
    <row r="32861">
      <c r="D32861" s="2"/>
      <c r="G32861" s="2"/>
      <c r="J32861" s="2"/>
    </row>
    <row r="32862">
      <c r="D32862" s="2"/>
      <c r="G32862" s="2"/>
      <c r="J32862" s="2"/>
    </row>
    <row r="32863">
      <c r="D32863" s="2"/>
      <c r="G32863" s="2"/>
      <c r="J32863" s="2"/>
    </row>
    <row r="32864">
      <c r="D32864" s="2"/>
      <c r="G32864" s="2"/>
      <c r="J32864" s="2"/>
    </row>
    <row r="32865">
      <c r="D32865" s="2"/>
      <c r="G32865" s="2"/>
      <c r="J32865" s="2"/>
    </row>
    <row r="32866">
      <c r="D32866" s="2"/>
      <c r="G32866" s="2"/>
      <c r="J32866" s="2"/>
    </row>
    <row r="32867">
      <c r="D32867" s="2"/>
      <c r="G32867" s="2"/>
      <c r="J32867" s="2"/>
    </row>
    <row r="32868">
      <c r="D32868" s="2"/>
      <c r="G32868" s="2"/>
      <c r="J32868" s="2"/>
    </row>
    <row r="32869">
      <c r="D32869" s="2"/>
      <c r="G32869" s="2"/>
      <c r="J32869" s="2"/>
    </row>
    <row r="32870">
      <c r="D32870" s="2"/>
      <c r="G32870" s="2"/>
      <c r="J32870" s="2"/>
    </row>
    <row r="32871">
      <c r="D32871" s="2"/>
      <c r="G32871" s="2"/>
      <c r="J32871" s="2"/>
    </row>
    <row r="32872">
      <c r="D32872" s="2"/>
      <c r="G32872" s="2"/>
      <c r="J32872" s="2"/>
    </row>
    <row r="32873">
      <c r="D32873" s="2"/>
      <c r="G32873" s="2"/>
      <c r="J32873" s="2"/>
    </row>
    <row r="32874">
      <c r="D32874" s="2"/>
      <c r="G32874" s="2"/>
      <c r="J32874" s="2"/>
    </row>
    <row r="32875">
      <c r="D32875" s="2"/>
      <c r="G32875" s="2"/>
      <c r="J32875" s="2"/>
    </row>
    <row r="32876">
      <c r="D32876" s="2"/>
      <c r="G32876" s="2"/>
      <c r="J32876" s="2"/>
    </row>
    <row r="32877">
      <c r="D32877" s="2"/>
      <c r="G32877" s="2"/>
      <c r="J32877" s="2"/>
    </row>
    <row r="32878">
      <c r="D32878" s="2"/>
      <c r="G32878" s="2"/>
      <c r="J32878" s="2"/>
    </row>
    <row r="32879">
      <c r="D32879" s="2"/>
      <c r="G32879" s="2"/>
      <c r="J32879" s="2"/>
    </row>
    <row r="32880">
      <c r="D32880" s="2"/>
      <c r="G32880" s="2"/>
      <c r="J32880" s="2"/>
    </row>
    <row r="32881">
      <c r="D32881" s="2"/>
      <c r="G32881" s="2"/>
      <c r="J32881" s="2"/>
    </row>
    <row r="32882">
      <c r="D32882" s="2"/>
      <c r="G32882" s="2"/>
      <c r="J32882" s="2"/>
    </row>
    <row r="32883">
      <c r="D32883" s="2"/>
      <c r="G32883" s="2"/>
      <c r="J32883" s="2"/>
    </row>
    <row r="32884">
      <c r="D32884" s="2"/>
      <c r="G32884" s="2"/>
      <c r="J32884" s="2"/>
    </row>
    <row r="32885">
      <c r="D32885" s="2"/>
      <c r="G32885" s="2"/>
      <c r="J32885" s="2"/>
    </row>
    <row r="32886">
      <c r="D32886" s="2"/>
      <c r="G32886" s="2"/>
      <c r="J32886" s="2"/>
    </row>
    <row r="32887">
      <c r="D32887" s="2"/>
      <c r="G32887" s="2"/>
      <c r="J32887" s="2"/>
    </row>
    <row r="32888">
      <c r="D32888" s="2"/>
      <c r="G32888" s="2"/>
      <c r="J32888" s="2"/>
    </row>
    <row r="32889">
      <c r="D32889" s="2"/>
      <c r="G32889" s="2"/>
      <c r="J32889" s="2"/>
    </row>
    <row r="32890">
      <c r="D32890" s="2"/>
      <c r="G32890" s="2"/>
      <c r="J32890" s="2"/>
    </row>
    <row r="32891">
      <c r="D32891" s="2"/>
      <c r="G32891" s="2"/>
      <c r="J32891" s="2"/>
    </row>
    <row r="32892">
      <c r="D32892" s="2"/>
      <c r="G32892" s="2"/>
      <c r="J32892" s="2"/>
    </row>
    <row r="32893">
      <c r="D32893" s="2"/>
      <c r="G32893" s="2"/>
      <c r="J32893" s="2"/>
    </row>
    <row r="32894">
      <c r="D32894" s="2"/>
      <c r="G32894" s="2"/>
      <c r="J32894" s="2"/>
    </row>
    <row r="32895">
      <c r="D32895" s="2"/>
      <c r="G32895" s="2"/>
      <c r="J32895" s="2"/>
    </row>
    <row r="32896">
      <c r="D32896" s="2"/>
      <c r="G32896" s="2"/>
      <c r="J32896" s="2"/>
    </row>
    <row r="32897">
      <c r="D32897" s="2"/>
      <c r="G32897" s="2"/>
      <c r="J32897" s="2"/>
    </row>
    <row r="32898">
      <c r="D32898" s="2"/>
      <c r="G32898" s="2"/>
      <c r="J32898" s="2"/>
    </row>
    <row r="32899">
      <c r="D32899" s="2"/>
      <c r="G32899" s="2"/>
      <c r="J32899" s="2"/>
    </row>
    <row r="32900">
      <c r="D32900" s="2"/>
      <c r="G32900" s="2"/>
      <c r="J32900" s="2"/>
    </row>
    <row r="32901">
      <c r="D32901" s="2"/>
      <c r="G32901" s="2"/>
      <c r="J32901" s="2"/>
    </row>
    <row r="32902">
      <c r="D32902" s="2"/>
      <c r="G32902" s="2"/>
      <c r="J32902" s="2"/>
    </row>
    <row r="32903">
      <c r="D32903" s="2"/>
      <c r="G32903" s="2"/>
      <c r="J32903" s="2"/>
    </row>
    <row r="32904">
      <c r="D32904" s="2"/>
      <c r="G32904" s="2"/>
      <c r="J32904" s="2"/>
    </row>
    <row r="32905">
      <c r="D32905" s="2"/>
      <c r="G32905" s="2"/>
      <c r="J32905" s="2"/>
    </row>
    <row r="32906">
      <c r="D32906" s="2"/>
      <c r="G32906" s="2"/>
      <c r="J32906" s="2"/>
    </row>
    <row r="32907">
      <c r="D32907" s="2"/>
      <c r="G32907" s="2"/>
      <c r="J32907" s="2"/>
    </row>
    <row r="32908">
      <c r="D32908" s="2"/>
      <c r="G32908" s="2"/>
      <c r="J32908" s="2"/>
    </row>
    <row r="32909">
      <c r="D32909" s="2"/>
      <c r="G32909" s="2"/>
      <c r="J32909" s="2"/>
    </row>
    <row r="32910">
      <c r="D32910" s="2"/>
      <c r="G32910" s="2"/>
      <c r="J32910" s="2"/>
    </row>
    <row r="32911">
      <c r="D32911" s="2"/>
      <c r="G32911" s="2"/>
      <c r="J32911" s="2"/>
    </row>
    <row r="32912">
      <c r="D32912" s="2"/>
      <c r="G32912" s="2"/>
      <c r="J32912" s="2"/>
    </row>
    <row r="32913">
      <c r="D32913" s="2"/>
      <c r="G32913" s="2"/>
      <c r="J32913" s="2"/>
    </row>
    <row r="32914">
      <c r="D32914" s="2"/>
      <c r="G32914" s="2"/>
      <c r="J32914" s="2"/>
    </row>
    <row r="32915">
      <c r="D32915" s="2"/>
      <c r="G32915" s="2"/>
      <c r="J32915" s="2"/>
    </row>
    <row r="32916">
      <c r="D32916" s="2"/>
      <c r="G32916" s="2"/>
      <c r="J32916" s="2"/>
    </row>
    <row r="32917">
      <c r="D32917" s="2"/>
      <c r="G32917" s="2"/>
      <c r="J32917" s="2"/>
    </row>
    <row r="32918">
      <c r="D32918" s="2"/>
      <c r="G32918" s="2"/>
      <c r="J32918" s="2"/>
    </row>
    <row r="32919">
      <c r="D32919" s="2"/>
      <c r="G32919" s="2"/>
      <c r="J32919" s="2"/>
    </row>
    <row r="32920">
      <c r="D32920" s="2"/>
      <c r="G32920" s="2"/>
      <c r="J32920" s="2"/>
    </row>
    <row r="32921">
      <c r="D32921" s="2"/>
      <c r="G32921" s="2"/>
      <c r="J32921" s="2"/>
    </row>
    <row r="32922">
      <c r="D32922" s="2"/>
      <c r="G32922" s="2"/>
      <c r="J32922" s="2"/>
    </row>
    <row r="32923">
      <c r="D32923" s="2"/>
      <c r="G32923" s="2"/>
      <c r="J32923" s="2"/>
    </row>
    <row r="32924">
      <c r="D32924" s="2"/>
      <c r="G32924" s="2"/>
      <c r="J32924" s="2"/>
    </row>
    <row r="32925">
      <c r="D32925" s="2"/>
      <c r="G32925" s="2"/>
      <c r="J32925" s="2"/>
    </row>
    <row r="32926">
      <c r="D32926" s="2"/>
      <c r="G32926" s="2"/>
      <c r="J32926" s="2"/>
    </row>
    <row r="32927">
      <c r="D32927" s="2"/>
      <c r="G32927" s="2"/>
      <c r="J32927" s="2"/>
    </row>
    <row r="32928">
      <c r="D32928" s="2"/>
      <c r="G32928" s="2"/>
      <c r="J32928" s="2"/>
    </row>
    <row r="32929">
      <c r="D32929" s="2"/>
      <c r="G32929" s="2"/>
      <c r="J32929" s="2"/>
    </row>
    <row r="32930">
      <c r="D32930" s="2"/>
      <c r="G32930" s="2"/>
      <c r="J32930" s="2"/>
    </row>
    <row r="32931">
      <c r="D32931" s="2"/>
      <c r="G32931" s="2"/>
      <c r="J32931" s="2"/>
    </row>
    <row r="32932">
      <c r="D32932" s="2"/>
      <c r="G32932" s="2"/>
      <c r="J32932" s="2"/>
    </row>
    <row r="32933">
      <c r="D32933" s="2"/>
      <c r="G32933" s="2"/>
      <c r="J32933" s="2"/>
    </row>
    <row r="32934">
      <c r="D32934" s="2"/>
      <c r="G32934" s="2"/>
      <c r="J32934" s="2"/>
    </row>
    <row r="32935">
      <c r="D32935" s="2"/>
      <c r="G32935" s="2"/>
      <c r="J32935" s="2"/>
    </row>
    <row r="32936">
      <c r="D32936" s="2"/>
      <c r="G32936" s="2"/>
      <c r="J32936" s="2"/>
    </row>
    <row r="32937">
      <c r="D32937" s="2"/>
      <c r="G32937" s="2"/>
      <c r="J32937" s="2"/>
    </row>
    <row r="32938">
      <c r="D32938" s="2"/>
      <c r="G32938" s="2"/>
      <c r="J32938" s="2"/>
    </row>
    <row r="32939">
      <c r="D32939" s="2"/>
      <c r="G32939" s="2"/>
      <c r="J32939" s="2"/>
    </row>
    <row r="32940">
      <c r="D32940" s="2"/>
      <c r="G32940" s="2"/>
      <c r="J32940" s="2"/>
    </row>
    <row r="32941">
      <c r="D32941" s="2"/>
      <c r="G32941" s="2"/>
      <c r="J32941" s="2"/>
    </row>
    <row r="32942">
      <c r="D32942" s="2"/>
      <c r="G32942" s="2"/>
      <c r="J32942" s="2"/>
    </row>
    <row r="32943">
      <c r="D32943" s="2"/>
      <c r="G32943" s="2"/>
      <c r="J32943" s="2"/>
    </row>
    <row r="32944">
      <c r="D32944" s="2"/>
      <c r="G32944" s="2"/>
      <c r="J32944" s="2"/>
    </row>
    <row r="32945">
      <c r="D32945" s="2"/>
      <c r="G32945" s="2"/>
      <c r="J32945" s="2"/>
    </row>
    <row r="32946">
      <c r="D32946" s="2"/>
      <c r="G32946" s="2"/>
      <c r="J32946" s="2"/>
    </row>
    <row r="32947">
      <c r="D32947" s="2"/>
      <c r="G32947" s="2"/>
      <c r="J32947" s="2"/>
    </row>
    <row r="32948">
      <c r="D32948" s="2"/>
      <c r="G32948" s="2"/>
      <c r="J32948" s="2"/>
    </row>
    <row r="32949">
      <c r="D32949" s="2"/>
      <c r="G32949" s="2"/>
      <c r="J32949" s="2"/>
    </row>
    <row r="32950">
      <c r="D32950" s="2"/>
      <c r="G32950" s="2"/>
      <c r="J32950" s="2"/>
    </row>
    <row r="32951">
      <c r="D32951" s="2"/>
      <c r="G32951" s="2"/>
      <c r="J32951" s="2"/>
    </row>
    <row r="32952">
      <c r="D32952" s="2"/>
      <c r="G32952" s="2"/>
      <c r="J32952" s="2"/>
    </row>
    <row r="32953">
      <c r="D32953" s="2"/>
      <c r="G32953" s="2"/>
      <c r="J32953" s="2"/>
    </row>
    <row r="32954">
      <c r="D32954" s="2"/>
      <c r="G32954" s="2"/>
      <c r="J32954" s="2"/>
    </row>
    <row r="32955">
      <c r="D32955" s="2"/>
      <c r="G32955" s="2"/>
      <c r="J32955" s="2"/>
    </row>
    <row r="32956">
      <c r="D32956" s="2"/>
      <c r="G32956" s="2"/>
      <c r="J32956" s="2"/>
    </row>
    <row r="32957">
      <c r="D32957" s="2"/>
      <c r="G32957" s="2"/>
      <c r="J32957" s="2"/>
    </row>
    <row r="32958">
      <c r="D32958" s="2"/>
      <c r="G32958" s="2"/>
      <c r="J32958" s="2"/>
    </row>
    <row r="32959">
      <c r="D32959" s="2"/>
      <c r="G32959" s="2"/>
      <c r="J32959" s="2"/>
    </row>
    <row r="32960">
      <c r="D32960" s="2"/>
      <c r="G32960" s="2"/>
      <c r="J32960" s="2"/>
    </row>
    <row r="32961">
      <c r="D32961" s="2"/>
      <c r="G32961" s="2"/>
      <c r="J32961" s="2"/>
    </row>
    <row r="32962">
      <c r="D32962" s="2"/>
      <c r="G32962" s="2"/>
      <c r="J32962" s="2"/>
    </row>
    <row r="32963">
      <c r="D32963" s="2"/>
      <c r="G32963" s="2"/>
      <c r="J32963" s="2"/>
    </row>
    <row r="32964">
      <c r="D32964" s="2"/>
      <c r="G32964" s="2"/>
      <c r="J32964" s="2"/>
    </row>
    <row r="32965">
      <c r="D32965" s="2"/>
      <c r="G32965" s="2"/>
      <c r="J32965" s="2"/>
    </row>
    <row r="32966">
      <c r="D32966" s="2"/>
      <c r="G32966" s="2"/>
      <c r="J32966" s="2"/>
    </row>
    <row r="32967">
      <c r="D32967" s="2"/>
      <c r="G32967" s="2"/>
      <c r="J32967" s="2"/>
    </row>
    <row r="32968">
      <c r="D32968" s="2"/>
      <c r="G32968" s="2"/>
      <c r="J32968" s="2"/>
    </row>
    <row r="32969">
      <c r="D32969" s="2"/>
      <c r="G32969" s="2"/>
      <c r="J32969" s="2"/>
    </row>
    <row r="32970">
      <c r="D32970" s="2"/>
      <c r="G32970" s="2"/>
      <c r="J32970" s="2"/>
    </row>
    <row r="32971">
      <c r="D32971" s="2"/>
      <c r="G32971" s="2"/>
      <c r="J32971" s="2"/>
    </row>
    <row r="32972">
      <c r="D32972" s="2"/>
      <c r="G32972" s="2"/>
      <c r="J32972" s="2"/>
    </row>
    <row r="32973">
      <c r="D32973" s="2"/>
      <c r="G32973" s="2"/>
      <c r="J32973" s="2"/>
    </row>
    <row r="32974">
      <c r="D32974" s="2"/>
      <c r="G32974" s="2"/>
      <c r="J32974" s="2"/>
    </row>
    <row r="32975">
      <c r="D32975" s="2"/>
      <c r="G32975" s="2"/>
      <c r="J32975" s="2"/>
    </row>
    <row r="32976">
      <c r="D32976" s="2"/>
      <c r="G32976" s="2"/>
      <c r="J32976" s="2"/>
    </row>
    <row r="32977">
      <c r="D32977" s="2"/>
      <c r="G32977" s="2"/>
      <c r="J32977" s="2"/>
    </row>
    <row r="32978">
      <c r="D32978" s="2"/>
      <c r="G32978" s="2"/>
      <c r="J32978" s="2"/>
    </row>
    <row r="32979">
      <c r="D32979" s="2"/>
      <c r="G32979" s="2"/>
      <c r="J32979" s="2"/>
    </row>
    <row r="32980">
      <c r="D32980" s="2"/>
      <c r="G32980" s="2"/>
      <c r="J32980" s="2"/>
    </row>
    <row r="32981">
      <c r="D32981" s="2"/>
      <c r="G32981" s="2"/>
      <c r="J32981" s="2"/>
    </row>
    <row r="32982">
      <c r="D32982" s="2"/>
      <c r="G32982" s="2"/>
      <c r="J32982" s="2"/>
    </row>
    <row r="32983">
      <c r="D32983" s="2"/>
      <c r="G32983" s="2"/>
      <c r="J32983" s="2"/>
    </row>
    <row r="32984">
      <c r="D32984" s="2"/>
      <c r="G32984" s="2"/>
      <c r="J32984" s="2"/>
    </row>
    <row r="32985">
      <c r="D32985" s="2"/>
      <c r="G32985" s="2"/>
      <c r="J32985" s="2"/>
    </row>
    <row r="32986">
      <c r="D32986" s="2"/>
      <c r="G32986" s="2"/>
      <c r="J32986" s="2"/>
    </row>
    <row r="32987">
      <c r="D32987" s="2"/>
      <c r="G32987" s="2"/>
      <c r="J32987" s="2"/>
    </row>
    <row r="32988">
      <c r="D32988" s="2"/>
      <c r="G32988" s="2"/>
      <c r="J32988" s="2"/>
    </row>
    <row r="32989">
      <c r="D32989" s="2"/>
      <c r="G32989" s="2"/>
      <c r="J32989" s="2"/>
    </row>
    <row r="32990">
      <c r="D32990" s="2"/>
      <c r="G32990" s="2"/>
      <c r="J32990" s="2"/>
    </row>
    <row r="32991">
      <c r="D32991" s="2"/>
      <c r="G32991" s="2"/>
      <c r="J32991" s="2"/>
    </row>
    <row r="32992">
      <c r="D32992" s="2"/>
      <c r="G32992" s="2"/>
      <c r="J32992" s="2"/>
    </row>
    <row r="32993">
      <c r="D32993" s="2"/>
      <c r="G32993" s="2"/>
      <c r="J32993" s="2"/>
    </row>
    <row r="32994">
      <c r="D32994" s="2"/>
      <c r="G32994" s="2"/>
      <c r="J32994" s="2"/>
    </row>
    <row r="32995">
      <c r="D32995" s="2"/>
      <c r="G32995" s="2"/>
      <c r="J32995" s="2"/>
    </row>
    <row r="32996">
      <c r="D32996" s="2"/>
      <c r="G32996" s="2"/>
      <c r="J32996" s="2"/>
    </row>
    <row r="32997">
      <c r="D32997" s="2"/>
      <c r="G32997" s="2"/>
      <c r="J32997" s="2"/>
    </row>
    <row r="32998">
      <c r="D32998" s="2"/>
      <c r="G32998" s="2"/>
      <c r="J32998" s="2"/>
    </row>
    <row r="32999">
      <c r="D32999" s="2"/>
      <c r="G32999" s="2"/>
      <c r="J32999" s="2"/>
    </row>
    <row r="33000">
      <c r="D33000" s="2"/>
      <c r="G33000" s="2"/>
      <c r="J33000" s="2"/>
    </row>
    <row r="33001">
      <c r="D33001" s="2"/>
      <c r="G33001" s="2"/>
      <c r="J33001" s="2"/>
    </row>
    <row r="33002">
      <c r="D33002" s="2"/>
      <c r="G33002" s="2"/>
      <c r="J33002" s="2"/>
    </row>
    <row r="33003">
      <c r="D33003" s="2"/>
      <c r="G33003" s="2"/>
      <c r="J33003" s="2"/>
    </row>
    <row r="33004">
      <c r="D33004" s="2"/>
      <c r="G33004" s="2"/>
      <c r="J33004" s="2"/>
    </row>
    <row r="33005">
      <c r="D33005" s="2"/>
      <c r="G33005" s="2"/>
      <c r="J33005" s="2"/>
    </row>
    <row r="33006">
      <c r="D33006" s="2"/>
      <c r="G33006" s="2"/>
      <c r="J33006" s="2"/>
    </row>
    <row r="33007">
      <c r="D33007" s="2"/>
      <c r="G33007" s="2"/>
      <c r="J33007" s="2"/>
    </row>
    <row r="33008">
      <c r="D33008" s="2"/>
      <c r="G33008" s="2"/>
      <c r="J33008" s="2"/>
    </row>
    <row r="33009">
      <c r="D33009" s="2"/>
      <c r="G33009" s="2"/>
      <c r="J33009" s="2"/>
    </row>
    <row r="33010">
      <c r="D33010" s="2"/>
      <c r="G33010" s="2"/>
      <c r="J33010" s="2"/>
    </row>
    <row r="33011">
      <c r="D33011" s="2"/>
      <c r="G33011" s="2"/>
      <c r="J33011" s="2"/>
    </row>
    <row r="33012">
      <c r="D33012" s="2"/>
      <c r="G33012" s="2"/>
      <c r="J33012" s="2"/>
    </row>
    <row r="33013">
      <c r="D33013" s="2"/>
      <c r="G33013" s="2"/>
      <c r="J33013" s="2"/>
    </row>
    <row r="33014">
      <c r="D33014" s="2"/>
      <c r="G33014" s="2"/>
      <c r="J33014" s="2"/>
    </row>
    <row r="33015">
      <c r="D33015" s="2"/>
      <c r="G33015" s="2"/>
      <c r="J33015" s="2"/>
    </row>
    <row r="33016">
      <c r="D33016" s="2"/>
      <c r="G33016" s="2"/>
      <c r="J33016" s="2"/>
    </row>
    <row r="33017">
      <c r="D33017" s="2"/>
      <c r="G33017" s="2"/>
      <c r="J33017" s="2"/>
    </row>
    <row r="33018">
      <c r="D33018" s="2"/>
      <c r="G33018" s="2"/>
      <c r="J33018" s="2"/>
    </row>
    <row r="33019">
      <c r="D33019" s="2"/>
      <c r="G33019" s="2"/>
      <c r="J33019" s="2"/>
    </row>
    <row r="33020">
      <c r="D33020" s="2"/>
      <c r="G33020" s="2"/>
      <c r="J33020" s="2"/>
    </row>
    <row r="33021">
      <c r="D33021" s="2"/>
      <c r="G33021" s="2"/>
      <c r="J33021" s="2"/>
    </row>
    <row r="33022">
      <c r="D33022" s="2"/>
      <c r="G33022" s="2"/>
      <c r="J33022" s="2"/>
    </row>
    <row r="33023">
      <c r="D33023" s="2"/>
      <c r="G33023" s="2"/>
      <c r="J33023" s="2"/>
    </row>
    <row r="33024">
      <c r="D33024" s="2"/>
      <c r="G33024" s="2"/>
      <c r="J33024" s="2"/>
    </row>
    <row r="33025">
      <c r="D33025" s="2"/>
      <c r="G33025" s="2"/>
      <c r="J33025" s="2"/>
    </row>
    <row r="33026">
      <c r="D33026" s="2"/>
      <c r="G33026" s="2"/>
      <c r="J33026" s="2"/>
    </row>
    <row r="33027">
      <c r="D33027" s="2"/>
      <c r="G33027" s="2"/>
      <c r="J33027" s="2"/>
    </row>
    <row r="33028">
      <c r="D33028" s="2"/>
      <c r="G33028" s="2"/>
      <c r="J33028" s="2"/>
    </row>
    <row r="33029">
      <c r="D33029" s="2"/>
      <c r="G33029" s="2"/>
      <c r="J33029" s="2"/>
    </row>
    <row r="33030">
      <c r="D33030" s="2"/>
      <c r="G33030" s="2"/>
      <c r="J33030" s="2"/>
    </row>
    <row r="33031">
      <c r="D33031" s="2"/>
      <c r="G33031" s="2"/>
      <c r="J33031" s="2"/>
    </row>
    <row r="33032">
      <c r="D33032" s="2"/>
      <c r="G33032" s="2"/>
      <c r="J33032" s="2"/>
    </row>
    <row r="33033">
      <c r="D33033" s="2"/>
      <c r="G33033" s="2"/>
      <c r="J33033" s="2"/>
    </row>
    <row r="33034">
      <c r="D33034" s="2"/>
      <c r="G33034" s="2"/>
      <c r="J33034" s="2"/>
    </row>
    <row r="33035">
      <c r="D33035" s="2"/>
      <c r="G33035" s="2"/>
      <c r="J33035" s="2"/>
    </row>
    <row r="33036">
      <c r="D33036" s="2"/>
      <c r="G33036" s="2"/>
      <c r="J33036" s="2"/>
    </row>
    <row r="33037">
      <c r="D33037" s="2"/>
      <c r="G33037" s="2"/>
      <c r="J33037" s="2"/>
    </row>
    <row r="33038">
      <c r="D33038" s="2"/>
      <c r="G33038" s="2"/>
      <c r="J33038" s="2"/>
    </row>
    <row r="33039">
      <c r="D33039" s="2"/>
      <c r="G33039" s="2"/>
      <c r="J33039" s="2"/>
    </row>
    <row r="33040">
      <c r="D33040" s="2"/>
      <c r="G33040" s="2"/>
      <c r="J33040" s="2"/>
    </row>
    <row r="33041">
      <c r="D33041" s="2"/>
      <c r="G33041" s="2"/>
      <c r="J33041" s="2"/>
    </row>
    <row r="33042">
      <c r="D33042" s="2"/>
      <c r="G33042" s="2"/>
      <c r="J33042" s="2"/>
    </row>
    <row r="33043">
      <c r="D33043" s="2"/>
      <c r="G33043" s="2"/>
      <c r="J33043" s="2"/>
    </row>
    <row r="33044">
      <c r="D33044" s="2"/>
      <c r="G33044" s="2"/>
      <c r="J33044" s="2"/>
    </row>
    <row r="33045">
      <c r="D33045" s="2"/>
      <c r="G33045" s="2"/>
      <c r="J33045" s="2"/>
    </row>
    <row r="33046">
      <c r="D33046" s="2"/>
      <c r="G33046" s="2"/>
      <c r="J33046" s="2"/>
    </row>
    <row r="33047">
      <c r="D33047" s="2"/>
      <c r="G33047" s="2"/>
      <c r="J33047" s="2"/>
    </row>
    <row r="33048">
      <c r="D33048" s="2"/>
      <c r="G33048" s="2"/>
      <c r="J33048" s="2"/>
    </row>
    <row r="33049">
      <c r="D33049" s="2"/>
      <c r="G33049" s="2"/>
      <c r="J33049" s="2"/>
    </row>
    <row r="33050">
      <c r="D33050" s="2"/>
      <c r="G33050" s="2"/>
      <c r="J33050" s="2"/>
    </row>
    <row r="33051">
      <c r="D33051" s="2"/>
      <c r="G33051" s="2"/>
      <c r="J33051" s="2"/>
    </row>
    <row r="33052">
      <c r="D33052" s="2"/>
      <c r="G33052" s="2"/>
      <c r="J33052" s="2"/>
    </row>
    <row r="33053">
      <c r="D33053" s="2"/>
      <c r="G33053" s="2"/>
      <c r="J33053" s="2"/>
    </row>
    <row r="33054">
      <c r="D33054" s="2"/>
      <c r="G33054" s="2"/>
      <c r="J33054" s="2"/>
    </row>
    <row r="33055">
      <c r="D33055" s="2"/>
      <c r="G33055" s="2"/>
      <c r="J33055" s="2"/>
    </row>
    <row r="33056">
      <c r="D33056" s="2"/>
      <c r="G33056" s="2"/>
      <c r="J33056" s="2"/>
    </row>
    <row r="33057">
      <c r="D33057" s="2"/>
      <c r="G33057" s="2"/>
      <c r="J33057" s="2"/>
    </row>
    <row r="33058">
      <c r="D33058" s="2"/>
      <c r="G33058" s="2"/>
      <c r="J33058" s="2"/>
    </row>
    <row r="33059">
      <c r="D33059" s="2"/>
      <c r="G33059" s="2"/>
      <c r="J33059" s="2"/>
    </row>
    <row r="33060">
      <c r="D33060" s="2"/>
      <c r="G33060" s="2"/>
      <c r="J33060" s="2"/>
    </row>
    <row r="33061">
      <c r="D33061" s="2"/>
      <c r="G33061" s="2"/>
      <c r="J33061" s="2"/>
    </row>
    <row r="33062">
      <c r="D33062" s="2"/>
      <c r="G33062" s="2"/>
      <c r="J33062" s="2"/>
    </row>
    <row r="33063">
      <c r="D33063" s="2"/>
      <c r="G33063" s="2"/>
      <c r="J33063" s="2"/>
    </row>
    <row r="33064">
      <c r="D33064" s="2"/>
      <c r="G33064" s="2"/>
      <c r="J33064" s="2"/>
    </row>
    <row r="33065">
      <c r="D33065" s="2"/>
      <c r="G33065" s="2"/>
      <c r="J33065" s="2"/>
    </row>
    <row r="33066">
      <c r="D33066" s="2"/>
      <c r="G33066" s="2"/>
      <c r="J33066" s="2"/>
    </row>
    <row r="33067">
      <c r="D33067" s="2"/>
      <c r="G33067" s="2"/>
      <c r="J33067" s="2"/>
    </row>
    <row r="33068">
      <c r="D33068" s="2"/>
      <c r="G33068" s="2"/>
      <c r="J33068" s="2"/>
    </row>
    <row r="33069">
      <c r="D33069" s="2"/>
      <c r="G33069" s="2"/>
      <c r="J33069" s="2"/>
    </row>
    <row r="33070">
      <c r="D33070" s="2"/>
      <c r="G33070" s="2"/>
      <c r="J33070" s="2"/>
    </row>
    <row r="33071">
      <c r="D33071" s="2"/>
      <c r="G33071" s="2"/>
      <c r="J33071" s="2"/>
    </row>
    <row r="33072">
      <c r="D33072" s="2"/>
      <c r="G33072" s="2"/>
      <c r="J33072" s="2"/>
    </row>
    <row r="33073">
      <c r="D33073" s="2"/>
      <c r="G33073" s="2"/>
      <c r="J33073" s="2"/>
    </row>
    <row r="33074">
      <c r="D33074" s="2"/>
      <c r="G33074" s="2"/>
      <c r="J33074" s="2"/>
    </row>
    <row r="33075">
      <c r="D33075" s="2"/>
      <c r="G33075" s="2"/>
      <c r="J33075" s="2"/>
    </row>
    <row r="33076">
      <c r="D33076" s="2"/>
      <c r="G33076" s="2"/>
      <c r="J33076" s="2"/>
    </row>
    <row r="33077">
      <c r="D33077" s="2"/>
      <c r="G33077" s="2"/>
      <c r="J33077" s="2"/>
    </row>
    <row r="33078">
      <c r="D33078" s="2"/>
      <c r="G33078" s="2"/>
      <c r="J33078" s="2"/>
    </row>
    <row r="33079">
      <c r="D33079" s="2"/>
      <c r="G33079" s="2"/>
      <c r="J33079" s="2"/>
    </row>
    <row r="33080">
      <c r="D33080" s="2"/>
      <c r="G33080" s="2"/>
      <c r="J33080" s="2"/>
    </row>
    <row r="33081">
      <c r="D33081" s="2"/>
      <c r="G33081" s="2"/>
      <c r="J33081" s="2"/>
    </row>
    <row r="33082">
      <c r="D33082" s="2"/>
      <c r="G33082" s="2"/>
      <c r="J33082" s="2"/>
    </row>
    <row r="33083">
      <c r="D33083" s="2"/>
      <c r="G33083" s="2"/>
      <c r="J33083" s="2"/>
    </row>
    <row r="33084">
      <c r="D33084" s="2"/>
      <c r="G33084" s="2"/>
      <c r="J33084" s="2"/>
    </row>
    <row r="33085">
      <c r="D33085" s="2"/>
      <c r="G33085" s="2"/>
      <c r="J33085" s="2"/>
    </row>
    <row r="33086">
      <c r="D33086" s="2"/>
      <c r="G33086" s="2"/>
      <c r="J33086" s="2"/>
    </row>
    <row r="33087">
      <c r="D33087" s="2"/>
      <c r="G33087" s="2"/>
      <c r="J33087" s="2"/>
    </row>
    <row r="33088">
      <c r="D33088" s="2"/>
      <c r="G33088" s="2"/>
      <c r="J33088" s="2"/>
    </row>
    <row r="33089">
      <c r="D33089" s="2"/>
      <c r="G33089" s="2"/>
      <c r="J33089" s="2"/>
    </row>
    <row r="33090">
      <c r="D33090" s="2"/>
      <c r="G33090" s="2"/>
      <c r="J33090" s="2"/>
    </row>
    <row r="33091">
      <c r="D33091" s="2"/>
      <c r="G33091" s="2"/>
      <c r="J33091" s="2"/>
    </row>
    <row r="33092">
      <c r="D33092" s="2"/>
      <c r="G33092" s="2"/>
      <c r="J33092" s="2"/>
    </row>
    <row r="33093">
      <c r="D33093" s="2"/>
      <c r="G33093" s="2"/>
      <c r="J33093" s="2"/>
    </row>
    <row r="33094">
      <c r="D33094" s="2"/>
      <c r="G33094" s="2"/>
      <c r="J33094" s="2"/>
    </row>
    <row r="33095">
      <c r="D33095" s="2"/>
      <c r="G33095" s="2"/>
      <c r="J33095" s="2"/>
    </row>
    <row r="33096">
      <c r="D33096" s="2"/>
      <c r="G33096" s="2"/>
      <c r="J33096" s="2"/>
    </row>
    <row r="33097">
      <c r="D33097" s="2"/>
      <c r="G33097" s="2"/>
      <c r="J33097" s="2"/>
    </row>
    <row r="33098">
      <c r="D33098" s="2"/>
      <c r="G33098" s="2"/>
      <c r="J33098" s="2"/>
    </row>
    <row r="33099">
      <c r="D33099" s="2"/>
      <c r="G33099" s="2"/>
      <c r="J33099" s="2"/>
    </row>
    <row r="33100">
      <c r="D33100" s="2"/>
      <c r="G33100" s="2"/>
      <c r="J33100" s="2"/>
    </row>
    <row r="33101">
      <c r="D33101" s="2"/>
      <c r="G33101" s="2"/>
      <c r="J33101" s="2"/>
    </row>
    <row r="33102">
      <c r="D33102" s="2"/>
      <c r="G33102" s="2"/>
      <c r="J33102" s="2"/>
    </row>
    <row r="33103">
      <c r="D33103" s="2"/>
      <c r="G33103" s="2"/>
      <c r="J33103" s="2"/>
    </row>
    <row r="33104">
      <c r="D33104" s="2"/>
      <c r="G33104" s="2"/>
      <c r="J33104" s="2"/>
    </row>
    <row r="33105">
      <c r="D33105" s="2"/>
      <c r="G33105" s="2"/>
      <c r="J33105" s="2"/>
    </row>
    <row r="33106">
      <c r="D33106" s="2"/>
      <c r="G33106" s="2"/>
      <c r="J33106" s="2"/>
    </row>
    <row r="33107">
      <c r="D33107" s="2"/>
      <c r="G33107" s="2"/>
      <c r="J33107" s="2"/>
    </row>
    <row r="33108">
      <c r="D33108" s="2"/>
      <c r="G33108" s="2"/>
      <c r="J33108" s="2"/>
    </row>
    <row r="33109">
      <c r="D33109" s="2"/>
      <c r="G33109" s="2"/>
      <c r="J33109" s="2"/>
    </row>
    <row r="33110">
      <c r="D33110" s="2"/>
      <c r="G33110" s="2"/>
      <c r="J33110" s="2"/>
    </row>
    <row r="33111">
      <c r="D33111" s="2"/>
      <c r="G33111" s="2"/>
      <c r="J33111" s="2"/>
    </row>
    <row r="33112">
      <c r="D33112" s="2"/>
      <c r="G33112" s="2"/>
      <c r="J33112" s="2"/>
    </row>
    <row r="33113">
      <c r="D33113" s="2"/>
      <c r="G33113" s="2"/>
      <c r="J33113" s="2"/>
    </row>
    <row r="33114">
      <c r="D33114" s="2"/>
      <c r="G33114" s="2"/>
      <c r="J33114" s="2"/>
    </row>
    <row r="33115">
      <c r="D33115" s="2"/>
      <c r="G33115" s="2"/>
      <c r="J33115" s="2"/>
    </row>
    <row r="33116">
      <c r="D33116" s="2"/>
      <c r="G33116" s="2"/>
      <c r="J33116" s="2"/>
    </row>
    <row r="33117">
      <c r="D33117" s="2"/>
      <c r="G33117" s="2"/>
      <c r="J33117" s="2"/>
    </row>
    <row r="33118">
      <c r="D33118" s="2"/>
      <c r="G33118" s="2"/>
      <c r="J33118" s="2"/>
    </row>
    <row r="33119">
      <c r="D33119" s="2"/>
      <c r="G33119" s="2"/>
      <c r="J33119" s="2"/>
    </row>
    <row r="33120">
      <c r="D33120" s="2"/>
      <c r="G33120" s="2"/>
      <c r="J33120" s="2"/>
    </row>
    <row r="33121">
      <c r="D33121" s="2"/>
      <c r="G33121" s="2"/>
      <c r="J33121" s="2"/>
    </row>
    <row r="33122">
      <c r="D33122" s="2"/>
      <c r="G33122" s="2"/>
      <c r="J33122" s="2"/>
    </row>
    <row r="33123">
      <c r="D33123" s="2"/>
      <c r="G33123" s="2"/>
      <c r="J33123" s="2"/>
    </row>
    <row r="33124">
      <c r="D33124" s="2"/>
      <c r="G33124" s="2"/>
      <c r="J33124" s="2"/>
    </row>
    <row r="33125">
      <c r="D33125" s="2"/>
      <c r="G33125" s="2"/>
      <c r="J33125" s="2"/>
    </row>
    <row r="33126">
      <c r="D33126" s="2"/>
      <c r="G33126" s="2"/>
      <c r="J33126" s="2"/>
    </row>
    <row r="33127">
      <c r="D33127" s="2"/>
      <c r="G33127" s="2"/>
      <c r="J33127" s="2"/>
    </row>
    <row r="33128">
      <c r="D33128" s="2"/>
      <c r="G33128" s="2"/>
      <c r="J33128" s="2"/>
    </row>
    <row r="33129">
      <c r="D33129" s="2"/>
      <c r="G33129" s="2"/>
      <c r="J33129" s="2"/>
    </row>
    <row r="33130">
      <c r="D33130" s="2"/>
      <c r="G33130" s="2"/>
      <c r="J33130" s="2"/>
    </row>
    <row r="33131">
      <c r="D33131" s="2"/>
      <c r="G33131" s="2"/>
      <c r="J33131" s="2"/>
    </row>
    <row r="33132">
      <c r="D33132" s="2"/>
      <c r="G33132" s="2"/>
      <c r="J33132" s="2"/>
    </row>
    <row r="33133">
      <c r="D33133" s="2"/>
      <c r="G33133" s="2"/>
      <c r="J33133" s="2"/>
    </row>
    <row r="33134">
      <c r="D33134" s="2"/>
      <c r="G33134" s="2"/>
      <c r="J33134" s="2"/>
    </row>
    <row r="33135">
      <c r="D33135" s="2"/>
      <c r="G33135" s="2"/>
      <c r="J33135" s="2"/>
    </row>
    <row r="33136">
      <c r="D33136" s="2"/>
      <c r="G33136" s="2"/>
      <c r="J33136" s="2"/>
    </row>
    <row r="33137">
      <c r="D33137" s="2"/>
      <c r="G33137" s="2"/>
      <c r="J33137" s="2"/>
    </row>
    <row r="33138">
      <c r="D33138" s="2"/>
      <c r="G33138" s="2"/>
      <c r="J33138" s="2"/>
    </row>
    <row r="33139">
      <c r="D33139" s="2"/>
      <c r="G33139" s="2"/>
      <c r="J33139" s="2"/>
    </row>
    <row r="33140">
      <c r="D33140" s="2"/>
      <c r="G33140" s="2"/>
      <c r="J33140" s="2"/>
    </row>
    <row r="33141">
      <c r="D33141" s="2"/>
      <c r="G33141" s="2"/>
      <c r="J33141" s="2"/>
    </row>
    <row r="33142">
      <c r="D33142" s="2"/>
      <c r="G33142" s="2"/>
      <c r="J33142" s="2"/>
    </row>
    <row r="33143">
      <c r="D33143" s="2"/>
      <c r="G33143" s="2"/>
      <c r="J33143" s="2"/>
    </row>
    <row r="33144">
      <c r="D33144" s="2"/>
      <c r="G33144" s="2"/>
      <c r="J33144" s="2"/>
    </row>
    <row r="33145">
      <c r="D33145" s="2"/>
      <c r="G33145" s="2"/>
      <c r="J33145" s="2"/>
    </row>
    <row r="33146">
      <c r="D33146" s="2"/>
      <c r="G33146" s="2"/>
      <c r="J33146" s="2"/>
    </row>
    <row r="33147">
      <c r="D33147" s="2"/>
      <c r="G33147" s="2"/>
      <c r="J33147" s="2"/>
    </row>
    <row r="33148">
      <c r="D33148" s="2"/>
      <c r="G33148" s="2"/>
      <c r="J33148" s="2"/>
    </row>
    <row r="33149">
      <c r="D33149" s="2"/>
      <c r="G33149" s="2"/>
      <c r="J33149" s="2"/>
    </row>
    <row r="33150">
      <c r="D33150" s="2"/>
      <c r="G33150" s="2"/>
      <c r="J33150" s="2"/>
    </row>
    <row r="33151">
      <c r="D33151" s="2"/>
      <c r="G33151" s="2"/>
      <c r="J33151" s="2"/>
    </row>
    <row r="33152">
      <c r="D33152" s="2"/>
      <c r="G33152" s="2"/>
      <c r="J33152" s="2"/>
    </row>
    <row r="33153">
      <c r="D33153" s="2"/>
      <c r="G33153" s="2"/>
      <c r="J33153" s="2"/>
    </row>
    <row r="33154">
      <c r="D33154" s="2"/>
      <c r="G33154" s="2"/>
      <c r="J33154" s="2"/>
    </row>
    <row r="33155">
      <c r="D33155" s="2"/>
      <c r="G33155" s="2"/>
      <c r="J33155" s="2"/>
    </row>
    <row r="33156">
      <c r="D33156" s="2"/>
      <c r="G33156" s="2"/>
      <c r="J33156" s="2"/>
    </row>
    <row r="33157">
      <c r="D33157" s="2"/>
      <c r="G33157" s="2"/>
      <c r="J33157" s="2"/>
    </row>
    <row r="33158">
      <c r="D33158" s="2"/>
      <c r="G33158" s="2"/>
      <c r="J33158" s="2"/>
    </row>
    <row r="33159">
      <c r="D33159" s="2"/>
      <c r="G33159" s="2"/>
      <c r="J33159" s="2"/>
    </row>
    <row r="33160">
      <c r="D33160" s="2"/>
      <c r="G33160" s="2"/>
      <c r="J33160" s="2"/>
    </row>
    <row r="33161">
      <c r="D33161" s="2"/>
      <c r="G33161" s="2"/>
      <c r="J33161" s="2"/>
    </row>
    <row r="33162">
      <c r="D33162" s="2"/>
      <c r="G33162" s="2"/>
      <c r="J33162" s="2"/>
    </row>
    <row r="33163">
      <c r="D33163" s="2"/>
      <c r="G33163" s="2"/>
      <c r="J33163" s="2"/>
    </row>
    <row r="33164">
      <c r="D33164" s="2"/>
      <c r="G33164" s="2"/>
      <c r="J33164" s="2"/>
    </row>
    <row r="33165">
      <c r="D33165" s="2"/>
      <c r="G33165" s="2"/>
      <c r="J33165" s="2"/>
    </row>
    <row r="33166">
      <c r="D33166" s="2"/>
      <c r="G33166" s="2"/>
      <c r="J33166" s="2"/>
    </row>
    <row r="33167">
      <c r="D33167" s="2"/>
      <c r="G33167" s="2"/>
      <c r="J33167" s="2"/>
    </row>
    <row r="33168">
      <c r="D33168" s="2"/>
      <c r="G33168" s="2"/>
      <c r="J33168" s="2"/>
    </row>
    <row r="33169">
      <c r="D33169" s="2"/>
      <c r="G33169" s="2"/>
      <c r="J33169" s="2"/>
    </row>
    <row r="33170">
      <c r="D33170" s="2"/>
      <c r="G33170" s="2"/>
      <c r="J33170" s="2"/>
    </row>
    <row r="33171">
      <c r="D33171" s="2"/>
      <c r="G33171" s="2"/>
      <c r="J33171" s="2"/>
    </row>
    <row r="33172">
      <c r="D33172" s="2"/>
      <c r="G33172" s="2"/>
      <c r="J33172" s="2"/>
    </row>
    <row r="33173">
      <c r="D33173" s="2"/>
      <c r="G33173" s="2"/>
      <c r="J33173" s="2"/>
    </row>
    <row r="33174">
      <c r="D33174" s="2"/>
      <c r="G33174" s="2"/>
      <c r="J33174" s="2"/>
    </row>
    <row r="33175">
      <c r="D33175" s="2"/>
      <c r="G33175" s="2"/>
      <c r="J33175" s="2"/>
    </row>
    <row r="33176">
      <c r="D33176" s="2"/>
      <c r="G33176" s="2"/>
      <c r="J33176" s="2"/>
    </row>
    <row r="33177">
      <c r="D33177" s="2"/>
      <c r="G33177" s="2"/>
      <c r="J33177" s="2"/>
    </row>
    <row r="33178">
      <c r="D33178" s="2"/>
      <c r="G33178" s="2"/>
      <c r="J33178" s="2"/>
    </row>
    <row r="33179">
      <c r="D33179" s="2"/>
      <c r="G33179" s="2"/>
      <c r="J33179" s="2"/>
    </row>
    <row r="33180">
      <c r="D33180" s="2"/>
      <c r="G33180" s="2"/>
      <c r="J33180" s="2"/>
    </row>
    <row r="33181">
      <c r="D33181" s="2"/>
      <c r="G33181" s="2"/>
      <c r="J33181" s="2"/>
    </row>
    <row r="33182">
      <c r="D33182" s="2"/>
      <c r="G33182" s="2"/>
      <c r="J33182" s="2"/>
    </row>
    <row r="33183">
      <c r="D33183" s="2"/>
      <c r="G33183" s="2"/>
      <c r="J33183" s="2"/>
    </row>
    <row r="33184">
      <c r="D33184" s="2"/>
      <c r="G33184" s="2"/>
      <c r="J33184" s="2"/>
    </row>
    <row r="33185">
      <c r="D33185" s="2"/>
      <c r="G33185" s="2"/>
      <c r="J33185" s="2"/>
    </row>
    <row r="33186">
      <c r="D33186" s="2"/>
      <c r="G33186" s="2"/>
      <c r="J33186" s="2"/>
    </row>
    <row r="33187">
      <c r="D33187" s="2"/>
      <c r="G33187" s="2"/>
      <c r="J33187" s="2"/>
    </row>
    <row r="33188">
      <c r="D33188" s="2"/>
      <c r="G33188" s="2"/>
      <c r="J33188" s="2"/>
    </row>
    <row r="33189">
      <c r="D33189" s="2"/>
      <c r="G33189" s="2"/>
      <c r="J33189" s="2"/>
    </row>
    <row r="33190">
      <c r="D33190" s="2"/>
      <c r="G33190" s="2"/>
      <c r="J33190" s="2"/>
    </row>
    <row r="33191">
      <c r="D33191" s="2"/>
      <c r="G33191" s="2"/>
      <c r="J33191" s="2"/>
    </row>
    <row r="33192">
      <c r="D33192" s="2"/>
      <c r="G33192" s="2"/>
      <c r="J33192" s="2"/>
    </row>
    <row r="33193">
      <c r="D33193" s="2"/>
      <c r="G33193" s="2"/>
      <c r="J33193" s="2"/>
    </row>
    <row r="33194">
      <c r="D33194" s="2"/>
      <c r="G33194" s="2"/>
      <c r="J33194" s="2"/>
    </row>
    <row r="33195">
      <c r="D33195" s="2"/>
      <c r="G33195" s="2"/>
      <c r="J33195" s="2"/>
    </row>
    <row r="33196">
      <c r="D33196" s="2"/>
      <c r="G33196" s="2"/>
      <c r="J33196" s="2"/>
    </row>
    <row r="33197">
      <c r="D33197" s="2"/>
      <c r="G33197" s="2"/>
      <c r="J33197" s="2"/>
    </row>
    <row r="33198">
      <c r="D33198" s="2"/>
      <c r="G33198" s="2"/>
      <c r="J33198" s="2"/>
    </row>
    <row r="33199">
      <c r="D33199" s="2"/>
      <c r="G33199" s="2"/>
      <c r="J33199" s="2"/>
    </row>
    <row r="33200">
      <c r="D33200" s="2"/>
      <c r="G33200" s="2"/>
      <c r="J33200" s="2"/>
    </row>
    <row r="33201">
      <c r="D33201" s="2"/>
      <c r="G33201" s="2"/>
      <c r="J33201" s="2"/>
    </row>
    <row r="33202">
      <c r="D33202" s="2"/>
      <c r="G33202" s="2"/>
      <c r="J33202" s="2"/>
    </row>
    <row r="33203">
      <c r="D33203" s="2"/>
      <c r="G33203" s="2"/>
      <c r="J33203" s="2"/>
    </row>
    <row r="33204">
      <c r="D33204" s="2"/>
      <c r="G33204" s="2"/>
      <c r="J33204" s="2"/>
    </row>
    <row r="33205">
      <c r="D33205" s="2"/>
      <c r="G33205" s="2"/>
      <c r="J33205" s="2"/>
    </row>
    <row r="33206">
      <c r="D33206" s="2"/>
      <c r="G33206" s="2"/>
      <c r="J33206" s="2"/>
    </row>
    <row r="33207">
      <c r="D33207" s="2"/>
      <c r="G33207" s="2"/>
      <c r="J33207" s="2"/>
    </row>
    <row r="33208">
      <c r="D33208" s="2"/>
      <c r="G33208" s="2"/>
      <c r="J33208" s="2"/>
    </row>
    <row r="33209">
      <c r="D33209" s="2"/>
      <c r="G33209" s="2"/>
      <c r="J33209" s="2"/>
    </row>
    <row r="33210">
      <c r="D33210" s="2"/>
      <c r="G33210" s="2"/>
      <c r="J33210" s="2"/>
    </row>
    <row r="33211">
      <c r="D33211" s="2"/>
      <c r="G33211" s="2"/>
      <c r="J33211" s="2"/>
    </row>
    <row r="33212">
      <c r="D33212" s="2"/>
      <c r="G33212" s="2"/>
      <c r="J33212" s="2"/>
    </row>
    <row r="33213">
      <c r="D33213" s="2"/>
      <c r="G33213" s="2"/>
      <c r="J33213" s="2"/>
    </row>
    <row r="33214">
      <c r="D33214" s="2"/>
      <c r="G33214" s="2"/>
      <c r="J33214" s="2"/>
    </row>
    <row r="33215">
      <c r="D33215" s="2"/>
      <c r="G33215" s="2"/>
      <c r="J33215" s="2"/>
    </row>
    <row r="33216">
      <c r="D33216" s="2"/>
      <c r="G33216" s="2"/>
      <c r="J33216" s="2"/>
    </row>
    <row r="33217">
      <c r="D33217" s="2"/>
      <c r="G33217" s="2"/>
      <c r="J33217" s="2"/>
    </row>
    <row r="33218">
      <c r="D33218" s="2"/>
      <c r="G33218" s="2"/>
      <c r="J33218" s="2"/>
    </row>
    <row r="33219">
      <c r="D33219" s="2"/>
      <c r="G33219" s="2"/>
      <c r="J33219" s="2"/>
    </row>
    <row r="33220">
      <c r="D33220" s="2"/>
      <c r="G33220" s="2"/>
      <c r="J33220" s="2"/>
    </row>
    <row r="33221">
      <c r="D33221" s="2"/>
      <c r="G33221" s="2"/>
      <c r="J33221" s="2"/>
    </row>
    <row r="33222">
      <c r="D33222" s="2"/>
      <c r="G33222" s="2"/>
      <c r="J33222" s="2"/>
    </row>
    <row r="33223">
      <c r="D33223" s="2"/>
      <c r="G33223" s="2"/>
      <c r="J33223" s="2"/>
    </row>
    <row r="33224">
      <c r="D33224" s="2"/>
      <c r="G33224" s="2"/>
      <c r="J33224" s="2"/>
    </row>
    <row r="33225">
      <c r="D33225" s="2"/>
      <c r="G33225" s="2"/>
      <c r="J33225" s="2"/>
    </row>
    <row r="33226">
      <c r="D33226" s="2"/>
      <c r="G33226" s="2"/>
      <c r="J33226" s="2"/>
    </row>
    <row r="33227">
      <c r="D33227" s="2"/>
      <c r="G33227" s="2"/>
      <c r="J33227" s="2"/>
    </row>
    <row r="33228">
      <c r="D33228" s="2"/>
      <c r="G33228" s="2"/>
      <c r="J33228" s="2"/>
    </row>
    <row r="33229">
      <c r="D33229" s="2"/>
      <c r="G33229" s="2"/>
      <c r="J33229" s="2"/>
    </row>
    <row r="33230">
      <c r="D33230" s="2"/>
      <c r="G33230" s="2"/>
      <c r="J33230" s="2"/>
    </row>
    <row r="33231">
      <c r="D33231" s="2"/>
      <c r="G33231" s="2"/>
      <c r="J33231" s="2"/>
    </row>
    <row r="33232">
      <c r="D33232" s="2"/>
      <c r="G33232" s="2"/>
      <c r="J33232" s="2"/>
    </row>
    <row r="33233">
      <c r="D33233" s="2"/>
      <c r="G33233" s="2"/>
      <c r="J33233" s="2"/>
    </row>
    <row r="33234">
      <c r="D33234" s="2"/>
      <c r="G33234" s="2"/>
      <c r="J33234" s="2"/>
    </row>
    <row r="33235">
      <c r="D33235" s="2"/>
      <c r="G33235" s="2"/>
      <c r="J33235" s="2"/>
    </row>
    <row r="33236">
      <c r="D33236" s="2"/>
      <c r="G33236" s="2"/>
      <c r="J33236" s="2"/>
    </row>
    <row r="33237">
      <c r="D33237" s="2"/>
      <c r="G33237" s="2"/>
      <c r="J33237" s="2"/>
    </row>
    <row r="33238">
      <c r="D33238" s="2"/>
      <c r="G33238" s="2"/>
      <c r="J33238" s="2"/>
    </row>
    <row r="33239">
      <c r="D33239" s="2"/>
      <c r="G33239" s="2"/>
      <c r="J33239" s="2"/>
    </row>
    <row r="33240">
      <c r="D33240" s="2"/>
      <c r="G33240" s="2"/>
      <c r="J33240" s="2"/>
    </row>
    <row r="33241">
      <c r="D33241" s="2"/>
      <c r="G33241" s="2"/>
      <c r="J33241" s="2"/>
    </row>
    <row r="33242">
      <c r="D33242" s="2"/>
      <c r="G33242" s="2"/>
      <c r="J33242" s="2"/>
    </row>
    <row r="33243">
      <c r="D33243" s="2"/>
      <c r="G33243" s="2"/>
      <c r="J33243" s="2"/>
    </row>
    <row r="33244">
      <c r="D33244" s="2"/>
      <c r="G33244" s="2"/>
      <c r="J33244" s="2"/>
    </row>
    <row r="33245">
      <c r="D33245" s="2"/>
      <c r="G33245" s="2"/>
      <c r="J33245" s="2"/>
    </row>
    <row r="33246">
      <c r="D33246" s="2"/>
      <c r="G33246" s="2"/>
      <c r="J33246" s="2"/>
    </row>
    <row r="33247">
      <c r="D33247" s="2"/>
      <c r="G33247" s="2"/>
      <c r="J33247" s="2"/>
    </row>
    <row r="33248">
      <c r="D33248" s="2"/>
      <c r="G33248" s="2"/>
      <c r="J33248" s="2"/>
    </row>
    <row r="33249">
      <c r="D33249" s="2"/>
      <c r="G33249" s="2"/>
      <c r="J33249" s="2"/>
    </row>
    <row r="33250">
      <c r="D33250" s="2"/>
      <c r="G33250" s="2"/>
      <c r="J33250" s="2"/>
    </row>
    <row r="33251">
      <c r="D33251" s="2"/>
      <c r="G33251" s="2"/>
      <c r="J33251" s="2"/>
    </row>
    <row r="33252">
      <c r="D33252" s="2"/>
      <c r="G33252" s="2"/>
      <c r="J33252" s="2"/>
    </row>
    <row r="33253">
      <c r="D33253" s="2"/>
      <c r="G33253" s="2"/>
      <c r="J33253" s="2"/>
    </row>
    <row r="33254">
      <c r="D33254" s="2"/>
      <c r="G33254" s="2"/>
      <c r="J33254" s="2"/>
    </row>
    <row r="33255">
      <c r="D33255" s="2"/>
      <c r="G33255" s="2"/>
      <c r="J33255" s="2"/>
    </row>
    <row r="33256">
      <c r="D33256" s="2"/>
      <c r="G33256" s="2"/>
      <c r="J33256" s="2"/>
    </row>
    <row r="33257">
      <c r="D33257" s="2"/>
      <c r="G33257" s="2"/>
      <c r="J33257" s="2"/>
    </row>
    <row r="33258">
      <c r="D33258" s="2"/>
      <c r="G33258" s="2"/>
      <c r="J33258" s="2"/>
    </row>
    <row r="33259">
      <c r="D33259" s="2"/>
      <c r="G33259" s="2"/>
      <c r="J33259" s="2"/>
    </row>
    <row r="33260">
      <c r="D33260" s="2"/>
      <c r="G33260" s="2"/>
      <c r="J33260" s="2"/>
    </row>
    <row r="33261">
      <c r="D33261" s="2"/>
      <c r="G33261" s="2"/>
      <c r="J33261" s="2"/>
    </row>
    <row r="33262">
      <c r="D33262" s="2"/>
      <c r="G33262" s="2"/>
      <c r="J33262" s="2"/>
    </row>
    <row r="33263">
      <c r="D33263" s="2"/>
      <c r="G33263" s="2"/>
      <c r="J33263" s="2"/>
    </row>
    <row r="33264">
      <c r="D33264" s="2"/>
      <c r="G33264" s="2"/>
      <c r="J33264" s="2"/>
    </row>
    <row r="33265">
      <c r="D33265" s="2"/>
      <c r="G33265" s="2"/>
      <c r="J33265" s="2"/>
    </row>
    <row r="33266">
      <c r="D33266" s="2"/>
      <c r="G33266" s="2"/>
      <c r="J33266" s="2"/>
    </row>
    <row r="33267">
      <c r="D33267" s="2"/>
      <c r="G33267" s="2"/>
      <c r="J33267" s="2"/>
    </row>
    <row r="33268">
      <c r="D33268" s="2"/>
      <c r="G33268" s="2"/>
      <c r="J33268" s="2"/>
    </row>
    <row r="33269">
      <c r="D33269" s="2"/>
      <c r="G33269" s="2"/>
      <c r="J33269" s="2"/>
    </row>
    <row r="33270">
      <c r="D33270" s="2"/>
      <c r="G33270" s="2"/>
      <c r="J33270" s="2"/>
    </row>
    <row r="33271">
      <c r="D33271" s="2"/>
      <c r="G33271" s="2"/>
      <c r="J33271" s="2"/>
    </row>
    <row r="33272">
      <c r="D33272" s="2"/>
      <c r="G33272" s="2"/>
      <c r="J33272" s="2"/>
    </row>
    <row r="33273">
      <c r="D33273" s="2"/>
      <c r="G33273" s="2"/>
      <c r="J33273" s="2"/>
    </row>
    <row r="33274">
      <c r="D33274" s="2"/>
      <c r="G33274" s="2"/>
      <c r="J33274" s="2"/>
    </row>
    <row r="33275">
      <c r="D33275" s="2"/>
      <c r="G33275" s="2"/>
      <c r="J33275" s="2"/>
    </row>
    <row r="33276">
      <c r="D33276" s="2"/>
      <c r="G33276" s="2"/>
      <c r="J33276" s="2"/>
    </row>
    <row r="33277">
      <c r="D33277" s="2"/>
      <c r="G33277" s="2"/>
      <c r="J33277" s="2"/>
    </row>
    <row r="33278">
      <c r="D33278" s="2"/>
      <c r="G33278" s="2"/>
      <c r="J33278" s="2"/>
    </row>
    <row r="33279">
      <c r="D33279" s="2"/>
      <c r="G33279" s="2"/>
      <c r="J33279" s="2"/>
    </row>
    <row r="33280">
      <c r="D33280" s="2"/>
      <c r="G33280" s="2"/>
      <c r="J33280" s="2"/>
    </row>
    <row r="33281">
      <c r="D33281" s="2"/>
      <c r="G33281" s="2"/>
      <c r="J33281" s="2"/>
    </row>
    <row r="33282">
      <c r="D33282" s="2"/>
      <c r="G33282" s="2"/>
      <c r="J33282" s="2"/>
    </row>
    <row r="33283">
      <c r="D33283" s="2"/>
      <c r="G33283" s="2"/>
      <c r="J33283" s="2"/>
    </row>
    <row r="33284">
      <c r="D33284" s="2"/>
      <c r="G33284" s="2"/>
      <c r="J33284" s="2"/>
    </row>
    <row r="33285">
      <c r="D33285" s="2"/>
      <c r="G33285" s="2"/>
      <c r="J33285" s="2"/>
    </row>
    <row r="33286">
      <c r="D33286" s="2"/>
      <c r="G33286" s="2"/>
      <c r="J33286" s="2"/>
    </row>
    <row r="33287">
      <c r="D33287" s="2"/>
      <c r="G33287" s="2"/>
      <c r="J33287" s="2"/>
    </row>
    <row r="33288">
      <c r="D33288" s="2"/>
      <c r="G33288" s="2"/>
      <c r="J33288" s="2"/>
    </row>
    <row r="33289">
      <c r="D33289" s="2"/>
      <c r="G33289" s="2"/>
      <c r="J33289" s="2"/>
    </row>
    <row r="33290">
      <c r="D33290" s="2"/>
      <c r="G33290" s="2"/>
      <c r="J33290" s="2"/>
    </row>
    <row r="33291">
      <c r="D33291" s="2"/>
      <c r="G33291" s="2"/>
      <c r="J33291" s="2"/>
    </row>
    <row r="33292">
      <c r="D33292" s="2"/>
      <c r="G33292" s="2"/>
      <c r="J33292" s="2"/>
    </row>
    <row r="33293">
      <c r="D33293" s="2"/>
      <c r="G33293" s="2"/>
      <c r="J33293" s="2"/>
    </row>
    <row r="33294">
      <c r="D33294" s="2"/>
      <c r="G33294" s="2"/>
      <c r="J33294" s="2"/>
    </row>
    <row r="33295">
      <c r="D33295" s="2"/>
      <c r="G33295" s="2"/>
      <c r="J33295" s="2"/>
    </row>
    <row r="33296">
      <c r="D33296" s="2"/>
      <c r="G33296" s="2"/>
      <c r="J33296" s="2"/>
    </row>
    <row r="33297">
      <c r="D33297" s="2"/>
      <c r="G33297" s="2"/>
      <c r="J33297" s="2"/>
    </row>
    <row r="33298">
      <c r="D33298" s="2"/>
      <c r="G33298" s="2"/>
      <c r="J33298" s="2"/>
    </row>
    <row r="33299">
      <c r="D33299" s="2"/>
      <c r="G33299" s="2"/>
      <c r="J33299" s="2"/>
    </row>
    <row r="33300">
      <c r="D33300" s="2"/>
      <c r="G33300" s="2"/>
      <c r="J33300" s="2"/>
    </row>
    <row r="33301">
      <c r="D33301" s="2"/>
      <c r="G33301" s="2"/>
      <c r="J33301" s="2"/>
    </row>
    <row r="33302">
      <c r="D33302" s="2"/>
      <c r="G33302" s="2"/>
      <c r="J33302" s="2"/>
    </row>
    <row r="33303">
      <c r="D33303" s="2"/>
      <c r="G33303" s="2"/>
      <c r="J33303" s="2"/>
    </row>
    <row r="33304">
      <c r="D33304" s="2"/>
      <c r="G33304" s="2"/>
      <c r="J33304" s="2"/>
    </row>
    <row r="33305">
      <c r="D33305" s="2"/>
      <c r="G33305" s="2"/>
      <c r="J33305" s="2"/>
    </row>
    <row r="33306">
      <c r="D33306" s="2"/>
      <c r="G33306" s="2"/>
      <c r="J33306" s="2"/>
    </row>
    <row r="33307">
      <c r="D33307" s="2"/>
      <c r="G33307" s="2"/>
      <c r="J33307" s="2"/>
    </row>
    <row r="33308">
      <c r="D33308" s="2"/>
      <c r="G33308" s="2"/>
      <c r="J33308" s="2"/>
    </row>
    <row r="33309">
      <c r="D33309" s="2"/>
      <c r="G33309" s="2"/>
      <c r="J33309" s="2"/>
    </row>
    <row r="33310">
      <c r="D33310" s="2"/>
      <c r="G33310" s="2"/>
      <c r="J33310" s="2"/>
    </row>
    <row r="33311">
      <c r="D33311" s="2"/>
      <c r="G33311" s="2"/>
      <c r="J33311" s="2"/>
    </row>
    <row r="33312">
      <c r="D33312" s="2"/>
      <c r="G33312" s="2"/>
      <c r="J33312" s="2"/>
    </row>
    <row r="33313">
      <c r="D33313" s="2"/>
      <c r="G33313" s="2"/>
      <c r="J33313" s="2"/>
    </row>
    <row r="33314">
      <c r="D33314" s="2"/>
      <c r="G33314" s="2"/>
      <c r="J33314" s="2"/>
    </row>
    <row r="33315">
      <c r="D33315" s="2"/>
      <c r="G33315" s="2"/>
      <c r="J33315" s="2"/>
    </row>
    <row r="33316">
      <c r="D33316" s="2"/>
      <c r="G33316" s="2"/>
      <c r="J33316" s="2"/>
    </row>
    <row r="33317">
      <c r="D33317" s="2"/>
      <c r="G33317" s="2"/>
      <c r="J33317" s="2"/>
    </row>
    <row r="33318">
      <c r="D33318" s="2"/>
      <c r="G33318" s="2"/>
      <c r="J33318" s="2"/>
    </row>
    <row r="33319">
      <c r="D33319" s="2"/>
      <c r="G33319" s="2"/>
      <c r="J33319" s="2"/>
    </row>
    <row r="33320">
      <c r="D33320" s="2"/>
      <c r="G33320" s="2"/>
      <c r="J33320" s="2"/>
    </row>
    <row r="33321">
      <c r="D33321" s="2"/>
      <c r="G33321" s="2"/>
      <c r="J33321" s="2"/>
    </row>
    <row r="33322">
      <c r="D33322" s="2"/>
      <c r="G33322" s="2"/>
      <c r="J33322" s="2"/>
    </row>
    <row r="33323">
      <c r="D33323" s="2"/>
      <c r="G33323" s="2"/>
      <c r="J33323" s="2"/>
    </row>
    <row r="33324">
      <c r="D33324" s="2"/>
      <c r="G33324" s="2"/>
      <c r="J33324" s="2"/>
    </row>
    <row r="33325">
      <c r="D33325" s="2"/>
      <c r="G33325" s="2"/>
      <c r="J33325" s="2"/>
    </row>
    <row r="33326">
      <c r="D33326" s="2"/>
      <c r="G33326" s="2"/>
      <c r="J33326" s="2"/>
    </row>
    <row r="33327">
      <c r="D33327" s="2"/>
      <c r="G33327" s="2"/>
      <c r="J33327" s="2"/>
    </row>
    <row r="33328">
      <c r="D33328" s="2"/>
      <c r="G33328" s="2"/>
      <c r="J33328" s="2"/>
    </row>
    <row r="33329">
      <c r="D33329" s="2"/>
      <c r="G33329" s="2"/>
      <c r="J33329" s="2"/>
    </row>
    <row r="33330">
      <c r="D33330" s="2"/>
      <c r="G33330" s="2"/>
      <c r="J33330" s="2"/>
    </row>
    <row r="33331">
      <c r="D33331" s="2"/>
      <c r="G33331" s="2"/>
      <c r="J33331" s="2"/>
    </row>
    <row r="33332">
      <c r="D33332" s="2"/>
      <c r="G33332" s="2"/>
      <c r="J33332" s="2"/>
    </row>
    <row r="33333">
      <c r="D33333" s="2"/>
      <c r="G33333" s="2"/>
      <c r="J33333" s="2"/>
    </row>
    <row r="33334">
      <c r="D33334" s="2"/>
      <c r="G33334" s="2"/>
      <c r="J33334" s="2"/>
    </row>
    <row r="33335">
      <c r="D33335" s="2"/>
      <c r="G33335" s="2"/>
      <c r="J33335" s="2"/>
    </row>
    <row r="33336">
      <c r="D33336" s="2"/>
      <c r="G33336" s="2"/>
      <c r="J33336" s="2"/>
    </row>
    <row r="33337">
      <c r="D33337" s="2"/>
      <c r="G33337" s="2"/>
      <c r="J33337" s="2"/>
    </row>
    <row r="33338">
      <c r="D33338" s="2"/>
      <c r="G33338" s="2"/>
      <c r="J33338" s="2"/>
    </row>
    <row r="33339">
      <c r="D33339" s="2"/>
      <c r="G33339" s="2"/>
      <c r="J33339" s="2"/>
    </row>
    <row r="33340">
      <c r="D33340" s="2"/>
      <c r="G33340" s="2"/>
      <c r="J33340" s="2"/>
    </row>
    <row r="33341">
      <c r="D33341" s="2"/>
      <c r="G33341" s="2"/>
      <c r="J33341" s="2"/>
    </row>
    <row r="33342">
      <c r="D33342" s="2"/>
      <c r="G33342" s="2"/>
      <c r="J33342" s="2"/>
    </row>
    <row r="33343">
      <c r="D33343" s="2"/>
      <c r="G33343" s="2"/>
      <c r="J33343" s="2"/>
    </row>
    <row r="33344">
      <c r="D33344" s="2"/>
      <c r="G33344" s="2"/>
      <c r="J33344" s="2"/>
    </row>
    <row r="33345">
      <c r="D33345" s="2"/>
      <c r="G33345" s="2"/>
      <c r="J33345" s="2"/>
    </row>
    <row r="33346">
      <c r="D33346" s="2"/>
      <c r="G33346" s="2"/>
      <c r="J33346" s="2"/>
    </row>
    <row r="33347">
      <c r="D33347" s="2"/>
      <c r="G33347" s="2"/>
      <c r="J33347" s="2"/>
    </row>
    <row r="33348">
      <c r="D33348" s="2"/>
      <c r="G33348" s="2"/>
      <c r="J33348" s="2"/>
    </row>
    <row r="33349">
      <c r="D33349" s="2"/>
      <c r="G33349" s="2"/>
      <c r="J33349" s="2"/>
    </row>
    <row r="33350">
      <c r="D33350" s="2"/>
      <c r="G33350" s="2"/>
      <c r="J33350" s="2"/>
    </row>
    <row r="33351">
      <c r="D33351" s="2"/>
      <c r="G33351" s="2"/>
      <c r="J33351" s="2"/>
    </row>
    <row r="33352">
      <c r="D33352" s="2"/>
      <c r="G33352" s="2"/>
      <c r="J33352" s="2"/>
    </row>
    <row r="33353">
      <c r="D33353" s="2"/>
      <c r="G33353" s="2"/>
      <c r="J33353" s="2"/>
    </row>
    <row r="33354">
      <c r="D33354" s="2"/>
      <c r="G33354" s="2"/>
      <c r="J33354" s="2"/>
    </row>
    <row r="33355">
      <c r="D33355" s="2"/>
      <c r="G33355" s="2"/>
      <c r="J33355" s="2"/>
    </row>
    <row r="33356">
      <c r="D33356" s="2"/>
      <c r="G33356" s="2"/>
      <c r="J33356" s="2"/>
    </row>
    <row r="33357">
      <c r="D33357" s="2"/>
      <c r="G33357" s="2"/>
      <c r="J33357" s="2"/>
    </row>
    <row r="33358">
      <c r="D33358" s="2"/>
      <c r="G33358" s="2"/>
      <c r="J33358" s="2"/>
    </row>
    <row r="33359">
      <c r="D33359" s="2"/>
      <c r="G33359" s="2"/>
      <c r="J33359" s="2"/>
    </row>
    <row r="33360">
      <c r="D33360" s="2"/>
      <c r="G33360" s="2"/>
      <c r="J33360" s="2"/>
    </row>
    <row r="33361">
      <c r="D33361" s="2"/>
      <c r="G33361" s="2"/>
      <c r="J33361" s="2"/>
    </row>
    <row r="33362">
      <c r="D33362" s="2"/>
      <c r="G33362" s="2"/>
      <c r="J33362" s="2"/>
    </row>
    <row r="33363">
      <c r="D33363" s="2"/>
      <c r="G33363" s="2"/>
      <c r="J33363" s="2"/>
    </row>
    <row r="33364">
      <c r="D33364" s="2"/>
      <c r="G33364" s="2"/>
      <c r="J33364" s="2"/>
    </row>
    <row r="33365">
      <c r="D33365" s="2"/>
      <c r="G33365" s="2"/>
      <c r="J33365" s="2"/>
    </row>
    <row r="33366">
      <c r="D33366" s="2"/>
      <c r="G33366" s="2"/>
      <c r="J33366" s="2"/>
    </row>
    <row r="33367">
      <c r="D33367" s="2"/>
      <c r="G33367" s="2"/>
      <c r="J33367" s="2"/>
    </row>
    <row r="33368">
      <c r="D33368" s="2"/>
      <c r="G33368" s="2"/>
      <c r="J33368" s="2"/>
    </row>
    <row r="33369">
      <c r="D33369" s="2"/>
      <c r="G33369" s="2"/>
      <c r="J33369" s="2"/>
    </row>
    <row r="33370">
      <c r="D33370" s="2"/>
      <c r="G33370" s="2"/>
      <c r="J33370" s="2"/>
    </row>
    <row r="33371">
      <c r="D33371" s="2"/>
      <c r="G33371" s="2"/>
      <c r="J33371" s="2"/>
    </row>
    <row r="33372">
      <c r="D33372" s="2"/>
      <c r="G33372" s="2"/>
      <c r="J33372" s="2"/>
    </row>
    <row r="33373">
      <c r="D33373" s="2"/>
      <c r="G33373" s="2"/>
      <c r="J33373" s="2"/>
    </row>
    <row r="33374">
      <c r="D33374" s="2"/>
      <c r="G33374" s="2"/>
      <c r="J33374" s="2"/>
    </row>
    <row r="33375">
      <c r="D33375" s="2"/>
      <c r="G33375" s="2"/>
      <c r="J33375" s="2"/>
    </row>
    <row r="33376">
      <c r="D33376" s="2"/>
      <c r="G33376" s="2"/>
      <c r="J33376" s="2"/>
    </row>
    <row r="33377">
      <c r="D33377" s="2"/>
      <c r="G33377" s="2"/>
      <c r="J33377" s="2"/>
    </row>
    <row r="33378">
      <c r="D33378" s="2"/>
      <c r="G33378" s="2"/>
      <c r="J33378" s="2"/>
    </row>
    <row r="33379">
      <c r="D33379" s="2"/>
      <c r="G33379" s="2"/>
      <c r="J33379" s="2"/>
    </row>
    <row r="33380">
      <c r="D33380" s="2"/>
      <c r="G33380" s="2"/>
      <c r="J33380" s="2"/>
    </row>
    <row r="33381">
      <c r="D33381" s="2"/>
      <c r="G33381" s="2"/>
      <c r="J33381" s="2"/>
    </row>
    <row r="33382">
      <c r="D33382" s="2"/>
      <c r="G33382" s="2"/>
      <c r="J33382" s="2"/>
    </row>
    <row r="33383">
      <c r="D33383" s="2"/>
      <c r="G33383" s="2"/>
      <c r="J33383" s="2"/>
    </row>
    <row r="33384">
      <c r="D33384" s="2"/>
      <c r="G33384" s="2"/>
      <c r="J33384" s="2"/>
    </row>
    <row r="33385">
      <c r="D33385" s="2"/>
      <c r="G33385" s="2"/>
      <c r="J33385" s="2"/>
    </row>
    <row r="33386">
      <c r="D33386" s="2"/>
      <c r="G33386" s="2"/>
      <c r="J33386" s="2"/>
    </row>
    <row r="33387">
      <c r="D33387" s="2"/>
      <c r="G33387" s="2"/>
      <c r="J33387" s="2"/>
    </row>
    <row r="33388">
      <c r="D33388" s="2"/>
      <c r="G33388" s="2"/>
      <c r="J33388" s="2"/>
    </row>
    <row r="33389">
      <c r="D33389" s="2"/>
      <c r="G33389" s="2"/>
      <c r="J33389" s="2"/>
    </row>
    <row r="33390">
      <c r="D33390" s="2"/>
      <c r="G33390" s="2"/>
      <c r="J33390" s="2"/>
    </row>
    <row r="33391">
      <c r="D33391" s="2"/>
      <c r="G33391" s="2"/>
      <c r="J33391" s="2"/>
    </row>
    <row r="33392">
      <c r="D33392" s="2"/>
      <c r="G33392" s="2"/>
      <c r="J33392" s="2"/>
    </row>
    <row r="33393">
      <c r="D33393" s="2"/>
      <c r="G33393" s="2"/>
      <c r="J33393" s="2"/>
    </row>
    <row r="33394">
      <c r="D33394" s="2"/>
      <c r="G33394" s="2"/>
      <c r="J33394" s="2"/>
    </row>
    <row r="33395">
      <c r="D33395" s="2"/>
      <c r="G33395" s="2"/>
      <c r="J33395" s="2"/>
    </row>
    <row r="33396">
      <c r="D33396" s="2"/>
      <c r="G33396" s="2"/>
      <c r="J33396" s="2"/>
    </row>
    <row r="33397">
      <c r="D33397" s="2"/>
      <c r="G33397" s="2"/>
      <c r="J33397" s="2"/>
    </row>
    <row r="33398">
      <c r="D33398" s="2"/>
      <c r="G33398" s="2"/>
      <c r="J33398" s="2"/>
    </row>
    <row r="33399">
      <c r="D33399" s="2"/>
      <c r="G33399" s="2"/>
      <c r="J33399" s="2"/>
    </row>
    <row r="33400">
      <c r="D33400" s="2"/>
      <c r="G33400" s="2"/>
      <c r="J33400" s="2"/>
    </row>
    <row r="33401">
      <c r="D33401" s="2"/>
      <c r="G33401" s="2"/>
      <c r="J33401" s="2"/>
    </row>
    <row r="33402">
      <c r="D33402" s="2"/>
      <c r="G33402" s="2"/>
      <c r="J33402" s="2"/>
    </row>
    <row r="33403">
      <c r="D33403" s="2"/>
      <c r="G33403" s="2"/>
      <c r="J33403" s="2"/>
    </row>
    <row r="33404">
      <c r="D33404" s="2"/>
      <c r="G33404" s="2"/>
      <c r="J33404" s="2"/>
    </row>
    <row r="33405">
      <c r="D33405" s="2"/>
      <c r="G33405" s="2"/>
      <c r="J33405" s="2"/>
    </row>
    <row r="33406">
      <c r="D33406" s="2"/>
      <c r="G33406" s="2"/>
      <c r="J33406" s="2"/>
    </row>
    <row r="33407">
      <c r="D33407" s="2"/>
      <c r="G33407" s="2"/>
      <c r="J33407" s="2"/>
    </row>
    <row r="33408">
      <c r="D33408" s="2"/>
      <c r="G33408" s="2"/>
      <c r="J33408" s="2"/>
    </row>
    <row r="33409">
      <c r="D33409" s="2"/>
      <c r="G33409" s="2"/>
      <c r="J33409" s="2"/>
    </row>
    <row r="33410">
      <c r="D33410" s="2"/>
      <c r="G33410" s="2"/>
      <c r="J33410" s="2"/>
    </row>
    <row r="33411">
      <c r="D33411" s="2"/>
      <c r="G33411" s="2"/>
      <c r="J33411" s="2"/>
    </row>
    <row r="33412">
      <c r="D33412" s="2"/>
      <c r="G33412" s="2"/>
      <c r="J33412" s="2"/>
    </row>
    <row r="33413">
      <c r="D33413" s="2"/>
      <c r="G33413" s="2"/>
      <c r="J33413" s="2"/>
    </row>
    <row r="33414">
      <c r="D33414" s="2"/>
      <c r="G33414" s="2"/>
      <c r="J33414" s="2"/>
    </row>
    <row r="33415">
      <c r="D33415" s="2"/>
      <c r="G33415" s="2"/>
      <c r="J33415" s="2"/>
    </row>
    <row r="33416">
      <c r="D33416" s="2"/>
      <c r="G33416" s="2"/>
      <c r="J33416" s="2"/>
    </row>
    <row r="33417">
      <c r="D33417" s="2"/>
      <c r="G33417" s="2"/>
      <c r="J33417" s="2"/>
    </row>
    <row r="33418">
      <c r="D33418" s="2"/>
      <c r="G33418" s="2"/>
      <c r="J33418" s="2"/>
    </row>
    <row r="33419">
      <c r="D33419" s="2"/>
      <c r="G33419" s="2"/>
      <c r="J33419" s="2"/>
    </row>
    <row r="33420">
      <c r="D33420" s="2"/>
      <c r="G33420" s="2"/>
      <c r="J33420" s="2"/>
    </row>
    <row r="33421">
      <c r="D33421" s="2"/>
      <c r="G33421" s="2"/>
      <c r="J33421" s="2"/>
    </row>
    <row r="33422">
      <c r="D33422" s="2"/>
      <c r="G33422" s="2"/>
      <c r="J33422" s="2"/>
    </row>
    <row r="33423">
      <c r="D33423" s="2"/>
      <c r="G33423" s="2"/>
      <c r="J33423" s="2"/>
    </row>
    <row r="33424">
      <c r="D33424" s="2"/>
      <c r="G33424" s="2"/>
      <c r="J33424" s="2"/>
    </row>
    <row r="33425">
      <c r="D33425" s="2"/>
      <c r="G33425" s="2"/>
      <c r="J33425" s="2"/>
    </row>
    <row r="33426">
      <c r="D33426" s="2"/>
      <c r="G33426" s="2"/>
      <c r="J33426" s="2"/>
    </row>
    <row r="33427">
      <c r="D33427" s="2"/>
      <c r="G33427" s="2"/>
      <c r="J33427" s="2"/>
    </row>
    <row r="33428">
      <c r="D33428" s="2"/>
      <c r="G33428" s="2"/>
      <c r="J33428" s="2"/>
    </row>
    <row r="33429">
      <c r="D33429" s="2"/>
      <c r="G33429" s="2"/>
      <c r="J33429" s="2"/>
    </row>
    <row r="33430">
      <c r="D33430" s="2"/>
      <c r="G33430" s="2"/>
      <c r="J33430" s="2"/>
    </row>
    <row r="33431">
      <c r="D33431" s="2"/>
      <c r="G33431" s="2"/>
      <c r="J33431" s="2"/>
    </row>
    <row r="33432">
      <c r="D33432" s="2"/>
      <c r="G33432" s="2"/>
      <c r="J33432" s="2"/>
    </row>
    <row r="33433">
      <c r="D33433" s="2"/>
      <c r="G33433" s="2"/>
      <c r="J33433" s="2"/>
    </row>
    <row r="33434">
      <c r="D33434" s="2"/>
      <c r="G33434" s="2"/>
      <c r="J33434" s="2"/>
    </row>
    <row r="33435">
      <c r="D33435" s="2"/>
      <c r="G33435" s="2"/>
      <c r="J33435" s="2"/>
    </row>
    <row r="33436">
      <c r="D33436" s="2"/>
      <c r="G33436" s="2"/>
      <c r="J33436" s="2"/>
    </row>
    <row r="33437">
      <c r="D33437" s="2"/>
      <c r="G33437" s="2"/>
      <c r="J33437" s="2"/>
    </row>
    <row r="33438">
      <c r="D33438" s="2"/>
      <c r="G33438" s="2"/>
      <c r="J33438" s="2"/>
    </row>
    <row r="33439">
      <c r="D33439" s="2"/>
      <c r="G33439" s="2"/>
      <c r="J33439" s="2"/>
    </row>
    <row r="33440">
      <c r="D33440" s="2"/>
      <c r="G33440" s="2"/>
      <c r="J33440" s="2"/>
    </row>
    <row r="33441">
      <c r="D33441" s="2"/>
      <c r="G33441" s="2"/>
      <c r="J33441" s="2"/>
    </row>
    <row r="33442">
      <c r="D33442" s="2"/>
      <c r="G33442" s="2"/>
      <c r="J33442" s="2"/>
    </row>
    <row r="33443">
      <c r="D33443" s="2"/>
      <c r="G33443" s="2"/>
      <c r="J33443" s="2"/>
    </row>
    <row r="33444">
      <c r="D33444" s="2"/>
      <c r="G33444" s="2"/>
      <c r="J33444" s="2"/>
    </row>
    <row r="33445">
      <c r="D33445" s="2"/>
      <c r="G33445" s="2"/>
      <c r="J33445" s="2"/>
    </row>
    <row r="33446">
      <c r="D33446" s="2"/>
      <c r="G33446" s="2"/>
      <c r="J33446" s="2"/>
    </row>
    <row r="33447">
      <c r="D33447" s="2"/>
      <c r="G33447" s="2"/>
      <c r="J33447" s="2"/>
    </row>
    <row r="33448">
      <c r="D33448" s="2"/>
      <c r="G33448" s="2"/>
      <c r="J33448" s="2"/>
    </row>
    <row r="33449">
      <c r="D33449" s="2"/>
      <c r="G33449" s="2"/>
      <c r="J33449" s="2"/>
    </row>
    <row r="33450">
      <c r="D33450" s="2"/>
      <c r="G33450" s="2"/>
      <c r="J33450" s="2"/>
    </row>
    <row r="33451">
      <c r="D33451" s="2"/>
      <c r="G33451" s="2"/>
      <c r="J33451" s="2"/>
    </row>
    <row r="33452">
      <c r="D33452" s="2"/>
      <c r="G33452" s="2"/>
      <c r="J33452" s="2"/>
    </row>
    <row r="33453">
      <c r="D33453" s="2"/>
      <c r="G33453" s="2"/>
      <c r="J33453" s="2"/>
    </row>
    <row r="33454">
      <c r="D33454" s="2"/>
      <c r="G33454" s="2"/>
      <c r="J33454" s="2"/>
    </row>
    <row r="33455">
      <c r="D33455" s="2"/>
      <c r="G33455" s="2"/>
      <c r="J33455" s="2"/>
    </row>
    <row r="33456">
      <c r="D33456" s="2"/>
      <c r="G33456" s="2"/>
      <c r="J33456" s="2"/>
    </row>
    <row r="33457">
      <c r="D33457" s="2"/>
      <c r="G33457" s="2"/>
      <c r="J33457" s="2"/>
    </row>
    <row r="33458">
      <c r="D33458" s="2"/>
      <c r="G33458" s="2"/>
      <c r="J33458" s="2"/>
    </row>
    <row r="33459">
      <c r="D33459" s="2"/>
      <c r="G33459" s="2"/>
      <c r="J33459" s="2"/>
    </row>
    <row r="33460">
      <c r="D33460" s="2"/>
      <c r="G33460" s="2"/>
      <c r="J33460" s="2"/>
    </row>
    <row r="33461">
      <c r="D33461" s="2"/>
      <c r="G33461" s="2"/>
      <c r="J33461" s="2"/>
    </row>
    <row r="33462">
      <c r="D33462" s="2"/>
      <c r="G33462" s="2"/>
      <c r="J33462" s="2"/>
    </row>
    <row r="33463">
      <c r="D33463" s="2"/>
      <c r="G33463" s="2"/>
      <c r="J33463" s="2"/>
    </row>
    <row r="33464">
      <c r="D33464" s="2"/>
      <c r="G33464" s="2"/>
      <c r="J33464" s="2"/>
    </row>
    <row r="33465">
      <c r="D33465" s="2"/>
      <c r="G33465" s="2"/>
      <c r="J33465" s="2"/>
    </row>
    <row r="33466">
      <c r="D33466" s="2"/>
      <c r="G33466" s="2"/>
      <c r="J33466" s="2"/>
    </row>
    <row r="33467">
      <c r="D33467" s="2"/>
      <c r="G33467" s="2"/>
      <c r="J33467" s="2"/>
    </row>
    <row r="33468">
      <c r="D33468" s="2"/>
      <c r="G33468" s="2"/>
      <c r="J33468" s="2"/>
    </row>
    <row r="33469">
      <c r="D33469" s="2"/>
      <c r="G33469" s="2"/>
      <c r="J33469" s="2"/>
    </row>
    <row r="33470">
      <c r="D33470" s="2"/>
      <c r="G33470" s="2"/>
      <c r="J33470" s="2"/>
    </row>
    <row r="33471">
      <c r="D33471" s="2"/>
      <c r="G33471" s="2"/>
      <c r="J33471" s="2"/>
    </row>
    <row r="33472">
      <c r="D33472" s="2"/>
      <c r="G33472" s="2"/>
      <c r="J33472" s="2"/>
    </row>
    <row r="33473">
      <c r="D33473" s="2"/>
      <c r="G33473" s="2"/>
      <c r="J33473" s="2"/>
    </row>
    <row r="33474">
      <c r="D33474" s="2"/>
      <c r="G33474" s="2"/>
      <c r="J33474" s="2"/>
    </row>
    <row r="33475">
      <c r="D33475" s="2"/>
      <c r="G33475" s="2"/>
      <c r="J33475" s="2"/>
    </row>
    <row r="33476">
      <c r="D33476" s="2"/>
      <c r="G33476" s="2"/>
      <c r="J33476" s="2"/>
    </row>
    <row r="33477">
      <c r="D33477" s="2"/>
      <c r="G33477" s="2"/>
      <c r="J33477" s="2"/>
    </row>
    <row r="33478">
      <c r="D33478" s="2"/>
      <c r="G33478" s="2"/>
      <c r="J33478" s="2"/>
    </row>
    <row r="33479">
      <c r="D33479" s="2"/>
      <c r="G33479" s="2"/>
      <c r="J33479" s="2"/>
    </row>
    <row r="33480">
      <c r="D33480" s="2"/>
      <c r="G33480" s="2"/>
      <c r="J33480" s="2"/>
    </row>
    <row r="33481">
      <c r="D33481" s="2"/>
      <c r="G33481" s="2"/>
      <c r="J33481" s="2"/>
    </row>
    <row r="33482">
      <c r="D33482" s="2"/>
      <c r="G33482" s="2"/>
      <c r="J33482" s="2"/>
    </row>
    <row r="33483">
      <c r="D33483" s="2"/>
      <c r="G33483" s="2"/>
      <c r="J33483" s="2"/>
    </row>
    <row r="33484">
      <c r="D33484" s="2"/>
      <c r="G33484" s="2"/>
      <c r="J33484" s="2"/>
    </row>
    <row r="33485">
      <c r="D33485" s="2"/>
      <c r="G33485" s="2"/>
      <c r="J33485" s="2"/>
    </row>
    <row r="33486">
      <c r="D33486" s="2"/>
      <c r="G33486" s="2"/>
      <c r="J33486" s="2"/>
    </row>
    <row r="33487">
      <c r="D33487" s="2"/>
      <c r="G33487" s="2"/>
      <c r="J33487" s="2"/>
    </row>
    <row r="33488">
      <c r="D33488" s="2"/>
      <c r="G33488" s="2"/>
      <c r="J33488" s="2"/>
    </row>
    <row r="33489">
      <c r="D33489" s="2"/>
      <c r="G33489" s="2"/>
      <c r="J33489" s="2"/>
    </row>
    <row r="33490">
      <c r="D33490" s="2"/>
      <c r="G33490" s="2"/>
      <c r="J33490" s="2"/>
    </row>
    <row r="33491">
      <c r="D33491" s="2"/>
      <c r="G33491" s="2"/>
      <c r="J33491" s="2"/>
    </row>
    <row r="33492">
      <c r="D33492" s="2"/>
      <c r="G33492" s="2"/>
      <c r="J33492" s="2"/>
    </row>
    <row r="33493">
      <c r="D33493" s="2"/>
      <c r="G33493" s="2"/>
      <c r="J33493" s="2"/>
    </row>
    <row r="33494">
      <c r="D33494" s="2"/>
      <c r="G33494" s="2"/>
      <c r="J33494" s="2"/>
    </row>
    <row r="33495">
      <c r="D33495" s="2"/>
      <c r="G33495" s="2"/>
      <c r="J33495" s="2"/>
    </row>
    <row r="33496">
      <c r="D33496" s="2"/>
      <c r="G33496" s="2"/>
      <c r="J33496" s="2"/>
    </row>
    <row r="33497">
      <c r="D33497" s="2"/>
      <c r="G33497" s="2"/>
      <c r="J33497" s="2"/>
    </row>
    <row r="33498">
      <c r="D33498" s="2"/>
      <c r="G33498" s="2"/>
      <c r="J33498" s="2"/>
    </row>
    <row r="33499">
      <c r="D33499" s="2"/>
      <c r="G33499" s="2"/>
      <c r="J33499" s="2"/>
    </row>
    <row r="33500">
      <c r="D33500" s="2"/>
      <c r="G33500" s="2"/>
      <c r="J33500" s="2"/>
    </row>
    <row r="33501">
      <c r="D33501" s="2"/>
      <c r="G33501" s="2"/>
      <c r="J33501" s="2"/>
    </row>
    <row r="33502">
      <c r="D33502" s="2"/>
      <c r="G33502" s="2"/>
      <c r="J33502" s="2"/>
    </row>
    <row r="33503">
      <c r="D33503" s="2"/>
      <c r="G33503" s="2"/>
      <c r="J33503" s="2"/>
    </row>
    <row r="33504">
      <c r="D33504" s="2"/>
      <c r="G33504" s="2"/>
      <c r="J33504" s="2"/>
    </row>
    <row r="33505">
      <c r="D33505" s="2"/>
      <c r="G33505" s="2"/>
      <c r="J33505" s="2"/>
    </row>
    <row r="33506">
      <c r="D33506" s="2"/>
      <c r="G33506" s="2"/>
      <c r="J33506" s="2"/>
    </row>
    <row r="33507">
      <c r="D33507" s="2"/>
      <c r="G33507" s="2"/>
      <c r="J33507" s="2"/>
    </row>
    <row r="33508">
      <c r="D33508" s="2"/>
      <c r="G33508" s="2"/>
      <c r="J33508" s="2"/>
    </row>
    <row r="33509">
      <c r="D33509" s="2"/>
      <c r="G33509" s="2"/>
      <c r="J33509" s="2"/>
    </row>
    <row r="33510">
      <c r="D33510" s="2"/>
      <c r="G33510" s="2"/>
      <c r="J33510" s="2"/>
    </row>
    <row r="33511">
      <c r="D33511" s="2"/>
      <c r="G33511" s="2"/>
      <c r="J33511" s="2"/>
    </row>
    <row r="33512">
      <c r="D33512" s="2"/>
      <c r="G33512" s="2"/>
      <c r="J33512" s="2"/>
    </row>
    <row r="33513">
      <c r="D33513" s="2"/>
      <c r="G33513" s="2"/>
      <c r="J33513" s="2"/>
    </row>
    <row r="33514">
      <c r="D33514" s="2"/>
      <c r="G33514" s="2"/>
      <c r="J33514" s="2"/>
    </row>
    <row r="33515">
      <c r="D33515" s="2"/>
      <c r="G33515" s="2"/>
      <c r="J33515" s="2"/>
    </row>
    <row r="33516">
      <c r="D33516" s="2"/>
      <c r="G33516" s="2"/>
      <c r="J33516" s="2"/>
    </row>
    <row r="33517">
      <c r="D33517" s="2"/>
      <c r="G33517" s="2"/>
      <c r="J33517" s="2"/>
    </row>
    <row r="33518">
      <c r="D33518" s="2"/>
      <c r="G33518" s="2"/>
      <c r="J33518" s="2"/>
    </row>
    <row r="33519">
      <c r="D33519" s="2"/>
      <c r="G33519" s="2"/>
      <c r="J33519" s="2"/>
    </row>
    <row r="33520">
      <c r="D33520" s="2"/>
      <c r="G33520" s="2"/>
      <c r="J33520" s="2"/>
    </row>
    <row r="33521">
      <c r="D33521" s="2"/>
      <c r="G33521" s="2"/>
      <c r="J33521" s="2"/>
    </row>
    <row r="33522">
      <c r="D33522" s="2"/>
      <c r="G33522" s="2"/>
      <c r="J33522" s="2"/>
    </row>
    <row r="33523">
      <c r="D33523" s="2"/>
      <c r="G33523" s="2"/>
      <c r="J33523" s="2"/>
    </row>
    <row r="33524">
      <c r="D33524" s="2"/>
      <c r="G33524" s="2"/>
      <c r="J33524" s="2"/>
    </row>
    <row r="33525">
      <c r="D33525" s="2"/>
      <c r="G33525" s="2"/>
      <c r="J33525" s="2"/>
    </row>
    <row r="33526">
      <c r="D33526" s="2"/>
      <c r="G33526" s="2"/>
      <c r="J33526" s="2"/>
    </row>
    <row r="33527">
      <c r="D33527" s="2"/>
      <c r="G33527" s="2"/>
      <c r="J33527" s="2"/>
    </row>
    <row r="33528">
      <c r="D33528" s="2"/>
      <c r="G33528" s="2"/>
      <c r="J33528" s="2"/>
    </row>
    <row r="33529">
      <c r="D33529" s="2"/>
      <c r="G33529" s="2"/>
      <c r="J33529" s="2"/>
    </row>
    <row r="33530">
      <c r="D33530" s="2"/>
      <c r="G33530" s="2"/>
      <c r="J33530" s="2"/>
    </row>
    <row r="33531">
      <c r="D33531" s="2"/>
      <c r="G33531" s="2"/>
      <c r="J33531" s="2"/>
    </row>
    <row r="33532">
      <c r="D33532" s="2"/>
      <c r="G33532" s="2"/>
      <c r="J33532" s="2"/>
    </row>
    <row r="33533">
      <c r="D33533" s="2"/>
      <c r="G33533" s="2"/>
      <c r="J33533" s="2"/>
    </row>
    <row r="33534">
      <c r="D33534" s="2"/>
      <c r="G33534" s="2"/>
      <c r="J33534" s="2"/>
    </row>
    <row r="33535">
      <c r="D33535" s="2"/>
      <c r="G33535" s="2"/>
      <c r="J33535" s="2"/>
    </row>
    <row r="33536">
      <c r="D33536" s="2"/>
      <c r="G33536" s="2"/>
      <c r="J33536" s="2"/>
    </row>
    <row r="33537">
      <c r="D33537" s="2"/>
      <c r="G33537" s="2"/>
      <c r="J33537" s="2"/>
    </row>
    <row r="33538">
      <c r="D33538" s="2"/>
      <c r="G33538" s="2"/>
      <c r="J33538" s="2"/>
    </row>
    <row r="33539">
      <c r="D33539" s="2"/>
      <c r="G33539" s="2"/>
      <c r="J33539" s="2"/>
    </row>
    <row r="33540">
      <c r="D33540" s="2"/>
      <c r="G33540" s="2"/>
      <c r="J33540" s="2"/>
    </row>
    <row r="33541">
      <c r="D33541" s="2"/>
      <c r="G33541" s="2"/>
      <c r="J33541" s="2"/>
    </row>
    <row r="33542">
      <c r="D33542" s="2"/>
      <c r="G33542" s="2"/>
      <c r="J33542" s="2"/>
    </row>
    <row r="33543">
      <c r="D33543" s="2"/>
      <c r="G33543" s="2"/>
      <c r="J33543" s="2"/>
    </row>
    <row r="33544">
      <c r="D33544" s="2"/>
      <c r="G33544" s="2"/>
      <c r="J33544" s="2"/>
    </row>
    <row r="33545">
      <c r="D33545" s="2"/>
      <c r="G33545" s="2"/>
      <c r="J33545" s="2"/>
    </row>
    <row r="33546">
      <c r="D33546" s="2"/>
      <c r="G33546" s="2"/>
      <c r="J33546" s="2"/>
    </row>
    <row r="33547">
      <c r="D33547" s="2"/>
      <c r="G33547" s="2"/>
      <c r="J33547" s="2"/>
    </row>
    <row r="33548">
      <c r="D33548" s="2"/>
      <c r="G33548" s="2"/>
      <c r="J33548" s="2"/>
    </row>
    <row r="33549">
      <c r="D33549" s="2"/>
      <c r="G33549" s="2"/>
      <c r="J33549" s="2"/>
    </row>
    <row r="33550">
      <c r="D33550" s="2"/>
      <c r="G33550" s="2"/>
      <c r="J33550" s="2"/>
    </row>
    <row r="33551">
      <c r="D33551" s="2"/>
      <c r="G33551" s="2"/>
      <c r="J33551" s="2"/>
    </row>
    <row r="33552">
      <c r="D33552" s="2"/>
      <c r="G33552" s="2"/>
      <c r="J33552" s="2"/>
    </row>
    <row r="33553">
      <c r="D33553" s="2"/>
      <c r="G33553" s="2"/>
      <c r="J33553" s="2"/>
    </row>
    <row r="33554">
      <c r="D33554" s="2"/>
      <c r="G33554" s="2"/>
      <c r="J33554" s="2"/>
    </row>
    <row r="33555">
      <c r="D33555" s="2"/>
      <c r="G33555" s="2"/>
      <c r="J33555" s="2"/>
    </row>
    <row r="33556">
      <c r="D33556" s="2"/>
      <c r="G33556" s="2"/>
      <c r="J33556" s="2"/>
    </row>
    <row r="33557">
      <c r="D33557" s="2"/>
      <c r="G33557" s="2"/>
      <c r="J33557" s="2"/>
    </row>
    <row r="33558">
      <c r="D33558" s="2"/>
      <c r="G33558" s="2"/>
      <c r="J33558" s="2"/>
    </row>
    <row r="33559">
      <c r="D33559" s="2"/>
      <c r="G33559" s="2"/>
      <c r="J33559" s="2"/>
    </row>
    <row r="33560">
      <c r="D33560" s="2"/>
      <c r="G33560" s="2"/>
      <c r="J33560" s="2"/>
    </row>
    <row r="33561">
      <c r="D33561" s="2"/>
      <c r="G33561" s="2"/>
      <c r="J33561" s="2"/>
    </row>
    <row r="33562">
      <c r="D33562" s="2"/>
      <c r="G33562" s="2"/>
      <c r="J33562" s="2"/>
    </row>
    <row r="33563">
      <c r="D33563" s="2"/>
      <c r="G33563" s="2"/>
      <c r="J33563" s="2"/>
    </row>
    <row r="33564">
      <c r="D33564" s="2"/>
      <c r="G33564" s="2"/>
      <c r="J33564" s="2"/>
    </row>
    <row r="33565">
      <c r="D33565" s="2"/>
      <c r="G33565" s="2"/>
      <c r="J33565" s="2"/>
    </row>
    <row r="33566">
      <c r="D33566" s="2"/>
      <c r="G33566" s="2"/>
      <c r="J33566" s="2"/>
    </row>
    <row r="33567">
      <c r="D33567" s="2"/>
      <c r="G33567" s="2"/>
      <c r="J33567" s="2"/>
    </row>
    <row r="33568">
      <c r="D33568" s="2"/>
      <c r="G33568" s="2"/>
      <c r="J33568" s="2"/>
    </row>
    <row r="33569">
      <c r="D33569" s="2"/>
      <c r="G33569" s="2"/>
      <c r="J33569" s="2"/>
    </row>
    <row r="33570">
      <c r="D33570" s="2"/>
      <c r="G33570" s="2"/>
      <c r="J33570" s="2"/>
    </row>
    <row r="33571">
      <c r="D33571" s="2"/>
      <c r="G33571" s="2"/>
      <c r="J33571" s="2"/>
    </row>
    <row r="33572">
      <c r="D33572" s="2"/>
      <c r="G33572" s="2"/>
      <c r="J33572" s="2"/>
    </row>
    <row r="33573">
      <c r="D33573" s="2"/>
      <c r="G33573" s="2"/>
      <c r="J33573" s="2"/>
    </row>
    <row r="33574">
      <c r="D33574" s="2"/>
      <c r="G33574" s="2"/>
      <c r="J33574" s="2"/>
    </row>
    <row r="33575">
      <c r="D33575" s="2"/>
      <c r="G33575" s="2"/>
      <c r="J33575" s="2"/>
    </row>
    <row r="33576">
      <c r="D33576" s="2"/>
      <c r="G33576" s="2"/>
      <c r="J33576" s="2"/>
    </row>
    <row r="33577">
      <c r="D33577" s="2"/>
      <c r="G33577" s="2"/>
      <c r="J33577" s="2"/>
    </row>
    <row r="33578">
      <c r="D33578" s="2"/>
      <c r="G33578" s="2"/>
      <c r="J33578" s="2"/>
    </row>
    <row r="33579">
      <c r="D33579" s="2"/>
      <c r="G33579" s="2"/>
      <c r="J33579" s="2"/>
    </row>
    <row r="33580">
      <c r="D33580" s="2"/>
      <c r="G33580" s="2"/>
      <c r="J33580" s="2"/>
    </row>
    <row r="33581">
      <c r="D33581" s="2"/>
      <c r="G33581" s="2"/>
      <c r="J33581" s="2"/>
    </row>
    <row r="33582">
      <c r="D33582" s="2"/>
      <c r="G33582" s="2"/>
      <c r="J33582" s="2"/>
    </row>
    <row r="33583">
      <c r="D33583" s="2"/>
      <c r="G33583" s="2"/>
      <c r="J33583" s="2"/>
    </row>
    <row r="33584">
      <c r="D33584" s="2"/>
      <c r="G33584" s="2"/>
      <c r="J33584" s="2"/>
    </row>
    <row r="33585">
      <c r="D33585" s="2"/>
      <c r="G33585" s="2"/>
      <c r="J33585" s="2"/>
    </row>
    <row r="33586">
      <c r="D33586" s="2"/>
      <c r="G33586" s="2"/>
      <c r="J33586" s="2"/>
    </row>
    <row r="33587">
      <c r="D33587" s="2"/>
      <c r="G33587" s="2"/>
      <c r="J33587" s="2"/>
    </row>
    <row r="33588">
      <c r="D33588" s="2"/>
      <c r="G33588" s="2"/>
      <c r="J33588" s="2"/>
    </row>
    <row r="33589">
      <c r="D33589" s="2"/>
      <c r="G33589" s="2"/>
      <c r="J33589" s="2"/>
    </row>
    <row r="33590">
      <c r="D33590" s="2"/>
      <c r="G33590" s="2"/>
      <c r="J33590" s="2"/>
    </row>
    <row r="33591">
      <c r="D33591" s="2"/>
      <c r="G33591" s="2"/>
      <c r="J33591" s="2"/>
    </row>
    <row r="33592">
      <c r="D33592" s="2"/>
      <c r="G33592" s="2"/>
      <c r="J33592" s="2"/>
    </row>
    <row r="33593">
      <c r="D33593" s="2"/>
      <c r="G33593" s="2"/>
      <c r="J33593" s="2"/>
    </row>
    <row r="33594">
      <c r="D33594" s="2"/>
      <c r="G33594" s="2"/>
      <c r="J33594" s="2"/>
    </row>
    <row r="33595">
      <c r="D33595" s="2"/>
      <c r="G33595" s="2"/>
      <c r="J33595" s="2"/>
    </row>
    <row r="33596">
      <c r="D33596" s="2"/>
      <c r="G33596" s="2"/>
      <c r="J33596" s="2"/>
    </row>
    <row r="33597">
      <c r="D33597" s="2"/>
      <c r="G33597" s="2"/>
      <c r="J33597" s="2"/>
    </row>
    <row r="33598">
      <c r="D33598" s="2"/>
      <c r="G33598" s="2"/>
      <c r="J33598" s="2"/>
    </row>
    <row r="33599">
      <c r="D33599" s="2"/>
      <c r="G33599" s="2"/>
      <c r="J33599" s="2"/>
    </row>
    <row r="33600">
      <c r="D33600" s="2"/>
      <c r="G33600" s="2"/>
      <c r="J33600" s="2"/>
    </row>
    <row r="33601">
      <c r="D33601" s="2"/>
      <c r="G33601" s="2"/>
      <c r="J33601" s="2"/>
    </row>
    <row r="33602">
      <c r="D33602" s="2"/>
      <c r="G33602" s="2"/>
      <c r="J33602" s="2"/>
    </row>
    <row r="33603">
      <c r="D33603" s="2"/>
      <c r="G33603" s="2"/>
      <c r="J33603" s="2"/>
    </row>
    <row r="33604">
      <c r="D33604" s="2"/>
      <c r="G33604" s="2"/>
      <c r="J33604" s="2"/>
    </row>
    <row r="33605">
      <c r="D33605" s="2"/>
      <c r="G33605" s="2"/>
      <c r="J33605" s="2"/>
    </row>
    <row r="33606">
      <c r="D33606" s="2"/>
      <c r="G33606" s="2"/>
      <c r="J33606" s="2"/>
    </row>
    <row r="33607">
      <c r="D33607" s="2"/>
      <c r="G33607" s="2"/>
      <c r="J33607" s="2"/>
    </row>
    <row r="33608">
      <c r="D33608" s="2"/>
      <c r="G33608" s="2"/>
      <c r="J33608" s="2"/>
    </row>
    <row r="33609">
      <c r="D33609" s="2"/>
      <c r="G33609" s="2"/>
      <c r="J33609" s="2"/>
    </row>
    <row r="33610">
      <c r="D33610" s="2"/>
      <c r="G33610" s="2"/>
      <c r="J33610" s="2"/>
    </row>
    <row r="33611">
      <c r="D33611" s="2"/>
      <c r="G33611" s="2"/>
      <c r="J33611" s="2"/>
    </row>
    <row r="33612">
      <c r="D33612" s="2"/>
      <c r="G33612" s="2"/>
      <c r="J33612" s="2"/>
    </row>
    <row r="33613">
      <c r="D33613" s="2"/>
      <c r="G33613" s="2"/>
      <c r="J33613" s="2"/>
    </row>
    <row r="33614">
      <c r="D33614" s="2"/>
      <c r="G33614" s="2"/>
      <c r="J33614" s="2"/>
    </row>
    <row r="33615">
      <c r="D33615" s="2"/>
      <c r="G33615" s="2"/>
      <c r="J33615" s="2"/>
    </row>
    <row r="33616">
      <c r="D33616" s="2"/>
      <c r="G33616" s="2"/>
      <c r="J33616" s="2"/>
    </row>
    <row r="33617">
      <c r="D33617" s="2"/>
      <c r="G33617" s="2"/>
      <c r="J33617" s="2"/>
    </row>
    <row r="33618">
      <c r="D33618" s="2"/>
      <c r="G33618" s="2"/>
      <c r="J33618" s="2"/>
    </row>
    <row r="33619">
      <c r="D33619" s="2"/>
      <c r="G33619" s="2"/>
      <c r="J33619" s="2"/>
    </row>
    <row r="33620">
      <c r="D33620" s="2"/>
      <c r="G33620" s="2"/>
      <c r="J33620" s="2"/>
    </row>
    <row r="33621">
      <c r="D33621" s="2"/>
      <c r="G33621" s="2"/>
      <c r="J33621" s="2"/>
    </row>
    <row r="33622">
      <c r="D33622" s="2"/>
      <c r="G33622" s="2"/>
      <c r="J33622" s="2"/>
    </row>
    <row r="33623">
      <c r="D33623" s="2"/>
      <c r="G33623" s="2"/>
      <c r="J33623" s="2"/>
    </row>
    <row r="33624">
      <c r="D33624" s="2"/>
      <c r="G33624" s="2"/>
      <c r="J33624" s="2"/>
    </row>
    <row r="33625">
      <c r="D33625" s="2"/>
      <c r="G33625" s="2"/>
      <c r="J33625" s="2"/>
    </row>
    <row r="33626">
      <c r="D33626" s="2"/>
      <c r="G33626" s="2"/>
      <c r="J33626" s="2"/>
    </row>
    <row r="33627">
      <c r="D33627" s="2"/>
      <c r="G33627" s="2"/>
      <c r="J33627" s="2"/>
    </row>
    <row r="33628">
      <c r="D33628" s="2"/>
      <c r="G33628" s="2"/>
      <c r="J33628" s="2"/>
    </row>
    <row r="33629">
      <c r="D33629" s="2"/>
      <c r="G33629" s="2"/>
      <c r="J33629" s="2"/>
    </row>
    <row r="33630">
      <c r="D33630" s="2"/>
      <c r="G33630" s="2"/>
      <c r="J33630" s="2"/>
    </row>
    <row r="33631">
      <c r="D33631" s="2"/>
      <c r="G33631" s="2"/>
      <c r="J33631" s="2"/>
    </row>
    <row r="33632">
      <c r="D33632" s="2"/>
      <c r="G33632" s="2"/>
      <c r="J33632" s="2"/>
    </row>
    <row r="33633">
      <c r="D33633" s="2"/>
      <c r="G33633" s="2"/>
      <c r="J33633" s="2"/>
    </row>
    <row r="33634">
      <c r="D33634" s="2"/>
      <c r="G33634" s="2"/>
      <c r="J33634" s="2"/>
    </row>
    <row r="33635">
      <c r="D33635" s="2"/>
      <c r="G33635" s="2"/>
      <c r="J33635" s="2"/>
    </row>
    <row r="33636">
      <c r="D33636" s="2"/>
      <c r="G33636" s="2"/>
      <c r="J33636" s="2"/>
    </row>
    <row r="33637">
      <c r="D33637" s="2"/>
      <c r="G33637" s="2"/>
      <c r="J33637" s="2"/>
    </row>
    <row r="33638">
      <c r="D33638" s="2"/>
      <c r="G33638" s="2"/>
      <c r="J33638" s="2"/>
    </row>
    <row r="33639">
      <c r="D33639" s="2"/>
      <c r="G33639" s="2"/>
      <c r="J33639" s="2"/>
    </row>
    <row r="33640">
      <c r="D33640" s="2"/>
      <c r="G33640" s="2"/>
      <c r="J33640" s="2"/>
    </row>
    <row r="33641">
      <c r="D33641" s="2"/>
      <c r="G33641" s="2"/>
      <c r="J33641" s="2"/>
    </row>
    <row r="33642">
      <c r="D33642" s="2"/>
      <c r="G33642" s="2"/>
      <c r="J33642" s="2"/>
    </row>
    <row r="33643">
      <c r="D33643" s="2"/>
      <c r="G33643" s="2"/>
      <c r="J33643" s="2"/>
    </row>
    <row r="33644">
      <c r="D33644" s="2"/>
      <c r="G33644" s="2"/>
      <c r="J33644" s="2"/>
    </row>
    <row r="33645">
      <c r="D33645" s="2"/>
      <c r="G33645" s="2"/>
      <c r="J33645" s="2"/>
    </row>
    <row r="33646">
      <c r="D33646" s="2"/>
      <c r="G33646" s="2"/>
      <c r="J33646" s="2"/>
    </row>
    <row r="33647">
      <c r="D33647" s="2"/>
      <c r="G33647" s="2"/>
      <c r="J33647" s="2"/>
    </row>
    <row r="33648">
      <c r="D33648" s="2"/>
      <c r="G33648" s="2"/>
      <c r="J33648" s="2"/>
    </row>
    <row r="33649">
      <c r="D33649" s="2"/>
      <c r="G33649" s="2"/>
      <c r="J33649" s="2"/>
    </row>
    <row r="33650">
      <c r="D33650" s="2"/>
      <c r="G33650" s="2"/>
      <c r="J33650" s="2"/>
    </row>
    <row r="33651">
      <c r="D33651" s="2"/>
      <c r="G33651" s="2"/>
      <c r="J33651" s="2"/>
    </row>
    <row r="33652">
      <c r="D33652" s="2"/>
      <c r="G33652" s="2"/>
      <c r="J33652" s="2"/>
    </row>
    <row r="33653">
      <c r="D33653" s="2"/>
      <c r="G33653" s="2"/>
      <c r="J33653" s="2"/>
    </row>
    <row r="33654">
      <c r="D33654" s="2"/>
      <c r="G33654" s="2"/>
      <c r="J33654" s="2"/>
    </row>
    <row r="33655">
      <c r="D33655" s="2"/>
      <c r="G33655" s="2"/>
      <c r="J33655" s="2"/>
    </row>
    <row r="33656">
      <c r="D33656" s="2"/>
      <c r="G33656" s="2"/>
      <c r="J33656" s="2"/>
    </row>
    <row r="33657">
      <c r="D33657" s="2"/>
      <c r="G33657" s="2"/>
      <c r="J33657" s="2"/>
    </row>
    <row r="33658">
      <c r="D33658" s="2"/>
      <c r="G33658" s="2"/>
      <c r="J33658" s="2"/>
    </row>
    <row r="33659">
      <c r="D33659" s="2"/>
      <c r="G33659" s="2"/>
      <c r="J33659" s="2"/>
    </row>
    <row r="33660">
      <c r="D33660" s="2"/>
      <c r="G33660" s="2"/>
      <c r="J33660" s="2"/>
    </row>
    <row r="33661">
      <c r="D33661" s="2"/>
      <c r="G33661" s="2"/>
      <c r="J33661" s="2"/>
    </row>
    <row r="33662">
      <c r="D33662" s="2"/>
      <c r="G33662" s="2"/>
      <c r="J33662" s="2"/>
    </row>
    <row r="33663">
      <c r="D33663" s="2"/>
      <c r="G33663" s="2"/>
      <c r="J33663" s="2"/>
    </row>
    <row r="33664">
      <c r="D33664" s="2"/>
      <c r="G33664" s="2"/>
      <c r="J33664" s="2"/>
    </row>
    <row r="33665">
      <c r="D33665" s="2"/>
      <c r="G33665" s="2"/>
      <c r="J33665" s="2"/>
    </row>
    <row r="33666">
      <c r="D33666" s="2"/>
      <c r="G33666" s="2"/>
      <c r="J33666" s="2"/>
    </row>
    <row r="33667">
      <c r="D33667" s="2"/>
      <c r="G33667" s="2"/>
      <c r="J33667" s="2"/>
    </row>
    <row r="33668">
      <c r="D33668" s="2"/>
      <c r="G33668" s="2"/>
      <c r="J33668" s="2"/>
    </row>
    <row r="33669">
      <c r="D33669" s="2"/>
      <c r="G33669" s="2"/>
      <c r="J33669" s="2"/>
    </row>
    <row r="33670">
      <c r="D33670" s="2"/>
      <c r="G33670" s="2"/>
      <c r="J33670" s="2"/>
    </row>
    <row r="33671">
      <c r="D33671" s="2"/>
      <c r="G33671" s="2"/>
      <c r="J33671" s="2"/>
    </row>
    <row r="33672">
      <c r="D33672" s="2"/>
      <c r="G33672" s="2"/>
      <c r="J33672" s="2"/>
    </row>
    <row r="33673">
      <c r="D33673" s="2"/>
      <c r="G33673" s="2"/>
      <c r="J33673" s="2"/>
    </row>
    <row r="33674">
      <c r="D33674" s="2"/>
      <c r="G33674" s="2"/>
      <c r="J33674" s="2"/>
    </row>
    <row r="33675">
      <c r="D33675" s="2"/>
      <c r="G33675" s="2"/>
      <c r="J33675" s="2"/>
    </row>
    <row r="33676">
      <c r="D33676" s="2"/>
      <c r="G33676" s="2"/>
      <c r="J33676" s="2"/>
    </row>
    <row r="33677">
      <c r="D33677" s="2"/>
      <c r="G33677" s="2"/>
      <c r="J33677" s="2"/>
    </row>
    <row r="33678">
      <c r="D33678" s="2"/>
      <c r="G33678" s="2"/>
      <c r="J33678" s="2"/>
    </row>
    <row r="33679">
      <c r="D33679" s="2"/>
      <c r="G33679" s="2"/>
      <c r="J33679" s="2"/>
    </row>
    <row r="33680">
      <c r="D33680" s="2"/>
      <c r="G33680" s="2"/>
      <c r="J33680" s="2"/>
    </row>
    <row r="33681">
      <c r="D33681" s="2"/>
      <c r="G33681" s="2"/>
      <c r="J33681" s="2"/>
    </row>
    <row r="33682">
      <c r="D33682" s="2"/>
      <c r="G33682" s="2"/>
      <c r="J33682" s="2"/>
    </row>
    <row r="33683">
      <c r="D33683" s="2"/>
      <c r="G33683" s="2"/>
      <c r="J33683" s="2"/>
    </row>
    <row r="33684">
      <c r="D33684" s="2"/>
      <c r="G33684" s="2"/>
      <c r="J33684" s="2"/>
    </row>
    <row r="33685">
      <c r="D33685" s="2"/>
      <c r="G33685" s="2"/>
      <c r="J33685" s="2"/>
    </row>
    <row r="33686">
      <c r="D33686" s="2"/>
      <c r="G33686" s="2"/>
      <c r="J33686" s="2"/>
    </row>
    <row r="33687">
      <c r="D33687" s="2"/>
      <c r="G33687" s="2"/>
      <c r="J33687" s="2"/>
    </row>
    <row r="33688">
      <c r="D33688" s="2"/>
      <c r="G33688" s="2"/>
      <c r="J33688" s="2"/>
    </row>
    <row r="33689">
      <c r="D33689" s="2"/>
      <c r="G33689" s="2"/>
      <c r="J33689" s="2"/>
    </row>
    <row r="33690">
      <c r="D33690" s="2"/>
      <c r="G33690" s="2"/>
      <c r="J33690" s="2"/>
    </row>
    <row r="33691">
      <c r="D33691" s="2"/>
      <c r="G33691" s="2"/>
      <c r="J33691" s="2"/>
    </row>
    <row r="33692">
      <c r="D33692" s="2"/>
      <c r="G33692" s="2"/>
      <c r="J33692" s="2"/>
    </row>
    <row r="33693">
      <c r="D33693" s="2"/>
      <c r="G33693" s="2"/>
      <c r="J33693" s="2"/>
    </row>
    <row r="33694">
      <c r="D33694" s="2"/>
      <c r="G33694" s="2"/>
      <c r="J33694" s="2"/>
    </row>
    <row r="33695">
      <c r="D33695" s="2"/>
      <c r="G33695" s="2"/>
      <c r="J33695" s="2"/>
    </row>
    <row r="33696">
      <c r="D33696" s="2"/>
      <c r="G33696" s="2"/>
      <c r="J33696" s="2"/>
    </row>
    <row r="33697">
      <c r="D33697" s="2"/>
      <c r="G33697" s="2"/>
      <c r="J33697" s="2"/>
    </row>
    <row r="33698">
      <c r="D33698" s="2"/>
      <c r="G33698" s="2"/>
      <c r="J33698" s="2"/>
    </row>
    <row r="33699">
      <c r="D33699" s="2"/>
      <c r="G33699" s="2"/>
      <c r="J33699" s="2"/>
    </row>
    <row r="33700">
      <c r="D33700" s="2"/>
      <c r="G33700" s="2"/>
      <c r="J33700" s="2"/>
    </row>
    <row r="33701">
      <c r="D33701" s="2"/>
      <c r="G33701" s="2"/>
      <c r="J33701" s="2"/>
    </row>
    <row r="33702">
      <c r="D33702" s="2"/>
      <c r="G33702" s="2"/>
      <c r="J33702" s="2"/>
    </row>
    <row r="33703">
      <c r="D33703" s="2"/>
      <c r="G33703" s="2"/>
      <c r="J33703" s="2"/>
    </row>
    <row r="33704">
      <c r="D33704" s="2"/>
      <c r="G33704" s="2"/>
      <c r="J33704" s="2"/>
    </row>
    <row r="33705">
      <c r="D33705" s="2"/>
      <c r="G33705" s="2"/>
      <c r="J33705" s="2"/>
    </row>
    <row r="33706">
      <c r="D33706" s="2"/>
      <c r="G33706" s="2"/>
      <c r="J33706" s="2"/>
    </row>
    <row r="33707">
      <c r="D33707" s="2"/>
      <c r="G33707" s="2"/>
      <c r="J33707" s="2"/>
    </row>
    <row r="33708">
      <c r="D33708" s="2"/>
      <c r="G33708" s="2"/>
      <c r="J33708" s="2"/>
    </row>
    <row r="33709">
      <c r="D33709" s="2"/>
      <c r="G33709" s="2"/>
      <c r="J33709" s="2"/>
    </row>
    <row r="33710">
      <c r="D33710" s="2"/>
      <c r="G33710" s="2"/>
      <c r="J33710" s="2"/>
    </row>
    <row r="33711">
      <c r="D33711" s="2"/>
      <c r="G33711" s="2"/>
      <c r="J33711" s="2"/>
    </row>
    <row r="33712">
      <c r="D33712" s="2"/>
      <c r="G33712" s="2"/>
      <c r="J33712" s="2"/>
    </row>
    <row r="33713">
      <c r="D33713" s="2"/>
      <c r="G33713" s="2"/>
      <c r="J33713" s="2"/>
    </row>
    <row r="33714">
      <c r="D33714" s="2"/>
      <c r="G33714" s="2"/>
      <c r="J33714" s="2"/>
    </row>
    <row r="33715">
      <c r="D33715" s="2"/>
      <c r="G33715" s="2"/>
      <c r="J33715" s="2"/>
    </row>
    <row r="33716">
      <c r="D33716" s="2"/>
      <c r="G33716" s="2"/>
      <c r="J33716" s="2"/>
    </row>
    <row r="33717">
      <c r="D33717" s="2"/>
      <c r="G33717" s="2"/>
      <c r="J33717" s="2"/>
    </row>
    <row r="33718">
      <c r="D33718" s="2"/>
      <c r="G33718" s="2"/>
      <c r="J33718" s="2"/>
    </row>
    <row r="33719">
      <c r="D33719" s="2"/>
      <c r="G33719" s="2"/>
      <c r="J33719" s="2"/>
    </row>
    <row r="33720">
      <c r="D33720" s="2"/>
      <c r="G33720" s="2"/>
      <c r="J33720" s="2"/>
    </row>
    <row r="33721">
      <c r="D33721" s="2"/>
      <c r="G33721" s="2"/>
      <c r="J33721" s="2"/>
    </row>
    <row r="33722">
      <c r="D33722" s="2"/>
      <c r="G33722" s="2"/>
      <c r="J33722" s="2"/>
    </row>
    <row r="33723">
      <c r="D33723" s="2"/>
      <c r="G33723" s="2"/>
      <c r="J33723" s="2"/>
    </row>
    <row r="33724">
      <c r="D33724" s="2"/>
      <c r="G33724" s="2"/>
      <c r="J33724" s="2"/>
    </row>
    <row r="33725">
      <c r="D33725" s="2"/>
      <c r="G33725" s="2"/>
      <c r="J33725" s="2"/>
    </row>
    <row r="33726">
      <c r="D33726" s="2"/>
      <c r="G33726" s="2"/>
      <c r="J33726" s="2"/>
    </row>
    <row r="33727">
      <c r="D33727" s="2"/>
      <c r="G33727" s="2"/>
      <c r="J33727" s="2"/>
    </row>
    <row r="33728">
      <c r="D33728" s="2"/>
      <c r="G33728" s="2"/>
      <c r="J33728" s="2"/>
    </row>
    <row r="33729">
      <c r="D33729" s="2"/>
      <c r="G33729" s="2"/>
      <c r="J33729" s="2"/>
    </row>
    <row r="33730">
      <c r="D33730" s="2"/>
      <c r="G33730" s="2"/>
      <c r="J33730" s="2"/>
    </row>
    <row r="33731">
      <c r="D33731" s="2"/>
      <c r="G33731" s="2"/>
      <c r="J33731" s="2"/>
    </row>
    <row r="33732">
      <c r="D33732" s="2"/>
      <c r="G33732" s="2"/>
      <c r="J33732" s="2"/>
    </row>
    <row r="33733">
      <c r="D33733" s="2"/>
      <c r="G33733" s="2"/>
      <c r="J33733" s="2"/>
    </row>
    <row r="33734">
      <c r="D33734" s="2"/>
      <c r="G33734" s="2"/>
      <c r="J33734" s="2"/>
    </row>
    <row r="33735">
      <c r="D33735" s="2"/>
      <c r="G33735" s="2"/>
      <c r="J33735" s="2"/>
    </row>
    <row r="33736">
      <c r="D33736" s="2"/>
      <c r="G33736" s="2"/>
      <c r="J33736" s="2"/>
    </row>
    <row r="33737">
      <c r="D33737" s="2"/>
      <c r="G33737" s="2"/>
      <c r="J33737" s="2"/>
    </row>
    <row r="33738">
      <c r="D33738" s="2"/>
      <c r="G33738" s="2"/>
      <c r="J33738" s="2"/>
    </row>
    <row r="33739">
      <c r="D33739" s="2"/>
      <c r="G33739" s="2"/>
      <c r="J33739" s="2"/>
    </row>
    <row r="33740">
      <c r="D33740" s="2"/>
      <c r="G33740" s="2"/>
      <c r="J33740" s="2"/>
    </row>
    <row r="33741">
      <c r="D33741" s="2"/>
      <c r="G33741" s="2"/>
      <c r="J33741" s="2"/>
    </row>
    <row r="33742">
      <c r="D33742" s="2"/>
      <c r="G33742" s="2"/>
      <c r="J33742" s="2"/>
    </row>
    <row r="33743">
      <c r="D33743" s="2"/>
      <c r="G33743" s="2"/>
      <c r="J33743" s="2"/>
    </row>
    <row r="33744">
      <c r="D33744" s="2"/>
      <c r="G33744" s="2"/>
      <c r="J33744" s="2"/>
    </row>
    <row r="33745">
      <c r="D33745" s="2"/>
      <c r="G33745" s="2"/>
      <c r="J33745" s="2"/>
    </row>
    <row r="33746">
      <c r="D33746" s="2"/>
      <c r="G33746" s="2"/>
      <c r="J33746" s="2"/>
    </row>
    <row r="33747">
      <c r="D33747" s="2"/>
      <c r="G33747" s="2"/>
      <c r="J33747" s="2"/>
    </row>
    <row r="33748">
      <c r="D33748" s="2"/>
      <c r="G33748" s="2"/>
      <c r="J33748" s="2"/>
    </row>
    <row r="33749">
      <c r="D33749" s="2"/>
      <c r="G33749" s="2"/>
      <c r="J33749" s="2"/>
    </row>
    <row r="33750">
      <c r="D33750" s="2"/>
      <c r="G33750" s="2"/>
      <c r="J33750" s="2"/>
    </row>
    <row r="33751">
      <c r="D33751" s="2"/>
      <c r="G33751" s="2"/>
      <c r="J33751" s="2"/>
    </row>
    <row r="33752">
      <c r="D33752" s="2"/>
      <c r="G33752" s="2"/>
      <c r="J33752" s="2"/>
    </row>
    <row r="33753">
      <c r="D33753" s="2"/>
      <c r="G33753" s="2"/>
      <c r="J33753" s="2"/>
    </row>
    <row r="33754">
      <c r="D33754" s="2"/>
      <c r="G33754" s="2"/>
      <c r="J33754" s="2"/>
    </row>
    <row r="33755">
      <c r="D33755" s="2"/>
      <c r="G33755" s="2"/>
      <c r="J33755" s="2"/>
    </row>
    <row r="33756">
      <c r="D33756" s="2"/>
      <c r="G33756" s="2"/>
      <c r="J33756" s="2"/>
    </row>
    <row r="33757">
      <c r="D33757" s="2"/>
      <c r="G33757" s="2"/>
      <c r="J33757" s="2"/>
    </row>
    <row r="33758">
      <c r="D33758" s="2"/>
      <c r="G33758" s="2"/>
      <c r="J33758" s="2"/>
    </row>
    <row r="33759">
      <c r="D33759" s="2"/>
      <c r="G33759" s="2"/>
      <c r="J33759" s="2"/>
    </row>
    <row r="33760">
      <c r="D33760" s="2"/>
      <c r="G33760" s="2"/>
      <c r="J33760" s="2"/>
    </row>
    <row r="33761">
      <c r="D33761" s="2"/>
      <c r="G33761" s="2"/>
      <c r="J33761" s="2"/>
    </row>
    <row r="33762">
      <c r="D33762" s="2"/>
      <c r="G33762" s="2"/>
      <c r="J33762" s="2"/>
    </row>
    <row r="33763">
      <c r="D33763" s="2"/>
      <c r="G33763" s="2"/>
      <c r="J33763" s="2"/>
    </row>
    <row r="33764">
      <c r="D33764" s="2"/>
      <c r="G33764" s="2"/>
      <c r="J33764" s="2"/>
    </row>
    <row r="33765">
      <c r="D33765" s="2"/>
      <c r="G33765" s="2"/>
      <c r="J33765" s="2"/>
    </row>
    <row r="33766">
      <c r="D33766" s="2"/>
      <c r="G33766" s="2"/>
      <c r="J33766" s="2"/>
    </row>
    <row r="33767">
      <c r="D33767" s="2"/>
      <c r="G33767" s="2"/>
      <c r="J33767" s="2"/>
    </row>
    <row r="33768">
      <c r="D33768" s="2"/>
      <c r="G33768" s="2"/>
      <c r="J33768" s="2"/>
    </row>
    <row r="33769">
      <c r="D33769" s="2"/>
      <c r="G33769" s="2"/>
      <c r="J33769" s="2"/>
    </row>
    <row r="33770">
      <c r="D33770" s="2"/>
      <c r="G33770" s="2"/>
      <c r="J33770" s="2"/>
    </row>
    <row r="33771">
      <c r="D33771" s="2"/>
      <c r="G33771" s="2"/>
      <c r="J33771" s="2"/>
    </row>
    <row r="33772">
      <c r="D33772" s="2"/>
      <c r="G33772" s="2"/>
      <c r="J33772" s="2"/>
    </row>
    <row r="33773">
      <c r="D33773" s="2"/>
      <c r="G33773" s="2"/>
      <c r="J33773" s="2"/>
    </row>
    <row r="33774">
      <c r="D33774" s="2"/>
      <c r="G33774" s="2"/>
      <c r="J33774" s="2"/>
    </row>
    <row r="33775">
      <c r="D33775" s="2"/>
      <c r="G33775" s="2"/>
      <c r="J33775" s="2"/>
    </row>
    <row r="33776">
      <c r="D33776" s="2"/>
      <c r="G33776" s="2"/>
      <c r="J33776" s="2"/>
    </row>
    <row r="33777">
      <c r="D33777" s="2"/>
      <c r="G33777" s="2"/>
      <c r="J33777" s="2"/>
    </row>
    <row r="33778">
      <c r="D33778" s="2"/>
      <c r="G33778" s="2"/>
      <c r="J33778" s="2"/>
    </row>
    <row r="33779">
      <c r="D33779" s="2"/>
      <c r="G33779" s="2"/>
      <c r="J33779" s="2"/>
    </row>
    <row r="33780">
      <c r="D33780" s="2"/>
      <c r="G33780" s="2"/>
      <c r="J33780" s="2"/>
    </row>
    <row r="33781">
      <c r="D33781" s="2"/>
      <c r="G33781" s="2"/>
      <c r="J33781" s="2"/>
    </row>
    <row r="33782">
      <c r="D33782" s="2"/>
      <c r="G33782" s="2"/>
      <c r="J33782" s="2"/>
    </row>
    <row r="33783">
      <c r="D33783" s="2"/>
      <c r="G33783" s="2"/>
      <c r="J33783" s="2"/>
    </row>
    <row r="33784">
      <c r="D33784" s="2"/>
      <c r="G33784" s="2"/>
      <c r="J33784" s="2"/>
    </row>
    <row r="33785">
      <c r="D33785" s="2"/>
      <c r="G33785" s="2"/>
      <c r="J33785" s="2"/>
    </row>
    <row r="33786">
      <c r="D33786" s="2"/>
      <c r="G33786" s="2"/>
      <c r="J33786" s="2"/>
    </row>
    <row r="33787">
      <c r="D33787" s="2"/>
      <c r="G33787" s="2"/>
      <c r="J33787" s="2"/>
    </row>
    <row r="33788">
      <c r="D33788" s="2"/>
      <c r="G33788" s="2"/>
      <c r="J33788" s="2"/>
    </row>
    <row r="33789">
      <c r="D33789" s="2"/>
      <c r="G33789" s="2"/>
      <c r="J33789" s="2"/>
    </row>
    <row r="33790">
      <c r="D33790" s="2"/>
      <c r="G33790" s="2"/>
      <c r="J33790" s="2"/>
    </row>
    <row r="33791">
      <c r="D33791" s="2"/>
      <c r="G33791" s="2"/>
      <c r="J33791" s="2"/>
    </row>
    <row r="33792">
      <c r="D33792" s="2"/>
      <c r="G33792" s="2"/>
      <c r="J33792" s="2"/>
    </row>
    <row r="33793">
      <c r="D33793" s="2"/>
      <c r="G33793" s="2"/>
      <c r="J33793" s="2"/>
    </row>
    <row r="33794">
      <c r="D33794" s="2"/>
      <c r="G33794" s="2"/>
      <c r="J33794" s="2"/>
    </row>
    <row r="33795">
      <c r="D33795" s="2"/>
      <c r="G33795" s="2"/>
      <c r="J33795" s="2"/>
    </row>
    <row r="33796">
      <c r="D33796" s="2"/>
      <c r="G33796" s="2"/>
      <c r="J33796" s="2"/>
    </row>
    <row r="33797">
      <c r="D33797" s="2"/>
      <c r="G33797" s="2"/>
      <c r="J33797" s="2"/>
    </row>
    <row r="33798">
      <c r="D33798" s="2"/>
      <c r="G33798" s="2"/>
      <c r="J33798" s="2"/>
    </row>
    <row r="33799">
      <c r="D33799" s="2"/>
      <c r="G33799" s="2"/>
      <c r="J33799" s="2"/>
    </row>
    <row r="33800">
      <c r="D33800" s="2"/>
      <c r="G33800" s="2"/>
      <c r="J33800" s="2"/>
    </row>
    <row r="33801">
      <c r="D33801" s="2"/>
      <c r="G33801" s="2"/>
      <c r="J33801" s="2"/>
    </row>
    <row r="33802">
      <c r="D33802" s="2"/>
      <c r="G33802" s="2"/>
      <c r="J33802" s="2"/>
    </row>
    <row r="33803">
      <c r="D33803" s="2"/>
      <c r="G33803" s="2"/>
      <c r="J33803" s="2"/>
    </row>
    <row r="33804">
      <c r="D33804" s="2"/>
      <c r="G33804" s="2"/>
      <c r="J33804" s="2"/>
    </row>
    <row r="33805">
      <c r="D33805" s="2"/>
      <c r="G33805" s="2"/>
      <c r="J33805" s="2"/>
    </row>
    <row r="33806">
      <c r="D33806" s="2"/>
      <c r="G33806" s="2"/>
      <c r="J33806" s="2"/>
    </row>
    <row r="33807">
      <c r="D33807" s="2"/>
      <c r="G33807" s="2"/>
      <c r="J33807" s="2"/>
    </row>
    <row r="33808">
      <c r="D33808" s="2"/>
      <c r="G33808" s="2"/>
      <c r="J33808" s="2"/>
    </row>
    <row r="33809">
      <c r="D33809" s="2"/>
      <c r="G33809" s="2"/>
      <c r="J33809" s="2"/>
    </row>
    <row r="33810">
      <c r="D33810" s="2"/>
      <c r="G33810" s="2"/>
      <c r="J33810" s="2"/>
    </row>
    <row r="33811">
      <c r="D33811" s="2"/>
      <c r="G33811" s="2"/>
      <c r="J33811" s="2"/>
    </row>
    <row r="33812">
      <c r="D33812" s="2"/>
      <c r="G33812" s="2"/>
      <c r="J33812" s="2"/>
    </row>
    <row r="33813">
      <c r="D33813" s="2"/>
      <c r="G33813" s="2"/>
      <c r="J33813" s="2"/>
    </row>
    <row r="33814">
      <c r="D33814" s="2"/>
      <c r="G33814" s="2"/>
      <c r="J33814" s="2"/>
    </row>
    <row r="33815">
      <c r="D33815" s="2"/>
      <c r="G33815" s="2"/>
      <c r="J33815" s="2"/>
    </row>
    <row r="33816">
      <c r="D33816" s="2"/>
      <c r="G33816" s="2"/>
      <c r="J33816" s="2"/>
    </row>
    <row r="33817">
      <c r="D33817" s="2"/>
      <c r="G33817" s="2"/>
      <c r="J33817" s="2"/>
    </row>
    <row r="33818">
      <c r="D33818" s="2"/>
      <c r="G33818" s="2"/>
      <c r="J33818" s="2"/>
    </row>
    <row r="33819">
      <c r="D33819" s="2"/>
      <c r="G33819" s="2"/>
      <c r="J33819" s="2"/>
    </row>
    <row r="33820">
      <c r="D33820" s="2"/>
      <c r="G33820" s="2"/>
      <c r="J33820" s="2"/>
    </row>
    <row r="33821">
      <c r="D33821" s="2"/>
      <c r="G33821" s="2"/>
      <c r="J33821" s="2"/>
    </row>
    <row r="33822">
      <c r="D33822" s="2"/>
      <c r="G33822" s="2"/>
      <c r="J33822" s="2"/>
    </row>
    <row r="33823">
      <c r="D33823" s="2"/>
      <c r="G33823" s="2"/>
      <c r="J33823" s="2"/>
    </row>
    <row r="33824">
      <c r="D33824" s="2"/>
      <c r="G33824" s="2"/>
      <c r="J33824" s="2"/>
    </row>
    <row r="33825">
      <c r="D33825" s="2"/>
      <c r="G33825" s="2"/>
      <c r="J33825" s="2"/>
    </row>
    <row r="33826">
      <c r="D33826" s="2"/>
      <c r="G33826" s="2"/>
      <c r="J33826" s="2"/>
    </row>
    <row r="33827">
      <c r="D33827" s="2"/>
      <c r="G33827" s="2"/>
      <c r="J33827" s="2"/>
    </row>
    <row r="33828">
      <c r="D33828" s="2"/>
      <c r="G33828" s="2"/>
      <c r="J33828" s="2"/>
    </row>
    <row r="33829">
      <c r="D33829" s="2"/>
      <c r="G33829" s="2"/>
      <c r="J33829" s="2"/>
    </row>
    <row r="33830">
      <c r="D33830" s="2"/>
      <c r="G33830" s="2"/>
      <c r="J33830" s="2"/>
    </row>
    <row r="33831">
      <c r="D33831" s="2"/>
      <c r="G33831" s="2"/>
      <c r="J33831" s="2"/>
    </row>
    <row r="33832">
      <c r="D33832" s="2"/>
      <c r="G33832" s="2"/>
      <c r="J33832" s="2"/>
    </row>
    <row r="33833">
      <c r="D33833" s="2"/>
      <c r="G33833" s="2"/>
      <c r="J33833" s="2"/>
    </row>
    <row r="33834">
      <c r="D33834" s="2"/>
      <c r="G33834" s="2"/>
      <c r="J33834" s="2"/>
    </row>
    <row r="33835">
      <c r="D33835" s="2"/>
      <c r="G33835" s="2"/>
      <c r="J33835" s="2"/>
    </row>
    <row r="33836">
      <c r="D33836" s="2"/>
      <c r="G33836" s="2"/>
      <c r="J33836" s="2"/>
    </row>
    <row r="33837">
      <c r="D33837" s="2"/>
      <c r="G33837" s="2"/>
      <c r="J33837" s="2"/>
    </row>
    <row r="33838">
      <c r="D33838" s="2"/>
      <c r="G33838" s="2"/>
      <c r="J33838" s="2"/>
    </row>
    <row r="33839">
      <c r="D33839" s="2"/>
      <c r="G33839" s="2"/>
      <c r="J33839" s="2"/>
    </row>
    <row r="33840">
      <c r="D33840" s="2"/>
      <c r="G33840" s="2"/>
      <c r="J33840" s="2"/>
    </row>
    <row r="33841">
      <c r="D33841" s="2"/>
      <c r="G33841" s="2"/>
      <c r="J33841" s="2"/>
    </row>
    <row r="33842">
      <c r="D33842" s="2"/>
      <c r="G33842" s="2"/>
      <c r="J33842" s="2"/>
    </row>
    <row r="33843">
      <c r="D33843" s="2"/>
      <c r="G33843" s="2"/>
      <c r="J33843" s="2"/>
    </row>
    <row r="33844">
      <c r="D33844" s="2"/>
      <c r="G33844" s="2"/>
      <c r="J33844" s="2"/>
    </row>
    <row r="33845">
      <c r="D33845" s="2"/>
      <c r="G33845" s="2"/>
      <c r="J33845" s="2"/>
    </row>
    <row r="33846">
      <c r="D33846" s="2"/>
      <c r="G33846" s="2"/>
      <c r="J33846" s="2"/>
    </row>
    <row r="33847">
      <c r="D33847" s="2"/>
      <c r="G33847" s="2"/>
      <c r="J33847" s="2"/>
    </row>
    <row r="33848">
      <c r="D33848" s="2"/>
      <c r="G33848" s="2"/>
      <c r="J33848" s="2"/>
    </row>
    <row r="33849">
      <c r="D33849" s="2"/>
      <c r="G33849" s="2"/>
      <c r="J33849" s="2"/>
    </row>
    <row r="33850">
      <c r="D33850" s="2"/>
      <c r="G33850" s="2"/>
      <c r="J33850" s="2"/>
    </row>
    <row r="33851">
      <c r="D33851" s="2"/>
      <c r="G33851" s="2"/>
      <c r="J33851" s="2"/>
    </row>
    <row r="33852">
      <c r="D33852" s="2"/>
      <c r="G33852" s="2"/>
      <c r="J33852" s="2"/>
    </row>
    <row r="33853">
      <c r="D33853" s="2"/>
      <c r="G33853" s="2"/>
      <c r="J33853" s="2"/>
    </row>
    <row r="33854">
      <c r="D33854" s="2"/>
      <c r="G33854" s="2"/>
      <c r="J33854" s="2"/>
    </row>
    <row r="33855">
      <c r="D33855" s="2"/>
      <c r="G33855" s="2"/>
      <c r="J33855" s="2"/>
    </row>
    <row r="33856">
      <c r="D33856" s="2"/>
      <c r="G33856" s="2"/>
      <c r="J33856" s="2"/>
    </row>
    <row r="33857">
      <c r="D33857" s="2"/>
      <c r="G33857" s="2"/>
      <c r="J33857" s="2"/>
    </row>
    <row r="33858">
      <c r="D33858" s="2"/>
      <c r="G33858" s="2"/>
      <c r="J33858" s="2"/>
    </row>
    <row r="33859">
      <c r="D33859" s="2"/>
      <c r="G33859" s="2"/>
      <c r="J33859" s="2"/>
    </row>
    <row r="33860">
      <c r="D33860" s="2"/>
      <c r="G33860" s="2"/>
      <c r="J33860" s="2"/>
    </row>
    <row r="33861">
      <c r="D33861" s="2"/>
      <c r="G33861" s="2"/>
      <c r="J33861" s="2"/>
    </row>
    <row r="33862">
      <c r="D33862" s="2"/>
      <c r="G33862" s="2"/>
      <c r="J33862" s="2"/>
    </row>
    <row r="33863">
      <c r="D33863" s="2"/>
      <c r="G33863" s="2"/>
      <c r="J33863" s="2"/>
    </row>
    <row r="33864">
      <c r="D33864" s="2"/>
      <c r="G33864" s="2"/>
      <c r="J33864" s="2"/>
    </row>
    <row r="33865">
      <c r="D33865" s="2"/>
      <c r="G33865" s="2"/>
      <c r="J33865" s="2"/>
    </row>
    <row r="33866">
      <c r="D33866" s="2"/>
      <c r="G33866" s="2"/>
      <c r="J33866" s="2"/>
    </row>
    <row r="33867">
      <c r="D33867" s="2"/>
      <c r="G33867" s="2"/>
      <c r="J33867" s="2"/>
    </row>
    <row r="33868">
      <c r="D33868" s="2"/>
      <c r="G33868" s="2"/>
      <c r="J33868" s="2"/>
    </row>
    <row r="33869">
      <c r="D33869" s="2"/>
      <c r="G33869" s="2"/>
      <c r="J33869" s="2"/>
    </row>
    <row r="33870">
      <c r="D33870" s="2"/>
      <c r="G33870" s="2"/>
      <c r="J33870" s="2"/>
    </row>
    <row r="33871">
      <c r="D33871" s="2"/>
      <c r="G33871" s="2"/>
      <c r="J33871" s="2"/>
    </row>
    <row r="33872">
      <c r="D33872" s="2"/>
      <c r="G33872" s="2"/>
      <c r="J33872" s="2"/>
    </row>
    <row r="33873">
      <c r="D33873" s="2"/>
      <c r="G33873" s="2"/>
      <c r="J33873" s="2"/>
    </row>
    <row r="33874">
      <c r="D33874" s="2"/>
      <c r="G33874" s="2"/>
      <c r="J33874" s="2"/>
    </row>
    <row r="33875">
      <c r="D33875" s="2"/>
      <c r="G33875" s="2"/>
      <c r="J33875" s="2"/>
    </row>
    <row r="33876">
      <c r="D33876" s="2"/>
      <c r="G33876" s="2"/>
      <c r="J33876" s="2"/>
    </row>
    <row r="33877">
      <c r="D33877" s="2"/>
      <c r="G33877" s="2"/>
      <c r="J33877" s="2"/>
    </row>
    <row r="33878">
      <c r="D33878" s="2"/>
      <c r="G33878" s="2"/>
      <c r="J33878" s="2"/>
    </row>
    <row r="33879">
      <c r="D33879" s="2"/>
      <c r="G33879" s="2"/>
      <c r="J33879" s="2"/>
    </row>
    <row r="33880">
      <c r="D33880" s="2"/>
      <c r="G33880" s="2"/>
      <c r="J33880" s="2"/>
    </row>
    <row r="33881">
      <c r="D33881" s="2"/>
      <c r="G33881" s="2"/>
      <c r="J33881" s="2"/>
    </row>
    <row r="33882">
      <c r="D33882" s="2"/>
      <c r="G33882" s="2"/>
      <c r="J33882" s="2"/>
    </row>
    <row r="33883">
      <c r="D33883" s="2"/>
      <c r="G33883" s="2"/>
      <c r="J33883" s="2"/>
    </row>
    <row r="33884">
      <c r="D33884" s="2"/>
      <c r="G33884" s="2"/>
      <c r="J33884" s="2"/>
    </row>
    <row r="33885">
      <c r="D33885" s="2"/>
      <c r="G33885" s="2"/>
      <c r="J33885" s="2"/>
    </row>
    <row r="33886">
      <c r="D33886" s="2"/>
      <c r="G33886" s="2"/>
      <c r="J33886" s="2"/>
    </row>
    <row r="33887">
      <c r="D33887" s="2"/>
      <c r="G33887" s="2"/>
      <c r="J33887" s="2"/>
    </row>
    <row r="33888">
      <c r="D33888" s="2"/>
      <c r="G33888" s="2"/>
      <c r="J33888" s="2"/>
    </row>
    <row r="33889">
      <c r="D33889" s="2"/>
      <c r="G33889" s="2"/>
      <c r="J33889" s="2"/>
    </row>
    <row r="33890">
      <c r="D33890" s="2"/>
      <c r="G33890" s="2"/>
      <c r="J33890" s="2"/>
    </row>
    <row r="33891">
      <c r="D33891" s="2"/>
      <c r="G33891" s="2"/>
      <c r="J33891" s="2"/>
    </row>
    <row r="33892">
      <c r="D33892" s="2"/>
      <c r="G33892" s="2"/>
      <c r="J33892" s="2"/>
    </row>
    <row r="33893">
      <c r="D33893" s="2"/>
      <c r="G33893" s="2"/>
      <c r="J33893" s="2"/>
    </row>
    <row r="33894">
      <c r="D33894" s="2"/>
      <c r="G33894" s="2"/>
      <c r="J33894" s="2"/>
    </row>
    <row r="33895">
      <c r="D33895" s="2"/>
      <c r="G33895" s="2"/>
      <c r="J33895" s="2"/>
    </row>
    <row r="33896">
      <c r="D33896" s="2"/>
      <c r="G33896" s="2"/>
      <c r="J33896" s="2"/>
    </row>
    <row r="33897">
      <c r="D33897" s="2"/>
      <c r="G33897" s="2"/>
      <c r="J33897" s="2"/>
    </row>
    <row r="33898">
      <c r="D33898" s="2"/>
      <c r="G33898" s="2"/>
      <c r="J33898" s="2"/>
    </row>
    <row r="33899">
      <c r="D33899" s="2"/>
      <c r="G33899" s="2"/>
      <c r="J33899" s="2"/>
    </row>
    <row r="33900">
      <c r="D33900" s="2"/>
      <c r="G33900" s="2"/>
      <c r="J33900" s="2"/>
    </row>
    <row r="33901">
      <c r="D33901" s="2"/>
      <c r="G33901" s="2"/>
      <c r="J33901" s="2"/>
    </row>
    <row r="33902">
      <c r="D33902" s="2"/>
      <c r="G33902" s="2"/>
      <c r="J33902" s="2"/>
    </row>
    <row r="33903">
      <c r="D33903" s="2"/>
      <c r="G33903" s="2"/>
      <c r="J33903" s="2"/>
    </row>
    <row r="33904">
      <c r="D33904" s="2"/>
      <c r="G33904" s="2"/>
      <c r="J33904" s="2"/>
    </row>
    <row r="33905">
      <c r="D33905" s="2"/>
      <c r="G33905" s="2"/>
      <c r="J33905" s="2"/>
    </row>
    <row r="33906">
      <c r="D33906" s="2"/>
      <c r="G33906" s="2"/>
      <c r="J33906" s="2"/>
    </row>
    <row r="33907">
      <c r="D33907" s="2"/>
      <c r="G33907" s="2"/>
      <c r="J33907" s="2"/>
    </row>
    <row r="33908">
      <c r="D33908" s="2"/>
      <c r="G33908" s="2"/>
      <c r="J33908" s="2"/>
    </row>
    <row r="33909">
      <c r="D33909" s="2"/>
      <c r="G33909" s="2"/>
      <c r="J33909" s="2"/>
    </row>
    <row r="33910">
      <c r="D33910" s="2"/>
      <c r="G33910" s="2"/>
      <c r="J33910" s="2"/>
    </row>
    <row r="33911">
      <c r="D33911" s="2"/>
      <c r="G33911" s="2"/>
      <c r="J33911" s="2"/>
    </row>
    <row r="33912">
      <c r="D33912" s="2"/>
      <c r="G33912" s="2"/>
      <c r="J33912" s="2"/>
    </row>
    <row r="33913">
      <c r="D33913" s="2"/>
      <c r="G33913" s="2"/>
      <c r="J33913" s="2"/>
    </row>
    <row r="33914">
      <c r="D33914" s="2"/>
      <c r="G33914" s="2"/>
      <c r="J33914" s="2"/>
    </row>
    <row r="33915">
      <c r="D33915" s="2"/>
      <c r="G33915" s="2"/>
      <c r="J33915" s="2"/>
    </row>
    <row r="33916">
      <c r="D33916" s="2"/>
      <c r="G33916" s="2"/>
      <c r="J33916" s="2"/>
    </row>
    <row r="33917">
      <c r="D33917" s="2"/>
      <c r="G33917" s="2"/>
      <c r="J33917" s="2"/>
    </row>
    <row r="33918">
      <c r="D33918" s="2"/>
      <c r="G33918" s="2"/>
      <c r="J33918" s="2"/>
    </row>
    <row r="33919">
      <c r="D33919" s="2"/>
      <c r="G33919" s="2"/>
      <c r="J33919" s="2"/>
    </row>
    <row r="33920">
      <c r="D33920" s="2"/>
      <c r="G33920" s="2"/>
      <c r="J33920" s="2"/>
    </row>
    <row r="33921">
      <c r="D33921" s="2"/>
      <c r="G33921" s="2"/>
      <c r="J33921" s="2"/>
    </row>
    <row r="33922">
      <c r="D33922" s="2"/>
      <c r="G33922" s="2"/>
      <c r="J33922" s="2"/>
    </row>
    <row r="33923">
      <c r="D33923" s="2"/>
      <c r="G33923" s="2"/>
      <c r="J33923" s="2"/>
    </row>
    <row r="33924">
      <c r="D33924" s="2"/>
      <c r="G33924" s="2"/>
      <c r="J33924" s="2"/>
    </row>
    <row r="33925">
      <c r="D33925" s="2"/>
      <c r="G33925" s="2"/>
      <c r="J33925" s="2"/>
    </row>
    <row r="33926">
      <c r="D33926" s="2"/>
      <c r="G33926" s="2"/>
      <c r="J33926" s="2"/>
    </row>
    <row r="33927">
      <c r="D33927" s="2"/>
      <c r="G33927" s="2"/>
      <c r="J33927" s="2"/>
    </row>
    <row r="33928">
      <c r="D33928" s="2"/>
      <c r="G33928" s="2"/>
      <c r="J33928" s="2"/>
    </row>
    <row r="33929">
      <c r="D33929" s="2"/>
      <c r="G33929" s="2"/>
      <c r="J33929" s="2"/>
    </row>
    <row r="33930">
      <c r="D33930" s="2"/>
      <c r="G33930" s="2"/>
      <c r="J33930" s="2"/>
    </row>
    <row r="33931">
      <c r="D33931" s="2"/>
      <c r="G33931" s="2"/>
      <c r="J33931" s="2"/>
    </row>
    <row r="33932">
      <c r="D33932" s="2"/>
      <c r="G33932" s="2"/>
      <c r="J33932" s="2"/>
    </row>
    <row r="33933">
      <c r="D33933" s="2"/>
      <c r="G33933" s="2"/>
      <c r="J33933" s="2"/>
    </row>
    <row r="33934">
      <c r="D33934" s="2"/>
      <c r="G33934" s="2"/>
      <c r="J33934" s="2"/>
    </row>
    <row r="33935">
      <c r="D33935" s="2"/>
      <c r="G33935" s="2"/>
      <c r="J33935" s="2"/>
    </row>
    <row r="33936">
      <c r="D33936" s="2"/>
      <c r="G33936" s="2"/>
      <c r="J33936" s="2"/>
    </row>
    <row r="33937">
      <c r="D33937" s="2"/>
      <c r="G33937" s="2"/>
      <c r="J33937" s="2"/>
    </row>
    <row r="33938">
      <c r="D33938" s="2"/>
      <c r="G33938" s="2"/>
      <c r="J33938" s="2"/>
    </row>
    <row r="33939">
      <c r="D33939" s="2"/>
      <c r="G33939" s="2"/>
      <c r="J33939" s="2"/>
    </row>
    <row r="33940">
      <c r="D33940" s="2"/>
      <c r="G33940" s="2"/>
      <c r="J33940" s="2"/>
    </row>
    <row r="33941">
      <c r="D33941" s="2"/>
      <c r="G33941" s="2"/>
      <c r="J33941" s="2"/>
    </row>
    <row r="33942">
      <c r="D33942" s="2"/>
      <c r="G33942" s="2"/>
      <c r="J33942" s="2"/>
    </row>
    <row r="33943">
      <c r="D33943" s="2"/>
      <c r="G33943" s="2"/>
      <c r="J33943" s="2"/>
    </row>
    <row r="33944">
      <c r="D33944" s="2"/>
      <c r="G33944" s="2"/>
      <c r="J33944" s="2"/>
    </row>
    <row r="33945">
      <c r="D33945" s="2"/>
      <c r="G33945" s="2"/>
      <c r="J33945" s="2"/>
    </row>
    <row r="33946">
      <c r="D33946" s="2"/>
      <c r="G33946" s="2"/>
      <c r="J33946" s="2"/>
    </row>
    <row r="33947">
      <c r="D33947" s="2"/>
      <c r="G33947" s="2"/>
      <c r="J33947" s="2"/>
    </row>
    <row r="33948">
      <c r="D33948" s="2"/>
      <c r="G33948" s="2"/>
      <c r="J33948" s="2"/>
    </row>
    <row r="33949">
      <c r="D33949" s="2"/>
      <c r="G33949" s="2"/>
      <c r="J33949" s="2"/>
    </row>
    <row r="33950">
      <c r="D33950" s="2"/>
      <c r="G33950" s="2"/>
      <c r="J33950" s="2"/>
    </row>
    <row r="33951">
      <c r="D33951" s="2"/>
      <c r="G33951" s="2"/>
      <c r="J33951" s="2"/>
    </row>
    <row r="33952">
      <c r="D33952" s="2"/>
      <c r="G33952" s="2"/>
      <c r="J33952" s="2"/>
    </row>
    <row r="33953">
      <c r="D33953" s="2"/>
      <c r="G33953" s="2"/>
      <c r="J33953" s="2"/>
    </row>
    <row r="33954">
      <c r="D33954" s="2"/>
      <c r="G33954" s="2"/>
      <c r="J33954" s="2"/>
    </row>
    <row r="33955">
      <c r="D33955" s="2"/>
      <c r="G33955" s="2"/>
      <c r="J33955" s="2"/>
    </row>
    <row r="33956">
      <c r="D33956" s="2"/>
      <c r="G33956" s="2"/>
      <c r="J33956" s="2"/>
    </row>
    <row r="33957">
      <c r="D33957" s="2"/>
      <c r="G33957" s="2"/>
      <c r="J33957" s="2"/>
    </row>
    <row r="33958">
      <c r="D33958" s="2"/>
      <c r="G33958" s="2"/>
      <c r="J33958" s="2"/>
    </row>
    <row r="33959">
      <c r="D33959" s="2"/>
      <c r="G33959" s="2"/>
      <c r="J33959" s="2"/>
    </row>
    <row r="33960">
      <c r="D33960" s="2"/>
      <c r="G33960" s="2"/>
      <c r="J33960" s="2"/>
    </row>
    <row r="33961">
      <c r="D33961" s="2"/>
      <c r="G33961" s="2"/>
      <c r="J33961" s="2"/>
    </row>
    <row r="33962">
      <c r="D33962" s="2"/>
      <c r="G33962" s="2"/>
      <c r="J33962" s="2"/>
    </row>
    <row r="33963">
      <c r="D33963" s="2"/>
      <c r="G33963" s="2"/>
      <c r="J33963" s="2"/>
    </row>
    <row r="33964">
      <c r="D33964" s="2"/>
      <c r="G33964" s="2"/>
      <c r="J33964" s="2"/>
    </row>
    <row r="33965">
      <c r="D33965" s="2"/>
      <c r="G33965" s="2"/>
      <c r="J33965" s="2"/>
    </row>
    <row r="33966">
      <c r="D33966" s="2"/>
      <c r="G33966" s="2"/>
      <c r="J33966" s="2"/>
    </row>
    <row r="33967">
      <c r="D33967" s="2"/>
      <c r="G33967" s="2"/>
      <c r="J33967" s="2"/>
    </row>
    <row r="33968">
      <c r="D33968" s="2"/>
      <c r="G33968" s="2"/>
      <c r="J33968" s="2"/>
    </row>
    <row r="33969">
      <c r="D33969" s="2"/>
      <c r="G33969" s="2"/>
      <c r="J33969" s="2"/>
    </row>
    <row r="33970">
      <c r="D33970" s="2"/>
      <c r="G33970" s="2"/>
      <c r="J33970" s="2"/>
    </row>
    <row r="33971">
      <c r="D33971" s="2"/>
      <c r="G33971" s="2"/>
      <c r="J33971" s="2"/>
    </row>
    <row r="33972">
      <c r="D33972" s="2"/>
      <c r="G33972" s="2"/>
      <c r="J33972" s="2"/>
    </row>
    <row r="33973">
      <c r="D33973" s="2"/>
      <c r="G33973" s="2"/>
      <c r="J33973" s="2"/>
    </row>
    <row r="33974">
      <c r="D33974" s="2"/>
      <c r="G33974" s="2"/>
      <c r="J33974" s="2"/>
    </row>
    <row r="33975">
      <c r="D33975" s="2"/>
      <c r="G33975" s="2"/>
      <c r="J33975" s="2"/>
    </row>
    <row r="33976">
      <c r="D33976" s="2"/>
      <c r="G33976" s="2"/>
      <c r="J33976" s="2"/>
    </row>
    <row r="33977">
      <c r="D33977" s="2"/>
      <c r="G33977" s="2"/>
      <c r="J33977" s="2"/>
    </row>
    <row r="33978">
      <c r="D33978" s="2"/>
      <c r="G33978" s="2"/>
      <c r="J33978" s="2"/>
    </row>
    <row r="33979">
      <c r="D33979" s="2"/>
      <c r="G33979" s="2"/>
      <c r="J33979" s="2"/>
    </row>
    <row r="33980">
      <c r="D33980" s="2"/>
      <c r="G33980" s="2"/>
      <c r="J33980" s="2"/>
    </row>
    <row r="33981">
      <c r="D33981" s="2"/>
      <c r="G33981" s="2"/>
      <c r="J33981" s="2"/>
    </row>
    <row r="33982">
      <c r="D33982" s="2"/>
      <c r="G33982" s="2"/>
      <c r="J33982" s="2"/>
    </row>
    <row r="33983">
      <c r="D33983" s="2"/>
      <c r="G33983" s="2"/>
      <c r="J33983" s="2"/>
    </row>
    <row r="33984">
      <c r="D33984" s="2"/>
      <c r="G33984" s="2"/>
      <c r="J33984" s="2"/>
    </row>
    <row r="33985">
      <c r="D33985" s="2"/>
      <c r="G33985" s="2"/>
      <c r="J33985" s="2"/>
    </row>
    <row r="33986">
      <c r="D33986" s="2"/>
      <c r="G33986" s="2"/>
      <c r="J33986" s="2"/>
    </row>
    <row r="33987">
      <c r="D33987" s="2"/>
      <c r="G33987" s="2"/>
      <c r="J33987" s="2"/>
    </row>
    <row r="33988">
      <c r="D33988" s="2"/>
      <c r="G33988" s="2"/>
      <c r="J33988" s="2"/>
    </row>
    <row r="33989">
      <c r="D33989" s="2"/>
      <c r="G33989" s="2"/>
      <c r="J33989" s="2"/>
    </row>
    <row r="33990">
      <c r="D33990" s="2"/>
      <c r="G33990" s="2"/>
      <c r="J33990" s="2"/>
    </row>
    <row r="33991">
      <c r="D33991" s="2"/>
      <c r="G33991" s="2"/>
      <c r="J33991" s="2"/>
    </row>
    <row r="33992">
      <c r="D33992" s="2"/>
      <c r="G33992" s="2"/>
      <c r="J33992" s="2"/>
    </row>
    <row r="33993">
      <c r="D33993" s="2"/>
      <c r="G33993" s="2"/>
      <c r="J33993" s="2"/>
    </row>
    <row r="33994">
      <c r="D33994" s="2"/>
      <c r="G33994" s="2"/>
      <c r="J33994" s="2"/>
    </row>
    <row r="33995">
      <c r="D33995" s="2"/>
      <c r="G33995" s="2"/>
      <c r="J33995" s="2"/>
    </row>
    <row r="33996">
      <c r="D33996" s="2"/>
      <c r="G33996" s="2"/>
      <c r="J33996" s="2"/>
    </row>
    <row r="33997">
      <c r="D33997" s="2"/>
      <c r="G33997" s="2"/>
      <c r="J33997" s="2"/>
    </row>
    <row r="33998">
      <c r="D33998" s="2"/>
      <c r="G33998" s="2"/>
      <c r="J33998" s="2"/>
    </row>
    <row r="33999">
      <c r="D33999" s="2"/>
      <c r="G33999" s="2"/>
      <c r="J33999" s="2"/>
    </row>
    <row r="34000">
      <c r="D34000" s="2"/>
      <c r="G34000" s="2"/>
      <c r="J34000" s="2"/>
    </row>
    <row r="34001">
      <c r="D34001" s="2"/>
      <c r="G34001" s="2"/>
      <c r="J34001" s="2"/>
    </row>
    <row r="34002">
      <c r="D34002" s="2"/>
      <c r="G34002" s="2"/>
      <c r="J34002" s="2"/>
    </row>
    <row r="34003">
      <c r="D34003" s="2"/>
      <c r="G34003" s="2"/>
      <c r="J34003" s="2"/>
    </row>
    <row r="34004">
      <c r="D34004" s="2"/>
      <c r="G34004" s="2"/>
      <c r="J34004" s="2"/>
    </row>
    <row r="34005">
      <c r="D34005" s="2"/>
      <c r="G34005" s="2"/>
      <c r="J34005" s="2"/>
    </row>
    <row r="34006">
      <c r="D34006" s="2"/>
      <c r="G34006" s="2"/>
      <c r="J34006" s="2"/>
    </row>
    <row r="34007">
      <c r="D34007" s="2"/>
      <c r="G34007" s="2"/>
      <c r="J34007" s="2"/>
    </row>
    <row r="34008">
      <c r="D34008" s="2"/>
      <c r="G34008" s="2"/>
      <c r="J34008" s="2"/>
    </row>
    <row r="34009">
      <c r="D34009" s="2"/>
      <c r="G34009" s="2"/>
      <c r="J34009" s="2"/>
    </row>
    <row r="34010">
      <c r="D34010" s="2"/>
      <c r="G34010" s="2"/>
      <c r="J34010" s="2"/>
    </row>
    <row r="34011">
      <c r="D34011" s="2"/>
      <c r="G34011" s="2"/>
      <c r="J34011" s="2"/>
    </row>
    <row r="34012">
      <c r="D34012" s="2"/>
      <c r="G34012" s="2"/>
      <c r="J34012" s="2"/>
    </row>
    <row r="34013">
      <c r="D34013" s="2"/>
      <c r="G34013" s="2"/>
      <c r="J34013" s="2"/>
    </row>
    <row r="34014">
      <c r="D34014" s="2"/>
      <c r="G34014" s="2"/>
      <c r="J34014" s="2"/>
    </row>
    <row r="34015">
      <c r="D34015" s="2"/>
      <c r="G34015" s="2"/>
      <c r="J34015" s="2"/>
    </row>
    <row r="34016">
      <c r="D34016" s="2"/>
      <c r="G34016" s="2"/>
      <c r="J34016" s="2"/>
    </row>
    <row r="34017">
      <c r="D34017" s="2"/>
      <c r="G34017" s="2"/>
      <c r="J34017" s="2"/>
    </row>
    <row r="34018">
      <c r="D34018" s="2"/>
      <c r="G34018" s="2"/>
      <c r="J34018" s="2"/>
    </row>
    <row r="34019">
      <c r="D34019" s="2"/>
      <c r="G34019" s="2"/>
      <c r="J34019" s="2"/>
    </row>
    <row r="34020">
      <c r="D34020" s="2"/>
      <c r="G34020" s="2"/>
      <c r="J34020" s="2"/>
    </row>
    <row r="34021">
      <c r="D34021" s="2"/>
      <c r="G34021" s="2"/>
      <c r="J34021" s="2"/>
    </row>
    <row r="34022">
      <c r="D34022" s="2"/>
      <c r="G34022" s="2"/>
      <c r="J34022" s="2"/>
    </row>
    <row r="34023">
      <c r="D34023" s="2"/>
      <c r="G34023" s="2"/>
      <c r="J34023" s="2"/>
    </row>
    <row r="34024">
      <c r="D34024" s="2"/>
      <c r="G34024" s="2"/>
      <c r="J34024" s="2"/>
    </row>
    <row r="34025">
      <c r="D34025" s="2"/>
      <c r="G34025" s="2"/>
      <c r="J34025" s="2"/>
    </row>
    <row r="34026">
      <c r="D34026" s="2"/>
      <c r="G34026" s="2"/>
      <c r="J34026" s="2"/>
    </row>
    <row r="34027">
      <c r="D34027" s="2"/>
      <c r="G34027" s="2"/>
      <c r="J34027" s="2"/>
    </row>
    <row r="34028">
      <c r="D34028" s="2"/>
      <c r="G34028" s="2"/>
      <c r="J34028" s="2"/>
    </row>
    <row r="34029">
      <c r="D34029" s="2"/>
      <c r="G34029" s="2"/>
      <c r="J34029" s="2"/>
    </row>
    <row r="34030">
      <c r="D34030" s="2"/>
      <c r="G34030" s="2"/>
      <c r="J34030" s="2"/>
    </row>
    <row r="34031">
      <c r="D34031" s="2"/>
      <c r="G34031" s="2"/>
      <c r="J34031" s="2"/>
    </row>
    <row r="34032">
      <c r="D34032" s="2"/>
      <c r="G34032" s="2"/>
      <c r="J34032" s="2"/>
    </row>
    <row r="34033">
      <c r="D34033" s="2"/>
      <c r="G34033" s="2"/>
      <c r="J34033" s="2"/>
    </row>
    <row r="34034">
      <c r="D34034" s="2"/>
      <c r="G34034" s="2"/>
      <c r="J34034" s="2"/>
    </row>
    <row r="34035">
      <c r="D34035" s="2"/>
      <c r="G34035" s="2"/>
      <c r="J34035" s="2"/>
    </row>
    <row r="34036">
      <c r="D34036" s="2"/>
      <c r="G34036" s="2"/>
      <c r="J34036" s="2"/>
    </row>
    <row r="34037">
      <c r="D34037" s="2"/>
      <c r="G34037" s="2"/>
      <c r="J34037" s="2"/>
    </row>
    <row r="34038">
      <c r="D34038" s="2"/>
      <c r="G34038" s="2"/>
      <c r="J34038" s="2"/>
    </row>
    <row r="34039">
      <c r="D34039" s="2"/>
      <c r="G34039" s="2"/>
      <c r="J34039" s="2"/>
    </row>
    <row r="34040">
      <c r="D34040" s="2"/>
      <c r="G34040" s="2"/>
      <c r="J34040" s="2"/>
    </row>
    <row r="34041">
      <c r="D34041" s="2"/>
      <c r="G34041" s="2"/>
      <c r="J34041" s="2"/>
    </row>
    <row r="34042">
      <c r="D34042" s="2"/>
      <c r="G34042" s="2"/>
      <c r="J34042" s="2"/>
    </row>
    <row r="34043">
      <c r="D34043" s="2"/>
      <c r="G34043" s="2"/>
      <c r="J34043" s="2"/>
    </row>
    <row r="34044">
      <c r="D34044" s="2"/>
      <c r="G34044" s="2"/>
      <c r="J34044" s="2"/>
    </row>
    <row r="34045">
      <c r="D34045" s="2"/>
      <c r="G34045" s="2"/>
      <c r="J34045" s="2"/>
    </row>
    <row r="34046">
      <c r="D34046" s="2"/>
      <c r="G34046" s="2"/>
      <c r="J34046" s="2"/>
    </row>
    <row r="34047">
      <c r="D34047" s="2"/>
      <c r="G34047" s="2"/>
      <c r="J34047" s="2"/>
    </row>
    <row r="34048">
      <c r="D34048" s="2"/>
      <c r="G34048" s="2"/>
      <c r="J34048" s="2"/>
    </row>
    <row r="34049">
      <c r="D34049" s="2"/>
      <c r="G34049" s="2"/>
      <c r="J34049" s="2"/>
    </row>
    <row r="34050">
      <c r="D34050" s="2"/>
      <c r="G34050" s="2"/>
      <c r="J34050" s="2"/>
    </row>
    <row r="34051">
      <c r="D34051" s="2"/>
      <c r="G34051" s="2"/>
      <c r="J34051" s="2"/>
    </row>
    <row r="34052">
      <c r="D34052" s="2"/>
      <c r="G34052" s="2"/>
      <c r="J34052" s="2"/>
    </row>
    <row r="34053">
      <c r="D34053" s="2"/>
      <c r="G34053" s="2"/>
      <c r="J34053" s="2"/>
    </row>
    <row r="34054">
      <c r="D34054" s="2"/>
      <c r="G34054" s="2"/>
      <c r="J34054" s="2"/>
    </row>
    <row r="34055">
      <c r="D34055" s="2"/>
      <c r="G34055" s="2"/>
      <c r="J34055" s="2"/>
    </row>
    <row r="34056">
      <c r="D34056" s="2"/>
      <c r="G34056" s="2"/>
      <c r="J34056" s="2"/>
    </row>
    <row r="34057">
      <c r="D34057" s="2"/>
      <c r="G34057" s="2"/>
      <c r="J34057" s="2"/>
    </row>
    <row r="34058">
      <c r="D34058" s="2"/>
      <c r="G34058" s="2"/>
      <c r="J34058" s="2"/>
    </row>
    <row r="34059">
      <c r="D34059" s="2"/>
      <c r="G34059" s="2"/>
      <c r="J34059" s="2"/>
    </row>
    <row r="34060">
      <c r="D34060" s="2"/>
      <c r="G34060" s="2"/>
      <c r="J34060" s="2"/>
    </row>
    <row r="34061">
      <c r="D34061" s="2"/>
      <c r="G34061" s="2"/>
      <c r="J34061" s="2"/>
    </row>
    <row r="34062">
      <c r="D34062" s="2"/>
      <c r="G34062" s="2"/>
      <c r="J34062" s="2"/>
    </row>
    <row r="34063">
      <c r="D34063" s="2"/>
      <c r="G34063" s="2"/>
      <c r="J34063" s="2"/>
    </row>
    <row r="34064">
      <c r="D34064" s="2"/>
      <c r="G34064" s="2"/>
      <c r="J34064" s="2"/>
    </row>
    <row r="34065">
      <c r="D34065" s="2"/>
      <c r="G34065" s="2"/>
      <c r="J34065" s="2"/>
    </row>
    <row r="34066">
      <c r="D34066" s="2"/>
      <c r="G34066" s="2"/>
      <c r="J34066" s="2"/>
    </row>
    <row r="34067">
      <c r="D34067" s="2"/>
      <c r="G34067" s="2"/>
      <c r="J34067" s="2"/>
    </row>
    <row r="34068">
      <c r="D34068" s="2"/>
      <c r="G34068" s="2"/>
      <c r="J34068" s="2"/>
    </row>
    <row r="34069">
      <c r="D34069" s="2"/>
      <c r="G34069" s="2"/>
      <c r="J34069" s="2"/>
    </row>
    <row r="34070">
      <c r="D34070" s="2"/>
      <c r="G34070" s="2"/>
      <c r="J34070" s="2"/>
    </row>
    <row r="34071">
      <c r="D34071" s="2"/>
      <c r="G34071" s="2"/>
      <c r="J34071" s="2"/>
    </row>
    <row r="34072">
      <c r="D34072" s="2"/>
      <c r="G34072" s="2"/>
      <c r="J34072" s="2"/>
    </row>
    <row r="34073">
      <c r="D34073" s="2"/>
      <c r="G34073" s="2"/>
      <c r="J34073" s="2"/>
    </row>
    <row r="34074">
      <c r="D34074" s="2"/>
      <c r="G34074" s="2"/>
      <c r="J34074" s="2"/>
    </row>
    <row r="34075">
      <c r="D34075" s="2"/>
      <c r="G34075" s="2"/>
      <c r="J34075" s="2"/>
    </row>
    <row r="34076">
      <c r="D34076" s="2"/>
      <c r="G34076" s="2"/>
      <c r="J34076" s="2"/>
    </row>
    <row r="34077">
      <c r="D34077" s="2"/>
      <c r="G34077" s="2"/>
      <c r="J34077" s="2"/>
    </row>
    <row r="34078">
      <c r="D34078" s="2"/>
      <c r="G34078" s="2"/>
      <c r="J34078" s="2"/>
    </row>
    <row r="34079">
      <c r="D34079" s="2"/>
      <c r="G34079" s="2"/>
      <c r="J34079" s="2"/>
    </row>
    <row r="34080">
      <c r="D34080" s="2"/>
      <c r="G34080" s="2"/>
      <c r="J34080" s="2"/>
    </row>
    <row r="34081">
      <c r="D34081" s="2"/>
      <c r="G34081" s="2"/>
      <c r="J34081" s="2"/>
    </row>
    <row r="34082">
      <c r="D34082" s="2"/>
      <c r="G34082" s="2"/>
      <c r="J34082" s="2"/>
    </row>
    <row r="34083">
      <c r="D34083" s="2"/>
      <c r="G34083" s="2"/>
      <c r="J34083" s="2"/>
    </row>
    <row r="34084">
      <c r="D34084" s="2"/>
      <c r="G34084" s="2"/>
      <c r="J34084" s="2"/>
    </row>
    <row r="34085">
      <c r="D34085" s="2"/>
      <c r="G34085" s="2"/>
      <c r="J34085" s="2"/>
    </row>
    <row r="34086">
      <c r="D34086" s="2"/>
      <c r="G34086" s="2"/>
      <c r="J34086" s="2"/>
    </row>
    <row r="34087">
      <c r="D34087" s="2"/>
      <c r="G34087" s="2"/>
      <c r="J34087" s="2"/>
    </row>
    <row r="34088">
      <c r="D34088" s="2"/>
      <c r="G34088" s="2"/>
      <c r="J34088" s="2"/>
    </row>
    <row r="34089">
      <c r="D34089" s="2"/>
      <c r="G34089" s="2"/>
      <c r="J34089" s="2"/>
    </row>
    <row r="34090">
      <c r="D34090" s="2"/>
      <c r="G34090" s="2"/>
      <c r="J34090" s="2"/>
    </row>
    <row r="34091">
      <c r="D34091" s="2"/>
      <c r="G34091" s="2"/>
      <c r="J34091" s="2"/>
    </row>
    <row r="34092">
      <c r="D34092" s="2"/>
      <c r="G34092" s="2"/>
      <c r="J34092" s="2"/>
    </row>
    <row r="34093">
      <c r="D34093" s="2"/>
      <c r="G34093" s="2"/>
      <c r="J34093" s="2"/>
    </row>
    <row r="34094">
      <c r="D34094" s="2"/>
      <c r="G34094" s="2"/>
      <c r="J34094" s="2"/>
    </row>
    <row r="34095">
      <c r="D34095" s="2"/>
      <c r="G34095" s="2"/>
      <c r="J34095" s="2"/>
    </row>
    <row r="34096">
      <c r="D34096" s="2"/>
      <c r="G34096" s="2"/>
      <c r="J34096" s="2"/>
    </row>
    <row r="34097">
      <c r="D34097" s="2"/>
      <c r="G34097" s="2"/>
      <c r="J34097" s="2"/>
    </row>
    <row r="34098">
      <c r="D34098" s="2"/>
      <c r="G34098" s="2"/>
      <c r="J34098" s="2"/>
    </row>
    <row r="34099">
      <c r="D34099" s="2"/>
      <c r="G34099" s="2"/>
      <c r="J34099" s="2"/>
    </row>
    <row r="34100">
      <c r="D34100" s="2"/>
      <c r="G34100" s="2"/>
      <c r="J34100" s="2"/>
    </row>
    <row r="34101">
      <c r="D34101" s="2"/>
      <c r="G34101" s="2"/>
      <c r="J34101" s="2"/>
    </row>
    <row r="34102">
      <c r="D34102" s="2"/>
      <c r="G34102" s="2"/>
      <c r="J34102" s="2"/>
    </row>
    <row r="34103">
      <c r="D34103" s="2"/>
      <c r="G34103" s="2"/>
      <c r="J34103" s="2"/>
    </row>
    <row r="34104">
      <c r="D34104" s="2"/>
      <c r="G34104" s="2"/>
      <c r="J34104" s="2"/>
    </row>
    <row r="34105">
      <c r="D34105" s="2"/>
      <c r="G34105" s="2"/>
      <c r="J34105" s="2"/>
    </row>
    <row r="34106">
      <c r="D34106" s="2"/>
      <c r="G34106" s="2"/>
      <c r="J34106" s="2"/>
    </row>
    <row r="34107">
      <c r="D34107" s="2"/>
      <c r="G34107" s="2"/>
      <c r="J34107" s="2"/>
    </row>
    <row r="34108">
      <c r="D34108" s="2"/>
      <c r="G34108" s="2"/>
      <c r="J34108" s="2"/>
    </row>
    <row r="34109">
      <c r="D34109" s="2"/>
      <c r="G34109" s="2"/>
      <c r="J34109" s="2"/>
    </row>
    <row r="34110">
      <c r="D34110" s="2"/>
      <c r="G34110" s="2"/>
      <c r="J34110" s="2"/>
    </row>
    <row r="34111">
      <c r="D34111" s="2"/>
      <c r="G34111" s="2"/>
      <c r="J34111" s="2"/>
    </row>
    <row r="34112">
      <c r="D34112" s="2"/>
      <c r="G34112" s="2"/>
      <c r="J34112" s="2"/>
    </row>
    <row r="34113">
      <c r="D34113" s="2"/>
      <c r="G34113" s="2"/>
      <c r="J34113" s="2"/>
    </row>
    <row r="34114">
      <c r="D34114" s="2"/>
      <c r="G34114" s="2"/>
      <c r="J34114" s="2"/>
    </row>
    <row r="34115">
      <c r="D34115" s="2"/>
      <c r="G34115" s="2"/>
      <c r="J34115" s="2"/>
    </row>
    <row r="34116">
      <c r="D34116" s="2"/>
      <c r="G34116" s="2"/>
      <c r="J34116" s="2"/>
    </row>
    <row r="34117">
      <c r="D34117" s="2"/>
      <c r="G34117" s="2"/>
      <c r="J34117" s="2"/>
    </row>
    <row r="34118">
      <c r="D34118" s="2"/>
      <c r="G34118" s="2"/>
      <c r="J34118" s="2"/>
    </row>
    <row r="34119">
      <c r="D34119" s="2"/>
      <c r="G34119" s="2"/>
      <c r="J34119" s="2"/>
    </row>
    <row r="34120">
      <c r="D34120" s="2"/>
      <c r="G34120" s="2"/>
      <c r="J34120" s="2"/>
    </row>
    <row r="34121">
      <c r="D34121" s="2"/>
      <c r="G34121" s="2"/>
      <c r="J34121" s="2"/>
    </row>
    <row r="34122">
      <c r="D34122" s="2"/>
      <c r="G34122" s="2"/>
      <c r="J34122" s="2"/>
    </row>
    <row r="34123">
      <c r="D34123" s="2"/>
      <c r="G34123" s="2"/>
      <c r="J34123" s="2"/>
    </row>
    <row r="34124">
      <c r="D34124" s="2"/>
      <c r="G34124" s="2"/>
      <c r="J34124" s="2"/>
    </row>
    <row r="34125">
      <c r="D34125" s="2"/>
      <c r="G34125" s="2"/>
      <c r="J34125" s="2"/>
    </row>
    <row r="34126">
      <c r="D34126" s="2"/>
      <c r="G34126" s="2"/>
      <c r="J34126" s="2"/>
    </row>
    <row r="34127">
      <c r="D34127" s="2"/>
      <c r="G34127" s="2"/>
      <c r="J34127" s="2"/>
    </row>
    <row r="34128">
      <c r="D34128" s="2"/>
      <c r="G34128" s="2"/>
      <c r="J34128" s="2"/>
    </row>
    <row r="34129">
      <c r="D34129" s="2"/>
      <c r="G34129" s="2"/>
      <c r="J34129" s="2"/>
    </row>
    <row r="34130">
      <c r="D34130" s="2"/>
      <c r="G34130" s="2"/>
      <c r="J34130" s="2"/>
    </row>
    <row r="34131">
      <c r="D34131" s="2"/>
      <c r="G34131" s="2"/>
      <c r="J34131" s="2"/>
    </row>
    <row r="34132">
      <c r="D34132" s="2"/>
      <c r="G34132" s="2"/>
      <c r="J34132" s="2"/>
    </row>
    <row r="34133">
      <c r="D34133" s="2"/>
      <c r="G34133" s="2"/>
      <c r="J34133" s="2"/>
    </row>
    <row r="34134">
      <c r="D34134" s="2"/>
      <c r="G34134" s="2"/>
      <c r="J34134" s="2"/>
    </row>
    <row r="34135">
      <c r="D34135" s="2"/>
      <c r="G34135" s="2"/>
      <c r="J34135" s="2"/>
    </row>
    <row r="34136">
      <c r="D34136" s="2"/>
      <c r="G34136" s="2"/>
      <c r="J34136" s="2"/>
    </row>
    <row r="34137">
      <c r="D34137" s="2"/>
      <c r="G34137" s="2"/>
      <c r="J34137" s="2"/>
    </row>
    <row r="34138">
      <c r="D34138" s="2"/>
      <c r="G34138" s="2"/>
      <c r="J34138" s="2"/>
    </row>
    <row r="34139">
      <c r="D34139" s="2"/>
      <c r="G34139" s="2"/>
      <c r="J34139" s="2"/>
    </row>
    <row r="34140">
      <c r="D34140" s="2"/>
      <c r="G34140" s="2"/>
      <c r="J34140" s="2"/>
    </row>
    <row r="34141">
      <c r="D34141" s="2"/>
      <c r="G34141" s="2"/>
      <c r="J34141" s="2"/>
    </row>
    <row r="34142">
      <c r="D34142" s="2"/>
      <c r="G34142" s="2"/>
      <c r="J34142" s="2"/>
    </row>
    <row r="34143">
      <c r="D34143" s="2"/>
      <c r="G34143" s="2"/>
      <c r="J34143" s="2"/>
    </row>
    <row r="34144">
      <c r="D34144" s="2"/>
      <c r="G34144" s="2"/>
      <c r="J34144" s="2"/>
    </row>
    <row r="34145">
      <c r="D34145" s="2"/>
      <c r="G34145" s="2"/>
      <c r="J34145" s="2"/>
    </row>
    <row r="34146">
      <c r="D34146" s="2"/>
      <c r="G34146" s="2"/>
      <c r="J34146" s="2"/>
    </row>
    <row r="34147">
      <c r="D34147" s="2"/>
      <c r="G34147" s="2"/>
      <c r="J34147" s="2"/>
    </row>
    <row r="34148">
      <c r="D34148" s="2"/>
      <c r="G34148" s="2"/>
      <c r="J34148" s="2"/>
    </row>
    <row r="34149">
      <c r="D34149" s="2"/>
      <c r="G34149" s="2"/>
      <c r="J34149" s="2"/>
    </row>
    <row r="34150">
      <c r="D34150" s="2"/>
      <c r="G34150" s="2"/>
      <c r="J34150" s="2"/>
    </row>
    <row r="34151">
      <c r="D34151" s="2"/>
      <c r="G34151" s="2"/>
      <c r="J34151" s="2"/>
    </row>
    <row r="34152">
      <c r="D34152" s="2"/>
      <c r="G34152" s="2"/>
      <c r="J34152" s="2"/>
    </row>
    <row r="34153">
      <c r="D34153" s="2"/>
      <c r="G34153" s="2"/>
      <c r="J34153" s="2"/>
    </row>
    <row r="34154">
      <c r="D34154" s="2"/>
      <c r="G34154" s="2"/>
      <c r="J34154" s="2"/>
    </row>
    <row r="34155">
      <c r="D34155" s="2"/>
      <c r="G34155" s="2"/>
      <c r="J34155" s="2"/>
    </row>
    <row r="34156">
      <c r="D34156" s="2"/>
      <c r="G34156" s="2"/>
      <c r="J34156" s="2"/>
    </row>
    <row r="34157">
      <c r="D34157" s="2"/>
      <c r="G34157" s="2"/>
      <c r="J34157" s="2"/>
    </row>
    <row r="34158">
      <c r="D34158" s="2"/>
      <c r="G34158" s="2"/>
      <c r="J34158" s="2"/>
    </row>
    <row r="34159">
      <c r="D34159" s="2"/>
      <c r="G34159" s="2"/>
      <c r="J34159" s="2"/>
    </row>
    <row r="34160">
      <c r="D34160" s="2"/>
      <c r="G34160" s="2"/>
      <c r="J34160" s="2"/>
    </row>
    <row r="34161">
      <c r="D34161" s="2"/>
      <c r="G34161" s="2"/>
      <c r="J34161" s="2"/>
    </row>
    <row r="34162">
      <c r="D34162" s="2"/>
      <c r="G34162" s="2"/>
      <c r="J34162" s="2"/>
    </row>
    <row r="34163">
      <c r="D34163" s="2"/>
      <c r="G34163" s="2"/>
      <c r="J34163" s="2"/>
    </row>
    <row r="34164">
      <c r="D34164" s="2"/>
      <c r="G34164" s="2"/>
      <c r="J34164" s="2"/>
    </row>
    <row r="34165">
      <c r="D34165" s="2"/>
      <c r="G34165" s="2"/>
      <c r="J34165" s="2"/>
    </row>
    <row r="34166">
      <c r="D34166" s="2"/>
      <c r="G34166" s="2"/>
      <c r="J34166" s="2"/>
    </row>
    <row r="34167">
      <c r="D34167" s="2"/>
      <c r="G34167" s="2"/>
      <c r="J34167" s="2"/>
    </row>
    <row r="34168">
      <c r="D34168" s="2"/>
      <c r="G34168" s="2"/>
      <c r="J34168" s="2"/>
    </row>
    <row r="34169">
      <c r="D34169" s="2"/>
      <c r="G34169" s="2"/>
      <c r="J34169" s="2"/>
    </row>
    <row r="34170">
      <c r="D34170" s="2"/>
      <c r="G34170" s="2"/>
      <c r="J34170" s="2"/>
    </row>
    <row r="34171">
      <c r="D34171" s="2"/>
      <c r="G34171" s="2"/>
      <c r="J34171" s="2"/>
    </row>
    <row r="34172">
      <c r="D34172" s="2"/>
      <c r="G34172" s="2"/>
      <c r="J34172" s="2"/>
    </row>
    <row r="34173">
      <c r="D34173" s="2"/>
      <c r="G34173" s="2"/>
      <c r="J34173" s="2"/>
    </row>
    <row r="34174">
      <c r="D34174" s="2"/>
      <c r="G34174" s="2"/>
      <c r="J34174" s="2"/>
    </row>
    <row r="34175">
      <c r="D34175" s="2"/>
      <c r="G34175" s="2"/>
      <c r="J34175" s="2"/>
    </row>
    <row r="34176">
      <c r="D34176" s="2"/>
      <c r="G34176" s="2"/>
      <c r="J34176" s="2"/>
    </row>
    <row r="34177">
      <c r="D34177" s="2"/>
      <c r="G34177" s="2"/>
      <c r="J34177" s="2"/>
    </row>
    <row r="34178">
      <c r="D34178" s="2"/>
      <c r="G34178" s="2"/>
      <c r="J34178" s="2"/>
    </row>
    <row r="34179">
      <c r="D34179" s="2"/>
      <c r="G34179" s="2"/>
      <c r="J34179" s="2"/>
    </row>
    <row r="34180">
      <c r="D34180" s="2"/>
      <c r="G34180" s="2"/>
      <c r="J34180" s="2"/>
    </row>
    <row r="34181">
      <c r="D34181" s="2"/>
      <c r="G34181" s="2"/>
      <c r="J34181" s="2"/>
    </row>
    <row r="34182">
      <c r="D34182" s="2"/>
      <c r="G34182" s="2"/>
      <c r="J34182" s="2"/>
    </row>
    <row r="34183">
      <c r="D34183" s="2"/>
      <c r="G34183" s="2"/>
      <c r="J34183" s="2"/>
    </row>
    <row r="34184">
      <c r="D34184" s="2"/>
      <c r="G34184" s="2"/>
      <c r="J34184" s="2"/>
    </row>
    <row r="34185">
      <c r="D34185" s="2"/>
      <c r="G34185" s="2"/>
      <c r="J34185" s="2"/>
    </row>
    <row r="34186">
      <c r="D34186" s="2"/>
      <c r="G34186" s="2"/>
      <c r="J34186" s="2"/>
    </row>
    <row r="34187">
      <c r="D34187" s="2"/>
      <c r="G34187" s="2"/>
      <c r="J34187" s="2"/>
    </row>
    <row r="34188">
      <c r="D34188" s="2"/>
      <c r="G34188" s="2"/>
      <c r="J34188" s="2"/>
    </row>
    <row r="34189">
      <c r="D34189" s="2"/>
      <c r="G34189" s="2"/>
      <c r="J34189" s="2"/>
    </row>
    <row r="34190">
      <c r="D34190" s="2"/>
      <c r="G34190" s="2"/>
      <c r="J34190" s="2"/>
    </row>
    <row r="34191">
      <c r="D34191" s="2"/>
      <c r="G34191" s="2"/>
      <c r="J34191" s="2"/>
    </row>
    <row r="34192">
      <c r="D34192" s="2"/>
      <c r="G34192" s="2"/>
      <c r="J34192" s="2"/>
    </row>
    <row r="34193">
      <c r="D34193" s="2"/>
      <c r="G34193" s="2"/>
      <c r="J34193" s="2"/>
    </row>
    <row r="34194">
      <c r="D34194" s="2"/>
      <c r="G34194" s="2"/>
      <c r="J34194" s="2"/>
    </row>
    <row r="34195">
      <c r="D34195" s="2"/>
      <c r="G34195" s="2"/>
      <c r="J34195" s="2"/>
    </row>
    <row r="34196">
      <c r="D34196" s="2"/>
      <c r="G34196" s="2"/>
      <c r="J34196" s="2"/>
    </row>
    <row r="34197">
      <c r="D34197" s="2"/>
      <c r="G34197" s="2"/>
      <c r="J34197" s="2"/>
    </row>
    <row r="34198">
      <c r="D34198" s="2"/>
      <c r="G34198" s="2"/>
      <c r="J34198" s="2"/>
    </row>
    <row r="34199">
      <c r="D34199" s="2"/>
      <c r="G34199" s="2"/>
      <c r="J34199" s="2"/>
    </row>
    <row r="34200">
      <c r="D34200" s="2"/>
      <c r="G34200" s="2"/>
      <c r="J34200" s="2"/>
    </row>
    <row r="34201">
      <c r="D34201" s="2"/>
      <c r="G34201" s="2"/>
      <c r="J34201" s="2"/>
    </row>
    <row r="34202">
      <c r="D34202" s="2"/>
      <c r="G34202" s="2"/>
      <c r="J34202" s="2"/>
    </row>
    <row r="34203">
      <c r="D34203" s="2"/>
      <c r="G34203" s="2"/>
      <c r="J34203" s="2"/>
    </row>
    <row r="34204">
      <c r="D34204" s="2"/>
      <c r="G34204" s="2"/>
      <c r="J34204" s="2"/>
    </row>
    <row r="34205">
      <c r="D34205" s="2"/>
      <c r="G34205" s="2"/>
      <c r="J34205" s="2"/>
    </row>
    <row r="34206">
      <c r="D34206" s="2"/>
      <c r="G34206" s="2"/>
      <c r="J34206" s="2"/>
    </row>
    <row r="34207">
      <c r="D34207" s="2"/>
      <c r="G34207" s="2"/>
      <c r="J34207" s="2"/>
    </row>
    <row r="34208">
      <c r="D34208" s="2"/>
      <c r="G34208" s="2"/>
      <c r="J34208" s="2"/>
    </row>
    <row r="34209">
      <c r="D34209" s="2"/>
      <c r="G34209" s="2"/>
      <c r="J34209" s="2"/>
    </row>
    <row r="34210">
      <c r="D34210" s="2"/>
      <c r="G34210" s="2"/>
      <c r="J34210" s="2"/>
    </row>
    <row r="34211">
      <c r="D34211" s="2"/>
      <c r="G34211" s="2"/>
      <c r="J34211" s="2"/>
    </row>
    <row r="34212">
      <c r="D34212" s="2"/>
      <c r="G34212" s="2"/>
      <c r="J34212" s="2"/>
    </row>
    <row r="34213">
      <c r="D34213" s="2"/>
      <c r="G34213" s="2"/>
      <c r="J34213" s="2"/>
    </row>
    <row r="34214">
      <c r="D34214" s="2"/>
      <c r="G34214" s="2"/>
      <c r="J34214" s="2"/>
    </row>
    <row r="34215">
      <c r="D34215" s="2"/>
      <c r="G34215" s="2"/>
      <c r="J34215" s="2"/>
    </row>
    <row r="34216">
      <c r="D34216" s="2"/>
      <c r="G34216" s="2"/>
      <c r="J34216" s="2"/>
    </row>
    <row r="34217">
      <c r="D34217" s="2"/>
      <c r="G34217" s="2"/>
      <c r="J34217" s="2"/>
    </row>
    <row r="34218">
      <c r="D34218" s="2"/>
      <c r="G34218" s="2"/>
      <c r="J34218" s="2"/>
    </row>
    <row r="34219">
      <c r="D34219" s="2"/>
      <c r="G34219" s="2"/>
      <c r="J34219" s="2"/>
    </row>
    <row r="34220">
      <c r="D34220" s="2"/>
      <c r="G34220" s="2"/>
      <c r="J34220" s="2"/>
    </row>
    <row r="34221">
      <c r="D34221" s="2"/>
      <c r="G34221" s="2"/>
      <c r="J34221" s="2"/>
    </row>
    <row r="34222">
      <c r="D34222" s="2"/>
      <c r="G34222" s="2"/>
      <c r="J34222" s="2"/>
    </row>
    <row r="34223">
      <c r="D34223" s="2"/>
      <c r="G34223" s="2"/>
      <c r="J34223" s="2"/>
    </row>
    <row r="34224">
      <c r="D34224" s="2"/>
      <c r="G34224" s="2"/>
      <c r="J34224" s="2"/>
    </row>
    <row r="34225">
      <c r="D34225" s="2"/>
      <c r="G34225" s="2"/>
      <c r="J34225" s="2"/>
    </row>
    <row r="34226">
      <c r="D34226" s="2"/>
      <c r="G34226" s="2"/>
      <c r="J34226" s="2"/>
    </row>
    <row r="34227">
      <c r="D34227" s="2"/>
      <c r="G34227" s="2"/>
      <c r="J34227" s="2"/>
    </row>
    <row r="34228">
      <c r="D34228" s="2"/>
      <c r="G34228" s="2"/>
      <c r="J34228" s="2"/>
    </row>
    <row r="34229">
      <c r="D34229" s="2"/>
      <c r="G34229" s="2"/>
      <c r="J34229" s="2"/>
    </row>
    <row r="34230">
      <c r="D34230" s="2"/>
      <c r="G34230" s="2"/>
      <c r="J34230" s="2"/>
    </row>
    <row r="34231">
      <c r="D34231" s="2"/>
      <c r="G34231" s="2"/>
      <c r="J34231" s="2"/>
    </row>
    <row r="34232">
      <c r="D34232" s="2"/>
      <c r="G34232" s="2"/>
      <c r="J34232" s="2"/>
    </row>
    <row r="34233">
      <c r="D34233" s="2"/>
      <c r="G34233" s="2"/>
      <c r="J34233" s="2"/>
    </row>
    <row r="34234">
      <c r="D34234" s="2"/>
      <c r="G34234" s="2"/>
      <c r="J34234" s="2"/>
    </row>
    <row r="34235">
      <c r="D34235" s="2"/>
      <c r="G34235" s="2"/>
      <c r="J34235" s="2"/>
    </row>
    <row r="34236">
      <c r="D34236" s="2"/>
      <c r="G34236" s="2"/>
      <c r="J34236" s="2"/>
    </row>
    <row r="34237">
      <c r="D34237" s="2"/>
      <c r="G34237" s="2"/>
      <c r="J34237" s="2"/>
    </row>
    <row r="34238">
      <c r="D34238" s="2"/>
      <c r="G34238" s="2"/>
      <c r="J34238" s="2"/>
    </row>
    <row r="34239">
      <c r="D34239" s="2"/>
      <c r="G34239" s="2"/>
      <c r="J34239" s="2"/>
    </row>
    <row r="34240">
      <c r="D34240" s="2"/>
      <c r="G34240" s="2"/>
      <c r="J34240" s="2"/>
    </row>
    <row r="34241">
      <c r="D34241" s="2"/>
      <c r="G34241" s="2"/>
      <c r="J34241" s="2"/>
    </row>
    <row r="34242">
      <c r="D34242" s="2"/>
      <c r="G34242" s="2"/>
      <c r="J34242" s="2"/>
    </row>
    <row r="34243">
      <c r="D34243" s="2"/>
      <c r="G34243" s="2"/>
      <c r="J34243" s="2"/>
    </row>
    <row r="34244">
      <c r="D34244" s="2"/>
      <c r="G34244" s="2"/>
      <c r="J34244" s="2"/>
    </row>
    <row r="34245">
      <c r="D34245" s="2"/>
      <c r="G34245" s="2"/>
      <c r="J34245" s="2"/>
    </row>
    <row r="34246">
      <c r="D34246" s="2"/>
      <c r="G34246" s="2"/>
      <c r="J34246" s="2"/>
    </row>
    <row r="34247">
      <c r="D34247" s="2"/>
      <c r="G34247" s="2"/>
      <c r="J34247" s="2"/>
    </row>
    <row r="34248">
      <c r="D34248" s="2"/>
      <c r="G34248" s="2"/>
      <c r="J34248" s="2"/>
    </row>
    <row r="34249">
      <c r="D34249" s="2"/>
      <c r="G34249" s="2"/>
      <c r="J34249" s="2"/>
    </row>
    <row r="34250">
      <c r="D34250" s="2"/>
      <c r="G34250" s="2"/>
      <c r="J34250" s="2"/>
    </row>
    <row r="34251">
      <c r="D34251" s="2"/>
      <c r="G34251" s="2"/>
      <c r="J34251" s="2"/>
    </row>
    <row r="34252">
      <c r="D34252" s="2"/>
      <c r="G34252" s="2"/>
      <c r="J34252" s="2"/>
    </row>
    <row r="34253">
      <c r="D34253" s="2"/>
      <c r="G34253" s="2"/>
      <c r="J34253" s="2"/>
    </row>
    <row r="34254">
      <c r="D34254" s="2"/>
      <c r="G34254" s="2"/>
      <c r="J34254" s="2"/>
    </row>
    <row r="34255">
      <c r="D34255" s="2"/>
      <c r="G34255" s="2"/>
      <c r="J34255" s="2"/>
    </row>
    <row r="34256">
      <c r="D34256" s="2"/>
      <c r="G34256" s="2"/>
      <c r="J34256" s="2"/>
    </row>
    <row r="34257">
      <c r="D34257" s="2"/>
      <c r="G34257" s="2"/>
      <c r="J34257" s="2"/>
    </row>
    <row r="34258">
      <c r="D34258" s="2"/>
      <c r="G34258" s="2"/>
      <c r="J34258" s="2"/>
    </row>
    <row r="34259">
      <c r="D34259" s="2"/>
      <c r="G34259" s="2"/>
      <c r="J34259" s="2"/>
    </row>
    <row r="34260">
      <c r="D34260" s="2"/>
      <c r="G34260" s="2"/>
      <c r="J34260" s="2"/>
    </row>
    <row r="34261">
      <c r="D34261" s="2"/>
      <c r="G34261" s="2"/>
      <c r="J34261" s="2"/>
    </row>
    <row r="34262">
      <c r="D34262" s="2"/>
      <c r="G34262" s="2"/>
      <c r="J34262" s="2"/>
    </row>
    <row r="34263">
      <c r="D34263" s="2"/>
      <c r="G34263" s="2"/>
      <c r="J34263" s="2"/>
    </row>
    <row r="34264">
      <c r="D34264" s="2"/>
      <c r="G34264" s="2"/>
      <c r="J34264" s="2"/>
    </row>
    <row r="34265">
      <c r="D34265" s="2"/>
      <c r="G34265" s="2"/>
      <c r="J34265" s="2"/>
    </row>
    <row r="34266">
      <c r="D34266" s="2"/>
      <c r="G34266" s="2"/>
      <c r="J34266" s="2"/>
    </row>
    <row r="34267">
      <c r="D34267" s="2"/>
      <c r="G34267" s="2"/>
      <c r="J34267" s="2"/>
    </row>
    <row r="34268">
      <c r="D34268" s="2"/>
      <c r="G34268" s="2"/>
      <c r="J34268" s="2"/>
    </row>
    <row r="34269">
      <c r="D34269" s="2"/>
      <c r="G34269" s="2"/>
      <c r="J34269" s="2"/>
    </row>
    <row r="34270">
      <c r="D34270" s="2"/>
      <c r="G34270" s="2"/>
      <c r="J34270" s="2"/>
    </row>
    <row r="34271">
      <c r="D34271" s="2"/>
      <c r="G34271" s="2"/>
      <c r="J34271" s="2"/>
    </row>
    <row r="34272">
      <c r="D34272" s="2"/>
      <c r="G34272" s="2"/>
      <c r="J34272" s="2"/>
    </row>
    <row r="34273">
      <c r="D34273" s="2"/>
      <c r="G34273" s="2"/>
      <c r="J34273" s="2"/>
    </row>
    <row r="34274">
      <c r="D34274" s="2"/>
      <c r="G34274" s="2"/>
      <c r="J34274" s="2"/>
    </row>
    <row r="34275">
      <c r="D34275" s="2"/>
      <c r="G34275" s="2"/>
      <c r="J34275" s="2"/>
    </row>
    <row r="34276">
      <c r="D34276" s="2"/>
      <c r="G34276" s="2"/>
      <c r="J34276" s="2"/>
    </row>
    <row r="34277">
      <c r="D34277" s="2"/>
      <c r="G34277" s="2"/>
      <c r="J34277" s="2"/>
    </row>
    <row r="34278">
      <c r="D34278" s="2"/>
      <c r="G34278" s="2"/>
      <c r="J34278" s="2"/>
    </row>
    <row r="34279">
      <c r="D34279" s="2"/>
      <c r="G34279" s="2"/>
      <c r="J34279" s="2"/>
    </row>
    <row r="34280">
      <c r="D34280" s="2"/>
      <c r="G34280" s="2"/>
      <c r="J34280" s="2"/>
    </row>
    <row r="34281">
      <c r="D34281" s="2"/>
      <c r="G34281" s="2"/>
      <c r="J34281" s="2"/>
    </row>
    <row r="34282">
      <c r="D34282" s="2"/>
      <c r="G34282" s="2"/>
      <c r="J34282" s="2"/>
    </row>
    <row r="34283">
      <c r="D34283" s="2"/>
      <c r="G34283" s="2"/>
      <c r="J34283" s="2"/>
    </row>
    <row r="34284">
      <c r="D34284" s="2"/>
      <c r="G34284" s="2"/>
      <c r="J34284" s="2"/>
    </row>
    <row r="34285">
      <c r="D34285" s="2"/>
      <c r="G34285" s="2"/>
      <c r="J34285" s="2"/>
    </row>
    <row r="34286">
      <c r="D34286" s="2"/>
      <c r="G34286" s="2"/>
      <c r="J34286" s="2"/>
    </row>
    <row r="34287">
      <c r="D34287" s="2"/>
      <c r="G34287" s="2"/>
      <c r="J34287" s="2"/>
    </row>
    <row r="34288">
      <c r="D34288" s="2"/>
      <c r="G34288" s="2"/>
      <c r="J34288" s="2"/>
    </row>
    <row r="34289">
      <c r="D34289" s="2"/>
      <c r="G34289" s="2"/>
      <c r="J34289" s="2"/>
    </row>
    <row r="34290">
      <c r="D34290" s="2"/>
      <c r="G34290" s="2"/>
      <c r="J34290" s="2"/>
    </row>
    <row r="34291">
      <c r="D34291" s="2"/>
      <c r="G34291" s="2"/>
      <c r="J34291" s="2"/>
    </row>
    <row r="34292">
      <c r="D34292" s="2"/>
      <c r="G34292" s="2"/>
      <c r="J34292" s="2"/>
    </row>
    <row r="34293">
      <c r="D34293" s="2"/>
      <c r="G34293" s="2"/>
      <c r="J34293" s="2"/>
    </row>
    <row r="34294">
      <c r="D34294" s="2"/>
      <c r="G34294" s="2"/>
      <c r="J34294" s="2"/>
    </row>
    <row r="34295">
      <c r="D34295" s="2"/>
      <c r="G34295" s="2"/>
      <c r="J34295" s="2"/>
    </row>
    <row r="34296">
      <c r="D34296" s="2"/>
      <c r="G34296" s="2"/>
      <c r="J34296" s="2"/>
    </row>
    <row r="34297">
      <c r="D34297" s="2"/>
      <c r="G34297" s="2"/>
      <c r="J34297" s="2"/>
    </row>
    <row r="34298">
      <c r="D34298" s="2"/>
      <c r="G34298" s="2"/>
      <c r="J34298" s="2"/>
    </row>
    <row r="34299">
      <c r="D34299" s="2"/>
      <c r="G34299" s="2"/>
      <c r="J34299" s="2"/>
    </row>
    <row r="34300">
      <c r="D34300" s="2"/>
      <c r="G34300" s="2"/>
      <c r="J34300" s="2"/>
    </row>
    <row r="34301">
      <c r="D34301" s="2"/>
      <c r="G34301" s="2"/>
      <c r="J34301" s="2"/>
    </row>
    <row r="34302">
      <c r="D34302" s="2"/>
      <c r="G34302" s="2"/>
      <c r="J34302" s="2"/>
    </row>
    <row r="34303">
      <c r="D34303" s="2"/>
      <c r="G34303" s="2"/>
      <c r="J34303" s="2"/>
    </row>
    <row r="34304">
      <c r="D34304" s="2"/>
      <c r="G34304" s="2"/>
      <c r="J34304" s="2"/>
    </row>
    <row r="34305">
      <c r="D34305" s="2"/>
      <c r="G34305" s="2"/>
      <c r="J34305" s="2"/>
    </row>
    <row r="34306">
      <c r="D34306" s="2"/>
      <c r="G34306" s="2"/>
      <c r="J34306" s="2"/>
    </row>
    <row r="34307">
      <c r="D34307" s="2"/>
      <c r="G34307" s="2"/>
      <c r="J34307" s="2"/>
    </row>
    <row r="34308">
      <c r="D34308" s="2"/>
      <c r="G34308" s="2"/>
      <c r="J34308" s="2"/>
    </row>
    <row r="34309">
      <c r="D34309" s="2"/>
      <c r="G34309" s="2"/>
      <c r="J34309" s="2"/>
    </row>
    <row r="34310">
      <c r="D34310" s="2"/>
      <c r="G34310" s="2"/>
      <c r="J34310" s="2"/>
    </row>
    <row r="34311">
      <c r="D34311" s="2"/>
      <c r="G34311" s="2"/>
      <c r="J34311" s="2"/>
    </row>
    <row r="34312">
      <c r="D34312" s="2"/>
      <c r="G34312" s="2"/>
      <c r="J34312" s="2"/>
    </row>
    <row r="34313">
      <c r="D34313" s="2"/>
      <c r="G34313" s="2"/>
      <c r="J34313" s="2"/>
    </row>
    <row r="34314">
      <c r="D34314" s="2"/>
      <c r="G34314" s="2"/>
      <c r="J34314" s="2"/>
    </row>
    <row r="34315">
      <c r="D34315" s="2"/>
      <c r="G34315" s="2"/>
      <c r="J34315" s="2"/>
    </row>
    <row r="34316">
      <c r="D34316" s="2"/>
      <c r="G34316" s="2"/>
      <c r="J34316" s="2"/>
    </row>
    <row r="34317">
      <c r="D34317" s="2"/>
      <c r="G34317" s="2"/>
      <c r="J34317" s="2"/>
    </row>
    <row r="34318">
      <c r="D34318" s="2"/>
      <c r="G34318" s="2"/>
      <c r="J34318" s="2"/>
    </row>
    <row r="34319">
      <c r="D34319" s="2"/>
      <c r="G34319" s="2"/>
      <c r="J34319" s="2"/>
    </row>
    <row r="34320">
      <c r="D34320" s="2"/>
      <c r="G34320" s="2"/>
      <c r="J34320" s="2"/>
    </row>
    <row r="34321">
      <c r="D34321" s="2"/>
      <c r="G34321" s="2"/>
      <c r="J34321" s="2"/>
    </row>
    <row r="34322">
      <c r="D34322" s="2"/>
      <c r="G34322" s="2"/>
      <c r="J34322" s="2"/>
    </row>
    <row r="34323">
      <c r="D34323" s="2"/>
      <c r="G34323" s="2"/>
      <c r="J34323" s="2"/>
    </row>
    <row r="34324">
      <c r="D34324" s="2"/>
      <c r="G34324" s="2"/>
      <c r="J34324" s="2"/>
    </row>
    <row r="34325">
      <c r="D34325" s="2"/>
      <c r="G34325" s="2"/>
      <c r="J34325" s="2"/>
    </row>
    <row r="34326">
      <c r="D34326" s="2"/>
      <c r="G34326" s="2"/>
      <c r="J34326" s="2"/>
    </row>
    <row r="34327">
      <c r="D34327" s="2"/>
      <c r="G34327" s="2"/>
      <c r="J34327" s="2"/>
    </row>
    <row r="34328">
      <c r="D34328" s="2"/>
      <c r="G34328" s="2"/>
      <c r="J34328" s="2"/>
    </row>
    <row r="34329">
      <c r="D34329" s="2"/>
      <c r="G34329" s="2"/>
      <c r="J34329" s="2"/>
    </row>
    <row r="34330">
      <c r="D34330" s="2"/>
      <c r="G34330" s="2"/>
      <c r="J34330" s="2"/>
    </row>
    <row r="34331">
      <c r="D34331" s="2"/>
      <c r="G34331" s="2"/>
      <c r="J34331" s="2"/>
    </row>
    <row r="34332">
      <c r="D34332" s="2"/>
      <c r="G34332" s="2"/>
      <c r="J34332" s="2"/>
    </row>
    <row r="34333">
      <c r="D34333" s="2"/>
      <c r="G34333" s="2"/>
      <c r="J34333" s="2"/>
    </row>
    <row r="34334">
      <c r="D34334" s="2"/>
      <c r="G34334" s="2"/>
      <c r="J34334" s="2"/>
    </row>
    <row r="34335">
      <c r="D34335" s="2"/>
      <c r="G34335" s="2"/>
      <c r="J34335" s="2"/>
    </row>
    <row r="34336">
      <c r="D34336" s="2"/>
      <c r="G34336" s="2"/>
      <c r="J34336" s="2"/>
    </row>
    <row r="34337">
      <c r="D34337" s="2"/>
      <c r="G34337" s="2"/>
      <c r="J34337" s="2"/>
    </row>
    <row r="34338">
      <c r="D34338" s="2"/>
      <c r="G34338" s="2"/>
      <c r="J34338" s="2"/>
    </row>
    <row r="34339">
      <c r="D34339" s="2"/>
      <c r="G34339" s="2"/>
      <c r="J34339" s="2"/>
    </row>
    <row r="34340">
      <c r="D34340" s="2"/>
      <c r="G34340" s="2"/>
      <c r="J34340" s="2"/>
    </row>
    <row r="34341">
      <c r="D34341" s="2"/>
      <c r="G34341" s="2"/>
      <c r="J34341" s="2"/>
    </row>
    <row r="34342">
      <c r="D34342" s="2"/>
      <c r="G34342" s="2"/>
      <c r="J34342" s="2"/>
    </row>
    <row r="34343">
      <c r="D34343" s="2"/>
      <c r="G34343" s="2"/>
      <c r="J34343" s="2"/>
    </row>
    <row r="34344">
      <c r="D34344" s="2"/>
      <c r="G34344" s="2"/>
      <c r="J34344" s="2"/>
    </row>
    <row r="34345">
      <c r="D34345" s="2"/>
      <c r="G34345" s="2"/>
      <c r="J34345" s="2"/>
    </row>
    <row r="34346">
      <c r="D34346" s="2"/>
      <c r="G34346" s="2"/>
      <c r="J34346" s="2"/>
    </row>
    <row r="34347">
      <c r="D34347" s="2"/>
      <c r="G34347" s="2"/>
      <c r="J34347" s="2"/>
    </row>
    <row r="34348">
      <c r="D34348" s="2"/>
      <c r="G34348" s="2"/>
      <c r="J34348" s="2"/>
    </row>
    <row r="34349">
      <c r="D34349" s="2"/>
      <c r="G34349" s="2"/>
      <c r="J34349" s="2"/>
    </row>
    <row r="34350">
      <c r="D34350" s="2"/>
      <c r="G34350" s="2"/>
      <c r="J34350" s="2"/>
    </row>
    <row r="34351">
      <c r="D34351" s="2"/>
      <c r="G34351" s="2"/>
      <c r="J34351" s="2"/>
    </row>
    <row r="34352">
      <c r="D34352" s="2"/>
      <c r="G34352" s="2"/>
      <c r="J34352" s="2"/>
    </row>
    <row r="34353">
      <c r="D34353" s="2"/>
      <c r="G34353" s="2"/>
      <c r="J34353" s="2"/>
    </row>
    <row r="34354">
      <c r="D34354" s="2"/>
      <c r="G34354" s="2"/>
      <c r="J34354" s="2"/>
    </row>
    <row r="34355">
      <c r="D34355" s="2"/>
      <c r="G34355" s="2"/>
      <c r="J34355" s="2"/>
    </row>
    <row r="34356">
      <c r="D34356" s="2"/>
      <c r="G34356" s="2"/>
      <c r="J34356" s="2"/>
    </row>
    <row r="34357">
      <c r="D34357" s="2"/>
      <c r="G34357" s="2"/>
      <c r="J34357" s="2"/>
    </row>
    <row r="34358">
      <c r="D34358" s="2"/>
      <c r="G34358" s="2"/>
      <c r="J34358" s="2"/>
    </row>
    <row r="34359">
      <c r="D34359" s="2"/>
      <c r="G34359" s="2"/>
      <c r="J34359" s="2"/>
    </row>
    <row r="34360">
      <c r="D34360" s="2"/>
      <c r="G34360" s="2"/>
      <c r="J34360" s="2"/>
    </row>
    <row r="34361">
      <c r="D34361" s="2"/>
      <c r="G34361" s="2"/>
      <c r="J34361" s="2"/>
    </row>
    <row r="34362">
      <c r="D34362" s="2"/>
      <c r="G34362" s="2"/>
      <c r="J34362" s="2"/>
    </row>
    <row r="34363">
      <c r="D34363" s="2"/>
      <c r="G34363" s="2"/>
      <c r="J34363" s="2"/>
    </row>
    <row r="34364">
      <c r="D34364" s="2"/>
      <c r="G34364" s="2"/>
      <c r="J34364" s="2"/>
    </row>
    <row r="34365">
      <c r="D34365" s="2"/>
      <c r="G34365" s="2"/>
      <c r="J34365" s="2"/>
    </row>
    <row r="34366">
      <c r="D34366" s="2"/>
      <c r="G34366" s="2"/>
      <c r="J34366" s="2"/>
    </row>
    <row r="34367">
      <c r="D34367" s="2"/>
      <c r="G34367" s="2"/>
      <c r="J34367" s="2"/>
    </row>
    <row r="34368">
      <c r="D34368" s="2"/>
      <c r="G34368" s="2"/>
      <c r="J34368" s="2"/>
    </row>
    <row r="34369">
      <c r="D34369" s="2"/>
      <c r="G34369" s="2"/>
      <c r="J34369" s="2"/>
    </row>
    <row r="34370">
      <c r="D34370" s="2"/>
      <c r="G34370" s="2"/>
      <c r="J34370" s="2"/>
    </row>
    <row r="34371">
      <c r="D34371" s="2"/>
      <c r="G34371" s="2"/>
      <c r="J34371" s="2"/>
    </row>
    <row r="34372">
      <c r="D34372" s="2"/>
      <c r="G34372" s="2"/>
      <c r="J34372" s="2"/>
    </row>
    <row r="34373">
      <c r="D34373" s="2"/>
      <c r="G34373" s="2"/>
      <c r="J34373" s="2"/>
    </row>
    <row r="34374">
      <c r="D34374" s="2"/>
      <c r="G34374" s="2"/>
      <c r="J34374" s="2"/>
    </row>
    <row r="34375">
      <c r="D34375" s="2"/>
      <c r="G34375" s="2"/>
      <c r="J34375" s="2"/>
    </row>
    <row r="34376">
      <c r="D34376" s="2"/>
      <c r="G34376" s="2"/>
      <c r="J34376" s="2"/>
    </row>
    <row r="34377">
      <c r="D34377" s="2"/>
      <c r="G34377" s="2"/>
      <c r="J34377" s="2"/>
    </row>
    <row r="34378">
      <c r="D34378" s="2"/>
      <c r="G34378" s="2"/>
      <c r="J34378" s="2"/>
    </row>
    <row r="34379">
      <c r="D34379" s="2"/>
      <c r="G34379" s="2"/>
      <c r="J34379" s="2"/>
    </row>
    <row r="34380">
      <c r="D34380" s="2"/>
      <c r="G34380" s="2"/>
      <c r="J34380" s="2"/>
    </row>
    <row r="34381">
      <c r="D34381" s="2"/>
      <c r="G34381" s="2"/>
      <c r="J34381" s="2"/>
    </row>
    <row r="34382">
      <c r="D34382" s="2"/>
      <c r="G34382" s="2"/>
      <c r="J34382" s="2"/>
    </row>
    <row r="34383">
      <c r="D34383" s="2"/>
      <c r="G34383" s="2"/>
      <c r="J34383" s="2"/>
    </row>
    <row r="34384">
      <c r="D34384" s="2"/>
      <c r="G34384" s="2"/>
      <c r="J34384" s="2"/>
    </row>
    <row r="34385">
      <c r="D34385" s="2"/>
      <c r="G34385" s="2"/>
      <c r="J34385" s="2"/>
    </row>
    <row r="34386">
      <c r="D34386" s="2"/>
      <c r="G34386" s="2"/>
      <c r="J34386" s="2"/>
    </row>
    <row r="34387">
      <c r="D34387" s="2"/>
      <c r="G34387" s="2"/>
      <c r="J34387" s="2"/>
    </row>
    <row r="34388">
      <c r="D34388" s="2"/>
      <c r="G34388" s="2"/>
      <c r="J34388" s="2"/>
    </row>
    <row r="34389">
      <c r="D34389" s="2"/>
      <c r="G34389" s="2"/>
      <c r="J34389" s="2"/>
    </row>
    <row r="34390">
      <c r="D34390" s="2"/>
      <c r="G34390" s="2"/>
      <c r="J34390" s="2"/>
    </row>
    <row r="34391">
      <c r="D34391" s="2"/>
      <c r="G34391" s="2"/>
      <c r="J34391" s="2"/>
    </row>
    <row r="34392">
      <c r="D34392" s="2"/>
      <c r="G34392" s="2"/>
      <c r="J34392" s="2"/>
    </row>
    <row r="34393">
      <c r="D34393" s="2"/>
      <c r="G34393" s="2"/>
      <c r="J34393" s="2"/>
    </row>
    <row r="34394">
      <c r="D34394" s="2"/>
      <c r="G34394" s="2"/>
      <c r="J34394" s="2"/>
    </row>
    <row r="34395">
      <c r="D34395" s="2"/>
      <c r="G34395" s="2"/>
      <c r="J34395" s="2"/>
    </row>
    <row r="34396">
      <c r="D34396" s="2"/>
      <c r="G34396" s="2"/>
      <c r="J34396" s="2"/>
    </row>
    <row r="34397">
      <c r="D34397" s="2"/>
      <c r="G34397" s="2"/>
      <c r="J34397" s="2"/>
    </row>
    <row r="34398">
      <c r="D34398" s="2"/>
      <c r="G34398" s="2"/>
      <c r="J34398" s="2"/>
    </row>
    <row r="34399">
      <c r="D34399" s="2"/>
      <c r="G34399" s="2"/>
      <c r="J34399" s="2"/>
    </row>
    <row r="34400">
      <c r="D34400" s="2"/>
      <c r="G34400" s="2"/>
      <c r="J34400" s="2"/>
    </row>
    <row r="34401">
      <c r="D34401" s="2"/>
      <c r="G34401" s="2"/>
      <c r="J34401" s="2"/>
    </row>
    <row r="34402">
      <c r="D34402" s="2"/>
      <c r="G34402" s="2"/>
      <c r="J34402" s="2"/>
    </row>
    <row r="34403">
      <c r="D34403" s="2"/>
      <c r="G34403" s="2"/>
      <c r="J34403" s="2"/>
    </row>
    <row r="34404">
      <c r="D34404" s="2"/>
      <c r="G34404" s="2"/>
      <c r="J34404" s="2"/>
    </row>
    <row r="34405">
      <c r="D34405" s="2"/>
      <c r="G34405" s="2"/>
      <c r="J34405" s="2"/>
    </row>
    <row r="34406">
      <c r="D34406" s="2"/>
      <c r="G34406" s="2"/>
      <c r="J34406" s="2"/>
    </row>
    <row r="34407">
      <c r="D34407" s="2"/>
      <c r="G34407" s="2"/>
      <c r="J34407" s="2"/>
    </row>
    <row r="34408">
      <c r="D34408" s="2"/>
      <c r="G34408" s="2"/>
      <c r="J34408" s="2"/>
    </row>
    <row r="34409">
      <c r="D34409" s="2"/>
      <c r="G34409" s="2"/>
      <c r="J34409" s="2"/>
    </row>
    <row r="34410">
      <c r="D34410" s="2"/>
      <c r="G34410" s="2"/>
      <c r="J34410" s="2"/>
    </row>
    <row r="34411">
      <c r="D34411" s="2"/>
      <c r="G34411" s="2"/>
      <c r="J34411" s="2"/>
    </row>
    <row r="34412">
      <c r="D34412" s="2"/>
      <c r="G34412" s="2"/>
      <c r="J34412" s="2"/>
    </row>
    <row r="34413">
      <c r="D34413" s="2"/>
      <c r="G34413" s="2"/>
      <c r="J34413" s="2"/>
    </row>
    <row r="34414">
      <c r="D34414" s="2"/>
      <c r="G34414" s="2"/>
      <c r="J34414" s="2"/>
    </row>
    <row r="34415">
      <c r="D34415" s="2"/>
      <c r="G34415" s="2"/>
      <c r="J34415" s="2"/>
    </row>
    <row r="34416">
      <c r="D34416" s="2"/>
      <c r="G34416" s="2"/>
      <c r="J34416" s="2"/>
    </row>
    <row r="34417">
      <c r="D34417" s="2"/>
      <c r="G34417" s="2"/>
      <c r="J34417" s="2"/>
    </row>
    <row r="34418">
      <c r="D34418" s="2"/>
      <c r="G34418" s="2"/>
      <c r="J34418" s="2"/>
    </row>
    <row r="34419">
      <c r="D34419" s="2"/>
      <c r="G34419" s="2"/>
      <c r="J34419" s="2"/>
    </row>
    <row r="34420">
      <c r="D34420" s="2"/>
      <c r="G34420" s="2"/>
      <c r="J34420" s="2"/>
    </row>
    <row r="34421">
      <c r="D34421" s="2"/>
      <c r="G34421" s="2"/>
      <c r="J34421" s="2"/>
    </row>
    <row r="34422">
      <c r="D34422" s="2"/>
      <c r="G34422" s="2"/>
      <c r="J34422" s="2"/>
    </row>
    <row r="34423">
      <c r="D34423" s="2"/>
      <c r="G34423" s="2"/>
      <c r="J34423" s="2"/>
    </row>
    <row r="34424">
      <c r="D34424" s="2"/>
      <c r="G34424" s="2"/>
      <c r="J34424" s="2"/>
    </row>
    <row r="34425">
      <c r="D34425" s="2"/>
      <c r="G34425" s="2"/>
      <c r="J34425" s="2"/>
    </row>
    <row r="34426">
      <c r="D34426" s="2"/>
      <c r="G34426" s="2"/>
      <c r="J34426" s="2"/>
    </row>
    <row r="34427">
      <c r="D34427" s="2"/>
      <c r="G34427" s="2"/>
      <c r="J34427" s="2"/>
    </row>
    <row r="34428">
      <c r="D34428" s="2"/>
      <c r="G34428" s="2"/>
      <c r="J34428" s="2"/>
    </row>
    <row r="34429">
      <c r="D34429" s="2"/>
      <c r="G34429" s="2"/>
      <c r="J34429" s="2"/>
    </row>
    <row r="34430">
      <c r="D34430" s="2"/>
      <c r="G34430" s="2"/>
      <c r="J34430" s="2"/>
    </row>
    <row r="34431">
      <c r="D34431" s="2"/>
      <c r="G34431" s="2"/>
      <c r="J34431" s="2"/>
    </row>
    <row r="34432">
      <c r="D34432" s="2"/>
      <c r="G34432" s="2"/>
      <c r="J34432" s="2"/>
    </row>
    <row r="34433">
      <c r="D34433" s="2"/>
      <c r="G34433" s="2"/>
      <c r="J34433" s="2"/>
    </row>
    <row r="34434">
      <c r="D34434" s="2"/>
      <c r="G34434" s="2"/>
      <c r="J34434" s="2"/>
    </row>
    <row r="34435">
      <c r="D34435" s="2"/>
      <c r="G34435" s="2"/>
      <c r="J34435" s="2"/>
    </row>
    <row r="34436">
      <c r="D34436" s="2"/>
      <c r="G34436" s="2"/>
      <c r="J34436" s="2"/>
    </row>
    <row r="34437">
      <c r="D34437" s="2"/>
      <c r="G34437" s="2"/>
      <c r="J34437" s="2"/>
    </row>
    <row r="34438">
      <c r="D34438" s="2"/>
      <c r="G34438" s="2"/>
      <c r="J34438" s="2"/>
    </row>
    <row r="34439">
      <c r="D34439" s="2"/>
      <c r="G34439" s="2"/>
      <c r="J34439" s="2"/>
    </row>
    <row r="34440">
      <c r="D34440" s="2"/>
      <c r="G34440" s="2"/>
      <c r="J34440" s="2"/>
    </row>
    <row r="34441">
      <c r="D34441" s="2"/>
      <c r="G34441" s="2"/>
      <c r="J34441" s="2"/>
    </row>
    <row r="34442">
      <c r="D34442" s="2"/>
      <c r="G34442" s="2"/>
      <c r="J34442" s="2"/>
    </row>
    <row r="34443">
      <c r="D34443" s="2"/>
      <c r="G34443" s="2"/>
      <c r="J34443" s="2"/>
    </row>
    <row r="34444">
      <c r="D34444" s="2"/>
      <c r="G34444" s="2"/>
      <c r="J34444" s="2"/>
    </row>
    <row r="34445">
      <c r="D34445" s="2"/>
      <c r="G34445" s="2"/>
      <c r="J34445" s="2"/>
    </row>
    <row r="34446">
      <c r="D34446" s="2"/>
      <c r="G34446" s="2"/>
      <c r="J34446" s="2"/>
    </row>
    <row r="34447">
      <c r="D34447" s="2"/>
      <c r="G34447" s="2"/>
      <c r="J34447" s="2"/>
    </row>
    <row r="34448">
      <c r="D34448" s="2"/>
      <c r="G34448" s="2"/>
      <c r="J34448" s="2"/>
    </row>
    <row r="34449">
      <c r="D34449" s="2"/>
      <c r="G34449" s="2"/>
      <c r="J34449" s="2"/>
    </row>
    <row r="34450">
      <c r="D34450" s="2"/>
      <c r="G34450" s="2"/>
      <c r="J34450" s="2"/>
    </row>
    <row r="34451">
      <c r="D34451" s="2"/>
      <c r="G34451" s="2"/>
      <c r="J34451" s="2"/>
    </row>
    <row r="34452">
      <c r="D34452" s="2"/>
      <c r="G34452" s="2"/>
      <c r="J34452" s="2"/>
    </row>
    <row r="34453">
      <c r="D34453" s="2"/>
      <c r="G34453" s="2"/>
      <c r="J34453" s="2"/>
    </row>
    <row r="34454">
      <c r="D34454" s="2"/>
      <c r="G34454" s="2"/>
      <c r="J34454" s="2"/>
    </row>
    <row r="34455">
      <c r="D34455" s="2"/>
      <c r="G34455" s="2"/>
      <c r="J34455" s="2"/>
    </row>
    <row r="34456">
      <c r="D34456" s="2"/>
      <c r="G34456" s="2"/>
      <c r="J34456" s="2"/>
    </row>
    <row r="34457">
      <c r="D34457" s="2"/>
      <c r="G34457" s="2"/>
      <c r="J34457" s="2"/>
    </row>
    <row r="34458">
      <c r="D34458" s="2"/>
      <c r="G34458" s="2"/>
      <c r="J34458" s="2"/>
    </row>
    <row r="34459">
      <c r="D34459" s="2"/>
      <c r="G34459" s="2"/>
      <c r="J34459" s="2"/>
    </row>
    <row r="34460">
      <c r="D34460" s="2"/>
      <c r="G34460" s="2"/>
      <c r="J34460" s="2"/>
    </row>
    <row r="34461">
      <c r="D34461" s="2"/>
      <c r="G34461" s="2"/>
      <c r="J34461" s="2"/>
    </row>
    <row r="34462">
      <c r="D34462" s="2"/>
      <c r="G34462" s="2"/>
      <c r="J34462" s="2"/>
    </row>
    <row r="34463">
      <c r="D34463" s="2"/>
      <c r="G34463" s="2"/>
      <c r="J34463" s="2"/>
    </row>
    <row r="34464">
      <c r="D34464" s="2"/>
      <c r="G34464" s="2"/>
      <c r="J34464" s="2"/>
    </row>
    <row r="34465">
      <c r="D34465" s="2"/>
      <c r="G34465" s="2"/>
      <c r="J34465" s="2"/>
    </row>
    <row r="34466">
      <c r="D34466" s="2"/>
      <c r="G34466" s="2"/>
      <c r="J34466" s="2"/>
    </row>
    <row r="34467">
      <c r="D34467" s="2"/>
      <c r="G34467" s="2"/>
      <c r="J34467" s="2"/>
    </row>
    <row r="34468">
      <c r="D34468" s="2"/>
      <c r="G34468" s="2"/>
      <c r="J34468" s="2"/>
    </row>
    <row r="34469">
      <c r="D34469" s="2"/>
      <c r="G34469" s="2"/>
      <c r="J34469" s="2"/>
    </row>
    <row r="34470">
      <c r="D34470" s="2"/>
      <c r="G34470" s="2"/>
      <c r="J34470" s="2"/>
    </row>
    <row r="34471">
      <c r="D34471" s="2"/>
      <c r="G34471" s="2"/>
      <c r="J34471" s="2"/>
    </row>
    <row r="34472">
      <c r="D34472" s="2"/>
      <c r="G34472" s="2"/>
      <c r="J34472" s="2"/>
    </row>
    <row r="34473">
      <c r="D34473" s="2"/>
      <c r="G34473" s="2"/>
      <c r="J34473" s="2"/>
    </row>
    <row r="34474">
      <c r="D34474" s="2"/>
      <c r="G34474" s="2"/>
      <c r="J34474" s="2"/>
    </row>
    <row r="34475">
      <c r="D34475" s="2"/>
      <c r="G34475" s="2"/>
      <c r="J34475" s="2"/>
    </row>
    <row r="34476">
      <c r="D34476" s="2"/>
      <c r="G34476" s="2"/>
      <c r="J34476" s="2"/>
    </row>
    <row r="34477">
      <c r="D34477" s="2"/>
      <c r="G34477" s="2"/>
      <c r="J34477" s="2"/>
    </row>
    <row r="34478">
      <c r="D34478" s="2"/>
      <c r="G34478" s="2"/>
      <c r="J34478" s="2"/>
    </row>
    <row r="34479">
      <c r="D34479" s="2"/>
      <c r="G34479" s="2"/>
      <c r="J34479" s="2"/>
    </row>
    <row r="34480">
      <c r="D34480" s="2"/>
      <c r="G34480" s="2"/>
      <c r="J34480" s="2"/>
    </row>
    <row r="34481">
      <c r="D34481" s="2"/>
      <c r="G34481" s="2"/>
      <c r="J34481" s="2"/>
    </row>
    <row r="34482">
      <c r="D34482" s="2"/>
      <c r="G34482" s="2"/>
      <c r="J34482" s="2"/>
    </row>
    <row r="34483">
      <c r="D34483" s="2"/>
      <c r="G34483" s="2"/>
      <c r="J34483" s="2"/>
    </row>
    <row r="34484">
      <c r="D34484" s="2"/>
      <c r="G34484" s="2"/>
      <c r="J34484" s="2"/>
    </row>
    <row r="34485">
      <c r="D34485" s="2"/>
      <c r="G34485" s="2"/>
      <c r="J34485" s="2"/>
    </row>
    <row r="34486">
      <c r="D34486" s="2"/>
      <c r="G34486" s="2"/>
      <c r="J34486" s="2"/>
    </row>
    <row r="34487">
      <c r="D34487" s="2"/>
      <c r="G34487" s="2"/>
      <c r="J34487" s="2"/>
    </row>
    <row r="34488">
      <c r="D34488" s="2"/>
      <c r="G34488" s="2"/>
      <c r="J34488" s="2"/>
    </row>
    <row r="34489">
      <c r="D34489" s="2"/>
      <c r="G34489" s="2"/>
      <c r="J34489" s="2"/>
    </row>
    <row r="34490">
      <c r="D34490" s="2"/>
      <c r="G34490" s="2"/>
      <c r="J34490" s="2"/>
    </row>
    <row r="34491">
      <c r="D34491" s="2"/>
      <c r="G34491" s="2"/>
      <c r="J34491" s="2"/>
    </row>
    <row r="34492">
      <c r="D34492" s="2"/>
      <c r="G34492" s="2"/>
      <c r="J34492" s="2"/>
    </row>
    <row r="34493">
      <c r="D34493" s="2"/>
      <c r="G34493" s="2"/>
      <c r="J34493" s="2"/>
    </row>
    <row r="34494">
      <c r="D34494" s="2"/>
      <c r="G34494" s="2"/>
      <c r="J34494" s="2"/>
    </row>
    <row r="34495">
      <c r="D34495" s="2"/>
      <c r="G34495" s="2"/>
      <c r="J34495" s="2"/>
    </row>
    <row r="34496">
      <c r="D34496" s="2"/>
      <c r="G34496" s="2"/>
      <c r="J34496" s="2"/>
    </row>
    <row r="34497">
      <c r="D34497" s="2"/>
      <c r="G34497" s="2"/>
      <c r="J34497" s="2"/>
    </row>
    <row r="34498">
      <c r="D34498" s="2"/>
      <c r="G34498" s="2"/>
      <c r="J34498" s="2"/>
    </row>
    <row r="34499">
      <c r="D34499" s="2"/>
      <c r="G34499" s="2"/>
      <c r="J34499" s="2"/>
    </row>
    <row r="34500">
      <c r="D34500" s="2"/>
      <c r="G34500" s="2"/>
      <c r="J34500" s="2"/>
    </row>
    <row r="34501">
      <c r="D34501" s="2"/>
      <c r="G34501" s="2"/>
      <c r="J34501" s="2"/>
    </row>
    <row r="34502">
      <c r="D34502" s="2"/>
      <c r="G34502" s="2"/>
      <c r="J34502" s="2"/>
    </row>
    <row r="34503">
      <c r="D34503" s="2"/>
      <c r="G34503" s="2"/>
      <c r="J34503" s="2"/>
    </row>
    <row r="34504">
      <c r="D34504" s="2"/>
      <c r="G34504" s="2"/>
      <c r="J34504" s="2"/>
    </row>
    <row r="34505">
      <c r="D34505" s="2"/>
      <c r="G34505" s="2"/>
      <c r="J34505" s="2"/>
    </row>
    <row r="34506">
      <c r="D34506" s="2"/>
      <c r="G34506" s="2"/>
      <c r="J34506" s="2"/>
    </row>
    <row r="34507">
      <c r="D34507" s="2"/>
      <c r="G34507" s="2"/>
      <c r="J34507" s="2"/>
    </row>
    <row r="34508">
      <c r="D34508" s="2"/>
      <c r="G34508" s="2"/>
      <c r="J34508" s="2"/>
    </row>
    <row r="34509">
      <c r="D34509" s="2"/>
      <c r="G34509" s="2"/>
      <c r="J34509" s="2"/>
    </row>
    <row r="34510">
      <c r="D34510" s="2"/>
      <c r="G34510" s="2"/>
      <c r="J34510" s="2"/>
    </row>
    <row r="34511">
      <c r="D34511" s="2"/>
      <c r="G34511" s="2"/>
      <c r="J34511" s="2"/>
    </row>
    <row r="34512">
      <c r="D34512" s="2"/>
      <c r="G34512" s="2"/>
      <c r="J34512" s="2"/>
    </row>
    <row r="34513">
      <c r="D34513" s="2"/>
      <c r="G34513" s="2"/>
      <c r="J34513" s="2"/>
    </row>
    <row r="34514">
      <c r="D34514" s="2"/>
      <c r="G34514" s="2"/>
      <c r="J34514" s="2"/>
    </row>
    <row r="34515">
      <c r="D34515" s="2"/>
      <c r="G34515" s="2"/>
      <c r="J34515" s="2"/>
    </row>
    <row r="34516">
      <c r="D34516" s="2"/>
      <c r="G34516" s="2"/>
      <c r="J34516" s="2"/>
    </row>
    <row r="34517">
      <c r="D34517" s="2"/>
      <c r="G34517" s="2"/>
      <c r="J34517" s="2"/>
    </row>
    <row r="34518">
      <c r="D34518" s="2"/>
      <c r="G34518" s="2"/>
      <c r="J34518" s="2"/>
    </row>
    <row r="34519">
      <c r="D34519" s="2"/>
      <c r="G34519" s="2"/>
      <c r="J34519" s="2"/>
    </row>
    <row r="34520">
      <c r="D34520" s="2"/>
      <c r="G34520" s="2"/>
      <c r="J34520" s="2"/>
    </row>
    <row r="34521">
      <c r="D34521" s="2"/>
      <c r="G34521" s="2"/>
      <c r="J34521" s="2"/>
    </row>
    <row r="34522">
      <c r="D34522" s="2"/>
      <c r="G34522" s="2"/>
      <c r="J34522" s="2"/>
    </row>
    <row r="34523">
      <c r="D34523" s="2"/>
      <c r="G34523" s="2"/>
      <c r="J34523" s="2"/>
    </row>
    <row r="34524">
      <c r="D34524" s="2"/>
      <c r="G34524" s="2"/>
      <c r="J34524" s="2"/>
    </row>
    <row r="34525">
      <c r="D34525" s="2"/>
      <c r="G34525" s="2"/>
      <c r="J34525" s="2"/>
    </row>
    <row r="34526">
      <c r="D34526" s="2"/>
      <c r="G34526" s="2"/>
      <c r="J34526" s="2"/>
    </row>
    <row r="34527">
      <c r="D34527" s="2"/>
      <c r="G34527" s="2"/>
      <c r="J34527" s="2"/>
    </row>
    <row r="34528">
      <c r="D34528" s="2"/>
      <c r="G34528" s="2"/>
      <c r="J34528" s="2"/>
    </row>
    <row r="34529">
      <c r="D34529" s="2"/>
      <c r="G34529" s="2"/>
      <c r="J34529" s="2"/>
    </row>
    <row r="34530">
      <c r="D34530" s="2"/>
      <c r="G34530" s="2"/>
      <c r="J34530" s="2"/>
    </row>
    <row r="34531">
      <c r="D34531" s="2"/>
      <c r="G34531" s="2"/>
      <c r="J34531" s="2"/>
    </row>
    <row r="34532">
      <c r="D34532" s="2"/>
      <c r="G34532" s="2"/>
      <c r="J34532" s="2"/>
    </row>
    <row r="34533">
      <c r="D34533" s="2"/>
      <c r="G34533" s="2"/>
      <c r="J34533" s="2"/>
    </row>
    <row r="34534">
      <c r="D34534" s="2"/>
      <c r="G34534" s="2"/>
      <c r="J34534" s="2"/>
    </row>
    <row r="34535">
      <c r="D34535" s="2"/>
      <c r="G34535" s="2"/>
      <c r="J34535" s="2"/>
    </row>
    <row r="34536">
      <c r="D34536" s="2"/>
      <c r="G34536" s="2"/>
      <c r="J34536" s="2"/>
    </row>
    <row r="34537">
      <c r="D34537" s="2"/>
      <c r="G34537" s="2"/>
      <c r="J34537" s="2"/>
    </row>
    <row r="34538">
      <c r="D34538" s="2"/>
      <c r="G34538" s="2"/>
      <c r="J34538" s="2"/>
    </row>
    <row r="34539">
      <c r="D34539" s="2"/>
      <c r="G34539" s="2"/>
      <c r="J34539" s="2"/>
    </row>
    <row r="34540">
      <c r="D34540" s="2"/>
      <c r="G34540" s="2"/>
      <c r="J34540" s="2"/>
    </row>
    <row r="34541">
      <c r="D34541" s="2"/>
      <c r="G34541" s="2"/>
      <c r="J34541" s="2"/>
    </row>
    <row r="34542">
      <c r="D34542" s="2"/>
      <c r="G34542" s="2"/>
      <c r="J34542" s="2"/>
    </row>
    <row r="34543">
      <c r="D34543" s="2"/>
      <c r="G34543" s="2"/>
      <c r="J34543" s="2"/>
    </row>
    <row r="34544">
      <c r="D34544" s="2"/>
      <c r="G34544" s="2"/>
      <c r="J34544" s="2"/>
    </row>
    <row r="34545">
      <c r="D34545" s="2"/>
      <c r="G34545" s="2"/>
      <c r="J34545" s="2"/>
    </row>
    <row r="34546">
      <c r="D34546" s="2"/>
      <c r="G34546" s="2"/>
      <c r="J34546" s="2"/>
    </row>
    <row r="34547">
      <c r="D34547" s="2"/>
      <c r="G34547" s="2"/>
      <c r="J34547" s="2"/>
    </row>
    <row r="34548">
      <c r="D34548" s="2"/>
      <c r="G34548" s="2"/>
      <c r="J34548" s="2"/>
    </row>
    <row r="34549">
      <c r="D34549" s="2"/>
      <c r="G34549" s="2"/>
      <c r="J34549" s="2"/>
    </row>
    <row r="34550">
      <c r="D34550" s="2"/>
      <c r="G34550" s="2"/>
      <c r="J34550" s="2"/>
    </row>
    <row r="34551">
      <c r="D34551" s="2"/>
      <c r="G34551" s="2"/>
      <c r="J34551" s="2"/>
    </row>
    <row r="34552">
      <c r="D34552" s="2"/>
      <c r="G34552" s="2"/>
      <c r="J34552" s="2"/>
    </row>
    <row r="34553">
      <c r="D34553" s="2"/>
      <c r="G34553" s="2"/>
      <c r="J34553" s="2"/>
    </row>
    <row r="34554">
      <c r="D34554" s="2"/>
      <c r="G34554" s="2"/>
      <c r="J34554" s="2"/>
    </row>
    <row r="34555">
      <c r="D34555" s="2"/>
      <c r="G34555" s="2"/>
      <c r="J34555" s="2"/>
    </row>
    <row r="34556">
      <c r="D34556" s="2"/>
      <c r="G34556" s="2"/>
      <c r="J34556" s="2"/>
    </row>
    <row r="34557">
      <c r="D34557" s="2"/>
      <c r="G34557" s="2"/>
      <c r="J34557" s="2"/>
    </row>
    <row r="34558">
      <c r="D34558" s="2"/>
      <c r="G34558" s="2"/>
      <c r="J34558" s="2"/>
    </row>
    <row r="34559">
      <c r="D34559" s="2"/>
      <c r="G34559" s="2"/>
      <c r="J34559" s="2"/>
    </row>
    <row r="34560">
      <c r="D34560" s="2"/>
      <c r="G34560" s="2"/>
      <c r="J34560" s="2"/>
    </row>
    <row r="34561">
      <c r="D34561" s="2"/>
      <c r="G34561" s="2"/>
      <c r="J34561" s="2"/>
    </row>
    <row r="34562">
      <c r="D34562" s="2"/>
      <c r="G34562" s="2"/>
      <c r="J34562" s="2"/>
    </row>
    <row r="34563">
      <c r="D34563" s="2"/>
      <c r="G34563" s="2"/>
      <c r="J34563" s="2"/>
    </row>
    <row r="34564">
      <c r="D34564" s="2"/>
      <c r="G34564" s="2"/>
      <c r="J34564" s="2"/>
    </row>
    <row r="34565">
      <c r="D34565" s="2"/>
      <c r="G34565" s="2"/>
      <c r="J34565" s="2"/>
    </row>
    <row r="34566">
      <c r="D34566" s="2"/>
      <c r="G34566" s="2"/>
      <c r="J34566" s="2"/>
    </row>
    <row r="34567">
      <c r="D34567" s="2"/>
      <c r="G34567" s="2"/>
      <c r="J34567" s="2"/>
    </row>
    <row r="34568">
      <c r="D34568" s="2"/>
      <c r="G34568" s="2"/>
      <c r="J34568" s="2"/>
    </row>
    <row r="34569">
      <c r="D34569" s="2"/>
      <c r="G34569" s="2"/>
      <c r="J34569" s="2"/>
    </row>
    <row r="34570">
      <c r="D34570" s="2"/>
      <c r="G34570" s="2"/>
      <c r="J34570" s="2"/>
    </row>
    <row r="34571">
      <c r="D34571" s="2"/>
      <c r="G34571" s="2"/>
      <c r="J34571" s="2"/>
    </row>
    <row r="34572">
      <c r="D34572" s="2"/>
      <c r="G34572" s="2"/>
      <c r="J34572" s="2"/>
    </row>
    <row r="34573">
      <c r="D34573" s="2"/>
      <c r="G34573" s="2"/>
      <c r="J34573" s="2"/>
    </row>
    <row r="34574">
      <c r="D34574" s="2"/>
      <c r="G34574" s="2"/>
      <c r="J34574" s="2"/>
    </row>
    <row r="34575">
      <c r="D34575" s="2"/>
      <c r="G34575" s="2"/>
      <c r="J34575" s="2"/>
    </row>
    <row r="34576">
      <c r="D34576" s="2"/>
      <c r="G34576" s="2"/>
      <c r="J34576" s="2"/>
    </row>
    <row r="34577">
      <c r="D34577" s="2"/>
      <c r="G34577" s="2"/>
      <c r="J34577" s="2"/>
    </row>
    <row r="34578">
      <c r="D34578" s="2"/>
      <c r="G34578" s="2"/>
      <c r="J34578" s="2"/>
    </row>
    <row r="34579">
      <c r="D34579" s="2"/>
      <c r="G34579" s="2"/>
      <c r="J34579" s="2"/>
    </row>
    <row r="34580">
      <c r="D34580" s="2"/>
      <c r="G34580" s="2"/>
      <c r="J34580" s="2"/>
    </row>
    <row r="34581">
      <c r="D34581" s="2"/>
      <c r="G34581" s="2"/>
      <c r="J34581" s="2"/>
    </row>
    <row r="34582">
      <c r="D34582" s="2"/>
      <c r="G34582" s="2"/>
      <c r="J34582" s="2"/>
    </row>
    <row r="34583">
      <c r="D34583" s="2"/>
      <c r="G34583" s="2"/>
      <c r="J34583" s="2"/>
    </row>
    <row r="34584">
      <c r="D34584" s="2"/>
      <c r="G34584" s="2"/>
      <c r="J34584" s="2"/>
    </row>
    <row r="34585">
      <c r="D34585" s="2"/>
      <c r="G34585" s="2"/>
      <c r="J34585" s="2"/>
    </row>
    <row r="34586">
      <c r="D34586" s="2"/>
      <c r="G34586" s="2"/>
      <c r="J34586" s="2"/>
    </row>
    <row r="34587">
      <c r="D34587" s="2"/>
      <c r="G34587" s="2"/>
      <c r="J34587" s="2"/>
    </row>
    <row r="34588">
      <c r="D34588" s="2"/>
      <c r="G34588" s="2"/>
      <c r="J34588" s="2"/>
    </row>
    <row r="34589">
      <c r="D34589" s="2"/>
      <c r="G34589" s="2"/>
      <c r="J34589" s="2"/>
    </row>
    <row r="34590">
      <c r="D34590" s="2"/>
      <c r="G34590" s="2"/>
      <c r="J34590" s="2"/>
    </row>
    <row r="34591">
      <c r="D34591" s="2"/>
      <c r="G34591" s="2"/>
      <c r="J34591" s="2"/>
    </row>
    <row r="34592">
      <c r="D34592" s="2"/>
      <c r="G34592" s="2"/>
      <c r="J34592" s="2"/>
    </row>
    <row r="34593">
      <c r="D34593" s="2"/>
      <c r="G34593" s="2"/>
      <c r="J34593" s="2"/>
    </row>
    <row r="34594">
      <c r="D34594" s="2"/>
      <c r="G34594" s="2"/>
      <c r="J34594" s="2"/>
    </row>
    <row r="34595">
      <c r="D34595" s="2"/>
      <c r="G34595" s="2"/>
      <c r="J34595" s="2"/>
    </row>
    <row r="34596">
      <c r="D34596" s="2"/>
      <c r="G34596" s="2"/>
      <c r="J34596" s="2"/>
    </row>
    <row r="34597">
      <c r="D34597" s="2"/>
      <c r="G34597" s="2"/>
      <c r="J34597" s="2"/>
    </row>
    <row r="34598">
      <c r="D34598" s="2"/>
      <c r="G34598" s="2"/>
      <c r="J34598" s="2"/>
    </row>
    <row r="34599">
      <c r="D34599" s="2"/>
      <c r="G34599" s="2"/>
      <c r="J34599" s="2"/>
    </row>
    <row r="34600">
      <c r="D34600" s="2"/>
      <c r="G34600" s="2"/>
      <c r="J34600" s="2"/>
    </row>
    <row r="34601">
      <c r="D34601" s="2"/>
      <c r="G34601" s="2"/>
      <c r="J34601" s="2"/>
    </row>
    <row r="34602">
      <c r="D34602" s="2"/>
      <c r="G34602" s="2"/>
      <c r="J34602" s="2"/>
    </row>
    <row r="34603">
      <c r="D34603" s="2"/>
      <c r="G34603" s="2"/>
      <c r="J34603" s="2"/>
    </row>
    <row r="34604">
      <c r="D34604" s="2"/>
      <c r="G34604" s="2"/>
      <c r="J34604" s="2"/>
    </row>
    <row r="34605">
      <c r="D34605" s="2"/>
      <c r="G34605" s="2"/>
      <c r="J34605" s="2"/>
    </row>
    <row r="34606">
      <c r="D34606" s="2"/>
      <c r="G34606" s="2"/>
      <c r="J34606" s="2"/>
    </row>
    <row r="34607">
      <c r="D34607" s="2"/>
      <c r="G34607" s="2"/>
      <c r="J34607" s="2"/>
    </row>
    <row r="34608">
      <c r="D34608" s="2"/>
      <c r="G34608" s="2"/>
      <c r="J34608" s="2"/>
    </row>
    <row r="34609">
      <c r="D34609" s="2"/>
      <c r="G34609" s="2"/>
      <c r="J34609" s="2"/>
    </row>
    <row r="34610">
      <c r="D34610" s="2"/>
      <c r="G34610" s="2"/>
      <c r="J34610" s="2"/>
    </row>
    <row r="34611">
      <c r="D34611" s="2"/>
      <c r="G34611" s="2"/>
      <c r="J34611" s="2"/>
    </row>
    <row r="34612">
      <c r="D34612" s="2"/>
      <c r="G34612" s="2"/>
      <c r="J34612" s="2"/>
    </row>
    <row r="34613">
      <c r="D34613" s="2"/>
      <c r="G34613" s="2"/>
      <c r="J34613" s="2"/>
    </row>
    <row r="34614">
      <c r="D34614" s="2"/>
      <c r="G34614" s="2"/>
      <c r="J34614" s="2"/>
    </row>
    <row r="34615">
      <c r="D34615" s="2"/>
      <c r="G34615" s="2"/>
      <c r="J34615" s="2"/>
    </row>
    <row r="34616">
      <c r="D34616" s="2"/>
      <c r="G34616" s="2"/>
      <c r="J34616" s="2"/>
    </row>
    <row r="34617">
      <c r="D34617" s="2"/>
      <c r="G34617" s="2"/>
      <c r="J34617" s="2"/>
    </row>
    <row r="34618">
      <c r="D34618" s="2"/>
      <c r="G34618" s="2"/>
      <c r="J34618" s="2"/>
    </row>
    <row r="34619">
      <c r="D34619" s="2"/>
      <c r="G34619" s="2"/>
      <c r="J34619" s="2"/>
    </row>
    <row r="34620">
      <c r="D34620" s="2"/>
      <c r="G34620" s="2"/>
      <c r="J34620" s="2"/>
    </row>
    <row r="34621">
      <c r="D34621" s="2"/>
      <c r="G34621" s="2"/>
      <c r="J34621" s="2"/>
    </row>
    <row r="34622">
      <c r="D34622" s="2"/>
      <c r="G34622" s="2"/>
      <c r="J34622" s="2"/>
    </row>
    <row r="34623">
      <c r="D34623" s="2"/>
      <c r="G34623" s="2"/>
      <c r="J34623" s="2"/>
    </row>
    <row r="34624">
      <c r="D34624" s="2"/>
      <c r="G34624" s="2"/>
      <c r="J34624" s="2"/>
    </row>
    <row r="34625">
      <c r="D34625" s="2"/>
      <c r="G34625" s="2"/>
      <c r="J34625" s="2"/>
    </row>
    <row r="34626">
      <c r="D34626" s="2"/>
      <c r="G34626" s="2"/>
      <c r="J34626" s="2"/>
    </row>
    <row r="34627">
      <c r="D34627" s="2"/>
      <c r="G34627" s="2"/>
      <c r="J34627" s="2"/>
    </row>
    <row r="34628">
      <c r="D34628" s="2"/>
      <c r="G34628" s="2"/>
      <c r="J34628" s="2"/>
    </row>
    <row r="34629">
      <c r="D34629" s="2"/>
      <c r="G34629" s="2"/>
      <c r="J34629" s="2"/>
    </row>
    <row r="34630">
      <c r="D34630" s="2"/>
      <c r="G34630" s="2"/>
      <c r="J34630" s="2"/>
    </row>
    <row r="34631">
      <c r="D34631" s="2"/>
      <c r="G34631" s="2"/>
      <c r="J34631" s="2"/>
    </row>
    <row r="34632">
      <c r="D34632" s="2"/>
      <c r="G34632" s="2"/>
      <c r="J34632" s="2"/>
    </row>
    <row r="34633">
      <c r="D34633" s="2"/>
      <c r="G34633" s="2"/>
      <c r="J34633" s="2"/>
    </row>
    <row r="34634">
      <c r="D34634" s="2"/>
      <c r="G34634" s="2"/>
      <c r="J34634" s="2"/>
    </row>
    <row r="34635">
      <c r="D34635" s="2"/>
      <c r="G34635" s="2"/>
      <c r="J34635" s="2"/>
    </row>
    <row r="34636">
      <c r="D34636" s="2"/>
      <c r="G34636" s="2"/>
      <c r="J34636" s="2"/>
    </row>
    <row r="34637">
      <c r="D34637" s="2"/>
      <c r="G34637" s="2"/>
      <c r="J34637" s="2"/>
    </row>
    <row r="34638">
      <c r="D34638" s="2"/>
      <c r="G34638" s="2"/>
      <c r="J34638" s="2"/>
    </row>
    <row r="34639">
      <c r="D34639" s="2"/>
      <c r="G34639" s="2"/>
      <c r="J34639" s="2"/>
    </row>
    <row r="34640">
      <c r="D34640" s="2"/>
      <c r="G34640" s="2"/>
      <c r="J34640" s="2"/>
    </row>
    <row r="34641">
      <c r="D34641" s="2"/>
      <c r="G34641" s="2"/>
      <c r="J34641" s="2"/>
    </row>
    <row r="34642">
      <c r="D34642" s="2"/>
      <c r="G34642" s="2"/>
      <c r="J34642" s="2"/>
    </row>
    <row r="34643">
      <c r="D34643" s="2"/>
      <c r="G34643" s="2"/>
      <c r="J34643" s="2"/>
    </row>
    <row r="34644">
      <c r="D34644" s="2"/>
      <c r="G34644" s="2"/>
      <c r="J34644" s="2"/>
    </row>
    <row r="34645">
      <c r="D34645" s="2"/>
      <c r="G34645" s="2"/>
      <c r="J34645" s="2"/>
    </row>
    <row r="34646">
      <c r="D34646" s="2"/>
      <c r="G34646" s="2"/>
      <c r="J34646" s="2"/>
    </row>
    <row r="34647">
      <c r="D34647" s="2"/>
      <c r="G34647" s="2"/>
      <c r="J34647" s="2"/>
    </row>
    <row r="34648">
      <c r="D34648" s="2"/>
      <c r="G34648" s="2"/>
      <c r="J34648" s="2"/>
    </row>
    <row r="34649">
      <c r="D34649" s="2"/>
      <c r="G34649" s="2"/>
      <c r="J34649" s="2"/>
    </row>
    <row r="34650">
      <c r="D34650" s="2"/>
      <c r="G34650" s="2"/>
      <c r="J34650" s="2"/>
    </row>
    <row r="34651">
      <c r="D34651" s="2"/>
      <c r="G34651" s="2"/>
      <c r="J34651" s="2"/>
    </row>
    <row r="34652">
      <c r="D34652" s="2"/>
      <c r="G34652" s="2"/>
      <c r="J34652" s="2"/>
    </row>
    <row r="34653">
      <c r="D34653" s="2"/>
      <c r="G34653" s="2"/>
      <c r="J34653" s="2"/>
    </row>
    <row r="34654">
      <c r="D34654" s="2"/>
      <c r="G34654" s="2"/>
      <c r="J34654" s="2"/>
    </row>
    <row r="34655">
      <c r="D34655" s="2"/>
      <c r="G34655" s="2"/>
      <c r="J34655" s="2"/>
    </row>
    <row r="34656">
      <c r="D34656" s="2"/>
      <c r="G34656" s="2"/>
      <c r="J34656" s="2"/>
    </row>
    <row r="34657">
      <c r="D34657" s="2"/>
      <c r="G34657" s="2"/>
      <c r="J34657" s="2"/>
    </row>
    <row r="34658">
      <c r="D34658" s="2"/>
      <c r="G34658" s="2"/>
      <c r="J34658" s="2"/>
    </row>
    <row r="34659">
      <c r="D34659" s="2"/>
      <c r="G34659" s="2"/>
      <c r="J34659" s="2"/>
    </row>
    <row r="34660">
      <c r="D34660" s="2"/>
      <c r="G34660" s="2"/>
      <c r="J34660" s="2"/>
    </row>
    <row r="34661">
      <c r="D34661" s="2"/>
      <c r="G34661" s="2"/>
      <c r="J34661" s="2"/>
    </row>
    <row r="34662">
      <c r="D34662" s="2"/>
      <c r="G34662" s="2"/>
      <c r="J34662" s="2"/>
    </row>
    <row r="34663">
      <c r="D34663" s="2"/>
      <c r="G34663" s="2"/>
      <c r="J34663" s="2"/>
    </row>
    <row r="34664">
      <c r="D34664" s="2"/>
      <c r="G34664" s="2"/>
      <c r="J34664" s="2"/>
    </row>
    <row r="34665">
      <c r="D34665" s="2"/>
      <c r="G34665" s="2"/>
      <c r="J34665" s="2"/>
    </row>
    <row r="34666">
      <c r="D34666" s="2"/>
      <c r="G34666" s="2"/>
      <c r="J34666" s="2"/>
    </row>
    <row r="34667">
      <c r="D34667" s="2"/>
      <c r="G34667" s="2"/>
      <c r="J34667" s="2"/>
    </row>
    <row r="34668">
      <c r="D34668" s="2"/>
      <c r="G34668" s="2"/>
      <c r="J34668" s="2"/>
    </row>
    <row r="34669">
      <c r="D34669" s="2"/>
      <c r="G34669" s="2"/>
      <c r="J34669" s="2"/>
    </row>
    <row r="34670">
      <c r="D34670" s="2"/>
      <c r="G34670" s="2"/>
      <c r="J34670" s="2"/>
    </row>
    <row r="34671">
      <c r="D34671" s="2"/>
      <c r="G34671" s="2"/>
      <c r="J34671" s="2"/>
    </row>
    <row r="34672">
      <c r="D34672" s="2"/>
      <c r="G34672" s="2"/>
      <c r="J34672" s="2"/>
    </row>
    <row r="34673">
      <c r="D34673" s="2"/>
      <c r="G34673" s="2"/>
      <c r="J34673" s="2"/>
    </row>
    <row r="34674">
      <c r="D34674" s="2"/>
      <c r="G34674" s="2"/>
      <c r="J34674" s="2"/>
    </row>
    <row r="34675">
      <c r="D34675" s="2"/>
      <c r="G34675" s="2"/>
      <c r="J34675" s="2"/>
    </row>
    <row r="34676">
      <c r="D34676" s="2"/>
      <c r="G34676" s="2"/>
      <c r="J34676" s="2"/>
    </row>
    <row r="34677">
      <c r="D34677" s="2"/>
      <c r="G34677" s="2"/>
      <c r="J34677" s="2"/>
    </row>
    <row r="34678">
      <c r="D34678" s="2"/>
      <c r="G34678" s="2"/>
      <c r="J34678" s="2"/>
    </row>
    <row r="34679">
      <c r="D34679" s="2"/>
      <c r="G34679" s="2"/>
      <c r="J34679" s="2"/>
    </row>
    <row r="34680">
      <c r="D34680" s="2"/>
      <c r="G34680" s="2"/>
      <c r="J34680" s="2"/>
    </row>
    <row r="34681">
      <c r="D34681" s="2"/>
      <c r="G34681" s="2"/>
      <c r="J34681" s="2"/>
    </row>
    <row r="34682">
      <c r="D34682" s="2"/>
      <c r="G34682" s="2"/>
      <c r="J34682" s="2"/>
    </row>
    <row r="34683">
      <c r="D34683" s="2"/>
      <c r="G34683" s="2"/>
      <c r="J34683" s="2"/>
    </row>
    <row r="34684">
      <c r="D34684" s="2"/>
      <c r="G34684" s="2"/>
      <c r="J34684" s="2"/>
    </row>
    <row r="34685">
      <c r="D34685" s="2"/>
      <c r="G34685" s="2"/>
      <c r="J34685" s="2"/>
    </row>
    <row r="34686">
      <c r="D34686" s="2"/>
      <c r="G34686" s="2"/>
      <c r="J34686" s="2"/>
    </row>
    <row r="34687">
      <c r="D34687" s="2"/>
      <c r="G34687" s="2"/>
      <c r="J34687" s="2"/>
    </row>
    <row r="34688">
      <c r="D34688" s="2"/>
      <c r="G34688" s="2"/>
      <c r="J34688" s="2"/>
    </row>
    <row r="34689">
      <c r="D34689" s="2"/>
      <c r="G34689" s="2"/>
      <c r="J34689" s="2"/>
    </row>
    <row r="34690">
      <c r="D34690" s="2"/>
      <c r="G34690" s="2"/>
      <c r="J34690" s="2"/>
    </row>
    <row r="34691">
      <c r="D34691" s="2"/>
      <c r="G34691" s="2"/>
      <c r="J34691" s="2"/>
    </row>
    <row r="34692">
      <c r="D34692" s="2"/>
      <c r="G34692" s="2"/>
      <c r="J34692" s="2"/>
    </row>
    <row r="34693">
      <c r="D34693" s="2"/>
      <c r="G34693" s="2"/>
      <c r="J34693" s="2"/>
    </row>
    <row r="34694">
      <c r="D34694" s="2"/>
      <c r="G34694" s="2"/>
      <c r="J34694" s="2"/>
    </row>
    <row r="34695">
      <c r="D34695" s="2"/>
      <c r="G34695" s="2"/>
      <c r="J34695" s="2"/>
    </row>
    <row r="34696">
      <c r="D34696" s="2"/>
      <c r="G34696" s="2"/>
      <c r="J34696" s="2"/>
    </row>
    <row r="34697">
      <c r="D34697" s="2"/>
      <c r="G34697" s="2"/>
      <c r="J34697" s="2"/>
    </row>
    <row r="34698">
      <c r="D34698" s="2"/>
      <c r="G34698" s="2"/>
      <c r="J34698" s="2"/>
    </row>
    <row r="34699">
      <c r="D34699" s="2"/>
      <c r="G34699" s="2"/>
      <c r="J34699" s="2"/>
    </row>
    <row r="34700">
      <c r="D34700" s="2"/>
      <c r="G34700" s="2"/>
      <c r="J34700" s="2"/>
    </row>
    <row r="34701">
      <c r="D34701" s="2"/>
      <c r="G34701" s="2"/>
      <c r="J34701" s="2"/>
    </row>
    <row r="34702">
      <c r="D34702" s="2"/>
      <c r="G34702" s="2"/>
      <c r="J34702" s="2"/>
    </row>
    <row r="34703">
      <c r="D34703" s="2"/>
      <c r="G34703" s="2"/>
      <c r="J34703" s="2"/>
    </row>
    <row r="34704">
      <c r="D34704" s="2"/>
      <c r="G34704" s="2"/>
      <c r="J34704" s="2"/>
    </row>
    <row r="34705">
      <c r="D34705" s="2"/>
      <c r="G34705" s="2"/>
      <c r="J34705" s="2"/>
    </row>
    <row r="34706">
      <c r="D34706" s="2"/>
      <c r="G34706" s="2"/>
      <c r="J34706" s="2"/>
    </row>
    <row r="34707">
      <c r="D34707" s="2"/>
      <c r="G34707" s="2"/>
      <c r="J34707" s="2"/>
    </row>
    <row r="34708">
      <c r="D34708" s="2"/>
      <c r="G34708" s="2"/>
      <c r="J34708" s="2"/>
    </row>
    <row r="34709">
      <c r="D34709" s="2"/>
      <c r="G34709" s="2"/>
      <c r="J34709" s="2"/>
    </row>
    <row r="34710">
      <c r="D34710" s="2"/>
      <c r="G34710" s="2"/>
      <c r="J34710" s="2"/>
    </row>
    <row r="34711">
      <c r="D34711" s="2"/>
      <c r="G34711" s="2"/>
      <c r="J34711" s="2"/>
    </row>
    <row r="34712">
      <c r="D34712" s="2"/>
      <c r="G34712" s="2"/>
      <c r="J34712" s="2"/>
    </row>
    <row r="34713">
      <c r="D34713" s="2"/>
      <c r="G34713" s="2"/>
      <c r="J34713" s="2"/>
    </row>
    <row r="34714">
      <c r="D34714" s="2"/>
      <c r="G34714" s="2"/>
      <c r="J34714" s="2"/>
    </row>
    <row r="34715">
      <c r="D34715" s="2"/>
      <c r="G34715" s="2"/>
      <c r="J34715" s="2"/>
    </row>
    <row r="34716">
      <c r="D34716" s="2"/>
      <c r="G34716" s="2"/>
      <c r="J34716" s="2"/>
    </row>
    <row r="34717">
      <c r="D34717" s="2"/>
      <c r="G34717" s="2"/>
      <c r="J34717" s="2"/>
    </row>
    <row r="34718">
      <c r="D34718" s="2"/>
      <c r="G34718" s="2"/>
      <c r="J34718" s="2"/>
    </row>
    <row r="34719">
      <c r="D34719" s="2"/>
      <c r="G34719" s="2"/>
      <c r="J34719" s="2"/>
    </row>
    <row r="34720">
      <c r="D34720" s="2"/>
      <c r="G34720" s="2"/>
      <c r="J34720" s="2"/>
    </row>
    <row r="34721">
      <c r="D34721" s="2"/>
      <c r="G34721" s="2"/>
      <c r="J34721" s="2"/>
    </row>
    <row r="34722">
      <c r="D34722" s="2"/>
      <c r="G34722" s="2"/>
      <c r="J34722" s="2"/>
    </row>
    <row r="34723">
      <c r="D34723" s="2"/>
      <c r="G34723" s="2"/>
      <c r="J34723" s="2"/>
    </row>
    <row r="34724">
      <c r="D34724" s="2"/>
      <c r="G34724" s="2"/>
      <c r="J34724" s="2"/>
    </row>
    <row r="34725">
      <c r="D34725" s="2"/>
      <c r="G34725" s="2"/>
      <c r="J34725" s="2"/>
    </row>
    <row r="34726">
      <c r="D34726" s="2"/>
      <c r="G34726" s="2"/>
      <c r="J34726" s="2"/>
    </row>
    <row r="34727">
      <c r="D34727" s="2"/>
      <c r="G34727" s="2"/>
      <c r="J34727" s="2"/>
    </row>
    <row r="34728">
      <c r="D34728" s="2"/>
      <c r="G34728" s="2"/>
      <c r="J34728" s="2"/>
    </row>
    <row r="34729">
      <c r="D34729" s="2"/>
      <c r="G34729" s="2"/>
      <c r="J34729" s="2"/>
    </row>
    <row r="34730">
      <c r="D34730" s="2"/>
      <c r="G34730" s="2"/>
      <c r="J34730" s="2"/>
    </row>
    <row r="34731">
      <c r="D34731" s="2"/>
      <c r="G34731" s="2"/>
      <c r="J34731" s="2"/>
    </row>
    <row r="34732">
      <c r="D34732" s="2"/>
      <c r="G34732" s="2"/>
      <c r="J34732" s="2"/>
    </row>
    <row r="34733">
      <c r="D34733" s="2"/>
      <c r="G34733" s="2"/>
      <c r="J34733" s="2"/>
    </row>
    <row r="34734">
      <c r="D34734" s="2"/>
      <c r="G34734" s="2"/>
      <c r="J34734" s="2"/>
    </row>
    <row r="34735">
      <c r="D34735" s="2"/>
      <c r="G34735" s="2"/>
      <c r="J34735" s="2"/>
    </row>
    <row r="34736">
      <c r="D34736" s="2"/>
      <c r="G34736" s="2"/>
      <c r="J34736" s="2"/>
    </row>
    <row r="34737">
      <c r="D34737" s="2"/>
      <c r="G34737" s="2"/>
      <c r="J34737" s="2"/>
    </row>
    <row r="34738">
      <c r="D34738" s="2"/>
      <c r="G34738" s="2"/>
      <c r="J34738" s="2"/>
    </row>
    <row r="34739">
      <c r="D34739" s="2"/>
      <c r="G34739" s="2"/>
      <c r="J34739" s="2"/>
    </row>
    <row r="34740">
      <c r="D34740" s="2"/>
      <c r="G34740" s="2"/>
      <c r="J34740" s="2"/>
    </row>
    <row r="34741">
      <c r="D34741" s="2"/>
      <c r="G34741" s="2"/>
      <c r="J34741" s="2"/>
    </row>
    <row r="34742">
      <c r="D34742" s="2"/>
      <c r="G34742" s="2"/>
      <c r="J34742" s="2"/>
    </row>
    <row r="34743">
      <c r="D34743" s="2"/>
      <c r="G34743" s="2"/>
      <c r="J34743" s="2"/>
    </row>
    <row r="34744">
      <c r="D34744" s="2"/>
      <c r="G34744" s="2"/>
      <c r="J34744" s="2"/>
    </row>
    <row r="34745">
      <c r="D34745" s="2"/>
      <c r="G34745" s="2"/>
      <c r="J34745" s="2"/>
    </row>
    <row r="34746">
      <c r="D34746" s="2"/>
      <c r="G34746" s="2"/>
      <c r="J34746" s="2"/>
    </row>
    <row r="34747">
      <c r="D34747" s="2"/>
      <c r="G34747" s="2"/>
      <c r="J34747" s="2"/>
    </row>
    <row r="34748">
      <c r="D34748" s="2"/>
      <c r="G34748" s="2"/>
      <c r="J34748" s="2"/>
    </row>
    <row r="34749">
      <c r="D34749" s="2"/>
      <c r="G34749" s="2"/>
      <c r="J34749" s="2"/>
    </row>
    <row r="34750">
      <c r="D34750" s="2"/>
      <c r="G34750" s="2"/>
      <c r="J34750" s="2"/>
    </row>
    <row r="34751">
      <c r="D34751" s="2"/>
      <c r="G34751" s="2"/>
      <c r="J34751" s="2"/>
    </row>
    <row r="34752">
      <c r="D34752" s="2"/>
      <c r="G34752" s="2"/>
      <c r="J34752" s="2"/>
    </row>
    <row r="34753">
      <c r="D34753" s="2"/>
      <c r="G34753" s="2"/>
      <c r="J34753" s="2"/>
    </row>
    <row r="34754">
      <c r="D34754" s="2"/>
      <c r="G34754" s="2"/>
      <c r="J34754" s="2"/>
    </row>
    <row r="34755">
      <c r="D34755" s="2"/>
      <c r="G34755" s="2"/>
      <c r="J34755" s="2"/>
    </row>
    <row r="34756">
      <c r="D34756" s="2"/>
      <c r="G34756" s="2"/>
      <c r="J34756" s="2"/>
    </row>
    <row r="34757">
      <c r="D34757" s="2"/>
      <c r="G34757" s="2"/>
      <c r="J34757" s="2"/>
    </row>
    <row r="34758">
      <c r="D34758" s="2"/>
      <c r="G34758" s="2"/>
      <c r="J34758" s="2"/>
    </row>
    <row r="34759">
      <c r="D34759" s="2"/>
      <c r="G34759" s="2"/>
      <c r="J34759" s="2"/>
    </row>
    <row r="34760">
      <c r="D34760" s="2"/>
      <c r="G34760" s="2"/>
      <c r="J34760" s="2"/>
    </row>
    <row r="34761">
      <c r="D34761" s="2"/>
      <c r="G34761" s="2"/>
      <c r="J34761" s="2"/>
    </row>
    <row r="34762">
      <c r="D34762" s="2"/>
      <c r="G34762" s="2"/>
      <c r="J34762" s="2"/>
    </row>
    <row r="34763">
      <c r="D34763" s="2"/>
      <c r="G34763" s="2"/>
      <c r="J34763" s="2"/>
    </row>
    <row r="34764">
      <c r="D34764" s="2"/>
      <c r="G34764" s="2"/>
      <c r="J34764" s="2"/>
    </row>
    <row r="34765">
      <c r="D34765" s="2"/>
      <c r="G34765" s="2"/>
      <c r="J34765" s="2"/>
    </row>
    <row r="34766">
      <c r="D34766" s="2"/>
      <c r="G34766" s="2"/>
      <c r="J34766" s="2"/>
    </row>
    <row r="34767">
      <c r="D34767" s="2"/>
      <c r="G34767" s="2"/>
      <c r="J34767" s="2"/>
    </row>
    <row r="34768">
      <c r="D34768" s="2"/>
      <c r="G34768" s="2"/>
      <c r="J34768" s="2"/>
    </row>
    <row r="34769">
      <c r="D34769" s="2"/>
      <c r="G34769" s="2"/>
      <c r="J34769" s="2"/>
    </row>
    <row r="34770">
      <c r="D34770" s="2"/>
      <c r="G34770" s="2"/>
      <c r="J34770" s="2"/>
    </row>
    <row r="34771">
      <c r="D34771" s="2"/>
      <c r="G34771" s="2"/>
      <c r="J34771" s="2"/>
    </row>
    <row r="34772">
      <c r="D34772" s="2"/>
      <c r="G34772" s="2"/>
      <c r="J34772" s="2"/>
    </row>
    <row r="34773">
      <c r="D34773" s="2"/>
      <c r="G34773" s="2"/>
      <c r="J34773" s="2"/>
    </row>
    <row r="34774">
      <c r="D34774" s="2"/>
      <c r="G34774" s="2"/>
      <c r="J34774" s="2"/>
    </row>
    <row r="34775">
      <c r="D34775" s="2"/>
      <c r="G34775" s="2"/>
      <c r="J34775" s="2"/>
    </row>
    <row r="34776">
      <c r="D34776" s="2"/>
      <c r="G34776" s="2"/>
      <c r="J34776" s="2"/>
    </row>
    <row r="34777">
      <c r="D34777" s="2"/>
      <c r="G34777" s="2"/>
      <c r="J34777" s="2"/>
    </row>
    <row r="34778">
      <c r="D34778" s="2"/>
      <c r="G34778" s="2"/>
      <c r="J34778" s="2"/>
    </row>
    <row r="34779">
      <c r="D34779" s="2"/>
      <c r="G34779" s="2"/>
      <c r="J34779" s="2"/>
    </row>
    <row r="34780">
      <c r="D34780" s="2"/>
      <c r="G34780" s="2"/>
      <c r="J34780" s="2"/>
    </row>
    <row r="34781">
      <c r="D34781" s="2"/>
      <c r="G34781" s="2"/>
      <c r="J34781" s="2"/>
    </row>
    <row r="34782">
      <c r="D34782" s="2"/>
      <c r="G34782" s="2"/>
      <c r="J34782" s="2"/>
    </row>
    <row r="34783">
      <c r="D34783" s="2"/>
      <c r="G34783" s="2"/>
      <c r="J34783" s="2"/>
    </row>
    <row r="34784">
      <c r="D34784" s="2"/>
      <c r="G34784" s="2"/>
      <c r="J34784" s="2"/>
    </row>
    <row r="34785">
      <c r="D34785" s="2"/>
      <c r="G34785" s="2"/>
      <c r="J34785" s="2"/>
    </row>
    <row r="34786">
      <c r="D34786" s="2"/>
      <c r="G34786" s="2"/>
      <c r="J34786" s="2"/>
    </row>
    <row r="34787">
      <c r="D34787" s="2"/>
      <c r="G34787" s="2"/>
      <c r="J34787" s="2"/>
    </row>
    <row r="34788">
      <c r="D34788" s="2"/>
      <c r="G34788" s="2"/>
      <c r="J34788" s="2"/>
    </row>
    <row r="34789">
      <c r="D34789" s="2"/>
      <c r="G34789" s="2"/>
      <c r="J34789" s="2"/>
    </row>
    <row r="34790">
      <c r="D34790" s="2"/>
      <c r="G34790" s="2"/>
      <c r="J34790" s="2"/>
    </row>
    <row r="34791">
      <c r="D34791" s="2"/>
      <c r="G34791" s="2"/>
      <c r="J34791" s="2"/>
    </row>
    <row r="34792">
      <c r="D34792" s="2"/>
      <c r="G34792" s="2"/>
      <c r="J34792" s="2"/>
    </row>
    <row r="34793">
      <c r="D34793" s="2"/>
      <c r="G34793" s="2"/>
      <c r="J34793" s="2"/>
    </row>
    <row r="34794">
      <c r="D34794" s="2"/>
      <c r="G34794" s="2"/>
      <c r="J34794" s="2"/>
    </row>
    <row r="34795">
      <c r="D34795" s="2"/>
      <c r="G34795" s="2"/>
      <c r="J34795" s="2"/>
    </row>
    <row r="34796">
      <c r="D34796" s="2"/>
      <c r="G34796" s="2"/>
      <c r="J34796" s="2"/>
    </row>
    <row r="34797">
      <c r="D34797" s="2"/>
      <c r="G34797" s="2"/>
      <c r="J34797" s="2"/>
    </row>
    <row r="34798">
      <c r="D34798" s="2"/>
      <c r="G34798" s="2"/>
      <c r="J34798" s="2"/>
    </row>
    <row r="34799">
      <c r="D34799" s="2"/>
      <c r="G34799" s="2"/>
      <c r="J34799" s="2"/>
    </row>
    <row r="34800">
      <c r="D34800" s="2"/>
      <c r="G34800" s="2"/>
      <c r="J34800" s="2"/>
    </row>
    <row r="34801">
      <c r="D34801" s="2"/>
      <c r="G34801" s="2"/>
      <c r="J34801" s="2"/>
    </row>
    <row r="34802">
      <c r="D34802" s="2"/>
      <c r="G34802" s="2"/>
      <c r="J34802" s="2"/>
    </row>
    <row r="34803">
      <c r="D34803" s="2"/>
      <c r="G34803" s="2"/>
      <c r="J34803" s="2"/>
    </row>
    <row r="34804">
      <c r="D34804" s="2"/>
      <c r="G34804" s="2"/>
      <c r="J34804" s="2"/>
    </row>
    <row r="34805">
      <c r="D34805" s="2"/>
      <c r="G34805" s="2"/>
      <c r="J34805" s="2"/>
    </row>
    <row r="34806">
      <c r="D34806" s="2"/>
      <c r="G34806" s="2"/>
      <c r="J34806" s="2"/>
    </row>
    <row r="34807">
      <c r="D34807" s="2"/>
      <c r="G34807" s="2"/>
      <c r="J34807" s="2"/>
    </row>
    <row r="34808">
      <c r="D34808" s="2"/>
      <c r="G34808" s="2"/>
      <c r="J34808" s="2"/>
    </row>
    <row r="34809">
      <c r="D34809" s="2"/>
      <c r="G34809" s="2"/>
      <c r="J34809" s="2"/>
    </row>
    <row r="34810">
      <c r="D34810" s="2"/>
      <c r="G34810" s="2"/>
      <c r="J34810" s="2"/>
    </row>
    <row r="34811">
      <c r="D34811" s="2"/>
      <c r="G34811" s="2"/>
      <c r="J34811" s="2"/>
    </row>
    <row r="34812">
      <c r="D34812" s="2"/>
      <c r="G34812" s="2"/>
      <c r="J34812" s="2"/>
    </row>
    <row r="34813">
      <c r="D34813" s="2"/>
      <c r="G34813" s="2"/>
      <c r="J34813" s="2"/>
    </row>
    <row r="34814">
      <c r="D34814" s="2"/>
      <c r="G34814" s="2"/>
      <c r="J34814" s="2"/>
    </row>
    <row r="34815">
      <c r="D34815" s="2"/>
      <c r="G34815" s="2"/>
      <c r="J34815" s="2"/>
    </row>
    <row r="34816">
      <c r="D34816" s="2"/>
      <c r="G34816" s="2"/>
      <c r="J34816" s="2"/>
    </row>
    <row r="34817">
      <c r="D34817" s="2"/>
      <c r="G34817" s="2"/>
      <c r="J34817" s="2"/>
    </row>
    <row r="34818">
      <c r="D34818" s="2"/>
      <c r="G34818" s="2"/>
      <c r="J34818" s="2"/>
    </row>
    <row r="34819">
      <c r="D34819" s="2"/>
      <c r="G34819" s="2"/>
      <c r="J34819" s="2"/>
    </row>
    <row r="34820">
      <c r="D34820" s="2"/>
      <c r="G34820" s="2"/>
      <c r="J34820" s="2"/>
    </row>
    <row r="34821">
      <c r="D34821" s="2"/>
      <c r="G34821" s="2"/>
      <c r="J34821" s="2"/>
    </row>
    <row r="34822">
      <c r="D34822" s="2"/>
      <c r="G34822" s="2"/>
      <c r="J34822" s="2"/>
    </row>
    <row r="34823">
      <c r="D34823" s="2"/>
      <c r="G34823" s="2"/>
      <c r="J34823" s="2"/>
    </row>
    <row r="34824">
      <c r="D34824" s="2"/>
      <c r="G34824" s="2"/>
      <c r="J34824" s="2"/>
    </row>
    <row r="34825">
      <c r="D34825" s="2"/>
      <c r="G34825" s="2"/>
      <c r="J34825" s="2"/>
    </row>
    <row r="34826">
      <c r="D34826" s="2"/>
      <c r="G34826" s="2"/>
      <c r="J34826" s="2"/>
    </row>
    <row r="34827">
      <c r="D34827" s="2"/>
      <c r="G34827" s="2"/>
      <c r="J34827" s="2"/>
    </row>
    <row r="34828">
      <c r="D34828" s="2"/>
      <c r="G34828" s="2"/>
      <c r="J34828" s="2"/>
    </row>
    <row r="34829">
      <c r="D34829" s="2"/>
      <c r="G34829" s="2"/>
      <c r="J34829" s="2"/>
    </row>
    <row r="34830">
      <c r="D34830" s="2"/>
      <c r="G34830" s="2"/>
      <c r="J34830" s="2"/>
    </row>
    <row r="34831">
      <c r="D34831" s="2"/>
      <c r="G34831" s="2"/>
      <c r="J34831" s="2"/>
    </row>
    <row r="34832">
      <c r="D34832" s="2"/>
      <c r="G34832" s="2"/>
      <c r="J34832" s="2"/>
    </row>
    <row r="34833">
      <c r="D34833" s="2"/>
      <c r="G34833" s="2"/>
      <c r="J34833" s="2"/>
    </row>
    <row r="34834">
      <c r="D34834" s="2"/>
      <c r="G34834" s="2"/>
      <c r="J34834" s="2"/>
    </row>
    <row r="34835">
      <c r="D34835" s="2"/>
      <c r="G34835" s="2"/>
      <c r="J34835" s="2"/>
    </row>
    <row r="34836">
      <c r="D34836" s="2"/>
      <c r="G34836" s="2"/>
      <c r="J34836" s="2"/>
    </row>
    <row r="34837">
      <c r="D34837" s="2"/>
      <c r="G34837" s="2"/>
      <c r="J34837" s="2"/>
    </row>
    <row r="34838">
      <c r="D34838" s="2"/>
      <c r="G34838" s="2"/>
      <c r="J34838" s="2"/>
    </row>
    <row r="34839">
      <c r="D34839" s="2"/>
      <c r="G34839" s="2"/>
      <c r="J34839" s="2"/>
    </row>
    <row r="34840">
      <c r="D34840" s="2"/>
      <c r="G34840" s="2"/>
      <c r="J34840" s="2"/>
    </row>
    <row r="34841">
      <c r="D34841" s="2"/>
      <c r="G34841" s="2"/>
      <c r="J34841" s="2"/>
    </row>
    <row r="34842">
      <c r="D34842" s="2"/>
      <c r="G34842" s="2"/>
      <c r="J34842" s="2"/>
    </row>
    <row r="34843">
      <c r="D34843" s="2"/>
      <c r="G34843" s="2"/>
      <c r="J34843" s="2"/>
    </row>
    <row r="34844">
      <c r="D34844" s="2"/>
      <c r="G34844" s="2"/>
      <c r="J34844" s="2"/>
    </row>
    <row r="34845">
      <c r="D34845" s="2"/>
      <c r="G34845" s="2"/>
      <c r="J34845" s="2"/>
    </row>
    <row r="34846">
      <c r="D34846" s="2"/>
      <c r="G34846" s="2"/>
      <c r="J34846" s="2"/>
    </row>
    <row r="34847">
      <c r="D34847" s="2"/>
      <c r="G34847" s="2"/>
      <c r="J34847" s="2"/>
    </row>
    <row r="34848">
      <c r="D34848" s="2"/>
      <c r="G34848" s="2"/>
      <c r="J34848" s="2"/>
    </row>
    <row r="34849">
      <c r="D34849" s="2"/>
      <c r="G34849" s="2"/>
      <c r="J34849" s="2"/>
    </row>
    <row r="34850">
      <c r="D34850" s="2"/>
      <c r="G34850" s="2"/>
      <c r="J34850" s="2"/>
    </row>
    <row r="34851">
      <c r="D34851" s="2"/>
      <c r="G34851" s="2"/>
      <c r="J34851" s="2"/>
    </row>
    <row r="34852">
      <c r="D34852" s="2"/>
      <c r="G34852" s="2"/>
      <c r="J34852" s="2"/>
    </row>
    <row r="34853">
      <c r="D34853" s="2"/>
      <c r="G34853" s="2"/>
      <c r="J34853" s="2"/>
    </row>
    <row r="34854">
      <c r="D34854" s="2"/>
      <c r="G34854" s="2"/>
      <c r="J34854" s="2"/>
    </row>
    <row r="34855">
      <c r="D34855" s="2"/>
      <c r="G34855" s="2"/>
      <c r="J34855" s="2"/>
    </row>
    <row r="34856">
      <c r="D34856" s="2"/>
      <c r="G34856" s="2"/>
      <c r="J34856" s="2"/>
    </row>
    <row r="34857">
      <c r="D34857" s="2"/>
      <c r="G34857" s="2"/>
      <c r="J34857" s="2"/>
    </row>
    <row r="34858">
      <c r="D34858" s="2"/>
      <c r="G34858" s="2"/>
      <c r="J34858" s="2"/>
    </row>
    <row r="34859">
      <c r="D34859" s="2"/>
      <c r="G34859" s="2"/>
      <c r="J34859" s="2"/>
    </row>
    <row r="34860">
      <c r="D34860" s="2"/>
      <c r="G34860" s="2"/>
      <c r="J34860" s="2"/>
    </row>
    <row r="34861">
      <c r="D34861" s="2"/>
      <c r="G34861" s="2"/>
      <c r="J34861" s="2"/>
    </row>
    <row r="34862">
      <c r="D34862" s="2"/>
      <c r="G34862" s="2"/>
      <c r="J34862" s="2"/>
    </row>
    <row r="34863">
      <c r="D34863" s="2"/>
      <c r="G34863" s="2"/>
      <c r="J34863" s="2"/>
    </row>
    <row r="34864">
      <c r="D34864" s="2"/>
      <c r="G34864" s="2"/>
      <c r="J34864" s="2"/>
    </row>
    <row r="34865">
      <c r="D34865" s="2"/>
      <c r="G34865" s="2"/>
      <c r="J34865" s="2"/>
    </row>
    <row r="34866">
      <c r="D34866" s="2"/>
      <c r="G34866" s="2"/>
      <c r="J34866" s="2"/>
    </row>
    <row r="34867">
      <c r="D34867" s="2"/>
      <c r="G34867" s="2"/>
      <c r="J34867" s="2"/>
    </row>
    <row r="34868">
      <c r="D34868" s="2"/>
      <c r="G34868" s="2"/>
      <c r="J34868" s="2"/>
    </row>
    <row r="34869">
      <c r="D34869" s="2"/>
      <c r="G34869" s="2"/>
      <c r="J34869" s="2"/>
    </row>
    <row r="34870">
      <c r="D34870" s="2"/>
      <c r="G34870" s="2"/>
      <c r="J34870" s="2"/>
    </row>
    <row r="34871">
      <c r="D34871" s="2"/>
      <c r="G34871" s="2"/>
      <c r="J34871" s="2"/>
    </row>
    <row r="34872">
      <c r="D34872" s="2"/>
      <c r="G34872" s="2"/>
      <c r="J34872" s="2"/>
    </row>
    <row r="34873">
      <c r="D34873" s="2"/>
      <c r="G34873" s="2"/>
      <c r="J34873" s="2"/>
    </row>
    <row r="34874">
      <c r="D34874" s="2"/>
      <c r="G34874" s="2"/>
      <c r="J34874" s="2"/>
    </row>
    <row r="34875">
      <c r="D34875" s="2"/>
      <c r="G34875" s="2"/>
      <c r="J34875" s="2"/>
    </row>
    <row r="34876">
      <c r="D34876" s="2"/>
      <c r="G34876" s="2"/>
      <c r="J34876" s="2"/>
    </row>
    <row r="34877">
      <c r="D34877" s="2"/>
      <c r="G34877" s="2"/>
      <c r="J34877" s="2"/>
    </row>
    <row r="34878">
      <c r="D34878" s="2"/>
      <c r="G34878" s="2"/>
      <c r="J34878" s="2"/>
    </row>
    <row r="34879">
      <c r="D34879" s="2"/>
      <c r="G34879" s="2"/>
      <c r="J34879" s="2"/>
    </row>
    <row r="34880">
      <c r="D34880" s="2"/>
      <c r="G34880" s="2"/>
      <c r="J34880" s="2"/>
    </row>
    <row r="34881">
      <c r="D34881" s="2"/>
      <c r="G34881" s="2"/>
      <c r="J34881" s="2"/>
    </row>
    <row r="34882">
      <c r="D34882" s="2"/>
      <c r="G34882" s="2"/>
      <c r="J34882" s="2"/>
    </row>
    <row r="34883">
      <c r="D34883" s="2"/>
      <c r="G34883" s="2"/>
      <c r="J34883" s="2"/>
    </row>
    <row r="34884">
      <c r="D34884" s="2"/>
      <c r="G34884" s="2"/>
      <c r="J34884" s="2"/>
    </row>
    <row r="34885">
      <c r="D34885" s="2"/>
      <c r="G34885" s="2"/>
      <c r="J34885" s="2"/>
    </row>
    <row r="34886">
      <c r="D34886" s="2"/>
      <c r="G34886" s="2"/>
      <c r="J34886" s="2"/>
    </row>
    <row r="34887">
      <c r="D34887" s="2"/>
      <c r="G34887" s="2"/>
      <c r="J34887" s="2"/>
    </row>
    <row r="34888">
      <c r="D34888" s="2"/>
      <c r="G34888" s="2"/>
      <c r="J34888" s="2"/>
    </row>
    <row r="34889">
      <c r="D34889" s="2"/>
      <c r="G34889" s="2"/>
      <c r="J34889" s="2"/>
    </row>
    <row r="34890">
      <c r="D34890" s="2"/>
      <c r="G34890" s="2"/>
      <c r="J34890" s="2"/>
    </row>
    <row r="34891">
      <c r="D34891" s="2"/>
      <c r="G34891" s="2"/>
      <c r="J34891" s="2"/>
    </row>
    <row r="34892">
      <c r="D34892" s="2"/>
      <c r="G34892" s="2"/>
      <c r="J34892" s="2"/>
    </row>
    <row r="34893">
      <c r="D34893" s="2"/>
      <c r="G34893" s="2"/>
      <c r="J34893" s="2"/>
    </row>
    <row r="34894">
      <c r="D34894" s="2"/>
      <c r="G34894" s="2"/>
      <c r="J34894" s="2"/>
    </row>
    <row r="34895">
      <c r="D34895" s="2"/>
      <c r="G34895" s="2"/>
      <c r="J34895" s="2"/>
    </row>
    <row r="34896">
      <c r="D34896" s="2"/>
      <c r="G34896" s="2"/>
      <c r="J34896" s="2"/>
    </row>
    <row r="34897">
      <c r="D34897" s="2"/>
      <c r="G34897" s="2"/>
      <c r="J34897" s="2"/>
    </row>
    <row r="34898">
      <c r="D34898" s="2"/>
      <c r="G34898" s="2"/>
      <c r="J34898" s="2"/>
    </row>
    <row r="34899">
      <c r="D34899" s="2"/>
      <c r="G34899" s="2"/>
      <c r="J34899" s="2"/>
    </row>
    <row r="34900">
      <c r="D34900" s="2"/>
      <c r="G34900" s="2"/>
      <c r="J34900" s="2"/>
    </row>
    <row r="34901">
      <c r="D34901" s="2"/>
      <c r="G34901" s="2"/>
      <c r="J34901" s="2"/>
    </row>
    <row r="34902">
      <c r="D34902" s="2"/>
      <c r="G34902" s="2"/>
      <c r="J34902" s="2"/>
    </row>
    <row r="34903">
      <c r="D34903" s="2"/>
      <c r="G34903" s="2"/>
      <c r="J34903" s="2"/>
    </row>
    <row r="34904">
      <c r="D34904" s="2"/>
      <c r="G34904" s="2"/>
      <c r="J34904" s="2"/>
    </row>
    <row r="34905">
      <c r="D34905" s="2"/>
      <c r="G34905" s="2"/>
      <c r="J34905" s="2"/>
    </row>
    <row r="34906">
      <c r="D34906" s="2"/>
      <c r="G34906" s="2"/>
      <c r="J34906" s="2"/>
    </row>
    <row r="34907">
      <c r="D34907" s="2"/>
      <c r="G34907" s="2"/>
      <c r="J34907" s="2"/>
    </row>
    <row r="34908">
      <c r="D34908" s="2"/>
      <c r="G34908" s="2"/>
      <c r="J34908" s="2"/>
    </row>
    <row r="34909">
      <c r="D34909" s="2"/>
      <c r="G34909" s="2"/>
      <c r="J34909" s="2"/>
    </row>
    <row r="34910">
      <c r="D34910" s="2"/>
      <c r="G34910" s="2"/>
      <c r="J34910" s="2"/>
    </row>
    <row r="34911">
      <c r="D34911" s="2"/>
      <c r="G34911" s="2"/>
      <c r="J34911" s="2"/>
    </row>
    <row r="34912">
      <c r="D34912" s="2"/>
      <c r="G34912" s="2"/>
      <c r="J34912" s="2"/>
    </row>
    <row r="34913">
      <c r="D34913" s="2"/>
      <c r="G34913" s="2"/>
      <c r="J34913" s="2"/>
    </row>
    <row r="34914">
      <c r="D34914" s="2"/>
      <c r="G34914" s="2"/>
      <c r="J34914" s="2"/>
    </row>
    <row r="34915">
      <c r="D34915" s="2"/>
      <c r="G34915" s="2"/>
      <c r="J34915" s="2"/>
    </row>
    <row r="34916">
      <c r="D34916" s="2"/>
      <c r="G34916" s="2"/>
      <c r="J34916" s="2"/>
    </row>
    <row r="34917">
      <c r="D34917" s="2"/>
      <c r="G34917" s="2"/>
      <c r="J34917" s="2"/>
    </row>
    <row r="34918">
      <c r="D34918" s="2"/>
      <c r="G34918" s="2"/>
      <c r="J34918" s="2"/>
    </row>
    <row r="34919">
      <c r="D34919" s="2"/>
      <c r="G34919" s="2"/>
      <c r="J34919" s="2"/>
    </row>
    <row r="34920">
      <c r="D34920" s="2"/>
      <c r="G34920" s="2"/>
      <c r="J34920" s="2"/>
    </row>
    <row r="34921">
      <c r="D34921" s="2"/>
      <c r="G34921" s="2"/>
      <c r="J34921" s="2"/>
    </row>
    <row r="34922">
      <c r="D34922" s="2"/>
      <c r="G34922" s="2"/>
      <c r="J34922" s="2"/>
    </row>
    <row r="34923">
      <c r="D34923" s="2"/>
      <c r="G34923" s="2"/>
      <c r="J34923" s="2"/>
    </row>
    <row r="34924">
      <c r="D34924" s="2"/>
      <c r="G34924" s="2"/>
      <c r="J34924" s="2"/>
    </row>
    <row r="34925">
      <c r="D34925" s="2"/>
      <c r="G34925" s="2"/>
      <c r="J34925" s="2"/>
    </row>
    <row r="34926">
      <c r="D34926" s="2"/>
      <c r="G34926" s="2"/>
      <c r="J34926" s="2"/>
    </row>
    <row r="34927">
      <c r="D34927" s="2"/>
      <c r="G34927" s="2"/>
      <c r="J34927" s="2"/>
    </row>
    <row r="34928">
      <c r="D34928" s="2"/>
      <c r="G34928" s="2"/>
      <c r="J34928" s="2"/>
    </row>
    <row r="34929">
      <c r="D34929" s="2"/>
      <c r="G34929" s="2"/>
      <c r="J34929" s="2"/>
    </row>
    <row r="34930">
      <c r="D34930" s="2"/>
      <c r="G34930" s="2"/>
      <c r="J34930" s="2"/>
    </row>
    <row r="34931">
      <c r="D34931" s="2"/>
      <c r="G34931" s="2"/>
      <c r="J34931" s="2"/>
    </row>
    <row r="34932">
      <c r="D34932" s="2"/>
      <c r="G34932" s="2"/>
      <c r="J34932" s="2"/>
    </row>
    <row r="34933">
      <c r="D34933" s="2"/>
      <c r="G34933" s="2"/>
      <c r="J34933" s="2"/>
    </row>
    <row r="34934">
      <c r="D34934" s="2"/>
      <c r="G34934" s="2"/>
      <c r="J34934" s="2"/>
    </row>
    <row r="34935">
      <c r="D34935" s="2"/>
      <c r="G34935" s="2"/>
      <c r="J34935" s="2"/>
    </row>
    <row r="34936">
      <c r="D34936" s="2"/>
      <c r="G34936" s="2"/>
      <c r="J34936" s="2"/>
    </row>
    <row r="34937">
      <c r="D34937" s="2"/>
      <c r="G34937" s="2"/>
      <c r="J34937" s="2"/>
    </row>
    <row r="34938">
      <c r="D34938" s="2"/>
      <c r="G34938" s="2"/>
      <c r="J34938" s="2"/>
    </row>
    <row r="34939">
      <c r="D34939" s="2"/>
      <c r="G34939" s="2"/>
      <c r="J34939" s="2"/>
    </row>
    <row r="34940">
      <c r="D34940" s="2"/>
      <c r="G34940" s="2"/>
      <c r="J34940" s="2"/>
    </row>
    <row r="34941">
      <c r="D34941" s="2"/>
      <c r="G34941" s="2"/>
      <c r="J34941" s="2"/>
    </row>
    <row r="34942">
      <c r="D34942" s="2"/>
      <c r="G34942" s="2"/>
      <c r="J34942" s="2"/>
    </row>
    <row r="34943">
      <c r="D34943" s="2"/>
      <c r="G34943" s="2"/>
      <c r="J34943" s="2"/>
    </row>
    <row r="34944">
      <c r="D34944" s="2"/>
      <c r="G34944" s="2"/>
      <c r="J34944" s="2"/>
    </row>
    <row r="34945">
      <c r="D34945" s="2"/>
      <c r="G34945" s="2"/>
      <c r="J34945" s="2"/>
    </row>
    <row r="34946">
      <c r="D34946" s="2"/>
      <c r="G34946" s="2"/>
      <c r="J34946" s="2"/>
    </row>
    <row r="34947">
      <c r="D34947" s="2"/>
      <c r="G34947" s="2"/>
      <c r="J34947" s="2"/>
    </row>
    <row r="34948">
      <c r="D34948" s="2"/>
      <c r="G34948" s="2"/>
      <c r="J34948" s="2"/>
    </row>
    <row r="34949">
      <c r="D34949" s="2"/>
      <c r="G34949" s="2"/>
      <c r="J34949" s="2"/>
    </row>
    <row r="34950">
      <c r="D34950" s="2"/>
      <c r="G34950" s="2"/>
      <c r="J34950" s="2"/>
    </row>
    <row r="34951">
      <c r="D34951" s="2"/>
      <c r="G34951" s="2"/>
      <c r="J34951" s="2"/>
    </row>
    <row r="34952">
      <c r="D34952" s="2"/>
      <c r="G34952" s="2"/>
      <c r="J34952" s="2"/>
    </row>
    <row r="34953">
      <c r="D34953" s="2"/>
      <c r="G34953" s="2"/>
      <c r="J34953" s="2"/>
    </row>
    <row r="34954">
      <c r="D34954" s="2"/>
      <c r="G34954" s="2"/>
      <c r="J34954" s="2"/>
    </row>
    <row r="34955">
      <c r="D34955" s="2"/>
      <c r="G34955" s="2"/>
      <c r="J34955" s="2"/>
    </row>
    <row r="34956">
      <c r="D34956" s="2"/>
      <c r="G34956" s="2"/>
      <c r="J34956" s="2"/>
    </row>
    <row r="34957">
      <c r="D34957" s="2"/>
      <c r="G34957" s="2"/>
      <c r="J34957" s="2"/>
    </row>
    <row r="34958">
      <c r="D34958" s="2"/>
      <c r="G34958" s="2"/>
      <c r="J34958" s="2"/>
    </row>
    <row r="34959">
      <c r="D34959" s="2"/>
      <c r="G34959" s="2"/>
      <c r="J34959" s="2"/>
    </row>
    <row r="34960">
      <c r="D34960" s="2"/>
      <c r="G34960" s="2"/>
      <c r="J34960" s="2"/>
    </row>
    <row r="34961">
      <c r="D34961" s="2"/>
      <c r="G34961" s="2"/>
      <c r="J34961" s="2"/>
    </row>
    <row r="34962">
      <c r="D34962" s="2"/>
      <c r="G34962" s="2"/>
      <c r="J34962" s="2"/>
    </row>
    <row r="34963">
      <c r="D34963" s="2"/>
      <c r="G34963" s="2"/>
      <c r="J34963" s="2"/>
    </row>
    <row r="34964">
      <c r="D34964" s="2"/>
      <c r="G34964" s="2"/>
      <c r="J34964" s="2"/>
    </row>
    <row r="34965">
      <c r="D34965" s="2"/>
      <c r="G34965" s="2"/>
      <c r="J34965" s="2"/>
    </row>
    <row r="34966">
      <c r="D34966" s="2"/>
      <c r="G34966" s="2"/>
      <c r="J34966" s="2"/>
    </row>
    <row r="34967">
      <c r="D34967" s="2"/>
      <c r="G34967" s="2"/>
      <c r="J34967" s="2"/>
    </row>
    <row r="34968">
      <c r="D34968" s="2"/>
      <c r="G34968" s="2"/>
      <c r="J34968" s="2"/>
    </row>
    <row r="34969">
      <c r="D34969" s="2"/>
      <c r="G34969" s="2"/>
      <c r="J34969" s="2"/>
    </row>
    <row r="34970">
      <c r="D34970" s="2"/>
      <c r="G34970" s="2"/>
      <c r="J34970" s="2"/>
    </row>
    <row r="34971">
      <c r="D34971" s="2"/>
      <c r="G34971" s="2"/>
      <c r="J34971" s="2"/>
    </row>
    <row r="34972">
      <c r="D34972" s="2"/>
      <c r="G34972" s="2"/>
      <c r="J34972" s="2"/>
    </row>
    <row r="34973">
      <c r="D34973" s="2"/>
      <c r="G34973" s="2"/>
      <c r="J34973" s="2"/>
    </row>
    <row r="34974">
      <c r="D34974" s="2"/>
      <c r="G34974" s="2"/>
      <c r="J34974" s="2"/>
    </row>
    <row r="34975">
      <c r="D34975" s="2"/>
      <c r="G34975" s="2"/>
      <c r="J34975" s="2"/>
    </row>
    <row r="34976">
      <c r="D34976" s="2"/>
      <c r="G34976" s="2"/>
      <c r="J34976" s="2"/>
    </row>
    <row r="34977">
      <c r="D34977" s="2"/>
      <c r="G34977" s="2"/>
      <c r="J34977" s="2"/>
    </row>
    <row r="34978">
      <c r="D34978" s="2"/>
      <c r="G34978" s="2"/>
      <c r="J34978" s="2"/>
    </row>
    <row r="34979">
      <c r="D34979" s="2"/>
      <c r="G34979" s="2"/>
      <c r="J34979" s="2"/>
    </row>
    <row r="34980">
      <c r="D34980" s="2"/>
      <c r="G34980" s="2"/>
      <c r="J34980" s="2"/>
    </row>
    <row r="34981">
      <c r="D34981" s="2"/>
      <c r="G34981" s="2"/>
      <c r="J34981" s="2"/>
    </row>
    <row r="34982">
      <c r="D34982" s="2"/>
      <c r="G34982" s="2"/>
      <c r="J34982" s="2"/>
    </row>
    <row r="34983">
      <c r="D34983" s="2"/>
      <c r="G34983" s="2"/>
      <c r="J34983" s="2"/>
    </row>
    <row r="34984">
      <c r="D34984" s="2"/>
      <c r="G34984" s="2"/>
      <c r="J34984" s="2"/>
    </row>
    <row r="34985">
      <c r="D34985" s="2"/>
      <c r="G34985" s="2"/>
      <c r="J34985" s="2"/>
    </row>
    <row r="34986">
      <c r="D34986" s="2"/>
      <c r="G34986" s="2"/>
      <c r="J34986" s="2"/>
    </row>
    <row r="34987">
      <c r="D34987" s="2"/>
      <c r="G34987" s="2"/>
      <c r="J34987" s="2"/>
    </row>
    <row r="34988">
      <c r="D34988" s="2"/>
      <c r="G34988" s="2"/>
      <c r="J34988" s="2"/>
    </row>
    <row r="34989">
      <c r="D34989" s="2"/>
      <c r="G34989" s="2"/>
      <c r="J34989" s="2"/>
    </row>
    <row r="34990">
      <c r="D34990" s="2"/>
      <c r="G34990" s="2"/>
      <c r="J34990" s="2"/>
    </row>
    <row r="34991">
      <c r="D34991" s="2"/>
      <c r="G34991" s="2"/>
      <c r="J34991" s="2"/>
    </row>
    <row r="34992">
      <c r="D34992" s="2"/>
      <c r="G34992" s="2"/>
      <c r="J34992" s="2"/>
    </row>
    <row r="34993">
      <c r="D34993" s="2"/>
      <c r="G34993" s="2"/>
      <c r="J34993" s="2"/>
    </row>
    <row r="34994">
      <c r="D34994" s="2"/>
      <c r="G34994" s="2"/>
      <c r="J34994" s="2"/>
    </row>
    <row r="34995">
      <c r="D34995" s="2"/>
      <c r="G34995" s="2"/>
      <c r="J34995" s="2"/>
    </row>
    <row r="34996">
      <c r="D34996" s="2"/>
      <c r="G34996" s="2"/>
      <c r="J34996" s="2"/>
    </row>
    <row r="34997">
      <c r="D34997" s="2"/>
      <c r="G34997" s="2"/>
      <c r="J34997" s="2"/>
    </row>
    <row r="34998">
      <c r="D34998" s="2"/>
      <c r="G34998" s="2"/>
      <c r="J34998" s="2"/>
    </row>
    <row r="34999">
      <c r="D34999" s="2"/>
      <c r="G34999" s="2"/>
      <c r="J34999" s="2"/>
    </row>
    <row r="35000">
      <c r="D35000" s="2"/>
      <c r="G35000" s="2"/>
      <c r="J35000" s="2"/>
    </row>
    <row r="35001">
      <c r="D35001" s="2"/>
      <c r="G35001" s="2"/>
      <c r="J35001" s="2"/>
    </row>
    <row r="35002">
      <c r="D35002" s="2"/>
      <c r="G35002" s="2"/>
      <c r="J35002" s="2"/>
    </row>
    <row r="35003">
      <c r="D35003" s="2"/>
      <c r="G35003" s="2"/>
      <c r="J35003" s="2"/>
    </row>
    <row r="35004">
      <c r="D35004" s="2"/>
      <c r="G35004" s="2"/>
      <c r="J35004" s="2"/>
    </row>
    <row r="35005">
      <c r="D35005" s="2"/>
      <c r="G35005" s="2"/>
      <c r="J35005" s="2"/>
    </row>
    <row r="35006">
      <c r="D35006" s="2"/>
      <c r="G35006" s="2"/>
      <c r="J35006" s="2"/>
    </row>
    <row r="35007">
      <c r="D35007" s="2"/>
      <c r="G35007" s="2"/>
      <c r="J35007" s="2"/>
    </row>
    <row r="35008">
      <c r="D35008" s="2"/>
      <c r="G35008" s="2"/>
      <c r="J35008" s="2"/>
    </row>
    <row r="35009">
      <c r="D35009" s="2"/>
      <c r="G35009" s="2"/>
      <c r="J35009" s="2"/>
    </row>
    <row r="35010">
      <c r="D35010" s="2"/>
      <c r="G35010" s="2"/>
      <c r="J35010" s="2"/>
    </row>
    <row r="35011">
      <c r="D35011" s="2"/>
      <c r="G35011" s="2"/>
      <c r="J35011" s="2"/>
    </row>
    <row r="35012">
      <c r="D35012" s="2"/>
      <c r="G35012" s="2"/>
      <c r="J35012" s="2"/>
    </row>
    <row r="35013">
      <c r="D35013" s="2"/>
      <c r="G35013" s="2"/>
      <c r="J35013" s="2"/>
    </row>
    <row r="35014">
      <c r="D35014" s="2"/>
      <c r="G35014" s="2"/>
      <c r="J35014" s="2"/>
    </row>
    <row r="35015">
      <c r="D35015" s="2"/>
      <c r="G35015" s="2"/>
      <c r="J35015" s="2"/>
    </row>
    <row r="35016">
      <c r="D35016" s="2"/>
      <c r="G35016" s="2"/>
      <c r="J35016" s="2"/>
    </row>
    <row r="35017">
      <c r="D35017" s="2"/>
      <c r="G35017" s="2"/>
      <c r="J35017" s="2"/>
    </row>
    <row r="35018">
      <c r="D35018" s="2"/>
      <c r="G35018" s="2"/>
      <c r="J35018" s="2"/>
    </row>
    <row r="35019">
      <c r="D35019" s="2"/>
      <c r="G35019" s="2"/>
      <c r="J35019" s="2"/>
    </row>
    <row r="35020">
      <c r="D35020" s="2"/>
      <c r="G35020" s="2"/>
      <c r="J35020" s="2"/>
    </row>
    <row r="35021">
      <c r="D35021" s="2"/>
      <c r="G35021" s="2"/>
      <c r="J35021" s="2"/>
    </row>
    <row r="35022">
      <c r="D35022" s="2"/>
      <c r="G35022" s="2"/>
      <c r="J35022" s="2"/>
    </row>
    <row r="35023">
      <c r="D35023" s="2"/>
      <c r="G35023" s="2"/>
      <c r="J35023" s="2"/>
    </row>
    <row r="35024">
      <c r="D35024" s="2"/>
      <c r="G35024" s="2"/>
      <c r="J35024" s="2"/>
    </row>
    <row r="35025">
      <c r="D35025" s="2"/>
      <c r="G35025" s="2"/>
      <c r="J35025" s="2"/>
    </row>
    <row r="35026">
      <c r="D35026" s="2"/>
      <c r="G35026" s="2"/>
      <c r="J35026" s="2"/>
    </row>
    <row r="35027">
      <c r="D35027" s="2"/>
      <c r="G35027" s="2"/>
      <c r="J35027" s="2"/>
    </row>
    <row r="35028">
      <c r="D35028" s="2"/>
      <c r="G35028" s="2"/>
      <c r="J35028" s="2"/>
    </row>
    <row r="35029">
      <c r="D35029" s="2"/>
      <c r="G35029" s="2"/>
      <c r="J35029" s="2"/>
    </row>
    <row r="35030">
      <c r="D35030" s="2"/>
      <c r="G35030" s="2"/>
      <c r="J35030" s="2"/>
    </row>
    <row r="35031">
      <c r="D35031" s="2"/>
      <c r="G35031" s="2"/>
      <c r="J35031" s="2"/>
    </row>
    <row r="35032">
      <c r="D35032" s="2"/>
      <c r="G35032" s="2"/>
      <c r="J35032" s="2"/>
    </row>
    <row r="35033">
      <c r="D35033" s="2"/>
      <c r="G35033" s="2"/>
      <c r="J35033" s="2"/>
    </row>
    <row r="35034">
      <c r="D35034" s="2"/>
      <c r="G35034" s="2"/>
      <c r="J35034" s="2"/>
    </row>
    <row r="35035">
      <c r="D35035" s="2"/>
      <c r="G35035" s="2"/>
      <c r="J35035" s="2"/>
    </row>
    <row r="35036">
      <c r="D35036" s="2"/>
      <c r="G35036" s="2"/>
      <c r="J35036" s="2"/>
    </row>
    <row r="35037">
      <c r="D35037" s="2"/>
      <c r="G35037" s="2"/>
      <c r="J35037" s="2"/>
    </row>
    <row r="35038">
      <c r="D35038" s="2"/>
      <c r="G35038" s="2"/>
      <c r="J35038" s="2"/>
    </row>
    <row r="35039">
      <c r="D35039" s="2"/>
      <c r="G35039" s="2"/>
      <c r="J35039" s="2"/>
    </row>
    <row r="35040">
      <c r="D35040" s="2"/>
      <c r="G35040" s="2"/>
      <c r="J35040" s="2"/>
    </row>
    <row r="35041">
      <c r="D35041" s="2"/>
      <c r="G35041" s="2"/>
      <c r="J35041" s="2"/>
    </row>
    <row r="35042">
      <c r="D35042" s="2"/>
      <c r="G35042" s="2"/>
      <c r="J35042" s="2"/>
    </row>
    <row r="35043">
      <c r="D35043" s="2"/>
      <c r="G35043" s="2"/>
      <c r="J35043" s="2"/>
    </row>
    <row r="35044">
      <c r="D35044" s="2"/>
      <c r="G35044" s="2"/>
      <c r="J35044" s="2"/>
    </row>
    <row r="35045">
      <c r="D35045" s="2"/>
      <c r="G35045" s="2"/>
      <c r="J35045" s="2"/>
    </row>
    <row r="35046">
      <c r="D35046" s="2"/>
      <c r="G35046" s="2"/>
      <c r="J35046" s="2"/>
    </row>
    <row r="35047">
      <c r="D35047" s="2"/>
      <c r="G35047" s="2"/>
      <c r="J35047" s="2"/>
    </row>
    <row r="35048">
      <c r="D35048" s="2"/>
      <c r="G35048" s="2"/>
      <c r="J35048" s="2"/>
    </row>
    <row r="35049">
      <c r="D35049" s="2"/>
      <c r="G35049" s="2"/>
      <c r="J35049" s="2"/>
    </row>
    <row r="35050">
      <c r="D35050" s="2"/>
      <c r="G35050" s="2"/>
      <c r="J35050" s="2"/>
    </row>
    <row r="35051">
      <c r="D35051" s="2"/>
      <c r="G35051" s="2"/>
      <c r="J35051" s="2"/>
    </row>
    <row r="35052">
      <c r="D35052" s="2"/>
      <c r="G35052" s="2"/>
      <c r="J35052" s="2"/>
    </row>
    <row r="35053">
      <c r="D35053" s="2"/>
      <c r="G35053" s="2"/>
      <c r="J35053" s="2"/>
    </row>
    <row r="35054">
      <c r="D35054" s="2"/>
      <c r="G35054" s="2"/>
      <c r="J35054" s="2"/>
    </row>
    <row r="35055">
      <c r="D35055" s="2"/>
      <c r="G35055" s="2"/>
      <c r="J35055" s="2"/>
    </row>
    <row r="35056">
      <c r="D35056" s="2"/>
      <c r="G35056" s="2"/>
      <c r="J35056" s="2"/>
    </row>
    <row r="35057">
      <c r="D35057" s="2"/>
      <c r="G35057" s="2"/>
      <c r="J35057" s="2"/>
    </row>
    <row r="35058">
      <c r="D35058" s="2"/>
      <c r="G35058" s="2"/>
      <c r="J35058" s="2"/>
    </row>
    <row r="35059">
      <c r="D35059" s="2"/>
      <c r="G35059" s="2"/>
      <c r="J35059" s="2"/>
    </row>
    <row r="35060">
      <c r="D35060" s="2"/>
      <c r="G35060" s="2"/>
      <c r="J35060" s="2"/>
    </row>
    <row r="35061">
      <c r="D35061" s="2"/>
      <c r="G35061" s="2"/>
      <c r="J35061" s="2"/>
    </row>
    <row r="35062">
      <c r="D35062" s="2"/>
      <c r="G35062" s="2"/>
      <c r="J35062" s="2"/>
    </row>
    <row r="35063">
      <c r="D35063" s="2"/>
      <c r="G35063" s="2"/>
      <c r="J35063" s="2"/>
    </row>
    <row r="35064">
      <c r="D35064" s="2"/>
      <c r="G35064" s="2"/>
      <c r="J35064" s="2"/>
    </row>
    <row r="35065">
      <c r="D35065" s="2"/>
      <c r="G35065" s="2"/>
      <c r="J35065" s="2"/>
    </row>
    <row r="35066">
      <c r="D35066" s="2"/>
      <c r="G35066" s="2"/>
      <c r="J35066" s="2"/>
    </row>
    <row r="35067">
      <c r="D35067" s="2"/>
      <c r="G35067" s="2"/>
      <c r="J35067" s="2"/>
    </row>
    <row r="35068">
      <c r="D35068" s="2"/>
      <c r="G35068" s="2"/>
      <c r="J35068" s="2"/>
    </row>
    <row r="35069">
      <c r="D35069" s="2"/>
      <c r="G35069" s="2"/>
      <c r="J35069" s="2"/>
    </row>
    <row r="35070">
      <c r="D35070" s="2"/>
      <c r="G35070" s="2"/>
      <c r="J35070" s="2"/>
    </row>
    <row r="35071">
      <c r="D35071" s="2"/>
      <c r="G35071" s="2"/>
      <c r="J35071" s="2"/>
    </row>
    <row r="35072">
      <c r="D35072" s="2"/>
      <c r="G35072" s="2"/>
      <c r="J35072" s="2"/>
    </row>
    <row r="35073">
      <c r="D35073" s="2"/>
      <c r="G35073" s="2"/>
      <c r="J35073" s="2"/>
    </row>
    <row r="35074">
      <c r="D35074" s="2"/>
      <c r="G35074" s="2"/>
      <c r="J35074" s="2"/>
    </row>
    <row r="35075">
      <c r="D35075" s="2"/>
      <c r="G35075" s="2"/>
      <c r="J35075" s="2"/>
    </row>
    <row r="35076">
      <c r="D35076" s="2"/>
      <c r="G35076" s="2"/>
      <c r="J35076" s="2"/>
    </row>
    <row r="35077">
      <c r="D35077" s="2"/>
      <c r="G35077" s="2"/>
      <c r="J35077" s="2"/>
    </row>
    <row r="35078">
      <c r="D35078" s="2"/>
      <c r="G35078" s="2"/>
      <c r="J35078" s="2"/>
    </row>
    <row r="35079">
      <c r="D35079" s="2"/>
      <c r="G35079" s="2"/>
      <c r="J35079" s="2"/>
    </row>
    <row r="35080">
      <c r="D35080" s="2"/>
      <c r="G35080" s="2"/>
      <c r="J35080" s="2"/>
    </row>
    <row r="35081">
      <c r="D35081" s="2"/>
      <c r="G35081" s="2"/>
      <c r="J35081" s="2"/>
    </row>
    <row r="35082">
      <c r="D35082" s="2"/>
      <c r="G35082" s="2"/>
      <c r="J35082" s="2"/>
    </row>
    <row r="35083">
      <c r="D35083" s="2"/>
      <c r="G35083" s="2"/>
      <c r="J35083" s="2"/>
    </row>
    <row r="35084">
      <c r="D35084" s="2"/>
      <c r="G35084" s="2"/>
      <c r="J35084" s="2"/>
    </row>
    <row r="35085">
      <c r="D35085" s="2"/>
      <c r="G35085" s="2"/>
      <c r="J35085" s="2"/>
    </row>
    <row r="35086">
      <c r="D35086" s="2"/>
      <c r="G35086" s="2"/>
      <c r="J35086" s="2"/>
    </row>
    <row r="35087">
      <c r="D35087" s="2"/>
      <c r="G35087" s="2"/>
      <c r="J35087" s="2"/>
    </row>
    <row r="35088">
      <c r="D35088" s="2"/>
      <c r="G35088" s="2"/>
      <c r="J35088" s="2"/>
    </row>
    <row r="35089">
      <c r="D35089" s="2"/>
      <c r="G35089" s="2"/>
      <c r="J35089" s="2"/>
    </row>
    <row r="35090">
      <c r="D35090" s="2"/>
      <c r="G35090" s="2"/>
      <c r="J35090" s="2"/>
    </row>
    <row r="35091">
      <c r="D35091" s="2"/>
      <c r="G35091" s="2"/>
      <c r="J35091" s="2"/>
    </row>
    <row r="35092">
      <c r="D35092" s="2"/>
      <c r="G35092" s="2"/>
      <c r="J35092" s="2"/>
    </row>
    <row r="35093">
      <c r="D35093" s="2"/>
      <c r="G35093" s="2"/>
      <c r="J35093" s="2"/>
    </row>
    <row r="35094">
      <c r="D35094" s="2"/>
      <c r="G35094" s="2"/>
      <c r="J35094" s="2"/>
    </row>
    <row r="35095">
      <c r="D35095" s="2"/>
      <c r="G35095" s="2"/>
      <c r="J35095" s="2"/>
    </row>
    <row r="35096">
      <c r="D35096" s="2"/>
      <c r="G35096" s="2"/>
      <c r="J35096" s="2"/>
    </row>
    <row r="35097">
      <c r="D35097" s="2"/>
      <c r="G35097" s="2"/>
      <c r="J35097" s="2"/>
    </row>
    <row r="35098">
      <c r="D35098" s="2"/>
      <c r="G35098" s="2"/>
      <c r="J35098" s="2"/>
    </row>
    <row r="35099">
      <c r="D35099" s="2"/>
      <c r="G35099" s="2"/>
      <c r="J35099" s="2"/>
    </row>
    <row r="35100">
      <c r="D35100" s="2"/>
      <c r="G35100" s="2"/>
      <c r="J35100" s="2"/>
    </row>
    <row r="35101">
      <c r="D35101" s="2"/>
      <c r="G35101" s="2"/>
      <c r="J35101" s="2"/>
    </row>
    <row r="35102">
      <c r="D35102" s="2"/>
      <c r="G35102" s="2"/>
      <c r="J35102" s="2"/>
    </row>
    <row r="35103">
      <c r="D35103" s="2"/>
      <c r="G35103" s="2"/>
      <c r="J35103" s="2"/>
    </row>
    <row r="35104">
      <c r="D35104" s="2"/>
      <c r="G35104" s="2"/>
      <c r="J35104" s="2"/>
    </row>
    <row r="35105">
      <c r="D35105" s="2"/>
      <c r="G35105" s="2"/>
      <c r="J35105" s="2"/>
    </row>
    <row r="35106">
      <c r="D35106" s="2"/>
      <c r="G35106" s="2"/>
      <c r="J35106" s="2"/>
    </row>
    <row r="35107">
      <c r="D35107" s="2"/>
      <c r="G35107" s="2"/>
      <c r="J35107" s="2"/>
    </row>
    <row r="35108">
      <c r="D35108" s="2"/>
      <c r="G35108" s="2"/>
      <c r="J35108" s="2"/>
    </row>
    <row r="35109">
      <c r="D35109" s="2"/>
      <c r="G35109" s="2"/>
      <c r="J35109" s="2"/>
    </row>
    <row r="35110">
      <c r="D35110" s="2"/>
      <c r="G35110" s="2"/>
      <c r="J35110" s="2"/>
    </row>
    <row r="35111">
      <c r="D35111" s="2"/>
      <c r="G35111" s="2"/>
      <c r="J35111" s="2"/>
    </row>
    <row r="35112">
      <c r="D35112" s="2"/>
      <c r="G35112" s="2"/>
      <c r="J35112" s="2"/>
    </row>
    <row r="35113">
      <c r="D35113" s="2"/>
      <c r="G35113" s="2"/>
      <c r="J35113" s="2"/>
    </row>
    <row r="35114">
      <c r="D35114" s="2"/>
      <c r="G35114" s="2"/>
      <c r="J35114" s="2"/>
    </row>
    <row r="35115">
      <c r="D35115" s="2"/>
      <c r="G35115" s="2"/>
      <c r="J35115" s="2"/>
    </row>
    <row r="35116">
      <c r="D35116" s="2"/>
      <c r="G35116" s="2"/>
      <c r="J35116" s="2"/>
    </row>
    <row r="35117">
      <c r="D35117" s="2"/>
      <c r="G35117" s="2"/>
      <c r="J35117" s="2"/>
    </row>
    <row r="35118">
      <c r="D35118" s="2"/>
      <c r="G35118" s="2"/>
      <c r="J35118" s="2"/>
    </row>
    <row r="35119">
      <c r="D35119" s="2"/>
      <c r="G35119" s="2"/>
      <c r="J35119" s="2"/>
    </row>
    <row r="35120">
      <c r="D35120" s="2"/>
      <c r="G35120" s="2"/>
      <c r="J35120" s="2"/>
    </row>
    <row r="35121">
      <c r="D35121" s="2"/>
      <c r="G35121" s="2"/>
      <c r="J35121" s="2"/>
    </row>
    <row r="35122">
      <c r="D35122" s="2"/>
      <c r="G35122" s="2"/>
      <c r="J35122" s="2"/>
    </row>
    <row r="35123">
      <c r="D35123" s="2"/>
      <c r="G35123" s="2"/>
      <c r="J35123" s="2"/>
    </row>
    <row r="35124">
      <c r="D35124" s="2"/>
      <c r="G35124" s="2"/>
      <c r="J35124" s="2"/>
    </row>
    <row r="35125">
      <c r="D35125" s="2"/>
      <c r="G35125" s="2"/>
      <c r="J35125" s="2"/>
    </row>
    <row r="35126">
      <c r="D35126" s="2"/>
      <c r="G35126" s="2"/>
      <c r="J35126" s="2"/>
    </row>
    <row r="35127">
      <c r="D35127" s="2"/>
      <c r="G35127" s="2"/>
      <c r="J35127" s="2"/>
    </row>
    <row r="35128">
      <c r="D35128" s="2"/>
      <c r="G35128" s="2"/>
      <c r="J35128" s="2"/>
    </row>
    <row r="35129">
      <c r="D35129" s="2"/>
      <c r="G35129" s="2"/>
      <c r="J35129" s="2"/>
    </row>
    <row r="35130">
      <c r="D35130" s="2"/>
      <c r="G35130" s="2"/>
      <c r="J35130" s="2"/>
    </row>
    <row r="35131">
      <c r="D35131" s="2"/>
      <c r="G35131" s="2"/>
      <c r="J35131" s="2"/>
    </row>
    <row r="35132">
      <c r="D35132" s="2"/>
      <c r="G35132" s="2"/>
      <c r="J35132" s="2"/>
    </row>
    <row r="35133">
      <c r="D35133" s="2"/>
      <c r="G35133" s="2"/>
      <c r="J35133" s="2"/>
    </row>
    <row r="35134">
      <c r="D35134" s="2"/>
      <c r="G35134" s="2"/>
      <c r="J35134" s="2"/>
    </row>
    <row r="35135">
      <c r="D35135" s="2"/>
      <c r="G35135" s="2"/>
      <c r="J35135" s="2"/>
    </row>
    <row r="35136">
      <c r="D35136" s="2"/>
      <c r="G35136" s="2"/>
      <c r="J35136" s="2"/>
    </row>
    <row r="35137">
      <c r="D35137" s="2"/>
      <c r="G35137" s="2"/>
      <c r="J35137" s="2"/>
    </row>
    <row r="35138">
      <c r="D35138" s="2"/>
      <c r="G35138" s="2"/>
      <c r="J35138" s="2"/>
    </row>
    <row r="35139">
      <c r="D35139" s="2"/>
      <c r="G35139" s="2"/>
      <c r="J35139" s="2"/>
    </row>
    <row r="35140">
      <c r="D35140" s="2"/>
      <c r="G35140" s="2"/>
      <c r="J35140" s="2"/>
    </row>
    <row r="35141">
      <c r="D35141" s="2"/>
      <c r="G35141" s="2"/>
      <c r="J35141" s="2"/>
    </row>
    <row r="35142">
      <c r="D35142" s="2"/>
      <c r="G35142" s="2"/>
      <c r="J35142" s="2"/>
    </row>
    <row r="35143">
      <c r="D35143" s="2"/>
      <c r="G35143" s="2"/>
      <c r="J35143" s="2"/>
    </row>
    <row r="35144">
      <c r="D35144" s="2"/>
      <c r="G35144" s="2"/>
      <c r="J35144" s="2"/>
    </row>
    <row r="35145">
      <c r="D35145" s="2"/>
      <c r="G35145" s="2"/>
      <c r="J35145" s="2"/>
    </row>
    <row r="35146">
      <c r="D35146" s="2"/>
      <c r="G35146" s="2"/>
      <c r="J35146" s="2"/>
    </row>
    <row r="35147">
      <c r="D35147" s="2"/>
      <c r="G35147" s="2"/>
      <c r="J35147" s="2"/>
    </row>
    <row r="35148">
      <c r="D35148" s="2"/>
      <c r="G35148" s="2"/>
      <c r="J35148" s="2"/>
    </row>
    <row r="35149">
      <c r="D35149" s="2"/>
      <c r="G35149" s="2"/>
      <c r="J35149" s="2"/>
    </row>
    <row r="35150">
      <c r="D35150" s="2"/>
      <c r="G35150" s="2"/>
      <c r="J35150" s="2"/>
    </row>
    <row r="35151">
      <c r="D35151" s="2"/>
      <c r="G35151" s="2"/>
      <c r="J35151" s="2"/>
    </row>
    <row r="35152">
      <c r="D35152" s="2"/>
      <c r="G35152" s="2"/>
      <c r="J35152" s="2"/>
    </row>
    <row r="35153">
      <c r="D35153" s="2"/>
      <c r="G35153" s="2"/>
      <c r="J35153" s="2"/>
    </row>
    <row r="35154">
      <c r="D35154" s="2"/>
      <c r="G35154" s="2"/>
      <c r="J35154" s="2"/>
    </row>
    <row r="35155">
      <c r="D35155" s="2"/>
      <c r="G35155" s="2"/>
      <c r="J35155" s="2"/>
    </row>
    <row r="35156">
      <c r="D35156" s="2"/>
      <c r="G35156" s="2"/>
      <c r="J35156" s="2"/>
    </row>
    <row r="35157">
      <c r="D35157" s="2"/>
      <c r="G35157" s="2"/>
      <c r="J35157" s="2"/>
    </row>
    <row r="35158">
      <c r="D35158" s="2"/>
      <c r="G35158" s="2"/>
      <c r="J35158" s="2"/>
    </row>
    <row r="35159">
      <c r="D35159" s="2"/>
      <c r="G35159" s="2"/>
      <c r="J35159" s="2"/>
    </row>
    <row r="35160">
      <c r="D35160" s="2"/>
      <c r="G35160" s="2"/>
      <c r="J35160" s="2"/>
    </row>
    <row r="35161">
      <c r="D35161" s="2"/>
      <c r="G35161" s="2"/>
      <c r="J35161" s="2"/>
    </row>
    <row r="35162">
      <c r="D35162" s="2"/>
      <c r="G35162" s="2"/>
      <c r="J35162" s="2"/>
    </row>
    <row r="35163">
      <c r="D35163" s="2"/>
      <c r="G35163" s="2"/>
      <c r="J35163" s="2"/>
    </row>
    <row r="35164">
      <c r="D35164" s="2"/>
      <c r="G35164" s="2"/>
      <c r="J35164" s="2"/>
    </row>
    <row r="35165">
      <c r="D35165" s="2"/>
      <c r="G35165" s="2"/>
      <c r="J35165" s="2"/>
    </row>
    <row r="35166">
      <c r="D35166" s="2"/>
      <c r="G35166" s="2"/>
      <c r="J35166" s="2"/>
    </row>
    <row r="35167">
      <c r="D35167" s="2"/>
      <c r="G35167" s="2"/>
      <c r="J35167" s="2"/>
    </row>
    <row r="35168">
      <c r="D35168" s="2"/>
      <c r="G35168" s="2"/>
      <c r="J35168" s="2"/>
    </row>
    <row r="35169">
      <c r="D35169" s="2"/>
      <c r="G35169" s="2"/>
      <c r="J35169" s="2"/>
    </row>
    <row r="35170">
      <c r="D35170" s="2"/>
      <c r="G35170" s="2"/>
      <c r="J35170" s="2"/>
    </row>
    <row r="35171">
      <c r="D35171" s="2"/>
      <c r="G35171" s="2"/>
      <c r="J35171" s="2"/>
    </row>
    <row r="35172">
      <c r="D35172" s="2"/>
      <c r="G35172" s="2"/>
      <c r="J35172" s="2"/>
    </row>
    <row r="35173">
      <c r="D35173" s="2"/>
      <c r="G35173" s="2"/>
      <c r="J35173" s="2"/>
    </row>
    <row r="35174">
      <c r="D35174" s="2"/>
      <c r="G35174" s="2"/>
      <c r="J35174" s="2"/>
    </row>
    <row r="35175">
      <c r="D35175" s="2"/>
      <c r="G35175" s="2"/>
      <c r="J35175" s="2"/>
    </row>
    <row r="35176">
      <c r="D35176" s="2"/>
      <c r="G35176" s="2"/>
      <c r="J35176" s="2"/>
    </row>
    <row r="35177">
      <c r="D35177" s="2"/>
      <c r="G35177" s="2"/>
      <c r="J35177" s="2"/>
    </row>
    <row r="35178">
      <c r="D35178" s="2"/>
      <c r="G35178" s="2"/>
      <c r="J35178" s="2"/>
    </row>
    <row r="35179">
      <c r="D35179" s="2"/>
      <c r="G35179" s="2"/>
      <c r="J35179" s="2"/>
    </row>
    <row r="35180">
      <c r="D35180" s="2"/>
      <c r="G35180" s="2"/>
      <c r="J35180" s="2"/>
    </row>
    <row r="35181">
      <c r="D35181" s="2"/>
      <c r="G35181" s="2"/>
      <c r="J35181" s="2"/>
    </row>
    <row r="35182">
      <c r="D35182" s="2"/>
      <c r="G35182" s="2"/>
      <c r="J35182" s="2"/>
    </row>
    <row r="35183">
      <c r="D35183" s="2"/>
      <c r="G35183" s="2"/>
      <c r="J35183" s="2"/>
    </row>
    <row r="35184">
      <c r="D35184" s="2"/>
      <c r="G35184" s="2"/>
      <c r="J35184" s="2"/>
    </row>
    <row r="35185">
      <c r="D35185" s="2"/>
      <c r="G35185" s="2"/>
      <c r="J35185" s="2"/>
    </row>
    <row r="35186">
      <c r="D35186" s="2"/>
      <c r="G35186" s="2"/>
      <c r="J35186" s="2"/>
    </row>
    <row r="35187">
      <c r="D35187" s="2"/>
      <c r="G35187" s="2"/>
      <c r="J35187" s="2"/>
    </row>
    <row r="35188">
      <c r="D35188" s="2"/>
      <c r="G35188" s="2"/>
      <c r="J35188" s="2"/>
    </row>
    <row r="35189">
      <c r="D35189" s="2"/>
      <c r="G35189" s="2"/>
      <c r="J35189" s="2"/>
    </row>
    <row r="35190">
      <c r="D35190" s="2"/>
      <c r="G35190" s="2"/>
      <c r="J35190" s="2"/>
    </row>
    <row r="35191">
      <c r="D35191" s="2"/>
      <c r="G35191" s="2"/>
      <c r="J35191" s="2"/>
    </row>
    <row r="35192">
      <c r="D35192" s="2"/>
      <c r="G35192" s="2"/>
      <c r="J35192" s="2"/>
    </row>
    <row r="35193">
      <c r="D35193" s="2"/>
      <c r="G35193" s="2"/>
      <c r="J35193" s="2"/>
    </row>
    <row r="35194">
      <c r="D35194" s="2"/>
      <c r="G35194" s="2"/>
      <c r="J35194" s="2"/>
    </row>
    <row r="35195">
      <c r="D35195" s="2"/>
      <c r="G35195" s="2"/>
      <c r="J35195" s="2"/>
    </row>
    <row r="35196">
      <c r="D35196" s="2"/>
      <c r="G35196" s="2"/>
      <c r="J35196" s="2"/>
    </row>
    <row r="35197">
      <c r="D35197" s="2"/>
      <c r="G35197" s="2"/>
      <c r="J35197" s="2"/>
    </row>
    <row r="35198">
      <c r="D35198" s="2"/>
      <c r="G35198" s="2"/>
      <c r="J35198" s="2"/>
    </row>
    <row r="35199">
      <c r="D35199" s="2"/>
      <c r="G35199" s="2"/>
      <c r="J35199" s="2"/>
    </row>
    <row r="35200">
      <c r="D35200" s="2"/>
      <c r="G35200" s="2"/>
      <c r="J35200" s="2"/>
    </row>
    <row r="35201">
      <c r="D35201" s="2"/>
      <c r="G35201" s="2"/>
      <c r="J35201" s="2"/>
    </row>
    <row r="35202">
      <c r="D35202" s="2"/>
      <c r="G35202" s="2"/>
      <c r="J35202" s="2"/>
    </row>
    <row r="35203">
      <c r="D35203" s="2"/>
      <c r="G35203" s="2"/>
      <c r="J35203" s="2"/>
    </row>
    <row r="35204">
      <c r="D35204" s="2"/>
      <c r="G35204" s="2"/>
      <c r="J35204" s="2"/>
    </row>
    <row r="35205">
      <c r="D35205" s="2"/>
      <c r="G35205" s="2"/>
      <c r="J35205" s="2"/>
    </row>
    <row r="35206">
      <c r="D35206" s="2"/>
      <c r="G35206" s="2"/>
      <c r="J35206" s="2"/>
    </row>
    <row r="35207">
      <c r="D35207" s="2"/>
      <c r="G35207" s="2"/>
      <c r="J35207" s="2"/>
    </row>
    <row r="35208">
      <c r="D35208" s="2"/>
      <c r="G35208" s="2"/>
      <c r="J35208" s="2"/>
    </row>
    <row r="35209">
      <c r="D35209" s="2"/>
      <c r="G35209" s="2"/>
      <c r="J35209" s="2"/>
    </row>
    <row r="35210">
      <c r="D35210" s="2"/>
      <c r="G35210" s="2"/>
      <c r="J35210" s="2"/>
    </row>
    <row r="35211">
      <c r="D35211" s="2"/>
      <c r="G35211" s="2"/>
      <c r="J35211" s="2"/>
    </row>
    <row r="35212">
      <c r="D35212" s="2"/>
      <c r="G35212" s="2"/>
      <c r="J35212" s="2"/>
    </row>
    <row r="35213">
      <c r="D35213" s="2"/>
      <c r="G35213" s="2"/>
      <c r="J35213" s="2"/>
    </row>
    <row r="35214">
      <c r="D35214" s="2"/>
      <c r="G35214" s="2"/>
      <c r="J35214" s="2"/>
    </row>
    <row r="35215">
      <c r="D35215" s="2"/>
      <c r="G35215" s="2"/>
      <c r="J35215" s="2"/>
    </row>
    <row r="35216">
      <c r="D35216" s="2"/>
      <c r="G35216" s="2"/>
      <c r="J35216" s="2"/>
    </row>
    <row r="35217">
      <c r="D35217" s="2"/>
      <c r="G35217" s="2"/>
      <c r="J35217" s="2"/>
    </row>
    <row r="35218">
      <c r="D35218" s="2"/>
      <c r="G35218" s="2"/>
      <c r="J35218" s="2"/>
    </row>
    <row r="35219">
      <c r="D35219" s="2"/>
      <c r="G35219" s="2"/>
      <c r="J35219" s="2"/>
    </row>
    <row r="35220">
      <c r="D35220" s="2"/>
      <c r="G35220" s="2"/>
      <c r="J35220" s="2"/>
    </row>
    <row r="35221">
      <c r="D35221" s="2"/>
      <c r="G35221" s="2"/>
      <c r="J35221" s="2"/>
    </row>
    <row r="35222">
      <c r="D35222" s="2"/>
      <c r="G35222" s="2"/>
      <c r="J35222" s="2"/>
    </row>
    <row r="35223">
      <c r="D35223" s="2"/>
      <c r="G35223" s="2"/>
      <c r="J35223" s="2"/>
    </row>
    <row r="35224">
      <c r="D35224" s="2"/>
      <c r="G35224" s="2"/>
      <c r="J35224" s="2"/>
    </row>
    <row r="35225">
      <c r="D35225" s="2"/>
      <c r="G35225" s="2"/>
      <c r="J35225" s="2"/>
    </row>
    <row r="35226">
      <c r="D35226" s="2"/>
      <c r="G35226" s="2"/>
      <c r="J35226" s="2"/>
    </row>
    <row r="35227">
      <c r="D35227" s="2"/>
      <c r="G35227" s="2"/>
      <c r="J35227" s="2"/>
    </row>
    <row r="35228">
      <c r="D35228" s="2"/>
      <c r="G35228" s="2"/>
      <c r="J35228" s="2"/>
    </row>
    <row r="35229">
      <c r="D35229" s="2"/>
      <c r="G35229" s="2"/>
      <c r="J35229" s="2"/>
    </row>
    <row r="35230">
      <c r="D35230" s="2"/>
      <c r="G35230" s="2"/>
      <c r="J35230" s="2"/>
    </row>
    <row r="35231">
      <c r="D35231" s="2"/>
      <c r="G35231" s="2"/>
      <c r="J35231" s="2"/>
    </row>
    <row r="35232">
      <c r="D35232" s="2"/>
      <c r="G35232" s="2"/>
      <c r="J35232" s="2"/>
    </row>
    <row r="35233">
      <c r="D35233" s="2"/>
      <c r="G35233" s="2"/>
      <c r="J35233" s="2"/>
    </row>
    <row r="35234">
      <c r="D35234" s="2"/>
      <c r="G35234" s="2"/>
      <c r="J35234" s="2"/>
    </row>
    <row r="35235">
      <c r="D35235" s="2"/>
      <c r="G35235" s="2"/>
      <c r="J35235" s="2"/>
    </row>
    <row r="35236">
      <c r="D35236" s="2"/>
      <c r="G35236" s="2"/>
      <c r="J35236" s="2"/>
    </row>
    <row r="35237">
      <c r="D35237" s="2"/>
      <c r="G35237" s="2"/>
      <c r="J35237" s="2"/>
    </row>
    <row r="35238">
      <c r="D35238" s="2"/>
      <c r="G35238" s="2"/>
      <c r="J35238" s="2"/>
    </row>
    <row r="35239">
      <c r="D35239" s="2"/>
      <c r="G35239" s="2"/>
      <c r="J35239" s="2"/>
    </row>
    <row r="35240">
      <c r="D35240" s="2"/>
      <c r="G35240" s="2"/>
      <c r="J35240" s="2"/>
    </row>
    <row r="35241">
      <c r="D35241" s="2"/>
      <c r="G35241" s="2"/>
      <c r="J35241" s="2"/>
    </row>
    <row r="35242">
      <c r="D35242" s="2"/>
      <c r="G35242" s="2"/>
      <c r="J35242" s="2"/>
    </row>
    <row r="35243">
      <c r="D35243" s="2"/>
      <c r="G35243" s="2"/>
      <c r="J35243" s="2"/>
    </row>
    <row r="35244">
      <c r="D35244" s="2"/>
      <c r="G35244" s="2"/>
      <c r="J35244" s="2"/>
    </row>
    <row r="35245">
      <c r="D35245" s="2"/>
      <c r="G35245" s="2"/>
      <c r="J35245" s="2"/>
    </row>
    <row r="35246">
      <c r="D35246" s="2"/>
      <c r="G35246" s="2"/>
      <c r="J35246" s="2"/>
    </row>
    <row r="35247">
      <c r="D35247" s="2"/>
      <c r="G35247" s="2"/>
      <c r="J35247" s="2"/>
    </row>
    <row r="35248">
      <c r="D35248" s="2"/>
      <c r="G35248" s="2"/>
      <c r="J35248" s="2"/>
    </row>
    <row r="35249">
      <c r="D35249" s="2"/>
      <c r="G35249" s="2"/>
      <c r="J35249" s="2"/>
    </row>
    <row r="35250">
      <c r="D35250" s="2"/>
      <c r="G35250" s="2"/>
      <c r="J35250" s="2"/>
    </row>
    <row r="35251">
      <c r="D35251" s="2"/>
      <c r="G35251" s="2"/>
      <c r="J35251" s="2"/>
    </row>
    <row r="35252">
      <c r="D35252" s="2"/>
      <c r="G35252" s="2"/>
      <c r="J35252" s="2"/>
    </row>
    <row r="35253">
      <c r="D35253" s="2"/>
      <c r="G35253" s="2"/>
      <c r="J35253" s="2"/>
    </row>
    <row r="35254">
      <c r="D35254" s="2"/>
      <c r="G35254" s="2"/>
      <c r="J35254" s="2"/>
    </row>
    <row r="35255">
      <c r="D35255" s="2"/>
      <c r="G35255" s="2"/>
      <c r="J35255" s="2"/>
    </row>
    <row r="35256">
      <c r="D35256" s="2"/>
      <c r="G35256" s="2"/>
      <c r="J35256" s="2"/>
    </row>
    <row r="35257">
      <c r="D35257" s="2"/>
      <c r="G35257" s="2"/>
      <c r="J35257" s="2"/>
    </row>
    <row r="35258">
      <c r="D35258" s="2"/>
      <c r="G35258" s="2"/>
      <c r="J35258" s="2"/>
    </row>
    <row r="35259">
      <c r="D35259" s="2"/>
      <c r="G35259" s="2"/>
      <c r="J35259" s="2"/>
    </row>
    <row r="35260">
      <c r="D35260" s="2"/>
      <c r="G35260" s="2"/>
      <c r="J35260" s="2"/>
    </row>
    <row r="35261">
      <c r="D35261" s="2"/>
      <c r="G35261" s="2"/>
      <c r="J35261" s="2"/>
    </row>
    <row r="35262">
      <c r="D35262" s="2"/>
      <c r="G35262" s="2"/>
      <c r="J35262" s="2"/>
    </row>
    <row r="35263">
      <c r="D35263" s="2"/>
      <c r="G35263" s="2"/>
      <c r="J35263" s="2"/>
    </row>
    <row r="35264">
      <c r="D35264" s="2"/>
      <c r="G35264" s="2"/>
      <c r="J35264" s="2"/>
    </row>
    <row r="35265">
      <c r="D35265" s="2"/>
      <c r="G35265" s="2"/>
      <c r="J35265" s="2"/>
    </row>
    <row r="35266">
      <c r="D35266" s="2"/>
      <c r="G35266" s="2"/>
      <c r="J35266" s="2"/>
    </row>
    <row r="35267">
      <c r="D35267" s="2"/>
      <c r="G35267" s="2"/>
      <c r="J35267" s="2"/>
    </row>
    <row r="35268">
      <c r="D35268" s="2"/>
      <c r="G35268" s="2"/>
      <c r="J35268" s="2"/>
    </row>
    <row r="35269">
      <c r="D35269" s="2"/>
      <c r="G35269" s="2"/>
      <c r="J35269" s="2"/>
    </row>
    <row r="35270">
      <c r="D35270" s="2"/>
      <c r="G35270" s="2"/>
      <c r="J35270" s="2"/>
    </row>
    <row r="35271">
      <c r="D35271" s="2"/>
      <c r="G35271" s="2"/>
      <c r="J35271" s="2"/>
    </row>
    <row r="35272">
      <c r="D35272" s="2"/>
      <c r="G35272" s="2"/>
      <c r="J35272" s="2"/>
    </row>
    <row r="35273">
      <c r="D35273" s="2"/>
      <c r="G35273" s="2"/>
      <c r="J35273" s="2"/>
    </row>
    <row r="35274">
      <c r="D35274" s="2"/>
      <c r="G35274" s="2"/>
      <c r="J35274" s="2"/>
    </row>
    <row r="35275">
      <c r="D35275" s="2"/>
      <c r="G35275" s="2"/>
      <c r="J35275" s="2"/>
    </row>
    <row r="35276">
      <c r="D35276" s="2"/>
      <c r="G35276" s="2"/>
      <c r="J35276" s="2"/>
    </row>
    <row r="35277">
      <c r="D35277" s="2"/>
      <c r="G35277" s="2"/>
      <c r="J35277" s="2"/>
    </row>
    <row r="35278">
      <c r="D35278" s="2"/>
      <c r="G35278" s="2"/>
      <c r="J35278" s="2"/>
    </row>
    <row r="35279">
      <c r="D35279" s="2"/>
      <c r="G35279" s="2"/>
      <c r="J35279" s="2"/>
    </row>
    <row r="35280">
      <c r="D35280" s="2"/>
      <c r="G35280" s="2"/>
      <c r="J35280" s="2"/>
    </row>
    <row r="35281">
      <c r="D35281" s="2"/>
      <c r="G35281" s="2"/>
      <c r="J35281" s="2"/>
    </row>
    <row r="35282">
      <c r="D35282" s="2"/>
      <c r="G35282" s="2"/>
      <c r="J35282" s="2"/>
    </row>
    <row r="35283">
      <c r="D35283" s="2"/>
      <c r="G35283" s="2"/>
      <c r="J35283" s="2"/>
    </row>
    <row r="35284">
      <c r="D35284" s="2"/>
      <c r="G35284" s="2"/>
      <c r="J35284" s="2"/>
    </row>
    <row r="35285">
      <c r="D35285" s="2"/>
      <c r="G35285" s="2"/>
      <c r="J35285" s="2"/>
    </row>
    <row r="35286">
      <c r="D35286" s="2"/>
      <c r="G35286" s="2"/>
      <c r="J35286" s="2"/>
    </row>
    <row r="35287">
      <c r="D35287" s="2"/>
      <c r="G35287" s="2"/>
      <c r="J35287" s="2"/>
    </row>
    <row r="35288">
      <c r="D35288" s="2"/>
      <c r="G35288" s="2"/>
      <c r="J35288" s="2"/>
    </row>
    <row r="35289">
      <c r="D35289" s="2"/>
      <c r="G35289" s="2"/>
      <c r="J35289" s="2"/>
    </row>
    <row r="35290">
      <c r="D35290" s="2"/>
      <c r="G35290" s="2"/>
      <c r="J35290" s="2"/>
    </row>
    <row r="35291">
      <c r="D35291" s="2"/>
      <c r="G35291" s="2"/>
      <c r="J35291" s="2"/>
    </row>
    <row r="35292">
      <c r="D35292" s="2"/>
      <c r="G35292" s="2"/>
      <c r="J35292" s="2"/>
    </row>
    <row r="35293">
      <c r="D35293" s="2"/>
      <c r="G35293" s="2"/>
      <c r="J35293" s="2"/>
    </row>
    <row r="35294">
      <c r="D35294" s="2"/>
      <c r="G35294" s="2"/>
      <c r="J35294" s="2"/>
    </row>
    <row r="35295">
      <c r="D35295" s="2"/>
      <c r="G35295" s="2"/>
      <c r="J35295" s="2"/>
    </row>
    <row r="35296">
      <c r="D35296" s="2"/>
      <c r="G35296" s="2"/>
      <c r="J35296" s="2"/>
    </row>
    <row r="35297">
      <c r="D35297" s="2"/>
      <c r="G35297" s="2"/>
      <c r="J35297" s="2"/>
    </row>
    <row r="35298">
      <c r="D35298" s="2"/>
      <c r="G35298" s="2"/>
      <c r="J35298" s="2"/>
    </row>
    <row r="35299">
      <c r="D35299" s="2"/>
      <c r="G35299" s="2"/>
      <c r="J35299" s="2"/>
    </row>
    <row r="35300">
      <c r="D35300" s="2"/>
      <c r="G35300" s="2"/>
      <c r="J35300" s="2"/>
    </row>
    <row r="35301">
      <c r="D35301" s="2"/>
      <c r="G35301" s="2"/>
      <c r="J35301" s="2"/>
    </row>
    <row r="35302">
      <c r="D35302" s="2"/>
      <c r="G35302" s="2"/>
      <c r="J35302" s="2"/>
    </row>
    <row r="35303">
      <c r="D35303" s="2"/>
      <c r="G35303" s="2"/>
      <c r="J35303" s="2"/>
    </row>
    <row r="35304">
      <c r="D35304" s="2"/>
      <c r="G35304" s="2"/>
      <c r="J35304" s="2"/>
    </row>
    <row r="35305">
      <c r="D35305" s="2"/>
      <c r="G35305" s="2"/>
      <c r="J35305" s="2"/>
    </row>
    <row r="35306">
      <c r="D35306" s="2"/>
      <c r="G35306" s="2"/>
      <c r="J35306" s="2"/>
    </row>
    <row r="35307">
      <c r="D35307" s="2"/>
      <c r="G35307" s="2"/>
      <c r="J35307" s="2"/>
    </row>
    <row r="35308">
      <c r="D35308" s="2"/>
      <c r="G35308" s="2"/>
      <c r="J35308" s="2"/>
    </row>
    <row r="35309">
      <c r="D35309" s="2"/>
      <c r="G35309" s="2"/>
      <c r="J35309" s="2"/>
    </row>
    <row r="35310">
      <c r="D35310" s="2"/>
      <c r="G35310" s="2"/>
      <c r="J35310" s="2"/>
    </row>
    <row r="35311">
      <c r="D35311" s="2"/>
      <c r="G35311" s="2"/>
      <c r="J35311" s="2"/>
    </row>
    <row r="35312">
      <c r="D35312" s="2"/>
      <c r="G35312" s="2"/>
      <c r="J35312" s="2"/>
    </row>
    <row r="35313">
      <c r="D35313" s="2"/>
      <c r="G35313" s="2"/>
      <c r="J35313" s="2"/>
    </row>
    <row r="35314">
      <c r="D35314" s="2"/>
      <c r="G35314" s="2"/>
      <c r="J35314" s="2"/>
    </row>
    <row r="35315">
      <c r="D35315" s="2"/>
      <c r="G35315" s="2"/>
      <c r="J35315" s="2"/>
    </row>
    <row r="35316">
      <c r="D35316" s="2"/>
      <c r="G35316" s="2"/>
      <c r="J35316" s="2"/>
    </row>
    <row r="35317">
      <c r="D35317" s="2"/>
      <c r="G35317" s="2"/>
      <c r="J35317" s="2"/>
    </row>
    <row r="35318">
      <c r="D35318" s="2"/>
      <c r="G35318" s="2"/>
      <c r="J35318" s="2"/>
    </row>
    <row r="35319">
      <c r="D35319" s="2"/>
      <c r="G35319" s="2"/>
      <c r="J35319" s="2"/>
    </row>
    <row r="35320">
      <c r="D35320" s="2"/>
      <c r="G35320" s="2"/>
      <c r="J35320" s="2"/>
    </row>
    <row r="35321">
      <c r="D35321" s="2"/>
      <c r="G35321" s="2"/>
      <c r="J35321" s="2"/>
    </row>
    <row r="35322">
      <c r="D35322" s="2"/>
      <c r="G35322" s="2"/>
      <c r="J35322" s="2"/>
    </row>
    <row r="35323">
      <c r="D35323" s="2"/>
      <c r="G35323" s="2"/>
      <c r="J35323" s="2"/>
    </row>
    <row r="35324">
      <c r="D35324" s="2"/>
      <c r="G35324" s="2"/>
      <c r="J35324" s="2"/>
    </row>
    <row r="35325">
      <c r="D35325" s="2"/>
      <c r="G35325" s="2"/>
      <c r="J35325" s="2"/>
    </row>
    <row r="35326">
      <c r="D35326" s="2"/>
      <c r="G35326" s="2"/>
      <c r="J35326" s="2"/>
    </row>
    <row r="35327">
      <c r="D35327" s="2"/>
      <c r="G35327" s="2"/>
      <c r="J35327" s="2"/>
    </row>
    <row r="35328">
      <c r="D35328" s="2"/>
      <c r="G35328" s="2"/>
      <c r="J35328" s="2"/>
    </row>
    <row r="35329">
      <c r="D35329" s="2"/>
      <c r="G35329" s="2"/>
      <c r="J35329" s="2"/>
    </row>
    <row r="35330">
      <c r="D35330" s="2"/>
      <c r="G35330" s="2"/>
      <c r="J35330" s="2"/>
    </row>
    <row r="35331">
      <c r="D35331" s="2"/>
      <c r="G35331" s="2"/>
      <c r="J35331" s="2"/>
    </row>
    <row r="35332">
      <c r="D35332" s="2"/>
      <c r="G35332" s="2"/>
      <c r="J35332" s="2"/>
    </row>
    <row r="35333">
      <c r="D35333" s="2"/>
      <c r="G35333" s="2"/>
      <c r="J35333" s="2"/>
    </row>
    <row r="35334">
      <c r="D35334" s="2"/>
      <c r="G35334" s="2"/>
      <c r="J35334" s="2"/>
    </row>
    <row r="35335">
      <c r="D35335" s="2"/>
      <c r="G35335" s="2"/>
      <c r="J35335" s="2"/>
    </row>
    <row r="35336">
      <c r="D35336" s="2"/>
      <c r="G35336" s="2"/>
      <c r="J35336" s="2"/>
    </row>
    <row r="35337">
      <c r="D35337" s="2"/>
      <c r="G35337" s="2"/>
      <c r="J35337" s="2"/>
    </row>
    <row r="35338">
      <c r="D35338" s="2"/>
      <c r="G35338" s="2"/>
      <c r="J35338" s="2"/>
    </row>
    <row r="35339">
      <c r="D35339" s="2"/>
      <c r="G35339" s="2"/>
      <c r="J35339" s="2"/>
    </row>
    <row r="35340">
      <c r="D35340" s="2"/>
      <c r="G35340" s="2"/>
      <c r="J35340" s="2"/>
    </row>
    <row r="35341">
      <c r="D35341" s="2"/>
      <c r="G35341" s="2"/>
      <c r="J35341" s="2"/>
    </row>
    <row r="35342">
      <c r="D35342" s="2"/>
      <c r="G35342" s="2"/>
      <c r="J35342" s="2"/>
    </row>
    <row r="35343">
      <c r="D35343" s="2"/>
      <c r="G35343" s="2"/>
      <c r="J35343" s="2"/>
    </row>
    <row r="35344">
      <c r="D35344" s="2"/>
      <c r="G35344" s="2"/>
      <c r="J35344" s="2"/>
    </row>
    <row r="35345">
      <c r="D35345" s="2"/>
      <c r="G35345" s="2"/>
      <c r="J35345" s="2"/>
    </row>
    <row r="35346">
      <c r="D35346" s="2"/>
      <c r="G35346" s="2"/>
      <c r="J35346" s="2"/>
    </row>
    <row r="35347">
      <c r="D35347" s="2"/>
      <c r="G35347" s="2"/>
      <c r="J35347" s="2"/>
    </row>
    <row r="35348">
      <c r="D35348" s="2"/>
      <c r="G35348" s="2"/>
      <c r="J35348" s="2"/>
    </row>
    <row r="35349">
      <c r="D35349" s="2"/>
      <c r="G35349" s="2"/>
      <c r="J35349" s="2"/>
    </row>
    <row r="35350">
      <c r="D35350" s="2"/>
      <c r="G35350" s="2"/>
      <c r="J35350" s="2"/>
    </row>
    <row r="35351">
      <c r="D35351" s="2"/>
      <c r="G35351" s="2"/>
      <c r="J35351" s="2"/>
    </row>
    <row r="35352">
      <c r="D35352" s="2"/>
      <c r="G35352" s="2"/>
      <c r="J35352" s="2"/>
    </row>
    <row r="35353">
      <c r="D35353" s="2"/>
      <c r="G35353" s="2"/>
      <c r="J35353" s="2"/>
    </row>
    <row r="35354">
      <c r="D35354" s="2"/>
      <c r="G35354" s="2"/>
      <c r="J35354" s="2"/>
    </row>
    <row r="35355">
      <c r="D35355" s="2"/>
      <c r="G35355" s="2"/>
      <c r="J35355" s="2"/>
    </row>
    <row r="35356">
      <c r="D35356" s="2"/>
      <c r="G35356" s="2"/>
      <c r="J35356" s="2"/>
    </row>
    <row r="35357">
      <c r="D35357" s="2"/>
      <c r="G35357" s="2"/>
      <c r="J35357" s="2"/>
    </row>
    <row r="35358">
      <c r="D35358" s="2"/>
      <c r="G35358" s="2"/>
      <c r="J35358" s="2"/>
    </row>
    <row r="35359">
      <c r="D35359" s="2"/>
      <c r="G35359" s="2"/>
      <c r="J35359" s="2"/>
    </row>
    <row r="35360">
      <c r="D35360" s="2"/>
      <c r="G35360" s="2"/>
      <c r="J35360" s="2"/>
    </row>
    <row r="35361">
      <c r="D35361" s="2"/>
      <c r="G35361" s="2"/>
      <c r="J35361" s="2"/>
    </row>
    <row r="35362">
      <c r="D35362" s="2"/>
      <c r="G35362" s="2"/>
      <c r="J35362" s="2"/>
    </row>
    <row r="35363">
      <c r="D35363" s="2"/>
      <c r="G35363" s="2"/>
      <c r="J35363" s="2"/>
    </row>
    <row r="35364">
      <c r="D35364" s="2"/>
      <c r="G35364" s="2"/>
      <c r="J35364" s="2"/>
    </row>
    <row r="35365">
      <c r="D35365" s="2"/>
      <c r="G35365" s="2"/>
      <c r="J35365" s="2"/>
    </row>
    <row r="35366">
      <c r="D35366" s="2"/>
      <c r="G35366" s="2"/>
      <c r="J35366" s="2"/>
    </row>
    <row r="35367">
      <c r="D35367" s="2"/>
      <c r="G35367" s="2"/>
      <c r="J35367" s="2"/>
    </row>
    <row r="35368">
      <c r="D35368" s="2"/>
      <c r="G35368" s="2"/>
      <c r="J35368" s="2"/>
    </row>
    <row r="35369">
      <c r="D35369" s="2"/>
      <c r="G35369" s="2"/>
      <c r="J35369" s="2"/>
    </row>
    <row r="35370">
      <c r="D35370" s="2"/>
      <c r="G35370" s="2"/>
      <c r="J35370" s="2"/>
    </row>
    <row r="35371">
      <c r="D35371" s="2"/>
      <c r="G35371" s="2"/>
      <c r="J35371" s="2"/>
    </row>
    <row r="35372">
      <c r="D35372" s="2"/>
      <c r="G35372" s="2"/>
      <c r="J35372" s="2"/>
    </row>
    <row r="35373">
      <c r="D35373" s="2"/>
      <c r="G35373" s="2"/>
      <c r="J35373" s="2"/>
    </row>
    <row r="35374">
      <c r="D35374" s="2"/>
      <c r="G35374" s="2"/>
      <c r="J35374" s="2"/>
    </row>
    <row r="35375">
      <c r="D35375" s="2"/>
      <c r="G35375" s="2"/>
      <c r="J35375" s="2"/>
    </row>
    <row r="35376">
      <c r="D35376" s="2"/>
      <c r="G35376" s="2"/>
      <c r="J35376" s="2"/>
    </row>
    <row r="35377">
      <c r="D35377" s="2"/>
      <c r="G35377" s="2"/>
      <c r="J35377" s="2"/>
    </row>
    <row r="35378">
      <c r="D35378" s="2"/>
      <c r="G35378" s="2"/>
      <c r="J35378" s="2"/>
    </row>
    <row r="35379">
      <c r="D35379" s="2"/>
      <c r="G35379" s="2"/>
      <c r="J35379" s="2"/>
    </row>
    <row r="35380">
      <c r="D35380" s="2"/>
      <c r="G35380" s="2"/>
      <c r="J35380" s="2"/>
    </row>
    <row r="35381">
      <c r="D35381" s="2"/>
      <c r="G35381" s="2"/>
      <c r="J35381" s="2"/>
    </row>
    <row r="35382">
      <c r="D35382" s="2"/>
      <c r="G35382" s="2"/>
      <c r="J35382" s="2"/>
    </row>
    <row r="35383">
      <c r="D35383" s="2"/>
      <c r="G35383" s="2"/>
      <c r="J35383" s="2"/>
    </row>
    <row r="35384">
      <c r="D35384" s="2"/>
      <c r="G35384" s="2"/>
      <c r="J35384" s="2"/>
    </row>
    <row r="35385">
      <c r="D35385" s="2"/>
      <c r="G35385" s="2"/>
      <c r="J35385" s="2"/>
    </row>
    <row r="35386">
      <c r="D35386" s="2"/>
      <c r="G35386" s="2"/>
      <c r="J35386" s="2"/>
    </row>
    <row r="35387">
      <c r="D35387" s="2"/>
      <c r="G35387" s="2"/>
      <c r="J35387" s="2"/>
    </row>
    <row r="35388">
      <c r="D35388" s="2"/>
      <c r="G35388" s="2"/>
      <c r="J35388" s="2"/>
    </row>
    <row r="35389">
      <c r="D35389" s="2"/>
      <c r="G35389" s="2"/>
      <c r="J35389" s="2"/>
    </row>
    <row r="35390">
      <c r="D35390" s="2"/>
      <c r="G35390" s="2"/>
      <c r="J35390" s="2"/>
    </row>
    <row r="35391">
      <c r="D35391" s="2"/>
      <c r="G35391" s="2"/>
      <c r="J35391" s="2"/>
    </row>
    <row r="35392">
      <c r="D35392" s="2"/>
      <c r="G35392" s="2"/>
      <c r="J35392" s="2"/>
    </row>
    <row r="35393">
      <c r="D35393" s="2"/>
      <c r="G35393" s="2"/>
      <c r="J35393" s="2"/>
    </row>
    <row r="35394">
      <c r="D35394" s="2"/>
      <c r="G35394" s="2"/>
      <c r="J35394" s="2"/>
    </row>
    <row r="35395">
      <c r="D35395" s="2"/>
      <c r="G35395" s="2"/>
      <c r="J35395" s="2"/>
    </row>
    <row r="35396">
      <c r="D35396" s="2"/>
      <c r="G35396" s="2"/>
      <c r="J35396" s="2"/>
    </row>
    <row r="35397">
      <c r="D35397" s="2"/>
      <c r="G35397" s="2"/>
      <c r="J35397" s="2"/>
    </row>
    <row r="35398">
      <c r="D35398" s="2"/>
      <c r="G35398" s="2"/>
      <c r="J35398" s="2"/>
    </row>
    <row r="35399">
      <c r="D35399" s="2"/>
      <c r="G35399" s="2"/>
      <c r="J35399" s="2"/>
    </row>
    <row r="35400">
      <c r="D35400" s="2"/>
      <c r="G35400" s="2"/>
      <c r="J35400" s="2"/>
    </row>
    <row r="35401">
      <c r="D35401" s="2"/>
      <c r="G35401" s="2"/>
      <c r="J35401" s="2"/>
    </row>
    <row r="35402">
      <c r="D35402" s="2"/>
      <c r="G35402" s="2"/>
      <c r="J35402" s="2"/>
    </row>
    <row r="35403">
      <c r="D35403" s="2"/>
      <c r="G35403" s="2"/>
      <c r="J35403" s="2"/>
    </row>
    <row r="35404">
      <c r="D35404" s="2"/>
      <c r="G35404" s="2"/>
      <c r="J35404" s="2"/>
    </row>
    <row r="35405">
      <c r="D35405" s="2"/>
      <c r="G35405" s="2"/>
      <c r="J35405" s="2"/>
    </row>
    <row r="35406">
      <c r="D35406" s="2"/>
      <c r="G35406" s="2"/>
      <c r="J35406" s="2"/>
    </row>
    <row r="35407">
      <c r="D35407" s="2"/>
      <c r="G35407" s="2"/>
      <c r="J35407" s="2"/>
    </row>
    <row r="35408">
      <c r="D35408" s="2"/>
      <c r="G35408" s="2"/>
      <c r="J35408" s="2"/>
    </row>
    <row r="35409">
      <c r="D35409" s="2"/>
      <c r="G35409" s="2"/>
      <c r="J35409" s="2"/>
    </row>
    <row r="35410">
      <c r="D35410" s="2"/>
      <c r="G35410" s="2"/>
      <c r="J35410" s="2"/>
    </row>
    <row r="35411">
      <c r="D35411" s="2"/>
      <c r="G35411" s="2"/>
      <c r="J35411" s="2"/>
    </row>
    <row r="35412">
      <c r="D35412" s="2"/>
      <c r="G35412" s="2"/>
      <c r="J35412" s="2"/>
    </row>
    <row r="35413">
      <c r="D35413" s="2"/>
      <c r="G35413" s="2"/>
      <c r="J35413" s="2"/>
    </row>
    <row r="35414">
      <c r="D35414" s="2"/>
      <c r="G35414" s="2"/>
      <c r="J35414" s="2"/>
    </row>
    <row r="35415">
      <c r="D35415" s="2"/>
      <c r="G35415" s="2"/>
      <c r="J35415" s="2"/>
    </row>
    <row r="35416">
      <c r="D35416" s="2"/>
      <c r="G35416" s="2"/>
      <c r="J35416" s="2"/>
    </row>
    <row r="35417">
      <c r="D35417" s="2"/>
      <c r="G35417" s="2"/>
      <c r="J35417" s="2"/>
    </row>
    <row r="35418">
      <c r="D35418" s="2"/>
      <c r="G35418" s="2"/>
      <c r="J35418" s="2"/>
    </row>
    <row r="35419">
      <c r="D35419" s="2"/>
      <c r="G35419" s="2"/>
      <c r="J35419" s="2"/>
    </row>
    <row r="35420">
      <c r="D35420" s="2"/>
      <c r="G35420" s="2"/>
      <c r="J35420" s="2"/>
    </row>
    <row r="35421">
      <c r="D35421" s="2"/>
      <c r="G35421" s="2"/>
      <c r="J35421" s="2"/>
    </row>
    <row r="35422">
      <c r="D35422" s="2"/>
      <c r="G35422" s="2"/>
      <c r="J35422" s="2"/>
    </row>
    <row r="35423">
      <c r="D35423" s="2"/>
      <c r="G35423" s="2"/>
      <c r="J35423" s="2"/>
    </row>
    <row r="35424">
      <c r="D35424" s="2"/>
      <c r="G35424" s="2"/>
      <c r="J35424" s="2"/>
    </row>
    <row r="35425">
      <c r="D35425" s="2"/>
      <c r="G35425" s="2"/>
      <c r="J35425" s="2"/>
    </row>
    <row r="35426">
      <c r="D35426" s="2"/>
      <c r="G35426" s="2"/>
      <c r="J35426" s="2"/>
    </row>
    <row r="35427">
      <c r="D35427" s="2"/>
      <c r="G35427" s="2"/>
      <c r="J35427" s="2"/>
    </row>
    <row r="35428">
      <c r="D35428" s="2"/>
      <c r="G35428" s="2"/>
      <c r="J35428" s="2"/>
    </row>
    <row r="35429">
      <c r="D35429" s="2"/>
      <c r="G35429" s="2"/>
      <c r="J35429" s="2"/>
    </row>
    <row r="35430">
      <c r="D35430" s="2"/>
      <c r="G35430" s="2"/>
      <c r="J35430" s="2"/>
    </row>
    <row r="35431">
      <c r="D35431" s="2"/>
      <c r="G35431" s="2"/>
      <c r="J35431" s="2"/>
    </row>
    <row r="35432">
      <c r="D35432" s="2"/>
      <c r="G35432" s="2"/>
      <c r="J35432" s="2"/>
    </row>
    <row r="35433">
      <c r="D35433" s="2"/>
      <c r="G35433" s="2"/>
      <c r="J35433" s="2"/>
    </row>
    <row r="35434">
      <c r="D35434" s="2"/>
      <c r="G35434" s="2"/>
      <c r="J35434" s="2"/>
    </row>
    <row r="35435">
      <c r="D35435" s="2"/>
      <c r="G35435" s="2"/>
      <c r="J35435" s="2"/>
    </row>
    <row r="35436">
      <c r="D35436" s="2"/>
      <c r="G35436" s="2"/>
      <c r="J35436" s="2"/>
    </row>
    <row r="35437">
      <c r="D35437" s="2"/>
      <c r="G35437" s="2"/>
      <c r="J35437" s="2"/>
    </row>
    <row r="35438">
      <c r="D35438" s="2"/>
      <c r="G35438" s="2"/>
      <c r="J35438" s="2"/>
    </row>
    <row r="35439">
      <c r="D35439" s="2"/>
      <c r="G35439" s="2"/>
      <c r="J35439" s="2"/>
    </row>
    <row r="35440">
      <c r="D35440" s="2"/>
      <c r="G35440" s="2"/>
      <c r="J35440" s="2"/>
    </row>
    <row r="35441">
      <c r="D35441" s="2"/>
      <c r="G35441" s="2"/>
      <c r="J35441" s="2"/>
    </row>
    <row r="35442">
      <c r="D35442" s="2"/>
      <c r="G35442" s="2"/>
      <c r="J35442" s="2"/>
    </row>
    <row r="35443">
      <c r="D35443" s="2"/>
      <c r="G35443" s="2"/>
      <c r="J35443" s="2"/>
    </row>
    <row r="35444">
      <c r="D35444" s="2"/>
      <c r="G35444" s="2"/>
      <c r="J35444" s="2"/>
    </row>
    <row r="35445">
      <c r="D35445" s="2"/>
      <c r="G35445" s="2"/>
      <c r="J35445" s="2"/>
    </row>
    <row r="35446">
      <c r="D35446" s="2"/>
      <c r="G35446" s="2"/>
      <c r="J35446" s="2"/>
    </row>
    <row r="35447">
      <c r="D35447" s="2"/>
      <c r="G35447" s="2"/>
      <c r="J35447" s="2"/>
    </row>
    <row r="35448">
      <c r="D35448" s="2"/>
      <c r="G35448" s="2"/>
      <c r="J35448" s="2"/>
    </row>
    <row r="35449">
      <c r="D35449" s="2"/>
      <c r="G35449" s="2"/>
      <c r="J35449" s="2"/>
    </row>
    <row r="35450">
      <c r="D35450" s="2"/>
      <c r="G35450" s="2"/>
      <c r="J35450" s="2"/>
    </row>
    <row r="35451">
      <c r="D35451" s="2"/>
      <c r="G35451" s="2"/>
      <c r="J35451" s="2"/>
    </row>
    <row r="35452">
      <c r="D35452" s="2"/>
      <c r="G35452" s="2"/>
      <c r="J35452" s="2"/>
    </row>
    <row r="35453">
      <c r="D35453" s="2"/>
      <c r="G35453" s="2"/>
      <c r="J35453" s="2"/>
    </row>
    <row r="35454">
      <c r="D35454" s="2"/>
      <c r="G35454" s="2"/>
      <c r="J35454" s="2"/>
    </row>
    <row r="35455">
      <c r="D35455" s="2"/>
      <c r="G35455" s="2"/>
      <c r="J35455" s="2"/>
    </row>
    <row r="35456">
      <c r="D35456" s="2"/>
      <c r="G35456" s="2"/>
      <c r="J35456" s="2"/>
    </row>
    <row r="35457">
      <c r="D35457" s="2"/>
      <c r="G35457" s="2"/>
      <c r="J35457" s="2"/>
    </row>
    <row r="35458">
      <c r="D35458" s="2"/>
      <c r="G35458" s="2"/>
      <c r="J35458" s="2"/>
    </row>
    <row r="35459">
      <c r="D35459" s="2"/>
      <c r="G35459" s="2"/>
      <c r="J35459" s="2"/>
    </row>
    <row r="35460">
      <c r="D35460" s="2"/>
      <c r="G35460" s="2"/>
      <c r="J35460" s="2"/>
    </row>
    <row r="35461">
      <c r="D35461" s="2"/>
      <c r="G35461" s="2"/>
      <c r="J35461" s="2"/>
    </row>
    <row r="35462">
      <c r="D35462" s="2"/>
      <c r="G35462" s="2"/>
      <c r="J35462" s="2"/>
    </row>
    <row r="35463">
      <c r="D35463" s="2"/>
      <c r="G35463" s="2"/>
      <c r="J35463" s="2"/>
    </row>
    <row r="35464">
      <c r="D35464" s="2"/>
      <c r="G35464" s="2"/>
      <c r="J35464" s="2"/>
    </row>
    <row r="35465">
      <c r="D35465" s="2"/>
      <c r="G35465" s="2"/>
      <c r="J35465" s="2"/>
    </row>
    <row r="35466">
      <c r="D35466" s="2"/>
      <c r="G35466" s="2"/>
      <c r="J35466" s="2"/>
    </row>
    <row r="35467">
      <c r="D35467" s="2"/>
      <c r="G35467" s="2"/>
      <c r="J35467" s="2"/>
    </row>
    <row r="35468">
      <c r="D35468" s="2"/>
      <c r="G35468" s="2"/>
      <c r="J35468" s="2"/>
    </row>
    <row r="35469">
      <c r="D35469" s="2"/>
      <c r="G35469" s="2"/>
      <c r="J35469" s="2"/>
    </row>
    <row r="35470">
      <c r="D35470" s="2"/>
      <c r="G35470" s="2"/>
      <c r="J35470" s="2"/>
    </row>
    <row r="35471">
      <c r="D35471" s="2"/>
      <c r="G35471" s="2"/>
      <c r="J35471" s="2"/>
    </row>
    <row r="35472">
      <c r="D35472" s="2"/>
      <c r="G35472" s="2"/>
      <c r="J35472" s="2"/>
    </row>
    <row r="35473">
      <c r="D35473" s="2"/>
      <c r="G35473" s="2"/>
      <c r="J35473" s="2"/>
    </row>
    <row r="35474">
      <c r="D35474" s="2"/>
      <c r="G35474" s="2"/>
      <c r="J35474" s="2"/>
    </row>
    <row r="35475">
      <c r="D35475" s="2"/>
      <c r="G35475" s="2"/>
      <c r="J35475" s="2"/>
    </row>
    <row r="35476">
      <c r="D35476" s="2"/>
      <c r="G35476" s="2"/>
      <c r="J35476" s="2"/>
    </row>
    <row r="35477">
      <c r="D35477" s="2"/>
      <c r="G35477" s="2"/>
      <c r="J35477" s="2"/>
    </row>
    <row r="35478">
      <c r="D35478" s="2"/>
      <c r="G35478" s="2"/>
      <c r="J35478" s="2"/>
    </row>
    <row r="35479">
      <c r="D35479" s="2"/>
      <c r="G35479" s="2"/>
      <c r="J35479" s="2"/>
    </row>
    <row r="35480">
      <c r="D35480" s="2"/>
      <c r="G35480" s="2"/>
      <c r="J35480" s="2"/>
    </row>
    <row r="35481">
      <c r="D35481" s="2"/>
      <c r="G35481" s="2"/>
      <c r="J35481" s="2"/>
    </row>
    <row r="35482">
      <c r="D35482" s="2"/>
      <c r="G35482" s="2"/>
      <c r="J35482" s="2"/>
    </row>
    <row r="35483">
      <c r="D35483" s="2"/>
      <c r="G35483" s="2"/>
      <c r="J35483" s="2"/>
    </row>
    <row r="35484">
      <c r="D35484" s="2"/>
      <c r="G35484" s="2"/>
      <c r="J35484" s="2"/>
    </row>
    <row r="35485">
      <c r="D35485" s="2"/>
      <c r="G35485" s="2"/>
      <c r="J35485" s="2"/>
    </row>
    <row r="35486">
      <c r="D35486" s="2"/>
      <c r="G35486" s="2"/>
      <c r="J35486" s="2"/>
    </row>
    <row r="35487">
      <c r="D35487" s="2"/>
      <c r="G35487" s="2"/>
      <c r="J35487" s="2"/>
    </row>
    <row r="35488">
      <c r="D35488" s="2"/>
      <c r="G35488" s="2"/>
      <c r="J35488" s="2"/>
    </row>
    <row r="35489">
      <c r="D35489" s="2"/>
      <c r="G35489" s="2"/>
      <c r="J35489" s="2"/>
    </row>
    <row r="35490">
      <c r="D35490" s="2"/>
      <c r="G35490" s="2"/>
      <c r="J35490" s="2"/>
    </row>
    <row r="35491">
      <c r="D35491" s="2"/>
      <c r="G35491" s="2"/>
      <c r="J35491" s="2"/>
    </row>
    <row r="35492">
      <c r="D35492" s="2"/>
      <c r="G35492" s="2"/>
      <c r="J35492" s="2"/>
    </row>
    <row r="35493">
      <c r="D35493" s="2"/>
      <c r="G35493" s="2"/>
      <c r="J35493" s="2"/>
    </row>
    <row r="35494">
      <c r="D35494" s="2"/>
      <c r="G35494" s="2"/>
      <c r="J35494" s="2"/>
    </row>
    <row r="35495">
      <c r="D35495" s="2"/>
      <c r="G35495" s="2"/>
      <c r="J35495" s="2"/>
    </row>
    <row r="35496">
      <c r="D35496" s="2"/>
      <c r="G35496" s="2"/>
      <c r="J35496" s="2"/>
    </row>
    <row r="35497">
      <c r="D35497" s="2"/>
      <c r="G35497" s="2"/>
      <c r="J35497" s="2"/>
    </row>
    <row r="35498">
      <c r="D35498" s="2"/>
      <c r="G35498" s="2"/>
      <c r="J35498" s="2"/>
    </row>
    <row r="35499">
      <c r="D35499" s="2"/>
      <c r="G35499" s="2"/>
      <c r="J35499" s="2"/>
    </row>
    <row r="35500">
      <c r="D35500" s="2"/>
      <c r="G35500" s="2"/>
      <c r="J35500" s="2"/>
    </row>
    <row r="35501">
      <c r="D35501" s="2"/>
      <c r="G35501" s="2"/>
      <c r="J35501" s="2"/>
    </row>
    <row r="35502">
      <c r="D35502" s="2"/>
      <c r="G35502" s="2"/>
      <c r="J35502" s="2"/>
    </row>
    <row r="35503">
      <c r="D35503" s="2"/>
      <c r="G35503" s="2"/>
      <c r="J35503" s="2"/>
    </row>
    <row r="35504">
      <c r="D35504" s="2"/>
      <c r="G35504" s="2"/>
      <c r="J35504" s="2"/>
    </row>
    <row r="35505">
      <c r="D35505" s="2"/>
      <c r="G35505" s="2"/>
      <c r="J35505" s="2"/>
    </row>
    <row r="35506">
      <c r="D35506" s="2"/>
      <c r="G35506" s="2"/>
      <c r="J35506" s="2"/>
    </row>
    <row r="35507">
      <c r="D35507" s="2"/>
      <c r="G35507" s="2"/>
      <c r="J35507" s="2"/>
    </row>
    <row r="35508">
      <c r="D35508" s="2"/>
      <c r="G35508" s="2"/>
      <c r="J35508" s="2"/>
    </row>
    <row r="35509">
      <c r="D35509" s="2"/>
      <c r="G35509" s="2"/>
      <c r="J35509" s="2"/>
    </row>
    <row r="35510">
      <c r="D35510" s="2"/>
      <c r="G35510" s="2"/>
      <c r="J35510" s="2"/>
    </row>
    <row r="35511">
      <c r="D35511" s="2"/>
      <c r="G35511" s="2"/>
      <c r="J35511" s="2"/>
    </row>
    <row r="35512">
      <c r="D35512" s="2"/>
      <c r="G35512" s="2"/>
      <c r="J35512" s="2"/>
    </row>
    <row r="35513">
      <c r="D35513" s="2"/>
      <c r="G35513" s="2"/>
      <c r="J35513" s="2"/>
    </row>
    <row r="35514">
      <c r="D35514" s="2"/>
      <c r="G35514" s="2"/>
      <c r="J35514" s="2"/>
    </row>
    <row r="35515">
      <c r="D35515" s="2"/>
      <c r="G35515" s="2"/>
      <c r="J35515" s="2"/>
    </row>
    <row r="35516">
      <c r="D35516" s="2"/>
      <c r="G35516" s="2"/>
      <c r="J35516" s="2"/>
    </row>
    <row r="35517">
      <c r="D35517" s="2"/>
      <c r="G35517" s="2"/>
      <c r="J35517" s="2"/>
    </row>
    <row r="35518">
      <c r="D35518" s="2"/>
      <c r="G35518" s="2"/>
      <c r="J35518" s="2"/>
    </row>
    <row r="35519">
      <c r="D35519" s="2"/>
      <c r="G35519" s="2"/>
      <c r="J35519" s="2"/>
    </row>
    <row r="35520">
      <c r="D35520" s="2"/>
      <c r="G35520" s="2"/>
      <c r="J35520" s="2"/>
    </row>
    <row r="35521">
      <c r="D35521" s="2"/>
      <c r="G35521" s="2"/>
      <c r="J35521" s="2"/>
    </row>
    <row r="35522">
      <c r="D35522" s="2"/>
      <c r="G35522" s="2"/>
      <c r="J35522" s="2"/>
    </row>
    <row r="35523">
      <c r="D35523" s="2"/>
      <c r="G35523" s="2"/>
      <c r="J35523" s="2"/>
    </row>
    <row r="35524">
      <c r="D35524" s="2"/>
      <c r="G35524" s="2"/>
      <c r="J35524" s="2"/>
    </row>
    <row r="35525">
      <c r="D35525" s="2"/>
      <c r="G35525" s="2"/>
      <c r="J35525" s="2"/>
    </row>
    <row r="35526">
      <c r="D35526" s="2"/>
      <c r="G35526" s="2"/>
      <c r="J35526" s="2"/>
    </row>
    <row r="35527">
      <c r="D35527" s="2"/>
      <c r="G35527" s="2"/>
      <c r="J35527" s="2"/>
    </row>
    <row r="35528">
      <c r="D35528" s="2"/>
      <c r="G35528" s="2"/>
      <c r="J35528" s="2"/>
    </row>
    <row r="35529">
      <c r="D35529" s="2"/>
      <c r="G35529" s="2"/>
      <c r="J35529" s="2"/>
    </row>
    <row r="35530">
      <c r="D35530" s="2"/>
      <c r="G35530" s="2"/>
      <c r="J35530" s="2"/>
    </row>
    <row r="35531">
      <c r="D35531" s="2"/>
      <c r="G35531" s="2"/>
      <c r="J35531" s="2"/>
    </row>
    <row r="35532">
      <c r="D35532" s="2"/>
      <c r="G35532" s="2"/>
      <c r="J35532" s="2"/>
    </row>
    <row r="35533">
      <c r="D35533" s="2"/>
      <c r="G35533" s="2"/>
      <c r="J35533" s="2"/>
    </row>
    <row r="35534">
      <c r="D35534" s="2"/>
      <c r="G35534" s="2"/>
      <c r="J35534" s="2"/>
    </row>
    <row r="35535">
      <c r="D35535" s="2"/>
      <c r="G35535" s="2"/>
      <c r="J35535" s="2"/>
    </row>
    <row r="35536">
      <c r="D35536" s="2"/>
      <c r="G35536" s="2"/>
      <c r="J35536" s="2"/>
    </row>
    <row r="35537">
      <c r="D35537" s="2"/>
      <c r="G35537" s="2"/>
      <c r="J35537" s="2"/>
    </row>
    <row r="35538">
      <c r="D35538" s="2"/>
      <c r="G35538" s="2"/>
      <c r="J35538" s="2"/>
    </row>
    <row r="35539">
      <c r="D35539" s="2"/>
      <c r="G35539" s="2"/>
      <c r="J35539" s="2"/>
    </row>
    <row r="35540">
      <c r="D35540" s="2"/>
      <c r="G35540" s="2"/>
      <c r="J35540" s="2"/>
    </row>
    <row r="35541">
      <c r="D35541" s="2"/>
      <c r="G35541" s="2"/>
      <c r="J35541" s="2"/>
    </row>
    <row r="35542">
      <c r="D35542" s="2"/>
      <c r="G35542" s="2"/>
      <c r="J35542" s="2"/>
    </row>
    <row r="35543">
      <c r="D35543" s="2"/>
      <c r="G35543" s="2"/>
      <c r="J35543" s="2"/>
    </row>
    <row r="35544">
      <c r="D35544" s="2"/>
      <c r="G35544" s="2"/>
      <c r="J35544" s="2"/>
    </row>
    <row r="35545">
      <c r="D35545" s="2"/>
      <c r="G35545" s="2"/>
      <c r="J35545" s="2"/>
    </row>
    <row r="35546">
      <c r="D35546" s="2"/>
      <c r="G35546" s="2"/>
      <c r="J35546" s="2"/>
    </row>
    <row r="35547">
      <c r="D35547" s="2"/>
      <c r="G35547" s="2"/>
      <c r="J35547" s="2"/>
    </row>
    <row r="35548">
      <c r="D35548" s="2"/>
      <c r="G35548" s="2"/>
      <c r="J35548" s="2"/>
    </row>
    <row r="35549">
      <c r="D35549" s="2"/>
      <c r="G35549" s="2"/>
      <c r="J35549" s="2"/>
    </row>
    <row r="35550">
      <c r="D35550" s="2"/>
      <c r="G35550" s="2"/>
      <c r="J35550" s="2"/>
    </row>
    <row r="35551">
      <c r="D35551" s="2"/>
      <c r="G35551" s="2"/>
      <c r="J35551" s="2"/>
    </row>
    <row r="35552">
      <c r="D35552" s="2"/>
      <c r="G35552" s="2"/>
      <c r="J35552" s="2"/>
    </row>
    <row r="35553">
      <c r="D35553" s="2"/>
      <c r="G35553" s="2"/>
      <c r="J35553" s="2"/>
    </row>
    <row r="35554">
      <c r="D35554" s="2"/>
      <c r="G35554" s="2"/>
      <c r="J35554" s="2"/>
    </row>
    <row r="35555">
      <c r="D35555" s="2"/>
      <c r="G35555" s="2"/>
      <c r="J35555" s="2"/>
    </row>
    <row r="35556">
      <c r="D35556" s="2"/>
      <c r="G35556" s="2"/>
      <c r="J35556" s="2"/>
    </row>
    <row r="35557">
      <c r="D35557" s="2"/>
      <c r="G35557" s="2"/>
      <c r="J35557" s="2"/>
    </row>
    <row r="35558">
      <c r="D35558" s="2"/>
      <c r="G35558" s="2"/>
      <c r="J35558" s="2"/>
    </row>
    <row r="35559">
      <c r="D35559" s="2"/>
      <c r="G35559" s="2"/>
      <c r="J35559" s="2"/>
    </row>
    <row r="35560">
      <c r="D35560" s="2"/>
      <c r="G35560" s="2"/>
      <c r="J35560" s="2"/>
    </row>
    <row r="35561">
      <c r="D35561" s="2"/>
      <c r="G35561" s="2"/>
      <c r="J35561" s="2"/>
    </row>
    <row r="35562">
      <c r="D35562" s="2"/>
      <c r="G35562" s="2"/>
      <c r="J35562" s="2"/>
    </row>
    <row r="35563">
      <c r="D35563" s="2"/>
      <c r="G35563" s="2"/>
      <c r="J35563" s="2"/>
    </row>
    <row r="35564">
      <c r="D35564" s="2"/>
      <c r="G35564" s="2"/>
      <c r="J35564" s="2"/>
    </row>
    <row r="35565">
      <c r="D35565" s="2"/>
      <c r="G35565" s="2"/>
      <c r="J35565" s="2"/>
    </row>
    <row r="35566">
      <c r="D35566" s="2"/>
      <c r="G35566" s="2"/>
      <c r="J35566" s="2"/>
    </row>
    <row r="35567">
      <c r="D35567" s="2"/>
      <c r="G35567" s="2"/>
      <c r="J35567" s="2"/>
    </row>
    <row r="35568">
      <c r="D35568" s="2"/>
      <c r="G35568" s="2"/>
      <c r="J35568" s="2"/>
    </row>
    <row r="35569">
      <c r="D35569" s="2"/>
      <c r="G35569" s="2"/>
      <c r="J35569" s="2"/>
    </row>
    <row r="35570">
      <c r="D35570" s="2"/>
      <c r="G35570" s="2"/>
      <c r="J35570" s="2"/>
    </row>
    <row r="35571">
      <c r="D35571" s="2"/>
      <c r="G35571" s="2"/>
      <c r="J35571" s="2"/>
    </row>
    <row r="35572">
      <c r="D35572" s="2"/>
      <c r="G35572" s="2"/>
      <c r="J35572" s="2"/>
    </row>
    <row r="35573">
      <c r="D35573" s="2"/>
      <c r="G35573" s="2"/>
      <c r="J35573" s="2"/>
    </row>
    <row r="35574">
      <c r="D35574" s="2"/>
      <c r="G35574" s="2"/>
      <c r="J35574" s="2"/>
    </row>
    <row r="35575">
      <c r="D35575" s="2"/>
      <c r="G35575" s="2"/>
      <c r="J35575" s="2"/>
    </row>
    <row r="35576">
      <c r="D35576" s="2"/>
      <c r="G35576" s="2"/>
      <c r="J35576" s="2"/>
    </row>
    <row r="35577">
      <c r="D35577" s="2"/>
      <c r="G35577" s="2"/>
      <c r="J35577" s="2"/>
    </row>
    <row r="35578">
      <c r="D35578" s="2"/>
      <c r="G35578" s="2"/>
      <c r="J35578" s="2"/>
    </row>
    <row r="35579">
      <c r="D35579" s="2"/>
      <c r="G35579" s="2"/>
      <c r="J35579" s="2"/>
    </row>
    <row r="35580">
      <c r="D35580" s="2"/>
      <c r="G35580" s="2"/>
      <c r="J35580" s="2"/>
    </row>
    <row r="35581">
      <c r="D35581" s="2"/>
      <c r="G35581" s="2"/>
      <c r="J35581" s="2"/>
    </row>
    <row r="35582">
      <c r="D35582" s="2"/>
      <c r="G35582" s="2"/>
      <c r="J35582" s="2"/>
    </row>
    <row r="35583">
      <c r="D35583" s="2"/>
      <c r="G35583" s="2"/>
      <c r="J35583" s="2"/>
    </row>
    <row r="35584">
      <c r="D35584" s="2"/>
      <c r="G35584" s="2"/>
      <c r="J35584" s="2"/>
    </row>
    <row r="35585">
      <c r="D35585" s="2"/>
      <c r="G35585" s="2"/>
      <c r="J35585" s="2"/>
    </row>
    <row r="35586">
      <c r="D35586" s="2"/>
      <c r="G35586" s="2"/>
      <c r="J35586" s="2"/>
    </row>
    <row r="35587">
      <c r="D35587" s="2"/>
      <c r="G35587" s="2"/>
      <c r="J35587" s="2"/>
    </row>
    <row r="35588">
      <c r="D35588" s="2"/>
      <c r="G35588" s="2"/>
      <c r="J35588" s="2"/>
    </row>
    <row r="35589">
      <c r="D35589" s="2"/>
      <c r="G35589" s="2"/>
      <c r="J35589" s="2"/>
    </row>
    <row r="35590">
      <c r="D35590" s="2"/>
      <c r="G35590" s="2"/>
      <c r="J35590" s="2"/>
    </row>
    <row r="35591">
      <c r="D35591" s="2"/>
      <c r="G35591" s="2"/>
      <c r="J35591" s="2"/>
    </row>
    <row r="35592">
      <c r="D35592" s="2"/>
      <c r="G35592" s="2"/>
      <c r="J35592" s="2"/>
    </row>
    <row r="35593">
      <c r="D35593" s="2"/>
      <c r="G35593" s="2"/>
      <c r="J35593" s="2"/>
    </row>
    <row r="35594">
      <c r="D35594" s="2"/>
      <c r="G35594" s="2"/>
      <c r="J35594" s="2"/>
    </row>
    <row r="35595">
      <c r="D35595" s="2"/>
      <c r="G35595" s="2"/>
      <c r="J35595" s="2"/>
    </row>
    <row r="35596">
      <c r="D35596" s="2"/>
      <c r="G35596" s="2"/>
      <c r="J35596" s="2"/>
    </row>
    <row r="35597">
      <c r="D35597" s="2"/>
      <c r="G35597" s="2"/>
      <c r="J35597" s="2"/>
    </row>
    <row r="35598">
      <c r="D35598" s="2"/>
      <c r="G35598" s="2"/>
      <c r="J35598" s="2"/>
    </row>
    <row r="35599">
      <c r="D35599" s="2"/>
      <c r="G35599" s="2"/>
      <c r="J35599" s="2"/>
    </row>
    <row r="35600">
      <c r="D35600" s="2"/>
      <c r="G35600" s="2"/>
      <c r="J35600" s="2"/>
    </row>
    <row r="35601">
      <c r="D35601" s="2"/>
      <c r="G35601" s="2"/>
      <c r="J35601" s="2"/>
    </row>
    <row r="35602">
      <c r="D35602" s="2"/>
      <c r="G35602" s="2"/>
      <c r="J35602" s="2"/>
    </row>
    <row r="35603">
      <c r="D35603" s="2"/>
      <c r="G35603" s="2"/>
      <c r="J35603" s="2"/>
    </row>
    <row r="35604">
      <c r="D35604" s="2"/>
      <c r="G35604" s="2"/>
      <c r="J35604" s="2"/>
    </row>
    <row r="35605">
      <c r="D35605" s="2"/>
      <c r="G35605" s="2"/>
      <c r="J35605" s="2"/>
    </row>
    <row r="35606">
      <c r="D35606" s="2"/>
      <c r="G35606" s="2"/>
      <c r="J35606" s="2"/>
    </row>
    <row r="35607">
      <c r="D35607" s="2"/>
      <c r="G35607" s="2"/>
      <c r="J35607" s="2"/>
    </row>
    <row r="35608">
      <c r="D35608" s="2"/>
      <c r="G35608" s="2"/>
      <c r="J35608" s="2"/>
    </row>
    <row r="35609">
      <c r="D35609" s="2"/>
      <c r="G35609" s="2"/>
      <c r="J35609" s="2"/>
    </row>
    <row r="35610">
      <c r="D35610" s="2"/>
      <c r="G35610" s="2"/>
      <c r="J35610" s="2"/>
    </row>
    <row r="35611">
      <c r="D35611" s="2"/>
      <c r="G35611" s="2"/>
      <c r="J35611" s="2"/>
    </row>
    <row r="35612">
      <c r="D35612" s="2"/>
      <c r="G35612" s="2"/>
      <c r="J35612" s="2"/>
    </row>
    <row r="35613">
      <c r="D35613" s="2"/>
      <c r="G35613" s="2"/>
      <c r="J35613" s="2"/>
    </row>
    <row r="35614">
      <c r="D35614" s="2"/>
      <c r="G35614" s="2"/>
      <c r="J35614" s="2"/>
    </row>
    <row r="35615">
      <c r="D35615" s="2"/>
      <c r="G35615" s="2"/>
      <c r="J35615" s="2"/>
    </row>
    <row r="35616">
      <c r="D35616" s="2"/>
      <c r="G35616" s="2"/>
      <c r="J35616" s="2"/>
    </row>
    <row r="35617">
      <c r="D35617" s="2"/>
      <c r="G35617" s="2"/>
      <c r="J35617" s="2"/>
    </row>
    <row r="35618">
      <c r="D35618" s="2"/>
      <c r="G35618" s="2"/>
      <c r="J35618" s="2"/>
    </row>
    <row r="35619">
      <c r="D35619" s="2"/>
      <c r="G35619" s="2"/>
      <c r="J35619" s="2"/>
    </row>
    <row r="35620">
      <c r="D35620" s="2"/>
      <c r="G35620" s="2"/>
      <c r="J35620" s="2"/>
    </row>
    <row r="35621">
      <c r="D35621" s="2"/>
      <c r="G35621" s="2"/>
      <c r="J35621" s="2"/>
    </row>
    <row r="35622">
      <c r="D35622" s="2"/>
      <c r="G35622" s="2"/>
      <c r="J35622" s="2"/>
    </row>
    <row r="35623">
      <c r="D35623" s="2"/>
      <c r="G35623" s="2"/>
      <c r="J35623" s="2"/>
    </row>
    <row r="35624">
      <c r="D35624" s="2"/>
      <c r="G35624" s="2"/>
      <c r="J35624" s="2"/>
    </row>
    <row r="35625">
      <c r="D35625" s="2"/>
      <c r="G35625" s="2"/>
      <c r="J35625" s="2"/>
    </row>
    <row r="35626">
      <c r="D35626" s="2"/>
      <c r="G35626" s="2"/>
      <c r="J35626" s="2"/>
    </row>
    <row r="35627">
      <c r="D35627" s="2"/>
      <c r="G35627" s="2"/>
      <c r="J35627" s="2"/>
    </row>
    <row r="35628">
      <c r="D35628" s="2"/>
      <c r="G35628" s="2"/>
      <c r="J35628" s="2"/>
    </row>
    <row r="35629">
      <c r="D35629" s="2"/>
      <c r="G35629" s="2"/>
      <c r="J35629" s="2"/>
    </row>
    <row r="35630">
      <c r="D35630" s="2"/>
      <c r="G35630" s="2"/>
      <c r="J35630" s="2"/>
    </row>
    <row r="35631">
      <c r="D35631" s="2"/>
      <c r="G35631" s="2"/>
      <c r="J35631" s="2"/>
    </row>
    <row r="35632">
      <c r="D35632" s="2"/>
      <c r="G35632" s="2"/>
      <c r="J35632" s="2"/>
    </row>
    <row r="35633">
      <c r="D35633" s="2"/>
      <c r="G35633" s="2"/>
      <c r="J35633" s="2"/>
    </row>
    <row r="35634">
      <c r="D35634" s="2"/>
      <c r="G35634" s="2"/>
      <c r="J35634" s="2"/>
    </row>
    <row r="35635">
      <c r="D35635" s="2"/>
      <c r="G35635" s="2"/>
      <c r="J35635" s="2"/>
    </row>
    <row r="35636">
      <c r="D35636" s="2"/>
      <c r="G35636" s="2"/>
      <c r="J35636" s="2"/>
    </row>
    <row r="35637">
      <c r="D35637" s="2"/>
      <c r="G35637" s="2"/>
      <c r="J35637" s="2"/>
    </row>
    <row r="35638">
      <c r="D35638" s="2"/>
      <c r="G35638" s="2"/>
      <c r="J35638" s="2"/>
    </row>
    <row r="35639">
      <c r="D35639" s="2"/>
      <c r="G35639" s="2"/>
      <c r="J35639" s="2"/>
    </row>
    <row r="35640">
      <c r="D35640" s="2"/>
      <c r="G35640" s="2"/>
      <c r="J35640" s="2"/>
    </row>
    <row r="35641">
      <c r="D35641" s="2"/>
      <c r="G35641" s="2"/>
      <c r="J35641" s="2"/>
    </row>
    <row r="35642">
      <c r="D35642" s="2"/>
      <c r="G35642" s="2"/>
      <c r="J35642" s="2"/>
    </row>
    <row r="35643">
      <c r="D35643" s="2"/>
      <c r="G35643" s="2"/>
      <c r="J35643" s="2"/>
    </row>
    <row r="35644">
      <c r="D35644" s="2"/>
      <c r="G35644" s="2"/>
      <c r="J35644" s="2"/>
    </row>
    <row r="35645">
      <c r="D35645" s="2"/>
      <c r="G35645" s="2"/>
      <c r="J35645" s="2"/>
    </row>
    <row r="35646">
      <c r="D35646" s="2"/>
      <c r="G35646" s="2"/>
      <c r="J35646" s="2"/>
    </row>
    <row r="35647">
      <c r="D35647" s="2"/>
      <c r="G35647" s="2"/>
      <c r="J35647" s="2"/>
    </row>
    <row r="35648">
      <c r="D35648" s="2"/>
      <c r="G35648" s="2"/>
      <c r="J35648" s="2"/>
    </row>
    <row r="35649">
      <c r="D35649" s="2"/>
      <c r="G35649" s="2"/>
      <c r="J35649" s="2"/>
    </row>
    <row r="35650">
      <c r="D35650" s="2"/>
      <c r="G35650" s="2"/>
      <c r="J35650" s="2"/>
    </row>
    <row r="35651">
      <c r="D35651" s="2"/>
      <c r="G35651" s="2"/>
      <c r="J35651" s="2"/>
    </row>
    <row r="35652">
      <c r="D35652" s="2"/>
      <c r="G35652" s="2"/>
      <c r="J35652" s="2"/>
    </row>
    <row r="35653">
      <c r="D35653" s="2"/>
      <c r="G35653" s="2"/>
      <c r="J35653" s="2"/>
    </row>
    <row r="35654">
      <c r="D35654" s="2"/>
      <c r="G35654" s="2"/>
      <c r="J35654" s="2"/>
    </row>
    <row r="35655">
      <c r="D35655" s="2"/>
      <c r="G35655" s="2"/>
      <c r="J35655" s="2"/>
    </row>
    <row r="35656">
      <c r="D35656" s="2"/>
      <c r="G35656" s="2"/>
      <c r="J35656" s="2"/>
    </row>
    <row r="35657">
      <c r="D35657" s="2"/>
      <c r="G35657" s="2"/>
      <c r="J35657" s="2"/>
    </row>
    <row r="35658">
      <c r="D35658" s="2"/>
      <c r="G35658" s="2"/>
      <c r="J35658" s="2"/>
    </row>
    <row r="35659">
      <c r="D35659" s="2"/>
      <c r="G35659" s="2"/>
      <c r="J35659" s="2"/>
    </row>
    <row r="35660">
      <c r="D35660" s="2"/>
      <c r="G35660" s="2"/>
      <c r="J35660" s="2"/>
    </row>
    <row r="35661">
      <c r="D35661" s="2"/>
      <c r="G35661" s="2"/>
      <c r="J35661" s="2"/>
    </row>
    <row r="35662">
      <c r="D35662" s="2"/>
      <c r="G35662" s="2"/>
      <c r="J35662" s="2"/>
    </row>
    <row r="35663">
      <c r="D35663" s="2"/>
      <c r="G35663" s="2"/>
      <c r="J35663" s="2"/>
    </row>
    <row r="35664">
      <c r="D35664" s="2"/>
      <c r="G35664" s="2"/>
      <c r="J35664" s="2"/>
    </row>
    <row r="35665">
      <c r="D35665" s="2"/>
      <c r="G35665" s="2"/>
      <c r="J35665" s="2"/>
    </row>
    <row r="35666">
      <c r="D35666" s="2"/>
      <c r="G35666" s="2"/>
      <c r="J35666" s="2"/>
    </row>
    <row r="35667">
      <c r="D35667" s="2"/>
      <c r="G35667" s="2"/>
      <c r="J35667" s="2"/>
    </row>
    <row r="35668">
      <c r="D35668" s="2"/>
      <c r="G35668" s="2"/>
      <c r="J35668" s="2"/>
    </row>
    <row r="35669">
      <c r="D35669" s="2"/>
      <c r="G35669" s="2"/>
      <c r="J35669" s="2"/>
    </row>
    <row r="35670">
      <c r="D35670" s="2"/>
      <c r="G35670" s="2"/>
      <c r="J35670" s="2"/>
    </row>
    <row r="35671">
      <c r="D35671" s="2"/>
      <c r="G35671" s="2"/>
      <c r="J35671" s="2"/>
    </row>
    <row r="35672">
      <c r="D35672" s="2"/>
      <c r="G35672" s="2"/>
      <c r="J35672" s="2"/>
    </row>
    <row r="35673">
      <c r="D35673" s="2"/>
      <c r="G35673" s="2"/>
      <c r="J35673" s="2"/>
    </row>
    <row r="35674">
      <c r="D35674" s="2"/>
      <c r="G35674" s="2"/>
      <c r="J35674" s="2"/>
    </row>
    <row r="35675">
      <c r="D35675" s="2"/>
      <c r="G35675" s="2"/>
      <c r="J35675" s="2"/>
    </row>
    <row r="35676">
      <c r="D35676" s="2"/>
      <c r="G35676" s="2"/>
      <c r="J35676" s="2"/>
    </row>
    <row r="35677">
      <c r="D35677" s="2"/>
      <c r="G35677" s="2"/>
      <c r="J35677" s="2"/>
    </row>
    <row r="35678">
      <c r="D35678" s="2"/>
      <c r="G35678" s="2"/>
      <c r="J35678" s="2"/>
    </row>
    <row r="35679">
      <c r="D35679" s="2"/>
      <c r="G35679" s="2"/>
      <c r="J35679" s="2"/>
    </row>
    <row r="35680">
      <c r="D35680" s="2"/>
      <c r="G35680" s="2"/>
      <c r="J35680" s="2"/>
    </row>
    <row r="35681">
      <c r="D35681" s="2"/>
      <c r="G35681" s="2"/>
      <c r="J35681" s="2"/>
    </row>
    <row r="35682">
      <c r="D35682" s="2"/>
      <c r="G35682" s="2"/>
      <c r="J35682" s="2"/>
    </row>
    <row r="35683">
      <c r="D35683" s="2"/>
      <c r="G35683" s="2"/>
      <c r="J35683" s="2"/>
    </row>
    <row r="35684">
      <c r="D35684" s="2"/>
      <c r="G35684" s="2"/>
      <c r="J35684" s="2"/>
    </row>
    <row r="35685">
      <c r="D35685" s="2"/>
      <c r="G35685" s="2"/>
      <c r="J35685" s="2"/>
    </row>
    <row r="35686">
      <c r="D35686" s="2"/>
      <c r="G35686" s="2"/>
      <c r="J35686" s="2"/>
    </row>
    <row r="35687">
      <c r="D35687" s="2"/>
      <c r="G35687" s="2"/>
      <c r="J35687" s="2"/>
    </row>
    <row r="35688">
      <c r="D35688" s="2"/>
      <c r="G35688" s="2"/>
      <c r="J35688" s="2"/>
    </row>
    <row r="35689">
      <c r="D35689" s="2"/>
      <c r="G35689" s="2"/>
      <c r="J35689" s="2"/>
    </row>
    <row r="35690">
      <c r="D35690" s="2"/>
      <c r="G35690" s="2"/>
      <c r="J35690" s="2"/>
    </row>
    <row r="35691">
      <c r="D35691" s="2"/>
      <c r="G35691" s="2"/>
      <c r="J35691" s="2"/>
    </row>
    <row r="35692">
      <c r="D35692" s="2"/>
      <c r="G35692" s="2"/>
      <c r="J35692" s="2"/>
    </row>
    <row r="35693">
      <c r="D35693" s="2"/>
      <c r="G35693" s="2"/>
      <c r="J35693" s="2"/>
    </row>
    <row r="35694">
      <c r="D35694" s="2"/>
      <c r="G35694" s="2"/>
      <c r="J35694" s="2"/>
    </row>
    <row r="35695">
      <c r="D35695" s="2"/>
      <c r="G35695" s="2"/>
      <c r="J35695" s="2"/>
    </row>
    <row r="35696">
      <c r="D35696" s="2"/>
      <c r="G35696" s="2"/>
      <c r="J35696" s="2"/>
    </row>
    <row r="35697">
      <c r="D35697" s="2"/>
      <c r="G35697" s="2"/>
      <c r="J35697" s="2"/>
    </row>
    <row r="35698">
      <c r="D35698" s="2"/>
      <c r="G35698" s="2"/>
      <c r="J35698" s="2"/>
    </row>
    <row r="35699">
      <c r="D35699" s="2"/>
      <c r="G35699" s="2"/>
      <c r="J35699" s="2"/>
    </row>
    <row r="35700">
      <c r="D35700" s="2"/>
      <c r="G35700" s="2"/>
      <c r="J35700" s="2"/>
    </row>
    <row r="35701">
      <c r="D35701" s="2"/>
      <c r="G35701" s="2"/>
      <c r="J35701" s="2"/>
    </row>
    <row r="35702">
      <c r="D35702" s="2"/>
      <c r="G35702" s="2"/>
      <c r="J35702" s="2"/>
    </row>
    <row r="35703">
      <c r="D35703" s="2"/>
      <c r="G35703" s="2"/>
      <c r="J35703" s="2"/>
    </row>
    <row r="35704">
      <c r="D35704" s="2"/>
      <c r="G35704" s="2"/>
      <c r="J35704" s="2"/>
    </row>
    <row r="35705">
      <c r="D35705" s="2"/>
      <c r="G35705" s="2"/>
      <c r="J35705" s="2"/>
    </row>
    <row r="35706">
      <c r="D35706" s="2"/>
      <c r="G35706" s="2"/>
      <c r="J35706" s="2"/>
    </row>
    <row r="35707">
      <c r="D35707" s="2"/>
      <c r="G35707" s="2"/>
      <c r="J35707" s="2"/>
    </row>
    <row r="35708">
      <c r="D35708" s="2"/>
      <c r="G35708" s="2"/>
      <c r="J35708" s="2"/>
    </row>
    <row r="35709">
      <c r="D35709" s="2"/>
      <c r="G35709" s="2"/>
      <c r="J35709" s="2"/>
    </row>
    <row r="35710">
      <c r="D35710" s="2"/>
      <c r="G35710" s="2"/>
      <c r="J35710" s="2"/>
    </row>
    <row r="35711">
      <c r="D35711" s="2"/>
      <c r="G35711" s="2"/>
      <c r="J35711" s="2"/>
    </row>
    <row r="35712">
      <c r="D35712" s="2"/>
      <c r="G35712" s="2"/>
      <c r="J35712" s="2"/>
    </row>
    <row r="35713">
      <c r="D35713" s="2"/>
      <c r="G35713" s="2"/>
      <c r="J35713" s="2"/>
    </row>
    <row r="35714">
      <c r="D35714" s="2"/>
      <c r="G35714" s="2"/>
      <c r="J35714" s="2"/>
    </row>
    <row r="35715">
      <c r="D35715" s="2"/>
      <c r="G35715" s="2"/>
      <c r="J35715" s="2"/>
    </row>
    <row r="35716">
      <c r="D35716" s="2"/>
      <c r="G35716" s="2"/>
      <c r="J35716" s="2"/>
    </row>
    <row r="35717">
      <c r="D35717" s="2"/>
      <c r="G35717" s="2"/>
      <c r="J35717" s="2"/>
    </row>
    <row r="35718">
      <c r="D35718" s="2"/>
      <c r="G35718" s="2"/>
      <c r="J35718" s="2"/>
    </row>
    <row r="35719">
      <c r="D35719" s="2"/>
      <c r="G35719" s="2"/>
      <c r="J35719" s="2"/>
    </row>
    <row r="35720">
      <c r="D35720" s="2"/>
      <c r="G35720" s="2"/>
      <c r="J35720" s="2"/>
    </row>
    <row r="35721">
      <c r="D35721" s="2"/>
      <c r="G35721" s="2"/>
      <c r="J35721" s="2"/>
    </row>
    <row r="35722">
      <c r="D35722" s="2"/>
      <c r="G35722" s="2"/>
      <c r="J35722" s="2"/>
    </row>
    <row r="35723">
      <c r="D35723" s="2"/>
      <c r="G35723" s="2"/>
      <c r="J35723" s="2"/>
    </row>
    <row r="35724">
      <c r="D35724" s="2"/>
      <c r="G35724" s="2"/>
      <c r="J35724" s="2"/>
    </row>
    <row r="35725">
      <c r="D35725" s="2"/>
      <c r="G35725" s="2"/>
      <c r="J35725" s="2"/>
    </row>
    <row r="35726">
      <c r="D35726" s="2"/>
      <c r="G35726" s="2"/>
      <c r="J35726" s="2"/>
    </row>
    <row r="35727">
      <c r="D35727" s="2"/>
      <c r="G35727" s="2"/>
      <c r="J35727" s="2"/>
    </row>
    <row r="35728">
      <c r="D35728" s="2"/>
      <c r="G35728" s="2"/>
      <c r="J35728" s="2"/>
    </row>
    <row r="35729">
      <c r="D35729" s="2"/>
      <c r="G35729" s="2"/>
      <c r="J35729" s="2"/>
    </row>
    <row r="35730">
      <c r="D35730" s="2"/>
      <c r="G35730" s="2"/>
      <c r="J35730" s="2"/>
    </row>
    <row r="35731">
      <c r="D35731" s="2"/>
      <c r="G35731" s="2"/>
      <c r="J35731" s="2"/>
    </row>
    <row r="35732">
      <c r="D35732" s="2"/>
      <c r="G35732" s="2"/>
      <c r="J35732" s="2"/>
    </row>
    <row r="35733">
      <c r="D35733" s="2"/>
      <c r="G35733" s="2"/>
      <c r="J35733" s="2"/>
    </row>
    <row r="35734">
      <c r="D35734" s="2"/>
      <c r="G35734" s="2"/>
      <c r="J35734" s="2"/>
    </row>
    <row r="35735">
      <c r="D35735" s="2"/>
      <c r="G35735" s="2"/>
      <c r="J35735" s="2"/>
    </row>
    <row r="35736">
      <c r="D35736" s="2"/>
      <c r="G35736" s="2"/>
      <c r="J35736" s="2"/>
    </row>
    <row r="35737">
      <c r="D35737" s="2"/>
      <c r="G35737" s="2"/>
      <c r="J35737" s="2"/>
    </row>
    <row r="35738">
      <c r="D35738" s="2"/>
      <c r="G35738" s="2"/>
      <c r="J35738" s="2"/>
    </row>
    <row r="35739">
      <c r="D35739" s="2"/>
      <c r="G35739" s="2"/>
      <c r="J35739" s="2"/>
    </row>
    <row r="35740">
      <c r="D35740" s="2"/>
      <c r="G35740" s="2"/>
      <c r="J35740" s="2"/>
    </row>
    <row r="35741">
      <c r="D35741" s="2"/>
      <c r="G35741" s="2"/>
      <c r="J35741" s="2"/>
    </row>
    <row r="35742">
      <c r="D35742" s="2"/>
      <c r="G35742" s="2"/>
      <c r="J35742" s="2"/>
    </row>
    <row r="35743">
      <c r="D35743" s="2"/>
      <c r="G35743" s="2"/>
      <c r="J35743" s="2"/>
    </row>
    <row r="35744">
      <c r="D35744" s="2"/>
      <c r="G35744" s="2"/>
      <c r="J35744" s="2"/>
    </row>
    <row r="35745">
      <c r="D35745" s="2"/>
      <c r="G35745" s="2"/>
      <c r="J35745" s="2"/>
    </row>
    <row r="35746">
      <c r="D35746" s="2"/>
      <c r="G35746" s="2"/>
      <c r="J35746" s="2"/>
    </row>
    <row r="35747">
      <c r="D35747" s="2"/>
      <c r="G35747" s="2"/>
      <c r="J35747" s="2"/>
    </row>
    <row r="35748">
      <c r="D35748" s="2"/>
      <c r="G35748" s="2"/>
      <c r="J35748" s="2"/>
    </row>
    <row r="35749">
      <c r="D35749" s="2"/>
      <c r="G35749" s="2"/>
      <c r="J35749" s="2"/>
    </row>
    <row r="35750">
      <c r="D35750" s="2"/>
      <c r="G35750" s="2"/>
      <c r="J35750" s="2"/>
    </row>
    <row r="35751">
      <c r="D35751" s="2"/>
      <c r="G35751" s="2"/>
      <c r="J35751" s="2"/>
    </row>
    <row r="35752">
      <c r="D35752" s="2"/>
      <c r="G35752" s="2"/>
      <c r="J35752" s="2"/>
    </row>
    <row r="35753">
      <c r="D35753" s="2"/>
      <c r="G35753" s="2"/>
      <c r="J35753" s="2"/>
    </row>
    <row r="35754">
      <c r="D35754" s="2"/>
      <c r="G35754" s="2"/>
      <c r="J35754" s="2"/>
    </row>
    <row r="35755">
      <c r="D35755" s="2"/>
      <c r="G35755" s="2"/>
      <c r="J35755" s="2"/>
    </row>
    <row r="35756">
      <c r="D35756" s="2"/>
      <c r="G35756" s="2"/>
      <c r="J35756" s="2"/>
    </row>
    <row r="35757">
      <c r="D35757" s="2"/>
      <c r="G35757" s="2"/>
      <c r="J35757" s="2"/>
    </row>
    <row r="35758">
      <c r="D35758" s="2"/>
      <c r="G35758" s="2"/>
      <c r="J35758" s="2"/>
    </row>
    <row r="35759">
      <c r="D35759" s="2"/>
      <c r="G35759" s="2"/>
      <c r="J35759" s="2"/>
    </row>
    <row r="35760">
      <c r="D35760" s="2"/>
      <c r="G35760" s="2"/>
      <c r="J35760" s="2"/>
    </row>
    <row r="35761">
      <c r="D35761" s="2"/>
      <c r="G35761" s="2"/>
      <c r="J35761" s="2"/>
    </row>
    <row r="35762">
      <c r="D35762" s="2"/>
      <c r="G35762" s="2"/>
      <c r="J35762" s="2"/>
    </row>
    <row r="35763">
      <c r="D35763" s="2"/>
      <c r="G35763" s="2"/>
      <c r="J35763" s="2"/>
    </row>
    <row r="35764">
      <c r="D35764" s="2"/>
      <c r="G35764" s="2"/>
      <c r="J35764" s="2"/>
    </row>
    <row r="35765">
      <c r="D35765" s="2"/>
      <c r="G35765" s="2"/>
      <c r="J35765" s="2"/>
    </row>
    <row r="35766">
      <c r="D35766" s="2"/>
      <c r="G35766" s="2"/>
      <c r="J35766" s="2"/>
    </row>
    <row r="35767">
      <c r="D35767" s="2"/>
      <c r="G35767" s="2"/>
      <c r="J35767" s="2"/>
    </row>
    <row r="35768">
      <c r="D35768" s="2"/>
      <c r="G35768" s="2"/>
      <c r="J35768" s="2"/>
    </row>
    <row r="35769">
      <c r="D35769" s="2"/>
      <c r="G35769" s="2"/>
      <c r="J35769" s="2"/>
    </row>
    <row r="35770">
      <c r="D35770" s="2"/>
      <c r="G35770" s="2"/>
      <c r="J35770" s="2"/>
    </row>
    <row r="35771">
      <c r="D35771" s="2"/>
      <c r="G35771" s="2"/>
      <c r="J35771" s="2"/>
    </row>
    <row r="35772">
      <c r="D35772" s="2"/>
      <c r="G35772" s="2"/>
      <c r="J35772" s="2"/>
    </row>
    <row r="35773">
      <c r="D35773" s="2"/>
      <c r="G35773" s="2"/>
      <c r="J35773" s="2"/>
    </row>
    <row r="35774">
      <c r="D35774" s="2"/>
      <c r="G35774" s="2"/>
      <c r="J35774" s="2"/>
    </row>
    <row r="35775">
      <c r="D35775" s="2"/>
      <c r="G35775" s="2"/>
      <c r="J35775" s="2"/>
    </row>
    <row r="35776">
      <c r="D35776" s="2"/>
      <c r="G35776" s="2"/>
      <c r="J35776" s="2"/>
    </row>
    <row r="35777">
      <c r="D35777" s="2"/>
      <c r="G35777" s="2"/>
      <c r="J35777" s="2"/>
    </row>
    <row r="35778">
      <c r="D35778" s="2"/>
      <c r="G35778" s="2"/>
      <c r="J35778" s="2"/>
    </row>
    <row r="35779">
      <c r="D35779" s="2"/>
      <c r="G35779" s="2"/>
      <c r="J35779" s="2"/>
    </row>
    <row r="35780">
      <c r="D35780" s="2"/>
      <c r="G35780" s="2"/>
      <c r="J35780" s="2"/>
    </row>
    <row r="35781">
      <c r="D35781" s="2"/>
      <c r="G35781" s="2"/>
      <c r="J35781" s="2"/>
    </row>
    <row r="35782">
      <c r="D35782" s="2"/>
      <c r="G35782" s="2"/>
      <c r="J35782" s="2"/>
    </row>
    <row r="35783">
      <c r="D35783" s="2"/>
      <c r="G35783" s="2"/>
      <c r="J35783" s="2"/>
    </row>
    <row r="35784">
      <c r="D35784" s="2"/>
      <c r="G35784" s="2"/>
      <c r="J35784" s="2"/>
    </row>
    <row r="35785">
      <c r="D35785" s="2"/>
      <c r="G35785" s="2"/>
      <c r="J35785" s="2"/>
    </row>
    <row r="35786">
      <c r="D35786" s="2"/>
      <c r="G35786" s="2"/>
      <c r="J35786" s="2"/>
    </row>
    <row r="35787">
      <c r="D35787" s="2"/>
      <c r="G35787" s="2"/>
      <c r="J35787" s="2"/>
    </row>
    <row r="35788">
      <c r="D35788" s="2"/>
      <c r="G35788" s="2"/>
      <c r="J35788" s="2"/>
    </row>
    <row r="35789">
      <c r="D35789" s="2"/>
      <c r="G35789" s="2"/>
      <c r="J35789" s="2"/>
    </row>
    <row r="35790">
      <c r="D35790" s="2"/>
      <c r="G35790" s="2"/>
      <c r="J35790" s="2"/>
    </row>
    <row r="35791">
      <c r="D35791" s="2"/>
      <c r="G35791" s="2"/>
      <c r="J35791" s="2"/>
    </row>
    <row r="35792">
      <c r="D35792" s="2"/>
      <c r="G35792" s="2"/>
      <c r="J35792" s="2"/>
    </row>
    <row r="35793">
      <c r="D35793" s="2"/>
      <c r="G35793" s="2"/>
      <c r="J35793" s="2"/>
    </row>
    <row r="35794">
      <c r="D35794" s="2"/>
      <c r="G35794" s="2"/>
      <c r="J35794" s="2"/>
    </row>
    <row r="35795">
      <c r="D35795" s="2"/>
      <c r="G35795" s="2"/>
      <c r="J35795" s="2"/>
    </row>
    <row r="35796">
      <c r="D35796" s="2"/>
      <c r="G35796" s="2"/>
      <c r="J35796" s="2"/>
    </row>
    <row r="35797">
      <c r="D35797" s="2"/>
      <c r="G35797" s="2"/>
      <c r="J35797" s="2"/>
    </row>
    <row r="35798">
      <c r="D35798" s="2"/>
      <c r="G35798" s="2"/>
      <c r="J35798" s="2"/>
    </row>
    <row r="35799">
      <c r="D35799" s="2"/>
      <c r="G35799" s="2"/>
      <c r="J35799" s="2"/>
    </row>
    <row r="35800">
      <c r="D35800" s="2"/>
      <c r="G35800" s="2"/>
      <c r="J35800" s="2"/>
    </row>
    <row r="35801">
      <c r="D35801" s="2"/>
      <c r="G35801" s="2"/>
      <c r="J35801" s="2"/>
    </row>
    <row r="35802">
      <c r="D35802" s="2"/>
      <c r="G35802" s="2"/>
      <c r="J35802" s="2"/>
    </row>
    <row r="35803">
      <c r="D35803" s="2"/>
      <c r="G35803" s="2"/>
      <c r="J35803" s="2"/>
    </row>
    <row r="35804">
      <c r="D35804" s="2"/>
      <c r="G35804" s="2"/>
      <c r="J35804" s="2"/>
    </row>
    <row r="35805">
      <c r="D35805" s="2"/>
      <c r="G35805" s="2"/>
      <c r="J35805" s="2"/>
    </row>
    <row r="35806">
      <c r="D35806" s="2"/>
      <c r="G35806" s="2"/>
      <c r="J35806" s="2"/>
    </row>
    <row r="35807">
      <c r="D35807" s="2"/>
      <c r="G35807" s="2"/>
      <c r="J35807" s="2"/>
    </row>
    <row r="35808">
      <c r="D35808" s="2"/>
      <c r="G35808" s="2"/>
      <c r="J35808" s="2"/>
    </row>
    <row r="35809">
      <c r="D35809" s="2"/>
      <c r="G35809" s="2"/>
      <c r="J35809" s="2"/>
    </row>
    <row r="35810">
      <c r="D35810" s="2"/>
      <c r="G35810" s="2"/>
      <c r="J35810" s="2"/>
    </row>
    <row r="35811">
      <c r="D35811" s="2"/>
      <c r="G35811" s="2"/>
      <c r="J35811" s="2"/>
    </row>
    <row r="35812">
      <c r="D35812" s="2"/>
      <c r="G35812" s="2"/>
      <c r="J35812" s="2"/>
    </row>
    <row r="35813">
      <c r="D35813" s="2"/>
      <c r="G35813" s="2"/>
      <c r="J35813" s="2"/>
    </row>
    <row r="35814">
      <c r="D35814" s="2"/>
      <c r="G35814" s="2"/>
      <c r="J35814" s="2"/>
    </row>
    <row r="35815">
      <c r="D35815" s="2"/>
      <c r="G35815" s="2"/>
      <c r="J35815" s="2"/>
    </row>
    <row r="35816">
      <c r="D35816" s="2"/>
      <c r="G35816" s="2"/>
      <c r="J35816" s="2"/>
    </row>
    <row r="35817">
      <c r="D35817" s="2"/>
      <c r="G35817" s="2"/>
      <c r="J35817" s="2"/>
    </row>
    <row r="35818">
      <c r="D35818" s="2"/>
      <c r="G35818" s="2"/>
      <c r="J35818" s="2"/>
    </row>
    <row r="35819">
      <c r="D35819" s="2"/>
      <c r="G35819" s="2"/>
      <c r="J35819" s="2"/>
    </row>
    <row r="35820">
      <c r="D35820" s="2"/>
      <c r="G35820" s="2"/>
      <c r="J35820" s="2"/>
    </row>
    <row r="35821">
      <c r="D35821" s="2"/>
      <c r="G35821" s="2"/>
      <c r="J35821" s="2"/>
    </row>
    <row r="35822">
      <c r="D35822" s="2"/>
      <c r="G35822" s="2"/>
      <c r="J35822" s="2"/>
    </row>
    <row r="35823">
      <c r="D35823" s="2"/>
      <c r="G35823" s="2"/>
      <c r="J35823" s="2"/>
    </row>
    <row r="35824">
      <c r="D35824" s="2"/>
      <c r="G35824" s="2"/>
      <c r="J35824" s="2"/>
    </row>
    <row r="35825">
      <c r="D35825" s="2"/>
      <c r="G35825" s="2"/>
      <c r="J35825" s="2"/>
    </row>
    <row r="35826">
      <c r="D35826" s="2"/>
      <c r="G35826" s="2"/>
      <c r="J35826" s="2"/>
    </row>
    <row r="35827">
      <c r="D35827" s="2"/>
      <c r="G35827" s="2"/>
      <c r="J35827" s="2"/>
    </row>
    <row r="35828">
      <c r="D35828" s="2"/>
      <c r="G35828" s="2"/>
      <c r="J35828" s="2"/>
    </row>
    <row r="35829">
      <c r="D35829" s="2"/>
      <c r="G35829" s="2"/>
      <c r="J35829" s="2"/>
    </row>
    <row r="35830">
      <c r="D35830" s="2"/>
      <c r="G35830" s="2"/>
      <c r="J35830" s="2"/>
    </row>
    <row r="35831">
      <c r="D35831" s="2"/>
      <c r="G35831" s="2"/>
      <c r="J35831" s="2"/>
    </row>
    <row r="35832">
      <c r="D35832" s="2"/>
      <c r="G35832" s="2"/>
      <c r="J35832" s="2"/>
    </row>
    <row r="35833">
      <c r="D35833" s="2"/>
      <c r="G35833" s="2"/>
      <c r="J35833" s="2"/>
    </row>
    <row r="35834">
      <c r="D35834" s="2"/>
      <c r="G35834" s="2"/>
      <c r="J35834" s="2"/>
    </row>
    <row r="35835">
      <c r="D35835" s="2"/>
      <c r="G35835" s="2"/>
      <c r="J35835" s="2"/>
    </row>
    <row r="35836">
      <c r="D35836" s="2"/>
      <c r="G35836" s="2"/>
      <c r="J35836" s="2"/>
    </row>
    <row r="35837">
      <c r="D35837" s="2"/>
      <c r="G35837" s="2"/>
      <c r="J35837" s="2"/>
    </row>
    <row r="35838">
      <c r="D35838" s="2"/>
      <c r="G35838" s="2"/>
      <c r="J35838" s="2"/>
    </row>
    <row r="35839">
      <c r="D35839" s="2"/>
      <c r="G35839" s="2"/>
      <c r="J35839" s="2"/>
    </row>
    <row r="35840">
      <c r="D35840" s="2"/>
      <c r="G35840" s="2"/>
      <c r="J35840" s="2"/>
    </row>
    <row r="35841">
      <c r="D35841" s="2"/>
      <c r="G35841" s="2"/>
      <c r="J35841" s="2"/>
    </row>
    <row r="35842">
      <c r="D35842" s="2"/>
      <c r="G35842" s="2"/>
      <c r="J35842" s="2"/>
    </row>
    <row r="35843">
      <c r="D35843" s="2"/>
      <c r="G35843" s="2"/>
      <c r="J35843" s="2"/>
    </row>
    <row r="35844">
      <c r="D35844" s="2"/>
      <c r="G35844" s="2"/>
      <c r="J35844" s="2"/>
    </row>
    <row r="35845">
      <c r="D35845" s="2"/>
      <c r="G35845" s="2"/>
      <c r="J35845" s="2"/>
    </row>
    <row r="35846">
      <c r="D35846" s="2"/>
      <c r="G35846" s="2"/>
      <c r="J35846" s="2"/>
    </row>
    <row r="35847">
      <c r="D35847" s="2"/>
      <c r="G35847" s="2"/>
      <c r="J35847" s="2"/>
    </row>
    <row r="35848">
      <c r="D35848" s="2"/>
      <c r="G35848" s="2"/>
      <c r="J35848" s="2"/>
    </row>
    <row r="35849">
      <c r="D35849" s="2"/>
      <c r="G35849" s="2"/>
      <c r="J35849" s="2"/>
    </row>
    <row r="35850">
      <c r="D35850" s="2"/>
      <c r="G35850" s="2"/>
      <c r="J35850" s="2"/>
    </row>
    <row r="35851">
      <c r="D35851" s="2"/>
      <c r="G35851" s="2"/>
      <c r="J35851" s="2"/>
    </row>
    <row r="35852">
      <c r="D35852" s="2"/>
      <c r="G35852" s="2"/>
      <c r="J35852" s="2"/>
    </row>
    <row r="35853">
      <c r="D35853" s="2"/>
      <c r="G35853" s="2"/>
      <c r="J35853" s="2"/>
    </row>
    <row r="35854">
      <c r="D35854" s="2"/>
      <c r="G35854" s="2"/>
      <c r="J35854" s="2"/>
    </row>
    <row r="35855">
      <c r="D35855" s="2"/>
      <c r="G35855" s="2"/>
      <c r="J35855" s="2"/>
    </row>
    <row r="35856">
      <c r="D35856" s="2"/>
      <c r="G35856" s="2"/>
      <c r="J35856" s="2"/>
    </row>
    <row r="35857">
      <c r="D35857" s="2"/>
      <c r="G35857" s="2"/>
      <c r="J35857" s="2"/>
    </row>
    <row r="35858">
      <c r="D35858" s="2"/>
      <c r="G35858" s="2"/>
      <c r="J35858" s="2"/>
    </row>
    <row r="35859">
      <c r="D35859" s="2"/>
      <c r="G35859" s="2"/>
      <c r="J35859" s="2"/>
    </row>
    <row r="35860">
      <c r="D35860" s="2"/>
      <c r="G35860" s="2"/>
      <c r="J35860" s="2"/>
    </row>
    <row r="35861">
      <c r="D35861" s="2"/>
      <c r="G35861" s="2"/>
      <c r="J35861" s="2"/>
    </row>
    <row r="35862">
      <c r="D35862" s="2"/>
      <c r="G35862" s="2"/>
      <c r="J35862" s="2"/>
    </row>
    <row r="35863">
      <c r="D35863" s="2"/>
      <c r="G35863" s="2"/>
      <c r="J35863" s="2"/>
    </row>
    <row r="35864">
      <c r="D35864" s="2"/>
      <c r="G35864" s="2"/>
      <c r="J35864" s="2"/>
    </row>
    <row r="35865">
      <c r="D35865" s="2"/>
      <c r="G35865" s="2"/>
      <c r="J35865" s="2"/>
    </row>
    <row r="35866">
      <c r="D35866" s="2"/>
      <c r="G35866" s="2"/>
      <c r="J35866" s="2"/>
    </row>
    <row r="35867">
      <c r="D35867" s="2"/>
      <c r="G35867" s="2"/>
      <c r="J35867" s="2"/>
    </row>
    <row r="35868">
      <c r="D35868" s="2"/>
      <c r="G35868" s="2"/>
      <c r="J35868" s="2"/>
    </row>
    <row r="35869">
      <c r="D35869" s="2"/>
      <c r="G35869" s="2"/>
      <c r="J35869" s="2"/>
    </row>
    <row r="35870">
      <c r="D35870" s="2"/>
      <c r="G35870" s="2"/>
      <c r="J35870" s="2"/>
    </row>
    <row r="35871">
      <c r="D35871" s="2"/>
      <c r="G35871" s="2"/>
      <c r="J35871" s="2"/>
    </row>
    <row r="35872">
      <c r="D35872" s="2"/>
      <c r="G35872" s="2"/>
      <c r="J35872" s="2"/>
    </row>
    <row r="35873">
      <c r="D35873" s="2"/>
      <c r="G35873" s="2"/>
      <c r="J35873" s="2"/>
    </row>
    <row r="35874">
      <c r="D35874" s="2"/>
      <c r="G35874" s="2"/>
      <c r="J35874" s="2"/>
    </row>
    <row r="35875">
      <c r="D35875" s="2"/>
      <c r="G35875" s="2"/>
      <c r="J35875" s="2"/>
    </row>
    <row r="35876">
      <c r="D35876" s="2"/>
      <c r="G35876" s="2"/>
      <c r="J35876" s="2"/>
    </row>
    <row r="35877">
      <c r="D35877" s="2"/>
      <c r="G35877" s="2"/>
      <c r="J35877" s="2"/>
    </row>
    <row r="35878">
      <c r="D35878" s="2"/>
      <c r="G35878" s="2"/>
      <c r="J35878" s="2"/>
    </row>
    <row r="35879">
      <c r="D35879" s="2"/>
      <c r="G35879" s="2"/>
      <c r="J35879" s="2"/>
    </row>
    <row r="35880">
      <c r="D35880" s="2"/>
      <c r="G35880" s="2"/>
      <c r="J35880" s="2"/>
    </row>
    <row r="35881">
      <c r="D35881" s="2"/>
      <c r="G35881" s="2"/>
      <c r="J35881" s="2"/>
    </row>
    <row r="35882">
      <c r="D35882" s="2"/>
      <c r="G35882" s="2"/>
      <c r="J35882" s="2"/>
    </row>
    <row r="35883">
      <c r="D35883" s="2"/>
      <c r="G35883" s="2"/>
      <c r="J35883" s="2"/>
    </row>
    <row r="35884">
      <c r="D35884" s="2"/>
      <c r="G35884" s="2"/>
      <c r="J35884" s="2"/>
    </row>
    <row r="35885">
      <c r="D35885" s="2"/>
      <c r="G35885" s="2"/>
      <c r="J35885" s="2"/>
    </row>
    <row r="35886">
      <c r="D35886" s="2"/>
      <c r="G35886" s="2"/>
      <c r="J35886" s="2"/>
    </row>
    <row r="35887">
      <c r="D35887" s="2"/>
      <c r="G35887" s="2"/>
      <c r="J35887" s="2"/>
    </row>
    <row r="35888">
      <c r="D35888" s="2"/>
      <c r="G35888" s="2"/>
      <c r="J35888" s="2"/>
    </row>
    <row r="35889">
      <c r="D35889" s="2"/>
      <c r="G35889" s="2"/>
      <c r="J35889" s="2"/>
    </row>
    <row r="35890">
      <c r="D35890" s="2"/>
      <c r="G35890" s="2"/>
      <c r="J35890" s="2"/>
    </row>
    <row r="35891">
      <c r="D35891" s="2"/>
      <c r="G35891" s="2"/>
      <c r="J35891" s="2"/>
    </row>
    <row r="35892">
      <c r="D35892" s="2"/>
      <c r="G35892" s="2"/>
      <c r="J35892" s="2"/>
    </row>
    <row r="35893">
      <c r="D35893" s="2"/>
      <c r="G35893" s="2"/>
      <c r="J35893" s="2"/>
    </row>
    <row r="35894">
      <c r="D35894" s="2"/>
      <c r="G35894" s="2"/>
      <c r="J35894" s="2"/>
    </row>
    <row r="35895">
      <c r="D35895" s="2"/>
      <c r="G35895" s="2"/>
      <c r="J35895" s="2"/>
    </row>
    <row r="35896">
      <c r="D35896" s="2"/>
      <c r="G35896" s="2"/>
      <c r="J35896" s="2"/>
    </row>
    <row r="35897">
      <c r="D35897" s="2"/>
      <c r="G35897" s="2"/>
      <c r="J35897" s="2"/>
    </row>
    <row r="35898">
      <c r="D35898" s="2"/>
      <c r="G35898" s="2"/>
      <c r="J35898" s="2"/>
    </row>
    <row r="35899">
      <c r="D35899" s="2"/>
      <c r="G35899" s="2"/>
      <c r="J35899" s="2"/>
    </row>
    <row r="35900">
      <c r="D35900" s="2"/>
      <c r="G35900" s="2"/>
      <c r="J35900" s="2"/>
    </row>
    <row r="35901">
      <c r="D35901" s="2"/>
      <c r="G35901" s="2"/>
      <c r="J35901" s="2"/>
    </row>
    <row r="35902">
      <c r="D35902" s="2"/>
      <c r="G35902" s="2"/>
      <c r="J35902" s="2"/>
    </row>
    <row r="35903">
      <c r="D35903" s="2"/>
      <c r="G35903" s="2"/>
      <c r="J35903" s="2"/>
    </row>
    <row r="35904">
      <c r="D35904" s="2"/>
      <c r="G35904" s="2"/>
      <c r="J35904" s="2"/>
    </row>
    <row r="35905">
      <c r="D35905" s="2"/>
      <c r="G35905" s="2"/>
      <c r="J35905" s="2"/>
    </row>
    <row r="35906">
      <c r="D35906" s="2"/>
      <c r="G35906" s="2"/>
      <c r="J35906" s="2"/>
    </row>
    <row r="35907">
      <c r="D35907" s="2"/>
      <c r="G35907" s="2"/>
      <c r="J35907" s="2"/>
    </row>
    <row r="35908">
      <c r="D35908" s="2"/>
      <c r="G35908" s="2"/>
      <c r="J35908" s="2"/>
    </row>
    <row r="35909">
      <c r="D35909" s="2"/>
      <c r="G35909" s="2"/>
      <c r="J35909" s="2"/>
    </row>
    <row r="35910">
      <c r="D35910" s="2"/>
      <c r="G35910" s="2"/>
      <c r="J35910" s="2"/>
    </row>
    <row r="35911">
      <c r="D35911" s="2"/>
      <c r="G35911" s="2"/>
      <c r="J35911" s="2"/>
    </row>
    <row r="35912">
      <c r="D35912" s="2"/>
      <c r="G35912" s="2"/>
      <c r="J35912" s="2"/>
    </row>
    <row r="35913">
      <c r="D35913" s="2"/>
      <c r="G35913" s="2"/>
      <c r="J35913" s="2"/>
    </row>
    <row r="35914">
      <c r="D35914" s="2"/>
      <c r="G35914" s="2"/>
      <c r="J35914" s="2"/>
    </row>
    <row r="35915">
      <c r="D35915" s="2"/>
      <c r="G35915" s="2"/>
      <c r="J35915" s="2"/>
    </row>
    <row r="35916">
      <c r="D35916" s="2"/>
      <c r="G35916" s="2"/>
      <c r="J35916" s="2"/>
    </row>
    <row r="35917">
      <c r="D35917" s="2"/>
      <c r="G35917" s="2"/>
      <c r="J35917" s="2"/>
    </row>
    <row r="35918">
      <c r="D35918" s="2"/>
      <c r="G35918" s="2"/>
      <c r="J35918" s="2"/>
    </row>
    <row r="35919">
      <c r="D35919" s="2"/>
      <c r="G35919" s="2"/>
      <c r="J35919" s="2"/>
    </row>
    <row r="35920">
      <c r="D35920" s="2"/>
      <c r="G35920" s="2"/>
      <c r="J35920" s="2"/>
    </row>
    <row r="35921">
      <c r="D35921" s="2"/>
      <c r="G35921" s="2"/>
      <c r="J35921" s="2"/>
    </row>
    <row r="35922">
      <c r="D35922" s="2"/>
      <c r="G35922" s="2"/>
      <c r="J35922" s="2"/>
    </row>
    <row r="35923">
      <c r="D35923" s="2"/>
      <c r="G35923" s="2"/>
      <c r="J35923" s="2"/>
    </row>
    <row r="35924">
      <c r="D35924" s="2"/>
      <c r="G35924" s="2"/>
      <c r="J35924" s="2"/>
    </row>
    <row r="35925">
      <c r="D35925" s="2"/>
      <c r="G35925" s="2"/>
      <c r="J35925" s="2"/>
    </row>
    <row r="35926">
      <c r="D35926" s="2"/>
      <c r="G35926" s="2"/>
      <c r="J35926" s="2"/>
    </row>
    <row r="35927">
      <c r="D35927" s="2"/>
      <c r="G35927" s="2"/>
      <c r="J35927" s="2"/>
    </row>
    <row r="35928">
      <c r="D35928" s="2"/>
      <c r="G35928" s="2"/>
      <c r="J35928" s="2"/>
    </row>
    <row r="35929">
      <c r="D35929" s="2"/>
      <c r="G35929" s="2"/>
      <c r="J35929" s="2"/>
    </row>
    <row r="35930">
      <c r="D35930" s="2"/>
      <c r="G35930" s="2"/>
      <c r="J35930" s="2"/>
    </row>
    <row r="35931">
      <c r="D35931" s="2"/>
      <c r="G35931" s="2"/>
      <c r="J35931" s="2"/>
    </row>
    <row r="35932">
      <c r="D35932" s="2"/>
      <c r="G35932" s="2"/>
      <c r="J35932" s="2"/>
    </row>
    <row r="35933">
      <c r="D35933" s="2"/>
      <c r="G35933" s="2"/>
      <c r="J35933" s="2"/>
    </row>
    <row r="35934">
      <c r="D35934" s="2"/>
      <c r="G35934" s="2"/>
      <c r="J35934" s="2"/>
    </row>
    <row r="35935">
      <c r="D35935" s="2"/>
      <c r="G35935" s="2"/>
      <c r="J35935" s="2"/>
    </row>
    <row r="35936">
      <c r="D35936" s="2"/>
      <c r="G35936" s="2"/>
      <c r="J35936" s="2"/>
    </row>
    <row r="35937">
      <c r="D35937" s="2"/>
      <c r="G35937" s="2"/>
      <c r="J35937" s="2"/>
    </row>
    <row r="35938">
      <c r="D35938" s="2"/>
      <c r="G35938" s="2"/>
      <c r="J35938" s="2"/>
    </row>
    <row r="35939">
      <c r="D35939" s="2"/>
      <c r="G35939" s="2"/>
      <c r="J35939" s="2"/>
    </row>
    <row r="35940">
      <c r="D35940" s="2"/>
      <c r="G35940" s="2"/>
      <c r="J35940" s="2"/>
    </row>
    <row r="35941">
      <c r="D35941" s="2"/>
      <c r="G35941" s="2"/>
      <c r="J35941" s="2"/>
    </row>
    <row r="35942">
      <c r="D35942" s="2"/>
      <c r="G35942" s="2"/>
      <c r="J35942" s="2"/>
    </row>
    <row r="35943">
      <c r="D35943" s="2"/>
      <c r="G35943" s="2"/>
      <c r="J35943" s="2"/>
    </row>
    <row r="35944">
      <c r="D35944" s="2"/>
      <c r="G35944" s="2"/>
      <c r="J35944" s="2"/>
    </row>
    <row r="35945">
      <c r="D35945" s="2"/>
      <c r="G35945" s="2"/>
      <c r="J35945" s="2"/>
    </row>
    <row r="35946">
      <c r="D35946" s="2"/>
      <c r="G35946" s="2"/>
      <c r="J35946" s="2"/>
    </row>
    <row r="35947">
      <c r="D35947" s="2"/>
      <c r="G35947" s="2"/>
      <c r="J35947" s="2"/>
    </row>
    <row r="35948">
      <c r="D35948" s="2"/>
      <c r="G35948" s="2"/>
      <c r="J35948" s="2"/>
    </row>
    <row r="35949">
      <c r="D35949" s="2"/>
      <c r="G35949" s="2"/>
      <c r="J35949" s="2"/>
    </row>
    <row r="35950">
      <c r="D35950" s="2"/>
      <c r="G35950" s="2"/>
      <c r="J35950" s="2"/>
    </row>
    <row r="35951">
      <c r="D35951" s="2"/>
      <c r="G35951" s="2"/>
      <c r="J35951" s="2"/>
    </row>
    <row r="35952">
      <c r="D35952" s="2"/>
      <c r="G35952" s="2"/>
      <c r="J35952" s="2"/>
    </row>
    <row r="35953">
      <c r="D35953" s="2"/>
      <c r="G35953" s="2"/>
      <c r="J35953" s="2"/>
    </row>
    <row r="35954">
      <c r="D35954" s="2"/>
      <c r="G35954" s="2"/>
      <c r="J35954" s="2"/>
    </row>
    <row r="35955">
      <c r="D35955" s="2"/>
      <c r="G35955" s="2"/>
      <c r="J35955" s="2"/>
    </row>
    <row r="35956">
      <c r="D35956" s="2"/>
      <c r="G35956" s="2"/>
      <c r="J35956" s="2"/>
    </row>
    <row r="35957">
      <c r="D35957" s="2"/>
      <c r="G35957" s="2"/>
      <c r="J35957" s="2"/>
    </row>
    <row r="35958">
      <c r="D35958" s="2"/>
      <c r="G35958" s="2"/>
      <c r="J35958" s="2"/>
    </row>
    <row r="35959">
      <c r="D35959" s="2"/>
      <c r="G35959" s="2"/>
      <c r="J35959" s="2"/>
    </row>
    <row r="35960">
      <c r="D35960" s="2"/>
      <c r="G35960" s="2"/>
      <c r="J35960" s="2"/>
    </row>
    <row r="35961">
      <c r="D35961" s="2"/>
      <c r="G35961" s="2"/>
      <c r="J35961" s="2"/>
    </row>
    <row r="35962">
      <c r="D35962" s="2"/>
      <c r="G35962" s="2"/>
      <c r="J35962" s="2"/>
    </row>
    <row r="35963">
      <c r="D35963" s="2"/>
      <c r="G35963" s="2"/>
      <c r="J35963" s="2"/>
    </row>
    <row r="35964">
      <c r="D35964" s="2"/>
      <c r="G35964" s="2"/>
      <c r="J35964" s="2"/>
    </row>
    <row r="35965">
      <c r="D35965" s="2"/>
      <c r="G35965" s="2"/>
      <c r="J35965" s="2"/>
    </row>
    <row r="35966">
      <c r="D35966" s="2"/>
      <c r="G35966" s="2"/>
      <c r="J35966" s="2"/>
    </row>
    <row r="35967">
      <c r="D35967" s="2"/>
      <c r="G35967" s="2"/>
      <c r="J35967" s="2"/>
    </row>
    <row r="35968">
      <c r="D35968" s="2"/>
      <c r="G35968" s="2"/>
      <c r="J35968" s="2"/>
    </row>
    <row r="35969">
      <c r="D35969" s="2"/>
      <c r="G35969" s="2"/>
      <c r="J35969" s="2"/>
    </row>
    <row r="35970">
      <c r="D35970" s="2"/>
      <c r="G35970" s="2"/>
      <c r="J35970" s="2"/>
    </row>
    <row r="35971">
      <c r="D35971" s="2"/>
      <c r="G35971" s="2"/>
      <c r="J35971" s="2"/>
    </row>
    <row r="35972">
      <c r="D35972" s="2"/>
      <c r="G35972" s="2"/>
      <c r="J35972" s="2"/>
    </row>
    <row r="35973">
      <c r="D35973" s="2"/>
      <c r="G35973" s="2"/>
      <c r="J35973" s="2"/>
    </row>
    <row r="35974">
      <c r="D35974" s="2"/>
      <c r="G35974" s="2"/>
      <c r="J35974" s="2"/>
    </row>
    <row r="35975">
      <c r="D35975" s="2"/>
      <c r="G35975" s="2"/>
      <c r="J35975" s="2"/>
    </row>
    <row r="35976">
      <c r="D35976" s="2"/>
      <c r="G35976" s="2"/>
      <c r="J35976" s="2"/>
    </row>
    <row r="35977">
      <c r="D35977" s="2"/>
      <c r="G35977" s="2"/>
      <c r="J35977" s="2"/>
    </row>
    <row r="35978">
      <c r="D35978" s="2"/>
      <c r="G35978" s="2"/>
      <c r="J35978" s="2"/>
    </row>
    <row r="35979">
      <c r="D35979" s="2"/>
      <c r="G35979" s="2"/>
      <c r="J35979" s="2"/>
    </row>
    <row r="35980">
      <c r="D35980" s="2"/>
      <c r="G35980" s="2"/>
      <c r="J35980" s="2"/>
    </row>
    <row r="35981">
      <c r="D35981" s="2"/>
      <c r="G35981" s="2"/>
      <c r="J35981" s="2"/>
    </row>
    <row r="35982">
      <c r="D35982" s="2"/>
      <c r="G35982" s="2"/>
      <c r="J35982" s="2"/>
    </row>
    <row r="35983">
      <c r="D35983" s="2"/>
      <c r="G35983" s="2"/>
      <c r="J35983" s="2"/>
    </row>
    <row r="35984">
      <c r="D35984" s="2"/>
      <c r="G35984" s="2"/>
      <c r="J35984" s="2"/>
    </row>
    <row r="35985">
      <c r="D35985" s="2"/>
      <c r="G35985" s="2"/>
      <c r="J35985" s="2"/>
    </row>
    <row r="35986">
      <c r="D35986" s="2"/>
      <c r="G35986" s="2"/>
      <c r="J35986" s="2"/>
    </row>
    <row r="35987">
      <c r="D35987" s="2"/>
      <c r="G35987" s="2"/>
      <c r="J35987" s="2"/>
    </row>
    <row r="35988">
      <c r="D35988" s="2"/>
      <c r="G35988" s="2"/>
      <c r="J35988" s="2"/>
    </row>
    <row r="35989">
      <c r="D35989" s="2"/>
      <c r="G35989" s="2"/>
      <c r="J35989" s="2"/>
    </row>
    <row r="35990">
      <c r="D35990" s="2"/>
      <c r="G35990" s="2"/>
      <c r="J35990" s="2"/>
    </row>
    <row r="35991">
      <c r="D35991" s="2"/>
      <c r="G35991" s="2"/>
      <c r="J35991" s="2"/>
    </row>
    <row r="35992">
      <c r="D35992" s="2"/>
      <c r="G35992" s="2"/>
      <c r="J35992" s="2"/>
    </row>
    <row r="35993">
      <c r="D35993" s="2"/>
      <c r="G35993" s="2"/>
      <c r="J35993" s="2"/>
    </row>
    <row r="35994">
      <c r="D35994" s="2"/>
      <c r="G35994" s="2"/>
      <c r="J35994" s="2"/>
    </row>
    <row r="35995">
      <c r="D35995" s="2"/>
      <c r="G35995" s="2"/>
      <c r="J35995" s="2"/>
    </row>
    <row r="35996">
      <c r="D35996" s="2"/>
      <c r="G35996" s="2"/>
      <c r="J35996" s="2"/>
    </row>
    <row r="35997">
      <c r="D35997" s="2"/>
      <c r="G35997" s="2"/>
      <c r="J35997" s="2"/>
    </row>
    <row r="35998">
      <c r="D35998" s="2"/>
      <c r="G35998" s="2"/>
      <c r="J35998" s="2"/>
    </row>
    <row r="35999">
      <c r="D35999" s="2"/>
      <c r="G35999" s="2"/>
      <c r="J35999" s="2"/>
    </row>
    <row r="36000">
      <c r="D36000" s="2"/>
      <c r="G36000" s="2"/>
      <c r="J36000" s="2"/>
    </row>
    <row r="36001">
      <c r="D36001" s="2"/>
      <c r="G36001" s="2"/>
      <c r="J36001" s="2"/>
    </row>
    <row r="36002">
      <c r="D36002" s="2"/>
      <c r="G36002" s="2"/>
      <c r="J36002" s="2"/>
    </row>
    <row r="36003">
      <c r="D36003" s="2"/>
      <c r="G36003" s="2"/>
      <c r="J36003" s="2"/>
    </row>
    <row r="36004">
      <c r="D36004" s="2"/>
      <c r="G36004" s="2"/>
      <c r="J36004" s="2"/>
    </row>
    <row r="36005">
      <c r="D36005" s="2"/>
      <c r="G36005" s="2"/>
      <c r="J36005" s="2"/>
    </row>
    <row r="36006">
      <c r="D36006" s="2"/>
      <c r="G36006" s="2"/>
      <c r="J36006" s="2"/>
    </row>
    <row r="36007">
      <c r="D36007" s="2"/>
      <c r="G36007" s="2"/>
      <c r="J36007" s="2"/>
    </row>
    <row r="36008">
      <c r="D36008" s="2"/>
      <c r="G36008" s="2"/>
      <c r="J36008" s="2"/>
    </row>
    <row r="36009">
      <c r="D36009" s="2"/>
      <c r="G36009" s="2"/>
      <c r="J36009" s="2"/>
    </row>
    <row r="36010">
      <c r="D36010" s="2"/>
      <c r="G36010" s="2"/>
      <c r="J36010" s="2"/>
    </row>
    <row r="36011">
      <c r="D36011" s="2"/>
      <c r="G36011" s="2"/>
      <c r="J36011" s="2"/>
    </row>
    <row r="36012">
      <c r="D36012" s="2"/>
      <c r="G36012" s="2"/>
      <c r="J36012" s="2"/>
    </row>
    <row r="36013">
      <c r="D36013" s="2"/>
      <c r="G36013" s="2"/>
      <c r="J36013" s="2"/>
    </row>
    <row r="36014">
      <c r="D36014" s="2"/>
      <c r="G36014" s="2"/>
      <c r="J36014" s="2"/>
    </row>
    <row r="36015">
      <c r="D36015" s="2"/>
      <c r="G36015" s="2"/>
      <c r="J36015" s="2"/>
    </row>
    <row r="36016">
      <c r="D36016" s="2"/>
      <c r="G36016" s="2"/>
      <c r="J36016" s="2"/>
    </row>
    <row r="36017">
      <c r="D36017" s="2"/>
      <c r="G36017" s="2"/>
      <c r="J36017" s="2"/>
    </row>
    <row r="36018">
      <c r="D36018" s="2"/>
      <c r="G36018" s="2"/>
      <c r="J36018" s="2"/>
    </row>
    <row r="36019">
      <c r="D36019" s="2"/>
      <c r="G36019" s="2"/>
      <c r="J36019" s="2"/>
    </row>
    <row r="36020">
      <c r="D36020" s="2"/>
      <c r="G36020" s="2"/>
      <c r="J36020" s="2"/>
    </row>
    <row r="36021">
      <c r="D36021" s="2"/>
      <c r="G36021" s="2"/>
      <c r="J36021" s="2"/>
    </row>
    <row r="36022">
      <c r="D36022" s="2"/>
      <c r="G36022" s="2"/>
      <c r="J36022" s="2"/>
    </row>
    <row r="36023">
      <c r="D36023" s="2"/>
      <c r="G36023" s="2"/>
      <c r="J36023" s="2"/>
    </row>
    <row r="36024">
      <c r="D36024" s="2"/>
      <c r="G36024" s="2"/>
      <c r="J36024" s="2"/>
    </row>
    <row r="36025">
      <c r="D36025" s="2"/>
      <c r="G36025" s="2"/>
      <c r="J36025" s="2"/>
    </row>
    <row r="36026">
      <c r="D36026" s="2"/>
      <c r="G36026" s="2"/>
      <c r="J36026" s="2"/>
    </row>
    <row r="36027">
      <c r="D36027" s="2"/>
      <c r="G36027" s="2"/>
      <c r="J36027" s="2"/>
    </row>
    <row r="36028">
      <c r="D36028" s="2"/>
      <c r="G36028" s="2"/>
      <c r="J36028" s="2"/>
    </row>
    <row r="36029">
      <c r="D36029" s="2"/>
      <c r="G36029" s="2"/>
      <c r="J36029" s="2"/>
    </row>
    <row r="36030">
      <c r="D36030" s="2"/>
      <c r="G36030" s="2"/>
      <c r="J36030" s="2"/>
    </row>
    <row r="36031">
      <c r="D36031" s="2"/>
      <c r="G36031" s="2"/>
      <c r="J36031" s="2"/>
    </row>
    <row r="36032">
      <c r="D36032" s="2"/>
      <c r="G36032" s="2"/>
      <c r="J36032" s="2"/>
    </row>
    <row r="36033">
      <c r="D36033" s="2"/>
      <c r="G36033" s="2"/>
      <c r="J36033" s="2"/>
    </row>
    <row r="36034">
      <c r="D36034" s="2"/>
      <c r="G36034" s="2"/>
      <c r="J36034" s="2"/>
    </row>
    <row r="36035">
      <c r="D36035" s="2"/>
      <c r="G36035" s="2"/>
      <c r="J36035" s="2"/>
    </row>
    <row r="36036">
      <c r="D36036" s="2"/>
      <c r="G36036" s="2"/>
      <c r="J36036" s="2"/>
    </row>
    <row r="36037">
      <c r="D36037" s="2"/>
      <c r="G36037" s="2"/>
      <c r="J36037" s="2"/>
    </row>
    <row r="36038">
      <c r="D36038" s="2"/>
      <c r="G36038" s="2"/>
      <c r="J36038" s="2"/>
    </row>
    <row r="36039">
      <c r="D36039" s="2"/>
      <c r="G36039" s="2"/>
      <c r="J36039" s="2"/>
    </row>
    <row r="36040">
      <c r="D36040" s="2"/>
      <c r="G36040" s="2"/>
      <c r="J36040" s="2"/>
    </row>
    <row r="36041">
      <c r="D36041" s="2"/>
      <c r="G36041" s="2"/>
      <c r="J36041" s="2"/>
    </row>
    <row r="36042">
      <c r="D36042" s="2"/>
      <c r="G36042" s="2"/>
      <c r="J36042" s="2"/>
    </row>
    <row r="36043">
      <c r="D36043" s="2"/>
      <c r="G36043" s="2"/>
      <c r="J36043" s="2"/>
    </row>
    <row r="36044">
      <c r="D36044" s="2"/>
      <c r="G36044" s="2"/>
      <c r="J36044" s="2"/>
    </row>
    <row r="36045">
      <c r="D36045" s="2"/>
      <c r="G36045" s="2"/>
      <c r="J36045" s="2"/>
    </row>
    <row r="36046">
      <c r="D36046" s="2"/>
      <c r="G36046" s="2"/>
      <c r="J36046" s="2"/>
    </row>
    <row r="36047">
      <c r="D36047" s="2"/>
      <c r="G36047" s="2"/>
      <c r="J36047" s="2"/>
    </row>
    <row r="36048">
      <c r="D36048" s="2"/>
      <c r="G36048" s="2"/>
      <c r="J36048" s="2"/>
    </row>
    <row r="36049">
      <c r="D36049" s="2"/>
      <c r="G36049" s="2"/>
      <c r="J36049" s="2"/>
    </row>
    <row r="36050">
      <c r="D36050" s="2"/>
      <c r="G36050" s="2"/>
      <c r="J36050" s="2"/>
    </row>
    <row r="36051">
      <c r="D36051" s="2"/>
      <c r="G36051" s="2"/>
      <c r="J36051" s="2"/>
    </row>
    <row r="36052">
      <c r="D36052" s="2"/>
      <c r="G36052" s="2"/>
      <c r="J36052" s="2"/>
    </row>
    <row r="36053">
      <c r="D36053" s="2"/>
      <c r="G36053" s="2"/>
      <c r="J36053" s="2"/>
    </row>
    <row r="36054">
      <c r="D36054" s="2"/>
      <c r="G36054" s="2"/>
      <c r="J36054" s="2"/>
    </row>
    <row r="36055">
      <c r="D36055" s="2"/>
      <c r="G36055" s="2"/>
      <c r="J36055" s="2"/>
    </row>
    <row r="36056">
      <c r="D36056" s="2"/>
      <c r="G36056" s="2"/>
      <c r="J36056" s="2"/>
    </row>
    <row r="36057">
      <c r="D36057" s="2"/>
      <c r="G36057" s="2"/>
      <c r="J36057" s="2"/>
    </row>
    <row r="36058">
      <c r="D36058" s="2"/>
      <c r="G36058" s="2"/>
      <c r="J36058" s="2"/>
    </row>
    <row r="36059">
      <c r="D36059" s="2"/>
      <c r="G36059" s="2"/>
      <c r="J36059" s="2"/>
    </row>
    <row r="36060">
      <c r="D36060" s="2"/>
      <c r="G36060" s="2"/>
      <c r="J36060" s="2"/>
    </row>
    <row r="36061">
      <c r="D36061" s="2"/>
      <c r="G36061" s="2"/>
      <c r="J36061" s="2"/>
    </row>
    <row r="36062">
      <c r="D36062" s="2"/>
      <c r="G36062" s="2"/>
      <c r="J36062" s="2"/>
    </row>
    <row r="36063">
      <c r="D36063" s="2"/>
      <c r="G36063" s="2"/>
      <c r="J36063" s="2"/>
    </row>
    <row r="36064">
      <c r="D36064" s="2"/>
      <c r="G36064" s="2"/>
      <c r="J36064" s="2"/>
    </row>
    <row r="36065">
      <c r="D36065" s="2"/>
      <c r="G36065" s="2"/>
      <c r="J36065" s="2"/>
    </row>
    <row r="36066">
      <c r="D36066" s="2"/>
      <c r="G36066" s="2"/>
      <c r="J36066" s="2"/>
    </row>
    <row r="36067">
      <c r="D36067" s="2"/>
      <c r="G36067" s="2"/>
      <c r="J36067" s="2"/>
    </row>
    <row r="36068">
      <c r="D36068" s="2"/>
      <c r="G36068" s="2"/>
      <c r="J36068" s="2"/>
    </row>
    <row r="36069">
      <c r="D36069" s="2"/>
      <c r="G36069" s="2"/>
      <c r="J36069" s="2"/>
    </row>
    <row r="36070">
      <c r="D36070" s="2"/>
      <c r="G36070" s="2"/>
      <c r="J36070" s="2"/>
    </row>
    <row r="36071">
      <c r="D36071" s="2"/>
      <c r="G36071" s="2"/>
      <c r="J36071" s="2"/>
    </row>
    <row r="36072">
      <c r="D36072" s="2"/>
      <c r="G36072" s="2"/>
      <c r="J36072" s="2"/>
    </row>
    <row r="36073">
      <c r="D36073" s="2"/>
      <c r="G36073" s="2"/>
      <c r="J36073" s="2"/>
    </row>
    <row r="36074">
      <c r="D36074" s="2"/>
      <c r="G36074" s="2"/>
      <c r="J36074" s="2"/>
    </row>
    <row r="36075">
      <c r="D36075" s="2"/>
      <c r="G36075" s="2"/>
      <c r="J36075" s="2"/>
    </row>
    <row r="36076">
      <c r="D36076" s="2"/>
      <c r="G36076" s="2"/>
      <c r="J36076" s="2"/>
    </row>
    <row r="36077">
      <c r="D36077" s="2"/>
      <c r="G36077" s="2"/>
      <c r="J36077" s="2"/>
    </row>
    <row r="36078">
      <c r="D36078" s="2"/>
      <c r="G36078" s="2"/>
      <c r="J36078" s="2"/>
    </row>
    <row r="36079">
      <c r="D36079" s="2"/>
      <c r="G36079" s="2"/>
      <c r="J36079" s="2"/>
    </row>
    <row r="36080">
      <c r="D36080" s="2"/>
      <c r="G36080" s="2"/>
      <c r="J36080" s="2"/>
    </row>
    <row r="36081">
      <c r="D36081" s="2"/>
      <c r="G36081" s="2"/>
      <c r="J36081" s="2"/>
    </row>
    <row r="36082">
      <c r="D36082" s="2"/>
      <c r="G36082" s="2"/>
      <c r="J36082" s="2"/>
    </row>
    <row r="36083">
      <c r="D36083" s="2"/>
      <c r="G36083" s="2"/>
      <c r="J36083" s="2"/>
    </row>
    <row r="36084">
      <c r="D36084" s="2"/>
      <c r="G36084" s="2"/>
      <c r="J36084" s="2"/>
    </row>
    <row r="36085">
      <c r="D36085" s="2"/>
      <c r="G36085" s="2"/>
      <c r="J36085" s="2"/>
    </row>
    <row r="36086">
      <c r="D36086" s="2"/>
      <c r="G36086" s="2"/>
      <c r="J36086" s="2"/>
    </row>
    <row r="36087">
      <c r="D36087" s="2"/>
      <c r="G36087" s="2"/>
      <c r="J36087" s="2"/>
    </row>
    <row r="36088">
      <c r="D36088" s="2"/>
      <c r="G36088" s="2"/>
      <c r="J36088" s="2"/>
    </row>
    <row r="36089">
      <c r="D36089" s="2"/>
      <c r="G36089" s="2"/>
      <c r="J36089" s="2"/>
    </row>
    <row r="36090">
      <c r="D36090" s="2"/>
      <c r="G36090" s="2"/>
      <c r="J36090" s="2"/>
    </row>
    <row r="36091">
      <c r="D36091" s="2"/>
      <c r="G36091" s="2"/>
      <c r="J36091" s="2"/>
    </row>
    <row r="36092">
      <c r="D36092" s="2"/>
      <c r="G36092" s="2"/>
      <c r="J36092" s="2"/>
    </row>
    <row r="36093">
      <c r="D36093" s="2"/>
      <c r="G36093" s="2"/>
      <c r="J36093" s="2"/>
    </row>
    <row r="36094">
      <c r="D36094" s="2"/>
      <c r="G36094" s="2"/>
      <c r="J36094" s="2"/>
    </row>
    <row r="36095">
      <c r="D36095" s="2"/>
      <c r="G36095" s="2"/>
      <c r="J36095" s="2"/>
    </row>
    <row r="36096">
      <c r="D36096" s="2"/>
      <c r="G36096" s="2"/>
      <c r="J36096" s="2"/>
    </row>
    <row r="36097">
      <c r="D36097" s="2"/>
      <c r="G36097" s="2"/>
      <c r="J36097" s="2"/>
    </row>
    <row r="36098">
      <c r="D36098" s="2"/>
      <c r="G36098" s="2"/>
      <c r="J36098" s="2"/>
    </row>
    <row r="36099">
      <c r="D36099" s="2"/>
      <c r="G36099" s="2"/>
      <c r="J36099" s="2"/>
    </row>
    <row r="36100">
      <c r="D36100" s="2"/>
      <c r="G36100" s="2"/>
      <c r="J36100" s="2"/>
    </row>
    <row r="36101">
      <c r="D36101" s="2"/>
      <c r="G36101" s="2"/>
      <c r="J36101" s="2"/>
    </row>
    <row r="36102">
      <c r="D36102" s="2"/>
      <c r="G36102" s="2"/>
      <c r="J36102" s="2"/>
    </row>
    <row r="36103">
      <c r="D36103" s="2"/>
      <c r="G36103" s="2"/>
      <c r="J36103" s="2"/>
    </row>
    <row r="36104">
      <c r="D36104" s="2"/>
      <c r="G36104" s="2"/>
      <c r="J36104" s="2"/>
    </row>
    <row r="36105">
      <c r="D36105" s="2"/>
      <c r="G36105" s="2"/>
      <c r="J36105" s="2"/>
    </row>
    <row r="36106">
      <c r="D36106" s="2"/>
      <c r="G36106" s="2"/>
      <c r="J36106" s="2"/>
    </row>
    <row r="36107">
      <c r="D36107" s="2"/>
      <c r="G36107" s="2"/>
      <c r="J36107" s="2"/>
    </row>
    <row r="36108">
      <c r="D36108" s="2"/>
      <c r="G36108" s="2"/>
      <c r="J36108" s="2"/>
    </row>
    <row r="36109">
      <c r="D36109" s="2"/>
      <c r="G36109" s="2"/>
      <c r="J36109" s="2"/>
    </row>
    <row r="36110">
      <c r="D36110" s="2"/>
      <c r="G36110" s="2"/>
      <c r="J36110" s="2"/>
    </row>
    <row r="36111">
      <c r="D36111" s="2"/>
      <c r="G36111" s="2"/>
      <c r="J36111" s="2"/>
    </row>
    <row r="36112">
      <c r="D36112" s="2"/>
      <c r="G36112" s="2"/>
      <c r="J36112" s="2"/>
    </row>
    <row r="36113">
      <c r="D36113" s="2"/>
      <c r="G36113" s="2"/>
      <c r="J36113" s="2"/>
    </row>
    <row r="36114">
      <c r="D36114" s="2"/>
      <c r="G36114" s="2"/>
      <c r="J36114" s="2"/>
    </row>
    <row r="36115">
      <c r="D36115" s="2"/>
      <c r="G36115" s="2"/>
      <c r="J36115" s="2"/>
    </row>
    <row r="36116">
      <c r="D36116" s="2"/>
      <c r="G36116" s="2"/>
      <c r="J36116" s="2"/>
    </row>
    <row r="36117">
      <c r="D36117" s="2"/>
      <c r="G36117" s="2"/>
      <c r="J36117" s="2"/>
    </row>
    <row r="36118">
      <c r="D36118" s="2"/>
      <c r="G36118" s="2"/>
      <c r="J36118" s="2"/>
    </row>
    <row r="36119">
      <c r="D36119" s="2"/>
      <c r="G36119" s="2"/>
      <c r="J36119" s="2"/>
    </row>
    <row r="36120">
      <c r="D36120" s="2"/>
      <c r="G36120" s="2"/>
      <c r="J36120" s="2"/>
    </row>
    <row r="36121">
      <c r="D36121" s="2"/>
      <c r="G36121" s="2"/>
      <c r="J36121" s="2"/>
    </row>
    <row r="36122">
      <c r="D36122" s="2"/>
      <c r="G36122" s="2"/>
      <c r="J36122" s="2"/>
    </row>
    <row r="36123">
      <c r="D36123" s="2"/>
      <c r="G36123" s="2"/>
      <c r="J36123" s="2"/>
    </row>
    <row r="36124">
      <c r="D36124" s="2"/>
      <c r="G36124" s="2"/>
      <c r="J36124" s="2"/>
    </row>
    <row r="36125">
      <c r="D36125" s="2"/>
      <c r="G36125" s="2"/>
      <c r="J36125" s="2"/>
    </row>
    <row r="36126">
      <c r="D36126" s="2"/>
      <c r="G36126" s="2"/>
      <c r="J36126" s="2"/>
    </row>
    <row r="36127">
      <c r="D36127" s="2"/>
      <c r="G36127" s="2"/>
      <c r="J36127" s="2"/>
    </row>
    <row r="36128">
      <c r="D36128" s="2"/>
      <c r="G36128" s="2"/>
      <c r="J36128" s="2"/>
    </row>
    <row r="36129">
      <c r="D36129" s="2"/>
      <c r="G36129" s="2"/>
      <c r="J36129" s="2"/>
    </row>
    <row r="36130">
      <c r="D36130" s="2"/>
      <c r="G36130" s="2"/>
      <c r="J36130" s="2"/>
    </row>
    <row r="36131">
      <c r="D36131" s="2"/>
      <c r="G36131" s="2"/>
      <c r="J36131" s="2"/>
    </row>
    <row r="36132">
      <c r="D36132" s="2"/>
      <c r="G36132" s="2"/>
      <c r="J36132" s="2"/>
    </row>
    <row r="36133">
      <c r="D36133" s="2"/>
      <c r="G36133" s="2"/>
      <c r="J36133" s="2"/>
    </row>
    <row r="36134">
      <c r="D36134" s="2"/>
      <c r="G36134" s="2"/>
      <c r="J36134" s="2"/>
    </row>
    <row r="36135">
      <c r="D36135" s="2"/>
      <c r="G36135" s="2"/>
      <c r="J36135" s="2"/>
    </row>
    <row r="36136">
      <c r="D36136" s="2"/>
      <c r="G36136" s="2"/>
      <c r="J36136" s="2"/>
    </row>
    <row r="36137">
      <c r="D36137" s="2"/>
      <c r="G36137" s="2"/>
      <c r="J36137" s="2"/>
    </row>
    <row r="36138">
      <c r="D36138" s="2"/>
      <c r="G36138" s="2"/>
      <c r="J36138" s="2"/>
    </row>
    <row r="36139">
      <c r="D36139" s="2"/>
      <c r="G36139" s="2"/>
      <c r="J36139" s="2"/>
    </row>
    <row r="36140">
      <c r="D36140" s="2"/>
      <c r="G36140" s="2"/>
      <c r="J36140" s="2"/>
    </row>
    <row r="36141">
      <c r="D36141" s="2"/>
      <c r="G36141" s="2"/>
      <c r="J36141" s="2"/>
    </row>
    <row r="36142">
      <c r="D36142" s="2"/>
      <c r="G36142" s="2"/>
      <c r="J36142" s="2"/>
    </row>
    <row r="36143">
      <c r="D36143" s="2"/>
      <c r="G36143" s="2"/>
      <c r="J36143" s="2"/>
    </row>
    <row r="36144">
      <c r="D36144" s="2"/>
      <c r="G36144" s="2"/>
      <c r="J36144" s="2"/>
    </row>
    <row r="36145">
      <c r="D36145" s="2"/>
      <c r="G36145" s="2"/>
      <c r="J36145" s="2"/>
    </row>
    <row r="36146">
      <c r="D36146" s="2"/>
      <c r="G36146" s="2"/>
      <c r="J36146" s="2"/>
    </row>
    <row r="36147">
      <c r="D36147" s="2"/>
      <c r="G36147" s="2"/>
      <c r="J36147" s="2"/>
    </row>
    <row r="36148">
      <c r="D36148" s="2"/>
      <c r="G36148" s="2"/>
      <c r="J36148" s="2"/>
    </row>
    <row r="36149">
      <c r="D36149" s="2"/>
      <c r="G36149" s="2"/>
      <c r="J36149" s="2"/>
    </row>
    <row r="36150">
      <c r="D36150" s="2"/>
      <c r="G36150" s="2"/>
      <c r="J36150" s="2"/>
    </row>
    <row r="36151">
      <c r="D36151" s="2"/>
      <c r="G36151" s="2"/>
      <c r="J36151" s="2"/>
    </row>
    <row r="36152">
      <c r="D36152" s="2"/>
      <c r="G36152" s="2"/>
      <c r="J36152" s="2"/>
    </row>
    <row r="36153">
      <c r="D36153" s="2"/>
      <c r="G36153" s="2"/>
      <c r="J36153" s="2"/>
    </row>
    <row r="36154">
      <c r="D36154" s="2"/>
      <c r="G36154" s="2"/>
      <c r="J36154" s="2"/>
    </row>
    <row r="36155">
      <c r="D36155" s="2"/>
      <c r="G36155" s="2"/>
      <c r="J36155" s="2"/>
    </row>
    <row r="36156">
      <c r="D36156" s="2"/>
      <c r="G36156" s="2"/>
      <c r="J36156" s="2"/>
    </row>
    <row r="36157">
      <c r="D36157" s="2"/>
      <c r="G36157" s="2"/>
      <c r="J36157" s="2"/>
    </row>
    <row r="36158">
      <c r="D36158" s="2"/>
      <c r="G36158" s="2"/>
      <c r="J36158" s="2"/>
    </row>
    <row r="36159">
      <c r="D36159" s="2"/>
      <c r="G36159" s="2"/>
      <c r="J36159" s="2"/>
    </row>
    <row r="36160">
      <c r="D36160" s="2"/>
      <c r="G36160" s="2"/>
      <c r="J36160" s="2"/>
    </row>
    <row r="36161">
      <c r="D36161" s="2"/>
      <c r="G36161" s="2"/>
      <c r="J36161" s="2"/>
    </row>
    <row r="36162">
      <c r="D36162" s="2"/>
      <c r="G36162" s="2"/>
      <c r="J36162" s="2"/>
    </row>
    <row r="36163">
      <c r="D36163" s="2"/>
      <c r="G36163" s="2"/>
      <c r="J36163" s="2"/>
    </row>
    <row r="36164">
      <c r="D36164" s="2"/>
      <c r="G36164" s="2"/>
      <c r="J36164" s="2"/>
    </row>
    <row r="36165">
      <c r="D36165" s="2"/>
      <c r="G36165" s="2"/>
      <c r="J36165" s="2"/>
    </row>
    <row r="36166">
      <c r="D36166" s="2"/>
      <c r="G36166" s="2"/>
      <c r="J36166" s="2"/>
    </row>
    <row r="36167">
      <c r="D36167" s="2"/>
      <c r="G36167" s="2"/>
      <c r="J36167" s="2"/>
    </row>
    <row r="36168">
      <c r="D36168" s="2"/>
      <c r="G36168" s="2"/>
      <c r="J36168" s="2"/>
    </row>
    <row r="36169">
      <c r="D36169" s="2"/>
      <c r="G36169" s="2"/>
      <c r="J36169" s="2"/>
    </row>
    <row r="36170">
      <c r="D36170" s="2"/>
      <c r="G36170" s="2"/>
      <c r="J36170" s="2"/>
    </row>
    <row r="36171">
      <c r="D36171" s="2"/>
      <c r="G36171" s="2"/>
      <c r="J36171" s="2"/>
    </row>
    <row r="36172">
      <c r="D36172" s="2"/>
      <c r="G36172" s="2"/>
      <c r="J36172" s="2"/>
    </row>
    <row r="36173">
      <c r="D36173" s="2"/>
      <c r="G36173" s="2"/>
      <c r="J36173" s="2"/>
    </row>
    <row r="36174">
      <c r="D36174" s="2"/>
      <c r="G36174" s="2"/>
      <c r="J36174" s="2"/>
    </row>
    <row r="36175">
      <c r="D36175" s="2"/>
      <c r="G36175" s="2"/>
      <c r="J36175" s="2"/>
    </row>
    <row r="36176">
      <c r="D36176" s="2"/>
      <c r="G36176" s="2"/>
      <c r="J36176" s="2"/>
    </row>
    <row r="36177">
      <c r="D36177" s="2"/>
      <c r="G36177" s="2"/>
      <c r="J36177" s="2"/>
    </row>
    <row r="36178">
      <c r="D36178" s="2"/>
      <c r="G36178" s="2"/>
      <c r="J36178" s="2"/>
    </row>
    <row r="36179">
      <c r="D36179" s="2"/>
      <c r="G36179" s="2"/>
      <c r="J36179" s="2"/>
    </row>
    <row r="36180">
      <c r="D36180" s="2"/>
      <c r="G36180" s="2"/>
      <c r="J36180" s="2"/>
    </row>
    <row r="36181">
      <c r="D36181" s="2"/>
      <c r="G36181" s="2"/>
      <c r="J36181" s="2"/>
    </row>
    <row r="36182">
      <c r="D36182" s="2"/>
      <c r="G36182" s="2"/>
      <c r="J36182" s="2"/>
    </row>
    <row r="36183">
      <c r="D36183" s="2"/>
      <c r="G36183" s="2"/>
      <c r="J36183" s="2"/>
    </row>
    <row r="36184">
      <c r="D36184" s="2"/>
      <c r="G36184" s="2"/>
      <c r="J36184" s="2"/>
    </row>
    <row r="36185">
      <c r="D36185" s="2"/>
      <c r="G36185" s="2"/>
      <c r="J36185" s="2"/>
    </row>
    <row r="36186">
      <c r="D36186" s="2"/>
      <c r="G36186" s="2"/>
      <c r="J36186" s="2"/>
    </row>
    <row r="36187">
      <c r="D36187" s="2"/>
      <c r="G36187" s="2"/>
      <c r="J36187" s="2"/>
    </row>
    <row r="36188">
      <c r="D36188" s="2"/>
      <c r="G36188" s="2"/>
      <c r="J36188" s="2"/>
    </row>
    <row r="36189">
      <c r="D36189" s="2"/>
      <c r="G36189" s="2"/>
      <c r="J36189" s="2"/>
    </row>
    <row r="36190">
      <c r="D36190" s="2"/>
      <c r="G36190" s="2"/>
      <c r="J36190" s="2"/>
    </row>
    <row r="36191">
      <c r="D36191" s="2"/>
      <c r="G36191" s="2"/>
      <c r="J36191" s="2"/>
    </row>
    <row r="36192">
      <c r="D36192" s="2"/>
      <c r="G36192" s="2"/>
      <c r="J36192" s="2"/>
    </row>
    <row r="36193">
      <c r="D36193" s="2"/>
      <c r="G36193" s="2"/>
      <c r="J36193" s="2"/>
    </row>
    <row r="36194">
      <c r="D36194" s="2"/>
      <c r="G36194" s="2"/>
      <c r="J36194" s="2"/>
    </row>
    <row r="36195">
      <c r="D36195" s="2"/>
      <c r="G36195" s="2"/>
      <c r="J36195" s="2"/>
    </row>
    <row r="36196">
      <c r="D36196" s="2"/>
      <c r="G36196" s="2"/>
      <c r="J36196" s="2"/>
    </row>
    <row r="36197">
      <c r="D36197" s="2"/>
      <c r="G36197" s="2"/>
      <c r="J36197" s="2"/>
    </row>
    <row r="36198">
      <c r="D36198" s="2"/>
      <c r="G36198" s="2"/>
      <c r="J36198" s="2"/>
    </row>
    <row r="36199">
      <c r="D36199" s="2"/>
      <c r="G36199" s="2"/>
      <c r="J36199" s="2"/>
    </row>
    <row r="36200">
      <c r="D36200" s="2"/>
      <c r="G36200" s="2"/>
      <c r="J36200" s="2"/>
    </row>
    <row r="36201">
      <c r="D36201" s="2"/>
      <c r="G36201" s="2"/>
      <c r="J36201" s="2"/>
    </row>
    <row r="36202">
      <c r="D36202" s="2"/>
      <c r="G36202" s="2"/>
      <c r="J36202" s="2"/>
    </row>
    <row r="36203">
      <c r="D36203" s="2"/>
      <c r="G36203" s="2"/>
      <c r="J36203" s="2"/>
    </row>
    <row r="36204">
      <c r="D36204" s="2"/>
      <c r="G36204" s="2"/>
      <c r="J36204" s="2"/>
    </row>
    <row r="36205">
      <c r="D36205" s="2"/>
      <c r="G36205" s="2"/>
      <c r="J36205" s="2"/>
    </row>
    <row r="36206">
      <c r="D36206" s="2"/>
      <c r="G36206" s="2"/>
      <c r="J36206" s="2"/>
    </row>
    <row r="36207">
      <c r="D36207" s="2"/>
      <c r="G36207" s="2"/>
      <c r="J36207" s="2"/>
    </row>
    <row r="36208">
      <c r="D36208" s="2"/>
      <c r="G36208" s="2"/>
      <c r="J36208" s="2"/>
    </row>
    <row r="36209">
      <c r="D36209" s="2"/>
      <c r="G36209" s="2"/>
      <c r="J36209" s="2"/>
    </row>
    <row r="36210">
      <c r="D36210" s="2"/>
      <c r="G36210" s="2"/>
      <c r="J36210" s="2"/>
    </row>
    <row r="36211">
      <c r="D36211" s="2"/>
      <c r="G36211" s="2"/>
      <c r="J36211" s="2"/>
    </row>
    <row r="36212">
      <c r="D36212" s="2"/>
      <c r="G36212" s="2"/>
      <c r="J36212" s="2"/>
    </row>
    <row r="36213">
      <c r="D36213" s="2"/>
      <c r="G36213" s="2"/>
      <c r="J36213" s="2"/>
    </row>
    <row r="36214">
      <c r="D36214" s="2"/>
      <c r="G36214" s="2"/>
      <c r="J36214" s="2"/>
    </row>
    <row r="36215">
      <c r="D36215" s="2"/>
      <c r="G36215" s="2"/>
      <c r="J36215" s="2"/>
    </row>
    <row r="36216">
      <c r="D36216" s="2"/>
      <c r="G36216" s="2"/>
      <c r="J36216" s="2"/>
    </row>
    <row r="36217">
      <c r="D36217" s="2"/>
      <c r="G36217" s="2"/>
      <c r="J36217" s="2"/>
    </row>
    <row r="36218">
      <c r="D36218" s="2"/>
      <c r="G36218" s="2"/>
      <c r="J36218" s="2"/>
    </row>
    <row r="36219">
      <c r="D36219" s="2"/>
      <c r="G36219" s="2"/>
      <c r="J36219" s="2"/>
    </row>
    <row r="36220">
      <c r="D36220" s="2"/>
      <c r="G36220" s="2"/>
      <c r="J36220" s="2"/>
    </row>
    <row r="36221">
      <c r="D36221" s="2"/>
      <c r="G36221" s="2"/>
      <c r="J36221" s="2"/>
    </row>
    <row r="36222">
      <c r="D36222" s="2"/>
      <c r="G36222" s="2"/>
      <c r="J36222" s="2"/>
    </row>
    <row r="36223">
      <c r="D36223" s="2"/>
      <c r="G36223" s="2"/>
      <c r="J36223" s="2"/>
    </row>
    <row r="36224">
      <c r="D36224" s="2"/>
      <c r="G36224" s="2"/>
      <c r="J36224" s="2"/>
    </row>
    <row r="36225">
      <c r="D36225" s="2"/>
      <c r="G36225" s="2"/>
      <c r="J36225" s="2"/>
    </row>
    <row r="36226">
      <c r="D36226" s="2"/>
      <c r="G36226" s="2"/>
      <c r="J36226" s="2"/>
    </row>
    <row r="36227">
      <c r="D36227" s="2"/>
      <c r="G36227" s="2"/>
      <c r="J36227" s="2"/>
    </row>
    <row r="36228">
      <c r="D36228" s="2"/>
      <c r="G36228" s="2"/>
      <c r="J36228" s="2"/>
    </row>
    <row r="36229">
      <c r="D36229" s="2"/>
      <c r="G36229" s="2"/>
      <c r="J36229" s="2"/>
    </row>
    <row r="36230">
      <c r="D36230" s="2"/>
      <c r="G36230" s="2"/>
      <c r="J36230" s="2"/>
    </row>
    <row r="36231">
      <c r="D36231" s="2"/>
      <c r="G36231" s="2"/>
      <c r="J36231" s="2"/>
    </row>
    <row r="36232">
      <c r="D36232" s="2"/>
      <c r="G36232" s="2"/>
      <c r="J36232" s="2"/>
    </row>
    <row r="36233">
      <c r="D36233" s="2"/>
      <c r="G36233" s="2"/>
      <c r="J36233" s="2"/>
    </row>
    <row r="36234">
      <c r="D36234" s="2"/>
      <c r="G36234" s="2"/>
      <c r="J36234" s="2"/>
    </row>
    <row r="36235">
      <c r="D36235" s="2"/>
      <c r="G36235" s="2"/>
      <c r="J36235" s="2"/>
    </row>
    <row r="36236">
      <c r="D36236" s="2"/>
      <c r="G36236" s="2"/>
      <c r="J36236" s="2"/>
    </row>
    <row r="36237">
      <c r="D36237" s="2"/>
      <c r="G36237" s="2"/>
      <c r="J36237" s="2"/>
    </row>
    <row r="36238">
      <c r="D36238" s="2"/>
      <c r="G36238" s="2"/>
      <c r="J36238" s="2"/>
    </row>
    <row r="36239">
      <c r="D36239" s="2"/>
      <c r="G36239" s="2"/>
      <c r="J36239" s="2"/>
    </row>
    <row r="36240">
      <c r="D36240" s="2"/>
      <c r="G36240" s="2"/>
      <c r="J36240" s="2"/>
    </row>
    <row r="36241">
      <c r="D36241" s="2"/>
      <c r="G36241" s="2"/>
      <c r="J36241" s="2"/>
    </row>
    <row r="36242">
      <c r="D36242" s="2"/>
      <c r="G36242" s="2"/>
      <c r="J36242" s="2"/>
    </row>
    <row r="36243">
      <c r="D36243" s="2"/>
      <c r="G36243" s="2"/>
      <c r="J36243" s="2"/>
    </row>
    <row r="36244">
      <c r="D36244" s="2"/>
      <c r="G36244" s="2"/>
      <c r="J36244" s="2"/>
    </row>
    <row r="36245">
      <c r="D36245" s="2"/>
      <c r="G36245" s="2"/>
      <c r="J36245" s="2"/>
    </row>
    <row r="36246">
      <c r="D36246" s="2"/>
      <c r="G36246" s="2"/>
      <c r="J36246" s="2"/>
    </row>
    <row r="36247">
      <c r="D36247" s="2"/>
      <c r="G36247" s="2"/>
      <c r="J36247" s="2"/>
    </row>
    <row r="36248">
      <c r="D36248" s="2"/>
      <c r="G36248" s="2"/>
      <c r="J36248" s="2"/>
    </row>
    <row r="36249">
      <c r="D36249" s="2"/>
      <c r="G36249" s="2"/>
      <c r="J36249" s="2"/>
    </row>
    <row r="36250">
      <c r="D36250" s="2"/>
      <c r="G36250" s="2"/>
      <c r="J36250" s="2"/>
    </row>
    <row r="36251">
      <c r="D36251" s="2"/>
      <c r="G36251" s="2"/>
      <c r="J36251" s="2"/>
    </row>
    <row r="36252">
      <c r="D36252" s="2"/>
      <c r="G36252" s="2"/>
      <c r="J36252" s="2"/>
    </row>
    <row r="36253">
      <c r="D36253" s="2"/>
      <c r="G36253" s="2"/>
      <c r="J36253" s="2"/>
    </row>
    <row r="36254">
      <c r="D36254" s="2"/>
      <c r="G36254" s="2"/>
      <c r="J36254" s="2"/>
    </row>
    <row r="36255">
      <c r="D36255" s="2"/>
      <c r="G36255" s="2"/>
      <c r="J36255" s="2"/>
    </row>
    <row r="36256">
      <c r="D36256" s="2"/>
      <c r="G36256" s="2"/>
      <c r="J36256" s="2"/>
    </row>
    <row r="36257">
      <c r="D36257" s="2"/>
      <c r="G36257" s="2"/>
      <c r="J36257" s="2"/>
    </row>
    <row r="36258">
      <c r="D36258" s="2"/>
      <c r="G36258" s="2"/>
      <c r="J36258" s="2"/>
    </row>
    <row r="36259">
      <c r="D36259" s="2"/>
      <c r="G36259" s="2"/>
      <c r="J36259" s="2"/>
    </row>
    <row r="36260">
      <c r="D36260" s="2"/>
      <c r="G36260" s="2"/>
      <c r="J36260" s="2"/>
    </row>
    <row r="36261">
      <c r="D36261" s="2"/>
      <c r="G36261" s="2"/>
      <c r="J36261" s="2"/>
    </row>
    <row r="36262">
      <c r="D36262" s="2"/>
      <c r="G36262" s="2"/>
      <c r="J36262" s="2"/>
    </row>
    <row r="36263">
      <c r="D36263" s="2"/>
      <c r="G36263" s="2"/>
      <c r="J36263" s="2"/>
    </row>
    <row r="36264">
      <c r="D36264" s="2"/>
      <c r="G36264" s="2"/>
      <c r="J36264" s="2"/>
    </row>
    <row r="36265">
      <c r="D36265" s="2"/>
      <c r="G36265" s="2"/>
      <c r="J36265" s="2"/>
    </row>
    <row r="36266">
      <c r="D36266" s="2"/>
      <c r="G36266" s="2"/>
      <c r="J36266" s="2"/>
    </row>
    <row r="36267">
      <c r="D36267" s="2"/>
      <c r="G36267" s="2"/>
      <c r="J36267" s="2"/>
    </row>
    <row r="36268">
      <c r="D36268" s="2"/>
      <c r="G36268" s="2"/>
      <c r="J36268" s="2"/>
    </row>
    <row r="36269">
      <c r="D36269" s="2"/>
      <c r="G36269" s="2"/>
      <c r="J36269" s="2"/>
    </row>
    <row r="36270">
      <c r="D36270" s="2"/>
      <c r="G36270" s="2"/>
      <c r="J36270" s="2"/>
    </row>
    <row r="36271">
      <c r="D36271" s="2"/>
      <c r="G36271" s="2"/>
      <c r="J36271" s="2"/>
    </row>
    <row r="36272">
      <c r="D36272" s="2"/>
      <c r="G36272" s="2"/>
      <c r="J36272" s="2"/>
    </row>
    <row r="36273">
      <c r="D36273" s="2"/>
      <c r="G36273" s="2"/>
      <c r="J36273" s="2"/>
    </row>
    <row r="36274">
      <c r="D36274" s="2"/>
      <c r="G36274" s="2"/>
      <c r="J36274" s="2"/>
    </row>
    <row r="36275">
      <c r="D36275" s="2"/>
      <c r="G36275" s="2"/>
      <c r="J36275" s="2"/>
    </row>
    <row r="36276">
      <c r="D36276" s="2"/>
      <c r="G36276" s="2"/>
      <c r="J36276" s="2"/>
    </row>
    <row r="36277">
      <c r="D36277" s="2"/>
      <c r="G36277" s="2"/>
      <c r="J36277" s="2"/>
    </row>
    <row r="36278">
      <c r="D36278" s="2"/>
      <c r="G36278" s="2"/>
      <c r="J36278" s="2"/>
    </row>
    <row r="36279">
      <c r="D36279" s="2"/>
      <c r="G36279" s="2"/>
      <c r="J36279" s="2"/>
    </row>
    <row r="36280">
      <c r="D36280" s="2"/>
      <c r="G36280" s="2"/>
      <c r="J36280" s="2"/>
    </row>
    <row r="36281">
      <c r="D36281" s="2"/>
      <c r="G36281" s="2"/>
      <c r="J36281" s="2"/>
    </row>
    <row r="36282">
      <c r="D36282" s="2"/>
      <c r="G36282" s="2"/>
      <c r="J36282" s="2"/>
    </row>
    <row r="36283">
      <c r="D36283" s="2"/>
      <c r="G36283" s="2"/>
      <c r="J36283" s="2"/>
    </row>
    <row r="36284">
      <c r="D36284" s="2"/>
      <c r="G36284" s="2"/>
      <c r="J36284" s="2"/>
    </row>
    <row r="36285">
      <c r="D36285" s="2"/>
      <c r="G36285" s="2"/>
      <c r="J36285" s="2"/>
    </row>
    <row r="36286">
      <c r="D36286" s="2"/>
      <c r="G36286" s="2"/>
      <c r="J36286" s="2"/>
    </row>
    <row r="36287">
      <c r="D36287" s="2"/>
      <c r="G36287" s="2"/>
      <c r="J36287" s="2"/>
    </row>
    <row r="36288">
      <c r="D36288" s="2"/>
      <c r="G36288" s="2"/>
      <c r="J36288" s="2"/>
    </row>
    <row r="36289">
      <c r="D36289" s="2"/>
      <c r="G36289" s="2"/>
      <c r="J36289" s="2"/>
    </row>
    <row r="36290">
      <c r="D36290" s="2"/>
      <c r="G36290" s="2"/>
      <c r="J36290" s="2"/>
    </row>
    <row r="36291">
      <c r="D36291" s="2"/>
      <c r="G36291" s="2"/>
      <c r="J36291" s="2"/>
    </row>
    <row r="36292">
      <c r="D36292" s="2"/>
      <c r="G36292" s="2"/>
      <c r="J36292" s="2"/>
    </row>
    <row r="36293">
      <c r="D36293" s="2"/>
      <c r="G36293" s="2"/>
      <c r="J36293" s="2"/>
    </row>
    <row r="36294">
      <c r="D36294" s="2"/>
      <c r="G36294" s="2"/>
      <c r="J36294" s="2"/>
    </row>
    <row r="36295">
      <c r="D36295" s="2"/>
      <c r="G36295" s="2"/>
      <c r="J36295" s="2"/>
    </row>
    <row r="36296">
      <c r="D36296" s="2"/>
      <c r="G36296" s="2"/>
      <c r="J36296" s="2"/>
    </row>
    <row r="36297">
      <c r="D36297" s="2"/>
      <c r="G36297" s="2"/>
      <c r="J36297" s="2"/>
    </row>
    <row r="36298">
      <c r="D36298" s="2"/>
      <c r="G36298" s="2"/>
      <c r="J36298" s="2"/>
    </row>
    <row r="36299">
      <c r="D36299" s="2"/>
      <c r="G36299" s="2"/>
      <c r="J36299" s="2"/>
    </row>
    <row r="36300">
      <c r="D36300" s="2"/>
      <c r="G36300" s="2"/>
      <c r="J36300" s="2"/>
    </row>
    <row r="36301">
      <c r="D36301" s="2"/>
      <c r="G36301" s="2"/>
      <c r="J36301" s="2"/>
    </row>
    <row r="36302">
      <c r="D36302" s="2"/>
      <c r="G36302" s="2"/>
      <c r="J36302" s="2"/>
    </row>
    <row r="36303">
      <c r="D36303" s="2"/>
      <c r="G36303" s="2"/>
      <c r="J36303" s="2"/>
    </row>
    <row r="36304">
      <c r="D36304" s="2"/>
      <c r="G36304" s="2"/>
      <c r="J36304" s="2"/>
    </row>
    <row r="36305">
      <c r="D36305" s="2"/>
      <c r="G36305" s="2"/>
      <c r="J36305" s="2"/>
    </row>
    <row r="36306">
      <c r="D36306" s="2"/>
      <c r="G36306" s="2"/>
      <c r="J36306" s="2"/>
    </row>
    <row r="36307">
      <c r="D36307" s="2"/>
      <c r="G36307" s="2"/>
      <c r="J36307" s="2"/>
    </row>
    <row r="36308">
      <c r="D36308" s="2"/>
      <c r="G36308" s="2"/>
      <c r="J36308" s="2"/>
    </row>
    <row r="36309">
      <c r="D36309" s="2"/>
      <c r="G36309" s="2"/>
      <c r="J36309" s="2"/>
    </row>
    <row r="36310">
      <c r="D36310" s="2"/>
      <c r="G36310" s="2"/>
      <c r="J36310" s="2"/>
    </row>
    <row r="36311">
      <c r="D36311" s="2"/>
      <c r="G36311" s="2"/>
      <c r="J36311" s="2"/>
    </row>
    <row r="36312">
      <c r="D36312" s="2"/>
      <c r="G36312" s="2"/>
      <c r="J36312" s="2"/>
    </row>
    <row r="36313">
      <c r="D36313" s="2"/>
      <c r="G36313" s="2"/>
      <c r="J36313" s="2"/>
    </row>
    <row r="36314">
      <c r="D36314" s="2"/>
      <c r="G36314" s="2"/>
      <c r="J36314" s="2"/>
    </row>
    <row r="36315">
      <c r="D36315" s="2"/>
      <c r="G36315" s="2"/>
      <c r="J36315" s="2"/>
    </row>
    <row r="36316">
      <c r="D36316" s="2"/>
      <c r="G36316" s="2"/>
      <c r="J36316" s="2"/>
    </row>
    <row r="36317">
      <c r="D36317" s="2"/>
      <c r="G36317" s="2"/>
      <c r="J36317" s="2"/>
    </row>
    <row r="36318">
      <c r="D36318" s="2"/>
      <c r="G36318" s="2"/>
      <c r="J36318" s="2"/>
    </row>
    <row r="36319">
      <c r="D36319" s="2"/>
      <c r="G36319" s="2"/>
      <c r="J36319" s="2"/>
    </row>
    <row r="36320">
      <c r="D36320" s="2"/>
      <c r="G36320" s="2"/>
      <c r="J36320" s="2"/>
    </row>
    <row r="36321">
      <c r="D36321" s="2"/>
      <c r="G36321" s="2"/>
      <c r="J36321" s="2"/>
    </row>
    <row r="36322">
      <c r="D36322" s="2"/>
      <c r="G36322" s="2"/>
      <c r="J36322" s="2"/>
    </row>
    <row r="36323">
      <c r="D36323" s="2"/>
      <c r="G36323" s="2"/>
      <c r="J36323" s="2"/>
    </row>
    <row r="36324">
      <c r="D36324" s="2"/>
      <c r="G36324" s="2"/>
      <c r="J36324" s="2"/>
    </row>
    <row r="36325">
      <c r="D36325" s="2"/>
      <c r="G36325" s="2"/>
      <c r="J36325" s="2"/>
    </row>
    <row r="36326">
      <c r="D36326" s="2"/>
      <c r="G36326" s="2"/>
      <c r="J36326" s="2"/>
    </row>
    <row r="36327">
      <c r="D36327" s="2"/>
      <c r="G36327" s="2"/>
      <c r="J36327" s="2"/>
    </row>
    <row r="36328">
      <c r="D36328" s="2"/>
      <c r="G36328" s="2"/>
      <c r="J36328" s="2"/>
    </row>
    <row r="36329">
      <c r="D36329" s="2"/>
      <c r="G36329" s="2"/>
      <c r="J36329" s="2"/>
    </row>
    <row r="36330">
      <c r="D36330" s="2"/>
      <c r="G36330" s="2"/>
      <c r="J36330" s="2"/>
    </row>
    <row r="36331">
      <c r="D36331" s="2"/>
      <c r="G36331" s="2"/>
      <c r="J36331" s="2"/>
    </row>
    <row r="36332">
      <c r="D36332" s="2"/>
      <c r="G36332" s="2"/>
      <c r="J36332" s="2"/>
    </row>
    <row r="36333">
      <c r="D36333" s="2"/>
      <c r="G36333" s="2"/>
      <c r="J36333" s="2"/>
    </row>
    <row r="36334">
      <c r="D36334" s="2"/>
      <c r="G36334" s="2"/>
      <c r="J36334" s="2"/>
    </row>
    <row r="36335">
      <c r="D36335" s="2"/>
      <c r="G36335" s="2"/>
      <c r="J36335" s="2"/>
    </row>
    <row r="36336">
      <c r="D36336" s="2"/>
      <c r="G36336" s="2"/>
      <c r="J36336" s="2"/>
    </row>
    <row r="36337">
      <c r="D36337" s="2"/>
      <c r="G36337" s="2"/>
      <c r="J36337" s="2"/>
    </row>
    <row r="36338">
      <c r="D36338" s="2"/>
      <c r="G36338" s="2"/>
      <c r="J36338" s="2"/>
    </row>
    <row r="36339">
      <c r="D36339" s="2"/>
      <c r="G36339" s="2"/>
      <c r="J36339" s="2"/>
    </row>
    <row r="36340">
      <c r="D36340" s="2"/>
      <c r="G36340" s="2"/>
      <c r="J36340" s="2"/>
    </row>
    <row r="36341">
      <c r="D36341" s="2"/>
      <c r="G36341" s="2"/>
      <c r="J36341" s="2"/>
    </row>
    <row r="36342">
      <c r="D36342" s="2"/>
      <c r="G36342" s="2"/>
      <c r="J36342" s="2"/>
    </row>
    <row r="36343">
      <c r="D36343" s="2"/>
      <c r="G36343" s="2"/>
      <c r="J36343" s="2"/>
    </row>
    <row r="36344">
      <c r="D36344" s="2"/>
      <c r="G36344" s="2"/>
      <c r="J36344" s="2"/>
    </row>
    <row r="36345">
      <c r="D36345" s="2"/>
      <c r="G36345" s="2"/>
      <c r="J36345" s="2"/>
    </row>
    <row r="36346">
      <c r="D36346" s="2"/>
      <c r="G36346" s="2"/>
      <c r="J36346" s="2"/>
    </row>
    <row r="36347">
      <c r="D36347" s="2"/>
      <c r="G36347" s="2"/>
      <c r="J36347" s="2"/>
    </row>
    <row r="36348">
      <c r="D36348" s="2"/>
      <c r="G36348" s="2"/>
      <c r="J36348" s="2"/>
    </row>
    <row r="36349">
      <c r="D36349" s="2"/>
      <c r="G36349" s="2"/>
      <c r="J36349" s="2"/>
    </row>
    <row r="36350">
      <c r="D36350" s="2"/>
      <c r="G36350" s="2"/>
      <c r="J36350" s="2"/>
    </row>
    <row r="36351">
      <c r="D36351" s="2"/>
      <c r="G36351" s="2"/>
      <c r="J36351" s="2"/>
    </row>
    <row r="36352">
      <c r="D36352" s="2"/>
      <c r="G36352" s="2"/>
      <c r="J36352" s="2"/>
    </row>
    <row r="36353">
      <c r="D36353" s="2"/>
      <c r="G36353" s="2"/>
      <c r="J36353" s="2"/>
    </row>
    <row r="36354">
      <c r="D36354" s="2"/>
      <c r="G36354" s="2"/>
      <c r="J36354" s="2"/>
    </row>
    <row r="36355">
      <c r="D36355" s="2"/>
      <c r="G36355" s="2"/>
      <c r="J36355" s="2"/>
    </row>
    <row r="36356">
      <c r="D36356" s="2"/>
      <c r="G36356" s="2"/>
      <c r="J36356" s="2"/>
    </row>
    <row r="36357">
      <c r="D36357" s="2"/>
      <c r="G36357" s="2"/>
      <c r="J36357" s="2"/>
    </row>
    <row r="36358">
      <c r="D36358" s="2"/>
      <c r="G36358" s="2"/>
      <c r="J36358" s="2"/>
    </row>
    <row r="36359">
      <c r="D36359" s="2"/>
      <c r="G36359" s="2"/>
      <c r="J36359" s="2"/>
    </row>
    <row r="36360">
      <c r="D36360" s="2"/>
      <c r="G36360" s="2"/>
      <c r="J36360" s="2"/>
    </row>
    <row r="36361">
      <c r="D36361" s="2"/>
      <c r="G36361" s="2"/>
      <c r="J36361" s="2"/>
    </row>
    <row r="36362">
      <c r="D36362" s="2"/>
      <c r="G36362" s="2"/>
      <c r="J36362" s="2"/>
    </row>
    <row r="36363">
      <c r="D36363" s="2"/>
      <c r="G36363" s="2"/>
      <c r="J36363" s="2"/>
    </row>
    <row r="36364">
      <c r="D36364" s="2"/>
      <c r="G36364" s="2"/>
      <c r="J36364" s="2"/>
    </row>
    <row r="36365">
      <c r="D36365" s="2"/>
      <c r="G36365" s="2"/>
      <c r="J36365" s="2"/>
    </row>
    <row r="36366">
      <c r="D36366" s="2"/>
      <c r="G36366" s="2"/>
      <c r="J36366" s="2"/>
    </row>
    <row r="36367">
      <c r="D36367" s="2"/>
      <c r="G36367" s="2"/>
      <c r="J36367" s="2"/>
    </row>
    <row r="36368">
      <c r="D36368" s="2"/>
      <c r="G36368" s="2"/>
      <c r="J36368" s="2"/>
    </row>
    <row r="36369">
      <c r="D36369" s="2"/>
      <c r="G36369" s="2"/>
      <c r="J36369" s="2"/>
    </row>
    <row r="36370">
      <c r="D36370" s="2"/>
      <c r="G36370" s="2"/>
      <c r="J36370" s="2"/>
    </row>
    <row r="36371">
      <c r="D36371" s="2"/>
      <c r="G36371" s="2"/>
      <c r="J36371" s="2"/>
    </row>
    <row r="36372">
      <c r="D36372" s="2"/>
      <c r="G36372" s="2"/>
      <c r="J36372" s="2"/>
    </row>
    <row r="36373">
      <c r="D36373" s="2"/>
      <c r="G36373" s="2"/>
      <c r="J36373" s="2"/>
    </row>
    <row r="36374">
      <c r="D36374" s="2"/>
      <c r="G36374" s="2"/>
      <c r="J36374" s="2"/>
    </row>
    <row r="36375">
      <c r="D36375" s="2"/>
      <c r="G36375" s="2"/>
      <c r="J36375" s="2"/>
    </row>
    <row r="36376">
      <c r="D36376" s="2"/>
      <c r="G36376" s="2"/>
      <c r="J36376" s="2"/>
    </row>
    <row r="36377">
      <c r="D36377" s="2"/>
      <c r="G36377" s="2"/>
      <c r="J36377" s="2"/>
    </row>
    <row r="36378">
      <c r="D36378" s="2"/>
      <c r="G36378" s="2"/>
      <c r="J36378" s="2"/>
    </row>
    <row r="36379">
      <c r="D36379" s="2"/>
      <c r="G36379" s="2"/>
      <c r="J36379" s="2"/>
    </row>
    <row r="36380">
      <c r="D36380" s="2"/>
      <c r="G36380" s="2"/>
      <c r="J36380" s="2"/>
    </row>
    <row r="36381">
      <c r="D36381" s="2"/>
      <c r="G36381" s="2"/>
      <c r="J36381" s="2"/>
    </row>
    <row r="36382">
      <c r="D36382" s="2"/>
      <c r="G36382" s="2"/>
      <c r="J36382" s="2"/>
    </row>
    <row r="36383">
      <c r="D36383" s="2"/>
      <c r="G36383" s="2"/>
      <c r="J36383" s="2"/>
    </row>
    <row r="36384">
      <c r="D36384" s="2"/>
      <c r="G36384" s="2"/>
      <c r="J36384" s="2"/>
    </row>
    <row r="36385">
      <c r="D36385" s="2"/>
      <c r="G36385" s="2"/>
      <c r="J36385" s="2"/>
    </row>
    <row r="36386">
      <c r="D36386" s="2"/>
      <c r="G36386" s="2"/>
      <c r="J36386" s="2"/>
    </row>
    <row r="36387">
      <c r="D36387" s="2"/>
      <c r="G36387" s="2"/>
      <c r="J36387" s="2"/>
    </row>
    <row r="36388">
      <c r="D36388" s="2"/>
      <c r="G36388" s="2"/>
      <c r="J36388" s="2"/>
    </row>
    <row r="36389">
      <c r="D36389" s="2"/>
      <c r="G36389" s="2"/>
      <c r="J36389" s="2"/>
    </row>
    <row r="36390">
      <c r="D36390" s="2"/>
      <c r="G36390" s="2"/>
      <c r="J36390" s="2"/>
    </row>
    <row r="36391">
      <c r="D36391" s="2"/>
      <c r="G36391" s="2"/>
      <c r="J36391" s="2"/>
    </row>
    <row r="36392">
      <c r="D36392" s="2"/>
      <c r="G36392" s="2"/>
      <c r="J36392" s="2"/>
    </row>
    <row r="36393">
      <c r="D36393" s="2"/>
      <c r="G36393" s="2"/>
      <c r="J36393" s="2"/>
    </row>
    <row r="36394">
      <c r="D36394" s="2"/>
      <c r="G36394" s="2"/>
      <c r="J36394" s="2"/>
    </row>
    <row r="36395">
      <c r="D36395" s="2"/>
      <c r="G36395" s="2"/>
      <c r="J36395" s="2"/>
    </row>
    <row r="36396">
      <c r="D36396" s="2"/>
      <c r="G36396" s="2"/>
      <c r="J36396" s="2"/>
    </row>
    <row r="36397">
      <c r="D36397" s="2"/>
      <c r="G36397" s="2"/>
      <c r="J36397" s="2"/>
    </row>
    <row r="36398">
      <c r="D36398" s="2"/>
      <c r="G36398" s="2"/>
      <c r="J36398" s="2"/>
    </row>
    <row r="36399">
      <c r="D36399" s="2"/>
      <c r="G36399" s="2"/>
      <c r="J36399" s="2"/>
    </row>
    <row r="36400">
      <c r="D36400" s="2"/>
      <c r="G36400" s="2"/>
      <c r="J36400" s="2"/>
    </row>
    <row r="36401">
      <c r="D36401" s="2"/>
      <c r="G36401" s="2"/>
      <c r="J36401" s="2"/>
    </row>
    <row r="36402">
      <c r="D36402" s="2"/>
      <c r="G36402" s="2"/>
      <c r="J36402" s="2"/>
    </row>
    <row r="36403">
      <c r="D36403" s="2"/>
      <c r="G36403" s="2"/>
      <c r="J36403" s="2"/>
    </row>
    <row r="36404">
      <c r="D36404" s="2"/>
      <c r="G36404" s="2"/>
      <c r="J36404" s="2"/>
    </row>
    <row r="36405">
      <c r="D36405" s="2"/>
      <c r="G36405" s="2"/>
      <c r="J36405" s="2"/>
    </row>
    <row r="36406">
      <c r="D36406" s="2"/>
      <c r="G36406" s="2"/>
      <c r="J36406" s="2"/>
    </row>
    <row r="36407">
      <c r="D36407" s="2"/>
      <c r="G36407" s="2"/>
      <c r="J36407" s="2"/>
    </row>
    <row r="36408">
      <c r="D36408" s="2"/>
      <c r="G36408" s="2"/>
      <c r="J36408" s="2"/>
    </row>
    <row r="36409">
      <c r="D36409" s="2"/>
      <c r="G36409" s="2"/>
      <c r="J36409" s="2"/>
    </row>
    <row r="36410">
      <c r="D36410" s="2"/>
      <c r="G36410" s="2"/>
      <c r="J36410" s="2"/>
    </row>
    <row r="36411">
      <c r="D36411" s="2"/>
      <c r="G36411" s="2"/>
      <c r="J36411" s="2"/>
    </row>
    <row r="36412">
      <c r="D36412" s="2"/>
      <c r="G36412" s="2"/>
      <c r="J36412" s="2"/>
    </row>
    <row r="36413">
      <c r="D36413" s="2"/>
      <c r="G36413" s="2"/>
      <c r="J36413" s="2"/>
    </row>
    <row r="36414">
      <c r="D36414" s="2"/>
      <c r="G36414" s="2"/>
      <c r="J36414" s="2"/>
    </row>
    <row r="36415">
      <c r="D36415" s="2"/>
      <c r="G36415" s="2"/>
      <c r="J36415" s="2"/>
    </row>
    <row r="36416">
      <c r="D36416" s="2"/>
      <c r="G36416" s="2"/>
      <c r="J36416" s="2"/>
    </row>
    <row r="36417">
      <c r="D36417" s="2"/>
      <c r="G36417" s="2"/>
      <c r="J36417" s="2"/>
    </row>
    <row r="36418">
      <c r="D36418" s="2"/>
      <c r="G36418" s="2"/>
      <c r="J36418" s="2"/>
    </row>
    <row r="36419">
      <c r="D36419" s="2"/>
      <c r="G36419" s="2"/>
      <c r="J36419" s="2"/>
    </row>
    <row r="36420">
      <c r="D36420" s="2"/>
      <c r="G36420" s="2"/>
      <c r="J36420" s="2"/>
    </row>
    <row r="36421">
      <c r="D36421" s="2"/>
      <c r="G36421" s="2"/>
      <c r="J36421" s="2"/>
    </row>
    <row r="36422">
      <c r="D36422" s="2"/>
      <c r="G36422" s="2"/>
      <c r="J36422" s="2"/>
    </row>
    <row r="36423">
      <c r="D36423" s="2"/>
      <c r="G36423" s="2"/>
      <c r="J36423" s="2"/>
    </row>
    <row r="36424">
      <c r="D36424" s="2"/>
      <c r="G36424" s="2"/>
      <c r="J36424" s="2"/>
    </row>
    <row r="36425">
      <c r="D36425" s="2"/>
      <c r="G36425" s="2"/>
      <c r="J36425" s="2"/>
    </row>
    <row r="36426">
      <c r="D36426" s="2"/>
      <c r="G36426" s="2"/>
      <c r="J36426" s="2"/>
    </row>
    <row r="36427">
      <c r="D36427" s="2"/>
      <c r="G36427" s="2"/>
      <c r="J36427" s="2"/>
    </row>
    <row r="36428">
      <c r="D36428" s="2"/>
      <c r="G36428" s="2"/>
      <c r="J36428" s="2"/>
    </row>
    <row r="36429">
      <c r="D36429" s="2"/>
      <c r="G36429" s="2"/>
      <c r="J36429" s="2"/>
    </row>
    <row r="36430">
      <c r="D36430" s="2"/>
      <c r="G36430" s="2"/>
      <c r="J36430" s="2"/>
    </row>
    <row r="36431">
      <c r="D36431" s="2"/>
      <c r="G36431" s="2"/>
      <c r="J36431" s="2"/>
    </row>
    <row r="36432">
      <c r="D36432" s="2"/>
      <c r="G36432" s="2"/>
      <c r="J36432" s="2"/>
    </row>
    <row r="36433">
      <c r="D36433" s="2"/>
      <c r="G36433" s="2"/>
      <c r="J36433" s="2"/>
    </row>
    <row r="36434">
      <c r="D36434" s="2"/>
      <c r="G36434" s="2"/>
      <c r="J36434" s="2"/>
    </row>
    <row r="36435">
      <c r="D36435" s="2"/>
      <c r="G36435" s="2"/>
      <c r="J36435" s="2"/>
    </row>
    <row r="36436">
      <c r="D36436" s="2"/>
      <c r="G36436" s="2"/>
      <c r="J36436" s="2"/>
    </row>
    <row r="36437">
      <c r="D36437" s="2"/>
      <c r="G36437" s="2"/>
      <c r="J36437" s="2"/>
    </row>
    <row r="36438">
      <c r="D36438" s="2"/>
      <c r="G36438" s="2"/>
      <c r="J36438" s="2"/>
    </row>
    <row r="36439">
      <c r="D36439" s="2"/>
      <c r="G36439" s="2"/>
      <c r="J36439" s="2"/>
    </row>
    <row r="36440">
      <c r="D36440" s="2"/>
      <c r="G36440" s="2"/>
      <c r="J36440" s="2"/>
    </row>
    <row r="36441">
      <c r="D36441" s="2"/>
      <c r="G36441" s="2"/>
      <c r="J36441" s="2"/>
    </row>
    <row r="36442">
      <c r="D36442" s="2"/>
      <c r="G36442" s="2"/>
      <c r="J36442" s="2"/>
    </row>
    <row r="36443">
      <c r="D36443" s="2"/>
      <c r="G36443" s="2"/>
      <c r="J36443" s="2"/>
    </row>
    <row r="36444">
      <c r="D36444" s="2"/>
      <c r="G36444" s="2"/>
      <c r="J36444" s="2"/>
    </row>
    <row r="36445">
      <c r="D36445" s="2"/>
      <c r="G36445" s="2"/>
      <c r="J36445" s="2"/>
    </row>
    <row r="36446">
      <c r="D36446" s="2"/>
      <c r="G36446" s="2"/>
      <c r="J36446" s="2"/>
    </row>
    <row r="36447">
      <c r="D36447" s="2"/>
      <c r="G36447" s="2"/>
      <c r="J36447" s="2"/>
    </row>
    <row r="36448">
      <c r="D36448" s="2"/>
      <c r="G36448" s="2"/>
      <c r="J36448" s="2"/>
    </row>
    <row r="36449">
      <c r="D36449" s="2"/>
      <c r="G36449" s="2"/>
      <c r="J36449" s="2"/>
    </row>
    <row r="36450">
      <c r="D36450" s="2"/>
      <c r="G36450" s="2"/>
      <c r="J36450" s="2"/>
    </row>
    <row r="36451">
      <c r="D36451" s="2"/>
      <c r="G36451" s="2"/>
      <c r="J36451" s="2"/>
    </row>
    <row r="36452">
      <c r="D36452" s="2"/>
      <c r="G36452" s="2"/>
      <c r="J36452" s="2"/>
    </row>
    <row r="36453">
      <c r="D36453" s="2"/>
      <c r="G36453" s="2"/>
      <c r="J36453" s="2"/>
    </row>
    <row r="36454">
      <c r="D36454" s="2"/>
      <c r="G36454" s="2"/>
      <c r="J36454" s="2"/>
    </row>
    <row r="36455">
      <c r="D36455" s="2"/>
      <c r="G36455" s="2"/>
      <c r="J36455" s="2"/>
    </row>
    <row r="36456">
      <c r="D36456" s="2"/>
      <c r="G36456" s="2"/>
      <c r="J36456" s="2"/>
    </row>
    <row r="36457">
      <c r="D36457" s="2"/>
      <c r="G36457" s="2"/>
      <c r="J36457" s="2"/>
    </row>
    <row r="36458">
      <c r="D36458" s="2"/>
      <c r="G36458" s="2"/>
      <c r="J36458" s="2"/>
    </row>
    <row r="36459">
      <c r="D36459" s="2"/>
      <c r="G36459" s="2"/>
      <c r="J36459" s="2"/>
    </row>
    <row r="36460">
      <c r="D36460" s="2"/>
      <c r="G36460" s="2"/>
      <c r="J36460" s="2"/>
    </row>
    <row r="36461">
      <c r="D36461" s="2"/>
      <c r="G36461" s="2"/>
      <c r="J36461" s="2"/>
    </row>
    <row r="36462">
      <c r="D36462" s="2"/>
      <c r="G36462" s="2"/>
      <c r="J36462" s="2"/>
    </row>
    <row r="36463">
      <c r="D36463" s="2"/>
      <c r="G36463" s="2"/>
      <c r="J36463" s="2"/>
    </row>
    <row r="36464">
      <c r="D36464" s="2"/>
      <c r="G36464" s="2"/>
      <c r="J36464" s="2"/>
    </row>
    <row r="36465">
      <c r="D36465" s="2"/>
      <c r="G36465" s="2"/>
      <c r="J36465" s="2"/>
    </row>
    <row r="36466">
      <c r="D36466" s="2"/>
      <c r="G36466" s="2"/>
      <c r="J36466" s="2"/>
    </row>
    <row r="36467">
      <c r="D36467" s="2"/>
      <c r="G36467" s="2"/>
      <c r="J36467" s="2"/>
    </row>
    <row r="36468">
      <c r="D36468" s="2"/>
      <c r="G36468" s="2"/>
      <c r="J36468" s="2"/>
    </row>
    <row r="36469">
      <c r="D36469" s="2"/>
      <c r="G36469" s="2"/>
      <c r="J36469" s="2"/>
    </row>
    <row r="36470">
      <c r="D36470" s="2"/>
      <c r="G36470" s="2"/>
      <c r="J36470" s="2"/>
    </row>
    <row r="36471">
      <c r="D36471" s="2"/>
      <c r="G36471" s="2"/>
      <c r="J36471" s="2"/>
    </row>
    <row r="36472">
      <c r="D36472" s="2"/>
      <c r="G36472" s="2"/>
      <c r="J36472" s="2"/>
    </row>
    <row r="36473">
      <c r="D36473" s="2"/>
      <c r="G36473" s="2"/>
      <c r="J36473" s="2"/>
    </row>
    <row r="36474">
      <c r="D36474" s="2"/>
      <c r="G36474" s="2"/>
      <c r="J36474" s="2"/>
    </row>
    <row r="36475">
      <c r="D36475" s="2"/>
      <c r="G36475" s="2"/>
      <c r="J36475" s="2"/>
    </row>
    <row r="36476">
      <c r="D36476" s="2"/>
      <c r="G36476" s="2"/>
      <c r="J36476" s="2"/>
    </row>
    <row r="36477">
      <c r="D36477" s="2"/>
      <c r="G36477" s="2"/>
      <c r="J36477" s="2"/>
    </row>
    <row r="36478">
      <c r="D36478" s="2"/>
      <c r="G36478" s="2"/>
      <c r="J36478" s="2"/>
    </row>
    <row r="36479">
      <c r="D36479" s="2"/>
      <c r="G36479" s="2"/>
      <c r="J36479" s="2"/>
    </row>
    <row r="36480">
      <c r="D36480" s="2"/>
      <c r="G36480" s="2"/>
      <c r="J36480" s="2"/>
    </row>
    <row r="36481">
      <c r="D36481" s="2"/>
      <c r="G36481" s="2"/>
      <c r="J36481" s="2"/>
    </row>
    <row r="36482">
      <c r="D36482" s="2"/>
      <c r="G36482" s="2"/>
      <c r="J36482" s="2"/>
    </row>
    <row r="36483">
      <c r="D36483" s="2"/>
      <c r="G36483" s="2"/>
      <c r="J36483" s="2"/>
    </row>
    <row r="36484">
      <c r="D36484" s="2"/>
      <c r="G36484" s="2"/>
      <c r="J36484" s="2"/>
    </row>
    <row r="36485">
      <c r="D36485" s="2"/>
      <c r="G36485" s="2"/>
      <c r="J36485" s="2"/>
    </row>
    <row r="36486">
      <c r="D36486" s="2"/>
      <c r="G36486" s="2"/>
      <c r="J36486" s="2"/>
    </row>
    <row r="36487">
      <c r="D36487" s="2"/>
      <c r="G36487" s="2"/>
      <c r="J36487" s="2"/>
    </row>
    <row r="36488">
      <c r="D36488" s="2"/>
      <c r="G36488" s="2"/>
      <c r="J36488" s="2"/>
    </row>
    <row r="36489">
      <c r="D36489" s="2"/>
      <c r="G36489" s="2"/>
      <c r="J36489" s="2"/>
    </row>
    <row r="36490">
      <c r="D36490" s="2"/>
      <c r="G36490" s="2"/>
      <c r="J36490" s="2"/>
    </row>
    <row r="36491">
      <c r="D36491" s="2"/>
      <c r="G36491" s="2"/>
      <c r="J36491" s="2"/>
    </row>
    <row r="36492">
      <c r="D36492" s="2"/>
      <c r="G36492" s="2"/>
      <c r="J36492" s="2"/>
    </row>
    <row r="36493">
      <c r="D36493" s="2"/>
      <c r="G36493" s="2"/>
      <c r="J36493" s="2"/>
    </row>
    <row r="36494">
      <c r="D36494" s="2"/>
      <c r="G36494" s="2"/>
      <c r="J36494" s="2"/>
    </row>
    <row r="36495">
      <c r="D36495" s="2"/>
      <c r="G36495" s="2"/>
      <c r="J36495" s="2"/>
    </row>
    <row r="36496">
      <c r="D36496" s="2"/>
      <c r="G36496" s="2"/>
      <c r="J36496" s="2"/>
    </row>
    <row r="36497">
      <c r="D36497" s="2"/>
      <c r="G36497" s="2"/>
      <c r="J36497" s="2"/>
    </row>
    <row r="36498">
      <c r="D36498" s="2"/>
      <c r="G36498" s="2"/>
      <c r="J36498" s="2"/>
    </row>
    <row r="36499">
      <c r="D36499" s="2"/>
      <c r="G36499" s="2"/>
      <c r="J36499" s="2"/>
    </row>
    <row r="36500">
      <c r="D36500" s="2"/>
      <c r="G36500" s="2"/>
      <c r="J36500" s="2"/>
    </row>
    <row r="36501">
      <c r="D36501" s="2"/>
      <c r="G36501" s="2"/>
      <c r="J36501" s="2"/>
    </row>
    <row r="36502">
      <c r="D36502" s="2"/>
      <c r="G36502" s="2"/>
      <c r="J36502" s="2"/>
    </row>
    <row r="36503">
      <c r="D36503" s="2"/>
      <c r="G36503" s="2"/>
      <c r="J36503" s="2"/>
    </row>
    <row r="36504">
      <c r="D36504" s="2"/>
      <c r="G36504" s="2"/>
      <c r="J36504" s="2"/>
    </row>
    <row r="36505">
      <c r="D36505" s="2"/>
      <c r="G36505" s="2"/>
      <c r="J36505" s="2"/>
    </row>
    <row r="36506">
      <c r="D36506" s="2"/>
      <c r="G36506" s="2"/>
      <c r="J36506" s="2"/>
    </row>
    <row r="36507">
      <c r="D36507" s="2"/>
      <c r="G36507" s="2"/>
      <c r="J36507" s="2"/>
    </row>
    <row r="36508">
      <c r="D36508" s="2"/>
      <c r="G36508" s="2"/>
      <c r="J36508" s="2"/>
    </row>
    <row r="36509">
      <c r="D36509" s="2"/>
      <c r="G36509" s="2"/>
      <c r="J36509" s="2"/>
    </row>
    <row r="36510">
      <c r="D36510" s="2"/>
      <c r="G36510" s="2"/>
      <c r="J36510" s="2"/>
    </row>
    <row r="36511">
      <c r="D36511" s="2"/>
      <c r="G36511" s="2"/>
      <c r="J36511" s="2"/>
    </row>
    <row r="36512">
      <c r="D36512" s="2"/>
      <c r="G36512" s="2"/>
      <c r="J36512" s="2"/>
    </row>
    <row r="36513">
      <c r="D36513" s="2"/>
      <c r="G36513" s="2"/>
      <c r="J36513" s="2"/>
    </row>
    <row r="36514">
      <c r="D36514" s="2"/>
      <c r="G36514" s="2"/>
      <c r="J36514" s="2"/>
    </row>
    <row r="36515">
      <c r="D36515" s="2"/>
      <c r="G36515" s="2"/>
      <c r="J36515" s="2"/>
    </row>
    <row r="36516">
      <c r="D36516" s="2"/>
      <c r="G36516" s="2"/>
      <c r="J36516" s="2"/>
    </row>
    <row r="36517">
      <c r="D36517" s="2"/>
      <c r="G36517" s="2"/>
      <c r="J36517" s="2"/>
    </row>
    <row r="36518">
      <c r="D36518" s="2"/>
      <c r="G36518" s="2"/>
      <c r="J36518" s="2"/>
    </row>
    <row r="36519">
      <c r="D36519" s="2"/>
      <c r="G36519" s="2"/>
      <c r="J36519" s="2"/>
    </row>
    <row r="36520">
      <c r="D36520" s="2"/>
      <c r="G36520" s="2"/>
      <c r="J36520" s="2"/>
    </row>
    <row r="36521">
      <c r="D36521" s="2"/>
      <c r="G36521" s="2"/>
      <c r="J36521" s="2"/>
    </row>
    <row r="36522">
      <c r="D36522" s="2"/>
      <c r="G36522" s="2"/>
      <c r="J36522" s="2"/>
    </row>
    <row r="36523">
      <c r="D36523" s="2"/>
      <c r="G36523" s="2"/>
      <c r="J36523" s="2"/>
    </row>
    <row r="36524">
      <c r="D36524" s="2"/>
      <c r="G36524" s="2"/>
      <c r="J36524" s="2"/>
    </row>
    <row r="36525">
      <c r="D36525" s="2"/>
      <c r="G36525" s="2"/>
      <c r="J36525" s="2"/>
    </row>
    <row r="36526">
      <c r="D36526" s="2"/>
      <c r="G36526" s="2"/>
      <c r="J36526" s="2"/>
    </row>
    <row r="36527">
      <c r="D36527" s="2"/>
      <c r="G36527" s="2"/>
      <c r="J36527" s="2"/>
    </row>
    <row r="36528">
      <c r="D36528" s="2"/>
      <c r="G36528" s="2"/>
      <c r="J36528" s="2"/>
    </row>
    <row r="36529">
      <c r="D36529" s="2"/>
      <c r="G36529" s="2"/>
      <c r="J36529" s="2"/>
    </row>
    <row r="36530">
      <c r="D36530" s="2"/>
      <c r="G36530" s="2"/>
      <c r="J36530" s="2"/>
    </row>
    <row r="36531">
      <c r="D36531" s="2"/>
      <c r="G36531" s="2"/>
      <c r="J36531" s="2"/>
    </row>
    <row r="36532">
      <c r="D36532" s="2"/>
      <c r="G36532" s="2"/>
      <c r="J36532" s="2"/>
    </row>
    <row r="36533">
      <c r="D36533" s="2"/>
      <c r="G36533" s="2"/>
      <c r="J36533" s="2"/>
    </row>
    <row r="36534">
      <c r="D36534" s="2"/>
      <c r="G36534" s="2"/>
      <c r="J36534" s="2"/>
    </row>
    <row r="36535">
      <c r="D36535" s="2"/>
      <c r="G36535" s="2"/>
      <c r="J36535" s="2"/>
    </row>
    <row r="36536">
      <c r="D36536" s="2"/>
      <c r="G36536" s="2"/>
      <c r="J36536" s="2"/>
    </row>
    <row r="36537">
      <c r="D36537" s="2"/>
      <c r="G36537" s="2"/>
      <c r="J36537" s="2"/>
    </row>
    <row r="36538">
      <c r="D36538" s="2"/>
      <c r="G36538" s="2"/>
      <c r="J36538" s="2"/>
    </row>
    <row r="36539">
      <c r="D36539" s="2"/>
      <c r="G36539" s="2"/>
      <c r="J36539" s="2"/>
    </row>
    <row r="36540">
      <c r="D36540" s="2"/>
      <c r="G36540" s="2"/>
      <c r="J36540" s="2"/>
    </row>
    <row r="36541">
      <c r="D36541" s="2"/>
      <c r="G36541" s="2"/>
      <c r="J36541" s="2"/>
    </row>
    <row r="36542">
      <c r="D36542" s="2"/>
      <c r="G36542" s="2"/>
      <c r="J36542" s="2"/>
    </row>
    <row r="36543">
      <c r="D36543" s="2"/>
      <c r="G36543" s="2"/>
      <c r="J36543" s="2"/>
    </row>
    <row r="36544">
      <c r="D36544" s="2"/>
      <c r="G36544" s="2"/>
      <c r="J36544" s="2"/>
    </row>
    <row r="36545">
      <c r="D36545" s="2"/>
      <c r="G36545" s="2"/>
      <c r="J36545" s="2"/>
    </row>
    <row r="36546">
      <c r="D36546" s="2"/>
      <c r="G36546" s="2"/>
      <c r="J36546" s="2"/>
    </row>
    <row r="36547">
      <c r="D36547" s="2"/>
      <c r="G36547" s="2"/>
      <c r="J36547" s="2"/>
    </row>
    <row r="36548">
      <c r="D36548" s="2"/>
      <c r="G36548" s="2"/>
      <c r="J36548" s="2"/>
    </row>
    <row r="36549">
      <c r="D36549" s="2"/>
      <c r="G36549" s="2"/>
      <c r="J36549" s="2"/>
    </row>
    <row r="36550">
      <c r="D36550" s="2"/>
      <c r="G36550" s="2"/>
      <c r="J36550" s="2"/>
    </row>
    <row r="36551">
      <c r="D36551" s="2"/>
      <c r="G36551" s="2"/>
      <c r="J36551" s="2"/>
    </row>
    <row r="36552">
      <c r="D36552" s="2"/>
      <c r="G36552" s="2"/>
      <c r="J36552" s="2"/>
    </row>
    <row r="36553">
      <c r="D36553" s="2"/>
      <c r="G36553" s="2"/>
      <c r="J36553" s="2"/>
    </row>
    <row r="36554">
      <c r="D36554" s="2"/>
      <c r="G36554" s="2"/>
      <c r="J36554" s="2"/>
    </row>
    <row r="36555">
      <c r="D36555" s="2"/>
      <c r="G36555" s="2"/>
      <c r="J36555" s="2"/>
    </row>
    <row r="36556">
      <c r="D36556" s="2"/>
      <c r="G36556" s="2"/>
      <c r="J36556" s="2"/>
    </row>
    <row r="36557">
      <c r="D36557" s="2"/>
      <c r="G36557" s="2"/>
      <c r="J36557" s="2"/>
    </row>
    <row r="36558">
      <c r="D36558" s="2"/>
      <c r="G36558" s="2"/>
      <c r="J36558" s="2"/>
    </row>
    <row r="36559">
      <c r="D36559" s="2"/>
      <c r="G36559" s="2"/>
      <c r="J36559" s="2"/>
    </row>
    <row r="36560">
      <c r="D36560" s="2"/>
      <c r="G36560" s="2"/>
      <c r="J36560" s="2"/>
    </row>
    <row r="36561">
      <c r="D36561" s="2"/>
      <c r="G36561" s="2"/>
      <c r="J36561" s="2"/>
    </row>
    <row r="36562">
      <c r="D36562" s="2"/>
      <c r="G36562" s="2"/>
      <c r="J36562" s="2"/>
    </row>
    <row r="36563">
      <c r="D36563" s="2"/>
      <c r="G36563" s="2"/>
      <c r="J36563" s="2"/>
    </row>
    <row r="36564">
      <c r="D36564" s="2"/>
      <c r="G36564" s="2"/>
      <c r="J36564" s="2"/>
    </row>
    <row r="36565">
      <c r="D36565" s="2"/>
      <c r="G36565" s="2"/>
      <c r="J36565" s="2"/>
    </row>
    <row r="36566">
      <c r="D36566" s="2"/>
      <c r="G36566" s="2"/>
      <c r="J36566" s="2"/>
    </row>
    <row r="36567">
      <c r="D36567" s="2"/>
      <c r="G36567" s="2"/>
      <c r="J36567" s="2"/>
    </row>
    <row r="36568">
      <c r="D36568" s="2"/>
      <c r="G36568" s="2"/>
      <c r="J36568" s="2"/>
    </row>
    <row r="36569">
      <c r="D36569" s="2"/>
      <c r="G36569" s="2"/>
      <c r="J36569" s="2"/>
    </row>
    <row r="36570">
      <c r="D36570" s="2"/>
      <c r="G36570" s="2"/>
      <c r="J36570" s="2"/>
    </row>
    <row r="36571">
      <c r="D36571" s="2"/>
      <c r="G36571" s="2"/>
      <c r="J36571" s="2"/>
    </row>
    <row r="36572">
      <c r="D36572" s="2"/>
      <c r="G36572" s="2"/>
      <c r="J36572" s="2"/>
    </row>
    <row r="36573">
      <c r="D36573" s="2"/>
      <c r="G36573" s="2"/>
      <c r="J36573" s="2"/>
    </row>
    <row r="36574">
      <c r="D36574" s="2"/>
      <c r="G36574" s="2"/>
      <c r="J36574" s="2"/>
    </row>
    <row r="36575">
      <c r="D36575" s="2"/>
      <c r="G36575" s="2"/>
      <c r="J36575" s="2"/>
    </row>
    <row r="36576">
      <c r="D36576" s="2"/>
      <c r="G36576" s="2"/>
      <c r="J36576" s="2"/>
    </row>
    <row r="36577">
      <c r="D36577" s="2"/>
      <c r="G36577" s="2"/>
      <c r="J36577" s="2"/>
    </row>
    <row r="36578">
      <c r="D36578" s="2"/>
      <c r="G36578" s="2"/>
      <c r="J36578" s="2"/>
    </row>
    <row r="36579">
      <c r="D36579" s="2"/>
      <c r="G36579" s="2"/>
      <c r="J36579" s="2"/>
    </row>
    <row r="36580">
      <c r="D36580" s="2"/>
      <c r="G36580" s="2"/>
      <c r="J36580" s="2"/>
    </row>
    <row r="36581">
      <c r="D36581" s="2"/>
      <c r="G36581" s="2"/>
      <c r="J36581" s="2"/>
    </row>
    <row r="36582">
      <c r="D36582" s="2"/>
      <c r="G36582" s="2"/>
      <c r="J36582" s="2"/>
    </row>
    <row r="36583">
      <c r="D36583" s="2"/>
      <c r="G36583" s="2"/>
      <c r="J36583" s="2"/>
    </row>
    <row r="36584">
      <c r="D36584" s="2"/>
      <c r="G36584" s="2"/>
      <c r="J36584" s="2"/>
    </row>
    <row r="36585">
      <c r="D36585" s="2"/>
      <c r="G36585" s="2"/>
      <c r="J36585" s="2"/>
    </row>
    <row r="36586">
      <c r="D36586" s="2"/>
      <c r="G36586" s="2"/>
      <c r="J36586" s="2"/>
    </row>
    <row r="36587">
      <c r="D36587" s="2"/>
      <c r="G36587" s="2"/>
      <c r="J36587" s="2"/>
    </row>
    <row r="36588">
      <c r="D36588" s="2"/>
      <c r="G36588" s="2"/>
      <c r="J36588" s="2"/>
    </row>
    <row r="36589">
      <c r="D36589" s="2"/>
      <c r="G36589" s="2"/>
      <c r="J36589" s="2"/>
    </row>
    <row r="36590">
      <c r="D36590" s="2"/>
      <c r="G36590" s="2"/>
      <c r="J36590" s="2"/>
    </row>
    <row r="36591">
      <c r="D36591" s="2"/>
      <c r="G36591" s="2"/>
      <c r="J36591" s="2"/>
    </row>
    <row r="36592">
      <c r="D36592" s="2"/>
      <c r="G36592" s="2"/>
      <c r="J36592" s="2"/>
    </row>
    <row r="36593">
      <c r="D36593" s="2"/>
      <c r="G36593" s="2"/>
      <c r="J36593" s="2"/>
    </row>
    <row r="36594">
      <c r="D36594" s="2"/>
      <c r="G36594" s="2"/>
      <c r="J36594" s="2"/>
    </row>
    <row r="36595">
      <c r="D36595" s="2"/>
      <c r="G36595" s="2"/>
      <c r="J36595" s="2"/>
    </row>
    <row r="36596">
      <c r="D36596" s="2"/>
      <c r="G36596" s="2"/>
      <c r="J36596" s="2"/>
    </row>
    <row r="36597">
      <c r="D36597" s="2"/>
      <c r="G36597" s="2"/>
      <c r="J36597" s="2"/>
    </row>
    <row r="36598">
      <c r="D36598" s="2"/>
      <c r="G36598" s="2"/>
      <c r="J36598" s="2"/>
    </row>
    <row r="36599">
      <c r="D36599" s="2"/>
      <c r="G36599" s="2"/>
      <c r="J36599" s="2"/>
    </row>
    <row r="36600">
      <c r="D36600" s="2"/>
      <c r="G36600" s="2"/>
      <c r="J36600" s="2"/>
    </row>
    <row r="36601">
      <c r="D36601" s="2"/>
      <c r="G36601" s="2"/>
      <c r="J36601" s="2"/>
    </row>
    <row r="36602">
      <c r="D36602" s="2"/>
      <c r="G36602" s="2"/>
      <c r="J36602" s="2"/>
    </row>
    <row r="36603">
      <c r="D36603" s="2"/>
      <c r="G36603" s="2"/>
      <c r="J36603" s="2"/>
    </row>
    <row r="36604">
      <c r="D36604" s="2"/>
      <c r="G36604" s="2"/>
      <c r="J36604" s="2"/>
    </row>
    <row r="36605">
      <c r="D36605" s="2"/>
      <c r="G36605" s="2"/>
      <c r="J36605" s="2"/>
    </row>
    <row r="36606">
      <c r="D36606" s="2"/>
      <c r="G36606" s="2"/>
      <c r="J36606" s="2"/>
    </row>
    <row r="36607">
      <c r="D36607" s="2"/>
      <c r="G36607" s="2"/>
      <c r="J36607" s="2"/>
    </row>
    <row r="36608">
      <c r="D36608" s="2"/>
      <c r="G36608" s="2"/>
      <c r="J36608" s="2"/>
    </row>
    <row r="36609">
      <c r="D36609" s="2"/>
      <c r="G36609" s="2"/>
      <c r="J36609" s="2"/>
    </row>
    <row r="36610">
      <c r="D36610" s="2"/>
      <c r="G36610" s="2"/>
      <c r="J36610" s="2"/>
    </row>
    <row r="36611">
      <c r="D36611" s="2"/>
      <c r="G36611" s="2"/>
      <c r="J36611" s="2"/>
    </row>
    <row r="36612">
      <c r="D36612" s="2"/>
      <c r="G36612" s="2"/>
      <c r="J36612" s="2"/>
    </row>
    <row r="36613">
      <c r="D36613" s="2"/>
      <c r="G36613" s="2"/>
      <c r="J36613" s="2"/>
    </row>
    <row r="36614">
      <c r="D36614" s="2"/>
      <c r="G36614" s="2"/>
      <c r="J36614" s="2"/>
    </row>
    <row r="36615">
      <c r="D36615" s="2"/>
      <c r="G36615" s="2"/>
      <c r="J36615" s="2"/>
    </row>
    <row r="36616">
      <c r="D36616" s="2"/>
      <c r="G36616" s="2"/>
      <c r="J36616" s="2"/>
    </row>
    <row r="36617">
      <c r="D36617" s="2"/>
      <c r="G36617" s="2"/>
      <c r="J36617" s="2"/>
    </row>
    <row r="36618">
      <c r="D36618" s="2"/>
      <c r="G36618" s="2"/>
      <c r="J36618" s="2"/>
    </row>
    <row r="36619">
      <c r="D36619" s="2"/>
      <c r="G36619" s="2"/>
      <c r="J36619" s="2"/>
    </row>
    <row r="36620">
      <c r="D36620" s="2"/>
      <c r="G36620" s="2"/>
      <c r="J36620" s="2"/>
    </row>
    <row r="36621">
      <c r="D36621" s="2"/>
      <c r="G36621" s="2"/>
      <c r="J36621" s="2"/>
    </row>
    <row r="36622">
      <c r="D36622" s="2"/>
      <c r="G36622" s="2"/>
      <c r="J36622" s="2"/>
    </row>
    <row r="36623">
      <c r="D36623" s="2"/>
      <c r="G36623" s="2"/>
      <c r="J36623" s="2"/>
    </row>
    <row r="36624">
      <c r="D36624" s="2"/>
      <c r="G36624" s="2"/>
      <c r="J36624" s="2"/>
    </row>
    <row r="36625">
      <c r="D36625" s="2"/>
      <c r="G36625" s="2"/>
      <c r="J36625" s="2"/>
    </row>
    <row r="36626">
      <c r="D36626" s="2"/>
      <c r="G36626" s="2"/>
      <c r="J36626" s="2"/>
    </row>
    <row r="36627">
      <c r="D36627" s="2"/>
      <c r="G36627" s="2"/>
      <c r="J36627" s="2"/>
    </row>
    <row r="36628">
      <c r="D36628" s="2"/>
      <c r="G36628" s="2"/>
      <c r="J36628" s="2"/>
    </row>
    <row r="36629">
      <c r="D36629" s="2"/>
      <c r="G36629" s="2"/>
      <c r="J36629" s="2"/>
    </row>
    <row r="36630">
      <c r="D36630" s="2"/>
      <c r="G36630" s="2"/>
      <c r="J36630" s="2"/>
    </row>
    <row r="36631">
      <c r="D36631" s="2"/>
      <c r="G36631" s="2"/>
      <c r="J36631" s="2"/>
    </row>
    <row r="36632">
      <c r="D36632" s="2"/>
      <c r="G36632" s="2"/>
      <c r="J36632" s="2"/>
    </row>
    <row r="36633">
      <c r="D36633" s="2"/>
      <c r="G36633" s="2"/>
      <c r="J36633" s="2"/>
    </row>
    <row r="36634">
      <c r="D36634" s="2"/>
      <c r="G36634" s="2"/>
      <c r="J36634" s="2"/>
    </row>
    <row r="36635">
      <c r="D36635" s="2"/>
      <c r="G36635" s="2"/>
      <c r="J36635" s="2"/>
    </row>
    <row r="36636">
      <c r="D36636" s="2"/>
      <c r="G36636" s="2"/>
      <c r="J36636" s="2"/>
    </row>
    <row r="36637">
      <c r="D36637" s="2"/>
      <c r="G36637" s="2"/>
      <c r="J36637" s="2"/>
    </row>
    <row r="36638">
      <c r="D36638" s="2"/>
      <c r="G36638" s="2"/>
      <c r="J36638" s="2"/>
    </row>
    <row r="36639">
      <c r="D36639" s="2"/>
      <c r="G36639" s="2"/>
      <c r="J36639" s="2"/>
    </row>
    <row r="36640">
      <c r="D36640" s="2"/>
      <c r="G36640" s="2"/>
      <c r="J36640" s="2"/>
    </row>
    <row r="36641">
      <c r="D36641" s="2"/>
      <c r="G36641" s="2"/>
      <c r="J36641" s="2"/>
    </row>
    <row r="36642">
      <c r="D36642" s="2"/>
      <c r="G36642" s="2"/>
      <c r="J36642" s="2"/>
    </row>
    <row r="36643">
      <c r="D36643" s="2"/>
      <c r="G36643" s="2"/>
      <c r="J36643" s="2"/>
    </row>
    <row r="36644">
      <c r="D36644" s="2"/>
      <c r="G36644" s="2"/>
      <c r="J36644" s="2"/>
    </row>
    <row r="36645">
      <c r="D36645" s="2"/>
      <c r="G36645" s="2"/>
      <c r="J36645" s="2"/>
    </row>
    <row r="36646">
      <c r="D36646" s="2"/>
      <c r="G36646" s="2"/>
      <c r="J36646" s="2"/>
    </row>
    <row r="36647">
      <c r="D36647" s="2"/>
      <c r="G36647" s="2"/>
      <c r="J36647" s="2"/>
    </row>
    <row r="36648">
      <c r="D36648" s="2"/>
      <c r="G36648" s="2"/>
      <c r="J36648" s="2"/>
    </row>
    <row r="36649">
      <c r="D36649" s="2"/>
      <c r="G36649" s="2"/>
      <c r="J36649" s="2"/>
    </row>
    <row r="36650">
      <c r="D36650" s="2"/>
      <c r="G36650" s="2"/>
      <c r="J36650" s="2"/>
    </row>
    <row r="36651">
      <c r="D36651" s="2"/>
      <c r="G36651" s="2"/>
      <c r="J36651" s="2"/>
    </row>
    <row r="36652">
      <c r="D36652" s="2"/>
      <c r="G36652" s="2"/>
      <c r="J36652" s="2"/>
    </row>
    <row r="36653">
      <c r="D36653" s="2"/>
      <c r="G36653" s="2"/>
      <c r="J36653" s="2"/>
    </row>
    <row r="36654">
      <c r="D36654" s="2"/>
      <c r="G36654" s="2"/>
      <c r="J36654" s="2"/>
    </row>
    <row r="36655">
      <c r="D36655" s="2"/>
      <c r="G36655" s="2"/>
      <c r="J36655" s="2"/>
    </row>
    <row r="36656">
      <c r="D36656" s="2"/>
      <c r="G36656" s="2"/>
      <c r="J36656" s="2"/>
    </row>
    <row r="36657">
      <c r="D36657" s="2"/>
      <c r="G36657" s="2"/>
      <c r="J36657" s="2"/>
    </row>
    <row r="36658">
      <c r="D36658" s="2"/>
      <c r="G36658" s="2"/>
      <c r="J36658" s="2"/>
    </row>
    <row r="36659">
      <c r="D36659" s="2"/>
      <c r="G36659" s="2"/>
      <c r="J36659" s="2"/>
    </row>
    <row r="36660">
      <c r="D36660" s="2"/>
      <c r="G36660" s="2"/>
      <c r="J36660" s="2"/>
    </row>
    <row r="36661">
      <c r="D36661" s="2"/>
      <c r="G36661" s="2"/>
      <c r="J36661" s="2"/>
    </row>
    <row r="36662">
      <c r="D36662" s="2"/>
      <c r="G36662" s="2"/>
      <c r="J36662" s="2"/>
    </row>
    <row r="36663">
      <c r="D36663" s="2"/>
      <c r="G36663" s="2"/>
      <c r="J36663" s="2"/>
    </row>
    <row r="36664">
      <c r="D36664" s="2"/>
      <c r="G36664" s="2"/>
      <c r="J36664" s="2"/>
    </row>
    <row r="36665">
      <c r="D36665" s="2"/>
      <c r="G36665" s="2"/>
      <c r="J36665" s="2"/>
    </row>
    <row r="36666">
      <c r="D36666" s="2"/>
      <c r="G36666" s="2"/>
      <c r="J36666" s="2"/>
    </row>
    <row r="36667">
      <c r="D36667" s="2"/>
      <c r="G36667" s="2"/>
      <c r="J36667" s="2"/>
    </row>
    <row r="36668">
      <c r="D36668" s="2"/>
      <c r="G36668" s="2"/>
      <c r="J36668" s="2"/>
    </row>
    <row r="36669">
      <c r="D36669" s="2"/>
      <c r="G36669" s="2"/>
      <c r="J36669" s="2"/>
    </row>
    <row r="36670">
      <c r="D36670" s="2"/>
      <c r="G36670" s="2"/>
      <c r="J36670" s="2"/>
    </row>
    <row r="36671">
      <c r="D36671" s="2"/>
      <c r="G36671" s="2"/>
      <c r="J36671" s="2"/>
    </row>
    <row r="36672">
      <c r="D36672" s="2"/>
      <c r="G36672" s="2"/>
      <c r="J36672" s="2"/>
    </row>
    <row r="36673">
      <c r="D36673" s="2"/>
      <c r="G36673" s="2"/>
      <c r="J36673" s="2"/>
    </row>
    <row r="36674">
      <c r="D36674" s="2"/>
      <c r="G36674" s="2"/>
      <c r="J36674" s="2"/>
    </row>
    <row r="36675">
      <c r="D36675" s="2"/>
      <c r="G36675" s="2"/>
      <c r="J36675" s="2"/>
    </row>
    <row r="36676">
      <c r="D36676" s="2"/>
      <c r="G36676" s="2"/>
      <c r="J36676" s="2"/>
    </row>
    <row r="36677">
      <c r="D36677" s="2"/>
      <c r="G36677" s="2"/>
      <c r="J36677" s="2"/>
    </row>
    <row r="36678">
      <c r="D36678" s="2"/>
      <c r="G36678" s="2"/>
      <c r="J36678" s="2"/>
    </row>
    <row r="36679">
      <c r="D36679" s="2"/>
      <c r="G36679" s="2"/>
      <c r="J36679" s="2"/>
    </row>
    <row r="36680">
      <c r="D36680" s="2"/>
      <c r="G36680" s="2"/>
      <c r="J36680" s="2"/>
    </row>
    <row r="36681">
      <c r="D36681" s="2"/>
      <c r="G36681" s="2"/>
      <c r="J36681" s="2"/>
    </row>
    <row r="36682">
      <c r="D36682" s="2"/>
      <c r="G36682" s="2"/>
      <c r="J36682" s="2"/>
    </row>
    <row r="36683">
      <c r="D36683" s="2"/>
      <c r="G36683" s="2"/>
      <c r="J36683" s="2"/>
    </row>
    <row r="36684">
      <c r="D36684" s="2"/>
      <c r="G36684" s="2"/>
      <c r="J36684" s="2"/>
    </row>
    <row r="36685">
      <c r="D36685" s="2"/>
      <c r="G36685" s="2"/>
      <c r="J36685" s="2"/>
    </row>
    <row r="36686">
      <c r="D36686" s="2"/>
      <c r="G36686" s="2"/>
      <c r="J36686" s="2"/>
    </row>
    <row r="36687">
      <c r="D36687" s="2"/>
      <c r="G36687" s="2"/>
      <c r="J36687" s="2"/>
    </row>
    <row r="36688">
      <c r="D36688" s="2"/>
      <c r="G36688" s="2"/>
      <c r="J36688" s="2"/>
    </row>
    <row r="36689">
      <c r="D36689" s="2"/>
      <c r="G36689" s="2"/>
      <c r="J36689" s="2"/>
    </row>
    <row r="36690">
      <c r="D36690" s="2"/>
      <c r="G36690" s="2"/>
      <c r="J36690" s="2"/>
    </row>
    <row r="36691">
      <c r="D36691" s="2"/>
      <c r="G36691" s="2"/>
      <c r="J36691" s="2"/>
    </row>
    <row r="36692">
      <c r="D36692" s="2"/>
      <c r="G36692" s="2"/>
      <c r="J36692" s="2"/>
    </row>
    <row r="36693">
      <c r="D36693" s="2"/>
      <c r="G36693" s="2"/>
      <c r="J36693" s="2"/>
    </row>
    <row r="36694">
      <c r="D36694" s="2"/>
      <c r="G36694" s="2"/>
      <c r="J36694" s="2"/>
    </row>
    <row r="36695">
      <c r="D36695" s="2"/>
      <c r="G36695" s="2"/>
      <c r="J36695" s="2"/>
    </row>
    <row r="36696">
      <c r="D36696" s="2"/>
      <c r="G36696" s="2"/>
      <c r="J36696" s="2"/>
    </row>
    <row r="36697">
      <c r="D36697" s="2"/>
      <c r="G36697" s="2"/>
      <c r="J36697" s="2"/>
    </row>
    <row r="36698">
      <c r="D36698" s="2"/>
      <c r="G36698" s="2"/>
      <c r="J36698" s="2"/>
    </row>
    <row r="36699">
      <c r="D36699" s="2"/>
      <c r="G36699" s="2"/>
      <c r="J36699" s="2"/>
    </row>
    <row r="36700">
      <c r="D36700" s="2"/>
      <c r="G36700" s="2"/>
      <c r="J36700" s="2"/>
    </row>
    <row r="36701">
      <c r="D36701" s="2"/>
      <c r="G36701" s="2"/>
      <c r="J36701" s="2"/>
    </row>
    <row r="36702">
      <c r="D36702" s="2"/>
      <c r="G36702" s="2"/>
      <c r="J36702" s="2"/>
    </row>
    <row r="36703">
      <c r="D36703" s="2"/>
      <c r="G36703" s="2"/>
      <c r="J36703" s="2"/>
    </row>
    <row r="36704">
      <c r="D36704" s="2"/>
      <c r="G36704" s="2"/>
      <c r="J36704" s="2"/>
    </row>
    <row r="36705">
      <c r="D36705" s="2"/>
      <c r="G36705" s="2"/>
      <c r="J36705" s="2"/>
    </row>
    <row r="36706">
      <c r="D36706" s="2"/>
      <c r="G36706" s="2"/>
      <c r="J36706" s="2"/>
    </row>
    <row r="36707">
      <c r="D36707" s="2"/>
      <c r="G36707" s="2"/>
      <c r="J36707" s="2"/>
    </row>
    <row r="36708">
      <c r="D36708" s="2"/>
      <c r="G36708" s="2"/>
      <c r="J36708" s="2"/>
    </row>
    <row r="36709">
      <c r="D36709" s="2"/>
      <c r="G36709" s="2"/>
      <c r="J36709" s="2"/>
    </row>
    <row r="36710">
      <c r="D36710" s="2"/>
      <c r="G36710" s="2"/>
      <c r="J36710" s="2"/>
    </row>
    <row r="36711">
      <c r="D36711" s="2"/>
      <c r="G36711" s="2"/>
      <c r="J36711" s="2"/>
    </row>
    <row r="36712">
      <c r="D36712" s="2"/>
      <c r="G36712" s="2"/>
      <c r="J36712" s="2"/>
    </row>
    <row r="36713">
      <c r="D36713" s="2"/>
      <c r="G36713" s="2"/>
      <c r="J36713" s="2"/>
    </row>
    <row r="36714">
      <c r="D36714" s="2"/>
      <c r="G36714" s="2"/>
      <c r="J36714" s="2"/>
    </row>
    <row r="36715">
      <c r="D36715" s="2"/>
      <c r="G36715" s="2"/>
      <c r="J36715" s="2"/>
    </row>
    <row r="36716">
      <c r="D36716" s="2"/>
      <c r="G36716" s="2"/>
      <c r="J36716" s="2"/>
    </row>
    <row r="36717">
      <c r="D36717" s="2"/>
      <c r="G36717" s="2"/>
      <c r="J36717" s="2"/>
    </row>
    <row r="36718">
      <c r="D36718" s="2"/>
      <c r="G36718" s="2"/>
      <c r="J36718" s="2"/>
    </row>
    <row r="36719">
      <c r="D36719" s="2"/>
      <c r="G36719" s="2"/>
      <c r="J36719" s="2"/>
    </row>
    <row r="36720">
      <c r="D36720" s="2"/>
      <c r="G36720" s="2"/>
      <c r="J36720" s="2"/>
    </row>
    <row r="36721">
      <c r="D36721" s="2"/>
      <c r="G36721" s="2"/>
      <c r="J36721" s="2"/>
    </row>
    <row r="36722">
      <c r="D36722" s="2"/>
      <c r="G36722" s="2"/>
      <c r="J36722" s="2"/>
    </row>
    <row r="36723">
      <c r="D36723" s="2"/>
      <c r="G36723" s="2"/>
      <c r="J36723" s="2"/>
    </row>
    <row r="36724">
      <c r="D36724" s="2"/>
      <c r="G36724" s="2"/>
      <c r="J36724" s="2"/>
    </row>
    <row r="36725">
      <c r="D36725" s="2"/>
      <c r="G36725" s="2"/>
      <c r="J36725" s="2"/>
    </row>
    <row r="36726">
      <c r="D36726" s="2"/>
      <c r="G36726" s="2"/>
      <c r="J36726" s="2"/>
    </row>
    <row r="36727">
      <c r="D36727" s="2"/>
      <c r="G36727" s="2"/>
      <c r="J36727" s="2"/>
    </row>
    <row r="36728">
      <c r="D36728" s="2"/>
      <c r="G36728" s="2"/>
      <c r="J36728" s="2"/>
    </row>
    <row r="36729">
      <c r="D36729" s="2"/>
      <c r="G36729" s="2"/>
      <c r="J36729" s="2"/>
    </row>
    <row r="36730">
      <c r="D36730" s="2"/>
      <c r="G36730" s="2"/>
      <c r="J36730" s="2"/>
    </row>
    <row r="36731">
      <c r="D36731" s="2"/>
      <c r="G36731" s="2"/>
      <c r="J36731" s="2"/>
    </row>
    <row r="36732">
      <c r="D36732" s="2"/>
      <c r="G36732" s="2"/>
      <c r="J36732" s="2"/>
    </row>
    <row r="36733">
      <c r="D36733" s="2"/>
      <c r="G36733" s="2"/>
      <c r="J36733" s="2"/>
    </row>
    <row r="36734">
      <c r="D36734" s="2"/>
      <c r="G36734" s="2"/>
      <c r="J36734" s="2"/>
    </row>
    <row r="36735">
      <c r="D36735" s="2"/>
      <c r="G36735" s="2"/>
      <c r="J36735" s="2"/>
    </row>
    <row r="36736">
      <c r="D36736" s="2"/>
      <c r="G36736" s="2"/>
      <c r="J36736" s="2"/>
    </row>
    <row r="36737">
      <c r="D36737" s="2"/>
      <c r="G36737" s="2"/>
      <c r="J36737" s="2"/>
    </row>
    <row r="36738">
      <c r="D36738" s="2"/>
      <c r="G36738" s="2"/>
      <c r="J36738" s="2"/>
    </row>
    <row r="36739">
      <c r="D36739" s="2"/>
      <c r="G36739" s="2"/>
      <c r="J36739" s="2"/>
    </row>
    <row r="36740">
      <c r="D36740" s="2"/>
      <c r="G36740" s="2"/>
      <c r="J36740" s="2"/>
    </row>
    <row r="36741">
      <c r="D36741" s="2"/>
      <c r="G36741" s="2"/>
      <c r="J36741" s="2"/>
    </row>
    <row r="36742">
      <c r="D36742" s="2"/>
      <c r="G36742" s="2"/>
      <c r="J36742" s="2"/>
    </row>
    <row r="36743">
      <c r="D36743" s="2"/>
      <c r="G36743" s="2"/>
      <c r="J36743" s="2"/>
    </row>
    <row r="36744">
      <c r="D36744" s="2"/>
      <c r="G36744" s="2"/>
      <c r="J36744" s="2"/>
    </row>
    <row r="36745">
      <c r="D36745" s="2"/>
      <c r="G36745" s="2"/>
      <c r="J36745" s="2"/>
    </row>
    <row r="36746">
      <c r="D36746" s="2"/>
      <c r="G36746" s="2"/>
      <c r="J36746" s="2"/>
    </row>
    <row r="36747">
      <c r="D36747" s="2"/>
      <c r="G36747" s="2"/>
      <c r="J36747" s="2"/>
    </row>
    <row r="36748">
      <c r="D36748" s="2"/>
      <c r="G36748" s="2"/>
      <c r="J36748" s="2"/>
    </row>
    <row r="36749">
      <c r="D36749" s="2"/>
      <c r="G36749" s="2"/>
      <c r="J36749" s="2"/>
    </row>
    <row r="36750">
      <c r="D36750" s="2"/>
      <c r="G36750" s="2"/>
      <c r="J36750" s="2"/>
    </row>
    <row r="36751">
      <c r="D36751" s="2"/>
      <c r="G36751" s="2"/>
      <c r="J36751" s="2"/>
    </row>
    <row r="36752">
      <c r="D36752" s="2"/>
      <c r="G36752" s="2"/>
      <c r="J36752" s="2"/>
    </row>
    <row r="36753">
      <c r="D36753" s="2"/>
      <c r="G36753" s="2"/>
      <c r="J36753" s="2"/>
    </row>
    <row r="36754">
      <c r="D36754" s="2"/>
      <c r="G36754" s="2"/>
      <c r="J36754" s="2"/>
    </row>
    <row r="36755">
      <c r="D36755" s="2"/>
      <c r="G36755" s="2"/>
      <c r="J36755" s="2"/>
    </row>
    <row r="36756">
      <c r="D36756" s="2"/>
      <c r="G36756" s="2"/>
      <c r="J36756" s="2"/>
    </row>
    <row r="36757">
      <c r="D36757" s="2"/>
      <c r="G36757" s="2"/>
      <c r="J36757" s="2"/>
    </row>
    <row r="36758">
      <c r="D36758" s="2"/>
      <c r="G36758" s="2"/>
      <c r="J36758" s="2"/>
    </row>
    <row r="36759">
      <c r="D36759" s="2"/>
      <c r="G36759" s="2"/>
      <c r="J36759" s="2"/>
    </row>
    <row r="36760">
      <c r="D36760" s="2"/>
      <c r="G36760" s="2"/>
      <c r="J36760" s="2"/>
    </row>
    <row r="36761">
      <c r="D36761" s="2"/>
      <c r="G36761" s="2"/>
      <c r="J36761" s="2"/>
    </row>
    <row r="36762">
      <c r="D36762" s="2"/>
      <c r="G36762" s="2"/>
      <c r="J36762" s="2"/>
    </row>
    <row r="36763">
      <c r="D36763" s="2"/>
      <c r="G36763" s="2"/>
      <c r="J36763" s="2"/>
    </row>
    <row r="36764">
      <c r="D36764" s="2"/>
      <c r="G36764" s="2"/>
      <c r="J36764" s="2"/>
    </row>
    <row r="36765">
      <c r="D36765" s="2"/>
      <c r="G36765" s="2"/>
      <c r="J36765" s="2"/>
    </row>
    <row r="36766">
      <c r="D36766" s="2"/>
      <c r="G36766" s="2"/>
      <c r="J36766" s="2"/>
    </row>
    <row r="36767">
      <c r="D36767" s="2"/>
      <c r="G36767" s="2"/>
      <c r="J36767" s="2"/>
    </row>
    <row r="36768">
      <c r="D36768" s="2"/>
      <c r="G36768" s="2"/>
      <c r="J36768" s="2"/>
    </row>
    <row r="36769">
      <c r="D36769" s="2"/>
      <c r="G36769" s="2"/>
      <c r="J36769" s="2"/>
    </row>
    <row r="36770">
      <c r="D36770" s="2"/>
      <c r="G36770" s="2"/>
      <c r="J36770" s="2"/>
    </row>
    <row r="36771">
      <c r="D36771" s="2"/>
      <c r="G36771" s="2"/>
      <c r="J36771" s="2"/>
    </row>
    <row r="36772">
      <c r="D36772" s="2"/>
      <c r="G36772" s="2"/>
      <c r="J36772" s="2"/>
    </row>
    <row r="36773">
      <c r="D36773" s="2"/>
      <c r="G36773" s="2"/>
      <c r="J36773" s="2"/>
    </row>
    <row r="36774">
      <c r="D36774" s="2"/>
      <c r="G36774" s="2"/>
      <c r="J36774" s="2"/>
    </row>
    <row r="36775">
      <c r="D36775" s="2"/>
      <c r="G36775" s="2"/>
      <c r="J36775" s="2"/>
    </row>
    <row r="36776">
      <c r="D36776" s="2"/>
      <c r="G36776" s="2"/>
      <c r="J36776" s="2"/>
    </row>
    <row r="36777">
      <c r="D36777" s="2"/>
      <c r="G36777" s="2"/>
      <c r="J36777" s="2"/>
    </row>
    <row r="36778">
      <c r="D36778" s="2"/>
      <c r="G36778" s="2"/>
      <c r="J36778" s="2"/>
    </row>
    <row r="36779">
      <c r="D36779" s="2"/>
      <c r="G36779" s="2"/>
      <c r="J36779" s="2"/>
    </row>
    <row r="36780">
      <c r="D36780" s="2"/>
      <c r="G36780" s="2"/>
      <c r="J36780" s="2"/>
    </row>
    <row r="36781">
      <c r="D36781" s="2"/>
      <c r="G36781" s="2"/>
      <c r="J36781" s="2"/>
    </row>
    <row r="36782">
      <c r="D36782" s="2"/>
      <c r="G36782" s="2"/>
      <c r="J36782" s="2"/>
    </row>
    <row r="36783">
      <c r="D36783" s="2"/>
      <c r="G36783" s="2"/>
      <c r="J36783" s="2"/>
    </row>
    <row r="36784">
      <c r="D36784" s="2"/>
      <c r="G36784" s="2"/>
      <c r="J36784" s="2"/>
    </row>
    <row r="36785">
      <c r="D36785" s="2"/>
      <c r="G36785" s="2"/>
      <c r="J36785" s="2"/>
    </row>
    <row r="36786">
      <c r="D36786" s="2"/>
      <c r="G36786" s="2"/>
      <c r="J36786" s="2"/>
    </row>
    <row r="36787">
      <c r="D36787" s="2"/>
      <c r="G36787" s="2"/>
      <c r="J36787" s="2"/>
    </row>
    <row r="36788">
      <c r="D36788" s="2"/>
      <c r="G36788" s="2"/>
      <c r="J36788" s="2"/>
    </row>
    <row r="36789">
      <c r="D36789" s="2"/>
      <c r="G36789" s="2"/>
      <c r="J36789" s="2"/>
    </row>
    <row r="36790">
      <c r="D36790" s="2"/>
      <c r="G36790" s="2"/>
      <c r="J36790" s="2"/>
    </row>
    <row r="36791">
      <c r="D36791" s="2"/>
      <c r="G36791" s="2"/>
      <c r="J36791" s="2"/>
    </row>
    <row r="36792">
      <c r="D36792" s="2"/>
      <c r="G36792" s="2"/>
      <c r="J36792" s="2"/>
    </row>
    <row r="36793">
      <c r="D36793" s="2"/>
      <c r="G36793" s="2"/>
      <c r="J36793" s="2"/>
    </row>
    <row r="36794">
      <c r="D36794" s="2"/>
      <c r="G36794" s="2"/>
      <c r="J36794" s="2"/>
    </row>
    <row r="36795">
      <c r="D36795" s="2"/>
      <c r="G36795" s="2"/>
      <c r="J36795" s="2"/>
    </row>
    <row r="36796">
      <c r="D36796" s="2"/>
      <c r="G36796" s="2"/>
      <c r="J36796" s="2"/>
    </row>
    <row r="36797">
      <c r="D36797" s="2"/>
      <c r="G36797" s="2"/>
      <c r="J36797" s="2"/>
    </row>
    <row r="36798">
      <c r="D36798" s="2"/>
      <c r="G36798" s="2"/>
      <c r="J36798" s="2"/>
    </row>
    <row r="36799">
      <c r="D36799" s="2"/>
      <c r="G36799" s="2"/>
      <c r="J36799" s="2"/>
    </row>
    <row r="36800">
      <c r="D36800" s="2"/>
      <c r="G36800" s="2"/>
      <c r="J36800" s="2"/>
    </row>
    <row r="36801">
      <c r="D36801" s="2"/>
      <c r="G36801" s="2"/>
      <c r="J36801" s="2"/>
    </row>
    <row r="36802">
      <c r="D36802" s="2"/>
      <c r="G36802" s="2"/>
      <c r="J36802" s="2"/>
    </row>
    <row r="36803">
      <c r="D36803" s="2"/>
      <c r="G36803" s="2"/>
      <c r="J36803" s="2"/>
    </row>
    <row r="36804">
      <c r="D36804" s="2"/>
      <c r="G36804" s="2"/>
      <c r="J36804" s="2"/>
    </row>
    <row r="36805">
      <c r="D36805" s="2"/>
      <c r="G36805" s="2"/>
      <c r="J36805" s="2"/>
    </row>
    <row r="36806">
      <c r="D36806" s="2"/>
      <c r="G36806" s="2"/>
      <c r="J36806" s="2"/>
    </row>
    <row r="36807">
      <c r="D36807" s="2"/>
      <c r="G36807" s="2"/>
      <c r="J36807" s="2"/>
    </row>
    <row r="36808">
      <c r="D36808" s="2"/>
      <c r="G36808" s="2"/>
      <c r="J36808" s="2"/>
    </row>
    <row r="36809">
      <c r="D36809" s="2"/>
      <c r="G36809" s="2"/>
      <c r="J36809" s="2"/>
    </row>
    <row r="36810">
      <c r="D36810" s="2"/>
      <c r="G36810" s="2"/>
      <c r="J36810" s="2"/>
    </row>
    <row r="36811">
      <c r="D36811" s="2"/>
      <c r="G36811" s="2"/>
      <c r="J36811" s="2"/>
    </row>
    <row r="36812">
      <c r="D36812" s="2"/>
      <c r="G36812" s="2"/>
      <c r="J36812" s="2"/>
    </row>
    <row r="36813">
      <c r="D36813" s="2"/>
      <c r="G36813" s="2"/>
      <c r="J36813" s="2"/>
    </row>
    <row r="36814">
      <c r="D36814" s="2"/>
      <c r="G36814" s="2"/>
      <c r="J36814" s="2"/>
    </row>
    <row r="36815">
      <c r="D36815" s="2"/>
      <c r="G36815" s="2"/>
      <c r="J36815" s="2"/>
    </row>
    <row r="36816">
      <c r="D36816" s="2"/>
      <c r="G36816" s="2"/>
      <c r="J36816" s="2"/>
    </row>
    <row r="36817">
      <c r="D36817" s="2"/>
      <c r="G36817" s="2"/>
      <c r="J36817" s="2"/>
    </row>
    <row r="36818">
      <c r="D36818" s="2"/>
      <c r="G36818" s="2"/>
      <c r="J36818" s="2"/>
    </row>
    <row r="36819">
      <c r="D36819" s="2"/>
      <c r="G36819" s="2"/>
      <c r="J36819" s="2"/>
    </row>
    <row r="36820">
      <c r="D36820" s="2"/>
      <c r="G36820" s="2"/>
      <c r="J36820" s="2"/>
    </row>
    <row r="36821">
      <c r="D36821" s="2"/>
      <c r="G36821" s="2"/>
      <c r="J36821" s="2"/>
    </row>
    <row r="36822">
      <c r="D36822" s="2"/>
      <c r="G36822" s="2"/>
      <c r="J36822" s="2"/>
    </row>
    <row r="36823">
      <c r="D36823" s="2"/>
      <c r="G36823" s="2"/>
      <c r="J36823" s="2"/>
    </row>
    <row r="36824">
      <c r="D36824" s="2"/>
      <c r="G36824" s="2"/>
      <c r="J36824" s="2"/>
    </row>
    <row r="36825">
      <c r="D36825" s="2"/>
      <c r="G36825" s="2"/>
      <c r="J36825" s="2"/>
    </row>
    <row r="36826">
      <c r="D36826" s="2"/>
      <c r="G36826" s="2"/>
      <c r="J36826" s="2"/>
    </row>
    <row r="36827">
      <c r="D36827" s="2"/>
      <c r="G36827" s="2"/>
      <c r="J36827" s="2"/>
    </row>
    <row r="36828">
      <c r="D36828" s="2"/>
      <c r="G36828" s="2"/>
      <c r="J36828" s="2"/>
    </row>
    <row r="36829">
      <c r="D36829" s="2"/>
      <c r="G36829" s="2"/>
      <c r="J36829" s="2"/>
    </row>
    <row r="36830">
      <c r="D36830" s="2"/>
      <c r="G36830" s="2"/>
      <c r="J36830" s="2"/>
    </row>
    <row r="36831">
      <c r="D36831" s="2"/>
      <c r="G36831" s="2"/>
      <c r="J36831" s="2"/>
    </row>
    <row r="36832">
      <c r="D36832" s="2"/>
      <c r="G36832" s="2"/>
      <c r="J36832" s="2"/>
    </row>
    <row r="36833">
      <c r="D36833" s="2"/>
      <c r="G36833" s="2"/>
      <c r="J36833" s="2"/>
    </row>
    <row r="36834">
      <c r="D36834" s="2"/>
      <c r="G36834" s="2"/>
      <c r="J36834" s="2"/>
    </row>
    <row r="36835">
      <c r="D36835" s="2"/>
      <c r="G36835" s="2"/>
      <c r="J36835" s="2"/>
    </row>
    <row r="36836">
      <c r="D36836" s="2"/>
      <c r="G36836" s="2"/>
      <c r="J36836" s="2"/>
    </row>
    <row r="36837">
      <c r="D36837" s="2"/>
      <c r="G36837" s="2"/>
      <c r="J36837" s="2"/>
    </row>
    <row r="36838">
      <c r="D36838" s="2"/>
      <c r="G36838" s="2"/>
      <c r="J36838" s="2"/>
    </row>
    <row r="36839">
      <c r="D36839" s="2"/>
      <c r="G36839" s="2"/>
      <c r="J36839" s="2"/>
    </row>
    <row r="36840">
      <c r="D36840" s="2"/>
      <c r="G36840" s="2"/>
      <c r="J36840" s="2"/>
    </row>
    <row r="36841">
      <c r="D36841" s="2"/>
      <c r="G36841" s="2"/>
      <c r="J36841" s="2"/>
    </row>
    <row r="36842">
      <c r="D36842" s="2"/>
      <c r="G36842" s="2"/>
      <c r="J36842" s="2"/>
    </row>
    <row r="36843">
      <c r="D36843" s="2"/>
      <c r="G36843" s="2"/>
      <c r="J36843" s="2"/>
    </row>
    <row r="36844">
      <c r="D36844" s="2"/>
      <c r="G36844" s="2"/>
      <c r="J36844" s="2"/>
    </row>
    <row r="36845">
      <c r="D36845" s="2"/>
      <c r="G36845" s="2"/>
      <c r="J36845" s="2"/>
    </row>
    <row r="36846">
      <c r="D36846" s="2"/>
      <c r="G36846" s="2"/>
      <c r="J36846" s="2"/>
    </row>
    <row r="36847">
      <c r="D36847" s="2"/>
      <c r="G36847" s="2"/>
      <c r="J36847" s="2"/>
    </row>
    <row r="36848">
      <c r="D36848" s="2"/>
      <c r="G36848" s="2"/>
      <c r="J36848" s="2"/>
    </row>
    <row r="36849">
      <c r="D36849" s="2"/>
      <c r="G36849" s="2"/>
      <c r="J36849" s="2"/>
    </row>
    <row r="36850">
      <c r="D36850" s="2"/>
      <c r="G36850" s="2"/>
      <c r="J36850" s="2"/>
    </row>
    <row r="36851">
      <c r="D36851" s="2"/>
      <c r="G36851" s="2"/>
      <c r="J36851" s="2"/>
    </row>
    <row r="36852">
      <c r="D36852" s="2"/>
      <c r="G36852" s="2"/>
      <c r="J36852" s="2"/>
    </row>
    <row r="36853">
      <c r="D36853" s="2"/>
      <c r="G36853" s="2"/>
      <c r="J36853" s="2"/>
    </row>
    <row r="36854">
      <c r="D36854" s="2"/>
      <c r="G36854" s="2"/>
      <c r="J36854" s="2"/>
    </row>
    <row r="36855">
      <c r="D36855" s="2"/>
      <c r="G36855" s="2"/>
      <c r="J36855" s="2"/>
    </row>
    <row r="36856">
      <c r="D36856" s="2"/>
      <c r="G36856" s="2"/>
      <c r="J36856" s="2"/>
    </row>
    <row r="36857">
      <c r="D36857" s="2"/>
      <c r="G36857" s="2"/>
      <c r="J36857" s="2"/>
    </row>
    <row r="36858">
      <c r="D36858" s="2"/>
      <c r="G36858" s="2"/>
      <c r="J36858" s="2"/>
    </row>
    <row r="36859">
      <c r="D36859" s="2"/>
      <c r="G36859" s="2"/>
      <c r="J36859" s="2"/>
    </row>
    <row r="36860">
      <c r="D36860" s="2"/>
      <c r="G36860" s="2"/>
      <c r="J36860" s="2"/>
    </row>
    <row r="36861">
      <c r="D36861" s="2"/>
      <c r="G36861" s="2"/>
      <c r="J36861" s="2"/>
    </row>
    <row r="36862">
      <c r="D36862" s="2"/>
      <c r="G36862" s="2"/>
      <c r="J36862" s="2"/>
    </row>
    <row r="36863">
      <c r="D36863" s="2"/>
      <c r="G36863" s="2"/>
      <c r="J36863" s="2"/>
    </row>
    <row r="36864">
      <c r="D36864" s="2"/>
      <c r="G36864" s="2"/>
      <c r="J36864" s="2"/>
    </row>
    <row r="36865">
      <c r="D36865" s="2"/>
      <c r="G36865" s="2"/>
      <c r="J36865" s="2"/>
    </row>
    <row r="36866">
      <c r="D36866" s="2"/>
      <c r="G36866" s="2"/>
      <c r="J36866" s="2"/>
    </row>
    <row r="36867">
      <c r="D36867" s="2"/>
      <c r="G36867" s="2"/>
      <c r="J36867" s="2"/>
    </row>
    <row r="36868">
      <c r="D36868" s="2"/>
      <c r="G36868" s="2"/>
      <c r="J36868" s="2"/>
    </row>
    <row r="36869">
      <c r="D36869" s="2"/>
      <c r="G36869" s="2"/>
      <c r="J36869" s="2"/>
    </row>
    <row r="36870">
      <c r="D36870" s="2"/>
      <c r="G36870" s="2"/>
      <c r="J36870" s="2"/>
    </row>
    <row r="36871">
      <c r="D36871" s="2"/>
      <c r="G36871" s="2"/>
      <c r="J36871" s="2"/>
    </row>
    <row r="36872">
      <c r="D36872" s="2"/>
      <c r="G36872" s="2"/>
      <c r="J36872" s="2"/>
    </row>
    <row r="36873">
      <c r="D36873" s="2"/>
      <c r="G36873" s="2"/>
      <c r="J36873" s="2"/>
    </row>
    <row r="36874">
      <c r="D36874" s="2"/>
      <c r="G36874" s="2"/>
      <c r="J36874" s="2"/>
    </row>
    <row r="36875">
      <c r="D36875" s="2"/>
      <c r="G36875" s="2"/>
      <c r="J36875" s="2"/>
    </row>
    <row r="36876">
      <c r="D36876" s="2"/>
      <c r="G36876" s="2"/>
      <c r="J36876" s="2"/>
    </row>
    <row r="36877">
      <c r="D36877" s="2"/>
      <c r="G36877" s="2"/>
      <c r="J36877" s="2"/>
    </row>
    <row r="36878">
      <c r="D36878" s="2"/>
      <c r="G36878" s="2"/>
      <c r="J36878" s="2"/>
    </row>
    <row r="36879">
      <c r="D36879" s="2"/>
      <c r="G36879" s="2"/>
      <c r="J36879" s="2"/>
    </row>
    <row r="36880">
      <c r="D36880" s="2"/>
      <c r="G36880" s="2"/>
      <c r="J36880" s="2"/>
    </row>
    <row r="36881">
      <c r="D36881" s="2"/>
      <c r="G36881" s="2"/>
      <c r="J36881" s="2"/>
    </row>
    <row r="36882">
      <c r="D36882" s="2"/>
      <c r="G36882" s="2"/>
      <c r="J36882" s="2"/>
    </row>
    <row r="36883">
      <c r="D36883" s="2"/>
      <c r="G36883" s="2"/>
      <c r="J36883" s="2"/>
    </row>
    <row r="36884">
      <c r="D36884" s="2"/>
      <c r="G36884" s="2"/>
      <c r="J36884" s="2"/>
    </row>
    <row r="36885">
      <c r="D36885" s="2"/>
      <c r="G36885" s="2"/>
      <c r="J36885" s="2"/>
    </row>
    <row r="36886">
      <c r="D36886" s="2"/>
      <c r="G36886" s="2"/>
      <c r="J36886" s="2"/>
    </row>
    <row r="36887">
      <c r="D36887" s="2"/>
      <c r="G36887" s="2"/>
      <c r="J36887" s="2"/>
    </row>
    <row r="36888">
      <c r="D36888" s="2"/>
      <c r="G36888" s="2"/>
      <c r="J36888" s="2"/>
    </row>
    <row r="36889">
      <c r="D36889" s="2"/>
      <c r="G36889" s="2"/>
      <c r="J36889" s="2"/>
    </row>
    <row r="36890">
      <c r="D36890" s="2"/>
      <c r="G36890" s="2"/>
      <c r="J36890" s="2"/>
    </row>
    <row r="36891">
      <c r="D36891" s="2"/>
      <c r="G36891" s="2"/>
      <c r="J36891" s="2"/>
    </row>
    <row r="36892">
      <c r="D36892" s="2"/>
      <c r="G36892" s="2"/>
      <c r="J36892" s="2"/>
    </row>
    <row r="36893">
      <c r="D36893" s="2"/>
      <c r="G36893" s="2"/>
      <c r="J36893" s="2"/>
    </row>
    <row r="36894">
      <c r="D36894" s="2"/>
      <c r="G36894" s="2"/>
      <c r="J36894" s="2"/>
    </row>
    <row r="36895">
      <c r="D36895" s="2"/>
      <c r="G36895" s="2"/>
      <c r="J36895" s="2"/>
    </row>
    <row r="36896">
      <c r="D36896" s="2"/>
      <c r="G36896" s="2"/>
      <c r="J36896" s="2"/>
    </row>
    <row r="36897">
      <c r="D36897" s="2"/>
      <c r="G36897" s="2"/>
      <c r="J36897" s="2"/>
    </row>
    <row r="36898">
      <c r="D36898" s="2"/>
      <c r="G36898" s="2"/>
      <c r="J36898" s="2"/>
    </row>
    <row r="36899">
      <c r="D36899" s="2"/>
      <c r="G36899" s="2"/>
      <c r="J36899" s="2"/>
    </row>
    <row r="36900">
      <c r="D36900" s="2"/>
      <c r="G36900" s="2"/>
      <c r="J36900" s="2"/>
    </row>
    <row r="36901">
      <c r="D36901" s="2"/>
      <c r="G36901" s="2"/>
      <c r="J36901" s="2"/>
    </row>
    <row r="36902">
      <c r="D36902" s="2"/>
      <c r="G36902" s="2"/>
      <c r="J36902" s="2"/>
    </row>
    <row r="36903">
      <c r="D36903" s="2"/>
      <c r="G36903" s="2"/>
      <c r="J36903" s="2"/>
    </row>
    <row r="36904">
      <c r="D36904" s="2"/>
      <c r="G36904" s="2"/>
      <c r="J36904" s="2"/>
    </row>
    <row r="36905">
      <c r="D36905" s="2"/>
      <c r="G36905" s="2"/>
      <c r="J36905" s="2"/>
    </row>
    <row r="36906">
      <c r="D36906" s="2"/>
      <c r="G36906" s="2"/>
      <c r="J36906" s="2"/>
    </row>
    <row r="36907">
      <c r="D36907" s="2"/>
      <c r="G36907" s="2"/>
      <c r="J36907" s="2"/>
    </row>
    <row r="36908">
      <c r="D36908" s="2"/>
      <c r="G36908" s="2"/>
      <c r="J36908" s="2"/>
    </row>
    <row r="36909">
      <c r="D36909" s="2"/>
      <c r="G36909" s="2"/>
      <c r="J36909" s="2"/>
    </row>
    <row r="36910">
      <c r="D36910" s="2"/>
      <c r="G36910" s="2"/>
      <c r="J36910" s="2"/>
    </row>
    <row r="36911">
      <c r="D36911" s="2"/>
      <c r="G36911" s="2"/>
      <c r="J36911" s="2"/>
    </row>
    <row r="36912">
      <c r="D36912" s="2"/>
      <c r="G36912" s="2"/>
      <c r="J36912" s="2"/>
    </row>
    <row r="36913">
      <c r="D36913" s="2"/>
      <c r="G36913" s="2"/>
      <c r="J36913" s="2"/>
    </row>
    <row r="36914">
      <c r="D36914" s="2"/>
      <c r="G36914" s="2"/>
      <c r="J36914" s="2"/>
    </row>
    <row r="36915">
      <c r="D36915" s="2"/>
      <c r="G36915" s="2"/>
      <c r="J36915" s="2"/>
    </row>
    <row r="36916">
      <c r="D36916" s="2"/>
      <c r="G36916" s="2"/>
      <c r="J36916" s="2"/>
    </row>
    <row r="36917">
      <c r="D36917" s="2"/>
      <c r="G36917" s="2"/>
      <c r="J36917" s="2"/>
    </row>
    <row r="36918">
      <c r="D36918" s="2"/>
      <c r="G36918" s="2"/>
      <c r="J36918" s="2"/>
    </row>
    <row r="36919">
      <c r="D36919" s="2"/>
      <c r="G36919" s="2"/>
      <c r="J36919" s="2"/>
    </row>
    <row r="36920">
      <c r="D36920" s="2"/>
      <c r="G36920" s="2"/>
      <c r="J36920" s="2"/>
    </row>
    <row r="36921">
      <c r="D36921" s="2"/>
      <c r="G36921" s="2"/>
      <c r="J36921" s="2"/>
    </row>
    <row r="36922">
      <c r="D36922" s="2"/>
      <c r="G36922" s="2"/>
      <c r="J36922" s="2"/>
    </row>
    <row r="36923">
      <c r="D36923" s="2"/>
      <c r="G36923" s="2"/>
      <c r="J36923" s="2"/>
    </row>
    <row r="36924">
      <c r="D36924" s="2"/>
      <c r="G36924" s="2"/>
      <c r="J36924" s="2"/>
    </row>
    <row r="36925">
      <c r="D36925" s="2"/>
      <c r="G36925" s="2"/>
      <c r="J36925" s="2"/>
    </row>
    <row r="36926">
      <c r="D36926" s="2"/>
      <c r="G36926" s="2"/>
      <c r="J36926" s="2"/>
    </row>
    <row r="36927">
      <c r="D36927" s="2"/>
      <c r="G36927" s="2"/>
      <c r="J36927" s="2"/>
    </row>
    <row r="36928">
      <c r="D36928" s="2"/>
      <c r="G36928" s="2"/>
      <c r="J36928" s="2"/>
    </row>
    <row r="36929">
      <c r="D36929" s="2"/>
      <c r="G36929" s="2"/>
      <c r="J36929" s="2"/>
    </row>
    <row r="36930">
      <c r="D36930" s="2"/>
      <c r="G36930" s="2"/>
      <c r="J36930" s="2"/>
    </row>
    <row r="36931">
      <c r="D36931" s="2"/>
      <c r="G36931" s="2"/>
      <c r="J36931" s="2"/>
    </row>
    <row r="36932">
      <c r="D36932" s="2"/>
      <c r="G36932" s="2"/>
      <c r="J36932" s="2"/>
    </row>
    <row r="36933">
      <c r="D36933" s="2"/>
      <c r="G36933" s="2"/>
      <c r="J36933" s="2"/>
    </row>
    <row r="36934">
      <c r="D36934" s="2"/>
      <c r="G36934" s="2"/>
      <c r="J36934" s="2"/>
    </row>
    <row r="36935">
      <c r="D36935" s="2"/>
      <c r="G36935" s="2"/>
      <c r="J36935" s="2"/>
    </row>
    <row r="36936">
      <c r="D36936" s="2"/>
      <c r="G36936" s="2"/>
      <c r="J36936" s="2"/>
    </row>
    <row r="36937">
      <c r="D36937" s="2"/>
      <c r="G36937" s="2"/>
      <c r="J36937" s="2"/>
    </row>
    <row r="36938">
      <c r="D36938" s="2"/>
      <c r="G36938" s="2"/>
      <c r="J36938" s="2"/>
    </row>
    <row r="36939">
      <c r="D36939" s="2"/>
      <c r="G36939" s="2"/>
      <c r="J36939" s="2"/>
    </row>
    <row r="36940">
      <c r="D36940" s="2"/>
      <c r="G36940" s="2"/>
      <c r="J36940" s="2"/>
    </row>
    <row r="36941">
      <c r="D36941" s="2"/>
      <c r="G36941" s="2"/>
      <c r="J36941" s="2"/>
    </row>
    <row r="36942">
      <c r="D36942" s="2"/>
      <c r="G36942" s="2"/>
      <c r="J36942" s="2"/>
    </row>
    <row r="36943">
      <c r="D36943" s="2"/>
      <c r="G36943" s="2"/>
      <c r="J36943" s="2"/>
    </row>
    <row r="36944">
      <c r="D36944" s="2"/>
      <c r="G36944" s="2"/>
      <c r="J36944" s="2"/>
    </row>
    <row r="36945">
      <c r="D36945" s="2"/>
      <c r="G36945" s="2"/>
      <c r="J36945" s="2"/>
    </row>
    <row r="36946">
      <c r="D36946" s="2"/>
      <c r="G36946" s="2"/>
      <c r="J36946" s="2"/>
    </row>
    <row r="36947">
      <c r="D36947" s="2"/>
      <c r="G36947" s="2"/>
      <c r="J36947" s="2"/>
    </row>
    <row r="36948">
      <c r="D36948" s="2"/>
      <c r="G36948" s="2"/>
      <c r="J36948" s="2"/>
    </row>
    <row r="36949">
      <c r="D36949" s="2"/>
      <c r="G36949" s="2"/>
      <c r="J36949" s="2"/>
    </row>
    <row r="36950">
      <c r="D36950" s="2"/>
      <c r="G36950" s="2"/>
      <c r="J36950" s="2"/>
    </row>
    <row r="36951">
      <c r="D36951" s="2"/>
      <c r="G36951" s="2"/>
      <c r="J36951" s="2"/>
    </row>
    <row r="36952">
      <c r="D36952" s="2"/>
      <c r="G36952" s="2"/>
      <c r="J36952" s="2"/>
    </row>
    <row r="36953">
      <c r="D36953" s="2"/>
      <c r="G36953" s="2"/>
      <c r="J36953" s="2"/>
    </row>
    <row r="36954">
      <c r="D36954" s="2"/>
      <c r="G36954" s="2"/>
      <c r="J36954" s="2"/>
    </row>
    <row r="36955">
      <c r="D36955" s="2"/>
      <c r="G36955" s="2"/>
      <c r="J36955" s="2"/>
    </row>
    <row r="36956">
      <c r="D36956" s="2"/>
      <c r="G36956" s="2"/>
      <c r="J36956" s="2"/>
    </row>
    <row r="36957">
      <c r="D36957" s="2"/>
      <c r="G36957" s="2"/>
      <c r="J36957" s="2"/>
    </row>
    <row r="36958">
      <c r="D36958" s="2"/>
      <c r="G36958" s="2"/>
      <c r="J36958" s="2"/>
    </row>
    <row r="36959">
      <c r="D36959" s="2"/>
      <c r="G36959" s="2"/>
      <c r="J36959" s="2"/>
    </row>
    <row r="36960">
      <c r="D36960" s="2"/>
      <c r="G36960" s="2"/>
      <c r="J36960" s="2"/>
    </row>
    <row r="36961">
      <c r="D36961" s="2"/>
      <c r="G36961" s="2"/>
      <c r="J36961" s="2"/>
    </row>
    <row r="36962">
      <c r="D36962" s="2"/>
      <c r="G36962" s="2"/>
      <c r="J36962" s="2"/>
    </row>
    <row r="36963">
      <c r="D36963" s="2"/>
      <c r="G36963" s="2"/>
      <c r="J36963" s="2"/>
    </row>
    <row r="36964">
      <c r="D36964" s="2"/>
      <c r="G36964" s="2"/>
      <c r="J36964" s="2"/>
    </row>
    <row r="36965">
      <c r="D36965" s="2"/>
      <c r="G36965" s="2"/>
      <c r="J36965" s="2"/>
    </row>
    <row r="36966">
      <c r="D36966" s="2"/>
      <c r="G36966" s="2"/>
      <c r="J36966" s="2"/>
    </row>
    <row r="36967">
      <c r="D36967" s="2"/>
      <c r="G36967" s="2"/>
      <c r="J36967" s="2"/>
    </row>
    <row r="36968">
      <c r="D36968" s="2"/>
      <c r="G36968" s="2"/>
      <c r="J36968" s="2"/>
    </row>
    <row r="36969">
      <c r="D36969" s="2"/>
      <c r="G36969" s="2"/>
      <c r="J36969" s="2"/>
    </row>
    <row r="36970">
      <c r="D36970" s="2"/>
      <c r="G36970" s="2"/>
      <c r="J36970" s="2"/>
    </row>
    <row r="36971">
      <c r="D36971" s="2"/>
      <c r="G36971" s="2"/>
      <c r="J36971" s="2"/>
    </row>
    <row r="36972">
      <c r="D36972" s="2"/>
      <c r="G36972" s="2"/>
      <c r="J36972" s="2"/>
    </row>
    <row r="36973">
      <c r="D36973" s="2"/>
      <c r="G36973" s="2"/>
      <c r="J36973" s="2"/>
    </row>
    <row r="36974">
      <c r="D36974" s="2"/>
      <c r="G36974" s="2"/>
      <c r="J36974" s="2"/>
    </row>
    <row r="36975">
      <c r="D36975" s="2"/>
      <c r="G36975" s="2"/>
      <c r="J36975" s="2"/>
    </row>
    <row r="36976">
      <c r="D36976" s="2"/>
      <c r="G36976" s="2"/>
      <c r="J36976" s="2"/>
    </row>
    <row r="36977">
      <c r="D36977" s="2"/>
      <c r="G36977" s="2"/>
      <c r="J36977" s="2"/>
    </row>
    <row r="36978">
      <c r="D36978" s="2"/>
      <c r="G36978" s="2"/>
      <c r="J36978" s="2"/>
    </row>
    <row r="36979">
      <c r="D36979" s="2"/>
      <c r="G36979" s="2"/>
      <c r="J36979" s="2"/>
    </row>
    <row r="36980">
      <c r="D36980" s="2"/>
      <c r="G36980" s="2"/>
      <c r="J36980" s="2"/>
    </row>
    <row r="36981">
      <c r="D36981" s="2"/>
      <c r="G36981" s="2"/>
      <c r="J36981" s="2"/>
    </row>
    <row r="36982">
      <c r="D36982" s="2"/>
      <c r="G36982" s="2"/>
      <c r="J36982" s="2"/>
    </row>
    <row r="36983">
      <c r="D36983" s="2"/>
      <c r="G36983" s="2"/>
      <c r="J36983" s="2"/>
    </row>
    <row r="36984">
      <c r="D36984" s="2"/>
      <c r="G36984" s="2"/>
      <c r="J36984" s="2"/>
    </row>
    <row r="36985">
      <c r="D36985" s="2"/>
      <c r="G36985" s="2"/>
      <c r="J36985" s="2"/>
    </row>
    <row r="36986">
      <c r="D36986" s="2"/>
      <c r="G36986" s="2"/>
      <c r="J36986" s="2"/>
    </row>
    <row r="36987">
      <c r="D36987" s="2"/>
      <c r="G36987" s="2"/>
      <c r="J36987" s="2"/>
    </row>
    <row r="36988">
      <c r="D36988" s="2"/>
      <c r="G36988" s="2"/>
      <c r="J36988" s="2"/>
    </row>
    <row r="36989">
      <c r="D36989" s="2"/>
      <c r="G36989" s="2"/>
      <c r="J36989" s="2"/>
    </row>
    <row r="36990">
      <c r="D36990" s="2"/>
      <c r="G36990" s="2"/>
      <c r="J36990" s="2"/>
    </row>
    <row r="36991">
      <c r="D36991" s="2"/>
      <c r="G36991" s="2"/>
      <c r="J36991" s="2"/>
    </row>
    <row r="36992">
      <c r="D36992" s="2"/>
      <c r="G36992" s="2"/>
      <c r="J36992" s="2"/>
    </row>
    <row r="36993">
      <c r="D36993" s="2"/>
      <c r="G36993" s="2"/>
      <c r="J36993" s="2"/>
    </row>
    <row r="36994">
      <c r="D36994" s="2"/>
      <c r="G36994" s="2"/>
      <c r="J36994" s="2"/>
    </row>
    <row r="36995">
      <c r="D36995" s="2"/>
      <c r="G36995" s="2"/>
      <c r="J36995" s="2"/>
    </row>
    <row r="36996">
      <c r="D36996" s="2"/>
      <c r="G36996" s="2"/>
      <c r="J36996" s="2"/>
    </row>
    <row r="36997">
      <c r="D36997" s="2"/>
      <c r="G36997" s="2"/>
      <c r="J36997" s="2"/>
    </row>
    <row r="36998">
      <c r="D36998" s="2"/>
      <c r="G36998" s="2"/>
      <c r="J36998" s="2"/>
    </row>
    <row r="36999">
      <c r="D36999" s="2"/>
      <c r="G36999" s="2"/>
      <c r="J36999" s="2"/>
    </row>
    <row r="37000">
      <c r="D37000" s="2"/>
      <c r="G37000" s="2"/>
      <c r="J37000" s="2"/>
    </row>
    <row r="37001">
      <c r="D37001" s="2"/>
      <c r="G37001" s="2"/>
      <c r="J37001" s="2"/>
    </row>
    <row r="37002">
      <c r="D37002" s="2"/>
      <c r="G37002" s="2"/>
      <c r="J37002" s="2"/>
    </row>
    <row r="37003">
      <c r="D37003" s="2"/>
      <c r="G37003" s="2"/>
      <c r="J37003" s="2"/>
    </row>
    <row r="37004">
      <c r="D37004" s="2"/>
      <c r="G37004" s="2"/>
      <c r="J37004" s="2"/>
    </row>
    <row r="37005">
      <c r="D37005" s="2"/>
      <c r="G37005" s="2"/>
      <c r="J37005" s="2"/>
    </row>
    <row r="37006">
      <c r="D37006" s="2"/>
      <c r="G37006" s="2"/>
      <c r="J37006" s="2"/>
    </row>
    <row r="37007">
      <c r="D37007" s="2"/>
      <c r="G37007" s="2"/>
      <c r="J37007" s="2"/>
    </row>
    <row r="37008">
      <c r="D37008" s="2"/>
      <c r="G37008" s="2"/>
      <c r="J37008" s="2"/>
    </row>
    <row r="37009">
      <c r="D37009" s="2"/>
      <c r="G37009" s="2"/>
      <c r="J37009" s="2"/>
    </row>
    <row r="37010">
      <c r="D37010" s="2"/>
      <c r="G37010" s="2"/>
      <c r="J37010" s="2"/>
    </row>
    <row r="37011">
      <c r="D37011" s="2"/>
      <c r="G37011" s="2"/>
      <c r="J37011" s="2"/>
    </row>
    <row r="37012">
      <c r="D37012" s="2"/>
      <c r="G37012" s="2"/>
      <c r="J37012" s="2"/>
    </row>
    <row r="37013">
      <c r="D37013" s="2"/>
      <c r="G37013" s="2"/>
      <c r="J37013" s="2"/>
    </row>
    <row r="37014">
      <c r="D37014" s="2"/>
      <c r="G37014" s="2"/>
      <c r="J37014" s="2"/>
    </row>
    <row r="37015">
      <c r="D37015" s="2"/>
      <c r="G37015" s="2"/>
      <c r="J37015" s="2"/>
    </row>
    <row r="37016">
      <c r="D37016" s="2"/>
      <c r="G37016" s="2"/>
      <c r="J37016" s="2"/>
    </row>
    <row r="37017">
      <c r="D37017" s="2"/>
      <c r="G37017" s="2"/>
      <c r="J37017" s="2"/>
    </row>
    <row r="37018">
      <c r="D37018" s="2"/>
      <c r="G37018" s="2"/>
      <c r="J37018" s="2"/>
    </row>
    <row r="37019">
      <c r="D37019" s="2"/>
      <c r="G37019" s="2"/>
      <c r="J37019" s="2"/>
    </row>
    <row r="37020">
      <c r="D37020" s="2"/>
      <c r="G37020" s="2"/>
      <c r="J37020" s="2"/>
    </row>
    <row r="37021">
      <c r="D37021" s="2"/>
      <c r="G37021" s="2"/>
      <c r="J37021" s="2"/>
    </row>
    <row r="37022">
      <c r="D37022" s="2"/>
      <c r="G37022" s="2"/>
      <c r="J37022" s="2"/>
    </row>
    <row r="37023">
      <c r="D37023" s="2"/>
      <c r="G37023" s="2"/>
      <c r="J37023" s="2"/>
    </row>
    <row r="37024">
      <c r="D37024" s="2"/>
      <c r="G37024" s="2"/>
      <c r="J37024" s="2"/>
    </row>
    <row r="37025">
      <c r="D37025" s="2"/>
      <c r="G37025" s="2"/>
      <c r="J37025" s="2"/>
    </row>
    <row r="37026">
      <c r="D37026" s="2"/>
      <c r="G37026" s="2"/>
      <c r="J37026" s="2"/>
    </row>
    <row r="37027">
      <c r="D37027" s="2"/>
      <c r="G37027" s="2"/>
      <c r="J37027" s="2"/>
    </row>
    <row r="37028">
      <c r="D37028" s="2"/>
      <c r="G37028" s="2"/>
      <c r="J37028" s="2"/>
    </row>
    <row r="37029">
      <c r="D37029" s="2"/>
      <c r="G37029" s="2"/>
      <c r="J37029" s="2"/>
    </row>
    <row r="37030">
      <c r="D37030" s="2"/>
      <c r="G37030" s="2"/>
      <c r="J37030" s="2"/>
    </row>
    <row r="37031">
      <c r="D37031" s="2"/>
      <c r="G37031" s="2"/>
      <c r="J37031" s="2"/>
    </row>
    <row r="37032">
      <c r="D37032" s="2"/>
      <c r="G37032" s="2"/>
      <c r="J37032" s="2"/>
    </row>
    <row r="37033">
      <c r="D37033" s="2"/>
      <c r="G37033" s="2"/>
      <c r="J37033" s="2"/>
    </row>
    <row r="37034">
      <c r="D37034" s="2"/>
      <c r="G37034" s="2"/>
      <c r="J37034" s="2"/>
    </row>
    <row r="37035">
      <c r="D37035" s="2"/>
      <c r="G37035" s="2"/>
      <c r="J37035" s="2"/>
    </row>
    <row r="37036">
      <c r="D37036" s="2"/>
      <c r="G37036" s="2"/>
      <c r="J37036" s="2"/>
    </row>
    <row r="37037">
      <c r="D37037" s="2"/>
      <c r="G37037" s="2"/>
      <c r="J37037" s="2"/>
    </row>
    <row r="37038">
      <c r="D37038" s="2"/>
      <c r="G37038" s="2"/>
      <c r="J37038" s="2"/>
    </row>
    <row r="37039">
      <c r="D37039" s="2"/>
      <c r="G37039" s="2"/>
      <c r="J37039" s="2"/>
    </row>
    <row r="37040">
      <c r="D37040" s="2"/>
      <c r="G37040" s="2"/>
      <c r="J37040" s="2"/>
    </row>
    <row r="37041">
      <c r="D37041" s="2"/>
      <c r="G37041" s="2"/>
      <c r="J37041" s="2"/>
    </row>
    <row r="37042">
      <c r="D37042" s="2"/>
      <c r="G37042" s="2"/>
      <c r="J37042" s="2"/>
    </row>
    <row r="37043">
      <c r="D37043" s="2"/>
      <c r="G37043" s="2"/>
      <c r="J37043" s="2"/>
    </row>
    <row r="37044">
      <c r="D37044" s="2"/>
      <c r="G37044" s="2"/>
      <c r="J37044" s="2"/>
    </row>
    <row r="37045">
      <c r="D37045" s="2"/>
      <c r="G37045" s="2"/>
      <c r="J37045" s="2"/>
    </row>
    <row r="37046">
      <c r="D37046" s="2"/>
      <c r="G37046" s="2"/>
      <c r="J37046" s="2"/>
    </row>
    <row r="37047">
      <c r="D37047" s="2"/>
      <c r="G37047" s="2"/>
      <c r="J37047" s="2"/>
    </row>
    <row r="37048">
      <c r="D37048" s="2"/>
      <c r="G37048" s="2"/>
      <c r="J37048" s="2"/>
    </row>
    <row r="37049">
      <c r="D37049" s="2"/>
      <c r="G37049" s="2"/>
      <c r="J37049" s="2"/>
    </row>
    <row r="37050">
      <c r="D37050" s="2"/>
      <c r="G37050" s="2"/>
      <c r="J37050" s="2"/>
    </row>
    <row r="37051">
      <c r="D37051" s="2"/>
      <c r="G37051" s="2"/>
      <c r="J37051" s="2"/>
    </row>
    <row r="37052">
      <c r="D37052" s="2"/>
      <c r="G37052" s="2"/>
      <c r="J37052" s="2"/>
    </row>
    <row r="37053">
      <c r="D37053" s="2"/>
      <c r="G37053" s="2"/>
      <c r="J37053" s="2"/>
    </row>
    <row r="37054">
      <c r="D37054" s="2"/>
      <c r="G37054" s="2"/>
      <c r="J37054" s="2"/>
    </row>
    <row r="37055">
      <c r="D37055" s="2"/>
      <c r="G37055" s="2"/>
      <c r="J37055" s="2"/>
    </row>
    <row r="37056">
      <c r="D37056" s="2"/>
      <c r="G37056" s="2"/>
      <c r="J37056" s="2"/>
    </row>
    <row r="37057">
      <c r="D37057" s="2"/>
      <c r="G37057" s="2"/>
      <c r="J37057" s="2"/>
    </row>
    <row r="37058">
      <c r="D37058" s="2"/>
      <c r="G37058" s="2"/>
      <c r="J37058" s="2"/>
    </row>
    <row r="37059">
      <c r="D37059" s="2"/>
      <c r="G37059" s="2"/>
      <c r="J37059" s="2"/>
    </row>
    <row r="37060">
      <c r="D37060" s="2"/>
      <c r="G37060" s="2"/>
      <c r="J37060" s="2"/>
    </row>
    <row r="37061">
      <c r="D37061" s="2"/>
      <c r="G37061" s="2"/>
      <c r="J37061" s="2"/>
    </row>
    <row r="37062">
      <c r="D37062" s="2"/>
      <c r="G37062" s="2"/>
      <c r="J37062" s="2"/>
    </row>
    <row r="37063">
      <c r="D37063" s="2"/>
      <c r="G37063" s="2"/>
      <c r="J37063" s="2"/>
    </row>
    <row r="37064">
      <c r="D37064" s="2"/>
      <c r="G37064" s="2"/>
      <c r="J37064" s="2"/>
    </row>
    <row r="37065">
      <c r="D37065" s="2"/>
      <c r="G37065" s="2"/>
      <c r="J37065" s="2"/>
    </row>
    <row r="37066">
      <c r="D37066" s="2"/>
      <c r="G37066" s="2"/>
      <c r="J37066" s="2"/>
    </row>
    <row r="37067">
      <c r="D37067" s="2"/>
      <c r="G37067" s="2"/>
      <c r="J37067" s="2"/>
    </row>
    <row r="37068">
      <c r="D37068" s="2"/>
      <c r="G37068" s="2"/>
      <c r="J37068" s="2"/>
    </row>
    <row r="37069">
      <c r="D37069" s="2"/>
      <c r="G37069" s="2"/>
      <c r="J37069" s="2"/>
    </row>
    <row r="37070">
      <c r="D37070" s="2"/>
      <c r="G37070" s="2"/>
      <c r="J37070" s="2"/>
    </row>
    <row r="37071">
      <c r="D37071" s="2"/>
      <c r="G37071" s="2"/>
      <c r="J37071" s="2"/>
    </row>
    <row r="37072">
      <c r="D37072" s="2"/>
      <c r="G37072" s="2"/>
      <c r="J37072" s="2"/>
    </row>
    <row r="37073">
      <c r="D37073" s="2"/>
      <c r="G37073" s="2"/>
      <c r="J37073" s="2"/>
    </row>
    <row r="37074">
      <c r="D37074" s="2"/>
      <c r="G37074" s="2"/>
      <c r="J37074" s="2"/>
    </row>
    <row r="37075">
      <c r="D37075" s="2"/>
      <c r="G37075" s="2"/>
      <c r="J37075" s="2"/>
    </row>
    <row r="37076">
      <c r="D37076" s="2"/>
      <c r="G37076" s="2"/>
      <c r="J37076" s="2"/>
    </row>
    <row r="37077">
      <c r="D37077" s="2"/>
      <c r="G37077" s="2"/>
      <c r="J37077" s="2"/>
    </row>
    <row r="37078">
      <c r="D37078" s="2"/>
      <c r="G37078" s="2"/>
      <c r="J37078" s="2"/>
    </row>
    <row r="37079">
      <c r="D37079" s="2"/>
      <c r="G37079" s="2"/>
      <c r="J37079" s="2"/>
    </row>
    <row r="37080">
      <c r="D37080" s="2"/>
      <c r="G37080" s="2"/>
      <c r="J37080" s="2"/>
    </row>
    <row r="37081">
      <c r="D37081" s="2"/>
      <c r="G37081" s="2"/>
      <c r="J37081" s="2"/>
    </row>
    <row r="37082">
      <c r="D37082" s="2"/>
      <c r="G37082" s="2"/>
      <c r="J37082" s="2"/>
    </row>
    <row r="37083">
      <c r="D37083" s="2"/>
      <c r="G37083" s="2"/>
      <c r="J37083" s="2"/>
    </row>
    <row r="37084">
      <c r="D37084" s="2"/>
      <c r="G37084" s="2"/>
      <c r="J37084" s="2"/>
    </row>
    <row r="37085">
      <c r="D37085" s="2"/>
      <c r="G37085" s="2"/>
      <c r="J37085" s="2"/>
    </row>
    <row r="37086">
      <c r="D37086" s="2"/>
      <c r="G37086" s="2"/>
      <c r="J37086" s="2"/>
    </row>
    <row r="37087">
      <c r="D37087" s="2"/>
      <c r="G37087" s="2"/>
      <c r="J37087" s="2"/>
    </row>
    <row r="37088">
      <c r="D37088" s="2"/>
      <c r="G37088" s="2"/>
      <c r="J37088" s="2"/>
    </row>
    <row r="37089">
      <c r="D37089" s="2"/>
      <c r="G37089" s="2"/>
      <c r="J37089" s="2"/>
    </row>
    <row r="37090">
      <c r="D37090" s="2"/>
      <c r="G37090" s="2"/>
      <c r="J37090" s="2"/>
    </row>
    <row r="37091">
      <c r="D37091" s="2"/>
      <c r="G37091" s="2"/>
      <c r="J37091" s="2"/>
    </row>
    <row r="37092">
      <c r="D37092" s="2"/>
      <c r="G37092" s="2"/>
      <c r="J37092" s="2"/>
    </row>
    <row r="37093">
      <c r="D37093" s="2"/>
      <c r="G37093" s="2"/>
      <c r="J37093" s="2"/>
    </row>
    <row r="37094">
      <c r="D37094" s="2"/>
      <c r="G37094" s="2"/>
      <c r="J37094" s="2"/>
    </row>
    <row r="37095">
      <c r="D37095" s="2"/>
      <c r="G37095" s="2"/>
      <c r="J37095" s="2"/>
    </row>
    <row r="37096">
      <c r="D37096" s="2"/>
      <c r="G37096" s="2"/>
      <c r="J37096" s="2"/>
    </row>
    <row r="37097">
      <c r="D37097" s="2"/>
      <c r="G37097" s="2"/>
      <c r="J37097" s="2"/>
    </row>
    <row r="37098">
      <c r="D37098" s="2"/>
      <c r="G37098" s="2"/>
      <c r="J37098" s="2"/>
    </row>
    <row r="37099">
      <c r="D37099" s="2"/>
      <c r="G37099" s="2"/>
      <c r="J37099" s="2"/>
    </row>
    <row r="37100">
      <c r="D37100" s="2"/>
      <c r="G37100" s="2"/>
      <c r="J37100" s="2"/>
    </row>
    <row r="37101">
      <c r="D37101" s="2"/>
      <c r="G37101" s="2"/>
      <c r="J37101" s="2"/>
    </row>
    <row r="37102">
      <c r="D37102" s="2"/>
      <c r="G37102" s="2"/>
      <c r="J37102" s="2"/>
    </row>
    <row r="37103">
      <c r="D37103" s="2"/>
      <c r="G37103" s="2"/>
      <c r="J37103" s="2"/>
    </row>
    <row r="37104">
      <c r="D37104" s="2"/>
      <c r="G37104" s="2"/>
      <c r="J37104" s="2"/>
    </row>
    <row r="37105">
      <c r="D37105" s="2"/>
      <c r="G37105" s="2"/>
      <c r="J37105" s="2"/>
    </row>
    <row r="37106">
      <c r="D37106" s="2"/>
      <c r="G37106" s="2"/>
      <c r="J37106" s="2"/>
    </row>
    <row r="37107">
      <c r="D37107" s="2"/>
      <c r="G37107" s="2"/>
      <c r="J37107" s="2"/>
    </row>
    <row r="37108">
      <c r="D37108" s="2"/>
      <c r="G37108" s="2"/>
      <c r="J37108" s="2"/>
    </row>
    <row r="37109">
      <c r="D37109" s="2"/>
      <c r="G37109" s="2"/>
      <c r="J37109" s="2"/>
    </row>
    <row r="37110">
      <c r="D37110" s="2"/>
      <c r="G37110" s="2"/>
      <c r="J37110" s="2"/>
    </row>
    <row r="37111">
      <c r="D37111" s="2"/>
      <c r="G37111" s="2"/>
      <c r="J37111" s="2"/>
    </row>
    <row r="37112">
      <c r="D37112" s="2"/>
      <c r="G37112" s="2"/>
      <c r="J37112" s="2"/>
    </row>
    <row r="37113">
      <c r="D37113" s="2"/>
      <c r="G37113" s="2"/>
      <c r="J37113" s="2"/>
    </row>
    <row r="37114">
      <c r="D37114" s="2"/>
      <c r="G37114" s="2"/>
      <c r="J37114" s="2"/>
    </row>
    <row r="37115">
      <c r="D37115" s="2"/>
      <c r="G37115" s="2"/>
      <c r="J37115" s="2"/>
    </row>
    <row r="37116">
      <c r="D37116" s="2"/>
      <c r="G37116" s="2"/>
      <c r="J37116" s="2"/>
    </row>
    <row r="37117">
      <c r="D37117" s="2"/>
      <c r="G37117" s="2"/>
      <c r="J37117" s="2"/>
    </row>
    <row r="37118">
      <c r="D37118" s="2"/>
      <c r="G37118" s="2"/>
      <c r="J37118" s="2"/>
    </row>
    <row r="37119">
      <c r="D37119" s="2"/>
      <c r="G37119" s="2"/>
      <c r="J37119" s="2"/>
    </row>
    <row r="37120">
      <c r="D37120" s="2"/>
      <c r="G37120" s="2"/>
      <c r="J37120" s="2"/>
    </row>
    <row r="37121">
      <c r="D37121" s="2"/>
      <c r="G37121" s="2"/>
      <c r="J37121" s="2"/>
    </row>
    <row r="37122">
      <c r="D37122" s="2"/>
      <c r="G37122" s="2"/>
      <c r="J37122" s="2"/>
    </row>
    <row r="37123">
      <c r="D37123" s="2"/>
      <c r="G37123" s="2"/>
      <c r="J37123" s="2"/>
    </row>
    <row r="37124">
      <c r="D37124" s="2"/>
      <c r="G37124" s="2"/>
      <c r="J37124" s="2"/>
    </row>
    <row r="37125">
      <c r="D37125" s="2"/>
      <c r="G37125" s="2"/>
      <c r="J37125" s="2"/>
    </row>
    <row r="37126">
      <c r="D37126" s="2"/>
      <c r="G37126" s="2"/>
      <c r="J37126" s="2"/>
    </row>
    <row r="37127">
      <c r="D37127" s="2"/>
      <c r="G37127" s="2"/>
      <c r="J37127" s="2"/>
    </row>
    <row r="37128">
      <c r="D37128" s="2"/>
      <c r="G37128" s="2"/>
      <c r="J37128" s="2"/>
    </row>
    <row r="37129">
      <c r="D37129" s="2"/>
      <c r="G37129" s="2"/>
      <c r="J37129" s="2"/>
    </row>
    <row r="37130">
      <c r="D37130" s="2"/>
      <c r="G37130" s="2"/>
      <c r="J37130" s="2"/>
    </row>
    <row r="37131">
      <c r="D37131" s="2"/>
      <c r="G37131" s="2"/>
      <c r="J37131" s="2"/>
    </row>
    <row r="37132">
      <c r="D37132" s="2"/>
      <c r="G37132" s="2"/>
      <c r="J37132" s="2"/>
    </row>
    <row r="37133">
      <c r="D37133" s="2"/>
      <c r="G37133" s="2"/>
      <c r="J37133" s="2"/>
    </row>
    <row r="37134">
      <c r="D37134" s="2"/>
      <c r="G37134" s="2"/>
      <c r="J37134" s="2"/>
    </row>
    <row r="37135">
      <c r="D37135" s="2"/>
      <c r="G37135" s="2"/>
      <c r="J37135" s="2"/>
    </row>
    <row r="37136">
      <c r="D37136" s="2"/>
      <c r="G37136" s="2"/>
      <c r="J37136" s="2"/>
    </row>
    <row r="37137">
      <c r="D37137" s="2"/>
      <c r="G37137" s="2"/>
      <c r="J37137" s="2"/>
    </row>
    <row r="37138">
      <c r="D37138" s="2"/>
      <c r="G37138" s="2"/>
      <c r="J37138" s="2"/>
    </row>
    <row r="37139">
      <c r="D37139" s="2"/>
      <c r="G37139" s="2"/>
      <c r="J37139" s="2"/>
    </row>
    <row r="37140">
      <c r="D37140" s="2"/>
      <c r="G37140" s="2"/>
      <c r="J37140" s="2"/>
    </row>
    <row r="37141">
      <c r="D37141" s="2"/>
      <c r="G37141" s="2"/>
      <c r="J37141" s="2"/>
    </row>
    <row r="37142">
      <c r="D37142" s="2"/>
      <c r="G37142" s="2"/>
      <c r="J37142" s="2"/>
    </row>
    <row r="37143">
      <c r="D37143" s="2"/>
      <c r="G37143" s="2"/>
      <c r="J37143" s="2"/>
    </row>
    <row r="37144">
      <c r="D37144" s="2"/>
      <c r="G37144" s="2"/>
      <c r="J37144" s="2"/>
    </row>
    <row r="37145">
      <c r="D37145" s="2"/>
      <c r="G37145" s="2"/>
      <c r="J37145" s="2"/>
    </row>
    <row r="37146">
      <c r="D37146" s="2"/>
      <c r="G37146" s="2"/>
      <c r="J37146" s="2"/>
    </row>
    <row r="37147">
      <c r="D37147" s="2"/>
      <c r="G37147" s="2"/>
      <c r="J37147" s="2"/>
    </row>
    <row r="37148">
      <c r="D37148" s="2"/>
      <c r="G37148" s="2"/>
      <c r="J37148" s="2"/>
    </row>
    <row r="37149">
      <c r="D37149" s="2"/>
      <c r="G37149" s="2"/>
      <c r="J37149" s="2"/>
    </row>
    <row r="37150">
      <c r="D37150" s="2"/>
      <c r="G37150" s="2"/>
      <c r="J37150" s="2"/>
    </row>
    <row r="37151">
      <c r="D37151" s="2"/>
      <c r="G37151" s="2"/>
      <c r="J37151" s="2"/>
    </row>
    <row r="37152">
      <c r="D37152" s="2"/>
      <c r="G37152" s="2"/>
      <c r="J37152" s="2"/>
    </row>
    <row r="37153">
      <c r="D37153" s="2"/>
      <c r="G37153" s="2"/>
      <c r="J37153" s="2"/>
    </row>
    <row r="37154">
      <c r="D37154" s="2"/>
      <c r="G37154" s="2"/>
      <c r="J37154" s="2"/>
    </row>
    <row r="37155">
      <c r="D37155" s="2"/>
      <c r="G37155" s="2"/>
      <c r="J37155" s="2"/>
    </row>
    <row r="37156">
      <c r="D37156" s="2"/>
      <c r="G37156" s="2"/>
      <c r="J37156" s="2"/>
    </row>
    <row r="37157">
      <c r="D37157" s="2"/>
      <c r="G37157" s="2"/>
      <c r="J37157" s="2"/>
    </row>
    <row r="37158">
      <c r="D37158" s="2"/>
      <c r="G37158" s="2"/>
      <c r="J37158" s="2"/>
    </row>
    <row r="37159">
      <c r="D37159" s="2"/>
      <c r="G37159" s="2"/>
      <c r="J37159" s="2"/>
    </row>
    <row r="37160">
      <c r="D37160" s="2"/>
      <c r="G37160" s="2"/>
      <c r="J37160" s="2"/>
    </row>
    <row r="37161">
      <c r="D37161" s="2"/>
      <c r="G37161" s="2"/>
      <c r="J37161" s="2"/>
    </row>
    <row r="37162">
      <c r="D37162" s="2"/>
      <c r="G37162" s="2"/>
      <c r="J37162" s="2"/>
    </row>
    <row r="37163">
      <c r="D37163" s="2"/>
      <c r="G37163" s="2"/>
      <c r="J37163" s="2"/>
    </row>
    <row r="37164">
      <c r="D37164" s="2"/>
      <c r="G37164" s="2"/>
      <c r="J37164" s="2"/>
    </row>
    <row r="37165">
      <c r="D37165" s="2"/>
      <c r="G37165" s="2"/>
      <c r="J37165" s="2"/>
    </row>
    <row r="37166">
      <c r="D37166" s="2"/>
      <c r="G37166" s="2"/>
      <c r="J37166" s="2"/>
    </row>
    <row r="37167">
      <c r="D37167" s="2"/>
      <c r="G37167" s="2"/>
      <c r="J37167" s="2"/>
    </row>
    <row r="37168">
      <c r="D37168" s="2"/>
      <c r="G37168" s="2"/>
      <c r="J37168" s="2"/>
    </row>
    <row r="37169">
      <c r="D37169" s="2"/>
      <c r="G37169" s="2"/>
      <c r="J37169" s="2"/>
    </row>
    <row r="37170">
      <c r="D37170" s="2"/>
      <c r="G37170" s="2"/>
      <c r="J37170" s="2"/>
    </row>
    <row r="37171">
      <c r="D37171" s="2"/>
      <c r="G37171" s="2"/>
      <c r="J37171" s="2"/>
    </row>
    <row r="37172">
      <c r="D37172" s="2"/>
      <c r="G37172" s="2"/>
      <c r="J37172" s="2"/>
    </row>
    <row r="37173">
      <c r="D37173" s="2"/>
      <c r="G37173" s="2"/>
      <c r="J37173" s="2"/>
    </row>
    <row r="37174">
      <c r="D37174" s="2"/>
      <c r="G37174" s="2"/>
      <c r="J37174" s="2"/>
    </row>
    <row r="37175">
      <c r="D37175" s="2"/>
      <c r="G37175" s="2"/>
      <c r="J37175" s="2"/>
    </row>
    <row r="37176">
      <c r="D37176" s="2"/>
      <c r="G37176" s="2"/>
      <c r="J37176" s="2"/>
    </row>
    <row r="37177">
      <c r="D37177" s="2"/>
      <c r="G37177" s="2"/>
      <c r="J37177" s="2"/>
    </row>
    <row r="37178">
      <c r="D37178" s="2"/>
      <c r="G37178" s="2"/>
      <c r="J37178" s="2"/>
    </row>
    <row r="37179">
      <c r="D37179" s="2"/>
      <c r="G37179" s="2"/>
      <c r="J37179" s="2"/>
    </row>
    <row r="37180">
      <c r="D37180" s="2"/>
      <c r="G37180" s="2"/>
      <c r="J37180" s="2"/>
    </row>
    <row r="37181">
      <c r="D37181" s="2"/>
      <c r="G37181" s="2"/>
      <c r="J37181" s="2"/>
    </row>
    <row r="37182">
      <c r="D37182" s="2"/>
      <c r="G37182" s="2"/>
      <c r="J37182" s="2"/>
    </row>
    <row r="37183">
      <c r="D37183" s="2"/>
      <c r="G37183" s="2"/>
      <c r="J37183" s="2"/>
    </row>
    <row r="37184">
      <c r="D37184" s="2"/>
      <c r="G37184" s="2"/>
      <c r="J37184" s="2"/>
    </row>
    <row r="37185">
      <c r="D37185" s="2"/>
      <c r="G37185" s="2"/>
      <c r="J37185" s="2"/>
    </row>
    <row r="37186">
      <c r="D37186" s="2"/>
      <c r="G37186" s="2"/>
      <c r="J37186" s="2"/>
    </row>
    <row r="37187">
      <c r="D37187" s="2"/>
      <c r="G37187" s="2"/>
      <c r="J37187" s="2"/>
    </row>
    <row r="37188">
      <c r="D37188" s="2"/>
      <c r="G37188" s="2"/>
      <c r="J37188" s="2"/>
    </row>
    <row r="37189">
      <c r="D37189" s="2"/>
      <c r="G37189" s="2"/>
      <c r="J37189" s="2"/>
    </row>
    <row r="37190">
      <c r="D37190" s="2"/>
      <c r="G37190" s="2"/>
      <c r="J37190" s="2"/>
    </row>
    <row r="37191">
      <c r="D37191" s="2"/>
      <c r="G37191" s="2"/>
      <c r="J37191" s="2"/>
    </row>
    <row r="37192">
      <c r="D37192" s="2"/>
      <c r="G37192" s="2"/>
      <c r="J37192" s="2"/>
    </row>
    <row r="37193">
      <c r="D37193" s="2"/>
      <c r="G37193" s="2"/>
      <c r="J37193" s="2"/>
    </row>
    <row r="37194">
      <c r="D37194" s="2"/>
      <c r="G37194" s="2"/>
      <c r="J37194" s="2"/>
    </row>
    <row r="37195">
      <c r="D37195" s="2"/>
      <c r="G37195" s="2"/>
      <c r="J37195" s="2"/>
    </row>
    <row r="37196">
      <c r="D37196" s="2"/>
      <c r="G37196" s="2"/>
      <c r="J37196" s="2"/>
    </row>
    <row r="37197">
      <c r="D37197" s="2"/>
      <c r="G37197" s="2"/>
      <c r="J37197" s="2"/>
    </row>
    <row r="37198">
      <c r="D37198" s="2"/>
      <c r="G37198" s="2"/>
      <c r="J37198" s="2"/>
    </row>
    <row r="37199">
      <c r="D37199" s="2"/>
      <c r="G37199" s="2"/>
      <c r="J37199" s="2"/>
    </row>
    <row r="37200">
      <c r="D37200" s="2"/>
      <c r="G37200" s="2"/>
      <c r="J37200" s="2"/>
    </row>
    <row r="37201">
      <c r="D37201" s="2"/>
      <c r="G37201" s="2"/>
      <c r="J37201" s="2"/>
    </row>
    <row r="37202">
      <c r="D37202" s="2"/>
      <c r="G37202" s="2"/>
      <c r="J37202" s="2"/>
    </row>
    <row r="37203">
      <c r="D37203" s="2"/>
      <c r="G37203" s="2"/>
      <c r="J37203" s="2"/>
    </row>
    <row r="37204">
      <c r="D37204" s="2"/>
      <c r="G37204" s="2"/>
      <c r="J37204" s="2"/>
    </row>
    <row r="37205">
      <c r="D37205" s="2"/>
      <c r="G37205" s="2"/>
      <c r="J37205" s="2"/>
    </row>
    <row r="37206">
      <c r="D37206" s="2"/>
      <c r="G37206" s="2"/>
      <c r="J37206" s="2"/>
    </row>
    <row r="37207">
      <c r="D37207" s="2"/>
      <c r="G37207" s="2"/>
      <c r="J37207" s="2"/>
    </row>
    <row r="37208">
      <c r="D37208" s="2"/>
      <c r="G37208" s="2"/>
      <c r="J37208" s="2"/>
    </row>
    <row r="37209">
      <c r="D37209" s="2"/>
      <c r="G37209" s="2"/>
      <c r="J37209" s="2"/>
    </row>
    <row r="37210">
      <c r="D37210" s="2"/>
      <c r="G37210" s="2"/>
      <c r="J37210" s="2"/>
    </row>
    <row r="37211">
      <c r="D37211" s="2"/>
      <c r="G37211" s="2"/>
      <c r="J37211" s="2"/>
    </row>
    <row r="37212">
      <c r="D37212" s="2"/>
      <c r="G37212" s="2"/>
      <c r="J37212" s="2"/>
    </row>
    <row r="37213">
      <c r="D37213" s="2"/>
      <c r="G37213" s="2"/>
      <c r="J37213" s="2"/>
    </row>
    <row r="37214">
      <c r="D37214" s="2"/>
      <c r="G37214" s="2"/>
      <c r="J37214" s="2"/>
    </row>
    <row r="37215">
      <c r="D37215" s="2"/>
      <c r="G37215" s="2"/>
      <c r="J37215" s="2"/>
    </row>
    <row r="37216">
      <c r="D37216" s="2"/>
      <c r="G37216" s="2"/>
      <c r="J37216" s="2"/>
    </row>
    <row r="37217">
      <c r="D37217" s="2"/>
      <c r="G37217" s="2"/>
      <c r="J37217" s="2"/>
    </row>
    <row r="37218">
      <c r="D37218" s="2"/>
      <c r="G37218" s="2"/>
      <c r="J37218" s="2"/>
    </row>
    <row r="37219">
      <c r="D37219" s="2"/>
      <c r="G37219" s="2"/>
      <c r="J37219" s="2"/>
    </row>
    <row r="37220">
      <c r="D37220" s="2"/>
      <c r="G37220" s="2"/>
      <c r="J37220" s="2"/>
    </row>
    <row r="37221">
      <c r="D37221" s="2"/>
      <c r="G37221" s="2"/>
      <c r="J37221" s="2"/>
    </row>
    <row r="37222">
      <c r="D37222" s="2"/>
      <c r="G37222" s="2"/>
      <c r="J37222" s="2"/>
    </row>
    <row r="37223">
      <c r="D37223" s="2"/>
      <c r="G37223" s="2"/>
      <c r="J37223" s="2"/>
    </row>
    <row r="37224">
      <c r="D37224" s="2"/>
      <c r="G37224" s="2"/>
      <c r="J37224" s="2"/>
    </row>
    <row r="37225">
      <c r="D37225" s="2"/>
      <c r="G37225" s="2"/>
      <c r="J37225" s="2"/>
    </row>
    <row r="37226">
      <c r="D37226" s="2"/>
      <c r="G37226" s="2"/>
      <c r="J37226" s="2"/>
    </row>
    <row r="37227">
      <c r="D37227" s="2"/>
      <c r="G37227" s="2"/>
      <c r="J37227" s="2"/>
    </row>
    <row r="37228">
      <c r="D37228" s="2"/>
      <c r="G37228" s="2"/>
      <c r="J37228" s="2"/>
    </row>
    <row r="37229">
      <c r="D37229" s="2"/>
      <c r="G37229" s="2"/>
      <c r="J37229" s="2"/>
    </row>
    <row r="37230">
      <c r="D37230" s="2"/>
      <c r="G37230" s="2"/>
      <c r="J37230" s="2"/>
    </row>
    <row r="37231">
      <c r="D37231" s="2"/>
      <c r="G37231" s="2"/>
      <c r="J37231" s="2"/>
    </row>
    <row r="37232">
      <c r="D37232" s="2"/>
      <c r="G37232" s="2"/>
      <c r="J37232" s="2"/>
    </row>
    <row r="37233">
      <c r="D37233" s="2"/>
      <c r="G37233" s="2"/>
      <c r="J37233" s="2"/>
    </row>
    <row r="37234">
      <c r="D37234" s="2"/>
      <c r="G37234" s="2"/>
      <c r="J37234" s="2"/>
    </row>
    <row r="37235">
      <c r="D37235" s="2"/>
      <c r="G37235" s="2"/>
      <c r="J37235" s="2"/>
    </row>
    <row r="37236">
      <c r="D37236" s="2"/>
      <c r="G37236" s="2"/>
      <c r="J37236" s="2"/>
    </row>
    <row r="37237">
      <c r="D37237" s="2"/>
      <c r="G37237" s="2"/>
      <c r="J37237" s="2"/>
    </row>
    <row r="37238">
      <c r="D37238" s="2"/>
      <c r="G37238" s="2"/>
      <c r="J37238" s="2"/>
    </row>
    <row r="37239">
      <c r="D37239" s="2"/>
      <c r="G37239" s="2"/>
      <c r="J37239" s="2"/>
    </row>
    <row r="37240">
      <c r="D37240" s="2"/>
      <c r="G37240" s="2"/>
      <c r="J37240" s="2"/>
    </row>
    <row r="37241">
      <c r="D37241" s="2"/>
      <c r="G37241" s="2"/>
      <c r="J37241" s="2"/>
    </row>
    <row r="37242">
      <c r="D37242" s="2"/>
      <c r="G37242" s="2"/>
      <c r="J37242" s="2"/>
    </row>
    <row r="37243">
      <c r="D37243" s="2"/>
      <c r="G37243" s="2"/>
      <c r="J37243" s="2"/>
    </row>
    <row r="37244">
      <c r="D37244" s="2"/>
      <c r="G37244" s="2"/>
      <c r="J37244" s="2"/>
    </row>
    <row r="37245">
      <c r="D37245" s="2"/>
      <c r="G37245" s="2"/>
      <c r="J37245" s="2"/>
    </row>
    <row r="37246">
      <c r="D37246" s="2"/>
      <c r="G37246" s="2"/>
      <c r="J37246" s="2"/>
    </row>
    <row r="37247">
      <c r="D37247" s="2"/>
      <c r="G37247" s="2"/>
      <c r="J37247" s="2"/>
    </row>
    <row r="37248">
      <c r="D37248" s="2"/>
      <c r="G37248" s="2"/>
      <c r="J37248" s="2"/>
    </row>
    <row r="37249">
      <c r="D37249" s="2"/>
      <c r="G37249" s="2"/>
      <c r="J37249" s="2"/>
    </row>
    <row r="37250">
      <c r="D37250" s="2"/>
      <c r="G37250" s="2"/>
      <c r="J37250" s="2"/>
    </row>
    <row r="37251">
      <c r="D37251" s="2"/>
      <c r="G37251" s="2"/>
      <c r="J37251" s="2"/>
    </row>
    <row r="37252">
      <c r="D37252" s="2"/>
      <c r="G37252" s="2"/>
      <c r="J37252" s="2"/>
    </row>
    <row r="37253">
      <c r="D37253" s="2"/>
      <c r="G37253" s="2"/>
      <c r="J37253" s="2"/>
    </row>
    <row r="37254">
      <c r="D37254" s="2"/>
      <c r="G37254" s="2"/>
      <c r="J37254" s="2"/>
    </row>
    <row r="37255">
      <c r="D37255" s="2"/>
      <c r="G37255" s="2"/>
      <c r="J37255" s="2"/>
    </row>
    <row r="37256">
      <c r="D37256" s="2"/>
      <c r="G37256" s="2"/>
      <c r="J37256" s="2"/>
    </row>
    <row r="37257">
      <c r="D37257" s="2"/>
      <c r="G37257" s="2"/>
      <c r="J37257" s="2"/>
    </row>
    <row r="37258">
      <c r="D37258" s="2"/>
      <c r="G37258" s="2"/>
      <c r="J37258" s="2"/>
    </row>
    <row r="37259">
      <c r="D37259" s="2"/>
      <c r="G37259" s="2"/>
      <c r="J37259" s="2"/>
    </row>
    <row r="37260">
      <c r="D37260" s="2"/>
      <c r="G37260" s="2"/>
      <c r="J37260" s="2"/>
    </row>
    <row r="37261">
      <c r="D37261" s="2"/>
      <c r="G37261" s="2"/>
      <c r="J37261" s="2"/>
    </row>
    <row r="37262">
      <c r="D37262" s="2"/>
      <c r="G37262" s="2"/>
      <c r="J37262" s="2"/>
    </row>
    <row r="37263">
      <c r="D37263" s="2"/>
      <c r="G37263" s="2"/>
      <c r="J37263" s="2"/>
    </row>
    <row r="37264">
      <c r="D37264" s="2"/>
      <c r="G37264" s="2"/>
      <c r="J37264" s="2"/>
    </row>
    <row r="37265">
      <c r="D37265" s="2"/>
      <c r="G37265" s="2"/>
      <c r="J37265" s="2"/>
    </row>
    <row r="37266">
      <c r="D37266" s="2"/>
      <c r="G37266" s="2"/>
      <c r="J37266" s="2"/>
    </row>
    <row r="37267">
      <c r="D37267" s="2"/>
      <c r="G37267" s="2"/>
      <c r="J37267" s="2"/>
    </row>
    <row r="37268">
      <c r="D37268" s="2"/>
      <c r="G37268" s="2"/>
      <c r="J37268" s="2"/>
    </row>
    <row r="37269">
      <c r="D37269" s="2"/>
      <c r="G37269" s="2"/>
      <c r="J37269" s="2"/>
    </row>
    <row r="37270">
      <c r="D37270" s="2"/>
      <c r="G37270" s="2"/>
      <c r="J37270" s="2"/>
    </row>
    <row r="37271">
      <c r="D37271" s="2"/>
      <c r="G37271" s="2"/>
      <c r="J37271" s="2"/>
    </row>
    <row r="37272">
      <c r="D37272" s="2"/>
      <c r="G37272" s="2"/>
      <c r="J37272" s="2"/>
    </row>
    <row r="37273">
      <c r="D37273" s="2"/>
      <c r="G37273" s="2"/>
      <c r="J37273" s="2"/>
    </row>
    <row r="37274">
      <c r="D37274" s="2"/>
      <c r="G37274" s="2"/>
      <c r="J37274" s="2"/>
    </row>
    <row r="37275">
      <c r="D37275" s="2"/>
      <c r="G37275" s="2"/>
      <c r="J37275" s="2"/>
    </row>
    <row r="37276">
      <c r="D37276" s="2"/>
      <c r="G37276" s="2"/>
      <c r="J37276" s="2"/>
    </row>
    <row r="37277">
      <c r="D37277" s="2"/>
      <c r="G37277" s="2"/>
      <c r="J37277" s="2"/>
    </row>
    <row r="37278">
      <c r="D37278" s="2"/>
      <c r="G37278" s="2"/>
      <c r="J37278" s="2"/>
    </row>
    <row r="37279">
      <c r="D37279" s="2"/>
      <c r="G37279" s="2"/>
      <c r="J37279" s="2"/>
    </row>
    <row r="37280">
      <c r="D37280" s="2"/>
      <c r="G37280" s="2"/>
      <c r="J37280" s="2"/>
    </row>
    <row r="37281">
      <c r="D37281" s="2"/>
      <c r="G37281" s="2"/>
      <c r="J37281" s="2"/>
    </row>
    <row r="37282">
      <c r="D37282" s="2"/>
      <c r="G37282" s="2"/>
      <c r="J37282" s="2"/>
    </row>
    <row r="37283">
      <c r="D37283" s="2"/>
      <c r="G37283" s="2"/>
      <c r="J37283" s="2"/>
    </row>
    <row r="37284">
      <c r="D37284" s="2"/>
      <c r="G37284" s="2"/>
      <c r="J37284" s="2"/>
    </row>
    <row r="37285">
      <c r="D37285" s="2"/>
      <c r="G37285" s="2"/>
      <c r="J37285" s="2"/>
    </row>
    <row r="37286">
      <c r="D37286" s="2"/>
      <c r="G37286" s="2"/>
      <c r="J37286" s="2"/>
    </row>
    <row r="37287">
      <c r="D37287" s="2"/>
      <c r="G37287" s="2"/>
      <c r="J37287" s="2"/>
    </row>
    <row r="37288">
      <c r="D37288" s="2"/>
      <c r="G37288" s="2"/>
      <c r="J37288" s="2"/>
    </row>
    <row r="37289">
      <c r="D37289" s="2"/>
      <c r="G37289" s="2"/>
      <c r="J37289" s="2"/>
    </row>
    <row r="37290">
      <c r="D37290" s="2"/>
      <c r="G37290" s="2"/>
      <c r="J37290" s="2"/>
    </row>
    <row r="37291">
      <c r="D37291" s="2"/>
      <c r="G37291" s="2"/>
      <c r="J37291" s="2"/>
    </row>
    <row r="37292">
      <c r="D37292" s="2"/>
      <c r="G37292" s="2"/>
      <c r="J37292" s="2"/>
    </row>
    <row r="37293">
      <c r="D37293" s="2"/>
      <c r="G37293" s="2"/>
      <c r="J37293" s="2"/>
    </row>
    <row r="37294">
      <c r="D37294" s="2"/>
      <c r="G37294" s="2"/>
      <c r="J37294" s="2"/>
    </row>
    <row r="37295">
      <c r="D37295" s="2"/>
      <c r="G37295" s="2"/>
      <c r="J37295" s="2"/>
    </row>
    <row r="37296">
      <c r="D37296" s="2"/>
      <c r="G37296" s="2"/>
      <c r="J37296" s="2"/>
    </row>
    <row r="37297">
      <c r="D37297" s="2"/>
      <c r="G37297" s="2"/>
      <c r="J37297" s="2"/>
    </row>
    <row r="37298">
      <c r="D37298" s="2"/>
      <c r="G37298" s="2"/>
      <c r="J37298" s="2"/>
    </row>
    <row r="37299">
      <c r="D37299" s="2"/>
      <c r="G37299" s="2"/>
      <c r="J37299" s="2"/>
    </row>
    <row r="37300">
      <c r="D37300" s="2"/>
      <c r="G37300" s="2"/>
      <c r="J37300" s="2"/>
    </row>
    <row r="37301">
      <c r="D37301" s="2"/>
      <c r="G37301" s="2"/>
      <c r="J37301" s="2"/>
    </row>
    <row r="37302">
      <c r="D37302" s="2"/>
      <c r="G37302" s="2"/>
      <c r="J37302" s="2"/>
    </row>
    <row r="37303">
      <c r="D37303" s="2"/>
      <c r="G37303" s="2"/>
      <c r="J37303" s="2"/>
    </row>
    <row r="37304">
      <c r="D37304" s="2"/>
      <c r="G37304" s="2"/>
      <c r="J37304" s="2"/>
    </row>
    <row r="37305">
      <c r="D37305" s="2"/>
      <c r="G37305" s="2"/>
      <c r="J37305" s="2"/>
    </row>
    <row r="37306">
      <c r="D37306" s="2"/>
      <c r="G37306" s="2"/>
      <c r="J37306" s="2"/>
    </row>
    <row r="37307">
      <c r="D37307" s="2"/>
      <c r="G37307" s="2"/>
      <c r="J37307" s="2"/>
    </row>
    <row r="37308">
      <c r="D37308" s="2"/>
      <c r="G37308" s="2"/>
      <c r="J37308" s="2"/>
    </row>
    <row r="37309">
      <c r="D37309" s="2"/>
      <c r="G37309" s="2"/>
      <c r="J37309" s="2"/>
    </row>
    <row r="37310">
      <c r="D37310" s="2"/>
      <c r="G37310" s="2"/>
      <c r="J37310" s="2"/>
    </row>
    <row r="37311">
      <c r="D37311" s="2"/>
      <c r="G37311" s="2"/>
      <c r="J37311" s="2"/>
    </row>
    <row r="37312">
      <c r="D37312" s="2"/>
      <c r="G37312" s="2"/>
      <c r="J37312" s="2"/>
    </row>
    <row r="37313">
      <c r="D37313" s="2"/>
      <c r="G37313" s="2"/>
      <c r="J37313" s="2"/>
    </row>
    <row r="37314">
      <c r="D37314" s="2"/>
      <c r="G37314" s="2"/>
      <c r="J37314" s="2"/>
    </row>
    <row r="37315">
      <c r="D37315" s="2"/>
      <c r="G37315" s="2"/>
      <c r="J37315" s="2"/>
    </row>
    <row r="37316">
      <c r="D37316" s="2"/>
      <c r="G37316" s="2"/>
      <c r="J37316" s="2"/>
    </row>
    <row r="37317">
      <c r="D37317" s="2"/>
      <c r="G37317" s="2"/>
      <c r="J37317" s="2"/>
    </row>
    <row r="37318">
      <c r="D37318" s="2"/>
      <c r="G37318" s="2"/>
      <c r="J37318" s="2"/>
    </row>
    <row r="37319">
      <c r="D37319" s="2"/>
      <c r="G37319" s="2"/>
      <c r="J37319" s="2"/>
    </row>
    <row r="37320">
      <c r="D37320" s="2"/>
      <c r="G37320" s="2"/>
      <c r="J37320" s="2"/>
    </row>
    <row r="37321">
      <c r="D37321" s="2"/>
      <c r="G37321" s="2"/>
      <c r="J37321" s="2"/>
    </row>
    <row r="37322">
      <c r="D37322" s="2"/>
      <c r="G37322" s="2"/>
      <c r="J37322" s="2"/>
    </row>
    <row r="37323">
      <c r="D37323" s="2"/>
      <c r="G37323" s="2"/>
      <c r="J37323" s="2"/>
    </row>
    <row r="37324">
      <c r="D37324" s="2"/>
      <c r="G37324" s="2"/>
      <c r="J37324" s="2"/>
    </row>
    <row r="37325">
      <c r="D37325" s="2"/>
      <c r="G37325" s="2"/>
      <c r="J37325" s="2"/>
    </row>
    <row r="37326">
      <c r="D37326" s="2"/>
      <c r="G37326" s="2"/>
      <c r="J37326" s="2"/>
    </row>
    <row r="37327">
      <c r="D37327" s="2"/>
      <c r="G37327" s="2"/>
      <c r="J37327" s="2"/>
    </row>
    <row r="37328">
      <c r="D37328" s="2"/>
      <c r="G37328" s="2"/>
      <c r="J37328" s="2"/>
    </row>
    <row r="37329">
      <c r="D37329" s="2"/>
      <c r="G37329" s="2"/>
      <c r="J37329" s="2"/>
    </row>
    <row r="37330">
      <c r="D37330" s="2"/>
      <c r="G37330" s="2"/>
      <c r="J37330" s="2"/>
    </row>
    <row r="37331">
      <c r="D37331" s="2"/>
      <c r="G37331" s="2"/>
      <c r="J37331" s="2"/>
    </row>
    <row r="37332">
      <c r="D37332" s="2"/>
      <c r="G37332" s="2"/>
      <c r="J37332" s="2"/>
    </row>
    <row r="37333">
      <c r="D37333" s="2"/>
      <c r="G37333" s="2"/>
      <c r="J37333" s="2"/>
    </row>
    <row r="37334">
      <c r="D37334" s="2"/>
      <c r="G37334" s="2"/>
      <c r="J37334" s="2"/>
    </row>
    <row r="37335">
      <c r="D37335" s="2"/>
      <c r="G37335" s="2"/>
      <c r="J37335" s="2"/>
    </row>
    <row r="37336">
      <c r="D37336" s="2"/>
      <c r="G37336" s="2"/>
      <c r="J37336" s="2"/>
    </row>
    <row r="37337">
      <c r="D37337" s="2"/>
      <c r="G37337" s="2"/>
      <c r="J37337" s="2"/>
    </row>
    <row r="37338">
      <c r="D37338" s="2"/>
      <c r="G37338" s="2"/>
      <c r="J37338" s="2"/>
    </row>
    <row r="37339">
      <c r="D37339" s="2"/>
      <c r="G37339" s="2"/>
      <c r="J37339" s="2"/>
    </row>
    <row r="37340">
      <c r="D37340" s="2"/>
      <c r="G37340" s="2"/>
      <c r="J37340" s="2"/>
    </row>
    <row r="37341">
      <c r="D37341" s="2"/>
      <c r="G37341" s="2"/>
      <c r="J37341" s="2"/>
    </row>
    <row r="37342">
      <c r="D37342" s="2"/>
      <c r="G37342" s="2"/>
      <c r="J37342" s="2"/>
    </row>
    <row r="37343">
      <c r="D37343" s="2"/>
      <c r="G37343" s="2"/>
      <c r="J37343" s="2"/>
    </row>
    <row r="37344">
      <c r="D37344" s="2"/>
      <c r="G37344" s="2"/>
      <c r="J37344" s="2"/>
    </row>
    <row r="37345">
      <c r="D37345" s="2"/>
      <c r="G37345" s="2"/>
      <c r="J37345" s="2"/>
    </row>
    <row r="37346">
      <c r="D37346" s="2"/>
      <c r="G37346" s="2"/>
      <c r="J37346" s="2"/>
    </row>
    <row r="37347">
      <c r="D37347" s="2"/>
      <c r="G37347" s="2"/>
      <c r="J37347" s="2"/>
    </row>
    <row r="37348">
      <c r="D37348" s="2"/>
      <c r="G37348" s="2"/>
      <c r="J37348" s="2"/>
    </row>
    <row r="37349">
      <c r="D37349" s="2"/>
      <c r="G37349" s="2"/>
      <c r="J37349" s="2"/>
    </row>
    <row r="37350">
      <c r="D37350" s="2"/>
      <c r="G37350" s="2"/>
      <c r="J37350" s="2"/>
    </row>
    <row r="37351">
      <c r="D37351" s="2"/>
      <c r="G37351" s="2"/>
      <c r="J37351" s="2"/>
    </row>
    <row r="37352">
      <c r="D37352" s="2"/>
      <c r="G37352" s="2"/>
      <c r="J37352" s="2"/>
    </row>
    <row r="37353">
      <c r="D37353" s="2"/>
      <c r="G37353" s="2"/>
      <c r="J37353" s="2"/>
    </row>
    <row r="37354">
      <c r="D37354" s="2"/>
      <c r="G37354" s="2"/>
      <c r="J37354" s="2"/>
    </row>
    <row r="37355">
      <c r="D37355" s="2"/>
      <c r="G37355" s="2"/>
      <c r="J37355" s="2"/>
    </row>
    <row r="37356">
      <c r="D37356" s="2"/>
      <c r="G37356" s="2"/>
      <c r="J37356" s="2"/>
    </row>
    <row r="37357">
      <c r="D37357" s="2"/>
      <c r="G37357" s="2"/>
      <c r="J37357" s="2"/>
    </row>
    <row r="37358">
      <c r="D37358" s="2"/>
      <c r="G37358" s="2"/>
      <c r="J37358" s="2"/>
    </row>
    <row r="37359">
      <c r="D37359" s="2"/>
      <c r="G37359" s="2"/>
      <c r="J37359" s="2"/>
    </row>
    <row r="37360">
      <c r="D37360" s="2"/>
      <c r="G37360" s="2"/>
      <c r="J37360" s="2"/>
    </row>
    <row r="37361">
      <c r="D37361" s="2"/>
      <c r="G37361" s="2"/>
      <c r="J37361" s="2"/>
    </row>
    <row r="37362">
      <c r="D37362" s="2"/>
      <c r="G37362" s="2"/>
      <c r="J37362" s="2"/>
    </row>
    <row r="37363">
      <c r="D37363" s="2"/>
      <c r="G37363" s="2"/>
      <c r="J37363" s="2"/>
    </row>
    <row r="37364">
      <c r="D37364" s="2"/>
      <c r="G37364" s="2"/>
      <c r="J37364" s="2"/>
    </row>
    <row r="37365">
      <c r="D37365" s="2"/>
      <c r="G37365" s="2"/>
      <c r="J37365" s="2"/>
    </row>
    <row r="37366">
      <c r="D37366" s="2"/>
      <c r="G37366" s="2"/>
      <c r="J37366" s="2"/>
    </row>
    <row r="37367">
      <c r="D37367" s="2"/>
      <c r="G37367" s="2"/>
      <c r="J37367" s="2"/>
    </row>
    <row r="37368">
      <c r="D37368" s="2"/>
      <c r="G37368" s="2"/>
      <c r="J37368" s="2"/>
    </row>
    <row r="37369">
      <c r="D37369" s="2"/>
      <c r="G37369" s="2"/>
      <c r="J37369" s="2"/>
    </row>
    <row r="37370">
      <c r="D37370" s="2"/>
      <c r="G37370" s="2"/>
      <c r="J37370" s="2"/>
    </row>
    <row r="37371">
      <c r="D37371" s="2"/>
      <c r="G37371" s="2"/>
      <c r="J37371" s="2"/>
    </row>
    <row r="37372">
      <c r="D37372" s="2"/>
      <c r="G37372" s="2"/>
      <c r="J37372" s="2"/>
    </row>
    <row r="37373">
      <c r="D37373" s="2"/>
      <c r="G37373" s="2"/>
      <c r="J37373" s="2"/>
    </row>
    <row r="37374">
      <c r="D37374" s="2"/>
      <c r="G37374" s="2"/>
      <c r="J37374" s="2"/>
    </row>
    <row r="37375">
      <c r="D37375" s="2"/>
      <c r="G37375" s="2"/>
      <c r="J37375" s="2"/>
    </row>
    <row r="37376">
      <c r="D37376" s="2"/>
      <c r="G37376" s="2"/>
      <c r="J37376" s="2"/>
    </row>
    <row r="37377">
      <c r="D37377" s="2"/>
      <c r="G37377" s="2"/>
      <c r="J37377" s="2"/>
    </row>
    <row r="37378">
      <c r="D37378" s="2"/>
      <c r="G37378" s="2"/>
      <c r="J37378" s="2"/>
    </row>
    <row r="37379">
      <c r="D37379" s="2"/>
      <c r="G37379" s="2"/>
      <c r="J37379" s="2"/>
    </row>
    <row r="37380">
      <c r="D37380" s="2"/>
      <c r="G37380" s="2"/>
      <c r="J37380" s="2"/>
    </row>
    <row r="37381">
      <c r="D37381" s="2"/>
      <c r="G37381" s="2"/>
      <c r="J37381" s="2"/>
    </row>
    <row r="37382">
      <c r="D37382" s="2"/>
      <c r="G37382" s="2"/>
      <c r="J37382" s="2"/>
    </row>
    <row r="37383">
      <c r="D37383" s="2"/>
      <c r="G37383" s="2"/>
      <c r="J37383" s="2"/>
    </row>
    <row r="37384">
      <c r="D37384" s="2"/>
      <c r="G37384" s="2"/>
      <c r="J37384" s="2"/>
    </row>
    <row r="37385">
      <c r="D37385" s="2"/>
      <c r="G37385" s="2"/>
      <c r="J37385" s="2"/>
    </row>
    <row r="37386">
      <c r="D37386" s="2"/>
      <c r="G37386" s="2"/>
      <c r="J37386" s="2"/>
    </row>
    <row r="37387">
      <c r="D37387" s="2"/>
      <c r="G37387" s="2"/>
      <c r="J37387" s="2"/>
    </row>
    <row r="37388">
      <c r="D37388" s="2"/>
      <c r="G37388" s="2"/>
      <c r="J37388" s="2"/>
    </row>
    <row r="37389">
      <c r="D37389" s="2"/>
      <c r="G37389" s="2"/>
      <c r="J37389" s="2"/>
    </row>
    <row r="37390">
      <c r="D37390" s="2"/>
      <c r="G37390" s="2"/>
      <c r="J37390" s="2"/>
    </row>
    <row r="37391">
      <c r="D37391" s="2"/>
      <c r="G37391" s="2"/>
      <c r="J37391" s="2"/>
    </row>
    <row r="37392">
      <c r="D37392" s="2"/>
      <c r="G37392" s="2"/>
      <c r="J37392" s="2"/>
    </row>
    <row r="37393">
      <c r="D37393" s="2"/>
      <c r="G37393" s="2"/>
      <c r="J37393" s="2"/>
    </row>
    <row r="37394">
      <c r="D37394" s="2"/>
      <c r="G37394" s="2"/>
      <c r="J37394" s="2"/>
    </row>
    <row r="37395">
      <c r="D37395" s="2"/>
      <c r="G37395" s="2"/>
      <c r="J37395" s="2"/>
    </row>
    <row r="37396">
      <c r="D37396" s="2"/>
      <c r="G37396" s="2"/>
      <c r="J37396" s="2"/>
    </row>
    <row r="37397">
      <c r="D37397" s="2"/>
      <c r="G37397" s="2"/>
      <c r="J37397" s="2"/>
    </row>
    <row r="37398">
      <c r="D37398" s="2"/>
      <c r="G37398" s="2"/>
      <c r="J37398" s="2"/>
    </row>
    <row r="37399">
      <c r="D37399" s="2"/>
      <c r="G37399" s="2"/>
      <c r="J37399" s="2"/>
    </row>
    <row r="37400">
      <c r="D37400" s="2"/>
      <c r="G37400" s="2"/>
      <c r="J37400" s="2"/>
    </row>
    <row r="37401">
      <c r="D37401" s="2"/>
      <c r="G37401" s="2"/>
      <c r="J37401" s="2"/>
    </row>
    <row r="37402">
      <c r="D37402" s="2"/>
      <c r="G37402" s="2"/>
      <c r="J37402" s="2"/>
    </row>
    <row r="37403">
      <c r="D37403" s="2"/>
      <c r="G37403" s="2"/>
      <c r="J37403" s="2"/>
    </row>
    <row r="37404">
      <c r="D37404" s="2"/>
      <c r="G37404" s="2"/>
      <c r="J37404" s="2"/>
    </row>
    <row r="37405">
      <c r="D37405" s="2"/>
      <c r="G37405" s="2"/>
      <c r="J37405" s="2"/>
    </row>
    <row r="37406">
      <c r="D37406" s="2"/>
      <c r="G37406" s="2"/>
      <c r="J37406" s="2"/>
    </row>
    <row r="37407">
      <c r="D37407" s="2"/>
      <c r="G37407" s="2"/>
      <c r="J37407" s="2"/>
    </row>
    <row r="37408">
      <c r="D37408" s="2"/>
      <c r="G37408" s="2"/>
      <c r="J37408" s="2"/>
    </row>
    <row r="37409">
      <c r="D37409" s="2"/>
      <c r="G37409" s="2"/>
      <c r="J37409" s="2"/>
    </row>
    <row r="37410">
      <c r="D37410" s="2"/>
      <c r="G37410" s="2"/>
      <c r="J37410" s="2"/>
    </row>
    <row r="37411">
      <c r="D37411" s="2"/>
      <c r="G37411" s="2"/>
      <c r="J37411" s="2"/>
    </row>
    <row r="37412">
      <c r="D37412" s="2"/>
      <c r="G37412" s="2"/>
      <c r="J37412" s="2"/>
    </row>
    <row r="37413">
      <c r="D37413" s="2"/>
      <c r="G37413" s="2"/>
      <c r="J37413" s="2"/>
    </row>
    <row r="37414">
      <c r="D37414" s="2"/>
      <c r="G37414" s="2"/>
      <c r="J37414" s="2"/>
    </row>
    <row r="37415">
      <c r="D37415" s="2"/>
      <c r="G37415" s="2"/>
      <c r="J37415" s="2"/>
    </row>
    <row r="37416">
      <c r="D37416" s="2"/>
      <c r="G37416" s="2"/>
      <c r="J37416" s="2"/>
    </row>
    <row r="37417">
      <c r="D37417" s="2"/>
      <c r="G37417" s="2"/>
      <c r="J37417" s="2"/>
    </row>
    <row r="37418">
      <c r="D37418" s="2"/>
      <c r="G37418" s="2"/>
      <c r="J37418" s="2"/>
    </row>
    <row r="37419">
      <c r="D37419" s="2"/>
      <c r="G37419" s="2"/>
      <c r="J37419" s="2"/>
    </row>
    <row r="37420">
      <c r="D37420" s="2"/>
      <c r="G37420" s="2"/>
      <c r="J37420" s="2"/>
    </row>
    <row r="37421">
      <c r="D37421" s="2"/>
      <c r="G37421" s="2"/>
      <c r="J37421" s="2"/>
    </row>
    <row r="37422">
      <c r="D37422" s="2"/>
      <c r="G37422" s="2"/>
      <c r="J37422" s="2"/>
    </row>
    <row r="37423">
      <c r="D37423" s="2"/>
      <c r="G37423" s="2"/>
      <c r="J37423" s="2"/>
    </row>
    <row r="37424">
      <c r="D37424" s="2"/>
      <c r="G37424" s="2"/>
      <c r="J37424" s="2"/>
    </row>
    <row r="37425">
      <c r="D37425" s="2"/>
      <c r="G37425" s="2"/>
      <c r="J37425" s="2"/>
    </row>
    <row r="37426">
      <c r="D37426" s="2"/>
      <c r="G37426" s="2"/>
      <c r="J37426" s="2"/>
    </row>
    <row r="37427">
      <c r="D37427" s="2"/>
      <c r="G37427" s="2"/>
      <c r="J37427" s="2"/>
    </row>
    <row r="37428">
      <c r="D37428" s="2"/>
      <c r="G37428" s="2"/>
      <c r="J37428" s="2"/>
    </row>
    <row r="37429">
      <c r="D37429" s="2"/>
      <c r="G37429" s="2"/>
      <c r="J37429" s="2"/>
    </row>
    <row r="37430">
      <c r="D37430" s="2"/>
      <c r="G37430" s="2"/>
      <c r="J37430" s="2"/>
    </row>
    <row r="37431">
      <c r="D37431" s="2"/>
      <c r="G37431" s="2"/>
      <c r="J37431" s="2"/>
    </row>
    <row r="37432">
      <c r="D37432" s="2"/>
      <c r="G37432" s="2"/>
      <c r="J37432" s="2"/>
    </row>
    <row r="37433">
      <c r="D37433" s="2"/>
      <c r="G37433" s="2"/>
      <c r="J37433" s="2"/>
    </row>
    <row r="37434">
      <c r="D37434" s="2"/>
      <c r="G37434" s="2"/>
      <c r="J37434" s="2"/>
    </row>
    <row r="37435">
      <c r="D37435" s="2"/>
      <c r="G37435" s="2"/>
      <c r="J37435" s="2"/>
    </row>
    <row r="37436">
      <c r="D37436" s="2"/>
      <c r="G37436" s="2"/>
      <c r="J37436" s="2"/>
    </row>
    <row r="37437">
      <c r="D37437" s="2"/>
      <c r="G37437" s="2"/>
      <c r="J37437" s="2"/>
    </row>
    <row r="37438">
      <c r="D37438" s="2"/>
      <c r="G37438" s="2"/>
      <c r="J37438" s="2"/>
    </row>
    <row r="37439">
      <c r="D37439" s="2"/>
      <c r="G37439" s="2"/>
      <c r="J37439" s="2"/>
    </row>
    <row r="37440">
      <c r="D37440" s="2"/>
      <c r="G37440" s="2"/>
      <c r="J37440" s="2"/>
    </row>
    <row r="37441">
      <c r="D37441" s="2"/>
      <c r="G37441" s="2"/>
      <c r="J37441" s="2"/>
    </row>
    <row r="37442">
      <c r="D37442" s="2"/>
      <c r="G37442" s="2"/>
      <c r="J37442" s="2"/>
    </row>
    <row r="37443">
      <c r="D37443" s="2"/>
      <c r="G37443" s="2"/>
      <c r="J37443" s="2"/>
    </row>
    <row r="37444">
      <c r="D37444" s="2"/>
      <c r="G37444" s="2"/>
      <c r="J37444" s="2"/>
    </row>
    <row r="37445">
      <c r="D37445" s="2"/>
      <c r="G37445" s="2"/>
      <c r="J37445" s="2"/>
    </row>
    <row r="37446">
      <c r="D37446" s="2"/>
      <c r="G37446" s="2"/>
      <c r="J37446" s="2"/>
    </row>
    <row r="37447">
      <c r="D37447" s="2"/>
      <c r="G37447" s="2"/>
      <c r="J37447" s="2"/>
    </row>
    <row r="37448">
      <c r="D37448" s="2"/>
      <c r="G37448" s="2"/>
      <c r="J37448" s="2"/>
    </row>
    <row r="37449">
      <c r="D37449" s="2"/>
      <c r="G37449" s="2"/>
      <c r="J37449" s="2"/>
    </row>
    <row r="37450">
      <c r="D37450" s="2"/>
      <c r="G37450" s="2"/>
      <c r="J37450" s="2"/>
    </row>
    <row r="37451">
      <c r="D37451" s="2"/>
      <c r="G37451" s="2"/>
      <c r="J37451" s="2"/>
    </row>
    <row r="37452">
      <c r="D37452" s="2"/>
      <c r="G37452" s="2"/>
      <c r="J37452" s="2"/>
    </row>
    <row r="37453">
      <c r="D37453" s="2"/>
      <c r="G37453" s="2"/>
      <c r="J37453" s="2"/>
    </row>
    <row r="37454">
      <c r="D37454" s="2"/>
      <c r="G37454" s="2"/>
      <c r="J37454" s="2"/>
    </row>
    <row r="37455">
      <c r="D37455" s="2"/>
      <c r="G37455" s="2"/>
      <c r="J37455" s="2"/>
    </row>
    <row r="37456">
      <c r="D37456" s="2"/>
      <c r="G37456" s="2"/>
      <c r="J37456" s="2"/>
    </row>
    <row r="37457">
      <c r="D37457" s="2"/>
      <c r="G37457" s="2"/>
      <c r="J37457" s="2"/>
    </row>
    <row r="37458">
      <c r="D37458" s="2"/>
      <c r="G37458" s="2"/>
      <c r="J37458" s="2"/>
    </row>
    <row r="37459">
      <c r="D37459" s="2"/>
      <c r="G37459" s="2"/>
      <c r="J37459" s="2"/>
    </row>
    <row r="37460">
      <c r="D37460" s="2"/>
      <c r="G37460" s="2"/>
      <c r="J37460" s="2"/>
    </row>
    <row r="37461">
      <c r="D37461" s="2"/>
      <c r="G37461" s="2"/>
      <c r="J37461" s="2"/>
    </row>
    <row r="37462">
      <c r="D37462" s="2"/>
      <c r="G37462" s="2"/>
      <c r="J37462" s="2"/>
    </row>
    <row r="37463">
      <c r="D37463" s="2"/>
      <c r="G37463" s="2"/>
      <c r="J37463" s="2"/>
    </row>
    <row r="37464">
      <c r="D37464" s="2"/>
      <c r="G37464" s="2"/>
      <c r="J37464" s="2"/>
    </row>
    <row r="37465">
      <c r="D37465" s="2"/>
      <c r="G37465" s="2"/>
      <c r="J37465" s="2"/>
    </row>
    <row r="37466">
      <c r="D37466" s="2"/>
      <c r="G37466" s="2"/>
      <c r="J37466" s="2"/>
    </row>
    <row r="37467">
      <c r="D37467" s="2"/>
      <c r="G37467" s="2"/>
      <c r="J37467" s="2"/>
    </row>
    <row r="37468">
      <c r="D37468" s="2"/>
      <c r="G37468" s="2"/>
      <c r="J37468" s="2"/>
    </row>
    <row r="37469">
      <c r="D37469" s="2"/>
      <c r="G37469" s="2"/>
      <c r="J37469" s="2"/>
    </row>
    <row r="37470">
      <c r="D37470" s="2"/>
      <c r="G37470" s="2"/>
      <c r="J37470" s="2"/>
    </row>
    <row r="37471">
      <c r="D37471" s="2"/>
      <c r="G37471" s="2"/>
      <c r="J37471" s="2"/>
    </row>
    <row r="37472">
      <c r="D37472" s="2"/>
      <c r="G37472" s="2"/>
      <c r="J37472" s="2"/>
    </row>
    <row r="37473">
      <c r="D37473" s="2"/>
      <c r="G37473" s="2"/>
      <c r="J37473" s="2"/>
    </row>
    <row r="37474">
      <c r="D37474" s="2"/>
      <c r="G37474" s="2"/>
      <c r="J37474" s="2"/>
    </row>
    <row r="37475">
      <c r="D37475" s="2"/>
      <c r="G37475" s="2"/>
      <c r="J37475" s="2"/>
    </row>
    <row r="37476">
      <c r="D37476" s="2"/>
      <c r="G37476" s="2"/>
      <c r="J37476" s="2"/>
    </row>
    <row r="37477">
      <c r="D37477" s="2"/>
      <c r="G37477" s="2"/>
      <c r="J37477" s="2"/>
    </row>
    <row r="37478">
      <c r="D37478" s="2"/>
      <c r="G37478" s="2"/>
      <c r="J37478" s="2"/>
    </row>
    <row r="37479">
      <c r="D37479" s="2"/>
      <c r="G37479" s="2"/>
      <c r="J37479" s="2"/>
    </row>
    <row r="37480">
      <c r="D37480" s="2"/>
      <c r="G37480" s="2"/>
      <c r="J37480" s="2"/>
    </row>
    <row r="37481">
      <c r="D37481" s="2"/>
      <c r="G37481" s="2"/>
      <c r="J37481" s="2"/>
    </row>
    <row r="37482">
      <c r="D37482" s="2"/>
      <c r="G37482" s="2"/>
      <c r="J37482" s="2"/>
    </row>
    <row r="37483">
      <c r="D37483" s="2"/>
      <c r="G37483" s="2"/>
      <c r="J37483" s="2"/>
    </row>
    <row r="37484">
      <c r="D37484" s="2"/>
      <c r="G37484" s="2"/>
      <c r="J37484" s="2"/>
    </row>
    <row r="37485">
      <c r="D37485" s="2"/>
      <c r="G37485" s="2"/>
      <c r="J37485" s="2"/>
    </row>
    <row r="37486">
      <c r="D37486" s="2"/>
      <c r="G37486" s="2"/>
      <c r="J37486" s="2"/>
    </row>
    <row r="37487">
      <c r="D37487" s="2"/>
      <c r="G37487" s="2"/>
      <c r="J37487" s="2"/>
    </row>
    <row r="37488">
      <c r="D37488" s="2"/>
      <c r="G37488" s="2"/>
      <c r="J37488" s="2"/>
    </row>
    <row r="37489">
      <c r="D37489" s="2"/>
      <c r="G37489" s="2"/>
      <c r="J37489" s="2"/>
    </row>
    <row r="37490">
      <c r="D37490" s="2"/>
      <c r="G37490" s="2"/>
      <c r="J37490" s="2"/>
    </row>
    <row r="37491">
      <c r="D37491" s="2"/>
      <c r="G37491" s="2"/>
      <c r="J37491" s="2"/>
    </row>
    <row r="37492">
      <c r="D37492" s="2"/>
      <c r="G37492" s="2"/>
      <c r="J37492" s="2"/>
    </row>
    <row r="37493">
      <c r="D37493" s="2"/>
      <c r="G37493" s="2"/>
      <c r="J37493" s="2"/>
    </row>
    <row r="37494">
      <c r="D37494" s="2"/>
      <c r="G37494" s="2"/>
      <c r="J37494" s="2"/>
    </row>
    <row r="37495">
      <c r="D37495" s="2"/>
      <c r="G37495" s="2"/>
      <c r="J37495" s="2"/>
    </row>
    <row r="37496">
      <c r="D37496" s="2"/>
      <c r="G37496" s="2"/>
      <c r="J37496" s="2"/>
    </row>
    <row r="37497">
      <c r="D37497" s="2"/>
      <c r="G37497" s="2"/>
      <c r="J37497" s="2"/>
    </row>
    <row r="37498">
      <c r="D37498" s="2"/>
      <c r="G37498" s="2"/>
      <c r="J37498" s="2"/>
    </row>
    <row r="37499">
      <c r="D37499" s="2"/>
      <c r="G37499" s="2"/>
      <c r="J37499" s="2"/>
    </row>
    <row r="37500">
      <c r="D37500" s="2"/>
      <c r="G37500" s="2"/>
      <c r="J37500" s="2"/>
    </row>
    <row r="37501">
      <c r="D37501" s="2"/>
      <c r="G37501" s="2"/>
      <c r="J37501" s="2"/>
    </row>
    <row r="37502">
      <c r="D37502" s="2"/>
      <c r="G37502" s="2"/>
      <c r="J37502" s="2"/>
    </row>
    <row r="37503">
      <c r="D37503" s="2"/>
      <c r="G37503" s="2"/>
      <c r="J37503" s="2"/>
    </row>
    <row r="37504">
      <c r="D37504" s="2"/>
      <c r="G37504" s="2"/>
      <c r="J37504" s="2"/>
    </row>
    <row r="37505">
      <c r="D37505" s="2"/>
      <c r="G37505" s="2"/>
      <c r="J37505" s="2"/>
    </row>
    <row r="37506">
      <c r="D37506" s="2"/>
      <c r="G37506" s="2"/>
      <c r="J37506" s="2"/>
    </row>
    <row r="37507">
      <c r="D37507" s="2"/>
      <c r="G37507" s="2"/>
      <c r="J37507" s="2"/>
    </row>
    <row r="37508">
      <c r="D37508" s="2"/>
      <c r="G37508" s="2"/>
      <c r="J37508" s="2"/>
    </row>
    <row r="37509">
      <c r="D37509" s="2"/>
      <c r="G37509" s="2"/>
      <c r="J37509" s="2"/>
    </row>
    <row r="37510">
      <c r="D37510" s="2"/>
      <c r="G37510" s="2"/>
      <c r="J37510" s="2"/>
    </row>
    <row r="37511">
      <c r="D37511" s="2"/>
      <c r="G37511" s="2"/>
      <c r="J37511" s="2"/>
    </row>
    <row r="37512">
      <c r="D37512" s="2"/>
      <c r="G37512" s="2"/>
      <c r="J37512" s="2"/>
    </row>
    <row r="37513">
      <c r="D37513" s="2"/>
      <c r="G37513" s="2"/>
      <c r="J37513" s="2"/>
    </row>
    <row r="37514">
      <c r="D37514" s="2"/>
      <c r="G37514" s="2"/>
      <c r="J37514" s="2"/>
    </row>
    <row r="37515">
      <c r="D37515" s="2"/>
      <c r="G37515" s="2"/>
      <c r="J37515" s="2"/>
    </row>
    <row r="37516">
      <c r="D37516" s="2"/>
      <c r="G37516" s="2"/>
      <c r="J37516" s="2"/>
    </row>
    <row r="37517">
      <c r="D37517" s="2"/>
      <c r="G37517" s="2"/>
      <c r="J37517" s="2"/>
    </row>
    <row r="37518">
      <c r="D37518" s="2"/>
      <c r="G37518" s="2"/>
      <c r="J37518" s="2"/>
    </row>
    <row r="37519">
      <c r="D37519" s="2"/>
      <c r="G37519" s="2"/>
      <c r="J37519" s="2"/>
    </row>
    <row r="37520">
      <c r="D37520" s="2"/>
      <c r="G37520" s="2"/>
      <c r="J37520" s="2"/>
    </row>
    <row r="37521">
      <c r="D37521" s="2"/>
      <c r="G37521" s="2"/>
      <c r="J37521" s="2"/>
    </row>
    <row r="37522">
      <c r="D37522" s="2"/>
      <c r="G37522" s="2"/>
      <c r="J37522" s="2"/>
    </row>
    <row r="37523">
      <c r="D37523" s="2"/>
      <c r="G37523" s="2"/>
      <c r="J37523" s="2"/>
    </row>
    <row r="37524">
      <c r="D37524" s="2"/>
      <c r="G37524" s="2"/>
      <c r="J37524" s="2"/>
    </row>
    <row r="37525">
      <c r="D37525" s="2"/>
      <c r="G37525" s="2"/>
      <c r="J37525" s="2"/>
    </row>
    <row r="37526">
      <c r="D37526" s="2"/>
      <c r="G37526" s="2"/>
      <c r="J37526" s="2"/>
    </row>
    <row r="37527">
      <c r="D37527" s="2"/>
      <c r="G37527" s="2"/>
      <c r="J37527" s="2"/>
    </row>
    <row r="37528">
      <c r="D37528" s="2"/>
      <c r="G37528" s="2"/>
      <c r="J37528" s="2"/>
    </row>
    <row r="37529">
      <c r="D37529" s="2"/>
      <c r="G37529" s="2"/>
      <c r="J37529" s="2"/>
    </row>
    <row r="37530">
      <c r="D37530" s="2"/>
      <c r="G37530" s="2"/>
      <c r="J37530" s="2"/>
    </row>
    <row r="37531">
      <c r="D37531" s="2"/>
      <c r="G37531" s="2"/>
      <c r="J37531" s="2"/>
    </row>
    <row r="37532">
      <c r="D37532" s="2"/>
      <c r="G37532" s="2"/>
      <c r="J37532" s="2"/>
    </row>
    <row r="37533">
      <c r="D37533" s="2"/>
      <c r="G37533" s="2"/>
      <c r="J37533" s="2"/>
    </row>
    <row r="37534">
      <c r="D37534" s="2"/>
      <c r="G37534" s="2"/>
      <c r="J37534" s="2"/>
    </row>
    <row r="37535">
      <c r="D37535" s="2"/>
      <c r="G37535" s="2"/>
      <c r="J37535" s="2"/>
    </row>
    <row r="37536">
      <c r="D37536" s="2"/>
      <c r="G37536" s="2"/>
      <c r="J37536" s="2"/>
    </row>
    <row r="37537">
      <c r="D37537" s="2"/>
      <c r="G37537" s="2"/>
      <c r="J37537" s="2"/>
    </row>
    <row r="37538">
      <c r="D37538" s="2"/>
      <c r="G37538" s="2"/>
      <c r="J37538" s="2"/>
    </row>
    <row r="37539">
      <c r="D37539" s="2"/>
      <c r="G37539" s="2"/>
      <c r="J37539" s="2"/>
    </row>
    <row r="37540">
      <c r="D37540" s="2"/>
      <c r="G37540" s="2"/>
      <c r="J37540" s="2"/>
    </row>
    <row r="37541">
      <c r="D37541" s="2"/>
      <c r="G37541" s="2"/>
      <c r="J37541" s="2"/>
    </row>
    <row r="37542">
      <c r="D37542" s="2"/>
      <c r="G37542" s="2"/>
      <c r="J37542" s="2"/>
    </row>
    <row r="37543">
      <c r="D37543" s="2"/>
      <c r="G37543" s="2"/>
      <c r="J37543" s="2"/>
    </row>
    <row r="37544">
      <c r="D37544" s="2"/>
      <c r="G37544" s="2"/>
      <c r="J37544" s="2"/>
    </row>
    <row r="37545">
      <c r="D37545" s="2"/>
      <c r="G37545" s="2"/>
      <c r="J37545" s="2"/>
    </row>
    <row r="37546">
      <c r="D37546" s="2"/>
      <c r="G37546" s="2"/>
      <c r="J37546" s="2"/>
    </row>
    <row r="37547">
      <c r="D37547" s="2"/>
      <c r="G37547" s="2"/>
      <c r="J37547" s="2"/>
    </row>
    <row r="37548">
      <c r="D37548" s="2"/>
      <c r="G37548" s="2"/>
      <c r="J37548" s="2"/>
    </row>
    <row r="37549">
      <c r="D37549" s="2"/>
      <c r="G37549" s="2"/>
      <c r="J37549" s="2"/>
    </row>
    <row r="37550">
      <c r="D37550" s="2"/>
      <c r="G37550" s="2"/>
      <c r="J37550" s="2"/>
    </row>
    <row r="37551">
      <c r="D37551" s="2"/>
      <c r="G37551" s="2"/>
      <c r="J37551" s="2"/>
    </row>
    <row r="37552">
      <c r="D37552" s="2"/>
      <c r="G37552" s="2"/>
      <c r="J37552" s="2"/>
    </row>
    <row r="37553">
      <c r="D37553" s="2"/>
      <c r="G37553" s="2"/>
      <c r="J37553" s="2"/>
    </row>
    <row r="37554">
      <c r="D37554" s="2"/>
      <c r="G37554" s="2"/>
      <c r="J37554" s="2"/>
    </row>
    <row r="37555">
      <c r="D37555" s="2"/>
      <c r="G37555" s="2"/>
      <c r="J37555" s="2"/>
    </row>
    <row r="37556">
      <c r="D37556" s="2"/>
      <c r="G37556" s="2"/>
      <c r="J37556" s="2"/>
    </row>
    <row r="37557">
      <c r="D37557" s="2"/>
      <c r="G37557" s="2"/>
      <c r="J37557" s="2"/>
    </row>
    <row r="37558">
      <c r="D37558" s="2"/>
      <c r="G37558" s="2"/>
      <c r="J37558" s="2"/>
    </row>
    <row r="37559">
      <c r="D37559" s="2"/>
      <c r="G37559" s="2"/>
      <c r="J37559" s="2"/>
    </row>
    <row r="37560">
      <c r="D37560" s="2"/>
      <c r="G37560" s="2"/>
      <c r="J37560" s="2"/>
    </row>
    <row r="37561">
      <c r="D37561" s="2"/>
      <c r="G37561" s="2"/>
      <c r="J37561" s="2"/>
    </row>
    <row r="37562">
      <c r="D37562" s="2"/>
      <c r="G37562" s="2"/>
      <c r="J37562" s="2"/>
    </row>
    <row r="37563">
      <c r="D37563" s="2"/>
      <c r="G37563" s="2"/>
      <c r="J37563" s="2"/>
    </row>
    <row r="37564">
      <c r="D37564" s="2"/>
      <c r="G37564" s="2"/>
      <c r="J37564" s="2"/>
    </row>
    <row r="37565">
      <c r="D37565" s="2"/>
      <c r="G37565" s="2"/>
      <c r="J37565" s="2"/>
    </row>
    <row r="37566">
      <c r="D37566" s="2"/>
      <c r="G37566" s="2"/>
      <c r="J37566" s="2"/>
    </row>
    <row r="37567">
      <c r="D37567" s="2"/>
      <c r="G37567" s="2"/>
      <c r="J37567" s="2"/>
    </row>
    <row r="37568">
      <c r="D37568" s="2"/>
      <c r="G37568" s="2"/>
      <c r="J37568" s="2"/>
    </row>
    <row r="37569">
      <c r="D37569" s="2"/>
      <c r="G37569" s="2"/>
      <c r="J37569" s="2"/>
    </row>
    <row r="37570">
      <c r="D37570" s="2"/>
      <c r="G37570" s="2"/>
      <c r="J37570" s="2"/>
    </row>
    <row r="37571">
      <c r="D37571" s="2"/>
      <c r="G37571" s="2"/>
      <c r="J37571" s="2"/>
    </row>
    <row r="37572">
      <c r="D37572" s="2"/>
      <c r="G37572" s="2"/>
      <c r="J37572" s="2"/>
    </row>
    <row r="37573">
      <c r="D37573" s="2"/>
      <c r="G37573" s="2"/>
      <c r="J37573" s="2"/>
    </row>
    <row r="37574">
      <c r="D37574" s="2"/>
      <c r="G37574" s="2"/>
      <c r="J37574" s="2"/>
    </row>
    <row r="37575">
      <c r="D37575" s="2"/>
      <c r="G37575" s="2"/>
      <c r="J37575" s="2"/>
    </row>
    <row r="37576">
      <c r="D37576" s="2"/>
      <c r="G37576" s="2"/>
      <c r="J37576" s="2"/>
    </row>
    <row r="37577">
      <c r="D37577" s="2"/>
      <c r="G37577" s="2"/>
      <c r="J37577" s="2"/>
    </row>
    <row r="37578">
      <c r="D37578" s="2"/>
      <c r="G37578" s="2"/>
      <c r="J37578" s="2"/>
    </row>
    <row r="37579">
      <c r="D37579" s="2"/>
      <c r="G37579" s="2"/>
      <c r="J37579" s="2"/>
    </row>
    <row r="37580">
      <c r="D37580" s="2"/>
      <c r="G37580" s="2"/>
      <c r="J37580" s="2"/>
    </row>
    <row r="37581">
      <c r="D37581" s="2"/>
      <c r="G37581" s="2"/>
      <c r="J37581" s="2"/>
    </row>
    <row r="37582">
      <c r="D37582" s="2"/>
      <c r="G37582" s="2"/>
      <c r="J37582" s="2"/>
    </row>
    <row r="37583">
      <c r="D37583" s="2"/>
      <c r="G37583" s="2"/>
      <c r="J37583" s="2"/>
    </row>
    <row r="37584">
      <c r="D37584" s="2"/>
      <c r="G37584" s="2"/>
      <c r="J37584" s="2"/>
    </row>
    <row r="37585">
      <c r="D37585" s="2"/>
      <c r="G37585" s="2"/>
      <c r="J37585" s="2"/>
    </row>
    <row r="37586">
      <c r="D37586" s="2"/>
      <c r="G37586" s="2"/>
      <c r="J37586" s="2"/>
    </row>
    <row r="37587">
      <c r="D37587" s="2"/>
      <c r="G37587" s="2"/>
      <c r="J37587" s="2"/>
    </row>
    <row r="37588">
      <c r="D37588" s="2"/>
      <c r="G37588" s="2"/>
      <c r="J37588" s="2"/>
    </row>
    <row r="37589">
      <c r="D37589" s="2"/>
      <c r="G37589" s="2"/>
      <c r="J37589" s="2"/>
    </row>
    <row r="37590">
      <c r="D37590" s="2"/>
      <c r="G37590" s="2"/>
      <c r="J37590" s="2"/>
    </row>
    <row r="37591">
      <c r="D37591" s="2"/>
      <c r="G37591" s="2"/>
      <c r="J37591" s="2"/>
    </row>
    <row r="37592">
      <c r="D37592" s="2"/>
      <c r="G37592" s="2"/>
      <c r="J37592" s="2"/>
    </row>
    <row r="37593">
      <c r="D37593" s="2"/>
      <c r="G37593" s="2"/>
      <c r="J37593" s="2"/>
    </row>
    <row r="37594">
      <c r="D37594" s="2"/>
      <c r="G37594" s="2"/>
      <c r="J37594" s="2"/>
    </row>
    <row r="37595">
      <c r="D37595" s="2"/>
      <c r="G37595" s="2"/>
      <c r="J37595" s="2"/>
    </row>
    <row r="37596">
      <c r="D37596" s="2"/>
      <c r="G37596" s="2"/>
      <c r="J37596" s="2"/>
    </row>
    <row r="37597">
      <c r="D37597" s="2"/>
      <c r="G37597" s="2"/>
      <c r="J37597" s="2"/>
    </row>
    <row r="37598">
      <c r="D37598" s="2"/>
      <c r="G37598" s="2"/>
      <c r="J37598" s="2"/>
    </row>
    <row r="37599">
      <c r="D37599" s="2"/>
      <c r="G37599" s="2"/>
      <c r="J37599" s="2"/>
    </row>
    <row r="37600">
      <c r="D37600" s="2"/>
      <c r="G37600" s="2"/>
      <c r="J37600" s="2"/>
    </row>
    <row r="37601">
      <c r="D37601" s="2"/>
      <c r="G37601" s="2"/>
      <c r="J37601" s="2"/>
    </row>
    <row r="37602">
      <c r="D37602" s="2"/>
      <c r="G37602" s="2"/>
      <c r="J37602" s="2"/>
    </row>
    <row r="37603">
      <c r="D37603" s="2"/>
      <c r="G37603" s="2"/>
      <c r="J37603" s="2"/>
    </row>
    <row r="37604">
      <c r="D37604" s="2"/>
      <c r="G37604" s="2"/>
      <c r="J37604" s="2"/>
    </row>
    <row r="37605">
      <c r="D37605" s="2"/>
      <c r="G37605" s="2"/>
      <c r="J37605" s="2"/>
    </row>
    <row r="37606">
      <c r="D37606" s="2"/>
      <c r="G37606" s="2"/>
      <c r="J37606" s="2"/>
    </row>
    <row r="37607">
      <c r="D37607" s="2"/>
      <c r="G37607" s="2"/>
      <c r="J37607" s="2"/>
    </row>
    <row r="37608">
      <c r="D37608" s="2"/>
      <c r="G37608" s="2"/>
      <c r="J37608" s="2"/>
    </row>
    <row r="37609">
      <c r="D37609" s="2"/>
      <c r="G37609" s="2"/>
      <c r="J37609" s="2"/>
    </row>
    <row r="37610">
      <c r="D37610" s="2"/>
      <c r="G37610" s="2"/>
      <c r="J37610" s="2"/>
    </row>
    <row r="37611">
      <c r="D37611" s="2"/>
      <c r="G37611" s="2"/>
      <c r="J37611" s="2"/>
    </row>
    <row r="37612">
      <c r="D37612" s="2"/>
      <c r="G37612" s="2"/>
      <c r="J37612" s="2"/>
    </row>
    <row r="37613">
      <c r="D37613" s="2"/>
      <c r="G37613" s="2"/>
      <c r="J37613" s="2"/>
    </row>
    <row r="37614">
      <c r="D37614" s="2"/>
      <c r="G37614" s="2"/>
      <c r="J37614" s="2"/>
    </row>
    <row r="37615">
      <c r="D37615" s="2"/>
      <c r="G37615" s="2"/>
      <c r="J37615" s="2"/>
    </row>
    <row r="37616">
      <c r="D37616" s="2"/>
      <c r="G37616" s="2"/>
      <c r="J37616" s="2"/>
    </row>
    <row r="37617">
      <c r="D37617" s="2"/>
      <c r="G37617" s="2"/>
      <c r="J37617" s="2"/>
    </row>
    <row r="37618">
      <c r="D37618" s="2"/>
      <c r="G37618" s="2"/>
      <c r="J37618" s="2"/>
    </row>
    <row r="37619">
      <c r="D37619" s="2"/>
      <c r="G37619" s="2"/>
      <c r="J37619" s="2"/>
    </row>
    <row r="37620">
      <c r="D37620" s="2"/>
      <c r="G37620" s="2"/>
      <c r="J37620" s="2"/>
    </row>
    <row r="37621">
      <c r="D37621" s="2"/>
      <c r="G37621" s="2"/>
      <c r="J37621" s="2"/>
    </row>
    <row r="37622">
      <c r="D37622" s="2"/>
      <c r="G37622" s="2"/>
      <c r="J37622" s="2"/>
    </row>
    <row r="37623">
      <c r="D37623" s="2"/>
      <c r="G37623" s="2"/>
      <c r="J37623" s="2"/>
    </row>
    <row r="37624">
      <c r="D37624" s="2"/>
      <c r="G37624" s="2"/>
      <c r="J37624" s="2"/>
    </row>
    <row r="37625">
      <c r="D37625" s="2"/>
      <c r="G37625" s="2"/>
      <c r="J37625" s="2"/>
    </row>
    <row r="37626">
      <c r="D37626" s="2"/>
      <c r="G37626" s="2"/>
      <c r="J37626" s="2"/>
    </row>
    <row r="37627">
      <c r="D37627" s="2"/>
      <c r="G37627" s="2"/>
      <c r="J37627" s="2"/>
    </row>
    <row r="37628">
      <c r="D37628" s="2"/>
      <c r="G37628" s="2"/>
      <c r="J37628" s="2"/>
    </row>
    <row r="37629">
      <c r="D37629" s="2"/>
      <c r="G37629" s="2"/>
      <c r="J37629" s="2"/>
    </row>
    <row r="37630">
      <c r="D37630" s="2"/>
      <c r="G37630" s="2"/>
      <c r="J37630" s="2"/>
    </row>
    <row r="37631">
      <c r="D37631" s="2"/>
      <c r="G37631" s="2"/>
      <c r="J37631" s="2"/>
    </row>
    <row r="37632">
      <c r="D37632" s="2"/>
      <c r="G37632" s="2"/>
      <c r="J37632" s="2"/>
    </row>
    <row r="37633">
      <c r="D37633" s="2"/>
      <c r="G37633" s="2"/>
      <c r="J37633" s="2"/>
    </row>
    <row r="37634">
      <c r="D37634" s="2"/>
      <c r="G37634" s="2"/>
      <c r="J37634" s="2"/>
    </row>
    <row r="37635">
      <c r="D37635" s="2"/>
      <c r="G37635" s="2"/>
      <c r="J37635" s="2"/>
    </row>
    <row r="37636">
      <c r="D37636" s="2"/>
      <c r="G37636" s="2"/>
      <c r="J37636" s="2"/>
    </row>
    <row r="37637">
      <c r="D37637" s="2"/>
      <c r="G37637" s="2"/>
      <c r="J37637" s="2"/>
    </row>
    <row r="37638">
      <c r="D37638" s="2"/>
      <c r="G37638" s="2"/>
      <c r="J37638" s="2"/>
    </row>
    <row r="37639">
      <c r="D37639" s="2"/>
      <c r="G37639" s="2"/>
      <c r="J37639" s="2"/>
    </row>
    <row r="37640">
      <c r="D37640" s="2"/>
      <c r="G37640" s="2"/>
      <c r="J37640" s="2"/>
    </row>
    <row r="37641">
      <c r="D37641" s="2"/>
      <c r="G37641" s="2"/>
      <c r="J37641" s="2"/>
    </row>
    <row r="37642">
      <c r="D37642" s="2"/>
      <c r="G37642" s="2"/>
      <c r="J37642" s="2"/>
    </row>
    <row r="37643">
      <c r="D37643" s="2"/>
      <c r="G37643" s="2"/>
      <c r="J37643" s="2"/>
    </row>
    <row r="37644">
      <c r="D37644" s="2"/>
      <c r="G37644" s="2"/>
      <c r="J37644" s="2"/>
    </row>
    <row r="37645">
      <c r="D37645" s="2"/>
      <c r="G37645" s="2"/>
      <c r="J37645" s="2"/>
    </row>
    <row r="37646">
      <c r="D37646" s="2"/>
      <c r="G37646" s="2"/>
      <c r="J37646" s="2"/>
    </row>
    <row r="37647">
      <c r="D37647" s="2"/>
      <c r="G37647" s="2"/>
      <c r="J37647" s="2"/>
    </row>
    <row r="37648">
      <c r="D37648" s="2"/>
      <c r="G37648" s="2"/>
      <c r="J37648" s="2"/>
    </row>
    <row r="37649">
      <c r="D37649" s="2"/>
      <c r="G37649" s="2"/>
      <c r="J37649" s="2"/>
    </row>
    <row r="37650">
      <c r="D37650" s="2"/>
      <c r="G37650" s="2"/>
      <c r="J37650" s="2"/>
    </row>
    <row r="37651">
      <c r="D37651" s="2"/>
      <c r="G37651" s="2"/>
      <c r="J37651" s="2"/>
    </row>
    <row r="37652">
      <c r="D37652" s="2"/>
      <c r="G37652" s="2"/>
      <c r="J37652" s="2"/>
    </row>
    <row r="37653">
      <c r="D37653" s="2"/>
      <c r="G37653" s="2"/>
      <c r="J37653" s="2"/>
    </row>
    <row r="37654">
      <c r="D37654" s="2"/>
      <c r="G37654" s="2"/>
      <c r="J37654" s="2"/>
    </row>
    <row r="37655">
      <c r="D37655" s="2"/>
      <c r="G37655" s="2"/>
      <c r="J37655" s="2"/>
    </row>
    <row r="37656">
      <c r="D37656" s="2"/>
      <c r="G37656" s="2"/>
      <c r="J37656" s="2"/>
    </row>
    <row r="37657">
      <c r="D37657" s="2"/>
      <c r="G37657" s="2"/>
      <c r="J37657" s="2"/>
    </row>
    <row r="37658">
      <c r="D37658" s="2"/>
      <c r="G37658" s="2"/>
      <c r="J37658" s="2"/>
    </row>
    <row r="37659">
      <c r="D37659" s="2"/>
      <c r="G37659" s="2"/>
      <c r="J37659" s="2"/>
    </row>
    <row r="37660">
      <c r="D37660" s="2"/>
      <c r="G37660" s="2"/>
      <c r="J37660" s="2"/>
    </row>
    <row r="37661">
      <c r="D37661" s="2"/>
      <c r="G37661" s="2"/>
      <c r="J37661" s="2"/>
    </row>
    <row r="37662">
      <c r="D37662" s="2"/>
      <c r="G37662" s="2"/>
      <c r="J37662" s="2"/>
    </row>
    <row r="37663">
      <c r="D37663" s="2"/>
      <c r="G37663" s="2"/>
      <c r="J37663" s="2"/>
    </row>
    <row r="37664">
      <c r="D37664" s="2"/>
      <c r="G37664" s="2"/>
      <c r="J37664" s="2"/>
    </row>
    <row r="37665">
      <c r="D37665" s="2"/>
      <c r="G37665" s="2"/>
      <c r="J37665" s="2"/>
    </row>
    <row r="37666">
      <c r="D37666" s="2"/>
      <c r="G37666" s="2"/>
      <c r="J37666" s="2"/>
    </row>
    <row r="37667">
      <c r="D37667" s="2"/>
      <c r="G37667" s="2"/>
      <c r="J37667" s="2"/>
    </row>
    <row r="37668">
      <c r="D37668" s="2"/>
      <c r="G37668" s="2"/>
      <c r="J37668" s="2"/>
    </row>
    <row r="37669">
      <c r="D37669" s="2"/>
      <c r="G37669" s="2"/>
      <c r="J37669" s="2"/>
    </row>
    <row r="37670">
      <c r="D37670" s="2"/>
      <c r="G37670" s="2"/>
      <c r="J37670" s="2"/>
    </row>
    <row r="37671">
      <c r="D37671" s="2"/>
      <c r="G37671" s="2"/>
      <c r="J37671" s="2"/>
    </row>
    <row r="37672">
      <c r="D37672" s="2"/>
      <c r="G37672" s="2"/>
      <c r="J37672" s="2"/>
    </row>
    <row r="37673">
      <c r="D37673" s="2"/>
      <c r="G37673" s="2"/>
      <c r="J37673" s="2"/>
    </row>
    <row r="37674">
      <c r="D37674" s="2"/>
      <c r="G37674" s="2"/>
      <c r="J37674" s="2"/>
    </row>
    <row r="37675">
      <c r="D37675" s="2"/>
      <c r="G37675" s="2"/>
      <c r="J37675" s="2"/>
    </row>
    <row r="37676">
      <c r="D37676" s="2"/>
      <c r="G37676" s="2"/>
      <c r="J37676" s="2"/>
    </row>
    <row r="37677">
      <c r="D37677" s="2"/>
      <c r="G37677" s="2"/>
      <c r="J37677" s="2"/>
    </row>
    <row r="37678">
      <c r="D37678" s="2"/>
      <c r="G37678" s="2"/>
      <c r="J37678" s="2"/>
    </row>
    <row r="37679">
      <c r="D37679" s="2"/>
      <c r="G37679" s="2"/>
      <c r="J37679" s="2"/>
    </row>
    <row r="37680">
      <c r="D37680" s="2"/>
      <c r="G37680" s="2"/>
      <c r="J37680" s="2"/>
    </row>
    <row r="37681">
      <c r="D37681" s="2"/>
      <c r="G37681" s="2"/>
      <c r="J37681" s="2"/>
    </row>
    <row r="37682">
      <c r="D37682" s="2"/>
      <c r="G37682" s="2"/>
      <c r="J37682" s="2"/>
    </row>
    <row r="37683">
      <c r="D37683" s="2"/>
      <c r="G37683" s="2"/>
      <c r="J37683" s="2"/>
    </row>
    <row r="37684">
      <c r="D37684" s="2"/>
      <c r="G37684" s="2"/>
      <c r="J37684" s="2"/>
    </row>
    <row r="37685">
      <c r="D37685" s="2"/>
      <c r="G37685" s="2"/>
      <c r="J37685" s="2"/>
    </row>
    <row r="37686">
      <c r="D37686" s="2"/>
      <c r="G37686" s="2"/>
      <c r="J37686" s="2"/>
    </row>
    <row r="37687">
      <c r="D37687" s="2"/>
      <c r="G37687" s="2"/>
      <c r="J37687" s="2"/>
    </row>
    <row r="37688">
      <c r="D37688" s="2"/>
      <c r="G37688" s="2"/>
      <c r="J37688" s="2"/>
    </row>
    <row r="37689">
      <c r="D37689" s="2"/>
      <c r="G37689" s="2"/>
      <c r="J37689" s="2"/>
    </row>
    <row r="37690">
      <c r="D37690" s="2"/>
      <c r="G37690" s="2"/>
      <c r="J37690" s="2"/>
    </row>
    <row r="37691">
      <c r="D37691" s="2"/>
      <c r="G37691" s="2"/>
      <c r="J37691" s="2"/>
    </row>
    <row r="37692">
      <c r="D37692" s="2"/>
      <c r="G37692" s="2"/>
      <c r="J37692" s="2"/>
    </row>
    <row r="37693">
      <c r="D37693" s="2"/>
      <c r="G37693" s="2"/>
      <c r="J37693" s="2"/>
    </row>
    <row r="37694">
      <c r="D37694" s="2"/>
      <c r="G37694" s="2"/>
      <c r="J37694" s="2"/>
    </row>
    <row r="37695">
      <c r="D37695" s="2"/>
      <c r="G37695" s="2"/>
      <c r="J37695" s="2"/>
    </row>
    <row r="37696">
      <c r="D37696" s="2"/>
      <c r="G37696" s="2"/>
      <c r="J37696" s="2"/>
    </row>
    <row r="37697">
      <c r="D37697" s="2"/>
      <c r="G37697" s="2"/>
      <c r="J37697" s="2"/>
    </row>
    <row r="37698">
      <c r="D37698" s="2"/>
      <c r="G37698" s="2"/>
      <c r="J37698" s="2"/>
    </row>
    <row r="37699">
      <c r="D37699" s="2"/>
      <c r="G37699" s="2"/>
      <c r="J37699" s="2"/>
    </row>
    <row r="37700">
      <c r="D37700" s="2"/>
      <c r="G37700" s="2"/>
      <c r="J37700" s="2"/>
    </row>
    <row r="37701">
      <c r="D37701" s="2"/>
      <c r="G37701" s="2"/>
      <c r="J37701" s="2"/>
    </row>
    <row r="37702">
      <c r="D37702" s="2"/>
      <c r="G37702" s="2"/>
      <c r="J37702" s="2"/>
    </row>
    <row r="37703">
      <c r="D37703" s="2"/>
      <c r="G37703" s="2"/>
      <c r="J37703" s="2"/>
    </row>
    <row r="37704">
      <c r="D37704" s="2"/>
      <c r="G37704" s="2"/>
      <c r="J37704" s="2"/>
    </row>
    <row r="37705">
      <c r="D37705" s="2"/>
      <c r="G37705" s="2"/>
      <c r="J37705" s="2"/>
    </row>
    <row r="37706">
      <c r="D37706" s="2"/>
      <c r="G37706" s="2"/>
      <c r="J37706" s="2"/>
    </row>
    <row r="37707">
      <c r="D37707" s="2"/>
      <c r="G37707" s="2"/>
      <c r="J37707" s="2"/>
    </row>
    <row r="37708">
      <c r="D37708" s="2"/>
      <c r="G37708" s="2"/>
      <c r="J37708" s="2"/>
    </row>
    <row r="37709">
      <c r="D37709" s="2"/>
      <c r="G37709" s="2"/>
      <c r="J37709" s="2"/>
    </row>
    <row r="37710">
      <c r="D37710" s="2"/>
      <c r="G37710" s="2"/>
      <c r="J37710" s="2"/>
    </row>
    <row r="37711">
      <c r="D37711" s="2"/>
      <c r="G37711" s="2"/>
      <c r="J37711" s="2"/>
    </row>
    <row r="37712">
      <c r="D37712" s="2"/>
      <c r="G37712" s="2"/>
      <c r="J37712" s="2"/>
    </row>
    <row r="37713">
      <c r="D37713" s="2"/>
      <c r="G37713" s="2"/>
      <c r="J37713" s="2"/>
    </row>
    <row r="37714">
      <c r="D37714" s="2"/>
      <c r="G37714" s="2"/>
      <c r="J37714" s="2"/>
    </row>
    <row r="37715">
      <c r="D37715" s="2"/>
      <c r="G37715" s="2"/>
      <c r="J37715" s="2"/>
    </row>
    <row r="37716">
      <c r="D37716" s="2"/>
      <c r="G37716" s="2"/>
      <c r="J37716" s="2"/>
    </row>
    <row r="37717">
      <c r="D37717" s="2"/>
      <c r="G37717" s="2"/>
      <c r="J37717" s="2"/>
    </row>
    <row r="37718">
      <c r="D37718" s="2"/>
      <c r="G37718" s="2"/>
      <c r="J37718" s="2"/>
    </row>
    <row r="37719">
      <c r="D37719" s="2"/>
      <c r="G37719" s="2"/>
      <c r="J37719" s="2"/>
    </row>
    <row r="37720">
      <c r="D37720" s="2"/>
      <c r="G37720" s="2"/>
      <c r="J37720" s="2"/>
    </row>
    <row r="37721">
      <c r="D37721" s="2"/>
      <c r="G37721" s="2"/>
      <c r="J37721" s="2"/>
    </row>
    <row r="37722">
      <c r="D37722" s="2"/>
      <c r="G37722" s="2"/>
      <c r="J37722" s="2"/>
    </row>
    <row r="37723">
      <c r="D37723" s="2"/>
      <c r="G37723" s="2"/>
      <c r="J37723" s="2"/>
    </row>
    <row r="37724">
      <c r="D37724" s="2"/>
      <c r="G37724" s="2"/>
      <c r="J37724" s="2"/>
    </row>
    <row r="37725">
      <c r="D37725" s="2"/>
      <c r="G37725" s="2"/>
      <c r="J37725" s="2"/>
    </row>
    <row r="37726">
      <c r="D37726" s="2"/>
      <c r="G37726" s="2"/>
      <c r="J37726" s="2"/>
    </row>
    <row r="37727">
      <c r="D37727" s="2"/>
      <c r="G37727" s="2"/>
      <c r="J37727" s="2"/>
    </row>
    <row r="37728">
      <c r="D37728" s="2"/>
      <c r="G37728" s="2"/>
      <c r="J37728" s="2"/>
    </row>
    <row r="37729">
      <c r="D37729" s="2"/>
      <c r="G37729" s="2"/>
      <c r="J37729" s="2"/>
    </row>
    <row r="37730">
      <c r="D37730" s="2"/>
      <c r="G37730" s="2"/>
      <c r="J37730" s="2"/>
    </row>
    <row r="37731">
      <c r="D37731" s="2"/>
      <c r="G37731" s="2"/>
      <c r="J37731" s="2"/>
    </row>
    <row r="37732">
      <c r="D37732" s="2"/>
      <c r="G37732" s="2"/>
      <c r="J37732" s="2"/>
    </row>
    <row r="37733">
      <c r="D37733" s="2"/>
      <c r="G37733" s="2"/>
      <c r="J37733" s="2"/>
    </row>
    <row r="37734">
      <c r="D37734" s="2"/>
      <c r="G37734" s="2"/>
      <c r="J37734" s="2"/>
    </row>
    <row r="37735">
      <c r="D37735" s="2"/>
      <c r="G37735" s="2"/>
      <c r="J37735" s="2"/>
    </row>
    <row r="37736">
      <c r="D37736" s="2"/>
      <c r="G37736" s="2"/>
      <c r="J37736" s="2"/>
    </row>
    <row r="37737">
      <c r="D37737" s="2"/>
      <c r="G37737" s="2"/>
      <c r="J37737" s="2"/>
    </row>
    <row r="37738">
      <c r="D37738" s="2"/>
      <c r="G37738" s="2"/>
      <c r="J37738" s="2"/>
    </row>
    <row r="37739">
      <c r="D37739" s="2"/>
      <c r="G37739" s="2"/>
      <c r="J37739" s="2"/>
    </row>
    <row r="37740">
      <c r="D37740" s="2"/>
      <c r="G37740" s="2"/>
      <c r="J37740" s="2"/>
    </row>
    <row r="37741">
      <c r="D37741" s="2"/>
      <c r="G37741" s="2"/>
      <c r="J37741" s="2"/>
    </row>
    <row r="37742">
      <c r="D37742" s="2"/>
      <c r="G37742" s="2"/>
      <c r="J37742" s="2"/>
    </row>
    <row r="37743">
      <c r="D37743" s="2"/>
      <c r="G37743" s="2"/>
      <c r="J37743" s="2"/>
    </row>
    <row r="37744">
      <c r="D37744" s="2"/>
      <c r="G37744" s="2"/>
      <c r="J37744" s="2"/>
    </row>
    <row r="37745">
      <c r="D37745" s="2"/>
      <c r="G37745" s="2"/>
      <c r="J37745" s="2"/>
    </row>
    <row r="37746">
      <c r="D37746" s="2"/>
      <c r="G37746" s="2"/>
      <c r="J37746" s="2"/>
    </row>
    <row r="37747">
      <c r="D37747" s="2"/>
      <c r="G37747" s="2"/>
      <c r="J37747" s="2"/>
    </row>
    <row r="37748">
      <c r="D37748" s="2"/>
      <c r="G37748" s="2"/>
      <c r="J37748" s="2"/>
    </row>
    <row r="37749">
      <c r="D37749" s="2"/>
      <c r="G37749" s="2"/>
      <c r="J37749" s="2"/>
    </row>
    <row r="37750">
      <c r="D37750" s="2"/>
      <c r="G37750" s="2"/>
      <c r="J37750" s="2"/>
    </row>
    <row r="37751">
      <c r="D37751" s="2"/>
      <c r="G37751" s="2"/>
      <c r="J37751" s="2"/>
    </row>
    <row r="37752">
      <c r="D37752" s="2"/>
      <c r="G37752" s="2"/>
      <c r="J37752" s="2"/>
    </row>
    <row r="37753">
      <c r="D37753" s="2"/>
      <c r="G37753" s="2"/>
      <c r="J37753" s="2"/>
    </row>
    <row r="37754">
      <c r="D37754" s="2"/>
      <c r="G37754" s="2"/>
      <c r="J37754" s="2"/>
    </row>
    <row r="37755">
      <c r="D37755" s="2"/>
      <c r="G37755" s="2"/>
      <c r="J37755" s="2"/>
    </row>
    <row r="37756">
      <c r="D37756" s="2"/>
      <c r="G37756" s="2"/>
      <c r="J37756" s="2"/>
    </row>
    <row r="37757">
      <c r="D37757" s="2"/>
      <c r="G37757" s="2"/>
      <c r="J37757" s="2"/>
    </row>
    <row r="37758">
      <c r="D37758" s="2"/>
      <c r="G37758" s="2"/>
      <c r="J37758" s="2"/>
    </row>
    <row r="37759">
      <c r="D37759" s="2"/>
      <c r="G37759" s="2"/>
      <c r="J37759" s="2"/>
    </row>
    <row r="37760">
      <c r="D37760" s="2"/>
      <c r="G37760" s="2"/>
      <c r="J37760" s="2"/>
    </row>
    <row r="37761">
      <c r="D37761" s="2"/>
      <c r="G37761" s="2"/>
      <c r="J37761" s="2"/>
    </row>
    <row r="37762">
      <c r="D37762" s="2"/>
      <c r="G37762" s="2"/>
      <c r="J37762" s="2"/>
    </row>
    <row r="37763">
      <c r="D37763" s="2"/>
      <c r="G37763" s="2"/>
      <c r="J37763" s="2"/>
    </row>
    <row r="37764">
      <c r="D37764" s="2"/>
      <c r="G37764" s="2"/>
      <c r="J37764" s="2"/>
    </row>
    <row r="37765">
      <c r="D37765" s="2"/>
      <c r="G37765" s="2"/>
      <c r="J37765" s="2"/>
    </row>
    <row r="37766">
      <c r="D37766" s="2"/>
      <c r="G37766" s="2"/>
      <c r="J37766" s="2"/>
    </row>
    <row r="37767">
      <c r="D37767" s="2"/>
      <c r="G37767" s="2"/>
      <c r="J37767" s="2"/>
    </row>
    <row r="37768">
      <c r="D37768" s="2"/>
      <c r="G37768" s="2"/>
      <c r="J37768" s="2"/>
    </row>
    <row r="37769">
      <c r="D37769" s="2"/>
      <c r="G37769" s="2"/>
      <c r="J37769" s="2"/>
    </row>
    <row r="37770">
      <c r="D37770" s="2"/>
      <c r="G37770" s="2"/>
      <c r="J37770" s="2"/>
    </row>
    <row r="37771">
      <c r="D37771" s="2"/>
      <c r="G37771" s="2"/>
      <c r="J37771" s="2"/>
    </row>
    <row r="37772">
      <c r="D37772" s="2"/>
      <c r="G37772" s="2"/>
      <c r="J37772" s="2"/>
    </row>
    <row r="37773">
      <c r="D37773" s="2"/>
      <c r="G37773" s="2"/>
      <c r="J37773" s="2"/>
    </row>
    <row r="37774">
      <c r="D37774" s="2"/>
      <c r="G37774" s="2"/>
      <c r="J37774" s="2"/>
    </row>
    <row r="37775">
      <c r="D37775" s="2"/>
      <c r="G37775" s="2"/>
      <c r="J37775" s="2"/>
    </row>
    <row r="37776">
      <c r="D37776" s="2"/>
      <c r="G37776" s="2"/>
      <c r="J37776" s="2"/>
    </row>
    <row r="37777">
      <c r="D37777" s="2"/>
      <c r="G37777" s="2"/>
      <c r="J37777" s="2"/>
    </row>
    <row r="37778">
      <c r="D37778" s="2"/>
      <c r="G37778" s="2"/>
      <c r="J37778" s="2"/>
    </row>
    <row r="37779">
      <c r="D37779" s="2"/>
      <c r="G37779" s="2"/>
      <c r="J37779" s="2"/>
    </row>
    <row r="37780">
      <c r="D37780" s="2"/>
      <c r="G37780" s="2"/>
      <c r="J37780" s="2"/>
    </row>
    <row r="37781">
      <c r="D37781" s="2"/>
      <c r="G37781" s="2"/>
      <c r="J37781" s="2"/>
    </row>
    <row r="37782">
      <c r="D37782" s="2"/>
      <c r="G37782" s="2"/>
      <c r="J37782" s="2"/>
    </row>
    <row r="37783">
      <c r="D37783" s="2"/>
      <c r="G37783" s="2"/>
      <c r="J37783" s="2"/>
    </row>
    <row r="37784">
      <c r="D37784" s="2"/>
      <c r="G37784" s="2"/>
      <c r="J37784" s="2"/>
    </row>
    <row r="37785">
      <c r="D37785" s="2"/>
      <c r="G37785" s="2"/>
      <c r="J37785" s="2"/>
    </row>
    <row r="37786">
      <c r="D37786" s="2"/>
      <c r="G37786" s="2"/>
      <c r="J37786" s="2"/>
    </row>
    <row r="37787">
      <c r="D37787" s="2"/>
      <c r="G37787" s="2"/>
      <c r="J37787" s="2"/>
    </row>
    <row r="37788">
      <c r="D37788" s="2"/>
      <c r="G37788" s="2"/>
      <c r="J37788" s="2"/>
    </row>
    <row r="37789">
      <c r="D37789" s="2"/>
      <c r="G37789" s="2"/>
      <c r="J37789" s="2"/>
    </row>
    <row r="37790">
      <c r="D37790" s="2"/>
      <c r="G37790" s="2"/>
      <c r="J37790" s="2"/>
    </row>
    <row r="37791">
      <c r="D37791" s="2"/>
      <c r="G37791" s="2"/>
      <c r="J37791" s="2"/>
    </row>
    <row r="37792">
      <c r="D37792" s="2"/>
      <c r="G37792" s="2"/>
      <c r="J37792" s="2"/>
    </row>
    <row r="37793">
      <c r="D37793" s="2"/>
      <c r="G37793" s="2"/>
      <c r="J37793" s="2"/>
    </row>
    <row r="37794">
      <c r="D37794" s="2"/>
      <c r="G37794" s="2"/>
      <c r="J37794" s="2"/>
    </row>
    <row r="37795">
      <c r="D37795" s="2"/>
      <c r="G37795" s="2"/>
      <c r="J37795" s="2"/>
    </row>
    <row r="37796">
      <c r="D37796" s="2"/>
      <c r="G37796" s="2"/>
      <c r="J37796" s="2"/>
    </row>
    <row r="37797">
      <c r="D37797" s="2"/>
      <c r="G37797" s="2"/>
      <c r="J37797" s="2"/>
    </row>
    <row r="37798">
      <c r="D37798" s="2"/>
      <c r="G37798" s="2"/>
      <c r="J37798" s="2"/>
    </row>
    <row r="37799">
      <c r="D37799" s="2"/>
      <c r="G37799" s="2"/>
      <c r="J37799" s="2"/>
    </row>
    <row r="37800">
      <c r="D37800" s="2"/>
      <c r="G37800" s="2"/>
      <c r="J37800" s="2"/>
    </row>
    <row r="37801">
      <c r="D37801" s="2"/>
      <c r="G37801" s="2"/>
      <c r="J37801" s="2"/>
    </row>
    <row r="37802">
      <c r="D37802" s="2"/>
      <c r="G37802" s="2"/>
      <c r="J37802" s="2"/>
    </row>
    <row r="37803">
      <c r="D37803" s="2"/>
      <c r="G37803" s="2"/>
      <c r="J37803" s="2"/>
    </row>
    <row r="37804">
      <c r="D37804" s="2"/>
      <c r="G37804" s="2"/>
      <c r="J37804" s="2"/>
    </row>
    <row r="37805">
      <c r="D37805" s="2"/>
      <c r="G37805" s="2"/>
      <c r="J37805" s="2"/>
    </row>
    <row r="37806">
      <c r="D37806" s="2"/>
      <c r="G37806" s="2"/>
      <c r="J37806" s="2"/>
    </row>
    <row r="37807">
      <c r="D37807" s="2"/>
      <c r="G37807" s="2"/>
      <c r="J37807" s="2"/>
    </row>
    <row r="37808">
      <c r="D37808" s="2"/>
      <c r="G37808" s="2"/>
      <c r="J37808" s="2"/>
    </row>
    <row r="37809">
      <c r="D37809" s="2"/>
      <c r="G37809" s="2"/>
      <c r="J37809" s="2"/>
    </row>
    <row r="37810">
      <c r="D37810" s="2"/>
      <c r="G37810" s="2"/>
      <c r="J37810" s="2"/>
    </row>
    <row r="37811">
      <c r="D37811" s="2"/>
      <c r="G37811" s="2"/>
      <c r="J37811" s="2"/>
    </row>
    <row r="37812">
      <c r="D37812" s="2"/>
      <c r="G37812" s="2"/>
      <c r="J37812" s="2"/>
    </row>
    <row r="37813">
      <c r="D37813" s="2"/>
      <c r="G37813" s="2"/>
      <c r="J37813" s="2"/>
    </row>
    <row r="37814">
      <c r="D37814" s="2"/>
      <c r="G37814" s="2"/>
      <c r="J37814" s="2"/>
    </row>
    <row r="37815">
      <c r="D37815" s="2"/>
      <c r="G37815" s="2"/>
      <c r="J37815" s="2"/>
    </row>
    <row r="37816">
      <c r="D37816" s="2"/>
      <c r="G37816" s="2"/>
      <c r="J37816" s="2"/>
    </row>
    <row r="37817">
      <c r="D37817" s="2"/>
      <c r="G37817" s="2"/>
      <c r="J37817" s="2"/>
    </row>
    <row r="37818">
      <c r="D37818" s="2"/>
      <c r="G37818" s="2"/>
      <c r="J37818" s="2"/>
    </row>
    <row r="37819">
      <c r="D37819" s="2"/>
      <c r="G37819" s="2"/>
      <c r="J37819" s="2"/>
    </row>
    <row r="37820">
      <c r="D37820" s="2"/>
      <c r="G37820" s="2"/>
      <c r="J37820" s="2"/>
    </row>
    <row r="37821">
      <c r="D37821" s="2"/>
      <c r="G37821" s="2"/>
      <c r="J37821" s="2"/>
    </row>
    <row r="37822">
      <c r="D37822" s="2"/>
      <c r="G37822" s="2"/>
      <c r="J37822" s="2"/>
    </row>
    <row r="37823">
      <c r="D37823" s="2"/>
      <c r="G37823" s="2"/>
      <c r="J37823" s="2"/>
    </row>
    <row r="37824">
      <c r="D37824" s="2"/>
      <c r="G37824" s="2"/>
      <c r="J37824" s="2"/>
    </row>
    <row r="37825">
      <c r="D37825" s="2"/>
      <c r="G37825" s="2"/>
      <c r="J37825" s="2"/>
    </row>
    <row r="37826">
      <c r="D37826" s="2"/>
      <c r="G37826" s="2"/>
      <c r="J37826" s="2"/>
    </row>
    <row r="37827">
      <c r="D37827" s="2"/>
      <c r="G37827" s="2"/>
      <c r="J37827" s="2"/>
    </row>
    <row r="37828">
      <c r="D37828" s="2"/>
      <c r="G37828" s="2"/>
      <c r="J37828" s="2"/>
    </row>
    <row r="37829">
      <c r="D37829" s="2"/>
      <c r="G37829" s="2"/>
      <c r="J37829" s="2"/>
    </row>
    <row r="37830">
      <c r="D37830" s="2"/>
      <c r="G37830" s="2"/>
      <c r="J37830" s="2"/>
    </row>
    <row r="37831">
      <c r="D37831" s="2"/>
      <c r="G37831" s="2"/>
      <c r="J37831" s="2"/>
    </row>
    <row r="37832">
      <c r="D37832" s="2"/>
      <c r="G37832" s="2"/>
      <c r="J37832" s="2"/>
    </row>
    <row r="37833">
      <c r="D37833" s="2"/>
      <c r="G37833" s="2"/>
      <c r="J37833" s="2"/>
    </row>
    <row r="37834">
      <c r="D37834" s="2"/>
      <c r="G37834" s="2"/>
      <c r="J37834" s="2"/>
    </row>
    <row r="37835">
      <c r="D37835" s="2"/>
      <c r="G37835" s="2"/>
      <c r="J37835" s="2"/>
    </row>
    <row r="37836">
      <c r="D37836" s="2"/>
      <c r="G37836" s="2"/>
      <c r="J37836" s="2"/>
    </row>
    <row r="37837">
      <c r="D37837" s="2"/>
      <c r="G37837" s="2"/>
      <c r="J37837" s="2"/>
    </row>
    <row r="37838">
      <c r="D37838" s="2"/>
      <c r="G37838" s="2"/>
      <c r="J37838" s="2"/>
    </row>
    <row r="37839">
      <c r="D37839" s="2"/>
      <c r="G37839" s="2"/>
      <c r="J37839" s="2"/>
    </row>
    <row r="37840">
      <c r="D37840" s="2"/>
      <c r="G37840" s="2"/>
      <c r="J37840" s="2"/>
    </row>
    <row r="37841">
      <c r="D37841" s="2"/>
      <c r="G37841" s="2"/>
      <c r="J37841" s="2"/>
    </row>
    <row r="37842">
      <c r="D37842" s="2"/>
      <c r="G37842" s="2"/>
      <c r="J37842" s="2"/>
    </row>
    <row r="37843">
      <c r="D37843" s="2"/>
      <c r="G37843" s="2"/>
      <c r="J37843" s="2"/>
    </row>
    <row r="37844">
      <c r="D37844" s="2"/>
      <c r="G37844" s="2"/>
      <c r="J37844" s="2"/>
    </row>
    <row r="37845">
      <c r="D37845" s="2"/>
      <c r="G37845" s="2"/>
      <c r="J37845" s="2"/>
    </row>
    <row r="37846">
      <c r="D37846" s="2"/>
      <c r="G37846" s="2"/>
      <c r="J37846" s="2"/>
    </row>
    <row r="37847">
      <c r="D37847" s="2"/>
      <c r="G37847" s="2"/>
      <c r="J37847" s="2"/>
    </row>
    <row r="37848">
      <c r="D37848" s="2"/>
      <c r="G37848" s="2"/>
      <c r="J37848" s="2"/>
    </row>
    <row r="37849">
      <c r="D37849" s="2"/>
      <c r="G37849" s="2"/>
      <c r="J37849" s="2"/>
    </row>
    <row r="37850">
      <c r="D37850" s="2"/>
      <c r="G37850" s="2"/>
      <c r="J37850" s="2"/>
    </row>
    <row r="37851">
      <c r="D37851" s="2"/>
      <c r="G37851" s="2"/>
      <c r="J37851" s="2"/>
    </row>
    <row r="37852">
      <c r="D37852" s="2"/>
      <c r="G37852" s="2"/>
      <c r="J37852" s="2"/>
    </row>
    <row r="37853">
      <c r="D37853" s="2"/>
      <c r="G37853" s="2"/>
      <c r="J37853" s="2"/>
    </row>
    <row r="37854">
      <c r="D37854" s="2"/>
      <c r="G37854" s="2"/>
      <c r="J37854" s="2"/>
    </row>
    <row r="37855">
      <c r="D37855" s="2"/>
      <c r="G37855" s="2"/>
      <c r="J37855" s="2"/>
    </row>
    <row r="37856">
      <c r="D37856" s="2"/>
      <c r="G37856" s="2"/>
      <c r="J37856" s="2"/>
    </row>
    <row r="37857">
      <c r="D37857" s="2"/>
      <c r="G37857" s="2"/>
      <c r="J37857" s="2"/>
    </row>
    <row r="37858">
      <c r="D37858" s="2"/>
      <c r="G37858" s="2"/>
      <c r="J37858" s="2"/>
    </row>
    <row r="37859">
      <c r="D37859" s="2"/>
      <c r="G37859" s="2"/>
      <c r="J37859" s="2"/>
    </row>
    <row r="37860">
      <c r="D37860" s="2"/>
      <c r="G37860" s="2"/>
      <c r="J37860" s="2"/>
    </row>
    <row r="37861">
      <c r="D37861" s="2"/>
      <c r="G37861" s="2"/>
      <c r="J37861" s="2"/>
    </row>
    <row r="37862">
      <c r="D37862" s="2"/>
      <c r="G37862" s="2"/>
      <c r="J37862" s="2"/>
    </row>
    <row r="37863">
      <c r="D37863" s="2"/>
      <c r="G37863" s="2"/>
      <c r="J37863" s="2"/>
    </row>
    <row r="37864">
      <c r="D37864" s="2"/>
      <c r="G37864" s="2"/>
      <c r="J37864" s="2"/>
    </row>
    <row r="37865">
      <c r="D37865" s="2"/>
      <c r="G37865" s="2"/>
      <c r="J37865" s="2"/>
    </row>
    <row r="37866">
      <c r="D37866" s="2"/>
      <c r="G37866" s="2"/>
      <c r="J37866" s="2"/>
    </row>
    <row r="37867">
      <c r="D37867" s="2"/>
      <c r="G37867" s="2"/>
      <c r="J37867" s="2"/>
    </row>
    <row r="37868">
      <c r="D37868" s="2"/>
      <c r="G37868" s="2"/>
      <c r="J37868" s="2"/>
    </row>
    <row r="37869">
      <c r="D37869" s="2"/>
      <c r="G37869" s="2"/>
      <c r="J37869" s="2"/>
    </row>
    <row r="37870">
      <c r="D37870" s="2"/>
      <c r="G37870" s="2"/>
      <c r="J37870" s="2"/>
    </row>
    <row r="37871">
      <c r="D37871" s="2"/>
      <c r="G37871" s="2"/>
      <c r="J37871" s="2"/>
    </row>
    <row r="37872">
      <c r="D37872" s="2"/>
      <c r="G37872" s="2"/>
      <c r="J37872" s="2"/>
    </row>
    <row r="37873">
      <c r="D37873" s="2"/>
      <c r="G37873" s="2"/>
      <c r="J37873" s="2"/>
    </row>
    <row r="37874">
      <c r="D37874" s="2"/>
      <c r="G37874" s="2"/>
      <c r="J37874" s="2"/>
    </row>
    <row r="37875">
      <c r="D37875" s="2"/>
      <c r="G37875" s="2"/>
      <c r="J37875" s="2"/>
    </row>
    <row r="37876">
      <c r="D37876" s="2"/>
      <c r="G37876" s="2"/>
      <c r="J37876" s="2"/>
    </row>
    <row r="37877">
      <c r="D37877" s="2"/>
      <c r="G37877" s="2"/>
      <c r="J37877" s="2"/>
    </row>
    <row r="37878">
      <c r="D37878" s="2"/>
      <c r="G37878" s="2"/>
      <c r="J37878" s="2"/>
    </row>
    <row r="37879">
      <c r="D37879" s="2"/>
      <c r="G37879" s="2"/>
      <c r="J37879" s="2"/>
    </row>
    <row r="37880">
      <c r="D37880" s="2"/>
      <c r="G37880" s="2"/>
      <c r="J37880" s="2"/>
    </row>
    <row r="37881">
      <c r="D37881" s="2"/>
      <c r="G37881" s="2"/>
      <c r="J37881" s="2"/>
    </row>
    <row r="37882">
      <c r="D37882" s="2"/>
      <c r="G37882" s="2"/>
      <c r="J37882" s="2"/>
    </row>
    <row r="37883">
      <c r="D37883" s="2"/>
      <c r="G37883" s="2"/>
      <c r="J37883" s="2"/>
    </row>
    <row r="37884">
      <c r="D37884" s="2"/>
      <c r="G37884" s="2"/>
      <c r="J37884" s="2"/>
    </row>
    <row r="37885">
      <c r="D37885" s="2"/>
      <c r="G37885" s="2"/>
      <c r="J37885" s="2"/>
    </row>
    <row r="37886">
      <c r="D37886" s="2"/>
      <c r="G37886" s="2"/>
      <c r="J37886" s="2"/>
    </row>
    <row r="37887">
      <c r="D37887" s="2"/>
      <c r="G37887" s="2"/>
      <c r="J37887" s="2"/>
    </row>
    <row r="37888">
      <c r="D37888" s="2"/>
      <c r="G37888" s="2"/>
      <c r="J37888" s="2"/>
    </row>
    <row r="37889">
      <c r="D37889" s="2"/>
      <c r="G37889" s="2"/>
      <c r="J37889" s="2"/>
    </row>
    <row r="37890">
      <c r="D37890" s="2"/>
      <c r="G37890" s="2"/>
      <c r="J37890" s="2"/>
    </row>
    <row r="37891">
      <c r="D37891" s="2"/>
      <c r="G37891" s="2"/>
      <c r="J37891" s="2"/>
    </row>
    <row r="37892">
      <c r="D37892" s="2"/>
      <c r="G37892" s="2"/>
      <c r="J37892" s="2"/>
    </row>
    <row r="37893">
      <c r="D37893" s="2"/>
      <c r="G37893" s="2"/>
      <c r="J37893" s="2"/>
    </row>
    <row r="37894">
      <c r="D37894" s="2"/>
      <c r="G37894" s="2"/>
      <c r="J37894" s="2"/>
    </row>
    <row r="37895">
      <c r="D37895" s="2"/>
      <c r="G37895" s="2"/>
      <c r="J37895" s="2"/>
    </row>
    <row r="37896">
      <c r="D37896" s="2"/>
      <c r="G37896" s="2"/>
      <c r="J37896" s="2"/>
    </row>
    <row r="37897">
      <c r="D37897" s="2"/>
      <c r="G37897" s="2"/>
      <c r="J37897" s="2"/>
    </row>
    <row r="37898">
      <c r="D37898" s="2"/>
      <c r="G37898" s="2"/>
      <c r="J37898" s="2"/>
    </row>
    <row r="37899">
      <c r="D37899" s="2"/>
      <c r="G37899" s="2"/>
      <c r="J37899" s="2"/>
    </row>
    <row r="37900">
      <c r="D37900" s="2"/>
      <c r="G37900" s="2"/>
      <c r="J37900" s="2"/>
    </row>
    <row r="37901">
      <c r="D37901" s="2"/>
      <c r="G37901" s="2"/>
      <c r="J37901" s="2"/>
    </row>
    <row r="37902">
      <c r="D37902" s="2"/>
      <c r="G37902" s="2"/>
      <c r="J37902" s="2"/>
    </row>
    <row r="37903">
      <c r="D37903" s="2"/>
      <c r="G37903" s="2"/>
      <c r="J37903" s="2"/>
    </row>
    <row r="37904">
      <c r="D37904" s="2"/>
      <c r="G37904" s="2"/>
      <c r="J37904" s="2"/>
    </row>
    <row r="37905">
      <c r="D37905" s="2"/>
      <c r="G37905" s="2"/>
      <c r="J37905" s="2"/>
    </row>
    <row r="37906">
      <c r="D37906" s="2"/>
      <c r="G37906" s="2"/>
      <c r="J37906" s="2"/>
    </row>
    <row r="37907">
      <c r="D37907" s="2"/>
      <c r="G37907" s="2"/>
      <c r="J37907" s="2"/>
    </row>
    <row r="37908">
      <c r="D37908" s="2"/>
      <c r="G37908" s="2"/>
      <c r="J37908" s="2"/>
    </row>
    <row r="37909">
      <c r="D37909" s="2"/>
      <c r="G37909" s="2"/>
      <c r="J37909" s="2"/>
    </row>
    <row r="37910">
      <c r="D37910" s="2"/>
      <c r="G37910" s="2"/>
      <c r="J37910" s="2"/>
    </row>
    <row r="37911">
      <c r="D37911" s="2"/>
      <c r="G37911" s="2"/>
      <c r="J37911" s="2"/>
    </row>
    <row r="37912">
      <c r="D37912" s="2"/>
      <c r="G37912" s="2"/>
      <c r="J37912" s="2"/>
    </row>
    <row r="37913">
      <c r="D37913" s="2"/>
      <c r="G37913" s="2"/>
      <c r="J37913" s="2"/>
    </row>
    <row r="37914">
      <c r="D37914" s="2"/>
      <c r="G37914" s="2"/>
      <c r="J37914" s="2"/>
    </row>
    <row r="37915">
      <c r="D37915" s="2"/>
      <c r="G37915" s="2"/>
      <c r="J37915" s="2"/>
    </row>
    <row r="37916">
      <c r="D37916" s="2"/>
      <c r="G37916" s="2"/>
      <c r="J37916" s="2"/>
    </row>
    <row r="37917">
      <c r="D37917" s="2"/>
      <c r="G37917" s="2"/>
      <c r="J37917" s="2"/>
    </row>
    <row r="37918">
      <c r="D37918" s="2"/>
      <c r="G37918" s="2"/>
      <c r="J37918" s="2"/>
    </row>
    <row r="37919">
      <c r="D37919" s="2"/>
      <c r="G37919" s="2"/>
      <c r="J37919" s="2"/>
    </row>
    <row r="37920">
      <c r="D37920" s="2"/>
      <c r="G37920" s="2"/>
      <c r="J37920" s="2"/>
    </row>
    <row r="37921">
      <c r="D37921" s="2"/>
      <c r="G37921" s="2"/>
      <c r="J37921" s="2"/>
    </row>
    <row r="37922">
      <c r="D37922" s="2"/>
      <c r="G37922" s="2"/>
      <c r="J37922" s="2"/>
    </row>
    <row r="37923">
      <c r="D37923" s="2"/>
      <c r="G37923" s="2"/>
      <c r="J37923" s="2"/>
    </row>
    <row r="37924">
      <c r="D37924" s="2"/>
      <c r="G37924" s="2"/>
      <c r="J37924" s="2"/>
    </row>
    <row r="37925">
      <c r="D37925" s="2"/>
      <c r="G37925" s="2"/>
      <c r="J37925" s="2"/>
    </row>
    <row r="37926">
      <c r="D37926" s="2"/>
      <c r="G37926" s="2"/>
      <c r="J37926" s="2"/>
    </row>
    <row r="37927">
      <c r="D37927" s="2"/>
      <c r="G37927" s="2"/>
      <c r="J37927" s="2"/>
    </row>
    <row r="37928">
      <c r="D37928" s="2"/>
      <c r="G37928" s="2"/>
      <c r="J37928" s="2"/>
    </row>
    <row r="37929">
      <c r="D37929" s="2"/>
      <c r="G37929" s="2"/>
      <c r="J37929" s="2"/>
    </row>
    <row r="37930">
      <c r="D37930" s="2"/>
      <c r="G37930" s="2"/>
      <c r="J37930" s="2"/>
    </row>
    <row r="37931">
      <c r="D37931" s="2"/>
      <c r="G37931" s="2"/>
      <c r="J37931" s="2"/>
    </row>
    <row r="37932">
      <c r="D37932" s="2"/>
      <c r="G37932" s="2"/>
      <c r="J37932" s="2"/>
    </row>
    <row r="37933">
      <c r="D37933" s="2"/>
      <c r="G37933" s="2"/>
      <c r="J37933" s="2"/>
    </row>
    <row r="37934">
      <c r="D37934" s="2"/>
      <c r="G37934" s="2"/>
      <c r="J37934" s="2"/>
    </row>
    <row r="37935">
      <c r="D37935" s="2"/>
      <c r="G37935" s="2"/>
      <c r="J37935" s="2"/>
    </row>
    <row r="37936">
      <c r="D37936" s="2"/>
      <c r="G37936" s="2"/>
      <c r="J37936" s="2"/>
    </row>
    <row r="37937">
      <c r="D37937" s="2"/>
      <c r="G37937" s="2"/>
      <c r="J37937" s="2"/>
    </row>
    <row r="37938">
      <c r="D37938" s="2"/>
      <c r="G37938" s="2"/>
      <c r="J37938" s="2"/>
    </row>
    <row r="37939">
      <c r="D37939" s="2"/>
      <c r="G37939" s="2"/>
      <c r="J37939" s="2"/>
    </row>
    <row r="37940">
      <c r="D37940" s="2"/>
      <c r="G37940" s="2"/>
      <c r="J37940" s="2"/>
    </row>
    <row r="37941">
      <c r="D37941" s="2"/>
      <c r="G37941" s="2"/>
      <c r="J37941" s="2"/>
    </row>
    <row r="37942">
      <c r="D37942" s="2"/>
      <c r="G37942" s="2"/>
      <c r="J37942" s="2"/>
    </row>
    <row r="37943">
      <c r="D37943" s="2"/>
      <c r="G37943" s="2"/>
      <c r="J37943" s="2"/>
    </row>
    <row r="37944">
      <c r="D37944" s="2"/>
      <c r="G37944" s="2"/>
      <c r="J37944" s="2"/>
    </row>
    <row r="37945">
      <c r="D37945" s="2"/>
      <c r="G37945" s="2"/>
      <c r="J37945" s="2"/>
    </row>
    <row r="37946">
      <c r="D37946" s="2"/>
      <c r="G37946" s="2"/>
      <c r="J37946" s="2"/>
    </row>
    <row r="37947">
      <c r="D37947" s="2"/>
      <c r="G37947" s="2"/>
      <c r="J37947" s="2"/>
    </row>
    <row r="37948">
      <c r="D37948" s="2"/>
      <c r="G37948" s="2"/>
      <c r="J37948" s="2"/>
    </row>
    <row r="37949">
      <c r="D37949" s="2"/>
      <c r="G37949" s="2"/>
      <c r="J37949" s="2"/>
    </row>
    <row r="37950">
      <c r="D37950" s="2"/>
      <c r="G37950" s="2"/>
      <c r="J37950" s="2"/>
    </row>
    <row r="37951">
      <c r="D37951" s="2"/>
      <c r="G37951" s="2"/>
      <c r="J37951" s="2"/>
    </row>
    <row r="37952">
      <c r="D37952" s="2"/>
      <c r="G37952" s="2"/>
      <c r="J37952" s="2"/>
    </row>
    <row r="37953">
      <c r="D37953" s="2"/>
      <c r="G37953" s="2"/>
      <c r="J37953" s="2"/>
    </row>
    <row r="37954">
      <c r="D37954" s="2"/>
      <c r="G37954" s="2"/>
      <c r="J37954" s="2"/>
    </row>
    <row r="37955">
      <c r="D37955" s="2"/>
      <c r="G37955" s="2"/>
      <c r="J37955" s="2"/>
    </row>
    <row r="37956">
      <c r="D37956" s="2"/>
      <c r="G37956" s="2"/>
      <c r="J37956" s="2"/>
    </row>
    <row r="37957">
      <c r="D37957" s="2"/>
      <c r="G37957" s="2"/>
      <c r="J37957" s="2"/>
    </row>
    <row r="37958">
      <c r="D37958" s="2"/>
      <c r="G37958" s="2"/>
      <c r="J37958" s="2"/>
    </row>
    <row r="37959">
      <c r="D37959" s="2"/>
      <c r="G37959" s="2"/>
      <c r="J37959" s="2"/>
    </row>
    <row r="37960">
      <c r="D37960" s="2"/>
      <c r="G37960" s="2"/>
      <c r="J37960" s="2"/>
    </row>
    <row r="37961">
      <c r="D37961" s="2"/>
      <c r="G37961" s="2"/>
      <c r="J37961" s="2"/>
    </row>
    <row r="37962">
      <c r="D37962" s="2"/>
      <c r="G37962" s="2"/>
      <c r="J37962" s="2"/>
    </row>
    <row r="37963">
      <c r="D37963" s="2"/>
      <c r="G37963" s="2"/>
      <c r="J37963" s="2"/>
    </row>
    <row r="37964">
      <c r="D37964" s="2"/>
      <c r="G37964" s="2"/>
      <c r="J37964" s="2"/>
    </row>
    <row r="37965">
      <c r="D37965" s="2"/>
      <c r="G37965" s="2"/>
      <c r="J37965" s="2"/>
    </row>
    <row r="37966">
      <c r="D37966" s="2"/>
      <c r="G37966" s="2"/>
      <c r="J37966" s="2"/>
    </row>
    <row r="37967">
      <c r="D37967" s="2"/>
      <c r="G37967" s="2"/>
      <c r="J37967" s="2"/>
    </row>
    <row r="37968">
      <c r="D37968" s="2"/>
      <c r="G37968" s="2"/>
      <c r="J37968" s="2"/>
    </row>
    <row r="37969">
      <c r="D37969" s="2"/>
      <c r="G37969" s="2"/>
      <c r="J37969" s="2"/>
    </row>
    <row r="37970">
      <c r="D37970" s="2"/>
      <c r="G37970" s="2"/>
      <c r="J37970" s="2"/>
    </row>
    <row r="37971">
      <c r="D37971" s="2"/>
      <c r="G37971" s="2"/>
      <c r="J37971" s="2"/>
    </row>
    <row r="37972">
      <c r="D37972" s="2"/>
      <c r="G37972" s="2"/>
      <c r="J37972" s="2"/>
    </row>
    <row r="37973">
      <c r="D37973" s="2"/>
      <c r="G37973" s="2"/>
      <c r="J37973" s="2"/>
    </row>
    <row r="37974">
      <c r="D37974" s="2"/>
      <c r="G37974" s="2"/>
      <c r="J37974" s="2"/>
    </row>
    <row r="37975">
      <c r="D37975" s="2"/>
      <c r="G37975" s="2"/>
      <c r="J37975" s="2"/>
    </row>
    <row r="37976">
      <c r="D37976" s="2"/>
      <c r="G37976" s="2"/>
      <c r="J37976" s="2"/>
    </row>
    <row r="37977">
      <c r="D37977" s="2"/>
      <c r="G37977" s="2"/>
      <c r="J37977" s="2"/>
    </row>
    <row r="37978">
      <c r="D37978" s="2"/>
      <c r="G37978" s="2"/>
      <c r="J37978" s="2"/>
    </row>
    <row r="37979">
      <c r="D37979" s="2"/>
      <c r="G37979" s="2"/>
      <c r="J37979" s="2"/>
    </row>
    <row r="37980">
      <c r="D37980" s="2"/>
      <c r="G37980" s="2"/>
      <c r="J37980" s="2"/>
    </row>
    <row r="37981">
      <c r="D37981" s="2"/>
      <c r="G37981" s="2"/>
      <c r="J37981" s="2"/>
    </row>
    <row r="37982">
      <c r="D37982" s="2"/>
      <c r="G37982" s="2"/>
      <c r="J37982" s="2"/>
    </row>
    <row r="37983">
      <c r="D37983" s="2"/>
      <c r="G37983" s="2"/>
      <c r="J37983" s="2"/>
    </row>
    <row r="37984">
      <c r="D37984" s="2"/>
      <c r="G37984" s="2"/>
      <c r="J37984" s="2"/>
    </row>
    <row r="37985">
      <c r="D37985" s="2"/>
      <c r="G37985" s="2"/>
      <c r="J37985" s="2"/>
    </row>
    <row r="37986">
      <c r="D37986" s="2"/>
      <c r="G37986" s="2"/>
      <c r="J37986" s="2"/>
    </row>
    <row r="37987">
      <c r="D37987" s="2"/>
      <c r="G37987" s="2"/>
      <c r="J37987" s="2"/>
    </row>
    <row r="37988">
      <c r="D37988" s="2"/>
      <c r="G37988" s="2"/>
      <c r="J37988" s="2"/>
    </row>
    <row r="37989">
      <c r="D37989" s="2"/>
      <c r="G37989" s="2"/>
      <c r="J37989" s="2"/>
    </row>
    <row r="37990">
      <c r="D37990" s="2"/>
      <c r="G37990" s="2"/>
      <c r="J37990" s="2"/>
    </row>
    <row r="37991">
      <c r="D37991" s="2"/>
      <c r="G37991" s="2"/>
      <c r="J37991" s="2"/>
    </row>
    <row r="37992">
      <c r="D37992" s="2"/>
      <c r="G37992" s="2"/>
      <c r="J37992" s="2"/>
    </row>
    <row r="37993">
      <c r="D37993" s="2"/>
      <c r="G37993" s="2"/>
      <c r="J37993" s="2"/>
    </row>
    <row r="37994">
      <c r="D37994" s="2"/>
      <c r="G37994" s="2"/>
      <c r="J37994" s="2"/>
    </row>
    <row r="37995">
      <c r="D37995" s="2"/>
      <c r="G37995" s="2"/>
      <c r="J37995" s="2"/>
    </row>
    <row r="37996">
      <c r="D37996" s="2"/>
      <c r="G37996" s="2"/>
      <c r="J37996" s="2"/>
    </row>
    <row r="37997">
      <c r="D37997" s="2"/>
      <c r="G37997" s="2"/>
      <c r="J37997" s="2"/>
    </row>
    <row r="37998">
      <c r="D37998" s="2"/>
      <c r="G37998" s="2"/>
      <c r="J37998" s="2"/>
    </row>
    <row r="37999">
      <c r="D37999" s="2"/>
      <c r="G37999" s="2"/>
      <c r="J37999" s="2"/>
    </row>
    <row r="38000">
      <c r="D38000" s="2"/>
      <c r="G38000" s="2"/>
      <c r="J38000" s="2"/>
    </row>
    <row r="38001">
      <c r="D38001" s="2"/>
      <c r="G38001" s="2"/>
      <c r="J38001" s="2"/>
    </row>
    <row r="38002">
      <c r="D38002" s="2"/>
      <c r="G38002" s="2"/>
      <c r="J38002" s="2"/>
    </row>
    <row r="38003">
      <c r="D38003" s="2"/>
      <c r="G38003" s="2"/>
      <c r="J38003" s="2"/>
    </row>
    <row r="38004">
      <c r="D38004" s="2"/>
      <c r="G38004" s="2"/>
      <c r="J38004" s="2"/>
    </row>
    <row r="38005">
      <c r="D38005" s="2"/>
      <c r="G38005" s="2"/>
      <c r="J38005" s="2"/>
    </row>
    <row r="38006">
      <c r="D38006" s="2"/>
      <c r="G38006" s="2"/>
      <c r="J38006" s="2"/>
    </row>
    <row r="38007">
      <c r="D38007" s="2"/>
      <c r="G38007" s="2"/>
      <c r="J38007" s="2"/>
    </row>
    <row r="38008">
      <c r="D38008" s="2"/>
      <c r="G38008" s="2"/>
      <c r="J38008" s="2"/>
    </row>
    <row r="38009">
      <c r="D38009" s="2"/>
      <c r="G38009" s="2"/>
      <c r="J38009" s="2"/>
    </row>
    <row r="38010">
      <c r="D38010" s="2"/>
      <c r="G38010" s="2"/>
      <c r="J38010" s="2"/>
    </row>
    <row r="38011">
      <c r="D38011" s="2"/>
      <c r="G38011" s="2"/>
      <c r="J38011" s="2"/>
    </row>
    <row r="38012">
      <c r="D38012" s="2"/>
      <c r="G38012" s="2"/>
      <c r="J38012" s="2"/>
    </row>
    <row r="38013">
      <c r="D38013" s="2"/>
      <c r="G38013" s="2"/>
      <c r="J38013" s="2"/>
    </row>
    <row r="38014">
      <c r="D38014" s="2"/>
      <c r="G38014" s="2"/>
      <c r="J38014" s="2"/>
    </row>
    <row r="38015">
      <c r="D38015" s="2"/>
      <c r="G38015" s="2"/>
      <c r="J38015" s="2"/>
    </row>
    <row r="38016">
      <c r="D38016" s="2"/>
      <c r="G38016" s="2"/>
      <c r="J38016" s="2"/>
    </row>
    <row r="38017">
      <c r="D38017" s="2"/>
      <c r="G38017" s="2"/>
      <c r="J38017" s="2"/>
    </row>
    <row r="38018">
      <c r="D38018" s="2"/>
      <c r="G38018" s="2"/>
      <c r="J38018" s="2"/>
    </row>
    <row r="38019">
      <c r="D38019" s="2"/>
      <c r="G38019" s="2"/>
      <c r="J38019" s="2"/>
    </row>
    <row r="38020">
      <c r="D38020" s="2"/>
      <c r="G38020" s="2"/>
      <c r="J38020" s="2"/>
    </row>
    <row r="38021">
      <c r="D38021" s="2"/>
      <c r="G38021" s="2"/>
      <c r="J38021" s="2"/>
    </row>
    <row r="38022">
      <c r="D38022" s="2"/>
      <c r="G38022" s="2"/>
      <c r="J38022" s="2"/>
    </row>
    <row r="38023">
      <c r="D38023" s="2"/>
      <c r="G38023" s="2"/>
      <c r="J38023" s="2"/>
    </row>
    <row r="38024">
      <c r="D38024" s="2"/>
      <c r="G38024" s="2"/>
      <c r="J38024" s="2"/>
    </row>
    <row r="38025">
      <c r="D38025" s="2"/>
      <c r="G38025" s="2"/>
      <c r="J38025" s="2"/>
    </row>
    <row r="38026">
      <c r="D38026" s="2"/>
      <c r="G38026" s="2"/>
      <c r="J38026" s="2"/>
    </row>
    <row r="38027">
      <c r="D38027" s="2"/>
      <c r="G38027" s="2"/>
      <c r="J38027" s="2"/>
    </row>
    <row r="38028">
      <c r="D38028" s="2"/>
      <c r="G38028" s="2"/>
      <c r="J38028" s="2"/>
    </row>
    <row r="38029">
      <c r="D38029" s="2"/>
      <c r="G38029" s="2"/>
      <c r="J38029" s="2"/>
    </row>
    <row r="38030">
      <c r="D38030" s="2"/>
      <c r="G38030" s="2"/>
      <c r="J38030" s="2"/>
    </row>
    <row r="38031">
      <c r="D38031" s="2"/>
      <c r="G38031" s="2"/>
      <c r="J38031" s="2"/>
    </row>
    <row r="38032">
      <c r="D38032" s="2"/>
      <c r="G38032" s="2"/>
      <c r="J38032" s="2"/>
    </row>
    <row r="38033">
      <c r="D38033" s="2"/>
      <c r="G38033" s="2"/>
      <c r="J38033" s="2"/>
    </row>
    <row r="38034">
      <c r="D38034" s="2"/>
      <c r="G38034" s="2"/>
      <c r="J38034" s="2"/>
    </row>
    <row r="38035">
      <c r="D38035" s="2"/>
      <c r="G38035" s="2"/>
      <c r="J38035" s="2"/>
    </row>
    <row r="38036">
      <c r="D38036" s="2"/>
      <c r="G38036" s="2"/>
      <c r="J38036" s="2"/>
    </row>
    <row r="38037">
      <c r="D38037" s="2"/>
      <c r="G38037" s="2"/>
      <c r="J38037" s="2"/>
    </row>
    <row r="38038">
      <c r="D38038" s="2"/>
      <c r="G38038" s="2"/>
      <c r="J38038" s="2"/>
    </row>
    <row r="38039">
      <c r="D38039" s="2"/>
      <c r="G38039" s="2"/>
      <c r="J38039" s="2"/>
    </row>
    <row r="38040">
      <c r="D38040" s="2"/>
      <c r="G38040" s="2"/>
      <c r="J38040" s="2"/>
    </row>
    <row r="38041">
      <c r="D38041" s="2"/>
      <c r="G38041" s="2"/>
      <c r="J38041" s="2"/>
    </row>
    <row r="38042">
      <c r="D38042" s="2"/>
      <c r="G38042" s="2"/>
      <c r="J38042" s="2"/>
    </row>
    <row r="38043">
      <c r="D38043" s="2"/>
      <c r="G38043" s="2"/>
      <c r="J38043" s="2"/>
    </row>
    <row r="38044">
      <c r="D38044" s="2"/>
      <c r="G38044" s="2"/>
      <c r="J38044" s="2"/>
    </row>
    <row r="38045">
      <c r="D38045" s="2"/>
      <c r="G38045" s="2"/>
      <c r="J38045" s="2"/>
    </row>
    <row r="38046">
      <c r="D38046" s="2"/>
      <c r="G38046" s="2"/>
      <c r="J38046" s="2"/>
    </row>
    <row r="38047">
      <c r="D38047" s="2"/>
      <c r="G38047" s="2"/>
      <c r="J38047" s="2"/>
    </row>
    <row r="38048">
      <c r="D38048" s="2"/>
      <c r="G38048" s="2"/>
      <c r="J38048" s="2"/>
    </row>
    <row r="38049">
      <c r="D38049" s="2"/>
      <c r="G38049" s="2"/>
      <c r="J38049" s="2"/>
    </row>
    <row r="38050">
      <c r="D38050" s="2"/>
      <c r="G38050" s="2"/>
      <c r="J38050" s="2"/>
    </row>
    <row r="38051">
      <c r="D38051" s="2"/>
      <c r="G38051" s="2"/>
      <c r="J38051" s="2"/>
    </row>
    <row r="38052">
      <c r="D38052" s="2"/>
      <c r="G38052" s="2"/>
      <c r="J38052" s="2"/>
    </row>
    <row r="38053">
      <c r="D38053" s="2"/>
      <c r="G38053" s="2"/>
      <c r="J38053" s="2"/>
    </row>
    <row r="38054">
      <c r="D38054" s="2"/>
      <c r="G38054" s="2"/>
      <c r="J38054" s="2"/>
    </row>
    <row r="38055">
      <c r="D38055" s="2"/>
      <c r="G38055" s="2"/>
      <c r="J38055" s="2"/>
    </row>
    <row r="38056">
      <c r="D38056" s="2"/>
      <c r="G38056" s="2"/>
      <c r="J38056" s="2"/>
    </row>
    <row r="38057">
      <c r="D38057" s="2"/>
      <c r="G38057" s="2"/>
      <c r="J38057" s="2"/>
    </row>
    <row r="38058">
      <c r="D38058" s="2"/>
      <c r="G38058" s="2"/>
      <c r="J38058" s="2"/>
    </row>
    <row r="38059">
      <c r="D38059" s="2"/>
      <c r="G38059" s="2"/>
      <c r="J38059" s="2"/>
    </row>
    <row r="38060">
      <c r="D38060" s="2"/>
      <c r="G38060" s="2"/>
      <c r="J38060" s="2"/>
    </row>
    <row r="38061">
      <c r="D38061" s="2"/>
      <c r="G38061" s="2"/>
      <c r="J38061" s="2"/>
    </row>
    <row r="38062">
      <c r="D38062" s="2"/>
      <c r="G38062" s="2"/>
      <c r="J38062" s="2"/>
    </row>
    <row r="38063">
      <c r="D38063" s="2"/>
      <c r="G38063" s="2"/>
      <c r="J38063" s="2"/>
    </row>
    <row r="38064">
      <c r="D38064" s="2"/>
      <c r="G38064" s="2"/>
      <c r="J38064" s="2"/>
    </row>
    <row r="38065">
      <c r="D38065" s="2"/>
      <c r="G38065" s="2"/>
      <c r="J38065" s="2"/>
    </row>
    <row r="38066">
      <c r="D38066" s="2"/>
      <c r="G38066" s="2"/>
      <c r="J38066" s="2"/>
    </row>
    <row r="38067">
      <c r="D38067" s="2"/>
      <c r="G38067" s="2"/>
      <c r="J38067" s="2"/>
    </row>
    <row r="38068">
      <c r="D38068" s="2"/>
      <c r="G38068" s="2"/>
      <c r="J38068" s="2"/>
    </row>
    <row r="38069">
      <c r="D38069" s="2"/>
      <c r="G38069" s="2"/>
      <c r="J38069" s="2"/>
    </row>
    <row r="38070">
      <c r="D38070" s="2"/>
      <c r="G38070" s="2"/>
      <c r="J38070" s="2"/>
    </row>
    <row r="38071">
      <c r="D38071" s="2"/>
      <c r="G38071" s="2"/>
      <c r="J38071" s="2"/>
    </row>
    <row r="38072">
      <c r="D38072" s="2"/>
      <c r="G38072" s="2"/>
      <c r="J38072" s="2"/>
    </row>
    <row r="38073">
      <c r="D38073" s="2"/>
      <c r="G38073" s="2"/>
      <c r="J38073" s="2"/>
    </row>
    <row r="38074">
      <c r="D38074" s="2"/>
      <c r="G38074" s="2"/>
      <c r="J38074" s="2"/>
    </row>
    <row r="38075">
      <c r="D38075" s="2"/>
      <c r="G38075" s="2"/>
      <c r="J38075" s="2"/>
    </row>
    <row r="38076">
      <c r="D38076" s="2"/>
      <c r="G38076" s="2"/>
      <c r="J38076" s="2"/>
    </row>
    <row r="38077">
      <c r="D38077" s="2"/>
      <c r="G38077" s="2"/>
      <c r="J38077" s="2"/>
    </row>
    <row r="38078">
      <c r="D38078" s="2"/>
      <c r="G38078" s="2"/>
      <c r="J38078" s="2"/>
    </row>
    <row r="38079">
      <c r="D38079" s="2"/>
      <c r="G38079" s="2"/>
      <c r="J38079" s="2"/>
    </row>
    <row r="38080">
      <c r="D38080" s="2"/>
      <c r="G38080" s="2"/>
      <c r="J38080" s="2"/>
    </row>
    <row r="38081">
      <c r="D38081" s="2"/>
      <c r="G38081" s="2"/>
      <c r="J38081" s="2"/>
    </row>
    <row r="38082">
      <c r="D38082" s="2"/>
      <c r="G38082" s="2"/>
      <c r="J38082" s="2"/>
    </row>
    <row r="38083">
      <c r="D38083" s="2"/>
      <c r="G38083" s="2"/>
      <c r="J38083" s="2"/>
    </row>
    <row r="38084">
      <c r="D38084" s="2"/>
      <c r="G38084" s="2"/>
      <c r="J38084" s="2"/>
    </row>
    <row r="38085">
      <c r="D38085" s="2"/>
      <c r="G38085" s="2"/>
      <c r="J38085" s="2"/>
    </row>
    <row r="38086">
      <c r="D38086" s="2"/>
      <c r="G38086" s="2"/>
      <c r="J38086" s="2"/>
    </row>
    <row r="38087">
      <c r="D38087" s="2"/>
      <c r="G38087" s="2"/>
      <c r="J38087" s="2"/>
    </row>
    <row r="38088">
      <c r="D38088" s="2"/>
      <c r="G38088" s="2"/>
      <c r="J38088" s="2"/>
    </row>
    <row r="38089">
      <c r="D38089" s="2"/>
      <c r="G38089" s="2"/>
      <c r="J38089" s="2"/>
    </row>
    <row r="38090">
      <c r="D38090" s="2"/>
      <c r="G38090" s="2"/>
      <c r="J38090" s="2"/>
    </row>
    <row r="38091">
      <c r="D38091" s="2"/>
      <c r="G38091" s="2"/>
      <c r="J38091" s="2"/>
    </row>
    <row r="38092">
      <c r="D38092" s="2"/>
      <c r="G38092" s="2"/>
      <c r="J38092" s="2"/>
    </row>
    <row r="38093">
      <c r="D38093" s="2"/>
      <c r="G38093" s="2"/>
      <c r="J38093" s="2"/>
    </row>
    <row r="38094">
      <c r="D38094" s="2"/>
      <c r="G38094" s="2"/>
      <c r="J38094" s="2"/>
    </row>
    <row r="38095">
      <c r="D38095" s="2"/>
      <c r="G38095" s="2"/>
      <c r="J38095" s="2"/>
    </row>
    <row r="38096">
      <c r="D38096" s="2"/>
      <c r="G38096" s="2"/>
      <c r="J38096" s="2"/>
    </row>
    <row r="38097">
      <c r="D38097" s="2"/>
      <c r="G38097" s="2"/>
      <c r="J38097" s="2"/>
    </row>
    <row r="38098">
      <c r="D38098" s="2"/>
      <c r="G38098" s="2"/>
      <c r="J38098" s="2"/>
    </row>
    <row r="38099">
      <c r="D38099" s="2"/>
      <c r="G38099" s="2"/>
      <c r="J38099" s="2"/>
    </row>
    <row r="38100">
      <c r="D38100" s="2"/>
      <c r="G38100" s="2"/>
      <c r="J38100" s="2"/>
    </row>
    <row r="38101">
      <c r="D38101" s="2"/>
      <c r="G38101" s="2"/>
      <c r="J38101" s="2"/>
    </row>
    <row r="38102">
      <c r="D38102" s="2"/>
      <c r="G38102" s="2"/>
      <c r="J38102" s="2"/>
    </row>
    <row r="38103">
      <c r="D38103" s="2"/>
      <c r="G38103" s="2"/>
      <c r="J38103" s="2"/>
    </row>
    <row r="38104">
      <c r="D38104" s="2"/>
      <c r="G38104" s="2"/>
      <c r="J38104" s="2"/>
    </row>
    <row r="38105">
      <c r="D38105" s="2"/>
      <c r="G38105" s="2"/>
      <c r="J38105" s="2"/>
    </row>
    <row r="38106">
      <c r="D38106" s="2"/>
      <c r="G38106" s="2"/>
      <c r="J38106" s="2"/>
    </row>
    <row r="38107">
      <c r="D38107" s="2"/>
      <c r="G38107" s="2"/>
      <c r="J38107" s="2"/>
    </row>
    <row r="38108">
      <c r="D38108" s="2"/>
      <c r="G38108" s="2"/>
      <c r="J38108" s="2"/>
    </row>
    <row r="38109">
      <c r="D38109" s="2"/>
      <c r="G38109" s="2"/>
      <c r="J38109" s="2"/>
    </row>
    <row r="38110">
      <c r="D38110" s="2"/>
      <c r="G38110" s="2"/>
      <c r="J38110" s="2"/>
    </row>
    <row r="38111">
      <c r="D38111" s="2"/>
      <c r="G38111" s="2"/>
      <c r="J38111" s="2"/>
    </row>
    <row r="38112">
      <c r="D38112" s="2"/>
      <c r="G38112" s="2"/>
      <c r="J38112" s="2"/>
    </row>
    <row r="38113">
      <c r="D38113" s="2"/>
      <c r="G38113" s="2"/>
      <c r="J38113" s="2"/>
    </row>
    <row r="38114">
      <c r="D38114" s="2"/>
      <c r="G38114" s="2"/>
      <c r="J38114" s="2"/>
    </row>
    <row r="38115">
      <c r="D38115" s="2"/>
      <c r="G38115" s="2"/>
      <c r="J38115" s="2"/>
    </row>
    <row r="38116">
      <c r="D38116" s="2"/>
      <c r="G38116" s="2"/>
      <c r="J38116" s="2"/>
    </row>
    <row r="38117">
      <c r="D38117" s="2"/>
      <c r="G38117" s="2"/>
      <c r="J38117" s="2"/>
    </row>
    <row r="38118">
      <c r="D38118" s="2"/>
      <c r="G38118" s="2"/>
      <c r="J38118" s="2"/>
    </row>
    <row r="38119">
      <c r="D38119" s="2"/>
      <c r="G38119" s="2"/>
      <c r="J38119" s="2"/>
    </row>
    <row r="38120">
      <c r="D38120" s="2"/>
      <c r="G38120" s="2"/>
      <c r="J38120" s="2"/>
    </row>
    <row r="38121">
      <c r="D38121" s="2"/>
      <c r="G38121" s="2"/>
      <c r="J38121" s="2"/>
    </row>
    <row r="38122">
      <c r="D38122" s="2"/>
      <c r="G38122" s="2"/>
      <c r="J38122" s="2"/>
    </row>
    <row r="38123">
      <c r="D38123" s="2"/>
      <c r="G38123" s="2"/>
      <c r="J38123" s="2"/>
    </row>
    <row r="38124">
      <c r="D38124" s="2"/>
      <c r="G38124" s="2"/>
      <c r="J38124" s="2"/>
    </row>
    <row r="38125">
      <c r="D38125" s="2"/>
      <c r="G38125" s="2"/>
      <c r="J38125" s="2"/>
    </row>
    <row r="38126">
      <c r="D38126" s="2"/>
      <c r="G38126" s="2"/>
      <c r="J38126" s="2"/>
    </row>
    <row r="38127">
      <c r="D38127" s="2"/>
      <c r="G38127" s="2"/>
      <c r="J38127" s="2"/>
    </row>
    <row r="38128">
      <c r="D38128" s="2"/>
      <c r="G38128" s="2"/>
      <c r="J38128" s="2"/>
    </row>
    <row r="38129">
      <c r="D38129" s="2"/>
      <c r="G38129" s="2"/>
      <c r="J38129" s="2"/>
    </row>
    <row r="38130">
      <c r="D38130" s="2"/>
      <c r="G38130" s="2"/>
      <c r="J38130" s="2"/>
    </row>
    <row r="38131">
      <c r="D38131" s="2"/>
      <c r="G38131" s="2"/>
      <c r="J38131" s="2"/>
    </row>
    <row r="38132">
      <c r="D38132" s="2"/>
      <c r="G38132" s="2"/>
      <c r="J38132" s="2"/>
    </row>
    <row r="38133">
      <c r="D38133" s="2"/>
      <c r="G38133" s="2"/>
      <c r="J38133" s="2"/>
    </row>
    <row r="38134">
      <c r="D38134" s="2"/>
      <c r="G38134" s="2"/>
      <c r="J38134" s="2"/>
    </row>
    <row r="38135">
      <c r="D38135" s="2"/>
      <c r="G38135" s="2"/>
      <c r="J38135" s="2"/>
    </row>
    <row r="38136">
      <c r="D38136" s="2"/>
      <c r="G38136" s="2"/>
      <c r="J38136" s="2"/>
    </row>
    <row r="38137">
      <c r="D38137" s="2"/>
      <c r="G38137" s="2"/>
      <c r="J38137" s="2"/>
    </row>
    <row r="38138">
      <c r="D38138" s="2"/>
      <c r="G38138" s="2"/>
      <c r="J38138" s="2"/>
    </row>
    <row r="38139">
      <c r="D38139" s="2"/>
      <c r="G38139" s="2"/>
      <c r="J38139" s="2"/>
    </row>
    <row r="38140">
      <c r="D38140" s="2"/>
      <c r="G38140" s="2"/>
      <c r="J38140" s="2"/>
    </row>
    <row r="38141">
      <c r="D38141" s="2"/>
      <c r="G38141" s="2"/>
      <c r="J38141" s="2"/>
    </row>
    <row r="38142">
      <c r="D38142" s="2"/>
      <c r="G38142" s="2"/>
      <c r="J38142" s="2"/>
    </row>
    <row r="38143">
      <c r="D38143" s="2"/>
      <c r="G38143" s="2"/>
      <c r="J38143" s="2"/>
    </row>
    <row r="38144">
      <c r="D38144" s="2"/>
      <c r="G38144" s="2"/>
      <c r="J38144" s="2"/>
    </row>
    <row r="38145">
      <c r="D38145" s="2"/>
      <c r="G38145" s="2"/>
      <c r="J38145" s="2"/>
    </row>
    <row r="38146">
      <c r="D38146" s="2"/>
      <c r="G38146" s="2"/>
      <c r="J38146" s="2"/>
    </row>
    <row r="38147">
      <c r="D38147" s="2"/>
      <c r="G38147" s="2"/>
      <c r="J38147" s="2"/>
    </row>
    <row r="38148">
      <c r="D38148" s="2"/>
      <c r="G38148" s="2"/>
      <c r="J38148" s="2"/>
    </row>
    <row r="38149">
      <c r="D38149" s="2"/>
      <c r="G38149" s="2"/>
      <c r="J38149" s="2"/>
    </row>
    <row r="38150">
      <c r="D38150" s="2"/>
      <c r="G38150" s="2"/>
      <c r="J38150" s="2"/>
    </row>
    <row r="38151">
      <c r="D38151" s="2"/>
      <c r="G38151" s="2"/>
      <c r="J38151" s="2"/>
    </row>
    <row r="38152">
      <c r="D38152" s="2"/>
      <c r="G38152" s="2"/>
      <c r="J38152" s="2"/>
    </row>
    <row r="38153">
      <c r="D38153" s="2"/>
      <c r="G38153" s="2"/>
      <c r="J38153" s="2"/>
    </row>
    <row r="38154">
      <c r="D38154" s="2"/>
      <c r="G38154" s="2"/>
      <c r="J38154" s="2"/>
    </row>
    <row r="38155">
      <c r="D38155" s="2"/>
      <c r="G38155" s="2"/>
      <c r="J38155" s="2"/>
    </row>
    <row r="38156">
      <c r="D38156" s="2"/>
      <c r="G38156" s="2"/>
      <c r="J38156" s="2"/>
    </row>
    <row r="38157">
      <c r="D38157" s="2"/>
      <c r="G38157" s="2"/>
      <c r="J38157" s="2"/>
    </row>
    <row r="38158">
      <c r="D38158" s="2"/>
      <c r="G38158" s="2"/>
      <c r="J38158" s="2"/>
    </row>
    <row r="38159">
      <c r="D38159" s="2"/>
      <c r="G38159" s="2"/>
      <c r="J38159" s="2"/>
    </row>
    <row r="38160">
      <c r="D38160" s="2"/>
      <c r="G38160" s="2"/>
      <c r="J38160" s="2"/>
    </row>
    <row r="38161">
      <c r="D38161" s="2"/>
      <c r="G38161" s="2"/>
      <c r="J38161" s="2"/>
    </row>
    <row r="38162">
      <c r="D38162" s="2"/>
      <c r="G38162" s="2"/>
      <c r="J38162" s="2"/>
    </row>
    <row r="38163">
      <c r="D38163" s="2"/>
      <c r="G38163" s="2"/>
      <c r="J38163" s="2"/>
    </row>
    <row r="38164">
      <c r="D38164" s="2"/>
      <c r="G38164" s="2"/>
      <c r="J38164" s="2"/>
    </row>
    <row r="38165">
      <c r="D38165" s="2"/>
      <c r="G38165" s="2"/>
      <c r="J38165" s="2"/>
    </row>
    <row r="38166">
      <c r="D38166" s="2"/>
      <c r="G38166" s="2"/>
      <c r="J38166" s="2"/>
    </row>
    <row r="38167">
      <c r="D38167" s="2"/>
      <c r="G38167" s="2"/>
      <c r="J38167" s="2"/>
    </row>
    <row r="38168">
      <c r="D38168" s="2"/>
      <c r="G38168" s="2"/>
      <c r="J38168" s="2"/>
    </row>
    <row r="38169">
      <c r="D38169" s="2"/>
      <c r="G38169" s="2"/>
      <c r="J38169" s="2"/>
    </row>
    <row r="38170">
      <c r="D38170" s="2"/>
      <c r="G38170" s="2"/>
      <c r="J38170" s="2"/>
    </row>
    <row r="38171">
      <c r="D38171" s="2"/>
      <c r="G38171" s="2"/>
      <c r="J38171" s="2"/>
    </row>
    <row r="38172">
      <c r="D38172" s="2"/>
      <c r="G38172" s="2"/>
      <c r="J38172" s="2"/>
    </row>
    <row r="38173">
      <c r="D38173" s="2"/>
      <c r="G38173" s="2"/>
      <c r="J38173" s="2"/>
    </row>
    <row r="38174">
      <c r="D38174" s="2"/>
      <c r="G38174" s="2"/>
      <c r="J38174" s="2"/>
    </row>
    <row r="38175">
      <c r="D38175" s="2"/>
      <c r="G38175" s="2"/>
      <c r="J38175" s="2"/>
    </row>
    <row r="38176">
      <c r="D38176" s="2"/>
      <c r="G38176" s="2"/>
      <c r="J38176" s="2"/>
    </row>
    <row r="38177">
      <c r="D38177" s="2"/>
      <c r="G38177" s="2"/>
      <c r="J38177" s="2"/>
    </row>
    <row r="38178">
      <c r="D38178" s="2"/>
      <c r="G38178" s="2"/>
      <c r="J38178" s="2"/>
    </row>
    <row r="38179">
      <c r="D38179" s="2"/>
      <c r="G38179" s="2"/>
      <c r="J38179" s="2"/>
    </row>
    <row r="38180">
      <c r="D38180" s="2"/>
      <c r="G38180" s="2"/>
      <c r="J38180" s="2"/>
    </row>
    <row r="38181">
      <c r="D38181" s="2"/>
      <c r="G38181" s="2"/>
      <c r="J38181" s="2"/>
    </row>
    <row r="38182">
      <c r="D38182" s="2"/>
      <c r="G38182" s="2"/>
      <c r="J38182" s="2"/>
    </row>
    <row r="38183">
      <c r="D38183" s="2"/>
      <c r="G38183" s="2"/>
      <c r="J38183" s="2"/>
    </row>
    <row r="38184">
      <c r="D38184" s="2"/>
      <c r="G38184" s="2"/>
      <c r="J38184" s="2"/>
    </row>
    <row r="38185">
      <c r="D38185" s="2"/>
      <c r="G38185" s="2"/>
      <c r="J38185" s="2"/>
    </row>
    <row r="38186">
      <c r="D38186" s="2"/>
      <c r="G38186" s="2"/>
      <c r="J38186" s="2"/>
    </row>
    <row r="38187">
      <c r="D38187" s="2"/>
      <c r="G38187" s="2"/>
      <c r="J38187" s="2"/>
    </row>
    <row r="38188">
      <c r="D38188" s="2"/>
      <c r="G38188" s="2"/>
      <c r="J38188" s="2"/>
    </row>
    <row r="38189">
      <c r="D38189" s="2"/>
      <c r="G38189" s="2"/>
      <c r="J38189" s="2"/>
    </row>
    <row r="38190">
      <c r="D38190" s="2"/>
      <c r="G38190" s="2"/>
      <c r="J38190" s="2"/>
    </row>
    <row r="38191">
      <c r="D38191" s="2"/>
      <c r="G38191" s="2"/>
      <c r="J38191" s="2"/>
    </row>
    <row r="38192">
      <c r="D38192" s="2"/>
      <c r="G38192" s="2"/>
      <c r="J38192" s="2"/>
    </row>
    <row r="38193">
      <c r="D38193" s="2"/>
      <c r="G38193" s="2"/>
      <c r="J38193" s="2"/>
    </row>
    <row r="38194">
      <c r="D38194" s="2"/>
      <c r="G38194" s="2"/>
      <c r="J38194" s="2"/>
    </row>
    <row r="38195">
      <c r="D38195" s="2"/>
      <c r="G38195" s="2"/>
      <c r="J38195" s="2"/>
    </row>
    <row r="38196">
      <c r="D38196" s="2"/>
      <c r="G38196" s="2"/>
      <c r="J38196" s="2"/>
    </row>
    <row r="38197">
      <c r="D38197" s="2"/>
      <c r="G38197" s="2"/>
      <c r="J38197" s="2"/>
    </row>
    <row r="38198">
      <c r="D38198" s="2"/>
      <c r="G38198" s="2"/>
      <c r="J38198" s="2"/>
    </row>
    <row r="38199">
      <c r="D38199" s="2"/>
      <c r="G38199" s="2"/>
      <c r="J38199" s="2"/>
    </row>
    <row r="38200">
      <c r="D38200" s="2"/>
      <c r="G38200" s="2"/>
      <c r="J38200" s="2"/>
    </row>
    <row r="38201">
      <c r="D38201" s="2"/>
      <c r="G38201" s="2"/>
      <c r="J38201" s="2"/>
    </row>
    <row r="38202">
      <c r="D38202" s="2"/>
      <c r="G38202" s="2"/>
      <c r="J38202" s="2"/>
    </row>
    <row r="38203">
      <c r="D38203" s="2"/>
      <c r="G38203" s="2"/>
      <c r="J38203" s="2"/>
    </row>
    <row r="38204">
      <c r="D38204" s="2"/>
      <c r="G38204" s="2"/>
      <c r="J38204" s="2"/>
    </row>
    <row r="38205">
      <c r="D38205" s="2"/>
      <c r="G38205" s="2"/>
      <c r="J38205" s="2"/>
    </row>
    <row r="38206">
      <c r="D38206" s="2"/>
      <c r="G38206" s="2"/>
      <c r="J38206" s="2"/>
    </row>
    <row r="38207">
      <c r="D38207" s="2"/>
      <c r="G38207" s="2"/>
      <c r="J38207" s="2"/>
    </row>
    <row r="38208">
      <c r="D38208" s="2"/>
      <c r="G38208" s="2"/>
      <c r="J38208" s="2"/>
    </row>
    <row r="38209">
      <c r="D38209" s="2"/>
      <c r="G38209" s="2"/>
      <c r="J38209" s="2"/>
    </row>
    <row r="38210">
      <c r="D38210" s="2"/>
      <c r="G38210" s="2"/>
      <c r="J38210" s="2"/>
    </row>
    <row r="38211">
      <c r="D38211" s="2"/>
      <c r="G38211" s="2"/>
      <c r="J38211" s="2"/>
    </row>
    <row r="38212">
      <c r="D38212" s="2"/>
      <c r="G38212" s="2"/>
      <c r="J38212" s="2"/>
    </row>
    <row r="38213">
      <c r="D38213" s="2"/>
      <c r="G38213" s="2"/>
      <c r="J38213" s="2"/>
    </row>
    <row r="38214">
      <c r="D38214" s="2"/>
      <c r="G38214" s="2"/>
      <c r="J38214" s="2"/>
    </row>
    <row r="38215">
      <c r="D38215" s="2"/>
      <c r="G38215" s="2"/>
      <c r="J38215" s="2"/>
    </row>
    <row r="38216">
      <c r="D38216" s="2"/>
      <c r="G38216" s="2"/>
      <c r="J38216" s="2"/>
    </row>
    <row r="38217">
      <c r="D38217" s="2"/>
      <c r="G38217" s="2"/>
      <c r="J38217" s="2"/>
    </row>
    <row r="38218">
      <c r="D38218" s="2"/>
      <c r="G38218" s="2"/>
      <c r="J38218" s="2"/>
    </row>
    <row r="38219">
      <c r="D38219" s="2"/>
      <c r="G38219" s="2"/>
      <c r="J38219" s="2"/>
    </row>
    <row r="38220">
      <c r="D38220" s="2"/>
      <c r="G38220" s="2"/>
      <c r="J38220" s="2"/>
    </row>
    <row r="38221">
      <c r="D38221" s="2"/>
      <c r="G38221" s="2"/>
      <c r="J38221" s="2"/>
    </row>
    <row r="38222">
      <c r="D38222" s="2"/>
      <c r="G38222" s="2"/>
      <c r="J38222" s="2"/>
    </row>
    <row r="38223">
      <c r="D38223" s="2"/>
      <c r="G38223" s="2"/>
      <c r="J38223" s="2"/>
    </row>
    <row r="38224">
      <c r="D38224" s="2"/>
      <c r="G38224" s="2"/>
      <c r="J38224" s="2"/>
    </row>
    <row r="38225">
      <c r="D38225" s="2"/>
      <c r="G38225" s="2"/>
      <c r="J38225" s="2"/>
    </row>
    <row r="38226">
      <c r="D38226" s="2"/>
      <c r="G38226" s="2"/>
      <c r="J38226" s="2"/>
    </row>
    <row r="38227">
      <c r="D38227" s="2"/>
      <c r="G38227" s="2"/>
      <c r="J38227" s="2"/>
    </row>
    <row r="38228">
      <c r="D38228" s="2"/>
      <c r="G38228" s="2"/>
      <c r="J38228" s="2"/>
    </row>
    <row r="38229">
      <c r="D38229" s="2"/>
      <c r="G38229" s="2"/>
      <c r="J38229" s="2"/>
    </row>
    <row r="38230">
      <c r="D38230" s="2"/>
      <c r="G38230" s="2"/>
      <c r="J38230" s="2"/>
    </row>
    <row r="38231">
      <c r="D38231" s="2"/>
      <c r="G38231" s="2"/>
      <c r="J38231" s="2"/>
    </row>
    <row r="38232">
      <c r="D38232" s="2"/>
      <c r="G38232" s="2"/>
      <c r="J38232" s="2"/>
    </row>
    <row r="38233">
      <c r="D38233" s="2"/>
      <c r="G38233" s="2"/>
      <c r="J38233" s="2"/>
    </row>
    <row r="38234">
      <c r="D38234" s="2"/>
      <c r="G38234" s="2"/>
      <c r="J38234" s="2"/>
    </row>
    <row r="38235">
      <c r="D38235" s="2"/>
      <c r="G38235" s="2"/>
      <c r="J38235" s="2"/>
    </row>
    <row r="38236">
      <c r="D38236" s="2"/>
      <c r="G38236" s="2"/>
      <c r="J38236" s="2"/>
    </row>
    <row r="38237">
      <c r="D38237" s="2"/>
      <c r="G38237" s="2"/>
      <c r="J38237" s="2"/>
    </row>
    <row r="38238">
      <c r="D38238" s="2"/>
      <c r="G38238" s="2"/>
      <c r="J38238" s="2"/>
    </row>
    <row r="38239">
      <c r="D38239" s="2"/>
      <c r="G38239" s="2"/>
      <c r="J38239" s="2"/>
    </row>
    <row r="38240">
      <c r="D38240" s="2"/>
      <c r="G38240" s="2"/>
      <c r="J38240" s="2"/>
    </row>
    <row r="38241">
      <c r="D38241" s="2"/>
      <c r="G38241" s="2"/>
      <c r="J38241" s="2"/>
    </row>
    <row r="38242">
      <c r="D38242" s="2"/>
      <c r="G38242" s="2"/>
      <c r="J38242" s="2"/>
    </row>
    <row r="38243">
      <c r="D38243" s="2"/>
      <c r="G38243" s="2"/>
      <c r="J38243" s="2"/>
    </row>
    <row r="38244">
      <c r="D38244" s="2"/>
      <c r="G38244" s="2"/>
      <c r="J38244" s="2"/>
    </row>
    <row r="38245">
      <c r="D38245" s="2"/>
      <c r="G38245" s="2"/>
      <c r="J38245" s="2"/>
    </row>
    <row r="38246">
      <c r="D38246" s="2"/>
      <c r="G38246" s="2"/>
      <c r="J38246" s="2"/>
    </row>
    <row r="38247">
      <c r="D38247" s="2"/>
      <c r="G38247" s="2"/>
      <c r="J38247" s="2"/>
    </row>
    <row r="38248">
      <c r="D38248" s="2"/>
      <c r="G38248" s="2"/>
      <c r="J38248" s="2"/>
    </row>
    <row r="38249">
      <c r="D38249" s="2"/>
      <c r="G38249" s="2"/>
      <c r="J38249" s="2"/>
    </row>
    <row r="38250">
      <c r="D38250" s="2"/>
      <c r="G38250" s="2"/>
      <c r="J38250" s="2"/>
    </row>
    <row r="38251">
      <c r="D38251" s="2"/>
      <c r="G38251" s="2"/>
      <c r="J38251" s="2"/>
    </row>
    <row r="38252">
      <c r="D38252" s="2"/>
      <c r="G38252" s="2"/>
      <c r="J38252" s="2"/>
    </row>
    <row r="38253">
      <c r="D38253" s="2"/>
      <c r="G38253" s="2"/>
      <c r="J38253" s="2"/>
    </row>
    <row r="38254">
      <c r="D38254" s="2"/>
      <c r="G38254" s="2"/>
      <c r="J38254" s="2"/>
    </row>
    <row r="38255">
      <c r="D38255" s="2"/>
      <c r="G38255" s="2"/>
      <c r="J38255" s="2"/>
    </row>
    <row r="38256">
      <c r="D38256" s="2"/>
      <c r="G38256" s="2"/>
      <c r="J38256" s="2"/>
    </row>
    <row r="38257">
      <c r="D38257" s="2"/>
      <c r="G38257" s="2"/>
      <c r="J38257" s="2"/>
    </row>
    <row r="38258">
      <c r="D38258" s="2"/>
      <c r="G38258" s="2"/>
      <c r="J38258" s="2"/>
    </row>
    <row r="38259">
      <c r="D38259" s="2"/>
      <c r="G38259" s="2"/>
      <c r="J38259" s="2"/>
    </row>
    <row r="38260">
      <c r="D38260" s="2"/>
      <c r="G38260" s="2"/>
      <c r="J38260" s="2"/>
    </row>
    <row r="38261">
      <c r="D38261" s="2"/>
      <c r="G38261" s="2"/>
      <c r="J38261" s="2"/>
    </row>
    <row r="38262">
      <c r="D38262" s="2"/>
      <c r="G38262" s="2"/>
      <c r="J38262" s="2"/>
    </row>
    <row r="38263">
      <c r="D38263" s="2"/>
      <c r="G38263" s="2"/>
      <c r="J38263" s="2"/>
    </row>
    <row r="38264">
      <c r="D38264" s="2"/>
      <c r="G38264" s="2"/>
      <c r="J38264" s="2"/>
    </row>
    <row r="38265">
      <c r="D38265" s="2"/>
      <c r="G38265" s="2"/>
      <c r="J38265" s="2"/>
    </row>
    <row r="38266">
      <c r="D38266" s="2"/>
      <c r="G38266" s="2"/>
      <c r="J38266" s="2"/>
    </row>
    <row r="38267">
      <c r="D38267" s="2"/>
      <c r="G38267" s="2"/>
      <c r="J38267" s="2"/>
    </row>
    <row r="38268">
      <c r="D38268" s="2"/>
      <c r="G38268" s="2"/>
      <c r="J38268" s="2"/>
    </row>
    <row r="38269">
      <c r="D38269" s="2"/>
      <c r="G38269" s="2"/>
      <c r="J38269" s="2"/>
    </row>
    <row r="38270">
      <c r="D38270" s="2"/>
      <c r="G38270" s="2"/>
      <c r="J38270" s="2"/>
    </row>
    <row r="38271">
      <c r="D38271" s="2"/>
      <c r="G38271" s="2"/>
      <c r="J38271" s="2"/>
    </row>
    <row r="38272">
      <c r="D38272" s="2"/>
      <c r="G38272" s="2"/>
      <c r="J38272" s="2"/>
    </row>
    <row r="38273">
      <c r="D38273" s="2"/>
      <c r="G38273" s="2"/>
      <c r="J38273" s="2"/>
    </row>
    <row r="38274">
      <c r="D38274" s="2"/>
      <c r="G38274" s="2"/>
      <c r="J38274" s="2"/>
    </row>
    <row r="38275">
      <c r="D38275" s="2"/>
      <c r="G38275" s="2"/>
      <c r="J38275" s="2"/>
    </row>
    <row r="38276">
      <c r="D38276" s="2"/>
      <c r="G38276" s="2"/>
      <c r="J38276" s="2"/>
    </row>
    <row r="38277">
      <c r="D38277" s="2"/>
      <c r="G38277" s="2"/>
      <c r="J38277" s="2"/>
    </row>
    <row r="38278">
      <c r="D38278" s="2"/>
      <c r="G38278" s="2"/>
      <c r="J38278" s="2"/>
    </row>
    <row r="38279">
      <c r="D38279" s="2"/>
      <c r="G38279" s="2"/>
      <c r="J38279" s="2"/>
    </row>
    <row r="38280">
      <c r="D38280" s="2"/>
      <c r="G38280" s="2"/>
      <c r="J38280" s="2"/>
    </row>
    <row r="38281">
      <c r="D38281" s="2"/>
      <c r="G38281" s="2"/>
      <c r="J38281" s="2"/>
    </row>
    <row r="38282">
      <c r="D38282" s="2"/>
      <c r="G38282" s="2"/>
      <c r="J38282" s="2"/>
    </row>
    <row r="38283">
      <c r="D38283" s="2"/>
      <c r="G38283" s="2"/>
      <c r="J38283" s="2"/>
    </row>
    <row r="38284">
      <c r="D38284" s="2"/>
      <c r="G38284" s="2"/>
      <c r="J38284" s="2"/>
    </row>
    <row r="38285">
      <c r="D38285" s="2"/>
      <c r="G38285" s="2"/>
      <c r="J38285" s="2"/>
    </row>
    <row r="38286">
      <c r="D38286" s="2"/>
      <c r="G38286" s="2"/>
      <c r="J38286" s="2"/>
    </row>
    <row r="38287">
      <c r="D38287" s="2"/>
      <c r="G38287" s="2"/>
      <c r="J38287" s="2"/>
    </row>
    <row r="38288">
      <c r="D38288" s="2"/>
      <c r="G38288" s="2"/>
      <c r="J38288" s="2"/>
    </row>
    <row r="38289">
      <c r="D38289" s="2"/>
      <c r="G38289" s="2"/>
      <c r="J38289" s="2"/>
    </row>
    <row r="38290">
      <c r="D38290" s="2"/>
      <c r="G38290" s="2"/>
      <c r="J38290" s="2"/>
    </row>
    <row r="38291">
      <c r="D38291" s="2"/>
      <c r="G38291" s="2"/>
      <c r="J38291" s="2"/>
    </row>
    <row r="38292">
      <c r="D38292" s="2"/>
      <c r="G38292" s="2"/>
      <c r="J38292" s="2"/>
    </row>
    <row r="38293">
      <c r="D38293" s="2"/>
      <c r="G38293" s="2"/>
      <c r="J38293" s="2"/>
    </row>
    <row r="38294">
      <c r="D38294" s="2"/>
      <c r="G38294" s="2"/>
      <c r="J38294" s="2"/>
    </row>
    <row r="38295">
      <c r="D38295" s="2"/>
      <c r="G38295" s="2"/>
      <c r="J38295" s="2"/>
    </row>
    <row r="38296">
      <c r="D38296" s="2"/>
      <c r="G38296" s="2"/>
      <c r="J38296" s="2"/>
    </row>
    <row r="38297">
      <c r="D38297" s="2"/>
      <c r="G38297" s="2"/>
      <c r="J38297" s="2"/>
    </row>
    <row r="38298">
      <c r="D38298" s="2"/>
      <c r="G38298" s="2"/>
      <c r="J38298" s="2"/>
    </row>
    <row r="38299">
      <c r="D38299" s="2"/>
      <c r="G38299" s="2"/>
      <c r="J38299" s="2"/>
    </row>
    <row r="38300">
      <c r="D38300" s="2"/>
      <c r="G38300" s="2"/>
      <c r="J38300" s="2"/>
    </row>
    <row r="38301">
      <c r="D38301" s="2"/>
      <c r="G38301" s="2"/>
      <c r="J38301" s="2"/>
    </row>
    <row r="38302">
      <c r="D38302" s="2"/>
      <c r="G38302" s="2"/>
      <c r="J38302" s="2"/>
    </row>
    <row r="38303">
      <c r="D38303" s="2"/>
      <c r="G38303" s="2"/>
      <c r="J38303" s="2"/>
    </row>
    <row r="38304">
      <c r="D38304" s="2"/>
      <c r="G38304" s="2"/>
      <c r="J38304" s="2"/>
    </row>
    <row r="38305">
      <c r="D38305" s="2"/>
      <c r="G38305" s="2"/>
      <c r="J38305" s="2"/>
    </row>
    <row r="38306">
      <c r="D38306" s="2"/>
      <c r="G38306" s="2"/>
      <c r="J38306" s="2"/>
    </row>
    <row r="38307">
      <c r="D38307" s="2"/>
      <c r="G38307" s="2"/>
      <c r="J38307" s="2"/>
    </row>
    <row r="38308">
      <c r="D38308" s="2"/>
      <c r="G38308" s="2"/>
      <c r="J38308" s="2"/>
    </row>
    <row r="38309">
      <c r="D38309" s="2"/>
      <c r="G38309" s="2"/>
      <c r="J38309" s="2"/>
    </row>
    <row r="38310">
      <c r="D38310" s="2"/>
      <c r="G38310" s="2"/>
      <c r="J38310" s="2"/>
    </row>
    <row r="38311">
      <c r="D38311" s="2"/>
      <c r="G38311" s="2"/>
      <c r="J38311" s="2"/>
    </row>
    <row r="38312">
      <c r="D38312" s="2"/>
      <c r="G38312" s="2"/>
      <c r="J38312" s="2"/>
    </row>
    <row r="38313">
      <c r="D38313" s="2"/>
      <c r="G38313" s="2"/>
      <c r="J38313" s="2"/>
    </row>
    <row r="38314">
      <c r="D38314" s="2"/>
      <c r="G38314" s="2"/>
      <c r="J38314" s="2"/>
    </row>
    <row r="38315">
      <c r="D38315" s="2"/>
      <c r="G38315" s="2"/>
      <c r="J38315" s="2"/>
    </row>
    <row r="38316">
      <c r="D38316" s="2"/>
      <c r="G38316" s="2"/>
      <c r="J38316" s="2"/>
    </row>
    <row r="38317">
      <c r="D38317" s="2"/>
      <c r="G38317" s="2"/>
      <c r="J38317" s="2"/>
    </row>
    <row r="38318">
      <c r="D38318" s="2"/>
      <c r="G38318" s="2"/>
      <c r="J38318" s="2"/>
    </row>
    <row r="38319">
      <c r="D38319" s="2"/>
      <c r="G38319" s="2"/>
      <c r="J38319" s="2"/>
    </row>
    <row r="38320">
      <c r="D38320" s="2"/>
      <c r="G38320" s="2"/>
      <c r="J38320" s="2"/>
    </row>
    <row r="38321">
      <c r="D38321" s="2"/>
      <c r="G38321" s="2"/>
      <c r="J38321" s="2"/>
    </row>
    <row r="38322">
      <c r="D38322" s="2"/>
      <c r="G38322" s="2"/>
      <c r="J38322" s="2"/>
    </row>
    <row r="38323">
      <c r="D38323" s="2"/>
      <c r="G38323" s="2"/>
      <c r="J38323" s="2"/>
    </row>
    <row r="38324">
      <c r="D38324" s="2"/>
      <c r="G38324" s="2"/>
      <c r="J38324" s="2"/>
    </row>
    <row r="38325">
      <c r="D38325" s="2"/>
      <c r="G38325" s="2"/>
      <c r="J38325" s="2"/>
    </row>
    <row r="38326">
      <c r="D38326" s="2"/>
      <c r="G38326" s="2"/>
      <c r="J38326" s="2"/>
    </row>
    <row r="38327">
      <c r="D38327" s="2"/>
      <c r="G38327" s="2"/>
      <c r="J38327" s="2"/>
    </row>
    <row r="38328">
      <c r="D38328" s="2"/>
      <c r="G38328" s="2"/>
      <c r="J38328" s="2"/>
    </row>
    <row r="38329">
      <c r="D38329" s="2"/>
      <c r="G38329" s="2"/>
      <c r="J38329" s="2"/>
    </row>
    <row r="38330">
      <c r="D38330" s="2"/>
      <c r="G38330" s="2"/>
      <c r="J38330" s="2"/>
    </row>
    <row r="38331">
      <c r="D38331" s="2"/>
      <c r="G38331" s="2"/>
      <c r="J38331" s="2"/>
    </row>
    <row r="38332">
      <c r="D38332" s="2"/>
      <c r="G38332" s="2"/>
      <c r="J38332" s="2"/>
    </row>
    <row r="38333">
      <c r="D38333" s="2"/>
      <c r="G38333" s="2"/>
      <c r="J38333" s="2"/>
    </row>
    <row r="38334">
      <c r="D38334" s="2"/>
      <c r="G38334" s="2"/>
      <c r="J38334" s="2"/>
    </row>
    <row r="38335">
      <c r="D38335" s="2"/>
      <c r="G38335" s="2"/>
      <c r="J38335" s="2"/>
    </row>
    <row r="38336">
      <c r="D38336" s="2"/>
      <c r="G38336" s="2"/>
      <c r="J38336" s="2"/>
    </row>
    <row r="38337">
      <c r="D38337" s="2"/>
      <c r="G38337" s="2"/>
      <c r="J38337" s="2"/>
    </row>
    <row r="38338">
      <c r="D38338" s="2"/>
      <c r="G38338" s="2"/>
      <c r="J38338" s="2"/>
    </row>
    <row r="38339">
      <c r="D38339" s="2"/>
      <c r="G38339" s="2"/>
      <c r="J38339" s="2"/>
    </row>
    <row r="38340">
      <c r="D38340" s="2"/>
      <c r="G38340" s="2"/>
      <c r="J38340" s="2"/>
    </row>
    <row r="38341">
      <c r="D38341" s="2"/>
      <c r="G38341" s="2"/>
      <c r="J38341" s="2"/>
    </row>
    <row r="38342">
      <c r="D38342" s="2"/>
      <c r="G38342" s="2"/>
      <c r="J38342" s="2"/>
    </row>
    <row r="38343">
      <c r="D38343" s="2"/>
      <c r="G38343" s="2"/>
      <c r="J38343" s="2"/>
    </row>
    <row r="38344">
      <c r="D38344" s="2"/>
      <c r="G38344" s="2"/>
      <c r="J38344" s="2"/>
    </row>
    <row r="38345">
      <c r="D38345" s="2"/>
      <c r="G38345" s="2"/>
      <c r="J38345" s="2"/>
    </row>
    <row r="38346">
      <c r="D38346" s="2"/>
      <c r="G38346" s="2"/>
      <c r="J38346" s="2"/>
    </row>
    <row r="38347">
      <c r="D38347" s="2"/>
      <c r="G38347" s="2"/>
      <c r="J38347" s="2"/>
    </row>
    <row r="38348">
      <c r="D38348" s="2"/>
      <c r="G38348" s="2"/>
      <c r="J38348" s="2"/>
    </row>
    <row r="38349">
      <c r="D38349" s="2"/>
      <c r="G38349" s="2"/>
      <c r="J38349" s="2"/>
    </row>
    <row r="38350">
      <c r="D38350" s="2"/>
      <c r="G38350" s="2"/>
      <c r="J38350" s="2"/>
    </row>
    <row r="38351">
      <c r="D38351" s="2"/>
      <c r="G38351" s="2"/>
      <c r="J38351" s="2"/>
    </row>
    <row r="38352">
      <c r="D38352" s="2"/>
      <c r="G38352" s="2"/>
      <c r="J38352" s="2"/>
    </row>
    <row r="38353">
      <c r="D38353" s="2"/>
      <c r="G38353" s="2"/>
      <c r="J38353" s="2"/>
    </row>
    <row r="38354">
      <c r="D38354" s="2"/>
      <c r="G38354" s="2"/>
      <c r="J38354" s="2"/>
    </row>
    <row r="38355">
      <c r="D38355" s="2"/>
      <c r="G38355" s="2"/>
      <c r="J38355" s="2"/>
    </row>
    <row r="38356">
      <c r="D38356" s="2"/>
      <c r="G38356" s="2"/>
      <c r="J38356" s="2"/>
    </row>
    <row r="38357">
      <c r="D38357" s="2"/>
      <c r="G38357" s="2"/>
      <c r="J38357" s="2"/>
    </row>
    <row r="38358">
      <c r="D38358" s="2"/>
      <c r="G38358" s="2"/>
      <c r="J38358" s="2"/>
    </row>
    <row r="38359">
      <c r="D38359" s="2"/>
      <c r="G38359" s="2"/>
      <c r="J38359" s="2"/>
    </row>
    <row r="38360">
      <c r="D38360" s="2"/>
      <c r="G38360" s="2"/>
      <c r="J38360" s="2"/>
    </row>
    <row r="38361">
      <c r="D38361" s="2"/>
      <c r="G38361" s="2"/>
      <c r="J38361" s="2"/>
    </row>
    <row r="38362">
      <c r="D38362" s="2"/>
      <c r="G38362" s="2"/>
      <c r="J38362" s="2"/>
    </row>
    <row r="38363">
      <c r="D38363" s="2"/>
      <c r="G38363" s="2"/>
      <c r="J38363" s="2"/>
    </row>
    <row r="38364">
      <c r="D38364" s="2"/>
      <c r="G38364" s="2"/>
      <c r="J38364" s="2"/>
    </row>
    <row r="38365">
      <c r="D38365" s="2"/>
      <c r="G38365" s="2"/>
      <c r="J38365" s="2"/>
    </row>
    <row r="38366">
      <c r="D38366" s="2"/>
      <c r="G38366" s="2"/>
      <c r="J38366" s="2"/>
    </row>
    <row r="38367">
      <c r="D38367" s="2"/>
      <c r="G38367" s="2"/>
      <c r="J38367" s="2"/>
    </row>
    <row r="38368">
      <c r="D38368" s="2"/>
      <c r="G38368" s="2"/>
      <c r="J38368" s="2"/>
    </row>
    <row r="38369">
      <c r="D38369" s="2"/>
      <c r="G38369" s="2"/>
      <c r="J38369" s="2"/>
    </row>
    <row r="38370">
      <c r="D38370" s="2"/>
      <c r="G38370" s="2"/>
      <c r="J38370" s="2"/>
    </row>
    <row r="38371">
      <c r="D38371" s="2"/>
      <c r="G38371" s="2"/>
      <c r="J38371" s="2"/>
    </row>
    <row r="38372">
      <c r="D38372" s="2"/>
      <c r="G38372" s="2"/>
      <c r="J38372" s="2"/>
    </row>
    <row r="38373">
      <c r="D38373" s="2"/>
      <c r="G38373" s="2"/>
      <c r="J38373" s="2"/>
    </row>
    <row r="38374">
      <c r="D38374" s="2"/>
      <c r="G38374" s="2"/>
      <c r="J38374" s="2"/>
    </row>
    <row r="38375">
      <c r="D38375" s="2"/>
      <c r="G38375" s="2"/>
      <c r="J38375" s="2"/>
    </row>
    <row r="38376">
      <c r="D38376" s="2"/>
      <c r="G38376" s="2"/>
      <c r="J38376" s="2"/>
    </row>
    <row r="38377">
      <c r="D38377" s="2"/>
      <c r="G38377" s="2"/>
      <c r="J38377" s="2"/>
    </row>
    <row r="38378">
      <c r="D38378" s="2"/>
      <c r="G38378" s="2"/>
      <c r="J38378" s="2"/>
    </row>
    <row r="38379">
      <c r="D38379" s="2"/>
      <c r="G38379" s="2"/>
      <c r="J38379" s="2"/>
    </row>
    <row r="38380">
      <c r="D38380" s="2"/>
      <c r="G38380" s="2"/>
      <c r="J38380" s="2"/>
    </row>
    <row r="38381">
      <c r="D38381" s="2"/>
      <c r="G38381" s="2"/>
      <c r="J38381" s="2"/>
    </row>
    <row r="38382">
      <c r="D38382" s="2"/>
      <c r="G38382" s="2"/>
      <c r="J38382" s="2"/>
    </row>
    <row r="38383">
      <c r="D38383" s="2"/>
      <c r="G38383" s="2"/>
      <c r="J38383" s="2"/>
    </row>
    <row r="38384">
      <c r="D38384" s="2"/>
      <c r="G38384" s="2"/>
      <c r="J38384" s="2"/>
    </row>
    <row r="38385">
      <c r="D38385" s="2"/>
      <c r="G38385" s="2"/>
      <c r="J38385" s="2"/>
    </row>
    <row r="38386">
      <c r="D38386" s="2"/>
      <c r="G38386" s="2"/>
      <c r="J38386" s="2"/>
    </row>
    <row r="38387">
      <c r="D38387" s="2"/>
      <c r="G38387" s="2"/>
      <c r="J38387" s="2"/>
    </row>
    <row r="38388">
      <c r="D38388" s="2"/>
      <c r="G38388" s="2"/>
      <c r="J38388" s="2"/>
    </row>
    <row r="38389">
      <c r="D38389" s="2"/>
      <c r="G38389" s="2"/>
      <c r="J38389" s="2"/>
    </row>
    <row r="38390">
      <c r="D38390" s="2"/>
      <c r="G38390" s="2"/>
      <c r="J38390" s="2"/>
    </row>
    <row r="38391">
      <c r="D38391" s="2"/>
      <c r="G38391" s="2"/>
      <c r="J38391" s="2"/>
    </row>
    <row r="38392">
      <c r="D38392" s="2"/>
      <c r="G38392" s="2"/>
      <c r="J38392" s="2"/>
    </row>
    <row r="38393">
      <c r="D38393" s="2"/>
      <c r="G38393" s="2"/>
      <c r="J38393" s="2"/>
    </row>
    <row r="38394">
      <c r="D38394" s="2"/>
      <c r="G38394" s="2"/>
      <c r="J38394" s="2"/>
    </row>
    <row r="38395">
      <c r="D38395" s="2"/>
      <c r="G38395" s="2"/>
      <c r="J38395" s="2"/>
    </row>
    <row r="38396">
      <c r="D38396" s="2"/>
      <c r="G38396" s="2"/>
      <c r="J38396" s="2"/>
    </row>
    <row r="38397">
      <c r="D38397" s="2"/>
      <c r="G38397" s="2"/>
      <c r="J38397" s="2"/>
    </row>
    <row r="38398">
      <c r="D38398" s="2"/>
      <c r="G38398" s="2"/>
      <c r="J38398" s="2"/>
    </row>
    <row r="38399">
      <c r="D38399" s="2"/>
      <c r="G38399" s="2"/>
      <c r="J38399" s="2"/>
    </row>
    <row r="38400">
      <c r="D38400" s="2"/>
      <c r="G38400" s="2"/>
      <c r="J38400" s="2"/>
    </row>
    <row r="38401">
      <c r="D38401" s="2"/>
      <c r="G38401" s="2"/>
      <c r="J38401" s="2"/>
    </row>
    <row r="38402">
      <c r="D38402" s="2"/>
      <c r="G38402" s="2"/>
      <c r="J38402" s="2"/>
    </row>
    <row r="38403">
      <c r="D38403" s="2"/>
      <c r="G38403" s="2"/>
      <c r="J38403" s="2"/>
    </row>
    <row r="38404">
      <c r="D38404" s="2"/>
      <c r="G38404" s="2"/>
      <c r="J38404" s="2"/>
    </row>
    <row r="38405">
      <c r="D38405" s="2"/>
      <c r="G38405" s="2"/>
      <c r="J38405" s="2"/>
    </row>
    <row r="38406">
      <c r="D38406" s="2"/>
      <c r="G38406" s="2"/>
      <c r="J38406" s="2"/>
    </row>
    <row r="38407">
      <c r="D38407" s="2"/>
      <c r="G38407" s="2"/>
      <c r="J38407" s="2"/>
    </row>
    <row r="38408">
      <c r="D38408" s="2"/>
      <c r="G38408" s="2"/>
      <c r="J38408" s="2"/>
    </row>
    <row r="38409">
      <c r="D38409" s="2"/>
      <c r="G38409" s="2"/>
      <c r="J38409" s="2"/>
    </row>
    <row r="38410">
      <c r="D38410" s="2"/>
      <c r="G38410" s="2"/>
      <c r="J38410" s="2"/>
    </row>
    <row r="38411">
      <c r="D38411" s="2"/>
      <c r="G38411" s="2"/>
      <c r="J38411" s="2"/>
    </row>
    <row r="38412">
      <c r="D38412" s="2"/>
      <c r="G38412" s="2"/>
      <c r="J38412" s="2"/>
    </row>
    <row r="38413">
      <c r="D38413" s="2"/>
      <c r="G38413" s="2"/>
      <c r="J38413" s="2"/>
    </row>
    <row r="38414">
      <c r="D38414" s="2"/>
      <c r="G38414" s="2"/>
      <c r="J38414" s="2"/>
    </row>
    <row r="38415">
      <c r="D38415" s="2"/>
      <c r="G38415" s="2"/>
      <c r="J38415" s="2"/>
    </row>
    <row r="38416">
      <c r="D38416" s="2"/>
      <c r="G38416" s="2"/>
      <c r="J38416" s="2"/>
    </row>
    <row r="38417">
      <c r="D38417" s="2"/>
      <c r="G38417" s="2"/>
      <c r="J38417" s="2"/>
    </row>
    <row r="38418">
      <c r="D38418" s="2"/>
      <c r="G38418" s="2"/>
      <c r="J38418" s="2"/>
    </row>
    <row r="38419">
      <c r="D38419" s="2"/>
      <c r="G38419" s="2"/>
      <c r="J38419" s="2"/>
    </row>
    <row r="38420">
      <c r="D38420" s="2"/>
      <c r="G38420" s="2"/>
      <c r="J38420" s="2"/>
    </row>
    <row r="38421">
      <c r="D38421" s="2"/>
      <c r="G38421" s="2"/>
      <c r="J38421" s="2"/>
    </row>
    <row r="38422">
      <c r="D38422" s="2"/>
      <c r="G38422" s="2"/>
      <c r="J38422" s="2"/>
    </row>
    <row r="38423">
      <c r="D38423" s="2"/>
      <c r="G38423" s="2"/>
      <c r="J38423" s="2"/>
    </row>
    <row r="38424">
      <c r="D38424" s="2"/>
      <c r="G38424" s="2"/>
      <c r="J38424" s="2"/>
    </row>
    <row r="38425">
      <c r="D38425" s="2"/>
      <c r="G38425" s="2"/>
      <c r="J38425" s="2"/>
    </row>
    <row r="38426">
      <c r="D38426" s="2"/>
      <c r="G38426" s="2"/>
      <c r="J38426" s="2"/>
    </row>
    <row r="38427">
      <c r="D38427" s="2"/>
      <c r="G38427" s="2"/>
      <c r="J38427" s="2"/>
    </row>
    <row r="38428">
      <c r="D38428" s="2"/>
      <c r="G38428" s="2"/>
      <c r="J38428" s="2"/>
    </row>
    <row r="38429">
      <c r="D38429" s="2"/>
      <c r="G38429" s="2"/>
      <c r="J38429" s="2"/>
    </row>
    <row r="38430">
      <c r="D38430" s="2"/>
      <c r="G38430" s="2"/>
      <c r="J38430" s="2"/>
    </row>
    <row r="38431">
      <c r="D38431" s="2"/>
      <c r="G38431" s="2"/>
      <c r="J38431" s="2"/>
    </row>
    <row r="38432">
      <c r="D38432" s="2"/>
      <c r="G38432" s="2"/>
      <c r="J38432" s="2"/>
    </row>
    <row r="38433">
      <c r="D38433" s="2"/>
      <c r="G38433" s="2"/>
      <c r="J38433" s="2"/>
    </row>
    <row r="38434">
      <c r="D38434" s="2"/>
      <c r="G38434" s="2"/>
      <c r="J38434" s="2"/>
    </row>
    <row r="38435">
      <c r="D38435" s="2"/>
      <c r="G38435" s="2"/>
      <c r="J38435" s="2"/>
    </row>
    <row r="38436">
      <c r="D38436" s="2"/>
      <c r="G38436" s="2"/>
      <c r="J38436" s="2"/>
    </row>
    <row r="38437">
      <c r="D38437" s="2"/>
      <c r="G38437" s="2"/>
      <c r="J38437" s="2"/>
    </row>
    <row r="38438">
      <c r="D38438" s="2"/>
      <c r="G38438" s="2"/>
      <c r="J38438" s="2"/>
    </row>
    <row r="38439">
      <c r="D38439" s="2"/>
      <c r="G38439" s="2"/>
      <c r="J38439" s="2"/>
    </row>
    <row r="38440">
      <c r="D38440" s="2"/>
      <c r="G38440" s="2"/>
      <c r="J38440" s="2"/>
    </row>
    <row r="38441">
      <c r="D38441" s="2"/>
      <c r="G38441" s="2"/>
      <c r="J38441" s="2"/>
    </row>
    <row r="38442">
      <c r="D38442" s="2"/>
      <c r="G38442" s="2"/>
      <c r="J38442" s="2"/>
    </row>
    <row r="38443">
      <c r="D38443" s="2"/>
      <c r="G38443" s="2"/>
      <c r="J38443" s="2"/>
    </row>
    <row r="38444">
      <c r="D38444" s="2"/>
      <c r="G38444" s="2"/>
      <c r="J38444" s="2"/>
    </row>
    <row r="38445">
      <c r="D38445" s="2"/>
      <c r="G38445" s="2"/>
      <c r="J38445" s="2"/>
    </row>
    <row r="38446">
      <c r="D38446" s="2"/>
      <c r="G38446" s="2"/>
      <c r="J38446" s="2"/>
    </row>
    <row r="38447">
      <c r="D38447" s="2"/>
      <c r="G38447" s="2"/>
      <c r="J38447" s="2"/>
    </row>
    <row r="38448">
      <c r="D38448" s="2"/>
      <c r="G38448" s="2"/>
      <c r="J38448" s="2"/>
    </row>
    <row r="38449">
      <c r="D38449" s="2"/>
      <c r="G38449" s="2"/>
      <c r="J38449" s="2"/>
    </row>
    <row r="38450">
      <c r="D38450" s="2"/>
      <c r="G38450" s="2"/>
      <c r="J38450" s="2"/>
    </row>
    <row r="38451">
      <c r="D38451" s="2"/>
      <c r="G38451" s="2"/>
      <c r="J38451" s="2"/>
    </row>
    <row r="38452">
      <c r="D38452" s="2"/>
      <c r="G38452" s="2"/>
      <c r="J38452" s="2"/>
    </row>
    <row r="38453">
      <c r="D38453" s="2"/>
      <c r="G38453" s="2"/>
      <c r="J38453" s="2"/>
    </row>
    <row r="38454">
      <c r="D38454" s="2"/>
      <c r="G38454" s="2"/>
      <c r="J38454" s="2"/>
    </row>
    <row r="38455">
      <c r="D38455" s="2"/>
      <c r="G38455" s="2"/>
      <c r="J38455" s="2"/>
    </row>
    <row r="38456">
      <c r="D38456" s="2"/>
      <c r="G38456" s="2"/>
      <c r="J38456" s="2"/>
    </row>
    <row r="38457">
      <c r="D38457" s="2"/>
      <c r="G38457" s="2"/>
      <c r="J38457" s="2"/>
    </row>
    <row r="38458">
      <c r="D38458" s="2"/>
      <c r="G38458" s="2"/>
      <c r="J38458" s="2"/>
    </row>
    <row r="38459">
      <c r="D38459" s="2"/>
      <c r="G38459" s="2"/>
      <c r="J38459" s="2"/>
    </row>
    <row r="38460">
      <c r="D38460" s="2"/>
      <c r="G38460" s="2"/>
      <c r="J38460" s="2"/>
    </row>
    <row r="38461">
      <c r="D38461" s="2"/>
      <c r="G38461" s="2"/>
      <c r="J38461" s="2"/>
    </row>
    <row r="38462">
      <c r="D38462" s="2"/>
      <c r="G38462" s="2"/>
      <c r="J38462" s="2"/>
    </row>
    <row r="38463">
      <c r="D38463" s="2"/>
      <c r="G38463" s="2"/>
      <c r="J38463" s="2"/>
    </row>
    <row r="38464">
      <c r="D38464" s="2"/>
      <c r="G38464" s="2"/>
      <c r="J38464" s="2"/>
    </row>
    <row r="38465">
      <c r="D38465" s="2"/>
      <c r="G38465" s="2"/>
      <c r="J38465" s="2"/>
    </row>
    <row r="38466">
      <c r="D38466" s="2"/>
      <c r="G38466" s="2"/>
      <c r="J38466" s="2"/>
    </row>
    <row r="38467">
      <c r="D38467" s="2"/>
      <c r="G38467" s="2"/>
      <c r="J38467" s="2"/>
    </row>
    <row r="38468">
      <c r="D38468" s="2"/>
      <c r="G38468" s="2"/>
      <c r="J38468" s="2"/>
    </row>
    <row r="38469">
      <c r="D38469" s="2"/>
      <c r="G38469" s="2"/>
      <c r="J38469" s="2"/>
    </row>
    <row r="38470">
      <c r="D38470" s="2"/>
      <c r="G38470" s="2"/>
      <c r="J38470" s="2"/>
    </row>
    <row r="38471">
      <c r="D38471" s="2"/>
      <c r="G38471" s="2"/>
      <c r="J38471" s="2"/>
    </row>
    <row r="38472">
      <c r="D38472" s="2"/>
      <c r="G38472" s="2"/>
      <c r="J38472" s="2"/>
    </row>
    <row r="38473">
      <c r="D38473" s="2"/>
      <c r="G38473" s="2"/>
      <c r="J38473" s="2"/>
    </row>
    <row r="38474">
      <c r="D38474" s="2"/>
      <c r="G38474" s="2"/>
      <c r="J38474" s="2"/>
    </row>
    <row r="38475">
      <c r="D38475" s="2"/>
      <c r="G38475" s="2"/>
      <c r="J38475" s="2"/>
    </row>
    <row r="38476">
      <c r="D38476" s="2"/>
      <c r="G38476" s="2"/>
      <c r="J38476" s="2"/>
    </row>
    <row r="38477">
      <c r="D38477" s="2"/>
      <c r="G38477" s="2"/>
      <c r="J38477" s="2"/>
    </row>
    <row r="38478">
      <c r="D38478" s="2"/>
      <c r="G38478" s="2"/>
      <c r="J38478" s="2"/>
    </row>
    <row r="38479">
      <c r="D38479" s="2"/>
      <c r="G38479" s="2"/>
      <c r="J38479" s="2"/>
    </row>
    <row r="38480">
      <c r="D38480" s="2"/>
      <c r="G38480" s="2"/>
      <c r="J38480" s="2"/>
    </row>
    <row r="38481">
      <c r="D38481" s="2"/>
      <c r="G38481" s="2"/>
      <c r="J38481" s="2"/>
    </row>
    <row r="38482">
      <c r="D38482" s="2"/>
      <c r="G38482" s="2"/>
      <c r="J38482" s="2"/>
    </row>
    <row r="38483">
      <c r="D38483" s="2"/>
      <c r="G38483" s="2"/>
      <c r="J38483" s="2"/>
    </row>
    <row r="38484">
      <c r="D38484" s="2"/>
      <c r="G38484" s="2"/>
      <c r="J38484" s="2"/>
    </row>
    <row r="38485">
      <c r="D38485" s="2"/>
      <c r="G38485" s="2"/>
      <c r="J38485" s="2"/>
    </row>
    <row r="38486">
      <c r="D38486" s="2"/>
      <c r="G38486" s="2"/>
      <c r="J38486" s="2"/>
    </row>
    <row r="38487">
      <c r="D38487" s="2"/>
      <c r="G38487" s="2"/>
      <c r="J38487" s="2"/>
    </row>
    <row r="38488">
      <c r="D38488" s="2"/>
      <c r="G38488" s="2"/>
      <c r="J38488" s="2"/>
    </row>
    <row r="38489">
      <c r="D38489" s="2"/>
      <c r="G38489" s="2"/>
      <c r="J38489" s="2"/>
    </row>
    <row r="38490">
      <c r="D38490" s="2"/>
      <c r="G38490" s="2"/>
      <c r="J38490" s="2"/>
    </row>
    <row r="38491">
      <c r="D38491" s="2"/>
      <c r="G38491" s="2"/>
      <c r="J38491" s="2"/>
    </row>
    <row r="38492">
      <c r="D38492" s="2"/>
      <c r="G38492" s="2"/>
      <c r="J38492" s="2"/>
    </row>
    <row r="38493">
      <c r="D38493" s="2"/>
      <c r="G38493" s="2"/>
      <c r="J38493" s="2"/>
    </row>
    <row r="38494">
      <c r="D38494" s="2"/>
      <c r="G38494" s="2"/>
      <c r="J38494" s="2"/>
    </row>
    <row r="38495">
      <c r="D38495" s="2"/>
      <c r="G38495" s="2"/>
      <c r="J38495" s="2"/>
    </row>
    <row r="38496">
      <c r="D38496" s="2"/>
      <c r="G38496" s="2"/>
      <c r="J38496" s="2"/>
    </row>
    <row r="38497">
      <c r="D38497" s="2"/>
      <c r="G38497" s="2"/>
      <c r="J38497" s="2"/>
    </row>
    <row r="38498">
      <c r="D38498" s="2"/>
      <c r="G38498" s="2"/>
      <c r="J38498" s="2"/>
    </row>
    <row r="38499">
      <c r="D38499" s="2"/>
      <c r="G38499" s="2"/>
      <c r="J38499" s="2"/>
    </row>
    <row r="38500">
      <c r="D38500" s="2"/>
      <c r="G38500" s="2"/>
      <c r="J38500" s="2"/>
    </row>
    <row r="38501">
      <c r="D38501" s="2"/>
      <c r="G38501" s="2"/>
      <c r="J38501" s="2"/>
    </row>
    <row r="38502">
      <c r="D38502" s="2"/>
      <c r="G38502" s="2"/>
      <c r="J38502" s="2"/>
    </row>
    <row r="38503">
      <c r="D38503" s="2"/>
      <c r="G38503" s="2"/>
      <c r="J38503" s="2"/>
    </row>
    <row r="38504">
      <c r="D38504" s="2"/>
      <c r="G38504" s="2"/>
      <c r="J38504" s="2"/>
    </row>
    <row r="38505">
      <c r="D38505" s="2"/>
      <c r="G38505" s="2"/>
      <c r="J38505" s="2"/>
    </row>
    <row r="38506">
      <c r="D38506" s="2"/>
      <c r="G38506" s="2"/>
      <c r="J38506" s="2"/>
    </row>
    <row r="38507">
      <c r="D38507" s="2"/>
      <c r="G38507" s="2"/>
      <c r="J38507" s="2"/>
    </row>
    <row r="38508">
      <c r="D38508" s="2"/>
      <c r="G38508" s="2"/>
      <c r="J38508" s="2"/>
    </row>
    <row r="38509">
      <c r="D38509" s="2"/>
      <c r="G38509" s="2"/>
      <c r="J38509" s="2"/>
    </row>
    <row r="38510">
      <c r="D38510" s="2"/>
      <c r="G38510" s="2"/>
      <c r="J38510" s="2"/>
    </row>
    <row r="38511">
      <c r="D38511" s="2"/>
      <c r="G38511" s="2"/>
      <c r="J38511" s="2"/>
    </row>
    <row r="38512">
      <c r="D38512" s="2"/>
      <c r="G38512" s="2"/>
      <c r="J38512" s="2"/>
    </row>
    <row r="38513">
      <c r="D38513" s="2"/>
      <c r="G38513" s="2"/>
      <c r="J38513" s="2"/>
    </row>
    <row r="38514">
      <c r="D38514" s="2"/>
      <c r="G38514" s="2"/>
      <c r="J38514" s="2"/>
    </row>
    <row r="38515">
      <c r="D38515" s="2"/>
      <c r="G38515" s="2"/>
      <c r="J38515" s="2"/>
    </row>
    <row r="38516">
      <c r="D38516" s="2"/>
      <c r="G38516" s="2"/>
      <c r="J38516" s="2"/>
    </row>
    <row r="38517">
      <c r="D38517" s="2"/>
      <c r="G38517" s="2"/>
      <c r="J38517" s="2"/>
    </row>
    <row r="38518">
      <c r="D38518" s="2"/>
      <c r="G38518" s="2"/>
      <c r="J38518" s="2"/>
    </row>
    <row r="38519">
      <c r="D38519" s="2"/>
      <c r="G38519" s="2"/>
      <c r="J38519" s="2"/>
    </row>
    <row r="38520">
      <c r="D38520" s="2"/>
      <c r="G38520" s="2"/>
      <c r="J38520" s="2"/>
    </row>
    <row r="38521">
      <c r="D38521" s="2"/>
      <c r="G38521" s="2"/>
      <c r="J38521" s="2"/>
    </row>
    <row r="38522">
      <c r="D38522" s="2"/>
      <c r="G38522" s="2"/>
      <c r="J38522" s="2"/>
    </row>
    <row r="38523">
      <c r="D38523" s="2"/>
      <c r="G38523" s="2"/>
      <c r="J38523" s="2"/>
    </row>
    <row r="38524">
      <c r="D38524" s="2"/>
      <c r="G38524" s="2"/>
      <c r="J38524" s="2"/>
    </row>
    <row r="38525">
      <c r="D38525" s="2"/>
      <c r="G38525" s="2"/>
      <c r="J38525" s="2"/>
    </row>
    <row r="38526">
      <c r="D38526" s="2"/>
      <c r="G38526" s="2"/>
      <c r="J38526" s="2"/>
    </row>
    <row r="38527">
      <c r="D38527" s="2"/>
      <c r="G38527" s="2"/>
      <c r="J38527" s="2"/>
    </row>
    <row r="38528">
      <c r="D38528" s="2"/>
      <c r="G38528" s="2"/>
      <c r="J38528" s="2"/>
    </row>
    <row r="38529">
      <c r="D38529" s="2"/>
      <c r="G38529" s="2"/>
      <c r="J38529" s="2"/>
    </row>
    <row r="38530">
      <c r="D38530" s="2"/>
      <c r="G38530" s="2"/>
      <c r="J38530" s="2"/>
    </row>
    <row r="38531">
      <c r="D38531" s="2"/>
      <c r="G38531" s="2"/>
      <c r="J38531" s="2"/>
    </row>
    <row r="38532">
      <c r="D38532" s="2"/>
      <c r="G38532" s="2"/>
      <c r="J38532" s="2"/>
    </row>
    <row r="38533">
      <c r="D38533" s="2"/>
      <c r="G38533" s="2"/>
      <c r="J38533" s="2"/>
    </row>
    <row r="38534">
      <c r="D38534" s="2"/>
      <c r="G38534" s="2"/>
      <c r="J38534" s="2"/>
    </row>
    <row r="38535">
      <c r="D38535" s="2"/>
      <c r="G38535" s="2"/>
      <c r="J38535" s="2"/>
    </row>
    <row r="38536">
      <c r="D38536" s="2"/>
      <c r="G38536" s="2"/>
      <c r="J38536" s="2"/>
    </row>
    <row r="38537">
      <c r="D38537" s="2"/>
      <c r="G38537" s="2"/>
      <c r="J38537" s="2"/>
    </row>
    <row r="38538">
      <c r="D38538" s="2"/>
      <c r="G38538" s="2"/>
      <c r="J38538" s="2"/>
    </row>
    <row r="38539">
      <c r="D38539" s="2"/>
      <c r="G38539" s="2"/>
      <c r="J38539" s="2"/>
    </row>
    <row r="38540">
      <c r="D38540" s="2"/>
      <c r="G38540" s="2"/>
      <c r="J38540" s="2"/>
    </row>
    <row r="38541">
      <c r="D38541" s="2"/>
      <c r="G38541" s="2"/>
      <c r="J38541" s="2"/>
    </row>
    <row r="38542">
      <c r="D38542" s="2"/>
      <c r="G38542" s="2"/>
      <c r="J38542" s="2"/>
    </row>
    <row r="38543">
      <c r="D38543" s="2"/>
      <c r="G38543" s="2"/>
      <c r="J38543" s="2"/>
    </row>
    <row r="38544">
      <c r="D38544" s="2"/>
      <c r="G38544" s="2"/>
      <c r="J38544" s="2"/>
    </row>
    <row r="38545">
      <c r="D38545" s="2"/>
      <c r="G38545" s="2"/>
      <c r="J38545" s="2"/>
    </row>
    <row r="38546">
      <c r="D38546" s="2"/>
      <c r="G38546" s="2"/>
      <c r="J38546" s="2"/>
    </row>
    <row r="38547">
      <c r="D38547" s="2"/>
      <c r="G38547" s="2"/>
      <c r="J38547" s="2"/>
    </row>
    <row r="38548">
      <c r="D38548" s="2"/>
      <c r="G38548" s="2"/>
      <c r="J38548" s="2"/>
    </row>
    <row r="38549">
      <c r="D38549" s="2"/>
      <c r="G38549" s="2"/>
      <c r="J38549" s="2"/>
    </row>
    <row r="38550">
      <c r="D38550" s="2"/>
      <c r="G38550" s="2"/>
      <c r="J38550" s="2"/>
    </row>
    <row r="38551">
      <c r="D38551" s="2"/>
      <c r="G38551" s="2"/>
      <c r="J38551" s="2"/>
    </row>
    <row r="38552">
      <c r="D38552" s="2"/>
      <c r="G38552" s="2"/>
      <c r="J38552" s="2"/>
    </row>
    <row r="38553">
      <c r="D38553" s="2"/>
      <c r="G38553" s="2"/>
      <c r="J38553" s="2"/>
    </row>
    <row r="38554">
      <c r="D38554" s="2"/>
      <c r="G38554" s="2"/>
      <c r="J38554" s="2"/>
    </row>
    <row r="38555">
      <c r="D38555" s="2"/>
      <c r="G38555" s="2"/>
      <c r="J38555" s="2"/>
    </row>
    <row r="38556">
      <c r="D38556" s="2"/>
      <c r="G38556" s="2"/>
      <c r="J38556" s="2"/>
    </row>
    <row r="38557">
      <c r="D38557" s="2"/>
      <c r="G38557" s="2"/>
      <c r="J38557" s="2"/>
    </row>
    <row r="38558">
      <c r="D38558" s="2"/>
      <c r="G38558" s="2"/>
      <c r="J38558" s="2"/>
    </row>
    <row r="38559">
      <c r="D38559" s="2"/>
      <c r="G38559" s="2"/>
      <c r="J38559" s="2"/>
    </row>
    <row r="38560">
      <c r="D38560" s="2"/>
      <c r="G38560" s="2"/>
      <c r="J38560" s="2"/>
    </row>
    <row r="38561">
      <c r="D38561" s="2"/>
      <c r="G38561" s="2"/>
      <c r="J38561" s="2"/>
    </row>
    <row r="38562">
      <c r="D38562" s="2"/>
      <c r="G38562" s="2"/>
      <c r="J38562" s="2"/>
    </row>
    <row r="38563">
      <c r="D38563" s="2"/>
      <c r="G38563" s="2"/>
      <c r="J38563" s="2"/>
    </row>
    <row r="38564">
      <c r="D38564" s="2"/>
      <c r="G38564" s="2"/>
      <c r="J38564" s="2"/>
    </row>
    <row r="38565">
      <c r="D38565" s="2"/>
      <c r="G38565" s="2"/>
      <c r="J38565" s="2"/>
    </row>
    <row r="38566">
      <c r="D38566" s="2"/>
      <c r="G38566" s="2"/>
      <c r="J38566" s="2"/>
    </row>
    <row r="38567">
      <c r="D38567" s="2"/>
      <c r="G38567" s="2"/>
      <c r="J38567" s="2"/>
    </row>
    <row r="38568">
      <c r="D38568" s="2"/>
      <c r="G38568" s="2"/>
      <c r="J38568" s="2"/>
    </row>
    <row r="38569">
      <c r="D38569" s="2"/>
      <c r="G38569" s="2"/>
      <c r="J38569" s="2"/>
    </row>
    <row r="38570">
      <c r="D38570" s="2"/>
      <c r="G38570" s="2"/>
      <c r="J38570" s="2"/>
    </row>
    <row r="38571">
      <c r="D38571" s="2"/>
      <c r="G38571" s="2"/>
      <c r="J38571" s="2"/>
    </row>
    <row r="38572">
      <c r="D38572" s="2"/>
      <c r="G38572" s="2"/>
      <c r="J38572" s="2"/>
    </row>
    <row r="38573">
      <c r="D38573" s="2"/>
      <c r="G38573" s="2"/>
      <c r="J38573" s="2"/>
    </row>
    <row r="38574">
      <c r="D38574" s="2"/>
      <c r="G38574" s="2"/>
      <c r="J38574" s="2"/>
    </row>
    <row r="38575">
      <c r="D38575" s="2"/>
      <c r="G38575" s="2"/>
      <c r="J38575" s="2"/>
    </row>
    <row r="38576">
      <c r="D38576" s="2"/>
      <c r="G38576" s="2"/>
      <c r="J38576" s="2"/>
    </row>
    <row r="38577">
      <c r="D38577" s="2"/>
      <c r="G38577" s="2"/>
      <c r="J38577" s="2"/>
    </row>
    <row r="38578">
      <c r="D38578" s="2"/>
      <c r="G38578" s="2"/>
      <c r="J38578" s="2"/>
    </row>
    <row r="38579">
      <c r="D38579" s="2"/>
      <c r="G38579" s="2"/>
      <c r="J38579" s="2"/>
    </row>
    <row r="38580">
      <c r="D38580" s="2"/>
      <c r="G38580" s="2"/>
      <c r="J38580" s="2"/>
    </row>
    <row r="38581">
      <c r="D38581" s="2"/>
      <c r="G38581" s="2"/>
      <c r="J38581" s="2"/>
    </row>
    <row r="38582">
      <c r="D38582" s="2"/>
      <c r="G38582" s="2"/>
      <c r="J38582" s="2"/>
    </row>
    <row r="38583">
      <c r="D38583" s="2"/>
      <c r="G38583" s="2"/>
      <c r="J38583" s="2"/>
    </row>
    <row r="38584">
      <c r="D38584" s="2"/>
      <c r="G38584" s="2"/>
      <c r="J38584" s="2"/>
    </row>
    <row r="38585">
      <c r="D38585" s="2"/>
      <c r="G38585" s="2"/>
      <c r="J38585" s="2"/>
    </row>
    <row r="38586">
      <c r="D38586" s="2"/>
      <c r="G38586" s="2"/>
      <c r="J38586" s="2"/>
    </row>
    <row r="38587">
      <c r="D38587" s="2"/>
      <c r="G38587" s="2"/>
      <c r="J38587" s="2"/>
    </row>
    <row r="38588">
      <c r="D38588" s="2"/>
      <c r="G38588" s="2"/>
      <c r="J38588" s="2"/>
    </row>
    <row r="38589">
      <c r="D38589" s="2"/>
      <c r="G38589" s="2"/>
      <c r="J38589" s="2"/>
    </row>
    <row r="38590">
      <c r="D38590" s="2"/>
      <c r="G38590" s="2"/>
      <c r="J38590" s="2"/>
    </row>
    <row r="38591">
      <c r="D38591" s="2"/>
      <c r="G38591" s="2"/>
      <c r="J38591" s="2"/>
    </row>
    <row r="38592">
      <c r="D38592" s="2"/>
      <c r="G38592" s="2"/>
      <c r="J38592" s="2"/>
    </row>
    <row r="38593">
      <c r="D38593" s="2"/>
      <c r="G38593" s="2"/>
      <c r="J38593" s="2"/>
    </row>
    <row r="38594">
      <c r="D38594" s="2"/>
      <c r="G38594" s="2"/>
      <c r="J38594" s="2"/>
    </row>
    <row r="38595">
      <c r="D38595" s="2"/>
      <c r="G38595" s="2"/>
      <c r="J38595" s="2"/>
    </row>
    <row r="38596">
      <c r="D38596" s="2"/>
      <c r="G38596" s="2"/>
      <c r="J38596" s="2"/>
    </row>
    <row r="38597">
      <c r="D38597" s="2"/>
      <c r="G38597" s="2"/>
      <c r="J38597" s="2"/>
    </row>
    <row r="38598">
      <c r="D38598" s="2"/>
      <c r="G38598" s="2"/>
      <c r="J38598" s="2"/>
    </row>
    <row r="38599">
      <c r="D38599" s="2"/>
      <c r="G38599" s="2"/>
      <c r="J38599" s="2"/>
    </row>
    <row r="38600">
      <c r="D38600" s="2"/>
      <c r="G38600" s="2"/>
      <c r="J38600" s="2"/>
    </row>
    <row r="38601">
      <c r="D38601" s="2"/>
      <c r="G38601" s="2"/>
      <c r="J38601" s="2"/>
    </row>
    <row r="38602">
      <c r="D38602" s="2"/>
      <c r="G38602" s="2"/>
      <c r="J38602" s="2"/>
    </row>
    <row r="38603">
      <c r="D38603" s="2"/>
      <c r="G38603" s="2"/>
      <c r="J38603" s="2"/>
    </row>
    <row r="38604">
      <c r="D38604" s="2"/>
      <c r="G38604" s="2"/>
      <c r="J38604" s="2"/>
    </row>
    <row r="38605">
      <c r="D38605" s="2"/>
      <c r="G38605" s="2"/>
      <c r="J38605" s="2"/>
    </row>
    <row r="38606">
      <c r="D38606" s="2"/>
      <c r="G38606" s="2"/>
      <c r="J38606" s="2"/>
    </row>
    <row r="38607">
      <c r="D38607" s="2"/>
      <c r="G38607" s="2"/>
      <c r="J38607" s="2"/>
    </row>
    <row r="38608">
      <c r="D38608" s="2"/>
      <c r="G38608" s="2"/>
      <c r="J38608" s="2"/>
    </row>
    <row r="38609">
      <c r="D38609" s="2"/>
      <c r="G38609" s="2"/>
      <c r="J38609" s="2"/>
    </row>
    <row r="38610">
      <c r="D38610" s="2"/>
      <c r="G38610" s="2"/>
      <c r="J38610" s="2"/>
    </row>
    <row r="38611">
      <c r="D38611" s="2"/>
      <c r="G38611" s="2"/>
      <c r="J38611" s="2"/>
    </row>
    <row r="38612">
      <c r="D38612" s="2"/>
      <c r="G38612" s="2"/>
      <c r="J38612" s="2"/>
    </row>
    <row r="38613">
      <c r="D38613" s="2"/>
      <c r="G38613" s="2"/>
      <c r="J38613" s="2"/>
    </row>
    <row r="38614">
      <c r="D38614" s="2"/>
      <c r="G38614" s="2"/>
      <c r="J38614" s="2"/>
    </row>
    <row r="38615">
      <c r="D38615" s="2"/>
      <c r="G38615" s="2"/>
      <c r="J38615" s="2"/>
    </row>
    <row r="38616">
      <c r="D38616" s="2"/>
      <c r="G38616" s="2"/>
      <c r="J38616" s="2"/>
    </row>
    <row r="38617">
      <c r="D38617" s="2"/>
      <c r="G38617" s="2"/>
      <c r="J38617" s="2"/>
    </row>
    <row r="38618">
      <c r="D38618" s="2"/>
      <c r="G38618" s="2"/>
      <c r="J38618" s="2"/>
    </row>
    <row r="38619">
      <c r="D38619" s="2"/>
      <c r="G38619" s="2"/>
      <c r="J38619" s="2"/>
    </row>
    <row r="38620">
      <c r="D38620" s="2"/>
      <c r="G38620" s="2"/>
      <c r="J38620" s="2"/>
    </row>
    <row r="38621">
      <c r="D38621" s="2"/>
      <c r="G38621" s="2"/>
      <c r="J38621" s="2"/>
    </row>
    <row r="38622">
      <c r="D38622" s="2"/>
      <c r="G38622" s="2"/>
      <c r="J38622" s="2"/>
    </row>
    <row r="38623">
      <c r="D38623" s="2"/>
      <c r="G38623" s="2"/>
      <c r="J38623" s="2"/>
    </row>
    <row r="38624">
      <c r="D38624" s="2"/>
      <c r="G38624" s="2"/>
      <c r="J38624" s="2"/>
    </row>
    <row r="38625">
      <c r="D38625" s="2"/>
      <c r="G38625" s="2"/>
      <c r="J38625" s="2"/>
    </row>
    <row r="38626">
      <c r="D38626" s="2"/>
      <c r="G38626" s="2"/>
      <c r="J38626" s="2"/>
    </row>
    <row r="38627">
      <c r="D38627" s="2"/>
      <c r="G38627" s="2"/>
      <c r="J38627" s="2"/>
    </row>
    <row r="38628">
      <c r="D38628" s="2"/>
      <c r="G38628" s="2"/>
      <c r="J38628" s="2"/>
    </row>
    <row r="38629">
      <c r="D38629" s="2"/>
      <c r="G38629" s="2"/>
      <c r="J38629" s="2"/>
    </row>
    <row r="38630">
      <c r="D38630" s="2"/>
      <c r="G38630" s="2"/>
      <c r="J38630" s="2"/>
    </row>
    <row r="38631">
      <c r="D38631" s="2"/>
      <c r="G38631" s="2"/>
      <c r="J38631" s="2"/>
    </row>
    <row r="38632">
      <c r="D38632" s="2"/>
      <c r="G38632" s="2"/>
      <c r="J38632" s="2"/>
    </row>
    <row r="38633">
      <c r="D38633" s="2"/>
      <c r="G38633" s="2"/>
      <c r="J38633" s="2"/>
    </row>
    <row r="38634">
      <c r="D38634" s="2"/>
      <c r="G38634" s="2"/>
      <c r="J38634" s="2"/>
    </row>
    <row r="38635">
      <c r="D38635" s="2"/>
      <c r="G38635" s="2"/>
      <c r="J38635" s="2"/>
    </row>
    <row r="38636">
      <c r="D38636" s="2"/>
      <c r="G38636" s="2"/>
      <c r="J38636" s="2"/>
    </row>
    <row r="38637">
      <c r="D38637" s="2"/>
      <c r="G38637" s="2"/>
      <c r="J38637" s="2"/>
    </row>
    <row r="38638">
      <c r="D38638" s="2"/>
      <c r="G38638" s="2"/>
      <c r="J38638" s="2"/>
    </row>
    <row r="38639">
      <c r="D38639" s="2"/>
      <c r="G38639" s="2"/>
      <c r="J38639" s="2"/>
    </row>
    <row r="38640">
      <c r="D38640" s="2"/>
      <c r="G38640" s="2"/>
      <c r="J38640" s="2"/>
    </row>
    <row r="38641">
      <c r="D38641" s="2"/>
      <c r="G38641" s="2"/>
      <c r="J38641" s="2"/>
    </row>
    <row r="38642">
      <c r="D38642" s="2"/>
      <c r="G38642" s="2"/>
      <c r="J38642" s="2"/>
    </row>
    <row r="38643">
      <c r="D38643" s="2"/>
      <c r="G38643" s="2"/>
      <c r="J38643" s="2"/>
    </row>
    <row r="38644">
      <c r="D38644" s="2"/>
      <c r="G38644" s="2"/>
      <c r="J38644" s="2"/>
    </row>
    <row r="38645">
      <c r="D38645" s="2"/>
      <c r="G38645" s="2"/>
      <c r="J38645" s="2"/>
    </row>
    <row r="38646">
      <c r="D38646" s="2"/>
      <c r="G38646" s="2"/>
      <c r="J38646" s="2"/>
    </row>
    <row r="38647">
      <c r="D38647" s="2"/>
      <c r="G38647" s="2"/>
      <c r="J38647" s="2"/>
    </row>
    <row r="38648">
      <c r="D38648" s="2"/>
      <c r="G38648" s="2"/>
      <c r="J38648" s="2"/>
    </row>
    <row r="38649">
      <c r="D38649" s="2"/>
      <c r="G38649" s="2"/>
      <c r="J38649" s="2"/>
    </row>
    <row r="38650">
      <c r="D38650" s="2"/>
      <c r="G38650" s="2"/>
      <c r="J38650" s="2"/>
    </row>
    <row r="38651">
      <c r="D38651" s="2"/>
      <c r="G38651" s="2"/>
      <c r="J38651" s="2"/>
    </row>
    <row r="38652">
      <c r="D38652" s="2"/>
      <c r="G38652" s="2"/>
      <c r="J38652" s="2"/>
    </row>
    <row r="38653">
      <c r="D38653" s="2"/>
      <c r="G38653" s="2"/>
      <c r="J38653" s="2"/>
    </row>
    <row r="38654">
      <c r="D38654" s="2"/>
      <c r="G38654" s="2"/>
      <c r="J38654" s="2"/>
    </row>
    <row r="38655">
      <c r="D38655" s="2"/>
      <c r="G38655" s="2"/>
      <c r="J38655" s="2"/>
    </row>
    <row r="38656">
      <c r="D38656" s="2"/>
      <c r="G38656" s="2"/>
      <c r="J38656" s="2"/>
    </row>
    <row r="38657">
      <c r="D38657" s="2"/>
      <c r="G38657" s="2"/>
      <c r="J38657" s="2"/>
    </row>
    <row r="38658">
      <c r="D38658" s="2"/>
      <c r="G38658" s="2"/>
      <c r="J38658" s="2"/>
    </row>
    <row r="38659">
      <c r="D38659" s="2"/>
      <c r="G38659" s="2"/>
      <c r="J38659" s="2"/>
    </row>
    <row r="38660">
      <c r="D38660" s="2"/>
      <c r="G38660" s="2"/>
      <c r="J38660" s="2"/>
    </row>
    <row r="38661">
      <c r="D38661" s="2"/>
      <c r="G38661" s="2"/>
      <c r="J38661" s="2"/>
    </row>
    <row r="38662">
      <c r="D38662" s="2"/>
      <c r="G38662" s="2"/>
      <c r="J38662" s="2"/>
    </row>
    <row r="38663">
      <c r="D38663" s="2"/>
      <c r="G38663" s="2"/>
      <c r="J38663" s="2"/>
    </row>
    <row r="38664">
      <c r="D38664" s="2"/>
      <c r="G38664" s="2"/>
      <c r="J38664" s="2"/>
    </row>
    <row r="38665">
      <c r="D38665" s="2"/>
      <c r="G38665" s="2"/>
      <c r="J38665" s="2"/>
    </row>
    <row r="38666">
      <c r="D38666" s="2"/>
      <c r="G38666" s="2"/>
      <c r="J38666" s="2"/>
    </row>
    <row r="38667">
      <c r="D38667" s="2"/>
      <c r="G38667" s="2"/>
      <c r="J38667" s="2"/>
    </row>
    <row r="38668">
      <c r="D38668" s="2"/>
      <c r="G38668" s="2"/>
      <c r="J38668" s="2"/>
    </row>
    <row r="38669">
      <c r="D38669" s="2"/>
      <c r="G38669" s="2"/>
      <c r="J38669" s="2"/>
    </row>
    <row r="38670">
      <c r="D38670" s="2"/>
      <c r="G38670" s="2"/>
      <c r="J38670" s="2"/>
    </row>
    <row r="38671">
      <c r="D38671" s="2"/>
      <c r="G38671" s="2"/>
      <c r="J38671" s="2"/>
    </row>
    <row r="38672">
      <c r="D38672" s="2"/>
      <c r="G38672" s="2"/>
      <c r="J38672" s="2"/>
    </row>
    <row r="38673">
      <c r="D38673" s="2"/>
      <c r="G38673" s="2"/>
      <c r="J38673" s="2"/>
    </row>
    <row r="38674">
      <c r="D38674" s="2"/>
      <c r="G38674" s="2"/>
      <c r="J38674" s="2"/>
    </row>
    <row r="38675">
      <c r="D38675" s="2"/>
      <c r="G38675" s="2"/>
      <c r="J38675" s="2"/>
    </row>
    <row r="38676">
      <c r="D38676" s="2"/>
      <c r="G38676" s="2"/>
      <c r="J38676" s="2"/>
    </row>
    <row r="38677">
      <c r="D38677" s="2"/>
      <c r="G38677" s="2"/>
      <c r="J38677" s="2"/>
    </row>
    <row r="38678">
      <c r="D38678" s="2"/>
      <c r="G38678" s="2"/>
      <c r="J38678" s="2"/>
    </row>
    <row r="38679">
      <c r="D38679" s="2"/>
      <c r="G38679" s="2"/>
      <c r="J38679" s="2"/>
    </row>
    <row r="38680">
      <c r="D38680" s="2"/>
      <c r="G38680" s="2"/>
      <c r="J38680" s="2"/>
    </row>
    <row r="38681">
      <c r="D38681" s="2"/>
      <c r="G38681" s="2"/>
      <c r="J38681" s="2"/>
    </row>
    <row r="38682">
      <c r="D38682" s="2"/>
      <c r="G38682" s="2"/>
      <c r="J38682" s="2"/>
    </row>
    <row r="38683">
      <c r="D38683" s="2"/>
      <c r="G38683" s="2"/>
      <c r="J38683" s="2"/>
    </row>
    <row r="38684">
      <c r="D38684" s="2"/>
      <c r="G38684" s="2"/>
      <c r="J38684" s="2"/>
    </row>
    <row r="38685">
      <c r="D38685" s="2"/>
      <c r="G38685" s="2"/>
      <c r="J38685" s="2"/>
    </row>
    <row r="38686">
      <c r="D38686" s="2"/>
      <c r="G38686" s="2"/>
      <c r="J38686" s="2"/>
    </row>
    <row r="38687">
      <c r="D38687" s="2"/>
      <c r="G38687" s="2"/>
      <c r="J38687" s="2"/>
    </row>
    <row r="38688">
      <c r="D38688" s="2"/>
      <c r="G38688" s="2"/>
      <c r="J38688" s="2"/>
    </row>
    <row r="38689">
      <c r="D38689" s="2"/>
      <c r="G38689" s="2"/>
      <c r="J38689" s="2"/>
    </row>
    <row r="38690">
      <c r="D38690" s="2"/>
      <c r="G38690" s="2"/>
      <c r="J38690" s="2"/>
    </row>
    <row r="38691">
      <c r="D38691" s="2"/>
      <c r="G38691" s="2"/>
      <c r="J38691" s="2"/>
    </row>
    <row r="38692">
      <c r="D38692" s="2"/>
      <c r="G38692" s="2"/>
      <c r="J38692" s="2"/>
    </row>
    <row r="38693">
      <c r="D38693" s="2"/>
      <c r="G38693" s="2"/>
      <c r="J38693" s="2"/>
    </row>
    <row r="38694">
      <c r="D38694" s="2"/>
      <c r="G38694" s="2"/>
      <c r="J38694" s="2"/>
    </row>
    <row r="38695">
      <c r="D38695" s="2"/>
      <c r="G38695" s="2"/>
      <c r="J38695" s="2"/>
    </row>
    <row r="38696">
      <c r="D38696" s="2"/>
      <c r="G38696" s="2"/>
      <c r="J38696" s="2"/>
    </row>
    <row r="38697">
      <c r="D38697" s="2"/>
      <c r="G38697" s="2"/>
      <c r="J38697" s="2"/>
    </row>
    <row r="38698">
      <c r="D38698" s="2"/>
      <c r="G38698" s="2"/>
      <c r="J38698" s="2"/>
    </row>
    <row r="38699">
      <c r="D38699" s="2"/>
      <c r="G38699" s="2"/>
      <c r="J38699" s="2"/>
    </row>
    <row r="38700">
      <c r="D38700" s="2"/>
      <c r="G38700" s="2"/>
      <c r="J38700" s="2"/>
    </row>
    <row r="38701">
      <c r="D38701" s="2"/>
      <c r="G38701" s="2"/>
      <c r="J38701" s="2"/>
    </row>
    <row r="38702">
      <c r="D38702" s="2"/>
      <c r="G38702" s="2"/>
      <c r="J38702" s="2"/>
    </row>
    <row r="38703">
      <c r="D38703" s="2"/>
      <c r="G38703" s="2"/>
      <c r="J38703" s="2"/>
    </row>
    <row r="38704">
      <c r="D38704" s="2"/>
      <c r="G38704" s="2"/>
      <c r="J38704" s="2"/>
    </row>
    <row r="38705">
      <c r="D38705" s="2"/>
      <c r="G38705" s="2"/>
      <c r="J38705" s="2"/>
    </row>
    <row r="38706">
      <c r="D38706" s="2"/>
      <c r="G38706" s="2"/>
      <c r="J38706" s="2"/>
    </row>
    <row r="38707">
      <c r="D38707" s="2"/>
      <c r="G38707" s="2"/>
      <c r="J38707" s="2"/>
    </row>
    <row r="38708">
      <c r="D38708" s="2"/>
      <c r="G38708" s="2"/>
      <c r="J38708" s="2"/>
    </row>
    <row r="38709">
      <c r="D38709" s="2"/>
      <c r="G38709" s="2"/>
      <c r="J38709" s="2"/>
    </row>
    <row r="38710">
      <c r="D38710" s="2"/>
      <c r="G38710" s="2"/>
      <c r="J38710" s="2"/>
    </row>
    <row r="38711">
      <c r="D38711" s="2"/>
      <c r="G38711" s="2"/>
      <c r="J38711" s="2"/>
    </row>
    <row r="38712">
      <c r="D38712" s="2"/>
      <c r="G38712" s="2"/>
      <c r="J38712" s="2"/>
    </row>
    <row r="38713">
      <c r="D38713" s="2"/>
      <c r="G38713" s="2"/>
      <c r="J38713" s="2"/>
    </row>
    <row r="38714">
      <c r="D38714" s="2"/>
      <c r="G38714" s="2"/>
      <c r="J38714" s="2"/>
    </row>
    <row r="38715">
      <c r="D38715" s="2"/>
      <c r="G38715" s="2"/>
      <c r="J38715" s="2"/>
    </row>
    <row r="38716">
      <c r="D38716" s="2"/>
      <c r="G38716" s="2"/>
      <c r="J38716" s="2"/>
    </row>
    <row r="38717">
      <c r="D38717" s="2"/>
      <c r="G38717" s="2"/>
      <c r="J38717" s="2"/>
    </row>
    <row r="38718">
      <c r="D38718" s="2"/>
      <c r="G38718" s="2"/>
      <c r="J38718" s="2"/>
    </row>
    <row r="38719">
      <c r="D38719" s="2"/>
      <c r="G38719" s="2"/>
      <c r="J38719" s="2"/>
    </row>
    <row r="38720">
      <c r="D38720" s="2"/>
      <c r="G38720" s="2"/>
      <c r="J38720" s="2"/>
    </row>
    <row r="38721">
      <c r="D38721" s="2"/>
      <c r="G38721" s="2"/>
      <c r="J38721" s="2"/>
    </row>
    <row r="38722">
      <c r="D38722" s="2"/>
      <c r="G38722" s="2"/>
      <c r="J38722" s="2"/>
    </row>
    <row r="38723">
      <c r="D38723" s="2"/>
      <c r="G38723" s="2"/>
      <c r="J38723" s="2"/>
    </row>
    <row r="38724">
      <c r="D38724" s="2"/>
      <c r="G38724" s="2"/>
      <c r="J38724" s="2"/>
    </row>
    <row r="38725">
      <c r="D38725" s="2"/>
      <c r="G38725" s="2"/>
      <c r="J38725" s="2"/>
    </row>
    <row r="38726">
      <c r="D38726" s="2"/>
      <c r="G38726" s="2"/>
      <c r="J38726" s="2"/>
    </row>
    <row r="38727">
      <c r="D38727" s="2"/>
      <c r="G38727" s="2"/>
      <c r="J38727" s="2"/>
    </row>
    <row r="38728">
      <c r="D38728" s="2"/>
      <c r="G38728" s="2"/>
      <c r="J38728" s="2"/>
    </row>
    <row r="38729">
      <c r="D38729" s="2"/>
      <c r="G38729" s="2"/>
      <c r="J38729" s="2"/>
    </row>
    <row r="38730">
      <c r="D38730" s="2"/>
      <c r="G38730" s="2"/>
      <c r="J38730" s="2"/>
    </row>
    <row r="38731">
      <c r="D38731" s="2"/>
      <c r="G38731" s="2"/>
      <c r="J38731" s="2"/>
    </row>
    <row r="38732">
      <c r="D38732" s="2"/>
      <c r="G38732" s="2"/>
      <c r="J38732" s="2"/>
    </row>
    <row r="38733">
      <c r="D38733" s="2"/>
      <c r="G38733" s="2"/>
      <c r="J38733" s="2"/>
    </row>
    <row r="38734">
      <c r="D38734" s="2"/>
      <c r="G38734" s="2"/>
      <c r="J38734" s="2"/>
    </row>
    <row r="38735">
      <c r="D38735" s="2"/>
      <c r="G38735" s="2"/>
      <c r="J38735" s="2"/>
    </row>
    <row r="38736">
      <c r="D38736" s="2"/>
      <c r="G38736" s="2"/>
      <c r="J38736" s="2"/>
    </row>
    <row r="38737">
      <c r="D38737" s="2"/>
      <c r="G38737" s="2"/>
      <c r="J38737" s="2"/>
    </row>
    <row r="38738">
      <c r="D38738" s="2"/>
      <c r="G38738" s="2"/>
      <c r="J38738" s="2"/>
    </row>
    <row r="38739">
      <c r="D38739" s="2"/>
      <c r="G38739" s="2"/>
      <c r="J38739" s="2"/>
    </row>
    <row r="38740">
      <c r="D38740" s="2"/>
      <c r="G38740" s="2"/>
      <c r="J38740" s="2"/>
    </row>
    <row r="38741">
      <c r="D38741" s="2"/>
      <c r="G38741" s="2"/>
      <c r="J38741" s="2"/>
    </row>
    <row r="38742">
      <c r="D38742" s="2"/>
      <c r="G38742" s="2"/>
      <c r="J38742" s="2"/>
    </row>
    <row r="38743">
      <c r="D38743" s="2"/>
      <c r="G38743" s="2"/>
      <c r="J38743" s="2"/>
    </row>
    <row r="38744">
      <c r="D38744" s="2"/>
      <c r="G38744" s="2"/>
      <c r="J38744" s="2"/>
    </row>
    <row r="38745">
      <c r="D38745" s="2"/>
      <c r="G38745" s="2"/>
      <c r="J38745" s="2"/>
    </row>
    <row r="38746">
      <c r="D38746" s="2"/>
      <c r="G38746" s="2"/>
      <c r="J38746" s="2"/>
    </row>
    <row r="38747">
      <c r="D38747" s="2"/>
      <c r="G38747" s="2"/>
      <c r="J38747" s="2"/>
    </row>
    <row r="38748">
      <c r="D38748" s="2"/>
      <c r="G38748" s="2"/>
      <c r="J38748" s="2"/>
    </row>
    <row r="38749">
      <c r="D38749" s="2"/>
      <c r="G38749" s="2"/>
      <c r="J38749" s="2"/>
    </row>
    <row r="38750">
      <c r="D38750" s="2"/>
      <c r="G38750" s="2"/>
      <c r="J38750" s="2"/>
    </row>
    <row r="38751">
      <c r="D38751" s="2"/>
      <c r="G38751" s="2"/>
      <c r="J38751" s="2"/>
    </row>
    <row r="38752">
      <c r="D38752" s="2"/>
      <c r="G38752" s="2"/>
      <c r="J38752" s="2"/>
    </row>
    <row r="38753">
      <c r="D38753" s="2"/>
      <c r="G38753" s="2"/>
      <c r="J38753" s="2"/>
    </row>
    <row r="38754">
      <c r="D38754" s="2"/>
      <c r="G38754" s="2"/>
      <c r="J38754" s="2"/>
    </row>
    <row r="38755">
      <c r="D38755" s="2"/>
      <c r="G38755" s="2"/>
      <c r="J38755" s="2"/>
    </row>
    <row r="38756">
      <c r="D38756" s="2"/>
      <c r="G38756" s="2"/>
      <c r="J38756" s="2"/>
    </row>
    <row r="38757">
      <c r="D38757" s="2"/>
      <c r="G38757" s="2"/>
      <c r="J38757" s="2"/>
    </row>
    <row r="38758">
      <c r="D38758" s="2"/>
      <c r="G38758" s="2"/>
      <c r="J38758" s="2"/>
    </row>
    <row r="38759">
      <c r="D38759" s="2"/>
      <c r="G38759" s="2"/>
      <c r="J38759" s="2"/>
    </row>
    <row r="38760">
      <c r="D38760" s="2"/>
      <c r="G38760" s="2"/>
      <c r="J38760" s="2"/>
    </row>
    <row r="38761">
      <c r="D38761" s="2"/>
      <c r="G38761" s="2"/>
      <c r="J38761" s="2"/>
    </row>
    <row r="38762">
      <c r="D38762" s="2"/>
      <c r="G38762" s="2"/>
      <c r="J38762" s="2"/>
    </row>
    <row r="38763">
      <c r="D38763" s="2"/>
      <c r="G38763" s="2"/>
      <c r="J38763" s="2"/>
    </row>
    <row r="38764">
      <c r="D38764" s="2"/>
      <c r="G38764" s="2"/>
      <c r="J38764" s="2"/>
    </row>
    <row r="38765">
      <c r="D38765" s="2"/>
      <c r="G38765" s="2"/>
      <c r="J38765" s="2"/>
    </row>
    <row r="38766">
      <c r="D38766" s="2"/>
      <c r="G38766" s="2"/>
      <c r="J38766" s="2"/>
    </row>
    <row r="38767">
      <c r="D38767" s="2"/>
      <c r="G38767" s="2"/>
      <c r="J38767" s="2"/>
    </row>
    <row r="38768">
      <c r="D38768" s="2"/>
      <c r="G38768" s="2"/>
      <c r="J38768" s="2"/>
    </row>
    <row r="38769">
      <c r="D38769" s="2"/>
      <c r="G38769" s="2"/>
      <c r="J38769" s="2"/>
    </row>
    <row r="38770">
      <c r="D38770" s="2"/>
      <c r="G38770" s="2"/>
      <c r="J38770" s="2"/>
    </row>
    <row r="38771">
      <c r="D38771" s="2"/>
      <c r="G38771" s="2"/>
      <c r="J38771" s="2"/>
    </row>
    <row r="38772">
      <c r="D38772" s="2"/>
      <c r="G38772" s="2"/>
      <c r="J38772" s="2"/>
    </row>
    <row r="38773">
      <c r="D38773" s="2"/>
      <c r="G38773" s="2"/>
      <c r="J38773" s="2"/>
    </row>
    <row r="38774">
      <c r="D38774" s="2"/>
      <c r="G38774" s="2"/>
      <c r="J38774" s="2"/>
    </row>
    <row r="38775">
      <c r="D38775" s="2"/>
      <c r="G38775" s="2"/>
      <c r="J38775" s="2"/>
    </row>
    <row r="38776">
      <c r="D38776" s="2"/>
      <c r="G38776" s="2"/>
      <c r="J38776" s="2"/>
    </row>
    <row r="38777">
      <c r="D38777" s="2"/>
      <c r="G38777" s="2"/>
      <c r="J38777" s="2"/>
    </row>
    <row r="38778">
      <c r="D38778" s="2"/>
      <c r="G38778" s="2"/>
      <c r="J38778" s="2"/>
    </row>
    <row r="38779">
      <c r="D38779" s="2"/>
      <c r="G38779" s="2"/>
      <c r="J38779" s="2"/>
    </row>
    <row r="38780">
      <c r="D38780" s="2"/>
      <c r="G38780" s="2"/>
      <c r="J38780" s="2"/>
    </row>
    <row r="38781">
      <c r="D38781" s="2"/>
      <c r="G38781" s="2"/>
      <c r="J38781" s="2"/>
    </row>
    <row r="38782">
      <c r="D38782" s="2"/>
      <c r="G38782" s="2"/>
      <c r="J38782" s="2"/>
    </row>
    <row r="38783">
      <c r="D38783" s="2"/>
      <c r="G38783" s="2"/>
      <c r="J38783" s="2"/>
    </row>
    <row r="38784">
      <c r="D38784" s="2"/>
      <c r="G38784" s="2"/>
      <c r="J38784" s="2"/>
    </row>
    <row r="38785">
      <c r="D38785" s="2"/>
      <c r="G38785" s="2"/>
      <c r="J38785" s="2"/>
    </row>
    <row r="38786">
      <c r="D38786" s="2"/>
      <c r="G38786" s="2"/>
      <c r="J38786" s="2"/>
    </row>
    <row r="38787">
      <c r="D38787" s="2"/>
      <c r="G38787" s="2"/>
      <c r="J38787" s="2"/>
    </row>
    <row r="38788">
      <c r="D38788" s="2"/>
      <c r="G38788" s="2"/>
      <c r="J38788" s="2"/>
    </row>
    <row r="38789">
      <c r="D38789" s="2"/>
      <c r="G38789" s="2"/>
      <c r="J38789" s="2"/>
    </row>
    <row r="38790">
      <c r="D38790" s="2"/>
      <c r="G38790" s="2"/>
      <c r="J38790" s="2"/>
    </row>
    <row r="38791">
      <c r="D38791" s="2"/>
      <c r="G38791" s="2"/>
      <c r="J38791" s="2"/>
    </row>
    <row r="38792">
      <c r="D38792" s="2"/>
      <c r="G38792" s="2"/>
      <c r="J38792" s="2"/>
    </row>
    <row r="38793">
      <c r="D38793" s="2"/>
      <c r="G38793" s="2"/>
      <c r="J38793" s="2"/>
    </row>
    <row r="38794">
      <c r="D38794" s="2"/>
      <c r="G38794" s="2"/>
      <c r="J38794" s="2"/>
    </row>
    <row r="38795">
      <c r="D38795" s="2"/>
      <c r="G38795" s="2"/>
      <c r="J38795" s="2"/>
    </row>
    <row r="38796">
      <c r="D38796" s="2"/>
      <c r="G38796" s="2"/>
      <c r="J38796" s="2"/>
    </row>
    <row r="38797">
      <c r="D38797" s="2"/>
      <c r="G38797" s="2"/>
      <c r="J38797" s="2"/>
    </row>
    <row r="38798">
      <c r="D38798" s="2"/>
      <c r="G38798" s="2"/>
      <c r="J38798" s="2"/>
    </row>
    <row r="38799">
      <c r="D38799" s="2"/>
      <c r="G38799" s="2"/>
      <c r="J38799" s="2"/>
    </row>
    <row r="38800">
      <c r="D38800" s="2"/>
      <c r="G38800" s="2"/>
      <c r="J38800" s="2"/>
    </row>
    <row r="38801">
      <c r="D38801" s="2"/>
      <c r="G38801" s="2"/>
      <c r="J38801" s="2"/>
    </row>
    <row r="38802">
      <c r="D38802" s="2"/>
      <c r="G38802" s="2"/>
      <c r="J38802" s="2"/>
    </row>
    <row r="38803">
      <c r="D38803" s="2"/>
      <c r="G38803" s="2"/>
      <c r="J38803" s="2"/>
    </row>
    <row r="38804">
      <c r="D38804" s="2"/>
      <c r="G38804" s="2"/>
      <c r="J38804" s="2"/>
    </row>
    <row r="38805">
      <c r="D38805" s="2"/>
      <c r="G38805" s="2"/>
      <c r="J38805" s="2"/>
    </row>
    <row r="38806">
      <c r="D38806" s="2"/>
      <c r="G38806" s="2"/>
      <c r="J38806" s="2"/>
    </row>
    <row r="38807">
      <c r="D38807" s="2"/>
      <c r="G38807" s="2"/>
      <c r="J38807" s="2"/>
    </row>
    <row r="38808">
      <c r="D38808" s="2"/>
      <c r="G38808" s="2"/>
      <c r="J38808" s="2"/>
    </row>
    <row r="38809">
      <c r="D38809" s="2"/>
      <c r="G38809" s="2"/>
      <c r="J38809" s="2"/>
    </row>
    <row r="38810">
      <c r="D38810" s="2"/>
      <c r="G38810" s="2"/>
      <c r="J38810" s="2"/>
    </row>
    <row r="38811">
      <c r="D38811" s="2"/>
      <c r="G38811" s="2"/>
      <c r="J38811" s="2"/>
    </row>
    <row r="38812">
      <c r="D38812" s="2"/>
      <c r="G38812" s="2"/>
      <c r="J38812" s="2"/>
    </row>
    <row r="38813">
      <c r="D38813" s="2"/>
      <c r="G38813" s="2"/>
      <c r="J38813" s="2"/>
    </row>
    <row r="38814">
      <c r="D38814" s="2"/>
      <c r="G38814" s="2"/>
      <c r="J38814" s="2"/>
    </row>
    <row r="38815">
      <c r="D38815" s="2"/>
      <c r="G38815" s="2"/>
      <c r="J38815" s="2"/>
    </row>
    <row r="38816">
      <c r="D38816" s="2"/>
      <c r="G38816" s="2"/>
      <c r="J38816" s="2"/>
    </row>
    <row r="38817">
      <c r="D38817" s="2"/>
      <c r="G38817" s="2"/>
      <c r="J38817" s="2"/>
    </row>
    <row r="38818">
      <c r="D38818" s="2"/>
      <c r="G38818" s="2"/>
      <c r="J38818" s="2"/>
    </row>
    <row r="38819">
      <c r="D38819" s="2"/>
      <c r="G38819" s="2"/>
      <c r="J38819" s="2"/>
    </row>
    <row r="38820">
      <c r="D38820" s="2"/>
      <c r="G38820" s="2"/>
      <c r="J38820" s="2"/>
    </row>
    <row r="38821">
      <c r="D38821" s="2"/>
      <c r="G38821" s="2"/>
      <c r="J38821" s="2"/>
    </row>
    <row r="38822">
      <c r="D38822" s="2"/>
      <c r="G38822" s="2"/>
      <c r="J38822" s="2"/>
    </row>
    <row r="38823">
      <c r="D38823" s="2"/>
      <c r="G38823" s="2"/>
      <c r="J38823" s="2"/>
    </row>
    <row r="38824">
      <c r="D38824" s="2"/>
      <c r="G38824" s="2"/>
      <c r="J38824" s="2"/>
    </row>
    <row r="38825">
      <c r="D38825" s="2"/>
      <c r="G38825" s="2"/>
      <c r="J38825" s="2"/>
    </row>
    <row r="38826">
      <c r="D38826" s="2"/>
      <c r="G38826" s="2"/>
      <c r="J38826" s="2"/>
    </row>
    <row r="38827">
      <c r="D38827" s="2"/>
      <c r="G38827" s="2"/>
      <c r="J38827" s="2"/>
    </row>
    <row r="38828">
      <c r="D38828" s="2"/>
      <c r="G38828" s="2"/>
      <c r="J38828" s="2"/>
    </row>
    <row r="38829">
      <c r="D38829" s="2"/>
      <c r="G38829" s="2"/>
      <c r="J38829" s="2"/>
    </row>
    <row r="38830">
      <c r="D38830" s="2"/>
      <c r="G38830" s="2"/>
      <c r="J38830" s="2"/>
    </row>
    <row r="38831">
      <c r="D38831" s="2"/>
      <c r="G38831" s="2"/>
      <c r="J38831" s="2"/>
    </row>
    <row r="38832">
      <c r="D38832" s="2"/>
      <c r="G38832" s="2"/>
      <c r="J38832" s="2"/>
    </row>
    <row r="38833">
      <c r="D38833" s="2"/>
      <c r="G38833" s="2"/>
      <c r="J38833" s="2"/>
    </row>
    <row r="38834">
      <c r="D38834" s="2"/>
      <c r="G38834" s="2"/>
      <c r="J38834" s="2"/>
    </row>
    <row r="38835">
      <c r="D38835" s="2"/>
      <c r="G38835" s="2"/>
      <c r="J38835" s="2"/>
    </row>
    <row r="38836">
      <c r="D38836" s="2"/>
      <c r="G38836" s="2"/>
      <c r="J38836" s="2"/>
    </row>
    <row r="38837">
      <c r="D38837" s="2"/>
      <c r="G38837" s="2"/>
      <c r="J38837" s="2"/>
    </row>
    <row r="38838">
      <c r="D38838" s="2"/>
      <c r="G38838" s="2"/>
      <c r="J38838" s="2"/>
    </row>
    <row r="38839">
      <c r="D38839" s="2"/>
      <c r="G38839" s="2"/>
      <c r="J38839" s="2"/>
    </row>
    <row r="38840">
      <c r="D38840" s="2"/>
      <c r="G38840" s="2"/>
      <c r="J38840" s="2"/>
    </row>
    <row r="38841">
      <c r="D38841" s="2"/>
      <c r="G38841" s="2"/>
      <c r="J38841" s="2"/>
    </row>
    <row r="38842">
      <c r="D38842" s="2"/>
      <c r="G38842" s="2"/>
      <c r="J38842" s="2"/>
    </row>
    <row r="38843">
      <c r="D38843" s="2"/>
      <c r="G38843" s="2"/>
      <c r="J38843" s="2"/>
    </row>
    <row r="38844">
      <c r="D38844" s="2"/>
      <c r="G38844" s="2"/>
      <c r="J38844" s="2"/>
    </row>
    <row r="38845">
      <c r="D38845" s="2"/>
      <c r="G38845" s="2"/>
      <c r="J38845" s="2"/>
    </row>
    <row r="38846">
      <c r="D38846" s="2"/>
      <c r="G38846" s="2"/>
      <c r="J38846" s="2"/>
    </row>
    <row r="38847">
      <c r="D38847" s="2"/>
      <c r="G38847" s="2"/>
      <c r="J38847" s="2"/>
    </row>
    <row r="38848">
      <c r="D38848" s="2"/>
      <c r="G38848" s="2"/>
      <c r="J38848" s="2"/>
    </row>
    <row r="38849">
      <c r="D38849" s="2"/>
      <c r="G38849" s="2"/>
      <c r="J38849" s="2"/>
    </row>
    <row r="38850">
      <c r="D38850" s="2"/>
      <c r="G38850" s="2"/>
      <c r="J38850" s="2"/>
    </row>
    <row r="38851">
      <c r="D38851" s="2"/>
      <c r="G38851" s="2"/>
      <c r="J38851" s="2"/>
    </row>
    <row r="38852">
      <c r="D38852" s="2"/>
      <c r="G38852" s="2"/>
      <c r="J38852" s="2"/>
    </row>
    <row r="38853">
      <c r="D38853" s="2"/>
      <c r="G38853" s="2"/>
      <c r="J38853" s="2"/>
    </row>
    <row r="38854">
      <c r="D38854" s="2"/>
      <c r="G38854" s="2"/>
      <c r="J38854" s="2"/>
    </row>
    <row r="38855">
      <c r="D38855" s="2"/>
      <c r="G38855" s="2"/>
      <c r="J38855" s="2"/>
    </row>
    <row r="38856">
      <c r="D38856" s="2"/>
      <c r="G38856" s="2"/>
      <c r="J38856" s="2"/>
    </row>
    <row r="38857">
      <c r="D38857" s="2"/>
      <c r="G38857" s="2"/>
      <c r="J38857" s="2"/>
    </row>
    <row r="38858">
      <c r="D38858" s="2"/>
      <c r="G38858" s="2"/>
      <c r="J38858" s="2"/>
    </row>
    <row r="38859">
      <c r="D38859" s="2"/>
      <c r="G38859" s="2"/>
      <c r="J38859" s="2"/>
    </row>
    <row r="38860">
      <c r="D38860" s="2"/>
      <c r="G38860" s="2"/>
      <c r="J38860" s="2"/>
    </row>
    <row r="38861">
      <c r="D38861" s="2"/>
      <c r="G38861" s="2"/>
      <c r="J38861" s="2"/>
    </row>
    <row r="38862">
      <c r="D38862" s="2"/>
      <c r="G38862" s="2"/>
      <c r="J38862" s="2"/>
    </row>
    <row r="38863">
      <c r="D38863" s="2"/>
      <c r="G38863" s="2"/>
      <c r="J38863" s="2"/>
    </row>
    <row r="38864">
      <c r="D38864" s="2"/>
      <c r="G38864" s="2"/>
      <c r="J38864" s="2"/>
    </row>
    <row r="38865">
      <c r="D38865" s="2"/>
      <c r="G38865" s="2"/>
      <c r="J38865" s="2"/>
    </row>
    <row r="38866">
      <c r="D38866" s="2"/>
      <c r="G38866" s="2"/>
      <c r="J38866" s="2"/>
    </row>
    <row r="38867">
      <c r="D38867" s="2"/>
      <c r="G38867" s="2"/>
      <c r="J38867" s="2"/>
    </row>
    <row r="38868">
      <c r="D38868" s="2"/>
      <c r="G38868" s="2"/>
      <c r="J38868" s="2"/>
    </row>
    <row r="38869">
      <c r="D38869" s="2"/>
      <c r="G38869" s="2"/>
      <c r="J38869" s="2"/>
    </row>
    <row r="38870">
      <c r="D38870" s="2"/>
      <c r="G38870" s="2"/>
      <c r="J38870" s="2"/>
    </row>
    <row r="38871">
      <c r="D38871" s="2"/>
      <c r="G38871" s="2"/>
      <c r="J38871" s="2"/>
    </row>
    <row r="38872">
      <c r="D38872" s="2"/>
      <c r="G38872" s="2"/>
      <c r="J38872" s="2"/>
    </row>
    <row r="38873">
      <c r="D38873" s="2"/>
      <c r="G38873" s="2"/>
      <c r="J38873" s="2"/>
    </row>
    <row r="38874">
      <c r="D38874" s="2"/>
      <c r="G38874" s="2"/>
      <c r="J38874" s="2"/>
    </row>
    <row r="38875">
      <c r="D38875" s="2"/>
      <c r="G38875" s="2"/>
      <c r="J38875" s="2"/>
    </row>
    <row r="38876">
      <c r="D38876" s="2"/>
      <c r="G38876" s="2"/>
      <c r="J38876" s="2"/>
    </row>
    <row r="38877">
      <c r="D38877" s="2"/>
      <c r="G38877" s="2"/>
      <c r="J38877" s="2"/>
    </row>
    <row r="38878">
      <c r="D38878" s="2"/>
      <c r="G38878" s="2"/>
      <c r="J38878" s="2"/>
    </row>
    <row r="38879">
      <c r="D38879" s="2"/>
      <c r="G38879" s="2"/>
      <c r="J38879" s="2"/>
    </row>
    <row r="38880">
      <c r="D38880" s="2"/>
      <c r="G38880" s="2"/>
      <c r="J38880" s="2"/>
    </row>
    <row r="38881">
      <c r="D38881" s="2"/>
      <c r="G38881" s="2"/>
      <c r="J38881" s="2"/>
    </row>
    <row r="38882">
      <c r="D38882" s="2"/>
      <c r="G38882" s="2"/>
      <c r="J38882" s="2"/>
    </row>
    <row r="38883">
      <c r="D38883" s="2"/>
      <c r="G38883" s="2"/>
      <c r="J38883" s="2"/>
    </row>
    <row r="38884">
      <c r="D38884" s="2"/>
      <c r="G38884" s="2"/>
      <c r="J38884" s="2"/>
    </row>
    <row r="38885">
      <c r="D38885" s="2"/>
      <c r="G38885" s="2"/>
      <c r="J38885" s="2"/>
    </row>
    <row r="38886">
      <c r="D38886" s="2"/>
      <c r="G38886" s="2"/>
      <c r="J38886" s="2"/>
    </row>
    <row r="38887">
      <c r="D38887" s="2"/>
      <c r="G38887" s="2"/>
      <c r="J38887" s="2"/>
    </row>
    <row r="38888">
      <c r="D38888" s="2"/>
      <c r="G38888" s="2"/>
      <c r="J38888" s="2"/>
    </row>
    <row r="38889">
      <c r="D38889" s="2"/>
      <c r="G38889" s="2"/>
      <c r="J38889" s="2"/>
    </row>
    <row r="38890">
      <c r="D38890" s="2"/>
      <c r="G38890" s="2"/>
      <c r="J38890" s="2"/>
    </row>
    <row r="38891">
      <c r="D38891" s="2"/>
      <c r="G38891" s="2"/>
      <c r="J38891" s="2"/>
    </row>
    <row r="38892">
      <c r="D38892" s="2"/>
      <c r="G38892" s="2"/>
      <c r="J38892" s="2"/>
    </row>
    <row r="38893">
      <c r="D38893" s="2"/>
      <c r="G38893" s="2"/>
      <c r="J38893" s="2"/>
    </row>
    <row r="38894">
      <c r="D38894" s="2"/>
      <c r="G38894" s="2"/>
      <c r="J38894" s="2"/>
    </row>
    <row r="38895">
      <c r="D38895" s="2"/>
      <c r="G38895" s="2"/>
      <c r="J38895" s="2"/>
    </row>
    <row r="38896">
      <c r="D38896" s="2"/>
      <c r="G38896" s="2"/>
      <c r="J38896" s="2"/>
    </row>
    <row r="38897">
      <c r="D38897" s="2"/>
      <c r="G38897" s="2"/>
      <c r="J38897" s="2"/>
    </row>
    <row r="38898">
      <c r="D38898" s="2"/>
      <c r="G38898" s="2"/>
      <c r="J38898" s="2"/>
    </row>
    <row r="38899">
      <c r="D38899" s="2"/>
      <c r="G38899" s="2"/>
      <c r="J38899" s="2"/>
    </row>
    <row r="38900">
      <c r="D38900" s="2"/>
      <c r="G38900" s="2"/>
      <c r="J38900" s="2"/>
    </row>
    <row r="38901">
      <c r="D38901" s="2"/>
      <c r="G38901" s="2"/>
      <c r="J38901" s="2"/>
    </row>
    <row r="38902">
      <c r="D38902" s="2"/>
      <c r="G38902" s="2"/>
      <c r="J38902" s="2"/>
    </row>
    <row r="38903">
      <c r="D38903" s="2"/>
      <c r="G38903" s="2"/>
      <c r="J38903" s="2"/>
    </row>
    <row r="38904">
      <c r="D38904" s="2"/>
      <c r="G38904" s="2"/>
      <c r="J38904" s="2"/>
    </row>
    <row r="38905">
      <c r="D38905" s="2"/>
      <c r="G38905" s="2"/>
      <c r="J38905" s="2"/>
    </row>
    <row r="38906">
      <c r="D38906" s="2"/>
      <c r="G38906" s="2"/>
      <c r="J38906" s="2"/>
    </row>
    <row r="38907">
      <c r="D38907" s="2"/>
      <c r="G38907" s="2"/>
      <c r="J38907" s="2"/>
    </row>
    <row r="38908">
      <c r="D38908" s="2"/>
      <c r="G38908" s="2"/>
      <c r="J38908" s="2"/>
    </row>
    <row r="38909">
      <c r="D38909" s="2"/>
      <c r="G38909" s="2"/>
      <c r="J38909" s="2"/>
    </row>
    <row r="38910">
      <c r="D38910" s="2"/>
      <c r="G38910" s="2"/>
      <c r="J38910" s="2"/>
    </row>
    <row r="38911">
      <c r="D38911" s="2"/>
      <c r="G38911" s="2"/>
      <c r="J38911" s="2"/>
    </row>
    <row r="38912">
      <c r="D38912" s="2"/>
      <c r="G38912" s="2"/>
      <c r="J38912" s="2"/>
    </row>
    <row r="38913">
      <c r="D38913" s="2"/>
      <c r="G38913" s="2"/>
      <c r="J38913" s="2"/>
    </row>
    <row r="38914">
      <c r="D38914" s="2"/>
      <c r="G38914" s="2"/>
      <c r="J38914" s="2"/>
    </row>
    <row r="38915">
      <c r="D38915" s="2"/>
      <c r="G38915" s="2"/>
      <c r="J38915" s="2"/>
    </row>
    <row r="38916">
      <c r="D38916" s="2"/>
      <c r="G38916" s="2"/>
      <c r="J38916" s="2"/>
    </row>
    <row r="38917">
      <c r="D38917" s="2"/>
      <c r="G38917" s="2"/>
      <c r="J38917" s="2"/>
    </row>
    <row r="38918">
      <c r="D38918" s="2"/>
      <c r="G38918" s="2"/>
      <c r="J38918" s="2"/>
    </row>
    <row r="38919">
      <c r="D38919" s="2"/>
      <c r="G38919" s="2"/>
      <c r="J38919" s="2"/>
    </row>
    <row r="38920">
      <c r="D38920" s="2"/>
      <c r="G38920" s="2"/>
      <c r="J38920" s="2"/>
    </row>
    <row r="38921">
      <c r="D38921" s="2"/>
      <c r="G38921" s="2"/>
      <c r="J38921" s="2"/>
    </row>
    <row r="38922">
      <c r="D38922" s="2"/>
      <c r="G38922" s="2"/>
      <c r="J38922" s="2"/>
    </row>
    <row r="38923">
      <c r="D38923" s="2"/>
      <c r="G38923" s="2"/>
      <c r="J38923" s="2"/>
    </row>
    <row r="38924">
      <c r="D38924" s="2"/>
      <c r="G38924" s="2"/>
      <c r="J38924" s="2"/>
    </row>
    <row r="38925">
      <c r="D38925" s="2"/>
      <c r="G38925" s="2"/>
      <c r="J38925" s="2"/>
    </row>
    <row r="38926">
      <c r="D38926" s="2"/>
      <c r="G38926" s="2"/>
      <c r="J38926" s="2"/>
    </row>
    <row r="38927">
      <c r="D38927" s="2"/>
      <c r="G38927" s="2"/>
      <c r="J38927" s="2"/>
    </row>
    <row r="38928">
      <c r="D38928" s="2"/>
      <c r="G38928" s="2"/>
      <c r="J38928" s="2"/>
    </row>
    <row r="38929">
      <c r="D38929" s="2"/>
      <c r="G38929" s="2"/>
      <c r="J38929" s="2"/>
    </row>
    <row r="38930">
      <c r="D38930" s="2"/>
      <c r="G38930" s="2"/>
      <c r="J38930" s="2"/>
    </row>
    <row r="38931">
      <c r="D38931" s="2"/>
      <c r="G38931" s="2"/>
      <c r="J38931" s="2"/>
    </row>
    <row r="38932">
      <c r="D38932" s="2"/>
      <c r="G38932" s="2"/>
      <c r="J38932" s="2"/>
    </row>
    <row r="38933">
      <c r="D38933" s="2"/>
      <c r="G38933" s="2"/>
      <c r="J38933" s="2"/>
    </row>
    <row r="38934">
      <c r="D38934" s="2"/>
      <c r="G38934" s="2"/>
      <c r="J38934" s="2"/>
    </row>
    <row r="38935">
      <c r="D38935" s="2"/>
      <c r="G38935" s="2"/>
      <c r="J38935" s="2"/>
    </row>
    <row r="38936">
      <c r="D38936" s="2"/>
      <c r="G38936" s="2"/>
      <c r="J38936" s="2"/>
    </row>
    <row r="38937">
      <c r="D38937" s="2"/>
      <c r="G38937" s="2"/>
      <c r="J38937" s="2"/>
    </row>
    <row r="38938">
      <c r="D38938" s="2"/>
      <c r="G38938" s="2"/>
      <c r="J38938" s="2"/>
    </row>
    <row r="38939">
      <c r="D38939" s="2"/>
      <c r="G38939" s="2"/>
      <c r="J38939" s="2"/>
    </row>
    <row r="38940">
      <c r="D38940" s="2"/>
      <c r="G38940" s="2"/>
      <c r="J38940" s="2"/>
    </row>
    <row r="38941">
      <c r="D38941" s="2"/>
      <c r="G38941" s="2"/>
      <c r="J38941" s="2"/>
    </row>
    <row r="38942">
      <c r="D38942" s="2"/>
      <c r="G38942" s="2"/>
      <c r="J38942" s="2"/>
    </row>
    <row r="38943">
      <c r="D38943" s="2"/>
      <c r="G38943" s="2"/>
      <c r="J38943" s="2"/>
    </row>
    <row r="38944">
      <c r="D38944" s="2"/>
      <c r="G38944" s="2"/>
      <c r="J38944" s="2"/>
    </row>
    <row r="38945">
      <c r="D38945" s="2"/>
      <c r="G38945" s="2"/>
      <c r="J38945" s="2"/>
    </row>
    <row r="38946">
      <c r="D38946" s="2"/>
      <c r="G38946" s="2"/>
      <c r="J38946" s="2"/>
    </row>
    <row r="38947">
      <c r="D38947" s="2"/>
      <c r="G38947" s="2"/>
      <c r="J38947" s="2"/>
    </row>
    <row r="38948">
      <c r="D38948" s="2"/>
      <c r="G38948" s="2"/>
      <c r="J38948" s="2"/>
    </row>
    <row r="38949">
      <c r="D38949" s="2"/>
      <c r="G38949" s="2"/>
      <c r="J38949" s="2"/>
    </row>
    <row r="38950">
      <c r="D38950" s="2"/>
      <c r="G38950" s="2"/>
      <c r="J38950" s="2"/>
    </row>
    <row r="38951">
      <c r="D38951" s="2"/>
      <c r="G38951" s="2"/>
      <c r="J38951" s="2"/>
    </row>
    <row r="38952">
      <c r="D38952" s="2"/>
      <c r="G38952" s="2"/>
      <c r="J38952" s="2"/>
    </row>
    <row r="38953">
      <c r="D38953" s="2"/>
      <c r="G38953" s="2"/>
      <c r="J38953" s="2"/>
    </row>
    <row r="38954">
      <c r="D38954" s="2"/>
      <c r="G38954" s="2"/>
      <c r="J38954" s="2"/>
    </row>
    <row r="38955">
      <c r="D38955" s="2"/>
      <c r="G38955" s="2"/>
      <c r="J38955" s="2"/>
    </row>
    <row r="38956">
      <c r="D38956" s="2"/>
      <c r="G38956" s="2"/>
      <c r="J38956" s="2"/>
    </row>
    <row r="38957">
      <c r="D38957" s="2"/>
      <c r="G38957" s="2"/>
      <c r="J38957" s="2"/>
    </row>
    <row r="38958">
      <c r="D38958" s="2"/>
      <c r="G38958" s="2"/>
      <c r="J38958" s="2"/>
    </row>
    <row r="38959">
      <c r="D38959" s="2"/>
      <c r="G38959" s="2"/>
      <c r="J38959" s="2"/>
    </row>
    <row r="38960">
      <c r="D38960" s="2"/>
      <c r="G38960" s="2"/>
      <c r="J38960" s="2"/>
    </row>
    <row r="38961">
      <c r="D38961" s="2"/>
      <c r="G38961" s="2"/>
      <c r="J38961" s="2"/>
    </row>
    <row r="38962">
      <c r="D38962" s="2"/>
      <c r="G38962" s="2"/>
      <c r="J38962" s="2"/>
    </row>
    <row r="38963">
      <c r="D38963" s="2"/>
      <c r="G38963" s="2"/>
      <c r="J38963" s="2"/>
    </row>
    <row r="38964">
      <c r="D38964" s="2"/>
      <c r="G38964" s="2"/>
      <c r="J38964" s="2"/>
    </row>
    <row r="38965">
      <c r="D38965" s="2"/>
      <c r="G38965" s="2"/>
      <c r="J38965" s="2"/>
    </row>
    <row r="38966">
      <c r="D38966" s="2"/>
      <c r="G38966" s="2"/>
      <c r="J38966" s="2"/>
    </row>
    <row r="38967">
      <c r="D38967" s="2"/>
      <c r="G38967" s="2"/>
      <c r="J38967" s="2"/>
    </row>
    <row r="38968">
      <c r="D38968" s="2"/>
      <c r="G38968" s="2"/>
      <c r="J38968" s="2"/>
    </row>
    <row r="38969">
      <c r="D38969" s="2"/>
      <c r="G38969" s="2"/>
      <c r="J38969" s="2"/>
    </row>
    <row r="38970">
      <c r="D38970" s="2"/>
      <c r="G38970" s="2"/>
      <c r="J38970" s="2"/>
    </row>
    <row r="38971">
      <c r="D38971" s="2"/>
      <c r="G38971" s="2"/>
      <c r="J38971" s="2"/>
    </row>
    <row r="38972">
      <c r="D38972" s="2"/>
      <c r="G38972" s="2"/>
      <c r="J38972" s="2"/>
    </row>
    <row r="38973">
      <c r="D38973" s="2"/>
      <c r="G38973" s="2"/>
      <c r="J38973" s="2"/>
    </row>
    <row r="38974">
      <c r="D38974" s="2"/>
      <c r="G38974" s="2"/>
      <c r="J38974" s="2"/>
    </row>
    <row r="38975">
      <c r="D38975" s="2"/>
      <c r="G38975" s="2"/>
      <c r="J38975" s="2"/>
    </row>
    <row r="38976">
      <c r="D38976" s="2"/>
      <c r="G38976" s="2"/>
      <c r="J38976" s="2"/>
    </row>
    <row r="38977">
      <c r="D38977" s="2"/>
      <c r="G38977" s="2"/>
      <c r="J38977" s="2"/>
    </row>
    <row r="38978">
      <c r="D38978" s="2"/>
      <c r="G38978" s="2"/>
      <c r="J38978" s="2"/>
    </row>
    <row r="38979">
      <c r="D38979" s="2"/>
      <c r="G38979" s="2"/>
      <c r="J38979" s="2"/>
    </row>
    <row r="38980">
      <c r="D38980" s="2"/>
      <c r="G38980" s="2"/>
      <c r="J38980" s="2"/>
    </row>
    <row r="38981">
      <c r="D38981" s="2"/>
      <c r="G38981" s="2"/>
      <c r="J38981" s="2"/>
    </row>
    <row r="38982">
      <c r="D38982" s="2"/>
      <c r="G38982" s="2"/>
      <c r="J38982" s="2"/>
    </row>
    <row r="38983">
      <c r="D38983" s="2"/>
      <c r="G38983" s="2"/>
      <c r="J38983" s="2"/>
    </row>
    <row r="38984">
      <c r="D38984" s="2"/>
      <c r="G38984" s="2"/>
      <c r="J38984" s="2"/>
    </row>
    <row r="38985">
      <c r="D38985" s="2"/>
      <c r="G38985" s="2"/>
      <c r="J38985" s="2"/>
    </row>
    <row r="38986">
      <c r="D38986" s="2"/>
      <c r="G38986" s="2"/>
      <c r="J38986" s="2"/>
    </row>
    <row r="38987">
      <c r="D38987" s="2"/>
      <c r="G38987" s="2"/>
      <c r="J38987" s="2"/>
    </row>
    <row r="38988">
      <c r="D38988" s="2"/>
      <c r="G38988" s="2"/>
      <c r="J38988" s="2"/>
    </row>
    <row r="38989">
      <c r="D38989" s="2"/>
      <c r="G38989" s="2"/>
      <c r="J38989" s="2"/>
    </row>
    <row r="38990">
      <c r="D38990" s="2"/>
      <c r="G38990" s="2"/>
      <c r="J38990" s="2"/>
    </row>
    <row r="38991">
      <c r="D38991" s="2"/>
      <c r="G38991" s="2"/>
      <c r="J38991" s="2"/>
    </row>
    <row r="38992">
      <c r="D38992" s="2"/>
      <c r="G38992" s="2"/>
      <c r="J38992" s="2"/>
    </row>
    <row r="38993">
      <c r="D38993" s="2"/>
      <c r="G38993" s="2"/>
      <c r="J38993" s="2"/>
    </row>
    <row r="38994">
      <c r="D38994" s="2"/>
      <c r="G38994" s="2"/>
      <c r="J38994" s="2"/>
    </row>
    <row r="38995">
      <c r="D38995" s="2"/>
      <c r="G38995" s="2"/>
      <c r="J38995" s="2"/>
    </row>
    <row r="38996">
      <c r="D38996" s="2"/>
      <c r="G38996" s="2"/>
      <c r="J38996" s="2"/>
    </row>
    <row r="38997">
      <c r="D38997" s="2"/>
      <c r="G38997" s="2"/>
      <c r="J38997" s="2"/>
    </row>
    <row r="38998">
      <c r="D38998" s="2"/>
      <c r="G38998" s="2"/>
      <c r="J38998" s="2"/>
    </row>
    <row r="38999">
      <c r="D38999" s="2"/>
      <c r="G38999" s="2"/>
      <c r="J38999" s="2"/>
    </row>
    <row r="39000">
      <c r="D39000" s="2"/>
      <c r="G39000" s="2"/>
      <c r="J39000" s="2"/>
    </row>
    <row r="39001">
      <c r="D39001" s="2"/>
      <c r="G39001" s="2"/>
      <c r="J39001" s="2"/>
    </row>
    <row r="39002">
      <c r="D39002" s="2"/>
      <c r="G39002" s="2"/>
      <c r="J39002" s="2"/>
    </row>
    <row r="39003">
      <c r="D39003" s="2"/>
      <c r="G39003" s="2"/>
      <c r="J39003" s="2"/>
    </row>
    <row r="39004">
      <c r="D39004" s="2"/>
      <c r="G39004" s="2"/>
      <c r="J39004" s="2"/>
    </row>
    <row r="39005">
      <c r="D39005" s="2"/>
      <c r="G39005" s="2"/>
      <c r="J39005" s="2"/>
    </row>
    <row r="39006">
      <c r="D39006" s="2"/>
      <c r="G39006" s="2"/>
      <c r="J39006" s="2"/>
    </row>
    <row r="39007">
      <c r="D39007" s="2"/>
      <c r="G39007" s="2"/>
      <c r="J39007" s="2"/>
    </row>
    <row r="39008">
      <c r="D39008" s="2"/>
      <c r="G39008" s="2"/>
      <c r="J39008" s="2"/>
    </row>
    <row r="39009">
      <c r="D39009" s="2"/>
      <c r="G39009" s="2"/>
      <c r="J39009" s="2"/>
    </row>
    <row r="39010">
      <c r="D39010" s="2"/>
      <c r="G39010" s="2"/>
      <c r="J39010" s="2"/>
    </row>
    <row r="39011">
      <c r="D39011" s="2"/>
      <c r="G39011" s="2"/>
      <c r="J39011" s="2"/>
    </row>
    <row r="39012">
      <c r="D39012" s="2"/>
      <c r="G39012" s="2"/>
      <c r="J39012" s="2"/>
    </row>
    <row r="39013">
      <c r="D39013" s="2"/>
      <c r="G39013" s="2"/>
      <c r="J39013" s="2"/>
    </row>
    <row r="39014">
      <c r="D39014" s="2"/>
      <c r="G39014" s="2"/>
      <c r="J39014" s="2"/>
    </row>
    <row r="39015">
      <c r="D39015" s="2"/>
      <c r="G39015" s="2"/>
      <c r="J39015" s="2"/>
    </row>
    <row r="39016">
      <c r="D39016" s="2"/>
      <c r="G39016" s="2"/>
      <c r="J39016" s="2"/>
    </row>
    <row r="39017">
      <c r="D39017" s="2"/>
      <c r="G39017" s="2"/>
      <c r="J39017" s="2"/>
    </row>
    <row r="39018">
      <c r="D39018" s="2"/>
      <c r="G39018" s="2"/>
      <c r="J39018" s="2"/>
    </row>
    <row r="39019">
      <c r="D39019" s="2"/>
      <c r="G39019" s="2"/>
      <c r="J39019" s="2"/>
    </row>
    <row r="39020">
      <c r="D39020" s="2"/>
      <c r="G39020" s="2"/>
      <c r="J39020" s="2"/>
    </row>
    <row r="39021">
      <c r="D39021" s="2"/>
      <c r="G39021" s="2"/>
      <c r="J39021" s="2"/>
    </row>
    <row r="39022">
      <c r="D39022" s="2"/>
      <c r="G39022" s="2"/>
      <c r="J39022" s="2"/>
    </row>
    <row r="39023">
      <c r="D39023" s="2"/>
      <c r="G39023" s="2"/>
      <c r="J39023" s="2"/>
    </row>
    <row r="39024">
      <c r="D39024" s="2"/>
      <c r="G39024" s="2"/>
      <c r="J39024" s="2"/>
    </row>
    <row r="39025">
      <c r="D39025" s="2"/>
      <c r="G39025" s="2"/>
      <c r="J39025" s="2"/>
    </row>
    <row r="39026">
      <c r="D39026" s="2"/>
      <c r="G39026" s="2"/>
      <c r="J39026" s="2"/>
    </row>
    <row r="39027">
      <c r="D39027" s="2"/>
      <c r="G39027" s="2"/>
      <c r="J39027" s="2"/>
    </row>
    <row r="39028">
      <c r="D39028" s="2"/>
      <c r="G39028" s="2"/>
      <c r="J39028" s="2"/>
    </row>
    <row r="39029">
      <c r="D39029" s="2"/>
      <c r="G39029" s="2"/>
      <c r="J39029" s="2"/>
    </row>
    <row r="39030">
      <c r="D39030" s="2"/>
      <c r="G39030" s="2"/>
      <c r="J39030" s="2"/>
    </row>
    <row r="39031">
      <c r="D39031" s="2"/>
      <c r="G39031" s="2"/>
      <c r="J39031" s="2"/>
    </row>
    <row r="39032">
      <c r="D39032" s="2"/>
      <c r="G39032" s="2"/>
      <c r="J39032" s="2"/>
    </row>
    <row r="39033">
      <c r="D39033" s="2"/>
      <c r="G39033" s="2"/>
      <c r="J39033" s="2"/>
    </row>
    <row r="39034">
      <c r="D39034" s="2"/>
      <c r="G39034" s="2"/>
      <c r="J39034" s="2"/>
    </row>
    <row r="39035">
      <c r="D39035" s="2"/>
      <c r="G39035" s="2"/>
      <c r="J39035" s="2"/>
    </row>
    <row r="39036">
      <c r="D39036" s="2"/>
      <c r="G39036" s="2"/>
      <c r="J39036" s="2"/>
    </row>
    <row r="39037">
      <c r="D39037" s="2"/>
      <c r="G39037" s="2"/>
      <c r="J39037" s="2"/>
    </row>
    <row r="39038">
      <c r="D39038" s="2"/>
      <c r="G39038" s="2"/>
      <c r="J39038" s="2"/>
    </row>
    <row r="39039">
      <c r="D39039" s="2"/>
      <c r="G39039" s="2"/>
      <c r="J39039" s="2"/>
    </row>
    <row r="39040">
      <c r="D39040" s="2"/>
      <c r="G39040" s="2"/>
      <c r="J39040" s="2"/>
    </row>
    <row r="39041">
      <c r="D39041" s="2"/>
      <c r="G39041" s="2"/>
      <c r="J39041" s="2"/>
    </row>
    <row r="39042">
      <c r="D39042" s="2"/>
      <c r="G39042" s="2"/>
      <c r="J39042" s="2"/>
    </row>
    <row r="39043">
      <c r="D39043" s="2"/>
      <c r="G39043" s="2"/>
      <c r="J39043" s="2"/>
    </row>
    <row r="39044">
      <c r="D39044" s="2"/>
      <c r="G39044" s="2"/>
      <c r="J39044" s="2"/>
    </row>
    <row r="39045">
      <c r="D39045" s="2"/>
      <c r="G39045" s="2"/>
      <c r="J39045" s="2"/>
    </row>
    <row r="39046">
      <c r="D39046" s="2"/>
      <c r="G39046" s="2"/>
      <c r="J39046" s="2"/>
    </row>
    <row r="39047">
      <c r="D39047" s="2"/>
      <c r="G39047" s="2"/>
      <c r="J39047" s="2"/>
    </row>
    <row r="39048">
      <c r="D39048" s="2"/>
      <c r="G39048" s="2"/>
      <c r="J39048" s="2"/>
    </row>
    <row r="39049">
      <c r="D39049" s="2"/>
      <c r="G39049" s="2"/>
      <c r="J39049" s="2"/>
    </row>
    <row r="39050">
      <c r="D39050" s="2"/>
      <c r="G39050" s="2"/>
      <c r="J39050" s="2"/>
    </row>
    <row r="39051">
      <c r="D39051" s="2"/>
      <c r="G39051" s="2"/>
      <c r="J39051" s="2"/>
    </row>
    <row r="39052">
      <c r="D39052" s="2"/>
      <c r="G39052" s="2"/>
      <c r="J39052" s="2"/>
    </row>
    <row r="39053">
      <c r="D39053" s="2"/>
      <c r="G39053" s="2"/>
      <c r="J39053" s="2"/>
    </row>
    <row r="39054">
      <c r="D39054" s="2"/>
      <c r="G39054" s="2"/>
      <c r="J39054" s="2"/>
    </row>
    <row r="39055">
      <c r="D39055" s="2"/>
      <c r="G39055" s="2"/>
      <c r="J39055" s="2"/>
    </row>
    <row r="39056">
      <c r="D39056" s="2"/>
      <c r="G39056" s="2"/>
      <c r="J39056" s="2"/>
    </row>
    <row r="39057">
      <c r="D39057" s="2"/>
      <c r="G39057" s="2"/>
      <c r="J39057" s="2"/>
    </row>
    <row r="39058">
      <c r="D39058" s="2"/>
      <c r="G39058" s="2"/>
      <c r="J39058" s="2"/>
    </row>
    <row r="39059">
      <c r="D39059" s="2"/>
      <c r="G39059" s="2"/>
      <c r="J39059" s="2"/>
    </row>
    <row r="39060">
      <c r="D39060" s="2"/>
      <c r="G39060" s="2"/>
      <c r="J39060" s="2"/>
    </row>
    <row r="39061">
      <c r="D39061" s="2"/>
      <c r="G39061" s="2"/>
      <c r="J39061" s="2"/>
    </row>
    <row r="39062">
      <c r="D39062" s="2"/>
      <c r="G39062" s="2"/>
      <c r="J39062" s="2"/>
    </row>
    <row r="39063">
      <c r="D39063" s="2"/>
      <c r="G39063" s="2"/>
      <c r="J39063" s="2"/>
    </row>
    <row r="39064">
      <c r="D39064" s="2"/>
      <c r="G39064" s="2"/>
      <c r="J39064" s="2"/>
    </row>
    <row r="39065">
      <c r="D39065" s="2"/>
      <c r="G39065" s="2"/>
      <c r="J39065" s="2"/>
    </row>
    <row r="39066">
      <c r="D39066" s="2"/>
      <c r="G39066" s="2"/>
      <c r="J39066" s="2"/>
    </row>
    <row r="39067">
      <c r="D39067" s="2"/>
      <c r="G39067" s="2"/>
      <c r="J39067" s="2"/>
    </row>
    <row r="39068">
      <c r="D39068" s="2"/>
      <c r="G39068" s="2"/>
      <c r="J39068" s="2"/>
    </row>
    <row r="39069">
      <c r="D39069" s="2"/>
      <c r="G39069" s="2"/>
      <c r="J39069" s="2"/>
    </row>
    <row r="39070">
      <c r="D39070" s="2"/>
      <c r="G39070" s="2"/>
      <c r="J39070" s="2"/>
    </row>
    <row r="39071">
      <c r="D39071" s="2"/>
      <c r="G39071" s="2"/>
      <c r="J39071" s="2"/>
    </row>
    <row r="39072">
      <c r="D39072" s="2"/>
      <c r="G39072" s="2"/>
      <c r="J39072" s="2"/>
    </row>
    <row r="39073">
      <c r="D39073" s="2"/>
      <c r="G39073" s="2"/>
      <c r="J39073" s="2"/>
    </row>
    <row r="39074">
      <c r="D39074" s="2"/>
      <c r="G39074" s="2"/>
      <c r="J39074" s="2"/>
    </row>
    <row r="39075">
      <c r="D39075" s="2"/>
      <c r="G39075" s="2"/>
      <c r="J39075" s="2"/>
    </row>
    <row r="39076">
      <c r="D39076" s="2"/>
      <c r="G39076" s="2"/>
      <c r="J39076" s="2"/>
    </row>
    <row r="39077">
      <c r="D39077" s="2"/>
      <c r="G39077" s="2"/>
      <c r="J39077" s="2"/>
    </row>
    <row r="39078">
      <c r="D39078" s="2"/>
      <c r="G39078" s="2"/>
      <c r="J39078" s="2"/>
    </row>
    <row r="39079">
      <c r="D39079" s="2"/>
      <c r="G39079" s="2"/>
      <c r="J39079" s="2"/>
    </row>
    <row r="39080">
      <c r="D39080" s="2"/>
      <c r="G39080" s="2"/>
      <c r="J39080" s="2"/>
    </row>
    <row r="39081">
      <c r="D39081" s="2"/>
      <c r="G39081" s="2"/>
      <c r="J39081" s="2"/>
    </row>
    <row r="39082">
      <c r="D39082" s="2"/>
      <c r="G39082" s="2"/>
      <c r="J39082" s="2"/>
    </row>
    <row r="39083">
      <c r="D39083" s="2"/>
      <c r="G39083" s="2"/>
      <c r="J39083" s="2"/>
    </row>
    <row r="39084">
      <c r="D39084" s="2"/>
      <c r="G39084" s="2"/>
      <c r="J39084" s="2"/>
    </row>
    <row r="39085">
      <c r="D39085" s="2"/>
      <c r="G39085" s="2"/>
      <c r="J39085" s="2"/>
    </row>
    <row r="39086">
      <c r="D39086" s="2"/>
      <c r="G39086" s="2"/>
      <c r="J39086" s="2"/>
    </row>
    <row r="39087">
      <c r="D39087" s="2"/>
      <c r="G39087" s="2"/>
      <c r="J39087" s="2"/>
    </row>
    <row r="39088">
      <c r="D39088" s="2"/>
      <c r="G39088" s="2"/>
      <c r="J39088" s="2"/>
    </row>
    <row r="39089">
      <c r="D39089" s="2"/>
      <c r="G39089" s="2"/>
      <c r="J39089" s="2"/>
    </row>
    <row r="39090">
      <c r="D39090" s="2"/>
      <c r="G39090" s="2"/>
      <c r="J39090" s="2"/>
    </row>
    <row r="39091">
      <c r="D39091" s="2"/>
      <c r="G39091" s="2"/>
      <c r="J39091" s="2"/>
    </row>
    <row r="39092">
      <c r="D39092" s="2"/>
      <c r="G39092" s="2"/>
      <c r="J39092" s="2"/>
    </row>
    <row r="39093">
      <c r="D39093" s="2"/>
      <c r="G39093" s="2"/>
      <c r="J39093" s="2"/>
    </row>
    <row r="39094">
      <c r="D39094" s="2"/>
      <c r="G39094" s="2"/>
      <c r="J39094" s="2"/>
    </row>
    <row r="39095">
      <c r="D39095" s="2"/>
      <c r="G39095" s="2"/>
      <c r="J39095" s="2"/>
    </row>
    <row r="39096">
      <c r="D39096" s="2"/>
      <c r="G39096" s="2"/>
      <c r="J39096" s="2"/>
    </row>
    <row r="39097">
      <c r="D39097" s="2"/>
      <c r="G39097" s="2"/>
      <c r="J39097" s="2"/>
    </row>
    <row r="39098">
      <c r="D39098" s="2"/>
      <c r="G39098" s="2"/>
      <c r="J39098" s="2"/>
    </row>
    <row r="39099">
      <c r="D39099" s="2"/>
      <c r="G39099" s="2"/>
      <c r="J39099" s="2"/>
    </row>
    <row r="39100">
      <c r="D39100" s="2"/>
      <c r="G39100" s="2"/>
      <c r="J39100" s="2"/>
    </row>
    <row r="39101">
      <c r="D39101" s="2"/>
      <c r="G39101" s="2"/>
      <c r="J39101" s="2"/>
    </row>
    <row r="39102">
      <c r="D39102" s="2"/>
      <c r="G39102" s="2"/>
      <c r="J39102" s="2"/>
    </row>
    <row r="39103">
      <c r="D39103" s="2"/>
      <c r="G39103" s="2"/>
      <c r="J39103" s="2"/>
    </row>
    <row r="39104">
      <c r="D39104" s="2"/>
      <c r="G39104" s="2"/>
      <c r="J39104" s="2"/>
    </row>
    <row r="39105">
      <c r="D39105" s="2"/>
      <c r="G39105" s="2"/>
      <c r="J39105" s="2"/>
    </row>
    <row r="39106">
      <c r="D39106" s="2"/>
      <c r="G39106" s="2"/>
      <c r="J39106" s="2"/>
    </row>
    <row r="39107">
      <c r="D39107" s="2"/>
      <c r="G39107" s="2"/>
      <c r="J39107" s="2"/>
    </row>
    <row r="39108">
      <c r="D39108" s="2"/>
      <c r="G39108" s="2"/>
      <c r="J39108" s="2"/>
    </row>
    <row r="39109">
      <c r="D39109" s="2"/>
      <c r="G39109" s="2"/>
      <c r="J39109" s="2"/>
    </row>
    <row r="39110">
      <c r="D39110" s="2"/>
      <c r="G39110" s="2"/>
      <c r="J39110" s="2"/>
    </row>
    <row r="39111">
      <c r="D39111" s="2"/>
      <c r="G39111" s="2"/>
      <c r="J39111" s="2"/>
    </row>
    <row r="39112">
      <c r="D39112" s="2"/>
      <c r="G39112" s="2"/>
      <c r="J39112" s="2"/>
    </row>
    <row r="39113">
      <c r="D39113" s="2"/>
      <c r="G39113" s="2"/>
      <c r="J39113" s="2"/>
    </row>
    <row r="39114">
      <c r="D39114" s="2"/>
      <c r="G39114" s="2"/>
      <c r="J39114" s="2"/>
    </row>
    <row r="39115">
      <c r="D39115" s="2"/>
      <c r="G39115" s="2"/>
      <c r="J39115" s="2"/>
    </row>
    <row r="39116">
      <c r="D39116" s="2"/>
      <c r="G39116" s="2"/>
      <c r="J39116" s="2"/>
    </row>
    <row r="39117">
      <c r="D39117" s="2"/>
      <c r="G39117" s="2"/>
      <c r="J39117" s="2"/>
    </row>
    <row r="39118">
      <c r="D39118" s="2"/>
      <c r="G39118" s="2"/>
      <c r="J39118" s="2"/>
    </row>
    <row r="39119">
      <c r="D39119" s="2"/>
      <c r="G39119" s="2"/>
      <c r="J39119" s="2"/>
    </row>
    <row r="39120">
      <c r="D39120" s="2"/>
      <c r="G39120" s="2"/>
      <c r="J39120" s="2"/>
    </row>
    <row r="39121">
      <c r="D39121" s="2"/>
      <c r="G39121" s="2"/>
      <c r="J39121" s="2"/>
    </row>
    <row r="39122">
      <c r="D39122" s="2"/>
      <c r="G39122" s="2"/>
      <c r="J39122" s="2"/>
    </row>
    <row r="39123">
      <c r="D39123" s="2"/>
      <c r="G39123" s="2"/>
      <c r="J39123" s="2"/>
    </row>
    <row r="39124">
      <c r="D39124" s="2"/>
      <c r="G39124" s="2"/>
      <c r="J39124" s="2"/>
    </row>
    <row r="39125">
      <c r="D39125" s="2"/>
      <c r="G39125" s="2"/>
      <c r="J39125" s="2"/>
    </row>
    <row r="39126">
      <c r="D39126" s="2"/>
      <c r="G39126" s="2"/>
      <c r="J39126" s="2"/>
    </row>
    <row r="39127">
      <c r="D39127" s="2"/>
      <c r="G39127" s="2"/>
      <c r="J39127" s="2"/>
    </row>
    <row r="39128">
      <c r="D39128" s="2"/>
      <c r="G39128" s="2"/>
      <c r="J39128" s="2"/>
    </row>
    <row r="39129">
      <c r="D39129" s="2"/>
      <c r="G39129" s="2"/>
      <c r="J39129" s="2"/>
    </row>
    <row r="39130">
      <c r="D39130" s="2"/>
      <c r="G39130" s="2"/>
      <c r="J39130" s="2"/>
    </row>
    <row r="39131">
      <c r="D39131" s="2"/>
      <c r="G39131" s="2"/>
      <c r="J39131" s="2"/>
    </row>
    <row r="39132">
      <c r="D39132" s="2"/>
      <c r="G39132" s="2"/>
      <c r="J39132" s="2"/>
    </row>
    <row r="39133">
      <c r="D39133" s="2"/>
      <c r="G39133" s="2"/>
      <c r="J39133" s="2"/>
    </row>
    <row r="39134">
      <c r="D39134" s="2"/>
      <c r="G39134" s="2"/>
      <c r="J39134" s="2"/>
    </row>
    <row r="39135">
      <c r="D39135" s="2"/>
      <c r="G39135" s="2"/>
      <c r="J39135" s="2"/>
    </row>
    <row r="39136">
      <c r="D39136" s="2"/>
      <c r="G39136" s="2"/>
      <c r="J39136" s="2"/>
    </row>
    <row r="39137">
      <c r="D39137" s="2"/>
      <c r="G39137" s="2"/>
      <c r="J39137" s="2"/>
    </row>
    <row r="39138">
      <c r="D39138" s="2"/>
      <c r="G39138" s="2"/>
      <c r="J39138" s="2"/>
    </row>
    <row r="39139">
      <c r="D39139" s="2"/>
      <c r="G39139" s="2"/>
      <c r="J39139" s="2"/>
    </row>
    <row r="39140">
      <c r="D39140" s="2"/>
      <c r="G39140" s="2"/>
      <c r="J39140" s="2"/>
    </row>
    <row r="39141">
      <c r="D39141" s="2"/>
      <c r="G39141" s="2"/>
      <c r="J39141" s="2"/>
    </row>
    <row r="39142">
      <c r="D39142" s="2"/>
      <c r="G39142" s="2"/>
      <c r="J39142" s="2"/>
    </row>
    <row r="39143">
      <c r="D39143" s="2"/>
      <c r="G39143" s="2"/>
      <c r="J39143" s="2"/>
    </row>
    <row r="39144">
      <c r="D39144" s="2"/>
      <c r="G39144" s="2"/>
      <c r="J39144" s="2"/>
    </row>
    <row r="39145">
      <c r="D39145" s="2"/>
      <c r="G39145" s="2"/>
      <c r="J39145" s="2"/>
    </row>
    <row r="39146">
      <c r="D39146" s="2"/>
      <c r="G39146" s="2"/>
      <c r="J39146" s="2"/>
    </row>
    <row r="39147">
      <c r="D39147" s="2"/>
      <c r="G39147" s="2"/>
      <c r="J39147" s="2"/>
    </row>
    <row r="39148">
      <c r="D39148" s="2"/>
      <c r="G39148" s="2"/>
      <c r="J39148" s="2"/>
    </row>
    <row r="39149">
      <c r="D39149" s="2"/>
      <c r="G39149" s="2"/>
      <c r="J39149" s="2"/>
    </row>
    <row r="39150">
      <c r="D39150" s="2"/>
      <c r="G39150" s="2"/>
      <c r="J39150" s="2"/>
    </row>
    <row r="39151">
      <c r="D39151" s="2"/>
      <c r="G39151" s="2"/>
      <c r="J39151" s="2"/>
    </row>
    <row r="39152">
      <c r="D39152" s="2"/>
      <c r="G39152" s="2"/>
      <c r="J39152" s="2"/>
    </row>
    <row r="39153">
      <c r="D39153" s="2"/>
      <c r="G39153" s="2"/>
      <c r="J39153" s="2"/>
    </row>
    <row r="39154">
      <c r="D39154" s="2"/>
      <c r="G39154" s="2"/>
      <c r="J39154" s="2"/>
    </row>
    <row r="39155">
      <c r="D39155" s="2"/>
      <c r="G39155" s="2"/>
      <c r="J39155" s="2"/>
    </row>
    <row r="39156">
      <c r="D39156" s="2"/>
      <c r="G39156" s="2"/>
      <c r="J39156" s="2"/>
    </row>
    <row r="39157">
      <c r="D39157" s="2"/>
      <c r="G39157" s="2"/>
      <c r="J39157" s="2"/>
    </row>
    <row r="39158">
      <c r="D39158" s="2"/>
      <c r="G39158" s="2"/>
      <c r="J39158" s="2"/>
    </row>
    <row r="39159">
      <c r="D39159" s="2"/>
      <c r="G39159" s="2"/>
      <c r="J39159" s="2"/>
    </row>
    <row r="39160">
      <c r="D39160" s="2"/>
      <c r="G39160" s="2"/>
      <c r="J39160" s="2"/>
    </row>
    <row r="39161">
      <c r="D39161" s="2"/>
      <c r="G39161" s="2"/>
      <c r="J39161" s="2"/>
    </row>
    <row r="39162">
      <c r="D39162" s="2"/>
      <c r="G39162" s="2"/>
      <c r="J39162" s="2"/>
    </row>
    <row r="39163">
      <c r="D39163" s="2"/>
      <c r="G39163" s="2"/>
      <c r="J39163" s="2"/>
    </row>
    <row r="39164">
      <c r="D39164" s="2"/>
      <c r="G39164" s="2"/>
      <c r="J39164" s="2"/>
    </row>
    <row r="39165">
      <c r="D39165" s="2"/>
      <c r="G39165" s="2"/>
      <c r="J39165" s="2"/>
    </row>
    <row r="39166">
      <c r="D39166" s="2"/>
      <c r="G39166" s="2"/>
      <c r="J39166" s="2"/>
    </row>
    <row r="39167">
      <c r="D39167" s="2"/>
      <c r="G39167" s="2"/>
      <c r="J39167" s="2"/>
    </row>
    <row r="39168">
      <c r="D39168" s="2"/>
      <c r="G39168" s="2"/>
      <c r="J39168" s="2"/>
    </row>
    <row r="39169">
      <c r="D39169" s="2"/>
      <c r="G39169" s="2"/>
      <c r="J39169" s="2"/>
    </row>
    <row r="39170">
      <c r="D39170" s="2"/>
      <c r="G39170" s="2"/>
      <c r="J39170" s="2"/>
    </row>
    <row r="39171">
      <c r="D39171" s="2"/>
      <c r="G39171" s="2"/>
      <c r="J39171" s="2"/>
    </row>
    <row r="39172">
      <c r="D39172" s="2"/>
      <c r="G39172" s="2"/>
      <c r="J39172" s="2"/>
    </row>
    <row r="39173">
      <c r="D39173" s="2"/>
      <c r="G39173" s="2"/>
      <c r="J39173" s="2"/>
    </row>
    <row r="39174">
      <c r="D39174" s="2"/>
      <c r="G39174" s="2"/>
      <c r="J39174" s="2"/>
    </row>
    <row r="39175">
      <c r="D39175" s="2"/>
      <c r="G39175" s="2"/>
      <c r="J39175" s="2"/>
    </row>
    <row r="39176">
      <c r="D39176" s="2"/>
      <c r="G39176" s="2"/>
      <c r="J39176" s="2"/>
    </row>
    <row r="39177">
      <c r="D39177" s="2"/>
      <c r="G39177" s="2"/>
      <c r="J39177" s="2"/>
    </row>
    <row r="39178">
      <c r="D39178" s="2"/>
      <c r="G39178" s="2"/>
      <c r="J39178" s="2"/>
    </row>
    <row r="39179">
      <c r="D39179" s="2"/>
      <c r="G39179" s="2"/>
      <c r="J39179" s="2"/>
    </row>
    <row r="39180">
      <c r="D39180" s="2"/>
      <c r="G39180" s="2"/>
      <c r="J39180" s="2"/>
    </row>
    <row r="39181">
      <c r="D39181" s="2"/>
      <c r="G39181" s="2"/>
      <c r="J39181" s="2"/>
    </row>
    <row r="39182">
      <c r="D39182" s="2"/>
      <c r="G39182" s="2"/>
      <c r="J39182" s="2"/>
    </row>
    <row r="39183">
      <c r="D39183" s="2"/>
      <c r="G39183" s="2"/>
      <c r="J39183" s="2"/>
    </row>
    <row r="39184">
      <c r="D39184" s="2"/>
      <c r="G39184" s="2"/>
      <c r="J39184" s="2"/>
    </row>
    <row r="39185">
      <c r="D39185" s="2"/>
      <c r="G39185" s="2"/>
      <c r="J39185" s="2"/>
    </row>
    <row r="39186">
      <c r="D39186" s="2"/>
      <c r="G39186" s="2"/>
      <c r="J39186" s="2"/>
    </row>
    <row r="39187">
      <c r="D39187" s="2"/>
      <c r="G39187" s="2"/>
      <c r="J39187" s="2"/>
    </row>
    <row r="39188">
      <c r="D39188" s="2"/>
      <c r="G39188" s="2"/>
      <c r="J39188" s="2"/>
    </row>
    <row r="39189">
      <c r="D39189" s="2"/>
      <c r="G39189" s="2"/>
      <c r="J39189" s="2"/>
    </row>
    <row r="39190">
      <c r="D39190" s="2"/>
      <c r="G39190" s="2"/>
      <c r="J39190" s="2"/>
    </row>
    <row r="39191">
      <c r="D39191" s="2"/>
      <c r="G39191" s="2"/>
      <c r="J39191" s="2"/>
    </row>
    <row r="39192">
      <c r="D39192" s="2"/>
      <c r="G39192" s="2"/>
      <c r="J39192" s="2"/>
    </row>
    <row r="39193">
      <c r="D39193" s="2"/>
      <c r="G39193" s="2"/>
      <c r="J39193" s="2"/>
    </row>
    <row r="39194">
      <c r="D39194" s="2"/>
      <c r="G39194" s="2"/>
      <c r="J39194" s="2"/>
    </row>
    <row r="39195">
      <c r="D39195" s="2"/>
      <c r="G39195" s="2"/>
      <c r="J39195" s="2"/>
    </row>
    <row r="39196">
      <c r="D39196" s="2"/>
      <c r="G39196" s="2"/>
      <c r="J39196" s="2"/>
    </row>
    <row r="39197">
      <c r="D39197" s="2"/>
      <c r="G39197" s="2"/>
      <c r="J39197" s="2"/>
    </row>
    <row r="39198">
      <c r="D39198" s="2"/>
      <c r="G39198" s="2"/>
      <c r="J39198" s="2"/>
    </row>
    <row r="39199">
      <c r="D39199" s="2"/>
      <c r="G39199" s="2"/>
      <c r="J39199" s="2"/>
    </row>
    <row r="39200">
      <c r="D39200" s="2"/>
      <c r="G39200" s="2"/>
      <c r="J39200" s="2"/>
    </row>
    <row r="39201">
      <c r="D39201" s="2"/>
      <c r="G39201" s="2"/>
      <c r="J39201" s="2"/>
    </row>
    <row r="39202">
      <c r="D39202" s="2"/>
      <c r="G39202" s="2"/>
      <c r="J39202" s="2"/>
    </row>
    <row r="39203">
      <c r="D39203" s="2"/>
      <c r="G39203" s="2"/>
      <c r="J39203" s="2"/>
    </row>
    <row r="39204">
      <c r="D39204" s="2"/>
      <c r="G39204" s="2"/>
      <c r="J39204" s="2"/>
    </row>
    <row r="39205">
      <c r="D39205" s="2"/>
      <c r="G39205" s="2"/>
      <c r="J39205" s="2"/>
    </row>
    <row r="39206">
      <c r="D39206" s="2"/>
      <c r="G39206" s="2"/>
      <c r="J39206" s="2"/>
    </row>
    <row r="39207">
      <c r="D39207" s="2"/>
      <c r="G39207" s="2"/>
      <c r="J39207" s="2"/>
    </row>
    <row r="39208">
      <c r="D39208" s="2"/>
      <c r="G39208" s="2"/>
      <c r="J39208" s="2"/>
    </row>
    <row r="39209">
      <c r="D39209" s="2"/>
      <c r="G39209" s="2"/>
      <c r="J39209" s="2"/>
    </row>
    <row r="39210">
      <c r="D39210" s="2"/>
      <c r="G39210" s="2"/>
      <c r="J39210" s="2"/>
    </row>
    <row r="39211">
      <c r="D39211" s="2"/>
      <c r="G39211" s="2"/>
      <c r="J39211" s="2"/>
    </row>
    <row r="39212">
      <c r="D39212" s="2"/>
      <c r="G39212" s="2"/>
      <c r="J39212" s="2"/>
    </row>
    <row r="39213">
      <c r="D39213" s="2"/>
      <c r="G39213" s="2"/>
      <c r="J39213" s="2"/>
    </row>
    <row r="39214">
      <c r="D39214" s="2"/>
      <c r="G39214" s="2"/>
      <c r="J39214" s="2"/>
    </row>
    <row r="39215">
      <c r="D39215" s="2"/>
      <c r="G39215" s="2"/>
      <c r="J39215" s="2"/>
    </row>
    <row r="39216">
      <c r="D39216" s="2"/>
      <c r="G39216" s="2"/>
      <c r="J39216" s="2"/>
    </row>
    <row r="39217">
      <c r="D39217" s="2"/>
      <c r="G39217" s="2"/>
      <c r="J39217" s="2"/>
    </row>
    <row r="39218">
      <c r="D39218" s="2"/>
      <c r="G39218" s="2"/>
      <c r="J39218" s="2"/>
    </row>
    <row r="39219">
      <c r="D39219" s="2"/>
      <c r="G39219" s="2"/>
      <c r="J39219" s="2"/>
    </row>
    <row r="39220">
      <c r="D39220" s="2"/>
      <c r="G39220" s="2"/>
      <c r="J39220" s="2"/>
    </row>
    <row r="39221">
      <c r="D39221" s="2"/>
      <c r="G39221" s="2"/>
      <c r="J39221" s="2"/>
    </row>
    <row r="39222">
      <c r="D39222" s="2"/>
      <c r="G39222" s="2"/>
      <c r="J39222" s="2"/>
    </row>
    <row r="39223">
      <c r="D39223" s="2"/>
      <c r="G39223" s="2"/>
      <c r="J39223" s="2"/>
    </row>
    <row r="39224">
      <c r="D39224" s="2"/>
      <c r="G39224" s="2"/>
      <c r="J39224" s="2"/>
    </row>
    <row r="39225">
      <c r="D39225" s="2"/>
      <c r="G39225" s="2"/>
      <c r="J39225" s="2"/>
    </row>
    <row r="39226">
      <c r="D39226" s="2"/>
      <c r="G39226" s="2"/>
      <c r="J39226" s="2"/>
    </row>
    <row r="39227">
      <c r="D39227" s="2"/>
      <c r="G39227" s="2"/>
      <c r="J39227" s="2"/>
    </row>
    <row r="39228">
      <c r="D39228" s="2"/>
      <c r="G39228" s="2"/>
      <c r="J39228" s="2"/>
    </row>
    <row r="39229">
      <c r="D39229" s="2"/>
      <c r="G39229" s="2"/>
      <c r="J39229" s="2"/>
    </row>
    <row r="39230">
      <c r="D39230" s="2"/>
      <c r="G39230" s="2"/>
      <c r="J39230" s="2"/>
    </row>
    <row r="39231">
      <c r="D39231" s="2"/>
      <c r="G39231" s="2"/>
      <c r="J39231" s="2"/>
    </row>
    <row r="39232">
      <c r="D39232" s="2"/>
      <c r="G39232" s="2"/>
      <c r="J39232" s="2"/>
    </row>
    <row r="39233">
      <c r="D39233" s="2"/>
      <c r="G39233" s="2"/>
      <c r="J39233" s="2"/>
    </row>
    <row r="39234">
      <c r="D39234" s="2"/>
      <c r="G39234" s="2"/>
      <c r="J39234" s="2"/>
    </row>
    <row r="39235">
      <c r="D39235" s="2"/>
      <c r="G39235" s="2"/>
      <c r="J39235" s="2"/>
    </row>
    <row r="39236">
      <c r="D39236" s="2"/>
      <c r="G39236" s="2"/>
      <c r="J39236" s="2"/>
    </row>
    <row r="39237">
      <c r="D39237" s="2"/>
      <c r="G39237" s="2"/>
      <c r="J39237" s="2"/>
    </row>
    <row r="39238">
      <c r="D39238" s="2"/>
      <c r="G39238" s="2"/>
      <c r="J39238" s="2"/>
    </row>
    <row r="39239">
      <c r="D39239" s="2"/>
      <c r="G39239" s="2"/>
      <c r="J39239" s="2"/>
    </row>
    <row r="39240">
      <c r="D39240" s="2"/>
      <c r="G39240" s="2"/>
      <c r="J39240" s="2"/>
    </row>
    <row r="39241">
      <c r="D39241" s="2"/>
      <c r="G39241" s="2"/>
      <c r="J39241" s="2"/>
    </row>
    <row r="39242">
      <c r="D39242" s="2"/>
      <c r="G39242" s="2"/>
      <c r="J39242" s="2"/>
    </row>
    <row r="39243">
      <c r="D39243" s="2"/>
      <c r="G39243" s="2"/>
      <c r="J39243" s="2"/>
    </row>
    <row r="39244">
      <c r="D39244" s="2"/>
      <c r="G39244" s="2"/>
      <c r="J39244" s="2"/>
    </row>
    <row r="39245">
      <c r="D39245" s="2"/>
      <c r="G39245" s="2"/>
      <c r="J39245" s="2"/>
    </row>
    <row r="39246">
      <c r="D39246" s="2"/>
      <c r="G39246" s="2"/>
      <c r="J39246" s="2"/>
    </row>
    <row r="39247">
      <c r="D39247" s="2"/>
      <c r="G39247" s="2"/>
      <c r="J39247" s="2"/>
    </row>
    <row r="39248">
      <c r="D39248" s="2"/>
      <c r="G39248" s="2"/>
      <c r="J39248" s="2"/>
    </row>
    <row r="39249">
      <c r="D39249" s="2"/>
      <c r="G39249" s="2"/>
      <c r="J39249" s="2"/>
    </row>
    <row r="39250">
      <c r="D39250" s="2"/>
      <c r="G39250" s="2"/>
      <c r="J39250" s="2"/>
    </row>
    <row r="39251">
      <c r="D39251" s="2"/>
      <c r="G39251" s="2"/>
      <c r="J39251" s="2"/>
    </row>
    <row r="39252">
      <c r="D39252" s="2"/>
      <c r="G39252" s="2"/>
      <c r="J39252" s="2"/>
    </row>
    <row r="39253">
      <c r="D39253" s="2"/>
      <c r="G39253" s="2"/>
      <c r="J39253" s="2"/>
    </row>
    <row r="39254">
      <c r="D39254" s="2"/>
      <c r="G39254" s="2"/>
      <c r="J39254" s="2"/>
    </row>
    <row r="39255">
      <c r="D39255" s="2"/>
      <c r="G39255" s="2"/>
      <c r="J39255" s="2"/>
    </row>
    <row r="39256">
      <c r="D39256" s="2"/>
      <c r="G39256" s="2"/>
      <c r="J39256" s="2"/>
    </row>
    <row r="39257">
      <c r="D39257" s="2"/>
      <c r="G39257" s="2"/>
      <c r="J39257" s="2"/>
    </row>
    <row r="39258">
      <c r="D39258" s="2"/>
      <c r="G39258" s="2"/>
      <c r="J39258" s="2"/>
    </row>
    <row r="39259">
      <c r="D39259" s="2"/>
      <c r="G39259" s="2"/>
      <c r="J39259" s="2"/>
    </row>
    <row r="39260">
      <c r="D39260" s="2"/>
      <c r="G39260" s="2"/>
      <c r="J39260" s="2"/>
    </row>
    <row r="39261">
      <c r="D39261" s="2"/>
      <c r="G39261" s="2"/>
      <c r="J39261" s="2"/>
    </row>
    <row r="39262">
      <c r="D39262" s="2"/>
      <c r="G39262" s="2"/>
      <c r="J39262" s="2"/>
    </row>
    <row r="39263">
      <c r="D39263" s="2"/>
      <c r="G39263" s="2"/>
      <c r="J39263" s="2"/>
    </row>
    <row r="39264">
      <c r="D39264" s="2"/>
      <c r="G39264" s="2"/>
      <c r="J39264" s="2"/>
    </row>
    <row r="39265">
      <c r="D39265" s="2"/>
      <c r="G39265" s="2"/>
      <c r="J39265" s="2"/>
    </row>
    <row r="39266">
      <c r="D39266" s="2"/>
      <c r="G39266" s="2"/>
      <c r="J39266" s="2"/>
    </row>
    <row r="39267">
      <c r="D39267" s="2"/>
      <c r="G39267" s="2"/>
      <c r="J39267" s="2"/>
    </row>
    <row r="39268">
      <c r="D39268" s="2"/>
      <c r="G39268" s="2"/>
      <c r="J39268" s="2"/>
    </row>
    <row r="39269">
      <c r="D39269" s="2"/>
      <c r="G39269" s="2"/>
      <c r="J39269" s="2"/>
    </row>
    <row r="39270">
      <c r="D39270" s="2"/>
      <c r="G39270" s="2"/>
      <c r="J39270" s="2"/>
    </row>
    <row r="39271">
      <c r="D39271" s="2"/>
      <c r="G39271" s="2"/>
      <c r="J39271" s="2"/>
    </row>
    <row r="39272">
      <c r="D39272" s="2"/>
      <c r="G39272" s="2"/>
      <c r="J39272" s="2"/>
    </row>
    <row r="39273">
      <c r="D39273" s="2"/>
      <c r="G39273" s="2"/>
      <c r="J39273" s="2"/>
    </row>
    <row r="39274">
      <c r="D39274" s="2"/>
      <c r="G39274" s="2"/>
      <c r="J39274" s="2"/>
    </row>
    <row r="39275">
      <c r="D39275" s="2"/>
      <c r="G39275" s="2"/>
      <c r="J39275" s="2"/>
    </row>
    <row r="39276">
      <c r="D39276" s="2"/>
      <c r="G39276" s="2"/>
      <c r="J39276" s="2"/>
    </row>
    <row r="39277">
      <c r="D39277" s="2"/>
      <c r="G39277" s="2"/>
      <c r="J39277" s="2"/>
    </row>
    <row r="39278">
      <c r="D39278" s="2"/>
      <c r="G39278" s="2"/>
      <c r="J39278" s="2"/>
    </row>
    <row r="39279">
      <c r="D39279" s="2"/>
      <c r="G39279" s="2"/>
      <c r="J39279" s="2"/>
    </row>
    <row r="39280">
      <c r="D39280" s="2"/>
      <c r="G39280" s="2"/>
      <c r="J39280" s="2"/>
    </row>
    <row r="39281">
      <c r="D39281" s="2"/>
      <c r="G39281" s="2"/>
      <c r="J39281" s="2"/>
    </row>
    <row r="39282">
      <c r="D39282" s="2"/>
      <c r="G39282" s="2"/>
      <c r="J39282" s="2"/>
    </row>
    <row r="39283">
      <c r="D39283" s="2"/>
      <c r="G39283" s="2"/>
      <c r="J39283" s="2"/>
    </row>
    <row r="39284">
      <c r="D39284" s="2"/>
      <c r="G39284" s="2"/>
      <c r="J39284" s="2"/>
    </row>
    <row r="39285">
      <c r="D39285" s="2"/>
      <c r="G39285" s="2"/>
      <c r="J39285" s="2"/>
    </row>
    <row r="39286">
      <c r="D39286" s="2"/>
      <c r="G39286" s="2"/>
      <c r="J39286" s="2"/>
    </row>
    <row r="39287">
      <c r="D39287" s="2"/>
      <c r="G39287" s="2"/>
      <c r="J39287" s="2"/>
    </row>
    <row r="39288">
      <c r="D39288" s="2"/>
      <c r="G39288" s="2"/>
      <c r="J39288" s="2"/>
    </row>
    <row r="39289">
      <c r="D39289" s="2"/>
      <c r="G39289" s="2"/>
      <c r="J39289" s="2"/>
    </row>
    <row r="39290">
      <c r="D39290" s="2"/>
      <c r="G39290" s="2"/>
      <c r="J39290" s="2"/>
    </row>
    <row r="39291">
      <c r="D39291" s="2"/>
      <c r="G39291" s="2"/>
      <c r="J39291" s="2"/>
    </row>
    <row r="39292">
      <c r="D39292" s="2"/>
      <c r="G39292" s="2"/>
      <c r="J39292" s="2"/>
    </row>
    <row r="39293">
      <c r="D39293" s="2"/>
      <c r="G39293" s="2"/>
      <c r="J39293" s="2"/>
    </row>
    <row r="39294">
      <c r="D39294" s="2"/>
      <c r="G39294" s="2"/>
      <c r="J39294" s="2"/>
    </row>
    <row r="39295">
      <c r="D39295" s="2"/>
      <c r="G39295" s="2"/>
      <c r="J39295" s="2"/>
    </row>
    <row r="39296">
      <c r="D39296" s="2"/>
      <c r="G39296" s="2"/>
      <c r="J39296" s="2"/>
    </row>
    <row r="39297">
      <c r="D39297" s="2"/>
      <c r="G39297" s="2"/>
      <c r="J39297" s="2"/>
    </row>
    <row r="39298">
      <c r="D39298" s="2"/>
      <c r="G39298" s="2"/>
      <c r="J39298" s="2"/>
    </row>
    <row r="39299">
      <c r="D39299" s="2"/>
      <c r="G39299" s="2"/>
      <c r="J39299" s="2"/>
    </row>
    <row r="39300">
      <c r="D39300" s="2"/>
      <c r="G39300" s="2"/>
      <c r="J39300" s="2"/>
    </row>
    <row r="39301">
      <c r="D39301" s="2"/>
      <c r="G39301" s="2"/>
      <c r="J39301" s="2"/>
    </row>
    <row r="39302">
      <c r="D39302" s="2"/>
      <c r="G39302" s="2"/>
      <c r="J39302" s="2"/>
    </row>
    <row r="39303">
      <c r="D39303" s="2"/>
      <c r="G39303" s="2"/>
      <c r="J39303" s="2"/>
    </row>
    <row r="39304">
      <c r="D39304" s="2"/>
      <c r="G39304" s="2"/>
      <c r="J39304" s="2"/>
    </row>
    <row r="39305">
      <c r="D39305" s="2"/>
      <c r="G39305" s="2"/>
      <c r="J39305" s="2"/>
    </row>
    <row r="39306">
      <c r="D39306" s="2"/>
      <c r="G39306" s="2"/>
      <c r="J39306" s="2"/>
    </row>
    <row r="39307">
      <c r="D39307" s="2"/>
      <c r="G39307" s="2"/>
      <c r="J39307" s="2"/>
    </row>
    <row r="39308">
      <c r="D39308" s="2"/>
      <c r="G39308" s="2"/>
      <c r="J39308" s="2"/>
    </row>
    <row r="39309">
      <c r="D39309" s="2"/>
      <c r="G39309" s="2"/>
      <c r="J39309" s="2"/>
    </row>
    <row r="39310">
      <c r="D39310" s="2"/>
      <c r="G39310" s="2"/>
      <c r="J39310" s="2"/>
    </row>
    <row r="39311">
      <c r="D39311" s="2"/>
      <c r="G39311" s="2"/>
      <c r="J39311" s="2"/>
    </row>
    <row r="39312">
      <c r="D39312" s="2"/>
      <c r="G39312" s="2"/>
      <c r="J39312" s="2"/>
    </row>
    <row r="39313">
      <c r="D39313" s="2"/>
      <c r="G39313" s="2"/>
      <c r="J39313" s="2"/>
    </row>
    <row r="39314">
      <c r="D39314" s="2"/>
      <c r="G39314" s="2"/>
      <c r="J39314" s="2"/>
    </row>
    <row r="39315">
      <c r="D39315" s="2"/>
      <c r="G39315" s="2"/>
      <c r="J39315" s="2"/>
    </row>
    <row r="39316">
      <c r="D39316" s="2"/>
      <c r="G39316" s="2"/>
      <c r="J39316" s="2"/>
    </row>
    <row r="39317">
      <c r="D39317" s="2"/>
      <c r="G39317" s="2"/>
      <c r="J39317" s="2"/>
    </row>
    <row r="39318">
      <c r="D39318" s="2"/>
      <c r="G39318" s="2"/>
      <c r="J39318" s="2"/>
    </row>
    <row r="39319">
      <c r="D39319" s="2"/>
      <c r="G39319" s="2"/>
      <c r="J39319" s="2"/>
    </row>
    <row r="39320">
      <c r="D39320" s="2"/>
      <c r="G39320" s="2"/>
      <c r="J39320" s="2"/>
    </row>
    <row r="39321">
      <c r="D39321" s="2"/>
      <c r="G39321" s="2"/>
      <c r="J39321" s="2"/>
    </row>
    <row r="39322">
      <c r="D39322" s="2"/>
      <c r="G39322" s="2"/>
      <c r="J39322" s="2"/>
    </row>
    <row r="39323">
      <c r="D39323" s="2"/>
      <c r="G39323" s="2"/>
      <c r="J39323" s="2"/>
    </row>
    <row r="39324">
      <c r="D39324" s="2"/>
      <c r="G39324" s="2"/>
      <c r="J39324" s="2"/>
    </row>
    <row r="39325">
      <c r="D39325" s="2"/>
      <c r="G39325" s="2"/>
      <c r="J39325" s="2"/>
    </row>
    <row r="39326">
      <c r="D39326" s="2"/>
      <c r="G39326" s="2"/>
      <c r="J39326" s="2"/>
    </row>
    <row r="39327">
      <c r="D39327" s="2"/>
      <c r="G39327" s="2"/>
      <c r="J39327" s="2"/>
    </row>
    <row r="39328">
      <c r="D39328" s="2"/>
      <c r="G39328" s="2"/>
      <c r="J39328" s="2"/>
    </row>
    <row r="39329">
      <c r="D39329" s="2"/>
      <c r="G39329" s="2"/>
      <c r="J39329" s="2"/>
    </row>
    <row r="39330">
      <c r="D39330" s="2"/>
      <c r="G39330" s="2"/>
      <c r="J39330" s="2"/>
    </row>
    <row r="39331">
      <c r="D39331" s="2"/>
      <c r="G39331" s="2"/>
      <c r="J39331" s="2"/>
    </row>
    <row r="39332">
      <c r="D39332" s="2"/>
      <c r="G39332" s="2"/>
      <c r="J39332" s="2"/>
    </row>
    <row r="39333">
      <c r="D39333" s="2"/>
      <c r="G39333" s="2"/>
      <c r="J39333" s="2"/>
    </row>
    <row r="39334">
      <c r="D39334" s="2"/>
      <c r="G39334" s="2"/>
      <c r="J39334" s="2"/>
    </row>
    <row r="39335">
      <c r="D39335" s="2"/>
      <c r="G39335" s="2"/>
      <c r="J39335" s="2"/>
    </row>
    <row r="39336">
      <c r="D39336" s="2"/>
      <c r="G39336" s="2"/>
      <c r="J39336" s="2"/>
    </row>
    <row r="39337">
      <c r="D39337" s="2"/>
      <c r="G39337" s="2"/>
      <c r="J39337" s="2"/>
    </row>
    <row r="39338">
      <c r="D39338" s="2"/>
      <c r="G39338" s="2"/>
      <c r="J39338" s="2"/>
    </row>
    <row r="39339">
      <c r="D39339" s="2"/>
      <c r="G39339" s="2"/>
      <c r="J39339" s="2"/>
    </row>
    <row r="39340">
      <c r="D39340" s="2"/>
      <c r="G39340" s="2"/>
      <c r="J39340" s="2"/>
    </row>
    <row r="39341">
      <c r="D39341" s="2"/>
      <c r="G39341" s="2"/>
      <c r="J39341" s="2"/>
    </row>
    <row r="39342">
      <c r="D39342" s="2"/>
      <c r="G39342" s="2"/>
      <c r="J39342" s="2"/>
    </row>
    <row r="39343">
      <c r="D39343" s="2"/>
      <c r="G39343" s="2"/>
      <c r="J39343" s="2"/>
    </row>
    <row r="39344">
      <c r="D39344" s="2"/>
      <c r="G39344" s="2"/>
      <c r="J39344" s="2"/>
    </row>
    <row r="39345">
      <c r="D39345" s="2"/>
      <c r="G39345" s="2"/>
      <c r="J39345" s="2"/>
    </row>
    <row r="39346">
      <c r="D39346" s="2"/>
      <c r="G39346" s="2"/>
      <c r="J39346" s="2"/>
    </row>
    <row r="39347">
      <c r="D39347" s="2"/>
      <c r="G39347" s="2"/>
      <c r="J39347" s="2"/>
    </row>
    <row r="39348">
      <c r="D39348" s="2"/>
      <c r="G39348" s="2"/>
      <c r="J39348" s="2"/>
    </row>
    <row r="39349">
      <c r="D39349" s="2"/>
      <c r="G39349" s="2"/>
      <c r="J39349" s="2"/>
    </row>
    <row r="39350">
      <c r="D39350" s="2"/>
      <c r="G39350" s="2"/>
      <c r="J39350" s="2"/>
    </row>
    <row r="39351">
      <c r="D39351" s="2"/>
      <c r="G39351" s="2"/>
      <c r="J39351" s="2"/>
    </row>
    <row r="39352">
      <c r="D39352" s="2"/>
      <c r="G39352" s="2"/>
      <c r="J39352" s="2"/>
    </row>
    <row r="39353">
      <c r="D39353" s="2"/>
      <c r="G39353" s="2"/>
      <c r="J39353" s="2"/>
    </row>
    <row r="39354">
      <c r="D39354" s="2"/>
      <c r="G39354" s="2"/>
      <c r="J39354" s="2"/>
    </row>
    <row r="39355">
      <c r="D39355" s="2"/>
      <c r="G39355" s="2"/>
      <c r="J39355" s="2"/>
    </row>
    <row r="39356">
      <c r="D39356" s="2"/>
      <c r="G39356" s="2"/>
      <c r="J39356" s="2"/>
    </row>
    <row r="39357">
      <c r="D39357" s="2"/>
      <c r="G39357" s="2"/>
      <c r="J39357" s="2"/>
    </row>
    <row r="39358">
      <c r="D39358" s="2"/>
      <c r="G39358" s="2"/>
      <c r="J39358" s="2"/>
    </row>
    <row r="39359">
      <c r="D39359" s="2"/>
      <c r="G39359" s="2"/>
      <c r="J39359" s="2"/>
    </row>
    <row r="39360">
      <c r="D39360" s="2"/>
      <c r="G39360" s="2"/>
      <c r="J39360" s="2"/>
    </row>
    <row r="39361">
      <c r="D39361" s="2"/>
      <c r="G39361" s="2"/>
      <c r="J39361" s="2"/>
    </row>
    <row r="39362">
      <c r="D39362" s="2"/>
      <c r="G39362" s="2"/>
      <c r="J39362" s="2"/>
    </row>
    <row r="39363">
      <c r="D39363" s="2"/>
      <c r="G39363" s="2"/>
      <c r="J39363" s="2"/>
    </row>
    <row r="39364">
      <c r="D39364" s="2"/>
      <c r="G39364" s="2"/>
      <c r="J39364" s="2"/>
    </row>
    <row r="39365">
      <c r="D39365" s="2"/>
      <c r="G39365" s="2"/>
      <c r="J39365" s="2"/>
    </row>
    <row r="39366">
      <c r="D39366" s="2"/>
      <c r="G39366" s="2"/>
      <c r="J39366" s="2"/>
    </row>
    <row r="39367">
      <c r="D39367" s="2"/>
      <c r="G39367" s="2"/>
      <c r="J39367" s="2"/>
    </row>
    <row r="39368">
      <c r="D39368" s="2"/>
      <c r="G39368" s="2"/>
      <c r="J39368" s="2"/>
    </row>
    <row r="39369">
      <c r="D39369" s="2"/>
      <c r="G39369" s="2"/>
      <c r="J39369" s="2"/>
    </row>
    <row r="39370">
      <c r="D39370" s="2"/>
      <c r="G39370" s="2"/>
      <c r="J39370" s="2"/>
    </row>
    <row r="39371">
      <c r="D39371" s="2"/>
      <c r="G39371" s="2"/>
      <c r="J39371" s="2"/>
    </row>
    <row r="39372">
      <c r="D39372" s="2"/>
      <c r="G39372" s="2"/>
      <c r="J39372" s="2"/>
    </row>
    <row r="39373">
      <c r="D39373" s="2"/>
      <c r="G39373" s="2"/>
      <c r="J39373" s="2"/>
    </row>
    <row r="39374">
      <c r="D39374" s="2"/>
      <c r="G39374" s="2"/>
      <c r="J39374" s="2"/>
    </row>
    <row r="39375">
      <c r="D39375" s="2"/>
      <c r="G39375" s="2"/>
      <c r="J39375" s="2"/>
    </row>
    <row r="39376">
      <c r="D39376" s="2"/>
      <c r="G39376" s="2"/>
      <c r="J39376" s="2"/>
    </row>
    <row r="39377">
      <c r="D39377" s="2"/>
      <c r="G39377" s="2"/>
      <c r="J39377" s="2"/>
    </row>
    <row r="39378">
      <c r="D39378" s="2"/>
      <c r="G39378" s="2"/>
      <c r="J39378" s="2"/>
    </row>
    <row r="39379">
      <c r="D39379" s="2"/>
      <c r="G39379" s="2"/>
      <c r="J39379" s="2"/>
    </row>
    <row r="39380">
      <c r="D39380" s="2"/>
      <c r="G39380" s="2"/>
      <c r="J39380" s="2"/>
    </row>
    <row r="39381">
      <c r="D39381" s="2"/>
      <c r="G39381" s="2"/>
      <c r="J39381" s="2"/>
    </row>
    <row r="39382">
      <c r="D39382" s="2"/>
      <c r="G39382" s="2"/>
      <c r="J39382" s="2"/>
    </row>
    <row r="39383">
      <c r="D39383" s="2"/>
      <c r="G39383" s="2"/>
      <c r="J39383" s="2"/>
    </row>
    <row r="39384">
      <c r="D39384" s="2"/>
      <c r="G39384" s="2"/>
      <c r="J39384" s="2"/>
    </row>
    <row r="39385">
      <c r="D39385" s="2"/>
      <c r="G39385" s="2"/>
      <c r="J39385" s="2"/>
    </row>
    <row r="39386">
      <c r="D39386" s="2"/>
      <c r="G39386" s="2"/>
      <c r="J39386" s="2"/>
    </row>
    <row r="39387">
      <c r="D39387" s="2"/>
      <c r="G39387" s="2"/>
      <c r="J39387" s="2"/>
    </row>
    <row r="39388">
      <c r="D39388" s="2"/>
      <c r="G39388" s="2"/>
      <c r="J39388" s="2"/>
    </row>
    <row r="39389">
      <c r="D39389" s="2"/>
      <c r="G39389" s="2"/>
      <c r="J39389" s="2"/>
    </row>
    <row r="39390">
      <c r="D39390" s="2"/>
      <c r="G39390" s="2"/>
      <c r="J39390" s="2"/>
    </row>
    <row r="39391">
      <c r="D39391" s="2"/>
      <c r="G39391" s="2"/>
      <c r="J39391" s="2"/>
    </row>
    <row r="39392">
      <c r="D39392" s="2"/>
      <c r="G39392" s="2"/>
      <c r="J39392" s="2"/>
    </row>
    <row r="39393">
      <c r="D39393" s="2"/>
      <c r="G39393" s="2"/>
      <c r="J39393" s="2"/>
    </row>
    <row r="39394">
      <c r="D39394" s="2"/>
      <c r="G39394" s="2"/>
      <c r="J39394" s="2"/>
    </row>
    <row r="39395">
      <c r="D39395" s="2"/>
      <c r="G39395" s="2"/>
      <c r="J39395" s="2"/>
    </row>
    <row r="39396">
      <c r="D39396" s="2"/>
      <c r="G39396" s="2"/>
      <c r="J39396" s="2"/>
    </row>
    <row r="39397">
      <c r="D39397" s="2"/>
      <c r="G39397" s="2"/>
      <c r="J39397" s="2"/>
    </row>
    <row r="39398">
      <c r="D39398" s="2"/>
      <c r="G39398" s="2"/>
      <c r="J39398" s="2"/>
    </row>
    <row r="39399">
      <c r="D39399" s="2"/>
      <c r="G39399" s="2"/>
      <c r="J39399" s="2"/>
    </row>
    <row r="39400">
      <c r="D39400" s="2"/>
      <c r="G39400" s="2"/>
      <c r="J39400" s="2"/>
    </row>
    <row r="39401">
      <c r="D39401" s="2"/>
      <c r="G39401" s="2"/>
      <c r="J39401" s="2"/>
    </row>
    <row r="39402">
      <c r="D39402" s="2"/>
      <c r="G39402" s="2"/>
      <c r="J39402" s="2"/>
    </row>
    <row r="39403">
      <c r="D39403" s="2"/>
      <c r="G39403" s="2"/>
      <c r="J39403" s="2"/>
    </row>
    <row r="39404">
      <c r="D39404" s="2"/>
      <c r="G39404" s="2"/>
      <c r="J39404" s="2"/>
    </row>
    <row r="39405">
      <c r="D39405" s="2"/>
      <c r="G39405" s="2"/>
      <c r="J39405" s="2"/>
    </row>
    <row r="39406">
      <c r="D39406" s="2"/>
      <c r="G39406" s="2"/>
      <c r="J39406" s="2"/>
    </row>
    <row r="39407">
      <c r="D39407" s="2"/>
      <c r="G39407" s="2"/>
      <c r="J39407" s="2"/>
    </row>
    <row r="39408">
      <c r="D39408" s="2"/>
      <c r="G39408" s="2"/>
      <c r="J39408" s="2"/>
    </row>
    <row r="39409">
      <c r="D39409" s="2"/>
      <c r="G39409" s="2"/>
      <c r="J39409" s="2"/>
    </row>
    <row r="39410">
      <c r="D39410" s="2"/>
      <c r="G39410" s="2"/>
      <c r="J39410" s="2"/>
    </row>
    <row r="39411">
      <c r="D39411" s="2"/>
      <c r="G39411" s="2"/>
      <c r="J39411" s="2"/>
    </row>
    <row r="39412">
      <c r="D39412" s="2"/>
      <c r="G39412" s="2"/>
      <c r="J39412" s="2"/>
    </row>
    <row r="39413">
      <c r="D39413" s="2"/>
      <c r="G39413" s="2"/>
      <c r="J39413" s="2"/>
    </row>
    <row r="39414">
      <c r="D39414" s="2"/>
      <c r="G39414" s="2"/>
      <c r="J39414" s="2"/>
    </row>
    <row r="39415">
      <c r="D39415" s="2"/>
      <c r="G39415" s="2"/>
      <c r="J39415" s="2"/>
    </row>
    <row r="39416">
      <c r="D39416" s="2"/>
      <c r="G39416" s="2"/>
      <c r="J39416" s="2"/>
    </row>
    <row r="39417">
      <c r="D39417" s="2"/>
      <c r="G39417" s="2"/>
      <c r="J39417" s="2"/>
    </row>
    <row r="39418">
      <c r="D39418" s="2"/>
      <c r="G39418" s="2"/>
      <c r="J39418" s="2"/>
    </row>
    <row r="39419">
      <c r="D39419" s="2"/>
      <c r="G39419" s="2"/>
      <c r="J39419" s="2"/>
    </row>
    <row r="39420">
      <c r="D39420" s="2"/>
      <c r="G39420" s="2"/>
      <c r="J39420" s="2"/>
    </row>
    <row r="39421">
      <c r="D39421" s="2"/>
      <c r="G39421" s="2"/>
      <c r="J39421" s="2"/>
    </row>
    <row r="39422">
      <c r="D39422" s="2"/>
      <c r="G39422" s="2"/>
      <c r="J39422" s="2"/>
    </row>
    <row r="39423">
      <c r="D39423" s="2"/>
      <c r="G39423" s="2"/>
      <c r="J39423" s="2"/>
    </row>
    <row r="39424">
      <c r="D39424" s="2"/>
      <c r="G39424" s="2"/>
      <c r="J39424" s="2"/>
    </row>
    <row r="39425">
      <c r="D39425" s="2"/>
      <c r="G39425" s="2"/>
      <c r="J39425" s="2"/>
    </row>
    <row r="39426">
      <c r="D39426" s="2"/>
      <c r="G39426" s="2"/>
      <c r="J39426" s="2"/>
    </row>
    <row r="39427">
      <c r="D39427" s="2"/>
      <c r="G39427" s="2"/>
      <c r="J39427" s="2"/>
    </row>
    <row r="39428">
      <c r="D39428" s="2"/>
      <c r="G39428" s="2"/>
      <c r="J39428" s="2"/>
    </row>
    <row r="39429">
      <c r="D39429" s="2"/>
      <c r="G39429" s="2"/>
      <c r="J39429" s="2"/>
    </row>
    <row r="39430">
      <c r="D39430" s="2"/>
      <c r="G39430" s="2"/>
      <c r="J39430" s="2"/>
    </row>
    <row r="39431">
      <c r="D39431" s="2"/>
      <c r="G39431" s="2"/>
      <c r="J39431" s="2"/>
    </row>
    <row r="39432">
      <c r="D39432" s="2"/>
      <c r="G39432" s="2"/>
      <c r="J39432" s="2"/>
    </row>
    <row r="39433">
      <c r="D39433" s="2"/>
      <c r="G39433" s="2"/>
      <c r="J39433" s="2"/>
    </row>
    <row r="39434">
      <c r="D39434" s="2"/>
      <c r="G39434" s="2"/>
      <c r="J39434" s="2"/>
    </row>
    <row r="39435">
      <c r="D39435" s="2"/>
      <c r="G39435" s="2"/>
      <c r="J39435" s="2"/>
    </row>
    <row r="39436">
      <c r="D39436" s="2"/>
      <c r="G39436" s="2"/>
      <c r="J39436" s="2"/>
    </row>
    <row r="39437">
      <c r="D39437" s="2"/>
      <c r="G39437" s="2"/>
      <c r="J39437" s="2"/>
    </row>
    <row r="39438">
      <c r="D39438" s="2"/>
      <c r="G39438" s="2"/>
      <c r="J39438" s="2"/>
    </row>
    <row r="39439">
      <c r="D39439" s="2"/>
      <c r="G39439" s="2"/>
      <c r="J39439" s="2"/>
    </row>
    <row r="39440">
      <c r="D39440" s="2"/>
      <c r="G39440" s="2"/>
      <c r="J39440" s="2"/>
    </row>
    <row r="39441">
      <c r="D39441" s="2"/>
      <c r="G39441" s="2"/>
      <c r="J39441" s="2"/>
    </row>
    <row r="39442">
      <c r="D39442" s="2"/>
      <c r="G39442" s="2"/>
      <c r="J39442" s="2"/>
    </row>
    <row r="39443">
      <c r="D39443" s="2"/>
      <c r="G39443" s="2"/>
      <c r="J39443" s="2"/>
    </row>
    <row r="39444">
      <c r="D39444" s="2"/>
      <c r="G39444" s="2"/>
      <c r="J39444" s="2"/>
    </row>
    <row r="39445">
      <c r="D39445" s="2"/>
      <c r="G39445" s="2"/>
      <c r="J39445" s="2"/>
    </row>
    <row r="39446">
      <c r="D39446" s="2"/>
      <c r="G39446" s="2"/>
      <c r="J39446" s="2"/>
    </row>
    <row r="39447">
      <c r="D39447" s="2"/>
      <c r="G39447" s="2"/>
      <c r="J39447" s="2"/>
    </row>
    <row r="39448">
      <c r="D39448" s="2"/>
      <c r="G39448" s="2"/>
      <c r="J39448" s="2"/>
    </row>
    <row r="39449">
      <c r="D39449" s="2"/>
      <c r="G39449" s="2"/>
      <c r="J39449" s="2"/>
    </row>
    <row r="39450">
      <c r="D39450" s="2"/>
      <c r="G39450" s="2"/>
      <c r="J39450" s="2"/>
    </row>
    <row r="39451">
      <c r="D39451" s="2"/>
      <c r="G39451" s="2"/>
      <c r="J39451" s="2"/>
    </row>
    <row r="39452">
      <c r="D39452" s="2"/>
      <c r="G39452" s="2"/>
      <c r="J39452" s="2"/>
    </row>
    <row r="39453">
      <c r="D39453" s="2"/>
      <c r="G39453" s="2"/>
      <c r="J39453" s="2"/>
    </row>
    <row r="39454">
      <c r="D39454" s="2"/>
      <c r="G39454" s="2"/>
      <c r="J39454" s="2"/>
    </row>
    <row r="39455">
      <c r="D39455" s="2"/>
      <c r="G39455" s="2"/>
      <c r="J39455" s="2"/>
    </row>
    <row r="39456">
      <c r="D39456" s="2"/>
      <c r="G39456" s="2"/>
      <c r="J39456" s="2"/>
    </row>
    <row r="39457">
      <c r="D39457" s="2"/>
      <c r="G39457" s="2"/>
      <c r="J39457" s="2"/>
    </row>
    <row r="39458">
      <c r="D39458" s="2"/>
      <c r="G39458" s="2"/>
      <c r="J39458" s="2"/>
    </row>
    <row r="39459">
      <c r="D39459" s="2"/>
      <c r="G39459" s="2"/>
      <c r="J39459" s="2"/>
    </row>
    <row r="39460">
      <c r="D39460" s="2"/>
      <c r="G39460" s="2"/>
      <c r="J39460" s="2"/>
    </row>
    <row r="39461">
      <c r="D39461" s="2"/>
      <c r="G39461" s="2"/>
      <c r="J39461" s="2"/>
    </row>
    <row r="39462">
      <c r="D39462" s="2"/>
      <c r="G39462" s="2"/>
      <c r="J39462" s="2"/>
    </row>
    <row r="39463">
      <c r="D39463" s="2"/>
      <c r="G39463" s="2"/>
      <c r="J39463" s="2"/>
    </row>
    <row r="39464">
      <c r="D39464" s="2"/>
      <c r="G39464" s="2"/>
      <c r="J39464" s="2"/>
    </row>
    <row r="39465">
      <c r="D39465" s="2"/>
      <c r="G39465" s="2"/>
      <c r="J39465" s="2"/>
    </row>
    <row r="39466">
      <c r="D39466" s="2"/>
      <c r="G39466" s="2"/>
      <c r="J39466" s="2"/>
    </row>
    <row r="39467">
      <c r="D39467" s="2"/>
      <c r="G39467" s="2"/>
      <c r="J39467" s="2"/>
    </row>
    <row r="39468">
      <c r="D39468" s="2"/>
      <c r="G39468" s="2"/>
      <c r="J39468" s="2"/>
    </row>
    <row r="39469">
      <c r="D39469" s="2"/>
      <c r="G39469" s="2"/>
      <c r="J39469" s="2"/>
    </row>
    <row r="39470">
      <c r="D39470" s="2"/>
      <c r="G39470" s="2"/>
      <c r="J39470" s="2"/>
    </row>
    <row r="39471">
      <c r="D39471" s="2"/>
      <c r="G39471" s="2"/>
      <c r="J39471" s="2"/>
    </row>
    <row r="39472">
      <c r="D39472" s="2"/>
      <c r="G39472" s="2"/>
      <c r="J39472" s="2"/>
    </row>
    <row r="39473">
      <c r="D39473" s="2"/>
      <c r="G39473" s="2"/>
      <c r="J39473" s="2"/>
    </row>
    <row r="39474">
      <c r="D39474" s="2"/>
      <c r="G39474" s="2"/>
      <c r="J39474" s="2"/>
    </row>
    <row r="39475">
      <c r="D39475" s="2"/>
      <c r="G39475" s="2"/>
      <c r="J39475" s="2"/>
    </row>
    <row r="39476">
      <c r="D39476" s="2"/>
      <c r="G39476" s="2"/>
      <c r="J39476" s="2"/>
    </row>
    <row r="39477">
      <c r="D39477" s="2"/>
      <c r="G39477" s="2"/>
      <c r="J39477" s="2"/>
    </row>
    <row r="39478">
      <c r="D39478" s="2"/>
      <c r="G39478" s="2"/>
      <c r="J39478" s="2"/>
    </row>
    <row r="39479">
      <c r="D39479" s="2"/>
      <c r="G39479" s="2"/>
      <c r="J39479" s="2"/>
    </row>
    <row r="39480">
      <c r="D39480" s="2"/>
      <c r="G39480" s="2"/>
      <c r="J39480" s="2"/>
    </row>
    <row r="39481">
      <c r="D39481" s="2"/>
      <c r="G39481" s="2"/>
      <c r="J39481" s="2"/>
    </row>
    <row r="39482">
      <c r="D39482" s="2"/>
      <c r="G39482" s="2"/>
      <c r="J39482" s="2"/>
    </row>
    <row r="39483">
      <c r="D39483" s="2"/>
      <c r="G39483" s="2"/>
      <c r="J39483" s="2"/>
    </row>
    <row r="39484">
      <c r="D39484" s="2"/>
      <c r="G39484" s="2"/>
      <c r="J39484" s="2"/>
    </row>
    <row r="39485">
      <c r="D39485" s="2"/>
      <c r="G39485" s="2"/>
      <c r="J39485" s="2"/>
    </row>
    <row r="39486">
      <c r="D39486" s="2"/>
      <c r="G39486" s="2"/>
      <c r="J39486" s="2"/>
    </row>
    <row r="39487">
      <c r="D39487" s="2"/>
      <c r="G39487" s="2"/>
      <c r="J39487" s="2"/>
    </row>
    <row r="39488">
      <c r="D39488" s="2"/>
      <c r="G39488" s="2"/>
      <c r="J39488" s="2"/>
    </row>
    <row r="39489">
      <c r="D39489" s="2"/>
      <c r="G39489" s="2"/>
      <c r="J39489" s="2"/>
    </row>
    <row r="39490">
      <c r="D39490" s="2"/>
      <c r="G39490" s="2"/>
      <c r="J39490" s="2"/>
    </row>
    <row r="39491">
      <c r="D39491" s="2"/>
      <c r="G39491" s="2"/>
      <c r="J39491" s="2"/>
    </row>
    <row r="39492">
      <c r="D39492" s="2"/>
      <c r="G39492" s="2"/>
      <c r="J39492" s="2"/>
    </row>
    <row r="39493">
      <c r="D39493" s="2"/>
      <c r="G39493" s="2"/>
      <c r="J39493" s="2"/>
    </row>
    <row r="39494">
      <c r="D39494" s="2"/>
      <c r="G39494" s="2"/>
      <c r="J39494" s="2"/>
    </row>
    <row r="39495">
      <c r="D39495" s="2"/>
      <c r="G39495" s="2"/>
      <c r="J39495" s="2"/>
    </row>
    <row r="39496">
      <c r="D39496" s="2"/>
      <c r="G39496" s="2"/>
      <c r="J39496" s="2"/>
    </row>
    <row r="39497">
      <c r="D39497" s="2"/>
      <c r="G39497" s="2"/>
      <c r="J39497" s="2"/>
    </row>
    <row r="39498">
      <c r="D39498" s="2"/>
      <c r="G39498" s="2"/>
      <c r="J39498" s="2"/>
    </row>
    <row r="39499">
      <c r="D39499" s="2"/>
      <c r="G39499" s="2"/>
      <c r="J39499" s="2"/>
    </row>
    <row r="39500">
      <c r="D39500" s="2"/>
      <c r="G39500" s="2"/>
      <c r="J39500" s="2"/>
    </row>
    <row r="39501">
      <c r="D39501" s="2"/>
      <c r="G39501" s="2"/>
      <c r="J39501" s="2"/>
    </row>
    <row r="39502">
      <c r="D39502" s="2"/>
      <c r="G39502" s="2"/>
      <c r="J39502" s="2"/>
    </row>
    <row r="39503">
      <c r="D39503" s="2"/>
      <c r="G39503" s="2"/>
      <c r="J39503" s="2"/>
    </row>
    <row r="39504">
      <c r="D39504" s="2"/>
      <c r="G39504" s="2"/>
      <c r="J39504" s="2"/>
    </row>
    <row r="39505">
      <c r="D39505" s="2"/>
      <c r="G39505" s="2"/>
      <c r="J39505" s="2"/>
    </row>
    <row r="39506">
      <c r="D39506" s="2"/>
      <c r="G39506" s="2"/>
      <c r="J39506" s="2"/>
    </row>
    <row r="39507">
      <c r="D39507" s="2"/>
      <c r="G39507" s="2"/>
      <c r="J39507" s="2"/>
    </row>
    <row r="39508">
      <c r="D39508" s="2"/>
      <c r="G39508" s="2"/>
      <c r="J39508" s="2"/>
    </row>
    <row r="39509">
      <c r="D39509" s="2"/>
      <c r="G39509" s="2"/>
      <c r="J39509" s="2"/>
    </row>
    <row r="39510">
      <c r="D39510" s="2"/>
      <c r="G39510" s="2"/>
      <c r="J39510" s="2"/>
    </row>
    <row r="39511">
      <c r="D39511" s="2"/>
      <c r="G39511" s="2"/>
      <c r="J39511" s="2"/>
    </row>
    <row r="39512">
      <c r="D39512" s="2"/>
      <c r="G39512" s="2"/>
      <c r="J39512" s="2"/>
    </row>
    <row r="39513">
      <c r="D39513" s="2"/>
      <c r="G39513" s="2"/>
      <c r="J39513" s="2"/>
    </row>
    <row r="39514">
      <c r="D39514" s="2"/>
      <c r="G39514" s="2"/>
      <c r="J39514" s="2"/>
    </row>
    <row r="39515">
      <c r="D39515" s="2"/>
      <c r="G39515" s="2"/>
      <c r="J39515" s="2"/>
    </row>
    <row r="39516">
      <c r="D39516" s="2"/>
      <c r="G39516" s="2"/>
      <c r="J39516" s="2"/>
    </row>
    <row r="39517">
      <c r="D39517" s="2"/>
      <c r="G39517" s="2"/>
      <c r="J39517" s="2"/>
    </row>
    <row r="39518">
      <c r="D39518" s="2"/>
      <c r="G39518" s="2"/>
      <c r="J39518" s="2"/>
    </row>
    <row r="39519">
      <c r="D39519" s="2"/>
      <c r="G39519" s="2"/>
      <c r="J39519" s="2"/>
    </row>
    <row r="39520">
      <c r="D39520" s="2"/>
      <c r="G39520" s="2"/>
      <c r="J39520" s="2"/>
    </row>
    <row r="39521">
      <c r="D39521" s="2"/>
      <c r="G39521" s="2"/>
      <c r="J39521" s="2"/>
    </row>
    <row r="39522">
      <c r="D39522" s="2"/>
      <c r="G39522" s="2"/>
      <c r="J39522" s="2"/>
    </row>
    <row r="39523">
      <c r="D39523" s="2"/>
      <c r="G39523" s="2"/>
      <c r="J39523" s="2"/>
    </row>
    <row r="39524">
      <c r="D39524" s="2"/>
      <c r="G39524" s="2"/>
      <c r="J39524" s="2"/>
    </row>
    <row r="39525">
      <c r="D39525" s="2"/>
      <c r="G39525" s="2"/>
      <c r="J39525" s="2"/>
    </row>
    <row r="39526">
      <c r="D39526" s="2"/>
      <c r="G39526" s="2"/>
      <c r="J39526" s="2"/>
    </row>
    <row r="39527">
      <c r="D39527" s="2"/>
      <c r="G39527" s="2"/>
      <c r="J39527" s="2"/>
    </row>
    <row r="39528">
      <c r="D39528" s="2"/>
      <c r="G39528" s="2"/>
      <c r="J39528" s="2"/>
    </row>
    <row r="39529">
      <c r="D39529" s="2"/>
      <c r="G39529" s="2"/>
      <c r="J39529" s="2"/>
    </row>
    <row r="39530">
      <c r="D39530" s="2"/>
      <c r="G39530" s="2"/>
      <c r="J39530" s="2"/>
    </row>
    <row r="39531">
      <c r="D39531" s="2"/>
      <c r="G39531" s="2"/>
      <c r="J39531" s="2"/>
    </row>
    <row r="39532">
      <c r="D39532" s="2"/>
      <c r="G39532" s="2"/>
      <c r="J39532" s="2"/>
    </row>
    <row r="39533">
      <c r="D39533" s="2"/>
      <c r="G39533" s="2"/>
      <c r="J39533" s="2"/>
    </row>
    <row r="39534">
      <c r="D39534" s="2"/>
      <c r="G39534" s="2"/>
      <c r="J39534" s="2"/>
    </row>
    <row r="39535">
      <c r="D39535" s="2"/>
      <c r="G39535" s="2"/>
      <c r="J39535" s="2"/>
    </row>
    <row r="39536">
      <c r="D39536" s="2"/>
      <c r="G39536" s="2"/>
      <c r="J39536" s="2"/>
    </row>
    <row r="39537">
      <c r="D39537" s="2"/>
      <c r="G39537" s="2"/>
      <c r="J39537" s="2"/>
    </row>
    <row r="39538">
      <c r="D39538" s="2"/>
      <c r="G39538" s="2"/>
      <c r="J39538" s="2"/>
    </row>
    <row r="39539">
      <c r="D39539" s="2"/>
      <c r="G39539" s="2"/>
      <c r="J39539" s="2"/>
    </row>
    <row r="39540">
      <c r="D39540" s="2"/>
      <c r="G39540" s="2"/>
      <c r="J39540" s="2"/>
    </row>
    <row r="39541">
      <c r="D39541" s="2"/>
      <c r="G39541" s="2"/>
      <c r="J39541" s="2"/>
    </row>
    <row r="39542">
      <c r="D39542" s="2"/>
      <c r="G39542" s="2"/>
      <c r="J39542" s="2"/>
    </row>
    <row r="39543">
      <c r="D39543" s="2"/>
      <c r="G39543" s="2"/>
      <c r="J39543" s="2"/>
    </row>
    <row r="39544">
      <c r="D39544" s="2"/>
      <c r="G39544" s="2"/>
      <c r="J39544" s="2"/>
    </row>
    <row r="39545">
      <c r="D39545" s="2"/>
      <c r="G39545" s="2"/>
      <c r="J39545" s="2"/>
    </row>
    <row r="39546">
      <c r="D39546" s="2"/>
      <c r="G39546" s="2"/>
      <c r="J39546" s="2"/>
    </row>
    <row r="39547">
      <c r="D39547" s="2"/>
      <c r="G39547" s="2"/>
      <c r="J39547" s="2"/>
    </row>
    <row r="39548">
      <c r="D39548" s="2"/>
      <c r="G39548" s="2"/>
      <c r="J39548" s="2"/>
    </row>
    <row r="39549">
      <c r="D39549" s="2"/>
      <c r="G39549" s="2"/>
      <c r="J39549" s="2"/>
    </row>
    <row r="39550">
      <c r="D39550" s="2"/>
      <c r="G39550" s="2"/>
      <c r="J39550" s="2"/>
    </row>
    <row r="39551">
      <c r="D39551" s="2"/>
      <c r="G39551" s="2"/>
      <c r="J39551" s="2"/>
    </row>
    <row r="39552">
      <c r="D39552" s="2"/>
      <c r="G39552" s="2"/>
      <c r="J39552" s="2"/>
    </row>
    <row r="39553">
      <c r="D39553" s="2"/>
      <c r="G39553" s="2"/>
      <c r="J39553" s="2"/>
    </row>
    <row r="39554">
      <c r="D39554" s="2"/>
      <c r="G39554" s="2"/>
      <c r="J39554" s="2"/>
    </row>
    <row r="39555">
      <c r="D39555" s="2"/>
      <c r="G39555" s="2"/>
      <c r="J39555" s="2"/>
    </row>
    <row r="39556">
      <c r="D39556" s="2"/>
      <c r="G39556" s="2"/>
      <c r="J39556" s="2"/>
    </row>
    <row r="39557">
      <c r="D39557" s="2"/>
      <c r="G39557" s="2"/>
      <c r="J39557" s="2"/>
    </row>
    <row r="39558">
      <c r="D39558" s="2"/>
      <c r="G39558" s="2"/>
      <c r="J39558" s="2"/>
    </row>
    <row r="39559">
      <c r="D39559" s="2"/>
      <c r="G39559" s="2"/>
      <c r="J39559" s="2"/>
    </row>
    <row r="39560">
      <c r="D39560" s="2"/>
      <c r="G39560" s="2"/>
      <c r="J39560" s="2"/>
    </row>
    <row r="39561">
      <c r="D39561" s="2"/>
      <c r="G39561" s="2"/>
      <c r="J39561" s="2"/>
    </row>
    <row r="39562">
      <c r="D39562" s="2"/>
      <c r="G39562" s="2"/>
      <c r="J39562" s="2"/>
    </row>
    <row r="39563">
      <c r="D39563" s="2"/>
      <c r="G39563" s="2"/>
      <c r="J39563" s="2"/>
    </row>
    <row r="39564">
      <c r="D39564" s="2"/>
      <c r="G39564" s="2"/>
      <c r="J39564" s="2"/>
    </row>
    <row r="39565">
      <c r="D39565" s="2"/>
      <c r="G39565" s="2"/>
      <c r="J39565" s="2"/>
    </row>
    <row r="39566">
      <c r="D39566" s="2"/>
      <c r="G39566" s="2"/>
      <c r="J39566" s="2"/>
    </row>
    <row r="39567">
      <c r="D39567" s="2"/>
      <c r="G39567" s="2"/>
      <c r="J39567" s="2"/>
    </row>
    <row r="39568">
      <c r="D39568" s="2"/>
      <c r="G39568" s="2"/>
      <c r="J39568" s="2"/>
    </row>
    <row r="39569">
      <c r="D39569" s="2"/>
      <c r="G39569" s="2"/>
      <c r="J39569" s="2"/>
    </row>
    <row r="39570">
      <c r="D39570" s="2"/>
      <c r="G39570" s="2"/>
      <c r="J39570" s="2"/>
    </row>
    <row r="39571">
      <c r="D39571" s="2"/>
      <c r="G39571" s="2"/>
      <c r="J39571" s="2"/>
    </row>
    <row r="39572">
      <c r="D39572" s="2"/>
      <c r="G39572" s="2"/>
      <c r="J39572" s="2"/>
    </row>
    <row r="39573">
      <c r="D39573" s="2"/>
      <c r="G39573" s="2"/>
      <c r="J39573" s="2"/>
    </row>
    <row r="39574">
      <c r="D39574" s="2"/>
      <c r="G39574" s="2"/>
      <c r="J39574" s="2"/>
    </row>
    <row r="39575">
      <c r="D39575" s="2"/>
      <c r="G39575" s="2"/>
      <c r="J39575" s="2"/>
    </row>
    <row r="39576">
      <c r="D39576" s="2"/>
      <c r="G39576" s="2"/>
      <c r="J39576" s="2"/>
    </row>
    <row r="39577">
      <c r="D39577" s="2"/>
      <c r="G39577" s="2"/>
      <c r="J39577" s="2"/>
    </row>
    <row r="39578">
      <c r="D39578" s="2"/>
      <c r="G39578" s="2"/>
      <c r="J39578" s="2"/>
    </row>
    <row r="39579">
      <c r="D39579" s="2"/>
      <c r="G39579" s="2"/>
      <c r="J39579" s="2"/>
    </row>
    <row r="39580">
      <c r="D39580" s="2"/>
      <c r="G39580" s="2"/>
      <c r="J39580" s="2"/>
    </row>
    <row r="39581">
      <c r="D39581" s="2"/>
      <c r="G39581" s="2"/>
      <c r="J39581" s="2"/>
    </row>
    <row r="39582">
      <c r="D39582" s="2"/>
      <c r="G39582" s="2"/>
      <c r="J39582" s="2"/>
    </row>
    <row r="39583">
      <c r="D39583" s="2"/>
      <c r="G39583" s="2"/>
      <c r="J39583" s="2"/>
    </row>
    <row r="39584">
      <c r="D39584" s="2"/>
      <c r="G39584" s="2"/>
      <c r="J39584" s="2"/>
    </row>
    <row r="39585">
      <c r="D39585" s="2"/>
      <c r="G39585" s="2"/>
      <c r="J39585" s="2"/>
    </row>
    <row r="39586">
      <c r="D39586" s="2"/>
      <c r="G39586" s="2"/>
      <c r="J39586" s="2"/>
    </row>
    <row r="39587">
      <c r="D39587" s="2"/>
      <c r="G39587" s="2"/>
      <c r="J39587" s="2"/>
    </row>
    <row r="39588">
      <c r="D39588" s="2"/>
      <c r="G39588" s="2"/>
      <c r="J39588" s="2"/>
    </row>
    <row r="39589">
      <c r="D39589" s="2"/>
      <c r="G39589" s="2"/>
      <c r="J39589" s="2"/>
    </row>
    <row r="39590">
      <c r="D39590" s="2"/>
      <c r="G39590" s="2"/>
      <c r="J39590" s="2"/>
    </row>
    <row r="39591">
      <c r="D39591" s="2"/>
      <c r="G39591" s="2"/>
      <c r="J39591" s="2"/>
    </row>
    <row r="39592">
      <c r="D39592" s="2"/>
      <c r="G39592" s="2"/>
      <c r="J39592" s="2"/>
    </row>
    <row r="39593">
      <c r="D39593" s="2"/>
      <c r="G39593" s="2"/>
      <c r="J39593" s="2"/>
    </row>
    <row r="39594">
      <c r="D39594" s="2"/>
      <c r="G39594" s="2"/>
      <c r="J39594" s="2"/>
    </row>
    <row r="39595">
      <c r="D39595" s="2"/>
      <c r="G39595" s="2"/>
      <c r="J39595" s="2"/>
    </row>
    <row r="39596">
      <c r="D39596" s="2"/>
      <c r="G39596" s="2"/>
      <c r="J39596" s="2"/>
    </row>
    <row r="39597">
      <c r="D39597" s="2"/>
      <c r="G39597" s="2"/>
      <c r="J39597" s="2"/>
    </row>
    <row r="39598">
      <c r="D39598" s="2"/>
      <c r="G39598" s="2"/>
      <c r="J39598" s="2"/>
    </row>
    <row r="39599">
      <c r="D39599" s="2"/>
      <c r="G39599" s="2"/>
      <c r="J39599" s="2"/>
    </row>
    <row r="39600">
      <c r="D39600" s="2"/>
      <c r="G39600" s="2"/>
      <c r="J39600" s="2"/>
    </row>
    <row r="39601">
      <c r="D39601" s="2"/>
      <c r="G39601" s="2"/>
      <c r="J39601" s="2"/>
    </row>
    <row r="39602">
      <c r="D39602" s="2"/>
      <c r="G39602" s="2"/>
      <c r="J39602" s="2"/>
    </row>
    <row r="39603">
      <c r="D39603" s="2"/>
      <c r="G39603" s="2"/>
      <c r="J39603" s="2"/>
    </row>
    <row r="39604">
      <c r="D39604" s="2"/>
      <c r="G39604" s="2"/>
      <c r="J39604" s="2"/>
    </row>
    <row r="39605">
      <c r="D39605" s="2"/>
      <c r="G39605" s="2"/>
      <c r="J39605" s="2"/>
    </row>
    <row r="39606">
      <c r="D39606" s="2"/>
      <c r="G39606" s="2"/>
      <c r="J39606" s="2"/>
    </row>
    <row r="39607">
      <c r="D39607" s="2"/>
      <c r="G39607" s="2"/>
      <c r="J39607" s="2"/>
    </row>
    <row r="39608">
      <c r="D39608" s="2"/>
      <c r="G39608" s="2"/>
      <c r="J39608" s="2"/>
    </row>
    <row r="39609">
      <c r="D39609" s="2"/>
      <c r="G39609" s="2"/>
      <c r="J39609" s="2"/>
    </row>
    <row r="39610">
      <c r="D39610" s="2"/>
      <c r="G39610" s="2"/>
      <c r="J39610" s="2"/>
    </row>
    <row r="39611">
      <c r="D39611" s="2"/>
      <c r="G39611" s="2"/>
      <c r="J39611" s="2"/>
    </row>
    <row r="39612">
      <c r="D39612" s="2"/>
      <c r="G39612" s="2"/>
      <c r="J39612" s="2"/>
    </row>
    <row r="39613">
      <c r="D39613" s="2"/>
      <c r="G39613" s="2"/>
      <c r="J39613" s="2"/>
    </row>
    <row r="39614">
      <c r="D39614" s="2"/>
      <c r="G39614" s="2"/>
      <c r="J39614" s="2"/>
    </row>
    <row r="39615">
      <c r="D39615" s="2"/>
      <c r="G39615" s="2"/>
      <c r="J39615" s="2"/>
    </row>
    <row r="39616">
      <c r="D39616" s="2"/>
      <c r="G39616" s="2"/>
      <c r="J39616" s="2"/>
    </row>
    <row r="39617">
      <c r="D39617" s="2"/>
      <c r="G39617" s="2"/>
      <c r="J39617" s="2"/>
    </row>
    <row r="39618">
      <c r="D39618" s="2"/>
      <c r="G39618" s="2"/>
      <c r="J39618" s="2"/>
    </row>
    <row r="39619">
      <c r="D39619" s="2"/>
      <c r="G39619" s="2"/>
      <c r="J39619" s="2"/>
    </row>
    <row r="39620">
      <c r="D39620" s="2"/>
      <c r="G39620" s="2"/>
      <c r="J39620" s="2"/>
    </row>
    <row r="39621">
      <c r="D39621" s="2"/>
      <c r="G39621" s="2"/>
      <c r="J39621" s="2"/>
    </row>
    <row r="39622">
      <c r="D39622" s="2"/>
      <c r="G39622" s="2"/>
      <c r="J39622" s="2"/>
    </row>
    <row r="39623">
      <c r="D39623" s="2"/>
      <c r="G39623" s="2"/>
      <c r="J39623" s="2"/>
    </row>
    <row r="39624">
      <c r="D39624" s="2"/>
      <c r="G39624" s="2"/>
      <c r="J39624" s="2"/>
    </row>
    <row r="39625">
      <c r="D39625" s="2"/>
      <c r="G39625" s="2"/>
      <c r="J39625" s="2"/>
    </row>
    <row r="39626">
      <c r="D39626" s="2"/>
      <c r="G39626" s="2"/>
      <c r="J39626" s="2"/>
    </row>
    <row r="39627">
      <c r="D39627" s="2"/>
      <c r="G39627" s="2"/>
      <c r="J39627" s="2"/>
    </row>
    <row r="39628">
      <c r="D39628" s="2"/>
      <c r="G39628" s="2"/>
      <c r="J39628" s="2"/>
    </row>
    <row r="39629">
      <c r="D39629" s="2"/>
      <c r="G39629" s="2"/>
      <c r="J39629" s="2"/>
    </row>
    <row r="39630">
      <c r="D39630" s="2"/>
      <c r="G39630" s="2"/>
      <c r="J39630" s="2"/>
    </row>
    <row r="39631">
      <c r="D39631" s="2"/>
      <c r="G39631" s="2"/>
      <c r="J39631" s="2"/>
    </row>
    <row r="39632">
      <c r="D39632" s="2"/>
      <c r="G39632" s="2"/>
      <c r="J39632" s="2"/>
    </row>
    <row r="39633">
      <c r="D39633" s="2"/>
      <c r="G39633" s="2"/>
      <c r="J39633" s="2"/>
    </row>
    <row r="39634">
      <c r="D39634" s="2"/>
      <c r="G39634" s="2"/>
      <c r="J39634" s="2"/>
    </row>
    <row r="39635">
      <c r="D39635" s="2"/>
      <c r="G39635" s="2"/>
      <c r="J39635" s="2"/>
    </row>
    <row r="39636">
      <c r="D39636" s="2"/>
      <c r="G39636" s="2"/>
      <c r="J39636" s="2"/>
    </row>
    <row r="39637">
      <c r="D39637" s="2"/>
      <c r="G39637" s="2"/>
      <c r="J39637" s="2"/>
    </row>
    <row r="39638">
      <c r="D39638" s="2"/>
      <c r="G39638" s="2"/>
      <c r="J39638" s="2"/>
    </row>
    <row r="39639">
      <c r="D39639" s="2"/>
      <c r="G39639" s="2"/>
      <c r="J39639" s="2"/>
    </row>
    <row r="39640">
      <c r="D39640" s="2"/>
      <c r="G39640" s="2"/>
      <c r="J39640" s="2"/>
    </row>
    <row r="39641">
      <c r="D39641" s="2"/>
      <c r="G39641" s="2"/>
      <c r="J39641" s="2"/>
    </row>
    <row r="39642">
      <c r="D39642" s="2"/>
      <c r="G39642" s="2"/>
      <c r="J39642" s="2"/>
    </row>
    <row r="39643">
      <c r="D39643" s="2"/>
      <c r="G39643" s="2"/>
      <c r="J39643" s="2"/>
    </row>
    <row r="39644">
      <c r="D39644" s="2"/>
      <c r="G39644" s="2"/>
      <c r="J39644" s="2"/>
    </row>
    <row r="39645">
      <c r="D39645" s="2"/>
      <c r="G39645" s="2"/>
      <c r="J39645" s="2"/>
    </row>
    <row r="39646">
      <c r="D39646" s="2"/>
      <c r="G39646" s="2"/>
      <c r="J39646" s="2"/>
    </row>
    <row r="39647">
      <c r="D39647" s="2"/>
      <c r="G39647" s="2"/>
      <c r="J39647" s="2"/>
    </row>
    <row r="39648">
      <c r="D39648" s="2"/>
      <c r="G39648" s="2"/>
      <c r="J39648" s="2"/>
    </row>
    <row r="39649">
      <c r="D39649" s="2"/>
      <c r="G39649" s="2"/>
      <c r="J39649" s="2"/>
    </row>
    <row r="39650">
      <c r="D39650" s="2"/>
      <c r="G39650" s="2"/>
      <c r="J39650" s="2"/>
    </row>
    <row r="39651">
      <c r="D39651" s="2"/>
      <c r="G39651" s="2"/>
      <c r="J39651" s="2"/>
    </row>
    <row r="39652">
      <c r="D39652" s="2"/>
      <c r="G39652" s="2"/>
      <c r="J39652" s="2"/>
    </row>
    <row r="39653">
      <c r="D39653" s="2"/>
      <c r="G39653" s="2"/>
      <c r="J39653" s="2"/>
    </row>
    <row r="39654">
      <c r="D39654" s="2"/>
      <c r="G39654" s="2"/>
      <c r="J39654" s="2"/>
    </row>
    <row r="39655">
      <c r="D39655" s="2"/>
      <c r="G39655" s="2"/>
      <c r="J39655" s="2"/>
    </row>
    <row r="39656">
      <c r="D39656" s="2"/>
      <c r="G39656" s="2"/>
      <c r="J39656" s="2"/>
    </row>
    <row r="39657">
      <c r="D39657" s="2"/>
      <c r="G39657" s="2"/>
      <c r="J39657" s="2"/>
    </row>
    <row r="39658">
      <c r="D39658" s="2"/>
      <c r="G39658" s="2"/>
      <c r="J39658" s="2"/>
    </row>
    <row r="39659">
      <c r="D39659" s="2"/>
      <c r="G39659" s="2"/>
      <c r="J39659" s="2"/>
    </row>
    <row r="39660">
      <c r="D39660" s="2"/>
      <c r="G39660" s="2"/>
      <c r="J39660" s="2"/>
    </row>
    <row r="39661">
      <c r="D39661" s="2"/>
      <c r="G39661" s="2"/>
      <c r="J39661" s="2"/>
    </row>
    <row r="39662">
      <c r="D39662" s="2"/>
      <c r="G39662" s="2"/>
      <c r="J39662" s="2"/>
    </row>
    <row r="39663">
      <c r="D39663" s="2"/>
      <c r="G39663" s="2"/>
      <c r="J39663" s="2"/>
    </row>
    <row r="39664">
      <c r="D39664" s="2"/>
      <c r="G39664" s="2"/>
      <c r="J39664" s="2"/>
    </row>
    <row r="39665">
      <c r="D39665" s="2"/>
      <c r="G39665" s="2"/>
      <c r="J39665" s="2"/>
    </row>
    <row r="39666">
      <c r="D39666" s="2"/>
      <c r="G39666" s="2"/>
      <c r="J39666" s="2"/>
    </row>
    <row r="39667">
      <c r="D39667" s="2"/>
      <c r="G39667" s="2"/>
      <c r="J39667" s="2"/>
    </row>
    <row r="39668">
      <c r="D39668" s="2"/>
      <c r="G39668" s="2"/>
      <c r="J39668" s="2"/>
    </row>
    <row r="39669">
      <c r="D39669" s="2"/>
      <c r="G39669" s="2"/>
      <c r="J39669" s="2"/>
    </row>
    <row r="39670">
      <c r="D39670" s="2"/>
      <c r="G39670" s="2"/>
      <c r="J39670" s="2"/>
    </row>
    <row r="39671">
      <c r="D39671" s="2"/>
      <c r="G39671" s="2"/>
      <c r="J39671" s="2"/>
    </row>
    <row r="39672">
      <c r="D39672" s="2"/>
      <c r="G39672" s="2"/>
      <c r="J39672" s="2"/>
    </row>
    <row r="39673">
      <c r="D39673" s="2"/>
      <c r="G39673" s="2"/>
      <c r="J39673" s="2"/>
    </row>
    <row r="39674">
      <c r="D39674" s="2"/>
      <c r="G39674" s="2"/>
      <c r="J39674" s="2"/>
    </row>
    <row r="39675">
      <c r="D39675" s="2"/>
      <c r="G39675" s="2"/>
      <c r="J39675" s="2"/>
    </row>
    <row r="39676">
      <c r="D39676" s="2"/>
      <c r="G39676" s="2"/>
      <c r="J39676" s="2"/>
    </row>
    <row r="39677">
      <c r="D39677" s="2"/>
      <c r="G39677" s="2"/>
      <c r="J39677" s="2"/>
    </row>
    <row r="39678">
      <c r="D39678" s="2"/>
      <c r="G39678" s="2"/>
      <c r="J39678" s="2"/>
    </row>
    <row r="39679">
      <c r="D39679" s="2"/>
      <c r="G39679" s="2"/>
      <c r="J39679" s="2"/>
    </row>
    <row r="39680">
      <c r="D39680" s="2"/>
      <c r="G39680" s="2"/>
      <c r="J39680" s="2"/>
    </row>
    <row r="39681">
      <c r="D39681" s="2"/>
      <c r="G39681" s="2"/>
      <c r="J39681" s="2"/>
    </row>
    <row r="39682">
      <c r="D39682" s="2"/>
      <c r="G39682" s="2"/>
      <c r="J39682" s="2"/>
    </row>
    <row r="39683">
      <c r="D39683" s="2"/>
      <c r="G39683" s="2"/>
      <c r="J39683" s="2"/>
    </row>
    <row r="39684">
      <c r="D39684" s="2"/>
      <c r="G39684" s="2"/>
      <c r="J39684" s="2"/>
    </row>
    <row r="39685">
      <c r="D39685" s="2"/>
      <c r="G39685" s="2"/>
      <c r="J39685" s="2"/>
    </row>
    <row r="39686">
      <c r="D39686" s="2"/>
      <c r="G39686" s="2"/>
      <c r="J39686" s="2"/>
    </row>
    <row r="39687">
      <c r="D39687" s="2"/>
      <c r="G39687" s="2"/>
      <c r="J39687" s="2"/>
    </row>
    <row r="39688">
      <c r="D39688" s="2"/>
      <c r="G39688" s="2"/>
      <c r="J39688" s="2"/>
    </row>
    <row r="39689">
      <c r="D39689" s="2"/>
      <c r="G39689" s="2"/>
      <c r="J39689" s="2"/>
    </row>
    <row r="39690">
      <c r="D39690" s="2"/>
      <c r="G39690" s="2"/>
      <c r="J39690" s="2"/>
    </row>
    <row r="39691">
      <c r="D39691" s="2"/>
      <c r="G39691" s="2"/>
      <c r="J39691" s="2"/>
    </row>
    <row r="39692">
      <c r="D39692" s="2"/>
      <c r="G39692" s="2"/>
      <c r="J39692" s="2"/>
    </row>
    <row r="39693">
      <c r="D39693" s="2"/>
      <c r="G39693" s="2"/>
      <c r="J39693" s="2"/>
    </row>
    <row r="39694">
      <c r="D39694" s="2"/>
      <c r="G39694" s="2"/>
      <c r="J39694" s="2"/>
    </row>
    <row r="39695">
      <c r="D39695" s="2"/>
      <c r="G39695" s="2"/>
      <c r="J39695" s="2"/>
    </row>
    <row r="39696">
      <c r="D39696" s="2"/>
      <c r="G39696" s="2"/>
      <c r="J39696" s="2"/>
    </row>
    <row r="39697">
      <c r="D39697" s="2"/>
      <c r="G39697" s="2"/>
      <c r="J39697" s="2"/>
    </row>
    <row r="39698">
      <c r="D39698" s="2"/>
      <c r="G39698" s="2"/>
      <c r="J39698" s="2"/>
    </row>
    <row r="39699">
      <c r="D39699" s="2"/>
      <c r="G39699" s="2"/>
      <c r="J39699" s="2"/>
    </row>
    <row r="39700">
      <c r="D39700" s="2"/>
      <c r="G39700" s="2"/>
      <c r="J39700" s="2"/>
    </row>
    <row r="39701">
      <c r="D39701" s="2"/>
      <c r="G39701" s="2"/>
      <c r="J39701" s="2"/>
    </row>
    <row r="39702">
      <c r="D39702" s="2"/>
      <c r="G39702" s="2"/>
      <c r="J39702" s="2"/>
    </row>
    <row r="39703">
      <c r="D39703" s="2"/>
      <c r="G39703" s="2"/>
      <c r="J39703" s="2"/>
    </row>
    <row r="39704">
      <c r="D39704" s="2"/>
      <c r="G39704" s="2"/>
      <c r="J39704" s="2"/>
    </row>
    <row r="39705">
      <c r="D39705" s="2"/>
      <c r="G39705" s="2"/>
      <c r="J39705" s="2"/>
    </row>
    <row r="39706">
      <c r="D39706" s="2"/>
      <c r="G39706" s="2"/>
      <c r="J39706" s="2"/>
    </row>
    <row r="39707">
      <c r="D39707" s="2"/>
      <c r="G39707" s="2"/>
      <c r="J39707" s="2"/>
    </row>
    <row r="39708">
      <c r="D39708" s="2"/>
      <c r="G39708" s="2"/>
      <c r="J39708" s="2"/>
    </row>
    <row r="39709">
      <c r="D39709" s="2"/>
      <c r="G39709" s="2"/>
      <c r="J39709" s="2"/>
    </row>
    <row r="39710">
      <c r="D39710" s="2"/>
      <c r="G39710" s="2"/>
      <c r="J39710" s="2"/>
    </row>
    <row r="39711">
      <c r="D39711" s="2"/>
      <c r="G39711" s="2"/>
      <c r="J39711" s="2"/>
    </row>
    <row r="39712">
      <c r="D39712" s="2"/>
      <c r="G39712" s="2"/>
      <c r="J39712" s="2"/>
    </row>
    <row r="39713">
      <c r="D39713" s="2"/>
      <c r="G39713" s="2"/>
      <c r="J39713" s="2"/>
    </row>
    <row r="39714">
      <c r="D39714" s="2"/>
      <c r="G39714" s="2"/>
      <c r="J39714" s="2"/>
    </row>
    <row r="39715">
      <c r="D39715" s="2"/>
      <c r="G39715" s="2"/>
      <c r="J39715" s="2"/>
    </row>
    <row r="39716">
      <c r="D39716" s="2"/>
      <c r="G39716" s="2"/>
      <c r="J39716" s="2"/>
    </row>
    <row r="39717">
      <c r="D39717" s="2"/>
      <c r="G39717" s="2"/>
      <c r="J39717" s="2"/>
    </row>
    <row r="39718">
      <c r="D39718" s="2"/>
      <c r="G39718" s="2"/>
      <c r="J39718" s="2"/>
    </row>
    <row r="39719">
      <c r="D39719" s="2"/>
      <c r="G39719" s="2"/>
      <c r="J39719" s="2"/>
    </row>
    <row r="39720">
      <c r="D39720" s="2"/>
      <c r="G39720" s="2"/>
      <c r="J39720" s="2"/>
    </row>
    <row r="39721">
      <c r="D39721" s="2"/>
      <c r="G39721" s="2"/>
      <c r="J39721" s="2"/>
    </row>
    <row r="39722">
      <c r="D39722" s="2"/>
      <c r="G39722" s="2"/>
      <c r="J39722" s="2"/>
    </row>
    <row r="39723">
      <c r="D39723" s="2"/>
      <c r="G39723" s="2"/>
      <c r="J39723" s="2"/>
    </row>
    <row r="39724">
      <c r="D39724" s="2"/>
      <c r="G39724" s="2"/>
      <c r="J39724" s="2"/>
    </row>
    <row r="39725">
      <c r="D39725" s="2"/>
      <c r="G39725" s="2"/>
      <c r="J39725" s="2"/>
    </row>
    <row r="39726">
      <c r="D39726" s="2"/>
      <c r="G39726" s="2"/>
      <c r="J39726" s="2"/>
    </row>
    <row r="39727">
      <c r="D39727" s="2"/>
      <c r="G39727" s="2"/>
      <c r="J39727" s="2"/>
    </row>
    <row r="39728">
      <c r="D39728" s="2"/>
      <c r="G39728" s="2"/>
      <c r="J39728" s="2"/>
    </row>
    <row r="39729">
      <c r="D39729" s="2"/>
      <c r="G39729" s="2"/>
      <c r="J39729" s="2"/>
    </row>
    <row r="39730">
      <c r="D39730" s="2"/>
      <c r="G39730" s="2"/>
      <c r="J39730" s="2"/>
    </row>
    <row r="39731">
      <c r="D39731" s="2"/>
      <c r="G39731" s="2"/>
      <c r="J39731" s="2"/>
    </row>
    <row r="39732">
      <c r="D39732" s="2"/>
      <c r="G39732" s="2"/>
      <c r="J39732" s="2"/>
    </row>
    <row r="39733">
      <c r="D39733" s="2"/>
      <c r="G39733" s="2"/>
      <c r="J39733" s="2"/>
    </row>
    <row r="39734">
      <c r="D39734" s="2"/>
      <c r="G39734" s="2"/>
      <c r="J39734" s="2"/>
    </row>
    <row r="39735">
      <c r="D39735" s="2"/>
      <c r="G39735" s="2"/>
      <c r="J39735" s="2"/>
    </row>
    <row r="39736">
      <c r="D39736" s="2"/>
      <c r="G39736" s="2"/>
      <c r="J39736" s="2"/>
    </row>
    <row r="39737">
      <c r="D39737" s="2"/>
      <c r="G39737" s="2"/>
      <c r="J39737" s="2"/>
    </row>
    <row r="39738">
      <c r="D39738" s="2"/>
      <c r="G39738" s="2"/>
      <c r="J39738" s="2"/>
    </row>
    <row r="39739">
      <c r="D39739" s="2"/>
      <c r="G39739" s="2"/>
      <c r="J39739" s="2"/>
    </row>
    <row r="39740">
      <c r="D39740" s="2"/>
      <c r="G39740" s="2"/>
      <c r="J39740" s="2"/>
    </row>
    <row r="39741">
      <c r="D39741" s="2"/>
      <c r="G39741" s="2"/>
      <c r="J39741" s="2"/>
    </row>
    <row r="39742">
      <c r="D39742" s="2"/>
      <c r="G39742" s="2"/>
      <c r="J39742" s="2"/>
    </row>
    <row r="39743">
      <c r="D39743" s="2"/>
      <c r="G39743" s="2"/>
      <c r="J39743" s="2"/>
    </row>
    <row r="39744">
      <c r="D39744" s="2"/>
      <c r="G39744" s="2"/>
      <c r="J39744" s="2"/>
    </row>
    <row r="39745">
      <c r="D39745" s="2"/>
      <c r="G39745" s="2"/>
      <c r="J39745" s="2"/>
    </row>
    <row r="39746">
      <c r="D39746" s="2"/>
      <c r="G39746" s="2"/>
      <c r="J39746" s="2"/>
    </row>
    <row r="39747">
      <c r="D39747" s="2"/>
      <c r="G39747" s="2"/>
      <c r="J39747" s="2"/>
    </row>
    <row r="39748">
      <c r="D39748" s="2"/>
      <c r="G39748" s="2"/>
      <c r="J39748" s="2"/>
    </row>
    <row r="39749">
      <c r="D39749" s="2"/>
      <c r="G39749" s="2"/>
      <c r="J39749" s="2"/>
    </row>
    <row r="39750">
      <c r="D39750" s="2"/>
      <c r="G39750" s="2"/>
      <c r="J39750" s="2"/>
    </row>
    <row r="39751">
      <c r="D39751" s="2"/>
      <c r="G39751" s="2"/>
      <c r="J39751" s="2"/>
    </row>
    <row r="39752">
      <c r="D39752" s="2"/>
      <c r="G39752" s="2"/>
      <c r="J39752" s="2"/>
    </row>
    <row r="39753">
      <c r="D39753" s="2"/>
      <c r="G39753" s="2"/>
      <c r="J39753" s="2"/>
    </row>
    <row r="39754">
      <c r="D39754" s="2"/>
      <c r="G39754" s="2"/>
      <c r="J39754" s="2"/>
    </row>
    <row r="39755">
      <c r="D39755" s="2"/>
      <c r="G39755" s="2"/>
      <c r="J39755" s="2"/>
    </row>
    <row r="39756">
      <c r="D39756" s="2"/>
      <c r="G39756" s="2"/>
      <c r="J39756" s="2"/>
    </row>
    <row r="39757">
      <c r="D39757" s="2"/>
      <c r="G39757" s="2"/>
      <c r="J39757" s="2"/>
    </row>
    <row r="39758">
      <c r="D39758" s="2"/>
      <c r="G39758" s="2"/>
      <c r="J39758" s="2"/>
    </row>
    <row r="39759">
      <c r="D39759" s="2"/>
      <c r="G39759" s="2"/>
      <c r="J39759" s="2"/>
    </row>
    <row r="39760">
      <c r="D39760" s="2"/>
      <c r="G39760" s="2"/>
      <c r="J39760" s="2"/>
    </row>
    <row r="39761">
      <c r="D39761" s="2"/>
      <c r="G39761" s="2"/>
      <c r="J39761" s="2"/>
    </row>
    <row r="39762">
      <c r="D39762" s="2"/>
      <c r="G39762" s="2"/>
      <c r="J39762" s="2"/>
    </row>
    <row r="39763">
      <c r="D39763" s="2"/>
      <c r="G39763" s="2"/>
      <c r="J39763" s="2"/>
    </row>
    <row r="39764">
      <c r="D39764" s="2"/>
      <c r="G39764" s="2"/>
      <c r="J39764" s="2"/>
    </row>
    <row r="39765">
      <c r="D39765" s="2"/>
      <c r="G39765" s="2"/>
      <c r="J39765" s="2"/>
    </row>
    <row r="39766">
      <c r="D39766" s="2"/>
      <c r="G39766" s="2"/>
      <c r="J39766" s="2"/>
    </row>
    <row r="39767">
      <c r="D39767" s="2"/>
      <c r="G39767" s="2"/>
      <c r="J39767" s="2"/>
    </row>
    <row r="39768">
      <c r="D39768" s="2"/>
      <c r="G39768" s="2"/>
      <c r="J39768" s="2"/>
    </row>
    <row r="39769">
      <c r="D39769" s="2"/>
      <c r="G39769" s="2"/>
      <c r="J39769" s="2"/>
    </row>
    <row r="39770">
      <c r="D39770" s="2"/>
      <c r="G39770" s="2"/>
      <c r="J39770" s="2"/>
    </row>
    <row r="39771">
      <c r="D39771" s="2"/>
      <c r="G39771" s="2"/>
      <c r="J39771" s="2"/>
    </row>
    <row r="39772">
      <c r="D39772" s="2"/>
      <c r="G39772" s="2"/>
      <c r="J39772" s="2"/>
    </row>
    <row r="39773">
      <c r="D39773" s="2"/>
      <c r="G39773" s="2"/>
      <c r="J39773" s="2"/>
    </row>
    <row r="39774">
      <c r="D39774" s="2"/>
      <c r="G39774" s="2"/>
      <c r="J39774" s="2"/>
    </row>
    <row r="39775">
      <c r="D39775" s="2"/>
      <c r="G39775" s="2"/>
      <c r="J39775" s="2"/>
    </row>
    <row r="39776">
      <c r="D39776" s="2"/>
      <c r="G39776" s="2"/>
      <c r="J39776" s="2"/>
    </row>
    <row r="39777">
      <c r="D39777" s="2"/>
      <c r="G39777" s="2"/>
      <c r="J39777" s="2"/>
    </row>
    <row r="39778">
      <c r="D39778" s="2"/>
      <c r="G39778" s="2"/>
      <c r="J39778" s="2"/>
    </row>
    <row r="39779">
      <c r="D39779" s="2"/>
      <c r="G39779" s="2"/>
      <c r="J39779" s="2"/>
    </row>
    <row r="39780">
      <c r="D39780" s="2"/>
      <c r="G39780" s="2"/>
      <c r="J39780" s="2"/>
    </row>
    <row r="39781">
      <c r="D39781" s="2"/>
      <c r="G39781" s="2"/>
      <c r="J39781" s="2"/>
    </row>
    <row r="39782">
      <c r="D39782" s="2"/>
      <c r="G39782" s="2"/>
      <c r="J39782" s="2"/>
    </row>
    <row r="39783">
      <c r="D39783" s="2"/>
      <c r="G39783" s="2"/>
      <c r="J39783" s="2"/>
    </row>
    <row r="39784">
      <c r="D39784" s="2"/>
      <c r="G39784" s="2"/>
      <c r="J39784" s="2"/>
    </row>
    <row r="39785">
      <c r="D39785" s="2"/>
      <c r="G39785" s="2"/>
      <c r="J39785" s="2"/>
    </row>
    <row r="39786">
      <c r="D39786" s="2"/>
      <c r="G39786" s="2"/>
      <c r="J39786" s="2"/>
    </row>
    <row r="39787">
      <c r="D39787" s="2"/>
      <c r="G39787" s="2"/>
      <c r="J39787" s="2"/>
    </row>
    <row r="39788">
      <c r="D39788" s="2"/>
      <c r="G39788" s="2"/>
      <c r="J39788" s="2"/>
    </row>
    <row r="39789">
      <c r="D39789" s="2"/>
      <c r="G39789" s="2"/>
      <c r="J39789" s="2"/>
    </row>
    <row r="39790">
      <c r="D39790" s="2"/>
      <c r="G39790" s="2"/>
      <c r="J39790" s="2"/>
    </row>
    <row r="39791">
      <c r="D39791" s="2"/>
      <c r="G39791" s="2"/>
      <c r="J39791" s="2"/>
    </row>
    <row r="39792">
      <c r="D39792" s="2"/>
      <c r="G39792" s="2"/>
      <c r="J39792" s="2"/>
    </row>
    <row r="39793">
      <c r="D39793" s="2"/>
      <c r="G39793" s="2"/>
      <c r="J39793" s="2"/>
    </row>
    <row r="39794">
      <c r="D39794" s="2"/>
      <c r="G39794" s="2"/>
      <c r="J39794" s="2"/>
    </row>
    <row r="39795">
      <c r="D39795" s="2"/>
      <c r="G39795" s="2"/>
      <c r="J39795" s="2"/>
    </row>
    <row r="39796">
      <c r="D39796" s="2"/>
      <c r="G39796" s="2"/>
      <c r="J39796" s="2"/>
    </row>
    <row r="39797">
      <c r="D39797" s="2"/>
      <c r="G39797" s="2"/>
      <c r="J39797" s="2"/>
    </row>
    <row r="39798">
      <c r="D39798" s="2"/>
      <c r="G39798" s="2"/>
      <c r="J39798" s="2"/>
    </row>
    <row r="39799">
      <c r="D39799" s="2"/>
      <c r="G39799" s="2"/>
      <c r="J39799" s="2"/>
    </row>
    <row r="39800">
      <c r="D39800" s="2"/>
      <c r="G39800" s="2"/>
      <c r="J39800" s="2"/>
    </row>
    <row r="39801">
      <c r="D39801" s="2"/>
      <c r="G39801" s="2"/>
      <c r="J39801" s="2"/>
    </row>
    <row r="39802">
      <c r="D39802" s="2"/>
      <c r="G39802" s="2"/>
      <c r="J39802" s="2"/>
    </row>
    <row r="39803">
      <c r="D39803" s="2"/>
      <c r="G39803" s="2"/>
      <c r="J39803" s="2"/>
    </row>
    <row r="39804">
      <c r="D39804" s="2"/>
      <c r="G39804" s="2"/>
      <c r="J39804" s="2"/>
    </row>
    <row r="39805">
      <c r="D39805" s="2"/>
      <c r="G39805" s="2"/>
      <c r="J39805" s="2"/>
    </row>
    <row r="39806">
      <c r="D39806" s="2"/>
      <c r="G39806" s="2"/>
      <c r="J39806" s="2"/>
    </row>
    <row r="39807">
      <c r="D39807" s="2"/>
      <c r="G39807" s="2"/>
      <c r="J39807" s="2"/>
    </row>
    <row r="39808">
      <c r="D39808" s="2"/>
      <c r="G39808" s="2"/>
      <c r="J39808" s="2"/>
    </row>
    <row r="39809">
      <c r="D39809" s="2"/>
      <c r="G39809" s="2"/>
      <c r="J39809" s="2"/>
    </row>
    <row r="39810">
      <c r="D39810" s="2"/>
      <c r="G39810" s="2"/>
      <c r="J39810" s="2"/>
    </row>
    <row r="39811">
      <c r="D39811" s="2"/>
      <c r="G39811" s="2"/>
      <c r="J39811" s="2"/>
    </row>
    <row r="39812">
      <c r="D39812" s="2"/>
      <c r="G39812" s="2"/>
      <c r="J39812" s="2"/>
    </row>
    <row r="39813">
      <c r="D39813" s="2"/>
      <c r="G39813" s="2"/>
      <c r="J39813" s="2"/>
    </row>
    <row r="39814">
      <c r="D39814" s="2"/>
      <c r="G39814" s="2"/>
      <c r="J39814" s="2"/>
    </row>
    <row r="39815">
      <c r="D39815" s="2"/>
      <c r="G39815" s="2"/>
      <c r="J39815" s="2"/>
    </row>
    <row r="39816">
      <c r="D39816" s="2"/>
      <c r="G39816" s="2"/>
      <c r="J39816" s="2"/>
    </row>
    <row r="39817">
      <c r="D39817" s="2"/>
      <c r="G39817" s="2"/>
      <c r="J39817" s="2"/>
    </row>
    <row r="39818">
      <c r="D39818" s="2"/>
      <c r="G39818" s="2"/>
      <c r="J39818" s="2"/>
    </row>
    <row r="39819">
      <c r="D39819" s="2"/>
      <c r="G39819" s="2"/>
      <c r="J39819" s="2"/>
    </row>
    <row r="39820">
      <c r="D39820" s="2"/>
      <c r="G39820" s="2"/>
      <c r="J39820" s="2"/>
    </row>
    <row r="39821">
      <c r="D39821" s="2"/>
      <c r="G39821" s="2"/>
      <c r="J39821" s="2"/>
    </row>
    <row r="39822">
      <c r="D39822" s="2"/>
      <c r="G39822" s="2"/>
      <c r="J39822" s="2"/>
    </row>
    <row r="39823">
      <c r="D39823" s="2"/>
      <c r="G39823" s="2"/>
      <c r="J39823" s="2"/>
    </row>
    <row r="39824">
      <c r="D39824" s="2"/>
      <c r="G39824" s="2"/>
      <c r="J39824" s="2"/>
    </row>
    <row r="39825">
      <c r="D39825" s="2"/>
      <c r="G39825" s="2"/>
      <c r="J39825" s="2"/>
    </row>
    <row r="39826">
      <c r="D39826" s="2"/>
      <c r="G39826" s="2"/>
      <c r="J39826" s="2"/>
    </row>
    <row r="39827">
      <c r="D39827" s="2"/>
      <c r="G39827" s="2"/>
      <c r="J39827" s="2"/>
    </row>
    <row r="39828">
      <c r="D39828" s="2"/>
      <c r="G39828" s="2"/>
      <c r="J39828" s="2"/>
    </row>
    <row r="39829">
      <c r="D39829" s="2"/>
      <c r="G39829" s="2"/>
      <c r="J39829" s="2"/>
    </row>
    <row r="39830">
      <c r="D39830" s="2"/>
      <c r="G39830" s="2"/>
      <c r="J39830" s="2"/>
    </row>
    <row r="39831">
      <c r="D39831" s="2"/>
      <c r="G39831" s="2"/>
      <c r="J39831" s="2"/>
    </row>
    <row r="39832">
      <c r="D39832" s="2"/>
      <c r="G39832" s="2"/>
      <c r="J39832" s="2"/>
    </row>
    <row r="39833">
      <c r="D39833" s="2"/>
      <c r="G39833" s="2"/>
      <c r="J39833" s="2"/>
    </row>
    <row r="39834">
      <c r="D39834" s="2"/>
      <c r="G39834" s="2"/>
      <c r="J39834" s="2"/>
    </row>
    <row r="39835">
      <c r="D39835" s="2"/>
      <c r="G39835" s="2"/>
      <c r="J39835" s="2"/>
    </row>
    <row r="39836">
      <c r="D39836" s="2"/>
      <c r="G39836" s="2"/>
      <c r="J39836" s="2"/>
    </row>
    <row r="39837">
      <c r="D39837" s="2"/>
      <c r="G39837" s="2"/>
      <c r="J39837" s="2"/>
    </row>
    <row r="39838">
      <c r="D39838" s="2"/>
      <c r="G39838" s="2"/>
      <c r="J39838" s="2"/>
    </row>
    <row r="39839">
      <c r="D39839" s="2"/>
      <c r="G39839" s="2"/>
      <c r="J39839" s="2"/>
    </row>
    <row r="39840">
      <c r="D39840" s="2"/>
      <c r="G39840" s="2"/>
      <c r="J39840" s="2"/>
    </row>
    <row r="39841">
      <c r="D39841" s="2"/>
      <c r="G39841" s="2"/>
      <c r="J39841" s="2"/>
    </row>
    <row r="39842">
      <c r="D39842" s="2"/>
      <c r="G39842" s="2"/>
      <c r="J39842" s="2"/>
    </row>
    <row r="39843">
      <c r="D39843" s="2"/>
      <c r="G39843" s="2"/>
      <c r="J39843" s="2"/>
    </row>
    <row r="39844">
      <c r="D39844" s="2"/>
      <c r="G39844" s="2"/>
      <c r="J39844" s="2"/>
    </row>
    <row r="39845">
      <c r="D39845" s="2"/>
      <c r="G39845" s="2"/>
      <c r="J39845" s="2"/>
    </row>
    <row r="39846">
      <c r="D39846" s="2"/>
      <c r="G39846" s="2"/>
      <c r="J39846" s="2"/>
    </row>
    <row r="39847">
      <c r="D39847" s="2"/>
      <c r="G39847" s="2"/>
      <c r="J39847" s="2"/>
    </row>
    <row r="39848">
      <c r="D39848" s="2"/>
      <c r="G39848" s="2"/>
      <c r="J39848" s="2"/>
    </row>
    <row r="39849">
      <c r="D39849" s="2"/>
      <c r="G39849" s="2"/>
      <c r="J39849" s="2"/>
    </row>
    <row r="39850">
      <c r="D39850" s="2"/>
      <c r="G39850" s="2"/>
      <c r="J39850" s="2"/>
    </row>
    <row r="39851">
      <c r="D39851" s="2"/>
      <c r="G39851" s="2"/>
      <c r="J39851" s="2"/>
    </row>
    <row r="39852">
      <c r="D39852" s="2"/>
      <c r="G39852" s="2"/>
      <c r="J39852" s="2"/>
    </row>
    <row r="39853">
      <c r="D39853" s="2"/>
      <c r="G39853" s="2"/>
      <c r="J39853" s="2"/>
    </row>
    <row r="39854">
      <c r="D39854" s="2"/>
      <c r="G39854" s="2"/>
      <c r="J39854" s="2"/>
    </row>
    <row r="39855">
      <c r="D39855" s="2"/>
      <c r="G39855" s="2"/>
      <c r="J39855" s="2"/>
    </row>
    <row r="39856">
      <c r="D39856" s="2"/>
      <c r="G39856" s="2"/>
      <c r="J39856" s="2"/>
    </row>
    <row r="39857">
      <c r="D39857" s="2"/>
      <c r="G39857" s="2"/>
      <c r="J39857" s="2"/>
    </row>
    <row r="39858">
      <c r="D39858" s="2"/>
      <c r="G39858" s="2"/>
      <c r="J39858" s="2"/>
    </row>
    <row r="39859">
      <c r="D39859" s="2"/>
      <c r="G39859" s="2"/>
      <c r="J39859" s="2"/>
    </row>
    <row r="39860">
      <c r="D39860" s="2"/>
      <c r="G39860" s="2"/>
      <c r="J39860" s="2"/>
    </row>
    <row r="39861">
      <c r="D39861" s="2"/>
      <c r="G39861" s="2"/>
      <c r="J39861" s="2"/>
    </row>
    <row r="39862">
      <c r="D39862" s="2"/>
      <c r="G39862" s="2"/>
      <c r="J39862" s="2"/>
    </row>
    <row r="39863">
      <c r="D39863" s="2"/>
      <c r="G39863" s="2"/>
      <c r="J39863" s="2"/>
    </row>
    <row r="39864">
      <c r="D39864" s="2"/>
      <c r="G39864" s="2"/>
      <c r="J39864" s="2"/>
    </row>
    <row r="39865">
      <c r="D39865" s="2"/>
      <c r="G39865" s="2"/>
      <c r="J39865" s="2"/>
    </row>
    <row r="39866">
      <c r="D39866" s="2"/>
      <c r="G39866" s="2"/>
      <c r="J39866" s="2"/>
    </row>
    <row r="39867">
      <c r="D39867" s="2"/>
      <c r="G39867" s="2"/>
      <c r="J39867" s="2"/>
    </row>
    <row r="39868">
      <c r="D39868" s="2"/>
      <c r="G39868" s="2"/>
      <c r="J39868" s="2"/>
    </row>
    <row r="39869">
      <c r="D39869" s="2"/>
      <c r="G39869" s="2"/>
      <c r="J39869" s="2"/>
    </row>
    <row r="39870">
      <c r="D39870" s="2"/>
      <c r="G39870" s="2"/>
      <c r="J39870" s="2"/>
    </row>
    <row r="39871">
      <c r="D39871" s="2"/>
      <c r="G39871" s="2"/>
      <c r="J39871" s="2"/>
    </row>
    <row r="39872">
      <c r="D39872" s="2"/>
      <c r="G39872" s="2"/>
      <c r="J39872" s="2"/>
    </row>
    <row r="39873">
      <c r="D39873" s="2"/>
      <c r="G39873" s="2"/>
      <c r="J39873" s="2"/>
    </row>
    <row r="39874">
      <c r="D39874" s="2"/>
      <c r="G39874" s="2"/>
      <c r="J39874" s="2"/>
    </row>
    <row r="39875">
      <c r="D39875" s="2"/>
      <c r="G39875" s="2"/>
      <c r="J39875" s="2"/>
    </row>
    <row r="39876">
      <c r="D39876" s="2"/>
      <c r="G39876" s="2"/>
      <c r="J39876" s="2"/>
    </row>
    <row r="39877">
      <c r="D39877" s="2"/>
      <c r="G39877" s="2"/>
      <c r="J39877" s="2"/>
    </row>
    <row r="39878">
      <c r="D39878" s="2"/>
      <c r="G39878" s="2"/>
      <c r="J39878" s="2"/>
    </row>
    <row r="39879">
      <c r="D39879" s="2"/>
      <c r="G39879" s="2"/>
      <c r="J39879" s="2"/>
    </row>
    <row r="39880">
      <c r="D39880" s="2"/>
      <c r="G39880" s="2"/>
      <c r="J39880" s="2"/>
    </row>
    <row r="39881">
      <c r="D39881" s="2"/>
      <c r="G39881" s="2"/>
      <c r="J39881" s="2"/>
    </row>
    <row r="39882">
      <c r="D39882" s="2"/>
      <c r="G39882" s="2"/>
      <c r="J39882" s="2"/>
    </row>
    <row r="39883">
      <c r="D39883" s="2"/>
      <c r="G39883" s="2"/>
      <c r="J39883" s="2"/>
    </row>
    <row r="39884">
      <c r="D39884" s="2"/>
      <c r="G39884" s="2"/>
      <c r="J39884" s="2"/>
    </row>
    <row r="39885">
      <c r="D39885" s="2"/>
      <c r="G39885" s="2"/>
      <c r="J39885" s="2"/>
    </row>
    <row r="39886">
      <c r="D39886" s="2"/>
      <c r="G39886" s="2"/>
      <c r="J39886" s="2"/>
    </row>
    <row r="39887">
      <c r="D39887" s="2"/>
      <c r="G39887" s="2"/>
      <c r="J39887" s="2"/>
    </row>
    <row r="39888">
      <c r="D39888" s="2"/>
      <c r="G39888" s="2"/>
      <c r="J39888" s="2"/>
    </row>
    <row r="39889">
      <c r="D39889" s="2"/>
      <c r="G39889" s="2"/>
      <c r="J39889" s="2"/>
    </row>
    <row r="39890">
      <c r="D39890" s="2"/>
      <c r="G39890" s="2"/>
      <c r="J39890" s="2"/>
    </row>
    <row r="39891">
      <c r="D39891" s="2"/>
      <c r="G39891" s="2"/>
      <c r="J39891" s="2"/>
    </row>
    <row r="39892">
      <c r="D39892" s="2"/>
      <c r="G39892" s="2"/>
      <c r="J39892" s="2"/>
    </row>
    <row r="39893">
      <c r="D39893" s="2"/>
      <c r="G39893" s="2"/>
      <c r="J39893" s="2"/>
    </row>
    <row r="39894">
      <c r="D39894" s="2"/>
      <c r="G39894" s="2"/>
      <c r="J39894" s="2"/>
    </row>
    <row r="39895">
      <c r="D39895" s="2"/>
      <c r="G39895" s="2"/>
      <c r="J39895" s="2"/>
    </row>
    <row r="39896">
      <c r="D39896" s="2"/>
      <c r="G39896" s="2"/>
      <c r="J39896" s="2"/>
    </row>
    <row r="39897">
      <c r="D39897" s="2"/>
      <c r="G39897" s="2"/>
      <c r="J39897" s="2"/>
    </row>
    <row r="39898">
      <c r="D39898" s="2"/>
      <c r="G39898" s="2"/>
      <c r="J39898" s="2"/>
    </row>
    <row r="39899">
      <c r="D39899" s="2"/>
      <c r="G39899" s="2"/>
      <c r="J39899" s="2"/>
    </row>
    <row r="39900">
      <c r="D39900" s="2"/>
      <c r="G39900" s="2"/>
      <c r="J39900" s="2"/>
    </row>
    <row r="39901">
      <c r="D39901" s="2"/>
      <c r="G39901" s="2"/>
      <c r="J39901" s="2"/>
    </row>
    <row r="39902">
      <c r="D39902" s="2"/>
      <c r="G39902" s="2"/>
      <c r="J39902" s="2"/>
    </row>
    <row r="39903">
      <c r="D39903" s="2"/>
      <c r="G39903" s="2"/>
      <c r="J39903" s="2"/>
    </row>
    <row r="39904">
      <c r="D39904" s="2"/>
      <c r="G39904" s="2"/>
      <c r="J39904" s="2"/>
    </row>
    <row r="39905">
      <c r="D39905" s="2"/>
      <c r="G39905" s="2"/>
      <c r="J39905" s="2"/>
    </row>
    <row r="39906">
      <c r="D39906" s="2"/>
      <c r="G39906" s="2"/>
      <c r="J39906" s="2"/>
    </row>
    <row r="39907">
      <c r="D39907" s="2"/>
      <c r="G39907" s="2"/>
      <c r="J39907" s="2"/>
    </row>
    <row r="39908">
      <c r="D39908" s="2"/>
      <c r="G39908" s="2"/>
      <c r="J39908" s="2"/>
    </row>
    <row r="39909">
      <c r="D39909" s="2"/>
      <c r="G39909" s="2"/>
      <c r="J39909" s="2"/>
    </row>
    <row r="39910">
      <c r="D39910" s="2"/>
      <c r="G39910" s="2"/>
      <c r="J39910" s="2"/>
    </row>
    <row r="39911">
      <c r="D39911" s="2"/>
      <c r="G39911" s="2"/>
      <c r="J39911" s="2"/>
    </row>
    <row r="39912">
      <c r="D39912" s="2"/>
      <c r="G39912" s="2"/>
      <c r="J39912" s="2"/>
    </row>
    <row r="39913">
      <c r="D39913" s="2"/>
      <c r="G39913" s="2"/>
      <c r="J39913" s="2"/>
    </row>
    <row r="39914">
      <c r="D39914" s="2"/>
      <c r="G39914" s="2"/>
      <c r="J39914" s="2"/>
    </row>
    <row r="39915">
      <c r="D39915" s="2"/>
      <c r="G39915" s="2"/>
      <c r="J39915" s="2"/>
    </row>
    <row r="39916">
      <c r="D39916" s="2"/>
      <c r="G39916" s="2"/>
      <c r="J39916" s="2"/>
    </row>
    <row r="39917">
      <c r="D39917" s="2"/>
      <c r="G39917" s="2"/>
      <c r="J39917" s="2"/>
    </row>
    <row r="39918">
      <c r="D39918" s="2"/>
      <c r="G39918" s="2"/>
      <c r="J39918" s="2"/>
    </row>
    <row r="39919">
      <c r="D39919" s="2"/>
      <c r="G39919" s="2"/>
      <c r="J39919" s="2"/>
    </row>
    <row r="39920">
      <c r="D39920" s="2"/>
      <c r="G39920" s="2"/>
      <c r="J39920" s="2"/>
    </row>
    <row r="39921">
      <c r="D39921" s="2"/>
      <c r="G39921" s="2"/>
      <c r="J39921" s="2"/>
    </row>
    <row r="39922">
      <c r="D39922" s="2"/>
      <c r="G39922" s="2"/>
      <c r="J39922" s="2"/>
    </row>
    <row r="39923">
      <c r="D39923" s="2"/>
      <c r="G39923" s="2"/>
      <c r="J39923" s="2"/>
    </row>
    <row r="39924">
      <c r="D39924" s="2"/>
      <c r="G39924" s="2"/>
      <c r="J39924" s="2"/>
    </row>
    <row r="39925">
      <c r="D39925" s="2"/>
      <c r="G39925" s="2"/>
      <c r="J39925" s="2"/>
    </row>
    <row r="39926">
      <c r="D39926" s="2"/>
      <c r="G39926" s="2"/>
      <c r="J39926" s="2"/>
    </row>
    <row r="39927">
      <c r="D39927" s="2"/>
      <c r="G39927" s="2"/>
      <c r="J39927" s="2"/>
    </row>
    <row r="39928">
      <c r="D39928" s="2"/>
      <c r="G39928" s="2"/>
      <c r="J39928" s="2"/>
    </row>
    <row r="39929">
      <c r="D39929" s="2"/>
      <c r="G39929" s="2"/>
      <c r="J39929" s="2"/>
    </row>
    <row r="39930">
      <c r="D39930" s="2"/>
      <c r="G39930" s="2"/>
      <c r="J39930" s="2"/>
    </row>
    <row r="39931">
      <c r="D39931" s="2"/>
      <c r="G39931" s="2"/>
      <c r="J39931" s="2"/>
    </row>
    <row r="39932">
      <c r="D39932" s="2"/>
      <c r="G39932" s="2"/>
      <c r="J39932" s="2"/>
    </row>
    <row r="39933">
      <c r="D39933" s="2"/>
      <c r="G39933" s="2"/>
      <c r="J39933" s="2"/>
    </row>
    <row r="39934">
      <c r="D39934" s="2"/>
      <c r="G39934" s="2"/>
      <c r="J39934" s="2"/>
    </row>
    <row r="39935">
      <c r="D39935" s="2"/>
      <c r="G39935" s="2"/>
      <c r="J39935" s="2"/>
    </row>
    <row r="39936">
      <c r="D39936" s="2"/>
      <c r="G39936" s="2"/>
      <c r="J39936" s="2"/>
    </row>
    <row r="39937">
      <c r="D39937" s="2"/>
      <c r="G39937" s="2"/>
      <c r="J39937" s="2"/>
    </row>
    <row r="39938">
      <c r="D39938" s="2"/>
      <c r="G39938" s="2"/>
      <c r="J39938" s="2"/>
    </row>
    <row r="39939">
      <c r="D39939" s="2"/>
      <c r="G39939" s="2"/>
      <c r="J39939" s="2"/>
    </row>
    <row r="39940">
      <c r="D39940" s="2"/>
      <c r="G39940" s="2"/>
      <c r="J39940" s="2"/>
    </row>
    <row r="39941">
      <c r="D39941" s="2"/>
      <c r="G39941" s="2"/>
      <c r="J39941" s="2"/>
    </row>
    <row r="39942">
      <c r="D39942" s="2"/>
      <c r="G39942" s="2"/>
      <c r="J39942" s="2"/>
    </row>
    <row r="39943">
      <c r="D39943" s="2"/>
      <c r="G39943" s="2"/>
      <c r="J39943" s="2"/>
    </row>
    <row r="39944">
      <c r="D39944" s="2"/>
      <c r="G39944" s="2"/>
      <c r="J39944" s="2"/>
    </row>
    <row r="39945">
      <c r="D39945" s="2"/>
      <c r="G39945" s="2"/>
      <c r="J39945" s="2"/>
    </row>
    <row r="39946">
      <c r="D39946" s="2"/>
      <c r="G39946" s="2"/>
      <c r="J39946" s="2"/>
    </row>
    <row r="39947">
      <c r="D39947" s="2"/>
      <c r="G39947" s="2"/>
      <c r="J39947" s="2"/>
    </row>
    <row r="39948">
      <c r="D39948" s="2"/>
      <c r="G39948" s="2"/>
      <c r="J39948" s="2"/>
    </row>
    <row r="39949">
      <c r="D39949" s="2"/>
      <c r="G39949" s="2"/>
      <c r="J39949" s="2"/>
    </row>
    <row r="39950">
      <c r="D39950" s="2"/>
      <c r="G39950" s="2"/>
      <c r="J39950" s="2"/>
    </row>
    <row r="39951">
      <c r="D39951" s="2"/>
      <c r="G39951" s="2"/>
      <c r="J39951" s="2"/>
    </row>
    <row r="39952">
      <c r="D39952" s="2"/>
      <c r="G39952" s="2"/>
      <c r="J39952" s="2"/>
    </row>
    <row r="39953">
      <c r="D39953" s="2"/>
      <c r="G39953" s="2"/>
      <c r="J39953" s="2"/>
    </row>
    <row r="39954">
      <c r="D39954" s="2"/>
      <c r="G39954" s="2"/>
      <c r="J39954" s="2"/>
    </row>
    <row r="39955">
      <c r="D39955" s="2"/>
      <c r="G39955" s="2"/>
      <c r="J39955" s="2"/>
    </row>
    <row r="39956">
      <c r="D39956" s="2"/>
      <c r="G39956" s="2"/>
      <c r="J39956" s="2"/>
    </row>
    <row r="39957">
      <c r="D39957" s="2"/>
      <c r="G39957" s="2"/>
      <c r="J39957" s="2"/>
    </row>
    <row r="39958">
      <c r="D39958" s="2"/>
      <c r="G39958" s="2"/>
      <c r="J39958" s="2"/>
    </row>
    <row r="39959">
      <c r="D39959" s="2"/>
      <c r="G39959" s="2"/>
      <c r="J39959" s="2"/>
    </row>
    <row r="39960">
      <c r="D39960" s="2"/>
      <c r="G39960" s="2"/>
      <c r="J39960" s="2"/>
    </row>
    <row r="39961">
      <c r="D39961" s="2"/>
      <c r="G39961" s="2"/>
      <c r="J39961" s="2"/>
    </row>
    <row r="39962">
      <c r="D39962" s="2"/>
      <c r="G39962" s="2"/>
      <c r="J39962" s="2"/>
    </row>
    <row r="39963">
      <c r="D39963" s="2"/>
      <c r="G39963" s="2"/>
      <c r="J39963" s="2"/>
    </row>
    <row r="39964">
      <c r="D39964" s="2"/>
      <c r="G39964" s="2"/>
      <c r="J39964" s="2"/>
    </row>
    <row r="39965">
      <c r="D39965" s="2"/>
      <c r="G39965" s="2"/>
      <c r="J39965" s="2"/>
    </row>
    <row r="39966">
      <c r="D39966" s="2"/>
      <c r="G39966" s="2"/>
      <c r="J39966" s="2"/>
    </row>
    <row r="39967">
      <c r="D39967" s="2"/>
      <c r="G39967" s="2"/>
      <c r="J39967" s="2"/>
    </row>
    <row r="39968">
      <c r="D39968" s="2"/>
      <c r="G39968" s="2"/>
      <c r="J39968" s="2"/>
    </row>
    <row r="39969">
      <c r="D39969" s="2"/>
      <c r="G39969" s="2"/>
      <c r="J39969" s="2"/>
    </row>
    <row r="39970">
      <c r="D39970" s="2"/>
      <c r="G39970" s="2"/>
      <c r="J39970" s="2"/>
    </row>
    <row r="39971">
      <c r="D39971" s="2"/>
      <c r="G39971" s="2"/>
      <c r="J39971" s="2"/>
    </row>
    <row r="39972">
      <c r="D39972" s="2"/>
      <c r="G39972" s="2"/>
      <c r="J39972" s="2"/>
    </row>
    <row r="39973">
      <c r="D39973" s="2"/>
      <c r="G39973" s="2"/>
      <c r="J39973" s="2"/>
    </row>
    <row r="39974">
      <c r="D39974" s="2"/>
      <c r="G39974" s="2"/>
      <c r="J39974" s="2"/>
    </row>
    <row r="39975">
      <c r="D39975" s="2"/>
      <c r="G39975" s="2"/>
      <c r="J39975" s="2"/>
    </row>
    <row r="39976">
      <c r="D39976" s="2"/>
      <c r="G39976" s="2"/>
      <c r="J39976" s="2"/>
    </row>
    <row r="39977">
      <c r="D39977" s="2"/>
      <c r="G39977" s="2"/>
      <c r="J39977" s="2"/>
    </row>
    <row r="39978">
      <c r="D39978" s="2"/>
      <c r="G39978" s="2"/>
      <c r="J39978" s="2"/>
    </row>
    <row r="39979">
      <c r="D39979" s="2"/>
      <c r="G39979" s="2"/>
      <c r="J39979" s="2"/>
    </row>
    <row r="39980">
      <c r="D39980" s="2"/>
      <c r="G39980" s="2"/>
      <c r="J39980" s="2"/>
    </row>
    <row r="39981">
      <c r="D39981" s="2"/>
      <c r="G39981" s="2"/>
      <c r="J39981" s="2"/>
    </row>
    <row r="39982">
      <c r="D39982" s="2"/>
      <c r="G39982" s="2"/>
      <c r="J39982" s="2"/>
    </row>
    <row r="39983">
      <c r="D39983" s="2"/>
      <c r="G39983" s="2"/>
      <c r="J39983" s="2"/>
    </row>
    <row r="39984">
      <c r="D39984" s="2"/>
      <c r="G39984" s="2"/>
      <c r="J39984" s="2"/>
    </row>
    <row r="39985">
      <c r="D39985" s="2"/>
      <c r="G39985" s="2"/>
      <c r="J39985" s="2"/>
    </row>
    <row r="39986">
      <c r="D39986" s="2"/>
      <c r="G39986" s="2"/>
      <c r="J39986" s="2"/>
    </row>
    <row r="39987">
      <c r="D39987" s="2"/>
      <c r="G39987" s="2"/>
      <c r="J39987" s="2"/>
    </row>
    <row r="39988">
      <c r="D39988" s="2"/>
      <c r="G39988" s="2"/>
      <c r="J39988" s="2"/>
    </row>
    <row r="39989">
      <c r="D39989" s="2"/>
      <c r="G39989" s="2"/>
      <c r="J39989" s="2"/>
    </row>
    <row r="39990">
      <c r="D39990" s="2"/>
      <c r="G39990" s="2"/>
      <c r="J39990" s="2"/>
    </row>
    <row r="39991">
      <c r="D39991" s="2"/>
      <c r="G39991" s="2"/>
      <c r="J39991" s="2"/>
    </row>
    <row r="39992">
      <c r="D39992" s="2"/>
      <c r="G39992" s="2"/>
      <c r="J39992" s="2"/>
    </row>
    <row r="39993">
      <c r="D39993" s="2"/>
      <c r="G39993" s="2"/>
      <c r="J39993" s="2"/>
    </row>
    <row r="39994">
      <c r="D39994" s="2"/>
      <c r="G39994" s="2"/>
      <c r="J39994" s="2"/>
    </row>
    <row r="39995">
      <c r="D39995" s="2"/>
      <c r="G39995" s="2"/>
      <c r="J39995" s="2"/>
    </row>
    <row r="39996">
      <c r="D39996" s="2"/>
      <c r="G39996" s="2"/>
      <c r="J39996" s="2"/>
    </row>
    <row r="39997">
      <c r="D39997" s="2"/>
      <c r="G39997" s="2"/>
      <c r="J39997" s="2"/>
    </row>
    <row r="39998">
      <c r="D39998" s="2"/>
      <c r="G39998" s="2"/>
      <c r="J39998" s="2"/>
    </row>
    <row r="39999">
      <c r="D39999" s="2"/>
      <c r="G39999" s="2"/>
      <c r="J39999" s="2"/>
    </row>
    <row r="40000">
      <c r="D40000" s="2"/>
      <c r="G40000" s="2"/>
      <c r="J40000" s="2"/>
    </row>
    <row r="40001">
      <c r="D40001" s="2"/>
      <c r="G40001" s="2"/>
      <c r="J40001" s="2"/>
    </row>
    <row r="40002">
      <c r="D40002" s="2"/>
      <c r="G40002" s="2"/>
      <c r="J40002" s="2"/>
    </row>
    <row r="40003">
      <c r="D40003" s="2"/>
      <c r="G40003" s="2"/>
      <c r="J40003" s="2"/>
    </row>
    <row r="40004">
      <c r="D40004" s="2"/>
      <c r="G40004" s="2"/>
      <c r="J40004" s="2"/>
    </row>
    <row r="40005">
      <c r="D40005" s="2"/>
      <c r="G40005" s="2"/>
      <c r="J40005" s="2"/>
    </row>
    <row r="40006">
      <c r="D40006" s="2"/>
      <c r="G40006" s="2"/>
      <c r="J40006" s="2"/>
    </row>
    <row r="40007">
      <c r="D40007" s="2"/>
      <c r="G40007" s="2"/>
      <c r="J40007" s="2"/>
    </row>
    <row r="40008">
      <c r="D40008" s="2"/>
      <c r="G40008" s="2"/>
      <c r="J40008" s="2"/>
    </row>
    <row r="40009">
      <c r="D40009" s="2"/>
      <c r="G40009" s="2"/>
      <c r="J40009" s="2"/>
    </row>
    <row r="40010">
      <c r="D40010" s="2"/>
      <c r="G40010" s="2"/>
      <c r="J40010" s="2"/>
    </row>
    <row r="40011">
      <c r="D40011" s="2"/>
      <c r="G40011" s="2"/>
      <c r="J40011" s="2"/>
    </row>
    <row r="40012">
      <c r="D40012" s="2"/>
      <c r="G40012" s="2"/>
      <c r="J40012" s="2"/>
    </row>
    <row r="40013">
      <c r="D40013" s="2"/>
      <c r="G40013" s="2"/>
      <c r="J40013" s="2"/>
    </row>
    <row r="40014">
      <c r="D40014" s="2"/>
      <c r="G40014" s="2"/>
      <c r="J40014" s="2"/>
    </row>
    <row r="40015">
      <c r="D40015" s="2"/>
      <c r="G40015" s="2"/>
      <c r="J40015" s="2"/>
    </row>
    <row r="40016">
      <c r="D40016" s="2"/>
      <c r="G40016" s="2"/>
      <c r="J40016" s="2"/>
    </row>
    <row r="40017">
      <c r="D40017" s="2"/>
      <c r="G40017" s="2"/>
      <c r="J40017" s="2"/>
    </row>
    <row r="40018">
      <c r="D40018" s="2"/>
      <c r="G40018" s="2"/>
      <c r="J40018" s="2"/>
    </row>
    <row r="40019">
      <c r="D40019" s="2"/>
      <c r="G40019" s="2"/>
      <c r="J40019" s="2"/>
    </row>
    <row r="40020">
      <c r="D40020" s="2"/>
      <c r="G40020" s="2"/>
      <c r="J40020" s="2"/>
    </row>
    <row r="40021">
      <c r="D40021" s="2"/>
      <c r="G40021" s="2"/>
      <c r="J40021" s="2"/>
    </row>
    <row r="40022">
      <c r="D40022" s="2"/>
      <c r="G40022" s="2"/>
      <c r="J40022" s="2"/>
    </row>
    <row r="40023">
      <c r="D40023" s="2"/>
      <c r="G40023" s="2"/>
      <c r="J40023" s="2"/>
    </row>
    <row r="40024">
      <c r="D40024" s="2"/>
      <c r="G40024" s="2"/>
      <c r="J40024" s="2"/>
    </row>
    <row r="40025">
      <c r="D40025" s="2"/>
      <c r="G40025" s="2"/>
      <c r="J40025" s="2"/>
    </row>
    <row r="40026">
      <c r="D40026" s="2"/>
      <c r="G40026" s="2"/>
      <c r="J40026" s="2"/>
    </row>
    <row r="40027">
      <c r="D40027" s="2"/>
      <c r="G40027" s="2"/>
      <c r="J40027" s="2"/>
    </row>
    <row r="40028">
      <c r="D40028" s="2"/>
      <c r="G40028" s="2"/>
      <c r="J40028" s="2"/>
    </row>
    <row r="40029">
      <c r="D40029" s="2"/>
      <c r="G40029" s="2"/>
      <c r="J40029" s="2"/>
    </row>
    <row r="40030">
      <c r="D40030" s="2"/>
      <c r="G40030" s="2"/>
      <c r="J40030" s="2"/>
    </row>
    <row r="40031">
      <c r="D40031" s="2"/>
      <c r="G40031" s="2"/>
      <c r="J40031" s="2"/>
    </row>
    <row r="40032">
      <c r="D40032" s="2"/>
      <c r="G40032" s="2"/>
      <c r="J40032" s="2"/>
    </row>
    <row r="40033">
      <c r="D40033" s="2"/>
      <c r="G40033" s="2"/>
      <c r="J40033" s="2"/>
    </row>
    <row r="40034">
      <c r="D40034" s="2"/>
      <c r="G40034" s="2"/>
      <c r="J40034" s="2"/>
    </row>
    <row r="40035">
      <c r="D40035" s="2"/>
      <c r="G40035" s="2"/>
      <c r="J40035" s="2"/>
    </row>
    <row r="40036">
      <c r="D40036" s="2"/>
      <c r="G40036" s="2"/>
      <c r="J40036" s="2"/>
    </row>
    <row r="40037">
      <c r="D40037" s="2"/>
      <c r="G40037" s="2"/>
      <c r="J40037" s="2"/>
    </row>
    <row r="40038">
      <c r="D40038" s="2"/>
      <c r="G40038" s="2"/>
      <c r="J40038" s="2"/>
    </row>
    <row r="40039">
      <c r="D40039" s="2"/>
      <c r="G40039" s="2"/>
      <c r="J40039" s="2"/>
    </row>
    <row r="40040">
      <c r="D40040" s="2"/>
      <c r="G40040" s="2"/>
      <c r="J40040" s="2"/>
    </row>
    <row r="40041">
      <c r="D40041" s="2"/>
      <c r="G40041" s="2"/>
      <c r="J40041" s="2"/>
    </row>
    <row r="40042">
      <c r="D40042" s="2"/>
      <c r="G40042" s="2"/>
      <c r="J40042" s="2"/>
    </row>
    <row r="40043">
      <c r="D40043" s="2"/>
      <c r="G40043" s="2"/>
      <c r="J40043" s="2"/>
    </row>
    <row r="40044">
      <c r="D40044" s="2"/>
      <c r="G40044" s="2"/>
      <c r="J40044" s="2"/>
    </row>
    <row r="40045">
      <c r="D40045" s="2"/>
      <c r="G40045" s="2"/>
      <c r="J40045" s="2"/>
    </row>
    <row r="40046">
      <c r="D40046" s="2"/>
      <c r="G40046" s="2"/>
      <c r="J40046" s="2"/>
    </row>
    <row r="40047">
      <c r="D40047" s="2"/>
      <c r="G40047" s="2"/>
      <c r="J40047" s="2"/>
    </row>
    <row r="40048">
      <c r="D40048" s="2"/>
      <c r="G40048" s="2"/>
      <c r="J40048" s="2"/>
    </row>
    <row r="40049">
      <c r="D40049" s="2"/>
      <c r="G40049" s="2"/>
      <c r="J40049" s="2"/>
    </row>
    <row r="40050">
      <c r="D40050" s="2"/>
      <c r="G40050" s="2"/>
      <c r="J40050" s="2"/>
    </row>
    <row r="40051">
      <c r="D40051" s="2"/>
      <c r="G40051" s="2"/>
      <c r="J40051" s="2"/>
    </row>
    <row r="40052">
      <c r="D40052" s="2"/>
      <c r="G40052" s="2"/>
      <c r="J40052" s="2"/>
    </row>
    <row r="40053">
      <c r="D40053" s="2"/>
      <c r="G40053" s="2"/>
      <c r="J40053" s="2"/>
    </row>
    <row r="40054">
      <c r="D40054" s="2"/>
      <c r="G40054" s="2"/>
      <c r="J40054" s="2"/>
    </row>
    <row r="40055">
      <c r="D40055" s="2"/>
      <c r="G40055" s="2"/>
      <c r="J40055" s="2"/>
    </row>
    <row r="40056">
      <c r="D40056" s="2"/>
      <c r="G40056" s="2"/>
      <c r="J40056" s="2"/>
    </row>
    <row r="40057">
      <c r="D40057" s="2"/>
      <c r="G40057" s="2"/>
      <c r="J40057" s="2"/>
    </row>
    <row r="40058">
      <c r="D40058" s="2"/>
      <c r="G40058" s="2"/>
      <c r="J40058" s="2"/>
    </row>
    <row r="40059">
      <c r="D40059" s="2"/>
      <c r="G40059" s="2"/>
      <c r="J40059" s="2"/>
    </row>
    <row r="40060">
      <c r="D40060" s="2"/>
      <c r="G40060" s="2"/>
      <c r="J40060" s="2"/>
    </row>
    <row r="40061">
      <c r="D40061" s="2"/>
      <c r="G40061" s="2"/>
      <c r="J40061" s="2"/>
    </row>
    <row r="40062">
      <c r="D40062" s="2"/>
      <c r="G40062" s="2"/>
      <c r="J40062" s="2"/>
    </row>
    <row r="40063">
      <c r="D40063" s="2"/>
      <c r="G40063" s="2"/>
      <c r="J40063" s="2"/>
    </row>
    <row r="40064">
      <c r="D40064" s="2"/>
      <c r="G40064" s="2"/>
      <c r="J40064" s="2"/>
    </row>
    <row r="40065">
      <c r="D40065" s="2"/>
      <c r="G40065" s="2"/>
      <c r="J40065" s="2"/>
    </row>
    <row r="40066">
      <c r="D40066" s="2"/>
      <c r="G40066" s="2"/>
      <c r="J40066" s="2"/>
    </row>
    <row r="40067">
      <c r="D40067" s="2"/>
      <c r="G40067" s="2"/>
      <c r="J40067" s="2"/>
    </row>
    <row r="40068">
      <c r="D40068" s="2"/>
      <c r="G40068" s="2"/>
      <c r="J40068" s="2"/>
    </row>
    <row r="40069">
      <c r="D40069" s="2"/>
      <c r="G40069" s="2"/>
      <c r="J40069" s="2"/>
    </row>
    <row r="40070">
      <c r="D40070" s="2"/>
      <c r="G40070" s="2"/>
      <c r="J40070" s="2"/>
    </row>
    <row r="40071">
      <c r="D40071" s="2"/>
      <c r="G40071" s="2"/>
      <c r="J40071" s="2"/>
    </row>
    <row r="40072">
      <c r="D40072" s="2"/>
      <c r="G40072" s="2"/>
      <c r="J40072" s="2"/>
    </row>
    <row r="40073">
      <c r="D40073" s="2"/>
      <c r="G40073" s="2"/>
      <c r="J40073" s="2"/>
    </row>
    <row r="40074">
      <c r="D40074" s="2"/>
      <c r="G40074" s="2"/>
      <c r="J40074" s="2"/>
    </row>
    <row r="40075">
      <c r="D40075" s="2"/>
      <c r="G40075" s="2"/>
      <c r="J40075" s="2"/>
    </row>
    <row r="40076">
      <c r="D40076" s="2"/>
      <c r="G40076" s="2"/>
      <c r="J40076" s="2"/>
    </row>
    <row r="40077">
      <c r="D40077" s="2"/>
      <c r="G40077" s="2"/>
      <c r="J40077" s="2"/>
    </row>
    <row r="40078">
      <c r="D40078" s="2"/>
      <c r="G40078" s="2"/>
      <c r="J40078" s="2"/>
    </row>
    <row r="40079">
      <c r="D40079" s="2"/>
      <c r="G40079" s="2"/>
      <c r="J40079" s="2"/>
    </row>
    <row r="40080">
      <c r="D40080" s="2"/>
      <c r="G40080" s="2"/>
      <c r="J40080" s="2"/>
    </row>
    <row r="40081">
      <c r="D40081" s="2"/>
      <c r="G40081" s="2"/>
      <c r="J40081" s="2"/>
    </row>
    <row r="40082">
      <c r="D40082" s="2"/>
      <c r="G40082" s="2"/>
      <c r="J40082" s="2"/>
    </row>
    <row r="40083">
      <c r="D40083" s="2"/>
      <c r="G40083" s="2"/>
      <c r="J40083" s="2"/>
    </row>
    <row r="40084">
      <c r="D40084" s="2"/>
      <c r="G40084" s="2"/>
      <c r="J40084" s="2"/>
    </row>
    <row r="40085">
      <c r="D40085" s="2"/>
      <c r="G40085" s="2"/>
      <c r="J40085" s="2"/>
    </row>
    <row r="40086">
      <c r="D40086" s="2"/>
      <c r="G40086" s="2"/>
      <c r="J40086" s="2"/>
    </row>
    <row r="40087">
      <c r="D40087" s="2"/>
      <c r="G40087" s="2"/>
      <c r="J40087" s="2"/>
    </row>
    <row r="40088">
      <c r="D40088" s="2"/>
      <c r="G40088" s="2"/>
      <c r="J40088" s="2"/>
    </row>
    <row r="40089">
      <c r="D40089" s="2"/>
      <c r="G40089" s="2"/>
      <c r="J40089" s="2"/>
    </row>
    <row r="40090">
      <c r="D40090" s="2"/>
      <c r="G40090" s="2"/>
      <c r="J40090" s="2"/>
    </row>
    <row r="40091">
      <c r="D40091" s="2"/>
      <c r="G40091" s="2"/>
      <c r="J40091" s="2"/>
    </row>
    <row r="40092">
      <c r="D40092" s="2"/>
      <c r="G40092" s="2"/>
      <c r="J40092" s="2"/>
    </row>
    <row r="40093">
      <c r="D40093" s="2"/>
      <c r="G40093" s="2"/>
      <c r="J40093" s="2"/>
    </row>
    <row r="40094">
      <c r="D40094" s="2"/>
      <c r="G40094" s="2"/>
      <c r="J40094" s="2"/>
    </row>
    <row r="40095">
      <c r="D40095" s="2"/>
      <c r="G40095" s="2"/>
      <c r="J40095" s="2"/>
    </row>
    <row r="40096">
      <c r="D40096" s="2"/>
      <c r="G40096" s="2"/>
      <c r="J40096" s="2"/>
    </row>
    <row r="40097">
      <c r="D40097" s="2"/>
      <c r="G40097" s="2"/>
      <c r="J40097" s="2"/>
    </row>
    <row r="40098">
      <c r="D40098" s="2"/>
      <c r="G40098" s="2"/>
      <c r="J40098" s="2"/>
    </row>
    <row r="40099">
      <c r="D40099" s="2"/>
      <c r="G40099" s="2"/>
      <c r="J40099" s="2"/>
    </row>
    <row r="40100">
      <c r="D40100" s="2"/>
      <c r="G40100" s="2"/>
      <c r="J40100" s="2"/>
    </row>
    <row r="40101">
      <c r="D40101" s="2"/>
      <c r="G40101" s="2"/>
      <c r="J40101" s="2"/>
    </row>
    <row r="40102">
      <c r="D40102" s="2"/>
      <c r="G40102" s="2"/>
      <c r="J40102" s="2"/>
    </row>
    <row r="40103">
      <c r="D40103" s="2"/>
      <c r="G40103" s="2"/>
      <c r="J40103" s="2"/>
    </row>
    <row r="40104">
      <c r="D40104" s="2"/>
      <c r="G40104" s="2"/>
      <c r="J40104" s="2"/>
    </row>
    <row r="40105">
      <c r="D40105" s="2"/>
      <c r="G40105" s="2"/>
      <c r="J40105" s="2"/>
    </row>
    <row r="40106">
      <c r="D40106" s="2"/>
      <c r="G40106" s="2"/>
      <c r="J40106" s="2"/>
    </row>
    <row r="40107">
      <c r="D40107" s="2"/>
      <c r="G40107" s="2"/>
      <c r="J40107" s="2"/>
    </row>
    <row r="40108">
      <c r="D40108" s="2"/>
      <c r="G40108" s="2"/>
      <c r="J40108" s="2"/>
    </row>
    <row r="40109">
      <c r="D40109" s="2"/>
      <c r="G40109" s="2"/>
      <c r="J40109" s="2"/>
    </row>
    <row r="40110">
      <c r="D40110" s="2"/>
      <c r="G40110" s="2"/>
      <c r="J40110" s="2"/>
    </row>
    <row r="40111">
      <c r="D40111" s="2"/>
      <c r="G40111" s="2"/>
      <c r="J40111" s="2"/>
    </row>
    <row r="40112">
      <c r="D40112" s="2"/>
      <c r="G40112" s="2"/>
      <c r="J40112" s="2"/>
    </row>
    <row r="40113">
      <c r="D40113" s="2"/>
      <c r="G40113" s="2"/>
      <c r="J40113" s="2"/>
    </row>
    <row r="40114">
      <c r="D40114" s="2"/>
      <c r="G40114" s="2"/>
      <c r="J40114" s="2"/>
    </row>
    <row r="40115">
      <c r="D40115" s="2"/>
      <c r="G40115" s="2"/>
      <c r="J40115" s="2"/>
    </row>
    <row r="40116">
      <c r="D40116" s="2"/>
      <c r="G40116" s="2"/>
      <c r="J40116" s="2"/>
    </row>
    <row r="40117">
      <c r="D40117" s="2"/>
      <c r="G40117" s="2"/>
      <c r="J40117" s="2"/>
    </row>
    <row r="40118">
      <c r="D40118" s="2"/>
      <c r="G40118" s="2"/>
      <c r="J40118" s="2"/>
    </row>
    <row r="40119">
      <c r="D40119" s="2"/>
      <c r="G40119" s="2"/>
      <c r="J40119" s="2"/>
    </row>
    <row r="40120">
      <c r="D40120" s="2"/>
      <c r="G40120" s="2"/>
      <c r="J40120" s="2"/>
    </row>
    <row r="40121">
      <c r="D40121" s="2"/>
      <c r="G40121" s="2"/>
      <c r="J40121" s="2"/>
    </row>
    <row r="40122">
      <c r="D40122" s="2"/>
      <c r="G40122" s="2"/>
      <c r="J40122" s="2"/>
    </row>
    <row r="40123">
      <c r="D40123" s="2"/>
      <c r="G40123" s="2"/>
      <c r="J40123" s="2"/>
    </row>
    <row r="40124">
      <c r="D40124" s="2"/>
      <c r="G40124" s="2"/>
      <c r="J40124" s="2"/>
    </row>
    <row r="40125">
      <c r="D40125" s="2"/>
      <c r="G40125" s="2"/>
      <c r="J40125" s="2"/>
    </row>
    <row r="40126">
      <c r="D40126" s="2"/>
      <c r="G40126" s="2"/>
      <c r="J40126" s="2"/>
    </row>
    <row r="40127">
      <c r="D40127" s="2"/>
      <c r="G40127" s="2"/>
      <c r="J40127" s="2"/>
    </row>
    <row r="40128">
      <c r="D40128" s="2"/>
      <c r="G40128" s="2"/>
      <c r="J40128" s="2"/>
    </row>
    <row r="40129">
      <c r="D40129" s="2"/>
      <c r="G40129" s="2"/>
      <c r="J40129" s="2"/>
    </row>
    <row r="40130">
      <c r="D40130" s="2"/>
      <c r="G40130" s="2"/>
      <c r="J40130" s="2"/>
    </row>
    <row r="40131">
      <c r="D40131" s="2"/>
      <c r="G40131" s="2"/>
      <c r="J40131" s="2"/>
    </row>
    <row r="40132">
      <c r="D40132" s="2"/>
      <c r="G40132" s="2"/>
      <c r="J40132" s="2"/>
    </row>
    <row r="40133">
      <c r="D40133" s="2"/>
      <c r="G40133" s="2"/>
      <c r="J40133" s="2"/>
    </row>
    <row r="40134">
      <c r="D40134" s="2"/>
      <c r="G40134" s="2"/>
      <c r="J40134" s="2"/>
    </row>
    <row r="40135">
      <c r="D40135" s="2"/>
      <c r="G40135" s="2"/>
      <c r="J40135" s="2"/>
    </row>
    <row r="40136">
      <c r="D40136" s="2"/>
      <c r="G40136" s="2"/>
      <c r="J40136" s="2"/>
    </row>
    <row r="40137">
      <c r="D40137" s="2"/>
      <c r="G40137" s="2"/>
      <c r="J40137" s="2"/>
    </row>
    <row r="40138">
      <c r="D40138" s="2"/>
      <c r="G40138" s="2"/>
      <c r="J40138" s="2"/>
    </row>
    <row r="40139">
      <c r="D40139" s="2"/>
      <c r="G40139" s="2"/>
      <c r="J40139" s="2"/>
    </row>
    <row r="40140">
      <c r="D40140" s="2"/>
      <c r="G40140" s="2"/>
      <c r="J40140" s="2"/>
    </row>
    <row r="40141">
      <c r="D40141" s="2"/>
      <c r="G40141" s="2"/>
      <c r="J40141" s="2"/>
    </row>
    <row r="40142">
      <c r="D40142" s="2"/>
      <c r="G40142" s="2"/>
      <c r="J40142" s="2"/>
    </row>
    <row r="40143">
      <c r="D40143" s="2"/>
      <c r="G40143" s="2"/>
      <c r="J40143" s="2"/>
    </row>
    <row r="40144">
      <c r="D40144" s="2"/>
      <c r="G40144" s="2"/>
      <c r="J40144" s="2"/>
    </row>
    <row r="40145">
      <c r="D40145" s="2"/>
      <c r="G40145" s="2"/>
      <c r="J40145" s="2"/>
    </row>
    <row r="40146">
      <c r="D40146" s="2"/>
      <c r="G40146" s="2"/>
      <c r="J40146" s="2"/>
    </row>
    <row r="40147">
      <c r="D40147" s="2"/>
      <c r="G40147" s="2"/>
      <c r="J40147" s="2"/>
    </row>
    <row r="40148">
      <c r="D40148" s="2"/>
      <c r="G40148" s="2"/>
      <c r="J40148" s="2"/>
    </row>
    <row r="40149">
      <c r="D40149" s="2"/>
      <c r="G40149" s="2"/>
      <c r="J40149" s="2"/>
    </row>
    <row r="40150">
      <c r="D40150" s="2"/>
      <c r="G40150" s="2"/>
      <c r="J40150" s="2"/>
    </row>
    <row r="40151">
      <c r="D40151" s="2"/>
      <c r="G40151" s="2"/>
      <c r="J40151" s="2"/>
    </row>
    <row r="40152">
      <c r="D40152" s="2"/>
      <c r="G40152" s="2"/>
      <c r="J40152" s="2"/>
    </row>
    <row r="40153">
      <c r="D40153" s="2"/>
      <c r="G40153" s="2"/>
      <c r="J40153" s="2"/>
    </row>
    <row r="40154">
      <c r="D40154" s="2"/>
      <c r="G40154" s="2"/>
      <c r="J40154" s="2"/>
    </row>
    <row r="40155">
      <c r="D40155" s="2"/>
      <c r="G40155" s="2"/>
      <c r="J40155" s="2"/>
    </row>
    <row r="40156">
      <c r="D40156" s="2"/>
      <c r="G40156" s="2"/>
      <c r="J40156" s="2"/>
    </row>
    <row r="40157">
      <c r="D40157" s="2"/>
      <c r="G40157" s="2"/>
      <c r="J40157" s="2"/>
    </row>
    <row r="40158">
      <c r="D40158" s="2"/>
      <c r="G40158" s="2"/>
      <c r="J40158" s="2"/>
    </row>
    <row r="40159">
      <c r="D40159" s="2"/>
      <c r="G40159" s="2"/>
      <c r="J40159" s="2"/>
    </row>
    <row r="40160">
      <c r="D40160" s="2"/>
      <c r="G40160" s="2"/>
      <c r="J40160" s="2"/>
    </row>
    <row r="40161">
      <c r="D40161" s="2"/>
      <c r="G40161" s="2"/>
      <c r="J40161" s="2"/>
    </row>
    <row r="40162">
      <c r="D40162" s="2"/>
      <c r="G40162" s="2"/>
      <c r="J40162" s="2"/>
    </row>
    <row r="40163">
      <c r="D40163" s="2"/>
      <c r="G40163" s="2"/>
      <c r="J40163" s="2"/>
    </row>
    <row r="40164">
      <c r="D40164" s="2"/>
      <c r="G40164" s="2"/>
      <c r="J40164" s="2"/>
    </row>
    <row r="40165">
      <c r="D40165" s="2"/>
      <c r="G40165" s="2"/>
      <c r="J40165" s="2"/>
    </row>
    <row r="40166">
      <c r="D40166" s="2"/>
      <c r="G40166" s="2"/>
      <c r="J40166" s="2"/>
    </row>
    <row r="40167">
      <c r="D40167" s="2"/>
      <c r="G40167" s="2"/>
      <c r="J40167" s="2"/>
    </row>
    <row r="40168">
      <c r="D40168" s="2"/>
      <c r="G40168" s="2"/>
      <c r="J40168" s="2"/>
    </row>
    <row r="40169">
      <c r="D40169" s="2"/>
      <c r="G40169" s="2"/>
      <c r="J40169" s="2"/>
    </row>
    <row r="40170">
      <c r="D40170" s="2"/>
      <c r="G40170" s="2"/>
      <c r="J40170" s="2"/>
    </row>
    <row r="40171">
      <c r="D40171" s="2"/>
      <c r="G40171" s="2"/>
      <c r="J40171" s="2"/>
    </row>
    <row r="40172">
      <c r="D40172" s="2"/>
      <c r="G40172" s="2"/>
      <c r="J40172" s="2"/>
    </row>
    <row r="40173">
      <c r="D40173" s="2"/>
      <c r="G40173" s="2"/>
      <c r="J40173" s="2"/>
    </row>
    <row r="40174">
      <c r="D40174" s="2"/>
      <c r="G40174" s="2"/>
      <c r="J40174" s="2"/>
    </row>
    <row r="40175">
      <c r="D40175" s="2"/>
      <c r="G40175" s="2"/>
      <c r="J40175" s="2"/>
    </row>
    <row r="40176">
      <c r="D40176" s="2"/>
      <c r="G40176" s="2"/>
      <c r="J40176" s="2"/>
    </row>
    <row r="40177">
      <c r="D40177" s="2"/>
      <c r="G40177" s="2"/>
      <c r="J40177" s="2"/>
    </row>
    <row r="40178">
      <c r="D40178" s="2"/>
      <c r="G40178" s="2"/>
      <c r="J40178" s="2"/>
    </row>
    <row r="40179">
      <c r="D40179" s="2"/>
      <c r="G40179" s="2"/>
      <c r="J40179" s="2"/>
    </row>
    <row r="40180">
      <c r="D40180" s="2"/>
      <c r="G40180" s="2"/>
      <c r="J40180" s="2"/>
    </row>
    <row r="40181">
      <c r="D40181" s="2"/>
      <c r="G40181" s="2"/>
      <c r="J40181" s="2"/>
    </row>
    <row r="40182">
      <c r="D40182" s="2"/>
      <c r="G40182" s="2"/>
      <c r="J40182" s="2"/>
    </row>
    <row r="40183">
      <c r="D40183" s="2"/>
      <c r="G40183" s="2"/>
      <c r="J40183" s="2"/>
    </row>
    <row r="40184">
      <c r="D40184" s="2"/>
      <c r="G40184" s="2"/>
      <c r="J40184" s="2"/>
    </row>
    <row r="40185">
      <c r="D40185" s="2"/>
      <c r="G40185" s="2"/>
      <c r="J40185" s="2"/>
    </row>
    <row r="40186">
      <c r="D40186" s="2"/>
      <c r="G40186" s="2"/>
      <c r="J40186" s="2"/>
    </row>
    <row r="40187">
      <c r="D40187" s="2"/>
      <c r="G40187" s="2"/>
      <c r="J40187" s="2"/>
    </row>
    <row r="40188">
      <c r="D40188" s="2"/>
      <c r="G40188" s="2"/>
      <c r="J40188" s="2"/>
    </row>
    <row r="40189">
      <c r="D40189" s="2"/>
      <c r="G40189" s="2"/>
      <c r="J40189" s="2"/>
    </row>
    <row r="40190">
      <c r="D40190" s="2"/>
      <c r="G40190" s="2"/>
      <c r="J40190" s="2"/>
    </row>
    <row r="40191">
      <c r="D40191" s="2"/>
      <c r="G40191" s="2"/>
      <c r="J40191" s="2"/>
    </row>
    <row r="40192">
      <c r="D40192" s="2"/>
      <c r="G40192" s="2"/>
      <c r="J40192" s="2"/>
    </row>
    <row r="40193">
      <c r="D40193" s="2"/>
      <c r="G40193" s="2"/>
      <c r="J40193" s="2"/>
    </row>
    <row r="40194">
      <c r="D40194" s="2"/>
      <c r="G40194" s="2"/>
      <c r="J40194" s="2"/>
    </row>
    <row r="40195">
      <c r="D40195" s="2"/>
      <c r="G40195" s="2"/>
      <c r="J40195" s="2"/>
    </row>
    <row r="40196">
      <c r="D40196" s="2"/>
      <c r="G40196" s="2"/>
      <c r="J40196" s="2"/>
    </row>
    <row r="40197">
      <c r="D40197" s="2"/>
      <c r="G40197" s="2"/>
      <c r="J40197" s="2"/>
    </row>
    <row r="40198">
      <c r="D40198" s="2"/>
      <c r="G40198" s="2"/>
      <c r="J40198" s="2"/>
    </row>
    <row r="40199">
      <c r="D40199" s="2"/>
      <c r="G40199" s="2"/>
      <c r="J40199" s="2"/>
    </row>
    <row r="40200">
      <c r="D40200" s="2"/>
      <c r="G40200" s="2"/>
      <c r="J40200" s="2"/>
    </row>
    <row r="40201">
      <c r="D40201" s="2"/>
      <c r="G40201" s="2"/>
      <c r="J40201" s="2"/>
    </row>
    <row r="40202">
      <c r="D40202" s="2"/>
      <c r="G40202" s="2"/>
      <c r="J40202" s="2"/>
    </row>
    <row r="40203">
      <c r="D40203" s="2"/>
      <c r="G40203" s="2"/>
      <c r="J40203" s="2"/>
    </row>
    <row r="40204">
      <c r="D40204" s="2"/>
      <c r="G40204" s="2"/>
      <c r="J40204" s="2"/>
    </row>
    <row r="40205">
      <c r="D40205" s="2"/>
      <c r="G40205" s="2"/>
      <c r="J40205" s="2"/>
    </row>
    <row r="40206">
      <c r="D40206" s="2"/>
      <c r="G40206" s="2"/>
      <c r="J40206" s="2"/>
    </row>
    <row r="40207">
      <c r="D40207" s="2"/>
      <c r="G40207" s="2"/>
      <c r="J40207" s="2"/>
    </row>
    <row r="40208">
      <c r="D40208" s="2"/>
      <c r="G40208" s="2"/>
      <c r="J40208" s="2"/>
    </row>
    <row r="40209">
      <c r="D40209" s="2"/>
      <c r="G40209" s="2"/>
      <c r="J40209" s="2"/>
    </row>
    <row r="40210">
      <c r="D40210" s="2"/>
      <c r="G40210" s="2"/>
      <c r="J40210" s="2"/>
    </row>
    <row r="40211">
      <c r="D40211" s="2"/>
      <c r="G40211" s="2"/>
      <c r="J40211" s="2"/>
    </row>
    <row r="40212">
      <c r="D40212" s="2"/>
      <c r="G40212" s="2"/>
      <c r="J40212" s="2"/>
    </row>
    <row r="40213">
      <c r="D40213" s="2"/>
      <c r="G40213" s="2"/>
      <c r="J40213" s="2"/>
    </row>
    <row r="40214">
      <c r="D40214" s="2"/>
      <c r="G40214" s="2"/>
      <c r="J40214" s="2"/>
    </row>
    <row r="40215">
      <c r="D40215" s="2"/>
      <c r="G40215" s="2"/>
      <c r="J40215" s="2"/>
    </row>
    <row r="40216">
      <c r="D40216" s="2"/>
      <c r="G40216" s="2"/>
      <c r="J40216" s="2"/>
    </row>
    <row r="40217">
      <c r="D40217" s="2"/>
      <c r="G40217" s="2"/>
      <c r="J40217" s="2"/>
    </row>
    <row r="40218">
      <c r="D40218" s="2"/>
      <c r="G40218" s="2"/>
      <c r="J40218" s="2"/>
    </row>
    <row r="40219">
      <c r="D40219" s="2"/>
      <c r="G40219" s="2"/>
      <c r="J40219" s="2"/>
    </row>
    <row r="40220">
      <c r="D40220" s="2"/>
      <c r="G40220" s="2"/>
      <c r="J40220" s="2"/>
    </row>
    <row r="40221">
      <c r="D40221" s="2"/>
      <c r="G40221" s="2"/>
      <c r="J40221" s="2"/>
    </row>
    <row r="40222">
      <c r="D40222" s="2"/>
      <c r="G40222" s="2"/>
      <c r="J40222" s="2"/>
    </row>
    <row r="40223">
      <c r="D40223" s="2"/>
      <c r="G40223" s="2"/>
      <c r="J40223" s="2"/>
    </row>
    <row r="40224">
      <c r="D40224" s="2"/>
      <c r="G40224" s="2"/>
      <c r="J40224" s="2"/>
    </row>
    <row r="40225">
      <c r="D40225" s="2"/>
      <c r="G40225" s="2"/>
      <c r="J40225" s="2"/>
    </row>
    <row r="40226">
      <c r="D40226" s="2"/>
      <c r="G40226" s="2"/>
      <c r="J40226" s="2"/>
    </row>
    <row r="40227">
      <c r="D40227" s="2"/>
      <c r="G40227" s="2"/>
      <c r="J40227" s="2"/>
    </row>
    <row r="40228">
      <c r="D40228" s="2"/>
      <c r="G40228" s="2"/>
      <c r="J40228" s="2"/>
    </row>
    <row r="40229">
      <c r="D40229" s="2"/>
      <c r="G40229" s="2"/>
      <c r="J40229" s="2"/>
    </row>
    <row r="40230">
      <c r="D40230" s="2"/>
      <c r="G40230" s="2"/>
      <c r="J40230" s="2"/>
    </row>
    <row r="40231">
      <c r="D40231" s="2"/>
      <c r="G40231" s="2"/>
      <c r="J40231" s="2"/>
    </row>
    <row r="40232">
      <c r="D40232" s="2"/>
      <c r="G40232" s="2"/>
      <c r="J40232" s="2"/>
    </row>
    <row r="40233">
      <c r="D40233" s="2"/>
      <c r="G40233" s="2"/>
      <c r="J40233" s="2"/>
    </row>
    <row r="40234">
      <c r="D40234" s="2"/>
      <c r="G40234" s="2"/>
      <c r="J40234" s="2"/>
    </row>
    <row r="40235">
      <c r="D40235" s="2"/>
      <c r="G40235" s="2"/>
      <c r="J40235" s="2"/>
    </row>
    <row r="40236">
      <c r="D40236" s="2"/>
      <c r="G40236" s="2"/>
      <c r="J40236" s="2"/>
    </row>
    <row r="40237">
      <c r="D40237" s="2"/>
      <c r="G40237" s="2"/>
      <c r="J40237" s="2"/>
    </row>
    <row r="40238">
      <c r="D40238" s="2"/>
      <c r="G40238" s="2"/>
      <c r="J40238" s="2"/>
    </row>
    <row r="40239">
      <c r="D40239" s="2"/>
      <c r="G40239" s="2"/>
      <c r="J40239" s="2"/>
    </row>
    <row r="40240">
      <c r="D40240" s="2"/>
      <c r="G40240" s="2"/>
      <c r="J40240" s="2"/>
    </row>
    <row r="40241">
      <c r="D40241" s="2"/>
      <c r="G40241" s="2"/>
      <c r="J40241" s="2"/>
    </row>
    <row r="40242">
      <c r="D40242" s="2"/>
      <c r="G40242" s="2"/>
      <c r="J40242" s="2"/>
    </row>
    <row r="40243">
      <c r="D40243" s="2"/>
      <c r="G40243" s="2"/>
      <c r="J40243" s="2"/>
    </row>
    <row r="40244">
      <c r="D40244" s="2"/>
      <c r="G40244" s="2"/>
      <c r="J40244" s="2"/>
    </row>
    <row r="40245">
      <c r="D40245" s="2"/>
      <c r="G40245" s="2"/>
      <c r="J40245" s="2"/>
    </row>
    <row r="40246">
      <c r="D40246" s="2"/>
      <c r="G40246" s="2"/>
      <c r="J40246" s="2"/>
    </row>
    <row r="40247">
      <c r="D40247" s="2"/>
      <c r="G40247" s="2"/>
      <c r="J40247" s="2"/>
    </row>
    <row r="40248">
      <c r="D40248" s="2"/>
      <c r="G40248" s="2"/>
      <c r="J40248" s="2"/>
    </row>
    <row r="40249">
      <c r="D40249" s="2"/>
      <c r="G40249" s="2"/>
      <c r="J40249" s="2"/>
    </row>
    <row r="40250">
      <c r="D40250" s="2"/>
      <c r="G40250" s="2"/>
      <c r="J40250" s="2"/>
    </row>
    <row r="40251">
      <c r="D40251" s="2"/>
      <c r="G40251" s="2"/>
      <c r="J40251" s="2"/>
    </row>
    <row r="40252">
      <c r="D40252" s="2"/>
      <c r="G40252" s="2"/>
      <c r="J40252" s="2"/>
    </row>
    <row r="40253">
      <c r="D40253" s="2"/>
      <c r="G40253" s="2"/>
      <c r="J40253" s="2"/>
    </row>
    <row r="40254">
      <c r="D40254" s="2"/>
      <c r="G40254" s="2"/>
      <c r="J40254" s="2"/>
    </row>
    <row r="40255">
      <c r="D40255" s="2"/>
      <c r="G40255" s="2"/>
      <c r="J40255" s="2"/>
    </row>
    <row r="40256">
      <c r="D40256" s="2"/>
      <c r="G40256" s="2"/>
      <c r="J40256" s="2"/>
    </row>
    <row r="40257">
      <c r="D40257" s="2"/>
      <c r="G40257" s="2"/>
      <c r="J40257" s="2"/>
    </row>
    <row r="40258">
      <c r="D40258" s="2"/>
      <c r="G40258" s="2"/>
      <c r="J40258" s="2"/>
    </row>
    <row r="40259">
      <c r="D40259" s="2"/>
      <c r="G40259" s="2"/>
      <c r="J40259" s="2"/>
    </row>
    <row r="40260">
      <c r="D40260" s="2"/>
      <c r="G40260" s="2"/>
      <c r="J40260" s="2"/>
    </row>
    <row r="40261">
      <c r="D40261" s="2"/>
      <c r="G40261" s="2"/>
      <c r="J40261" s="2"/>
    </row>
    <row r="40262">
      <c r="D40262" s="2"/>
      <c r="G40262" s="2"/>
      <c r="J40262" s="2"/>
    </row>
    <row r="40263">
      <c r="D40263" s="2"/>
      <c r="G40263" s="2"/>
      <c r="J40263" s="2"/>
    </row>
    <row r="40264">
      <c r="D40264" s="2"/>
      <c r="G40264" s="2"/>
      <c r="J40264" s="2"/>
    </row>
    <row r="40265">
      <c r="D40265" s="2"/>
      <c r="G40265" s="2"/>
      <c r="J40265" s="2"/>
    </row>
    <row r="40266">
      <c r="D40266" s="2"/>
      <c r="G40266" s="2"/>
      <c r="J40266" s="2"/>
    </row>
    <row r="40267">
      <c r="D40267" s="2"/>
      <c r="G40267" s="2"/>
      <c r="J40267" s="2"/>
    </row>
    <row r="40268">
      <c r="D40268" s="2"/>
      <c r="G40268" s="2"/>
      <c r="J40268" s="2"/>
    </row>
    <row r="40269">
      <c r="D40269" s="2"/>
      <c r="G40269" s="2"/>
      <c r="J40269" s="2"/>
    </row>
    <row r="40270">
      <c r="D40270" s="2"/>
      <c r="G40270" s="2"/>
      <c r="J40270" s="2"/>
    </row>
    <row r="40271">
      <c r="D40271" s="2"/>
      <c r="G40271" s="2"/>
      <c r="J40271" s="2"/>
    </row>
    <row r="40272">
      <c r="D40272" s="2"/>
      <c r="G40272" s="2"/>
      <c r="J40272" s="2"/>
    </row>
    <row r="40273">
      <c r="D40273" s="2"/>
      <c r="G40273" s="2"/>
      <c r="J40273" s="2"/>
    </row>
    <row r="40274">
      <c r="D40274" s="2"/>
      <c r="G40274" s="2"/>
      <c r="J40274" s="2"/>
    </row>
    <row r="40275">
      <c r="D40275" s="2"/>
      <c r="G40275" s="2"/>
      <c r="J40275" s="2"/>
    </row>
    <row r="40276">
      <c r="D40276" s="2"/>
      <c r="G40276" s="2"/>
      <c r="J40276" s="2"/>
    </row>
    <row r="40277">
      <c r="D40277" s="2"/>
      <c r="G40277" s="2"/>
      <c r="J40277" s="2"/>
    </row>
    <row r="40278">
      <c r="D40278" s="2"/>
      <c r="G40278" s="2"/>
      <c r="J40278" s="2"/>
    </row>
    <row r="40279">
      <c r="D40279" s="2"/>
      <c r="G40279" s="2"/>
      <c r="J40279" s="2"/>
    </row>
    <row r="40280">
      <c r="D40280" s="2"/>
      <c r="G40280" s="2"/>
      <c r="J40280" s="2"/>
    </row>
    <row r="40281">
      <c r="D40281" s="2"/>
      <c r="G40281" s="2"/>
      <c r="J40281" s="2"/>
    </row>
    <row r="40282">
      <c r="D40282" s="2"/>
      <c r="G40282" s="2"/>
      <c r="J40282" s="2"/>
    </row>
    <row r="40283">
      <c r="D40283" s="2"/>
      <c r="G40283" s="2"/>
      <c r="J40283" s="2"/>
    </row>
    <row r="40284">
      <c r="D40284" s="2"/>
      <c r="G40284" s="2"/>
      <c r="J40284" s="2"/>
    </row>
    <row r="40285">
      <c r="D40285" s="2"/>
      <c r="G40285" s="2"/>
      <c r="J40285" s="2"/>
    </row>
    <row r="40286">
      <c r="D40286" s="2"/>
      <c r="G40286" s="2"/>
      <c r="J40286" s="2"/>
    </row>
    <row r="40287">
      <c r="D40287" s="2"/>
      <c r="G40287" s="2"/>
      <c r="J40287" s="2"/>
    </row>
    <row r="40288">
      <c r="D40288" s="2"/>
      <c r="G40288" s="2"/>
      <c r="J40288" s="2"/>
    </row>
    <row r="40289">
      <c r="D40289" s="2"/>
      <c r="G40289" s="2"/>
      <c r="J40289" s="2"/>
    </row>
    <row r="40290">
      <c r="D40290" s="2"/>
      <c r="G40290" s="2"/>
      <c r="J40290" s="2"/>
    </row>
    <row r="40291">
      <c r="D40291" s="2"/>
      <c r="G40291" s="2"/>
      <c r="J40291" s="2"/>
    </row>
    <row r="40292">
      <c r="D40292" s="2"/>
      <c r="G40292" s="2"/>
      <c r="J40292" s="2"/>
    </row>
    <row r="40293">
      <c r="D40293" s="2"/>
      <c r="G40293" s="2"/>
      <c r="J40293" s="2"/>
    </row>
    <row r="40294">
      <c r="D40294" s="2"/>
      <c r="G40294" s="2"/>
      <c r="J40294" s="2"/>
    </row>
    <row r="40295">
      <c r="D40295" s="2"/>
      <c r="G40295" s="2"/>
      <c r="J40295" s="2"/>
    </row>
    <row r="40296">
      <c r="D40296" s="2"/>
      <c r="G40296" s="2"/>
      <c r="J40296" s="2"/>
    </row>
    <row r="40297">
      <c r="D40297" s="2"/>
      <c r="G40297" s="2"/>
      <c r="J40297" s="2"/>
    </row>
    <row r="40298">
      <c r="D40298" s="2"/>
      <c r="G40298" s="2"/>
      <c r="J40298" s="2"/>
    </row>
    <row r="40299">
      <c r="D40299" s="2"/>
      <c r="G40299" s="2"/>
      <c r="J40299" s="2"/>
    </row>
    <row r="40300">
      <c r="D40300" s="2"/>
      <c r="G40300" s="2"/>
      <c r="J40300" s="2"/>
    </row>
    <row r="40301">
      <c r="D40301" s="2"/>
      <c r="G40301" s="2"/>
      <c r="J40301" s="2"/>
    </row>
    <row r="40302">
      <c r="D40302" s="2"/>
      <c r="G40302" s="2"/>
      <c r="J40302" s="2"/>
    </row>
    <row r="40303">
      <c r="D40303" s="2"/>
      <c r="G40303" s="2"/>
      <c r="J40303" s="2"/>
    </row>
    <row r="40304">
      <c r="D40304" s="2"/>
      <c r="G40304" s="2"/>
      <c r="J40304" s="2"/>
    </row>
    <row r="40305">
      <c r="D40305" s="2"/>
      <c r="G40305" s="2"/>
      <c r="J40305" s="2"/>
    </row>
    <row r="40306">
      <c r="D40306" s="2"/>
      <c r="G40306" s="2"/>
      <c r="J40306" s="2"/>
    </row>
    <row r="40307">
      <c r="D40307" s="2"/>
      <c r="G40307" s="2"/>
      <c r="J40307" s="2"/>
    </row>
    <row r="40308">
      <c r="D40308" s="2"/>
      <c r="G40308" s="2"/>
      <c r="J40308" s="2"/>
    </row>
    <row r="40309">
      <c r="D40309" s="2"/>
      <c r="G40309" s="2"/>
      <c r="J40309" s="2"/>
    </row>
    <row r="40310">
      <c r="D40310" s="2"/>
      <c r="G40310" s="2"/>
      <c r="J40310" s="2"/>
    </row>
    <row r="40311">
      <c r="D40311" s="2"/>
      <c r="G40311" s="2"/>
      <c r="J40311" s="2"/>
    </row>
    <row r="40312">
      <c r="D40312" s="2"/>
      <c r="G40312" s="2"/>
      <c r="J40312" s="2"/>
    </row>
    <row r="40313">
      <c r="D40313" s="2"/>
      <c r="G40313" s="2"/>
      <c r="J40313" s="2"/>
    </row>
    <row r="40314">
      <c r="D40314" s="2"/>
      <c r="G40314" s="2"/>
      <c r="J40314" s="2"/>
    </row>
    <row r="40315">
      <c r="D40315" s="2"/>
      <c r="G40315" s="2"/>
      <c r="J40315" s="2"/>
    </row>
    <row r="40316">
      <c r="D40316" s="2"/>
      <c r="G40316" s="2"/>
      <c r="J40316" s="2"/>
    </row>
    <row r="40317">
      <c r="D40317" s="2"/>
      <c r="G40317" s="2"/>
      <c r="J40317" s="2"/>
    </row>
    <row r="40318">
      <c r="D40318" s="2"/>
      <c r="G40318" s="2"/>
      <c r="J40318" s="2"/>
    </row>
    <row r="40319">
      <c r="D40319" s="2"/>
      <c r="G40319" s="2"/>
      <c r="J40319" s="2"/>
    </row>
    <row r="40320">
      <c r="D40320" s="2"/>
      <c r="G40320" s="2"/>
      <c r="J40320" s="2"/>
    </row>
    <row r="40321">
      <c r="D40321" s="2"/>
      <c r="G40321" s="2"/>
      <c r="J40321" s="2"/>
    </row>
    <row r="40322">
      <c r="D40322" s="2"/>
      <c r="G40322" s="2"/>
      <c r="J40322" s="2"/>
    </row>
    <row r="40323">
      <c r="D40323" s="2"/>
      <c r="G40323" s="2"/>
      <c r="J40323" s="2"/>
    </row>
    <row r="40324">
      <c r="D40324" s="2"/>
      <c r="G40324" s="2"/>
      <c r="J40324" s="2"/>
    </row>
    <row r="40325">
      <c r="D40325" s="2"/>
      <c r="G40325" s="2"/>
      <c r="J40325" s="2"/>
    </row>
    <row r="40326">
      <c r="D40326" s="2"/>
      <c r="G40326" s="2"/>
      <c r="J40326" s="2"/>
    </row>
    <row r="40327">
      <c r="D40327" s="2"/>
      <c r="G40327" s="2"/>
      <c r="J40327" s="2"/>
    </row>
    <row r="40328">
      <c r="D40328" s="2"/>
      <c r="G40328" s="2"/>
      <c r="J40328" s="2"/>
    </row>
    <row r="40329">
      <c r="D40329" s="2"/>
      <c r="G40329" s="2"/>
      <c r="J40329" s="2"/>
    </row>
    <row r="40330">
      <c r="D40330" s="2"/>
      <c r="G40330" s="2"/>
      <c r="J40330" s="2"/>
    </row>
    <row r="40331">
      <c r="D40331" s="2"/>
      <c r="G40331" s="2"/>
      <c r="J40331" s="2"/>
    </row>
    <row r="40332">
      <c r="D40332" s="2"/>
      <c r="G40332" s="2"/>
      <c r="J40332" s="2"/>
    </row>
    <row r="40333">
      <c r="D40333" s="2"/>
      <c r="G40333" s="2"/>
      <c r="J40333" s="2"/>
    </row>
    <row r="40334">
      <c r="D40334" s="2"/>
      <c r="G40334" s="2"/>
      <c r="J40334" s="2"/>
    </row>
    <row r="40335">
      <c r="D40335" s="2"/>
      <c r="G40335" s="2"/>
      <c r="J40335" s="2"/>
    </row>
    <row r="40336">
      <c r="D40336" s="2"/>
      <c r="G40336" s="2"/>
      <c r="J40336" s="2"/>
    </row>
    <row r="40337">
      <c r="D40337" s="2"/>
      <c r="G40337" s="2"/>
      <c r="J40337" s="2"/>
    </row>
    <row r="40338">
      <c r="D40338" s="2"/>
      <c r="G40338" s="2"/>
      <c r="J40338" s="2"/>
    </row>
    <row r="40339">
      <c r="D40339" s="2"/>
      <c r="G40339" s="2"/>
      <c r="J40339" s="2"/>
    </row>
    <row r="40340">
      <c r="D40340" s="2"/>
      <c r="G40340" s="2"/>
      <c r="J40340" s="2"/>
    </row>
    <row r="40341">
      <c r="D40341" s="2"/>
      <c r="G40341" s="2"/>
      <c r="J40341" s="2"/>
    </row>
    <row r="40342">
      <c r="D40342" s="2"/>
      <c r="G40342" s="2"/>
      <c r="J40342" s="2"/>
    </row>
    <row r="40343">
      <c r="D40343" s="2"/>
      <c r="G40343" s="2"/>
      <c r="J40343" s="2"/>
    </row>
    <row r="40344">
      <c r="D40344" s="2"/>
      <c r="G40344" s="2"/>
      <c r="J40344" s="2"/>
    </row>
    <row r="40345">
      <c r="D40345" s="2"/>
      <c r="G40345" s="2"/>
      <c r="J40345" s="2"/>
    </row>
    <row r="40346">
      <c r="D40346" s="2"/>
      <c r="G40346" s="2"/>
      <c r="J40346" s="2"/>
    </row>
    <row r="40347">
      <c r="D40347" s="2"/>
      <c r="G40347" s="2"/>
      <c r="J40347" s="2"/>
    </row>
    <row r="40348">
      <c r="D40348" s="2"/>
      <c r="G40348" s="2"/>
      <c r="J40348" s="2"/>
    </row>
    <row r="40349">
      <c r="D40349" s="2"/>
      <c r="G40349" s="2"/>
      <c r="J40349" s="2"/>
    </row>
    <row r="40350">
      <c r="D40350" s="2"/>
      <c r="G40350" s="2"/>
      <c r="J40350" s="2"/>
    </row>
    <row r="40351">
      <c r="D40351" s="2"/>
      <c r="G40351" s="2"/>
      <c r="J40351" s="2"/>
    </row>
    <row r="40352">
      <c r="D40352" s="2"/>
      <c r="G40352" s="2"/>
      <c r="J40352" s="2"/>
    </row>
    <row r="40353">
      <c r="D40353" s="2"/>
      <c r="G40353" s="2"/>
      <c r="J40353" s="2"/>
    </row>
    <row r="40354">
      <c r="D40354" s="2"/>
      <c r="G40354" s="2"/>
      <c r="J40354" s="2"/>
    </row>
    <row r="40355">
      <c r="D40355" s="2"/>
      <c r="G40355" s="2"/>
      <c r="J40355" s="2"/>
    </row>
    <row r="40356">
      <c r="D40356" s="2"/>
      <c r="G40356" s="2"/>
      <c r="J40356" s="2"/>
    </row>
    <row r="40357">
      <c r="D40357" s="2"/>
      <c r="G40357" s="2"/>
      <c r="J40357" s="2"/>
    </row>
    <row r="40358">
      <c r="D40358" s="2"/>
      <c r="G40358" s="2"/>
      <c r="J40358" s="2"/>
    </row>
    <row r="40359">
      <c r="D40359" s="2"/>
      <c r="G40359" s="2"/>
      <c r="J40359" s="2"/>
    </row>
    <row r="40360">
      <c r="D40360" s="2"/>
      <c r="G40360" s="2"/>
      <c r="J40360" s="2"/>
    </row>
    <row r="40361">
      <c r="D40361" s="2"/>
      <c r="G40361" s="2"/>
      <c r="J40361" s="2"/>
    </row>
    <row r="40362">
      <c r="D40362" s="2"/>
      <c r="G40362" s="2"/>
      <c r="J40362" s="2"/>
    </row>
    <row r="40363">
      <c r="D40363" s="2"/>
      <c r="G40363" s="2"/>
      <c r="J40363" s="2"/>
    </row>
    <row r="40364">
      <c r="D40364" s="2"/>
      <c r="G40364" s="2"/>
      <c r="J40364" s="2"/>
    </row>
    <row r="40365">
      <c r="D40365" s="2"/>
      <c r="G40365" s="2"/>
      <c r="J40365" s="2"/>
    </row>
    <row r="40366">
      <c r="D40366" s="2"/>
      <c r="G40366" s="2"/>
      <c r="J40366" s="2"/>
    </row>
    <row r="40367">
      <c r="D40367" s="2"/>
      <c r="G40367" s="2"/>
      <c r="J40367" s="2"/>
    </row>
    <row r="40368">
      <c r="D40368" s="2"/>
      <c r="G40368" s="2"/>
      <c r="J40368" s="2"/>
    </row>
    <row r="40369">
      <c r="D40369" s="2"/>
      <c r="G40369" s="2"/>
      <c r="J40369" s="2"/>
    </row>
    <row r="40370">
      <c r="D40370" s="2"/>
      <c r="G40370" s="2"/>
      <c r="J40370" s="2"/>
    </row>
    <row r="40371">
      <c r="D40371" s="2"/>
      <c r="G40371" s="2"/>
      <c r="J40371" s="2"/>
    </row>
    <row r="40372">
      <c r="D40372" s="2"/>
      <c r="G40372" s="2"/>
      <c r="J40372" s="2"/>
    </row>
    <row r="40373">
      <c r="D40373" s="2"/>
      <c r="G40373" s="2"/>
      <c r="J40373" s="2"/>
    </row>
    <row r="40374">
      <c r="D40374" s="2"/>
      <c r="G40374" s="2"/>
      <c r="J40374" s="2"/>
    </row>
    <row r="40375">
      <c r="D40375" s="2"/>
      <c r="G40375" s="2"/>
      <c r="J40375" s="2"/>
    </row>
    <row r="40376">
      <c r="D40376" s="2"/>
      <c r="G40376" s="2"/>
      <c r="J40376" s="2"/>
    </row>
    <row r="40377">
      <c r="D40377" s="2"/>
      <c r="G40377" s="2"/>
      <c r="J40377" s="2"/>
    </row>
    <row r="40378">
      <c r="D40378" s="2"/>
      <c r="G40378" s="2"/>
      <c r="J40378" s="2"/>
    </row>
    <row r="40379">
      <c r="D40379" s="2"/>
      <c r="G40379" s="2"/>
      <c r="J40379" s="2"/>
    </row>
    <row r="40380">
      <c r="D40380" s="2"/>
      <c r="G40380" s="2"/>
      <c r="J40380" s="2"/>
    </row>
    <row r="40381">
      <c r="D40381" s="2"/>
      <c r="G40381" s="2"/>
      <c r="J40381" s="2"/>
    </row>
    <row r="40382">
      <c r="D40382" s="2"/>
      <c r="G40382" s="2"/>
      <c r="J40382" s="2"/>
    </row>
    <row r="40383">
      <c r="D40383" s="2"/>
      <c r="G40383" s="2"/>
      <c r="J40383" s="2"/>
    </row>
    <row r="40384">
      <c r="D40384" s="2"/>
      <c r="G40384" s="2"/>
      <c r="J40384" s="2"/>
    </row>
    <row r="40385">
      <c r="D40385" s="2"/>
      <c r="G40385" s="2"/>
      <c r="J40385" s="2"/>
    </row>
    <row r="40386">
      <c r="D40386" s="2"/>
      <c r="G40386" s="2"/>
      <c r="J40386" s="2"/>
    </row>
    <row r="40387">
      <c r="D40387" s="2"/>
      <c r="G40387" s="2"/>
      <c r="J40387" s="2"/>
    </row>
    <row r="40388">
      <c r="D40388" s="2"/>
      <c r="G40388" s="2"/>
      <c r="J40388" s="2"/>
    </row>
    <row r="40389">
      <c r="D40389" s="2"/>
      <c r="G40389" s="2"/>
      <c r="J40389" s="2"/>
    </row>
    <row r="40390">
      <c r="D40390" s="2"/>
      <c r="G40390" s="2"/>
      <c r="J40390" s="2"/>
    </row>
    <row r="40391">
      <c r="D40391" s="2"/>
      <c r="G40391" s="2"/>
      <c r="J40391" s="2"/>
    </row>
    <row r="40392">
      <c r="D40392" s="2"/>
      <c r="G40392" s="2"/>
      <c r="J40392" s="2"/>
    </row>
    <row r="40393">
      <c r="D40393" s="2"/>
      <c r="G40393" s="2"/>
      <c r="J40393" s="2"/>
    </row>
    <row r="40394">
      <c r="D40394" s="2"/>
      <c r="G40394" s="2"/>
      <c r="J40394" s="2"/>
    </row>
    <row r="40395">
      <c r="D40395" s="2"/>
      <c r="G40395" s="2"/>
      <c r="J40395" s="2"/>
    </row>
    <row r="40396">
      <c r="D40396" s="2"/>
      <c r="G40396" s="2"/>
      <c r="J40396" s="2"/>
    </row>
    <row r="40397">
      <c r="D40397" s="2"/>
      <c r="G40397" s="2"/>
      <c r="J40397" s="2"/>
    </row>
    <row r="40398">
      <c r="D40398" s="2"/>
      <c r="G40398" s="2"/>
      <c r="J40398" s="2"/>
    </row>
    <row r="40399">
      <c r="D40399" s="2"/>
      <c r="G40399" s="2"/>
      <c r="J40399" s="2"/>
    </row>
    <row r="40400">
      <c r="D40400" s="2"/>
      <c r="G40400" s="2"/>
      <c r="J40400" s="2"/>
    </row>
    <row r="40401">
      <c r="D40401" s="2"/>
      <c r="G40401" s="2"/>
      <c r="J40401" s="2"/>
    </row>
    <row r="40402">
      <c r="D40402" s="2"/>
      <c r="G40402" s="2"/>
      <c r="J40402" s="2"/>
    </row>
    <row r="40403">
      <c r="D40403" s="2"/>
      <c r="G40403" s="2"/>
      <c r="J40403" s="2"/>
    </row>
    <row r="40404">
      <c r="D40404" s="2"/>
      <c r="G40404" s="2"/>
      <c r="J40404" s="2"/>
    </row>
    <row r="40405">
      <c r="D40405" s="2"/>
      <c r="G40405" s="2"/>
      <c r="J40405" s="2"/>
    </row>
    <row r="40406">
      <c r="D40406" s="2"/>
      <c r="G40406" s="2"/>
      <c r="J40406" s="2"/>
    </row>
    <row r="40407">
      <c r="D40407" s="2"/>
      <c r="G40407" s="2"/>
      <c r="J40407" s="2"/>
    </row>
    <row r="40408">
      <c r="D40408" s="2"/>
      <c r="G40408" s="2"/>
      <c r="J40408" s="2"/>
    </row>
    <row r="40409">
      <c r="D40409" s="2"/>
      <c r="G40409" s="2"/>
      <c r="J40409" s="2"/>
    </row>
    <row r="40410">
      <c r="D40410" s="2"/>
      <c r="G40410" s="2"/>
      <c r="J40410" s="2"/>
    </row>
    <row r="40411">
      <c r="D40411" s="2"/>
      <c r="G40411" s="2"/>
      <c r="J40411" s="2"/>
    </row>
    <row r="40412">
      <c r="D40412" s="2"/>
      <c r="G40412" s="2"/>
      <c r="J40412" s="2"/>
    </row>
    <row r="40413">
      <c r="D40413" s="2"/>
      <c r="G40413" s="2"/>
      <c r="J40413" s="2"/>
    </row>
    <row r="40414">
      <c r="D40414" s="2"/>
      <c r="G40414" s="2"/>
      <c r="J40414" s="2"/>
    </row>
    <row r="40415">
      <c r="D40415" s="2"/>
      <c r="G40415" s="2"/>
      <c r="J40415" s="2"/>
    </row>
    <row r="40416">
      <c r="D40416" s="2"/>
      <c r="G40416" s="2"/>
      <c r="J40416" s="2"/>
    </row>
    <row r="40417">
      <c r="D40417" s="2"/>
      <c r="G40417" s="2"/>
      <c r="J40417" s="2"/>
    </row>
    <row r="40418">
      <c r="D40418" s="2"/>
      <c r="G40418" s="2"/>
      <c r="J40418" s="2"/>
    </row>
    <row r="40419">
      <c r="D40419" s="2"/>
      <c r="G40419" s="2"/>
      <c r="J40419" s="2"/>
    </row>
    <row r="40420">
      <c r="D40420" s="2"/>
      <c r="G40420" s="2"/>
      <c r="J40420" s="2"/>
    </row>
    <row r="40421">
      <c r="D40421" s="2"/>
      <c r="G40421" s="2"/>
      <c r="J40421" s="2"/>
    </row>
    <row r="40422">
      <c r="D40422" s="2"/>
      <c r="G40422" s="2"/>
      <c r="J40422" s="2"/>
    </row>
    <row r="40423">
      <c r="D40423" s="2"/>
      <c r="G40423" s="2"/>
      <c r="J40423" s="2"/>
    </row>
    <row r="40424">
      <c r="D40424" s="2"/>
      <c r="G40424" s="2"/>
      <c r="J40424" s="2"/>
    </row>
    <row r="40425">
      <c r="D40425" s="2"/>
      <c r="G40425" s="2"/>
      <c r="J40425" s="2"/>
    </row>
    <row r="40426">
      <c r="D40426" s="2"/>
      <c r="G40426" s="2"/>
      <c r="J40426" s="2"/>
    </row>
    <row r="40427">
      <c r="D40427" s="2"/>
      <c r="G40427" s="2"/>
      <c r="J40427" s="2"/>
    </row>
    <row r="40428">
      <c r="D40428" s="2"/>
      <c r="G40428" s="2"/>
      <c r="J40428" s="2"/>
    </row>
    <row r="40429">
      <c r="D40429" s="2"/>
      <c r="G40429" s="2"/>
      <c r="J40429" s="2"/>
    </row>
    <row r="40430">
      <c r="D40430" s="2"/>
      <c r="G40430" s="2"/>
      <c r="J40430" s="2"/>
    </row>
    <row r="40431">
      <c r="D40431" s="2"/>
      <c r="G40431" s="2"/>
      <c r="J40431" s="2"/>
    </row>
    <row r="40432">
      <c r="D40432" s="2"/>
      <c r="G40432" s="2"/>
      <c r="J40432" s="2"/>
    </row>
    <row r="40433">
      <c r="D40433" s="2"/>
      <c r="G40433" s="2"/>
      <c r="J40433" s="2"/>
    </row>
    <row r="40434">
      <c r="D40434" s="2"/>
      <c r="G40434" s="2"/>
      <c r="J40434" s="2"/>
    </row>
    <row r="40435">
      <c r="D40435" s="2"/>
      <c r="G40435" s="2"/>
      <c r="J40435" s="2"/>
    </row>
    <row r="40436">
      <c r="D40436" s="2"/>
      <c r="G40436" s="2"/>
      <c r="J40436" s="2"/>
    </row>
    <row r="40437">
      <c r="D40437" s="2"/>
      <c r="G40437" s="2"/>
      <c r="J40437" s="2"/>
    </row>
    <row r="40438">
      <c r="D40438" s="2"/>
      <c r="G40438" s="2"/>
      <c r="J40438" s="2"/>
    </row>
    <row r="40439">
      <c r="D40439" s="2"/>
      <c r="G40439" s="2"/>
      <c r="J40439" s="2"/>
    </row>
    <row r="40440">
      <c r="D40440" s="2"/>
      <c r="G40440" s="2"/>
      <c r="J40440" s="2"/>
    </row>
    <row r="40441">
      <c r="D40441" s="2"/>
      <c r="G40441" s="2"/>
      <c r="J40441" s="2"/>
    </row>
    <row r="40442">
      <c r="D40442" s="2"/>
      <c r="G40442" s="2"/>
      <c r="J40442" s="2"/>
    </row>
    <row r="40443">
      <c r="D40443" s="2"/>
      <c r="G40443" s="2"/>
      <c r="J40443" s="2"/>
    </row>
    <row r="40444">
      <c r="D40444" s="2"/>
      <c r="G40444" s="2"/>
      <c r="J40444" s="2"/>
    </row>
    <row r="40445">
      <c r="D40445" s="2"/>
      <c r="G40445" s="2"/>
      <c r="J40445" s="2"/>
    </row>
    <row r="40446">
      <c r="D40446" s="2"/>
      <c r="G40446" s="2"/>
      <c r="J40446" s="2"/>
    </row>
    <row r="40447">
      <c r="D40447" s="2"/>
      <c r="G40447" s="2"/>
      <c r="J40447" s="2"/>
    </row>
    <row r="40448">
      <c r="D40448" s="2"/>
      <c r="G40448" s="2"/>
      <c r="J40448" s="2"/>
    </row>
    <row r="40449">
      <c r="D40449" s="2"/>
      <c r="G40449" s="2"/>
      <c r="J40449" s="2"/>
    </row>
    <row r="40450">
      <c r="D40450" s="2"/>
      <c r="G40450" s="2"/>
      <c r="J40450" s="2"/>
    </row>
    <row r="40451">
      <c r="D40451" s="2"/>
      <c r="G40451" s="2"/>
      <c r="J40451" s="2"/>
    </row>
    <row r="40452">
      <c r="D40452" s="2"/>
      <c r="G40452" s="2"/>
      <c r="J40452" s="2"/>
    </row>
    <row r="40453">
      <c r="D40453" s="2"/>
      <c r="G40453" s="2"/>
      <c r="J40453" s="2"/>
    </row>
    <row r="40454">
      <c r="D40454" s="2"/>
      <c r="G40454" s="2"/>
      <c r="J40454" s="2"/>
    </row>
    <row r="40455">
      <c r="D40455" s="2"/>
      <c r="G40455" s="2"/>
      <c r="J40455" s="2"/>
    </row>
    <row r="40456">
      <c r="D40456" s="2"/>
      <c r="G40456" s="2"/>
      <c r="J40456" s="2"/>
    </row>
    <row r="40457">
      <c r="D40457" s="2"/>
      <c r="G40457" s="2"/>
      <c r="J40457" s="2"/>
    </row>
    <row r="40458">
      <c r="D40458" s="2"/>
      <c r="G40458" s="2"/>
      <c r="J40458" s="2"/>
    </row>
    <row r="40459">
      <c r="D40459" s="2"/>
      <c r="G40459" s="2"/>
      <c r="J40459" s="2"/>
    </row>
    <row r="40460">
      <c r="D40460" s="2"/>
      <c r="G40460" s="2"/>
      <c r="J40460" s="2"/>
    </row>
    <row r="40461">
      <c r="D40461" s="2"/>
      <c r="G40461" s="2"/>
      <c r="J40461" s="2"/>
    </row>
    <row r="40462">
      <c r="D40462" s="2"/>
      <c r="G40462" s="2"/>
      <c r="J40462" s="2"/>
    </row>
    <row r="40463">
      <c r="D40463" s="2"/>
      <c r="G40463" s="2"/>
      <c r="J40463" s="2"/>
    </row>
    <row r="40464">
      <c r="D40464" s="2"/>
      <c r="G40464" s="2"/>
      <c r="J40464" s="2"/>
    </row>
    <row r="40465">
      <c r="D40465" s="2"/>
      <c r="G40465" s="2"/>
      <c r="J40465" s="2"/>
    </row>
    <row r="40466">
      <c r="D40466" s="2"/>
      <c r="G40466" s="2"/>
      <c r="J40466" s="2"/>
    </row>
    <row r="40467">
      <c r="D40467" s="2"/>
      <c r="G40467" s="2"/>
      <c r="J40467" s="2"/>
    </row>
    <row r="40468">
      <c r="D40468" s="2"/>
      <c r="G40468" s="2"/>
      <c r="J40468" s="2"/>
    </row>
    <row r="40469">
      <c r="D40469" s="2"/>
      <c r="G40469" s="2"/>
      <c r="J40469" s="2"/>
    </row>
    <row r="40470">
      <c r="D40470" s="2"/>
      <c r="G40470" s="2"/>
      <c r="J40470" s="2"/>
    </row>
    <row r="40471">
      <c r="D40471" s="2"/>
      <c r="G40471" s="2"/>
      <c r="J40471" s="2"/>
    </row>
    <row r="40472">
      <c r="D40472" s="2"/>
      <c r="G40472" s="2"/>
      <c r="J40472" s="2"/>
    </row>
    <row r="40473">
      <c r="D40473" s="2"/>
      <c r="G40473" s="2"/>
      <c r="J40473" s="2"/>
    </row>
    <row r="40474">
      <c r="D40474" s="2"/>
      <c r="G40474" s="2"/>
      <c r="J40474" s="2"/>
    </row>
    <row r="40475">
      <c r="D40475" s="2"/>
      <c r="G40475" s="2"/>
      <c r="J40475" s="2"/>
    </row>
    <row r="40476">
      <c r="D40476" s="2"/>
      <c r="G40476" s="2"/>
      <c r="J40476" s="2"/>
    </row>
    <row r="40477">
      <c r="D40477" s="2"/>
      <c r="G40477" s="2"/>
      <c r="J40477" s="2"/>
    </row>
    <row r="40478">
      <c r="D40478" s="2"/>
      <c r="G40478" s="2"/>
      <c r="J40478" s="2"/>
    </row>
    <row r="40479">
      <c r="D40479" s="2"/>
      <c r="G40479" s="2"/>
      <c r="J40479" s="2"/>
    </row>
    <row r="40480">
      <c r="D40480" s="2"/>
      <c r="G40480" s="2"/>
      <c r="J40480" s="2"/>
    </row>
    <row r="40481">
      <c r="D40481" s="2"/>
      <c r="G40481" s="2"/>
      <c r="J40481" s="2"/>
    </row>
    <row r="40482">
      <c r="D40482" s="2"/>
      <c r="G40482" s="2"/>
      <c r="J40482" s="2"/>
    </row>
    <row r="40483">
      <c r="D40483" s="2"/>
      <c r="G40483" s="2"/>
      <c r="J40483" s="2"/>
    </row>
    <row r="40484">
      <c r="D40484" s="2"/>
      <c r="G40484" s="2"/>
      <c r="J40484" s="2"/>
    </row>
    <row r="40485">
      <c r="D40485" s="2"/>
      <c r="G40485" s="2"/>
      <c r="J40485" s="2"/>
    </row>
    <row r="40486">
      <c r="D40486" s="2"/>
      <c r="G40486" s="2"/>
      <c r="J40486" s="2"/>
    </row>
    <row r="40487">
      <c r="D40487" s="2"/>
      <c r="G40487" s="2"/>
      <c r="J40487" s="2"/>
    </row>
    <row r="40488">
      <c r="D40488" s="2"/>
      <c r="G40488" s="2"/>
      <c r="J40488" s="2"/>
    </row>
    <row r="40489">
      <c r="D40489" s="2"/>
      <c r="G40489" s="2"/>
      <c r="J40489" s="2"/>
    </row>
    <row r="40490">
      <c r="D40490" s="2"/>
      <c r="G40490" s="2"/>
      <c r="J40490" s="2"/>
    </row>
    <row r="40491">
      <c r="D40491" s="2"/>
      <c r="G40491" s="2"/>
      <c r="J40491" s="2"/>
    </row>
    <row r="40492">
      <c r="D40492" s="2"/>
      <c r="G40492" s="2"/>
      <c r="J40492" s="2"/>
    </row>
    <row r="40493">
      <c r="D40493" s="2"/>
      <c r="G40493" s="2"/>
      <c r="J40493" s="2"/>
    </row>
    <row r="40494">
      <c r="D40494" s="2"/>
      <c r="G40494" s="2"/>
      <c r="J40494" s="2"/>
    </row>
    <row r="40495">
      <c r="D40495" s="2"/>
      <c r="G40495" s="2"/>
      <c r="J40495" s="2"/>
    </row>
    <row r="40496">
      <c r="D40496" s="2"/>
      <c r="G40496" s="2"/>
      <c r="J40496" s="2"/>
    </row>
    <row r="40497">
      <c r="D40497" s="2"/>
      <c r="G40497" s="2"/>
      <c r="J40497" s="2"/>
    </row>
    <row r="40498">
      <c r="D40498" s="2"/>
      <c r="G40498" s="2"/>
      <c r="J40498" s="2"/>
    </row>
    <row r="40499">
      <c r="D40499" s="2"/>
      <c r="G40499" s="2"/>
      <c r="J40499" s="2"/>
    </row>
    <row r="40500">
      <c r="D40500" s="2"/>
      <c r="G40500" s="2"/>
      <c r="J40500" s="2"/>
    </row>
    <row r="40501">
      <c r="D40501" s="2"/>
      <c r="G40501" s="2"/>
      <c r="J40501" s="2"/>
    </row>
    <row r="40502">
      <c r="D40502" s="2"/>
      <c r="G40502" s="2"/>
      <c r="J40502" s="2"/>
    </row>
    <row r="40503">
      <c r="D40503" s="2"/>
      <c r="G40503" s="2"/>
      <c r="J40503" s="2"/>
    </row>
    <row r="40504">
      <c r="D40504" s="2"/>
      <c r="G40504" s="2"/>
      <c r="J40504" s="2"/>
    </row>
    <row r="40505">
      <c r="D40505" s="2"/>
      <c r="G40505" s="2"/>
      <c r="J40505" s="2"/>
    </row>
    <row r="40506">
      <c r="D40506" s="2"/>
      <c r="G40506" s="2"/>
      <c r="J40506" s="2"/>
    </row>
    <row r="40507">
      <c r="D40507" s="2"/>
      <c r="G40507" s="2"/>
      <c r="J40507" s="2"/>
    </row>
    <row r="40508">
      <c r="D40508" s="2"/>
      <c r="G40508" s="2"/>
      <c r="J40508" s="2"/>
    </row>
    <row r="40509">
      <c r="D40509" s="2"/>
      <c r="G40509" s="2"/>
      <c r="J40509" s="2"/>
    </row>
    <row r="40510">
      <c r="D40510" s="2"/>
      <c r="G40510" s="2"/>
      <c r="J40510" s="2"/>
    </row>
    <row r="40511">
      <c r="D40511" s="2"/>
      <c r="G40511" s="2"/>
      <c r="J40511" s="2"/>
    </row>
    <row r="40512">
      <c r="D40512" s="2"/>
      <c r="G40512" s="2"/>
      <c r="J40512" s="2"/>
    </row>
    <row r="40513">
      <c r="D40513" s="2"/>
      <c r="G40513" s="2"/>
      <c r="J40513" s="2"/>
    </row>
    <row r="40514">
      <c r="D40514" s="2"/>
      <c r="G40514" s="2"/>
      <c r="J40514" s="2"/>
    </row>
    <row r="40515">
      <c r="D40515" s="2"/>
      <c r="G40515" s="2"/>
      <c r="J40515" s="2"/>
    </row>
    <row r="40516">
      <c r="D40516" s="2"/>
      <c r="G40516" s="2"/>
      <c r="J40516" s="2"/>
    </row>
    <row r="40517">
      <c r="D40517" s="2"/>
      <c r="G40517" s="2"/>
      <c r="J40517" s="2"/>
    </row>
    <row r="40518">
      <c r="D40518" s="2"/>
      <c r="G40518" s="2"/>
      <c r="J40518" s="2"/>
    </row>
    <row r="40519">
      <c r="D40519" s="2"/>
      <c r="G40519" s="2"/>
      <c r="J40519" s="2"/>
    </row>
    <row r="40520">
      <c r="D40520" s="2"/>
      <c r="G40520" s="2"/>
      <c r="J40520" s="2"/>
    </row>
    <row r="40521">
      <c r="D40521" s="2"/>
      <c r="G40521" s="2"/>
      <c r="J40521" s="2"/>
    </row>
    <row r="40522">
      <c r="D40522" s="2"/>
      <c r="G40522" s="2"/>
      <c r="J40522" s="2"/>
    </row>
    <row r="40523">
      <c r="D40523" s="2"/>
      <c r="G40523" s="2"/>
      <c r="J40523" s="2"/>
    </row>
    <row r="40524">
      <c r="D40524" s="2"/>
      <c r="G40524" s="2"/>
      <c r="J40524" s="2"/>
    </row>
    <row r="40525">
      <c r="D40525" s="2"/>
      <c r="G40525" s="2"/>
      <c r="J40525" s="2"/>
    </row>
    <row r="40526">
      <c r="D40526" s="2"/>
      <c r="G40526" s="2"/>
      <c r="J40526" s="2"/>
    </row>
    <row r="40527">
      <c r="D40527" s="2"/>
      <c r="G40527" s="2"/>
      <c r="J40527" s="2"/>
    </row>
    <row r="40528">
      <c r="D40528" s="2"/>
      <c r="G40528" s="2"/>
      <c r="J40528" s="2"/>
    </row>
    <row r="40529">
      <c r="D40529" s="2"/>
      <c r="G40529" s="2"/>
      <c r="J40529" s="2"/>
    </row>
    <row r="40530">
      <c r="D40530" s="2"/>
      <c r="G40530" s="2"/>
      <c r="J40530" s="2"/>
    </row>
    <row r="40531">
      <c r="D40531" s="2"/>
      <c r="G40531" s="2"/>
      <c r="J40531" s="2"/>
    </row>
    <row r="40532">
      <c r="D40532" s="2"/>
      <c r="G40532" s="2"/>
      <c r="J40532" s="2"/>
    </row>
    <row r="40533">
      <c r="D40533" s="2"/>
      <c r="G40533" s="2"/>
      <c r="J40533" s="2"/>
    </row>
    <row r="40534">
      <c r="D40534" s="2"/>
      <c r="G40534" s="2"/>
      <c r="J40534" s="2"/>
    </row>
    <row r="40535">
      <c r="D40535" s="2"/>
      <c r="G40535" s="2"/>
      <c r="J40535" s="2"/>
    </row>
    <row r="40536">
      <c r="D40536" s="2"/>
      <c r="G40536" s="2"/>
      <c r="J40536" s="2"/>
    </row>
    <row r="40537">
      <c r="D40537" s="2"/>
      <c r="G40537" s="2"/>
      <c r="J40537" s="2"/>
    </row>
    <row r="40538">
      <c r="D40538" s="2"/>
      <c r="G40538" s="2"/>
      <c r="J40538" s="2"/>
    </row>
    <row r="40539">
      <c r="D40539" s="2"/>
      <c r="G40539" s="2"/>
      <c r="J40539" s="2"/>
    </row>
    <row r="40540">
      <c r="D40540" s="2"/>
      <c r="G40540" s="2"/>
      <c r="J40540" s="2"/>
    </row>
    <row r="40541">
      <c r="D40541" s="2"/>
      <c r="G40541" s="2"/>
      <c r="J40541" s="2"/>
    </row>
    <row r="40542">
      <c r="D40542" s="2"/>
      <c r="G40542" s="2"/>
      <c r="J40542" s="2"/>
    </row>
    <row r="40543">
      <c r="D40543" s="2"/>
      <c r="G40543" s="2"/>
      <c r="J40543" s="2"/>
    </row>
    <row r="40544">
      <c r="D40544" s="2"/>
      <c r="G40544" s="2"/>
      <c r="J40544" s="2"/>
    </row>
    <row r="40545">
      <c r="D40545" s="2"/>
      <c r="G40545" s="2"/>
      <c r="J40545" s="2"/>
    </row>
    <row r="40546">
      <c r="D40546" s="2"/>
      <c r="G40546" s="2"/>
      <c r="J40546" s="2"/>
    </row>
    <row r="40547">
      <c r="D40547" s="2"/>
      <c r="G40547" s="2"/>
      <c r="J40547" s="2"/>
    </row>
    <row r="40548">
      <c r="D40548" s="2"/>
      <c r="G40548" s="2"/>
      <c r="J40548" s="2"/>
    </row>
    <row r="40549">
      <c r="D40549" s="2"/>
      <c r="G40549" s="2"/>
      <c r="J40549" s="2"/>
    </row>
    <row r="40550">
      <c r="D40550" s="2"/>
      <c r="G40550" s="2"/>
      <c r="J40550" s="2"/>
    </row>
    <row r="40551">
      <c r="D40551" s="2"/>
      <c r="G40551" s="2"/>
      <c r="J40551" s="2"/>
    </row>
    <row r="40552">
      <c r="D40552" s="2"/>
      <c r="G40552" s="2"/>
      <c r="J40552" s="2"/>
    </row>
    <row r="40553">
      <c r="D40553" s="2"/>
      <c r="G40553" s="2"/>
      <c r="J40553" s="2"/>
    </row>
    <row r="40554">
      <c r="D40554" s="2"/>
      <c r="G40554" s="2"/>
      <c r="J40554" s="2"/>
    </row>
    <row r="40555">
      <c r="D40555" s="2"/>
      <c r="G40555" s="2"/>
      <c r="J40555" s="2"/>
    </row>
    <row r="40556">
      <c r="D40556" s="2"/>
      <c r="G40556" s="2"/>
      <c r="J40556" s="2"/>
    </row>
    <row r="40557">
      <c r="D40557" s="2"/>
      <c r="G40557" s="2"/>
      <c r="J40557" s="2"/>
    </row>
    <row r="40558">
      <c r="D40558" s="2"/>
      <c r="G40558" s="2"/>
      <c r="J40558" s="2"/>
    </row>
    <row r="40559">
      <c r="D40559" s="2"/>
      <c r="G40559" s="2"/>
      <c r="J40559" s="2"/>
    </row>
    <row r="40560">
      <c r="D40560" s="2"/>
      <c r="G40560" s="2"/>
      <c r="J40560" s="2"/>
    </row>
    <row r="40561">
      <c r="D40561" s="2"/>
      <c r="G40561" s="2"/>
      <c r="J40561" s="2"/>
    </row>
    <row r="40562">
      <c r="D40562" s="2"/>
      <c r="G40562" s="2"/>
      <c r="J40562" s="2"/>
    </row>
    <row r="40563">
      <c r="D40563" s="2"/>
      <c r="G40563" s="2"/>
      <c r="J40563" s="2"/>
    </row>
    <row r="40564">
      <c r="D40564" s="2"/>
      <c r="G40564" s="2"/>
      <c r="J40564" s="2"/>
    </row>
    <row r="40565">
      <c r="D40565" s="2"/>
      <c r="G40565" s="2"/>
      <c r="J40565" s="2"/>
    </row>
    <row r="40566">
      <c r="D40566" s="2"/>
      <c r="G40566" s="2"/>
      <c r="J40566" s="2"/>
    </row>
    <row r="40567">
      <c r="D40567" s="2"/>
      <c r="G40567" s="2"/>
      <c r="J40567" s="2"/>
    </row>
    <row r="40568">
      <c r="D40568" s="2"/>
      <c r="G40568" s="2"/>
      <c r="J40568" s="2"/>
    </row>
    <row r="40569">
      <c r="D40569" s="2"/>
      <c r="G40569" s="2"/>
      <c r="J40569" s="2"/>
    </row>
    <row r="40570">
      <c r="D40570" s="2"/>
      <c r="G40570" s="2"/>
      <c r="J40570" s="2"/>
    </row>
    <row r="40571">
      <c r="D40571" s="2"/>
      <c r="G40571" s="2"/>
      <c r="J40571" s="2"/>
    </row>
    <row r="40572">
      <c r="D40572" s="2"/>
      <c r="G40572" s="2"/>
      <c r="J40572" s="2"/>
    </row>
    <row r="40573">
      <c r="D40573" s="2"/>
      <c r="G40573" s="2"/>
      <c r="J40573" s="2"/>
    </row>
    <row r="40574">
      <c r="D40574" s="2"/>
      <c r="G40574" s="2"/>
      <c r="J40574" s="2"/>
    </row>
    <row r="40575">
      <c r="D40575" s="2"/>
      <c r="G40575" s="2"/>
      <c r="J40575" s="2"/>
    </row>
    <row r="40576">
      <c r="D40576" s="2"/>
      <c r="G40576" s="2"/>
      <c r="J40576" s="2"/>
    </row>
    <row r="40577">
      <c r="D40577" s="2"/>
      <c r="G40577" s="2"/>
      <c r="J40577" s="2"/>
    </row>
    <row r="40578">
      <c r="D40578" s="2"/>
      <c r="G40578" s="2"/>
      <c r="J40578" s="2"/>
    </row>
    <row r="40579">
      <c r="D40579" s="2"/>
      <c r="G40579" s="2"/>
      <c r="J40579" s="2"/>
    </row>
    <row r="40580">
      <c r="D40580" s="2"/>
      <c r="G40580" s="2"/>
      <c r="J40580" s="2"/>
    </row>
    <row r="40581">
      <c r="D40581" s="2"/>
      <c r="G40581" s="2"/>
      <c r="J40581" s="2"/>
    </row>
    <row r="40582">
      <c r="D40582" s="2"/>
      <c r="G40582" s="2"/>
      <c r="J40582" s="2"/>
    </row>
    <row r="40583">
      <c r="D40583" s="2"/>
      <c r="G40583" s="2"/>
      <c r="J40583" s="2"/>
    </row>
    <row r="40584">
      <c r="D40584" s="2"/>
      <c r="G40584" s="2"/>
      <c r="J40584" s="2"/>
    </row>
    <row r="40585">
      <c r="D40585" s="2"/>
      <c r="G40585" s="2"/>
      <c r="J40585" s="2"/>
    </row>
    <row r="40586">
      <c r="D40586" s="2"/>
      <c r="G40586" s="2"/>
      <c r="J40586" s="2"/>
    </row>
    <row r="40587">
      <c r="D40587" s="2"/>
      <c r="G40587" s="2"/>
      <c r="J40587" s="2"/>
    </row>
    <row r="40588">
      <c r="D40588" s="2"/>
      <c r="G40588" s="2"/>
      <c r="J40588" s="2"/>
    </row>
    <row r="40589">
      <c r="D40589" s="2"/>
      <c r="G40589" s="2"/>
      <c r="J40589" s="2"/>
    </row>
    <row r="40590">
      <c r="D40590" s="2"/>
      <c r="G40590" s="2"/>
      <c r="J40590" s="2"/>
    </row>
    <row r="40591">
      <c r="D40591" s="2"/>
      <c r="G40591" s="2"/>
      <c r="J40591" s="2"/>
    </row>
    <row r="40592">
      <c r="D40592" s="2"/>
      <c r="G40592" s="2"/>
      <c r="J40592" s="2"/>
    </row>
    <row r="40593">
      <c r="D40593" s="2"/>
      <c r="G40593" s="2"/>
      <c r="J40593" s="2"/>
    </row>
    <row r="40594">
      <c r="D40594" s="2"/>
      <c r="G40594" s="2"/>
      <c r="J40594" s="2"/>
    </row>
    <row r="40595">
      <c r="D40595" s="2"/>
      <c r="G40595" s="2"/>
      <c r="J40595" s="2"/>
    </row>
    <row r="40596">
      <c r="D40596" s="2"/>
      <c r="G40596" s="2"/>
      <c r="J40596" s="2"/>
    </row>
    <row r="40597">
      <c r="D40597" s="2"/>
      <c r="G40597" s="2"/>
      <c r="J40597" s="2"/>
    </row>
    <row r="40598">
      <c r="D40598" s="2"/>
      <c r="G40598" s="2"/>
      <c r="J40598" s="2"/>
    </row>
    <row r="40599">
      <c r="D40599" s="2"/>
      <c r="G40599" s="2"/>
      <c r="J40599" s="2"/>
    </row>
    <row r="40600">
      <c r="D40600" s="2"/>
      <c r="G40600" s="2"/>
      <c r="J40600" s="2"/>
    </row>
    <row r="40601">
      <c r="D40601" s="2"/>
      <c r="G40601" s="2"/>
      <c r="J40601" s="2"/>
    </row>
    <row r="40602">
      <c r="D40602" s="2"/>
      <c r="G40602" s="2"/>
      <c r="J40602" s="2"/>
    </row>
    <row r="40603">
      <c r="D40603" s="2"/>
      <c r="G40603" s="2"/>
      <c r="J40603" s="2"/>
    </row>
    <row r="40604">
      <c r="D40604" s="2"/>
      <c r="G40604" s="2"/>
      <c r="J40604" s="2"/>
    </row>
    <row r="40605">
      <c r="D40605" s="2"/>
      <c r="G40605" s="2"/>
      <c r="J40605" s="2"/>
    </row>
    <row r="40606">
      <c r="D40606" s="2"/>
      <c r="G40606" s="2"/>
      <c r="J40606" s="2"/>
    </row>
    <row r="40607">
      <c r="D40607" s="2"/>
      <c r="G40607" s="2"/>
      <c r="J40607" s="2"/>
    </row>
    <row r="40608">
      <c r="D40608" s="2"/>
      <c r="G40608" s="2"/>
      <c r="J40608" s="2"/>
    </row>
    <row r="40609">
      <c r="D40609" s="2"/>
      <c r="G40609" s="2"/>
      <c r="J40609" s="2"/>
    </row>
    <row r="40610">
      <c r="D40610" s="2"/>
      <c r="G40610" s="2"/>
      <c r="J40610" s="2"/>
    </row>
    <row r="40611">
      <c r="D40611" s="2"/>
      <c r="G40611" s="2"/>
      <c r="J40611" s="2"/>
    </row>
    <row r="40612">
      <c r="D40612" s="2"/>
      <c r="G40612" s="2"/>
      <c r="J40612" s="2"/>
    </row>
    <row r="40613">
      <c r="D40613" s="2"/>
      <c r="G40613" s="2"/>
      <c r="J40613" s="2"/>
    </row>
    <row r="40614">
      <c r="D40614" s="2"/>
      <c r="G40614" s="2"/>
      <c r="J40614" s="2"/>
    </row>
    <row r="40615">
      <c r="D40615" s="2"/>
      <c r="G40615" s="2"/>
      <c r="J40615" s="2"/>
    </row>
    <row r="40616">
      <c r="D40616" s="2"/>
      <c r="G40616" s="2"/>
      <c r="J40616" s="2"/>
    </row>
    <row r="40617">
      <c r="D40617" s="2"/>
      <c r="G40617" s="2"/>
      <c r="J40617" s="2"/>
    </row>
    <row r="40618">
      <c r="D40618" s="2"/>
      <c r="G40618" s="2"/>
      <c r="J40618" s="2"/>
    </row>
    <row r="40619">
      <c r="D40619" s="2"/>
      <c r="G40619" s="2"/>
      <c r="J40619" s="2"/>
    </row>
    <row r="40620">
      <c r="D40620" s="2"/>
      <c r="G40620" s="2"/>
      <c r="J40620" s="2"/>
    </row>
    <row r="40621">
      <c r="D40621" s="2"/>
      <c r="G40621" s="2"/>
      <c r="J40621" s="2"/>
    </row>
    <row r="40622">
      <c r="D40622" s="2"/>
      <c r="G40622" s="2"/>
      <c r="J40622" s="2"/>
    </row>
    <row r="40623">
      <c r="D40623" s="2"/>
      <c r="G40623" s="2"/>
      <c r="J40623" s="2"/>
    </row>
    <row r="40624">
      <c r="D40624" s="2"/>
      <c r="G40624" s="2"/>
      <c r="J40624" s="2"/>
    </row>
    <row r="40625">
      <c r="D40625" s="2"/>
      <c r="G40625" s="2"/>
      <c r="J40625" s="2"/>
    </row>
    <row r="40626">
      <c r="D40626" s="2"/>
      <c r="G40626" s="2"/>
      <c r="J40626" s="2"/>
    </row>
    <row r="40627">
      <c r="D40627" s="2"/>
      <c r="G40627" s="2"/>
      <c r="J40627" s="2"/>
    </row>
    <row r="40628">
      <c r="D40628" s="2"/>
      <c r="G40628" s="2"/>
      <c r="J40628" s="2"/>
    </row>
    <row r="40629">
      <c r="D40629" s="2"/>
      <c r="G40629" s="2"/>
      <c r="J40629" s="2"/>
    </row>
    <row r="40630">
      <c r="D40630" s="2"/>
      <c r="G40630" s="2"/>
      <c r="J40630" s="2"/>
    </row>
    <row r="40631">
      <c r="D40631" s="2"/>
      <c r="G40631" s="2"/>
      <c r="J40631" s="2"/>
    </row>
    <row r="40632">
      <c r="D40632" s="2"/>
      <c r="G40632" s="2"/>
      <c r="J40632" s="2"/>
    </row>
    <row r="40633">
      <c r="D40633" s="2"/>
      <c r="G40633" s="2"/>
      <c r="J40633" s="2"/>
    </row>
    <row r="40634">
      <c r="D40634" s="2"/>
      <c r="G40634" s="2"/>
      <c r="J40634" s="2"/>
    </row>
    <row r="40635">
      <c r="D40635" s="2"/>
      <c r="G40635" s="2"/>
      <c r="J40635" s="2"/>
    </row>
    <row r="40636">
      <c r="D40636" s="2"/>
      <c r="G40636" s="2"/>
      <c r="J40636" s="2"/>
    </row>
    <row r="40637">
      <c r="D40637" s="2"/>
      <c r="G40637" s="2"/>
      <c r="J40637" s="2"/>
    </row>
    <row r="40638">
      <c r="D40638" s="2"/>
      <c r="G40638" s="2"/>
      <c r="J40638" s="2"/>
    </row>
    <row r="40639">
      <c r="D40639" s="2"/>
      <c r="G40639" s="2"/>
      <c r="J40639" s="2"/>
    </row>
    <row r="40640">
      <c r="D40640" s="2"/>
      <c r="G40640" s="2"/>
      <c r="J40640" s="2"/>
    </row>
    <row r="40641">
      <c r="D40641" s="2"/>
      <c r="G40641" s="2"/>
      <c r="J40641" s="2"/>
    </row>
    <row r="40642">
      <c r="D40642" s="2"/>
      <c r="G40642" s="2"/>
      <c r="J40642" s="2"/>
    </row>
    <row r="40643">
      <c r="D40643" s="2"/>
      <c r="G40643" s="2"/>
      <c r="J40643" s="2"/>
    </row>
    <row r="40644">
      <c r="D40644" s="2"/>
      <c r="G40644" s="2"/>
      <c r="J40644" s="2"/>
    </row>
    <row r="40645">
      <c r="D40645" s="2"/>
      <c r="G40645" s="2"/>
      <c r="J40645" s="2"/>
    </row>
    <row r="40646">
      <c r="D40646" s="2"/>
      <c r="G40646" s="2"/>
      <c r="J40646" s="2"/>
    </row>
    <row r="40647">
      <c r="D40647" s="2"/>
      <c r="G40647" s="2"/>
      <c r="J40647" s="2"/>
    </row>
    <row r="40648">
      <c r="D40648" s="2"/>
      <c r="G40648" s="2"/>
      <c r="J40648" s="2"/>
    </row>
    <row r="40649">
      <c r="D40649" s="2"/>
      <c r="G40649" s="2"/>
      <c r="J40649" s="2"/>
    </row>
    <row r="40650">
      <c r="D40650" s="2"/>
      <c r="G40650" s="2"/>
      <c r="J40650" s="2"/>
    </row>
    <row r="40651">
      <c r="D40651" s="2"/>
      <c r="G40651" s="2"/>
      <c r="J40651" s="2"/>
    </row>
    <row r="40652">
      <c r="D40652" s="2"/>
      <c r="G40652" s="2"/>
      <c r="J40652" s="2"/>
    </row>
    <row r="40653">
      <c r="D40653" s="2"/>
      <c r="G40653" s="2"/>
      <c r="J40653" s="2"/>
    </row>
    <row r="40654">
      <c r="D40654" s="2"/>
      <c r="G40654" s="2"/>
      <c r="J40654" s="2"/>
    </row>
    <row r="40655">
      <c r="D40655" s="2"/>
      <c r="G40655" s="2"/>
      <c r="J40655" s="2"/>
    </row>
    <row r="40656">
      <c r="D40656" s="2"/>
      <c r="G40656" s="2"/>
      <c r="J40656" s="2"/>
    </row>
    <row r="40657">
      <c r="D40657" s="2"/>
      <c r="G40657" s="2"/>
      <c r="J40657" s="2"/>
    </row>
    <row r="40658">
      <c r="D40658" s="2"/>
      <c r="G40658" s="2"/>
      <c r="J40658" s="2"/>
    </row>
    <row r="40659">
      <c r="D40659" s="2"/>
      <c r="G40659" s="2"/>
      <c r="J40659" s="2"/>
    </row>
    <row r="40660">
      <c r="D40660" s="2"/>
      <c r="G40660" s="2"/>
      <c r="J40660" s="2"/>
    </row>
    <row r="40661">
      <c r="D40661" s="2"/>
      <c r="G40661" s="2"/>
      <c r="J40661" s="2"/>
    </row>
    <row r="40662">
      <c r="D40662" s="2"/>
      <c r="G40662" s="2"/>
      <c r="J40662" s="2"/>
    </row>
    <row r="40663">
      <c r="D40663" s="2"/>
      <c r="G40663" s="2"/>
      <c r="J40663" s="2"/>
    </row>
    <row r="40664">
      <c r="D40664" s="2"/>
      <c r="G40664" s="2"/>
      <c r="J40664" s="2"/>
    </row>
    <row r="40665">
      <c r="D40665" s="2"/>
      <c r="G40665" s="2"/>
      <c r="J40665" s="2"/>
    </row>
    <row r="40666">
      <c r="D40666" s="2"/>
      <c r="G40666" s="2"/>
      <c r="J40666" s="2"/>
    </row>
    <row r="40667">
      <c r="D40667" s="2"/>
      <c r="G40667" s="2"/>
      <c r="J40667" s="2"/>
    </row>
    <row r="40668">
      <c r="D40668" s="2"/>
      <c r="G40668" s="2"/>
      <c r="J40668" s="2"/>
    </row>
    <row r="40669">
      <c r="D40669" s="2"/>
      <c r="G40669" s="2"/>
      <c r="J40669" s="2"/>
    </row>
    <row r="40670">
      <c r="D40670" s="2"/>
      <c r="G40670" s="2"/>
      <c r="J40670" s="2"/>
    </row>
    <row r="40671">
      <c r="D40671" s="2"/>
      <c r="G40671" s="2"/>
      <c r="J40671" s="2"/>
    </row>
    <row r="40672">
      <c r="D40672" s="2"/>
      <c r="G40672" s="2"/>
      <c r="J40672" s="2"/>
    </row>
    <row r="40673">
      <c r="D40673" s="2"/>
      <c r="G40673" s="2"/>
      <c r="J40673" s="2"/>
    </row>
    <row r="40674">
      <c r="D40674" s="2"/>
      <c r="G40674" s="2"/>
      <c r="J40674" s="2"/>
    </row>
    <row r="40675">
      <c r="D40675" s="2"/>
      <c r="G40675" s="2"/>
      <c r="J40675" s="2"/>
    </row>
    <row r="40676">
      <c r="D40676" s="2"/>
      <c r="G40676" s="2"/>
      <c r="J40676" s="2"/>
    </row>
    <row r="40677">
      <c r="D40677" s="2"/>
      <c r="G40677" s="2"/>
      <c r="J40677" s="2"/>
    </row>
    <row r="40678">
      <c r="D40678" s="2"/>
      <c r="G40678" s="2"/>
      <c r="J40678" s="2"/>
    </row>
    <row r="40679">
      <c r="D40679" s="2"/>
      <c r="G40679" s="2"/>
      <c r="J40679" s="2"/>
    </row>
    <row r="40680">
      <c r="D40680" s="2"/>
      <c r="G40680" s="2"/>
      <c r="J40680" s="2"/>
    </row>
    <row r="40681">
      <c r="D40681" s="2"/>
      <c r="G40681" s="2"/>
      <c r="J40681" s="2"/>
    </row>
    <row r="40682">
      <c r="D40682" s="2"/>
      <c r="G40682" s="2"/>
      <c r="J40682" s="2"/>
    </row>
    <row r="40683">
      <c r="D40683" s="2"/>
      <c r="G40683" s="2"/>
      <c r="J40683" s="2"/>
    </row>
    <row r="40684">
      <c r="D40684" s="2"/>
      <c r="G40684" s="2"/>
      <c r="J40684" s="2"/>
    </row>
    <row r="40685">
      <c r="D40685" s="2"/>
      <c r="G40685" s="2"/>
      <c r="J40685" s="2"/>
    </row>
    <row r="40686">
      <c r="D40686" s="2"/>
      <c r="G40686" s="2"/>
      <c r="J40686" s="2"/>
    </row>
    <row r="40687">
      <c r="D40687" s="2"/>
      <c r="G40687" s="2"/>
      <c r="J40687" s="2"/>
    </row>
    <row r="40688">
      <c r="D40688" s="2"/>
      <c r="G40688" s="2"/>
      <c r="J40688" s="2"/>
    </row>
    <row r="40689">
      <c r="D40689" s="2"/>
      <c r="G40689" s="2"/>
      <c r="J40689" s="2"/>
    </row>
    <row r="40690">
      <c r="D40690" s="2"/>
      <c r="G40690" s="2"/>
      <c r="J40690" s="2"/>
    </row>
    <row r="40691">
      <c r="D40691" s="2"/>
      <c r="G40691" s="2"/>
      <c r="J40691" s="2"/>
    </row>
    <row r="40692">
      <c r="D40692" s="2"/>
      <c r="G40692" s="2"/>
      <c r="J40692" s="2"/>
    </row>
    <row r="40693">
      <c r="D40693" s="2"/>
      <c r="G40693" s="2"/>
      <c r="J40693" s="2"/>
    </row>
    <row r="40694">
      <c r="D40694" s="2"/>
      <c r="G40694" s="2"/>
      <c r="J40694" s="2"/>
    </row>
    <row r="40695">
      <c r="D40695" s="2"/>
      <c r="G40695" s="2"/>
      <c r="J40695" s="2"/>
    </row>
    <row r="40696">
      <c r="D40696" s="2"/>
      <c r="G40696" s="2"/>
      <c r="J40696" s="2"/>
    </row>
    <row r="40697">
      <c r="D40697" s="2"/>
      <c r="G40697" s="2"/>
      <c r="J40697" s="2"/>
    </row>
    <row r="40698">
      <c r="D40698" s="2"/>
      <c r="G40698" s="2"/>
      <c r="J40698" s="2"/>
    </row>
    <row r="40699">
      <c r="D40699" s="2"/>
      <c r="G40699" s="2"/>
      <c r="J40699" s="2"/>
    </row>
    <row r="40700">
      <c r="D40700" s="2"/>
      <c r="G40700" s="2"/>
      <c r="J40700" s="2"/>
    </row>
    <row r="40701">
      <c r="D40701" s="2"/>
      <c r="G40701" s="2"/>
      <c r="J40701" s="2"/>
    </row>
    <row r="40702">
      <c r="D40702" s="2"/>
      <c r="G40702" s="2"/>
      <c r="J40702" s="2"/>
    </row>
    <row r="40703">
      <c r="D40703" s="2"/>
      <c r="G40703" s="2"/>
      <c r="J40703" s="2"/>
    </row>
    <row r="40704">
      <c r="D40704" s="2"/>
      <c r="G40704" s="2"/>
      <c r="J40704" s="2"/>
    </row>
    <row r="40705">
      <c r="D40705" s="2"/>
      <c r="G40705" s="2"/>
      <c r="J40705" s="2"/>
    </row>
    <row r="40706">
      <c r="D40706" s="2"/>
      <c r="G40706" s="2"/>
      <c r="J40706" s="2"/>
    </row>
    <row r="40707">
      <c r="D40707" s="2"/>
      <c r="G40707" s="2"/>
      <c r="J40707" s="2"/>
    </row>
    <row r="40708">
      <c r="D40708" s="2"/>
      <c r="G40708" s="2"/>
      <c r="J40708" s="2"/>
    </row>
    <row r="40709">
      <c r="D40709" s="2"/>
      <c r="G40709" s="2"/>
      <c r="J40709" s="2"/>
    </row>
    <row r="40710">
      <c r="D40710" s="2"/>
      <c r="G40710" s="2"/>
      <c r="J40710" s="2"/>
    </row>
    <row r="40711">
      <c r="D40711" s="2"/>
      <c r="G40711" s="2"/>
      <c r="J40711" s="2"/>
    </row>
    <row r="40712">
      <c r="D40712" s="2"/>
      <c r="G40712" s="2"/>
      <c r="J40712" s="2"/>
    </row>
    <row r="40713">
      <c r="D40713" s="2"/>
      <c r="G40713" s="2"/>
      <c r="J40713" s="2"/>
    </row>
    <row r="40714">
      <c r="D40714" s="2"/>
      <c r="G40714" s="2"/>
      <c r="J40714" s="2"/>
    </row>
    <row r="40715">
      <c r="D40715" s="2"/>
      <c r="G40715" s="2"/>
      <c r="J40715" s="2"/>
    </row>
    <row r="40716">
      <c r="D40716" s="2"/>
      <c r="G40716" s="2"/>
      <c r="J40716" s="2"/>
    </row>
    <row r="40717">
      <c r="D40717" s="2"/>
      <c r="G40717" s="2"/>
      <c r="J40717" s="2"/>
    </row>
    <row r="40718">
      <c r="D40718" s="2"/>
      <c r="G40718" s="2"/>
      <c r="J40718" s="2"/>
    </row>
    <row r="40719">
      <c r="D40719" s="2"/>
      <c r="G40719" s="2"/>
      <c r="J40719" s="2"/>
    </row>
    <row r="40720">
      <c r="D40720" s="2"/>
      <c r="G40720" s="2"/>
      <c r="J40720" s="2"/>
    </row>
    <row r="40721">
      <c r="D40721" s="2"/>
      <c r="G40721" s="2"/>
      <c r="J40721" s="2"/>
    </row>
    <row r="40722">
      <c r="D40722" s="2"/>
      <c r="G40722" s="2"/>
      <c r="J40722" s="2"/>
    </row>
    <row r="40723">
      <c r="D40723" s="2"/>
      <c r="G40723" s="2"/>
      <c r="J40723" s="2"/>
    </row>
    <row r="40724">
      <c r="D40724" s="2"/>
      <c r="G40724" s="2"/>
      <c r="J40724" s="2"/>
    </row>
    <row r="40725">
      <c r="D40725" s="2"/>
      <c r="G40725" s="2"/>
      <c r="J40725" s="2"/>
    </row>
    <row r="40726">
      <c r="D40726" s="2"/>
      <c r="G40726" s="2"/>
      <c r="J40726" s="2"/>
    </row>
    <row r="40727">
      <c r="D40727" s="2"/>
      <c r="G40727" s="2"/>
      <c r="J40727" s="2"/>
    </row>
    <row r="40728">
      <c r="D40728" s="2"/>
      <c r="G40728" s="2"/>
      <c r="J40728" s="2"/>
    </row>
    <row r="40729">
      <c r="D40729" s="2"/>
      <c r="G40729" s="2"/>
      <c r="J40729" s="2"/>
    </row>
    <row r="40730">
      <c r="D40730" s="2"/>
      <c r="G40730" s="2"/>
      <c r="J40730" s="2"/>
    </row>
    <row r="40731">
      <c r="D40731" s="2"/>
      <c r="G40731" s="2"/>
      <c r="J40731" s="2"/>
    </row>
    <row r="40732">
      <c r="D40732" s="2"/>
      <c r="G40732" s="2"/>
      <c r="J40732" s="2"/>
    </row>
    <row r="40733">
      <c r="D40733" s="2"/>
      <c r="G40733" s="2"/>
      <c r="J40733" s="2"/>
    </row>
    <row r="40734">
      <c r="D40734" s="2"/>
      <c r="G40734" s="2"/>
      <c r="J40734" s="2"/>
    </row>
    <row r="40735">
      <c r="D40735" s="2"/>
      <c r="G40735" s="2"/>
      <c r="J40735" s="2"/>
    </row>
    <row r="40736">
      <c r="D40736" s="2"/>
      <c r="G40736" s="2"/>
      <c r="J40736" s="2"/>
    </row>
    <row r="40737">
      <c r="D40737" s="2"/>
      <c r="G40737" s="2"/>
      <c r="J40737" s="2"/>
    </row>
    <row r="40738">
      <c r="D40738" s="2"/>
      <c r="G40738" s="2"/>
      <c r="J40738" s="2"/>
    </row>
    <row r="40739">
      <c r="D40739" s="2"/>
      <c r="G40739" s="2"/>
      <c r="J40739" s="2"/>
    </row>
    <row r="40740">
      <c r="D40740" s="2"/>
      <c r="G40740" s="2"/>
      <c r="J40740" s="2"/>
    </row>
    <row r="40741">
      <c r="D40741" s="2"/>
      <c r="G40741" s="2"/>
      <c r="J40741" s="2"/>
    </row>
    <row r="40742">
      <c r="D40742" s="2"/>
      <c r="G40742" s="2"/>
      <c r="J40742" s="2"/>
    </row>
    <row r="40743">
      <c r="D40743" s="2"/>
      <c r="G40743" s="2"/>
      <c r="J40743" s="2"/>
    </row>
    <row r="40744">
      <c r="D40744" s="2"/>
      <c r="G40744" s="2"/>
      <c r="J40744" s="2"/>
    </row>
    <row r="40745">
      <c r="D40745" s="2"/>
      <c r="G40745" s="2"/>
      <c r="J40745" s="2"/>
    </row>
    <row r="40746">
      <c r="D40746" s="2"/>
      <c r="G40746" s="2"/>
      <c r="J40746" s="2"/>
    </row>
    <row r="40747">
      <c r="D40747" s="2"/>
      <c r="G40747" s="2"/>
      <c r="J40747" s="2"/>
    </row>
    <row r="40748">
      <c r="D40748" s="2"/>
      <c r="G40748" s="2"/>
      <c r="J40748" s="2"/>
    </row>
    <row r="40749">
      <c r="D40749" s="2"/>
      <c r="G40749" s="2"/>
      <c r="J40749" s="2"/>
    </row>
    <row r="40750">
      <c r="D40750" s="2"/>
      <c r="G40750" s="2"/>
      <c r="J40750" s="2"/>
    </row>
    <row r="40751">
      <c r="D40751" s="2"/>
      <c r="G40751" s="2"/>
      <c r="J40751" s="2"/>
    </row>
    <row r="40752">
      <c r="D40752" s="2"/>
      <c r="G40752" s="2"/>
      <c r="J40752" s="2"/>
    </row>
    <row r="40753">
      <c r="D40753" s="2"/>
      <c r="G40753" s="2"/>
      <c r="J40753" s="2"/>
    </row>
    <row r="40754">
      <c r="D40754" s="2"/>
      <c r="G40754" s="2"/>
      <c r="J40754" s="2"/>
    </row>
    <row r="40755">
      <c r="D40755" s="2"/>
      <c r="G40755" s="2"/>
      <c r="J40755" s="2"/>
    </row>
    <row r="40756">
      <c r="D40756" s="2"/>
      <c r="G40756" s="2"/>
      <c r="J40756" s="2"/>
    </row>
    <row r="40757">
      <c r="D40757" s="2"/>
      <c r="G40757" s="2"/>
      <c r="J40757" s="2"/>
    </row>
    <row r="40758">
      <c r="D40758" s="2"/>
      <c r="G40758" s="2"/>
      <c r="J40758" s="2"/>
    </row>
    <row r="40759">
      <c r="D40759" s="2"/>
      <c r="G40759" s="2"/>
      <c r="J40759" s="2"/>
    </row>
    <row r="40760">
      <c r="D40760" s="2"/>
      <c r="G40760" s="2"/>
      <c r="J40760" s="2"/>
    </row>
    <row r="40761">
      <c r="D40761" s="2"/>
      <c r="G40761" s="2"/>
      <c r="J40761" s="2"/>
    </row>
    <row r="40762">
      <c r="D40762" s="2"/>
      <c r="G40762" s="2"/>
      <c r="J40762" s="2"/>
    </row>
    <row r="40763">
      <c r="D40763" s="2"/>
      <c r="G40763" s="2"/>
      <c r="J40763" s="2"/>
    </row>
    <row r="40764">
      <c r="D40764" s="2"/>
      <c r="G40764" s="2"/>
      <c r="J40764" s="2"/>
    </row>
    <row r="40765">
      <c r="D40765" s="2"/>
      <c r="G40765" s="2"/>
      <c r="J40765" s="2"/>
    </row>
    <row r="40766">
      <c r="D40766" s="2"/>
      <c r="G40766" s="2"/>
      <c r="J40766" s="2"/>
    </row>
    <row r="40767">
      <c r="D40767" s="2"/>
      <c r="G40767" s="2"/>
      <c r="J40767" s="2"/>
    </row>
    <row r="40768">
      <c r="D40768" s="2"/>
      <c r="G40768" s="2"/>
      <c r="J40768" s="2"/>
    </row>
    <row r="40769">
      <c r="D40769" s="2"/>
      <c r="G40769" s="2"/>
      <c r="J40769" s="2"/>
    </row>
    <row r="40770">
      <c r="D40770" s="2"/>
      <c r="G40770" s="2"/>
      <c r="J40770" s="2"/>
    </row>
    <row r="40771">
      <c r="D40771" s="2"/>
      <c r="G40771" s="2"/>
      <c r="J40771" s="2"/>
    </row>
    <row r="40772">
      <c r="D40772" s="2"/>
      <c r="G40772" s="2"/>
      <c r="J40772" s="2"/>
    </row>
    <row r="40773">
      <c r="D40773" s="2"/>
      <c r="G40773" s="2"/>
      <c r="J40773" s="2"/>
    </row>
    <row r="40774">
      <c r="D40774" s="2"/>
      <c r="G40774" s="2"/>
      <c r="J40774" s="2"/>
    </row>
    <row r="40775">
      <c r="D40775" s="2"/>
      <c r="G40775" s="2"/>
      <c r="J40775" s="2"/>
    </row>
    <row r="40776">
      <c r="D40776" s="2"/>
      <c r="G40776" s="2"/>
      <c r="J40776" s="2"/>
    </row>
    <row r="40777">
      <c r="D40777" s="2"/>
      <c r="G40777" s="2"/>
      <c r="J40777" s="2"/>
    </row>
    <row r="40778">
      <c r="D40778" s="2"/>
      <c r="G40778" s="2"/>
      <c r="J40778" s="2"/>
    </row>
    <row r="40779">
      <c r="D40779" s="2"/>
      <c r="G40779" s="2"/>
      <c r="J40779" s="2"/>
    </row>
    <row r="40780">
      <c r="D40780" s="2"/>
      <c r="G40780" s="2"/>
      <c r="J40780" s="2"/>
    </row>
    <row r="40781">
      <c r="D40781" s="2"/>
      <c r="G40781" s="2"/>
      <c r="J40781" s="2"/>
    </row>
    <row r="40782">
      <c r="D40782" s="2"/>
      <c r="G40782" s="2"/>
      <c r="J40782" s="2"/>
    </row>
    <row r="40783">
      <c r="D40783" s="2"/>
      <c r="G40783" s="2"/>
      <c r="J40783" s="2"/>
    </row>
    <row r="40784">
      <c r="D40784" s="2"/>
      <c r="G40784" s="2"/>
      <c r="J40784" s="2"/>
    </row>
    <row r="40785">
      <c r="D40785" s="2"/>
      <c r="G40785" s="2"/>
      <c r="J40785" s="2"/>
    </row>
    <row r="40786">
      <c r="D40786" s="2"/>
      <c r="G40786" s="2"/>
      <c r="J40786" s="2"/>
    </row>
    <row r="40787">
      <c r="D40787" s="2"/>
      <c r="G40787" s="2"/>
      <c r="J40787" s="2"/>
    </row>
    <row r="40788">
      <c r="D40788" s="2"/>
      <c r="G40788" s="2"/>
      <c r="J40788" s="2"/>
    </row>
    <row r="40789">
      <c r="D40789" s="2"/>
      <c r="G40789" s="2"/>
      <c r="J40789" s="2"/>
    </row>
    <row r="40790">
      <c r="D40790" s="2"/>
      <c r="G40790" s="2"/>
      <c r="J40790" s="2"/>
    </row>
    <row r="40791">
      <c r="D40791" s="2"/>
      <c r="G40791" s="2"/>
      <c r="J40791" s="2"/>
    </row>
    <row r="40792">
      <c r="D40792" s="2"/>
      <c r="G40792" s="2"/>
      <c r="J40792" s="2"/>
    </row>
    <row r="40793">
      <c r="D40793" s="2"/>
      <c r="G40793" s="2"/>
      <c r="J40793" s="2"/>
    </row>
    <row r="40794">
      <c r="D40794" s="2"/>
      <c r="G40794" s="2"/>
      <c r="J40794" s="2"/>
    </row>
    <row r="40795">
      <c r="D40795" s="2"/>
      <c r="G40795" s="2"/>
      <c r="J40795" s="2"/>
    </row>
    <row r="40796">
      <c r="D40796" s="2"/>
      <c r="G40796" s="2"/>
      <c r="J40796" s="2"/>
    </row>
    <row r="40797">
      <c r="D40797" s="2"/>
      <c r="G40797" s="2"/>
      <c r="J40797" s="2"/>
    </row>
    <row r="40798">
      <c r="D40798" s="2"/>
      <c r="G40798" s="2"/>
      <c r="J40798" s="2"/>
    </row>
    <row r="40799">
      <c r="D40799" s="2"/>
      <c r="G40799" s="2"/>
      <c r="J40799" s="2"/>
    </row>
    <row r="40800">
      <c r="D40800" s="2"/>
      <c r="G40800" s="2"/>
      <c r="J40800" s="2"/>
    </row>
    <row r="40801">
      <c r="D40801" s="2"/>
      <c r="G40801" s="2"/>
      <c r="J40801" s="2"/>
    </row>
    <row r="40802">
      <c r="D40802" s="2"/>
      <c r="G40802" s="2"/>
      <c r="J40802" s="2"/>
    </row>
    <row r="40803">
      <c r="D40803" s="2"/>
      <c r="G40803" s="2"/>
      <c r="J40803" s="2"/>
    </row>
    <row r="40804">
      <c r="D40804" s="2"/>
      <c r="G40804" s="2"/>
      <c r="J40804" s="2"/>
    </row>
    <row r="40805">
      <c r="D40805" s="2"/>
      <c r="G40805" s="2"/>
      <c r="J40805" s="2"/>
    </row>
    <row r="40806">
      <c r="D40806" s="2"/>
      <c r="G40806" s="2"/>
      <c r="J40806" s="2"/>
    </row>
    <row r="40807">
      <c r="D40807" s="2"/>
      <c r="G40807" s="2"/>
      <c r="J40807" s="2"/>
    </row>
    <row r="40808">
      <c r="D40808" s="2"/>
      <c r="G40808" s="2"/>
      <c r="J40808" s="2"/>
    </row>
    <row r="40809">
      <c r="D40809" s="2"/>
      <c r="G40809" s="2"/>
      <c r="J40809" s="2"/>
    </row>
    <row r="40810">
      <c r="D40810" s="2"/>
      <c r="G40810" s="2"/>
      <c r="J40810" s="2"/>
    </row>
    <row r="40811">
      <c r="D40811" s="2"/>
      <c r="G40811" s="2"/>
      <c r="J40811" s="2"/>
    </row>
    <row r="40812">
      <c r="D40812" s="2"/>
      <c r="G40812" s="2"/>
      <c r="J40812" s="2"/>
    </row>
    <row r="40813">
      <c r="D40813" s="2"/>
      <c r="G40813" s="2"/>
      <c r="J40813" s="2"/>
    </row>
    <row r="40814">
      <c r="D40814" s="2"/>
      <c r="G40814" s="2"/>
      <c r="J40814" s="2"/>
    </row>
    <row r="40815">
      <c r="D40815" s="2"/>
      <c r="G40815" s="2"/>
      <c r="J40815" s="2"/>
    </row>
    <row r="40816">
      <c r="D40816" s="2"/>
      <c r="G40816" s="2"/>
      <c r="J40816" s="2"/>
    </row>
    <row r="40817">
      <c r="D40817" s="2"/>
      <c r="G40817" s="2"/>
      <c r="J40817" s="2"/>
    </row>
    <row r="40818">
      <c r="D40818" s="2"/>
      <c r="G40818" s="2"/>
      <c r="J40818" s="2"/>
    </row>
    <row r="40819">
      <c r="D40819" s="2"/>
      <c r="G40819" s="2"/>
      <c r="J40819" s="2"/>
    </row>
    <row r="40820">
      <c r="D40820" s="2"/>
      <c r="G40820" s="2"/>
      <c r="J40820" s="2"/>
    </row>
    <row r="40821">
      <c r="D40821" s="2"/>
      <c r="G40821" s="2"/>
      <c r="J40821" s="2"/>
    </row>
    <row r="40822">
      <c r="D40822" s="2"/>
      <c r="G40822" s="2"/>
      <c r="J40822" s="2"/>
    </row>
    <row r="40823">
      <c r="D40823" s="2"/>
      <c r="G40823" s="2"/>
      <c r="J40823" s="2"/>
    </row>
    <row r="40824">
      <c r="D40824" s="2"/>
      <c r="G40824" s="2"/>
      <c r="J40824" s="2"/>
    </row>
    <row r="40825">
      <c r="D40825" s="2"/>
      <c r="G40825" s="2"/>
      <c r="J40825" s="2"/>
    </row>
    <row r="40826">
      <c r="D40826" s="2"/>
      <c r="G40826" s="2"/>
      <c r="J40826" s="2"/>
    </row>
    <row r="40827">
      <c r="D40827" s="2"/>
      <c r="G40827" s="2"/>
      <c r="J40827" s="2"/>
    </row>
    <row r="40828">
      <c r="D40828" s="2"/>
      <c r="G40828" s="2"/>
      <c r="J40828" s="2"/>
    </row>
    <row r="40829">
      <c r="D40829" s="2"/>
      <c r="G40829" s="2"/>
      <c r="J40829" s="2"/>
    </row>
    <row r="40830">
      <c r="D40830" s="2"/>
      <c r="G40830" s="2"/>
      <c r="J40830" s="2"/>
    </row>
    <row r="40831">
      <c r="D40831" s="2"/>
      <c r="G40831" s="2"/>
      <c r="J40831" s="2"/>
    </row>
    <row r="40832">
      <c r="D40832" s="2"/>
      <c r="G40832" s="2"/>
      <c r="J40832" s="2"/>
    </row>
    <row r="40833">
      <c r="D40833" s="2"/>
      <c r="G40833" s="2"/>
      <c r="J40833" s="2"/>
    </row>
    <row r="40834">
      <c r="D40834" s="2"/>
      <c r="G40834" s="2"/>
      <c r="J40834" s="2"/>
    </row>
    <row r="40835">
      <c r="D40835" s="2"/>
      <c r="G40835" s="2"/>
      <c r="J40835" s="2"/>
    </row>
    <row r="40836">
      <c r="D40836" s="2"/>
      <c r="G40836" s="2"/>
      <c r="J40836" s="2"/>
    </row>
    <row r="40837">
      <c r="D40837" s="2"/>
      <c r="G40837" s="2"/>
      <c r="J40837" s="2"/>
    </row>
    <row r="40838">
      <c r="D40838" s="2"/>
      <c r="G40838" s="2"/>
      <c r="J40838" s="2"/>
    </row>
    <row r="40839">
      <c r="D40839" s="2"/>
      <c r="G40839" s="2"/>
      <c r="J40839" s="2"/>
    </row>
    <row r="40840">
      <c r="D40840" s="2"/>
      <c r="G40840" s="2"/>
      <c r="J40840" s="2"/>
    </row>
    <row r="40841">
      <c r="D40841" s="2"/>
      <c r="G40841" s="2"/>
      <c r="J40841" s="2"/>
    </row>
    <row r="40842">
      <c r="D40842" s="2"/>
      <c r="G40842" s="2"/>
      <c r="J40842" s="2"/>
    </row>
    <row r="40843">
      <c r="D40843" s="2"/>
      <c r="G40843" s="2"/>
      <c r="J40843" s="2"/>
    </row>
    <row r="40844">
      <c r="D40844" s="2"/>
      <c r="G40844" s="2"/>
      <c r="J40844" s="2"/>
    </row>
    <row r="40845">
      <c r="D40845" s="2"/>
      <c r="G40845" s="2"/>
      <c r="J40845" s="2"/>
    </row>
    <row r="40846">
      <c r="D40846" s="2"/>
      <c r="G40846" s="2"/>
      <c r="J40846" s="2"/>
    </row>
    <row r="40847">
      <c r="D40847" s="2"/>
      <c r="G40847" s="2"/>
      <c r="J40847" s="2"/>
    </row>
    <row r="40848">
      <c r="D40848" s="2"/>
      <c r="G40848" s="2"/>
      <c r="J40848" s="2"/>
    </row>
    <row r="40849">
      <c r="D40849" s="2"/>
      <c r="G40849" s="2"/>
      <c r="J40849" s="2"/>
    </row>
    <row r="40850">
      <c r="D40850" s="2"/>
      <c r="G40850" s="2"/>
      <c r="J40850" s="2"/>
    </row>
    <row r="40851">
      <c r="D40851" s="2"/>
      <c r="G40851" s="2"/>
      <c r="J40851" s="2"/>
    </row>
    <row r="40852">
      <c r="D40852" s="2"/>
      <c r="G40852" s="2"/>
      <c r="J40852" s="2"/>
    </row>
    <row r="40853">
      <c r="D40853" s="2"/>
      <c r="G40853" s="2"/>
      <c r="J40853" s="2"/>
    </row>
    <row r="40854">
      <c r="D40854" s="2"/>
      <c r="G40854" s="2"/>
      <c r="J40854" s="2"/>
    </row>
    <row r="40855">
      <c r="D40855" s="2"/>
      <c r="G40855" s="2"/>
      <c r="J40855" s="2"/>
    </row>
    <row r="40856">
      <c r="D40856" s="2"/>
      <c r="G40856" s="2"/>
      <c r="J40856" s="2"/>
    </row>
    <row r="40857">
      <c r="D40857" s="2"/>
      <c r="G40857" s="2"/>
      <c r="J40857" s="2"/>
    </row>
    <row r="40858">
      <c r="D40858" s="2"/>
      <c r="G40858" s="2"/>
      <c r="J40858" s="2"/>
    </row>
    <row r="40859">
      <c r="D40859" s="2"/>
      <c r="G40859" s="2"/>
      <c r="J40859" s="2"/>
    </row>
    <row r="40860">
      <c r="D40860" s="2"/>
      <c r="G40860" s="2"/>
      <c r="J40860" s="2"/>
    </row>
    <row r="40861">
      <c r="D40861" s="2"/>
      <c r="G40861" s="2"/>
      <c r="J40861" s="2"/>
    </row>
    <row r="40862">
      <c r="D40862" s="2"/>
      <c r="G40862" s="2"/>
      <c r="J40862" s="2"/>
    </row>
    <row r="40863">
      <c r="D40863" s="2"/>
      <c r="G40863" s="2"/>
      <c r="J40863" s="2"/>
    </row>
    <row r="40864">
      <c r="D40864" s="2"/>
      <c r="G40864" s="2"/>
      <c r="J40864" s="2"/>
    </row>
    <row r="40865">
      <c r="D40865" s="2"/>
      <c r="G40865" s="2"/>
      <c r="J40865" s="2"/>
    </row>
    <row r="40866">
      <c r="D40866" s="2"/>
      <c r="G40866" s="2"/>
      <c r="J40866" s="2"/>
    </row>
    <row r="40867">
      <c r="D40867" s="2"/>
      <c r="G40867" s="2"/>
      <c r="J40867" s="2"/>
    </row>
    <row r="40868">
      <c r="D40868" s="2"/>
      <c r="G40868" s="2"/>
      <c r="J40868" s="2"/>
    </row>
    <row r="40869">
      <c r="D40869" s="2"/>
      <c r="G40869" s="2"/>
      <c r="J40869" s="2"/>
    </row>
    <row r="40870">
      <c r="D40870" s="2"/>
      <c r="G40870" s="2"/>
      <c r="J40870" s="2"/>
    </row>
    <row r="40871">
      <c r="D40871" s="2"/>
      <c r="G40871" s="2"/>
      <c r="J40871" s="2"/>
    </row>
    <row r="40872">
      <c r="D40872" s="2"/>
      <c r="G40872" s="2"/>
      <c r="J40872" s="2"/>
    </row>
    <row r="40873">
      <c r="D40873" s="2"/>
      <c r="G40873" s="2"/>
      <c r="J40873" s="2"/>
    </row>
    <row r="40874">
      <c r="D40874" s="2"/>
      <c r="G40874" s="2"/>
      <c r="J40874" s="2"/>
    </row>
    <row r="40875">
      <c r="D40875" s="2"/>
      <c r="G40875" s="2"/>
      <c r="J40875" s="2"/>
    </row>
    <row r="40876">
      <c r="D40876" s="2"/>
      <c r="G40876" s="2"/>
      <c r="J40876" s="2"/>
    </row>
    <row r="40877">
      <c r="D40877" s="2"/>
      <c r="G40877" s="2"/>
      <c r="J40877" s="2"/>
    </row>
    <row r="40878">
      <c r="D40878" s="2"/>
      <c r="G40878" s="2"/>
      <c r="J40878" s="2"/>
    </row>
    <row r="40879">
      <c r="D40879" s="2"/>
      <c r="G40879" s="2"/>
      <c r="J40879" s="2"/>
    </row>
    <row r="40880">
      <c r="D40880" s="2"/>
      <c r="G40880" s="2"/>
      <c r="J40880" s="2"/>
    </row>
    <row r="40881">
      <c r="D40881" s="2"/>
      <c r="G40881" s="2"/>
      <c r="J40881" s="2"/>
    </row>
    <row r="40882">
      <c r="D40882" s="2"/>
      <c r="G40882" s="2"/>
      <c r="J40882" s="2"/>
    </row>
    <row r="40883">
      <c r="D40883" s="2"/>
      <c r="G40883" s="2"/>
      <c r="J40883" s="2"/>
    </row>
    <row r="40884">
      <c r="D40884" s="2"/>
      <c r="G40884" s="2"/>
      <c r="J40884" s="2"/>
    </row>
    <row r="40885">
      <c r="D40885" s="2"/>
      <c r="G40885" s="2"/>
      <c r="J40885" s="2"/>
    </row>
    <row r="40886">
      <c r="D40886" s="2"/>
      <c r="G40886" s="2"/>
      <c r="J40886" s="2"/>
    </row>
    <row r="40887">
      <c r="D40887" s="2"/>
      <c r="G40887" s="2"/>
      <c r="J40887" s="2"/>
    </row>
    <row r="40888">
      <c r="D40888" s="2"/>
      <c r="G40888" s="2"/>
      <c r="J40888" s="2"/>
    </row>
    <row r="40889">
      <c r="D40889" s="2"/>
      <c r="G40889" s="2"/>
      <c r="J40889" s="2"/>
    </row>
    <row r="40890">
      <c r="D40890" s="2"/>
      <c r="G40890" s="2"/>
      <c r="J40890" s="2"/>
    </row>
    <row r="40891">
      <c r="D40891" s="2"/>
      <c r="G40891" s="2"/>
      <c r="J40891" s="2"/>
    </row>
    <row r="40892">
      <c r="D40892" s="2"/>
      <c r="G40892" s="2"/>
      <c r="J40892" s="2"/>
    </row>
    <row r="40893">
      <c r="D40893" s="2"/>
      <c r="G40893" s="2"/>
      <c r="J40893" s="2"/>
    </row>
    <row r="40894">
      <c r="D40894" s="2"/>
      <c r="G40894" s="2"/>
      <c r="J40894" s="2"/>
    </row>
    <row r="40895">
      <c r="D40895" s="2"/>
      <c r="G40895" s="2"/>
      <c r="J40895" s="2"/>
    </row>
    <row r="40896">
      <c r="D40896" s="2"/>
      <c r="G40896" s="2"/>
      <c r="J40896" s="2"/>
    </row>
    <row r="40897">
      <c r="D40897" s="2"/>
      <c r="G40897" s="2"/>
      <c r="J40897" s="2"/>
    </row>
    <row r="40898">
      <c r="D40898" s="2"/>
      <c r="G40898" s="2"/>
      <c r="J40898" s="2"/>
    </row>
    <row r="40899">
      <c r="D40899" s="2"/>
      <c r="G40899" s="2"/>
      <c r="J40899" s="2"/>
    </row>
    <row r="40900">
      <c r="D40900" s="2"/>
      <c r="G40900" s="2"/>
      <c r="J40900" s="2"/>
    </row>
    <row r="40901">
      <c r="D40901" s="2"/>
      <c r="G40901" s="2"/>
      <c r="J40901" s="2"/>
    </row>
    <row r="40902">
      <c r="D40902" s="2"/>
      <c r="G40902" s="2"/>
      <c r="J40902" s="2"/>
    </row>
    <row r="40903">
      <c r="D40903" s="2"/>
      <c r="G40903" s="2"/>
      <c r="J40903" s="2"/>
    </row>
    <row r="40904">
      <c r="D40904" s="2"/>
      <c r="G40904" s="2"/>
      <c r="J40904" s="2"/>
    </row>
    <row r="40905">
      <c r="D40905" s="2"/>
      <c r="G40905" s="2"/>
      <c r="J40905" s="2"/>
    </row>
    <row r="40906">
      <c r="D40906" s="2"/>
      <c r="G40906" s="2"/>
      <c r="J40906" s="2"/>
    </row>
    <row r="40907">
      <c r="D40907" s="2"/>
      <c r="G40907" s="2"/>
      <c r="J40907" s="2"/>
    </row>
    <row r="40908">
      <c r="D40908" s="2"/>
      <c r="G40908" s="2"/>
      <c r="J40908" s="2"/>
    </row>
    <row r="40909">
      <c r="D40909" s="2"/>
      <c r="G40909" s="2"/>
      <c r="J40909" s="2"/>
    </row>
    <row r="40910">
      <c r="D40910" s="2"/>
      <c r="G40910" s="2"/>
      <c r="J40910" s="2"/>
    </row>
    <row r="40911">
      <c r="D40911" s="2"/>
      <c r="G40911" s="2"/>
      <c r="J40911" s="2"/>
    </row>
    <row r="40912">
      <c r="D40912" s="2"/>
      <c r="G40912" s="2"/>
      <c r="J40912" s="2"/>
    </row>
    <row r="40913">
      <c r="D40913" s="2"/>
      <c r="G40913" s="2"/>
      <c r="J40913" s="2"/>
    </row>
    <row r="40914">
      <c r="D40914" s="2"/>
      <c r="G40914" s="2"/>
      <c r="J40914" s="2"/>
    </row>
    <row r="40915">
      <c r="D40915" s="2"/>
      <c r="G40915" s="2"/>
      <c r="J40915" s="2"/>
    </row>
    <row r="40916">
      <c r="D40916" s="2"/>
      <c r="G40916" s="2"/>
      <c r="J40916" s="2"/>
    </row>
    <row r="40917">
      <c r="D40917" s="2"/>
      <c r="G40917" s="2"/>
      <c r="J40917" s="2"/>
    </row>
    <row r="40918">
      <c r="D40918" s="2"/>
      <c r="G40918" s="2"/>
      <c r="J40918" s="2"/>
    </row>
    <row r="40919">
      <c r="D40919" s="2"/>
      <c r="G40919" s="2"/>
      <c r="J40919" s="2"/>
    </row>
    <row r="40920">
      <c r="D40920" s="2"/>
      <c r="G40920" s="2"/>
      <c r="J40920" s="2"/>
    </row>
    <row r="40921">
      <c r="D40921" s="2"/>
      <c r="G40921" s="2"/>
      <c r="J40921" s="2"/>
    </row>
    <row r="40922">
      <c r="D40922" s="2"/>
      <c r="G40922" s="2"/>
      <c r="J40922" s="2"/>
    </row>
    <row r="40923">
      <c r="D40923" s="2"/>
      <c r="G40923" s="2"/>
      <c r="J40923" s="2"/>
    </row>
    <row r="40924">
      <c r="D40924" s="2"/>
      <c r="G40924" s="2"/>
      <c r="J40924" s="2"/>
    </row>
    <row r="40925">
      <c r="D40925" s="2"/>
      <c r="G40925" s="2"/>
      <c r="J40925" s="2"/>
    </row>
    <row r="40926">
      <c r="D40926" s="2"/>
      <c r="G40926" s="2"/>
      <c r="J40926" s="2"/>
    </row>
    <row r="40927">
      <c r="D40927" s="2"/>
      <c r="G40927" s="2"/>
      <c r="J40927" s="2"/>
    </row>
    <row r="40928">
      <c r="D40928" s="2"/>
      <c r="G40928" s="2"/>
      <c r="J40928" s="2"/>
    </row>
    <row r="40929">
      <c r="D40929" s="2"/>
      <c r="G40929" s="2"/>
      <c r="J40929" s="2"/>
    </row>
    <row r="40930">
      <c r="D40930" s="2"/>
      <c r="G40930" s="2"/>
      <c r="J40930" s="2"/>
    </row>
    <row r="40931">
      <c r="D40931" s="2"/>
      <c r="G40931" s="2"/>
      <c r="J40931" s="2"/>
    </row>
    <row r="40932">
      <c r="D40932" s="2"/>
      <c r="G40932" s="2"/>
      <c r="J40932" s="2"/>
    </row>
    <row r="40933">
      <c r="D40933" s="2"/>
      <c r="G40933" s="2"/>
      <c r="J40933" s="2"/>
    </row>
    <row r="40934">
      <c r="D40934" s="2"/>
      <c r="G40934" s="2"/>
      <c r="J40934" s="2"/>
    </row>
    <row r="40935">
      <c r="D40935" s="2"/>
      <c r="G40935" s="2"/>
      <c r="J40935" s="2"/>
    </row>
    <row r="40936">
      <c r="D40936" s="2"/>
      <c r="G40936" s="2"/>
      <c r="J40936" s="2"/>
    </row>
    <row r="40937">
      <c r="D40937" s="2"/>
      <c r="G40937" s="2"/>
      <c r="J40937" s="2"/>
    </row>
    <row r="40938">
      <c r="D40938" s="2"/>
      <c r="G40938" s="2"/>
      <c r="J40938" s="2"/>
    </row>
    <row r="40939">
      <c r="D40939" s="2"/>
      <c r="G40939" s="2"/>
      <c r="J40939" s="2"/>
    </row>
    <row r="40940">
      <c r="D40940" s="2"/>
      <c r="G40940" s="2"/>
      <c r="J40940" s="2"/>
    </row>
    <row r="40941">
      <c r="D40941" s="2"/>
      <c r="G40941" s="2"/>
      <c r="J40941" s="2"/>
    </row>
    <row r="40942">
      <c r="D40942" s="2"/>
      <c r="G40942" s="2"/>
      <c r="J40942" s="2"/>
    </row>
    <row r="40943">
      <c r="D40943" s="2"/>
      <c r="G40943" s="2"/>
      <c r="J40943" s="2"/>
    </row>
    <row r="40944">
      <c r="D40944" s="2"/>
      <c r="G40944" s="2"/>
      <c r="J40944" s="2"/>
    </row>
    <row r="40945">
      <c r="D40945" s="2"/>
      <c r="G40945" s="2"/>
      <c r="J40945" s="2"/>
    </row>
    <row r="40946">
      <c r="D40946" s="2"/>
      <c r="G40946" s="2"/>
      <c r="J40946" s="2"/>
    </row>
    <row r="40947">
      <c r="D40947" s="2"/>
      <c r="G40947" s="2"/>
      <c r="J40947" s="2"/>
    </row>
    <row r="40948">
      <c r="D40948" s="2"/>
      <c r="G40948" s="2"/>
      <c r="J40948" s="2"/>
    </row>
    <row r="40949">
      <c r="D40949" s="2"/>
      <c r="G40949" s="2"/>
      <c r="J40949" s="2"/>
    </row>
    <row r="40950">
      <c r="D40950" s="2"/>
      <c r="G40950" s="2"/>
      <c r="J40950" s="2"/>
    </row>
    <row r="40951">
      <c r="D40951" s="2"/>
      <c r="G40951" s="2"/>
      <c r="J40951" s="2"/>
    </row>
    <row r="40952">
      <c r="D40952" s="2"/>
      <c r="G40952" s="2"/>
      <c r="J40952" s="2"/>
    </row>
    <row r="40953">
      <c r="D40953" s="2"/>
      <c r="G40953" s="2"/>
      <c r="J40953" s="2"/>
    </row>
    <row r="40954">
      <c r="D40954" s="2"/>
      <c r="G40954" s="2"/>
      <c r="J40954" s="2"/>
    </row>
    <row r="40955">
      <c r="D40955" s="2"/>
      <c r="G40955" s="2"/>
      <c r="J40955" s="2"/>
    </row>
    <row r="40956">
      <c r="D40956" s="2"/>
      <c r="G40956" s="2"/>
      <c r="J40956" s="2"/>
    </row>
    <row r="40957">
      <c r="D40957" s="2"/>
      <c r="G40957" s="2"/>
      <c r="J40957" s="2"/>
    </row>
    <row r="40958">
      <c r="D40958" s="2"/>
      <c r="G40958" s="2"/>
      <c r="J40958" s="2"/>
    </row>
    <row r="40959">
      <c r="D40959" s="2"/>
      <c r="G40959" s="2"/>
      <c r="J40959" s="2"/>
    </row>
    <row r="40960">
      <c r="D40960" s="2"/>
      <c r="G40960" s="2"/>
      <c r="J40960" s="2"/>
    </row>
    <row r="40961">
      <c r="D40961" s="2"/>
      <c r="G40961" s="2"/>
      <c r="J40961" s="2"/>
    </row>
    <row r="40962">
      <c r="D40962" s="2"/>
      <c r="G40962" s="2"/>
      <c r="J40962" s="2"/>
    </row>
    <row r="40963">
      <c r="D40963" s="2"/>
      <c r="G40963" s="2"/>
      <c r="J40963" s="2"/>
    </row>
    <row r="40964">
      <c r="D40964" s="2"/>
      <c r="G40964" s="2"/>
      <c r="J40964" s="2"/>
    </row>
    <row r="40965">
      <c r="D40965" s="2"/>
      <c r="G40965" s="2"/>
      <c r="J40965" s="2"/>
    </row>
    <row r="40966">
      <c r="D40966" s="2"/>
      <c r="G40966" s="2"/>
      <c r="J40966" s="2"/>
    </row>
    <row r="40967">
      <c r="D40967" s="2"/>
      <c r="G40967" s="2"/>
      <c r="J40967" s="2"/>
    </row>
    <row r="40968">
      <c r="D40968" s="2"/>
      <c r="G40968" s="2"/>
      <c r="J40968" s="2"/>
    </row>
    <row r="40969">
      <c r="D40969" s="2"/>
      <c r="G40969" s="2"/>
      <c r="J40969" s="2"/>
    </row>
    <row r="40970">
      <c r="D40970" s="2"/>
      <c r="G40970" s="2"/>
      <c r="J40970" s="2"/>
    </row>
    <row r="40971">
      <c r="D40971" s="2"/>
      <c r="G40971" s="2"/>
      <c r="J40971" s="2"/>
    </row>
    <row r="40972">
      <c r="D40972" s="2"/>
      <c r="G40972" s="2"/>
      <c r="J40972" s="2"/>
    </row>
    <row r="40973">
      <c r="D40973" s="2"/>
      <c r="G40973" s="2"/>
      <c r="J40973" s="2"/>
    </row>
    <row r="40974">
      <c r="D40974" s="2"/>
      <c r="G40974" s="2"/>
      <c r="J40974" s="2"/>
    </row>
    <row r="40975">
      <c r="D40975" s="2"/>
      <c r="G40975" s="2"/>
      <c r="J40975" s="2"/>
    </row>
    <row r="40976">
      <c r="D40976" s="2"/>
      <c r="G40976" s="2"/>
      <c r="J40976" s="2"/>
    </row>
    <row r="40977">
      <c r="D40977" s="2"/>
      <c r="G40977" s="2"/>
      <c r="J40977" s="2"/>
    </row>
    <row r="40978">
      <c r="D40978" s="2"/>
      <c r="G40978" s="2"/>
      <c r="J40978" s="2"/>
    </row>
    <row r="40979">
      <c r="D40979" s="2"/>
      <c r="G40979" s="2"/>
      <c r="J40979" s="2"/>
    </row>
    <row r="40980">
      <c r="D40980" s="2"/>
      <c r="G40980" s="2"/>
      <c r="J40980" s="2"/>
    </row>
    <row r="40981">
      <c r="D40981" s="2"/>
      <c r="G40981" s="2"/>
      <c r="J40981" s="2"/>
    </row>
    <row r="40982">
      <c r="D40982" s="2"/>
      <c r="G40982" s="2"/>
      <c r="J40982" s="2"/>
    </row>
    <row r="40983">
      <c r="D40983" s="2"/>
      <c r="G40983" s="2"/>
      <c r="J40983" s="2"/>
    </row>
    <row r="40984">
      <c r="D40984" s="2"/>
      <c r="G40984" s="2"/>
      <c r="J40984" s="2"/>
    </row>
    <row r="40985">
      <c r="D40985" s="2"/>
      <c r="G40985" s="2"/>
      <c r="J40985" s="2"/>
    </row>
    <row r="40986">
      <c r="D40986" s="2"/>
      <c r="G40986" s="2"/>
      <c r="J40986" s="2"/>
    </row>
    <row r="40987">
      <c r="D40987" s="2"/>
      <c r="G40987" s="2"/>
      <c r="J40987" s="2"/>
    </row>
    <row r="40988">
      <c r="D40988" s="2"/>
      <c r="G40988" s="2"/>
      <c r="J40988" s="2"/>
    </row>
    <row r="40989">
      <c r="D40989" s="2"/>
      <c r="G40989" s="2"/>
      <c r="J40989" s="2"/>
    </row>
    <row r="40990">
      <c r="D40990" s="2"/>
      <c r="G40990" s="2"/>
      <c r="J40990" s="2"/>
    </row>
    <row r="40991">
      <c r="D40991" s="2"/>
      <c r="G40991" s="2"/>
      <c r="J40991" s="2"/>
    </row>
    <row r="40992">
      <c r="D40992" s="2"/>
      <c r="G40992" s="2"/>
      <c r="J40992" s="2"/>
    </row>
    <row r="40993">
      <c r="D40993" s="2"/>
      <c r="G40993" s="2"/>
      <c r="J40993" s="2"/>
    </row>
    <row r="40994">
      <c r="D40994" s="2"/>
      <c r="G40994" s="2"/>
      <c r="J40994" s="2"/>
    </row>
    <row r="40995">
      <c r="D40995" s="2"/>
      <c r="G40995" s="2"/>
      <c r="J40995" s="2"/>
    </row>
    <row r="40996">
      <c r="D40996" s="2"/>
      <c r="G40996" s="2"/>
      <c r="J40996" s="2"/>
    </row>
    <row r="40997">
      <c r="D40997" s="2"/>
      <c r="G40997" s="2"/>
      <c r="J40997" s="2"/>
    </row>
    <row r="40998">
      <c r="D40998" s="2"/>
      <c r="G40998" s="2"/>
      <c r="J40998" s="2"/>
    </row>
    <row r="40999">
      <c r="D40999" s="2"/>
      <c r="G40999" s="2"/>
      <c r="J40999" s="2"/>
    </row>
    <row r="41000">
      <c r="D41000" s="2"/>
      <c r="G41000" s="2"/>
      <c r="J41000" s="2"/>
    </row>
    <row r="41001">
      <c r="D41001" s="2"/>
      <c r="G41001" s="2"/>
      <c r="J41001" s="2"/>
    </row>
    <row r="41002">
      <c r="D41002" s="2"/>
      <c r="G41002" s="2"/>
      <c r="J41002" s="2"/>
    </row>
    <row r="41003">
      <c r="D41003" s="2"/>
      <c r="G41003" s="2"/>
      <c r="J41003" s="2"/>
    </row>
    <row r="41004">
      <c r="D41004" s="2"/>
      <c r="G41004" s="2"/>
      <c r="J41004" s="2"/>
    </row>
    <row r="41005">
      <c r="D41005" s="2"/>
      <c r="G41005" s="2"/>
      <c r="J41005" s="2"/>
    </row>
    <row r="41006">
      <c r="D41006" s="2"/>
      <c r="G41006" s="2"/>
      <c r="J41006" s="2"/>
    </row>
    <row r="41007">
      <c r="D41007" s="2"/>
      <c r="G41007" s="2"/>
      <c r="J41007" s="2"/>
    </row>
    <row r="41008">
      <c r="D41008" s="2"/>
      <c r="G41008" s="2"/>
      <c r="J41008" s="2"/>
    </row>
    <row r="41009">
      <c r="D41009" s="2"/>
      <c r="G41009" s="2"/>
      <c r="J41009" s="2"/>
    </row>
    <row r="41010">
      <c r="D41010" s="2"/>
      <c r="G41010" s="2"/>
      <c r="J41010" s="2"/>
    </row>
    <row r="41011">
      <c r="D41011" s="2"/>
      <c r="G41011" s="2"/>
      <c r="J41011" s="2"/>
    </row>
    <row r="41012">
      <c r="D41012" s="2"/>
      <c r="G41012" s="2"/>
      <c r="J41012" s="2"/>
    </row>
    <row r="41013">
      <c r="D41013" s="2"/>
      <c r="G41013" s="2"/>
      <c r="J41013" s="2"/>
    </row>
    <row r="41014">
      <c r="D41014" s="2"/>
      <c r="G41014" s="2"/>
      <c r="J41014" s="2"/>
    </row>
    <row r="41015">
      <c r="D41015" s="2"/>
      <c r="G41015" s="2"/>
      <c r="J41015" s="2"/>
    </row>
    <row r="41016">
      <c r="D41016" s="2"/>
      <c r="G41016" s="2"/>
      <c r="J41016" s="2"/>
    </row>
    <row r="41017">
      <c r="D41017" s="2"/>
      <c r="G41017" s="2"/>
      <c r="J41017" s="2"/>
    </row>
    <row r="41018">
      <c r="D41018" s="2"/>
      <c r="G41018" s="2"/>
      <c r="J41018" s="2"/>
    </row>
    <row r="41019">
      <c r="D41019" s="2"/>
      <c r="G41019" s="2"/>
      <c r="J41019" s="2"/>
    </row>
    <row r="41020">
      <c r="D41020" s="2"/>
      <c r="G41020" s="2"/>
      <c r="J41020" s="2"/>
    </row>
    <row r="41021">
      <c r="D41021" s="2"/>
      <c r="G41021" s="2"/>
      <c r="J41021" s="2"/>
    </row>
    <row r="41022">
      <c r="D41022" s="2"/>
      <c r="G41022" s="2"/>
      <c r="J41022" s="2"/>
    </row>
    <row r="41023">
      <c r="D41023" s="2"/>
      <c r="G41023" s="2"/>
      <c r="J41023" s="2"/>
    </row>
    <row r="41024">
      <c r="D41024" s="2"/>
      <c r="G41024" s="2"/>
      <c r="J41024" s="2"/>
    </row>
    <row r="41025">
      <c r="D41025" s="2"/>
      <c r="G41025" s="2"/>
      <c r="J41025" s="2"/>
    </row>
    <row r="41026">
      <c r="D41026" s="2"/>
      <c r="G41026" s="2"/>
      <c r="J41026" s="2"/>
    </row>
    <row r="41027">
      <c r="D41027" s="2"/>
      <c r="G41027" s="2"/>
      <c r="J41027" s="2"/>
    </row>
    <row r="41028">
      <c r="D41028" s="2"/>
      <c r="G41028" s="2"/>
      <c r="J41028" s="2"/>
    </row>
    <row r="41029">
      <c r="D41029" s="2"/>
      <c r="G41029" s="2"/>
      <c r="J41029" s="2"/>
    </row>
    <row r="41030">
      <c r="D41030" s="2"/>
      <c r="G41030" s="2"/>
      <c r="J41030" s="2"/>
    </row>
    <row r="41031">
      <c r="D41031" s="2"/>
      <c r="G41031" s="2"/>
      <c r="J41031" s="2"/>
    </row>
    <row r="41032">
      <c r="D41032" s="2"/>
      <c r="G41032" s="2"/>
      <c r="J41032" s="2"/>
    </row>
    <row r="41033">
      <c r="D41033" s="2"/>
      <c r="G41033" s="2"/>
      <c r="J41033" s="2"/>
    </row>
    <row r="41034">
      <c r="D41034" s="2"/>
      <c r="G41034" s="2"/>
      <c r="J41034" s="2"/>
    </row>
    <row r="41035">
      <c r="D41035" s="2"/>
      <c r="G41035" s="2"/>
      <c r="J41035" s="2"/>
    </row>
    <row r="41036">
      <c r="D41036" s="2"/>
      <c r="G41036" s="2"/>
      <c r="J41036" s="2"/>
    </row>
    <row r="41037">
      <c r="D41037" s="2"/>
      <c r="G41037" s="2"/>
      <c r="J41037" s="2"/>
    </row>
    <row r="41038">
      <c r="D41038" s="2"/>
      <c r="G41038" s="2"/>
      <c r="J41038" s="2"/>
    </row>
    <row r="41039">
      <c r="D41039" s="2"/>
      <c r="G41039" s="2"/>
      <c r="J41039" s="2"/>
    </row>
    <row r="41040">
      <c r="D41040" s="2"/>
      <c r="G41040" s="2"/>
      <c r="J41040" s="2"/>
    </row>
    <row r="41041">
      <c r="D41041" s="2"/>
      <c r="G41041" s="2"/>
      <c r="J41041" s="2"/>
    </row>
    <row r="41042">
      <c r="D41042" s="2"/>
      <c r="G41042" s="2"/>
      <c r="J41042" s="2"/>
    </row>
    <row r="41043">
      <c r="D41043" s="2"/>
      <c r="G41043" s="2"/>
      <c r="J41043" s="2"/>
    </row>
    <row r="41044">
      <c r="D41044" s="2"/>
      <c r="G41044" s="2"/>
      <c r="J41044" s="2"/>
    </row>
    <row r="41045">
      <c r="D41045" s="2"/>
      <c r="G41045" s="2"/>
      <c r="J41045" s="2"/>
    </row>
    <row r="41046">
      <c r="D41046" s="2"/>
      <c r="G41046" s="2"/>
      <c r="J41046" s="2"/>
    </row>
    <row r="41047">
      <c r="D41047" s="2"/>
      <c r="G41047" s="2"/>
      <c r="J41047" s="2"/>
    </row>
    <row r="41048">
      <c r="D41048" s="2"/>
      <c r="G41048" s="2"/>
      <c r="J41048" s="2"/>
    </row>
    <row r="41049">
      <c r="D41049" s="2"/>
      <c r="G41049" s="2"/>
      <c r="J41049" s="2"/>
    </row>
    <row r="41050">
      <c r="D41050" s="2"/>
      <c r="G41050" s="2"/>
      <c r="J41050" s="2"/>
    </row>
    <row r="41051">
      <c r="D41051" s="2"/>
      <c r="G41051" s="2"/>
      <c r="J41051" s="2"/>
    </row>
    <row r="41052">
      <c r="D41052" s="2"/>
      <c r="G41052" s="2"/>
      <c r="J41052" s="2"/>
    </row>
    <row r="41053">
      <c r="D41053" s="2"/>
      <c r="G41053" s="2"/>
      <c r="J41053" s="2"/>
    </row>
    <row r="41054">
      <c r="D41054" s="2"/>
      <c r="G41054" s="2"/>
      <c r="J41054" s="2"/>
    </row>
    <row r="41055">
      <c r="D41055" s="2"/>
      <c r="G41055" s="2"/>
      <c r="J41055" s="2"/>
    </row>
    <row r="41056">
      <c r="D41056" s="2"/>
      <c r="G41056" s="2"/>
      <c r="J41056" s="2"/>
    </row>
    <row r="41057">
      <c r="D41057" s="2"/>
      <c r="G41057" s="2"/>
      <c r="J41057" s="2"/>
    </row>
    <row r="41058">
      <c r="D41058" s="2"/>
      <c r="G41058" s="2"/>
      <c r="J41058" s="2"/>
    </row>
    <row r="41059">
      <c r="D41059" s="2"/>
      <c r="G41059" s="2"/>
      <c r="J41059" s="2"/>
    </row>
    <row r="41060">
      <c r="D41060" s="2"/>
      <c r="G41060" s="2"/>
      <c r="J41060" s="2"/>
    </row>
    <row r="41061">
      <c r="D41061" s="2"/>
      <c r="G41061" s="2"/>
      <c r="J41061" s="2"/>
    </row>
    <row r="41062">
      <c r="D41062" s="2"/>
      <c r="G41062" s="2"/>
      <c r="J41062" s="2"/>
    </row>
    <row r="41063">
      <c r="D41063" s="2"/>
      <c r="G41063" s="2"/>
      <c r="J41063" s="2"/>
    </row>
    <row r="41064">
      <c r="D41064" s="2"/>
      <c r="G41064" s="2"/>
      <c r="J41064" s="2"/>
    </row>
    <row r="41065">
      <c r="D41065" s="2"/>
      <c r="G41065" s="2"/>
      <c r="J41065" s="2"/>
    </row>
    <row r="41066">
      <c r="D41066" s="2"/>
      <c r="G41066" s="2"/>
      <c r="J41066" s="2"/>
    </row>
    <row r="41067">
      <c r="D41067" s="2"/>
      <c r="G41067" s="2"/>
      <c r="J41067" s="2"/>
    </row>
    <row r="41068">
      <c r="D41068" s="2"/>
      <c r="G41068" s="2"/>
      <c r="J41068" s="2"/>
    </row>
    <row r="41069">
      <c r="D41069" s="2"/>
      <c r="G41069" s="2"/>
      <c r="J41069" s="2"/>
    </row>
    <row r="41070">
      <c r="D41070" s="2"/>
      <c r="G41070" s="2"/>
      <c r="J41070" s="2"/>
    </row>
    <row r="41071">
      <c r="D41071" s="2"/>
      <c r="G41071" s="2"/>
      <c r="J41071" s="2"/>
    </row>
    <row r="41072">
      <c r="D41072" s="2"/>
      <c r="G41072" s="2"/>
      <c r="J41072" s="2"/>
    </row>
    <row r="41073">
      <c r="D41073" s="2"/>
      <c r="G41073" s="2"/>
      <c r="J41073" s="2"/>
    </row>
    <row r="41074">
      <c r="D41074" s="2"/>
      <c r="G41074" s="2"/>
      <c r="J41074" s="2"/>
    </row>
    <row r="41075">
      <c r="D41075" s="2"/>
      <c r="G41075" s="2"/>
      <c r="J41075" s="2"/>
    </row>
    <row r="41076">
      <c r="D41076" s="2"/>
      <c r="G41076" s="2"/>
      <c r="J41076" s="2"/>
    </row>
    <row r="41077">
      <c r="D41077" s="2"/>
      <c r="G41077" s="2"/>
      <c r="J41077" s="2"/>
    </row>
    <row r="41078">
      <c r="D41078" s="2"/>
      <c r="G41078" s="2"/>
      <c r="J41078" s="2"/>
    </row>
    <row r="41079">
      <c r="D41079" s="2"/>
      <c r="G41079" s="2"/>
      <c r="J41079" s="2"/>
    </row>
    <row r="41080">
      <c r="D41080" s="2"/>
      <c r="G41080" s="2"/>
      <c r="J41080" s="2"/>
    </row>
    <row r="41081">
      <c r="D41081" s="2"/>
      <c r="G41081" s="2"/>
      <c r="J41081" s="2"/>
    </row>
    <row r="41082">
      <c r="D41082" s="2"/>
      <c r="G41082" s="2"/>
      <c r="J41082" s="2"/>
    </row>
    <row r="41083">
      <c r="D41083" s="2"/>
      <c r="G41083" s="2"/>
      <c r="J41083" s="2"/>
    </row>
    <row r="41084">
      <c r="D41084" s="2"/>
      <c r="G41084" s="2"/>
      <c r="J41084" s="2"/>
    </row>
    <row r="41085">
      <c r="D41085" s="2"/>
      <c r="G41085" s="2"/>
      <c r="J41085" s="2"/>
    </row>
    <row r="41086">
      <c r="D41086" s="2"/>
      <c r="G41086" s="2"/>
      <c r="J41086" s="2"/>
    </row>
    <row r="41087">
      <c r="D41087" s="2"/>
      <c r="G41087" s="2"/>
      <c r="J41087" s="2"/>
    </row>
    <row r="41088">
      <c r="D41088" s="2"/>
      <c r="G41088" s="2"/>
      <c r="J41088" s="2"/>
    </row>
    <row r="41089">
      <c r="D41089" s="2"/>
      <c r="G41089" s="2"/>
      <c r="J41089" s="2"/>
    </row>
    <row r="41090">
      <c r="D41090" s="2"/>
      <c r="G41090" s="2"/>
      <c r="J41090" s="2"/>
    </row>
    <row r="41091">
      <c r="D41091" s="2"/>
      <c r="G41091" s="2"/>
      <c r="J41091" s="2"/>
    </row>
    <row r="41092">
      <c r="D41092" s="2"/>
      <c r="G41092" s="2"/>
      <c r="J41092" s="2"/>
    </row>
    <row r="41093">
      <c r="D41093" s="2"/>
      <c r="G41093" s="2"/>
      <c r="J41093" s="2"/>
    </row>
    <row r="41094">
      <c r="D41094" s="2"/>
      <c r="G41094" s="2"/>
      <c r="J41094" s="2"/>
    </row>
    <row r="41095">
      <c r="D41095" s="2"/>
      <c r="G41095" s="2"/>
      <c r="J41095" s="2"/>
    </row>
    <row r="41096">
      <c r="D41096" s="2"/>
      <c r="G41096" s="2"/>
      <c r="J41096" s="2"/>
    </row>
    <row r="41097">
      <c r="D41097" s="2"/>
      <c r="G41097" s="2"/>
      <c r="J41097" s="2"/>
    </row>
    <row r="41098">
      <c r="D41098" s="2"/>
      <c r="G41098" s="2"/>
      <c r="J41098" s="2"/>
    </row>
    <row r="41099">
      <c r="D41099" s="2"/>
      <c r="G41099" s="2"/>
      <c r="J41099" s="2"/>
    </row>
    <row r="41100">
      <c r="D41100" s="2"/>
      <c r="G41100" s="2"/>
      <c r="J41100" s="2"/>
    </row>
    <row r="41101">
      <c r="D41101" s="2"/>
      <c r="G41101" s="2"/>
      <c r="J41101" s="2"/>
    </row>
    <row r="41102">
      <c r="D41102" s="2"/>
      <c r="G41102" s="2"/>
      <c r="J41102" s="2"/>
    </row>
    <row r="41103">
      <c r="D41103" s="2"/>
      <c r="G41103" s="2"/>
      <c r="J41103" s="2"/>
    </row>
    <row r="41104">
      <c r="D41104" s="2"/>
      <c r="G41104" s="2"/>
      <c r="J41104" s="2"/>
    </row>
    <row r="41105">
      <c r="D41105" s="2"/>
      <c r="G41105" s="2"/>
      <c r="J41105" s="2"/>
    </row>
    <row r="41106">
      <c r="D41106" s="2"/>
      <c r="G41106" s="2"/>
      <c r="J41106" s="2"/>
    </row>
    <row r="41107">
      <c r="D41107" s="2"/>
      <c r="G41107" s="2"/>
      <c r="J41107" s="2"/>
    </row>
    <row r="41108">
      <c r="D41108" s="2"/>
      <c r="G41108" s="2"/>
      <c r="J41108" s="2"/>
    </row>
    <row r="41109">
      <c r="D41109" s="2"/>
      <c r="G41109" s="2"/>
      <c r="J41109" s="2"/>
    </row>
    <row r="41110">
      <c r="D41110" s="2"/>
      <c r="G41110" s="2"/>
      <c r="J41110" s="2"/>
    </row>
    <row r="41111">
      <c r="D41111" s="2"/>
      <c r="G41111" s="2"/>
      <c r="J41111" s="2"/>
    </row>
    <row r="41112">
      <c r="D41112" s="2"/>
      <c r="G41112" s="2"/>
      <c r="J41112" s="2"/>
    </row>
    <row r="41113">
      <c r="D41113" s="2"/>
      <c r="G41113" s="2"/>
      <c r="J41113" s="2"/>
    </row>
    <row r="41114">
      <c r="D41114" s="2"/>
      <c r="G41114" s="2"/>
      <c r="J41114" s="2"/>
    </row>
    <row r="41115">
      <c r="D41115" s="2"/>
      <c r="G41115" s="2"/>
      <c r="J41115" s="2"/>
    </row>
    <row r="41116">
      <c r="D41116" s="2"/>
      <c r="G41116" s="2"/>
      <c r="J41116" s="2"/>
    </row>
    <row r="41117">
      <c r="D41117" s="2"/>
      <c r="G41117" s="2"/>
      <c r="J41117" s="2"/>
    </row>
    <row r="41118">
      <c r="D41118" s="2"/>
      <c r="G41118" s="2"/>
      <c r="J41118" s="2"/>
    </row>
    <row r="41119">
      <c r="D41119" s="2"/>
      <c r="G41119" s="2"/>
      <c r="J41119" s="2"/>
    </row>
    <row r="41120">
      <c r="D41120" s="2"/>
      <c r="G41120" s="2"/>
      <c r="J41120" s="2"/>
    </row>
    <row r="41121">
      <c r="D41121" s="2"/>
      <c r="G41121" s="2"/>
      <c r="J41121" s="2"/>
    </row>
    <row r="41122">
      <c r="D41122" s="2"/>
      <c r="G41122" s="2"/>
      <c r="J41122" s="2"/>
    </row>
    <row r="41123">
      <c r="D41123" s="2"/>
      <c r="G41123" s="2"/>
      <c r="J41123" s="2"/>
    </row>
    <row r="41124">
      <c r="D41124" s="2"/>
      <c r="G41124" s="2"/>
      <c r="J41124" s="2"/>
    </row>
    <row r="41125">
      <c r="D41125" s="2"/>
      <c r="G41125" s="2"/>
      <c r="J41125" s="2"/>
    </row>
    <row r="41126">
      <c r="D41126" s="2"/>
      <c r="G41126" s="2"/>
      <c r="J41126" s="2"/>
    </row>
    <row r="41127">
      <c r="D41127" s="2"/>
      <c r="G41127" s="2"/>
      <c r="J41127" s="2"/>
    </row>
    <row r="41128">
      <c r="D41128" s="2"/>
      <c r="G41128" s="2"/>
      <c r="J41128" s="2"/>
    </row>
    <row r="41129">
      <c r="D41129" s="2"/>
      <c r="G41129" s="2"/>
      <c r="J41129" s="2"/>
    </row>
    <row r="41130">
      <c r="D41130" s="2"/>
      <c r="G41130" s="2"/>
      <c r="J41130" s="2"/>
    </row>
    <row r="41131">
      <c r="D41131" s="2"/>
      <c r="G41131" s="2"/>
      <c r="J41131" s="2"/>
    </row>
    <row r="41132">
      <c r="D41132" s="2"/>
      <c r="G41132" s="2"/>
      <c r="J41132" s="2"/>
    </row>
    <row r="41133">
      <c r="D41133" s="2"/>
      <c r="G41133" s="2"/>
      <c r="J41133" s="2"/>
    </row>
    <row r="41134">
      <c r="D41134" s="2"/>
      <c r="G41134" s="2"/>
      <c r="J41134" s="2"/>
    </row>
    <row r="41135">
      <c r="D41135" s="2"/>
      <c r="G41135" s="2"/>
      <c r="J41135" s="2"/>
    </row>
    <row r="41136">
      <c r="D41136" s="2"/>
      <c r="G41136" s="2"/>
      <c r="J41136" s="2"/>
    </row>
    <row r="41137">
      <c r="D41137" s="2"/>
      <c r="G41137" s="2"/>
      <c r="J41137" s="2"/>
    </row>
    <row r="41138">
      <c r="D41138" s="2"/>
      <c r="G41138" s="2"/>
      <c r="J41138" s="2"/>
    </row>
    <row r="41139">
      <c r="D41139" s="2"/>
      <c r="G41139" s="2"/>
      <c r="J41139" s="2"/>
    </row>
    <row r="41140">
      <c r="D41140" s="2"/>
      <c r="G41140" s="2"/>
      <c r="J41140" s="2"/>
    </row>
    <row r="41141">
      <c r="D41141" s="2"/>
      <c r="G41141" s="2"/>
      <c r="J41141" s="2"/>
    </row>
    <row r="41142">
      <c r="D41142" s="2"/>
      <c r="G41142" s="2"/>
      <c r="J41142" s="2"/>
    </row>
    <row r="41143">
      <c r="D41143" s="2"/>
      <c r="G41143" s="2"/>
      <c r="J41143" s="2"/>
    </row>
    <row r="41144">
      <c r="D41144" s="2"/>
      <c r="G41144" s="2"/>
      <c r="J41144" s="2"/>
    </row>
    <row r="41145">
      <c r="D41145" s="2"/>
      <c r="G41145" s="2"/>
      <c r="J41145" s="2"/>
    </row>
    <row r="41146">
      <c r="D41146" s="2"/>
      <c r="G41146" s="2"/>
      <c r="J41146" s="2"/>
    </row>
    <row r="41147">
      <c r="D41147" s="2"/>
      <c r="G41147" s="2"/>
      <c r="J41147" s="2"/>
    </row>
    <row r="41148">
      <c r="D41148" s="2"/>
      <c r="G41148" s="2"/>
      <c r="J41148" s="2"/>
    </row>
    <row r="41149">
      <c r="D41149" s="2"/>
      <c r="G41149" s="2"/>
      <c r="J41149" s="2"/>
    </row>
    <row r="41150">
      <c r="D41150" s="2"/>
      <c r="G41150" s="2"/>
      <c r="J41150" s="2"/>
    </row>
    <row r="41151">
      <c r="D41151" s="2"/>
      <c r="G41151" s="2"/>
      <c r="J41151" s="2"/>
    </row>
    <row r="41152">
      <c r="D41152" s="2"/>
      <c r="G41152" s="2"/>
      <c r="J41152" s="2"/>
    </row>
    <row r="41153">
      <c r="D41153" s="2"/>
      <c r="G41153" s="2"/>
      <c r="J41153" s="2"/>
    </row>
    <row r="41154">
      <c r="D41154" s="2"/>
      <c r="G41154" s="2"/>
      <c r="J41154" s="2"/>
    </row>
    <row r="41155">
      <c r="D41155" s="2"/>
      <c r="G41155" s="2"/>
      <c r="J41155" s="2"/>
    </row>
    <row r="41156">
      <c r="D41156" s="2"/>
      <c r="G41156" s="2"/>
      <c r="J41156" s="2"/>
    </row>
    <row r="41157">
      <c r="D41157" s="2"/>
      <c r="G41157" s="2"/>
      <c r="J41157" s="2"/>
    </row>
    <row r="41158">
      <c r="D41158" s="2"/>
      <c r="G41158" s="2"/>
      <c r="J41158" s="2"/>
    </row>
    <row r="41159">
      <c r="D41159" s="2"/>
      <c r="G41159" s="2"/>
      <c r="J41159" s="2"/>
    </row>
    <row r="41160">
      <c r="D41160" s="2"/>
      <c r="G41160" s="2"/>
      <c r="J41160" s="2"/>
    </row>
    <row r="41161">
      <c r="D41161" s="2"/>
      <c r="G41161" s="2"/>
      <c r="J41161" s="2"/>
    </row>
    <row r="41162">
      <c r="D41162" s="2"/>
      <c r="G41162" s="2"/>
      <c r="J41162" s="2"/>
    </row>
    <row r="41163">
      <c r="D41163" s="2"/>
      <c r="G41163" s="2"/>
      <c r="J41163" s="2"/>
    </row>
    <row r="41164">
      <c r="D41164" s="2"/>
      <c r="G41164" s="2"/>
      <c r="J41164" s="2"/>
    </row>
    <row r="41165">
      <c r="D41165" s="2"/>
      <c r="G41165" s="2"/>
      <c r="J41165" s="2"/>
    </row>
    <row r="41166">
      <c r="D41166" s="2"/>
      <c r="G41166" s="2"/>
      <c r="J41166" s="2"/>
    </row>
    <row r="41167">
      <c r="D41167" s="2"/>
      <c r="G41167" s="2"/>
      <c r="J41167" s="2"/>
    </row>
    <row r="41168">
      <c r="D41168" s="2"/>
      <c r="G41168" s="2"/>
      <c r="J41168" s="2"/>
    </row>
    <row r="41169">
      <c r="D41169" s="2"/>
      <c r="G41169" s="2"/>
      <c r="J41169" s="2"/>
    </row>
    <row r="41170">
      <c r="D41170" s="2"/>
      <c r="G41170" s="2"/>
      <c r="J41170" s="2"/>
    </row>
    <row r="41171">
      <c r="D41171" s="2"/>
      <c r="G41171" s="2"/>
      <c r="J41171" s="2"/>
    </row>
    <row r="41172">
      <c r="D41172" s="2"/>
      <c r="G41172" s="2"/>
      <c r="J41172" s="2"/>
    </row>
    <row r="41173">
      <c r="D41173" s="2"/>
      <c r="G41173" s="2"/>
      <c r="J41173" s="2"/>
    </row>
    <row r="41174">
      <c r="D41174" s="2"/>
      <c r="G41174" s="2"/>
      <c r="J41174" s="2"/>
    </row>
    <row r="41175">
      <c r="D41175" s="2"/>
      <c r="G41175" s="2"/>
      <c r="J41175" s="2"/>
    </row>
    <row r="41176">
      <c r="D41176" s="2"/>
      <c r="G41176" s="2"/>
      <c r="J41176" s="2"/>
    </row>
    <row r="41177">
      <c r="D41177" s="2"/>
      <c r="G41177" s="2"/>
      <c r="J41177" s="2"/>
    </row>
    <row r="41178">
      <c r="D41178" s="2"/>
      <c r="G41178" s="2"/>
      <c r="J41178" s="2"/>
    </row>
    <row r="41179">
      <c r="D41179" s="2"/>
      <c r="G41179" s="2"/>
      <c r="J41179" s="2"/>
    </row>
    <row r="41180">
      <c r="D41180" s="2"/>
      <c r="G41180" s="2"/>
      <c r="J41180" s="2"/>
    </row>
    <row r="41181">
      <c r="D41181" s="2"/>
      <c r="G41181" s="2"/>
      <c r="J41181" s="2"/>
    </row>
    <row r="41182">
      <c r="D41182" s="2"/>
      <c r="G41182" s="2"/>
      <c r="J41182" s="2"/>
    </row>
    <row r="41183">
      <c r="D41183" s="2"/>
      <c r="G41183" s="2"/>
      <c r="J41183" s="2"/>
    </row>
    <row r="41184">
      <c r="D41184" s="2"/>
      <c r="G41184" s="2"/>
      <c r="J41184" s="2"/>
    </row>
    <row r="41185">
      <c r="D41185" s="2"/>
      <c r="G41185" s="2"/>
      <c r="J41185" s="2"/>
    </row>
    <row r="41186">
      <c r="D41186" s="2"/>
      <c r="G41186" s="2"/>
      <c r="J41186" s="2"/>
    </row>
    <row r="41187">
      <c r="D41187" s="2"/>
      <c r="G41187" s="2"/>
      <c r="J41187" s="2"/>
    </row>
    <row r="41188">
      <c r="D41188" s="2"/>
      <c r="G41188" s="2"/>
      <c r="J41188" s="2"/>
    </row>
    <row r="41189">
      <c r="D41189" s="2"/>
      <c r="G41189" s="2"/>
      <c r="J41189" s="2"/>
    </row>
    <row r="41190">
      <c r="D41190" s="2"/>
      <c r="G41190" s="2"/>
      <c r="J41190" s="2"/>
    </row>
    <row r="41191">
      <c r="D41191" s="2"/>
      <c r="G41191" s="2"/>
      <c r="J41191" s="2"/>
    </row>
    <row r="41192">
      <c r="D41192" s="2"/>
      <c r="G41192" s="2"/>
      <c r="J41192" s="2"/>
    </row>
    <row r="41193">
      <c r="D41193" s="2"/>
      <c r="G41193" s="2"/>
      <c r="J41193" s="2"/>
    </row>
    <row r="41194">
      <c r="D41194" s="2"/>
      <c r="G41194" s="2"/>
      <c r="J41194" s="2"/>
    </row>
    <row r="41195">
      <c r="D41195" s="2"/>
      <c r="G41195" s="2"/>
      <c r="J41195" s="2"/>
    </row>
    <row r="41196">
      <c r="D41196" s="2"/>
      <c r="G41196" s="2"/>
      <c r="J41196" s="2"/>
    </row>
    <row r="41197">
      <c r="D41197" s="2"/>
      <c r="G41197" s="2"/>
      <c r="J41197" s="2"/>
    </row>
    <row r="41198">
      <c r="D41198" s="2"/>
      <c r="G41198" s="2"/>
      <c r="J41198" s="2"/>
    </row>
    <row r="41199">
      <c r="D41199" s="2"/>
      <c r="G41199" s="2"/>
      <c r="J41199" s="2"/>
    </row>
    <row r="41200">
      <c r="D41200" s="2"/>
      <c r="G41200" s="2"/>
      <c r="J41200" s="2"/>
    </row>
    <row r="41201">
      <c r="D41201" s="2"/>
      <c r="G41201" s="2"/>
      <c r="J41201" s="2"/>
    </row>
    <row r="41202">
      <c r="D41202" s="2"/>
      <c r="G41202" s="2"/>
      <c r="J41202" s="2"/>
    </row>
    <row r="41203">
      <c r="D41203" s="2"/>
      <c r="G41203" s="2"/>
      <c r="J41203" s="2"/>
    </row>
    <row r="41204">
      <c r="D41204" s="2"/>
      <c r="G41204" s="2"/>
      <c r="J41204" s="2"/>
    </row>
    <row r="41205">
      <c r="D41205" s="2"/>
      <c r="G41205" s="2"/>
      <c r="J41205" s="2"/>
    </row>
    <row r="41206">
      <c r="D41206" s="2"/>
      <c r="G41206" s="2"/>
      <c r="J41206" s="2"/>
    </row>
    <row r="41207">
      <c r="D41207" s="2"/>
      <c r="G41207" s="2"/>
      <c r="J41207" s="2"/>
    </row>
    <row r="41208">
      <c r="D41208" s="2"/>
      <c r="G41208" s="2"/>
      <c r="J41208" s="2"/>
    </row>
    <row r="41209">
      <c r="D41209" s="2"/>
      <c r="G41209" s="2"/>
      <c r="J41209" s="2"/>
    </row>
    <row r="41210">
      <c r="D41210" s="2"/>
      <c r="G41210" s="2"/>
      <c r="J41210" s="2"/>
    </row>
    <row r="41211">
      <c r="D41211" s="2"/>
      <c r="G41211" s="2"/>
      <c r="J41211" s="2"/>
    </row>
    <row r="41212">
      <c r="D41212" s="2"/>
      <c r="G41212" s="2"/>
      <c r="J41212" s="2"/>
    </row>
    <row r="41213">
      <c r="D41213" s="2"/>
      <c r="G41213" s="2"/>
      <c r="J41213" s="2"/>
    </row>
    <row r="41214">
      <c r="D41214" s="2"/>
      <c r="G41214" s="2"/>
      <c r="J41214" s="2"/>
    </row>
    <row r="41215">
      <c r="D41215" s="2"/>
      <c r="G41215" s="2"/>
      <c r="J41215" s="2"/>
    </row>
    <row r="41216">
      <c r="D41216" s="2"/>
      <c r="G41216" s="2"/>
      <c r="J41216" s="2"/>
    </row>
    <row r="41217">
      <c r="D41217" s="2"/>
      <c r="G41217" s="2"/>
      <c r="J41217" s="2"/>
    </row>
    <row r="41218">
      <c r="D41218" s="2"/>
      <c r="G41218" s="2"/>
      <c r="J41218" s="2"/>
    </row>
    <row r="41219">
      <c r="D41219" s="2"/>
      <c r="G41219" s="2"/>
      <c r="J41219" s="2"/>
    </row>
    <row r="41220">
      <c r="D41220" s="2"/>
      <c r="G41220" s="2"/>
      <c r="J41220" s="2"/>
    </row>
    <row r="41221">
      <c r="D41221" s="2"/>
      <c r="G41221" s="2"/>
      <c r="J41221" s="2"/>
    </row>
    <row r="41222">
      <c r="D41222" s="2"/>
      <c r="G41222" s="2"/>
      <c r="J41222" s="2"/>
    </row>
    <row r="41223">
      <c r="D41223" s="2"/>
      <c r="G41223" s="2"/>
      <c r="J41223" s="2"/>
    </row>
    <row r="41224">
      <c r="D41224" s="2"/>
      <c r="G41224" s="2"/>
      <c r="J41224" s="2"/>
    </row>
    <row r="41225">
      <c r="D41225" s="2"/>
      <c r="G41225" s="2"/>
      <c r="J41225" s="2"/>
    </row>
    <row r="41226">
      <c r="D41226" s="2"/>
      <c r="G41226" s="2"/>
      <c r="J41226" s="2"/>
    </row>
    <row r="41227">
      <c r="D41227" s="2"/>
      <c r="G41227" s="2"/>
      <c r="J41227" s="2"/>
    </row>
    <row r="41228">
      <c r="D41228" s="2"/>
      <c r="G41228" s="2"/>
      <c r="J41228" s="2"/>
    </row>
    <row r="41229">
      <c r="D41229" s="2"/>
      <c r="G41229" s="2"/>
      <c r="J41229" s="2"/>
    </row>
    <row r="41230">
      <c r="D41230" s="2"/>
      <c r="G41230" s="2"/>
      <c r="J41230" s="2"/>
    </row>
    <row r="41231">
      <c r="D41231" s="2"/>
      <c r="G41231" s="2"/>
      <c r="J41231" s="2"/>
    </row>
    <row r="41232">
      <c r="D41232" s="2"/>
      <c r="G41232" s="2"/>
      <c r="J41232" s="2"/>
    </row>
    <row r="41233">
      <c r="D41233" s="2"/>
      <c r="G41233" s="2"/>
      <c r="J41233" s="2"/>
    </row>
    <row r="41234">
      <c r="D41234" s="2"/>
      <c r="G41234" s="2"/>
      <c r="J41234" s="2"/>
    </row>
    <row r="41235">
      <c r="D41235" s="2"/>
      <c r="G41235" s="2"/>
      <c r="J41235" s="2"/>
    </row>
    <row r="41236">
      <c r="D41236" s="2"/>
      <c r="G41236" s="2"/>
      <c r="J41236" s="2"/>
    </row>
    <row r="41237">
      <c r="D41237" s="2"/>
      <c r="G41237" s="2"/>
      <c r="J41237" s="2"/>
    </row>
    <row r="41238">
      <c r="D41238" s="2"/>
      <c r="G41238" s="2"/>
      <c r="J41238" s="2"/>
    </row>
    <row r="41239">
      <c r="D41239" s="2"/>
      <c r="G41239" s="2"/>
      <c r="J41239" s="2"/>
    </row>
    <row r="41240">
      <c r="D41240" s="2"/>
      <c r="G41240" s="2"/>
      <c r="J41240" s="2"/>
    </row>
    <row r="41241">
      <c r="D41241" s="2"/>
      <c r="G41241" s="2"/>
      <c r="J41241" s="2"/>
    </row>
    <row r="41242">
      <c r="D41242" s="2"/>
      <c r="G41242" s="2"/>
      <c r="J41242" s="2"/>
    </row>
    <row r="41243">
      <c r="D41243" s="2"/>
      <c r="G41243" s="2"/>
      <c r="J41243" s="2"/>
    </row>
    <row r="41244">
      <c r="D41244" s="2"/>
      <c r="G41244" s="2"/>
      <c r="J41244" s="2"/>
    </row>
    <row r="41245">
      <c r="D41245" s="2"/>
      <c r="G41245" s="2"/>
      <c r="J41245" s="2"/>
    </row>
    <row r="41246">
      <c r="D41246" s="2"/>
      <c r="G41246" s="2"/>
      <c r="J41246" s="2"/>
    </row>
    <row r="41247">
      <c r="D41247" s="2"/>
      <c r="G41247" s="2"/>
      <c r="J41247" s="2"/>
    </row>
    <row r="41248">
      <c r="D41248" s="2"/>
      <c r="G41248" s="2"/>
      <c r="J41248" s="2"/>
    </row>
    <row r="41249">
      <c r="D41249" s="2"/>
      <c r="G41249" s="2"/>
      <c r="J41249" s="2"/>
    </row>
    <row r="41250">
      <c r="D41250" s="2"/>
      <c r="G41250" s="2"/>
      <c r="J41250" s="2"/>
    </row>
    <row r="41251">
      <c r="D41251" s="2"/>
      <c r="G41251" s="2"/>
      <c r="J41251" s="2"/>
    </row>
    <row r="41252">
      <c r="D41252" s="2"/>
      <c r="G41252" s="2"/>
      <c r="J41252" s="2"/>
    </row>
    <row r="41253">
      <c r="D41253" s="2"/>
      <c r="G41253" s="2"/>
      <c r="J41253" s="2"/>
    </row>
    <row r="41254">
      <c r="D41254" s="2"/>
      <c r="G41254" s="2"/>
      <c r="J41254" s="2"/>
    </row>
    <row r="41255">
      <c r="D41255" s="2"/>
      <c r="G41255" s="2"/>
      <c r="J41255" s="2"/>
    </row>
    <row r="41256">
      <c r="D41256" s="2"/>
      <c r="G41256" s="2"/>
      <c r="J41256" s="2"/>
    </row>
    <row r="41257">
      <c r="D41257" s="2"/>
      <c r="G41257" s="2"/>
      <c r="J41257" s="2"/>
    </row>
    <row r="41258">
      <c r="D41258" s="2"/>
      <c r="G41258" s="2"/>
      <c r="J41258" s="2"/>
    </row>
    <row r="41259">
      <c r="D41259" s="2"/>
      <c r="G41259" s="2"/>
      <c r="J41259" s="2"/>
    </row>
    <row r="41260">
      <c r="D41260" s="2"/>
      <c r="G41260" s="2"/>
      <c r="J41260" s="2"/>
    </row>
    <row r="41261">
      <c r="D41261" s="2"/>
      <c r="G41261" s="2"/>
      <c r="J41261" s="2"/>
    </row>
    <row r="41262">
      <c r="D41262" s="2"/>
      <c r="G41262" s="2"/>
      <c r="J41262" s="2"/>
    </row>
    <row r="41263">
      <c r="D41263" s="2"/>
      <c r="G41263" s="2"/>
      <c r="J41263" s="2"/>
    </row>
    <row r="41264">
      <c r="D41264" s="2"/>
      <c r="G41264" s="2"/>
      <c r="J41264" s="2"/>
    </row>
    <row r="41265">
      <c r="D41265" s="2"/>
      <c r="G41265" s="2"/>
      <c r="J41265" s="2"/>
    </row>
    <row r="41266">
      <c r="D41266" s="2"/>
      <c r="G41266" s="2"/>
      <c r="J41266" s="2"/>
    </row>
    <row r="41267">
      <c r="D41267" s="2"/>
      <c r="G41267" s="2"/>
      <c r="J41267" s="2"/>
    </row>
    <row r="41268">
      <c r="D41268" s="2"/>
      <c r="G41268" s="2"/>
      <c r="J41268" s="2"/>
    </row>
    <row r="41269">
      <c r="D41269" s="2"/>
      <c r="G41269" s="2"/>
      <c r="J41269" s="2"/>
    </row>
    <row r="41270">
      <c r="D41270" s="2"/>
      <c r="G41270" s="2"/>
      <c r="J41270" s="2"/>
    </row>
    <row r="41271">
      <c r="D41271" s="2"/>
      <c r="G41271" s="2"/>
      <c r="J41271" s="2"/>
    </row>
    <row r="41272">
      <c r="D41272" s="2"/>
      <c r="G41272" s="2"/>
      <c r="J41272" s="2"/>
    </row>
    <row r="41273">
      <c r="D41273" s="2"/>
      <c r="G41273" s="2"/>
      <c r="J41273" s="2"/>
    </row>
    <row r="41274">
      <c r="D41274" s="2"/>
      <c r="G41274" s="2"/>
      <c r="J41274" s="2"/>
    </row>
    <row r="41275">
      <c r="D41275" s="2"/>
      <c r="G41275" s="2"/>
      <c r="J41275" s="2"/>
    </row>
    <row r="41276">
      <c r="D41276" s="2"/>
      <c r="G41276" s="2"/>
      <c r="J41276" s="2"/>
    </row>
    <row r="41277">
      <c r="D41277" s="2"/>
      <c r="G41277" s="2"/>
      <c r="J41277" s="2"/>
    </row>
    <row r="41278">
      <c r="D41278" s="2"/>
      <c r="G41278" s="2"/>
      <c r="J41278" s="2"/>
    </row>
    <row r="41279">
      <c r="D41279" s="2"/>
      <c r="G41279" s="2"/>
      <c r="J41279" s="2"/>
    </row>
    <row r="41280">
      <c r="D41280" s="2"/>
      <c r="G41280" s="2"/>
      <c r="J41280" s="2"/>
    </row>
    <row r="41281">
      <c r="D41281" s="2"/>
      <c r="G41281" s="2"/>
      <c r="J41281" s="2"/>
    </row>
    <row r="41282">
      <c r="D41282" s="2"/>
      <c r="G41282" s="2"/>
      <c r="J41282" s="2"/>
    </row>
    <row r="41283">
      <c r="D41283" s="2"/>
      <c r="G41283" s="2"/>
      <c r="J41283" s="2"/>
    </row>
    <row r="41284">
      <c r="D41284" s="2"/>
      <c r="G41284" s="2"/>
      <c r="J41284" s="2"/>
    </row>
    <row r="41285">
      <c r="D41285" s="2"/>
      <c r="G41285" s="2"/>
      <c r="J41285" s="2"/>
    </row>
    <row r="41286">
      <c r="D41286" s="2"/>
      <c r="G41286" s="2"/>
      <c r="J41286" s="2"/>
    </row>
    <row r="41287">
      <c r="D41287" s="2"/>
      <c r="G41287" s="2"/>
      <c r="J41287" s="2"/>
    </row>
    <row r="41288">
      <c r="D41288" s="2"/>
      <c r="G41288" s="2"/>
      <c r="J41288" s="2"/>
    </row>
    <row r="41289">
      <c r="D41289" s="2"/>
      <c r="G41289" s="2"/>
      <c r="J41289" s="2"/>
    </row>
    <row r="41290">
      <c r="D41290" s="2"/>
      <c r="G41290" s="2"/>
      <c r="J41290" s="2"/>
    </row>
    <row r="41291">
      <c r="D41291" s="2"/>
      <c r="G41291" s="2"/>
      <c r="J41291" s="2"/>
    </row>
    <row r="41292">
      <c r="D41292" s="2"/>
      <c r="G41292" s="2"/>
      <c r="J41292" s="2"/>
    </row>
    <row r="41293">
      <c r="D41293" s="2"/>
      <c r="G41293" s="2"/>
      <c r="J41293" s="2"/>
    </row>
    <row r="41294">
      <c r="D41294" s="2"/>
      <c r="G41294" s="2"/>
      <c r="J41294" s="2"/>
    </row>
    <row r="41295">
      <c r="D41295" s="2"/>
      <c r="G41295" s="2"/>
      <c r="J41295" s="2"/>
    </row>
    <row r="41296">
      <c r="D41296" s="2"/>
      <c r="G41296" s="2"/>
      <c r="J41296" s="2"/>
    </row>
    <row r="41297">
      <c r="D41297" s="2"/>
      <c r="G41297" s="2"/>
      <c r="J41297" s="2"/>
    </row>
    <row r="41298">
      <c r="D41298" s="2"/>
      <c r="G41298" s="2"/>
      <c r="J41298" s="2"/>
    </row>
    <row r="41299">
      <c r="D41299" s="2"/>
      <c r="G41299" s="2"/>
      <c r="J41299" s="2"/>
    </row>
    <row r="41300">
      <c r="D41300" s="2"/>
      <c r="G41300" s="2"/>
      <c r="J41300" s="2"/>
    </row>
    <row r="41301">
      <c r="D41301" s="2"/>
      <c r="G41301" s="2"/>
      <c r="J41301" s="2"/>
    </row>
    <row r="41302">
      <c r="D41302" s="2"/>
      <c r="G41302" s="2"/>
      <c r="J41302" s="2"/>
    </row>
    <row r="41303">
      <c r="D41303" s="2"/>
      <c r="G41303" s="2"/>
      <c r="J41303" s="2"/>
    </row>
    <row r="41304">
      <c r="D41304" s="2"/>
      <c r="G41304" s="2"/>
      <c r="J41304" s="2"/>
    </row>
    <row r="41305">
      <c r="D41305" s="2"/>
      <c r="G41305" s="2"/>
      <c r="J41305" s="2"/>
    </row>
    <row r="41306">
      <c r="D41306" s="2"/>
      <c r="G41306" s="2"/>
      <c r="J41306" s="2"/>
    </row>
    <row r="41307">
      <c r="D41307" s="2"/>
      <c r="G41307" s="2"/>
      <c r="J41307" s="2"/>
    </row>
    <row r="41308">
      <c r="D41308" s="2"/>
      <c r="G41308" s="2"/>
      <c r="J41308" s="2"/>
    </row>
    <row r="41309">
      <c r="D41309" s="2"/>
      <c r="G41309" s="2"/>
      <c r="J41309" s="2"/>
    </row>
    <row r="41310">
      <c r="D41310" s="2"/>
      <c r="G41310" s="2"/>
      <c r="J41310" s="2"/>
    </row>
    <row r="41311">
      <c r="D41311" s="2"/>
      <c r="G41311" s="2"/>
      <c r="J41311" s="2"/>
    </row>
    <row r="41312">
      <c r="D41312" s="2"/>
      <c r="G41312" s="2"/>
      <c r="J41312" s="2"/>
    </row>
    <row r="41313">
      <c r="D41313" s="2"/>
      <c r="G41313" s="2"/>
      <c r="J41313" s="2"/>
    </row>
    <row r="41314">
      <c r="D41314" s="2"/>
      <c r="G41314" s="2"/>
      <c r="J41314" s="2"/>
    </row>
    <row r="41315">
      <c r="D41315" s="2"/>
      <c r="G41315" s="2"/>
      <c r="J41315" s="2"/>
    </row>
    <row r="41316">
      <c r="D41316" s="2"/>
      <c r="G41316" s="2"/>
      <c r="J41316" s="2"/>
    </row>
    <row r="41317">
      <c r="D41317" s="2"/>
      <c r="G41317" s="2"/>
      <c r="J41317" s="2"/>
    </row>
    <row r="41318">
      <c r="D41318" s="2"/>
      <c r="G41318" s="2"/>
      <c r="J41318" s="2"/>
    </row>
    <row r="41319">
      <c r="D41319" s="2"/>
      <c r="G41319" s="2"/>
      <c r="J41319" s="2"/>
    </row>
    <row r="41320">
      <c r="D41320" s="2"/>
      <c r="G41320" s="2"/>
      <c r="J41320" s="2"/>
    </row>
    <row r="41321">
      <c r="D41321" s="2"/>
      <c r="G41321" s="2"/>
      <c r="J41321" s="2"/>
    </row>
    <row r="41322">
      <c r="D41322" s="2"/>
      <c r="G41322" s="2"/>
      <c r="J41322" s="2"/>
    </row>
    <row r="41323">
      <c r="D41323" s="2"/>
      <c r="G41323" s="2"/>
      <c r="J41323" s="2"/>
    </row>
    <row r="41324">
      <c r="D41324" s="2"/>
      <c r="G41324" s="2"/>
      <c r="J41324" s="2"/>
    </row>
    <row r="41325">
      <c r="D41325" s="2"/>
      <c r="G41325" s="2"/>
      <c r="J41325" s="2"/>
    </row>
    <row r="41326">
      <c r="D41326" s="2"/>
      <c r="G41326" s="2"/>
      <c r="J41326" s="2"/>
    </row>
    <row r="41327">
      <c r="D41327" s="2"/>
      <c r="G41327" s="2"/>
      <c r="J41327" s="2"/>
    </row>
    <row r="41328">
      <c r="D41328" s="2"/>
      <c r="G41328" s="2"/>
      <c r="J41328" s="2"/>
    </row>
    <row r="41329">
      <c r="D41329" s="2"/>
      <c r="G41329" s="2"/>
      <c r="J41329" s="2"/>
    </row>
    <row r="41330">
      <c r="D41330" s="2"/>
      <c r="G41330" s="2"/>
      <c r="J41330" s="2"/>
    </row>
    <row r="41331">
      <c r="D41331" s="2"/>
      <c r="G41331" s="2"/>
      <c r="J41331" s="2"/>
    </row>
    <row r="41332">
      <c r="D41332" s="2"/>
      <c r="G41332" s="2"/>
      <c r="J41332" s="2"/>
    </row>
    <row r="41333">
      <c r="D41333" s="2"/>
      <c r="G41333" s="2"/>
      <c r="J41333" s="2"/>
    </row>
    <row r="41334">
      <c r="D41334" s="2"/>
      <c r="G41334" s="2"/>
      <c r="J41334" s="2"/>
    </row>
    <row r="41335">
      <c r="D41335" s="2"/>
      <c r="G41335" s="2"/>
      <c r="J41335" s="2"/>
    </row>
    <row r="41336">
      <c r="D41336" s="2"/>
      <c r="G41336" s="2"/>
      <c r="J41336" s="2"/>
    </row>
    <row r="41337">
      <c r="D41337" s="2"/>
      <c r="G41337" s="2"/>
      <c r="J41337" s="2"/>
    </row>
    <row r="41338">
      <c r="D41338" s="2"/>
      <c r="G41338" s="2"/>
      <c r="J41338" s="2"/>
    </row>
    <row r="41339">
      <c r="D41339" s="2"/>
      <c r="G41339" s="2"/>
      <c r="J41339" s="2"/>
    </row>
    <row r="41340">
      <c r="D41340" s="2"/>
      <c r="G41340" s="2"/>
      <c r="J41340" s="2"/>
    </row>
    <row r="41341">
      <c r="D41341" s="2"/>
      <c r="G41341" s="2"/>
      <c r="J41341" s="2"/>
    </row>
    <row r="41342">
      <c r="D41342" s="2"/>
      <c r="G41342" s="2"/>
      <c r="J41342" s="2"/>
    </row>
    <row r="41343">
      <c r="D41343" s="2"/>
      <c r="G41343" s="2"/>
      <c r="J41343" s="2"/>
    </row>
    <row r="41344">
      <c r="D41344" s="2"/>
      <c r="G41344" s="2"/>
      <c r="J41344" s="2"/>
    </row>
    <row r="41345">
      <c r="D41345" s="2"/>
      <c r="G41345" s="2"/>
      <c r="J41345" s="2"/>
    </row>
    <row r="41346">
      <c r="D41346" s="2"/>
      <c r="G41346" s="2"/>
      <c r="J41346" s="2"/>
    </row>
    <row r="41347">
      <c r="D41347" s="2"/>
      <c r="G41347" s="2"/>
      <c r="J41347" s="2"/>
    </row>
    <row r="41348">
      <c r="D41348" s="2"/>
      <c r="G41348" s="2"/>
      <c r="J41348" s="2"/>
    </row>
    <row r="41349">
      <c r="D41349" s="2"/>
      <c r="G41349" s="2"/>
      <c r="J41349" s="2"/>
    </row>
    <row r="41350">
      <c r="D41350" s="2"/>
      <c r="G41350" s="2"/>
      <c r="J41350" s="2"/>
    </row>
    <row r="41351">
      <c r="D41351" s="2"/>
      <c r="G41351" s="2"/>
      <c r="J41351" s="2"/>
    </row>
    <row r="41352">
      <c r="D41352" s="2"/>
      <c r="G41352" s="2"/>
      <c r="J41352" s="2"/>
    </row>
    <row r="41353">
      <c r="D41353" s="2"/>
      <c r="G41353" s="2"/>
      <c r="J41353" s="2"/>
    </row>
    <row r="41354">
      <c r="D41354" s="2"/>
      <c r="G41354" s="2"/>
      <c r="J41354" s="2"/>
    </row>
    <row r="41355">
      <c r="D41355" s="2"/>
      <c r="G41355" s="2"/>
      <c r="J41355" s="2"/>
    </row>
    <row r="41356">
      <c r="D41356" s="2"/>
      <c r="G41356" s="2"/>
      <c r="J41356" s="2"/>
    </row>
    <row r="41357">
      <c r="D41357" s="2"/>
      <c r="G41357" s="2"/>
      <c r="J41357" s="2"/>
    </row>
    <row r="41358">
      <c r="D41358" s="2"/>
      <c r="G41358" s="2"/>
      <c r="J41358" s="2"/>
    </row>
    <row r="41359">
      <c r="D41359" s="2"/>
      <c r="G41359" s="2"/>
      <c r="J41359" s="2"/>
    </row>
    <row r="41360">
      <c r="D41360" s="2"/>
      <c r="G41360" s="2"/>
      <c r="J41360" s="2"/>
    </row>
    <row r="41361">
      <c r="D41361" s="2"/>
      <c r="G41361" s="2"/>
      <c r="J41361" s="2"/>
    </row>
    <row r="41362">
      <c r="D41362" s="2"/>
      <c r="G41362" s="2"/>
      <c r="J41362" s="2"/>
    </row>
    <row r="41363">
      <c r="D41363" s="2"/>
      <c r="G41363" s="2"/>
      <c r="J41363" s="2"/>
    </row>
    <row r="41364">
      <c r="D41364" s="2"/>
      <c r="G41364" s="2"/>
      <c r="J41364" s="2"/>
    </row>
    <row r="41365">
      <c r="D41365" s="2"/>
      <c r="G41365" s="2"/>
      <c r="J41365" s="2"/>
    </row>
    <row r="41366">
      <c r="D41366" s="2"/>
      <c r="G41366" s="2"/>
      <c r="J41366" s="2"/>
    </row>
    <row r="41367">
      <c r="D41367" s="2"/>
      <c r="G41367" s="2"/>
      <c r="J41367" s="2"/>
    </row>
    <row r="41368">
      <c r="D41368" s="2"/>
      <c r="G41368" s="2"/>
      <c r="J41368" s="2"/>
    </row>
    <row r="41369">
      <c r="D41369" s="2"/>
      <c r="G41369" s="2"/>
      <c r="J41369" s="2"/>
    </row>
    <row r="41370">
      <c r="D41370" s="2"/>
      <c r="G41370" s="2"/>
      <c r="J41370" s="2"/>
    </row>
    <row r="41371">
      <c r="D41371" s="2"/>
      <c r="G41371" s="2"/>
      <c r="J41371" s="2"/>
    </row>
    <row r="41372">
      <c r="D41372" s="2"/>
      <c r="G41372" s="2"/>
      <c r="J41372" s="2"/>
    </row>
    <row r="41373">
      <c r="D41373" s="2"/>
      <c r="G41373" s="2"/>
      <c r="J41373" s="2"/>
    </row>
    <row r="41374">
      <c r="D41374" s="2"/>
      <c r="G41374" s="2"/>
      <c r="J41374" s="2"/>
    </row>
    <row r="41375">
      <c r="D41375" s="2"/>
      <c r="G41375" s="2"/>
      <c r="J41375" s="2"/>
    </row>
    <row r="41376">
      <c r="D41376" s="2"/>
      <c r="G41376" s="2"/>
      <c r="J41376" s="2"/>
    </row>
    <row r="41377">
      <c r="D41377" s="2"/>
      <c r="G41377" s="2"/>
      <c r="J41377" s="2"/>
    </row>
    <row r="41378">
      <c r="D41378" s="2"/>
      <c r="G41378" s="2"/>
      <c r="J41378" s="2"/>
    </row>
    <row r="41379">
      <c r="D41379" s="2"/>
      <c r="G41379" s="2"/>
      <c r="J41379" s="2"/>
    </row>
    <row r="41380">
      <c r="D41380" s="2"/>
      <c r="G41380" s="2"/>
      <c r="J41380" s="2"/>
    </row>
    <row r="41381">
      <c r="D41381" s="2"/>
      <c r="G41381" s="2"/>
      <c r="J41381" s="2"/>
    </row>
    <row r="41382">
      <c r="D41382" s="2"/>
      <c r="G41382" s="2"/>
      <c r="J41382" s="2"/>
    </row>
    <row r="41383">
      <c r="D41383" s="2"/>
      <c r="G41383" s="2"/>
      <c r="J41383" s="2"/>
    </row>
    <row r="41384">
      <c r="D41384" s="2"/>
      <c r="G41384" s="2"/>
      <c r="J41384" s="2"/>
    </row>
    <row r="41385">
      <c r="D41385" s="2"/>
      <c r="G41385" s="2"/>
      <c r="J41385" s="2"/>
    </row>
    <row r="41386">
      <c r="D41386" s="2"/>
      <c r="G41386" s="2"/>
      <c r="J41386" s="2"/>
    </row>
    <row r="41387">
      <c r="D41387" s="2"/>
      <c r="G41387" s="2"/>
      <c r="J41387" s="2"/>
    </row>
    <row r="41388">
      <c r="D41388" s="2"/>
      <c r="G41388" s="2"/>
      <c r="J41388" s="2"/>
    </row>
    <row r="41389">
      <c r="D41389" s="2"/>
      <c r="G41389" s="2"/>
      <c r="J41389" s="2"/>
    </row>
    <row r="41390">
      <c r="D41390" s="2"/>
      <c r="G41390" s="2"/>
      <c r="J41390" s="2"/>
    </row>
    <row r="41391">
      <c r="D41391" s="2"/>
      <c r="G41391" s="2"/>
      <c r="J41391" s="2"/>
    </row>
    <row r="41392">
      <c r="D41392" s="2"/>
      <c r="G41392" s="2"/>
      <c r="J41392" s="2"/>
    </row>
    <row r="41393">
      <c r="D41393" s="2"/>
      <c r="G41393" s="2"/>
      <c r="J41393" s="2"/>
    </row>
    <row r="41394">
      <c r="D41394" s="2"/>
      <c r="G41394" s="2"/>
      <c r="J41394" s="2"/>
    </row>
    <row r="41395">
      <c r="D41395" s="2"/>
      <c r="G41395" s="2"/>
      <c r="J41395" s="2"/>
    </row>
    <row r="41396">
      <c r="D41396" s="2"/>
      <c r="G41396" s="2"/>
      <c r="J41396" s="2"/>
    </row>
    <row r="41397">
      <c r="D41397" s="2"/>
      <c r="G41397" s="2"/>
      <c r="J41397" s="2"/>
    </row>
    <row r="41398">
      <c r="D41398" s="2"/>
      <c r="G41398" s="2"/>
      <c r="J41398" s="2"/>
    </row>
    <row r="41399">
      <c r="D41399" s="2"/>
      <c r="G41399" s="2"/>
      <c r="J41399" s="2"/>
    </row>
    <row r="41400">
      <c r="D41400" s="2"/>
      <c r="G41400" s="2"/>
      <c r="J41400" s="2"/>
    </row>
    <row r="41401">
      <c r="D41401" s="2"/>
      <c r="G41401" s="2"/>
      <c r="J41401" s="2"/>
    </row>
    <row r="41402">
      <c r="D41402" s="2"/>
      <c r="G41402" s="2"/>
      <c r="J41402" s="2"/>
    </row>
    <row r="41403">
      <c r="D41403" s="2"/>
      <c r="G41403" s="2"/>
      <c r="J41403" s="2"/>
    </row>
    <row r="41404">
      <c r="D41404" s="2"/>
      <c r="G41404" s="2"/>
      <c r="J41404" s="2"/>
    </row>
    <row r="41405">
      <c r="D41405" s="2"/>
      <c r="G41405" s="2"/>
      <c r="J41405" s="2"/>
    </row>
    <row r="41406">
      <c r="D41406" s="2"/>
      <c r="G41406" s="2"/>
      <c r="J41406" s="2"/>
    </row>
    <row r="41407">
      <c r="D41407" s="2"/>
      <c r="G41407" s="2"/>
      <c r="J41407" s="2"/>
    </row>
    <row r="41408">
      <c r="D41408" s="2"/>
      <c r="G41408" s="2"/>
      <c r="J41408" s="2"/>
    </row>
    <row r="41409">
      <c r="D41409" s="2"/>
      <c r="G41409" s="2"/>
      <c r="J41409" s="2"/>
    </row>
    <row r="41410">
      <c r="D41410" s="2"/>
      <c r="G41410" s="2"/>
      <c r="J41410" s="2"/>
    </row>
    <row r="41411">
      <c r="D41411" s="2"/>
      <c r="G41411" s="2"/>
      <c r="J41411" s="2"/>
    </row>
    <row r="41412">
      <c r="D41412" s="2"/>
      <c r="G41412" s="2"/>
      <c r="J41412" s="2"/>
    </row>
    <row r="41413">
      <c r="D41413" s="2"/>
      <c r="G41413" s="2"/>
      <c r="J41413" s="2"/>
    </row>
    <row r="41414">
      <c r="D41414" s="2"/>
      <c r="G41414" s="2"/>
      <c r="J41414" s="2"/>
    </row>
    <row r="41415">
      <c r="D41415" s="2"/>
      <c r="G41415" s="2"/>
      <c r="J41415" s="2"/>
    </row>
    <row r="41416">
      <c r="D41416" s="2"/>
      <c r="G41416" s="2"/>
      <c r="J41416" s="2"/>
    </row>
    <row r="41417">
      <c r="D41417" s="2"/>
      <c r="G41417" s="2"/>
      <c r="J41417" s="2"/>
    </row>
    <row r="41418">
      <c r="D41418" s="2"/>
      <c r="G41418" s="2"/>
      <c r="J41418" s="2"/>
    </row>
    <row r="41419">
      <c r="D41419" s="2"/>
      <c r="G41419" s="2"/>
      <c r="J41419" s="2"/>
    </row>
    <row r="41420">
      <c r="D41420" s="2"/>
      <c r="G41420" s="2"/>
      <c r="J41420" s="2"/>
    </row>
    <row r="41421">
      <c r="D41421" s="2"/>
      <c r="G41421" s="2"/>
      <c r="J41421" s="2"/>
    </row>
    <row r="41422">
      <c r="D41422" s="2"/>
      <c r="G41422" s="2"/>
      <c r="J41422" s="2"/>
    </row>
    <row r="41423">
      <c r="D41423" s="2"/>
      <c r="G41423" s="2"/>
      <c r="J41423" s="2"/>
    </row>
    <row r="41424">
      <c r="D41424" s="2"/>
      <c r="G41424" s="2"/>
      <c r="J41424" s="2"/>
    </row>
    <row r="41425">
      <c r="D41425" s="2"/>
      <c r="G41425" s="2"/>
      <c r="J41425" s="2"/>
    </row>
    <row r="41426">
      <c r="D41426" s="2"/>
      <c r="G41426" s="2"/>
      <c r="J41426" s="2"/>
    </row>
    <row r="41427">
      <c r="D41427" s="2"/>
      <c r="G41427" s="2"/>
      <c r="J41427" s="2"/>
    </row>
    <row r="41428">
      <c r="D41428" s="2"/>
      <c r="G41428" s="2"/>
      <c r="J41428" s="2"/>
    </row>
    <row r="41429">
      <c r="D41429" s="2"/>
      <c r="G41429" s="2"/>
      <c r="J41429" s="2"/>
    </row>
    <row r="41430">
      <c r="D41430" s="2"/>
      <c r="G41430" s="2"/>
      <c r="J41430" s="2"/>
    </row>
    <row r="41431">
      <c r="D41431" s="2"/>
      <c r="G41431" s="2"/>
      <c r="J41431" s="2"/>
    </row>
    <row r="41432">
      <c r="D41432" s="2"/>
      <c r="G41432" s="2"/>
      <c r="J41432" s="2"/>
    </row>
    <row r="41433">
      <c r="D41433" s="2"/>
      <c r="G41433" s="2"/>
      <c r="J41433" s="2"/>
    </row>
    <row r="41434">
      <c r="D41434" s="2"/>
      <c r="G41434" s="2"/>
      <c r="J41434" s="2"/>
    </row>
    <row r="41435">
      <c r="D41435" s="2"/>
      <c r="G41435" s="2"/>
      <c r="J41435" s="2"/>
    </row>
    <row r="41436">
      <c r="D41436" s="2"/>
      <c r="G41436" s="2"/>
      <c r="J41436" s="2"/>
    </row>
    <row r="41437">
      <c r="D41437" s="2"/>
      <c r="G41437" s="2"/>
      <c r="J41437" s="2"/>
    </row>
    <row r="41438">
      <c r="D41438" s="2"/>
      <c r="G41438" s="2"/>
      <c r="J41438" s="2"/>
    </row>
    <row r="41439">
      <c r="D41439" s="2"/>
      <c r="G41439" s="2"/>
      <c r="J41439" s="2"/>
    </row>
    <row r="41440">
      <c r="D41440" s="2"/>
      <c r="G41440" s="2"/>
      <c r="J41440" s="2"/>
    </row>
    <row r="41441">
      <c r="D41441" s="2"/>
      <c r="G41441" s="2"/>
      <c r="J41441" s="2"/>
    </row>
    <row r="41442">
      <c r="D41442" s="2"/>
      <c r="G41442" s="2"/>
      <c r="J41442" s="2"/>
    </row>
    <row r="41443">
      <c r="D41443" s="2"/>
      <c r="G41443" s="2"/>
      <c r="J41443" s="2"/>
    </row>
    <row r="41444">
      <c r="D41444" s="2"/>
      <c r="G41444" s="2"/>
      <c r="J41444" s="2"/>
    </row>
    <row r="41445">
      <c r="D41445" s="2"/>
      <c r="G41445" s="2"/>
      <c r="J41445" s="2"/>
    </row>
    <row r="41446">
      <c r="D41446" s="2"/>
      <c r="G41446" s="2"/>
      <c r="J41446" s="2"/>
    </row>
    <row r="41447">
      <c r="D41447" s="2"/>
      <c r="G41447" s="2"/>
      <c r="J41447" s="2"/>
    </row>
    <row r="41448">
      <c r="D41448" s="2"/>
      <c r="G41448" s="2"/>
      <c r="J41448" s="2"/>
    </row>
    <row r="41449">
      <c r="D41449" s="2"/>
      <c r="G41449" s="2"/>
      <c r="J41449" s="2"/>
    </row>
    <row r="41450">
      <c r="D41450" s="2"/>
      <c r="G41450" s="2"/>
      <c r="J41450" s="2"/>
    </row>
    <row r="41451">
      <c r="D41451" s="2"/>
      <c r="G41451" s="2"/>
      <c r="J41451" s="2"/>
    </row>
    <row r="41452">
      <c r="D41452" s="2"/>
      <c r="G41452" s="2"/>
      <c r="J41452" s="2"/>
    </row>
    <row r="41453">
      <c r="D41453" s="2"/>
      <c r="G41453" s="2"/>
      <c r="J41453" s="2"/>
    </row>
    <row r="41454">
      <c r="D41454" s="2"/>
      <c r="G41454" s="2"/>
      <c r="J41454" s="2"/>
    </row>
    <row r="41455">
      <c r="D41455" s="2"/>
      <c r="G41455" s="2"/>
      <c r="J41455" s="2"/>
    </row>
    <row r="41456">
      <c r="D41456" s="2"/>
      <c r="G41456" s="2"/>
      <c r="J41456" s="2"/>
    </row>
    <row r="41457">
      <c r="D41457" s="2"/>
      <c r="G41457" s="2"/>
      <c r="J41457" s="2"/>
    </row>
    <row r="41458">
      <c r="D41458" s="2"/>
      <c r="G41458" s="2"/>
      <c r="J41458" s="2"/>
    </row>
    <row r="41459">
      <c r="D41459" s="2"/>
      <c r="G41459" s="2"/>
      <c r="J41459" s="2"/>
    </row>
    <row r="41460">
      <c r="D41460" s="2"/>
      <c r="G41460" s="2"/>
      <c r="J41460" s="2"/>
    </row>
    <row r="41461">
      <c r="D41461" s="2"/>
      <c r="G41461" s="2"/>
      <c r="J41461" s="2"/>
    </row>
    <row r="41462">
      <c r="D41462" s="2"/>
      <c r="G41462" s="2"/>
      <c r="J41462" s="2"/>
    </row>
    <row r="41463">
      <c r="D41463" s="2"/>
      <c r="G41463" s="2"/>
      <c r="J41463" s="2"/>
    </row>
    <row r="41464">
      <c r="D41464" s="2"/>
      <c r="G41464" s="2"/>
      <c r="J41464" s="2"/>
    </row>
    <row r="41465">
      <c r="D41465" s="2"/>
      <c r="G41465" s="2"/>
      <c r="J41465" s="2"/>
    </row>
    <row r="41466">
      <c r="D41466" s="2"/>
      <c r="G41466" s="2"/>
      <c r="J41466" s="2"/>
    </row>
    <row r="41467">
      <c r="D41467" s="2"/>
      <c r="G41467" s="2"/>
      <c r="J41467" s="2"/>
    </row>
    <row r="41468">
      <c r="D41468" s="2"/>
      <c r="G41468" s="2"/>
      <c r="J41468" s="2"/>
    </row>
    <row r="41469">
      <c r="D41469" s="2"/>
      <c r="G41469" s="2"/>
      <c r="J41469" s="2"/>
    </row>
    <row r="41470">
      <c r="D41470" s="2"/>
      <c r="G41470" s="2"/>
      <c r="J41470" s="2"/>
    </row>
    <row r="41471">
      <c r="D41471" s="2"/>
      <c r="G41471" s="2"/>
      <c r="J41471" s="2"/>
    </row>
    <row r="41472">
      <c r="D41472" s="2"/>
      <c r="G41472" s="2"/>
      <c r="J41472" s="2"/>
    </row>
    <row r="41473">
      <c r="D41473" s="2"/>
      <c r="G41473" s="2"/>
      <c r="J41473" s="2"/>
    </row>
    <row r="41474">
      <c r="D41474" s="2"/>
      <c r="G41474" s="2"/>
      <c r="J41474" s="2"/>
    </row>
    <row r="41475">
      <c r="D41475" s="2"/>
      <c r="G41475" s="2"/>
      <c r="J41475" s="2"/>
    </row>
    <row r="41476">
      <c r="D41476" s="2"/>
      <c r="G41476" s="2"/>
      <c r="J41476" s="2"/>
    </row>
    <row r="41477">
      <c r="D41477" s="2"/>
      <c r="G41477" s="2"/>
      <c r="J41477" s="2"/>
    </row>
    <row r="41478">
      <c r="D41478" s="2"/>
      <c r="G41478" s="2"/>
      <c r="J41478" s="2"/>
    </row>
    <row r="41479">
      <c r="D41479" s="2"/>
      <c r="G41479" s="2"/>
      <c r="J41479" s="2"/>
    </row>
    <row r="41480">
      <c r="D41480" s="2"/>
      <c r="G41480" s="2"/>
      <c r="J41480" s="2"/>
    </row>
    <row r="41481">
      <c r="D41481" s="2"/>
      <c r="G41481" s="2"/>
      <c r="J41481" s="2"/>
    </row>
    <row r="41482">
      <c r="D41482" s="2"/>
      <c r="G41482" s="2"/>
      <c r="J41482" s="2"/>
    </row>
    <row r="41483">
      <c r="D41483" s="2"/>
      <c r="G41483" s="2"/>
      <c r="J41483" s="2"/>
    </row>
    <row r="41484">
      <c r="D41484" s="2"/>
      <c r="G41484" s="2"/>
      <c r="J41484" s="2"/>
    </row>
    <row r="41485">
      <c r="D41485" s="2"/>
      <c r="G41485" s="2"/>
      <c r="J41485" s="2"/>
    </row>
    <row r="41486">
      <c r="D41486" s="2"/>
      <c r="G41486" s="2"/>
      <c r="J41486" s="2"/>
    </row>
    <row r="41487">
      <c r="D41487" s="2"/>
      <c r="G41487" s="2"/>
      <c r="J41487" s="2"/>
    </row>
    <row r="41488">
      <c r="D41488" s="2"/>
      <c r="G41488" s="2"/>
      <c r="J41488" s="2"/>
    </row>
    <row r="41489">
      <c r="D41489" s="2"/>
      <c r="G41489" s="2"/>
      <c r="J41489" s="2"/>
    </row>
    <row r="41490">
      <c r="D41490" s="2"/>
      <c r="G41490" s="2"/>
      <c r="J41490" s="2"/>
    </row>
    <row r="41491">
      <c r="D41491" s="2"/>
      <c r="G41491" s="2"/>
      <c r="J41491" s="2"/>
    </row>
    <row r="41492">
      <c r="D41492" s="2"/>
      <c r="G41492" s="2"/>
      <c r="J41492" s="2"/>
    </row>
    <row r="41493">
      <c r="D41493" s="2"/>
      <c r="G41493" s="2"/>
      <c r="J41493" s="2"/>
    </row>
    <row r="41494">
      <c r="D41494" s="2"/>
      <c r="G41494" s="2"/>
      <c r="J41494" s="2"/>
    </row>
    <row r="41495">
      <c r="D41495" s="2"/>
      <c r="G41495" s="2"/>
      <c r="J41495" s="2"/>
    </row>
    <row r="41496">
      <c r="D41496" s="2"/>
      <c r="G41496" s="2"/>
      <c r="J41496" s="2"/>
    </row>
    <row r="41497">
      <c r="D41497" s="2"/>
      <c r="G41497" s="2"/>
      <c r="J41497" s="2"/>
    </row>
    <row r="41498">
      <c r="D41498" s="2"/>
      <c r="G41498" s="2"/>
      <c r="J41498" s="2"/>
    </row>
    <row r="41499">
      <c r="D41499" s="2"/>
      <c r="G41499" s="2"/>
      <c r="J41499" s="2"/>
    </row>
    <row r="41500">
      <c r="D41500" s="2"/>
      <c r="G41500" s="2"/>
      <c r="J41500" s="2"/>
    </row>
    <row r="41501">
      <c r="D41501" s="2"/>
      <c r="G41501" s="2"/>
      <c r="J41501" s="2"/>
    </row>
    <row r="41502">
      <c r="D41502" s="2"/>
      <c r="G41502" s="2"/>
      <c r="J41502" s="2"/>
    </row>
    <row r="41503">
      <c r="D41503" s="2"/>
      <c r="G41503" s="2"/>
      <c r="J41503" s="2"/>
    </row>
    <row r="41504">
      <c r="D41504" s="2"/>
      <c r="G41504" s="2"/>
      <c r="J41504" s="2"/>
    </row>
    <row r="41505">
      <c r="D41505" s="2"/>
      <c r="G41505" s="2"/>
      <c r="J41505" s="2"/>
    </row>
    <row r="41506">
      <c r="D41506" s="2"/>
      <c r="G41506" s="2"/>
      <c r="J41506" s="2"/>
    </row>
    <row r="41507">
      <c r="D41507" s="2"/>
      <c r="G41507" s="2"/>
      <c r="J41507" s="2"/>
    </row>
    <row r="41508">
      <c r="D41508" s="2"/>
      <c r="G41508" s="2"/>
      <c r="J41508" s="2"/>
    </row>
    <row r="41509">
      <c r="D41509" s="2"/>
      <c r="G41509" s="2"/>
      <c r="J41509" s="2"/>
    </row>
    <row r="41510">
      <c r="D41510" s="2"/>
      <c r="G41510" s="2"/>
      <c r="J41510" s="2"/>
    </row>
    <row r="41511">
      <c r="D41511" s="2"/>
      <c r="G41511" s="2"/>
      <c r="J41511" s="2"/>
    </row>
    <row r="41512">
      <c r="D41512" s="2"/>
      <c r="G41512" s="2"/>
      <c r="J41512" s="2"/>
    </row>
    <row r="41513">
      <c r="D41513" s="2"/>
      <c r="G41513" s="2"/>
      <c r="J41513" s="2"/>
    </row>
    <row r="41514">
      <c r="D41514" s="2"/>
      <c r="G41514" s="2"/>
      <c r="J41514" s="2"/>
    </row>
    <row r="41515">
      <c r="D41515" s="2"/>
      <c r="G41515" s="2"/>
      <c r="J41515" s="2"/>
    </row>
    <row r="41516">
      <c r="D41516" s="2"/>
      <c r="G41516" s="2"/>
      <c r="J41516" s="2"/>
    </row>
    <row r="41517">
      <c r="D41517" s="2"/>
      <c r="G41517" s="2"/>
      <c r="J41517" s="2"/>
    </row>
    <row r="41518">
      <c r="D41518" s="2"/>
      <c r="G41518" s="2"/>
      <c r="J41518" s="2"/>
    </row>
    <row r="41519">
      <c r="D41519" s="2"/>
      <c r="G41519" s="2"/>
      <c r="J41519" s="2"/>
    </row>
    <row r="41520">
      <c r="D41520" s="2"/>
      <c r="G41520" s="2"/>
      <c r="J41520" s="2"/>
    </row>
    <row r="41521">
      <c r="D41521" s="2"/>
      <c r="G41521" s="2"/>
      <c r="J41521" s="2"/>
    </row>
    <row r="41522">
      <c r="D41522" s="2"/>
      <c r="G41522" s="2"/>
      <c r="J41522" s="2"/>
    </row>
    <row r="41523">
      <c r="D41523" s="2"/>
      <c r="G41523" s="2"/>
      <c r="J41523" s="2"/>
    </row>
    <row r="41524">
      <c r="D41524" s="2"/>
      <c r="G41524" s="2"/>
      <c r="J41524" s="2"/>
    </row>
    <row r="41525">
      <c r="D41525" s="2"/>
      <c r="G41525" s="2"/>
      <c r="J41525" s="2"/>
    </row>
    <row r="41526">
      <c r="D41526" s="2"/>
      <c r="G41526" s="2"/>
      <c r="J41526" s="2"/>
    </row>
    <row r="41527">
      <c r="D41527" s="2"/>
      <c r="G41527" s="2"/>
      <c r="J41527" s="2"/>
    </row>
    <row r="41528">
      <c r="D41528" s="2"/>
      <c r="G41528" s="2"/>
      <c r="J41528" s="2"/>
    </row>
    <row r="41529">
      <c r="D41529" s="2"/>
      <c r="G41529" s="2"/>
      <c r="J41529" s="2"/>
    </row>
    <row r="41530">
      <c r="D41530" s="2"/>
      <c r="G41530" s="2"/>
      <c r="J41530" s="2"/>
    </row>
    <row r="41531">
      <c r="D41531" s="2"/>
      <c r="G41531" s="2"/>
      <c r="J41531" s="2"/>
    </row>
    <row r="41532">
      <c r="D41532" s="2"/>
      <c r="G41532" s="2"/>
      <c r="J41532" s="2"/>
    </row>
    <row r="41533">
      <c r="D41533" s="2"/>
      <c r="G41533" s="2"/>
      <c r="J41533" s="2"/>
    </row>
    <row r="41534">
      <c r="D41534" s="2"/>
      <c r="G41534" s="2"/>
      <c r="J41534" s="2"/>
    </row>
    <row r="41535">
      <c r="D41535" s="2"/>
      <c r="G41535" s="2"/>
      <c r="J41535" s="2"/>
    </row>
    <row r="41536">
      <c r="D41536" s="2"/>
      <c r="G41536" s="2"/>
      <c r="J41536" s="2"/>
    </row>
    <row r="41537">
      <c r="D41537" s="2"/>
      <c r="G41537" s="2"/>
      <c r="J41537" s="2"/>
    </row>
    <row r="41538">
      <c r="D41538" s="2"/>
      <c r="G41538" s="2"/>
      <c r="J41538" s="2"/>
    </row>
    <row r="41539">
      <c r="D41539" s="2"/>
      <c r="G41539" s="2"/>
      <c r="J41539" s="2"/>
    </row>
    <row r="41540">
      <c r="D41540" s="2"/>
      <c r="G41540" s="2"/>
      <c r="J41540" s="2"/>
    </row>
    <row r="41541">
      <c r="D41541" s="2"/>
      <c r="G41541" s="2"/>
      <c r="J41541" s="2"/>
    </row>
    <row r="41542">
      <c r="D41542" s="2"/>
      <c r="G41542" s="2"/>
      <c r="J41542" s="2"/>
    </row>
    <row r="41543">
      <c r="D41543" s="2"/>
      <c r="G41543" s="2"/>
      <c r="J41543" s="2"/>
    </row>
    <row r="41544">
      <c r="D41544" s="2"/>
      <c r="G41544" s="2"/>
      <c r="J41544" s="2"/>
    </row>
    <row r="41545">
      <c r="D41545" s="2"/>
      <c r="G41545" s="2"/>
      <c r="J41545" s="2"/>
    </row>
    <row r="41546">
      <c r="D41546" s="2"/>
      <c r="G41546" s="2"/>
      <c r="J41546" s="2"/>
    </row>
    <row r="41547">
      <c r="D41547" s="2"/>
      <c r="G41547" s="2"/>
      <c r="J41547" s="2"/>
    </row>
    <row r="41548">
      <c r="D41548" s="2"/>
      <c r="G41548" s="2"/>
      <c r="J41548" s="2"/>
    </row>
    <row r="41549">
      <c r="D41549" s="2"/>
      <c r="G41549" s="2"/>
      <c r="J41549" s="2"/>
    </row>
    <row r="41550">
      <c r="D41550" s="2"/>
      <c r="G41550" s="2"/>
      <c r="J41550" s="2"/>
    </row>
    <row r="41551">
      <c r="D41551" s="2"/>
      <c r="G41551" s="2"/>
      <c r="J41551" s="2"/>
    </row>
    <row r="41552">
      <c r="D41552" s="2"/>
      <c r="G41552" s="2"/>
      <c r="J41552" s="2"/>
    </row>
    <row r="41553">
      <c r="D41553" s="2"/>
      <c r="G41553" s="2"/>
      <c r="J41553" s="2"/>
    </row>
    <row r="41554">
      <c r="D41554" s="2"/>
      <c r="G41554" s="2"/>
      <c r="J41554" s="2"/>
    </row>
    <row r="41555">
      <c r="D41555" s="2"/>
      <c r="G41555" s="2"/>
      <c r="J41555" s="2"/>
    </row>
    <row r="41556">
      <c r="D41556" s="2"/>
      <c r="G41556" s="2"/>
      <c r="J41556" s="2"/>
    </row>
    <row r="41557">
      <c r="D41557" s="2"/>
      <c r="G41557" s="2"/>
      <c r="J41557" s="2"/>
    </row>
    <row r="41558">
      <c r="D41558" s="2"/>
      <c r="G41558" s="2"/>
      <c r="J41558" s="2"/>
    </row>
    <row r="41559">
      <c r="D41559" s="2"/>
      <c r="G41559" s="2"/>
      <c r="J41559" s="2"/>
    </row>
    <row r="41560">
      <c r="D41560" s="2"/>
      <c r="G41560" s="2"/>
      <c r="J41560" s="2"/>
    </row>
    <row r="41561">
      <c r="D41561" s="2"/>
      <c r="G41561" s="2"/>
      <c r="J41561" s="2"/>
    </row>
    <row r="41562">
      <c r="D41562" s="2"/>
      <c r="G41562" s="2"/>
      <c r="J41562" s="2"/>
    </row>
    <row r="41563">
      <c r="D41563" s="2"/>
      <c r="G41563" s="2"/>
      <c r="J41563" s="2"/>
    </row>
    <row r="41564">
      <c r="D41564" s="2"/>
      <c r="G41564" s="2"/>
      <c r="J41564" s="2"/>
    </row>
    <row r="41565">
      <c r="D41565" s="2"/>
      <c r="G41565" s="2"/>
      <c r="J41565" s="2"/>
    </row>
    <row r="41566">
      <c r="D41566" s="2"/>
      <c r="G41566" s="2"/>
      <c r="J41566" s="2"/>
    </row>
    <row r="41567">
      <c r="D41567" s="2"/>
      <c r="G41567" s="2"/>
      <c r="J41567" s="2"/>
    </row>
    <row r="41568">
      <c r="D41568" s="2"/>
      <c r="G41568" s="2"/>
      <c r="J41568" s="2"/>
    </row>
    <row r="41569">
      <c r="D41569" s="2"/>
      <c r="G41569" s="2"/>
      <c r="J41569" s="2"/>
    </row>
    <row r="41570">
      <c r="D41570" s="2"/>
      <c r="G41570" s="2"/>
      <c r="J41570" s="2"/>
    </row>
    <row r="41571">
      <c r="D41571" s="2"/>
      <c r="G41571" s="2"/>
      <c r="J41571" s="2"/>
    </row>
    <row r="41572">
      <c r="D41572" s="2"/>
      <c r="G41572" s="2"/>
      <c r="J41572" s="2"/>
    </row>
    <row r="41573">
      <c r="D41573" s="2"/>
      <c r="G41573" s="2"/>
      <c r="J41573" s="2"/>
    </row>
    <row r="41574">
      <c r="D41574" s="2"/>
      <c r="G41574" s="2"/>
      <c r="J41574" s="2"/>
    </row>
    <row r="41575">
      <c r="D41575" s="2"/>
      <c r="G41575" s="2"/>
      <c r="J41575" s="2"/>
    </row>
    <row r="41576">
      <c r="D41576" s="2"/>
      <c r="G41576" s="2"/>
      <c r="J41576" s="2"/>
    </row>
    <row r="41577">
      <c r="D41577" s="2"/>
      <c r="G41577" s="2"/>
      <c r="J41577" s="2"/>
    </row>
    <row r="41578">
      <c r="D41578" s="2"/>
      <c r="G41578" s="2"/>
      <c r="J41578" s="2"/>
    </row>
    <row r="41579">
      <c r="D41579" s="2"/>
      <c r="G41579" s="2"/>
      <c r="J41579" s="2"/>
    </row>
    <row r="41580">
      <c r="D41580" s="2"/>
      <c r="G41580" s="2"/>
      <c r="J41580" s="2"/>
    </row>
    <row r="41581">
      <c r="D41581" s="2"/>
      <c r="G41581" s="2"/>
      <c r="J41581" s="2"/>
    </row>
    <row r="41582">
      <c r="D41582" s="2"/>
      <c r="G41582" s="2"/>
      <c r="J41582" s="2"/>
    </row>
    <row r="41583">
      <c r="D41583" s="2"/>
      <c r="G41583" s="2"/>
      <c r="J41583" s="2"/>
    </row>
    <row r="41584">
      <c r="D41584" s="2"/>
      <c r="G41584" s="2"/>
      <c r="J41584" s="2"/>
    </row>
    <row r="41585">
      <c r="D41585" s="2"/>
      <c r="G41585" s="2"/>
      <c r="J41585" s="2"/>
    </row>
    <row r="41586">
      <c r="D41586" s="2"/>
      <c r="G41586" s="2"/>
      <c r="J41586" s="2"/>
    </row>
    <row r="41587">
      <c r="D41587" s="2"/>
      <c r="G41587" s="2"/>
      <c r="J41587" s="2"/>
    </row>
    <row r="41588">
      <c r="D41588" s="2"/>
      <c r="G41588" s="2"/>
      <c r="J41588" s="2"/>
    </row>
    <row r="41589">
      <c r="D41589" s="2"/>
      <c r="G41589" s="2"/>
      <c r="J41589" s="2"/>
    </row>
    <row r="41590">
      <c r="D41590" s="2"/>
      <c r="G41590" s="2"/>
      <c r="J41590" s="2"/>
    </row>
    <row r="41591">
      <c r="D41591" s="2"/>
      <c r="G41591" s="2"/>
      <c r="J41591" s="2"/>
    </row>
    <row r="41592">
      <c r="D41592" s="2"/>
      <c r="G41592" s="2"/>
      <c r="J41592" s="2"/>
    </row>
    <row r="41593">
      <c r="D41593" s="2"/>
      <c r="G41593" s="2"/>
      <c r="J41593" s="2"/>
    </row>
    <row r="41594">
      <c r="D41594" s="2"/>
      <c r="G41594" s="2"/>
      <c r="J41594" s="2"/>
    </row>
    <row r="41595">
      <c r="D41595" s="2"/>
      <c r="G41595" s="2"/>
      <c r="J41595" s="2"/>
    </row>
    <row r="41596">
      <c r="D41596" s="2"/>
      <c r="G41596" s="2"/>
      <c r="J41596" s="2"/>
    </row>
    <row r="41597">
      <c r="D41597" s="2"/>
      <c r="G41597" s="2"/>
      <c r="J41597" s="2"/>
    </row>
    <row r="41598">
      <c r="D41598" s="2"/>
      <c r="G41598" s="2"/>
      <c r="J41598" s="2"/>
    </row>
    <row r="41599">
      <c r="D41599" s="2"/>
      <c r="G41599" s="2"/>
      <c r="J41599" s="2"/>
    </row>
    <row r="41600">
      <c r="D41600" s="2"/>
      <c r="G41600" s="2"/>
      <c r="J41600" s="2"/>
    </row>
    <row r="41601">
      <c r="D41601" s="2"/>
      <c r="G41601" s="2"/>
      <c r="J41601" s="2"/>
    </row>
    <row r="41602">
      <c r="D41602" s="2"/>
      <c r="G41602" s="2"/>
      <c r="J41602" s="2"/>
    </row>
    <row r="41603">
      <c r="D41603" s="2"/>
      <c r="G41603" s="2"/>
      <c r="J41603" s="2"/>
    </row>
    <row r="41604">
      <c r="D41604" s="2"/>
      <c r="G41604" s="2"/>
      <c r="J41604" s="2"/>
    </row>
    <row r="41605">
      <c r="D41605" s="2"/>
      <c r="G41605" s="2"/>
      <c r="J41605" s="2"/>
    </row>
    <row r="41606">
      <c r="D41606" s="2"/>
      <c r="G41606" s="2"/>
      <c r="J41606" s="2"/>
    </row>
    <row r="41607">
      <c r="D41607" s="2"/>
      <c r="G41607" s="2"/>
      <c r="J41607" s="2"/>
    </row>
    <row r="41608">
      <c r="D41608" s="2"/>
      <c r="G41608" s="2"/>
      <c r="J41608" s="2"/>
    </row>
    <row r="41609">
      <c r="D41609" s="2"/>
      <c r="G41609" s="2"/>
      <c r="J41609" s="2"/>
    </row>
    <row r="41610">
      <c r="D41610" s="2"/>
      <c r="G41610" s="2"/>
      <c r="J41610" s="2"/>
    </row>
    <row r="41611">
      <c r="D41611" s="2"/>
      <c r="G41611" s="2"/>
      <c r="J41611" s="2"/>
    </row>
    <row r="41612">
      <c r="D41612" s="2"/>
      <c r="G41612" s="2"/>
      <c r="J41612" s="2"/>
    </row>
    <row r="41613">
      <c r="D41613" s="2"/>
      <c r="G41613" s="2"/>
      <c r="J41613" s="2"/>
    </row>
    <row r="41614">
      <c r="D41614" s="2"/>
      <c r="G41614" s="2"/>
      <c r="J41614" s="2"/>
    </row>
    <row r="41615">
      <c r="D41615" s="2"/>
      <c r="G41615" s="2"/>
      <c r="J41615" s="2"/>
    </row>
    <row r="41616">
      <c r="D41616" s="2"/>
      <c r="G41616" s="2"/>
      <c r="J41616" s="2"/>
    </row>
    <row r="41617">
      <c r="D41617" s="2"/>
      <c r="G41617" s="2"/>
      <c r="J41617" s="2"/>
    </row>
    <row r="41618">
      <c r="D41618" s="2"/>
      <c r="G41618" s="2"/>
      <c r="J41618" s="2"/>
    </row>
    <row r="41619">
      <c r="D41619" s="2"/>
      <c r="G41619" s="2"/>
      <c r="J41619" s="2"/>
    </row>
    <row r="41620">
      <c r="D41620" s="2"/>
      <c r="G41620" s="2"/>
      <c r="J41620" s="2"/>
    </row>
    <row r="41621">
      <c r="D41621" s="2"/>
      <c r="G41621" s="2"/>
      <c r="J41621" s="2"/>
    </row>
    <row r="41622">
      <c r="D41622" s="2"/>
      <c r="G41622" s="2"/>
      <c r="J41622" s="2"/>
    </row>
    <row r="41623">
      <c r="D41623" s="2"/>
      <c r="G41623" s="2"/>
      <c r="J41623" s="2"/>
    </row>
    <row r="41624">
      <c r="D41624" s="2"/>
      <c r="G41624" s="2"/>
      <c r="J41624" s="2"/>
    </row>
    <row r="41625">
      <c r="D41625" s="2"/>
      <c r="G41625" s="2"/>
      <c r="J41625" s="2"/>
    </row>
    <row r="41626">
      <c r="D41626" s="2"/>
      <c r="G41626" s="2"/>
      <c r="J41626" s="2"/>
    </row>
    <row r="41627">
      <c r="D41627" s="2"/>
      <c r="G41627" s="2"/>
      <c r="J41627" s="2"/>
    </row>
    <row r="41628">
      <c r="D41628" s="2"/>
      <c r="G41628" s="2"/>
      <c r="J41628" s="2"/>
    </row>
    <row r="41629">
      <c r="D41629" s="2"/>
      <c r="G41629" s="2"/>
      <c r="J41629" s="2"/>
    </row>
    <row r="41630">
      <c r="D41630" s="2"/>
      <c r="G41630" s="2"/>
      <c r="J41630" s="2"/>
    </row>
    <row r="41631">
      <c r="D41631" s="2"/>
      <c r="G41631" s="2"/>
      <c r="J41631" s="2"/>
    </row>
    <row r="41632">
      <c r="D41632" s="2"/>
      <c r="G41632" s="2"/>
      <c r="J41632" s="2"/>
    </row>
    <row r="41633">
      <c r="D41633" s="2"/>
      <c r="G41633" s="2"/>
      <c r="J41633" s="2"/>
    </row>
    <row r="41634">
      <c r="D41634" s="2"/>
      <c r="G41634" s="2"/>
      <c r="J41634" s="2"/>
    </row>
    <row r="41635">
      <c r="D41635" s="2"/>
      <c r="G41635" s="2"/>
      <c r="J41635" s="2"/>
    </row>
    <row r="41636">
      <c r="D41636" s="2"/>
      <c r="G41636" s="2"/>
      <c r="J41636" s="2"/>
    </row>
    <row r="41637">
      <c r="D41637" s="2"/>
      <c r="G41637" s="2"/>
      <c r="J41637" s="2"/>
    </row>
    <row r="41638">
      <c r="D41638" s="2"/>
      <c r="G41638" s="2"/>
      <c r="J41638" s="2"/>
    </row>
    <row r="41639">
      <c r="D41639" s="2"/>
      <c r="G41639" s="2"/>
      <c r="J41639" s="2"/>
    </row>
    <row r="41640">
      <c r="D41640" s="2"/>
      <c r="G41640" s="2"/>
      <c r="J41640" s="2"/>
    </row>
    <row r="41641">
      <c r="D41641" s="2"/>
      <c r="G41641" s="2"/>
      <c r="J41641" s="2"/>
    </row>
    <row r="41642">
      <c r="D41642" s="2"/>
      <c r="G41642" s="2"/>
      <c r="J41642" s="2"/>
    </row>
    <row r="41643">
      <c r="D41643" s="2"/>
      <c r="G41643" s="2"/>
      <c r="J41643" s="2"/>
    </row>
    <row r="41644">
      <c r="D41644" s="2"/>
      <c r="G41644" s="2"/>
      <c r="J41644" s="2"/>
    </row>
    <row r="41645">
      <c r="D41645" s="2"/>
      <c r="G41645" s="2"/>
      <c r="J41645" s="2"/>
    </row>
    <row r="41646">
      <c r="D41646" s="2"/>
      <c r="G41646" s="2"/>
      <c r="J41646" s="2"/>
    </row>
    <row r="41647">
      <c r="D41647" s="2"/>
      <c r="G41647" s="2"/>
      <c r="J41647" s="2"/>
    </row>
    <row r="41648">
      <c r="D41648" s="2"/>
      <c r="G41648" s="2"/>
      <c r="J41648" s="2"/>
    </row>
    <row r="41649">
      <c r="D41649" s="2"/>
      <c r="G41649" s="2"/>
      <c r="J41649" s="2"/>
    </row>
    <row r="41650">
      <c r="D41650" s="2"/>
      <c r="G41650" s="2"/>
      <c r="J41650" s="2"/>
    </row>
    <row r="41651">
      <c r="D41651" s="2"/>
      <c r="G41651" s="2"/>
      <c r="J41651" s="2"/>
    </row>
    <row r="41652">
      <c r="D41652" s="2"/>
      <c r="G41652" s="2"/>
      <c r="J41652" s="2"/>
    </row>
    <row r="41653">
      <c r="D41653" s="2"/>
      <c r="G41653" s="2"/>
      <c r="J41653" s="2"/>
    </row>
    <row r="41654">
      <c r="D41654" s="2"/>
      <c r="G41654" s="2"/>
      <c r="J41654" s="2"/>
    </row>
    <row r="41655">
      <c r="D41655" s="2"/>
      <c r="G41655" s="2"/>
      <c r="J41655" s="2"/>
    </row>
    <row r="41656">
      <c r="D41656" s="2"/>
      <c r="G41656" s="2"/>
      <c r="J41656" s="2"/>
    </row>
    <row r="41657">
      <c r="D41657" s="2"/>
      <c r="G41657" s="2"/>
      <c r="J41657" s="2"/>
    </row>
    <row r="41658">
      <c r="D41658" s="2"/>
      <c r="G41658" s="2"/>
      <c r="J41658" s="2"/>
    </row>
    <row r="41659">
      <c r="D41659" s="2"/>
      <c r="G41659" s="2"/>
      <c r="J41659" s="2"/>
    </row>
    <row r="41660">
      <c r="D41660" s="2"/>
      <c r="G41660" s="2"/>
      <c r="J41660" s="2"/>
    </row>
    <row r="41661">
      <c r="D41661" s="2"/>
      <c r="G41661" s="2"/>
      <c r="J41661" s="2"/>
    </row>
    <row r="41662">
      <c r="D41662" s="2"/>
      <c r="G41662" s="2"/>
      <c r="J41662" s="2"/>
    </row>
    <row r="41663">
      <c r="D41663" s="2"/>
      <c r="G41663" s="2"/>
      <c r="J41663" s="2"/>
    </row>
    <row r="41664">
      <c r="D41664" s="2"/>
      <c r="G41664" s="2"/>
      <c r="J41664" s="2"/>
    </row>
    <row r="41665">
      <c r="D41665" s="2"/>
      <c r="G41665" s="2"/>
      <c r="J41665" s="2"/>
    </row>
    <row r="41666">
      <c r="D41666" s="2"/>
      <c r="G41666" s="2"/>
      <c r="J41666" s="2"/>
    </row>
    <row r="41667">
      <c r="D41667" s="2"/>
      <c r="G41667" s="2"/>
      <c r="J41667" s="2"/>
    </row>
    <row r="41668">
      <c r="D41668" s="2"/>
      <c r="G41668" s="2"/>
      <c r="J41668" s="2"/>
    </row>
    <row r="41669">
      <c r="D41669" s="2"/>
      <c r="G41669" s="2"/>
      <c r="J41669" s="2"/>
    </row>
    <row r="41670">
      <c r="D41670" s="2"/>
      <c r="G41670" s="2"/>
      <c r="J41670" s="2"/>
    </row>
    <row r="41671">
      <c r="D41671" s="2"/>
      <c r="G41671" s="2"/>
      <c r="J41671" s="2"/>
    </row>
    <row r="41672">
      <c r="D41672" s="2"/>
      <c r="G41672" s="2"/>
      <c r="J41672" s="2"/>
    </row>
    <row r="41673">
      <c r="D41673" s="2"/>
      <c r="G41673" s="2"/>
      <c r="J41673" s="2"/>
    </row>
    <row r="41674">
      <c r="D41674" s="2"/>
      <c r="G41674" s="2"/>
      <c r="J41674" s="2"/>
    </row>
    <row r="41675">
      <c r="D41675" s="2"/>
      <c r="G41675" s="2"/>
      <c r="J41675" s="2"/>
    </row>
    <row r="41676">
      <c r="D41676" s="2"/>
      <c r="G41676" s="2"/>
      <c r="J41676" s="2"/>
    </row>
    <row r="41677">
      <c r="D41677" s="2"/>
      <c r="G41677" s="2"/>
      <c r="J41677" s="2"/>
    </row>
    <row r="41678">
      <c r="D41678" s="2"/>
      <c r="G41678" s="2"/>
      <c r="J41678" s="2"/>
    </row>
    <row r="41679">
      <c r="D41679" s="2"/>
      <c r="G41679" s="2"/>
      <c r="J41679" s="2"/>
    </row>
    <row r="41680">
      <c r="D41680" s="2"/>
      <c r="G41680" s="2"/>
      <c r="J41680" s="2"/>
    </row>
    <row r="41681">
      <c r="D41681" s="2"/>
      <c r="G41681" s="2"/>
      <c r="J41681" s="2"/>
    </row>
    <row r="41682">
      <c r="D41682" s="2"/>
      <c r="G41682" s="2"/>
      <c r="J41682" s="2"/>
    </row>
    <row r="41683">
      <c r="D41683" s="2"/>
      <c r="G41683" s="2"/>
      <c r="J41683" s="2"/>
    </row>
    <row r="41684">
      <c r="D41684" s="2"/>
      <c r="G41684" s="2"/>
      <c r="J41684" s="2"/>
    </row>
    <row r="41685">
      <c r="D41685" s="2"/>
      <c r="G41685" s="2"/>
      <c r="J41685" s="2"/>
    </row>
    <row r="41686">
      <c r="D41686" s="2"/>
      <c r="G41686" s="2"/>
      <c r="J41686" s="2"/>
    </row>
    <row r="41687">
      <c r="D41687" s="2"/>
      <c r="G41687" s="2"/>
      <c r="J41687" s="2"/>
    </row>
    <row r="41688">
      <c r="D41688" s="2"/>
      <c r="G41688" s="2"/>
      <c r="J41688" s="2"/>
    </row>
    <row r="41689">
      <c r="D41689" s="2"/>
      <c r="G41689" s="2"/>
      <c r="J41689" s="2"/>
    </row>
    <row r="41690">
      <c r="D41690" s="2"/>
      <c r="G41690" s="2"/>
      <c r="J41690" s="2"/>
    </row>
    <row r="41691">
      <c r="D41691" s="2"/>
      <c r="G41691" s="2"/>
      <c r="J41691" s="2"/>
    </row>
    <row r="41692">
      <c r="D41692" s="2"/>
      <c r="G41692" s="2"/>
      <c r="J41692" s="2"/>
    </row>
    <row r="41693">
      <c r="D41693" s="2"/>
      <c r="G41693" s="2"/>
      <c r="J41693" s="2"/>
    </row>
    <row r="41694">
      <c r="D41694" s="2"/>
      <c r="G41694" s="2"/>
      <c r="J41694" s="2"/>
    </row>
    <row r="41695">
      <c r="D41695" s="2"/>
      <c r="G41695" s="2"/>
      <c r="J41695" s="2"/>
    </row>
    <row r="41696">
      <c r="D41696" s="2"/>
      <c r="G41696" s="2"/>
      <c r="J41696" s="2"/>
    </row>
    <row r="41697">
      <c r="D41697" s="2"/>
      <c r="G41697" s="2"/>
      <c r="J41697" s="2"/>
    </row>
    <row r="41698">
      <c r="D41698" s="2"/>
      <c r="G41698" s="2"/>
      <c r="J41698" s="2"/>
    </row>
    <row r="41699">
      <c r="D41699" s="2"/>
      <c r="G41699" s="2"/>
      <c r="J41699" s="2"/>
    </row>
    <row r="41700">
      <c r="D41700" s="2"/>
      <c r="G41700" s="2"/>
      <c r="J41700" s="2"/>
    </row>
    <row r="41701">
      <c r="D41701" s="2"/>
      <c r="G41701" s="2"/>
      <c r="J41701" s="2"/>
    </row>
    <row r="41702">
      <c r="D41702" s="2"/>
      <c r="G41702" s="2"/>
      <c r="J41702" s="2"/>
    </row>
    <row r="41703">
      <c r="D41703" s="2"/>
      <c r="G41703" s="2"/>
      <c r="J41703" s="2"/>
    </row>
    <row r="41704">
      <c r="D41704" s="2"/>
      <c r="G41704" s="2"/>
      <c r="J41704" s="2"/>
    </row>
    <row r="41705">
      <c r="D41705" s="2"/>
      <c r="G41705" s="2"/>
      <c r="J41705" s="2"/>
    </row>
    <row r="41706">
      <c r="D41706" s="2"/>
      <c r="G41706" s="2"/>
      <c r="J41706" s="2"/>
    </row>
    <row r="41707">
      <c r="D41707" s="2"/>
      <c r="G41707" s="2"/>
      <c r="J41707" s="2"/>
    </row>
    <row r="41708">
      <c r="D41708" s="2"/>
      <c r="G41708" s="2"/>
      <c r="J41708" s="2"/>
    </row>
    <row r="41709">
      <c r="D41709" s="2"/>
      <c r="G41709" s="2"/>
      <c r="J41709" s="2"/>
    </row>
    <row r="41710">
      <c r="D41710" s="2"/>
      <c r="G41710" s="2"/>
      <c r="J41710" s="2"/>
    </row>
    <row r="41711">
      <c r="D41711" s="2"/>
      <c r="G41711" s="2"/>
      <c r="J41711" s="2"/>
    </row>
    <row r="41712">
      <c r="D41712" s="2"/>
      <c r="G41712" s="2"/>
      <c r="J41712" s="2"/>
    </row>
    <row r="41713">
      <c r="D41713" s="2"/>
      <c r="G41713" s="2"/>
      <c r="J41713" s="2"/>
    </row>
    <row r="41714">
      <c r="D41714" s="2"/>
      <c r="G41714" s="2"/>
      <c r="J41714" s="2"/>
    </row>
    <row r="41715">
      <c r="D41715" s="2"/>
      <c r="G41715" s="2"/>
      <c r="J41715" s="2"/>
    </row>
    <row r="41716">
      <c r="D41716" s="2"/>
      <c r="G41716" s="2"/>
      <c r="J41716" s="2"/>
    </row>
    <row r="41717">
      <c r="D41717" s="2"/>
      <c r="G41717" s="2"/>
      <c r="J41717" s="2"/>
    </row>
    <row r="41718">
      <c r="D41718" s="2"/>
      <c r="G41718" s="2"/>
      <c r="J41718" s="2"/>
    </row>
    <row r="41719">
      <c r="D41719" s="2"/>
      <c r="G41719" s="2"/>
      <c r="J41719" s="2"/>
    </row>
    <row r="41720">
      <c r="D41720" s="2"/>
      <c r="G41720" s="2"/>
      <c r="J41720" s="2"/>
    </row>
    <row r="41721">
      <c r="D41721" s="2"/>
      <c r="G41721" s="2"/>
      <c r="J41721" s="2"/>
    </row>
    <row r="41722">
      <c r="D41722" s="2"/>
      <c r="G41722" s="2"/>
      <c r="J41722" s="2"/>
    </row>
    <row r="41723">
      <c r="D41723" s="2"/>
      <c r="G41723" s="2"/>
      <c r="J41723" s="2"/>
    </row>
    <row r="41724">
      <c r="D41724" s="2"/>
      <c r="G41724" s="2"/>
      <c r="J41724" s="2"/>
    </row>
    <row r="41725">
      <c r="D41725" s="2"/>
      <c r="G41725" s="2"/>
      <c r="J41725" s="2"/>
    </row>
    <row r="41726">
      <c r="D41726" s="2"/>
      <c r="G41726" s="2"/>
      <c r="J41726" s="2"/>
    </row>
    <row r="41727">
      <c r="D41727" s="2"/>
      <c r="G41727" s="2"/>
      <c r="J41727" s="2"/>
    </row>
    <row r="41728">
      <c r="D41728" s="2"/>
      <c r="G41728" s="2"/>
      <c r="J41728" s="2"/>
    </row>
    <row r="41729">
      <c r="D41729" s="2"/>
      <c r="G41729" s="2"/>
      <c r="J41729" s="2"/>
    </row>
    <row r="41730">
      <c r="D41730" s="2"/>
      <c r="G41730" s="2"/>
      <c r="J41730" s="2"/>
    </row>
    <row r="41731">
      <c r="D41731" s="2"/>
      <c r="G41731" s="2"/>
      <c r="J41731" s="2"/>
    </row>
    <row r="41732">
      <c r="D41732" s="2"/>
      <c r="G41732" s="2"/>
      <c r="J41732" s="2"/>
    </row>
    <row r="41733">
      <c r="D41733" s="2"/>
      <c r="G41733" s="2"/>
      <c r="J41733" s="2"/>
    </row>
    <row r="41734">
      <c r="D41734" s="2"/>
      <c r="G41734" s="2"/>
      <c r="J41734" s="2"/>
    </row>
    <row r="41735">
      <c r="D41735" s="2"/>
      <c r="G41735" s="2"/>
      <c r="J41735" s="2"/>
    </row>
    <row r="41736">
      <c r="D41736" s="2"/>
      <c r="G41736" s="2"/>
      <c r="J41736" s="2"/>
    </row>
    <row r="41737">
      <c r="D41737" s="2"/>
      <c r="G41737" s="2"/>
      <c r="J41737" s="2"/>
    </row>
    <row r="41738">
      <c r="D41738" s="2"/>
      <c r="G41738" s="2"/>
      <c r="J41738" s="2"/>
    </row>
    <row r="41739">
      <c r="D41739" s="2"/>
      <c r="G41739" s="2"/>
      <c r="J41739" s="2"/>
    </row>
    <row r="41740">
      <c r="D41740" s="2"/>
      <c r="G41740" s="2"/>
      <c r="J41740" s="2"/>
    </row>
    <row r="41741">
      <c r="D41741" s="2"/>
      <c r="G41741" s="2"/>
      <c r="J41741" s="2"/>
    </row>
    <row r="41742">
      <c r="D41742" s="2"/>
      <c r="G41742" s="2"/>
      <c r="J41742" s="2"/>
    </row>
    <row r="41743">
      <c r="D41743" s="2"/>
      <c r="G41743" s="2"/>
      <c r="J41743" s="2"/>
    </row>
    <row r="41744">
      <c r="D41744" s="2"/>
      <c r="G41744" s="2"/>
      <c r="J41744" s="2"/>
    </row>
    <row r="41745">
      <c r="D41745" s="2"/>
      <c r="G41745" s="2"/>
      <c r="J41745" s="2"/>
    </row>
    <row r="41746">
      <c r="D41746" s="2"/>
      <c r="G41746" s="2"/>
      <c r="J41746" s="2"/>
    </row>
    <row r="41747">
      <c r="D41747" s="2"/>
      <c r="G41747" s="2"/>
      <c r="J41747" s="2"/>
    </row>
    <row r="41748">
      <c r="D41748" s="2"/>
      <c r="G41748" s="2"/>
      <c r="J41748" s="2"/>
    </row>
    <row r="41749">
      <c r="D41749" s="2"/>
      <c r="G41749" s="2"/>
      <c r="J41749" s="2"/>
    </row>
    <row r="41750">
      <c r="D41750" s="2"/>
      <c r="G41750" s="2"/>
      <c r="J41750" s="2"/>
    </row>
    <row r="41751">
      <c r="D41751" s="2"/>
      <c r="G41751" s="2"/>
      <c r="J41751" s="2"/>
    </row>
    <row r="41752">
      <c r="D41752" s="2"/>
      <c r="G41752" s="2"/>
      <c r="J41752" s="2"/>
    </row>
    <row r="41753">
      <c r="D41753" s="2"/>
      <c r="G41753" s="2"/>
      <c r="J41753" s="2"/>
    </row>
    <row r="41754">
      <c r="D41754" s="2"/>
      <c r="G41754" s="2"/>
      <c r="J41754" s="2"/>
    </row>
    <row r="41755">
      <c r="D41755" s="2"/>
      <c r="G41755" s="2"/>
      <c r="J41755" s="2"/>
    </row>
    <row r="41756">
      <c r="D41756" s="2"/>
      <c r="G41756" s="2"/>
      <c r="J41756" s="2"/>
    </row>
    <row r="41757">
      <c r="D41757" s="2"/>
      <c r="G41757" s="2"/>
      <c r="J41757" s="2"/>
    </row>
    <row r="41758">
      <c r="D41758" s="2"/>
      <c r="G41758" s="2"/>
      <c r="J41758" s="2"/>
    </row>
    <row r="41759">
      <c r="D41759" s="2"/>
      <c r="G41759" s="2"/>
      <c r="J41759" s="2"/>
    </row>
    <row r="41760">
      <c r="D41760" s="2"/>
      <c r="G41760" s="2"/>
      <c r="J41760" s="2"/>
    </row>
    <row r="41761">
      <c r="D41761" s="2"/>
      <c r="G41761" s="2"/>
      <c r="J41761" s="2"/>
    </row>
    <row r="41762">
      <c r="D41762" s="2"/>
      <c r="G41762" s="2"/>
      <c r="J41762" s="2"/>
    </row>
    <row r="41763">
      <c r="D41763" s="2"/>
      <c r="G41763" s="2"/>
      <c r="J41763" s="2"/>
    </row>
    <row r="41764">
      <c r="D41764" s="2"/>
      <c r="G41764" s="2"/>
      <c r="J41764" s="2"/>
    </row>
    <row r="41765">
      <c r="D41765" s="2"/>
      <c r="G41765" s="2"/>
      <c r="J41765" s="2"/>
    </row>
    <row r="41766">
      <c r="D41766" s="2"/>
      <c r="G41766" s="2"/>
      <c r="J41766" s="2"/>
    </row>
    <row r="41767">
      <c r="D41767" s="2"/>
      <c r="G41767" s="2"/>
      <c r="J41767" s="2"/>
    </row>
    <row r="41768">
      <c r="D41768" s="2"/>
      <c r="G41768" s="2"/>
      <c r="J41768" s="2"/>
    </row>
    <row r="41769">
      <c r="D41769" s="2"/>
      <c r="G41769" s="2"/>
      <c r="J41769" s="2"/>
    </row>
    <row r="41770">
      <c r="D41770" s="2"/>
      <c r="G41770" s="2"/>
      <c r="J41770" s="2"/>
    </row>
    <row r="41771">
      <c r="D41771" s="2"/>
      <c r="G41771" s="2"/>
      <c r="J41771" s="2"/>
    </row>
    <row r="41772">
      <c r="D41772" s="2"/>
      <c r="G41772" s="2"/>
      <c r="J41772" s="2"/>
    </row>
    <row r="41773">
      <c r="D41773" s="2"/>
      <c r="G41773" s="2"/>
      <c r="J41773" s="2"/>
    </row>
    <row r="41774">
      <c r="D41774" s="2"/>
      <c r="G41774" s="2"/>
      <c r="J41774" s="2"/>
    </row>
    <row r="41775">
      <c r="D41775" s="2"/>
      <c r="G41775" s="2"/>
      <c r="J41775" s="2"/>
    </row>
    <row r="41776">
      <c r="D41776" s="2"/>
      <c r="G41776" s="2"/>
      <c r="J41776" s="2"/>
    </row>
    <row r="41777">
      <c r="D41777" s="2"/>
      <c r="G41777" s="2"/>
      <c r="J41777" s="2"/>
    </row>
    <row r="41778">
      <c r="D41778" s="2"/>
      <c r="G41778" s="2"/>
      <c r="J41778" s="2"/>
    </row>
    <row r="41779">
      <c r="D41779" s="2"/>
      <c r="G41779" s="2"/>
      <c r="J41779" s="2"/>
    </row>
    <row r="41780">
      <c r="D41780" s="2"/>
      <c r="G41780" s="2"/>
      <c r="J41780" s="2"/>
    </row>
    <row r="41781">
      <c r="D41781" s="2"/>
      <c r="G41781" s="2"/>
      <c r="J41781" s="2"/>
    </row>
    <row r="41782">
      <c r="D41782" s="2"/>
      <c r="G41782" s="2"/>
      <c r="J41782" s="2"/>
    </row>
    <row r="41783">
      <c r="D41783" s="2"/>
      <c r="G41783" s="2"/>
      <c r="J41783" s="2"/>
    </row>
    <row r="41784">
      <c r="D41784" s="2"/>
      <c r="G41784" s="2"/>
      <c r="J41784" s="2"/>
    </row>
    <row r="41785">
      <c r="D41785" s="2"/>
      <c r="G41785" s="2"/>
      <c r="J41785" s="2"/>
    </row>
    <row r="41786">
      <c r="D41786" s="2"/>
      <c r="G41786" s="2"/>
      <c r="J41786" s="2"/>
    </row>
    <row r="41787">
      <c r="D41787" s="2"/>
      <c r="G41787" s="2"/>
      <c r="J41787" s="2"/>
    </row>
    <row r="41788">
      <c r="D41788" s="2"/>
      <c r="G41788" s="2"/>
      <c r="J41788" s="2"/>
    </row>
    <row r="41789">
      <c r="D41789" s="2"/>
      <c r="G41789" s="2"/>
      <c r="J41789" s="2"/>
    </row>
    <row r="41790">
      <c r="D41790" s="2"/>
      <c r="G41790" s="2"/>
      <c r="J41790" s="2"/>
    </row>
    <row r="41791">
      <c r="D41791" s="2"/>
      <c r="G41791" s="2"/>
      <c r="J41791" s="2"/>
    </row>
    <row r="41792">
      <c r="D41792" s="2"/>
      <c r="G41792" s="2"/>
      <c r="J41792" s="2"/>
    </row>
    <row r="41793">
      <c r="D41793" s="2"/>
      <c r="G41793" s="2"/>
      <c r="J41793" s="2"/>
    </row>
    <row r="41794">
      <c r="D41794" s="2"/>
      <c r="G41794" s="2"/>
      <c r="J41794" s="2"/>
    </row>
    <row r="41795">
      <c r="D41795" s="2"/>
      <c r="G41795" s="2"/>
      <c r="J41795" s="2"/>
    </row>
    <row r="41796">
      <c r="D41796" s="2"/>
      <c r="G41796" s="2"/>
      <c r="J41796" s="2"/>
    </row>
    <row r="41797">
      <c r="D41797" s="2"/>
      <c r="G41797" s="2"/>
      <c r="J41797" s="2"/>
    </row>
    <row r="41798">
      <c r="D41798" s="2"/>
      <c r="G41798" s="2"/>
      <c r="J41798" s="2"/>
    </row>
    <row r="41799">
      <c r="D41799" s="2"/>
      <c r="G41799" s="2"/>
      <c r="J41799" s="2"/>
    </row>
    <row r="41800">
      <c r="D41800" s="2"/>
      <c r="G41800" s="2"/>
      <c r="J41800" s="2"/>
    </row>
    <row r="41801">
      <c r="D41801" s="2"/>
      <c r="G41801" s="2"/>
      <c r="J41801" s="2"/>
    </row>
    <row r="41802">
      <c r="D41802" s="2"/>
      <c r="G41802" s="2"/>
      <c r="J41802" s="2"/>
    </row>
    <row r="41803">
      <c r="D41803" s="2"/>
      <c r="G41803" s="2"/>
      <c r="J41803" s="2"/>
    </row>
    <row r="41804">
      <c r="D41804" s="2"/>
      <c r="G41804" s="2"/>
      <c r="J41804" s="2"/>
    </row>
    <row r="41805">
      <c r="D41805" s="2"/>
      <c r="G41805" s="2"/>
      <c r="J41805" s="2"/>
    </row>
    <row r="41806">
      <c r="D41806" s="2"/>
      <c r="G41806" s="2"/>
      <c r="J41806" s="2"/>
    </row>
    <row r="41807">
      <c r="D41807" s="2"/>
      <c r="G41807" s="2"/>
      <c r="J41807" s="2"/>
    </row>
    <row r="41808">
      <c r="D41808" s="2"/>
      <c r="G41808" s="2"/>
      <c r="J41808" s="2"/>
    </row>
    <row r="41809">
      <c r="D41809" s="2"/>
      <c r="G41809" s="2"/>
      <c r="J41809" s="2"/>
    </row>
    <row r="41810">
      <c r="D41810" s="2"/>
      <c r="G41810" s="2"/>
      <c r="J41810" s="2"/>
    </row>
    <row r="41811">
      <c r="D41811" s="2"/>
      <c r="G41811" s="2"/>
      <c r="J41811" s="2"/>
    </row>
    <row r="41812">
      <c r="D41812" s="2"/>
      <c r="G41812" s="2"/>
      <c r="J41812" s="2"/>
    </row>
    <row r="41813">
      <c r="D41813" s="2"/>
      <c r="G41813" s="2"/>
      <c r="J41813" s="2"/>
    </row>
    <row r="41814">
      <c r="D41814" s="2"/>
      <c r="G41814" s="2"/>
      <c r="J41814" s="2"/>
    </row>
    <row r="41815">
      <c r="D41815" s="2"/>
      <c r="G41815" s="2"/>
      <c r="J41815" s="2"/>
    </row>
    <row r="41816">
      <c r="D41816" s="2"/>
      <c r="G41816" s="2"/>
      <c r="J41816" s="2"/>
    </row>
    <row r="41817">
      <c r="D41817" s="2"/>
      <c r="G41817" s="2"/>
      <c r="J41817" s="2"/>
    </row>
    <row r="41818">
      <c r="D41818" s="2"/>
      <c r="G41818" s="2"/>
      <c r="J41818" s="2"/>
    </row>
    <row r="41819">
      <c r="D41819" s="2"/>
      <c r="G41819" s="2"/>
      <c r="J41819" s="2"/>
    </row>
    <row r="41820">
      <c r="D41820" s="2"/>
      <c r="G41820" s="2"/>
      <c r="J41820" s="2"/>
    </row>
    <row r="41821">
      <c r="D41821" s="2"/>
      <c r="G41821" s="2"/>
      <c r="J41821" s="2"/>
    </row>
    <row r="41822">
      <c r="D41822" s="2"/>
      <c r="G41822" s="2"/>
      <c r="J41822" s="2"/>
    </row>
    <row r="41823">
      <c r="D41823" s="2"/>
      <c r="G41823" s="2"/>
      <c r="J41823" s="2"/>
    </row>
    <row r="41824">
      <c r="D41824" s="2"/>
      <c r="G41824" s="2"/>
      <c r="J41824" s="2"/>
    </row>
    <row r="41825">
      <c r="D41825" s="2"/>
      <c r="G41825" s="2"/>
      <c r="J41825" s="2"/>
    </row>
    <row r="41826">
      <c r="D41826" s="2"/>
      <c r="G41826" s="2"/>
      <c r="J41826" s="2"/>
    </row>
    <row r="41827">
      <c r="D41827" s="2"/>
      <c r="G41827" s="2"/>
      <c r="J41827" s="2"/>
    </row>
    <row r="41828">
      <c r="D41828" s="2"/>
      <c r="G41828" s="2"/>
      <c r="J41828" s="2"/>
    </row>
    <row r="41829">
      <c r="D41829" s="2"/>
      <c r="G41829" s="2"/>
      <c r="J41829" s="2"/>
    </row>
    <row r="41830">
      <c r="D41830" s="2"/>
      <c r="G41830" s="2"/>
      <c r="J41830" s="2"/>
    </row>
    <row r="41831">
      <c r="D41831" s="2"/>
      <c r="G41831" s="2"/>
      <c r="J41831" s="2"/>
    </row>
    <row r="41832">
      <c r="D41832" s="2"/>
      <c r="G41832" s="2"/>
      <c r="J41832" s="2"/>
    </row>
    <row r="41833">
      <c r="D41833" s="2"/>
      <c r="G41833" s="2"/>
      <c r="J41833" s="2"/>
    </row>
    <row r="41834">
      <c r="D41834" s="2"/>
      <c r="G41834" s="2"/>
      <c r="J41834" s="2"/>
    </row>
    <row r="41835">
      <c r="D41835" s="2"/>
      <c r="G41835" s="2"/>
      <c r="J41835" s="2"/>
    </row>
    <row r="41836">
      <c r="D41836" s="2"/>
      <c r="G41836" s="2"/>
      <c r="J41836" s="2"/>
    </row>
    <row r="41837">
      <c r="D41837" s="2"/>
      <c r="G41837" s="2"/>
      <c r="J41837" s="2"/>
    </row>
    <row r="41838">
      <c r="D41838" s="2"/>
      <c r="G41838" s="2"/>
      <c r="J41838" s="2"/>
    </row>
    <row r="41839">
      <c r="D41839" s="2"/>
      <c r="G41839" s="2"/>
      <c r="J41839" s="2"/>
    </row>
    <row r="41840">
      <c r="D41840" s="2"/>
      <c r="G41840" s="2"/>
      <c r="J41840" s="2"/>
    </row>
    <row r="41841">
      <c r="D41841" s="2"/>
      <c r="G41841" s="2"/>
      <c r="J41841" s="2"/>
    </row>
    <row r="41842">
      <c r="D41842" s="2"/>
      <c r="G41842" s="2"/>
      <c r="J41842" s="2"/>
    </row>
    <row r="41843">
      <c r="D41843" s="2"/>
      <c r="G41843" s="2"/>
      <c r="J41843" s="2"/>
    </row>
    <row r="41844">
      <c r="D41844" s="2"/>
      <c r="G41844" s="2"/>
      <c r="J41844" s="2"/>
    </row>
    <row r="41845">
      <c r="D41845" s="2"/>
      <c r="G41845" s="2"/>
      <c r="J41845" s="2"/>
    </row>
    <row r="41846">
      <c r="D41846" s="2"/>
      <c r="G41846" s="2"/>
      <c r="J41846" s="2"/>
    </row>
    <row r="41847">
      <c r="D41847" s="2"/>
      <c r="G41847" s="2"/>
      <c r="J41847" s="2"/>
    </row>
    <row r="41848">
      <c r="D41848" s="2"/>
      <c r="G41848" s="2"/>
      <c r="J41848" s="2"/>
    </row>
    <row r="41849">
      <c r="D41849" s="2"/>
      <c r="G41849" s="2"/>
      <c r="J41849" s="2"/>
    </row>
    <row r="41850">
      <c r="D41850" s="2"/>
      <c r="G41850" s="2"/>
      <c r="J41850" s="2"/>
    </row>
    <row r="41851">
      <c r="D41851" s="2"/>
      <c r="G41851" s="2"/>
      <c r="J41851" s="2"/>
    </row>
    <row r="41852">
      <c r="D41852" s="2"/>
      <c r="G41852" s="2"/>
      <c r="J41852" s="2"/>
    </row>
    <row r="41853">
      <c r="D41853" s="2"/>
      <c r="G41853" s="2"/>
      <c r="J41853" s="2"/>
    </row>
    <row r="41854">
      <c r="D41854" s="2"/>
      <c r="G41854" s="2"/>
      <c r="J41854" s="2"/>
    </row>
    <row r="41855">
      <c r="D41855" s="2"/>
      <c r="G41855" s="2"/>
      <c r="J41855" s="2"/>
    </row>
    <row r="41856">
      <c r="D41856" s="2"/>
      <c r="G41856" s="2"/>
      <c r="J41856" s="2"/>
    </row>
    <row r="41857">
      <c r="D41857" s="2"/>
      <c r="G41857" s="2"/>
      <c r="J41857" s="2"/>
    </row>
    <row r="41858">
      <c r="D41858" s="2"/>
      <c r="G41858" s="2"/>
      <c r="J41858" s="2"/>
    </row>
    <row r="41859">
      <c r="D41859" s="2"/>
      <c r="G41859" s="2"/>
      <c r="J41859" s="2"/>
    </row>
    <row r="41860">
      <c r="D41860" s="2"/>
      <c r="G41860" s="2"/>
      <c r="J41860" s="2"/>
    </row>
    <row r="41861">
      <c r="D41861" s="2"/>
      <c r="G41861" s="2"/>
      <c r="J41861" s="2"/>
    </row>
    <row r="41862">
      <c r="D41862" s="2"/>
      <c r="G41862" s="2"/>
      <c r="J41862" s="2"/>
    </row>
    <row r="41863">
      <c r="D41863" s="2"/>
      <c r="G41863" s="2"/>
      <c r="J41863" s="2"/>
    </row>
    <row r="41864">
      <c r="D41864" s="2"/>
      <c r="G41864" s="2"/>
      <c r="J41864" s="2"/>
    </row>
    <row r="41865">
      <c r="D41865" s="2"/>
      <c r="G41865" s="2"/>
      <c r="J41865" s="2"/>
    </row>
    <row r="41866">
      <c r="D41866" s="2"/>
      <c r="G41866" s="2"/>
      <c r="J41866" s="2"/>
    </row>
    <row r="41867">
      <c r="D41867" s="2"/>
      <c r="G41867" s="2"/>
      <c r="J41867" s="2"/>
    </row>
    <row r="41868">
      <c r="D41868" s="2"/>
      <c r="G41868" s="2"/>
      <c r="J41868" s="2"/>
    </row>
    <row r="41869">
      <c r="D41869" s="2"/>
      <c r="G41869" s="2"/>
      <c r="J41869" s="2"/>
    </row>
    <row r="41870">
      <c r="D41870" s="2"/>
      <c r="G41870" s="2"/>
      <c r="J41870" s="2"/>
    </row>
    <row r="41871">
      <c r="D41871" s="2"/>
      <c r="G41871" s="2"/>
      <c r="J41871" s="2"/>
    </row>
    <row r="41872">
      <c r="D41872" s="2"/>
      <c r="G41872" s="2"/>
      <c r="J41872" s="2"/>
    </row>
    <row r="41873">
      <c r="D41873" s="2"/>
      <c r="G41873" s="2"/>
      <c r="J41873" s="2"/>
    </row>
    <row r="41874">
      <c r="D41874" s="2"/>
      <c r="G41874" s="2"/>
      <c r="J41874" s="2"/>
    </row>
    <row r="41875">
      <c r="D41875" s="2"/>
      <c r="G41875" s="2"/>
      <c r="J41875" s="2"/>
    </row>
    <row r="41876">
      <c r="D41876" s="2"/>
      <c r="G41876" s="2"/>
      <c r="J41876" s="2"/>
    </row>
    <row r="41877">
      <c r="D41877" s="2"/>
      <c r="G41877" s="2"/>
      <c r="J41877" s="2"/>
    </row>
    <row r="41878">
      <c r="D41878" s="2"/>
      <c r="G41878" s="2"/>
      <c r="J41878" s="2"/>
    </row>
    <row r="41879">
      <c r="D41879" s="2"/>
      <c r="G41879" s="2"/>
      <c r="J41879" s="2"/>
    </row>
    <row r="41880">
      <c r="D41880" s="2"/>
      <c r="G41880" s="2"/>
      <c r="J41880" s="2"/>
    </row>
    <row r="41881">
      <c r="D41881" s="2"/>
      <c r="G41881" s="2"/>
      <c r="J41881" s="2"/>
    </row>
    <row r="41882">
      <c r="D41882" s="2"/>
      <c r="G41882" s="2"/>
      <c r="J41882" s="2"/>
    </row>
    <row r="41883">
      <c r="D41883" s="2"/>
      <c r="G41883" s="2"/>
      <c r="J41883" s="2"/>
    </row>
    <row r="41884">
      <c r="D41884" s="2"/>
      <c r="G41884" s="2"/>
      <c r="J41884" s="2"/>
    </row>
    <row r="41885">
      <c r="D41885" s="2"/>
      <c r="G41885" s="2"/>
      <c r="J41885" s="2"/>
    </row>
    <row r="41886">
      <c r="D41886" s="2"/>
      <c r="G41886" s="2"/>
      <c r="J41886" s="2"/>
    </row>
    <row r="41887">
      <c r="D41887" s="2"/>
      <c r="G41887" s="2"/>
      <c r="J41887" s="2"/>
    </row>
    <row r="41888">
      <c r="D41888" s="2"/>
      <c r="G41888" s="2"/>
      <c r="J41888" s="2"/>
    </row>
    <row r="41889">
      <c r="D41889" s="2"/>
      <c r="G41889" s="2"/>
      <c r="J41889" s="2"/>
    </row>
    <row r="41890">
      <c r="D41890" s="2"/>
      <c r="G41890" s="2"/>
      <c r="J41890" s="2"/>
    </row>
    <row r="41891">
      <c r="D41891" s="2"/>
      <c r="G41891" s="2"/>
      <c r="J41891" s="2"/>
    </row>
    <row r="41892">
      <c r="D41892" s="2"/>
      <c r="G41892" s="2"/>
      <c r="J41892" s="2"/>
    </row>
    <row r="41893">
      <c r="D41893" s="2"/>
      <c r="G41893" s="2"/>
      <c r="J41893" s="2"/>
    </row>
    <row r="41894">
      <c r="D41894" s="2"/>
      <c r="G41894" s="2"/>
      <c r="J41894" s="2"/>
    </row>
    <row r="41895">
      <c r="D41895" s="2"/>
      <c r="G41895" s="2"/>
      <c r="J41895" s="2"/>
    </row>
    <row r="41896">
      <c r="D41896" s="2"/>
      <c r="G41896" s="2"/>
      <c r="J41896" s="2"/>
    </row>
    <row r="41897">
      <c r="D41897" s="2"/>
      <c r="G41897" s="2"/>
      <c r="J41897" s="2"/>
    </row>
    <row r="41898">
      <c r="D41898" s="2"/>
      <c r="G41898" s="2"/>
      <c r="J41898" s="2"/>
    </row>
    <row r="41899">
      <c r="D41899" s="2"/>
      <c r="G41899" s="2"/>
      <c r="J41899" s="2"/>
    </row>
    <row r="41900">
      <c r="D41900" s="2"/>
      <c r="G41900" s="2"/>
      <c r="J41900" s="2"/>
    </row>
    <row r="41901">
      <c r="D41901" s="2"/>
      <c r="G41901" s="2"/>
      <c r="J41901" s="2"/>
    </row>
    <row r="41902">
      <c r="D41902" s="2"/>
      <c r="G41902" s="2"/>
      <c r="J41902" s="2"/>
    </row>
    <row r="41903">
      <c r="D41903" s="2"/>
      <c r="G41903" s="2"/>
      <c r="J41903" s="2"/>
    </row>
    <row r="41904">
      <c r="D41904" s="2"/>
      <c r="G41904" s="2"/>
      <c r="J41904" s="2"/>
    </row>
    <row r="41905">
      <c r="D41905" s="2"/>
      <c r="G41905" s="2"/>
      <c r="J41905" s="2"/>
    </row>
    <row r="41906">
      <c r="D41906" s="2"/>
      <c r="G41906" s="2"/>
      <c r="J41906" s="2"/>
    </row>
    <row r="41907">
      <c r="D41907" s="2"/>
      <c r="G41907" s="2"/>
      <c r="J41907" s="2"/>
    </row>
    <row r="41908">
      <c r="D41908" s="2"/>
      <c r="G41908" s="2"/>
      <c r="J41908" s="2"/>
    </row>
    <row r="41909">
      <c r="D41909" s="2"/>
      <c r="G41909" s="2"/>
      <c r="J41909" s="2"/>
    </row>
    <row r="41910">
      <c r="D41910" s="2"/>
      <c r="G41910" s="2"/>
      <c r="J41910" s="2"/>
    </row>
    <row r="41911">
      <c r="D41911" s="2"/>
      <c r="G41911" s="2"/>
      <c r="J41911" s="2"/>
    </row>
    <row r="41912">
      <c r="D41912" s="2"/>
      <c r="G41912" s="2"/>
      <c r="J41912" s="2"/>
    </row>
    <row r="41913">
      <c r="D41913" s="2"/>
      <c r="G41913" s="2"/>
      <c r="J41913" s="2"/>
    </row>
    <row r="41914">
      <c r="D41914" s="2"/>
      <c r="G41914" s="2"/>
      <c r="J41914" s="2"/>
    </row>
    <row r="41915">
      <c r="D41915" s="2"/>
      <c r="G41915" s="2"/>
      <c r="J41915" s="2"/>
    </row>
    <row r="41916">
      <c r="D41916" s="2"/>
      <c r="G41916" s="2"/>
      <c r="J41916" s="2"/>
    </row>
    <row r="41917">
      <c r="D41917" s="2"/>
      <c r="G41917" s="2"/>
      <c r="J41917" s="2"/>
    </row>
    <row r="41918">
      <c r="D41918" s="2"/>
      <c r="G41918" s="2"/>
      <c r="J41918" s="2"/>
    </row>
    <row r="41919">
      <c r="D41919" s="2"/>
      <c r="G41919" s="2"/>
      <c r="J41919" s="2"/>
    </row>
    <row r="41920">
      <c r="D41920" s="2"/>
      <c r="G41920" s="2"/>
      <c r="J41920" s="2"/>
    </row>
    <row r="41921">
      <c r="D41921" s="2"/>
      <c r="G41921" s="2"/>
      <c r="J41921" s="2"/>
    </row>
    <row r="41922">
      <c r="D41922" s="2"/>
      <c r="G41922" s="2"/>
      <c r="J41922" s="2"/>
    </row>
    <row r="41923">
      <c r="D41923" s="2"/>
      <c r="G41923" s="2"/>
      <c r="J41923" s="2"/>
    </row>
    <row r="41924">
      <c r="D41924" s="2"/>
      <c r="G41924" s="2"/>
      <c r="J41924" s="2"/>
    </row>
    <row r="41925">
      <c r="D41925" s="2"/>
      <c r="G41925" s="2"/>
      <c r="J41925" s="2"/>
    </row>
    <row r="41926">
      <c r="D41926" s="2"/>
      <c r="G41926" s="2"/>
      <c r="J41926" s="2"/>
    </row>
    <row r="41927">
      <c r="D41927" s="2"/>
      <c r="G41927" s="2"/>
      <c r="J41927" s="2"/>
    </row>
    <row r="41928">
      <c r="D41928" s="2"/>
      <c r="G41928" s="2"/>
      <c r="J41928" s="2"/>
    </row>
    <row r="41929">
      <c r="D41929" s="2"/>
      <c r="G41929" s="2"/>
      <c r="J41929" s="2"/>
    </row>
    <row r="41930">
      <c r="D41930" s="2"/>
      <c r="G41930" s="2"/>
      <c r="J41930" s="2"/>
    </row>
    <row r="41931">
      <c r="D41931" s="2"/>
      <c r="G41931" s="2"/>
      <c r="J41931" s="2"/>
    </row>
    <row r="41932">
      <c r="D41932" s="2"/>
      <c r="G41932" s="2"/>
      <c r="J41932" s="2"/>
    </row>
    <row r="41933">
      <c r="D41933" s="2"/>
      <c r="G41933" s="2"/>
      <c r="J41933" s="2"/>
    </row>
    <row r="41934">
      <c r="D41934" s="2"/>
      <c r="G41934" s="2"/>
      <c r="J41934" s="2"/>
    </row>
    <row r="41935">
      <c r="D41935" s="2"/>
      <c r="G41935" s="2"/>
      <c r="J41935" s="2"/>
    </row>
    <row r="41936">
      <c r="D41936" s="2"/>
      <c r="G41936" s="2"/>
      <c r="J41936" s="2"/>
    </row>
    <row r="41937">
      <c r="D41937" s="2"/>
      <c r="G41937" s="2"/>
      <c r="J41937" s="2"/>
    </row>
    <row r="41938">
      <c r="D41938" s="2"/>
      <c r="G41938" s="2"/>
      <c r="J41938" s="2"/>
    </row>
    <row r="41939">
      <c r="D41939" s="2"/>
      <c r="G41939" s="2"/>
      <c r="J41939" s="2"/>
    </row>
    <row r="41940">
      <c r="D41940" s="2"/>
      <c r="G41940" s="2"/>
      <c r="J41940" s="2"/>
    </row>
    <row r="41941">
      <c r="D41941" s="2"/>
      <c r="G41941" s="2"/>
      <c r="J41941" s="2"/>
    </row>
    <row r="41942">
      <c r="D41942" s="2"/>
      <c r="G41942" s="2"/>
      <c r="J41942" s="2"/>
    </row>
    <row r="41943">
      <c r="D41943" s="2"/>
      <c r="G41943" s="2"/>
      <c r="J41943" s="2"/>
    </row>
    <row r="41944">
      <c r="D41944" s="2"/>
      <c r="G41944" s="2"/>
      <c r="J41944" s="2"/>
    </row>
    <row r="41945">
      <c r="D41945" s="2"/>
      <c r="G41945" s="2"/>
      <c r="J41945" s="2"/>
    </row>
    <row r="41946">
      <c r="D41946" s="2"/>
      <c r="G41946" s="2"/>
      <c r="J41946" s="2"/>
    </row>
    <row r="41947">
      <c r="D41947" s="2"/>
      <c r="G41947" s="2"/>
      <c r="J41947" s="2"/>
    </row>
    <row r="41948">
      <c r="D41948" s="2"/>
      <c r="G41948" s="2"/>
      <c r="J41948" s="2"/>
    </row>
    <row r="41949">
      <c r="D41949" s="2"/>
      <c r="G41949" s="2"/>
      <c r="J41949" s="2"/>
    </row>
    <row r="41950">
      <c r="D41950" s="2"/>
      <c r="G41950" s="2"/>
      <c r="J41950" s="2"/>
    </row>
    <row r="41951">
      <c r="D41951" s="2"/>
      <c r="G41951" s="2"/>
      <c r="J41951" s="2"/>
    </row>
    <row r="41952">
      <c r="D41952" s="2"/>
      <c r="G41952" s="2"/>
      <c r="J41952" s="2"/>
    </row>
    <row r="41953">
      <c r="D41953" s="2"/>
      <c r="G41953" s="2"/>
      <c r="J41953" s="2"/>
    </row>
    <row r="41954">
      <c r="D41954" s="2"/>
      <c r="G41954" s="2"/>
      <c r="J41954" s="2"/>
    </row>
    <row r="41955">
      <c r="D41955" s="2"/>
      <c r="G41955" s="2"/>
      <c r="J41955" s="2"/>
    </row>
    <row r="41956">
      <c r="D41956" s="2"/>
      <c r="G41956" s="2"/>
      <c r="J41956" s="2"/>
    </row>
    <row r="41957">
      <c r="D41957" s="2"/>
      <c r="G41957" s="2"/>
      <c r="J41957" s="2"/>
    </row>
    <row r="41958">
      <c r="D41958" s="2"/>
      <c r="G41958" s="2"/>
      <c r="J41958" s="2"/>
    </row>
    <row r="41959">
      <c r="D41959" s="2"/>
      <c r="G41959" s="2"/>
      <c r="J41959" s="2"/>
    </row>
    <row r="41960">
      <c r="D41960" s="2"/>
      <c r="G41960" s="2"/>
      <c r="J41960" s="2"/>
    </row>
    <row r="41961">
      <c r="D41961" s="2"/>
      <c r="G41961" s="2"/>
      <c r="J41961" s="2"/>
    </row>
    <row r="41962">
      <c r="D41962" s="2"/>
      <c r="G41962" s="2"/>
      <c r="J41962" s="2"/>
    </row>
    <row r="41963">
      <c r="D41963" s="2"/>
      <c r="G41963" s="2"/>
      <c r="J41963" s="2"/>
    </row>
    <row r="41964">
      <c r="D41964" s="2"/>
      <c r="G41964" s="2"/>
      <c r="J41964" s="2"/>
    </row>
    <row r="41965">
      <c r="D41965" s="2"/>
      <c r="G41965" s="2"/>
      <c r="J41965" s="2"/>
    </row>
    <row r="41966">
      <c r="D41966" s="2"/>
      <c r="G41966" s="2"/>
      <c r="J41966" s="2"/>
    </row>
    <row r="41967">
      <c r="D41967" s="2"/>
      <c r="G41967" s="2"/>
      <c r="J41967" s="2"/>
    </row>
    <row r="41968">
      <c r="D41968" s="2"/>
      <c r="G41968" s="2"/>
      <c r="J41968" s="2"/>
    </row>
    <row r="41969">
      <c r="D41969" s="2"/>
      <c r="G41969" s="2"/>
      <c r="J41969" s="2"/>
    </row>
    <row r="41970">
      <c r="D41970" s="2"/>
      <c r="G41970" s="2"/>
      <c r="J41970" s="2"/>
    </row>
    <row r="41971">
      <c r="D41971" s="2"/>
      <c r="G41971" s="2"/>
      <c r="J41971" s="2"/>
    </row>
    <row r="41972">
      <c r="D41972" s="2"/>
      <c r="G41972" s="2"/>
      <c r="J41972" s="2"/>
    </row>
    <row r="41973">
      <c r="D41973" s="2"/>
      <c r="G41973" s="2"/>
      <c r="J41973" s="2"/>
    </row>
    <row r="41974">
      <c r="D41974" s="2"/>
      <c r="G41974" s="2"/>
      <c r="J41974" s="2"/>
    </row>
    <row r="41975">
      <c r="D41975" s="2"/>
      <c r="G41975" s="2"/>
      <c r="J41975" s="2"/>
    </row>
    <row r="41976">
      <c r="D41976" s="2"/>
      <c r="G41976" s="2"/>
      <c r="J41976" s="2"/>
    </row>
    <row r="41977">
      <c r="D41977" s="2"/>
      <c r="G41977" s="2"/>
      <c r="J41977" s="2"/>
    </row>
    <row r="41978">
      <c r="D41978" s="2"/>
      <c r="G41978" s="2"/>
      <c r="J41978" s="2"/>
    </row>
    <row r="41979">
      <c r="D41979" s="2"/>
      <c r="G41979" s="2"/>
      <c r="J41979" s="2"/>
    </row>
    <row r="41980">
      <c r="D41980" s="2"/>
      <c r="G41980" s="2"/>
      <c r="J41980" s="2"/>
    </row>
    <row r="41981">
      <c r="D41981" s="2"/>
      <c r="G41981" s="2"/>
      <c r="J41981" s="2"/>
    </row>
    <row r="41982">
      <c r="D41982" s="2"/>
      <c r="G41982" s="2"/>
      <c r="J41982" s="2"/>
    </row>
    <row r="41983">
      <c r="D41983" s="2"/>
      <c r="G41983" s="2"/>
      <c r="J41983" s="2"/>
    </row>
    <row r="41984">
      <c r="D41984" s="2"/>
      <c r="G41984" s="2"/>
      <c r="J41984" s="2"/>
    </row>
    <row r="41985">
      <c r="D41985" s="2"/>
      <c r="G41985" s="2"/>
      <c r="J41985" s="2"/>
    </row>
    <row r="41986">
      <c r="D41986" s="2"/>
      <c r="G41986" s="2"/>
      <c r="J41986" s="2"/>
    </row>
    <row r="41987">
      <c r="D41987" s="2"/>
      <c r="G41987" s="2"/>
      <c r="J41987" s="2"/>
    </row>
    <row r="41988">
      <c r="D41988" s="2"/>
      <c r="G41988" s="2"/>
      <c r="J41988" s="2"/>
    </row>
    <row r="41989">
      <c r="D41989" s="2"/>
      <c r="G41989" s="2"/>
      <c r="J41989" s="2"/>
    </row>
    <row r="41990">
      <c r="D41990" s="2"/>
      <c r="G41990" s="2"/>
      <c r="J41990" s="2"/>
    </row>
    <row r="41991">
      <c r="D41991" s="2"/>
      <c r="G41991" s="2"/>
      <c r="J41991" s="2"/>
    </row>
    <row r="41992">
      <c r="D41992" s="2"/>
      <c r="G41992" s="2"/>
      <c r="J41992" s="2"/>
    </row>
    <row r="41993">
      <c r="D41993" s="2"/>
      <c r="G41993" s="2"/>
      <c r="J41993" s="2"/>
    </row>
    <row r="41994">
      <c r="D41994" s="2"/>
      <c r="G41994" s="2"/>
      <c r="J41994" s="2"/>
    </row>
    <row r="41995">
      <c r="D41995" s="2"/>
      <c r="G41995" s="2"/>
      <c r="J41995" s="2"/>
    </row>
    <row r="41996">
      <c r="D41996" s="2"/>
      <c r="G41996" s="2"/>
      <c r="J41996" s="2"/>
    </row>
    <row r="41997">
      <c r="D41997" s="2"/>
      <c r="G41997" s="2"/>
      <c r="J41997" s="2"/>
    </row>
    <row r="41998">
      <c r="D41998" s="2"/>
      <c r="G41998" s="2"/>
      <c r="J41998" s="2"/>
    </row>
    <row r="41999">
      <c r="D41999" s="2"/>
      <c r="G41999" s="2"/>
      <c r="J41999" s="2"/>
    </row>
    <row r="42000">
      <c r="D42000" s="2"/>
      <c r="G42000" s="2"/>
      <c r="J42000" s="2"/>
    </row>
    <row r="42001">
      <c r="D42001" s="2"/>
      <c r="G42001" s="2"/>
      <c r="J42001" s="2"/>
    </row>
    <row r="42002">
      <c r="D42002" s="2"/>
      <c r="G42002" s="2"/>
      <c r="J42002" s="2"/>
    </row>
    <row r="42003">
      <c r="D42003" s="2"/>
      <c r="G42003" s="2"/>
      <c r="J42003" s="2"/>
    </row>
    <row r="42004">
      <c r="D42004" s="2"/>
      <c r="G42004" s="2"/>
      <c r="J42004" s="2"/>
    </row>
    <row r="42005">
      <c r="D42005" s="2"/>
      <c r="G42005" s="2"/>
      <c r="J42005" s="2"/>
    </row>
    <row r="42006">
      <c r="D42006" s="2"/>
      <c r="G42006" s="2"/>
      <c r="J42006" s="2"/>
    </row>
    <row r="42007">
      <c r="D42007" s="2"/>
      <c r="G42007" s="2"/>
      <c r="J42007" s="2"/>
    </row>
    <row r="42008">
      <c r="D42008" s="2"/>
      <c r="G42008" s="2"/>
      <c r="J42008" s="2"/>
    </row>
    <row r="42009">
      <c r="D42009" s="2"/>
      <c r="G42009" s="2"/>
      <c r="J42009" s="2"/>
    </row>
    <row r="42010">
      <c r="D42010" s="2"/>
      <c r="G42010" s="2"/>
      <c r="J42010" s="2"/>
    </row>
    <row r="42011">
      <c r="D42011" s="2"/>
      <c r="G42011" s="2"/>
      <c r="J42011" s="2"/>
    </row>
    <row r="42012">
      <c r="D42012" s="2"/>
      <c r="G42012" s="2"/>
      <c r="J42012" s="2"/>
    </row>
    <row r="42013">
      <c r="D42013" s="2"/>
      <c r="G42013" s="2"/>
      <c r="J42013" s="2"/>
    </row>
    <row r="42014">
      <c r="D42014" s="2"/>
      <c r="G42014" s="2"/>
      <c r="J42014" s="2"/>
    </row>
    <row r="42015">
      <c r="D42015" s="2"/>
      <c r="G42015" s="2"/>
      <c r="J42015" s="2"/>
    </row>
    <row r="42016">
      <c r="D42016" s="2"/>
      <c r="G42016" s="2"/>
      <c r="J42016" s="2"/>
    </row>
    <row r="42017">
      <c r="D42017" s="2"/>
      <c r="G42017" s="2"/>
      <c r="J42017" s="2"/>
    </row>
    <row r="42018">
      <c r="D42018" s="2"/>
      <c r="G42018" s="2"/>
      <c r="J42018" s="2"/>
    </row>
    <row r="42019">
      <c r="D42019" s="2"/>
      <c r="G42019" s="2"/>
      <c r="J42019" s="2"/>
    </row>
    <row r="42020">
      <c r="D42020" s="2"/>
      <c r="G42020" s="2"/>
      <c r="J42020" s="2"/>
    </row>
    <row r="42021">
      <c r="D42021" s="2"/>
      <c r="G42021" s="2"/>
      <c r="J42021" s="2"/>
    </row>
    <row r="42022">
      <c r="D42022" s="2"/>
      <c r="G42022" s="2"/>
      <c r="J42022" s="2"/>
    </row>
    <row r="42023">
      <c r="D42023" s="2"/>
      <c r="G42023" s="2"/>
      <c r="J42023" s="2"/>
    </row>
    <row r="42024">
      <c r="D42024" s="2"/>
      <c r="G42024" s="2"/>
      <c r="J42024" s="2"/>
    </row>
    <row r="42025">
      <c r="D42025" s="2"/>
      <c r="G42025" s="2"/>
      <c r="J42025" s="2"/>
    </row>
    <row r="42026">
      <c r="D42026" s="2"/>
      <c r="G42026" s="2"/>
      <c r="J42026" s="2"/>
    </row>
    <row r="42027">
      <c r="D42027" s="2"/>
      <c r="G42027" s="2"/>
      <c r="J42027" s="2"/>
    </row>
    <row r="42028">
      <c r="D42028" s="2"/>
      <c r="G42028" s="2"/>
      <c r="J42028" s="2"/>
    </row>
    <row r="42029">
      <c r="D42029" s="2"/>
      <c r="G42029" s="2"/>
      <c r="J42029" s="2"/>
    </row>
    <row r="42030">
      <c r="D42030" s="2"/>
      <c r="G42030" s="2"/>
      <c r="J42030" s="2"/>
    </row>
    <row r="42031">
      <c r="D42031" s="2"/>
      <c r="G42031" s="2"/>
      <c r="J42031" s="2"/>
    </row>
    <row r="42032">
      <c r="D42032" s="2"/>
      <c r="G42032" s="2"/>
      <c r="J42032" s="2"/>
    </row>
    <row r="42033">
      <c r="D42033" s="2"/>
      <c r="G42033" s="2"/>
      <c r="J42033" s="2"/>
    </row>
    <row r="42034">
      <c r="D42034" s="2"/>
      <c r="G42034" s="2"/>
      <c r="J42034" s="2"/>
    </row>
    <row r="42035">
      <c r="D42035" s="2"/>
      <c r="G42035" s="2"/>
      <c r="J42035" s="2"/>
    </row>
    <row r="42036">
      <c r="D42036" s="2"/>
      <c r="G42036" s="2"/>
      <c r="J42036" s="2"/>
    </row>
    <row r="42037">
      <c r="D42037" s="2"/>
      <c r="G42037" s="2"/>
      <c r="J42037" s="2"/>
    </row>
    <row r="42038">
      <c r="D42038" s="2"/>
      <c r="G42038" s="2"/>
      <c r="J42038" s="2"/>
    </row>
    <row r="42039">
      <c r="D42039" s="2"/>
      <c r="G42039" s="2"/>
      <c r="J42039" s="2"/>
    </row>
    <row r="42040">
      <c r="D42040" s="2"/>
      <c r="G42040" s="2"/>
      <c r="J42040" s="2"/>
    </row>
    <row r="42041">
      <c r="D42041" s="2"/>
      <c r="G42041" s="2"/>
      <c r="J42041" s="2"/>
    </row>
    <row r="42042">
      <c r="D42042" s="2"/>
      <c r="G42042" s="2"/>
      <c r="J42042" s="2"/>
    </row>
    <row r="42043">
      <c r="D42043" s="2"/>
      <c r="G42043" s="2"/>
      <c r="J42043" s="2"/>
    </row>
    <row r="42044">
      <c r="D42044" s="2"/>
      <c r="G42044" s="2"/>
      <c r="J42044" s="2"/>
    </row>
    <row r="42045">
      <c r="D42045" s="2"/>
      <c r="G42045" s="2"/>
      <c r="J42045" s="2"/>
    </row>
    <row r="42046">
      <c r="D42046" s="2"/>
      <c r="G42046" s="2"/>
      <c r="J42046" s="2"/>
    </row>
    <row r="42047">
      <c r="D42047" s="2"/>
      <c r="G42047" s="2"/>
      <c r="J42047" s="2"/>
    </row>
    <row r="42048">
      <c r="D42048" s="2"/>
      <c r="G42048" s="2"/>
      <c r="J42048" s="2"/>
    </row>
    <row r="42049">
      <c r="D42049" s="2"/>
      <c r="G42049" s="2"/>
      <c r="J42049" s="2"/>
    </row>
    <row r="42050">
      <c r="D42050" s="2"/>
      <c r="G42050" s="2"/>
      <c r="J42050" s="2"/>
    </row>
    <row r="42051">
      <c r="D42051" s="2"/>
      <c r="G42051" s="2"/>
      <c r="J42051" s="2"/>
    </row>
    <row r="42052">
      <c r="D42052" s="2"/>
      <c r="G42052" s="2"/>
      <c r="J42052" s="2"/>
    </row>
    <row r="42053">
      <c r="D42053" s="2"/>
      <c r="G42053" s="2"/>
      <c r="J42053" s="2"/>
    </row>
    <row r="42054">
      <c r="D42054" s="2"/>
      <c r="G42054" s="2"/>
      <c r="J42054" s="2"/>
    </row>
    <row r="42055">
      <c r="D42055" s="2"/>
      <c r="G42055" s="2"/>
      <c r="J42055" s="2"/>
    </row>
    <row r="42056">
      <c r="D42056" s="2"/>
      <c r="G42056" s="2"/>
      <c r="J42056" s="2"/>
    </row>
    <row r="42057">
      <c r="D42057" s="2"/>
      <c r="G42057" s="2"/>
      <c r="J42057" s="2"/>
    </row>
    <row r="42058">
      <c r="D42058" s="2"/>
      <c r="G42058" s="2"/>
      <c r="J42058" s="2"/>
    </row>
    <row r="42059">
      <c r="D42059" s="2"/>
      <c r="G42059" s="2"/>
      <c r="J42059" s="2"/>
    </row>
    <row r="42060">
      <c r="D42060" s="2"/>
      <c r="G42060" s="2"/>
      <c r="J42060" s="2"/>
    </row>
    <row r="42061">
      <c r="D42061" s="2"/>
      <c r="G42061" s="2"/>
      <c r="J42061" s="2"/>
    </row>
    <row r="42062">
      <c r="D42062" s="2"/>
      <c r="G42062" s="2"/>
      <c r="J42062" s="2"/>
    </row>
    <row r="42063">
      <c r="D42063" s="2"/>
      <c r="G42063" s="2"/>
      <c r="J42063" s="2"/>
    </row>
    <row r="42064">
      <c r="D42064" s="2"/>
      <c r="G42064" s="2"/>
      <c r="J42064" s="2"/>
    </row>
    <row r="42065">
      <c r="D42065" s="2"/>
      <c r="G42065" s="2"/>
      <c r="J42065" s="2"/>
    </row>
    <row r="42066">
      <c r="D42066" s="2"/>
      <c r="G42066" s="2"/>
      <c r="J42066" s="2"/>
    </row>
    <row r="42067">
      <c r="D42067" s="2"/>
      <c r="G42067" s="2"/>
      <c r="J42067" s="2"/>
    </row>
    <row r="42068">
      <c r="D42068" s="2"/>
      <c r="G42068" s="2"/>
      <c r="J42068" s="2"/>
    </row>
    <row r="42069">
      <c r="D42069" s="2"/>
      <c r="G42069" s="2"/>
      <c r="J42069" s="2"/>
    </row>
    <row r="42070">
      <c r="D42070" s="2"/>
      <c r="G42070" s="2"/>
      <c r="J42070" s="2"/>
    </row>
    <row r="42071">
      <c r="D42071" s="2"/>
      <c r="G42071" s="2"/>
      <c r="J42071" s="2"/>
    </row>
    <row r="42072">
      <c r="D42072" s="2"/>
      <c r="G42072" s="2"/>
      <c r="J42072" s="2"/>
    </row>
    <row r="42073">
      <c r="D42073" s="2"/>
      <c r="G42073" s="2"/>
      <c r="J42073" s="2"/>
    </row>
    <row r="42074">
      <c r="D42074" s="2"/>
      <c r="G42074" s="2"/>
      <c r="J42074" s="2"/>
    </row>
    <row r="42075">
      <c r="D42075" s="2"/>
      <c r="G42075" s="2"/>
      <c r="J42075" s="2"/>
    </row>
    <row r="42076">
      <c r="D42076" s="2"/>
      <c r="G42076" s="2"/>
      <c r="J42076" s="2"/>
    </row>
    <row r="42077">
      <c r="D42077" s="2"/>
      <c r="G42077" s="2"/>
      <c r="J42077" s="2"/>
    </row>
    <row r="42078">
      <c r="D42078" s="2"/>
      <c r="G42078" s="2"/>
      <c r="J42078" s="2"/>
    </row>
    <row r="42079">
      <c r="D42079" s="2"/>
      <c r="G42079" s="2"/>
      <c r="J42079" s="2"/>
    </row>
    <row r="42080">
      <c r="D42080" s="2"/>
      <c r="G42080" s="2"/>
      <c r="J42080" s="2"/>
    </row>
    <row r="42081">
      <c r="D42081" s="2"/>
      <c r="G42081" s="2"/>
      <c r="J42081" s="2"/>
    </row>
    <row r="42082">
      <c r="D42082" s="2"/>
      <c r="G42082" s="2"/>
      <c r="J42082" s="2"/>
    </row>
    <row r="42083">
      <c r="D42083" s="2"/>
      <c r="G42083" s="2"/>
      <c r="J42083" s="2"/>
    </row>
    <row r="42084">
      <c r="D42084" s="2"/>
      <c r="G42084" s="2"/>
      <c r="J42084" s="2"/>
    </row>
    <row r="42085">
      <c r="D42085" s="2"/>
      <c r="G42085" s="2"/>
      <c r="J42085" s="2"/>
    </row>
    <row r="42086">
      <c r="D42086" s="2"/>
      <c r="G42086" s="2"/>
      <c r="J42086" s="2"/>
    </row>
    <row r="42087">
      <c r="D42087" s="2"/>
      <c r="G42087" s="2"/>
      <c r="J42087" s="2"/>
    </row>
    <row r="42088">
      <c r="D42088" s="2"/>
      <c r="G42088" s="2"/>
      <c r="J42088" s="2"/>
    </row>
    <row r="42089">
      <c r="D42089" s="2"/>
      <c r="G42089" s="2"/>
      <c r="J42089" s="2"/>
    </row>
    <row r="42090">
      <c r="D42090" s="2"/>
      <c r="G42090" s="2"/>
      <c r="J42090" s="2"/>
    </row>
    <row r="42091">
      <c r="D42091" s="2"/>
      <c r="G42091" s="2"/>
      <c r="J42091" s="2"/>
    </row>
    <row r="42092">
      <c r="D42092" s="2"/>
      <c r="G42092" s="2"/>
      <c r="J42092" s="2"/>
    </row>
    <row r="42093">
      <c r="D42093" s="2"/>
      <c r="G42093" s="2"/>
      <c r="J42093" s="2"/>
    </row>
    <row r="42094">
      <c r="D42094" s="2"/>
      <c r="G42094" s="2"/>
      <c r="J42094" s="2"/>
    </row>
    <row r="42095">
      <c r="D42095" s="2"/>
      <c r="G42095" s="2"/>
      <c r="J42095" s="2"/>
    </row>
    <row r="42096">
      <c r="D42096" s="2"/>
      <c r="G42096" s="2"/>
      <c r="J42096" s="2"/>
    </row>
    <row r="42097">
      <c r="D42097" s="2"/>
      <c r="G42097" s="2"/>
      <c r="J42097" s="2"/>
    </row>
    <row r="42098">
      <c r="D42098" s="2"/>
      <c r="G42098" s="2"/>
      <c r="J42098" s="2"/>
    </row>
    <row r="42099">
      <c r="D42099" s="2"/>
      <c r="G42099" s="2"/>
      <c r="J42099" s="2"/>
    </row>
    <row r="42100">
      <c r="D42100" s="2"/>
      <c r="G42100" s="2"/>
      <c r="J42100" s="2"/>
    </row>
    <row r="42101">
      <c r="D42101" s="2"/>
      <c r="G42101" s="2"/>
      <c r="J42101" s="2"/>
    </row>
    <row r="42102">
      <c r="D42102" s="2"/>
      <c r="G42102" s="2"/>
      <c r="J42102" s="2"/>
    </row>
    <row r="42103">
      <c r="D42103" s="2"/>
      <c r="G42103" s="2"/>
      <c r="J42103" s="2"/>
    </row>
    <row r="42104">
      <c r="D42104" s="2"/>
      <c r="G42104" s="2"/>
      <c r="J42104" s="2"/>
    </row>
    <row r="42105">
      <c r="D42105" s="2"/>
      <c r="G42105" s="2"/>
      <c r="J42105" s="2"/>
    </row>
    <row r="42106">
      <c r="D42106" s="2"/>
      <c r="G42106" s="2"/>
      <c r="J42106" s="2"/>
    </row>
    <row r="42107">
      <c r="D42107" s="2"/>
      <c r="G42107" s="2"/>
      <c r="J42107" s="2"/>
    </row>
    <row r="42108">
      <c r="D42108" s="2"/>
      <c r="G42108" s="2"/>
      <c r="J42108" s="2"/>
    </row>
    <row r="42109">
      <c r="D42109" s="2"/>
      <c r="G42109" s="2"/>
      <c r="J42109" s="2"/>
    </row>
    <row r="42110">
      <c r="D42110" s="2"/>
      <c r="G42110" s="2"/>
      <c r="J42110" s="2"/>
    </row>
    <row r="42111">
      <c r="D42111" s="2"/>
      <c r="G42111" s="2"/>
      <c r="J42111" s="2"/>
    </row>
    <row r="42112">
      <c r="D42112" s="2"/>
      <c r="G42112" s="2"/>
      <c r="J42112" s="2"/>
    </row>
    <row r="42113">
      <c r="D42113" s="2"/>
      <c r="G42113" s="2"/>
      <c r="J42113" s="2"/>
    </row>
    <row r="42114">
      <c r="D42114" s="2"/>
      <c r="G42114" s="2"/>
      <c r="J42114" s="2"/>
    </row>
    <row r="42115">
      <c r="D42115" s="2"/>
      <c r="G42115" s="2"/>
      <c r="J42115" s="2"/>
    </row>
    <row r="42116">
      <c r="D42116" s="2"/>
      <c r="G42116" s="2"/>
      <c r="J42116" s="2"/>
    </row>
    <row r="42117">
      <c r="D42117" s="2"/>
      <c r="G42117" s="2"/>
      <c r="J42117" s="2"/>
    </row>
    <row r="42118">
      <c r="D42118" s="2"/>
      <c r="G42118" s="2"/>
      <c r="J42118" s="2"/>
    </row>
    <row r="42119">
      <c r="D42119" s="2"/>
      <c r="G42119" s="2"/>
      <c r="J42119" s="2"/>
    </row>
    <row r="42120">
      <c r="D42120" s="2"/>
      <c r="G42120" s="2"/>
      <c r="J42120" s="2"/>
    </row>
    <row r="42121">
      <c r="D42121" s="2"/>
      <c r="G42121" s="2"/>
      <c r="J42121" s="2"/>
    </row>
    <row r="42122">
      <c r="D42122" s="2"/>
      <c r="G42122" s="2"/>
      <c r="J42122" s="2"/>
    </row>
    <row r="42123">
      <c r="D42123" s="2"/>
      <c r="G42123" s="2"/>
      <c r="J42123" s="2"/>
    </row>
    <row r="42124">
      <c r="D42124" s="2"/>
      <c r="G42124" s="2"/>
      <c r="J42124" s="2"/>
    </row>
    <row r="42125">
      <c r="D42125" s="2"/>
      <c r="G42125" s="2"/>
      <c r="J42125" s="2"/>
    </row>
    <row r="42126">
      <c r="D42126" s="2"/>
      <c r="G42126" s="2"/>
      <c r="J42126" s="2"/>
    </row>
    <row r="42127">
      <c r="D42127" s="2"/>
      <c r="G42127" s="2"/>
      <c r="J42127" s="2"/>
    </row>
    <row r="42128">
      <c r="D42128" s="2"/>
      <c r="G42128" s="2"/>
      <c r="J42128" s="2"/>
    </row>
    <row r="42129">
      <c r="D42129" s="2"/>
      <c r="G42129" s="2"/>
      <c r="J42129" s="2"/>
    </row>
    <row r="42130">
      <c r="D42130" s="2"/>
      <c r="G42130" s="2"/>
      <c r="J42130" s="2"/>
    </row>
    <row r="42131">
      <c r="D42131" s="2"/>
      <c r="G42131" s="2"/>
      <c r="J42131" s="2"/>
    </row>
    <row r="42132">
      <c r="D42132" s="2"/>
      <c r="G42132" s="2"/>
      <c r="J42132" s="2"/>
    </row>
    <row r="42133">
      <c r="D42133" s="2"/>
      <c r="G42133" s="2"/>
      <c r="J42133" s="2"/>
    </row>
    <row r="42134">
      <c r="D42134" s="2"/>
      <c r="G42134" s="2"/>
      <c r="J42134" s="2"/>
    </row>
    <row r="42135">
      <c r="D42135" s="2"/>
      <c r="G42135" s="2"/>
      <c r="J42135" s="2"/>
    </row>
    <row r="42136">
      <c r="D42136" s="2"/>
      <c r="G42136" s="2"/>
      <c r="J42136" s="2"/>
    </row>
    <row r="42137">
      <c r="D42137" s="2"/>
      <c r="G42137" s="2"/>
      <c r="J42137" s="2"/>
    </row>
    <row r="42138">
      <c r="D42138" s="2"/>
      <c r="G42138" s="2"/>
      <c r="J42138" s="2"/>
    </row>
    <row r="42139">
      <c r="D42139" s="2"/>
      <c r="G42139" s="2"/>
      <c r="J42139" s="2"/>
    </row>
    <row r="42140">
      <c r="D42140" s="2"/>
      <c r="G42140" s="2"/>
      <c r="J42140" s="2"/>
    </row>
    <row r="42141">
      <c r="D42141" s="2"/>
      <c r="G42141" s="2"/>
      <c r="J42141" s="2"/>
    </row>
    <row r="42142">
      <c r="D42142" s="2"/>
      <c r="G42142" s="2"/>
      <c r="J42142" s="2"/>
    </row>
    <row r="42143">
      <c r="D42143" s="2"/>
      <c r="G42143" s="2"/>
      <c r="J42143" s="2"/>
    </row>
    <row r="42144">
      <c r="D42144" s="2"/>
      <c r="G42144" s="2"/>
      <c r="J42144" s="2"/>
    </row>
    <row r="42145">
      <c r="D42145" s="2"/>
      <c r="G42145" s="2"/>
      <c r="J42145" s="2"/>
    </row>
    <row r="42146">
      <c r="D42146" s="2"/>
      <c r="G42146" s="2"/>
      <c r="J42146" s="2"/>
    </row>
    <row r="42147">
      <c r="D42147" s="2"/>
      <c r="G42147" s="2"/>
      <c r="J42147" s="2"/>
    </row>
    <row r="42148">
      <c r="D42148" s="2"/>
      <c r="G42148" s="2"/>
      <c r="J42148" s="2"/>
    </row>
    <row r="42149">
      <c r="D42149" s="2"/>
      <c r="G42149" s="2"/>
      <c r="J42149" s="2"/>
    </row>
    <row r="42150">
      <c r="D42150" s="2"/>
      <c r="G42150" s="2"/>
      <c r="J42150" s="2"/>
    </row>
    <row r="42151">
      <c r="D42151" s="2"/>
      <c r="G42151" s="2"/>
      <c r="J42151" s="2"/>
    </row>
    <row r="42152">
      <c r="D42152" s="2"/>
      <c r="G42152" s="2"/>
      <c r="J42152" s="2"/>
    </row>
    <row r="42153">
      <c r="D42153" s="2"/>
      <c r="G42153" s="2"/>
      <c r="J42153" s="2"/>
    </row>
    <row r="42154">
      <c r="D42154" s="2"/>
      <c r="G42154" s="2"/>
      <c r="J42154" s="2"/>
    </row>
    <row r="42155">
      <c r="D42155" s="2"/>
      <c r="G42155" s="2"/>
      <c r="J42155" s="2"/>
    </row>
    <row r="42156">
      <c r="D42156" s="2"/>
      <c r="G42156" s="2"/>
      <c r="J42156" s="2"/>
    </row>
    <row r="42157">
      <c r="D42157" s="2"/>
      <c r="G42157" s="2"/>
      <c r="J42157" s="2"/>
    </row>
    <row r="42158">
      <c r="D42158" s="2"/>
      <c r="G42158" s="2"/>
      <c r="J42158" s="2"/>
    </row>
    <row r="42159">
      <c r="D42159" s="2"/>
      <c r="G42159" s="2"/>
      <c r="J42159" s="2"/>
    </row>
    <row r="42160">
      <c r="D42160" s="2"/>
      <c r="G42160" s="2"/>
      <c r="J42160" s="2"/>
    </row>
    <row r="42161">
      <c r="D42161" s="2"/>
      <c r="G42161" s="2"/>
      <c r="J42161" s="2"/>
    </row>
    <row r="42162">
      <c r="D42162" s="2"/>
      <c r="G42162" s="2"/>
      <c r="J42162" s="2"/>
    </row>
    <row r="42163">
      <c r="D42163" s="2"/>
      <c r="G42163" s="2"/>
      <c r="J42163" s="2"/>
    </row>
    <row r="42164">
      <c r="D42164" s="2"/>
      <c r="G42164" s="2"/>
      <c r="J42164" s="2"/>
    </row>
    <row r="42165">
      <c r="D42165" s="2"/>
      <c r="G42165" s="2"/>
      <c r="J42165" s="2"/>
    </row>
    <row r="42166">
      <c r="D42166" s="2"/>
      <c r="G42166" s="2"/>
      <c r="J42166" s="2"/>
    </row>
    <row r="42167">
      <c r="D42167" s="2"/>
      <c r="G42167" s="2"/>
      <c r="J42167" s="2"/>
    </row>
    <row r="42168">
      <c r="D42168" s="2"/>
      <c r="G42168" s="2"/>
      <c r="J42168" s="2"/>
    </row>
    <row r="42169">
      <c r="D42169" s="2"/>
      <c r="G42169" s="2"/>
      <c r="J42169" s="2"/>
    </row>
    <row r="42170">
      <c r="D42170" s="2"/>
      <c r="G42170" s="2"/>
      <c r="J42170" s="2"/>
    </row>
    <row r="42171">
      <c r="D42171" s="2"/>
      <c r="G42171" s="2"/>
      <c r="J42171" s="2"/>
    </row>
    <row r="42172">
      <c r="D42172" s="2"/>
      <c r="G42172" s="2"/>
      <c r="J42172" s="2"/>
    </row>
    <row r="42173">
      <c r="D42173" s="2"/>
      <c r="G42173" s="2"/>
      <c r="J42173" s="2"/>
    </row>
    <row r="42174">
      <c r="D42174" s="2"/>
      <c r="G42174" s="2"/>
      <c r="J42174" s="2"/>
    </row>
    <row r="42175">
      <c r="D42175" s="2"/>
      <c r="G42175" s="2"/>
      <c r="J42175" s="2"/>
    </row>
    <row r="42176">
      <c r="D42176" s="2"/>
      <c r="G42176" s="2"/>
      <c r="J42176" s="2"/>
    </row>
    <row r="42177">
      <c r="D42177" s="2"/>
      <c r="G42177" s="2"/>
      <c r="J42177" s="2"/>
    </row>
    <row r="42178">
      <c r="D42178" s="2"/>
      <c r="G42178" s="2"/>
      <c r="J42178" s="2"/>
    </row>
    <row r="42179">
      <c r="D42179" s="2"/>
      <c r="G42179" s="2"/>
      <c r="J42179" s="2"/>
    </row>
    <row r="42180">
      <c r="D42180" s="2"/>
      <c r="G42180" s="2"/>
      <c r="J42180" s="2"/>
    </row>
    <row r="42181">
      <c r="D42181" s="2"/>
      <c r="G42181" s="2"/>
      <c r="J42181" s="2"/>
    </row>
    <row r="42182">
      <c r="D42182" s="2"/>
      <c r="G42182" s="2"/>
      <c r="J42182" s="2"/>
    </row>
    <row r="42183">
      <c r="D42183" s="2"/>
      <c r="G42183" s="2"/>
      <c r="J42183" s="2"/>
    </row>
    <row r="42184">
      <c r="D42184" s="2"/>
      <c r="G42184" s="2"/>
      <c r="J42184" s="2"/>
    </row>
    <row r="42185">
      <c r="D42185" s="2"/>
      <c r="G42185" s="2"/>
      <c r="J42185" s="2"/>
    </row>
    <row r="42186">
      <c r="D42186" s="2"/>
      <c r="G42186" s="2"/>
      <c r="J42186" s="2"/>
    </row>
    <row r="42187">
      <c r="D42187" s="2"/>
      <c r="G42187" s="2"/>
      <c r="J42187" s="2"/>
    </row>
    <row r="42188">
      <c r="D42188" s="2"/>
      <c r="G42188" s="2"/>
      <c r="J42188" s="2"/>
    </row>
    <row r="42189">
      <c r="D42189" s="2"/>
      <c r="G42189" s="2"/>
      <c r="J42189" s="2"/>
    </row>
    <row r="42190">
      <c r="D42190" s="2"/>
      <c r="G42190" s="2"/>
      <c r="J42190" s="2"/>
    </row>
    <row r="42191">
      <c r="D42191" s="2"/>
      <c r="G42191" s="2"/>
      <c r="J42191" s="2"/>
    </row>
    <row r="42192">
      <c r="D42192" s="2"/>
      <c r="G42192" s="2"/>
      <c r="J42192" s="2"/>
    </row>
    <row r="42193">
      <c r="D42193" s="2"/>
      <c r="G42193" s="2"/>
      <c r="J42193" s="2"/>
    </row>
    <row r="42194">
      <c r="D42194" s="2"/>
      <c r="G42194" s="2"/>
      <c r="J42194" s="2"/>
    </row>
    <row r="42195">
      <c r="D42195" s="2"/>
      <c r="G42195" s="2"/>
      <c r="J42195" s="2"/>
    </row>
    <row r="42196">
      <c r="D42196" s="2"/>
      <c r="G42196" s="2"/>
      <c r="J42196" s="2"/>
    </row>
    <row r="42197">
      <c r="D42197" s="2"/>
      <c r="G42197" s="2"/>
      <c r="J42197" s="2"/>
    </row>
    <row r="42198">
      <c r="D42198" s="2"/>
      <c r="G42198" s="2"/>
      <c r="J42198" s="2"/>
    </row>
    <row r="42199">
      <c r="D42199" s="2"/>
      <c r="G42199" s="2"/>
      <c r="J42199" s="2"/>
    </row>
    <row r="42200">
      <c r="D42200" s="2"/>
      <c r="G42200" s="2"/>
      <c r="J42200" s="2"/>
    </row>
    <row r="42201">
      <c r="D42201" s="2"/>
      <c r="G42201" s="2"/>
      <c r="J42201" s="2"/>
    </row>
    <row r="42202">
      <c r="D42202" s="2"/>
      <c r="G42202" s="2"/>
      <c r="J42202" s="2"/>
    </row>
    <row r="42203">
      <c r="D42203" s="2"/>
      <c r="G42203" s="2"/>
      <c r="J42203" s="2"/>
    </row>
    <row r="42204">
      <c r="D42204" s="2"/>
      <c r="G42204" s="2"/>
      <c r="J42204" s="2"/>
    </row>
    <row r="42205">
      <c r="D42205" s="2"/>
      <c r="G42205" s="2"/>
      <c r="J42205" s="2"/>
    </row>
    <row r="42206">
      <c r="D42206" s="2"/>
      <c r="G42206" s="2"/>
      <c r="J42206" s="2"/>
    </row>
    <row r="42207">
      <c r="D42207" s="2"/>
      <c r="G42207" s="2"/>
      <c r="J42207" s="2"/>
    </row>
    <row r="42208">
      <c r="D42208" s="2"/>
      <c r="G42208" s="2"/>
      <c r="J42208" s="2"/>
    </row>
    <row r="42209">
      <c r="D42209" s="2"/>
      <c r="G42209" s="2"/>
      <c r="J42209" s="2"/>
    </row>
    <row r="42210">
      <c r="D42210" s="2"/>
      <c r="G42210" s="2"/>
      <c r="J42210" s="2"/>
    </row>
    <row r="42211">
      <c r="D42211" s="2"/>
      <c r="G42211" s="2"/>
      <c r="J42211" s="2"/>
    </row>
    <row r="42212">
      <c r="D42212" s="2"/>
      <c r="G42212" s="2"/>
      <c r="J42212" s="2"/>
    </row>
    <row r="42213">
      <c r="D42213" s="2"/>
      <c r="G42213" s="2"/>
      <c r="J42213" s="2"/>
    </row>
    <row r="42214">
      <c r="D42214" s="2"/>
      <c r="G42214" s="2"/>
      <c r="J42214" s="2"/>
    </row>
    <row r="42215">
      <c r="D42215" s="2"/>
      <c r="G42215" s="2"/>
      <c r="J42215" s="2"/>
    </row>
    <row r="42216">
      <c r="D42216" s="2"/>
      <c r="G42216" s="2"/>
      <c r="J42216" s="2"/>
    </row>
    <row r="42217">
      <c r="D42217" s="2"/>
      <c r="G42217" s="2"/>
      <c r="J42217" s="2"/>
    </row>
    <row r="42218">
      <c r="D42218" s="2"/>
      <c r="G42218" s="2"/>
      <c r="J42218" s="2"/>
    </row>
    <row r="42219">
      <c r="D42219" s="2"/>
      <c r="G42219" s="2"/>
      <c r="J42219" s="2"/>
    </row>
    <row r="42220">
      <c r="D42220" s="2"/>
      <c r="G42220" s="2"/>
      <c r="J42220" s="2"/>
    </row>
    <row r="42221">
      <c r="D42221" s="2"/>
      <c r="G42221" s="2"/>
      <c r="J42221" s="2"/>
    </row>
    <row r="42222">
      <c r="D42222" s="2"/>
      <c r="G42222" s="2"/>
      <c r="J42222" s="2"/>
    </row>
    <row r="42223">
      <c r="D42223" s="2"/>
      <c r="G42223" s="2"/>
      <c r="J42223" s="2"/>
    </row>
    <row r="42224">
      <c r="D42224" s="2"/>
      <c r="G42224" s="2"/>
      <c r="J42224" s="2"/>
    </row>
    <row r="42225">
      <c r="D42225" s="2"/>
      <c r="G42225" s="2"/>
      <c r="J42225" s="2"/>
    </row>
    <row r="42226">
      <c r="D42226" s="2"/>
      <c r="G42226" s="2"/>
      <c r="J42226" s="2"/>
    </row>
    <row r="42227">
      <c r="D42227" s="2"/>
      <c r="G42227" s="2"/>
      <c r="J42227" s="2"/>
    </row>
    <row r="42228">
      <c r="D42228" s="2"/>
      <c r="G42228" s="2"/>
      <c r="J42228" s="2"/>
    </row>
    <row r="42229">
      <c r="D42229" s="2"/>
      <c r="G42229" s="2"/>
      <c r="J42229" s="2"/>
    </row>
    <row r="42230">
      <c r="D42230" s="2"/>
      <c r="G42230" s="2"/>
      <c r="J42230" s="2"/>
    </row>
    <row r="42231">
      <c r="D42231" s="2"/>
      <c r="G42231" s="2"/>
      <c r="J42231" s="2"/>
    </row>
    <row r="42232">
      <c r="D42232" s="2"/>
      <c r="G42232" s="2"/>
      <c r="J42232" s="2"/>
    </row>
    <row r="42233">
      <c r="D42233" s="2"/>
      <c r="G42233" s="2"/>
      <c r="J42233" s="2"/>
    </row>
    <row r="42234">
      <c r="D42234" s="2"/>
      <c r="G42234" s="2"/>
      <c r="J42234" s="2"/>
    </row>
    <row r="42235">
      <c r="D42235" s="2"/>
      <c r="G42235" s="2"/>
      <c r="J42235" s="2"/>
    </row>
    <row r="42236">
      <c r="D42236" s="2"/>
      <c r="G42236" s="2"/>
      <c r="J42236" s="2"/>
    </row>
    <row r="42237">
      <c r="D42237" s="2"/>
      <c r="G42237" s="2"/>
      <c r="J42237" s="2"/>
    </row>
    <row r="42238">
      <c r="D42238" s="2"/>
      <c r="G42238" s="2"/>
      <c r="J42238" s="2"/>
    </row>
    <row r="42239">
      <c r="D42239" s="2"/>
      <c r="G42239" s="2"/>
      <c r="J42239" s="2"/>
    </row>
    <row r="42240">
      <c r="D42240" s="2"/>
      <c r="G42240" s="2"/>
      <c r="J42240" s="2"/>
    </row>
    <row r="42241">
      <c r="D42241" s="2"/>
      <c r="G42241" s="2"/>
      <c r="J42241" s="2"/>
    </row>
    <row r="42242">
      <c r="D42242" s="2"/>
      <c r="G42242" s="2"/>
      <c r="J42242" s="2"/>
    </row>
    <row r="42243">
      <c r="D42243" s="2"/>
      <c r="G42243" s="2"/>
      <c r="J42243" s="2"/>
    </row>
    <row r="42244">
      <c r="D42244" s="2"/>
      <c r="G42244" s="2"/>
      <c r="J42244" s="2"/>
    </row>
    <row r="42245">
      <c r="D42245" s="2"/>
      <c r="G42245" s="2"/>
      <c r="J42245" s="2"/>
    </row>
    <row r="42246">
      <c r="D42246" s="2"/>
      <c r="G42246" s="2"/>
      <c r="J42246" s="2"/>
    </row>
    <row r="42247">
      <c r="D42247" s="2"/>
      <c r="G42247" s="2"/>
      <c r="J42247" s="2"/>
    </row>
    <row r="42248">
      <c r="D42248" s="2"/>
      <c r="G42248" s="2"/>
      <c r="J42248" s="2"/>
    </row>
    <row r="42249">
      <c r="D42249" s="2"/>
      <c r="G42249" s="2"/>
      <c r="J42249" s="2"/>
    </row>
    <row r="42250">
      <c r="D42250" s="2"/>
      <c r="G42250" s="2"/>
      <c r="J42250" s="2"/>
    </row>
    <row r="42251">
      <c r="D42251" s="2"/>
      <c r="G42251" s="2"/>
      <c r="J42251" s="2"/>
    </row>
    <row r="42252">
      <c r="D42252" s="2"/>
      <c r="G42252" s="2"/>
      <c r="J42252" s="2"/>
    </row>
    <row r="42253">
      <c r="D42253" s="2"/>
      <c r="G42253" s="2"/>
      <c r="J42253" s="2"/>
    </row>
    <row r="42254">
      <c r="D42254" s="2"/>
      <c r="G42254" s="2"/>
      <c r="J42254" s="2"/>
    </row>
    <row r="42255">
      <c r="D42255" s="2"/>
      <c r="G42255" s="2"/>
      <c r="J42255" s="2"/>
    </row>
    <row r="42256">
      <c r="D42256" s="2"/>
      <c r="G42256" s="2"/>
      <c r="J42256" s="2"/>
    </row>
    <row r="42257">
      <c r="D42257" s="2"/>
      <c r="G42257" s="2"/>
      <c r="J42257" s="2"/>
    </row>
    <row r="42258">
      <c r="D42258" s="2"/>
      <c r="G42258" s="2"/>
      <c r="J42258" s="2"/>
    </row>
    <row r="42259">
      <c r="D42259" s="2"/>
      <c r="G42259" s="2"/>
      <c r="J42259" s="2"/>
    </row>
    <row r="42260">
      <c r="D42260" s="2"/>
      <c r="G42260" s="2"/>
      <c r="J42260" s="2"/>
    </row>
    <row r="42261">
      <c r="D42261" s="2"/>
      <c r="G42261" s="2"/>
      <c r="J42261" s="2"/>
    </row>
    <row r="42262">
      <c r="D42262" s="2"/>
      <c r="G42262" s="2"/>
      <c r="J42262" s="2"/>
    </row>
    <row r="42263">
      <c r="D42263" s="2"/>
      <c r="G42263" s="2"/>
      <c r="J42263" s="2"/>
    </row>
    <row r="42264">
      <c r="D42264" s="2"/>
      <c r="G42264" s="2"/>
      <c r="J42264" s="2"/>
    </row>
    <row r="42265">
      <c r="D42265" s="2"/>
      <c r="G42265" s="2"/>
      <c r="J42265" s="2"/>
    </row>
    <row r="42266">
      <c r="D42266" s="2"/>
      <c r="G42266" s="2"/>
      <c r="J42266" s="2"/>
    </row>
    <row r="42267">
      <c r="D42267" s="2"/>
      <c r="G42267" s="2"/>
      <c r="J42267" s="2"/>
    </row>
    <row r="42268">
      <c r="D42268" s="2"/>
      <c r="G42268" s="2"/>
      <c r="J42268" s="2"/>
    </row>
    <row r="42269">
      <c r="D42269" s="2"/>
      <c r="G42269" s="2"/>
      <c r="J42269" s="2"/>
    </row>
    <row r="42270">
      <c r="D42270" s="2"/>
      <c r="G42270" s="2"/>
      <c r="J42270" s="2"/>
    </row>
    <row r="42271">
      <c r="D42271" s="2"/>
      <c r="G42271" s="2"/>
      <c r="J42271" s="2"/>
    </row>
    <row r="42272">
      <c r="D42272" s="2"/>
      <c r="G42272" s="2"/>
      <c r="J42272" s="2"/>
    </row>
    <row r="42273">
      <c r="D42273" s="2"/>
      <c r="G42273" s="2"/>
      <c r="J42273" s="2"/>
    </row>
    <row r="42274">
      <c r="D42274" s="2"/>
      <c r="G42274" s="2"/>
      <c r="J42274" s="2"/>
    </row>
    <row r="42275">
      <c r="D42275" s="2"/>
      <c r="G42275" s="2"/>
      <c r="J42275" s="2"/>
    </row>
    <row r="42276">
      <c r="D42276" s="2"/>
      <c r="G42276" s="2"/>
      <c r="J42276" s="2"/>
    </row>
    <row r="42277">
      <c r="D42277" s="2"/>
      <c r="G42277" s="2"/>
      <c r="J42277" s="2"/>
    </row>
    <row r="42278">
      <c r="D42278" s="2"/>
      <c r="G42278" s="2"/>
      <c r="J42278" s="2"/>
    </row>
    <row r="42279">
      <c r="D42279" s="2"/>
      <c r="G42279" s="2"/>
      <c r="J42279" s="2"/>
    </row>
    <row r="42280">
      <c r="D42280" s="2"/>
      <c r="G42280" s="2"/>
      <c r="J42280" s="2"/>
    </row>
    <row r="42281">
      <c r="D42281" s="2"/>
      <c r="G42281" s="2"/>
      <c r="J42281" s="2"/>
    </row>
    <row r="42282">
      <c r="D42282" s="2"/>
      <c r="G42282" s="2"/>
      <c r="J42282" s="2"/>
    </row>
    <row r="42283">
      <c r="D42283" s="2"/>
      <c r="G42283" s="2"/>
      <c r="J42283" s="2"/>
    </row>
    <row r="42284">
      <c r="D42284" s="2"/>
      <c r="G42284" s="2"/>
      <c r="J42284" s="2"/>
    </row>
    <row r="42285">
      <c r="D42285" s="2"/>
      <c r="G42285" s="2"/>
      <c r="J42285" s="2"/>
    </row>
    <row r="42286">
      <c r="D42286" s="2"/>
      <c r="G42286" s="2"/>
      <c r="J42286" s="2"/>
    </row>
    <row r="42287">
      <c r="D42287" s="2"/>
      <c r="G42287" s="2"/>
      <c r="J42287" s="2"/>
    </row>
    <row r="42288">
      <c r="D42288" s="2"/>
      <c r="G42288" s="2"/>
      <c r="J42288" s="2"/>
    </row>
    <row r="42289">
      <c r="D42289" s="2"/>
      <c r="G42289" s="2"/>
      <c r="J42289" s="2"/>
    </row>
    <row r="42290">
      <c r="D42290" s="2"/>
      <c r="G42290" s="2"/>
      <c r="J42290" s="2"/>
    </row>
    <row r="42291">
      <c r="D42291" s="2"/>
      <c r="G42291" s="2"/>
      <c r="J42291" s="2"/>
    </row>
    <row r="42292">
      <c r="D42292" s="2"/>
      <c r="G42292" s="2"/>
      <c r="J42292" s="2"/>
    </row>
    <row r="42293">
      <c r="D42293" s="2"/>
      <c r="G42293" s="2"/>
      <c r="J42293" s="2"/>
    </row>
    <row r="42294">
      <c r="D42294" s="2"/>
      <c r="G42294" s="2"/>
      <c r="J42294" s="2"/>
    </row>
    <row r="42295">
      <c r="D42295" s="2"/>
      <c r="G42295" s="2"/>
      <c r="J42295" s="2"/>
    </row>
    <row r="42296">
      <c r="D42296" s="2"/>
      <c r="G42296" s="2"/>
      <c r="J42296" s="2"/>
    </row>
    <row r="42297">
      <c r="D42297" s="2"/>
      <c r="G42297" s="2"/>
      <c r="J42297" s="2"/>
    </row>
    <row r="42298">
      <c r="D42298" s="2"/>
      <c r="G42298" s="2"/>
      <c r="J42298" s="2"/>
    </row>
    <row r="42299">
      <c r="D42299" s="2"/>
      <c r="G42299" s="2"/>
      <c r="J42299" s="2"/>
    </row>
    <row r="42300">
      <c r="D42300" s="2"/>
      <c r="G42300" s="2"/>
      <c r="J42300" s="2"/>
    </row>
    <row r="42301">
      <c r="D42301" s="2"/>
      <c r="G42301" s="2"/>
      <c r="J42301" s="2"/>
    </row>
    <row r="42302">
      <c r="D42302" s="2"/>
      <c r="G42302" s="2"/>
      <c r="J42302" s="2"/>
    </row>
    <row r="42303">
      <c r="D42303" s="2"/>
      <c r="G42303" s="2"/>
      <c r="J42303" s="2"/>
    </row>
    <row r="42304">
      <c r="D42304" s="2"/>
      <c r="G42304" s="2"/>
      <c r="J42304" s="2"/>
    </row>
    <row r="42305">
      <c r="D42305" s="2"/>
      <c r="G42305" s="2"/>
      <c r="J42305" s="2"/>
    </row>
    <row r="42306">
      <c r="D42306" s="2"/>
      <c r="G42306" s="2"/>
      <c r="J42306" s="2"/>
    </row>
    <row r="42307">
      <c r="D42307" s="2"/>
      <c r="G42307" s="2"/>
      <c r="J42307" s="2"/>
    </row>
    <row r="42308">
      <c r="D42308" s="2"/>
      <c r="G42308" s="2"/>
      <c r="J42308" s="2"/>
    </row>
    <row r="42309">
      <c r="D42309" s="2"/>
      <c r="G42309" s="2"/>
      <c r="J42309" s="2"/>
    </row>
    <row r="42310">
      <c r="D42310" s="2"/>
      <c r="G42310" s="2"/>
      <c r="J42310" s="2"/>
    </row>
    <row r="42311">
      <c r="D42311" s="2"/>
      <c r="G42311" s="2"/>
      <c r="J42311" s="2"/>
    </row>
    <row r="42312">
      <c r="D42312" s="2"/>
      <c r="G42312" s="2"/>
      <c r="J42312" s="2"/>
    </row>
    <row r="42313">
      <c r="D42313" s="2"/>
      <c r="G42313" s="2"/>
      <c r="J42313" s="2"/>
    </row>
    <row r="42314">
      <c r="D42314" s="2"/>
      <c r="G42314" s="2"/>
      <c r="J42314" s="2"/>
    </row>
    <row r="42315">
      <c r="D42315" s="2"/>
      <c r="G42315" s="2"/>
      <c r="J42315" s="2"/>
    </row>
    <row r="42316">
      <c r="D42316" s="2"/>
      <c r="G42316" s="2"/>
      <c r="J42316" s="2"/>
    </row>
    <row r="42317">
      <c r="D42317" s="2"/>
      <c r="G42317" s="2"/>
      <c r="J42317" s="2"/>
    </row>
    <row r="42318">
      <c r="D42318" s="2"/>
      <c r="G42318" s="2"/>
      <c r="J42318" s="2"/>
    </row>
    <row r="42319">
      <c r="D42319" s="2"/>
      <c r="G42319" s="2"/>
      <c r="J42319" s="2"/>
    </row>
    <row r="42320">
      <c r="D42320" s="2"/>
      <c r="G42320" s="2"/>
      <c r="J42320" s="2"/>
    </row>
    <row r="42321">
      <c r="D42321" s="2"/>
      <c r="G42321" s="2"/>
      <c r="J42321" s="2"/>
    </row>
    <row r="42322">
      <c r="D42322" s="2"/>
      <c r="G42322" s="2"/>
      <c r="J42322" s="2"/>
    </row>
    <row r="42323">
      <c r="D42323" s="2"/>
      <c r="G42323" s="2"/>
      <c r="J42323" s="2"/>
    </row>
    <row r="42324">
      <c r="D42324" s="2"/>
      <c r="G42324" s="2"/>
      <c r="J42324" s="2"/>
    </row>
    <row r="42325">
      <c r="D42325" s="2"/>
      <c r="G42325" s="2"/>
      <c r="J42325" s="2"/>
    </row>
    <row r="42326">
      <c r="D42326" s="2"/>
      <c r="G42326" s="2"/>
      <c r="J42326" s="2"/>
    </row>
    <row r="42327">
      <c r="D42327" s="2"/>
      <c r="G42327" s="2"/>
      <c r="J42327" s="2"/>
    </row>
    <row r="42328">
      <c r="D42328" s="2"/>
      <c r="G42328" s="2"/>
      <c r="J42328" s="2"/>
    </row>
    <row r="42329">
      <c r="D42329" s="2"/>
      <c r="G42329" s="2"/>
      <c r="J42329" s="2"/>
    </row>
    <row r="42330">
      <c r="D42330" s="2"/>
      <c r="G42330" s="2"/>
      <c r="J42330" s="2"/>
    </row>
    <row r="42331">
      <c r="D42331" s="2"/>
      <c r="G42331" s="2"/>
      <c r="J42331" s="2"/>
    </row>
    <row r="42332">
      <c r="D42332" s="2"/>
      <c r="G42332" s="2"/>
      <c r="J42332" s="2"/>
    </row>
    <row r="42333">
      <c r="D42333" s="2"/>
      <c r="G42333" s="2"/>
      <c r="J42333" s="2"/>
    </row>
    <row r="42334">
      <c r="D42334" s="2"/>
      <c r="G42334" s="2"/>
      <c r="J42334" s="2"/>
    </row>
    <row r="42335">
      <c r="D42335" s="2"/>
      <c r="G42335" s="2"/>
      <c r="J42335" s="2"/>
    </row>
    <row r="42336">
      <c r="D42336" s="2"/>
      <c r="G42336" s="2"/>
      <c r="J42336" s="2"/>
    </row>
    <row r="42337">
      <c r="D42337" s="2"/>
      <c r="G42337" s="2"/>
      <c r="J42337" s="2"/>
    </row>
    <row r="42338">
      <c r="D42338" s="2"/>
      <c r="G42338" s="2"/>
      <c r="J42338" s="2"/>
    </row>
    <row r="42339">
      <c r="D42339" s="2"/>
      <c r="G42339" s="2"/>
      <c r="J42339" s="2"/>
    </row>
    <row r="42340">
      <c r="D42340" s="2"/>
      <c r="G42340" s="2"/>
      <c r="J42340" s="2"/>
    </row>
    <row r="42341">
      <c r="D42341" s="2"/>
      <c r="G42341" s="2"/>
      <c r="J42341" s="2"/>
    </row>
    <row r="42342">
      <c r="D42342" s="2"/>
      <c r="G42342" s="2"/>
      <c r="J42342" s="2"/>
    </row>
    <row r="42343">
      <c r="D42343" s="2"/>
      <c r="G42343" s="2"/>
      <c r="J42343" s="2"/>
    </row>
    <row r="42344">
      <c r="D42344" s="2"/>
      <c r="G42344" s="2"/>
      <c r="J42344" s="2"/>
    </row>
    <row r="42345">
      <c r="D42345" s="2"/>
      <c r="G42345" s="2"/>
      <c r="J42345" s="2"/>
    </row>
    <row r="42346">
      <c r="D42346" s="2"/>
      <c r="G42346" s="2"/>
      <c r="J42346" s="2"/>
    </row>
    <row r="42347">
      <c r="D42347" s="2"/>
      <c r="G42347" s="2"/>
      <c r="J42347" s="2"/>
    </row>
    <row r="42348">
      <c r="D42348" s="2"/>
      <c r="G42348" s="2"/>
      <c r="J42348" s="2"/>
    </row>
    <row r="42349">
      <c r="D42349" s="2"/>
      <c r="G42349" s="2"/>
      <c r="J42349" s="2"/>
    </row>
    <row r="42350">
      <c r="D42350" s="2"/>
      <c r="G42350" s="2"/>
      <c r="J42350" s="2"/>
    </row>
    <row r="42351">
      <c r="D42351" s="2"/>
      <c r="G42351" s="2"/>
      <c r="J42351" s="2"/>
    </row>
    <row r="42352">
      <c r="D42352" s="2"/>
      <c r="G42352" s="2"/>
      <c r="J42352" s="2"/>
    </row>
    <row r="42353">
      <c r="D42353" s="2"/>
      <c r="G42353" s="2"/>
      <c r="J42353" s="2"/>
    </row>
    <row r="42354">
      <c r="D42354" s="2"/>
      <c r="G42354" s="2"/>
      <c r="J42354" s="2"/>
    </row>
    <row r="42355">
      <c r="D42355" s="2"/>
      <c r="G42355" s="2"/>
      <c r="J42355" s="2"/>
    </row>
    <row r="42356">
      <c r="D42356" s="2"/>
      <c r="G42356" s="2"/>
      <c r="J42356" s="2"/>
    </row>
    <row r="42357">
      <c r="D42357" s="2"/>
      <c r="G42357" s="2"/>
      <c r="J42357" s="2"/>
    </row>
    <row r="42358">
      <c r="D42358" s="2"/>
      <c r="G42358" s="2"/>
      <c r="J42358" s="2"/>
    </row>
    <row r="42359">
      <c r="D42359" s="2"/>
      <c r="G42359" s="2"/>
      <c r="J42359" s="2"/>
    </row>
    <row r="42360">
      <c r="D42360" s="2"/>
      <c r="G42360" s="2"/>
      <c r="J42360" s="2"/>
    </row>
    <row r="42361">
      <c r="D42361" s="2"/>
      <c r="G42361" s="2"/>
      <c r="J42361" s="2"/>
    </row>
    <row r="42362">
      <c r="D42362" s="2"/>
      <c r="G42362" s="2"/>
      <c r="J42362" s="2"/>
    </row>
    <row r="42363">
      <c r="D42363" s="2"/>
      <c r="G42363" s="2"/>
      <c r="J42363" s="2"/>
    </row>
    <row r="42364">
      <c r="D42364" s="2"/>
      <c r="G42364" s="2"/>
      <c r="J42364" s="2"/>
    </row>
    <row r="42365">
      <c r="D42365" s="2"/>
      <c r="G42365" s="2"/>
      <c r="J42365" s="2"/>
    </row>
    <row r="42366">
      <c r="D42366" s="2"/>
      <c r="G42366" s="2"/>
      <c r="J42366" s="2"/>
    </row>
    <row r="42367">
      <c r="D42367" s="2"/>
      <c r="G42367" s="2"/>
      <c r="J42367" s="2"/>
    </row>
    <row r="42368">
      <c r="D42368" s="2"/>
      <c r="G42368" s="2"/>
      <c r="J42368" s="2"/>
    </row>
    <row r="42369">
      <c r="D42369" s="2"/>
      <c r="G42369" s="2"/>
      <c r="J42369" s="2"/>
    </row>
    <row r="42370">
      <c r="D42370" s="2"/>
      <c r="G42370" s="2"/>
      <c r="J42370" s="2"/>
    </row>
    <row r="42371">
      <c r="D42371" s="2"/>
      <c r="G42371" s="2"/>
      <c r="J42371" s="2"/>
    </row>
    <row r="42372">
      <c r="D42372" s="2"/>
      <c r="G42372" s="2"/>
      <c r="J42372" s="2"/>
    </row>
    <row r="42373">
      <c r="D42373" s="2"/>
      <c r="G42373" s="2"/>
      <c r="J42373" s="2"/>
    </row>
    <row r="42374">
      <c r="D42374" s="2"/>
      <c r="G42374" s="2"/>
      <c r="J42374" s="2"/>
    </row>
    <row r="42375">
      <c r="D42375" s="2"/>
      <c r="G42375" s="2"/>
      <c r="J42375" s="2"/>
    </row>
    <row r="42376">
      <c r="D42376" s="2"/>
      <c r="G42376" s="2"/>
      <c r="J42376" s="2"/>
    </row>
    <row r="42377">
      <c r="D42377" s="2"/>
      <c r="G42377" s="2"/>
      <c r="J42377" s="2"/>
    </row>
    <row r="42378">
      <c r="D42378" s="2"/>
      <c r="G42378" s="2"/>
      <c r="J42378" s="2"/>
    </row>
    <row r="42379">
      <c r="D42379" s="2"/>
      <c r="G42379" s="2"/>
      <c r="J42379" s="2"/>
    </row>
    <row r="42380">
      <c r="D42380" s="2"/>
      <c r="G42380" s="2"/>
      <c r="J42380" s="2"/>
    </row>
    <row r="42381">
      <c r="D42381" s="2"/>
      <c r="G42381" s="2"/>
      <c r="J42381" s="2"/>
    </row>
    <row r="42382">
      <c r="D42382" s="2"/>
      <c r="G42382" s="2"/>
      <c r="J42382" s="2"/>
    </row>
    <row r="42383">
      <c r="D42383" s="2"/>
      <c r="G42383" s="2"/>
      <c r="J42383" s="2"/>
    </row>
    <row r="42384">
      <c r="D42384" s="2"/>
      <c r="G42384" s="2"/>
      <c r="J42384" s="2"/>
    </row>
    <row r="42385">
      <c r="D42385" s="2"/>
      <c r="G42385" s="2"/>
      <c r="J42385" s="2"/>
    </row>
    <row r="42386">
      <c r="D42386" s="2"/>
      <c r="G42386" s="2"/>
      <c r="J42386" s="2"/>
    </row>
    <row r="42387">
      <c r="D42387" s="2"/>
      <c r="G42387" s="2"/>
      <c r="J42387" s="2"/>
    </row>
    <row r="42388">
      <c r="D42388" s="2"/>
      <c r="G42388" s="2"/>
      <c r="J42388" s="2"/>
    </row>
    <row r="42389">
      <c r="D42389" s="2"/>
      <c r="G42389" s="2"/>
      <c r="J42389" s="2"/>
    </row>
    <row r="42390">
      <c r="D42390" s="2"/>
      <c r="G42390" s="2"/>
      <c r="J42390" s="2"/>
    </row>
    <row r="42391">
      <c r="D42391" s="2"/>
      <c r="G42391" s="2"/>
      <c r="J42391" s="2"/>
    </row>
    <row r="42392">
      <c r="D42392" s="2"/>
      <c r="G42392" s="2"/>
      <c r="J42392" s="2"/>
    </row>
    <row r="42393">
      <c r="D42393" s="2"/>
      <c r="G42393" s="2"/>
      <c r="J42393" s="2"/>
    </row>
    <row r="42394">
      <c r="D42394" s="2"/>
      <c r="G42394" s="2"/>
      <c r="J42394" s="2"/>
    </row>
    <row r="42395">
      <c r="D42395" s="2"/>
      <c r="G42395" s="2"/>
      <c r="J42395" s="2"/>
    </row>
    <row r="42396">
      <c r="D42396" s="2"/>
      <c r="G42396" s="2"/>
      <c r="J42396" s="2"/>
    </row>
    <row r="42397">
      <c r="D42397" s="2"/>
      <c r="G42397" s="2"/>
      <c r="J42397" s="2"/>
    </row>
    <row r="42398">
      <c r="D42398" s="2"/>
      <c r="G42398" s="2"/>
      <c r="J42398" s="2"/>
    </row>
    <row r="42399">
      <c r="D42399" s="2"/>
      <c r="G42399" s="2"/>
      <c r="J42399" s="2"/>
    </row>
    <row r="42400">
      <c r="D42400" s="2"/>
      <c r="G42400" s="2"/>
      <c r="J42400" s="2"/>
    </row>
    <row r="42401">
      <c r="D42401" s="2"/>
      <c r="G42401" s="2"/>
      <c r="J42401" s="2"/>
    </row>
    <row r="42402">
      <c r="D42402" s="2"/>
      <c r="G42402" s="2"/>
      <c r="J42402" s="2"/>
    </row>
    <row r="42403">
      <c r="D42403" s="2"/>
      <c r="G42403" s="2"/>
      <c r="J42403" s="2"/>
    </row>
    <row r="42404">
      <c r="D42404" s="2"/>
      <c r="G42404" s="2"/>
      <c r="J42404" s="2"/>
    </row>
    <row r="42405">
      <c r="D42405" s="2"/>
      <c r="G42405" s="2"/>
      <c r="J42405" s="2"/>
    </row>
    <row r="42406">
      <c r="D42406" s="2"/>
      <c r="G42406" s="2"/>
      <c r="J42406" s="2"/>
    </row>
    <row r="42407">
      <c r="D42407" s="2"/>
      <c r="G42407" s="2"/>
      <c r="J42407" s="2"/>
    </row>
    <row r="42408">
      <c r="D42408" s="2"/>
      <c r="G42408" s="2"/>
      <c r="J42408" s="2"/>
    </row>
    <row r="42409">
      <c r="D42409" s="2"/>
      <c r="G42409" s="2"/>
      <c r="J42409" s="2"/>
    </row>
    <row r="42410">
      <c r="D42410" s="2"/>
      <c r="G42410" s="2"/>
      <c r="J42410" s="2"/>
    </row>
    <row r="42411">
      <c r="D42411" s="2"/>
      <c r="G42411" s="2"/>
      <c r="J42411" s="2"/>
    </row>
    <row r="42412">
      <c r="D42412" s="2"/>
      <c r="G42412" s="2"/>
      <c r="J42412" s="2"/>
    </row>
    <row r="42413">
      <c r="D42413" s="2"/>
      <c r="G42413" s="2"/>
      <c r="J42413" s="2"/>
    </row>
    <row r="42414">
      <c r="D42414" s="2"/>
      <c r="G42414" s="2"/>
      <c r="J42414" s="2"/>
    </row>
    <row r="42415">
      <c r="D42415" s="2"/>
      <c r="G42415" s="2"/>
      <c r="J42415" s="2"/>
    </row>
    <row r="42416">
      <c r="D42416" s="2"/>
      <c r="G42416" s="2"/>
      <c r="J42416" s="2"/>
    </row>
    <row r="42417">
      <c r="D42417" s="2"/>
      <c r="G42417" s="2"/>
      <c r="J42417" s="2"/>
    </row>
    <row r="42418">
      <c r="D42418" s="2"/>
      <c r="G42418" s="2"/>
      <c r="J42418" s="2"/>
    </row>
    <row r="42419">
      <c r="D42419" s="2"/>
      <c r="G42419" s="2"/>
      <c r="J42419" s="2"/>
    </row>
    <row r="42420">
      <c r="D42420" s="2"/>
      <c r="G42420" s="2"/>
      <c r="J42420" s="2"/>
    </row>
    <row r="42421">
      <c r="D42421" s="2"/>
      <c r="G42421" s="2"/>
      <c r="J42421" s="2"/>
    </row>
    <row r="42422">
      <c r="D42422" s="2"/>
      <c r="G42422" s="2"/>
      <c r="J42422" s="2"/>
    </row>
    <row r="42423">
      <c r="D42423" s="2"/>
      <c r="G42423" s="2"/>
      <c r="J42423" s="2"/>
    </row>
    <row r="42424">
      <c r="D42424" s="2"/>
      <c r="G42424" s="2"/>
      <c r="J42424" s="2"/>
    </row>
    <row r="42425">
      <c r="D42425" s="2"/>
      <c r="G42425" s="2"/>
      <c r="J42425" s="2"/>
    </row>
    <row r="42426">
      <c r="D42426" s="2"/>
      <c r="G42426" s="2"/>
      <c r="J42426" s="2"/>
    </row>
    <row r="42427">
      <c r="D42427" s="2"/>
      <c r="G42427" s="2"/>
      <c r="J42427" s="2"/>
    </row>
    <row r="42428">
      <c r="D42428" s="2"/>
      <c r="G42428" s="2"/>
      <c r="J42428" s="2"/>
    </row>
    <row r="42429">
      <c r="D42429" s="2"/>
      <c r="G42429" s="2"/>
      <c r="J42429" s="2"/>
    </row>
    <row r="42430">
      <c r="D42430" s="2"/>
      <c r="G42430" s="2"/>
      <c r="J42430" s="2"/>
    </row>
    <row r="42431">
      <c r="D42431" s="2"/>
      <c r="G42431" s="2"/>
      <c r="J42431" s="2"/>
    </row>
    <row r="42432">
      <c r="D42432" s="2"/>
      <c r="G42432" s="2"/>
      <c r="J42432" s="2"/>
    </row>
    <row r="42433">
      <c r="D42433" s="2"/>
      <c r="G42433" s="2"/>
      <c r="J42433" s="2"/>
    </row>
    <row r="42434">
      <c r="D42434" s="2"/>
      <c r="G42434" s="2"/>
      <c r="J42434" s="2"/>
    </row>
    <row r="42435">
      <c r="D42435" s="2"/>
      <c r="G42435" s="2"/>
      <c r="J42435" s="2"/>
    </row>
    <row r="42436">
      <c r="D42436" s="2"/>
      <c r="G42436" s="2"/>
      <c r="J42436" s="2"/>
    </row>
    <row r="42437">
      <c r="D42437" s="2"/>
      <c r="G42437" s="2"/>
      <c r="J42437" s="2"/>
    </row>
    <row r="42438">
      <c r="D42438" s="2"/>
      <c r="G42438" s="2"/>
      <c r="J42438" s="2"/>
    </row>
    <row r="42439">
      <c r="D42439" s="2"/>
      <c r="G42439" s="2"/>
      <c r="J42439" s="2"/>
    </row>
    <row r="42440">
      <c r="D42440" s="2"/>
      <c r="G42440" s="2"/>
      <c r="J42440" s="2"/>
    </row>
    <row r="42441">
      <c r="D42441" s="2"/>
      <c r="G42441" s="2"/>
      <c r="J42441" s="2"/>
    </row>
    <row r="42442">
      <c r="D42442" s="2"/>
      <c r="G42442" s="2"/>
      <c r="J42442" s="2"/>
    </row>
    <row r="42443">
      <c r="D42443" s="2"/>
      <c r="G42443" s="2"/>
      <c r="J42443" s="2"/>
    </row>
    <row r="42444">
      <c r="D42444" s="2"/>
      <c r="G42444" s="2"/>
      <c r="J42444" s="2"/>
    </row>
    <row r="42445">
      <c r="D42445" s="2"/>
      <c r="G42445" s="2"/>
      <c r="J42445" s="2"/>
    </row>
    <row r="42446">
      <c r="D42446" s="2"/>
      <c r="G42446" s="2"/>
      <c r="J42446" s="2"/>
    </row>
    <row r="42447">
      <c r="D42447" s="2"/>
      <c r="G42447" s="2"/>
      <c r="J42447" s="2"/>
    </row>
    <row r="42448">
      <c r="D42448" s="2"/>
      <c r="G42448" s="2"/>
      <c r="J42448" s="2"/>
    </row>
    <row r="42449">
      <c r="D42449" s="2"/>
      <c r="G42449" s="2"/>
      <c r="J42449" s="2"/>
    </row>
    <row r="42450">
      <c r="D42450" s="2"/>
      <c r="G42450" s="2"/>
      <c r="J42450" s="2"/>
    </row>
    <row r="42451">
      <c r="D42451" s="2"/>
      <c r="G42451" s="2"/>
      <c r="J42451" s="2"/>
    </row>
    <row r="42452">
      <c r="D42452" s="2"/>
      <c r="G42452" s="2"/>
      <c r="J42452" s="2"/>
    </row>
    <row r="42453">
      <c r="D42453" s="2"/>
      <c r="G42453" s="2"/>
      <c r="J42453" s="2"/>
    </row>
    <row r="42454">
      <c r="D42454" s="2"/>
      <c r="G42454" s="2"/>
      <c r="J42454" s="2"/>
    </row>
    <row r="42455">
      <c r="D42455" s="2"/>
      <c r="G42455" s="2"/>
      <c r="J42455" s="2"/>
    </row>
    <row r="42456">
      <c r="D42456" s="2"/>
      <c r="G42456" s="2"/>
      <c r="J42456" s="2"/>
    </row>
    <row r="42457">
      <c r="D42457" s="2"/>
      <c r="G42457" s="2"/>
      <c r="J42457" s="2"/>
    </row>
    <row r="42458">
      <c r="D42458" s="2"/>
      <c r="G42458" s="2"/>
      <c r="J42458" s="2"/>
    </row>
    <row r="42459">
      <c r="D42459" s="2"/>
      <c r="G42459" s="2"/>
      <c r="J42459" s="2"/>
    </row>
    <row r="42460">
      <c r="D42460" s="2"/>
      <c r="G42460" s="2"/>
      <c r="J42460" s="2"/>
    </row>
    <row r="42461">
      <c r="D42461" s="2"/>
      <c r="G42461" s="2"/>
      <c r="J42461" s="2"/>
    </row>
    <row r="42462">
      <c r="D42462" s="2"/>
      <c r="G42462" s="2"/>
      <c r="J42462" s="2"/>
    </row>
    <row r="42463">
      <c r="D42463" s="2"/>
      <c r="G42463" s="2"/>
      <c r="J42463" s="2"/>
    </row>
    <row r="42464">
      <c r="D42464" s="2"/>
      <c r="G42464" s="2"/>
      <c r="J42464" s="2"/>
    </row>
    <row r="42465">
      <c r="D42465" s="2"/>
      <c r="G42465" s="2"/>
      <c r="J42465" s="2"/>
    </row>
    <row r="42466">
      <c r="D42466" s="2"/>
      <c r="G42466" s="2"/>
      <c r="J42466" s="2"/>
    </row>
    <row r="42467">
      <c r="D42467" s="2"/>
      <c r="G42467" s="2"/>
      <c r="J42467" s="2"/>
    </row>
    <row r="42468">
      <c r="D42468" s="2"/>
      <c r="G42468" s="2"/>
      <c r="J42468" s="2"/>
    </row>
    <row r="42469">
      <c r="D42469" s="2"/>
      <c r="G42469" s="2"/>
      <c r="J42469" s="2"/>
    </row>
    <row r="42470">
      <c r="D42470" s="2"/>
      <c r="G42470" s="2"/>
      <c r="J42470" s="2"/>
    </row>
    <row r="42471">
      <c r="D42471" s="2"/>
      <c r="G42471" s="2"/>
      <c r="J42471" s="2"/>
    </row>
    <row r="42472">
      <c r="D42472" s="2"/>
      <c r="G42472" s="2"/>
      <c r="J42472" s="2"/>
    </row>
    <row r="42473">
      <c r="D42473" s="2"/>
      <c r="G42473" s="2"/>
      <c r="J42473" s="2"/>
    </row>
    <row r="42474">
      <c r="D42474" s="2"/>
      <c r="G42474" s="2"/>
      <c r="J42474" s="2"/>
    </row>
    <row r="42475">
      <c r="D42475" s="2"/>
      <c r="G42475" s="2"/>
      <c r="J42475" s="2"/>
    </row>
    <row r="42476">
      <c r="D42476" s="2"/>
      <c r="G42476" s="2"/>
      <c r="J42476" s="2"/>
    </row>
    <row r="42477">
      <c r="D42477" s="2"/>
      <c r="G42477" s="2"/>
      <c r="J42477" s="2"/>
    </row>
    <row r="42478">
      <c r="D42478" s="2"/>
      <c r="G42478" s="2"/>
      <c r="J42478" s="2"/>
    </row>
    <row r="42479">
      <c r="D42479" s="2"/>
      <c r="G42479" s="2"/>
      <c r="J42479" s="2"/>
    </row>
    <row r="42480">
      <c r="D42480" s="2"/>
      <c r="G42480" s="2"/>
      <c r="J42480" s="2"/>
    </row>
    <row r="42481">
      <c r="D42481" s="2"/>
      <c r="G42481" s="2"/>
      <c r="J42481" s="2"/>
    </row>
    <row r="42482">
      <c r="D42482" s="2"/>
      <c r="G42482" s="2"/>
      <c r="J42482" s="2"/>
    </row>
    <row r="42483">
      <c r="D42483" s="2"/>
      <c r="G42483" s="2"/>
      <c r="J42483" s="2"/>
    </row>
    <row r="42484">
      <c r="D42484" s="2"/>
      <c r="G42484" s="2"/>
      <c r="J42484" s="2"/>
    </row>
    <row r="42485">
      <c r="D42485" s="2"/>
      <c r="G42485" s="2"/>
      <c r="J42485" s="2"/>
    </row>
    <row r="42486">
      <c r="D42486" s="2"/>
      <c r="G42486" s="2"/>
      <c r="J42486" s="2"/>
    </row>
    <row r="42487">
      <c r="D42487" s="2"/>
      <c r="G42487" s="2"/>
      <c r="J42487" s="2"/>
    </row>
    <row r="42488">
      <c r="D42488" s="2"/>
      <c r="G42488" s="2"/>
      <c r="J42488" s="2"/>
    </row>
    <row r="42489">
      <c r="D42489" s="2"/>
      <c r="G42489" s="2"/>
      <c r="J42489" s="2"/>
    </row>
    <row r="42490">
      <c r="D42490" s="2"/>
      <c r="G42490" s="2"/>
      <c r="J42490" s="2"/>
    </row>
    <row r="42491">
      <c r="D42491" s="2"/>
      <c r="G42491" s="2"/>
      <c r="J42491" s="2"/>
    </row>
    <row r="42492">
      <c r="D42492" s="2"/>
      <c r="G42492" s="2"/>
      <c r="J42492" s="2"/>
    </row>
    <row r="42493">
      <c r="D42493" s="2"/>
      <c r="G42493" s="2"/>
      <c r="J42493" s="2"/>
    </row>
    <row r="42494">
      <c r="D42494" s="2"/>
      <c r="G42494" s="2"/>
      <c r="J42494" s="2"/>
    </row>
    <row r="42495">
      <c r="D42495" s="2"/>
      <c r="G42495" s="2"/>
      <c r="J42495" s="2"/>
    </row>
    <row r="42496">
      <c r="D42496" s="2"/>
      <c r="G42496" s="2"/>
      <c r="J42496" s="2"/>
    </row>
    <row r="42497">
      <c r="D42497" s="2"/>
      <c r="G42497" s="2"/>
      <c r="J42497" s="2"/>
    </row>
    <row r="42498">
      <c r="D42498" s="2"/>
      <c r="G42498" s="2"/>
      <c r="J42498" s="2"/>
    </row>
    <row r="42499">
      <c r="D42499" s="2"/>
      <c r="G42499" s="2"/>
      <c r="J42499" s="2"/>
    </row>
    <row r="42500">
      <c r="D42500" s="2"/>
      <c r="G42500" s="2"/>
      <c r="J42500" s="2"/>
    </row>
    <row r="42501">
      <c r="D42501" s="2"/>
      <c r="G42501" s="2"/>
      <c r="J42501" s="2"/>
    </row>
    <row r="42502">
      <c r="D42502" s="2"/>
      <c r="G42502" s="2"/>
      <c r="J42502" s="2"/>
    </row>
    <row r="42503">
      <c r="D42503" s="2"/>
      <c r="G42503" s="2"/>
      <c r="J42503" s="2"/>
    </row>
    <row r="42504">
      <c r="D42504" s="2"/>
      <c r="G42504" s="2"/>
      <c r="J42504" s="2"/>
    </row>
    <row r="42505">
      <c r="D42505" s="2"/>
      <c r="G42505" s="2"/>
      <c r="J42505" s="2"/>
    </row>
    <row r="42506">
      <c r="D42506" s="2"/>
      <c r="G42506" s="2"/>
      <c r="J42506" s="2"/>
    </row>
    <row r="42507">
      <c r="D42507" s="2"/>
      <c r="G42507" s="2"/>
      <c r="J42507" s="2"/>
    </row>
    <row r="42508">
      <c r="D42508" s="2"/>
      <c r="G42508" s="2"/>
      <c r="J42508" s="2"/>
    </row>
    <row r="42509">
      <c r="D42509" s="2"/>
      <c r="G42509" s="2"/>
      <c r="J42509" s="2"/>
    </row>
    <row r="42510">
      <c r="D42510" s="2"/>
      <c r="G42510" s="2"/>
      <c r="J42510" s="2"/>
    </row>
    <row r="42511">
      <c r="D42511" s="2"/>
      <c r="G42511" s="2"/>
      <c r="J42511" s="2"/>
    </row>
    <row r="42512">
      <c r="D42512" s="2"/>
      <c r="G42512" s="2"/>
      <c r="J42512" s="2"/>
    </row>
    <row r="42513">
      <c r="D42513" s="2"/>
      <c r="G42513" s="2"/>
      <c r="J42513" s="2"/>
    </row>
    <row r="42514">
      <c r="D42514" s="2"/>
      <c r="G42514" s="2"/>
      <c r="J42514" s="2"/>
    </row>
    <row r="42515">
      <c r="D42515" s="2"/>
      <c r="G42515" s="2"/>
      <c r="J42515" s="2"/>
    </row>
    <row r="42516">
      <c r="D42516" s="2"/>
      <c r="G42516" s="2"/>
      <c r="J42516" s="2"/>
    </row>
    <row r="42517">
      <c r="D42517" s="2"/>
      <c r="G42517" s="2"/>
      <c r="J42517" s="2"/>
    </row>
    <row r="42518">
      <c r="D42518" s="2"/>
      <c r="G42518" s="2"/>
      <c r="J42518" s="2"/>
    </row>
    <row r="42519">
      <c r="D42519" s="2"/>
      <c r="G42519" s="2"/>
      <c r="J42519" s="2"/>
    </row>
    <row r="42520">
      <c r="D42520" s="2"/>
      <c r="G42520" s="2"/>
      <c r="J42520" s="2"/>
    </row>
    <row r="42521">
      <c r="D42521" s="2"/>
      <c r="G42521" s="2"/>
      <c r="J42521" s="2"/>
    </row>
    <row r="42522">
      <c r="D42522" s="2"/>
      <c r="G42522" s="2"/>
      <c r="J42522" s="2"/>
    </row>
    <row r="42523">
      <c r="D42523" s="2"/>
      <c r="G42523" s="2"/>
      <c r="J42523" s="2"/>
    </row>
    <row r="42524">
      <c r="D42524" s="2"/>
      <c r="G42524" s="2"/>
      <c r="J42524" s="2"/>
    </row>
    <row r="42525">
      <c r="D42525" s="2"/>
      <c r="G42525" s="2"/>
      <c r="J42525" s="2"/>
    </row>
    <row r="42526">
      <c r="D42526" s="2"/>
      <c r="G42526" s="2"/>
      <c r="J42526" s="2"/>
    </row>
    <row r="42527">
      <c r="D42527" s="2"/>
      <c r="G42527" s="2"/>
      <c r="J42527" s="2"/>
    </row>
    <row r="42528">
      <c r="D42528" s="2"/>
      <c r="G42528" s="2"/>
      <c r="J42528" s="2"/>
    </row>
    <row r="42529">
      <c r="D42529" s="2"/>
      <c r="G42529" s="2"/>
      <c r="J42529" s="2"/>
    </row>
    <row r="42530">
      <c r="D42530" s="2"/>
      <c r="G42530" s="2"/>
      <c r="J42530" s="2"/>
    </row>
    <row r="42531">
      <c r="D42531" s="2"/>
      <c r="G42531" s="2"/>
      <c r="J42531" s="2"/>
    </row>
    <row r="42532">
      <c r="D42532" s="2"/>
      <c r="G42532" s="2"/>
      <c r="J42532" s="2"/>
    </row>
    <row r="42533">
      <c r="D42533" s="2"/>
      <c r="G42533" s="2"/>
      <c r="J42533" s="2"/>
    </row>
    <row r="42534">
      <c r="D42534" s="2"/>
      <c r="G42534" s="2"/>
      <c r="J42534" s="2"/>
    </row>
    <row r="42535">
      <c r="D42535" s="2"/>
      <c r="G42535" s="2"/>
      <c r="J42535" s="2"/>
    </row>
    <row r="42536">
      <c r="D42536" s="2"/>
      <c r="G42536" s="2"/>
      <c r="J42536" s="2"/>
    </row>
    <row r="42537">
      <c r="D42537" s="2"/>
      <c r="G42537" s="2"/>
      <c r="J42537" s="2"/>
    </row>
    <row r="42538">
      <c r="D42538" s="2"/>
      <c r="G42538" s="2"/>
      <c r="J42538" s="2"/>
    </row>
    <row r="42539">
      <c r="D42539" s="2"/>
      <c r="G42539" s="2"/>
      <c r="J42539" s="2"/>
    </row>
    <row r="42540">
      <c r="D42540" s="2"/>
      <c r="G42540" s="2"/>
      <c r="J42540" s="2"/>
    </row>
    <row r="42541">
      <c r="D42541" s="2"/>
      <c r="G42541" s="2"/>
      <c r="J42541" s="2"/>
    </row>
    <row r="42542">
      <c r="D42542" s="2"/>
      <c r="G42542" s="2"/>
      <c r="J42542" s="2"/>
    </row>
    <row r="42543">
      <c r="D42543" s="2"/>
      <c r="G42543" s="2"/>
      <c r="J42543" s="2"/>
    </row>
    <row r="42544">
      <c r="D42544" s="2"/>
      <c r="G42544" s="2"/>
      <c r="J42544" s="2"/>
    </row>
    <row r="42545">
      <c r="D42545" s="2"/>
      <c r="G42545" s="2"/>
      <c r="J42545" s="2"/>
    </row>
    <row r="42546">
      <c r="D42546" s="2"/>
      <c r="G42546" s="2"/>
      <c r="J42546" s="2"/>
    </row>
    <row r="42547">
      <c r="D42547" s="2"/>
      <c r="G42547" s="2"/>
      <c r="J42547" s="2"/>
    </row>
    <row r="42548">
      <c r="D42548" s="2"/>
      <c r="G42548" s="2"/>
      <c r="J42548" s="2"/>
    </row>
    <row r="42549">
      <c r="D42549" s="2"/>
      <c r="G42549" s="2"/>
      <c r="J42549" s="2"/>
    </row>
    <row r="42550">
      <c r="D42550" s="2"/>
      <c r="G42550" s="2"/>
      <c r="J42550" s="2"/>
    </row>
    <row r="42551">
      <c r="D42551" s="2"/>
      <c r="G42551" s="2"/>
      <c r="J42551" s="2"/>
    </row>
    <row r="42552">
      <c r="D42552" s="2"/>
      <c r="G42552" s="2"/>
      <c r="J42552" s="2"/>
    </row>
    <row r="42553">
      <c r="D42553" s="2"/>
      <c r="G42553" s="2"/>
      <c r="J42553" s="2"/>
    </row>
    <row r="42554">
      <c r="D42554" s="2"/>
      <c r="G42554" s="2"/>
      <c r="J42554" s="2"/>
    </row>
    <row r="42555">
      <c r="D42555" s="2"/>
      <c r="G42555" s="2"/>
      <c r="J42555" s="2"/>
    </row>
    <row r="42556">
      <c r="D42556" s="2"/>
      <c r="G42556" s="2"/>
      <c r="J42556" s="2"/>
    </row>
    <row r="42557">
      <c r="D42557" s="2"/>
      <c r="G42557" s="2"/>
      <c r="J42557" s="2"/>
    </row>
    <row r="42558">
      <c r="D42558" s="2"/>
      <c r="G42558" s="2"/>
      <c r="J42558" s="2"/>
    </row>
    <row r="42559">
      <c r="D42559" s="2"/>
      <c r="G42559" s="2"/>
      <c r="J42559" s="2"/>
    </row>
    <row r="42560">
      <c r="D42560" s="2"/>
      <c r="G42560" s="2"/>
      <c r="J42560" s="2"/>
    </row>
    <row r="42561">
      <c r="D42561" s="2"/>
      <c r="G42561" s="2"/>
      <c r="J42561" s="2"/>
    </row>
    <row r="42562">
      <c r="D42562" s="2"/>
      <c r="G42562" s="2"/>
      <c r="J42562" s="2"/>
    </row>
    <row r="42563">
      <c r="D42563" s="2"/>
      <c r="G42563" s="2"/>
      <c r="J42563" s="2"/>
    </row>
    <row r="42564">
      <c r="D42564" s="2"/>
      <c r="G42564" s="2"/>
      <c r="J42564" s="2"/>
    </row>
    <row r="42565">
      <c r="D42565" s="2"/>
      <c r="G42565" s="2"/>
      <c r="J42565" s="2"/>
    </row>
    <row r="42566">
      <c r="D42566" s="2"/>
      <c r="G42566" s="2"/>
      <c r="J42566" s="2"/>
    </row>
    <row r="42567">
      <c r="D42567" s="2"/>
      <c r="G42567" s="2"/>
      <c r="J42567" s="2"/>
    </row>
    <row r="42568">
      <c r="D42568" s="2"/>
      <c r="G42568" s="2"/>
      <c r="J42568" s="2"/>
    </row>
    <row r="42569">
      <c r="D42569" s="2"/>
      <c r="G42569" s="2"/>
      <c r="J42569" s="2"/>
    </row>
    <row r="42570">
      <c r="D42570" s="2"/>
      <c r="G42570" s="2"/>
      <c r="J42570" s="2"/>
    </row>
    <row r="42571">
      <c r="D42571" s="2"/>
      <c r="G42571" s="2"/>
      <c r="J42571" s="2"/>
    </row>
    <row r="42572">
      <c r="D42572" s="2"/>
      <c r="G42572" s="2"/>
      <c r="J42572" s="2"/>
    </row>
    <row r="42573">
      <c r="D42573" s="2"/>
      <c r="G42573" s="2"/>
      <c r="J42573" s="2"/>
    </row>
    <row r="42574">
      <c r="D42574" s="2"/>
      <c r="G42574" s="2"/>
      <c r="J42574" s="2"/>
    </row>
    <row r="42575">
      <c r="D42575" s="2"/>
      <c r="G42575" s="2"/>
      <c r="J42575" s="2"/>
    </row>
    <row r="42576">
      <c r="D42576" s="2"/>
      <c r="G42576" s="2"/>
      <c r="J42576" s="2"/>
    </row>
    <row r="42577">
      <c r="D42577" s="2"/>
      <c r="G42577" s="2"/>
      <c r="J42577" s="2"/>
    </row>
    <row r="42578">
      <c r="D42578" s="2"/>
      <c r="G42578" s="2"/>
      <c r="J42578" s="2"/>
    </row>
    <row r="42579">
      <c r="D42579" s="2"/>
      <c r="G42579" s="2"/>
      <c r="J42579" s="2"/>
    </row>
    <row r="42580">
      <c r="D42580" s="2"/>
      <c r="G42580" s="2"/>
      <c r="J42580" s="2"/>
    </row>
    <row r="42581">
      <c r="D42581" s="2"/>
      <c r="G42581" s="2"/>
      <c r="J42581" s="2"/>
    </row>
    <row r="42582">
      <c r="D42582" s="2"/>
      <c r="G42582" s="2"/>
      <c r="J42582" s="2"/>
    </row>
    <row r="42583">
      <c r="D42583" s="2"/>
      <c r="G42583" s="2"/>
      <c r="J42583" s="2"/>
    </row>
    <row r="42584">
      <c r="D42584" s="2"/>
      <c r="G42584" s="2"/>
      <c r="J42584" s="2"/>
    </row>
    <row r="42585">
      <c r="D42585" s="2"/>
      <c r="G42585" s="2"/>
      <c r="J42585" s="2"/>
    </row>
    <row r="42586">
      <c r="D42586" s="2"/>
      <c r="G42586" s="2"/>
      <c r="J42586" s="2"/>
    </row>
    <row r="42587">
      <c r="D42587" s="2"/>
      <c r="G42587" s="2"/>
      <c r="J42587" s="2"/>
    </row>
    <row r="42588">
      <c r="D42588" s="2"/>
      <c r="G42588" s="2"/>
      <c r="J42588" s="2"/>
    </row>
    <row r="42589">
      <c r="D42589" s="2"/>
      <c r="G42589" s="2"/>
      <c r="J42589" s="2"/>
    </row>
    <row r="42590">
      <c r="D42590" s="2"/>
      <c r="G42590" s="2"/>
      <c r="J42590" s="2"/>
    </row>
    <row r="42591">
      <c r="D42591" s="2"/>
      <c r="G42591" s="2"/>
      <c r="J42591" s="2"/>
    </row>
    <row r="42592">
      <c r="D42592" s="2"/>
      <c r="G42592" s="2"/>
      <c r="J42592" s="2"/>
    </row>
    <row r="42593">
      <c r="D42593" s="2"/>
      <c r="G42593" s="2"/>
      <c r="J42593" s="2"/>
    </row>
    <row r="42594">
      <c r="D42594" s="2"/>
      <c r="G42594" s="2"/>
      <c r="J42594" s="2"/>
    </row>
    <row r="42595">
      <c r="D42595" s="2"/>
      <c r="G42595" s="2"/>
      <c r="J42595" s="2"/>
    </row>
    <row r="42596">
      <c r="D42596" s="2"/>
      <c r="G42596" s="2"/>
      <c r="J42596" s="2"/>
    </row>
    <row r="42597">
      <c r="D42597" s="2"/>
      <c r="G42597" s="2"/>
      <c r="J42597" s="2"/>
    </row>
    <row r="42598">
      <c r="D42598" s="2"/>
      <c r="G42598" s="2"/>
      <c r="J42598" s="2"/>
    </row>
    <row r="42599">
      <c r="D42599" s="2"/>
      <c r="G42599" s="2"/>
      <c r="J42599" s="2"/>
    </row>
    <row r="42600">
      <c r="D42600" s="2"/>
      <c r="G42600" s="2"/>
      <c r="J42600" s="2"/>
    </row>
    <row r="42601">
      <c r="D42601" s="2"/>
      <c r="G42601" s="2"/>
      <c r="J42601" s="2"/>
    </row>
    <row r="42602">
      <c r="D42602" s="2"/>
      <c r="G42602" s="2"/>
      <c r="J42602" s="2"/>
    </row>
    <row r="42603">
      <c r="D42603" s="2"/>
      <c r="G42603" s="2"/>
      <c r="J42603" s="2"/>
    </row>
    <row r="42604">
      <c r="D42604" s="2"/>
      <c r="G42604" s="2"/>
      <c r="J42604" s="2"/>
    </row>
    <row r="42605">
      <c r="D42605" s="2"/>
      <c r="G42605" s="2"/>
      <c r="J42605" s="2"/>
    </row>
    <row r="42606">
      <c r="D42606" s="2"/>
      <c r="G42606" s="2"/>
      <c r="J42606" s="2"/>
    </row>
    <row r="42607">
      <c r="D42607" s="2"/>
      <c r="G42607" s="2"/>
      <c r="J42607" s="2"/>
    </row>
    <row r="42608">
      <c r="D42608" s="2"/>
      <c r="G42608" s="2"/>
      <c r="J42608" s="2"/>
    </row>
    <row r="42609">
      <c r="D42609" s="2"/>
      <c r="G42609" s="2"/>
      <c r="J42609" s="2"/>
    </row>
    <row r="42610">
      <c r="D42610" s="2"/>
      <c r="G42610" s="2"/>
      <c r="J42610" s="2"/>
    </row>
    <row r="42611">
      <c r="D42611" s="2"/>
      <c r="G42611" s="2"/>
      <c r="J42611" s="2"/>
    </row>
    <row r="42612">
      <c r="D42612" s="2"/>
      <c r="G42612" s="2"/>
      <c r="J42612" s="2"/>
    </row>
    <row r="42613">
      <c r="D42613" s="2"/>
      <c r="G42613" s="2"/>
      <c r="J42613" s="2"/>
    </row>
    <row r="42614">
      <c r="D42614" s="2"/>
      <c r="G42614" s="2"/>
      <c r="J42614" s="2"/>
    </row>
    <row r="42615">
      <c r="D42615" s="2"/>
      <c r="G42615" s="2"/>
      <c r="J42615" s="2"/>
    </row>
    <row r="42616">
      <c r="D42616" s="2"/>
      <c r="G42616" s="2"/>
      <c r="J42616" s="2"/>
    </row>
    <row r="42617">
      <c r="D42617" s="2"/>
      <c r="G42617" s="2"/>
      <c r="J42617" s="2"/>
    </row>
    <row r="42618">
      <c r="D42618" s="2"/>
      <c r="G42618" s="2"/>
      <c r="J42618" s="2"/>
    </row>
    <row r="42619">
      <c r="D42619" s="2"/>
      <c r="G42619" s="2"/>
      <c r="J42619" s="2"/>
    </row>
    <row r="42620">
      <c r="D42620" s="2"/>
      <c r="G42620" s="2"/>
      <c r="J42620" s="2"/>
    </row>
    <row r="42621">
      <c r="D42621" s="2"/>
      <c r="G42621" s="2"/>
      <c r="J42621" s="2"/>
    </row>
    <row r="42622">
      <c r="D42622" s="2"/>
      <c r="G42622" s="2"/>
      <c r="J42622" s="2"/>
    </row>
    <row r="42623">
      <c r="D42623" s="2"/>
      <c r="G42623" s="2"/>
      <c r="J42623" s="2"/>
    </row>
    <row r="42624">
      <c r="D42624" s="2"/>
      <c r="G42624" s="2"/>
      <c r="J42624" s="2"/>
    </row>
    <row r="42625">
      <c r="D42625" s="2"/>
      <c r="G42625" s="2"/>
      <c r="J42625" s="2"/>
    </row>
    <row r="42626">
      <c r="D42626" s="2"/>
      <c r="G42626" s="2"/>
      <c r="J42626" s="2"/>
    </row>
    <row r="42627">
      <c r="D42627" s="2"/>
      <c r="G42627" s="2"/>
      <c r="J42627" s="2"/>
    </row>
    <row r="42628">
      <c r="D42628" s="2"/>
      <c r="G42628" s="2"/>
      <c r="J42628" s="2"/>
    </row>
    <row r="42629">
      <c r="D42629" s="2"/>
      <c r="G42629" s="2"/>
      <c r="J42629" s="2"/>
    </row>
    <row r="42630">
      <c r="D42630" s="2"/>
      <c r="G42630" s="2"/>
      <c r="J42630" s="2"/>
    </row>
    <row r="42631">
      <c r="D42631" s="2"/>
      <c r="G42631" s="2"/>
      <c r="J42631" s="2"/>
    </row>
    <row r="42632">
      <c r="D42632" s="2"/>
      <c r="G42632" s="2"/>
      <c r="J42632" s="2"/>
    </row>
    <row r="42633">
      <c r="D42633" s="2"/>
      <c r="G42633" s="2"/>
      <c r="J42633" s="2"/>
    </row>
    <row r="42634">
      <c r="D42634" s="2"/>
      <c r="G42634" s="2"/>
      <c r="J42634" s="2"/>
    </row>
    <row r="42635">
      <c r="D42635" s="2"/>
      <c r="G42635" s="2"/>
      <c r="J42635" s="2"/>
    </row>
    <row r="42636">
      <c r="D42636" s="2"/>
      <c r="G42636" s="2"/>
      <c r="J42636" s="2"/>
    </row>
    <row r="42637">
      <c r="D42637" s="2"/>
      <c r="G42637" s="2"/>
      <c r="J42637" s="2"/>
    </row>
    <row r="42638">
      <c r="D42638" s="2"/>
      <c r="G42638" s="2"/>
      <c r="J42638" s="2"/>
    </row>
    <row r="42639">
      <c r="D42639" s="2"/>
      <c r="G42639" s="2"/>
      <c r="J42639" s="2"/>
    </row>
    <row r="42640">
      <c r="D42640" s="2"/>
      <c r="G42640" s="2"/>
      <c r="J42640" s="2"/>
    </row>
    <row r="42641">
      <c r="D42641" s="2"/>
      <c r="G42641" s="2"/>
      <c r="J42641" s="2"/>
    </row>
    <row r="42642">
      <c r="D42642" s="2"/>
      <c r="G42642" s="2"/>
      <c r="J42642" s="2"/>
    </row>
    <row r="42643">
      <c r="D42643" s="2"/>
      <c r="G42643" s="2"/>
      <c r="J42643" s="2"/>
    </row>
    <row r="42644">
      <c r="D42644" s="2"/>
      <c r="G42644" s="2"/>
      <c r="J42644" s="2"/>
    </row>
    <row r="42645">
      <c r="D42645" s="2"/>
      <c r="G42645" s="2"/>
      <c r="J42645" s="2"/>
    </row>
    <row r="42646">
      <c r="D42646" s="2"/>
      <c r="G42646" s="2"/>
      <c r="J42646" s="2"/>
    </row>
    <row r="42647">
      <c r="D42647" s="2"/>
      <c r="G42647" s="2"/>
      <c r="J42647" s="2"/>
    </row>
    <row r="42648">
      <c r="D42648" s="2"/>
      <c r="G42648" s="2"/>
      <c r="J42648" s="2"/>
    </row>
    <row r="42649">
      <c r="D42649" s="2"/>
      <c r="G42649" s="2"/>
      <c r="J42649" s="2"/>
    </row>
    <row r="42650">
      <c r="D42650" s="2"/>
      <c r="G42650" s="2"/>
      <c r="J42650" s="2"/>
    </row>
    <row r="42651">
      <c r="D42651" s="2"/>
      <c r="G42651" s="2"/>
      <c r="J42651" s="2"/>
    </row>
    <row r="42652">
      <c r="D42652" s="2"/>
      <c r="G42652" s="2"/>
      <c r="J42652" s="2"/>
    </row>
    <row r="42653">
      <c r="D42653" s="2"/>
      <c r="G42653" s="2"/>
      <c r="J42653" s="2"/>
    </row>
    <row r="42654">
      <c r="D42654" s="2"/>
      <c r="G42654" s="2"/>
      <c r="J42654" s="2"/>
    </row>
    <row r="42655">
      <c r="D42655" s="2"/>
      <c r="G42655" s="2"/>
      <c r="J42655" s="2"/>
    </row>
    <row r="42656">
      <c r="D42656" s="2"/>
      <c r="G42656" s="2"/>
      <c r="J42656" s="2"/>
    </row>
    <row r="42657">
      <c r="D42657" s="2"/>
      <c r="G42657" s="2"/>
      <c r="J42657" s="2"/>
    </row>
    <row r="42658">
      <c r="D42658" s="2"/>
      <c r="G42658" s="2"/>
      <c r="J42658" s="2"/>
    </row>
    <row r="42659">
      <c r="D42659" s="2"/>
      <c r="G42659" s="2"/>
      <c r="J42659" s="2"/>
    </row>
    <row r="42660">
      <c r="D42660" s="2"/>
      <c r="G42660" s="2"/>
      <c r="J42660" s="2"/>
    </row>
    <row r="42661">
      <c r="D42661" s="2"/>
      <c r="G42661" s="2"/>
      <c r="J42661" s="2"/>
    </row>
    <row r="42662">
      <c r="D42662" s="2"/>
      <c r="G42662" s="2"/>
      <c r="J42662" s="2"/>
    </row>
    <row r="42663">
      <c r="D42663" s="2"/>
      <c r="G42663" s="2"/>
      <c r="J42663" s="2"/>
    </row>
    <row r="42664">
      <c r="D42664" s="2"/>
      <c r="G42664" s="2"/>
      <c r="J42664" s="2"/>
    </row>
    <row r="42665">
      <c r="D42665" s="2"/>
      <c r="G42665" s="2"/>
      <c r="J42665" s="2"/>
    </row>
    <row r="42666">
      <c r="D42666" s="2"/>
      <c r="G42666" s="2"/>
      <c r="J42666" s="2"/>
    </row>
    <row r="42667">
      <c r="D42667" s="2"/>
      <c r="G42667" s="2"/>
      <c r="J42667" s="2"/>
    </row>
    <row r="42668">
      <c r="D42668" s="2"/>
      <c r="G42668" s="2"/>
      <c r="J42668" s="2"/>
    </row>
    <row r="42669">
      <c r="D42669" s="2"/>
      <c r="G42669" s="2"/>
      <c r="J42669" s="2"/>
    </row>
    <row r="42670">
      <c r="D42670" s="2"/>
      <c r="G42670" s="2"/>
      <c r="J42670" s="2"/>
    </row>
    <row r="42671">
      <c r="D42671" s="2"/>
      <c r="G42671" s="2"/>
      <c r="J42671" s="2"/>
    </row>
    <row r="42672">
      <c r="D42672" s="2"/>
      <c r="G42672" s="2"/>
      <c r="J42672" s="2"/>
    </row>
    <row r="42673">
      <c r="D42673" s="2"/>
      <c r="G42673" s="2"/>
      <c r="J42673" s="2"/>
    </row>
    <row r="42674">
      <c r="D42674" s="2"/>
      <c r="G42674" s="2"/>
      <c r="J42674" s="2"/>
    </row>
    <row r="42675">
      <c r="D42675" s="2"/>
      <c r="G42675" s="2"/>
      <c r="J42675" s="2"/>
    </row>
    <row r="42676">
      <c r="D42676" s="2"/>
      <c r="G42676" s="2"/>
      <c r="J42676" s="2"/>
    </row>
    <row r="42677">
      <c r="D42677" s="2"/>
      <c r="G42677" s="2"/>
      <c r="J42677" s="2"/>
    </row>
    <row r="42678">
      <c r="D42678" s="2"/>
      <c r="G42678" s="2"/>
      <c r="J42678" s="2"/>
    </row>
    <row r="42679">
      <c r="D42679" s="2"/>
      <c r="G42679" s="2"/>
      <c r="J42679" s="2"/>
    </row>
    <row r="42680">
      <c r="D42680" s="2"/>
      <c r="G42680" s="2"/>
      <c r="J42680" s="2"/>
    </row>
    <row r="42681">
      <c r="D42681" s="2"/>
      <c r="G42681" s="2"/>
      <c r="J42681" s="2"/>
    </row>
    <row r="42682">
      <c r="D42682" s="2"/>
      <c r="G42682" s="2"/>
      <c r="J42682" s="2"/>
    </row>
    <row r="42683">
      <c r="D42683" s="2"/>
      <c r="G42683" s="2"/>
      <c r="J42683" s="2"/>
    </row>
    <row r="42684">
      <c r="D42684" s="2"/>
      <c r="G42684" s="2"/>
      <c r="J42684" s="2"/>
    </row>
    <row r="42685">
      <c r="D42685" s="2"/>
      <c r="G42685" s="2"/>
      <c r="J42685" s="2"/>
    </row>
    <row r="42686">
      <c r="D42686" s="2"/>
      <c r="G42686" s="2"/>
      <c r="J42686" s="2"/>
    </row>
    <row r="42687">
      <c r="D42687" s="2"/>
      <c r="G42687" s="2"/>
      <c r="J42687" s="2"/>
    </row>
    <row r="42688">
      <c r="D42688" s="2"/>
      <c r="G42688" s="2"/>
      <c r="J42688" s="2"/>
    </row>
    <row r="42689">
      <c r="D42689" s="2"/>
      <c r="G42689" s="2"/>
      <c r="J42689" s="2"/>
    </row>
    <row r="42690">
      <c r="D42690" s="2"/>
      <c r="G42690" s="2"/>
      <c r="J42690" s="2"/>
    </row>
    <row r="42691">
      <c r="D42691" s="2"/>
      <c r="G42691" s="2"/>
      <c r="J42691" s="2"/>
    </row>
    <row r="42692">
      <c r="D42692" s="2"/>
      <c r="G42692" s="2"/>
      <c r="J42692" s="2"/>
    </row>
    <row r="42693">
      <c r="D42693" s="2"/>
      <c r="G42693" s="2"/>
      <c r="J42693" s="2"/>
    </row>
    <row r="42694">
      <c r="D42694" s="2"/>
      <c r="G42694" s="2"/>
      <c r="J42694" s="2"/>
    </row>
    <row r="42695">
      <c r="D42695" s="2"/>
      <c r="G42695" s="2"/>
      <c r="J42695" s="2"/>
    </row>
    <row r="42696">
      <c r="D42696" s="2"/>
      <c r="G42696" s="2"/>
      <c r="J42696" s="2"/>
    </row>
    <row r="42697">
      <c r="D42697" s="2"/>
      <c r="G42697" s="2"/>
      <c r="J42697" s="2"/>
    </row>
    <row r="42698">
      <c r="D42698" s="2"/>
      <c r="G42698" s="2"/>
      <c r="J42698" s="2"/>
    </row>
    <row r="42699">
      <c r="D42699" s="2"/>
      <c r="G42699" s="2"/>
      <c r="J42699" s="2"/>
    </row>
    <row r="42700">
      <c r="D42700" s="2"/>
      <c r="G42700" s="2"/>
      <c r="J42700" s="2"/>
    </row>
    <row r="42701">
      <c r="D42701" s="2"/>
      <c r="G42701" s="2"/>
      <c r="J42701" s="2"/>
    </row>
    <row r="42702">
      <c r="D42702" s="2"/>
      <c r="G42702" s="2"/>
      <c r="J42702" s="2"/>
    </row>
    <row r="42703">
      <c r="D42703" s="2"/>
      <c r="G42703" s="2"/>
      <c r="J42703" s="2"/>
    </row>
    <row r="42704">
      <c r="D42704" s="2"/>
      <c r="G42704" s="2"/>
      <c r="J42704" s="2"/>
    </row>
    <row r="42705">
      <c r="D42705" s="2"/>
      <c r="G42705" s="2"/>
      <c r="J42705" s="2"/>
    </row>
    <row r="42706">
      <c r="D42706" s="2"/>
      <c r="G42706" s="2"/>
      <c r="J42706" s="2"/>
    </row>
    <row r="42707">
      <c r="D42707" s="2"/>
      <c r="G42707" s="2"/>
      <c r="J42707" s="2"/>
    </row>
    <row r="42708">
      <c r="D42708" s="2"/>
      <c r="G42708" s="2"/>
      <c r="J42708" s="2"/>
    </row>
    <row r="42709">
      <c r="D42709" s="2"/>
      <c r="G42709" s="2"/>
      <c r="J42709" s="2"/>
    </row>
    <row r="42710">
      <c r="D42710" s="2"/>
      <c r="G42710" s="2"/>
      <c r="J42710" s="2"/>
    </row>
    <row r="42711">
      <c r="D42711" s="2"/>
      <c r="G42711" s="2"/>
      <c r="J42711" s="2"/>
    </row>
    <row r="42712">
      <c r="D42712" s="2"/>
      <c r="G42712" s="2"/>
      <c r="J42712" s="2"/>
    </row>
    <row r="42713">
      <c r="D42713" s="2"/>
      <c r="G42713" s="2"/>
      <c r="J42713" s="2"/>
    </row>
    <row r="42714">
      <c r="D42714" s="2"/>
      <c r="G42714" s="2"/>
      <c r="J42714" s="2"/>
    </row>
    <row r="42715">
      <c r="D42715" s="2"/>
      <c r="G42715" s="2"/>
      <c r="J42715" s="2"/>
    </row>
    <row r="42716">
      <c r="D42716" s="2"/>
      <c r="G42716" s="2"/>
      <c r="J42716" s="2"/>
    </row>
    <row r="42717">
      <c r="D42717" s="2"/>
      <c r="G42717" s="2"/>
      <c r="J42717" s="2"/>
    </row>
    <row r="42718">
      <c r="D42718" s="2"/>
      <c r="G42718" s="2"/>
      <c r="J42718" s="2"/>
    </row>
    <row r="42719">
      <c r="D42719" s="2"/>
      <c r="G42719" s="2"/>
      <c r="J42719" s="2"/>
    </row>
    <row r="42720">
      <c r="D42720" s="2"/>
      <c r="G42720" s="2"/>
      <c r="J42720" s="2"/>
    </row>
    <row r="42721">
      <c r="D42721" s="2"/>
      <c r="G42721" s="2"/>
      <c r="J42721" s="2"/>
    </row>
    <row r="42722">
      <c r="D42722" s="2"/>
      <c r="G42722" s="2"/>
      <c r="J42722" s="2"/>
    </row>
    <row r="42723">
      <c r="D42723" s="2"/>
      <c r="G42723" s="2"/>
      <c r="J42723" s="2"/>
    </row>
    <row r="42724">
      <c r="D42724" s="2"/>
      <c r="G42724" s="2"/>
      <c r="J42724" s="2"/>
    </row>
    <row r="42725">
      <c r="D42725" s="2"/>
      <c r="G42725" s="2"/>
      <c r="J42725" s="2"/>
    </row>
    <row r="42726">
      <c r="D42726" s="2"/>
      <c r="G42726" s="2"/>
      <c r="J42726" s="2"/>
    </row>
    <row r="42727">
      <c r="D42727" s="2"/>
      <c r="G42727" s="2"/>
      <c r="J42727" s="2"/>
    </row>
    <row r="42728">
      <c r="D42728" s="2"/>
      <c r="G42728" s="2"/>
      <c r="J42728" s="2"/>
    </row>
    <row r="42729">
      <c r="D42729" s="2"/>
      <c r="G42729" s="2"/>
      <c r="J42729" s="2"/>
    </row>
    <row r="42730">
      <c r="D42730" s="2"/>
      <c r="G42730" s="2"/>
      <c r="J42730" s="2"/>
    </row>
    <row r="42731">
      <c r="D42731" s="2"/>
      <c r="G42731" s="2"/>
      <c r="J42731" s="2"/>
    </row>
    <row r="42732">
      <c r="D42732" s="2"/>
      <c r="G42732" s="2"/>
      <c r="J42732" s="2"/>
    </row>
    <row r="42733">
      <c r="D42733" s="2"/>
      <c r="G42733" s="2"/>
      <c r="J42733" s="2"/>
    </row>
    <row r="42734">
      <c r="D42734" s="2"/>
      <c r="G42734" s="2"/>
      <c r="J42734" s="2"/>
    </row>
    <row r="42735">
      <c r="D42735" s="2"/>
      <c r="G42735" s="2"/>
      <c r="J42735" s="2"/>
    </row>
    <row r="42736">
      <c r="D42736" s="2"/>
      <c r="G42736" s="2"/>
      <c r="J42736" s="2"/>
    </row>
    <row r="42737">
      <c r="D42737" s="2"/>
      <c r="G42737" s="2"/>
      <c r="J42737" s="2"/>
    </row>
    <row r="42738">
      <c r="D42738" s="2"/>
      <c r="G42738" s="2"/>
      <c r="J42738" s="2"/>
    </row>
    <row r="42739">
      <c r="D42739" s="2"/>
      <c r="G42739" s="2"/>
      <c r="J42739" s="2"/>
    </row>
    <row r="42740">
      <c r="D42740" s="2"/>
      <c r="G42740" s="2"/>
      <c r="J42740" s="2"/>
    </row>
    <row r="42741">
      <c r="D42741" s="2"/>
      <c r="G42741" s="2"/>
      <c r="J42741" s="2"/>
    </row>
    <row r="42742">
      <c r="D42742" s="2"/>
      <c r="G42742" s="2"/>
      <c r="J42742" s="2"/>
    </row>
    <row r="42743">
      <c r="D42743" s="2"/>
      <c r="G42743" s="2"/>
      <c r="J42743" s="2"/>
    </row>
    <row r="42744">
      <c r="D42744" s="2"/>
      <c r="G42744" s="2"/>
      <c r="J42744" s="2"/>
    </row>
    <row r="42745">
      <c r="D42745" s="2"/>
      <c r="G42745" s="2"/>
      <c r="J42745" s="2"/>
    </row>
    <row r="42746">
      <c r="D42746" s="2"/>
      <c r="G42746" s="2"/>
      <c r="J42746" s="2"/>
    </row>
    <row r="42747">
      <c r="D42747" s="2"/>
      <c r="G42747" s="2"/>
      <c r="J42747" s="2"/>
    </row>
    <row r="42748">
      <c r="D42748" s="2"/>
      <c r="G42748" s="2"/>
      <c r="J42748" s="2"/>
    </row>
    <row r="42749">
      <c r="D42749" s="2"/>
      <c r="G42749" s="2"/>
      <c r="J42749" s="2"/>
    </row>
    <row r="42750">
      <c r="D42750" s="2"/>
      <c r="G42750" s="2"/>
      <c r="J42750" s="2"/>
    </row>
    <row r="42751">
      <c r="D42751" s="2"/>
      <c r="G42751" s="2"/>
      <c r="J42751" s="2"/>
    </row>
    <row r="42752">
      <c r="D42752" s="2"/>
      <c r="G42752" s="2"/>
      <c r="J42752" s="2"/>
    </row>
    <row r="42753">
      <c r="D42753" s="2"/>
      <c r="G42753" s="2"/>
      <c r="J42753" s="2"/>
    </row>
    <row r="42754">
      <c r="D42754" s="2"/>
      <c r="G42754" s="2"/>
      <c r="J42754" s="2"/>
    </row>
    <row r="42755">
      <c r="D42755" s="2"/>
      <c r="G42755" s="2"/>
      <c r="J42755" s="2"/>
    </row>
    <row r="42756">
      <c r="D42756" s="2"/>
      <c r="G42756" s="2"/>
      <c r="J42756" s="2"/>
    </row>
    <row r="42757">
      <c r="D42757" s="2"/>
      <c r="G42757" s="2"/>
      <c r="J42757" s="2"/>
    </row>
    <row r="42758">
      <c r="D42758" s="2"/>
      <c r="G42758" s="2"/>
      <c r="J42758" s="2"/>
    </row>
    <row r="42759">
      <c r="D42759" s="2"/>
      <c r="G42759" s="2"/>
      <c r="J42759" s="2"/>
    </row>
    <row r="42760">
      <c r="D42760" s="2"/>
      <c r="G42760" s="2"/>
      <c r="J42760" s="2"/>
    </row>
    <row r="42761">
      <c r="D42761" s="2"/>
      <c r="G42761" s="2"/>
      <c r="J42761" s="2"/>
    </row>
    <row r="42762">
      <c r="D42762" s="2"/>
      <c r="G42762" s="2"/>
      <c r="J42762" s="2"/>
    </row>
    <row r="42763">
      <c r="D42763" s="2"/>
      <c r="G42763" s="2"/>
      <c r="J42763" s="2"/>
    </row>
    <row r="42764">
      <c r="D42764" s="2"/>
      <c r="G42764" s="2"/>
      <c r="J42764" s="2"/>
    </row>
    <row r="42765">
      <c r="D42765" s="2"/>
      <c r="G42765" s="2"/>
      <c r="J42765" s="2"/>
    </row>
    <row r="42766">
      <c r="D42766" s="2"/>
      <c r="G42766" s="2"/>
      <c r="J42766" s="2"/>
    </row>
    <row r="42767">
      <c r="D42767" s="2"/>
      <c r="G42767" s="2"/>
      <c r="J42767" s="2"/>
    </row>
    <row r="42768">
      <c r="D42768" s="2"/>
      <c r="G42768" s="2"/>
      <c r="J42768" s="2"/>
    </row>
    <row r="42769">
      <c r="D42769" s="2"/>
      <c r="G42769" s="2"/>
      <c r="J42769" s="2"/>
    </row>
    <row r="42770">
      <c r="D42770" s="2"/>
      <c r="G42770" s="2"/>
      <c r="J42770" s="2"/>
    </row>
    <row r="42771">
      <c r="D42771" s="2"/>
      <c r="G42771" s="2"/>
      <c r="J42771" s="2"/>
    </row>
    <row r="42772">
      <c r="D42772" s="2"/>
      <c r="G42772" s="2"/>
      <c r="J42772" s="2"/>
    </row>
    <row r="42773">
      <c r="D42773" s="2"/>
      <c r="G42773" s="2"/>
      <c r="J42773" s="2"/>
    </row>
    <row r="42774">
      <c r="D42774" s="2"/>
      <c r="G42774" s="2"/>
      <c r="J42774" s="2"/>
    </row>
    <row r="42775">
      <c r="D42775" s="2"/>
      <c r="G42775" s="2"/>
      <c r="J42775" s="2"/>
    </row>
    <row r="42776">
      <c r="D42776" s="2"/>
      <c r="G42776" s="2"/>
      <c r="J42776" s="2"/>
    </row>
    <row r="42777">
      <c r="D42777" s="2"/>
      <c r="G42777" s="2"/>
      <c r="J42777" s="2"/>
    </row>
    <row r="42778">
      <c r="D42778" s="2"/>
      <c r="G42778" s="2"/>
      <c r="J42778" s="2"/>
    </row>
    <row r="42779">
      <c r="D42779" s="2"/>
      <c r="G42779" s="2"/>
      <c r="J42779" s="2"/>
    </row>
    <row r="42780">
      <c r="D42780" s="2"/>
      <c r="G42780" s="2"/>
      <c r="J42780" s="2"/>
    </row>
    <row r="42781">
      <c r="D42781" s="2"/>
      <c r="G42781" s="2"/>
      <c r="J42781" s="2"/>
    </row>
    <row r="42782">
      <c r="D42782" s="2"/>
      <c r="G42782" s="2"/>
      <c r="J42782" s="2"/>
    </row>
    <row r="42783">
      <c r="D42783" s="2"/>
      <c r="G42783" s="2"/>
      <c r="J42783" s="2"/>
    </row>
    <row r="42784">
      <c r="D42784" s="2"/>
      <c r="G42784" s="2"/>
      <c r="J42784" s="2"/>
    </row>
    <row r="42785">
      <c r="D42785" s="2"/>
      <c r="G42785" s="2"/>
      <c r="J42785" s="2"/>
    </row>
    <row r="42786">
      <c r="D42786" s="2"/>
      <c r="G42786" s="2"/>
      <c r="J42786" s="2"/>
    </row>
    <row r="42787">
      <c r="D42787" s="2"/>
      <c r="G42787" s="2"/>
      <c r="J42787" s="2"/>
    </row>
    <row r="42788">
      <c r="D42788" s="2"/>
      <c r="G42788" s="2"/>
      <c r="J42788" s="2"/>
    </row>
    <row r="42789">
      <c r="D42789" s="2"/>
      <c r="G42789" s="2"/>
      <c r="J42789" s="2"/>
    </row>
    <row r="42790">
      <c r="D42790" s="2"/>
      <c r="G42790" s="2"/>
      <c r="J42790" s="2"/>
    </row>
    <row r="42791">
      <c r="D42791" s="2"/>
      <c r="G42791" s="2"/>
      <c r="J42791" s="2"/>
    </row>
    <row r="42792">
      <c r="D42792" s="2"/>
      <c r="G42792" s="2"/>
      <c r="J42792" s="2"/>
    </row>
    <row r="42793">
      <c r="D42793" s="2"/>
      <c r="G42793" s="2"/>
      <c r="J42793" s="2"/>
    </row>
    <row r="42794">
      <c r="D42794" s="2"/>
      <c r="G42794" s="2"/>
      <c r="J42794" s="2"/>
    </row>
    <row r="42795">
      <c r="D42795" s="2"/>
      <c r="G42795" s="2"/>
      <c r="J42795" s="2"/>
    </row>
    <row r="42796">
      <c r="D42796" s="2"/>
      <c r="G42796" s="2"/>
      <c r="J42796" s="2"/>
    </row>
    <row r="42797">
      <c r="D42797" s="2"/>
      <c r="G42797" s="2"/>
      <c r="J42797" s="2"/>
    </row>
    <row r="42798">
      <c r="D42798" s="2"/>
      <c r="G42798" s="2"/>
      <c r="J42798" s="2"/>
    </row>
    <row r="42799">
      <c r="D42799" s="2"/>
      <c r="G42799" s="2"/>
      <c r="J42799" s="2"/>
    </row>
    <row r="42800">
      <c r="D42800" s="2"/>
      <c r="G42800" s="2"/>
      <c r="J42800" s="2"/>
    </row>
    <row r="42801">
      <c r="D42801" s="2"/>
      <c r="G42801" s="2"/>
      <c r="J42801" s="2"/>
    </row>
    <row r="42802">
      <c r="D42802" s="2"/>
      <c r="G42802" s="2"/>
      <c r="J42802" s="2"/>
    </row>
    <row r="42803">
      <c r="D42803" s="2"/>
      <c r="G42803" s="2"/>
      <c r="J42803" s="2"/>
    </row>
    <row r="42804">
      <c r="D42804" s="2"/>
      <c r="G42804" s="2"/>
      <c r="J42804" s="2"/>
    </row>
    <row r="42805">
      <c r="D42805" s="2"/>
      <c r="G42805" s="2"/>
      <c r="J42805" s="2"/>
    </row>
    <row r="42806">
      <c r="D42806" s="2"/>
      <c r="G42806" s="2"/>
      <c r="J42806" s="2"/>
    </row>
    <row r="42807">
      <c r="D42807" s="2"/>
      <c r="G42807" s="2"/>
      <c r="J42807" s="2"/>
    </row>
    <row r="42808">
      <c r="D42808" s="2"/>
      <c r="G42808" s="2"/>
      <c r="J42808" s="2"/>
    </row>
    <row r="42809">
      <c r="D42809" s="2"/>
      <c r="G42809" s="2"/>
      <c r="J42809" s="2"/>
    </row>
    <row r="42810">
      <c r="D42810" s="2"/>
      <c r="G42810" s="2"/>
      <c r="J42810" s="2"/>
    </row>
    <row r="42811">
      <c r="D42811" s="2"/>
      <c r="G42811" s="2"/>
      <c r="J42811" s="2"/>
    </row>
    <row r="42812">
      <c r="D42812" s="2"/>
      <c r="G42812" s="2"/>
      <c r="J42812" s="2"/>
    </row>
    <row r="42813">
      <c r="D42813" s="2"/>
      <c r="G42813" s="2"/>
      <c r="J42813" s="2"/>
    </row>
    <row r="42814">
      <c r="D42814" s="2"/>
      <c r="G42814" s="2"/>
      <c r="J42814" s="2"/>
    </row>
    <row r="42815">
      <c r="D42815" s="2"/>
      <c r="G42815" s="2"/>
      <c r="J42815" s="2"/>
    </row>
    <row r="42816">
      <c r="D42816" s="2"/>
      <c r="G42816" s="2"/>
      <c r="J42816" s="2"/>
    </row>
    <row r="42817">
      <c r="D42817" s="2"/>
      <c r="G42817" s="2"/>
      <c r="J42817" s="2"/>
    </row>
    <row r="42818">
      <c r="D42818" s="2"/>
      <c r="G42818" s="2"/>
      <c r="J42818" s="2"/>
    </row>
    <row r="42819">
      <c r="D42819" s="2"/>
      <c r="G42819" s="2"/>
      <c r="J42819" s="2"/>
    </row>
    <row r="42820">
      <c r="D42820" s="2"/>
      <c r="G42820" s="2"/>
      <c r="J42820" s="2"/>
    </row>
    <row r="42821">
      <c r="D42821" s="2"/>
      <c r="G42821" s="2"/>
      <c r="J42821" s="2"/>
    </row>
    <row r="42822">
      <c r="D42822" s="2"/>
      <c r="G42822" s="2"/>
      <c r="J42822" s="2"/>
    </row>
    <row r="42823">
      <c r="D42823" s="2"/>
      <c r="G42823" s="2"/>
      <c r="J42823" s="2"/>
    </row>
    <row r="42824">
      <c r="D42824" s="2"/>
      <c r="G42824" s="2"/>
      <c r="J42824" s="2"/>
    </row>
    <row r="42825">
      <c r="D42825" s="2"/>
      <c r="G42825" s="2"/>
      <c r="J42825" s="2"/>
    </row>
    <row r="42826">
      <c r="D42826" s="2"/>
      <c r="G42826" s="2"/>
      <c r="J42826" s="2"/>
    </row>
    <row r="42827">
      <c r="D42827" s="2"/>
      <c r="G42827" s="2"/>
      <c r="J42827" s="2"/>
    </row>
    <row r="42828">
      <c r="D42828" s="2"/>
      <c r="G42828" s="2"/>
      <c r="J42828" s="2"/>
    </row>
    <row r="42829">
      <c r="D42829" s="2"/>
      <c r="G42829" s="2"/>
      <c r="J42829" s="2"/>
    </row>
    <row r="42830">
      <c r="D42830" s="2"/>
      <c r="G42830" s="2"/>
      <c r="J42830" s="2"/>
    </row>
    <row r="42831">
      <c r="D42831" s="2"/>
      <c r="G42831" s="2"/>
      <c r="J42831" s="2"/>
    </row>
    <row r="42832">
      <c r="D42832" s="2"/>
      <c r="G42832" s="2"/>
      <c r="J42832" s="2"/>
    </row>
    <row r="42833">
      <c r="D42833" s="2"/>
      <c r="G42833" s="2"/>
      <c r="J42833" s="2"/>
    </row>
    <row r="42834">
      <c r="D42834" s="2"/>
      <c r="G42834" s="2"/>
      <c r="J42834" s="2"/>
    </row>
    <row r="42835">
      <c r="D42835" s="2"/>
      <c r="G42835" s="2"/>
      <c r="J42835" s="2"/>
    </row>
    <row r="42836">
      <c r="D42836" s="2"/>
      <c r="G42836" s="2"/>
      <c r="J42836" s="2"/>
    </row>
    <row r="42837">
      <c r="D42837" s="2"/>
      <c r="G42837" s="2"/>
      <c r="J42837" s="2"/>
    </row>
    <row r="42838">
      <c r="D42838" s="2"/>
      <c r="G42838" s="2"/>
      <c r="J42838" s="2"/>
    </row>
    <row r="42839">
      <c r="D42839" s="2"/>
      <c r="G42839" s="2"/>
      <c r="J42839" s="2"/>
    </row>
    <row r="42840">
      <c r="D42840" s="2"/>
      <c r="G42840" s="2"/>
      <c r="J42840" s="2"/>
    </row>
    <row r="42841">
      <c r="D42841" s="2"/>
      <c r="G42841" s="2"/>
      <c r="J42841" s="2"/>
    </row>
    <row r="42842">
      <c r="D42842" s="2"/>
      <c r="G42842" s="2"/>
      <c r="J42842" s="2"/>
    </row>
    <row r="42843">
      <c r="D42843" s="2"/>
      <c r="G42843" s="2"/>
      <c r="J42843" s="2"/>
    </row>
    <row r="42844">
      <c r="D42844" s="2"/>
      <c r="G42844" s="2"/>
      <c r="J42844" s="2"/>
    </row>
    <row r="42845">
      <c r="D42845" s="2"/>
      <c r="G42845" s="2"/>
      <c r="J42845" s="2"/>
    </row>
    <row r="42846">
      <c r="D42846" s="2"/>
      <c r="G42846" s="2"/>
      <c r="J42846" s="2"/>
    </row>
    <row r="42847">
      <c r="D42847" s="2"/>
      <c r="G42847" s="2"/>
      <c r="J42847" s="2"/>
    </row>
    <row r="42848">
      <c r="D42848" s="2"/>
      <c r="G42848" s="2"/>
      <c r="J42848" s="2"/>
    </row>
    <row r="42849">
      <c r="D42849" s="2"/>
      <c r="G42849" s="2"/>
      <c r="J42849" s="2"/>
    </row>
    <row r="42850">
      <c r="D42850" s="2"/>
      <c r="G42850" s="2"/>
      <c r="J42850" s="2"/>
    </row>
    <row r="42851">
      <c r="D42851" s="2"/>
      <c r="G42851" s="2"/>
      <c r="J42851" s="2"/>
    </row>
    <row r="42852">
      <c r="D42852" s="2"/>
      <c r="G42852" s="2"/>
      <c r="J42852" s="2"/>
    </row>
    <row r="42853">
      <c r="D42853" s="2"/>
      <c r="G42853" s="2"/>
      <c r="J42853" s="2"/>
    </row>
    <row r="42854">
      <c r="D42854" s="2"/>
      <c r="G42854" s="2"/>
      <c r="J42854" s="2"/>
    </row>
    <row r="42855">
      <c r="D42855" s="2"/>
      <c r="G42855" s="2"/>
      <c r="J42855" s="2"/>
    </row>
    <row r="42856">
      <c r="D42856" s="2"/>
      <c r="G42856" s="2"/>
      <c r="J42856" s="2"/>
    </row>
    <row r="42857">
      <c r="D42857" s="2"/>
      <c r="G42857" s="2"/>
      <c r="J42857" s="2"/>
    </row>
    <row r="42858">
      <c r="D42858" s="2"/>
      <c r="G42858" s="2"/>
      <c r="J42858" s="2"/>
    </row>
    <row r="42859">
      <c r="D42859" s="2"/>
      <c r="G42859" s="2"/>
      <c r="J42859" s="2"/>
    </row>
    <row r="42860">
      <c r="D42860" s="2"/>
      <c r="G42860" s="2"/>
      <c r="J42860" s="2"/>
    </row>
    <row r="42861">
      <c r="D42861" s="2"/>
      <c r="G42861" s="2"/>
      <c r="J42861" s="2"/>
    </row>
    <row r="42862">
      <c r="D42862" s="2"/>
      <c r="G42862" s="2"/>
      <c r="J42862" s="2"/>
    </row>
    <row r="42863">
      <c r="D42863" s="2"/>
      <c r="G42863" s="2"/>
      <c r="J42863" s="2"/>
    </row>
    <row r="42864">
      <c r="D42864" s="2"/>
      <c r="G42864" s="2"/>
      <c r="J42864" s="2"/>
    </row>
    <row r="42865">
      <c r="D42865" s="2"/>
      <c r="G42865" s="2"/>
      <c r="J42865" s="2"/>
    </row>
    <row r="42866">
      <c r="D42866" s="2"/>
      <c r="G42866" s="2"/>
      <c r="J42866" s="2"/>
    </row>
    <row r="42867">
      <c r="D42867" s="2"/>
      <c r="G42867" s="2"/>
      <c r="J42867" s="2"/>
    </row>
    <row r="42868">
      <c r="D42868" s="2"/>
      <c r="G42868" s="2"/>
      <c r="J42868" s="2"/>
    </row>
    <row r="42869">
      <c r="D42869" s="2"/>
      <c r="G42869" s="2"/>
      <c r="J42869" s="2"/>
    </row>
    <row r="42870">
      <c r="D42870" s="2"/>
      <c r="G42870" s="2"/>
      <c r="J42870" s="2"/>
    </row>
    <row r="42871">
      <c r="D42871" s="2"/>
      <c r="G42871" s="2"/>
      <c r="J42871" s="2"/>
    </row>
    <row r="42872">
      <c r="D42872" s="2"/>
      <c r="G42872" s="2"/>
      <c r="J42872" s="2"/>
    </row>
    <row r="42873">
      <c r="D42873" s="2"/>
      <c r="G42873" s="2"/>
      <c r="J42873" s="2"/>
    </row>
    <row r="42874">
      <c r="D42874" s="2"/>
      <c r="G42874" s="2"/>
      <c r="J42874" s="2"/>
    </row>
    <row r="42875">
      <c r="D42875" s="2"/>
      <c r="G42875" s="2"/>
      <c r="J42875" s="2"/>
    </row>
    <row r="42876">
      <c r="D42876" s="2"/>
      <c r="G42876" s="2"/>
      <c r="J42876" s="2"/>
    </row>
    <row r="42877">
      <c r="D42877" s="2"/>
      <c r="G42877" s="2"/>
      <c r="J42877" s="2"/>
    </row>
    <row r="42878">
      <c r="D42878" s="2"/>
      <c r="G42878" s="2"/>
      <c r="J42878" s="2"/>
    </row>
    <row r="42879">
      <c r="D42879" s="2"/>
      <c r="G42879" s="2"/>
      <c r="J42879" s="2"/>
    </row>
    <row r="42880">
      <c r="D42880" s="2"/>
      <c r="G42880" s="2"/>
      <c r="J42880" s="2"/>
    </row>
    <row r="42881">
      <c r="D42881" s="2"/>
      <c r="G42881" s="2"/>
      <c r="J42881" s="2"/>
    </row>
    <row r="42882">
      <c r="D42882" s="2"/>
      <c r="G42882" s="2"/>
      <c r="J42882" s="2"/>
    </row>
    <row r="42883">
      <c r="D42883" s="2"/>
      <c r="G42883" s="2"/>
      <c r="J42883" s="2"/>
    </row>
    <row r="42884">
      <c r="D42884" s="2"/>
      <c r="G42884" s="2"/>
      <c r="J42884" s="2"/>
    </row>
    <row r="42885">
      <c r="D42885" s="2"/>
      <c r="G42885" s="2"/>
      <c r="J42885" s="2"/>
    </row>
    <row r="42886">
      <c r="D42886" s="2"/>
      <c r="G42886" s="2"/>
      <c r="J42886" s="2"/>
    </row>
    <row r="42887">
      <c r="D42887" s="2"/>
      <c r="G42887" s="2"/>
      <c r="J42887" s="2"/>
    </row>
    <row r="42888">
      <c r="D42888" s="2"/>
      <c r="G42888" s="2"/>
      <c r="J42888" s="2"/>
    </row>
    <row r="42889">
      <c r="D42889" s="2"/>
      <c r="G42889" s="2"/>
      <c r="J42889" s="2"/>
    </row>
    <row r="42890">
      <c r="D42890" s="2"/>
      <c r="G42890" s="2"/>
      <c r="J42890" s="2"/>
    </row>
    <row r="42891">
      <c r="D42891" s="2"/>
      <c r="G42891" s="2"/>
      <c r="J42891" s="2"/>
    </row>
    <row r="42892">
      <c r="D42892" s="2"/>
      <c r="G42892" s="2"/>
      <c r="J42892" s="2"/>
    </row>
    <row r="42893">
      <c r="D42893" s="2"/>
      <c r="G42893" s="2"/>
      <c r="J42893" s="2"/>
    </row>
    <row r="42894">
      <c r="D42894" s="2"/>
      <c r="G42894" s="2"/>
      <c r="J42894" s="2"/>
    </row>
    <row r="42895">
      <c r="D42895" s="2"/>
      <c r="G42895" s="2"/>
      <c r="J42895" s="2"/>
    </row>
    <row r="42896">
      <c r="D42896" s="2"/>
      <c r="G42896" s="2"/>
      <c r="J42896" s="2"/>
    </row>
    <row r="42897">
      <c r="D42897" s="2"/>
      <c r="G42897" s="2"/>
      <c r="J42897" s="2"/>
    </row>
    <row r="42898">
      <c r="D42898" s="2"/>
      <c r="G42898" s="2"/>
      <c r="J42898" s="2"/>
    </row>
    <row r="42899">
      <c r="D42899" s="2"/>
      <c r="G42899" s="2"/>
      <c r="J42899" s="2"/>
    </row>
    <row r="42900">
      <c r="D42900" s="2"/>
      <c r="G42900" s="2"/>
      <c r="J42900" s="2"/>
    </row>
    <row r="42901">
      <c r="D42901" s="2"/>
      <c r="G42901" s="2"/>
      <c r="J42901" s="2"/>
    </row>
    <row r="42902">
      <c r="D42902" s="2"/>
      <c r="G42902" s="2"/>
      <c r="J42902" s="2"/>
    </row>
    <row r="42903">
      <c r="D42903" s="2"/>
      <c r="G42903" s="2"/>
      <c r="J42903" s="2"/>
    </row>
    <row r="42904">
      <c r="D42904" s="2"/>
      <c r="G42904" s="2"/>
      <c r="J42904" s="2"/>
    </row>
    <row r="42905">
      <c r="D42905" s="2"/>
      <c r="G42905" s="2"/>
      <c r="J42905" s="2"/>
    </row>
    <row r="42906">
      <c r="D42906" s="2"/>
      <c r="G42906" s="2"/>
      <c r="J42906" s="2"/>
    </row>
    <row r="42907">
      <c r="D42907" s="2"/>
      <c r="G42907" s="2"/>
      <c r="J42907" s="2"/>
    </row>
    <row r="42908">
      <c r="D42908" s="2"/>
      <c r="G42908" s="2"/>
      <c r="J42908" s="2"/>
    </row>
    <row r="42909">
      <c r="D42909" s="2"/>
      <c r="G42909" s="2"/>
      <c r="J42909" s="2"/>
    </row>
    <row r="42910">
      <c r="D42910" s="2"/>
      <c r="G42910" s="2"/>
      <c r="J42910" s="2"/>
    </row>
    <row r="42911">
      <c r="D42911" s="2"/>
      <c r="G42911" s="2"/>
      <c r="J42911" s="2"/>
    </row>
    <row r="42912">
      <c r="D42912" s="2"/>
      <c r="G42912" s="2"/>
      <c r="J42912" s="2"/>
    </row>
    <row r="42913">
      <c r="D42913" s="2"/>
      <c r="G42913" s="2"/>
      <c r="J42913" s="2"/>
    </row>
    <row r="42914">
      <c r="D42914" s="2"/>
      <c r="G42914" s="2"/>
      <c r="J42914" s="2"/>
    </row>
    <row r="42915">
      <c r="D42915" s="2"/>
      <c r="G42915" s="2"/>
      <c r="J42915" s="2"/>
    </row>
    <row r="42916">
      <c r="D42916" s="2"/>
      <c r="G42916" s="2"/>
      <c r="J42916" s="2"/>
    </row>
    <row r="42917">
      <c r="D42917" s="2"/>
      <c r="G42917" s="2"/>
      <c r="J42917" s="2"/>
    </row>
    <row r="42918">
      <c r="D42918" s="2"/>
      <c r="G42918" s="2"/>
      <c r="J42918" s="2"/>
    </row>
    <row r="42919">
      <c r="D42919" s="2"/>
      <c r="G42919" s="2"/>
      <c r="J42919" s="2"/>
    </row>
    <row r="42920">
      <c r="D42920" s="2"/>
      <c r="G42920" s="2"/>
      <c r="J42920" s="2"/>
    </row>
    <row r="42921">
      <c r="D42921" s="2"/>
      <c r="G42921" s="2"/>
      <c r="J42921" s="2"/>
    </row>
    <row r="42922">
      <c r="D42922" s="2"/>
      <c r="G42922" s="2"/>
      <c r="J42922" s="2"/>
    </row>
    <row r="42923">
      <c r="D42923" s="2"/>
      <c r="G42923" s="2"/>
      <c r="J42923" s="2"/>
    </row>
    <row r="42924">
      <c r="D42924" s="2"/>
      <c r="G42924" s="2"/>
      <c r="J42924" s="2"/>
    </row>
    <row r="42925">
      <c r="D42925" s="2"/>
      <c r="G42925" s="2"/>
      <c r="J42925" s="2"/>
    </row>
    <row r="42926">
      <c r="D42926" s="2"/>
      <c r="G42926" s="2"/>
      <c r="J42926" s="2"/>
    </row>
    <row r="42927">
      <c r="D42927" s="2"/>
      <c r="G42927" s="2"/>
      <c r="J42927" s="2"/>
    </row>
    <row r="42928">
      <c r="D42928" s="2"/>
      <c r="G42928" s="2"/>
      <c r="J42928" s="2"/>
    </row>
    <row r="42929">
      <c r="D42929" s="2"/>
      <c r="G42929" s="2"/>
      <c r="J42929" s="2"/>
    </row>
    <row r="42930">
      <c r="D42930" s="2"/>
      <c r="G42930" s="2"/>
      <c r="J42930" s="2"/>
    </row>
    <row r="42931">
      <c r="D42931" s="2"/>
      <c r="G42931" s="2"/>
      <c r="J42931" s="2"/>
    </row>
    <row r="42932">
      <c r="D42932" s="2"/>
      <c r="G42932" s="2"/>
      <c r="J42932" s="2"/>
    </row>
    <row r="42933">
      <c r="D42933" s="2"/>
      <c r="G42933" s="2"/>
      <c r="J42933" s="2"/>
    </row>
    <row r="42934">
      <c r="D42934" s="2"/>
      <c r="G42934" s="2"/>
      <c r="J42934" s="2"/>
    </row>
    <row r="42935">
      <c r="D42935" s="2"/>
      <c r="G42935" s="2"/>
      <c r="J42935" s="2"/>
    </row>
    <row r="42936">
      <c r="D42936" s="2"/>
      <c r="G42936" s="2"/>
      <c r="J42936" s="2"/>
    </row>
    <row r="42937">
      <c r="D42937" s="2"/>
      <c r="G42937" s="2"/>
      <c r="J42937" s="2"/>
    </row>
    <row r="42938">
      <c r="D42938" s="2"/>
      <c r="G42938" s="2"/>
      <c r="J42938" s="2"/>
    </row>
    <row r="42939">
      <c r="D42939" s="2"/>
      <c r="G42939" s="2"/>
      <c r="J42939" s="2"/>
    </row>
    <row r="42940">
      <c r="D42940" s="2"/>
      <c r="G42940" s="2"/>
      <c r="J42940" s="2"/>
    </row>
    <row r="42941">
      <c r="D42941" s="2"/>
      <c r="G42941" s="2"/>
      <c r="J42941" s="2"/>
    </row>
    <row r="42942">
      <c r="D42942" s="2"/>
      <c r="G42942" s="2"/>
      <c r="J42942" s="2"/>
    </row>
    <row r="42943">
      <c r="D42943" s="2"/>
      <c r="G42943" s="2"/>
      <c r="J42943" s="2"/>
    </row>
    <row r="42944">
      <c r="D42944" s="2"/>
      <c r="G42944" s="2"/>
      <c r="J42944" s="2"/>
    </row>
    <row r="42945">
      <c r="D42945" s="2"/>
      <c r="G42945" s="2"/>
      <c r="J42945" s="2"/>
    </row>
    <row r="42946">
      <c r="D42946" s="2"/>
      <c r="G42946" s="2"/>
      <c r="J42946" s="2"/>
    </row>
    <row r="42947">
      <c r="D42947" s="2"/>
      <c r="G42947" s="2"/>
      <c r="J42947" s="2"/>
    </row>
    <row r="42948">
      <c r="D42948" s="2"/>
      <c r="G42948" s="2"/>
      <c r="J42948" s="2"/>
    </row>
    <row r="42949">
      <c r="D42949" s="2"/>
      <c r="G42949" s="2"/>
      <c r="J42949" s="2"/>
    </row>
    <row r="42950">
      <c r="D42950" s="2"/>
      <c r="G42950" s="2"/>
      <c r="J42950" s="2"/>
    </row>
    <row r="42951">
      <c r="D42951" s="2"/>
      <c r="G42951" s="2"/>
      <c r="J42951" s="2"/>
    </row>
    <row r="42952">
      <c r="D42952" s="2"/>
      <c r="G42952" s="2"/>
      <c r="J42952" s="2"/>
    </row>
    <row r="42953">
      <c r="D42953" s="2"/>
      <c r="G42953" s="2"/>
      <c r="J42953" s="2"/>
    </row>
    <row r="42954">
      <c r="D42954" s="2"/>
      <c r="G42954" s="2"/>
      <c r="J42954" s="2"/>
    </row>
    <row r="42955">
      <c r="D42955" s="2"/>
      <c r="G42955" s="2"/>
      <c r="J42955" s="2"/>
    </row>
    <row r="42956">
      <c r="D42956" s="2"/>
      <c r="G42956" s="2"/>
      <c r="J42956" s="2"/>
    </row>
    <row r="42957">
      <c r="D42957" s="2"/>
      <c r="G42957" s="2"/>
      <c r="J42957" s="2"/>
    </row>
    <row r="42958">
      <c r="D42958" s="2"/>
      <c r="G42958" s="2"/>
      <c r="J42958" s="2"/>
    </row>
    <row r="42959">
      <c r="D42959" s="2"/>
      <c r="G42959" s="2"/>
      <c r="J42959" s="2"/>
    </row>
    <row r="42960">
      <c r="D42960" s="2"/>
      <c r="G42960" s="2"/>
      <c r="J42960" s="2"/>
    </row>
    <row r="42961">
      <c r="D42961" s="2"/>
      <c r="G42961" s="2"/>
      <c r="J42961" s="2"/>
    </row>
    <row r="42962">
      <c r="D42962" s="2"/>
      <c r="G42962" s="2"/>
      <c r="J42962" s="2"/>
    </row>
    <row r="42963">
      <c r="D42963" s="2"/>
      <c r="G42963" s="2"/>
      <c r="J42963" s="2"/>
    </row>
    <row r="42964">
      <c r="D42964" s="2"/>
      <c r="G42964" s="2"/>
      <c r="J42964" s="2"/>
    </row>
    <row r="42965">
      <c r="D42965" s="2"/>
      <c r="G42965" s="2"/>
      <c r="J42965" s="2"/>
    </row>
    <row r="42966">
      <c r="D42966" s="2"/>
      <c r="G42966" s="2"/>
      <c r="J42966" s="2"/>
    </row>
    <row r="42967">
      <c r="D42967" s="2"/>
      <c r="G42967" s="2"/>
      <c r="J42967" s="2"/>
    </row>
    <row r="42968">
      <c r="D42968" s="2"/>
      <c r="G42968" s="2"/>
      <c r="J42968" s="2"/>
    </row>
    <row r="42969">
      <c r="D42969" s="2"/>
      <c r="G42969" s="2"/>
      <c r="J42969" s="2"/>
    </row>
    <row r="42970">
      <c r="D42970" s="2"/>
      <c r="G42970" s="2"/>
      <c r="J42970" s="2"/>
    </row>
    <row r="42971">
      <c r="D42971" s="2"/>
      <c r="G42971" s="2"/>
      <c r="J42971" s="2"/>
    </row>
    <row r="42972">
      <c r="D42972" s="2"/>
      <c r="G42972" s="2"/>
      <c r="J42972" s="2"/>
    </row>
    <row r="42973">
      <c r="D42973" s="2"/>
      <c r="G42973" s="2"/>
      <c r="J42973" s="2"/>
    </row>
    <row r="42974">
      <c r="D42974" s="2"/>
      <c r="G42974" s="2"/>
      <c r="J42974" s="2"/>
    </row>
    <row r="42975">
      <c r="D42975" s="2"/>
      <c r="G42975" s="2"/>
      <c r="J42975" s="2"/>
    </row>
    <row r="42976">
      <c r="D42976" s="2"/>
      <c r="G42976" s="2"/>
      <c r="J42976" s="2"/>
    </row>
    <row r="42977">
      <c r="D42977" s="2"/>
      <c r="G42977" s="2"/>
      <c r="J42977" s="2"/>
    </row>
    <row r="42978">
      <c r="D42978" s="2"/>
      <c r="G42978" s="2"/>
      <c r="J42978" s="2"/>
    </row>
    <row r="42979">
      <c r="D42979" s="2"/>
      <c r="G42979" s="2"/>
      <c r="J42979" s="2"/>
    </row>
    <row r="42980">
      <c r="D42980" s="2"/>
      <c r="G42980" s="2"/>
      <c r="J42980" s="2"/>
    </row>
    <row r="42981">
      <c r="D42981" s="2"/>
      <c r="G42981" s="2"/>
      <c r="J42981" s="2"/>
    </row>
    <row r="42982">
      <c r="D42982" s="2"/>
      <c r="G42982" s="2"/>
      <c r="J42982" s="2"/>
    </row>
    <row r="42983">
      <c r="D42983" s="2"/>
      <c r="G42983" s="2"/>
      <c r="J42983" s="2"/>
    </row>
    <row r="42984">
      <c r="D42984" s="2"/>
      <c r="G42984" s="2"/>
      <c r="J42984" s="2"/>
    </row>
    <row r="42985">
      <c r="D42985" s="2"/>
      <c r="G42985" s="2"/>
      <c r="J42985" s="2"/>
    </row>
    <row r="42986">
      <c r="D42986" s="2"/>
      <c r="G42986" s="2"/>
      <c r="J42986" s="2"/>
    </row>
    <row r="42987">
      <c r="D42987" s="2"/>
      <c r="G42987" s="2"/>
      <c r="J42987" s="2"/>
    </row>
    <row r="42988">
      <c r="D42988" s="2"/>
      <c r="G42988" s="2"/>
      <c r="J42988" s="2"/>
    </row>
    <row r="42989">
      <c r="D42989" s="2"/>
      <c r="G42989" s="2"/>
      <c r="J42989" s="2"/>
    </row>
    <row r="42990">
      <c r="D42990" s="2"/>
      <c r="G42990" s="2"/>
      <c r="J42990" s="2"/>
    </row>
    <row r="42991">
      <c r="D42991" s="2"/>
      <c r="G42991" s="2"/>
      <c r="J42991" s="2"/>
    </row>
    <row r="42992">
      <c r="D42992" s="2"/>
      <c r="G42992" s="2"/>
      <c r="J42992" s="2"/>
    </row>
    <row r="42993">
      <c r="D42993" s="2"/>
      <c r="G42993" s="2"/>
      <c r="J42993" s="2"/>
    </row>
    <row r="42994">
      <c r="D42994" s="2"/>
      <c r="G42994" s="2"/>
      <c r="J42994" s="2"/>
    </row>
    <row r="42995">
      <c r="D42995" s="2"/>
      <c r="G42995" s="2"/>
      <c r="J42995" s="2"/>
    </row>
    <row r="42996">
      <c r="D42996" s="2"/>
      <c r="G42996" s="2"/>
      <c r="J42996" s="2"/>
    </row>
    <row r="42997">
      <c r="D42997" s="2"/>
      <c r="G42997" s="2"/>
      <c r="J42997" s="2"/>
    </row>
    <row r="42998">
      <c r="D42998" s="2"/>
      <c r="G42998" s="2"/>
      <c r="J42998" s="2"/>
    </row>
    <row r="42999">
      <c r="D42999" s="2"/>
      <c r="G42999" s="2"/>
      <c r="J42999" s="2"/>
    </row>
    <row r="43000">
      <c r="D43000" s="2"/>
      <c r="G43000" s="2"/>
      <c r="J43000" s="2"/>
    </row>
    <row r="43001">
      <c r="D43001" s="2"/>
      <c r="G43001" s="2"/>
      <c r="J43001" s="2"/>
    </row>
    <row r="43002">
      <c r="D43002" s="2"/>
      <c r="G43002" s="2"/>
      <c r="J43002" s="2"/>
    </row>
    <row r="43003">
      <c r="D43003" s="2"/>
      <c r="G43003" s="2"/>
      <c r="J43003" s="2"/>
    </row>
    <row r="43004">
      <c r="D43004" s="2"/>
      <c r="G43004" s="2"/>
      <c r="J43004" s="2"/>
    </row>
    <row r="43005">
      <c r="D43005" s="2"/>
      <c r="G43005" s="2"/>
      <c r="J43005" s="2"/>
    </row>
    <row r="43006">
      <c r="D43006" s="2"/>
      <c r="G43006" s="2"/>
      <c r="J43006" s="2"/>
    </row>
    <row r="43007">
      <c r="D43007" s="2"/>
      <c r="G43007" s="2"/>
      <c r="J43007" s="2"/>
    </row>
    <row r="43008">
      <c r="D43008" s="2"/>
      <c r="G43008" s="2"/>
      <c r="J43008" s="2"/>
    </row>
    <row r="43009">
      <c r="D43009" s="2"/>
      <c r="G43009" s="2"/>
      <c r="J43009" s="2"/>
    </row>
    <row r="43010">
      <c r="D43010" s="2"/>
      <c r="G43010" s="2"/>
      <c r="J43010" s="2"/>
    </row>
    <row r="43011">
      <c r="D43011" s="2"/>
      <c r="G43011" s="2"/>
      <c r="J43011" s="2"/>
    </row>
    <row r="43012">
      <c r="D43012" s="2"/>
      <c r="G43012" s="2"/>
      <c r="J43012" s="2"/>
    </row>
    <row r="43013">
      <c r="D43013" s="2"/>
      <c r="G43013" s="2"/>
      <c r="J43013" s="2"/>
    </row>
    <row r="43014">
      <c r="D43014" s="2"/>
      <c r="G43014" s="2"/>
      <c r="J43014" s="2"/>
    </row>
    <row r="43015">
      <c r="D43015" s="2"/>
      <c r="G43015" s="2"/>
      <c r="J43015" s="2"/>
    </row>
    <row r="43016">
      <c r="D43016" s="2"/>
      <c r="G43016" s="2"/>
      <c r="J43016" s="2"/>
    </row>
    <row r="43017">
      <c r="D43017" s="2"/>
      <c r="G43017" s="2"/>
      <c r="J43017" s="2"/>
    </row>
    <row r="43018">
      <c r="D43018" s="2"/>
      <c r="G43018" s="2"/>
      <c r="J43018" s="2"/>
    </row>
    <row r="43019">
      <c r="D43019" s="2"/>
      <c r="G43019" s="2"/>
      <c r="J43019" s="2"/>
    </row>
    <row r="43020">
      <c r="D43020" s="2"/>
      <c r="G43020" s="2"/>
      <c r="J43020" s="2"/>
    </row>
    <row r="43021">
      <c r="D43021" s="2"/>
      <c r="G43021" s="2"/>
      <c r="J43021" s="2"/>
    </row>
    <row r="43022">
      <c r="D43022" s="2"/>
      <c r="G43022" s="2"/>
      <c r="J43022" s="2"/>
    </row>
    <row r="43023">
      <c r="D43023" s="2"/>
      <c r="G43023" s="2"/>
      <c r="J43023" s="2"/>
    </row>
    <row r="43024">
      <c r="D43024" s="2"/>
      <c r="G43024" s="2"/>
      <c r="J43024" s="2"/>
    </row>
    <row r="43025">
      <c r="D43025" s="2"/>
      <c r="G43025" s="2"/>
      <c r="J43025" s="2"/>
    </row>
    <row r="43026">
      <c r="D43026" s="2"/>
      <c r="G43026" s="2"/>
      <c r="J43026" s="2"/>
    </row>
    <row r="43027">
      <c r="D43027" s="2"/>
      <c r="G43027" s="2"/>
      <c r="J43027" s="2"/>
    </row>
    <row r="43028">
      <c r="D43028" s="2"/>
      <c r="G43028" s="2"/>
      <c r="J43028" s="2"/>
    </row>
    <row r="43029">
      <c r="D43029" s="2"/>
      <c r="G43029" s="2"/>
      <c r="J43029" s="2"/>
    </row>
    <row r="43030">
      <c r="D43030" s="2"/>
      <c r="G43030" s="2"/>
      <c r="J43030" s="2"/>
    </row>
    <row r="43031">
      <c r="D43031" s="2"/>
      <c r="G43031" s="2"/>
      <c r="J43031" s="2"/>
    </row>
    <row r="43032">
      <c r="D43032" s="2"/>
      <c r="G43032" s="2"/>
      <c r="J43032" s="2"/>
    </row>
    <row r="43033">
      <c r="D43033" s="2"/>
      <c r="G43033" s="2"/>
      <c r="J43033" s="2"/>
    </row>
    <row r="43034">
      <c r="D43034" s="2"/>
      <c r="G43034" s="2"/>
      <c r="J43034" s="2"/>
    </row>
    <row r="43035">
      <c r="D43035" s="2"/>
      <c r="G43035" s="2"/>
      <c r="J43035" s="2"/>
    </row>
    <row r="43036">
      <c r="D43036" s="2"/>
      <c r="G43036" s="2"/>
      <c r="J43036" s="2"/>
    </row>
    <row r="43037">
      <c r="D43037" s="2"/>
      <c r="G43037" s="2"/>
      <c r="J43037" s="2"/>
    </row>
    <row r="43038">
      <c r="D43038" s="2"/>
      <c r="G43038" s="2"/>
      <c r="J43038" s="2"/>
    </row>
    <row r="43039">
      <c r="D43039" s="2"/>
      <c r="G43039" s="2"/>
      <c r="J43039" s="2"/>
    </row>
    <row r="43040">
      <c r="D43040" s="2"/>
      <c r="G43040" s="2"/>
      <c r="J43040" s="2"/>
    </row>
    <row r="43041">
      <c r="D43041" s="2"/>
      <c r="G43041" s="2"/>
      <c r="J43041" s="2"/>
    </row>
    <row r="43042">
      <c r="D43042" s="2"/>
      <c r="G43042" s="2"/>
      <c r="J43042" s="2"/>
    </row>
    <row r="43043">
      <c r="D43043" s="2"/>
      <c r="G43043" s="2"/>
      <c r="J43043" s="2"/>
    </row>
    <row r="43044">
      <c r="D43044" s="2"/>
      <c r="G43044" s="2"/>
      <c r="J43044" s="2"/>
    </row>
    <row r="43045">
      <c r="D43045" s="2"/>
      <c r="G43045" s="2"/>
      <c r="J43045" s="2"/>
    </row>
    <row r="43046">
      <c r="D43046" s="2"/>
      <c r="G43046" s="2"/>
      <c r="J43046" s="2"/>
    </row>
    <row r="43047">
      <c r="D43047" s="2"/>
      <c r="G43047" s="2"/>
      <c r="J43047" s="2"/>
    </row>
    <row r="43048">
      <c r="D43048" s="2"/>
      <c r="G43048" s="2"/>
      <c r="J43048" s="2"/>
    </row>
    <row r="43049">
      <c r="D43049" s="2"/>
      <c r="G43049" s="2"/>
      <c r="J43049" s="2"/>
    </row>
    <row r="43050">
      <c r="D43050" s="2"/>
      <c r="G43050" s="2"/>
      <c r="J43050" s="2"/>
    </row>
    <row r="43051">
      <c r="D43051" s="2"/>
      <c r="G43051" s="2"/>
      <c r="J43051" s="2"/>
    </row>
    <row r="43052">
      <c r="D43052" s="2"/>
      <c r="G43052" s="2"/>
      <c r="J43052" s="2"/>
    </row>
    <row r="43053">
      <c r="D43053" s="2"/>
      <c r="G43053" s="2"/>
      <c r="J43053" s="2"/>
    </row>
    <row r="43054">
      <c r="D43054" s="2"/>
      <c r="G43054" s="2"/>
      <c r="J43054" s="2"/>
    </row>
    <row r="43055">
      <c r="D43055" s="2"/>
      <c r="G43055" s="2"/>
      <c r="J43055" s="2"/>
    </row>
    <row r="43056">
      <c r="D43056" s="2"/>
      <c r="G43056" s="2"/>
      <c r="J43056" s="2"/>
    </row>
    <row r="43057">
      <c r="D43057" s="2"/>
      <c r="G43057" s="2"/>
      <c r="J43057" s="2"/>
    </row>
    <row r="43058">
      <c r="D43058" s="2"/>
      <c r="G43058" s="2"/>
      <c r="J43058" s="2"/>
    </row>
    <row r="43059">
      <c r="D43059" s="2"/>
      <c r="G43059" s="2"/>
      <c r="J43059" s="2"/>
    </row>
    <row r="43060">
      <c r="D43060" s="2"/>
      <c r="G43060" s="2"/>
      <c r="J43060" s="2"/>
    </row>
    <row r="43061">
      <c r="D43061" s="2"/>
      <c r="G43061" s="2"/>
      <c r="J43061" s="2"/>
    </row>
    <row r="43062">
      <c r="D43062" s="2"/>
      <c r="G43062" s="2"/>
      <c r="J43062" s="2"/>
    </row>
    <row r="43063">
      <c r="D43063" s="2"/>
      <c r="G43063" s="2"/>
      <c r="J43063" s="2"/>
    </row>
    <row r="43064">
      <c r="D43064" s="2"/>
      <c r="G43064" s="2"/>
      <c r="J43064" s="2"/>
    </row>
    <row r="43065">
      <c r="D43065" s="2"/>
      <c r="G43065" s="2"/>
      <c r="J43065" s="2"/>
    </row>
    <row r="43066">
      <c r="D43066" s="2"/>
      <c r="G43066" s="2"/>
      <c r="J43066" s="2"/>
    </row>
    <row r="43067">
      <c r="D43067" s="2"/>
      <c r="G43067" s="2"/>
      <c r="J43067" s="2"/>
    </row>
    <row r="43068">
      <c r="D43068" s="2"/>
      <c r="G43068" s="2"/>
      <c r="J43068" s="2"/>
    </row>
    <row r="43069">
      <c r="D43069" s="2"/>
      <c r="G43069" s="2"/>
      <c r="J43069" s="2"/>
    </row>
    <row r="43070">
      <c r="D43070" s="2"/>
      <c r="G43070" s="2"/>
      <c r="J43070" s="2"/>
    </row>
    <row r="43071">
      <c r="D43071" s="2"/>
      <c r="G43071" s="2"/>
      <c r="J43071" s="2"/>
    </row>
    <row r="43072">
      <c r="D43072" s="2"/>
      <c r="G43072" s="2"/>
      <c r="J43072" s="2"/>
    </row>
    <row r="43073">
      <c r="D43073" s="2"/>
      <c r="G43073" s="2"/>
      <c r="J43073" s="2"/>
    </row>
    <row r="43074">
      <c r="D43074" s="2"/>
      <c r="G43074" s="2"/>
      <c r="J43074" s="2"/>
    </row>
    <row r="43075">
      <c r="D43075" s="2"/>
      <c r="G43075" s="2"/>
      <c r="J43075" s="2"/>
    </row>
    <row r="43076">
      <c r="D43076" s="2"/>
      <c r="G43076" s="2"/>
      <c r="J43076" s="2"/>
    </row>
    <row r="43077">
      <c r="D43077" s="2"/>
      <c r="G43077" s="2"/>
      <c r="J43077" s="2"/>
    </row>
    <row r="43078">
      <c r="D43078" s="2"/>
      <c r="G43078" s="2"/>
      <c r="J43078" s="2"/>
    </row>
    <row r="43079">
      <c r="D43079" s="2"/>
      <c r="G43079" s="2"/>
      <c r="J43079" s="2"/>
    </row>
    <row r="43080">
      <c r="D43080" s="2"/>
      <c r="G43080" s="2"/>
      <c r="J43080" s="2"/>
    </row>
    <row r="43081">
      <c r="D43081" s="2"/>
      <c r="G43081" s="2"/>
      <c r="J43081" s="2"/>
    </row>
    <row r="43082">
      <c r="D43082" s="2"/>
      <c r="G43082" s="2"/>
      <c r="J43082" s="2"/>
    </row>
    <row r="43083">
      <c r="D43083" s="2"/>
      <c r="G43083" s="2"/>
      <c r="J43083" s="2"/>
    </row>
    <row r="43084">
      <c r="D43084" s="2"/>
      <c r="G43084" s="2"/>
      <c r="J43084" s="2"/>
    </row>
    <row r="43085">
      <c r="D43085" s="2"/>
      <c r="G43085" s="2"/>
      <c r="J43085" s="2"/>
    </row>
    <row r="43086">
      <c r="D43086" s="2"/>
      <c r="G43086" s="2"/>
      <c r="J43086" s="2"/>
    </row>
    <row r="43087">
      <c r="D43087" s="2"/>
      <c r="G43087" s="2"/>
      <c r="J43087" s="2"/>
    </row>
    <row r="43088">
      <c r="D43088" s="2"/>
      <c r="G43088" s="2"/>
      <c r="J43088" s="2"/>
    </row>
    <row r="43089">
      <c r="D43089" s="2"/>
      <c r="G43089" s="2"/>
      <c r="J43089" s="2"/>
    </row>
    <row r="43090">
      <c r="D43090" s="2"/>
      <c r="G43090" s="2"/>
      <c r="J43090" s="2"/>
    </row>
    <row r="43091">
      <c r="D43091" s="2"/>
      <c r="G43091" s="2"/>
      <c r="J43091" s="2"/>
    </row>
    <row r="43092">
      <c r="D43092" s="2"/>
      <c r="G43092" s="2"/>
      <c r="J43092" s="2"/>
    </row>
    <row r="43093">
      <c r="D43093" s="2"/>
      <c r="G43093" s="2"/>
      <c r="J43093" s="2"/>
    </row>
    <row r="43094">
      <c r="D43094" s="2"/>
      <c r="G43094" s="2"/>
      <c r="J43094" s="2"/>
    </row>
    <row r="43095">
      <c r="D43095" s="2"/>
      <c r="G43095" s="2"/>
      <c r="J43095" s="2"/>
    </row>
    <row r="43096">
      <c r="D43096" s="2"/>
      <c r="G43096" s="2"/>
      <c r="J43096" s="2"/>
    </row>
    <row r="43097">
      <c r="D43097" s="2"/>
      <c r="G43097" s="2"/>
      <c r="J43097" s="2"/>
    </row>
    <row r="43098">
      <c r="D43098" s="2"/>
      <c r="G43098" s="2"/>
      <c r="J43098" s="2"/>
    </row>
    <row r="43099">
      <c r="D43099" s="2"/>
      <c r="G43099" s="2"/>
      <c r="J43099" s="2"/>
    </row>
    <row r="43100">
      <c r="D43100" s="2"/>
      <c r="G43100" s="2"/>
      <c r="J43100" s="2"/>
    </row>
    <row r="43101">
      <c r="D43101" s="2"/>
      <c r="G43101" s="2"/>
      <c r="J43101" s="2"/>
    </row>
    <row r="43102">
      <c r="D43102" s="2"/>
      <c r="G43102" s="2"/>
      <c r="J43102" s="2"/>
    </row>
    <row r="43103">
      <c r="D43103" s="2"/>
      <c r="G43103" s="2"/>
      <c r="J43103" s="2"/>
    </row>
    <row r="43104">
      <c r="D43104" s="2"/>
      <c r="G43104" s="2"/>
      <c r="J43104" s="2"/>
    </row>
    <row r="43105">
      <c r="D43105" s="2"/>
      <c r="G43105" s="2"/>
      <c r="J43105" s="2"/>
    </row>
    <row r="43106">
      <c r="D43106" s="2"/>
      <c r="G43106" s="2"/>
      <c r="J43106" s="2"/>
    </row>
    <row r="43107">
      <c r="D43107" s="2"/>
      <c r="G43107" s="2"/>
      <c r="J43107" s="2"/>
    </row>
    <row r="43108">
      <c r="D43108" s="2"/>
      <c r="G43108" s="2"/>
      <c r="J43108" s="2"/>
    </row>
    <row r="43109">
      <c r="D43109" s="2"/>
      <c r="G43109" s="2"/>
      <c r="J43109" s="2"/>
    </row>
    <row r="43110">
      <c r="D43110" s="2"/>
      <c r="G43110" s="2"/>
      <c r="J43110" s="2"/>
    </row>
    <row r="43111">
      <c r="D43111" s="2"/>
      <c r="G43111" s="2"/>
      <c r="J43111" s="2"/>
    </row>
    <row r="43112">
      <c r="D43112" s="2"/>
      <c r="G43112" s="2"/>
      <c r="J43112" s="2"/>
    </row>
    <row r="43113">
      <c r="D43113" s="2"/>
      <c r="G43113" s="2"/>
      <c r="J43113" s="2"/>
    </row>
    <row r="43114">
      <c r="D43114" s="2"/>
      <c r="G43114" s="2"/>
      <c r="J43114" s="2"/>
    </row>
    <row r="43115">
      <c r="D43115" s="2"/>
      <c r="G43115" s="2"/>
      <c r="J43115" s="2"/>
    </row>
    <row r="43116">
      <c r="D43116" s="2"/>
      <c r="G43116" s="2"/>
      <c r="J43116" s="2"/>
    </row>
    <row r="43117">
      <c r="D43117" s="2"/>
      <c r="G43117" s="2"/>
      <c r="J43117" s="2"/>
    </row>
    <row r="43118">
      <c r="D43118" s="2"/>
      <c r="G43118" s="2"/>
      <c r="J43118" s="2"/>
    </row>
    <row r="43119">
      <c r="D43119" s="2"/>
      <c r="G43119" s="2"/>
      <c r="J43119" s="2"/>
    </row>
    <row r="43120">
      <c r="D43120" s="2"/>
      <c r="G43120" s="2"/>
      <c r="J43120" s="2"/>
    </row>
    <row r="43121">
      <c r="D43121" s="2"/>
      <c r="G43121" s="2"/>
      <c r="J43121" s="2"/>
    </row>
    <row r="43122">
      <c r="D43122" s="2"/>
      <c r="G43122" s="2"/>
      <c r="J43122" s="2"/>
    </row>
    <row r="43123">
      <c r="D43123" s="2"/>
      <c r="G43123" s="2"/>
      <c r="J43123" s="2"/>
    </row>
    <row r="43124">
      <c r="D43124" s="2"/>
      <c r="G43124" s="2"/>
      <c r="J43124" s="2"/>
    </row>
    <row r="43125">
      <c r="D43125" s="2"/>
      <c r="G43125" s="2"/>
      <c r="J43125" s="2"/>
    </row>
    <row r="43126">
      <c r="D43126" s="2"/>
      <c r="G43126" s="2"/>
      <c r="J43126" s="2"/>
    </row>
    <row r="43127">
      <c r="D43127" s="2"/>
      <c r="G43127" s="2"/>
      <c r="J43127" s="2"/>
    </row>
    <row r="43128">
      <c r="D43128" s="2"/>
      <c r="G43128" s="2"/>
      <c r="J43128" s="2"/>
    </row>
    <row r="43129">
      <c r="D43129" s="2"/>
      <c r="G43129" s="2"/>
      <c r="J43129" s="2"/>
    </row>
    <row r="43130">
      <c r="D43130" s="2"/>
      <c r="G43130" s="2"/>
      <c r="J43130" s="2"/>
    </row>
    <row r="43131">
      <c r="D43131" s="2"/>
      <c r="G43131" s="2"/>
      <c r="J43131" s="2"/>
    </row>
    <row r="43132">
      <c r="D43132" s="2"/>
      <c r="G43132" s="2"/>
      <c r="J43132" s="2"/>
    </row>
    <row r="43133">
      <c r="D43133" s="2"/>
      <c r="G43133" s="2"/>
      <c r="J43133" s="2"/>
    </row>
    <row r="43134">
      <c r="D43134" s="2"/>
      <c r="G43134" s="2"/>
      <c r="J43134" s="2"/>
    </row>
    <row r="43135">
      <c r="D43135" s="2"/>
      <c r="G43135" s="2"/>
      <c r="J43135" s="2"/>
    </row>
    <row r="43136">
      <c r="D43136" s="2"/>
      <c r="G43136" s="2"/>
      <c r="J43136" s="2"/>
    </row>
    <row r="43137">
      <c r="D43137" s="2"/>
      <c r="G43137" s="2"/>
      <c r="J43137" s="2"/>
    </row>
    <row r="43138">
      <c r="D43138" s="2"/>
      <c r="G43138" s="2"/>
      <c r="J43138" s="2"/>
    </row>
    <row r="43139">
      <c r="D43139" s="2"/>
      <c r="G43139" s="2"/>
      <c r="J43139" s="2"/>
    </row>
    <row r="43140">
      <c r="D43140" s="2"/>
      <c r="G43140" s="2"/>
      <c r="J43140" s="2"/>
    </row>
    <row r="43141">
      <c r="D43141" s="2"/>
      <c r="G43141" s="2"/>
      <c r="J43141" s="2"/>
    </row>
    <row r="43142">
      <c r="D43142" s="2"/>
      <c r="G43142" s="2"/>
      <c r="J43142" s="2"/>
    </row>
    <row r="43143">
      <c r="D43143" s="2"/>
      <c r="G43143" s="2"/>
      <c r="J43143" s="2"/>
    </row>
    <row r="43144">
      <c r="D43144" s="2"/>
      <c r="G43144" s="2"/>
      <c r="J43144" s="2"/>
    </row>
    <row r="43145">
      <c r="D43145" s="2"/>
      <c r="G43145" s="2"/>
      <c r="J43145" s="2"/>
    </row>
    <row r="43146">
      <c r="D43146" s="2"/>
      <c r="G43146" s="2"/>
      <c r="J43146" s="2"/>
    </row>
    <row r="43147">
      <c r="D43147" s="2"/>
      <c r="G43147" s="2"/>
      <c r="J43147" s="2"/>
    </row>
    <row r="43148">
      <c r="D43148" s="2"/>
      <c r="G43148" s="2"/>
      <c r="J43148" s="2"/>
    </row>
    <row r="43149">
      <c r="D43149" s="2"/>
      <c r="G43149" s="2"/>
      <c r="J43149" s="2"/>
    </row>
    <row r="43150">
      <c r="D43150" s="2"/>
      <c r="G43150" s="2"/>
      <c r="J43150" s="2"/>
    </row>
    <row r="43151">
      <c r="D43151" s="2"/>
      <c r="G43151" s="2"/>
      <c r="J43151" s="2"/>
    </row>
    <row r="43152">
      <c r="D43152" s="2"/>
      <c r="G43152" s="2"/>
      <c r="J43152" s="2"/>
    </row>
    <row r="43153">
      <c r="D43153" s="2"/>
      <c r="G43153" s="2"/>
      <c r="J43153" s="2"/>
    </row>
    <row r="43154">
      <c r="D43154" s="2"/>
      <c r="G43154" s="2"/>
      <c r="J43154" s="2"/>
    </row>
    <row r="43155">
      <c r="D43155" s="2"/>
      <c r="G43155" s="2"/>
      <c r="J43155" s="2"/>
    </row>
    <row r="43156">
      <c r="D43156" s="2"/>
      <c r="G43156" s="2"/>
      <c r="J43156" s="2"/>
    </row>
    <row r="43157">
      <c r="D43157" s="2"/>
      <c r="G43157" s="2"/>
      <c r="J43157" s="2"/>
    </row>
    <row r="43158">
      <c r="D43158" s="2"/>
      <c r="G43158" s="2"/>
      <c r="J43158" s="2"/>
    </row>
    <row r="43159">
      <c r="D43159" s="2"/>
      <c r="G43159" s="2"/>
      <c r="J43159" s="2"/>
    </row>
    <row r="43160">
      <c r="D43160" s="2"/>
      <c r="G43160" s="2"/>
      <c r="J43160" s="2"/>
    </row>
    <row r="43161">
      <c r="D43161" s="2"/>
      <c r="G43161" s="2"/>
      <c r="J43161" s="2"/>
    </row>
    <row r="43162">
      <c r="D43162" s="2"/>
      <c r="G43162" s="2"/>
      <c r="J43162" s="2"/>
    </row>
    <row r="43163">
      <c r="D43163" s="2"/>
      <c r="G43163" s="2"/>
      <c r="J43163" s="2"/>
    </row>
    <row r="43164">
      <c r="D43164" s="2"/>
      <c r="G43164" s="2"/>
      <c r="J43164" s="2"/>
    </row>
    <row r="43165">
      <c r="D43165" s="2"/>
      <c r="G43165" s="2"/>
      <c r="J43165" s="2"/>
    </row>
    <row r="43166">
      <c r="D43166" s="2"/>
      <c r="G43166" s="2"/>
      <c r="J43166" s="2"/>
    </row>
    <row r="43167">
      <c r="D43167" s="2"/>
      <c r="G43167" s="2"/>
      <c r="J43167" s="2"/>
    </row>
    <row r="43168">
      <c r="D43168" s="2"/>
      <c r="G43168" s="2"/>
      <c r="J43168" s="2"/>
    </row>
    <row r="43169">
      <c r="D43169" s="2"/>
      <c r="G43169" s="2"/>
      <c r="J43169" s="2"/>
    </row>
    <row r="43170">
      <c r="D43170" s="2"/>
      <c r="G43170" s="2"/>
      <c r="J43170" s="2"/>
    </row>
    <row r="43171">
      <c r="D43171" s="2"/>
      <c r="G43171" s="2"/>
      <c r="J43171" s="2"/>
    </row>
    <row r="43172">
      <c r="D43172" s="2"/>
      <c r="G43172" s="2"/>
      <c r="J43172" s="2"/>
    </row>
    <row r="43173">
      <c r="D43173" s="2"/>
      <c r="G43173" s="2"/>
      <c r="J43173" s="2"/>
    </row>
    <row r="43174">
      <c r="D43174" s="2"/>
      <c r="G43174" s="2"/>
      <c r="J43174" s="2"/>
    </row>
    <row r="43175">
      <c r="D43175" s="2"/>
      <c r="G43175" s="2"/>
      <c r="J43175" s="2"/>
    </row>
    <row r="43176">
      <c r="D43176" s="2"/>
      <c r="G43176" s="2"/>
      <c r="J43176" s="2"/>
    </row>
    <row r="43177">
      <c r="D43177" s="2"/>
      <c r="G43177" s="2"/>
      <c r="J43177" s="2"/>
    </row>
    <row r="43178">
      <c r="D43178" s="2"/>
      <c r="G43178" s="2"/>
      <c r="J43178" s="2"/>
    </row>
    <row r="43179">
      <c r="D43179" s="2"/>
      <c r="G43179" s="2"/>
      <c r="J43179" s="2"/>
    </row>
    <row r="43180">
      <c r="D43180" s="2"/>
      <c r="G43180" s="2"/>
      <c r="J43180" s="2"/>
    </row>
    <row r="43181">
      <c r="D43181" s="2"/>
      <c r="G43181" s="2"/>
      <c r="J43181" s="2"/>
    </row>
    <row r="43182">
      <c r="D43182" s="2"/>
      <c r="G43182" s="2"/>
      <c r="J43182" s="2"/>
    </row>
    <row r="43183">
      <c r="D43183" s="2"/>
      <c r="G43183" s="2"/>
      <c r="J43183" s="2"/>
    </row>
    <row r="43184">
      <c r="D43184" s="2"/>
      <c r="G43184" s="2"/>
      <c r="J43184" s="2"/>
    </row>
    <row r="43185">
      <c r="D43185" s="2"/>
      <c r="G43185" s="2"/>
      <c r="J43185" s="2"/>
    </row>
    <row r="43186">
      <c r="D43186" s="2"/>
      <c r="G43186" s="2"/>
      <c r="J43186" s="2"/>
    </row>
    <row r="43187">
      <c r="D43187" s="2"/>
      <c r="G43187" s="2"/>
      <c r="J43187" s="2"/>
    </row>
    <row r="43188">
      <c r="D43188" s="2"/>
      <c r="G43188" s="2"/>
      <c r="J43188" s="2"/>
    </row>
    <row r="43189">
      <c r="D43189" s="2"/>
      <c r="G43189" s="2"/>
      <c r="J43189" s="2"/>
    </row>
    <row r="43190">
      <c r="D43190" s="2"/>
      <c r="G43190" s="2"/>
      <c r="J43190" s="2"/>
    </row>
    <row r="43191">
      <c r="D43191" s="2"/>
      <c r="G43191" s="2"/>
      <c r="J43191" s="2"/>
    </row>
    <row r="43192">
      <c r="D43192" s="2"/>
      <c r="G43192" s="2"/>
      <c r="J43192" s="2"/>
    </row>
    <row r="43193">
      <c r="D43193" s="2"/>
      <c r="G43193" s="2"/>
      <c r="J43193" s="2"/>
    </row>
    <row r="43194">
      <c r="D43194" s="2"/>
      <c r="G43194" s="2"/>
      <c r="J43194" s="2"/>
    </row>
    <row r="43195">
      <c r="D43195" s="2"/>
      <c r="G43195" s="2"/>
      <c r="J43195" s="2"/>
    </row>
    <row r="43196">
      <c r="D43196" s="2"/>
      <c r="G43196" s="2"/>
      <c r="J43196" s="2"/>
    </row>
    <row r="43197">
      <c r="D43197" s="2"/>
      <c r="G43197" s="2"/>
      <c r="J43197" s="2"/>
    </row>
    <row r="43198">
      <c r="D43198" s="2"/>
      <c r="G43198" s="2"/>
      <c r="J43198" s="2"/>
    </row>
    <row r="43199">
      <c r="D43199" s="2"/>
      <c r="G43199" s="2"/>
      <c r="J43199" s="2"/>
    </row>
    <row r="43200">
      <c r="D43200" s="2"/>
      <c r="G43200" s="2"/>
      <c r="J43200" s="2"/>
    </row>
    <row r="43201">
      <c r="D43201" s="2"/>
      <c r="G43201" s="2"/>
      <c r="J43201" s="2"/>
    </row>
    <row r="43202">
      <c r="D43202" s="2"/>
      <c r="G43202" s="2"/>
      <c r="J43202" s="2"/>
    </row>
    <row r="43203">
      <c r="D43203" s="2"/>
      <c r="G43203" s="2"/>
      <c r="J43203" s="2"/>
    </row>
    <row r="43204">
      <c r="D43204" s="2"/>
      <c r="G43204" s="2"/>
      <c r="J43204" s="2"/>
    </row>
    <row r="43205">
      <c r="D43205" s="2"/>
      <c r="G43205" s="2"/>
      <c r="J43205" s="2"/>
    </row>
    <row r="43206">
      <c r="D43206" s="2"/>
      <c r="G43206" s="2"/>
      <c r="J43206" s="2"/>
    </row>
    <row r="43207">
      <c r="D43207" s="2"/>
      <c r="G43207" s="2"/>
      <c r="J43207" s="2"/>
    </row>
    <row r="43208">
      <c r="D43208" s="2"/>
      <c r="G43208" s="2"/>
      <c r="J43208" s="2"/>
    </row>
    <row r="43209">
      <c r="D43209" s="2"/>
      <c r="G43209" s="2"/>
      <c r="J43209" s="2"/>
    </row>
    <row r="43210">
      <c r="D43210" s="2"/>
      <c r="G43210" s="2"/>
      <c r="J43210" s="2"/>
    </row>
    <row r="43211">
      <c r="D43211" s="2"/>
      <c r="G43211" s="2"/>
      <c r="J43211" s="2"/>
    </row>
    <row r="43212">
      <c r="D43212" s="2"/>
      <c r="G43212" s="2"/>
      <c r="J43212" s="2"/>
    </row>
    <row r="43213">
      <c r="D43213" s="2"/>
      <c r="G43213" s="2"/>
      <c r="J43213" s="2"/>
    </row>
    <row r="43214">
      <c r="D43214" s="2"/>
      <c r="G43214" s="2"/>
      <c r="J43214" s="2"/>
    </row>
    <row r="43215">
      <c r="D43215" s="2"/>
      <c r="G43215" s="2"/>
      <c r="J43215" s="2"/>
    </row>
    <row r="43216">
      <c r="D43216" s="2"/>
      <c r="G43216" s="2"/>
      <c r="J43216" s="2"/>
    </row>
    <row r="43217">
      <c r="D43217" s="2"/>
      <c r="G43217" s="2"/>
      <c r="J43217" s="2"/>
    </row>
    <row r="43218">
      <c r="D43218" s="2"/>
      <c r="G43218" s="2"/>
      <c r="J43218" s="2"/>
    </row>
    <row r="43219">
      <c r="D43219" s="2"/>
      <c r="G43219" s="2"/>
      <c r="J43219" s="2"/>
    </row>
    <row r="43220">
      <c r="D43220" s="2"/>
      <c r="G43220" s="2"/>
      <c r="J43220" s="2"/>
    </row>
    <row r="43221">
      <c r="D43221" s="2"/>
      <c r="G43221" s="2"/>
      <c r="J43221" s="2"/>
    </row>
    <row r="43222">
      <c r="D43222" s="2"/>
      <c r="G43222" s="2"/>
      <c r="J43222" s="2"/>
    </row>
    <row r="43223">
      <c r="D43223" s="2"/>
      <c r="G43223" s="2"/>
      <c r="J43223" s="2"/>
    </row>
    <row r="43224">
      <c r="D43224" s="2"/>
      <c r="G43224" s="2"/>
      <c r="J43224" s="2"/>
    </row>
    <row r="43225">
      <c r="D43225" s="2"/>
      <c r="G43225" s="2"/>
      <c r="J43225" s="2"/>
    </row>
    <row r="43226">
      <c r="D43226" s="2"/>
      <c r="G43226" s="2"/>
      <c r="J43226" s="2"/>
    </row>
    <row r="43227">
      <c r="D43227" s="2"/>
      <c r="G43227" s="2"/>
      <c r="J43227" s="2"/>
    </row>
    <row r="43228">
      <c r="D43228" s="2"/>
      <c r="G43228" s="2"/>
      <c r="J43228" s="2"/>
    </row>
    <row r="43229">
      <c r="D43229" s="2"/>
      <c r="G43229" s="2"/>
      <c r="J43229" s="2"/>
    </row>
    <row r="43230">
      <c r="D43230" s="2"/>
      <c r="G43230" s="2"/>
      <c r="J43230" s="2"/>
    </row>
    <row r="43231">
      <c r="D43231" s="2"/>
      <c r="G43231" s="2"/>
      <c r="J43231" s="2"/>
    </row>
    <row r="43232">
      <c r="D43232" s="2"/>
      <c r="G43232" s="2"/>
      <c r="J43232" s="2"/>
    </row>
    <row r="43233">
      <c r="D43233" s="2"/>
      <c r="G43233" s="2"/>
      <c r="J43233" s="2"/>
    </row>
    <row r="43234">
      <c r="D43234" s="2"/>
      <c r="G43234" s="2"/>
      <c r="J43234" s="2"/>
    </row>
    <row r="43235">
      <c r="D43235" s="2"/>
      <c r="G43235" s="2"/>
      <c r="J43235" s="2"/>
    </row>
    <row r="43236">
      <c r="D43236" s="2"/>
      <c r="G43236" s="2"/>
      <c r="J43236" s="2"/>
    </row>
    <row r="43237">
      <c r="D43237" s="2"/>
      <c r="G43237" s="2"/>
      <c r="J43237" s="2"/>
    </row>
    <row r="43238">
      <c r="D43238" s="2"/>
      <c r="G43238" s="2"/>
      <c r="J43238" s="2"/>
    </row>
    <row r="43239">
      <c r="D43239" s="2"/>
      <c r="G43239" s="2"/>
      <c r="J43239" s="2"/>
    </row>
    <row r="43240">
      <c r="D43240" s="2"/>
      <c r="G43240" s="2"/>
      <c r="J43240" s="2"/>
    </row>
    <row r="43241">
      <c r="D43241" s="2"/>
      <c r="G43241" s="2"/>
      <c r="J43241" s="2"/>
    </row>
    <row r="43242">
      <c r="D43242" s="2"/>
      <c r="G43242" s="2"/>
      <c r="J43242" s="2"/>
    </row>
    <row r="43243">
      <c r="D43243" s="2"/>
      <c r="G43243" s="2"/>
      <c r="J43243" s="2"/>
    </row>
    <row r="43244">
      <c r="D43244" s="2"/>
      <c r="G43244" s="2"/>
      <c r="J43244" s="2"/>
    </row>
    <row r="43245">
      <c r="D43245" s="2"/>
      <c r="G43245" s="2"/>
      <c r="J43245" s="2"/>
    </row>
    <row r="43246">
      <c r="D43246" s="2"/>
      <c r="G43246" s="2"/>
      <c r="J43246" s="2"/>
    </row>
    <row r="43247">
      <c r="D43247" s="2"/>
      <c r="G43247" s="2"/>
      <c r="J43247" s="2"/>
    </row>
    <row r="43248">
      <c r="D43248" s="2"/>
      <c r="G43248" s="2"/>
      <c r="J43248" s="2"/>
    </row>
    <row r="43249">
      <c r="D43249" s="2"/>
      <c r="G43249" s="2"/>
      <c r="J43249" s="2"/>
    </row>
    <row r="43250">
      <c r="D43250" s="2"/>
      <c r="G43250" s="2"/>
      <c r="J43250" s="2"/>
    </row>
    <row r="43251">
      <c r="D43251" s="2"/>
      <c r="G43251" s="2"/>
      <c r="J43251" s="2"/>
    </row>
    <row r="43252">
      <c r="D43252" s="2"/>
      <c r="G43252" s="2"/>
      <c r="J43252" s="2"/>
    </row>
    <row r="43253">
      <c r="D43253" s="2"/>
      <c r="G43253" s="2"/>
      <c r="J43253" s="2"/>
    </row>
    <row r="43254">
      <c r="D43254" s="2"/>
      <c r="G43254" s="2"/>
      <c r="J43254" s="2"/>
    </row>
    <row r="43255">
      <c r="D43255" s="2"/>
      <c r="G43255" s="2"/>
      <c r="J43255" s="2"/>
    </row>
    <row r="43256">
      <c r="D43256" s="2"/>
      <c r="G43256" s="2"/>
      <c r="J43256" s="2"/>
    </row>
    <row r="43257">
      <c r="D43257" s="2"/>
      <c r="G43257" s="2"/>
      <c r="J43257" s="2"/>
    </row>
    <row r="43258">
      <c r="D43258" s="2"/>
      <c r="G43258" s="2"/>
      <c r="J43258" s="2"/>
    </row>
    <row r="43259">
      <c r="D43259" s="2"/>
      <c r="G43259" s="2"/>
      <c r="J43259" s="2"/>
    </row>
    <row r="43260">
      <c r="D43260" s="2"/>
      <c r="G43260" s="2"/>
      <c r="J43260" s="2"/>
    </row>
    <row r="43261">
      <c r="D43261" s="2"/>
      <c r="G43261" s="2"/>
      <c r="J43261" s="2"/>
    </row>
    <row r="43262">
      <c r="D43262" s="2"/>
      <c r="G43262" s="2"/>
      <c r="J43262" s="2"/>
    </row>
    <row r="43263">
      <c r="D43263" s="2"/>
      <c r="G43263" s="2"/>
      <c r="J43263" s="2"/>
    </row>
    <row r="43264">
      <c r="D43264" s="2"/>
      <c r="G43264" s="2"/>
      <c r="J43264" s="2"/>
    </row>
    <row r="43265">
      <c r="D43265" s="2"/>
      <c r="G43265" s="2"/>
      <c r="J43265" s="2"/>
    </row>
    <row r="43266">
      <c r="D43266" s="2"/>
      <c r="G43266" s="2"/>
      <c r="J43266" s="2"/>
    </row>
    <row r="43267">
      <c r="D43267" s="2"/>
      <c r="G43267" s="2"/>
      <c r="J43267" s="2"/>
    </row>
    <row r="43268">
      <c r="D43268" s="2"/>
      <c r="G43268" s="2"/>
      <c r="J43268" s="2"/>
    </row>
    <row r="43269">
      <c r="D43269" s="2"/>
      <c r="G43269" s="2"/>
      <c r="J43269" s="2"/>
    </row>
    <row r="43270">
      <c r="D43270" s="2"/>
      <c r="G43270" s="2"/>
      <c r="J43270" s="2"/>
    </row>
    <row r="43271">
      <c r="D43271" s="2"/>
      <c r="G43271" s="2"/>
      <c r="J43271" s="2"/>
    </row>
    <row r="43272">
      <c r="D43272" s="2"/>
      <c r="G43272" s="2"/>
      <c r="J43272" s="2"/>
    </row>
    <row r="43273">
      <c r="D43273" s="2"/>
      <c r="G43273" s="2"/>
      <c r="J43273" s="2"/>
    </row>
    <row r="43274">
      <c r="D43274" s="2"/>
      <c r="G43274" s="2"/>
      <c r="J43274" s="2"/>
    </row>
    <row r="43275">
      <c r="D43275" s="2"/>
      <c r="G43275" s="2"/>
      <c r="J43275" s="2"/>
    </row>
    <row r="43276">
      <c r="D43276" s="2"/>
      <c r="G43276" s="2"/>
      <c r="J43276" s="2"/>
    </row>
    <row r="43277">
      <c r="D43277" s="2"/>
      <c r="G43277" s="2"/>
      <c r="J43277" s="2"/>
    </row>
    <row r="43278">
      <c r="D43278" s="2"/>
      <c r="G43278" s="2"/>
      <c r="J43278" s="2"/>
    </row>
    <row r="43279">
      <c r="D43279" s="2"/>
      <c r="G43279" s="2"/>
      <c r="J43279" s="2"/>
    </row>
    <row r="43280">
      <c r="D43280" s="2"/>
      <c r="G43280" s="2"/>
      <c r="J43280" s="2"/>
    </row>
    <row r="43281">
      <c r="D43281" s="2"/>
      <c r="G43281" s="2"/>
      <c r="J43281" s="2"/>
    </row>
    <row r="43282">
      <c r="D43282" s="2"/>
      <c r="G43282" s="2"/>
      <c r="J43282" s="2"/>
    </row>
    <row r="43283">
      <c r="D43283" s="2"/>
      <c r="G43283" s="2"/>
      <c r="J43283" s="2"/>
    </row>
    <row r="43284">
      <c r="D43284" s="2"/>
      <c r="G43284" s="2"/>
      <c r="J43284" s="2"/>
    </row>
    <row r="43285">
      <c r="D43285" s="2"/>
      <c r="G43285" s="2"/>
      <c r="J43285" s="2"/>
    </row>
    <row r="43286">
      <c r="D43286" s="2"/>
      <c r="G43286" s="2"/>
      <c r="J43286" s="2"/>
    </row>
    <row r="43287">
      <c r="D43287" s="2"/>
      <c r="G43287" s="2"/>
      <c r="J43287" s="2"/>
    </row>
    <row r="43288">
      <c r="D43288" s="2"/>
      <c r="G43288" s="2"/>
      <c r="J43288" s="2"/>
    </row>
    <row r="43289">
      <c r="D43289" s="2"/>
      <c r="G43289" s="2"/>
      <c r="J43289" s="2"/>
    </row>
    <row r="43290">
      <c r="D43290" s="2"/>
      <c r="G43290" s="2"/>
      <c r="J43290" s="2"/>
    </row>
    <row r="43291">
      <c r="D43291" s="2"/>
      <c r="G43291" s="2"/>
      <c r="J43291" s="2"/>
    </row>
    <row r="43292">
      <c r="D43292" s="2"/>
      <c r="G43292" s="2"/>
      <c r="J43292" s="2"/>
    </row>
    <row r="43293">
      <c r="D43293" s="2"/>
      <c r="G43293" s="2"/>
      <c r="J43293" s="2"/>
    </row>
    <row r="43294">
      <c r="D43294" s="2"/>
      <c r="G43294" s="2"/>
      <c r="J43294" s="2"/>
    </row>
    <row r="43295">
      <c r="D43295" s="2"/>
      <c r="G43295" s="2"/>
      <c r="J43295" s="2"/>
    </row>
    <row r="43296">
      <c r="D43296" s="2"/>
      <c r="G43296" s="2"/>
      <c r="J43296" s="2"/>
    </row>
    <row r="43297">
      <c r="D43297" s="2"/>
      <c r="G43297" s="2"/>
      <c r="J43297" s="2"/>
    </row>
    <row r="43298">
      <c r="D43298" s="2"/>
      <c r="G43298" s="2"/>
      <c r="J43298" s="2"/>
    </row>
    <row r="43299">
      <c r="D43299" s="2"/>
      <c r="G43299" s="2"/>
      <c r="J43299" s="2"/>
    </row>
    <row r="43300">
      <c r="D43300" s="2"/>
      <c r="G43300" s="2"/>
      <c r="J43300" s="2"/>
    </row>
    <row r="43301">
      <c r="D43301" s="2"/>
      <c r="G43301" s="2"/>
      <c r="J43301" s="2"/>
    </row>
    <row r="43302">
      <c r="D43302" s="2"/>
      <c r="G43302" s="2"/>
      <c r="J43302" s="2"/>
    </row>
    <row r="43303">
      <c r="D43303" s="2"/>
      <c r="G43303" s="2"/>
      <c r="J43303" s="2"/>
    </row>
    <row r="43304">
      <c r="D43304" s="2"/>
      <c r="G43304" s="2"/>
      <c r="J43304" s="2"/>
    </row>
    <row r="43305">
      <c r="D43305" s="2"/>
      <c r="G43305" s="2"/>
      <c r="J43305" s="2"/>
    </row>
    <row r="43306">
      <c r="D43306" s="2"/>
      <c r="G43306" s="2"/>
      <c r="J43306" s="2"/>
    </row>
    <row r="43307">
      <c r="D43307" s="2"/>
      <c r="G43307" s="2"/>
      <c r="J43307" s="2"/>
    </row>
    <row r="43308">
      <c r="D43308" s="2"/>
      <c r="G43308" s="2"/>
      <c r="J43308" s="2"/>
    </row>
    <row r="43309">
      <c r="D43309" s="2"/>
      <c r="G43309" s="2"/>
      <c r="J43309" s="2"/>
    </row>
    <row r="43310">
      <c r="D43310" s="2"/>
      <c r="G43310" s="2"/>
      <c r="J43310" s="2"/>
    </row>
    <row r="43311">
      <c r="D43311" s="2"/>
      <c r="G43311" s="2"/>
      <c r="J43311" s="2"/>
    </row>
    <row r="43312">
      <c r="D43312" s="2"/>
      <c r="G43312" s="2"/>
      <c r="J43312" s="2"/>
    </row>
    <row r="43313">
      <c r="D43313" s="2"/>
      <c r="G43313" s="2"/>
      <c r="J43313" s="2"/>
    </row>
    <row r="43314">
      <c r="D43314" s="2"/>
      <c r="G43314" s="2"/>
      <c r="J43314" s="2"/>
    </row>
    <row r="43315">
      <c r="D43315" s="2"/>
      <c r="G43315" s="2"/>
      <c r="J43315" s="2"/>
    </row>
    <row r="43316">
      <c r="D43316" s="2"/>
      <c r="G43316" s="2"/>
      <c r="J43316" s="2"/>
    </row>
    <row r="43317">
      <c r="D43317" s="2"/>
      <c r="G43317" s="2"/>
      <c r="J43317" s="2"/>
    </row>
    <row r="43318">
      <c r="D43318" s="2"/>
      <c r="G43318" s="2"/>
      <c r="J43318" s="2"/>
    </row>
    <row r="43319">
      <c r="D43319" s="2"/>
      <c r="G43319" s="2"/>
      <c r="J43319" s="2"/>
    </row>
    <row r="43320">
      <c r="D43320" s="2"/>
      <c r="G43320" s="2"/>
      <c r="J43320" s="2"/>
    </row>
    <row r="43321">
      <c r="D43321" s="2"/>
      <c r="G43321" s="2"/>
      <c r="J43321" s="2"/>
    </row>
    <row r="43322">
      <c r="D43322" s="2"/>
      <c r="G43322" s="2"/>
      <c r="J43322" s="2"/>
    </row>
    <row r="43323">
      <c r="D43323" s="2"/>
      <c r="G43323" s="2"/>
      <c r="J43323" s="2"/>
    </row>
    <row r="43324">
      <c r="D43324" s="2"/>
      <c r="G43324" s="2"/>
      <c r="J43324" s="2"/>
    </row>
    <row r="43325">
      <c r="D43325" s="2"/>
      <c r="G43325" s="2"/>
      <c r="J43325" s="2"/>
    </row>
    <row r="43326">
      <c r="D43326" s="2"/>
      <c r="G43326" s="2"/>
      <c r="J43326" s="2"/>
    </row>
    <row r="43327">
      <c r="D43327" s="2"/>
      <c r="G43327" s="2"/>
      <c r="J43327" s="2"/>
    </row>
    <row r="43328">
      <c r="D43328" s="2"/>
      <c r="G43328" s="2"/>
      <c r="J43328" s="2"/>
    </row>
    <row r="43329">
      <c r="D43329" s="2"/>
      <c r="G43329" s="2"/>
      <c r="J43329" s="2"/>
    </row>
    <row r="43330">
      <c r="D43330" s="2"/>
      <c r="G43330" s="2"/>
      <c r="J43330" s="2"/>
    </row>
    <row r="43331">
      <c r="D43331" s="2"/>
      <c r="G43331" s="2"/>
      <c r="J43331" s="2"/>
    </row>
    <row r="43332">
      <c r="D43332" s="2"/>
      <c r="G43332" s="2"/>
      <c r="J43332" s="2"/>
    </row>
    <row r="43333">
      <c r="D43333" s="2"/>
      <c r="G43333" s="2"/>
      <c r="J43333" s="2"/>
    </row>
    <row r="43334">
      <c r="D43334" s="2"/>
      <c r="G43334" s="2"/>
      <c r="J43334" s="2"/>
    </row>
    <row r="43335">
      <c r="D43335" s="2"/>
      <c r="G43335" s="2"/>
      <c r="J43335" s="2"/>
    </row>
    <row r="43336">
      <c r="D43336" s="2"/>
      <c r="G43336" s="2"/>
      <c r="J43336" s="2"/>
    </row>
    <row r="43337">
      <c r="D43337" s="2"/>
      <c r="G43337" s="2"/>
      <c r="J43337" s="2"/>
    </row>
    <row r="43338">
      <c r="D43338" s="2"/>
      <c r="G43338" s="2"/>
      <c r="J43338" s="2"/>
    </row>
    <row r="43339">
      <c r="D43339" s="2"/>
      <c r="G43339" s="2"/>
      <c r="J43339" s="2"/>
    </row>
    <row r="43340">
      <c r="D43340" s="2"/>
      <c r="G43340" s="2"/>
      <c r="J43340" s="2"/>
    </row>
    <row r="43341">
      <c r="D43341" s="2"/>
      <c r="G43341" s="2"/>
      <c r="J43341" s="2"/>
    </row>
    <row r="43342">
      <c r="D43342" s="2"/>
      <c r="G43342" s="2"/>
      <c r="J43342" s="2"/>
    </row>
    <row r="43343">
      <c r="D43343" s="2"/>
      <c r="G43343" s="2"/>
      <c r="J43343" s="2"/>
    </row>
    <row r="43344">
      <c r="D43344" s="2"/>
      <c r="G43344" s="2"/>
      <c r="J43344" s="2"/>
    </row>
    <row r="43345">
      <c r="D43345" s="2"/>
      <c r="G43345" s="2"/>
      <c r="J43345" s="2"/>
    </row>
    <row r="43346">
      <c r="D43346" s="2"/>
      <c r="G43346" s="2"/>
      <c r="J43346" s="2"/>
    </row>
    <row r="43347">
      <c r="D43347" s="2"/>
      <c r="G43347" s="2"/>
      <c r="J43347" s="2"/>
    </row>
    <row r="43348">
      <c r="D43348" s="2"/>
      <c r="G43348" s="2"/>
      <c r="J43348" s="2"/>
    </row>
    <row r="43349">
      <c r="D43349" s="2"/>
      <c r="G43349" s="2"/>
      <c r="J43349" s="2"/>
    </row>
    <row r="43350">
      <c r="D43350" s="2"/>
      <c r="G43350" s="2"/>
      <c r="J43350" s="2"/>
    </row>
    <row r="43351">
      <c r="D43351" s="2"/>
      <c r="G43351" s="2"/>
      <c r="J43351" s="2"/>
    </row>
    <row r="43352">
      <c r="D43352" s="2"/>
      <c r="G43352" s="2"/>
      <c r="J43352" s="2"/>
    </row>
    <row r="43353">
      <c r="D43353" s="2"/>
      <c r="G43353" s="2"/>
      <c r="J43353" s="2"/>
    </row>
    <row r="43354">
      <c r="D43354" s="2"/>
      <c r="G43354" s="2"/>
      <c r="J43354" s="2"/>
    </row>
    <row r="43355">
      <c r="D43355" s="2"/>
      <c r="G43355" s="2"/>
      <c r="J43355" s="2"/>
    </row>
    <row r="43356">
      <c r="D43356" s="2"/>
      <c r="G43356" s="2"/>
      <c r="J43356" s="2"/>
    </row>
    <row r="43357">
      <c r="D43357" s="2"/>
      <c r="G43357" s="2"/>
      <c r="J43357" s="2"/>
    </row>
    <row r="43358">
      <c r="D43358" s="2"/>
      <c r="G43358" s="2"/>
      <c r="J43358" s="2"/>
    </row>
    <row r="43359">
      <c r="D43359" s="2"/>
      <c r="G43359" s="2"/>
      <c r="J43359" s="2"/>
    </row>
    <row r="43360">
      <c r="D43360" s="2"/>
      <c r="G43360" s="2"/>
      <c r="J43360" s="2"/>
    </row>
    <row r="43361">
      <c r="D43361" s="2"/>
      <c r="G43361" s="2"/>
      <c r="J43361" s="2"/>
    </row>
    <row r="43362">
      <c r="D43362" s="2"/>
      <c r="G43362" s="2"/>
      <c r="J43362" s="2"/>
    </row>
    <row r="43363">
      <c r="D43363" s="2"/>
      <c r="G43363" s="2"/>
      <c r="J43363" s="2"/>
    </row>
    <row r="43364">
      <c r="D43364" s="2"/>
      <c r="G43364" s="2"/>
      <c r="J43364" s="2"/>
    </row>
    <row r="43365">
      <c r="D43365" s="2"/>
      <c r="G43365" s="2"/>
      <c r="J43365" s="2"/>
    </row>
    <row r="43366">
      <c r="D43366" s="2"/>
      <c r="G43366" s="2"/>
      <c r="J43366" s="2"/>
    </row>
    <row r="43367">
      <c r="D43367" s="2"/>
      <c r="G43367" s="2"/>
      <c r="J43367" s="2"/>
    </row>
    <row r="43368">
      <c r="D43368" s="2"/>
      <c r="G43368" s="2"/>
      <c r="J43368" s="2"/>
    </row>
    <row r="43369">
      <c r="D43369" s="2"/>
      <c r="G43369" s="2"/>
      <c r="J43369" s="2"/>
    </row>
    <row r="43370">
      <c r="D43370" s="2"/>
      <c r="G43370" s="2"/>
      <c r="J43370" s="2"/>
    </row>
    <row r="43371">
      <c r="D43371" s="2"/>
      <c r="G43371" s="2"/>
      <c r="J43371" s="2"/>
    </row>
    <row r="43372">
      <c r="D43372" s="2"/>
      <c r="G43372" s="2"/>
      <c r="J43372" s="2"/>
    </row>
    <row r="43373">
      <c r="D43373" s="2"/>
      <c r="G43373" s="2"/>
      <c r="J43373" s="2"/>
    </row>
    <row r="43374">
      <c r="D43374" s="2"/>
      <c r="G43374" s="2"/>
      <c r="J43374" s="2"/>
    </row>
    <row r="43375">
      <c r="D43375" s="2"/>
      <c r="G43375" s="2"/>
      <c r="J43375" s="2"/>
    </row>
    <row r="43376">
      <c r="D43376" s="2"/>
      <c r="G43376" s="2"/>
      <c r="J43376" s="2"/>
    </row>
    <row r="43377">
      <c r="D43377" s="2"/>
      <c r="G43377" s="2"/>
      <c r="J43377" s="2"/>
    </row>
    <row r="43378">
      <c r="D43378" s="2"/>
      <c r="G43378" s="2"/>
      <c r="J43378" s="2"/>
    </row>
    <row r="43379">
      <c r="D43379" s="2"/>
      <c r="G43379" s="2"/>
      <c r="J43379" s="2"/>
    </row>
    <row r="43380">
      <c r="D43380" s="2"/>
      <c r="G43380" s="2"/>
      <c r="J43380" s="2"/>
    </row>
    <row r="43381">
      <c r="D43381" s="2"/>
      <c r="G43381" s="2"/>
      <c r="J43381" s="2"/>
    </row>
    <row r="43382">
      <c r="D43382" s="2"/>
      <c r="G43382" s="2"/>
      <c r="J43382" s="2"/>
    </row>
    <row r="43383">
      <c r="D43383" s="2"/>
      <c r="G43383" s="2"/>
      <c r="J43383" s="2"/>
    </row>
    <row r="43384">
      <c r="D43384" s="2"/>
      <c r="G43384" s="2"/>
      <c r="J43384" s="2"/>
    </row>
    <row r="43385">
      <c r="D43385" s="2"/>
      <c r="G43385" s="2"/>
      <c r="J43385" s="2"/>
    </row>
    <row r="43386">
      <c r="D43386" s="2"/>
      <c r="G43386" s="2"/>
      <c r="J43386" s="2"/>
    </row>
    <row r="43387">
      <c r="D43387" s="2"/>
      <c r="G43387" s="2"/>
      <c r="J43387" s="2"/>
    </row>
    <row r="43388">
      <c r="D43388" s="2"/>
      <c r="G43388" s="2"/>
      <c r="J43388" s="2"/>
    </row>
    <row r="43389">
      <c r="D43389" s="2"/>
      <c r="G43389" s="2"/>
      <c r="J43389" s="2"/>
    </row>
    <row r="43390">
      <c r="D43390" s="2"/>
      <c r="G43390" s="2"/>
      <c r="J43390" s="2"/>
    </row>
    <row r="43391">
      <c r="D43391" s="2"/>
      <c r="G43391" s="2"/>
      <c r="J43391" s="2"/>
    </row>
    <row r="43392">
      <c r="D43392" s="2"/>
      <c r="G43392" s="2"/>
      <c r="J43392" s="2"/>
    </row>
    <row r="43393">
      <c r="D43393" s="2"/>
      <c r="G43393" s="2"/>
      <c r="J43393" s="2"/>
    </row>
    <row r="43394">
      <c r="D43394" s="2"/>
      <c r="G43394" s="2"/>
      <c r="J43394" s="2"/>
    </row>
    <row r="43395">
      <c r="D43395" s="2"/>
      <c r="G43395" s="2"/>
      <c r="J43395" s="2"/>
    </row>
    <row r="43396">
      <c r="D43396" s="2"/>
      <c r="G43396" s="2"/>
      <c r="J43396" s="2"/>
    </row>
    <row r="43397">
      <c r="D43397" s="2"/>
      <c r="G43397" s="2"/>
      <c r="J43397" s="2"/>
    </row>
    <row r="43398">
      <c r="D43398" s="2"/>
      <c r="G43398" s="2"/>
      <c r="J43398" s="2"/>
    </row>
    <row r="43399">
      <c r="D43399" s="2"/>
      <c r="G43399" s="2"/>
      <c r="J43399" s="2"/>
    </row>
    <row r="43400">
      <c r="D43400" s="2"/>
      <c r="G43400" s="2"/>
      <c r="J43400" s="2"/>
    </row>
    <row r="43401">
      <c r="D43401" s="2"/>
      <c r="G43401" s="2"/>
      <c r="J43401" s="2"/>
    </row>
    <row r="43402">
      <c r="D43402" s="2"/>
      <c r="G43402" s="2"/>
      <c r="J43402" s="2"/>
    </row>
    <row r="43403">
      <c r="D43403" s="2"/>
      <c r="G43403" s="2"/>
      <c r="J43403" s="2"/>
    </row>
    <row r="43404">
      <c r="D43404" s="2"/>
      <c r="G43404" s="2"/>
      <c r="J43404" s="2"/>
    </row>
    <row r="43405">
      <c r="D43405" s="2"/>
      <c r="G43405" s="2"/>
      <c r="J43405" s="2"/>
    </row>
    <row r="43406">
      <c r="D43406" s="2"/>
      <c r="G43406" s="2"/>
      <c r="J43406" s="2"/>
    </row>
    <row r="43407">
      <c r="D43407" s="2"/>
      <c r="G43407" s="2"/>
      <c r="J43407" s="2"/>
    </row>
    <row r="43408">
      <c r="D43408" s="2"/>
      <c r="G43408" s="2"/>
      <c r="J43408" s="2"/>
    </row>
    <row r="43409">
      <c r="D43409" s="2"/>
      <c r="G43409" s="2"/>
      <c r="J43409" s="2"/>
    </row>
    <row r="43410">
      <c r="D43410" s="2"/>
      <c r="G43410" s="2"/>
      <c r="J43410" s="2"/>
    </row>
    <row r="43411">
      <c r="D43411" s="2"/>
      <c r="G43411" s="2"/>
      <c r="J43411" s="2"/>
    </row>
    <row r="43412">
      <c r="D43412" s="2"/>
      <c r="G43412" s="2"/>
      <c r="J43412" s="2"/>
    </row>
    <row r="43413">
      <c r="D43413" s="2"/>
      <c r="G43413" s="2"/>
      <c r="J43413" s="2"/>
    </row>
    <row r="43414">
      <c r="D43414" s="2"/>
      <c r="G43414" s="2"/>
      <c r="J43414" s="2"/>
    </row>
    <row r="43415">
      <c r="D43415" s="2"/>
      <c r="G43415" s="2"/>
      <c r="J43415" s="2"/>
    </row>
    <row r="43416">
      <c r="D43416" s="2"/>
      <c r="G43416" s="2"/>
      <c r="J43416" s="2"/>
    </row>
    <row r="43417">
      <c r="D43417" s="2"/>
      <c r="G43417" s="2"/>
      <c r="J43417" s="2"/>
    </row>
    <row r="43418">
      <c r="D43418" s="2"/>
      <c r="G43418" s="2"/>
      <c r="J43418" s="2"/>
    </row>
    <row r="43419">
      <c r="D43419" s="2"/>
      <c r="G43419" s="2"/>
      <c r="J43419" s="2"/>
    </row>
    <row r="43420">
      <c r="D43420" s="2"/>
      <c r="G43420" s="2"/>
      <c r="J43420" s="2"/>
    </row>
    <row r="43421">
      <c r="D43421" s="2"/>
      <c r="G43421" s="2"/>
      <c r="J43421" s="2"/>
    </row>
    <row r="43422">
      <c r="D43422" s="2"/>
      <c r="G43422" s="2"/>
      <c r="J43422" s="2"/>
    </row>
    <row r="43423">
      <c r="D43423" s="2"/>
      <c r="G43423" s="2"/>
      <c r="J43423" s="2"/>
    </row>
    <row r="43424">
      <c r="D43424" s="2"/>
      <c r="G43424" s="2"/>
      <c r="J43424" s="2"/>
    </row>
    <row r="43425">
      <c r="D43425" s="2"/>
      <c r="G43425" s="2"/>
      <c r="J43425" s="2"/>
    </row>
    <row r="43426">
      <c r="D43426" s="2"/>
      <c r="G43426" s="2"/>
      <c r="J43426" s="2"/>
    </row>
    <row r="43427">
      <c r="D43427" s="2"/>
      <c r="G43427" s="2"/>
      <c r="J43427" s="2"/>
    </row>
    <row r="43428">
      <c r="D43428" s="2"/>
      <c r="G43428" s="2"/>
      <c r="J43428" s="2"/>
    </row>
    <row r="43429">
      <c r="D43429" s="2"/>
      <c r="G43429" s="2"/>
      <c r="J43429" s="2"/>
    </row>
    <row r="43430">
      <c r="D43430" s="2"/>
      <c r="G43430" s="2"/>
      <c r="J43430" s="2"/>
    </row>
    <row r="43431">
      <c r="D43431" s="2"/>
      <c r="G43431" s="2"/>
      <c r="J43431" s="2"/>
    </row>
    <row r="43432">
      <c r="D43432" s="2"/>
      <c r="G43432" s="2"/>
      <c r="J43432" s="2"/>
    </row>
    <row r="43433">
      <c r="D43433" s="2"/>
      <c r="G43433" s="2"/>
      <c r="J43433" s="2"/>
    </row>
    <row r="43434">
      <c r="D43434" s="2"/>
      <c r="G43434" s="2"/>
      <c r="J43434" s="2"/>
    </row>
    <row r="43435">
      <c r="D43435" s="2"/>
      <c r="G43435" s="2"/>
      <c r="J43435" s="2"/>
    </row>
    <row r="43436">
      <c r="D43436" s="2"/>
      <c r="G43436" s="2"/>
      <c r="J43436" s="2"/>
    </row>
    <row r="43437">
      <c r="D43437" s="2"/>
      <c r="G43437" s="2"/>
      <c r="J43437" s="2"/>
    </row>
    <row r="43438">
      <c r="D43438" s="2"/>
      <c r="G43438" s="2"/>
      <c r="J43438" s="2"/>
    </row>
    <row r="43439">
      <c r="D43439" s="2"/>
      <c r="G43439" s="2"/>
      <c r="J43439" s="2"/>
    </row>
    <row r="43440">
      <c r="D43440" s="2"/>
      <c r="G43440" s="2"/>
      <c r="J43440" s="2"/>
    </row>
    <row r="43441">
      <c r="D43441" s="2"/>
      <c r="G43441" s="2"/>
      <c r="J43441" s="2"/>
    </row>
    <row r="43442">
      <c r="D43442" s="2"/>
      <c r="G43442" s="2"/>
      <c r="J43442" s="2"/>
    </row>
    <row r="43443">
      <c r="D43443" s="2"/>
      <c r="G43443" s="2"/>
      <c r="J43443" s="2"/>
    </row>
    <row r="43444">
      <c r="D43444" s="2"/>
      <c r="G43444" s="2"/>
      <c r="J43444" s="2"/>
    </row>
    <row r="43445">
      <c r="D43445" s="2"/>
      <c r="G43445" s="2"/>
      <c r="J43445" s="2"/>
    </row>
    <row r="43446">
      <c r="D43446" s="2"/>
      <c r="G43446" s="2"/>
      <c r="J43446" s="2"/>
    </row>
    <row r="43447">
      <c r="D43447" s="2"/>
      <c r="G43447" s="2"/>
      <c r="J43447" s="2"/>
    </row>
    <row r="43448">
      <c r="D43448" s="2"/>
      <c r="G43448" s="2"/>
      <c r="J43448" s="2"/>
    </row>
    <row r="43449">
      <c r="D43449" s="2"/>
      <c r="G43449" s="2"/>
      <c r="J43449" s="2"/>
    </row>
    <row r="43450">
      <c r="D43450" s="2"/>
      <c r="G43450" s="2"/>
      <c r="J43450" s="2"/>
    </row>
    <row r="43451">
      <c r="D43451" s="2"/>
      <c r="G43451" s="2"/>
      <c r="J43451" s="2"/>
    </row>
    <row r="43452">
      <c r="D43452" s="2"/>
      <c r="G43452" s="2"/>
      <c r="J43452" s="2"/>
    </row>
    <row r="43453">
      <c r="D43453" s="2"/>
      <c r="G43453" s="2"/>
      <c r="J43453" s="2"/>
    </row>
    <row r="43454">
      <c r="D43454" s="2"/>
      <c r="G43454" s="2"/>
      <c r="J43454" s="2"/>
    </row>
    <row r="43455">
      <c r="D43455" s="2"/>
      <c r="G43455" s="2"/>
      <c r="J43455" s="2"/>
    </row>
    <row r="43456">
      <c r="D43456" s="2"/>
      <c r="G43456" s="2"/>
      <c r="J43456" s="2"/>
    </row>
    <row r="43457">
      <c r="D43457" s="2"/>
      <c r="G43457" s="2"/>
      <c r="J43457" s="2"/>
    </row>
    <row r="43458">
      <c r="D43458" s="2"/>
      <c r="G43458" s="2"/>
      <c r="J43458" s="2"/>
    </row>
    <row r="43459">
      <c r="D43459" s="2"/>
      <c r="G43459" s="2"/>
      <c r="J43459" s="2"/>
    </row>
    <row r="43460">
      <c r="D43460" s="2"/>
      <c r="G43460" s="2"/>
      <c r="J43460" s="2"/>
    </row>
    <row r="43461">
      <c r="D43461" s="2"/>
      <c r="G43461" s="2"/>
      <c r="J43461" s="2"/>
    </row>
    <row r="43462">
      <c r="D43462" s="2"/>
      <c r="G43462" s="2"/>
      <c r="J43462" s="2"/>
    </row>
    <row r="43463">
      <c r="D43463" s="2"/>
      <c r="G43463" s="2"/>
      <c r="J43463" s="2"/>
    </row>
    <row r="43464">
      <c r="D43464" s="2"/>
      <c r="G43464" s="2"/>
      <c r="J43464" s="2"/>
    </row>
    <row r="43465">
      <c r="D43465" s="2"/>
      <c r="G43465" s="2"/>
      <c r="J43465" s="2"/>
    </row>
    <row r="43466">
      <c r="D43466" s="2"/>
      <c r="G43466" s="2"/>
      <c r="J43466" s="2"/>
    </row>
    <row r="43467">
      <c r="D43467" s="2"/>
      <c r="G43467" s="2"/>
      <c r="J43467" s="2"/>
    </row>
    <row r="43468">
      <c r="D43468" s="2"/>
      <c r="G43468" s="2"/>
      <c r="J43468" s="2"/>
    </row>
    <row r="43469">
      <c r="D43469" s="2"/>
      <c r="G43469" s="2"/>
      <c r="J43469" s="2"/>
    </row>
    <row r="43470">
      <c r="D43470" s="2"/>
      <c r="G43470" s="2"/>
      <c r="J43470" s="2"/>
    </row>
    <row r="43471">
      <c r="D43471" s="2"/>
      <c r="G43471" s="2"/>
      <c r="J43471" s="2"/>
    </row>
    <row r="43472">
      <c r="D43472" s="2"/>
      <c r="G43472" s="2"/>
      <c r="J43472" s="2"/>
    </row>
    <row r="43473">
      <c r="D43473" s="2"/>
      <c r="G43473" s="2"/>
      <c r="J43473" s="2"/>
    </row>
    <row r="43474">
      <c r="D43474" s="2"/>
      <c r="G43474" s="2"/>
      <c r="J43474" s="2"/>
    </row>
    <row r="43475">
      <c r="D43475" s="2"/>
      <c r="G43475" s="2"/>
      <c r="J43475" s="2"/>
    </row>
    <row r="43476">
      <c r="D43476" s="2"/>
      <c r="G43476" s="2"/>
      <c r="J43476" s="2"/>
    </row>
    <row r="43477">
      <c r="D43477" s="2"/>
      <c r="G43477" s="2"/>
      <c r="J43477" s="2"/>
    </row>
    <row r="43478">
      <c r="D43478" s="2"/>
      <c r="G43478" s="2"/>
      <c r="J43478" s="2"/>
    </row>
    <row r="43479">
      <c r="D43479" s="2"/>
      <c r="G43479" s="2"/>
      <c r="J43479" s="2"/>
    </row>
    <row r="43480">
      <c r="D43480" s="2"/>
      <c r="G43480" s="2"/>
      <c r="J43480" s="2"/>
    </row>
    <row r="43481">
      <c r="D43481" s="2"/>
      <c r="G43481" s="2"/>
      <c r="J43481" s="2"/>
    </row>
    <row r="43482">
      <c r="D43482" s="2"/>
      <c r="G43482" s="2"/>
      <c r="J43482" s="2"/>
    </row>
    <row r="43483">
      <c r="D43483" s="2"/>
      <c r="G43483" s="2"/>
      <c r="J43483" s="2"/>
    </row>
    <row r="43484">
      <c r="D43484" s="2"/>
      <c r="G43484" s="2"/>
      <c r="J43484" s="2"/>
    </row>
    <row r="43485">
      <c r="D43485" s="2"/>
      <c r="G43485" s="2"/>
      <c r="J43485" s="2"/>
    </row>
    <row r="43486">
      <c r="D43486" s="2"/>
      <c r="G43486" s="2"/>
      <c r="J43486" s="2"/>
    </row>
    <row r="43487">
      <c r="D43487" s="2"/>
      <c r="G43487" s="2"/>
      <c r="J43487" s="2"/>
    </row>
    <row r="43488">
      <c r="D43488" s="2"/>
      <c r="G43488" s="2"/>
      <c r="J43488" s="2"/>
    </row>
    <row r="43489">
      <c r="D43489" s="2"/>
      <c r="G43489" s="2"/>
      <c r="J43489" s="2"/>
    </row>
    <row r="43490">
      <c r="D43490" s="2"/>
      <c r="G43490" s="2"/>
      <c r="J43490" s="2"/>
    </row>
    <row r="43491">
      <c r="D43491" s="2"/>
      <c r="G43491" s="2"/>
      <c r="J43491" s="2"/>
    </row>
    <row r="43492">
      <c r="D43492" s="2"/>
      <c r="G43492" s="2"/>
      <c r="J43492" s="2"/>
    </row>
    <row r="43493">
      <c r="D43493" s="2"/>
      <c r="G43493" s="2"/>
      <c r="J43493" s="2"/>
    </row>
    <row r="43494">
      <c r="D43494" s="2"/>
      <c r="G43494" s="2"/>
      <c r="J43494" s="2"/>
    </row>
    <row r="43495">
      <c r="D43495" s="2"/>
      <c r="G43495" s="2"/>
      <c r="J43495" s="2"/>
    </row>
    <row r="43496">
      <c r="D43496" s="2"/>
      <c r="G43496" s="2"/>
      <c r="J43496" s="2"/>
    </row>
    <row r="43497">
      <c r="D43497" s="2"/>
      <c r="G43497" s="2"/>
      <c r="J43497" s="2"/>
    </row>
    <row r="43498">
      <c r="D43498" s="2"/>
      <c r="G43498" s="2"/>
      <c r="J43498" s="2"/>
    </row>
    <row r="43499">
      <c r="D43499" s="2"/>
      <c r="G43499" s="2"/>
      <c r="J43499" s="2"/>
    </row>
    <row r="43500">
      <c r="D43500" s="2"/>
      <c r="G43500" s="2"/>
      <c r="J43500" s="2"/>
    </row>
    <row r="43501">
      <c r="D43501" s="2"/>
      <c r="G43501" s="2"/>
      <c r="J43501" s="2"/>
    </row>
    <row r="43502">
      <c r="D43502" s="2"/>
      <c r="G43502" s="2"/>
      <c r="J43502" s="2"/>
    </row>
    <row r="43503">
      <c r="D43503" s="2"/>
      <c r="G43503" s="2"/>
      <c r="J43503" s="2"/>
    </row>
    <row r="43504">
      <c r="D43504" s="2"/>
      <c r="G43504" s="2"/>
      <c r="J43504" s="2"/>
    </row>
    <row r="43505">
      <c r="D43505" s="2"/>
      <c r="G43505" s="2"/>
      <c r="J43505" s="2"/>
    </row>
    <row r="43506">
      <c r="D43506" s="2"/>
      <c r="G43506" s="2"/>
      <c r="J43506" s="2"/>
    </row>
    <row r="43507">
      <c r="D43507" s="2"/>
      <c r="G43507" s="2"/>
      <c r="J43507" s="2"/>
    </row>
    <row r="43508">
      <c r="D43508" s="2"/>
      <c r="G43508" s="2"/>
      <c r="J43508" s="2"/>
    </row>
    <row r="43509">
      <c r="D43509" s="2"/>
      <c r="G43509" s="2"/>
      <c r="J43509" s="2"/>
    </row>
    <row r="43510">
      <c r="D43510" s="2"/>
      <c r="G43510" s="2"/>
      <c r="J43510" s="2"/>
    </row>
    <row r="43511">
      <c r="D43511" s="2"/>
      <c r="G43511" s="2"/>
      <c r="J43511" s="2"/>
    </row>
    <row r="43512">
      <c r="D43512" s="2"/>
      <c r="G43512" s="2"/>
      <c r="J43512" s="2"/>
    </row>
    <row r="43513">
      <c r="D43513" s="2"/>
      <c r="G43513" s="2"/>
      <c r="J43513" s="2"/>
    </row>
    <row r="43514">
      <c r="D43514" s="2"/>
      <c r="G43514" s="2"/>
      <c r="J43514" s="2"/>
    </row>
    <row r="43515">
      <c r="D43515" s="2"/>
      <c r="G43515" s="2"/>
      <c r="J43515" s="2"/>
    </row>
    <row r="43516">
      <c r="D43516" s="2"/>
      <c r="G43516" s="2"/>
      <c r="J43516" s="2"/>
    </row>
    <row r="43517">
      <c r="D43517" s="2"/>
      <c r="G43517" s="2"/>
      <c r="J43517" s="2"/>
    </row>
    <row r="43518">
      <c r="D43518" s="2"/>
      <c r="G43518" s="2"/>
      <c r="J43518" s="2"/>
    </row>
    <row r="43519">
      <c r="D43519" s="2"/>
      <c r="G43519" s="2"/>
      <c r="J43519" s="2"/>
    </row>
    <row r="43520">
      <c r="D43520" s="2"/>
      <c r="G43520" s="2"/>
      <c r="J43520" s="2"/>
    </row>
    <row r="43521">
      <c r="D43521" s="2"/>
      <c r="G43521" s="2"/>
      <c r="J43521" s="2"/>
    </row>
    <row r="43522">
      <c r="D43522" s="2"/>
      <c r="G43522" s="2"/>
      <c r="J43522" s="2"/>
    </row>
    <row r="43523">
      <c r="D43523" s="2"/>
      <c r="G43523" s="2"/>
      <c r="J43523" s="2"/>
    </row>
    <row r="43524">
      <c r="D43524" s="2"/>
      <c r="G43524" s="2"/>
      <c r="J43524" s="2"/>
    </row>
    <row r="43525">
      <c r="D43525" s="2"/>
      <c r="G43525" s="2"/>
      <c r="J43525" s="2"/>
    </row>
    <row r="43526">
      <c r="D43526" s="2"/>
      <c r="G43526" s="2"/>
      <c r="J43526" s="2"/>
    </row>
    <row r="43527">
      <c r="D43527" s="2"/>
      <c r="G43527" s="2"/>
      <c r="J43527" s="2"/>
    </row>
    <row r="43528">
      <c r="D43528" s="2"/>
      <c r="G43528" s="2"/>
      <c r="J43528" s="2"/>
    </row>
    <row r="43529">
      <c r="D43529" s="2"/>
      <c r="G43529" s="2"/>
      <c r="J43529" s="2"/>
    </row>
    <row r="43530">
      <c r="D43530" s="2"/>
      <c r="G43530" s="2"/>
      <c r="J43530" s="2"/>
    </row>
    <row r="43531">
      <c r="D43531" s="2"/>
      <c r="G43531" s="2"/>
      <c r="J43531" s="2"/>
    </row>
    <row r="43532">
      <c r="D43532" s="2"/>
      <c r="G43532" s="2"/>
      <c r="J43532" s="2"/>
    </row>
    <row r="43533">
      <c r="D43533" s="2"/>
      <c r="G43533" s="2"/>
      <c r="J43533" s="2"/>
    </row>
    <row r="43534">
      <c r="D43534" s="2"/>
      <c r="G43534" s="2"/>
      <c r="J43534" s="2"/>
    </row>
    <row r="43535">
      <c r="D43535" s="2"/>
      <c r="G43535" s="2"/>
      <c r="J43535" s="2"/>
    </row>
    <row r="43536">
      <c r="D43536" s="2"/>
      <c r="G43536" s="2"/>
      <c r="J43536" s="2"/>
    </row>
    <row r="43537">
      <c r="D43537" s="2"/>
      <c r="G43537" s="2"/>
      <c r="J43537" s="2"/>
    </row>
    <row r="43538">
      <c r="D43538" s="2"/>
      <c r="G43538" s="2"/>
      <c r="J43538" s="2"/>
    </row>
    <row r="43539">
      <c r="D43539" s="2"/>
      <c r="G43539" s="2"/>
      <c r="J43539" s="2"/>
    </row>
    <row r="43540">
      <c r="D43540" s="2"/>
      <c r="G43540" s="2"/>
      <c r="J43540" s="2"/>
    </row>
    <row r="43541">
      <c r="D43541" s="2"/>
      <c r="G43541" s="2"/>
      <c r="J43541" s="2"/>
    </row>
    <row r="43542">
      <c r="D43542" s="2"/>
      <c r="G43542" s="2"/>
      <c r="J43542" s="2"/>
    </row>
    <row r="43543">
      <c r="D43543" s="2"/>
      <c r="G43543" s="2"/>
      <c r="J43543" s="2"/>
    </row>
    <row r="43544">
      <c r="D43544" s="2"/>
      <c r="G43544" s="2"/>
      <c r="J43544" s="2"/>
    </row>
    <row r="43545">
      <c r="D43545" s="2"/>
      <c r="G43545" s="2"/>
      <c r="J43545" s="2"/>
    </row>
    <row r="43546">
      <c r="D43546" s="2"/>
      <c r="G43546" s="2"/>
      <c r="J43546" s="2"/>
    </row>
    <row r="43547">
      <c r="D43547" s="2"/>
      <c r="G43547" s="2"/>
      <c r="J43547" s="2"/>
    </row>
    <row r="43548">
      <c r="D43548" s="2"/>
      <c r="G43548" s="2"/>
      <c r="J43548" s="2"/>
    </row>
    <row r="43549">
      <c r="D43549" s="2"/>
      <c r="G43549" s="2"/>
      <c r="J43549" s="2"/>
    </row>
    <row r="43550">
      <c r="D43550" s="2"/>
      <c r="G43550" s="2"/>
      <c r="J43550" s="2"/>
    </row>
    <row r="43551">
      <c r="D43551" s="2"/>
      <c r="G43551" s="2"/>
      <c r="J43551" s="2"/>
    </row>
    <row r="43552">
      <c r="D43552" s="2"/>
      <c r="G43552" s="2"/>
      <c r="J43552" s="2"/>
    </row>
    <row r="43553">
      <c r="D43553" s="2"/>
      <c r="G43553" s="2"/>
      <c r="J43553" s="2"/>
    </row>
    <row r="43554">
      <c r="D43554" s="2"/>
      <c r="G43554" s="2"/>
      <c r="J43554" s="2"/>
    </row>
    <row r="43555">
      <c r="D43555" s="2"/>
      <c r="G43555" s="2"/>
      <c r="J43555" s="2"/>
    </row>
    <row r="43556">
      <c r="D43556" s="2"/>
      <c r="G43556" s="2"/>
      <c r="J43556" s="2"/>
    </row>
    <row r="43557">
      <c r="D43557" s="2"/>
      <c r="G43557" s="2"/>
      <c r="J43557" s="2"/>
    </row>
    <row r="43558">
      <c r="D43558" s="2"/>
      <c r="G43558" s="2"/>
      <c r="J43558" s="2"/>
    </row>
    <row r="43559">
      <c r="D43559" s="2"/>
      <c r="G43559" s="2"/>
      <c r="J43559" s="2"/>
    </row>
    <row r="43560">
      <c r="D43560" s="2"/>
      <c r="G43560" s="2"/>
      <c r="J43560" s="2"/>
    </row>
    <row r="43561">
      <c r="D43561" s="2"/>
      <c r="G43561" s="2"/>
      <c r="J43561" s="2"/>
    </row>
    <row r="43562">
      <c r="D43562" s="2"/>
      <c r="G43562" s="2"/>
      <c r="J43562" s="2"/>
    </row>
    <row r="43563">
      <c r="D43563" s="2"/>
      <c r="G43563" s="2"/>
      <c r="J43563" s="2"/>
    </row>
    <row r="43564">
      <c r="D43564" s="2"/>
      <c r="G43564" s="2"/>
      <c r="J43564" s="2"/>
    </row>
    <row r="43565">
      <c r="D43565" s="2"/>
      <c r="G43565" s="2"/>
      <c r="J43565" s="2"/>
    </row>
    <row r="43566">
      <c r="D43566" s="2"/>
      <c r="G43566" s="2"/>
      <c r="J43566" s="2"/>
    </row>
    <row r="43567">
      <c r="D43567" s="2"/>
      <c r="G43567" s="2"/>
      <c r="J43567" s="2"/>
    </row>
    <row r="43568">
      <c r="D43568" s="2"/>
      <c r="G43568" s="2"/>
      <c r="J43568" s="2"/>
    </row>
    <row r="43569">
      <c r="D43569" s="2"/>
      <c r="G43569" s="2"/>
      <c r="J43569" s="2"/>
    </row>
    <row r="43570">
      <c r="D43570" s="2"/>
      <c r="G43570" s="2"/>
      <c r="J43570" s="2"/>
    </row>
    <row r="43571">
      <c r="D43571" s="2"/>
      <c r="G43571" s="2"/>
      <c r="J43571" s="2"/>
    </row>
    <row r="43572">
      <c r="D43572" s="2"/>
      <c r="G43572" s="2"/>
      <c r="J43572" s="2"/>
    </row>
    <row r="43573">
      <c r="D43573" s="2"/>
      <c r="G43573" s="2"/>
      <c r="J43573" s="2"/>
    </row>
    <row r="43574">
      <c r="D43574" s="2"/>
      <c r="G43574" s="2"/>
      <c r="J43574" s="2"/>
    </row>
    <row r="43575">
      <c r="D43575" s="2"/>
      <c r="G43575" s="2"/>
      <c r="J43575" s="2"/>
    </row>
    <row r="43576">
      <c r="D43576" s="2"/>
      <c r="G43576" s="2"/>
      <c r="J43576" s="2"/>
    </row>
    <row r="43577">
      <c r="D43577" s="2"/>
      <c r="G43577" s="2"/>
      <c r="J43577" s="2"/>
    </row>
    <row r="43578">
      <c r="D43578" s="2"/>
      <c r="G43578" s="2"/>
      <c r="J43578" s="2"/>
    </row>
    <row r="43579">
      <c r="D43579" s="2"/>
      <c r="G43579" s="2"/>
      <c r="J43579" s="2"/>
    </row>
    <row r="43580">
      <c r="D43580" s="2"/>
      <c r="G43580" s="2"/>
      <c r="J43580" s="2"/>
    </row>
    <row r="43581">
      <c r="D43581" s="2"/>
      <c r="G43581" s="2"/>
      <c r="J43581" s="2"/>
    </row>
    <row r="43582">
      <c r="D43582" s="2"/>
      <c r="G43582" s="2"/>
      <c r="J43582" s="2"/>
    </row>
    <row r="43583">
      <c r="D43583" s="2"/>
      <c r="G43583" s="2"/>
      <c r="J43583" s="2"/>
    </row>
    <row r="43584">
      <c r="D43584" s="2"/>
      <c r="G43584" s="2"/>
      <c r="J43584" s="2"/>
    </row>
    <row r="43585">
      <c r="D43585" s="2"/>
      <c r="G43585" s="2"/>
      <c r="J43585" s="2"/>
    </row>
    <row r="43586">
      <c r="D43586" s="2"/>
      <c r="G43586" s="2"/>
      <c r="J43586" s="2"/>
    </row>
    <row r="43587">
      <c r="D43587" s="2"/>
      <c r="G43587" s="2"/>
      <c r="J43587" s="2"/>
    </row>
    <row r="43588">
      <c r="D43588" s="2"/>
      <c r="G43588" s="2"/>
      <c r="J43588" s="2"/>
    </row>
    <row r="43589">
      <c r="D43589" s="2"/>
      <c r="G43589" s="2"/>
      <c r="J43589" s="2"/>
    </row>
    <row r="43590">
      <c r="D43590" s="2"/>
      <c r="G43590" s="2"/>
      <c r="J43590" s="2"/>
    </row>
    <row r="43591">
      <c r="D43591" s="2"/>
      <c r="G43591" s="2"/>
      <c r="J43591" s="2"/>
    </row>
    <row r="43592">
      <c r="D43592" s="2"/>
      <c r="G43592" s="2"/>
      <c r="J43592" s="2"/>
    </row>
    <row r="43593">
      <c r="D43593" s="2"/>
      <c r="G43593" s="2"/>
      <c r="J43593" s="2"/>
    </row>
    <row r="43594">
      <c r="D43594" s="2"/>
      <c r="G43594" s="2"/>
      <c r="J43594" s="2"/>
    </row>
    <row r="43595">
      <c r="D43595" s="2"/>
      <c r="G43595" s="2"/>
      <c r="J43595" s="2"/>
    </row>
    <row r="43596">
      <c r="D43596" s="2"/>
      <c r="G43596" s="2"/>
      <c r="J43596" s="2"/>
    </row>
    <row r="43597">
      <c r="D43597" s="2"/>
      <c r="G43597" s="2"/>
      <c r="J43597" s="2"/>
    </row>
    <row r="43598">
      <c r="D43598" s="2"/>
      <c r="G43598" s="2"/>
      <c r="J43598" s="2"/>
    </row>
    <row r="43599">
      <c r="D43599" s="2"/>
      <c r="G43599" s="2"/>
      <c r="J43599" s="2"/>
    </row>
    <row r="43600">
      <c r="D43600" s="2"/>
      <c r="G43600" s="2"/>
      <c r="J43600" s="2"/>
    </row>
    <row r="43601">
      <c r="D43601" s="2"/>
      <c r="G43601" s="2"/>
      <c r="J43601" s="2"/>
    </row>
    <row r="43602">
      <c r="D43602" s="2"/>
      <c r="G43602" s="2"/>
      <c r="J43602" s="2"/>
    </row>
    <row r="43603">
      <c r="D43603" s="2"/>
      <c r="G43603" s="2"/>
      <c r="J43603" s="2"/>
    </row>
    <row r="43604">
      <c r="D43604" s="2"/>
      <c r="G43604" s="2"/>
      <c r="J43604" s="2"/>
    </row>
    <row r="43605">
      <c r="D43605" s="2"/>
      <c r="G43605" s="2"/>
      <c r="J43605" s="2"/>
    </row>
    <row r="43606">
      <c r="D43606" s="2"/>
      <c r="G43606" s="2"/>
      <c r="J43606" s="2"/>
    </row>
    <row r="43607">
      <c r="D43607" s="2"/>
      <c r="G43607" s="2"/>
      <c r="J43607" s="2"/>
    </row>
    <row r="43608">
      <c r="D43608" s="2"/>
      <c r="G43608" s="2"/>
      <c r="J43608" s="2"/>
    </row>
    <row r="43609">
      <c r="D43609" s="2"/>
      <c r="G43609" s="2"/>
      <c r="J43609" s="2"/>
    </row>
    <row r="43610">
      <c r="D43610" s="2"/>
      <c r="G43610" s="2"/>
      <c r="J43610" s="2"/>
    </row>
    <row r="43611">
      <c r="D43611" s="2"/>
      <c r="G43611" s="2"/>
      <c r="J43611" s="2"/>
    </row>
    <row r="43612">
      <c r="D43612" s="2"/>
      <c r="G43612" s="2"/>
      <c r="J43612" s="2"/>
    </row>
    <row r="43613">
      <c r="D43613" s="2"/>
      <c r="G43613" s="2"/>
      <c r="J43613" s="2"/>
    </row>
    <row r="43614">
      <c r="D43614" s="2"/>
      <c r="G43614" s="2"/>
      <c r="J43614" s="2"/>
    </row>
    <row r="43615">
      <c r="D43615" s="2"/>
      <c r="G43615" s="2"/>
      <c r="J43615" s="2"/>
    </row>
    <row r="43616">
      <c r="D43616" s="2"/>
      <c r="G43616" s="2"/>
      <c r="J43616" s="2"/>
    </row>
    <row r="43617">
      <c r="D43617" s="2"/>
      <c r="G43617" s="2"/>
      <c r="J43617" s="2"/>
    </row>
    <row r="43618">
      <c r="D43618" s="2"/>
      <c r="G43618" s="2"/>
      <c r="J43618" s="2"/>
    </row>
    <row r="43619">
      <c r="D43619" s="2"/>
      <c r="G43619" s="2"/>
      <c r="J43619" s="2"/>
    </row>
    <row r="43620">
      <c r="D43620" s="2"/>
      <c r="G43620" s="2"/>
      <c r="J43620" s="2"/>
    </row>
    <row r="43621">
      <c r="D43621" s="2"/>
      <c r="G43621" s="2"/>
      <c r="J43621" s="2"/>
    </row>
    <row r="43622">
      <c r="D43622" s="2"/>
      <c r="G43622" s="2"/>
      <c r="J43622" s="2"/>
    </row>
    <row r="43623">
      <c r="D43623" s="2"/>
      <c r="G43623" s="2"/>
      <c r="J43623" s="2"/>
    </row>
    <row r="43624">
      <c r="D43624" s="2"/>
      <c r="G43624" s="2"/>
      <c r="J43624" s="2"/>
    </row>
    <row r="43625">
      <c r="D43625" s="2"/>
      <c r="G43625" s="2"/>
      <c r="J43625" s="2"/>
    </row>
    <row r="43626">
      <c r="D43626" s="2"/>
      <c r="G43626" s="2"/>
      <c r="J43626" s="2"/>
    </row>
    <row r="43627">
      <c r="D43627" s="2"/>
      <c r="G43627" s="2"/>
      <c r="J43627" s="2"/>
    </row>
    <row r="43628">
      <c r="D43628" s="2"/>
      <c r="G43628" s="2"/>
      <c r="J43628" s="2"/>
    </row>
    <row r="43629">
      <c r="D43629" s="2"/>
      <c r="G43629" s="2"/>
      <c r="J43629" s="2"/>
    </row>
    <row r="43630">
      <c r="D43630" s="2"/>
      <c r="G43630" s="2"/>
      <c r="J43630" s="2"/>
    </row>
    <row r="43631">
      <c r="D43631" s="2"/>
      <c r="G43631" s="2"/>
      <c r="J43631" s="2"/>
    </row>
    <row r="43632">
      <c r="D43632" s="2"/>
      <c r="G43632" s="2"/>
      <c r="J43632" s="2"/>
    </row>
    <row r="43633">
      <c r="D43633" s="2"/>
      <c r="G43633" s="2"/>
      <c r="J43633" s="2"/>
    </row>
    <row r="43634">
      <c r="D43634" s="2"/>
      <c r="G43634" s="2"/>
      <c r="J43634" s="2"/>
    </row>
    <row r="43635">
      <c r="D43635" s="2"/>
      <c r="G43635" s="2"/>
      <c r="J43635" s="2"/>
    </row>
    <row r="43636">
      <c r="D43636" s="2"/>
      <c r="G43636" s="2"/>
      <c r="J43636" s="2"/>
    </row>
    <row r="43637">
      <c r="D43637" s="2"/>
      <c r="G43637" s="2"/>
      <c r="J43637" s="2"/>
    </row>
    <row r="43638">
      <c r="D43638" s="2"/>
      <c r="G43638" s="2"/>
      <c r="J43638" s="2"/>
    </row>
    <row r="43639">
      <c r="D43639" s="2"/>
      <c r="G43639" s="2"/>
      <c r="J43639" s="2"/>
    </row>
    <row r="43640">
      <c r="D43640" s="2"/>
      <c r="G43640" s="2"/>
      <c r="J43640" s="2"/>
    </row>
    <row r="43641">
      <c r="D43641" s="2"/>
      <c r="G43641" s="2"/>
      <c r="J43641" s="2"/>
    </row>
    <row r="43642">
      <c r="D43642" s="2"/>
      <c r="G43642" s="2"/>
      <c r="J43642" s="2"/>
    </row>
    <row r="43643">
      <c r="D43643" s="2"/>
      <c r="G43643" s="2"/>
      <c r="J43643" s="2"/>
    </row>
    <row r="43644">
      <c r="D43644" s="2"/>
      <c r="G43644" s="2"/>
      <c r="J43644" s="2"/>
    </row>
    <row r="43645">
      <c r="D43645" s="2"/>
      <c r="G43645" s="2"/>
      <c r="J43645" s="2"/>
    </row>
    <row r="43646">
      <c r="D43646" s="2"/>
      <c r="G43646" s="2"/>
      <c r="J43646" s="2"/>
    </row>
    <row r="43647">
      <c r="D43647" s="2"/>
      <c r="G43647" s="2"/>
      <c r="J43647" s="2"/>
    </row>
    <row r="43648">
      <c r="D43648" s="2"/>
      <c r="G43648" s="2"/>
      <c r="J43648" s="2"/>
    </row>
    <row r="43649">
      <c r="D43649" s="2"/>
      <c r="G43649" s="2"/>
      <c r="J43649" s="2"/>
    </row>
    <row r="43650">
      <c r="D43650" s="2"/>
      <c r="G43650" s="2"/>
      <c r="J43650" s="2"/>
    </row>
    <row r="43651">
      <c r="D43651" s="2"/>
      <c r="G43651" s="2"/>
      <c r="J43651" s="2"/>
    </row>
    <row r="43652">
      <c r="D43652" s="2"/>
      <c r="G43652" s="2"/>
      <c r="J43652" s="2"/>
    </row>
    <row r="43653">
      <c r="D43653" s="2"/>
      <c r="G43653" s="2"/>
      <c r="J43653" s="2"/>
    </row>
    <row r="43654">
      <c r="D43654" s="2"/>
      <c r="G43654" s="2"/>
      <c r="J43654" s="2"/>
    </row>
    <row r="43655">
      <c r="D43655" s="2"/>
      <c r="G43655" s="2"/>
      <c r="J43655" s="2"/>
    </row>
    <row r="43656">
      <c r="D43656" s="2"/>
      <c r="G43656" s="2"/>
      <c r="J43656" s="2"/>
    </row>
    <row r="43657">
      <c r="D43657" s="2"/>
      <c r="G43657" s="2"/>
      <c r="J43657" s="2"/>
    </row>
    <row r="43658">
      <c r="D43658" s="2"/>
      <c r="G43658" s="2"/>
      <c r="J43658" s="2"/>
    </row>
    <row r="43659">
      <c r="D43659" s="2"/>
      <c r="G43659" s="2"/>
      <c r="J43659" s="2"/>
    </row>
    <row r="43660">
      <c r="D43660" s="2"/>
      <c r="G43660" s="2"/>
      <c r="J43660" s="2"/>
    </row>
    <row r="43661">
      <c r="D43661" s="2"/>
      <c r="G43661" s="2"/>
      <c r="J43661" s="2"/>
    </row>
    <row r="43662">
      <c r="D43662" s="2"/>
      <c r="G43662" s="2"/>
      <c r="J43662" s="2"/>
    </row>
    <row r="43663">
      <c r="D43663" s="2"/>
      <c r="G43663" s="2"/>
      <c r="J43663" s="2"/>
    </row>
    <row r="43664">
      <c r="D43664" s="2"/>
      <c r="G43664" s="2"/>
      <c r="J43664" s="2"/>
    </row>
    <row r="43665">
      <c r="D43665" s="2"/>
      <c r="G43665" s="2"/>
      <c r="J43665" s="2"/>
    </row>
    <row r="43666">
      <c r="D43666" s="2"/>
      <c r="G43666" s="2"/>
      <c r="J43666" s="2"/>
    </row>
    <row r="43667">
      <c r="D43667" s="2"/>
      <c r="G43667" s="2"/>
      <c r="J43667" s="2"/>
    </row>
    <row r="43668">
      <c r="D43668" s="2"/>
      <c r="G43668" s="2"/>
      <c r="J43668" s="2"/>
    </row>
    <row r="43669">
      <c r="D43669" s="2"/>
      <c r="G43669" s="2"/>
      <c r="J43669" s="2"/>
    </row>
    <row r="43670">
      <c r="D43670" s="2"/>
      <c r="G43670" s="2"/>
      <c r="J43670" s="2"/>
    </row>
    <row r="43671">
      <c r="D43671" s="2"/>
      <c r="G43671" s="2"/>
      <c r="J43671" s="2"/>
    </row>
    <row r="43672">
      <c r="D43672" s="2"/>
      <c r="G43672" s="2"/>
      <c r="J43672" s="2"/>
    </row>
    <row r="43673">
      <c r="D43673" s="2"/>
      <c r="G43673" s="2"/>
      <c r="J43673" s="2"/>
    </row>
    <row r="43674">
      <c r="D43674" s="2"/>
      <c r="G43674" s="2"/>
      <c r="J43674" s="2"/>
    </row>
    <row r="43675">
      <c r="D43675" s="2"/>
      <c r="G43675" s="2"/>
      <c r="J43675" s="2"/>
    </row>
    <row r="43676">
      <c r="D43676" s="2"/>
      <c r="G43676" s="2"/>
      <c r="J43676" s="2"/>
    </row>
    <row r="43677">
      <c r="D43677" s="2"/>
      <c r="G43677" s="2"/>
      <c r="J43677" s="2"/>
    </row>
    <row r="43678">
      <c r="D43678" s="2"/>
      <c r="G43678" s="2"/>
      <c r="J43678" s="2"/>
    </row>
    <row r="43679">
      <c r="D43679" s="2"/>
      <c r="G43679" s="2"/>
      <c r="J43679" s="2"/>
    </row>
    <row r="43680">
      <c r="D43680" s="2"/>
      <c r="G43680" s="2"/>
      <c r="J43680" s="2"/>
    </row>
    <row r="43681">
      <c r="D43681" s="2"/>
      <c r="G43681" s="2"/>
      <c r="J43681" s="2"/>
    </row>
    <row r="43682">
      <c r="D43682" s="2"/>
      <c r="G43682" s="2"/>
      <c r="J43682" s="2"/>
    </row>
    <row r="43683">
      <c r="D43683" s="2"/>
      <c r="G43683" s="2"/>
      <c r="J43683" s="2"/>
    </row>
    <row r="43684">
      <c r="D43684" s="2"/>
      <c r="G43684" s="2"/>
      <c r="J43684" s="2"/>
    </row>
    <row r="43685">
      <c r="D43685" s="2"/>
      <c r="G43685" s="2"/>
      <c r="J43685" s="2"/>
    </row>
    <row r="43686">
      <c r="D43686" s="2"/>
      <c r="G43686" s="2"/>
      <c r="J43686" s="2"/>
    </row>
    <row r="43687">
      <c r="D43687" s="2"/>
      <c r="G43687" s="2"/>
      <c r="J43687" s="2"/>
    </row>
    <row r="43688">
      <c r="D43688" s="2"/>
      <c r="G43688" s="2"/>
      <c r="J43688" s="2"/>
    </row>
    <row r="43689">
      <c r="D43689" s="2"/>
      <c r="G43689" s="2"/>
      <c r="J43689" s="2"/>
    </row>
    <row r="43690">
      <c r="D43690" s="2"/>
      <c r="G43690" s="2"/>
      <c r="J43690" s="2"/>
    </row>
    <row r="43691">
      <c r="D43691" s="2"/>
      <c r="G43691" s="2"/>
      <c r="J43691" s="2"/>
    </row>
    <row r="43692">
      <c r="D43692" s="2"/>
      <c r="G43692" s="2"/>
      <c r="J43692" s="2"/>
    </row>
    <row r="43693">
      <c r="D43693" s="2"/>
      <c r="G43693" s="2"/>
      <c r="J43693" s="2"/>
    </row>
    <row r="43694">
      <c r="D43694" s="2"/>
      <c r="G43694" s="2"/>
      <c r="J43694" s="2"/>
    </row>
    <row r="43695">
      <c r="D43695" s="2"/>
      <c r="G43695" s="2"/>
      <c r="J43695" s="2"/>
    </row>
    <row r="43696">
      <c r="D43696" s="2"/>
      <c r="G43696" s="2"/>
      <c r="J43696" s="2"/>
    </row>
    <row r="43697">
      <c r="D43697" s="2"/>
      <c r="G43697" s="2"/>
      <c r="J43697" s="2"/>
    </row>
    <row r="43698">
      <c r="D43698" s="2"/>
      <c r="G43698" s="2"/>
      <c r="J43698" s="2"/>
    </row>
    <row r="43699">
      <c r="D43699" s="2"/>
      <c r="G43699" s="2"/>
      <c r="J43699" s="2"/>
    </row>
    <row r="43700">
      <c r="D43700" s="2"/>
      <c r="G43700" s="2"/>
      <c r="J43700" s="2"/>
    </row>
    <row r="43701">
      <c r="D43701" s="2"/>
      <c r="G43701" s="2"/>
      <c r="J43701" s="2"/>
    </row>
    <row r="43702">
      <c r="D43702" s="2"/>
      <c r="G43702" s="2"/>
      <c r="J43702" s="2"/>
    </row>
    <row r="43703">
      <c r="D43703" s="2"/>
      <c r="G43703" s="2"/>
      <c r="J43703" s="2"/>
    </row>
    <row r="43704">
      <c r="D43704" s="2"/>
      <c r="G43704" s="2"/>
      <c r="J43704" s="2"/>
    </row>
    <row r="43705">
      <c r="D43705" s="2"/>
      <c r="G43705" s="2"/>
      <c r="J43705" s="2"/>
    </row>
    <row r="43706">
      <c r="D43706" s="2"/>
      <c r="G43706" s="2"/>
      <c r="J43706" s="2"/>
    </row>
    <row r="43707">
      <c r="D43707" s="2"/>
      <c r="G43707" s="2"/>
      <c r="J43707" s="2"/>
    </row>
    <row r="43708">
      <c r="D43708" s="2"/>
      <c r="G43708" s="2"/>
      <c r="J43708" s="2"/>
    </row>
    <row r="43709">
      <c r="D43709" s="2"/>
      <c r="G43709" s="2"/>
      <c r="J43709" s="2"/>
    </row>
    <row r="43710">
      <c r="D43710" s="2"/>
      <c r="G43710" s="2"/>
      <c r="J43710" s="2"/>
    </row>
    <row r="43711">
      <c r="D43711" s="2"/>
      <c r="G43711" s="2"/>
      <c r="J43711" s="2"/>
    </row>
    <row r="43712">
      <c r="D43712" s="2"/>
      <c r="G43712" s="2"/>
      <c r="J43712" s="2"/>
    </row>
    <row r="43713">
      <c r="D43713" s="2"/>
      <c r="G43713" s="2"/>
      <c r="J43713" s="2"/>
    </row>
    <row r="43714">
      <c r="D43714" s="2"/>
      <c r="G43714" s="2"/>
      <c r="J43714" s="2"/>
    </row>
    <row r="43715">
      <c r="D43715" s="2"/>
      <c r="G43715" s="2"/>
      <c r="J43715" s="2"/>
    </row>
    <row r="43716">
      <c r="D43716" s="2"/>
      <c r="G43716" s="2"/>
      <c r="J43716" s="2"/>
    </row>
    <row r="43717">
      <c r="D43717" s="2"/>
      <c r="G43717" s="2"/>
      <c r="J43717" s="2"/>
    </row>
    <row r="43718">
      <c r="D43718" s="2"/>
      <c r="G43718" s="2"/>
      <c r="J43718" s="2"/>
    </row>
    <row r="43719">
      <c r="D43719" s="2"/>
      <c r="G43719" s="2"/>
      <c r="J43719" s="2"/>
    </row>
    <row r="43720">
      <c r="D43720" s="2"/>
      <c r="G43720" s="2"/>
      <c r="J43720" s="2"/>
    </row>
    <row r="43721">
      <c r="D43721" s="2"/>
      <c r="G43721" s="2"/>
      <c r="J43721" s="2"/>
    </row>
    <row r="43722">
      <c r="D43722" s="2"/>
      <c r="G43722" s="2"/>
      <c r="J43722" s="2"/>
    </row>
    <row r="43723">
      <c r="D43723" s="2"/>
      <c r="G43723" s="2"/>
      <c r="J43723" s="2"/>
    </row>
    <row r="43724">
      <c r="D43724" s="2"/>
      <c r="G43724" s="2"/>
      <c r="J43724" s="2"/>
    </row>
    <row r="43725">
      <c r="D43725" s="2"/>
      <c r="G43725" s="2"/>
      <c r="J43725" s="2"/>
    </row>
    <row r="43726">
      <c r="D43726" s="2"/>
      <c r="G43726" s="2"/>
      <c r="J43726" s="2"/>
    </row>
    <row r="43727">
      <c r="D43727" s="2"/>
      <c r="G43727" s="2"/>
      <c r="J43727" s="2"/>
    </row>
    <row r="43728">
      <c r="D43728" s="2"/>
      <c r="G43728" s="2"/>
      <c r="J43728" s="2"/>
    </row>
    <row r="43729">
      <c r="D43729" s="2"/>
      <c r="G43729" s="2"/>
      <c r="J43729" s="2"/>
    </row>
    <row r="43730">
      <c r="D43730" s="2"/>
      <c r="G43730" s="2"/>
      <c r="J43730" s="2"/>
    </row>
    <row r="43731">
      <c r="D43731" s="2"/>
      <c r="G43731" s="2"/>
      <c r="J43731" s="2"/>
    </row>
    <row r="43732">
      <c r="D43732" s="2"/>
      <c r="G43732" s="2"/>
      <c r="J43732" s="2"/>
    </row>
    <row r="43733">
      <c r="D43733" s="2"/>
      <c r="G43733" s="2"/>
      <c r="J43733" s="2"/>
    </row>
    <row r="43734">
      <c r="D43734" s="2"/>
      <c r="G43734" s="2"/>
      <c r="J43734" s="2"/>
    </row>
    <row r="43735">
      <c r="D43735" s="2"/>
      <c r="G43735" s="2"/>
      <c r="J43735" s="2"/>
    </row>
    <row r="43736">
      <c r="D43736" s="2"/>
      <c r="G43736" s="2"/>
      <c r="J43736" s="2"/>
    </row>
    <row r="43737">
      <c r="D43737" s="2"/>
      <c r="G43737" s="2"/>
      <c r="J43737" s="2"/>
    </row>
    <row r="43738">
      <c r="D43738" s="2"/>
      <c r="G43738" s="2"/>
      <c r="J43738" s="2"/>
    </row>
    <row r="43739">
      <c r="D43739" s="2"/>
      <c r="G43739" s="2"/>
      <c r="J43739" s="2"/>
    </row>
    <row r="43740">
      <c r="D43740" s="2"/>
      <c r="G43740" s="2"/>
      <c r="J43740" s="2"/>
    </row>
    <row r="43741">
      <c r="D43741" s="2"/>
      <c r="G43741" s="2"/>
      <c r="J43741" s="2"/>
    </row>
    <row r="43742">
      <c r="D43742" s="2"/>
      <c r="G43742" s="2"/>
      <c r="J43742" s="2"/>
    </row>
    <row r="43743">
      <c r="D43743" s="2"/>
      <c r="G43743" s="2"/>
      <c r="J43743" s="2"/>
    </row>
    <row r="43744">
      <c r="D43744" s="2"/>
      <c r="G43744" s="2"/>
      <c r="J43744" s="2"/>
    </row>
    <row r="43745">
      <c r="D43745" s="2"/>
      <c r="G43745" s="2"/>
      <c r="J43745" s="2"/>
    </row>
    <row r="43746">
      <c r="D43746" s="2"/>
      <c r="G43746" s="2"/>
      <c r="J43746" s="2"/>
    </row>
    <row r="43747">
      <c r="D43747" s="2"/>
      <c r="G43747" s="2"/>
      <c r="J43747" s="2"/>
    </row>
    <row r="43748">
      <c r="D43748" s="2"/>
      <c r="G43748" s="2"/>
      <c r="J43748" s="2"/>
    </row>
    <row r="43749">
      <c r="D43749" s="2"/>
      <c r="G43749" s="2"/>
      <c r="J43749" s="2"/>
    </row>
    <row r="43750">
      <c r="D43750" s="2"/>
      <c r="G43750" s="2"/>
      <c r="J43750" s="2"/>
    </row>
    <row r="43751">
      <c r="D43751" s="2"/>
      <c r="G43751" s="2"/>
      <c r="J43751" s="2"/>
    </row>
    <row r="43752">
      <c r="D43752" s="2"/>
      <c r="G43752" s="2"/>
      <c r="J43752" s="2"/>
    </row>
    <row r="43753">
      <c r="D43753" s="2"/>
      <c r="G43753" s="2"/>
      <c r="J43753" s="2"/>
    </row>
    <row r="43754">
      <c r="D43754" s="2"/>
      <c r="G43754" s="2"/>
      <c r="J43754" s="2"/>
    </row>
    <row r="43755">
      <c r="D43755" s="2"/>
      <c r="G43755" s="2"/>
      <c r="J43755" s="2"/>
    </row>
    <row r="43756">
      <c r="D43756" s="2"/>
      <c r="G43756" s="2"/>
      <c r="J43756" s="2"/>
    </row>
    <row r="43757">
      <c r="D43757" s="2"/>
      <c r="G43757" s="2"/>
      <c r="J43757" s="2"/>
    </row>
    <row r="43758">
      <c r="D43758" s="2"/>
      <c r="G43758" s="2"/>
      <c r="J43758" s="2"/>
    </row>
    <row r="43759">
      <c r="D43759" s="2"/>
      <c r="G43759" s="2"/>
      <c r="J43759" s="2"/>
    </row>
    <row r="43760">
      <c r="D43760" s="2"/>
      <c r="G43760" s="2"/>
      <c r="J43760" s="2"/>
    </row>
    <row r="43761">
      <c r="D43761" s="2"/>
      <c r="G43761" s="2"/>
      <c r="J43761" s="2"/>
    </row>
    <row r="43762">
      <c r="D43762" s="2"/>
      <c r="G43762" s="2"/>
      <c r="J43762" s="2"/>
    </row>
    <row r="43763">
      <c r="D43763" s="2"/>
      <c r="G43763" s="2"/>
      <c r="J43763" s="2"/>
    </row>
    <row r="43764">
      <c r="D43764" s="2"/>
      <c r="G43764" s="2"/>
      <c r="J43764" s="2"/>
    </row>
    <row r="43765">
      <c r="D43765" s="2"/>
      <c r="G43765" s="2"/>
      <c r="J43765" s="2"/>
    </row>
    <row r="43766">
      <c r="D43766" s="2"/>
      <c r="G43766" s="2"/>
      <c r="J43766" s="2"/>
    </row>
    <row r="43767">
      <c r="D43767" s="2"/>
      <c r="G43767" s="2"/>
      <c r="J43767" s="2"/>
    </row>
    <row r="43768">
      <c r="D43768" s="2"/>
      <c r="G43768" s="2"/>
      <c r="J43768" s="2"/>
    </row>
    <row r="43769">
      <c r="D43769" s="2"/>
      <c r="G43769" s="2"/>
      <c r="J43769" s="2"/>
    </row>
    <row r="43770">
      <c r="D43770" s="2"/>
      <c r="G43770" s="2"/>
      <c r="J43770" s="2"/>
    </row>
    <row r="43771">
      <c r="D43771" s="2"/>
      <c r="G43771" s="2"/>
      <c r="J43771" s="2"/>
    </row>
    <row r="43772">
      <c r="D43772" s="2"/>
      <c r="G43772" s="2"/>
      <c r="J43772" s="2"/>
    </row>
    <row r="43773">
      <c r="D43773" s="2"/>
      <c r="G43773" s="2"/>
      <c r="J43773" s="2"/>
    </row>
    <row r="43774">
      <c r="D43774" s="2"/>
      <c r="G43774" s="2"/>
      <c r="J43774" s="2"/>
    </row>
    <row r="43775">
      <c r="D43775" s="2"/>
      <c r="G43775" s="2"/>
      <c r="J43775" s="2"/>
    </row>
    <row r="43776">
      <c r="D43776" s="2"/>
      <c r="G43776" s="2"/>
      <c r="J43776" s="2"/>
    </row>
    <row r="43777">
      <c r="D43777" s="2"/>
      <c r="G43777" s="2"/>
      <c r="J43777" s="2"/>
    </row>
    <row r="43778">
      <c r="D43778" s="2"/>
      <c r="G43778" s="2"/>
      <c r="J43778" s="2"/>
    </row>
    <row r="43779">
      <c r="D43779" s="2"/>
      <c r="G43779" s="2"/>
      <c r="J43779" s="2"/>
    </row>
    <row r="43780">
      <c r="D43780" s="2"/>
      <c r="G43780" s="2"/>
      <c r="J43780" s="2"/>
    </row>
    <row r="43781">
      <c r="D43781" s="2"/>
      <c r="G43781" s="2"/>
      <c r="J43781" s="2"/>
    </row>
    <row r="43782">
      <c r="D43782" s="2"/>
      <c r="G43782" s="2"/>
      <c r="J43782" s="2"/>
    </row>
    <row r="43783">
      <c r="D43783" s="2"/>
      <c r="G43783" s="2"/>
      <c r="J43783" s="2"/>
    </row>
    <row r="43784">
      <c r="D43784" s="2"/>
      <c r="G43784" s="2"/>
      <c r="J43784" s="2"/>
    </row>
    <row r="43785">
      <c r="D43785" s="2"/>
      <c r="G43785" s="2"/>
      <c r="J43785" s="2"/>
    </row>
    <row r="43786">
      <c r="D43786" s="2"/>
      <c r="G43786" s="2"/>
      <c r="J43786" s="2"/>
    </row>
    <row r="43787">
      <c r="D43787" s="2"/>
      <c r="G43787" s="2"/>
      <c r="J43787" s="2"/>
    </row>
    <row r="43788">
      <c r="D43788" s="2"/>
      <c r="G43788" s="2"/>
      <c r="J43788" s="2"/>
    </row>
    <row r="43789">
      <c r="D43789" s="2"/>
      <c r="G43789" s="2"/>
      <c r="J43789" s="2"/>
    </row>
    <row r="43790">
      <c r="D43790" s="2"/>
      <c r="G43790" s="2"/>
      <c r="J43790" s="2"/>
    </row>
    <row r="43791">
      <c r="D43791" s="2"/>
      <c r="G43791" s="2"/>
      <c r="J43791" s="2"/>
    </row>
    <row r="43792">
      <c r="D43792" s="2"/>
      <c r="G43792" s="2"/>
      <c r="J43792" s="2"/>
    </row>
    <row r="43793">
      <c r="D43793" s="2"/>
      <c r="G43793" s="2"/>
      <c r="J43793" s="2"/>
    </row>
    <row r="43794">
      <c r="D43794" s="2"/>
      <c r="G43794" s="2"/>
      <c r="J43794" s="2"/>
    </row>
    <row r="43795">
      <c r="D43795" s="2"/>
      <c r="G43795" s="2"/>
      <c r="J43795" s="2"/>
    </row>
    <row r="43796">
      <c r="D43796" s="2"/>
      <c r="G43796" s="2"/>
      <c r="J43796" s="2"/>
    </row>
    <row r="43797">
      <c r="D43797" s="2"/>
      <c r="G43797" s="2"/>
      <c r="J43797" s="2"/>
    </row>
    <row r="43798">
      <c r="D43798" s="2"/>
      <c r="G43798" s="2"/>
      <c r="J43798" s="2"/>
    </row>
    <row r="43799">
      <c r="D43799" s="2"/>
      <c r="G43799" s="2"/>
      <c r="J43799" s="2"/>
    </row>
    <row r="43800">
      <c r="D43800" s="2"/>
      <c r="G43800" s="2"/>
      <c r="J43800" s="2"/>
    </row>
    <row r="43801">
      <c r="D43801" s="2"/>
      <c r="G43801" s="2"/>
      <c r="J43801" s="2"/>
    </row>
    <row r="43802">
      <c r="D43802" s="2"/>
      <c r="G43802" s="2"/>
      <c r="J43802" s="2"/>
    </row>
    <row r="43803">
      <c r="D43803" s="2"/>
      <c r="G43803" s="2"/>
      <c r="J43803" s="2"/>
    </row>
    <row r="43804">
      <c r="D43804" s="2"/>
      <c r="G43804" s="2"/>
      <c r="J43804" s="2"/>
    </row>
    <row r="43805">
      <c r="D43805" s="2"/>
      <c r="G43805" s="2"/>
      <c r="J43805" s="2"/>
    </row>
    <row r="43806">
      <c r="D43806" s="2"/>
      <c r="G43806" s="2"/>
      <c r="J43806" s="2"/>
    </row>
    <row r="43807">
      <c r="D43807" s="2"/>
      <c r="G43807" s="2"/>
      <c r="J43807" s="2"/>
    </row>
    <row r="43808">
      <c r="D43808" s="2"/>
      <c r="G43808" s="2"/>
      <c r="J43808" s="2"/>
    </row>
    <row r="43809">
      <c r="D43809" s="2"/>
      <c r="G43809" s="2"/>
      <c r="J43809" s="2"/>
    </row>
    <row r="43810">
      <c r="D43810" s="2"/>
      <c r="G43810" s="2"/>
      <c r="J43810" s="2"/>
    </row>
    <row r="43811">
      <c r="D43811" s="2"/>
      <c r="G43811" s="2"/>
      <c r="J43811" s="2"/>
    </row>
    <row r="43812">
      <c r="D43812" s="2"/>
      <c r="G43812" s="2"/>
      <c r="J43812" s="2"/>
    </row>
    <row r="43813">
      <c r="D43813" s="2"/>
      <c r="G43813" s="2"/>
      <c r="J43813" s="2"/>
    </row>
    <row r="43814">
      <c r="D43814" s="2"/>
      <c r="G43814" s="2"/>
      <c r="J43814" s="2"/>
    </row>
    <row r="43815">
      <c r="D43815" s="2"/>
      <c r="G43815" s="2"/>
      <c r="J43815" s="2"/>
    </row>
    <row r="43816">
      <c r="D43816" s="2"/>
      <c r="G43816" s="2"/>
      <c r="J43816" s="2"/>
    </row>
    <row r="43817">
      <c r="D43817" s="2"/>
      <c r="G43817" s="2"/>
      <c r="J43817" s="2"/>
    </row>
    <row r="43818">
      <c r="D43818" s="2"/>
      <c r="G43818" s="2"/>
      <c r="J43818" s="2"/>
    </row>
    <row r="43819">
      <c r="D43819" s="2"/>
      <c r="G43819" s="2"/>
      <c r="J43819" s="2"/>
    </row>
    <row r="43820">
      <c r="D43820" s="2"/>
      <c r="G43820" s="2"/>
      <c r="J43820" s="2"/>
    </row>
    <row r="43821">
      <c r="D43821" s="2"/>
      <c r="G43821" s="2"/>
      <c r="J43821" s="2"/>
    </row>
    <row r="43822">
      <c r="D43822" s="2"/>
      <c r="G43822" s="2"/>
      <c r="J43822" s="2"/>
    </row>
    <row r="43823">
      <c r="D43823" s="2"/>
      <c r="G43823" s="2"/>
      <c r="J43823" s="2"/>
    </row>
    <row r="43824">
      <c r="D43824" s="2"/>
      <c r="G43824" s="2"/>
      <c r="J43824" s="2"/>
    </row>
    <row r="43825">
      <c r="D43825" s="2"/>
      <c r="G43825" s="2"/>
      <c r="J43825" s="2"/>
    </row>
    <row r="43826">
      <c r="D43826" s="2"/>
      <c r="G43826" s="2"/>
      <c r="J43826" s="2"/>
    </row>
    <row r="43827">
      <c r="D43827" s="2"/>
      <c r="G43827" s="2"/>
      <c r="J43827" s="2"/>
    </row>
    <row r="43828">
      <c r="D43828" s="2"/>
      <c r="G43828" s="2"/>
      <c r="J43828" s="2"/>
    </row>
    <row r="43829">
      <c r="D43829" s="2"/>
      <c r="G43829" s="2"/>
      <c r="J43829" s="2"/>
    </row>
    <row r="43830">
      <c r="D43830" s="2"/>
      <c r="G43830" s="2"/>
      <c r="J43830" s="2"/>
    </row>
    <row r="43831">
      <c r="D43831" s="2"/>
      <c r="G43831" s="2"/>
      <c r="J43831" s="2"/>
    </row>
    <row r="43832">
      <c r="D43832" s="2"/>
      <c r="G43832" s="2"/>
      <c r="J43832" s="2"/>
    </row>
    <row r="43833">
      <c r="D43833" s="2"/>
      <c r="G43833" s="2"/>
      <c r="J43833" s="2"/>
    </row>
    <row r="43834">
      <c r="D43834" s="2"/>
      <c r="G43834" s="2"/>
      <c r="J43834" s="2"/>
    </row>
    <row r="43835">
      <c r="D43835" s="2"/>
      <c r="G43835" s="2"/>
      <c r="J43835" s="2"/>
    </row>
    <row r="43836">
      <c r="D43836" s="2"/>
      <c r="G43836" s="2"/>
      <c r="J43836" s="2"/>
    </row>
    <row r="43837">
      <c r="D43837" s="2"/>
      <c r="G43837" s="2"/>
      <c r="J43837" s="2"/>
    </row>
    <row r="43838">
      <c r="D43838" s="2"/>
      <c r="G43838" s="2"/>
      <c r="J43838" s="2"/>
    </row>
    <row r="43839">
      <c r="D43839" s="2"/>
      <c r="G43839" s="2"/>
      <c r="J43839" s="2"/>
    </row>
    <row r="43840">
      <c r="D43840" s="2"/>
      <c r="G43840" s="2"/>
      <c r="J43840" s="2"/>
    </row>
    <row r="43841">
      <c r="D43841" s="2"/>
      <c r="G43841" s="2"/>
      <c r="J43841" s="2"/>
    </row>
    <row r="43842">
      <c r="D43842" s="2"/>
      <c r="G43842" s="2"/>
      <c r="J43842" s="2"/>
    </row>
    <row r="43843">
      <c r="D43843" s="2"/>
      <c r="G43843" s="2"/>
      <c r="J43843" s="2"/>
    </row>
    <row r="43844">
      <c r="D43844" s="2"/>
      <c r="G43844" s="2"/>
      <c r="J43844" s="2"/>
    </row>
    <row r="43845">
      <c r="D43845" s="2"/>
      <c r="G43845" s="2"/>
      <c r="J43845" s="2"/>
    </row>
    <row r="43846">
      <c r="D43846" s="2"/>
      <c r="G43846" s="2"/>
      <c r="J43846" s="2"/>
    </row>
    <row r="43847">
      <c r="D43847" s="2"/>
      <c r="G43847" s="2"/>
      <c r="J43847" s="2"/>
    </row>
    <row r="43848">
      <c r="D43848" s="2"/>
      <c r="G43848" s="2"/>
      <c r="J43848" s="2"/>
    </row>
    <row r="43849">
      <c r="D43849" s="2"/>
      <c r="G43849" s="2"/>
      <c r="J43849" s="2"/>
    </row>
    <row r="43850">
      <c r="D43850" s="2"/>
      <c r="G43850" s="2"/>
      <c r="J43850" s="2"/>
    </row>
    <row r="43851">
      <c r="D43851" s="2"/>
      <c r="G43851" s="2"/>
      <c r="J43851" s="2"/>
    </row>
    <row r="43852">
      <c r="D43852" s="2"/>
      <c r="G43852" s="2"/>
      <c r="J43852" s="2"/>
    </row>
    <row r="43853">
      <c r="D43853" s="2"/>
      <c r="G43853" s="2"/>
      <c r="J43853" s="2"/>
    </row>
    <row r="43854">
      <c r="D43854" s="2"/>
      <c r="G43854" s="2"/>
      <c r="J43854" s="2"/>
    </row>
    <row r="43855">
      <c r="D43855" s="2"/>
      <c r="G43855" s="2"/>
      <c r="J43855" s="2"/>
    </row>
    <row r="43856">
      <c r="D43856" s="2"/>
      <c r="G43856" s="2"/>
      <c r="J43856" s="2"/>
    </row>
    <row r="43857">
      <c r="D43857" s="2"/>
      <c r="G43857" s="2"/>
      <c r="J43857" s="2"/>
    </row>
    <row r="43858">
      <c r="D43858" s="2"/>
      <c r="G43858" s="2"/>
      <c r="J43858" s="2"/>
    </row>
    <row r="43859">
      <c r="D43859" s="2"/>
      <c r="G43859" s="2"/>
      <c r="J43859" s="2"/>
    </row>
    <row r="43860">
      <c r="D43860" s="2"/>
      <c r="G43860" s="2"/>
      <c r="J43860" s="2"/>
    </row>
    <row r="43861">
      <c r="D43861" s="2"/>
      <c r="G43861" s="2"/>
      <c r="J43861" s="2"/>
    </row>
    <row r="43862">
      <c r="D43862" s="2"/>
      <c r="G43862" s="2"/>
      <c r="J43862" s="2"/>
    </row>
    <row r="43863">
      <c r="D43863" s="2"/>
      <c r="G43863" s="2"/>
      <c r="J43863" s="2"/>
    </row>
    <row r="43864">
      <c r="D43864" s="2"/>
      <c r="G43864" s="2"/>
      <c r="J43864" s="2"/>
    </row>
    <row r="43865">
      <c r="D43865" s="2"/>
      <c r="G43865" s="2"/>
      <c r="J43865" s="2"/>
    </row>
    <row r="43866">
      <c r="D43866" s="2"/>
      <c r="G43866" s="2"/>
      <c r="J43866" s="2"/>
    </row>
    <row r="43867">
      <c r="D43867" s="2"/>
      <c r="G43867" s="2"/>
      <c r="J43867" s="2"/>
    </row>
    <row r="43868">
      <c r="D43868" s="2"/>
      <c r="G43868" s="2"/>
      <c r="J43868" s="2"/>
    </row>
    <row r="43869">
      <c r="D43869" s="2"/>
      <c r="G43869" s="2"/>
      <c r="J43869" s="2"/>
    </row>
    <row r="43870">
      <c r="D43870" s="2"/>
      <c r="G43870" s="2"/>
      <c r="J43870" s="2"/>
    </row>
    <row r="43871">
      <c r="D43871" s="2"/>
      <c r="G43871" s="2"/>
      <c r="J43871" s="2"/>
    </row>
    <row r="43872">
      <c r="D43872" s="2"/>
      <c r="G43872" s="2"/>
      <c r="J43872" s="2"/>
    </row>
    <row r="43873">
      <c r="D43873" s="2"/>
      <c r="G43873" s="2"/>
      <c r="J43873" s="2"/>
    </row>
    <row r="43874">
      <c r="D43874" s="2"/>
      <c r="G43874" s="2"/>
      <c r="J43874" s="2"/>
    </row>
    <row r="43875">
      <c r="D43875" s="2"/>
      <c r="G43875" s="2"/>
      <c r="J43875" s="2"/>
    </row>
    <row r="43876">
      <c r="D43876" s="2"/>
      <c r="G43876" s="2"/>
      <c r="J43876" s="2"/>
    </row>
    <row r="43877">
      <c r="D43877" s="2"/>
      <c r="G43877" s="2"/>
      <c r="J43877" s="2"/>
    </row>
    <row r="43878">
      <c r="D43878" s="2"/>
      <c r="G43878" s="2"/>
      <c r="J43878" s="2"/>
    </row>
    <row r="43879">
      <c r="D43879" s="2"/>
      <c r="G43879" s="2"/>
      <c r="J43879" s="2"/>
    </row>
    <row r="43880">
      <c r="D43880" s="2"/>
      <c r="G43880" s="2"/>
      <c r="J43880" s="2"/>
    </row>
    <row r="43881">
      <c r="D43881" s="2"/>
      <c r="G43881" s="2"/>
      <c r="J43881" s="2"/>
    </row>
    <row r="43882">
      <c r="D43882" s="2"/>
      <c r="G43882" s="2"/>
      <c r="J43882" s="2"/>
    </row>
    <row r="43883">
      <c r="D43883" s="2"/>
      <c r="G43883" s="2"/>
      <c r="J43883" s="2"/>
    </row>
    <row r="43884">
      <c r="D43884" s="2"/>
      <c r="G43884" s="2"/>
      <c r="J43884" s="2"/>
    </row>
    <row r="43885">
      <c r="D43885" s="2"/>
      <c r="G43885" s="2"/>
      <c r="J43885" s="2"/>
    </row>
    <row r="43886">
      <c r="D43886" s="2"/>
      <c r="G43886" s="2"/>
      <c r="J43886" s="2"/>
    </row>
    <row r="43887">
      <c r="D43887" s="2"/>
      <c r="G43887" s="2"/>
      <c r="J43887" s="2"/>
    </row>
    <row r="43888">
      <c r="D43888" s="2"/>
      <c r="G43888" s="2"/>
      <c r="J43888" s="2"/>
    </row>
    <row r="43889">
      <c r="D43889" s="2"/>
      <c r="G43889" s="2"/>
      <c r="J43889" s="2"/>
    </row>
    <row r="43890">
      <c r="D43890" s="2"/>
      <c r="G43890" s="2"/>
      <c r="J43890" s="2"/>
    </row>
    <row r="43891">
      <c r="D43891" s="2"/>
      <c r="G43891" s="2"/>
      <c r="J43891" s="2"/>
    </row>
    <row r="43892">
      <c r="D43892" s="2"/>
      <c r="G43892" s="2"/>
      <c r="J43892" s="2"/>
    </row>
    <row r="43893">
      <c r="D43893" s="2"/>
      <c r="G43893" s="2"/>
      <c r="J43893" s="2"/>
    </row>
    <row r="43894">
      <c r="D43894" s="2"/>
      <c r="G43894" s="2"/>
      <c r="J43894" s="2"/>
    </row>
    <row r="43895">
      <c r="D43895" s="2"/>
      <c r="G43895" s="2"/>
      <c r="J43895" s="2"/>
    </row>
    <row r="43896">
      <c r="D43896" s="2"/>
      <c r="G43896" s="2"/>
      <c r="J43896" s="2"/>
    </row>
    <row r="43897">
      <c r="D43897" s="2"/>
      <c r="G43897" s="2"/>
      <c r="J43897" s="2"/>
    </row>
    <row r="43898">
      <c r="D43898" s="2"/>
      <c r="G43898" s="2"/>
      <c r="J43898" s="2"/>
    </row>
    <row r="43899">
      <c r="D43899" s="2"/>
      <c r="G43899" s="2"/>
      <c r="J43899" s="2"/>
    </row>
    <row r="43900">
      <c r="D43900" s="2"/>
      <c r="G43900" s="2"/>
      <c r="J43900" s="2"/>
    </row>
    <row r="43901">
      <c r="D43901" s="2"/>
      <c r="G43901" s="2"/>
      <c r="J43901" s="2"/>
    </row>
    <row r="43902">
      <c r="D43902" s="2"/>
      <c r="G43902" s="2"/>
      <c r="J43902" s="2"/>
    </row>
    <row r="43903">
      <c r="D43903" s="2"/>
      <c r="G43903" s="2"/>
      <c r="J43903" s="2"/>
    </row>
    <row r="43904">
      <c r="D43904" s="2"/>
      <c r="G43904" s="2"/>
      <c r="J43904" s="2"/>
    </row>
    <row r="43905">
      <c r="D43905" s="2"/>
      <c r="G43905" s="2"/>
      <c r="J43905" s="2"/>
    </row>
    <row r="43906">
      <c r="D43906" s="2"/>
      <c r="G43906" s="2"/>
      <c r="J43906" s="2"/>
    </row>
    <row r="43907">
      <c r="D43907" s="2"/>
      <c r="G43907" s="2"/>
      <c r="J43907" s="2"/>
    </row>
    <row r="43908">
      <c r="D43908" s="2"/>
      <c r="G43908" s="2"/>
      <c r="J43908" s="2"/>
    </row>
    <row r="43909">
      <c r="D43909" s="2"/>
      <c r="G43909" s="2"/>
      <c r="J43909" s="2"/>
    </row>
    <row r="43910">
      <c r="D43910" s="2"/>
      <c r="G43910" s="2"/>
      <c r="J43910" s="2"/>
    </row>
    <row r="43911">
      <c r="D43911" s="2"/>
      <c r="G43911" s="2"/>
      <c r="J43911" s="2"/>
    </row>
    <row r="43912">
      <c r="D43912" s="2"/>
      <c r="G43912" s="2"/>
      <c r="J43912" s="2"/>
    </row>
    <row r="43913">
      <c r="D43913" s="2"/>
      <c r="G43913" s="2"/>
      <c r="J43913" s="2"/>
    </row>
    <row r="43914">
      <c r="D43914" s="2"/>
      <c r="G43914" s="2"/>
      <c r="J43914" s="2"/>
    </row>
    <row r="43915">
      <c r="D43915" s="2"/>
      <c r="G43915" s="2"/>
      <c r="J43915" s="2"/>
    </row>
    <row r="43916">
      <c r="D43916" s="2"/>
      <c r="G43916" s="2"/>
      <c r="J43916" s="2"/>
    </row>
    <row r="43917">
      <c r="D43917" s="2"/>
      <c r="G43917" s="2"/>
      <c r="J43917" s="2"/>
    </row>
    <row r="43918">
      <c r="D43918" s="2"/>
      <c r="G43918" s="2"/>
      <c r="J43918" s="2"/>
    </row>
    <row r="43919">
      <c r="D43919" s="2"/>
      <c r="G43919" s="2"/>
      <c r="J43919" s="2"/>
    </row>
    <row r="43920">
      <c r="D43920" s="2"/>
      <c r="G43920" s="2"/>
      <c r="J43920" s="2"/>
    </row>
    <row r="43921">
      <c r="D43921" s="2"/>
      <c r="G43921" s="2"/>
      <c r="J43921" s="2"/>
    </row>
    <row r="43922">
      <c r="D43922" s="2"/>
      <c r="G43922" s="2"/>
      <c r="J43922" s="2"/>
    </row>
    <row r="43923">
      <c r="D43923" s="2"/>
      <c r="G43923" s="2"/>
      <c r="J43923" s="2"/>
    </row>
    <row r="43924">
      <c r="D43924" s="2"/>
      <c r="G43924" s="2"/>
      <c r="J43924" s="2"/>
    </row>
    <row r="43925">
      <c r="D43925" s="2"/>
      <c r="G43925" s="2"/>
      <c r="J43925" s="2"/>
    </row>
    <row r="43926">
      <c r="D43926" s="2"/>
      <c r="G43926" s="2"/>
      <c r="J43926" s="2"/>
    </row>
    <row r="43927">
      <c r="D43927" s="2"/>
      <c r="G43927" s="2"/>
      <c r="J43927" s="2"/>
    </row>
    <row r="43928">
      <c r="D43928" s="2"/>
      <c r="G43928" s="2"/>
      <c r="J43928" s="2"/>
    </row>
    <row r="43929">
      <c r="D43929" s="2"/>
      <c r="G43929" s="2"/>
      <c r="J43929" s="2"/>
    </row>
    <row r="43930">
      <c r="D43930" s="2"/>
      <c r="G43930" s="2"/>
      <c r="J43930" s="2"/>
    </row>
    <row r="43931">
      <c r="D43931" s="2"/>
      <c r="G43931" s="2"/>
      <c r="J43931" s="2"/>
    </row>
    <row r="43932">
      <c r="D43932" s="2"/>
      <c r="G43932" s="2"/>
      <c r="J43932" s="2"/>
    </row>
    <row r="43933">
      <c r="D43933" s="2"/>
      <c r="G43933" s="2"/>
      <c r="J43933" s="2"/>
    </row>
    <row r="43934">
      <c r="D43934" s="2"/>
      <c r="G43934" s="2"/>
      <c r="J43934" s="2"/>
    </row>
    <row r="43935">
      <c r="D43935" s="2"/>
      <c r="G43935" s="2"/>
      <c r="J43935" s="2"/>
    </row>
    <row r="43936">
      <c r="D43936" s="2"/>
      <c r="G43936" s="2"/>
      <c r="J43936" s="2"/>
    </row>
    <row r="43937">
      <c r="D43937" s="2"/>
      <c r="G43937" s="2"/>
      <c r="J43937" s="2"/>
    </row>
    <row r="43938">
      <c r="D43938" s="2"/>
      <c r="G43938" s="2"/>
      <c r="J43938" s="2"/>
    </row>
    <row r="43939">
      <c r="D43939" s="2"/>
      <c r="G43939" s="2"/>
      <c r="J43939" s="2"/>
    </row>
    <row r="43940">
      <c r="D43940" s="2"/>
      <c r="G43940" s="2"/>
      <c r="J43940" s="2"/>
    </row>
    <row r="43941">
      <c r="D43941" s="2"/>
      <c r="G43941" s="2"/>
      <c r="J43941" s="2"/>
    </row>
    <row r="43942">
      <c r="D43942" s="2"/>
      <c r="G43942" s="2"/>
      <c r="J43942" s="2"/>
    </row>
    <row r="43943">
      <c r="D43943" s="2"/>
      <c r="G43943" s="2"/>
      <c r="J43943" s="2"/>
    </row>
    <row r="43944">
      <c r="D43944" s="2"/>
      <c r="G43944" s="2"/>
      <c r="J43944" s="2"/>
    </row>
    <row r="43945">
      <c r="D43945" s="2"/>
      <c r="G43945" s="2"/>
      <c r="J43945" s="2"/>
    </row>
    <row r="43946">
      <c r="D43946" s="2"/>
      <c r="G43946" s="2"/>
      <c r="J43946" s="2"/>
    </row>
    <row r="43947">
      <c r="D43947" s="2"/>
      <c r="G43947" s="2"/>
      <c r="J43947" s="2"/>
    </row>
    <row r="43948">
      <c r="D43948" s="2"/>
      <c r="G43948" s="2"/>
      <c r="J43948" s="2"/>
    </row>
    <row r="43949">
      <c r="D43949" s="2"/>
      <c r="G43949" s="2"/>
      <c r="J43949" s="2"/>
    </row>
    <row r="43950">
      <c r="D43950" s="2"/>
      <c r="G43950" s="2"/>
      <c r="J43950" s="2"/>
    </row>
    <row r="43951">
      <c r="D43951" s="2"/>
      <c r="G43951" s="2"/>
      <c r="J43951" s="2"/>
    </row>
    <row r="43952">
      <c r="D43952" s="2"/>
      <c r="G43952" s="2"/>
      <c r="J43952" s="2"/>
    </row>
    <row r="43953">
      <c r="D43953" s="2"/>
      <c r="G43953" s="2"/>
      <c r="J43953" s="2"/>
    </row>
    <row r="43954">
      <c r="D43954" s="2"/>
      <c r="G43954" s="2"/>
      <c r="J43954" s="2"/>
    </row>
    <row r="43955">
      <c r="D43955" s="2"/>
      <c r="G43955" s="2"/>
      <c r="J43955" s="2"/>
    </row>
    <row r="43956">
      <c r="D43956" s="2"/>
      <c r="G43956" s="2"/>
      <c r="J43956" s="2"/>
    </row>
    <row r="43957">
      <c r="D43957" s="2"/>
      <c r="G43957" s="2"/>
      <c r="J43957" s="2"/>
    </row>
    <row r="43958">
      <c r="D43958" s="2"/>
      <c r="G43958" s="2"/>
      <c r="J43958" s="2"/>
    </row>
    <row r="43959">
      <c r="D43959" s="2"/>
      <c r="G43959" s="2"/>
      <c r="J43959" s="2"/>
    </row>
    <row r="43960">
      <c r="D43960" s="2"/>
      <c r="G43960" s="2"/>
      <c r="J43960" s="2"/>
    </row>
    <row r="43961">
      <c r="D43961" s="2"/>
      <c r="G43961" s="2"/>
      <c r="J43961" s="2"/>
    </row>
    <row r="43962">
      <c r="D43962" s="2"/>
      <c r="G43962" s="2"/>
      <c r="J43962" s="2"/>
    </row>
    <row r="43963">
      <c r="D43963" s="2"/>
      <c r="G43963" s="2"/>
      <c r="J43963" s="2"/>
    </row>
    <row r="43964">
      <c r="D43964" s="2"/>
      <c r="G43964" s="2"/>
      <c r="J43964" s="2"/>
    </row>
    <row r="43965">
      <c r="D43965" s="2"/>
      <c r="G43965" s="2"/>
      <c r="J43965" s="2"/>
    </row>
    <row r="43966">
      <c r="D43966" s="2"/>
      <c r="G43966" s="2"/>
      <c r="J43966" s="2"/>
    </row>
    <row r="43967">
      <c r="D43967" s="2"/>
      <c r="G43967" s="2"/>
      <c r="J43967" s="2"/>
    </row>
    <row r="43968">
      <c r="D43968" s="2"/>
      <c r="G43968" s="2"/>
      <c r="J43968" s="2"/>
    </row>
    <row r="43969">
      <c r="D43969" s="2"/>
      <c r="G43969" s="2"/>
      <c r="J43969" s="2"/>
    </row>
    <row r="43970">
      <c r="D43970" s="2"/>
      <c r="G43970" s="2"/>
      <c r="J43970" s="2"/>
    </row>
    <row r="43971">
      <c r="D43971" s="2"/>
      <c r="G43971" s="2"/>
      <c r="J43971" s="2"/>
    </row>
    <row r="43972">
      <c r="D43972" s="2"/>
      <c r="G43972" s="2"/>
      <c r="J43972" s="2"/>
    </row>
    <row r="43973">
      <c r="D43973" s="2"/>
      <c r="G43973" s="2"/>
      <c r="J43973" s="2"/>
    </row>
    <row r="43974">
      <c r="D43974" s="2"/>
      <c r="G43974" s="2"/>
      <c r="J43974" s="2"/>
    </row>
    <row r="43975">
      <c r="D43975" s="2"/>
      <c r="G43975" s="2"/>
      <c r="J43975" s="2"/>
    </row>
    <row r="43976">
      <c r="D43976" s="2"/>
      <c r="G43976" s="2"/>
      <c r="J43976" s="2"/>
    </row>
    <row r="43977">
      <c r="D43977" s="2"/>
      <c r="G43977" s="2"/>
      <c r="J43977" s="2"/>
    </row>
    <row r="43978">
      <c r="D43978" s="2"/>
      <c r="G43978" s="2"/>
      <c r="J43978" s="2"/>
    </row>
    <row r="43979">
      <c r="D43979" s="2"/>
      <c r="G43979" s="2"/>
      <c r="J43979" s="2"/>
    </row>
    <row r="43980">
      <c r="D43980" s="2"/>
      <c r="G43980" s="2"/>
      <c r="J43980" s="2"/>
    </row>
    <row r="43981">
      <c r="D43981" s="2"/>
      <c r="G43981" s="2"/>
      <c r="J43981" s="2"/>
    </row>
    <row r="43982">
      <c r="D43982" s="2"/>
      <c r="G43982" s="2"/>
      <c r="J43982" s="2"/>
    </row>
    <row r="43983">
      <c r="D43983" s="2"/>
      <c r="G43983" s="2"/>
      <c r="J43983" s="2"/>
    </row>
    <row r="43984">
      <c r="D43984" s="2"/>
      <c r="G43984" s="2"/>
      <c r="J43984" s="2"/>
    </row>
    <row r="43985">
      <c r="D43985" s="2"/>
      <c r="G43985" s="2"/>
      <c r="J43985" s="2"/>
    </row>
    <row r="43986">
      <c r="D43986" s="2"/>
      <c r="G43986" s="2"/>
      <c r="J43986" s="2"/>
    </row>
    <row r="43987">
      <c r="D43987" s="2"/>
      <c r="G43987" s="2"/>
      <c r="J43987" s="2"/>
    </row>
    <row r="43988">
      <c r="D43988" s="2"/>
      <c r="G43988" s="2"/>
      <c r="J43988" s="2"/>
    </row>
    <row r="43989">
      <c r="D43989" s="2"/>
      <c r="G43989" s="2"/>
      <c r="J43989" s="2"/>
    </row>
    <row r="43990">
      <c r="D43990" s="2"/>
      <c r="G43990" s="2"/>
      <c r="J43990" s="2"/>
    </row>
    <row r="43991">
      <c r="D43991" s="2"/>
      <c r="G43991" s="2"/>
      <c r="J43991" s="2"/>
    </row>
    <row r="43992">
      <c r="D43992" s="2"/>
      <c r="G43992" s="2"/>
      <c r="J43992" s="2"/>
    </row>
    <row r="43993">
      <c r="D43993" s="2"/>
      <c r="G43993" s="2"/>
      <c r="J43993" s="2"/>
    </row>
    <row r="43994">
      <c r="D43994" s="2"/>
      <c r="G43994" s="2"/>
      <c r="J43994" s="2"/>
    </row>
    <row r="43995">
      <c r="D43995" s="2"/>
      <c r="G43995" s="2"/>
      <c r="J43995" s="2"/>
    </row>
    <row r="43996">
      <c r="D43996" s="2"/>
      <c r="G43996" s="2"/>
      <c r="J43996" s="2"/>
    </row>
    <row r="43997">
      <c r="D43997" s="2"/>
      <c r="G43997" s="2"/>
      <c r="J43997" s="2"/>
    </row>
    <row r="43998">
      <c r="D43998" s="2"/>
      <c r="G43998" s="2"/>
      <c r="J43998" s="2"/>
    </row>
    <row r="43999">
      <c r="D43999" s="2"/>
      <c r="G43999" s="2"/>
      <c r="J43999" s="2"/>
    </row>
    <row r="44000">
      <c r="D44000" s="2"/>
      <c r="G44000" s="2"/>
      <c r="J44000" s="2"/>
    </row>
    <row r="44001">
      <c r="D44001" s="2"/>
      <c r="G44001" s="2"/>
      <c r="J44001" s="2"/>
    </row>
    <row r="44002">
      <c r="D44002" s="2"/>
      <c r="G44002" s="2"/>
      <c r="J44002" s="2"/>
    </row>
    <row r="44003">
      <c r="D44003" s="2"/>
      <c r="G44003" s="2"/>
      <c r="J44003" s="2"/>
    </row>
    <row r="44004">
      <c r="D44004" s="2"/>
      <c r="G44004" s="2"/>
      <c r="J44004" s="2"/>
    </row>
    <row r="44005">
      <c r="D44005" s="2"/>
      <c r="G44005" s="2"/>
      <c r="J44005" s="2"/>
    </row>
    <row r="44006">
      <c r="D44006" s="2"/>
      <c r="G44006" s="2"/>
      <c r="J44006" s="2"/>
    </row>
    <row r="44007">
      <c r="D44007" s="2"/>
      <c r="G44007" s="2"/>
      <c r="J44007" s="2"/>
    </row>
    <row r="44008">
      <c r="D44008" s="2"/>
      <c r="G44008" s="2"/>
      <c r="J44008" s="2"/>
    </row>
    <row r="44009">
      <c r="D44009" s="2"/>
      <c r="G44009" s="2"/>
      <c r="J44009" s="2"/>
    </row>
    <row r="44010">
      <c r="D44010" s="2"/>
      <c r="G44010" s="2"/>
      <c r="J44010" s="2"/>
    </row>
    <row r="44011">
      <c r="D44011" s="2"/>
      <c r="G44011" s="2"/>
      <c r="J44011" s="2"/>
    </row>
    <row r="44012">
      <c r="D44012" s="2"/>
      <c r="G44012" s="2"/>
      <c r="J44012" s="2"/>
    </row>
    <row r="44013">
      <c r="D44013" s="2"/>
      <c r="G44013" s="2"/>
      <c r="J44013" s="2"/>
    </row>
    <row r="44014">
      <c r="D44014" s="2"/>
      <c r="G44014" s="2"/>
      <c r="J44014" s="2"/>
    </row>
    <row r="44015">
      <c r="D44015" s="2"/>
      <c r="G44015" s="2"/>
      <c r="J44015" s="2"/>
    </row>
    <row r="44016">
      <c r="D44016" s="2"/>
      <c r="G44016" s="2"/>
      <c r="J44016" s="2"/>
    </row>
    <row r="44017">
      <c r="D44017" s="2"/>
      <c r="G44017" s="2"/>
      <c r="J44017" s="2"/>
    </row>
    <row r="44018">
      <c r="D44018" s="2"/>
      <c r="G44018" s="2"/>
      <c r="J44018" s="2"/>
    </row>
    <row r="44019">
      <c r="D44019" s="2"/>
      <c r="G44019" s="2"/>
      <c r="J44019" s="2"/>
    </row>
    <row r="44020">
      <c r="D44020" s="2"/>
      <c r="G44020" s="2"/>
      <c r="J44020" s="2"/>
    </row>
    <row r="44021">
      <c r="D44021" s="2"/>
      <c r="G44021" s="2"/>
      <c r="J44021" s="2"/>
    </row>
    <row r="44022">
      <c r="D44022" s="2"/>
      <c r="G44022" s="2"/>
      <c r="J44022" s="2"/>
    </row>
    <row r="44023">
      <c r="D44023" s="2"/>
      <c r="G44023" s="2"/>
      <c r="J44023" s="2"/>
    </row>
    <row r="44024">
      <c r="D44024" s="2"/>
      <c r="G44024" s="2"/>
      <c r="J44024" s="2"/>
    </row>
    <row r="44025">
      <c r="D44025" s="2"/>
      <c r="G44025" s="2"/>
      <c r="J44025" s="2"/>
    </row>
    <row r="44026">
      <c r="D44026" s="2"/>
      <c r="G44026" s="2"/>
      <c r="J44026" s="2"/>
    </row>
    <row r="44027">
      <c r="D44027" s="2"/>
      <c r="G44027" s="2"/>
      <c r="J44027" s="2"/>
    </row>
    <row r="44028">
      <c r="D44028" s="2"/>
      <c r="G44028" s="2"/>
      <c r="J44028" s="2"/>
    </row>
    <row r="44029">
      <c r="D44029" s="2"/>
      <c r="G44029" s="2"/>
      <c r="J44029" s="2"/>
    </row>
    <row r="44030">
      <c r="D44030" s="2"/>
      <c r="G44030" s="2"/>
      <c r="J44030" s="2"/>
    </row>
    <row r="44031">
      <c r="D44031" s="2"/>
      <c r="G44031" s="2"/>
      <c r="J44031" s="2"/>
    </row>
    <row r="44032">
      <c r="D44032" s="2"/>
      <c r="G44032" s="2"/>
      <c r="J44032" s="2"/>
    </row>
    <row r="44033">
      <c r="D44033" s="2"/>
      <c r="G44033" s="2"/>
      <c r="J44033" s="2"/>
    </row>
    <row r="44034">
      <c r="D44034" s="2"/>
      <c r="G44034" s="2"/>
      <c r="J44034" s="2"/>
    </row>
    <row r="44035">
      <c r="D44035" s="2"/>
      <c r="G44035" s="2"/>
      <c r="J44035" s="2"/>
    </row>
    <row r="44036">
      <c r="D44036" s="2"/>
      <c r="G44036" s="2"/>
      <c r="J44036" s="2"/>
    </row>
    <row r="44037">
      <c r="D44037" s="2"/>
      <c r="G44037" s="2"/>
      <c r="J44037" s="2"/>
    </row>
    <row r="44038">
      <c r="D44038" s="2"/>
      <c r="G44038" s="2"/>
      <c r="J44038" s="2"/>
    </row>
    <row r="44039">
      <c r="D44039" s="2"/>
      <c r="G44039" s="2"/>
      <c r="J44039" s="2"/>
    </row>
    <row r="44040">
      <c r="D44040" s="2"/>
      <c r="G44040" s="2"/>
      <c r="J44040" s="2"/>
    </row>
    <row r="44041">
      <c r="D44041" s="2"/>
      <c r="G44041" s="2"/>
      <c r="J44041" s="2"/>
    </row>
    <row r="44042">
      <c r="D44042" s="2"/>
      <c r="G44042" s="2"/>
      <c r="J44042" s="2"/>
    </row>
    <row r="44043">
      <c r="D44043" s="2"/>
      <c r="G44043" s="2"/>
      <c r="J44043" s="2"/>
    </row>
    <row r="44044">
      <c r="D44044" s="2"/>
      <c r="G44044" s="2"/>
      <c r="J44044" s="2"/>
    </row>
    <row r="44045">
      <c r="D44045" s="2"/>
      <c r="G44045" s="2"/>
      <c r="J44045" s="2"/>
    </row>
    <row r="44046">
      <c r="D44046" s="2"/>
      <c r="G44046" s="2"/>
      <c r="J44046" s="2"/>
    </row>
    <row r="44047">
      <c r="D44047" s="2"/>
      <c r="G44047" s="2"/>
      <c r="J44047" s="2"/>
    </row>
    <row r="44048">
      <c r="D44048" s="2"/>
      <c r="G44048" s="2"/>
      <c r="J44048" s="2"/>
    </row>
    <row r="44049">
      <c r="D44049" s="2"/>
      <c r="G44049" s="2"/>
      <c r="J44049" s="2"/>
    </row>
    <row r="44050">
      <c r="D44050" s="2"/>
      <c r="G44050" s="2"/>
      <c r="J44050" s="2"/>
    </row>
    <row r="44051">
      <c r="D44051" s="2"/>
      <c r="G44051" s="2"/>
      <c r="J44051" s="2"/>
    </row>
    <row r="44052">
      <c r="D44052" s="2"/>
      <c r="G44052" s="2"/>
      <c r="J44052" s="2"/>
    </row>
    <row r="44053">
      <c r="D44053" s="2"/>
      <c r="G44053" s="2"/>
      <c r="J44053" s="2"/>
    </row>
    <row r="44054">
      <c r="D44054" s="2"/>
      <c r="G44054" s="2"/>
      <c r="J44054" s="2"/>
    </row>
    <row r="44055">
      <c r="D44055" s="2"/>
      <c r="G44055" s="2"/>
      <c r="J44055" s="2"/>
    </row>
    <row r="44056">
      <c r="D44056" s="2"/>
      <c r="G44056" s="2"/>
      <c r="J44056" s="2"/>
    </row>
    <row r="44057">
      <c r="D44057" s="2"/>
      <c r="G44057" s="2"/>
      <c r="J44057" s="2"/>
    </row>
    <row r="44058">
      <c r="D44058" s="2"/>
      <c r="G44058" s="2"/>
      <c r="J44058" s="2"/>
    </row>
    <row r="44059">
      <c r="D44059" s="2"/>
      <c r="G44059" s="2"/>
      <c r="J44059" s="2"/>
    </row>
    <row r="44060">
      <c r="D44060" s="2"/>
      <c r="G44060" s="2"/>
      <c r="J44060" s="2"/>
    </row>
    <row r="44061">
      <c r="D44061" s="2"/>
      <c r="G44061" s="2"/>
      <c r="J44061" s="2"/>
    </row>
    <row r="44062">
      <c r="D44062" s="2"/>
      <c r="G44062" s="2"/>
      <c r="J44062" s="2"/>
    </row>
    <row r="44063">
      <c r="D44063" s="2"/>
      <c r="G44063" s="2"/>
      <c r="J44063" s="2"/>
    </row>
    <row r="44064">
      <c r="D44064" s="2"/>
      <c r="G44064" s="2"/>
      <c r="J44064" s="2"/>
    </row>
    <row r="44065">
      <c r="D44065" s="2"/>
      <c r="G44065" s="2"/>
      <c r="J44065" s="2"/>
    </row>
    <row r="44066">
      <c r="D44066" s="2"/>
      <c r="G44066" s="2"/>
      <c r="J44066" s="2"/>
    </row>
    <row r="44067">
      <c r="D44067" s="2"/>
      <c r="G44067" s="2"/>
      <c r="J44067" s="2"/>
    </row>
    <row r="44068">
      <c r="D44068" s="2"/>
      <c r="G44068" s="2"/>
      <c r="J44068" s="2"/>
    </row>
    <row r="44069">
      <c r="D44069" s="2"/>
      <c r="G44069" s="2"/>
      <c r="J44069" s="2"/>
    </row>
    <row r="44070">
      <c r="D44070" s="2"/>
      <c r="G44070" s="2"/>
      <c r="J44070" s="2"/>
    </row>
    <row r="44071">
      <c r="D44071" s="2"/>
      <c r="G44071" s="2"/>
      <c r="J44071" s="2"/>
    </row>
    <row r="44072">
      <c r="D44072" s="2"/>
      <c r="G44072" s="2"/>
      <c r="J44072" s="2"/>
    </row>
    <row r="44073">
      <c r="D44073" s="2"/>
      <c r="G44073" s="2"/>
      <c r="J44073" s="2"/>
    </row>
    <row r="44074">
      <c r="D44074" s="2"/>
      <c r="G44074" s="2"/>
      <c r="J44074" s="2"/>
    </row>
    <row r="44075">
      <c r="D44075" s="2"/>
      <c r="G44075" s="2"/>
      <c r="J44075" s="2"/>
    </row>
    <row r="44076">
      <c r="D44076" s="2"/>
      <c r="G44076" s="2"/>
      <c r="J44076" s="2"/>
    </row>
    <row r="44077">
      <c r="D44077" s="2"/>
      <c r="G44077" s="2"/>
      <c r="J44077" s="2"/>
    </row>
    <row r="44078">
      <c r="D44078" s="2"/>
      <c r="G44078" s="2"/>
      <c r="J44078" s="2"/>
    </row>
    <row r="44079">
      <c r="D44079" s="2"/>
      <c r="G44079" s="2"/>
      <c r="J44079" s="2"/>
    </row>
    <row r="44080">
      <c r="D44080" s="2"/>
      <c r="G44080" s="2"/>
      <c r="J44080" s="2"/>
    </row>
    <row r="44081">
      <c r="D44081" s="2"/>
      <c r="G44081" s="2"/>
      <c r="J44081" s="2"/>
    </row>
    <row r="44082">
      <c r="D44082" s="2"/>
      <c r="G44082" s="2"/>
      <c r="J44082" s="2"/>
    </row>
    <row r="44083">
      <c r="D44083" s="2"/>
      <c r="G44083" s="2"/>
      <c r="J44083" s="2"/>
    </row>
    <row r="44084">
      <c r="D44084" s="2"/>
      <c r="G44084" s="2"/>
      <c r="J44084" s="2"/>
    </row>
    <row r="44085">
      <c r="D44085" s="2"/>
      <c r="G44085" s="2"/>
      <c r="J44085" s="2"/>
    </row>
    <row r="44086">
      <c r="D44086" s="2"/>
      <c r="G44086" s="2"/>
      <c r="J44086" s="2"/>
    </row>
    <row r="44087">
      <c r="D44087" s="2"/>
      <c r="G44087" s="2"/>
      <c r="J44087" s="2"/>
    </row>
    <row r="44088">
      <c r="D44088" s="2"/>
      <c r="G44088" s="2"/>
      <c r="J44088" s="2"/>
    </row>
    <row r="44089">
      <c r="D44089" s="2"/>
      <c r="G44089" s="2"/>
      <c r="J44089" s="2"/>
    </row>
    <row r="44090">
      <c r="D44090" s="2"/>
      <c r="G44090" s="2"/>
      <c r="J44090" s="2"/>
    </row>
    <row r="44091">
      <c r="D44091" s="2"/>
      <c r="G44091" s="2"/>
      <c r="J44091" s="2"/>
    </row>
    <row r="44092">
      <c r="D44092" s="2"/>
      <c r="G44092" s="2"/>
      <c r="J44092" s="2"/>
    </row>
    <row r="44093">
      <c r="D44093" s="2"/>
      <c r="G44093" s="2"/>
      <c r="J44093" s="2"/>
    </row>
    <row r="44094">
      <c r="D44094" s="2"/>
      <c r="G44094" s="2"/>
      <c r="J44094" s="2"/>
    </row>
    <row r="44095">
      <c r="D44095" s="2"/>
      <c r="G44095" s="2"/>
      <c r="J44095" s="2"/>
    </row>
    <row r="44096">
      <c r="D44096" s="2"/>
      <c r="G44096" s="2"/>
      <c r="J44096" s="2"/>
    </row>
    <row r="44097">
      <c r="D44097" s="2"/>
      <c r="G44097" s="2"/>
      <c r="J44097" s="2"/>
    </row>
    <row r="44098">
      <c r="D44098" s="2"/>
      <c r="G44098" s="2"/>
      <c r="J44098" s="2"/>
    </row>
    <row r="44099">
      <c r="D44099" s="2"/>
      <c r="G44099" s="2"/>
      <c r="J44099" s="2"/>
    </row>
    <row r="44100">
      <c r="D44100" s="2"/>
      <c r="G44100" s="2"/>
      <c r="J44100" s="2"/>
    </row>
    <row r="44101">
      <c r="D44101" s="2"/>
      <c r="G44101" s="2"/>
      <c r="J44101" s="2"/>
    </row>
    <row r="44102">
      <c r="D44102" s="2"/>
      <c r="G44102" s="2"/>
      <c r="J44102" s="2"/>
    </row>
    <row r="44103">
      <c r="D44103" s="2"/>
      <c r="G44103" s="2"/>
      <c r="J44103" s="2"/>
    </row>
    <row r="44104">
      <c r="D44104" s="2"/>
      <c r="G44104" s="2"/>
      <c r="J44104" s="2"/>
    </row>
    <row r="44105">
      <c r="D44105" s="2"/>
      <c r="G44105" s="2"/>
      <c r="J44105" s="2"/>
    </row>
    <row r="44106">
      <c r="D44106" s="2"/>
      <c r="G44106" s="2"/>
      <c r="J44106" s="2"/>
    </row>
    <row r="44107">
      <c r="D44107" s="2"/>
      <c r="G44107" s="2"/>
      <c r="J44107" s="2"/>
    </row>
    <row r="44108">
      <c r="D44108" s="2"/>
      <c r="G44108" s="2"/>
      <c r="J44108" s="2"/>
    </row>
    <row r="44109">
      <c r="D44109" s="2"/>
      <c r="G44109" s="2"/>
      <c r="J44109" s="2"/>
    </row>
    <row r="44110">
      <c r="D44110" s="2"/>
      <c r="G44110" s="2"/>
      <c r="J44110" s="2"/>
    </row>
    <row r="44111">
      <c r="D44111" s="2"/>
      <c r="G44111" s="2"/>
      <c r="J44111" s="2"/>
    </row>
    <row r="44112">
      <c r="D44112" s="2"/>
      <c r="G44112" s="2"/>
      <c r="J44112" s="2"/>
    </row>
    <row r="44113">
      <c r="D44113" s="2"/>
      <c r="G44113" s="2"/>
      <c r="J44113" s="2"/>
    </row>
    <row r="44114">
      <c r="D44114" s="2"/>
      <c r="G44114" s="2"/>
      <c r="J44114" s="2"/>
    </row>
    <row r="44115">
      <c r="D44115" s="2"/>
      <c r="G44115" s="2"/>
      <c r="J44115" s="2"/>
    </row>
    <row r="44116">
      <c r="D44116" s="2"/>
      <c r="G44116" s="2"/>
      <c r="J44116" s="2"/>
    </row>
    <row r="44117">
      <c r="D44117" s="2"/>
      <c r="G44117" s="2"/>
      <c r="J44117" s="2"/>
    </row>
    <row r="44118">
      <c r="D44118" s="2"/>
      <c r="G44118" s="2"/>
      <c r="J44118" s="2"/>
    </row>
    <row r="44119">
      <c r="D44119" s="2"/>
      <c r="G44119" s="2"/>
      <c r="J44119" s="2"/>
    </row>
    <row r="44120">
      <c r="D44120" s="2"/>
      <c r="G44120" s="2"/>
      <c r="J44120" s="2"/>
    </row>
    <row r="44121">
      <c r="D44121" s="2"/>
      <c r="G44121" s="2"/>
      <c r="J44121" s="2"/>
    </row>
    <row r="44122">
      <c r="D44122" s="2"/>
      <c r="G44122" s="2"/>
      <c r="J44122" s="2"/>
    </row>
    <row r="44123">
      <c r="D44123" s="2"/>
      <c r="G44123" s="2"/>
      <c r="J44123" s="2"/>
    </row>
    <row r="44124">
      <c r="D44124" s="2"/>
      <c r="G44124" s="2"/>
      <c r="J44124" s="2"/>
    </row>
    <row r="44125">
      <c r="D44125" s="2"/>
      <c r="G44125" s="2"/>
      <c r="J44125" s="2"/>
    </row>
    <row r="44126">
      <c r="D44126" s="2"/>
      <c r="G44126" s="2"/>
      <c r="J44126" s="2"/>
    </row>
    <row r="44127">
      <c r="D44127" s="2"/>
      <c r="G44127" s="2"/>
      <c r="J44127" s="2"/>
    </row>
    <row r="44128">
      <c r="D44128" s="2"/>
      <c r="G44128" s="2"/>
      <c r="J44128" s="2"/>
    </row>
    <row r="44129">
      <c r="D44129" s="2"/>
      <c r="G44129" s="2"/>
      <c r="J44129" s="2"/>
    </row>
    <row r="44130">
      <c r="D44130" s="2"/>
      <c r="G44130" s="2"/>
      <c r="J44130" s="2"/>
    </row>
    <row r="44131">
      <c r="D44131" s="2"/>
      <c r="G44131" s="2"/>
      <c r="J44131" s="2"/>
    </row>
    <row r="44132">
      <c r="D44132" s="2"/>
      <c r="G44132" s="2"/>
      <c r="J44132" s="2"/>
    </row>
    <row r="44133">
      <c r="D44133" s="2"/>
      <c r="G44133" s="2"/>
      <c r="J44133" s="2"/>
    </row>
    <row r="44134">
      <c r="D44134" s="2"/>
      <c r="G44134" s="2"/>
      <c r="J44134" s="2"/>
    </row>
    <row r="44135">
      <c r="D44135" s="2"/>
      <c r="G44135" s="2"/>
      <c r="J44135" s="2"/>
    </row>
    <row r="44136">
      <c r="D44136" s="2"/>
      <c r="G44136" s="2"/>
      <c r="J44136" s="2"/>
    </row>
    <row r="44137">
      <c r="D44137" s="2"/>
      <c r="G44137" s="2"/>
      <c r="J44137" s="2"/>
    </row>
    <row r="44138">
      <c r="D44138" s="2"/>
      <c r="G44138" s="2"/>
      <c r="J44138" s="2"/>
    </row>
    <row r="44139">
      <c r="D44139" s="2"/>
      <c r="G44139" s="2"/>
      <c r="J44139" s="2"/>
    </row>
    <row r="44140">
      <c r="D44140" s="2"/>
      <c r="G44140" s="2"/>
      <c r="J44140" s="2"/>
    </row>
    <row r="44141">
      <c r="D44141" s="2"/>
      <c r="G44141" s="2"/>
      <c r="J44141" s="2"/>
    </row>
    <row r="44142">
      <c r="D44142" s="2"/>
      <c r="G44142" s="2"/>
      <c r="J44142" s="2"/>
    </row>
    <row r="44143">
      <c r="D44143" s="2"/>
      <c r="G44143" s="2"/>
      <c r="J44143" s="2"/>
    </row>
    <row r="44144">
      <c r="D44144" s="2"/>
      <c r="G44144" s="2"/>
      <c r="J44144" s="2"/>
    </row>
    <row r="44145">
      <c r="D44145" s="2"/>
      <c r="G44145" s="2"/>
      <c r="J44145" s="2"/>
    </row>
    <row r="44146">
      <c r="D44146" s="2"/>
      <c r="G44146" s="2"/>
      <c r="J44146" s="2"/>
    </row>
    <row r="44147">
      <c r="D44147" s="2"/>
      <c r="G44147" s="2"/>
      <c r="J44147" s="2"/>
    </row>
    <row r="44148">
      <c r="D44148" s="2"/>
      <c r="G44148" s="2"/>
      <c r="J44148" s="2"/>
    </row>
    <row r="44149">
      <c r="D44149" s="2"/>
      <c r="G44149" s="2"/>
      <c r="J44149" s="2"/>
    </row>
    <row r="44150">
      <c r="D44150" s="2"/>
      <c r="G44150" s="2"/>
      <c r="J44150" s="2"/>
    </row>
    <row r="44151">
      <c r="D44151" s="2"/>
      <c r="G44151" s="2"/>
      <c r="J44151" s="2"/>
    </row>
    <row r="44152">
      <c r="D44152" s="2"/>
      <c r="G44152" s="2"/>
      <c r="J44152" s="2"/>
    </row>
    <row r="44153">
      <c r="D44153" s="2"/>
      <c r="G44153" s="2"/>
      <c r="J44153" s="2"/>
    </row>
    <row r="44154">
      <c r="D44154" s="2"/>
      <c r="G44154" s="2"/>
      <c r="J44154" s="2"/>
    </row>
    <row r="44155">
      <c r="D44155" s="2"/>
      <c r="G44155" s="2"/>
      <c r="J44155" s="2"/>
    </row>
    <row r="44156">
      <c r="D44156" s="2"/>
      <c r="G44156" s="2"/>
      <c r="J44156" s="2"/>
    </row>
    <row r="44157">
      <c r="D44157" s="2"/>
      <c r="G44157" s="2"/>
      <c r="J44157" s="2"/>
    </row>
    <row r="44158">
      <c r="D44158" s="2"/>
      <c r="G44158" s="2"/>
      <c r="J44158" s="2"/>
    </row>
    <row r="44159">
      <c r="D44159" s="2"/>
      <c r="G44159" s="2"/>
      <c r="J44159" s="2"/>
    </row>
    <row r="44160">
      <c r="D44160" s="2"/>
      <c r="G44160" s="2"/>
      <c r="J44160" s="2"/>
    </row>
    <row r="44161">
      <c r="D44161" s="2"/>
      <c r="G44161" s="2"/>
      <c r="J44161" s="2"/>
    </row>
    <row r="44162">
      <c r="D44162" s="2"/>
      <c r="G44162" s="2"/>
      <c r="J44162" s="2"/>
    </row>
    <row r="44163">
      <c r="D44163" s="2"/>
      <c r="G44163" s="2"/>
      <c r="J44163" s="2"/>
    </row>
    <row r="44164">
      <c r="D44164" s="2"/>
      <c r="G44164" s="2"/>
      <c r="J44164" s="2"/>
    </row>
    <row r="44165">
      <c r="D44165" s="2"/>
      <c r="G44165" s="2"/>
      <c r="J44165" s="2"/>
    </row>
    <row r="44166">
      <c r="D44166" s="2"/>
      <c r="G44166" s="2"/>
      <c r="J44166" s="2"/>
    </row>
    <row r="44167">
      <c r="D44167" s="2"/>
      <c r="G44167" s="2"/>
      <c r="J44167" s="2"/>
    </row>
    <row r="44168">
      <c r="D44168" s="2"/>
      <c r="G44168" s="2"/>
      <c r="J44168" s="2"/>
    </row>
    <row r="44169">
      <c r="D44169" s="2"/>
      <c r="G44169" s="2"/>
      <c r="J44169" s="2"/>
    </row>
    <row r="44170">
      <c r="D44170" s="2"/>
      <c r="G44170" s="2"/>
      <c r="J44170" s="2"/>
    </row>
    <row r="44171">
      <c r="D44171" s="2"/>
      <c r="G44171" s="2"/>
      <c r="J44171" s="2"/>
    </row>
    <row r="44172">
      <c r="D44172" s="2"/>
      <c r="G44172" s="2"/>
      <c r="J44172" s="2"/>
    </row>
    <row r="44173">
      <c r="D44173" s="2"/>
      <c r="G44173" s="2"/>
      <c r="J44173" s="2"/>
    </row>
    <row r="44174">
      <c r="D44174" s="2"/>
      <c r="G44174" s="2"/>
      <c r="J44174" s="2"/>
    </row>
    <row r="44175">
      <c r="D44175" s="2"/>
      <c r="G44175" s="2"/>
      <c r="J44175" s="2"/>
    </row>
    <row r="44176">
      <c r="D44176" s="2"/>
      <c r="G44176" s="2"/>
      <c r="J44176" s="2"/>
    </row>
    <row r="44177">
      <c r="D44177" s="2"/>
      <c r="G44177" s="2"/>
      <c r="J44177" s="2"/>
    </row>
    <row r="44178">
      <c r="D44178" s="2"/>
      <c r="G44178" s="2"/>
      <c r="J44178" s="2"/>
    </row>
    <row r="44179">
      <c r="D44179" s="2"/>
      <c r="G44179" s="2"/>
      <c r="J44179" s="2"/>
    </row>
    <row r="44180">
      <c r="D44180" s="2"/>
      <c r="G44180" s="2"/>
      <c r="J44180" s="2"/>
    </row>
    <row r="44181">
      <c r="D44181" s="2"/>
      <c r="G44181" s="2"/>
      <c r="J44181" s="2"/>
    </row>
    <row r="44182">
      <c r="D44182" s="2"/>
      <c r="G44182" s="2"/>
      <c r="J44182" s="2"/>
    </row>
    <row r="44183">
      <c r="D44183" s="2"/>
      <c r="G44183" s="2"/>
      <c r="J44183" s="2"/>
    </row>
    <row r="44184">
      <c r="D44184" s="2"/>
      <c r="G44184" s="2"/>
      <c r="J44184" s="2"/>
    </row>
    <row r="44185">
      <c r="D44185" s="2"/>
      <c r="G44185" s="2"/>
      <c r="J44185" s="2"/>
    </row>
    <row r="44186">
      <c r="D44186" s="2"/>
      <c r="G44186" s="2"/>
      <c r="J44186" s="2"/>
    </row>
    <row r="44187">
      <c r="D44187" s="2"/>
      <c r="G44187" s="2"/>
      <c r="J44187" s="2"/>
    </row>
    <row r="44188">
      <c r="D44188" s="2"/>
      <c r="G44188" s="2"/>
      <c r="J44188" s="2"/>
    </row>
    <row r="44189">
      <c r="D44189" s="2"/>
      <c r="G44189" s="2"/>
      <c r="J44189" s="2"/>
    </row>
    <row r="44190">
      <c r="D44190" s="2"/>
      <c r="G44190" s="2"/>
      <c r="J44190" s="2"/>
    </row>
    <row r="44191">
      <c r="D44191" s="2"/>
      <c r="G44191" s="2"/>
      <c r="J44191" s="2"/>
    </row>
    <row r="44192">
      <c r="D44192" s="2"/>
      <c r="G44192" s="2"/>
      <c r="J44192" s="2"/>
    </row>
    <row r="44193">
      <c r="D44193" s="2"/>
      <c r="G44193" s="2"/>
      <c r="J44193" s="2"/>
    </row>
    <row r="44194">
      <c r="D44194" s="2"/>
      <c r="G44194" s="2"/>
      <c r="J44194" s="2"/>
    </row>
    <row r="44195">
      <c r="D44195" s="2"/>
      <c r="G44195" s="2"/>
      <c r="J44195" s="2"/>
    </row>
    <row r="44196">
      <c r="D44196" s="2"/>
      <c r="G44196" s="2"/>
      <c r="J44196" s="2"/>
    </row>
    <row r="44197">
      <c r="D44197" s="2"/>
      <c r="G44197" s="2"/>
      <c r="J44197" s="2"/>
    </row>
    <row r="44198">
      <c r="D44198" s="2"/>
      <c r="G44198" s="2"/>
      <c r="J44198" s="2"/>
    </row>
    <row r="44199">
      <c r="D44199" s="2"/>
      <c r="G44199" s="2"/>
      <c r="J44199" s="2"/>
    </row>
    <row r="44200">
      <c r="D44200" s="2"/>
      <c r="G44200" s="2"/>
      <c r="J44200" s="2"/>
    </row>
    <row r="44201">
      <c r="D44201" s="2"/>
      <c r="G44201" s="2"/>
      <c r="J44201" s="2"/>
    </row>
    <row r="44202">
      <c r="D44202" s="2"/>
      <c r="G44202" s="2"/>
      <c r="J44202" s="2"/>
    </row>
    <row r="44203">
      <c r="D44203" s="2"/>
      <c r="G44203" s="2"/>
      <c r="J44203" s="2"/>
    </row>
    <row r="44204">
      <c r="D44204" s="2"/>
      <c r="G44204" s="2"/>
      <c r="J44204" s="2"/>
    </row>
    <row r="44205">
      <c r="D44205" s="2"/>
      <c r="G44205" s="2"/>
      <c r="J44205" s="2"/>
    </row>
    <row r="44206">
      <c r="D44206" s="2"/>
      <c r="G44206" s="2"/>
      <c r="J44206" s="2"/>
    </row>
    <row r="44207">
      <c r="D44207" s="2"/>
      <c r="G44207" s="2"/>
      <c r="J44207" s="2"/>
    </row>
    <row r="44208">
      <c r="D44208" s="2"/>
      <c r="G44208" s="2"/>
      <c r="J44208" s="2"/>
    </row>
    <row r="44209">
      <c r="D44209" s="2"/>
      <c r="G44209" s="2"/>
      <c r="J44209" s="2"/>
    </row>
    <row r="44210">
      <c r="D44210" s="2"/>
      <c r="G44210" s="2"/>
      <c r="J44210" s="2"/>
    </row>
    <row r="44211">
      <c r="D44211" s="2"/>
      <c r="G44211" s="2"/>
      <c r="J44211" s="2"/>
    </row>
    <row r="44212">
      <c r="D44212" s="2"/>
      <c r="G44212" s="2"/>
      <c r="J44212" s="2"/>
    </row>
    <row r="44213">
      <c r="D44213" s="2"/>
      <c r="G44213" s="2"/>
      <c r="J44213" s="2"/>
    </row>
    <row r="44214">
      <c r="D44214" s="2"/>
      <c r="G44214" s="2"/>
      <c r="J44214" s="2"/>
    </row>
    <row r="44215">
      <c r="D44215" s="2"/>
      <c r="G44215" s="2"/>
      <c r="J44215" s="2"/>
    </row>
    <row r="44216">
      <c r="D44216" s="2"/>
      <c r="G44216" s="2"/>
      <c r="J44216" s="2"/>
    </row>
    <row r="44217">
      <c r="D44217" s="2"/>
      <c r="G44217" s="2"/>
      <c r="J44217" s="2"/>
    </row>
    <row r="44218">
      <c r="D44218" s="2"/>
      <c r="G44218" s="2"/>
      <c r="J44218" s="2"/>
    </row>
    <row r="44219">
      <c r="D44219" s="2"/>
      <c r="G44219" s="2"/>
      <c r="J44219" s="2"/>
    </row>
    <row r="44220">
      <c r="D44220" s="2"/>
      <c r="G44220" s="2"/>
      <c r="J44220" s="2"/>
    </row>
    <row r="44221">
      <c r="D44221" s="2"/>
      <c r="G44221" s="2"/>
      <c r="J44221" s="2"/>
    </row>
    <row r="44222">
      <c r="D44222" s="2"/>
      <c r="G44222" s="2"/>
      <c r="J44222" s="2"/>
    </row>
    <row r="44223">
      <c r="D44223" s="2"/>
      <c r="G44223" s="2"/>
      <c r="J44223" s="2"/>
    </row>
    <row r="44224">
      <c r="D44224" s="2"/>
      <c r="G44224" s="2"/>
      <c r="J44224" s="2"/>
    </row>
    <row r="44225">
      <c r="D44225" s="2"/>
      <c r="G44225" s="2"/>
      <c r="J44225" s="2"/>
    </row>
    <row r="44226">
      <c r="D44226" s="2"/>
      <c r="G44226" s="2"/>
      <c r="J44226" s="2"/>
    </row>
    <row r="44227">
      <c r="D44227" s="2"/>
      <c r="G44227" s="2"/>
      <c r="J44227" s="2"/>
    </row>
    <row r="44228">
      <c r="D44228" s="2"/>
      <c r="G44228" s="2"/>
      <c r="J44228" s="2"/>
    </row>
    <row r="44229">
      <c r="D44229" s="2"/>
      <c r="G44229" s="2"/>
      <c r="J44229" s="2"/>
    </row>
    <row r="44230">
      <c r="D44230" s="2"/>
      <c r="G44230" s="2"/>
      <c r="J44230" s="2"/>
    </row>
    <row r="44231">
      <c r="D44231" s="2"/>
      <c r="G44231" s="2"/>
      <c r="J44231" s="2"/>
    </row>
    <row r="44232">
      <c r="D44232" s="2"/>
      <c r="G44232" s="2"/>
      <c r="J44232" s="2"/>
    </row>
    <row r="44233">
      <c r="D44233" s="2"/>
      <c r="G44233" s="2"/>
      <c r="J44233" s="2"/>
    </row>
    <row r="44234">
      <c r="D44234" s="2"/>
      <c r="G44234" s="2"/>
      <c r="J44234" s="2"/>
    </row>
    <row r="44235">
      <c r="D44235" s="2"/>
      <c r="G44235" s="2"/>
      <c r="J44235" s="2"/>
    </row>
    <row r="44236">
      <c r="D44236" s="2"/>
      <c r="G44236" s="2"/>
      <c r="J44236" s="2"/>
    </row>
    <row r="44237">
      <c r="D44237" s="2"/>
      <c r="G44237" s="2"/>
      <c r="J44237" s="2"/>
    </row>
    <row r="44238">
      <c r="D44238" s="2"/>
      <c r="G44238" s="2"/>
      <c r="J44238" s="2"/>
    </row>
    <row r="44239">
      <c r="D44239" s="2"/>
      <c r="G44239" s="2"/>
      <c r="J44239" s="2"/>
    </row>
    <row r="44240">
      <c r="D44240" s="2"/>
      <c r="G44240" s="2"/>
      <c r="J44240" s="2"/>
    </row>
    <row r="44241">
      <c r="D44241" s="2"/>
      <c r="G44241" s="2"/>
      <c r="J44241" s="2"/>
    </row>
    <row r="44242">
      <c r="D44242" s="2"/>
      <c r="G44242" s="2"/>
      <c r="J44242" s="2"/>
    </row>
    <row r="44243">
      <c r="D44243" s="2"/>
      <c r="G44243" s="2"/>
      <c r="J44243" s="2"/>
    </row>
    <row r="44244">
      <c r="D44244" s="2"/>
      <c r="G44244" s="2"/>
      <c r="J44244" s="2"/>
    </row>
    <row r="44245">
      <c r="D44245" s="2"/>
      <c r="G44245" s="2"/>
      <c r="J44245" s="2"/>
    </row>
    <row r="44246">
      <c r="D44246" s="2"/>
      <c r="G44246" s="2"/>
      <c r="J44246" s="2"/>
    </row>
    <row r="44247">
      <c r="D44247" s="2"/>
      <c r="G44247" s="2"/>
      <c r="J44247" s="2"/>
    </row>
    <row r="44248">
      <c r="D44248" s="2"/>
      <c r="G44248" s="2"/>
      <c r="J44248" s="2"/>
    </row>
    <row r="44249">
      <c r="D44249" s="2"/>
      <c r="G44249" s="2"/>
      <c r="J44249" s="2"/>
    </row>
    <row r="44250">
      <c r="D44250" s="2"/>
      <c r="G44250" s="2"/>
      <c r="J44250" s="2"/>
    </row>
    <row r="44251">
      <c r="D44251" s="2"/>
      <c r="G44251" s="2"/>
      <c r="J44251" s="2"/>
    </row>
    <row r="44252">
      <c r="D44252" s="2"/>
      <c r="G44252" s="2"/>
      <c r="J44252" s="2"/>
    </row>
    <row r="44253">
      <c r="D44253" s="2"/>
      <c r="G44253" s="2"/>
      <c r="J44253" s="2"/>
    </row>
    <row r="44254">
      <c r="D44254" s="2"/>
      <c r="G44254" s="2"/>
      <c r="J44254" s="2"/>
    </row>
    <row r="44255">
      <c r="D44255" s="2"/>
      <c r="G44255" s="2"/>
      <c r="J44255" s="2"/>
    </row>
    <row r="44256">
      <c r="D44256" s="2"/>
      <c r="G44256" s="2"/>
      <c r="J44256" s="2"/>
    </row>
    <row r="44257">
      <c r="D44257" s="2"/>
      <c r="G44257" s="2"/>
      <c r="J44257" s="2"/>
    </row>
    <row r="44258">
      <c r="D44258" s="2"/>
      <c r="G44258" s="2"/>
      <c r="J44258" s="2"/>
    </row>
    <row r="44259">
      <c r="D44259" s="2"/>
      <c r="G44259" s="2"/>
      <c r="J44259" s="2"/>
    </row>
    <row r="44260">
      <c r="D44260" s="2"/>
      <c r="G44260" s="2"/>
      <c r="J44260" s="2"/>
    </row>
    <row r="44261">
      <c r="D44261" s="2"/>
      <c r="G44261" s="2"/>
      <c r="J44261" s="2"/>
    </row>
    <row r="44262">
      <c r="D44262" s="2"/>
      <c r="G44262" s="2"/>
      <c r="J44262" s="2"/>
    </row>
    <row r="44263">
      <c r="D44263" s="2"/>
      <c r="G44263" s="2"/>
      <c r="J44263" s="2"/>
    </row>
    <row r="44264">
      <c r="D44264" s="2"/>
      <c r="G44264" s="2"/>
      <c r="J44264" s="2"/>
    </row>
    <row r="44265">
      <c r="D44265" s="2"/>
      <c r="G44265" s="2"/>
      <c r="J44265" s="2"/>
    </row>
    <row r="44266">
      <c r="D44266" s="2"/>
      <c r="G44266" s="2"/>
      <c r="J44266" s="2"/>
    </row>
    <row r="44267">
      <c r="D44267" s="2"/>
      <c r="G44267" s="2"/>
      <c r="J44267" s="2"/>
    </row>
    <row r="44268">
      <c r="D44268" s="2"/>
      <c r="G44268" s="2"/>
      <c r="J44268" s="2"/>
    </row>
    <row r="44269">
      <c r="D44269" s="2"/>
      <c r="G44269" s="2"/>
      <c r="J44269" s="2"/>
    </row>
    <row r="44270">
      <c r="D44270" s="2"/>
      <c r="G44270" s="2"/>
      <c r="J44270" s="2"/>
    </row>
    <row r="44271">
      <c r="D44271" s="2"/>
      <c r="G44271" s="2"/>
      <c r="J44271" s="2"/>
    </row>
    <row r="44272">
      <c r="D44272" s="2"/>
      <c r="G44272" s="2"/>
      <c r="J44272" s="2"/>
    </row>
    <row r="44273">
      <c r="D44273" s="2"/>
      <c r="G44273" s="2"/>
      <c r="J44273" s="2"/>
    </row>
    <row r="44274">
      <c r="D44274" s="2"/>
      <c r="G44274" s="2"/>
      <c r="J44274" s="2"/>
    </row>
    <row r="44275">
      <c r="D44275" s="2"/>
      <c r="G44275" s="2"/>
      <c r="J44275" s="2"/>
    </row>
    <row r="44276">
      <c r="D44276" s="2"/>
      <c r="G44276" s="2"/>
      <c r="J44276" s="2"/>
    </row>
    <row r="44277">
      <c r="D44277" s="2"/>
      <c r="G44277" s="2"/>
      <c r="J44277" s="2"/>
    </row>
    <row r="44278">
      <c r="D44278" s="2"/>
      <c r="G44278" s="2"/>
      <c r="J44278" s="2"/>
    </row>
    <row r="44279">
      <c r="D44279" s="2"/>
      <c r="G44279" s="2"/>
      <c r="J44279" s="2"/>
    </row>
    <row r="44280">
      <c r="D44280" s="2"/>
      <c r="G44280" s="2"/>
      <c r="J44280" s="2"/>
    </row>
    <row r="44281">
      <c r="D44281" s="2"/>
      <c r="G44281" s="2"/>
      <c r="J44281" s="2"/>
    </row>
    <row r="44282">
      <c r="D44282" s="2"/>
      <c r="G44282" s="2"/>
      <c r="J44282" s="2"/>
    </row>
    <row r="44283">
      <c r="D44283" s="2"/>
      <c r="G44283" s="2"/>
      <c r="J44283" s="2"/>
    </row>
    <row r="44284">
      <c r="D44284" s="2"/>
      <c r="G44284" s="2"/>
      <c r="J44284" s="2"/>
    </row>
    <row r="44285">
      <c r="D44285" s="2"/>
      <c r="G44285" s="2"/>
      <c r="J44285" s="2"/>
    </row>
    <row r="44286">
      <c r="D44286" s="2"/>
      <c r="G44286" s="2"/>
      <c r="J44286" s="2"/>
    </row>
    <row r="44287">
      <c r="D44287" s="2"/>
      <c r="G44287" s="2"/>
      <c r="J44287" s="2"/>
    </row>
    <row r="44288">
      <c r="D44288" s="2"/>
      <c r="G44288" s="2"/>
      <c r="J44288" s="2"/>
    </row>
    <row r="44289">
      <c r="D44289" s="2"/>
      <c r="G44289" s="2"/>
      <c r="J44289" s="2"/>
    </row>
    <row r="44290">
      <c r="D44290" s="2"/>
      <c r="G44290" s="2"/>
      <c r="J44290" s="2"/>
    </row>
    <row r="44291">
      <c r="D44291" s="2"/>
      <c r="G44291" s="2"/>
      <c r="J44291" s="2"/>
    </row>
    <row r="44292">
      <c r="D44292" s="2"/>
      <c r="G44292" s="2"/>
      <c r="J44292" s="2"/>
    </row>
    <row r="44293">
      <c r="D44293" s="2"/>
      <c r="G44293" s="2"/>
      <c r="J44293" s="2"/>
    </row>
    <row r="44294">
      <c r="D44294" s="2"/>
      <c r="G44294" s="2"/>
      <c r="J44294" s="2"/>
    </row>
    <row r="44295">
      <c r="D44295" s="2"/>
      <c r="G44295" s="2"/>
      <c r="J44295" s="2"/>
    </row>
    <row r="44296">
      <c r="D44296" s="2"/>
      <c r="G44296" s="2"/>
      <c r="J44296" s="2"/>
    </row>
    <row r="44297">
      <c r="D44297" s="2"/>
      <c r="G44297" s="2"/>
      <c r="J44297" s="2"/>
    </row>
    <row r="44298">
      <c r="D44298" s="2"/>
      <c r="G44298" s="2"/>
      <c r="J44298" s="2"/>
    </row>
    <row r="44299">
      <c r="D44299" s="2"/>
      <c r="G44299" s="2"/>
      <c r="J44299" s="2"/>
    </row>
    <row r="44300">
      <c r="D44300" s="2"/>
      <c r="G44300" s="2"/>
      <c r="J44300" s="2"/>
    </row>
    <row r="44301">
      <c r="D44301" s="2"/>
      <c r="G44301" s="2"/>
      <c r="J44301" s="2"/>
    </row>
    <row r="44302">
      <c r="D44302" s="2"/>
      <c r="G44302" s="2"/>
      <c r="J44302" s="2"/>
    </row>
    <row r="44303">
      <c r="D44303" s="2"/>
      <c r="G44303" s="2"/>
      <c r="J44303" s="2"/>
    </row>
    <row r="44304">
      <c r="D44304" s="2"/>
      <c r="G44304" s="2"/>
      <c r="J44304" s="2"/>
    </row>
    <row r="44305">
      <c r="D44305" s="2"/>
      <c r="G44305" s="2"/>
      <c r="J44305" s="2"/>
    </row>
    <row r="44306">
      <c r="D44306" s="2"/>
      <c r="G44306" s="2"/>
      <c r="J44306" s="2"/>
    </row>
    <row r="44307">
      <c r="D44307" s="2"/>
      <c r="G44307" s="2"/>
      <c r="J44307" s="2"/>
    </row>
    <row r="44308">
      <c r="D44308" s="2"/>
      <c r="G44308" s="2"/>
      <c r="J44308" s="2"/>
    </row>
    <row r="44309">
      <c r="D44309" s="2"/>
      <c r="G44309" s="2"/>
      <c r="J44309" s="2"/>
    </row>
    <row r="44310">
      <c r="D44310" s="2"/>
      <c r="G44310" s="2"/>
      <c r="J44310" s="2"/>
    </row>
    <row r="44311">
      <c r="D44311" s="2"/>
      <c r="G44311" s="2"/>
      <c r="J44311" s="2"/>
    </row>
    <row r="44312">
      <c r="D44312" s="2"/>
      <c r="G44312" s="2"/>
      <c r="J44312" s="2"/>
    </row>
    <row r="44313">
      <c r="D44313" s="2"/>
      <c r="G44313" s="2"/>
      <c r="J44313" s="2"/>
    </row>
    <row r="44314">
      <c r="D44314" s="2"/>
      <c r="G44314" s="2"/>
      <c r="J44314" s="2"/>
    </row>
    <row r="44315">
      <c r="D44315" s="2"/>
      <c r="G44315" s="2"/>
      <c r="J44315" s="2"/>
    </row>
    <row r="44316">
      <c r="D44316" s="2"/>
      <c r="G44316" s="2"/>
      <c r="J44316" s="2"/>
    </row>
    <row r="44317">
      <c r="D44317" s="2"/>
      <c r="G44317" s="2"/>
      <c r="J44317" s="2"/>
    </row>
    <row r="44318">
      <c r="D44318" s="2"/>
      <c r="G44318" s="2"/>
      <c r="J44318" s="2"/>
    </row>
    <row r="44319">
      <c r="D44319" s="2"/>
      <c r="G44319" s="2"/>
      <c r="J44319" s="2"/>
    </row>
    <row r="44320">
      <c r="D44320" s="2"/>
      <c r="G44320" s="2"/>
      <c r="J44320" s="2"/>
    </row>
    <row r="44321">
      <c r="D44321" s="2"/>
      <c r="G44321" s="2"/>
      <c r="J44321" s="2"/>
    </row>
    <row r="44322">
      <c r="D44322" s="2"/>
      <c r="G44322" s="2"/>
      <c r="J44322" s="2"/>
    </row>
    <row r="44323">
      <c r="D44323" s="2"/>
      <c r="G44323" s="2"/>
      <c r="J44323" s="2"/>
    </row>
    <row r="44324">
      <c r="D44324" s="2"/>
      <c r="G44324" s="2"/>
      <c r="J44324" s="2"/>
    </row>
    <row r="44325">
      <c r="D44325" s="2"/>
      <c r="G44325" s="2"/>
      <c r="J44325" s="2"/>
    </row>
    <row r="44326">
      <c r="D44326" s="2"/>
      <c r="G44326" s="2"/>
      <c r="J44326" s="2"/>
    </row>
    <row r="44327">
      <c r="D44327" s="2"/>
      <c r="G44327" s="2"/>
      <c r="J44327" s="2"/>
    </row>
    <row r="44328">
      <c r="D44328" s="2"/>
      <c r="G44328" s="2"/>
      <c r="J44328" s="2"/>
    </row>
    <row r="44329">
      <c r="D44329" s="2"/>
      <c r="G44329" s="2"/>
      <c r="J44329" s="2"/>
    </row>
    <row r="44330">
      <c r="D44330" s="2"/>
      <c r="G44330" s="2"/>
      <c r="J44330" s="2"/>
    </row>
    <row r="44331">
      <c r="D44331" s="2"/>
      <c r="G44331" s="2"/>
      <c r="J44331" s="2"/>
    </row>
    <row r="44332">
      <c r="D44332" s="2"/>
      <c r="G44332" s="2"/>
      <c r="J44332" s="2"/>
    </row>
    <row r="44333">
      <c r="D44333" s="2"/>
      <c r="G44333" s="2"/>
      <c r="J44333" s="2"/>
    </row>
    <row r="44334">
      <c r="D44334" s="2"/>
      <c r="G44334" s="2"/>
      <c r="J44334" s="2"/>
    </row>
    <row r="44335">
      <c r="D44335" s="2"/>
      <c r="G44335" s="2"/>
      <c r="J44335" s="2"/>
    </row>
    <row r="44336">
      <c r="D44336" s="2"/>
      <c r="G44336" s="2"/>
      <c r="J44336" s="2"/>
    </row>
    <row r="44337">
      <c r="D44337" s="2"/>
      <c r="G44337" s="2"/>
      <c r="J44337" s="2"/>
    </row>
    <row r="44338">
      <c r="D44338" s="2"/>
      <c r="G44338" s="2"/>
      <c r="J44338" s="2"/>
    </row>
    <row r="44339">
      <c r="D44339" s="2"/>
      <c r="G44339" s="2"/>
      <c r="J44339" s="2"/>
    </row>
    <row r="44340">
      <c r="D44340" s="2"/>
      <c r="G44340" s="2"/>
      <c r="J44340" s="2"/>
    </row>
    <row r="44341">
      <c r="D44341" s="2"/>
      <c r="G44341" s="2"/>
      <c r="J44341" s="2"/>
    </row>
    <row r="44342">
      <c r="D44342" s="2"/>
      <c r="G44342" s="2"/>
      <c r="J44342" s="2"/>
    </row>
    <row r="44343">
      <c r="D44343" s="2"/>
      <c r="G44343" s="2"/>
      <c r="J44343" s="2"/>
    </row>
    <row r="44344">
      <c r="D44344" s="2"/>
      <c r="G44344" s="2"/>
      <c r="J44344" s="2"/>
    </row>
    <row r="44345">
      <c r="D44345" s="2"/>
      <c r="G44345" s="2"/>
      <c r="J44345" s="2"/>
    </row>
    <row r="44346">
      <c r="D44346" s="2"/>
      <c r="G44346" s="2"/>
      <c r="J44346" s="2"/>
    </row>
    <row r="44347">
      <c r="D44347" s="2"/>
      <c r="G44347" s="2"/>
      <c r="J44347" s="2"/>
    </row>
    <row r="44348">
      <c r="D44348" s="2"/>
      <c r="G44348" s="2"/>
      <c r="J44348" s="2"/>
    </row>
    <row r="44349">
      <c r="D44349" s="2"/>
      <c r="G44349" s="2"/>
      <c r="J44349" s="2"/>
    </row>
    <row r="44350">
      <c r="D44350" s="2"/>
      <c r="G44350" s="2"/>
      <c r="J44350" s="2"/>
    </row>
    <row r="44351">
      <c r="D44351" s="2"/>
      <c r="G44351" s="2"/>
      <c r="J44351" s="2"/>
    </row>
    <row r="44352">
      <c r="D44352" s="2"/>
      <c r="G44352" s="2"/>
      <c r="J44352" s="2"/>
    </row>
    <row r="44353">
      <c r="D44353" s="2"/>
      <c r="G44353" s="2"/>
      <c r="J44353" s="2"/>
    </row>
    <row r="44354">
      <c r="D44354" s="2"/>
      <c r="G44354" s="2"/>
      <c r="J44354" s="2"/>
    </row>
    <row r="44355">
      <c r="D44355" s="2"/>
      <c r="G44355" s="2"/>
      <c r="J44355" s="2"/>
    </row>
    <row r="44356">
      <c r="D44356" s="2"/>
      <c r="G44356" s="2"/>
      <c r="J44356" s="2"/>
    </row>
    <row r="44357">
      <c r="D44357" s="2"/>
      <c r="G44357" s="2"/>
      <c r="J44357" s="2"/>
    </row>
    <row r="44358">
      <c r="D44358" s="2"/>
      <c r="G44358" s="2"/>
      <c r="J44358" s="2"/>
    </row>
    <row r="44359">
      <c r="D44359" s="2"/>
      <c r="G44359" s="2"/>
      <c r="J44359" s="2"/>
    </row>
    <row r="44360">
      <c r="D44360" s="2"/>
      <c r="G44360" s="2"/>
      <c r="J44360" s="2"/>
    </row>
    <row r="44361">
      <c r="D44361" s="2"/>
      <c r="G44361" s="2"/>
      <c r="J44361" s="2"/>
    </row>
    <row r="44362">
      <c r="D44362" s="2"/>
      <c r="G44362" s="2"/>
      <c r="J44362" s="2"/>
    </row>
    <row r="44363">
      <c r="D44363" s="2"/>
      <c r="G44363" s="2"/>
      <c r="J44363" s="2"/>
    </row>
    <row r="44364">
      <c r="D44364" s="2"/>
      <c r="G44364" s="2"/>
      <c r="J44364" s="2"/>
    </row>
    <row r="44365">
      <c r="D44365" s="2"/>
      <c r="G44365" s="2"/>
      <c r="J44365" s="2"/>
    </row>
    <row r="44366">
      <c r="D44366" s="2"/>
      <c r="G44366" s="2"/>
      <c r="J44366" s="2"/>
    </row>
    <row r="44367">
      <c r="D44367" s="2"/>
      <c r="G44367" s="2"/>
      <c r="J44367" s="2"/>
    </row>
    <row r="44368">
      <c r="D44368" s="2"/>
      <c r="G44368" s="2"/>
      <c r="J44368" s="2"/>
    </row>
    <row r="44369">
      <c r="D44369" s="2"/>
      <c r="G44369" s="2"/>
      <c r="J44369" s="2"/>
    </row>
    <row r="44370">
      <c r="D44370" s="2"/>
      <c r="G44370" s="2"/>
      <c r="J44370" s="2"/>
    </row>
    <row r="44371">
      <c r="D44371" s="2"/>
      <c r="G44371" s="2"/>
      <c r="J44371" s="2"/>
    </row>
    <row r="44372">
      <c r="D44372" s="2"/>
      <c r="G44372" s="2"/>
      <c r="J44372" s="2"/>
    </row>
    <row r="44373">
      <c r="D44373" s="2"/>
      <c r="G44373" s="2"/>
      <c r="J44373" s="2"/>
    </row>
    <row r="44374">
      <c r="D44374" s="2"/>
      <c r="G44374" s="2"/>
      <c r="J44374" s="2"/>
    </row>
    <row r="44375">
      <c r="D44375" s="2"/>
      <c r="G44375" s="2"/>
      <c r="J44375" s="2"/>
    </row>
    <row r="44376">
      <c r="D44376" s="2"/>
      <c r="G44376" s="2"/>
      <c r="J44376" s="2"/>
    </row>
    <row r="44377">
      <c r="D44377" s="2"/>
      <c r="G44377" s="2"/>
      <c r="J44377" s="2"/>
    </row>
    <row r="44378">
      <c r="D44378" s="2"/>
      <c r="G44378" s="2"/>
      <c r="J44378" s="2"/>
    </row>
    <row r="44379">
      <c r="D44379" s="2"/>
      <c r="G44379" s="2"/>
      <c r="J44379" s="2"/>
    </row>
    <row r="44380">
      <c r="D44380" s="2"/>
      <c r="G44380" s="2"/>
      <c r="J44380" s="2"/>
    </row>
    <row r="44381">
      <c r="D44381" s="2"/>
      <c r="G44381" s="2"/>
      <c r="J44381" s="2"/>
    </row>
    <row r="44382">
      <c r="D44382" s="2"/>
      <c r="G44382" s="2"/>
      <c r="J44382" s="2"/>
    </row>
    <row r="44383">
      <c r="D44383" s="2"/>
      <c r="G44383" s="2"/>
      <c r="J44383" s="2"/>
    </row>
    <row r="44384">
      <c r="D44384" s="2"/>
      <c r="G44384" s="2"/>
      <c r="J44384" s="2"/>
    </row>
    <row r="44385">
      <c r="D44385" s="2"/>
      <c r="G44385" s="2"/>
      <c r="J44385" s="2"/>
    </row>
    <row r="44386">
      <c r="D44386" s="2"/>
      <c r="G44386" s="2"/>
      <c r="J44386" s="2"/>
    </row>
    <row r="44387">
      <c r="D44387" s="2"/>
      <c r="G44387" s="2"/>
      <c r="J44387" s="2"/>
    </row>
    <row r="44388">
      <c r="D44388" s="2"/>
      <c r="G44388" s="2"/>
      <c r="J44388" s="2"/>
    </row>
    <row r="44389">
      <c r="D44389" s="2"/>
      <c r="G44389" s="2"/>
      <c r="J44389" s="2"/>
    </row>
    <row r="44390">
      <c r="D44390" s="2"/>
      <c r="G44390" s="2"/>
      <c r="J44390" s="2"/>
    </row>
    <row r="44391">
      <c r="D44391" s="2"/>
      <c r="G44391" s="2"/>
      <c r="J44391" s="2"/>
    </row>
    <row r="44392">
      <c r="D44392" s="2"/>
      <c r="G44392" s="2"/>
      <c r="J44392" s="2"/>
    </row>
    <row r="44393">
      <c r="D44393" s="2"/>
      <c r="G44393" s="2"/>
      <c r="J44393" s="2"/>
    </row>
    <row r="44394">
      <c r="D44394" s="2"/>
      <c r="G44394" s="2"/>
      <c r="J44394" s="2"/>
    </row>
    <row r="44395">
      <c r="D44395" s="2"/>
      <c r="G44395" s="2"/>
      <c r="J44395" s="2"/>
    </row>
    <row r="44396">
      <c r="D44396" s="2"/>
      <c r="G44396" s="2"/>
      <c r="J44396" s="2"/>
    </row>
    <row r="44397">
      <c r="D44397" s="2"/>
      <c r="G44397" s="2"/>
      <c r="J44397" s="2"/>
    </row>
    <row r="44398">
      <c r="D44398" s="2"/>
      <c r="G44398" s="2"/>
      <c r="J44398" s="2"/>
    </row>
    <row r="44399">
      <c r="D44399" s="2"/>
      <c r="G44399" s="2"/>
      <c r="J44399" s="2"/>
    </row>
    <row r="44400">
      <c r="D44400" s="2"/>
      <c r="G44400" s="2"/>
      <c r="J44400" s="2"/>
    </row>
    <row r="44401">
      <c r="D44401" s="2"/>
      <c r="G44401" s="2"/>
      <c r="J44401" s="2"/>
    </row>
    <row r="44402">
      <c r="D44402" s="2"/>
      <c r="G44402" s="2"/>
      <c r="J44402" s="2"/>
    </row>
    <row r="44403">
      <c r="D44403" s="2"/>
      <c r="G44403" s="2"/>
      <c r="J44403" s="2"/>
    </row>
    <row r="44404">
      <c r="D44404" s="2"/>
      <c r="G44404" s="2"/>
      <c r="J44404" s="2"/>
    </row>
    <row r="44405">
      <c r="D44405" s="2"/>
      <c r="G44405" s="2"/>
      <c r="J44405" s="2"/>
    </row>
    <row r="44406">
      <c r="D44406" s="2"/>
      <c r="G44406" s="2"/>
      <c r="J44406" s="2"/>
    </row>
    <row r="44407">
      <c r="D44407" s="2"/>
      <c r="G44407" s="2"/>
      <c r="J44407" s="2"/>
    </row>
    <row r="44408">
      <c r="D44408" s="2"/>
      <c r="G44408" s="2"/>
      <c r="J44408" s="2"/>
    </row>
    <row r="44409">
      <c r="D44409" s="2"/>
      <c r="G44409" s="2"/>
      <c r="J44409" s="2"/>
    </row>
    <row r="44410">
      <c r="D44410" s="2"/>
      <c r="G44410" s="2"/>
      <c r="J44410" s="2"/>
    </row>
    <row r="44411">
      <c r="D44411" s="2"/>
      <c r="G44411" s="2"/>
      <c r="J44411" s="2"/>
    </row>
    <row r="44412">
      <c r="D44412" s="2"/>
      <c r="G44412" s="2"/>
      <c r="J44412" s="2"/>
    </row>
    <row r="44413">
      <c r="D44413" s="2"/>
      <c r="G44413" s="2"/>
      <c r="J44413" s="2"/>
    </row>
    <row r="44414">
      <c r="D44414" s="2"/>
      <c r="G44414" s="2"/>
      <c r="J44414" s="2"/>
    </row>
    <row r="44415">
      <c r="D44415" s="2"/>
      <c r="G44415" s="2"/>
      <c r="J44415" s="2"/>
    </row>
    <row r="44416">
      <c r="D44416" s="2"/>
      <c r="G44416" s="2"/>
      <c r="J44416" s="2"/>
    </row>
    <row r="44417">
      <c r="D44417" s="2"/>
      <c r="G44417" s="2"/>
      <c r="J44417" s="2"/>
    </row>
    <row r="44418">
      <c r="D44418" s="2"/>
      <c r="G44418" s="2"/>
      <c r="J44418" s="2"/>
    </row>
    <row r="44419">
      <c r="D44419" s="2"/>
      <c r="G44419" s="2"/>
      <c r="J44419" s="2"/>
    </row>
    <row r="44420">
      <c r="D44420" s="2"/>
      <c r="G44420" s="2"/>
      <c r="J44420" s="2"/>
    </row>
    <row r="44421">
      <c r="D44421" s="2"/>
      <c r="G44421" s="2"/>
      <c r="J44421" s="2"/>
    </row>
    <row r="44422">
      <c r="D44422" s="2"/>
      <c r="G44422" s="2"/>
      <c r="J44422" s="2"/>
    </row>
    <row r="44423">
      <c r="D44423" s="2"/>
      <c r="G44423" s="2"/>
      <c r="J44423" s="2"/>
    </row>
    <row r="44424">
      <c r="D44424" s="2"/>
      <c r="G44424" s="2"/>
      <c r="J44424" s="2"/>
    </row>
    <row r="44425">
      <c r="D44425" s="2"/>
      <c r="G44425" s="2"/>
      <c r="J44425" s="2"/>
    </row>
    <row r="44426">
      <c r="D44426" s="2"/>
      <c r="G44426" s="2"/>
      <c r="J44426" s="2"/>
    </row>
    <row r="44427">
      <c r="D44427" s="2"/>
      <c r="G44427" s="2"/>
      <c r="J44427" s="2"/>
    </row>
    <row r="44428">
      <c r="D44428" s="2"/>
      <c r="G44428" s="2"/>
      <c r="J44428" s="2"/>
    </row>
    <row r="44429">
      <c r="D44429" s="2"/>
      <c r="G44429" s="2"/>
      <c r="J44429" s="2"/>
    </row>
    <row r="44430">
      <c r="D44430" s="2"/>
      <c r="G44430" s="2"/>
      <c r="J44430" s="2"/>
    </row>
    <row r="44431">
      <c r="D44431" s="2"/>
      <c r="G44431" s="2"/>
      <c r="J44431" s="2"/>
    </row>
    <row r="44432">
      <c r="D44432" s="2"/>
      <c r="G44432" s="2"/>
      <c r="J44432" s="2"/>
    </row>
    <row r="44433">
      <c r="D44433" s="2"/>
      <c r="G44433" s="2"/>
      <c r="J44433" s="2"/>
    </row>
    <row r="44434">
      <c r="D44434" s="2"/>
      <c r="G44434" s="2"/>
      <c r="J44434" s="2"/>
    </row>
    <row r="44435">
      <c r="D44435" s="2"/>
      <c r="G44435" s="2"/>
      <c r="J44435" s="2"/>
    </row>
    <row r="44436">
      <c r="D44436" s="2"/>
      <c r="G44436" s="2"/>
      <c r="J44436" s="2"/>
    </row>
    <row r="44437">
      <c r="D44437" s="2"/>
      <c r="G44437" s="2"/>
      <c r="J44437" s="2"/>
    </row>
    <row r="44438">
      <c r="D44438" s="2"/>
      <c r="G44438" s="2"/>
      <c r="J44438" s="2"/>
    </row>
    <row r="44439">
      <c r="D44439" s="2"/>
      <c r="G44439" s="2"/>
      <c r="J44439" s="2"/>
    </row>
    <row r="44440">
      <c r="D44440" s="2"/>
      <c r="G44440" s="2"/>
      <c r="J44440" s="2"/>
    </row>
    <row r="44441">
      <c r="D44441" s="2"/>
      <c r="G44441" s="2"/>
      <c r="J44441" s="2"/>
    </row>
    <row r="44442">
      <c r="D44442" s="2"/>
      <c r="G44442" s="2"/>
      <c r="J44442" s="2"/>
    </row>
    <row r="44443">
      <c r="D44443" s="2"/>
      <c r="G44443" s="2"/>
      <c r="J44443" s="2"/>
    </row>
    <row r="44444">
      <c r="D44444" s="2"/>
      <c r="G44444" s="2"/>
      <c r="J44444" s="2"/>
    </row>
    <row r="44445">
      <c r="D44445" s="2"/>
      <c r="G44445" s="2"/>
      <c r="J44445" s="2"/>
    </row>
    <row r="44446">
      <c r="D44446" s="2"/>
      <c r="G44446" s="2"/>
      <c r="J44446" s="2"/>
    </row>
    <row r="44447">
      <c r="D44447" s="2"/>
      <c r="G44447" s="2"/>
      <c r="J44447" s="2"/>
    </row>
    <row r="44448">
      <c r="D44448" s="2"/>
      <c r="G44448" s="2"/>
      <c r="J44448" s="2"/>
    </row>
    <row r="44449">
      <c r="D44449" s="2"/>
      <c r="G44449" s="2"/>
      <c r="J44449" s="2"/>
    </row>
    <row r="44450">
      <c r="D44450" s="2"/>
      <c r="G44450" s="2"/>
      <c r="J44450" s="2"/>
    </row>
    <row r="44451">
      <c r="D44451" s="2"/>
      <c r="G44451" s="2"/>
      <c r="J44451" s="2"/>
    </row>
    <row r="44452">
      <c r="D44452" s="2"/>
      <c r="G44452" s="2"/>
      <c r="J44452" s="2"/>
    </row>
    <row r="44453">
      <c r="D44453" s="2"/>
      <c r="G44453" s="2"/>
      <c r="J44453" s="2"/>
    </row>
    <row r="44454">
      <c r="D44454" s="2"/>
      <c r="G44454" s="2"/>
      <c r="J44454" s="2"/>
    </row>
    <row r="44455">
      <c r="D44455" s="2"/>
      <c r="G44455" s="2"/>
      <c r="J44455" s="2"/>
    </row>
    <row r="44456">
      <c r="D44456" s="2"/>
      <c r="G44456" s="2"/>
      <c r="J44456" s="2"/>
    </row>
    <row r="44457">
      <c r="D44457" s="2"/>
      <c r="G44457" s="2"/>
      <c r="J44457" s="2"/>
    </row>
    <row r="44458">
      <c r="D44458" s="2"/>
      <c r="G44458" s="2"/>
      <c r="J44458" s="2"/>
    </row>
    <row r="44459">
      <c r="D44459" s="2"/>
      <c r="G44459" s="2"/>
      <c r="J44459" s="2"/>
    </row>
    <row r="44460">
      <c r="D44460" s="2"/>
      <c r="G44460" s="2"/>
      <c r="J44460" s="2"/>
    </row>
    <row r="44461">
      <c r="D44461" s="2"/>
      <c r="G44461" s="2"/>
      <c r="J44461" s="2"/>
    </row>
    <row r="44462">
      <c r="D44462" s="2"/>
      <c r="G44462" s="2"/>
      <c r="J44462" s="2"/>
    </row>
    <row r="44463">
      <c r="D44463" s="2"/>
      <c r="G44463" s="2"/>
      <c r="J44463" s="2"/>
    </row>
    <row r="44464">
      <c r="D44464" s="2"/>
      <c r="G44464" s="2"/>
      <c r="J44464" s="2"/>
    </row>
    <row r="44465">
      <c r="D44465" s="2"/>
      <c r="G44465" s="2"/>
      <c r="J44465" s="2"/>
    </row>
    <row r="44466">
      <c r="D44466" s="2"/>
      <c r="G44466" s="2"/>
      <c r="J44466" s="2"/>
    </row>
    <row r="44467">
      <c r="D44467" s="2"/>
      <c r="G44467" s="2"/>
      <c r="J44467" s="2"/>
    </row>
    <row r="44468">
      <c r="D44468" s="2"/>
      <c r="G44468" s="2"/>
      <c r="J44468" s="2"/>
    </row>
    <row r="44469">
      <c r="D44469" s="2"/>
      <c r="G44469" s="2"/>
      <c r="J44469" s="2"/>
    </row>
    <row r="44470">
      <c r="D44470" s="2"/>
      <c r="G44470" s="2"/>
      <c r="J44470" s="2"/>
    </row>
    <row r="44471">
      <c r="D44471" s="2"/>
      <c r="G44471" s="2"/>
      <c r="J44471" s="2"/>
    </row>
    <row r="44472">
      <c r="D44472" s="2"/>
      <c r="G44472" s="2"/>
      <c r="J44472" s="2"/>
    </row>
    <row r="44473">
      <c r="D44473" s="2"/>
      <c r="G44473" s="2"/>
      <c r="J44473" s="2"/>
    </row>
    <row r="44474">
      <c r="D44474" s="2"/>
      <c r="G44474" s="2"/>
      <c r="J44474" s="2"/>
    </row>
    <row r="44475">
      <c r="D44475" s="2"/>
      <c r="G44475" s="2"/>
      <c r="J44475" s="2"/>
    </row>
    <row r="44476">
      <c r="D44476" s="2"/>
      <c r="G44476" s="2"/>
      <c r="J44476" s="2"/>
    </row>
    <row r="44477">
      <c r="D44477" s="2"/>
      <c r="G44477" s="2"/>
      <c r="J44477" s="2"/>
    </row>
    <row r="44478">
      <c r="D44478" s="2"/>
      <c r="G44478" s="2"/>
      <c r="J44478" s="2"/>
    </row>
    <row r="44479">
      <c r="D44479" s="2"/>
      <c r="G44479" s="2"/>
      <c r="J44479" s="2"/>
    </row>
    <row r="44480">
      <c r="D44480" s="2"/>
      <c r="G44480" s="2"/>
      <c r="J44480" s="2"/>
    </row>
    <row r="44481">
      <c r="D44481" s="2"/>
      <c r="G44481" s="2"/>
      <c r="J44481" s="2"/>
    </row>
    <row r="44482">
      <c r="D44482" s="2"/>
      <c r="G44482" s="2"/>
      <c r="J44482" s="2"/>
    </row>
    <row r="44483">
      <c r="D44483" s="2"/>
      <c r="G44483" s="2"/>
      <c r="J44483" s="2"/>
    </row>
    <row r="44484">
      <c r="D44484" s="2"/>
      <c r="G44484" s="2"/>
      <c r="J44484" s="2"/>
    </row>
    <row r="44485">
      <c r="D44485" s="2"/>
      <c r="G44485" s="2"/>
      <c r="J44485" s="2"/>
    </row>
    <row r="44486">
      <c r="D44486" s="2"/>
      <c r="G44486" s="2"/>
      <c r="J44486" s="2"/>
    </row>
    <row r="44487">
      <c r="D44487" s="2"/>
      <c r="G44487" s="2"/>
      <c r="J44487" s="2"/>
    </row>
    <row r="44488">
      <c r="D44488" s="2"/>
      <c r="G44488" s="2"/>
      <c r="J44488" s="2"/>
    </row>
    <row r="44489">
      <c r="D44489" s="2"/>
      <c r="G44489" s="2"/>
      <c r="J44489" s="2"/>
    </row>
    <row r="44490">
      <c r="D44490" s="2"/>
      <c r="G44490" s="2"/>
      <c r="J44490" s="2"/>
    </row>
    <row r="44491">
      <c r="D44491" s="2"/>
      <c r="G44491" s="2"/>
      <c r="J44491" s="2"/>
    </row>
    <row r="44492">
      <c r="D44492" s="2"/>
      <c r="G44492" s="2"/>
      <c r="J44492" s="2"/>
    </row>
    <row r="44493">
      <c r="D44493" s="2"/>
      <c r="G44493" s="2"/>
      <c r="J44493" s="2"/>
    </row>
    <row r="44494">
      <c r="D44494" s="2"/>
      <c r="G44494" s="2"/>
      <c r="J44494" s="2"/>
    </row>
    <row r="44495">
      <c r="D44495" s="2"/>
      <c r="G44495" s="2"/>
      <c r="J44495" s="2"/>
    </row>
    <row r="44496">
      <c r="D44496" s="2"/>
      <c r="G44496" s="2"/>
      <c r="J44496" s="2"/>
    </row>
    <row r="44497">
      <c r="D44497" s="2"/>
      <c r="G44497" s="2"/>
      <c r="J44497" s="2"/>
    </row>
    <row r="44498">
      <c r="D44498" s="2"/>
      <c r="G44498" s="2"/>
      <c r="J44498" s="2"/>
    </row>
    <row r="44499">
      <c r="D44499" s="2"/>
      <c r="G44499" s="2"/>
      <c r="J44499" s="2"/>
    </row>
    <row r="44500">
      <c r="D44500" s="2"/>
      <c r="G44500" s="2"/>
      <c r="J44500" s="2"/>
    </row>
    <row r="44501">
      <c r="D44501" s="2"/>
      <c r="G44501" s="2"/>
      <c r="J44501" s="2"/>
    </row>
    <row r="44502">
      <c r="D44502" s="2"/>
      <c r="G44502" s="2"/>
      <c r="J44502" s="2"/>
    </row>
    <row r="44503">
      <c r="D44503" s="2"/>
      <c r="G44503" s="2"/>
      <c r="J44503" s="2"/>
    </row>
    <row r="44504">
      <c r="D44504" s="2"/>
      <c r="G44504" s="2"/>
      <c r="J44504" s="2"/>
    </row>
    <row r="44505">
      <c r="D44505" s="2"/>
      <c r="G44505" s="2"/>
      <c r="J44505" s="2"/>
    </row>
    <row r="44506">
      <c r="D44506" s="2"/>
      <c r="G44506" s="2"/>
      <c r="J44506" s="2"/>
    </row>
    <row r="44507">
      <c r="D44507" s="2"/>
      <c r="G44507" s="2"/>
      <c r="J44507" s="2"/>
    </row>
    <row r="44508">
      <c r="D44508" s="2"/>
      <c r="G44508" s="2"/>
      <c r="J44508" s="2"/>
    </row>
    <row r="44509">
      <c r="D44509" s="2"/>
      <c r="G44509" s="2"/>
      <c r="J44509" s="2"/>
    </row>
    <row r="44510">
      <c r="D44510" s="2"/>
      <c r="G44510" s="2"/>
      <c r="J44510" s="2"/>
    </row>
    <row r="44511">
      <c r="D44511" s="2"/>
      <c r="G44511" s="2"/>
      <c r="J44511" s="2"/>
    </row>
    <row r="44512">
      <c r="D44512" s="2"/>
      <c r="G44512" s="2"/>
      <c r="J44512" s="2"/>
    </row>
    <row r="44513">
      <c r="D44513" s="2"/>
      <c r="G44513" s="2"/>
      <c r="J44513" s="2"/>
    </row>
    <row r="44514">
      <c r="D44514" s="2"/>
      <c r="G44514" s="2"/>
      <c r="J44514" s="2"/>
    </row>
    <row r="44515">
      <c r="D44515" s="2"/>
      <c r="G44515" s="2"/>
      <c r="J44515" s="2"/>
    </row>
    <row r="44516">
      <c r="D44516" s="2"/>
      <c r="G44516" s="2"/>
      <c r="J44516" s="2"/>
    </row>
    <row r="44517">
      <c r="D44517" s="2"/>
      <c r="G44517" s="2"/>
      <c r="J44517" s="2"/>
    </row>
    <row r="44518">
      <c r="D44518" s="2"/>
      <c r="G44518" s="2"/>
      <c r="J44518" s="2"/>
    </row>
    <row r="44519">
      <c r="D44519" s="2"/>
      <c r="G44519" s="2"/>
      <c r="J44519" s="2"/>
    </row>
    <row r="44520">
      <c r="D44520" s="2"/>
      <c r="G44520" s="2"/>
      <c r="J44520" s="2"/>
    </row>
    <row r="44521">
      <c r="D44521" s="2"/>
      <c r="G44521" s="2"/>
      <c r="J44521" s="2"/>
    </row>
    <row r="44522">
      <c r="D44522" s="2"/>
      <c r="G44522" s="2"/>
      <c r="J44522" s="2"/>
    </row>
    <row r="44523">
      <c r="D44523" s="2"/>
      <c r="G44523" s="2"/>
      <c r="J44523" s="2"/>
    </row>
    <row r="44524">
      <c r="D44524" s="2"/>
      <c r="G44524" s="2"/>
      <c r="J44524" s="2"/>
    </row>
    <row r="44525">
      <c r="D44525" s="2"/>
      <c r="G44525" s="2"/>
      <c r="J44525" s="2"/>
    </row>
    <row r="44526">
      <c r="D44526" s="2"/>
      <c r="G44526" s="2"/>
      <c r="J44526" s="2"/>
    </row>
    <row r="44527">
      <c r="D44527" s="2"/>
      <c r="G44527" s="2"/>
      <c r="J44527" s="2"/>
    </row>
    <row r="44528">
      <c r="D44528" s="2"/>
      <c r="G44528" s="2"/>
      <c r="J44528" s="2"/>
    </row>
    <row r="44529">
      <c r="D44529" s="2"/>
      <c r="G44529" s="2"/>
      <c r="J44529" s="2"/>
    </row>
    <row r="44530">
      <c r="D44530" s="2"/>
      <c r="G44530" s="2"/>
      <c r="J44530" s="2"/>
    </row>
    <row r="44531">
      <c r="D44531" s="2"/>
      <c r="G44531" s="2"/>
      <c r="J44531" s="2"/>
    </row>
    <row r="44532">
      <c r="D44532" s="2"/>
      <c r="G44532" s="2"/>
      <c r="J44532" s="2"/>
    </row>
    <row r="44533">
      <c r="D44533" s="2"/>
      <c r="G44533" s="2"/>
      <c r="J44533" s="2"/>
    </row>
    <row r="44534">
      <c r="D44534" s="2"/>
      <c r="G44534" s="2"/>
      <c r="J44534" s="2"/>
    </row>
    <row r="44535">
      <c r="D44535" s="2"/>
      <c r="G44535" s="2"/>
      <c r="J44535" s="2"/>
    </row>
    <row r="44536">
      <c r="D44536" s="2"/>
      <c r="G44536" s="2"/>
      <c r="J44536" s="2"/>
    </row>
    <row r="44537">
      <c r="D44537" s="2"/>
      <c r="G44537" s="2"/>
      <c r="J44537" s="2"/>
    </row>
    <row r="44538">
      <c r="D44538" s="2"/>
      <c r="G44538" s="2"/>
      <c r="J44538" s="2"/>
    </row>
    <row r="44539">
      <c r="D44539" s="2"/>
      <c r="G44539" s="2"/>
      <c r="J44539" s="2"/>
    </row>
    <row r="44540">
      <c r="D44540" s="2"/>
      <c r="G44540" s="2"/>
      <c r="J44540" s="2"/>
    </row>
    <row r="44541">
      <c r="D44541" s="2"/>
      <c r="G44541" s="2"/>
      <c r="J44541" s="2"/>
    </row>
    <row r="44542">
      <c r="D44542" s="2"/>
      <c r="G44542" s="2"/>
      <c r="J44542" s="2"/>
    </row>
    <row r="44543">
      <c r="D44543" s="2"/>
      <c r="G44543" s="2"/>
      <c r="J44543" s="2"/>
    </row>
    <row r="44544">
      <c r="D44544" s="2"/>
      <c r="G44544" s="2"/>
      <c r="J44544" s="2"/>
    </row>
    <row r="44545">
      <c r="D44545" s="2"/>
      <c r="G44545" s="2"/>
      <c r="J44545" s="2"/>
    </row>
    <row r="44546">
      <c r="D44546" s="2"/>
      <c r="G44546" s="2"/>
      <c r="J44546" s="2"/>
    </row>
    <row r="44547">
      <c r="D44547" s="2"/>
      <c r="G44547" s="2"/>
      <c r="J44547" s="2"/>
    </row>
    <row r="44548">
      <c r="D44548" s="2"/>
      <c r="G44548" s="2"/>
      <c r="J44548" s="2"/>
    </row>
    <row r="44549">
      <c r="D44549" s="2"/>
      <c r="G44549" s="2"/>
      <c r="J44549" s="2"/>
    </row>
    <row r="44550">
      <c r="D44550" s="2"/>
      <c r="G44550" s="2"/>
      <c r="J44550" s="2"/>
    </row>
    <row r="44551">
      <c r="D44551" s="2"/>
      <c r="G44551" s="2"/>
      <c r="J44551" s="2"/>
    </row>
    <row r="44552">
      <c r="D44552" s="2"/>
      <c r="G44552" s="2"/>
      <c r="J44552" s="2"/>
    </row>
    <row r="44553">
      <c r="D44553" s="2"/>
      <c r="G44553" s="2"/>
      <c r="J44553" s="2"/>
    </row>
    <row r="44554">
      <c r="D44554" s="2"/>
      <c r="G44554" s="2"/>
      <c r="J44554" s="2"/>
    </row>
    <row r="44555">
      <c r="D44555" s="2"/>
      <c r="G44555" s="2"/>
      <c r="J44555" s="2"/>
    </row>
    <row r="44556">
      <c r="D44556" s="2"/>
      <c r="G44556" s="2"/>
      <c r="J44556" s="2"/>
    </row>
    <row r="44557">
      <c r="D44557" s="2"/>
      <c r="G44557" s="2"/>
      <c r="J44557" s="2"/>
    </row>
    <row r="44558">
      <c r="D44558" s="2"/>
      <c r="G44558" s="2"/>
      <c r="J44558" s="2"/>
    </row>
    <row r="44559">
      <c r="D44559" s="2"/>
      <c r="G44559" s="2"/>
      <c r="J44559" s="2"/>
    </row>
    <row r="44560">
      <c r="D44560" s="2"/>
      <c r="G44560" s="2"/>
      <c r="J44560" s="2"/>
    </row>
    <row r="44561">
      <c r="D44561" s="2"/>
      <c r="G44561" s="2"/>
      <c r="J44561" s="2"/>
    </row>
    <row r="44562">
      <c r="D44562" s="2"/>
      <c r="G44562" s="2"/>
      <c r="J44562" s="2"/>
    </row>
    <row r="44563">
      <c r="D44563" s="2"/>
      <c r="G44563" s="2"/>
      <c r="J44563" s="2"/>
    </row>
    <row r="44564">
      <c r="D44564" s="2"/>
      <c r="G44564" s="2"/>
      <c r="J44564" s="2"/>
    </row>
    <row r="44565">
      <c r="D44565" s="2"/>
      <c r="G44565" s="2"/>
      <c r="J44565" s="2"/>
    </row>
    <row r="44566">
      <c r="D44566" s="2"/>
      <c r="G44566" s="2"/>
      <c r="J44566" s="2"/>
    </row>
    <row r="44567">
      <c r="D44567" s="2"/>
      <c r="G44567" s="2"/>
      <c r="J44567" s="2"/>
    </row>
    <row r="44568">
      <c r="D44568" s="2"/>
      <c r="G44568" s="2"/>
      <c r="J44568" s="2"/>
    </row>
    <row r="44569">
      <c r="D44569" s="2"/>
      <c r="G44569" s="2"/>
      <c r="J44569" s="2"/>
    </row>
    <row r="44570">
      <c r="D44570" s="2"/>
      <c r="G44570" s="2"/>
      <c r="J44570" s="2"/>
    </row>
    <row r="44571">
      <c r="D44571" s="2"/>
      <c r="G44571" s="2"/>
      <c r="J44571" s="2"/>
    </row>
    <row r="44572">
      <c r="D44572" s="2"/>
      <c r="G44572" s="2"/>
      <c r="J44572" s="2"/>
    </row>
    <row r="44573">
      <c r="D44573" s="2"/>
      <c r="G44573" s="2"/>
      <c r="J44573" s="2"/>
    </row>
    <row r="44574">
      <c r="D44574" s="2"/>
      <c r="G44574" s="2"/>
      <c r="J44574" s="2"/>
    </row>
    <row r="44575">
      <c r="D44575" s="2"/>
      <c r="G44575" s="2"/>
      <c r="J44575" s="2"/>
    </row>
    <row r="44576">
      <c r="D44576" s="2"/>
      <c r="G44576" s="2"/>
      <c r="J44576" s="2"/>
    </row>
    <row r="44577">
      <c r="D44577" s="2"/>
      <c r="G44577" s="2"/>
      <c r="J44577" s="2"/>
    </row>
    <row r="44578">
      <c r="D44578" s="2"/>
      <c r="G44578" s="2"/>
      <c r="J44578" s="2"/>
    </row>
    <row r="44579">
      <c r="D44579" s="2"/>
      <c r="G44579" s="2"/>
      <c r="J44579" s="2"/>
    </row>
    <row r="44580">
      <c r="D44580" s="2"/>
      <c r="G44580" s="2"/>
      <c r="J44580" s="2"/>
    </row>
    <row r="44581">
      <c r="D44581" s="2"/>
      <c r="G44581" s="2"/>
      <c r="J44581" s="2"/>
    </row>
    <row r="44582">
      <c r="D44582" s="2"/>
      <c r="G44582" s="2"/>
      <c r="J44582" s="2"/>
    </row>
    <row r="44583">
      <c r="D44583" s="2"/>
      <c r="G44583" s="2"/>
      <c r="J44583" s="2"/>
    </row>
    <row r="44584">
      <c r="D44584" s="2"/>
      <c r="G44584" s="2"/>
      <c r="J44584" s="2"/>
    </row>
    <row r="44585">
      <c r="D44585" s="2"/>
      <c r="G44585" s="2"/>
      <c r="J44585" s="2"/>
    </row>
    <row r="44586">
      <c r="D44586" s="2"/>
      <c r="G44586" s="2"/>
      <c r="J44586" s="2"/>
    </row>
    <row r="44587">
      <c r="D44587" s="2"/>
      <c r="G44587" s="2"/>
      <c r="J44587" s="2"/>
    </row>
    <row r="44588">
      <c r="D44588" s="2"/>
      <c r="G44588" s="2"/>
      <c r="J44588" s="2"/>
    </row>
    <row r="44589">
      <c r="D44589" s="2"/>
      <c r="G44589" s="2"/>
      <c r="J44589" s="2"/>
    </row>
    <row r="44590">
      <c r="D44590" s="2"/>
      <c r="G44590" s="2"/>
      <c r="J44590" s="2"/>
    </row>
    <row r="44591">
      <c r="D44591" s="2"/>
      <c r="G44591" s="2"/>
      <c r="J44591" s="2"/>
    </row>
    <row r="44592">
      <c r="D44592" s="2"/>
      <c r="G44592" s="2"/>
      <c r="J44592" s="2"/>
    </row>
    <row r="44593">
      <c r="D44593" s="2"/>
      <c r="G44593" s="2"/>
      <c r="J44593" s="2"/>
    </row>
    <row r="44594">
      <c r="D44594" s="2"/>
      <c r="G44594" s="2"/>
      <c r="J44594" s="2"/>
    </row>
    <row r="44595">
      <c r="D44595" s="2"/>
      <c r="G44595" s="2"/>
      <c r="J44595" s="2"/>
    </row>
    <row r="44596">
      <c r="D44596" s="2"/>
      <c r="G44596" s="2"/>
      <c r="J44596" s="2"/>
    </row>
    <row r="44597">
      <c r="D44597" s="2"/>
      <c r="G44597" s="2"/>
      <c r="J44597" s="2"/>
    </row>
    <row r="44598">
      <c r="D44598" s="2"/>
      <c r="G44598" s="2"/>
      <c r="J44598" s="2"/>
    </row>
    <row r="44599">
      <c r="D44599" s="2"/>
      <c r="G44599" s="2"/>
      <c r="J44599" s="2"/>
    </row>
    <row r="44600">
      <c r="D44600" s="2"/>
      <c r="G44600" s="2"/>
      <c r="J44600" s="2"/>
    </row>
    <row r="44601">
      <c r="D44601" s="2"/>
      <c r="G44601" s="2"/>
      <c r="J44601" s="2"/>
    </row>
    <row r="44602">
      <c r="D44602" s="2"/>
      <c r="G44602" s="2"/>
      <c r="J44602" s="2"/>
    </row>
    <row r="44603">
      <c r="D44603" s="2"/>
      <c r="G44603" s="2"/>
      <c r="J44603" s="2"/>
    </row>
    <row r="44604">
      <c r="D44604" s="2"/>
      <c r="G44604" s="2"/>
      <c r="J44604" s="2"/>
    </row>
    <row r="44605">
      <c r="D44605" s="2"/>
      <c r="G44605" s="2"/>
      <c r="J44605" s="2"/>
    </row>
    <row r="44606">
      <c r="D44606" s="2"/>
      <c r="G44606" s="2"/>
      <c r="J44606" s="2"/>
    </row>
    <row r="44607">
      <c r="D44607" s="2"/>
      <c r="G44607" s="2"/>
      <c r="J44607" s="2"/>
    </row>
    <row r="44608">
      <c r="D44608" s="2"/>
      <c r="G44608" s="2"/>
      <c r="J44608" s="2"/>
    </row>
    <row r="44609">
      <c r="D44609" s="2"/>
      <c r="G44609" s="2"/>
      <c r="J44609" s="2"/>
    </row>
    <row r="44610">
      <c r="D44610" s="2"/>
      <c r="G44610" s="2"/>
      <c r="J44610" s="2"/>
    </row>
    <row r="44611">
      <c r="D44611" s="2"/>
      <c r="G44611" s="2"/>
      <c r="J44611" s="2"/>
    </row>
    <row r="44612">
      <c r="D44612" s="2"/>
      <c r="G44612" s="2"/>
      <c r="J44612" s="2"/>
    </row>
    <row r="44613">
      <c r="D44613" s="2"/>
      <c r="G44613" s="2"/>
      <c r="J44613" s="2"/>
    </row>
    <row r="44614">
      <c r="D44614" s="2"/>
      <c r="G44614" s="2"/>
      <c r="J44614" s="2"/>
    </row>
    <row r="44615">
      <c r="D44615" s="2"/>
      <c r="G44615" s="2"/>
      <c r="J44615" s="2"/>
    </row>
    <row r="44616">
      <c r="D44616" s="2"/>
      <c r="G44616" s="2"/>
      <c r="J44616" s="2"/>
    </row>
    <row r="44617">
      <c r="D44617" s="2"/>
      <c r="G44617" s="2"/>
      <c r="J44617" s="2"/>
    </row>
    <row r="44618">
      <c r="D44618" s="2"/>
      <c r="G44618" s="2"/>
      <c r="J44618" s="2"/>
    </row>
    <row r="44619">
      <c r="D44619" s="2"/>
      <c r="G44619" s="2"/>
      <c r="J44619" s="2"/>
    </row>
    <row r="44620">
      <c r="D44620" s="2"/>
      <c r="G44620" s="2"/>
      <c r="J44620" s="2"/>
    </row>
    <row r="44621">
      <c r="D44621" s="2"/>
      <c r="G44621" s="2"/>
      <c r="J44621" s="2"/>
    </row>
    <row r="44622">
      <c r="D44622" s="2"/>
      <c r="G44622" s="2"/>
      <c r="J44622" s="2"/>
    </row>
    <row r="44623">
      <c r="D44623" s="2"/>
      <c r="G44623" s="2"/>
      <c r="J44623" s="2"/>
    </row>
    <row r="44624">
      <c r="D44624" s="2"/>
      <c r="G44624" s="2"/>
      <c r="J44624" s="2"/>
    </row>
    <row r="44625">
      <c r="D44625" s="2"/>
      <c r="G44625" s="2"/>
      <c r="J44625" s="2"/>
    </row>
    <row r="44626">
      <c r="D44626" s="2"/>
      <c r="G44626" s="2"/>
      <c r="J44626" s="2"/>
    </row>
    <row r="44627">
      <c r="D44627" s="2"/>
      <c r="G44627" s="2"/>
      <c r="J44627" s="2"/>
    </row>
    <row r="44628">
      <c r="D44628" s="2"/>
      <c r="G44628" s="2"/>
      <c r="J44628" s="2"/>
    </row>
    <row r="44629">
      <c r="D44629" s="2"/>
      <c r="G44629" s="2"/>
      <c r="J44629" s="2"/>
    </row>
    <row r="44630">
      <c r="D44630" s="2"/>
      <c r="G44630" s="2"/>
      <c r="J44630" s="2"/>
    </row>
    <row r="44631">
      <c r="D44631" s="2"/>
      <c r="G44631" s="2"/>
      <c r="J44631" s="2"/>
    </row>
    <row r="44632">
      <c r="D44632" s="2"/>
      <c r="G44632" s="2"/>
      <c r="J44632" s="2"/>
    </row>
    <row r="44633">
      <c r="D44633" s="2"/>
      <c r="G44633" s="2"/>
      <c r="J44633" s="2"/>
    </row>
    <row r="44634">
      <c r="D44634" s="2"/>
      <c r="G44634" s="2"/>
      <c r="J44634" s="2"/>
    </row>
    <row r="44635">
      <c r="D44635" s="2"/>
      <c r="G44635" s="2"/>
      <c r="J44635" s="2"/>
    </row>
    <row r="44636">
      <c r="D44636" s="2"/>
      <c r="G44636" s="2"/>
      <c r="J44636" s="2"/>
    </row>
    <row r="44637">
      <c r="D44637" s="2"/>
      <c r="G44637" s="2"/>
      <c r="J44637" s="2"/>
    </row>
    <row r="44638">
      <c r="D44638" s="2"/>
      <c r="G44638" s="2"/>
      <c r="J44638" s="2"/>
    </row>
    <row r="44639">
      <c r="D44639" s="2"/>
      <c r="G44639" s="2"/>
      <c r="J44639" s="2"/>
    </row>
    <row r="44640">
      <c r="D44640" s="2"/>
      <c r="G44640" s="2"/>
      <c r="J44640" s="2"/>
    </row>
    <row r="44641">
      <c r="D44641" s="2"/>
      <c r="G44641" s="2"/>
      <c r="J44641" s="2"/>
    </row>
    <row r="44642">
      <c r="D44642" s="2"/>
      <c r="G44642" s="2"/>
      <c r="J44642" s="2"/>
    </row>
    <row r="44643">
      <c r="D44643" s="2"/>
      <c r="G44643" s="2"/>
      <c r="J44643" s="2"/>
    </row>
    <row r="44644">
      <c r="D44644" s="2"/>
      <c r="G44644" s="2"/>
      <c r="J44644" s="2"/>
    </row>
    <row r="44645">
      <c r="D44645" s="2"/>
      <c r="G44645" s="2"/>
      <c r="J44645" s="2"/>
    </row>
    <row r="44646">
      <c r="D44646" s="2"/>
      <c r="G44646" s="2"/>
      <c r="J44646" s="2"/>
    </row>
    <row r="44647">
      <c r="D44647" s="2"/>
      <c r="G44647" s="2"/>
      <c r="J44647" s="2"/>
    </row>
    <row r="44648">
      <c r="D44648" s="2"/>
      <c r="G44648" s="2"/>
      <c r="J44648" s="2"/>
    </row>
    <row r="44649">
      <c r="D44649" s="2"/>
      <c r="G44649" s="2"/>
      <c r="J44649" s="2"/>
    </row>
    <row r="44650">
      <c r="D44650" s="2"/>
      <c r="G44650" s="2"/>
      <c r="J44650" s="2"/>
    </row>
    <row r="44651">
      <c r="D44651" s="2"/>
      <c r="G44651" s="2"/>
      <c r="J44651" s="2"/>
    </row>
    <row r="44652">
      <c r="D44652" s="2"/>
      <c r="G44652" s="2"/>
      <c r="J44652" s="2"/>
    </row>
    <row r="44653">
      <c r="D44653" s="2"/>
      <c r="G44653" s="2"/>
      <c r="J44653" s="2"/>
    </row>
    <row r="44654">
      <c r="D44654" s="2"/>
      <c r="G44654" s="2"/>
      <c r="J44654" s="2"/>
    </row>
    <row r="44655">
      <c r="D44655" s="2"/>
      <c r="G44655" s="2"/>
      <c r="J44655" s="2"/>
    </row>
    <row r="44656">
      <c r="D44656" s="2"/>
      <c r="G44656" s="2"/>
      <c r="J44656" s="2"/>
    </row>
    <row r="44657">
      <c r="D44657" s="2"/>
      <c r="G44657" s="2"/>
      <c r="J44657" s="2"/>
    </row>
    <row r="44658">
      <c r="D44658" s="2"/>
      <c r="G44658" s="2"/>
      <c r="J44658" s="2"/>
    </row>
    <row r="44659">
      <c r="D44659" s="2"/>
      <c r="G44659" s="2"/>
      <c r="J44659" s="2"/>
    </row>
    <row r="44660">
      <c r="D44660" s="2"/>
      <c r="G44660" s="2"/>
      <c r="J44660" s="2"/>
    </row>
    <row r="44661">
      <c r="D44661" s="2"/>
      <c r="G44661" s="2"/>
      <c r="J44661" s="2"/>
    </row>
    <row r="44662">
      <c r="D44662" s="2"/>
      <c r="G44662" s="2"/>
      <c r="J44662" s="2"/>
    </row>
    <row r="44663">
      <c r="D44663" s="2"/>
      <c r="G44663" s="2"/>
      <c r="J44663" s="2"/>
    </row>
    <row r="44664">
      <c r="D44664" s="2"/>
      <c r="G44664" s="2"/>
      <c r="J44664" s="2"/>
    </row>
    <row r="44665">
      <c r="D44665" s="2"/>
      <c r="G44665" s="2"/>
      <c r="J44665" s="2"/>
    </row>
    <row r="44666">
      <c r="D44666" s="2"/>
      <c r="G44666" s="2"/>
      <c r="J44666" s="2"/>
    </row>
    <row r="44667">
      <c r="D44667" s="2"/>
      <c r="G44667" s="2"/>
      <c r="J44667" s="2"/>
    </row>
    <row r="44668">
      <c r="D44668" s="2"/>
      <c r="G44668" s="2"/>
      <c r="J44668" s="2"/>
    </row>
    <row r="44669">
      <c r="D44669" s="2"/>
      <c r="G44669" s="2"/>
      <c r="J44669" s="2"/>
    </row>
    <row r="44670">
      <c r="D44670" s="2"/>
      <c r="G44670" s="2"/>
      <c r="J44670" s="2"/>
    </row>
    <row r="44671">
      <c r="D44671" s="2"/>
      <c r="G44671" s="2"/>
      <c r="J44671" s="2"/>
    </row>
    <row r="44672">
      <c r="D44672" s="2"/>
      <c r="G44672" s="2"/>
      <c r="J44672" s="2"/>
    </row>
    <row r="44673">
      <c r="D44673" s="2"/>
      <c r="G44673" s="2"/>
      <c r="J44673" s="2"/>
    </row>
    <row r="44674">
      <c r="D44674" s="2"/>
      <c r="G44674" s="2"/>
      <c r="J44674" s="2"/>
    </row>
    <row r="44675">
      <c r="D44675" s="2"/>
      <c r="G44675" s="2"/>
      <c r="J44675" s="2"/>
    </row>
    <row r="44676">
      <c r="D44676" s="2"/>
      <c r="G44676" s="2"/>
      <c r="J44676" s="2"/>
    </row>
    <row r="44677">
      <c r="D44677" s="2"/>
      <c r="G44677" s="2"/>
      <c r="J44677" s="2"/>
    </row>
    <row r="44678">
      <c r="D44678" s="2"/>
      <c r="G44678" s="2"/>
      <c r="J44678" s="2"/>
    </row>
    <row r="44679">
      <c r="D44679" s="2"/>
      <c r="G44679" s="2"/>
      <c r="J44679" s="2"/>
    </row>
    <row r="44680">
      <c r="D44680" s="2"/>
      <c r="G44680" s="2"/>
      <c r="J44680" s="2"/>
    </row>
    <row r="44681">
      <c r="D44681" s="2"/>
      <c r="G44681" s="2"/>
      <c r="J44681" s="2"/>
    </row>
    <row r="44682">
      <c r="D44682" s="2"/>
      <c r="G44682" s="2"/>
      <c r="J44682" s="2"/>
    </row>
    <row r="44683">
      <c r="D44683" s="2"/>
      <c r="G44683" s="2"/>
      <c r="J44683" s="2"/>
    </row>
    <row r="44684">
      <c r="D44684" s="2"/>
      <c r="G44684" s="2"/>
      <c r="J44684" s="2"/>
    </row>
    <row r="44685">
      <c r="D44685" s="2"/>
      <c r="G44685" s="2"/>
      <c r="J44685" s="2"/>
    </row>
    <row r="44686">
      <c r="D44686" s="2"/>
      <c r="G44686" s="2"/>
      <c r="J44686" s="2"/>
    </row>
    <row r="44687">
      <c r="D44687" s="2"/>
      <c r="G44687" s="2"/>
      <c r="J44687" s="2"/>
    </row>
    <row r="44688">
      <c r="D44688" s="2"/>
      <c r="G44688" s="2"/>
      <c r="J44688" s="2"/>
    </row>
    <row r="44689">
      <c r="D44689" s="2"/>
      <c r="G44689" s="2"/>
      <c r="J44689" s="2"/>
    </row>
    <row r="44690">
      <c r="D44690" s="2"/>
      <c r="G44690" s="2"/>
      <c r="J44690" s="2"/>
    </row>
    <row r="44691">
      <c r="D44691" s="2"/>
      <c r="G44691" s="2"/>
      <c r="J44691" s="2"/>
    </row>
    <row r="44692">
      <c r="D44692" s="2"/>
      <c r="G44692" s="2"/>
      <c r="J44692" s="2"/>
    </row>
    <row r="44693">
      <c r="D44693" s="2"/>
      <c r="G44693" s="2"/>
      <c r="J44693" s="2"/>
    </row>
    <row r="44694">
      <c r="D44694" s="2"/>
      <c r="G44694" s="2"/>
      <c r="J44694" s="2"/>
    </row>
    <row r="44695">
      <c r="D44695" s="2"/>
      <c r="G44695" s="2"/>
      <c r="J44695" s="2"/>
    </row>
    <row r="44696">
      <c r="D44696" s="2"/>
      <c r="G44696" s="2"/>
      <c r="J44696" s="2"/>
    </row>
    <row r="44697">
      <c r="D44697" s="2"/>
      <c r="G44697" s="2"/>
      <c r="J44697" s="2"/>
    </row>
    <row r="44698">
      <c r="D44698" s="2"/>
      <c r="G44698" s="2"/>
      <c r="J44698" s="2"/>
    </row>
    <row r="44699">
      <c r="D44699" s="2"/>
      <c r="G44699" s="2"/>
      <c r="J44699" s="2"/>
    </row>
    <row r="44700">
      <c r="D44700" s="2"/>
      <c r="G44700" s="2"/>
      <c r="J44700" s="2"/>
    </row>
    <row r="44701">
      <c r="D44701" s="2"/>
      <c r="G44701" s="2"/>
      <c r="J44701" s="2"/>
    </row>
    <row r="44702">
      <c r="D44702" s="2"/>
      <c r="G44702" s="2"/>
      <c r="J44702" s="2"/>
    </row>
    <row r="44703">
      <c r="D44703" s="2"/>
      <c r="G44703" s="2"/>
      <c r="J44703" s="2"/>
    </row>
    <row r="44704">
      <c r="D44704" s="2"/>
      <c r="G44704" s="2"/>
      <c r="J44704" s="2"/>
    </row>
    <row r="44705">
      <c r="D44705" s="2"/>
      <c r="G44705" s="2"/>
      <c r="J44705" s="2"/>
    </row>
    <row r="44706">
      <c r="D44706" s="2"/>
      <c r="G44706" s="2"/>
      <c r="J44706" s="2"/>
    </row>
    <row r="44707">
      <c r="D44707" s="2"/>
      <c r="G44707" s="2"/>
      <c r="J44707" s="2"/>
    </row>
    <row r="44708">
      <c r="D44708" s="2"/>
      <c r="G44708" s="2"/>
      <c r="J44708" s="2"/>
    </row>
    <row r="44709">
      <c r="D44709" s="2"/>
      <c r="G44709" s="2"/>
      <c r="J44709" s="2"/>
    </row>
    <row r="44710">
      <c r="D44710" s="2"/>
      <c r="G44710" s="2"/>
      <c r="J44710" s="2"/>
    </row>
    <row r="44711">
      <c r="D44711" s="2"/>
      <c r="G44711" s="2"/>
      <c r="J44711" s="2"/>
    </row>
    <row r="44712">
      <c r="D44712" s="2"/>
      <c r="G44712" s="2"/>
      <c r="J44712" s="2"/>
    </row>
    <row r="44713">
      <c r="D44713" s="2"/>
      <c r="G44713" s="2"/>
      <c r="J44713" s="2"/>
    </row>
    <row r="44714">
      <c r="D44714" s="2"/>
      <c r="G44714" s="2"/>
      <c r="J44714" s="2"/>
    </row>
    <row r="44715">
      <c r="D44715" s="2"/>
      <c r="G44715" s="2"/>
      <c r="J44715" s="2"/>
    </row>
    <row r="44716">
      <c r="D44716" s="2"/>
      <c r="G44716" s="2"/>
      <c r="J44716" s="2"/>
    </row>
    <row r="44717">
      <c r="D44717" s="2"/>
      <c r="G44717" s="2"/>
      <c r="J44717" s="2"/>
    </row>
    <row r="44718">
      <c r="D44718" s="2"/>
      <c r="G44718" s="2"/>
      <c r="J44718" s="2"/>
    </row>
    <row r="44719">
      <c r="D44719" s="2"/>
      <c r="G44719" s="2"/>
      <c r="J44719" s="2"/>
    </row>
    <row r="44720">
      <c r="D44720" s="2"/>
      <c r="G44720" s="2"/>
      <c r="J44720" s="2"/>
    </row>
    <row r="44721">
      <c r="D44721" s="2"/>
      <c r="G44721" s="2"/>
      <c r="J44721" s="2"/>
    </row>
    <row r="44722">
      <c r="D44722" s="2"/>
      <c r="G44722" s="2"/>
      <c r="J44722" s="2"/>
    </row>
    <row r="44723">
      <c r="D44723" s="2"/>
      <c r="G44723" s="2"/>
      <c r="J44723" s="2"/>
    </row>
    <row r="44724">
      <c r="D44724" s="2"/>
      <c r="G44724" s="2"/>
      <c r="J44724" s="2"/>
    </row>
    <row r="44725">
      <c r="D44725" s="2"/>
      <c r="G44725" s="2"/>
      <c r="J44725" s="2"/>
    </row>
    <row r="44726">
      <c r="D44726" s="2"/>
      <c r="G44726" s="2"/>
      <c r="J44726" s="2"/>
    </row>
    <row r="44727">
      <c r="D44727" s="2"/>
      <c r="G44727" s="2"/>
      <c r="J44727" s="2"/>
    </row>
    <row r="44728">
      <c r="D44728" s="2"/>
      <c r="G44728" s="2"/>
      <c r="J44728" s="2"/>
    </row>
    <row r="44729">
      <c r="D44729" s="2"/>
      <c r="G44729" s="2"/>
      <c r="J44729" s="2"/>
    </row>
    <row r="44730">
      <c r="D44730" s="2"/>
      <c r="G44730" s="2"/>
      <c r="J44730" s="2"/>
    </row>
    <row r="44731">
      <c r="D44731" s="2"/>
      <c r="G44731" s="2"/>
      <c r="J44731" s="2"/>
    </row>
    <row r="44732">
      <c r="D44732" s="2"/>
      <c r="G44732" s="2"/>
      <c r="J44732" s="2"/>
    </row>
    <row r="44733">
      <c r="D44733" s="2"/>
      <c r="G44733" s="2"/>
      <c r="J44733" s="2"/>
    </row>
    <row r="44734">
      <c r="D44734" s="2"/>
      <c r="G44734" s="2"/>
      <c r="J44734" s="2"/>
    </row>
    <row r="44735">
      <c r="D44735" s="2"/>
      <c r="G44735" s="2"/>
      <c r="J44735" s="2"/>
    </row>
    <row r="44736">
      <c r="D44736" s="2"/>
      <c r="G44736" s="2"/>
      <c r="J44736" s="2"/>
    </row>
    <row r="44737">
      <c r="D44737" s="2"/>
      <c r="G44737" s="2"/>
      <c r="J44737" s="2"/>
    </row>
    <row r="44738">
      <c r="D44738" s="2"/>
      <c r="G44738" s="2"/>
      <c r="J44738" s="2"/>
    </row>
    <row r="44739">
      <c r="D44739" s="2"/>
      <c r="G44739" s="2"/>
      <c r="J44739" s="2"/>
    </row>
    <row r="44740">
      <c r="D44740" s="2"/>
      <c r="G44740" s="2"/>
      <c r="J44740" s="2"/>
    </row>
    <row r="44741">
      <c r="D44741" s="2"/>
      <c r="G44741" s="2"/>
      <c r="J44741" s="2"/>
    </row>
    <row r="44742">
      <c r="D44742" s="2"/>
      <c r="G44742" s="2"/>
      <c r="J44742" s="2"/>
    </row>
    <row r="44743">
      <c r="D44743" s="2"/>
      <c r="G44743" s="2"/>
      <c r="J44743" s="2"/>
    </row>
    <row r="44744">
      <c r="D44744" s="2"/>
      <c r="G44744" s="2"/>
      <c r="J44744" s="2"/>
    </row>
    <row r="44745">
      <c r="D44745" s="2"/>
      <c r="G44745" s="2"/>
      <c r="J44745" s="2"/>
    </row>
    <row r="44746">
      <c r="D44746" s="2"/>
      <c r="G44746" s="2"/>
      <c r="J44746" s="2"/>
    </row>
    <row r="44747">
      <c r="D44747" s="2"/>
      <c r="G44747" s="2"/>
      <c r="J44747" s="2"/>
    </row>
    <row r="44748">
      <c r="D44748" s="2"/>
      <c r="G44748" s="2"/>
      <c r="J44748" s="2"/>
    </row>
    <row r="44749">
      <c r="D44749" s="2"/>
      <c r="G44749" s="2"/>
      <c r="J44749" s="2"/>
    </row>
    <row r="44750">
      <c r="D44750" s="2"/>
      <c r="G44750" s="2"/>
      <c r="J44750" s="2"/>
    </row>
    <row r="44751">
      <c r="D44751" s="2"/>
      <c r="G44751" s="2"/>
      <c r="J44751" s="2"/>
    </row>
    <row r="44752">
      <c r="D44752" s="2"/>
      <c r="G44752" s="2"/>
      <c r="J44752" s="2"/>
    </row>
    <row r="44753">
      <c r="D44753" s="2"/>
      <c r="G44753" s="2"/>
      <c r="J44753" s="2"/>
    </row>
    <row r="44754">
      <c r="D44754" s="2"/>
      <c r="G44754" s="2"/>
      <c r="J44754" s="2"/>
    </row>
    <row r="44755">
      <c r="D44755" s="2"/>
      <c r="G44755" s="2"/>
      <c r="J44755" s="2"/>
    </row>
    <row r="44756">
      <c r="D44756" s="2"/>
      <c r="G44756" s="2"/>
      <c r="J44756" s="2"/>
    </row>
    <row r="44757">
      <c r="D44757" s="2"/>
      <c r="G44757" s="2"/>
      <c r="J44757" s="2"/>
    </row>
    <row r="44758">
      <c r="D44758" s="2"/>
      <c r="G44758" s="2"/>
      <c r="J44758" s="2"/>
    </row>
    <row r="44759">
      <c r="D44759" s="2"/>
      <c r="G44759" s="2"/>
      <c r="J44759" s="2"/>
    </row>
    <row r="44760">
      <c r="D44760" s="2"/>
      <c r="G44760" s="2"/>
      <c r="J44760" s="2"/>
    </row>
    <row r="44761">
      <c r="D44761" s="2"/>
      <c r="G44761" s="2"/>
      <c r="J44761" s="2"/>
    </row>
    <row r="44762">
      <c r="D44762" s="2"/>
      <c r="G44762" s="2"/>
      <c r="J44762" s="2"/>
    </row>
    <row r="44763">
      <c r="D44763" s="2"/>
      <c r="G44763" s="2"/>
      <c r="J44763" s="2"/>
    </row>
    <row r="44764">
      <c r="D44764" s="2"/>
      <c r="G44764" s="2"/>
      <c r="J44764" s="2"/>
    </row>
    <row r="44765">
      <c r="D44765" s="2"/>
      <c r="G44765" s="2"/>
      <c r="J44765" s="2"/>
    </row>
    <row r="44766">
      <c r="D44766" s="2"/>
      <c r="G44766" s="2"/>
      <c r="J44766" s="2"/>
    </row>
    <row r="44767">
      <c r="D44767" s="2"/>
      <c r="G44767" s="2"/>
      <c r="J44767" s="2"/>
    </row>
    <row r="44768">
      <c r="D44768" s="2"/>
      <c r="G44768" s="2"/>
      <c r="J44768" s="2"/>
    </row>
    <row r="44769">
      <c r="D44769" s="2"/>
      <c r="G44769" s="2"/>
      <c r="J44769" s="2"/>
    </row>
    <row r="44770">
      <c r="D44770" s="2"/>
      <c r="G44770" s="2"/>
      <c r="J44770" s="2"/>
    </row>
    <row r="44771">
      <c r="D44771" s="2"/>
      <c r="G44771" s="2"/>
      <c r="J44771" s="2"/>
    </row>
    <row r="44772">
      <c r="D44772" s="2"/>
      <c r="G44772" s="2"/>
      <c r="J44772" s="2"/>
    </row>
    <row r="44773">
      <c r="D44773" s="2"/>
      <c r="G44773" s="2"/>
      <c r="J44773" s="2"/>
    </row>
    <row r="44774">
      <c r="D44774" s="2"/>
      <c r="G44774" s="2"/>
      <c r="J44774" s="2"/>
    </row>
    <row r="44775">
      <c r="D44775" s="2"/>
      <c r="G44775" s="2"/>
      <c r="J44775" s="2"/>
    </row>
    <row r="44776">
      <c r="D44776" s="2"/>
      <c r="G44776" s="2"/>
      <c r="J44776" s="2"/>
    </row>
    <row r="44777">
      <c r="D44777" s="2"/>
      <c r="G44777" s="2"/>
      <c r="J44777" s="2"/>
    </row>
    <row r="44778">
      <c r="D44778" s="2"/>
      <c r="G44778" s="2"/>
      <c r="J44778" s="2"/>
    </row>
    <row r="44779">
      <c r="D44779" s="2"/>
      <c r="G44779" s="2"/>
      <c r="J44779" s="2"/>
    </row>
    <row r="44780">
      <c r="D44780" s="2"/>
      <c r="G44780" s="2"/>
      <c r="J44780" s="2"/>
    </row>
    <row r="44781">
      <c r="D44781" s="2"/>
      <c r="G44781" s="2"/>
      <c r="J44781" s="2"/>
    </row>
    <row r="44782">
      <c r="D44782" s="2"/>
      <c r="G44782" s="2"/>
      <c r="J44782" s="2"/>
    </row>
    <row r="44783">
      <c r="D44783" s="2"/>
      <c r="G44783" s="2"/>
      <c r="J44783" s="2"/>
    </row>
    <row r="44784">
      <c r="D44784" s="2"/>
      <c r="G44784" s="2"/>
      <c r="J44784" s="2"/>
    </row>
    <row r="44785">
      <c r="D44785" s="2"/>
      <c r="G44785" s="2"/>
      <c r="J44785" s="2"/>
    </row>
    <row r="44786">
      <c r="D44786" s="2"/>
      <c r="G44786" s="2"/>
      <c r="J44786" s="2"/>
    </row>
    <row r="44787">
      <c r="D44787" s="2"/>
      <c r="G44787" s="2"/>
      <c r="J44787" s="2"/>
    </row>
    <row r="44788">
      <c r="D44788" s="2"/>
      <c r="G44788" s="2"/>
      <c r="J44788" s="2"/>
    </row>
    <row r="44789">
      <c r="D44789" s="2"/>
      <c r="G44789" s="2"/>
      <c r="J44789" s="2"/>
    </row>
    <row r="44790">
      <c r="D44790" s="2"/>
      <c r="G44790" s="2"/>
      <c r="J44790" s="2"/>
    </row>
    <row r="44791">
      <c r="D44791" s="2"/>
      <c r="G44791" s="2"/>
      <c r="J44791" s="2"/>
    </row>
    <row r="44792">
      <c r="D44792" s="2"/>
      <c r="G44792" s="2"/>
      <c r="J44792" s="2"/>
    </row>
    <row r="44793">
      <c r="D44793" s="2"/>
      <c r="G44793" s="2"/>
      <c r="J44793" s="2"/>
    </row>
    <row r="44794">
      <c r="D44794" s="2"/>
      <c r="G44794" s="2"/>
      <c r="J44794" s="2"/>
    </row>
    <row r="44795">
      <c r="D44795" s="2"/>
      <c r="G44795" s="2"/>
      <c r="J44795" s="2"/>
    </row>
    <row r="44796">
      <c r="D44796" s="2"/>
      <c r="G44796" s="2"/>
      <c r="J44796" s="2"/>
    </row>
    <row r="44797">
      <c r="D44797" s="2"/>
      <c r="G44797" s="2"/>
      <c r="J44797" s="2"/>
    </row>
    <row r="44798">
      <c r="D44798" s="2"/>
      <c r="G44798" s="2"/>
      <c r="J44798" s="2"/>
    </row>
    <row r="44799">
      <c r="D44799" s="2"/>
      <c r="G44799" s="2"/>
      <c r="J44799" s="2"/>
    </row>
    <row r="44800">
      <c r="D44800" s="2"/>
      <c r="G44800" s="2"/>
      <c r="J44800" s="2"/>
    </row>
    <row r="44801">
      <c r="D44801" s="2"/>
      <c r="G44801" s="2"/>
      <c r="J44801" s="2"/>
    </row>
    <row r="44802">
      <c r="D44802" s="2"/>
      <c r="G44802" s="2"/>
      <c r="J44802" s="2"/>
    </row>
    <row r="44803">
      <c r="D44803" s="2"/>
      <c r="G44803" s="2"/>
      <c r="J44803" s="2"/>
    </row>
    <row r="44804">
      <c r="D44804" s="2"/>
      <c r="G44804" s="2"/>
      <c r="J44804" s="2"/>
    </row>
    <row r="44805">
      <c r="D44805" s="2"/>
      <c r="G44805" s="2"/>
      <c r="J44805" s="2"/>
    </row>
    <row r="44806">
      <c r="D44806" s="2"/>
      <c r="G44806" s="2"/>
      <c r="J44806" s="2"/>
    </row>
    <row r="44807">
      <c r="D44807" s="2"/>
      <c r="G44807" s="2"/>
      <c r="J44807" s="2"/>
    </row>
    <row r="44808">
      <c r="D44808" s="2"/>
      <c r="G44808" s="2"/>
      <c r="J44808" s="2"/>
    </row>
    <row r="44809">
      <c r="D44809" s="2"/>
      <c r="G44809" s="2"/>
      <c r="J44809" s="2"/>
    </row>
    <row r="44810">
      <c r="D44810" s="2"/>
      <c r="G44810" s="2"/>
      <c r="J44810" s="2"/>
    </row>
    <row r="44811">
      <c r="D44811" s="2"/>
      <c r="G44811" s="2"/>
      <c r="J44811" s="2"/>
    </row>
    <row r="44812">
      <c r="D44812" s="2"/>
      <c r="G44812" s="2"/>
      <c r="J44812" s="2"/>
    </row>
    <row r="44813">
      <c r="D44813" s="2"/>
      <c r="G44813" s="2"/>
      <c r="J44813" s="2"/>
    </row>
    <row r="44814">
      <c r="D44814" s="2"/>
      <c r="G44814" s="2"/>
      <c r="J44814" s="2"/>
    </row>
    <row r="44815">
      <c r="D44815" s="2"/>
      <c r="G44815" s="2"/>
      <c r="J44815" s="2"/>
    </row>
    <row r="44816">
      <c r="D44816" s="2"/>
      <c r="G44816" s="2"/>
      <c r="J44816" s="2"/>
    </row>
    <row r="44817">
      <c r="D44817" s="2"/>
      <c r="G44817" s="2"/>
      <c r="J44817" s="2"/>
    </row>
    <row r="44818">
      <c r="D44818" s="2"/>
      <c r="G44818" s="2"/>
      <c r="J44818" s="2"/>
    </row>
    <row r="44819">
      <c r="D44819" s="2"/>
      <c r="G44819" s="2"/>
      <c r="J44819" s="2"/>
    </row>
    <row r="44820">
      <c r="D44820" s="2"/>
      <c r="G44820" s="2"/>
      <c r="J44820" s="2"/>
    </row>
    <row r="44821">
      <c r="D44821" s="2"/>
      <c r="G44821" s="2"/>
      <c r="J44821" s="2"/>
    </row>
    <row r="44822">
      <c r="D44822" s="2"/>
      <c r="G44822" s="2"/>
      <c r="J44822" s="2"/>
    </row>
    <row r="44823">
      <c r="D44823" s="2"/>
      <c r="G44823" s="2"/>
      <c r="J44823" s="2"/>
    </row>
    <row r="44824">
      <c r="D44824" s="2"/>
      <c r="G44824" s="2"/>
      <c r="J44824" s="2"/>
    </row>
    <row r="44825">
      <c r="D44825" s="2"/>
      <c r="G44825" s="2"/>
      <c r="J44825" s="2"/>
    </row>
    <row r="44826">
      <c r="D44826" s="2"/>
      <c r="G44826" s="2"/>
      <c r="J44826" s="2"/>
    </row>
    <row r="44827">
      <c r="D44827" s="2"/>
      <c r="G44827" s="2"/>
      <c r="J44827" s="2"/>
    </row>
    <row r="44828">
      <c r="D44828" s="2"/>
      <c r="G44828" s="2"/>
      <c r="J44828" s="2"/>
    </row>
    <row r="44829">
      <c r="D44829" s="2"/>
      <c r="G44829" s="2"/>
      <c r="J44829" s="2"/>
    </row>
    <row r="44830">
      <c r="D44830" s="2"/>
      <c r="G44830" s="2"/>
      <c r="J44830" s="2"/>
    </row>
    <row r="44831">
      <c r="D44831" s="2"/>
      <c r="G44831" s="2"/>
      <c r="J44831" s="2"/>
    </row>
    <row r="44832">
      <c r="D44832" s="2"/>
      <c r="G44832" s="2"/>
      <c r="J44832" s="2"/>
    </row>
    <row r="44833">
      <c r="D44833" s="2"/>
      <c r="G44833" s="2"/>
      <c r="J44833" s="2"/>
    </row>
    <row r="44834">
      <c r="D44834" s="2"/>
      <c r="G44834" s="2"/>
      <c r="J44834" s="2"/>
    </row>
    <row r="44835">
      <c r="D44835" s="2"/>
      <c r="G44835" s="2"/>
      <c r="J44835" s="2"/>
    </row>
    <row r="44836">
      <c r="D44836" s="2"/>
      <c r="G44836" s="2"/>
      <c r="J44836" s="2"/>
    </row>
    <row r="44837">
      <c r="D44837" s="2"/>
      <c r="G44837" s="2"/>
      <c r="J44837" s="2"/>
    </row>
    <row r="44838">
      <c r="D44838" s="2"/>
      <c r="G44838" s="2"/>
      <c r="J44838" s="2"/>
    </row>
    <row r="44839">
      <c r="D44839" s="2"/>
      <c r="G44839" s="2"/>
      <c r="J44839" s="2"/>
    </row>
    <row r="44840">
      <c r="D44840" s="2"/>
      <c r="G44840" s="2"/>
      <c r="J44840" s="2"/>
    </row>
    <row r="44841">
      <c r="D44841" s="2"/>
      <c r="G44841" s="2"/>
      <c r="J44841" s="2"/>
    </row>
    <row r="44842">
      <c r="D44842" s="2"/>
      <c r="G44842" s="2"/>
      <c r="J44842" s="2"/>
    </row>
    <row r="44843">
      <c r="D44843" s="2"/>
      <c r="G44843" s="2"/>
      <c r="J44843" s="2"/>
    </row>
    <row r="44844">
      <c r="D44844" s="2"/>
      <c r="G44844" s="2"/>
      <c r="J44844" s="2"/>
    </row>
    <row r="44845">
      <c r="D44845" s="2"/>
      <c r="G44845" s="2"/>
      <c r="J44845" s="2"/>
    </row>
    <row r="44846">
      <c r="D44846" s="2"/>
      <c r="G44846" s="2"/>
      <c r="J44846" s="2"/>
    </row>
    <row r="44847">
      <c r="D44847" s="2"/>
      <c r="G44847" s="2"/>
      <c r="J44847" s="2"/>
    </row>
    <row r="44848">
      <c r="D44848" s="2"/>
      <c r="G44848" s="2"/>
      <c r="J44848" s="2"/>
    </row>
    <row r="44849">
      <c r="D44849" s="2"/>
      <c r="G44849" s="2"/>
      <c r="J44849" s="2"/>
    </row>
    <row r="44850">
      <c r="D44850" s="2"/>
      <c r="G44850" s="2"/>
      <c r="J44850" s="2"/>
    </row>
    <row r="44851">
      <c r="D44851" s="2"/>
      <c r="G44851" s="2"/>
      <c r="J44851" s="2"/>
    </row>
    <row r="44852">
      <c r="D44852" s="2"/>
      <c r="G44852" s="2"/>
      <c r="J44852" s="2"/>
    </row>
    <row r="44853">
      <c r="D44853" s="2"/>
      <c r="G44853" s="2"/>
      <c r="J44853" s="2"/>
    </row>
    <row r="44854">
      <c r="D44854" s="2"/>
      <c r="G44854" s="2"/>
      <c r="J44854" s="2"/>
    </row>
    <row r="44855">
      <c r="D44855" s="2"/>
      <c r="G44855" s="2"/>
      <c r="J44855" s="2"/>
    </row>
    <row r="44856">
      <c r="D44856" s="2"/>
      <c r="G44856" s="2"/>
      <c r="J44856" s="2"/>
    </row>
    <row r="44857">
      <c r="D44857" s="2"/>
      <c r="G44857" s="2"/>
      <c r="J44857" s="2"/>
    </row>
    <row r="44858">
      <c r="D44858" s="2"/>
      <c r="G44858" s="2"/>
      <c r="J44858" s="2"/>
    </row>
    <row r="44859">
      <c r="D44859" s="2"/>
      <c r="G44859" s="2"/>
      <c r="J44859" s="2"/>
    </row>
    <row r="44860">
      <c r="D44860" s="2"/>
      <c r="G44860" s="2"/>
      <c r="J44860" s="2"/>
    </row>
    <row r="44861">
      <c r="D44861" s="2"/>
      <c r="G44861" s="2"/>
      <c r="J44861" s="2"/>
    </row>
    <row r="44862">
      <c r="D44862" s="2"/>
      <c r="G44862" s="2"/>
      <c r="J44862" s="2"/>
    </row>
    <row r="44863">
      <c r="D44863" s="2"/>
      <c r="G44863" s="2"/>
      <c r="J44863" s="2"/>
    </row>
    <row r="44864">
      <c r="D44864" s="2"/>
      <c r="G44864" s="2"/>
      <c r="J44864" s="2"/>
    </row>
    <row r="44865">
      <c r="D44865" s="2"/>
      <c r="G44865" s="2"/>
      <c r="J44865" s="2"/>
    </row>
    <row r="44866">
      <c r="D44866" s="2"/>
      <c r="G44866" s="2"/>
      <c r="J44866" s="2"/>
    </row>
    <row r="44867">
      <c r="D44867" s="2"/>
      <c r="G44867" s="2"/>
      <c r="J44867" s="2"/>
    </row>
    <row r="44868">
      <c r="D44868" s="2"/>
      <c r="G44868" s="2"/>
      <c r="J44868" s="2"/>
    </row>
    <row r="44869">
      <c r="D44869" s="2"/>
      <c r="G44869" s="2"/>
      <c r="J44869" s="2"/>
    </row>
    <row r="44870">
      <c r="D44870" s="2"/>
      <c r="G44870" s="2"/>
      <c r="J44870" s="2"/>
    </row>
    <row r="44871">
      <c r="D44871" s="2"/>
      <c r="G44871" s="2"/>
      <c r="J44871" s="2"/>
    </row>
    <row r="44872">
      <c r="D44872" s="2"/>
      <c r="G44872" s="2"/>
      <c r="J44872" s="2"/>
    </row>
    <row r="44873">
      <c r="D44873" s="2"/>
      <c r="G44873" s="2"/>
      <c r="J44873" s="2"/>
    </row>
    <row r="44874">
      <c r="D44874" s="2"/>
      <c r="G44874" s="2"/>
      <c r="J44874" s="2"/>
    </row>
    <row r="44875">
      <c r="D44875" s="2"/>
      <c r="G44875" s="2"/>
      <c r="J44875" s="2"/>
    </row>
    <row r="44876">
      <c r="D44876" s="2"/>
      <c r="G44876" s="2"/>
      <c r="J44876" s="2"/>
    </row>
    <row r="44877">
      <c r="D44877" s="2"/>
      <c r="G44877" s="2"/>
      <c r="J44877" s="2"/>
    </row>
    <row r="44878">
      <c r="D44878" s="2"/>
      <c r="G44878" s="2"/>
      <c r="J44878" s="2"/>
    </row>
    <row r="44879">
      <c r="D44879" s="2"/>
      <c r="G44879" s="2"/>
      <c r="J44879" s="2"/>
    </row>
    <row r="44880">
      <c r="D44880" s="2"/>
      <c r="G44880" s="2"/>
      <c r="J44880" s="2"/>
    </row>
    <row r="44881">
      <c r="D44881" s="2"/>
      <c r="G44881" s="2"/>
      <c r="J44881" s="2"/>
    </row>
    <row r="44882">
      <c r="D44882" s="2"/>
      <c r="G44882" s="2"/>
      <c r="J44882" s="2"/>
    </row>
    <row r="44883">
      <c r="D44883" s="2"/>
      <c r="G44883" s="2"/>
      <c r="J44883" s="2"/>
    </row>
    <row r="44884">
      <c r="D44884" s="2"/>
      <c r="G44884" s="2"/>
      <c r="J44884" s="2"/>
    </row>
    <row r="44885">
      <c r="D44885" s="2"/>
      <c r="G44885" s="2"/>
      <c r="J44885" s="2"/>
    </row>
    <row r="44886">
      <c r="D44886" s="2"/>
      <c r="G44886" s="2"/>
      <c r="J44886" s="2"/>
    </row>
    <row r="44887">
      <c r="D44887" s="2"/>
      <c r="G44887" s="2"/>
      <c r="J44887" s="2"/>
    </row>
    <row r="44888">
      <c r="D44888" s="2"/>
      <c r="G44888" s="2"/>
      <c r="J44888" s="2"/>
    </row>
    <row r="44889">
      <c r="D44889" s="2"/>
      <c r="G44889" s="2"/>
      <c r="J44889" s="2"/>
    </row>
    <row r="44890">
      <c r="D44890" s="2"/>
      <c r="G44890" s="2"/>
      <c r="J44890" s="2"/>
    </row>
    <row r="44891">
      <c r="D44891" s="2"/>
      <c r="G44891" s="2"/>
      <c r="J44891" s="2"/>
    </row>
    <row r="44892">
      <c r="D44892" s="2"/>
      <c r="G44892" s="2"/>
      <c r="J44892" s="2"/>
    </row>
    <row r="44893">
      <c r="D44893" s="2"/>
      <c r="G44893" s="2"/>
      <c r="J44893" s="2"/>
    </row>
    <row r="44894">
      <c r="D44894" s="2"/>
      <c r="G44894" s="2"/>
      <c r="J44894" s="2"/>
    </row>
    <row r="44895">
      <c r="D44895" s="2"/>
      <c r="G44895" s="2"/>
      <c r="J44895" s="2"/>
    </row>
    <row r="44896">
      <c r="D44896" s="2"/>
      <c r="G44896" s="2"/>
      <c r="J44896" s="2"/>
    </row>
    <row r="44897">
      <c r="D44897" s="2"/>
      <c r="G44897" s="2"/>
      <c r="J44897" s="2"/>
    </row>
    <row r="44898">
      <c r="D44898" s="2"/>
      <c r="G44898" s="2"/>
      <c r="J44898" s="2"/>
    </row>
    <row r="44899">
      <c r="D44899" s="2"/>
      <c r="G44899" s="2"/>
      <c r="J44899" s="2"/>
    </row>
    <row r="44900">
      <c r="D44900" s="2"/>
      <c r="G44900" s="2"/>
      <c r="J44900" s="2"/>
    </row>
    <row r="44901">
      <c r="D44901" s="2"/>
      <c r="G44901" s="2"/>
      <c r="J44901" s="2"/>
    </row>
    <row r="44902">
      <c r="D44902" s="2"/>
      <c r="G44902" s="2"/>
      <c r="J44902" s="2"/>
    </row>
    <row r="44903">
      <c r="D44903" s="2"/>
      <c r="G44903" s="2"/>
      <c r="J44903" s="2"/>
    </row>
    <row r="44904">
      <c r="D44904" s="2"/>
      <c r="G44904" s="2"/>
      <c r="J44904" s="2"/>
    </row>
    <row r="44905">
      <c r="D44905" s="2"/>
      <c r="G44905" s="2"/>
      <c r="J44905" s="2"/>
    </row>
    <row r="44906">
      <c r="D44906" s="2"/>
      <c r="G44906" s="2"/>
      <c r="J44906" s="2"/>
    </row>
    <row r="44907">
      <c r="D44907" s="2"/>
      <c r="G44907" s="2"/>
      <c r="J44907" s="2"/>
    </row>
    <row r="44908">
      <c r="D44908" s="2"/>
      <c r="G44908" s="2"/>
      <c r="J44908" s="2"/>
    </row>
    <row r="44909">
      <c r="D44909" s="2"/>
      <c r="G44909" s="2"/>
      <c r="J44909" s="2"/>
    </row>
    <row r="44910">
      <c r="D44910" s="2"/>
      <c r="G44910" s="2"/>
      <c r="J44910" s="2"/>
    </row>
    <row r="44911">
      <c r="D44911" s="2"/>
      <c r="G44911" s="2"/>
      <c r="J44911" s="2"/>
    </row>
    <row r="44912">
      <c r="D44912" s="2"/>
      <c r="G44912" s="2"/>
      <c r="J44912" s="2"/>
    </row>
    <row r="44913">
      <c r="D44913" s="2"/>
      <c r="G44913" s="2"/>
      <c r="J44913" s="2"/>
    </row>
    <row r="44914">
      <c r="D44914" s="2"/>
      <c r="G44914" s="2"/>
      <c r="J44914" s="2"/>
    </row>
    <row r="44915">
      <c r="D44915" s="2"/>
      <c r="G44915" s="2"/>
      <c r="J44915" s="2"/>
    </row>
    <row r="44916">
      <c r="D44916" s="2"/>
      <c r="G44916" s="2"/>
      <c r="J44916" s="2"/>
    </row>
    <row r="44917">
      <c r="D44917" s="2"/>
      <c r="G44917" s="2"/>
      <c r="J44917" s="2"/>
    </row>
    <row r="44918">
      <c r="D44918" s="2"/>
      <c r="G44918" s="2"/>
      <c r="J44918" s="2"/>
    </row>
    <row r="44919">
      <c r="D44919" s="2"/>
      <c r="G44919" s="2"/>
      <c r="J44919" s="2"/>
    </row>
    <row r="44920">
      <c r="D44920" s="2"/>
      <c r="G44920" s="2"/>
      <c r="J44920" s="2"/>
    </row>
    <row r="44921">
      <c r="D44921" s="2"/>
      <c r="G44921" s="2"/>
      <c r="J44921" s="2"/>
    </row>
    <row r="44922">
      <c r="D44922" s="2"/>
      <c r="G44922" s="2"/>
      <c r="J44922" s="2"/>
    </row>
    <row r="44923">
      <c r="D44923" s="2"/>
      <c r="G44923" s="2"/>
      <c r="J44923" s="2"/>
    </row>
    <row r="44924">
      <c r="D44924" s="2"/>
      <c r="G44924" s="2"/>
      <c r="J44924" s="2"/>
    </row>
    <row r="44925">
      <c r="D44925" s="2"/>
      <c r="G44925" s="2"/>
      <c r="J44925" s="2"/>
    </row>
    <row r="44926">
      <c r="D44926" s="2"/>
      <c r="G44926" s="2"/>
      <c r="J44926" s="2"/>
    </row>
    <row r="44927">
      <c r="D44927" s="2"/>
      <c r="G44927" s="2"/>
      <c r="J44927" s="2"/>
    </row>
    <row r="44928">
      <c r="D44928" s="2"/>
      <c r="G44928" s="2"/>
      <c r="J44928" s="2"/>
    </row>
    <row r="44929">
      <c r="D44929" s="2"/>
      <c r="G44929" s="2"/>
      <c r="J44929" s="2"/>
    </row>
    <row r="44930">
      <c r="D44930" s="2"/>
      <c r="G44930" s="2"/>
      <c r="J44930" s="2"/>
    </row>
    <row r="44931">
      <c r="D44931" s="2"/>
      <c r="G44931" s="2"/>
      <c r="J44931" s="2"/>
    </row>
    <row r="44932">
      <c r="D44932" s="2"/>
      <c r="G44932" s="2"/>
      <c r="J44932" s="2"/>
    </row>
    <row r="44933">
      <c r="D44933" s="2"/>
      <c r="G44933" s="2"/>
      <c r="J44933" s="2"/>
    </row>
    <row r="44934">
      <c r="D44934" s="2"/>
      <c r="G44934" s="2"/>
      <c r="J44934" s="2"/>
    </row>
    <row r="44935">
      <c r="D44935" s="2"/>
      <c r="G44935" s="2"/>
      <c r="J44935" s="2"/>
    </row>
    <row r="44936">
      <c r="D44936" s="2"/>
      <c r="G44936" s="2"/>
      <c r="J44936" s="2"/>
    </row>
    <row r="44937">
      <c r="D44937" s="2"/>
      <c r="G44937" s="2"/>
      <c r="J44937" s="2"/>
    </row>
    <row r="44938">
      <c r="D44938" s="2"/>
      <c r="G44938" s="2"/>
      <c r="J44938" s="2"/>
    </row>
    <row r="44939">
      <c r="D44939" s="2"/>
      <c r="G44939" s="2"/>
      <c r="J44939" s="2"/>
    </row>
    <row r="44940">
      <c r="D44940" s="2"/>
      <c r="G44940" s="2"/>
      <c r="J44940" s="2"/>
    </row>
    <row r="44941">
      <c r="D44941" s="2"/>
      <c r="G44941" s="2"/>
      <c r="J44941" s="2"/>
    </row>
    <row r="44942">
      <c r="D44942" s="2"/>
      <c r="G44942" s="2"/>
      <c r="J44942" s="2"/>
    </row>
    <row r="44943">
      <c r="D44943" s="2"/>
      <c r="G44943" s="2"/>
      <c r="J44943" s="2"/>
    </row>
    <row r="44944">
      <c r="D44944" s="2"/>
      <c r="G44944" s="2"/>
      <c r="J44944" s="2"/>
    </row>
    <row r="44945">
      <c r="D44945" s="2"/>
      <c r="G44945" s="2"/>
      <c r="J44945" s="2"/>
    </row>
    <row r="44946">
      <c r="D44946" s="2"/>
      <c r="G44946" s="2"/>
      <c r="J44946" s="2"/>
    </row>
    <row r="44947">
      <c r="D44947" s="2"/>
      <c r="G44947" s="2"/>
      <c r="J44947" s="2"/>
    </row>
    <row r="44948">
      <c r="D44948" s="2"/>
      <c r="G44948" s="2"/>
      <c r="J44948" s="2"/>
    </row>
    <row r="44949">
      <c r="D44949" s="2"/>
      <c r="G44949" s="2"/>
      <c r="J44949" s="2"/>
    </row>
    <row r="44950">
      <c r="D44950" s="2"/>
      <c r="G44950" s="2"/>
      <c r="J44950" s="2"/>
    </row>
    <row r="44951">
      <c r="D44951" s="2"/>
      <c r="G44951" s="2"/>
      <c r="J44951" s="2"/>
    </row>
    <row r="44952">
      <c r="D44952" s="2"/>
      <c r="G44952" s="2"/>
      <c r="J44952" s="2"/>
    </row>
    <row r="44953">
      <c r="D44953" s="2"/>
      <c r="G44953" s="2"/>
      <c r="J44953" s="2"/>
    </row>
    <row r="44954">
      <c r="D44954" s="2"/>
      <c r="G44954" s="2"/>
      <c r="J44954" s="2"/>
    </row>
    <row r="44955">
      <c r="D44955" s="2"/>
      <c r="G44955" s="2"/>
      <c r="J44955" s="2"/>
    </row>
    <row r="44956">
      <c r="D44956" s="2"/>
      <c r="G44956" s="2"/>
      <c r="J44956" s="2"/>
    </row>
    <row r="44957">
      <c r="D44957" s="2"/>
      <c r="G44957" s="2"/>
      <c r="J44957" s="2"/>
    </row>
    <row r="44958">
      <c r="D44958" s="2"/>
      <c r="G44958" s="2"/>
      <c r="J44958" s="2"/>
    </row>
    <row r="44959">
      <c r="D44959" s="2"/>
      <c r="G44959" s="2"/>
      <c r="J44959" s="2"/>
    </row>
    <row r="44960">
      <c r="D44960" s="2"/>
      <c r="G44960" s="2"/>
      <c r="J44960" s="2"/>
    </row>
    <row r="44961">
      <c r="D44961" s="2"/>
      <c r="G44961" s="2"/>
      <c r="J44961" s="2"/>
    </row>
    <row r="44962">
      <c r="D44962" s="2"/>
      <c r="G44962" s="2"/>
      <c r="J44962" s="2"/>
    </row>
    <row r="44963">
      <c r="D44963" s="2"/>
      <c r="G44963" s="2"/>
      <c r="J44963" s="2"/>
    </row>
    <row r="44964">
      <c r="D44964" s="2"/>
      <c r="G44964" s="2"/>
      <c r="J44964" s="2"/>
    </row>
    <row r="44965">
      <c r="D44965" s="2"/>
      <c r="G44965" s="2"/>
      <c r="J44965" s="2"/>
    </row>
    <row r="44966">
      <c r="D44966" s="2"/>
      <c r="G44966" s="2"/>
      <c r="J44966" s="2"/>
    </row>
    <row r="44967">
      <c r="D44967" s="2"/>
      <c r="G44967" s="2"/>
      <c r="J44967" s="2"/>
    </row>
    <row r="44968">
      <c r="D44968" s="2"/>
      <c r="G44968" s="2"/>
      <c r="J44968" s="2"/>
    </row>
    <row r="44969">
      <c r="D44969" s="2"/>
      <c r="G44969" s="2"/>
      <c r="J44969" s="2"/>
    </row>
    <row r="44970">
      <c r="D44970" s="2"/>
      <c r="G44970" s="2"/>
      <c r="J44970" s="2"/>
    </row>
    <row r="44971">
      <c r="D44971" s="2"/>
      <c r="G44971" s="2"/>
      <c r="J44971" s="2"/>
    </row>
    <row r="44972">
      <c r="D44972" s="2"/>
      <c r="G44972" s="2"/>
      <c r="J44972" s="2"/>
    </row>
    <row r="44973">
      <c r="D44973" s="2"/>
      <c r="G44973" s="2"/>
      <c r="J44973" s="2"/>
    </row>
    <row r="44974">
      <c r="D44974" s="2"/>
      <c r="G44974" s="2"/>
      <c r="J44974" s="2"/>
    </row>
    <row r="44975">
      <c r="D44975" s="2"/>
      <c r="G44975" s="2"/>
      <c r="J44975" s="2"/>
    </row>
    <row r="44976">
      <c r="D44976" s="2"/>
      <c r="G44976" s="2"/>
      <c r="J44976" s="2"/>
    </row>
    <row r="44977">
      <c r="D44977" s="2"/>
      <c r="G44977" s="2"/>
      <c r="J44977" s="2"/>
    </row>
    <row r="44978">
      <c r="D44978" s="2"/>
      <c r="G44978" s="2"/>
      <c r="J44978" s="2"/>
    </row>
    <row r="44979">
      <c r="D44979" s="2"/>
      <c r="G44979" s="2"/>
      <c r="J44979" s="2"/>
    </row>
    <row r="44980">
      <c r="D44980" s="2"/>
      <c r="G44980" s="2"/>
      <c r="J44980" s="2"/>
    </row>
    <row r="44981">
      <c r="D44981" s="2"/>
      <c r="G44981" s="2"/>
      <c r="J44981" s="2"/>
    </row>
    <row r="44982">
      <c r="D44982" s="2"/>
      <c r="G44982" s="2"/>
      <c r="J44982" s="2"/>
    </row>
    <row r="44983">
      <c r="D44983" s="2"/>
      <c r="G44983" s="2"/>
      <c r="J44983" s="2"/>
    </row>
    <row r="44984">
      <c r="D44984" s="2"/>
      <c r="G44984" s="2"/>
      <c r="J44984" s="2"/>
    </row>
    <row r="44985">
      <c r="D44985" s="2"/>
      <c r="G44985" s="2"/>
      <c r="J44985" s="2"/>
    </row>
    <row r="44986">
      <c r="D44986" s="2"/>
      <c r="G44986" s="2"/>
      <c r="J44986" s="2"/>
    </row>
    <row r="44987">
      <c r="D44987" s="2"/>
      <c r="G44987" s="2"/>
      <c r="J44987" s="2"/>
    </row>
    <row r="44988">
      <c r="D44988" s="2"/>
      <c r="G44988" s="2"/>
      <c r="J44988" s="2"/>
    </row>
    <row r="44989">
      <c r="D44989" s="2"/>
      <c r="G44989" s="2"/>
      <c r="J44989" s="2"/>
    </row>
    <row r="44990">
      <c r="D44990" s="2"/>
      <c r="G44990" s="2"/>
      <c r="J44990" s="2"/>
    </row>
    <row r="44991">
      <c r="D44991" s="2"/>
      <c r="G44991" s="2"/>
      <c r="J44991" s="2"/>
    </row>
    <row r="44992">
      <c r="D44992" s="2"/>
      <c r="G44992" s="2"/>
      <c r="J44992" s="2"/>
    </row>
    <row r="44993">
      <c r="D44993" s="2"/>
      <c r="G44993" s="2"/>
      <c r="J44993" s="2"/>
    </row>
    <row r="44994">
      <c r="D44994" s="2"/>
      <c r="G44994" s="2"/>
      <c r="J44994" s="2"/>
    </row>
    <row r="44995">
      <c r="D44995" s="2"/>
      <c r="G44995" s="2"/>
      <c r="J44995" s="2"/>
    </row>
    <row r="44996">
      <c r="D44996" s="2"/>
      <c r="G44996" s="2"/>
      <c r="J44996" s="2"/>
    </row>
    <row r="44997">
      <c r="D44997" s="2"/>
      <c r="G44997" s="2"/>
      <c r="J44997" s="2"/>
    </row>
    <row r="44998">
      <c r="D44998" s="2"/>
      <c r="G44998" s="2"/>
      <c r="J44998" s="2"/>
    </row>
    <row r="44999">
      <c r="D44999" s="2"/>
      <c r="G44999" s="2"/>
      <c r="J44999" s="2"/>
    </row>
    <row r="45000">
      <c r="D45000" s="2"/>
      <c r="G45000" s="2"/>
      <c r="J45000" s="2"/>
    </row>
    <row r="45001">
      <c r="D45001" s="2"/>
      <c r="G45001" s="2"/>
      <c r="J45001" s="2"/>
    </row>
    <row r="45002">
      <c r="D45002" s="2"/>
      <c r="G45002" s="2"/>
      <c r="J45002" s="2"/>
    </row>
    <row r="45003">
      <c r="D45003" s="2"/>
      <c r="G45003" s="2"/>
      <c r="J45003" s="2"/>
    </row>
    <row r="45004">
      <c r="D45004" s="2"/>
      <c r="G45004" s="2"/>
      <c r="J45004" s="2"/>
    </row>
    <row r="45005">
      <c r="D45005" s="2"/>
      <c r="G45005" s="2"/>
      <c r="J45005" s="2"/>
    </row>
    <row r="45006">
      <c r="D45006" s="2"/>
      <c r="G45006" s="2"/>
      <c r="J45006" s="2"/>
    </row>
    <row r="45007">
      <c r="D45007" s="2"/>
      <c r="G45007" s="2"/>
      <c r="J45007" s="2"/>
    </row>
    <row r="45008">
      <c r="D45008" s="2"/>
      <c r="G45008" s="2"/>
      <c r="J45008" s="2"/>
    </row>
    <row r="45009">
      <c r="D45009" s="2"/>
      <c r="G45009" s="2"/>
      <c r="J45009" s="2"/>
    </row>
    <row r="45010">
      <c r="D45010" s="2"/>
      <c r="G45010" s="2"/>
      <c r="J45010" s="2"/>
    </row>
    <row r="45011">
      <c r="D45011" s="2"/>
      <c r="G45011" s="2"/>
      <c r="J45011" s="2"/>
    </row>
    <row r="45012">
      <c r="D45012" s="2"/>
      <c r="G45012" s="2"/>
      <c r="J45012" s="2"/>
    </row>
    <row r="45013">
      <c r="D45013" s="2"/>
      <c r="G45013" s="2"/>
      <c r="J45013" s="2"/>
    </row>
    <row r="45014">
      <c r="D45014" s="2"/>
      <c r="G45014" s="2"/>
      <c r="J45014" s="2"/>
    </row>
    <row r="45015">
      <c r="D45015" s="2"/>
      <c r="G45015" s="2"/>
      <c r="J45015" s="2"/>
    </row>
    <row r="45016">
      <c r="D45016" s="2"/>
      <c r="G45016" s="2"/>
      <c r="J45016" s="2"/>
    </row>
    <row r="45017">
      <c r="D45017" s="2"/>
      <c r="G45017" s="2"/>
      <c r="J45017" s="2"/>
    </row>
    <row r="45018">
      <c r="D45018" s="2"/>
      <c r="G45018" s="2"/>
      <c r="J45018" s="2"/>
    </row>
    <row r="45019">
      <c r="D45019" s="2"/>
      <c r="G45019" s="2"/>
      <c r="J45019" s="2"/>
    </row>
    <row r="45020">
      <c r="D45020" s="2"/>
      <c r="G45020" s="2"/>
      <c r="J45020" s="2"/>
    </row>
    <row r="45021">
      <c r="D45021" s="2"/>
      <c r="G45021" s="2"/>
      <c r="J45021" s="2"/>
    </row>
    <row r="45022">
      <c r="D45022" s="2"/>
      <c r="G45022" s="2"/>
      <c r="J45022" s="2"/>
    </row>
    <row r="45023">
      <c r="D45023" s="2"/>
      <c r="G45023" s="2"/>
      <c r="J45023" s="2"/>
    </row>
    <row r="45024">
      <c r="D45024" s="2"/>
      <c r="G45024" s="2"/>
      <c r="J45024" s="2"/>
    </row>
    <row r="45025">
      <c r="D45025" s="2"/>
      <c r="G45025" s="2"/>
      <c r="J45025" s="2"/>
    </row>
    <row r="45026">
      <c r="D45026" s="2"/>
      <c r="G45026" s="2"/>
      <c r="J45026" s="2"/>
    </row>
    <row r="45027">
      <c r="D45027" s="2"/>
      <c r="G45027" s="2"/>
      <c r="J45027" s="2"/>
    </row>
    <row r="45028">
      <c r="D45028" s="2"/>
      <c r="G45028" s="2"/>
      <c r="J45028" s="2"/>
    </row>
    <row r="45029">
      <c r="D45029" s="2"/>
      <c r="G45029" s="2"/>
      <c r="J45029" s="2"/>
    </row>
    <row r="45030">
      <c r="D45030" s="2"/>
      <c r="G45030" s="2"/>
      <c r="J45030" s="2"/>
    </row>
    <row r="45031">
      <c r="D45031" s="2"/>
      <c r="G45031" s="2"/>
      <c r="J45031" s="2"/>
    </row>
    <row r="45032">
      <c r="D45032" s="2"/>
      <c r="G45032" s="2"/>
      <c r="J45032" s="2"/>
    </row>
    <row r="45033">
      <c r="D45033" s="2"/>
      <c r="G45033" s="2"/>
      <c r="J45033" s="2"/>
    </row>
    <row r="45034">
      <c r="D45034" s="2"/>
      <c r="G45034" s="2"/>
      <c r="J45034" s="2"/>
    </row>
    <row r="45035">
      <c r="D45035" s="2"/>
      <c r="G45035" s="2"/>
      <c r="J45035" s="2"/>
    </row>
    <row r="45036">
      <c r="D45036" s="2"/>
      <c r="G45036" s="2"/>
      <c r="J45036" s="2"/>
    </row>
    <row r="45037">
      <c r="D45037" s="2"/>
      <c r="G45037" s="2"/>
      <c r="J45037" s="2"/>
    </row>
    <row r="45038">
      <c r="D45038" s="2"/>
      <c r="G45038" s="2"/>
      <c r="J45038" s="2"/>
    </row>
    <row r="45039">
      <c r="D45039" s="2"/>
      <c r="G45039" s="2"/>
      <c r="J45039" s="2"/>
    </row>
    <row r="45040">
      <c r="D45040" s="2"/>
      <c r="G45040" s="2"/>
      <c r="J45040" s="2"/>
    </row>
    <row r="45041">
      <c r="D45041" s="2"/>
      <c r="G45041" s="2"/>
      <c r="J45041" s="2"/>
    </row>
    <row r="45042">
      <c r="D45042" s="2"/>
      <c r="G45042" s="2"/>
      <c r="J45042" s="2"/>
    </row>
    <row r="45043">
      <c r="D45043" s="2"/>
      <c r="G45043" s="2"/>
      <c r="J45043" s="2"/>
    </row>
    <row r="45044">
      <c r="D45044" s="2"/>
      <c r="G45044" s="2"/>
      <c r="J45044" s="2"/>
    </row>
    <row r="45045">
      <c r="D45045" s="2"/>
      <c r="G45045" s="2"/>
      <c r="J45045" s="2"/>
    </row>
    <row r="45046">
      <c r="D45046" s="2"/>
      <c r="G45046" s="2"/>
      <c r="J45046" s="2"/>
    </row>
    <row r="45047">
      <c r="D45047" s="2"/>
      <c r="G45047" s="2"/>
      <c r="J45047" s="2"/>
    </row>
    <row r="45048">
      <c r="D45048" s="2"/>
      <c r="G45048" s="2"/>
      <c r="J45048" s="2"/>
    </row>
    <row r="45049">
      <c r="D45049" s="2"/>
      <c r="G45049" s="2"/>
      <c r="J45049" s="2"/>
    </row>
    <row r="45050">
      <c r="D45050" s="2"/>
      <c r="G45050" s="2"/>
      <c r="J45050" s="2"/>
    </row>
    <row r="45051">
      <c r="D45051" s="2"/>
      <c r="G45051" s="2"/>
      <c r="J45051" s="2"/>
    </row>
    <row r="45052">
      <c r="D45052" s="2"/>
      <c r="G45052" s="2"/>
      <c r="J45052" s="2"/>
    </row>
    <row r="45053">
      <c r="D45053" s="2"/>
      <c r="G45053" s="2"/>
      <c r="J45053" s="2"/>
    </row>
    <row r="45054">
      <c r="D45054" s="2"/>
      <c r="G45054" s="2"/>
      <c r="J45054" s="2"/>
    </row>
    <row r="45055">
      <c r="D45055" s="2"/>
      <c r="G45055" s="2"/>
      <c r="J45055" s="2"/>
    </row>
    <row r="45056">
      <c r="D45056" s="2"/>
      <c r="G45056" s="2"/>
      <c r="J45056" s="2"/>
    </row>
    <row r="45057">
      <c r="D45057" s="2"/>
      <c r="G45057" s="2"/>
      <c r="J45057" s="2"/>
    </row>
    <row r="45058">
      <c r="D45058" s="2"/>
      <c r="G45058" s="2"/>
      <c r="J45058" s="2"/>
    </row>
    <row r="45059">
      <c r="D45059" s="2"/>
      <c r="G45059" s="2"/>
      <c r="J45059" s="2"/>
    </row>
    <row r="45060">
      <c r="D45060" s="2"/>
      <c r="G45060" s="2"/>
      <c r="J45060" s="2"/>
    </row>
    <row r="45061">
      <c r="D45061" s="2"/>
      <c r="G45061" s="2"/>
      <c r="J45061" s="2"/>
    </row>
    <row r="45062">
      <c r="D45062" s="2"/>
      <c r="G45062" s="2"/>
      <c r="J45062" s="2"/>
    </row>
    <row r="45063">
      <c r="D45063" s="2"/>
      <c r="G45063" s="2"/>
      <c r="J45063" s="2"/>
    </row>
    <row r="45064">
      <c r="D45064" s="2"/>
      <c r="G45064" s="2"/>
      <c r="J45064" s="2"/>
    </row>
    <row r="45065">
      <c r="D45065" s="2"/>
      <c r="G45065" s="2"/>
      <c r="J45065" s="2"/>
    </row>
    <row r="45066">
      <c r="D45066" s="2"/>
      <c r="G45066" s="2"/>
      <c r="J45066" s="2"/>
    </row>
    <row r="45067">
      <c r="D45067" s="2"/>
      <c r="G45067" s="2"/>
      <c r="J45067" s="2"/>
    </row>
    <row r="45068">
      <c r="D45068" s="2"/>
      <c r="G45068" s="2"/>
      <c r="J45068" s="2"/>
    </row>
    <row r="45069">
      <c r="D45069" s="2"/>
      <c r="G45069" s="2"/>
      <c r="J45069" s="2"/>
    </row>
    <row r="45070">
      <c r="D45070" s="2"/>
      <c r="G45070" s="2"/>
      <c r="J45070" s="2"/>
    </row>
    <row r="45071">
      <c r="D45071" s="2"/>
      <c r="G45071" s="2"/>
      <c r="J45071" s="2"/>
    </row>
    <row r="45072">
      <c r="D45072" s="2"/>
      <c r="G45072" s="2"/>
      <c r="J45072" s="2"/>
    </row>
    <row r="45073">
      <c r="D45073" s="2"/>
      <c r="G45073" s="2"/>
      <c r="J45073" s="2"/>
    </row>
    <row r="45074">
      <c r="D45074" s="2"/>
      <c r="G45074" s="2"/>
      <c r="J45074" s="2"/>
    </row>
    <row r="45075">
      <c r="D45075" s="2"/>
      <c r="G45075" s="2"/>
      <c r="J45075" s="2"/>
    </row>
    <row r="45076">
      <c r="D45076" s="2"/>
      <c r="G45076" s="2"/>
      <c r="J45076" s="2"/>
    </row>
    <row r="45077">
      <c r="D45077" s="2"/>
      <c r="G45077" s="2"/>
      <c r="J45077" s="2"/>
    </row>
    <row r="45078">
      <c r="D45078" s="2"/>
      <c r="G45078" s="2"/>
      <c r="J45078" s="2"/>
    </row>
    <row r="45079">
      <c r="D45079" s="2"/>
      <c r="G45079" s="2"/>
      <c r="J45079" s="2"/>
    </row>
    <row r="45080">
      <c r="D45080" s="2"/>
      <c r="G45080" s="2"/>
      <c r="J45080" s="2"/>
    </row>
    <row r="45081">
      <c r="D45081" s="2"/>
      <c r="G45081" s="2"/>
      <c r="J45081" s="2"/>
    </row>
    <row r="45082">
      <c r="D45082" s="2"/>
      <c r="G45082" s="2"/>
      <c r="J45082" s="2"/>
    </row>
    <row r="45083">
      <c r="D45083" s="2"/>
      <c r="G45083" s="2"/>
      <c r="J45083" s="2"/>
    </row>
    <row r="45084">
      <c r="D45084" s="2"/>
      <c r="G45084" s="2"/>
      <c r="J45084" s="2"/>
    </row>
    <row r="45085">
      <c r="D45085" s="2"/>
      <c r="G45085" s="2"/>
      <c r="J45085" s="2"/>
    </row>
    <row r="45086">
      <c r="D45086" s="2"/>
      <c r="G45086" s="2"/>
      <c r="J45086" s="2"/>
    </row>
    <row r="45087">
      <c r="D45087" s="2"/>
      <c r="G45087" s="2"/>
      <c r="J45087" s="2"/>
    </row>
    <row r="45088">
      <c r="D45088" s="2"/>
      <c r="G45088" s="2"/>
      <c r="J45088" s="2"/>
    </row>
    <row r="45089">
      <c r="D45089" s="2"/>
      <c r="G45089" s="2"/>
      <c r="J45089" s="2"/>
    </row>
    <row r="45090">
      <c r="D45090" s="2"/>
      <c r="G45090" s="2"/>
      <c r="J45090" s="2"/>
    </row>
    <row r="45091">
      <c r="D45091" s="2"/>
      <c r="G45091" s="2"/>
      <c r="J45091" s="2"/>
    </row>
    <row r="45092">
      <c r="D45092" s="2"/>
      <c r="G45092" s="2"/>
      <c r="J45092" s="2"/>
    </row>
    <row r="45093">
      <c r="D45093" s="2"/>
      <c r="G45093" s="2"/>
      <c r="J45093" s="2"/>
    </row>
    <row r="45094">
      <c r="D45094" s="2"/>
      <c r="G45094" s="2"/>
      <c r="J45094" s="2"/>
    </row>
    <row r="45095">
      <c r="D45095" s="2"/>
      <c r="G45095" s="2"/>
      <c r="J45095" s="2"/>
    </row>
    <row r="45096">
      <c r="D45096" s="2"/>
      <c r="G45096" s="2"/>
      <c r="J45096" s="2"/>
    </row>
    <row r="45097">
      <c r="D45097" s="2"/>
      <c r="G45097" s="2"/>
      <c r="J45097" s="2"/>
    </row>
    <row r="45098">
      <c r="D45098" s="2"/>
      <c r="G45098" s="2"/>
      <c r="J45098" s="2"/>
    </row>
    <row r="45099">
      <c r="D45099" s="2"/>
      <c r="G45099" s="2"/>
      <c r="J45099" s="2"/>
    </row>
    <row r="45100">
      <c r="D45100" s="2"/>
      <c r="G45100" s="2"/>
      <c r="J45100" s="2"/>
    </row>
    <row r="45101">
      <c r="D45101" s="2"/>
      <c r="G45101" s="2"/>
      <c r="J45101" s="2"/>
    </row>
    <row r="45102">
      <c r="D45102" s="2"/>
      <c r="G45102" s="2"/>
      <c r="J45102" s="2"/>
    </row>
    <row r="45103">
      <c r="D45103" s="2"/>
      <c r="G45103" s="2"/>
      <c r="J45103" s="2"/>
    </row>
    <row r="45104">
      <c r="D45104" s="2"/>
      <c r="G45104" s="2"/>
      <c r="J45104" s="2"/>
    </row>
    <row r="45105">
      <c r="D45105" s="2"/>
      <c r="G45105" s="2"/>
      <c r="J45105" s="2"/>
    </row>
    <row r="45106">
      <c r="D45106" s="2"/>
      <c r="G45106" s="2"/>
      <c r="J45106" s="2"/>
    </row>
    <row r="45107">
      <c r="D45107" s="2"/>
      <c r="G45107" s="2"/>
      <c r="J45107" s="2"/>
    </row>
    <row r="45108">
      <c r="D45108" s="2"/>
      <c r="G45108" s="2"/>
      <c r="J45108" s="2"/>
    </row>
    <row r="45109">
      <c r="D45109" s="2"/>
      <c r="G45109" s="2"/>
      <c r="J45109" s="2"/>
    </row>
    <row r="45110">
      <c r="D45110" s="2"/>
      <c r="G45110" s="2"/>
      <c r="J45110" s="2"/>
    </row>
    <row r="45111">
      <c r="D45111" s="2"/>
      <c r="G45111" s="2"/>
      <c r="J45111" s="2"/>
    </row>
    <row r="45112">
      <c r="D45112" s="2"/>
      <c r="G45112" s="2"/>
      <c r="J45112" s="2"/>
    </row>
    <row r="45113">
      <c r="D45113" s="2"/>
      <c r="G45113" s="2"/>
      <c r="J45113" s="2"/>
    </row>
    <row r="45114">
      <c r="D45114" s="2"/>
      <c r="G45114" s="2"/>
      <c r="J45114" s="2"/>
    </row>
    <row r="45115">
      <c r="D45115" s="2"/>
      <c r="G45115" s="2"/>
      <c r="J45115" s="2"/>
    </row>
    <row r="45116">
      <c r="D45116" s="2"/>
      <c r="G45116" s="2"/>
      <c r="J45116" s="2"/>
    </row>
    <row r="45117">
      <c r="D45117" s="2"/>
      <c r="G45117" s="2"/>
      <c r="J45117" s="2"/>
    </row>
    <row r="45118">
      <c r="D45118" s="2"/>
      <c r="G45118" s="2"/>
      <c r="J45118" s="2"/>
    </row>
    <row r="45119">
      <c r="D45119" s="2"/>
      <c r="G45119" s="2"/>
      <c r="J45119" s="2"/>
    </row>
    <row r="45120">
      <c r="D45120" s="2"/>
      <c r="G45120" s="2"/>
      <c r="J45120" s="2"/>
    </row>
    <row r="45121">
      <c r="D45121" s="2"/>
      <c r="G45121" s="2"/>
      <c r="J45121" s="2"/>
    </row>
    <row r="45122">
      <c r="D45122" s="2"/>
      <c r="G45122" s="2"/>
      <c r="J45122" s="2"/>
    </row>
    <row r="45123">
      <c r="D45123" s="2"/>
      <c r="G45123" s="2"/>
      <c r="J45123" s="2"/>
    </row>
    <row r="45124">
      <c r="D45124" s="2"/>
      <c r="G45124" s="2"/>
      <c r="J45124" s="2"/>
    </row>
    <row r="45125">
      <c r="D45125" s="2"/>
      <c r="G45125" s="2"/>
      <c r="J45125" s="2"/>
    </row>
    <row r="45126">
      <c r="D45126" s="2"/>
      <c r="G45126" s="2"/>
      <c r="J45126" s="2"/>
    </row>
    <row r="45127">
      <c r="D45127" s="2"/>
      <c r="G45127" s="2"/>
      <c r="J45127" s="2"/>
    </row>
    <row r="45128">
      <c r="D45128" s="2"/>
      <c r="G45128" s="2"/>
      <c r="J45128" s="2"/>
    </row>
    <row r="45129">
      <c r="D45129" s="2"/>
      <c r="G45129" s="2"/>
      <c r="J45129" s="2"/>
    </row>
    <row r="45130">
      <c r="D45130" s="2"/>
      <c r="G45130" s="2"/>
      <c r="J45130" s="2"/>
    </row>
    <row r="45131">
      <c r="D45131" s="2"/>
      <c r="G45131" s="2"/>
      <c r="J45131" s="2"/>
    </row>
    <row r="45132">
      <c r="D45132" s="2"/>
      <c r="G45132" s="2"/>
      <c r="J45132" s="2"/>
    </row>
    <row r="45133">
      <c r="D45133" s="2"/>
      <c r="G45133" s="2"/>
      <c r="J45133" s="2"/>
    </row>
    <row r="45134">
      <c r="D45134" s="2"/>
      <c r="G45134" s="2"/>
      <c r="J45134" s="2"/>
    </row>
    <row r="45135">
      <c r="D45135" s="2"/>
      <c r="G45135" s="2"/>
      <c r="J45135" s="2"/>
    </row>
    <row r="45136">
      <c r="D45136" s="2"/>
      <c r="G45136" s="2"/>
      <c r="J45136" s="2"/>
    </row>
    <row r="45137">
      <c r="D45137" s="2"/>
      <c r="G45137" s="2"/>
      <c r="J45137" s="2"/>
    </row>
    <row r="45138">
      <c r="D45138" s="2"/>
      <c r="G45138" s="2"/>
      <c r="J45138" s="2"/>
    </row>
    <row r="45139">
      <c r="D45139" s="2"/>
      <c r="G45139" s="2"/>
      <c r="J45139" s="2"/>
    </row>
    <row r="45140">
      <c r="D45140" s="2"/>
      <c r="G45140" s="2"/>
      <c r="J45140" s="2"/>
    </row>
    <row r="45141">
      <c r="D45141" s="2"/>
      <c r="G45141" s="2"/>
      <c r="J45141" s="2"/>
    </row>
    <row r="45142">
      <c r="D45142" s="2"/>
      <c r="G45142" s="2"/>
      <c r="J45142" s="2"/>
    </row>
    <row r="45143">
      <c r="D45143" s="2"/>
      <c r="G45143" s="2"/>
      <c r="J45143" s="2"/>
    </row>
    <row r="45144">
      <c r="D45144" s="2"/>
      <c r="G45144" s="2"/>
      <c r="J45144" s="2"/>
    </row>
    <row r="45145">
      <c r="D45145" s="2"/>
      <c r="G45145" s="2"/>
      <c r="J45145" s="2"/>
    </row>
    <row r="45146">
      <c r="D45146" s="2"/>
      <c r="G45146" s="2"/>
      <c r="J45146" s="2"/>
    </row>
    <row r="45147">
      <c r="D45147" s="2"/>
      <c r="G45147" s="2"/>
      <c r="J45147" s="2"/>
    </row>
    <row r="45148">
      <c r="D45148" s="2"/>
      <c r="G45148" s="2"/>
      <c r="J45148" s="2"/>
    </row>
    <row r="45149">
      <c r="D45149" s="2"/>
      <c r="G45149" s="2"/>
      <c r="J45149" s="2"/>
    </row>
    <row r="45150">
      <c r="D45150" s="2"/>
      <c r="G45150" s="2"/>
      <c r="J45150" s="2"/>
    </row>
    <row r="45151">
      <c r="D45151" s="2"/>
      <c r="G45151" s="2"/>
      <c r="J45151" s="2"/>
    </row>
    <row r="45152">
      <c r="D45152" s="2"/>
      <c r="G45152" s="2"/>
      <c r="J45152" s="2"/>
    </row>
    <row r="45153">
      <c r="D45153" s="2"/>
      <c r="G45153" s="2"/>
      <c r="J45153" s="2"/>
    </row>
    <row r="45154">
      <c r="D45154" s="2"/>
      <c r="G45154" s="2"/>
      <c r="J45154" s="2"/>
    </row>
    <row r="45155">
      <c r="D45155" s="2"/>
      <c r="G45155" s="2"/>
      <c r="J45155" s="2"/>
    </row>
    <row r="45156">
      <c r="D45156" s="2"/>
      <c r="G45156" s="2"/>
      <c r="J45156" s="2"/>
    </row>
    <row r="45157">
      <c r="D45157" s="2"/>
      <c r="G45157" s="2"/>
      <c r="J45157" s="2"/>
    </row>
    <row r="45158">
      <c r="D45158" s="2"/>
      <c r="G45158" s="2"/>
      <c r="J45158" s="2"/>
    </row>
    <row r="45159">
      <c r="D45159" s="2"/>
      <c r="G45159" s="2"/>
      <c r="J45159" s="2"/>
    </row>
    <row r="45160">
      <c r="D45160" s="2"/>
      <c r="G45160" s="2"/>
      <c r="J45160" s="2"/>
    </row>
    <row r="45161">
      <c r="D45161" s="2"/>
      <c r="G45161" s="2"/>
      <c r="J45161" s="2"/>
    </row>
    <row r="45162">
      <c r="D45162" s="2"/>
      <c r="G45162" s="2"/>
      <c r="J45162" s="2"/>
    </row>
    <row r="45163">
      <c r="D45163" s="2"/>
      <c r="G45163" s="2"/>
      <c r="J45163" s="2"/>
    </row>
    <row r="45164">
      <c r="D45164" s="2"/>
      <c r="G45164" s="2"/>
      <c r="J45164" s="2"/>
    </row>
    <row r="45165">
      <c r="D45165" s="2"/>
      <c r="G45165" s="2"/>
      <c r="J45165" s="2"/>
    </row>
    <row r="45166">
      <c r="D45166" s="2"/>
      <c r="G45166" s="2"/>
      <c r="J45166" s="2"/>
    </row>
    <row r="45167">
      <c r="D45167" s="2"/>
      <c r="G45167" s="2"/>
      <c r="J45167" s="2"/>
    </row>
    <row r="45168">
      <c r="D45168" s="2"/>
      <c r="G45168" s="2"/>
      <c r="J45168" s="2"/>
    </row>
    <row r="45169">
      <c r="D45169" s="2"/>
      <c r="G45169" s="2"/>
      <c r="J45169" s="2"/>
    </row>
    <row r="45170">
      <c r="D45170" s="2"/>
      <c r="G45170" s="2"/>
      <c r="J45170" s="2"/>
    </row>
    <row r="45171">
      <c r="D45171" s="2"/>
      <c r="G45171" s="2"/>
      <c r="J45171" s="2"/>
    </row>
    <row r="45172">
      <c r="D45172" s="2"/>
      <c r="G45172" s="2"/>
      <c r="J45172" s="2"/>
    </row>
    <row r="45173">
      <c r="D45173" s="2"/>
      <c r="G45173" s="2"/>
      <c r="J45173" s="2"/>
    </row>
    <row r="45174">
      <c r="D45174" s="2"/>
      <c r="G45174" s="2"/>
      <c r="J45174" s="2"/>
    </row>
    <row r="45175">
      <c r="D45175" s="2"/>
      <c r="G45175" s="2"/>
      <c r="J45175" s="2"/>
    </row>
    <row r="45176">
      <c r="D45176" s="2"/>
      <c r="G45176" s="2"/>
      <c r="J45176" s="2"/>
    </row>
    <row r="45177">
      <c r="D45177" s="2"/>
      <c r="G45177" s="2"/>
      <c r="J45177" s="2"/>
    </row>
    <row r="45178">
      <c r="D45178" s="2"/>
      <c r="G45178" s="2"/>
      <c r="J45178" s="2"/>
    </row>
    <row r="45179">
      <c r="D45179" s="2"/>
      <c r="G45179" s="2"/>
      <c r="J45179" s="2"/>
    </row>
    <row r="45180">
      <c r="D45180" s="2"/>
      <c r="G45180" s="2"/>
      <c r="J45180" s="2"/>
    </row>
    <row r="45181">
      <c r="D45181" s="2"/>
      <c r="G45181" s="2"/>
      <c r="J45181" s="2"/>
    </row>
    <row r="45182">
      <c r="D45182" s="2"/>
      <c r="G45182" s="2"/>
      <c r="J45182" s="2"/>
    </row>
    <row r="45183">
      <c r="D45183" s="2"/>
      <c r="G45183" s="2"/>
      <c r="J45183" s="2"/>
    </row>
    <row r="45184">
      <c r="D45184" s="2"/>
      <c r="G45184" s="2"/>
      <c r="J45184" s="2"/>
    </row>
    <row r="45185">
      <c r="D45185" s="2"/>
      <c r="G45185" s="2"/>
      <c r="J45185" s="2"/>
    </row>
    <row r="45186">
      <c r="D45186" s="2"/>
      <c r="G45186" s="2"/>
      <c r="J45186" s="2"/>
    </row>
    <row r="45187">
      <c r="D45187" s="2"/>
      <c r="G45187" s="2"/>
      <c r="J45187" s="2"/>
    </row>
    <row r="45188">
      <c r="D45188" s="2"/>
      <c r="G45188" s="2"/>
      <c r="J45188" s="2"/>
    </row>
    <row r="45189">
      <c r="D45189" s="2"/>
      <c r="G45189" s="2"/>
      <c r="J45189" s="2"/>
    </row>
    <row r="45190">
      <c r="D45190" s="2"/>
      <c r="G45190" s="2"/>
      <c r="J45190" s="2"/>
    </row>
    <row r="45191">
      <c r="D45191" s="2"/>
      <c r="G45191" s="2"/>
      <c r="J45191" s="2"/>
    </row>
    <row r="45192">
      <c r="D45192" s="2"/>
      <c r="G45192" s="2"/>
      <c r="J45192" s="2"/>
    </row>
    <row r="45193">
      <c r="D45193" s="2"/>
      <c r="G45193" s="2"/>
      <c r="J45193" s="2"/>
    </row>
    <row r="45194">
      <c r="D45194" s="2"/>
      <c r="G45194" s="2"/>
      <c r="J45194" s="2"/>
    </row>
    <row r="45195">
      <c r="D45195" s="2"/>
      <c r="G45195" s="2"/>
      <c r="J45195" s="2"/>
    </row>
    <row r="45196">
      <c r="D45196" s="2"/>
      <c r="G45196" s="2"/>
      <c r="J45196" s="2"/>
    </row>
    <row r="45197">
      <c r="D45197" s="2"/>
      <c r="G45197" s="2"/>
      <c r="J45197" s="2"/>
    </row>
    <row r="45198">
      <c r="D45198" s="2"/>
      <c r="G45198" s="2"/>
      <c r="J45198" s="2"/>
    </row>
    <row r="45199">
      <c r="D45199" s="2"/>
      <c r="G45199" s="2"/>
      <c r="J45199" s="2"/>
    </row>
    <row r="45200">
      <c r="D45200" s="2"/>
      <c r="G45200" s="2"/>
      <c r="J45200" s="2"/>
    </row>
    <row r="45201">
      <c r="D45201" s="2"/>
      <c r="G45201" s="2"/>
      <c r="J45201" s="2"/>
    </row>
    <row r="45202">
      <c r="D45202" s="2"/>
      <c r="G45202" s="2"/>
      <c r="J45202" s="2"/>
    </row>
    <row r="45203">
      <c r="D45203" s="2"/>
      <c r="G45203" s="2"/>
      <c r="J45203" s="2"/>
    </row>
    <row r="45204">
      <c r="D45204" s="2"/>
      <c r="G45204" s="2"/>
      <c r="J45204" s="2"/>
    </row>
    <row r="45205">
      <c r="D45205" s="2"/>
      <c r="G45205" s="2"/>
      <c r="J45205" s="2"/>
    </row>
    <row r="45206">
      <c r="D45206" s="2"/>
      <c r="G45206" s="2"/>
      <c r="J45206" s="2"/>
    </row>
    <row r="45207">
      <c r="D45207" s="2"/>
      <c r="G45207" s="2"/>
      <c r="J45207" s="2"/>
    </row>
    <row r="45208">
      <c r="D45208" s="2"/>
      <c r="G45208" s="2"/>
      <c r="J45208" s="2"/>
    </row>
    <row r="45209">
      <c r="D45209" s="2"/>
      <c r="G45209" s="2"/>
      <c r="J45209" s="2"/>
    </row>
    <row r="45210">
      <c r="D45210" s="2"/>
      <c r="G45210" s="2"/>
      <c r="J45210" s="2"/>
    </row>
    <row r="45211">
      <c r="D45211" s="2"/>
      <c r="G45211" s="2"/>
      <c r="J45211" s="2"/>
    </row>
    <row r="45212">
      <c r="D45212" s="2"/>
      <c r="G45212" s="2"/>
      <c r="J45212" s="2"/>
    </row>
    <row r="45213">
      <c r="D45213" s="2"/>
      <c r="G45213" s="2"/>
      <c r="J45213" s="2"/>
    </row>
    <row r="45214">
      <c r="D45214" s="2"/>
      <c r="G45214" s="2"/>
      <c r="J45214" s="2"/>
    </row>
    <row r="45215">
      <c r="D45215" s="2"/>
      <c r="G45215" s="2"/>
      <c r="J45215" s="2"/>
    </row>
    <row r="45216">
      <c r="D45216" s="2"/>
      <c r="G45216" s="2"/>
      <c r="J45216" s="2"/>
    </row>
    <row r="45217">
      <c r="D45217" s="2"/>
      <c r="G45217" s="2"/>
      <c r="J45217" s="2"/>
    </row>
    <row r="45218">
      <c r="D45218" s="2"/>
      <c r="G45218" s="2"/>
      <c r="J45218" s="2"/>
    </row>
    <row r="45219">
      <c r="D45219" s="2"/>
      <c r="G45219" s="2"/>
      <c r="J45219" s="2"/>
    </row>
    <row r="45220">
      <c r="D45220" s="2"/>
      <c r="G45220" s="2"/>
      <c r="J45220" s="2"/>
    </row>
    <row r="45221">
      <c r="D45221" s="2"/>
      <c r="G45221" s="2"/>
      <c r="J45221" s="2"/>
    </row>
    <row r="45222">
      <c r="D45222" s="2"/>
      <c r="G45222" s="2"/>
      <c r="J45222" s="2"/>
    </row>
    <row r="45223">
      <c r="D45223" s="2"/>
      <c r="G45223" s="2"/>
      <c r="J45223" s="2"/>
    </row>
    <row r="45224">
      <c r="D45224" s="2"/>
      <c r="G45224" s="2"/>
      <c r="J45224" s="2"/>
    </row>
    <row r="45225">
      <c r="D45225" s="2"/>
      <c r="G45225" s="2"/>
      <c r="J45225" s="2"/>
    </row>
    <row r="45226">
      <c r="D45226" s="2"/>
      <c r="G45226" s="2"/>
      <c r="J45226" s="2"/>
    </row>
    <row r="45227">
      <c r="D45227" s="2"/>
      <c r="G45227" s="2"/>
      <c r="J45227" s="2"/>
    </row>
    <row r="45228">
      <c r="D45228" s="2"/>
      <c r="G45228" s="2"/>
      <c r="J45228" s="2"/>
    </row>
    <row r="45229">
      <c r="D45229" s="2"/>
      <c r="G45229" s="2"/>
      <c r="J45229" s="2"/>
    </row>
    <row r="45230">
      <c r="D45230" s="2"/>
      <c r="G45230" s="2"/>
      <c r="J45230" s="2"/>
    </row>
    <row r="45231">
      <c r="D45231" s="2"/>
      <c r="G45231" s="2"/>
      <c r="J45231" s="2"/>
    </row>
    <row r="45232">
      <c r="D45232" s="2"/>
      <c r="G45232" s="2"/>
      <c r="J45232" s="2"/>
    </row>
    <row r="45233">
      <c r="D45233" s="2"/>
      <c r="G45233" s="2"/>
      <c r="J45233" s="2"/>
    </row>
    <row r="45234">
      <c r="D45234" s="2"/>
      <c r="G45234" s="2"/>
      <c r="J45234" s="2"/>
    </row>
    <row r="45235">
      <c r="D45235" s="2"/>
      <c r="G45235" s="2"/>
      <c r="J45235" s="2"/>
    </row>
    <row r="45236">
      <c r="D45236" s="2"/>
      <c r="G45236" s="2"/>
      <c r="J45236" s="2"/>
    </row>
    <row r="45237">
      <c r="D45237" s="2"/>
      <c r="G45237" s="2"/>
      <c r="J45237" s="2"/>
    </row>
    <row r="45238">
      <c r="D45238" s="2"/>
      <c r="G45238" s="2"/>
      <c r="J45238" s="2"/>
    </row>
    <row r="45239">
      <c r="D45239" s="2"/>
      <c r="G45239" s="2"/>
      <c r="J45239" s="2"/>
    </row>
    <row r="45240">
      <c r="D45240" s="2"/>
      <c r="G45240" s="2"/>
      <c r="J45240" s="2"/>
    </row>
    <row r="45241">
      <c r="D45241" s="2"/>
      <c r="G45241" s="2"/>
      <c r="J45241" s="2"/>
    </row>
    <row r="45242">
      <c r="D45242" s="2"/>
      <c r="G45242" s="2"/>
      <c r="J45242" s="2"/>
    </row>
    <row r="45243">
      <c r="D45243" s="2"/>
      <c r="G45243" s="2"/>
      <c r="J45243" s="2"/>
    </row>
    <row r="45244">
      <c r="D45244" s="2"/>
      <c r="G45244" s="2"/>
      <c r="J45244" s="2"/>
    </row>
    <row r="45245">
      <c r="D45245" s="2"/>
      <c r="G45245" s="2"/>
      <c r="J45245" s="2"/>
    </row>
    <row r="45246">
      <c r="D45246" s="2"/>
      <c r="G45246" s="2"/>
      <c r="J45246" s="2"/>
    </row>
    <row r="45247">
      <c r="D45247" s="2"/>
      <c r="G45247" s="2"/>
      <c r="J45247" s="2"/>
    </row>
    <row r="45248">
      <c r="D45248" s="2"/>
      <c r="G45248" s="2"/>
      <c r="J45248" s="2"/>
    </row>
    <row r="45249">
      <c r="D45249" s="2"/>
      <c r="G45249" s="2"/>
      <c r="J45249" s="2"/>
    </row>
    <row r="45250">
      <c r="D45250" s="2"/>
      <c r="G45250" s="2"/>
      <c r="J45250" s="2"/>
    </row>
    <row r="45251">
      <c r="D45251" s="2"/>
      <c r="G45251" s="2"/>
      <c r="J45251" s="2"/>
    </row>
    <row r="45252">
      <c r="D45252" s="2"/>
      <c r="G45252" s="2"/>
      <c r="J45252" s="2"/>
    </row>
    <row r="45253">
      <c r="D45253" s="2"/>
      <c r="G45253" s="2"/>
      <c r="J45253" s="2"/>
    </row>
    <row r="45254">
      <c r="D45254" s="2"/>
      <c r="G45254" s="2"/>
      <c r="J45254" s="2"/>
    </row>
    <row r="45255">
      <c r="D45255" s="2"/>
      <c r="G45255" s="2"/>
      <c r="J45255" s="2"/>
    </row>
    <row r="45256">
      <c r="D45256" s="2"/>
      <c r="G45256" s="2"/>
      <c r="J45256" s="2"/>
    </row>
    <row r="45257">
      <c r="D45257" s="2"/>
      <c r="G45257" s="2"/>
      <c r="J45257" s="2"/>
    </row>
    <row r="45258">
      <c r="D45258" s="2"/>
      <c r="G45258" s="2"/>
      <c r="J45258" s="2"/>
    </row>
    <row r="45259">
      <c r="D45259" s="2"/>
      <c r="G45259" s="2"/>
      <c r="J45259" s="2"/>
    </row>
    <row r="45260">
      <c r="D45260" s="2"/>
      <c r="G45260" s="2"/>
      <c r="J45260" s="2"/>
    </row>
    <row r="45261">
      <c r="D45261" s="2"/>
      <c r="G45261" s="2"/>
      <c r="J45261" s="2"/>
    </row>
    <row r="45262">
      <c r="D45262" s="2"/>
      <c r="G45262" s="2"/>
      <c r="J45262" s="2"/>
    </row>
    <row r="45263">
      <c r="D45263" s="2"/>
      <c r="G45263" s="2"/>
      <c r="J45263" s="2"/>
    </row>
    <row r="45264">
      <c r="D45264" s="2"/>
      <c r="G45264" s="2"/>
      <c r="J45264" s="2"/>
    </row>
    <row r="45265">
      <c r="D45265" s="2"/>
      <c r="G45265" s="2"/>
      <c r="J45265" s="2"/>
    </row>
    <row r="45266">
      <c r="D45266" s="2"/>
      <c r="G45266" s="2"/>
      <c r="J45266" s="2"/>
    </row>
    <row r="45267">
      <c r="D45267" s="2"/>
      <c r="G45267" s="2"/>
      <c r="J45267" s="2"/>
    </row>
    <row r="45268">
      <c r="D45268" s="2"/>
      <c r="G45268" s="2"/>
      <c r="J45268" s="2"/>
    </row>
    <row r="45269">
      <c r="D45269" s="2"/>
      <c r="G45269" s="2"/>
      <c r="J45269" s="2"/>
    </row>
    <row r="45270">
      <c r="D45270" s="2"/>
      <c r="G45270" s="2"/>
      <c r="J45270" s="2"/>
    </row>
    <row r="45271">
      <c r="D45271" s="2"/>
      <c r="G45271" s="2"/>
      <c r="J45271" s="2"/>
    </row>
    <row r="45272">
      <c r="D45272" s="2"/>
      <c r="G45272" s="2"/>
      <c r="J45272" s="2"/>
    </row>
    <row r="45273">
      <c r="D45273" s="2"/>
      <c r="G45273" s="2"/>
      <c r="J45273" s="2"/>
    </row>
    <row r="45274">
      <c r="D45274" s="2"/>
      <c r="G45274" s="2"/>
      <c r="J45274" s="2"/>
    </row>
    <row r="45275">
      <c r="D45275" s="2"/>
      <c r="G45275" s="2"/>
      <c r="J45275" s="2"/>
    </row>
    <row r="45276">
      <c r="D45276" s="2"/>
      <c r="G45276" s="2"/>
      <c r="J45276" s="2"/>
    </row>
    <row r="45277">
      <c r="D45277" s="2"/>
      <c r="G45277" s="2"/>
      <c r="J45277" s="2"/>
    </row>
    <row r="45278">
      <c r="D45278" s="2"/>
      <c r="G45278" s="2"/>
      <c r="J45278" s="2"/>
    </row>
    <row r="45279">
      <c r="D45279" s="2"/>
      <c r="G45279" s="2"/>
      <c r="J45279" s="2"/>
    </row>
    <row r="45280">
      <c r="D45280" s="2"/>
      <c r="G45280" s="2"/>
      <c r="J45280" s="2"/>
    </row>
    <row r="45281">
      <c r="D45281" s="2"/>
      <c r="G45281" s="2"/>
      <c r="J45281" s="2"/>
    </row>
    <row r="45282">
      <c r="D45282" s="2"/>
      <c r="G45282" s="2"/>
      <c r="J45282" s="2"/>
    </row>
    <row r="45283">
      <c r="D45283" s="2"/>
      <c r="G45283" s="2"/>
      <c r="J45283" s="2"/>
    </row>
    <row r="45284">
      <c r="D45284" s="2"/>
      <c r="G45284" s="2"/>
      <c r="J45284" s="2"/>
    </row>
    <row r="45285">
      <c r="D45285" s="2"/>
      <c r="G45285" s="2"/>
      <c r="J45285" s="2"/>
    </row>
    <row r="45286">
      <c r="D45286" s="2"/>
      <c r="G45286" s="2"/>
      <c r="J45286" s="2"/>
    </row>
    <row r="45287">
      <c r="D45287" s="2"/>
      <c r="G45287" s="2"/>
      <c r="J45287" s="2"/>
    </row>
    <row r="45288">
      <c r="D45288" s="2"/>
      <c r="G45288" s="2"/>
      <c r="J45288" s="2"/>
    </row>
    <row r="45289">
      <c r="D45289" s="2"/>
      <c r="G45289" s="2"/>
      <c r="J45289" s="2"/>
    </row>
    <row r="45290">
      <c r="D45290" s="2"/>
      <c r="G45290" s="2"/>
      <c r="J45290" s="2"/>
    </row>
    <row r="45291">
      <c r="D45291" s="2"/>
      <c r="G45291" s="2"/>
      <c r="J45291" s="2"/>
    </row>
    <row r="45292">
      <c r="D45292" s="2"/>
      <c r="G45292" s="2"/>
      <c r="J45292" s="2"/>
    </row>
    <row r="45293">
      <c r="D45293" s="2"/>
      <c r="G45293" s="2"/>
      <c r="J45293" s="2"/>
    </row>
    <row r="45294">
      <c r="D45294" s="2"/>
      <c r="G45294" s="2"/>
      <c r="J45294" s="2"/>
    </row>
    <row r="45295">
      <c r="D45295" s="2"/>
      <c r="G45295" s="2"/>
      <c r="J45295" s="2"/>
    </row>
    <row r="45296">
      <c r="D45296" s="2"/>
      <c r="G45296" s="2"/>
      <c r="J45296" s="2"/>
    </row>
    <row r="45297">
      <c r="D45297" s="2"/>
      <c r="G45297" s="2"/>
      <c r="J45297" s="2"/>
    </row>
    <row r="45298">
      <c r="D45298" s="2"/>
      <c r="G45298" s="2"/>
      <c r="J45298" s="2"/>
    </row>
    <row r="45299">
      <c r="D45299" s="2"/>
      <c r="G45299" s="2"/>
      <c r="J45299" s="2"/>
    </row>
    <row r="45300">
      <c r="D45300" s="2"/>
      <c r="G45300" s="2"/>
      <c r="J45300" s="2"/>
    </row>
    <row r="45301">
      <c r="D45301" s="2"/>
      <c r="G45301" s="2"/>
      <c r="J45301" s="2"/>
    </row>
    <row r="45302">
      <c r="D45302" s="2"/>
      <c r="G45302" s="2"/>
      <c r="J45302" s="2"/>
    </row>
    <row r="45303">
      <c r="D45303" s="2"/>
      <c r="G45303" s="2"/>
      <c r="J45303" s="2"/>
    </row>
    <row r="45304">
      <c r="D45304" s="2"/>
      <c r="G45304" s="2"/>
      <c r="J45304" s="2"/>
    </row>
    <row r="45305">
      <c r="D45305" s="2"/>
      <c r="G45305" s="2"/>
      <c r="J45305" s="2"/>
    </row>
    <row r="45306">
      <c r="D45306" s="2"/>
      <c r="G45306" s="2"/>
      <c r="J45306" s="2"/>
    </row>
    <row r="45307">
      <c r="D45307" s="2"/>
      <c r="G45307" s="2"/>
      <c r="J45307" s="2"/>
    </row>
    <row r="45308">
      <c r="D45308" s="2"/>
      <c r="G45308" s="2"/>
      <c r="J45308" s="2"/>
    </row>
    <row r="45309">
      <c r="D45309" s="2"/>
      <c r="G45309" s="2"/>
      <c r="J45309" s="2"/>
    </row>
    <row r="45310">
      <c r="D45310" s="2"/>
      <c r="G45310" s="2"/>
      <c r="J45310" s="2"/>
    </row>
    <row r="45311">
      <c r="D45311" s="2"/>
      <c r="G45311" s="2"/>
      <c r="J45311" s="2"/>
    </row>
    <row r="45312">
      <c r="D45312" s="2"/>
      <c r="G45312" s="2"/>
      <c r="J45312" s="2"/>
    </row>
    <row r="45313">
      <c r="D45313" s="2"/>
      <c r="G45313" s="2"/>
      <c r="J45313" s="2"/>
    </row>
    <row r="45314">
      <c r="D45314" s="2"/>
      <c r="G45314" s="2"/>
      <c r="J45314" s="2"/>
    </row>
    <row r="45315">
      <c r="D45315" s="2"/>
      <c r="G45315" s="2"/>
      <c r="J45315" s="2"/>
    </row>
    <row r="45316">
      <c r="D45316" s="2"/>
      <c r="G45316" s="2"/>
      <c r="J45316" s="2"/>
    </row>
    <row r="45317">
      <c r="D45317" s="2"/>
      <c r="G45317" s="2"/>
      <c r="J45317" s="2"/>
    </row>
    <row r="45318">
      <c r="D45318" s="2"/>
      <c r="G45318" s="2"/>
      <c r="J45318" s="2"/>
    </row>
    <row r="45319">
      <c r="D45319" s="2"/>
      <c r="G45319" s="2"/>
      <c r="J45319" s="2"/>
    </row>
    <row r="45320">
      <c r="D45320" s="2"/>
      <c r="G45320" s="2"/>
      <c r="J45320" s="2"/>
    </row>
    <row r="45321">
      <c r="D45321" s="2"/>
      <c r="G45321" s="2"/>
      <c r="J45321" s="2"/>
    </row>
    <row r="45322">
      <c r="D45322" s="2"/>
      <c r="G45322" s="2"/>
      <c r="J45322" s="2"/>
    </row>
    <row r="45323">
      <c r="D45323" s="2"/>
      <c r="G45323" s="2"/>
      <c r="J45323" s="2"/>
    </row>
    <row r="45324">
      <c r="D45324" s="2"/>
      <c r="G45324" s="2"/>
      <c r="J45324" s="2"/>
    </row>
    <row r="45325">
      <c r="D45325" s="2"/>
      <c r="G45325" s="2"/>
      <c r="J45325" s="2"/>
    </row>
    <row r="45326">
      <c r="D45326" s="2"/>
      <c r="G45326" s="2"/>
      <c r="J45326" s="2"/>
    </row>
    <row r="45327">
      <c r="D45327" s="2"/>
      <c r="G45327" s="2"/>
      <c r="J45327" s="2"/>
    </row>
    <row r="45328">
      <c r="D45328" s="2"/>
      <c r="G45328" s="2"/>
      <c r="J45328" s="2"/>
    </row>
    <row r="45329">
      <c r="D45329" s="2"/>
      <c r="G45329" s="2"/>
      <c r="J45329" s="2"/>
    </row>
    <row r="45330">
      <c r="D45330" s="2"/>
      <c r="G45330" s="2"/>
      <c r="J45330" s="2"/>
    </row>
    <row r="45331">
      <c r="D45331" s="2"/>
      <c r="G45331" s="2"/>
      <c r="J45331" s="2"/>
    </row>
    <row r="45332">
      <c r="D45332" s="2"/>
      <c r="G45332" s="2"/>
      <c r="J45332" s="2"/>
    </row>
    <row r="45333">
      <c r="D45333" s="2"/>
      <c r="G45333" s="2"/>
      <c r="J45333" s="2"/>
    </row>
    <row r="45334">
      <c r="D45334" s="2"/>
      <c r="G45334" s="2"/>
      <c r="J45334" s="2"/>
    </row>
    <row r="45335">
      <c r="D45335" s="2"/>
      <c r="G45335" s="2"/>
      <c r="J45335" s="2"/>
    </row>
    <row r="45336">
      <c r="D45336" s="2"/>
      <c r="G45336" s="2"/>
      <c r="J45336" s="2"/>
    </row>
    <row r="45337">
      <c r="D45337" s="2"/>
      <c r="G45337" s="2"/>
      <c r="J45337" s="2"/>
    </row>
    <row r="45338">
      <c r="D45338" s="2"/>
      <c r="G45338" s="2"/>
      <c r="J45338" s="2"/>
    </row>
    <row r="45339">
      <c r="D45339" s="2"/>
      <c r="G45339" s="2"/>
      <c r="J45339" s="2"/>
    </row>
    <row r="45340">
      <c r="D45340" s="2"/>
      <c r="G45340" s="2"/>
      <c r="J45340" s="2"/>
    </row>
    <row r="45341">
      <c r="D45341" s="2"/>
      <c r="G45341" s="2"/>
      <c r="J45341" s="2"/>
    </row>
    <row r="45342">
      <c r="D45342" s="2"/>
      <c r="G45342" s="2"/>
      <c r="J45342" s="2"/>
    </row>
    <row r="45343">
      <c r="D45343" s="2"/>
      <c r="G45343" s="2"/>
      <c r="J45343" s="2"/>
    </row>
    <row r="45344">
      <c r="D45344" s="2"/>
      <c r="G45344" s="2"/>
      <c r="J45344" s="2"/>
    </row>
    <row r="45345">
      <c r="D45345" s="2"/>
      <c r="G45345" s="2"/>
      <c r="J45345" s="2"/>
    </row>
    <row r="45346">
      <c r="D45346" s="2"/>
      <c r="G45346" s="2"/>
      <c r="J45346" s="2"/>
    </row>
    <row r="45347">
      <c r="D45347" s="2"/>
      <c r="G45347" s="2"/>
      <c r="J45347" s="2"/>
    </row>
    <row r="45348">
      <c r="D45348" s="2"/>
      <c r="G45348" s="2"/>
      <c r="J45348" s="2"/>
    </row>
    <row r="45349">
      <c r="D45349" s="2"/>
      <c r="G45349" s="2"/>
      <c r="J45349" s="2"/>
    </row>
    <row r="45350">
      <c r="D45350" s="2"/>
      <c r="G45350" s="2"/>
      <c r="J45350" s="2"/>
    </row>
    <row r="45351">
      <c r="D45351" s="2"/>
      <c r="G45351" s="2"/>
      <c r="J45351" s="2"/>
    </row>
    <row r="45352">
      <c r="D45352" s="2"/>
      <c r="G45352" s="2"/>
      <c r="J45352" s="2"/>
    </row>
    <row r="45353">
      <c r="D45353" s="2"/>
      <c r="G45353" s="2"/>
      <c r="J45353" s="2"/>
    </row>
    <row r="45354">
      <c r="D45354" s="2"/>
      <c r="G45354" s="2"/>
      <c r="J45354" s="2"/>
    </row>
    <row r="45355">
      <c r="D45355" s="2"/>
      <c r="G45355" s="2"/>
      <c r="J45355" s="2"/>
    </row>
    <row r="45356">
      <c r="D45356" s="2"/>
      <c r="G45356" s="2"/>
      <c r="J45356" s="2"/>
    </row>
    <row r="45357">
      <c r="D45357" s="2"/>
      <c r="G45357" s="2"/>
      <c r="J45357" s="2"/>
    </row>
    <row r="45358">
      <c r="D45358" s="2"/>
      <c r="G45358" s="2"/>
      <c r="J45358" s="2"/>
    </row>
    <row r="45359">
      <c r="D45359" s="2"/>
      <c r="G45359" s="2"/>
      <c r="J45359" s="2"/>
    </row>
    <row r="45360">
      <c r="D45360" s="2"/>
      <c r="G45360" s="2"/>
      <c r="J45360" s="2"/>
    </row>
    <row r="45361">
      <c r="D45361" s="2"/>
      <c r="G45361" s="2"/>
      <c r="J45361" s="2"/>
    </row>
    <row r="45362">
      <c r="D45362" s="2"/>
      <c r="G45362" s="2"/>
      <c r="J45362" s="2"/>
    </row>
    <row r="45363">
      <c r="D45363" s="2"/>
      <c r="G45363" s="2"/>
      <c r="J45363" s="2"/>
    </row>
    <row r="45364">
      <c r="D45364" s="2"/>
      <c r="G45364" s="2"/>
      <c r="J45364" s="2"/>
    </row>
    <row r="45365">
      <c r="D45365" s="2"/>
      <c r="G45365" s="2"/>
      <c r="J45365" s="2"/>
    </row>
    <row r="45366">
      <c r="D45366" s="2"/>
      <c r="G45366" s="2"/>
      <c r="J45366" s="2"/>
    </row>
    <row r="45367">
      <c r="D45367" s="2"/>
      <c r="G45367" s="2"/>
      <c r="J45367" s="2"/>
    </row>
    <row r="45368">
      <c r="D45368" s="2"/>
      <c r="G45368" s="2"/>
      <c r="J45368" s="2"/>
    </row>
    <row r="45369">
      <c r="D45369" s="2"/>
      <c r="G45369" s="2"/>
      <c r="J45369" s="2"/>
    </row>
    <row r="45370">
      <c r="D45370" s="2"/>
      <c r="G45370" s="2"/>
      <c r="J45370" s="2"/>
    </row>
    <row r="45371">
      <c r="D45371" s="2"/>
      <c r="G45371" s="2"/>
      <c r="J45371" s="2"/>
    </row>
    <row r="45372">
      <c r="D45372" s="2"/>
      <c r="G45372" s="2"/>
      <c r="J45372" s="2"/>
    </row>
    <row r="45373">
      <c r="D45373" s="2"/>
      <c r="G45373" s="2"/>
      <c r="J45373" s="2"/>
    </row>
    <row r="45374">
      <c r="D45374" s="2"/>
      <c r="G45374" s="2"/>
      <c r="J45374" s="2"/>
    </row>
    <row r="45375">
      <c r="D45375" s="2"/>
      <c r="G45375" s="2"/>
      <c r="J45375" s="2"/>
    </row>
    <row r="45376">
      <c r="D45376" s="2"/>
      <c r="G45376" s="2"/>
      <c r="J45376" s="2"/>
    </row>
    <row r="45377">
      <c r="D45377" s="2"/>
      <c r="G45377" s="2"/>
      <c r="J45377" s="2"/>
    </row>
    <row r="45378">
      <c r="D45378" s="2"/>
      <c r="G45378" s="2"/>
      <c r="J45378" s="2"/>
    </row>
    <row r="45379">
      <c r="D45379" s="2"/>
      <c r="G45379" s="2"/>
      <c r="J45379" s="2"/>
    </row>
    <row r="45380">
      <c r="D45380" s="2"/>
      <c r="G45380" s="2"/>
      <c r="J45380" s="2"/>
    </row>
    <row r="45381">
      <c r="D45381" s="2"/>
      <c r="G45381" s="2"/>
      <c r="J45381" s="2"/>
    </row>
    <row r="45382">
      <c r="D45382" s="2"/>
      <c r="G45382" s="2"/>
      <c r="J45382" s="2"/>
    </row>
    <row r="45383">
      <c r="D45383" s="2"/>
      <c r="G45383" s="2"/>
      <c r="J45383" s="2"/>
    </row>
    <row r="45384">
      <c r="D45384" s="2"/>
      <c r="G45384" s="2"/>
      <c r="J45384" s="2"/>
    </row>
    <row r="45385">
      <c r="D45385" s="2"/>
      <c r="G45385" s="2"/>
      <c r="J45385" s="2"/>
    </row>
    <row r="45386">
      <c r="D45386" s="2"/>
      <c r="G45386" s="2"/>
      <c r="J45386" s="2"/>
    </row>
    <row r="45387">
      <c r="D45387" s="2"/>
      <c r="G45387" s="2"/>
      <c r="J45387" s="2"/>
    </row>
    <row r="45388">
      <c r="D45388" s="2"/>
      <c r="G45388" s="2"/>
      <c r="J45388" s="2"/>
    </row>
    <row r="45389">
      <c r="D45389" s="2"/>
      <c r="G45389" s="2"/>
      <c r="J45389" s="2"/>
    </row>
    <row r="45390">
      <c r="D45390" s="2"/>
      <c r="G45390" s="2"/>
      <c r="J45390" s="2"/>
    </row>
    <row r="45391">
      <c r="D45391" s="2"/>
      <c r="G45391" s="2"/>
      <c r="J45391" s="2"/>
    </row>
    <row r="45392">
      <c r="D45392" s="2"/>
      <c r="G45392" s="2"/>
      <c r="J45392" s="2"/>
    </row>
    <row r="45393">
      <c r="D45393" s="2"/>
      <c r="G45393" s="2"/>
      <c r="J45393" s="2"/>
    </row>
    <row r="45394">
      <c r="D45394" s="2"/>
      <c r="G45394" s="2"/>
      <c r="J45394" s="2"/>
    </row>
    <row r="45395">
      <c r="D45395" s="2"/>
      <c r="G45395" s="2"/>
      <c r="J45395" s="2"/>
    </row>
    <row r="45396">
      <c r="D45396" s="2"/>
      <c r="G45396" s="2"/>
      <c r="J45396" s="2"/>
    </row>
    <row r="45397">
      <c r="D45397" s="2"/>
      <c r="G45397" s="2"/>
      <c r="J45397" s="2"/>
    </row>
    <row r="45398">
      <c r="D45398" s="2"/>
      <c r="G45398" s="2"/>
      <c r="J45398" s="2"/>
    </row>
    <row r="45399">
      <c r="D45399" s="2"/>
      <c r="G45399" s="2"/>
      <c r="J45399" s="2"/>
    </row>
    <row r="45400">
      <c r="D45400" s="2"/>
      <c r="G45400" s="2"/>
      <c r="J45400" s="2"/>
    </row>
    <row r="45401">
      <c r="D45401" s="2"/>
      <c r="G45401" s="2"/>
      <c r="J45401" s="2"/>
    </row>
    <row r="45402">
      <c r="D45402" s="2"/>
      <c r="G45402" s="2"/>
      <c r="J45402" s="2"/>
    </row>
    <row r="45403">
      <c r="D45403" s="2"/>
      <c r="G45403" s="2"/>
      <c r="J45403" s="2"/>
    </row>
    <row r="45404">
      <c r="D45404" s="2"/>
      <c r="G45404" s="2"/>
      <c r="J45404" s="2"/>
    </row>
    <row r="45405">
      <c r="D45405" s="2"/>
      <c r="G45405" s="2"/>
      <c r="J45405" s="2"/>
    </row>
    <row r="45406">
      <c r="D45406" s="2"/>
      <c r="G45406" s="2"/>
      <c r="J45406" s="2"/>
    </row>
    <row r="45407">
      <c r="D45407" s="2"/>
      <c r="G45407" s="2"/>
      <c r="J45407" s="2"/>
    </row>
    <row r="45408">
      <c r="D45408" s="2"/>
      <c r="G45408" s="2"/>
      <c r="J45408" s="2"/>
    </row>
    <row r="45409">
      <c r="D45409" s="2"/>
      <c r="G45409" s="2"/>
      <c r="J45409" s="2"/>
    </row>
    <row r="45410">
      <c r="D45410" s="2"/>
      <c r="G45410" s="2"/>
      <c r="J45410" s="2"/>
    </row>
    <row r="45411">
      <c r="D45411" s="2"/>
      <c r="G45411" s="2"/>
      <c r="J45411" s="2"/>
    </row>
    <row r="45412">
      <c r="D45412" s="2"/>
      <c r="G45412" s="2"/>
      <c r="J45412" s="2"/>
    </row>
    <row r="45413">
      <c r="D45413" s="2"/>
      <c r="G45413" s="2"/>
      <c r="J45413" s="2"/>
    </row>
    <row r="45414">
      <c r="D45414" s="2"/>
      <c r="G45414" s="2"/>
      <c r="J45414" s="2"/>
    </row>
    <row r="45415">
      <c r="D45415" s="2"/>
      <c r="G45415" s="2"/>
      <c r="J45415" s="2"/>
    </row>
    <row r="45416">
      <c r="D45416" s="2"/>
      <c r="G45416" s="2"/>
      <c r="J45416" s="2"/>
    </row>
    <row r="45417">
      <c r="D45417" s="2"/>
      <c r="G45417" s="2"/>
      <c r="J45417" s="2"/>
    </row>
    <row r="45418">
      <c r="D45418" s="2"/>
      <c r="G45418" s="2"/>
      <c r="J45418" s="2"/>
    </row>
    <row r="45419">
      <c r="D45419" s="2"/>
      <c r="G45419" s="2"/>
      <c r="J45419" s="2"/>
    </row>
    <row r="45420">
      <c r="D45420" s="2"/>
      <c r="G45420" s="2"/>
      <c r="J45420" s="2"/>
    </row>
    <row r="45421">
      <c r="D45421" s="2"/>
      <c r="G45421" s="2"/>
      <c r="J45421" s="2"/>
    </row>
    <row r="45422">
      <c r="D45422" s="2"/>
      <c r="G45422" s="2"/>
      <c r="J45422" s="2"/>
    </row>
    <row r="45423">
      <c r="D45423" s="2"/>
      <c r="G45423" s="2"/>
      <c r="J45423" s="2"/>
    </row>
    <row r="45424">
      <c r="D45424" s="2"/>
      <c r="G45424" s="2"/>
      <c r="J45424" s="2"/>
    </row>
    <row r="45425">
      <c r="D45425" s="2"/>
      <c r="G45425" s="2"/>
      <c r="J45425" s="2"/>
    </row>
    <row r="45426">
      <c r="D45426" s="2"/>
      <c r="G45426" s="2"/>
      <c r="J45426" s="2"/>
    </row>
    <row r="45427">
      <c r="D45427" s="2"/>
      <c r="G45427" s="2"/>
      <c r="J45427" s="2"/>
    </row>
    <row r="45428">
      <c r="D45428" s="2"/>
      <c r="G45428" s="2"/>
      <c r="J45428" s="2"/>
    </row>
    <row r="45429">
      <c r="D45429" s="2"/>
      <c r="G45429" s="2"/>
      <c r="J45429" s="2"/>
    </row>
    <row r="45430">
      <c r="D45430" s="2"/>
      <c r="G45430" s="2"/>
      <c r="J45430" s="2"/>
    </row>
    <row r="45431">
      <c r="D45431" s="2"/>
      <c r="G45431" s="2"/>
      <c r="J45431" s="2"/>
    </row>
    <row r="45432">
      <c r="D45432" s="2"/>
      <c r="G45432" s="2"/>
      <c r="J45432" s="2"/>
    </row>
    <row r="45433">
      <c r="D45433" s="2"/>
      <c r="G45433" s="2"/>
      <c r="J45433" s="2"/>
    </row>
    <row r="45434">
      <c r="D45434" s="2"/>
      <c r="G45434" s="2"/>
      <c r="J45434" s="2"/>
    </row>
    <row r="45435">
      <c r="D45435" s="2"/>
      <c r="G45435" s="2"/>
      <c r="J45435" s="2"/>
    </row>
    <row r="45436">
      <c r="D45436" s="2"/>
      <c r="G45436" s="2"/>
      <c r="J45436" s="2"/>
    </row>
    <row r="45437">
      <c r="D45437" s="2"/>
      <c r="G45437" s="2"/>
      <c r="J45437" s="2"/>
    </row>
    <row r="45438">
      <c r="D45438" s="2"/>
      <c r="G45438" s="2"/>
      <c r="J45438" s="2"/>
    </row>
    <row r="45439">
      <c r="D45439" s="2"/>
      <c r="G45439" s="2"/>
      <c r="J45439" s="2"/>
    </row>
    <row r="45440">
      <c r="D45440" s="2"/>
      <c r="G45440" s="2"/>
      <c r="J45440" s="2"/>
    </row>
    <row r="45441">
      <c r="D45441" s="2"/>
      <c r="G45441" s="2"/>
      <c r="J45441" s="2"/>
    </row>
    <row r="45442">
      <c r="D45442" s="2"/>
      <c r="G45442" s="2"/>
      <c r="J45442" s="2"/>
    </row>
    <row r="45443">
      <c r="D45443" s="2"/>
      <c r="G45443" s="2"/>
      <c r="J45443" s="2"/>
    </row>
    <row r="45444">
      <c r="D45444" s="2"/>
      <c r="G45444" s="2"/>
      <c r="J45444" s="2"/>
    </row>
    <row r="45445">
      <c r="D45445" s="2"/>
      <c r="G45445" s="2"/>
      <c r="J45445" s="2"/>
    </row>
    <row r="45446">
      <c r="D45446" s="2"/>
      <c r="G45446" s="2"/>
      <c r="J45446" s="2"/>
    </row>
    <row r="45447">
      <c r="D45447" s="2"/>
      <c r="G45447" s="2"/>
      <c r="J45447" s="2"/>
    </row>
    <row r="45448">
      <c r="D45448" s="2"/>
      <c r="G45448" s="2"/>
      <c r="J45448" s="2"/>
    </row>
    <row r="45449">
      <c r="D45449" s="2"/>
      <c r="G45449" s="2"/>
      <c r="J45449" s="2"/>
    </row>
    <row r="45450">
      <c r="D45450" s="2"/>
      <c r="G45450" s="2"/>
      <c r="J45450" s="2"/>
    </row>
    <row r="45451">
      <c r="D45451" s="2"/>
      <c r="G45451" s="2"/>
      <c r="J45451" s="2"/>
    </row>
    <row r="45452">
      <c r="D45452" s="2"/>
      <c r="G45452" s="2"/>
      <c r="J45452" s="2"/>
    </row>
    <row r="45453">
      <c r="D45453" s="2"/>
      <c r="G45453" s="2"/>
      <c r="J45453" s="2"/>
    </row>
    <row r="45454">
      <c r="D45454" s="2"/>
      <c r="G45454" s="2"/>
      <c r="J45454" s="2"/>
    </row>
    <row r="45455">
      <c r="D45455" s="2"/>
      <c r="G45455" s="2"/>
      <c r="J45455" s="2"/>
    </row>
    <row r="45456">
      <c r="D45456" s="2"/>
      <c r="G45456" s="2"/>
      <c r="J45456" s="2"/>
    </row>
    <row r="45457">
      <c r="D45457" s="2"/>
      <c r="G45457" s="2"/>
      <c r="J45457" s="2"/>
    </row>
    <row r="45458">
      <c r="D45458" s="2"/>
      <c r="G45458" s="2"/>
      <c r="J45458" s="2"/>
    </row>
    <row r="45459">
      <c r="D45459" s="2"/>
      <c r="G45459" s="2"/>
      <c r="J45459" s="2"/>
    </row>
    <row r="45460">
      <c r="D45460" s="2"/>
      <c r="G45460" s="2"/>
      <c r="J45460" s="2"/>
    </row>
    <row r="45461">
      <c r="D45461" s="2"/>
      <c r="G45461" s="2"/>
      <c r="J45461" s="2"/>
    </row>
    <row r="45462">
      <c r="D45462" s="2"/>
      <c r="G45462" s="2"/>
      <c r="J45462" s="2"/>
    </row>
    <row r="45463">
      <c r="D45463" s="2"/>
      <c r="G45463" s="2"/>
      <c r="J45463" s="2"/>
    </row>
    <row r="45464">
      <c r="D45464" s="2"/>
      <c r="G45464" s="2"/>
      <c r="J45464" s="2"/>
    </row>
    <row r="45465">
      <c r="D45465" s="2"/>
      <c r="G45465" s="2"/>
      <c r="J45465" s="2"/>
    </row>
    <row r="45466">
      <c r="D45466" s="2"/>
      <c r="G45466" s="2"/>
      <c r="J45466" s="2"/>
    </row>
    <row r="45467">
      <c r="D45467" s="2"/>
      <c r="G45467" s="2"/>
      <c r="J45467" s="2"/>
    </row>
    <row r="45468">
      <c r="D45468" s="2"/>
      <c r="G45468" s="2"/>
      <c r="J45468" s="2"/>
    </row>
    <row r="45469">
      <c r="D45469" s="2"/>
      <c r="G45469" s="2"/>
      <c r="J45469" s="2"/>
    </row>
    <row r="45470">
      <c r="D45470" s="2"/>
      <c r="G45470" s="2"/>
      <c r="J45470" s="2"/>
    </row>
    <row r="45471">
      <c r="D45471" s="2"/>
      <c r="G45471" s="2"/>
      <c r="J45471" s="2"/>
    </row>
    <row r="45472">
      <c r="D45472" s="2"/>
      <c r="G45472" s="2"/>
      <c r="J45472" s="2"/>
    </row>
    <row r="45473">
      <c r="D45473" s="2"/>
      <c r="G45473" s="2"/>
      <c r="J45473" s="2"/>
    </row>
    <row r="45474">
      <c r="D45474" s="2"/>
      <c r="G45474" s="2"/>
      <c r="J45474" s="2"/>
    </row>
    <row r="45475">
      <c r="D45475" s="2"/>
      <c r="G45475" s="2"/>
      <c r="J45475" s="2"/>
    </row>
    <row r="45476">
      <c r="D45476" s="2"/>
      <c r="G45476" s="2"/>
      <c r="J45476" s="2"/>
    </row>
    <row r="45477">
      <c r="D45477" s="2"/>
      <c r="G45477" s="2"/>
      <c r="J45477" s="2"/>
    </row>
    <row r="45478">
      <c r="D45478" s="2"/>
      <c r="G45478" s="2"/>
      <c r="J45478" s="2"/>
    </row>
    <row r="45479">
      <c r="D45479" s="2"/>
      <c r="G45479" s="2"/>
      <c r="J45479" s="2"/>
    </row>
    <row r="45480">
      <c r="D45480" s="2"/>
      <c r="G45480" s="2"/>
      <c r="J45480" s="2"/>
    </row>
    <row r="45481">
      <c r="D45481" s="2"/>
      <c r="G45481" s="2"/>
      <c r="J45481" s="2"/>
    </row>
    <row r="45482">
      <c r="D45482" s="2"/>
      <c r="G45482" s="2"/>
      <c r="J45482" s="2"/>
    </row>
    <row r="45483">
      <c r="D45483" s="2"/>
      <c r="G45483" s="2"/>
      <c r="J45483" s="2"/>
    </row>
    <row r="45484">
      <c r="D45484" s="2"/>
      <c r="G45484" s="2"/>
      <c r="J45484" s="2"/>
    </row>
    <row r="45485">
      <c r="D45485" s="2"/>
      <c r="G45485" s="2"/>
      <c r="J45485" s="2"/>
    </row>
    <row r="45486">
      <c r="D45486" s="2"/>
      <c r="G45486" s="2"/>
      <c r="J45486" s="2"/>
    </row>
    <row r="45487">
      <c r="D45487" s="2"/>
      <c r="G45487" s="2"/>
      <c r="J45487" s="2"/>
    </row>
    <row r="45488">
      <c r="D45488" s="2"/>
      <c r="G45488" s="2"/>
      <c r="J45488" s="2"/>
    </row>
    <row r="45489">
      <c r="D45489" s="2"/>
      <c r="G45489" s="2"/>
      <c r="J45489" s="2"/>
    </row>
    <row r="45490">
      <c r="D45490" s="2"/>
      <c r="G45490" s="2"/>
      <c r="J45490" s="2"/>
    </row>
    <row r="45491">
      <c r="D45491" s="2"/>
      <c r="G45491" s="2"/>
      <c r="J45491" s="2"/>
    </row>
    <row r="45492">
      <c r="D45492" s="2"/>
      <c r="G45492" s="2"/>
      <c r="J45492" s="2"/>
    </row>
    <row r="45493">
      <c r="D45493" s="2"/>
      <c r="G45493" s="2"/>
      <c r="J45493" s="2"/>
    </row>
    <row r="45494">
      <c r="D45494" s="2"/>
      <c r="G45494" s="2"/>
      <c r="J45494" s="2"/>
    </row>
    <row r="45495">
      <c r="D45495" s="2"/>
      <c r="G45495" s="2"/>
      <c r="J45495" s="2"/>
    </row>
    <row r="45496">
      <c r="D45496" s="2"/>
      <c r="G45496" s="2"/>
      <c r="J45496" s="2"/>
    </row>
    <row r="45497">
      <c r="D45497" s="2"/>
      <c r="G45497" s="2"/>
      <c r="J45497" s="2"/>
    </row>
    <row r="45498">
      <c r="D45498" s="2"/>
      <c r="G45498" s="2"/>
      <c r="J45498" s="2"/>
    </row>
    <row r="45499">
      <c r="D45499" s="2"/>
      <c r="G45499" s="2"/>
      <c r="J45499" s="2"/>
    </row>
    <row r="45500">
      <c r="D45500" s="2"/>
      <c r="G45500" s="2"/>
      <c r="J45500" s="2"/>
    </row>
    <row r="45501">
      <c r="D45501" s="2"/>
      <c r="G45501" s="2"/>
      <c r="J45501" s="2"/>
    </row>
    <row r="45502">
      <c r="D45502" s="2"/>
      <c r="G45502" s="2"/>
      <c r="J45502" s="2"/>
    </row>
    <row r="45503">
      <c r="D45503" s="2"/>
      <c r="G45503" s="2"/>
      <c r="J45503" s="2"/>
    </row>
    <row r="45504">
      <c r="D45504" s="2"/>
      <c r="G45504" s="2"/>
      <c r="J45504" s="2"/>
    </row>
    <row r="45505">
      <c r="D45505" s="2"/>
      <c r="G45505" s="2"/>
      <c r="J45505" s="2"/>
    </row>
    <row r="45506">
      <c r="D45506" s="2"/>
      <c r="G45506" s="2"/>
      <c r="J45506" s="2"/>
    </row>
    <row r="45507">
      <c r="D45507" s="2"/>
      <c r="G45507" s="2"/>
      <c r="J45507" s="2"/>
    </row>
    <row r="45508">
      <c r="D45508" s="2"/>
      <c r="G45508" s="2"/>
      <c r="J45508" s="2"/>
    </row>
    <row r="45509">
      <c r="D45509" s="2"/>
      <c r="G45509" s="2"/>
      <c r="J45509" s="2"/>
    </row>
    <row r="45510">
      <c r="D45510" s="2"/>
      <c r="G45510" s="2"/>
      <c r="J45510" s="2"/>
    </row>
    <row r="45511">
      <c r="D45511" s="2"/>
      <c r="G45511" s="2"/>
      <c r="J45511" s="2"/>
    </row>
    <row r="45512">
      <c r="D45512" s="2"/>
      <c r="G45512" s="2"/>
      <c r="J45512" s="2"/>
    </row>
    <row r="45513">
      <c r="D45513" s="2"/>
      <c r="G45513" s="2"/>
      <c r="J45513" s="2"/>
    </row>
    <row r="45514">
      <c r="D45514" s="2"/>
      <c r="G45514" s="2"/>
      <c r="J45514" s="2"/>
    </row>
    <row r="45515">
      <c r="D45515" s="2"/>
      <c r="G45515" s="2"/>
      <c r="J45515" s="2"/>
    </row>
    <row r="45516">
      <c r="D45516" s="2"/>
      <c r="G45516" s="2"/>
      <c r="J45516" s="2"/>
    </row>
    <row r="45517">
      <c r="D45517" s="2"/>
      <c r="G45517" s="2"/>
      <c r="J45517" s="2"/>
    </row>
    <row r="45518">
      <c r="D45518" s="2"/>
      <c r="G45518" s="2"/>
      <c r="J45518" s="2"/>
    </row>
    <row r="45519">
      <c r="D45519" s="2"/>
      <c r="G45519" s="2"/>
      <c r="J45519" s="2"/>
    </row>
    <row r="45520">
      <c r="D45520" s="2"/>
      <c r="G45520" s="2"/>
      <c r="J45520" s="2"/>
    </row>
    <row r="45521">
      <c r="D45521" s="2"/>
      <c r="G45521" s="2"/>
      <c r="J45521" s="2"/>
    </row>
    <row r="45522">
      <c r="D45522" s="2"/>
      <c r="G45522" s="2"/>
      <c r="J45522" s="2"/>
    </row>
    <row r="45523">
      <c r="D45523" s="2"/>
      <c r="G45523" s="2"/>
      <c r="J45523" s="2"/>
    </row>
    <row r="45524">
      <c r="D45524" s="2"/>
      <c r="G45524" s="2"/>
      <c r="J45524" s="2"/>
    </row>
    <row r="45525">
      <c r="D45525" s="2"/>
      <c r="G45525" s="2"/>
      <c r="J45525" s="2"/>
    </row>
    <row r="45526">
      <c r="D45526" s="2"/>
      <c r="G45526" s="2"/>
      <c r="J45526" s="2"/>
    </row>
    <row r="45527">
      <c r="D45527" s="2"/>
      <c r="G45527" s="2"/>
      <c r="J45527" s="2"/>
    </row>
    <row r="45528">
      <c r="D45528" s="2"/>
      <c r="G45528" s="2"/>
      <c r="J45528" s="2"/>
    </row>
    <row r="45529">
      <c r="D45529" s="2"/>
      <c r="G45529" s="2"/>
      <c r="J45529" s="2"/>
    </row>
    <row r="45530">
      <c r="D45530" s="2"/>
      <c r="G45530" s="2"/>
      <c r="J45530" s="2"/>
    </row>
    <row r="45531">
      <c r="D45531" s="2"/>
      <c r="G45531" s="2"/>
      <c r="J45531" s="2"/>
    </row>
    <row r="45532">
      <c r="D45532" s="2"/>
      <c r="G45532" s="2"/>
      <c r="J45532" s="2"/>
    </row>
    <row r="45533">
      <c r="D45533" s="2"/>
      <c r="G45533" s="2"/>
      <c r="J45533" s="2"/>
    </row>
    <row r="45534">
      <c r="D45534" s="2"/>
      <c r="G45534" s="2"/>
      <c r="J45534" s="2"/>
    </row>
    <row r="45535">
      <c r="D45535" s="2"/>
      <c r="G45535" s="2"/>
      <c r="J45535" s="2"/>
    </row>
    <row r="45536">
      <c r="D45536" s="2"/>
      <c r="G45536" s="2"/>
      <c r="J45536" s="2"/>
    </row>
    <row r="45537">
      <c r="D45537" s="2"/>
      <c r="G45537" s="2"/>
      <c r="J45537" s="2"/>
    </row>
    <row r="45538">
      <c r="D45538" s="2"/>
      <c r="G45538" s="2"/>
      <c r="J45538" s="2"/>
    </row>
    <row r="45539">
      <c r="D45539" s="2"/>
      <c r="G45539" s="2"/>
      <c r="J45539" s="2"/>
    </row>
    <row r="45540">
      <c r="D45540" s="2"/>
      <c r="G45540" s="2"/>
      <c r="J45540" s="2"/>
    </row>
    <row r="45541">
      <c r="D45541" s="2"/>
      <c r="G45541" s="2"/>
      <c r="J45541" s="2"/>
    </row>
    <row r="45542">
      <c r="D45542" s="2"/>
      <c r="G45542" s="2"/>
      <c r="J45542" s="2"/>
    </row>
    <row r="45543">
      <c r="D45543" s="2"/>
      <c r="G45543" s="2"/>
      <c r="J45543" s="2"/>
    </row>
    <row r="45544">
      <c r="D45544" s="2"/>
      <c r="G45544" s="2"/>
      <c r="J45544" s="2"/>
    </row>
    <row r="45545">
      <c r="D45545" s="2"/>
      <c r="G45545" s="2"/>
      <c r="J45545" s="2"/>
    </row>
    <row r="45546">
      <c r="D45546" s="2"/>
      <c r="G45546" s="2"/>
      <c r="J45546" s="2"/>
    </row>
    <row r="45547">
      <c r="D45547" s="2"/>
      <c r="G45547" s="2"/>
      <c r="J45547" s="2"/>
    </row>
    <row r="45548">
      <c r="D45548" s="2"/>
      <c r="G45548" s="2"/>
      <c r="J45548" s="2"/>
    </row>
    <row r="45549">
      <c r="D45549" s="2"/>
      <c r="G45549" s="2"/>
      <c r="J45549" s="2"/>
    </row>
    <row r="45550">
      <c r="D45550" s="2"/>
      <c r="G45550" s="2"/>
      <c r="J45550" s="2"/>
    </row>
    <row r="45551">
      <c r="D45551" s="2"/>
      <c r="G45551" s="2"/>
      <c r="J45551" s="2"/>
    </row>
    <row r="45552">
      <c r="D45552" s="2"/>
      <c r="G45552" s="2"/>
      <c r="J45552" s="2"/>
    </row>
    <row r="45553">
      <c r="D45553" s="2"/>
      <c r="G45553" s="2"/>
      <c r="J45553" s="2"/>
    </row>
    <row r="45554">
      <c r="D45554" s="2"/>
      <c r="G45554" s="2"/>
      <c r="J45554" s="2"/>
    </row>
    <row r="45555">
      <c r="D45555" s="2"/>
      <c r="G45555" s="2"/>
      <c r="J45555" s="2"/>
    </row>
    <row r="45556">
      <c r="D45556" s="2"/>
      <c r="G45556" s="2"/>
      <c r="J45556" s="2"/>
    </row>
    <row r="45557">
      <c r="D45557" s="2"/>
      <c r="G45557" s="2"/>
      <c r="J45557" s="2"/>
    </row>
    <row r="45558">
      <c r="D45558" s="2"/>
      <c r="G45558" s="2"/>
      <c r="J45558" s="2"/>
    </row>
    <row r="45559">
      <c r="D45559" s="2"/>
      <c r="G45559" s="2"/>
      <c r="J45559" s="2"/>
    </row>
    <row r="45560">
      <c r="D45560" s="2"/>
      <c r="G45560" s="2"/>
      <c r="J45560" s="2"/>
    </row>
    <row r="45561">
      <c r="D45561" s="2"/>
      <c r="G45561" s="2"/>
      <c r="J45561" s="2"/>
    </row>
    <row r="45562">
      <c r="D45562" s="2"/>
      <c r="G45562" s="2"/>
      <c r="J45562" s="2"/>
    </row>
    <row r="45563">
      <c r="D45563" s="2"/>
      <c r="G45563" s="2"/>
      <c r="J45563" s="2"/>
    </row>
    <row r="45564">
      <c r="D45564" s="2"/>
      <c r="G45564" s="2"/>
      <c r="J45564" s="2"/>
    </row>
    <row r="45565">
      <c r="D45565" s="2"/>
      <c r="G45565" s="2"/>
      <c r="J45565" s="2"/>
    </row>
    <row r="45566">
      <c r="D45566" s="2"/>
      <c r="G45566" s="2"/>
      <c r="J45566" s="2"/>
    </row>
    <row r="45567">
      <c r="D45567" s="2"/>
      <c r="G45567" s="2"/>
      <c r="J45567" s="2"/>
    </row>
    <row r="45568">
      <c r="D45568" s="2"/>
      <c r="G45568" s="2"/>
      <c r="J45568" s="2"/>
    </row>
    <row r="45569">
      <c r="D45569" s="2"/>
      <c r="G45569" s="2"/>
      <c r="J45569" s="2"/>
    </row>
    <row r="45570">
      <c r="D45570" s="2"/>
      <c r="G45570" s="2"/>
      <c r="J45570" s="2"/>
    </row>
    <row r="45571">
      <c r="D45571" s="2"/>
      <c r="G45571" s="2"/>
      <c r="J45571" s="2"/>
    </row>
    <row r="45572">
      <c r="D45572" s="2"/>
      <c r="G45572" s="2"/>
      <c r="J45572" s="2"/>
    </row>
    <row r="45573">
      <c r="D45573" s="2"/>
      <c r="G45573" s="2"/>
      <c r="J45573" s="2"/>
    </row>
    <row r="45574">
      <c r="D45574" s="2"/>
      <c r="G45574" s="2"/>
      <c r="J45574" s="2"/>
    </row>
    <row r="45575">
      <c r="D45575" s="2"/>
      <c r="G45575" s="2"/>
      <c r="J45575" s="2"/>
    </row>
    <row r="45576">
      <c r="D45576" s="2"/>
      <c r="G45576" s="2"/>
      <c r="J45576" s="2"/>
    </row>
    <row r="45577">
      <c r="D45577" s="2"/>
      <c r="G45577" s="2"/>
      <c r="J45577" s="2"/>
    </row>
    <row r="45578">
      <c r="D45578" s="2"/>
      <c r="G45578" s="2"/>
      <c r="J45578" s="2"/>
    </row>
    <row r="45579">
      <c r="D45579" s="2"/>
      <c r="G45579" s="2"/>
      <c r="J45579" s="2"/>
    </row>
    <row r="45580">
      <c r="D45580" s="2"/>
      <c r="G45580" s="2"/>
      <c r="J45580" s="2"/>
    </row>
    <row r="45581">
      <c r="D45581" s="2"/>
      <c r="G45581" s="2"/>
      <c r="J45581" s="2"/>
    </row>
    <row r="45582">
      <c r="D45582" s="2"/>
      <c r="G45582" s="2"/>
      <c r="J45582" s="2"/>
    </row>
    <row r="45583">
      <c r="D45583" s="2"/>
      <c r="G45583" s="2"/>
      <c r="J45583" s="2"/>
    </row>
    <row r="45584">
      <c r="D45584" s="2"/>
      <c r="G45584" s="2"/>
      <c r="J45584" s="2"/>
    </row>
    <row r="45585">
      <c r="D45585" s="2"/>
      <c r="G45585" s="2"/>
      <c r="J45585" s="2"/>
    </row>
    <row r="45586">
      <c r="D45586" s="2"/>
      <c r="G45586" s="2"/>
      <c r="J45586" s="2"/>
    </row>
    <row r="45587">
      <c r="D45587" s="2"/>
      <c r="G45587" s="2"/>
      <c r="J45587" s="2"/>
    </row>
    <row r="45588">
      <c r="D45588" s="2"/>
      <c r="G45588" s="2"/>
      <c r="J45588" s="2"/>
    </row>
    <row r="45589">
      <c r="D45589" s="2"/>
      <c r="G45589" s="2"/>
      <c r="J45589" s="2"/>
    </row>
    <row r="45590">
      <c r="D45590" s="2"/>
      <c r="G45590" s="2"/>
      <c r="J45590" s="2"/>
    </row>
    <row r="45591">
      <c r="D45591" s="2"/>
      <c r="G45591" s="2"/>
      <c r="J45591" s="2"/>
    </row>
    <row r="45592">
      <c r="D45592" s="2"/>
      <c r="G45592" s="2"/>
      <c r="J45592" s="2"/>
    </row>
    <row r="45593">
      <c r="D45593" s="2"/>
      <c r="G45593" s="2"/>
      <c r="J45593" s="2"/>
    </row>
    <row r="45594">
      <c r="D45594" s="2"/>
      <c r="G45594" s="2"/>
      <c r="J45594" s="2"/>
    </row>
    <row r="45595">
      <c r="D45595" s="2"/>
      <c r="G45595" s="2"/>
      <c r="J45595" s="2"/>
    </row>
    <row r="45596">
      <c r="D45596" s="2"/>
      <c r="G45596" s="2"/>
      <c r="J45596" s="2"/>
    </row>
    <row r="45597">
      <c r="D45597" s="2"/>
      <c r="G45597" s="2"/>
      <c r="J45597" s="2"/>
    </row>
    <row r="45598">
      <c r="D45598" s="2"/>
      <c r="G45598" s="2"/>
      <c r="J45598" s="2"/>
    </row>
    <row r="45599">
      <c r="D45599" s="2"/>
      <c r="G45599" s="2"/>
      <c r="J45599" s="2"/>
    </row>
    <row r="45600">
      <c r="D45600" s="2"/>
      <c r="G45600" s="2"/>
      <c r="J45600" s="2"/>
    </row>
    <row r="45601">
      <c r="D45601" s="2"/>
      <c r="G45601" s="2"/>
      <c r="J45601" s="2"/>
    </row>
    <row r="45602">
      <c r="D45602" s="2"/>
      <c r="G45602" s="2"/>
      <c r="J45602" s="2"/>
    </row>
    <row r="45603">
      <c r="D45603" s="2"/>
      <c r="G45603" s="2"/>
      <c r="J45603" s="2"/>
    </row>
    <row r="45604">
      <c r="D45604" s="2"/>
      <c r="G45604" s="2"/>
      <c r="J45604" s="2"/>
    </row>
    <row r="45605">
      <c r="D45605" s="2"/>
      <c r="G45605" s="2"/>
      <c r="J45605" s="2"/>
    </row>
    <row r="45606">
      <c r="D45606" s="2"/>
      <c r="G45606" s="2"/>
      <c r="J45606" s="2"/>
    </row>
    <row r="45607">
      <c r="D45607" s="2"/>
      <c r="G45607" s="2"/>
      <c r="J45607" s="2"/>
    </row>
    <row r="45608">
      <c r="D45608" s="2"/>
      <c r="G45608" s="2"/>
      <c r="J45608" s="2"/>
    </row>
    <row r="45609">
      <c r="D45609" s="2"/>
      <c r="G45609" s="2"/>
      <c r="J45609" s="2"/>
    </row>
    <row r="45610">
      <c r="D45610" s="2"/>
      <c r="G45610" s="2"/>
      <c r="J45610" s="2"/>
    </row>
    <row r="45611">
      <c r="D45611" s="2"/>
      <c r="G45611" s="2"/>
      <c r="J45611" s="2"/>
    </row>
    <row r="45612">
      <c r="D45612" s="2"/>
      <c r="G45612" s="2"/>
      <c r="J45612" s="2"/>
    </row>
    <row r="45613">
      <c r="D45613" s="2"/>
      <c r="G45613" s="2"/>
      <c r="J45613" s="2"/>
    </row>
    <row r="45614">
      <c r="D45614" s="2"/>
      <c r="G45614" s="2"/>
      <c r="J45614" s="2"/>
    </row>
    <row r="45615">
      <c r="D45615" s="2"/>
      <c r="G45615" s="2"/>
      <c r="J45615" s="2"/>
    </row>
    <row r="45616">
      <c r="D45616" s="2"/>
      <c r="G45616" s="2"/>
      <c r="J45616" s="2"/>
    </row>
    <row r="45617">
      <c r="D45617" s="2"/>
      <c r="G45617" s="2"/>
      <c r="J45617" s="2"/>
    </row>
    <row r="45618">
      <c r="D45618" s="2"/>
      <c r="G45618" s="2"/>
      <c r="J45618" s="2"/>
    </row>
    <row r="45619">
      <c r="D45619" s="2"/>
      <c r="G45619" s="2"/>
      <c r="J45619" s="2"/>
    </row>
    <row r="45620">
      <c r="D45620" s="2"/>
      <c r="G45620" s="2"/>
      <c r="J45620" s="2"/>
    </row>
    <row r="45621">
      <c r="D45621" s="2"/>
      <c r="G45621" s="2"/>
      <c r="J45621" s="2"/>
    </row>
    <row r="45622">
      <c r="D45622" s="2"/>
      <c r="G45622" s="2"/>
      <c r="J45622" s="2"/>
    </row>
    <row r="45623">
      <c r="D45623" s="2"/>
      <c r="G45623" s="2"/>
      <c r="J45623" s="2"/>
    </row>
    <row r="45624">
      <c r="D45624" s="2"/>
      <c r="G45624" s="2"/>
      <c r="J45624" s="2"/>
    </row>
    <row r="45625">
      <c r="D45625" s="2"/>
      <c r="G45625" s="2"/>
      <c r="J45625" s="2"/>
    </row>
    <row r="45626">
      <c r="D45626" s="2"/>
      <c r="G45626" s="2"/>
      <c r="J45626" s="2"/>
    </row>
    <row r="45627">
      <c r="D45627" s="2"/>
      <c r="G45627" s="2"/>
      <c r="J45627" s="2"/>
    </row>
    <row r="45628">
      <c r="D45628" s="2"/>
      <c r="G45628" s="2"/>
      <c r="J45628" s="2"/>
    </row>
    <row r="45629">
      <c r="D45629" s="2"/>
      <c r="G45629" s="2"/>
      <c r="J45629" s="2"/>
    </row>
    <row r="45630">
      <c r="D45630" s="2"/>
      <c r="G45630" s="2"/>
      <c r="J45630" s="2"/>
    </row>
    <row r="45631">
      <c r="D45631" s="2"/>
      <c r="G45631" s="2"/>
      <c r="J45631" s="2"/>
    </row>
    <row r="45632">
      <c r="D45632" s="2"/>
      <c r="G45632" s="2"/>
      <c r="J45632" s="2"/>
    </row>
    <row r="45633">
      <c r="D45633" s="2"/>
      <c r="G45633" s="2"/>
      <c r="J45633" s="2"/>
    </row>
    <row r="45634">
      <c r="D45634" s="2"/>
      <c r="G45634" s="2"/>
      <c r="J45634" s="2"/>
    </row>
    <row r="45635">
      <c r="D45635" s="2"/>
      <c r="G45635" s="2"/>
      <c r="J45635" s="2"/>
    </row>
    <row r="45636">
      <c r="D45636" s="2"/>
      <c r="G45636" s="2"/>
      <c r="J45636" s="2"/>
    </row>
    <row r="45637">
      <c r="D45637" s="2"/>
      <c r="G45637" s="2"/>
      <c r="J45637" s="2"/>
    </row>
    <row r="45638">
      <c r="D45638" s="2"/>
      <c r="G45638" s="2"/>
      <c r="J45638" s="2"/>
    </row>
    <row r="45639">
      <c r="D45639" s="2"/>
      <c r="G45639" s="2"/>
      <c r="J45639" s="2"/>
    </row>
    <row r="45640">
      <c r="D45640" s="2"/>
      <c r="G45640" s="2"/>
      <c r="J45640" s="2"/>
    </row>
    <row r="45641">
      <c r="D45641" s="2"/>
      <c r="G45641" s="2"/>
      <c r="J45641" s="2"/>
    </row>
    <row r="45642">
      <c r="D45642" s="2"/>
      <c r="G45642" s="2"/>
      <c r="J45642" s="2"/>
    </row>
    <row r="45643">
      <c r="D45643" s="2"/>
      <c r="G45643" s="2"/>
      <c r="J45643" s="2"/>
    </row>
    <row r="45644">
      <c r="D45644" s="2"/>
      <c r="G45644" s="2"/>
      <c r="J45644" s="2"/>
    </row>
    <row r="45645">
      <c r="D45645" s="2"/>
      <c r="G45645" s="2"/>
      <c r="J45645" s="2"/>
    </row>
    <row r="45646">
      <c r="D45646" s="2"/>
      <c r="G45646" s="2"/>
      <c r="J45646" s="2"/>
    </row>
    <row r="45647">
      <c r="D45647" s="2"/>
      <c r="G45647" s="2"/>
      <c r="J45647" s="2"/>
    </row>
    <row r="45648">
      <c r="D45648" s="2"/>
      <c r="G45648" s="2"/>
      <c r="J45648" s="2"/>
    </row>
    <row r="45649">
      <c r="D45649" s="2"/>
      <c r="G45649" s="2"/>
      <c r="J45649" s="2"/>
    </row>
    <row r="45650">
      <c r="D45650" s="2"/>
      <c r="G45650" s="2"/>
      <c r="J45650" s="2"/>
    </row>
    <row r="45651">
      <c r="D45651" s="2"/>
      <c r="G45651" s="2"/>
      <c r="J45651" s="2"/>
    </row>
    <row r="45652">
      <c r="D45652" s="2"/>
      <c r="G45652" s="2"/>
      <c r="J45652" s="2"/>
    </row>
    <row r="45653">
      <c r="D45653" s="2"/>
      <c r="G45653" s="2"/>
      <c r="J45653" s="2"/>
    </row>
    <row r="45654">
      <c r="D45654" s="2"/>
      <c r="G45654" s="2"/>
      <c r="J45654" s="2"/>
    </row>
    <row r="45655">
      <c r="D45655" s="2"/>
      <c r="G45655" s="2"/>
      <c r="J45655" s="2"/>
    </row>
    <row r="45656">
      <c r="D45656" s="2"/>
      <c r="G45656" s="2"/>
      <c r="J45656" s="2"/>
    </row>
    <row r="45657">
      <c r="D45657" s="2"/>
      <c r="G45657" s="2"/>
      <c r="J45657" s="2"/>
    </row>
    <row r="45658">
      <c r="D45658" s="2"/>
      <c r="G45658" s="2"/>
      <c r="J45658" s="2"/>
    </row>
    <row r="45659">
      <c r="D45659" s="2"/>
      <c r="G45659" s="2"/>
      <c r="J45659" s="2"/>
    </row>
    <row r="45660">
      <c r="D45660" s="2"/>
      <c r="G45660" s="2"/>
      <c r="J45660" s="2"/>
    </row>
    <row r="45661">
      <c r="D45661" s="2"/>
      <c r="G45661" s="2"/>
      <c r="J45661" s="2"/>
    </row>
    <row r="45662">
      <c r="D45662" s="2"/>
      <c r="G45662" s="2"/>
      <c r="J45662" s="2"/>
    </row>
    <row r="45663">
      <c r="D45663" s="2"/>
      <c r="G45663" s="2"/>
      <c r="J45663" s="2"/>
    </row>
    <row r="45664">
      <c r="D45664" s="2"/>
      <c r="G45664" s="2"/>
      <c r="J45664" s="2"/>
    </row>
    <row r="45665">
      <c r="D45665" s="2"/>
      <c r="G45665" s="2"/>
      <c r="J45665" s="2"/>
    </row>
    <row r="45666">
      <c r="D45666" s="2"/>
      <c r="G45666" s="2"/>
      <c r="J45666" s="2"/>
    </row>
    <row r="45667">
      <c r="D45667" s="2"/>
      <c r="G45667" s="2"/>
      <c r="J45667" s="2"/>
    </row>
    <row r="45668">
      <c r="D45668" s="2"/>
      <c r="G45668" s="2"/>
      <c r="J45668" s="2"/>
    </row>
    <row r="45669">
      <c r="D45669" s="2"/>
      <c r="G45669" s="2"/>
      <c r="J45669" s="2"/>
    </row>
    <row r="45670">
      <c r="D45670" s="2"/>
      <c r="G45670" s="2"/>
      <c r="J45670" s="2"/>
    </row>
    <row r="45671">
      <c r="D45671" s="2"/>
      <c r="G45671" s="2"/>
      <c r="J45671" s="2"/>
    </row>
    <row r="45672">
      <c r="D45672" s="2"/>
      <c r="G45672" s="2"/>
      <c r="J45672" s="2"/>
    </row>
    <row r="45673">
      <c r="D45673" s="2"/>
      <c r="G45673" s="2"/>
      <c r="J45673" s="2"/>
    </row>
    <row r="45674">
      <c r="D45674" s="2"/>
      <c r="G45674" s="2"/>
      <c r="J45674" s="2"/>
    </row>
    <row r="45675">
      <c r="D45675" s="2"/>
      <c r="G45675" s="2"/>
      <c r="J45675" s="2"/>
    </row>
    <row r="45676">
      <c r="D45676" s="2"/>
      <c r="G45676" s="2"/>
      <c r="J45676" s="2"/>
    </row>
    <row r="45677">
      <c r="D45677" s="2"/>
      <c r="G45677" s="2"/>
      <c r="J45677" s="2"/>
    </row>
    <row r="45678">
      <c r="D45678" s="2"/>
      <c r="G45678" s="2"/>
      <c r="J45678" s="2"/>
    </row>
    <row r="45679">
      <c r="D45679" s="2"/>
      <c r="G45679" s="2"/>
      <c r="J45679" s="2"/>
    </row>
    <row r="45680">
      <c r="D45680" s="2"/>
      <c r="G45680" s="2"/>
      <c r="J45680" s="2"/>
    </row>
    <row r="45681">
      <c r="D45681" s="2"/>
      <c r="G45681" s="2"/>
      <c r="J45681" s="2"/>
    </row>
    <row r="45682">
      <c r="D45682" s="2"/>
      <c r="G45682" s="2"/>
      <c r="J45682" s="2"/>
    </row>
    <row r="45683">
      <c r="D45683" s="2"/>
      <c r="G45683" s="2"/>
      <c r="J45683" s="2"/>
    </row>
    <row r="45684">
      <c r="D45684" s="2"/>
      <c r="G45684" s="2"/>
      <c r="J45684" s="2"/>
    </row>
    <row r="45685">
      <c r="D45685" s="2"/>
      <c r="G45685" s="2"/>
      <c r="J45685" s="2"/>
    </row>
    <row r="45686">
      <c r="D45686" s="2"/>
      <c r="G45686" s="2"/>
      <c r="J45686" s="2"/>
    </row>
    <row r="45687">
      <c r="D45687" s="2"/>
      <c r="G45687" s="2"/>
      <c r="J45687" s="2"/>
    </row>
    <row r="45688">
      <c r="D45688" s="2"/>
      <c r="G45688" s="2"/>
      <c r="J45688" s="2"/>
    </row>
    <row r="45689">
      <c r="D45689" s="2"/>
      <c r="G45689" s="2"/>
      <c r="J45689" s="2"/>
    </row>
    <row r="45690">
      <c r="D45690" s="2"/>
      <c r="G45690" s="2"/>
      <c r="J45690" s="2"/>
    </row>
    <row r="45691">
      <c r="D45691" s="2"/>
      <c r="G45691" s="2"/>
      <c r="J45691" s="2"/>
    </row>
    <row r="45692">
      <c r="D45692" s="2"/>
      <c r="G45692" s="2"/>
      <c r="J45692" s="2"/>
    </row>
    <row r="45693">
      <c r="D45693" s="2"/>
      <c r="G45693" s="2"/>
      <c r="J45693" s="2"/>
    </row>
    <row r="45694">
      <c r="D45694" s="2"/>
      <c r="G45694" s="2"/>
      <c r="J45694" s="2"/>
    </row>
    <row r="45695">
      <c r="D45695" s="2"/>
      <c r="G45695" s="2"/>
      <c r="J45695" s="2"/>
    </row>
    <row r="45696">
      <c r="D45696" s="2"/>
      <c r="G45696" s="2"/>
      <c r="J45696" s="2"/>
    </row>
    <row r="45697">
      <c r="D45697" s="2"/>
      <c r="G45697" s="2"/>
      <c r="J45697" s="2"/>
    </row>
    <row r="45698">
      <c r="D45698" s="2"/>
      <c r="G45698" s="2"/>
      <c r="J45698" s="2"/>
    </row>
    <row r="45699">
      <c r="D45699" s="2"/>
      <c r="G45699" s="2"/>
      <c r="J45699" s="2"/>
    </row>
    <row r="45700">
      <c r="D45700" s="2"/>
      <c r="G45700" s="2"/>
      <c r="J45700" s="2"/>
    </row>
    <row r="45701">
      <c r="D45701" s="2"/>
      <c r="G45701" s="2"/>
      <c r="J45701" s="2"/>
    </row>
    <row r="45702">
      <c r="D45702" s="2"/>
      <c r="G45702" s="2"/>
      <c r="J45702" s="2"/>
    </row>
    <row r="45703">
      <c r="D45703" s="2"/>
      <c r="G45703" s="2"/>
      <c r="J45703" s="2"/>
    </row>
    <row r="45704">
      <c r="D45704" s="2"/>
      <c r="G45704" s="2"/>
      <c r="J45704" s="2"/>
    </row>
    <row r="45705">
      <c r="D45705" s="2"/>
      <c r="G45705" s="2"/>
      <c r="J45705" s="2"/>
    </row>
    <row r="45706">
      <c r="D45706" s="2"/>
      <c r="G45706" s="2"/>
      <c r="J45706" s="2"/>
    </row>
    <row r="45707">
      <c r="D45707" s="2"/>
      <c r="G45707" s="2"/>
      <c r="J45707" s="2"/>
    </row>
    <row r="45708">
      <c r="D45708" s="2"/>
      <c r="G45708" s="2"/>
      <c r="J45708" s="2"/>
    </row>
    <row r="45709">
      <c r="D45709" s="2"/>
      <c r="G45709" s="2"/>
      <c r="J45709" s="2"/>
    </row>
    <row r="45710">
      <c r="D45710" s="2"/>
      <c r="G45710" s="2"/>
      <c r="J45710" s="2"/>
    </row>
    <row r="45711">
      <c r="D45711" s="2"/>
      <c r="G45711" s="2"/>
      <c r="J45711" s="2"/>
    </row>
    <row r="45712">
      <c r="D45712" s="2"/>
      <c r="G45712" s="2"/>
      <c r="J45712" s="2"/>
    </row>
    <row r="45713">
      <c r="D45713" s="2"/>
      <c r="G45713" s="2"/>
      <c r="J45713" s="2"/>
    </row>
    <row r="45714">
      <c r="D45714" s="2"/>
      <c r="G45714" s="2"/>
      <c r="J45714" s="2"/>
    </row>
    <row r="45715">
      <c r="D45715" s="2"/>
      <c r="G45715" s="2"/>
      <c r="J45715" s="2"/>
    </row>
    <row r="45716">
      <c r="D45716" s="2"/>
      <c r="G45716" s="2"/>
      <c r="J45716" s="2"/>
    </row>
    <row r="45717">
      <c r="D45717" s="2"/>
      <c r="G45717" s="2"/>
      <c r="J45717" s="2"/>
    </row>
    <row r="45718">
      <c r="D45718" s="2"/>
      <c r="G45718" s="2"/>
      <c r="J45718" s="2"/>
    </row>
    <row r="45719">
      <c r="D45719" s="2"/>
      <c r="G45719" s="2"/>
      <c r="J45719" s="2"/>
    </row>
    <row r="45720">
      <c r="D45720" s="2"/>
      <c r="G45720" s="2"/>
      <c r="J45720" s="2"/>
    </row>
    <row r="45721">
      <c r="D45721" s="2"/>
      <c r="G45721" s="2"/>
      <c r="J45721" s="2"/>
    </row>
    <row r="45722">
      <c r="D45722" s="2"/>
      <c r="G45722" s="2"/>
      <c r="J45722" s="2"/>
    </row>
    <row r="45723">
      <c r="D45723" s="2"/>
      <c r="G45723" s="2"/>
      <c r="J45723" s="2"/>
    </row>
    <row r="45724">
      <c r="D45724" s="2"/>
      <c r="G45724" s="2"/>
      <c r="J45724" s="2"/>
    </row>
    <row r="45725">
      <c r="D45725" s="2"/>
      <c r="G45725" s="2"/>
      <c r="J45725" s="2"/>
    </row>
    <row r="45726">
      <c r="D45726" s="2"/>
      <c r="G45726" s="2"/>
      <c r="J45726" s="2"/>
    </row>
    <row r="45727">
      <c r="D45727" s="2"/>
      <c r="G45727" s="2"/>
      <c r="J45727" s="2"/>
    </row>
    <row r="45728">
      <c r="D45728" s="2"/>
      <c r="G45728" s="2"/>
      <c r="J45728" s="2"/>
    </row>
    <row r="45729">
      <c r="D45729" s="2"/>
      <c r="G45729" s="2"/>
      <c r="J45729" s="2"/>
    </row>
    <row r="45730">
      <c r="D45730" s="2"/>
      <c r="G45730" s="2"/>
      <c r="J45730" s="2"/>
    </row>
    <row r="45731">
      <c r="D45731" s="2"/>
      <c r="G45731" s="2"/>
      <c r="J45731" s="2"/>
    </row>
    <row r="45732">
      <c r="D45732" s="2"/>
      <c r="G45732" s="2"/>
      <c r="J45732" s="2"/>
    </row>
    <row r="45733">
      <c r="D45733" s="2"/>
      <c r="G45733" s="2"/>
      <c r="J45733" s="2"/>
    </row>
    <row r="45734">
      <c r="D45734" s="2"/>
      <c r="G45734" s="2"/>
      <c r="J45734" s="2"/>
    </row>
    <row r="45735">
      <c r="D45735" s="2"/>
      <c r="G45735" s="2"/>
      <c r="J45735" s="2"/>
    </row>
    <row r="45736">
      <c r="D45736" s="2"/>
      <c r="G45736" s="2"/>
      <c r="J45736" s="2"/>
    </row>
    <row r="45737">
      <c r="D45737" s="2"/>
      <c r="G45737" s="2"/>
      <c r="J45737" s="2"/>
    </row>
    <row r="45738">
      <c r="D45738" s="2"/>
      <c r="G45738" s="2"/>
      <c r="J45738" s="2"/>
    </row>
    <row r="45739">
      <c r="D45739" s="2"/>
      <c r="G45739" s="2"/>
      <c r="J45739" s="2"/>
    </row>
    <row r="45740">
      <c r="D45740" s="2"/>
      <c r="G45740" s="2"/>
      <c r="J45740" s="2"/>
    </row>
    <row r="45741">
      <c r="D45741" s="2"/>
      <c r="G45741" s="2"/>
      <c r="J45741" s="2"/>
    </row>
    <row r="45742">
      <c r="D45742" s="2"/>
      <c r="G45742" s="2"/>
      <c r="J45742" s="2"/>
    </row>
    <row r="45743">
      <c r="D45743" s="2"/>
      <c r="G45743" s="2"/>
      <c r="J45743" s="2"/>
    </row>
    <row r="45744">
      <c r="D45744" s="2"/>
      <c r="G45744" s="2"/>
      <c r="J45744" s="2"/>
    </row>
    <row r="45745">
      <c r="D45745" s="2"/>
      <c r="G45745" s="2"/>
      <c r="J45745" s="2"/>
    </row>
    <row r="45746">
      <c r="D45746" s="2"/>
      <c r="G45746" s="2"/>
      <c r="J45746" s="2"/>
    </row>
    <row r="45747">
      <c r="D45747" s="2"/>
      <c r="G45747" s="2"/>
      <c r="J45747" s="2"/>
    </row>
    <row r="45748">
      <c r="D45748" s="2"/>
      <c r="G45748" s="2"/>
      <c r="J45748" s="2"/>
    </row>
    <row r="45749">
      <c r="D45749" s="2"/>
      <c r="G45749" s="2"/>
      <c r="J45749" s="2"/>
    </row>
    <row r="45750">
      <c r="D45750" s="2"/>
      <c r="G45750" s="2"/>
      <c r="J45750" s="2"/>
    </row>
    <row r="45751">
      <c r="D45751" s="2"/>
      <c r="G45751" s="2"/>
      <c r="J45751" s="2"/>
    </row>
    <row r="45752">
      <c r="D45752" s="2"/>
      <c r="G45752" s="2"/>
      <c r="J45752" s="2"/>
    </row>
    <row r="45753">
      <c r="D45753" s="2"/>
      <c r="G45753" s="2"/>
      <c r="J45753" s="2"/>
    </row>
    <row r="45754">
      <c r="D45754" s="2"/>
      <c r="G45754" s="2"/>
      <c r="J45754" s="2"/>
    </row>
    <row r="45755">
      <c r="D45755" s="2"/>
      <c r="G45755" s="2"/>
      <c r="J45755" s="2"/>
    </row>
    <row r="45756">
      <c r="D45756" s="2"/>
      <c r="G45756" s="2"/>
      <c r="J45756" s="2"/>
    </row>
    <row r="45757">
      <c r="D45757" s="2"/>
      <c r="G45757" s="2"/>
      <c r="J45757" s="2"/>
    </row>
    <row r="45758">
      <c r="D45758" s="2"/>
      <c r="G45758" s="2"/>
      <c r="J45758" s="2"/>
    </row>
    <row r="45759">
      <c r="D45759" s="2"/>
      <c r="G45759" s="2"/>
      <c r="J45759" s="2"/>
    </row>
    <row r="45760">
      <c r="D45760" s="2"/>
      <c r="G45760" s="2"/>
      <c r="J45760" s="2"/>
    </row>
    <row r="45761">
      <c r="D45761" s="2"/>
      <c r="G45761" s="2"/>
      <c r="J45761" s="2"/>
    </row>
    <row r="45762">
      <c r="D45762" s="2"/>
      <c r="G45762" s="2"/>
      <c r="J45762" s="2"/>
    </row>
    <row r="45763">
      <c r="D45763" s="2"/>
      <c r="G45763" s="2"/>
      <c r="J45763" s="2"/>
    </row>
    <row r="45764">
      <c r="D45764" s="2"/>
      <c r="G45764" s="2"/>
      <c r="J45764" s="2"/>
    </row>
    <row r="45765">
      <c r="D45765" s="2"/>
      <c r="G45765" s="2"/>
      <c r="J45765" s="2"/>
    </row>
    <row r="45766">
      <c r="D45766" s="2"/>
      <c r="G45766" s="2"/>
      <c r="J45766" s="2"/>
    </row>
    <row r="45767">
      <c r="D45767" s="2"/>
      <c r="G45767" s="2"/>
      <c r="J45767" s="2"/>
    </row>
    <row r="45768">
      <c r="D45768" s="2"/>
      <c r="G45768" s="2"/>
      <c r="J45768" s="2"/>
    </row>
    <row r="45769">
      <c r="D45769" s="2"/>
      <c r="G45769" s="2"/>
      <c r="J45769" s="2"/>
    </row>
    <row r="45770">
      <c r="D45770" s="2"/>
      <c r="G45770" s="2"/>
      <c r="J45770" s="2"/>
    </row>
    <row r="45771">
      <c r="D45771" s="2"/>
      <c r="G45771" s="2"/>
      <c r="J45771" s="2"/>
    </row>
    <row r="45772">
      <c r="D45772" s="2"/>
      <c r="G45772" s="2"/>
      <c r="J45772" s="2"/>
    </row>
    <row r="45773">
      <c r="D45773" s="2"/>
      <c r="G45773" s="2"/>
      <c r="J45773" s="2"/>
    </row>
    <row r="45774">
      <c r="D45774" s="2"/>
      <c r="G45774" s="2"/>
      <c r="J45774" s="2"/>
    </row>
    <row r="45775">
      <c r="D45775" s="2"/>
      <c r="G45775" s="2"/>
      <c r="J45775" s="2"/>
    </row>
    <row r="45776">
      <c r="D45776" s="2"/>
      <c r="G45776" s="2"/>
      <c r="J45776" s="2"/>
    </row>
    <row r="45777">
      <c r="D45777" s="2"/>
      <c r="G45777" s="2"/>
      <c r="J45777" s="2"/>
    </row>
    <row r="45778">
      <c r="D45778" s="2"/>
      <c r="G45778" s="2"/>
      <c r="J45778" s="2"/>
    </row>
    <row r="45779">
      <c r="D45779" s="2"/>
      <c r="G45779" s="2"/>
      <c r="J45779" s="2"/>
    </row>
    <row r="45780">
      <c r="D45780" s="2"/>
      <c r="G45780" s="2"/>
      <c r="J45780" s="2"/>
    </row>
    <row r="45781">
      <c r="D45781" s="2"/>
      <c r="G45781" s="2"/>
      <c r="J45781" s="2"/>
    </row>
    <row r="45782">
      <c r="D45782" s="2"/>
      <c r="G45782" s="2"/>
      <c r="J45782" s="2"/>
    </row>
    <row r="45783">
      <c r="D45783" s="2"/>
      <c r="G45783" s="2"/>
      <c r="J45783" s="2"/>
    </row>
    <row r="45784">
      <c r="D45784" s="2"/>
      <c r="G45784" s="2"/>
      <c r="J45784" s="2"/>
    </row>
    <row r="45785">
      <c r="D45785" s="2"/>
      <c r="G45785" s="2"/>
      <c r="J45785" s="2"/>
    </row>
    <row r="45786">
      <c r="D45786" s="2"/>
      <c r="G45786" s="2"/>
      <c r="J45786" s="2"/>
    </row>
    <row r="45787">
      <c r="D45787" s="2"/>
      <c r="G45787" s="2"/>
      <c r="J45787" s="2"/>
    </row>
    <row r="45788">
      <c r="D45788" s="2"/>
      <c r="G45788" s="2"/>
      <c r="J45788" s="2"/>
    </row>
    <row r="45789">
      <c r="D45789" s="2"/>
      <c r="G45789" s="2"/>
      <c r="J45789" s="2"/>
    </row>
    <row r="45790">
      <c r="D45790" s="2"/>
      <c r="G45790" s="2"/>
      <c r="J45790" s="2"/>
    </row>
    <row r="45791">
      <c r="D45791" s="2"/>
      <c r="G45791" s="2"/>
      <c r="J45791" s="2"/>
    </row>
    <row r="45792">
      <c r="D45792" s="2"/>
      <c r="G45792" s="2"/>
      <c r="J45792" s="2"/>
    </row>
    <row r="45793">
      <c r="D45793" s="2"/>
      <c r="G45793" s="2"/>
      <c r="J45793" s="2"/>
    </row>
    <row r="45794">
      <c r="D45794" s="2"/>
      <c r="G45794" s="2"/>
      <c r="J45794" s="2"/>
    </row>
    <row r="45795">
      <c r="D45795" s="2"/>
      <c r="G45795" s="2"/>
      <c r="J45795" s="2"/>
    </row>
    <row r="45796">
      <c r="D45796" s="2"/>
      <c r="G45796" s="2"/>
      <c r="J45796" s="2"/>
    </row>
    <row r="45797">
      <c r="D45797" s="2"/>
      <c r="G45797" s="2"/>
      <c r="J45797" s="2"/>
    </row>
    <row r="45798">
      <c r="D45798" s="2"/>
      <c r="G45798" s="2"/>
      <c r="J45798" s="2"/>
    </row>
    <row r="45799">
      <c r="D45799" s="2"/>
      <c r="G45799" s="2"/>
      <c r="J45799" s="2"/>
    </row>
    <row r="45800">
      <c r="D45800" s="2"/>
      <c r="G45800" s="2"/>
      <c r="J45800" s="2"/>
    </row>
    <row r="45801">
      <c r="D45801" s="2"/>
      <c r="G45801" s="2"/>
      <c r="J45801" s="2"/>
    </row>
    <row r="45802">
      <c r="D45802" s="2"/>
      <c r="G45802" s="2"/>
      <c r="J45802" s="2"/>
    </row>
    <row r="45803">
      <c r="D45803" s="2"/>
      <c r="G45803" s="2"/>
      <c r="J45803" s="2"/>
    </row>
    <row r="45804">
      <c r="D45804" s="2"/>
      <c r="G45804" s="2"/>
      <c r="J45804" s="2"/>
    </row>
    <row r="45805">
      <c r="D45805" s="2"/>
      <c r="G45805" s="2"/>
      <c r="J45805" s="2"/>
    </row>
    <row r="45806">
      <c r="D45806" s="2"/>
      <c r="G45806" s="2"/>
      <c r="J45806" s="2"/>
    </row>
    <row r="45807">
      <c r="D45807" s="2"/>
      <c r="G45807" s="2"/>
      <c r="J45807" s="2"/>
    </row>
    <row r="45808">
      <c r="D45808" s="2"/>
      <c r="G45808" s="2"/>
      <c r="J45808" s="2"/>
    </row>
    <row r="45809">
      <c r="D45809" s="2"/>
      <c r="G45809" s="2"/>
      <c r="J45809" s="2"/>
    </row>
    <row r="45810">
      <c r="D45810" s="2"/>
      <c r="G45810" s="2"/>
      <c r="J45810" s="2"/>
    </row>
    <row r="45811">
      <c r="D45811" s="2"/>
      <c r="G45811" s="2"/>
      <c r="J45811" s="2"/>
    </row>
    <row r="45812">
      <c r="D45812" s="2"/>
      <c r="G45812" s="2"/>
      <c r="J45812" s="2"/>
    </row>
    <row r="45813">
      <c r="D45813" s="2"/>
      <c r="G45813" s="2"/>
      <c r="J45813" s="2"/>
    </row>
    <row r="45814">
      <c r="D45814" s="2"/>
      <c r="G45814" s="2"/>
      <c r="J45814" s="2"/>
    </row>
    <row r="45815">
      <c r="D45815" s="2"/>
      <c r="G45815" s="2"/>
      <c r="J45815" s="2"/>
    </row>
    <row r="45816">
      <c r="D45816" s="2"/>
      <c r="G45816" s="2"/>
      <c r="J45816" s="2"/>
    </row>
    <row r="45817">
      <c r="D45817" s="2"/>
      <c r="G45817" s="2"/>
      <c r="J45817" s="2"/>
    </row>
    <row r="45818">
      <c r="D45818" s="2"/>
      <c r="G45818" s="2"/>
      <c r="J45818" s="2"/>
    </row>
    <row r="45819">
      <c r="D45819" s="2"/>
      <c r="G45819" s="2"/>
      <c r="J45819" s="2"/>
    </row>
    <row r="45820">
      <c r="D45820" s="2"/>
      <c r="G45820" s="2"/>
      <c r="J45820" s="2"/>
    </row>
    <row r="45821">
      <c r="D45821" s="2"/>
      <c r="G45821" s="2"/>
      <c r="J45821" s="2"/>
    </row>
    <row r="45822">
      <c r="D45822" s="2"/>
      <c r="G45822" s="2"/>
      <c r="J45822" s="2"/>
    </row>
    <row r="45823">
      <c r="D45823" s="2"/>
      <c r="G45823" s="2"/>
      <c r="J45823" s="2"/>
    </row>
    <row r="45824">
      <c r="D45824" s="2"/>
      <c r="G45824" s="2"/>
      <c r="J45824" s="2"/>
    </row>
    <row r="45825">
      <c r="D45825" s="2"/>
      <c r="G45825" s="2"/>
      <c r="J45825" s="2"/>
    </row>
    <row r="45826">
      <c r="D45826" s="2"/>
      <c r="G45826" s="2"/>
      <c r="J45826" s="2"/>
    </row>
    <row r="45827">
      <c r="D45827" s="2"/>
      <c r="G45827" s="2"/>
      <c r="J45827" s="2"/>
    </row>
    <row r="45828">
      <c r="D45828" s="2"/>
      <c r="G45828" s="2"/>
      <c r="J45828" s="2"/>
    </row>
    <row r="45829">
      <c r="D45829" s="2"/>
      <c r="G45829" s="2"/>
      <c r="J45829" s="2"/>
    </row>
    <row r="45830">
      <c r="D45830" s="2"/>
      <c r="G45830" s="2"/>
      <c r="J45830" s="2"/>
    </row>
    <row r="45831">
      <c r="D45831" s="2"/>
      <c r="G45831" s="2"/>
      <c r="J45831" s="2"/>
    </row>
    <row r="45832">
      <c r="D45832" s="2"/>
      <c r="G45832" s="2"/>
      <c r="J45832" s="2"/>
    </row>
    <row r="45833">
      <c r="D45833" s="2"/>
      <c r="G45833" s="2"/>
      <c r="J45833" s="2"/>
    </row>
    <row r="45834">
      <c r="D45834" s="2"/>
      <c r="G45834" s="2"/>
      <c r="J45834" s="2"/>
    </row>
    <row r="45835">
      <c r="D45835" s="2"/>
      <c r="G45835" s="2"/>
      <c r="J45835" s="2"/>
    </row>
    <row r="45836">
      <c r="D45836" s="2"/>
      <c r="G45836" s="2"/>
      <c r="J45836" s="2"/>
    </row>
    <row r="45837">
      <c r="D45837" s="2"/>
      <c r="G45837" s="2"/>
      <c r="J45837" s="2"/>
    </row>
    <row r="45838">
      <c r="D45838" s="2"/>
      <c r="G45838" s="2"/>
      <c r="J45838" s="2"/>
    </row>
    <row r="45839">
      <c r="D45839" s="2"/>
      <c r="G45839" s="2"/>
      <c r="J45839" s="2"/>
    </row>
    <row r="45840">
      <c r="D45840" s="2"/>
      <c r="G45840" s="2"/>
      <c r="J45840" s="2"/>
    </row>
    <row r="45841">
      <c r="D45841" s="2"/>
      <c r="G45841" s="2"/>
      <c r="J45841" s="2"/>
    </row>
    <row r="45842">
      <c r="D45842" s="2"/>
      <c r="G45842" s="2"/>
      <c r="J45842" s="2"/>
    </row>
    <row r="45843">
      <c r="D45843" s="2"/>
      <c r="G45843" s="2"/>
      <c r="J45843" s="2"/>
    </row>
    <row r="45844">
      <c r="D45844" s="2"/>
      <c r="G45844" s="2"/>
      <c r="J45844" s="2"/>
    </row>
    <row r="45845">
      <c r="D45845" s="2"/>
      <c r="G45845" s="2"/>
      <c r="J45845" s="2"/>
    </row>
    <row r="45846">
      <c r="D45846" s="2"/>
      <c r="G45846" s="2"/>
      <c r="J45846" s="2"/>
    </row>
    <row r="45847">
      <c r="D45847" s="2"/>
      <c r="G45847" s="2"/>
      <c r="J45847" s="2"/>
    </row>
    <row r="45848">
      <c r="D45848" s="2"/>
      <c r="G45848" s="2"/>
      <c r="J45848" s="2"/>
    </row>
    <row r="45849">
      <c r="D45849" s="2"/>
      <c r="G45849" s="2"/>
      <c r="J45849" s="2"/>
    </row>
    <row r="45850">
      <c r="D45850" s="2"/>
      <c r="G45850" s="2"/>
      <c r="J45850" s="2"/>
    </row>
    <row r="45851">
      <c r="D45851" s="2"/>
      <c r="G45851" s="2"/>
      <c r="J45851" s="2"/>
    </row>
    <row r="45852">
      <c r="D45852" s="2"/>
      <c r="G45852" s="2"/>
      <c r="J45852" s="2"/>
    </row>
    <row r="45853">
      <c r="D45853" s="2"/>
      <c r="G45853" s="2"/>
      <c r="J45853" s="2"/>
    </row>
    <row r="45854">
      <c r="D45854" s="2"/>
      <c r="G45854" s="2"/>
      <c r="J45854" s="2"/>
    </row>
    <row r="45855">
      <c r="D45855" s="2"/>
      <c r="G45855" s="2"/>
      <c r="J45855" s="2"/>
    </row>
    <row r="45856">
      <c r="D45856" s="2"/>
      <c r="G45856" s="2"/>
      <c r="J45856" s="2"/>
    </row>
    <row r="45857">
      <c r="D45857" s="2"/>
      <c r="G45857" s="2"/>
      <c r="J45857" s="2"/>
    </row>
    <row r="45858">
      <c r="D45858" s="2"/>
      <c r="G45858" s="2"/>
      <c r="J45858" s="2"/>
    </row>
    <row r="45859">
      <c r="D45859" s="2"/>
      <c r="G45859" s="2"/>
      <c r="J45859" s="2"/>
    </row>
    <row r="45860">
      <c r="D45860" s="2"/>
      <c r="G45860" s="2"/>
      <c r="J45860" s="2"/>
    </row>
    <row r="45861">
      <c r="D45861" s="2"/>
      <c r="G45861" s="2"/>
      <c r="J45861" s="2"/>
    </row>
    <row r="45862">
      <c r="D45862" s="2"/>
      <c r="G45862" s="2"/>
      <c r="J45862" s="2"/>
    </row>
    <row r="45863">
      <c r="D45863" s="2"/>
      <c r="G45863" s="2"/>
      <c r="J45863" s="2"/>
    </row>
    <row r="45864">
      <c r="D45864" s="2"/>
      <c r="G45864" s="2"/>
      <c r="J45864" s="2"/>
    </row>
    <row r="45865">
      <c r="D45865" s="2"/>
      <c r="G45865" s="2"/>
      <c r="J45865" s="2"/>
    </row>
    <row r="45866">
      <c r="D45866" s="2"/>
      <c r="G45866" s="2"/>
      <c r="J45866" s="2"/>
    </row>
    <row r="45867">
      <c r="D45867" s="2"/>
      <c r="G45867" s="2"/>
      <c r="J45867" s="2"/>
    </row>
    <row r="45868">
      <c r="D45868" s="2"/>
      <c r="G45868" s="2"/>
      <c r="J45868" s="2"/>
    </row>
    <row r="45869">
      <c r="D45869" s="2"/>
      <c r="G45869" s="2"/>
      <c r="J45869" s="2"/>
    </row>
    <row r="45870">
      <c r="D45870" s="2"/>
      <c r="G45870" s="2"/>
      <c r="J45870" s="2"/>
    </row>
    <row r="45871">
      <c r="D45871" s="2"/>
      <c r="G45871" s="2"/>
      <c r="J45871" s="2"/>
    </row>
    <row r="45872">
      <c r="D45872" s="2"/>
      <c r="G45872" s="2"/>
      <c r="J45872" s="2"/>
    </row>
    <row r="45873">
      <c r="D45873" s="2"/>
      <c r="G45873" s="2"/>
      <c r="J45873" s="2"/>
    </row>
    <row r="45874">
      <c r="D45874" s="2"/>
      <c r="G45874" s="2"/>
      <c r="J45874" s="2"/>
    </row>
    <row r="45875">
      <c r="D45875" s="2"/>
      <c r="G45875" s="2"/>
      <c r="J45875" s="2"/>
    </row>
    <row r="45876">
      <c r="D45876" s="2"/>
      <c r="G45876" s="2"/>
      <c r="J45876" s="2"/>
    </row>
    <row r="45877">
      <c r="D45877" s="2"/>
      <c r="G45877" s="2"/>
      <c r="J45877" s="2"/>
    </row>
    <row r="45878">
      <c r="D45878" s="2"/>
      <c r="G45878" s="2"/>
      <c r="J45878" s="2"/>
    </row>
    <row r="45879">
      <c r="D45879" s="2"/>
      <c r="G45879" s="2"/>
      <c r="J45879" s="2"/>
    </row>
    <row r="45880">
      <c r="D45880" s="2"/>
      <c r="G45880" s="2"/>
      <c r="J45880" s="2"/>
    </row>
    <row r="45881">
      <c r="D45881" s="2"/>
      <c r="G45881" s="2"/>
      <c r="J45881" s="2"/>
    </row>
    <row r="45882">
      <c r="D45882" s="2"/>
      <c r="G45882" s="2"/>
      <c r="J45882" s="2"/>
    </row>
    <row r="45883">
      <c r="D45883" s="2"/>
      <c r="G45883" s="2"/>
      <c r="J45883" s="2"/>
    </row>
    <row r="45884">
      <c r="D45884" s="2"/>
      <c r="G45884" s="2"/>
      <c r="J45884" s="2"/>
    </row>
    <row r="45885">
      <c r="D45885" s="2"/>
      <c r="G45885" s="2"/>
      <c r="J45885" s="2"/>
    </row>
    <row r="45886">
      <c r="D45886" s="2"/>
      <c r="G45886" s="2"/>
      <c r="J45886" s="2"/>
    </row>
    <row r="45887">
      <c r="D45887" s="2"/>
      <c r="G45887" s="2"/>
      <c r="J45887" s="2"/>
    </row>
    <row r="45888">
      <c r="D45888" s="2"/>
      <c r="G45888" s="2"/>
      <c r="J45888" s="2"/>
    </row>
    <row r="45889">
      <c r="D45889" s="2"/>
      <c r="G45889" s="2"/>
      <c r="J45889" s="2"/>
    </row>
    <row r="45890">
      <c r="D45890" s="2"/>
      <c r="G45890" s="2"/>
      <c r="J45890" s="2"/>
    </row>
    <row r="45891">
      <c r="D45891" s="2"/>
      <c r="G45891" s="2"/>
      <c r="J45891" s="2"/>
    </row>
    <row r="45892">
      <c r="D45892" s="2"/>
      <c r="G45892" s="2"/>
      <c r="J45892" s="2"/>
    </row>
    <row r="45893">
      <c r="D45893" s="2"/>
      <c r="G45893" s="2"/>
      <c r="J45893" s="2"/>
    </row>
    <row r="45894">
      <c r="D45894" s="2"/>
      <c r="G45894" s="2"/>
      <c r="J45894" s="2"/>
    </row>
    <row r="45895">
      <c r="D45895" s="2"/>
      <c r="G45895" s="2"/>
      <c r="J45895" s="2"/>
    </row>
    <row r="45896">
      <c r="D45896" s="2"/>
      <c r="G45896" s="2"/>
      <c r="J45896" s="2"/>
    </row>
    <row r="45897">
      <c r="D45897" s="2"/>
      <c r="G45897" s="2"/>
      <c r="J45897" s="2"/>
    </row>
    <row r="45898">
      <c r="D45898" s="2"/>
      <c r="G45898" s="2"/>
      <c r="J45898" s="2"/>
    </row>
    <row r="45899">
      <c r="D45899" s="2"/>
      <c r="G45899" s="2"/>
      <c r="J45899" s="2"/>
    </row>
    <row r="45900">
      <c r="D45900" s="2"/>
      <c r="G45900" s="2"/>
      <c r="J45900" s="2"/>
    </row>
    <row r="45901">
      <c r="D45901" s="2"/>
      <c r="G45901" s="2"/>
      <c r="J45901" s="2"/>
    </row>
    <row r="45902">
      <c r="D45902" s="2"/>
      <c r="G45902" s="2"/>
      <c r="J45902" s="2"/>
    </row>
    <row r="45903">
      <c r="D45903" s="2"/>
      <c r="G45903" s="2"/>
      <c r="J45903" s="2"/>
    </row>
    <row r="45904">
      <c r="D45904" s="2"/>
      <c r="G45904" s="2"/>
      <c r="J45904" s="2"/>
    </row>
    <row r="45905">
      <c r="D45905" s="2"/>
      <c r="G45905" s="2"/>
      <c r="J45905" s="2"/>
    </row>
    <row r="45906">
      <c r="D45906" s="2"/>
      <c r="G45906" s="2"/>
      <c r="J45906" s="2"/>
    </row>
    <row r="45907">
      <c r="D45907" s="2"/>
      <c r="G45907" s="2"/>
      <c r="J45907" s="2"/>
    </row>
    <row r="45908">
      <c r="D45908" s="2"/>
      <c r="G45908" s="2"/>
      <c r="J45908" s="2"/>
    </row>
    <row r="45909">
      <c r="D45909" s="2"/>
      <c r="G45909" s="2"/>
      <c r="J45909" s="2"/>
    </row>
    <row r="45910">
      <c r="D45910" s="2"/>
      <c r="G45910" s="2"/>
      <c r="J45910" s="2"/>
    </row>
    <row r="45911">
      <c r="D45911" s="2"/>
      <c r="G45911" s="2"/>
      <c r="J45911" s="2"/>
    </row>
    <row r="45912">
      <c r="D45912" s="2"/>
      <c r="G45912" s="2"/>
      <c r="J45912" s="2"/>
    </row>
    <row r="45913">
      <c r="D45913" s="2"/>
      <c r="G45913" s="2"/>
      <c r="J45913" s="2"/>
    </row>
    <row r="45914">
      <c r="D45914" s="2"/>
      <c r="G45914" s="2"/>
      <c r="J45914" s="2"/>
    </row>
    <row r="45915">
      <c r="D45915" s="2"/>
      <c r="G45915" s="2"/>
      <c r="J45915" s="2"/>
    </row>
    <row r="45916">
      <c r="D45916" s="2"/>
      <c r="G45916" s="2"/>
      <c r="J45916" s="2"/>
    </row>
    <row r="45917">
      <c r="D45917" s="2"/>
      <c r="G45917" s="2"/>
      <c r="J45917" s="2"/>
    </row>
    <row r="45918">
      <c r="D45918" s="2"/>
      <c r="G45918" s="2"/>
      <c r="J45918" s="2"/>
    </row>
    <row r="45919">
      <c r="D45919" s="2"/>
      <c r="G45919" s="2"/>
      <c r="J45919" s="2"/>
    </row>
    <row r="45920">
      <c r="D45920" s="2"/>
      <c r="G45920" s="2"/>
      <c r="J45920" s="2"/>
    </row>
    <row r="45921">
      <c r="D45921" s="2"/>
      <c r="G45921" s="2"/>
      <c r="J45921" s="2"/>
    </row>
    <row r="45922">
      <c r="D45922" s="2"/>
      <c r="G45922" s="2"/>
      <c r="J45922" s="2"/>
    </row>
    <row r="45923">
      <c r="D45923" s="2"/>
      <c r="G45923" s="2"/>
      <c r="J45923" s="2"/>
    </row>
    <row r="45924">
      <c r="D45924" s="2"/>
      <c r="G45924" s="2"/>
      <c r="J45924" s="2"/>
    </row>
    <row r="45925">
      <c r="D45925" s="2"/>
      <c r="G45925" s="2"/>
      <c r="J45925" s="2"/>
    </row>
    <row r="45926">
      <c r="D45926" s="2"/>
      <c r="G45926" s="2"/>
      <c r="J45926" s="2"/>
    </row>
    <row r="45927">
      <c r="D45927" s="2"/>
      <c r="G45927" s="2"/>
      <c r="J45927" s="2"/>
    </row>
    <row r="45928">
      <c r="D45928" s="2"/>
      <c r="G45928" s="2"/>
      <c r="J45928" s="2"/>
    </row>
    <row r="45929">
      <c r="D45929" s="2"/>
      <c r="G45929" s="2"/>
      <c r="J45929" s="2"/>
    </row>
    <row r="45930">
      <c r="D45930" s="2"/>
      <c r="G45930" s="2"/>
      <c r="J45930" s="2"/>
    </row>
    <row r="45931">
      <c r="D45931" s="2"/>
      <c r="G45931" s="2"/>
      <c r="J45931" s="2"/>
    </row>
    <row r="45932">
      <c r="D45932" s="2"/>
      <c r="G45932" s="2"/>
      <c r="J45932" s="2"/>
    </row>
    <row r="45933">
      <c r="D45933" s="2"/>
      <c r="G45933" s="2"/>
      <c r="J45933" s="2"/>
    </row>
    <row r="45934">
      <c r="D45934" s="2"/>
      <c r="G45934" s="2"/>
      <c r="J45934" s="2"/>
    </row>
    <row r="45935">
      <c r="D45935" s="2"/>
      <c r="G45935" s="2"/>
      <c r="J45935" s="2"/>
    </row>
    <row r="45936">
      <c r="D45936" s="2"/>
      <c r="G45936" s="2"/>
      <c r="J45936" s="2"/>
    </row>
    <row r="45937">
      <c r="D45937" s="2"/>
      <c r="G45937" s="2"/>
      <c r="J45937" s="2"/>
    </row>
    <row r="45938">
      <c r="D45938" s="2"/>
      <c r="G45938" s="2"/>
      <c r="J45938" s="2"/>
    </row>
    <row r="45939">
      <c r="D45939" s="2"/>
      <c r="G45939" s="2"/>
      <c r="J45939" s="2"/>
    </row>
    <row r="45940">
      <c r="D45940" s="2"/>
      <c r="G45940" s="2"/>
      <c r="J45940" s="2"/>
    </row>
    <row r="45941">
      <c r="D45941" s="2"/>
      <c r="G45941" s="2"/>
      <c r="J45941" s="2"/>
    </row>
    <row r="45942">
      <c r="D45942" s="2"/>
      <c r="G45942" s="2"/>
      <c r="J45942" s="2"/>
    </row>
    <row r="45943">
      <c r="D45943" s="2"/>
      <c r="G45943" s="2"/>
      <c r="J45943" s="2"/>
    </row>
    <row r="45944">
      <c r="D45944" s="2"/>
      <c r="G45944" s="2"/>
      <c r="J45944" s="2"/>
    </row>
    <row r="45945">
      <c r="D45945" s="2"/>
      <c r="G45945" s="2"/>
      <c r="J45945" s="2"/>
    </row>
    <row r="45946">
      <c r="D45946" s="2"/>
      <c r="G45946" s="2"/>
      <c r="J45946" s="2"/>
    </row>
    <row r="45947">
      <c r="D45947" s="2"/>
      <c r="G45947" s="2"/>
      <c r="J45947" s="2"/>
    </row>
    <row r="45948">
      <c r="D45948" s="2"/>
      <c r="G45948" s="2"/>
      <c r="J45948" s="2"/>
    </row>
    <row r="45949">
      <c r="D45949" s="2"/>
      <c r="G45949" s="2"/>
      <c r="J45949" s="2"/>
    </row>
    <row r="45950">
      <c r="D45950" s="2"/>
      <c r="G45950" s="2"/>
      <c r="J45950" s="2"/>
    </row>
    <row r="45951">
      <c r="D45951" s="2"/>
      <c r="G45951" s="2"/>
      <c r="J45951" s="2"/>
    </row>
    <row r="45952">
      <c r="D45952" s="2"/>
      <c r="G45952" s="2"/>
      <c r="J45952" s="2"/>
    </row>
    <row r="45953">
      <c r="D45953" s="2"/>
      <c r="G45953" s="2"/>
      <c r="J45953" s="2"/>
    </row>
    <row r="45954">
      <c r="D45954" s="2"/>
      <c r="G45954" s="2"/>
      <c r="J45954" s="2"/>
    </row>
    <row r="45955">
      <c r="D45955" s="2"/>
      <c r="G45955" s="2"/>
      <c r="J45955" s="2"/>
    </row>
    <row r="45956">
      <c r="D45956" s="2"/>
      <c r="G45956" s="2"/>
      <c r="J45956" s="2"/>
    </row>
    <row r="45957">
      <c r="D45957" s="2"/>
      <c r="G45957" s="2"/>
      <c r="J45957" s="2"/>
    </row>
    <row r="45958">
      <c r="D45958" s="2"/>
      <c r="G45958" s="2"/>
      <c r="J45958" s="2"/>
    </row>
    <row r="45959">
      <c r="D45959" s="2"/>
      <c r="G45959" s="2"/>
      <c r="J45959" s="2"/>
    </row>
    <row r="45960">
      <c r="D45960" s="2"/>
      <c r="G45960" s="2"/>
      <c r="J45960" s="2"/>
    </row>
    <row r="45961">
      <c r="D45961" s="2"/>
      <c r="G45961" s="2"/>
      <c r="J45961" s="2"/>
    </row>
    <row r="45962">
      <c r="D45962" s="2"/>
      <c r="G45962" s="2"/>
      <c r="J45962" s="2"/>
    </row>
    <row r="45963">
      <c r="D45963" s="2"/>
      <c r="G45963" s="2"/>
      <c r="J45963" s="2"/>
    </row>
    <row r="45964">
      <c r="D45964" s="2"/>
      <c r="G45964" s="2"/>
      <c r="J45964" s="2"/>
    </row>
    <row r="45965">
      <c r="D45965" s="2"/>
      <c r="G45965" s="2"/>
      <c r="J45965" s="2"/>
    </row>
    <row r="45966">
      <c r="D45966" s="2"/>
      <c r="G45966" s="2"/>
      <c r="J45966" s="2"/>
    </row>
    <row r="45967">
      <c r="D45967" s="2"/>
      <c r="G45967" s="2"/>
      <c r="J45967" s="2"/>
    </row>
    <row r="45968">
      <c r="D45968" s="2"/>
      <c r="G45968" s="2"/>
      <c r="J45968" s="2"/>
    </row>
    <row r="45969">
      <c r="D45969" s="2"/>
      <c r="G45969" s="2"/>
      <c r="J45969" s="2"/>
    </row>
    <row r="45970">
      <c r="D45970" s="2"/>
      <c r="G45970" s="2"/>
      <c r="J45970" s="2"/>
    </row>
    <row r="45971">
      <c r="D45971" s="2"/>
      <c r="G45971" s="2"/>
      <c r="J45971" s="2"/>
    </row>
    <row r="45972">
      <c r="D45972" s="2"/>
      <c r="G45972" s="2"/>
      <c r="J45972" s="2"/>
    </row>
    <row r="45973">
      <c r="D45973" s="2"/>
      <c r="G45973" s="2"/>
      <c r="J45973" s="2"/>
    </row>
    <row r="45974">
      <c r="D45974" s="2"/>
      <c r="G45974" s="2"/>
      <c r="J45974" s="2"/>
    </row>
    <row r="45975">
      <c r="D45975" s="2"/>
      <c r="G45975" s="2"/>
      <c r="J45975" s="2"/>
    </row>
    <row r="45976">
      <c r="D45976" s="2"/>
      <c r="G45976" s="2"/>
      <c r="J45976" s="2"/>
    </row>
    <row r="45977">
      <c r="D45977" s="2"/>
      <c r="G45977" s="2"/>
      <c r="J45977" s="2"/>
    </row>
    <row r="45978">
      <c r="D45978" s="2"/>
      <c r="G45978" s="2"/>
      <c r="J45978" s="2"/>
    </row>
    <row r="45979">
      <c r="D45979" s="2"/>
      <c r="G45979" s="2"/>
      <c r="J45979" s="2"/>
    </row>
    <row r="45980">
      <c r="D45980" s="2"/>
      <c r="G45980" s="2"/>
      <c r="J45980" s="2"/>
    </row>
    <row r="45981">
      <c r="D45981" s="2"/>
      <c r="G45981" s="2"/>
      <c r="J45981" s="2"/>
    </row>
    <row r="45982">
      <c r="D45982" s="2"/>
      <c r="G45982" s="2"/>
      <c r="J45982" s="2"/>
    </row>
    <row r="45983">
      <c r="D45983" s="2"/>
      <c r="G45983" s="2"/>
      <c r="J45983" s="2"/>
    </row>
    <row r="45984">
      <c r="D45984" s="2"/>
      <c r="G45984" s="2"/>
      <c r="J45984" s="2"/>
    </row>
    <row r="45985">
      <c r="D45985" s="2"/>
      <c r="G45985" s="2"/>
      <c r="J45985" s="2"/>
    </row>
    <row r="45986">
      <c r="D45986" s="2"/>
      <c r="G45986" s="2"/>
      <c r="J45986" s="2"/>
    </row>
    <row r="45987">
      <c r="D45987" s="2"/>
      <c r="G45987" s="2"/>
      <c r="J45987" s="2"/>
    </row>
    <row r="45988">
      <c r="D45988" s="2"/>
      <c r="G45988" s="2"/>
      <c r="J45988" s="2"/>
    </row>
    <row r="45989">
      <c r="D45989" s="2"/>
      <c r="G45989" s="2"/>
      <c r="J45989" s="2"/>
    </row>
    <row r="45990">
      <c r="D45990" s="2"/>
      <c r="G45990" s="2"/>
      <c r="J45990" s="2"/>
    </row>
    <row r="45991">
      <c r="D45991" s="2"/>
      <c r="G45991" s="2"/>
      <c r="J45991" s="2"/>
    </row>
    <row r="45992">
      <c r="D45992" s="2"/>
      <c r="G45992" s="2"/>
      <c r="J45992" s="2"/>
    </row>
    <row r="45993">
      <c r="D45993" s="2"/>
      <c r="G45993" s="2"/>
      <c r="J45993" s="2"/>
    </row>
    <row r="45994">
      <c r="D45994" s="2"/>
      <c r="G45994" s="2"/>
      <c r="J45994" s="2"/>
    </row>
    <row r="45995">
      <c r="D45995" s="2"/>
      <c r="G45995" s="2"/>
      <c r="J45995" s="2"/>
    </row>
    <row r="45996">
      <c r="D45996" s="2"/>
      <c r="G45996" s="2"/>
      <c r="J45996" s="2"/>
    </row>
    <row r="45997">
      <c r="D45997" s="2"/>
      <c r="G45997" s="2"/>
      <c r="J45997" s="2"/>
    </row>
    <row r="45998">
      <c r="D45998" s="2"/>
      <c r="G45998" s="2"/>
      <c r="J45998" s="2"/>
    </row>
    <row r="45999">
      <c r="D45999" s="2"/>
      <c r="G45999" s="2"/>
      <c r="J45999" s="2"/>
    </row>
    <row r="46000">
      <c r="D46000" s="2"/>
      <c r="G46000" s="2"/>
      <c r="J46000" s="2"/>
    </row>
    <row r="46001">
      <c r="D46001" s="2"/>
      <c r="G46001" s="2"/>
      <c r="J46001" s="2"/>
    </row>
    <row r="46002">
      <c r="D46002" s="2"/>
      <c r="G46002" s="2"/>
      <c r="J46002" s="2"/>
    </row>
    <row r="46003">
      <c r="D46003" s="2"/>
      <c r="G46003" s="2"/>
      <c r="J46003" s="2"/>
    </row>
    <row r="46004">
      <c r="D46004" s="2"/>
      <c r="G46004" s="2"/>
      <c r="J46004" s="2"/>
    </row>
    <row r="46005">
      <c r="D46005" s="2"/>
      <c r="G46005" s="2"/>
      <c r="J46005" s="2"/>
    </row>
    <row r="46006">
      <c r="D46006" s="2"/>
      <c r="G46006" s="2"/>
      <c r="J46006" s="2"/>
    </row>
    <row r="46007">
      <c r="D46007" s="2"/>
      <c r="G46007" s="2"/>
      <c r="J46007" s="2"/>
    </row>
    <row r="46008">
      <c r="D46008" s="2"/>
      <c r="G46008" s="2"/>
      <c r="J46008" s="2"/>
    </row>
    <row r="46009">
      <c r="D46009" s="2"/>
      <c r="G46009" s="2"/>
      <c r="J46009" s="2"/>
    </row>
    <row r="46010">
      <c r="D46010" s="2"/>
      <c r="G46010" s="2"/>
      <c r="J46010" s="2"/>
    </row>
    <row r="46011">
      <c r="D46011" s="2"/>
      <c r="G46011" s="2"/>
      <c r="J46011" s="2"/>
    </row>
    <row r="46012">
      <c r="D46012" s="2"/>
      <c r="G46012" s="2"/>
      <c r="J46012" s="2"/>
    </row>
    <row r="46013">
      <c r="D46013" s="2"/>
      <c r="G46013" s="2"/>
      <c r="J46013" s="2"/>
    </row>
    <row r="46014">
      <c r="D46014" s="2"/>
      <c r="G46014" s="2"/>
      <c r="J46014" s="2"/>
    </row>
    <row r="46015">
      <c r="D46015" s="2"/>
      <c r="G46015" s="2"/>
      <c r="J46015" s="2"/>
    </row>
    <row r="46016">
      <c r="D46016" s="2"/>
      <c r="G46016" s="2"/>
      <c r="J46016" s="2"/>
    </row>
    <row r="46017">
      <c r="D46017" s="2"/>
      <c r="G46017" s="2"/>
      <c r="J46017" s="2"/>
    </row>
    <row r="46018">
      <c r="D46018" s="2"/>
      <c r="G46018" s="2"/>
      <c r="J46018" s="2"/>
    </row>
    <row r="46019">
      <c r="D46019" s="2"/>
      <c r="G46019" s="2"/>
      <c r="J46019" s="2"/>
    </row>
    <row r="46020">
      <c r="D46020" s="2"/>
      <c r="G46020" s="2"/>
      <c r="J46020" s="2"/>
    </row>
    <row r="46021">
      <c r="D46021" s="2"/>
      <c r="G46021" s="2"/>
      <c r="J46021" s="2"/>
    </row>
    <row r="46022">
      <c r="D46022" s="2"/>
      <c r="G46022" s="2"/>
      <c r="J46022" s="2"/>
    </row>
    <row r="46023">
      <c r="D46023" s="2"/>
      <c r="G46023" s="2"/>
      <c r="J46023" s="2"/>
    </row>
    <row r="46024">
      <c r="D46024" s="2"/>
      <c r="G46024" s="2"/>
      <c r="J46024" s="2"/>
    </row>
    <row r="46025">
      <c r="D46025" s="2"/>
      <c r="G46025" s="2"/>
      <c r="J46025" s="2"/>
    </row>
    <row r="46026">
      <c r="D46026" s="2"/>
      <c r="G46026" s="2"/>
      <c r="J46026" s="2"/>
    </row>
    <row r="46027">
      <c r="D46027" s="2"/>
      <c r="G46027" s="2"/>
      <c r="J46027" s="2"/>
    </row>
    <row r="46028">
      <c r="D46028" s="2"/>
      <c r="G46028" s="2"/>
      <c r="J46028" s="2"/>
    </row>
    <row r="46029">
      <c r="D46029" s="2"/>
      <c r="G46029" s="2"/>
      <c r="J46029" s="2"/>
    </row>
    <row r="46030">
      <c r="D46030" s="2"/>
      <c r="G46030" s="2"/>
      <c r="J46030" s="2"/>
    </row>
    <row r="46031">
      <c r="D46031" s="2"/>
      <c r="G46031" s="2"/>
      <c r="J46031" s="2"/>
    </row>
    <row r="46032">
      <c r="D46032" s="2"/>
      <c r="G46032" s="2"/>
      <c r="J46032" s="2"/>
    </row>
    <row r="46033">
      <c r="D46033" s="2"/>
      <c r="G46033" s="2"/>
      <c r="J46033" s="2"/>
    </row>
    <row r="46034">
      <c r="D46034" s="2"/>
      <c r="G46034" s="2"/>
      <c r="J46034" s="2"/>
    </row>
    <row r="46035">
      <c r="D46035" s="2"/>
      <c r="G46035" s="2"/>
      <c r="J46035" s="2"/>
    </row>
    <row r="46036">
      <c r="D46036" s="2"/>
      <c r="G46036" s="2"/>
      <c r="J46036" s="2"/>
    </row>
    <row r="46037">
      <c r="D46037" s="2"/>
      <c r="G46037" s="2"/>
      <c r="J46037" s="2"/>
    </row>
    <row r="46038">
      <c r="D46038" s="2"/>
      <c r="G46038" s="2"/>
      <c r="J46038" s="2"/>
    </row>
    <row r="46039">
      <c r="D46039" s="2"/>
      <c r="G46039" s="2"/>
      <c r="J46039" s="2"/>
    </row>
    <row r="46040">
      <c r="D46040" s="2"/>
      <c r="G46040" s="2"/>
      <c r="J46040" s="2"/>
    </row>
    <row r="46041">
      <c r="D46041" s="2"/>
      <c r="G46041" s="2"/>
      <c r="J46041" s="2"/>
    </row>
    <row r="46042">
      <c r="D46042" s="2"/>
      <c r="G46042" s="2"/>
      <c r="J46042" s="2"/>
    </row>
    <row r="46043">
      <c r="D46043" s="2"/>
      <c r="G46043" s="2"/>
      <c r="J46043" s="2"/>
    </row>
    <row r="46044">
      <c r="D46044" s="2"/>
      <c r="G46044" s="2"/>
      <c r="J46044" s="2"/>
    </row>
    <row r="46045">
      <c r="D46045" s="2"/>
      <c r="G46045" s="2"/>
      <c r="J46045" s="2"/>
    </row>
    <row r="46046">
      <c r="D46046" s="2"/>
      <c r="G46046" s="2"/>
      <c r="J46046" s="2"/>
    </row>
    <row r="46047">
      <c r="D46047" s="2"/>
      <c r="G46047" s="2"/>
      <c r="J46047" s="2"/>
    </row>
    <row r="46048">
      <c r="D46048" s="2"/>
      <c r="G46048" s="2"/>
      <c r="J46048" s="2"/>
    </row>
    <row r="46049">
      <c r="D46049" s="2"/>
      <c r="G46049" s="2"/>
      <c r="J46049" s="2"/>
    </row>
    <row r="46050">
      <c r="D46050" s="2"/>
      <c r="G46050" s="2"/>
      <c r="J46050" s="2"/>
    </row>
    <row r="46051">
      <c r="D46051" s="2"/>
      <c r="G46051" s="2"/>
      <c r="J46051" s="2"/>
    </row>
    <row r="46052">
      <c r="D46052" s="2"/>
      <c r="G46052" s="2"/>
      <c r="J46052" s="2"/>
    </row>
    <row r="46053">
      <c r="D46053" s="2"/>
      <c r="G46053" s="2"/>
      <c r="J46053" s="2"/>
    </row>
    <row r="46054">
      <c r="D46054" s="2"/>
      <c r="G46054" s="2"/>
      <c r="J46054" s="2"/>
    </row>
    <row r="46055">
      <c r="D46055" s="2"/>
      <c r="G46055" s="2"/>
      <c r="J46055" s="2"/>
    </row>
    <row r="46056">
      <c r="D46056" s="2"/>
      <c r="G46056" s="2"/>
      <c r="J46056" s="2"/>
    </row>
    <row r="46057">
      <c r="D46057" s="2"/>
      <c r="G46057" s="2"/>
      <c r="J46057" s="2"/>
    </row>
    <row r="46058">
      <c r="D46058" s="2"/>
      <c r="G46058" s="2"/>
      <c r="J46058" s="2"/>
    </row>
    <row r="46059">
      <c r="D46059" s="2"/>
      <c r="G46059" s="2"/>
      <c r="J46059" s="2"/>
    </row>
    <row r="46060">
      <c r="D46060" s="2"/>
      <c r="G46060" s="2"/>
      <c r="J46060" s="2"/>
    </row>
    <row r="46061">
      <c r="D46061" s="2"/>
      <c r="G46061" s="2"/>
      <c r="J46061" s="2"/>
    </row>
    <row r="46062">
      <c r="D46062" s="2"/>
      <c r="G46062" s="2"/>
      <c r="J46062" s="2"/>
    </row>
    <row r="46063">
      <c r="D46063" s="2"/>
      <c r="G46063" s="2"/>
      <c r="J46063" s="2"/>
    </row>
    <row r="46064">
      <c r="D46064" s="2"/>
      <c r="G46064" s="2"/>
      <c r="J46064" s="2"/>
    </row>
    <row r="46065">
      <c r="D46065" s="2"/>
      <c r="G46065" s="2"/>
      <c r="J46065" s="2"/>
    </row>
    <row r="46066">
      <c r="D46066" s="2"/>
      <c r="G46066" s="2"/>
      <c r="J46066" s="2"/>
    </row>
    <row r="46067">
      <c r="D46067" s="2"/>
      <c r="G46067" s="2"/>
      <c r="J46067" s="2"/>
    </row>
    <row r="46068">
      <c r="D46068" s="2"/>
      <c r="G46068" s="2"/>
      <c r="J46068" s="2"/>
    </row>
    <row r="46069">
      <c r="D46069" s="2"/>
      <c r="G46069" s="2"/>
      <c r="J46069" s="2"/>
    </row>
    <row r="46070">
      <c r="D46070" s="2"/>
      <c r="G46070" s="2"/>
      <c r="J46070" s="2"/>
    </row>
    <row r="46071">
      <c r="D46071" s="2"/>
      <c r="G46071" s="2"/>
      <c r="J46071" s="2"/>
    </row>
    <row r="46072">
      <c r="D46072" s="2"/>
      <c r="G46072" s="2"/>
      <c r="J46072" s="2"/>
    </row>
    <row r="46073">
      <c r="D46073" s="2"/>
      <c r="G46073" s="2"/>
      <c r="J46073" s="2"/>
    </row>
    <row r="46074">
      <c r="D46074" s="2"/>
      <c r="G46074" s="2"/>
      <c r="J46074" s="2"/>
    </row>
    <row r="46075">
      <c r="D46075" s="2"/>
      <c r="G46075" s="2"/>
      <c r="J46075" s="2"/>
    </row>
    <row r="46076">
      <c r="D46076" s="2"/>
      <c r="G46076" s="2"/>
      <c r="J46076" s="2"/>
    </row>
    <row r="46077">
      <c r="D46077" s="2"/>
      <c r="G46077" s="2"/>
      <c r="J46077" s="2"/>
    </row>
    <row r="46078">
      <c r="D46078" s="2"/>
      <c r="G46078" s="2"/>
      <c r="J46078" s="2"/>
    </row>
    <row r="46079">
      <c r="D46079" s="2"/>
      <c r="G46079" s="2"/>
      <c r="J46079" s="2"/>
    </row>
    <row r="46080">
      <c r="D46080" s="2"/>
      <c r="G46080" s="2"/>
      <c r="J46080" s="2"/>
    </row>
    <row r="46081">
      <c r="D46081" s="2"/>
      <c r="G46081" s="2"/>
      <c r="J46081" s="2"/>
    </row>
    <row r="46082">
      <c r="D46082" s="2"/>
      <c r="G46082" s="2"/>
      <c r="J46082" s="2"/>
    </row>
    <row r="46083">
      <c r="D46083" s="2"/>
      <c r="G46083" s="2"/>
      <c r="J46083" s="2"/>
    </row>
    <row r="46084">
      <c r="D46084" s="2"/>
      <c r="G46084" s="2"/>
      <c r="J46084" s="2"/>
    </row>
    <row r="46085">
      <c r="D46085" s="2"/>
      <c r="G46085" s="2"/>
      <c r="J46085" s="2"/>
    </row>
    <row r="46086">
      <c r="D46086" s="2"/>
      <c r="G46086" s="2"/>
      <c r="J46086" s="2"/>
    </row>
    <row r="46087">
      <c r="D46087" s="2"/>
      <c r="G46087" s="2"/>
      <c r="J46087" s="2"/>
    </row>
    <row r="46088">
      <c r="D46088" s="2"/>
      <c r="G46088" s="2"/>
      <c r="J46088" s="2"/>
    </row>
    <row r="46089">
      <c r="D46089" s="2"/>
      <c r="G46089" s="2"/>
      <c r="J46089" s="2"/>
    </row>
    <row r="46090">
      <c r="D46090" s="2"/>
      <c r="G46090" s="2"/>
      <c r="J46090" s="2"/>
    </row>
    <row r="46091">
      <c r="D46091" s="2"/>
      <c r="G46091" s="2"/>
      <c r="J46091" s="2"/>
    </row>
    <row r="46092">
      <c r="D46092" s="2"/>
      <c r="G46092" s="2"/>
      <c r="J46092" s="2"/>
    </row>
    <row r="46093">
      <c r="D46093" s="2"/>
      <c r="G46093" s="2"/>
      <c r="J46093" s="2"/>
    </row>
    <row r="46094">
      <c r="D46094" s="2"/>
      <c r="G46094" s="2"/>
      <c r="J46094" s="2"/>
    </row>
    <row r="46095">
      <c r="D46095" s="2"/>
      <c r="G46095" s="2"/>
      <c r="J46095" s="2"/>
    </row>
    <row r="46096">
      <c r="D46096" s="2"/>
      <c r="G46096" s="2"/>
      <c r="J46096" s="2"/>
    </row>
    <row r="46097">
      <c r="D46097" s="2"/>
      <c r="G46097" s="2"/>
      <c r="J46097" s="2"/>
    </row>
    <row r="46098">
      <c r="D46098" s="2"/>
      <c r="G46098" s="2"/>
      <c r="J46098" s="2"/>
    </row>
    <row r="46099">
      <c r="D46099" s="2"/>
      <c r="G46099" s="2"/>
      <c r="J46099" s="2"/>
    </row>
    <row r="46100">
      <c r="D46100" s="2"/>
      <c r="G46100" s="2"/>
      <c r="J46100" s="2"/>
    </row>
    <row r="46101">
      <c r="D46101" s="2"/>
      <c r="G46101" s="2"/>
      <c r="J46101" s="2"/>
    </row>
    <row r="46102">
      <c r="D46102" s="2"/>
      <c r="G46102" s="2"/>
      <c r="J46102" s="2"/>
    </row>
    <row r="46103">
      <c r="D46103" s="2"/>
      <c r="G46103" s="2"/>
      <c r="J46103" s="2"/>
    </row>
    <row r="46104">
      <c r="D46104" s="2"/>
      <c r="G46104" s="2"/>
      <c r="J46104" s="2"/>
    </row>
    <row r="46105">
      <c r="D46105" s="2"/>
      <c r="G46105" s="2"/>
      <c r="J46105" s="2"/>
    </row>
    <row r="46106">
      <c r="D46106" s="2"/>
      <c r="G46106" s="2"/>
      <c r="J46106" s="2"/>
    </row>
    <row r="46107">
      <c r="D46107" s="2"/>
      <c r="G46107" s="2"/>
      <c r="J46107" s="2"/>
    </row>
    <row r="46108">
      <c r="D46108" s="2"/>
      <c r="G46108" s="2"/>
      <c r="J46108" s="2"/>
    </row>
    <row r="46109">
      <c r="D46109" s="2"/>
      <c r="G46109" s="2"/>
      <c r="J46109" s="2"/>
    </row>
    <row r="46110">
      <c r="D46110" s="2"/>
      <c r="G46110" s="2"/>
      <c r="J46110" s="2"/>
    </row>
    <row r="46111">
      <c r="D46111" s="2"/>
      <c r="G46111" s="2"/>
      <c r="J46111" s="2"/>
    </row>
    <row r="46112">
      <c r="D46112" s="2"/>
      <c r="G46112" s="2"/>
      <c r="J46112" s="2"/>
    </row>
    <row r="46113">
      <c r="D46113" s="2"/>
      <c r="G46113" s="2"/>
      <c r="J46113" s="2"/>
    </row>
    <row r="46114">
      <c r="D46114" s="2"/>
      <c r="G46114" s="2"/>
      <c r="J46114" s="2"/>
    </row>
    <row r="46115">
      <c r="D46115" s="2"/>
      <c r="G46115" s="2"/>
      <c r="J46115" s="2"/>
    </row>
    <row r="46116">
      <c r="D46116" s="2"/>
      <c r="G46116" s="2"/>
      <c r="J46116" s="2"/>
    </row>
    <row r="46117">
      <c r="D46117" s="2"/>
      <c r="G46117" s="2"/>
      <c r="J46117" s="2"/>
    </row>
    <row r="46118">
      <c r="D46118" s="2"/>
      <c r="G46118" s="2"/>
      <c r="J46118" s="2"/>
    </row>
    <row r="46119">
      <c r="D46119" s="2"/>
      <c r="G46119" s="2"/>
      <c r="J46119" s="2"/>
    </row>
    <row r="46120">
      <c r="D46120" s="2"/>
      <c r="G46120" s="2"/>
      <c r="J46120" s="2"/>
    </row>
    <row r="46121">
      <c r="D46121" s="2"/>
      <c r="G46121" s="2"/>
      <c r="J46121" s="2"/>
    </row>
    <row r="46122">
      <c r="D46122" s="2"/>
      <c r="G46122" s="2"/>
      <c r="J46122" s="2"/>
    </row>
    <row r="46123">
      <c r="D46123" s="2"/>
      <c r="G46123" s="2"/>
      <c r="J46123" s="2"/>
    </row>
    <row r="46124">
      <c r="D46124" s="2"/>
      <c r="G46124" s="2"/>
      <c r="J46124" s="2"/>
    </row>
    <row r="46125">
      <c r="D46125" s="2"/>
      <c r="G46125" s="2"/>
      <c r="J46125" s="2"/>
    </row>
    <row r="46126">
      <c r="D46126" s="2"/>
      <c r="G46126" s="2"/>
      <c r="J46126" s="2"/>
    </row>
    <row r="46127">
      <c r="D46127" s="2"/>
      <c r="G46127" s="2"/>
      <c r="J46127" s="2"/>
    </row>
    <row r="46128">
      <c r="D46128" s="2"/>
      <c r="G46128" s="2"/>
      <c r="J46128" s="2"/>
    </row>
    <row r="46129">
      <c r="D46129" s="2"/>
      <c r="G46129" s="2"/>
      <c r="J46129" s="2"/>
    </row>
    <row r="46130">
      <c r="D46130" s="2"/>
      <c r="G46130" s="2"/>
      <c r="J46130" s="2"/>
    </row>
    <row r="46131">
      <c r="D46131" s="2"/>
      <c r="G46131" s="2"/>
      <c r="J46131" s="2"/>
    </row>
    <row r="46132">
      <c r="D46132" s="2"/>
      <c r="G46132" s="2"/>
      <c r="J46132" s="2"/>
    </row>
    <row r="46133">
      <c r="D46133" s="2"/>
      <c r="G46133" s="2"/>
      <c r="J46133" s="2"/>
    </row>
    <row r="46134">
      <c r="D46134" s="2"/>
      <c r="G46134" s="2"/>
      <c r="J46134" s="2"/>
    </row>
    <row r="46135">
      <c r="D46135" s="2"/>
      <c r="G46135" s="2"/>
      <c r="J46135" s="2"/>
    </row>
    <row r="46136">
      <c r="D46136" s="2"/>
      <c r="G46136" s="2"/>
      <c r="J46136" s="2"/>
    </row>
    <row r="46137">
      <c r="D46137" s="2"/>
      <c r="G46137" s="2"/>
      <c r="J46137" s="2"/>
    </row>
    <row r="46138">
      <c r="D46138" s="2"/>
      <c r="G46138" s="2"/>
      <c r="J46138" s="2"/>
    </row>
    <row r="46139">
      <c r="D46139" s="2"/>
      <c r="G46139" s="2"/>
      <c r="J46139" s="2"/>
    </row>
    <row r="46140">
      <c r="D46140" s="2"/>
      <c r="G46140" s="2"/>
      <c r="J46140" s="2"/>
    </row>
    <row r="46141">
      <c r="D46141" s="2"/>
      <c r="G46141" s="2"/>
      <c r="J46141" s="2"/>
    </row>
    <row r="46142">
      <c r="D46142" s="2"/>
      <c r="G46142" s="2"/>
      <c r="J46142" s="2"/>
    </row>
    <row r="46143">
      <c r="D46143" s="2"/>
      <c r="G46143" s="2"/>
      <c r="J46143" s="2"/>
    </row>
    <row r="46144">
      <c r="D46144" s="2"/>
      <c r="G46144" s="2"/>
      <c r="J46144" s="2"/>
    </row>
    <row r="46145">
      <c r="D46145" s="2"/>
      <c r="G46145" s="2"/>
      <c r="J46145" s="2"/>
    </row>
    <row r="46146">
      <c r="D46146" s="2"/>
      <c r="G46146" s="2"/>
      <c r="J46146" s="2"/>
    </row>
    <row r="46147">
      <c r="D46147" s="2"/>
      <c r="G46147" s="2"/>
      <c r="J46147" s="2"/>
    </row>
    <row r="46148">
      <c r="D46148" s="2"/>
      <c r="G46148" s="2"/>
      <c r="J46148" s="2"/>
    </row>
    <row r="46149">
      <c r="D46149" s="2"/>
      <c r="G46149" s="2"/>
      <c r="J46149" s="2"/>
    </row>
    <row r="46150">
      <c r="D46150" s="2"/>
      <c r="G46150" s="2"/>
      <c r="J46150" s="2"/>
    </row>
    <row r="46151">
      <c r="D46151" s="2"/>
      <c r="G46151" s="2"/>
      <c r="J46151" s="2"/>
    </row>
    <row r="46152">
      <c r="D46152" s="2"/>
      <c r="G46152" s="2"/>
      <c r="J46152" s="2"/>
    </row>
    <row r="46153">
      <c r="D46153" s="2"/>
      <c r="G46153" s="2"/>
      <c r="J46153" s="2"/>
    </row>
    <row r="46154">
      <c r="D46154" s="2"/>
      <c r="G46154" s="2"/>
      <c r="J46154" s="2"/>
    </row>
    <row r="46155">
      <c r="D46155" s="2"/>
      <c r="G46155" s="2"/>
      <c r="J46155" s="2"/>
    </row>
    <row r="46156">
      <c r="D46156" s="2"/>
      <c r="G46156" s="2"/>
      <c r="J46156" s="2"/>
    </row>
    <row r="46157">
      <c r="D46157" s="2"/>
      <c r="G46157" s="2"/>
      <c r="J46157" s="2"/>
    </row>
    <row r="46158">
      <c r="D46158" s="2"/>
      <c r="G46158" s="2"/>
      <c r="J46158" s="2"/>
    </row>
    <row r="46159">
      <c r="D46159" s="2"/>
      <c r="G46159" s="2"/>
      <c r="J46159" s="2"/>
    </row>
    <row r="46160">
      <c r="D46160" s="2"/>
      <c r="G46160" s="2"/>
      <c r="J46160" s="2"/>
    </row>
    <row r="46161">
      <c r="D46161" s="2"/>
      <c r="G46161" s="2"/>
      <c r="J46161" s="2"/>
    </row>
    <row r="46162">
      <c r="D46162" s="2"/>
      <c r="G46162" s="2"/>
      <c r="J46162" s="2"/>
    </row>
    <row r="46163">
      <c r="D46163" s="2"/>
      <c r="G46163" s="2"/>
      <c r="J46163" s="2"/>
    </row>
    <row r="46164">
      <c r="D46164" s="2"/>
      <c r="G46164" s="2"/>
      <c r="J46164" s="2"/>
    </row>
    <row r="46165">
      <c r="D46165" s="2"/>
      <c r="G46165" s="2"/>
      <c r="J46165" s="2"/>
    </row>
    <row r="46166">
      <c r="D46166" s="2"/>
      <c r="G46166" s="2"/>
      <c r="J46166" s="2"/>
    </row>
    <row r="46167">
      <c r="D46167" s="2"/>
      <c r="G46167" s="2"/>
      <c r="J46167" s="2"/>
    </row>
    <row r="46168">
      <c r="D46168" s="2"/>
      <c r="G46168" s="2"/>
      <c r="J46168" s="2"/>
    </row>
    <row r="46169">
      <c r="D46169" s="2"/>
      <c r="G46169" s="2"/>
      <c r="J46169" s="2"/>
    </row>
    <row r="46170">
      <c r="D46170" s="2"/>
      <c r="G46170" s="2"/>
      <c r="J46170" s="2"/>
    </row>
    <row r="46171">
      <c r="D46171" s="2"/>
      <c r="G46171" s="2"/>
      <c r="J46171" s="2"/>
    </row>
    <row r="46172">
      <c r="D46172" s="2"/>
      <c r="G46172" s="2"/>
      <c r="J46172" s="2"/>
    </row>
    <row r="46173">
      <c r="D46173" s="2"/>
      <c r="G46173" s="2"/>
      <c r="J46173" s="2"/>
    </row>
    <row r="46174">
      <c r="D46174" s="2"/>
      <c r="G46174" s="2"/>
      <c r="J46174" s="2"/>
    </row>
    <row r="46175">
      <c r="D46175" s="2"/>
      <c r="G46175" s="2"/>
      <c r="J46175" s="2"/>
    </row>
    <row r="46176">
      <c r="D46176" s="2"/>
      <c r="G46176" s="2"/>
      <c r="J46176" s="2"/>
    </row>
    <row r="46177">
      <c r="D46177" s="2"/>
      <c r="G46177" s="2"/>
      <c r="J46177" s="2"/>
    </row>
    <row r="46178">
      <c r="D46178" s="2"/>
      <c r="G46178" s="2"/>
      <c r="J46178" s="2"/>
    </row>
    <row r="46179">
      <c r="D46179" s="2"/>
      <c r="G46179" s="2"/>
      <c r="J46179" s="2"/>
    </row>
    <row r="46180">
      <c r="D46180" s="2"/>
      <c r="G46180" s="2"/>
      <c r="J46180" s="2"/>
    </row>
    <row r="46181">
      <c r="D46181" s="2"/>
      <c r="G46181" s="2"/>
      <c r="J46181" s="2"/>
    </row>
    <row r="46182">
      <c r="D46182" s="2"/>
      <c r="G46182" s="2"/>
      <c r="J46182" s="2"/>
    </row>
    <row r="46183">
      <c r="D46183" s="2"/>
      <c r="G46183" s="2"/>
      <c r="J46183" s="2"/>
    </row>
    <row r="46184">
      <c r="D46184" s="2"/>
      <c r="G46184" s="2"/>
      <c r="J46184" s="2"/>
    </row>
    <row r="46185">
      <c r="D46185" s="2"/>
      <c r="G46185" s="2"/>
      <c r="J46185" s="2"/>
    </row>
    <row r="46186">
      <c r="D46186" s="2"/>
      <c r="G46186" s="2"/>
      <c r="J46186" s="2"/>
    </row>
    <row r="46187">
      <c r="D46187" s="2"/>
      <c r="G46187" s="2"/>
      <c r="J46187" s="2"/>
    </row>
    <row r="46188">
      <c r="D46188" s="2"/>
      <c r="G46188" s="2"/>
      <c r="J46188" s="2"/>
    </row>
    <row r="46189">
      <c r="D46189" s="2"/>
      <c r="G46189" s="2"/>
      <c r="J46189" s="2"/>
    </row>
    <row r="46190">
      <c r="D46190" s="2"/>
      <c r="G46190" s="2"/>
      <c r="J46190" s="2"/>
    </row>
    <row r="46191">
      <c r="D46191" s="2"/>
      <c r="G46191" s="2"/>
      <c r="J46191" s="2"/>
    </row>
    <row r="46192">
      <c r="D46192" s="2"/>
      <c r="G46192" s="2"/>
      <c r="J46192" s="2"/>
    </row>
    <row r="46193">
      <c r="D46193" s="2"/>
      <c r="G46193" s="2"/>
      <c r="J46193" s="2"/>
    </row>
    <row r="46194">
      <c r="D46194" s="2"/>
      <c r="G46194" s="2"/>
      <c r="J46194" s="2"/>
    </row>
    <row r="46195">
      <c r="D46195" s="2"/>
      <c r="G46195" s="2"/>
      <c r="J46195" s="2"/>
    </row>
    <row r="46196">
      <c r="D46196" s="2"/>
      <c r="G46196" s="2"/>
      <c r="J46196" s="2"/>
    </row>
    <row r="46197">
      <c r="D46197" s="2"/>
      <c r="G46197" s="2"/>
      <c r="J46197" s="2"/>
    </row>
    <row r="46198">
      <c r="D46198" s="2"/>
      <c r="G46198" s="2"/>
      <c r="J46198" s="2"/>
    </row>
    <row r="46199">
      <c r="D46199" s="2"/>
      <c r="G46199" s="2"/>
      <c r="J46199" s="2"/>
    </row>
    <row r="46200">
      <c r="D46200" s="2"/>
      <c r="G46200" s="2"/>
      <c r="J46200" s="2"/>
    </row>
    <row r="46201">
      <c r="D46201" s="2"/>
      <c r="G46201" s="2"/>
      <c r="J46201" s="2"/>
    </row>
    <row r="46202">
      <c r="D46202" s="2"/>
      <c r="G46202" s="2"/>
      <c r="J46202" s="2"/>
    </row>
    <row r="46203">
      <c r="D46203" s="2"/>
      <c r="G46203" s="2"/>
      <c r="J46203" s="2"/>
    </row>
    <row r="46204">
      <c r="D46204" s="2"/>
      <c r="G46204" s="2"/>
      <c r="J46204" s="2"/>
    </row>
    <row r="46205">
      <c r="D46205" s="2"/>
      <c r="G46205" s="2"/>
      <c r="J46205" s="2"/>
    </row>
    <row r="46206">
      <c r="D46206" s="2"/>
      <c r="G46206" s="2"/>
      <c r="J46206" s="2"/>
    </row>
    <row r="46207">
      <c r="D46207" s="2"/>
      <c r="G46207" s="2"/>
      <c r="J46207" s="2"/>
    </row>
    <row r="46208">
      <c r="D46208" s="2"/>
      <c r="G46208" s="2"/>
      <c r="J46208" s="2"/>
    </row>
    <row r="46209">
      <c r="D46209" s="2"/>
      <c r="G46209" s="2"/>
      <c r="J46209" s="2"/>
    </row>
    <row r="46210">
      <c r="D46210" s="2"/>
      <c r="G46210" s="2"/>
      <c r="J46210" s="2"/>
    </row>
    <row r="46211">
      <c r="D46211" s="2"/>
      <c r="G46211" s="2"/>
      <c r="J46211" s="2"/>
    </row>
    <row r="46212">
      <c r="D46212" s="2"/>
      <c r="G46212" s="2"/>
      <c r="J46212" s="2"/>
    </row>
    <row r="46213">
      <c r="D46213" s="2"/>
      <c r="G46213" s="2"/>
      <c r="J46213" s="2"/>
    </row>
    <row r="46214">
      <c r="D46214" s="2"/>
      <c r="G46214" s="2"/>
      <c r="J46214" s="2"/>
    </row>
    <row r="46215">
      <c r="D46215" s="2"/>
      <c r="G46215" s="2"/>
      <c r="J46215" s="2"/>
    </row>
    <row r="46216">
      <c r="D46216" s="2"/>
      <c r="G46216" s="2"/>
      <c r="J46216" s="2"/>
    </row>
    <row r="46217">
      <c r="D46217" s="2"/>
      <c r="G46217" s="2"/>
      <c r="J46217" s="2"/>
    </row>
    <row r="46218">
      <c r="D46218" s="2"/>
      <c r="G46218" s="2"/>
      <c r="J46218" s="2"/>
    </row>
    <row r="46219">
      <c r="D46219" s="2"/>
      <c r="G46219" s="2"/>
      <c r="J46219" s="2"/>
    </row>
    <row r="46220">
      <c r="D46220" s="2"/>
      <c r="G46220" s="2"/>
      <c r="J46220" s="2"/>
    </row>
    <row r="46221">
      <c r="D46221" s="2"/>
      <c r="G46221" s="2"/>
      <c r="J46221" s="2"/>
    </row>
    <row r="46222">
      <c r="D46222" s="2"/>
      <c r="G46222" s="2"/>
      <c r="J46222" s="2"/>
    </row>
    <row r="46223">
      <c r="D46223" s="2"/>
      <c r="G46223" s="2"/>
      <c r="J46223" s="2"/>
    </row>
    <row r="46224">
      <c r="D46224" s="2"/>
      <c r="G46224" s="2"/>
      <c r="J46224" s="2"/>
    </row>
    <row r="46225">
      <c r="D46225" s="2"/>
      <c r="G46225" s="2"/>
      <c r="J46225" s="2"/>
    </row>
    <row r="46226">
      <c r="D46226" s="2"/>
      <c r="G46226" s="2"/>
      <c r="J46226" s="2"/>
    </row>
    <row r="46227">
      <c r="D46227" s="2"/>
      <c r="G46227" s="2"/>
      <c r="J46227" s="2"/>
    </row>
    <row r="46228">
      <c r="D46228" s="2"/>
      <c r="G46228" s="2"/>
      <c r="J46228" s="2"/>
    </row>
    <row r="46229">
      <c r="D46229" s="2"/>
      <c r="G46229" s="2"/>
      <c r="J46229" s="2"/>
    </row>
    <row r="46230">
      <c r="D46230" s="2"/>
      <c r="G46230" s="2"/>
      <c r="J46230" s="2"/>
    </row>
    <row r="46231">
      <c r="D46231" s="2"/>
      <c r="G46231" s="2"/>
      <c r="J46231" s="2"/>
    </row>
    <row r="46232">
      <c r="D46232" s="2"/>
      <c r="G46232" s="2"/>
      <c r="J46232" s="2"/>
    </row>
    <row r="46233">
      <c r="D46233" s="2"/>
      <c r="G46233" s="2"/>
      <c r="J46233" s="2"/>
    </row>
    <row r="46234">
      <c r="D46234" s="2"/>
      <c r="G46234" s="2"/>
      <c r="J46234" s="2"/>
    </row>
    <row r="46235">
      <c r="D46235" s="2"/>
      <c r="G46235" s="2"/>
      <c r="J46235" s="2"/>
    </row>
    <row r="46236">
      <c r="D46236" s="2"/>
      <c r="G46236" s="2"/>
      <c r="J46236" s="2"/>
    </row>
    <row r="46237">
      <c r="D46237" s="2"/>
      <c r="G46237" s="2"/>
      <c r="J46237" s="2"/>
    </row>
    <row r="46238">
      <c r="D46238" s="2"/>
      <c r="G46238" s="2"/>
      <c r="J46238" s="2"/>
    </row>
    <row r="46239">
      <c r="D46239" s="2"/>
      <c r="G46239" s="2"/>
      <c r="J46239" s="2"/>
    </row>
    <row r="46240">
      <c r="D46240" s="2"/>
      <c r="G46240" s="2"/>
      <c r="J46240" s="2"/>
    </row>
    <row r="46241">
      <c r="D46241" s="2"/>
      <c r="G46241" s="2"/>
      <c r="J46241" s="2"/>
    </row>
    <row r="46242">
      <c r="D46242" s="2"/>
      <c r="G46242" s="2"/>
      <c r="J46242" s="2"/>
    </row>
    <row r="46243">
      <c r="D46243" s="2"/>
      <c r="G46243" s="2"/>
      <c r="J46243" s="2"/>
    </row>
    <row r="46244">
      <c r="D46244" s="2"/>
      <c r="G46244" s="2"/>
      <c r="J46244" s="2"/>
    </row>
    <row r="46245">
      <c r="D46245" s="2"/>
      <c r="G46245" s="2"/>
      <c r="J46245" s="2"/>
    </row>
    <row r="46246">
      <c r="D46246" s="2"/>
      <c r="G46246" s="2"/>
      <c r="J46246" s="2"/>
    </row>
    <row r="46247">
      <c r="D46247" s="2"/>
      <c r="G46247" s="2"/>
      <c r="J46247" s="2"/>
    </row>
    <row r="46248">
      <c r="D46248" s="2"/>
      <c r="G46248" s="2"/>
      <c r="J46248" s="2"/>
    </row>
    <row r="46249">
      <c r="D46249" s="2"/>
      <c r="G46249" s="2"/>
      <c r="J46249" s="2"/>
    </row>
    <row r="46250">
      <c r="D46250" s="2"/>
      <c r="G46250" s="2"/>
      <c r="J46250" s="2"/>
    </row>
    <row r="46251">
      <c r="D46251" s="2"/>
      <c r="G46251" s="2"/>
      <c r="J46251" s="2"/>
    </row>
    <row r="46252">
      <c r="D46252" s="2"/>
      <c r="G46252" s="2"/>
      <c r="J46252" s="2"/>
    </row>
    <row r="46253">
      <c r="D46253" s="2"/>
      <c r="G46253" s="2"/>
      <c r="J46253" s="2"/>
    </row>
    <row r="46254">
      <c r="D46254" s="2"/>
      <c r="G46254" s="2"/>
      <c r="J46254" s="2"/>
    </row>
    <row r="46255">
      <c r="D46255" s="2"/>
      <c r="G46255" s="2"/>
      <c r="J46255" s="2"/>
    </row>
    <row r="46256">
      <c r="D46256" s="2"/>
      <c r="G46256" s="2"/>
      <c r="J46256" s="2"/>
    </row>
    <row r="46257">
      <c r="D46257" s="2"/>
      <c r="G46257" s="2"/>
      <c r="J46257" s="2"/>
    </row>
    <row r="46258">
      <c r="D46258" s="2"/>
      <c r="G46258" s="2"/>
      <c r="J46258" s="2"/>
    </row>
    <row r="46259">
      <c r="D46259" s="2"/>
      <c r="G46259" s="2"/>
      <c r="J46259" s="2"/>
    </row>
    <row r="46260">
      <c r="D46260" s="2"/>
      <c r="G46260" s="2"/>
      <c r="J46260" s="2"/>
    </row>
    <row r="46261">
      <c r="D46261" s="2"/>
      <c r="G46261" s="2"/>
      <c r="J46261" s="2"/>
    </row>
    <row r="46262">
      <c r="D46262" s="2"/>
      <c r="G46262" s="2"/>
      <c r="J46262" s="2"/>
    </row>
    <row r="46263">
      <c r="D46263" s="2"/>
      <c r="G46263" s="2"/>
      <c r="J46263" s="2"/>
    </row>
    <row r="46264">
      <c r="D46264" s="2"/>
      <c r="G46264" s="2"/>
      <c r="J46264" s="2"/>
    </row>
    <row r="46265">
      <c r="D46265" s="2"/>
      <c r="G46265" s="2"/>
      <c r="J46265" s="2"/>
    </row>
    <row r="46266">
      <c r="D46266" s="2"/>
      <c r="G46266" s="2"/>
      <c r="J46266" s="2"/>
    </row>
    <row r="46267">
      <c r="D46267" s="2"/>
      <c r="G46267" s="2"/>
      <c r="J46267" s="2"/>
    </row>
    <row r="46268">
      <c r="D46268" s="2"/>
      <c r="G46268" s="2"/>
      <c r="J46268" s="2"/>
    </row>
    <row r="46269">
      <c r="D46269" s="2"/>
      <c r="G46269" s="2"/>
      <c r="J46269" s="2"/>
    </row>
    <row r="46270">
      <c r="D46270" s="2"/>
      <c r="G46270" s="2"/>
      <c r="J46270" s="2"/>
    </row>
    <row r="46271">
      <c r="D46271" s="2"/>
      <c r="G46271" s="2"/>
      <c r="J46271" s="2"/>
    </row>
    <row r="46272">
      <c r="D46272" s="2"/>
      <c r="G46272" s="2"/>
      <c r="J46272" s="2"/>
    </row>
    <row r="46273">
      <c r="D46273" s="2"/>
      <c r="G46273" s="2"/>
      <c r="J46273" s="2"/>
    </row>
    <row r="46274">
      <c r="D46274" s="2"/>
      <c r="G46274" s="2"/>
      <c r="J46274" s="2"/>
    </row>
    <row r="46275">
      <c r="D46275" s="2"/>
      <c r="G46275" s="2"/>
      <c r="J46275" s="2"/>
    </row>
    <row r="46276">
      <c r="D46276" s="2"/>
      <c r="G46276" s="2"/>
      <c r="J46276" s="2"/>
    </row>
    <row r="46277">
      <c r="D46277" s="2"/>
      <c r="G46277" s="2"/>
      <c r="J46277" s="2"/>
    </row>
    <row r="46278">
      <c r="D46278" s="2"/>
      <c r="G46278" s="2"/>
      <c r="J46278" s="2"/>
    </row>
    <row r="46279">
      <c r="D46279" s="2"/>
      <c r="G46279" s="2"/>
      <c r="J46279" s="2"/>
    </row>
    <row r="46280">
      <c r="D46280" s="2"/>
      <c r="G46280" s="2"/>
      <c r="J46280" s="2"/>
    </row>
    <row r="46281">
      <c r="D46281" s="2"/>
      <c r="G46281" s="2"/>
      <c r="J46281" s="2"/>
    </row>
    <row r="46282">
      <c r="D46282" s="2"/>
      <c r="G46282" s="2"/>
      <c r="J46282" s="2"/>
    </row>
    <row r="46283">
      <c r="D46283" s="2"/>
      <c r="G46283" s="2"/>
      <c r="J46283" s="2"/>
    </row>
    <row r="46284">
      <c r="D46284" s="2"/>
      <c r="G46284" s="2"/>
      <c r="J46284" s="2"/>
    </row>
    <row r="46285">
      <c r="D46285" s="2"/>
      <c r="G46285" s="2"/>
      <c r="J46285" s="2"/>
    </row>
    <row r="46286">
      <c r="D46286" s="2"/>
      <c r="G46286" s="2"/>
      <c r="J46286" s="2"/>
    </row>
    <row r="46287">
      <c r="D46287" s="2"/>
      <c r="G46287" s="2"/>
      <c r="J46287" s="2"/>
    </row>
    <row r="46288">
      <c r="D46288" s="2"/>
      <c r="G46288" s="2"/>
      <c r="J46288" s="2"/>
    </row>
    <row r="46289">
      <c r="D46289" s="2"/>
      <c r="G46289" s="2"/>
      <c r="J46289" s="2"/>
    </row>
    <row r="46290">
      <c r="D46290" s="2"/>
      <c r="G46290" s="2"/>
      <c r="J46290" s="2"/>
    </row>
    <row r="46291">
      <c r="D46291" s="2"/>
      <c r="G46291" s="2"/>
      <c r="J46291" s="2"/>
    </row>
    <row r="46292">
      <c r="D46292" s="2"/>
      <c r="G46292" s="2"/>
      <c r="J46292" s="2"/>
    </row>
    <row r="46293">
      <c r="D46293" s="2"/>
      <c r="G46293" s="2"/>
      <c r="J46293" s="2"/>
    </row>
    <row r="46294">
      <c r="D46294" s="2"/>
      <c r="G46294" s="2"/>
      <c r="J46294" s="2"/>
    </row>
    <row r="46295">
      <c r="D46295" s="2"/>
      <c r="G46295" s="2"/>
      <c r="J46295" s="2"/>
    </row>
    <row r="46296">
      <c r="D46296" s="2"/>
      <c r="G46296" s="2"/>
      <c r="J46296" s="2"/>
    </row>
    <row r="46297">
      <c r="D46297" s="2"/>
      <c r="G46297" s="2"/>
      <c r="J46297" s="2"/>
    </row>
    <row r="46298">
      <c r="D46298" s="2"/>
      <c r="G46298" s="2"/>
      <c r="J46298" s="2"/>
    </row>
    <row r="46299">
      <c r="D46299" s="2"/>
      <c r="G46299" s="2"/>
      <c r="J46299" s="2"/>
    </row>
    <row r="46300">
      <c r="D46300" s="2"/>
      <c r="G46300" s="2"/>
      <c r="J46300" s="2"/>
    </row>
    <row r="46301">
      <c r="D46301" s="2"/>
      <c r="G46301" s="2"/>
      <c r="J46301" s="2"/>
    </row>
    <row r="46302">
      <c r="D46302" s="2"/>
      <c r="G46302" s="2"/>
      <c r="J46302" s="2"/>
    </row>
    <row r="46303">
      <c r="D46303" s="2"/>
      <c r="G46303" s="2"/>
      <c r="J46303" s="2"/>
    </row>
    <row r="46304">
      <c r="D46304" s="2"/>
      <c r="G46304" s="2"/>
      <c r="J46304" s="2"/>
    </row>
    <row r="46305">
      <c r="D46305" s="2"/>
      <c r="G46305" s="2"/>
      <c r="J46305" s="2"/>
    </row>
    <row r="46306">
      <c r="D46306" s="2"/>
      <c r="G46306" s="2"/>
      <c r="J46306" s="2"/>
    </row>
    <row r="46307">
      <c r="D46307" s="2"/>
      <c r="G46307" s="2"/>
      <c r="J46307" s="2"/>
    </row>
    <row r="46308">
      <c r="D46308" s="2"/>
      <c r="G46308" s="2"/>
      <c r="J46308" s="2"/>
    </row>
    <row r="46309">
      <c r="D46309" s="2"/>
      <c r="G46309" s="2"/>
      <c r="J46309" s="2"/>
    </row>
    <row r="46310">
      <c r="D46310" s="2"/>
      <c r="G46310" s="2"/>
      <c r="J46310" s="2"/>
    </row>
    <row r="46311">
      <c r="D46311" s="2"/>
      <c r="G46311" s="2"/>
      <c r="J46311" s="2"/>
    </row>
    <row r="46312">
      <c r="D46312" s="2"/>
      <c r="G46312" s="2"/>
      <c r="J46312" s="2"/>
    </row>
    <row r="46313">
      <c r="D46313" s="2"/>
      <c r="G46313" s="2"/>
      <c r="J46313" s="2"/>
    </row>
    <row r="46314">
      <c r="D46314" s="2"/>
      <c r="G46314" s="2"/>
      <c r="J46314" s="2"/>
    </row>
    <row r="46315">
      <c r="D46315" s="2"/>
      <c r="G46315" s="2"/>
      <c r="J46315" s="2"/>
    </row>
    <row r="46316">
      <c r="D46316" s="2"/>
      <c r="G46316" s="2"/>
      <c r="J46316" s="2"/>
    </row>
    <row r="46317">
      <c r="D46317" s="2"/>
      <c r="G46317" s="2"/>
      <c r="J46317" s="2"/>
    </row>
    <row r="46318">
      <c r="D46318" s="2"/>
      <c r="G46318" s="2"/>
      <c r="J46318" s="2"/>
    </row>
    <row r="46319">
      <c r="D46319" s="2"/>
      <c r="G46319" s="2"/>
      <c r="J46319" s="2"/>
    </row>
    <row r="46320">
      <c r="D46320" s="2"/>
      <c r="G46320" s="2"/>
      <c r="J46320" s="2"/>
    </row>
    <row r="46321">
      <c r="D46321" s="2"/>
      <c r="G46321" s="2"/>
      <c r="J46321" s="2"/>
    </row>
    <row r="46322">
      <c r="D46322" s="2"/>
      <c r="G46322" s="2"/>
      <c r="J46322" s="2"/>
    </row>
    <row r="46323">
      <c r="D46323" s="2"/>
      <c r="G46323" s="2"/>
      <c r="J46323" s="2"/>
    </row>
    <row r="46324">
      <c r="D46324" s="2"/>
      <c r="G46324" s="2"/>
      <c r="J46324" s="2"/>
    </row>
    <row r="46325">
      <c r="D46325" s="2"/>
      <c r="G46325" s="2"/>
      <c r="J46325" s="2"/>
    </row>
    <row r="46326">
      <c r="D46326" s="2"/>
      <c r="G46326" s="2"/>
      <c r="J46326" s="2"/>
    </row>
    <row r="46327">
      <c r="D46327" s="2"/>
      <c r="G46327" s="2"/>
      <c r="J46327" s="2"/>
    </row>
    <row r="46328">
      <c r="D46328" s="2"/>
      <c r="G46328" s="2"/>
      <c r="J46328" s="2"/>
    </row>
    <row r="46329">
      <c r="D46329" s="2"/>
      <c r="G46329" s="2"/>
      <c r="J46329" s="2"/>
    </row>
    <row r="46330">
      <c r="D46330" s="2"/>
      <c r="G46330" s="2"/>
      <c r="J46330" s="2"/>
    </row>
    <row r="46331">
      <c r="D46331" s="2"/>
      <c r="G46331" s="2"/>
      <c r="J46331" s="2"/>
    </row>
    <row r="46332">
      <c r="D46332" s="2"/>
      <c r="G46332" s="2"/>
      <c r="J46332" s="2"/>
    </row>
    <row r="46333">
      <c r="D46333" s="2"/>
      <c r="G46333" s="2"/>
      <c r="J46333" s="2"/>
    </row>
    <row r="46334">
      <c r="D46334" s="2"/>
      <c r="G46334" s="2"/>
      <c r="J46334" s="2"/>
    </row>
    <row r="46335">
      <c r="D46335" s="2"/>
      <c r="G46335" s="2"/>
      <c r="J46335" s="2"/>
    </row>
    <row r="46336">
      <c r="D46336" s="2"/>
      <c r="G46336" s="2"/>
      <c r="J46336" s="2"/>
    </row>
    <row r="46337">
      <c r="D46337" s="2"/>
      <c r="G46337" s="2"/>
      <c r="J46337" s="2"/>
    </row>
    <row r="46338">
      <c r="D46338" s="2"/>
      <c r="G46338" s="2"/>
      <c r="J46338" s="2"/>
    </row>
    <row r="46339">
      <c r="D46339" s="2"/>
      <c r="G46339" s="2"/>
      <c r="J46339" s="2"/>
    </row>
    <row r="46340">
      <c r="D46340" s="2"/>
      <c r="G46340" s="2"/>
      <c r="J46340" s="2"/>
    </row>
    <row r="46341">
      <c r="D46341" s="2"/>
      <c r="G46341" s="2"/>
      <c r="J46341" s="2"/>
    </row>
    <row r="46342">
      <c r="D46342" s="2"/>
      <c r="G46342" s="2"/>
      <c r="J46342" s="2"/>
    </row>
    <row r="46343">
      <c r="D46343" s="2"/>
      <c r="G46343" s="2"/>
      <c r="J46343" s="2"/>
    </row>
    <row r="46344">
      <c r="D46344" s="2"/>
      <c r="G46344" s="2"/>
      <c r="J46344" s="2"/>
    </row>
    <row r="46345">
      <c r="D46345" s="2"/>
      <c r="G46345" s="2"/>
      <c r="J46345" s="2"/>
    </row>
    <row r="46346">
      <c r="D46346" s="2"/>
      <c r="G46346" s="2"/>
      <c r="J46346" s="2"/>
    </row>
    <row r="46347">
      <c r="D46347" s="2"/>
      <c r="G46347" s="2"/>
      <c r="J46347" s="2"/>
    </row>
    <row r="46348">
      <c r="D46348" s="2"/>
      <c r="G46348" s="2"/>
      <c r="J46348" s="2"/>
    </row>
    <row r="46349">
      <c r="D46349" s="2"/>
      <c r="G46349" s="2"/>
      <c r="J46349" s="2"/>
    </row>
    <row r="46350">
      <c r="D46350" s="2"/>
      <c r="G46350" s="2"/>
      <c r="J46350" s="2"/>
    </row>
    <row r="46351">
      <c r="D46351" s="2"/>
      <c r="G46351" s="2"/>
      <c r="J46351" s="2"/>
    </row>
    <row r="46352">
      <c r="D46352" s="2"/>
      <c r="G46352" s="2"/>
      <c r="J46352" s="2"/>
    </row>
    <row r="46353">
      <c r="D46353" s="2"/>
      <c r="G46353" s="2"/>
      <c r="J46353" s="2"/>
    </row>
    <row r="46354">
      <c r="D46354" s="2"/>
      <c r="G46354" s="2"/>
      <c r="J46354" s="2"/>
    </row>
    <row r="46355">
      <c r="D46355" s="2"/>
      <c r="G46355" s="2"/>
      <c r="J46355" s="2"/>
    </row>
    <row r="46356">
      <c r="D46356" s="2"/>
      <c r="G46356" s="2"/>
      <c r="J46356" s="2"/>
    </row>
    <row r="46357">
      <c r="D46357" s="2"/>
      <c r="G46357" s="2"/>
      <c r="J46357" s="2"/>
    </row>
    <row r="46358">
      <c r="D46358" s="2"/>
      <c r="G46358" s="2"/>
      <c r="J46358" s="2"/>
    </row>
    <row r="46359">
      <c r="D46359" s="2"/>
      <c r="G46359" s="2"/>
      <c r="J46359" s="2"/>
    </row>
    <row r="46360">
      <c r="D46360" s="2"/>
      <c r="G46360" s="2"/>
      <c r="J46360" s="2"/>
    </row>
    <row r="46361">
      <c r="D46361" s="2"/>
      <c r="G46361" s="2"/>
      <c r="J46361" s="2"/>
    </row>
    <row r="46362">
      <c r="D46362" s="2"/>
      <c r="G46362" s="2"/>
      <c r="J46362" s="2"/>
    </row>
    <row r="46363">
      <c r="D46363" s="2"/>
      <c r="G46363" s="2"/>
      <c r="J46363" s="2"/>
    </row>
    <row r="46364">
      <c r="D46364" s="2"/>
      <c r="G46364" s="2"/>
      <c r="J46364" s="2"/>
    </row>
    <row r="46365">
      <c r="D46365" s="2"/>
      <c r="G46365" s="2"/>
      <c r="J46365" s="2"/>
    </row>
    <row r="46366">
      <c r="D46366" s="2"/>
      <c r="G46366" s="2"/>
      <c r="J46366" s="2"/>
    </row>
    <row r="46367">
      <c r="D46367" s="2"/>
      <c r="G46367" s="2"/>
      <c r="J46367" s="2"/>
    </row>
    <row r="46368">
      <c r="D46368" s="2"/>
      <c r="G46368" s="2"/>
      <c r="J46368" s="2"/>
    </row>
    <row r="46369">
      <c r="D46369" s="2"/>
      <c r="G46369" s="2"/>
      <c r="J46369" s="2"/>
    </row>
    <row r="46370">
      <c r="D46370" s="2"/>
      <c r="G46370" s="2"/>
      <c r="J46370" s="2"/>
    </row>
    <row r="46371">
      <c r="D46371" s="2"/>
      <c r="G46371" s="2"/>
      <c r="J46371" s="2"/>
    </row>
    <row r="46372">
      <c r="D46372" s="2"/>
      <c r="G46372" s="2"/>
      <c r="J46372" s="2"/>
    </row>
    <row r="46373">
      <c r="D46373" s="2"/>
      <c r="G46373" s="2"/>
      <c r="J46373" s="2"/>
    </row>
    <row r="46374">
      <c r="D46374" s="2"/>
      <c r="G46374" s="2"/>
      <c r="J46374" s="2"/>
    </row>
    <row r="46375">
      <c r="D46375" s="2"/>
      <c r="G46375" s="2"/>
      <c r="J46375" s="2"/>
    </row>
    <row r="46376">
      <c r="D46376" s="2"/>
      <c r="G46376" s="2"/>
      <c r="J46376" s="2"/>
    </row>
    <row r="46377">
      <c r="D46377" s="2"/>
      <c r="G46377" s="2"/>
      <c r="J46377" s="2"/>
    </row>
    <row r="46378">
      <c r="D46378" s="2"/>
      <c r="G46378" s="2"/>
      <c r="J46378" s="2"/>
    </row>
    <row r="46379">
      <c r="D46379" s="2"/>
      <c r="G46379" s="2"/>
      <c r="J46379" s="2"/>
    </row>
    <row r="46380">
      <c r="D46380" s="2"/>
      <c r="G46380" s="2"/>
      <c r="J46380" s="2"/>
    </row>
    <row r="46381">
      <c r="D46381" s="2"/>
      <c r="G46381" s="2"/>
      <c r="J46381" s="2"/>
    </row>
    <row r="46382">
      <c r="D46382" s="2"/>
      <c r="G46382" s="2"/>
      <c r="J46382" s="2"/>
    </row>
    <row r="46383">
      <c r="D46383" s="2"/>
      <c r="G46383" s="2"/>
      <c r="J46383" s="2"/>
    </row>
    <row r="46384">
      <c r="D46384" s="2"/>
      <c r="G46384" s="2"/>
      <c r="J46384" s="2"/>
    </row>
    <row r="46385">
      <c r="D46385" s="2"/>
      <c r="G46385" s="2"/>
      <c r="J46385" s="2"/>
    </row>
    <row r="46386">
      <c r="D46386" s="2"/>
      <c r="G46386" s="2"/>
      <c r="J46386" s="2"/>
    </row>
    <row r="46387">
      <c r="D46387" s="2"/>
      <c r="G46387" s="2"/>
      <c r="J46387" s="2"/>
    </row>
    <row r="46388">
      <c r="D46388" s="2"/>
      <c r="G46388" s="2"/>
      <c r="J46388" s="2"/>
    </row>
    <row r="46389">
      <c r="D46389" s="2"/>
      <c r="G46389" s="2"/>
      <c r="J46389" s="2"/>
    </row>
    <row r="46390">
      <c r="D46390" s="2"/>
      <c r="G46390" s="2"/>
      <c r="J46390" s="2"/>
    </row>
    <row r="46391">
      <c r="D46391" s="2"/>
      <c r="G46391" s="2"/>
      <c r="J46391" s="2"/>
    </row>
    <row r="46392">
      <c r="D46392" s="2"/>
      <c r="G46392" s="2"/>
      <c r="J46392" s="2"/>
    </row>
    <row r="46393">
      <c r="D46393" s="2"/>
      <c r="G46393" s="2"/>
      <c r="J46393" s="2"/>
    </row>
    <row r="46394">
      <c r="D46394" s="2"/>
      <c r="G46394" s="2"/>
      <c r="J46394" s="2"/>
    </row>
    <row r="46395">
      <c r="D46395" s="2"/>
      <c r="G46395" s="2"/>
      <c r="J46395" s="2"/>
    </row>
    <row r="46396">
      <c r="D46396" s="2"/>
      <c r="G46396" s="2"/>
      <c r="J46396" s="2"/>
    </row>
    <row r="46397">
      <c r="D46397" s="2"/>
      <c r="G46397" s="2"/>
      <c r="J46397" s="2"/>
    </row>
    <row r="46398">
      <c r="D46398" s="2"/>
      <c r="G46398" s="2"/>
      <c r="J46398" s="2"/>
    </row>
    <row r="46399">
      <c r="D46399" s="2"/>
      <c r="G46399" s="2"/>
      <c r="J46399" s="2"/>
    </row>
    <row r="46400">
      <c r="D46400" s="2"/>
      <c r="G46400" s="2"/>
      <c r="J46400" s="2"/>
    </row>
    <row r="46401">
      <c r="D46401" s="2"/>
      <c r="G46401" s="2"/>
      <c r="J46401" s="2"/>
    </row>
    <row r="46402">
      <c r="D46402" s="2"/>
      <c r="G46402" s="2"/>
      <c r="J46402" s="2"/>
    </row>
    <row r="46403">
      <c r="D46403" s="2"/>
      <c r="G46403" s="2"/>
      <c r="J46403" s="2"/>
    </row>
    <row r="46404">
      <c r="D46404" s="2"/>
      <c r="G46404" s="2"/>
      <c r="J46404" s="2"/>
    </row>
    <row r="46405">
      <c r="D46405" s="2"/>
      <c r="G46405" s="2"/>
      <c r="J46405" s="2"/>
    </row>
    <row r="46406">
      <c r="D46406" s="2"/>
      <c r="G46406" s="2"/>
      <c r="J46406" s="2"/>
    </row>
    <row r="46407">
      <c r="D46407" s="2"/>
      <c r="G46407" s="2"/>
      <c r="J46407" s="2"/>
    </row>
    <row r="46408">
      <c r="D46408" s="2"/>
      <c r="G46408" s="2"/>
      <c r="J46408" s="2"/>
    </row>
    <row r="46409">
      <c r="D46409" s="2"/>
      <c r="G46409" s="2"/>
      <c r="J46409" s="2"/>
    </row>
    <row r="46410">
      <c r="D46410" s="2"/>
      <c r="G46410" s="2"/>
      <c r="J46410" s="2"/>
    </row>
    <row r="46411">
      <c r="D46411" s="2"/>
      <c r="G46411" s="2"/>
      <c r="J46411" s="2"/>
    </row>
    <row r="46412">
      <c r="D46412" s="2"/>
      <c r="G46412" s="2"/>
      <c r="J46412" s="2"/>
    </row>
    <row r="46413">
      <c r="D46413" s="2"/>
      <c r="G46413" s="2"/>
      <c r="J46413" s="2"/>
    </row>
    <row r="46414">
      <c r="D46414" s="2"/>
      <c r="G46414" s="2"/>
      <c r="J46414" s="2"/>
    </row>
    <row r="46415">
      <c r="D46415" s="2"/>
      <c r="G46415" s="2"/>
      <c r="J46415" s="2"/>
    </row>
    <row r="46416">
      <c r="D46416" s="2"/>
      <c r="G46416" s="2"/>
      <c r="J46416" s="2"/>
    </row>
    <row r="46417">
      <c r="D46417" s="2"/>
      <c r="G46417" s="2"/>
      <c r="J46417" s="2"/>
    </row>
    <row r="46418">
      <c r="D46418" s="2"/>
      <c r="G46418" s="2"/>
      <c r="J46418" s="2"/>
    </row>
    <row r="46419">
      <c r="D46419" s="2"/>
      <c r="G46419" s="2"/>
      <c r="J46419" s="2"/>
    </row>
    <row r="46420">
      <c r="D46420" s="2"/>
      <c r="G46420" s="2"/>
      <c r="J46420" s="2"/>
    </row>
    <row r="46421">
      <c r="D46421" s="2"/>
      <c r="G46421" s="2"/>
      <c r="J46421" s="2"/>
    </row>
    <row r="46422">
      <c r="D46422" s="2"/>
      <c r="G46422" s="2"/>
      <c r="J46422" s="2"/>
    </row>
    <row r="46423">
      <c r="D46423" s="2"/>
      <c r="G46423" s="2"/>
      <c r="J46423" s="2"/>
    </row>
    <row r="46424">
      <c r="D46424" s="2"/>
      <c r="G46424" s="2"/>
      <c r="J46424" s="2"/>
    </row>
    <row r="46425">
      <c r="D46425" s="2"/>
      <c r="G46425" s="2"/>
      <c r="J46425" s="2"/>
    </row>
    <row r="46426">
      <c r="D46426" s="2"/>
      <c r="G46426" s="2"/>
      <c r="J46426" s="2"/>
    </row>
    <row r="46427">
      <c r="D46427" s="2"/>
      <c r="G46427" s="2"/>
      <c r="J46427" s="2"/>
    </row>
    <row r="46428">
      <c r="D46428" s="2"/>
      <c r="G46428" s="2"/>
      <c r="J46428" s="2"/>
    </row>
    <row r="46429">
      <c r="D46429" s="2"/>
      <c r="G46429" s="2"/>
      <c r="J46429" s="2"/>
    </row>
    <row r="46430">
      <c r="D46430" s="2"/>
      <c r="G46430" s="2"/>
      <c r="J46430" s="2"/>
    </row>
    <row r="46431">
      <c r="D46431" s="2"/>
      <c r="G46431" s="2"/>
      <c r="J46431" s="2"/>
    </row>
    <row r="46432">
      <c r="D46432" s="2"/>
      <c r="G46432" s="2"/>
      <c r="J46432" s="2"/>
    </row>
    <row r="46433">
      <c r="D46433" s="2"/>
      <c r="G46433" s="2"/>
      <c r="J46433" s="2"/>
    </row>
    <row r="46434">
      <c r="D46434" s="2"/>
      <c r="G46434" s="2"/>
      <c r="J46434" s="2"/>
    </row>
    <row r="46435">
      <c r="D46435" s="2"/>
      <c r="G46435" s="2"/>
      <c r="J46435" s="2"/>
    </row>
    <row r="46436">
      <c r="D46436" s="2"/>
      <c r="G46436" s="2"/>
      <c r="J46436" s="2"/>
    </row>
    <row r="46437">
      <c r="D46437" s="2"/>
      <c r="G46437" s="2"/>
      <c r="J46437" s="2"/>
    </row>
    <row r="46438">
      <c r="D46438" s="2"/>
      <c r="G46438" s="2"/>
      <c r="J46438" s="2"/>
    </row>
    <row r="46439">
      <c r="D46439" s="2"/>
      <c r="G46439" s="2"/>
      <c r="J46439" s="2"/>
    </row>
    <row r="46440">
      <c r="D46440" s="2"/>
      <c r="G46440" s="2"/>
      <c r="J46440" s="2"/>
    </row>
    <row r="46441">
      <c r="D46441" s="2"/>
      <c r="G46441" s="2"/>
      <c r="J46441" s="2"/>
    </row>
    <row r="46442">
      <c r="D46442" s="2"/>
      <c r="G46442" s="2"/>
      <c r="J46442" s="2"/>
    </row>
    <row r="46443">
      <c r="D46443" s="2"/>
      <c r="G46443" s="2"/>
      <c r="J46443" s="2"/>
    </row>
    <row r="46444">
      <c r="D46444" s="2"/>
      <c r="G46444" s="2"/>
      <c r="J46444" s="2"/>
    </row>
    <row r="46445">
      <c r="D46445" s="2"/>
      <c r="G46445" s="2"/>
      <c r="J46445" s="2"/>
    </row>
    <row r="46446">
      <c r="D46446" s="2"/>
      <c r="G46446" s="2"/>
      <c r="J46446" s="2"/>
    </row>
    <row r="46447">
      <c r="D46447" s="2"/>
      <c r="G46447" s="2"/>
      <c r="J46447" s="2"/>
    </row>
    <row r="46448">
      <c r="D46448" s="2"/>
      <c r="G46448" s="2"/>
      <c r="J46448" s="2"/>
    </row>
    <row r="46449">
      <c r="D46449" s="2"/>
      <c r="G46449" s="2"/>
      <c r="J46449" s="2"/>
    </row>
    <row r="46450">
      <c r="D46450" s="2"/>
      <c r="G46450" s="2"/>
      <c r="J46450" s="2"/>
    </row>
    <row r="46451">
      <c r="D46451" s="2"/>
      <c r="G46451" s="2"/>
      <c r="J46451" s="2"/>
    </row>
    <row r="46452">
      <c r="D46452" s="2"/>
      <c r="G46452" s="2"/>
      <c r="J46452" s="2"/>
    </row>
    <row r="46453">
      <c r="D46453" s="2"/>
      <c r="G46453" s="2"/>
      <c r="J46453" s="2"/>
    </row>
    <row r="46454">
      <c r="D46454" s="2"/>
      <c r="G46454" s="2"/>
      <c r="J46454" s="2"/>
    </row>
    <row r="46455">
      <c r="D46455" s="2"/>
      <c r="G46455" s="2"/>
      <c r="J46455" s="2"/>
    </row>
    <row r="46456">
      <c r="D46456" s="2"/>
      <c r="G46456" s="2"/>
      <c r="J46456" s="2"/>
    </row>
    <row r="46457">
      <c r="D46457" s="2"/>
      <c r="G46457" s="2"/>
      <c r="J46457" s="2"/>
    </row>
    <row r="46458">
      <c r="D46458" s="2"/>
      <c r="G46458" s="2"/>
      <c r="J46458" s="2"/>
    </row>
    <row r="46459">
      <c r="D46459" s="2"/>
      <c r="G46459" s="2"/>
      <c r="J46459" s="2"/>
    </row>
    <row r="46460">
      <c r="D46460" s="2"/>
      <c r="G46460" s="2"/>
      <c r="J46460" s="2"/>
    </row>
    <row r="46461">
      <c r="D46461" s="2"/>
      <c r="G46461" s="2"/>
      <c r="J46461" s="2"/>
    </row>
    <row r="46462">
      <c r="D46462" s="2"/>
      <c r="G46462" s="2"/>
      <c r="J46462" s="2"/>
    </row>
    <row r="46463">
      <c r="D46463" s="2"/>
      <c r="G46463" s="2"/>
      <c r="J46463" s="2"/>
    </row>
    <row r="46464">
      <c r="D46464" s="2"/>
      <c r="G46464" s="2"/>
      <c r="J46464" s="2"/>
    </row>
    <row r="46465">
      <c r="D46465" s="2"/>
      <c r="G46465" s="2"/>
      <c r="J46465" s="2"/>
    </row>
    <row r="46466">
      <c r="D46466" s="2"/>
      <c r="G46466" s="2"/>
      <c r="J46466" s="2"/>
    </row>
    <row r="46467">
      <c r="D46467" s="2"/>
      <c r="G46467" s="2"/>
      <c r="J46467" s="2"/>
    </row>
    <row r="46468">
      <c r="D46468" s="2"/>
      <c r="G46468" s="2"/>
      <c r="J46468" s="2"/>
    </row>
    <row r="46469">
      <c r="D46469" s="2"/>
      <c r="G46469" s="2"/>
      <c r="J46469" s="2"/>
    </row>
    <row r="46470">
      <c r="D46470" s="2"/>
      <c r="G46470" s="2"/>
      <c r="J46470" s="2"/>
    </row>
    <row r="46471">
      <c r="D46471" s="2"/>
      <c r="G46471" s="2"/>
      <c r="J46471" s="2"/>
    </row>
    <row r="46472">
      <c r="D46472" s="2"/>
      <c r="G46472" s="2"/>
      <c r="J46472" s="2"/>
    </row>
    <row r="46473">
      <c r="D46473" s="2"/>
      <c r="G46473" s="2"/>
      <c r="J46473" s="2"/>
    </row>
    <row r="46474">
      <c r="D46474" s="2"/>
      <c r="G46474" s="2"/>
      <c r="J46474" s="2"/>
    </row>
    <row r="46475">
      <c r="D46475" s="2"/>
      <c r="G46475" s="2"/>
      <c r="J46475" s="2"/>
    </row>
    <row r="46476">
      <c r="D46476" s="2"/>
      <c r="G46476" s="2"/>
      <c r="J46476" s="2"/>
    </row>
    <row r="46477">
      <c r="D46477" s="2"/>
      <c r="G46477" s="2"/>
      <c r="J46477" s="2"/>
    </row>
    <row r="46478">
      <c r="D46478" s="2"/>
      <c r="G46478" s="2"/>
      <c r="J46478" s="2"/>
    </row>
    <row r="46479">
      <c r="D46479" s="2"/>
      <c r="G46479" s="2"/>
      <c r="J46479" s="2"/>
    </row>
    <row r="46480">
      <c r="D46480" s="2"/>
      <c r="G46480" s="2"/>
      <c r="J46480" s="2"/>
    </row>
    <row r="46481">
      <c r="D46481" s="2"/>
      <c r="G46481" s="2"/>
      <c r="J46481" s="2"/>
    </row>
    <row r="46482">
      <c r="D46482" s="2"/>
      <c r="G46482" s="2"/>
      <c r="J46482" s="2"/>
    </row>
    <row r="46483">
      <c r="D46483" s="2"/>
      <c r="G46483" s="2"/>
      <c r="J46483" s="2"/>
    </row>
    <row r="46484">
      <c r="D46484" s="2"/>
      <c r="G46484" s="2"/>
      <c r="J46484" s="2"/>
    </row>
    <row r="46485">
      <c r="D46485" s="2"/>
      <c r="G46485" s="2"/>
      <c r="J46485" s="2"/>
    </row>
    <row r="46486">
      <c r="D46486" s="2"/>
      <c r="G46486" s="2"/>
      <c r="J46486" s="2"/>
    </row>
    <row r="46487">
      <c r="D46487" s="2"/>
      <c r="G46487" s="2"/>
      <c r="J46487" s="2"/>
    </row>
    <row r="46488">
      <c r="D46488" s="2"/>
      <c r="G46488" s="2"/>
      <c r="J46488" s="2"/>
    </row>
    <row r="46489">
      <c r="D46489" s="2"/>
      <c r="G46489" s="2"/>
      <c r="J46489" s="2"/>
    </row>
    <row r="46490">
      <c r="D46490" s="2"/>
      <c r="G46490" s="2"/>
      <c r="J46490" s="2"/>
    </row>
    <row r="46491">
      <c r="D46491" s="2"/>
      <c r="G46491" s="2"/>
      <c r="J46491" s="2"/>
    </row>
    <row r="46492">
      <c r="D46492" s="2"/>
      <c r="G46492" s="2"/>
      <c r="J46492" s="2"/>
    </row>
    <row r="46493">
      <c r="D46493" s="2"/>
      <c r="G46493" s="2"/>
      <c r="J46493" s="2"/>
    </row>
    <row r="46494">
      <c r="D46494" s="2"/>
      <c r="G46494" s="2"/>
      <c r="J46494" s="2"/>
    </row>
    <row r="46495">
      <c r="D46495" s="2"/>
      <c r="G46495" s="2"/>
      <c r="J46495" s="2"/>
    </row>
    <row r="46496">
      <c r="D46496" s="2"/>
      <c r="G46496" s="2"/>
      <c r="J46496" s="2"/>
    </row>
    <row r="46497">
      <c r="D46497" s="2"/>
      <c r="G46497" s="2"/>
      <c r="J46497" s="2"/>
    </row>
    <row r="46498">
      <c r="D46498" s="2"/>
      <c r="G46498" s="2"/>
      <c r="J46498" s="2"/>
    </row>
    <row r="46499">
      <c r="D46499" s="2"/>
      <c r="G46499" s="2"/>
      <c r="J46499" s="2"/>
    </row>
    <row r="46500">
      <c r="D46500" s="2"/>
      <c r="G46500" s="2"/>
      <c r="J46500" s="2"/>
    </row>
    <row r="46501">
      <c r="D46501" s="2"/>
      <c r="G46501" s="2"/>
      <c r="J46501" s="2"/>
    </row>
    <row r="46502">
      <c r="D46502" s="2"/>
      <c r="G46502" s="2"/>
      <c r="J46502" s="2"/>
    </row>
    <row r="46503">
      <c r="D46503" s="2"/>
      <c r="G46503" s="2"/>
      <c r="J46503" s="2"/>
    </row>
    <row r="46504">
      <c r="D46504" s="2"/>
      <c r="G46504" s="2"/>
      <c r="J46504" s="2"/>
    </row>
    <row r="46505">
      <c r="D46505" s="2"/>
      <c r="G46505" s="2"/>
      <c r="J46505" s="2"/>
    </row>
    <row r="46506">
      <c r="D46506" s="2"/>
      <c r="G46506" s="2"/>
      <c r="J46506" s="2"/>
    </row>
    <row r="46507">
      <c r="D46507" s="2"/>
      <c r="G46507" s="2"/>
      <c r="J46507" s="2"/>
    </row>
    <row r="46508">
      <c r="D46508" s="2"/>
      <c r="G46508" s="2"/>
      <c r="J46508" s="2"/>
    </row>
    <row r="46509">
      <c r="D46509" s="2"/>
      <c r="G46509" s="2"/>
      <c r="J46509" s="2"/>
    </row>
    <row r="46510">
      <c r="D46510" s="2"/>
      <c r="G46510" s="2"/>
      <c r="J46510" s="2"/>
    </row>
    <row r="46511">
      <c r="D46511" s="2"/>
      <c r="G46511" s="2"/>
      <c r="J46511" s="2"/>
    </row>
    <row r="46512">
      <c r="D46512" s="2"/>
      <c r="G46512" s="2"/>
      <c r="J46512" s="2"/>
    </row>
    <row r="46513">
      <c r="D46513" s="2"/>
      <c r="G46513" s="2"/>
      <c r="J46513" s="2"/>
    </row>
    <row r="46514">
      <c r="D46514" s="2"/>
      <c r="G46514" s="2"/>
      <c r="J46514" s="2"/>
    </row>
    <row r="46515">
      <c r="D46515" s="2"/>
      <c r="G46515" s="2"/>
      <c r="J46515" s="2"/>
    </row>
    <row r="46516">
      <c r="D46516" s="2"/>
      <c r="G46516" s="2"/>
      <c r="J46516" s="2"/>
    </row>
    <row r="46517">
      <c r="D46517" s="2"/>
      <c r="G46517" s="2"/>
      <c r="J46517" s="2"/>
    </row>
    <row r="46518">
      <c r="D46518" s="2"/>
      <c r="G46518" s="2"/>
      <c r="J46518" s="2"/>
    </row>
    <row r="46519">
      <c r="D46519" s="2"/>
      <c r="G46519" s="2"/>
      <c r="J46519" s="2"/>
    </row>
    <row r="46520">
      <c r="D46520" s="2"/>
      <c r="G46520" s="2"/>
      <c r="J46520" s="2"/>
    </row>
    <row r="46521">
      <c r="D46521" s="2"/>
      <c r="G46521" s="2"/>
      <c r="J46521" s="2"/>
    </row>
    <row r="46522">
      <c r="D46522" s="2"/>
      <c r="G46522" s="2"/>
      <c r="J46522" s="2"/>
    </row>
    <row r="46523">
      <c r="D46523" s="2"/>
      <c r="G46523" s="2"/>
      <c r="J46523" s="2"/>
    </row>
    <row r="46524">
      <c r="D46524" s="2"/>
      <c r="G46524" s="2"/>
      <c r="J46524" s="2"/>
    </row>
    <row r="46525">
      <c r="D46525" s="2"/>
      <c r="G46525" s="2"/>
      <c r="J46525" s="2"/>
    </row>
    <row r="46526">
      <c r="D46526" s="2"/>
      <c r="G46526" s="2"/>
      <c r="J46526" s="2"/>
    </row>
    <row r="46527">
      <c r="D46527" s="2"/>
      <c r="G46527" s="2"/>
      <c r="J46527" s="2"/>
    </row>
    <row r="46528">
      <c r="D46528" s="2"/>
      <c r="G46528" s="2"/>
      <c r="J46528" s="2"/>
    </row>
    <row r="46529">
      <c r="D46529" s="2"/>
      <c r="G46529" s="2"/>
      <c r="J46529" s="2"/>
    </row>
    <row r="46530">
      <c r="D46530" s="2"/>
      <c r="G46530" s="2"/>
      <c r="J46530" s="2"/>
    </row>
    <row r="46531">
      <c r="D46531" s="2"/>
      <c r="G46531" s="2"/>
      <c r="J46531" s="2"/>
    </row>
    <row r="46532">
      <c r="D46532" s="2"/>
      <c r="G46532" s="2"/>
      <c r="J46532" s="2"/>
    </row>
    <row r="46533">
      <c r="D46533" s="2"/>
      <c r="G46533" s="2"/>
      <c r="J46533" s="2"/>
    </row>
    <row r="46534">
      <c r="D46534" s="2"/>
      <c r="G46534" s="2"/>
      <c r="J46534" s="2"/>
    </row>
    <row r="46535">
      <c r="D46535" s="2"/>
      <c r="G46535" s="2"/>
      <c r="J46535" s="2"/>
    </row>
    <row r="46536">
      <c r="D46536" s="2"/>
      <c r="G46536" s="2"/>
      <c r="J46536" s="2"/>
    </row>
    <row r="46537">
      <c r="D46537" s="2"/>
      <c r="G46537" s="2"/>
      <c r="J46537" s="2"/>
    </row>
    <row r="46538">
      <c r="D46538" s="2"/>
      <c r="G46538" s="2"/>
      <c r="J46538" s="2"/>
    </row>
    <row r="46539">
      <c r="D46539" s="2"/>
      <c r="G46539" s="2"/>
      <c r="J46539" s="2"/>
    </row>
    <row r="46540">
      <c r="D46540" s="2"/>
      <c r="G46540" s="2"/>
      <c r="J46540" s="2"/>
    </row>
    <row r="46541">
      <c r="D46541" s="2"/>
      <c r="G46541" s="2"/>
      <c r="J46541" s="2"/>
    </row>
    <row r="46542">
      <c r="D46542" s="2"/>
      <c r="G46542" s="2"/>
      <c r="J46542" s="2"/>
    </row>
    <row r="46543">
      <c r="D46543" s="2"/>
      <c r="G46543" s="2"/>
      <c r="J46543" s="2"/>
    </row>
    <row r="46544">
      <c r="D46544" s="2"/>
      <c r="G46544" s="2"/>
      <c r="J46544" s="2"/>
    </row>
    <row r="46545">
      <c r="D46545" s="2"/>
      <c r="G46545" s="2"/>
      <c r="J46545" s="2"/>
    </row>
    <row r="46546">
      <c r="D46546" s="2"/>
      <c r="G46546" s="2"/>
      <c r="J46546" s="2"/>
    </row>
    <row r="46547">
      <c r="D46547" s="2"/>
      <c r="G46547" s="2"/>
      <c r="J46547" s="2"/>
    </row>
    <row r="46548">
      <c r="D46548" s="2"/>
      <c r="G46548" s="2"/>
      <c r="J46548" s="2"/>
    </row>
    <row r="46549">
      <c r="D46549" s="2"/>
      <c r="G46549" s="2"/>
      <c r="J46549" s="2"/>
    </row>
    <row r="46550">
      <c r="D46550" s="2"/>
      <c r="G46550" s="2"/>
      <c r="J46550" s="2"/>
    </row>
    <row r="46551">
      <c r="D46551" s="2"/>
      <c r="G46551" s="2"/>
      <c r="J46551" s="2"/>
    </row>
    <row r="46552">
      <c r="D46552" s="2"/>
      <c r="G46552" s="2"/>
      <c r="J46552" s="2"/>
    </row>
    <row r="46553">
      <c r="D46553" s="2"/>
      <c r="G46553" s="2"/>
      <c r="J46553" s="2"/>
    </row>
    <row r="46554">
      <c r="D46554" s="2"/>
      <c r="G46554" s="2"/>
      <c r="J46554" s="2"/>
    </row>
    <row r="46555">
      <c r="D46555" s="2"/>
      <c r="G46555" s="2"/>
      <c r="J46555" s="2"/>
    </row>
    <row r="46556">
      <c r="D46556" s="2"/>
      <c r="G46556" s="2"/>
      <c r="J46556" s="2"/>
    </row>
    <row r="46557">
      <c r="D46557" s="2"/>
      <c r="G46557" s="2"/>
      <c r="J46557" s="2"/>
    </row>
    <row r="46558">
      <c r="D46558" s="2"/>
      <c r="G46558" s="2"/>
      <c r="J46558" s="2"/>
    </row>
    <row r="46559">
      <c r="D46559" s="2"/>
      <c r="G46559" s="2"/>
      <c r="J46559" s="2"/>
    </row>
    <row r="46560">
      <c r="D46560" s="2"/>
      <c r="G46560" s="2"/>
      <c r="J46560" s="2"/>
    </row>
    <row r="46561">
      <c r="D46561" s="2"/>
      <c r="G46561" s="2"/>
      <c r="J46561" s="2"/>
    </row>
    <row r="46562">
      <c r="D46562" s="2"/>
      <c r="G46562" s="2"/>
      <c r="J46562" s="2"/>
    </row>
    <row r="46563">
      <c r="D46563" s="2"/>
      <c r="G46563" s="2"/>
      <c r="J46563" s="2"/>
    </row>
    <row r="46564">
      <c r="D46564" s="2"/>
      <c r="G46564" s="2"/>
      <c r="J46564" s="2"/>
    </row>
    <row r="46565">
      <c r="D46565" s="2"/>
      <c r="G46565" s="2"/>
      <c r="J46565" s="2"/>
    </row>
    <row r="46566">
      <c r="D46566" s="2"/>
      <c r="G46566" s="2"/>
      <c r="J46566" s="2"/>
    </row>
    <row r="46567">
      <c r="D46567" s="2"/>
      <c r="G46567" s="2"/>
      <c r="J46567" s="2"/>
    </row>
    <row r="46568">
      <c r="D46568" s="2"/>
      <c r="G46568" s="2"/>
      <c r="J46568" s="2"/>
    </row>
    <row r="46569">
      <c r="D46569" s="2"/>
      <c r="G46569" s="2"/>
      <c r="J46569" s="2"/>
    </row>
    <row r="46570">
      <c r="D46570" s="2"/>
      <c r="G46570" s="2"/>
      <c r="J46570" s="2"/>
    </row>
    <row r="46571">
      <c r="D46571" s="2"/>
      <c r="G46571" s="2"/>
      <c r="J46571" s="2"/>
    </row>
    <row r="46572">
      <c r="D46572" s="2"/>
      <c r="G46572" s="2"/>
      <c r="J46572" s="2"/>
    </row>
    <row r="46573">
      <c r="D46573" s="2"/>
      <c r="G46573" s="2"/>
      <c r="J46573" s="2"/>
    </row>
    <row r="46574">
      <c r="D46574" s="2"/>
      <c r="G46574" s="2"/>
      <c r="J46574" s="2"/>
    </row>
    <row r="46575">
      <c r="D46575" s="2"/>
      <c r="G46575" s="2"/>
      <c r="J46575" s="2"/>
    </row>
    <row r="46576">
      <c r="D46576" s="2"/>
      <c r="G46576" s="2"/>
      <c r="J46576" s="2"/>
    </row>
    <row r="46577">
      <c r="D46577" s="2"/>
      <c r="G46577" s="2"/>
      <c r="J46577" s="2"/>
    </row>
    <row r="46578">
      <c r="D46578" s="2"/>
      <c r="G46578" s="2"/>
      <c r="J46578" s="2"/>
    </row>
    <row r="46579">
      <c r="D46579" s="2"/>
      <c r="G46579" s="2"/>
      <c r="J46579" s="2"/>
    </row>
    <row r="46580">
      <c r="D46580" s="2"/>
      <c r="G46580" s="2"/>
      <c r="J46580" s="2"/>
    </row>
    <row r="46581">
      <c r="D46581" s="2"/>
      <c r="G46581" s="2"/>
      <c r="J46581" s="2"/>
    </row>
    <row r="46582">
      <c r="D46582" s="2"/>
      <c r="G46582" s="2"/>
      <c r="J46582" s="2"/>
    </row>
    <row r="46583">
      <c r="D46583" s="2"/>
      <c r="G46583" s="2"/>
      <c r="J46583" s="2"/>
    </row>
    <row r="46584">
      <c r="D46584" s="2"/>
      <c r="G46584" s="2"/>
      <c r="J46584" s="2"/>
    </row>
    <row r="46585">
      <c r="D46585" s="2"/>
      <c r="G46585" s="2"/>
      <c r="J46585" s="2"/>
    </row>
    <row r="46586">
      <c r="D46586" s="2"/>
      <c r="G46586" s="2"/>
      <c r="J46586" s="2"/>
    </row>
    <row r="46587">
      <c r="D46587" s="2"/>
      <c r="G46587" s="2"/>
      <c r="J46587" s="2"/>
    </row>
    <row r="46588">
      <c r="D46588" s="2"/>
      <c r="G46588" s="2"/>
      <c r="J46588" s="2"/>
    </row>
    <row r="46589">
      <c r="D46589" s="2"/>
      <c r="G46589" s="2"/>
      <c r="J46589" s="2"/>
    </row>
    <row r="46590">
      <c r="D46590" s="2"/>
      <c r="G46590" s="2"/>
      <c r="J46590" s="2"/>
    </row>
    <row r="46591">
      <c r="D46591" s="2"/>
      <c r="G46591" s="2"/>
      <c r="J46591" s="2"/>
    </row>
    <row r="46592">
      <c r="D46592" s="2"/>
      <c r="G46592" s="2"/>
      <c r="J46592" s="2"/>
    </row>
    <row r="46593">
      <c r="D46593" s="2"/>
      <c r="G46593" s="2"/>
      <c r="J46593" s="2"/>
    </row>
    <row r="46594">
      <c r="D46594" s="2"/>
      <c r="G46594" s="2"/>
      <c r="J46594" s="2"/>
    </row>
    <row r="46595">
      <c r="D46595" s="2"/>
      <c r="G46595" s="2"/>
      <c r="J46595" s="2"/>
    </row>
    <row r="46596">
      <c r="D46596" s="2"/>
      <c r="G46596" s="2"/>
      <c r="J46596" s="2"/>
    </row>
    <row r="46597">
      <c r="D46597" s="2"/>
      <c r="G46597" s="2"/>
      <c r="J46597" s="2"/>
    </row>
    <row r="46598">
      <c r="D46598" s="2"/>
      <c r="G46598" s="2"/>
      <c r="J46598" s="2"/>
    </row>
    <row r="46599">
      <c r="D46599" s="2"/>
      <c r="G46599" s="2"/>
      <c r="J46599" s="2"/>
    </row>
    <row r="46600">
      <c r="D46600" s="2"/>
      <c r="G46600" s="2"/>
      <c r="J46600" s="2"/>
    </row>
    <row r="46601">
      <c r="D46601" s="2"/>
      <c r="G46601" s="2"/>
      <c r="J46601" s="2"/>
    </row>
    <row r="46602">
      <c r="D46602" s="2"/>
      <c r="G46602" s="2"/>
      <c r="J46602" s="2"/>
    </row>
    <row r="46603">
      <c r="D46603" s="2"/>
      <c r="G46603" s="2"/>
      <c r="J46603" s="2"/>
    </row>
    <row r="46604">
      <c r="D46604" s="2"/>
      <c r="G46604" s="2"/>
      <c r="J46604" s="2"/>
    </row>
    <row r="46605">
      <c r="D46605" s="2"/>
      <c r="G46605" s="2"/>
      <c r="J46605" s="2"/>
    </row>
    <row r="46606">
      <c r="D46606" s="2"/>
      <c r="G46606" s="2"/>
      <c r="J46606" s="2"/>
    </row>
    <row r="46607">
      <c r="D46607" s="2"/>
      <c r="G46607" s="2"/>
      <c r="J46607" s="2"/>
    </row>
    <row r="46608">
      <c r="D46608" s="2"/>
      <c r="G46608" s="2"/>
      <c r="J46608" s="2"/>
    </row>
    <row r="46609">
      <c r="D46609" s="2"/>
      <c r="G46609" s="2"/>
      <c r="J46609" s="2"/>
    </row>
    <row r="46610">
      <c r="D46610" s="2"/>
      <c r="G46610" s="2"/>
      <c r="J46610" s="2"/>
    </row>
    <row r="46611">
      <c r="D46611" s="2"/>
      <c r="G46611" s="2"/>
      <c r="J46611" s="2"/>
    </row>
    <row r="46612">
      <c r="D46612" s="2"/>
      <c r="G46612" s="2"/>
      <c r="J46612" s="2"/>
    </row>
    <row r="46613">
      <c r="D46613" s="2"/>
      <c r="G46613" s="2"/>
      <c r="J46613" s="2"/>
    </row>
    <row r="46614">
      <c r="D46614" s="2"/>
      <c r="G46614" s="2"/>
      <c r="J46614" s="2"/>
    </row>
    <row r="46615">
      <c r="D46615" s="2"/>
      <c r="G46615" s="2"/>
      <c r="J46615" s="2"/>
    </row>
    <row r="46616">
      <c r="D46616" s="2"/>
      <c r="G46616" s="2"/>
      <c r="J46616" s="2"/>
    </row>
    <row r="46617">
      <c r="D46617" s="2"/>
      <c r="G46617" s="2"/>
      <c r="J46617" s="2"/>
    </row>
    <row r="46618">
      <c r="D46618" s="2"/>
      <c r="G46618" s="2"/>
      <c r="J46618" s="2"/>
    </row>
    <row r="46619">
      <c r="D46619" s="2"/>
      <c r="G46619" s="2"/>
      <c r="J46619" s="2"/>
    </row>
    <row r="46620">
      <c r="D46620" s="2"/>
      <c r="G46620" s="2"/>
      <c r="J46620" s="2"/>
    </row>
    <row r="46621">
      <c r="D46621" s="2"/>
      <c r="G46621" s="2"/>
      <c r="J46621" s="2"/>
    </row>
    <row r="46622">
      <c r="D46622" s="2"/>
      <c r="G46622" s="2"/>
      <c r="J46622" s="2"/>
    </row>
    <row r="46623">
      <c r="D46623" s="2"/>
      <c r="G46623" s="2"/>
      <c r="J46623" s="2"/>
    </row>
    <row r="46624">
      <c r="D46624" s="2"/>
      <c r="G46624" s="2"/>
      <c r="J46624" s="2"/>
    </row>
    <row r="46625">
      <c r="D46625" s="2"/>
      <c r="G46625" s="2"/>
      <c r="J46625" s="2"/>
    </row>
    <row r="46626">
      <c r="D46626" s="2"/>
      <c r="G46626" s="2"/>
      <c r="J46626" s="2"/>
    </row>
    <row r="46627">
      <c r="D46627" s="2"/>
      <c r="G46627" s="2"/>
      <c r="J46627" s="2"/>
    </row>
    <row r="46628">
      <c r="D46628" s="2"/>
      <c r="G46628" s="2"/>
      <c r="J46628" s="2"/>
    </row>
    <row r="46629">
      <c r="D46629" s="2"/>
      <c r="G46629" s="2"/>
      <c r="J46629" s="2"/>
    </row>
    <row r="46630">
      <c r="D46630" s="2"/>
      <c r="G46630" s="2"/>
      <c r="J46630" s="2"/>
    </row>
    <row r="46631">
      <c r="D46631" s="2"/>
      <c r="G46631" s="2"/>
      <c r="J46631" s="2"/>
    </row>
    <row r="46632">
      <c r="D46632" s="2"/>
      <c r="G46632" s="2"/>
      <c r="J46632" s="2"/>
    </row>
    <row r="46633">
      <c r="D46633" s="2"/>
      <c r="G46633" s="2"/>
      <c r="J46633" s="2"/>
    </row>
    <row r="46634">
      <c r="D46634" s="2"/>
      <c r="G46634" s="2"/>
      <c r="J46634" s="2"/>
    </row>
    <row r="46635">
      <c r="D46635" s="2"/>
      <c r="G46635" s="2"/>
      <c r="J46635" s="2"/>
    </row>
    <row r="46636">
      <c r="D46636" s="2"/>
      <c r="G46636" s="2"/>
      <c r="J46636" s="2"/>
    </row>
    <row r="46637">
      <c r="D46637" s="2"/>
      <c r="G46637" s="2"/>
      <c r="J46637" s="2"/>
    </row>
    <row r="46638">
      <c r="D46638" s="2"/>
      <c r="G46638" s="2"/>
      <c r="J46638" s="2"/>
    </row>
    <row r="46639">
      <c r="D46639" s="2"/>
      <c r="G46639" s="2"/>
      <c r="J46639" s="2"/>
    </row>
    <row r="46640">
      <c r="D46640" s="2"/>
      <c r="G46640" s="2"/>
      <c r="J46640" s="2"/>
    </row>
    <row r="46641">
      <c r="D46641" s="2"/>
      <c r="G46641" s="2"/>
      <c r="J46641" s="2"/>
    </row>
    <row r="46642">
      <c r="D46642" s="2"/>
      <c r="G46642" s="2"/>
      <c r="J46642" s="2"/>
    </row>
    <row r="46643">
      <c r="D46643" s="2"/>
      <c r="G46643" s="2"/>
      <c r="J46643" s="2"/>
    </row>
    <row r="46644">
      <c r="D46644" s="2"/>
      <c r="G46644" s="2"/>
      <c r="J46644" s="2"/>
    </row>
    <row r="46645">
      <c r="D46645" s="2"/>
      <c r="G46645" s="2"/>
      <c r="J46645" s="2"/>
    </row>
    <row r="46646">
      <c r="D46646" s="2"/>
      <c r="G46646" s="2"/>
      <c r="J46646" s="2"/>
    </row>
    <row r="46647">
      <c r="D46647" s="2"/>
      <c r="G46647" s="2"/>
      <c r="J46647" s="2"/>
    </row>
    <row r="46648">
      <c r="D46648" s="2"/>
      <c r="G46648" s="2"/>
      <c r="J46648" s="2"/>
    </row>
    <row r="46649">
      <c r="D46649" s="2"/>
      <c r="G46649" s="2"/>
      <c r="J46649" s="2"/>
    </row>
    <row r="46650">
      <c r="D46650" s="2"/>
      <c r="G46650" s="2"/>
      <c r="J46650" s="2"/>
    </row>
    <row r="46651">
      <c r="D46651" s="2"/>
      <c r="G46651" s="2"/>
      <c r="J46651" s="2"/>
    </row>
    <row r="46652">
      <c r="D46652" s="2"/>
      <c r="G46652" s="2"/>
      <c r="J46652" s="2"/>
    </row>
    <row r="46653">
      <c r="D46653" s="2"/>
      <c r="G46653" s="2"/>
      <c r="J46653" s="2"/>
    </row>
    <row r="46654">
      <c r="D46654" s="2"/>
      <c r="G46654" s="2"/>
      <c r="J46654" s="2"/>
    </row>
    <row r="46655">
      <c r="D46655" s="2"/>
      <c r="G46655" s="2"/>
      <c r="J46655" s="2"/>
    </row>
    <row r="46656">
      <c r="D46656" s="2"/>
      <c r="G46656" s="2"/>
      <c r="J46656" s="2"/>
    </row>
    <row r="46657">
      <c r="D46657" s="2"/>
      <c r="G46657" s="2"/>
      <c r="J46657" s="2"/>
    </row>
    <row r="46658">
      <c r="D46658" s="2"/>
      <c r="G46658" s="2"/>
      <c r="J46658" s="2"/>
    </row>
    <row r="46659">
      <c r="D46659" s="2"/>
      <c r="G46659" s="2"/>
      <c r="J46659" s="2"/>
    </row>
    <row r="46660">
      <c r="D46660" s="2"/>
      <c r="G46660" s="2"/>
      <c r="J46660" s="2"/>
    </row>
    <row r="46661">
      <c r="D46661" s="2"/>
      <c r="G46661" s="2"/>
      <c r="J46661" s="2"/>
    </row>
    <row r="46662">
      <c r="D46662" s="2"/>
      <c r="G46662" s="2"/>
      <c r="J46662" s="2"/>
    </row>
    <row r="46663">
      <c r="D46663" s="2"/>
      <c r="G46663" s="2"/>
      <c r="J46663" s="2"/>
    </row>
    <row r="46664">
      <c r="D46664" s="2"/>
      <c r="G46664" s="2"/>
      <c r="J46664" s="2"/>
    </row>
    <row r="46665">
      <c r="D46665" s="2"/>
      <c r="G46665" s="2"/>
      <c r="J46665" s="2"/>
    </row>
    <row r="46666">
      <c r="D46666" s="2"/>
      <c r="G46666" s="2"/>
      <c r="J46666" s="2"/>
    </row>
    <row r="46667">
      <c r="D46667" s="2"/>
      <c r="G46667" s="2"/>
      <c r="J46667" s="2"/>
    </row>
    <row r="46668">
      <c r="D46668" s="2"/>
      <c r="G46668" s="2"/>
      <c r="J46668" s="2"/>
    </row>
    <row r="46669">
      <c r="D46669" s="2"/>
      <c r="G46669" s="2"/>
      <c r="J46669" s="2"/>
    </row>
    <row r="46670">
      <c r="D46670" s="2"/>
      <c r="G46670" s="2"/>
      <c r="J46670" s="2"/>
    </row>
    <row r="46671">
      <c r="D46671" s="2"/>
      <c r="G46671" s="2"/>
      <c r="J46671" s="2"/>
    </row>
    <row r="46672">
      <c r="D46672" s="2"/>
      <c r="G46672" s="2"/>
      <c r="J46672" s="2"/>
    </row>
    <row r="46673">
      <c r="D46673" s="2"/>
      <c r="G46673" s="2"/>
      <c r="J46673" s="2"/>
    </row>
    <row r="46674">
      <c r="D46674" s="2"/>
      <c r="G46674" s="2"/>
      <c r="J46674" s="2"/>
    </row>
    <row r="46675">
      <c r="D46675" s="2"/>
      <c r="G46675" s="2"/>
      <c r="J46675" s="2"/>
    </row>
    <row r="46676">
      <c r="D46676" s="2"/>
      <c r="G46676" s="2"/>
      <c r="J46676" s="2"/>
    </row>
    <row r="46677">
      <c r="D46677" s="2"/>
      <c r="G46677" s="2"/>
      <c r="J46677" s="2"/>
    </row>
    <row r="46678">
      <c r="D46678" s="2"/>
      <c r="G46678" s="2"/>
      <c r="J46678" s="2"/>
    </row>
    <row r="46679">
      <c r="D46679" s="2"/>
      <c r="G46679" s="2"/>
      <c r="J46679" s="2"/>
    </row>
    <row r="46680">
      <c r="D46680" s="2"/>
      <c r="G46680" s="2"/>
      <c r="J46680" s="2"/>
    </row>
    <row r="46681">
      <c r="D46681" s="2"/>
      <c r="G46681" s="2"/>
      <c r="J46681" s="2"/>
    </row>
    <row r="46682">
      <c r="D46682" s="2"/>
      <c r="G46682" s="2"/>
      <c r="J46682" s="2"/>
    </row>
    <row r="46683">
      <c r="D46683" s="2"/>
      <c r="G46683" s="2"/>
      <c r="J46683" s="2"/>
    </row>
    <row r="46684">
      <c r="D46684" s="2"/>
      <c r="G46684" s="2"/>
      <c r="J46684" s="2"/>
    </row>
    <row r="46685">
      <c r="D46685" s="2"/>
      <c r="G46685" s="2"/>
      <c r="J46685" s="2"/>
    </row>
    <row r="46686">
      <c r="D46686" s="2"/>
      <c r="G46686" s="2"/>
      <c r="J46686" s="2"/>
    </row>
    <row r="46687">
      <c r="D46687" s="2"/>
      <c r="G46687" s="2"/>
      <c r="J46687" s="2"/>
    </row>
    <row r="46688">
      <c r="D46688" s="2"/>
      <c r="G46688" s="2"/>
      <c r="J46688" s="2"/>
    </row>
    <row r="46689">
      <c r="D46689" s="2"/>
      <c r="G46689" s="2"/>
      <c r="J46689" s="2"/>
    </row>
    <row r="46690">
      <c r="D46690" s="2"/>
      <c r="G46690" s="2"/>
      <c r="J46690" s="2"/>
    </row>
    <row r="46691">
      <c r="D46691" s="2"/>
      <c r="G46691" s="2"/>
      <c r="J46691" s="2"/>
    </row>
    <row r="46692">
      <c r="D46692" s="2"/>
      <c r="G46692" s="2"/>
      <c r="J46692" s="2"/>
    </row>
    <row r="46693">
      <c r="D46693" s="2"/>
      <c r="G46693" s="2"/>
      <c r="J46693" s="2"/>
    </row>
    <row r="46694">
      <c r="D46694" s="2"/>
      <c r="G46694" s="2"/>
      <c r="J46694" s="2"/>
    </row>
    <row r="46695">
      <c r="D46695" s="2"/>
      <c r="G46695" s="2"/>
      <c r="J46695" s="2"/>
    </row>
    <row r="46696">
      <c r="D46696" s="2"/>
      <c r="G46696" s="2"/>
      <c r="J46696" s="2"/>
    </row>
    <row r="46697">
      <c r="D46697" s="2"/>
      <c r="G46697" s="2"/>
      <c r="J46697" s="2"/>
    </row>
    <row r="46698">
      <c r="D46698" s="2"/>
      <c r="G46698" s="2"/>
      <c r="J46698" s="2"/>
    </row>
    <row r="46699">
      <c r="D46699" s="2"/>
      <c r="G46699" s="2"/>
      <c r="J46699" s="2"/>
    </row>
    <row r="46700">
      <c r="D46700" s="2"/>
      <c r="G46700" s="2"/>
      <c r="J46700" s="2"/>
    </row>
    <row r="46701">
      <c r="D46701" s="2"/>
      <c r="G46701" s="2"/>
      <c r="J46701" s="2"/>
    </row>
    <row r="46702">
      <c r="D46702" s="2"/>
      <c r="G46702" s="2"/>
      <c r="J46702" s="2"/>
    </row>
    <row r="46703">
      <c r="D46703" s="2"/>
      <c r="G46703" s="2"/>
      <c r="J46703" s="2"/>
    </row>
    <row r="46704">
      <c r="D46704" s="2"/>
      <c r="G46704" s="2"/>
      <c r="J46704" s="2"/>
    </row>
    <row r="46705">
      <c r="D46705" s="2"/>
      <c r="G46705" s="2"/>
      <c r="J46705" s="2"/>
    </row>
    <row r="46706">
      <c r="D46706" s="2"/>
      <c r="G46706" s="2"/>
      <c r="J46706" s="2"/>
    </row>
    <row r="46707">
      <c r="D46707" s="2"/>
      <c r="G46707" s="2"/>
      <c r="J46707" s="2"/>
    </row>
    <row r="46708">
      <c r="D46708" s="2"/>
      <c r="G46708" s="2"/>
      <c r="J46708" s="2"/>
    </row>
    <row r="46709">
      <c r="D46709" s="2"/>
      <c r="G46709" s="2"/>
      <c r="J46709" s="2"/>
    </row>
    <row r="46710">
      <c r="D46710" s="2"/>
      <c r="G46710" s="2"/>
      <c r="J46710" s="2"/>
    </row>
    <row r="46711">
      <c r="D46711" s="2"/>
      <c r="G46711" s="2"/>
      <c r="J46711" s="2"/>
    </row>
    <row r="46712">
      <c r="D46712" s="2"/>
      <c r="G46712" s="2"/>
      <c r="J46712" s="2"/>
    </row>
    <row r="46713">
      <c r="D46713" s="2"/>
      <c r="G46713" s="2"/>
      <c r="J46713" s="2"/>
    </row>
    <row r="46714">
      <c r="D46714" s="2"/>
      <c r="G46714" s="2"/>
      <c r="J46714" s="2"/>
    </row>
    <row r="46715">
      <c r="D46715" s="2"/>
      <c r="G46715" s="2"/>
      <c r="J46715" s="2"/>
    </row>
    <row r="46716">
      <c r="D46716" s="2"/>
      <c r="G46716" s="2"/>
      <c r="J46716" s="2"/>
    </row>
    <row r="46717">
      <c r="D46717" s="2"/>
      <c r="G46717" s="2"/>
      <c r="J46717" s="2"/>
    </row>
    <row r="46718">
      <c r="D46718" s="2"/>
      <c r="G46718" s="2"/>
      <c r="J46718" s="2"/>
    </row>
    <row r="46719">
      <c r="D46719" s="2"/>
      <c r="G46719" s="2"/>
      <c r="J46719" s="2"/>
    </row>
    <row r="46720">
      <c r="D46720" s="2"/>
      <c r="G46720" s="2"/>
      <c r="J46720" s="2"/>
    </row>
    <row r="46721">
      <c r="D46721" s="2"/>
      <c r="G46721" s="2"/>
      <c r="J46721" s="2"/>
    </row>
    <row r="46722">
      <c r="D46722" s="2"/>
      <c r="G46722" s="2"/>
      <c r="J46722" s="2"/>
    </row>
    <row r="46723">
      <c r="D46723" s="2"/>
      <c r="G46723" s="2"/>
      <c r="J46723" s="2"/>
    </row>
    <row r="46724">
      <c r="D46724" s="2"/>
      <c r="G46724" s="2"/>
      <c r="J46724" s="2"/>
    </row>
    <row r="46725">
      <c r="D46725" s="2"/>
      <c r="G46725" s="2"/>
      <c r="J46725" s="2"/>
    </row>
    <row r="46726">
      <c r="D46726" s="2"/>
      <c r="G46726" s="2"/>
      <c r="J46726" s="2"/>
    </row>
    <row r="46727">
      <c r="D46727" s="2"/>
      <c r="G46727" s="2"/>
      <c r="J46727" s="2"/>
    </row>
    <row r="46728">
      <c r="D46728" s="2"/>
      <c r="G46728" s="2"/>
      <c r="J46728" s="2"/>
    </row>
    <row r="46729">
      <c r="D46729" s="2"/>
      <c r="G46729" s="2"/>
      <c r="J46729" s="2"/>
    </row>
    <row r="46730">
      <c r="D46730" s="2"/>
      <c r="G46730" s="2"/>
      <c r="J46730" s="2"/>
    </row>
    <row r="46731">
      <c r="D46731" s="2"/>
      <c r="G46731" s="2"/>
      <c r="J46731" s="2"/>
    </row>
    <row r="46732">
      <c r="D46732" s="2"/>
      <c r="G46732" s="2"/>
      <c r="J46732" s="2"/>
    </row>
    <row r="46733">
      <c r="D46733" s="2"/>
      <c r="G46733" s="2"/>
      <c r="J46733" s="2"/>
    </row>
    <row r="46734">
      <c r="D46734" s="2"/>
      <c r="G46734" s="2"/>
      <c r="J46734" s="2"/>
    </row>
    <row r="46735">
      <c r="D46735" s="2"/>
      <c r="G46735" s="2"/>
      <c r="J46735" s="2"/>
    </row>
    <row r="46736">
      <c r="D46736" s="2"/>
      <c r="G46736" s="2"/>
      <c r="J46736" s="2"/>
    </row>
    <row r="46737">
      <c r="D46737" s="2"/>
      <c r="G46737" s="2"/>
      <c r="J46737" s="2"/>
    </row>
    <row r="46738">
      <c r="D46738" s="2"/>
      <c r="G46738" s="2"/>
      <c r="J46738" s="2"/>
    </row>
    <row r="46739">
      <c r="D46739" s="2"/>
      <c r="G46739" s="2"/>
      <c r="J46739" s="2"/>
    </row>
    <row r="46740">
      <c r="D46740" s="2"/>
      <c r="G46740" s="2"/>
      <c r="J46740" s="2"/>
    </row>
    <row r="46741">
      <c r="D46741" s="2"/>
      <c r="G46741" s="2"/>
      <c r="J46741" s="2"/>
    </row>
    <row r="46742">
      <c r="D46742" s="2"/>
      <c r="G46742" s="2"/>
      <c r="J46742" s="2"/>
    </row>
    <row r="46743">
      <c r="D46743" s="2"/>
      <c r="G46743" s="2"/>
      <c r="J46743" s="2"/>
    </row>
    <row r="46744">
      <c r="D46744" s="2"/>
      <c r="G46744" s="2"/>
      <c r="J46744" s="2"/>
    </row>
    <row r="46745">
      <c r="D46745" s="2"/>
      <c r="G46745" s="2"/>
      <c r="J46745" s="2"/>
    </row>
    <row r="46746">
      <c r="D46746" s="2"/>
      <c r="G46746" s="2"/>
      <c r="J46746" s="2"/>
    </row>
    <row r="46747">
      <c r="D46747" s="2"/>
      <c r="G46747" s="2"/>
      <c r="J46747" s="2"/>
    </row>
    <row r="46748">
      <c r="D46748" s="2"/>
      <c r="G46748" s="2"/>
      <c r="J46748" s="2"/>
    </row>
    <row r="46749">
      <c r="D46749" s="2"/>
      <c r="G46749" s="2"/>
      <c r="J46749" s="2"/>
    </row>
    <row r="46750">
      <c r="D46750" s="2"/>
      <c r="G46750" s="2"/>
      <c r="J46750" s="2"/>
    </row>
    <row r="46751">
      <c r="D46751" s="2"/>
      <c r="G46751" s="2"/>
      <c r="J46751" s="2"/>
    </row>
    <row r="46752">
      <c r="D46752" s="2"/>
      <c r="G46752" s="2"/>
      <c r="J46752" s="2"/>
    </row>
    <row r="46753">
      <c r="D46753" s="2"/>
      <c r="G46753" s="2"/>
      <c r="J46753" s="2"/>
    </row>
    <row r="46754">
      <c r="D46754" s="2"/>
      <c r="G46754" s="2"/>
      <c r="J46754" s="2"/>
    </row>
    <row r="46755">
      <c r="D46755" s="2"/>
      <c r="G46755" s="2"/>
      <c r="J46755" s="2"/>
    </row>
    <row r="46756">
      <c r="D46756" s="2"/>
      <c r="G46756" s="2"/>
      <c r="J46756" s="2"/>
    </row>
    <row r="46757">
      <c r="D46757" s="2"/>
      <c r="G46757" s="2"/>
      <c r="J46757" s="2"/>
    </row>
    <row r="46758">
      <c r="D46758" s="2"/>
      <c r="G46758" s="2"/>
      <c r="J46758" s="2"/>
    </row>
    <row r="46759">
      <c r="D46759" s="2"/>
      <c r="G46759" s="2"/>
      <c r="J46759" s="2"/>
    </row>
    <row r="46760">
      <c r="D46760" s="2"/>
      <c r="G46760" s="2"/>
      <c r="J46760" s="2"/>
    </row>
    <row r="46761">
      <c r="D46761" s="2"/>
      <c r="G46761" s="2"/>
      <c r="J46761" s="2"/>
    </row>
    <row r="46762">
      <c r="D46762" s="2"/>
      <c r="G46762" s="2"/>
      <c r="J46762" s="2"/>
    </row>
    <row r="46763">
      <c r="D46763" s="2"/>
      <c r="G46763" s="2"/>
      <c r="J46763" s="2"/>
    </row>
    <row r="46764">
      <c r="D46764" s="2"/>
      <c r="G46764" s="2"/>
      <c r="J46764" s="2"/>
    </row>
    <row r="46765">
      <c r="D46765" s="2"/>
      <c r="G46765" s="2"/>
      <c r="J46765" s="2"/>
    </row>
    <row r="46766">
      <c r="D46766" s="2"/>
      <c r="G46766" s="2"/>
      <c r="J46766" s="2"/>
    </row>
    <row r="46767">
      <c r="D46767" s="2"/>
      <c r="G46767" s="2"/>
      <c r="J46767" s="2"/>
    </row>
    <row r="46768">
      <c r="D46768" s="2"/>
      <c r="G46768" s="2"/>
      <c r="J46768" s="2"/>
    </row>
    <row r="46769">
      <c r="D46769" s="2"/>
      <c r="G46769" s="2"/>
      <c r="J46769" s="2"/>
    </row>
    <row r="46770">
      <c r="D46770" s="2"/>
      <c r="G46770" s="2"/>
      <c r="J46770" s="2"/>
    </row>
    <row r="46771">
      <c r="D46771" s="2"/>
      <c r="G46771" s="2"/>
      <c r="J46771" s="2"/>
    </row>
    <row r="46772">
      <c r="D46772" s="2"/>
      <c r="G46772" s="2"/>
      <c r="J46772" s="2"/>
    </row>
    <row r="46773">
      <c r="D46773" s="2"/>
      <c r="G46773" s="2"/>
      <c r="J46773" s="2"/>
    </row>
    <row r="46774">
      <c r="D46774" s="2"/>
      <c r="G46774" s="2"/>
      <c r="J46774" s="2"/>
    </row>
    <row r="46775">
      <c r="D46775" s="2"/>
      <c r="G46775" s="2"/>
      <c r="J46775" s="2"/>
    </row>
    <row r="46776">
      <c r="D46776" s="2"/>
      <c r="G46776" s="2"/>
      <c r="J46776" s="2"/>
    </row>
    <row r="46777">
      <c r="D46777" s="2"/>
      <c r="G46777" s="2"/>
      <c r="J46777" s="2"/>
    </row>
    <row r="46778">
      <c r="D46778" s="2"/>
      <c r="G46778" s="2"/>
      <c r="J46778" s="2"/>
    </row>
    <row r="46779">
      <c r="D46779" s="2"/>
      <c r="G46779" s="2"/>
      <c r="J46779" s="2"/>
    </row>
    <row r="46780">
      <c r="D46780" s="2"/>
      <c r="G46780" s="2"/>
      <c r="J46780" s="2"/>
    </row>
    <row r="46781">
      <c r="D46781" s="2"/>
      <c r="G46781" s="2"/>
      <c r="J46781" s="2"/>
    </row>
    <row r="46782">
      <c r="D46782" s="2"/>
      <c r="G46782" s="2"/>
      <c r="J46782" s="2"/>
    </row>
    <row r="46783">
      <c r="D46783" s="2"/>
      <c r="G46783" s="2"/>
      <c r="J46783" s="2"/>
    </row>
    <row r="46784">
      <c r="D46784" s="2"/>
      <c r="G46784" s="2"/>
      <c r="J46784" s="2"/>
    </row>
    <row r="46785">
      <c r="D46785" s="2"/>
      <c r="G46785" s="2"/>
      <c r="J46785" s="2"/>
    </row>
    <row r="46786">
      <c r="D46786" s="2"/>
      <c r="G46786" s="2"/>
      <c r="J46786" s="2"/>
    </row>
    <row r="46787">
      <c r="D46787" s="2"/>
      <c r="G46787" s="2"/>
      <c r="J46787" s="2"/>
    </row>
    <row r="46788">
      <c r="D46788" s="2"/>
      <c r="G46788" s="2"/>
      <c r="J46788" s="2"/>
    </row>
    <row r="46789">
      <c r="D46789" s="2"/>
      <c r="G46789" s="2"/>
      <c r="J46789" s="2"/>
    </row>
    <row r="46790">
      <c r="D46790" s="2"/>
      <c r="G46790" s="2"/>
      <c r="J46790" s="2"/>
    </row>
    <row r="46791">
      <c r="D46791" s="2"/>
      <c r="G46791" s="2"/>
      <c r="J46791" s="2"/>
    </row>
    <row r="46792">
      <c r="D46792" s="2"/>
      <c r="G46792" s="2"/>
      <c r="J46792" s="2"/>
    </row>
    <row r="46793">
      <c r="D46793" s="2"/>
      <c r="G46793" s="2"/>
      <c r="J46793" s="2"/>
    </row>
    <row r="46794">
      <c r="D46794" s="2"/>
      <c r="G46794" s="2"/>
      <c r="J46794" s="2"/>
    </row>
    <row r="46795">
      <c r="D46795" s="2"/>
      <c r="G46795" s="2"/>
      <c r="J46795" s="2"/>
    </row>
    <row r="46796">
      <c r="D46796" s="2"/>
      <c r="G46796" s="2"/>
      <c r="J46796" s="2"/>
    </row>
    <row r="46797">
      <c r="D46797" s="2"/>
      <c r="G46797" s="2"/>
      <c r="J46797" s="2"/>
    </row>
    <row r="46798">
      <c r="D46798" s="2"/>
      <c r="G46798" s="2"/>
      <c r="J46798" s="2"/>
    </row>
    <row r="46799">
      <c r="D46799" s="2"/>
      <c r="G46799" s="2"/>
      <c r="J46799" s="2"/>
    </row>
    <row r="46800">
      <c r="D46800" s="2"/>
      <c r="G46800" s="2"/>
      <c r="J46800" s="2"/>
    </row>
    <row r="46801">
      <c r="D46801" s="2"/>
      <c r="G46801" s="2"/>
      <c r="J46801" s="2"/>
    </row>
    <row r="46802">
      <c r="D46802" s="2"/>
      <c r="G46802" s="2"/>
      <c r="J46802" s="2"/>
    </row>
    <row r="46803">
      <c r="D46803" s="2"/>
      <c r="G46803" s="2"/>
      <c r="J46803" s="2"/>
    </row>
    <row r="46804">
      <c r="D46804" s="2"/>
      <c r="G46804" s="2"/>
      <c r="J46804" s="2"/>
    </row>
    <row r="46805">
      <c r="D46805" s="2"/>
      <c r="G46805" s="2"/>
      <c r="J46805" s="2"/>
    </row>
    <row r="46806">
      <c r="D46806" s="2"/>
      <c r="G46806" s="2"/>
      <c r="J46806" s="2"/>
    </row>
    <row r="46807">
      <c r="D46807" s="2"/>
      <c r="G46807" s="2"/>
      <c r="J46807" s="2"/>
    </row>
    <row r="46808">
      <c r="D46808" s="2"/>
      <c r="G46808" s="2"/>
      <c r="J46808" s="2"/>
    </row>
    <row r="46809">
      <c r="D46809" s="2"/>
      <c r="G46809" s="2"/>
      <c r="J46809" s="2"/>
    </row>
    <row r="46810">
      <c r="D46810" s="2"/>
      <c r="G46810" s="2"/>
      <c r="J46810" s="2"/>
    </row>
    <row r="46811">
      <c r="D46811" s="2"/>
      <c r="G46811" s="2"/>
      <c r="J46811" s="2"/>
    </row>
    <row r="46812">
      <c r="D46812" s="2"/>
      <c r="G46812" s="2"/>
      <c r="J46812" s="2"/>
    </row>
    <row r="46813">
      <c r="D46813" s="2"/>
      <c r="G46813" s="2"/>
      <c r="J46813" s="2"/>
    </row>
    <row r="46814">
      <c r="D46814" s="2"/>
      <c r="G46814" s="2"/>
      <c r="J46814" s="2"/>
    </row>
    <row r="46815">
      <c r="D46815" s="2"/>
      <c r="G46815" s="2"/>
      <c r="J46815" s="2"/>
    </row>
    <row r="46816">
      <c r="D46816" s="2"/>
      <c r="G46816" s="2"/>
      <c r="J46816" s="2"/>
    </row>
    <row r="46817">
      <c r="D46817" s="2"/>
      <c r="G46817" s="2"/>
      <c r="J46817" s="2"/>
    </row>
    <row r="46818">
      <c r="D46818" s="2"/>
      <c r="G46818" s="2"/>
      <c r="J46818" s="2"/>
    </row>
    <row r="46819">
      <c r="D46819" s="2"/>
      <c r="G46819" s="2"/>
      <c r="J46819" s="2"/>
    </row>
    <row r="46820">
      <c r="D46820" s="2"/>
      <c r="G46820" s="2"/>
      <c r="J46820" s="2"/>
    </row>
    <row r="46821">
      <c r="D46821" s="2"/>
      <c r="G46821" s="2"/>
      <c r="J46821" s="2"/>
    </row>
    <row r="46822">
      <c r="D46822" s="2"/>
      <c r="G46822" s="2"/>
      <c r="J46822" s="2"/>
    </row>
    <row r="46823">
      <c r="D46823" s="2"/>
      <c r="G46823" s="2"/>
      <c r="J46823" s="2"/>
    </row>
    <row r="46824">
      <c r="D46824" s="2"/>
      <c r="G46824" s="2"/>
      <c r="J46824" s="2"/>
    </row>
    <row r="46825">
      <c r="D46825" s="2"/>
      <c r="G46825" s="2"/>
      <c r="J46825" s="2"/>
    </row>
    <row r="46826">
      <c r="D46826" s="2"/>
      <c r="G46826" s="2"/>
      <c r="J46826" s="2"/>
    </row>
    <row r="46827">
      <c r="D46827" s="2"/>
      <c r="G46827" s="2"/>
      <c r="J46827" s="2"/>
    </row>
    <row r="46828">
      <c r="D46828" s="2"/>
      <c r="G46828" s="2"/>
      <c r="J46828" s="2"/>
    </row>
    <row r="46829">
      <c r="D46829" s="2"/>
      <c r="G46829" s="2"/>
      <c r="J46829" s="2"/>
    </row>
    <row r="46830">
      <c r="D46830" s="2"/>
      <c r="G46830" s="2"/>
      <c r="J46830" s="2"/>
    </row>
    <row r="46831">
      <c r="D46831" s="2"/>
      <c r="G46831" s="2"/>
      <c r="J46831" s="2"/>
    </row>
    <row r="46832">
      <c r="D46832" s="2"/>
      <c r="G46832" s="2"/>
      <c r="J46832" s="2"/>
    </row>
    <row r="46833">
      <c r="D46833" s="2"/>
      <c r="G46833" s="2"/>
      <c r="J46833" s="2"/>
    </row>
    <row r="46834">
      <c r="D46834" s="2"/>
      <c r="G46834" s="2"/>
      <c r="J46834" s="2"/>
    </row>
    <row r="46835">
      <c r="D46835" s="2"/>
      <c r="G46835" s="2"/>
      <c r="J46835" s="2"/>
    </row>
    <row r="46836">
      <c r="D46836" s="2"/>
      <c r="G46836" s="2"/>
      <c r="J46836" s="2"/>
    </row>
    <row r="46837">
      <c r="D46837" s="2"/>
      <c r="G46837" s="2"/>
      <c r="J46837" s="2"/>
    </row>
    <row r="46838">
      <c r="D46838" s="2"/>
      <c r="G46838" s="2"/>
      <c r="J46838" s="2"/>
    </row>
    <row r="46839">
      <c r="D46839" s="2"/>
      <c r="G46839" s="2"/>
      <c r="J46839" s="2"/>
    </row>
    <row r="46840">
      <c r="D46840" s="2"/>
      <c r="G46840" s="2"/>
      <c r="J46840" s="2"/>
    </row>
    <row r="46841">
      <c r="D46841" s="2"/>
      <c r="G46841" s="2"/>
      <c r="J46841" s="2"/>
    </row>
    <row r="46842">
      <c r="D46842" s="2"/>
      <c r="G46842" s="2"/>
      <c r="J46842" s="2"/>
    </row>
    <row r="46843">
      <c r="D46843" s="2"/>
      <c r="G46843" s="2"/>
      <c r="J46843" s="2"/>
    </row>
    <row r="46844">
      <c r="D46844" s="2"/>
      <c r="G46844" s="2"/>
      <c r="J46844" s="2"/>
    </row>
    <row r="46845">
      <c r="D46845" s="2"/>
      <c r="G46845" s="2"/>
      <c r="J46845" s="2"/>
    </row>
    <row r="46846">
      <c r="D46846" s="2"/>
      <c r="G46846" s="2"/>
      <c r="J46846" s="2"/>
    </row>
    <row r="46847">
      <c r="D46847" s="2"/>
      <c r="G46847" s="2"/>
      <c r="J46847" s="2"/>
    </row>
    <row r="46848">
      <c r="D46848" s="2"/>
      <c r="G46848" s="2"/>
      <c r="J46848" s="2"/>
    </row>
    <row r="46849">
      <c r="D46849" s="2"/>
      <c r="G46849" s="2"/>
      <c r="J46849" s="2"/>
    </row>
    <row r="46850">
      <c r="D46850" s="2"/>
      <c r="G46850" s="2"/>
      <c r="J46850" s="2"/>
    </row>
    <row r="46851">
      <c r="D46851" s="2"/>
      <c r="G46851" s="2"/>
      <c r="J46851" s="2"/>
    </row>
    <row r="46852">
      <c r="D46852" s="2"/>
      <c r="G46852" s="2"/>
      <c r="J46852" s="2"/>
    </row>
    <row r="46853">
      <c r="D46853" s="2"/>
      <c r="G46853" s="2"/>
      <c r="J46853" s="2"/>
    </row>
    <row r="46854">
      <c r="D46854" s="2"/>
      <c r="G46854" s="2"/>
      <c r="J46854" s="2"/>
    </row>
    <row r="46855">
      <c r="D46855" s="2"/>
      <c r="G46855" s="2"/>
      <c r="J46855" s="2"/>
    </row>
    <row r="46856">
      <c r="D46856" s="2"/>
      <c r="G46856" s="2"/>
      <c r="J46856" s="2"/>
    </row>
    <row r="46857">
      <c r="D46857" s="2"/>
      <c r="G46857" s="2"/>
      <c r="J46857" s="2"/>
    </row>
    <row r="46858">
      <c r="D46858" s="2"/>
      <c r="G46858" s="2"/>
      <c r="J46858" s="2"/>
    </row>
    <row r="46859">
      <c r="D46859" s="2"/>
      <c r="G46859" s="2"/>
      <c r="J46859" s="2"/>
    </row>
    <row r="46860">
      <c r="D46860" s="2"/>
      <c r="G46860" s="2"/>
      <c r="J46860" s="2"/>
    </row>
    <row r="46861">
      <c r="D46861" s="2"/>
      <c r="G46861" s="2"/>
      <c r="J46861" s="2"/>
    </row>
    <row r="46862">
      <c r="D46862" s="2"/>
      <c r="G46862" s="2"/>
      <c r="J46862" s="2"/>
    </row>
    <row r="46863">
      <c r="D46863" s="2"/>
      <c r="G46863" s="2"/>
      <c r="J46863" s="2"/>
    </row>
    <row r="46864">
      <c r="D46864" s="2"/>
      <c r="G46864" s="2"/>
      <c r="J46864" s="2"/>
    </row>
    <row r="46865">
      <c r="D46865" s="2"/>
      <c r="G46865" s="2"/>
      <c r="J46865" s="2"/>
    </row>
    <row r="46866">
      <c r="D46866" s="2"/>
      <c r="G46866" s="2"/>
      <c r="J46866" s="2"/>
    </row>
    <row r="46867">
      <c r="D46867" s="2"/>
      <c r="G46867" s="2"/>
      <c r="J46867" s="2"/>
    </row>
    <row r="46868">
      <c r="D46868" s="2"/>
      <c r="G46868" s="2"/>
      <c r="J46868" s="2"/>
    </row>
    <row r="46869">
      <c r="D46869" s="2"/>
      <c r="G46869" s="2"/>
      <c r="J46869" s="2"/>
    </row>
    <row r="46870">
      <c r="D46870" s="2"/>
      <c r="G46870" s="2"/>
      <c r="J46870" s="2"/>
    </row>
    <row r="46871">
      <c r="D46871" s="2"/>
      <c r="G46871" s="2"/>
      <c r="J46871" s="2"/>
    </row>
    <row r="46872">
      <c r="D46872" s="2"/>
      <c r="G46872" s="2"/>
      <c r="J46872" s="2"/>
    </row>
    <row r="46873">
      <c r="D46873" s="2"/>
      <c r="G46873" s="2"/>
      <c r="J46873" s="2"/>
    </row>
    <row r="46874">
      <c r="D46874" s="2"/>
      <c r="G46874" s="2"/>
      <c r="J46874" s="2"/>
    </row>
    <row r="46875">
      <c r="D46875" s="2"/>
      <c r="G46875" s="2"/>
      <c r="J46875" s="2"/>
    </row>
    <row r="46876">
      <c r="D46876" s="2"/>
      <c r="G46876" s="2"/>
      <c r="J46876" s="2"/>
    </row>
    <row r="46877">
      <c r="D46877" s="2"/>
      <c r="G46877" s="2"/>
      <c r="J46877" s="2"/>
    </row>
    <row r="46878">
      <c r="D46878" s="2"/>
      <c r="G46878" s="2"/>
      <c r="J46878" s="2"/>
    </row>
    <row r="46879">
      <c r="D46879" s="2"/>
      <c r="G46879" s="2"/>
      <c r="J46879" s="2"/>
    </row>
    <row r="46880">
      <c r="D46880" s="2"/>
      <c r="G46880" s="2"/>
      <c r="J46880" s="2"/>
    </row>
    <row r="46881">
      <c r="D46881" s="2"/>
      <c r="G46881" s="2"/>
      <c r="J46881" s="2"/>
    </row>
    <row r="46882">
      <c r="D46882" s="2"/>
      <c r="G46882" s="2"/>
      <c r="J46882" s="2"/>
    </row>
    <row r="46883">
      <c r="D46883" s="2"/>
      <c r="G46883" s="2"/>
      <c r="J46883" s="2"/>
    </row>
    <row r="46884">
      <c r="D46884" s="2"/>
      <c r="G46884" s="2"/>
      <c r="J46884" s="2"/>
    </row>
    <row r="46885">
      <c r="D46885" s="2"/>
      <c r="G46885" s="2"/>
      <c r="J46885" s="2"/>
    </row>
    <row r="46886">
      <c r="D46886" s="2"/>
      <c r="G46886" s="2"/>
      <c r="J46886" s="2"/>
    </row>
    <row r="46887">
      <c r="D46887" s="2"/>
      <c r="G46887" s="2"/>
      <c r="J46887" s="2"/>
    </row>
    <row r="46888">
      <c r="D46888" s="2"/>
      <c r="G46888" s="2"/>
      <c r="J46888" s="2"/>
    </row>
    <row r="46889">
      <c r="D46889" s="2"/>
      <c r="G46889" s="2"/>
      <c r="J46889" s="2"/>
    </row>
    <row r="46890">
      <c r="D46890" s="2"/>
      <c r="G46890" s="2"/>
      <c r="J46890" s="2"/>
    </row>
    <row r="46891">
      <c r="D46891" s="2"/>
      <c r="G46891" s="2"/>
      <c r="J46891" s="2"/>
    </row>
    <row r="46892">
      <c r="D46892" s="2"/>
      <c r="G46892" s="2"/>
      <c r="J46892" s="2"/>
    </row>
    <row r="46893">
      <c r="D46893" s="2"/>
      <c r="G46893" s="2"/>
      <c r="J46893" s="2"/>
    </row>
    <row r="46894">
      <c r="D46894" s="2"/>
      <c r="G46894" s="2"/>
      <c r="J46894" s="2"/>
    </row>
    <row r="46895">
      <c r="D46895" s="2"/>
      <c r="G46895" s="2"/>
      <c r="J46895" s="2"/>
    </row>
    <row r="46896">
      <c r="D46896" s="2"/>
      <c r="G46896" s="2"/>
      <c r="J46896" s="2"/>
    </row>
    <row r="46897">
      <c r="D46897" s="2"/>
      <c r="G46897" s="2"/>
      <c r="J46897" s="2"/>
    </row>
    <row r="46898">
      <c r="D46898" s="2"/>
      <c r="G46898" s="2"/>
      <c r="J46898" s="2"/>
    </row>
    <row r="46899">
      <c r="D46899" s="2"/>
      <c r="G46899" s="2"/>
      <c r="J46899" s="2"/>
    </row>
    <row r="46900">
      <c r="D46900" s="2"/>
      <c r="G46900" s="2"/>
      <c r="J46900" s="2"/>
    </row>
    <row r="46901">
      <c r="D46901" s="2"/>
      <c r="G46901" s="2"/>
      <c r="J46901" s="2"/>
    </row>
    <row r="46902">
      <c r="D46902" s="2"/>
      <c r="G46902" s="2"/>
      <c r="J46902" s="2"/>
    </row>
    <row r="46903">
      <c r="D46903" s="2"/>
      <c r="G46903" s="2"/>
      <c r="J46903" s="2"/>
    </row>
    <row r="46904">
      <c r="D46904" s="2"/>
      <c r="G46904" s="2"/>
      <c r="J46904" s="2"/>
    </row>
    <row r="46905">
      <c r="D46905" s="2"/>
      <c r="G46905" s="2"/>
      <c r="J46905" s="2"/>
    </row>
    <row r="46906">
      <c r="D46906" s="2"/>
      <c r="G46906" s="2"/>
      <c r="J46906" s="2"/>
    </row>
    <row r="46907">
      <c r="D46907" s="2"/>
      <c r="G46907" s="2"/>
      <c r="J46907" s="2"/>
    </row>
    <row r="46908">
      <c r="D46908" s="2"/>
      <c r="G46908" s="2"/>
      <c r="J46908" s="2"/>
    </row>
    <row r="46909">
      <c r="D46909" s="2"/>
      <c r="G46909" s="2"/>
      <c r="J46909" s="2"/>
    </row>
    <row r="46910">
      <c r="D46910" s="2"/>
      <c r="G46910" s="2"/>
      <c r="J46910" s="2"/>
    </row>
    <row r="46911">
      <c r="D46911" s="2"/>
      <c r="G46911" s="2"/>
      <c r="J46911" s="2"/>
    </row>
    <row r="46912">
      <c r="D46912" s="2"/>
      <c r="G46912" s="2"/>
      <c r="J46912" s="2"/>
    </row>
    <row r="46913">
      <c r="D46913" s="2"/>
      <c r="G46913" s="2"/>
      <c r="J46913" s="2"/>
    </row>
    <row r="46914">
      <c r="D46914" s="2"/>
      <c r="G46914" s="2"/>
      <c r="J46914" s="2"/>
    </row>
    <row r="46915">
      <c r="D46915" s="2"/>
      <c r="G46915" s="2"/>
      <c r="J46915" s="2"/>
    </row>
    <row r="46916">
      <c r="D46916" s="2"/>
      <c r="G46916" s="2"/>
      <c r="J46916" s="2"/>
    </row>
    <row r="46917">
      <c r="D46917" s="2"/>
      <c r="G46917" s="2"/>
      <c r="J46917" s="2"/>
    </row>
    <row r="46918">
      <c r="D46918" s="2"/>
      <c r="G46918" s="2"/>
      <c r="J46918" s="2"/>
    </row>
    <row r="46919">
      <c r="D46919" s="2"/>
      <c r="G46919" s="2"/>
      <c r="J46919" s="2"/>
    </row>
    <row r="46920">
      <c r="D46920" s="2"/>
      <c r="G46920" s="2"/>
      <c r="J46920" s="2"/>
    </row>
    <row r="46921">
      <c r="D46921" s="2"/>
      <c r="G46921" s="2"/>
      <c r="J46921" s="2"/>
    </row>
    <row r="46922">
      <c r="D46922" s="2"/>
      <c r="G46922" s="2"/>
      <c r="J46922" s="2"/>
    </row>
    <row r="46923">
      <c r="D46923" s="2"/>
      <c r="G46923" s="2"/>
      <c r="J46923" s="2"/>
    </row>
    <row r="46924">
      <c r="D46924" s="2"/>
      <c r="G46924" s="2"/>
      <c r="J46924" s="2"/>
    </row>
    <row r="46925">
      <c r="D46925" s="2"/>
      <c r="G46925" s="2"/>
      <c r="J46925" s="2"/>
    </row>
    <row r="46926">
      <c r="D46926" s="2"/>
      <c r="G46926" s="2"/>
      <c r="J46926" s="2"/>
    </row>
    <row r="46927">
      <c r="D46927" s="2"/>
      <c r="G46927" s="2"/>
      <c r="J46927" s="2"/>
    </row>
    <row r="46928">
      <c r="D46928" s="2"/>
      <c r="G46928" s="2"/>
      <c r="J46928" s="2"/>
    </row>
    <row r="46929">
      <c r="D46929" s="2"/>
      <c r="G46929" s="2"/>
      <c r="J46929" s="2"/>
    </row>
    <row r="46930">
      <c r="D46930" s="2"/>
      <c r="G46930" s="2"/>
      <c r="J46930" s="2"/>
    </row>
    <row r="46931">
      <c r="D46931" s="2"/>
      <c r="G46931" s="2"/>
      <c r="J46931" s="2"/>
    </row>
    <row r="46932">
      <c r="D46932" s="2"/>
      <c r="G46932" s="2"/>
      <c r="J46932" s="2"/>
    </row>
    <row r="46933">
      <c r="D46933" s="2"/>
      <c r="G46933" s="2"/>
      <c r="J46933" s="2"/>
    </row>
    <row r="46934">
      <c r="D46934" s="2"/>
      <c r="G46934" s="2"/>
      <c r="J46934" s="2"/>
    </row>
    <row r="46935">
      <c r="D46935" s="2"/>
      <c r="G46935" s="2"/>
      <c r="J46935" s="2"/>
    </row>
    <row r="46936">
      <c r="D46936" s="2"/>
      <c r="G46936" s="2"/>
      <c r="J46936" s="2"/>
    </row>
    <row r="46937">
      <c r="D46937" s="2"/>
      <c r="G46937" s="2"/>
      <c r="J46937" s="2"/>
    </row>
    <row r="46938">
      <c r="D46938" s="2"/>
      <c r="G46938" s="2"/>
      <c r="J46938" s="2"/>
    </row>
    <row r="46939">
      <c r="D46939" s="2"/>
      <c r="G46939" s="2"/>
      <c r="J46939" s="2"/>
    </row>
    <row r="46940">
      <c r="D46940" s="2"/>
      <c r="G46940" s="2"/>
      <c r="J46940" s="2"/>
    </row>
    <row r="46941">
      <c r="D46941" s="2"/>
      <c r="G46941" s="2"/>
      <c r="J46941" s="2"/>
    </row>
    <row r="46942">
      <c r="D46942" s="2"/>
      <c r="G46942" s="2"/>
      <c r="J46942" s="2"/>
    </row>
    <row r="46943">
      <c r="D46943" s="2"/>
      <c r="G46943" s="2"/>
      <c r="J46943" s="2"/>
    </row>
    <row r="46944">
      <c r="D46944" s="2"/>
      <c r="G46944" s="2"/>
      <c r="J46944" s="2"/>
    </row>
    <row r="46945">
      <c r="D46945" s="2"/>
      <c r="G46945" s="2"/>
      <c r="J46945" s="2"/>
    </row>
    <row r="46946">
      <c r="D46946" s="2"/>
      <c r="G46946" s="2"/>
      <c r="J46946" s="2"/>
    </row>
    <row r="46947">
      <c r="D46947" s="2"/>
      <c r="G46947" s="2"/>
      <c r="J46947" s="2"/>
    </row>
    <row r="46948">
      <c r="D46948" s="2"/>
      <c r="G46948" s="2"/>
      <c r="J46948" s="2"/>
    </row>
    <row r="46949">
      <c r="D46949" s="2"/>
      <c r="G46949" s="2"/>
      <c r="J46949" s="2"/>
    </row>
    <row r="46950">
      <c r="D46950" s="2"/>
      <c r="G46950" s="2"/>
      <c r="J46950" s="2"/>
    </row>
    <row r="46951">
      <c r="D46951" s="2"/>
      <c r="G46951" s="2"/>
      <c r="J46951" s="2"/>
    </row>
    <row r="46952">
      <c r="D46952" s="2"/>
      <c r="G46952" s="2"/>
      <c r="J46952" s="2"/>
    </row>
    <row r="46953">
      <c r="D46953" s="2"/>
      <c r="G46953" s="2"/>
      <c r="J46953" s="2"/>
    </row>
    <row r="46954">
      <c r="D46954" s="2"/>
      <c r="G46954" s="2"/>
      <c r="J46954" s="2"/>
    </row>
    <row r="46955">
      <c r="D46955" s="2"/>
      <c r="G46955" s="2"/>
      <c r="J46955" s="2"/>
    </row>
    <row r="46956">
      <c r="D46956" s="2"/>
      <c r="G46956" s="2"/>
      <c r="J46956" s="2"/>
    </row>
    <row r="46957">
      <c r="D46957" s="2"/>
      <c r="G46957" s="2"/>
      <c r="J46957" s="2"/>
    </row>
    <row r="46958">
      <c r="D46958" s="2"/>
      <c r="G46958" s="2"/>
      <c r="J46958" s="2"/>
    </row>
    <row r="46959">
      <c r="D46959" s="2"/>
      <c r="G46959" s="2"/>
      <c r="J46959" s="2"/>
    </row>
    <row r="46960">
      <c r="D46960" s="2"/>
      <c r="G46960" s="2"/>
      <c r="J46960" s="2"/>
    </row>
    <row r="46961">
      <c r="D46961" s="2"/>
      <c r="G46961" s="2"/>
      <c r="J46961" s="2"/>
    </row>
    <row r="46962">
      <c r="D46962" s="2"/>
      <c r="G46962" s="2"/>
      <c r="J46962" s="2"/>
    </row>
    <row r="46963">
      <c r="D46963" s="2"/>
      <c r="G46963" s="2"/>
      <c r="J46963" s="2"/>
    </row>
    <row r="46964">
      <c r="D46964" s="2"/>
      <c r="G46964" s="2"/>
      <c r="J46964" s="2"/>
    </row>
    <row r="46965">
      <c r="D46965" s="2"/>
      <c r="G46965" s="2"/>
      <c r="J46965" s="2"/>
    </row>
    <row r="46966">
      <c r="D46966" s="2"/>
      <c r="G46966" s="2"/>
      <c r="J46966" s="2"/>
    </row>
    <row r="46967">
      <c r="D46967" s="2"/>
      <c r="G46967" s="2"/>
      <c r="J46967" s="2"/>
    </row>
    <row r="46968">
      <c r="D46968" s="2"/>
      <c r="G46968" s="2"/>
      <c r="J46968" s="2"/>
    </row>
    <row r="46969">
      <c r="D46969" s="2"/>
      <c r="G46969" s="2"/>
      <c r="J46969" s="2"/>
    </row>
    <row r="46970">
      <c r="D46970" s="2"/>
      <c r="G46970" s="2"/>
      <c r="J46970" s="2"/>
    </row>
    <row r="46971">
      <c r="D46971" s="2"/>
      <c r="G46971" s="2"/>
      <c r="J46971" s="2"/>
    </row>
    <row r="46972">
      <c r="D46972" s="2"/>
      <c r="G46972" s="2"/>
      <c r="J46972" s="2"/>
    </row>
    <row r="46973">
      <c r="D46973" s="2"/>
      <c r="G46973" s="2"/>
      <c r="J46973" s="2"/>
    </row>
    <row r="46974">
      <c r="D46974" s="2"/>
      <c r="G46974" s="2"/>
      <c r="J46974" s="2"/>
    </row>
    <row r="46975">
      <c r="D46975" s="2"/>
      <c r="G46975" s="2"/>
      <c r="J46975" s="2"/>
    </row>
    <row r="46976">
      <c r="D46976" s="2"/>
      <c r="G46976" s="2"/>
      <c r="J46976" s="2"/>
    </row>
    <row r="46977">
      <c r="D46977" s="2"/>
      <c r="G46977" s="2"/>
      <c r="J46977" s="2"/>
    </row>
    <row r="46978">
      <c r="D46978" s="2"/>
      <c r="G46978" s="2"/>
      <c r="J46978" s="2"/>
    </row>
    <row r="46979">
      <c r="D46979" s="2"/>
      <c r="G46979" s="2"/>
      <c r="J46979" s="2"/>
    </row>
    <row r="46980">
      <c r="D46980" s="2"/>
      <c r="G46980" s="2"/>
      <c r="J46980" s="2"/>
    </row>
    <row r="46981">
      <c r="D46981" s="2"/>
      <c r="G46981" s="2"/>
      <c r="J46981" s="2"/>
    </row>
    <row r="46982">
      <c r="D46982" s="2"/>
      <c r="G46982" s="2"/>
      <c r="J46982" s="2"/>
    </row>
    <row r="46983">
      <c r="D46983" s="2"/>
      <c r="G46983" s="2"/>
      <c r="J46983" s="2"/>
    </row>
    <row r="46984">
      <c r="D46984" s="2"/>
      <c r="G46984" s="2"/>
      <c r="J46984" s="2"/>
    </row>
    <row r="46985">
      <c r="D46985" s="2"/>
      <c r="G46985" s="2"/>
      <c r="J46985" s="2"/>
    </row>
    <row r="46986">
      <c r="D46986" s="2"/>
      <c r="G46986" s="2"/>
      <c r="J46986" s="2"/>
    </row>
    <row r="46987">
      <c r="D46987" s="2"/>
      <c r="G46987" s="2"/>
      <c r="J46987" s="2"/>
    </row>
    <row r="46988">
      <c r="D46988" s="2"/>
      <c r="G46988" s="2"/>
      <c r="J46988" s="2"/>
    </row>
    <row r="46989">
      <c r="D46989" s="2"/>
      <c r="G46989" s="2"/>
      <c r="J46989" s="2"/>
    </row>
    <row r="46990">
      <c r="D46990" s="2"/>
      <c r="G46990" s="2"/>
      <c r="J46990" s="2"/>
    </row>
    <row r="46991">
      <c r="D46991" s="2"/>
      <c r="G46991" s="2"/>
      <c r="J46991" s="2"/>
    </row>
    <row r="46992">
      <c r="D46992" s="2"/>
      <c r="G46992" s="2"/>
      <c r="J46992" s="2"/>
    </row>
    <row r="46993">
      <c r="D46993" s="2"/>
      <c r="G46993" s="2"/>
      <c r="J46993" s="2"/>
    </row>
    <row r="46994">
      <c r="D46994" s="2"/>
      <c r="G46994" s="2"/>
      <c r="J46994" s="2"/>
    </row>
    <row r="46995">
      <c r="D46995" s="2"/>
      <c r="G46995" s="2"/>
      <c r="J46995" s="2"/>
    </row>
    <row r="46996">
      <c r="D46996" s="2"/>
      <c r="G46996" s="2"/>
      <c r="J46996" s="2"/>
    </row>
    <row r="46997">
      <c r="D46997" s="2"/>
      <c r="G46997" s="2"/>
      <c r="J46997" s="2"/>
    </row>
    <row r="46998">
      <c r="D46998" s="2"/>
      <c r="G46998" s="2"/>
      <c r="J46998" s="2"/>
    </row>
    <row r="46999">
      <c r="D46999" s="2"/>
      <c r="G46999" s="2"/>
      <c r="J46999" s="2"/>
    </row>
    <row r="47000">
      <c r="D47000" s="2"/>
      <c r="G47000" s="2"/>
      <c r="J47000" s="2"/>
    </row>
    <row r="47001">
      <c r="D47001" s="2"/>
      <c r="G47001" s="2"/>
      <c r="J47001" s="2"/>
    </row>
    <row r="47002">
      <c r="D47002" s="2"/>
      <c r="G47002" s="2"/>
      <c r="J47002" s="2"/>
    </row>
    <row r="47003">
      <c r="D47003" s="2"/>
      <c r="G47003" s="2"/>
      <c r="J47003" s="2"/>
    </row>
    <row r="47004">
      <c r="D47004" s="2"/>
      <c r="G47004" s="2"/>
      <c r="J47004" s="2"/>
    </row>
    <row r="47005">
      <c r="D47005" s="2"/>
      <c r="G47005" s="2"/>
      <c r="J47005" s="2"/>
    </row>
    <row r="47006">
      <c r="D47006" s="2"/>
      <c r="G47006" s="2"/>
      <c r="J47006" s="2"/>
    </row>
    <row r="47007">
      <c r="D47007" s="2"/>
      <c r="G47007" s="2"/>
      <c r="J47007" s="2"/>
    </row>
    <row r="47008">
      <c r="D47008" s="2"/>
      <c r="G47008" s="2"/>
      <c r="J47008" s="2"/>
    </row>
    <row r="47009">
      <c r="D47009" s="2"/>
      <c r="G47009" s="2"/>
      <c r="J47009" s="2"/>
    </row>
    <row r="47010">
      <c r="D47010" s="2"/>
      <c r="G47010" s="2"/>
      <c r="J47010" s="2"/>
    </row>
    <row r="47011">
      <c r="D47011" s="2"/>
      <c r="G47011" s="2"/>
      <c r="J47011" s="2"/>
    </row>
    <row r="47012">
      <c r="D47012" s="2"/>
      <c r="G47012" s="2"/>
      <c r="J47012" s="2"/>
    </row>
    <row r="47013">
      <c r="D47013" s="2"/>
      <c r="G47013" s="2"/>
      <c r="J47013" s="2"/>
    </row>
    <row r="47014">
      <c r="D47014" s="2"/>
      <c r="G47014" s="2"/>
      <c r="J47014" s="2"/>
    </row>
    <row r="47015">
      <c r="D47015" s="2"/>
      <c r="G47015" s="2"/>
      <c r="J47015" s="2"/>
    </row>
    <row r="47016">
      <c r="D47016" s="2"/>
      <c r="G47016" s="2"/>
      <c r="J47016" s="2"/>
    </row>
    <row r="47017">
      <c r="D47017" s="2"/>
      <c r="G47017" s="2"/>
      <c r="J47017" s="2"/>
    </row>
    <row r="47018">
      <c r="D47018" s="2"/>
      <c r="G47018" s="2"/>
      <c r="J47018" s="2"/>
    </row>
    <row r="47019">
      <c r="D47019" s="2"/>
      <c r="G47019" s="2"/>
      <c r="J47019" s="2"/>
    </row>
    <row r="47020">
      <c r="D47020" s="2"/>
      <c r="G47020" s="2"/>
      <c r="J47020" s="2"/>
    </row>
    <row r="47021">
      <c r="D47021" s="2"/>
      <c r="G47021" s="2"/>
      <c r="J47021" s="2"/>
    </row>
    <row r="47022">
      <c r="D47022" s="2"/>
      <c r="G47022" s="2"/>
      <c r="J47022" s="2"/>
    </row>
    <row r="47023">
      <c r="D47023" s="2"/>
      <c r="G47023" s="2"/>
      <c r="J47023" s="2"/>
    </row>
    <row r="47024">
      <c r="D47024" s="2"/>
      <c r="G47024" s="2"/>
      <c r="J47024" s="2"/>
    </row>
    <row r="47025">
      <c r="D47025" s="2"/>
      <c r="G47025" s="2"/>
      <c r="J47025" s="2"/>
    </row>
    <row r="47026">
      <c r="D47026" s="2"/>
      <c r="G47026" s="2"/>
      <c r="J47026" s="2"/>
    </row>
    <row r="47027">
      <c r="D47027" s="2"/>
      <c r="G47027" s="2"/>
      <c r="J47027" s="2"/>
    </row>
    <row r="47028">
      <c r="D47028" s="2"/>
      <c r="G47028" s="2"/>
      <c r="J47028" s="2"/>
    </row>
    <row r="47029">
      <c r="D47029" s="2"/>
      <c r="G47029" s="2"/>
      <c r="J47029" s="2"/>
    </row>
    <row r="47030">
      <c r="D47030" s="2"/>
      <c r="G47030" s="2"/>
      <c r="J47030" s="2"/>
    </row>
    <row r="47031">
      <c r="D47031" s="2"/>
      <c r="G47031" s="2"/>
      <c r="J47031" s="2"/>
    </row>
    <row r="47032">
      <c r="D47032" s="2"/>
      <c r="G47032" s="2"/>
      <c r="J47032" s="2"/>
    </row>
    <row r="47033">
      <c r="D47033" s="2"/>
      <c r="G47033" s="2"/>
      <c r="J47033" s="2"/>
    </row>
    <row r="47034">
      <c r="D47034" s="2"/>
      <c r="G47034" s="2"/>
      <c r="J47034" s="2"/>
    </row>
    <row r="47035">
      <c r="D47035" s="2"/>
      <c r="G47035" s="2"/>
      <c r="J47035" s="2"/>
    </row>
    <row r="47036">
      <c r="D47036" s="2"/>
      <c r="G47036" s="2"/>
      <c r="J47036" s="2"/>
    </row>
    <row r="47037">
      <c r="D47037" s="2"/>
      <c r="G47037" s="2"/>
      <c r="J47037" s="2"/>
    </row>
    <row r="47038">
      <c r="D47038" s="2"/>
      <c r="G47038" s="2"/>
      <c r="J47038" s="2"/>
    </row>
    <row r="47039">
      <c r="D47039" s="2"/>
      <c r="G47039" s="2"/>
      <c r="J47039" s="2"/>
    </row>
    <row r="47040">
      <c r="D47040" s="2"/>
      <c r="G47040" s="2"/>
      <c r="J47040" s="2"/>
    </row>
    <row r="47041">
      <c r="D47041" s="2"/>
      <c r="G47041" s="2"/>
      <c r="J47041" s="2"/>
    </row>
    <row r="47042">
      <c r="D47042" s="2"/>
      <c r="G47042" s="2"/>
      <c r="J47042" s="2"/>
    </row>
    <row r="47043">
      <c r="D47043" s="2"/>
      <c r="G47043" s="2"/>
      <c r="J47043" s="2"/>
    </row>
    <row r="47044">
      <c r="D47044" s="2"/>
      <c r="G47044" s="2"/>
      <c r="J47044" s="2"/>
    </row>
    <row r="47045">
      <c r="D47045" s="2"/>
      <c r="G47045" s="2"/>
      <c r="J47045" s="2"/>
    </row>
    <row r="47046">
      <c r="D47046" s="2"/>
      <c r="G47046" s="2"/>
      <c r="J47046" s="2"/>
    </row>
    <row r="47047">
      <c r="D47047" s="2"/>
      <c r="G47047" s="2"/>
      <c r="J47047" s="2"/>
    </row>
    <row r="47048">
      <c r="D47048" s="2"/>
      <c r="G47048" s="2"/>
      <c r="J47048" s="2"/>
    </row>
    <row r="47049">
      <c r="D47049" s="2"/>
      <c r="G47049" s="2"/>
      <c r="J47049" s="2"/>
    </row>
    <row r="47050">
      <c r="D47050" s="2"/>
      <c r="G47050" s="2"/>
      <c r="J47050" s="2"/>
    </row>
    <row r="47051">
      <c r="D47051" s="2"/>
      <c r="G47051" s="2"/>
      <c r="J47051" s="2"/>
    </row>
    <row r="47052">
      <c r="D47052" s="2"/>
      <c r="G47052" s="2"/>
      <c r="J47052" s="2"/>
    </row>
    <row r="47053">
      <c r="D47053" s="2"/>
      <c r="G47053" s="2"/>
      <c r="J47053" s="2"/>
    </row>
    <row r="47054">
      <c r="D47054" s="2"/>
      <c r="G47054" s="2"/>
      <c r="J47054" s="2"/>
    </row>
    <row r="47055">
      <c r="D47055" s="2"/>
      <c r="G47055" s="2"/>
      <c r="J47055" s="2"/>
    </row>
    <row r="47056">
      <c r="D47056" s="2"/>
      <c r="G47056" s="2"/>
      <c r="J47056" s="2"/>
    </row>
    <row r="47057">
      <c r="D47057" s="2"/>
      <c r="G47057" s="2"/>
      <c r="J47057" s="2"/>
    </row>
    <row r="47058">
      <c r="D47058" s="2"/>
      <c r="G47058" s="2"/>
      <c r="J47058" s="2"/>
    </row>
    <row r="47059">
      <c r="D47059" s="2"/>
      <c r="G47059" s="2"/>
      <c r="J47059" s="2"/>
    </row>
    <row r="47060">
      <c r="D47060" s="2"/>
      <c r="G47060" s="2"/>
      <c r="J47060" s="2"/>
    </row>
    <row r="47061">
      <c r="D47061" s="2"/>
      <c r="G47061" s="2"/>
      <c r="J47061" s="2"/>
    </row>
    <row r="47062">
      <c r="D47062" s="2"/>
      <c r="G47062" s="2"/>
      <c r="J47062" s="2"/>
    </row>
    <row r="47063">
      <c r="D47063" s="2"/>
      <c r="G47063" s="2"/>
      <c r="J47063" s="2"/>
    </row>
    <row r="47064">
      <c r="D47064" s="2"/>
      <c r="G47064" s="2"/>
      <c r="J47064" s="2"/>
    </row>
    <row r="47065">
      <c r="D47065" s="2"/>
      <c r="G47065" s="2"/>
      <c r="J47065" s="2"/>
    </row>
    <row r="47066">
      <c r="D47066" s="2"/>
      <c r="G47066" s="2"/>
      <c r="J47066" s="2"/>
    </row>
    <row r="47067">
      <c r="D47067" s="2"/>
      <c r="G47067" s="2"/>
      <c r="J47067" s="2"/>
    </row>
    <row r="47068">
      <c r="D47068" s="2"/>
      <c r="G47068" s="2"/>
      <c r="J47068" s="2"/>
    </row>
    <row r="47069">
      <c r="D47069" s="2"/>
      <c r="G47069" s="2"/>
      <c r="J47069" s="2"/>
    </row>
    <row r="47070">
      <c r="D47070" s="2"/>
      <c r="G47070" s="2"/>
      <c r="J47070" s="2"/>
    </row>
    <row r="47071">
      <c r="D47071" s="2"/>
      <c r="G47071" s="2"/>
      <c r="J47071" s="2"/>
    </row>
    <row r="47072">
      <c r="D47072" s="2"/>
      <c r="G47072" s="2"/>
      <c r="J47072" s="2"/>
    </row>
    <row r="47073">
      <c r="D47073" s="2"/>
      <c r="G47073" s="2"/>
      <c r="J47073" s="2"/>
    </row>
    <row r="47074">
      <c r="D47074" s="2"/>
      <c r="G47074" s="2"/>
      <c r="J47074" s="2"/>
    </row>
    <row r="47075">
      <c r="D47075" s="2"/>
      <c r="G47075" s="2"/>
      <c r="J47075" s="2"/>
    </row>
    <row r="47076">
      <c r="D47076" s="2"/>
      <c r="G47076" s="2"/>
      <c r="J47076" s="2"/>
    </row>
    <row r="47077">
      <c r="D47077" s="2"/>
      <c r="G47077" s="2"/>
      <c r="J47077" s="2"/>
    </row>
    <row r="47078">
      <c r="D47078" s="2"/>
      <c r="G47078" s="2"/>
      <c r="J47078" s="2"/>
    </row>
    <row r="47079">
      <c r="D47079" s="2"/>
      <c r="G47079" s="2"/>
      <c r="J47079" s="2"/>
    </row>
    <row r="47080">
      <c r="D47080" s="2"/>
      <c r="G47080" s="2"/>
      <c r="J47080" s="2"/>
    </row>
    <row r="47081">
      <c r="D47081" s="2"/>
      <c r="G47081" s="2"/>
      <c r="J47081" s="2"/>
    </row>
    <row r="47082">
      <c r="D47082" s="2"/>
      <c r="G47082" s="2"/>
      <c r="J47082" s="2"/>
    </row>
    <row r="47083">
      <c r="D47083" s="2"/>
      <c r="G47083" s="2"/>
      <c r="J47083" s="2"/>
    </row>
    <row r="47084">
      <c r="D47084" s="2"/>
      <c r="G47084" s="2"/>
      <c r="J47084" s="2"/>
    </row>
    <row r="47085">
      <c r="D47085" s="2"/>
      <c r="G47085" s="2"/>
      <c r="J47085" s="2"/>
    </row>
    <row r="47086">
      <c r="D47086" s="2"/>
      <c r="G47086" s="2"/>
      <c r="J47086" s="2"/>
    </row>
    <row r="47087">
      <c r="D47087" s="2"/>
      <c r="G47087" s="2"/>
      <c r="J47087" s="2"/>
    </row>
    <row r="47088">
      <c r="D47088" s="2"/>
      <c r="G47088" s="2"/>
      <c r="J47088" s="2"/>
    </row>
    <row r="47089">
      <c r="D47089" s="2"/>
      <c r="G47089" s="2"/>
      <c r="J47089" s="2"/>
    </row>
    <row r="47090">
      <c r="D47090" s="2"/>
      <c r="G47090" s="2"/>
      <c r="J47090" s="2"/>
    </row>
    <row r="47091">
      <c r="D47091" s="2"/>
      <c r="G47091" s="2"/>
      <c r="J47091" s="2"/>
    </row>
    <row r="47092">
      <c r="D47092" s="2"/>
      <c r="G47092" s="2"/>
      <c r="J47092" s="2"/>
    </row>
    <row r="47093">
      <c r="D47093" s="2"/>
      <c r="G47093" s="2"/>
      <c r="J47093" s="2"/>
    </row>
    <row r="47094">
      <c r="D47094" s="2"/>
      <c r="G47094" s="2"/>
      <c r="J47094" s="2"/>
    </row>
    <row r="47095">
      <c r="D47095" s="2"/>
      <c r="G47095" s="2"/>
      <c r="J47095" s="2"/>
    </row>
    <row r="47096">
      <c r="D47096" s="2"/>
      <c r="G47096" s="2"/>
      <c r="J47096" s="2"/>
    </row>
    <row r="47097">
      <c r="D47097" s="2"/>
      <c r="G47097" s="2"/>
      <c r="J47097" s="2"/>
    </row>
    <row r="47098">
      <c r="D47098" s="2"/>
      <c r="G47098" s="2"/>
      <c r="J47098" s="2"/>
    </row>
    <row r="47099">
      <c r="D47099" s="2"/>
      <c r="G47099" s="2"/>
      <c r="J47099" s="2"/>
    </row>
    <row r="47100">
      <c r="D47100" s="2"/>
      <c r="G47100" s="2"/>
      <c r="J47100" s="2"/>
    </row>
    <row r="47101">
      <c r="D47101" s="2"/>
      <c r="G47101" s="2"/>
      <c r="J47101" s="2"/>
    </row>
    <row r="47102">
      <c r="D47102" s="2"/>
      <c r="G47102" s="2"/>
      <c r="J47102" s="2"/>
    </row>
    <row r="47103">
      <c r="D47103" s="2"/>
      <c r="G47103" s="2"/>
      <c r="J47103" s="2"/>
    </row>
    <row r="47104">
      <c r="D47104" s="2"/>
      <c r="G47104" s="2"/>
      <c r="J47104" s="2"/>
    </row>
    <row r="47105">
      <c r="D47105" s="2"/>
      <c r="G47105" s="2"/>
      <c r="J47105" s="2"/>
    </row>
    <row r="47106">
      <c r="D47106" s="2"/>
      <c r="G47106" s="2"/>
      <c r="J47106" s="2"/>
    </row>
    <row r="47107">
      <c r="D47107" s="2"/>
      <c r="G47107" s="2"/>
      <c r="J47107" s="2"/>
    </row>
    <row r="47108">
      <c r="D47108" s="2"/>
      <c r="G47108" s="2"/>
      <c r="J47108" s="2"/>
    </row>
    <row r="47109">
      <c r="D47109" s="2"/>
      <c r="G47109" s="2"/>
      <c r="J47109" s="2"/>
    </row>
    <row r="47110">
      <c r="D47110" s="2"/>
      <c r="G47110" s="2"/>
      <c r="J47110" s="2"/>
    </row>
    <row r="47111">
      <c r="D47111" s="2"/>
      <c r="G47111" s="2"/>
      <c r="J47111" s="2"/>
    </row>
    <row r="47112">
      <c r="D47112" s="2"/>
      <c r="G47112" s="2"/>
      <c r="J47112" s="2"/>
    </row>
    <row r="47113">
      <c r="D47113" s="2"/>
      <c r="G47113" s="2"/>
      <c r="J47113" s="2"/>
    </row>
    <row r="47114">
      <c r="D47114" s="2"/>
      <c r="G47114" s="2"/>
      <c r="J47114" s="2"/>
    </row>
    <row r="47115">
      <c r="D47115" s="2"/>
      <c r="G47115" s="2"/>
      <c r="J47115" s="2"/>
    </row>
    <row r="47116">
      <c r="D47116" s="2"/>
      <c r="G47116" s="2"/>
      <c r="J47116" s="2"/>
    </row>
    <row r="47117">
      <c r="D47117" s="2"/>
      <c r="G47117" s="2"/>
      <c r="J47117" s="2"/>
    </row>
    <row r="47118">
      <c r="D47118" s="2"/>
      <c r="G47118" s="2"/>
      <c r="J47118" s="2"/>
    </row>
    <row r="47119">
      <c r="D47119" s="2"/>
      <c r="G47119" s="2"/>
      <c r="J47119" s="2"/>
    </row>
    <row r="47120">
      <c r="D47120" s="2"/>
      <c r="G47120" s="2"/>
      <c r="J47120" s="2"/>
    </row>
    <row r="47121">
      <c r="D47121" s="2"/>
      <c r="G47121" s="2"/>
      <c r="J47121" s="2"/>
    </row>
    <row r="47122">
      <c r="D47122" s="2"/>
      <c r="G47122" s="2"/>
      <c r="J47122" s="2"/>
    </row>
    <row r="47123">
      <c r="D47123" s="2"/>
      <c r="G47123" s="2"/>
      <c r="J47123" s="2"/>
    </row>
    <row r="47124">
      <c r="D47124" s="2"/>
      <c r="G47124" s="2"/>
      <c r="J47124" s="2"/>
    </row>
    <row r="47125">
      <c r="D47125" s="2"/>
      <c r="G47125" s="2"/>
      <c r="J47125" s="2"/>
    </row>
    <row r="47126">
      <c r="D47126" s="2"/>
      <c r="G47126" s="2"/>
      <c r="J47126" s="2"/>
    </row>
    <row r="47127">
      <c r="D47127" s="2"/>
      <c r="G47127" s="2"/>
      <c r="J47127" s="2"/>
    </row>
    <row r="47128">
      <c r="D47128" s="2"/>
      <c r="G47128" s="2"/>
      <c r="J47128" s="2"/>
    </row>
    <row r="47129">
      <c r="D47129" s="2"/>
      <c r="G47129" s="2"/>
      <c r="J47129" s="2"/>
    </row>
    <row r="47130">
      <c r="D47130" s="2"/>
      <c r="G47130" s="2"/>
      <c r="J47130" s="2"/>
    </row>
    <row r="47131">
      <c r="D47131" s="2"/>
      <c r="G47131" s="2"/>
      <c r="J47131" s="2"/>
    </row>
    <row r="47132">
      <c r="D47132" s="2"/>
      <c r="G47132" s="2"/>
      <c r="J47132" s="2"/>
    </row>
    <row r="47133">
      <c r="D47133" s="2"/>
      <c r="G47133" s="2"/>
      <c r="J47133" s="2"/>
    </row>
    <row r="47134">
      <c r="D47134" s="2"/>
      <c r="G47134" s="2"/>
      <c r="J47134" s="2"/>
    </row>
    <row r="47135">
      <c r="D47135" s="2"/>
      <c r="G47135" s="2"/>
      <c r="J47135" s="2"/>
    </row>
    <row r="47136">
      <c r="D47136" s="2"/>
      <c r="G47136" s="2"/>
      <c r="J47136" s="2"/>
    </row>
    <row r="47137">
      <c r="D47137" s="2"/>
      <c r="G47137" s="2"/>
      <c r="J47137" s="2"/>
    </row>
    <row r="47138">
      <c r="D47138" s="2"/>
      <c r="G47138" s="2"/>
      <c r="J47138" s="2"/>
    </row>
    <row r="47139">
      <c r="D47139" s="2"/>
      <c r="G47139" s="2"/>
      <c r="J47139" s="2"/>
    </row>
    <row r="47140">
      <c r="D47140" s="2"/>
      <c r="G47140" s="2"/>
      <c r="J47140" s="2"/>
    </row>
    <row r="47141">
      <c r="D47141" s="2"/>
      <c r="G47141" s="2"/>
      <c r="J47141" s="2"/>
    </row>
    <row r="47142">
      <c r="D47142" s="2"/>
      <c r="G47142" s="2"/>
      <c r="J47142" s="2"/>
    </row>
    <row r="47143">
      <c r="D47143" s="2"/>
      <c r="G47143" s="2"/>
      <c r="J47143" s="2"/>
    </row>
    <row r="47144">
      <c r="D47144" s="2"/>
      <c r="G47144" s="2"/>
      <c r="J47144" s="2"/>
    </row>
    <row r="47145">
      <c r="D47145" s="2"/>
      <c r="G47145" s="2"/>
      <c r="J47145" s="2"/>
    </row>
    <row r="47146">
      <c r="D47146" s="2"/>
      <c r="G47146" s="2"/>
      <c r="J47146" s="2"/>
    </row>
    <row r="47147">
      <c r="D47147" s="2"/>
      <c r="G47147" s="2"/>
      <c r="J47147" s="2"/>
    </row>
    <row r="47148">
      <c r="D47148" s="2"/>
      <c r="G47148" s="2"/>
      <c r="J47148" s="2"/>
    </row>
    <row r="47149">
      <c r="D47149" s="2"/>
      <c r="G47149" s="2"/>
      <c r="J47149" s="2"/>
    </row>
    <row r="47150">
      <c r="D47150" s="2"/>
      <c r="G47150" s="2"/>
      <c r="J47150" s="2"/>
    </row>
    <row r="47151">
      <c r="D47151" s="2"/>
      <c r="G47151" s="2"/>
      <c r="J47151" s="2"/>
    </row>
    <row r="47152">
      <c r="D47152" s="2"/>
      <c r="G47152" s="2"/>
      <c r="J47152" s="2"/>
    </row>
    <row r="47153">
      <c r="D47153" s="2"/>
      <c r="G47153" s="2"/>
      <c r="J47153" s="2"/>
    </row>
    <row r="47154">
      <c r="D47154" s="2"/>
      <c r="G47154" s="2"/>
      <c r="J47154" s="2"/>
    </row>
    <row r="47155">
      <c r="D47155" s="2"/>
      <c r="G47155" s="2"/>
      <c r="J47155" s="2"/>
    </row>
    <row r="47156">
      <c r="D47156" s="2"/>
      <c r="G47156" s="2"/>
      <c r="J47156" s="2"/>
    </row>
    <row r="47157">
      <c r="D47157" s="2"/>
      <c r="G47157" s="2"/>
      <c r="J47157" s="2"/>
    </row>
    <row r="47158">
      <c r="D47158" s="2"/>
      <c r="G47158" s="2"/>
      <c r="J47158" s="2"/>
    </row>
    <row r="47159">
      <c r="D47159" s="2"/>
      <c r="G47159" s="2"/>
      <c r="J47159" s="2"/>
    </row>
    <row r="47160">
      <c r="D47160" s="2"/>
      <c r="G47160" s="2"/>
      <c r="J47160" s="2"/>
    </row>
    <row r="47161">
      <c r="D47161" s="2"/>
      <c r="G47161" s="2"/>
      <c r="J47161" s="2"/>
    </row>
    <row r="47162">
      <c r="D47162" s="2"/>
      <c r="G47162" s="2"/>
      <c r="J47162" s="2"/>
    </row>
    <row r="47163">
      <c r="D47163" s="2"/>
      <c r="G47163" s="2"/>
      <c r="J47163" s="2"/>
    </row>
    <row r="47164">
      <c r="D47164" s="2"/>
      <c r="G47164" s="2"/>
      <c r="J47164" s="2"/>
    </row>
    <row r="47165">
      <c r="D47165" s="2"/>
      <c r="G47165" s="2"/>
      <c r="J47165" s="2"/>
    </row>
    <row r="47166">
      <c r="D47166" s="2"/>
      <c r="G47166" s="2"/>
      <c r="J47166" s="2"/>
    </row>
    <row r="47167">
      <c r="D47167" s="2"/>
      <c r="G47167" s="2"/>
      <c r="J47167" s="2"/>
    </row>
    <row r="47168">
      <c r="D47168" s="2"/>
      <c r="G47168" s="2"/>
      <c r="J47168" s="2"/>
    </row>
    <row r="47169">
      <c r="D47169" s="2"/>
      <c r="G47169" s="2"/>
      <c r="J47169" s="2"/>
    </row>
    <row r="47170">
      <c r="D47170" s="2"/>
      <c r="G47170" s="2"/>
      <c r="J47170" s="2"/>
    </row>
    <row r="47171">
      <c r="D47171" s="2"/>
      <c r="G47171" s="2"/>
      <c r="J47171" s="2"/>
    </row>
    <row r="47172">
      <c r="D47172" s="2"/>
      <c r="G47172" s="2"/>
      <c r="J47172" s="2"/>
    </row>
    <row r="47173">
      <c r="D47173" s="2"/>
      <c r="G47173" s="2"/>
      <c r="J47173" s="2"/>
    </row>
    <row r="47174">
      <c r="D47174" s="2"/>
      <c r="G47174" s="2"/>
      <c r="J47174" s="2"/>
    </row>
    <row r="47175">
      <c r="D47175" s="2"/>
      <c r="G47175" s="2"/>
      <c r="J47175" s="2"/>
    </row>
    <row r="47176">
      <c r="D47176" s="2"/>
      <c r="G47176" s="2"/>
      <c r="J47176" s="2"/>
    </row>
    <row r="47177">
      <c r="D47177" s="2"/>
      <c r="G47177" s="2"/>
      <c r="J47177" s="2"/>
    </row>
    <row r="47178">
      <c r="D47178" s="2"/>
      <c r="G47178" s="2"/>
      <c r="J47178" s="2"/>
    </row>
    <row r="47179">
      <c r="D47179" s="2"/>
      <c r="G47179" s="2"/>
      <c r="J47179" s="2"/>
    </row>
    <row r="47180">
      <c r="D47180" s="2"/>
      <c r="G47180" s="2"/>
      <c r="J47180" s="2"/>
    </row>
    <row r="47181">
      <c r="D47181" s="2"/>
      <c r="G47181" s="2"/>
      <c r="J47181" s="2"/>
    </row>
    <row r="47182">
      <c r="D47182" s="2"/>
      <c r="G47182" s="2"/>
      <c r="J47182" s="2"/>
    </row>
    <row r="47183">
      <c r="D47183" s="2"/>
      <c r="G47183" s="2"/>
      <c r="J47183" s="2"/>
    </row>
    <row r="47184">
      <c r="D47184" s="2"/>
      <c r="G47184" s="2"/>
      <c r="J47184" s="2"/>
    </row>
    <row r="47185">
      <c r="D47185" s="2"/>
      <c r="G47185" s="2"/>
      <c r="J47185" s="2"/>
    </row>
    <row r="47186">
      <c r="D47186" s="2"/>
      <c r="G47186" s="2"/>
      <c r="J47186" s="2"/>
    </row>
    <row r="47187">
      <c r="D47187" s="2"/>
      <c r="G47187" s="2"/>
      <c r="J47187" s="2"/>
    </row>
    <row r="47188">
      <c r="D47188" s="2"/>
      <c r="G47188" s="2"/>
      <c r="J47188" s="2"/>
    </row>
    <row r="47189">
      <c r="D47189" s="2"/>
      <c r="G47189" s="2"/>
      <c r="J47189" s="2"/>
    </row>
    <row r="47190">
      <c r="D47190" s="2"/>
      <c r="G47190" s="2"/>
      <c r="J47190" s="2"/>
    </row>
    <row r="47191">
      <c r="D47191" s="2"/>
      <c r="G47191" s="2"/>
      <c r="J47191" s="2"/>
    </row>
    <row r="47192">
      <c r="D47192" s="2"/>
      <c r="G47192" s="2"/>
      <c r="J47192" s="2"/>
    </row>
    <row r="47193">
      <c r="D47193" s="2"/>
      <c r="G47193" s="2"/>
      <c r="J47193" s="2"/>
    </row>
    <row r="47194">
      <c r="D47194" s="2"/>
      <c r="G47194" s="2"/>
      <c r="J47194" s="2"/>
    </row>
    <row r="47195">
      <c r="D47195" s="2"/>
      <c r="G47195" s="2"/>
      <c r="J47195" s="2"/>
    </row>
    <row r="47196">
      <c r="D47196" s="2"/>
      <c r="G47196" s="2"/>
      <c r="J47196" s="2"/>
    </row>
    <row r="47197">
      <c r="D47197" s="2"/>
      <c r="G47197" s="2"/>
      <c r="J47197" s="2"/>
    </row>
    <row r="47198">
      <c r="D47198" s="2"/>
      <c r="G47198" s="2"/>
      <c r="J47198" s="2"/>
    </row>
    <row r="47199">
      <c r="D47199" s="2"/>
      <c r="G47199" s="2"/>
      <c r="J47199" s="2"/>
    </row>
    <row r="47200">
      <c r="D47200" s="2"/>
      <c r="G47200" s="2"/>
      <c r="J47200" s="2"/>
    </row>
    <row r="47201">
      <c r="D47201" s="2"/>
      <c r="G47201" s="2"/>
      <c r="J47201" s="2"/>
    </row>
    <row r="47202">
      <c r="D47202" s="2"/>
      <c r="G47202" s="2"/>
      <c r="J47202" s="2"/>
    </row>
    <row r="47203">
      <c r="D47203" s="2"/>
      <c r="G47203" s="2"/>
      <c r="J47203" s="2"/>
    </row>
    <row r="47204">
      <c r="D47204" s="2"/>
      <c r="G47204" s="2"/>
      <c r="J47204" s="2"/>
    </row>
    <row r="47205">
      <c r="D47205" s="2"/>
      <c r="G47205" s="2"/>
      <c r="J47205" s="2"/>
    </row>
    <row r="47206">
      <c r="D47206" s="2"/>
      <c r="G47206" s="2"/>
      <c r="J47206" s="2"/>
    </row>
    <row r="47207">
      <c r="D47207" s="2"/>
      <c r="G47207" s="2"/>
      <c r="J47207" s="2"/>
    </row>
    <row r="47208">
      <c r="D47208" s="2"/>
      <c r="G47208" s="2"/>
      <c r="J47208" s="2"/>
    </row>
    <row r="47209">
      <c r="D47209" s="2"/>
      <c r="G47209" s="2"/>
      <c r="J47209" s="2"/>
    </row>
    <row r="47210">
      <c r="D47210" s="2"/>
      <c r="G47210" s="2"/>
      <c r="J47210" s="2"/>
    </row>
    <row r="47211">
      <c r="D47211" s="2"/>
      <c r="G47211" s="2"/>
      <c r="J47211" s="2"/>
    </row>
    <row r="47212">
      <c r="D47212" s="2"/>
      <c r="G47212" s="2"/>
      <c r="J47212" s="2"/>
    </row>
    <row r="47213">
      <c r="D47213" s="2"/>
      <c r="G47213" s="2"/>
      <c r="J47213" s="2"/>
    </row>
    <row r="47214">
      <c r="D47214" s="2"/>
      <c r="G47214" s="2"/>
      <c r="J47214" s="2"/>
    </row>
    <row r="47215">
      <c r="D47215" s="2"/>
      <c r="G47215" s="2"/>
      <c r="J47215" s="2"/>
    </row>
    <row r="47216">
      <c r="D47216" s="2"/>
      <c r="G47216" s="2"/>
      <c r="J47216" s="2"/>
    </row>
    <row r="47217">
      <c r="D47217" s="2"/>
      <c r="G47217" s="2"/>
      <c r="J47217" s="2"/>
    </row>
    <row r="47218">
      <c r="D47218" s="2"/>
      <c r="G47218" s="2"/>
      <c r="J47218" s="2"/>
    </row>
    <row r="47219">
      <c r="D47219" s="2"/>
      <c r="G47219" s="2"/>
      <c r="J47219" s="2"/>
    </row>
    <row r="47220">
      <c r="D47220" s="2"/>
      <c r="G47220" s="2"/>
      <c r="J47220" s="2"/>
    </row>
    <row r="47221">
      <c r="D47221" s="2"/>
      <c r="G47221" s="2"/>
      <c r="J47221" s="2"/>
    </row>
    <row r="47222">
      <c r="D47222" s="2"/>
      <c r="G47222" s="2"/>
      <c r="J47222" s="2"/>
    </row>
    <row r="47223">
      <c r="D47223" s="2"/>
      <c r="G47223" s="2"/>
      <c r="J47223" s="2"/>
    </row>
    <row r="47224">
      <c r="D47224" s="2"/>
      <c r="G47224" s="2"/>
      <c r="J47224" s="2"/>
    </row>
    <row r="47225">
      <c r="D47225" s="2"/>
      <c r="G47225" s="2"/>
      <c r="J47225" s="2"/>
    </row>
    <row r="47226">
      <c r="D47226" s="2"/>
      <c r="G47226" s="2"/>
      <c r="J47226" s="2"/>
    </row>
    <row r="47227">
      <c r="D47227" s="2"/>
      <c r="G47227" s="2"/>
      <c r="J47227" s="2"/>
    </row>
    <row r="47228">
      <c r="D47228" s="2"/>
      <c r="G47228" s="2"/>
      <c r="J47228" s="2"/>
    </row>
    <row r="47229">
      <c r="D47229" s="2"/>
      <c r="G47229" s="2"/>
      <c r="J47229" s="2"/>
    </row>
    <row r="47230">
      <c r="D47230" s="2"/>
      <c r="G47230" s="2"/>
      <c r="J47230" s="2"/>
    </row>
    <row r="47231">
      <c r="D47231" s="2"/>
      <c r="G47231" s="2"/>
      <c r="J47231" s="2"/>
    </row>
    <row r="47232">
      <c r="D47232" s="2"/>
      <c r="G47232" s="2"/>
      <c r="J47232" s="2"/>
    </row>
    <row r="47233">
      <c r="D47233" s="2"/>
      <c r="G47233" s="2"/>
      <c r="J47233" s="2"/>
    </row>
    <row r="47234">
      <c r="D47234" s="2"/>
      <c r="G47234" s="2"/>
      <c r="J47234" s="2"/>
    </row>
    <row r="47235">
      <c r="D47235" s="2"/>
      <c r="G47235" s="2"/>
      <c r="J47235" s="2"/>
    </row>
    <row r="47236">
      <c r="D47236" s="2"/>
      <c r="G47236" s="2"/>
      <c r="J47236" s="2"/>
    </row>
    <row r="47237">
      <c r="D47237" s="2"/>
      <c r="G47237" s="2"/>
      <c r="J47237" s="2"/>
    </row>
    <row r="47238">
      <c r="D47238" s="2"/>
      <c r="G47238" s="2"/>
      <c r="J47238" s="2"/>
    </row>
    <row r="47239">
      <c r="D47239" s="2"/>
      <c r="G47239" s="2"/>
      <c r="J47239" s="2"/>
    </row>
    <row r="47240">
      <c r="D47240" s="2"/>
      <c r="G47240" s="2"/>
      <c r="J47240" s="2"/>
    </row>
    <row r="47241">
      <c r="D47241" s="2"/>
      <c r="G47241" s="2"/>
      <c r="J47241" s="2"/>
    </row>
    <row r="47242">
      <c r="D47242" s="2"/>
      <c r="G47242" s="2"/>
      <c r="J47242" s="2"/>
    </row>
    <row r="47243">
      <c r="D47243" s="2"/>
      <c r="G47243" s="2"/>
      <c r="J47243" s="2"/>
    </row>
    <row r="47244">
      <c r="D47244" s="2"/>
      <c r="G47244" s="2"/>
      <c r="J47244" s="2"/>
    </row>
    <row r="47245">
      <c r="D47245" s="2"/>
      <c r="G47245" s="2"/>
      <c r="J47245" s="2"/>
    </row>
    <row r="47246">
      <c r="D47246" s="2"/>
      <c r="G47246" s="2"/>
      <c r="J47246" s="2"/>
    </row>
    <row r="47247">
      <c r="D47247" s="2"/>
      <c r="G47247" s="2"/>
      <c r="J47247" s="2"/>
    </row>
    <row r="47248">
      <c r="D47248" s="2"/>
      <c r="G47248" s="2"/>
      <c r="J47248" s="2"/>
    </row>
    <row r="47249">
      <c r="D47249" s="2"/>
      <c r="G47249" s="2"/>
      <c r="J47249" s="2"/>
    </row>
    <row r="47250">
      <c r="D47250" s="2"/>
      <c r="G47250" s="2"/>
      <c r="J47250" s="2"/>
    </row>
    <row r="47251">
      <c r="D47251" s="2"/>
      <c r="G47251" s="2"/>
      <c r="J47251" s="2"/>
    </row>
    <row r="47252">
      <c r="D47252" s="2"/>
      <c r="G47252" s="2"/>
      <c r="J47252" s="2"/>
    </row>
    <row r="47253">
      <c r="D47253" s="2"/>
      <c r="G47253" s="2"/>
      <c r="J47253" s="2"/>
    </row>
    <row r="47254">
      <c r="D47254" s="2"/>
      <c r="G47254" s="2"/>
      <c r="J47254" s="2"/>
    </row>
    <row r="47255">
      <c r="D47255" s="2"/>
      <c r="G47255" s="2"/>
      <c r="J47255" s="2"/>
    </row>
    <row r="47256">
      <c r="D47256" s="2"/>
      <c r="G47256" s="2"/>
      <c r="J47256" s="2"/>
    </row>
    <row r="47257">
      <c r="D47257" s="2"/>
      <c r="G47257" s="2"/>
      <c r="J47257" s="2"/>
    </row>
    <row r="47258">
      <c r="D47258" s="2"/>
      <c r="G47258" s="2"/>
      <c r="J47258" s="2"/>
    </row>
    <row r="47259">
      <c r="D47259" s="2"/>
      <c r="G47259" s="2"/>
      <c r="J47259" s="2"/>
    </row>
    <row r="47260">
      <c r="D47260" s="2"/>
      <c r="G47260" s="2"/>
      <c r="J47260" s="2"/>
    </row>
    <row r="47261">
      <c r="D47261" s="2"/>
      <c r="G47261" s="2"/>
      <c r="J47261" s="2"/>
    </row>
    <row r="47262">
      <c r="D47262" s="2"/>
      <c r="G47262" s="2"/>
      <c r="J47262" s="2"/>
    </row>
    <row r="47263">
      <c r="D47263" s="2"/>
      <c r="G47263" s="2"/>
      <c r="J47263" s="2"/>
    </row>
    <row r="47264">
      <c r="D47264" s="2"/>
      <c r="G47264" s="2"/>
      <c r="J47264" s="2"/>
    </row>
    <row r="47265">
      <c r="D47265" s="2"/>
      <c r="G47265" s="2"/>
      <c r="J47265" s="2"/>
    </row>
    <row r="47266">
      <c r="D47266" s="2"/>
      <c r="G47266" s="2"/>
      <c r="J47266" s="2"/>
    </row>
    <row r="47267">
      <c r="D47267" s="2"/>
      <c r="G47267" s="2"/>
      <c r="J47267" s="2"/>
    </row>
    <row r="47268">
      <c r="D47268" s="2"/>
      <c r="G47268" s="2"/>
      <c r="J47268" s="2"/>
    </row>
    <row r="47269">
      <c r="D47269" s="2"/>
      <c r="G47269" s="2"/>
      <c r="J47269" s="2"/>
    </row>
    <row r="47270">
      <c r="D47270" s="2"/>
      <c r="G47270" s="2"/>
      <c r="J47270" s="2"/>
    </row>
    <row r="47271">
      <c r="D47271" s="2"/>
      <c r="G47271" s="2"/>
      <c r="J47271" s="2"/>
    </row>
    <row r="47272">
      <c r="D47272" s="2"/>
      <c r="G47272" s="2"/>
      <c r="J47272" s="2"/>
    </row>
    <row r="47273">
      <c r="D47273" s="2"/>
      <c r="G47273" s="2"/>
      <c r="J47273" s="2"/>
    </row>
    <row r="47274">
      <c r="D47274" s="2"/>
      <c r="G47274" s="2"/>
      <c r="J47274" s="2"/>
    </row>
    <row r="47275">
      <c r="D47275" s="2"/>
      <c r="G47275" s="2"/>
      <c r="J47275" s="2"/>
    </row>
    <row r="47276">
      <c r="D47276" s="2"/>
      <c r="G47276" s="2"/>
      <c r="J47276" s="2"/>
    </row>
    <row r="47277">
      <c r="D47277" s="2"/>
      <c r="G47277" s="2"/>
      <c r="J47277" s="2"/>
    </row>
    <row r="47278">
      <c r="D47278" s="2"/>
      <c r="G47278" s="2"/>
      <c r="J47278" s="2"/>
    </row>
    <row r="47279">
      <c r="D47279" s="2"/>
      <c r="G47279" s="2"/>
      <c r="J47279" s="2"/>
    </row>
    <row r="47280">
      <c r="D47280" s="2"/>
      <c r="G47280" s="2"/>
      <c r="J47280" s="2"/>
    </row>
    <row r="47281">
      <c r="D47281" s="2"/>
      <c r="G47281" s="2"/>
      <c r="J47281" s="2"/>
    </row>
    <row r="47282">
      <c r="D47282" s="2"/>
      <c r="G47282" s="2"/>
      <c r="J47282" s="2"/>
    </row>
    <row r="47283">
      <c r="D47283" s="2"/>
      <c r="G47283" s="2"/>
      <c r="J47283" s="2"/>
    </row>
    <row r="47284">
      <c r="D47284" s="2"/>
      <c r="G47284" s="2"/>
      <c r="J47284" s="2"/>
    </row>
    <row r="47285">
      <c r="D47285" s="2"/>
      <c r="G47285" s="2"/>
      <c r="J47285" s="2"/>
    </row>
    <row r="47286">
      <c r="D47286" s="2"/>
      <c r="G47286" s="2"/>
      <c r="J47286" s="2"/>
    </row>
    <row r="47287">
      <c r="D47287" s="2"/>
      <c r="G47287" s="2"/>
      <c r="J47287" s="2"/>
    </row>
    <row r="47288">
      <c r="D47288" s="2"/>
      <c r="G47288" s="2"/>
      <c r="J47288" s="2"/>
    </row>
    <row r="47289">
      <c r="D47289" s="2"/>
      <c r="G47289" s="2"/>
      <c r="J47289" s="2"/>
    </row>
    <row r="47290">
      <c r="D47290" s="2"/>
      <c r="G47290" s="2"/>
      <c r="J47290" s="2"/>
    </row>
    <row r="47291">
      <c r="D47291" s="2"/>
      <c r="G47291" s="2"/>
      <c r="J47291" s="2"/>
    </row>
    <row r="47292">
      <c r="D47292" s="2"/>
      <c r="G47292" s="2"/>
      <c r="J47292" s="2"/>
    </row>
    <row r="47293">
      <c r="D47293" s="2"/>
      <c r="G47293" s="2"/>
      <c r="J47293" s="2"/>
    </row>
    <row r="47294">
      <c r="D47294" s="2"/>
      <c r="G47294" s="2"/>
      <c r="J47294" s="2"/>
    </row>
    <row r="47295">
      <c r="D47295" s="2"/>
      <c r="G47295" s="2"/>
      <c r="J47295" s="2"/>
    </row>
    <row r="47296">
      <c r="D47296" s="2"/>
      <c r="G47296" s="2"/>
      <c r="J47296" s="2"/>
    </row>
    <row r="47297">
      <c r="D47297" s="2"/>
      <c r="G47297" s="2"/>
      <c r="J47297" s="2"/>
    </row>
    <row r="47298">
      <c r="D47298" s="2"/>
      <c r="G47298" s="2"/>
      <c r="J47298" s="2"/>
    </row>
    <row r="47299">
      <c r="D47299" s="2"/>
      <c r="G47299" s="2"/>
      <c r="J47299" s="2"/>
    </row>
    <row r="47300">
      <c r="D47300" s="2"/>
      <c r="G47300" s="2"/>
      <c r="J47300" s="2"/>
    </row>
    <row r="47301">
      <c r="D47301" s="2"/>
      <c r="G47301" s="2"/>
      <c r="J47301" s="2"/>
    </row>
    <row r="47302">
      <c r="D47302" s="2"/>
      <c r="G47302" s="2"/>
      <c r="J47302" s="2"/>
    </row>
    <row r="47303">
      <c r="D47303" s="2"/>
      <c r="G47303" s="2"/>
      <c r="J47303" s="2"/>
    </row>
    <row r="47304">
      <c r="D47304" s="2"/>
      <c r="G47304" s="2"/>
      <c r="J47304" s="2"/>
    </row>
    <row r="47305">
      <c r="D47305" s="2"/>
      <c r="G47305" s="2"/>
      <c r="J47305" s="2"/>
    </row>
    <row r="47306">
      <c r="D47306" s="2"/>
      <c r="G47306" s="2"/>
      <c r="J47306" s="2"/>
    </row>
    <row r="47307">
      <c r="D47307" s="2"/>
      <c r="G47307" s="2"/>
      <c r="J47307" s="2"/>
    </row>
    <row r="47308">
      <c r="D47308" s="2"/>
      <c r="G47308" s="2"/>
      <c r="J47308" s="2"/>
    </row>
    <row r="47309">
      <c r="D47309" s="2"/>
      <c r="G47309" s="2"/>
      <c r="J47309" s="2"/>
    </row>
    <row r="47310">
      <c r="D47310" s="2"/>
      <c r="G47310" s="2"/>
      <c r="J47310" s="2"/>
    </row>
    <row r="47311">
      <c r="D47311" s="2"/>
      <c r="G47311" s="2"/>
      <c r="J47311" s="2"/>
    </row>
    <row r="47312">
      <c r="D47312" s="2"/>
      <c r="G47312" s="2"/>
      <c r="J47312" s="2"/>
    </row>
    <row r="47313">
      <c r="D47313" s="2"/>
      <c r="G47313" s="2"/>
      <c r="J47313" s="2"/>
    </row>
    <row r="47314">
      <c r="D47314" s="2"/>
      <c r="G47314" s="2"/>
      <c r="J47314" s="2"/>
    </row>
    <row r="47315">
      <c r="D47315" s="2"/>
      <c r="G47315" s="2"/>
      <c r="J47315" s="2"/>
    </row>
    <row r="47316">
      <c r="D47316" s="2"/>
      <c r="G47316" s="2"/>
      <c r="J47316" s="2"/>
    </row>
    <row r="47317">
      <c r="D47317" s="2"/>
      <c r="G47317" s="2"/>
      <c r="J47317" s="2"/>
    </row>
    <row r="47318">
      <c r="D47318" s="2"/>
      <c r="G47318" s="2"/>
      <c r="J47318" s="2"/>
    </row>
    <row r="47319">
      <c r="D47319" s="2"/>
      <c r="G47319" s="2"/>
      <c r="J47319" s="2"/>
    </row>
    <row r="47320">
      <c r="D47320" s="2"/>
      <c r="G47320" s="2"/>
      <c r="J47320" s="2"/>
    </row>
    <row r="47321">
      <c r="D47321" s="2"/>
      <c r="G47321" s="2"/>
      <c r="J47321" s="2"/>
    </row>
    <row r="47322">
      <c r="D47322" s="2"/>
      <c r="G47322" s="2"/>
      <c r="J47322" s="2"/>
    </row>
    <row r="47323">
      <c r="D47323" s="2"/>
      <c r="G47323" s="2"/>
      <c r="J47323" s="2"/>
    </row>
    <row r="47324">
      <c r="D47324" s="2"/>
      <c r="G47324" s="2"/>
      <c r="J47324" s="2"/>
    </row>
    <row r="47325">
      <c r="D47325" s="2"/>
      <c r="G47325" s="2"/>
      <c r="J47325" s="2"/>
    </row>
    <row r="47326">
      <c r="D47326" s="2"/>
      <c r="G47326" s="2"/>
      <c r="J47326" s="2"/>
    </row>
    <row r="47327">
      <c r="D47327" s="2"/>
      <c r="G47327" s="2"/>
      <c r="J47327" s="2"/>
    </row>
    <row r="47328">
      <c r="D47328" s="2"/>
      <c r="G47328" s="2"/>
      <c r="J47328" s="2"/>
    </row>
    <row r="47329">
      <c r="D47329" s="2"/>
      <c r="G47329" s="2"/>
      <c r="J47329" s="2"/>
    </row>
    <row r="47330">
      <c r="D47330" s="2"/>
      <c r="G47330" s="2"/>
      <c r="J47330" s="2"/>
    </row>
    <row r="47331">
      <c r="D47331" s="2"/>
      <c r="G47331" s="2"/>
      <c r="J47331" s="2"/>
    </row>
    <row r="47332">
      <c r="D47332" s="2"/>
      <c r="G47332" s="2"/>
      <c r="J47332" s="2"/>
    </row>
    <row r="47333">
      <c r="D47333" s="2"/>
      <c r="G47333" s="2"/>
      <c r="J47333" s="2"/>
    </row>
    <row r="47334">
      <c r="D47334" s="2"/>
      <c r="G47334" s="2"/>
      <c r="J47334" s="2"/>
    </row>
    <row r="47335">
      <c r="D47335" s="2"/>
      <c r="G47335" s="2"/>
      <c r="J47335" s="2"/>
    </row>
    <row r="47336">
      <c r="D47336" s="2"/>
      <c r="G47336" s="2"/>
      <c r="J47336" s="2"/>
    </row>
    <row r="47337">
      <c r="D47337" s="2"/>
      <c r="G47337" s="2"/>
      <c r="J47337" s="2"/>
    </row>
    <row r="47338">
      <c r="D47338" s="2"/>
      <c r="G47338" s="2"/>
      <c r="J47338" s="2"/>
    </row>
    <row r="47339">
      <c r="D47339" s="2"/>
      <c r="G47339" s="2"/>
      <c r="J47339" s="2"/>
    </row>
    <row r="47340">
      <c r="D47340" s="2"/>
      <c r="G47340" s="2"/>
      <c r="J47340" s="2"/>
    </row>
    <row r="47341">
      <c r="D47341" s="2"/>
      <c r="G47341" s="2"/>
      <c r="J47341" s="2"/>
    </row>
    <row r="47342">
      <c r="D47342" s="2"/>
      <c r="G47342" s="2"/>
      <c r="J47342" s="2"/>
    </row>
    <row r="47343">
      <c r="D47343" s="2"/>
      <c r="G47343" s="2"/>
      <c r="J47343" s="2"/>
    </row>
    <row r="47344">
      <c r="D47344" s="2"/>
      <c r="G47344" s="2"/>
      <c r="J47344" s="2"/>
    </row>
    <row r="47345">
      <c r="D47345" s="2"/>
      <c r="G47345" s="2"/>
      <c r="J47345" s="2"/>
    </row>
    <row r="47346">
      <c r="D47346" s="2"/>
      <c r="G47346" s="2"/>
      <c r="J47346" s="2"/>
    </row>
    <row r="47347">
      <c r="D47347" s="2"/>
      <c r="G47347" s="2"/>
      <c r="J47347" s="2"/>
    </row>
    <row r="47348">
      <c r="D47348" s="2"/>
      <c r="G47348" s="2"/>
      <c r="J47348" s="2"/>
    </row>
    <row r="47349">
      <c r="D47349" s="2"/>
      <c r="G47349" s="2"/>
      <c r="J47349" s="2"/>
    </row>
    <row r="47350">
      <c r="D47350" s="2"/>
      <c r="G47350" s="2"/>
      <c r="J47350" s="2"/>
    </row>
    <row r="47351">
      <c r="D47351" s="2"/>
      <c r="G47351" s="2"/>
      <c r="J47351" s="2"/>
    </row>
    <row r="47352">
      <c r="D47352" s="2"/>
      <c r="G47352" s="2"/>
      <c r="J47352" s="2"/>
    </row>
    <row r="47353">
      <c r="D47353" s="2"/>
      <c r="G47353" s="2"/>
      <c r="J47353" s="2"/>
    </row>
    <row r="47354">
      <c r="D47354" s="2"/>
      <c r="G47354" s="2"/>
      <c r="J47354" s="2"/>
    </row>
    <row r="47355">
      <c r="D47355" s="2"/>
      <c r="G47355" s="2"/>
      <c r="J47355" s="2"/>
    </row>
    <row r="47356">
      <c r="D47356" s="2"/>
      <c r="G47356" s="2"/>
      <c r="J47356" s="2"/>
    </row>
    <row r="47357">
      <c r="D47357" s="2"/>
      <c r="G47357" s="2"/>
      <c r="J47357" s="2"/>
    </row>
    <row r="47358">
      <c r="D47358" s="2"/>
      <c r="G47358" s="2"/>
      <c r="J47358" s="2"/>
    </row>
    <row r="47359">
      <c r="D47359" s="2"/>
      <c r="G47359" s="2"/>
      <c r="J47359" s="2"/>
    </row>
    <row r="47360">
      <c r="D47360" s="2"/>
      <c r="G47360" s="2"/>
      <c r="J47360" s="2"/>
    </row>
    <row r="47361">
      <c r="D47361" s="2"/>
      <c r="G47361" s="2"/>
      <c r="J47361" s="2"/>
    </row>
    <row r="47362">
      <c r="D47362" s="2"/>
      <c r="G47362" s="2"/>
      <c r="J47362" s="2"/>
    </row>
    <row r="47363">
      <c r="D47363" s="2"/>
      <c r="G47363" s="2"/>
      <c r="J47363" s="2"/>
    </row>
    <row r="47364">
      <c r="D47364" s="2"/>
      <c r="G47364" s="2"/>
      <c r="J47364" s="2"/>
    </row>
    <row r="47365">
      <c r="D47365" s="2"/>
      <c r="G47365" s="2"/>
      <c r="J47365" s="2"/>
    </row>
    <row r="47366">
      <c r="D47366" s="2"/>
      <c r="G47366" s="2"/>
      <c r="J47366" s="2"/>
    </row>
    <row r="47367">
      <c r="D47367" s="2"/>
      <c r="G47367" s="2"/>
      <c r="J47367" s="2"/>
    </row>
    <row r="47368">
      <c r="D47368" s="2"/>
      <c r="G47368" s="2"/>
      <c r="J47368" s="2"/>
    </row>
    <row r="47369">
      <c r="D47369" s="2"/>
      <c r="G47369" s="2"/>
      <c r="J47369" s="2"/>
    </row>
    <row r="47370">
      <c r="D47370" s="2"/>
      <c r="G47370" s="2"/>
      <c r="J47370" s="2"/>
    </row>
    <row r="47371">
      <c r="D47371" s="2"/>
      <c r="G47371" s="2"/>
      <c r="J47371" s="2"/>
    </row>
    <row r="47372">
      <c r="D47372" s="2"/>
      <c r="G47372" s="2"/>
      <c r="J47372" s="2"/>
    </row>
    <row r="47373">
      <c r="D47373" s="2"/>
      <c r="G47373" s="2"/>
      <c r="J47373" s="2"/>
    </row>
    <row r="47374">
      <c r="D47374" s="2"/>
      <c r="G47374" s="2"/>
      <c r="J47374" s="2"/>
    </row>
    <row r="47375">
      <c r="D47375" s="2"/>
      <c r="G47375" s="2"/>
      <c r="J47375" s="2"/>
    </row>
    <row r="47376">
      <c r="D47376" s="2"/>
      <c r="G47376" s="2"/>
      <c r="J47376" s="2"/>
    </row>
    <row r="47377">
      <c r="D47377" s="2"/>
      <c r="G47377" s="2"/>
      <c r="J47377" s="2"/>
    </row>
    <row r="47378">
      <c r="D47378" s="2"/>
      <c r="G47378" s="2"/>
      <c r="J47378" s="2"/>
    </row>
    <row r="47379">
      <c r="D47379" s="2"/>
      <c r="G47379" s="2"/>
      <c r="J47379" s="2"/>
    </row>
    <row r="47380">
      <c r="D47380" s="2"/>
      <c r="G47380" s="2"/>
      <c r="J47380" s="2"/>
    </row>
    <row r="47381">
      <c r="D47381" s="2"/>
      <c r="G47381" s="2"/>
      <c r="J47381" s="2"/>
    </row>
    <row r="47382">
      <c r="D47382" s="2"/>
      <c r="G47382" s="2"/>
      <c r="J47382" s="2"/>
    </row>
    <row r="47383">
      <c r="D47383" s="2"/>
      <c r="G47383" s="2"/>
      <c r="J47383" s="2"/>
    </row>
    <row r="47384">
      <c r="D47384" s="2"/>
      <c r="G47384" s="2"/>
      <c r="J47384" s="2"/>
    </row>
    <row r="47385">
      <c r="D47385" s="2"/>
      <c r="G47385" s="2"/>
      <c r="J47385" s="2"/>
    </row>
    <row r="47386">
      <c r="D47386" s="2"/>
      <c r="G47386" s="2"/>
      <c r="J47386" s="2"/>
    </row>
    <row r="47387">
      <c r="D47387" s="2"/>
      <c r="G47387" s="2"/>
      <c r="J47387" s="2"/>
    </row>
    <row r="47388">
      <c r="D47388" s="2"/>
      <c r="G47388" s="2"/>
      <c r="J47388" s="2"/>
    </row>
    <row r="47389">
      <c r="D47389" s="2"/>
      <c r="G47389" s="2"/>
      <c r="J47389" s="2"/>
    </row>
    <row r="47390">
      <c r="D47390" s="2"/>
      <c r="G47390" s="2"/>
      <c r="J47390" s="2"/>
    </row>
    <row r="47391">
      <c r="D47391" s="2"/>
      <c r="G47391" s="2"/>
      <c r="J47391" s="2"/>
    </row>
    <row r="47392">
      <c r="D47392" s="2"/>
      <c r="G47392" s="2"/>
      <c r="J47392" s="2"/>
    </row>
    <row r="47393">
      <c r="D47393" s="2"/>
      <c r="G47393" s="2"/>
      <c r="J47393" s="2"/>
    </row>
    <row r="47394">
      <c r="D47394" s="2"/>
      <c r="G47394" s="2"/>
      <c r="J47394" s="2"/>
    </row>
    <row r="47395">
      <c r="D47395" s="2"/>
      <c r="G47395" s="2"/>
      <c r="J47395" s="2"/>
    </row>
    <row r="47396">
      <c r="D47396" s="2"/>
      <c r="G47396" s="2"/>
      <c r="J47396" s="2"/>
    </row>
    <row r="47397">
      <c r="D47397" s="2"/>
      <c r="G47397" s="2"/>
      <c r="J47397" s="2"/>
    </row>
    <row r="47398">
      <c r="D47398" s="2"/>
      <c r="G47398" s="2"/>
      <c r="J47398" s="2"/>
    </row>
    <row r="47399">
      <c r="D47399" s="2"/>
      <c r="G47399" s="2"/>
      <c r="J47399" s="2"/>
    </row>
    <row r="47400">
      <c r="D47400" s="2"/>
      <c r="G47400" s="2"/>
      <c r="J47400" s="2"/>
    </row>
    <row r="47401">
      <c r="D47401" s="2"/>
      <c r="G47401" s="2"/>
      <c r="J47401" s="2"/>
    </row>
    <row r="47402">
      <c r="D47402" s="2"/>
      <c r="G47402" s="2"/>
      <c r="J47402" s="2"/>
    </row>
    <row r="47403">
      <c r="D47403" s="2"/>
      <c r="G47403" s="2"/>
      <c r="J47403" s="2"/>
    </row>
    <row r="47404">
      <c r="D47404" s="2"/>
      <c r="G47404" s="2"/>
      <c r="J47404" s="2"/>
    </row>
    <row r="47405">
      <c r="D47405" s="2"/>
      <c r="G47405" s="2"/>
      <c r="J47405" s="2"/>
    </row>
    <row r="47406">
      <c r="D47406" s="2"/>
      <c r="G47406" s="2"/>
      <c r="J47406" s="2"/>
    </row>
    <row r="47407">
      <c r="D47407" s="2"/>
      <c r="G47407" s="2"/>
      <c r="J47407" s="2"/>
    </row>
    <row r="47408">
      <c r="D47408" s="2"/>
      <c r="G47408" s="2"/>
      <c r="J47408" s="2"/>
    </row>
    <row r="47409">
      <c r="D47409" s="2"/>
      <c r="G47409" s="2"/>
      <c r="J47409" s="2"/>
    </row>
    <row r="47410">
      <c r="D47410" s="2"/>
      <c r="G47410" s="2"/>
      <c r="J47410" s="2"/>
    </row>
    <row r="47411">
      <c r="D47411" s="2"/>
      <c r="G47411" s="2"/>
      <c r="J47411" s="2"/>
    </row>
    <row r="47412">
      <c r="D47412" s="2"/>
      <c r="G47412" s="2"/>
      <c r="J47412" s="2"/>
    </row>
    <row r="47413">
      <c r="D47413" s="2"/>
      <c r="G47413" s="2"/>
      <c r="J47413" s="2"/>
    </row>
    <row r="47414">
      <c r="D47414" s="2"/>
      <c r="G47414" s="2"/>
      <c r="J47414" s="2"/>
    </row>
    <row r="47415">
      <c r="D47415" s="2"/>
      <c r="G47415" s="2"/>
      <c r="J47415" s="2"/>
    </row>
    <row r="47416">
      <c r="D47416" s="2"/>
      <c r="G47416" s="2"/>
      <c r="J47416" s="2"/>
    </row>
    <row r="47417">
      <c r="D47417" s="2"/>
      <c r="G47417" s="2"/>
      <c r="J47417" s="2"/>
    </row>
    <row r="47418">
      <c r="D47418" s="2"/>
      <c r="G47418" s="2"/>
      <c r="J47418" s="2"/>
    </row>
    <row r="47419">
      <c r="D47419" s="2"/>
      <c r="G47419" s="2"/>
      <c r="J47419" s="2"/>
    </row>
    <row r="47420">
      <c r="D47420" s="2"/>
      <c r="G47420" s="2"/>
      <c r="J47420" s="2"/>
    </row>
    <row r="47421">
      <c r="D47421" s="2"/>
      <c r="G47421" s="2"/>
      <c r="J47421" s="2"/>
    </row>
    <row r="47422">
      <c r="D47422" s="2"/>
      <c r="G47422" s="2"/>
      <c r="J47422" s="2"/>
    </row>
    <row r="47423">
      <c r="D47423" s="2"/>
      <c r="G47423" s="2"/>
      <c r="J47423" s="2"/>
    </row>
    <row r="47424">
      <c r="D47424" s="2"/>
      <c r="G47424" s="2"/>
      <c r="J47424" s="2"/>
    </row>
    <row r="47425">
      <c r="D47425" s="2"/>
      <c r="G47425" s="2"/>
      <c r="J47425" s="2"/>
    </row>
    <row r="47426">
      <c r="D47426" s="2"/>
      <c r="G47426" s="2"/>
      <c r="J47426" s="2"/>
    </row>
    <row r="47427">
      <c r="D47427" s="2"/>
      <c r="G47427" s="2"/>
      <c r="J47427" s="2"/>
    </row>
    <row r="47428">
      <c r="D47428" s="2"/>
      <c r="G47428" s="2"/>
      <c r="J47428" s="2"/>
    </row>
    <row r="47429">
      <c r="D47429" s="2"/>
      <c r="G47429" s="2"/>
      <c r="J47429" s="2"/>
    </row>
    <row r="47430">
      <c r="D47430" s="2"/>
      <c r="G47430" s="2"/>
      <c r="J47430" s="2"/>
    </row>
    <row r="47431">
      <c r="D47431" s="2"/>
      <c r="G47431" s="2"/>
      <c r="J47431" s="2"/>
    </row>
    <row r="47432">
      <c r="D47432" s="2"/>
      <c r="G47432" s="2"/>
      <c r="J47432" s="2"/>
    </row>
    <row r="47433">
      <c r="D47433" s="2"/>
      <c r="G47433" s="2"/>
      <c r="J47433" s="2"/>
    </row>
    <row r="47434">
      <c r="D47434" s="2"/>
      <c r="G47434" s="2"/>
      <c r="J47434" s="2"/>
    </row>
    <row r="47435">
      <c r="D47435" s="2"/>
      <c r="G47435" s="2"/>
      <c r="J47435" s="2"/>
    </row>
    <row r="47436">
      <c r="D47436" s="2"/>
      <c r="G47436" s="2"/>
      <c r="J47436" s="2"/>
    </row>
    <row r="47437">
      <c r="D47437" s="2"/>
      <c r="G47437" s="2"/>
      <c r="J47437" s="2"/>
    </row>
    <row r="47438">
      <c r="D47438" s="2"/>
      <c r="G47438" s="2"/>
      <c r="J47438" s="2"/>
    </row>
    <row r="47439">
      <c r="D47439" s="2"/>
      <c r="G47439" s="2"/>
      <c r="J47439" s="2"/>
    </row>
    <row r="47440">
      <c r="D47440" s="2"/>
      <c r="G47440" s="2"/>
      <c r="J47440" s="2"/>
    </row>
    <row r="47441">
      <c r="D47441" s="2"/>
      <c r="G47441" s="2"/>
      <c r="J47441" s="2"/>
    </row>
    <row r="47442">
      <c r="D47442" s="2"/>
      <c r="G47442" s="2"/>
      <c r="J47442" s="2"/>
    </row>
    <row r="47443">
      <c r="D47443" s="2"/>
      <c r="G47443" s="2"/>
      <c r="J47443" s="2"/>
    </row>
    <row r="47444">
      <c r="D47444" s="2"/>
      <c r="G47444" s="2"/>
      <c r="J47444" s="2"/>
    </row>
    <row r="47445">
      <c r="D47445" s="2"/>
      <c r="G47445" s="2"/>
      <c r="J47445" s="2"/>
    </row>
    <row r="47446">
      <c r="D47446" s="2"/>
      <c r="G47446" s="2"/>
      <c r="J47446" s="2"/>
    </row>
    <row r="47447">
      <c r="D47447" s="2"/>
      <c r="G47447" s="2"/>
      <c r="J47447" s="2"/>
    </row>
    <row r="47448">
      <c r="D47448" s="2"/>
      <c r="G47448" s="2"/>
      <c r="J47448" s="2"/>
    </row>
    <row r="47449">
      <c r="D47449" s="2"/>
      <c r="G47449" s="2"/>
      <c r="J47449" s="2"/>
    </row>
    <row r="47450">
      <c r="D47450" s="2"/>
      <c r="G47450" s="2"/>
      <c r="J47450" s="2"/>
    </row>
    <row r="47451">
      <c r="D47451" s="2"/>
      <c r="G47451" s="2"/>
      <c r="J47451" s="2"/>
    </row>
    <row r="47452">
      <c r="D47452" s="2"/>
      <c r="G47452" s="2"/>
      <c r="J47452" s="2"/>
    </row>
    <row r="47453">
      <c r="D47453" s="2"/>
      <c r="G47453" s="2"/>
      <c r="J47453" s="2"/>
    </row>
    <row r="47454">
      <c r="D47454" s="2"/>
      <c r="G47454" s="2"/>
      <c r="J47454" s="2"/>
    </row>
    <row r="47455">
      <c r="D47455" s="2"/>
      <c r="G47455" s="2"/>
      <c r="J47455" s="2"/>
    </row>
    <row r="47456">
      <c r="D47456" s="2"/>
      <c r="G47456" s="2"/>
      <c r="J47456" s="2"/>
    </row>
    <row r="47457">
      <c r="D47457" s="2"/>
      <c r="G47457" s="2"/>
      <c r="J47457" s="2"/>
    </row>
    <row r="47458">
      <c r="D47458" s="2"/>
      <c r="G47458" s="2"/>
      <c r="J47458" s="2"/>
    </row>
    <row r="47459">
      <c r="D47459" s="2"/>
      <c r="G47459" s="2"/>
      <c r="J47459" s="2"/>
    </row>
    <row r="47460">
      <c r="D47460" s="2"/>
      <c r="G47460" s="2"/>
      <c r="J47460" s="2"/>
    </row>
    <row r="47461">
      <c r="D47461" s="2"/>
      <c r="G47461" s="2"/>
      <c r="J47461" s="2"/>
    </row>
    <row r="47462">
      <c r="D47462" s="2"/>
      <c r="G47462" s="2"/>
      <c r="J47462" s="2"/>
    </row>
    <row r="47463">
      <c r="D47463" s="2"/>
      <c r="G47463" s="2"/>
      <c r="J47463" s="2"/>
    </row>
    <row r="47464">
      <c r="D47464" s="2"/>
      <c r="G47464" s="2"/>
      <c r="J47464" s="2"/>
    </row>
    <row r="47465">
      <c r="D47465" s="2"/>
      <c r="G47465" s="2"/>
      <c r="J47465" s="2"/>
    </row>
    <row r="47466">
      <c r="D47466" s="2"/>
      <c r="G47466" s="2"/>
      <c r="J47466" s="2"/>
    </row>
    <row r="47467">
      <c r="D47467" s="2"/>
      <c r="G47467" s="2"/>
      <c r="J47467" s="2"/>
    </row>
    <row r="47468">
      <c r="D47468" s="2"/>
      <c r="G47468" s="2"/>
      <c r="J47468" s="2"/>
    </row>
    <row r="47469">
      <c r="D47469" s="2"/>
      <c r="G47469" s="2"/>
      <c r="J47469" s="2"/>
    </row>
    <row r="47470">
      <c r="D47470" s="2"/>
      <c r="G47470" s="2"/>
      <c r="J47470" s="2"/>
    </row>
    <row r="47471">
      <c r="D47471" s="2"/>
      <c r="G47471" s="2"/>
      <c r="J47471" s="2"/>
    </row>
    <row r="47472">
      <c r="D47472" s="2"/>
      <c r="G47472" s="2"/>
      <c r="J47472" s="2"/>
    </row>
    <row r="47473">
      <c r="D47473" s="2"/>
      <c r="G47473" s="2"/>
      <c r="J47473" s="2"/>
    </row>
    <row r="47474">
      <c r="D47474" s="2"/>
      <c r="G47474" s="2"/>
      <c r="J47474" s="2"/>
    </row>
    <row r="47475">
      <c r="D47475" s="2"/>
      <c r="G47475" s="2"/>
      <c r="J47475" s="2"/>
    </row>
    <row r="47476">
      <c r="D47476" s="2"/>
      <c r="G47476" s="2"/>
      <c r="J47476" s="2"/>
    </row>
    <row r="47477">
      <c r="D47477" s="2"/>
      <c r="G47477" s="2"/>
      <c r="J47477" s="2"/>
    </row>
    <row r="47478">
      <c r="D47478" s="2"/>
      <c r="G47478" s="2"/>
      <c r="J47478" s="2"/>
    </row>
    <row r="47479">
      <c r="D47479" s="2"/>
      <c r="G47479" s="2"/>
      <c r="J47479" s="2"/>
    </row>
    <row r="47480">
      <c r="D47480" s="2"/>
      <c r="G47480" s="2"/>
      <c r="J47480" s="2"/>
    </row>
    <row r="47481">
      <c r="D47481" s="2"/>
      <c r="G47481" s="2"/>
      <c r="J47481" s="2"/>
    </row>
    <row r="47482">
      <c r="D47482" s="2"/>
      <c r="G47482" s="2"/>
      <c r="J47482" s="2"/>
    </row>
    <row r="47483">
      <c r="D47483" s="2"/>
      <c r="G47483" s="2"/>
      <c r="J47483" s="2"/>
    </row>
    <row r="47484">
      <c r="D47484" s="2"/>
      <c r="G47484" s="2"/>
      <c r="J47484" s="2"/>
    </row>
    <row r="47485">
      <c r="D47485" s="2"/>
      <c r="G47485" s="2"/>
      <c r="J47485" s="2"/>
    </row>
    <row r="47486">
      <c r="D47486" s="2"/>
      <c r="G47486" s="2"/>
      <c r="J47486" s="2"/>
    </row>
    <row r="47487">
      <c r="D47487" s="2"/>
      <c r="G47487" s="2"/>
      <c r="J47487" s="2"/>
    </row>
    <row r="47488">
      <c r="D47488" s="2"/>
      <c r="G47488" s="2"/>
      <c r="J47488" s="2"/>
    </row>
    <row r="47489">
      <c r="D47489" s="2"/>
      <c r="G47489" s="2"/>
      <c r="J47489" s="2"/>
    </row>
    <row r="47490">
      <c r="D47490" s="2"/>
      <c r="G47490" s="2"/>
      <c r="J47490" s="2"/>
    </row>
    <row r="47491">
      <c r="D47491" s="2"/>
      <c r="G47491" s="2"/>
      <c r="J47491" s="2"/>
    </row>
    <row r="47492">
      <c r="D47492" s="2"/>
      <c r="G47492" s="2"/>
      <c r="J47492" s="2"/>
    </row>
    <row r="47493">
      <c r="D47493" s="2"/>
      <c r="G47493" s="2"/>
      <c r="J47493" s="2"/>
    </row>
    <row r="47494">
      <c r="D47494" s="2"/>
      <c r="G47494" s="2"/>
      <c r="J47494" s="2"/>
    </row>
    <row r="47495">
      <c r="D47495" s="2"/>
      <c r="G47495" s="2"/>
      <c r="J47495" s="2"/>
    </row>
    <row r="47496">
      <c r="D47496" s="2"/>
      <c r="G47496" s="2"/>
      <c r="J47496" s="2"/>
    </row>
    <row r="47497">
      <c r="D47497" s="2"/>
      <c r="G47497" s="2"/>
      <c r="J47497" s="2"/>
    </row>
    <row r="47498">
      <c r="D47498" s="2"/>
      <c r="G47498" s="2"/>
      <c r="J47498" s="2"/>
    </row>
    <row r="47499">
      <c r="D47499" s="2"/>
      <c r="G47499" s="2"/>
      <c r="J47499" s="2"/>
    </row>
    <row r="47500">
      <c r="D47500" s="2"/>
      <c r="G47500" s="2"/>
      <c r="J47500" s="2"/>
    </row>
    <row r="47501">
      <c r="D47501" s="2"/>
      <c r="G47501" s="2"/>
      <c r="J47501" s="2"/>
    </row>
    <row r="47502">
      <c r="D47502" s="2"/>
      <c r="G47502" s="2"/>
      <c r="J47502" s="2"/>
    </row>
    <row r="47503">
      <c r="D47503" s="2"/>
      <c r="G47503" s="2"/>
      <c r="J47503" s="2"/>
    </row>
    <row r="47504">
      <c r="D47504" s="2"/>
      <c r="G47504" s="2"/>
      <c r="J47504" s="2"/>
    </row>
    <row r="47505">
      <c r="D47505" s="2"/>
      <c r="G47505" s="2"/>
      <c r="J47505" s="2"/>
    </row>
    <row r="47506">
      <c r="D47506" s="2"/>
      <c r="G47506" s="2"/>
      <c r="J47506" s="2"/>
    </row>
    <row r="47507">
      <c r="D47507" s="2"/>
      <c r="G47507" s="2"/>
      <c r="J47507" s="2"/>
    </row>
    <row r="47508">
      <c r="D47508" s="2"/>
      <c r="G47508" s="2"/>
      <c r="J47508" s="2"/>
    </row>
    <row r="47509">
      <c r="D47509" s="2"/>
      <c r="G47509" s="2"/>
      <c r="J47509" s="2"/>
    </row>
    <row r="47510">
      <c r="D47510" s="2"/>
      <c r="G47510" s="2"/>
      <c r="J47510" s="2"/>
    </row>
    <row r="47511">
      <c r="D47511" s="2"/>
      <c r="G47511" s="2"/>
      <c r="J47511" s="2"/>
    </row>
    <row r="47512">
      <c r="D47512" s="2"/>
      <c r="G47512" s="2"/>
      <c r="J47512" s="2"/>
    </row>
    <row r="47513">
      <c r="D47513" s="2"/>
      <c r="G47513" s="2"/>
      <c r="J47513" s="2"/>
    </row>
    <row r="47514">
      <c r="D47514" s="2"/>
      <c r="G47514" s="2"/>
      <c r="J47514" s="2"/>
    </row>
    <row r="47515">
      <c r="D47515" s="2"/>
      <c r="G47515" s="2"/>
      <c r="J47515" s="2"/>
    </row>
    <row r="47516">
      <c r="D47516" s="2"/>
      <c r="G47516" s="2"/>
      <c r="J47516" s="2"/>
    </row>
    <row r="47517">
      <c r="D47517" s="2"/>
      <c r="G47517" s="2"/>
      <c r="J47517" s="2"/>
    </row>
    <row r="47518">
      <c r="D47518" s="2"/>
      <c r="G47518" s="2"/>
      <c r="J47518" s="2"/>
    </row>
    <row r="47519">
      <c r="D47519" s="2"/>
      <c r="G47519" s="2"/>
      <c r="J47519" s="2"/>
    </row>
    <row r="47520">
      <c r="D47520" s="2"/>
      <c r="G47520" s="2"/>
      <c r="J47520" s="2"/>
    </row>
    <row r="47521">
      <c r="D47521" s="2"/>
      <c r="G47521" s="2"/>
      <c r="J47521" s="2"/>
    </row>
    <row r="47522">
      <c r="D47522" s="2"/>
      <c r="G47522" s="2"/>
      <c r="J47522" s="2"/>
    </row>
    <row r="47523">
      <c r="D47523" s="2"/>
      <c r="G47523" s="2"/>
      <c r="J47523" s="2"/>
    </row>
    <row r="47524">
      <c r="D47524" s="2"/>
      <c r="G47524" s="2"/>
      <c r="J47524" s="2"/>
    </row>
    <row r="47525">
      <c r="D47525" s="2"/>
      <c r="G47525" s="2"/>
      <c r="J47525" s="2"/>
    </row>
    <row r="47526">
      <c r="D47526" s="2"/>
      <c r="G47526" s="2"/>
      <c r="J47526" s="2"/>
    </row>
    <row r="47527">
      <c r="D47527" s="2"/>
      <c r="G47527" s="2"/>
      <c r="J47527" s="2"/>
    </row>
    <row r="47528">
      <c r="D47528" s="2"/>
      <c r="G47528" s="2"/>
      <c r="J47528" s="2"/>
    </row>
    <row r="47529">
      <c r="D47529" s="2"/>
      <c r="G47529" s="2"/>
      <c r="J47529" s="2"/>
    </row>
    <row r="47530">
      <c r="D47530" s="2"/>
      <c r="G47530" s="2"/>
      <c r="J47530" s="2"/>
    </row>
    <row r="47531">
      <c r="D47531" s="2"/>
      <c r="G47531" s="2"/>
      <c r="J47531" s="2"/>
    </row>
    <row r="47532">
      <c r="D47532" s="2"/>
      <c r="G47532" s="2"/>
      <c r="J47532" s="2"/>
    </row>
    <row r="47533">
      <c r="D47533" s="2"/>
      <c r="G47533" s="2"/>
      <c r="J47533" s="2"/>
    </row>
    <row r="47534">
      <c r="D47534" s="2"/>
      <c r="G47534" s="2"/>
      <c r="J47534" s="2"/>
    </row>
    <row r="47535">
      <c r="D47535" s="2"/>
      <c r="G47535" s="2"/>
      <c r="J47535" s="2"/>
    </row>
    <row r="47536">
      <c r="D47536" s="2"/>
      <c r="G47536" s="2"/>
      <c r="J47536" s="2"/>
    </row>
    <row r="47537">
      <c r="D47537" s="2"/>
      <c r="G47537" s="2"/>
      <c r="J47537" s="2"/>
    </row>
    <row r="47538">
      <c r="D47538" s="2"/>
      <c r="G47538" s="2"/>
      <c r="J47538" s="2"/>
    </row>
    <row r="47539">
      <c r="D47539" s="2"/>
      <c r="G47539" s="2"/>
      <c r="J47539" s="2"/>
    </row>
    <row r="47540">
      <c r="D47540" s="2"/>
      <c r="G47540" s="2"/>
      <c r="J47540" s="2"/>
    </row>
    <row r="47541">
      <c r="D47541" s="2"/>
      <c r="G47541" s="2"/>
      <c r="J47541" s="2"/>
    </row>
    <row r="47542">
      <c r="D47542" s="2"/>
      <c r="G47542" s="2"/>
      <c r="J47542" s="2"/>
    </row>
    <row r="47543">
      <c r="D47543" s="2"/>
      <c r="G47543" s="2"/>
      <c r="J47543" s="2"/>
    </row>
    <row r="47544">
      <c r="D47544" s="2"/>
      <c r="G47544" s="2"/>
      <c r="J47544" s="2"/>
    </row>
    <row r="47545">
      <c r="D47545" s="2"/>
      <c r="G47545" s="2"/>
      <c r="J47545" s="2"/>
    </row>
    <row r="47546">
      <c r="D47546" s="2"/>
      <c r="G47546" s="2"/>
      <c r="J47546" s="2"/>
    </row>
    <row r="47547">
      <c r="D47547" s="2"/>
      <c r="G47547" s="2"/>
      <c r="J47547" s="2"/>
    </row>
    <row r="47548">
      <c r="D47548" s="2"/>
      <c r="G47548" s="2"/>
      <c r="J47548" s="2"/>
    </row>
    <row r="47549">
      <c r="D47549" s="2"/>
      <c r="G47549" s="2"/>
      <c r="J47549" s="2"/>
    </row>
    <row r="47550">
      <c r="D47550" s="2"/>
      <c r="G47550" s="2"/>
      <c r="J47550" s="2"/>
    </row>
    <row r="47551">
      <c r="D47551" s="2"/>
      <c r="G47551" s="2"/>
      <c r="J47551" s="2"/>
    </row>
    <row r="47552">
      <c r="D47552" s="2"/>
      <c r="G47552" s="2"/>
      <c r="J47552" s="2"/>
    </row>
    <row r="47553">
      <c r="D47553" s="2"/>
      <c r="G47553" s="2"/>
      <c r="J47553" s="2"/>
    </row>
    <row r="47554">
      <c r="D47554" s="2"/>
      <c r="G47554" s="2"/>
      <c r="J47554" s="2"/>
    </row>
    <row r="47555">
      <c r="D47555" s="2"/>
      <c r="G47555" s="2"/>
      <c r="J47555" s="2"/>
    </row>
    <row r="47556">
      <c r="D47556" s="2"/>
      <c r="G47556" s="2"/>
      <c r="J47556" s="2"/>
    </row>
    <row r="47557">
      <c r="D47557" s="2"/>
      <c r="G47557" s="2"/>
      <c r="J47557" s="2"/>
    </row>
    <row r="47558">
      <c r="D47558" s="2"/>
      <c r="G47558" s="2"/>
      <c r="J47558" s="2"/>
    </row>
    <row r="47559">
      <c r="D47559" s="2"/>
      <c r="G47559" s="2"/>
      <c r="J47559" s="2"/>
    </row>
    <row r="47560">
      <c r="D47560" s="2"/>
      <c r="G47560" s="2"/>
      <c r="J47560" s="2"/>
    </row>
    <row r="47561">
      <c r="D47561" s="2"/>
      <c r="G47561" s="2"/>
      <c r="J47561" s="2"/>
    </row>
    <row r="47562">
      <c r="D47562" s="2"/>
      <c r="G47562" s="2"/>
      <c r="J47562" s="2"/>
    </row>
    <row r="47563">
      <c r="D47563" s="2"/>
      <c r="G47563" s="2"/>
      <c r="J47563" s="2"/>
    </row>
    <row r="47564">
      <c r="D47564" s="2"/>
      <c r="G47564" s="2"/>
      <c r="J47564" s="2"/>
    </row>
    <row r="47565">
      <c r="D47565" s="2"/>
      <c r="G47565" s="2"/>
      <c r="J47565" s="2"/>
    </row>
    <row r="47566">
      <c r="D47566" s="2"/>
      <c r="G47566" s="2"/>
      <c r="J47566" s="2"/>
    </row>
    <row r="47567">
      <c r="D47567" s="2"/>
      <c r="G47567" s="2"/>
      <c r="J47567" s="2"/>
    </row>
    <row r="47568">
      <c r="D47568" s="2"/>
      <c r="G47568" s="2"/>
      <c r="J47568" s="2"/>
    </row>
    <row r="47569">
      <c r="D47569" s="2"/>
      <c r="G47569" s="2"/>
      <c r="J47569" s="2"/>
    </row>
    <row r="47570">
      <c r="D47570" s="2"/>
      <c r="G47570" s="2"/>
      <c r="J47570" s="2"/>
    </row>
    <row r="47571">
      <c r="D47571" s="2"/>
      <c r="G47571" s="2"/>
      <c r="J47571" s="2"/>
    </row>
    <row r="47572">
      <c r="D47572" s="2"/>
      <c r="G47572" s="2"/>
      <c r="J47572" s="2"/>
    </row>
    <row r="47573">
      <c r="D47573" s="2"/>
      <c r="G47573" s="2"/>
      <c r="J47573" s="2"/>
    </row>
    <row r="47574">
      <c r="D47574" s="2"/>
      <c r="G47574" s="2"/>
      <c r="J47574" s="2"/>
    </row>
    <row r="47575">
      <c r="D47575" s="2"/>
      <c r="G47575" s="2"/>
      <c r="J47575" s="2"/>
    </row>
    <row r="47576">
      <c r="D47576" s="2"/>
      <c r="G47576" s="2"/>
      <c r="J47576" s="2"/>
    </row>
    <row r="47577">
      <c r="D47577" s="2"/>
      <c r="G47577" s="2"/>
      <c r="J47577" s="2"/>
    </row>
    <row r="47578">
      <c r="D47578" s="2"/>
      <c r="G47578" s="2"/>
      <c r="J47578" s="2"/>
    </row>
    <row r="47579">
      <c r="D47579" s="2"/>
      <c r="G47579" s="2"/>
      <c r="J47579" s="2"/>
    </row>
    <row r="47580">
      <c r="D47580" s="2"/>
      <c r="G47580" s="2"/>
      <c r="J47580" s="2"/>
    </row>
    <row r="47581">
      <c r="D47581" s="2"/>
      <c r="G47581" s="2"/>
      <c r="J47581" s="2"/>
    </row>
    <row r="47582">
      <c r="D47582" s="2"/>
      <c r="G47582" s="2"/>
      <c r="J47582" s="2"/>
    </row>
    <row r="47583">
      <c r="D47583" s="2"/>
      <c r="G47583" s="2"/>
      <c r="J47583" s="2"/>
    </row>
    <row r="47584">
      <c r="D47584" s="2"/>
      <c r="G47584" s="2"/>
      <c r="J47584" s="2"/>
    </row>
    <row r="47585">
      <c r="D47585" s="2"/>
      <c r="G47585" s="2"/>
      <c r="J47585" s="2"/>
    </row>
    <row r="47586">
      <c r="D47586" s="2"/>
      <c r="G47586" s="2"/>
      <c r="J47586" s="2"/>
    </row>
    <row r="47587">
      <c r="D47587" s="2"/>
      <c r="G47587" s="2"/>
      <c r="J47587" s="2"/>
    </row>
    <row r="47588">
      <c r="D47588" s="2"/>
      <c r="G47588" s="2"/>
      <c r="J47588" s="2"/>
    </row>
    <row r="47589">
      <c r="D47589" s="2"/>
      <c r="G47589" s="2"/>
      <c r="J47589" s="2"/>
    </row>
    <row r="47590">
      <c r="D47590" s="2"/>
      <c r="G47590" s="2"/>
      <c r="J47590" s="2"/>
    </row>
    <row r="47591">
      <c r="D47591" s="2"/>
      <c r="G47591" s="2"/>
      <c r="J47591" s="2"/>
    </row>
    <row r="47592">
      <c r="D47592" s="2"/>
      <c r="G47592" s="2"/>
      <c r="J47592" s="2"/>
    </row>
    <row r="47593">
      <c r="D47593" s="2"/>
      <c r="G47593" s="2"/>
      <c r="J47593" s="2"/>
    </row>
    <row r="47594">
      <c r="D47594" s="2"/>
      <c r="G47594" s="2"/>
      <c r="J47594" s="2"/>
    </row>
    <row r="47595">
      <c r="D47595" s="2"/>
      <c r="G47595" s="2"/>
      <c r="J47595" s="2"/>
    </row>
    <row r="47596">
      <c r="D47596" s="2"/>
      <c r="G47596" s="2"/>
      <c r="J47596" s="2"/>
    </row>
    <row r="47597">
      <c r="D47597" s="2"/>
      <c r="G47597" s="2"/>
      <c r="J47597" s="2"/>
    </row>
    <row r="47598">
      <c r="D47598" s="2"/>
      <c r="G47598" s="2"/>
      <c r="J47598" s="2"/>
    </row>
    <row r="47599">
      <c r="D47599" s="2"/>
      <c r="G47599" s="2"/>
      <c r="J47599" s="2"/>
    </row>
    <row r="47600">
      <c r="D47600" s="2"/>
      <c r="G47600" s="2"/>
      <c r="J47600" s="2"/>
    </row>
    <row r="47601">
      <c r="D47601" s="2"/>
      <c r="G47601" s="2"/>
      <c r="J47601" s="2"/>
    </row>
    <row r="47602">
      <c r="D47602" s="2"/>
      <c r="G47602" s="2"/>
      <c r="J47602" s="2"/>
    </row>
    <row r="47603">
      <c r="D47603" s="2"/>
      <c r="G47603" s="2"/>
      <c r="J47603" s="2"/>
    </row>
    <row r="47604">
      <c r="D47604" s="2"/>
      <c r="G47604" s="2"/>
      <c r="J47604" s="2"/>
    </row>
    <row r="47605">
      <c r="D47605" s="2"/>
      <c r="G47605" s="2"/>
      <c r="J47605" s="2"/>
    </row>
    <row r="47606">
      <c r="D47606" s="2"/>
      <c r="G47606" s="2"/>
      <c r="J47606" s="2"/>
    </row>
    <row r="47607">
      <c r="D47607" s="2"/>
      <c r="G47607" s="2"/>
      <c r="J47607" s="2"/>
    </row>
    <row r="47608">
      <c r="D47608" s="2"/>
      <c r="G47608" s="2"/>
      <c r="J47608" s="2"/>
    </row>
    <row r="47609">
      <c r="D47609" s="2"/>
      <c r="G47609" s="2"/>
      <c r="J47609" s="2"/>
    </row>
    <row r="47610">
      <c r="D47610" s="2"/>
      <c r="G47610" s="2"/>
      <c r="J47610" s="2"/>
    </row>
    <row r="47611">
      <c r="D47611" s="2"/>
      <c r="G47611" s="2"/>
      <c r="J47611" s="2"/>
    </row>
    <row r="47612">
      <c r="D47612" s="2"/>
      <c r="G47612" s="2"/>
      <c r="J47612" s="2"/>
    </row>
    <row r="47613">
      <c r="D47613" s="2"/>
      <c r="G47613" s="2"/>
      <c r="J47613" s="2"/>
    </row>
    <row r="47614">
      <c r="D47614" s="2"/>
      <c r="G47614" s="2"/>
      <c r="J47614" s="2"/>
    </row>
    <row r="47615">
      <c r="D47615" s="2"/>
      <c r="G47615" s="2"/>
      <c r="J47615" s="2"/>
    </row>
    <row r="47616">
      <c r="D47616" s="2"/>
      <c r="G47616" s="2"/>
      <c r="J47616" s="2"/>
    </row>
    <row r="47617">
      <c r="D47617" s="2"/>
      <c r="G47617" s="2"/>
      <c r="J47617" s="2"/>
    </row>
    <row r="47618">
      <c r="D47618" s="2"/>
      <c r="G47618" s="2"/>
      <c r="J47618" s="2"/>
    </row>
    <row r="47619">
      <c r="D47619" s="2"/>
      <c r="G47619" s="2"/>
      <c r="J47619" s="2"/>
    </row>
    <row r="47620">
      <c r="D47620" s="2"/>
      <c r="G47620" s="2"/>
      <c r="J47620" s="2"/>
    </row>
    <row r="47621">
      <c r="D47621" s="2"/>
      <c r="G47621" s="2"/>
      <c r="J47621" s="2"/>
    </row>
    <row r="47622">
      <c r="D47622" s="2"/>
      <c r="G47622" s="2"/>
      <c r="J47622" s="2"/>
    </row>
    <row r="47623">
      <c r="D47623" s="2"/>
      <c r="G47623" s="2"/>
      <c r="J47623" s="2"/>
    </row>
    <row r="47624">
      <c r="D47624" s="2"/>
      <c r="G47624" s="2"/>
      <c r="J47624" s="2"/>
    </row>
    <row r="47625">
      <c r="D47625" s="2"/>
      <c r="G47625" s="2"/>
      <c r="J47625" s="2"/>
    </row>
    <row r="47626">
      <c r="D47626" s="2"/>
      <c r="G47626" s="2"/>
      <c r="J47626" s="2"/>
    </row>
    <row r="47627">
      <c r="D47627" s="2"/>
      <c r="G47627" s="2"/>
      <c r="J47627" s="2"/>
    </row>
    <row r="47628">
      <c r="D47628" s="2"/>
      <c r="G47628" s="2"/>
      <c r="J47628" s="2"/>
    </row>
    <row r="47629">
      <c r="D47629" s="2"/>
      <c r="G47629" s="2"/>
      <c r="J47629" s="2"/>
    </row>
    <row r="47630">
      <c r="D47630" s="2"/>
      <c r="G47630" s="2"/>
      <c r="J47630" s="2"/>
    </row>
    <row r="47631">
      <c r="D47631" s="2"/>
      <c r="G47631" s="2"/>
      <c r="J47631" s="2"/>
    </row>
    <row r="47632">
      <c r="D47632" s="2"/>
      <c r="G47632" s="2"/>
      <c r="J47632" s="2"/>
    </row>
    <row r="47633">
      <c r="D47633" s="2"/>
      <c r="G47633" s="2"/>
      <c r="J47633" s="2"/>
    </row>
    <row r="47634">
      <c r="D47634" s="2"/>
      <c r="G47634" s="2"/>
      <c r="J47634" s="2"/>
    </row>
    <row r="47635">
      <c r="D47635" s="2"/>
      <c r="G47635" s="2"/>
      <c r="J47635" s="2"/>
    </row>
    <row r="47636">
      <c r="D47636" s="2"/>
      <c r="G47636" s="2"/>
      <c r="J47636" s="2"/>
    </row>
    <row r="47637">
      <c r="D47637" s="2"/>
      <c r="G47637" s="2"/>
      <c r="J47637" s="2"/>
    </row>
    <row r="47638">
      <c r="D47638" s="2"/>
      <c r="G47638" s="2"/>
      <c r="J47638" s="2"/>
    </row>
    <row r="47639">
      <c r="D47639" s="2"/>
      <c r="G47639" s="2"/>
      <c r="J47639" s="2"/>
    </row>
    <row r="47640">
      <c r="D47640" s="2"/>
      <c r="G47640" s="2"/>
      <c r="J47640" s="2"/>
    </row>
    <row r="47641">
      <c r="D47641" s="2"/>
      <c r="G47641" s="2"/>
      <c r="J47641" s="2"/>
    </row>
    <row r="47642">
      <c r="D47642" s="2"/>
      <c r="G47642" s="2"/>
      <c r="J47642" s="2"/>
    </row>
    <row r="47643">
      <c r="D47643" s="2"/>
      <c r="G47643" s="2"/>
      <c r="J47643" s="2"/>
    </row>
    <row r="47644">
      <c r="D47644" s="2"/>
      <c r="G47644" s="2"/>
      <c r="J47644" s="2"/>
    </row>
    <row r="47645">
      <c r="D47645" s="2"/>
      <c r="G47645" s="2"/>
      <c r="J47645" s="2"/>
    </row>
    <row r="47646">
      <c r="D47646" s="2"/>
      <c r="G47646" s="2"/>
      <c r="J47646" s="2"/>
    </row>
    <row r="47647">
      <c r="D47647" s="2"/>
      <c r="G47647" s="2"/>
      <c r="J47647" s="2"/>
    </row>
    <row r="47648">
      <c r="D47648" s="2"/>
      <c r="G47648" s="2"/>
      <c r="J47648" s="2"/>
    </row>
    <row r="47649">
      <c r="D47649" s="2"/>
      <c r="G47649" s="2"/>
      <c r="J47649" s="2"/>
    </row>
    <row r="47650">
      <c r="D47650" s="2"/>
      <c r="G47650" s="2"/>
      <c r="J47650" s="2"/>
    </row>
    <row r="47651">
      <c r="D47651" s="2"/>
      <c r="G47651" s="2"/>
      <c r="J47651" s="2"/>
    </row>
    <row r="47652">
      <c r="D47652" s="2"/>
      <c r="G47652" s="2"/>
      <c r="J47652" s="2"/>
    </row>
    <row r="47653">
      <c r="D47653" s="2"/>
      <c r="G47653" s="2"/>
      <c r="J47653" s="2"/>
    </row>
    <row r="47654">
      <c r="D47654" s="2"/>
      <c r="G47654" s="2"/>
      <c r="J47654" s="2"/>
    </row>
    <row r="47655">
      <c r="D47655" s="2"/>
      <c r="G47655" s="2"/>
      <c r="J47655" s="2"/>
    </row>
    <row r="47656">
      <c r="D47656" s="2"/>
      <c r="G47656" s="2"/>
      <c r="J47656" s="2"/>
    </row>
    <row r="47657">
      <c r="D47657" s="2"/>
      <c r="G47657" s="2"/>
      <c r="J47657" s="2"/>
    </row>
    <row r="47658">
      <c r="D47658" s="2"/>
      <c r="G47658" s="2"/>
      <c r="J47658" s="2"/>
    </row>
    <row r="47659">
      <c r="D47659" s="2"/>
      <c r="G47659" s="2"/>
      <c r="J47659" s="2"/>
    </row>
    <row r="47660">
      <c r="D47660" s="2"/>
      <c r="G47660" s="2"/>
      <c r="J47660" s="2"/>
    </row>
    <row r="47661">
      <c r="D47661" s="2"/>
      <c r="G47661" s="2"/>
      <c r="J47661" s="2"/>
    </row>
    <row r="47662">
      <c r="D47662" s="2"/>
      <c r="G47662" s="2"/>
      <c r="J47662" s="2"/>
    </row>
    <row r="47663">
      <c r="D47663" s="2"/>
      <c r="G47663" s="2"/>
      <c r="J47663" s="2"/>
    </row>
    <row r="47664">
      <c r="D47664" s="2"/>
      <c r="G47664" s="2"/>
      <c r="J47664" s="2"/>
    </row>
    <row r="47665">
      <c r="D47665" s="2"/>
      <c r="G47665" s="2"/>
      <c r="J47665" s="2"/>
    </row>
    <row r="47666">
      <c r="D47666" s="2"/>
      <c r="G47666" s="2"/>
      <c r="J47666" s="2"/>
    </row>
    <row r="47667">
      <c r="D47667" s="2"/>
      <c r="G47667" s="2"/>
      <c r="J47667" s="2"/>
    </row>
    <row r="47668">
      <c r="D47668" s="2"/>
      <c r="G47668" s="2"/>
      <c r="J47668" s="2"/>
    </row>
    <row r="47669">
      <c r="D47669" s="2"/>
      <c r="G47669" s="2"/>
      <c r="J47669" s="2"/>
    </row>
    <row r="47670">
      <c r="D47670" s="2"/>
      <c r="G47670" s="2"/>
      <c r="J47670" s="2"/>
    </row>
    <row r="47671">
      <c r="D47671" s="2"/>
      <c r="G47671" s="2"/>
      <c r="J47671" s="2"/>
    </row>
    <row r="47672">
      <c r="D47672" s="2"/>
      <c r="G47672" s="2"/>
      <c r="J47672" s="2"/>
    </row>
    <row r="47673">
      <c r="D47673" s="2"/>
      <c r="G47673" s="2"/>
      <c r="J47673" s="2"/>
    </row>
    <row r="47674">
      <c r="D47674" s="2"/>
      <c r="G47674" s="2"/>
      <c r="J47674" s="2"/>
    </row>
    <row r="47675">
      <c r="D47675" s="2"/>
      <c r="G47675" s="2"/>
      <c r="J47675" s="2"/>
    </row>
    <row r="47676">
      <c r="D47676" s="2"/>
      <c r="G47676" s="2"/>
      <c r="J47676" s="2"/>
    </row>
    <row r="47677">
      <c r="D47677" s="2"/>
      <c r="G47677" s="2"/>
      <c r="J47677" s="2"/>
    </row>
    <row r="47678">
      <c r="D47678" s="2"/>
      <c r="G47678" s="2"/>
      <c r="J47678" s="2"/>
    </row>
    <row r="47679">
      <c r="D47679" s="2"/>
      <c r="G47679" s="2"/>
      <c r="J47679" s="2"/>
    </row>
    <row r="47680">
      <c r="D47680" s="2"/>
      <c r="G47680" s="2"/>
      <c r="J47680" s="2"/>
    </row>
    <row r="47681">
      <c r="D47681" s="2"/>
      <c r="G47681" s="2"/>
      <c r="J47681" s="2"/>
    </row>
    <row r="47682">
      <c r="D47682" s="2"/>
      <c r="G47682" s="2"/>
      <c r="J47682" s="2"/>
    </row>
    <row r="47683">
      <c r="D47683" s="2"/>
      <c r="G47683" s="2"/>
      <c r="J47683" s="2"/>
    </row>
    <row r="47684">
      <c r="D47684" s="2"/>
      <c r="G47684" s="2"/>
      <c r="J47684" s="2"/>
    </row>
    <row r="47685">
      <c r="D47685" s="2"/>
      <c r="G47685" s="2"/>
      <c r="J47685" s="2"/>
    </row>
    <row r="47686">
      <c r="D47686" s="2"/>
      <c r="G47686" s="2"/>
      <c r="J47686" s="2"/>
    </row>
    <row r="47687">
      <c r="D47687" s="2"/>
      <c r="G47687" s="2"/>
      <c r="J47687" s="2"/>
    </row>
    <row r="47688">
      <c r="D47688" s="2"/>
      <c r="G47688" s="2"/>
      <c r="J47688" s="2"/>
    </row>
    <row r="47689">
      <c r="D47689" s="2"/>
      <c r="G47689" s="2"/>
      <c r="J47689" s="2"/>
    </row>
    <row r="47690">
      <c r="D47690" s="2"/>
      <c r="G47690" s="2"/>
      <c r="J47690" s="2"/>
    </row>
    <row r="47691">
      <c r="D47691" s="2"/>
      <c r="G47691" s="2"/>
      <c r="J47691" s="2"/>
    </row>
    <row r="47692">
      <c r="D47692" s="2"/>
      <c r="G47692" s="2"/>
      <c r="J47692" s="2"/>
    </row>
    <row r="47693">
      <c r="D47693" s="2"/>
      <c r="G47693" s="2"/>
      <c r="J47693" s="2"/>
    </row>
    <row r="47694">
      <c r="D47694" s="2"/>
      <c r="G47694" s="2"/>
      <c r="J47694" s="2"/>
    </row>
    <row r="47695">
      <c r="D47695" s="2"/>
      <c r="G47695" s="2"/>
      <c r="J47695" s="2"/>
    </row>
    <row r="47696">
      <c r="D47696" s="2"/>
      <c r="G47696" s="2"/>
      <c r="J47696" s="2"/>
    </row>
    <row r="47697">
      <c r="D47697" s="2"/>
      <c r="G47697" s="2"/>
      <c r="J47697" s="2"/>
    </row>
    <row r="47698">
      <c r="D47698" s="2"/>
      <c r="G47698" s="2"/>
      <c r="J47698" s="2"/>
    </row>
    <row r="47699">
      <c r="D47699" s="2"/>
      <c r="G47699" s="2"/>
      <c r="J47699" s="2"/>
    </row>
    <row r="47700">
      <c r="D47700" s="2"/>
      <c r="G47700" s="2"/>
      <c r="J47700" s="2"/>
    </row>
    <row r="47701">
      <c r="D47701" s="2"/>
      <c r="G47701" s="2"/>
      <c r="J47701" s="2"/>
    </row>
    <row r="47702">
      <c r="D47702" s="2"/>
      <c r="G47702" s="2"/>
      <c r="J47702" s="2"/>
    </row>
    <row r="47703">
      <c r="D47703" s="2"/>
      <c r="G47703" s="2"/>
      <c r="J47703" s="2"/>
    </row>
    <row r="47704">
      <c r="D47704" s="2"/>
      <c r="G47704" s="2"/>
      <c r="J47704" s="2"/>
    </row>
    <row r="47705">
      <c r="D47705" s="2"/>
      <c r="G47705" s="2"/>
      <c r="J47705" s="2"/>
    </row>
    <row r="47706">
      <c r="D47706" s="2"/>
      <c r="G47706" s="2"/>
      <c r="J47706" s="2"/>
    </row>
    <row r="47707">
      <c r="D47707" s="2"/>
      <c r="G47707" s="2"/>
      <c r="J47707" s="2"/>
    </row>
    <row r="47708">
      <c r="D47708" s="2"/>
      <c r="G47708" s="2"/>
      <c r="J47708" s="2"/>
    </row>
    <row r="47709">
      <c r="D47709" s="2"/>
      <c r="G47709" s="2"/>
      <c r="J47709" s="2"/>
    </row>
    <row r="47710">
      <c r="D47710" s="2"/>
      <c r="G47710" s="2"/>
      <c r="J47710" s="2"/>
    </row>
    <row r="47711">
      <c r="D47711" s="2"/>
      <c r="G47711" s="2"/>
      <c r="J47711" s="2"/>
    </row>
    <row r="47712">
      <c r="D47712" s="2"/>
      <c r="G47712" s="2"/>
      <c r="J47712" s="2"/>
    </row>
    <row r="47713">
      <c r="D47713" s="2"/>
      <c r="G47713" s="2"/>
      <c r="J47713" s="2"/>
    </row>
    <row r="47714">
      <c r="D47714" s="2"/>
      <c r="G47714" s="2"/>
      <c r="J47714" s="2"/>
    </row>
    <row r="47715">
      <c r="D47715" s="2"/>
      <c r="G47715" s="2"/>
      <c r="J47715" s="2"/>
    </row>
    <row r="47716">
      <c r="D47716" s="2"/>
      <c r="G47716" s="2"/>
      <c r="J47716" s="2"/>
    </row>
    <row r="47717">
      <c r="D47717" s="2"/>
      <c r="G47717" s="2"/>
      <c r="J47717" s="2"/>
    </row>
    <row r="47718">
      <c r="D47718" s="2"/>
      <c r="G47718" s="2"/>
      <c r="J47718" s="2"/>
    </row>
    <row r="47719">
      <c r="D47719" s="2"/>
      <c r="G47719" s="2"/>
      <c r="J47719" s="2"/>
    </row>
    <row r="47720">
      <c r="D47720" s="2"/>
      <c r="G47720" s="2"/>
      <c r="J47720" s="2"/>
    </row>
    <row r="47721">
      <c r="D47721" s="2"/>
      <c r="G47721" s="2"/>
      <c r="J47721" s="2"/>
    </row>
    <row r="47722">
      <c r="D47722" s="2"/>
      <c r="G47722" s="2"/>
      <c r="J47722" s="2"/>
    </row>
    <row r="47723">
      <c r="D47723" s="2"/>
      <c r="G47723" s="2"/>
      <c r="J47723" s="2"/>
    </row>
    <row r="47724">
      <c r="D47724" s="2"/>
      <c r="G47724" s="2"/>
      <c r="J47724" s="2"/>
    </row>
    <row r="47725">
      <c r="D47725" s="2"/>
      <c r="G47725" s="2"/>
      <c r="J47725" s="2"/>
    </row>
    <row r="47726">
      <c r="D47726" s="2"/>
      <c r="G47726" s="2"/>
      <c r="J47726" s="2"/>
    </row>
    <row r="47727">
      <c r="D47727" s="2"/>
      <c r="G47727" s="2"/>
      <c r="J47727" s="2"/>
    </row>
    <row r="47728">
      <c r="D47728" s="2"/>
      <c r="G47728" s="2"/>
      <c r="J47728" s="2"/>
    </row>
    <row r="47729">
      <c r="D47729" s="2"/>
      <c r="G47729" s="2"/>
      <c r="J47729" s="2"/>
    </row>
    <row r="47730">
      <c r="D47730" s="2"/>
      <c r="G47730" s="2"/>
      <c r="J47730" s="2"/>
    </row>
    <row r="47731">
      <c r="D47731" s="2"/>
      <c r="G47731" s="2"/>
      <c r="J47731" s="2"/>
    </row>
    <row r="47732">
      <c r="D47732" s="2"/>
      <c r="G47732" s="2"/>
      <c r="J47732" s="2"/>
    </row>
    <row r="47733">
      <c r="D47733" s="2"/>
      <c r="G47733" s="2"/>
      <c r="J47733" s="2"/>
    </row>
    <row r="47734">
      <c r="D47734" s="2"/>
      <c r="G47734" s="2"/>
      <c r="J47734" s="2"/>
    </row>
    <row r="47735">
      <c r="D47735" s="2"/>
      <c r="G47735" s="2"/>
      <c r="J47735" s="2"/>
    </row>
    <row r="47736">
      <c r="D47736" s="2"/>
      <c r="G47736" s="2"/>
      <c r="J47736" s="2"/>
    </row>
    <row r="47737">
      <c r="D47737" s="2"/>
      <c r="G47737" s="2"/>
      <c r="J47737" s="2"/>
    </row>
    <row r="47738">
      <c r="D47738" s="2"/>
      <c r="G47738" s="2"/>
      <c r="J47738" s="2"/>
    </row>
    <row r="47739">
      <c r="D47739" s="2"/>
      <c r="G47739" s="2"/>
      <c r="J47739" s="2"/>
    </row>
    <row r="47740">
      <c r="D47740" s="2"/>
      <c r="G47740" s="2"/>
      <c r="J47740" s="2"/>
    </row>
    <row r="47741">
      <c r="D47741" s="2"/>
      <c r="G47741" s="2"/>
      <c r="J47741" s="2"/>
    </row>
    <row r="47742">
      <c r="D47742" s="2"/>
      <c r="G47742" s="2"/>
      <c r="J47742" s="2"/>
    </row>
    <row r="47743">
      <c r="D47743" s="2"/>
      <c r="G47743" s="2"/>
      <c r="J47743" s="2"/>
    </row>
    <row r="47744">
      <c r="D47744" s="2"/>
      <c r="G47744" s="2"/>
      <c r="J47744" s="2"/>
    </row>
    <row r="47745">
      <c r="D47745" s="2"/>
      <c r="G47745" s="2"/>
      <c r="J47745" s="2"/>
    </row>
    <row r="47746">
      <c r="D47746" s="2"/>
      <c r="G47746" s="2"/>
      <c r="J47746" s="2"/>
    </row>
    <row r="47747">
      <c r="D47747" s="2"/>
      <c r="G47747" s="2"/>
      <c r="J47747" s="2"/>
    </row>
    <row r="47748">
      <c r="D47748" s="2"/>
      <c r="G47748" s="2"/>
      <c r="J47748" s="2"/>
    </row>
    <row r="47749">
      <c r="D47749" s="2"/>
      <c r="G47749" s="2"/>
      <c r="J47749" s="2"/>
    </row>
    <row r="47750">
      <c r="D47750" s="2"/>
      <c r="G47750" s="2"/>
      <c r="J47750" s="2"/>
    </row>
    <row r="47751">
      <c r="D47751" s="2"/>
      <c r="G47751" s="2"/>
      <c r="J47751" s="2"/>
    </row>
    <row r="47752">
      <c r="D47752" s="2"/>
      <c r="G47752" s="2"/>
      <c r="J47752" s="2"/>
    </row>
    <row r="47753">
      <c r="D47753" s="2"/>
      <c r="G47753" s="2"/>
      <c r="J47753" s="2"/>
    </row>
    <row r="47754">
      <c r="D47754" s="2"/>
      <c r="G47754" s="2"/>
      <c r="J47754" s="2"/>
    </row>
    <row r="47755">
      <c r="D47755" s="2"/>
      <c r="G47755" s="2"/>
      <c r="J47755" s="2"/>
    </row>
    <row r="47756">
      <c r="D47756" s="2"/>
      <c r="G47756" s="2"/>
      <c r="J47756" s="2"/>
    </row>
    <row r="47757">
      <c r="D47757" s="2"/>
      <c r="G47757" s="2"/>
      <c r="J47757" s="2"/>
    </row>
    <row r="47758">
      <c r="D47758" s="2"/>
      <c r="G47758" s="2"/>
      <c r="J47758" s="2"/>
    </row>
    <row r="47759">
      <c r="D47759" s="2"/>
      <c r="G47759" s="2"/>
      <c r="J47759" s="2"/>
    </row>
    <row r="47760">
      <c r="D47760" s="2"/>
      <c r="G47760" s="2"/>
      <c r="J47760" s="2"/>
    </row>
    <row r="47761">
      <c r="D47761" s="2"/>
      <c r="G47761" s="2"/>
      <c r="J47761" s="2"/>
    </row>
    <row r="47762">
      <c r="D47762" s="2"/>
      <c r="G47762" s="2"/>
      <c r="J47762" s="2"/>
    </row>
    <row r="47763">
      <c r="D47763" s="2"/>
      <c r="G47763" s="2"/>
      <c r="J47763" s="2"/>
    </row>
    <row r="47764">
      <c r="D47764" s="2"/>
      <c r="G47764" s="2"/>
      <c r="J47764" s="2"/>
    </row>
    <row r="47765">
      <c r="D47765" s="2"/>
      <c r="G47765" s="2"/>
      <c r="J47765" s="2"/>
    </row>
    <row r="47766">
      <c r="D47766" s="2"/>
      <c r="G47766" s="2"/>
      <c r="J47766" s="2"/>
    </row>
    <row r="47767">
      <c r="D47767" s="2"/>
      <c r="G47767" s="2"/>
      <c r="J47767" s="2"/>
    </row>
    <row r="47768">
      <c r="D47768" s="2"/>
      <c r="G47768" s="2"/>
      <c r="J47768" s="2"/>
    </row>
    <row r="47769">
      <c r="D47769" s="2"/>
      <c r="G47769" s="2"/>
      <c r="J47769" s="2"/>
    </row>
    <row r="47770">
      <c r="D47770" s="2"/>
      <c r="G47770" s="2"/>
      <c r="J47770" s="2"/>
    </row>
    <row r="47771">
      <c r="D47771" s="2"/>
      <c r="G47771" s="2"/>
      <c r="J47771" s="2"/>
    </row>
    <row r="47772">
      <c r="D47772" s="2"/>
      <c r="G47772" s="2"/>
      <c r="J47772" s="2"/>
    </row>
    <row r="47773">
      <c r="D47773" s="2"/>
      <c r="G47773" s="2"/>
      <c r="J47773" s="2"/>
    </row>
    <row r="47774">
      <c r="D47774" s="2"/>
      <c r="G47774" s="2"/>
      <c r="J47774" s="2"/>
    </row>
    <row r="47775">
      <c r="D47775" s="2"/>
      <c r="G47775" s="2"/>
      <c r="J47775" s="2"/>
    </row>
    <row r="47776">
      <c r="D47776" s="2"/>
      <c r="G47776" s="2"/>
      <c r="J47776" s="2"/>
    </row>
    <row r="47777">
      <c r="D47777" s="2"/>
      <c r="G47777" s="2"/>
      <c r="J47777" s="2"/>
    </row>
    <row r="47778">
      <c r="D47778" s="2"/>
      <c r="G47778" s="2"/>
      <c r="J47778" s="2"/>
    </row>
    <row r="47779">
      <c r="D47779" s="2"/>
      <c r="G47779" s="2"/>
      <c r="J47779" s="2"/>
    </row>
    <row r="47780">
      <c r="D47780" s="2"/>
      <c r="G47780" s="2"/>
      <c r="J47780" s="2"/>
    </row>
    <row r="47781">
      <c r="D47781" s="2"/>
      <c r="G47781" s="2"/>
      <c r="J47781" s="2"/>
    </row>
    <row r="47782">
      <c r="D47782" s="2"/>
      <c r="G47782" s="2"/>
      <c r="J47782" s="2"/>
    </row>
    <row r="47783">
      <c r="D47783" s="2"/>
      <c r="G47783" s="2"/>
      <c r="J47783" s="2"/>
    </row>
    <row r="47784">
      <c r="D47784" s="2"/>
      <c r="G47784" s="2"/>
      <c r="J47784" s="2"/>
    </row>
    <row r="47785">
      <c r="D47785" s="2"/>
      <c r="G47785" s="2"/>
      <c r="J47785" s="2"/>
    </row>
    <row r="47786">
      <c r="D47786" s="2"/>
      <c r="G47786" s="2"/>
      <c r="J47786" s="2"/>
    </row>
    <row r="47787">
      <c r="D47787" s="2"/>
      <c r="G47787" s="2"/>
      <c r="J47787" s="2"/>
    </row>
    <row r="47788">
      <c r="D47788" s="2"/>
      <c r="G47788" s="2"/>
      <c r="J47788" s="2"/>
    </row>
    <row r="47789">
      <c r="D47789" s="2"/>
      <c r="G47789" s="2"/>
      <c r="J47789" s="2"/>
    </row>
    <row r="47790">
      <c r="D47790" s="2"/>
      <c r="G47790" s="2"/>
      <c r="J47790" s="2"/>
    </row>
    <row r="47791">
      <c r="D47791" s="2"/>
      <c r="G47791" s="2"/>
      <c r="J47791" s="2"/>
    </row>
    <row r="47792">
      <c r="D47792" s="2"/>
      <c r="G47792" s="2"/>
      <c r="J47792" s="2"/>
    </row>
    <row r="47793">
      <c r="D47793" s="2"/>
      <c r="G47793" s="2"/>
      <c r="J47793" s="2"/>
    </row>
    <row r="47794">
      <c r="D47794" s="2"/>
      <c r="G47794" s="2"/>
      <c r="J47794" s="2"/>
    </row>
    <row r="47795">
      <c r="D47795" s="2"/>
      <c r="G47795" s="2"/>
      <c r="J47795" s="2"/>
    </row>
    <row r="47796">
      <c r="D47796" s="2"/>
      <c r="G47796" s="2"/>
      <c r="J47796" s="2"/>
    </row>
    <row r="47797">
      <c r="D47797" s="2"/>
      <c r="G47797" s="2"/>
      <c r="J47797" s="2"/>
    </row>
    <row r="47798">
      <c r="D47798" s="2"/>
      <c r="G47798" s="2"/>
      <c r="J47798" s="2"/>
    </row>
    <row r="47799">
      <c r="D47799" s="2"/>
      <c r="G47799" s="2"/>
      <c r="J47799" s="2"/>
    </row>
    <row r="47800">
      <c r="D47800" s="2"/>
      <c r="G47800" s="2"/>
      <c r="J47800" s="2"/>
    </row>
    <row r="47801">
      <c r="D47801" s="2"/>
      <c r="G47801" s="2"/>
      <c r="J47801" s="2"/>
    </row>
    <row r="47802">
      <c r="D47802" s="2"/>
      <c r="G47802" s="2"/>
      <c r="J47802" s="2"/>
    </row>
    <row r="47803">
      <c r="D47803" s="2"/>
      <c r="G47803" s="2"/>
      <c r="J47803" s="2"/>
    </row>
    <row r="47804">
      <c r="D47804" s="2"/>
      <c r="G47804" s="2"/>
      <c r="J47804" s="2"/>
    </row>
    <row r="47805">
      <c r="D47805" s="2"/>
      <c r="G47805" s="2"/>
      <c r="J47805" s="2"/>
    </row>
    <row r="47806">
      <c r="D47806" s="2"/>
      <c r="G47806" s="2"/>
      <c r="J47806" s="2"/>
    </row>
    <row r="47807">
      <c r="D47807" s="2"/>
      <c r="G47807" s="2"/>
      <c r="J47807" s="2"/>
    </row>
    <row r="47808">
      <c r="D47808" s="2"/>
      <c r="G47808" s="2"/>
      <c r="J47808" s="2"/>
    </row>
    <row r="47809">
      <c r="D47809" s="2"/>
      <c r="G47809" s="2"/>
      <c r="J47809" s="2"/>
    </row>
    <row r="47810">
      <c r="D47810" s="2"/>
      <c r="G47810" s="2"/>
      <c r="J47810" s="2"/>
    </row>
    <row r="47811">
      <c r="D47811" s="2"/>
      <c r="G47811" s="2"/>
      <c r="J47811" s="2"/>
    </row>
    <row r="47812">
      <c r="D47812" s="2"/>
      <c r="G47812" s="2"/>
      <c r="J47812" s="2"/>
    </row>
    <row r="47813">
      <c r="D47813" s="2"/>
      <c r="G47813" s="2"/>
      <c r="J47813" s="2"/>
    </row>
    <row r="47814">
      <c r="D47814" s="2"/>
      <c r="G47814" s="2"/>
      <c r="J47814" s="2"/>
    </row>
    <row r="47815">
      <c r="D47815" s="2"/>
      <c r="G47815" s="2"/>
      <c r="J47815" s="2"/>
    </row>
    <row r="47816">
      <c r="D47816" s="2"/>
      <c r="G47816" s="2"/>
      <c r="J47816" s="2"/>
    </row>
    <row r="47817">
      <c r="D47817" s="2"/>
      <c r="G47817" s="2"/>
      <c r="J47817" s="2"/>
    </row>
    <row r="47818">
      <c r="D47818" s="2"/>
      <c r="G47818" s="2"/>
      <c r="J47818" s="2"/>
    </row>
    <row r="47819">
      <c r="D47819" s="2"/>
      <c r="G47819" s="2"/>
      <c r="J47819" s="2"/>
    </row>
    <row r="47820">
      <c r="D47820" s="2"/>
      <c r="G47820" s="2"/>
      <c r="J47820" s="2"/>
    </row>
    <row r="47821">
      <c r="D47821" s="2"/>
      <c r="G47821" s="2"/>
      <c r="J47821" s="2"/>
    </row>
    <row r="47822">
      <c r="D47822" s="2"/>
      <c r="G47822" s="2"/>
      <c r="J47822" s="2"/>
    </row>
    <row r="47823">
      <c r="D47823" s="2"/>
      <c r="G47823" s="2"/>
      <c r="J47823" s="2"/>
    </row>
    <row r="47824">
      <c r="D47824" s="2"/>
      <c r="G47824" s="2"/>
      <c r="J47824" s="2"/>
    </row>
    <row r="47825">
      <c r="D47825" s="2"/>
      <c r="G47825" s="2"/>
      <c r="J47825" s="2"/>
    </row>
    <row r="47826">
      <c r="D47826" s="2"/>
      <c r="G47826" s="2"/>
      <c r="J47826" s="2"/>
    </row>
    <row r="47827">
      <c r="D47827" s="2"/>
      <c r="G47827" s="2"/>
      <c r="J47827" s="2"/>
    </row>
    <row r="47828">
      <c r="D47828" s="2"/>
      <c r="G47828" s="2"/>
      <c r="J47828" s="2"/>
    </row>
    <row r="47829">
      <c r="D47829" s="2"/>
      <c r="G47829" s="2"/>
      <c r="J47829" s="2"/>
    </row>
    <row r="47830">
      <c r="D47830" s="2"/>
      <c r="G47830" s="2"/>
      <c r="J47830" s="2"/>
    </row>
    <row r="47831">
      <c r="D47831" s="2"/>
      <c r="G47831" s="2"/>
      <c r="J47831" s="2"/>
    </row>
    <row r="47832">
      <c r="D47832" s="2"/>
      <c r="G47832" s="2"/>
      <c r="J47832" s="2"/>
    </row>
    <row r="47833">
      <c r="D47833" s="2"/>
      <c r="G47833" s="2"/>
      <c r="J47833" s="2"/>
    </row>
    <row r="47834">
      <c r="D47834" s="2"/>
      <c r="G47834" s="2"/>
      <c r="J47834" s="2"/>
    </row>
    <row r="47835">
      <c r="D47835" s="2"/>
      <c r="G47835" s="2"/>
      <c r="J47835" s="2"/>
    </row>
    <row r="47836">
      <c r="D47836" s="2"/>
      <c r="G47836" s="2"/>
      <c r="J47836" s="2"/>
    </row>
    <row r="47837">
      <c r="D47837" s="2"/>
      <c r="G47837" s="2"/>
      <c r="J47837" s="2"/>
    </row>
    <row r="47838">
      <c r="D47838" s="2"/>
      <c r="G47838" s="2"/>
      <c r="J47838" s="2"/>
    </row>
    <row r="47839">
      <c r="D47839" s="2"/>
      <c r="G47839" s="2"/>
      <c r="J47839" s="2"/>
    </row>
    <row r="47840">
      <c r="D47840" s="2"/>
      <c r="G47840" s="2"/>
      <c r="J47840" s="2"/>
    </row>
    <row r="47841">
      <c r="D47841" s="2"/>
      <c r="G47841" s="2"/>
      <c r="J47841" s="2"/>
    </row>
    <row r="47842">
      <c r="D47842" s="2"/>
      <c r="G47842" s="2"/>
      <c r="J47842" s="2"/>
    </row>
    <row r="47843">
      <c r="D47843" s="2"/>
      <c r="G47843" s="2"/>
      <c r="J47843" s="2"/>
    </row>
    <row r="47844">
      <c r="D47844" s="2"/>
      <c r="G47844" s="2"/>
      <c r="J47844" s="2"/>
    </row>
    <row r="47845">
      <c r="D47845" s="2"/>
      <c r="G47845" s="2"/>
      <c r="J47845" s="2"/>
    </row>
    <row r="47846">
      <c r="D47846" s="2"/>
      <c r="G47846" s="2"/>
      <c r="J47846" s="2"/>
    </row>
    <row r="47847">
      <c r="D47847" s="2"/>
      <c r="G47847" s="2"/>
      <c r="J47847" s="2"/>
    </row>
    <row r="47848">
      <c r="D47848" s="2"/>
      <c r="G47848" s="2"/>
      <c r="J47848" s="2"/>
    </row>
    <row r="47849">
      <c r="D47849" s="2"/>
      <c r="G47849" s="2"/>
      <c r="J47849" s="2"/>
    </row>
    <row r="47850">
      <c r="D47850" s="2"/>
      <c r="G47850" s="2"/>
      <c r="J47850" s="2"/>
    </row>
    <row r="47851">
      <c r="D47851" s="2"/>
      <c r="G47851" s="2"/>
      <c r="J47851" s="2"/>
    </row>
    <row r="47852">
      <c r="D47852" s="2"/>
      <c r="G47852" s="2"/>
      <c r="J47852" s="2"/>
    </row>
    <row r="47853">
      <c r="D47853" s="2"/>
      <c r="G47853" s="2"/>
      <c r="J47853" s="2"/>
    </row>
    <row r="47854">
      <c r="D47854" s="2"/>
      <c r="G47854" s="2"/>
      <c r="J47854" s="2"/>
    </row>
    <row r="47855">
      <c r="D47855" s="2"/>
      <c r="G47855" s="2"/>
      <c r="J47855" s="2"/>
    </row>
    <row r="47856">
      <c r="D47856" s="2"/>
      <c r="G47856" s="2"/>
      <c r="J47856" s="2"/>
    </row>
    <row r="47857">
      <c r="D47857" s="2"/>
      <c r="G47857" s="2"/>
      <c r="J47857" s="2"/>
    </row>
    <row r="47858">
      <c r="D47858" s="2"/>
      <c r="G47858" s="2"/>
      <c r="J47858" s="2"/>
    </row>
    <row r="47859">
      <c r="D47859" s="2"/>
      <c r="G47859" s="2"/>
      <c r="J47859" s="2"/>
    </row>
    <row r="47860">
      <c r="D47860" s="2"/>
      <c r="G47860" s="2"/>
      <c r="J47860" s="2"/>
    </row>
    <row r="47861">
      <c r="D47861" s="2"/>
      <c r="G47861" s="2"/>
      <c r="J47861" s="2"/>
    </row>
    <row r="47862">
      <c r="D47862" s="2"/>
      <c r="G47862" s="2"/>
      <c r="J47862" s="2"/>
    </row>
    <row r="47863">
      <c r="D47863" s="2"/>
      <c r="G47863" s="2"/>
      <c r="J47863" s="2"/>
    </row>
    <row r="47864">
      <c r="D47864" s="2"/>
      <c r="G47864" s="2"/>
      <c r="J47864" s="2"/>
    </row>
    <row r="47865">
      <c r="D47865" s="2"/>
      <c r="G47865" s="2"/>
      <c r="J47865" s="2"/>
    </row>
    <row r="47866">
      <c r="D47866" s="2"/>
      <c r="G47866" s="2"/>
      <c r="J47866" s="2"/>
    </row>
    <row r="47867">
      <c r="D47867" s="2"/>
      <c r="G47867" s="2"/>
      <c r="J47867" s="2"/>
    </row>
    <row r="47868">
      <c r="D47868" s="2"/>
      <c r="G47868" s="2"/>
      <c r="J47868" s="2"/>
    </row>
    <row r="47869">
      <c r="D47869" s="2"/>
      <c r="G47869" s="2"/>
      <c r="J47869" s="2"/>
    </row>
    <row r="47870">
      <c r="D47870" s="2"/>
      <c r="G47870" s="2"/>
      <c r="J47870" s="2"/>
    </row>
    <row r="47871">
      <c r="D47871" s="2"/>
      <c r="G47871" s="2"/>
      <c r="J47871" s="2"/>
    </row>
    <row r="47872">
      <c r="D47872" s="2"/>
      <c r="G47872" s="2"/>
      <c r="J47872" s="2"/>
    </row>
    <row r="47873">
      <c r="D47873" s="2"/>
      <c r="G47873" s="2"/>
      <c r="J47873" s="2"/>
    </row>
    <row r="47874">
      <c r="D47874" s="2"/>
      <c r="G47874" s="2"/>
      <c r="J47874" s="2"/>
    </row>
    <row r="47875">
      <c r="D47875" s="2"/>
      <c r="G47875" s="2"/>
      <c r="J47875" s="2"/>
    </row>
    <row r="47876">
      <c r="D47876" s="2"/>
      <c r="G47876" s="2"/>
      <c r="J47876" s="2"/>
    </row>
    <row r="47877">
      <c r="D47877" s="2"/>
      <c r="G47877" s="2"/>
      <c r="J47877" s="2"/>
    </row>
    <row r="47878">
      <c r="D47878" s="2"/>
      <c r="G47878" s="2"/>
      <c r="J47878" s="2"/>
    </row>
    <row r="47879">
      <c r="D47879" s="2"/>
      <c r="G47879" s="2"/>
      <c r="J47879" s="2"/>
    </row>
    <row r="47880">
      <c r="D47880" s="2"/>
      <c r="G47880" s="2"/>
      <c r="J47880" s="2"/>
    </row>
    <row r="47881">
      <c r="D47881" s="2"/>
      <c r="G47881" s="2"/>
      <c r="J47881" s="2"/>
    </row>
    <row r="47882">
      <c r="D47882" s="2"/>
      <c r="G47882" s="2"/>
      <c r="J47882" s="2"/>
    </row>
    <row r="47883">
      <c r="D47883" s="2"/>
      <c r="G47883" s="2"/>
      <c r="J47883" s="2"/>
    </row>
    <row r="47884">
      <c r="D47884" s="2"/>
      <c r="G47884" s="2"/>
      <c r="J47884" s="2"/>
    </row>
    <row r="47885">
      <c r="D47885" s="2"/>
      <c r="G47885" s="2"/>
      <c r="J47885" s="2"/>
    </row>
    <row r="47886">
      <c r="D47886" s="2"/>
      <c r="G47886" s="2"/>
      <c r="J47886" s="2"/>
    </row>
    <row r="47887">
      <c r="D47887" s="2"/>
      <c r="G47887" s="2"/>
      <c r="J47887" s="2"/>
    </row>
    <row r="47888">
      <c r="D47888" s="2"/>
      <c r="G47888" s="2"/>
      <c r="J47888" s="2"/>
    </row>
    <row r="47889">
      <c r="D47889" s="2"/>
      <c r="G47889" s="2"/>
      <c r="J47889" s="2"/>
    </row>
    <row r="47890">
      <c r="D47890" s="2"/>
      <c r="G47890" s="2"/>
      <c r="J47890" s="2"/>
    </row>
    <row r="47891">
      <c r="D47891" s="2"/>
      <c r="G47891" s="2"/>
      <c r="J47891" s="2"/>
    </row>
    <row r="47892">
      <c r="D47892" s="2"/>
      <c r="G47892" s="2"/>
      <c r="J47892" s="2"/>
    </row>
    <row r="47893">
      <c r="D47893" s="2"/>
      <c r="G47893" s="2"/>
      <c r="J47893" s="2"/>
    </row>
    <row r="47894">
      <c r="D47894" s="2"/>
      <c r="G47894" s="2"/>
      <c r="J47894" s="2"/>
    </row>
    <row r="47895">
      <c r="D47895" s="2"/>
      <c r="G47895" s="2"/>
      <c r="J47895" s="2"/>
    </row>
    <row r="47896">
      <c r="D47896" s="2"/>
      <c r="G47896" s="2"/>
      <c r="J47896" s="2"/>
    </row>
    <row r="47897">
      <c r="D47897" s="2"/>
      <c r="G47897" s="2"/>
      <c r="J47897" s="2"/>
    </row>
    <row r="47898">
      <c r="D47898" s="2"/>
      <c r="G47898" s="2"/>
      <c r="J47898" s="2"/>
    </row>
    <row r="47899">
      <c r="D47899" s="2"/>
      <c r="G47899" s="2"/>
      <c r="J47899" s="2"/>
    </row>
    <row r="47900">
      <c r="D47900" s="2"/>
      <c r="G47900" s="2"/>
      <c r="J47900" s="2"/>
    </row>
    <row r="47901">
      <c r="D47901" s="2"/>
      <c r="G47901" s="2"/>
      <c r="J47901" s="2"/>
    </row>
    <row r="47902">
      <c r="D47902" s="2"/>
      <c r="G47902" s="2"/>
      <c r="J47902" s="2"/>
    </row>
    <row r="47903">
      <c r="D47903" s="2"/>
      <c r="G47903" s="2"/>
      <c r="J47903" s="2"/>
    </row>
    <row r="47904">
      <c r="D47904" s="2"/>
      <c r="G47904" s="2"/>
      <c r="J47904" s="2"/>
    </row>
    <row r="47905">
      <c r="D47905" s="2"/>
      <c r="G47905" s="2"/>
      <c r="J47905" s="2"/>
    </row>
    <row r="47906">
      <c r="D47906" s="2"/>
      <c r="G47906" s="2"/>
      <c r="J47906" s="2"/>
    </row>
    <row r="47907">
      <c r="D47907" s="2"/>
      <c r="G47907" s="2"/>
      <c r="J47907" s="2"/>
    </row>
    <row r="47908">
      <c r="D47908" s="2"/>
      <c r="G47908" s="2"/>
      <c r="J47908" s="2"/>
    </row>
    <row r="47909">
      <c r="D47909" s="2"/>
      <c r="G47909" s="2"/>
      <c r="J47909" s="2"/>
    </row>
    <row r="47910">
      <c r="D47910" s="2"/>
      <c r="G47910" s="2"/>
      <c r="J47910" s="2"/>
    </row>
    <row r="47911">
      <c r="D47911" s="2"/>
      <c r="G47911" s="2"/>
      <c r="J47911" s="2"/>
    </row>
    <row r="47912">
      <c r="D47912" s="2"/>
      <c r="G47912" s="2"/>
      <c r="J47912" s="2"/>
    </row>
    <row r="47913">
      <c r="D47913" s="2"/>
      <c r="G47913" s="2"/>
      <c r="J47913" s="2"/>
    </row>
    <row r="47914">
      <c r="D47914" s="2"/>
      <c r="G47914" s="2"/>
      <c r="J47914" s="2"/>
    </row>
    <row r="47915">
      <c r="D47915" s="2"/>
      <c r="G47915" s="2"/>
      <c r="J47915" s="2"/>
    </row>
    <row r="47916">
      <c r="D47916" s="2"/>
      <c r="G47916" s="2"/>
      <c r="J47916" s="2"/>
    </row>
    <row r="47917">
      <c r="D47917" s="2"/>
      <c r="G47917" s="2"/>
      <c r="J47917" s="2"/>
    </row>
    <row r="47918">
      <c r="D47918" s="2"/>
      <c r="G47918" s="2"/>
      <c r="J47918" s="2"/>
    </row>
    <row r="47919">
      <c r="D47919" s="2"/>
      <c r="G47919" s="2"/>
      <c r="J47919" s="2"/>
    </row>
    <row r="47920">
      <c r="D47920" s="2"/>
      <c r="G47920" s="2"/>
      <c r="J47920" s="2"/>
    </row>
    <row r="47921">
      <c r="D47921" s="2"/>
      <c r="G47921" s="2"/>
      <c r="J47921" s="2"/>
    </row>
    <row r="47922">
      <c r="D47922" s="2"/>
      <c r="G47922" s="2"/>
      <c r="J47922" s="2"/>
    </row>
    <row r="47923">
      <c r="D47923" s="2"/>
      <c r="G47923" s="2"/>
      <c r="J47923" s="2"/>
    </row>
    <row r="47924">
      <c r="D47924" s="2"/>
      <c r="G47924" s="2"/>
      <c r="J47924" s="2"/>
    </row>
    <row r="47925">
      <c r="D47925" s="2"/>
      <c r="G47925" s="2"/>
      <c r="J47925" s="2"/>
    </row>
    <row r="47926">
      <c r="D47926" s="2"/>
      <c r="G47926" s="2"/>
      <c r="J47926" s="2"/>
    </row>
    <row r="47927">
      <c r="D47927" s="2"/>
      <c r="G47927" s="2"/>
      <c r="J47927" s="2"/>
    </row>
    <row r="47928">
      <c r="D47928" s="2"/>
      <c r="G47928" s="2"/>
      <c r="J47928" s="2"/>
    </row>
    <row r="47929">
      <c r="D47929" s="2"/>
      <c r="G47929" s="2"/>
      <c r="J47929" s="2"/>
    </row>
    <row r="47930">
      <c r="D47930" s="2"/>
      <c r="G47930" s="2"/>
      <c r="J47930" s="2"/>
    </row>
    <row r="47931">
      <c r="D47931" s="2"/>
      <c r="G47931" s="2"/>
      <c r="J47931" s="2"/>
    </row>
    <row r="47932">
      <c r="D47932" s="2"/>
      <c r="G47932" s="2"/>
      <c r="J47932" s="2"/>
    </row>
    <row r="47933">
      <c r="D47933" s="2"/>
      <c r="G47933" s="2"/>
      <c r="J47933" s="2"/>
    </row>
    <row r="47934">
      <c r="D47934" s="2"/>
      <c r="G47934" s="2"/>
      <c r="J47934" s="2"/>
    </row>
    <row r="47935">
      <c r="D47935" s="2"/>
      <c r="G47935" s="2"/>
      <c r="J47935" s="2"/>
    </row>
    <row r="47936">
      <c r="D47936" s="2"/>
      <c r="G47936" s="2"/>
      <c r="J47936" s="2"/>
    </row>
    <row r="47937">
      <c r="D47937" s="2"/>
      <c r="G47937" s="2"/>
      <c r="J47937" s="2"/>
    </row>
    <row r="47938">
      <c r="D47938" s="2"/>
      <c r="G47938" s="2"/>
      <c r="J47938" s="2"/>
    </row>
    <row r="47939">
      <c r="D47939" s="2"/>
      <c r="G47939" s="2"/>
      <c r="J47939" s="2"/>
    </row>
    <row r="47940">
      <c r="D47940" s="2"/>
      <c r="G47940" s="2"/>
      <c r="J47940" s="2"/>
    </row>
    <row r="47941">
      <c r="D47941" s="2"/>
      <c r="G47941" s="2"/>
      <c r="J47941" s="2"/>
    </row>
    <row r="47942">
      <c r="D47942" s="2"/>
      <c r="G47942" s="2"/>
      <c r="J47942" s="2"/>
    </row>
    <row r="47943">
      <c r="D47943" s="2"/>
      <c r="G47943" s="2"/>
      <c r="J47943" s="2"/>
    </row>
    <row r="47944">
      <c r="D47944" s="2"/>
      <c r="G47944" s="2"/>
      <c r="J47944" s="2"/>
    </row>
    <row r="47945">
      <c r="D47945" s="2"/>
      <c r="G47945" s="2"/>
      <c r="J47945" s="2"/>
    </row>
    <row r="47946">
      <c r="D47946" s="2"/>
      <c r="G47946" s="2"/>
      <c r="J47946" s="2"/>
    </row>
    <row r="47947">
      <c r="D47947" s="2"/>
      <c r="G47947" s="2"/>
      <c r="J47947" s="2"/>
    </row>
    <row r="47948">
      <c r="D47948" s="2"/>
      <c r="G47948" s="2"/>
      <c r="J47948" s="2"/>
    </row>
    <row r="47949">
      <c r="D47949" s="2"/>
      <c r="G47949" s="2"/>
      <c r="J47949" s="2"/>
    </row>
    <row r="47950">
      <c r="D47950" s="2"/>
      <c r="G47950" s="2"/>
      <c r="J47950" s="2"/>
    </row>
    <row r="47951">
      <c r="D47951" s="2"/>
      <c r="G47951" s="2"/>
      <c r="J47951" s="2"/>
    </row>
    <row r="47952">
      <c r="D47952" s="2"/>
      <c r="G47952" s="2"/>
      <c r="J47952" s="2"/>
    </row>
    <row r="47953">
      <c r="D47953" s="2"/>
      <c r="G47953" s="2"/>
      <c r="J47953" s="2"/>
    </row>
    <row r="47954">
      <c r="D47954" s="2"/>
      <c r="G47954" s="2"/>
      <c r="J47954" s="2"/>
    </row>
    <row r="47955">
      <c r="D47955" s="2"/>
      <c r="G47955" s="2"/>
      <c r="J47955" s="2"/>
    </row>
    <row r="47956">
      <c r="D47956" s="2"/>
      <c r="G47956" s="2"/>
      <c r="J47956" s="2"/>
    </row>
    <row r="47957">
      <c r="D47957" s="2"/>
      <c r="G47957" s="2"/>
      <c r="J47957" s="2"/>
    </row>
    <row r="47958">
      <c r="D47958" s="2"/>
      <c r="G47958" s="2"/>
      <c r="J47958" s="2"/>
    </row>
    <row r="47959">
      <c r="D47959" s="2"/>
      <c r="G47959" s="2"/>
      <c r="J47959" s="2"/>
    </row>
    <row r="47960">
      <c r="D47960" s="2"/>
      <c r="G47960" s="2"/>
      <c r="J47960" s="2"/>
    </row>
    <row r="47961">
      <c r="D47961" s="2"/>
      <c r="G47961" s="2"/>
      <c r="J47961" s="2"/>
    </row>
    <row r="47962">
      <c r="D47962" s="2"/>
      <c r="G47962" s="2"/>
      <c r="J47962" s="2"/>
    </row>
    <row r="47963">
      <c r="D47963" s="2"/>
      <c r="G47963" s="2"/>
      <c r="J47963" s="2"/>
    </row>
    <row r="47964">
      <c r="D47964" s="2"/>
      <c r="G47964" s="2"/>
      <c r="J47964" s="2"/>
    </row>
    <row r="47965">
      <c r="D47965" s="2"/>
      <c r="G47965" s="2"/>
      <c r="J47965" s="2"/>
    </row>
    <row r="47966">
      <c r="D47966" s="2"/>
      <c r="G47966" s="2"/>
      <c r="J47966" s="2"/>
    </row>
    <row r="47967">
      <c r="D47967" s="2"/>
      <c r="G47967" s="2"/>
      <c r="J47967" s="2"/>
    </row>
    <row r="47968">
      <c r="D47968" s="2"/>
      <c r="G47968" s="2"/>
      <c r="J47968" s="2"/>
    </row>
    <row r="47969">
      <c r="D47969" s="2"/>
      <c r="G47969" s="2"/>
      <c r="J47969" s="2"/>
    </row>
    <row r="47970">
      <c r="D47970" s="2"/>
      <c r="G47970" s="2"/>
      <c r="J47970" s="2"/>
    </row>
    <row r="47971">
      <c r="D47971" s="2"/>
      <c r="G47971" s="2"/>
      <c r="J47971" s="2"/>
    </row>
    <row r="47972">
      <c r="D47972" s="2"/>
      <c r="G47972" s="2"/>
      <c r="J47972" s="2"/>
    </row>
    <row r="47973">
      <c r="D47973" s="2"/>
      <c r="G47973" s="2"/>
      <c r="J47973" s="2"/>
    </row>
    <row r="47974">
      <c r="D47974" s="2"/>
      <c r="G47974" s="2"/>
      <c r="J47974" s="2"/>
    </row>
    <row r="47975">
      <c r="D47975" s="2"/>
      <c r="G47975" s="2"/>
      <c r="J47975" s="2"/>
    </row>
    <row r="47976">
      <c r="D47976" s="2"/>
      <c r="G47976" s="2"/>
      <c r="J47976" s="2"/>
    </row>
    <row r="47977">
      <c r="D47977" s="2"/>
      <c r="G47977" s="2"/>
      <c r="J47977" s="2"/>
    </row>
    <row r="47978">
      <c r="D47978" s="2"/>
      <c r="G47978" s="2"/>
      <c r="J47978" s="2"/>
    </row>
    <row r="47979">
      <c r="D47979" s="2"/>
      <c r="G47979" s="2"/>
      <c r="J47979" s="2"/>
    </row>
    <row r="47980">
      <c r="D47980" s="2"/>
      <c r="G47980" s="2"/>
      <c r="J47980" s="2"/>
    </row>
    <row r="47981">
      <c r="D47981" s="2"/>
      <c r="G47981" s="2"/>
      <c r="J47981" s="2"/>
    </row>
    <row r="47982">
      <c r="D47982" s="2"/>
      <c r="G47982" s="2"/>
      <c r="J47982" s="2"/>
    </row>
    <row r="47983">
      <c r="D47983" s="2"/>
      <c r="G47983" s="2"/>
      <c r="J47983" s="2"/>
    </row>
    <row r="47984">
      <c r="D47984" s="2"/>
      <c r="G47984" s="2"/>
      <c r="J47984" s="2"/>
    </row>
    <row r="47985">
      <c r="D47985" s="2"/>
      <c r="G47985" s="2"/>
      <c r="J47985" s="2"/>
    </row>
    <row r="47986">
      <c r="D47986" s="2"/>
      <c r="G47986" s="2"/>
      <c r="J47986" s="2"/>
    </row>
    <row r="47987">
      <c r="D47987" s="2"/>
      <c r="G47987" s="2"/>
      <c r="J47987" s="2"/>
    </row>
    <row r="47988">
      <c r="D47988" s="2"/>
      <c r="G47988" s="2"/>
      <c r="J47988" s="2"/>
    </row>
    <row r="47989">
      <c r="D47989" s="2"/>
      <c r="G47989" s="2"/>
      <c r="J47989" s="2"/>
    </row>
    <row r="47990">
      <c r="D47990" s="2"/>
      <c r="G47990" s="2"/>
      <c r="J47990" s="2"/>
    </row>
    <row r="47991">
      <c r="D47991" s="2"/>
      <c r="G47991" s="2"/>
      <c r="J47991" s="2"/>
    </row>
    <row r="47992">
      <c r="D47992" s="2"/>
      <c r="G47992" s="2"/>
      <c r="J47992" s="2"/>
    </row>
    <row r="47993">
      <c r="D47993" s="2"/>
      <c r="G47993" s="2"/>
      <c r="J47993" s="2"/>
    </row>
    <row r="47994">
      <c r="D47994" s="2"/>
      <c r="G47994" s="2"/>
      <c r="J47994" s="2"/>
    </row>
    <row r="47995">
      <c r="D47995" s="2"/>
      <c r="G47995" s="2"/>
      <c r="J47995" s="2"/>
    </row>
    <row r="47996">
      <c r="D47996" s="2"/>
      <c r="G47996" s="2"/>
      <c r="J47996" s="2"/>
    </row>
    <row r="47997">
      <c r="D47997" s="2"/>
      <c r="G47997" s="2"/>
      <c r="J47997" s="2"/>
    </row>
    <row r="47998">
      <c r="D47998" s="2"/>
      <c r="G47998" s="2"/>
      <c r="J47998" s="2"/>
    </row>
    <row r="47999">
      <c r="D47999" s="2"/>
      <c r="G47999" s="2"/>
      <c r="J47999" s="2"/>
    </row>
    <row r="48000">
      <c r="D48000" s="2"/>
      <c r="G48000" s="2"/>
      <c r="J48000" s="2"/>
    </row>
    <row r="48001">
      <c r="D48001" s="2"/>
      <c r="G48001" s="2"/>
      <c r="J48001" s="2"/>
    </row>
    <row r="48002">
      <c r="D48002" s="2"/>
      <c r="G48002" s="2"/>
      <c r="J48002" s="2"/>
    </row>
    <row r="48003">
      <c r="D48003" s="2"/>
      <c r="G48003" s="2"/>
      <c r="J48003" s="2"/>
    </row>
    <row r="48004">
      <c r="D48004" s="2"/>
      <c r="G48004" s="2"/>
      <c r="J48004" s="2"/>
    </row>
    <row r="48005">
      <c r="D48005" s="2"/>
      <c r="G48005" s="2"/>
      <c r="J48005" s="2"/>
    </row>
    <row r="48006">
      <c r="D48006" s="2"/>
      <c r="G48006" s="2"/>
      <c r="J48006" s="2"/>
    </row>
    <row r="48007">
      <c r="D48007" s="2"/>
      <c r="G48007" s="2"/>
      <c r="J48007" s="2"/>
    </row>
    <row r="48008">
      <c r="D48008" s="2"/>
      <c r="G48008" s="2"/>
      <c r="J48008" s="2"/>
    </row>
    <row r="48009">
      <c r="D48009" s="2"/>
      <c r="G48009" s="2"/>
      <c r="J48009" s="2"/>
    </row>
    <row r="48010">
      <c r="D48010" s="2"/>
      <c r="G48010" s="2"/>
      <c r="J48010" s="2"/>
    </row>
    <row r="48011">
      <c r="D48011" s="2"/>
      <c r="G48011" s="2"/>
      <c r="J48011" s="2"/>
    </row>
    <row r="48012">
      <c r="D48012" s="2"/>
      <c r="G48012" s="2"/>
      <c r="J48012" s="2"/>
    </row>
    <row r="48013">
      <c r="D48013" s="2"/>
      <c r="G48013" s="2"/>
      <c r="J48013" s="2"/>
    </row>
    <row r="48014">
      <c r="D48014" s="2"/>
      <c r="G48014" s="2"/>
      <c r="J48014" s="2"/>
    </row>
    <row r="48015">
      <c r="D48015" s="2"/>
      <c r="G48015" s="2"/>
      <c r="J48015" s="2"/>
    </row>
    <row r="48016">
      <c r="D48016" s="2"/>
      <c r="G48016" s="2"/>
      <c r="J48016" s="2"/>
    </row>
    <row r="48017">
      <c r="D48017" s="2"/>
      <c r="G48017" s="2"/>
      <c r="J48017" s="2"/>
    </row>
    <row r="48018">
      <c r="D48018" s="2"/>
      <c r="G48018" s="2"/>
      <c r="J48018" s="2"/>
    </row>
    <row r="48019">
      <c r="D48019" s="2"/>
      <c r="G48019" s="2"/>
      <c r="J48019" s="2"/>
    </row>
    <row r="48020">
      <c r="D48020" s="2"/>
      <c r="G48020" s="2"/>
      <c r="J48020" s="2"/>
    </row>
    <row r="48021">
      <c r="D48021" s="2"/>
      <c r="G48021" s="2"/>
      <c r="J48021" s="2"/>
    </row>
    <row r="48022">
      <c r="D48022" s="2"/>
      <c r="G48022" s="2"/>
      <c r="J48022" s="2"/>
    </row>
    <row r="48023">
      <c r="D48023" s="2"/>
      <c r="G48023" s="2"/>
      <c r="J48023" s="2"/>
    </row>
    <row r="48024">
      <c r="D48024" s="2"/>
      <c r="G48024" s="2"/>
      <c r="J48024" s="2"/>
    </row>
    <row r="48025">
      <c r="D48025" s="2"/>
      <c r="G48025" s="2"/>
      <c r="J48025" s="2"/>
    </row>
    <row r="48026">
      <c r="D48026" s="2"/>
      <c r="G48026" s="2"/>
      <c r="J48026" s="2"/>
    </row>
    <row r="48027">
      <c r="D48027" s="2"/>
      <c r="G48027" s="2"/>
      <c r="J48027" s="2"/>
    </row>
    <row r="48028">
      <c r="D48028" s="2"/>
      <c r="G48028" s="2"/>
      <c r="J48028" s="2"/>
    </row>
    <row r="48029">
      <c r="D48029" s="2"/>
      <c r="G48029" s="2"/>
      <c r="J48029" s="2"/>
    </row>
    <row r="48030">
      <c r="D48030" s="2"/>
      <c r="G48030" s="2"/>
      <c r="J48030" s="2"/>
    </row>
    <row r="48031">
      <c r="D48031" s="2"/>
      <c r="G48031" s="2"/>
      <c r="J48031" s="2"/>
    </row>
    <row r="48032">
      <c r="D48032" s="2"/>
      <c r="G48032" s="2"/>
      <c r="J48032" s="2"/>
    </row>
    <row r="48033">
      <c r="D48033" s="2"/>
      <c r="G48033" s="2"/>
      <c r="J48033" s="2"/>
    </row>
    <row r="48034">
      <c r="D48034" s="2"/>
      <c r="G48034" s="2"/>
      <c r="J48034" s="2"/>
    </row>
    <row r="48035">
      <c r="D48035" s="2"/>
      <c r="G48035" s="2"/>
      <c r="J48035" s="2"/>
    </row>
    <row r="48036">
      <c r="D48036" s="2"/>
      <c r="G48036" s="2"/>
      <c r="J48036" s="2"/>
    </row>
    <row r="48037">
      <c r="D48037" s="2"/>
      <c r="G48037" s="2"/>
      <c r="J48037" s="2"/>
    </row>
    <row r="48038">
      <c r="D48038" s="2"/>
      <c r="G48038" s="2"/>
      <c r="J48038" s="2"/>
    </row>
    <row r="48039">
      <c r="D48039" s="2"/>
      <c r="G48039" s="2"/>
      <c r="J48039" s="2"/>
    </row>
    <row r="48040">
      <c r="D48040" s="2"/>
      <c r="G48040" s="2"/>
      <c r="J48040" s="2"/>
    </row>
    <row r="48041">
      <c r="D48041" s="2"/>
      <c r="G48041" s="2"/>
      <c r="J48041" s="2"/>
    </row>
    <row r="48042">
      <c r="D48042" s="2"/>
      <c r="G48042" s="2"/>
      <c r="J48042" s="2"/>
    </row>
    <row r="48043">
      <c r="D48043" s="2"/>
      <c r="G48043" s="2"/>
      <c r="J48043" s="2"/>
    </row>
    <row r="48044">
      <c r="D48044" s="2"/>
      <c r="G48044" s="2"/>
      <c r="J48044" s="2"/>
    </row>
    <row r="48045">
      <c r="D48045" s="2"/>
      <c r="G48045" s="2"/>
      <c r="J48045" s="2"/>
    </row>
    <row r="48046">
      <c r="D48046" s="2"/>
      <c r="G48046" s="2"/>
      <c r="J48046" s="2"/>
    </row>
    <row r="48047">
      <c r="D48047" s="2"/>
      <c r="G48047" s="2"/>
      <c r="J48047" s="2"/>
    </row>
    <row r="48048">
      <c r="D48048" s="2"/>
      <c r="G48048" s="2"/>
      <c r="J48048" s="2"/>
    </row>
    <row r="48049">
      <c r="D48049" s="2"/>
      <c r="G48049" s="2"/>
      <c r="J48049" s="2"/>
    </row>
    <row r="48050">
      <c r="D48050" s="2"/>
      <c r="G48050" s="2"/>
      <c r="J48050" s="2"/>
    </row>
    <row r="48051">
      <c r="D48051" s="2"/>
      <c r="G48051" s="2"/>
      <c r="J48051" s="2"/>
    </row>
    <row r="48052">
      <c r="D48052" s="2"/>
      <c r="G48052" s="2"/>
      <c r="J48052" s="2"/>
    </row>
    <row r="48053">
      <c r="D48053" s="2"/>
      <c r="G48053" s="2"/>
      <c r="J48053" s="2"/>
    </row>
    <row r="48054">
      <c r="D48054" s="2"/>
      <c r="G48054" s="2"/>
      <c r="J48054" s="2"/>
    </row>
    <row r="48055">
      <c r="D48055" s="2"/>
      <c r="G48055" s="2"/>
      <c r="J48055" s="2"/>
    </row>
    <row r="48056">
      <c r="D48056" s="2"/>
      <c r="G48056" s="2"/>
      <c r="J48056" s="2"/>
    </row>
    <row r="48057">
      <c r="D48057" s="2"/>
      <c r="G48057" s="2"/>
      <c r="J48057" s="2"/>
    </row>
    <row r="48058">
      <c r="D48058" s="2"/>
      <c r="G48058" s="2"/>
      <c r="J48058" s="2"/>
    </row>
    <row r="48059">
      <c r="D48059" s="2"/>
      <c r="G48059" s="2"/>
      <c r="J48059" s="2"/>
    </row>
    <row r="48060">
      <c r="D48060" s="2"/>
      <c r="G48060" s="2"/>
      <c r="J48060" s="2"/>
    </row>
    <row r="48061">
      <c r="D48061" s="2"/>
      <c r="G48061" s="2"/>
      <c r="J48061" s="2"/>
    </row>
    <row r="48062">
      <c r="D48062" s="2"/>
      <c r="G48062" s="2"/>
      <c r="J48062" s="2"/>
    </row>
    <row r="48063">
      <c r="D48063" s="2"/>
      <c r="G48063" s="2"/>
      <c r="J48063" s="2"/>
    </row>
    <row r="48064">
      <c r="D48064" s="2"/>
      <c r="G48064" s="2"/>
      <c r="J48064" s="2"/>
    </row>
    <row r="48065">
      <c r="D48065" s="2"/>
      <c r="G48065" s="2"/>
      <c r="J48065" s="2"/>
    </row>
    <row r="48066">
      <c r="D48066" s="2"/>
      <c r="G48066" s="2"/>
      <c r="J48066" s="2"/>
    </row>
    <row r="48067">
      <c r="D48067" s="2"/>
      <c r="G48067" s="2"/>
      <c r="J48067" s="2"/>
    </row>
    <row r="48068">
      <c r="D48068" s="2"/>
      <c r="G48068" s="2"/>
      <c r="J48068" s="2"/>
    </row>
    <row r="48069">
      <c r="D48069" s="2"/>
      <c r="G48069" s="2"/>
      <c r="J48069" s="2"/>
    </row>
    <row r="48070">
      <c r="D48070" s="2"/>
      <c r="G48070" s="2"/>
      <c r="J48070" s="2"/>
    </row>
    <row r="48071">
      <c r="D48071" s="2"/>
      <c r="G48071" s="2"/>
      <c r="J48071" s="2"/>
    </row>
    <row r="48072">
      <c r="D48072" s="2"/>
      <c r="G48072" s="2"/>
      <c r="J48072" s="2"/>
    </row>
    <row r="48073">
      <c r="D48073" s="2"/>
      <c r="G48073" s="2"/>
      <c r="J48073" s="2"/>
    </row>
    <row r="48074">
      <c r="D48074" s="2"/>
      <c r="G48074" s="2"/>
      <c r="J48074" s="2"/>
    </row>
    <row r="48075">
      <c r="D48075" s="2"/>
      <c r="G48075" s="2"/>
      <c r="J48075" s="2"/>
    </row>
    <row r="48076">
      <c r="D48076" s="2"/>
      <c r="G48076" s="2"/>
      <c r="J48076" s="2"/>
    </row>
    <row r="48077">
      <c r="D48077" s="2"/>
      <c r="G48077" s="2"/>
      <c r="J48077" s="2"/>
    </row>
    <row r="48078">
      <c r="D48078" s="2"/>
      <c r="G48078" s="2"/>
      <c r="J48078" s="2"/>
    </row>
    <row r="48079">
      <c r="D48079" s="2"/>
      <c r="G48079" s="2"/>
      <c r="J48079" s="2"/>
    </row>
    <row r="48080">
      <c r="D48080" s="2"/>
      <c r="G48080" s="2"/>
      <c r="J48080" s="2"/>
    </row>
    <row r="48081">
      <c r="D48081" s="2"/>
      <c r="G48081" s="2"/>
      <c r="J48081" s="2"/>
    </row>
    <row r="48082">
      <c r="D48082" s="2"/>
      <c r="G48082" s="2"/>
      <c r="J48082" s="2"/>
    </row>
    <row r="48083">
      <c r="D48083" s="2"/>
      <c r="G48083" s="2"/>
      <c r="J48083" s="2"/>
    </row>
    <row r="48084">
      <c r="D48084" s="2"/>
      <c r="G48084" s="2"/>
      <c r="J48084" s="2"/>
    </row>
    <row r="48085">
      <c r="D48085" s="2"/>
      <c r="G48085" s="2"/>
      <c r="J48085" s="2"/>
    </row>
    <row r="48086">
      <c r="D48086" s="2"/>
      <c r="G48086" s="2"/>
      <c r="J48086" s="2"/>
    </row>
    <row r="48087">
      <c r="D48087" s="2"/>
      <c r="G48087" s="2"/>
      <c r="J48087" s="2"/>
    </row>
    <row r="48088">
      <c r="D48088" s="2"/>
      <c r="G48088" s="2"/>
      <c r="J48088" s="2"/>
    </row>
    <row r="48089">
      <c r="D48089" s="2"/>
      <c r="G48089" s="2"/>
      <c r="J48089" s="2"/>
    </row>
    <row r="48090">
      <c r="D48090" s="2"/>
      <c r="G48090" s="2"/>
      <c r="J48090" s="2"/>
    </row>
    <row r="48091">
      <c r="D48091" s="2"/>
      <c r="G48091" s="2"/>
      <c r="J48091" s="2"/>
    </row>
    <row r="48092">
      <c r="D48092" s="2"/>
      <c r="G48092" s="2"/>
      <c r="J48092" s="2"/>
    </row>
    <row r="48093">
      <c r="D48093" s="2"/>
      <c r="G48093" s="2"/>
      <c r="J48093" s="2"/>
    </row>
    <row r="48094">
      <c r="D48094" s="2"/>
      <c r="G48094" s="2"/>
      <c r="J48094" s="2"/>
    </row>
    <row r="48095">
      <c r="D48095" s="2"/>
      <c r="G48095" s="2"/>
      <c r="J48095" s="2"/>
    </row>
    <row r="48096">
      <c r="D48096" s="2"/>
      <c r="G48096" s="2"/>
      <c r="J48096" s="2"/>
    </row>
    <row r="48097">
      <c r="D48097" s="2"/>
      <c r="G48097" s="2"/>
      <c r="J48097" s="2"/>
    </row>
    <row r="48098">
      <c r="D48098" s="2"/>
      <c r="G48098" s="2"/>
      <c r="J48098" s="2"/>
    </row>
    <row r="48099">
      <c r="D48099" s="2"/>
      <c r="G48099" s="2"/>
      <c r="J48099" s="2"/>
    </row>
    <row r="48100">
      <c r="D48100" s="2"/>
      <c r="G48100" s="2"/>
      <c r="J48100" s="2"/>
    </row>
    <row r="48101">
      <c r="D48101" s="2"/>
      <c r="G48101" s="2"/>
      <c r="J48101" s="2"/>
    </row>
    <row r="48102">
      <c r="D48102" s="2"/>
      <c r="G48102" s="2"/>
      <c r="J48102" s="2"/>
    </row>
    <row r="48103">
      <c r="D48103" s="2"/>
      <c r="G48103" s="2"/>
      <c r="J48103" s="2"/>
    </row>
    <row r="48104">
      <c r="D48104" s="2"/>
      <c r="G48104" s="2"/>
      <c r="J48104" s="2"/>
    </row>
    <row r="48105">
      <c r="D48105" s="2"/>
      <c r="G48105" s="2"/>
      <c r="J48105" s="2"/>
    </row>
    <row r="48106">
      <c r="D48106" s="2"/>
      <c r="G48106" s="2"/>
      <c r="J48106" s="2"/>
    </row>
    <row r="48107">
      <c r="D48107" s="2"/>
      <c r="G48107" s="2"/>
      <c r="J48107" s="2"/>
    </row>
    <row r="48108">
      <c r="D48108" s="2"/>
      <c r="G48108" s="2"/>
      <c r="J48108" s="2"/>
    </row>
    <row r="48109">
      <c r="D48109" s="2"/>
      <c r="G48109" s="2"/>
      <c r="J48109" s="2"/>
    </row>
    <row r="48110">
      <c r="D48110" s="2"/>
      <c r="G48110" s="2"/>
      <c r="J48110" s="2"/>
    </row>
    <row r="48111">
      <c r="D48111" s="2"/>
      <c r="G48111" s="2"/>
      <c r="J48111" s="2"/>
    </row>
    <row r="48112">
      <c r="D48112" s="2"/>
      <c r="G48112" s="2"/>
      <c r="J48112" s="2"/>
    </row>
    <row r="48113">
      <c r="D48113" s="2"/>
      <c r="G48113" s="2"/>
      <c r="J48113" s="2"/>
    </row>
    <row r="48114">
      <c r="D48114" s="2"/>
      <c r="G48114" s="2"/>
      <c r="J48114" s="2"/>
    </row>
    <row r="48115">
      <c r="D48115" s="2"/>
      <c r="G48115" s="2"/>
      <c r="J48115" s="2"/>
    </row>
    <row r="48116">
      <c r="D48116" s="2"/>
      <c r="G48116" s="2"/>
      <c r="J48116" s="2"/>
    </row>
    <row r="48117">
      <c r="D48117" s="2"/>
      <c r="G48117" s="2"/>
      <c r="J48117" s="2"/>
    </row>
    <row r="48118">
      <c r="D48118" s="2"/>
      <c r="G48118" s="2"/>
      <c r="J48118" s="2"/>
    </row>
    <row r="48119">
      <c r="D48119" s="2"/>
      <c r="G48119" s="2"/>
      <c r="J48119" s="2"/>
    </row>
    <row r="48120">
      <c r="D48120" s="2"/>
      <c r="G48120" s="2"/>
      <c r="J48120" s="2"/>
    </row>
    <row r="48121">
      <c r="D48121" s="2"/>
      <c r="G48121" s="2"/>
      <c r="J48121" s="2"/>
    </row>
    <row r="48122">
      <c r="D48122" s="2"/>
      <c r="G48122" s="2"/>
      <c r="J48122" s="2"/>
    </row>
    <row r="48123">
      <c r="D48123" s="2"/>
      <c r="G48123" s="2"/>
      <c r="J48123" s="2"/>
    </row>
    <row r="48124">
      <c r="D48124" s="2"/>
      <c r="G48124" s="2"/>
      <c r="J48124" s="2"/>
    </row>
    <row r="48125">
      <c r="D48125" s="2"/>
      <c r="G48125" s="2"/>
      <c r="J48125" s="2"/>
    </row>
    <row r="48126">
      <c r="D48126" s="2"/>
      <c r="G48126" s="2"/>
      <c r="J48126" s="2"/>
    </row>
    <row r="48127">
      <c r="D48127" s="2"/>
      <c r="G48127" s="2"/>
      <c r="J48127" s="2"/>
    </row>
    <row r="48128">
      <c r="D48128" s="2"/>
      <c r="G48128" s="2"/>
      <c r="J48128" s="2"/>
    </row>
    <row r="48129">
      <c r="D48129" s="2"/>
      <c r="G48129" s="2"/>
      <c r="J48129" s="2"/>
    </row>
    <row r="48130">
      <c r="D48130" s="2"/>
      <c r="G48130" s="2"/>
      <c r="J48130" s="2"/>
    </row>
    <row r="48131">
      <c r="D48131" s="2"/>
      <c r="G48131" s="2"/>
      <c r="J48131" s="2"/>
    </row>
    <row r="48132">
      <c r="D48132" s="2"/>
      <c r="G48132" s="2"/>
      <c r="J48132" s="2"/>
    </row>
    <row r="48133">
      <c r="D48133" s="2"/>
      <c r="G48133" s="2"/>
      <c r="J48133" s="2"/>
    </row>
    <row r="48134">
      <c r="D48134" s="2"/>
      <c r="G48134" s="2"/>
      <c r="J48134" s="2"/>
    </row>
    <row r="48135">
      <c r="D48135" s="2"/>
      <c r="G48135" s="2"/>
      <c r="J48135" s="2"/>
    </row>
    <row r="48136">
      <c r="D48136" s="2"/>
      <c r="G48136" s="2"/>
      <c r="J48136" s="2"/>
    </row>
    <row r="48137">
      <c r="D48137" s="2"/>
      <c r="G48137" s="2"/>
      <c r="J48137" s="2"/>
    </row>
    <row r="48138">
      <c r="D48138" s="2"/>
      <c r="G48138" s="2"/>
      <c r="J48138" s="2"/>
    </row>
    <row r="48139">
      <c r="D48139" s="2"/>
      <c r="G48139" s="2"/>
      <c r="J48139" s="2"/>
    </row>
    <row r="48140">
      <c r="D48140" s="2"/>
      <c r="G48140" s="2"/>
      <c r="J48140" s="2"/>
    </row>
    <row r="48141">
      <c r="D48141" s="2"/>
      <c r="G48141" s="2"/>
      <c r="J48141" s="2"/>
    </row>
    <row r="48142">
      <c r="D48142" s="2"/>
      <c r="G48142" s="2"/>
      <c r="J48142" s="2"/>
    </row>
    <row r="48143">
      <c r="D48143" s="2"/>
      <c r="G48143" s="2"/>
      <c r="J48143" s="2"/>
    </row>
    <row r="48144">
      <c r="D48144" s="2"/>
      <c r="G48144" s="2"/>
      <c r="J48144" s="2"/>
    </row>
    <row r="48145">
      <c r="D48145" s="2"/>
      <c r="G48145" s="2"/>
      <c r="J48145" s="2"/>
    </row>
    <row r="48146">
      <c r="D48146" s="2"/>
      <c r="G48146" s="2"/>
      <c r="J48146" s="2"/>
    </row>
    <row r="48147">
      <c r="D48147" s="2"/>
      <c r="G48147" s="2"/>
      <c r="J48147" s="2"/>
    </row>
    <row r="48148">
      <c r="D48148" s="2"/>
      <c r="G48148" s="2"/>
      <c r="J48148" s="2"/>
    </row>
    <row r="48149">
      <c r="D48149" s="2"/>
      <c r="G48149" s="2"/>
      <c r="J48149" s="2"/>
    </row>
    <row r="48150">
      <c r="D48150" s="2"/>
      <c r="G48150" s="2"/>
      <c r="J48150" s="2"/>
    </row>
    <row r="48151">
      <c r="D48151" s="2"/>
      <c r="G48151" s="2"/>
      <c r="J48151" s="2"/>
    </row>
    <row r="48152">
      <c r="D48152" s="2"/>
      <c r="G48152" s="2"/>
      <c r="J48152" s="2"/>
    </row>
    <row r="48153">
      <c r="D48153" s="2"/>
      <c r="G48153" s="2"/>
      <c r="J48153" s="2"/>
    </row>
    <row r="48154">
      <c r="D48154" s="2"/>
      <c r="G48154" s="2"/>
      <c r="J48154" s="2"/>
    </row>
    <row r="48155">
      <c r="D48155" s="2"/>
      <c r="G48155" s="2"/>
      <c r="J48155" s="2"/>
    </row>
    <row r="48156">
      <c r="D48156" s="2"/>
      <c r="G48156" s="2"/>
      <c r="J48156" s="2"/>
    </row>
    <row r="48157">
      <c r="D48157" s="2"/>
      <c r="G48157" s="2"/>
      <c r="J48157" s="2"/>
    </row>
    <row r="48158">
      <c r="D48158" s="2"/>
      <c r="G48158" s="2"/>
      <c r="J48158" s="2"/>
    </row>
    <row r="48159">
      <c r="D48159" s="2"/>
      <c r="G48159" s="2"/>
      <c r="J48159" s="2"/>
    </row>
    <row r="48160">
      <c r="D48160" s="2"/>
      <c r="G48160" s="2"/>
      <c r="J48160" s="2"/>
    </row>
    <row r="48161">
      <c r="D48161" s="2"/>
      <c r="G48161" s="2"/>
      <c r="J48161" s="2"/>
    </row>
    <row r="48162">
      <c r="D48162" s="2"/>
      <c r="G48162" s="2"/>
      <c r="J48162" s="2"/>
    </row>
    <row r="48163">
      <c r="D48163" s="2"/>
      <c r="G48163" s="2"/>
      <c r="J48163" s="2"/>
    </row>
    <row r="48164">
      <c r="D48164" s="2"/>
      <c r="G48164" s="2"/>
      <c r="J48164" s="2"/>
    </row>
    <row r="48165">
      <c r="D48165" s="2"/>
      <c r="G48165" s="2"/>
      <c r="J48165" s="2"/>
    </row>
    <row r="48166">
      <c r="D48166" s="2"/>
      <c r="G48166" s="2"/>
      <c r="J48166" s="2"/>
    </row>
    <row r="48167">
      <c r="D48167" s="2"/>
      <c r="G48167" s="2"/>
      <c r="J48167" s="2"/>
    </row>
    <row r="48168">
      <c r="D48168" s="2"/>
      <c r="G48168" s="2"/>
      <c r="J48168" s="2"/>
    </row>
    <row r="48169">
      <c r="D48169" s="2"/>
      <c r="G48169" s="2"/>
      <c r="J48169" s="2"/>
    </row>
    <row r="48170">
      <c r="D48170" s="2"/>
      <c r="G48170" s="2"/>
      <c r="J48170" s="2"/>
    </row>
    <row r="48171">
      <c r="D48171" s="2"/>
      <c r="G48171" s="2"/>
      <c r="J48171" s="2"/>
    </row>
    <row r="48172">
      <c r="D48172" s="2"/>
      <c r="G48172" s="2"/>
      <c r="J48172" s="2"/>
    </row>
    <row r="48173">
      <c r="D48173" s="2"/>
      <c r="G48173" s="2"/>
      <c r="J48173" s="2"/>
    </row>
    <row r="48174">
      <c r="D48174" s="2"/>
      <c r="G48174" s="2"/>
      <c r="J48174" s="2"/>
    </row>
    <row r="48175">
      <c r="D48175" s="2"/>
      <c r="G48175" s="2"/>
      <c r="J48175" s="2"/>
    </row>
    <row r="48176">
      <c r="D48176" s="2"/>
      <c r="G48176" s="2"/>
      <c r="J48176" s="2"/>
    </row>
    <row r="48177">
      <c r="D48177" s="2"/>
      <c r="G48177" s="2"/>
      <c r="J48177" s="2"/>
    </row>
    <row r="48178">
      <c r="D48178" s="2"/>
      <c r="G48178" s="2"/>
      <c r="J48178" s="2"/>
    </row>
    <row r="48179">
      <c r="D48179" s="2"/>
      <c r="G48179" s="2"/>
      <c r="J48179" s="2"/>
    </row>
    <row r="48180">
      <c r="D48180" s="2"/>
      <c r="G48180" s="2"/>
      <c r="J48180" s="2"/>
    </row>
    <row r="48181">
      <c r="D48181" s="2"/>
      <c r="G48181" s="2"/>
      <c r="J48181" s="2"/>
    </row>
    <row r="48182">
      <c r="D48182" s="2"/>
      <c r="G48182" s="2"/>
      <c r="J48182" s="2"/>
    </row>
    <row r="48183">
      <c r="D48183" s="2"/>
      <c r="G48183" s="2"/>
      <c r="J48183" s="2"/>
    </row>
    <row r="48184">
      <c r="D48184" s="2"/>
      <c r="G48184" s="2"/>
      <c r="J48184" s="2"/>
    </row>
    <row r="48185">
      <c r="D48185" s="2"/>
      <c r="G48185" s="2"/>
      <c r="J48185" s="2"/>
    </row>
    <row r="48186">
      <c r="D48186" s="2"/>
      <c r="G48186" s="2"/>
      <c r="J48186" s="2"/>
    </row>
    <row r="48187">
      <c r="D48187" s="2"/>
      <c r="G48187" s="2"/>
      <c r="J48187" s="2"/>
    </row>
    <row r="48188">
      <c r="D48188" s="2"/>
      <c r="G48188" s="2"/>
      <c r="J48188" s="2"/>
    </row>
    <row r="48189">
      <c r="D48189" s="2"/>
      <c r="G48189" s="2"/>
      <c r="J48189" s="2"/>
    </row>
    <row r="48190">
      <c r="D48190" s="2"/>
      <c r="G48190" s="2"/>
      <c r="J48190" s="2"/>
    </row>
    <row r="48191">
      <c r="D48191" s="2"/>
      <c r="G48191" s="2"/>
      <c r="J48191" s="2"/>
    </row>
    <row r="48192">
      <c r="D48192" s="2"/>
      <c r="G48192" s="2"/>
      <c r="J48192" s="2"/>
    </row>
    <row r="48193">
      <c r="D48193" s="2"/>
      <c r="G48193" s="2"/>
      <c r="J48193" s="2"/>
    </row>
    <row r="48194">
      <c r="D48194" s="2"/>
      <c r="G48194" s="2"/>
      <c r="J48194" s="2"/>
    </row>
    <row r="48195">
      <c r="D48195" s="2"/>
      <c r="G48195" s="2"/>
      <c r="J48195" s="2"/>
    </row>
    <row r="48196">
      <c r="D48196" s="2"/>
      <c r="G48196" s="2"/>
      <c r="J48196" s="2"/>
    </row>
    <row r="48197">
      <c r="D48197" s="2"/>
      <c r="G48197" s="2"/>
      <c r="J48197" s="2"/>
    </row>
    <row r="48198">
      <c r="D48198" s="2"/>
      <c r="G48198" s="2"/>
      <c r="J48198" s="2"/>
    </row>
    <row r="48199">
      <c r="D48199" s="2"/>
      <c r="G48199" s="2"/>
      <c r="J48199" s="2"/>
    </row>
    <row r="48200">
      <c r="D48200" s="2"/>
      <c r="G48200" s="2"/>
      <c r="J48200" s="2"/>
    </row>
    <row r="48201">
      <c r="D48201" s="2"/>
      <c r="G48201" s="2"/>
      <c r="J48201" s="2"/>
    </row>
    <row r="48202">
      <c r="D48202" s="2"/>
      <c r="G48202" s="2"/>
      <c r="J48202" s="2"/>
    </row>
    <row r="48203">
      <c r="D48203" s="2"/>
      <c r="G48203" s="2"/>
      <c r="J48203" s="2"/>
    </row>
    <row r="48204">
      <c r="D48204" s="2"/>
      <c r="G48204" s="2"/>
      <c r="J48204" s="2"/>
    </row>
    <row r="48205">
      <c r="D48205" s="2"/>
      <c r="G48205" s="2"/>
      <c r="J48205" s="2"/>
    </row>
    <row r="48206">
      <c r="D48206" s="2"/>
      <c r="G48206" s="2"/>
      <c r="J48206" s="2"/>
    </row>
    <row r="48207">
      <c r="D48207" s="2"/>
      <c r="G48207" s="2"/>
      <c r="J48207" s="2"/>
    </row>
    <row r="48208">
      <c r="D48208" s="2"/>
      <c r="G48208" s="2"/>
      <c r="J48208" s="2"/>
    </row>
    <row r="48209">
      <c r="D48209" s="2"/>
      <c r="G48209" s="2"/>
      <c r="J48209" s="2"/>
    </row>
    <row r="48210">
      <c r="D48210" s="2"/>
      <c r="G48210" s="2"/>
      <c r="J48210" s="2"/>
    </row>
    <row r="48211">
      <c r="D48211" s="2"/>
      <c r="G48211" s="2"/>
      <c r="J48211" s="2"/>
    </row>
    <row r="48212">
      <c r="D48212" s="2"/>
      <c r="G48212" s="2"/>
      <c r="J48212" s="2"/>
    </row>
    <row r="48213">
      <c r="D48213" s="2"/>
      <c r="G48213" s="2"/>
      <c r="J48213" s="2"/>
    </row>
    <row r="48214">
      <c r="D48214" s="2"/>
      <c r="G48214" s="2"/>
      <c r="J48214" s="2"/>
    </row>
    <row r="48215">
      <c r="D48215" s="2"/>
      <c r="G48215" s="2"/>
      <c r="J48215" s="2"/>
    </row>
    <row r="48216">
      <c r="D48216" s="2"/>
      <c r="G48216" s="2"/>
      <c r="J48216" s="2"/>
    </row>
    <row r="48217">
      <c r="D48217" s="2"/>
      <c r="G48217" s="2"/>
      <c r="J48217" s="2"/>
    </row>
    <row r="48218">
      <c r="D48218" s="2"/>
      <c r="G48218" s="2"/>
      <c r="J48218" s="2"/>
    </row>
    <row r="48219">
      <c r="D48219" s="2"/>
      <c r="G48219" s="2"/>
      <c r="J48219" s="2"/>
    </row>
    <row r="48220">
      <c r="D48220" s="2"/>
      <c r="G48220" s="2"/>
      <c r="J48220" s="2"/>
    </row>
    <row r="48221">
      <c r="D48221" s="2"/>
      <c r="G48221" s="2"/>
      <c r="J48221" s="2"/>
    </row>
    <row r="48222">
      <c r="D48222" s="2"/>
      <c r="G48222" s="2"/>
      <c r="J48222" s="2"/>
    </row>
    <row r="48223">
      <c r="D48223" s="2"/>
      <c r="G48223" s="2"/>
      <c r="J48223" s="2"/>
    </row>
    <row r="48224">
      <c r="D48224" s="2"/>
      <c r="G48224" s="2"/>
      <c r="J48224" s="2"/>
    </row>
    <row r="48225">
      <c r="D48225" s="2"/>
      <c r="G48225" s="2"/>
      <c r="J48225" s="2"/>
    </row>
    <row r="48226">
      <c r="D48226" s="2"/>
      <c r="G48226" s="2"/>
      <c r="J48226" s="2"/>
    </row>
    <row r="48227">
      <c r="D48227" s="2"/>
      <c r="G48227" s="2"/>
      <c r="J48227" s="2"/>
    </row>
    <row r="48228">
      <c r="D48228" s="2"/>
      <c r="G48228" s="2"/>
      <c r="J48228" s="2"/>
    </row>
    <row r="48229">
      <c r="D48229" s="2"/>
      <c r="G48229" s="2"/>
      <c r="J48229" s="2"/>
    </row>
    <row r="48230">
      <c r="D48230" s="2"/>
      <c r="G48230" s="2"/>
      <c r="J48230" s="2"/>
    </row>
    <row r="48231">
      <c r="D48231" s="2"/>
      <c r="G48231" s="2"/>
      <c r="J48231" s="2"/>
    </row>
    <row r="48232">
      <c r="D48232" s="2"/>
      <c r="G48232" s="2"/>
      <c r="J48232" s="2"/>
    </row>
    <row r="48233">
      <c r="D48233" s="2"/>
      <c r="G48233" s="2"/>
      <c r="J48233" s="2"/>
    </row>
    <row r="48234">
      <c r="D48234" s="2"/>
      <c r="G48234" s="2"/>
      <c r="J48234" s="2"/>
    </row>
    <row r="48235">
      <c r="D48235" s="2"/>
      <c r="G48235" s="2"/>
      <c r="J48235" s="2"/>
    </row>
    <row r="48236">
      <c r="D48236" s="2"/>
      <c r="G48236" s="2"/>
      <c r="J48236" s="2"/>
    </row>
    <row r="48237">
      <c r="D48237" s="2"/>
      <c r="G48237" s="2"/>
      <c r="J48237" s="2"/>
    </row>
    <row r="48238">
      <c r="D48238" s="2"/>
      <c r="G48238" s="2"/>
      <c r="J48238" s="2"/>
    </row>
    <row r="48239">
      <c r="D48239" s="2"/>
      <c r="G48239" s="2"/>
      <c r="J48239" s="2"/>
    </row>
    <row r="48240">
      <c r="D48240" s="2"/>
      <c r="G48240" s="2"/>
      <c r="J48240" s="2"/>
    </row>
    <row r="48241">
      <c r="D48241" s="2"/>
      <c r="G48241" s="2"/>
      <c r="J48241" s="2"/>
    </row>
    <row r="48242">
      <c r="D48242" s="2"/>
      <c r="G48242" s="2"/>
      <c r="J48242" s="2"/>
    </row>
    <row r="48243">
      <c r="D48243" s="2"/>
      <c r="G48243" s="2"/>
      <c r="J48243" s="2"/>
    </row>
    <row r="48244">
      <c r="D48244" s="2"/>
      <c r="G48244" s="2"/>
      <c r="J48244" s="2"/>
    </row>
    <row r="48245">
      <c r="D48245" s="2"/>
      <c r="G48245" s="2"/>
      <c r="J48245" s="2"/>
    </row>
    <row r="48246">
      <c r="D48246" s="2"/>
      <c r="G48246" s="2"/>
      <c r="J48246" s="2"/>
    </row>
    <row r="48247">
      <c r="D48247" s="2"/>
      <c r="G48247" s="2"/>
      <c r="J48247" s="2"/>
    </row>
    <row r="48248">
      <c r="D48248" s="2"/>
      <c r="G48248" s="2"/>
      <c r="J48248" s="2"/>
    </row>
    <row r="48249">
      <c r="D48249" s="2"/>
      <c r="G48249" s="2"/>
      <c r="J48249" s="2"/>
    </row>
    <row r="48250">
      <c r="D48250" s="2"/>
      <c r="G48250" s="2"/>
      <c r="J48250" s="2"/>
    </row>
    <row r="48251">
      <c r="D48251" s="2"/>
      <c r="G48251" s="2"/>
      <c r="J48251" s="2"/>
    </row>
    <row r="48252">
      <c r="D48252" s="2"/>
      <c r="G48252" s="2"/>
      <c r="J48252" s="2"/>
    </row>
    <row r="48253">
      <c r="D48253" s="2"/>
      <c r="G48253" s="2"/>
      <c r="J48253" s="2"/>
    </row>
    <row r="48254">
      <c r="D48254" s="2"/>
      <c r="G48254" s="2"/>
      <c r="J48254" s="2"/>
    </row>
    <row r="48255">
      <c r="D48255" s="2"/>
      <c r="G48255" s="2"/>
      <c r="J48255" s="2"/>
    </row>
    <row r="48256">
      <c r="D48256" s="2"/>
      <c r="G48256" s="2"/>
      <c r="J48256" s="2"/>
    </row>
    <row r="48257">
      <c r="D48257" s="2"/>
      <c r="G48257" s="2"/>
      <c r="J48257" s="2"/>
    </row>
    <row r="48258">
      <c r="D48258" s="2"/>
      <c r="G48258" s="2"/>
      <c r="J48258" s="2"/>
    </row>
    <row r="48259">
      <c r="D48259" s="2"/>
      <c r="G48259" s="2"/>
      <c r="J48259" s="2"/>
    </row>
    <row r="48260">
      <c r="D48260" s="2"/>
      <c r="G48260" s="2"/>
      <c r="J48260" s="2"/>
    </row>
    <row r="48261">
      <c r="D48261" s="2"/>
      <c r="G48261" s="2"/>
      <c r="J48261" s="2"/>
    </row>
    <row r="48262">
      <c r="D48262" s="2"/>
      <c r="G48262" s="2"/>
      <c r="J48262" s="2"/>
    </row>
    <row r="48263">
      <c r="D48263" s="2"/>
      <c r="G48263" s="2"/>
      <c r="J48263" s="2"/>
    </row>
    <row r="48264">
      <c r="D48264" s="2"/>
      <c r="G48264" s="2"/>
      <c r="J48264" s="2"/>
    </row>
    <row r="48265">
      <c r="D48265" s="2"/>
      <c r="G48265" s="2"/>
      <c r="J48265" s="2"/>
    </row>
    <row r="48266">
      <c r="D48266" s="2"/>
      <c r="G48266" s="2"/>
      <c r="J48266" s="2"/>
    </row>
    <row r="48267">
      <c r="D48267" s="2"/>
      <c r="G48267" s="2"/>
      <c r="J48267" s="2"/>
    </row>
    <row r="48268">
      <c r="D48268" s="2"/>
      <c r="G48268" s="2"/>
      <c r="J48268" s="2"/>
    </row>
    <row r="48269">
      <c r="D48269" s="2"/>
      <c r="G48269" s="2"/>
      <c r="J48269" s="2"/>
    </row>
    <row r="48270">
      <c r="D48270" s="2"/>
      <c r="G48270" s="2"/>
      <c r="J48270" s="2"/>
    </row>
    <row r="48271">
      <c r="D48271" s="2"/>
      <c r="G48271" s="2"/>
      <c r="J48271" s="2"/>
    </row>
    <row r="48272">
      <c r="D48272" s="2"/>
      <c r="G48272" s="2"/>
      <c r="J48272" s="2"/>
    </row>
    <row r="48273">
      <c r="D48273" s="2"/>
      <c r="G48273" s="2"/>
      <c r="J48273" s="2"/>
    </row>
    <row r="48274">
      <c r="D48274" s="2"/>
      <c r="G48274" s="2"/>
      <c r="J48274" s="2"/>
    </row>
    <row r="48275">
      <c r="D48275" s="2"/>
      <c r="G48275" s="2"/>
      <c r="J48275" s="2"/>
    </row>
    <row r="48276">
      <c r="D48276" s="2"/>
      <c r="G48276" s="2"/>
      <c r="J48276" s="2"/>
    </row>
    <row r="48277">
      <c r="D48277" s="2"/>
      <c r="G48277" s="2"/>
      <c r="J48277" s="2"/>
    </row>
    <row r="48278">
      <c r="D48278" s="2"/>
      <c r="G48278" s="2"/>
      <c r="J48278" s="2"/>
    </row>
    <row r="48279">
      <c r="D48279" s="2"/>
      <c r="G48279" s="2"/>
      <c r="J48279" s="2"/>
    </row>
    <row r="48280">
      <c r="D48280" s="2"/>
      <c r="G48280" s="2"/>
      <c r="J48280" s="2"/>
    </row>
    <row r="48281">
      <c r="D48281" s="2"/>
      <c r="G48281" s="2"/>
      <c r="J48281" s="2"/>
    </row>
    <row r="48282">
      <c r="D48282" s="2"/>
      <c r="G48282" s="2"/>
      <c r="J48282" s="2"/>
    </row>
    <row r="48283">
      <c r="D48283" s="2"/>
      <c r="G48283" s="2"/>
      <c r="J48283" s="2"/>
    </row>
    <row r="48284">
      <c r="D48284" s="2"/>
      <c r="G48284" s="2"/>
      <c r="J48284" s="2"/>
    </row>
    <row r="48285">
      <c r="D48285" s="2"/>
      <c r="G48285" s="2"/>
      <c r="J48285" s="2"/>
    </row>
    <row r="48286">
      <c r="D48286" s="2"/>
      <c r="G48286" s="2"/>
      <c r="J48286" s="2"/>
    </row>
    <row r="48287">
      <c r="D48287" s="2"/>
      <c r="G48287" s="2"/>
      <c r="J48287" s="2"/>
    </row>
    <row r="48288">
      <c r="D48288" s="2"/>
      <c r="G48288" s="2"/>
      <c r="J48288" s="2"/>
    </row>
    <row r="48289">
      <c r="D48289" s="2"/>
      <c r="G48289" s="2"/>
      <c r="J48289" s="2"/>
    </row>
    <row r="48290">
      <c r="D48290" s="2"/>
      <c r="G48290" s="2"/>
      <c r="J48290" s="2"/>
    </row>
    <row r="48291">
      <c r="D48291" s="2"/>
      <c r="G48291" s="2"/>
      <c r="J48291" s="2"/>
    </row>
    <row r="48292">
      <c r="D48292" s="2"/>
      <c r="G48292" s="2"/>
      <c r="J48292" s="2"/>
    </row>
    <row r="48293">
      <c r="D48293" s="2"/>
      <c r="G48293" s="2"/>
      <c r="J48293" s="2"/>
    </row>
    <row r="48294">
      <c r="D48294" s="2"/>
      <c r="G48294" s="2"/>
      <c r="J48294" s="2"/>
    </row>
    <row r="48295">
      <c r="D48295" s="2"/>
      <c r="G48295" s="2"/>
      <c r="J48295" s="2"/>
    </row>
    <row r="48296">
      <c r="D48296" s="2"/>
      <c r="G48296" s="2"/>
      <c r="J48296" s="2"/>
    </row>
    <row r="48297">
      <c r="D48297" s="2"/>
      <c r="G48297" s="2"/>
      <c r="J48297" s="2"/>
    </row>
    <row r="48298">
      <c r="D48298" s="2"/>
      <c r="G48298" s="2"/>
      <c r="J48298" s="2"/>
    </row>
    <row r="48299">
      <c r="D48299" s="2"/>
      <c r="G48299" s="2"/>
      <c r="J48299" s="2"/>
    </row>
    <row r="48300">
      <c r="D48300" s="2"/>
      <c r="G48300" s="2"/>
      <c r="J48300" s="2"/>
    </row>
    <row r="48301">
      <c r="D48301" s="2"/>
      <c r="G48301" s="2"/>
      <c r="J48301" s="2"/>
    </row>
    <row r="48302">
      <c r="D48302" s="2"/>
      <c r="G48302" s="2"/>
      <c r="J48302" s="2"/>
    </row>
    <row r="48303">
      <c r="D48303" s="2"/>
      <c r="G48303" s="2"/>
      <c r="J48303" s="2"/>
    </row>
    <row r="48304">
      <c r="D48304" s="2"/>
      <c r="G48304" s="2"/>
      <c r="J48304" s="2"/>
    </row>
    <row r="48305">
      <c r="D48305" s="2"/>
      <c r="G48305" s="2"/>
      <c r="J48305" s="2"/>
    </row>
    <row r="48306">
      <c r="D48306" s="2"/>
      <c r="G48306" s="2"/>
      <c r="J48306" s="2"/>
    </row>
    <row r="48307">
      <c r="D48307" s="2"/>
      <c r="G48307" s="2"/>
      <c r="J48307" s="2"/>
    </row>
    <row r="48308">
      <c r="D48308" s="2"/>
      <c r="G48308" s="2"/>
      <c r="J48308" s="2"/>
    </row>
    <row r="48309">
      <c r="D48309" s="2"/>
      <c r="G48309" s="2"/>
      <c r="J48309" s="2"/>
    </row>
    <row r="48310">
      <c r="D48310" s="2"/>
      <c r="G48310" s="2"/>
      <c r="J48310" s="2"/>
    </row>
    <row r="48311">
      <c r="D48311" s="2"/>
      <c r="G48311" s="2"/>
      <c r="J48311" s="2"/>
    </row>
    <row r="48312">
      <c r="D48312" s="2"/>
      <c r="G48312" s="2"/>
      <c r="J48312" s="2"/>
    </row>
    <row r="48313">
      <c r="D48313" s="2"/>
      <c r="G48313" s="2"/>
      <c r="J48313" s="2"/>
    </row>
    <row r="48314">
      <c r="D48314" s="2"/>
      <c r="G48314" s="2"/>
      <c r="J48314" s="2"/>
    </row>
    <row r="48315">
      <c r="D48315" s="2"/>
      <c r="G48315" s="2"/>
      <c r="J48315" s="2"/>
    </row>
    <row r="48316">
      <c r="D48316" s="2"/>
      <c r="G48316" s="2"/>
      <c r="J48316" s="2"/>
    </row>
    <row r="48317">
      <c r="D48317" s="2"/>
      <c r="G48317" s="2"/>
      <c r="J48317" s="2"/>
    </row>
    <row r="48318">
      <c r="D48318" s="2"/>
      <c r="G48318" s="2"/>
      <c r="J48318" s="2"/>
    </row>
    <row r="48319">
      <c r="D48319" s="2"/>
      <c r="G48319" s="2"/>
      <c r="J48319" s="2"/>
    </row>
    <row r="48320">
      <c r="D48320" s="2"/>
      <c r="G48320" s="2"/>
      <c r="J48320" s="2"/>
    </row>
    <row r="48321">
      <c r="D48321" s="2"/>
      <c r="G48321" s="2"/>
      <c r="J48321" s="2"/>
    </row>
    <row r="48322">
      <c r="D48322" s="2"/>
      <c r="G48322" s="2"/>
      <c r="J48322" s="2"/>
    </row>
    <row r="48323">
      <c r="D48323" s="2"/>
      <c r="G48323" s="2"/>
      <c r="J48323" s="2"/>
    </row>
    <row r="48324">
      <c r="D48324" s="2"/>
      <c r="G48324" s="2"/>
      <c r="J48324" s="2"/>
    </row>
    <row r="48325">
      <c r="D48325" s="2"/>
      <c r="G48325" s="2"/>
      <c r="J48325" s="2"/>
    </row>
    <row r="48326">
      <c r="D48326" s="2"/>
      <c r="G48326" s="2"/>
      <c r="J48326" s="2"/>
    </row>
    <row r="48327">
      <c r="D48327" s="2"/>
      <c r="G48327" s="2"/>
      <c r="J48327" s="2"/>
    </row>
    <row r="48328">
      <c r="D48328" s="2"/>
      <c r="G48328" s="2"/>
      <c r="J48328" s="2"/>
    </row>
    <row r="48329">
      <c r="D48329" s="2"/>
      <c r="G48329" s="2"/>
      <c r="J48329" s="2"/>
    </row>
    <row r="48330">
      <c r="D48330" s="2"/>
      <c r="G48330" s="2"/>
      <c r="J48330" s="2"/>
    </row>
    <row r="48331">
      <c r="D48331" s="2"/>
      <c r="G48331" s="2"/>
      <c r="J48331" s="2"/>
    </row>
    <row r="48332">
      <c r="D48332" s="2"/>
      <c r="G48332" s="2"/>
      <c r="J48332" s="2"/>
    </row>
    <row r="48333">
      <c r="D48333" s="2"/>
      <c r="G48333" s="2"/>
      <c r="J48333" s="2"/>
    </row>
    <row r="48334">
      <c r="D48334" s="2"/>
      <c r="G48334" s="2"/>
      <c r="J48334" s="2"/>
    </row>
    <row r="48335">
      <c r="D48335" s="2"/>
      <c r="G48335" s="2"/>
      <c r="J48335" s="2"/>
    </row>
    <row r="48336">
      <c r="D48336" s="2"/>
      <c r="G48336" s="2"/>
      <c r="J48336" s="2"/>
    </row>
    <row r="48337">
      <c r="D48337" s="2"/>
      <c r="G48337" s="2"/>
      <c r="J48337" s="2"/>
    </row>
    <row r="48338">
      <c r="D48338" s="2"/>
      <c r="G48338" s="2"/>
      <c r="J48338" s="2"/>
    </row>
    <row r="48339">
      <c r="D48339" s="2"/>
      <c r="G48339" s="2"/>
      <c r="J48339" s="2"/>
    </row>
    <row r="48340">
      <c r="D48340" s="2"/>
      <c r="G48340" s="2"/>
      <c r="J48340" s="2"/>
    </row>
    <row r="48341">
      <c r="D48341" s="2"/>
      <c r="G48341" s="2"/>
      <c r="J48341" s="2"/>
    </row>
    <row r="48342">
      <c r="D48342" s="2"/>
      <c r="G48342" s="2"/>
      <c r="J48342" s="2"/>
    </row>
    <row r="48343">
      <c r="D48343" s="2"/>
      <c r="G48343" s="2"/>
      <c r="J48343" s="2"/>
    </row>
    <row r="48344">
      <c r="D48344" s="2"/>
      <c r="G48344" s="2"/>
      <c r="J48344" s="2"/>
    </row>
    <row r="48345">
      <c r="D48345" s="2"/>
      <c r="G48345" s="2"/>
      <c r="J48345" s="2"/>
    </row>
    <row r="48346">
      <c r="D48346" s="2"/>
      <c r="G48346" s="2"/>
      <c r="J48346" s="2"/>
    </row>
    <row r="48347">
      <c r="D48347" s="2"/>
      <c r="G48347" s="2"/>
      <c r="J48347" s="2"/>
    </row>
    <row r="48348">
      <c r="D48348" s="2"/>
      <c r="G48348" s="2"/>
      <c r="J48348" s="2"/>
    </row>
    <row r="48349">
      <c r="D48349" s="2"/>
      <c r="G48349" s="2"/>
      <c r="J48349" s="2"/>
    </row>
    <row r="48350">
      <c r="D48350" s="2"/>
      <c r="G48350" s="2"/>
      <c r="J48350" s="2"/>
    </row>
    <row r="48351">
      <c r="D48351" s="2"/>
      <c r="G48351" s="2"/>
      <c r="J48351" s="2"/>
    </row>
    <row r="48352">
      <c r="D48352" s="2"/>
      <c r="G48352" s="2"/>
      <c r="J48352" s="2"/>
    </row>
    <row r="48353">
      <c r="D48353" s="2"/>
      <c r="G48353" s="2"/>
      <c r="J48353" s="2"/>
    </row>
    <row r="48354">
      <c r="D48354" s="2"/>
      <c r="G48354" s="2"/>
      <c r="J48354" s="2"/>
    </row>
    <row r="48355">
      <c r="D48355" s="2"/>
      <c r="G48355" s="2"/>
      <c r="J48355" s="2"/>
    </row>
    <row r="48356">
      <c r="D48356" s="2"/>
      <c r="G48356" s="2"/>
      <c r="J48356" s="2"/>
    </row>
    <row r="48357">
      <c r="D48357" s="2"/>
      <c r="G48357" s="2"/>
      <c r="J48357" s="2"/>
    </row>
    <row r="48358">
      <c r="D48358" s="2"/>
      <c r="G48358" s="2"/>
      <c r="J48358" s="2"/>
    </row>
    <row r="48359">
      <c r="D48359" s="2"/>
      <c r="G48359" s="2"/>
      <c r="J48359" s="2"/>
    </row>
    <row r="48360">
      <c r="D48360" s="2"/>
      <c r="G48360" s="2"/>
      <c r="J48360" s="2"/>
    </row>
    <row r="48361">
      <c r="D48361" s="2"/>
      <c r="G48361" s="2"/>
      <c r="J48361" s="2"/>
    </row>
    <row r="48362">
      <c r="D48362" s="2"/>
      <c r="G48362" s="2"/>
      <c r="J48362" s="2"/>
    </row>
    <row r="48363">
      <c r="D48363" s="2"/>
      <c r="G48363" s="2"/>
      <c r="J48363" s="2"/>
    </row>
    <row r="48364">
      <c r="D48364" s="2"/>
      <c r="G48364" s="2"/>
      <c r="J48364" s="2"/>
    </row>
    <row r="48365">
      <c r="D48365" s="2"/>
      <c r="G48365" s="2"/>
      <c r="J48365" s="2"/>
    </row>
    <row r="48366">
      <c r="D48366" s="2"/>
      <c r="G48366" s="2"/>
      <c r="J48366" s="2"/>
    </row>
    <row r="48367">
      <c r="D48367" s="2"/>
      <c r="G48367" s="2"/>
      <c r="J48367" s="2"/>
    </row>
    <row r="48368">
      <c r="D48368" s="2"/>
      <c r="G48368" s="2"/>
      <c r="J48368" s="2"/>
    </row>
    <row r="48369">
      <c r="D48369" s="2"/>
      <c r="G48369" s="2"/>
      <c r="J48369" s="2"/>
    </row>
    <row r="48370">
      <c r="D48370" s="2"/>
      <c r="G48370" s="2"/>
      <c r="J48370" s="2"/>
    </row>
    <row r="48371">
      <c r="D48371" s="2"/>
      <c r="G48371" s="2"/>
      <c r="J48371" s="2"/>
    </row>
    <row r="48372">
      <c r="D48372" s="2"/>
      <c r="G48372" s="2"/>
      <c r="J48372" s="2"/>
    </row>
    <row r="48373">
      <c r="D48373" s="2"/>
      <c r="G48373" s="2"/>
      <c r="J48373" s="2"/>
    </row>
    <row r="48374">
      <c r="D48374" s="2"/>
      <c r="G48374" s="2"/>
      <c r="J48374" s="2"/>
    </row>
    <row r="48375">
      <c r="D48375" s="2"/>
      <c r="G48375" s="2"/>
      <c r="J48375" s="2"/>
    </row>
    <row r="48376">
      <c r="D48376" s="2"/>
      <c r="G48376" s="2"/>
      <c r="J48376" s="2"/>
    </row>
    <row r="48377">
      <c r="D48377" s="2"/>
      <c r="G48377" s="2"/>
      <c r="J48377" s="2"/>
    </row>
    <row r="48378">
      <c r="D48378" s="2"/>
      <c r="G48378" s="2"/>
      <c r="J48378" s="2"/>
    </row>
    <row r="48379">
      <c r="D48379" s="2"/>
      <c r="G48379" s="2"/>
      <c r="J48379" s="2"/>
    </row>
    <row r="48380">
      <c r="D48380" s="2"/>
      <c r="G48380" s="2"/>
      <c r="J48380" s="2"/>
    </row>
    <row r="48381">
      <c r="D48381" s="2"/>
      <c r="G48381" s="2"/>
      <c r="J48381" s="2"/>
    </row>
    <row r="48382">
      <c r="D48382" s="2"/>
      <c r="G48382" s="2"/>
      <c r="J48382" s="2"/>
    </row>
    <row r="48383">
      <c r="D48383" s="2"/>
      <c r="G48383" s="2"/>
      <c r="J48383" s="2"/>
    </row>
    <row r="48384">
      <c r="D48384" s="2"/>
      <c r="G48384" s="2"/>
      <c r="J48384" s="2"/>
    </row>
    <row r="48385">
      <c r="D48385" s="2"/>
      <c r="G48385" s="2"/>
      <c r="J48385" s="2"/>
    </row>
    <row r="48386">
      <c r="D48386" s="2"/>
      <c r="G48386" s="2"/>
      <c r="J48386" s="2"/>
    </row>
    <row r="48387">
      <c r="D48387" s="2"/>
      <c r="G48387" s="2"/>
      <c r="J48387" s="2"/>
    </row>
    <row r="48388">
      <c r="D48388" s="2"/>
      <c r="G48388" s="2"/>
      <c r="J48388" s="2"/>
    </row>
    <row r="48389">
      <c r="D48389" s="2"/>
      <c r="G48389" s="2"/>
      <c r="J48389" s="2"/>
    </row>
    <row r="48390">
      <c r="D48390" s="2"/>
      <c r="G48390" s="2"/>
      <c r="J48390" s="2"/>
    </row>
    <row r="48391">
      <c r="D48391" s="2"/>
      <c r="G48391" s="2"/>
      <c r="J48391" s="2"/>
    </row>
    <row r="48392">
      <c r="D48392" s="2"/>
      <c r="G48392" s="2"/>
      <c r="J48392" s="2"/>
    </row>
    <row r="48393">
      <c r="D48393" s="2"/>
      <c r="G48393" s="2"/>
      <c r="J48393" s="2"/>
    </row>
    <row r="48394">
      <c r="D48394" s="2"/>
      <c r="G48394" s="2"/>
      <c r="J48394" s="2"/>
    </row>
    <row r="48395">
      <c r="D48395" s="2"/>
      <c r="G48395" s="2"/>
      <c r="J48395" s="2"/>
    </row>
    <row r="48396">
      <c r="D48396" s="2"/>
      <c r="G48396" s="2"/>
      <c r="J48396" s="2"/>
    </row>
    <row r="48397">
      <c r="D48397" s="2"/>
      <c r="G48397" s="2"/>
      <c r="J48397" s="2"/>
    </row>
    <row r="48398">
      <c r="D48398" s="2"/>
      <c r="G48398" s="2"/>
      <c r="J48398" s="2"/>
    </row>
    <row r="48399">
      <c r="D48399" s="2"/>
      <c r="G48399" s="2"/>
      <c r="J48399" s="2"/>
    </row>
    <row r="48400">
      <c r="D48400" s="2"/>
      <c r="G48400" s="2"/>
      <c r="J48400" s="2"/>
    </row>
    <row r="48401">
      <c r="D48401" s="2"/>
      <c r="G48401" s="2"/>
      <c r="J48401" s="2"/>
    </row>
    <row r="48402">
      <c r="D48402" s="2"/>
      <c r="G48402" s="2"/>
      <c r="J48402" s="2"/>
    </row>
    <row r="48403">
      <c r="D48403" s="2"/>
      <c r="G48403" s="2"/>
      <c r="J48403" s="2"/>
    </row>
    <row r="48404">
      <c r="D48404" s="2"/>
      <c r="G48404" s="2"/>
      <c r="J48404" s="2"/>
    </row>
    <row r="48405">
      <c r="D48405" s="2"/>
      <c r="G48405" s="2"/>
      <c r="J48405" s="2"/>
    </row>
    <row r="48406">
      <c r="D48406" s="2"/>
      <c r="G48406" s="2"/>
      <c r="J48406" s="2"/>
    </row>
    <row r="48407">
      <c r="D48407" s="2"/>
      <c r="G48407" s="2"/>
      <c r="J48407" s="2"/>
    </row>
    <row r="48408">
      <c r="D48408" s="2"/>
      <c r="G48408" s="2"/>
      <c r="J48408" s="2"/>
    </row>
    <row r="48409">
      <c r="D48409" s="2"/>
      <c r="G48409" s="2"/>
      <c r="J48409" s="2"/>
    </row>
    <row r="48410">
      <c r="D48410" s="2"/>
      <c r="G48410" s="2"/>
      <c r="J48410" s="2"/>
    </row>
    <row r="48411">
      <c r="D48411" s="2"/>
      <c r="G48411" s="2"/>
      <c r="J48411" s="2"/>
    </row>
    <row r="48412">
      <c r="D48412" s="2"/>
      <c r="G48412" s="2"/>
      <c r="J48412" s="2"/>
    </row>
    <row r="48413">
      <c r="D48413" s="2"/>
      <c r="G48413" s="2"/>
      <c r="J48413" s="2"/>
    </row>
    <row r="48414">
      <c r="D48414" s="2"/>
      <c r="G48414" s="2"/>
      <c r="J48414" s="2"/>
    </row>
    <row r="48415">
      <c r="D48415" s="2"/>
      <c r="G48415" s="2"/>
      <c r="J48415" s="2"/>
    </row>
    <row r="48416">
      <c r="D48416" s="2"/>
      <c r="G48416" s="2"/>
      <c r="J48416" s="2"/>
    </row>
    <row r="48417">
      <c r="D48417" s="2"/>
      <c r="G48417" s="2"/>
      <c r="J48417" s="2"/>
    </row>
    <row r="48418">
      <c r="D48418" s="2"/>
      <c r="G48418" s="2"/>
      <c r="J48418" s="2"/>
    </row>
    <row r="48419">
      <c r="D48419" s="2"/>
      <c r="G48419" s="2"/>
      <c r="J48419" s="2"/>
    </row>
    <row r="48420">
      <c r="D48420" s="2"/>
      <c r="G48420" s="2"/>
      <c r="J48420" s="2"/>
    </row>
    <row r="48421">
      <c r="D48421" s="2"/>
      <c r="G48421" s="2"/>
      <c r="J48421" s="2"/>
    </row>
    <row r="48422">
      <c r="D48422" s="2"/>
      <c r="G48422" s="2"/>
      <c r="J48422" s="2"/>
    </row>
    <row r="48423">
      <c r="D48423" s="2"/>
      <c r="G48423" s="2"/>
      <c r="J48423" s="2"/>
    </row>
    <row r="48424">
      <c r="D48424" s="2"/>
      <c r="G48424" s="2"/>
      <c r="J48424" s="2"/>
    </row>
    <row r="48425">
      <c r="D48425" s="2"/>
      <c r="G48425" s="2"/>
      <c r="J48425" s="2"/>
    </row>
    <row r="48426">
      <c r="D48426" s="2"/>
      <c r="G48426" s="2"/>
      <c r="J48426" s="2"/>
    </row>
    <row r="48427">
      <c r="D48427" s="2"/>
      <c r="G48427" s="2"/>
      <c r="J48427" s="2"/>
    </row>
    <row r="48428">
      <c r="D48428" s="2"/>
      <c r="G48428" s="2"/>
      <c r="J48428" s="2"/>
    </row>
    <row r="48429">
      <c r="D48429" s="2"/>
      <c r="G48429" s="2"/>
      <c r="J48429" s="2"/>
    </row>
    <row r="48430">
      <c r="D48430" s="2"/>
      <c r="G48430" s="2"/>
      <c r="J48430" s="2"/>
    </row>
    <row r="48431">
      <c r="D48431" s="2"/>
      <c r="G48431" s="2"/>
      <c r="J48431" s="2"/>
    </row>
    <row r="48432">
      <c r="D48432" s="2"/>
      <c r="G48432" s="2"/>
      <c r="J48432" s="2"/>
    </row>
    <row r="48433">
      <c r="D48433" s="2"/>
      <c r="G48433" s="2"/>
      <c r="J48433" s="2"/>
    </row>
    <row r="48434">
      <c r="D48434" s="2"/>
      <c r="G48434" s="2"/>
      <c r="J48434" s="2"/>
    </row>
    <row r="48435">
      <c r="D48435" s="2"/>
      <c r="G48435" s="2"/>
      <c r="J48435" s="2"/>
    </row>
    <row r="48436">
      <c r="D48436" s="2"/>
      <c r="G48436" s="2"/>
      <c r="J48436" s="2"/>
    </row>
    <row r="48437">
      <c r="D48437" s="2"/>
      <c r="G48437" s="2"/>
      <c r="J48437" s="2"/>
    </row>
    <row r="48438">
      <c r="D48438" s="2"/>
      <c r="G48438" s="2"/>
      <c r="J48438" s="2"/>
    </row>
    <row r="48439">
      <c r="D48439" s="2"/>
      <c r="G48439" s="2"/>
      <c r="J48439" s="2"/>
    </row>
    <row r="48440">
      <c r="D48440" s="2"/>
      <c r="G48440" s="2"/>
      <c r="J48440" s="2"/>
    </row>
    <row r="48441">
      <c r="D48441" s="2"/>
      <c r="G48441" s="2"/>
      <c r="J48441" s="2"/>
    </row>
    <row r="48442">
      <c r="D48442" s="2"/>
      <c r="G48442" s="2"/>
      <c r="J48442" s="2"/>
    </row>
    <row r="48443">
      <c r="D48443" s="2"/>
      <c r="G48443" s="2"/>
      <c r="J48443" s="2"/>
    </row>
    <row r="48444">
      <c r="D48444" s="2"/>
      <c r="G48444" s="2"/>
      <c r="J48444" s="2"/>
    </row>
    <row r="48445">
      <c r="D48445" s="2"/>
      <c r="G48445" s="2"/>
      <c r="J48445" s="2"/>
    </row>
    <row r="48446">
      <c r="D48446" s="2"/>
      <c r="G48446" s="2"/>
      <c r="J48446" s="2"/>
    </row>
    <row r="48447">
      <c r="D48447" s="2"/>
      <c r="G48447" s="2"/>
      <c r="J48447" s="2"/>
    </row>
    <row r="48448">
      <c r="D48448" s="2"/>
      <c r="G48448" s="2"/>
      <c r="J48448" s="2"/>
    </row>
    <row r="48449">
      <c r="D48449" s="2"/>
      <c r="G48449" s="2"/>
      <c r="J48449" s="2"/>
    </row>
    <row r="48450">
      <c r="D48450" s="2"/>
      <c r="G48450" s="2"/>
      <c r="J48450" s="2"/>
    </row>
    <row r="48451">
      <c r="D48451" s="2"/>
      <c r="G48451" s="2"/>
      <c r="J48451" s="2"/>
    </row>
    <row r="48452">
      <c r="D48452" s="2"/>
      <c r="G48452" s="2"/>
      <c r="J48452" s="2"/>
    </row>
    <row r="48453">
      <c r="D48453" s="2"/>
      <c r="G48453" s="2"/>
      <c r="J48453" s="2"/>
    </row>
    <row r="48454">
      <c r="D48454" s="2"/>
      <c r="G48454" s="2"/>
      <c r="J48454" s="2"/>
    </row>
    <row r="48455">
      <c r="D48455" s="2"/>
      <c r="G48455" s="2"/>
      <c r="J48455" s="2"/>
    </row>
    <row r="48456">
      <c r="D48456" s="2"/>
      <c r="G48456" s="2"/>
      <c r="J48456" s="2"/>
    </row>
    <row r="48457">
      <c r="D48457" s="2"/>
      <c r="G48457" s="2"/>
      <c r="J48457" s="2"/>
    </row>
    <row r="48458">
      <c r="D48458" s="2"/>
      <c r="G48458" s="2"/>
      <c r="J48458" s="2"/>
    </row>
    <row r="48459">
      <c r="D48459" s="2"/>
      <c r="G48459" s="2"/>
      <c r="J48459" s="2"/>
    </row>
    <row r="48460">
      <c r="D48460" s="2"/>
      <c r="G48460" s="2"/>
      <c r="J48460" s="2"/>
    </row>
    <row r="48461">
      <c r="D48461" s="2"/>
      <c r="G48461" s="2"/>
      <c r="J48461" s="2"/>
    </row>
    <row r="48462">
      <c r="D48462" s="2"/>
      <c r="G48462" s="2"/>
      <c r="J48462" s="2"/>
    </row>
    <row r="48463">
      <c r="D48463" s="2"/>
      <c r="G48463" s="2"/>
      <c r="J48463" s="2"/>
    </row>
    <row r="48464">
      <c r="D48464" s="2"/>
      <c r="G48464" s="2"/>
      <c r="J48464" s="2"/>
    </row>
    <row r="48465">
      <c r="D48465" s="2"/>
      <c r="G48465" s="2"/>
      <c r="J48465" s="2"/>
    </row>
    <row r="48466">
      <c r="D48466" s="2"/>
      <c r="G48466" s="2"/>
      <c r="J48466" s="2"/>
    </row>
    <row r="48467">
      <c r="D48467" s="2"/>
      <c r="G48467" s="2"/>
      <c r="J48467" s="2"/>
    </row>
    <row r="48468">
      <c r="D48468" s="2"/>
      <c r="G48468" s="2"/>
      <c r="J48468" s="2"/>
    </row>
    <row r="48469">
      <c r="D48469" s="2"/>
      <c r="G48469" s="2"/>
      <c r="J48469" s="2"/>
    </row>
    <row r="48470">
      <c r="D48470" s="2"/>
      <c r="G48470" s="2"/>
      <c r="J48470" s="2"/>
    </row>
    <row r="48471">
      <c r="D48471" s="2"/>
      <c r="G48471" s="2"/>
      <c r="J48471" s="2"/>
    </row>
    <row r="48472">
      <c r="D48472" s="2"/>
      <c r="G48472" s="2"/>
      <c r="J48472" s="2"/>
    </row>
    <row r="48473">
      <c r="D48473" s="2"/>
      <c r="G48473" s="2"/>
      <c r="J48473" s="2"/>
    </row>
    <row r="48474">
      <c r="D48474" s="2"/>
      <c r="G48474" s="2"/>
      <c r="J48474" s="2"/>
    </row>
    <row r="48475">
      <c r="D48475" s="2"/>
      <c r="G48475" s="2"/>
      <c r="J48475" s="2"/>
    </row>
    <row r="48476">
      <c r="D48476" s="2"/>
      <c r="G48476" s="2"/>
      <c r="J48476" s="2"/>
    </row>
    <row r="48477">
      <c r="D48477" s="2"/>
      <c r="G48477" s="2"/>
      <c r="J48477" s="2"/>
    </row>
    <row r="48478">
      <c r="D48478" s="2"/>
      <c r="G48478" s="2"/>
      <c r="J48478" s="2"/>
    </row>
    <row r="48479">
      <c r="D48479" s="2"/>
      <c r="G48479" s="2"/>
      <c r="J48479" s="2"/>
    </row>
    <row r="48480">
      <c r="D48480" s="2"/>
      <c r="G48480" s="2"/>
      <c r="J48480" s="2"/>
    </row>
    <row r="48481">
      <c r="D48481" s="2"/>
      <c r="G48481" s="2"/>
      <c r="J48481" s="2"/>
    </row>
    <row r="48482">
      <c r="D48482" s="2"/>
      <c r="G48482" s="2"/>
      <c r="J48482" s="2"/>
    </row>
    <row r="48483">
      <c r="D48483" s="2"/>
      <c r="G48483" s="2"/>
      <c r="J48483" s="2"/>
    </row>
    <row r="48484">
      <c r="D48484" s="2"/>
      <c r="G48484" s="2"/>
      <c r="J48484" s="2"/>
    </row>
    <row r="48485">
      <c r="D48485" s="2"/>
      <c r="G48485" s="2"/>
      <c r="J48485" s="2"/>
    </row>
    <row r="48486">
      <c r="D48486" s="2"/>
      <c r="G48486" s="2"/>
      <c r="J48486" s="2"/>
    </row>
    <row r="48487">
      <c r="D48487" s="2"/>
      <c r="G48487" s="2"/>
      <c r="J48487" s="2"/>
    </row>
    <row r="48488">
      <c r="D48488" s="2"/>
      <c r="G48488" s="2"/>
      <c r="J48488" s="2"/>
    </row>
    <row r="48489">
      <c r="D48489" s="2"/>
      <c r="G48489" s="2"/>
      <c r="J48489" s="2"/>
    </row>
    <row r="48490">
      <c r="D48490" s="2"/>
      <c r="G48490" s="2"/>
      <c r="J48490" s="2"/>
    </row>
    <row r="48491">
      <c r="D48491" s="2"/>
      <c r="G48491" s="2"/>
      <c r="J48491" s="2"/>
    </row>
    <row r="48492">
      <c r="D48492" s="2"/>
      <c r="G48492" s="2"/>
      <c r="J48492" s="2"/>
    </row>
    <row r="48493">
      <c r="D48493" s="2"/>
      <c r="G48493" s="2"/>
      <c r="J48493" s="2"/>
    </row>
    <row r="48494">
      <c r="D48494" s="2"/>
      <c r="G48494" s="2"/>
      <c r="J48494" s="2"/>
    </row>
    <row r="48495">
      <c r="D48495" s="2"/>
      <c r="G48495" s="2"/>
      <c r="J48495" s="2"/>
    </row>
    <row r="48496">
      <c r="D48496" s="2"/>
      <c r="G48496" s="2"/>
      <c r="J48496" s="2"/>
    </row>
    <row r="48497">
      <c r="D48497" s="2"/>
      <c r="G48497" s="2"/>
      <c r="J48497" s="2"/>
    </row>
    <row r="48498">
      <c r="D48498" s="2"/>
      <c r="G48498" s="2"/>
      <c r="J48498" s="2"/>
    </row>
    <row r="48499">
      <c r="D48499" s="2"/>
      <c r="G48499" s="2"/>
      <c r="J48499" s="2"/>
    </row>
    <row r="48500">
      <c r="D48500" s="2"/>
      <c r="G48500" s="2"/>
      <c r="J48500" s="2"/>
    </row>
    <row r="48501">
      <c r="D48501" s="2"/>
      <c r="G48501" s="2"/>
      <c r="J48501" s="2"/>
    </row>
    <row r="48502">
      <c r="D48502" s="2"/>
      <c r="G48502" s="2"/>
      <c r="J48502" s="2"/>
    </row>
    <row r="48503">
      <c r="D48503" s="2"/>
      <c r="G48503" s="2"/>
      <c r="J48503" s="2"/>
    </row>
    <row r="48504">
      <c r="D48504" s="2"/>
      <c r="G48504" s="2"/>
      <c r="J48504" s="2"/>
    </row>
    <row r="48505">
      <c r="D48505" s="2"/>
      <c r="G48505" s="2"/>
      <c r="J48505" s="2"/>
    </row>
    <row r="48506">
      <c r="D48506" s="2"/>
      <c r="G48506" s="2"/>
      <c r="J48506" s="2"/>
    </row>
    <row r="48507">
      <c r="D48507" s="2"/>
      <c r="G48507" s="2"/>
      <c r="J48507" s="2"/>
    </row>
    <row r="48508">
      <c r="D48508" s="2"/>
      <c r="G48508" s="2"/>
      <c r="J48508" s="2"/>
    </row>
    <row r="48509">
      <c r="D48509" s="2"/>
      <c r="G48509" s="2"/>
      <c r="J48509" s="2"/>
    </row>
    <row r="48510">
      <c r="D48510" s="2"/>
      <c r="G48510" s="2"/>
      <c r="J48510" s="2"/>
    </row>
    <row r="48511">
      <c r="D48511" s="2"/>
      <c r="G48511" s="2"/>
      <c r="J48511" s="2"/>
    </row>
    <row r="48512">
      <c r="D48512" s="2"/>
      <c r="G48512" s="2"/>
      <c r="J48512" s="2"/>
    </row>
    <row r="48513">
      <c r="D48513" s="2"/>
      <c r="G48513" s="2"/>
      <c r="J48513" s="2"/>
    </row>
    <row r="48514">
      <c r="D48514" s="2"/>
      <c r="G48514" s="2"/>
      <c r="J48514" s="2"/>
    </row>
    <row r="48515">
      <c r="D48515" s="2"/>
      <c r="G48515" s="2"/>
      <c r="J48515" s="2"/>
    </row>
    <row r="48516">
      <c r="D48516" s="2"/>
      <c r="G48516" s="2"/>
      <c r="J48516" s="2"/>
    </row>
    <row r="48517">
      <c r="D48517" s="2"/>
      <c r="G48517" s="2"/>
      <c r="J48517" s="2"/>
    </row>
    <row r="48518">
      <c r="D48518" s="2"/>
      <c r="G48518" s="2"/>
      <c r="J48518" s="2"/>
    </row>
    <row r="48519">
      <c r="D48519" s="2"/>
      <c r="G48519" s="2"/>
      <c r="J48519" s="2"/>
    </row>
    <row r="48520">
      <c r="D48520" s="2"/>
      <c r="G48520" s="2"/>
      <c r="J48520" s="2"/>
    </row>
    <row r="48521">
      <c r="D48521" s="2"/>
      <c r="G48521" s="2"/>
      <c r="J48521" s="2"/>
    </row>
    <row r="48522">
      <c r="D48522" s="2"/>
      <c r="G48522" s="2"/>
      <c r="J48522" s="2"/>
    </row>
    <row r="48523">
      <c r="D48523" s="2"/>
      <c r="G48523" s="2"/>
      <c r="J48523" s="2"/>
    </row>
    <row r="48524">
      <c r="D48524" s="2"/>
      <c r="G48524" s="2"/>
      <c r="J48524" s="2"/>
    </row>
    <row r="48525">
      <c r="D48525" s="2"/>
      <c r="G48525" s="2"/>
      <c r="J48525" s="2"/>
    </row>
    <row r="48526">
      <c r="D48526" s="2"/>
      <c r="G48526" s="2"/>
      <c r="J48526" s="2"/>
    </row>
    <row r="48527">
      <c r="D48527" s="2"/>
      <c r="G48527" s="2"/>
      <c r="J48527" s="2"/>
    </row>
    <row r="48528">
      <c r="D48528" s="2"/>
      <c r="G48528" s="2"/>
      <c r="J48528" s="2"/>
    </row>
    <row r="48529">
      <c r="D48529" s="2"/>
      <c r="G48529" s="2"/>
      <c r="J48529" s="2"/>
    </row>
    <row r="48530">
      <c r="D48530" s="2"/>
      <c r="G48530" s="2"/>
      <c r="J48530" s="2"/>
    </row>
    <row r="48531">
      <c r="D48531" s="2"/>
      <c r="G48531" s="2"/>
      <c r="J48531" s="2"/>
    </row>
    <row r="48532">
      <c r="D48532" s="2"/>
      <c r="G48532" s="2"/>
      <c r="J48532" s="2"/>
    </row>
    <row r="48533">
      <c r="D48533" s="2"/>
      <c r="G48533" s="2"/>
      <c r="J48533" s="2"/>
    </row>
    <row r="48534">
      <c r="D48534" s="2"/>
      <c r="G48534" s="2"/>
      <c r="J48534" s="2"/>
    </row>
    <row r="48535">
      <c r="D48535" s="2"/>
      <c r="G48535" s="2"/>
      <c r="J48535" s="2"/>
    </row>
    <row r="48536">
      <c r="D48536" s="2"/>
      <c r="G48536" s="2"/>
      <c r="J48536" s="2"/>
    </row>
    <row r="48537">
      <c r="D48537" s="2"/>
      <c r="G48537" s="2"/>
      <c r="J48537" s="2"/>
    </row>
    <row r="48538">
      <c r="D48538" s="2"/>
      <c r="G48538" s="2"/>
      <c r="J48538" s="2"/>
    </row>
    <row r="48539">
      <c r="D48539" s="2"/>
      <c r="G48539" s="2"/>
      <c r="J48539" s="2"/>
    </row>
    <row r="48540">
      <c r="D48540" s="2"/>
      <c r="G48540" s="2"/>
      <c r="J48540" s="2"/>
    </row>
    <row r="48541">
      <c r="D48541" s="2"/>
      <c r="G48541" s="2"/>
      <c r="J48541" s="2"/>
    </row>
    <row r="48542">
      <c r="D48542" s="2"/>
      <c r="G48542" s="2"/>
      <c r="J48542" s="2"/>
    </row>
    <row r="48543">
      <c r="D48543" s="2"/>
      <c r="G48543" s="2"/>
      <c r="J48543" s="2"/>
    </row>
    <row r="48544">
      <c r="D48544" s="2"/>
      <c r="G48544" s="2"/>
      <c r="J48544" s="2"/>
    </row>
    <row r="48545">
      <c r="D48545" s="2"/>
      <c r="G48545" s="2"/>
      <c r="J48545" s="2"/>
    </row>
    <row r="48546">
      <c r="D48546" s="2"/>
      <c r="G48546" s="2"/>
      <c r="J48546" s="2"/>
    </row>
    <row r="48547">
      <c r="D48547" s="2"/>
      <c r="G48547" s="2"/>
      <c r="J48547" s="2"/>
    </row>
    <row r="48548">
      <c r="D48548" s="2"/>
      <c r="G48548" s="2"/>
      <c r="J48548" s="2"/>
    </row>
    <row r="48549">
      <c r="D48549" s="2"/>
      <c r="G48549" s="2"/>
      <c r="J48549" s="2"/>
    </row>
    <row r="48550">
      <c r="D48550" s="2"/>
      <c r="G48550" s="2"/>
      <c r="J48550" s="2"/>
    </row>
    <row r="48551">
      <c r="D48551" s="2"/>
      <c r="G48551" s="2"/>
      <c r="J48551" s="2"/>
    </row>
    <row r="48552">
      <c r="D48552" s="2"/>
      <c r="G48552" s="2"/>
      <c r="J48552" s="2"/>
    </row>
    <row r="48553">
      <c r="D48553" s="2"/>
      <c r="G48553" s="2"/>
      <c r="J48553" s="2"/>
    </row>
    <row r="48554">
      <c r="D48554" s="2"/>
      <c r="G48554" s="2"/>
      <c r="J48554" s="2"/>
    </row>
    <row r="48555">
      <c r="D48555" s="2"/>
      <c r="G48555" s="2"/>
      <c r="J48555" s="2"/>
    </row>
    <row r="48556">
      <c r="D48556" s="2"/>
      <c r="G48556" s="2"/>
      <c r="J48556" s="2"/>
    </row>
    <row r="48557">
      <c r="D48557" s="2"/>
      <c r="G48557" s="2"/>
      <c r="J48557" s="2"/>
    </row>
    <row r="48558">
      <c r="D48558" s="2"/>
      <c r="G48558" s="2"/>
      <c r="J48558" s="2"/>
    </row>
    <row r="48559">
      <c r="D48559" s="2"/>
      <c r="G48559" s="2"/>
      <c r="J48559" s="2"/>
    </row>
    <row r="48560">
      <c r="D48560" s="2"/>
      <c r="G48560" s="2"/>
      <c r="J48560" s="2"/>
    </row>
    <row r="48561">
      <c r="D48561" s="2"/>
      <c r="G48561" s="2"/>
      <c r="J48561" s="2"/>
    </row>
    <row r="48562">
      <c r="D48562" s="2"/>
      <c r="G48562" s="2"/>
      <c r="J48562" s="2"/>
    </row>
    <row r="48563">
      <c r="D48563" s="2"/>
      <c r="G48563" s="2"/>
      <c r="J48563" s="2"/>
    </row>
    <row r="48564">
      <c r="D48564" s="2"/>
      <c r="G48564" s="2"/>
      <c r="J48564" s="2"/>
    </row>
    <row r="48565">
      <c r="D48565" s="2"/>
      <c r="G48565" s="2"/>
      <c r="J48565" s="2"/>
    </row>
    <row r="48566">
      <c r="D48566" s="2"/>
      <c r="G48566" s="2"/>
      <c r="J48566" s="2"/>
    </row>
    <row r="48567">
      <c r="D48567" s="2"/>
      <c r="G48567" s="2"/>
      <c r="J48567" s="2"/>
    </row>
    <row r="48568">
      <c r="D48568" s="2"/>
      <c r="G48568" s="2"/>
      <c r="J48568" s="2"/>
    </row>
    <row r="48569">
      <c r="D48569" s="2"/>
      <c r="G48569" s="2"/>
      <c r="J48569" s="2"/>
    </row>
    <row r="48570">
      <c r="D48570" s="2"/>
      <c r="G48570" s="2"/>
      <c r="J48570" s="2"/>
    </row>
    <row r="48571">
      <c r="D48571" s="2"/>
      <c r="G48571" s="2"/>
      <c r="J48571" s="2"/>
    </row>
    <row r="48572">
      <c r="D48572" s="2"/>
      <c r="G48572" s="2"/>
      <c r="J48572" s="2"/>
    </row>
    <row r="48573">
      <c r="D48573" s="2"/>
      <c r="G48573" s="2"/>
      <c r="J48573" s="2"/>
    </row>
    <row r="48574">
      <c r="D48574" s="2"/>
      <c r="G48574" s="2"/>
      <c r="J48574" s="2"/>
    </row>
    <row r="48575">
      <c r="D48575" s="2"/>
      <c r="G48575" s="2"/>
      <c r="J48575" s="2"/>
    </row>
    <row r="48576">
      <c r="D48576" s="2"/>
      <c r="G48576" s="2"/>
      <c r="J48576" s="2"/>
    </row>
    <row r="48577">
      <c r="D48577" s="2"/>
      <c r="G48577" s="2"/>
      <c r="J48577" s="2"/>
    </row>
    <row r="48578">
      <c r="D48578" s="2"/>
      <c r="G48578" s="2"/>
      <c r="J48578" s="2"/>
    </row>
    <row r="48579">
      <c r="D48579" s="2"/>
      <c r="G48579" s="2"/>
      <c r="J48579" s="2"/>
    </row>
    <row r="48580">
      <c r="D48580" s="2"/>
      <c r="G48580" s="2"/>
      <c r="J48580" s="2"/>
    </row>
    <row r="48581">
      <c r="D48581" s="2"/>
      <c r="G48581" s="2"/>
      <c r="J48581" s="2"/>
    </row>
    <row r="48582">
      <c r="D48582" s="2"/>
      <c r="G48582" s="2"/>
      <c r="J48582" s="2"/>
    </row>
    <row r="48583">
      <c r="D48583" s="2"/>
      <c r="G48583" s="2"/>
      <c r="J48583" s="2"/>
    </row>
    <row r="48584">
      <c r="D48584" s="2"/>
      <c r="G48584" s="2"/>
      <c r="J48584" s="2"/>
    </row>
    <row r="48585">
      <c r="D48585" s="2"/>
      <c r="G48585" s="2"/>
      <c r="J48585" s="2"/>
    </row>
    <row r="48586">
      <c r="D48586" s="2"/>
      <c r="G48586" s="2"/>
      <c r="J48586" s="2"/>
    </row>
    <row r="48587">
      <c r="D48587" s="2"/>
      <c r="G48587" s="2"/>
      <c r="J48587" s="2"/>
    </row>
    <row r="48588">
      <c r="D48588" s="2"/>
      <c r="G48588" s="2"/>
      <c r="J48588" s="2"/>
    </row>
    <row r="48589">
      <c r="D48589" s="2"/>
      <c r="G48589" s="2"/>
      <c r="J48589" s="2"/>
    </row>
    <row r="48590">
      <c r="D48590" s="2"/>
      <c r="G48590" s="2"/>
      <c r="J48590" s="2"/>
    </row>
    <row r="48591">
      <c r="D48591" s="2"/>
      <c r="G48591" s="2"/>
      <c r="J48591" s="2"/>
    </row>
    <row r="48592">
      <c r="D48592" s="2"/>
      <c r="G48592" s="2"/>
      <c r="J48592" s="2"/>
    </row>
    <row r="48593">
      <c r="D48593" s="2"/>
      <c r="G48593" s="2"/>
      <c r="J48593" s="2"/>
    </row>
    <row r="48594">
      <c r="D48594" s="2"/>
      <c r="G48594" s="2"/>
      <c r="J48594" s="2"/>
    </row>
    <row r="48595">
      <c r="D48595" s="2"/>
      <c r="G48595" s="2"/>
      <c r="J48595" s="2"/>
    </row>
    <row r="48596">
      <c r="D48596" s="2"/>
      <c r="G48596" s="2"/>
      <c r="J48596" s="2"/>
    </row>
    <row r="48597">
      <c r="D48597" s="2"/>
      <c r="G48597" s="2"/>
      <c r="J48597" s="2"/>
    </row>
    <row r="48598">
      <c r="D48598" s="2"/>
      <c r="G48598" s="2"/>
      <c r="J48598" s="2"/>
    </row>
    <row r="48599">
      <c r="D48599" s="2"/>
      <c r="G48599" s="2"/>
      <c r="J48599" s="2"/>
    </row>
    <row r="48600">
      <c r="D48600" s="2"/>
      <c r="G48600" s="2"/>
      <c r="J48600" s="2"/>
    </row>
    <row r="48601">
      <c r="D48601" s="2"/>
      <c r="G48601" s="2"/>
      <c r="J48601" s="2"/>
    </row>
    <row r="48602">
      <c r="D48602" s="2"/>
      <c r="G48602" s="2"/>
      <c r="J48602" s="2"/>
    </row>
    <row r="48603">
      <c r="D48603" s="2"/>
      <c r="G48603" s="2"/>
      <c r="J48603" s="2"/>
    </row>
    <row r="48604">
      <c r="D48604" s="2"/>
      <c r="G48604" s="2"/>
      <c r="J48604" s="2"/>
    </row>
    <row r="48605">
      <c r="D48605" s="2"/>
      <c r="G48605" s="2"/>
      <c r="J48605" s="2"/>
    </row>
    <row r="48606">
      <c r="D48606" s="2"/>
      <c r="G48606" s="2"/>
      <c r="J48606" s="2"/>
    </row>
    <row r="48607">
      <c r="D48607" s="2"/>
      <c r="G48607" s="2"/>
      <c r="J48607" s="2"/>
    </row>
    <row r="48608">
      <c r="D48608" s="2"/>
      <c r="G48608" s="2"/>
      <c r="J48608" s="2"/>
    </row>
    <row r="48609">
      <c r="D48609" s="2"/>
      <c r="G48609" s="2"/>
      <c r="J48609" s="2"/>
    </row>
    <row r="48610">
      <c r="D48610" s="2"/>
      <c r="G48610" s="2"/>
      <c r="J48610" s="2"/>
    </row>
    <row r="48611">
      <c r="D48611" s="2"/>
      <c r="G48611" s="2"/>
      <c r="J48611" s="2"/>
    </row>
    <row r="48612">
      <c r="D48612" s="2"/>
      <c r="G48612" s="2"/>
      <c r="J48612" s="2"/>
    </row>
    <row r="48613">
      <c r="D48613" s="2"/>
      <c r="G48613" s="2"/>
      <c r="J48613" s="2"/>
    </row>
    <row r="48614">
      <c r="D48614" s="2"/>
      <c r="G48614" s="2"/>
      <c r="J48614" s="2"/>
    </row>
    <row r="48615">
      <c r="D48615" s="2"/>
      <c r="G48615" s="2"/>
      <c r="J48615" s="2"/>
    </row>
    <row r="48616">
      <c r="D48616" s="2"/>
      <c r="G48616" s="2"/>
      <c r="J48616" s="2"/>
    </row>
    <row r="48617">
      <c r="D48617" s="2"/>
      <c r="G48617" s="2"/>
      <c r="J48617" s="2"/>
    </row>
    <row r="48618">
      <c r="D48618" s="2"/>
      <c r="G48618" s="2"/>
      <c r="J48618" s="2"/>
    </row>
    <row r="48619">
      <c r="D48619" s="2"/>
      <c r="G48619" s="2"/>
      <c r="J48619" s="2"/>
    </row>
    <row r="48620">
      <c r="D48620" s="2"/>
      <c r="G48620" s="2"/>
      <c r="J48620" s="2"/>
    </row>
    <row r="48621">
      <c r="D48621" s="2"/>
      <c r="G48621" s="2"/>
      <c r="J48621" s="2"/>
    </row>
    <row r="48622">
      <c r="D48622" s="2"/>
      <c r="G48622" s="2"/>
      <c r="J48622" s="2"/>
    </row>
    <row r="48623">
      <c r="D48623" s="2"/>
      <c r="G48623" s="2"/>
      <c r="J48623" s="2"/>
    </row>
    <row r="48624">
      <c r="D48624" s="2"/>
      <c r="G48624" s="2"/>
      <c r="J48624" s="2"/>
    </row>
    <row r="48625">
      <c r="D48625" s="2"/>
      <c r="G48625" s="2"/>
      <c r="J48625" s="2"/>
    </row>
    <row r="48626">
      <c r="D48626" s="2"/>
      <c r="G48626" s="2"/>
      <c r="J48626" s="2"/>
    </row>
    <row r="48627">
      <c r="D48627" s="2"/>
      <c r="G48627" s="2"/>
      <c r="J48627" s="2"/>
    </row>
    <row r="48628">
      <c r="D48628" s="2"/>
      <c r="G48628" s="2"/>
      <c r="J48628" s="2"/>
    </row>
    <row r="48629">
      <c r="D48629" s="2"/>
      <c r="G48629" s="2"/>
      <c r="J48629" s="2"/>
    </row>
    <row r="48630">
      <c r="D48630" s="2"/>
      <c r="G48630" s="2"/>
      <c r="J48630" s="2"/>
    </row>
    <row r="48631">
      <c r="D48631" s="2"/>
      <c r="G48631" s="2"/>
      <c r="J48631" s="2"/>
    </row>
    <row r="48632">
      <c r="D48632" s="2"/>
      <c r="G48632" s="2"/>
      <c r="J48632" s="2"/>
    </row>
    <row r="48633">
      <c r="D48633" s="2"/>
      <c r="G48633" s="2"/>
      <c r="J48633" s="2"/>
    </row>
    <row r="48634">
      <c r="D48634" s="2"/>
      <c r="G48634" s="2"/>
      <c r="J48634" s="2"/>
    </row>
    <row r="48635">
      <c r="D48635" s="2"/>
      <c r="G48635" s="2"/>
      <c r="J48635" s="2"/>
    </row>
    <row r="48636">
      <c r="D48636" s="2"/>
      <c r="G48636" s="2"/>
      <c r="J48636" s="2"/>
    </row>
    <row r="48637">
      <c r="D48637" s="2"/>
      <c r="G48637" s="2"/>
      <c r="J48637" s="2"/>
    </row>
    <row r="48638">
      <c r="D48638" s="2"/>
      <c r="G48638" s="2"/>
      <c r="J48638" s="2"/>
    </row>
    <row r="48639">
      <c r="D48639" s="2"/>
      <c r="G48639" s="2"/>
      <c r="J48639" s="2"/>
    </row>
    <row r="48640">
      <c r="D48640" s="2"/>
      <c r="G48640" s="2"/>
      <c r="J48640" s="2"/>
    </row>
    <row r="48641">
      <c r="D48641" s="2"/>
      <c r="G48641" s="2"/>
      <c r="J48641" s="2"/>
    </row>
    <row r="48642">
      <c r="D48642" s="2"/>
      <c r="G48642" s="2"/>
      <c r="J48642" s="2"/>
    </row>
    <row r="48643">
      <c r="D48643" s="2"/>
      <c r="G48643" s="2"/>
      <c r="J48643" s="2"/>
    </row>
    <row r="48644">
      <c r="D48644" s="2"/>
      <c r="G48644" s="2"/>
      <c r="J48644" s="2"/>
    </row>
    <row r="48645">
      <c r="D48645" s="2"/>
      <c r="G48645" s="2"/>
      <c r="J48645" s="2"/>
    </row>
    <row r="48646">
      <c r="D48646" s="2"/>
      <c r="G48646" s="2"/>
      <c r="J48646" s="2"/>
    </row>
    <row r="48647">
      <c r="D48647" s="2"/>
      <c r="G48647" s="2"/>
      <c r="J48647" s="2"/>
    </row>
    <row r="48648">
      <c r="D48648" s="2"/>
      <c r="G48648" s="2"/>
      <c r="J48648" s="2"/>
    </row>
    <row r="48649">
      <c r="D48649" s="2"/>
      <c r="G48649" s="2"/>
      <c r="J48649" s="2"/>
    </row>
    <row r="48650">
      <c r="D48650" s="2"/>
      <c r="G48650" s="2"/>
      <c r="J48650" s="2"/>
    </row>
    <row r="48651">
      <c r="D48651" s="2"/>
      <c r="G48651" s="2"/>
      <c r="J48651" s="2"/>
    </row>
    <row r="48652">
      <c r="D48652" s="2"/>
      <c r="G48652" s="2"/>
      <c r="J48652" s="2"/>
    </row>
    <row r="48653">
      <c r="D48653" s="2"/>
      <c r="G48653" s="2"/>
      <c r="J48653" s="2"/>
    </row>
    <row r="48654">
      <c r="D48654" s="2"/>
      <c r="G48654" s="2"/>
      <c r="J48654" s="2"/>
    </row>
    <row r="48655">
      <c r="D48655" s="2"/>
      <c r="G48655" s="2"/>
      <c r="J48655" s="2"/>
    </row>
    <row r="48656">
      <c r="D48656" s="2"/>
      <c r="G48656" s="2"/>
      <c r="J48656" s="2"/>
    </row>
    <row r="48657">
      <c r="D48657" s="2"/>
      <c r="G48657" s="2"/>
      <c r="J48657" s="2"/>
    </row>
    <row r="48658">
      <c r="D48658" s="2"/>
      <c r="G48658" s="2"/>
      <c r="J48658" s="2"/>
    </row>
    <row r="48659">
      <c r="D48659" s="2"/>
      <c r="G48659" s="2"/>
      <c r="J48659" s="2"/>
    </row>
    <row r="48660">
      <c r="D48660" s="2"/>
      <c r="G48660" s="2"/>
      <c r="J48660" s="2"/>
    </row>
    <row r="48661">
      <c r="D48661" s="2"/>
      <c r="G48661" s="2"/>
      <c r="J48661" s="2"/>
    </row>
    <row r="48662">
      <c r="D48662" s="2"/>
      <c r="G48662" s="2"/>
      <c r="J48662" s="2"/>
    </row>
    <row r="48663">
      <c r="D48663" s="2"/>
      <c r="G48663" s="2"/>
      <c r="J48663" s="2"/>
    </row>
    <row r="48664">
      <c r="D48664" s="2"/>
      <c r="G48664" s="2"/>
      <c r="J48664" s="2"/>
    </row>
    <row r="48665">
      <c r="D48665" s="2"/>
      <c r="G48665" s="2"/>
      <c r="J48665" s="2"/>
    </row>
    <row r="48666">
      <c r="D48666" s="2"/>
      <c r="G48666" s="2"/>
      <c r="J48666" s="2"/>
    </row>
    <row r="48667">
      <c r="D48667" s="2"/>
      <c r="G48667" s="2"/>
      <c r="J48667" s="2"/>
    </row>
    <row r="48668">
      <c r="D48668" s="2"/>
      <c r="G48668" s="2"/>
      <c r="J48668" s="2"/>
    </row>
    <row r="48669">
      <c r="D48669" s="2"/>
      <c r="G48669" s="2"/>
      <c r="J48669" s="2"/>
    </row>
    <row r="48670">
      <c r="D48670" s="2"/>
      <c r="G48670" s="2"/>
      <c r="J48670" s="2"/>
    </row>
    <row r="48671">
      <c r="D48671" s="2"/>
      <c r="G48671" s="2"/>
      <c r="J48671" s="2"/>
    </row>
    <row r="48672">
      <c r="D48672" s="2"/>
      <c r="G48672" s="2"/>
      <c r="J48672" s="2"/>
    </row>
    <row r="48673">
      <c r="D48673" s="2"/>
      <c r="G48673" s="2"/>
      <c r="J48673" s="2"/>
    </row>
    <row r="48674">
      <c r="D48674" s="2"/>
      <c r="G48674" s="2"/>
      <c r="J48674" s="2"/>
    </row>
    <row r="48675">
      <c r="D48675" s="2"/>
      <c r="G48675" s="2"/>
      <c r="J48675" s="2"/>
    </row>
    <row r="48676">
      <c r="D48676" s="2"/>
      <c r="G48676" s="2"/>
      <c r="J48676" s="2"/>
    </row>
    <row r="48677">
      <c r="D48677" s="2"/>
      <c r="G48677" s="2"/>
      <c r="J48677" s="2"/>
    </row>
    <row r="48678">
      <c r="D48678" s="2"/>
      <c r="G48678" s="2"/>
      <c r="J48678" s="2"/>
    </row>
    <row r="48679">
      <c r="D48679" s="2"/>
      <c r="G48679" s="2"/>
      <c r="J48679" s="2"/>
    </row>
    <row r="48680">
      <c r="D48680" s="2"/>
      <c r="G48680" s="2"/>
      <c r="J48680" s="2"/>
    </row>
    <row r="48681">
      <c r="D48681" s="2"/>
      <c r="G48681" s="2"/>
      <c r="J48681" s="2"/>
    </row>
    <row r="48682">
      <c r="D48682" s="2"/>
      <c r="G48682" s="2"/>
      <c r="J48682" s="2"/>
    </row>
    <row r="48683">
      <c r="D48683" s="2"/>
      <c r="G48683" s="2"/>
      <c r="J48683" s="2"/>
    </row>
    <row r="48684">
      <c r="D48684" s="2"/>
      <c r="G48684" s="2"/>
      <c r="J48684" s="2"/>
    </row>
    <row r="48685">
      <c r="D48685" s="2"/>
      <c r="G48685" s="2"/>
      <c r="J48685" s="2"/>
    </row>
    <row r="48686">
      <c r="D48686" s="2"/>
      <c r="G48686" s="2"/>
      <c r="J48686" s="2"/>
    </row>
    <row r="48687">
      <c r="D48687" s="2"/>
      <c r="G48687" s="2"/>
      <c r="J48687" s="2"/>
    </row>
    <row r="48688">
      <c r="D48688" s="2"/>
      <c r="G48688" s="2"/>
      <c r="J48688" s="2"/>
    </row>
    <row r="48689">
      <c r="D48689" s="2"/>
      <c r="G48689" s="2"/>
      <c r="J48689" s="2"/>
    </row>
    <row r="48690">
      <c r="D48690" s="2"/>
      <c r="G48690" s="2"/>
      <c r="J48690" s="2"/>
    </row>
    <row r="48691">
      <c r="D48691" s="2"/>
      <c r="G48691" s="2"/>
      <c r="J48691" s="2"/>
    </row>
    <row r="48692">
      <c r="D48692" s="2"/>
      <c r="G48692" s="2"/>
      <c r="J48692" s="2"/>
    </row>
    <row r="48693">
      <c r="D48693" s="2"/>
      <c r="G48693" s="2"/>
      <c r="J48693" s="2"/>
    </row>
    <row r="48694">
      <c r="D48694" s="2"/>
      <c r="G48694" s="2"/>
      <c r="J48694" s="2"/>
    </row>
    <row r="48695">
      <c r="D48695" s="2"/>
      <c r="G48695" s="2"/>
      <c r="J48695" s="2"/>
    </row>
    <row r="48696">
      <c r="D48696" s="2"/>
      <c r="G48696" s="2"/>
      <c r="J48696" s="2"/>
    </row>
    <row r="48697">
      <c r="D48697" s="2"/>
      <c r="G48697" s="2"/>
      <c r="J48697" s="2"/>
    </row>
    <row r="48698">
      <c r="D48698" s="2"/>
      <c r="G48698" s="2"/>
      <c r="J48698" s="2"/>
    </row>
    <row r="48699">
      <c r="D48699" s="2"/>
      <c r="G48699" s="2"/>
      <c r="J48699" s="2"/>
    </row>
    <row r="48700">
      <c r="D48700" s="2"/>
      <c r="G48700" s="2"/>
      <c r="J48700" s="2"/>
    </row>
    <row r="48701">
      <c r="D48701" s="2"/>
      <c r="G48701" s="2"/>
      <c r="J48701" s="2"/>
    </row>
    <row r="48702">
      <c r="D48702" s="2"/>
      <c r="G48702" s="2"/>
      <c r="J48702" s="2"/>
    </row>
    <row r="48703">
      <c r="D48703" s="2"/>
      <c r="G48703" s="2"/>
      <c r="J48703" s="2"/>
    </row>
    <row r="48704">
      <c r="D48704" s="2"/>
      <c r="G48704" s="2"/>
      <c r="J48704" s="2"/>
    </row>
    <row r="48705">
      <c r="D48705" s="2"/>
      <c r="G48705" s="2"/>
      <c r="J48705" s="2"/>
    </row>
    <row r="48706">
      <c r="D48706" s="2"/>
      <c r="G48706" s="2"/>
      <c r="J48706" s="2"/>
    </row>
    <row r="48707">
      <c r="D48707" s="2"/>
      <c r="G48707" s="2"/>
      <c r="J48707" s="2"/>
    </row>
    <row r="48708">
      <c r="D48708" s="2"/>
      <c r="G48708" s="2"/>
      <c r="J48708" s="2"/>
    </row>
    <row r="48709">
      <c r="D48709" s="2"/>
      <c r="G48709" s="2"/>
      <c r="J48709" s="2"/>
    </row>
    <row r="48710">
      <c r="D48710" s="2"/>
      <c r="G48710" s="2"/>
      <c r="J48710" s="2"/>
    </row>
    <row r="48711">
      <c r="D48711" s="2"/>
      <c r="G48711" s="2"/>
      <c r="J48711" s="2"/>
    </row>
    <row r="48712">
      <c r="D48712" s="2"/>
      <c r="G48712" s="2"/>
      <c r="J48712" s="2"/>
    </row>
    <row r="48713">
      <c r="D48713" s="2"/>
      <c r="G48713" s="2"/>
      <c r="J48713" s="2"/>
    </row>
    <row r="48714">
      <c r="D48714" s="2"/>
      <c r="G48714" s="2"/>
      <c r="J48714" s="2"/>
    </row>
    <row r="48715">
      <c r="D48715" s="2"/>
      <c r="G48715" s="2"/>
      <c r="J48715" s="2"/>
    </row>
    <row r="48716">
      <c r="D48716" s="2"/>
      <c r="G48716" s="2"/>
      <c r="J48716" s="2"/>
    </row>
    <row r="48717">
      <c r="D48717" s="2"/>
      <c r="G48717" s="2"/>
      <c r="J48717" s="2"/>
    </row>
    <row r="48718">
      <c r="D48718" s="2"/>
      <c r="G48718" s="2"/>
      <c r="J48718" s="2"/>
    </row>
    <row r="48719">
      <c r="D48719" s="2"/>
      <c r="G48719" s="2"/>
      <c r="J48719" s="2"/>
    </row>
    <row r="48720">
      <c r="D48720" s="2"/>
      <c r="G48720" s="2"/>
      <c r="J48720" s="2"/>
    </row>
    <row r="48721">
      <c r="D48721" s="2"/>
      <c r="G48721" s="2"/>
      <c r="J48721" s="2"/>
    </row>
    <row r="48722">
      <c r="D48722" s="2"/>
      <c r="G48722" s="2"/>
      <c r="J48722" s="2"/>
    </row>
    <row r="48723">
      <c r="D48723" s="2"/>
      <c r="G48723" s="2"/>
      <c r="J48723" s="2"/>
    </row>
    <row r="48724">
      <c r="D48724" s="2"/>
      <c r="G48724" s="2"/>
      <c r="J48724" s="2"/>
    </row>
    <row r="48725">
      <c r="D48725" s="2"/>
      <c r="G48725" s="2"/>
      <c r="J48725" s="2"/>
    </row>
    <row r="48726">
      <c r="D48726" s="2"/>
      <c r="G48726" s="2"/>
      <c r="J48726" s="2"/>
    </row>
    <row r="48727">
      <c r="D48727" s="2"/>
      <c r="G48727" s="2"/>
      <c r="J48727" s="2"/>
    </row>
    <row r="48728">
      <c r="D48728" s="2"/>
      <c r="G48728" s="2"/>
      <c r="J48728" s="2"/>
    </row>
    <row r="48729">
      <c r="D48729" s="2"/>
      <c r="G48729" s="2"/>
      <c r="J48729" s="2"/>
    </row>
    <row r="48730">
      <c r="D48730" s="2"/>
      <c r="G48730" s="2"/>
      <c r="J48730" s="2"/>
    </row>
    <row r="48731">
      <c r="D48731" s="2"/>
      <c r="G48731" s="2"/>
      <c r="J48731" s="2"/>
    </row>
    <row r="48732">
      <c r="D48732" s="2"/>
      <c r="G48732" s="2"/>
      <c r="J48732" s="2"/>
    </row>
    <row r="48733">
      <c r="D48733" s="2"/>
      <c r="G48733" s="2"/>
      <c r="J48733" s="2"/>
    </row>
    <row r="48734">
      <c r="D48734" s="2"/>
      <c r="G48734" s="2"/>
      <c r="J48734" s="2"/>
    </row>
    <row r="48735">
      <c r="D48735" s="2"/>
      <c r="G48735" s="2"/>
      <c r="J48735" s="2"/>
    </row>
    <row r="48736">
      <c r="D48736" s="2"/>
      <c r="G48736" s="2"/>
      <c r="J48736" s="2"/>
    </row>
    <row r="48737">
      <c r="D48737" s="2"/>
      <c r="G48737" s="2"/>
      <c r="J48737" s="2"/>
    </row>
    <row r="48738">
      <c r="D48738" s="2"/>
      <c r="G48738" s="2"/>
      <c r="J48738" s="2"/>
    </row>
    <row r="48739">
      <c r="D48739" s="2"/>
      <c r="G48739" s="2"/>
      <c r="J48739" s="2"/>
    </row>
    <row r="48740">
      <c r="D48740" s="2"/>
      <c r="G48740" s="2"/>
      <c r="J48740" s="2"/>
    </row>
    <row r="48741">
      <c r="D48741" s="2"/>
      <c r="G48741" s="2"/>
      <c r="J48741" s="2"/>
    </row>
    <row r="48742">
      <c r="D48742" s="2"/>
      <c r="G48742" s="2"/>
      <c r="J48742" s="2"/>
    </row>
    <row r="48743">
      <c r="D48743" s="2"/>
      <c r="G48743" s="2"/>
      <c r="J48743" s="2"/>
    </row>
    <row r="48744">
      <c r="D48744" s="2"/>
      <c r="G48744" s="2"/>
      <c r="J48744" s="2"/>
    </row>
    <row r="48745">
      <c r="D48745" s="2"/>
      <c r="G48745" s="2"/>
      <c r="J48745" s="2"/>
    </row>
    <row r="48746">
      <c r="D48746" s="2"/>
      <c r="G48746" s="2"/>
      <c r="J48746" s="2"/>
    </row>
    <row r="48747">
      <c r="D48747" s="2"/>
      <c r="G48747" s="2"/>
      <c r="J48747" s="2"/>
    </row>
    <row r="48748">
      <c r="D48748" s="2"/>
      <c r="G48748" s="2"/>
      <c r="J48748" s="2"/>
    </row>
    <row r="48749">
      <c r="D48749" s="2"/>
      <c r="G48749" s="2"/>
      <c r="J48749" s="2"/>
    </row>
    <row r="48750">
      <c r="D48750" s="2"/>
      <c r="G48750" s="2"/>
      <c r="J48750" s="2"/>
    </row>
    <row r="48751">
      <c r="D48751" s="2"/>
      <c r="G48751" s="2"/>
      <c r="J48751" s="2"/>
    </row>
    <row r="48752">
      <c r="D48752" s="2"/>
      <c r="G48752" s="2"/>
      <c r="J48752" s="2"/>
    </row>
    <row r="48753">
      <c r="D48753" s="2"/>
      <c r="G48753" s="2"/>
      <c r="J48753" s="2"/>
    </row>
    <row r="48754">
      <c r="D48754" s="2"/>
      <c r="G48754" s="2"/>
      <c r="J48754" s="2"/>
    </row>
    <row r="48755">
      <c r="D48755" s="2"/>
      <c r="G48755" s="2"/>
      <c r="J48755" s="2"/>
    </row>
    <row r="48756">
      <c r="D48756" s="2"/>
      <c r="G48756" s="2"/>
      <c r="J48756" s="2"/>
    </row>
    <row r="48757">
      <c r="D48757" s="2"/>
      <c r="G48757" s="2"/>
      <c r="J48757" s="2"/>
    </row>
    <row r="48758">
      <c r="D48758" s="2"/>
      <c r="G48758" s="2"/>
      <c r="J48758" s="2"/>
    </row>
    <row r="48759">
      <c r="D48759" s="2"/>
      <c r="G48759" s="2"/>
      <c r="J48759" s="2"/>
    </row>
    <row r="48760">
      <c r="D48760" s="2"/>
      <c r="G48760" s="2"/>
      <c r="J48760" s="2"/>
    </row>
    <row r="48761">
      <c r="D48761" s="2"/>
      <c r="G48761" s="2"/>
      <c r="J48761" s="2"/>
    </row>
    <row r="48762">
      <c r="D48762" s="2"/>
      <c r="G48762" s="2"/>
      <c r="J48762" s="2"/>
    </row>
    <row r="48763">
      <c r="D48763" s="2"/>
      <c r="G48763" s="2"/>
      <c r="J48763" s="2"/>
    </row>
    <row r="48764">
      <c r="D48764" s="2"/>
      <c r="G48764" s="2"/>
      <c r="J48764" s="2"/>
    </row>
    <row r="48765">
      <c r="D48765" s="2"/>
      <c r="G48765" s="2"/>
      <c r="J48765" s="2"/>
    </row>
    <row r="48766">
      <c r="D48766" s="2"/>
      <c r="G48766" s="2"/>
      <c r="J48766" s="2"/>
    </row>
    <row r="48767">
      <c r="D48767" s="2"/>
      <c r="G48767" s="2"/>
      <c r="J48767" s="2"/>
    </row>
    <row r="48768">
      <c r="D48768" s="2"/>
      <c r="G48768" s="2"/>
      <c r="J48768" s="2"/>
    </row>
    <row r="48769">
      <c r="D48769" s="2"/>
      <c r="G48769" s="2"/>
      <c r="J48769" s="2"/>
    </row>
    <row r="48770">
      <c r="D48770" s="2"/>
      <c r="G48770" s="2"/>
      <c r="J48770" s="2"/>
    </row>
    <row r="48771">
      <c r="D48771" s="2"/>
      <c r="G48771" s="2"/>
      <c r="J48771" s="2"/>
    </row>
    <row r="48772">
      <c r="D48772" s="2"/>
      <c r="G48772" s="2"/>
      <c r="J48772" s="2"/>
    </row>
    <row r="48773">
      <c r="D48773" s="2"/>
      <c r="G48773" s="2"/>
      <c r="J48773" s="2"/>
    </row>
    <row r="48774">
      <c r="D48774" s="2"/>
      <c r="G48774" s="2"/>
      <c r="J48774" s="2"/>
    </row>
    <row r="48775">
      <c r="D48775" s="2"/>
      <c r="G48775" s="2"/>
      <c r="J48775" s="2"/>
    </row>
    <row r="48776">
      <c r="D48776" s="2"/>
      <c r="G48776" s="2"/>
      <c r="J48776" s="2"/>
    </row>
    <row r="48777">
      <c r="D48777" s="2"/>
      <c r="G48777" s="2"/>
      <c r="J48777" s="2"/>
    </row>
    <row r="48778">
      <c r="D48778" s="2"/>
      <c r="G48778" s="2"/>
      <c r="J48778" s="2"/>
    </row>
    <row r="48779">
      <c r="D48779" s="2"/>
      <c r="G48779" s="2"/>
      <c r="J48779" s="2"/>
    </row>
    <row r="48780">
      <c r="D48780" s="2"/>
      <c r="G48780" s="2"/>
      <c r="J48780" s="2"/>
    </row>
    <row r="48781">
      <c r="D48781" s="2"/>
      <c r="G48781" s="2"/>
      <c r="J48781" s="2"/>
    </row>
    <row r="48782">
      <c r="D48782" s="2"/>
      <c r="G48782" s="2"/>
      <c r="J48782" s="2"/>
    </row>
    <row r="48783">
      <c r="D48783" s="2"/>
      <c r="G48783" s="2"/>
      <c r="J48783" s="2"/>
    </row>
    <row r="48784">
      <c r="D48784" s="2"/>
      <c r="G48784" s="2"/>
      <c r="J48784" s="2"/>
    </row>
    <row r="48785">
      <c r="D48785" s="2"/>
      <c r="G48785" s="2"/>
      <c r="J48785" s="2"/>
    </row>
    <row r="48786">
      <c r="D48786" s="2"/>
      <c r="G48786" s="2"/>
      <c r="J48786" s="2"/>
    </row>
    <row r="48787">
      <c r="D48787" s="2"/>
      <c r="G48787" s="2"/>
      <c r="J48787" s="2"/>
    </row>
    <row r="48788">
      <c r="D48788" s="2"/>
      <c r="G48788" s="2"/>
      <c r="J48788" s="2"/>
    </row>
    <row r="48789">
      <c r="D48789" s="2"/>
      <c r="G48789" s="2"/>
      <c r="J48789" s="2"/>
    </row>
    <row r="48790">
      <c r="D48790" s="2"/>
      <c r="G48790" s="2"/>
      <c r="J48790" s="2"/>
    </row>
    <row r="48791">
      <c r="D48791" s="2"/>
      <c r="G48791" s="2"/>
      <c r="J48791" s="2"/>
    </row>
    <row r="48792">
      <c r="D48792" s="2"/>
      <c r="G48792" s="2"/>
      <c r="J48792" s="2"/>
    </row>
    <row r="48793">
      <c r="D48793" s="2"/>
      <c r="G48793" s="2"/>
      <c r="J48793" s="2"/>
    </row>
    <row r="48794">
      <c r="D48794" s="2"/>
      <c r="G48794" s="2"/>
      <c r="J48794" s="2"/>
    </row>
    <row r="48795">
      <c r="D48795" s="2"/>
      <c r="G48795" s="2"/>
      <c r="J48795" s="2"/>
    </row>
    <row r="48796">
      <c r="D48796" s="2"/>
      <c r="G48796" s="2"/>
      <c r="J48796" s="2"/>
    </row>
    <row r="48797">
      <c r="D48797" s="2"/>
      <c r="G48797" s="2"/>
      <c r="J48797" s="2"/>
    </row>
    <row r="48798">
      <c r="D48798" s="2"/>
      <c r="G48798" s="2"/>
      <c r="J48798" s="2"/>
    </row>
    <row r="48799">
      <c r="D48799" s="2"/>
      <c r="G48799" s="2"/>
      <c r="J48799" s="2"/>
    </row>
    <row r="48800">
      <c r="D48800" s="2"/>
      <c r="G48800" s="2"/>
      <c r="J48800" s="2"/>
    </row>
    <row r="48801">
      <c r="D48801" s="2"/>
      <c r="G48801" s="2"/>
      <c r="J48801" s="2"/>
    </row>
    <row r="48802">
      <c r="D48802" s="2"/>
      <c r="G48802" s="2"/>
      <c r="J48802" s="2"/>
    </row>
    <row r="48803">
      <c r="D48803" s="2"/>
      <c r="G48803" s="2"/>
      <c r="J48803" s="2"/>
    </row>
    <row r="48804">
      <c r="D48804" s="2"/>
      <c r="G48804" s="2"/>
      <c r="J48804" s="2"/>
    </row>
    <row r="48805">
      <c r="D48805" s="2"/>
      <c r="G48805" s="2"/>
      <c r="J48805" s="2"/>
    </row>
    <row r="48806">
      <c r="D48806" s="2"/>
      <c r="G48806" s="2"/>
      <c r="J48806" s="2"/>
    </row>
    <row r="48807">
      <c r="D48807" s="2"/>
      <c r="G48807" s="2"/>
      <c r="J48807" s="2"/>
    </row>
    <row r="48808">
      <c r="D48808" s="2"/>
      <c r="G48808" s="2"/>
      <c r="J48808" s="2"/>
    </row>
    <row r="48809">
      <c r="D48809" s="2"/>
      <c r="G48809" s="2"/>
      <c r="J48809" s="2"/>
    </row>
    <row r="48810">
      <c r="D48810" s="2"/>
      <c r="G48810" s="2"/>
      <c r="J48810" s="2"/>
    </row>
    <row r="48811">
      <c r="D48811" s="2"/>
      <c r="G48811" s="2"/>
      <c r="J48811" s="2"/>
    </row>
    <row r="48812">
      <c r="D48812" s="2"/>
      <c r="G48812" s="2"/>
      <c r="J48812" s="2"/>
    </row>
    <row r="48813">
      <c r="D48813" s="2"/>
      <c r="G48813" s="2"/>
      <c r="J48813" s="2"/>
    </row>
    <row r="48814">
      <c r="D48814" s="2"/>
      <c r="G48814" s="2"/>
      <c r="J48814" s="2"/>
    </row>
    <row r="48815">
      <c r="D48815" s="2"/>
      <c r="G48815" s="2"/>
      <c r="J48815" s="2"/>
    </row>
    <row r="48816">
      <c r="D48816" s="2"/>
      <c r="G48816" s="2"/>
      <c r="J48816" s="2"/>
    </row>
    <row r="48817">
      <c r="D48817" s="2"/>
      <c r="G48817" s="2"/>
      <c r="J48817" s="2"/>
    </row>
    <row r="48818">
      <c r="D48818" s="2"/>
      <c r="G48818" s="2"/>
      <c r="J48818" s="2"/>
    </row>
    <row r="48819">
      <c r="D48819" s="2"/>
      <c r="G48819" s="2"/>
      <c r="J48819" s="2"/>
    </row>
    <row r="48820">
      <c r="D48820" s="2"/>
      <c r="G48820" s="2"/>
      <c r="J48820" s="2"/>
    </row>
    <row r="48821">
      <c r="D48821" s="2"/>
      <c r="G48821" s="2"/>
      <c r="J48821" s="2"/>
    </row>
    <row r="48822">
      <c r="D48822" s="2"/>
      <c r="G48822" s="2"/>
      <c r="J48822" s="2"/>
    </row>
    <row r="48823">
      <c r="D48823" s="2"/>
      <c r="G48823" s="2"/>
      <c r="J48823" s="2"/>
    </row>
    <row r="48824">
      <c r="D48824" s="2"/>
      <c r="G48824" s="2"/>
      <c r="J48824" s="2"/>
    </row>
    <row r="48825">
      <c r="D48825" s="2"/>
      <c r="G48825" s="2"/>
      <c r="J48825" s="2"/>
    </row>
    <row r="48826">
      <c r="D48826" s="2"/>
      <c r="G48826" s="2"/>
      <c r="J48826" s="2"/>
    </row>
    <row r="48827">
      <c r="D48827" s="2"/>
      <c r="G48827" s="2"/>
      <c r="J48827" s="2"/>
    </row>
    <row r="48828">
      <c r="D48828" s="2"/>
      <c r="G48828" s="2"/>
      <c r="J48828" s="2"/>
    </row>
    <row r="48829">
      <c r="D48829" s="2"/>
      <c r="G48829" s="2"/>
      <c r="J48829" s="2"/>
    </row>
    <row r="48830">
      <c r="D48830" s="2"/>
      <c r="G48830" s="2"/>
      <c r="J48830" s="2"/>
    </row>
    <row r="48831">
      <c r="D48831" s="2"/>
      <c r="G48831" s="2"/>
      <c r="J48831" s="2"/>
    </row>
    <row r="48832">
      <c r="D48832" s="2"/>
      <c r="G48832" s="2"/>
      <c r="J48832" s="2"/>
    </row>
    <row r="48833">
      <c r="D48833" s="2"/>
      <c r="G48833" s="2"/>
      <c r="J48833" s="2"/>
    </row>
    <row r="48834">
      <c r="D48834" s="2"/>
      <c r="G48834" s="2"/>
      <c r="J48834" s="2"/>
    </row>
    <row r="48835">
      <c r="D48835" s="2"/>
      <c r="G48835" s="2"/>
      <c r="J48835" s="2"/>
    </row>
    <row r="48836">
      <c r="D48836" s="2"/>
      <c r="G48836" s="2"/>
      <c r="J48836" s="2"/>
    </row>
    <row r="48837">
      <c r="D48837" s="2"/>
      <c r="G48837" s="2"/>
      <c r="J48837" s="2"/>
    </row>
    <row r="48838">
      <c r="D48838" s="2"/>
      <c r="G48838" s="2"/>
      <c r="J48838" s="2"/>
    </row>
    <row r="48839">
      <c r="D48839" s="2"/>
      <c r="G48839" s="2"/>
      <c r="J48839" s="2"/>
    </row>
    <row r="48840">
      <c r="D48840" s="2"/>
      <c r="G48840" s="2"/>
      <c r="J48840" s="2"/>
    </row>
    <row r="48841">
      <c r="D48841" s="2"/>
      <c r="G48841" s="2"/>
      <c r="J48841" s="2"/>
    </row>
    <row r="48842">
      <c r="D48842" s="2"/>
      <c r="G48842" s="2"/>
      <c r="J48842" s="2"/>
    </row>
    <row r="48843">
      <c r="D48843" s="2"/>
      <c r="G48843" s="2"/>
      <c r="J48843" s="2"/>
    </row>
    <row r="48844">
      <c r="D48844" s="2"/>
      <c r="G48844" s="2"/>
      <c r="J48844" s="2"/>
    </row>
    <row r="48845">
      <c r="D48845" s="2"/>
      <c r="G48845" s="2"/>
      <c r="J48845" s="2"/>
    </row>
    <row r="48846">
      <c r="D48846" s="2"/>
      <c r="G48846" s="2"/>
      <c r="J48846" s="2"/>
    </row>
    <row r="48847">
      <c r="D48847" s="2"/>
      <c r="G48847" s="2"/>
      <c r="J48847" s="2"/>
    </row>
    <row r="48848">
      <c r="D48848" s="2"/>
      <c r="G48848" s="2"/>
      <c r="J48848" s="2"/>
    </row>
    <row r="48849">
      <c r="D48849" s="2"/>
      <c r="G48849" s="2"/>
      <c r="J48849" s="2"/>
    </row>
    <row r="48850">
      <c r="D48850" s="2"/>
      <c r="G48850" s="2"/>
      <c r="J48850" s="2"/>
    </row>
    <row r="48851">
      <c r="D48851" s="2"/>
      <c r="G48851" s="2"/>
      <c r="J48851" s="2"/>
    </row>
    <row r="48852">
      <c r="D48852" s="2"/>
      <c r="G48852" s="2"/>
      <c r="J48852" s="2"/>
    </row>
    <row r="48853">
      <c r="D48853" s="2"/>
      <c r="G48853" s="2"/>
      <c r="J48853" s="2"/>
    </row>
    <row r="48854">
      <c r="D48854" s="2"/>
      <c r="G48854" s="2"/>
      <c r="J48854" s="2"/>
    </row>
    <row r="48855">
      <c r="D48855" s="2"/>
      <c r="G48855" s="2"/>
      <c r="J48855" s="2"/>
    </row>
    <row r="48856">
      <c r="D48856" s="2"/>
      <c r="G48856" s="2"/>
      <c r="J48856" s="2"/>
    </row>
    <row r="48857">
      <c r="D48857" s="2"/>
      <c r="G48857" s="2"/>
      <c r="J48857" s="2"/>
    </row>
    <row r="48858">
      <c r="D48858" s="2"/>
      <c r="G48858" s="2"/>
      <c r="J48858" s="2"/>
    </row>
    <row r="48859">
      <c r="D48859" s="2"/>
      <c r="G48859" s="2"/>
      <c r="J48859" s="2"/>
    </row>
    <row r="48860">
      <c r="D48860" s="2"/>
      <c r="G48860" s="2"/>
      <c r="J48860" s="2"/>
    </row>
    <row r="48861">
      <c r="D48861" s="2"/>
      <c r="G48861" s="2"/>
      <c r="J48861" s="2"/>
    </row>
    <row r="48862">
      <c r="D48862" s="2"/>
      <c r="G48862" s="2"/>
      <c r="J48862" s="2"/>
    </row>
    <row r="48863">
      <c r="D48863" s="2"/>
      <c r="G48863" s="2"/>
      <c r="J48863" s="2"/>
    </row>
    <row r="48864">
      <c r="D48864" s="2"/>
      <c r="G48864" s="2"/>
      <c r="J48864" s="2"/>
    </row>
    <row r="48865">
      <c r="D48865" s="2"/>
      <c r="G48865" s="2"/>
      <c r="J48865" s="2"/>
    </row>
    <row r="48866">
      <c r="D48866" s="2"/>
      <c r="G48866" s="2"/>
      <c r="J48866" s="2"/>
    </row>
    <row r="48867">
      <c r="D48867" s="2"/>
      <c r="G48867" s="2"/>
      <c r="J48867" s="2"/>
    </row>
    <row r="48868">
      <c r="D48868" s="2"/>
      <c r="G48868" s="2"/>
      <c r="J48868" s="2"/>
    </row>
    <row r="48869">
      <c r="D48869" s="2"/>
      <c r="G48869" s="2"/>
      <c r="J48869" s="2"/>
    </row>
    <row r="48870">
      <c r="D48870" s="2"/>
      <c r="G48870" s="2"/>
      <c r="J48870" s="2"/>
    </row>
    <row r="48871">
      <c r="D48871" s="2"/>
      <c r="G48871" s="2"/>
      <c r="J48871" s="2"/>
    </row>
    <row r="48872">
      <c r="D48872" s="2"/>
      <c r="G48872" s="2"/>
      <c r="J48872" s="2"/>
    </row>
    <row r="48873">
      <c r="D48873" s="2"/>
      <c r="G48873" s="2"/>
      <c r="J48873" s="2"/>
    </row>
    <row r="48874">
      <c r="D48874" s="2"/>
      <c r="G48874" s="2"/>
      <c r="J48874" s="2"/>
    </row>
    <row r="48875">
      <c r="D48875" s="2"/>
      <c r="G48875" s="2"/>
      <c r="J48875" s="2"/>
    </row>
    <row r="48876">
      <c r="D48876" s="2"/>
      <c r="G48876" s="2"/>
      <c r="J48876" s="2"/>
    </row>
    <row r="48877">
      <c r="D48877" s="2"/>
      <c r="G48877" s="2"/>
      <c r="J48877" s="2"/>
    </row>
    <row r="48878">
      <c r="D48878" s="2"/>
      <c r="G48878" s="2"/>
      <c r="J48878" s="2"/>
    </row>
    <row r="48879">
      <c r="D48879" s="2"/>
      <c r="G48879" s="2"/>
      <c r="J48879" s="2"/>
    </row>
    <row r="48880">
      <c r="D48880" s="2"/>
      <c r="G48880" s="2"/>
      <c r="J48880" s="2"/>
    </row>
    <row r="48881">
      <c r="D48881" s="2"/>
      <c r="G48881" s="2"/>
      <c r="J48881" s="2"/>
    </row>
    <row r="48882">
      <c r="D48882" s="2"/>
      <c r="G48882" s="2"/>
      <c r="J48882" s="2"/>
    </row>
    <row r="48883">
      <c r="D48883" s="2"/>
      <c r="G48883" s="2"/>
      <c r="J48883" s="2"/>
    </row>
    <row r="48884">
      <c r="D48884" s="2"/>
      <c r="G48884" s="2"/>
      <c r="J48884" s="2"/>
    </row>
    <row r="48885">
      <c r="D48885" s="2"/>
      <c r="G48885" s="2"/>
      <c r="J48885" s="2"/>
    </row>
    <row r="48886">
      <c r="D48886" s="2"/>
      <c r="G48886" s="2"/>
      <c r="J48886" s="2"/>
    </row>
    <row r="48887">
      <c r="D48887" s="2"/>
      <c r="G48887" s="2"/>
      <c r="J48887" s="2"/>
    </row>
    <row r="48888">
      <c r="D48888" s="2"/>
      <c r="G48888" s="2"/>
      <c r="J48888" s="2"/>
    </row>
    <row r="48889">
      <c r="D48889" s="2"/>
      <c r="G48889" s="2"/>
      <c r="J48889" s="2"/>
    </row>
    <row r="48890">
      <c r="D48890" s="2"/>
      <c r="G48890" s="2"/>
      <c r="J48890" s="2"/>
    </row>
    <row r="48891">
      <c r="D48891" s="2"/>
      <c r="G48891" s="2"/>
      <c r="J48891" s="2"/>
    </row>
    <row r="48892">
      <c r="D48892" s="2"/>
      <c r="G48892" s="2"/>
      <c r="J48892" s="2"/>
    </row>
    <row r="48893">
      <c r="D48893" s="2"/>
      <c r="G48893" s="2"/>
      <c r="J48893" s="2"/>
    </row>
    <row r="48894">
      <c r="D48894" s="2"/>
      <c r="G48894" s="2"/>
      <c r="J48894" s="2"/>
    </row>
    <row r="48895">
      <c r="D48895" s="2"/>
      <c r="G48895" s="2"/>
      <c r="J48895" s="2"/>
    </row>
    <row r="48896">
      <c r="D48896" s="2"/>
      <c r="G48896" s="2"/>
      <c r="J48896" s="2"/>
    </row>
    <row r="48897">
      <c r="D48897" s="2"/>
      <c r="G48897" s="2"/>
      <c r="J48897" s="2"/>
    </row>
    <row r="48898">
      <c r="D48898" s="2"/>
      <c r="G48898" s="2"/>
      <c r="J48898" s="2"/>
    </row>
    <row r="48899">
      <c r="D48899" s="2"/>
      <c r="G48899" s="2"/>
      <c r="J48899" s="2"/>
    </row>
    <row r="48900">
      <c r="D48900" s="2"/>
      <c r="G48900" s="2"/>
      <c r="J48900" s="2"/>
    </row>
    <row r="48901">
      <c r="D48901" s="2"/>
      <c r="G48901" s="2"/>
      <c r="J48901" s="2"/>
    </row>
    <row r="48902">
      <c r="D48902" s="2"/>
      <c r="G48902" s="2"/>
      <c r="J48902" s="2"/>
    </row>
    <row r="48903">
      <c r="D48903" s="2"/>
      <c r="G48903" s="2"/>
      <c r="J48903" s="2"/>
    </row>
    <row r="48904">
      <c r="D48904" s="2"/>
      <c r="G48904" s="2"/>
      <c r="J48904" s="2"/>
    </row>
    <row r="48905">
      <c r="D48905" s="2"/>
      <c r="G48905" s="2"/>
      <c r="J48905" s="2"/>
    </row>
    <row r="48906">
      <c r="D48906" s="2"/>
      <c r="G48906" s="2"/>
      <c r="J48906" s="2"/>
    </row>
    <row r="48907">
      <c r="D48907" s="2"/>
      <c r="G48907" s="2"/>
      <c r="J48907" s="2"/>
    </row>
    <row r="48908">
      <c r="D48908" s="2"/>
      <c r="G48908" s="2"/>
      <c r="J48908" s="2"/>
    </row>
    <row r="48909">
      <c r="D48909" s="2"/>
      <c r="G48909" s="2"/>
      <c r="J48909" s="2"/>
    </row>
    <row r="48910">
      <c r="D48910" s="2"/>
      <c r="G48910" s="2"/>
      <c r="J48910" s="2"/>
    </row>
    <row r="48911">
      <c r="D48911" s="2"/>
      <c r="G48911" s="2"/>
      <c r="J48911" s="2"/>
    </row>
    <row r="48912">
      <c r="D48912" s="2"/>
      <c r="G48912" s="2"/>
      <c r="J48912" s="2"/>
    </row>
    <row r="48913">
      <c r="D48913" s="2"/>
      <c r="G48913" s="2"/>
      <c r="J48913" s="2"/>
    </row>
    <row r="48914">
      <c r="D48914" s="2"/>
      <c r="G48914" s="2"/>
      <c r="J48914" s="2"/>
    </row>
    <row r="48915">
      <c r="D48915" s="2"/>
      <c r="G48915" s="2"/>
      <c r="J48915" s="2"/>
    </row>
    <row r="48916">
      <c r="D48916" s="2"/>
      <c r="G48916" s="2"/>
      <c r="J48916" s="2"/>
    </row>
    <row r="48917">
      <c r="D48917" s="2"/>
      <c r="G48917" s="2"/>
      <c r="J48917" s="2"/>
    </row>
    <row r="48918">
      <c r="D48918" s="2"/>
      <c r="G48918" s="2"/>
      <c r="J48918" s="2"/>
    </row>
    <row r="48919">
      <c r="D48919" s="2"/>
      <c r="G48919" s="2"/>
      <c r="J48919" s="2"/>
    </row>
    <row r="48920">
      <c r="D48920" s="2"/>
      <c r="G48920" s="2"/>
      <c r="J48920" s="2"/>
    </row>
    <row r="48921">
      <c r="D48921" s="2"/>
      <c r="G48921" s="2"/>
      <c r="J48921" s="2"/>
    </row>
    <row r="48922">
      <c r="D48922" s="2"/>
      <c r="G48922" s="2"/>
      <c r="J48922" s="2"/>
    </row>
    <row r="48923">
      <c r="D48923" s="2"/>
      <c r="G48923" s="2"/>
      <c r="J48923" s="2"/>
    </row>
    <row r="48924">
      <c r="D48924" s="2"/>
      <c r="G48924" s="2"/>
      <c r="J48924" s="2"/>
    </row>
    <row r="48925">
      <c r="D48925" s="2"/>
      <c r="G48925" s="2"/>
      <c r="J48925" s="2"/>
    </row>
    <row r="48926">
      <c r="D48926" s="2"/>
      <c r="G48926" s="2"/>
      <c r="J48926" s="2"/>
    </row>
    <row r="48927">
      <c r="D48927" s="2"/>
      <c r="G48927" s="2"/>
      <c r="J48927" s="2"/>
    </row>
    <row r="48928">
      <c r="D48928" s="2"/>
      <c r="G48928" s="2"/>
      <c r="J48928" s="2"/>
    </row>
    <row r="48929">
      <c r="D48929" s="2"/>
      <c r="G48929" s="2"/>
      <c r="J48929" s="2"/>
    </row>
    <row r="48930">
      <c r="D48930" s="2"/>
      <c r="G48930" s="2"/>
      <c r="J48930" s="2"/>
    </row>
    <row r="48931">
      <c r="D48931" s="2"/>
      <c r="G48931" s="2"/>
      <c r="J48931" s="2"/>
    </row>
    <row r="48932">
      <c r="D48932" s="2"/>
      <c r="G48932" s="2"/>
      <c r="J48932" s="2"/>
    </row>
    <row r="48933">
      <c r="D48933" s="2"/>
      <c r="G48933" s="2"/>
      <c r="J48933" s="2"/>
    </row>
    <row r="48934">
      <c r="D48934" s="2"/>
      <c r="G48934" s="2"/>
      <c r="J48934" s="2"/>
    </row>
    <row r="48935">
      <c r="D48935" s="2"/>
      <c r="G48935" s="2"/>
      <c r="J48935" s="2"/>
    </row>
    <row r="48936">
      <c r="D48936" s="2"/>
      <c r="G48936" s="2"/>
      <c r="J48936" s="2"/>
    </row>
    <row r="48937">
      <c r="D48937" s="2"/>
      <c r="G48937" s="2"/>
      <c r="J48937" s="2"/>
    </row>
    <row r="48938">
      <c r="D48938" s="2"/>
      <c r="G48938" s="2"/>
      <c r="J48938" s="2"/>
    </row>
    <row r="48939">
      <c r="D48939" s="2"/>
      <c r="G48939" s="2"/>
      <c r="J48939" s="2"/>
    </row>
    <row r="48940">
      <c r="D48940" s="2"/>
      <c r="G48940" s="2"/>
      <c r="J48940" s="2"/>
    </row>
    <row r="48941">
      <c r="D48941" s="2"/>
      <c r="G48941" s="2"/>
      <c r="J48941" s="2"/>
    </row>
    <row r="48942">
      <c r="D48942" s="2"/>
      <c r="G48942" s="2"/>
      <c r="J48942" s="2"/>
    </row>
    <row r="48943">
      <c r="D48943" s="2"/>
      <c r="G48943" s="2"/>
      <c r="J48943" s="2"/>
    </row>
    <row r="48944">
      <c r="D48944" s="2"/>
      <c r="G48944" s="2"/>
      <c r="J48944" s="2"/>
    </row>
    <row r="48945">
      <c r="D48945" s="2"/>
      <c r="G48945" s="2"/>
      <c r="J48945" s="2"/>
    </row>
    <row r="48946">
      <c r="D48946" s="2"/>
      <c r="G48946" s="2"/>
      <c r="J48946" s="2"/>
    </row>
    <row r="48947">
      <c r="D48947" s="2"/>
      <c r="G48947" s="2"/>
      <c r="J48947" s="2"/>
    </row>
    <row r="48948">
      <c r="D48948" s="2"/>
      <c r="G48948" s="2"/>
      <c r="J48948" s="2"/>
    </row>
    <row r="48949">
      <c r="D48949" s="2"/>
      <c r="G48949" s="2"/>
      <c r="J48949" s="2"/>
    </row>
    <row r="48950">
      <c r="D48950" s="2"/>
      <c r="G48950" s="2"/>
      <c r="J48950" s="2"/>
    </row>
    <row r="48951">
      <c r="D48951" s="2"/>
      <c r="G48951" s="2"/>
      <c r="J48951" s="2"/>
    </row>
    <row r="48952">
      <c r="D48952" s="2"/>
      <c r="G48952" s="2"/>
      <c r="J48952" s="2"/>
    </row>
    <row r="48953">
      <c r="D48953" s="2"/>
      <c r="G48953" s="2"/>
      <c r="J48953" s="2"/>
    </row>
    <row r="48954">
      <c r="D48954" s="2"/>
      <c r="G48954" s="2"/>
      <c r="J48954" s="2"/>
    </row>
    <row r="48955">
      <c r="D48955" s="2"/>
      <c r="G48955" s="2"/>
      <c r="J48955" s="2"/>
    </row>
    <row r="48956">
      <c r="D48956" s="2"/>
      <c r="G48956" s="2"/>
      <c r="J48956" s="2"/>
    </row>
    <row r="48957">
      <c r="D48957" s="2"/>
      <c r="G48957" s="2"/>
      <c r="J48957" s="2"/>
    </row>
    <row r="48958">
      <c r="D48958" s="2"/>
      <c r="G48958" s="2"/>
      <c r="J48958" s="2"/>
    </row>
    <row r="48959">
      <c r="D48959" s="2"/>
      <c r="G48959" s="2"/>
      <c r="J48959" s="2"/>
    </row>
    <row r="48960">
      <c r="D48960" s="2"/>
      <c r="G48960" s="2"/>
      <c r="J48960" s="2"/>
    </row>
    <row r="48961">
      <c r="D48961" s="2"/>
      <c r="G48961" s="2"/>
      <c r="J48961" s="2"/>
    </row>
    <row r="48962">
      <c r="D48962" s="2"/>
      <c r="G48962" s="2"/>
      <c r="J48962" s="2"/>
    </row>
    <row r="48963">
      <c r="D48963" s="2"/>
      <c r="G48963" s="2"/>
      <c r="J48963" s="2"/>
    </row>
    <row r="48964">
      <c r="D48964" s="2"/>
      <c r="G48964" s="2"/>
      <c r="J48964" s="2"/>
    </row>
    <row r="48965">
      <c r="D48965" s="2"/>
      <c r="G48965" s="2"/>
      <c r="J48965" s="2"/>
    </row>
    <row r="48966">
      <c r="D48966" s="2"/>
      <c r="G48966" s="2"/>
      <c r="J48966" s="2"/>
    </row>
    <row r="48967">
      <c r="D48967" s="2"/>
      <c r="G48967" s="2"/>
      <c r="J48967" s="2"/>
    </row>
    <row r="48968">
      <c r="D48968" s="2"/>
      <c r="G48968" s="2"/>
      <c r="J48968" s="2"/>
    </row>
    <row r="48969">
      <c r="D48969" s="2"/>
      <c r="G48969" s="2"/>
      <c r="J48969" s="2"/>
    </row>
    <row r="48970">
      <c r="D48970" s="2"/>
      <c r="G48970" s="2"/>
      <c r="J48970" s="2"/>
    </row>
    <row r="48971">
      <c r="D48971" s="2"/>
      <c r="G48971" s="2"/>
      <c r="J48971" s="2"/>
    </row>
    <row r="48972">
      <c r="D48972" s="2"/>
      <c r="G48972" s="2"/>
      <c r="J48972" s="2"/>
    </row>
    <row r="48973">
      <c r="D48973" s="2"/>
      <c r="G48973" s="2"/>
      <c r="J48973" s="2"/>
    </row>
    <row r="48974">
      <c r="D48974" s="2"/>
      <c r="G48974" s="2"/>
      <c r="J48974" s="2"/>
    </row>
    <row r="48975">
      <c r="D48975" s="2"/>
      <c r="G48975" s="2"/>
      <c r="J48975" s="2"/>
    </row>
    <row r="48976">
      <c r="D48976" s="2"/>
      <c r="G48976" s="2"/>
      <c r="J48976" s="2"/>
    </row>
    <row r="48977">
      <c r="D48977" s="2"/>
      <c r="G48977" s="2"/>
      <c r="J48977" s="2"/>
    </row>
    <row r="48978">
      <c r="D48978" s="2"/>
      <c r="G48978" s="2"/>
      <c r="J48978" s="2"/>
    </row>
    <row r="48979">
      <c r="D48979" s="2"/>
      <c r="G48979" s="2"/>
      <c r="J48979" s="2"/>
    </row>
    <row r="48980">
      <c r="D48980" s="2"/>
      <c r="G48980" s="2"/>
      <c r="J48980" s="2"/>
    </row>
    <row r="48981">
      <c r="D48981" s="2"/>
      <c r="G48981" s="2"/>
      <c r="J48981" s="2"/>
    </row>
    <row r="48982">
      <c r="D48982" s="2"/>
      <c r="G48982" s="2"/>
      <c r="J48982" s="2"/>
    </row>
    <row r="48983">
      <c r="D48983" s="2"/>
      <c r="G48983" s="2"/>
      <c r="J48983" s="2"/>
    </row>
    <row r="48984">
      <c r="D48984" s="2"/>
      <c r="G48984" s="2"/>
      <c r="J48984" s="2"/>
    </row>
    <row r="48985">
      <c r="D48985" s="2"/>
      <c r="G48985" s="2"/>
      <c r="J48985" s="2"/>
    </row>
    <row r="48986">
      <c r="D48986" s="2"/>
      <c r="G48986" s="2"/>
      <c r="J48986" s="2"/>
    </row>
    <row r="48987">
      <c r="D48987" s="2"/>
      <c r="G48987" s="2"/>
      <c r="J48987" s="2"/>
    </row>
    <row r="48988">
      <c r="D48988" s="2"/>
      <c r="G48988" s="2"/>
      <c r="J48988" s="2"/>
    </row>
    <row r="48989">
      <c r="D48989" s="2"/>
      <c r="G48989" s="2"/>
      <c r="J48989" s="2"/>
    </row>
    <row r="48990">
      <c r="D48990" s="2"/>
      <c r="G48990" s="2"/>
      <c r="J48990" s="2"/>
    </row>
    <row r="48991">
      <c r="D48991" s="2"/>
      <c r="G48991" s="2"/>
      <c r="J48991" s="2"/>
    </row>
    <row r="48992">
      <c r="D48992" s="2"/>
      <c r="G48992" s="2"/>
      <c r="J48992" s="2"/>
    </row>
    <row r="48993">
      <c r="D48993" s="2"/>
      <c r="G48993" s="2"/>
      <c r="J48993" s="2"/>
    </row>
    <row r="48994">
      <c r="D48994" s="2"/>
      <c r="G48994" s="2"/>
      <c r="J48994" s="2"/>
    </row>
    <row r="48995">
      <c r="D48995" s="2"/>
      <c r="G48995" s="2"/>
      <c r="J48995" s="2"/>
    </row>
    <row r="48996">
      <c r="D48996" s="2"/>
      <c r="G48996" s="2"/>
      <c r="J48996" s="2"/>
    </row>
    <row r="48997">
      <c r="D48997" s="2"/>
      <c r="G48997" s="2"/>
      <c r="J48997" s="2"/>
    </row>
    <row r="48998">
      <c r="D48998" s="2"/>
      <c r="G48998" s="2"/>
      <c r="J48998" s="2"/>
    </row>
    <row r="48999">
      <c r="D48999" s="2"/>
      <c r="G48999" s="2"/>
      <c r="J48999" s="2"/>
    </row>
    <row r="49000">
      <c r="D49000" s="2"/>
      <c r="G49000" s="2"/>
      <c r="J49000" s="2"/>
    </row>
    <row r="49001">
      <c r="D49001" s="2"/>
      <c r="G49001" s="2"/>
      <c r="J49001" s="2"/>
    </row>
    <row r="49002">
      <c r="D49002" s="2"/>
      <c r="G49002" s="2"/>
      <c r="J49002" s="2"/>
    </row>
    <row r="49003">
      <c r="D49003" s="2"/>
      <c r="G49003" s="2"/>
      <c r="J49003" s="2"/>
    </row>
    <row r="49004">
      <c r="D49004" s="2"/>
      <c r="G49004" s="2"/>
      <c r="J49004" s="2"/>
    </row>
    <row r="49005">
      <c r="D49005" s="2"/>
      <c r="G49005" s="2"/>
      <c r="J49005" s="2"/>
    </row>
    <row r="49006">
      <c r="D49006" s="2"/>
      <c r="G49006" s="2"/>
      <c r="J49006" s="2"/>
    </row>
    <row r="49007">
      <c r="D49007" s="2"/>
      <c r="G49007" s="2"/>
      <c r="J49007" s="2"/>
    </row>
    <row r="49008">
      <c r="D49008" s="2"/>
      <c r="G49008" s="2"/>
      <c r="J49008" s="2"/>
    </row>
    <row r="49009">
      <c r="D49009" s="2"/>
      <c r="G49009" s="2"/>
      <c r="J49009" s="2"/>
    </row>
    <row r="49010">
      <c r="D49010" s="2"/>
      <c r="G49010" s="2"/>
      <c r="J49010" s="2"/>
    </row>
    <row r="49011">
      <c r="D49011" s="2"/>
      <c r="G49011" s="2"/>
      <c r="J49011" s="2"/>
    </row>
    <row r="49012">
      <c r="D49012" s="2"/>
      <c r="G49012" s="2"/>
      <c r="J49012" s="2"/>
    </row>
    <row r="49013">
      <c r="D49013" s="2"/>
      <c r="G49013" s="2"/>
      <c r="J49013" s="2"/>
    </row>
    <row r="49014">
      <c r="D49014" s="2"/>
      <c r="G49014" s="2"/>
      <c r="J49014" s="2"/>
    </row>
    <row r="49015">
      <c r="D49015" s="2"/>
      <c r="G49015" s="2"/>
      <c r="J49015" s="2"/>
    </row>
    <row r="49016">
      <c r="D49016" s="2"/>
      <c r="G49016" s="2"/>
      <c r="J49016" s="2"/>
    </row>
    <row r="49017">
      <c r="D49017" s="2"/>
      <c r="G49017" s="2"/>
      <c r="J49017" s="2"/>
    </row>
    <row r="49018">
      <c r="D49018" s="2"/>
      <c r="G49018" s="2"/>
      <c r="J49018" s="2"/>
    </row>
    <row r="49019">
      <c r="D49019" s="2"/>
      <c r="G49019" s="2"/>
      <c r="J49019" s="2"/>
    </row>
    <row r="49020">
      <c r="D49020" s="2"/>
      <c r="G49020" s="2"/>
      <c r="J49020" s="2"/>
    </row>
    <row r="49021">
      <c r="D49021" s="2"/>
      <c r="G49021" s="2"/>
      <c r="J49021" s="2"/>
    </row>
    <row r="49022">
      <c r="D49022" s="2"/>
      <c r="G49022" s="2"/>
      <c r="J49022" s="2"/>
    </row>
    <row r="49023">
      <c r="D49023" s="2"/>
      <c r="G49023" s="2"/>
      <c r="J49023" s="2"/>
    </row>
    <row r="49024">
      <c r="D49024" s="2"/>
      <c r="G49024" s="2"/>
      <c r="J49024" s="2"/>
    </row>
    <row r="49025">
      <c r="D49025" s="2"/>
      <c r="G49025" s="2"/>
      <c r="J49025" s="2"/>
    </row>
    <row r="49026">
      <c r="D49026" s="2"/>
      <c r="G49026" s="2"/>
      <c r="J49026" s="2"/>
    </row>
    <row r="49027">
      <c r="D49027" s="2"/>
      <c r="G49027" s="2"/>
      <c r="J49027" s="2"/>
    </row>
    <row r="49028">
      <c r="D49028" s="2"/>
      <c r="G49028" s="2"/>
      <c r="J49028" s="2"/>
    </row>
    <row r="49029">
      <c r="D49029" s="2"/>
      <c r="G49029" s="2"/>
      <c r="J49029" s="2"/>
    </row>
    <row r="49030">
      <c r="D49030" s="2"/>
      <c r="G49030" s="2"/>
      <c r="J49030" s="2"/>
    </row>
    <row r="49031">
      <c r="D49031" s="2"/>
      <c r="G49031" s="2"/>
      <c r="J49031" s="2"/>
    </row>
    <row r="49032">
      <c r="D49032" s="2"/>
      <c r="G49032" s="2"/>
      <c r="J49032" s="2"/>
    </row>
    <row r="49033">
      <c r="D49033" s="2"/>
      <c r="G49033" s="2"/>
      <c r="J49033" s="2"/>
    </row>
    <row r="49034">
      <c r="D49034" s="2"/>
      <c r="G49034" s="2"/>
      <c r="J49034" s="2"/>
    </row>
    <row r="49035">
      <c r="D49035" s="2"/>
      <c r="G49035" s="2"/>
      <c r="J49035" s="2"/>
    </row>
    <row r="49036">
      <c r="D49036" s="2"/>
      <c r="G49036" s="2"/>
      <c r="J49036" s="2"/>
    </row>
    <row r="49037">
      <c r="D49037" s="2"/>
      <c r="G49037" s="2"/>
      <c r="J49037" s="2"/>
    </row>
    <row r="49038">
      <c r="D49038" s="2"/>
      <c r="G49038" s="2"/>
      <c r="J49038" s="2"/>
    </row>
    <row r="49039">
      <c r="D49039" s="2"/>
      <c r="G49039" s="2"/>
      <c r="J49039" s="2"/>
    </row>
    <row r="49040">
      <c r="D49040" s="2"/>
      <c r="G49040" s="2"/>
      <c r="J49040" s="2"/>
    </row>
    <row r="49041">
      <c r="D49041" s="2"/>
      <c r="G49041" s="2"/>
      <c r="J49041" s="2"/>
    </row>
    <row r="49042">
      <c r="D49042" s="2"/>
      <c r="G49042" s="2"/>
      <c r="J49042" s="2"/>
    </row>
    <row r="49043">
      <c r="D49043" s="2"/>
      <c r="G49043" s="2"/>
      <c r="J49043" s="2"/>
    </row>
    <row r="49044">
      <c r="D49044" s="2"/>
      <c r="G49044" s="2"/>
      <c r="J49044" s="2"/>
    </row>
    <row r="49045">
      <c r="D49045" s="2"/>
      <c r="G49045" s="2"/>
      <c r="J49045" s="2"/>
    </row>
    <row r="49046">
      <c r="D49046" s="2"/>
      <c r="G49046" s="2"/>
      <c r="J49046" s="2"/>
    </row>
    <row r="49047">
      <c r="D49047" s="2"/>
      <c r="G49047" s="2"/>
      <c r="J49047" s="2"/>
    </row>
    <row r="49048">
      <c r="D49048" s="2"/>
      <c r="G49048" s="2"/>
      <c r="J49048" s="2"/>
    </row>
    <row r="49049">
      <c r="D49049" s="2"/>
      <c r="G49049" s="2"/>
      <c r="J49049" s="2"/>
    </row>
    <row r="49050">
      <c r="D49050" s="2"/>
      <c r="G49050" s="2"/>
      <c r="J49050" s="2"/>
    </row>
    <row r="49051">
      <c r="D49051" s="2"/>
      <c r="G49051" s="2"/>
      <c r="J49051" s="2"/>
    </row>
    <row r="49052">
      <c r="D49052" s="2"/>
      <c r="G49052" s="2"/>
      <c r="J49052" s="2"/>
    </row>
    <row r="49053">
      <c r="D49053" s="2"/>
      <c r="G49053" s="2"/>
      <c r="J49053" s="2"/>
    </row>
    <row r="49054">
      <c r="D49054" s="2"/>
      <c r="G49054" s="2"/>
      <c r="J49054" s="2"/>
    </row>
    <row r="49055">
      <c r="D49055" s="2"/>
      <c r="G49055" s="2"/>
      <c r="J49055" s="2"/>
    </row>
    <row r="49056">
      <c r="D49056" s="2"/>
      <c r="G49056" s="2"/>
      <c r="J49056" s="2"/>
    </row>
    <row r="49057">
      <c r="D49057" s="2"/>
      <c r="G49057" s="2"/>
      <c r="J49057" s="2"/>
    </row>
    <row r="49058">
      <c r="D49058" s="2"/>
      <c r="G49058" s="2"/>
      <c r="J49058" s="2"/>
    </row>
    <row r="49059">
      <c r="D49059" s="2"/>
      <c r="G49059" s="2"/>
      <c r="J49059" s="2"/>
    </row>
    <row r="49060">
      <c r="D49060" s="2"/>
      <c r="G49060" s="2"/>
      <c r="J49060" s="2"/>
    </row>
    <row r="49061">
      <c r="D49061" s="2"/>
      <c r="G49061" s="2"/>
      <c r="J49061" s="2"/>
    </row>
    <row r="49062">
      <c r="D49062" s="2"/>
      <c r="G49062" s="2"/>
      <c r="J49062" s="2"/>
    </row>
    <row r="49063">
      <c r="D49063" s="2"/>
      <c r="G49063" s="2"/>
      <c r="J49063" s="2"/>
    </row>
    <row r="49064">
      <c r="D49064" s="2"/>
      <c r="G49064" s="2"/>
      <c r="J49064" s="2"/>
    </row>
    <row r="49065">
      <c r="D49065" s="2"/>
      <c r="G49065" s="2"/>
      <c r="J49065" s="2"/>
    </row>
    <row r="49066">
      <c r="D49066" s="2"/>
      <c r="G49066" s="2"/>
      <c r="J49066" s="2"/>
    </row>
    <row r="49067">
      <c r="D49067" s="2"/>
      <c r="G49067" s="2"/>
      <c r="J49067" s="2"/>
    </row>
    <row r="49068">
      <c r="D49068" s="2"/>
      <c r="G49068" s="2"/>
      <c r="J49068" s="2"/>
    </row>
    <row r="49069">
      <c r="D49069" s="2"/>
      <c r="G49069" s="2"/>
      <c r="J49069" s="2"/>
    </row>
    <row r="49070">
      <c r="D49070" s="2"/>
      <c r="G49070" s="2"/>
      <c r="J49070" s="2"/>
    </row>
    <row r="49071">
      <c r="D49071" s="2"/>
      <c r="G49071" s="2"/>
      <c r="J49071" s="2"/>
    </row>
    <row r="49072">
      <c r="D49072" s="2"/>
      <c r="G49072" s="2"/>
      <c r="J49072" s="2"/>
    </row>
    <row r="49073">
      <c r="D49073" s="2"/>
      <c r="G49073" s="2"/>
      <c r="J49073" s="2"/>
    </row>
    <row r="49074">
      <c r="D49074" s="2"/>
      <c r="G49074" s="2"/>
      <c r="J49074" s="2"/>
    </row>
    <row r="49075">
      <c r="D49075" s="2"/>
      <c r="G49075" s="2"/>
      <c r="J49075" s="2"/>
    </row>
    <row r="49076">
      <c r="D49076" s="2"/>
      <c r="G49076" s="2"/>
      <c r="J49076" s="2"/>
    </row>
    <row r="49077">
      <c r="D49077" s="2"/>
      <c r="G49077" s="2"/>
      <c r="J49077" s="2"/>
    </row>
    <row r="49078">
      <c r="D49078" s="2"/>
      <c r="G49078" s="2"/>
      <c r="J49078" s="2"/>
    </row>
    <row r="49079">
      <c r="D49079" s="2"/>
      <c r="G49079" s="2"/>
      <c r="J49079" s="2"/>
    </row>
    <row r="49080">
      <c r="D49080" s="2"/>
      <c r="G49080" s="2"/>
      <c r="J49080" s="2"/>
    </row>
    <row r="49081">
      <c r="D49081" s="2"/>
      <c r="G49081" s="2"/>
      <c r="J49081" s="2"/>
    </row>
    <row r="49082">
      <c r="D49082" s="2"/>
      <c r="G49082" s="2"/>
      <c r="J49082" s="2"/>
    </row>
    <row r="49083">
      <c r="D49083" s="2"/>
      <c r="G49083" s="2"/>
      <c r="J49083" s="2"/>
    </row>
    <row r="49084">
      <c r="D49084" s="2"/>
      <c r="G49084" s="2"/>
      <c r="J49084" s="2"/>
    </row>
    <row r="49085">
      <c r="D49085" s="2"/>
      <c r="G49085" s="2"/>
      <c r="J49085" s="2"/>
    </row>
    <row r="49086">
      <c r="D49086" s="2"/>
      <c r="G49086" s="2"/>
      <c r="J49086" s="2"/>
    </row>
    <row r="49087">
      <c r="D49087" s="2"/>
      <c r="G49087" s="2"/>
      <c r="J49087" s="2"/>
    </row>
    <row r="49088">
      <c r="D49088" s="2"/>
      <c r="G49088" s="2"/>
      <c r="J49088" s="2"/>
    </row>
    <row r="49089">
      <c r="D49089" s="2"/>
      <c r="G49089" s="2"/>
      <c r="J49089" s="2"/>
    </row>
    <row r="49090">
      <c r="D49090" s="2"/>
      <c r="G49090" s="2"/>
      <c r="J49090" s="2"/>
    </row>
    <row r="49091">
      <c r="D49091" s="2"/>
      <c r="G49091" s="2"/>
      <c r="J49091" s="2"/>
    </row>
    <row r="49092">
      <c r="D49092" s="2"/>
      <c r="G49092" s="2"/>
      <c r="J49092" s="2"/>
    </row>
    <row r="49093">
      <c r="D49093" s="2"/>
      <c r="G49093" s="2"/>
      <c r="J49093" s="2"/>
    </row>
    <row r="49094">
      <c r="D49094" s="2"/>
      <c r="G49094" s="2"/>
      <c r="J49094" s="2"/>
    </row>
    <row r="49095">
      <c r="D49095" s="2"/>
      <c r="G49095" s="2"/>
      <c r="J49095" s="2"/>
    </row>
    <row r="49096">
      <c r="D49096" s="2"/>
      <c r="G49096" s="2"/>
      <c r="J49096" s="2"/>
    </row>
    <row r="49097">
      <c r="D49097" s="2"/>
      <c r="G49097" s="2"/>
      <c r="J49097" s="2"/>
    </row>
    <row r="49098">
      <c r="D49098" s="2"/>
      <c r="G49098" s="2"/>
      <c r="J49098" s="2"/>
    </row>
    <row r="49099">
      <c r="D49099" s="2"/>
      <c r="G49099" s="2"/>
      <c r="J49099" s="2"/>
    </row>
    <row r="49100">
      <c r="D49100" s="2"/>
      <c r="G49100" s="2"/>
      <c r="J49100" s="2"/>
    </row>
    <row r="49101">
      <c r="D49101" s="2"/>
      <c r="G49101" s="2"/>
      <c r="J49101" s="2"/>
    </row>
    <row r="49102">
      <c r="D49102" s="2"/>
      <c r="G49102" s="2"/>
      <c r="J49102" s="2"/>
    </row>
    <row r="49103">
      <c r="D49103" s="2"/>
      <c r="G49103" s="2"/>
      <c r="J49103" s="2"/>
    </row>
    <row r="49104">
      <c r="D49104" s="2"/>
      <c r="G49104" s="2"/>
      <c r="J49104" s="2"/>
    </row>
    <row r="49105">
      <c r="D49105" s="2"/>
      <c r="G49105" s="2"/>
      <c r="J49105" s="2"/>
    </row>
    <row r="49106">
      <c r="D49106" s="2"/>
      <c r="G49106" s="2"/>
      <c r="J49106" s="2"/>
    </row>
    <row r="49107">
      <c r="D49107" s="2"/>
      <c r="G49107" s="2"/>
      <c r="J49107" s="2"/>
    </row>
    <row r="49108">
      <c r="D49108" s="2"/>
      <c r="G49108" s="2"/>
      <c r="J49108" s="2"/>
    </row>
    <row r="49109">
      <c r="D49109" s="2"/>
      <c r="G49109" s="2"/>
      <c r="J49109" s="2"/>
    </row>
    <row r="49110">
      <c r="D49110" s="2"/>
      <c r="G49110" s="2"/>
      <c r="J49110" s="2"/>
    </row>
    <row r="49111">
      <c r="D49111" s="2"/>
      <c r="G49111" s="2"/>
      <c r="J49111" s="2"/>
    </row>
    <row r="49112">
      <c r="D49112" s="2"/>
      <c r="G49112" s="2"/>
      <c r="J49112" s="2"/>
    </row>
    <row r="49113">
      <c r="D49113" s="2"/>
      <c r="G49113" s="2"/>
      <c r="J49113" s="2"/>
    </row>
    <row r="49114">
      <c r="D49114" s="2"/>
      <c r="G49114" s="2"/>
      <c r="J49114" s="2"/>
    </row>
    <row r="49115">
      <c r="D49115" s="2"/>
      <c r="G49115" s="2"/>
      <c r="J49115" s="2"/>
    </row>
    <row r="49116">
      <c r="D49116" s="2"/>
      <c r="G49116" s="2"/>
      <c r="J49116" s="2"/>
    </row>
    <row r="49117">
      <c r="D49117" s="2"/>
      <c r="G49117" s="2"/>
      <c r="J49117" s="2"/>
    </row>
    <row r="49118">
      <c r="D49118" s="2"/>
      <c r="G49118" s="2"/>
      <c r="J49118" s="2"/>
    </row>
    <row r="49119">
      <c r="D49119" s="2"/>
      <c r="G49119" s="2"/>
      <c r="J49119" s="2"/>
    </row>
    <row r="49120">
      <c r="D49120" s="2"/>
      <c r="G49120" s="2"/>
      <c r="J49120" s="2"/>
    </row>
    <row r="49121">
      <c r="D49121" s="2"/>
      <c r="G49121" s="2"/>
      <c r="J49121" s="2"/>
    </row>
    <row r="49122">
      <c r="D49122" s="2"/>
      <c r="G49122" s="2"/>
      <c r="J49122" s="2"/>
    </row>
    <row r="49123">
      <c r="D49123" s="2"/>
      <c r="G49123" s="2"/>
      <c r="J49123" s="2"/>
    </row>
    <row r="49124">
      <c r="D49124" s="2"/>
      <c r="G49124" s="2"/>
      <c r="J49124" s="2"/>
    </row>
    <row r="49125">
      <c r="D49125" s="2"/>
      <c r="G49125" s="2"/>
      <c r="J49125" s="2"/>
    </row>
    <row r="49126">
      <c r="D49126" s="2"/>
      <c r="G49126" s="2"/>
      <c r="J49126" s="2"/>
    </row>
    <row r="49127">
      <c r="D49127" s="2"/>
      <c r="G49127" s="2"/>
      <c r="J49127" s="2"/>
    </row>
    <row r="49128">
      <c r="D49128" s="2"/>
      <c r="G49128" s="2"/>
      <c r="J49128" s="2"/>
    </row>
    <row r="49129">
      <c r="D49129" s="2"/>
      <c r="G49129" s="2"/>
      <c r="J49129" s="2"/>
    </row>
    <row r="49130">
      <c r="D49130" s="2"/>
      <c r="G49130" s="2"/>
      <c r="J49130" s="2"/>
    </row>
    <row r="49131">
      <c r="D49131" s="2"/>
      <c r="G49131" s="2"/>
      <c r="J49131" s="2"/>
    </row>
    <row r="49132">
      <c r="D49132" s="2"/>
      <c r="G49132" s="2"/>
      <c r="J49132" s="2"/>
    </row>
    <row r="49133">
      <c r="D49133" s="2"/>
      <c r="G49133" s="2"/>
      <c r="J49133" s="2"/>
    </row>
    <row r="49134">
      <c r="D49134" s="2"/>
      <c r="G49134" s="2"/>
      <c r="J49134" s="2"/>
    </row>
    <row r="49135">
      <c r="D49135" s="2"/>
      <c r="G49135" s="2"/>
      <c r="J49135" s="2"/>
    </row>
    <row r="49136">
      <c r="D49136" s="2"/>
      <c r="G49136" s="2"/>
      <c r="J49136" s="2"/>
    </row>
    <row r="49137">
      <c r="D49137" s="2"/>
      <c r="G49137" s="2"/>
      <c r="J49137" s="2"/>
    </row>
    <row r="49138">
      <c r="D49138" s="2"/>
      <c r="G49138" s="2"/>
      <c r="J49138" s="2"/>
    </row>
    <row r="49139">
      <c r="D49139" s="2"/>
      <c r="G49139" s="2"/>
      <c r="J49139" s="2"/>
    </row>
    <row r="49140">
      <c r="D49140" s="2"/>
      <c r="G49140" s="2"/>
      <c r="J49140" s="2"/>
    </row>
    <row r="49141">
      <c r="D49141" s="2"/>
      <c r="G49141" s="2"/>
      <c r="J49141" s="2"/>
    </row>
    <row r="49142">
      <c r="D49142" s="2"/>
      <c r="G49142" s="2"/>
      <c r="J49142" s="2"/>
    </row>
    <row r="49143">
      <c r="D49143" s="2"/>
      <c r="G49143" s="2"/>
      <c r="J49143" s="2"/>
    </row>
    <row r="49144">
      <c r="D49144" s="2"/>
      <c r="G49144" s="2"/>
      <c r="J49144" s="2"/>
    </row>
    <row r="49145">
      <c r="D49145" s="2"/>
      <c r="G49145" s="2"/>
      <c r="J49145" s="2"/>
    </row>
    <row r="49146">
      <c r="D49146" s="2"/>
      <c r="G49146" s="2"/>
      <c r="J49146" s="2"/>
    </row>
    <row r="49147">
      <c r="D49147" s="2"/>
      <c r="G49147" s="2"/>
      <c r="J49147" s="2"/>
    </row>
    <row r="49148">
      <c r="D49148" s="2"/>
      <c r="G49148" s="2"/>
      <c r="J49148" s="2"/>
    </row>
    <row r="49149">
      <c r="D49149" s="2"/>
      <c r="G49149" s="2"/>
      <c r="J49149" s="2"/>
    </row>
    <row r="49150">
      <c r="D49150" s="2"/>
      <c r="G49150" s="2"/>
      <c r="J49150" s="2"/>
    </row>
    <row r="49151">
      <c r="D49151" s="2"/>
      <c r="G49151" s="2"/>
      <c r="J49151" s="2"/>
    </row>
    <row r="49152">
      <c r="D49152" s="2"/>
      <c r="G49152" s="2"/>
      <c r="J49152" s="2"/>
    </row>
    <row r="49153">
      <c r="D49153" s="2"/>
      <c r="G49153" s="2"/>
      <c r="J49153" s="2"/>
    </row>
    <row r="49154">
      <c r="D49154" s="2"/>
      <c r="G49154" s="2"/>
      <c r="J49154" s="2"/>
    </row>
    <row r="49155">
      <c r="D49155" s="2"/>
      <c r="G49155" s="2"/>
      <c r="J49155" s="2"/>
    </row>
    <row r="49156">
      <c r="D49156" s="2"/>
      <c r="G49156" s="2"/>
      <c r="J49156" s="2"/>
    </row>
    <row r="49157">
      <c r="D49157" s="2"/>
      <c r="G49157" s="2"/>
      <c r="J49157" s="2"/>
    </row>
    <row r="49158">
      <c r="D49158" s="2"/>
      <c r="G49158" s="2"/>
      <c r="J49158" s="2"/>
    </row>
    <row r="49159">
      <c r="D49159" s="2"/>
      <c r="G49159" s="2"/>
      <c r="J49159" s="2"/>
    </row>
    <row r="49160">
      <c r="D49160" s="2"/>
      <c r="G49160" s="2"/>
      <c r="J49160" s="2"/>
    </row>
    <row r="49161">
      <c r="D49161" s="2"/>
      <c r="G49161" s="2"/>
      <c r="J49161" s="2"/>
    </row>
    <row r="49162">
      <c r="D49162" s="2"/>
      <c r="G49162" s="2"/>
      <c r="J49162" s="2"/>
    </row>
    <row r="49163">
      <c r="D49163" s="2"/>
      <c r="G49163" s="2"/>
      <c r="J49163" s="2"/>
    </row>
    <row r="49164">
      <c r="D49164" s="2"/>
      <c r="G49164" s="2"/>
      <c r="J49164" s="2"/>
    </row>
    <row r="49165">
      <c r="D49165" s="2"/>
      <c r="G49165" s="2"/>
      <c r="J49165" s="2"/>
    </row>
    <row r="49166">
      <c r="D49166" s="2"/>
      <c r="G49166" s="2"/>
      <c r="J49166" s="2"/>
    </row>
    <row r="49167">
      <c r="D49167" s="2"/>
      <c r="G49167" s="2"/>
      <c r="J49167" s="2"/>
    </row>
    <row r="49168">
      <c r="D49168" s="2"/>
      <c r="G49168" s="2"/>
      <c r="J49168" s="2"/>
    </row>
    <row r="49169">
      <c r="D49169" s="2"/>
      <c r="G49169" s="2"/>
      <c r="J49169" s="2"/>
    </row>
    <row r="49170">
      <c r="D49170" s="2"/>
      <c r="G49170" s="2"/>
      <c r="J49170" s="2"/>
    </row>
    <row r="49171">
      <c r="D49171" s="2"/>
      <c r="G49171" s="2"/>
      <c r="J49171" s="2"/>
    </row>
    <row r="49172">
      <c r="D49172" s="2"/>
      <c r="G49172" s="2"/>
      <c r="J49172" s="2"/>
    </row>
    <row r="49173">
      <c r="D49173" s="2"/>
      <c r="G49173" s="2"/>
      <c r="J49173" s="2"/>
    </row>
    <row r="49174">
      <c r="D49174" s="2"/>
      <c r="G49174" s="2"/>
      <c r="J49174" s="2"/>
    </row>
    <row r="49175">
      <c r="D49175" s="2"/>
      <c r="G49175" s="2"/>
      <c r="J49175" s="2"/>
    </row>
    <row r="49176">
      <c r="D49176" s="2"/>
      <c r="G49176" s="2"/>
      <c r="J49176" s="2"/>
    </row>
    <row r="49177">
      <c r="D49177" s="2"/>
      <c r="G49177" s="2"/>
      <c r="J49177" s="2"/>
    </row>
    <row r="49178">
      <c r="D49178" s="2"/>
      <c r="G49178" s="2"/>
      <c r="J49178" s="2"/>
    </row>
    <row r="49179">
      <c r="D49179" s="2"/>
      <c r="G49179" s="2"/>
      <c r="J49179" s="2"/>
    </row>
    <row r="49180">
      <c r="D49180" s="2"/>
      <c r="G49180" s="2"/>
      <c r="J49180" s="2"/>
    </row>
    <row r="49181">
      <c r="D49181" s="2"/>
      <c r="G49181" s="2"/>
      <c r="J49181" s="2"/>
    </row>
    <row r="49182">
      <c r="D49182" s="2"/>
      <c r="G49182" s="2"/>
      <c r="J49182" s="2"/>
    </row>
    <row r="49183">
      <c r="D49183" s="2"/>
      <c r="G49183" s="2"/>
      <c r="J49183" s="2"/>
    </row>
    <row r="49184">
      <c r="D49184" s="2"/>
      <c r="G49184" s="2"/>
      <c r="J49184" s="2"/>
    </row>
    <row r="49185">
      <c r="D49185" s="2"/>
      <c r="G49185" s="2"/>
      <c r="J49185" s="2"/>
    </row>
    <row r="49186">
      <c r="D49186" s="2"/>
      <c r="G49186" s="2"/>
      <c r="J49186" s="2"/>
    </row>
    <row r="49187">
      <c r="D49187" s="2"/>
      <c r="G49187" s="2"/>
      <c r="J49187" s="2"/>
    </row>
    <row r="49188">
      <c r="D49188" s="2"/>
      <c r="G49188" s="2"/>
      <c r="J49188" s="2"/>
    </row>
    <row r="49189">
      <c r="D49189" s="2"/>
      <c r="G49189" s="2"/>
      <c r="J49189" s="2"/>
    </row>
    <row r="49190">
      <c r="D49190" s="2"/>
      <c r="G49190" s="2"/>
      <c r="J49190" s="2"/>
    </row>
    <row r="49191">
      <c r="D49191" s="2"/>
      <c r="G49191" s="2"/>
      <c r="J49191" s="2"/>
    </row>
    <row r="49192">
      <c r="D49192" s="2"/>
      <c r="G49192" s="2"/>
      <c r="J49192" s="2"/>
    </row>
    <row r="49193">
      <c r="D49193" s="2"/>
      <c r="G49193" s="2"/>
      <c r="J49193" s="2"/>
    </row>
    <row r="49194">
      <c r="D49194" s="2"/>
      <c r="G49194" s="2"/>
      <c r="J49194" s="2"/>
    </row>
    <row r="49195">
      <c r="D49195" s="2"/>
      <c r="G49195" s="2"/>
      <c r="J49195" s="2"/>
    </row>
    <row r="49196">
      <c r="D49196" s="2"/>
      <c r="G49196" s="2"/>
      <c r="J49196" s="2"/>
    </row>
    <row r="49197">
      <c r="D49197" s="2"/>
      <c r="G49197" s="2"/>
      <c r="J49197" s="2"/>
    </row>
    <row r="49198">
      <c r="D49198" s="2"/>
      <c r="G49198" s="2"/>
      <c r="J49198" s="2"/>
    </row>
    <row r="49199">
      <c r="D49199" s="2"/>
      <c r="G49199" s="2"/>
      <c r="J49199" s="2"/>
    </row>
    <row r="49200">
      <c r="D49200" s="2"/>
      <c r="G49200" s="2"/>
      <c r="J49200" s="2"/>
    </row>
    <row r="49201">
      <c r="D49201" s="2"/>
      <c r="G49201" s="2"/>
      <c r="J49201" s="2"/>
    </row>
    <row r="49202">
      <c r="D49202" s="2"/>
      <c r="G49202" s="2"/>
      <c r="J49202" s="2"/>
    </row>
    <row r="49203">
      <c r="D49203" s="2"/>
      <c r="G49203" s="2"/>
      <c r="J49203" s="2"/>
    </row>
    <row r="49204">
      <c r="D49204" s="2"/>
      <c r="G49204" s="2"/>
      <c r="J49204" s="2"/>
    </row>
    <row r="49205">
      <c r="D49205" s="2"/>
      <c r="G49205" s="2"/>
      <c r="J49205" s="2"/>
    </row>
    <row r="49206">
      <c r="D49206" s="2"/>
      <c r="G49206" s="2"/>
      <c r="J49206" s="2"/>
    </row>
    <row r="49207">
      <c r="D49207" s="2"/>
      <c r="G49207" s="2"/>
      <c r="J49207" s="2"/>
    </row>
    <row r="49208">
      <c r="D49208" s="2"/>
      <c r="G49208" s="2"/>
      <c r="J49208" s="2"/>
    </row>
    <row r="49209">
      <c r="D49209" s="2"/>
      <c r="G49209" s="2"/>
      <c r="J49209" s="2"/>
    </row>
    <row r="49210">
      <c r="D49210" s="2"/>
      <c r="G49210" s="2"/>
      <c r="J49210" s="2"/>
    </row>
    <row r="49211">
      <c r="D49211" s="2"/>
      <c r="G49211" s="2"/>
      <c r="J49211" s="2"/>
    </row>
    <row r="49212">
      <c r="D49212" s="2"/>
      <c r="G49212" s="2"/>
      <c r="J49212" s="2"/>
    </row>
    <row r="49213">
      <c r="D49213" s="2"/>
      <c r="G49213" s="2"/>
      <c r="J49213" s="2"/>
    </row>
    <row r="49214">
      <c r="D49214" s="2"/>
      <c r="G49214" s="2"/>
      <c r="J49214" s="2"/>
    </row>
    <row r="49215">
      <c r="D49215" s="2"/>
      <c r="G49215" s="2"/>
      <c r="J49215" s="2"/>
    </row>
    <row r="49216">
      <c r="D49216" s="2"/>
      <c r="G49216" s="2"/>
      <c r="J49216" s="2"/>
    </row>
    <row r="49217">
      <c r="D49217" s="2"/>
      <c r="G49217" s="2"/>
      <c r="J49217" s="2"/>
    </row>
    <row r="49218">
      <c r="D49218" s="2"/>
      <c r="G49218" s="2"/>
      <c r="J49218" s="2"/>
    </row>
    <row r="49219">
      <c r="D49219" s="2"/>
      <c r="G49219" s="2"/>
      <c r="J49219" s="2"/>
    </row>
    <row r="49220">
      <c r="D49220" s="2"/>
      <c r="G49220" s="2"/>
      <c r="J49220" s="2"/>
    </row>
    <row r="49221">
      <c r="D49221" s="2"/>
      <c r="G49221" s="2"/>
      <c r="J49221" s="2"/>
    </row>
    <row r="49222">
      <c r="D49222" s="2"/>
      <c r="G49222" s="2"/>
      <c r="J49222" s="2"/>
    </row>
    <row r="49223">
      <c r="D49223" s="2"/>
      <c r="G49223" s="2"/>
      <c r="J49223" s="2"/>
    </row>
    <row r="49224">
      <c r="D49224" s="2"/>
      <c r="G49224" s="2"/>
      <c r="J49224" s="2"/>
    </row>
    <row r="49225">
      <c r="D49225" s="2"/>
      <c r="G49225" s="2"/>
      <c r="J49225" s="2"/>
    </row>
    <row r="49226">
      <c r="D49226" s="2"/>
      <c r="G49226" s="2"/>
      <c r="J49226" s="2"/>
    </row>
    <row r="49227">
      <c r="D49227" s="2"/>
      <c r="G49227" s="2"/>
      <c r="J49227" s="2"/>
    </row>
    <row r="49228">
      <c r="D49228" s="2"/>
      <c r="G49228" s="2"/>
      <c r="J49228" s="2"/>
    </row>
    <row r="49229">
      <c r="D49229" s="2"/>
      <c r="G49229" s="2"/>
      <c r="J49229" s="2"/>
    </row>
    <row r="49230">
      <c r="D49230" s="2"/>
      <c r="G49230" s="2"/>
      <c r="J49230" s="2"/>
    </row>
    <row r="49231">
      <c r="D49231" s="2"/>
      <c r="G49231" s="2"/>
      <c r="J49231" s="2"/>
    </row>
    <row r="49232">
      <c r="D49232" s="2"/>
      <c r="G49232" s="2"/>
      <c r="J49232" s="2"/>
    </row>
    <row r="49233">
      <c r="D49233" s="2"/>
      <c r="G49233" s="2"/>
      <c r="J49233" s="2"/>
    </row>
    <row r="49234">
      <c r="D49234" s="2"/>
      <c r="G49234" s="2"/>
      <c r="J49234" s="2"/>
    </row>
    <row r="49235">
      <c r="D49235" s="2"/>
      <c r="G49235" s="2"/>
      <c r="J49235" s="2"/>
    </row>
    <row r="49236">
      <c r="D49236" s="2"/>
      <c r="G49236" s="2"/>
      <c r="J49236" s="2"/>
    </row>
    <row r="49237">
      <c r="D49237" s="2"/>
      <c r="G49237" s="2"/>
      <c r="J49237" s="2"/>
    </row>
    <row r="49238">
      <c r="D49238" s="2"/>
      <c r="G49238" s="2"/>
      <c r="J49238" s="2"/>
    </row>
    <row r="49239">
      <c r="D49239" s="2"/>
      <c r="G49239" s="2"/>
      <c r="J49239" s="2"/>
    </row>
    <row r="49240">
      <c r="D49240" s="2"/>
      <c r="G49240" s="2"/>
      <c r="J49240" s="2"/>
    </row>
    <row r="49241">
      <c r="D49241" s="2"/>
      <c r="G49241" s="2"/>
      <c r="J49241" s="2"/>
    </row>
    <row r="49242">
      <c r="D49242" s="2"/>
      <c r="G49242" s="2"/>
      <c r="J49242" s="2"/>
    </row>
    <row r="49243">
      <c r="D49243" s="2"/>
      <c r="G49243" s="2"/>
      <c r="J49243" s="2"/>
    </row>
    <row r="49244">
      <c r="D49244" s="2"/>
      <c r="G49244" s="2"/>
      <c r="J49244" s="2"/>
    </row>
    <row r="49245">
      <c r="D49245" s="2"/>
      <c r="G49245" s="2"/>
      <c r="J49245" s="2"/>
    </row>
    <row r="49246">
      <c r="D49246" s="2"/>
      <c r="G49246" s="2"/>
      <c r="J49246" s="2"/>
    </row>
    <row r="49247">
      <c r="D49247" s="2"/>
      <c r="G49247" s="2"/>
      <c r="J49247" s="2"/>
    </row>
    <row r="49248">
      <c r="D49248" s="2"/>
      <c r="G49248" s="2"/>
      <c r="J49248" s="2"/>
    </row>
    <row r="49249">
      <c r="D49249" s="2"/>
      <c r="G49249" s="2"/>
      <c r="J49249" s="2"/>
    </row>
    <row r="49250">
      <c r="D49250" s="2"/>
      <c r="G49250" s="2"/>
      <c r="J49250" s="2"/>
    </row>
    <row r="49251">
      <c r="D49251" s="2"/>
      <c r="G49251" s="2"/>
      <c r="J49251" s="2"/>
    </row>
    <row r="49252">
      <c r="D49252" s="2"/>
      <c r="G49252" s="2"/>
      <c r="J49252" s="2"/>
    </row>
    <row r="49253">
      <c r="D49253" s="2"/>
      <c r="G49253" s="2"/>
      <c r="J49253" s="2"/>
    </row>
    <row r="49254">
      <c r="D49254" s="2"/>
      <c r="G49254" s="2"/>
      <c r="J49254" s="2"/>
    </row>
    <row r="49255">
      <c r="D49255" s="2"/>
      <c r="G49255" s="2"/>
      <c r="J49255" s="2"/>
    </row>
    <row r="49256">
      <c r="D49256" s="2"/>
      <c r="G49256" s="2"/>
      <c r="J49256" s="2"/>
    </row>
    <row r="49257">
      <c r="D49257" s="2"/>
      <c r="G49257" s="2"/>
      <c r="J49257" s="2"/>
    </row>
    <row r="49258">
      <c r="D49258" s="2"/>
      <c r="G49258" s="2"/>
      <c r="J49258" s="2"/>
    </row>
    <row r="49259">
      <c r="D49259" s="2"/>
      <c r="G49259" s="2"/>
      <c r="J49259" s="2"/>
    </row>
    <row r="49260">
      <c r="D49260" s="2"/>
      <c r="G49260" s="2"/>
      <c r="J49260" s="2"/>
    </row>
    <row r="49261">
      <c r="D49261" s="2"/>
      <c r="G49261" s="2"/>
      <c r="J49261" s="2"/>
    </row>
    <row r="49262">
      <c r="D49262" s="2"/>
      <c r="G49262" s="2"/>
      <c r="J49262" s="2"/>
    </row>
    <row r="49263">
      <c r="D49263" s="2"/>
      <c r="G49263" s="2"/>
      <c r="J49263" s="2"/>
    </row>
    <row r="49264">
      <c r="D49264" s="2"/>
      <c r="G49264" s="2"/>
      <c r="J49264" s="2"/>
    </row>
    <row r="49265">
      <c r="D49265" s="2"/>
      <c r="G49265" s="2"/>
      <c r="J49265" s="2"/>
    </row>
    <row r="49266">
      <c r="D49266" s="2"/>
      <c r="G49266" s="2"/>
      <c r="J49266" s="2"/>
    </row>
    <row r="49267">
      <c r="D49267" s="2"/>
      <c r="G49267" s="2"/>
      <c r="J49267" s="2"/>
    </row>
    <row r="49268">
      <c r="D49268" s="2"/>
      <c r="G49268" s="2"/>
      <c r="J49268" s="2"/>
    </row>
    <row r="49269">
      <c r="D49269" s="2"/>
      <c r="G49269" s="2"/>
      <c r="J49269" s="2"/>
    </row>
    <row r="49270">
      <c r="D49270" s="2"/>
      <c r="G49270" s="2"/>
      <c r="J49270" s="2"/>
    </row>
    <row r="49271">
      <c r="D49271" s="2"/>
      <c r="G49271" s="2"/>
      <c r="J49271" s="2"/>
    </row>
    <row r="49272">
      <c r="D49272" s="2"/>
      <c r="G49272" s="2"/>
      <c r="J49272" s="2"/>
    </row>
    <row r="49273">
      <c r="D49273" s="2"/>
      <c r="G49273" s="2"/>
      <c r="J49273" s="2"/>
    </row>
    <row r="49274">
      <c r="D49274" s="2"/>
      <c r="G49274" s="2"/>
      <c r="J49274" s="2"/>
    </row>
    <row r="49275">
      <c r="D49275" s="2"/>
      <c r="G49275" s="2"/>
      <c r="J49275" s="2"/>
    </row>
    <row r="49276">
      <c r="D49276" s="2"/>
      <c r="G49276" s="2"/>
      <c r="J49276" s="2"/>
    </row>
    <row r="49277">
      <c r="D49277" s="2"/>
      <c r="G49277" s="2"/>
      <c r="J49277" s="2"/>
    </row>
    <row r="49278">
      <c r="D49278" s="2"/>
      <c r="G49278" s="2"/>
      <c r="J49278" s="2"/>
    </row>
    <row r="49279">
      <c r="D49279" s="2"/>
      <c r="G49279" s="2"/>
      <c r="J49279" s="2"/>
    </row>
    <row r="49280">
      <c r="D49280" s="2"/>
      <c r="G49280" s="2"/>
      <c r="J49280" s="2"/>
    </row>
    <row r="49281">
      <c r="D49281" s="2"/>
      <c r="G49281" s="2"/>
      <c r="J49281" s="2"/>
    </row>
    <row r="49282">
      <c r="D49282" s="2"/>
      <c r="G49282" s="2"/>
      <c r="J49282" s="2"/>
    </row>
    <row r="49283">
      <c r="D49283" s="2"/>
      <c r="G49283" s="2"/>
      <c r="J49283" s="2"/>
    </row>
    <row r="49284">
      <c r="D49284" s="2"/>
      <c r="G49284" s="2"/>
      <c r="J49284" s="2"/>
    </row>
    <row r="49285">
      <c r="D49285" s="2"/>
      <c r="G49285" s="2"/>
      <c r="J49285" s="2"/>
    </row>
    <row r="49286">
      <c r="D49286" s="2"/>
      <c r="G49286" s="2"/>
      <c r="J49286" s="2"/>
    </row>
    <row r="49287">
      <c r="D49287" s="2"/>
      <c r="G49287" s="2"/>
      <c r="J49287" s="2"/>
    </row>
    <row r="49288">
      <c r="D49288" s="2"/>
      <c r="G49288" s="2"/>
      <c r="J49288" s="2"/>
    </row>
    <row r="49289">
      <c r="D49289" s="2"/>
      <c r="G49289" s="2"/>
      <c r="J49289" s="2"/>
    </row>
    <row r="49290">
      <c r="D49290" s="2"/>
      <c r="G49290" s="2"/>
      <c r="J49290" s="2"/>
    </row>
    <row r="49291">
      <c r="D49291" s="2"/>
      <c r="G49291" s="2"/>
      <c r="J49291" s="2"/>
    </row>
    <row r="49292">
      <c r="D49292" s="2"/>
      <c r="G49292" s="2"/>
      <c r="J49292" s="2"/>
    </row>
    <row r="49293">
      <c r="D49293" s="2"/>
      <c r="G49293" s="2"/>
      <c r="J49293" s="2"/>
    </row>
    <row r="49294">
      <c r="D49294" s="2"/>
      <c r="G49294" s="2"/>
      <c r="J49294" s="2"/>
    </row>
    <row r="49295">
      <c r="D49295" s="2"/>
      <c r="G49295" s="2"/>
      <c r="J49295" s="2"/>
    </row>
    <row r="49296">
      <c r="D49296" s="2"/>
      <c r="G49296" s="2"/>
      <c r="J49296" s="2"/>
    </row>
    <row r="49297">
      <c r="D49297" s="2"/>
      <c r="G49297" s="2"/>
      <c r="J49297" s="2"/>
    </row>
    <row r="49298">
      <c r="D49298" s="2"/>
      <c r="G49298" s="2"/>
      <c r="J49298" s="2"/>
    </row>
    <row r="49299">
      <c r="D49299" s="2"/>
      <c r="G49299" s="2"/>
      <c r="J49299" s="2"/>
    </row>
    <row r="49300">
      <c r="D49300" s="2"/>
      <c r="G49300" s="2"/>
      <c r="J49300" s="2"/>
    </row>
    <row r="49301">
      <c r="D49301" s="2"/>
      <c r="G49301" s="2"/>
      <c r="J49301" s="2"/>
    </row>
    <row r="49302">
      <c r="D49302" s="2"/>
      <c r="G49302" s="2"/>
      <c r="J49302" s="2"/>
    </row>
    <row r="49303">
      <c r="D49303" s="2"/>
      <c r="G49303" s="2"/>
      <c r="J49303" s="2"/>
    </row>
    <row r="49304">
      <c r="D49304" s="2"/>
      <c r="G49304" s="2"/>
      <c r="J49304" s="2"/>
    </row>
    <row r="49305">
      <c r="D49305" s="2"/>
      <c r="G49305" s="2"/>
      <c r="J49305" s="2"/>
    </row>
    <row r="49306">
      <c r="D49306" s="2"/>
      <c r="G49306" s="2"/>
      <c r="J49306" s="2"/>
    </row>
    <row r="49307">
      <c r="D49307" s="2"/>
      <c r="G49307" s="2"/>
      <c r="J49307" s="2"/>
    </row>
    <row r="49308">
      <c r="D49308" s="2"/>
      <c r="G49308" s="2"/>
      <c r="J49308" s="2"/>
    </row>
    <row r="49309">
      <c r="D49309" s="2"/>
      <c r="G49309" s="2"/>
      <c r="J49309" s="2"/>
    </row>
    <row r="49310">
      <c r="D49310" s="2"/>
      <c r="G49310" s="2"/>
      <c r="J49310" s="2"/>
    </row>
    <row r="49311">
      <c r="D49311" s="2"/>
      <c r="G49311" s="2"/>
      <c r="J49311" s="2"/>
    </row>
    <row r="49312">
      <c r="D49312" s="2"/>
      <c r="G49312" s="2"/>
      <c r="J49312" s="2"/>
    </row>
    <row r="49313">
      <c r="D49313" s="2"/>
      <c r="G49313" s="2"/>
      <c r="J49313" s="2"/>
    </row>
    <row r="49314">
      <c r="D49314" s="2"/>
      <c r="G49314" s="2"/>
      <c r="J49314" s="2"/>
    </row>
    <row r="49315">
      <c r="D49315" s="2"/>
      <c r="G49315" s="2"/>
      <c r="J49315" s="2"/>
    </row>
    <row r="49316">
      <c r="D49316" s="2"/>
      <c r="G49316" s="2"/>
      <c r="J49316" s="2"/>
    </row>
    <row r="49317">
      <c r="D49317" s="2"/>
      <c r="G49317" s="2"/>
      <c r="J49317" s="2"/>
    </row>
    <row r="49318">
      <c r="D49318" s="2"/>
      <c r="G49318" s="2"/>
      <c r="J49318" s="2"/>
    </row>
    <row r="49319">
      <c r="D49319" s="2"/>
      <c r="G49319" s="2"/>
      <c r="J49319" s="2"/>
    </row>
    <row r="49320">
      <c r="D49320" s="2"/>
      <c r="G49320" s="2"/>
      <c r="J49320" s="2"/>
    </row>
    <row r="49321">
      <c r="D49321" s="2"/>
      <c r="G49321" s="2"/>
      <c r="J49321" s="2"/>
    </row>
    <row r="49322">
      <c r="D49322" s="2"/>
      <c r="G49322" s="2"/>
      <c r="J49322" s="2"/>
    </row>
    <row r="49323">
      <c r="D49323" s="2"/>
      <c r="G49323" s="2"/>
      <c r="J49323" s="2"/>
    </row>
    <row r="49324">
      <c r="D49324" s="2"/>
      <c r="G49324" s="2"/>
      <c r="J49324" s="2"/>
    </row>
    <row r="49325">
      <c r="D49325" s="2"/>
      <c r="G49325" s="2"/>
      <c r="J49325" s="2"/>
    </row>
    <row r="49326">
      <c r="D49326" s="2"/>
      <c r="G49326" s="2"/>
      <c r="J49326" s="2"/>
    </row>
    <row r="49327">
      <c r="D49327" s="2"/>
      <c r="G49327" s="2"/>
      <c r="J49327" s="2"/>
    </row>
    <row r="49328">
      <c r="D49328" s="2"/>
      <c r="G49328" s="2"/>
      <c r="J49328" s="2"/>
    </row>
    <row r="49329">
      <c r="D49329" s="2"/>
      <c r="G49329" s="2"/>
      <c r="J49329" s="2"/>
    </row>
    <row r="49330">
      <c r="D49330" s="2"/>
      <c r="G49330" s="2"/>
      <c r="J49330" s="2"/>
    </row>
    <row r="49331">
      <c r="D49331" s="2"/>
      <c r="G49331" s="2"/>
      <c r="J49331" s="2"/>
    </row>
    <row r="49332">
      <c r="D49332" s="2"/>
      <c r="G49332" s="2"/>
      <c r="J49332" s="2"/>
    </row>
    <row r="49333">
      <c r="D49333" s="2"/>
      <c r="G49333" s="2"/>
      <c r="J49333" s="2"/>
    </row>
    <row r="49334">
      <c r="D49334" s="2"/>
      <c r="G49334" s="2"/>
      <c r="J49334" s="2"/>
    </row>
    <row r="49335">
      <c r="D49335" s="2"/>
      <c r="G49335" s="2"/>
      <c r="J49335" s="2"/>
    </row>
    <row r="49336">
      <c r="D49336" s="2"/>
      <c r="G49336" s="2"/>
      <c r="J49336" s="2"/>
    </row>
    <row r="49337">
      <c r="D49337" s="2"/>
      <c r="G49337" s="2"/>
      <c r="J49337" s="2"/>
    </row>
    <row r="49338">
      <c r="D49338" s="2"/>
      <c r="G49338" s="2"/>
      <c r="J49338" s="2"/>
    </row>
    <row r="49339">
      <c r="D49339" s="2"/>
      <c r="G49339" s="2"/>
      <c r="J49339" s="2"/>
    </row>
    <row r="49340">
      <c r="D49340" s="2"/>
      <c r="G49340" s="2"/>
      <c r="J49340" s="2"/>
    </row>
    <row r="49341">
      <c r="D49341" s="2"/>
      <c r="G49341" s="2"/>
      <c r="J49341" s="2"/>
    </row>
    <row r="49342">
      <c r="D49342" s="2"/>
      <c r="G49342" s="2"/>
      <c r="J49342" s="2"/>
    </row>
    <row r="49343">
      <c r="D49343" s="2"/>
      <c r="G49343" s="2"/>
      <c r="J49343" s="2"/>
    </row>
    <row r="49344">
      <c r="D49344" s="2"/>
      <c r="G49344" s="2"/>
      <c r="J49344" s="2"/>
    </row>
    <row r="49345">
      <c r="D49345" s="2"/>
      <c r="G49345" s="2"/>
      <c r="J49345" s="2"/>
    </row>
    <row r="49346">
      <c r="D49346" s="2"/>
      <c r="G49346" s="2"/>
      <c r="J49346" s="2"/>
    </row>
    <row r="49347">
      <c r="D49347" s="2"/>
      <c r="G49347" s="2"/>
      <c r="J49347" s="2"/>
    </row>
    <row r="49348">
      <c r="D49348" s="2"/>
      <c r="G49348" s="2"/>
      <c r="J49348" s="2"/>
    </row>
    <row r="49349">
      <c r="D49349" s="2"/>
      <c r="G49349" s="2"/>
      <c r="J49349" s="2"/>
    </row>
    <row r="49350">
      <c r="D49350" s="2"/>
      <c r="G49350" s="2"/>
      <c r="J49350" s="2"/>
    </row>
    <row r="49351">
      <c r="D49351" s="2"/>
      <c r="G49351" s="2"/>
      <c r="J49351" s="2"/>
    </row>
    <row r="49352">
      <c r="D49352" s="2"/>
      <c r="G49352" s="2"/>
      <c r="J49352" s="2"/>
    </row>
    <row r="49353">
      <c r="D49353" s="2"/>
      <c r="G49353" s="2"/>
      <c r="J49353" s="2"/>
    </row>
    <row r="49354">
      <c r="D49354" s="2"/>
      <c r="G49354" s="2"/>
      <c r="J49354" s="2"/>
    </row>
    <row r="49355">
      <c r="D49355" s="2"/>
      <c r="G49355" s="2"/>
      <c r="J49355" s="2"/>
    </row>
    <row r="49356">
      <c r="D49356" s="2"/>
      <c r="G49356" s="2"/>
      <c r="J49356" s="2"/>
    </row>
    <row r="49357">
      <c r="D49357" s="2"/>
      <c r="G49357" s="2"/>
      <c r="J49357" s="2"/>
    </row>
    <row r="49358">
      <c r="D49358" s="2"/>
      <c r="G49358" s="2"/>
      <c r="J49358" s="2"/>
    </row>
    <row r="49359">
      <c r="D49359" s="2"/>
      <c r="G49359" s="2"/>
      <c r="J49359" s="2"/>
    </row>
    <row r="49360">
      <c r="D49360" s="2"/>
      <c r="G49360" s="2"/>
      <c r="J49360" s="2"/>
    </row>
    <row r="49361">
      <c r="D49361" s="2"/>
      <c r="G49361" s="2"/>
      <c r="J49361" s="2"/>
    </row>
    <row r="49362">
      <c r="D49362" s="2"/>
      <c r="G49362" s="2"/>
      <c r="J49362" s="2"/>
    </row>
    <row r="49363">
      <c r="D49363" s="2"/>
      <c r="G49363" s="2"/>
      <c r="J49363" s="2"/>
    </row>
    <row r="49364">
      <c r="D49364" s="2"/>
      <c r="G49364" s="2"/>
      <c r="J49364" s="2"/>
    </row>
    <row r="49365">
      <c r="D49365" s="2"/>
      <c r="G49365" s="2"/>
      <c r="J49365" s="2"/>
    </row>
    <row r="49366">
      <c r="D49366" s="2"/>
      <c r="G49366" s="2"/>
      <c r="J49366" s="2"/>
    </row>
    <row r="49367">
      <c r="D49367" s="2"/>
      <c r="G49367" s="2"/>
      <c r="J49367" s="2"/>
    </row>
    <row r="49368">
      <c r="D49368" s="2"/>
      <c r="G49368" s="2"/>
      <c r="J49368" s="2"/>
    </row>
    <row r="49369">
      <c r="D49369" s="2"/>
      <c r="G49369" s="2"/>
      <c r="J49369" s="2"/>
    </row>
    <row r="49370">
      <c r="D49370" s="2"/>
      <c r="G49370" s="2"/>
      <c r="J49370" s="2"/>
    </row>
    <row r="49371">
      <c r="D49371" s="2"/>
      <c r="G49371" s="2"/>
      <c r="J49371" s="2"/>
    </row>
    <row r="49372">
      <c r="D49372" s="2"/>
      <c r="G49372" s="2"/>
      <c r="J49372" s="2"/>
    </row>
    <row r="49373">
      <c r="D49373" s="2"/>
      <c r="G49373" s="2"/>
      <c r="J49373" s="2"/>
    </row>
    <row r="49374">
      <c r="D49374" s="2"/>
      <c r="G49374" s="2"/>
      <c r="J49374" s="2"/>
    </row>
    <row r="49375">
      <c r="D49375" s="2"/>
      <c r="G49375" s="2"/>
      <c r="J49375" s="2"/>
    </row>
    <row r="49376">
      <c r="D49376" s="2"/>
      <c r="G49376" s="2"/>
      <c r="J49376" s="2"/>
    </row>
    <row r="49377">
      <c r="D49377" s="2"/>
      <c r="G49377" s="2"/>
      <c r="J49377" s="2"/>
    </row>
    <row r="49378">
      <c r="D49378" s="2"/>
      <c r="G49378" s="2"/>
      <c r="J49378" s="2"/>
    </row>
    <row r="49379">
      <c r="D49379" s="2"/>
      <c r="G49379" s="2"/>
      <c r="J49379" s="2"/>
    </row>
    <row r="49380">
      <c r="D49380" s="2"/>
      <c r="G49380" s="2"/>
      <c r="J49380" s="2"/>
    </row>
    <row r="49381">
      <c r="D49381" s="2"/>
      <c r="G49381" s="2"/>
      <c r="J49381" s="2"/>
    </row>
    <row r="49382">
      <c r="D49382" s="2"/>
      <c r="G49382" s="2"/>
      <c r="J49382" s="2"/>
    </row>
    <row r="49383">
      <c r="D49383" s="2"/>
      <c r="G49383" s="2"/>
      <c r="J49383" s="2"/>
    </row>
    <row r="49384">
      <c r="D49384" s="2"/>
      <c r="G49384" s="2"/>
      <c r="J49384" s="2"/>
    </row>
    <row r="49385">
      <c r="D49385" s="2"/>
      <c r="G49385" s="2"/>
      <c r="J49385" s="2"/>
    </row>
    <row r="49386">
      <c r="D49386" s="2"/>
      <c r="G49386" s="2"/>
      <c r="J49386" s="2"/>
    </row>
    <row r="49387">
      <c r="D49387" s="2"/>
      <c r="G49387" s="2"/>
      <c r="J49387" s="2"/>
    </row>
    <row r="49388">
      <c r="D49388" s="2"/>
      <c r="G49388" s="2"/>
      <c r="J49388" s="2"/>
    </row>
    <row r="49389">
      <c r="D49389" s="2"/>
      <c r="G49389" s="2"/>
      <c r="J49389" s="2"/>
    </row>
    <row r="49390">
      <c r="D49390" s="2"/>
      <c r="G49390" s="2"/>
      <c r="J49390" s="2"/>
    </row>
    <row r="49391">
      <c r="D49391" s="2"/>
      <c r="G49391" s="2"/>
      <c r="J49391" s="2"/>
    </row>
    <row r="49392">
      <c r="D49392" s="2"/>
      <c r="G49392" s="2"/>
      <c r="J49392" s="2"/>
    </row>
    <row r="49393">
      <c r="D49393" s="2"/>
      <c r="G49393" s="2"/>
      <c r="J49393" s="2"/>
    </row>
    <row r="49394">
      <c r="D49394" s="2"/>
      <c r="G49394" s="2"/>
      <c r="J49394" s="2"/>
    </row>
    <row r="49395">
      <c r="D49395" s="2"/>
      <c r="G49395" s="2"/>
      <c r="J49395" s="2"/>
    </row>
    <row r="49396">
      <c r="D49396" s="2"/>
      <c r="G49396" s="2"/>
      <c r="J49396" s="2"/>
    </row>
    <row r="49397">
      <c r="D49397" s="2"/>
      <c r="G49397" s="2"/>
      <c r="J49397" s="2"/>
    </row>
    <row r="49398">
      <c r="D49398" s="2"/>
      <c r="G49398" s="2"/>
      <c r="J49398" s="2"/>
    </row>
    <row r="49399">
      <c r="D49399" s="2"/>
      <c r="G49399" s="2"/>
      <c r="J49399" s="2"/>
    </row>
    <row r="49400">
      <c r="D49400" s="2"/>
      <c r="G49400" s="2"/>
      <c r="J49400" s="2"/>
    </row>
    <row r="49401">
      <c r="D49401" s="2"/>
      <c r="G49401" s="2"/>
      <c r="J49401" s="2"/>
    </row>
    <row r="49402">
      <c r="D49402" s="2"/>
      <c r="G49402" s="2"/>
      <c r="J49402" s="2"/>
    </row>
    <row r="49403">
      <c r="D49403" s="2"/>
      <c r="G49403" s="2"/>
      <c r="J49403" s="2"/>
    </row>
    <row r="49404">
      <c r="D49404" s="2"/>
      <c r="G49404" s="2"/>
      <c r="J49404" s="2"/>
    </row>
    <row r="49405">
      <c r="D49405" s="2"/>
      <c r="G49405" s="2"/>
      <c r="J49405" s="2"/>
    </row>
    <row r="49406">
      <c r="D49406" s="2"/>
      <c r="G49406" s="2"/>
      <c r="J49406" s="2"/>
    </row>
    <row r="49407">
      <c r="D49407" s="2"/>
      <c r="G49407" s="2"/>
      <c r="J49407" s="2"/>
    </row>
    <row r="49408">
      <c r="D49408" s="2"/>
      <c r="G49408" s="2"/>
      <c r="J49408" s="2"/>
    </row>
    <row r="49409">
      <c r="D49409" s="2"/>
      <c r="G49409" s="2"/>
      <c r="J49409" s="2"/>
    </row>
    <row r="49410">
      <c r="D49410" s="2"/>
      <c r="G49410" s="2"/>
      <c r="J49410" s="2"/>
    </row>
    <row r="49411">
      <c r="D49411" s="2"/>
      <c r="G49411" s="2"/>
      <c r="J49411" s="2"/>
    </row>
    <row r="49412">
      <c r="D49412" s="2"/>
      <c r="G49412" s="2"/>
      <c r="J49412" s="2"/>
    </row>
    <row r="49413">
      <c r="D49413" s="2"/>
      <c r="G49413" s="2"/>
      <c r="J49413" s="2"/>
    </row>
    <row r="49414">
      <c r="D49414" s="2"/>
      <c r="G49414" s="2"/>
      <c r="J49414" s="2"/>
    </row>
    <row r="49415">
      <c r="D49415" s="2"/>
      <c r="G49415" s="2"/>
      <c r="J49415" s="2"/>
    </row>
    <row r="49416">
      <c r="D49416" s="2"/>
      <c r="G49416" s="2"/>
      <c r="J49416" s="2"/>
    </row>
    <row r="49417">
      <c r="D49417" s="2"/>
      <c r="G49417" s="2"/>
      <c r="J49417" s="2"/>
    </row>
    <row r="49418">
      <c r="D49418" s="2"/>
      <c r="G49418" s="2"/>
      <c r="J49418" s="2"/>
    </row>
    <row r="49419">
      <c r="D49419" s="2"/>
      <c r="G49419" s="2"/>
      <c r="J49419" s="2"/>
    </row>
    <row r="49420">
      <c r="D49420" s="2"/>
      <c r="G49420" s="2"/>
      <c r="J49420" s="2"/>
    </row>
    <row r="49421">
      <c r="D49421" s="2"/>
      <c r="G49421" s="2"/>
      <c r="J49421" s="2"/>
    </row>
    <row r="49422">
      <c r="D49422" s="2"/>
      <c r="G49422" s="2"/>
      <c r="J49422" s="2"/>
    </row>
    <row r="49423">
      <c r="D49423" s="2"/>
      <c r="G49423" s="2"/>
      <c r="J49423" s="2"/>
    </row>
    <row r="49424">
      <c r="D49424" s="2"/>
      <c r="G49424" s="2"/>
      <c r="J49424" s="2"/>
    </row>
    <row r="49425">
      <c r="D49425" s="2"/>
      <c r="G49425" s="2"/>
      <c r="J49425" s="2"/>
    </row>
    <row r="49426">
      <c r="D49426" s="2"/>
      <c r="G49426" s="2"/>
      <c r="J49426" s="2"/>
    </row>
    <row r="49427">
      <c r="D49427" s="2"/>
      <c r="G49427" s="2"/>
      <c r="J49427" s="2"/>
    </row>
    <row r="49428">
      <c r="D49428" s="2"/>
      <c r="G49428" s="2"/>
      <c r="J49428" s="2"/>
    </row>
    <row r="49429">
      <c r="D49429" s="2"/>
      <c r="G49429" s="2"/>
      <c r="J49429" s="2"/>
    </row>
    <row r="49430">
      <c r="D49430" s="2"/>
      <c r="G49430" s="2"/>
      <c r="J49430" s="2"/>
    </row>
    <row r="49431">
      <c r="D49431" s="2"/>
      <c r="G49431" s="2"/>
      <c r="J49431" s="2"/>
    </row>
    <row r="49432">
      <c r="D49432" s="2"/>
      <c r="G49432" s="2"/>
      <c r="J49432" s="2"/>
    </row>
    <row r="49433">
      <c r="D49433" s="2"/>
      <c r="G49433" s="2"/>
      <c r="J49433" s="2"/>
    </row>
    <row r="49434">
      <c r="D49434" s="2"/>
      <c r="G49434" s="2"/>
      <c r="J49434" s="2"/>
    </row>
    <row r="49435">
      <c r="D49435" s="2"/>
      <c r="G49435" s="2"/>
      <c r="J49435" s="2"/>
    </row>
    <row r="49436">
      <c r="D49436" s="2"/>
      <c r="G49436" s="2"/>
      <c r="J49436" s="2"/>
    </row>
    <row r="49437">
      <c r="D49437" s="2"/>
      <c r="G49437" s="2"/>
      <c r="J49437" s="2"/>
    </row>
    <row r="49438">
      <c r="D49438" s="2"/>
      <c r="G49438" s="2"/>
      <c r="J49438" s="2"/>
    </row>
    <row r="49439">
      <c r="D49439" s="2"/>
      <c r="G49439" s="2"/>
      <c r="J49439" s="2"/>
    </row>
    <row r="49440">
      <c r="D49440" s="2"/>
      <c r="G49440" s="2"/>
      <c r="J49440" s="2"/>
    </row>
    <row r="49441">
      <c r="D49441" s="2"/>
      <c r="G49441" s="2"/>
      <c r="J49441" s="2"/>
    </row>
    <row r="49442">
      <c r="D49442" s="2"/>
      <c r="G49442" s="2"/>
      <c r="J49442" s="2"/>
    </row>
    <row r="49443">
      <c r="D49443" s="2"/>
      <c r="G49443" s="2"/>
      <c r="J49443" s="2"/>
    </row>
    <row r="49444">
      <c r="D49444" s="2"/>
      <c r="G49444" s="2"/>
      <c r="J49444" s="2"/>
    </row>
    <row r="49445">
      <c r="D49445" s="2"/>
      <c r="G49445" s="2"/>
      <c r="J49445" s="2"/>
    </row>
    <row r="49446">
      <c r="D49446" s="2"/>
      <c r="G49446" s="2"/>
      <c r="J49446" s="2"/>
    </row>
    <row r="49447">
      <c r="D49447" s="2"/>
      <c r="G49447" s="2"/>
      <c r="J49447" s="2"/>
    </row>
    <row r="49448">
      <c r="D49448" s="2"/>
      <c r="G49448" s="2"/>
      <c r="J49448" s="2"/>
    </row>
    <row r="49449">
      <c r="D49449" s="2"/>
      <c r="G49449" s="2"/>
      <c r="J49449" s="2"/>
    </row>
    <row r="49450">
      <c r="D49450" s="2"/>
      <c r="G49450" s="2"/>
      <c r="J49450" s="2"/>
    </row>
    <row r="49451">
      <c r="D49451" s="2"/>
      <c r="G49451" s="2"/>
      <c r="J49451" s="2"/>
    </row>
    <row r="49452">
      <c r="D49452" s="2"/>
      <c r="G49452" s="2"/>
      <c r="J49452" s="2"/>
    </row>
    <row r="49453">
      <c r="D49453" s="2"/>
      <c r="G49453" s="2"/>
      <c r="J49453" s="2"/>
    </row>
    <row r="49454">
      <c r="D49454" s="2"/>
      <c r="G49454" s="2"/>
      <c r="J49454" s="2"/>
    </row>
    <row r="49455">
      <c r="D49455" s="2"/>
      <c r="G49455" s="2"/>
      <c r="J49455" s="2"/>
    </row>
    <row r="49456">
      <c r="D49456" s="2"/>
      <c r="G49456" s="2"/>
      <c r="J49456" s="2"/>
    </row>
    <row r="49457">
      <c r="D49457" s="2"/>
      <c r="G49457" s="2"/>
      <c r="J49457" s="2"/>
    </row>
    <row r="49458">
      <c r="D49458" s="2"/>
      <c r="G49458" s="2"/>
      <c r="J49458" s="2"/>
    </row>
    <row r="49459">
      <c r="D49459" s="2"/>
      <c r="G49459" s="2"/>
      <c r="J49459" s="2"/>
    </row>
    <row r="49460">
      <c r="D49460" s="2"/>
      <c r="G49460" s="2"/>
      <c r="J49460" s="2"/>
    </row>
    <row r="49461">
      <c r="D49461" s="2"/>
      <c r="G49461" s="2"/>
      <c r="J49461" s="2"/>
    </row>
    <row r="49462">
      <c r="D49462" s="2"/>
      <c r="G49462" s="2"/>
      <c r="J49462" s="2"/>
    </row>
    <row r="49463">
      <c r="D49463" s="2"/>
      <c r="G49463" s="2"/>
      <c r="J49463" s="2"/>
    </row>
    <row r="49464">
      <c r="D49464" s="2"/>
      <c r="G49464" s="2"/>
      <c r="J49464" s="2"/>
    </row>
    <row r="49465">
      <c r="D49465" s="2"/>
      <c r="G49465" s="2"/>
      <c r="J49465" s="2"/>
    </row>
    <row r="49466">
      <c r="D49466" s="2"/>
      <c r="G49466" s="2"/>
      <c r="J49466" s="2"/>
    </row>
    <row r="49467">
      <c r="D49467" s="2"/>
      <c r="G49467" s="2"/>
      <c r="J49467" s="2"/>
    </row>
    <row r="49468">
      <c r="D49468" s="2"/>
      <c r="G49468" s="2"/>
      <c r="J49468" s="2"/>
    </row>
    <row r="49469">
      <c r="D49469" s="2"/>
      <c r="G49469" s="2"/>
      <c r="J49469" s="2"/>
    </row>
    <row r="49470">
      <c r="D49470" s="2"/>
      <c r="G49470" s="2"/>
      <c r="J49470" s="2"/>
    </row>
    <row r="49471">
      <c r="D49471" s="2"/>
      <c r="G49471" s="2"/>
      <c r="J49471" s="2"/>
    </row>
    <row r="49472">
      <c r="D49472" s="2"/>
      <c r="G49472" s="2"/>
      <c r="J49472" s="2"/>
    </row>
    <row r="49473">
      <c r="D49473" s="2"/>
      <c r="G49473" s="2"/>
      <c r="J49473" s="2"/>
    </row>
    <row r="49474">
      <c r="D49474" s="2"/>
      <c r="G49474" s="2"/>
      <c r="J49474" s="2"/>
    </row>
    <row r="49475">
      <c r="D49475" s="2"/>
      <c r="G49475" s="2"/>
      <c r="J49475" s="2"/>
    </row>
    <row r="49476">
      <c r="D49476" s="2"/>
      <c r="G49476" s="2"/>
      <c r="J49476" s="2"/>
    </row>
    <row r="49477">
      <c r="D49477" s="2"/>
      <c r="G49477" s="2"/>
      <c r="J49477" s="2"/>
    </row>
    <row r="49478">
      <c r="D49478" s="2"/>
      <c r="G49478" s="2"/>
      <c r="J49478" s="2"/>
    </row>
    <row r="49479">
      <c r="D49479" s="2"/>
      <c r="G49479" s="2"/>
      <c r="J49479" s="2"/>
    </row>
    <row r="49480">
      <c r="D49480" s="2"/>
      <c r="G49480" s="2"/>
      <c r="J49480" s="2"/>
    </row>
    <row r="49481">
      <c r="D49481" s="2"/>
      <c r="G49481" s="2"/>
      <c r="J49481" s="2"/>
    </row>
    <row r="49482">
      <c r="D49482" s="2"/>
      <c r="G49482" s="2"/>
      <c r="J49482" s="2"/>
    </row>
    <row r="49483">
      <c r="D49483" s="2"/>
      <c r="G49483" s="2"/>
      <c r="J49483" s="2"/>
    </row>
    <row r="49484">
      <c r="D49484" s="2"/>
      <c r="G49484" s="2"/>
      <c r="J49484" s="2"/>
    </row>
    <row r="49485">
      <c r="D49485" s="2"/>
      <c r="G49485" s="2"/>
      <c r="J49485" s="2"/>
    </row>
    <row r="49486">
      <c r="D49486" s="2"/>
      <c r="G49486" s="2"/>
      <c r="J49486" s="2"/>
    </row>
    <row r="49487">
      <c r="D49487" s="2"/>
      <c r="G49487" s="2"/>
      <c r="J49487" s="2"/>
    </row>
    <row r="49488">
      <c r="D49488" s="2"/>
      <c r="G49488" s="2"/>
      <c r="J49488" s="2"/>
    </row>
    <row r="49489">
      <c r="D49489" s="2"/>
      <c r="G49489" s="2"/>
      <c r="J49489" s="2"/>
    </row>
    <row r="49490">
      <c r="D49490" s="2"/>
      <c r="G49490" s="2"/>
      <c r="J49490" s="2"/>
    </row>
    <row r="49491">
      <c r="D49491" s="2"/>
      <c r="G49491" s="2"/>
      <c r="J49491" s="2"/>
    </row>
    <row r="49492">
      <c r="D49492" s="2"/>
      <c r="G49492" s="2"/>
      <c r="J49492" s="2"/>
    </row>
    <row r="49493">
      <c r="D49493" s="2"/>
      <c r="G49493" s="2"/>
      <c r="J49493" s="2"/>
    </row>
    <row r="49494">
      <c r="D49494" s="2"/>
      <c r="G49494" s="2"/>
      <c r="J49494" s="2"/>
    </row>
    <row r="49495">
      <c r="D49495" s="2"/>
      <c r="G49495" s="2"/>
      <c r="J49495" s="2"/>
    </row>
    <row r="49496">
      <c r="D49496" s="2"/>
      <c r="G49496" s="2"/>
      <c r="J49496" s="2"/>
    </row>
    <row r="49497">
      <c r="D49497" s="2"/>
      <c r="G49497" s="2"/>
      <c r="J49497" s="2"/>
    </row>
    <row r="49498">
      <c r="D49498" s="2"/>
      <c r="G49498" s="2"/>
      <c r="J49498" s="2"/>
    </row>
    <row r="49499">
      <c r="D49499" s="2"/>
      <c r="G49499" s="2"/>
      <c r="J49499" s="2"/>
    </row>
    <row r="49500">
      <c r="D49500" s="2"/>
      <c r="G49500" s="2"/>
      <c r="J49500" s="2"/>
    </row>
    <row r="49501">
      <c r="D49501" s="2"/>
      <c r="G49501" s="2"/>
      <c r="J49501" s="2"/>
    </row>
    <row r="49502">
      <c r="D49502" s="2"/>
      <c r="G49502" s="2"/>
      <c r="J49502" s="2"/>
    </row>
    <row r="49503">
      <c r="D49503" s="2"/>
      <c r="G49503" s="2"/>
      <c r="J49503" s="2"/>
    </row>
    <row r="49504">
      <c r="D49504" s="2"/>
      <c r="G49504" s="2"/>
      <c r="J49504" s="2"/>
    </row>
    <row r="49505">
      <c r="D49505" s="2"/>
      <c r="G49505" s="2"/>
      <c r="J49505" s="2"/>
    </row>
    <row r="49506">
      <c r="D49506" s="2"/>
      <c r="G49506" s="2"/>
      <c r="J49506" s="2"/>
    </row>
    <row r="49507">
      <c r="D49507" s="2"/>
      <c r="G49507" s="2"/>
      <c r="J49507" s="2"/>
    </row>
    <row r="49508">
      <c r="D49508" s="2"/>
      <c r="G49508" s="2"/>
      <c r="J49508" s="2"/>
    </row>
    <row r="49509">
      <c r="D49509" s="2"/>
      <c r="G49509" s="2"/>
      <c r="J49509" s="2"/>
    </row>
    <row r="49510">
      <c r="D49510" s="2"/>
      <c r="G49510" s="2"/>
      <c r="J49510" s="2"/>
    </row>
    <row r="49511">
      <c r="D49511" s="2"/>
      <c r="G49511" s="2"/>
      <c r="J49511" s="2"/>
    </row>
    <row r="49512">
      <c r="D49512" s="2"/>
      <c r="G49512" s="2"/>
      <c r="J49512" s="2"/>
    </row>
    <row r="49513">
      <c r="D49513" s="2"/>
      <c r="G49513" s="2"/>
      <c r="J49513" s="2"/>
    </row>
    <row r="49514">
      <c r="D49514" s="2"/>
      <c r="G49514" s="2"/>
      <c r="J49514" s="2"/>
    </row>
    <row r="49515">
      <c r="D49515" s="2"/>
      <c r="G49515" s="2"/>
      <c r="J49515" s="2"/>
    </row>
    <row r="49516">
      <c r="D49516" s="2"/>
      <c r="G49516" s="2"/>
      <c r="J49516" s="2"/>
    </row>
    <row r="49517">
      <c r="D49517" s="2"/>
      <c r="G49517" s="2"/>
      <c r="J49517" s="2"/>
    </row>
    <row r="49518">
      <c r="D49518" s="2"/>
      <c r="G49518" s="2"/>
      <c r="J49518" s="2"/>
    </row>
    <row r="49519">
      <c r="D49519" s="2"/>
      <c r="G49519" s="2"/>
      <c r="J49519" s="2"/>
    </row>
    <row r="49520">
      <c r="D49520" s="2"/>
      <c r="G49520" s="2"/>
      <c r="J49520" s="2"/>
    </row>
    <row r="49521">
      <c r="D49521" s="2"/>
      <c r="G49521" s="2"/>
      <c r="J49521" s="2"/>
    </row>
    <row r="49522">
      <c r="D49522" s="2"/>
      <c r="G49522" s="2"/>
      <c r="J49522" s="2"/>
    </row>
    <row r="49523">
      <c r="D49523" s="2"/>
      <c r="G49523" s="2"/>
      <c r="J49523" s="2"/>
    </row>
    <row r="49524">
      <c r="D49524" s="2"/>
      <c r="G49524" s="2"/>
      <c r="J49524" s="2"/>
    </row>
    <row r="49525">
      <c r="D49525" s="2"/>
      <c r="G49525" s="2"/>
      <c r="J49525" s="2"/>
    </row>
    <row r="49526">
      <c r="D49526" s="2"/>
      <c r="G49526" s="2"/>
      <c r="J49526" s="2"/>
    </row>
    <row r="49527">
      <c r="D49527" s="2"/>
      <c r="G49527" s="2"/>
      <c r="J49527" s="2"/>
    </row>
    <row r="49528">
      <c r="D49528" s="2"/>
      <c r="G49528" s="2"/>
      <c r="J49528" s="2"/>
    </row>
    <row r="49529">
      <c r="D49529" s="2"/>
      <c r="G49529" s="2"/>
      <c r="J49529" s="2"/>
    </row>
    <row r="49530">
      <c r="D49530" s="2"/>
      <c r="G49530" s="2"/>
      <c r="J49530" s="2"/>
    </row>
    <row r="49531">
      <c r="D49531" s="2"/>
      <c r="G49531" s="2"/>
      <c r="J49531" s="2"/>
    </row>
    <row r="49532">
      <c r="D49532" s="2"/>
      <c r="G49532" s="2"/>
      <c r="J49532" s="2"/>
    </row>
    <row r="49533">
      <c r="D49533" s="2"/>
      <c r="G49533" s="2"/>
      <c r="J49533" s="2"/>
    </row>
    <row r="49534">
      <c r="D49534" s="2"/>
      <c r="G49534" s="2"/>
      <c r="J49534" s="2"/>
    </row>
    <row r="49535">
      <c r="D49535" s="2"/>
      <c r="G49535" s="2"/>
      <c r="J49535" s="2"/>
    </row>
    <row r="49536">
      <c r="D49536" s="2"/>
      <c r="G49536" s="2"/>
      <c r="J49536" s="2"/>
    </row>
    <row r="49537">
      <c r="D49537" s="2"/>
      <c r="G49537" s="2"/>
      <c r="J49537" s="2"/>
    </row>
    <row r="49538">
      <c r="D49538" s="2"/>
      <c r="G49538" s="2"/>
      <c r="J49538" s="2"/>
    </row>
    <row r="49539">
      <c r="D49539" s="2"/>
      <c r="G49539" s="2"/>
      <c r="J49539" s="2"/>
    </row>
    <row r="49540">
      <c r="D49540" s="2"/>
      <c r="G49540" s="2"/>
      <c r="J49540" s="2"/>
    </row>
    <row r="49541">
      <c r="D49541" s="2"/>
      <c r="G49541" s="2"/>
      <c r="J49541" s="2"/>
    </row>
    <row r="49542">
      <c r="D49542" s="2"/>
      <c r="G49542" s="2"/>
      <c r="J49542" s="2"/>
    </row>
    <row r="49543">
      <c r="D49543" s="2"/>
      <c r="G49543" s="2"/>
      <c r="J49543" s="2"/>
    </row>
    <row r="49544">
      <c r="D49544" s="2"/>
      <c r="G49544" s="2"/>
      <c r="J49544" s="2"/>
    </row>
    <row r="49545">
      <c r="D49545" s="2"/>
      <c r="G49545" s="2"/>
      <c r="J49545" s="2"/>
    </row>
    <row r="49546">
      <c r="D49546" s="2"/>
      <c r="G49546" s="2"/>
      <c r="J49546" s="2"/>
    </row>
    <row r="49547">
      <c r="D49547" s="2"/>
      <c r="G49547" s="2"/>
      <c r="J49547" s="2"/>
    </row>
    <row r="49548">
      <c r="D49548" s="2"/>
      <c r="G49548" s="2"/>
      <c r="J49548" s="2"/>
    </row>
    <row r="49549">
      <c r="D49549" s="2"/>
      <c r="G49549" s="2"/>
      <c r="J49549" s="2"/>
    </row>
    <row r="49550">
      <c r="D49550" s="2"/>
      <c r="G49550" s="2"/>
      <c r="J49550" s="2"/>
    </row>
    <row r="49551">
      <c r="D49551" s="2"/>
      <c r="G49551" s="2"/>
      <c r="J49551" s="2"/>
    </row>
    <row r="49552">
      <c r="D49552" s="2"/>
      <c r="G49552" s="2"/>
      <c r="J49552" s="2"/>
    </row>
    <row r="49553">
      <c r="D49553" s="2"/>
      <c r="G49553" s="2"/>
      <c r="J49553" s="2"/>
    </row>
    <row r="49554">
      <c r="D49554" s="2"/>
      <c r="G49554" s="2"/>
      <c r="J49554" s="2"/>
    </row>
    <row r="49555">
      <c r="D49555" s="2"/>
      <c r="G49555" s="2"/>
      <c r="J49555" s="2"/>
    </row>
    <row r="49556">
      <c r="D49556" s="2"/>
      <c r="G49556" s="2"/>
      <c r="J49556" s="2"/>
    </row>
    <row r="49557">
      <c r="D49557" s="2"/>
      <c r="G49557" s="2"/>
      <c r="J49557" s="2"/>
    </row>
    <row r="49558">
      <c r="D49558" s="2"/>
      <c r="G49558" s="2"/>
      <c r="J49558" s="2"/>
    </row>
    <row r="49559">
      <c r="D49559" s="2"/>
      <c r="G49559" s="2"/>
      <c r="J49559" s="2"/>
    </row>
    <row r="49560">
      <c r="D49560" s="2"/>
      <c r="G49560" s="2"/>
      <c r="J49560" s="2"/>
    </row>
    <row r="49561">
      <c r="D49561" s="2"/>
      <c r="G49561" s="2"/>
      <c r="J49561" s="2"/>
    </row>
    <row r="49562">
      <c r="D49562" s="2"/>
      <c r="G49562" s="2"/>
      <c r="J49562" s="2"/>
    </row>
    <row r="49563">
      <c r="D49563" s="2"/>
      <c r="G49563" s="2"/>
      <c r="J49563" s="2"/>
    </row>
    <row r="49564">
      <c r="D49564" s="2"/>
      <c r="G49564" s="2"/>
      <c r="J49564" s="2"/>
    </row>
    <row r="49565">
      <c r="D49565" s="2"/>
      <c r="G49565" s="2"/>
      <c r="J49565" s="2"/>
    </row>
    <row r="49566">
      <c r="D49566" s="2"/>
      <c r="G49566" s="2"/>
      <c r="J49566" s="2"/>
    </row>
    <row r="49567">
      <c r="D49567" s="2"/>
      <c r="G49567" s="2"/>
      <c r="J49567" s="2"/>
    </row>
    <row r="49568">
      <c r="D49568" s="2"/>
      <c r="G49568" s="2"/>
      <c r="J49568" s="2"/>
    </row>
    <row r="49569">
      <c r="D49569" s="2"/>
      <c r="G49569" s="2"/>
      <c r="J49569" s="2"/>
    </row>
    <row r="49570">
      <c r="D49570" s="2"/>
      <c r="G49570" s="2"/>
      <c r="J49570" s="2"/>
    </row>
    <row r="49571">
      <c r="D49571" s="2"/>
      <c r="G49571" s="2"/>
      <c r="J49571" s="2"/>
    </row>
    <row r="49572">
      <c r="D49572" s="2"/>
      <c r="G49572" s="2"/>
      <c r="J49572" s="2"/>
    </row>
    <row r="49573">
      <c r="D49573" s="2"/>
      <c r="G49573" s="2"/>
      <c r="J49573" s="2"/>
    </row>
    <row r="49574">
      <c r="D49574" s="2"/>
      <c r="G49574" s="2"/>
      <c r="J49574" s="2"/>
    </row>
    <row r="49575">
      <c r="D49575" s="2"/>
      <c r="G49575" s="2"/>
      <c r="J49575" s="2"/>
    </row>
    <row r="49576">
      <c r="D49576" s="2"/>
      <c r="G49576" s="2"/>
      <c r="J49576" s="2"/>
    </row>
    <row r="49577">
      <c r="D49577" s="2"/>
      <c r="G49577" s="2"/>
      <c r="J49577" s="2"/>
    </row>
    <row r="49578">
      <c r="D49578" s="2"/>
      <c r="G49578" s="2"/>
      <c r="J49578" s="2"/>
    </row>
    <row r="49579">
      <c r="D49579" s="2"/>
      <c r="G49579" s="2"/>
      <c r="J49579" s="2"/>
    </row>
    <row r="49580">
      <c r="D49580" s="2"/>
      <c r="G49580" s="2"/>
      <c r="J49580" s="2"/>
    </row>
    <row r="49581">
      <c r="D49581" s="2"/>
      <c r="G49581" s="2"/>
      <c r="J49581" s="2"/>
    </row>
    <row r="49582">
      <c r="D49582" s="2"/>
      <c r="G49582" s="2"/>
      <c r="J49582" s="2"/>
    </row>
    <row r="49583">
      <c r="D49583" s="2"/>
      <c r="G49583" s="2"/>
      <c r="J49583" s="2"/>
    </row>
    <row r="49584">
      <c r="D49584" s="2"/>
      <c r="G49584" s="2"/>
      <c r="J49584" s="2"/>
    </row>
    <row r="49585">
      <c r="D49585" s="2"/>
      <c r="G49585" s="2"/>
      <c r="J49585" s="2"/>
    </row>
    <row r="49586">
      <c r="D49586" s="2"/>
      <c r="G49586" s="2"/>
      <c r="J49586" s="2"/>
    </row>
    <row r="49587">
      <c r="D49587" s="2"/>
      <c r="G49587" s="2"/>
      <c r="J49587" s="2"/>
    </row>
    <row r="49588">
      <c r="D49588" s="2"/>
      <c r="G49588" s="2"/>
      <c r="J49588" s="2"/>
    </row>
    <row r="49589">
      <c r="D49589" s="2"/>
      <c r="G49589" s="2"/>
      <c r="J49589" s="2"/>
    </row>
    <row r="49590">
      <c r="D49590" s="2"/>
      <c r="G49590" s="2"/>
      <c r="J49590" s="2"/>
    </row>
    <row r="49591">
      <c r="D49591" s="2"/>
      <c r="G49591" s="2"/>
      <c r="J49591" s="2"/>
    </row>
    <row r="49592">
      <c r="D49592" s="2"/>
      <c r="G49592" s="2"/>
      <c r="J49592" s="2"/>
    </row>
    <row r="49593">
      <c r="D49593" s="2"/>
      <c r="G49593" s="2"/>
      <c r="J49593" s="2"/>
    </row>
    <row r="49594">
      <c r="D49594" s="2"/>
      <c r="G49594" s="2"/>
      <c r="J49594" s="2"/>
    </row>
    <row r="49595">
      <c r="D49595" s="2"/>
      <c r="G49595" s="2"/>
      <c r="J49595" s="2"/>
    </row>
    <row r="49596">
      <c r="D49596" s="2"/>
      <c r="G49596" s="2"/>
      <c r="J49596" s="2"/>
    </row>
    <row r="49597">
      <c r="D49597" s="2"/>
      <c r="G49597" s="2"/>
      <c r="J49597" s="2"/>
    </row>
    <row r="49598">
      <c r="D49598" s="2"/>
      <c r="G49598" s="2"/>
      <c r="J49598" s="2"/>
    </row>
    <row r="49599">
      <c r="D49599" s="2"/>
      <c r="G49599" s="2"/>
      <c r="J49599" s="2"/>
    </row>
    <row r="49600">
      <c r="D49600" s="2"/>
      <c r="G49600" s="2"/>
      <c r="J49600" s="2"/>
    </row>
    <row r="49601">
      <c r="D49601" s="2"/>
      <c r="G49601" s="2"/>
      <c r="J49601" s="2"/>
    </row>
    <row r="49602">
      <c r="D49602" s="2"/>
      <c r="G49602" s="2"/>
      <c r="J49602" s="2"/>
    </row>
    <row r="49603">
      <c r="D49603" s="2"/>
      <c r="G49603" s="2"/>
      <c r="J49603" s="2"/>
    </row>
    <row r="49604">
      <c r="D49604" s="2"/>
      <c r="G49604" s="2"/>
      <c r="J49604" s="2"/>
    </row>
    <row r="49605">
      <c r="D49605" s="2"/>
      <c r="G49605" s="2"/>
      <c r="J49605" s="2"/>
    </row>
    <row r="49606">
      <c r="D49606" s="2"/>
      <c r="G49606" s="2"/>
      <c r="J49606" s="2"/>
    </row>
    <row r="49607">
      <c r="D49607" s="2"/>
      <c r="G49607" s="2"/>
      <c r="J49607" s="2"/>
    </row>
    <row r="49608">
      <c r="D49608" s="2"/>
      <c r="G49608" s="2"/>
      <c r="J49608" s="2"/>
    </row>
    <row r="49609">
      <c r="D49609" s="2"/>
      <c r="G49609" s="2"/>
      <c r="J49609" s="2"/>
    </row>
    <row r="49610">
      <c r="D49610" s="2"/>
      <c r="G49610" s="2"/>
      <c r="J49610" s="2"/>
    </row>
    <row r="49611">
      <c r="D49611" s="2"/>
      <c r="G49611" s="2"/>
      <c r="J49611" s="2"/>
    </row>
    <row r="49612">
      <c r="D49612" s="2"/>
      <c r="G49612" s="2"/>
      <c r="J49612" s="2"/>
    </row>
    <row r="49613">
      <c r="D49613" s="2"/>
      <c r="G49613" s="2"/>
      <c r="J49613" s="2"/>
    </row>
    <row r="49614">
      <c r="D49614" s="2"/>
      <c r="G49614" s="2"/>
      <c r="J49614" s="2"/>
    </row>
    <row r="49615">
      <c r="D49615" s="2"/>
      <c r="G49615" s="2"/>
      <c r="J49615" s="2"/>
    </row>
    <row r="49616">
      <c r="D49616" s="2"/>
      <c r="G49616" s="2"/>
      <c r="J49616" s="2"/>
    </row>
    <row r="49617">
      <c r="D49617" s="2"/>
      <c r="G49617" s="2"/>
      <c r="J49617" s="2"/>
    </row>
    <row r="49618">
      <c r="D49618" s="2"/>
      <c r="G49618" s="2"/>
      <c r="J49618" s="2"/>
    </row>
    <row r="49619">
      <c r="D49619" s="2"/>
      <c r="G49619" s="2"/>
      <c r="J49619" s="2"/>
    </row>
    <row r="49620">
      <c r="D49620" s="2"/>
      <c r="G49620" s="2"/>
      <c r="J49620" s="2"/>
    </row>
    <row r="49621">
      <c r="D49621" s="2"/>
      <c r="G49621" s="2"/>
      <c r="J49621" s="2"/>
    </row>
    <row r="49622">
      <c r="D49622" s="2"/>
      <c r="G49622" s="2"/>
      <c r="J49622" s="2"/>
    </row>
    <row r="49623">
      <c r="D49623" s="2"/>
      <c r="G49623" s="2"/>
      <c r="J49623" s="2"/>
    </row>
    <row r="49624">
      <c r="D49624" s="2"/>
      <c r="G49624" s="2"/>
      <c r="J49624" s="2"/>
    </row>
    <row r="49625">
      <c r="D49625" s="2"/>
      <c r="G49625" s="2"/>
      <c r="J49625" s="2"/>
    </row>
    <row r="49626">
      <c r="D49626" s="2"/>
      <c r="G49626" s="2"/>
      <c r="J49626" s="2"/>
    </row>
    <row r="49627">
      <c r="D49627" s="2"/>
      <c r="G49627" s="2"/>
      <c r="J49627" s="2"/>
    </row>
    <row r="49628">
      <c r="D49628" s="2"/>
      <c r="G49628" s="2"/>
      <c r="J49628" s="2"/>
    </row>
    <row r="49629">
      <c r="D49629" s="2"/>
      <c r="G49629" s="2"/>
      <c r="J49629" s="2"/>
    </row>
    <row r="49630">
      <c r="D49630" s="2"/>
      <c r="G49630" s="2"/>
      <c r="J49630" s="2"/>
    </row>
    <row r="49631">
      <c r="D49631" s="2"/>
      <c r="G49631" s="2"/>
      <c r="J49631" s="2"/>
    </row>
    <row r="49632">
      <c r="D49632" s="2"/>
      <c r="G49632" s="2"/>
      <c r="J49632" s="2"/>
    </row>
    <row r="49633">
      <c r="D49633" s="2"/>
      <c r="G49633" s="2"/>
      <c r="J49633" s="2"/>
    </row>
    <row r="49634">
      <c r="D49634" s="2"/>
      <c r="G49634" s="2"/>
      <c r="J49634" s="2"/>
    </row>
    <row r="49635">
      <c r="D49635" s="2"/>
      <c r="G49635" s="2"/>
      <c r="J49635" s="2"/>
    </row>
    <row r="49636">
      <c r="D49636" s="2"/>
      <c r="G49636" s="2"/>
      <c r="J49636" s="2"/>
    </row>
    <row r="49637">
      <c r="D49637" s="2"/>
      <c r="G49637" s="2"/>
      <c r="J49637" s="2"/>
    </row>
    <row r="49638">
      <c r="D49638" s="2"/>
      <c r="G49638" s="2"/>
      <c r="J49638" s="2"/>
    </row>
    <row r="49639">
      <c r="D49639" s="2"/>
      <c r="G49639" s="2"/>
      <c r="J49639" s="2"/>
    </row>
    <row r="49640">
      <c r="D49640" s="2"/>
      <c r="G49640" s="2"/>
      <c r="J49640" s="2"/>
    </row>
    <row r="49641">
      <c r="D49641" s="2"/>
      <c r="G49641" s="2"/>
      <c r="J49641" s="2"/>
    </row>
    <row r="49642">
      <c r="D49642" s="2"/>
      <c r="G49642" s="2"/>
      <c r="J49642" s="2"/>
    </row>
    <row r="49643">
      <c r="D49643" s="2"/>
      <c r="G49643" s="2"/>
      <c r="J49643" s="2"/>
    </row>
    <row r="49644">
      <c r="D49644" s="2"/>
      <c r="G49644" s="2"/>
      <c r="J49644" s="2"/>
    </row>
    <row r="49645">
      <c r="D49645" s="2"/>
      <c r="G49645" s="2"/>
      <c r="J49645" s="2"/>
    </row>
    <row r="49646">
      <c r="D49646" s="2"/>
      <c r="G49646" s="2"/>
      <c r="J49646" s="2"/>
    </row>
    <row r="49647">
      <c r="D49647" s="2"/>
      <c r="G49647" s="2"/>
      <c r="J49647" s="2"/>
    </row>
    <row r="49648">
      <c r="D49648" s="2"/>
      <c r="G49648" s="2"/>
      <c r="J49648" s="2"/>
    </row>
    <row r="49649">
      <c r="D49649" s="2"/>
      <c r="G49649" s="2"/>
      <c r="J49649" s="2"/>
    </row>
    <row r="49650">
      <c r="D49650" s="2"/>
      <c r="G49650" s="2"/>
      <c r="J49650" s="2"/>
    </row>
    <row r="49651">
      <c r="D49651" s="2"/>
      <c r="G49651" s="2"/>
      <c r="J49651" s="2"/>
    </row>
    <row r="49652">
      <c r="D49652" s="2"/>
      <c r="G49652" s="2"/>
      <c r="J49652" s="2"/>
    </row>
    <row r="49653">
      <c r="D49653" s="2"/>
      <c r="G49653" s="2"/>
      <c r="J49653" s="2"/>
    </row>
    <row r="49654">
      <c r="D49654" s="2"/>
      <c r="G49654" s="2"/>
      <c r="J49654" s="2"/>
    </row>
    <row r="49655">
      <c r="D49655" s="2"/>
      <c r="G49655" s="2"/>
      <c r="J49655" s="2"/>
    </row>
    <row r="49656">
      <c r="D49656" s="2"/>
      <c r="G49656" s="2"/>
      <c r="J49656" s="2"/>
    </row>
    <row r="49657">
      <c r="D49657" s="2"/>
      <c r="G49657" s="2"/>
      <c r="J49657" s="2"/>
    </row>
    <row r="49658">
      <c r="D49658" s="2"/>
      <c r="G49658" s="2"/>
      <c r="J49658" s="2"/>
    </row>
    <row r="49659">
      <c r="D49659" s="2"/>
      <c r="G49659" s="2"/>
      <c r="J49659" s="2"/>
    </row>
    <row r="49660">
      <c r="D49660" s="2"/>
      <c r="G49660" s="2"/>
      <c r="J49660" s="2"/>
    </row>
    <row r="49661">
      <c r="D49661" s="2"/>
      <c r="G49661" s="2"/>
      <c r="J49661" s="2"/>
    </row>
    <row r="49662">
      <c r="D49662" s="2"/>
      <c r="G49662" s="2"/>
      <c r="J49662" s="2"/>
    </row>
    <row r="49663">
      <c r="D49663" s="2"/>
      <c r="G49663" s="2"/>
      <c r="J49663" s="2"/>
    </row>
    <row r="49664">
      <c r="D49664" s="2"/>
      <c r="G49664" s="2"/>
      <c r="J49664" s="2"/>
    </row>
    <row r="49665">
      <c r="D49665" s="2"/>
      <c r="G49665" s="2"/>
      <c r="J49665" s="2"/>
    </row>
    <row r="49666">
      <c r="D49666" s="2"/>
      <c r="G49666" s="2"/>
      <c r="J49666" s="2"/>
    </row>
    <row r="49667">
      <c r="D49667" s="2"/>
      <c r="G49667" s="2"/>
      <c r="J49667" s="2"/>
    </row>
    <row r="49668">
      <c r="D49668" s="2"/>
      <c r="G49668" s="2"/>
      <c r="J49668" s="2"/>
    </row>
    <row r="49669">
      <c r="D49669" s="2"/>
      <c r="G49669" s="2"/>
      <c r="J49669" s="2"/>
    </row>
    <row r="49670">
      <c r="D49670" s="2"/>
      <c r="G49670" s="2"/>
      <c r="J49670" s="2"/>
    </row>
    <row r="49671">
      <c r="D49671" s="2"/>
      <c r="G49671" s="2"/>
      <c r="J49671" s="2"/>
    </row>
    <row r="49672">
      <c r="D49672" s="2"/>
      <c r="G49672" s="2"/>
      <c r="J49672" s="2"/>
    </row>
    <row r="49673">
      <c r="D49673" s="2"/>
      <c r="G49673" s="2"/>
      <c r="J49673" s="2"/>
    </row>
    <row r="49674">
      <c r="D49674" s="2"/>
      <c r="G49674" s="2"/>
      <c r="J49674" s="2"/>
    </row>
    <row r="49675">
      <c r="D49675" s="2"/>
      <c r="G49675" s="2"/>
      <c r="J49675" s="2"/>
    </row>
    <row r="49676">
      <c r="D49676" s="2"/>
      <c r="G49676" s="2"/>
      <c r="J49676" s="2"/>
    </row>
    <row r="49677">
      <c r="D49677" s="2"/>
      <c r="G49677" s="2"/>
      <c r="J49677" s="2"/>
    </row>
    <row r="49678">
      <c r="D49678" s="2"/>
      <c r="G49678" s="2"/>
      <c r="J49678" s="2"/>
    </row>
    <row r="49679">
      <c r="D49679" s="2"/>
      <c r="G49679" s="2"/>
      <c r="J49679" s="2"/>
    </row>
    <row r="49680">
      <c r="D49680" s="2"/>
      <c r="G49680" s="2"/>
      <c r="J49680" s="2"/>
    </row>
    <row r="49681">
      <c r="D49681" s="2"/>
      <c r="G49681" s="2"/>
      <c r="J49681" s="2"/>
    </row>
    <row r="49682">
      <c r="D49682" s="2"/>
      <c r="G49682" s="2"/>
      <c r="J49682" s="2"/>
    </row>
    <row r="49683">
      <c r="D49683" s="2"/>
      <c r="G49683" s="2"/>
      <c r="J49683" s="2"/>
    </row>
    <row r="49684">
      <c r="D49684" s="2"/>
      <c r="G49684" s="2"/>
      <c r="J49684" s="2"/>
    </row>
    <row r="49685">
      <c r="D49685" s="2"/>
      <c r="G49685" s="2"/>
      <c r="J49685" s="2"/>
    </row>
    <row r="49686">
      <c r="D49686" s="2"/>
      <c r="G49686" s="2"/>
      <c r="J49686" s="2"/>
    </row>
    <row r="49687">
      <c r="D49687" s="2"/>
      <c r="G49687" s="2"/>
      <c r="J49687" s="2"/>
    </row>
    <row r="49688">
      <c r="D49688" s="2"/>
      <c r="G49688" s="2"/>
      <c r="J49688" s="2"/>
    </row>
    <row r="49689">
      <c r="D49689" s="2"/>
      <c r="G49689" s="2"/>
      <c r="J49689" s="2"/>
    </row>
    <row r="49690">
      <c r="D49690" s="2"/>
      <c r="G49690" s="2"/>
      <c r="J49690" s="2"/>
    </row>
    <row r="49691">
      <c r="D49691" s="2"/>
      <c r="G49691" s="2"/>
      <c r="J49691" s="2"/>
    </row>
    <row r="49692">
      <c r="D49692" s="2"/>
      <c r="G49692" s="2"/>
      <c r="J49692" s="2"/>
    </row>
    <row r="49693">
      <c r="D49693" s="2"/>
      <c r="G49693" s="2"/>
      <c r="J49693" s="2"/>
    </row>
    <row r="49694">
      <c r="D49694" s="2"/>
      <c r="G49694" s="2"/>
      <c r="J49694" s="2"/>
    </row>
    <row r="49695">
      <c r="D49695" s="2"/>
      <c r="G49695" s="2"/>
      <c r="J49695" s="2"/>
    </row>
    <row r="49696">
      <c r="D49696" s="2"/>
      <c r="G49696" s="2"/>
      <c r="J49696" s="2"/>
    </row>
    <row r="49697">
      <c r="D49697" s="2"/>
      <c r="G49697" s="2"/>
      <c r="J49697" s="2"/>
    </row>
    <row r="49698">
      <c r="D49698" s="2"/>
      <c r="G49698" s="2"/>
      <c r="J49698" s="2"/>
    </row>
    <row r="49699">
      <c r="D49699" s="2"/>
      <c r="G49699" s="2"/>
      <c r="J49699" s="2"/>
    </row>
    <row r="49700">
      <c r="D49700" s="2"/>
      <c r="G49700" s="2"/>
      <c r="J49700" s="2"/>
    </row>
    <row r="49701">
      <c r="D49701" s="2"/>
      <c r="G49701" s="2"/>
      <c r="J49701" s="2"/>
    </row>
    <row r="49702">
      <c r="D49702" s="2"/>
      <c r="G49702" s="2"/>
      <c r="J49702" s="2"/>
    </row>
    <row r="49703">
      <c r="D49703" s="2"/>
      <c r="G49703" s="2"/>
      <c r="J49703" s="2"/>
    </row>
    <row r="49704">
      <c r="D49704" s="2"/>
      <c r="G49704" s="2"/>
      <c r="J49704" s="2"/>
    </row>
    <row r="49705">
      <c r="D49705" s="2"/>
      <c r="G49705" s="2"/>
      <c r="J49705" s="2"/>
    </row>
    <row r="49706">
      <c r="D49706" s="2"/>
      <c r="G49706" s="2"/>
      <c r="J49706" s="2"/>
    </row>
    <row r="49707">
      <c r="D49707" s="2"/>
      <c r="G49707" s="2"/>
      <c r="J49707" s="2"/>
    </row>
    <row r="49708">
      <c r="D49708" s="2"/>
      <c r="G49708" s="2"/>
      <c r="J49708" s="2"/>
    </row>
    <row r="49709">
      <c r="D49709" s="2"/>
      <c r="G49709" s="2"/>
      <c r="J49709" s="2"/>
    </row>
    <row r="49710">
      <c r="D49710" s="2"/>
      <c r="G49710" s="2"/>
      <c r="J49710" s="2"/>
    </row>
    <row r="49711">
      <c r="D49711" s="2"/>
      <c r="G49711" s="2"/>
      <c r="J49711" s="2"/>
    </row>
    <row r="49712">
      <c r="D49712" s="2"/>
      <c r="G49712" s="2"/>
      <c r="J49712" s="2"/>
    </row>
    <row r="49713">
      <c r="D49713" s="2"/>
      <c r="G49713" s="2"/>
      <c r="J49713" s="2"/>
    </row>
    <row r="49714">
      <c r="D49714" s="2"/>
      <c r="G49714" s="2"/>
      <c r="J49714" s="2"/>
    </row>
    <row r="49715">
      <c r="D49715" s="2"/>
      <c r="G49715" s="2"/>
      <c r="J49715" s="2"/>
    </row>
    <row r="49716">
      <c r="D49716" s="2"/>
      <c r="G49716" s="2"/>
      <c r="J49716" s="2"/>
    </row>
    <row r="49717">
      <c r="D49717" s="2"/>
      <c r="G49717" s="2"/>
      <c r="J49717" s="2"/>
    </row>
    <row r="49718">
      <c r="D49718" s="2"/>
      <c r="G49718" s="2"/>
      <c r="J49718" s="2"/>
    </row>
    <row r="49719">
      <c r="D49719" s="2"/>
      <c r="G49719" s="2"/>
      <c r="J49719" s="2"/>
    </row>
    <row r="49720">
      <c r="D49720" s="2"/>
      <c r="G49720" s="2"/>
      <c r="J49720" s="2"/>
    </row>
    <row r="49721">
      <c r="D49721" s="2"/>
      <c r="G49721" s="2"/>
      <c r="J49721" s="2"/>
    </row>
    <row r="49722">
      <c r="D49722" s="2"/>
      <c r="G49722" s="2"/>
      <c r="J49722" s="2"/>
    </row>
    <row r="49723">
      <c r="D49723" s="2"/>
      <c r="G49723" s="2"/>
      <c r="J49723" s="2"/>
    </row>
    <row r="49724">
      <c r="D49724" s="2"/>
      <c r="G49724" s="2"/>
      <c r="J49724" s="2"/>
    </row>
    <row r="49725">
      <c r="D49725" s="2"/>
      <c r="G49725" s="2"/>
      <c r="J49725" s="2"/>
    </row>
    <row r="49726">
      <c r="D49726" s="2"/>
      <c r="G49726" s="2"/>
      <c r="J49726" s="2"/>
    </row>
    <row r="49727">
      <c r="D49727" s="2"/>
      <c r="G49727" s="2"/>
      <c r="J49727" s="2"/>
    </row>
    <row r="49728">
      <c r="D49728" s="2"/>
      <c r="G49728" s="2"/>
      <c r="J49728" s="2"/>
    </row>
    <row r="49729">
      <c r="D49729" s="2"/>
      <c r="G49729" s="2"/>
      <c r="J49729" s="2"/>
    </row>
    <row r="49730">
      <c r="D49730" s="2"/>
      <c r="G49730" s="2"/>
      <c r="J49730" s="2"/>
    </row>
    <row r="49731">
      <c r="D49731" s="2"/>
      <c r="G49731" s="2"/>
      <c r="J49731" s="2"/>
    </row>
    <row r="49732">
      <c r="D49732" s="2"/>
      <c r="G49732" s="2"/>
      <c r="J49732" s="2"/>
    </row>
    <row r="49733">
      <c r="D49733" s="2"/>
      <c r="G49733" s="2"/>
      <c r="J49733" s="2"/>
    </row>
    <row r="49734">
      <c r="D49734" s="2"/>
      <c r="G49734" s="2"/>
      <c r="J49734" s="2"/>
    </row>
    <row r="49735">
      <c r="D49735" s="2"/>
      <c r="G49735" s="2"/>
      <c r="J49735" s="2"/>
    </row>
    <row r="49736">
      <c r="D49736" s="2"/>
      <c r="G49736" s="2"/>
      <c r="J49736" s="2"/>
    </row>
    <row r="49737">
      <c r="D49737" s="2"/>
      <c r="G49737" s="2"/>
      <c r="J49737" s="2"/>
    </row>
    <row r="49738">
      <c r="D49738" s="2"/>
      <c r="G49738" s="2"/>
      <c r="J49738" s="2"/>
    </row>
    <row r="49739">
      <c r="D49739" s="2"/>
      <c r="G49739" s="2"/>
      <c r="J49739" s="2"/>
    </row>
    <row r="49740">
      <c r="D49740" s="2"/>
      <c r="G49740" s="2"/>
      <c r="J49740" s="2"/>
    </row>
    <row r="49741">
      <c r="D49741" s="2"/>
      <c r="G49741" s="2"/>
      <c r="J49741" s="2"/>
    </row>
    <row r="49742">
      <c r="D49742" s="2"/>
      <c r="G49742" s="2"/>
      <c r="J49742" s="2"/>
    </row>
    <row r="49743">
      <c r="D49743" s="2"/>
      <c r="G49743" s="2"/>
      <c r="J49743" s="2"/>
    </row>
    <row r="49744">
      <c r="D49744" s="2"/>
      <c r="G49744" s="2"/>
      <c r="J49744" s="2"/>
    </row>
    <row r="49745">
      <c r="D49745" s="2"/>
      <c r="G49745" s="2"/>
      <c r="J49745" s="2"/>
    </row>
    <row r="49746">
      <c r="D49746" s="2"/>
      <c r="G49746" s="2"/>
      <c r="J49746" s="2"/>
    </row>
    <row r="49747">
      <c r="D49747" s="2"/>
      <c r="G49747" s="2"/>
      <c r="J49747" s="2"/>
    </row>
    <row r="49748">
      <c r="D49748" s="2"/>
      <c r="G49748" s="2"/>
      <c r="J49748" s="2"/>
    </row>
    <row r="49749">
      <c r="D49749" s="2"/>
      <c r="G49749" s="2"/>
      <c r="J49749" s="2"/>
    </row>
    <row r="49750">
      <c r="D49750" s="2"/>
      <c r="G49750" s="2"/>
      <c r="J49750" s="2"/>
    </row>
    <row r="49751">
      <c r="D49751" s="2"/>
      <c r="G49751" s="2"/>
      <c r="J49751" s="2"/>
    </row>
    <row r="49752">
      <c r="D49752" s="2"/>
      <c r="G49752" s="2"/>
      <c r="J49752" s="2"/>
    </row>
    <row r="49753">
      <c r="D49753" s="2"/>
      <c r="G49753" s="2"/>
      <c r="J49753" s="2"/>
    </row>
    <row r="49754">
      <c r="D49754" s="2"/>
      <c r="G49754" s="2"/>
      <c r="J49754" s="2"/>
    </row>
    <row r="49755">
      <c r="D49755" s="2"/>
      <c r="G49755" s="2"/>
      <c r="J49755" s="2"/>
    </row>
    <row r="49756">
      <c r="D49756" s="2"/>
      <c r="G49756" s="2"/>
      <c r="J49756" s="2"/>
    </row>
    <row r="49757">
      <c r="D49757" s="2"/>
      <c r="G49757" s="2"/>
      <c r="J49757" s="2"/>
    </row>
    <row r="49758">
      <c r="D49758" s="2"/>
      <c r="G49758" s="2"/>
      <c r="J49758" s="2"/>
    </row>
    <row r="49759">
      <c r="D49759" s="2"/>
      <c r="G49759" s="2"/>
      <c r="J49759" s="2"/>
    </row>
    <row r="49760">
      <c r="D49760" s="2"/>
      <c r="G49760" s="2"/>
      <c r="J49760" s="2"/>
    </row>
    <row r="49761">
      <c r="D49761" s="2"/>
      <c r="G49761" s="2"/>
      <c r="J49761" s="2"/>
    </row>
    <row r="49762">
      <c r="D49762" s="2"/>
      <c r="G49762" s="2"/>
      <c r="J49762" s="2"/>
    </row>
    <row r="49763">
      <c r="D49763" s="2"/>
      <c r="G49763" s="2"/>
      <c r="J49763" s="2"/>
    </row>
    <row r="49764">
      <c r="D49764" s="2"/>
      <c r="G49764" s="2"/>
      <c r="J49764" s="2"/>
    </row>
    <row r="49765">
      <c r="D49765" s="2"/>
      <c r="G49765" s="2"/>
      <c r="J49765" s="2"/>
    </row>
    <row r="49766">
      <c r="D49766" s="2"/>
      <c r="G49766" s="2"/>
      <c r="J49766" s="2"/>
    </row>
    <row r="49767">
      <c r="D49767" s="2"/>
      <c r="G49767" s="2"/>
      <c r="J49767" s="2"/>
    </row>
    <row r="49768">
      <c r="D49768" s="2"/>
      <c r="G49768" s="2"/>
      <c r="J49768" s="2"/>
    </row>
    <row r="49769">
      <c r="D49769" s="2"/>
      <c r="G49769" s="2"/>
      <c r="J49769" s="2"/>
    </row>
    <row r="49770">
      <c r="D49770" s="2"/>
      <c r="G49770" s="2"/>
      <c r="J49770" s="2"/>
    </row>
    <row r="49771">
      <c r="D49771" s="2"/>
      <c r="G49771" s="2"/>
      <c r="J49771" s="2"/>
    </row>
    <row r="49772">
      <c r="D49772" s="2"/>
      <c r="G49772" s="2"/>
      <c r="J49772" s="2"/>
    </row>
    <row r="49773">
      <c r="D49773" s="2"/>
      <c r="G49773" s="2"/>
      <c r="J49773" s="2"/>
    </row>
    <row r="49774">
      <c r="D49774" s="2"/>
      <c r="G49774" s="2"/>
      <c r="J49774" s="2"/>
    </row>
    <row r="49775">
      <c r="D49775" s="2"/>
      <c r="G49775" s="2"/>
      <c r="J49775" s="2"/>
    </row>
    <row r="49776">
      <c r="D49776" s="2"/>
      <c r="G49776" s="2"/>
      <c r="J49776" s="2"/>
    </row>
    <row r="49777">
      <c r="D49777" s="2"/>
      <c r="G49777" s="2"/>
      <c r="J49777" s="2"/>
    </row>
    <row r="49778">
      <c r="D49778" s="2"/>
      <c r="G49778" s="2"/>
      <c r="J49778" s="2"/>
    </row>
    <row r="49779">
      <c r="D49779" s="2"/>
      <c r="G49779" s="2"/>
      <c r="J49779" s="2"/>
    </row>
    <row r="49780">
      <c r="D49780" s="2"/>
      <c r="G49780" s="2"/>
      <c r="J49780" s="2"/>
    </row>
    <row r="49781">
      <c r="D49781" s="2"/>
      <c r="G49781" s="2"/>
      <c r="J49781" s="2"/>
    </row>
    <row r="49782">
      <c r="D49782" s="2"/>
      <c r="G49782" s="2"/>
      <c r="J49782" s="2"/>
    </row>
    <row r="49783">
      <c r="D49783" s="2"/>
      <c r="G49783" s="2"/>
      <c r="J49783" s="2"/>
    </row>
    <row r="49784">
      <c r="D49784" s="2"/>
      <c r="G49784" s="2"/>
      <c r="J49784" s="2"/>
    </row>
    <row r="49785">
      <c r="D49785" s="2"/>
      <c r="G49785" s="2"/>
      <c r="J49785" s="2"/>
    </row>
    <row r="49786">
      <c r="D49786" s="2"/>
      <c r="G49786" s="2"/>
      <c r="J49786" s="2"/>
    </row>
    <row r="49787">
      <c r="D49787" s="2"/>
      <c r="G49787" s="2"/>
      <c r="J49787" s="2"/>
    </row>
    <row r="49788">
      <c r="D49788" s="2"/>
      <c r="G49788" s="2"/>
      <c r="J49788" s="2"/>
    </row>
    <row r="49789">
      <c r="D49789" s="2"/>
      <c r="G49789" s="2"/>
      <c r="J49789" s="2"/>
    </row>
    <row r="49790">
      <c r="D49790" s="2"/>
      <c r="G49790" s="2"/>
      <c r="J49790" s="2"/>
    </row>
    <row r="49791">
      <c r="D49791" s="2"/>
      <c r="G49791" s="2"/>
      <c r="J49791" s="2"/>
    </row>
    <row r="49792">
      <c r="D49792" s="2"/>
      <c r="G49792" s="2"/>
      <c r="J49792" s="2"/>
    </row>
    <row r="49793">
      <c r="D49793" s="2"/>
      <c r="G49793" s="2"/>
      <c r="J49793" s="2"/>
    </row>
    <row r="49794">
      <c r="D49794" s="2"/>
      <c r="G49794" s="2"/>
      <c r="J49794" s="2"/>
    </row>
    <row r="49795">
      <c r="D49795" s="2"/>
      <c r="G49795" s="2"/>
      <c r="J49795" s="2"/>
    </row>
    <row r="49796">
      <c r="D49796" s="2"/>
      <c r="G49796" s="2"/>
      <c r="J49796" s="2"/>
    </row>
    <row r="49797">
      <c r="D49797" s="2"/>
      <c r="G49797" s="2"/>
      <c r="J49797" s="2"/>
    </row>
    <row r="49798">
      <c r="D49798" s="2"/>
      <c r="G49798" s="2"/>
      <c r="J49798" s="2"/>
    </row>
    <row r="49799">
      <c r="D49799" s="2"/>
      <c r="G49799" s="2"/>
      <c r="J49799" s="2"/>
    </row>
    <row r="49800">
      <c r="D49800" s="2"/>
      <c r="G49800" s="2"/>
      <c r="J49800" s="2"/>
    </row>
    <row r="49801">
      <c r="D49801" s="2"/>
      <c r="G49801" s="2"/>
      <c r="J49801" s="2"/>
    </row>
    <row r="49802">
      <c r="D49802" s="2"/>
      <c r="G49802" s="2"/>
      <c r="J49802" s="2"/>
    </row>
    <row r="49803">
      <c r="D49803" s="2"/>
      <c r="G49803" s="2"/>
      <c r="J49803" s="2"/>
    </row>
    <row r="49804">
      <c r="D49804" s="2"/>
      <c r="G49804" s="2"/>
      <c r="J49804" s="2"/>
    </row>
    <row r="49805">
      <c r="D49805" s="2"/>
      <c r="G49805" s="2"/>
      <c r="J49805" s="2"/>
    </row>
    <row r="49806">
      <c r="D49806" s="2"/>
      <c r="G49806" s="2"/>
      <c r="J49806" s="2"/>
    </row>
    <row r="49807">
      <c r="D49807" s="2"/>
      <c r="G49807" s="2"/>
      <c r="J49807" s="2"/>
    </row>
    <row r="49808">
      <c r="D49808" s="2"/>
      <c r="G49808" s="2"/>
      <c r="J49808" s="2"/>
    </row>
    <row r="49809">
      <c r="D49809" s="2"/>
      <c r="G49809" s="2"/>
      <c r="J49809" s="2"/>
    </row>
    <row r="49810">
      <c r="D49810" s="2"/>
      <c r="G49810" s="2"/>
      <c r="J49810" s="2"/>
    </row>
    <row r="49811">
      <c r="D49811" s="2"/>
      <c r="G49811" s="2"/>
      <c r="J49811" s="2"/>
    </row>
    <row r="49812">
      <c r="D49812" s="2"/>
      <c r="G49812" s="2"/>
      <c r="J49812" s="2"/>
    </row>
    <row r="49813">
      <c r="D49813" s="2"/>
      <c r="G49813" s="2"/>
      <c r="J49813" s="2"/>
    </row>
    <row r="49814">
      <c r="D49814" s="2"/>
      <c r="G49814" s="2"/>
      <c r="J49814" s="2"/>
    </row>
    <row r="49815">
      <c r="D49815" s="2"/>
      <c r="G49815" s="2"/>
      <c r="J49815" s="2"/>
    </row>
    <row r="49816">
      <c r="D49816" s="2"/>
      <c r="G49816" s="2"/>
      <c r="J49816" s="2"/>
    </row>
    <row r="49817">
      <c r="D49817" s="2"/>
      <c r="G49817" s="2"/>
      <c r="J49817" s="2"/>
    </row>
    <row r="49818">
      <c r="D49818" s="2"/>
      <c r="G49818" s="2"/>
      <c r="J49818" s="2"/>
    </row>
    <row r="49819">
      <c r="D49819" s="2"/>
      <c r="G49819" s="2"/>
      <c r="J49819" s="2"/>
    </row>
    <row r="49820">
      <c r="D49820" s="2"/>
      <c r="G49820" s="2"/>
      <c r="J49820" s="2"/>
    </row>
    <row r="49821">
      <c r="D49821" s="2"/>
      <c r="G49821" s="2"/>
      <c r="J49821" s="2"/>
    </row>
    <row r="49822">
      <c r="D49822" s="2"/>
      <c r="G49822" s="2"/>
      <c r="J49822" s="2"/>
    </row>
    <row r="49823">
      <c r="D49823" s="2"/>
      <c r="G49823" s="2"/>
      <c r="J49823" s="2"/>
    </row>
    <row r="49824">
      <c r="D49824" s="2"/>
      <c r="G49824" s="2"/>
      <c r="J49824" s="2"/>
    </row>
    <row r="49825">
      <c r="D49825" s="2"/>
      <c r="G49825" s="2"/>
      <c r="J49825" s="2"/>
    </row>
    <row r="49826">
      <c r="D49826" s="2"/>
      <c r="G49826" s="2"/>
      <c r="J49826" s="2"/>
    </row>
    <row r="49827">
      <c r="D49827" s="2"/>
      <c r="G49827" s="2"/>
      <c r="J49827" s="2"/>
    </row>
    <row r="49828">
      <c r="D49828" s="2"/>
      <c r="G49828" s="2"/>
      <c r="J49828" s="2"/>
    </row>
    <row r="49829">
      <c r="D49829" s="2"/>
      <c r="G49829" s="2"/>
      <c r="J49829" s="2"/>
    </row>
    <row r="49830">
      <c r="D49830" s="2"/>
      <c r="G49830" s="2"/>
      <c r="J49830" s="2"/>
    </row>
    <row r="49831">
      <c r="D49831" s="2"/>
      <c r="G49831" s="2"/>
      <c r="J49831" s="2"/>
    </row>
    <row r="49832">
      <c r="D49832" s="2"/>
      <c r="G49832" s="2"/>
      <c r="J49832" s="2"/>
    </row>
    <row r="49833">
      <c r="D49833" s="2"/>
      <c r="G49833" s="2"/>
      <c r="J49833" s="2"/>
    </row>
    <row r="49834">
      <c r="D49834" s="2"/>
      <c r="G49834" s="2"/>
      <c r="J49834" s="2"/>
    </row>
    <row r="49835">
      <c r="D49835" s="2"/>
      <c r="G49835" s="2"/>
      <c r="J49835" s="2"/>
    </row>
    <row r="49836">
      <c r="D49836" s="2"/>
      <c r="G49836" s="2"/>
      <c r="J49836" s="2"/>
    </row>
    <row r="49837">
      <c r="D49837" s="2"/>
      <c r="G49837" s="2"/>
      <c r="J49837" s="2"/>
    </row>
    <row r="49838">
      <c r="D49838" s="2"/>
      <c r="G49838" s="2"/>
      <c r="J49838" s="2"/>
    </row>
    <row r="49839">
      <c r="D49839" s="2"/>
      <c r="G49839" s="2"/>
      <c r="J49839" s="2"/>
    </row>
    <row r="49840">
      <c r="D49840" s="2"/>
      <c r="G49840" s="2"/>
      <c r="J49840" s="2"/>
    </row>
    <row r="49841">
      <c r="D49841" s="2"/>
      <c r="G49841" s="2"/>
      <c r="J49841" s="2"/>
    </row>
    <row r="49842">
      <c r="D49842" s="2"/>
      <c r="G49842" s="2"/>
      <c r="J49842" s="2"/>
    </row>
    <row r="49843">
      <c r="D49843" s="2"/>
      <c r="G49843" s="2"/>
      <c r="J49843" s="2"/>
    </row>
    <row r="49844">
      <c r="D49844" s="2"/>
      <c r="G49844" s="2"/>
      <c r="J49844" s="2"/>
    </row>
    <row r="49845">
      <c r="D49845" s="2"/>
      <c r="G49845" s="2"/>
      <c r="J49845" s="2"/>
    </row>
    <row r="49846">
      <c r="D49846" s="2"/>
      <c r="G49846" s="2"/>
      <c r="J49846" s="2"/>
    </row>
    <row r="49847">
      <c r="D49847" s="2"/>
      <c r="G49847" s="2"/>
      <c r="J49847" s="2"/>
    </row>
    <row r="49848">
      <c r="D49848" s="2"/>
      <c r="G49848" s="2"/>
      <c r="J49848" s="2"/>
    </row>
    <row r="49849">
      <c r="D49849" s="2"/>
      <c r="G49849" s="2"/>
      <c r="J49849" s="2"/>
    </row>
    <row r="49850">
      <c r="D49850" s="2"/>
      <c r="G49850" s="2"/>
      <c r="J49850" s="2"/>
    </row>
    <row r="49851">
      <c r="D49851" s="2"/>
      <c r="G49851" s="2"/>
      <c r="J49851" s="2"/>
    </row>
    <row r="49852">
      <c r="D49852" s="2"/>
      <c r="G49852" s="2"/>
      <c r="J49852" s="2"/>
    </row>
    <row r="49853">
      <c r="D49853" s="2"/>
      <c r="G49853" s="2"/>
      <c r="J49853" s="2"/>
    </row>
    <row r="49854">
      <c r="D49854" s="2"/>
      <c r="G49854" s="2"/>
      <c r="J49854" s="2"/>
    </row>
    <row r="49855">
      <c r="D49855" s="2"/>
      <c r="G49855" s="2"/>
      <c r="J49855" s="2"/>
    </row>
    <row r="49856">
      <c r="D49856" s="2"/>
      <c r="G49856" s="2"/>
      <c r="J49856" s="2"/>
    </row>
    <row r="49857">
      <c r="D49857" s="2"/>
      <c r="G49857" s="2"/>
      <c r="J49857" s="2"/>
    </row>
    <row r="49858">
      <c r="D49858" s="2"/>
      <c r="G49858" s="2"/>
      <c r="J49858" s="2"/>
    </row>
    <row r="49859">
      <c r="D49859" s="2"/>
      <c r="G49859" s="2"/>
      <c r="J49859" s="2"/>
    </row>
    <row r="49860">
      <c r="D49860" s="2"/>
      <c r="G49860" s="2"/>
      <c r="J49860" s="2"/>
    </row>
    <row r="49861">
      <c r="D49861" s="2"/>
      <c r="G49861" s="2"/>
      <c r="J49861" s="2"/>
    </row>
    <row r="49862">
      <c r="D49862" s="2"/>
      <c r="G49862" s="2"/>
      <c r="J49862" s="2"/>
    </row>
    <row r="49863">
      <c r="D49863" s="2"/>
      <c r="G49863" s="2"/>
      <c r="J49863" s="2"/>
    </row>
    <row r="49864">
      <c r="D49864" s="2"/>
      <c r="G49864" s="2"/>
      <c r="J49864" s="2"/>
    </row>
    <row r="49865">
      <c r="D49865" s="2"/>
      <c r="G49865" s="2"/>
      <c r="J49865" s="2"/>
    </row>
    <row r="49866">
      <c r="D49866" s="2"/>
      <c r="G49866" s="2"/>
      <c r="J49866" s="2"/>
    </row>
    <row r="49867">
      <c r="D49867" s="2"/>
      <c r="G49867" s="2"/>
      <c r="J49867" s="2"/>
    </row>
    <row r="49868">
      <c r="D49868" s="2"/>
      <c r="G49868" s="2"/>
      <c r="J49868" s="2"/>
    </row>
    <row r="49869">
      <c r="D49869" s="2"/>
      <c r="G49869" s="2"/>
      <c r="J49869" s="2"/>
    </row>
    <row r="49870">
      <c r="D49870" s="2"/>
      <c r="G49870" s="2"/>
      <c r="J49870" s="2"/>
    </row>
    <row r="49871">
      <c r="D49871" s="2"/>
      <c r="G49871" s="2"/>
      <c r="J49871" s="2"/>
    </row>
    <row r="49872">
      <c r="D49872" s="2"/>
      <c r="G49872" s="2"/>
      <c r="J49872" s="2"/>
    </row>
    <row r="49873">
      <c r="D49873" s="2"/>
      <c r="G49873" s="2"/>
      <c r="J49873" s="2"/>
    </row>
    <row r="49874">
      <c r="D49874" s="2"/>
      <c r="G49874" s="2"/>
      <c r="J49874" s="2"/>
    </row>
    <row r="49875">
      <c r="D49875" s="2"/>
      <c r="G49875" s="2"/>
      <c r="J49875" s="2"/>
    </row>
    <row r="49876">
      <c r="D49876" s="2"/>
      <c r="G49876" s="2"/>
      <c r="J49876" s="2"/>
    </row>
    <row r="49877">
      <c r="D49877" s="2"/>
      <c r="G49877" s="2"/>
      <c r="J49877" s="2"/>
    </row>
    <row r="49878">
      <c r="D49878" s="2"/>
      <c r="G49878" s="2"/>
      <c r="J49878" s="2"/>
    </row>
    <row r="49879">
      <c r="D49879" s="2"/>
      <c r="G49879" s="2"/>
      <c r="J49879" s="2"/>
    </row>
    <row r="49880">
      <c r="D49880" s="2"/>
      <c r="G49880" s="2"/>
      <c r="J49880" s="2"/>
    </row>
    <row r="49881">
      <c r="D49881" s="2"/>
      <c r="G49881" s="2"/>
      <c r="J49881" s="2"/>
    </row>
    <row r="49882">
      <c r="D49882" s="2"/>
      <c r="G49882" s="2"/>
      <c r="J49882" s="2"/>
    </row>
    <row r="49883">
      <c r="D49883" s="2"/>
      <c r="G49883" s="2"/>
      <c r="J49883" s="2"/>
    </row>
    <row r="49884">
      <c r="D49884" s="2"/>
      <c r="G49884" s="2"/>
      <c r="J49884" s="2"/>
    </row>
    <row r="49885">
      <c r="D49885" s="2"/>
      <c r="G49885" s="2"/>
      <c r="J49885" s="2"/>
    </row>
    <row r="49886">
      <c r="D49886" s="2"/>
      <c r="G49886" s="2"/>
      <c r="J49886" s="2"/>
    </row>
    <row r="49887">
      <c r="D49887" s="2"/>
      <c r="G49887" s="2"/>
      <c r="J49887" s="2"/>
    </row>
    <row r="49888">
      <c r="D49888" s="2"/>
      <c r="G49888" s="2"/>
      <c r="J49888" s="2"/>
    </row>
    <row r="49889">
      <c r="D49889" s="2"/>
      <c r="G49889" s="2"/>
      <c r="J49889" s="2"/>
    </row>
    <row r="49890">
      <c r="D49890" s="2"/>
      <c r="G49890" s="2"/>
      <c r="J49890" s="2"/>
    </row>
    <row r="49891">
      <c r="D49891" s="2"/>
      <c r="G49891" s="2"/>
      <c r="J49891" s="2"/>
    </row>
    <row r="49892">
      <c r="D49892" s="2"/>
      <c r="G49892" s="2"/>
      <c r="J49892" s="2"/>
    </row>
    <row r="49893">
      <c r="D49893" s="2"/>
      <c r="G49893" s="2"/>
      <c r="J49893" s="2"/>
    </row>
    <row r="49894">
      <c r="D49894" s="2"/>
      <c r="G49894" s="2"/>
      <c r="J49894" s="2"/>
    </row>
    <row r="49895">
      <c r="D49895" s="2"/>
      <c r="G49895" s="2"/>
      <c r="J49895" s="2"/>
    </row>
    <row r="49896">
      <c r="D49896" s="2"/>
      <c r="G49896" s="2"/>
      <c r="J49896" s="2"/>
    </row>
    <row r="49897">
      <c r="D49897" s="2"/>
      <c r="G49897" s="2"/>
      <c r="J49897" s="2"/>
    </row>
    <row r="49898">
      <c r="D49898" s="2"/>
      <c r="G49898" s="2"/>
      <c r="J49898" s="2"/>
    </row>
    <row r="49899">
      <c r="D49899" s="2"/>
      <c r="G49899" s="2"/>
      <c r="J49899" s="2"/>
    </row>
    <row r="49900">
      <c r="D49900" s="2"/>
      <c r="G49900" s="2"/>
      <c r="J49900" s="2"/>
    </row>
    <row r="49901">
      <c r="D49901" s="2"/>
      <c r="G49901" s="2"/>
      <c r="J49901" s="2"/>
    </row>
    <row r="49902">
      <c r="D49902" s="2"/>
      <c r="G49902" s="2"/>
      <c r="J49902" s="2"/>
    </row>
    <row r="49903">
      <c r="D49903" s="2"/>
      <c r="G49903" s="2"/>
      <c r="J49903" s="2"/>
    </row>
    <row r="49904">
      <c r="D49904" s="2"/>
      <c r="G49904" s="2"/>
      <c r="J49904" s="2"/>
    </row>
    <row r="49905">
      <c r="D49905" s="2"/>
      <c r="G49905" s="2"/>
      <c r="J49905" s="2"/>
    </row>
    <row r="49906">
      <c r="D49906" s="2"/>
      <c r="G49906" s="2"/>
      <c r="J49906" s="2"/>
    </row>
    <row r="49907">
      <c r="D49907" s="2"/>
      <c r="G49907" s="2"/>
      <c r="J49907" s="2"/>
    </row>
    <row r="49908">
      <c r="D49908" s="2"/>
      <c r="G49908" s="2"/>
      <c r="J49908" s="2"/>
    </row>
    <row r="49909">
      <c r="D49909" s="2"/>
      <c r="G49909" s="2"/>
      <c r="J49909" s="2"/>
    </row>
    <row r="49910">
      <c r="D49910" s="2"/>
      <c r="G49910" s="2"/>
      <c r="J49910" s="2"/>
    </row>
    <row r="49911">
      <c r="D49911" s="2"/>
      <c r="G49911" s="2"/>
      <c r="J49911" s="2"/>
    </row>
    <row r="49912">
      <c r="D49912" s="2"/>
      <c r="G49912" s="2"/>
      <c r="J49912" s="2"/>
    </row>
    <row r="49913">
      <c r="D49913" s="2"/>
      <c r="G49913" s="2"/>
      <c r="J49913" s="2"/>
    </row>
    <row r="49914">
      <c r="D49914" s="2"/>
      <c r="G49914" s="2"/>
      <c r="J49914" s="2"/>
    </row>
    <row r="49915">
      <c r="D49915" s="2"/>
      <c r="G49915" s="2"/>
      <c r="J49915" s="2"/>
    </row>
    <row r="49916">
      <c r="D49916" s="2"/>
      <c r="G49916" s="2"/>
      <c r="J49916" s="2"/>
    </row>
    <row r="49917">
      <c r="D49917" s="2"/>
      <c r="G49917" s="2"/>
      <c r="J49917" s="2"/>
    </row>
    <row r="49918">
      <c r="D49918" s="2"/>
      <c r="G49918" s="2"/>
      <c r="J49918" s="2"/>
    </row>
    <row r="49919">
      <c r="D49919" s="2"/>
      <c r="G49919" s="2"/>
      <c r="J49919" s="2"/>
    </row>
    <row r="49920">
      <c r="D49920" s="2"/>
      <c r="G49920" s="2"/>
      <c r="J49920" s="2"/>
    </row>
    <row r="49921">
      <c r="D49921" s="2"/>
      <c r="G49921" s="2"/>
      <c r="J49921" s="2"/>
    </row>
    <row r="49922">
      <c r="D49922" s="2"/>
      <c r="G49922" s="2"/>
      <c r="J49922" s="2"/>
    </row>
    <row r="49923">
      <c r="D49923" s="2"/>
      <c r="G49923" s="2"/>
      <c r="J49923" s="2"/>
    </row>
    <row r="49924">
      <c r="D49924" s="2"/>
      <c r="G49924" s="2"/>
      <c r="J49924" s="2"/>
    </row>
    <row r="49925">
      <c r="D49925" s="2"/>
      <c r="G49925" s="2"/>
      <c r="J49925" s="2"/>
    </row>
    <row r="49926">
      <c r="D49926" s="2"/>
      <c r="G49926" s="2"/>
      <c r="J49926" s="2"/>
    </row>
    <row r="49927">
      <c r="D49927" s="2"/>
      <c r="G49927" s="2"/>
      <c r="J49927" s="2"/>
    </row>
    <row r="49928">
      <c r="D49928" s="2"/>
      <c r="G49928" s="2"/>
      <c r="J49928" s="2"/>
    </row>
    <row r="49929">
      <c r="D49929" s="2"/>
      <c r="G49929" s="2"/>
      <c r="J49929" s="2"/>
    </row>
    <row r="49930">
      <c r="D49930" s="2"/>
      <c r="G49930" s="2"/>
      <c r="J49930" s="2"/>
    </row>
    <row r="49931">
      <c r="D49931" s="2"/>
      <c r="G49931" s="2"/>
      <c r="J49931" s="2"/>
    </row>
    <row r="49932">
      <c r="D49932" s="2"/>
      <c r="G49932" s="2"/>
      <c r="J49932" s="2"/>
    </row>
    <row r="49933">
      <c r="D49933" s="2"/>
      <c r="G49933" s="2"/>
      <c r="J49933" s="2"/>
    </row>
    <row r="49934">
      <c r="D49934" s="2"/>
      <c r="G49934" s="2"/>
      <c r="J49934" s="2"/>
    </row>
    <row r="49935">
      <c r="D49935" s="2"/>
      <c r="G49935" s="2"/>
      <c r="J49935" s="2"/>
    </row>
    <row r="49936">
      <c r="D49936" s="2"/>
      <c r="G49936" s="2"/>
      <c r="J49936" s="2"/>
    </row>
    <row r="49937">
      <c r="D49937" s="2"/>
      <c r="G49937" s="2"/>
      <c r="J49937" s="2"/>
    </row>
    <row r="49938">
      <c r="D49938" s="2"/>
      <c r="G49938" s="2"/>
      <c r="J49938" s="2"/>
    </row>
    <row r="49939">
      <c r="D49939" s="2"/>
      <c r="G49939" s="2"/>
      <c r="J49939" s="2"/>
    </row>
    <row r="49940">
      <c r="D49940" s="2"/>
      <c r="G49940" s="2"/>
      <c r="J49940" s="2"/>
    </row>
    <row r="49941">
      <c r="D49941" s="2"/>
      <c r="G49941" s="2"/>
      <c r="J49941" s="2"/>
    </row>
    <row r="49942">
      <c r="D49942" s="2"/>
      <c r="G49942" s="2"/>
      <c r="J49942" s="2"/>
    </row>
    <row r="49943">
      <c r="D49943" s="2"/>
      <c r="G49943" s="2"/>
      <c r="J49943" s="2"/>
    </row>
    <row r="49944">
      <c r="D49944" s="2"/>
      <c r="G49944" s="2"/>
      <c r="J49944" s="2"/>
    </row>
    <row r="49945">
      <c r="D49945" s="2"/>
      <c r="G49945" s="2"/>
      <c r="J49945" s="2"/>
    </row>
    <row r="49946">
      <c r="D49946" s="2"/>
      <c r="G49946" s="2"/>
      <c r="J49946" s="2"/>
    </row>
    <row r="49947">
      <c r="D49947" s="2"/>
      <c r="G49947" s="2"/>
      <c r="J49947" s="2"/>
    </row>
    <row r="49948">
      <c r="D49948" s="2"/>
      <c r="G49948" s="2"/>
      <c r="J49948" s="2"/>
    </row>
    <row r="49949">
      <c r="D49949" s="2"/>
      <c r="G49949" s="2"/>
      <c r="J49949" s="2"/>
    </row>
    <row r="49950">
      <c r="D49950" s="2"/>
      <c r="G49950" s="2"/>
      <c r="J49950" s="2"/>
    </row>
    <row r="49951">
      <c r="D49951" s="2"/>
      <c r="G49951" s="2"/>
      <c r="J49951" s="2"/>
    </row>
    <row r="49952">
      <c r="D49952" s="2"/>
      <c r="G49952" s="2"/>
      <c r="J49952" s="2"/>
    </row>
    <row r="49953">
      <c r="D49953" s="2"/>
      <c r="G49953" s="2"/>
      <c r="J49953" s="2"/>
    </row>
    <row r="49954">
      <c r="D49954" s="2"/>
      <c r="G49954" s="2"/>
      <c r="J49954" s="2"/>
    </row>
    <row r="49955">
      <c r="D49955" s="2"/>
      <c r="G49955" s="2"/>
      <c r="J49955" s="2"/>
    </row>
    <row r="49956">
      <c r="D49956" s="2"/>
      <c r="G49956" s="2"/>
      <c r="J49956" s="2"/>
    </row>
    <row r="49957">
      <c r="D49957" s="2"/>
      <c r="G49957" s="2"/>
      <c r="J49957" s="2"/>
    </row>
    <row r="49958">
      <c r="D49958" s="2"/>
      <c r="G49958" s="2"/>
      <c r="J49958" s="2"/>
    </row>
    <row r="49959">
      <c r="D49959" s="2"/>
      <c r="G49959" s="2"/>
      <c r="J49959" s="2"/>
    </row>
    <row r="49960">
      <c r="D49960" s="2"/>
      <c r="G49960" s="2"/>
      <c r="J49960" s="2"/>
    </row>
    <row r="49961">
      <c r="D49961" s="2"/>
      <c r="G49961" s="2"/>
      <c r="J49961" s="2"/>
    </row>
    <row r="49962">
      <c r="D49962" s="2"/>
      <c r="G49962" s="2"/>
      <c r="J49962" s="2"/>
    </row>
    <row r="49963">
      <c r="D49963" s="2"/>
      <c r="G49963" s="2"/>
      <c r="J49963" s="2"/>
    </row>
    <row r="49964">
      <c r="D49964" s="2"/>
      <c r="G49964" s="2"/>
      <c r="J49964" s="2"/>
    </row>
    <row r="49965">
      <c r="D49965" s="2"/>
      <c r="G49965" s="2"/>
      <c r="J49965" s="2"/>
    </row>
    <row r="49966">
      <c r="D49966" s="2"/>
      <c r="G49966" s="2"/>
      <c r="J49966" s="2"/>
    </row>
    <row r="49967">
      <c r="D49967" s="2"/>
      <c r="G49967" s="2"/>
      <c r="J49967" s="2"/>
    </row>
    <row r="49968">
      <c r="D49968" s="2"/>
      <c r="G49968" s="2"/>
      <c r="J49968" s="2"/>
    </row>
    <row r="49969">
      <c r="D49969" s="2"/>
      <c r="G49969" s="2"/>
      <c r="J49969" s="2"/>
    </row>
    <row r="49970">
      <c r="D49970" s="2"/>
      <c r="G49970" s="2"/>
      <c r="J49970" s="2"/>
    </row>
    <row r="49971">
      <c r="D49971" s="2"/>
      <c r="G49971" s="2"/>
      <c r="J49971" s="2"/>
    </row>
    <row r="49972">
      <c r="D49972" s="2"/>
      <c r="G49972" s="2"/>
      <c r="J49972" s="2"/>
    </row>
    <row r="49973">
      <c r="D49973" s="2"/>
      <c r="G49973" s="2"/>
      <c r="J49973" s="2"/>
    </row>
    <row r="49974">
      <c r="D49974" s="2"/>
      <c r="G49974" s="2"/>
      <c r="J49974" s="2"/>
    </row>
    <row r="49975">
      <c r="D49975" s="2"/>
      <c r="G49975" s="2"/>
      <c r="J49975" s="2"/>
    </row>
    <row r="49976">
      <c r="D49976" s="2"/>
      <c r="G49976" s="2"/>
      <c r="J49976" s="2"/>
    </row>
    <row r="49977">
      <c r="D49977" s="2"/>
      <c r="G49977" s="2"/>
      <c r="J49977" s="2"/>
    </row>
    <row r="49978">
      <c r="D49978" s="2"/>
      <c r="G49978" s="2"/>
      <c r="J49978" s="2"/>
    </row>
    <row r="49979">
      <c r="D49979" s="2"/>
      <c r="G49979" s="2"/>
      <c r="J49979" s="2"/>
    </row>
    <row r="49980">
      <c r="D49980" s="2"/>
      <c r="G49980" s="2"/>
      <c r="J49980" s="2"/>
    </row>
    <row r="49981">
      <c r="D49981" s="2"/>
      <c r="G49981" s="2"/>
      <c r="J49981" s="2"/>
    </row>
    <row r="49982">
      <c r="D49982" s="2"/>
      <c r="G49982" s="2"/>
      <c r="J49982" s="2"/>
    </row>
    <row r="49983">
      <c r="D49983" s="2"/>
      <c r="G49983" s="2"/>
      <c r="J49983" s="2"/>
    </row>
    <row r="49984">
      <c r="D49984" s="2"/>
      <c r="G49984" s="2"/>
      <c r="J49984" s="2"/>
    </row>
    <row r="49985">
      <c r="D49985" s="2"/>
      <c r="G49985" s="2"/>
      <c r="J49985" s="2"/>
    </row>
    <row r="49986">
      <c r="D49986" s="2"/>
      <c r="G49986" s="2"/>
      <c r="J49986" s="2"/>
    </row>
    <row r="49987">
      <c r="D49987" s="2"/>
      <c r="G49987" s="2"/>
      <c r="J49987" s="2"/>
    </row>
    <row r="49988">
      <c r="D49988" s="2"/>
      <c r="G49988" s="2"/>
      <c r="J49988" s="2"/>
    </row>
    <row r="49989">
      <c r="D49989" s="2"/>
      <c r="G49989" s="2"/>
      <c r="J49989" s="2"/>
    </row>
    <row r="49990">
      <c r="D49990" s="2"/>
      <c r="G49990" s="2"/>
      <c r="J49990" s="2"/>
    </row>
    <row r="49991">
      <c r="D49991" s="2"/>
      <c r="G49991" s="2"/>
      <c r="J49991" s="2"/>
    </row>
    <row r="49992">
      <c r="D49992" s="2"/>
      <c r="G49992" s="2"/>
      <c r="J49992" s="2"/>
    </row>
    <row r="49993">
      <c r="D49993" s="2"/>
      <c r="G49993" s="2"/>
      <c r="J49993" s="2"/>
    </row>
    <row r="49994">
      <c r="D49994" s="2"/>
      <c r="G49994" s="2"/>
      <c r="J49994" s="2"/>
    </row>
    <row r="49995">
      <c r="D49995" s="2"/>
      <c r="G49995" s="2"/>
      <c r="J49995" s="2"/>
    </row>
    <row r="49996">
      <c r="D49996" s="2"/>
      <c r="G49996" s="2"/>
      <c r="J49996" s="2"/>
    </row>
    <row r="49997">
      <c r="D49997" s="2"/>
      <c r="G49997" s="2"/>
      <c r="J49997" s="2"/>
    </row>
    <row r="49998">
      <c r="D49998" s="2"/>
      <c r="G49998" s="2"/>
      <c r="J49998" s="2"/>
    </row>
    <row r="49999">
      <c r="D49999" s="2"/>
      <c r="G49999" s="2"/>
      <c r="J49999" s="2"/>
    </row>
    <row r="50000">
      <c r="D50000" s="2"/>
      <c r="G50000" s="2"/>
      <c r="J50000" s="2"/>
    </row>
    <row r="50001">
      <c r="D50001" s="2"/>
      <c r="G50001" s="2"/>
      <c r="J50001" s="2"/>
    </row>
    <row r="50002">
      <c r="D50002" s="2"/>
      <c r="G50002" s="2"/>
      <c r="J50002" s="2"/>
    </row>
    <row r="50003">
      <c r="D50003" s="2"/>
      <c r="G50003" s="2"/>
      <c r="J50003" s="2"/>
    </row>
    <row r="50004">
      <c r="D50004" s="2"/>
      <c r="G50004" s="2"/>
      <c r="J50004" s="2"/>
    </row>
    <row r="50005">
      <c r="D50005" s="2"/>
      <c r="G50005" s="2"/>
      <c r="J50005" s="2"/>
    </row>
    <row r="50006">
      <c r="D50006" s="2"/>
      <c r="G50006" s="2"/>
      <c r="J50006" s="2"/>
    </row>
    <row r="50007">
      <c r="D50007" s="2"/>
      <c r="G50007" s="2"/>
      <c r="J50007" s="2"/>
    </row>
    <row r="50008">
      <c r="D50008" s="2"/>
      <c r="G50008" s="2"/>
      <c r="J50008" s="2"/>
    </row>
    <row r="50009">
      <c r="D50009" s="2"/>
      <c r="G50009" s="2"/>
      <c r="J50009" s="2"/>
    </row>
    <row r="50010">
      <c r="D50010" s="2"/>
      <c r="G50010" s="2"/>
      <c r="J50010" s="2"/>
    </row>
    <row r="50011">
      <c r="D50011" s="2"/>
      <c r="G50011" s="2"/>
      <c r="J50011" s="2"/>
    </row>
    <row r="50012">
      <c r="D50012" s="2"/>
      <c r="G50012" s="2"/>
      <c r="J50012" s="2"/>
    </row>
    <row r="50013">
      <c r="D50013" s="2"/>
      <c r="G50013" s="2"/>
      <c r="J50013" s="2"/>
    </row>
    <row r="50014">
      <c r="D50014" s="2"/>
      <c r="G50014" s="2"/>
      <c r="J50014" s="2"/>
    </row>
    <row r="50015">
      <c r="D50015" s="2"/>
      <c r="G50015" s="2"/>
      <c r="J50015" s="2"/>
    </row>
    <row r="50016">
      <c r="D50016" s="2"/>
      <c r="G50016" s="2"/>
      <c r="J50016" s="2"/>
    </row>
    <row r="50017">
      <c r="D50017" s="2"/>
      <c r="G50017" s="2"/>
      <c r="J50017" s="2"/>
    </row>
    <row r="50018">
      <c r="D50018" s="2"/>
      <c r="G50018" s="2"/>
      <c r="J50018" s="2"/>
    </row>
    <row r="50019">
      <c r="D50019" s="2"/>
      <c r="G50019" s="2"/>
      <c r="J50019" s="2"/>
    </row>
    <row r="50020">
      <c r="D50020" s="2"/>
      <c r="G50020" s="2"/>
      <c r="J50020" s="2"/>
    </row>
    <row r="50021">
      <c r="D50021" s="2"/>
      <c r="G50021" s="2"/>
      <c r="J50021" s="2"/>
    </row>
    <row r="50022">
      <c r="D50022" s="2"/>
      <c r="G50022" s="2"/>
      <c r="J50022" s="2"/>
    </row>
    <row r="50023">
      <c r="D50023" s="2"/>
      <c r="G50023" s="2"/>
      <c r="J50023" s="2"/>
    </row>
    <row r="50024">
      <c r="D50024" s="2"/>
      <c r="G50024" s="2"/>
      <c r="J50024" s="2"/>
    </row>
    <row r="50025">
      <c r="D50025" s="2"/>
      <c r="G50025" s="2"/>
      <c r="J50025" s="2"/>
    </row>
    <row r="50026">
      <c r="D50026" s="2"/>
      <c r="G50026" s="2"/>
      <c r="J50026" s="2"/>
    </row>
    <row r="50027">
      <c r="D50027" s="2"/>
      <c r="G50027" s="2"/>
      <c r="J50027" s="2"/>
    </row>
    <row r="50028">
      <c r="D50028" s="2"/>
      <c r="G50028" s="2"/>
      <c r="J50028" s="2"/>
    </row>
    <row r="50029">
      <c r="D50029" s="2"/>
      <c r="G50029" s="2"/>
      <c r="J50029" s="2"/>
    </row>
    <row r="50030">
      <c r="D50030" s="2"/>
      <c r="G50030" s="2"/>
      <c r="J50030" s="2"/>
    </row>
    <row r="50031">
      <c r="D50031" s="2"/>
      <c r="G50031" s="2"/>
      <c r="J50031" s="2"/>
    </row>
    <row r="50032">
      <c r="D50032" s="2"/>
      <c r="G50032" s="2"/>
      <c r="J50032" s="2"/>
    </row>
    <row r="50033">
      <c r="D50033" s="2"/>
      <c r="G50033" s="2"/>
      <c r="J50033" s="2"/>
    </row>
    <row r="50034">
      <c r="D50034" s="2"/>
      <c r="G50034" s="2"/>
      <c r="J50034" s="2"/>
    </row>
    <row r="50035">
      <c r="D50035" s="2"/>
      <c r="G50035" s="2"/>
      <c r="J50035" s="2"/>
    </row>
    <row r="50036">
      <c r="D50036" s="2"/>
      <c r="G50036" s="2"/>
      <c r="J50036" s="2"/>
    </row>
    <row r="50037">
      <c r="D50037" s="2"/>
      <c r="G50037" s="2"/>
      <c r="J50037" s="2"/>
    </row>
    <row r="50038">
      <c r="D50038" s="2"/>
      <c r="G50038" s="2"/>
      <c r="J50038" s="2"/>
    </row>
    <row r="50039">
      <c r="D50039" s="2"/>
      <c r="G50039" s="2"/>
      <c r="J50039" s="2"/>
    </row>
    <row r="50040">
      <c r="D50040" s="2"/>
      <c r="G50040" s="2"/>
      <c r="J50040" s="2"/>
    </row>
    <row r="50041">
      <c r="D50041" s="2"/>
      <c r="G50041" s="2"/>
      <c r="J50041" s="2"/>
    </row>
    <row r="50042">
      <c r="D50042" s="2"/>
      <c r="G50042" s="2"/>
      <c r="J50042" s="2"/>
    </row>
    <row r="50043">
      <c r="D50043" s="2"/>
      <c r="G50043" s="2"/>
      <c r="J50043" s="2"/>
    </row>
    <row r="50044">
      <c r="D50044" s="2"/>
      <c r="G50044" s="2"/>
      <c r="J50044" s="2"/>
    </row>
    <row r="50045">
      <c r="D50045" s="2"/>
      <c r="G50045" s="2"/>
      <c r="J50045" s="2"/>
    </row>
    <row r="50046">
      <c r="D50046" s="2"/>
      <c r="G50046" s="2"/>
      <c r="J50046" s="2"/>
    </row>
    <row r="50047">
      <c r="D50047" s="2"/>
      <c r="G50047" s="2"/>
      <c r="J50047" s="2"/>
    </row>
    <row r="50048">
      <c r="D50048" s="2"/>
      <c r="G50048" s="2"/>
      <c r="J50048" s="2"/>
    </row>
    <row r="50049">
      <c r="D50049" s="2"/>
      <c r="G50049" s="2"/>
      <c r="J50049" s="2"/>
    </row>
    <row r="50050">
      <c r="D50050" s="2"/>
      <c r="G50050" s="2"/>
      <c r="J50050" s="2"/>
    </row>
    <row r="50051">
      <c r="D50051" s="2"/>
      <c r="G50051" s="2"/>
      <c r="J50051" s="2"/>
    </row>
    <row r="50052">
      <c r="D50052" s="2"/>
      <c r="G50052" s="2"/>
      <c r="J50052" s="2"/>
    </row>
    <row r="50053">
      <c r="D50053" s="2"/>
      <c r="G50053" s="2"/>
      <c r="J50053" s="2"/>
    </row>
    <row r="50054">
      <c r="D50054" s="2"/>
      <c r="G50054" s="2"/>
      <c r="J50054" s="2"/>
    </row>
    <row r="50055">
      <c r="D50055" s="2"/>
      <c r="G50055" s="2"/>
      <c r="J50055" s="2"/>
    </row>
    <row r="50056">
      <c r="D50056" s="2"/>
      <c r="G50056" s="2"/>
      <c r="J50056" s="2"/>
    </row>
    <row r="50057">
      <c r="D50057" s="2"/>
      <c r="G50057" s="2"/>
      <c r="J50057" s="2"/>
    </row>
    <row r="50058">
      <c r="D50058" s="2"/>
      <c r="G50058" s="2"/>
      <c r="J50058" s="2"/>
    </row>
    <row r="50059">
      <c r="D50059" s="2"/>
      <c r="G50059" s="2"/>
      <c r="J50059" s="2"/>
    </row>
    <row r="50060">
      <c r="D50060" s="2"/>
      <c r="G50060" s="2"/>
      <c r="J50060" s="2"/>
    </row>
    <row r="50061">
      <c r="D50061" s="2"/>
      <c r="G50061" s="2"/>
      <c r="J50061" s="2"/>
    </row>
    <row r="50062">
      <c r="D50062" s="2"/>
      <c r="G50062" s="2"/>
      <c r="J50062" s="2"/>
    </row>
    <row r="50063">
      <c r="D50063" s="2"/>
      <c r="G50063" s="2"/>
      <c r="J50063" s="2"/>
    </row>
    <row r="50064">
      <c r="D50064" s="2"/>
      <c r="G50064" s="2"/>
      <c r="J50064" s="2"/>
    </row>
    <row r="50065">
      <c r="D50065" s="2"/>
      <c r="G50065" s="2"/>
      <c r="J50065" s="2"/>
    </row>
    <row r="50066">
      <c r="D50066" s="2"/>
      <c r="G50066" s="2"/>
      <c r="J50066" s="2"/>
    </row>
    <row r="50067">
      <c r="D50067" s="2"/>
      <c r="G50067" s="2"/>
      <c r="J50067" s="2"/>
    </row>
    <row r="50068">
      <c r="D50068" s="2"/>
      <c r="G50068" s="2"/>
      <c r="J50068" s="2"/>
    </row>
    <row r="50069">
      <c r="D50069" s="2"/>
      <c r="G50069" s="2"/>
      <c r="J50069" s="2"/>
    </row>
    <row r="50070">
      <c r="D50070" s="2"/>
      <c r="G50070" s="2"/>
      <c r="J50070" s="2"/>
    </row>
    <row r="50071">
      <c r="D50071" s="2"/>
      <c r="G50071" s="2"/>
      <c r="J50071" s="2"/>
    </row>
    <row r="50072">
      <c r="D50072" s="2"/>
      <c r="G50072" s="2"/>
      <c r="J50072" s="2"/>
    </row>
    <row r="50073">
      <c r="D50073" s="2"/>
      <c r="G50073" s="2"/>
      <c r="J50073" s="2"/>
    </row>
    <row r="50074">
      <c r="D50074" s="2"/>
      <c r="G50074" s="2"/>
      <c r="J50074" s="2"/>
    </row>
    <row r="50075">
      <c r="D50075" s="2"/>
      <c r="G50075" s="2"/>
      <c r="J50075" s="2"/>
    </row>
    <row r="50076">
      <c r="D50076" s="2"/>
      <c r="G50076" s="2"/>
      <c r="J50076" s="2"/>
    </row>
    <row r="50077">
      <c r="D50077" s="2"/>
      <c r="G50077" s="2"/>
      <c r="J50077" s="2"/>
    </row>
    <row r="50078">
      <c r="D50078" s="2"/>
      <c r="G50078" s="2"/>
      <c r="J50078" s="2"/>
    </row>
    <row r="50079">
      <c r="D50079" s="2"/>
      <c r="G50079" s="2"/>
      <c r="J50079" s="2"/>
    </row>
    <row r="50080">
      <c r="D50080" s="2"/>
      <c r="G50080" s="2"/>
      <c r="J50080" s="2"/>
    </row>
    <row r="50081">
      <c r="D50081" s="2"/>
      <c r="G50081" s="2"/>
      <c r="J50081" s="2"/>
    </row>
    <row r="50082">
      <c r="D50082" s="2"/>
      <c r="G50082" s="2"/>
      <c r="J50082" s="2"/>
    </row>
    <row r="50083">
      <c r="D50083" s="2"/>
      <c r="G50083" s="2"/>
      <c r="J50083" s="2"/>
    </row>
    <row r="50084">
      <c r="D50084" s="2"/>
      <c r="G50084" s="2"/>
      <c r="J50084" s="2"/>
    </row>
    <row r="50085">
      <c r="D50085" s="2"/>
      <c r="G50085" s="2"/>
      <c r="J50085" s="2"/>
    </row>
    <row r="50086">
      <c r="D50086" s="2"/>
      <c r="G50086" s="2"/>
      <c r="J50086" s="2"/>
    </row>
    <row r="50087">
      <c r="D50087" s="2"/>
      <c r="G50087" s="2"/>
      <c r="J50087" s="2"/>
    </row>
    <row r="50088">
      <c r="D50088" s="2"/>
      <c r="G50088" s="2"/>
      <c r="J50088" s="2"/>
    </row>
    <row r="50089">
      <c r="D50089" s="2"/>
      <c r="G50089" s="2"/>
      <c r="J50089" s="2"/>
    </row>
    <row r="50090">
      <c r="D50090" s="2"/>
      <c r="G50090" s="2"/>
      <c r="J50090" s="2"/>
    </row>
    <row r="50091">
      <c r="D50091" s="2"/>
      <c r="G50091" s="2"/>
      <c r="J50091" s="2"/>
    </row>
    <row r="50092">
      <c r="D50092" s="2"/>
      <c r="G50092" s="2"/>
      <c r="J50092" s="2"/>
    </row>
    <row r="50093">
      <c r="D50093" s="2"/>
      <c r="G50093" s="2"/>
      <c r="J50093" s="2"/>
    </row>
    <row r="50094">
      <c r="D50094" s="2"/>
      <c r="G50094" s="2"/>
      <c r="J50094" s="2"/>
    </row>
    <row r="50095">
      <c r="D50095" s="2"/>
      <c r="G50095" s="2"/>
      <c r="J50095" s="2"/>
    </row>
    <row r="50096">
      <c r="D50096" s="2"/>
      <c r="G50096" s="2"/>
      <c r="J50096" s="2"/>
    </row>
    <row r="50097">
      <c r="D50097" s="2"/>
      <c r="G50097" s="2"/>
      <c r="J50097" s="2"/>
    </row>
    <row r="50098">
      <c r="D50098" s="2"/>
      <c r="G50098" s="2"/>
      <c r="J50098" s="2"/>
    </row>
    <row r="50099">
      <c r="D50099" s="2"/>
      <c r="G50099" s="2"/>
      <c r="J50099" s="2"/>
    </row>
    <row r="50100">
      <c r="D50100" s="2"/>
      <c r="G50100" s="2"/>
      <c r="J50100" s="2"/>
    </row>
    <row r="50101">
      <c r="D50101" s="2"/>
      <c r="G50101" s="2"/>
      <c r="J50101" s="2"/>
    </row>
    <row r="50102">
      <c r="D50102" s="2"/>
      <c r="G50102" s="2"/>
      <c r="J50102" s="2"/>
    </row>
    <row r="50103">
      <c r="D50103" s="2"/>
      <c r="G50103" s="2"/>
      <c r="J50103" s="2"/>
    </row>
    <row r="50104">
      <c r="D50104" s="2"/>
      <c r="G50104" s="2"/>
      <c r="J50104" s="2"/>
    </row>
    <row r="50105">
      <c r="D50105" s="2"/>
      <c r="G50105" s="2"/>
      <c r="J50105" s="2"/>
    </row>
    <row r="50106">
      <c r="D50106" s="2"/>
      <c r="G50106" s="2"/>
      <c r="J50106" s="2"/>
    </row>
    <row r="50107">
      <c r="D50107" s="2"/>
      <c r="G50107" s="2"/>
      <c r="J50107" s="2"/>
    </row>
    <row r="50108">
      <c r="D50108" s="2"/>
      <c r="G50108" s="2"/>
      <c r="J50108" s="2"/>
    </row>
    <row r="50109">
      <c r="D50109" s="2"/>
      <c r="G50109" s="2"/>
      <c r="J50109" s="2"/>
    </row>
    <row r="50110">
      <c r="D50110" s="2"/>
      <c r="G50110" s="2"/>
      <c r="J50110" s="2"/>
    </row>
    <row r="50111">
      <c r="D50111" s="2"/>
      <c r="G50111" s="2"/>
      <c r="J50111" s="2"/>
    </row>
    <row r="50112">
      <c r="D50112" s="2"/>
      <c r="G50112" s="2"/>
      <c r="J50112" s="2"/>
    </row>
    <row r="50113">
      <c r="D50113" s="2"/>
      <c r="G50113" s="2"/>
      <c r="J50113" s="2"/>
    </row>
    <row r="50114">
      <c r="D50114" s="2"/>
      <c r="G50114" s="2"/>
      <c r="J50114" s="2"/>
    </row>
    <row r="50115">
      <c r="D50115" s="2"/>
      <c r="G50115" s="2"/>
      <c r="J50115" s="2"/>
    </row>
    <row r="50116">
      <c r="D50116" s="2"/>
      <c r="G50116" s="2"/>
      <c r="J50116" s="2"/>
    </row>
    <row r="50117">
      <c r="D50117" s="2"/>
      <c r="G50117" s="2"/>
      <c r="J50117" s="2"/>
    </row>
    <row r="50118">
      <c r="D50118" s="2"/>
      <c r="G50118" s="2"/>
      <c r="J50118" s="2"/>
    </row>
    <row r="50119">
      <c r="D50119" s="2"/>
      <c r="G50119" s="2"/>
      <c r="J50119" s="2"/>
    </row>
    <row r="50120">
      <c r="D50120" s="2"/>
      <c r="G50120" s="2"/>
      <c r="J50120" s="2"/>
    </row>
    <row r="50121">
      <c r="D50121" s="2"/>
      <c r="G50121" s="2"/>
      <c r="J50121" s="2"/>
    </row>
    <row r="50122">
      <c r="D50122" s="2"/>
      <c r="G50122" s="2"/>
      <c r="J50122" s="2"/>
    </row>
    <row r="50123">
      <c r="D50123" s="2"/>
      <c r="G50123" s="2"/>
      <c r="J50123" s="2"/>
    </row>
    <row r="50124">
      <c r="D50124" s="2"/>
      <c r="G50124" s="2"/>
      <c r="J50124" s="2"/>
    </row>
    <row r="50125">
      <c r="D50125" s="2"/>
      <c r="G50125" s="2"/>
      <c r="J50125" s="2"/>
    </row>
    <row r="50126">
      <c r="D50126" s="2"/>
      <c r="G50126" s="2"/>
      <c r="J50126" s="2"/>
    </row>
    <row r="50127">
      <c r="D50127" s="2"/>
      <c r="G50127" s="2"/>
      <c r="J50127" s="2"/>
    </row>
    <row r="50128">
      <c r="D50128" s="2"/>
      <c r="G50128" s="2"/>
      <c r="J50128" s="2"/>
    </row>
    <row r="50129">
      <c r="D50129" s="2"/>
      <c r="G50129" s="2"/>
      <c r="J50129" s="2"/>
    </row>
    <row r="50130">
      <c r="D50130" s="2"/>
      <c r="G50130" s="2"/>
      <c r="J50130" s="2"/>
    </row>
    <row r="50131">
      <c r="D50131" s="2"/>
      <c r="G50131" s="2"/>
      <c r="J50131" s="2"/>
    </row>
    <row r="50132">
      <c r="D50132" s="2"/>
      <c r="G50132" s="2"/>
      <c r="J50132" s="2"/>
    </row>
    <row r="50133">
      <c r="D50133" s="2"/>
      <c r="G50133" s="2"/>
      <c r="J50133" s="2"/>
    </row>
    <row r="50134">
      <c r="D50134" s="2"/>
      <c r="G50134" s="2"/>
      <c r="J50134" s="2"/>
    </row>
    <row r="50135">
      <c r="D50135" s="2"/>
      <c r="G50135" s="2"/>
      <c r="J50135" s="2"/>
    </row>
    <row r="50136">
      <c r="D50136" s="2"/>
      <c r="G50136" s="2"/>
      <c r="J50136" s="2"/>
    </row>
    <row r="50137">
      <c r="D50137" s="2"/>
      <c r="G50137" s="2"/>
      <c r="J50137" s="2"/>
    </row>
    <row r="50138">
      <c r="D50138" s="2"/>
      <c r="G50138" s="2"/>
      <c r="J50138" s="2"/>
    </row>
    <row r="50139">
      <c r="D50139" s="2"/>
      <c r="G50139" s="2"/>
      <c r="J50139" s="2"/>
    </row>
    <row r="50140">
      <c r="D50140" s="2"/>
      <c r="G50140" s="2"/>
      <c r="J50140" s="2"/>
    </row>
    <row r="50141">
      <c r="D50141" s="2"/>
      <c r="G50141" s="2"/>
      <c r="J50141" s="2"/>
    </row>
    <row r="50142">
      <c r="D50142" s="2"/>
      <c r="G50142" s="2"/>
      <c r="J50142" s="2"/>
    </row>
    <row r="50143">
      <c r="D50143" s="2"/>
      <c r="G50143" s="2"/>
      <c r="J50143" s="2"/>
    </row>
    <row r="50144">
      <c r="D50144" s="2"/>
      <c r="G50144" s="2"/>
      <c r="J50144" s="2"/>
    </row>
    <row r="50145">
      <c r="D50145" s="2"/>
      <c r="G50145" s="2"/>
      <c r="J50145" s="2"/>
    </row>
    <row r="50146">
      <c r="D50146" s="2"/>
      <c r="G50146" s="2"/>
      <c r="J50146" s="2"/>
    </row>
    <row r="50147">
      <c r="D50147" s="2"/>
      <c r="G50147" s="2"/>
      <c r="J50147" s="2"/>
    </row>
    <row r="50148">
      <c r="D50148" s="2"/>
      <c r="G50148" s="2"/>
      <c r="J50148" s="2"/>
    </row>
    <row r="50149">
      <c r="D50149" s="2"/>
      <c r="G50149" s="2"/>
      <c r="J50149" s="2"/>
    </row>
    <row r="50150">
      <c r="D50150" s="2"/>
      <c r="G50150" s="2"/>
      <c r="J50150" s="2"/>
    </row>
    <row r="50151">
      <c r="D50151" s="2"/>
      <c r="G50151" s="2"/>
      <c r="J50151" s="2"/>
    </row>
    <row r="50152">
      <c r="D50152" s="2"/>
      <c r="G50152" s="2"/>
      <c r="J50152" s="2"/>
    </row>
    <row r="50153">
      <c r="D50153" s="2"/>
      <c r="G50153" s="2"/>
      <c r="J50153" s="2"/>
    </row>
    <row r="50154">
      <c r="D50154" s="2"/>
      <c r="G50154" s="2"/>
      <c r="J50154" s="2"/>
    </row>
    <row r="50155">
      <c r="D50155" s="2"/>
      <c r="G50155" s="2"/>
      <c r="J50155" s="2"/>
    </row>
    <row r="50156">
      <c r="D50156" s="2"/>
      <c r="G50156" s="2"/>
      <c r="J50156" s="2"/>
    </row>
    <row r="50157">
      <c r="D50157" s="2"/>
      <c r="G50157" s="2"/>
      <c r="J50157" s="2"/>
    </row>
    <row r="50158">
      <c r="D50158" s="2"/>
      <c r="G50158" s="2"/>
      <c r="J50158" s="2"/>
    </row>
    <row r="50159">
      <c r="D50159" s="2"/>
      <c r="G50159" s="2"/>
      <c r="J50159" s="2"/>
    </row>
    <row r="50160">
      <c r="D50160" s="2"/>
      <c r="G50160" s="2"/>
      <c r="J50160" s="2"/>
    </row>
    <row r="50161">
      <c r="D50161" s="2"/>
      <c r="G50161" s="2"/>
      <c r="J50161" s="2"/>
    </row>
    <row r="50162">
      <c r="D50162" s="2"/>
      <c r="G50162" s="2"/>
      <c r="J50162" s="2"/>
    </row>
    <row r="50163">
      <c r="D50163" s="2"/>
      <c r="G50163" s="2"/>
      <c r="J50163" s="2"/>
    </row>
    <row r="50164">
      <c r="D50164" s="2"/>
      <c r="G50164" s="2"/>
      <c r="J50164" s="2"/>
    </row>
    <row r="50165">
      <c r="D50165" s="2"/>
      <c r="G50165" s="2"/>
      <c r="J50165" s="2"/>
    </row>
    <row r="50166">
      <c r="D50166" s="2"/>
      <c r="G50166" s="2"/>
      <c r="J50166" s="2"/>
    </row>
    <row r="50167">
      <c r="D50167" s="2"/>
      <c r="G50167" s="2"/>
      <c r="J50167" s="2"/>
    </row>
    <row r="50168">
      <c r="D50168" s="2"/>
      <c r="G50168" s="2"/>
      <c r="J50168" s="2"/>
    </row>
    <row r="50169">
      <c r="D50169" s="2"/>
      <c r="G50169" s="2"/>
      <c r="J50169" s="2"/>
    </row>
    <row r="50170">
      <c r="D50170" s="2"/>
      <c r="G50170" s="2"/>
      <c r="J50170" s="2"/>
    </row>
    <row r="50171">
      <c r="D50171" s="2"/>
      <c r="G50171" s="2"/>
      <c r="J50171" s="2"/>
    </row>
    <row r="50172">
      <c r="D50172" s="2"/>
      <c r="G50172" s="2"/>
      <c r="J50172" s="2"/>
    </row>
    <row r="50173">
      <c r="D50173" s="2"/>
      <c r="G50173" s="2"/>
      <c r="J50173" s="2"/>
    </row>
    <row r="50174">
      <c r="D50174" s="2"/>
      <c r="G50174" s="2"/>
      <c r="J50174" s="2"/>
    </row>
    <row r="50175">
      <c r="D50175" s="2"/>
      <c r="G50175" s="2"/>
      <c r="J50175" s="2"/>
    </row>
    <row r="50176">
      <c r="D50176" s="2"/>
      <c r="G50176" s="2"/>
      <c r="J50176" s="2"/>
    </row>
    <row r="50177">
      <c r="D50177" s="2"/>
      <c r="G50177" s="2"/>
      <c r="J50177" s="2"/>
    </row>
    <row r="50178">
      <c r="D50178" s="2"/>
      <c r="G50178" s="2"/>
      <c r="J50178" s="2"/>
    </row>
    <row r="50179">
      <c r="D50179" s="2"/>
      <c r="G50179" s="2"/>
      <c r="J50179" s="2"/>
    </row>
    <row r="50180">
      <c r="D50180" s="2"/>
      <c r="G50180" s="2"/>
      <c r="J50180" s="2"/>
    </row>
    <row r="50181">
      <c r="D50181" s="2"/>
      <c r="G50181" s="2"/>
      <c r="J50181" s="2"/>
    </row>
    <row r="50182">
      <c r="D50182" s="2"/>
      <c r="G50182" s="2"/>
      <c r="J50182" s="2"/>
    </row>
    <row r="50183">
      <c r="D50183" s="2"/>
      <c r="G50183" s="2"/>
      <c r="J50183" s="2"/>
    </row>
    <row r="50184">
      <c r="D50184" s="2"/>
      <c r="G50184" s="2"/>
      <c r="J50184" s="2"/>
    </row>
    <row r="50185">
      <c r="D50185" s="2"/>
      <c r="G50185" s="2"/>
      <c r="J50185" s="2"/>
    </row>
    <row r="50186">
      <c r="D50186" s="2"/>
      <c r="G50186" s="2"/>
      <c r="J50186" s="2"/>
    </row>
    <row r="50187">
      <c r="D50187" s="2"/>
      <c r="G50187" s="2"/>
      <c r="J50187" s="2"/>
    </row>
    <row r="50188">
      <c r="D50188" s="2"/>
      <c r="G50188" s="2"/>
      <c r="J50188" s="2"/>
    </row>
    <row r="50189">
      <c r="D50189" s="2"/>
      <c r="G50189" s="2"/>
      <c r="J50189" s="2"/>
    </row>
    <row r="50190">
      <c r="D50190" s="2"/>
      <c r="G50190" s="2"/>
      <c r="J50190" s="2"/>
    </row>
    <row r="50191">
      <c r="D50191" s="2"/>
      <c r="G50191" s="2"/>
      <c r="J50191" s="2"/>
    </row>
    <row r="50192">
      <c r="D50192" s="2"/>
      <c r="G50192" s="2"/>
      <c r="J50192" s="2"/>
    </row>
    <row r="50193">
      <c r="D50193" s="2"/>
      <c r="G50193" s="2"/>
      <c r="J50193" s="2"/>
    </row>
    <row r="50194">
      <c r="D50194" s="2"/>
      <c r="G50194" s="2"/>
      <c r="J50194" s="2"/>
    </row>
    <row r="50195">
      <c r="D50195" s="2"/>
      <c r="G50195" s="2"/>
      <c r="J50195" s="2"/>
    </row>
    <row r="50196">
      <c r="D50196" s="2"/>
      <c r="G50196" s="2"/>
      <c r="J50196" s="2"/>
    </row>
    <row r="50197">
      <c r="D50197" s="2"/>
      <c r="G50197" s="2"/>
      <c r="J50197" s="2"/>
    </row>
    <row r="50198">
      <c r="D50198" s="2"/>
      <c r="G50198" s="2"/>
      <c r="J50198" s="2"/>
    </row>
    <row r="50199">
      <c r="D50199" s="2"/>
      <c r="G50199" s="2"/>
      <c r="J50199" s="2"/>
    </row>
    <row r="50200">
      <c r="D50200" s="2"/>
      <c r="G50200" s="2"/>
      <c r="J50200" s="2"/>
    </row>
    <row r="50201">
      <c r="D50201" s="2"/>
      <c r="G50201" s="2"/>
      <c r="J50201" s="2"/>
    </row>
    <row r="50202">
      <c r="D50202" s="2"/>
      <c r="G50202" s="2"/>
      <c r="J50202" s="2"/>
    </row>
    <row r="50203">
      <c r="D50203" s="2"/>
      <c r="G50203" s="2"/>
      <c r="J50203" s="2"/>
    </row>
    <row r="50204">
      <c r="D50204" s="2"/>
      <c r="G50204" s="2"/>
      <c r="J50204" s="2"/>
    </row>
    <row r="50205">
      <c r="D50205" s="2"/>
      <c r="G50205" s="2"/>
      <c r="J50205" s="2"/>
    </row>
    <row r="50206">
      <c r="D50206" s="2"/>
      <c r="G50206" s="2"/>
      <c r="J50206" s="2"/>
    </row>
    <row r="50207">
      <c r="D50207" s="2"/>
      <c r="G50207" s="2"/>
      <c r="J50207" s="2"/>
    </row>
    <row r="50208">
      <c r="D50208" s="2"/>
      <c r="G50208" s="2"/>
      <c r="J50208" s="2"/>
    </row>
    <row r="50209">
      <c r="D50209" s="2"/>
      <c r="G50209" s="2"/>
      <c r="J50209" s="2"/>
    </row>
    <row r="50210">
      <c r="D50210" s="2"/>
      <c r="G50210" s="2"/>
      <c r="J50210" s="2"/>
    </row>
    <row r="50211">
      <c r="D50211" s="2"/>
      <c r="G50211" s="2"/>
      <c r="J50211" s="2"/>
    </row>
    <row r="50212">
      <c r="D50212" s="2"/>
      <c r="G50212" s="2"/>
      <c r="J50212" s="2"/>
    </row>
    <row r="50213">
      <c r="D50213" s="2"/>
      <c r="G50213" s="2"/>
      <c r="J50213" s="2"/>
    </row>
    <row r="50214">
      <c r="D50214" s="2"/>
      <c r="G50214" s="2"/>
      <c r="J50214" s="2"/>
    </row>
    <row r="50215">
      <c r="D50215" s="2"/>
      <c r="G50215" s="2"/>
      <c r="J50215" s="2"/>
    </row>
    <row r="50216">
      <c r="D50216" s="2"/>
      <c r="G50216" s="2"/>
      <c r="J50216" s="2"/>
    </row>
    <row r="50217">
      <c r="D50217" s="2"/>
      <c r="G50217" s="2"/>
      <c r="J50217" s="2"/>
    </row>
    <row r="50218">
      <c r="D50218" s="2"/>
      <c r="G50218" s="2"/>
      <c r="J50218" s="2"/>
    </row>
    <row r="50219">
      <c r="D50219" s="2"/>
      <c r="G50219" s="2"/>
      <c r="J50219" s="2"/>
    </row>
    <row r="50220">
      <c r="D50220" s="2"/>
      <c r="G50220" s="2"/>
      <c r="J50220" s="2"/>
    </row>
    <row r="50221">
      <c r="D50221" s="2"/>
      <c r="G50221" s="2"/>
      <c r="J50221" s="2"/>
    </row>
    <row r="50222">
      <c r="D50222" s="2"/>
      <c r="G50222" s="2"/>
      <c r="J50222" s="2"/>
    </row>
    <row r="50223">
      <c r="D50223" s="2"/>
      <c r="G50223" s="2"/>
      <c r="J50223" s="2"/>
    </row>
    <row r="50224">
      <c r="D50224" s="2"/>
      <c r="G50224" s="2"/>
      <c r="J50224" s="2"/>
    </row>
    <row r="50225">
      <c r="D50225" s="2"/>
      <c r="G50225" s="2"/>
      <c r="J50225" s="2"/>
    </row>
    <row r="50226">
      <c r="D50226" s="2"/>
      <c r="G50226" s="2"/>
      <c r="J50226" s="2"/>
    </row>
    <row r="50227">
      <c r="D50227" s="2"/>
      <c r="G50227" s="2"/>
      <c r="J50227" s="2"/>
    </row>
    <row r="50228">
      <c r="D50228" s="2"/>
      <c r="G50228" s="2"/>
      <c r="J50228" s="2"/>
    </row>
    <row r="50229">
      <c r="D50229" s="2"/>
      <c r="G50229" s="2"/>
      <c r="J50229" s="2"/>
    </row>
    <row r="50230">
      <c r="D50230" s="2"/>
      <c r="G50230" s="2"/>
      <c r="J50230" s="2"/>
    </row>
    <row r="50231">
      <c r="D50231" s="2"/>
      <c r="G50231" s="2"/>
      <c r="J50231" s="2"/>
    </row>
    <row r="50232">
      <c r="D50232" s="2"/>
      <c r="G50232" s="2"/>
      <c r="J50232" s="2"/>
    </row>
    <row r="50233">
      <c r="D50233" s="2"/>
      <c r="G50233" s="2"/>
      <c r="J50233" s="2"/>
    </row>
    <row r="50234">
      <c r="D50234" s="2"/>
      <c r="G50234" s="2"/>
      <c r="J50234" s="2"/>
    </row>
    <row r="50235">
      <c r="D50235" s="2"/>
      <c r="G50235" s="2"/>
      <c r="J50235" s="2"/>
    </row>
    <row r="50236">
      <c r="D50236" s="2"/>
      <c r="G50236" s="2"/>
      <c r="J50236" s="2"/>
    </row>
    <row r="50237">
      <c r="D50237" s="2"/>
      <c r="G50237" s="2"/>
      <c r="J50237" s="2"/>
    </row>
    <row r="50238">
      <c r="D50238" s="2"/>
      <c r="G50238" s="2"/>
      <c r="J50238" s="2"/>
    </row>
    <row r="50239">
      <c r="D50239" s="2"/>
      <c r="G50239" s="2"/>
      <c r="J50239" s="2"/>
    </row>
    <row r="50240">
      <c r="D50240" s="2"/>
      <c r="G50240" s="2"/>
      <c r="J50240" s="2"/>
    </row>
    <row r="50241">
      <c r="D50241" s="2"/>
      <c r="G50241" s="2"/>
      <c r="J50241" s="2"/>
    </row>
    <row r="50242">
      <c r="D50242" s="2"/>
      <c r="G50242" s="2"/>
      <c r="J50242" s="2"/>
    </row>
    <row r="50243">
      <c r="D50243" s="2"/>
      <c r="G50243" s="2"/>
      <c r="J50243" s="2"/>
    </row>
    <row r="50244">
      <c r="D50244" s="2"/>
      <c r="G50244" s="2"/>
      <c r="J50244" s="2"/>
    </row>
    <row r="50245">
      <c r="D50245" s="2"/>
      <c r="G50245" s="2"/>
      <c r="J50245" s="2"/>
    </row>
    <row r="50246">
      <c r="D50246" s="2"/>
      <c r="G50246" s="2"/>
      <c r="J50246" s="2"/>
    </row>
    <row r="50247">
      <c r="D50247" s="2"/>
      <c r="G50247" s="2"/>
      <c r="J50247" s="2"/>
    </row>
    <row r="50248">
      <c r="D50248" s="2"/>
      <c r="G50248" s="2"/>
      <c r="J50248" s="2"/>
    </row>
    <row r="50249">
      <c r="D50249" s="2"/>
      <c r="G50249" s="2"/>
      <c r="J50249" s="2"/>
    </row>
    <row r="50250">
      <c r="D50250" s="2"/>
      <c r="G50250" s="2"/>
      <c r="J50250" s="2"/>
    </row>
    <row r="50251">
      <c r="D50251" s="2"/>
      <c r="G50251" s="2"/>
      <c r="J50251" s="2"/>
    </row>
    <row r="50252">
      <c r="D50252" s="2"/>
      <c r="G50252" s="2"/>
      <c r="J50252" s="2"/>
    </row>
    <row r="50253">
      <c r="D50253" s="2"/>
      <c r="G50253" s="2"/>
      <c r="J50253" s="2"/>
    </row>
    <row r="50254">
      <c r="D50254" s="2"/>
      <c r="G50254" s="2"/>
      <c r="J50254" s="2"/>
    </row>
    <row r="50255">
      <c r="D50255" s="2"/>
      <c r="G50255" s="2"/>
      <c r="J50255" s="2"/>
    </row>
    <row r="50256">
      <c r="D50256" s="2"/>
      <c r="G50256" s="2"/>
      <c r="J50256" s="2"/>
    </row>
    <row r="50257">
      <c r="D50257" s="2"/>
      <c r="G50257" s="2"/>
      <c r="J50257" s="2"/>
    </row>
    <row r="50258">
      <c r="D50258" s="2"/>
      <c r="G50258" s="2"/>
      <c r="J50258" s="2"/>
    </row>
    <row r="50259">
      <c r="D50259" s="2"/>
      <c r="G50259" s="2"/>
      <c r="J50259" s="2"/>
    </row>
    <row r="50260">
      <c r="D50260" s="2"/>
      <c r="G50260" s="2"/>
      <c r="J50260" s="2"/>
    </row>
    <row r="50261">
      <c r="D50261" s="2"/>
      <c r="G50261" s="2"/>
      <c r="J50261" s="2"/>
    </row>
    <row r="50262">
      <c r="D50262" s="2"/>
      <c r="G50262" s="2"/>
      <c r="J50262" s="2"/>
    </row>
    <row r="50263">
      <c r="D50263" s="2"/>
      <c r="G50263" s="2"/>
      <c r="J50263" s="2"/>
    </row>
    <row r="50264">
      <c r="D50264" s="2"/>
      <c r="G50264" s="2"/>
      <c r="J50264" s="2"/>
    </row>
    <row r="50265">
      <c r="D50265" s="2"/>
      <c r="G50265" s="2"/>
      <c r="J50265" s="2"/>
    </row>
    <row r="50266">
      <c r="D50266" s="2"/>
      <c r="G50266" s="2"/>
      <c r="J50266" s="2"/>
    </row>
    <row r="50267">
      <c r="D50267" s="2"/>
      <c r="G50267" s="2"/>
      <c r="J50267" s="2"/>
    </row>
    <row r="50268">
      <c r="D50268" s="2"/>
      <c r="G50268" s="2"/>
      <c r="J50268" s="2"/>
    </row>
    <row r="50269">
      <c r="D50269" s="2"/>
      <c r="G50269" s="2"/>
      <c r="J50269" s="2"/>
    </row>
    <row r="50270">
      <c r="D50270" s="2"/>
      <c r="G50270" s="2"/>
      <c r="J50270" s="2"/>
    </row>
    <row r="50271">
      <c r="D50271" s="2"/>
      <c r="G50271" s="2"/>
      <c r="J50271" s="2"/>
    </row>
    <row r="50272">
      <c r="D50272" s="2"/>
      <c r="G50272" s="2"/>
      <c r="J50272" s="2"/>
    </row>
    <row r="50273">
      <c r="D50273" s="2"/>
      <c r="G50273" s="2"/>
      <c r="J50273" s="2"/>
    </row>
    <row r="50274">
      <c r="D50274" s="2"/>
      <c r="G50274" s="2"/>
      <c r="J50274" s="2"/>
    </row>
    <row r="50275">
      <c r="D50275" s="2"/>
      <c r="G50275" s="2"/>
      <c r="J50275" s="2"/>
    </row>
    <row r="50276">
      <c r="D50276" s="2"/>
      <c r="G50276" s="2"/>
      <c r="J50276" s="2"/>
    </row>
    <row r="50277">
      <c r="D50277" s="2"/>
      <c r="G50277" s="2"/>
      <c r="J50277" s="2"/>
    </row>
    <row r="50278">
      <c r="D50278" s="2"/>
      <c r="G50278" s="2"/>
      <c r="J50278" s="2"/>
    </row>
    <row r="50279">
      <c r="D50279" s="2"/>
      <c r="G50279" s="2"/>
      <c r="J50279" s="2"/>
    </row>
    <row r="50280">
      <c r="D50280" s="2"/>
      <c r="G50280" s="2"/>
      <c r="J50280" s="2"/>
    </row>
    <row r="50281">
      <c r="D50281" s="2"/>
      <c r="G50281" s="2"/>
      <c r="J50281" s="2"/>
    </row>
    <row r="50282">
      <c r="D50282" s="2"/>
      <c r="G50282" s="2"/>
      <c r="J50282" s="2"/>
    </row>
    <row r="50283">
      <c r="D50283" s="2"/>
      <c r="G50283" s="2"/>
      <c r="J50283" s="2"/>
    </row>
    <row r="50284">
      <c r="D50284" s="2"/>
      <c r="G50284" s="2"/>
      <c r="J50284" s="2"/>
    </row>
    <row r="50285">
      <c r="D50285" s="2"/>
      <c r="G50285" s="2"/>
      <c r="J50285" s="2"/>
    </row>
    <row r="50286">
      <c r="D50286" s="2"/>
      <c r="G50286" s="2"/>
      <c r="J50286" s="2"/>
    </row>
    <row r="50287">
      <c r="D50287" s="2"/>
      <c r="G50287" s="2"/>
      <c r="J50287" s="2"/>
    </row>
    <row r="50288">
      <c r="D50288" s="2"/>
      <c r="G50288" s="2"/>
      <c r="J50288" s="2"/>
    </row>
    <row r="50289">
      <c r="D50289" s="2"/>
      <c r="G50289" s="2"/>
      <c r="J50289" s="2"/>
    </row>
    <row r="50290">
      <c r="D50290" s="2"/>
      <c r="G50290" s="2"/>
      <c r="J50290" s="2"/>
    </row>
    <row r="50291">
      <c r="D50291" s="2"/>
      <c r="G50291" s="2"/>
      <c r="J50291" s="2"/>
    </row>
    <row r="50292">
      <c r="D50292" s="2"/>
      <c r="G50292" s="2"/>
      <c r="J50292" s="2"/>
    </row>
    <row r="50293">
      <c r="D50293" s="2"/>
      <c r="G50293" s="2"/>
      <c r="J50293" s="2"/>
    </row>
    <row r="50294">
      <c r="D50294" s="2"/>
      <c r="G50294" s="2"/>
      <c r="J50294" s="2"/>
    </row>
    <row r="50295">
      <c r="D50295" s="2"/>
      <c r="G50295" s="2"/>
      <c r="J50295" s="2"/>
    </row>
    <row r="50296">
      <c r="D50296" s="2"/>
      <c r="G50296" s="2"/>
      <c r="J50296" s="2"/>
    </row>
    <row r="50297">
      <c r="D50297" s="2"/>
      <c r="G50297" s="2"/>
      <c r="J50297" s="2"/>
    </row>
    <row r="50298">
      <c r="D50298" s="2"/>
      <c r="G50298" s="2"/>
      <c r="J50298" s="2"/>
    </row>
    <row r="50299">
      <c r="D50299" s="2"/>
      <c r="G50299" s="2"/>
      <c r="J50299" s="2"/>
    </row>
    <row r="50300">
      <c r="D50300" s="2"/>
      <c r="G50300" s="2"/>
      <c r="J50300" s="2"/>
    </row>
    <row r="50301">
      <c r="D50301" s="2"/>
      <c r="G50301" s="2"/>
      <c r="J50301" s="2"/>
    </row>
    <row r="50302">
      <c r="D50302" s="2"/>
      <c r="G50302" s="2"/>
      <c r="J50302" s="2"/>
    </row>
    <row r="50303">
      <c r="D50303" s="2"/>
      <c r="G50303" s="2"/>
      <c r="J50303" s="2"/>
    </row>
    <row r="50304">
      <c r="D50304" s="2"/>
      <c r="G50304" s="2"/>
      <c r="J50304" s="2"/>
    </row>
    <row r="50305">
      <c r="D50305" s="2"/>
      <c r="G50305" s="2"/>
      <c r="J50305" s="2"/>
    </row>
    <row r="50306">
      <c r="D50306" s="2"/>
      <c r="G50306" s="2"/>
      <c r="J50306" s="2"/>
    </row>
    <row r="50307">
      <c r="D50307" s="2"/>
      <c r="G50307" s="2"/>
      <c r="J50307" s="2"/>
    </row>
    <row r="50308">
      <c r="D50308" s="2"/>
      <c r="G50308" s="2"/>
      <c r="J50308" s="2"/>
    </row>
    <row r="50309">
      <c r="D50309" s="2"/>
      <c r="G50309" s="2"/>
      <c r="J50309" s="2"/>
    </row>
    <row r="50310">
      <c r="D50310" s="2"/>
      <c r="G50310" s="2"/>
      <c r="J50310" s="2"/>
    </row>
    <row r="50311">
      <c r="D50311" s="2"/>
      <c r="G50311" s="2"/>
      <c r="J50311" s="2"/>
    </row>
    <row r="50312">
      <c r="D50312" s="2"/>
      <c r="G50312" s="2"/>
      <c r="J50312" s="2"/>
    </row>
    <row r="50313">
      <c r="D50313" s="2"/>
      <c r="G50313" s="2"/>
      <c r="J50313" s="2"/>
    </row>
    <row r="50314">
      <c r="D50314" s="2"/>
      <c r="G50314" s="2"/>
      <c r="J50314" s="2"/>
    </row>
    <row r="50315">
      <c r="D50315" s="2"/>
      <c r="G50315" s="2"/>
      <c r="J50315" s="2"/>
    </row>
    <row r="50316">
      <c r="D50316" s="2"/>
      <c r="G50316" s="2"/>
      <c r="J50316" s="2"/>
    </row>
    <row r="50317">
      <c r="D50317" s="2"/>
      <c r="G50317" s="2"/>
      <c r="J50317" s="2"/>
    </row>
    <row r="50318">
      <c r="D50318" s="2"/>
      <c r="G50318" s="2"/>
      <c r="J50318" s="2"/>
    </row>
    <row r="50319">
      <c r="D50319" s="2"/>
      <c r="G50319" s="2"/>
      <c r="J50319" s="2"/>
    </row>
    <row r="50320">
      <c r="D50320" s="2"/>
      <c r="G50320" s="2"/>
      <c r="J50320" s="2"/>
    </row>
    <row r="50321">
      <c r="D50321" s="2"/>
      <c r="G50321" s="2"/>
      <c r="J50321" s="2"/>
    </row>
    <row r="50322">
      <c r="D50322" s="2"/>
      <c r="G50322" s="2"/>
      <c r="J50322" s="2"/>
    </row>
    <row r="50323">
      <c r="D50323" s="2"/>
      <c r="G50323" s="2"/>
      <c r="J50323" s="2"/>
    </row>
    <row r="50324">
      <c r="D50324" s="2"/>
      <c r="G50324" s="2"/>
      <c r="J50324" s="2"/>
    </row>
    <row r="50325">
      <c r="D50325" s="2"/>
      <c r="G50325" s="2"/>
      <c r="J50325" s="2"/>
    </row>
    <row r="50326">
      <c r="D50326" s="2"/>
      <c r="G50326" s="2"/>
      <c r="J50326" s="2"/>
    </row>
    <row r="50327">
      <c r="D50327" s="2"/>
      <c r="G50327" s="2"/>
      <c r="J50327" s="2"/>
    </row>
    <row r="50328">
      <c r="D50328" s="2"/>
      <c r="G50328" s="2"/>
      <c r="J50328" s="2"/>
    </row>
    <row r="50329">
      <c r="D50329" s="2"/>
      <c r="G50329" s="2"/>
      <c r="J50329" s="2"/>
    </row>
    <row r="50330">
      <c r="D50330" s="2"/>
      <c r="G50330" s="2"/>
      <c r="J50330" s="2"/>
    </row>
    <row r="50331">
      <c r="D50331" s="2"/>
      <c r="G50331" s="2"/>
      <c r="J50331" s="2"/>
    </row>
    <row r="50332">
      <c r="D50332" s="2"/>
      <c r="G50332" s="2"/>
      <c r="J50332" s="2"/>
    </row>
    <row r="50333">
      <c r="D50333" s="2"/>
      <c r="G50333" s="2"/>
      <c r="J50333" s="2"/>
    </row>
    <row r="50334">
      <c r="D50334" s="2"/>
      <c r="G50334" s="2"/>
      <c r="J50334" s="2"/>
    </row>
    <row r="50335">
      <c r="D50335" s="2"/>
      <c r="G50335" s="2"/>
      <c r="J50335" s="2"/>
    </row>
    <row r="50336">
      <c r="D50336" s="2"/>
      <c r="G50336" s="2"/>
      <c r="J50336" s="2"/>
    </row>
    <row r="50337">
      <c r="D50337" s="2"/>
      <c r="G50337" s="2"/>
      <c r="J50337" s="2"/>
    </row>
    <row r="50338">
      <c r="D50338" s="2"/>
      <c r="G50338" s="2"/>
      <c r="J50338" s="2"/>
    </row>
    <row r="50339">
      <c r="D50339" s="2"/>
      <c r="G50339" s="2"/>
      <c r="J50339" s="2"/>
    </row>
    <row r="50340">
      <c r="D50340" s="2"/>
      <c r="G50340" s="2"/>
      <c r="J50340" s="2"/>
    </row>
    <row r="50341">
      <c r="D50341" s="2"/>
      <c r="G50341" s="2"/>
      <c r="J50341" s="2"/>
    </row>
    <row r="50342">
      <c r="D50342" s="2"/>
      <c r="G50342" s="2"/>
      <c r="J50342" s="2"/>
    </row>
    <row r="50343">
      <c r="D50343" s="2"/>
      <c r="G50343" s="2"/>
      <c r="J50343" s="2"/>
    </row>
    <row r="50344">
      <c r="D50344" s="2"/>
      <c r="G50344" s="2"/>
      <c r="J50344" s="2"/>
    </row>
    <row r="50345">
      <c r="D50345" s="2"/>
      <c r="G50345" s="2"/>
      <c r="J50345" s="2"/>
    </row>
    <row r="50346">
      <c r="D50346" s="2"/>
      <c r="G50346" s="2"/>
      <c r="J50346" s="2"/>
    </row>
    <row r="50347">
      <c r="D50347" s="2"/>
      <c r="G50347" s="2"/>
      <c r="J50347" s="2"/>
    </row>
    <row r="50348">
      <c r="D50348" s="2"/>
      <c r="G50348" s="2"/>
      <c r="J50348" s="2"/>
    </row>
    <row r="50349">
      <c r="D50349" s="2"/>
      <c r="G50349" s="2"/>
      <c r="J50349" s="2"/>
    </row>
    <row r="50350">
      <c r="D50350" s="2"/>
      <c r="G50350" s="2"/>
      <c r="J50350" s="2"/>
    </row>
    <row r="50351">
      <c r="D50351" s="2"/>
      <c r="G50351" s="2"/>
      <c r="J50351" s="2"/>
    </row>
    <row r="50352">
      <c r="D50352" s="2"/>
      <c r="G50352" s="2"/>
      <c r="J50352" s="2"/>
    </row>
    <row r="50353">
      <c r="D50353" s="2"/>
      <c r="G50353" s="2"/>
      <c r="J50353" s="2"/>
    </row>
    <row r="50354">
      <c r="D50354" s="2"/>
      <c r="G50354" s="2"/>
      <c r="J50354" s="2"/>
    </row>
    <row r="50355">
      <c r="D50355" s="2"/>
      <c r="G50355" s="2"/>
      <c r="J50355" s="2"/>
    </row>
    <row r="50356">
      <c r="D50356" s="2"/>
      <c r="G50356" s="2"/>
      <c r="J50356" s="2"/>
    </row>
    <row r="50357">
      <c r="D50357" s="2"/>
      <c r="G50357" s="2"/>
      <c r="J50357" s="2"/>
    </row>
    <row r="50358">
      <c r="D50358" s="2"/>
      <c r="G50358" s="2"/>
      <c r="J50358" s="2"/>
    </row>
    <row r="50359">
      <c r="D50359" s="2"/>
      <c r="G50359" s="2"/>
      <c r="J50359" s="2"/>
    </row>
    <row r="50360">
      <c r="D50360" s="2"/>
      <c r="G50360" s="2"/>
      <c r="J50360" s="2"/>
    </row>
    <row r="50361">
      <c r="D50361" s="2"/>
      <c r="G50361" s="2"/>
      <c r="J50361" s="2"/>
    </row>
    <row r="50362">
      <c r="D50362" s="2"/>
      <c r="G50362" s="2"/>
      <c r="J50362" s="2"/>
    </row>
    <row r="50363">
      <c r="D50363" s="2"/>
      <c r="G50363" s="2"/>
      <c r="J50363" s="2"/>
    </row>
    <row r="50364">
      <c r="D50364" s="2"/>
      <c r="G50364" s="2"/>
      <c r="J50364" s="2"/>
    </row>
    <row r="50365">
      <c r="D50365" s="2"/>
      <c r="G50365" s="2"/>
      <c r="J50365" s="2"/>
    </row>
    <row r="50366">
      <c r="D50366" s="2"/>
      <c r="G50366" s="2"/>
      <c r="J50366" s="2"/>
    </row>
    <row r="50367">
      <c r="D50367" s="2"/>
      <c r="G50367" s="2"/>
      <c r="J50367" s="2"/>
    </row>
    <row r="50368">
      <c r="D50368" s="2"/>
      <c r="G50368" s="2"/>
      <c r="J50368" s="2"/>
    </row>
    <row r="50369">
      <c r="D50369" s="2"/>
      <c r="G50369" s="2"/>
      <c r="J50369" s="2"/>
    </row>
    <row r="50370">
      <c r="D50370" s="2"/>
      <c r="G50370" s="2"/>
      <c r="J50370" s="2"/>
    </row>
    <row r="50371">
      <c r="D50371" s="2"/>
      <c r="G50371" s="2"/>
      <c r="J50371" s="2"/>
    </row>
    <row r="50372">
      <c r="D50372" s="2"/>
      <c r="G50372" s="2"/>
      <c r="J50372" s="2"/>
    </row>
    <row r="50373">
      <c r="D50373" s="2"/>
      <c r="G50373" s="2"/>
      <c r="J50373" s="2"/>
    </row>
    <row r="50374">
      <c r="D50374" s="2"/>
      <c r="G50374" s="2"/>
      <c r="J50374" s="2"/>
    </row>
    <row r="50375">
      <c r="D50375" s="2"/>
      <c r="G50375" s="2"/>
      <c r="J50375" s="2"/>
    </row>
    <row r="50376">
      <c r="D50376" s="2"/>
      <c r="G50376" s="2"/>
      <c r="J50376" s="2"/>
    </row>
    <row r="50377">
      <c r="D50377" s="2"/>
      <c r="G50377" s="2"/>
      <c r="J50377" s="2"/>
    </row>
    <row r="50378">
      <c r="D50378" s="2"/>
      <c r="G50378" s="2"/>
      <c r="J50378" s="2"/>
    </row>
    <row r="50379">
      <c r="D50379" s="2"/>
      <c r="G50379" s="2"/>
      <c r="J50379" s="2"/>
    </row>
    <row r="50380">
      <c r="D50380" s="2"/>
      <c r="G50380" s="2"/>
      <c r="J50380" s="2"/>
    </row>
    <row r="50381">
      <c r="D50381" s="2"/>
      <c r="G50381" s="2"/>
      <c r="J50381" s="2"/>
    </row>
    <row r="50382">
      <c r="D50382" s="2"/>
      <c r="G50382" s="2"/>
      <c r="J50382" s="2"/>
    </row>
    <row r="50383">
      <c r="D50383" s="2"/>
      <c r="G50383" s="2"/>
      <c r="J50383" s="2"/>
    </row>
    <row r="50384">
      <c r="D50384" s="2"/>
      <c r="G50384" s="2"/>
      <c r="J50384" s="2"/>
    </row>
    <row r="50385">
      <c r="D50385" s="2"/>
      <c r="G50385" s="2"/>
      <c r="J50385" s="2"/>
    </row>
    <row r="50386">
      <c r="D50386" s="2"/>
      <c r="G50386" s="2"/>
      <c r="J50386" s="2"/>
    </row>
    <row r="50387">
      <c r="D50387" s="2"/>
      <c r="G50387" s="2"/>
      <c r="J50387" s="2"/>
    </row>
    <row r="50388">
      <c r="D50388" s="2"/>
      <c r="G50388" s="2"/>
      <c r="J50388" s="2"/>
    </row>
    <row r="50389">
      <c r="D50389" s="2"/>
      <c r="G50389" s="2"/>
      <c r="J50389" s="2"/>
    </row>
    <row r="50390">
      <c r="D50390" s="2"/>
      <c r="G50390" s="2"/>
      <c r="J50390" s="2"/>
    </row>
    <row r="50391">
      <c r="D50391" s="2"/>
      <c r="G50391" s="2"/>
      <c r="J50391" s="2"/>
    </row>
    <row r="50392">
      <c r="D50392" s="2"/>
      <c r="G50392" s="2"/>
      <c r="J50392" s="2"/>
    </row>
    <row r="50393">
      <c r="D50393" s="2"/>
      <c r="G50393" s="2"/>
      <c r="J50393" s="2"/>
    </row>
    <row r="50394">
      <c r="D50394" s="2"/>
      <c r="G50394" s="2"/>
      <c r="J50394" s="2"/>
    </row>
    <row r="50395">
      <c r="D50395" s="2"/>
      <c r="G50395" s="2"/>
      <c r="J50395" s="2"/>
    </row>
    <row r="50396">
      <c r="D50396" s="2"/>
      <c r="G50396" s="2"/>
      <c r="J50396" s="2"/>
    </row>
    <row r="50397">
      <c r="D50397" s="2"/>
      <c r="G50397" s="2"/>
      <c r="J50397" s="2"/>
    </row>
    <row r="50398">
      <c r="D50398" s="2"/>
      <c r="G50398" s="2"/>
      <c r="J50398" s="2"/>
    </row>
    <row r="50399">
      <c r="D50399" s="2"/>
      <c r="G50399" s="2"/>
      <c r="J50399" s="2"/>
    </row>
    <row r="50400">
      <c r="D50400" s="2"/>
      <c r="G50400" s="2"/>
      <c r="J50400" s="2"/>
    </row>
    <row r="50401">
      <c r="D50401" s="2"/>
      <c r="G50401" s="2"/>
      <c r="J50401" s="2"/>
    </row>
    <row r="50402">
      <c r="D50402" s="2"/>
      <c r="G50402" s="2"/>
      <c r="J50402" s="2"/>
    </row>
    <row r="50403">
      <c r="D50403" s="2"/>
      <c r="G50403" s="2"/>
      <c r="J50403" s="2"/>
    </row>
    <row r="50404">
      <c r="D50404" s="2"/>
      <c r="G50404" s="2"/>
      <c r="J50404" s="2"/>
    </row>
    <row r="50405">
      <c r="D50405" s="2"/>
      <c r="G50405" s="2"/>
      <c r="J50405" s="2"/>
    </row>
    <row r="50406">
      <c r="D50406" s="2"/>
      <c r="G50406" s="2"/>
      <c r="J50406" s="2"/>
    </row>
    <row r="50407">
      <c r="D50407" s="2"/>
      <c r="G50407" s="2"/>
      <c r="J50407" s="2"/>
    </row>
    <row r="50408">
      <c r="D50408" s="2"/>
      <c r="G50408" s="2"/>
      <c r="J50408" s="2"/>
    </row>
    <row r="50409">
      <c r="D50409" s="2"/>
      <c r="G50409" s="2"/>
      <c r="J50409" s="2"/>
    </row>
    <row r="50410">
      <c r="D50410" s="2"/>
      <c r="G50410" s="2"/>
      <c r="J50410" s="2"/>
    </row>
    <row r="50411">
      <c r="D50411" s="2"/>
      <c r="G50411" s="2"/>
      <c r="J50411" s="2"/>
    </row>
    <row r="50412">
      <c r="D50412" s="2"/>
      <c r="G50412" s="2"/>
      <c r="J50412" s="2"/>
    </row>
    <row r="50413">
      <c r="D50413" s="2"/>
      <c r="G50413" s="2"/>
      <c r="J50413" s="2"/>
    </row>
    <row r="50414">
      <c r="D50414" s="2"/>
      <c r="G50414" s="2"/>
      <c r="J50414" s="2"/>
    </row>
    <row r="50415">
      <c r="D50415" s="2"/>
      <c r="G50415" s="2"/>
      <c r="J50415" s="2"/>
    </row>
    <row r="50416">
      <c r="D50416" s="2"/>
      <c r="G50416" s="2"/>
      <c r="J50416" s="2"/>
    </row>
    <row r="50417">
      <c r="D50417" s="2"/>
      <c r="G50417" s="2"/>
      <c r="J50417" s="2"/>
    </row>
    <row r="50418">
      <c r="D50418" s="2"/>
      <c r="G50418" s="2"/>
      <c r="J50418" s="2"/>
    </row>
    <row r="50419">
      <c r="D50419" s="2"/>
      <c r="G50419" s="2"/>
      <c r="J50419" s="2"/>
    </row>
    <row r="50420">
      <c r="D50420" s="2"/>
      <c r="G50420" s="2"/>
      <c r="J50420" s="2"/>
    </row>
    <row r="50421">
      <c r="D50421" s="2"/>
      <c r="G50421" s="2"/>
      <c r="J50421" s="2"/>
    </row>
    <row r="50422">
      <c r="D50422" s="2"/>
      <c r="G50422" s="2"/>
      <c r="J50422" s="2"/>
    </row>
    <row r="50423">
      <c r="D50423" s="2"/>
      <c r="G50423" s="2"/>
      <c r="J50423" s="2"/>
    </row>
    <row r="50424">
      <c r="D50424" s="2"/>
      <c r="G50424" s="2"/>
      <c r="J50424" s="2"/>
    </row>
    <row r="50425">
      <c r="D50425" s="2"/>
      <c r="G50425" s="2"/>
      <c r="J50425" s="2"/>
    </row>
    <row r="50426">
      <c r="D50426" s="2"/>
      <c r="G50426" s="2"/>
      <c r="J50426" s="2"/>
    </row>
    <row r="50427">
      <c r="D50427" s="2"/>
      <c r="G50427" s="2"/>
      <c r="J50427" s="2"/>
    </row>
    <row r="50428">
      <c r="D50428" s="2"/>
      <c r="G50428" s="2"/>
      <c r="J50428" s="2"/>
    </row>
    <row r="50429">
      <c r="D50429" s="2"/>
      <c r="G50429" s="2"/>
      <c r="J50429" s="2"/>
    </row>
    <row r="50430">
      <c r="D50430" s="2"/>
      <c r="G50430" s="2"/>
      <c r="J50430" s="2"/>
    </row>
    <row r="50431">
      <c r="D50431" s="2"/>
      <c r="G50431" s="2"/>
      <c r="J50431" s="2"/>
    </row>
    <row r="50432">
      <c r="D50432" s="2"/>
      <c r="G50432" s="2"/>
      <c r="J50432" s="2"/>
    </row>
    <row r="50433">
      <c r="D50433" s="2"/>
      <c r="G50433" s="2"/>
      <c r="J50433" s="2"/>
    </row>
    <row r="50434">
      <c r="D50434" s="2"/>
      <c r="G50434" s="2"/>
      <c r="J50434" s="2"/>
    </row>
    <row r="50435">
      <c r="D50435" s="2"/>
      <c r="G50435" s="2"/>
      <c r="J50435" s="2"/>
    </row>
    <row r="50436">
      <c r="D50436" s="2"/>
      <c r="G50436" s="2"/>
      <c r="J50436" s="2"/>
    </row>
    <row r="50437">
      <c r="D50437" s="2"/>
      <c r="G50437" s="2"/>
      <c r="J50437" s="2"/>
    </row>
    <row r="50438">
      <c r="D50438" s="2"/>
      <c r="G50438" s="2"/>
      <c r="J50438" s="2"/>
    </row>
    <row r="50439">
      <c r="D50439" s="2"/>
      <c r="G50439" s="2"/>
      <c r="J50439" s="2"/>
    </row>
    <row r="50440">
      <c r="D50440" s="2"/>
      <c r="G50440" s="2"/>
      <c r="J50440" s="2"/>
    </row>
    <row r="50441">
      <c r="D50441" s="2"/>
      <c r="G50441" s="2"/>
      <c r="J50441" s="2"/>
    </row>
    <row r="50442">
      <c r="D50442" s="2"/>
      <c r="G50442" s="2"/>
      <c r="J50442" s="2"/>
    </row>
    <row r="50443">
      <c r="D50443" s="2"/>
      <c r="G50443" s="2"/>
      <c r="J50443" s="2"/>
    </row>
    <row r="50444">
      <c r="D50444" s="2"/>
      <c r="G50444" s="2"/>
      <c r="J50444" s="2"/>
    </row>
    <row r="50445">
      <c r="D50445" s="2"/>
      <c r="G50445" s="2"/>
      <c r="J50445" s="2"/>
    </row>
    <row r="50446">
      <c r="D50446" s="2"/>
      <c r="G50446" s="2"/>
      <c r="J50446" s="2"/>
    </row>
    <row r="50447">
      <c r="D50447" s="2"/>
      <c r="G50447" s="2"/>
      <c r="J50447" s="2"/>
    </row>
    <row r="50448">
      <c r="D50448" s="2"/>
      <c r="G50448" s="2"/>
      <c r="J50448" s="2"/>
    </row>
    <row r="50449">
      <c r="D50449" s="2"/>
      <c r="G50449" s="2"/>
      <c r="J50449" s="2"/>
    </row>
    <row r="50450">
      <c r="D50450" s="2"/>
      <c r="G50450" s="2"/>
      <c r="J50450" s="2"/>
    </row>
    <row r="50451">
      <c r="D50451" s="2"/>
      <c r="G50451" s="2"/>
      <c r="J50451" s="2"/>
    </row>
    <row r="50452">
      <c r="D50452" s="2"/>
      <c r="G50452" s="2"/>
      <c r="J50452" s="2"/>
    </row>
    <row r="50453">
      <c r="D50453" s="2"/>
      <c r="G50453" s="2"/>
      <c r="J50453" s="2"/>
    </row>
    <row r="50454">
      <c r="D50454" s="2"/>
      <c r="G50454" s="2"/>
      <c r="J50454" s="2"/>
    </row>
    <row r="50455">
      <c r="D50455" s="2"/>
      <c r="G50455" s="2"/>
      <c r="J50455" s="2"/>
    </row>
    <row r="50456">
      <c r="D50456" s="2"/>
      <c r="G50456" s="2"/>
      <c r="J50456" s="2"/>
    </row>
    <row r="50457">
      <c r="D50457" s="2"/>
      <c r="G50457" s="2"/>
      <c r="J50457" s="2"/>
    </row>
    <row r="50458">
      <c r="D50458" s="2"/>
      <c r="G50458" s="2"/>
      <c r="J50458" s="2"/>
    </row>
    <row r="50459">
      <c r="D50459" s="2"/>
      <c r="G50459" s="2"/>
      <c r="J50459" s="2"/>
    </row>
    <row r="50460">
      <c r="D50460" s="2"/>
      <c r="G50460" s="2"/>
      <c r="J50460" s="2"/>
    </row>
    <row r="50461">
      <c r="D50461" s="2"/>
      <c r="G50461" s="2"/>
      <c r="J50461" s="2"/>
    </row>
    <row r="50462">
      <c r="D50462" s="2"/>
      <c r="G50462" s="2"/>
      <c r="J50462" s="2"/>
    </row>
    <row r="50463">
      <c r="D50463" s="2"/>
      <c r="G50463" s="2"/>
      <c r="J50463" s="2"/>
    </row>
    <row r="50464">
      <c r="D50464" s="2"/>
      <c r="G50464" s="2"/>
      <c r="J50464" s="2"/>
    </row>
    <row r="50465">
      <c r="D50465" s="2"/>
      <c r="G50465" s="2"/>
      <c r="J50465" s="2"/>
    </row>
    <row r="50466">
      <c r="D50466" s="2"/>
      <c r="G50466" s="2"/>
      <c r="J50466" s="2"/>
    </row>
    <row r="50467">
      <c r="D50467" s="2"/>
      <c r="G50467" s="2"/>
      <c r="J50467" s="2"/>
    </row>
    <row r="50468">
      <c r="D50468" s="2"/>
      <c r="G50468" s="2"/>
      <c r="J50468" s="2"/>
    </row>
    <row r="50469">
      <c r="D50469" s="2"/>
      <c r="G50469" s="2"/>
      <c r="J50469" s="2"/>
    </row>
    <row r="50470">
      <c r="D50470" s="2"/>
      <c r="G50470" s="2"/>
      <c r="J50470" s="2"/>
    </row>
    <row r="50471">
      <c r="D50471" s="2"/>
      <c r="G50471" s="2"/>
      <c r="J50471" s="2"/>
    </row>
    <row r="50472">
      <c r="D50472" s="2"/>
      <c r="G50472" s="2"/>
      <c r="J50472" s="2"/>
    </row>
    <row r="50473">
      <c r="D50473" s="2"/>
      <c r="G50473" s="2"/>
      <c r="J50473" s="2"/>
    </row>
    <row r="50474">
      <c r="D50474" s="2"/>
      <c r="G50474" s="2"/>
      <c r="J50474" s="2"/>
    </row>
    <row r="50475">
      <c r="D50475" s="2"/>
      <c r="G50475" s="2"/>
      <c r="J50475" s="2"/>
    </row>
    <row r="50476">
      <c r="D50476" s="2"/>
      <c r="G50476" s="2"/>
      <c r="J50476" s="2"/>
    </row>
    <row r="50477">
      <c r="D50477" s="2"/>
      <c r="G50477" s="2"/>
      <c r="J50477" s="2"/>
    </row>
    <row r="50478">
      <c r="D50478" s="2"/>
      <c r="G50478" s="2"/>
      <c r="J50478" s="2"/>
    </row>
    <row r="50479">
      <c r="D50479" s="2"/>
      <c r="G50479" s="2"/>
      <c r="J50479" s="2"/>
    </row>
    <row r="50480">
      <c r="D50480" s="2"/>
      <c r="G50480" s="2"/>
      <c r="J50480" s="2"/>
    </row>
    <row r="50481">
      <c r="D50481" s="2"/>
      <c r="G50481" s="2"/>
      <c r="J50481" s="2"/>
    </row>
    <row r="50482">
      <c r="D50482" s="2"/>
      <c r="G50482" s="2"/>
      <c r="J50482" s="2"/>
    </row>
    <row r="50483">
      <c r="D50483" s="2"/>
      <c r="G50483" s="2"/>
      <c r="J50483" s="2"/>
    </row>
    <row r="50484">
      <c r="D50484" s="2"/>
      <c r="G50484" s="2"/>
      <c r="J50484" s="2"/>
    </row>
    <row r="50485">
      <c r="D50485" s="2"/>
      <c r="G50485" s="2"/>
      <c r="J50485" s="2"/>
    </row>
  </sheetData>
  <mergeCells count="5">
    <mergeCell ref="C6:D6"/>
    <mergeCell ref="I6:J6"/>
    <mergeCell ref="C7:D7"/>
    <mergeCell ref="F7:G7"/>
    <mergeCell ref="I7:J7"/>
  </mergeCells>
  <hyperlinks>
    <hyperlink display="Supermarket Locations / Stellplätze" location="Supermarket!A1" ref="D4"/>
    <hyperlink display="_Stockliste" location="Stockliste!A1" ref="G4"/>
    <hyperlink display="RackfileUPLOAD" location="RackfileUPLOAD!A1" ref="J4"/>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23.5"/>
    <col customWidth="1" min="3" max="3" width="42.25"/>
    <col customWidth="1" min="6" max="6" width="51.75"/>
  </cols>
  <sheetData>
    <row r="1">
      <c r="A1" s="211" t="s">
        <v>1652</v>
      </c>
      <c r="B1" s="211" t="s">
        <v>2026</v>
      </c>
      <c r="C1" s="211" t="s">
        <v>2027</v>
      </c>
      <c r="D1" s="211" t="s">
        <v>2028</v>
      </c>
      <c r="E1" s="69"/>
      <c r="F1" s="212" t="s">
        <v>30</v>
      </c>
    </row>
    <row r="2">
      <c r="A2" s="11" t="s">
        <v>2029</v>
      </c>
      <c r="B2" s="11" t="s">
        <v>845</v>
      </c>
      <c r="C2" s="11" t="s">
        <v>844</v>
      </c>
      <c r="D2" s="11" t="s">
        <v>2030</v>
      </c>
      <c r="F2" s="213" t="s">
        <v>2031</v>
      </c>
    </row>
    <row r="3">
      <c r="A3" s="11" t="s">
        <v>2032</v>
      </c>
      <c r="B3" s="11" t="s">
        <v>1246</v>
      </c>
      <c r="C3" s="11" t="s">
        <v>1245</v>
      </c>
      <c r="D3" s="11" t="s">
        <v>2033</v>
      </c>
      <c r="F3" s="11" t="s">
        <v>2034</v>
      </c>
    </row>
    <row r="4">
      <c r="A4" s="11" t="s">
        <v>2035</v>
      </c>
      <c r="B4" s="11" t="s">
        <v>1094</v>
      </c>
      <c r="C4" s="11" t="s">
        <v>1093</v>
      </c>
      <c r="D4" s="11" t="s">
        <v>2036</v>
      </c>
      <c r="F4" s="11" t="s">
        <v>2037</v>
      </c>
    </row>
    <row r="5">
      <c r="A5" s="11" t="s">
        <v>2038</v>
      </c>
      <c r="B5" s="11" t="s">
        <v>824</v>
      </c>
      <c r="C5" s="11" t="s">
        <v>823</v>
      </c>
      <c r="D5" s="11" t="s">
        <v>2039</v>
      </c>
      <c r="F5" s="11" t="s">
        <v>2040</v>
      </c>
    </row>
    <row r="6">
      <c r="A6" s="11" t="s">
        <v>2041</v>
      </c>
      <c r="B6" s="11" t="s">
        <v>812</v>
      </c>
      <c r="C6" s="11" t="s">
        <v>811</v>
      </c>
      <c r="D6" s="11" t="s">
        <v>2042</v>
      </c>
      <c r="F6" s="11" t="s">
        <v>2043</v>
      </c>
    </row>
    <row r="7">
      <c r="A7" s="11" t="s">
        <v>2044</v>
      </c>
      <c r="B7" s="11" t="s">
        <v>737</v>
      </c>
      <c r="C7" s="11" t="s">
        <v>736</v>
      </c>
      <c r="D7" s="11" t="s">
        <v>2045</v>
      </c>
    </row>
    <row r="8">
      <c r="A8" s="11" t="s">
        <v>2046</v>
      </c>
      <c r="B8" s="11" t="s">
        <v>867</v>
      </c>
      <c r="C8" s="11" t="s">
        <v>868</v>
      </c>
      <c r="D8" s="11" t="s">
        <v>2047</v>
      </c>
    </row>
    <row r="9">
      <c r="A9" s="11" t="s">
        <v>2048</v>
      </c>
      <c r="B9" s="11" t="s">
        <v>666</v>
      </c>
      <c r="C9" s="11" t="s">
        <v>665</v>
      </c>
      <c r="D9" s="11" t="s">
        <v>2049</v>
      </c>
    </row>
    <row r="10">
      <c r="A10" s="11" t="s">
        <v>2050</v>
      </c>
      <c r="B10" s="11" t="s">
        <v>671</v>
      </c>
      <c r="C10" s="11" t="s">
        <v>670</v>
      </c>
      <c r="D10" s="11" t="s">
        <v>2051</v>
      </c>
    </row>
    <row r="11">
      <c r="A11" s="11" t="s">
        <v>2052</v>
      </c>
      <c r="B11" s="11" t="s">
        <v>2053</v>
      </c>
      <c r="C11" s="11" t="s">
        <v>2054</v>
      </c>
      <c r="D11" s="11" t="s">
        <v>2055</v>
      </c>
    </row>
    <row r="12">
      <c r="A12" s="11" t="s">
        <v>2056</v>
      </c>
      <c r="B12" s="11" t="s">
        <v>644</v>
      </c>
      <c r="C12" s="11" t="s">
        <v>643</v>
      </c>
      <c r="D12" s="11" t="s">
        <v>2057</v>
      </c>
    </row>
    <row r="13">
      <c r="A13" s="11" t="s">
        <v>2058</v>
      </c>
      <c r="B13" s="11" t="s">
        <v>1218</v>
      </c>
      <c r="C13" s="11" t="s">
        <v>1217</v>
      </c>
      <c r="D13" s="11" t="s">
        <v>2059</v>
      </c>
    </row>
    <row r="14">
      <c r="A14" s="11" t="s">
        <v>2060</v>
      </c>
      <c r="B14" s="11" t="s">
        <v>1222</v>
      </c>
      <c r="C14" s="11" t="s">
        <v>1221</v>
      </c>
      <c r="D14" s="11" t="s">
        <v>2061</v>
      </c>
    </row>
    <row r="15">
      <c r="A15" s="11" t="s">
        <v>2062</v>
      </c>
      <c r="B15" s="11" t="s">
        <v>1097</v>
      </c>
      <c r="C15" s="11" t="s">
        <v>1096</v>
      </c>
      <c r="D15" s="11" t="s">
        <v>2063</v>
      </c>
    </row>
    <row r="16">
      <c r="A16" s="11" t="s">
        <v>2064</v>
      </c>
      <c r="B16" s="11" t="s">
        <v>789</v>
      </c>
      <c r="C16" s="11" t="s">
        <v>788</v>
      </c>
      <c r="D16" s="11" t="s">
        <v>2065</v>
      </c>
    </row>
    <row r="17">
      <c r="A17" s="11" t="s">
        <v>2066</v>
      </c>
      <c r="B17" s="11" t="s">
        <v>781</v>
      </c>
      <c r="C17" s="11" t="s">
        <v>780</v>
      </c>
      <c r="D17" s="11" t="s">
        <v>2067</v>
      </c>
    </row>
    <row r="18">
      <c r="A18" s="11" t="s">
        <v>2068</v>
      </c>
      <c r="B18" s="11" t="s">
        <v>793</v>
      </c>
      <c r="C18" s="11" t="s">
        <v>792</v>
      </c>
      <c r="D18" s="11" t="s">
        <v>2069</v>
      </c>
    </row>
    <row r="19">
      <c r="A19" s="11" t="s">
        <v>2070</v>
      </c>
      <c r="B19" s="11" t="s">
        <v>888</v>
      </c>
      <c r="C19" s="11" t="s">
        <v>887</v>
      </c>
      <c r="D19" s="11" t="s">
        <v>2071</v>
      </c>
    </row>
    <row r="20">
      <c r="A20" s="11" t="s">
        <v>2072</v>
      </c>
      <c r="B20" s="11" t="s">
        <v>468</v>
      </c>
      <c r="C20" s="11" t="s">
        <v>469</v>
      </c>
      <c r="D20" s="11" t="s">
        <v>2073</v>
      </c>
    </row>
    <row r="21">
      <c r="A21" s="11" t="s">
        <v>2074</v>
      </c>
      <c r="B21" s="11" t="s">
        <v>902</v>
      </c>
      <c r="C21" s="11" t="s">
        <v>901</v>
      </c>
      <c r="D21" s="11" t="s">
        <v>2075</v>
      </c>
    </row>
    <row r="22">
      <c r="A22" s="11" t="s">
        <v>2076</v>
      </c>
      <c r="B22" s="11" t="s">
        <v>1189</v>
      </c>
      <c r="C22" s="11" t="s">
        <v>1188</v>
      </c>
      <c r="D22" s="11" t="s">
        <v>2077</v>
      </c>
    </row>
    <row r="23">
      <c r="A23" s="11" t="s">
        <v>2078</v>
      </c>
      <c r="B23" s="11" t="s">
        <v>802</v>
      </c>
      <c r="C23" s="11" t="s">
        <v>826</v>
      </c>
      <c r="D23" s="11" t="s">
        <v>2079</v>
      </c>
    </row>
    <row r="24">
      <c r="A24" s="11" t="s">
        <v>2080</v>
      </c>
      <c r="B24" s="11" t="s">
        <v>968</v>
      </c>
      <c r="C24" s="11" t="s">
        <v>991</v>
      </c>
      <c r="D24" s="11" t="s">
        <v>2081</v>
      </c>
    </row>
    <row r="25">
      <c r="A25" s="11" t="s">
        <v>2082</v>
      </c>
      <c r="B25" s="11" t="s">
        <v>959</v>
      </c>
      <c r="C25" s="11" t="s">
        <v>981</v>
      </c>
      <c r="D25" s="11" t="s">
        <v>2083</v>
      </c>
    </row>
    <row r="26">
      <c r="A26" s="11" t="s">
        <v>2084</v>
      </c>
      <c r="B26" s="11" t="s">
        <v>663</v>
      </c>
      <c r="C26" s="11" t="s">
        <v>662</v>
      </c>
      <c r="D26" s="11" t="s">
        <v>2085</v>
      </c>
    </row>
    <row r="27">
      <c r="A27" s="11" t="s">
        <v>2086</v>
      </c>
      <c r="B27" s="11" t="s">
        <v>673</v>
      </c>
      <c r="C27" s="11" t="s">
        <v>672</v>
      </c>
      <c r="D27" s="11" t="s">
        <v>2087</v>
      </c>
    </row>
    <row r="28">
      <c r="A28" s="11" t="s">
        <v>2088</v>
      </c>
      <c r="B28" s="11" t="s">
        <v>655</v>
      </c>
      <c r="C28" s="11" t="s">
        <v>654</v>
      </c>
      <c r="D28" s="11" t="s">
        <v>2089</v>
      </c>
    </row>
    <row r="29">
      <c r="A29" s="11" t="s">
        <v>2090</v>
      </c>
      <c r="B29" s="11" t="s">
        <v>950</v>
      </c>
      <c r="C29" s="11" t="s">
        <v>949</v>
      </c>
      <c r="D29" s="11" t="s">
        <v>2091</v>
      </c>
    </row>
    <row r="30">
      <c r="A30" s="11" t="s">
        <v>2092</v>
      </c>
      <c r="B30" s="11" t="s">
        <v>941</v>
      </c>
      <c r="C30" s="11" t="s">
        <v>940</v>
      </c>
      <c r="D30" s="11" t="s">
        <v>2093</v>
      </c>
    </row>
    <row r="31">
      <c r="A31" s="11" t="s">
        <v>2094</v>
      </c>
      <c r="B31" s="11" t="s">
        <v>923</v>
      </c>
      <c r="C31" s="11" t="s">
        <v>922</v>
      </c>
      <c r="D31" s="11" t="s">
        <v>2095</v>
      </c>
    </row>
    <row r="32">
      <c r="A32" s="11" t="s">
        <v>2096</v>
      </c>
      <c r="B32" s="11" t="s">
        <v>582</v>
      </c>
      <c r="C32" s="11" t="s">
        <v>583</v>
      </c>
      <c r="D32" s="11" t="s">
        <v>2097</v>
      </c>
    </row>
    <row r="33">
      <c r="A33" s="11" t="s">
        <v>2098</v>
      </c>
      <c r="B33" s="11" t="s">
        <v>599</v>
      </c>
      <c r="C33" s="11" t="s">
        <v>600</v>
      </c>
      <c r="D33" s="11" t="s">
        <v>2099</v>
      </c>
    </row>
    <row r="34">
      <c r="A34" s="11" t="s">
        <v>2100</v>
      </c>
      <c r="B34" s="11" t="s">
        <v>1029</v>
      </c>
      <c r="C34" s="11" t="s">
        <v>1028</v>
      </c>
      <c r="D34" s="11" t="s">
        <v>2101</v>
      </c>
    </row>
    <row r="35">
      <c r="A35" s="11" t="s">
        <v>2102</v>
      </c>
      <c r="B35" s="11" t="s">
        <v>1045</v>
      </c>
      <c r="C35" s="11" t="s">
        <v>1044</v>
      </c>
      <c r="D35" s="11" t="s">
        <v>2103</v>
      </c>
    </row>
    <row r="36">
      <c r="A36" s="11" t="s">
        <v>2104</v>
      </c>
      <c r="B36" s="11" t="s">
        <v>833</v>
      </c>
      <c r="C36" s="11" t="s">
        <v>832</v>
      </c>
      <c r="D36" s="11" t="s">
        <v>2105</v>
      </c>
    </row>
    <row r="37">
      <c r="A37" s="11" t="s">
        <v>2106</v>
      </c>
      <c r="B37" s="11" t="s">
        <v>856</v>
      </c>
      <c r="C37" s="11" t="s">
        <v>855</v>
      </c>
      <c r="D37" s="11" t="s">
        <v>2107</v>
      </c>
    </row>
    <row r="38">
      <c r="A38" s="11" t="s">
        <v>2108</v>
      </c>
      <c r="B38" s="11" t="s">
        <v>876</v>
      </c>
      <c r="C38" s="11" t="s">
        <v>875</v>
      </c>
      <c r="D38" s="11" t="s">
        <v>2109</v>
      </c>
    </row>
    <row r="39">
      <c r="A39" s="11" t="s">
        <v>2110</v>
      </c>
      <c r="B39" s="11" t="s">
        <v>1214</v>
      </c>
      <c r="C39" s="11" t="s">
        <v>1213</v>
      </c>
      <c r="D39" s="11" t="s">
        <v>2111</v>
      </c>
    </row>
    <row r="40">
      <c r="A40" s="11" t="s">
        <v>2112</v>
      </c>
      <c r="B40" s="11" t="s">
        <v>1226</v>
      </c>
      <c r="C40" s="11" t="s">
        <v>1225</v>
      </c>
      <c r="D40" s="11" t="s">
        <v>2113</v>
      </c>
    </row>
    <row r="41">
      <c r="A41" s="11" t="s">
        <v>2114</v>
      </c>
      <c r="B41" s="11" t="s">
        <v>551</v>
      </c>
      <c r="C41" s="11" t="s">
        <v>550</v>
      </c>
      <c r="D41" s="11" t="s">
        <v>2115</v>
      </c>
    </row>
    <row r="42">
      <c r="A42" s="11" t="s">
        <v>2116</v>
      </c>
      <c r="B42" s="11" t="s">
        <v>908</v>
      </c>
      <c r="C42" s="11" t="s">
        <v>907</v>
      </c>
      <c r="D42" s="11" t="s">
        <v>2117</v>
      </c>
    </row>
    <row r="43">
      <c r="A43" s="11" t="s">
        <v>2118</v>
      </c>
      <c r="B43" s="11" t="s">
        <v>615</v>
      </c>
      <c r="C43" s="11" t="s">
        <v>614</v>
      </c>
      <c r="D43" s="11" t="s">
        <v>2119</v>
      </c>
    </row>
    <row r="44">
      <c r="A44" s="11" t="s">
        <v>2120</v>
      </c>
      <c r="B44" s="11" t="s">
        <v>631</v>
      </c>
      <c r="C44" s="11" t="s">
        <v>630</v>
      </c>
      <c r="D44" s="11" t="s">
        <v>2121</v>
      </c>
    </row>
    <row r="45">
      <c r="A45" s="11" t="s">
        <v>2122</v>
      </c>
      <c r="B45" s="11" t="s">
        <v>634</v>
      </c>
      <c r="C45" s="11" t="s">
        <v>633</v>
      </c>
      <c r="D45" s="11" t="s">
        <v>2123</v>
      </c>
    </row>
    <row r="46">
      <c r="A46" s="11" t="s">
        <v>2124</v>
      </c>
      <c r="B46" s="11" t="s">
        <v>1144</v>
      </c>
      <c r="C46" s="11" t="s">
        <v>1143</v>
      </c>
      <c r="D46" s="11" t="s">
        <v>2125</v>
      </c>
    </row>
    <row r="47">
      <c r="A47" s="11" t="s">
        <v>2126</v>
      </c>
      <c r="B47" s="11" t="s">
        <v>843</v>
      </c>
      <c r="C47" s="11" t="s">
        <v>842</v>
      </c>
      <c r="D47" s="11" t="s">
        <v>2127</v>
      </c>
    </row>
    <row r="48">
      <c r="A48" s="11" t="s">
        <v>2128</v>
      </c>
      <c r="B48" s="11" t="s">
        <v>1092</v>
      </c>
      <c r="C48" s="11" t="s">
        <v>1091</v>
      </c>
      <c r="D48" s="11" t="s">
        <v>2129</v>
      </c>
    </row>
    <row r="49">
      <c r="A49" s="11" t="s">
        <v>2130</v>
      </c>
      <c r="B49" s="11" t="s">
        <v>679</v>
      </c>
      <c r="C49" s="11" t="s">
        <v>678</v>
      </c>
      <c r="D49" s="11" t="s">
        <v>2131</v>
      </c>
    </row>
    <row r="50">
      <c r="A50" s="11" t="s">
        <v>2132</v>
      </c>
      <c r="B50" s="11" t="s">
        <v>694</v>
      </c>
      <c r="C50" s="11" t="s">
        <v>693</v>
      </c>
      <c r="D50" s="11" t="s">
        <v>2133</v>
      </c>
    </row>
    <row r="51">
      <c r="A51" s="11" t="s">
        <v>2134</v>
      </c>
      <c r="B51" s="11" t="s">
        <v>514</v>
      </c>
      <c r="C51" s="11" t="s">
        <v>515</v>
      </c>
      <c r="D51" s="11" t="s">
        <v>2135</v>
      </c>
    </row>
    <row r="52">
      <c r="A52" s="11" t="s">
        <v>2136</v>
      </c>
      <c r="B52" s="11" t="s">
        <v>533</v>
      </c>
      <c r="C52" s="11" t="s">
        <v>534</v>
      </c>
      <c r="D52" s="11" t="s">
        <v>2137</v>
      </c>
    </row>
    <row r="53">
      <c r="A53" s="11" t="s">
        <v>2138</v>
      </c>
      <c r="B53" s="11" t="s">
        <v>520</v>
      </c>
      <c r="C53" s="11" t="s">
        <v>521</v>
      </c>
      <c r="D53" s="11" t="s">
        <v>2139</v>
      </c>
    </row>
    <row r="54">
      <c r="A54" s="11" t="s">
        <v>2140</v>
      </c>
      <c r="B54" s="11" t="s">
        <v>449</v>
      </c>
      <c r="C54" s="11" t="s">
        <v>450</v>
      </c>
      <c r="D54" s="11" t="s">
        <v>2141</v>
      </c>
    </row>
    <row r="55">
      <c r="A55" s="11" t="s">
        <v>2142</v>
      </c>
      <c r="B55" s="11" t="s">
        <v>847</v>
      </c>
      <c r="C55" s="11" t="s">
        <v>846</v>
      </c>
      <c r="D55" s="11" t="s">
        <v>2143</v>
      </c>
    </row>
    <row r="56">
      <c r="A56" s="11" t="s">
        <v>2144</v>
      </c>
      <c r="B56" s="11" t="s">
        <v>852</v>
      </c>
      <c r="C56" s="11" t="s">
        <v>851</v>
      </c>
      <c r="D56" s="11" t="s">
        <v>2145</v>
      </c>
    </row>
    <row r="57">
      <c r="A57" s="11" t="s">
        <v>2146</v>
      </c>
      <c r="B57" s="11" t="s">
        <v>866</v>
      </c>
      <c r="C57" s="11" t="s">
        <v>865</v>
      </c>
      <c r="D57" s="11" t="s">
        <v>2147</v>
      </c>
    </row>
    <row r="58">
      <c r="A58" s="11" t="s">
        <v>2148</v>
      </c>
      <c r="B58" s="11" t="s">
        <v>431</v>
      </c>
      <c r="C58" s="11" t="s">
        <v>432</v>
      </c>
      <c r="D58" s="11" t="s">
        <v>2149</v>
      </c>
    </row>
    <row r="59">
      <c r="A59" s="11" t="s">
        <v>2150</v>
      </c>
      <c r="B59" s="11" t="s">
        <v>433</v>
      </c>
      <c r="C59" s="11" t="s">
        <v>434</v>
      </c>
      <c r="D59" s="11" t="s">
        <v>2151</v>
      </c>
    </row>
    <row r="60">
      <c r="A60" s="11" t="s">
        <v>2152</v>
      </c>
      <c r="B60" s="11" t="s">
        <v>979</v>
      </c>
      <c r="C60" s="11" t="s">
        <v>978</v>
      </c>
      <c r="D60" s="11" t="s">
        <v>2153</v>
      </c>
    </row>
    <row r="61">
      <c r="A61" s="11" t="s">
        <v>2154</v>
      </c>
      <c r="B61" s="11" t="s">
        <v>963</v>
      </c>
      <c r="C61" s="11" t="s">
        <v>962</v>
      </c>
      <c r="D61" s="11" t="s">
        <v>2155</v>
      </c>
    </row>
    <row r="62">
      <c r="A62" s="11" t="s">
        <v>2156</v>
      </c>
      <c r="B62" s="11" t="s">
        <v>971</v>
      </c>
      <c r="C62" s="11" t="s">
        <v>970</v>
      </c>
      <c r="D62" s="11" t="s">
        <v>2157</v>
      </c>
    </row>
    <row r="63">
      <c r="A63" s="11" t="s">
        <v>2158</v>
      </c>
      <c r="B63" s="11" t="s">
        <v>890</v>
      </c>
      <c r="C63" s="11" t="s">
        <v>889</v>
      </c>
      <c r="D63" s="11" t="s">
        <v>2159</v>
      </c>
    </row>
    <row r="64">
      <c r="A64" s="11" t="s">
        <v>2160</v>
      </c>
      <c r="B64" s="11" t="s">
        <v>895</v>
      </c>
      <c r="C64" s="11" t="s">
        <v>894</v>
      </c>
      <c r="D64" s="11" t="s">
        <v>2161</v>
      </c>
    </row>
    <row r="65">
      <c r="A65" s="11" t="s">
        <v>2162</v>
      </c>
      <c r="B65" s="11" t="s">
        <v>2163</v>
      </c>
      <c r="C65" s="11" t="s">
        <v>2164</v>
      </c>
      <c r="D65" s="11" t="s">
        <v>2165</v>
      </c>
    </row>
    <row r="66">
      <c r="A66" s="11" t="s">
        <v>2166</v>
      </c>
      <c r="B66" s="11" t="s">
        <v>2167</v>
      </c>
      <c r="C66" s="11" t="s">
        <v>2168</v>
      </c>
      <c r="D66" s="11" t="s">
        <v>2169</v>
      </c>
    </row>
    <row r="67">
      <c r="A67" s="11" t="s">
        <v>2170</v>
      </c>
      <c r="B67" s="11" t="s">
        <v>608</v>
      </c>
      <c r="C67" s="11" t="s">
        <v>607</v>
      </c>
      <c r="D67" s="11" t="s">
        <v>2171</v>
      </c>
    </row>
    <row r="68">
      <c r="A68" s="11" t="s">
        <v>2172</v>
      </c>
      <c r="B68" s="11" t="s">
        <v>897</v>
      </c>
      <c r="C68" s="11" t="s">
        <v>896</v>
      </c>
      <c r="D68" s="11" t="s">
        <v>2173</v>
      </c>
    </row>
    <row r="69">
      <c r="A69" s="11" t="s">
        <v>2174</v>
      </c>
      <c r="B69" s="11" t="s">
        <v>892</v>
      </c>
      <c r="C69" s="11" t="s">
        <v>891</v>
      </c>
      <c r="D69" s="11" t="s">
        <v>2175</v>
      </c>
    </row>
    <row r="70">
      <c r="A70" s="11" t="s">
        <v>2176</v>
      </c>
      <c r="B70" s="11" t="s">
        <v>733</v>
      </c>
      <c r="C70" s="11" t="s">
        <v>732</v>
      </c>
      <c r="D70" s="11" t="s">
        <v>2177</v>
      </c>
    </row>
    <row r="71">
      <c r="A71" s="11" t="s">
        <v>2178</v>
      </c>
      <c r="B71" s="11" t="s">
        <v>904</v>
      </c>
      <c r="C71" s="11" t="s">
        <v>903</v>
      </c>
      <c r="D71" s="11" t="s">
        <v>2179</v>
      </c>
    </row>
    <row r="72">
      <c r="A72" s="11" t="s">
        <v>2180</v>
      </c>
      <c r="B72" s="11" t="s">
        <v>2181</v>
      </c>
      <c r="C72" s="11" t="s">
        <v>2182</v>
      </c>
      <c r="D72" s="11" t="s">
        <v>2183</v>
      </c>
    </row>
    <row r="73">
      <c r="A73" s="11" t="s">
        <v>2180</v>
      </c>
      <c r="B73" s="11" t="s">
        <v>2184</v>
      </c>
      <c r="C73" s="11" t="s">
        <v>2185</v>
      </c>
      <c r="D73" s="11" t="s">
        <v>2183</v>
      </c>
    </row>
    <row r="74">
      <c r="A74" s="11" t="s">
        <v>2180</v>
      </c>
      <c r="B74" s="11" t="s">
        <v>241</v>
      </c>
      <c r="C74" s="11" t="s">
        <v>2186</v>
      </c>
      <c r="D74" s="11" t="s">
        <v>2183</v>
      </c>
    </row>
    <row r="75">
      <c r="A75" s="11" t="s">
        <v>2180</v>
      </c>
      <c r="B75" s="11" t="s">
        <v>166</v>
      </c>
      <c r="C75" s="11" t="s">
        <v>2187</v>
      </c>
      <c r="D75" s="11" t="s">
        <v>2183</v>
      </c>
    </row>
    <row r="76">
      <c r="A76" s="11" t="s">
        <v>2180</v>
      </c>
      <c r="B76" s="11" t="s">
        <v>2188</v>
      </c>
      <c r="C76" s="11" t="s">
        <v>2189</v>
      </c>
      <c r="D76" s="11" t="s">
        <v>2183</v>
      </c>
    </row>
    <row r="77">
      <c r="A77" s="11" t="s">
        <v>2180</v>
      </c>
      <c r="B77" s="11" t="s">
        <v>2190</v>
      </c>
      <c r="C77" s="11" t="s">
        <v>2191</v>
      </c>
      <c r="D77" s="11" t="s">
        <v>2183</v>
      </c>
    </row>
    <row r="78">
      <c r="A78" s="11" t="s">
        <v>2180</v>
      </c>
      <c r="B78" s="11" t="s">
        <v>2192</v>
      </c>
      <c r="C78" s="11" t="s">
        <v>2193</v>
      </c>
      <c r="D78" s="11" t="s">
        <v>2183</v>
      </c>
    </row>
    <row r="79">
      <c r="A79" s="11" t="s">
        <v>2180</v>
      </c>
      <c r="B79" s="11" t="s">
        <v>2194</v>
      </c>
      <c r="C79" s="11" t="s">
        <v>2195</v>
      </c>
      <c r="D79" s="11" t="s">
        <v>2183</v>
      </c>
    </row>
    <row r="80">
      <c r="A80" s="11" t="s">
        <v>2180</v>
      </c>
      <c r="B80" s="11" t="s">
        <v>2196</v>
      </c>
      <c r="C80" s="11" t="s">
        <v>2197</v>
      </c>
      <c r="D80" s="11" t="s">
        <v>2183</v>
      </c>
    </row>
    <row r="81">
      <c r="A81" s="11" t="s">
        <v>2180</v>
      </c>
      <c r="B81" s="11" t="s">
        <v>2198</v>
      </c>
      <c r="C81" s="11" t="s">
        <v>2199</v>
      </c>
      <c r="D81" s="11" t="s">
        <v>2183</v>
      </c>
    </row>
    <row r="82">
      <c r="A82" s="11" t="s">
        <v>2180</v>
      </c>
      <c r="B82" s="11" t="s">
        <v>2200</v>
      </c>
      <c r="C82" s="11" t="s">
        <v>2201</v>
      </c>
      <c r="D82" s="11" t="s">
        <v>2183</v>
      </c>
    </row>
    <row r="83">
      <c r="A83" s="11" t="s">
        <v>2180</v>
      </c>
      <c r="B83" s="11" t="s">
        <v>2202</v>
      </c>
      <c r="C83" s="11" t="s">
        <v>2203</v>
      </c>
      <c r="D83" s="11" t="s">
        <v>2183</v>
      </c>
    </row>
    <row r="84">
      <c r="A84" s="11" t="s">
        <v>2180</v>
      </c>
      <c r="B84" s="11" t="s">
        <v>2204</v>
      </c>
      <c r="C84" s="11" t="s">
        <v>2205</v>
      </c>
      <c r="D84" s="11" t="s">
        <v>2183</v>
      </c>
    </row>
    <row r="85">
      <c r="A85" s="11" t="s">
        <v>2180</v>
      </c>
      <c r="B85" s="11" t="s">
        <v>86</v>
      </c>
      <c r="C85" s="11" t="s">
        <v>2206</v>
      </c>
      <c r="D85" s="11" t="s">
        <v>2183</v>
      </c>
    </row>
    <row r="86">
      <c r="A86" s="11" t="s">
        <v>2180</v>
      </c>
      <c r="B86" s="11" t="s">
        <v>2207</v>
      </c>
      <c r="C86" s="11" t="s">
        <v>2208</v>
      </c>
      <c r="D86" s="11" t="s">
        <v>2183</v>
      </c>
    </row>
    <row r="87">
      <c r="A87" s="11" t="s">
        <v>2180</v>
      </c>
      <c r="B87" s="11" t="s">
        <v>105</v>
      </c>
      <c r="C87" s="11" t="s">
        <v>2209</v>
      </c>
      <c r="D87" s="11" t="s">
        <v>2183</v>
      </c>
    </row>
    <row r="88">
      <c r="A88" s="11" t="s">
        <v>2180</v>
      </c>
      <c r="B88" s="11" t="s">
        <v>2210</v>
      </c>
      <c r="C88" s="11" t="s">
        <v>2211</v>
      </c>
      <c r="D88" s="11" t="s">
        <v>2183</v>
      </c>
    </row>
    <row r="89">
      <c r="A89" s="11" t="s">
        <v>2180</v>
      </c>
      <c r="B89" s="11" t="s">
        <v>2212</v>
      </c>
      <c r="C89" s="11" t="s">
        <v>2213</v>
      </c>
      <c r="D89" s="11" t="s">
        <v>2183</v>
      </c>
    </row>
    <row r="90">
      <c r="A90" s="11" t="s">
        <v>2180</v>
      </c>
      <c r="B90" s="11" t="s">
        <v>2214</v>
      </c>
      <c r="C90" s="11" t="s">
        <v>2215</v>
      </c>
      <c r="D90" s="11" t="s">
        <v>2183</v>
      </c>
    </row>
    <row r="91">
      <c r="A91" s="11" t="s">
        <v>2216</v>
      </c>
      <c r="B91" s="11" t="s">
        <v>2217</v>
      </c>
      <c r="C91" s="11" t="s">
        <v>2218</v>
      </c>
      <c r="D91" s="11" t="s">
        <v>2219</v>
      </c>
    </row>
    <row r="92">
      <c r="A92" s="11" t="s">
        <v>2216</v>
      </c>
      <c r="B92" s="11" t="s">
        <v>2220</v>
      </c>
      <c r="C92" s="11" t="s">
        <v>2221</v>
      </c>
      <c r="D92" s="11" t="s">
        <v>2219</v>
      </c>
    </row>
    <row r="93">
      <c r="A93" s="11" t="s">
        <v>2216</v>
      </c>
      <c r="B93" s="11" t="s">
        <v>2222</v>
      </c>
      <c r="C93" s="11" t="s">
        <v>2223</v>
      </c>
      <c r="D93" s="11" t="s">
        <v>2219</v>
      </c>
    </row>
    <row r="94">
      <c r="A94" s="11" t="s">
        <v>2216</v>
      </c>
      <c r="B94" s="11" t="s">
        <v>2224</v>
      </c>
      <c r="C94" s="11" t="s">
        <v>2225</v>
      </c>
      <c r="D94" s="11" t="s">
        <v>2219</v>
      </c>
    </row>
    <row r="95">
      <c r="A95" s="11" t="s">
        <v>2216</v>
      </c>
      <c r="B95" s="11" t="s">
        <v>2226</v>
      </c>
      <c r="C95" s="11" t="s">
        <v>2227</v>
      </c>
      <c r="D95" s="11" t="s">
        <v>2219</v>
      </c>
    </row>
    <row r="96">
      <c r="A96" s="11" t="s">
        <v>2216</v>
      </c>
      <c r="B96" s="11" t="s">
        <v>2228</v>
      </c>
      <c r="C96" s="11" t="s">
        <v>2229</v>
      </c>
      <c r="D96" s="11" t="s">
        <v>2219</v>
      </c>
    </row>
    <row r="97">
      <c r="A97" s="11" t="s">
        <v>2216</v>
      </c>
      <c r="B97" s="11" t="s">
        <v>2230</v>
      </c>
      <c r="C97" s="11" t="s">
        <v>2231</v>
      </c>
      <c r="D97" s="11" t="s">
        <v>2219</v>
      </c>
    </row>
    <row r="98">
      <c r="A98" s="11" t="s">
        <v>2216</v>
      </c>
      <c r="B98" s="11" t="s">
        <v>2232</v>
      </c>
      <c r="C98" s="11" t="s">
        <v>2233</v>
      </c>
      <c r="D98" s="11" t="s">
        <v>2219</v>
      </c>
    </row>
    <row r="99">
      <c r="A99" s="11" t="s">
        <v>2216</v>
      </c>
      <c r="B99" s="11" t="s">
        <v>2234</v>
      </c>
      <c r="C99" s="11" t="s">
        <v>2235</v>
      </c>
      <c r="D99" s="11" t="s">
        <v>2219</v>
      </c>
    </row>
    <row r="100">
      <c r="A100" s="11" t="s">
        <v>2216</v>
      </c>
      <c r="B100" s="11" t="s">
        <v>2236</v>
      </c>
      <c r="C100" s="11" t="s">
        <v>2237</v>
      </c>
      <c r="D100" s="11" t="s">
        <v>2219</v>
      </c>
    </row>
    <row r="101">
      <c r="A101" s="11" t="s">
        <v>2216</v>
      </c>
      <c r="B101" s="11" t="s">
        <v>2238</v>
      </c>
      <c r="C101" s="11" t="s">
        <v>2239</v>
      </c>
      <c r="D101" s="11" t="s">
        <v>2219</v>
      </c>
    </row>
    <row r="102">
      <c r="A102" s="11" t="s">
        <v>2216</v>
      </c>
      <c r="B102" s="11" t="s">
        <v>2240</v>
      </c>
      <c r="C102" s="11" t="s">
        <v>2241</v>
      </c>
      <c r="D102" s="11" t="s">
        <v>2219</v>
      </c>
    </row>
    <row r="103">
      <c r="A103" s="11" t="s">
        <v>2216</v>
      </c>
      <c r="B103" s="11" t="s">
        <v>2242</v>
      </c>
      <c r="C103" s="11" t="s">
        <v>2243</v>
      </c>
      <c r="D103" s="11" t="s">
        <v>2219</v>
      </c>
    </row>
    <row r="104">
      <c r="A104" s="11" t="s">
        <v>2216</v>
      </c>
      <c r="B104" s="11" t="s">
        <v>2244</v>
      </c>
      <c r="C104" s="11" t="s">
        <v>2245</v>
      </c>
      <c r="D104" s="11" t="s">
        <v>2219</v>
      </c>
    </row>
    <row r="105">
      <c r="A105" s="11" t="s">
        <v>2216</v>
      </c>
      <c r="B105" s="11" t="s">
        <v>2246</v>
      </c>
      <c r="C105" s="11" t="s">
        <v>2247</v>
      </c>
      <c r="D105" s="11" t="s">
        <v>2219</v>
      </c>
    </row>
    <row r="106">
      <c r="A106" s="11" t="s">
        <v>2216</v>
      </c>
      <c r="B106" s="11" t="s">
        <v>2248</v>
      </c>
      <c r="C106" s="11" t="s">
        <v>2249</v>
      </c>
      <c r="D106" s="11" t="s">
        <v>2219</v>
      </c>
    </row>
    <row r="107">
      <c r="A107" s="11" t="s">
        <v>2216</v>
      </c>
      <c r="B107" s="11" t="s">
        <v>2250</v>
      </c>
      <c r="C107" s="11" t="s">
        <v>2251</v>
      </c>
      <c r="D107" s="11" t="s">
        <v>2219</v>
      </c>
    </row>
    <row r="108">
      <c r="A108" s="11" t="s">
        <v>2216</v>
      </c>
      <c r="B108" s="11" t="s">
        <v>2252</v>
      </c>
      <c r="C108" s="11" t="s">
        <v>2253</v>
      </c>
      <c r="D108" s="11" t="s">
        <v>2219</v>
      </c>
    </row>
    <row r="109">
      <c r="A109" s="11" t="s">
        <v>2216</v>
      </c>
      <c r="B109" s="11" t="s">
        <v>2254</v>
      </c>
      <c r="C109" s="11" t="s">
        <v>2255</v>
      </c>
      <c r="D109" s="11" t="s">
        <v>2219</v>
      </c>
    </row>
    <row r="110">
      <c r="A110" s="11" t="s">
        <v>2180</v>
      </c>
      <c r="B110" s="11" t="s">
        <v>123</v>
      </c>
      <c r="C110" s="11" t="s">
        <v>2256</v>
      </c>
      <c r="D110" s="11" t="s">
        <v>2183</v>
      </c>
    </row>
    <row r="111">
      <c r="A111" s="11" t="s">
        <v>2216</v>
      </c>
      <c r="B111" s="11" t="s">
        <v>123</v>
      </c>
      <c r="C111" s="11" t="s">
        <v>2256</v>
      </c>
      <c r="D111" s="11" t="s">
        <v>2219</v>
      </c>
    </row>
    <row r="112">
      <c r="A112" s="11" t="s">
        <v>2180</v>
      </c>
      <c r="B112" s="11" t="s">
        <v>184</v>
      </c>
      <c r="C112" s="11" t="s">
        <v>2257</v>
      </c>
      <c r="D112" s="11" t="s">
        <v>2183</v>
      </c>
    </row>
    <row r="113">
      <c r="A113" s="11" t="s">
        <v>2216</v>
      </c>
      <c r="B113" s="11" t="s">
        <v>184</v>
      </c>
      <c r="C113" s="11" t="s">
        <v>2257</v>
      </c>
      <c r="D113" s="11" t="s">
        <v>2219</v>
      </c>
    </row>
    <row r="114">
      <c r="A114" s="11" t="s">
        <v>2180</v>
      </c>
      <c r="B114" s="11" t="s">
        <v>196</v>
      </c>
      <c r="C114" s="11" t="s">
        <v>2258</v>
      </c>
      <c r="D114" s="11" t="s">
        <v>2183</v>
      </c>
    </row>
    <row r="115">
      <c r="A115" s="11" t="s">
        <v>2216</v>
      </c>
      <c r="B115" s="11" t="s">
        <v>196</v>
      </c>
      <c r="C115" s="11" t="s">
        <v>2258</v>
      </c>
      <c r="D115" s="11" t="s">
        <v>2219</v>
      </c>
    </row>
    <row r="116">
      <c r="A116" s="11" t="s">
        <v>2259</v>
      </c>
      <c r="B116" s="11" t="s">
        <v>1012</v>
      </c>
      <c r="C116" s="11" t="s">
        <v>1011</v>
      </c>
      <c r="D116" s="11" t="s">
        <v>2260</v>
      </c>
    </row>
    <row r="117">
      <c r="A117" s="11" t="s">
        <v>2261</v>
      </c>
      <c r="B117" s="11" t="s">
        <v>1010</v>
      </c>
      <c r="C117" s="11" t="s">
        <v>1009</v>
      </c>
      <c r="D117" s="11" t="s">
        <v>2262</v>
      </c>
    </row>
    <row r="118">
      <c r="A118" s="11" t="s">
        <v>2263</v>
      </c>
      <c r="B118" s="11" t="s">
        <v>746</v>
      </c>
      <c r="C118" s="11" t="s">
        <v>745</v>
      </c>
      <c r="D118" s="11" t="s">
        <v>2264</v>
      </c>
    </row>
    <row r="119">
      <c r="A119" s="11" t="s">
        <v>2265</v>
      </c>
      <c r="B119" s="11" t="s">
        <v>729</v>
      </c>
      <c r="C119" s="11" t="s">
        <v>728</v>
      </c>
      <c r="D119" s="11" t="s">
        <v>2266</v>
      </c>
    </row>
    <row r="120">
      <c r="A120" s="11" t="s">
        <v>2267</v>
      </c>
      <c r="B120" s="11" t="s">
        <v>488</v>
      </c>
      <c r="C120" s="11" t="s">
        <v>489</v>
      </c>
      <c r="D120" s="11" t="s">
        <v>2268</v>
      </c>
    </row>
    <row r="121">
      <c r="A121" s="11" t="s">
        <v>2269</v>
      </c>
      <c r="B121" s="11" t="s">
        <v>2270</v>
      </c>
      <c r="C121" s="11" t="s">
        <v>2271</v>
      </c>
      <c r="D121" s="11" t="s">
        <v>2272</v>
      </c>
    </row>
    <row r="122">
      <c r="A122" s="11" t="s">
        <v>2273</v>
      </c>
      <c r="B122" s="11" t="s">
        <v>751</v>
      </c>
      <c r="C122" s="11" t="s">
        <v>750</v>
      </c>
      <c r="D122" s="11" t="s">
        <v>2274</v>
      </c>
    </row>
    <row r="123">
      <c r="A123" s="11" t="s">
        <v>2275</v>
      </c>
      <c r="B123" s="11" t="s">
        <v>766</v>
      </c>
      <c r="C123" s="11" t="s">
        <v>765</v>
      </c>
      <c r="D123" s="11" t="s">
        <v>2276</v>
      </c>
    </row>
    <row r="124">
      <c r="A124" s="11" t="s">
        <v>2277</v>
      </c>
      <c r="B124" s="11" t="s">
        <v>779</v>
      </c>
      <c r="C124" s="11" t="s">
        <v>778</v>
      </c>
      <c r="D124" s="11" t="s">
        <v>2278</v>
      </c>
    </row>
    <row r="125">
      <c r="A125" s="11" t="s">
        <v>2279</v>
      </c>
      <c r="B125" s="11" t="s">
        <v>938</v>
      </c>
      <c r="C125" s="11" t="s">
        <v>937</v>
      </c>
      <c r="D125" s="11" t="s">
        <v>2280</v>
      </c>
    </row>
    <row r="126">
      <c r="A126" s="11" t="s">
        <v>2281</v>
      </c>
      <c r="B126" s="11" t="s">
        <v>952</v>
      </c>
      <c r="C126" s="11" t="s">
        <v>951</v>
      </c>
      <c r="D126" s="11" t="s">
        <v>2282</v>
      </c>
    </row>
    <row r="127">
      <c r="A127" s="11" t="s">
        <v>2283</v>
      </c>
      <c r="B127" s="11" t="s">
        <v>617</v>
      </c>
      <c r="C127" s="11" t="s">
        <v>616</v>
      </c>
      <c r="D127" s="11" t="s">
        <v>2284</v>
      </c>
    </row>
    <row r="128">
      <c r="A128" s="11" t="s">
        <v>2285</v>
      </c>
      <c r="B128" s="11" t="s">
        <v>323</v>
      </c>
      <c r="C128" s="11" t="s">
        <v>324</v>
      </c>
      <c r="D128" s="11" t="s">
        <v>2286</v>
      </c>
    </row>
    <row r="129">
      <c r="A129" s="11" t="s">
        <v>2287</v>
      </c>
      <c r="B129" s="11" t="s">
        <v>528</v>
      </c>
      <c r="C129" s="11" t="s">
        <v>529</v>
      </c>
      <c r="D129" s="11" t="s">
        <v>2288</v>
      </c>
    </row>
    <row r="130">
      <c r="A130" s="11" t="s">
        <v>2289</v>
      </c>
      <c r="B130" s="11" t="s">
        <v>517</v>
      </c>
      <c r="C130" s="11" t="s">
        <v>518</v>
      </c>
      <c r="D130" s="11" t="s">
        <v>2290</v>
      </c>
    </row>
    <row r="131">
      <c r="A131" s="11" t="s">
        <v>2291</v>
      </c>
      <c r="B131" s="11" t="s">
        <v>1001</v>
      </c>
      <c r="C131" s="11" t="s">
        <v>1000</v>
      </c>
      <c r="D131" s="11" t="s">
        <v>2292</v>
      </c>
    </row>
    <row r="132">
      <c r="A132" s="11" t="s">
        <v>2293</v>
      </c>
      <c r="B132" s="11" t="s">
        <v>983</v>
      </c>
      <c r="C132" s="11" t="s">
        <v>982</v>
      </c>
      <c r="D132" s="11" t="s">
        <v>2294</v>
      </c>
    </row>
    <row r="133">
      <c r="A133" s="11" t="s">
        <v>2295</v>
      </c>
      <c r="B133" s="11" t="s">
        <v>993</v>
      </c>
      <c r="C133" s="11" t="s">
        <v>992</v>
      </c>
      <c r="D133" s="11" t="s">
        <v>2296</v>
      </c>
    </row>
    <row r="134">
      <c r="A134" s="11" t="s">
        <v>2297</v>
      </c>
      <c r="B134" s="11" t="s">
        <v>2298</v>
      </c>
      <c r="C134" s="11" t="s">
        <v>2299</v>
      </c>
      <c r="D134" s="11" t="s">
        <v>2300</v>
      </c>
    </row>
    <row r="135">
      <c r="A135" s="11" t="s">
        <v>2301</v>
      </c>
      <c r="B135" s="11" t="s">
        <v>540</v>
      </c>
      <c r="C135" s="11" t="s">
        <v>539</v>
      </c>
      <c r="D135" s="11" t="s">
        <v>2302</v>
      </c>
    </row>
    <row r="136">
      <c r="A136" s="11" t="s">
        <v>2303</v>
      </c>
      <c r="B136" s="11" t="s">
        <v>578</v>
      </c>
      <c r="C136" s="11" t="s">
        <v>577</v>
      </c>
      <c r="D136" s="11" t="s">
        <v>2304</v>
      </c>
    </row>
    <row r="137">
      <c r="A137" s="11" t="s">
        <v>2305</v>
      </c>
      <c r="B137" s="11" t="s">
        <v>652</v>
      </c>
      <c r="C137" s="11" t="s">
        <v>651</v>
      </c>
      <c r="D137" s="11" t="s">
        <v>2306</v>
      </c>
    </row>
    <row r="138">
      <c r="A138" s="11" t="s">
        <v>2307</v>
      </c>
      <c r="B138" s="11" t="s">
        <v>1135</v>
      </c>
      <c r="C138" s="11" t="s">
        <v>1199</v>
      </c>
      <c r="D138" s="11" t="s">
        <v>2308</v>
      </c>
    </row>
    <row r="139">
      <c r="A139" s="11" t="s">
        <v>2309</v>
      </c>
      <c r="B139" s="11" t="s">
        <v>715</v>
      </c>
      <c r="C139" s="11" t="s">
        <v>714</v>
      </c>
      <c r="D139" s="11" t="s">
        <v>2310</v>
      </c>
    </row>
    <row r="140">
      <c r="A140" s="11" t="s">
        <v>2311</v>
      </c>
      <c r="B140" s="11" t="s">
        <v>1067</v>
      </c>
      <c r="C140" s="11" t="s">
        <v>1066</v>
      </c>
      <c r="D140" s="11" t="s">
        <v>2312</v>
      </c>
    </row>
    <row r="141">
      <c r="A141" s="11" t="s">
        <v>2313</v>
      </c>
      <c r="B141" s="11" t="s">
        <v>814</v>
      </c>
      <c r="C141" s="11" t="s">
        <v>813</v>
      </c>
      <c r="D141" s="11" t="s">
        <v>2314</v>
      </c>
    </row>
    <row r="142">
      <c r="A142" s="11" t="s">
        <v>2315</v>
      </c>
      <c r="B142" s="11" t="s">
        <v>820</v>
      </c>
      <c r="C142" s="11" t="s">
        <v>819</v>
      </c>
      <c r="D142" s="11" t="s">
        <v>2316</v>
      </c>
    </row>
    <row r="143">
      <c r="A143" s="11" t="s">
        <v>2317</v>
      </c>
      <c r="B143" s="11" t="s">
        <v>1108</v>
      </c>
      <c r="C143" s="11" t="s">
        <v>1107</v>
      </c>
      <c r="D143" s="11" t="s">
        <v>2318</v>
      </c>
    </row>
    <row r="144">
      <c r="A144" s="11" t="s">
        <v>2319</v>
      </c>
      <c r="B144" s="11" t="s">
        <v>1114</v>
      </c>
      <c r="C144" s="11" t="s">
        <v>1113</v>
      </c>
      <c r="D144" s="11" t="s">
        <v>2320</v>
      </c>
    </row>
    <row r="145">
      <c r="A145" s="11" t="s">
        <v>2321</v>
      </c>
      <c r="B145" s="11" t="s">
        <v>1149</v>
      </c>
      <c r="C145" s="11" t="s">
        <v>1148</v>
      </c>
      <c r="D145" s="11" t="s">
        <v>2322</v>
      </c>
    </row>
    <row r="146">
      <c r="A146" s="11" t="s">
        <v>2323</v>
      </c>
      <c r="B146" s="11" t="s">
        <v>1164</v>
      </c>
      <c r="C146" s="11" t="s">
        <v>1163</v>
      </c>
      <c r="D146" s="11" t="s">
        <v>2324</v>
      </c>
    </row>
    <row r="147">
      <c r="A147" s="11" t="s">
        <v>2325</v>
      </c>
      <c r="B147" s="11" t="s">
        <v>505</v>
      </c>
      <c r="C147" s="11" t="s">
        <v>506</v>
      </c>
      <c r="D147" s="11" t="s">
        <v>2326</v>
      </c>
    </row>
    <row r="148">
      <c r="A148" s="11" t="s">
        <v>2327</v>
      </c>
      <c r="B148" s="11" t="s">
        <v>530</v>
      </c>
      <c r="C148" s="11" t="s">
        <v>531</v>
      </c>
      <c r="D148" s="11" t="s">
        <v>2328</v>
      </c>
    </row>
    <row r="149">
      <c r="A149" s="11" t="s">
        <v>2329</v>
      </c>
      <c r="B149" s="11" t="s">
        <v>797</v>
      </c>
      <c r="C149" s="11" t="s">
        <v>796</v>
      </c>
      <c r="D149" s="11" t="s">
        <v>2330</v>
      </c>
    </row>
    <row r="150">
      <c r="A150" s="11" t="s">
        <v>2331</v>
      </c>
      <c r="B150" s="11" t="s">
        <v>841</v>
      </c>
      <c r="C150" s="11" t="s">
        <v>840</v>
      </c>
      <c r="D150" s="11" t="s">
        <v>2332</v>
      </c>
    </row>
    <row r="151">
      <c r="A151" s="11" t="s">
        <v>2333</v>
      </c>
      <c r="B151" s="11" t="s">
        <v>619</v>
      </c>
      <c r="C151" s="11" t="s">
        <v>618</v>
      </c>
      <c r="D151" s="11" t="s">
        <v>2334</v>
      </c>
    </row>
    <row r="152">
      <c r="A152" s="11" t="s">
        <v>2335</v>
      </c>
      <c r="B152" s="11" t="s">
        <v>624</v>
      </c>
      <c r="C152" s="11" t="s">
        <v>623</v>
      </c>
      <c r="D152" s="11" t="s">
        <v>2336</v>
      </c>
    </row>
    <row r="153">
      <c r="A153" s="11" t="s">
        <v>2337</v>
      </c>
      <c r="B153" s="11" t="s">
        <v>391</v>
      </c>
      <c r="C153" s="11" t="s">
        <v>392</v>
      </c>
      <c r="D153" s="11" t="s">
        <v>2338</v>
      </c>
    </row>
    <row r="154">
      <c r="A154" s="11" t="s">
        <v>2339</v>
      </c>
      <c r="B154" s="11" t="s">
        <v>839</v>
      </c>
      <c r="C154" s="11" t="s">
        <v>838</v>
      </c>
      <c r="D154" s="11" t="s">
        <v>2340</v>
      </c>
    </row>
    <row r="155">
      <c r="A155" s="11" t="s">
        <v>2341</v>
      </c>
      <c r="B155" s="11" t="s">
        <v>854</v>
      </c>
      <c r="C155" s="11" t="s">
        <v>853</v>
      </c>
      <c r="D155" s="11" t="s">
        <v>2342</v>
      </c>
    </row>
    <row r="156">
      <c r="A156" s="11" t="s">
        <v>2343</v>
      </c>
      <c r="B156" s="11" t="s">
        <v>1117</v>
      </c>
      <c r="C156" s="11" t="s">
        <v>1116</v>
      </c>
      <c r="D156" s="11" t="s">
        <v>2344</v>
      </c>
    </row>
    <row r="157">
      <c r="A157" s="11" t="s">
        <v>2345</v>
      </c>
      <c r="B157" s="11" t="s">
        <v>1127</v>
      </c>
      <c r="C157" s="11" t="s">
        <v>1126</v>
      </c>
      <c r="D157" s="11" t="s">
        <v>2346</v>
      </c>
    </row>
    <row r="158">
      <c r="A158" s="11" t="s">
        <v>2347</v>
      </c>
      <c r="B158" s="11" t="s">
        <v>1130</v>
      </c>
      <c r="C158" s="11" t="s">
        <v>1129</v>
      </c>
      <c r="D158" s="11" t="s">
        <v>2348</v>
      </c>
    </row>
    <row r="159">
      <c r="A159" s="11" t="s">
        <v>2349</v>
      </c>
      <c r="B159" s="11" t="s">
        <v>934</v>
      </c>
      <c r="C159" s="11" t="s">
        <v>933</v>
      </c>
      <c r="D159" s="11" t="s">
        <v>2350</v>
      </c>
    </row>
    <row r="160">
      <c r="A160" s="11" t="s">
        <v>2351</v>
      </c>
      <c r="B160" s="11" t="s">
        <v>945</v>
      </c>
      <c r="C160" s="11" t="s">
        <v>944</v>
      </c>
      <c r="D160" s="11" t="s">
        <v>2352</v>
      </c>
    </row>
    <row r="161">
      <c r="A161" s="11" t="s">
        <v>2353</v>
      </c>
      <c r="B161" s="11" t="s">
        <v>499</v>
      </c>
      <c r="C161" s="11" t="s">
        <v>500</v>
      </c>
      <c r="D161" s="11" t="s">
        <v>2354</v>
      </c>
    </row>
    <row r="162">
      <c r="A162" s="11" t="s">
        <v>2355</v>
      </c>
      <c r="B162" s="11" t="s">
        <v>1207</v>
      </c>
      <c r="C162" s="11" t="s">
        <v>1206</v>
      </c>
      <c r="D162" s="11" t="s">
        <v>2356</v>
      </c>
    </row>
    <row r="163">
      <c r="A163" s="11" t="s">
        <v>2357</v>
      </c>
      <c r="B163" s="11" t="s">
        <v>688</v>
      </c>
      <c r="C163" s="11" t="s">
        <v>687</v>
      </c>
      <c r="D163" s="11" t="s">
        <v>2358</v>
      </c>
    </row>
    <row r="164">
      <c r="A164" s="11" t="s">
        <v>2359</v>
      </c>
      <c r="B164" s="11" t="s">
        <v>372</v>
      </c>
      <c r="C164" s="11" t="s">
        <v>373</v>
      </c>
      <c r="D164" s="11" t="s">
        <v>2360</v>
      </c>
    </row>
    <row r="165">
      <c r="A165" s="11" t="s">
        <v>2361</v>
      </c>
      <c r="B165" s="11" t="s">
        <v>604</v>
      </c>
      <c r="C165" s="11" t="s">
        <v>603</v>
      </c>
      <c r="D165" s="11" t="s">
        <v>2362</v>
      </c>
    </row>
    <row r="166">
      <c r="A166" s="11" t="s">
        <v>2363</v>
      </c>
      <c r="B166" s="11" t="s">
        <v>370</v>
      </c>
      <c r="C166" s="11" t="s">
        <v>371</v>
      </c>
      <c r="D166" s="11" t="s">
        <v>2364</v>
      </c>
    </row>
    <row r="167">
      <c r="A167" s="11" t="s">
        <v>2365</v>
      </c>
      <c r="B167" s="11" t="s">
        <v>921</v>
      </c>
      <c r="C167" s="11" t="s">
        <v>920</v>
      </c>
      <c r="D167" s="11" t="s">
        <v>2366</v>
      </c>
    </row>
    <row r="168">
      <c r="A168" s="11" t="s">
        <v>2367</v>
      </c>
      <c r="B168" s="11" t="s">
        <v>928</v>
      </c>
      <c r="C168" s="11" t="s">
        <v>927</v>
      </c>
      <c r="D168" s="11" t="s">
        <v>2368</v>
      </c>
    </row>
    <row r="169">
      <c r="A169" s="11" t="s">
        <v>2369</v>
      </c>
      <c r="B169" s="11" t="s">
        <v>1007</v>
      </c>
      <c r="C169" s="11" t="s">
        <v>1006</v>
      </c>
      <c r="D169" s="11" t="s">
        <v>2370</v>
      </c>
    </row>
    <row r="170">
      <c r="A170" s="11" t="s">
        <v>2371</v>
      </c>
      <c r="B170" s="11" t="s">
        <v>564</v>
      </c>
      <c r="C170" s="11" t="s">
        <v>565</v>
      </c>
      <c r="D170" s="11" t="s">
        <v>2372</v>
      </c>
    </row>
    <row r="171">
      <c r="A171" s="11" t="s">
        <v>2373</v>
      </c>
      <c r="B171" s="11" t="s">
        <v>575</v>
      </c>
      <c r="C171" s="11" t="s">
        <v>576</v>
      </c>
      <c r="D171" s="11" t="s">
        <v>2374</v>
      </c>
    </row>
    <row r="172">
      <c r="A172" s="11" t="s">
        <v>2375</v>
      </c>
      <c r="B172" s="11" t="s">
        <v>1110</v>
      </c>
      <c r="C172" s="11" t="s">
        <v>1109</v>
      </c>
      <c r="D172" s="11" t="s">
        <v>2376</v>
      </c>
    </row>
    <row r="173">
      <c r="A173" s="11" t="s">
        <v>2377</v>
      </c>
      <c r="B173" s="11" t="s">
        <v>1112</v>
      </c>
      <c r="C173" s="11" t="s">
        <v>1111</v>
      </c>
      <c r="D173" s="11" t="s">
        <v>2378</v>
      </c>
    </row>
    <row r="174">
      <c r="A174" s="11" t="s">
        <v>2379</v>
      </c>
      <c r="B174" s="11" t="s">
        <v>829</v>
      </c>
      <c r="C174" s="11" t="s">
        <v>828</v>
      </c>
      <c r="D174" s="11" t="s">
        <v>2380</v>
      </c>
    </row>
    <row r="175">
      <c r="A175" s="11" t="s">
        <v>2381</v>
      </c>
      <c r="B175" s="11" t="s">
        <v>546</v>
      </c>
      <c r="C175" s="11" t="s">
        <v>545</v>
      </c>
      <c r="D175" s="11" t="s">
        <v>2382</v>
      </c>
    </row>
    <row r="176">
      <c r="A176" s="11" t="s">
        <v>2383</v>
      </c>
      <c r="B176" s="11" t="s">
        <v>470</v>
      </c>
      <c r="C176" s="11" t="s">
        <v>471</v>
      </c>
      <c r="D176" s="11" t="s">
        <v>2384</v>
      </c>
    </row>
    <row r="177">
      <c r="A177" s="11" t="s">
        <v>2385</v>
      </c>
      <c r="B177" s="11" t="s">
        <v>593</v>
      </c>
      <c r="C177" s="11" t="s">
        <v>592</v>
      </c>
      <c r="D177" s="11" t="s">
        <v>2386</v>
      </c>
    </row>
    <row r="178">
      <c r="A178" s="11" t="s">
        <v>2387</v>
      </c>
      <c r="B178" s="11" t="s">
        <v>936</v>
      </c>
      <c r="C178" s="11" t="s">
        <v>935</v>
      </c>
      <c r="D178" s="11" t="s">
        <v>2388</v>
      </c>
    </row>
    <row r="179">
      <c r="A179" s="11" t="s">
        <v>2389</v>
      </c>
      <c r="B179" s="11" t="s">
        <v>947</v>
      </c>
      <c r="C179" s="11" t="s">
        <v>946</v>
      </c>
      <c r="D179" s="11" t="s">
        <v>2390</v>
      </c>
    </row>
    <row r="180">
      <c r="A180" s="11" t="s">
        <v>2391</v>
      </c>
      <c r="B180" s="11" t="s">
        <v>1140</v>
      </c>
      <c r="C180" s="11" t="s">
        <v>1139</v>
      </c>
      <c r="D180" s="11" t="s">
        <v>2392</v>
      </c>
    </row>
    <row r="181">
      <c r="A181" s="11" t="s">
        <v>2393</v>
      </c>
      <c r="B181" s="11" t="s">
        <v>622</v>
      </c>
      <c r="C181" s="11" t="s">
        <v>621</v>
      </c>
      <c r="D181" s="11" t="s">
        <v>2394</v>
      </c>
    </row>
    <row r="182">
      <c r="A182" s="11" t="s">
        <v>2395</v>
      </c>
      <c r="B182" s="11" t="s">
        <v>721</v>
      </c>
      <c r="C182" s="11" t="s">
        <v>720</v>
      </c>
      <c r="D182" s="11" t="s">
        <v>2396</v>
      </c>
    </row>
    <row r="183">
      <c r="A183" s="11" t="s">
        <v>2397</v>
      </c>
      <c r="B183" s="11" t="s">
        <v>1027</v>
      </c>
      <c r="C183" s="11" t="s">
        <v>1026</v>
      </c>
      <c r="D183" s="11" t="s">
        <v>2398</v>
      </c>
    </row>
    <row r="184">
      <c r="A184" s="11" t="s">
        <v>2399</v>
      </c>
      <c r="B184" s="11" t="s">
        <v>1042</v>
      </c>
      <c r="C184" s="11" t="s">
        <v>1041</v>
      </c>
      <c r="D184" s="11" t="s">
        <v>2400</v>
      </c>
    </row>
    <row r="185">
      <c r="A185" s="11" t="s">
        <v>2401</v>
      </c>
      <c r="B185" s="11" t="s">
        <v>717</v>
      </c>
      <c r="C185" s="11" t="s">
        <v>716</v>
      </c>
      <c r="D185" s="11" t="s">
        <v>2402</v>
      </c>
    </row>
    <row r="186">
      <c r="A186" s="11" t="s">
        <v>2403</v>
      </c>
      <c r="B186" s="11" t="s">
        <v>1081</v>
      </c>
      <c r="C186" s="11" t="s">
        <v>1080</v>
      </c>
      <c r="D186" s="11" t="s">
        <v>2404</v>
      </c>
    </row>
    <row r="187">
      <c r="A187" s="11" t="s">
        <v>2405</v>
      </c>
      <c r="B187" s="11" t="s">
        <v>1123</v>
      </c>
      <c r="C187" s="11" t="s">
        <v>1122</v>
      </c>
      <c r="D187" s="11" t="s">
        <v>2406</v>
      </c>
    </row>
    <row r="188">
      <c r="A188" s="11" t="s">
        <v>2407</v>
      </c>
      <c r="B188" s="11" t="s">
        <v>686</v>
      </c>
      <c r="C188" s="11" t="s">
        <v>685</v>
      </c>
      <c r="D188" s="11" t="s">
        <v>2408</v>
      </c>
    </row>
    <row r="189">
      <c r="A189" s="11" t="s">
        <v>2409</v>
      </c>
      <c r="B189" s="11" t="s">
        <v>699</v>
      </c>
      <c r="C189" s="11" t="s">
        <v>698</v>
      </c>
      <c r="D189" s="11" t="s">
        <v>2410</v>
      </c>
    </row>
    <row r="190">
      <c r="A190" s="11" t="s">
        <v>2411</v>
      </c>
      <c r="B190" s="11" t="s">
        <v>703</v>
      </c>
      <c r="C190" s="11" t="s">
        <v>702</v>
      </c>
      <c r="D190" s="11" t="s">
        <v>2412</v>
      </c>
    </row>
    <row r="191">
      <c r="A191" s="11" t="s">
        <v>2413</v>
      </c>
      <c r="B191" s="11" t="s">
        <v>860</v>
      </c>
      <c r="C191" s="11" t="s">
        <v>859</v>
      </c>
      <c r="D191" s="11" t="s">
        <v>2414</v>
      </c>
    </row>
    <row r="192">
      <c r="A192" s="11" t="s">
        <v>2415</v>
      </c>
      <c r="B192" s="11" t="s">
        <v>612</v>
      </c>
      <c r="C192" s="11" t="s">
        <v>611</v>
      </c>
      <c r="D192" s="11" t="s">
        <v>2416</v>
      </c>
    </row>
    <row r="193">
      <c r="A193" s="11" t="s">
        <v>2417</v>
      </c>
      <c r="B193" s="11" t="s">
        <v>626</v>
      </c>
      <c r="C193" s="11" t="s">
        <v>625</v>
      </c>
      <c r="D193" s="11" t="s">
        <v>2418</v>
      </c>
    </row>
    <row r="194">
      <c r="A194" s="11" t="s">
        <v>2419</v>
      </c>
      <c r="B194" s="11" t="s">
        <v>636</v>
      </c>
      <c r="C194" s="11" t="s">
        <v>635</v>
      </c>
      <c r="D194" s="11" t="s">
        <v>2420</v>
      </c>
    </row>
    <row r="195">
      <c r="A195" s="11" t="s">
        <v>2421</v>
      </c>
      <c r="B195" s="11" t="s">
        <v>1191</v>
      </c>
      <c r="C195" s="11" t="s">
        <v>1190</v>
      </c>
      <c r="D195" s="11" t="s">
        <v>2422</v>
      </c>
    </row>
    <row r="196">
      <c r="A196" s="11" t="s">
        <v>2423</v>
      </c>
      <c r="B196" s="11" t="s">
        <v>1197</v>
      </c>
      <c r="C196" s="11" t="s">
        <v>1196</v>
      </c>
      <c r="D196" s="11" t="s">
        <v>2424</v>
      </c>
    </row>
    <row r="197">
      <c r="A197" s="11" t="s">
        <v>2425</v>
      </c>
      <c r="B197" s="11" t="s">
        <v>818</v>
      </c>
      <c r="C197" s="11" t="s">
        <v>817</v>
      </c>
      <c r="D197" s="11" t="s">
        <v>2426</v>
      </c>
    </row>
    <row r="198">
      <c r="A198" s="11" t="s">
        <v>2427</v>
      </c>
      <c r="B198" s="11" t="s">
        <v>822</v>
      </c>
      <c r="C198" s="11" t="s">
        <v>821</v>
      </c>
      <c r="D198" s="11" t="s">
        <v>2428</v>
      </c>
    </row>
    <row r="199">
      <c r="A199" s="11" t="s">
        <v>2429</v>
      </c>
      <c r="B199" s="11" t="s">
        <v>726</v>
      </c>
      <c r="C199" s="11" t="s">
        <v>725</v>
      </c>
      <c r="D199" s="11" t="s">
        <v>2430</v>
      </c>
    </row>
    <row r="200">
      <c r="A200" s="11" t="s">
        <v>2431</v>
      </c>
      <c r="B200" s="11" t="s">
        <v>808</v>
      </c>
      <c r="C200" s="11" t="s">
        <v>807</v>
      </c>
      <c r="D200" s="11" t="s">
        <v>2432</v>
      </c>
    </row>
    <row r="201">
      <c r="A201" s="11" t="s">
        <v>2433</v>
      </c>
      <c r="B201" s="11" t="s">
        <v>806</v>
      </c>
      <c r="C201" s="11" t="s">
        <v>805</v>
      </c>
      <c r="D201" s="11" t="s">
        <v>2434</v>
      </c>
    </row>
    <row r="202">
      <c r="A202" s="11" t="s">
        <v>2435</v>
      </c>
      <c r="B202" s="11" t="s">
        <v>997</v>
      </c>
      <c r="C202" s="11" t="s">
        <v>996</v>
      </c>
      <c r="D202" s="11" t="s">
        <v>2436</v>
      </c>
    </row>
    <row r="203">
      <c r="A203" s="11" t="s">
        <v>2437</v>
      </c>
      <c r="B203" s="11" t="s">
        <v>1003</v>
      </c>
      <c r="C203" s="11" t="s">
        <v>1002</v>
      </c>
      <c r="D203" s="11" t="s">
        <v>2438</v>
      </c>
    </row>
    <row r="204">
      <c r="A204" s="11" t="s">
        <v>2439</v>
      </c>
      <c r="B204" s="11" t="s">
        <v>804</v>
      </c>
      <c r="C204" s="11" t="s">
        <v>803</v>
      </c>
      <c r="D204" s="11" t="s">
        <v>2440</v>
      </c>
    </row>
    <row r="205">
      <c r="A205" s="11" t="s">
        <v>2441</v>
      </c>
      <c r="B205" s="11" t="s">
        <v>786</v>
      </c>
      <c r="C205" s="11" t="s">
        <v>785</v>
      </c>
      <c r="D205" s="11" t="s">
        <v>2442</v>
      </c>
    </row>
    <row r="206">
      <c r="A206" s="11" t="s">
        <v>2443</v>
      </c>
      <c r="B206" s="11" t="s">
        <v>791</v>
      </c>
      <c r="C206" s="11" t="s">
        <v>790</v>
      </c>
      <c r="D206" s="11" t="s">
        <v>2444</v>
      </c>
    </row>
    <row r="207">
      <c r="A207" s="11" t="s">
        <v>2445</v>
      </c>
      <c r="B207" s="11" t="s">
        <v>508</v>
      </c>
      <c r="C207" s="11" t="s">
        <v>509</v>
      </c>
      <c r="D207" s="11" t="s">
        <v>2446</v>
      </c>
    </row>
    <row r="208">
      <c r="A208" s="11" t="s">
        <v>2447</v>
      </c>
      <c r="B208" s="11" t="s">
        <v>1216</v>
      </c>
      <c r="C208" s="11" t="s">
        <v>1215</v>
      </c>
      <c r="D208" s="11" t="s">
        <v>2448</v>
      </c>
    </row>
    <row r="209">
      <c r="A209" s="11" t="s">
        <v>2449</v>
      </c>
      <c r="B209" s="11" t="s">
        <v>1224</v>
      </c>
      <c r="C209" s="11" t="s">
        <v>1223</v>
      </c>
      <c r="D209" s="11" t="s">
        <v>2450</v>
      </c>
    </row>
    <row r="210">
      <c r="A210" s="11" t="s">
        <v>2451</v>
      </c>
      <c r="B210" s="11" t="s">
        <v>899</v>
      </c>
      <c r="C210" s="11" t="s">
        <v>898</v>
      </c>
      <c r="D210" s="11" t="s">
        <v>2452</v>
      </c>
    </row>
    <row r="211">
      <c r="A211" s="11" t="s">
        <v>2453</v>
      </c>
      <c r="B211" s="11" t="s">
        <v>881</v>
      </c>
      <c r="C211" s="11" t="s">
        <v>880</v>
      </c>
      <c r="D211" s="11" t="s">
        <v>2454</v>
      </c>
    </row>
    <row r="212">
      <c r="A212" s="11" t="s">
        <v>2455</v>
      </c>
      <c r="B212" s="11" t="s">
        <v>1119</v>
      </c>
      <c r="C212" s="11" t="s">
        <v>1118</v>
      </c>
      <c r="D212" s="11" t="s">
        <v>2456</v>
      </c>
    </row>
    <row r="213">
      <c r="A213" s="11" t="s">
        <v>2457</v>
      </c>
      <c r="B213" s="11" t="s">
        <v>1151</v>
      </c>
      <c r="C213" s="11" t="s">
        <v>1150</v>
      </c>
      <c r="D213" s="11" t="s">
        <v>2458</v>
      </c>
    </row>
    <row r="214">
      <c r="A214" s="11" t="s">
        <v>2459</v>
      </c>
      <c r="B214" s="11" t="s">
        <v>1159</v>
      </c>
      <c r="C214" s="11" t="s">
        <v>1158</v>
      </c>
      <c r="D214" s="11" t="s">
        <v>2460</v>
      </c>
    </row>
    <row r="215">
      <c r="A215" s="11" t="s">
        <v>2461</v>
      </c>
      <c r="B215" s="11" t="s">
        <v>1100</v>
      </c>
      <c r="C215" s="11" t="s">
        <v>1099</v>
      </c>
      <c r="D215" s="11" t="s">
        <v>2462</v>
      </c>
    </row>
    <row r="216">
      <c r="A216" s="11" t="s">
        <v>2463</v>
      </c>
      <c r="B216" s="11" t="s">
        <v>1259</v>
      </c>
      <c r="C216" s="11" t="s">
        <v>1258</v>
      </c>
      <c r="D216" s="11" t="s">
        <v>2464</v>
      </c>
    </row>
    <row r="217">
      <c r="A217" s="11" t="s">
        <v>2465</v>
      </c>
      <c r="B217" s="11" t="s">
        <v>1055</v>
      </c>
      <c r="C217" s="11" t="s">
        <v>1054</v>
      </c>
      <c r="D217" s="11" t="s">
        <v>2466</v>
      </c>
    </row>
    <row r="218">
      <c r="A218" s="11" t="s">
        <v>2467</v>
      </c>
      <c r="B218" s="11" t="s">
        <v>1024</v>
      </c>
      <c r="C218" s="11" t="s">
        <v>1025</v>
      </c>
      <c r="D218" s="11" t="s">
        <v>2468</v>
      </c>
    </row>
    <row r="219">
      <c r="A219" s="11" t="s">
        <v>2469</v>
      </c>
      <c r="B219" s="11" t="s">
        <v>1037</v>
      </c>
      <c r="C219" s="11" t="s">
        <v>1038</v>
      </c>
      <c r="D219" s="11" t="s">
        <v>2470</v>
      </c>
    </row>
    <row r="220">
      <c r="A220" s="11" t="s">
        <v>2471</v>
      </c>
      <c r="B220" s="11" t="s">
        <v>1083</v>
      </c>
      <c r="C220" s="11" t="s">
        <v>1082</v>
      </c>
      <c r="D220" s="11" t="s">
        <v>2472</v>
      </c>
    </row>
    <row r="221">
      <c r="A221" s="11" t="s">
        <v>2473</v>
      </c>
      <c r="B221" s="11" t="s">
        <v>753</v>
      </c>
      <c r="C221" s="11" t="s">
        <v>752</v>
      </c>
      <c r="D221" s="11" t="s">
        <v>2474</v>
      </c>
    </row>
    <row r="222">
      <c r="A222" s="11" t="s">
        <v>2475</v>
      </c>
      <c r="B222" s="11" t="s">
        <v>1086</v>
      </c>
      <c r="C222" s="11" t="s">
        <v>1085</v>
      </c>
      <c r="D222" s="11" t="s">
        <v>2476</v>
      </c>
    </row>
    <row r="223">
      <c r="A223" s="11" t="s">
        <v>2477</v>
      </c>
      <c r="B223" s="11" t="s">
        <v>774</v>
      </c>
      <c r="C223" s="11" t="s">
        <v>773</v>
      </c>
      <c r="D223" s="11" t="s">
        <v>2478</v>
      </c>
    </row>
    <row r="224">
      <c r="A224" s="11" t="s">
        <v>2479</v>
      </c>
      <c r="B224" s="11" t="s">
        <v>1201</v>
      </c>
      <c r="C224" s="11" t="s">
        <v>1200</v>
      </c>
      <c r="D224" s="11" t="s">
        <v>2480</v>
      </c>
    </row>
    <row r="225">
      <c r="A225" s="11" t="s">
        <v>2481</v>
      </c>
      <c r="B225" s="11" t="s">
        <v>1205</v>
      </c>
      <c r="C225" s="11" t="s">
        <v>1204</v>
      </c>
      <c r="D225" s="11" t="s">
        <v>2482</v>
      </c>
    </row>
    <row r="226">
      <c r="A226" s="11" t="s">
        <v>2483</v>
      </c>
      <c r="B226" s="11" t="s">
        <v>1209</v>
      </c>
      <c r="C226" s="11" t="s">
        <v>1208</v>
      </c>
      <c r="D226" s="11" t="s">
        <v>2484</v>
      </c>
    </row>
    <row r="227">
      <c r="A227" s="11" t="s">
        <v>2485</v>
      </c>
      <c r="B227" s="11" t="s">
        <v>861</v>
      </c>
      <c r="C227" s="11" t="s">
        <v>862</v>
      </c>
      <c r="D227" s="11" t="s">
        <v>2486</v>
      </c>
    </row>
    <row r="228">
      <c r="A228" s="11" t="s">
        <v>2487</v>
      </c>
      <c r="B228" s="11" t="s">
        <v>906</v>
      </c>
      <c r="C228" s="11" t="s">
        <v>905</v>
      </c>
      <c r="D228" s="11" t="s">
        <v>2488</v>
      </c>
    </row>
    <row r="229">
      <c r="A229" s="11" t="s">
        <v>2489</v>
      </c>
      <c r="B229" s="11" t="s">
        <v>682</v>
      </c>
      <c r="C229" s="11" t="s">
        <v>681</v>
      </c>
      <c r="D229" s="11" t="s">
        <v>2490</v>
      </c>
    </row>
    <row r="230">
      <c r="A230" s="11" t="s">
        <v>2491</v>
      </c>
      <c r="B230" s="11" t="s">
        <v>961</v>
      </c>
      <c r="C230" s="11" t="s">
        <v>960</v>
      </c>
      <c r="D230" s="11" t="s">
        <v>2492</v>
      </c>
    </row>
    <row r="231">
      <c r="A231" s="11" t="s">
        <v>2493</v>
      </c>
      <c r="B231" s="11" t="s">
        <v>965</v>
      </c>
      <c r="C231" s="11" t="s">
        <v>964</v>
      </c>
      <c r="D231" s="11" t="s">
        <v>2494</v>
      </c>
    </row>
    <row r="232">
      <c r="A232" s="11" t="s">
        <v>2495</v>
      </c>
      <c r="B232" s="11" t="s">
        <v>735</v>
      </c>
      <c r="C232" s="11" t="s">
        <v>734</v>
      </c>
      <c r="D232" s="11" t="s">
        <v>2496</v>
      </c>
    </row>
    <row r="233">
      <c r="A233" s="11" t="s">
        <v>2497</v>
      </c>
      <c r="B233" s="11" t="s">
        <v>741</v>
      </c>
      <c r="C233" s="11" t="s">
        <v>740</v>
      </c>
      <c r="D233" s="11" t="s">
        <v>2498</v>
      </c>
    </row>
    <row r="234">
      <c r="A234" s="11" t="s">
        <v>2499</v>
      </c>
      <c r="B234" s="11" t="s">
        <v>749</v>
      </c>
      <c r="C234" s="11" t="s">
        <v>748</v>
      </c>
      <c r="D234" s="11" t="s">
        <v>2500</v>
      </c>
    </row>
    <row r="235">
      <c r="A235" s="11" t="s">
        <v>2501</v>
      </c>
      <c r="B235" s="11" t="s">
        <v>810</v>
      </c>
      <c r="C235" s="11" t="s">
        <v>809</v>
      </c>
      <c r="D235" s="11" t="s">
        <v>2502</v>
      </c>
    </row>
    <row r="236">
      <c r="A236" s="11" t="s">
        <v>2503</v>
      </c>
      <c r="B236" s="11" t="s">
        <v>1016</v>
      </c>
      <c r="C236" s="11" t="s">
        <v>1015</v>
      </c>
      <c r="D236" s="11" t="s">
        <v>2504</v>
      </c>
    </row>
    <row r="237">
      <c r="A237" s="11" t="s">
        <v>2505</v>
      </c>
      <c r="B237" s="11" t="s">
        <v>668</v>
      </c>
      <c r="C237" s="11" t="s">
        <v>667</v>
      </c>
      <c r="D237" s="11" t="s">
        <v>2506</v>
      </c>
    </row>
    <row r="238">
      <c r="A238" s="11" t="s">
        <v>2507</v>
      </c>
      <c r="B238" s="11" t="s">
        <v>657</v>
      </c>
      <c r="C238" s="11" t="s">
        <v>656</v>
      </c>
      <c r="D238" s="11" t="s">
        <v>2508</v>
      </c>
    </row>
    <row r="239">
      <c r="A239" s="11" t="s">
        <v>2509</v>
      </c>
      <c r="B239" s="11" t="s">
        <v>1103</v>
      </c>
      <c r="C239" s="11" t="s">
        <v>1102</v>
      </c>
      <c r="D239" s="11" t="s">
        <v>2510</v>
      </c>
    </row>
    <row r="240">
      <c r="A240" s="11" t="s">
        <v>2511</v>
      </c>
      <c r="B240" s="11" t="s">
        <v>1105</v>
      </c>
      <c r="C240" s="11" t="s">
        <v>1104</v>
      </c>
      <c r="D240" s="11" t="s">
        <v>2512</v>
      </c>
    </row>
    <row r="241">
      <c r="A241" s="11" t="s">
        <v>2513</v>
      </c>
      <c r="B241" s="11" t="s">
        <v>553</v>
      </c>
      <c r="C241" s="11" t="s">
        <v>554</v>
      </c>
      <c r="D241" s="11" t="s">
        <v>2514</v>
      </c>
    </row>
    <row r="242">
      <c r="A242" s="11" t="s">
        <v>2515</v>
      </c>
      <c r="B242" s="11" t="s">
        <v>783</v>
      </c>
      <c r="C242" s="11" t="s">
        <v>782</v>
      </c>
      <c r="D242" s="11" t="s">
        <v>2516</v>
      </c>
    </row>
    <row r="243">
      <c r="A243" s="11" t="s">
        <v>2517</v>
      </c>
      <c r="B243" s="11" t="s">
        <v>610</v>
      </c>
      <c r="C243" s="11" t="s">
        <v>609</v>
      </c>
      <c r="D243" s="11" t="s">
        <v>2518</v>
      </c>
    </row>
    <row r="244">
      <c r="A244" s="11" t="s">
        <v>2519</v>
      </c>
      <c r="B244" s="11" t="s">
        <v>629</v>
      </c>
      <c r="C244" s="11" t="s">
        <v>628</v>
      </c>
      <c r="D244" s="11" t="s">
        <v>2520</v>
      </c>
    </row>
    <row r="245">
      <c r="A245" s="11" t="s">
        <v>2521</v>
      </c>
      <c r="B245" s="11" t="s">
        <v>640</v>
      </c>
      <c r="C245" s="11" t="s">
        <v>639</v>
      </c>
      <c r="D245" s="11" t="s">
        <v>2522</v>
      </c>
    </row>
    <row r="246">
      <c r="A246" s="11" t="s">
        <v>2523</v>
      </c>
      <c r="B246" s="11" t="s">
        <v>647</v>
      </c>
      <c r="C246" s="11" t="s">
        <v>646</v>
      </c>
      <c r="D246" s="11" t="s">
        <v>2524</v>
      </c>
    </row>
    <row r="247">
      <c r="A247" s="11" t="s">
        <v>2525</v>
      </c>
      <c r="B247" s="11" t="s">
        <v>647</v>
      </c>
      <c r="C247" s="11" t="s">
        <v>646</v>
      </c>
      <c r="D247" s="11" t="s">
        <v>2526</v>
      </c>
    </row>
    <row r="248">
      <c r="A248" s="11" t="s">
        <v>2527</v>
      </c>
      <c r="B248" s="11" t="s">
        <v>758</v>
      </c>
      <c r="C248" s="11" t="s">
        <v>757</v>
      </c>
      <c r="D248" s="11" t="s">
        <v>2528</v>
      </c>
    </row>
    <row r="249">
      <c r="A249" s="11" t="s">
        <v>2529</v>
      </c>
      <c r="B249" s="11" t="s">
        <v>459</v>
      </c>
      <c r="C249" s="11" t="s">
        <v>460</v>
      </c>
      <c r="D249" s="11" t="s">
        <v>2530</v>
      </c>
    </row>
    <row r="250">
      <c r="A250" s="11" t="s">
        <v>2531</v>
      </c>
      <c r="B250" s="11" t="s">
        <v>461</v>
      </c>
      <c r="C250" s="11" t="s">
        <v>462</v>
      </c>
      <c r="D250" s="11" t="s">
        <v>2532</v>
      </c>
    </row>
    <row r="251">
      <c r="A251" s="11" t="s">
        <v>2533</v>
      </c>
      <c r="B251" s="11" t="s">
        <v>1014</v>
      </c>
      <c r="C251" s="11" t="s">
        <v>1013</v>
      </c>
      <c r="D251" s="11" t="s">
        <v>2534</v>
      </c>
    </row>
    <row r="252">
      <c r="A252" s="11" t="s">
        <v>2535</v>
      </c>
      <c r="B252" s="11" t="s">
        <v>1179</v>
      </c>
      <c r="C252" s="11" t="s">
        <v>1178</v>
      </c>
      <c r="D252" s="11" t="s">
        <v>2536</v>
      </c>
    </row>
    <row r="253">
      <c r="A253" s="11" t="s">
        <v>2537</v>
      </c>
      <c r="B253" s="11" t="s">
        <v>973</v>
      </c>
      <c r="C253" s="11" t="s">
        <v>972</v>
      </c>
      <c r="D253" s="11" t="s">
        <v>2538</v>
      </c>
    </row>
    <row r="254">
      <c r="A254" s="11" t="s">
        <v>2539</v>
      </c>
      <c r="B254" s="11" t="s">
        <v>976</v>
      </c>
      <c r="C254" s="11" t="s">
        <v>975</v>
      </c>
      <c r="D254" s="11" t="s">
        <v>2540</v>
      </c>
    </row>
    <row r="255">
      <c r="A255" s="11" t="s">
        <v>2541</v>
      </c>
      <c r="B255" s="11" t="s">
        <v>837</v>
      </c>
      <c r="C255" s="11" t="s">
        <v>836</v>
      </c>
      <c r="D255" s="11" t="s">
        <v>2542</v>
      </c>
    </row>
    <row r="256">
      <c r="A256" s="11" t="s">
        <v>2543</v>
      </c>
      <c r="B256" s="11" t="s">
        <v>850</v>
      </c>
      <c r="C256" s="11" t="s">
        <v>849</v>
      </c>
      <c r="D256" s="11" t="s">
        <v>2544</v>
      </c>
    </row>
    <row r="257">
      <c r="A257" s="11" t="s">
        <v>2545</v>
      </c>
      <c r="B257" s="11" t="s">
        <v>816</v>
      </c>
      <c r="C257" s="11" t="s">
        <v>815</v>
      </c>
      <c r="D257" s="11" t="s">
        <v>2546</v>
      </c>
    </row>
    <row r="258">
      <c r="A258" s="11" t="s">
        <v>2547</v>
      </c>
      <c r="B258" s="11" t="s">
        <v>1233</v>
      </c>
      <c r="C258" s="11" t="s">
        <v>1232</v>
      </c>
      <c r="D258" s="11" t="s">
        <v>2548</v>
      </c>
    </row>
    <row r="259">
      <c r="A259" s="11" t="s">
        <v>2549</v>
      </c>
      <c r="B259" s="11" t="s">
        <v>1235</v>
      </c>
      <c r="C259" s="11" t="s">
        <v>1234</v>
      </c>
      <c r="D259" s="11" t="s">
        <v>2550</v>
      </c>
    </row>
    <row r="260">
      <c r="A260" s="11" t="s">
        <v>2551</v>
      </c>
      <c r="B260" s="11" t="s">
        <v>1237</v>
      </c>
      <c r="C260" s="11" t="s">
        <v>1236</v>
      </c>
      <c r="D260" s="11" t="s">
        <v>2552</v>
      </c>
    </row>
    <row r="261">
      <c r="A261" s="11" t="s">
        <v>2553</v>
      </c>
      <c r="B261" s="11" t="s">
        <v>985</v>
      </c>
      <c r="C261" s="11" t="s">
        <v>984</v>
      </c>
      <c r="D261" s="11" t="s">
        <v>2554</v>
      </c>
    </row>
    <row r="262">
      <c r="A262" s="11" t="s">
        <v>2555</v>
      </c>
      <c r="B262" s="11" t="s">
        <v>995</v>
      </c>
      <c r="C262" s="11" t="s">
        <v>994</v>
      </c>
      <c r="D262" s="11" t="s">
        <v>2556</v>
      </c>
    </row>
    <row r="263">
      <c r="A263" s="11" t="s">
        <v>2557</v>
      </c>
      <c r="B263" s="11" t="s">
        <v>1018</v>
      </c>
      <c r="C263" s="11" t="s">
        <v>1019</v>
      </c>
      <c r="D263" s="11" t="s">
        <v>2558</v>
      </c>
    </row>
    <row r="264">
      <c r="A264" s="11" t="s">
        <v>2559</v>
      </c>
      <c r="B264" s="11" t="s">
        <v>719</v>
      </c>
      <c r="C264" s="11" t="s">
        <v>718</v>
      </c>
      <c r="D264" s="11" t="s">
        <v>2560</v>
      </c>
    </row>
    <row r="265">
      <c r="A265" s="11" t="s">
        <v>2561</v>
      </c>
      <c r="B265" s="11" t="s">
        <v>957</v>
      </c>
      <c r="C265" s="11" t="s">
        <v>956</v>
      </c>
      <c r="D265" s="11" t="s">
        <v>2562</v>
      </c>
    </row>
    <row r="266">
      <c r="A266" s="11" t="s">
        <v>2563</v>
      </c>
      <c r="B266" s="11" t="s">
        <v>606</v>
      </c>
      <c r="C266" s="11" t="s">
        <v>605</v>
      </c>
      <c r="D266" s="11" t="s">
        <v>2564</v>
      </c>
    </row>
    <row r="267">
      <c r="A267" s="11" t="s">
        <v>2565</v>
      </c>
      <c r="B267" s="11" t="s">
        <v>776</v>
      </c>
      <c r="C267" s="11" t="s">
        <v>775</v>
      </c>
      <c r="D267" s="11" t="s">
        <v>2566</v>
      </c>
    </row>
    <row r="268">
      <c r="A268" s="11" t="s">
        <v>2567</v>
      </c>
      <c r="B268" s="11" t="s">
        <v>659</v>
      </c>
      <c r="C268" s="11" t="s">
        <v>658</v>
      </c>
      <c r="D268" s="11" t="s">
        <v>2568</v>
      </c>
    </row>
    <row r="269">
      <c r="A269" s="11" t="s">
        <v>2569</v>
      </c>
      <c r="B269" s="11" t="s">
        <v>987</v>
      </c>
      <c r="C269" s="11" t="s">
        <v>986</v>
      </c>
      <c r="D269" s="11" t="s">
        <v>2570</v>
      </c>
    </row>
    <row r="270">
      <c r="A270" s="11" t="s">
        <v>2571</v>
      </c>
      <c r="B270" s="11" t="s">
        <v>496</v>
      </c>
      <c r="C270" s="11" t="s">
        <v>497</v>
      </c>
      <c r="D270" s="11" t="s">
        <v>2572</v>
      </c>
    </row>
    <row r="271">
      <c r="A271" s="11" t="s">
        <v>2573</v>
      </c>
      <c r="B271" s="11" t="s">
        <v>684</v>
      </c>
      <c r="C271" s="11" t="s">
        <v>683</v>
      </c>
      <c r="D271" s="11" t="s">
        <v>2574</v>
      </c>
    </row>
    <row r="272">
      <c r="A272" s="11" t="s">
        <v>2575</v>
      </c>
      <c r="B272" s="11" t="s">
        <v>692</v>
      </c>
      <c r="C272" s="11" t="s">
        <v>691</v>
      </c>
      <c r="D272" s="11" t="s">
        <v>2576</v>
      </c>
    </row>
    <row r="273">
      <c r="A273" s="11" t="s">
        <v>2577</v>
      </c>
      <c r="B273" s="11" t="s">
        <v>1231</v>
      </c>
      <c r="C273" s="11" t="s">
        <v>1230</v>
      </c>
      <c r="D273" s="11" t="s">
        <v>2578</v>
      </c>
    </row>
    <row r="274">
      <c r="A274" s="11" t="s">
        <v>2579</v>
      </c>
      <c r="B274" s="11" t="s">
        <v>943</v>
      </c>
      <c r="C274" s="11" t="s">
        <v>942</v>
      </c>
      <c r="D274" s="11" t="s">
        <v>2580</v>
      </c>
    </row>
    <row r="275">
      <c r="A275" s="11" t="s">
        <v>2581</v>
      </c>
      <c r="B275" s="11" t="s">
        <v>1005</v>
      </c>
      <c r="C275" s="11" t="s">
        <v>1004</v>
      </c>
      <c r="D275" s="11" t="s">
        <v>2582</v>
      </c>
    </row>
    <row r="276">
      <c r="A276" s="11" t="s">
        <v>2583</v>
      </c>
      <c r="B276" s="11" t="s">
        <v>1050</v>
      </c>
      <c r="C276" s="11" t="s">
        <v>1049</v>
      </c>
      <c r="D276" s="11" t="s">
        <v>2584</v>
      </c>
    </row>
    <row r="277">
      <c r="A277" s="11" t="s">
        <v>2585</v>
      </c>
      <c r="B277" s="11" t="s">
        <v>1058</v>
      </c>
      <c r="C277" s="11" t="s">
        <v>1057</v>
      </c>
      <c r="D277" s="11" t="s">
        <v>2586</v>
      </c>
    </row>
    <row r="278">
      <c r="A278" s="11" t="s">
        <v>2587</v>
      </c>
      <c r="B278" s="11" t="s">
        <v>1062</v>
      </c>
      <c r="C278" s="11" t="s">
        <v>1061</v>
      </c>
      <c r="D278" s="11" t="s">
        <v>2588</v>
      </c>
    </row>
    <row r="279">
      <c r="A279" s="11" t="s">
        <v>2589</v>
      </c>
      <c r="B279" s="11" t="s">
        <v>771</v>
      </c>
      <c r="C279" s="11" t="s">
        <v>770</v>
      </c>
      <c r="D279" s="11" t="s">
        <v>2590</v>
      </c>
    </row>
    <row r="280">
      <c r="A280" s="11" t="s">
        <v>2591</v>
      </c>
      <c r="B280" s="11" t="s">
        <v>762</v>
      </c>
      <c r="C280" s="11" t="s">
        <v>761</v>
      </c>
      <c r="D280" s="11" t="s">
        <v>2592</v>
      </c>
    </row>
    <row r="281">
      <c r="A281" s="11" t="s">
        <v>2593</v>
      </c>
      <c r="B281" s="11" t="s">
        <v>1173</v>
      </c>
      <c r="C281" s="11" t="s">
        <v>1172</v>
      </c>
      <c r="D281" s="11" t="s">
        <v>2594</v>
      </c>
    </row>
    <row r="282">
      <c r="A282" s="11" t="s">
        <v>2595</v>
      </c>
      <c r="B282" s="11" t="s">
        <v>1077</v>
      </c>
      <c r="C282" s="11" t="s">
        <v>1076</v>
      </c>
      <c r="D282" s="11" t="s">
        <v>2596</v>
      </c>
    </row>
    <row r="283">
      <c r="A283" s="11" t="s">
        <v>2597</v>
      </c>
      <c r="B283" s="11" t="s">
        <v>1071</v>
      </c>
      <c r="C283" s="11" t="s">
        <v>1070</v>
      </c>
      <c r="D283" s="11" t="s">
        <v>2598</v>
      </c>
    </row>
    <row r="284">
      <c r="A284" s="11" t="s">
        <v>2599</v>
      </c>
      <c r="B284" s="11" t="s">
        <v>1065</v>
      </c>
      <c r="C284" s="11" t="s">
        <v>1064</v>
      </c>
      <c r="D284" s="11" t="s">
        <v>2600</v>
      </c>
    </row>
    <row r="285">
      <c r="A285" s="11" t="s">
        <v>2601</v>
      </c>
      <c r="B285" s="11" t="s">
        <v>1075</v>
      </c>
      <c r="C285" s="11" t="s">
        <v>1074</v>
      </c>
      <c r="D285" s="11" t="s">
        <v>2602</v>
      </c>
    </row>
    <row r="286">
      <c r="A286" s="11" t="s">
        <v>2603</v>
      </c>
      <c r="B286" s="11" t="s">
        <v>1079</v>
      </c>
      <c r="C286" s="11" t="s">
        <v>1078</v>
      </c>
      <c r="D286" s="11" t="s">
        <v>2604</v>
      </c>
    </row>
    <row r="287">
      <c r="A287" s="11" t="s">
        <v>2605</v>
      </c>
      <c r="B287" s="11" t="s">
        <v>572</v>
      </c>
      <c r="C287" s="11" t="s">
        <v>571</v>
      </c>
      <c r="D287" s="11" t="s">
        <v>2606</v>
      </c>
    </row>
    <row r="288">
      <c r="A288" s="11" t="s">
        <v>2607</v>
      </c>
      <c r="B288" s="11" t="s">
        <v>587</v>
      </c>
      <c r="C288" s="11" t="s">
        <v>586</v>
      </c>
      <c r="D288" s="11" t="s">
        <v>2608</v>
      </c>
    </row>
    <row r="289">
      <c r="A289" s="11" t="s">
        <v>2609</v>
      </c>
      <c r="B289" s="11" t="s">
        <v>439</v>
      </c>
      <c r="C289" s="11" t="s">
        <v>440</v>
      </c>
      <c r="D289" s="11" t="s">
        <v>2610</v>
      </c>
    </row>
    <row r="290">
      <c r="A290" s="11" t="s">
        <v>2611</v>
      </c>
      <c r="B290" s="11" t="s">
        <v>441</v>
      </c>
      <c r="C290" s="11" t="s">
        <v>442</v>
      </c>
      <c r="D290" s="11" t="s">
        <v>2612</v>
      </c>
    </row>
    <row r="291">
      <c r="A291" s="11" t="s">
        <v>2613</v>
      </c>
      <c r="B291" s="11" t="s">
        <v>650</v>
      </c>
      <c r="C291" s="11" t="s">
        <v>649</v>
      </c>
      <c r="D291" s="11" t="s">
        <v>2614</v>
      </c>
    </row>
    <row r="292">
      <c r="A292" s="11" t="s">
        <v>2615</v>
      </c>
      <c r="B292" s="11" t="s">
        <v>411</v>
      </c>
      <c r="C292" s="11" t="s">
        <v>412</v>
      </c>
      <c r="D292" s="11" t="s">
        <v>2616</v>
      </c>
    </row>
    <row r="293">
      <c r="A293" s="11" t="s">
        <v>2617</v>
      </c>
      <c r="B293" s="11" t="s">
        <v>419</v>
      </c>
      <c r="C293" s="11" t="s">
        <v>420</v>
      </c>
      <c r="D293" s="11" t="s">
        <v>2618</v>
      </c>
    </row>
    <row r="294">
      <c r="A294" s="11" t="s">
        <v>2619</v>
      </c>
      <c r="B294" s="11" t="s">
        <v>425</v>
      </c>
      <c r="C294" s="11" t="s">
        <v>426</v>
      </c>
      <c r="D294" s="11" t="s">
        <v>2620</v>
      </c>
    </row>
    <row r="295">
      <c r="A295" s="11" t="s">
        <v>2621</v>
      </c>
      <c r="B295" s="11" t="s">
        <v>799</v>
      </c>
      <c r="C295" s="11" t="s">
        <v>798</v>
      </c>
      <c r="D295" s="11" t="s">
        <v>2622</v>
      </c>
    </row>
    <row r="296">
      <c r="A296" s="11" t="s">
        <v>2623</v>
      </c>
      <c r="B296" s="11" t="s">
        <v>799</v>
      </c>
      <c r="C296" s="11" t="s">
        <v>798</v>
      </c>
      <c r="D296" s="11" t="s">
        <v>2624</v>
      </c>
    </row>
    <row r="297">
      <c r="A297" s="11" t="s">
        <v>2625</v>
      </c>
      <c r="B297" s="11" t="s">
        <v>706</v>
      </c>
      <c r="C297" s="11" t="s">
        <v>705</v>
      </c>
      <c r="D297" s="11" t="s">
        <v>2626</v>
      </c>
    </row>
    <row r="298">
      <c r="A298" s="11" t="s">
        <v>2627</v>
      </c>
      <c r="B298" s="11" t="s">
        <v>930</v>
      </c>
      <c r="C298" s="11" t="s">
        <v>929</v>
      </c>
      <c r="D298" s="11" t="s">
        <v>2628</v>
      </c>
    </row>
    <row r="299">
      <c r="A299" s="11" t="s">
        <v>2629</v>
      </c>
      <c r="B299" s="11" t="s">
        <v>677</v>
      </c>
      <c r="C299" s="11" t="s">
        <v>676</v>
      </c>
      <c r="D299" s="11" t="s">
        <v>2630</v>
      </c>
    </row>
    <row r="300">
      <c r="A300" s="11" t="s">
        <v>2631</v>
      </c>
      <c r="B300" s="11" t="s">
        <v>701</v>
      </c>
      <c r="C300" s="11" t="s">
        <v>700</v>
      </c>
      <c r="D300" s="11" t="s">
        <v>2632</v>
      </c>
    </row>
    <row r="301">
      <c r="A301" s="11" t="s">
        <v>2633</v>
      </c>
      <c r="B301" s="11" t="s">
        <v>1195</v>
      </c>
      <c r="C301" s="11" t="s">
        <v>1194</v>
      </c>
      <c r="D301" s="11" t="s">
        <v>2634</v>
      </c>
    </row>
    <row r="302">
      <c r="A302" s="11" t="s">
        <v>2635</v>
      </c>
      <c r="B302" s="11" t="s">
        <v>1053</v>
      </c>
      <c r="C302" s="11" t="s">
        <v>1052</v>
      </c>
      <c r="D302" s="11" t="s">
        <v>2636</v>
      </c>
    </row>
    <row r="303">
      <c r="A303" s="11" t="s">
        <v>2637</v>
      </c>
      <c r="B303" s="11" t="s">
        <v>1243</v>
      </c>
      <c r="C303" s="11" t="s">
        <v>1242</v>
      </c>
      <c r="D303" s="11" t="s">
        <v>2638</v>
      </c>
    </row>
    <row r="304">
      <c r="A304" s="11" t="s">
        <v>2639</v>
      </c>
      <c r="B304" s="11" t="s">
        <v>1252</v>
      </c>
      <c r="C304" s="11" t="s">
        <v>1251</v>
      </c>
      <c r="D304" s="11" t="s">
        <v>2640</v>
      </c>
    </row>
    <row r="305">
      <c r="A305" s="11" t="s">
        <v>2641</v>
      </c>
      <c r="B305" s="11" t="s">
        <v>760</v>
      </c>
      <c r="C305" s="11" t="s">
        <v>759</v>
      </c>
      <c r="D305" s="11" t="s">
        <v>2642</v>
      </c>
    </row>
    <row r="306">
      <c r="A306" s="11" t="s">
        <v>2643</v>
      </c>
      <c r="B306" s="11" t="s">
        <v>768</v>
      </c>
      <c r="C306" s="11" t="s">
        <v>767</v>
      </c>
      <c r="D306" s="11" t="s">
        <v>2644</v>
      </c>
    </row>
    <row r="307">
      <c r="A307" s="11" t="s">
        <v>2645</v>
      </c>
      <c r="B307" s="11" t="s">
        <v>333</v>
      </c>
      <c r="C307" s="11" t="s">
        <v>334</v>
      </c>
      <c r="D307" s="11" t="s">
        <v>2646</v>
      </c>
    </row>
    <row r="308">
      <c r="A308" s="11" t="s">
        <v>2647</v>
      </c>
      <c r="B308" s="11" t="s">
        <v>331</v>
      </c>
      <c r="C308" s="11" t="s">
        <v>332</v>
      </c>
      <c r="D308" s="11" t="s">
        <v>2648</v>
      </c>
    </row>
    <row r="309">
      <c r="A309" s="11" t="s">
        <v>2649</v>
      </c>
      <c r="B309" s="11" t="s">
        <v>1036</v>
      </c>
      <c r="C309" s="11" t="s">
        <v>1035</v>
      </c>
      <c r="D309" s="11" t="s">
        <v>2650</v>
      </c>
    </row>
    <row r="310">
      <c r="A310" s="11" t="s">
        <v>2651</v>
      </c>
      <c r="B310" s="11" t="s">
        <v>1023</v>
      </c>
      <c r="C310" s="11" t="s">
        <v>1022</v>
      </c>
      <c r="D310" s="11" t="s">
        <v>2652</v>
      </c>
    </row>
    <row r="311">
      <c r="A311" s="11" t="s">
        <v>2653</v>
      </c>
      <c r="B311" s="11" t="s">
        <v>567</v>
      </c>
      <c r="C311" s="11" t="s">
        <v>566</v>
      </c>
      <c r="D311" s="11" t="s">
        <v>2654</v>
      </c>
    </row>
    <row r="312">
      <c r="A312" s="11" t="s">
        <v>2655</v>
      </c>
      <c r="B312" s="11" t="s">
        <v>590</v>
      </c>
      <c r="C312" s="11" t="s">
        <v>589</v>
      </c>
      <c r="D312" s="11" t="s">
        <v>2656</v>
      </c>
    </row>
    <row r="313">
      <c r="A313" s="11" t="s">
        <v>2657</v>
      </c>
      <c r="B313" s="11" t="s">
        <v>561</v>
      </c>
      <c r="C313" s="11" t="s">
        <v>560</v>
      </c>
      <c r="D313" s="11" t="s">
        <v>2658</v>
      </c>
    </row>
    <row r="314">
      <c r="A314" s="11" t="s">
        <v>2659</v>
      </c>
      <c r="B314" s="11" t="s">
        <v>598</v>
      </c>
      <c r="C314" s="11" t="s">
        <v>597</v>
      </c>
      <c r="D314" s="11" t="s">
        <v>2660</v>
      </c>
    </row>
    <row r="315">
      <c r="A315" s="11" t="s">
        <v>2661</v>
      </c>
      <c r="B315" s="11" t="s">
        <v>675</v>
      </c>
      <c r="C315" s="11" t="s">
        <v>674</v>
      </c>
      <c r="D315" s="11" t="s">
        <v>2662</v>
      </c>
    </row>
    <row r="316">
      <c r="A316" s="11" t="s">
        <v>2663</v>
      </c>
      <c r="B316" s="11" t="s">
        <v>697</v>
      </c>
      <c r="C316" s="11" t="s">
        <v>696</v>
      </c>
      <c r="D316" s="11" t="s">
        <v>2664</v>
      </c>
    </row>
    <row r="317">
      <c r="A317" s="11" t="s">
        <v>2665</v>
      </c>
      <c r="B317" s="11" t="s">
        <v>1147</v>
      </c>
      <c r="C317" s="11" t="s">
        <v>1146</v>
      </c>
      <c r="D317" s="11" t="s">
        <v>2666</v>
      </c>
    </row>
    <row r="318">
      <c r="A318" s="11" t="s">
        <v>2667</v>
      </c>
      <c r="B318" s="11" t="s">
        <v>1171</v>
      </c>
      <c r="C318" s="11" t="s">
        <v>1170</v>
      </c>
      <c r="D318" s="11" t="s">
        <v>2668</v>
      </c>
    </row>
    <row r="319">
      <c r="A319" s="11" t="s">
        <v>2669</v>
      </c>
      <c r="B319" s="11" t="s">
        <v>1211</v>
      </c>
      <c r="C319" s="11" t="s">
        <v>1210</v>
      </c>
      <c r="D319" s="11" t="s">
        <v>2670</v>
      </c>
    </row>
    <row r="320">
      <c r="A320" s="11" t="s">
        <v>2671</v>
      </c>
      <c r="B320" s="11" t="s">
        <v>1220</v>
      </c>
      <c r="C320" s="11" t="s">
        <v>1219</v>
      </c>
      <c r="D320" s="11" t="s">
        <v>2672</v>
      </c>
    </row>
    <row r="321">
      <c r="A321" s="11" t="s">
        <v>2673</v>
      </c>
      <c r="B321" s="11" t="s">
        <v>1228</v>
      </c>
      <c r="C321" s="11" t="s">
        <v>1227</v>
      </c>
      <c r="D321" s="11" t="s">
        <v>2674</v>
      </c>
    </row>
    <row r="322">
      <c r="A322" s="11" t="s">
        <v>2675</v>
      </c>
      <c r="B322" s="11" t="s">
        <v>511</v>
      </c>
      <c r="C322" s="11" t="s">
        <v>512</v>
      </c>
      <c r="D322" s="11" t="s">
        <v>2676</v>
      </c>
    </row>
    <row r="323">
      <c r="A323" s="11" t="s">
        <v>2677</v>
      </c>
      <c r="B323" s="11" t="s">
        <v>743</v>
      </c>
      <c r="C323" s="11" t="s">
        <v>742</v>
      </c>
      <c r="D323" s="11" t="s">
        <v>2678</v>
      </c>
    </row>
    <row r="324">
      <c r="A324" s="11" t="s">
        <v>2679</v>
      </c>
      <c r="B324" s="11" t="s">
        <v>731</v>
      </c>
      <c r="C324" s="11" t="s">
        <v>730</v>
      </c>
      <c r="D324" s="11" t="s">
        <v>2680</v>
      </c>
    </row>
    <row r="325">
      <c r="A325" s="11" t="s">
        <v>2681</v>
      </c>
      <c r="B325" s="11" t="s">
        <v>558</v>
      </c>
      <c r="C325" s="11" t="s">
        <v>559</v>
      </c>
      <c r="D325" s="11" t="s">
        <v>2682</v>
      </c>
    </row>
    <row r="326">
      <c r="A326" s="11" t="s">
        <v>2683</v>
      </c>
      <c r="B326" s="11" t="s">
        <v>493</v>
      </c>
      <c r="C326" s="11" t="s">
        <v>494</v>
      </c>
      <c r="D326" s="11" t="s">
        <v>2684</v>
      </c>
    </row>
    <row r="327">
      <c r="A327" s="11" t="s">
        <v>2685</v>
      </c>
      <c r="B327" s="11" t="s">
        <v>524</v>
      </c>
      <c r="C327" s="11" t="s">
        <v>525</v>
      </c>
      <c r="D327" s="11" t="s">
        <v>2686</v>
      </c>
    </row>
    <row r="328">
      <c r="A328" s="11" t="s">
        <v>2687</v>
      </c>
      <c r="B328" s="11" t="s">
        <v>1154</v>
      </c>
      <c r="C328" s="11" t="s">
        <v>1153</v>
      </c>
      <c r="D328" s="11" t="s">
        <v>2688</v>
      </c>
    </row>
    <row r="329">
      <c r="A329" s="11" t="s">
        <v>2689</v>
      </c>
      <c r="B329" s="11" t="s">
        <v>916</v>
      </c>
      <c r="C329" s="11" t="s">
        <v>915</v>
      </c>
      <c r="D329" s="11" t="s">
        <v>2690</v>
      </c>
    </row>
    <row r="330">
      <c r="A330" s="11" t="s">
        <v>2691</v>
      </c>
      <c r="B330" s="11" t="s">
        <v>913</v>
      </c>
      <c r="C330" s="11" t="s">
        <v>912</v>
      </c>
      <c r="D330" s="11" t="s">
        <v>2692</v>
      </c>
    </row>
    <row r="331">
      <c r="A331" s="11" t="s">
        <v>2693</v>
      </c>
      <c r="B331" s="11" t="s">
        <v>911</v>
      </c>
      <c r="C331" s="11" t="s">
        <v>910</v>
      </c>
      <c r="D331" s="11" t="s">
        <v>2694</v>
      </c>
    </row>
    <row r="332">
      <c r="A332" s="11" t="s">
        <v>2695</v>
      </c>
      <c r="B332" s="11" t="s">
        <v>1089</v>
      </c>
      <c r="C332" s="11" t="s">
        <v>1088</v>
      </c>
      <c r="D332" s="11" t="s">
        <v>2696</v>
      </c>
    </row>
    <row r="333">
      <c r="A333" s="11" t="s">
        <v>2697</v>
      </c>
      <c r="B333" s="11" t="s">
        <v>712</v>
      </c>
      <c r="C333" s="11" t="s">
        <v>711</v>
      </c>
      <c r="D333" s="11" t="s">
        <v>2698</v>
      </c>
    </row>
    <row r="334">
      <c r="A334" s="11" t="s">
        <v>2699</v>
      </c>
      <c r="B334" s="11" t="s">
        <v>739</v>
      </c>
      <c r="C334" s="11" t="s">
        <v>738</v>
      </c>
      <c r="D334" s="11" t="s">
        <v>2700</v>
      </c>
    </row>
    <row r="335">
      <c r="A335" s="11" t="s">
        <v>2701</v>
      </c>
      <c r="B335" s="11" t="s">
        <v>502</v>
      </c>
      <c r="C335" s="11" t="s">
        <v>503</v>
      </c>
      <c r="D335" s="11" t="s">
        <v>2702</v>
      </c>
    </row>
    <row r="336">
      <c r="A336" s="11" t="s">
        <v>2703</v>
      </c>
      <c r="B336" s="11" t="s">
        <v>989</v>
      </c>
      <c r="C336" s="11" t="s">
        <v>988</v>
      </c>
      <c r="D336" s="11" t="s">
        <v>2704</v>
      </c>
    </row>
    <row r="337">
      <c r="A337" s="11" t="s">
        <v>2705</v>
      </c>
      <c r="B337" s="11" t="s">
        <v>999</v>
      </c>
      <c r="C337" s="11" t="s">
        <v>998</v>
      </c>
      <c r="D337" s="11" t="s">
        <v>2706</v>
      </c>
    </row>
    <row r="338">
      <c r="A338" s="11" t="s">
        <v>2707</v>
      </c>
      <c r="B338" s="11" t="s">
        <v>755</v>
      </c>
      <c r="C338" s="11" t="s">
        <v>754</v>
      </c>
      <c r="D338" s="11" t="s">
        <v>2708</v>
      </c>
    </row>
    <row r="339">
      <c r="A339" s="11" t="s">
        <v>2709</v>
      </c>
      <c r="B339" s="11" t="s">
        <v>710</v>
      </c>
      <c r="C339" s="11" t="s">
        <v>709</v>
      </c>
      <c r="D339" s="11" t="s">
        <v>2710</v>
      </c>
    </row>
    <row r="340">
      <c r="A340" s="11" t="s">
        <v>2711</v>
      </c>
      <c r="B340" s="11" t="s">
        <v>708</v>
      </c>
      <c r="C340" s="11" t="s">
        <v>707</v>
      </c>
      <c r="D340" s="11" t="s">
        <v>2712</v>
      </c>
    </row>
    <row r="341">
      <c r="A341" s="11" t="s">
        <v>2713</v>
      </c>
      <c r="B341" s="11" t="s">
        <v>1203</v>
      </c>
      <c r="C341" s="11" t="s">
        <v>1202</v>
      </c>
      <c r="D341" s="11" t="s">
        <v>2714</v>
      </c>
    </row>
    <row r="342">
      <c r="A342" s="11" t="s">
        <v>2715</v>
      </c>
      <c r="B342" s="11" t="s">
        <v>1157</v>
      </c>
      <c r="C342" s="11" t="s">
        <v>1156</v>
      </c>
      <c r="D342" s="11" t="s">
        <v>2716</v>
      </c>
    </row>
    <row r="343">
      <c r="A343" s="11" t="s">
        <v>2717</v>
      </c>
      <c r="B343" s="11" t="s">
        <v>661</v>
      </c>
      <c r="C343" s="11" t="s">
        <v>660</v>
      </c>
      <c r="D343" s="11" t="s">
        <v>2718</v>
      </c>
    </row>
    <row r="344">
      <c r="A344" s="11" t="s">
        <v>2719</v>
      </c>
      <c r="B344" s="11" t="s">
        <v>642</v>
      </c>
      <c r="C344" s="11" t="s">
        <v>641</v>
      </c>
      <c r="D344" s="11" t="s">
        <v>2720</v>
      </c>
    </row>
    <row r="345">
      <c r="A345" s="11" t="s">
        <v>2721</v>
      </c>
      <c r="B345" s="11" t="s">
        <v>882</v>
      </c>
      <c r="C345" s="11" t="s">
        <v>883</v>
      </c>
      <c r="D345" s="11" t="s">
        <v>2722</v>
      </c>
    </row>
    <row r="346">
      <c r="A346" s="11" t="s">
        <v>2723</v>
      </c>
      <c r="B346" s="11" t="s">
        <v>885</v>
      </c>
      <c r="C346" s="11" t="s">
        <v>886</v>
      </c>
      <c r="D346" s="11" t="s">
        <v>2724</v>
      </c>
    </row>
    <row r="347">
      <c r="A347" s="11" t="s">
        <v>2725</v>
      </c>
      <c r="B347" s="11" t="s">
        <v>870</v>
      </c>
      <c r="C347" s="11" t="s">
        <v>871</v>
      </c>
      <c r="D347" s="11" t="s">
        <v>2726</v>
      </c>
    </row>
    <row r="348">
      <c r="A348" s="11" t="s">
        <v>2727</v>
      </c>
      <c r="B348" s="11" t="s">
        <v>1073</v>
      </c>
      <c r="C348" s="11" t="s">
        <v>1072</v>
      </c>
      <c r="D348" s="11" t="s">
        <v>2728</v>
      </c>
    </row>
    <row r="349">
      <c r="A349" s="11" t="s">
        <v>2729</v>
      </c>
      <c r="B349" s="11" t="s">
        <v>1069</v>
      </c>
      <c r="C349" s="11" t="s">
        <v>1068</v>
      </c>
      <c r="D349" s="11" t="s">
        <v>2730</v>
      </c>
    </row>
    <row r="350">
      <c r="A350" s="11" t="s">
        <v>2731</v>
      </c>
      <c r="B350" s="11" t="s">
        <v>724</v>
      </c>
      <c r="C350" s="11" t="s">
        <v>723</v>
      </c>
      <c r="D350" s="11" t="s">
        <v>2732</v>
      </c>
    </row>
    <row r="351">
      <c r="A351" s="11" t="s">
        <v>2733</v>
      </c>
      <c r="B351" s="11" t="s">
        <v>1121</v>
      </c>
      <c r="C351" s="11" t="s">
        <v>1120</v>
      </c>
      <c r="D351" s="11" t="s">
        <v>2734</v>
      </c>
    </row>
    <row r="352">
      <c r="A352" s="11" t="s">
        <v>2735</v>
      </c>
      <c r="B352" s="11" t="s">
        <v>1125</v>
      </c>
      <c r="C352" s="11" t="s">
        <v>1124</v>
      </c>
      <c r="D352" s="11" t="s">
        <v>2736</v>
      </c>
    </row>
    <row r="353">
      <c r="A353" s="11" t="s">
        <v>2737</v>
      </c>
      <c r="B353" s="11" t="s">
        <v>1132</v>
      </c>
      <c r="C353" s="11" t="s">
        <v>1131</v>
      </c>
      <c r="D353" s="11" t="s">
        <v>2738</v>
      </c>
    </row>
    <row r="354">
      <c r="A354" s="11" t="s">
        <v>2739</v>
      </c>
      <c r="B354" s="11" t="s">
        <v>932</v>
      </c>
      <c r="C354" s="11" t="s">
        <v>931</v>
      </c>
      <c r="D354" s="11" t="s">
        <v>2740</v>
      </c>
    </row>
    <row r="355">
      <c r="A355" s="11" t="s">
        <v>2741</v>
      </c>
      <c r="B355" s="11" t="s">
        <v>918</v>
      </c>
      <c r="C355" s="11" t="s">
        <v>917</v>
      </c>
      <c r="D355" s="11" t="s">
        <v>2742</v>
      </c>
    </row>
    <row r="356">
      <c r="A356" s="11" t="s">
        <v>2743</v>
      </c>
      <c r="B356" s="11" t="s">
        <v>925</v>
      </c>
      <c r="C356" s="11" t="s">
        <v>924</v>
      </c>
      <c r="D356" s="11" t="s">
        <v>2744</v>
      </c>
    </row>
    <row r="357">
      <c r="A357" s="11" t="s">
        <v>2745</v>
      </c>
      <c r="B357" s="11" t="s">
        <v>764</v>
      </c>
      <c r="C357" s="11" t="s">
        <v>763</v>
      </c>
      <c r="D357" s="11" t="s">
        <v>2746</v>
      </c>
    </row>
    <row r="358">
      <c r="A358" s="11" t="s">
        <v>2747</v>
      </c>
      <c r="B358" s="11" t="s">
        <v>556</v>
      </c>
      <c r="C358" s="11" t="s">
        <v>555</v>
      </c>
      <c r="D358" s="11" t="s">
        <v>2748</v>
      </c>
    </row>
    <row r="359">
      <c r="A359" s="78"/>
      <c r="B359" s="78"/>
      <c r="C359" s="78"/>
      <c r="D359" s="78"/>
    </row>
    <row r="360">
      <c r="A360" s="78"/>
      <c r="B360" s="78"/>
      <c r="C360" s="78"/>
      <c r="D360" s="78"/>
    </row>
    <row r="361">
      <c r="A361" s="78"/>
      <c r="B361" s="78"/>
      <c r="C361" s="78"/>
      <c r="D361" s="78"/>
    </row>
    <row r="362">
      <c r="A362" s="78"/>
      <c r="B362" s="78"/>
      <c r="C362" s="78"/>
      <c r="D362" s="78"/>
    </row>
    <row r="363">
      <c r="A363" s="78"/>
      <c r="B363" s="78"/>
      <c r="C363" s="78"/>
      <c r="D363" s="78"/>
    </row>
    <row r="364">
      <c r="A364" s="78"/>
      <c r="B364" s="78"/>
      <c r="C364" s="78"/>
      <c r="D364" s="78"/>
    </row>
    <row r="365">
      <c r="A365" s="78"/>
      <c r="B365" s="78"/>
      <c r="C365" s="78"/>
      <c r="D365" s="78"/>
    </row>
    <row r="366">
      <c r="A366" s="78"/>
      <c r="B366" s="78"/>
      <c r="C366" s="78"/>
      <c r="D366" s="78"/>
    </row>
    <row r="367">
      <c r="A367" s="78"/>
      <c r="B367" s="78"/>
      <c r="C367" s="78"/>
      <c r="D367" s="78"/>
    </row>
    <row r="368">
      <c r="A368" s="78"/>
      <c r="B368" s="78"/>
      <c r="C368" s="78"/>
      <c r="D368" s="78"/>
    </row>
    <row r="369">
      <c r="A369" s="78"/>
      <c r="B369" s="78"/>
      <c r="C369" s="78"/>
      <c r="D369" s="78"/>
    </row>
    <row r="370">
      <c r="A370" s="78"/>
      <c r="B370" s="78"/>
      <c r="C370" s="78"/>
      <c r="D370" s="78"/>
    </row>
    <row r="371">
      <c r="A371" s="78"/>
      <c r="B371" s="78"/>
      <c r="C371" s="78"/>
      <c r="D371" s="78"/>
    </row>
    <row r="372">
      <c r="A372" s="78"/>
      <c r="B372" s="78"/>
      <c r="C372" s="78"/>
      <c r="D372" s="78"/>
    </row>
    <row r="373">
      <c r="A373" s="78"/>
      <c r="B373" s="78"/>
      <c r="C373" s="78"/>
      <c r="D373" s="78"/>
    </row>
    <row r="374">
      <c r="A374" s="78"/>
      <c r="B374" s="78"/>
      <c r="C374" s="78"/>
      <c r="D374" s="78"/>
    </row>
    <row r="375">
      <c r="A375" s="78"/>
      <c r="B375" s="78"/>
      <c r="C375" s="78"/>
      <c r="D375" s="78"/>
    </row>
    <row r="376">
      <c r="A376" s="78"/>
      <c r="B376" s="78"/>
      <c r="C376" s="78"/>
      <c r="D376" s="78"/>
    </row>
    <row r="377">
      <c r="A377" s="78"/>
      <c r="B377" s="78"/>
      <c r="C377" s="78"/>
    </row>
    <row r="378">
      <c r="A378" s="78"/>
      <c r="B378" s="78"/>
      <c r="C378" s="78"/>
    </row>
    <row r="379">
      <c r="A379" s="78"/>
      <c r="B379" s="78"/>
      <c r="C379" s="78"/>
    </row>
    <row r="380">
      <c r="A380" s="78"/>
      <c r="B380" s="78"/>
      <c r="C380" s="78"/>
    </row>
    <row r="381">
      <c r="A381" s="78"/>
      <c r="B381" s="78"/>
      <c r="C381" s="78"/>
    </row>
    <row r="382">
      <c r="A382" s="78"/>
      <c r="B382" s="78"/>
      <c r="C382" s="78"/>
    </row>
    <row r="383">
      <c r="A383" s="78"/>
      <c r="B383" s="78"/>
      <c r="C383" s="78"/>
    </row>
    <row r="384">
      <c r="A384" s="78"/>
      <c r="B384" s="78"/>
      <c r="C384" s="78"/>
    </row>
    <row r="385">
      <c r="A385" s="78"/>
      <c r="B385" s="78"/>
      <c r="C385" s="78"/>
    </row>
    <row r="386">
      <c r="A386" s="78"/>
      <c r="B386" s="78"/>
      <c r="C386" s="78"/>
    </row>
    <row r="387">
      <c r="A387" s="78"/>
      <c r="B387" s="78"/>
      <c r="C387" s="78"/>
    </row>
    <row r="388">
      <c r="A388" s="78"/>
      <c r="B388" s="78"/>
      <c r="C388" s="78"/>
    </row>
    <row r="389">
      <c r="A389" s="78"/>
      <c r="B389" s="78"/>
      <c r="C389" s="78"/>
    </row>
    <row r="390">
      <c r="A390" s="78"/>
      <c r="B390" s="78"/>
      <c r="C390" s="78"/>
    </row>
  </sheetData>
  <hyperlinks>
    <hyperlink r:id="rId1" ref="F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9" width="15.13"/>
    <col customWidth="1" min="10" max="10" width="43.63"/>
  </cols>
  <sheetData>
    <row r="1">
      <c r="A1" s="214" t="s">
        <v>2749</v>
      </c>
      <c r="B1" s="214" t="s">
        <v>2750</v>
      </c>
      <c r="C1" s="214" t="s">
        <v>2751</v>
      </c>
      <c r="D1" s="215" t="s">
        <v>2752</v>
      </c>
      <c r="E1" s="216" t="s">
        <v>2753</v>
      </c>
      <c r="G1" s="184" t="s">
        <v>1651</v>
      </c>
      <c r="H1" s="184" t="s">
        <v>2754</v>
      </c>
      <c r="I1" s="184"/>
      <c r="J1" s="212" t="s">
        <v>30</v>
      </c>
    </row>
    <row r="2">
      <c r="A2" s="11" t="s">
        <v>2755</v>
      </c>
      <c r="B2" s="11" t="s">
        <v>491</v>
      </c>
      <c r="C2" s="11">
        <v>65.0</v>
      </c>
      <c r="D2" s="217" t="str">
        <f t="array" ref="D2:D1008">IF(A2:A1008="",,SUBSTITUTE(A2:A1008,"r",,)&amp;"_"&amp;B2:B1008)</f>
        <v>11_2p</v>
      </c>
      <c r="E2" s="218" t="str">
        <f t="array" ref="E2:E1008">IF(A2:A1008="",,SUBSTITUTE(A2:A1008,"r",,)&amp;"_MK")</f>
        <v>11_MK</v>
      </c>
      <c r="G2" s="219" t="s">
        <v>491</v>
      </c>
      <c r="H2" s="219">
        <f t="shared" ref="H2:H4" si="1">SUMIF(B:B,G2,C:C)</f>
        <v>5944</v>
      </c>
      <c r="I2" s="11"/>
      <c r="J2" s="213" t="s">
        <v>2756</v>
      </c>
    </row>
    <row r="3">
      <c r="A3" s="11" t="s">
        <v>2755</v>
      </c>
      <c r="B3" s="11" t="s">
        <v>527</v>
      </c>
      <c r="C3" s="11">
        <v>15.0</v>
      </c>
      <c r="D3" s="217" t="s">
        <v>2757</v>
      </c>
      <c r="E3" s="218" t="s">
        <v>2758</v>
      </c>
      <c r="G3" s="219" t="s">
        <v>527</v>
      </c>
      <c r="H3" s="219">
        <f t="shared" si="1"/>
        <v>1528</v>
      </c>
      <c r="I3" s="11"/>
      <c r="J3" s="11" t="s">
        <v>2759</v>
      </c>
    </row>
    <row r="4">
      <c r="A4" s="11" t="s">
        <v>2755</v>
      </c>
      <c r="B4" s="11" t="s">
        <v>537</v>
      </c>
      <c r="C4" s="11">
        <v>8.0</v>
      </c>
      <c r="D4" s="217" t="s">
        <v>2760</v>
      </c>
      <c r="E4" s="218" t="s">
        <v>2758</v>
      </c>
      <c r="G4" s="219" t="s">
        <v>537</v>
      </c>
      <c r="H4" s="219">
        <f t="shared" si="1"/>
        <v>1132</v>
      </c>
      <c r="J4" s="220" t="s">
        <v>2761</v>
      </c>
    </row>
    <row r="5">
      <c r="A5" s="11" t="s">
        <v>2762</v>
      </c>
      <c r="B5" s="11" t="s">
        <v>491</v>
      </c>
      <c r="C5" s="11">
        <v>338.0</v>
      </c>
      <c r="D5" s="217" t="s">
        <v>2763</v>
      </c>
      <c r="E5" s="218" t="s">
        <v>2764</v>
      </c>
      <c r="J5" s="11" t="s">
        <v>2040</v>
      </c>
    </row>
    <row r="6">
      <c r="A6" s="11" t="s">
        <v>2762</v>
      </c>
      <c r="B6" s="11" t="s">
        <v>527</v>
      </c>
      <c r="C6" s="11">
        <v>127.0</v>
      </c>
      <c r="D6" s="217" t="s">
        <v>2765</v>
      </c>
      <c r="E6" s="218" t="s">
        <v>2764</v>
      </c>
      <c r="J6" s="11" t="s">
        <v>2043</v>
      </c>
    </row>
    <row r="7">
      <c r="A7" s="11" t="s">
        <v>2762</v>
      </c>
      <c r="B7" s="11" t="s">
        <v>537</v>
      </c>
      <c r="C7" s="11">
        <v>96.0</v>
      </c>
      <c r="D7" s="217" t="s">
        <v>2766</v>
      </c>
      <c r="E7" s="218" t="s">
        <v>2764</v>
      </c>
    </row>
    <row r="8">
      <c r="A8" s="11" t="s">
        <v>2767</v>
      </c>
      <c r="B8" s="11" t="s">
        <v>491</v>
      </c>
      <c r="C8" s="11">
        <v>100.0</v>
      </c>
      <c r="D8" s="217" t="s">
        <v>2768</v>
      </c>
      <c r="E8" s="218" t="s">
        <v>2769</v>
      </c>
    </row>
    <row r="9">
      <c r="A9" s="11" t="s">
        <v>2767</v>
      </c>
      <c r="B9" s="11" t="s">
        <v>527</v>
      </c>
      <c r="C9" s="11">
        <v>12.0</v>
      </c>
      <c r="D9" s="217" t="s">
        <v>2770</v>
      </c>
      <c r="E9" s="218" t="s">
        <v>2769</v>
      </c>
    </row>
    <row r="10">
      <c r="A10" s="11" t="s">
        <v>2767</v>
      </c>
      <c r="B10" s="11" t="s">
        <v>537</v>
      </c>
      <c r="C10" s="11">
        <v>13.0</v>
      </c>
      <c r="D10" s="217" t="s">
        <v>2771</v>
      </c>
      <c r="E10" s="218" t="s">
        <v>2769</v>
      </c>
    </row>
    <row r="11">
      <c r="A11" s="11" t="s">
        <v>2772</v>
      </c>
      <c r="B11" s="11" t="s">
        <v>491</v>
      </c>
      <c r="C11" s="11">
        <v>422.0</v>
      </c>
      <c r="D11" s="217" t="s">
        <v>2773</v>
      </c>
      <c r="E11" s="218" t="s">
        <v>2774</v>
      </c>
      <c r="H11" s="221" t="s">
        <v>2775</v>
      </c>
    </row>
    <row r="12">
      <c r="A12" s="11" t="s">
        <v>2772</v>
      </c>
      <c r="B12" s="11" t="s">
        <v>527</v>
      </c>
      <c r="C12" s="11">
        <v>151.0</v>
      </c>
      <c r="D12" s="217" t="s">
        <v>2776</v>
      </c>
      <c r="E12" s="218" t="s">
        <v>2774</v>
      </c>
    </row>
    <row r="13">
      <c r="A13" s="11" t="s">
        <v>2772</v>
      </c>
      <c r="B13" s="11" t="s">
        <v>537</v>
      </c>
      <c r="C13" s="11">
        <v>121.0</v>
      </c>
      <c r="D13" s="217" t="s">
        <v>2777</v>
      </c>
      <c r="E13" s="218" t="s">
        <v>2774</v>
      </c>
    </row>
    <row r="14">
      <c r="A14" s="11" t="s">
        <v>2778</v>
      </c>
      <c r="B14" s="11" t="s">
        <v>491</v>
      </c>
      <c r="C14" s="11">
        <v>67.0</v>
      </c>
      <c r="D14" s="217" t="s">
        <v>2779</v>
      </c>
      <c r="E14" s="218" t="s">
        <v>2780</v>
      </c>
      <c r="H14" s="222" t="s">
        <v>2781</v>
      </c>
    </row>
    <row r="15">
      <c r="A15" s="11" t="s">
        <v>2778</v>
      </c>
      <c r="B15" s="11" t="s">
        <v>527</v>
      </c>
      <c r="C15" s="11">
        <v>30.0</v>
      </c>
      <c r="D15" s="217" t="s">
        <v>2782</v>
      </c>
      <c r="E15" s="218" t="s">
        <v>2780</v>
      </c>
      <c r="H15" s="11" t="s">
        <v>2783</v>
      </c>
    </row>
    <row r="16">
      <c r="A16" s="11" t="s">
        <v>2778</v>
      </c>
      <c r="B16" s="11" t="s">
        <v>537</v>
      </c>
      <c r="C16" s="11">
        <v>12.0</v>
      </c>
      <c r="D16" s="217" t="s">
        <v>2784</v>
      </c>
      <c r="E16" s="218" t="s">
        <v>2780</v>
      </c>
      <c r="H16" s="11" t="s">
        <v>2785</v>
      </c>
    </row>
    <row r="17">
      <c r="A17" s="11" t="s">
        <v>2786</v>
      </c>
      <c r="B17" s="11" t="s">
        <v>491</v>
      </c>
      <c r="C17" s="11">
        <v>204.0</v>
      </c>
      <c r="D17" s="217" t="s">
        <v>2787</v>
      </c>
      <c r="E17" s="218" t="s">
        <v>2788</v>
      </c>
    </row>
    <row r="18">
      <c r="A18" s="11" t="s">
        <v>2786</v>
      </c>
      <c r="B18" s="11" t="s">
        <v>527</v>
      </c>
      <c r="C18" s="11">
        <v>32.0</v>
      </c>
      <c r="D18" s="217" t="s">
        <v>2789</v>
      </c>
      <c r="E18" s="218" t="s">
        <v>2788</v>
      </c>
      <c r="H18" s="11" t="s">
        <v>2790</v>
      </c>
    </row>
    <row r="19">
      <c r="A19" s="11" t="s">
        <v>2786</v>
      </c>
      <c r="B19" s="11" t="s">
        <v>537</v>
      </c>
      <c r="C19" s="11">
        <v>24.0</v>
      </c>
      <c r="D19" s="217" t="s">
        <v>2791</v>
      </c>
      <c r="E19" s="218" t="s">
        <v>2788</v>
      </c>
    </row>
    <row r="20">
      <c r="A20" s="11" t="s">
        <v>2792</v>
      </c>
      <c r="B20" s="11" t="s">
        <v>491</v>
      </c>
      <c r="C20" s="11">
        <v>179.0</v>
      </c>
      <c r="D20" s="217" t="s">
        <v>2793</v>
      </c>
      <c r="E20" s="218" t="s">
        <v>2794</v>
      </c>
    </row>
    <row r="21">
      <c r="A21" s="11" t="s">
        <v>2792</v>
      </c>
      <c r="B21" s="11" t="s">
        <v>527</v>
      </c>
      <c r="C21" s="11">
        <v>22.0</v>
      </c>
      <c r="D21" s="217" t="s">
        <v>2795</v>
      </c>
      <c r="E21" s="218" t="s">
        <v>2794</v>
      </c>
    </row>
    <row r="22">
      <c r="A22" s="11" t="s">
        <v>2792</v>
      </c>
      <c r="B22" s="11" t="s">
        <v>537</v>
      </c>
      <c r="C22" s="11">
        <v>16.0</v>
      </c>
      <c r="D22" s="217" t="s">
        <v>2796</v>
      </c>
      <c r="E22" s="218" t="s">
        <v>2794</v>
      </c>
    </row>
    <row r="23">
      <c r="A23" s="11" t="s">
        <v>2797</v>
      </c>
      <c r="B23" s="11" t="s">
        <v>491</v>
      </c>
      <c r="C23" s="11">
        <v>224.0</v>
      </c>
      <c r="D23" s="217" t="s">
        <v>2798</v>
      </c>
      <c r="E23" s="218" t="s">
        <v>2799</v>
      </c>
    </row>
    <row r="24">
      <c r="A24" s="11" t="s">
        <v>2797</v>
      </c>
      <c r="B24" s="11" t="s">
        <v>527</v>
      </c>
      <c r="C24" s="11">
        <v>40.0</v>
      </c>
      <c r="D24" s="217" t="s">
        <v>2800</v>
      </c>
      <c r="E24" s="218" t="s">
        <v>2799</v>
      </c>
    </row>
    <row r="25">
      <c r="A25" s="11" t="s">
        <v>2797</v>
      </c>
      <c r="B25" s="11" t="s">
        <v>537</v>
      </c>
      <c r="C25" s="11">
        <v>28.0</v>
      </c>
      <c r="D25" s="217" t="s">
        <v>2801</v>
      </c>
      <c r="E25" s="218" t="s">
        <v>2799</v>
      </c>
    </row>
    <row r="26">
      <c r="A26" s="11" t="s">
        <v>2802</v>
      </c>
      <c r="B26" s="11" t="s">
        <v>491</v>
      </c>
      <c r="C26" s="11">
        <v>348.0</v>
      </c>
      <c r="D26" s="217" t="s">
        <v>2803</v>
      </c>
      <c r="E26" s="218" t="s">
        <v>2804</v>
      </c>
    </row>
    <row r="27">
      <c r="A27" s="11" t="s">
        <v>2802</v>
      </c>
      <c r="B27" s="11" t="s">
        <v>527</v>
      </c>
      <c r="C27" s="11">
        <v>109.0</v>
      </c>
      <c r="D27" s="217" t="s">
        <v>2805</v>
      </c>
      <c r="E27" s="218" t="s">
        <v>2804</v>
      </c>
    </row>
    <row r="28">
      <c r="A28" s="11" t="s">
        <v>2802</v>
      </c>
      <c r="B28" s="11" t="s">
        <v>537</v>
      </c>
      <c r="C28" s="11">
        <v>80.0</v>
      </c>
      <c r="D28" s="217" t="s">
        <v>2806</v>
      </c>
      <c r="E28" s="218" t="s">
        <v>2804</v>
      </c>
    </row>
    <row r="29">
      <c r="A29" s="11" t="s">
        <v>2807</v>
      </c>
      <c r="B29" s="11" t="s">
        <v>491</v>
      </c>
      <c r="C29" s="11">
        <v>34.0</v>
      </c>
      <c r="D29" s="217" t="s">
        <v>2808</v>
      </c>
      <c r="E29" s="218" t="s">
        <v>2809</v>
      </c>
    </row>
    <row r="30">
      <c r="A30" s="11" t="s">
        <v>2807</v>
      </c>
      <c r="B30" s="11" t="s">
        <v>527</v>
      </c>
      <c r="C30" s="11">
        <v>13.0</v>
      </c>
      <c r="D30" s="217" t="s">
        <v>2810</v>
      </c>
      <c r="E30" s="218" t="s">
        <v>2809</v>
      </c>
    </row>
    <row r="31">
      <c r="A31" s="11" t="s">
        <v>2807</v>
      </c>
      <c r="B31" s="11" t="s">
        <v>537</v>
      </c>
      <c r="C31" s="11">
        <v>1.0</v>
      </c>
      <c r="D31" s="217" t="s">
        <v>2811</v>
      </c>
      <c r="E31" s="218" t="s">
        <v>2809</v>
      </c>
    </row>
    <row r="32">
      <c r="A32" s="11" t="s">
        <v>2812</v>
      </c>
      <c r="B32" s="11" t="s">
        <v>491</v>
      </c>
      <c r="C32" s="11">
        <v>169.0</v>
      </c>
      <c r="D32" s="217" t="s">
        <v>2813</v>
      </c>
      <c r="E32" s="218" t="s">
        <v>2814</v>
      </c>
    </row>
    <row r="33">
      <c r="A33" s="11" t="s">
        <v>2812</v>
      </c>
      <c r="B33" s="11" t="s">
        <v>527</v>
      </c>
      <c r="C33" s="11">
        <v>35.0</v>
      </c>
      <c r="D33" s="217" t="s">
        <v>2815</v>
      </c>
      <c r="E33" s="218" t="s">
        <v>2814</v>
      </c>
    </row>
    <row r="34">
      <c r="A34" s="11" t="s">
        <v>2812</v>
      </c>
      <c r="B34" s="11" t="s">
        <v>537</v>
      </c>
      <c r="C34" s="11">
        <v>23.0</v>
      </c>
      <c r="D34" s="217" t="s">
        <v>2816</v>
      </c>
      <c r="E34" s="218" t="s">
        <v>2814</v>
      </c>
    </row>
    <row r="35">
      <c r="A35" s="11" t="s">
        <v>2817</v>
      </c>
      <c r="B35" s="11" t="s">
        <v>491</v>
      </c>
      <c r="C35" s="11">
        <v>208.0</v>
      </c>
      <c r="D35" s="217" t="s">
        <v>2818</v>
      </c>
      <c r="E35" s="218" t="s">
        <v>2819</v>
      </c>
    </row>
    <row r="36">
      <c r="A36" s="11" t="s">
        <v>2817</v>
      </c>
      <c r="B36" s="11" t="s">
        <v>527</v>
      </c>
      <c r="C36" s="11">
        <v>33.0</v>
      </c>
      <c r="D36" s="217" t="s">
        <v>2820</v>
      </c>
      <c r="E36" s="218" t="s">
        <v>2819</v>
      </c>
    </row>
    <row r="37">
      <c r="A37" s="11" t="s">
        <v>2817</v>
      </c>
      <c r="B37" s="11" t="s">
        <v>537</v>
      </c>
      <c r="C37" s="11">
        <v>25.0</v>
      </c>
      <c r="D37" s="217" t="s">
        <v>2821</v>
      </c>
      <c r="E37" s="218" t="s">
        <v>2819</v>
      </c>
    </row>
    <row r="38">
      <c r="A38" s="11" t="s">
        <v>2822</v>
      </c>
      <c r="B38" s="11" t="s">
        <v>491</v>
      </c>
      <c r="C38" s="11">
        <v>169.0</v>
      </c>
      <c r="D38" s="217" t="s">
        <v>2823</v>
      </c>
      <c r="E38" s="218" t="s">
        <v>2824</v>
      </c>
    </row>
    <row r="39">
      <c r="A39" s="11" t="s">
        <v>2822</v>
      </c>
      <c r="B39" s="11" t="s">
        <v>527</v>
      </c>
      <c r="C39" s="11">
        <v>40.0</v>
      </c>
      <c r="D39" s="217" t="s">
        <v>2825</v>
      </c>
      <c r="E39" s="218" t="s">
        <v>2824</v>
      </c>
    </row>
    <row r="40">
      <c r="A40" s="11" t="s">
        <v>2822</v>
      </c>
      <c r="B40" s="11" t="s">
        <v>537</v>
      </c>
      <c r="C40" s="11">
        <v>33.0</v>
      </c>
      <c r="D40" s="217" t="s">
        <v>2826</v>
      </c>
      <c r="E40" s="218" t="s">
        <v>2824</v>
      </c>
    </row>
    <row r="41">
      <c r="A41" s="11" t="s">
        <v>2827</v>
      </c>
      <c r="B41" s="11" t="s">
        <v>491</v>
      </c>
      <c r="C41" s="11">
        <v>105.0</v>
      </c>
      <c r="D41" s="217" t="s">
        <v>2828</v>
      </c>
      <c r="E41" s="218" t="s">
        <v>2829</v>
      </c>
    </row>
    <row r="42">
      <c r="A42" s="11" t="s">
        <v>2827</v>
      </c>
      <c r="B42" s="11" t="s">
        <v>527</v>
      </c>
      <c r="C42" s="11">
        <v>19.0</v>
      </c>
      <c r="D42" s="217" t="s">
        <v>2830</v>
      </c>
      <c r="E42" s="218" t="s">
        <v>2829</v>
      </c>
    </row>
    <row r="43">
      <c r="A43" s="11" t="s">
        <v>2827</v>
      </c>
      <c r="B43" s="11" t="s">
        <v>537</v>
      </c>
      <c r="C43" s="11">
        <v>17.0</v>
      </c>
      <c r="D43" s="217" t="s">
        <v>2831</v>
      </c>
      <c r="E43" s="218" t="s">
        <v>2829</v>
      </c>
    </row>
    <row r="44">
      <c r="A44" s="11" t="s">
        <v>2832</v>
      </c>
      <c r="B44" s="11" t="s">
        <v>491</v>
      </c>
      <c r="C44" s="11">
        <v>112.0</v>
      </c>
      <c r="D44" s="217" t="s">
        <v>2833</v>
      </c>
      <c r="E44" s="218" t="s">
        <v>2834</v>
      </c>
    </row>
    <row r="45">
      <c r="A45" s="11" t="s">
        <v>2832</v>
      </c>
      <c r="B45" s="11" t="s">
        <v>527</v>
      </c>
      <c r="C45" s="11">
        <v>22.0</v>
      </c>
      <c r="D45" s="217" t="s">
        <v>2835</v>
      </c>
      <c r="E45" s="218" t="s">
        <v>2834</v>
      </c>
    </row>
    <row r="46">
      <c r="A46" s="11" t="s">
        <v>2832</v>
      </c>
      <c r="B46" s="11" t="s">
        <v>537</v>
      </c>
      <c r="C46" s="11">
        <v>19.0</v>
      </c>
      <c r="D46" s="217" t="s">
        <v>2836</v>
      </c>
      <c r="E46" s="218" t="s">
        <v>2834</v>
      </c>
    </row>
    <row r="47">
      <c r="A47" s="11" t="s">
        <v>2837</v>
      </c>
      <c r="B47" s="11" t="s">
        <v>491</v>
      </c>
      <c r="C47" s="11">
        <v>387.0</v>
      </c>
      <c r="D47" s="217" t="s">
        <v>2838</v>
      </c>
      <c r="E47" s="218" t="s">
        <v>2839</v>
      </c>
    </row>
    <row r="48">
      <c r="A48" s="11" t="s">
        <v>2837</v>
      </c>
      <c r="B48" s="11" t="s">
        <v>527</v>
      </c>
      <c r="C48" s="11">
        <v>95.0</v>
      </c>
      <c r="D48" s="217" t="s">
        <v>2840</v>
      </c>
      <c r="E48" s="218" t="s">
        <v>2839</v>
      </c>
    </row>
    <row r="49">
      <c r="A49" s="11" t="s">
        <v>2837</v>
      </c>
      <c r="B49" s="11" t="s">
        <v>537</v>
      </c>
      <c r="C49" s="11">
        <v>59.0</v>
      </c>
      <c r="D49" s="217" t="s">
        <v>2841</v>
      </c>
      <c r="E49" s="218" t="s">
        <v>2839</v>
      </c>
    </row>
    <row r="50">
      <c r="A50" s="11" t="s">
        <v>2842</v>
      </c>
      <c r="B50" s="11" t="s">
        <v>491</v>
      </c>
      <c r="C50" s="11">
        <v>187.0</v>
      </c>
      <c r="D50" s="217" t="s">
        <v>2843</v>
      </c>
      <c r="E50" s="218" t="s">
        <v>2844</v>
      </c>
    </row>
    <row r="51">
      <c r="A51" s="11" t="s">
        <v>2842</v>
      </c>
      <c r="B51" s="11" t="s">
        <v>527</v>
      </c>
      <c r="C51" s="11">
        <v>53.0</v>
      </c>
      <c r="D51" s="217" t="s">
        <v>2845</v>
      </c>
      <c r="E51" s="218" t="s">
        <v>2844</v>
      </c>
    </row>
    <row r="52">
      <c r="A52" s="11" t="s">
        <v>2842</v>
      </c>
      <c r="B52" s="11" t="s">
        <v>537</v>
      </c>
      <c r="C52" s="11">
        <v>37.0</v>
      </c>
      <c r="D52" s="217" t="s">
        <v>2846</v>
      </c>
      <c r="E52" s="218" t="s">
        <v>2844</v>
      </c>
    </row>
    <row r="53">
      <c r="A53" s="11" t="s">
        <v>2847</v>
      </c>
      <c r="B53" s="11" t="s">
        <v>491</v>
      </c>
      <c r="C53" s="11">
        <v>166.0</v>
      </c>
      <c r="D53" s="217" t="s">
        <v>2848</v>
      </c>
      <c r="E53" s="218" t="s">
        <v>2849</v>
      </c>
    </row>
    <row r="54">
      <c r="A54" s="11" t="s">
        <v>2847</v>
      </c>
      <c r="B54" s="11" t="s">
        <v>527</v>
      </c>
      <c r="C54" s="11">
        <v>48.0</v>
      </c>
      <c r="D54" s="217" t="s">
        <v>2850</v>
      </c>
      <c r="E54" s="218" t="s">
        <v>2849</v>
      </c>
    </row>
    <row r="55">
      <c r="A55" s="11" t="s">
        <v>2847</v>
      </c>
      <c r="B55" s="11" t="s">
        <v>537</v>
      </c>
      <c r="C55" s="11">
        <v>30.0</v>
      </c>
      <c r="D55" s="217" t="s">
        <v>2851</v>
      </c>
      <c r="E55" s="218" t="s">
        <v>2849</v>
      </c>
    </row>
    <row r="56">
      <c r="A56" s="11" t="s">
        <v>2852</v>
      </c>
      <c r="B56" s="11" t="s">
        <v>491</v>
      </c>
      <c r="C56" s="11">
        <v>235.0</v>
      </c>
      <c r="D56" s="217" t="s">
        <v>2853</v>
      </c>
      <c r="E56" s="218" t="s">
        <v>2854</v>
      </c>
    </row>
    <row r="57">
      <c r="A57" s="11" t="s">
        <v>2852</v>
      </c>
      <c r="B57" s="11" t="s">
        <v>527</v>
      </c>
      <c r="C57" s="11">
        <v>60.0</v>
      </c>
      <c r="D57" s="217" t="s">
        <v>2855</v>
      </c>
      <c r="E57" s="218" t="s">
        <v>2854</v>
      </c>
    </row>
    <row r="58">
      <c r="A58" s="11" t="s">
        <v>2852</v>
      </c>
      <c r="B58" s="11" t="s">
        <v>537</v>
      </c>
      <c r="C58" s="11">
        <v>35.0</v>
      </c>
      <c r="D58" s="217" t="s">
        <v>2856</v>
      </c>
      <c r="E58" s="218" t="s">
        <v>2854</v>
      </c>
    </row>
    <row r="59">
      <c r="A59" s="11" t="s">
        <v>2857</v>
      </c>
      <c r="B59" s="11" t="s">
        <v>491</v>
      </c>
      <c r="C59" s="11">
        <v>101.0</v>
      </c>
      <c r="D59" s="217" t="s">
        <v>2858</v>
      </c>
      <c r="E59" s="218" t="s">
        <v>2859</v>
      </c>
    </row>
    <row r="60">
      <c r="A60" s="11" t="s">
        <v>2857</v>
      </c>
      <c r="B60" s="11" t="s">
        <v>527</v>
      </c>
      <c r="C60" s="11">
        <v>10.0</v>
      </c>
      <c r="D60" s="217" t="s">
        <v>2860</v>
      </c>
      <c r="E60" s="218" t="s">
        <v>2859</v>
      </c>
    </row>
    <row r="61">
      <c r="A61" s="11" t="s">
        <v>2857</v>
      </c>
      <c r="B61" s="11" t="s">
        <v>537</v>
      </c>
      <c r="C61" s="11">
        <v>13.0</v>
      </c>
      <c r="D61" s="217" t="s">
        <v>2861</v>
      </c>
      <c r="E61" s="218" t="s">
        <v>2859</v>
      </c>
    </row>
    <row r="62">
      <c r="A62" s="11" t="s">
        <v>2862</v>
      </c>
      <c r="B62" s="11" t="s">
        <v>491</v>
      </c>
      <c r="C62" s="11">
        <v>51.0</v>
      </c>
      <c r="D62" s="217" t="s">
        <v>2863</v>
      </c>
      <c r="E62" s="218" t="s">
        <v>2864</v>
      </c>
    </row>
    <row r="63">
      <c r="A63" s="11" t="s">
        <v>2862</v>
      </c>
      <c r="B63" s="11" t="s">
        <v>527</v>
      </c>
      <c r="C63" s="11">
        <v>8.0</v>
      </c>
      <c r="D63" s="217" t="s">
        <v>2865</v>
      </c>
      <c r="E63" s="218" t="s">
        <v>2864</v>
      </c>
    </row>
    <row r="64">
      <c r="A64" s="11" t="s">
        <v>2862</v>
      </c>
      <c r="B64" s="11" t="s">
        <v>537</v>
      </c>
      <c r="C64" s="11">
        <v>5.0</v>
      </c>
      <c r="D64" s="217" t="s">
        <v>2866</v>
      </c>
      <c r="E64" s="218" t="s">
        <v>2864</v>
      </c>
    </row>
    <row r="65">
      <c r="A65" s="11" t="s">
        <v>2867</v>
      </c>
      <c r="B65" s="11" t="s">
        <v>491</v>
      </c>
      <c r="C65" s="11">
        <v>202.0</v>
      </c>
      <c r="D65" s="217" t="s">
        <v>2868</v>
      </c>
      <c r="E65" s="218" t="s">
        <v>2869</v>
      </c>
    </row>
    <row r="66">
      <c r="A66" s="11" t="s">
        <v>2867</v>
      </c>
      <c r="B66" s="11" t="s">
        <v>527</v>
      </c>
      <c r="C66" s="11">
        <v>72.0</v>
      </c>
      <c r="D66" s="217" t="s">
        <v>2870</v>
      </c>
      <c r="E66" s="218" t="s">
        <v>2869</v>
      </c>
    </row>
    <row r="67">
      <c r="A67" s="11" t="s">
        <v>2867</v>
      </c>
      <c r="B67" s="11" t="s">
        <v>537</v>
      </c>
      <c r="C67" s="11">
        <v>72.0</v>
      </c>
      <c r="D67" s="217" t="s">
        <v>2871</v>
      </c>
      <c r="E67" s="218" t="s">
        <v>2869</v>
      </c>
    </row>
    <row r="68">
      <c r="A68" s="11" t="s">
        <v>2872</v>
      </c>
      <c r="B68" s="11" t="s">
        <v>491</v>
      </c>
      <c r="C68" s="11">
        <v>139.0</v>
      </c>
      <c r="D68" s="217" t="s">
        <v>2873</v>
      </c>
      <c r="E68" s="218" t="s">
        <v>2874</v>
      </c>
    </row>
    <row r="69">
      <c r="A69" s="11" t="s">
        <v>2872</v>
      </c>
      <c r="B69" s="11" t="s">
        <v>527</v>
      </c>
      <c r="C69" s="11">
        <v>37.0</v>
      </c>
      <c r="D69" s="217" t="s">
        <v>2875</v>
      </c>
      <c r="E69" s="218" t="s">
        <v>2874</v>
      </c>
    </row>
    <row r="70">
      <c r="A70" s="11" t="s">
        <v>2872</v>
      </c>
      <c r="B70" s="11" t="s">
        <v>537</v>
      </c>
      <c r="C70" s="11">
        <v>36.0</v>
      </c>
      <c r="D70" s="217" t="s">
        <v>2876</v>
      </c>
      <c r="E70" s="218" t="s">
        <v>2874</v>
      </c>
    </row>
    <row r="71">
      <c r="A71" s="11" t="s">
        <v>2877</v>
      </c>
      <c r="B71" s="11" t="s">
        <v>491</v>
      </c>
      <c r="C71" s="11">
        <v>94.0</v>
      </c>
      <c r="D71" s="217" t="s">
        <v>2878</v>
      </c>
      <c r="E71" s="218" t="s">
        <v>2879</v>
      </c>
    </row>
    <row r="72">
      <c r="A72" s="11" t="s">
        <v>2877</v>
      </c>
      <c r="B72" s="11" t="s">
        <v>527</v>
      </c>
      <c r="C72" s="11">
        <v>20.0</v>
      </c>
      <c r="D72" s="217" t="s">
        <v>2880</v>
      </c>
      <c r="E72" s="218" t="s">
        <v>2879</v>
      </c>
    </row>
    <row r="73">
      <c r="A73" s="11" t="s">
        <v>2877</v>
      </c>
      <c r="B73" s="11" t="s">
        <v>537</v>
      </c>
      <c r="C73" s="11">
        <v>7.0</v>
      </c>
      <c r="D73" s="217" t="s">
        <v>2881</v>
      </c>
      <c r="E73" s="218" t="s">
        <v>2879</v>
      </c>
    </row>
    <row r="74">
      <c r="A74" s="11" t="s">
        <v>2882</v>
      </c>
      <c r="B74" s="11" t="s">
        <v>491</v>
      </c>
      <c r="C74" s="11">
        <v>236.0</v>
      </c>
      <c r="D74" s="217" t="s">
        <v>2883</v>
      </c>
      <c r="E74" s="218" t="s">
        <v>2884</v>
      </c>
    </row>
    <row r="75">
      <c r="A75" s="11" t="s">
        <v>2882</v>
      </c>
      <c r="B75" s="11" t="s">
        <v>527</v>
      </c>
      <c r="C75" s="11">
        <v>59.0</v>
      </c>
      <c r="D75" s="217" t="s">
        <v>2885</v>
      </c>
      <c r="E75" s="218" t="s">
        <v>2884</v>
      </c>
    </row>
    <row r="76">
      <c r="A76" s="11" t="s">
        <v>2882</v>
      </c>
      <c r="B76" s="11" t="s">
        <v>537</v>
      </c>
      <c r="C76" s="11">
        <v>45.0</v>
      </c>
      <c r="D76" s="217" t="s">
        <v>2886</v>
      </c>
      <c r="E76" s="218" t="s">
        <v>2884</v>
      </c>
    </row>
    <row r="77">
      <c r="A77" s="11" t="s">
        <v>2887</v>
      </c>
      <c r="B77" s="11" t="s">
        <v>491</v>
      </c>
      <c r="C77" s="11">
        <v>71.0</v>
      </c>
      <c r="D77" s="217" t="s">
        <v>2888</v>
      </c>
      <c r="E77" s="218" t="s">
        <v>2889</v>
      </c>
    </row>
    <row r="78">
      <c r="A78" s="11" t="s">
        <v>2887</v>
      </c>
      <c r="B78" s="11" t="s">
        <v>527</v>
      </c>
      <c r="C78" s="11">
        <v>12.0</v>
      </c>
      <c r="D78" s="217" t="s">
        <v>2890</v>
      </c>
      <c r="E78" s="218" t="s">
        <v>2889</v>
      </c>
    </row>
    <row r="79">
      <c r="A79" s="11" t="s">
        <v>2887</v>
      </c>
      <c r="B79" s="11" t="s">
        <v>537</v>
      </c>
      <c r="C79" s="11">
        <v>11.0</v>
      </c>
      <c r="D79" s="217" t="s">
        <v>2891</v>
      </c>
      <c r="E79" s="218" t="s">
        <v>2889</v>
      </c>
    </row>
    <row r="80">
      <c r="A80" s="11" t="s">
        <v>2892</v>
      </c>
      <c r="B80" s="11" t="s">
        <v>491</v>
      </c>
      <c r="C80" s="11">
        <v>99.0</v>
      </c>
      <c r="D80" s="217" t="s">
        <v>2893</v>
      </c>
      <c r="E80" s="218" t="s">
        <v>2894</v>
      </c>
    </row>
    <row r="81">
      <c r="A81" s="11" t="s">
        <v>2892</v>
      </c>
      <c r="B81" s="11" t="s">
        <v>527</v>
      </c>
      <c r="C81" s="11">
        <v>35.0</v>
      </c>
      <c r="D81" s="217" t="s">
        <v>2895</v>
      </c>
      <c r="E81" s="218" t="s">
        <v>2894</v>
      </c>
    </row>
    <row r="82">
      <c r="A82" s="11" t="s">
        <v>2892</v>
      </c>
      <c r="B82" s="11" t="s">
        <v>537</v>
      </c>
      <c r="C82" s="11">
        <v>35.0</v>
      </c>
      <c r="D82" s="217" t="s">
        <v>2896</v>
      </c>
      <c r="E82" s="218" t="s">
        <v>2894</v>
      </c>
    </row>
    <row r="83">
      <c r="A83" s="11" t="s">
        <v>2897</v>
      </c>
      <c r="B83" s="11" t="s">
        <v>491</v>
      </c>
      <c r="C83" s="11">
        <v>81.0</v>
      </c>
      <c r="D83" s="217" t="s">
        <v>2898</v>
      </c>
      <c r="E83" s="218" t="s">
        <v>2899</v>
      </c>
    </row>
    <row r="84">
      <c r="A84" s="11" t="s">
        <v>2897</v>
      </c>
      <c r="B84" s="11" t="s">
        <v>527</v>
      </c>
      <c r="C84" s="11">
        <v>23.0</v>
      </c>
      <c r="D84" s="217" t="s">
        <v>2900</v>
      </c>
      <c r="E84" s="218" t="s">
        <v>2899</v>
      </c>
    </row>
    <row r="85">
      <c r="A85" s="11" t="s">
        <v>2897</v>
      </c>
      <c r="B85" s="11" t="s">
        <v>537</v>
      </c>
      <c r="C85" s="11">
        <v>25.0</v>
      </c>
      <c r="D85" s="217" t="s">
        <v>2901</v>
      </c>
      <c r="E85" s="218" t="s">
        <v>2899</v>
      </c>
    </row>
    <row r="86">
      <c r="A86" s="11" t="s">
        <v>2902</v>
      </c>
      <c r="B86" s="11" t="s">
        <v>491</v>
      </c>
      <c r="C86" s="11">
        <v>50.0</v>
      </c>
      <c r="D86" s="217" t="s">
        <v>2903</v>
      </c>
      <c r="E86" s="218" t="s">
        <v>2904</v>
      </c>
    </row>
    <row r="87">
      <c r="A87" s="11" t="s">
        <v>2902</v>
      </c>
      <c r="B87" s="11" t="s">
        <v>527</v>
      </c>
      <c r="C87" s="11">
        <v>12.0</v>
      </c>
      <c r="D87" s="217" t="s">
        <v>2905</v>
      </c>
      <c r="E87" s="218" t="s">
        <v>2904</v>
      </c>
    </row>
    <row r="88">
      <c r="A88" s="11" t="s">
        <v>2902</v>
      </c>
      <c r="B88" s="11" t="s">
        <v>537</v>
      </c>
      <c r="C88" s="11">
        <v>5.0</v>
      </c>
      <c r="D88" s="217" t="s">
        <v>2906</v>
      </c>
      <c r="E88" s="218" t="s">
        <v>2904</v>
      </c>
    </row>
    <row r="89">
      <c r="A89" s="11" t="s">
        <v>2907</v>
      </c>
      <c r="B89" s="11" t="s">
        <v>491</v>
      </c>
      <c r="C89" s="11">
        <v>71.0</v>
      </c>
      <c r="D89" s="217" t="s">
        <v>2908</v>
      </c>
      <c r="E89" s="218" t="s">
        <v>2909</v>
      </c>
    </row>
    <row r="90">
      <c r="A90" s="11" t="s">
        <v>2907</v>
      </c>
      <c r="B90" s="11" t="s">
        <v>527</v>
      </c>
      <c r="C90" s="11">
        <v>27.0</v>
      </c>
      <c r="D90" s="217" t="s">
        <v>2910</v>
      </c>
      <c r="E90" s="218" t="s">
        <v>2909</v>
      </c>
    </row>
    <row r="91">
      <c r="A91" s="11" t="s">
        <v>2907</v>
      </c>
      <c r="B91" s="11" t="s">
        <v>537</v>
      </c>
      <c r="C91" s="11">
        <v>11.0</v>
      </c>
      <c r="D91" s="217" t="s">
        <v>2911</v>
      </c>
      <c r="E91" s="218" t="s">
        <v>2909</v>
      </c>
    </row>
    <row r="92">
      <c r="A92" s="11" t="s">
        <v>2912</v>
      </c>
      <c r="B92" s="11" t="s">
        <v>491</v>
      </c>
      <c r="C92" s="11">
        <v>91.0</v>
      </c>
      <c r="D92" s="217" t="s">
        <v>2913</v>
      </c>
      <c r="E92" s="218" t="s">
        <v>2914</v>
      </c>
    </row>
    <row r="93">
      <c r="A93" s="11" t="s">
        <v>2912</v>
      </c>
      <c r="B93" s="11" t="s">
        <v>527</v>
      </c>
      <c r="C93" s="11">
        <v>25.0</v>
      </c>
      <c r="D93" s="217" t="s">
        <v>2915</v>
      </c>
      <c r="E93" s="218" t="s">
        <v>2914</v>
      </c>
    </row>
    <row r="94">
      <c r="A94" s="11" t="s">
        <v>2912</v>
      </c>
      <c r="B94" s="11" t="s">
        <v>537</v>
      </c>
      <c r="C94" s="11">
        <v>20.0</v>
      </c>
      <c r="D94" s="217" t="s">
        <v>2916</v>
      </c>
      <c r="E94" s="218" t="s">
        <v>2914</v>
      </c>
    </row>
    <row r="95">
      <c r="A95" s="11" t="s">
        <v>2917</v>
      </c>
      <c r="B95" s="11" t="s">
        <v>491</v>
      </c>
      <c r="C95" s="11">
        <v>55.0</v>
      </c>
      <c r="D95" s="217" t="s">
        <v>2918</v>
      </c>
      <c r="E95" s="218" t="s">
        <v>2919</v>
      </c>
    </row>
    <row r="96">
      <c r="A96" s="11" t="s">
        <v>2917</v>
      </c>
      <c r="B96" s="11" t="s">
        <v>527</v>
      </c>
      <c r="C96" s="11">
        <v>16.0</v>
      </c>
      <c r="D96" s="217" t="s">
        <v>2920</v>
      </c>
      <c r="E96" s="218" t="s">
        <v>2919</v>
      </c>
    </row>
    <row r="97">
      <c r="A97" s="11" t="s">
        <v>2917</v>
      </c>
      <c r="B97" s="11" t="s">
        <v>537</v>
      </c>
      <c r="C97" s="11">
        <v>6.0</v>
      </c>
      <c r="D97" s="217" t="s">
        <v>2921</v>
      </c>
      <c r="E97" s="218" t="s">
        <v>2919</v>
      </c>
    </row>
    <row r="98">
      <c r="A98" s="11" t="s">
        <v>2922</v>
      </c>
      <c r="B98" s="11" t="s">
        <v>491</v>
      </c>
      <c r="C98" s="11">
        <v>74.0</v>
      </c>
      <c r="D98" s="217" t="s">
        <v>2923</v>
      </c>
      <c r="E98" s="218" t="s">
        <v>2924</v>
      </c>
    </row>
    <row r="99">
      <c r="A99" s="11" t="s">
        <v>2922</v>
      </c>
      <c r="B99" s="11" t="s">
        <v>527</v>
      </c>
      <c r="C99" s="11">
        <v>17.0</v>
      </c>
      <c r="D99" s="217" t="s">
        <v>2925</v>
      </c>
      <c r="E99" s="218" t="s">
        <v>2924</v>
      </c>
    </row>
    <row r="100">
      <c r="A100" s="11" t="s">
        <v>2922</v>
      </c>
      <c r="B100" s="11" t="s">
        <v>537</v>
      </c>
      <c r="C100" s="11">
        <v>19.0</v>
      </c>
      <c r="D100" s="217" t="s">
        <v>2926</v>
      </c>
      <c r="E100" s="218" t="s">
        <v>2924</v>
      </c>
    </row>
    <row r="101">
      <c r="A101" s="11" t="s">
        <v>2927</v>
      </c>
      <c r="B101" s="11" t="s">
        <v>491</v>
      </c>
      <c r="C101" s="11">
        <v>123.0</v>
      </c>
      <c r="D101" s="217" t="s">
        <v>2928</v>
      </c>
      <c r="E101" s="218" t="s">
        <v>2929</v>
      </c>
    </row>
    <row r="102">
      <c r="A102" s="11" t="s">
        <v>2927</v>
      </c>
      <c r="B102" s="11" t="s">
        <v>527</v>
      </c>
      <c r="C102" s="11">
        <v>37.0</v>
      </c>
      <c r="D102" s="217" t="s">
        <v>2930</v>
      </c>
      <c r="E102" s="218" t="s">
        <v>2929</v>
      </c>
    </row>
    <row r="103">
      <c r="A103" s="11" t="s">
        <v>2927</v>
      </c>
      <c r="B103" s="11" t="s">
        <v>537</v>
      </c>
      <c r="C103" s="11">
        <v>25.0</v>
      </c>
      <c r="D103" s="217" t="s">
        <v>2931</v>
      </c>
      <c r="E103" s="218" t="s">
        <v>2929</v>
      </c>
    </row>
    <row r="104">
      <c r="A104" s="11" t="s">
        <v>2932</v>
      </c>
      <c r="B104" s="11" t="s">
        <v>491</v>
      </c>
      <c r="C104" s="11">
        <v>88.0</v>
      </c>
      <c r="D104" s="217" t="s">
        <v>2933</v>
      </c>
      <c r="E104" s="218" t="s">
        <v>2934</v>
      </c>
    </row>
    <row r="105">
      <c r="A105" s="11" t="s">
        <v>2932</v>
      </c>
      <c r="B105" s="11" t="s">
        <v>527</v>
      </c>
      <c r="C105" s="11">
        <v>15.0</v>
      </c>
      <c r="D105" s="217" t="s">
        <v>2935</v>
      </c>
      <c r="E105" s="218" t="s">
        <v>2934</v>
      </c>
    </row>
    <row r="106">
      <c r="A106" s="11" t="s">
        <v>2932</v>
      </c>
      <c r="B106" s="11" t="s">
        <v>537</v>
      </c>
      <c r="C106" s="11">
        <v>17.0</v>
      </c>
      <c r="D106" s="217" t="s">
        <v>2936</v>
      </c>
      <c r="E106" s="218" t="s">
        <v>2934</v>
      </c>
    </row>
    <row r="107">
      <c r="A107" s="11" t="s">
        <v>2937</v>
      </c>
      <c r="B107" s="11" t="s">
        <v>491</v>
      </c>
      <c r="C107" s="11">
        <v>148.0</v>
      </c>
      <c r="D107" s="217" t="s">
        <v>2938</v>
      </c>
      <c r="E107" s="218" t="s">
        <v>2939</v>
      </c>
    </row>
    <row r="108">
      <c r="A108" s="11" t="s">
        <v>2937</v>
      </c>
      <c r="B108" s="11" t="s">
        <v>527</v>
      </c>
      <c r="C108" s="11">
        <v>54.0</v>
      </c>
      <c r="D108" s="217" t="s">
        <v>2940</v>
      </c>
      <c r="E108" s="218" t="s">
        <v>2939</v>
      </c>
    </row>
    <row r="109">
      <c r="A109" s="11" t="s">
        <v>2937</v>
      </c>
      <c r="B109" s="11" t="s">
        <v>537</v>
      </c>
      <c r="C109" s="11">
        <v>53.0</v>
      </c>
      <c r="D109" s="217" t="s">
        <v>2941</v>
      </c>
      <c r="E109" s="218" t="s">
        <v>2939</v>
      </c>
    </row>
    <row r="110">
      <c r="A110" s="11" t="s">
        <v>2942</v>
      </c>
      <c r="B110" s="11" t="s">
        <v>491</v>
      </c>
      <c r="C110" s="11">
        <v>156.0</v>
      </c>
      <c r="D110" s="217" t="s">
        <v>2943</v>
      </c>
      <c r="E110" s="218" t="s">
        <v>2944</v>
      </c>
    </row>
    <row r="111">
      <c r="A111" s="11" t="s">
        <v>2942</v>
      </c>
      <c r="B111" s="11" t="s">
        <v>527</v>
      </c>
      <c r="C111" s="11">
        <v>33.0</v>
      </c>
      <c r="D111" s="217" t="s">
        <v>2945</v>
      </c>
      <c r="E111" s="218" t="s">
        <v>2944</v>
      </c>
    </row>
    <row r="112">
      <c r="A112" s="11" t="s">
        <v>2942</v>
      </c>
      <c r="B112" s="11" t="s">
        <v>537</v>
      </c>
      <c r="C112" s="11">
        <v>11.0</v>
      </c>
      <c r="D112" s="217" t="s">
        <v>2946</v>
      </c>
      <c r="E112" s="218" t="s">
        <v>2944</v>
      </c>
    </row>
    <row r="113">
      <c r="A113" s="11" t="s">
        <v>2947</v>
      </c>
      <c r="B113" s="11" t="s">
        <v>491</v>
      </c>
      <c r="C113" s="11">
        <v>136.0</v>
      </c>
      <c r="D113" s="217" t="s">
        <v>2948</v>
      </c>
      <c r="E113" s="218" t="s">
        <v>2949</v>
      </c>
    </row>
    <row r="114">
      <c r="A114" s="11" t="s">
        <v>2947</v>
      </c>
      <c r="B114" s="11" t="s">
        <v>527</v>
      </c>
      <c r="C114" s="11">
        <v>26.0</v>
      </c>
      <c r="D114" s="217" t="s">
        <v>2950</v>
      </c>
      <c r="E114" s="218" t="s">
        <v>2949</v>
      </c>
    </row>
    <row r="115">
      <c r="A115" s="11" t="s">
        <v>2947</v>
      </c>
      <c r="B115" s="11" t="s">
        <v>537</v>
      </c>
      <c r="C115" s="11">
        <v>12.0</v>
      </c>
      <c r="D115" s="217" t="s">
        <v>2951</v>
      </c>
      <c r="E115" s="218" t="s">
        <v>2949</v>
      </c>
    </row>
    <row r="116">
      <c r="A116" s="11" t="s">
        <v>2952</v>
      </c>
      <c r="B116" s="11" t="s">
        <v>491</v>
      </c>
      <c r="C116" s="11">
        <v>101.0</v>
      </c>
      <c r="D116" s="217" t="s">
        <v>2953</v>
      </c>
      <c r="E116" s="218" t="s">
        <v>2954</v>
      </c>
    </row>
    <row r="117">
      <c r="A117" s="11" t="s">
        <v>2952</v>
      </c>
      <c r="B117" s="11" t="s">
        <v>527</v>
      </c>
      <c r="C117" s="11">
        <v>25.0</v>
      </c>
      <c r="D117" s="217" t="s">
        <v>2955</v>
      </c>
      <c r="E117" s="218" t="s">
        <v>2954</v>
      </c>
    </row>
    <row r="118">
      <c r="A118" s="11" t="s">
        <v>2952</v>
      </c>
      <c r="B118" s="11" t="s">
        <v>537</v>
      </c>
      <c r="C118" s="11">
        <v>16.0</v>
      </c>
      <c r="D118" s="217" t="s">
        <v>2956</v>
      </c>
      <c r="E118" s="218" t="s">
        <v>2954</v>
      </c>
    </row>
    <row r="119">
      <c r="A119" s="11" t="s">
        <v>2957</v>
      </c>
      <c r="B119" s="11" t="s">
        <v>491</v>
      </c>
      <c r="C119" s="11">
        <v>58.0</v>
      </c>
      <c r="D119" s="217" t="s">
        <v>2958</v>
      </c>
      <c r="E119" s="218" t="s">
        <v>2959</v>
      </c>
    </row>
    <row r="120">
      <c r="A120" s="11" t="s">
        <v>2957</v>
      </c>
      <c r="B120" s="11" t="s">
        <v>527</v>
      </c>
      <c r="C120" s="11">
        <v>9.0</v>
      </c>
      <c r="D120" s="217" t="s">
        <v>2960</v>
      </c>
      <c r="E120" s="218" t="s">
        <v>2959</v>
      </c>
    </row>
    <row r="121">
      <c r="A121" s="11" t="s">
        <v>2957</v>
      </c>
      <c r="B121" s="11" t="s">
        <v>537</v>
      </c>
      <c r="C121" s="11">
        <v>11.0</v>
      </c>
      <c r="D121" s="217" t="s">
        <v>2961</v>
      </c>
      <c r="E121" s="218" t="s">
        <v>2959</v>
      </c>
    </row>
    <row r="122">
      <c r="A122" s="78"/>
      <c r="B122" s="78"/>
      <c r="C122" s="78"/>
      <c r="D122" s="217"/>
      <c r="E122" s="218"/>
    </row>
    <row r="123">
      <c r="A123" s="78"/>
      <c r="B123" s="78"/>
      <c r="C123" s="78"/>
      <c r="D123" s="217"/>
      <c r="E123" s="218"/>
    </row>
    <row r="124">
      <c r="A124" s="78"/>
      <c r="B124" s="78"/>
      <c r="C124" s="78"/>
      <c r="D124" s="217"/>
      <c r="E124" s="218"/>
    </row>
    <row r="125">
      <c r="A125" s="78"/>
      <c r="B125" s="78"/>
      <c r="C125" s="78"/>
      <c r="D125" s="217"/>
      <c r="E125" s="218"/>
    </row>
    <row r="126">
      <c r="A126" s="78"/>
      <c r="B126" s="78"/>
      <c r="C126" s="78"/>
      <c r="D126" s="217"/>
      <c r="E126" s="218"/>
    </row>
    <row r="127">
      <c r="A127" s="78"/>
      <c r="B127" s="78"/>
      <c r="C127" s="78"/>
      <c r="D127" s="217"/>
      <c r="E127" s="218"/>
    </row>
    <row r="128">
      <c r="A128" s="78"/>
      <c r="B128" s="78"/>
      <c r="C128" s="78"/>
      <c r="D128" s="217"/>
      <c r="E128" s="218"/>
    </row>
    <row r="129">
      <c r="A129" s="78"/>
      <c r="B129" s="78"/>
      <c r="C129" s="78"/>
      <c r="D129" s="217"/>
      <c r="E129" s="218"/>
    </row>
    <row r="130">
      <c r="A130" s="78"/>
      <c r="B130" s="78"/>
      <c r="C130" s="78"/>
      <c r="D130" s="217"/>
      <c r="E130" s="218"/>
    </row>
    <row r="131">
      <c r="A131" s="78"/>
      <c r="B131" s="78"/>
      <c r="C131" s="78"/>
      <c r="D131" s="217"/>
      <c r="E131" s="218"/>
    </row>
    <row r="132">
      <c r="A132" s="78"/>
      <c r="B132" s="78"/>
      <c r="C132" s="78"/>
      <c r="D132" s="217"/>
      <c r="E132" s="218"/>
    </row>
    <row r="133">
      <c r="A133" s="78"/>
      <c r="B133" s="78"/>
      <c r="C133" s="78"/>
      <c r="D133" s="217"/>
      <c r="E133" s="218"/>
    </row>
    <row r="134">
      <c r="A134" s="78"/>
      <c r="B134" s="78"/>
      <c r="C134" s="78"/>
      <c r="D134" s="217"/>
      <c r="E134" s="218"/>
    </row>
    <row r="135">
      <c r="A135" s="78"/>
      <c r="B135" s="78"/>
      <c r="C135" s="78"/>
      <c r="D135" s="217"/>
      <c r="E135" s="218"/>
    </row>
    <row r="136">
      <c r="A136" s="78"/>
      <c r="B136" s="78"/>
      <c r="C136" s="78"/>
      <c r="D136" s="217"/>
      <c r="E136" s="218"/>
    </row>
    <row r="137">
      <c r="A137" s="78"/>
      <c r="B137" s="78"/>
      <c r="C137" s="78"/>
      <c r="D137" s="217"/>
      <c r="E137" s="218"/>
    </row>
    <row r="138">
      <c r="A138" s="78"/>
      <c r="B138" s="78"/>
      <c r="C138" s="78"/>
      <c r="D138" s="217"/>
      <c r="E138" s="218"/>
    </row>
    <row r="139">
      <c r="A139" s="78"/>
      <c r="B139" s="78"/>
      <c r="C139" s="78"/>
      <c r="D139" s="217"/>
      <c r="E139" s="218"/>
    </row>
    <row r="140">
      <c r="A140" s="78"/>
      <c r="B140" s="78"/>
      <c r="C140" s="78"/>
      <c r="D140" s="217"/>
      <c r="E140" s="218"/>
    </row>
    <row r="141">
      <c r="A141" s="78"/>
      <c r="B141" s="78"/>
      <c r="C141" s="78"/>
      <c r="D141" s="217"/>
      <c r="E141" s="218"/>
    </row>
    <row r="142">
      <c r="A142" s="78"/>
      <c r="B142" s="78"/>
      <c r="C142" s="78"/>
      <c r="D142" s="217"/>
      <c r="E142" s="218"/>
    </row>
    <row r="143">
      <c r="A143" s="78"/>
      <c r="B143" s="78"/>
      <c r="C143" s="78"/>
      <c r="D143" s="217"/>
      <c r="E143" s="218"/>
    </row>
    <row r="144">
      <c r="A144" s="78"/>
      <c r="B144" s="78"/>
      <c r="C144" s="78"/>
      <c r="D144" s="217"/>
      <c r="E144" s="218"/>
    </row>
    <row r="145">
      <c r="A145" s="78"/>
      <c r="B145" s="78"/>
      <c r="C145" s="78"/>
      <c r="D145" s="217"/>
      <c r="E145" s="218"/>
    </row>
    <row r="146">
      <c r="A146" s="78"/>
      <c r="B146" s="78"/>
      <c r="C146" s="78"/>
      <c r="D146" s="217"/>
      <c r="E146" s="218"/>
    </row>
    <row r="147">
      <c r="A147" s="78"/>
      <c r="B147" s="78"/>
      <c r="C147" s="78"/>
      <c r="D147" s="217"/>
      <c r="E147" s="218"/>
    </row>
    <row r="148">
      <c r="A148" s="78"/>
      <c r="B148" s="78"/>
      <c r="C148" s="78"/>
      <c r="D148" s="217"/>
      <c r="E148" s="218"/>
    </row>
    <row r="149">
      <c r="A149" s="78"/>
      <c r="B149" s="78"/>
      <c r="C149" s="78"/>
      <c r="D149" s="217"/>
      <c r="E149" s="218"/>
    </row>
    <row r="150">
      <c r="A150" s="78"/>
      <c r="B150" s="78"/>
      <c r="C150" s="78"/>
      <c r="D150" s="217"/>
      <c r="E150" s="218"/>
    </row>
    <row r="151">
      <c r="A151" s="78"/>
      <c r="B151" s="78"/>
      <c r="C151" s="78"/>
      <c r="D151" s="217"/>
      <c r="E151" s="218"/>
    </row>
    <row r="152">
      <c r="A152" s="78"/>
      <c r="B152" s="78"/>
      <c r="C152" s="78"/>
      <c r="D152" s="217"/>
      <c r="E152" s="218"/>
    </row>
    <row r="153">
      <c r="A153" s="78"/>
      <c r="B153" s="78"/>
      <c r="C153" s="78"/>
      <c r="D153" s="217"/>
      <c r="E153" s="218"/>
    </row>
    <row r="154">
      <c r="A154" s="78"/>
      <c r="B154" s="78"/>
      <c r="C154" s="78"/>
      <c r="D154" s="217"/>
      <c r="E154" s="218"/>
    </row>
    <row r="155">
      <c r="A155" s="78"/>
      <c r="B155" s="78"/>
      <c r="C155" s="78"/>
      <c r="D155" s="217"/>
      <c r="E155" s="218"/>
    </row>
    <row r="156">
      <c r="A156" s="78"/>
      <c r="B156" s="78"/>
      <c r="C156" s="78"/>
      <c r="D156" s="217"/>
      <c r="E156" s="218"/>
    </row>
    <row r="157">
      <c r="A157" s="78"/>
      <c r="B157" s="78"/>
      <c r="C157" s="78"/>
      <c r="D157" s="217"/>
      <c r="E157" s="218"/>
    </row>
    <row r="158">
      <c r="A158" s="78"/>
      <c r="B158" s="78"/>
      <c r="C158" s="78"/>
      <c r="D158" s="217"/>
      <c r="E158" s="218"/>
    </row>
    <row r="159">
      <c r="A159" s="78"/>
      <c r="B159" s="78"/>
      <c r="C159" s="78"/>
      <c r="D159" s="217"/>
      <c r="E159" s="218"/>
    </row>
    <row r="160">
      <c r="A160" s="78"/>
      <c r="B160" s="78"/>
      <c r="C160" s="78"/>
      <c r="D160" s="217"/>
      <c r="E160" s="218"/>
    </row>
    <row r="161">
      <c r="A161" s="78"/>
      <c r="B161" s="78"/>
      <c r="C161" s="78"/>
      <c r="D161" s="217"/>
      <c r="E161" s="218"/>
    </row>
    <row r="162">
      <c r="A162" s="78"/>
      <c r="B162" s="78"/>
      <c r="C162" s="78"/>
      <c r="D162" s="217"/>
      <c r="E162" s="218"/>
    </row>
    <row r="163">
      <c r="A163" s="78"/>
      <c r="B163" s="78"/>
      <c r="C163" s="78"/>
      <c r="D163" s="217"/>
      <c r="E163" s="218"/>
    </row>
    <row r="164">
      <c r="A164" s="78"/>
      <c r="B164" s="78"/>
      <c r="C164" s="78"/>
      <c r="D164" s="217"/>
      <c r="E164" s="218"/>
    </row>
    <row r="165">
      <c r="A165" s="78"/>
      <c r="B165" s="78"/>
      <c r="C165" s="78"/>
      <c r="D165" s="217"/>
      <c r="E165" s="218"/>
    </row>
    <row r="166">
      <c r="A166" s="78"/>
      <c r="B166" s="78"/>
      <c r="C166" s="78"/>
      <c r="D166" s="217"/>
      <c r="E166" s="218"/>
    </row>
    <row r="167">
      <c r="A167" s="78"/>
      <c r="B167" s="78"/>
      <c r="C167" s="78"/>
      <c r="D167" s="217"/>
      <c r="E167" s="218"/>
    </row>
    <row r="168">
      <c r="A168" s="78"/>
      <c r="B168" s="78"/>
      <c r="C168" s="78"/>
      <c r="D168" s="217"/>
      <c r="E168" s="218"/>
    </row>
    <row r="169">
      <c r="A169" s="78"/>
      <c r="B169" s="78"/>
      <c r="C169" s="78"/>
      <c r="D169" s="217"/>
      <c r="E169" s="218"/>
    </row>
    <row r="170">
      <c r="A170" s="78"/>
      <c r="B170" s="78"/>
      <c r="C170" s="78"/>
      <c r="D170" s="217"/>
      <c r="E170" s="218"/>
    </row>
    <row r="171">
      <c r="A171" s="78"/>
      <c r="B171" s="78"/>
      <c r="C171" s="78"/>
      <c r="D171" s="217"/>
      <c r="E171" s="218"/>
    </row>
    <row r="172">
      <c r="A172" s="78"/>
      <c r="B172" s="78"/>
      <c r="C172" s="78"/>
      <c r="D172" s="217"/>
      <c r="E172" s="218"/>
    </row>
    <row r="173">
      <c r="A173" s="78"/>
      <c r="B173" s="78"/>
      <c r="C173" s="78"/>
      <c r="D173" s="217"/>
      <c r="E173" s="218"/>
    </row>
    <row r="174">
      <c r="A174" s="78"/>
      <c r="B174" s="78"/>
      <c r="C174" s="78"/>
      <c r="D174" s="217"/>
      <c r="E174" s="218"/>
    </row>
    <row r="175">
      <c r="A175" s="78"/>
      <c r="B175" s="78"/>
      <c r="C175" s="78"/>
      <c r="D175" s="217"/>
      <c r="E175" s="218"/>
    </row>
    <row r="176">
      <c r="A176" s="78"/>
      <c r="B176" s="78"/>
      <c r="C176" s="78"/>
      <c r="D176" s="217"/>
      <c r="E176" s="218"/>
    </row>
    <row r="177">
      <c r="A177" s="78"/>
      <c r="B177" s="78"/>
      <c r="C177" s="78"/>
      <c r="D177" s="217"/>
      <c r="E177" s="218"/>
    </row>
    <row r="178">
      <c r="A178" s="78"/>
      <c r="B178" s="78"/>
      <c r="C178" s="78"/>
      <c r="D178" s="217"/>
      <c r="E178" s="218"/>
    </row>
    <row r="179">
      <c r="A179" s="78"/>
      <c r="B179" s="78"/>
      <c r="C179" s="78"/>
      <c r="D179" s="217"/>
      <c r="E179" s="218"/>
    </row>
    <row r="180">
      <c r="A180" s="78"/>
      <c r="B180" s="78"/>
      <c r="C180" s="78"/>
      <c r="D180" s="217"/>
      <c r="E180" s="218"/>
    </row>
    <row r="181">
      <c r="A181" s="78"/>
      <c r="B181" s="78"/>
      <c r="C181" s="78"/>
      <c r="D181" s="217"/>
      <c r="E181" s="218"/>
    </row>
    <row r="182">
      <c r="A182" s="78"/>
      <c r="B182" s="78"/>
      <c r="C182" s="78"/>
      <c r="D182" s="217"/>
      <c r="E182" s="218"/>
    </row>
    <row r="183">
      <c r="A183" s="78"/>
      <c r="B183" s="78"/>
      <c r="C183" s="78"/>
      <c r="D183" s="217"/>
      <c r="E183" s="218"/>
    </row>
    <row r="184">
      <c r="A184" s="78"/>
      <c r="B184" s="78"/>
      <c r="C184" s="78"/>
      <c r="D184" s="217"/>
      <c r="E184" s="218"/>
    </row>
    <row r="185">
      <c r="A185" s="78"/>
      <c r="B185" s="78"/>
      <c r="C185" s="78"/>
      <c r="D185" s="217"/>
      <c r="E185" s="218"/>
    </row>
    <row r="186">
      <c r="A186" s="78"/>
      <c r="B186" s="78"/>
      <c r="C186" s="78"/>
      <c r="D186" s="217"/>
      <c r="E186" s="218"/>
    </row>
    <row r="187">
      <c r="A187" s="78"/>
      <c r="B187" s="78"/>
      <c r="C187" s="78"/>
      <c r="D187" s="217"/>
      <c r="E187" s="218"/>
    </row>
    <row r="188">
      <c r="A188" s="78"/>
      <c r="B188" s="78"/>
      <c r="C188" s="78"/>
      <c r="D188" s="217"/>
      <c r="E188" s="218"/>
    </row>
    <row r="189">
      <c r="A189" s="78"/>
      <c r="B189" s="78"/>
      <c r="C189" s="78"/>
      <c r="D189" s="217"/>
      <c r="E189" s="218"/>
    </row>
    <row r="190">
      <c r="A190" s="78"/>
      <c r="B190" s="78"/>
      <c r="C190" s="78"/>
      <c r="D190" s="217"/>
      <c r="E190" s="218"/>
    </row>
    <row r="191">
      <c r="A191" s="78"/>
      <c r="B191" s="78"/>
      <c r="C191" s="78"/>
      <c r="D191" s="217"/>
      <c r="E191" s="218"/>
    </row>
    <row r="192">
      <c r="A192" s="78"/>
      <c r="B192" s="78"/>
      <c r="C192" s="78"/>
      <c r="D192" s="217"/>
      <c r="E192" s="218"/>
    </row>
    <row r="193">
      <c r="A193" s="78"/>
      <c r="B193" s="78"/>
      <c r="C193" s="78"/>
      <c r="D193" s="217"/>
      <c r="E193" s="218"/>
    </row>
    <row r="194">
      <c r="A194" s="78"/>
      <c r="B194" s="78"/>
      <c r="C194" s="78"/>
      <c r="D194" s="217"/>
      <c r="E194" s="218"/>
    </row>
    <row r="195">
      <c r="A195" s="78"/>
      <c r="B195" s="78"/>
      <c r="C195" s="78"/>
      <c r="D195" s="217"/>
      <c r="E195" s="218"/>
    </row>
    <row r="196">
      <c r="A196" s="78"/>
      <c r="B196" s="78"/>
      <c r="C196" s="78"/>
      <c r="D196" s="217"/>
      <c r="E196" s="218"/>
    </row>
    <row r="197">
      <c r="A197" s="78"/>
      <c r="B197" s="78"/>
      <c r="C197" s="78"/>
      <c r="D197" s="217"/>
      <c r="E197" s="218"/>
    </row>
    <row r="198">
      <c r="A198" s="78"/>
      <c r="B198" s="78"/>
      <c r="C198" s="78"/>
      <c r="D198" s="217"/>
      <c r="E198" s="218"/>
    </row>
    <row r="199">
      <c r="A199" s="78"/>
      <c r="B199" s="78"/>
      <c r="C199" s="78"/>
      <c r="D199" s="217"/>
      <c r="E199" s="218"/>
    </row>
    <row r="200">
      <c r="A200" s="78"/>
      <c r="B200" s="78"/>
      <c r="C200" s="78"/>
      <c r="D200" s="217"/>
      <c r="E200" s="218"/>
    </row>
    <row r="201">
      <c r="A201" s="78"/>
      <c r="B201" s="78"/>
      <c r="C201" s="78"/>
      <c r="D201" s="217"/>
      <c r="E201" s="218"/>
    </row>
    <row r="202">
      <c r="A202" s="78"/>
      <c r="B202" s="78"/>
      <c r="C202" s="78"/>
      <c r="D202" s="217"/>
      <c r="E202" s="218"/>
    </row>
    <row r="203">
      <c r="A203" s="78"/>
      <c r="B203" s="78"/>
      <c r="C203" s="78"/>
      <c r="D203" s="217"/>
      <c r="E203" s="218"/>
    </row>
    <row r="204">
      <c r="A204" s="78"/>
      <c r="B204" s="78"/>
      <c r="C204" s="78"/>
      <c r="D204" s="217"/>
      <c r="E204" s="218"/>
    </row>
    <row r="205">
      <c r="A205" s="78"/>
      <c r="B205" s="78"/>
      <c r="C205" s="78"/>
      <c r="D205" s="217"/>
      <c r="E205" s="218"/>
    </row>
    <row r="206">
      <c r="A206" s="78"/>
      <c r="B206" s="78"/>
      <c r="C206" s="78"/>
      <c r="D206" s="217"/>
      <c r="E206" s="218"/>
    </row>
    <row r="207">
      <c r="A207" s="78"/>
      <c r="B207" s="78"/>
      <c r="C207" s="78"/>
      <c r="D207" s="217"/>
      <c r="E207" s="218"/>
    </row>
    <row r="208">
      <c r="A208" s="78"/>
      <c r="B208" s="78"/>
      <c r="C208" s="78"/>
      <c r="D208" s="217"/>
      <c r="E208" s="218"/>
    </row>
    <row r="209">
      <c r="A209" s="78"/>
      <c r="B209" s="78"/>
      <c r="C209" s="78"/>
      <c r="D209" s="217"/>
      <c r="E209" s="218"/>
    </row>
    <row r="210">
      <c r="A210" s="78"/>
      <c r="B210" s="78"/>
      <c r="C210" s="78"/>
      <c r="D210" s="217"/>
      <c r="E210" s="218"/>
    </row>
    <row r="211">
      <c r="A211" s="78"/>
      <c r="B211" s="78"/>
      <c r="C211" s="78"/>
      <c r="D211" s="217"/>
      <c r="E211" s="218"/>
    </row>
    <row r="212">
      <c r="A212" s="78"/>
      <c r="B212" s="78"/>
      <c r="C212" s="78"/>
      <c r="D212" s="217"/>
      <c r="E212" s="218"/>
    </row>
    <row r="213">
      <c r="A213" s="78"/>
      <c r="B213" s="78"/>
      <c r="C213" s="78"/>
      <c r="D213" s="217"/>
      <c r="E213" s="218"/>
    </row>
    <row r="214">
      <c r="A214" s="78"/>
      <c r="B214" s="78"/>
      <c r="C214" s="78"/>
      <c r="D214" s="217"/>
      <c r="E214" s="218"/>
    </row>
    <row r="215">
      <c r="A215" s="78"/>
      <c r="B215" s="78"/>
      <c r="C215" s="78"/>
      <c r="D215" s="217"/>
      <c r="E215" s="218"/>
    </row>
    <row r="216">
      <c r="A216" s="78"/>
      <c r="B216" s="78"/>
      <c r="C216" s="78"/>
      <c r="D216" s="217"/>
      <c r="E216" s="218"/>
    </row>
    <row r="217">
      <c r="A217" s="78"/>
      <c r="B217" s="78"/>
      <c r="C217" s="78"/>
      <c r="D217" s="217"/>
      <c r="E217" s="218"/>
    </row>
    <row r="218">
      <c r="A218" s="78"/>
      <c r="B218" s="78"/>
      <c r="C218" s="78"/>
      <c r="D218" s="217"/>
      <c r="E218" s="218"/>
    </row>
    <row r="219">
      <c r="A219" s="78"/>
      <c r="B219" s="78"/>
      <c r="C219" s="78"/>
      <c r="D219" s="217"/>
      <c r="E219" s="218"/>
    </row>
    <row r="220">
      <c r="A220" s="78"/>
      <c r="B220" s="78"/>
      <c r="C220" s="78"/>
      <c r="D220" s="217"/>
      <c r="E220" s="218"/>
    </row>
    <row r="221">
      <c r="A221" s="78"/>
      <c r="B221" s="78"/>
      <c r="C221" s="78"/>
      <c r="D221" s="217"/>
      <c r="E221" s="218"/>
    </row>
    <row r="222">
      <c r="A222" s="78"/>
      <c r="B222" s="78"/>
      <c r="C222" s="78"/>
      <c r="D222" s="217"/>
      <c r="E222" s="218"/>
    </row>
    <row r="223">
      <c r="A223" s="78"/>
      <c r="B223" s="78"/>
      <c r="C223" s="78"/>
      <c r="D223" s="217"/>
      <c r="E223" s="218"/>
    </row>
    <row r="224">
      <c r="A224" s="78"/>
      <c r="B224" s="78"/>
      <c r="C224" s="78"/>
      <c r="D224" s="217"/>
      <c r="E224" s="218"/>
    </row>
    <row r="225">
      <c r="A225" s="78"/>
      <c r="B225" s="78"/>
      <c r="C225" s="78"/>
      <c r="D225" s="217"/>
      <c r="E225" s="218"/>
    </row>
    <row r="226">
      <c r="A226" s="78"/>
      <c r="B226" s="78"/>
      <c r="C226" s="78"/>
      <c r="D226" s="217"/>
      <c r="E226" s="218"/>
    </row>
    <row r="227">
      <c r="A227" s="78"/>
      <c r="B227" s="78"/>
      <c r="C227" s="78"/>
      <c r="D227" s="217"/>
      <c r="E227" s="218"/>
    </row>
    <row r="228">
      <c r="A228" s="78"/>
      <c r="B228" s="78"/>
      <c r="C228" s="78"/>
      <c r="D228" s="217"/>
      <c r="E228" s="218"/>
    </row>
    <row r="229">
      <c r="A229" s="78"/>
      <c r="B229" s="78"/>
      <c r="C229" s="78"/>
      <c r="D229" s="217"/>
      <c r="E229" s="218"/>
    </row>
    <row r="230">
      <c r="A230" s="78"/>
      <c r="B230" s="78"/>
      <c r="C230" s="78"/>
      <c r="D230" s="217"/>
      <c r="E230" s="218"/>
    </row>
    <row r="231">
      <c r="A231" s="78"/>
      <c r="B231" s="78"/>
      <c r="C231" s="78"/>
      <c r="D231" s="217"/>
      <c r="E231" s="218"/>
    </row>
    <row r="232">
      <c r="A232" s="78"/>
      <c r="B232" s="78"/>
      <c r="C232" s="78"/>
      <c r="D232" s="217"/>
      <c r="E232" s="218"/>
    </row>
    <row r="233">
      <c r="A233" s="78"/>
      <c r="B233" s="78"/>
      <c r="C233" s="78"/>
      <c r="D233" s="217"/>
      <c r="E233" s="218"/>
    </row>
    <row r="234">
      <c r="A234" s="78"/>
      <c r="B234" s="78"/>
      <c r="C234" s="78"/>
      <c r="D234" s="217"/>
      <c r="E234" s="218"/>
    </row>
    <row r="235">
      <c r="A235" s="78"/>
      <c r="B235" s="78"/>
      <c r="C235" s="78"/>
      <c r="D235" s="217"/>
      <c r="E235" s="218"/>
    </row>
    <row r="236">
      <c r="A236" s="78"/>
      <c r="B236" s="78"/>
      <c r="C236" s="78"/>
      <c r="D236" s="217"/>
      <c r="E236" s="218"/>
    </row>
    <row r="237">
      <c r="A237" s="78"/>
      <c r="B237" s="78"/>
      <c r="C237" s="78"/>
      <c r="D237" s="217"/>
      <c r="E237" s="218"/>
    </row>
    <row r="238">
      <c r="A238" s="78"/>
      <c r="B238" s="78"/>
      <c r="C238" s="78"/>
      <c r="D238" s="217"/>
      <c r="E238" s="218"/>
    </row>
    <row r="239">
      <c r="A239" s="78"/>
      <c r="B239" s="78"/>
      <c r="C239" s="78"/>
      <c r="D239" s="217"/>
      <c r="E239" s="218"/>
    </row>
    <row r="240">
      <c r="A240" s="78"/>
      <c r="B240" s="78"/>
      <c r="C240" s="78"/>
      <c r="D240" s="217"/>
      <c r="E240" s="218"/>
    </row>
    <row r="241">
      <c r="A241" s="78"/>
      <c r="B241" s="78"/>
      <c r="C241" s="78"/>
      <c r="D241" s="217"/>
      <c r="E241" s="218"/>
    </row>
    <row r="242">
      <c r="A242" s="78"/>
      <c r="B242" s="78"/>
      <c r="C242" s="78"/>
      <c r="D242" s="217"/>
      <c r="E242" s="218"/>
    </row>
    <row r="243">
      <c r="A243" s="78"/>
      <c r="B243" s="78"/>
      <c r="C243" s="78"/>
      <c r="D243" s="217"/>
      <c r="E243" s="218"/>
    </row>
    <row r="244">
      <c r="A244" s="78"/>
      <c r="B244" s="78"/>
      <c r="C244" s="78"/>
      <c r="D244" s="217"/>
      <c r="E244" s="218"/>
    </row>
    <row r="245">
      <c r="A245" s="78"/>
      <c r="B245" s="78"/>
      <c r="C245" s="78"/>
      <c r="D245" s="217"/>
      <c r="E245" s="218"/>
    </row>
    <row r="246">
      <c r="A246" s="78"/>
      <c r="B246" s="78"/>
      <c r="C246" s="78"/>
      <c r="D246" s="217"/>
      <c r="E246" s="218"/>
    </row>
    <row r="247">
      <c r="A247" s="78"/>
      <c r="B247" s="78"/>
      <c r="C247" s="78"/>
      <c r="D247" s="217"/>
      <c r="E247" s="218"/>
    </row>
    <row r="248">
      <c r="A248" s="78"/>
      <c r="B248" s="78"/>
      <c r="C248" s="78"/>
      <c r="D248" s="217"/>
      <c r="E248" s="218"/>
    </row>
    <row r="249">
      <c r="A249" s="78"/>
      <c r="B249" s="78"/>
      <c r="C249" s="78"/>
      <c r="D249" s="217"/>
      <c r="E249" s="218"/>
    </row>
    <row r="250">
      <c r="A250" s="78"/>
      <c r="B250" s="78"/>
      <c r="C250" s="78"/>
      <c r="D250" s="217"/>
      <c r="E250" s="218"/>
    </row>
    <row r="251">
      <c r="A251" s="78"/>
      <c r="B251" s="78"/>
      <c r="C251" s="78"/>
      <c r="D251" s="217"/>
      <c r="E251" s="218"/>
    </row>
    <row r="252">
      <c r="A252" s="78"/>
      <c r="B252" s="78"/>
      <c r="C252" s="78"/>
      <c r="D252" s="217"/>
      <c r="E252" s="218"/>
    </row>
    <row r="253">
      <c r="A253" s="78"/>
      <c r="B253" s="78"/>
      <c r="C253" s="78"/>
      <c r="D253" s="217"/>
      <c r="E253" s="218"/>
    </row>
    <row r="254">
      <c r="A254" s="78"/>
      <c r="B254" s="78"/>
      <c r="C254" s="78"/>
      <c r="D254" s="217"/>
      <c r="E254" s="218"/>
    </row>
    <row r="255">
      <c r="A255" s="78"/>
      <c r="B255" s="78"/>
      <c r="C255" s="78"/>
      <c r="D255" s="217"/>
      <c r="E255" s="218"/>
    </row>
    <row r="256">
      <c r="A256" s="78"/>
      <c r="B256" s="78"/>
      <c r="C256" s="78"/>
      <c r="D256" s="217"/>
      <c r="E256" s="218"/>
    </row>
    <row r="257">
      <c r="A257" s="78"/>
      <c r="B257" s="78"/>
      <c r="C257" s="78"/>
      <c r="D257" s="217"/>
      <c r="E257" s="218"/>
    </row>
    <row r="258">
      <c r="A258" s="78"/>
      <c r="B258" s="78"/>
      <c r="C258" s="78"/>
      <c r="D258" s="217"/>
      <c r="E258" s="218"/>
    </row>
    <row r="259">
      <c r="A259" s="78"/>
      <c r="B259" s="78"/>
      <c r="C259" s="78"/>
      <c r="D259" s="217"/>
      <c r="E259" s="218"/>
    </row>
    <row r="260">
      <c r="A260" s="78"/>
      <c r="B260" s="78"/>
      <c r="C260" s="78"/>
      <c r="D260" s="217"/>
      <c r="E260" s="218"/>
    </row>
    <row r="261">
      <c r="A261" s="78"/>
      <c r="B261" s="78"/>
      <c r="D261" s="223"/>
      <c r="E261" s="218"/>
    </row>
    <row r="262">
      <c r="A262" s="78"/>
      <c r="B262" s="78"/>
      <c r="D262" s="223"/>
      <c r="E262" s="218"/>
    </row>
    <row r="263">
      <c r="A263" s="78"/>
      <c r="B263" s="78"/>
      <c r="D263" s="223"/>
      <c r="E263" s="218"/>
    </row>
    <row r="264">
      <c r="A264" s="78"/>
      <c r="B264" s="78"/>
      <c r="D264" s="223"/>
      <c r="E264" s="218"/>
    </row>
    <row r="265">
      <c r="A265" s="78"/>
      <c r="B265" s="78"/>
      <c r="D265" s="223"/>
      <c r="E265" s="218"/>
    </row>
    <row r="266">
      <c r="A266" s="78"/>
      <c r="B266" s="78"/>
      <c r="D266" s="223"/>
      <c r="E266" s="218"/>
    </row>
    <row r="267">
      <c r="A267" s="78"/>
      <c r="B267" s="78"/>
      <c r="D267" s="223"/>
      <c r="E267" s="218"/>
    </row>
    <row r="268">
      <c r="A268" s="78"/>
      <c r="B268" s="78"/>
      <c r="D268" s="223"/>
      <c r="E268" s="218"/>
    </row>
    <row r="269">
      <c r="D269" s="223"/>
      <c r="E269" s="224"/>
    </row>
    <row r="270">
      <c r="D270" s="223"/>
      <c r="E270" s="224"/>
    </row>
    <row r="271">
      <c r="D271" s="223"/>
      <c r="E271" s="224"/>
    </row>
    <row r="272">
      <c r="D272" s="223"/>
      <c r="E272" s="224"/>
    </row>
    <row r="273">
      <c r="D273" s="223"/>
      <c r="E273" s="224"/>
    </row>
    <row r="274">
      <c r="D274" s="223"/>
      <c r="E274" s="224"/>
    </row>
    <row r="275">
      <c r="D275" s="223"/>
      <c r="E275" s="224"/>
    </row>
    <row r="276">
      <c r="D276" s="223"/>
      <c r="E276" s="224"/>
    </row>
    <row r="277">
      <c r="D277" s="223"/>
      <c r="E277" s="224"/>
    </row>
    <row r="278">
      <c r="D278" s="223"/>
      <c r="E278" s="224"/>
    </row>
    <row r="279">
      <c r="D279" s="223"/>
      <c r="E279" s="224"/>
    </row>
    <row r="280">
      <c r="D280" s="223"/>
      <c r="E280" s="224"/>
    </row>
    <row r="281">
      <c r="D281" s="223"/>
      <c r="E281" s="224"/>
    </row>
    <row r="282">
      <c r="D282" s="223"/>
      <c r="E282" s="224"/>
    </row>
    <row r="283">
      <c r="D283" s="223"/>
      <c r="E283" s="224"/>
    </row>
    <row r="284">
      <c r="D284" s="223"/>
      <c r="E284" s="224"/>
    </row>
    <row r="285">
      <c r="D285" s="223"/>
      <c r="E285" s="224"/>
    </row>
    <row r="286">
      <c r="D286" s="223"/>
      <c r="E286" s="224"/>
    </row>
    <row r="287">
      <c r="D287" s="223"/>
      <c r="E287" s="224"/>
    </row>
    <row r="288">
      <c r="D288" s="223"/>
      <c r="E288" s="224"/>
    </row>
    <row r="289">
      <c r="D289" s="223"/>
      <c r="E289" s="224"/>
    </row>
    <row r="290">
      <c r="D290" s="223"/>
      <c r="E290" s="224"/>
    </row>
    <row r="291">
      <c r="D291" s="223"/>
      <c r="E291" s="224"/>
    </row>
    <row r="292">
      <c r="D292" s="223"/>
      <c r="E292" s="224"/>
    </row>
    <row r="293">
      <c r="D293" s="223"/>
      <c r="E293" s="224"/>
    </row>
    <row r="294">
      <c r="D294" s="223"/>
      <c r="E294" s="224"/>
    </row>
    <row r="295">
      <c r="D295" s="223"/>
      <c r="E295" s="224"/>
    </row>
    <row r="296">
      <c r="D296" s="223"/>
      <c r="E296" s="224"/>
    </row>
    <row r="297">
      <c r="D297" s="223"/>
      <c r="E297" s="224"/>
    </row>
    <row r="298">
      <c r="D298" s="223"/>
      <c r="E298" s="224"/>
    </row>
    <row r="299">
      <c r="D299" s="223"/>
      <c r="E299" s="224"/>
    </row>
    <row r="300">
      <c r="D300" s="223"/>
      <c r="E300" s="224"/>
    </row>
    <row r="301">
      <c r="D301" s="223"/>
      <c r="E301" s="224"/>
    </row>
    <row r="302">
      <c r="D302" s="223"/>
      <c r="E302" s="224"/>
    </row>
    <row r="303">
      <c r="D303" s="223"/>
      <c r="E303" s="224"/>
    </row>
    <row r="304">
      <c r="D304" s="223"/>
      <c r="E304" s="224"/>
    </row>
    <row r="305">
      <c r="D305" s="223"/>
      <c r="E305" s="224"/>
    </row>
    <row r="306">
      <c r="D306" s="223"/>
      <c r="E306" s="224"/>
    </row>
    <row r="307">
      <c r="D307" s="223"/>
      <c r="E307" s="224"/>
    </row>
    <row r="308">
      <c r="D308" s="223"/>
      <c r="E308" s="224"/>
    </row>
    <row r="309">
      <c r="D309" s="223"/>
      <c r="E309" s="224"/>
    </row>
    <row r="310">
      <c r="D310" s="223"/>
      <c r="E310" s="224"/>
    </row>
    <row r="311">
      <c r="D311" s="223"/>
      <c r="E311" s="224"/>
    </row>
    <row r="312">
      <c r="D312" s="223"/>
      <c r="E312" s="224"/>
    </row>
    <row r="313">
      <c r="D313" s="223"/>
      <c r="E313" s="224"/>
    </row>
    <row r="314">
      <c r="D314" s="223"/>
      <c r="E314" s="224"/>
    </row>
    <row r="315">
      <c r="D315" s="223"/>
      <c r="E315" s="224"/>
    </row>
    <row r="316">
      <c r="D316" s="223"/>
      <c r="E316" s="224"/>
    </row>
    <row r="317">
      <c r="D317" s="223"/>
      <c r="E317" s="224"/>
    </row>
    <row r="318">
      <c r="D318" s="223"/>
      <c r="E318" s="224"/>
    </row>
    <row r="319">
      <c r="D319" s="223"/>
      <c r="E319" s="224"/>
    </row>
    <row r="320">
      <c r="D320" s="223"/>
      <c r="E320" s="224"/>
    </row>
    <row r="321">
      <c r="D321" s="223"/>
      <c r="E321" s="224"/>
    </row>
    <row r="322">
      <c r="D322" s="223"/>
      <c r="E322" s="224"/>
    </row>
    <row r="323">
      <c r="D323" s="223"/>
      <c r="E323" s="224"/>
    </row>
    <row r="324">
      <c r="D324" s="223"/>
      <c r="E324" s="224"/>
    </row>
    <row r="325">
      <c r="D325" s="223"/>
      <c r="E325" s="224"/>
    </row>
    <row r="326">
      <c r="D326" s="223"/>
      <c r="E326" s="224"/>
    </row>
    <row r="327">
      <c r="D327" s="223"/>
      <c r="E327" s="224"/>
    </row>
    <row r="328">
      <c r="D328" s="223"/>
      <c r="E328" s="224"/>
    </row>
    <row r="329">
      <c r="D329" s="223"/>
      <c r="E329" s="224"/>
    </row>
    <row r="330">
      <c r="D330" s="223"/>
      <c r="E330" s="224"/>
    </row>
    <row r="331">
      <c r="D331" s="223"/>
      <c r="E331" s="224"/>
    </row>
    <row r="332">
      <c r="D332" s="223"/>
      <c r="E332" s="224"/>
    </row>
    <row r="333">
      <c r="D333" s="223"/>
      <c r="E333" s="224"/>
    </row>
    <row r="334">
      <c r="D334" s="223"/>
      <c r="E334" s="224"/>
    </row>
    <row r="335">
      <c r="D335" s="223"/>
      <c r="E335" s="224"/>
    </row>
    <row r="336">
      <c r="D336" s="223"/>
      <c r="E336" s="224"/>
    </row>
    <row r="337">
      <c r="D337" s="223"/>
      <c r="E337" s="224"/>
    </row>
    <row r="338">
      <c r="D338" s="223"/>
      <c r="E338" s="224"/>
    </row>
    <row r="339">
      <c r="D339" s="223"/>
      <c r="E339" s="224"/>
    </row>
    <row r="340">
      <c r="D340" s="223"/>
      <c r="E340" s="224"/>
    </row>
    <row r="341">
      <c r="D341" s="223"/>
      <c r="E341" s="224"/>
    </row>
    <row r="342">
      <c r="D342" s="223"/>
      <c r="E342" s="224"/>
    </row>
    <row r="343">
      <c r="D343" s="223"/>
      <c r="E343" s="224"/>
    </row>
    <row r="344">
      <c r="D344" s="223"/>
      <c r="E344" s="224"/>
    </row>
    <row r="345">
      <c r="D345" s="223"/>
      <c r="E345" s="224"/>
    </row>
    <row r="346">
      <c r="D346" s="223"/>
      <c r="E346" s="224"/>
    </row>
    <row r="347">
      <c r="D347" s="223"/>
      <c r="E347" s="224"/>
    </row>
    <row r="348">
      <c r="D348" s="223"/>
      <c r="E348" s="224"/>
    </row>
    <row r="349">
      <c r="D349" s="223"/>
      <c r="E349" s="224"/>
    </row>
    <row r="350">
      <c r="D350" s="223"/>
      <c r="E350" s="224"/>
    </row>
    <row r="351">
      <c r="D351" s="223"/>
      <c r="E351" s="224"/>
    </row>
    <row r="352">
      <c r="D352" s="223"/>
      <c r="E352" s="224"/>
    </row>
    <row r="353">
      <c r="D353" s="223"/>
      <c r="E353" s="224"/>
    </row>
    <row r="354">
      <c r="D354" s="223"/>
      <c r="E354" s="224"/>
    </row>
    <row r="355">
      <c r="D355" s="223"/>
      <c r="E355" s="224"/>
    </row>
    <row r="356">
      <c r="D356" s="223"/>
      <c r="E356" s="224"/>
    </row>
    <row r="357">
      <c r="D357" s="223"/>
      <c r="E357" s="224"/>
    </row>
    <row r="358">
      <c r="D358" s="223"/>
      <c r="E358" s="224"/>
    </row>
    <row r="359">
      <c r="D359" s="223"/>
      <c r="E359" s="224"/>
    </row>
    <row r="360">
      <c r="D360" s="223"/>
      <c r="E360" s="224"/>
    </row>
    <row r="361">
      <c r="D361" s="223"/>
      <c r="E361" s="224"/>
    </row>
    <row r="362">
      <c r="D362" s="223"/>
      <c r="E362" s="224"/>
    </row>
    <row r="363">
      <c r="D363" s="223"/>
      <c r="E363" s="224"/>
    </row>
    <row r="364">
      <c r="D364" s="223"/>
      <c r="E364" s="224"/>
    </row>
    <row r="365">
      <c r="D365" s="223"/>
      <c r="E365" s="224"/>
    </row>
    <row r="366">
      <c r="D366" s="223"/>
      <c r="E366" s="224"/>
    </row>
    <row r="367">
      <c r="D367" s="223"/>
      <c r="E367" s="224"/>
    </row>
    <row r="368">
      <c r="D368" s="223"/>
      <c r="E368" s="224"/>
    </row>
    <row r="369">
      <c r="D369" s="223"/>
      <c r="E369" s="224"/>
    </row>
    <row r="370">
      <c r="D370" s="223"/>
      <c r="E370" s="224"/>
    </row>
    <row r="371">
      <c r="D371" s="223"/>
      <c r="E371" s="224"/>
    </row>
    <row r="372">
      <c r="D372" s="223"/>
      <c r="E372" s="224"/>
    </row>
    <row r="373">
      <c r="D373" s="223"/>
      <c r="E373" s="224"/>
    </row>
    <row r="374">
      <c r="D374" s="223"/>
      <c r="E374" s="224"/>
    </row>
    <row r="375">
      <c r="D375" s="223"/>
      <c r="E375" s="224"/>
    </row>
    <row r="376">
      <c r="D376" s="223"/>
      <c r="E376" s="224"/>
    </row>
    <row r="377">
      <c r="D377" s="223"/>
      <c r="E377" s="224"/>
    </row>
    <row r="378">
      <c r="D378" s="223"/>
      <c r="E378" s="224"/>
    </row>
    <row r="379">
      <c r="D379" s="223"/>
      <c r="E379" s="224"/>
    </row>
    <row r="380">
      <c r="D380" s="223"/>
      <c r="E380" s="224"/>
    </row>
    <row r="381">
      <c r="D381" s="223"/>
      <c r="E381" s="224"/>
    </row>
    <row r="382">
      <c r="D382" s="223"/>
      <c r="E382" s="224"/>
    </row>
    <row r="383">
      <c r="D383" s="223"/>
      <c r="E383" s="224"/>
    </row>
    <row r="384">
      <c r="D384" s="223"/>
      <c r="E384" s="224"/>
    </row>
    <row r="385">
      <c r="D385" s="223"/>
      <c r="E385" s="224"/>
    </row>
    <row r="386">
      <c r="D386" s="223"/>
      <c r="E386" s="224"/>
    </row>
    <row r="387">
      <c r="D387" s="223"/>
      <c r="E387" s="224"/>
    </row>
    <row r="388">
      <c r="D388" s="223"/>
      <c r="E388" s="224"/>
    </row>
    <row r="389">
      <c r="D389" s="223"/>
      <c r="E389" s="224"/>
    </row>
    <row r="390">
      <c r="D390" s="223"/>
      <c r="E390" s="224"/>
    </row>
    <row r="391">
      <c r="D391" s="223"/>
      <c r="E391" s="224"/>
    </row>
    <row r="392">
      <c r="D392" s="223"/>
      <c r="E392" s="224"/>
    </row>
    <row r="393">
      <c r="D393" s="223"/>
      <c r="E393" s="224"/>
    </row>
    <row r="394">
      <c r="D394" s="223"/>
      <c r="E394" s="224"/>
    </row>
    <row r="395">
      <c r="D395" s="223"/>
      <c r="E395" s="224"/>
    </row>
    <row r="396">
      <c r="D396" s="223"/>
      <c r="E396" s="224"/>
    </row>
    <row r="397">
      <c r="D397" s="223"/>
      <c r="E397" s="224"/>
    </row>
    <row r="398">
      <c r="D398" s="223"/>
      <c r="E398" s="224"/>
    </row>
    <row r="399">
      <c r="D399" s="223"/>
      <c r="E399" s="224"/>
    </row>
    <row r="400">
      <c r="D400" s="223"/>
      <c r="E400" s="224"/>
    </row>
    <row r="401">
      <c r="D401" s="223"/>
      <c r="E401" s="224"/>
    </row>
    <row r="402">
      <c r="D402" s="223"/>
      <c r="E402" s="224"/>
    </row>
    <row r="403">
      <c r="D403" s="223"/>
      <c r="E403" s="224"/>
    </row>
    <row r="404">
      <c r="D404" s="223"/>
      <c r="E404" s="224"/>
    </row>
    <row r="405">
      <c r="D405" s="223"/>
      <c r="E405" s="224"/>
    </row>
    <row r="406">
      <c r="D406" s="223"/>
      <c r="E406" s="224"/>
    </row>
    <row r="407">
      <c r="D407" s="223"/>
      <c r="E407" s="224"/>
    </row>
    <row r="408">
      <c r="D408" s="223"/>
      <c r="E408" s="224"/>
    </row>
    <row r="409">
      <c r="D409" s="223"/>
      <c r="E409" s="224"/>
    </row>
    <row r="410">
      <c r="D410" s="223"/>
      <c r="E410" s="224"/>
    </row>
    <row r="411">
      <c r="D411" s="223"/>
      <c r="E411" s="224"/>
    </row>
    <row r="412">
      <c r="D412" s="223"/>
      <c r="E412" s="224"/>
    </row>
    <row r="413">
      <c r="D413" s="223"/>
      <c r="E413" s="224"/>
    </row>
    <row r="414">
      <c r="D414" s="223"/>
      <c r="E414" s="224"/>
    </row>
    <row r="415">
      <c r="D415" s="223"/>
      <c r="E415" s="224"/>
    </row>
    <row r="416">
      <c r="D416" s="223"/>
      <c r="E416" s="224"/>
    </row>
    <row r="417">
      <c r="D417" s="223"/>
      <c r="E417" s="224"/>
    </row>
    <row r="418">
      <c r="D418" s="223"/>
      <c r="E418" s="224"/>
    </row>
    <row r="419">
      <c r="D419" s="223"/>
      <c r="E419" s="224"/>
    </row>
    <row r="420">
      <c r="D420" s="223"/>
      <c r="E420" s="224"/>
    </row>
    <row r="421">
      <c r="D421" s="223"/>
      <c r="E421" s="224"/>
    </row>
    <row r="422">
      <c r="D422" s="223"/>
      <c r="E422" s="224"/>
    </row>
    <row r="423">
      <c r="D423" s="223"/>
      <c r="E423" s="224"/>
    </row>
    <row r="424">
      <c r="D424" s="223"/>
      <c r="E424" s="224"/>
    </row>
    <row r="425">
      <c r="D425" s="223"/>
      <c r="E425" s="224"/>
    </row>
    <row r="426">
      <c r="D426" s="223"/>
      <c r="E426" s="224"/>
    </row>
    <row r="427">
      <c r="D427" s="223"/>
      <c r="E427" s="224"/>
    </row>
    <row r="428">
      <c r="D428" s="223"/>
      <c r="E428" s="224"/>
    </row>
    <row r="429">
      <c r="D429" s="223"/>
      <c r="E429" s="224"/>
    </row>
    <row r="430">
      <c r="D430" s="223"/>
      <c r="E430" s="224"/>
    </row>
    <row r="431">
      <c r="D431" s="223"/>
      <c r="E431" s="224"/>
    </row>
    <row r="432">
      <c r="D432" s="223"/>
      <c r="E432" s="224"/>
    </row>
    <row r="433">
      <c r="D433" s="223"/>
      <c r="E433" s="224"/>
    </row>
    <row r="434">
      <c r="D434" s="223"/>
      <c r="E434" s="224"/>
    </row>
    <row r="435">
      <c r="D435" s="223"/>
      <c r="E435" s="224"/>
    </row>
    <row r="436">
      <c r="D436" s="223"/>
      <c r="E436" s="224"/>
    </row>
    <row r="437">
      <c r="D437" s="223"/>
      <c r="E437" s="224"/>
    </row>
    <row r="438">
      <c r="D438" s="223"/>
      <c r="E438" s="224"/>
    </row>
    <row r="439">
      <c r="D439" s="223"/>
      <c r="E439" s="224"/>
    </row>
    <row r="440">
      <c r="D440" s="223"/>
      <c r="E440" s="224"/>
    </row>
    <row r="441">
      <c r="D441" s="223"/>
      <c r="E441" s="224"/>
    </row>
    <row r="442">
      <c r="D442" s="223"/>
      <c r="E442" s="224"/>
    </row>
    <row r="443">
      <c r="D443" s="223"/>
      <c r="E443" s="224"/>
    </row>
    <row r="444">
      <c r="D444" s="223"/>
      <c r="E444" s="224"/>
    </row>
    <row r="445">
      <c r="D445" s="223"/>
      <c r="E445" s="224"/>
    </row>
    <row r="446">
      <c r="D446" s="223"/>
      <c r="E446" s="224"/>
    </row>
    <row r="447">
      <c r="D447" s="223"/>
      <c r="E447" s="224"/>
    </row>
    <row r="448">
      <c r="D448" s="223"/>
      <c r="E448" s="224"/>
    </row>
    <row r="449">
      <c r="D449" s="223"/>
      <c r="E449" s="224"/>
    </row>
    <row r="450">
      <c r="D450" s="223"/>
      <c r="E450" s="224"/>
    </row>
    <row r="451">
      <c r="D451" s="223"/>
      <c r="E451" s="224"/>
    </row>
    <row r="452">
      <c r="D452" s="223"/>
      <c r="E452" s="224"/>
    </row>
    <row r="453">
      <c r="D453" s="223"/>
      <c r="E453" s="224"/>
    </row>
    <row r="454">
      <c r="D454" s="223"/>
      <c r="E454" s="224"/>
    </row>
    <row r="455">
      <c r="D455" s="223"/>
      <c r="E455" s="224"/>
    </row>
    <row r="456">
      <c r="D456" s="223"/>
      <c r="E456" s="224"/>
    </row>
    <row r="457">
      <c r="D457" s="223"/>
      <c r="E457" s="224"/>
    </row>
    <row r="458">
      <c r="D458" s="223"/>
      <c r="E458" s="224"/>
    </row>
    <row r="459">
      <c r="D459" s="223"/>
      <c r="E459" s="224"/>
    </row>
    <row r="460">
      <c r="D460" s="223"/>
      <c r="E460" s="224"/>
    </row>
    <row r="461">
      <c r="D461" s="223"/>
      <c r="E461" s="224"/>
    </row>
    <row r="462">
      <c r="D462" s="223"/>
      <c r="E462" s="224"/>
    </row>
    <row r="463">
      <c r="D463" s="223"/>
      <c r="E463" s="224"/>
    </row>
    <row r="464">
      <c r="D464" s="223"/>
      <c r="E464" s="224"/>
    </row>
    <row r="465">
      <c r="D465" s="223"/>
      <c r="E465" s="224"/>
    </row>
    <row r="466">
      <c r="D466" s="223"/>
      <c r="E466" s="224"/>
    </row>
    <row r="467">
      <c r="D467" s="223"/>
      <c r="E467" s="224"/>
    </row>
    <row r="468">
      <c r="D468" s="223"/>
      <c r="E468" s="224"/>
    </row>
    <row r="469">
      <c r="D469" s="223"/>
      <c r="E469" s="224"/>
    </row>
    <row r="470">
      <c r="D470" s="223"/>
      <c r="E470" s="224"/>
    </row>
    <row r="471">
      <c r="D471" s="223"/>
      <c r="E471" s="224"/>
    </row>
    <row r="472">
      <c r="D472" s="223"/>
      <c r="E472" s="224"/>
    </row>
    <row r="473">
      <c r="D473" s="223"/>
      <c r="E473" s="224"/>
    </row>
    <row r="474">
      <c r="D474" s="223"/>
      <c r="E474" s="224"/>
    </row>
    <row r="475">
      <c r="D475" s="223"/>
      <c r="E475" s="224"/>
    </row>
    <row r="476">
      <c r="D476" s="223"/>
      <c r="E476" s="224"/>
    </row>
    <row r="477">
      <c r="D477" s="223"/>
      <c r="E477" s="224"/>
    </row>
    <row r="478">
      <c r="D478" s="223"/>
      <c r="E478" s="224"/>
    </row>
    <row r="479">
      <c r="D479" s="223"/>
      <c r="E479" s="224"/>
    </row>
    <row r="480">
      <c r="D480" s="223"/>
      <c r="E480" s="224"/>
    </row>
    <row r="481">
      <c r="D481" s="223"/>
      <c r="E481" s="224"/>
    </row>
    <row r="482">
      <c r="D482" s="223"/>
      <c r="E482" s="224"/>
    </row>
    <row r="483">
      <c r="D483" s="223"/>
      <c r="E483" s="224"/>
    </row>
    <row r="484">
      <c r="D484" s="223"/>
      <c r="E484" s="224"/>
    </row>
    <row r="485">
      <c r="D485" s="223"/>
      <c r="E485" s="224"/>
    </row>
    <row r="486">
      <c r="D486" s="223"/>
      <c r="E486" s="224"/>
    </row>
    <row r="487">
      <c r="D487" s="223"/>
      <c r="E487" s="224"/>
    </row>
    <row r="488">
      <c r="D488" s="223"/>
      <c r="E488" s="224"/>
    </row>
    <row r="489">
      <c r="D489" s="223"/>
      <c r="E489" s="224"/>
    </row>
    <row r="490">
      <c r="D490" s="223"/>
      <c r="E490" s="224"/>
    </row>
    <row r="491">
      <c r="D491" s="223"/>
      <c r="E491" s="224"/>
    </row>
    <row r="492">
      <c r="D492" s="223"/>
      <c r="E492" s="224"/>
    </row>
    <row r="493">
      <c r="D493" s="223"/>
      <c r="E493" s="224"/>
    </row>
    <row r="494">
      <c r="D494" s="223"/>
      <c r="E494" s="224"/>
    </row>
    <row r="495">
      <c r="D495" s="223"/>
      <c r="E495" s="224"/>
    </row>
    <row r="496">
      <c r="D496" s="223"/>
      <c r="E496" s="224"/>
    </row>
    <row r="497">
      <c r="D497" s="223"/>
      <c r="E497" s="224"/>
    </row>
    <row r="498">
      <c r="D498" s="223"/>
      <c r="E498" s="224"/>
    </row>
    <row r="499">
      <c r="D499" s="223"/>
      <c r="E499" s="224"/>
    </row>
    <row r="500">
      <c r="D500" s="223"/>
      <c r="E500" s="224"/>
    </row>
    <row r="501">
      <c r="D501" s="223"/>
      <c r="E501" s="224"/>
    </row>
    <row r="502">
      <c r="D502" s="223"/>
      <c r="E502" s="224"/>
    </row>
    <row r="503">
      <c r="D503" s="223"/>
      <c r="E503" s="224"/>
    </row>
    <row r="504">
      <c r="D504" s="223"/>
      <c r="E504" s="224"/>
    </row>
    <row r="505">
      <c r="D505" s="223"/>
      <c r="E505" s="224"/>
    </row>
    <row r="506">
      <c r="D506" s="223"/>
      <c r="E506" s="224"/>
    </row>
    <row r="507">
      <c r="D507" s="223"/>
      <c r="E507" s="224"/>
    </row>
    <row r="508">
      <c r="D508" s="223"/>
      <c r="E508" s="224"/>
    </row>
    <row r="509">
      <c r="D509" s="223"/>
      <c r="E509" s="224"/>
    </row>
    <row r="510">
      <c r="D510" s="223"/>
      <c r="E510" s="224"/>
    </row>
    <row r="511">
      <c r="D511" s="223"/>
      <c r="E511" s="224"/>
    </row>
    <row r="512">
      <c r="D512" s="223"/>
      <c r="E512" s="224"/>
    </row>
    <row r="513">
      <c r="D513" s="223"/>
      <c r="E513" s="224"/>
    </row>
    <row r="514">
      <c r="D514" s="223"/>
      <c r="E514" s="224"/>
    </row>
    <row r="515">
      <c r="D515" s="223"/>
      <c r="E515" s="224"/>
    </row>
    <row r="516">
      <c r="D516" s="223"/>
      <c r="E516" s="224"/>
    </row>
    <row r="517">
      <c r="D517" s="223"/>
      <c r="E517" s="224"/>
    </row>
    <row r="518">
      <c r="D518" s="223"/>
      <c r="E518" s="224"/>
    </row>
    <row r="519">
      <c r="D519" s="223"/>
      <c r="E519" s="224"/>
    </row>
    <row r="520">
      <c r="D520" s="223"/>
      <c r="E520" s="224"/>
    </row>
    <row r="521">
      <c r="D521" s="223"/>
      <c r="E521" s="224"/>
    </row>
    <row r="522">
      <c r="D522" s="223"/>
      <c r="E522" s="224"/>
    </row>
    <row r="523">
      <c r="D523" s="223"/>
      <c r="E523" s="224"/>
    </row>
    <row r="524">
      <c r="D524" s="223"/>
      <c r="E524" s="224"/>
    </row>
    <row r="525">
      <c r="D525" s="223"/>
      <c r="E525" s="224"/>
    </row>
    <row r="526">
      <c r="D526" s="223"/>
      <c r="E526" s="224"/>
    </row>
    <row r="527">
      <c r="D527" s="223"/>
      <c r="E527" s="224"/>
    </row>
    <row r="528">
      <c r="D528" s="223"/>
      <c r="E528" s="224"/>
    </row>
    <row r="529">
      <c r="D529" s="223"/>
      <c r="E529" s="224"/>
    </row>
    <row r="530">
      <c r="D530" s="223"/>
      <c r="E530" s="224"/>
    </row>
    <row r="531">
      <c r="D531" s="223"/>
      <c r="E531" s="224"/>
    </row>
    <row r="532">
      <c r="D532" s="223"/>
      <c r="E532" s="224"/>
    </row>
    <row r="533">
      <c r="D533" s="223"/>
      <c r="E533" s="224"/>
    </row>
    <row r="534">
      <c r="D534" s="223"/>
      <c r="E534" s="224"/>
    </row>
    <row r="535">
      <c r="D535" s="223"/>
      <c r="E535" s="224"/>
    </row>
    <row r="536">
      <c r="D536" s="223"/>
      <c r="E536" s="224"/>
    </row>
    <row r="537">
      <c r="D537" s="223"/>
      <c r="E537" s="224"/>
    </row>
    <row r="538">
      <c r="D538" s="223"/>
      <c r="E538" s="224"/>
    </row>
    <row r="539">
      <c r="D539" s="223"/>
      <c r="E539" s="224"/>
    </row>
    <row r="540">
      <c r="D540" s="223"/>
      <c r="E540" s="224"/>
    </row>
    <row r="541">
      <c r="D541" s="223"/>
      <c r="E541" s="224"/>
    </row>
    <row r="542">
      <c r="D542" s="223"/>
      <c r="E542" s="224"/>
    </row>
    <row r="543">
      <c r="D543" s="223"/>
      <c r="E543" s="224"/>
    </row>
    <row r="544">
      <c r="D544" s="223"/>
      <c r="E544" s="224"/>
    </row>
    <row r="545">
      <c r="D545" s="223"/>
      <c r="E545" s="224"/>
    </row>
    <row r="546">
      <c r="D546" s="223"/>
      <c r="E546" s="224"/>
    </row>
    <row r="547">
      <c r="D547" s="223"/>
      <c r="E547" s="224"/>
    </row>
    <row r="548">
      <c r="D548" s="223"/>
      <c r="E548" s="224"/>
    </row>
    <row r="549">
      <c r="D549" s="223"/>
      <c r="E549" s="224"/>
    </row>
    <row r="550">
      <c r="D550" s="223"/>
      <c r="E550" s="224"/>
    </row>
    <row r="551">
      <c r="D551" s="223"/>
      <c r="E551" s="224"/>
    </row>
    <row r="552">
      <c r="D552" s="223"/>
      <c r="E552" s="224"/>
    </row>
    <row r="553">
      <c r="D553" s="223"/>
      <c r="E553" s="224"/>
    </row>
    <row r="554">
      <c r="D554" s="223"/>
      <c r="E554" s="224"/>
    </row>
    <row r="555">
      <c r="D555" s="223"/>
      <c r="E555" s="224"/>
    </row>
    <row r="556">
      <c r="D556" s="223"/>
      <c r="E556" s="224"/>
    </row>
    <row r="557">
      <c r="D557" s="223"/>
      <c r="E557" s="224"/>
    </row>
    <row r="558">
      <c r="D558" s="223"/>
      <c r="E558" s="224"/>
    </row>
    <row r="559">
      <c r="D559" s="223"/>
      <c r="E559" s="224"/>
    </row>
    <row r="560">
      <c r="D560" s="223"/>
      <c r="E560" s="224"/>
    </row>
    <row r="561">
      <c r="D561" s="223"/>
      <c r="E561" s="224"/>
    </row>
    <row r="562">
      <c r="D562" s="223"/>
      <c r="E562" s="224"/>
    </row>
    <row r="563">
      <c r="D563" s="223"/>
      <c r="E563" s="224"/>
    </row>
    <row r="564">
      <c r="D564" s="223"/>
      <c r="E564" s="224"/>
    </row>
    <row r="565">
      <c r="D565" s="223"/>
      <c r="E565" s="224"/>
    </row>
    <row r="566">
      <c r="D566" s="223"/>
      <c r="E566" s="224"/>
    </row>
    <row r="567">
      <c r="D567" s="223"/>
      <c r="E567" s="224"/>
    </row>
    <row r="568">
      <c r="D568" s="223"/>
      <c r="E568" s="224"/>
    </row>
    <row r="569">
      <c r="D569" s="223"/>
      <c r="E569" s="224"/>
    </row>
    <row r="570">
      <c r="D570" s="223"/>
      <c r="E570" s="224"/>
    </row>
    <row r="571">
      <c r="D571" s="223"/>
      <c r="E571" s="224"/>
    </row>
    <row r="572">
      <c r="D572" s="223"/>
      <c r="E572" s="224"/>
    </row>
    <row r="573">
      <c r="D573" s="223"/>
      <c r="E573" s="224"/>
    </row>
    <row r="574">
      <c r="D574" s="223"/>
      <c r="E574" s="224"/>
    </row>
    <row r="575">
      <c r="D575" s="223"/>
      <c r="E575" s="224"/>
    </row>
    <row r="576">
      <c r="D576" s="223"/>
      <c r="E576" s="224"/>
    </row>
    <row r="577">
      <c r="D577" s="223"/>
      <c r="E577" s="224"/>
    </row>
    <row r="578">
      <c r="D578" s="223"/>
      <c r="E578" s="224"/>
    </row>
    <row r="579">
      <c r="D579" s="223"/>
      <c r="E579" s="224"/>
    </row>
    <row r="580">
      <c r="D580" s="223"/>
      <c r="E580" s="224"/>
    </row>
    <row r="581">
      <c r="D581" s="223"/>
      <c r="E581" s="224"/>
    </row>
    <row r="582">
      <c r="D582" s="223"/>
      <c r="E582" s="224"/>
    </row>
    <row r="583">
      <c r="D583" s="223"/>
      <c r="E583" s="224"/>
    </row>
    <row r="584">
      <c r="D584" s="223"/>
      <c r="E584" s="224"/>
    </row>
    <row r="585">
      <c r="D585" s="223"/>
      <c r="E585" s="224"/>
    </row>
    <row r="586">
      <c r="D586" s="223"/>
      <c r="E586" s="224"/>
    </row>
    <row r="587">
      <c r="D587" s="223"/>
      <c r="E587" s="224"/>
    </row>
    <row r="588">
      <c r="D588" s="223"/>
      <c r="E588" s="224"/>
    </row>
    <row r="589">
      <c r="D589" s="223"/>
      <c r="E589" s="224"/>
    </row>
    <row r="590">
      <c r="D590" s="223"/>
      <c r="E590" s="224"/>
    </row>
    <row r="591">
      <c r="D591" s="223"/>
      <c r="E591" s="224"/>
    </row>
    <row r="592">
      <c r="D592" s="223"/>
      <c r="E592" s="224"/>
    </row>
    <row r="593">
      <c r="D593" s="223"/>
      <c r="E593" s="224"/>
    </row>
    <row r="594">
      <c r="D594" s="223"/>
      <c r="E594" s="224"/>
    </row>
    <row r="595">
      <c r="D595" s="223"/>
      <c r="E595" s="224"/>
    </row>
    <row r="596">
      <c r="D596" s="223"/>
      <c r="E596" s="224"/>
    </row>
    <row r="597">
      <c r="D597" s="223"/>
      <c r="E597" s="224"/>
    </row>
    <row r="598">
      <c r="D598" s="223"/>
      <c r="E598" s="224"/>
    </row>
    <row r="599">
      <c r="D599" s="223"/>
      <c r="E599" s="224"/>
    </row>
    <row r="600">
      <c r="D600" s="223"/>
      <c r="E600" s="224"/>
    </row>
    <row r="601">
      <c r="D601" s="223"/>
      <c r="E601" s="224"/>
    </row>
    <row r="602">
      <c r="D602" s="223"/>
      <c r="E602" s="224"/>
    </row>
    <row r="603">
      <c r="D603" s="223"/>
      <c r="E603" s="224"/>
    </row>
    <row r="604">
      <c r="D604" s="223"/>
      <c r="E604" s="224"/>
    </row>
    <row r="605">
      <c r="D605" s="223"/>
      <c r="E605" s="224"/>
    </row>
    <row r="606">
      <c r="D606" s="223"/>
      <c r="E606" s="224"/>
    </row>
    <row r="607">
      <c r="D607" s="223"/>
      <c r="E607" s="224"/>
    </row>
    <row r="608">
      <c r="D608" s="223"/>
      <c r="E608" s="224"/>
    </row>
    <row r="609">
      <c r="D609" s="223"/>
      <c r="E609" s="224"/>
    </row>
    <row r="610">
      <c r="D610" s="223"/>
      <c r="E610" s="224"/>
    </row>
    <row r="611">
      <c r="D611" s="223"/>
      <c r="E611" s="224"/>
    </row>
    <row r="612">
      <c r="D612" s="223"/>
      <c r="E612" s="224"/>
    </row>
    <row r="613">
      <c r="D613" s="223"/>
      <c r="E613" s="224"/>
    </row>
    <row r="614">
      <c r="D614" s="223"/>
      <c r="E614" s="224"/>
    </row>
    <row r="615">
      <c r="D615" s="223"/>
      <c r="E615" s="224"/>
    </row>
    <row r="616">
      <c r="D616" s="223"/>
      <c r="E616" s="224"/>
    </row>
    <row r="617">
      <c r="D617" s="223"/>
      <c r="E617" s="224"/>
    </row>
    <row r="618">
      <c r="D618" s="223"/>
      <c r="E618" s="224"/>
    </row>
    <row r="619">
      <c r="D619" s="223"/>
      <c r="E619" s="224"/>
    </row>
    <row r="620">
      <c r="D620" s="223"/>
      <c r="E620" s="224"/>
    </row>
    <row r="621">
      <c r="D621" s="223"/>
      <c r="E621" s="224"/>
    </row>
    <row r="622">
      <c r="D622" s="223"/>
      <c r="E622" s="224"/>
    </row>
    <row r="623">
      <c r="D623" s="223"/>
      <c r="E623" s="224"/>
    </row>
    <row r="624">
      <c r="D624" s="223"/>
      <c r="E624" s="224"/>
    </row>
    <row r="625">
      <c r="D625" s="223"/>
      <c r="E625" s="224"/>
    </row>
    <row r="626">
      <c r="D626" s="223"/>
      <c r="E626" s="224"/>
    </row>
    <row r="627">
      <c r="D627" s="223"/>
      <c r="E627" s="224"/>
    </row>
    <row r="628">
      <c r="D628" s="223"/>
      <c r="E628" s="224"/>
    </row>
    <row r="629">
      <c r="D629" s="223"/>
      <c r="E629" s="224"/>
    </row>
    <row r="630">
      <c r="D630" s="223"/>
      <c r="E630" s="224"/>
    </row>
    <row r="631">
      <c r="D631" s="223"/>
      <c r="E631" s="224"/>
    </row>
    <row r="632">
      <c r="D632" s="223"/>
      <c r="E632" s="224"/>
    </row>
    <row r="633">
      <c r="D633" s="223"/>
      <c r="E633" s="224"/>
    </row>
    <row r="634">
      <c r="D634" s="223"/>
      <c r="E634" s="224"/>
    </row>
    <row r="635">
      <c r="D635" s="223"/>
      <c r="E635" s="224"/>
    </row>
    <row r="636">
      <c r="D636" s="223"/>
      <c r="E636" s="224"/>
    </row>
    <row r="637">
      <c r="D637" s="223"/>
      <c r="E637" s="224"/>
    </row>
    <row r="638">
      <c r="D638" s="223"/>
      <c r="E638" s="224"/>
    </row>
    <row r="639">
      <c r="D639" s="223"/>
      <c r="E639" s="224"/>
    </row>
    <row r="640">
      <c r="D640" s="223"/>
      <c r="E640" s="224"/>
    </row>
    <row r="641">
      <c r="D641" s="223"/>
      <c r="E641" s="224"/>
    </row>
    <row r="642">
      <c r="D642" s="223"/>
      <c r="E642" s="224"/>
    </row>
    <row r="643">
      <c r="D643" s="223"/>
      <c r="E643" s="224"/>
    </row>
    <row r="644">
      <c r="D644" s="223"/>
      <c r="E644" s="224"/>
    </row>
    <row r="645">
      <c r="D645" s="223"/>
      <c r="E645" s="224"/>
    </row>
    <row r="646">
      <c r="D646" s="223"/>
      <c r="E646" s="224"/>
    </row>
    <row r="647">
      <c r="D647" s="223"/>
      <c r="E647" s="224"/>
    </row>
    <row r="648">
      <c r="D648" s="223"/>
      <c r="E648" s="224"/>
    </row>
    <row r="649">
      <c r="D649" s="223"/>
      <c r="E649" s="224"/>
    </row>
    <row r="650">
      <c r="D650" s="223"/>
      <c r="E650" s="224"/>
    </row>
    <row r="651">
      <c r="D651" s="223"/>
      <c r="E651" s="224"/>
    </row>
    <row r="652">
      <c r="D652" s="223"/>
      <c r="E652" s="224"/>
    </row>
    <row r="653">
      <c r="D653" s="223"/>
      <c r="E653" s="224"/>
    </row>
    <row r="654">
      <c r="D654" s="223"/>
      <c r="E654" s="224"/>
    </row>
    <row r="655">
      <c r="D655" s="223"/>
      <c r="E655" s="224"/>
    </row>
    <row r="656">
      <c r="D656" s="223"/>
      <c r="E656" s="224"/>
    </row>
    <row r="657">
      <c r="D657" s="223"/>
      <c r="E657" s="224"/>
    </row>
    <row r="658">
      <c r="D658" s="223"/>
      <c r="E658" s="224"/>
    </row>
    <row r="659">
      <c r="D659" s="223"/>
      <c r="E659" s="224"/>
    </row>
    <row r="660">
      <c r="D660" s="223"/>
      <c r="E660" s="224"/>
    </row>
    <row r="661">
      <c r="D661" s="223"/>
      <c r="E661" s="224"/>
    </row>
    <row r="662">
      <c r="D662" s="223"/>
      <c r="E662" s="224"/>
    </row>
    <row r="663">
      <c r="D663" s="223"/>
      <c r="E663" s="224"/>
    </row>
    <row r="664">
      <c r="D664" s="223"/>
      <c r="E664" s="224"/>
    </row>
    <row r="665">
      <c r="D665" s="223"/>
      <c r="E665" s="224"/>
    </row>
    <row r="666">
      <c r="D666" s="223"/>
      <c r="E666" s="224"/>
    </row>
    <row r="667">
      <c r="D667" s="223"/>
      <c r="E667" s="224"/>
    </row>
    <row r="668">
      <c r="D668" s="223"/>
      <c r="E668" s="224"/>
    </row>
    <row r="669">
      <c r="D669" s="223"/>
      <c r="E669" s="224"/>
    </row>
    <row r="670">
      <c r="D670" s="223"/>
      <c r="E670" s="224"/>
    </row>
    <row r="671">
      <c r="D671" s="223"/>
      <c r="E671" s="224"/>
    </row>
    <row r="672">
      <c r="D672" s="223"/>
      <c r="E672" s="224"/>
    </row>
    <row r="673">
      <c r="D673" s="223"/>
      <c r="E673" s="224"/>
    </row>
    <row r="674">
      <c r="D674" s="223"/>
      <c r="E674" s="224"/>
    </row>
    <row r="675">
      <c r="D675" s="223"/>
      <c r="E675" s="224"/>
    </row>
    <row r="676">
      <c r="D676" s="223"/>
      <c r="E676" s="224"/>
    </row>
    <row r="677">
      <c r="D677" s="223"/>
      <c r="E677" s="224"/>
    </row>
    <row r="678">
      <c r="D678" s="223"/>
      <c r="E678" s="224"/>
    </row>
    <row r="679">
      <c r="D679" s="223"/>
      <c r="E679" s="224"/>
    </row>
    <row r="680">
      <c r="D680" s="223"/>
      <c r="E680" s="224"/>
    </row>
    <row r="681">
      <c r="D681" s="223"/>
      <c r="E681" s="224"/>
    </row>
    <row r="682">
      <c r="D682" s="223"/>
      <c r="E682" s="224"/>
    </row>
    <row r="683">
      <c r="D683" s="223"/>
      <c r="E683" s="224"/>
    </row>
    <row r="684">
      <c r="D684" s="223"/>
      <c r="E684" s="224"/>
    </row>
    <row r="685">
      <c r="D685" s="223"/>
      <c r="E685" s="224"/>
    </row>
    <row r="686">
      <c r="D686" s="223"/>
      <c r="E686" s="224"/>
    </row>
    <row r="687">
      <c r="D687" s="223"/>
      <c r="E687" s="224"/>
    </row>
    <row r="688">
      <c r="D688" s="223"/>
      <c r="E688" s="224"/>
    </row>
    <row r="689">
      <c r="D689" s="223"/>
      <c r="E689" s="224"/>
    </row>
    <row r="690">
      <c r="D690" s="223"/>
      <c r="E690" s="224"/>
    </row>
    <row r="691">
      <c r="D691" s="223"/>
      <c r="E691" s="224"/>
    </row>
    <row r="692">
      <c r="D692" s="223"/>
      <c r="E692" s="224"/>
    </row>
    <row r="693">
      <c r="D693" s="223"/>
      <c r="E693" s="224"/>
    </row>
    <row r="694">
      <c r="D694" s="223"/>
      <c r="E694" s="224"/>
    </row>
    <row r="695">
      <c r="D695" s="223"/>
      <c r="E695" s="224"/>
    </row>
    <row r="696">
      <c r="D696" s="223"/>
      <c r="E696" s="224"/>
    </row>
    <row r="697">
      <c r="D697" s="223"/>
      <c r="E697" s="224"/>
    </row>
    <row r="698">
      <c r="D698" s="223"/>
      <c r="E698" s="224"/>
    </row>
    <row r="699">
      <c r="D699" s="223"/>
      <c r="E699" s="224"/>
    </row>
    <row r="700">
      <c r="D700" s="223"/>
      <c r="E700" s="224"/>
    </row>
    <row r="701">
      <c r="D701" s="223"/>
      <c r="E701" s="224"/>
    </row>
    <row r="702">
      <c r="D702" s="223"/>
      <c r="E702" s="224"/>
    </row>
    <row r="703">
      <c r="D703" s="223"/>
      <c r="E703" s="224"/>
    </row>
    <row r="704">
      <c r="D704" s="223"/>
      <c r="E704" s="224"/>
    </row>
    <row r="705">
      <c r="D705" s="223"/>
      <c r="E705" s="224"/>
    </row>
    <row r="706">
      <c r="D706" s="223"/>
      <c r="E706" s="224"/>
    </row>
    <row r="707">
      <c r="D707" s="223"/>
      <c r="E707" s="224"/>
    </row>
    <row r="708">
      <c r="D708" s="223"/>
      <c r="E708" s="224"/>
    </row>
    <row r="709">
      <c r="D709" s="223"/>
      <c r="E709" s="224"/>
    </row>
    <row r="710">
      <c r="D710" s="223"/>
      <c r="E710" s="224"/>
    </row>
    <row r="711">
      <c r="D711" s="223"/>
      <c r="E711" s="224"/>
    </row>
    <row r="712">
      <c r="D712" s="223"/>
      <c r="E712" s="224"/>
    </row>
    <row r="713">
      <c r="D713" s="223"/>
      <c r="E713" s="224"/>
    </row>
    <row r="714">
      <c r="D714" s="223"/>
      <c r="E714" s="224"/>
    </row>
    <row r="715">
      <c r="D715" s="223"/>
      <c r="E715" s="224"/>
    </row>
    <row r="716">
      <c r="D716" s="223"/>
      <c r="E716" s="224"/>
    </row>
    <row r="717">
      <c r="D717" s="223"/>
      <c r="E717" s="224"/>
    </row>
    <row r="718">
      <c r="D718" s="223"/>
      <c r="E718" s="224"/>
    </row>
    <row r="719">
      <c r="D719" s="223"/>
      <c r="E719" s="224"/>
    </row>
    <row r="720">
      <c r="D720" s="223"/>
      <c r="E720" s="224"/>
    </row>
    <row r="721">
      <c r="D721" s="223"/>
      <c r="E721" s="224"/>
    </row>
    <row r="722">
      <c r="D722" s="223"/>
      <c r="E722" s="224"/>
    </row>
    <row r="723">
      <c r="D723" s="223"/>
      <c r="E723" s="224"/>
    </row>
    <row r="724">
      <c r="D724" s="223"/>
      <c r="E724" s="224"/>
    </row>
    <row r="725">
      <c r="D725" s="223"/>
      <c r="E725" s="224"/>
    </row>
    <row r="726">
      <c r="D726" s="223"/>
      <c r="E726" s="224"/>
    </row>
    <row r="727">
      <c r="D727" s="223"/>
      <c r="E727" s="224"/>
    </row>
    <row r="728">
      <c r="D728" s="223"/>
      <c r="E728" s="224"/>
    </row>
    <row r="729">
      <c r="D729" s="223"/>
      <c r="E729" s="224"/>
    </row>
    <row r="730">
      <c r="D730" s="223"/>
      <c r="E730" s="224"/>
    </row>
    <row r="731">
      <c r="D731" s="223"/>
      <c r="E731" s="224"/>
    </row>
    <row r="732">
      <c r="D732" s="223"/>
      <c r="E732" s="224"/>
    </row>
    <row r="733">
      <c r="D733" s="223"/>
      <c r="E733" s="224"/>
    </row>
    <row r="734">
      <c r="D734" s="223"/>
      <c r="E734" s="224"/>
    </row>
    <row r="735">
      <c r="D735" s="223"/>
      <c r="E735" s="224"/>
    </row>
    <row r="736">
      <c r="D736" s="223"/>
      <c r="E736" s="224"/>
    </row>
    <row r="737">
      <c r="D737" s="223"/>
      <c r="E737" s="224"/>
    </row>
    <row r="738">
      <c r="D738" s="223"/>
      <c r="E738" s="224"/>
    </row>
    <row r="739">
      <c r="D739" s="223"/>
      <c r="E739" s="224"/>
    </row>
    <row r="740">
      <c r="D740" s="223"/>
      <c r="E740" s="224"/>
    </row>
    <row r="741">
      <c r="D741" s="223"/>
      <c r="E741" s="224"/>
    </row>
    <row r="742">
      <c r="D742" s="223"/>
      <c r="E742" s="224"/>
    </row>
    <row r="743">
      <c r="D743" s="223"/>
      <c r="E743" s="224"/>
    </row>
    <row r="744">
      <c r="D744" s="223"/>
      <c r="E744" s="224"/>
    </row>
    <row r="745">
      <c r="D745" s="223"/>
      <c r="E745" s="224"/>
    </row>
    <row r="746">
      <c r="D746" s="223"/>
      <c r="E746" s="224"/>
    </row>
    <row r="747">
      <c r="D747" s="223"/>
      <c r="E747" s="224"/>
    </row>
    <row r="748">
      <c r="D748" s="223"/>
      <c r="E748" s="224"/>
    </row>
    <row r="749">
      <c r="D749" s="223"/>
      <c r="E749" s="224"/>
    </row>
    <row r="750">
      <c r="D750" s="223"/>
      <c r="E750" s="224"/>
    </row>
    <row r="751">
      <c r="D751" s="223"/>
      <c r="E751" s="224"/>
    </row>
    <row r="752">
      <c r="D752" s="223"/>
      <c r="E752" s="224"/>
    </row>
    <row r="753">
      <c r="D753" s="223"/>
      <c r="E753" s="224"/>
    </row>
    <row r="754">
      <c r="D754" s="223"/>
      <c r="E754" s="224"/>
    </row>
    <row r="755">
      <c r="D755" s="223"/>
      <c r="E755" s="224"/>
    </row>
    <row r="756">
      <c r="D756" s="223"/>
      <c r="E756" s="224"/>
    </row>
    <row r="757">
      <c r="D757" s="223"/>
      <c r="E757" s="224"/>
    </row>
    <row r="758">
      <c r="D758" s="223"/>
      <c r="E758" s="224"/>
    </row>
    <row r="759">
      <c r="D759" s="223"/>
      <c r="E759" s="224"/>
    </row>
    <row r="760">
      <c r="D760" s="223"/>
      <c r="E760" s="224"/>
    </row>
    <row r="761">
      <c r="D761" s="223"/>
      <c r="E761" s="224"/>
    </row>
    <row r="762">
      <c r="D762" s="223"/>
      <c r="E762" s="224"/>
    </row>
    <row r="763">
      <c r="D763" s="223"/>
      <c r="E763" s="224"/>
    </row>
    <row r="764">
      <c r="D764" s="223"/>
      <c r="E764" s="224"/>
    </row>
    <row r="765">
      <c r="D765" s="223"/>
      <c r="E765" s="224"/>
    </row>
    <row r="766">
      <c r="D766" s="223"/>
      <c r="E766" s="224"/>
    </row>
    <row r="767">
      <c r="D767" s="223"/>
      <c r="E767" s="224"/>
    </row>
    <row r="768">
      <c r="D768" s="223"/>
      <c r="E768" s="224"/>
    </row>
    <row r="769">
      <c r="D769" s="223"/>
      <c r="E769" s="224"/>
    </row>
    <row r="770">
      <c r="D770" s="223"/>
      <c r="E770" s="224"/>
    </row>
    <row r="771">
      <c r="D771" s="223"/>
      <c r="E771" s="224"/>
    </row>
    <row r="772">
      <c r="D772" s="223"/>
      <c r="E772" s="224"/>
    </row>
    <row r="773">
      <c r="D773" s="223"/>
      <c r="E773" s="224"/>
    </row>
    <row r="774">
      <c r="D774" s="223"/>
      <c r="E774" s="224"/>
    </row>
    <row r="775">
      <c r="D775" s="223"/>
      <c r="E775" s="224"/>
    </row>
    <row r="776">
      <c r="D776" s="223"/>
      <c r="E776" s="224"/>
    </row>
    <row r="777">
      <c r="D777" s="223"/>
      <c r="E777" s="224"/>
    </row>
    <row r="778">
      <c r="D778" s="223"/>
      <c r="E778" s="224"/>
    </row>
    <row r="779">
      <c r="D779" s="223"/>
      <c r="E779" s="224"/>
    </row>
    <row r="780">
      <c r="D780" s="223"/>
      <c r="E780" s="224"/>
    </row>
    <row r="781">
      <c r="D781" s="223"/>
      <c r="E781" s="224"/>
    </row>
    <row r="782">
      <c r="D782" s="223"/>
      <c r="E782" s="224"/>
    </row>
    <row r="783">
      <c r="D783" s="223"/>
      <c r="E783" s="224"/>
    </row>
    <row r="784">
      <c r="D784" s="223"/>
      <c r="E784" s="224"/>
    </row>
    <row r="785">
      <c r="D785" s="223"/>
      <c r="E785" s="224"/>
    </row>
    <row r="786">
      <c r="D786" s="223"/>
      <c r="E786" s="224"/>
    </row>
    <row r="787">
      <c r="D787" s="223"/>
      <c r="E787" s="224"/>
    </row>
    <row r="788">
      <c r="D788" s="223"/>
      <c r="E788" s="224"/>
    </row>
    <row r="789">
      <c r="D789" s="223"/>
      <c r="E789" s="224"/>
    </row>
    <row r="790">
      <c r="D790" s="223"/>
      <c r="E790" s="224"/>
    </row>
    <row r="791">
      <c r="D791" s="223"/>
      <c r="E791" s="224"/>
    </row>
    <row r="792">
      <c r="D792" s="223"/>
      <c r="E792" s="224"/>
    </row>
    <row r="793">
      <c r="D793" s="223"/>
      <c r="E793" s="224"/>
    </row>
    <row r="794">
      <c r="D794" s="223"/>
      <c r="E794" s="224"/>
    </row>
    <row r="795">
      <c r="D795" s="223"/>
      <c r="E795" s="224"/>
    </row>
    <row r="796">
      <c r="D796" s="223"/>
      <c r="E796" s="224"/>
    </row>
    <row r="797">
      <c r="D797" s="223"/>
      <c r="E797" s="224"/>
    </row>
    <row r="798">
      <c r="D798" s="223"/>
      <c r="E798" s="224"/>
    </row>
    <row r="799">
      <c r="D799" s="223"/>
      <c r="E799" s="224"/>
    </row>
    <row r="800">
      <c r="D800" s="223"/>
      <c r="E800" s="224"/>
    </row>
    <row r="801">
      <c r="D801" s="223"/>
      <c r="E801" s="224"/>
    </row>
    <row r="802">
      <c r="D802" s="223"/>
      <c r="E802" s="224"/>
    </row>
    <row r="803">
      <c r="D803" s="223"/>
      <c r="E803" s="224"/>
    </row>
    <row r="804">
      <c r="D804" s="223"/>
      <c r="E804" s="224"/>
    </row>
    <row r="805">
      <c r="D805" s="223"/>
      <c r="E805" s="224"/>
    </row>
    <row r="806">
      <c r="D806" s="223"/>
      <c r="E806" s="224"/>
    </row>
    <row r="807">
      <c r="D807" s="223"/>
      <c r="E807" s="224"/>
    </row>
    <row r="808">
      <c r="D808" s="223"/>
      <c r="E808" s="224"/>
    </row>
    <row r="809">
      <c r="D809" s="223"/>
      <c r="E809" s="224"/>
    </row>
    <row r="810">
      <c r="D810" s="223"/>
      <c r="E810" s="224"/>
    </row>
    <row r="811">
      <c r="D811" s="223"/>
      <c r="E811" s="224"/>
    </row>
    <row r="812">
      <c r="D812" s="223"/>
      <c r="E812" s="224"/>
    </row>
    <row r="813">
      <c r="D813" s="223"/>
      <c r="E813" s="224"/>
    </row>
    <row r="814">
      <c r="D814" s="223"/>
      <c r="E814" s="224"/>
    </row>
    <row r="815">
      <c r="D815" s="223"/>
      <c r="E815" s="224"/>
    </row>
    <row r="816">
      <c r="D816" s="223"/>
      <c r="E816" s="224"/>
    </row>
    <row r="817">
      <c r="D817" s="223"/>
      <c r="E817" s="224"/>
    </row>
    <row r="818">
      <c r="D818" s="223"/>
      <c r="E818" s="224"/>
    </row>
    <row r="819">
      <c r="D819" s="223"/>
      <c r="E819" s="224"/>
    </row>
    <row r="820">
      <c r="D820" s="223"/>
      <c r="E820" s="224"/>
    </row>
    <row r="821">
      <c r="D821" s="223"/>
      <c r="E821" s="224"/>
    </row>
    <row r="822">
      <c r="D822" s="223"/>
      <c r="E822" s="224"/>
    </row>
    <row r="823">
      <c r="D823" s="223"/>
      <c r="E823" s="224"/>
    </row>
    <row r="824">
      <c r="D824" s="223"/>
      <c r="E824" s="224"/>
    </row>
    <row r="825">
      <c r="D825" s="223"/>
      <c r="E825" s="224"/>
    </row>
    <row r="826">
      <c r="D826" s="223"/>
      <c r="E826" s="224"/>
    </row>
    <row r="827">
      <c r="D827" s="223"/>
      <c r="E827" s="224"/>
    </row>
    <row r="828">
      <c r="D828" s="223"/>
      <c r="E828" s="224"/>
    </row>
    <row r="829">
      <c r="D829" s="223"/>
      <c r="E829" s="224"/>
    </row>
    <row r="830">
      <c r="D830" s="223"/>
      <c r="E830" s="224"/>
    </row>
    <row r="831">
      <c r="D831" s="223"/>
      <c r="E831" s="224"/>
    </row>
    <row r="832">
      <c r="D832" s="223"/>
      <c r="E832" s="224"/>
    </row>
    <row r="833">
      <c r="D833" s="223"/>
      <c r="E833" s="224"/>
    </row>
    <row r="834">
      <c r="D834" s="223"/>
      <c r="E834" s="224"/>
    </row>
    <row r="835">
      <c r="D835" s="223"/>
      <c r="E835" s="224"/>
    </row>
    <row r="836">
      <c r="D836" s="223"/>
      <c r="E836" s="224"/>
    </row>
    <row r="837">
      <c r="D837" s="223"/>
      <c r="E837" s="224"/>
    </row>
    <row r="838">
      <c r="D838" s="223"/>
      <c r="E838" s="224"/>
    </row>
    <row r="839">
      <c r="D839" s="223"/>
      <c r="E839" s="224"/>
    </row>
    <row r="840">
      <c r="D840" s="223"/>
      <c r="E840" s="224"/>
    </row>
    <row r="841">
      <c r="D841" s="223"/>
      <c r="E841" s="224"/>
    </row>
    <row r="842">
      <c r="D842" s="223"/>
      <c r="E842" s="224"/>
    </row>
    <row r="843">
      <c r="D843" s="223"/>
      <c r="E843" s="224"/>
    </row>
    <row r="844">
      <c r="D844" s="223"/>
      <c r="E844" s="224"/>
    </row>
    <row r="845">
      <c r="D845" s="223"/>
      <c r="E845" s="224"/>
    </row>
    <row r="846">
      <c r="D846" s="223"/>
      <c r="E846" s="224"/>
    </row>
    <row r="847">
      <c r="D847" s="223"/>
      <c r="E847" s="224"/>
    </row>
    <row r="848">
      <c r="D848" s="223"/>
      <c r="E848" s="224"/>
    </row>
    <row r="849">
      <c r="D849" s="223"/>
      <c r="E849" s="224"/>
    </row>
    <row r="850">
      <c r="D850" s="223"/>
      <c r="E850" s="224"/>
    </row>
    <row r="851">
      <c r="D851" s="223"/>
      <c r="E851" s="224"/>
    </row>
    <row r="852">
      <c r="D852" s="223"/>
      <c r="E852" s="224"/>
    </row>
    <row r="853">
      <c r="D853" s="223"/>
      <c r="E853" s="224"/>
    </row>
    <row r="854">
      <c r="D854" s="223"/>
      <c r="E854" s="224"/>
    </row>
    <row r="855">
      <c r="D855" s="223"/>
      <c r="E855" s="224"/>
    </row>
    <row r="856">
      <c r="D856" s="223"/>
      <c r="E856" s="224"/>
    </row>
    <row r="857">
      <c r="D857" s="223"/>
      <c r="E857" s="224"/>
    </row>
    <row r="858">
      <c r="D858" s="223"/>
      <c r="E858" s="224"/>
    </row>
    <row r="859">
      <c r="D859" s="223"/>
      <c r="E859" s="224"/>
    </row>
    <row r="860">
      <c r="D860" s="223"/>
      <c r="E860" s="224"/>
    </row>
    <row r="861">
      <c r="D861" s="223"/>
      <c r="E861" s="224"/>
    </row>
    <row r="862">
      <c r="D862" s="223"/>
      <c r="E862" s="224"/>
    </row>
    <row r="863">
      <c r="D863" s="223"/>
      <c r="E863" s="224"/>
    </row>
    <row r="864">
      <c r="D864" s="223"/>
      <c r="E864" s="224"/>
    </row>
    <row r="865">
      <c r="D865" s="223"/>
      <c r="E865" s="224"/>
    </row>
    <row r="866">
      <c r="D866" s="223"/>
      <c r="E866" s="224"/>
    </row>
    <row r="867">
      <c r="D867" s="223"/>
      <c r="E867" s="224"/>
    </row>
    <row r="868">
      <c r="D868" s="223"/>
      <c r="E868" s="224"/>
    </row>
    <row r="869">
      <c r="D869" s="223"/>
      <c r="E869" s="224"/>
    </row>
    <row r="870">
      <c r="D870" s="223"/>
      <c r="E870" s="224"/>
    </row>
    <row r="871">
      <c r="D871" s="223"/>
      <c r="E871" s="224"/>
    </row>
    <row r="872">
      <c r="D872" s="223"/>
      <c r="E872" s="224"/>
    </row>
    <row r="873">
      <c r="D873" s="223"/>
      <c r="E873" s="224"/>
    </row>
    <row r="874">
      <c r="D874" s="223"/>
      <c r="E874" s="224"/>
    </row>
    <row r="875">
      <c r="D875" s="223"/>
      <c r="E875" s="224"/>
    </row>
    <row r="876">
      <c r="D876" s="223"/>
      <c r="E876" s="224"/>
    </row>
    <row r="877">
      <c r="D877" s="223"/>
      <c r="E877" s="224"/>
    </row>
    <row r="878">
      <c r="D878" s="223"/>
      <c r="E878" s="224"/>
    </row>
    <row r="879">
      <c r="D879" s="223"/>
      <c r="E879" s="224"/>
    </row>
    <row r="880">
      <c r="D880" s="223"/>
      <c r="E880" s="224"/>
    </row>
    <row r="881">
      <c r="D881" s="223"/>
      <c r="E881" s="224"/>
    </row>
    <row r="882">
      <c r="D882" s="223"/>
      <c r="E882" s="224"/>
    </row>
    <row r="883">
      <c r="D883" s="223"/>
      <c r="E883" s="224"/>
    </row>
    <row r="884">
      <c r="D884" s="223"/>
      <c r="E884" s="224"/>
    </row>
    <row r="885">
      <c r="D885" s="223"/>
      <c r="E885" s="224"/>
    </row>
    <row r="886">
      <c r="D886" s="223"/>
      <c r="E886" s="224"/>
    </row>
    <row r="887">
      <c r="D887" s="223"/>
      <c r="E887" s="224"/>
    </row>
    <row r="888">
      <c r="D888" s="223"/>
      <c r="E888" s="224"/>
    </row>
    <row r="889">
      <c r="D889" s="223"/>
      <c r="E889" s="224"/>
    </row>
    <row r="890">
      <c r="D890" s="223"/>
      <c r="E890" s="224"/>
    </row>
    <row r="891">
      <c r="D891" s="223"/>
      <c r="E891" s="224"/>
    </row>
    <row r="892">
      <c r="D892" s="223"/>
      <c r="E892" s="224"/>
    </row>
    <row r="893">
      <c r="D893" s="223"/>
      <c r="E893" s="224"/>
    </row>
    <row r="894">
      <c r="D894" s="223"/>
      <c r="E894" s="224"/>
    </row>
    <row r="895">
      <c r="D895" s="223"/>
      <c r="E895" s="224"/>
    </row>
    <row r="896">
      <c r="D896" s="223"/>
      <c r="E896" s="224"/>
    </row>
    <row r="897">
      <c r="D897" s="223"/>
      <c r="E897" s="224"/>
    </row>
    <row r="898">
      <c r="D898" s="223"/>
      <c r="E898" s="224"/>
    </row>
    <row r="899">
      <c r="D899" s="223"/>
      <c r="E899" s="224"/>
    </row>
    <row r="900">
      <c r="D900" s="223"/>
      <c r="E900" s="224"/>
    </row>
    <row r="901">
      <c r="D901" s="223"/>
      <c r="E901" s="224"/>
    </row>
    <row r="902">
      <c r="D902" s="223"/>
      <c r="E902" s="224"/>
    </row>
    <row r="903">
      <c r="D903" s="223"/>
      <c r="E903" s="224"/>
    </row>
    <row r="904">
      <c r="D904" s="223"/>
      <c r="E904" s="224"/>
    </row>
    <row r="905">
      <c r="D905" s="223"/>
      <c r="E905" s="224"/>
    </row>
    <row r="906">
      <c r="D906" s="223"/>
      <c r="E906" s="224"/>
    </row>
    <row r="907">
      <c r="D907" s="223"/>
      <c r="E907" s="224"/>
    </row>
    <row r="908">
      <c r="D908" s="223"/>
      <c r="E908" s="224"/>
    </row>
    <row r="909">
      <c r="D909" s="223"/>
      <c r="E909" s="224"/>
    </row>
    <row r="910">
      <c r="D910" s="223"/>
      <c r="E910" s="224"/>
    </row>
    <row r="911">
      <c r="D911" s="223"/>
      <c r="E911" s="224"/>
    </row>
    <row r="912">
      <c r="D912" s="223"/>
      <c r="E912" s="224"/>
    </row>
    <row r="913">
      <c r="D913" s="223"/>
      <c r="E913" s="224"/>
    </row>
    <row r="914">
      <c r="D914" s="223"/>
      <c r="E914" s="224"/>
    </row>
    <row r="915">
      <c r="D915" s="223"/>
      <c r="E915" s="224"/>
    </row>
    <row r="916">
      <c r="D916" s="223"/>
      <c r="E916" s="224"/>
    </row>
    <row r="917">
      <c r="D917" s="223"/>
      <c r="E917" s="224"/>
    </row>
    <row r="918">
      <c r="D918" s="223"/>
      <c r="E918" s="224"/>
    </row>
    <row r="919">
      <c r="D919" s="223"/>
      <c r="E919" s="224"/>
    </row>
    <row r="920">
      <c r="D920" s="223"/>
      <c r="E920" s="224"/>
    </row>
    <row r="921">
      <c r="D921" s="223"/>
      <c r="E921" s="224"/>
    </row>
    <row r="922">
      <c r="D922" s="223"/>
      <c r="E922" s="224"/>
    </row>
    <row r="923">
      <c r="D923" s="223"/>
      <c r="E923" s="224"/>
    </row>
    <row r="924">
      <c r="D924" s="223"/>
      <c r="E924" s="224"/>
    </row>
    <row r="925">
      <c r="D925" s="223"/>
      <c r="E925" s="224"/>
    </row>
    <row r="926">
      <c r="D926" s="223"/>
      <c r="E926" s="224"/>
    </row>
    <row r="927">
      <c r="D927" s="223"/>
      <c r="E927" s="224"/>
    </row>
    <row r="928">
      <c r="D928" s="223"/>
      <c r="E928" s="224"/>
    </row>
    <row r="929">
      <c r="D929" s="223"/>
      <c r="E929" s="224"/>
    </row>
    <row r="930">
      <c r="D930" s="223"/>
      <c r="E930" s="224"/>
    </row>
    <row r="931">
      <c r="D931" s="223"/>
      <c r="E931" s="224"/>
    </row>
    <row r="932">
      <c r="D932" s="223"/>
      <c r="E932" s="224"/>
    </row>
    <row r="933">
      <c r="D933" s="223"/>
      <c r="E933" s="224"/>
    </row>
    <row r="934">
      <c r="D934" s="223"/>
      <c r="E934" s="224"/>
    </row>
    <row r="935">
      <c r="D935" s="223"/>
      <c r="E935" s="224"/>
    </row>
    <row r="936">
      <c r="D936" s="223"/>
      <c r="E936" s="224"/>
    </row>
    <row r="937">
      <c r="D937" s="223"/>
      <c r="E937" s="224"/>
    </row>
    <row r="938">
      <c r="D938" s="223"/>
      <c r="E938" s="224"/>
    </row>
    <row r="939">
      <c r="D939" s="223"/>
      <c r="E939" s="224"/>
    </row>
    <row r="940">
      <c r="D940" s="223"/>
      <c r="E940" s="224"/>
    </row>
    <row r="941">
      <c r="D941" s="223"/>
      <c r="E941" s="224"/>
    </row>
    <row r="942">
      <c r="D942" s="223"/>
      <c r="E942" s="224"/>
    </row>
    <row r="943">
      <c r="D943" s="223"/>
      <c r="E943" s="224"/>
    </row>
    <row r="944">
      <c r="D944" s="223"/>
      <c r="E944" s="224"/>
    </row>
    <row r="945">
      <c r="D945" s="223"/>
      <c r="E945" s="224"/>
    </row>
    <row r="946">
      <c r="D946" s="223"/>
      <c r="E946" s="224"/>
    </row>
    <row r="947">
      <c r="D947" s="223"/>
      <c r="E947" s="224"/>
    </row>
    <row r="948">
      <c r="D948" s="223"/>
      <c r="E948" s="224"/>
    </row>
    <row r="949">
      <c r="D949" s="223"/>
      <c r="E949" s="224"/>
    </row>
    <row r="950">
      <c r="D950" s="223"/>
      <c r="E950" s="224"/>
    </row>
    <row r="951">
      <c r="D951" s="223"/>
      <c r="E951" s="224"/>
    </row>
    <row r="952">
      <c r="D952" s="223"/>
      <c r="E952" s="224"/>
    </row>
    <row r="953">
      <c r="D953" s="223"/>
      <c r="E953" s="224"/>
    </row>
    <row r="954">
      <c r="D954" s="223"/>
      <c r="E954" s="224"/>
    </row>
    <row r="955">
      <c r="D955" s="223"/>
      <c r="E955" s="224"/>
    </row>
    <row r="956">
      <c r="D956" s="223"/>
      <c r="E956" s="224"/>
    </row>
    <row r="957">
      <c r="D957" s="223"/>
      <c r="E957" s="224"/>
    </row>
    <row r="958">
      <c r="D958" s="223"/>
      <c r="E958" s="224"/>
    </row>
    <row r="959">
      <c r="D959" s="223"/>
      <c r="E959" s="224"/>
    </row>
    <row r="960">
      <c r="D960" s="223"/>
      <c r="E960" s="224"/>
    </row>
    <row r="961">
      <c r="D961" s="223"/>
      <c r="E961" s="224"/>
    </row>
    <row r="962">
      <c r="D962" s="223"/>
      <c r="E962" s="224"/>
    </row>
    <row r="963">
      <c r="D963" s="223"/>
      <c r="E963" s="224"/>
    </row>
    <row r="964">
      <c r="D964" s="223"/>
      <c r="E964" s="224"/>
    </row>
    <row r="965">
      <c r="D965" s="223"/>
      <c r="E965" s="224"/>
    </row>
    <row r="966">
      <c r="D966" s="223"/>
      <c r="E966" s="224"/>
    </row>
    <row r="967">
      <c r="D967" s="223"/>
      <c r="E967" s="224"/>
    </row>
    <row r="968">
      <c r="D968" s="223"/>
      <c r="E968" s="224"/>
    </row>
    <row r="969">
      <c r="D969" s="223"/>
      <c r="E969" s="224"/>
    </row>
    <row r="970">
      <c r="D970" s="223"/>
      <c r="E970" s="224"/>
    </row>
    <row r="971">
      <c r="D971" s="223"/>
      <c r="E971" s="224"/>
    </row>
    <row r="972">
      <c r="D972" s="223"/>
      <c r="E972" s="224"/>
    </row>
    <row r="973">
      <c r="D973" s="223"/>
      <c r="E973" s="224"/>
    </row>
    <row r="974">
      <c r="D974" s="223"/>
      <c r="E974" s="224"/>
    </row>
    <row r="975">
      <c r="D975" s="223"/>
      <c r="E975" s="224"/>
    </row>
    <row r="976">
      <c r="D976" s="223"/>
      <c r="E976" s="224"/>
    </row>
    <row r="977">
      <c r="D977" s="223"/>
      <c r="E977" s="224"/>
    </row>
    <row r="978">
      <c r="D978" s="223"/>
      <c r="E978" s="224"/>
    </row>
    <row r="979">
      <c r="D979" s="223"/>
      <c r="E979" s="224"/>
    </row>
    <row r="980">
      <c r="D980" s="223"/>
      <c r="E980" s="224"/>
    </row>
    <row r="981">
      <c r="D981" s="223"/>
      <c r="E981" s="224"/>
    </row>
    <row r="982">
      <c r="D982" s="223"/>
      <c r="E982" s="224"/>
    </row>
    <row r="983">
      <c r="D983" s="223"/>
      <c r="E983" s="224"/>
    </row>
    <row r="984">
      <c r="D984" s="223"/>
      <c r="E984" s="224"/>
    </row>
    <row r="985">
      <c r="D985" s="223"/>
      <c r="E985" s="224"/>
    </row>
    <row r="986">
      <c r="D986" s="223"/>
      <c r="E986" s="224"/>
    </row>
    <row r="987">
      <c r="D987" s="223"/>
      <c r="E987" s="224"/>
    </row>
    <row r="988">
      <c r="D988" s="223"/>
      <c r="E988" s="224"/>
    </row>
    <row r="989">
      <c r="D989" s="223"/>
      <c r="E989" s="224"/>
    </row>
    <row r="990">
      <c r="D990" s="223"/>
      <c r="E990" s="224"/>
    </row>
    <row r="991">
      <c r="D991" s="223"/>
      <c r="E991" s="224"/>
    </row>
    <row r="992">
      <c r="D992" s="223"/>
      <c r="E992" s="224"/>
    </row>
    <row r="993">
      <c r="D993" s="223"/>
      <c r="E993" s="224"/>
    </row>
    <row r="994">
      <c r="D994" s="223"/>
      <c r="E994" s="224"/>
    </row>
    <row r="995">
      <c r="D995" s="223"/>
      <c r="E995" s="224"/>
    </row>
    <row r="996">
      <c r="D996" s="223"/>
      <c r="E996" s="224"/>
    </row>
    <row r="997">
      <c r="D997" s="223"/>
      <c r="E997" s="224"/>
    </row>
    <row r="998">
      <c r="D998" s="223"/>
      <c r="E998" s="224"/>
    </row>
    <row r="999">
      <c r="D999" s="223"/>
      <c r="E999" s="224"/>
    </row>
    <row r="1000">
      <c r="D1000" s="223"/>
      <c r="E1000" s="224"/>
    </row>
    <row r="1001">
      <c r="D1001" s="223"/>
      <c r="E1001" s="224"/>
    </row>
    <row r="1002">
      <c r="D1002" s="223"/>
      <c r="E1002" s="224"/>
    </row>
    <row r="1003">
      <c r="D1003" s="223"/>
      <c r="E1003" s="224"/>
    </row>
    <row r="1004">
      <c r="D1004" s="223"/>
      <c r="E1004" s="224"/>
    </row>
    <row r="1005">
      <c r="D1005" s="223"/>
      <c r="E1005" s="224"/>
    </row>
    <row r="1006">
      <c r="D1006" s="223"/>
      <c r="E1006" s="224"/>
    </row>
    <row r="1007">
      <c r="D1007" s="223"/>
      <c r="E1007" s="224"/>
    </row>
    <row r="1008">
      <c r="D1008" s="223"/>
      <c r="E1008" s="224"/>
    </row>
  </sheetData>
  <hyperlinks>
    <hyperlink r:id="rId1" ref="J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64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1.25"/>
  </cols>
  <sheetData>
    <row r="1">
      <c r="A1" s="184" t="s">
        <v>1656</v>
      </c>
      <c r="B1" s="184" t="s">
        <v>2962</v>
      </c>
      <c r="C1" s="184" t="s">
        <v>2963</v>
      </c>
      <c r="D1" s="184" t="s">
        <v>2964</v>
      </c>
      <c r="E1" s="184" t="s">
        <v>2965</v>
      </c>
      <c r="F1" s="184" t="s">
        <v>2966</v>
      </c>
      <c r="G1" s="184" t="s">
        <v>2967</v>
      </c>
      <c r="H1" s="184" t="s">
        <v>2968</v>
      </c>
      <c r="I1" s="184" t="s">
        <v>2969</v>
      </c>
      <c r="J1" s="184" t="s">
        <v>2970</v>
      </c>
      <c r="K1" s="184" t="s">
        <v>2971</v>
      </c>
      <c r="L1" s="184" t="s">
        <v>2972</v>
      </c>
      <c r="M1" s="184" t="s">
        <v>2973</v>
      </c>
      <c r="N1" s="184" t="s">
        <v>2974</v>
      </c>
      <c r="O1" s="184" t="s">
        <v>2975</v>
      </c>
      <c r="P1" s="184" t="s">
        <v>2976</v>
      </c>
      <c r="Q1" s="184" t="s">
        <v>2977</v>
      </c>
      <c r="R1" s="69"/>
      <c r="S1" s="69"/>
      <c r="T1" s="69"/>
      <c r="U1" s="69"/>
      <c r="V1" s="69"/>
      <c r="W1" s="69"/>
      <c r="X1" s="69"/>
      <c r="Y1" s="69"/>
      <c r="Z1" s="69"/>
    </row>
    <row r="2">
      <c r="A2" s="11" t="s">
        <v>2978</v>
      </c>
      <c r="B2" s="11" t="s">
        <v>2978</v>
      </c>
      <c r="C2" s="11" t="s">
        <v>2979</v>
      </c>
      <c r="I2" s="11" t="s">
        <v>2979</v>
      </c>
    </row>
    <row r="3">
      <c r="A3" s="11" t="s">
        <v>2980</v>
      </c>
      <c r="B3" s="11" t="s">
        <v>2980</v>
      </c>
      <c r="C3" s="11" t="s">
        <v>2981</v>
      </c>
      <c r="I3" s="11" t="s">
        <v>2981</v>
      </c>
    </row>
    <row r="4">
      <c r="A4" s="11" t="s">
        <v>2982</v>
      </c>
      <c r="B4" s="11" t="s">
        <v>2982</v>
      </c>
      <c r="C4" s="11" t="s">
        <v>2983</v>
      </c>
      <c r="I4" s="11" t="s">
        <v>2983</v>
      </c>
    </row>
    <row r="5">
      <c r="A5" s="11" t="s">
        <v>2984</v>
      </c>
      <c r="B5" s="11" t="s">
        <v>2984</v>
      </c>
      <c r="C5" s="11" t="s">
        <v>2985</v>
      </c>
      <c r="I5" s="11" t="s">
        <v>2985</v>
      </c>
    </row>
    <row r="6">
      <c r="A6" s="11" t="s">
        <v>2986</v>
      </c>
      <c r="B6" s="11" t="s">
        <v>2986</v>
      </c>
      <c r="C6" s="11" t="s">
        <v>2987</v>
      </c>
      <c r="I6" s="11" t="s">
        <v>2987</v>
      </c>
    </row>
    <row r="7">
      <c r="A7" s="11" t="s">
        <v>2988</v>
      </c>
      <c r="B7" s="11" t="s">
        <v>2988</v>
      </c>
      <c r="C7" s="11" t="s">
        <v>157</v>
      </c>
      <c r="I7" s="11" t="s">
        <v>157</v>
      </c>
    </row>
    <row r="8">
      <c r="A8" s="11" t="s">
        <v>2989</v>
      </c>
      <c r="B8" s="11" t="s">
        <v>2989</v>
      </c>
      <c r="C8" s="11" t="s">
        <v>2990</v>
      </c>
      <c r="I8" s="11" t="s">
        <v>2990</v>
      </c>
    </row>
    <row r="9">
      <c r="A9" s="11" t="s">
        <v>2991</v>
      </c>
      <c r="B9" s="11" t="s">
        <v>2991</v>
      </c>
      <c r="C9" s="11" t="s">
        <v>2992</v>
      </c>
      <c r="I9" s="11" t="s">
        <v>2992</v>
      </c>
    </row>
    <row r="10">
      <c r="A10" s="11" t="s">
        <v>2993</v>
      </c>
      <c r="B10" s="11" t="s">
        <v>2993</v>
      </c>
      <c r="C10" s="11" t="s">
        <v>162</v>
      </c>
      <c r="I10" s="11" t="s">
        <v>162</v>
      </c>
    </row>
    <row r="11">
      <c r="A11" s="11" t="s">
        <v>2994</v>
      </c>
      <c r="B11" s="11" t="s">
        <v>2994</v>
      </c>
      <c r="C11" s="11" t="s">
        <v>163</v>
      </c>
      <c r="I11" s="11" t="s">
        <v>163</v>
      </c>
    </row>
    <row r="12">
      <c r="A12" s="225" t="str">
        <f>IFERROR(__xludf.DUMMYFUNCTION("ARRAYFORMULA(""[FILE_NAME]_""&amp;FILTER(exportP2L!A:A,exportP2L!H:H=""Chilled"",exportP2L!C:C&lt;&gt;""Icepack""))"),"[FILE_NAME]_FR1")</f>
        <v>[FILE_NAME]_FR1</v>
      </c>
      <c r="B12" s="225" t="str">
        <f>IFERROR(__xludf.DUMMYFUNCTION("ARRAYFORMULA(""[FILE_NAME]_""&amp;FILTER(exportP2L!A:A,exportP2L!H:H=""Chilled"",exportP2L!C:C&lt;&gt;""Icepack""))"),"[FILE_NAME]_FR1")</f>
        <v>[FILE_NAME]_FR1</v>
      </c>
      <c r="C12" s="225" t="str">
        <f>IFERROR(__xludf.DUMMYFUNCTION("ARRAYFORMULA(FILTER(exportP2L!A:A,exportP2L!H:H=""Chilled"",exportP2L!C:C&lt;&gt;""Icepack""))"),"FR1")</f>
        <v>FR1</v>
      </c>
      <c r="D12" s="225" t="str">
        <f>IFERROR(__xludf.DUMMYFUNCTION("ARRAYFORMULA(FILTER(exportP2L!A:A,exportP2L!H:H=""Chilled"",exportP2L!C:C&lt;&gt;""Icepack""))"),"FR1")</f>
        <v>FR1</v>
      </c>
    </row>
    <row r="13">
      <c r="A13" s="49" t="str">
        <f>IFERROR(__xludf.DUMMYFUNCTION("""COMPUTED_VALUE"""),"[FILE_NAME]_WB1")</f>
        <v>[FILE_NAME]_WB1</v>
      </c>
      <c r="B13" s="49" t="str">
        <f>IFERROR(__xludf.DUMMYFUNCTION("""COMPUTED_VALUE"""),"[FILE_NAME]_WB1")</f>
        <v>[FILE_NAME]_WB1</v>
      </c>
      <c r="C13" s="49" t="str">
        <f>IFERROR(__xludf.DUMMYFUNCTION("""COMPUTED_VALUE"""),"WB1")</f>
        <v>WB1</v>
      </c>
      <c r="D13" s="49" t="str">
        <f>IFERROR(__xludf.DUMMYFUNCTION("""COMPUTED_VALUE"""),"WB1")</f>
        <v>WB1</v>
      </c>
    </row>
    <row r="14">
      <c r="A14" s="49" t="str">
        <f>IFERROR(__xludf.DUMMYFUNCTION("""COMPUTED_VALUE"""),"[FILE_NAME]_FLY1")</f>
        <v>[FILE_NAME]_FLY1</v>
      </c>
      <c r="B14" s="49" t="str">
        <f>IFERROR(__xludf.DUMMYFUNCTION("""COMPUTED_VALUE"""),"[FILE_NAME]_FLY1")</f>
        <v>[FILE_NAME]_FLY1</v>
      </c>
      <c r="C14" s="49" t="str">
        <f>IFERROR(__xludf.DUMMYFUNCTION("""COMPUTED_VALUE"""),"FLY1")</f>
        <v>FLY1</v>
      </c>
      <c r="D14" s="49" t="str">
        <f>IFERROR(__xludf.DUMMYFUNCTION("""COMPUTED_VALUE"""),"FLY1")</f>
        <v>FLY1</v>
      </c>
    </row>
    <row r="15">
      <c r="A15" s="49" t="str">
        <f>IFERROR(__xludf.DUMMYFUNCTION("""COMPUTED_VALUE"""),"[FILE_NAME]_BAG1")</f>
        <v>[FILE_NAME]_BAG1</v>
      </c>
      <c r="B15" s="49" t="str">
        <f>IFERROR(__xludf.DUMMYFUNCTION("""COMPUTED_VALUE"""),"[FILE_NAME]_BAG1")</f>
        <v>[FILE_NAME]_BAG1</v>
      </c>
      <c r="C15" s="49" t="str">
        <f>IFERROR(__xludf.DUMMYFUNCTION("""COMPUTED_VALUE"""),"BAG1")</f>
        <v>BAG1</v>
      </c>
      <c r="D15" s="49" t="str">
        <f>IFERROR(__xludf.DUMMYFUNCTION("""COMPUTED_VALUE"""),"BAG1")</f>
        <v>BAG1</v>
      </c>
    </row>
    <row r="16">
      <c r="A16" s="49" t="str">
        <f>IFERROR(__xludf.DUMMYFUNCTION("""COMPUTED_VALUE"""),"[FILE_NAME]_FLY2")</f>
        <v>[FILE_NAME]_FLY2</v>
      </c>
      <c r="B16" s="49" t="str">
        <f>IFERROR(__xludf.DUMMYFUNCTION("""COMPUTED_VALUE"""),"[FILE_NAME]_FLY2")</f>
        <v>[FILE_NAME]_FLY2</v>
      </c>
      <c r="C16" s="49" t="str">
        <f>IFERROR(__xludf.DUMMYFUNCTION("""COMPUTED_VALUE"""),"FLY2")</f>
        <v>FLY2</v>
      </c>
      <c r="D16" s="49" t="str">
        <f>IFERROR(__xludf.DUMMYFUNCTION("""COMPUTED_VALUE"""),"FLY2")</f>
        <v>FLY2</v>
      </c>
    </row>
    <row r="17">
      <c r="A17" s="49" t="str">
        <f>IFERROR(__xludf.DUMMYFUNCTION("""COMPUTED_VALUE"""),"[FILE_NAME]_SOC1")</f>
        <v>[FILE_NAME]_SOC1</v>
      </c>
      <c r="B17" s="49" t="str">
        <f>IFERROR(__xludf.DUMMYFUNCTION("""COMPUTED_VALUE"""),"[FILE_NAME]_SOC1")</f>
        <v>[FILE_NAME]_SOC1</v>
      </c>
      <c r="C17" s="49" t="str">
        <f>IFERROR(__xludf.DUMMYFUNCTION("""COMPUTED_VALUE"""),"SOC1")</f>
        <v>SOC1</v>
      </c>
      <c r="D17" s="49" t="str">
        <f>IFERROR(__xludf.DUMMYFUNCTION("""COMPUTED_VALUE"""),"SOC1")</f>
        <v>SOC1</v>
      </c>
    </row>
    <row r="18">
      <c r="A18" s="49" t="str">
        <f>IFERROR(__xludf.DUMMYFUNCTION("""COMPUTED_VALUE"""),"[FILE_NAME]_FLY3")</f>
        <v>[FILE_NAME]_FLY3</v>
      </c>
      <c r="B18" s="49" t="str">
        <f>IFERROR(__xludf.DUMMYFUNCTION("""COMPUTED_VALUE"""),"[FILE_NAME]_FLY3")</f>
        <v>[FILE_NAME]_FLY3</v>
      </c>
      <c r="C18" s="49" t="str">
        <f>IFERROR(__xludf.DUMMYFUNCTION("""COMPUTED_VALUE"""),"FLY3")</f>
        <v>FLY3</v>
      </c>
      <c r="D18" s="49" t="str">
        <f>IFERROR(__xludf.DUMMYFUNCTION("""COMPUTED_VALUE"""),"FLY3")</f>
        <v>FLY3</v>
      </c>
    </row>
    <row r="19">
      <c r="A19" s="49" t="str">
        <f>IFERROR(__xludf.DUMMYFUNCTION("""COMPUTED_VALUE"""),"[FILE_NAME]_FLA1")</f>
        <v>[FILE_NAME]_FLA1</v>
      </c>
      <c r="B19" s="49" t="str">
        <f>IFERROR(__xludf.DUMMYFUNCTION("""COMPUTED_VALUE"""),"[FILE_NAME]_FLA1")</f>
        <v>[FILE_NAME]_FLA1</v>
      </c>
      <c r="C19" s="49" t="str">
        <f>IFERROR(__xludf.DUMMYFUNCTION("""COMPUTED_VALUE"""),"FLA1")</f>
        <v>FLA1</v>
      </c>
      <c r="D19" s="49" t="str">
        <f>IFERROR(__xludf.DUMMYFUNCTION("""COMPUTED_VALUE"""),"FLA1")</f>
        <v>FLA1</v>
      </c>
    </row>
    <row r="20">
      <c r="A20" s="49" t="str">
        <f>IFERROR(__xludf.DUMMYFUNCTION("""COMPUTED_VALUE"""),"[FILE_NAME]_FLY4")</f>
        <v>[FILE_NAME]_FLY4</v>
      </c>
      <c r="B20" s="49" t="str">
        <f>IFERROR(__xludf.DUMMYFUNCTION("""COMPUTED_VALUE"""),"[FILE_NAME]_FLY4")</f>
        <v>[FILE_NAME]_FLY4</v>
      </c>
      <c r="C20" s="49" t="str">
        <f>IFERROR(__xludf.DUMMYFUNCTION("""COMPUTED_VALUE"""),"FLY4")</f>
        <v>FLY4</v>
      </c>
      <c r="D20" s="49" t="str">
        <f>IFERROR(__xludf.DUMMYFUNCTION("""COMPUTED_VALUE"""),"FLY4")</f>
        <v>FLY4</v>
      </c>
    </row>
    <row r="21">
      <c r="A21" s="49" t="str">
        <f>IFERROR(__xludf.DUMMYFUNCTION("""COMPUTED_VALUE"""),"[FILE_NAME]_220_1p")</f>
        <v>[FILE_NAME]_220_1p</v>
      </c>
      <c r="B21" s="49" t="str">
        <f>IFERROR(__xludf.DUMMYFUNCTION("""COMPUTED_VALUE"""),"[FILE_NAME]_220_1p")</f>
        <v>[FILE_NAME]_220_1p</v>
      </c>
      <c r="C21" s="49" t="str">
        <f>IFERROR(__xludf.DUMMYFUNCTION("""COMPUTED_VALUE"""),"220_1p")</f>
        <v>220_1p</v>
      </c>
      <c r="D21" s="49" t="str">
        <f>IFERROR(__xludf.DUMMYFUNCTION("""COMPUTED_VALUE"""),"220_1p")</f>
        <v>220_1p</v>
      </c>
    </row>
    <row r="22">
      <c r="A22" s="49" t="str">
        <f>IFERROR(__xludf.DUMMYFUNCTION("""COMPUTED_VALUE"""),"[FILE_NAME]_221_1p")</f>
        <v>[FILE_NAME]_221_1p</v>
      </c>
      <c r="B22" s="49" t="str">
        <f>IFERROR(__xludf.DUMMYFUNCTION("""COMPUTED_VALUE"""),"[FILE_NAME]_221_1p")</f>
        <v>[FILE_NAME]_221_1p</v>
      </c>
      <c r="C22" s="49" t="str">
        <f>IFERROR(__xludf.DUMMYFUNCTION("""COMPUTED_VALUE"""),"221_1p")</f>
        <v>221_1p</v>
      </c>
      <c r="D22" s="49" t="str">
        <f>IFERROR(__xludf.DUMMYFUNCTION("""COMPUTED_VALUE"""),"221_1p")</f>
        <v>221_1p</v>
      </c>
    </row>
    <row r="23">
      <c r="A23" s="49" t="str">
        <f>IFERROR(__xludf.DUMMYFUNCTION("""COMPUTED_VALUE"""),"[FILE_NAME]_222_1p")</f>
        <v>[FILE_NAME]_222_1p</v>
      </c>
      <c r="B23" s="49" t="str">
        <f>IFERROR(__xludf.DUMMYFUNCTION("""COMPUTED_VALUE"""),"[FILE_NAME]_222_1p")</f>
        <v>[FILE_NAME]_222_1p</v>
      </c>
      <c r="C23" s="49" t="str">
        <f>IFERROR(__xludf.DUMMYFUNCTION("""COMPUTED_VALUE"""),"222_1p")</f>
        <v>222_1p</v>
      </c>
      <c r="D23" s="49" t="str">
        <f>IFERROR(__xludf.DUMMYFUNCTION("""COMPUTED_VALUE"""),"222_1p")</f>
        <v>222_1p</v>
      </c>
    </row>
    <row r="24">
      <c r="A24" s="49" t="str">
        <f>IFERROR(__xludf.DUMMYFUNCTION("""COMPUTED_VALUE"""),"[FILE_NAME]_301_1p")</f>
        <v>[FILE_NAME]_301_1p</v>
      </c>
      <c r="B24" s="49" t="str">
        <f>IFERROR(__xludf.DUMMYFUNCTION("""COMPUTED_VALUE"""),"[FILE_NAME]_301_1p")</f>
        <v>[FILE_NAME]_301_1p</v>
      </c>
      <c r="C24" s="49" t="str">
        <f>IFERROR(__xludf.DUMMYFUNCTION("""COMPUTED_VALUE"""),"301_1p")</f>
        <v>301_1p</v>
      </c>
      <c r="D24" s="49" t="str">
        <f>IFERROR(__xludf.DUMMYFUNCTION("""COMPUTED_VALUE"""),"301_1p")</f>
        <v>301_1p</v>
      </c>
    </row>
    <row r="25">
      <c r="A25" s="49" t="str">
        <f>IFERROR(__xludf.DUMMYFUNCTION("""COMPUTED_VALUE"""),"[FILE_NAME]_302_1p")</f>
        <v>[FILE_NAME]_302_1p</v>
      </c>
      <c r="B25" s="49" t="str">
        <f>IFERROR(__xludf.DUMMYFUNCTION("""COMPUTED_VALUE"""),"[FILE_NAME]_302_1p")</f>
        <v>[FILE_NAME]_302_1p</v>
      </c>
      <c r="C25" s="49" t="str">
        <f>IFERROR(__xludf.DUMMYFUNCTION("""COMPUTED_VALUE"""),"302_1p")</f>
        <v>302_1p</v>
      </c>
      <c r="D25" s="49" t="str">
        <f>IFERROR(__xludf.DUMMYFUNCTION("""COMPUTED_VALUE"""),"302_1p")</f>
        <v>302_1p</v>
      </c>
    </row>
    <row r="26">
      <c r="A26" s="49" t="str">
        <f>IFERROR(__xludf.DUMMYFUNCTION("""COMPUTED_VALUE"""),"[FILE_NAME]_303_1p")</f>
        <v>[FILE_NAME]_303_1p</v>
      </c>
      <c r="B26" s="49" t="str">
        <f>IFERROR(__xludf.DUMMYFUNCTION("""COMPUTED_VALUE"""),"[FILE_NAME]_303_1p")</f>
        <v>[FILE_NAME]_303_1p</v>
      </c>
      <c r="C26" s="49" t="str">
        <f>IFERROR(__xludf.DUMMYFUNCTION("""COMPUTED_VALUE"""),"303_1p")</f>
        <v>303_1p</v>
      </c>
      <c r="D26" s="49" t="str">
        <f>IFERROR(__xludf.DUMMYFUNCTION("""COMPUTED_VALUE"""),"303_1p")</f>
        <v>303_1p</v>
      </c>
    </row>
    <row r="27">
      <c r="A27" s="49" t="str">
        <f>IFERROR(__xludf.DUMMYFUNCTION("""COMPUTED_VALUE"""),"[FILE_NAME]_304_1p")</f>
        <v>[FILE_NAME]_304_1p</v>
      </c>
      <c r="B27" s="49" t="str">
        <f>IFERROR(__xludf.DUMMYFUNCTION("""COMPUTED_VALUE"""),"[FILE_NAME]_304_1p")</f>
        <v>[FILE_NAME]_304_1p</v>
      </c>
      <c r="C27" s="49" t="str">
        <f>IFERROR(__xludf.DUMMYFUNCTION("""COMPUTED_VALUE"""),"304_1p")</f>
        <v>304_1p</v>
      </c>
      <c r="D27" s="49" t="str">
        <f>IFERROR(__xludf.DUMMYFUNCTION("""COMPUTED_VALUE"""),"304_1p")</f>
        <v>304_1p</v>
      </c>
    </row>
    <row r="28">
      <c r="A28" s="49" t="str">
        <f>IFERROR(__xludf.DUMMYFUNCTION("""COMPUTED_VALUE"""),"[FILE_NAME]_305_1p")</f>
        <v>[FILE_NAME]_305_1p</v>
      </c>
      <c r="B28" s="49" t="str">
        <f>IFERROR(__xludf.DUMMYFUNCTION("""COMPUTED_VALUE"""),"[FILE_NAME]_305_1p")</f>
        <v>[FILE_NAME]_305_1p</v>
      </c>
      <c r="C28" s="49" t="str">
        <f>IFERROR(__xludf.DUMMYFUNCTION("""COMPUTED_VALUE"""),"305_1p")</f>
        <v>305_1p</v>
      </c>
      <c r="D28" s="49" t="str">
        <f>IFERROR(__xludf.DUMMYFUNCTION("""COMPUTED_VALUE"""),"305_1p")</f>
        <v>305_1p</v>
      </c>
    </row>
    <row r="29">
      <c r="A29" s="49" t="str">
        <f>IFERROR(__xludf.DUMMYFUNCTION("""COMPUTED_VALUE"""),"[FILE_NAME]_306_1p")</f>
        <v>[FILE_NAME]_306_1p</v>
      </c>
      <c r="B29" s="49" t="str">
        <f>IFERROR(__xludf.DUMMYFUNCTION("""COMPUTED_VALUE"""),"[FILE_NAME]_306_1p")</f>
        <v>[FILE_NAME]_306_1p</v>
      </c>
      <c r="C29" s="49" t="str">
        <f>IFERROR(__xludf.DUMMYFUNCTION("""COMPUTED_VALUE"""),"306_1p")</f>
        <v>306_1p</v>
      </c>
      <c r="D29" s="49" t="str">
        <f>IFERROR(__xludf.DUMMYFUNCTION("""COMPUTED_VALUE"""),"306_1p")</f>
        <v>306_1p</v>
      </c>
    </row>
    <row r="30">
      <c r="A30" s="49" t="str">
        <f>IFERROR(__xludf.DUMMYFUNCTION("""COMPUTED_VALUE"""),"[FILE_NAME]_307_1p")</f>
        <v>[FILE_NAME]_307_1p</v>
      </c>
      <c r="B30" s="49" t="str">
        <f>IFERROR(__xludf.DUMMYFUNCTION("""COMPUTED_VALUE"""),"[FILE_NAME]_307_1p")</f>
        <v>[FILE_NAME]_307_1p</v>
      </c>
      <c r="C30" s="49" t="str">
        <f>IFERROR(__xludf.DUMMYFUNCTION("""COMPUTED_VALUE"""),"307_1p")</f>
        <v>307_1p</v>
      </c>
      <c r="D30" s="49" t="str">
        <f>IFERROR(__xludf.DUMMYFUNCTION("""COMPUTED_VALUE"""),"307_1p")</f>
        <v>307_1p</v>
      </c>
    </row>
    <row r="31">
      <c r="A31" s="49" t="str">
        <f>IFERROR(__xludf.DUMMYFUNCTION("""COMPUTED_VALUE"""),"[FILE_NAME]_308_1p")</f>
        <v>[FILE_NAME]_308_1p</v>
      </c>
      <c r="B31" s="49" t="str">
        <f>IFERROR(__xludf.DUMMYFUNCTION("""COMPUTED_VALUE"""),"[FILE_NAME]_308_1p")</f>
        <v>[FILE_NAME]_308_1p</v>
      </c>
      <c r="C31" s="49" t="str">
        <f>IFERROR(__xludf.DUMMYFUNCTION("""COMPUTED_VALUE"""),"308_1p")</f>
        <v>308_1p</v>
      </c>
      <c r="D31" s="49" t="str">
        <f>IFERROR(__xludf.DUMMYFUNCTION("""COMPUTED_VALUE"""),"308_1p")</f>
        <v>308_1p</v>
      </c>
    </row>
    <row r="32">
      <c r="A32" s="49" t="str">
        <f>IFERROR(__xludf.DUMMYFUNCTION("""COMPUTED_VALUE"""),"[FILE_NAME]_309_1p")</f>
        <v>[FILE_NAME]_309_1p</v>
      </c>
      <c r="B32" s="49" t="str">
        <f>IFERROR(__xludf.DUMMYFUNCTION("""COMPUTED_VALUE"""),"[FILE_NAME]_309_1p")</f>
        <v>[FILE_NAME]_309_1p</v>
      </c>
      <c r="C32" s="49" t="str">
        <f>IFERROR(__xludf.DUMMYFUNCTION("""COMPUTED_VALUE"""),"309_1p")</f>
        <v>309_1p</v>
      </c>
      <c r="D32" s="49" t="str">
        <f>IFERROR(__xludf.DUMMYFUNCTION("""COMPUTED_VALUE"""),"309_1p")</f>
        <v>309_1p</v>
      </c>
    </row>
    <row r="33">
      <c r="A33" s="49" t="str">
        <f>IFERROR(__xludf.DUMMYFUNCTION("""COMPUTED_VALUE"""),"[FILE_NAME]_310_1p")</f>
        <v>[FILE_NAME]_310_1p</v>
      </c>
      <c r="B33" s="49" t="str">
        <f>IFERROR(__xludf.DUMMYFUNCTION("""COMPUTED_VALUE"""),"[FILE_NAME]_310_1p")</f>
        <v>[FILE_NAME]_310_1p</v>
      </c>
      <c r="C33" s="49" t="str">
        <f>IFERROR(__xludf.DUMMYFUNCTION("""COMPUTED_VALUE"""),"310_1p")</f>
        <v>310_1p</v>
      </c>
      <c r="D33" s="49" t="str">
        <f>IFERROR(__xludf.DUMMYFUNCTION("""COMPUTED_VALUE"""),"310_1p")</f>
        <v>310_1p</v>
      </c>
    </row>
    <row r="34">
      <c r="A34" s="49" t="str">
        <f>IFERROR(__xludf.DUMMYFUNCTION("""COMPUTED_VALUE"""),"[FILE_NAME]_311_1p")</f>
        <v>[FILE_NAME]_311_1p</v>
      </c>
      <c r="B34" s="49" t="str">
        <f>IFERROR(__xludf.DUMMYFUNCTION("""COMPUTED_VALUE"""),"[FILE_NAME]_311_1p")</f>
        <v>[FILE_NAME]_311_1p</v>
      </c>
      <c r="C34" s="49" t="str">
        <f>IFERROR(__xludf.DUMMYFUNCTION("""COMPUTED_VALUE"""),"311_1p")</f>
        <v>311_1p</v>
      </c>
      <c r="D34" s="49" t="str">
        <f>IFERROR(__xludf.DUMMYFUNCTION("""COMPUTED_VALUE"""),"311_1p")</f>
        <v>311_1p</v>
      </c>
    </row>
    <row r="35">
      <c r="A35" s="49" t="str">
        <f>IFERROR(__xludf.DUMMYFUNCTION("""COMPUTED_VALUE"""),"[FILE_NAME]_312_1p")</f>
        <v>[FILE_NAME]_312_1p</v>
      </c>
      <c r="B35" s="49" t="str">
        <f>IFERROR(__xludf.DUMMYFUNCTION("""COMPUTED_VALUE"""),"[FILE_NAME]_312_1p")</f>
        <v>[FILE_NAME]_312_1p</v>
      </c>
      <c r="C35" s="49" t="str">
        <f>IFERROR(__xludf.DUMMYFUNCTION("""COMPUTED_VALUE"""),"312_1p")</f>
        <v>312_1p</v>
      </c>
      <c r="D35" s="49" t="str">
        <f>IFERROR(__xludf.DUMMYFUNCTION("""COMPUTED_VALUE"""),"312_1p")</f>
        <v>312_1p</v>
      </c>
    </row>
    <row r="36">
      <c r="A36" s="49" t="str">
        <f>IFERROR(__xludf.DUMMYFUNCTION("""COMPUTED_VALUE"""),"[FILE_NAME]_313_1p")</f>
        <v>[FILE_NAME]_313_1p</v>
      </c>
      <c r="B36" s="49" t="str">
        <f>IFERROR(__xludf.DUMMYFUNCTION("""COMPUTED_VALUE"""),"[FILE_NAME]_313_1p")</f>
        <v>[FILE_NAME]_313_1p</v>
      </c>
      <c r="C36" s="49" t="str">
        <f>IFERROR(__xludf.DUMMYFUNCTION("""COMPUTED_VALUE"""),"313_1p")</f>
        <v>313_1p</v>
      </c>
      <c r="D36" s="49" t="str">
        <f>IFERROR(__xludf.DUMMYFUNCTION("""COMPUTED_VALUE"""),"313_1p")</f>
        <v>313_1p</v>
      </c>
    </row>
    <row r="37">
      <c r="A37" s="49" t="str">
        <f>IFERROR(__xludf.DUMMYFUNCTION("""COMPUTED_VALUE"""),"[FILE_NAME]_314_1p")</f>
        <v>[FILE_NAME]_314_1p</v>
      </c>
      <c r="B37" s="49" t="str">
        <f>IFERROR(__xludf.DUMMYFUNCTION("""COMPUTED_VALUE"""),"[FILE_NAME]_314_1p")</f>
        <v>[FILE_NAME]_314_1p</v>
      </c>
      <c r="C37" s="49" t="str">
        <f>IFERROR(__xludf.DUMMYFUNCTION("""COMPUTED_VALUE"""),"314_1p")</f>
        <v>314_1p</v>
      </c>
      <c r="D37" s="49" t="str">
        <f>IFERROR(__xludf.DUMMYFUNCTION("""COMPUTED_VALUE"""),"314_1p")</f>
        <v>314_1p</v>
      </c>
    </row>
    <row r="38">
      <c r="A38" s="49" t="str">
        <f>IFERROR(__xludf.DUMMYFUNCTION("""COMPUTED_VALUE"""),"[FILE_NAME]_315_1p")</f>
        <v>[FILE_NAME]_315_1p</v>
      </c>
      <c r="B38" s="49" t="str">
        <f>IFERROR(__xludf.DUMMYFUNCTION("""COMPUTED_VALUE"""),"[FILE_NAME]_315_1p")</f>
        <v>[FILE_NAME]_315_1p</v>
      </c>
      <c r="C38" s="49" t="str">
        <f>IFERROR(__xludf.DUMMYFUNCTION("""COMPUTED_VALUE"""),"315_1p")</f>
        <v>315_1p</v>
      </c>
      <c r="D38" s="49" t="str">
        <f>IFERROR(__xludf.DUMMYFUNCTION("""COMPUTED_VALUE"""),"315_1p")</f>
        <v>315_1p</v>
      </c>
    </row>
    <row r="39">
      <c r="A39" s="49" t="str">
        <f>IFERROR(__xludf.DUMMYFUNCTION("""COMPUTED_VALUE"""),"[FILE_NAME]_316_1p")</f>
        <v>[FILE_NAME]_316_1p</v>
      </c>
      <c r="B39" s="49" t="str">
        <f>IFERROR(__xludf.DUMMYFUNCTION("""COMPUTED_VALUE"""),"[FILE_NAME]_316_1p")</f>
        <v>[FILE_NAME]_316_1p</v>
      </c>
      <c r="C39" s="49" t="str">
        <f>IFERROR(__xludf.DUMMYFUNCTION("""COMPUTED_VALUE"""),"316_1p")</f>
        <v>316_1p</v>
      </c>
      <c r="D39" s="49" t="str">
        <f>IFERROR(__xludf.DUMMYFUNCTION("""COMPUTED_VALUE"""),"316_1p")</f>
        <v>316_1p</v>
      </c>
    </row>
    <row r="40">
      <c r="A40" s="49" t="str">
        <f>IFERROR(__xludf.DUMMYFUNCTION("""COMPUTED_VALUE"""),"[FILE_NAME]_317_1p")</f>
        <v>[FILE_NAME]_317_1p</v>
      </c>
      <c r="B40" s="49" t="str">
        <f>IFERROR(__xludf.DUMMYFUNCTION("""COMPUTED_VALUE"""),"[FILE_NAME]_317_1p")</f>
        <v>[FILE_NAME]_317_1p</v>
      </c>
      <c r="C40" s="49" t="str">
        <f>IFERROR(__xludf.DUMMYFUNCTION("""COMPUTED_VALUE"""),"317_1p")</f>
        <v>317_1p</v>
      </c>
      <c r="D40" s="49" t="str">
        <f>IFERROR(__xludf.DUMMYFUNCTION("""COMPUTED_VALUE"""),"317_1p")</f>
        <v>317_1p</v>
      </c>
    </row>
    <row r="41">
      <c r="A41" s="49" t="str">
        <f>IFERROR(__xludf.DUMMYFUNCTION("""COMPUTED_VALUE"""),"[FILE_NAME]_318_1p")</f>
        <v>[FILE_NAME]_318_1p</v>
      </c>
      <c r="B41" s="49" t="str">
        <f>IFERROR(__xludf.DUMMYFUNCTION("""COMPUTED_VALUE"""),"[FILE_NAME]_318_1p")</f>
        <v>[FILE_NAME]_318_1p</v>
      </c>
      <c r="C41" s="49" t="str">
        <f>IFERROR(__xludf.DUMMYFUNCTION("""COMPUTED_VALUE"""),"318_1p")</f>
        <v>318_1p</v>
      </c>
      <c r="D41" s="49" t="str">
        <f>IFERROR(__xludf.DUMMYFUNCTION("""COMPUTED_VALUE"""),"318_1p")</f>
        <v>318_1p</v>
      </c>
    </row>
    <row r="42">
      <c r="A42" s="49" t="str">
        <f>IFERROR(__xludf.DUMMYFUNCTION("""COMPUTED_VALUE"""),"[FILE_NAME]_206_1p")</f>
        <v>[FILE_NAME]_206_1p</v>
      </c>
      <c r="B42" s="49" t="str">
        <f>IFERROR(__xludf.DUMMYFUNCTION("""COMPUTED_VALUE"""),"[FILE_NAME]_206_1p")</f>
        <v>[FILE_NAME]_206_1p</v>
      </c>
      <c r="C42" s="49" t="str">
        <f>IFERROR(__xludf.DUMMYFUNCTION("""COMPUTED_VALUE"""),"206_1p")</f>
        <v>206_1p</v>
      </c>
      <c r="D42" s="49" t="str">
        <f>IFERROR(__xludf.DUMMYFUNCTION("""COMPUTED_VALUE"""),"206_1p")</f>
        <v>206_1p</v>
      </c>
    </row>
    <row r="43">
      <c r="A43" s="49" t="str">
        <f>IFERROR(__xludf.DUMMYFUNCTION("""COMPUTED_VALUE"""),"[FILE_NAME]_205_1p")</f>
        <v>[FILE_NAME]_205_1p</v>
      </c>
      <c r="B43" s="49" t="str">
        <f>IFERROR(__xludf.DUMMYFUNCTION("""COMPUTED_VALUE"""),"[FILE_NAME]_205_1p")</f>
        <v>[FILE_NAME]_205_1p</v>
      </c>
      <c r="C43" s="49" t="str">
        <f>IFERROR(__xludf.DUMMYFUNCTION("""COMPUTED_VALUE"""),"205_1p")</f>
        <v>205_1p</v>
      </c>
      <c r="D43" s="49" t="str">
        <f>IFERROR(__xludf.DUMMYFUNCTION("""COMPUTED_VALUE"""),"205_1p")</f>
        <v>205_1p</v>
      </c>
    </row>
    <row r="44">
      <c r="A44" s="49" t="str">
        <f>IFERROR(__xludf.DUMMYFUNCTION("""COMPUTED_VALUE"""),"[FILE_NAME]_209_1p")</f>
        <v>[FILE_NAME]_209_1p</v>
      </c>
      <c r="B44" s="49" t="str">
        <f>IFERROR(__xludf.DUMMYFUNCTION("""COMPUTED_VALUE"""),"[FILE_NAME]_209_1p")</f>
        <v>[FILE_NAME]_209_1p</v>
      </c>
      <c r="C44" s="49" t="str">
        <f>IFERROR(__xludf.DUMMYFUNCTION("""COMPUTED_VALUE"""),"209_1p")</f>
        <v>209_1p</v>
      </c>
      <c r="D44" s="49" t="str">
        <f>IFERROR(__xludf.DUMMYFUNCTION("""COMPUTED_VALUE"""),"209_1p")</f>
        <v>209_1p</v>
      </c>
    </row>
    <row r="45">
      <c r="A45" s="49" t="str">
        <f>IFERROR(__xludf.DUMMYFUNCTION("""COMPUTED_VALUE"""),"[FILE_NAME]_210_1p")</f>
        <v>[FILE_NAME]_210_1p</v>
      </c>
      <c r="B45" s="49" t="str">
        <f>IFERROR(__xludf.DUMMYFUNCTION("""COMPUTED_VALUE"""),"[FILE_NAME]_210_1p")</f>
        <v>[FILE_NAME]_210_1p</v>
      </c>
      <c r="C45" s="49" t="str">
        <f>IFERROR(__xludf.DUMMYFUNCTION("""COMPUTED_VALUE"""),"210_1p")</f>
        <v>210_1p</v>
      </c>
      <c r="D45" s="49" t="str">
        <f>IFERROR(__xludf.DUMMYFUNCTION("""COMPUTED_VALUE"""),"210_1p")</f>
        <v>210_1p</v>
      </c>
    </row>
    <row r="130">
      <c r="A130" s="51"/>
      <c r="B130" s="51"/>
      <c r="C130" s="51"/>
      <c r="D130" s="51"/>
      <c r="E130" s="25"/>
    </row>
    <row r="131">
      <c r="A131" s="51"/>
      <c r="B131" s="51"/>
      <c r="C131" s="51"/>
      <c r="D131" s="51"/>
      <c r="E131" s="25"/>
    </row>
    <row r="132">
      <c r="A132" s="51"/>
      <c r="B132" s="51"/>
      <c r="C132" s="51"/>
      <c r="D132" s="51"/>
      <c r="E132" s="25"/>
    </row>
  </sheetData>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64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8.75"/>
    <col customWidth="1" min="3" max="3" width="8.38"/>
    <col customWidth="1" min="4" max="4" width="7.38"/>
    <col customWidth="1" min="5" max="5" width="11.13"/>
    <col customWidth="1" min="6" max="6" width="8.0"/>
    <col customWidth="1" min="7" max="7" width="18.63"/>
    <col customWidth="1" min="8" max="8" width="3.88"/>
    <col customWidth="1" min="9" max="9" width="4.13"/>
    <col customWidth="1" min="10" max="10" width="10.63"/>
    <col customWidth="1" min="11" max="11" width="7.5"/>
    <col customWidth="1" min="12" max="12" width="10.25"/>
    <col customWidth="1" min="13" max="13" width="6.25"/>
    <col customWidth="1" min="14" max="14" width="12.88"/>
    <col customWidth="1" min="15" max="15" width="9.38"/>
    <col customWidth="1" min="16" max="16" width="8.88"/>
    <col customWidth="1" min="17" max="17" width="13.63"/>
  </cols>
  <sheetData>
    <row r="1">
      <c r="A1" s="184" t="s">
        <v>1656</v>
      </c>
      <c r="B1" s="184" t="s">
        <v>2962</v>
      </c>
      <c r="C1" s="184" t="s">
        <v>2963</v>
      </c>
      <c r="D1" s="184" t="s">
        <v>2964</v>
      </c>
      <c r="E1" s="184" t="s">
        <v>2965</v>
      </c>
      <c r="F1" s="184" t="s">
        <v>2966</v>
      </c>
      <c r="G1" s="184" t="s">
        <v>2967</v>
      </c>
      <c r="H1" s="184" t="s">
        <v>2968</v>
      </c>
      <c r="I1" s="184" t="s">
        <v>2969</v>
      </c>
      <c r="J1" s="184" t="s">
        <v>2970</v>
      </c>
      <c r="K1" s="184" t="s">
        <v>2971</v>
      </c>
      <c r="L1" s="184" t="s">
        <v>2972</v>
      </c>
      <c r="M1" s="184" t="s">
        <v>2973</v>
      </c>
      <c r="N1" s="184" t="s">
        <v>2974</v>
      </c>
      <c r="O1" s="184" t="s">
        <v>2975</v>
      </c>
      <c r="P1" s="184" t="s">
        <v>2976</v>
      </c>
      <c r="Q1" s="184" t="s">
        <v>2977</v>
      </c>
      <c r="R1" s="69"/>
      <c r="S1" s="69"/>
      <c r="T1" s="69"/>
      <c r="U1" s="69"/>
      <c r="V1" s="69"/>
      <c r="W1" s="69"/>
      <c r="X1" s="69"/>
      <c r="Y1" s="69"/>
      <c r="Z1" s="69"/>
    </row>
    <row r="2">
      <c r="A2" s="11" t="s">
        <v>2995</v>
      </c>
      <c r="B2" s="11" t="s">
        <v>2995</v>
      </c>
      <c r="C2" s="11" t="s">
        <v>2979</v>
      </c>
      <c r="D2" s="11"/>
      <c r="I2" s="11" t="s">
        <v>2979</v>
      </c>
    </row>
    <row r="3">
      <c r="A3" s="11" t="s">
        <v>2996</v>
      </c>
      <c r="B3" s="11" t="s">
        <v>2996</v>
      </c>
      <c r="C3" s="11" t="s">
        <v>2981</v>
      </c>
      <c r="D3" s="11"/>
      <c r="I3" s="11" t="s">
        <v>2981</v>
      </c>
    </row>
    <row r="4">
      <c r="A4" s="11" t="s">
        <v>2997</v>
      </c>
      <c r="B4" s="11" t="s">
        <v>2997</v>
      </c>
      <c r="C4" s="11" t="s">
        <v>2983</v>
      </c>
      <c r="D4" s="11"/>
      <c r="I4" s="11" t="s">
        <v>2983</v>
      </c>
    </row>
    <row r="5">
      <c r="A5" s="11" t="s">
        <v>2998</v>
      </c>
      <c r="B5" s="11" t="s">
        <v>2998</v>
      </c>
      <c r="C5" s="11" t="s">
        <v>2985</v>
      </c>
      <c r="D5" s="11"/>
      <c r="I5" s="11" t="s">
        <v>2985</v>
      </c>
    </row>
    <row r="6">
      <c r="A6" s="11" t="s">
        <v>2999</v>
      </c>
      <c r="B6" s="11" t="s">
        <v>2999</v>
      </c>
      <c r="C6" s="11" t="s">
        <v>2987</v>
      </c>
      <c r="D6" s="11"/>
      <c r="I6" s="11" t="s">
        <v>2987</v>
      </c>
    </row>
    <row r="7">
      <c r="A7" s="11" t="s">
        <v>3000</v>
      </c>
      <c r="B7" s="11" t="s">
        <v>3000</v>
      </c>
      <c r="C7" s="11" t="s">
        <v>157</v>
      </c>
      <c r="D7" s="11"/>
      <c r="I7" s="11" t="s">
        <v>157</v>
      </c>
    </row>
    <row r="8">
      <c r="A8" s="11" t="s">
        <v>3001</v>
      </c>
      <c r="B8" s="11" t="s">
        <v>3001</v>
      </c>
      <c r="C8" s="11" t="s">
        <v>2990</v>
      </c>
      <c r="D8" s="11"/>
      <c r="I8" s="11" t="s">
        <v>2990</v>
      </c>
    </row>
    <row r="9">
      <c r="A9" s="11" t="s">
        <v>3002</v>
      </c>
      <c r="B9" s="11" t="s">
        <v>3002</v>
      </c>
      <c r="C9" s="11" t="s">
        <v>2992</v>
      </c>
      <c r="D9" s="11"/>
      <c r="I9" s="11" t="s">
        <v>2992</v>
      </c>
    </row>
    <row r="10">
      <c r="A10" s="11" t="s">
        <v>3003</v>
      </c>
      <c r="B10" s="11" t="s">
        <v>3003</v>
      </c>
      <c r="C10" s="11" t="s">
        <v>162</v>
      </c>
      <c r="D10" s="11"/>
      <c r="I10" s="11" t="s">
        <v>162</v>
      </c>
    </row>
    <row r="11">
      <c r="A11" s="11" t="s">
        <v>3004</v>
      </c>
      <c r="B11" s="11" t="s">
        <v>3004</v>
      </c>
      <c r="C11" s="11" t="s">
        <v>163</v>
      </c>
      <c r="D11" s="11"/>
      <c r="I11" s="11" t="s">
        <v>163</v>
      </c>
    </row>
    <row r="12">
      <c r="A12" s="11" t="s">
        <v>3005</v>
      </c>
      <c r="B12" s="11" t="s">
        <v>3005</v>
      </c>
      <c r="C12" s="11" t="s">
        <v>278</v>
      </c>
      <c r="D12" s="11" t="s">
        <v>278</v>
      </c>
    </row>
    <row r="13">
      <c r="A13" s="11" t="s">
        <v>3006</v>
      </c>
      <c r="B13" s="11" t="s">
        <v>3006</v>
      </c>
      <c r="C13" s="11" t="s">
        <v>274</v>
      </c>
      <c r="D13" s="11" t="s">
        <v>274</v>
      </c>
    </row>
    <row r="14">
      <c r="A14" s="11" t="s">
        <v>3007</v>
      </c>
      <c r="B14" s="11" t="s">
        <v>3007</v>
      </c>
      <c r="C14" s="11" t="s">
        <v>270</v>
      </c>
      <c r="D14" s="11" t="s">
        <v>270</v>
      </c>
    </row>
    <row r="15">
      <c r="A15" s="11" t="s">
        <v>3008</v>
      </c>
      <c r="B15" s="11" t="s">
        <v>3008</v>
      </c>
      <c r="C15" s="11" t="s">
        <v>262</v>
      </c>
      <c r="D15" s="11" t="s">
        <v>262</v>
      </c>
    </row>
    <row r="16">
      <c r="A16" s="11" t="s">
        <v>3009</v>
      </c>
      <c r="B16" s="11" t="s">
        <v>3009</v>
      </c>
      <c r="C16" s="11" t="s">
        <v>266</v>
      </c>
      <c r="D16" s="11" t="s">
        <v>266</v>
      </c>
    </row>
    <row r="17">
      <c r="A17" s="11" t="s">
        <v>3010</v>
      </c>
      <c r="B17" s="11" t="s">
        <v>3010</v>
      </c>
      <c r="C17" s="11" t="s">
        <v>258</v>
      </c>
      <c r="D17" s="11" t="s">
        <v>258</v>
      </c>
    </row>
    <row r="18">
      <c r="A18" s="11" t="s">
        <v>3011</v>
      </c>
      <c r="B18" s="11" t="s">
        <v>3011</v>
      </c>
      <c r="C18" s="11" t="s">
        <v>254</v>
      </c>
      <c r="D18" s="11" t="s">
        <v>254</v>
      </c>
    </row>
    <row r="19">
      <c r="A19" s="11" t="s">
        <v>3012</v>
      </c>
      <c r="B19" s="11" t="s">
        <v>3012</v>
      </c>
      <c r="C19" s="11" t="s">
        <v>245</v>
      </c>
      <c r="D19" s="11" t="s">
        <v>245</v>
      </c>
    </row>
    <row r="20">
      <c r="A20" s="11" t="s">
        <v>3013</v>
      </c>
      <c r="B20" s="11" t="s">
        <v>3013</v>
      </c>
      <c r="C20" s="11" t="s">
        <v>250</v>
      </c>
      <c r="D20" s="11" t="s">
        <v>250</v>
      </c>
    </row>
    <row r="21">
      <c r="A21" s="11" t="s">
        <v>3014</v>
      </c>
      <c r="B21" s="11" t="s">
        <v>3014</v>
      </c>
      <c r="C21" s="11" t="s">
        <v>133</v>
      </c>
      <c r="D21" s="11" t="s">
        <v>133</v>
      </c>
    </row>
    <row r="22">
      <c r="A22" s="11" t="s">
        <v>3015</v>
      </c>
      <c r="B22" s="11" t="s">
        <v>3015</v>
      </c>
      <c r="C22" s="11" t="s">
        <v>188</v>
      </c>
      <c r="D22" s="11" t="s">
        <v>188</v>
      </c>
    </row>
    <row r="23">
      <c r="A23" s="11" t="s">
        <v>3016</v>
      </c>
      <c r="B23" s="11" t="s">
        <v>3016</v>
      </c>
      <c r="C23" s="11" t="s">
        <v>206</v>
      </c>
      <c r="D23" s="11" t="s">
        <v>206</v>
      </c>
    </row>
    <row r="24">
      <c r="A24" s="11" t="s">
        <v>3017</v>
      </c>
      <c r="B24" s="11" t="s">
        <v>3017</v>
      </c>
      <c r="C24" s="11" t="s">
        <v>151</v>
      </c>
      <c r="D24" s="11" t="s">
        <v>151</v>
      </c>
    </row>
    <row r="25">
      <c r="A25" s="11" t="s">
        <v>3018</v>
      </c>
      <c r="B25" s="11" t="s">
        <v>3018</v>
      </c>
      <c r="C25" s="11" t="s">
        <v>233</v>
      </c>
      <c r="D25" s="11" t="s">
        <v>233</v>
      </c>
    </row>
    <row r="26">
      <c r="A26" s="11" t="s">
        <v>3019</v>
      </c>
      <c r="B26" s="11" t="s">
        <v>3019</v>
      </c>
      <c r="C26" s="11" t="s">
        <v>127</v>
      </c>
      <c r="D26" s="11" t="s">
        <v>127</v>
      </c>
    </row>
    <row r="27">
      <c r="A27" s="11" t="s">
        <v>3020</v>
      </c>
      <c r="B27" s="11" t="s">
        <v>3020</v>
      </c>
      <c r="C27" s="11" t="s">
        <v>84</v>
      </c>
      <c r="D27" s="11" t="s">
        <v>84</v>
      </c>
    </row>
    <row r="28">
      <c r="A28" s="11" t="s">
        <v>3021</v>
      </c>
      <c r="B28" s="11" t="s">
        <v>3021</v>
      </c>
      <c r="C28" s="11" t="s">
        <v>176</v>
      </c>
      <c r="D28" s="11" t="s">
        <v>176</v>
      </c>
    </row>
    <row r="29">
      <c r="A29" s="11" t="s">
        <v>3022</v>
      </c>
      <c r="B29" s="11" t="s">
        <v>3022</v>
      </c>
      <c r="C29" s="11" t="s">
        <v>145</v>
      </c>
      <c r="D29" s="11" t="s">
        <v>145</v>
      </c>
    </row>
    <row r="30">
      <c r="A30" s="11" t="s">
        <v>3023</v>
      </c>
      <c r="B30" s="11" t="s">
        <v>3023</v>
      </c>
      <c r="C30" s="11" t="s">
        <v>139</v>
      </c>
      <c r="D30" s="11" t="s">
        <v>139</v>
      </c>
    </row>
    <row r="31">
      <c r="A31" s="11" t="s">
        <v>3024</v>
      </c>
      <c r="B31" s="11" t="s">
        <v>3024</v>
      </c>
      <c r="C31" s="11" t="s">
        <v>109</v>
      </c>
      <c r="D31" s="11" t="s">
        <v>109</v>
      </c>
    </row>
    <row r="32">
      <c r="A32" s="11" t="s">
        <v>3025</v>
      </c>
      <c r="B32" s="11" t="s">
        <v>3025</v>
      </c>
      <c r="C32" s="11" t="s">
        <v>239</v>
      </c>
      <c r="D32" s="11" t="s">
        <v>239</v>
      </c>
    </row>
    <row r="33">
      <c r="A33" s="11" t="s">
        <v>3026</v>
      </c>
      <c r="B33" s="11" t="s">
        <v>3026</v>
      </c>
      <c r="C33" s="11" t="s">
        <v>218</v>
      </c>
      <c r="D33" s="11" t="s">
        <v>218</v>
      </c>
    </row>
    <row r="34">
      <c r="A34" s="11" t="s">
        <v>3027</v>
      </c>
      <c r="B34" s="11" t="s">
        <v>3027</v>
      </c>
      <c r="C34" s="11" t="s">
        <v>170</v>
      </c>
      <c r="D34" s="11" t="s">
        <v>170</v>
      </c>
    </row>
    <row r="35">
      <c r="A35" s="11" t="s">
        <v>3028</v>
      </c>
      <c r="B35" s="11" t="s">
        <v>3028</v>
      </c>
      <c r="C35" s="11" t="s">
        <v>212</v>
      </c>
      <c r="D35" s="11" t="s">
        <v>212</v>
      </c>
    </row>
    <row r="36">
      <c r="A36" s="11" t="s">
        <v>3029</v>
      </c>
      <c r="B36" s="11" t="s">
        <v>3029</v>
      </c>
      <c r="C36" s="11" t="s">
        <v>200</v>
      </c>
      <c r="D36" s="11" t="s">
        <v>200</v>
      </c>
    </row>
    <row r="37">
      <c r="A37" s="11" t="s">
        <v>3030</v>
      </c>
      <c r="B37" s="11" t="s">
        <v>3030</v>
      </c>
      <c r="C37" s="11" t="s">
        <v>115</v>
      </c>
      <c r="D37" s="11" t="s">
        <v>115</v>
      </c>
    </row>
    <row r="38">
      <c r="A38" s="11" t="s">
        <v>3031</v>
      </c>
      <c r="B38" s="11" t="s">
        <v>3031</v>
      </c>
      <c r="C38" s="11" t="s">
        <v>103</v>
      </c>
      <c r="D38" s="11" t="s">
        <v>103</v>
      </c>
    </row>
    <row r="39">
      <c r="A39" s="11" t="s">
        <v>3032</v>
      </c>
      <c r="B39" s="11" t="s">
        <v>3032</v>
      </c>
      <c r="C39" s="11" t="s">
        <v>227</v>
      </c>
      <c r="D39" s="11" t="s">
        <v>227</v>
      </c>
    </row>
    <row r="40">
      <c r="A40" s="11" t="s">
        <v>3033</v>
      </c>
      <c r="B40" s="11" t="s">
        <v>3033</v>
      </c>
      <c r="C40" s="11" t="s">
        <v>97</v>
      </c>
      <c r="D40" s="11" t="s">
        <v>97</v>
      </c>
    </row>
    <row r="41">
      <c r="A41" s="11" t="s">
        <v>3034</v>
      </c>
      <c r="B41" s="11" t="s">
        <v>3034</v>
      </c>
      <c r="C41" s="11" t="s">
        <v>91</v>
      </c>
      <c r="D41" s="11" t="s">
        <v>91</v>
      </c>
    </row>
    <row r="42">
      <c r="A42" s="11" t="s">
        <v>3035</v>
      </c>
      <c r="B42" s="11" t="s">
        <v>3035</v>
      </c>
      <c r="C42" s="11" t="s">
        <v>164</v>
      </c>
      <c r="D42" s="11" t="s">
        <v>164</v>
      </c>
    </row>
    <row r="43">
      <c r="A43" s="11" t="s">
        <v>3036</v>
      </c>
      <c r="B43" s="11" t="s">
        <v>3036</v>
      </c>
      <c r="C43" s="11" t="s">
        <v>121</v>
      </c>
      <c r="D43" s="11" t="s">
        <v>121</v>
      </c>
    </row>
    <row r="44">
      <c r="A44" s="11" t="s">
        <v>3037</v>
      </c>
      <c r="B44" s="11" t="s">
        <v>3037</v>
      </c>
      <c r="C44" s="11" t="s">
        <v>182</v>
      </c>
      <c r="D44" s="11" t="s">
        <v>182</v>
      </c>
    </row>
    <row r="45">
      <c r="A45" s="11" t="s">
        <v>3038</v>
      </c>
      <c r="B45" s="11" t="s">
        <v>3038</v>
      </c>
      <c r="C45" s="11" t="s">
        <v>194</v>
      </c>
      <c r="D45" s="11" t="s">
        <v>194</v>
      </c>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row r="103">
      <c r="A103" s="11"/>
      <c r="B103" s="11"/>
      <c r="C103" s="11"/>
      <c r="D103" s="11"/>
    </row>
    <row r="104">
      <c r="A104" s="11"/>
      <c r="B104" s="11"/>
      <c r="C104" s="11"/>
      <c r="D104" s="11"/>
    </row>
    <row r="105">
      <c r="A105" s="11"/>
      <c r="B105" s="11"/>
      <c r="C105" s="11"/>
      <c r="D105" s="11"/>
    </row>
    <row r="106">
      <c r="A106" s="11"/>
      <c r="B106" s="11"/>
      <c r="C106" s="11"/>
      <c r="D106" s="11"/>
    </row>
    <row r="107">
      <c r="A107" s="11"/>
      <c r="B107" s="11"/>
      <c r="C107" s="11"/>
      <c r="D107" s="11"/>
    </row>
    <row r="108">
      <c r="A108" s="11"/>
      <c r="B108" s="11"/>
      <c r="C108" s="11"/>
      <c r="D108" s="11"/>
    </row>
    <row r="109">
      <c r="A109" s="11"/>
      <c r="B109" s="11"/>
      <c r="C109" s="11"/>
      <c r="D109" s="11"/>
    </row>
    <row r="110">
      <c r="A110" s="11"/>
      <c r="B110" s="11"/>
      <c r="C110" s="11"/>
      <c r="D110" s="11"/>
    </row>
    <row r="111">
      <c r="A111" s="11"/>
      <c r="B111" s="11"/>
      <c r="C111" s="11"/>
      <c r="D111" s="11"/>
    </row>
    <row r="112">
      <c r="A112" s="11"/>
      <c r="B112" s="11"/>
      <c r="C112" s="11"/>
      <c r="D112" s="11"/>
    </row>
    <row r="113">
      <c r="A113" s="11"/>
      <c r="B113" s="11"/>
      <c r="C113" s="11"/>
      <c r="D113" s="11"/>
    </row>
    <row r="114">
      <c r="A114" s="11"/>
      <c r="B114" s="11"/>
      <c r="C114" s="11"/>
      <c r="D114" s="11"/>
    </row>
    <row r="115">
      <c r="A115" s="11"/>
      <c r="B115" s="11"/>
      <c r="C115" s="11"/>
      <c r="D115" s="11"/>
    </row>
    <row r="116">
      <c r="A116" s="11"/>
      <c r="B116" s="11"/>
      <c r="C116" s="11"/>
      <c r="D116" s="11"/>
    </row>
    <row r="117">
      <c r="A117" s="11"/>
      <c r="B117" s="11"/>
      <c r="C117" s="11"/>
      <c r="D117" s="11"/>
    </row>
    <row r="118">
      <c r="A118" s="11"/>
      <c r="B118" s="11"/>
      <c r="C118" s="11"/>
      <c r="D118" s="11"/>
    </row>
    <row r="119">
      <c r="A119" s="11"/>
      <c r="B119" s="11"/>
      <c r="C119" s="11"/>
      <c r="D119" s="11"/>
    </row>
    <row r="120">
      <c r="A120" s="11"/>
      <c r="B120" s="11"/>
      <c r="C120" s="11"/>
      <c r="D120" s="11"/>
    </row>
    <row r="121">
      <c r="A121" s="11"/>
      <c r="B121" s="11"/>
      <c r="C121" s="11"/>
      <c r="D121" s="11"/>
    </row>
    <row r="122">
      <c r="A122" s="11"/>
      <c r="B122" s="11"/>
      <c r="C122" s="11"/>
      <c r="D122" s="11"/>
    </row>
    <row r="123">
      <c r="A123" s="11"/>
      <c r="B123" s="11"/>
      <c r="C123" s="11"/>
      <c r="D123" s="11"/>
    </row>
    <row r="124">
      <c r="A124" s="11"/>
      <c r="B124" s="11"/>
      <c r="C124" s="11"/>
      <c r="D124" s="11"/>
    </row>
    <row r="125">
      <c r="A125" s="11"/>
      <c r="B125" s="11"/>
      <c r="C125" s="11"/>
      <c r="D125" s="11"/>
    </row>
    <row r="126">
      <c r="A126" s="11"/>
      <c r="B126" s="11"/>
      <c r="C126" s="11"/>
      <c r="D126" s="11"/>
    </row>
    <row r="127">
      <c r="A127" s="11"/>
      <c r="B127" s="11"/>
      <c r="C127" s="11"/>
      <c r="D127" s="11"/>
    </row>
    <row r="128">
      <c r="A128" s="11"/>
      <c r="B128" s="11"/>
      <c r="C128" s="11"/>
      <c r="D128" s="11"/>
    </row>
    <row r="129">
      <c r="A129" s="11"/>
      <c r="B129" s="11"/>
      <c r="C129" s="11"/>
      <c r="D129" s="11"/>
    </row>
    <row r="130">
      <c r="A130" s="11"/>
      <c r="B130" s="11"/>
      <c r="C130" s="11"/>
      <c r="D130" s="11"/>
      <c r="I130" s="11"/>
    </row>
    <row r="131">
      <c r="A131" s="11"/>
      <c r="B131" s="11"/>
      <c r="C131" s="11"/>
      <c r="D131" s="11"/>
      <c r="I131" s="11"/>
    </row>
    <row r="132">
      <c r="A132" s="11"/>
      <c r="B132" s="11"/>
      <c r="C132" s="11"/>
      <c r="D132" s="11"/>
      <c r="I132" s="11"/>
    </row>
    <row r="133">
      <c r="A133" s="11"/>
      <c r="B133" s="11"/>
      <c r="C133" s="11"/>
      <c r="I133" s="11"/>
    </row>
    <row r="134">
      <c r="A134" s="11"/>
      <c r="B134" s="11"/>
      <c r="C134" s="11"/>
      <c r="I134" s="11"/>
    </row>
    <row r="135">
      <c r="A135" s="11"/>
      <c r="B135" s="11"/>
      <c r="C135" s="11"/>
      <c r="I135" s="11"/>
    </row>
    <row r="136">
      <c r="A136" s="11"/>
      <c r="B136" s="11"/>
      <c r="C136" s="11"/>
      <c r="I136" s="11"/>
    </row>
    <row r="137">
      <c r="A137" s="11"/>
      <c r="B137" s="11"/>
      <c r="C137" s="11"/>
      <c r="I137" s="11"/>
    </row>
    <row r="138">
      <c r="A138" s="11"/>
      <c r="B138" s="11"/>
      <c r="C138" s="11"/>
      <c r="I138" s="11"/>
    </row>
    <row r="139">
      <c r="A139" s="11"/>
      <c r="B139" s="11"/>
      <c r="C139" s="11"/>
      <c r="I139" s="11"/>
    </row>
    <row r="140">
      <c r="A140" s="11"/>
      <c r="B140" s="11"/>
      <c r="C140" s="11"/>
      <c r="I140" s="11"/>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646"/>
    <outlinePr summaryBelow="0" summaryRight="0"/>
    <pageSetUpPr fitToPage="1"/>
  </sheetPr>
  <sheetViews>
    <sheetView showGridLines="0" workbookViewId="0"/>
  </sheetViews>
  <sheetFormatPr customHeight="1" defaultColWidth="12.63" defaultRowHeight="15.75"/>
  <cols>
    <col customWidth="1" min="1" max="1" width="21.38"/>
    <col customWidth="1" min="2" max="2" width="15.38"/>
    <col customWidth="1" min="3" max="3" width="17.75"/>
    <col customWidth="1" min="4" max="4" width="21.38"/>
    <col customWidth="1" min="5" max="5" width="15.38"/>
  </cols>
  <sheetData>
    <row r="1" ht="33.75" customHeight="1">
      <c r="A1" s="226" t="str">
        <f>'Control Panel'!C66</f>
        <v>F-DE_2026-W19_TEST_01_05_2026</v>
      </c>
    </row>
    <row r="2" ht="15.75" customHeight="1">
      <c r="A2" s="227" t="s">
        <v>3039</v>
      </c>
      <c r="C2" s="227" t="s">
        <v>484</v>
      </c>
      <c r="D2" s="228" t="s">
        <v>2969</v>
      </c>
    </row>
    <row r="3" ht="90.0" customHeight="1">
      <c r="A3" s="229" t="str">
        <f>IFERROR(__xludf.DUMMYFUNCTION("FILTER('Test boxfile'!$A2:$A94,'Test boxfile'!$D2:$D94&lt;&gt;"""")"),"F-DE_2026-W19_TEST_30_04_2026_FR1")</f>
        <v>F-DE_2026-W19_TEST_30_04_2026_FR1</v>
      </c>
      <c r="B3" s="230" t="str">
        <f t="shared" ref="B3:B94" si="1">IF(A3="",,IMAGE("https://api.qrserver.com/v1/create-qr-code/?size=150x150&amp;margin=15&amp;data=" &amp; ENCODEURL(A3)))</f>
        <v/>
      </c>
      <c r="C3" s="229" t="str">
        <f t="array" ref="C3:C94">IF(A3:A94="",, XLOOKUP(RIGHT(A3:A94,6),exportP2L!A:A,exportP2L!B:B,,0))</f>
        <v/>
      </c>
      <c r="D3" s="229" t="str">
        <f>IFERROR(__xludf.DUMMYFUNCTION("FILTER('Test boxfile'!$A:$A,REGEXMATCH('Test boxfile'!$C:$C,""Ice""))"),"F-DE_2026-W19_TEST_30_04_2026_Ice1")</f>
        <v>F-DE_2026-W19_TEST_30_04_2026_Ice1</v>
      </c>
      <c r="E3" s="230" t="str">
        <f t="shared" ref="E3:E94" si="2">IF(D3="",,IMAGE("https://api.qrserver.com/v1/create-qr-code/?size=150x150&amp;margin=15&amp;data=" &amp; ENCODEURL(D3)))</f>
        <v/>
      </c>
    </row>
    <row r="4" ht="90.0" customHeight="1">
      <c r="A4" s="231" t="str">
        <f>IFERROR(__xludf.DUMMYFUNCTION("""COMPUTED_VALUE"""),"F-DE_2026-W19_TEST_30_04_2026_WB1")</f>
        <v>F-DE_2026-W19_TEST_30_04_2026_WB1</v>
      </c>
      <c r="B4" s="230" t="str">
        <f t="shared" si="1"/>
        <v/>
      </c>
      <c r="C4" s="231"/>
      <c r="D4" s="231" t="str">
        <f>IFERROR(__xludf.DUMMYFUNCTION("""COMPUTED_VALUE"""),"F-DE_2026-W19_TEST_30_04_2026_Ice2")</f>
        <v>F-DE_2026-W19_TEST_30_04_2026_Ice2</v>
      </c>
      <c r="E4" s="230" t="str">
        <f t="shared" si="2"/>
        <v/>
      </c>
    </row>
    <row r="5" ht="90.0" customHeight="1">
      <c r="A5" s="231" t="str">
        <f>IFERROR(__xludf.DUMMYFUNCTION("""COMPUTED_VALUE"""),"F-DE_2026-W19_TEST_30_04_2026_FLY1")</f>
        <v>F-DE_2026-W19_TEST_30_04_2026_FLY1</v>
      </c>
      <c r="B5" s="230" t="str">
        <f t="shared" si="1"/>
        <v/>
      </c>
      <c r="C5" s="229"/>
      <c r="D5" s="231" t="str">
        <f>IFERROR(__xludf.DUMMYFUNCTION("""COMPUTED_VALUE"""),"F-DE_2026-W19_TEST_30_04_2026_Ice3")</f>
        <v>F-DE_2026-W19_TEST_30_04_2026_Ice3</v>
      </c>
      <c r="E5" s="230" t="str">
        <f t="shared" si="2"/>
        <v/>
      </c>
    </row>
    <row r="6" ht="90.0" customHeight="1">
      <c r="A6" s="231" t="str">
        <f>IFERROR(__xludf.DUMMYFUNCTION("""COMPUTED_VALUE"""),"F-DE_2026-W19_TEST_30_04_2026_BAG1")</f>
        <v>F-DE_2026-W19_TEST_30_04_2026_BAG1</v>
      </c>
      <c r="B6" s="230" t="str">
        <f t="shared" si="1"/>
        <v/>
      </c>
      <c r="C6" s="229"/>
      <c r="D6" s="231" t="str">
        <f>IFERROR(__xludf.DUMMYFUNCTION("""COMPUTED_VALUE"""),"F-DE_2026-W19_TEST_30_04_2026_Ice4")</f>
        <v>F-DE_2026-W19_TEST_30_04_2026_Ice4</v>
      </c>
      <c r="E6" s="230" t="str">
        <f t="shared" si="2"/>
        <v/>
      </c>
    </row>
    <row r="7" ht="90.0" customHeight="1">
      <c r="A7" s="231" t="str">
        <f>IFERROR(__xludf.DUMMYFUNCTION("""COMPUTED_VALUE"""),"F-DE_2026-W19_TEST_30_04_2026_FLY2")</f>
        <v>F-DE_2026-W19_TEST_30_04_2026_FLY2</v>
      </c>
      <c r="B7" s="230" t="str">
        <f t="shared" si="1"/>
        <v/>
      </c>
      <c r="C7" s="229"/>
      <c r="D7" s="231" t="str">
        <f>IFERROR(__xludf.DUMMYFUNCTION("""COMPUTED_VALUE"""),"F-DE_2026-W19_TEST_30_04_2026_Ice5")</f>
        <v>F-DE_2026-W19_TEST_30_04_2026_Ice5</v>
      </c>
      <c r="E7" s="230" t="str">
        <f t="shared" si="2"/>
        <v/>
      </c>
    </row>
    <row r="8" ht="90.0" customHeight="1">
      <c r="A8" s="231" t="str">
        <f>IFERROR(__xludf.DUMMYFUNCTION("""COMPUTED_VALUE"""),"F-DE_2026-W19_TEST_30_04_2026_SOC1")</f>
        <v>F-DE_2026-W19_TEST_30_04_2026_SOC1</v>
      </c>
      <c r="B8" s="230" t="str">
        <f t="shared" si="1"/>
        <v/>
      </c>
      <c r="C8" s="229"/>
      <c r="D8" s="231" t="str">
        <f>IFERROR(__xludf.DUMMYFUNCTION("""COMPUTED_VALUE"""),"F-DE_2026-W19_TEST_30_04_2026_Ice6")</f>
        <v>F-DE_2026-W19_TEST_30_04_2026_Ice6</v>
      </c>
      <c r="E8" s="230" t="str">
        <f t="shared" si="2"/>
        <v/>
      </c>
    </row>
    <row r="9" ht="90.0" customHeight="1">
      <c r="A9" s="231" t="str">
        <f>IFERROR(__xludf.DUMMYFUNCTION("""COMPUTED_VALUE"""),"F-DE_2026-W19_TEST_30_04_2026_FLY3")</f>
        <v>F-DE_2026-W19_TEST_30_04_2026_FLY3</v>
      </c>
      <c r="B9" s="230" t="str">
        <f t="shared" si="1"/>
        <v/>
      </c>
      <c r="C9" s="229"/>
      <c r="D9" s="231" t="str">
        <f>IFERROR(__xludf.DUMMYFUNCTION("""COMPUTED_VALUE"""),"F-DE_2026-W19_TEST_30_04_2026_Ice7")</f>
        <v>F-DE_2026-W19_TEST_30_04_2026_Ice7</v>
      </c>
      <c r="E9" s="230" t="str">
        <f t="shared" si="2"/>
        <v/>
      </c>
    </row>
    <row r="10" ht="90.0" customHeight="1">
      <c r="A10" s="231" t="str">
        <f>IFERROR(__xludf.DUMMYFUNCTION("""COMPUTED_VALUE"""),"F-DE_2026-W19_TEST_30_04_2026_FLA1")</f>
        <v>F-DE_2026-W19_TEST_30_04_2026_FLA1</v>
      </c>
      <c r="B10" s="230" t="str">
        <f t="shared" si="1"/>
        <v/>
      </c>
      <c r="C10" s="229"/>
      <c r="D10" s="231" t="str">
        <f>IFERROR(__xludf.DUMMYFUNCTION("""COMPUTED_VALUE"""),"F-DE_2026-W19_TEST_30_04_2026_Ice8")</f>
        <v>F-DE_2026-W19_TEST_30_04_2026_Ice8</v>
      </c>
      <c r="E10" s="230" t="str">
        <f t="shared" si="2"/>
        <v/>
      </c>
    </row>
    <row r="11" ht="90.0" customHeight="1">
      <c r="A11" s="231" t="str">
        <f>IFERROR(__xludf.DUMMYFUNCTION("""COMPUTED_VALUE"""),"F-DE_2026-W19_TEST_30_04_2026_FLY4")</f>
        <v>F-DE_2026-W19_TEST_30_04_2026_FLY4</v>
      </c>
      <c r="B11" s="230" t="str">
        <f t="shared" si="1"/>
        <v/>
      </c>
      <c r="C11" s="229"/>
      <c r="D11" s="231" t="str">
        <f>IFERROR(__xludf.DUMMYFUNCTION("""COMPUTED_VALUE"""),"F-DE_2026-W19_TEST_30_04_2026_Ice9")</f>
        <v>F-DE_2026-W19_TEST_30_04_2026_Ice9</v>
      </c>
      <c r="E11" s="230" t="str">
        <f t="shared" si="2"/>
        <v/>
      </c>
    </row>
    <row r="12" ht="90.0" customHeight="1">
      <c r="A12" s="231" t="str">
        <f>IFERROR(__xludf.DUMMYFUNCTION("""COMPUTED_VALUE"""),"F-DE_2026-W19_TEST_30_04_2026_220_1p")</f>
        <v>F-DE_2026-W19_TEST_30_04_2026_220_1p</v>
      </c>
      <c r="B12" s="230" t="str">
        <f t="shared" si="1"/>
        <v/>
      </c>
      <c r="C12" s="229" t="s">
        <v>136</v>
      </c>
      <c r="D12" s="231" t="str">
        <f>IFERROR(__xludf.DUMMYFUNCTION("""COMPUTED_VALUE"""),"F-DE_2026-W19_TEST_30_04_2026_Ice12")</f>
        <v>F-DE_2026-W19_TEST_30_04_2026_Ice12</v>
      </c>
      <c r="E12" s="230" t="str">
        <f t="shared" si="2"/>
        <v/>
      </c>
    </row>
    <row r="13" ht="90.0" customHeight="1">
      <c r="A13" s="231" t="str">
        <f>IFERROR(__xludf.DUMMYFUNCTION("""COMPUTED_VALUE"""),"F-DE_2026-W19_TEST_30_04_2026_221_1p")</f>
        <v>F-DE_2026-W19_TEST_30_04_2026_221_1p</v>
      </c>
      <c r="B13" s="230" t="str">
        <f t="shared" si="1"/>
        <v/>
      </c>
      <c r="C13" s="229" t="s">
        <v>191</v>
      </c>
      <c r="D13" s="231"/>
      <c r="E13" s="230" t="str">
        <f t="shared" si="2"/>
        <v/>
      </c>
    </row>
    <row r="14" ht="90.0" customHeight="1">
      <c r="A14" s="231" t="str">
        <f>IFERROR(__xludf.DUMMYFUNCTION("""COMPUTED_VALUE"""),"F-DE_2026-W19_TEST_30_04_2026_222_1p")</f>
        <v>F-DE_2026-W19_TEST_30_04_2026_222_1p</v>
      </c>
      <c r="B14" s="230" t="str">
        <f t="shared" si="1"/>
        <v/>
      </c>
      <c r="C14" s="229" t="s">
        <v>209</v>
      </c>
      <c r="D14" s="231"/>
      <c r="E14" s="230" t="str">
        <f t="shared" si="2"/>
        <v/>
      </c>
    </row>
    <row r="15" ht="90.0" customHeight="1">
      <c r="A15" s="231" t="str">
        <f>IFERROR(__xludf.DUMMYFUNCTION("""COMPUTED_VALUE"""),"F-DE_2026-W19_TEST_30_04_2026_301_1p")</f>
        <v>F-DE_2026-W19_TEST_30_04_2026_301_1p</v>
      </c>
      <c r="B15" s="230" t="str">
        <f t="shared" si="1"/>
        <v/>
      </c>
      <c r="C15" s="229" t="s">
        <v>154</v>
      </c>
      <c r="D15" s="231"/>
      <c r="E15" s="230" t="str">
        <f t="shared" si="2"/>
        <v/>
      </c>
    </row>
    <row r="16" ht="90.0" customHeight="1">
      <c r="A16" s="231" t="str">
        <f>IFERROR(__xludf.DUMMYFUNCTION("""COMPUTED_VALUE"""),"F-DE_2026-W19_TEST_30_04_2026_302_1p")</f>
        <v>F-DE_2026-W19_TEST_30_04_2026_302_1p</v>
      </c>
      <c r="B16" s="230" t="str">
        <f t="shared" si="1"/>
        <v/>
      </c>
      <c r="C16" s="229" t="s">
        <v>236</v>
      </c>
      <c r="D16" s="231"/>
      <c r="E16" s="230" t="str">
        <f t="shared" si="2"/>
        <v/>
      </c>
    </row>
    <row r="17" ht="90.0" customHeight="1">
      <c r="A17" s="231" t="str">
        <f>IFERROR(__xludf.DUMMYFUNCTION("""COMPUTED_VALUE"""),"F-DE_2026-W19_TEST_30_04_2026_303_1p")</f>
        <v>F-DE_2026-W19_TEST_30_04_2026_303_1p</v>
      </c>
      <c r="B17" s="230" t="str">
        <f t="shared" si="1"/>
        <v/>
      </c>
      <c r="C17" s="229" t="s">
        <v>130</v>
      </c>
      <c r="D17" s="231"/>
      <c r="E17" s="230" t="str">
        <f t="shared" si="2"/>
        <v/>
      </c>
    </row>
    <row r="18" ht="90.0" customHeight="1">
      <c r="A18" s="231" t="str">
        <f>IFERROR(__xludf.DUMMYFUNCTION("""COMPUTED_VALUE"""),"F-DE_2026-W19_TEST_30_04_2026_304_1p")</f>
        <v>F-DE_2026-W19_TEST_30_04_2026_304_1p</v>
      </c>
      <c r="B18" s="230" t="str">
        <f t="shared" si="1"/>
        <v/>
      </c>
      <c r="C18" s="229" t="s">
        <v>87</v>
      </c>
      <c r="D18" s="231"/>
      <c r="E18" s="230" t="str">
        <f t="shared" si="2"/>
        <v/>
      </c>
    </row>
    <row r="19" ht="90.0" customHeight="1">
      <c r="A19" s="231" t="str">
        <f>IFERROR(__xludf.DUMMYFUNCTION("""COMPUTED_VALUE"""),"F-DE_2026-W19_TEST_30_04_2026_305_1p")</f>
        <v>F-DE_2026-W19_TEST_30_04_2026_305_1p</v>
      </c>
      <c r="B19" s="230" t="str">
        <f t="shared" si="1"/>
        <v/>
      </c>
      <c r="C19" s="229" t="s">
        <v>179</v>
      </c>
      <c r="D19" s="231"/>
      <c r="E19" s="230" t="str">
        <f t="shared" si="2"/>
        <v/>
      </c>
    </row>
    <row r="20" ht="90.0" customHeight="1">
      <c r="A20" s="231" t="str">
        <f>IFERROR(__xludf.DUMMYFUNCTION("""COMPUTED_VALUE"""),"F-DE_2026-W19_TEST_30_04_2026_306_1p")</f>
        <v>F-DE_2026-W19_TEST_30_04_2026_306_1p</v>
      </c>
      <c r="B20" s="230" t="str">
        <f t="shared" si="1"/>
        <v/>
      </c>
      <c r="C20" s="229" t="s">
        <v>148</v>
      </c>
      <c r="D20" s="231"/>
      <c r="E20" s="230" t="str">
        <f t="shared" si="2"/>
        <v/>
      </c>
    </row>
    <row r="21" ht="90.0" customHeight="1">
      <c r="A21" s="231" t="str">
        <f>IFERROR(__xludf.DUMMYFUNCTION("""COMPUTED_VALUE"""),"F-DE_2026-W19_TEST_30_04_2026_307_1p")</f>
        <v>F-DE_2026-W19_TEST_30_04_2026_307_1p</v>
      </c>
      <c r="B21" s="230" t="str">
        <f t="shared" si="1"/>
        <v/>
      </c>
      <c r="C21" s="229" t="s">
        <v>142</v>
      </c>
      <c r="D21" s="231"/>
      <c r="E21" s="230" t="str">
        <f t="shared" si="2"/>
        <v/>
      </c>
    </row>
    <row r="22" ht="90.0" customHeight="1">
      <c r="A22" s="231" t="str">
        <f>IFERROR(__xludf.DUMMYFUNCTION("""COMPUTED_VALUE"""),"F-DE_2026-W19_TEST_30_04_2026_308_1p")</f>
        <v>F-DE_2026-W19_TEST_30_04_2026_308_1p</v>
      </c>
      <c r="B22" s="230" t="str">
        <f t="shared" si="1"/>
        <v/>
      </c>
      <c r="C22" s="229" t="s">
        <v>3040</v>
      </c>
      <c r="D22" s="231"/>
      <c r="E22" s="230" t="str">
        <f t="shared" si="2"/>
        <v/>
      </c>
    </row>
    <row r="23" ht="90.0" customHeight="1">
      <c r="A23" s="231" t="str">
        <f>IFERROR(__xludf.DUMMYFUNCTION("""COMPUTED_VALUE"""),"F-DE_2026-W19_TEST_30_04_2026_309_1p")</f>
        <v>F-DE_2026-W19_TEST_30_04_2026_309_1p</v>
      </c>
      <c r="B23" s="230" t="str">
        <f t="shared" si="1"/>
        <v/>
      </c>
      <c r="C23" s="229" t="s">
        <v>242</v>
      </c>
      <c r="D23" s="231"/>
      <c r="E23" s="230" t="str">
        <f t="shared" si="2"/>
        <v/>
      </c>
    </row>
    <row r="24" ht="90.0" customHeight="1">
      <c r="A24" s="231" t="str">
        <f>IFERROR(__xludf.DUMMYFUNCTION("""COMPUTED_VALUE"""),"F-DE_2026-W19_TEST_30_04_2026_310_1p")</f>
        <v>F-DE_2026-W19_TEST_30_04_2026_310_1p</v>
      </c>
      <c r="B24" s="230" t="str">
        <f t="shared" si="1"/>
        <v/>
      </c>
      <c r="C24" s="229" t="s">
        <v>221</v>
      </c>
      <c r="D24" s="231"/>
      <c r="E24" s="230" t="str">
        <f t="shared" si="2"/>
        <v/>
      </c>
    </row>
    <row r="25" ht="90.0" customHeight="1">
      <c r="A25" s="231" t="str">
        <f>IFERROR(__xludf.DUMMYFUNCTION("""COMPUTED_VALUE"""),"F-DE_2026-W19_TEST_30_04_2026_311_1p")</f>
        <v>F-DE_2026-W19_TEST_30_04_2026_311_1p</v>
      </c>
      <c r="B25" s="230" t="str">
        <f t="shared" si="1"/>
        <v/>
      </c>
      <c r="C25" s="230" t="s">
        <v>173</v>
      </c>
      <c r="D25" s="231"/>
      <c r="E25" s="230" t="str">
        <f t="shared" si="2"/>
        <v/>
      </c>
    </row>
    <row r="26" ht="90.0" customHeight="1">
      <c r="A26" s="231" t="str">
        <f>IFERROR(__xludf.DUMMYFUNCTION("""COMPUTED_VALUE"""),"F-DE_2026-W19_TEST_30_04_2026_312_1p")</f>
        <v>F-DE_2026-W19_TEST_30_04_2026_312_1p</v>
      </c>
      <c r="B26" s="230" t="str">
        <f t="shared" si="1"/>
        <v/>
      </c>
      <c r="C26" s="230" t="s">
        <v>215</v>
      </c>
      <c r="D26" s="231"/>
      <c r="E26" s="230" t="str">
        <f t="shared" si="2"/>
        <v/>
      </c>
    </row>
    <row r="27" ht="90.0" customHeight="1">
      <c r="A27" s="231" t="str">
        <f>IFERROR(__xludf.DUMMYFUNCTION("""COMPUTED_VALUE"""),"F-DE_2026-W19_TEST_30_04_2026_313_1p")</f>
        <v>F-DE_2026-W19_TEST_30_04_2026_313_1p</v>
      </c>
      <c r="B27" s="230" t="str">
        <f t="shared" si="1"/>
        <v/>
      </c>
      <c r="C27" s="230" t="s">
        <v>203</v>
      </c>
      <c r="D27" s="231"/>
      <c r="E27" s="230" t="str">
        <f t="shared" si="2"/>
        <v/>
      </c>
    </row>
    <row r="28" ht="90.0" customHeight="1">
      <c r="A28" s="231" t="str">
        <f>IFERROR(__xludf.DUMMYFUNCTION("""COMPUTED_VALUE"""),"F-DE_2026-W19_TEST_30_04_2026_314_1p")</f>
        <v>F-DE_2026-W19_TEST_30_04_2026_314_1p</v>
      </c>
      <c r="B28" s="230" t="str">
        <f t="shared" si="1"/>
        <v/>
      </c>
      <c r="C28" s="230" t="s">
        <v>118</v>
      </c>
      <c r="D28" s="231"/>
      <c r="E28" s="230" t="str">
        <f t="shared" si="2"/>
        <v/>
      </c>
    </row>
    <row r="29" ht="90.0" customHeight="1">
      <c r="A29" s="231" t="str">
        <f>IFERROR(__xludf.DUMMYFUNCTION("""COMPUTED_VALUE"""),"F-DE_2026-W19_TEST_30_04_2026_315_1p")</f>
        <v>F-DE_2026-W19_TEST_30_04_2026_315_1p</v>
      </c>
      <c r="B29" s="230" t="str">
        <f t="shared" si="1"/>
        <v/>
      </c>
      <c r="C29" s="230" t="s">
        <v>106</v>
      </c>
      <c r="D29" s="231"/>
      <c r="E29" s="230" t="str">
        <f t="shared" si="2"/>
        <v/>
      </c>
    </row>
    <row r="30" ht="90.0" customHeight="1">
      <c r="A30" s="231" t="str">
        <f>IFERROR(__xludf.DUMMYFUNCTION("""COMPUTED_VALUE"""),"F-DE_2026-W19_TEST_30_04_2026_316_1p")</f>
        <v>F-DE_2026-W19_TEST_30_04_2026_316_1p</v>
      </c>
      <c r="B30" s="230" t="str">
        <f t="shared" si="1"/>
        <v/>
      </c>
      <c r="C30" s="230" t="s">
        <v>230</v>
      </c>
      <c r="D30" s="231"/>
      <c r="E30" s="230" t="str">
        <f t="shared" si="2"/>
        <v/>
      </c>
    </row>
    <row r="31" ht="90.0" customHeight="1">
      <c r="A31" s="231" t="str">
        <f>IFERROR(__xludf.DUMMYFUNCTION("""COMPUTED_VALUE"""),"F-DE_2026-W19_TEST_30_04_2026_317_1p")</f>
        <v>F-DE_2026-W19_TEST_30_04_2026_317_1p</v>
      </c>
      <c r="B31" s="230" t="str">
        <f t="shared" si="1"/>
        <v/>
      </c>
      <c r="C31" s="230" t="s">
        <v>100</v>
      </c>
      <c r="D31" s="231"/>
      <c r="E31" s="230" t="str">
        <f t="shared" si="2"/>
        <v/>
      </c>
    </row>
    <row r="32" ht="90.0" customHeight="1">
      <c r="A32" s="231" t="str">
        <f>IFERROR(__xludf.DUMMYFUNCTION("""COMPUTED_VALUE"""),"F-DE_2026-W19_TEST_30_04_2026_318_1p")</f>
        <v>F-DE_2026-W19_TEST_30_04_2026_318_1p</v>
      </c>
      <c r="B32" s="230" t="str">
        <f t="shared" si="1"/>
        <v/>
      </c>
      <c r="C32" s="230" t="s">
        <v>94</v>
      </c>
      <c r="D32" s="231"/>
      <c r="E32" s="230" t="str">
        <f t="shared" si="2"/>
        <v/>
      </c>
    </row>
    <row r="33" ht="90.0" customHeight="1">
      <c r="A33" s="231" t="str">
        <f>IFERROR(__xludf.DUMMYFUNCTION("""COMPUTED_VALUE"""),"F-DE_2026-W19_TEST_30_04_2026_206_1p")</f>
        <v>F-DE_2026-W19_TEST_30_04_2026_206_1p</v>
      </c>
      <c r="B33" s="230" t="str">
        <f t="shared" si="1"/>
        <v/>
      </c>
      <c r="C33" s="230" t="s">
        <v>167</v>
      </c>
      <c r="D33" s="231"/>
      <c r="E33" s="230" t="str">
        <f t="shared" si="2"/>
        <v/>
      </c>
    </row>
    <row r="34" ht="90.0" customHeight="1">
      <c r="A34" s="231" t="str">
        <f>IFERROR(__xludf.DUMMYFUNCTION("""COMPUTED_VALUE"""),"F-DE_2026-W19_TEST_30_04_2026_205_1p")</f>
        <v>F-DE_2026-W19_TEST_30_04_2026_205_1p</v>
      </c>
      <c r="B34" s="230" t="str">
        <f t="shared" si="1"/>
        <v/>
      </c>
      <c r="C34" s="230" t="s">
        <v>124</v>
      </c>
      <c r="D34" s="231"/>
      <c r="E34" s="230" t="str">
        <f t="shared" si="2"/>
        <v/>
      </c>
    </row>
    <row r="35" ht="90.0" customHeight="1">
      <c r="A35" s="231" t="str">
        <f>IFERROR(__xludf.DUMMYFUNCTION("""COMPUTED_VALUE"""),"F-DE_2026-W19_TEST_30_04_2026_209_1p")</f>
        <v>F-DE_2026-W19_TEST_30_04_2026_209_1p</v>
      </c>
      <c r="B35" s="230" t="str">
        <f t="shared" si="1"/>
        <v/>
      </c>
      <c r="C35" s="230" t="s">
        <v>185</v>
      </c>
      <c r="D35" s="231"/>
      <c r="E35" s="230" t="str">
        <f t="shared" si="2"/>
        <v/>
      </c>
    </row>
    <row r="36" ht="90.0" customHeight="1">
      <c r="A36" s="231" t="str">
        <f>IFERROR(__xludf.DUMMYFUNCTION("""COMPUTED_VALUE"""),"F-DE_2026-W19_TEST_30_04_2026_210_1p")</f>
        <v>F-DE_2026-W19_TEST_30_04_2026_210_1p</v>
      </c>
      <c r="B36" s="230" t="str">
        <f t="shared" si="1"/>
        <v/>
      </c>
      <c r="C36" s="230" t="s">
        <v>197</v>
      </c>
      <c r="D36" s="231"/>
      <c r="E36" s="230" t="str">
        <f t="shared" si="2"/>
        <v/>
      </c>
    </row>
    <row r="37" ht="90.0" customHeight="1">
      <c r="A37" s="231"/>
      <c r="B37" s="230" t="str">
        <f t="shared" si="1"/>
        <v/>
      </c>
      <c r="C37" s="230"/>
      <c r="D37" s="231"/>
      <c r="E37" s="230" t="str">
        <f t="shared" si="2"/>
        <v/>
      </c>
    </row>
    <row r="38" ht="90.0" customHeight="1">
      <c r="A38" s="231"/>
      <c r="B38" s="230" t="str">
        <f t="shared" si="1"/>
        <v/>
      </c>
      <c r="C38" s="230"/>
      <c r="D38" s="231"/>
      <c r="E38" s="230" t="str">
        <f t="shared" si="2"/>
        <v/>
      </c>
    </row>
    <row r="39" ht="90.0" customHeight="1">
      <c r="A39" s="231"/>
      <c r="B39" s="230" t="str">
        <f t="shared" si="1"/>
        <v/>
      </c>
      <c r="C39" s="230"/>
      <c r="D39" s="231"/>
      <c r="E39" s="230" t="str">
        <f t="shared" si="2"/>
        <v/>
      </c>
    </row>
    <row r="40" ht="90.0" customHeight="1">
      <c r="A40" s="231"/>
      <c r="B40" s="230" t="str">
        <f t="shared" si="1"/>
        <v/>
      </c>
      <c r="C40" s="230"/>
      <c r="D40" s="231"/>
      <c r="E40" s="230" t="str">
        <f t="shared" si="2"/>
        <v/>
      </c>
    </row>
    <row r="41" ht="90.0" customHeight="1">
      <c r="A41" s="231"/>
      <c r="B41" s="230" t="str">
        <f t="shared" si="1"/>
        <v/>
      </c>
      <c r="C41" s="230"/>
      <c r="D41" s="231"/>
      <c r="E41" s="230" t="str">
        <f t="shared" si="2"/>
        <v/>
      </c>
    </row>
    <row r="42" ht="90.0" customHeight="1">
      <c r="A42" s="231"/>
      <c r="B42" s="230" t="str">
        <f t="shared" si="1"/>
        <v/>
      </c>
      <c r="C42" s="230"/>
      <c r="D42" s="231"/>
      <c r="E42" s="230" t="str">
        <f t="shared" si="2"/>
        <v/>
      </c>
    </row>
    <row r="43" ht="90.0" customHeight="1">
      <c r="A43" s="231"/>
      <c r="B43" s="230" t="str">
        <f t="shared" si="1"/>
        <v/>
      </c>
      <c r="C43" s="230"/>
      <c r="D43" s="231"/>
      <c r="E43" s="230" t="str">
        <f t="shared" si="2"/>
        <v/>
      </c>
    </row>
    <row r="44" ht="90.0" customHeight="1">
      <c r="A44" s="231"/>
      <c r="B44" s="230" t="str">
        <f t="shared" si="1"/>
        <v/>
      </c>
      <c r="C44" s="230"/>
      <c r="D44" s="231"/>
      <c r="E44" s="230" t="str">
        <f t="shared" si="2"/>
        <v/>
      </c>
    </row>
    <row r="45" ht="93.75" customHeight="1">
      <c r="A45" s="231"/>
      <c r="B45" s="230" t="str">
        <f t="shared" si="1"/>
        <v/>
      </c>
      <c r="C45" s="230"/>
      <c r="D45" s="231"/>
      <c r="E45" s="230" t="str">
        <f t="shared" si="2"/>
        <v/>
      </c>
    </row>
    <row r="46" ht="93.75" customHeight="1">
      <c r="A46" s="231"/>
      <c r="B46" s="230" t="str">
        <f t="shared" si="1"/>
        <v/>
      </c>
      <c r="C46" s="230"/>
      <c r="D46" s="231"/>
      <c r="E46" s="230" t="str">
        <f t="shared" si="2"/>
        <v/>
      </c>
    </row>
    <row r="47" ht="93.75" customHeight="1">
      <c r="A47" s="231"/>
      <c r="B47" s="230" t="str">
        <f t="shared" si="1"/>
        <v/>
      </c>
      <c r="C47" s="230"/>
      <c r="D47" s="231"/>
      <c r="E47" s="230" t="str">
        <f t="shared" si="2"/>
        <v/>
      </c>
    </row>
    <row r="48" ht="93.75" customHeight="1">
      <c r="A48" s="231"/>
      <c r="B48" s="230" t="str">
        <f t="shared" si="1"/>
        <v/>
      </c>
      <c r="C48" s="230"/>
      <c r="D48" s="231"/>
      <c r="E48" s="230" t="str">
        <f t="shared" si="2"/>
        <v/>
      </c>
    </row>
    <row r="49" ht="93.75" customHeight="1">
      <c r="A49" s="231"/>
      <c r="B49" s="230" t="str">
        <f t="shared" si="1"/>
        <v/>
      </c>
      <c r="C49" s="230"/>
      <c r="D49" s="231"/>
      <c r="E49" s="230" t="str">
        <f t="shared" si="2"/>
        <v/>
      </c>
    </row>
    <row r="50" ht="93.75" customHeight="1">
      <c r="A50" s="231"/>
      <c r="B50" s="230" t="str">
        <f t="shared" si="1"/>
        <v/>
      </c>
      <c r="C50" s="230"/>
      <c r="D50" s="231"/>
      <c r="E50" s="230" t="str">
        <f t="shared" si="2"/>
        <v/>
      </c>
    </row>
    <row r="51" ht="93.75" customHeight="1">
      <c r="A51" s="231"/>
      <c r="B51" s="230" t="str">
        <f t="shared" si="1"/>
        <v/>
      </c>
      <c r="C51" s="230"/>
      <c r="D51" s="231"/>
      <c r="E51" s="230" t="str">
        <f t="shared" si="2"/>
        <v/>
      </c>
    </row>
    <row r="52" ht="93.75" customHeight="1">
      <c r="A52" s="231"/>
      <c r="B52" s="230" t="str">
        <f t="shared" si="1"/>
        <v/>
      </c>
      <c r="C52" s="230"/>
      <c r="D52" s="231"/>
      <c r="E52" s="230" t="str">
        <f t="shared" si="2"/>
        <v/>
      </c>
    </row>
    <row r="53" ht="93.75" customHeight="1">
      <c r="A53" s="231"/>
      <c r="B53" s="230" t="str">
        <f t="shared" si="1"/>
        <v/>
      </c>
      <c r="C53" s="230"/>
      <c r="D53" s="231"/>
      <c r="E53" s="230" t="str">
        <f t="shared" si="2"/>
        <v/>
      </c>
    </row>
    <row r="54" ht="93.75" customHeight="1">
      <c r="A54" s="231"/>
      <c r="B54" s="230" t="str">
        <f t="shared" si="1"/>
        <v/>
      </c>
      <c r="C54" s="230"/>
      <c r="D54" s="231"/>
      <c r="E54" s="230" t="str">
        <f t="shared" si="2"/>
        <v/>
      </c>
    </row>
    <row r="55" ht="93.75" customHeight="1">
      <c r="A55" s="231"/>
      <c r="B55" s="230" t="str">
        <f t="shared" si="1"/>
        <v/>
      </c>
      <c r="C55" s="230"/>
      <c r="D55" s="231"/>
      <c r="E55" s="230" t="str">
        <f t="shared" si="2"/>
        <v/>
      </c>
    </row>
    <row r="56" ht="93.75" customHeight="1">
      <c r="A56" s="231"/>
      <c r="B56" s="230" t="str">
        <f t="shared" si="1"/>
        <v/>
      </c>
      <c r="C56" s="230"/>
      <c r="D56" s="231"/>
      <c r="E56" s="230" t="str">
        <f t="shared" si="2"/>
        <v/>
      </c>
    </row>
    <row r="57" ht="93.75" customHeight="1">
      <c r="A57" s="231"/>
      <c r="B57" s="230" t="str">
        <f t="shared" si="1"/>
        <v/>
      </c>
      <c r="C57" s="230"/>
      <c r="D57" s="231"/>
      <c r="E57" s="230" t="str">
        <f t="shared" si="2"/>
        <v/>
      </c>
    </row>
    <row r="58" ht="93.75" customHeight="1">
      <c r="A58" s="231"/>
      <c r="B58" s="230" t="str">
        <f t="shared" si="1"/>
        <v/>
      </c>
      <c r="C58" s="230"/>
      <c r="D58" s="231"/>
      <c r="E58" s="230" t="str">
        <f t="shared" si="2"/>
        <v/>
      </c>
    </row>
    <row r="59" ht="93.75" customHeight="1">
      <c r="A59" s="231"/>
      <c r="B59" s="230" t="str">
        <f t="shared" si="1"/>
        <v/>
      </c>
      <c r="C59" s="230"/>
      <c r="D59" s="231"/>
      <c r="E59" s="230" t="str">
        <f t="shared" si="2"/>
        <v/>
      </c>
    </row>
    <row r="60" ht="93.75" customHeight="1">
      <c r="A60" s="231"/>
      <c r="B60" s="230" t="str">
        <f t="shared" si="1"/>
        <v/>
      </c>
      <c r="C60" s="230"/>
      <c r="D60" s="231"/>
      <c r="E60" s="230" t="str">
        <f t="shared" si="2"/>
        <v/>
      </c>
    </row>
    <row r="61" ht="93.75" customHeight="1">
      <c r="A61" s="231"/>
      <c r="B61" s="230" t="str">
        <f t="shared" si="1"/>
        <v/>
      </c>
      <c r="C61" s="230"/>
      <c r="D61" s="231"/>
      <c r="E61" s="230" t="str">
        <f t="shared" si="2"/>
        <v/>
      </c>
    </row>
    <row r="62" ht="93.75" customHeight="1">
      <c r="A62" s="231"/>
      <c r="B62" s="230" t="str">
        <f t="shared" si="1"/>
        <v/>
      </c>
      <c r="C62" s="230"/>
      <c r="D62" s="231"/>
      <c r="E62" s="230" t="str">
        <f t="shared" si="2"/>
        <v/>
      </c>
    </row>
    <row r="63" ht="93.75" customHeight="1">
      <c r="A63" s="231"/>
      <c r="B63" s="230" t="str">
        <f t="shared" si="1"/>
        <v/>
      </c>
      <c r="C63" s="230"/>
      <c r="D63" s="231"/>
      <c r="E63" s="230" t="str">
        <f t="shared" si="2"/>
        <v/>
      </c>
    </row>
    <row r="64" ht="93.75" customHeight="1">
      <c r="A64" s="231"/>
      <c r="B64" s="230" t="str">
        <f t="shared" si="1"/>
        <v/>
      </c>
      <c r="C64" s="230"/>
      <c r="D64" s="231"/>
      <c r="E64" s="230" t="str">
        <f t="shared" si="2"/>
        <v/>
      </c>
    </row>
    <row r="65" ht="93.75" customHeight="1">
      <c r="A65" s="231"/>
      <c r="B65" s="230" t="str">
        <f t="shared" si="1"/>
        <v/>
      </c>
      <c r="C65" s="230"/>
      <c r="D65" s="231"/>
      <c r="E65" s="230" t="str">
        <f t="shared" si="2"/>
        <v/>
      </c>
    </row>
    <row r="66" ht="93.75" customHeight="1">
      <c r="A66" s="231"/>
      <c r="B66" s="230" t="str">
        <f t="shared" si="1"/>
        <v/>
      </c>
      <c r="C66" s="230"/>
      <c r="D66" s="231"/>
      <c r="E66" s="230" t="str">
        <f t="shared" si="2"/>
        <v/>
      </c>
    </row>
    <row r="67" ht="93.75" customHeight="1">
      <c r="A67" s="231"/>
      <c r="B67" s="230" t="str">
        <f t="shared" si="1"/>
        <v/>
      </c>
      <c r="C67" s="230"/>
      <c r="D67" s="231"/>
      <c r="E67" s="230" t="str">
        <f t="shared" si="2"/>
        <v/>
      </c>
    </row>
    <row r="68" ht="93.75" customHeight="1">
      <c r="A68" s="231"/>
      <c r="B68" s="230" t="str">
        <f t="shared" si="1"/>
        <v/>
      </c>
      <c r="C68" s="230"/>
      <c r="D68" s="231"/>
      <c r="E68" s="230" t="str">
        <f t="shared" si="2"/>
        <v/>
      </c>
    </row>
    <row r="69" ht="93.75" customHeight="1">
      <c r="A69" s="231"/>
      <c r="B69" s="230" t="str">
        <f t="shared" si="1"/>
        <v/>
      </c>
      <c r="C69" s="230"/>
      <c r="D69" s="231"/>
      <c r="E69" s="230" t="str">
        <f t="shared" si="2"/>
        <v/>
      </c>
    </row>
    <row r="70" ht="93.75" customHeight="1">
      <c r="A70" s="231"/>
      <c r="B70" s="230" t="str">
        <f t="shared" si="1"/>
        <v/>
      </c>
      <c r="C70" s="230"/>
      <c r="D70" s="231"/>
      <c r="E70" s="230" t="str">
        <f t="shared" si="2"/>
        <v/>
      </c>
    </row>
    <row r="71" ht="93.75" customHeight="1">
      <c r="A71" s="231"/>
      <c r="B71" s="230" t="str">
        <f t="shared" si="1"/>
        <v/>
      </c>
      <c r="C71" s="230"/>
      <c r="D71" s="231"/>
      <c r="E71" s="230" t="str">
        <f t="shared" si="2"/>
        <v/>
      </c>
    </row>
    <row r="72" ht="93.75" customHeight="1">
      <c r="A72" s="231"/>
      <c r="B72" s="230" t="str">
        <f t="shared" si="1"/>
        <v/>
      </c>
      <c r="C72" s="230"/>
      <c r="D72" s="231"/>
      <c r="E72" s="230" t="str">
        <f t="shared" si="2"/>
        <v/>
      </c>
    </row>
    <row r="73" ht="93.75" customHeight="1">
      <c r="A73" s="231"/>
      <c r="B73" s="230" t="str">
        <f t="shared" si="1"/>
        <v/>
      </c>
      <c r="C73" s="230"/>
      <c r="D73" s="231"/>
      <c r="E73" s="230" t="str">
        <f t="shared" si="2"/>
        <v/>
      </c>
    </row>
    <row r="74" ht="93.75" customHeight="1">
      <c r="A74" s="231"/>
      <c r="B74" s="230" t="str">
        <f t="shared" si="1"/>
        <v/>
      </c>
      <c r="C74" s="230"/>
      <c r="D74" s="231"/>
      <c r="E74" s="230" t="str">
        <f t="shared" si="2"/>
        <v/>
      </c>
    </row>
    <row r="75" ht="93.75" customHeight="1">
      <c r="A75" s="231"/>
      <c r="B75" s="230" t="str">
        <f t="shared" si="1"/>
        <v/>
      </c>
      <c r="C75" s="230"/>
      <c r="D75" s="231"/>
      <c r="E75" s="230" t="str">
        <f t="shared" si="2"/>
        <v/>
      </c>
    </row>
    <row r="76" ht="93.75" customHeight="1">
      <c r="A76" s="231"/>
      <c r="B76" s="230" t="str">
        <f t="shared" si="1"/>
        <v/>
      </c>
      <c r="C76" s="230"/>
      <c r="D76" s="231"/>
      <c r="E76" s="230" t="str">
        <f t="shared" si="2"/>
        <v/>
      </c>
    </row>
    <row r="77" ht="93.75" customHeight="1">
      <c r="A77" s="231"/>
      <c r="B77" s="230" t="str">
        <f t="shared" si="1"/>
        <v/>
      </c>
      <c r="C77" s="230"/>
      <c r="D77" s="231"/>
      <c r="E77" s="230" t="str">
        <f t="shared" si="2"/>
        <v/>
      </c>
    </row>
    <row r="78" ht="93.75" customHeight="1">
      <c r="A78" s="231"/>
      <c r="B78" s="230" t="str">
        <f t="shared" si="1"/>
        <v/>
      </c>
      <c r="C78" s="230"/>
      <c r="D78" s="231"/>
      <c r="E78" s="230" t="str">
        <f t="shared" si="2"/>
        <v/>
      </c>
    </row>
    <row r="79" ht="93.75" customHeight="1">
      <c r="A79" s="231"/>
      <c r="B79" s="230" t="str">
        <f t="shared" si="1"/>
        <v/>
      </c>
      <c r="C79" s="230"/>
      <c r="D79" s="231"/>
      <c r="E79" s="230" t="str">
        <f t="shared" si="2"/>
        <v/>
      </c>
    </row>
    <row r="80" ht="93.75" customHeight="1">
      <c r="A80" s="231"/>
      <c r="B80" s="230" t="str">
        <f t="shared" si="1"/>
        <v/>
      </c>
      <c r="C80" s="230"/>
      <c r="D80" s="231"/>
      <c r="E80" s="230" t="str">
        <f t="shared" si="2"/>
        <v/>
      </c>
    </row>
    <row r="81" ht="93.75" customHeight="1">
      <c r="A81" s="231"/>
      <c r="B81" s="230" t="str">
        <f t="shared" si="1"/>
        <v/>
      </c>
      <c r="C81" s="230"/>
      <c r="D81" s="231"/>
      <c r="E81" s="230" t="str">
        <f t="shared" si="2"/>
        <v/>
      </c>
    </row>
    <row r="82" ht="93.75" customHeight="1">
      <c r="A82" s="231"/>
      <c r="B82" s="230" t="str">
        <f t="shared" si="1"/>
        <v/>
      </c>
      <c r="C82" s="230"/>
      <c r="D82" s="231"/>
      <c r="E82" s="230" t="str">
        <f t="shared" si="2"/>
        <v/>
      </c>
    </row>
    <row r="83" ht="93.75" customHeight="1">
      <c r="A83" s="231"/>
      <c r="B83" s="230" t="str">
        <f t="shared" si="1"/>
        <v/>
      </c>
      <c r="C83" s="230"/>
      <c r="D83" s="231"/>
      <c r="E83" s="230" t="str">
        <f t="shared" si="2"/>
        <v/>
      </c>
    </row>
    <row r="84" ht="93.75" customHeight="1">
      <c r="A84" s="231"/>
      <c r="B84" s="230" t="str">
        <f t="shared" si="1"/>
        <v/>
      </c>
      <c r="C84" s="230"/>
      <c r="D84" s="231"/>
      <c r="E84" s="230" t="str">
        <f t="shared" si="2"/>
        <v/>
      </c>
    </row>
    <row r="85" ht="93.75" customHeight="1">
      <c r="A85" s="231"/>
      <c r="B85" s="230" t="str">
        <f t="shared" si="1"/>
        <v/>
      </c>
      <c r="C85" s="230"/>
      <c r="D85" s="231"/>
      <c r="E85" s="230" t="str">
        <f t="shared" si="2"/>
        <v/>
      </c>
    </row>
    <row r="86" ht="93.75" customHeight="1">
      <c r="A86" s="231"/>
      <c r="B86" s="230" t="str">
        <f t="shared" si="1"/>
        <v/>
      </c>
      <c r="C86" s="230"/>
      <c r="D86" s="231"/>
      <c r="E86" s="230" t="str">
        <f t="shared" si="2"/>
        <v/>
      </c>
    </row>
    <row r="87" ht="93.75" customHeight="1">
      <c r="A87" s="231"/>
      <c r="B87" s="230" t="str">
        <f t="shared" si="1"/>
        <v/>
      </c>
      <c r="C87" s="230"/>
      <c r="D87" s="231"/>
      <c r="E87" s="230" t="str">
        <f t="shared" si="2"/>
        <v/>
      </c>
    </row>
    <row r="88" ht="93.75" customHeight="1">
      <c r="A88" s="231"/>
      <c r="B88" s="230" t="str">
        <f t="shared" si="1"/>
        <v/>
      </c>
      <c r="C88" s="230"/>
      <c r="D88" s="231"/>
      <c r="E88" s="230" t="str">
        <f t="shared" si="2"/>
        <v/>
      </c>
    </row>
    <row r="89" ht="93.75" customHeight="1">
      <c r="A89" s="231"/>
      <c r="B89" s="230" t="str">
        <f t="shared" si="1"/>
        <v/>
      </c>
      <c r="C89" s="230"/>
      <c r="D89" s="231"/>
      <c r="E89" s="230" t="str">
        <f t="shared" si="2"/>
        <v/>
      </c>
    </row>
    <row r="90" ht="90.0" customHeight="1">
      <c r="A90" s="231"/>
      <c r="B90" s="230" t="str">
        <f t="shared" si="1"/>
        <v/>
      </c>
      <c r="C90" s="230"/>
      <c r="D90" s="231"/>
      <c r="E90" s="230" t="str">
        <f t="shared" si="2"/>
        <v/>
      </c>
    </row>
    <row r="91" ht="90.0" customHeight="1">
      <c r="A91" s="231"/>
      <c r="B91" s="230" t="str">
        <f t="shared" si="1"/>
        <v/>
      </c>
      <c r="C91" s="230"/>
      <c r="D91" s="231"/>
      <c r="E91" s="230" t="str">
        <f t="shared" si="2"/>
        <v/>
      </c>
    </row>
    <row r="92" ht="90.0" customHeight="1">
      <c r="A92" s="231"/>
      <c r="B92" s="230" t="str">
        <f t="shared" si="1"/>
        <v/>
      </c>
      <c r="C92" s="230"/>
      <c r="D92" s="231"/>
      <c r="E92" s="230" t="str">
        <f t="shared" si="2"/>
        <v/>
      </c>
    </row>
    <row r="93" ht="90.0" customHeight="1">
      <c r="A93" s="231"/>
      <c r="B93" s="230" t="str">
        <f t="shared" si="1"/>
        <v/>
      </c>
      <c r="C93" s="230"/>
      <c r="D93" s="231"/>
      <c r="E93" s="230" t="str">
        <f t="shared" si="2"/>
        <v/>
      </c>
    </row>
    <row r="94" ht="90.0" customHeight="1">
      <c r="A94" s="231"/>
      <c r="B94" s="230" t="str">
        <f t="shared" si="1"/>
        <v/>
      </c>
      <c r="C94" s="230"/>
      <c r="D94" s="231"/>
      <c r="E94" s="230" t="str">
        <f t="shared" si="2"/>
        <v/>
      </c>
    </row>
  </sheetData>
  <mergeCells count="3">
    <mergeCell ref="A1:E1"/>
    <mergeCell ref="A2:B2"/>
    <mergeCell ref="D2:E2"/>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11.13"/>
    <col customWidth="1" min="4" max="4" width="29.13"/>
    <col customWidth="1" min="5" max="5" width="14.63"/>
    <col customWidth="1" min="6" max="6" width="9.0"/>
    <col customWidth="1" min="7" max="7" width="12.5"/>
    <col customWidth="1" min="8" max="14" width="14.0"/>
  </cols>
  <sheetData>
    <row r="1">
      <c r="A1" s="232" t="s">
        <v>481</v>
      </c>
      <c r="B1" s="232" t="s">
        <v>482</v>
      </c>
      <c r="C1" s="232" t="s">
        <v>483</v>
      </c>
      <c r="D1" s="232" t="s">
        <v>484</v>
      </c>
      <c r="E1" s="232" t="s">
        <v>46</v>
      </c>
      <c r="F1" s="232" t="s">
        <v>485</v>
      </c>
      <c r="G1" s="233" t="s">
        <v>3041</v>
      </c>
      <c r="H1" s="233" t="s">
        <v>3042</v>
      </c>
      <c r="I1" s="234" t="s">
        <v>3043</v>
      </c>
      <c r="J1" s="233" t="s">
        <v>3044</v>
      </c>
      <c r="K1" s="233" t="s">
        <v>3045</v>
      </c>
      <c r="L1" s="233" t="s">
        <v>3046</v>
      </c>
      <c r="M1" s="233" t="s">
        <v>3047</v>
      </c>
      <c r="N1" s="233" t="s">
        <v>3048</v>
      </c>
    </row>
    <row r="2">
      <c r="A2" s="49">
        <f>IFERROR(__xludf.DUMMYFUNCTION("FILTER(Picklist!I7:N2004,Picklist!I7:I2004&lt;&gt;"""",Picklist!K7:K2004&lt;&gt;""03 Meal Kit"")"),1.0)</f>
        <v>1</v>
      </c>
      <c r="B2" s="49" t="str">
        <f>IFERROR(__xludf.DUMMYFUNCTION("""COMPUTED_VALUE"""),"2p")</f>
        <v>2p</v>
      </c>
      <c r="C2" s="49" t="str">
        <f>IFERROR(__xludf.DUMMYFUNCTION("""COMPUTED_VALUE"""),"02 Kühlpflichtig")</f>
        <v>02 Kühlpflichtig</v>
      </c>
      <c r="D2" s="49" t="str">
        <f>IFERROR(__xludf.DUMMYFUNCTION("""COMPUTED_VALUE"""),"Strozzapreti frisch (375g) [V]")</f>
        <v>Strozzapreti frisch (375g) [V]</v>
      </c>
      <c r="E2" s="49" t="str">
        <f>IFERROR(__xludf.DUMMYFUNCTION("""COMPUTED_VALUE"""),"DRY-00-50106-2")</f>
        <v>DRY-00-50106-2</v>
      </c>
      <c r="F2" s="49">
        <f>IFERROR(__xludf.DUMMYFUNCTION("""COMPUTED_VALUE"""),1.0)</f>
        <v>1</v>
      </c>
      <c r="G2" s="49" t="str">
        <f t="array" ref="G2:G2004">IF(A2:A2004="",,A2:A2004&amp;"_"&amp;B2:B2004)</f>
        <v>1_2p</v>
      </c>
      <c r="H2" s="49">
        <f t="array" ref="H2:H2004">IF(A2:A2004="",,XLOOKUP(G2:G2004,KitsRequired!D:D,KitsRequired!C:C,,0)*F2:F2004)</f>
        <v>348</v>
      </c>
      <c r="I2" s="235">
        <f t="array" ref="I2:I2004">IF(A2:A2004="",,XLOOKUP(E2:E2004,Stockliste!B:B,Stockliste!C:C,"No match, add to _Stockliste",0))</f>
        <v>24</v>
      </c>
      <c r="J2" s="236">
        <f t="array" ref="J2:J2004">IF(A2:A2004="",,H2:H2004/XLOOKUP(B2,KitsRequired!G:G,KitsRequired!H:H,,0))</f>
        <v>0.05854643338</v>
      </c>
      <c r="K2" s="237" t="str">
        <f t="array" ref="K2:K2004">IF(A2:A2004="",,J2:J2004*XLOOKUP(B2:B2004,#REF!,#REF!,,0)*3.2)</f>
        <v>#REF!</v>
      </c>
      <c r="L2" s="238" t="str">
        <f t="array" ref="L2:L2004">IF(A2:A2004="",,IFERROR((K2:K2004/I2:I2004)*1.5,""))</f>
        <v/>
      </c>
      <c r="M2" s="49" t="str">
        <f t="array" ref="M2:M2004">IF(A2:A2004="",,XLOOKUP(E2:E2004,Supermarket!B:B,Supermarket!D:D,"Missing SM spot",0))</f>
        <v>P-537</v>
      </c>
      <c r="N2" s="49" t="str">
        <f t="array" ref="N2:N2004">IF(A2:A2004="",,XLOOKUP(E2:E2004,RackfileUPLOAD!E:E,RackfileUPLOAD!C:C,"Missing rack",0))</f>
        <v>Missing rack</v>
      </c>
    </row>
    <row r="3">
      <c r="A3" s="49">
        <f>IFERROR(__xludf.DUMMYFUNCTION("""COMPUTED_VALUE"""),1.0)</f>
        <v>1</v>
      </c>
      <c r="B3" s="49" t="str">
        <f>IFERROR(__xludf.DUMMYFUNCTION("""COMPUTED_VALUE"""),"2p")</f>
        <v>2p</v>
      </c>
      <c r="C3" s="49" t="str">
        <f>IFERROR(__xludf.DUMMYFUNCTION("""COMPUTED_VALUE"""),"02 Kühlpflichtig")</f>
        <v>02 Kühlpflichtig</v>
      </c>
      <c r="D3" s="49" t="str">
        <f>IFERROR(__xludf.DUMMYFUNCTION("""COMPUTED_VALUE"""),"Hartkäse ital. Art geraspelt (20g) [VEG]")</f>
        <v>Hartkäse ital. Art geraspelt (20g) [VEG]</v>
      </c>
      <c r="E3" s="49" t="str">
        <f>IFERROR(__xludf.DUMMYFUNCTION("""COMPUTED_VALUE"""),"DAI-00-50214-2")</f>
        <v>DAI-00-50214-2</v>
      </c>
      <c r="F3" s="49">
        <f>IFERROR(__xludf.DUMMYFUNCTION("""COMPUTED_VALUE"""),1.0)</f>
        <v>1</v>
      </c>
      <c r="G3" s="49" t="s">
        <v>2803</v>
      </c>
      <c r="H3" s="49">
        <v>348.0</v>
      </c>
      <c r="I3" s="235">
        <v>440.0</v>
      </c>
      <c r="J3" s="236">
        <v>0.058546433378196504</v>
      </c>
      <c r="K3" s="237" t="e">
        <v>#REF!</v>
      </c>
      <c r="L3" s="238"/>
      <c r="M3" s="49" t="s">
        <v>2326</v>
      </c>
      <c r="N3" s="49" t="s">
        <v>3049</v>
      </c>
    </row>
    <row r="4">
      <c r="A4" s="49">
        <f>IFERROR(__xludf.DUMMYFUNCTION("""COMPUTED_VALUE"""),1.0)</f>
        <v>1</v>
      </c>
      <c r="B4" s="49" t="str">
        <f>IFERROR(__xludf.DUMMYFUNCTION("""COMPUTED_VALUE"""),"2p")</f>
        <v>2p</v>
      </c>
      <c r="C4" s="49" t="str">
        <f>IFERROR(__xludf.DUMMYFUNCTION("""COMPUTED_VALUE"""),"02 Kühlpflichtig")</f>
        <v>02 Kühlpflichtig</v>
      </c>
      <c r="D4" s="49" t="str">
        <f>IFERROR(__xludf.DUMMYFUNCTION("""COMPUTED_VALUE"""),"Chorizo Stück (80g)")</f>
        <v>Chorizo Stück (80g)</v>
      </c>
      <c r="E4" s="49" t="str">
        <f>IFERROR(__xludf.DUMMYFUNCTION("""COMPUTED_VALUE"""),"PTN-11-10016-2")</f>
        <v>PTN-11-10016-2</v>
      </c>
      <c r="F4" s="49">
        <f>IFERROR(__xludf.DUMMYFUNCTION("""COMPUTED_VALUE"""),1.0)</f>
        <v>1</v>
      </c>
      <c r="G4" s="49" t="s">
        <v>2803</v>
      </c>
      <c r="H4" s="49">
        <v>348.0</v>
      </c>
      <c r="I4" s="235">
        <v>48.0</v>
      </c>
      <c r="J4" s="236">
        <v>0.058546433378196504</v>
      </c>
      <c r="K4" s="237" t="e">
        <v>#REF!</v>
      </c>
      <c r="L4" s="238"/>
      <c r="M4" s="49" t="s">
        <v>2139</v>
      </c>
      <c r="N4" s="49" t="s">
        <v>3049</v>
      </c>
    </row>
    <row r="5">
      <c r="A5" s="49">
        <f>IFERROR(__xludf.DUMMYFUNCTION("""COMPUTED_VALUE"""),1.0)</f>
        <v>1</v>
      </c>
      <c r="B5" s="49" t="str">
        <f>IFERROR(__xludf.DUMMYFUNCTION("""COMPUTED_VALUE"""),"3p")</f>
        <v>3p</v>
      </c>
      <c r="C5" s="49" t="str">
        <f>IFERROR(__xludf.DUMMYFUNCTION("""COMPUTED_VALUE"""),"02 Kühlpflichtig")</f>
        <v>02 Kühlpflichtig</v>
      </c>
      <c r="D5" s="49" t="str">
        <f>IFERROR(__xludf.DUMMYFUNCTION("""COMPUTED_VALUE"""),"Strozzapreti frisch (500g) [V]")</f>
        <v>Strozzapreti frisch (500g) [V]</v>
      </c>
      <c r="E5" s="49" t="str">
        <f>IFERROR(__xludf.DUMMYFUNCTION("""COMPUTED_VALUE"""),"DRY-00-50107-2")</f>
        <v>DRY-00-50107-2</v>
      </c>
      <c r="F5" s="49">
        <f>IFERROR(__xludf.DUMMYFUNCTION("""COMPUTED_VALUE"""),1.0)</f>
        <v>1</v>
      </c>
      <c r="G5" s="49" t="s">
        <v>2805</v>
      </c>
      <c r="H5" s="49">
        <v>109.0</v>
      </c>
      <c r="I5" s="235">
        <v>20.0</v>
      </c>
      <c r="J5" s="236">
        <v>0.018337819650067293</v>
      </c>
      <c r="K5" s="237" t="e">
        <v>#REF!</v>
      </c>
      <c r="L5" s="238"/>
      <c r="M5" s="49" t="s">
        <v>2686</v>
      </c>
      <c r="N5" s="49" t="s">
        <v>3049</v>
      </c>
    </row>
    <row r="6">
      <c r="A6" s="49">
        <f>IFERROR(__xludf.DUMMYFUNCTION("""COMPUTED_VALUE"""),1.0)</f>
        <v>1</v>
      </c>
      <c r="B6" s="49" t="str">
        <f>IFERROR(__xludf.DUMMYFUNCTION("""COMPUTED_VALUE"""),"3p")</f>
        <v>3p</v>
      </c>
      <c r="C6" s="49" t="str">
        <f>IFERROR(__xludf.DUMMYFUNCTION("""COMPUTED_VALUE"""),"02 Kühlpflichtig")</f>
        <v>02 Kühlpflichtig</v>
      </c>
      <c r="D6" s="49" t="str">
        <f>IFERROR(__xludf.DUMMYFUNCTION("""COMPUTED_VALUE"""),"Hartkäse ital. Art geraspelt (40g) [VEG]")</f>
        <v>Hartkäse ital. Art geraspelt (40g) [VEG]</v>
      </c>
      <c r="E6" s="49" t="str">
        <f>IFERROR(__xludf.DUMMYFUNCTION("""COMPUTED_VALUE"""),"DAI-00-50215-2")</f>
        <v>DAI-00-50215-2</v>
      </c>
      <c r="F6" s="49">
        <f>IFERROR(__xludf.DUMMYFUNCTION("""COMPUTED_VALUE"""),1.0)</f>
        <v>1</v>
      </c>
      <c r="G6" s="49" t="s">
        <v>2805</v>
      </c>
      <c r="H6" s="49">
        <v>109.0</v>
      </c>
      <c r="I6" s="235">
        <v>200.0</v>
      </c>
      <c r="J6" s="236">
        <v>0.018337819650067293</v>
      </c>
      <c r="K6" s="237" t="e">
        <v>#REF!</v>
      </c>
      <c r="L6" s="238"/>
      <c r="M6" s="49" t="s">
        <v>2328</v>
      </c>
      <c r="N6" s="49" t="s">
        <v>3049</v>
      </c>
    </row>
    <row r="7">
      <c r="A7" s="49">
        <f>IFERROR(__xludf.DUMMYFUNCTION("""COMPUTED_VALUE"""),1.0)</f>
        <v>1</v>
      </c>
      <c r="B7" s="49" t="str">
        <f>IFERROR(__xludf.DUMMYFUNCTION("""COMPUTED_VALUE"""),"3p")</f>
        <v>3p</v>
      </c>
      <c r="C7" s="49" t="str">
        <f>IFERROR(__xludf.DUMMYFUNCTION("""COMPUTED_VALUE"""),"02 Kühlpflichtig")</f>
        <v>02 Kühlpflichtig</v>
      </c>
      <c r="D7" s="49" t="str">
        <f>IFERROR(__xludf.DUMMYFUNCTION("""COMPUTED_VALUE"""),"Chorizo Stück (120g)")</f>
        <v>Chorizo Stück (120g)</v>
      </c>
      <c r="E7" s="49" t="str">
        <f>IFERROR(__xludf.DUMMYFUNCTION("""COMPUTED_VALUE"""),"PTN-11-11345-2")</f>
        <v>PTN-11-11345-2</v>
      </c>
      <c r="F7" s="49">
        <f>IFERROR(__xludf.DUMMYFUNCTION("""COMPUTED_VALUE"""),1.0)</f>
        <v>1</v>
      </c>
      <c r="G7" s="49" t="s">
        <v>2805</v>
      </c>
      <c r="H7" s="49">
        <v>109.0</v>
      </c>
      <c r="I7" s="235">
        <v>56.0</v>
      </c>
      <c r="J7" s="236">
        <v>0.018337819650067293</v>
      </c>
      <c r="K7" s="237" t="e">
        <v>#REF!</v>
      </c>
      <c r="L7" s="238"/>
      <c r="M7" s="49" t="s">
        <v>2137</v>
      </c>
      <c r="N7" s="49" t="s">
        <v>3049</v>
      </c>
    </row>
    <row r="8">
      <c r="A8" s="49">
        <f>IFERROR(__xludf.DUMMYFUNCTION("""COMPUTED_VALUE"""),1.0)</f>
        <v>1</v>
      </c>
      <c r="B8" s="49" t="str">
        <f>IFERROR(__xludf.DUMMYFUNCTION("""COMPUTED_VALUE"""),"4p")</f>
        <v>4p</v>
      </c>
      <c r="C8" s="49" t="str">
        <f>IFERROR(__xludf.DUMMYFUNCTION("""COMPUTED_VALUE"""),"02 Kühlpflichtig")</f>
        <v>02 Kühlpflichtig</v>
      </c>
      <c r="D8" s="49" t="str">
        <f>IFERROR(__xludf.DUMMYFUNCTION("""COMPUTED_VALUE"""),"Hartkäse ital. Art geraspelt (40g) [VEG]")</f>
        <v>Hartkäse ital. Art geraspelt (40g) [VEG]</v>
      </c>
      <c r="E8" s="49" t="str">
        <f>IFERROR(__xludf.DUMMYFUNCTION("""COMPUTED_VALUE"""),"DAI-00-50215-2")</f>
        <v>DAI-00-50215-2</v>
      </c>
      <c r="F8" s="49">
        <f>IFERROR(__xludf.DUMMYFUNCTION("""COMPUTED_VALUE"""),1.0)</f>
        <v>1</v>
      </c>
      <c r="G8" s="49" t="s">
        <v>2806</v>
      </c>
      <c r="H8" s="49">
        <v>80.0</v>
      </c>
      <c r="I8" s="235">
        <v>200.0</v>
      </c>
      <c r="J8" s="236">
        <v>0.013458950201884253</v>
      </c>
      <c r="K8" s="237" t="e">
        <v>#REF!</v>
      </c>
      <c r="L8" s="238"/>
      <c r="M8" s="49" t="s">
        <v>2328</v>
      </c>
      <c r="N8" s="49" t="s">
        <v>3049</v>
      </c>
    </row>
    <row r="9">
      <c r="A9" s="49">
        <f>IFERROR(__xludf.DUMMYFUNCTION("""COMPUTED_VALUE"""),1.0)</f>
        <v>1</v>
      </c>
      <c r="B9" s="49" t="str">
        <f>IFERROR(__xludf.DUMMYFUNCTION("""COMPUTED_VALUE"""),"4p")</f>
        <v>4p</v>
      </c>
      <c r="C9" s="49" t="str">
        <f>IFERROR(__xludf.DUMMYFUNCTION("""COMPUTED_VALUE"""),"02 Kühlpflichtig")</f>
        <v>02 Kühlpflichtig</v>
      </c>
      <c r="D9" s="49" t="str">
        <f>IFERROR(__xludf.DUMMYFUNCTION("""COMPUTED_VALUE"""),"Strozzapreti frisch (375g) [V]")</f>
        <v>Strozzapreti frisch (375g) [V]</v>
      </c>
      <c r="E9" s="49" t="str">
        <f>IFERROR(__xludf.DUMMYFUNCTION("""COMPUTED_VALUE"""),"DRY-00-50106-2")</f>
        <v>DRY-00-50106-2</v>
      </c>
      <c r="F9" s="49">
        <f>IFERROR(__xludf.DUMMYFUNCTION("""COMPUTED_VALUE"""),2.0)</f>
        <v>2</v>
      </c>
      <c r="G9" s="49" t="s">
        <v>2806</v>
      </c>
      <c r="H9" s="49">
        <v>160.0</v>
      </c>
      <c r="I9" s="235">
        <v>24.0</v>
      </c>
      <c r="J9" s="236">
        <v>0.026917900403768506</v>
      </c>
      <c r="K9" s="237" t="e">
        <v>#REF!</v>
      </c>
      <c r="L9" s="238"/>
      <c r="M9" s="49" t="s">
        <v>2684</v>
      </c>
      <c r="N9" s="49" t="s">
        <v>3049</v>
      </c>
    </row>
    <row r="10">
      <c r="A10" s="49">
        <f>IFERROR(__xludf.DUMMYFUNCTION("""COMPUTED_VALUE"""),1.0)</f>
        <v>1</v>
      </c>
      <c r="B10" s="49" t="str">
        <f>IFERROR(__xludf.DUMMYFUNCTION("""COMPUTED_VALUE"""),"4p")</f>
        <v>4p</v>
      </c>
      <c r="C10" s="49" t="str">
        <f>IFERROR(__xludf.DUMMYFUNCTION("""COMPUTED_VALUE"""),"02 Kühlpflichtig")</f>
        <v>02 Kühlpflichtig</v>
      </c>
      <c r="D10" s="49" t="str">
        <f>IFERROR(__xludf.DUMMYFUNCTION("""COMPUTED_VALUE"""),"Chorizo Stück (80g)")</f>
        <v>Chorizo Stück (80g)</v>
      </c>
      <c r="E10" s="49" t="str">
        <f>IFERROR(__xludf.DUMMYFUNCTION("""COMPUTED_VALUE"""),"PTN-11-10016-2")</f>
        <v>PTN-11-10016-2</v>
      </c>
      <c r="F10" s="49">
        <f>IFERROR(__xludf.DUMMYFUNCTION("""COMPUTED_VALUE"""),2.0)</f>
        <v>2</v>
      </c>
      <c r="G10" s="49" t="s">
        <v>2806</v>
      </c>
      <c r="H10" s="49">
        <v>160.0</v>
      </c>
      <c r="I10" s="235">
        <v>48.0</v>
      </c>
      <c r="J10" s="236">
        <v>0.026917900403768506</v>
      </c>
      <c r="K10" s="237" t="e">
        <v>#REF!</v>
      </c>
      <c r="L10" s="238"/>
      <c r="M10" s="49" t="s">
        <v>2139</v>
      </c>
      <c r="N10" s="49" t="s">
        <v>3049</v>
      </c>
    </row>
    <row r="11">
      <c r="A11" s="49">
        <f>IFERROR(__xludf.DUMMYFUNCTION("""COMPUTED_VALUE"""),4.0)</f>
        <v>4</v>
      </c>
      <c r="B11" s="49" t="str">
        <f>IFERROR(__xludf.DUMMYFUNCTION("""COMPUTED_VALUE"""),"2p")</f>
        <v>2p</v>
      </c>
      <c r="C11" s="49" t="str">
        <f>IFERROR(__xludf.DUMMYFUNCTION("""COMPUTED_VALUE"""),"02 Kühlpflichtig")</f>
        <v>02 Kühlpflichtig</v>
      </c>
      <c r="D11" s="49" t="str">
        <f>IFERROR(__xludf.DUMMYFUNCTION("""COMPUTED_VALUE"""),"Gochujang (25g) [V]")</f>
        <v>Gochujang (25g) [V]</v>
      </c>
      <c r="E11" s="49" t="str">
        <f>IFERROR(__xludf.DUMMYFUNCTION("""COMPUTED_VALUE"""),"PRO-00-118435-5")</f>
        <v>PRO-00-118435-5</v>
      </c>
      <c r="F11" s="49">
        <f>IFERROR(__xludf.DUMMYFUNCTION("""COMPUTED_VALUE"""),1.0)</f>
        <v>1</v>
      </c>
      <c r="G11" s="49" t="s">
        <v>2933</v>
      </c>
      <c r="H11" s="49">
        <v>88.0</v>
      </c>
      <c r="I11" s="235">
        <v>385.0</v>
      </c>
      <c r="J11" s="236">
        <v>0.014804845222072678</v>
      </c>
      <c r="K11" s="237" t="e">
        <v>#REF!</v>
      </c>
      <c r="L11" s="238"/>
      <c r="M11" s="49" t="s">
        <v>2302</v>
      </c>
      <c r="N11" s="49" t="s">
        <v>3049</v>
      </c>
    </row>
    <row r="12">
      <c r="A12" s="49">
        <f>IFERROR(__xludf.DUMMYFUNCTION("""COMPUTED_VALUE"""),4.0)</f>
        <v>4</v>
      </c>
      <c r="B12" s="49" t="str">
        <f>IFERROR(__xludf.DUMMYFUNCTION("""COMPUTED_VALUE"""),"2p")</f>
        <v>2p</v>
      </c>
      <c r="C12" s="49" t="str">
        <f>IFERROR(__xludf.DUMMYFUNCTION("""COMPUTED_VALUE"""),"02 Kühlpflichtig")</f>
        <v>02 Kühlpflichtig</v>
      </c>
      <c r="D12" s="49" t="str">
        <f>IFERROR(__xludf.DUMMYFUNCTION("""COMPUTED_VALUE"""),"Rinderhüftsteak-Weiderind (200g) [2 Stück]")</f>
        <v>Rinderhüftsteak-Weiderind (200g) [2 Stück]</v>
      </c>
      <c r="E12" s="49" t="str">
        <f>IFERROR(__xludf.DUMMYFUNCTION("""COMPUTED_VALUE"""),"PTN-11-138333-2")</f>
        <v>PTN-11-138333-2</v>
      </c>
      <c r="F12" s="49">
        <f>IFERROR(__xludf.DUMMYFUNCTION("""COMPUTED_VALUE"""),1.0)</f>
        <v>1</v>
      </c>
      <c r="G12" s="49" t="s">
        <v>2933</v>
      </c>
      <c r="H12" s="49">
        <v>88.0</v>
      </c>
      <c r="I12" s="235">
        <v>36.0</v>
      </c>
      <c r="J12" s="236">
        <v>0.014804845222072678</v>
      </c>
      <c r="K12" s="237" t="e">
        <v>#REF!</v>
      </c>
      <c r="L12" s="238"/>
      <c r="M12" s="49" t="s">
        <v>2606</v>
      </c>
      <c r="N12" s="49" t="s">
        <v>3049</v>
      </c>
    </row>
    <row r="13">
      <c r="A13" s="49">
        <f>IFERROR(__xludf.DUMMYFUNCTION("""COMPUTED_VALUE"""),4.0)</f>
        <v>4</v>
      </c>
      <c r="B13" s="49" t="str">
        <f>IFERROR(__xludf.DUMMYFUNCTION("""COMPUTED_VALUE"""),"3p")</f>
        <v>3p</v>
      </c>
      <c r="C13" s="49" t="str">
        <f>IFERROR(__xludf.DUMMYFUNCTION("""COMPUTED_VALUE"""),"02 Kühlpflichtig")</f>
        <v>02 Kühlpflichtig</v>
      </c>
      <c r="D13" s="49" t="str">
        <f>IFERROR(__xludf.DUMMYFUNCTION("""COMPUTED_VALUE"""),"Gochujang (50g) [V]")</f>
        <v>Gochujang (50g) [V]</v>
      </c>
      <c r="E13" s="49" t="str">
        <f>IFERROR(__xludf.DUMMYFUNCTION("""COMPUTED_VALUE"""),"PRO-00-118436-5")</f>
        <v>PRO-00-118436-5</v>
      </c>
      <c r="F13" s="49">
        <f>IFERROR(__xludf.DUMMYFUNCTION("""COMPUTED_VALUE"""),1.0)</f>
        <v>1</v>
      </c>
      <c r="G13" s="49" t="s">
        <v>2935</v>
      </c>
      <c r="H13" s="49">
        <v>15.0</v>
      </c>
      <c r="I13" s="235">
        <v>200.0</v>
      </c>
      <c r="J13" s="236">
        <v>0.0025235531628532972</v>
      </c>
      <c r="K13" s="237" t="e">
        <v>#REF!</v>
      </c>
      <c r="L13" s="238"/>
      <c r="M13" s="49" t="s">
        <v>2304</v>
      </c>
      <c r="N13" s="49" t="s">
        <v>3049</v>
      </c>
    </row>
    <row r="14">
      <c r="A14" s="49">
        <f>IFERROR(__xludf.DUMMYFUNCTION("""COMPUTED_VALUE"""),4.0)</f>
        <v>4</v>
      </c>
      <c r="B14" s="49" t="str">
        <f>IFERROR(__xludf.DUMMYFUNCTION("""COMPUTED_VALUE"""),"3p")</f>
        <v>3p</v>
      </c>
      <c r="C14" s="49" t="str">
        <f>IFERROR(__xludf.DUMMYFUNCTION("""COMPUTED_VALUE"""),"02 Kühlpflichtig")</f>
        <v>02 Kühlpflichtig</v>
      </c>
      <c r="D14" s="49" t="str">
        <f>IFERROR(__xludf.DUMMYFUNCTION("""COMPUTED_VALUE"""),"Rinderhüftsteak-Weiderind (300g) [3 Stück]")</f>
        <v>Rinderhüftsteak-Weiderind (300g) [3 Stück]</v>
      </c>
      <c r="E14" s="49" t="str">
        <f>IFERROR(__xludf.DUMMYFUNCTION("""COMPUTED_VALUE"""),"PTN-11-138335-2")</f>
        <v>PTN-11-138335-2</v>
      </c>
      <c r="F14" s="49">
        <f>IFERROR(__xludf.DUMMYFUNCTION("""COMPUTED_VALUE"""),1.0)</f>
        <v>1</v>
      </c>
      <c r="G14" s="49" t="s">
        <v>2935</v>
      </c>
      <c r="H14" s="49">
        <v>15.0</v>
      </c>
      <c r="I14" s="235">
        <v>36.0</v>
      </c>
      <c r="J14" s="236">
        <v>0.0025235531628532972</v>
      </c>
      <c r="K14" s="237" t="e">
        <v>#REF!</v>
      </c>
      <c r="L14" s="238"/>
      <c r="M14" s="49" t="s">
        <v>2608</v>
      </c>
      <c r="N14" s="49" t="s">
        <v>3049</v>
      </c>
    </row>
    <row r="15">
      <c r="A15" s="49">
        <f>IFERROR(__xludf.DUMMYFUNCTION("""COMPUTED_VALUE"""),4.0)</f>
        <v>4</v>
      </c>
      <c r="B15" s="49" t="str">
        <f>IFERROR(__xludf.DUMMYFUNCTION("""COMPUTED_VALUE"""),"4p")</f>
        <v>4p</v>
      </c>
      <c r="C15" s="49" t="str">
        <f>IFERROR(__xludf.DUMMYFUNCTION("""COMPUTED_VALUE"""),"02 Kühlpflichtig")</f>
        <v>02 Kühlpflichtig</v>
      </c>
      <c r="D15" s="49" t="str">
        <f>IFERROR(__xludf.DUMMYFUNCTION("""COMPUTED_VALUE"""),"Rinderhüftsteak-Weiderind (200g) [2 Stück]")</f>
        <v>Rinderhüftsteak-Weiderind (200g) [2 Stück]</v>
      </c>
      <c r="E15" s="49" t="str">
        <f>IFERROR(__xludf.DUMMYFUNCTION("""COMPUTED_VALUE"""),"PTN-11-138333-2")</f>
        <v>PTN-11-138333-2</v>
      </c>
      <c r="F15" s="49">
        <f>IFERROR(__xludf.DUMMYFUNCTION("""COMPUTED_VALUE"""),2.0)</f>
        <v>2</v>
      </c>
      <c r="G15" s="49" t="s">
        <v>2936</v>
      </c>
      <c r="H15" s="49">
        <v>34.0</v>
      </c>
      <c r="I15" s="235">
        <v>36.0</v>
      </c>
      <c r="J15" s="236">
        <v>0.005720053835800807</v>
      </c>
      <c r="K15" s="237" t="e">
        <v>#REF!</v>
      </c>
      <c r="L15" s="238"/>
      <c r="M15" s="49" t="s">
        <v>2606</v>
      </c>
      <c r="N15" s="49" t="s">
        <v>3049</v>
      </c>
    </row>
    <row r="16">
      <c r="A16" s="49">
        <f>IFERROR(__xludf.DUMMYFUNCTION("""COMPUTED_VALUE"""),4.0)</f>
        <v>4</v>
      </c>
      <c r="B16" s="49" t="str">
        <f>IFERROR(__xludf.DUMMYFUNCTION("""COMPUTED_VALUE"""),"4p")</f>
        <v>4p</v>
      </c>
      <c r="C16" s="49" t="str">
        <f>IFERROR(__xludf.DUMMYFUNCTION("""COMPUTED_VALUE"""),"02 Kühlpflichtig")</f>
        <v>02 Kühlpflichtig</v>
      </c>
      <c r="D16" s="49" t="str">
        <f>IFERROR(__xludf.DUMMYFUNCTION("""COMPUTED_VALUE"""),"Gochujang (50g) [V]")</f>
        <v>Gochujang (50g) [V]</v>
      </c>
      <c r="E16" s="49" t="str">
        <f>IFERROR(__xludf.DUMMYFUNCTION("""COMPUTED_VALUE"""),"PRO-00-118436-5")</f>
        <v>PRO-00-118436-5</v>
      </c>
      <c r="F16" s="49">
        <f>IFERROR(__xludf.DUMMYFUNCTION("""COMPUTED_VALUE"""),1.0)</f>
        <v>1</v>
      </c>
      <c r="G16" s="49" t="s">
        <v>2936</v>
      </c>
      <c r="H16" s="49">
        <v>17.0</v>
      </c>
      <c r="I16" s="235">
        <v>200.0</v>
      </c>
      <c r="J16" s="236">
        <v>0.0028600269179004036</v>
      </c>
      <c r="K16" s="237" t="e">
        <v>#REF!</v>
      </c>
      <c r="L16" s="238"/>
      <c r="M16" s="49" t="s">
        <v>2304</v>
      </c>
      <c r="N16" s="49" t="s">
        <v>3049</v>
      </c>
    </row>
    <row r="17">
      <c r="A17" s="49">
        <f>IFERROR(__xludf.DUMMYFUNCTION("""COMPUTED_VALUE"""),5.0)</f>
        <v>5</v>
      </c>
      <c r="B17" s="49" t="str">
        <f>IFERROR(__xludf.DUMMYFUNCTION("""COMPUTED_VALUE"""),"2p")</f>
        <v>2p</v>
      </c>
      <c r="C17" s="49" t="str">
        <f>IFERROR(__xludf.DUMMYFUNCTION("""COMPUTED_VALUE"""),"02 Kühlpflichtig")</f>
        <v>02 Kühlpflichtig</v>
      </c>
      <c r="D17" s="49" t="str">
        <f>IFERROR(__xludf.DUMMYFUNCTION("""COMPUTED_VALUE"""),"Nürnberger Bratwurst (200g) [10 Stück]")</f>
        <v>Nürnberger Bratwurst (200g) [10 Stück]</v>
      </c>
      <c r="E17" s="49" t="str">
        <f>IFERROR(__xludf.DUMMYFUNCTION("""COMPUTED_VALUE"""),"PTN-11-90538-2")</f>
        <v>PTN-11-90538-2</v>
      </c>
      <c r="F17" s="49">
        <f>IFERROR(__xludf.DUMMYFUNCTION("""COMPUTED_VALUE"""),1.0)</f>
        <v>1</v>
      </c>
      <c r="G17" s="49" t="s">
        <v>2938</v>
      </c>
      <c r="H17" s="49">
        <v>148.0</v>
      </c>
      <c r="I17" s="235">
        <v>10.0</v>
      </c>
      <c r="J17" s="236">
        <v>0.02489905787348587</v>
      </c>
      <c r="K17" s="237" t="e">
        <v>#REF!</v>
      </c>
      <c r="L17" s="238"/>
      <c r="M17" s="49" t="s">
        <v>2518</v>
      </c>
      <c r="N17" s="49" t="s">
        <v>3049</v>
      </c>
    </row>
    <row r="18">
      <c r="A18" s="49">
        <f>IFERROR(__xludf.DUMMYFUNCTION("""COMPUTED_VALUE"""),5.0)</f>
        <v>5</v>
      </c>
      <c r="B18" s="49" t="str">
        <f>IFERROR(__xludf.DUMMYFUNCTION("""COMPUTED_VALUE"""),"3p")</f>
        <v>3p</v>
      </c>
      <c r="C18" s="49" t="str">
        <f>IFERROR(__xludf.DUMMYFUNCTION("""COMPUTED_VALUE"""),"02 Kühlpflichtig")</f>
        <v>02 Kühlpflichtig</v>
      </c>
      <c r="D18" s="49" t="str">
        <f>IFERROR(__xludf.DUMMYFUNCTION("""COMPUTED_VALUE"""),"Nürnberger Bratwurst (300g) [15 Stück] [QS]*6112")</f>
        <v>Nürnberger Bratwurst (300g) [15 Stück] [QS]*6112</v>
      </c>
      <c r="E18" s="49" t="str">
        <f>IFERROR(__xludf.DUMMYFUNCTION("""COMPUTED_VALUE"""),"PTN-11-90539-2")</f>
        <v>PTN-11-90539-2</v>
      </c>
      <c r="F18" s="49">
        <f>IFERROR(__xludf.DUMMYFUNCTION("""COMPUTED_VALUE"""),1.0)</f>
        <v>1</v>
      </c>
      <c r="G18" s="49" t="s">
        <v>2940</v>
      </c>
      <c r="H18" s="49">
        <v>54.0</v>
      </c>
      <c r="I18" s="235">
        <v>15.0</v>
      </c>
      <c r="J18" s="236">
        <v>0.00908479138627187</v>
      </c>
      <c r="K18" s="237" t="e">
        <v>#REF!</v>
      </c>
      <c r="L18" s="238"/>
      <c r="M18" s="49" t="s">
        <v>2520</v>
      </c>
      <c r="N18" s="49" t="s">
        <v>3049</v>
      </c>
    </row>
    <row r="19">
      <c r="A19" s="49">
        <f>IFERROR(__xludf.DUMMYFUNCTION("""COMPUTED_VALUE"""),5.0)</f>
        <v>5</v>
      </c>
      <c r="B19" s="49" t="str">
        <f>IFERROR(__xludf.DUMMYFUNCTION("""COMPUTED_VALUE"""),"4p")</f>
        <v>4p</v>
      </c>
      <c r="C19" s="49" t="str">
        <f>IFERROR(__xludf.DUMMYFUNCTION("""COMPUTED_VALUE"""),"02 Kühlpflichtig")</f>
        <v>02 Kühlpflichtig</v>
      </c>
      <c r="D19" s="49" t="str">
        <f>IFERROR(__xludf.DUMMYFUNCTION("""COMPUTED_VALUE"""),"Nürnberger Bratwurst (400g) [20 Stück] [QS]*6113")</f>
        <v>Nürnberger Bratwurst (400g) [20 Stück] [QS]*6113</v>
      </c>
      <c r="E19" s="49" t="str">
        <f>IFERROR(__xludf.DUMMYFUNCTION("""COMPUTED_VALUE"""),"PTN-11-90540-2")</f>
        <v>PTN-11-90540-2</v>
      </c>
      <c r="F19" s="49">
        <f>IFERROR(__xludf.DUMMYFUNCTION("""COMPUTED_VALUE"""),1.0)</f>
        <v>1</v>
      </c>
      <c r="G19" s="49" t="s">
        <v>2941</v>
      </c>
      <c r="H19" s="49">
        <v>53.0</v>
      </c>
      <c r="I19" s="235">
        <v>20.0</v>
      </c>
      <c r="J19" s="236">
        <v>0.008916554508748318</v>
      </c>
      <c r="K19" s="237" t="e">
        <v>#REF!</v>
      </c>
      <c r="L19" s="238"/>
      <c r="M19" s="49" t="s">
        <v>2522</v>
      </c>
      <c r="N19" s="49" t="s">
        <v>3049</v>
      </c>
    </row>
    <row r="20">
      <c r="A20" s="49">
        <f>IFERROR(__xludf.DUMMYFUNCTION("""COMPUTED_VALUE"""),6.0)</f>
        <v>6</v>
      </c>
      <c r="B20" s="49" t="str">
        <f>IFERROR(__xludf.DUMMYFUNCTION("""COMPUTED_VALUE"""),"2p")</f>
        <v>2p</v>
      </c>
      <c r="C20" s="49" t="str">
        <f>IFERROR(__xludf.DUMMYFUNCTION("""COMPUTED_VALUE"""),"02 Kühlpflichtig")</f>
        <v>02 Kühlpflichtig</v>
      </c>
      <c r="D20" s="49" t="str">
        <f>IFERROR(__xludf.DUMMYFUNCTION("""COMPUTED_VALUE"""),"Grillkäse (200g)")</f>
        <v>Grillkäse (200g)</v>
      </c>
      <c r="E20" s="49" t="str">
        <f>IFERROR(__xludf.DUMMYFUNCTION("""COMPUTED_VALUE"""),"DAI-00-115523-3")</f>
        <v>DAI-00-115523-3</v>
      </c>
      <c r="F20" s="49">
        <f>IFERROR(__xludf.DUMMYFUNCTION("""COMPUTED_VALUE"""),1.0)</f>
        <v>1</v>
      </c>
      <c r="G20" s="49" t="s">
        <v>2943</v>
      </c>
      <c r="H20" s="49">
        <v>156.0</v>
      </c>
      <c r="I20" s="235">
        <v>14.0</v>
      </c>
      <c r="J20" s="236">
        <v>0.026244952893674293</v>
      </c>
      <c r="K20" s="237" t="e">
        <v>#REF!</v>
      </c>
      <c r="L20" s="238"/>
      <c r="M20" s="49" t="s">
        <v>2306</v>
      </c>
      <c r="N20" s="49" t="s">
        <v>3049</v>
      </c>
    </row>
    <row r="21">
      <c r="A21" s="49">
        <f>IFERROR(__xludf.DUMMYFUNCTION("""COMPUTED_VALUE"""),6.0)</f>
        <v>6</v>
      </c>
      <c r="B21" s="49" t="str">
        <f>IFERROR(__xludf.DUMMYFUNCTION("""COMPUTED_VALUE"""),"2p")</f>
        <v>2p</v>
      </c>
      <c r="C21" s="49" t="str">
        <f>IFERROR(__xludf.DUMMYFUNCTION("""COMPUTED_VALUE"""),"02 Kühlpflichtig")</f>
        <v>02 Kühlpflichtig</v>
      </c>
      <c r="D21" s="49" t="str">
        <f>IFERROR(__xludf.DUMMYFUNCTION("""COMPUTED_VALUE"""),"Bio Sahnejoghurt mild (75g)")</f>
        <v>Bio Sahnejoghurt mild (75g)</v>
      </c>
      <c r="E21" s="49" t="str">
        <f>IFERROR(__xludf.DUMMYFUNCTION("""COMPUTED_VALUE"""),"DAI-11-125530-2")</f>
        <v>DAI-11-125530-2</v>
      </c>
      <c r="F21" s="49">
        <f>IFERROR(__xludf.DUMMYFUNCTION("""COMPUTED_VALUE"""),1.0)</f>
        <v>1</v>
      </c>
      <c r="G21" s="49" t="s">
        <v>2943</v>
      </c>
      <c r="H21" s="49">
        <v>156.0</v>
      </c>
      <c r="I21" s="235">
        <v>130.0</v>
      </c>
      <c r="J21" s="236">
        <v>0.026244952893674293</v>
      </c>
      <c r="K21" s="237" t="e">
        <v>#REF!</v>
      </c>
      <c r="L21" s="238"/>
      <c r="M21" s="49" t="s">
        <v>2089</v>
      </c>
      <c r="N21" s="49" t="s">
        <v>3049</v>
      </c>
    </row>
    <row r="22">
      <c r="A22" s="49">
        <f>IFERROR(__xludf.DUMMYFUNCTION("""COMPUTED_VALUE"""),6.0)</f>
        <v>6</v>
      </c>
      <c r="B22" s="49" t="str">
        <f>IFERROR(__xludf.DUMMYFUNCTION("""COMPUTED_VALUE"""),"3p")</f>
        <v>3p</v>
      </c>
      <c r="C22" s="49" t="str">
        <f>IFERROR(__xludf.DUMMYFUNCTION("""COMPUTED_VALUE"""),"02 Kühlpflichtig")</f>
        <v>02 Kühlpflichtig</v>
      </c>
      <c r="D22" s="49" t="str">
        <f>IFERROR(__xludf.DUMMYFUNCTION("""COMPUTED_VALUE"""),"Bio Sahnejoghurt mild (100g)")</f>
        <v>Bio Sahnejoghurt mild (100g)</v>
      </c>
      <c r="E22" s="49" t="str">
        <f>IFERROR(__xludf.DUMMYFUNCTION("""COMPUTED_VALUE"""),"DAI-11-125531-3")</f>
        <v>DAI-11-125531-3</v>
      </c>
      <c r="F22" s="49">
        <f>IFERROR(__xludf.DUMMYFUNCTION("""COMPUTED_VALUE"""),1.0)</f>
        <v>1</v>
      </c>
      <c r="G22" s="49" t="s">
        <v>2945</v>
      </c>
      <c r="H22" s="49">
        <v>33.0</v>
      </c>
      <c r="I22" s="235">
        <v>100.0</v>
      </c>
      <c r="J22" s="236">
        <v>0.005551816958277255</v>
      </c>
      <c r="K22" s="237" t="e">
        <v>#REF!</v>
      </c>
      <c r="L22" s="238"/>
      <c r="M22" s="49" t="s">
        <v>2085</v>
      </c>
      <c r="N22" s="49" t="s">
        <v>3049</v>
      </c>
    </row>
    <row r="23">
      <c r="A23" s="49">
        <f>IFERROR(__xludf.DUMMYFUNCTION("""COMPUTED_VALUE"""),6.0)</f>
        <v>6</v>
      </c>
      <c r="B23" s="49" t="str">
        <f>IFERROR(__xludf.DUMMYFUNCTION("""COMPUTED_VALUE"""),"3p")</f>
        <v>3p</v>
      </c>
      <c r="C23" s="49" t="str">
        <f>IFERROR(__xludf.DUMMYFUNCTION("""COMPUTED_VALUE"""),"02 Kühlpflichtig")</f>
        <v>02 Kühlpflichtig</v>
      </c>
      <c r="D23" s="49" t="str">
        <f>IFERROR(__xludf.DUMMYFUNCTION("""COMPUTED_VALUE"""),"Grillkäse (200g)")</f>
        <v>Grillkäse (200g)</v>
      </c>
      <c r="E23" s="49" t="str">
        <f>IFERROR(__xludf.DUMMYFUNCTION("""COMPUTED_VALUE"""),"DAI-00-115523-3")</f>
        <v>DAI-00-115523-3</v>
      </c>
      <c r="F23" s="49">
        <f>IFERROR(__xludf.DUMMYFUNCTION("""COMPUTED_VALUE"""),2.0)</f>
        <v>2</v>
      </c>
      <c r="G23" s="49" t="s">
        <v>2945</v>
      </c>
      <c r="H23" s="49">
        <v>66.0</v>
      </c>
      <c r="I23" s="235">
        <v>14.0</v>
      </c>
      <c r="J23" s="236">
        <v>0.01110363391655451</v>
      </c>
      <c r="K23" s="237" t="e">
        <v>#REF!</v>
      </c>
      <c r="L23" s="238"/>
      <c r="M23" s="49" t="s">
        <v>2306</v>
      </c>
      <c r="N23" s="49" t="s">
        <v>3049</v>
      </c>
    </row>
    <row r="24">
      <c r="A24" s="49">
        <f>IFERROR(__xludf.DUMMYFUNCTION("""COMPUTED_VALUE"""),6.0)</f>
        <v>6</v>
      </c>
      <c r="B24" s="49" t="str">
        <f>IFERROR(__xludf.DUMMYFUNCTION("""COMPUTED_VALUE"""),"4p")</f>
        <v>4p</v>
      </c>
      <c r="C24" s="49" t="str">
        <f>IFERROR(__xludf.DUMMYFUNCTION("""COMPUTED_VALUE"""),"02 Kühlpflichtig")</f>
        <v>02 Kühlpflichtig</v>
      </c>
      <c r="D24" s="49" t="str">
        <f>IFERROR(__xludf.DUMMYFUNCTION("""COMPUTED_VALUE"""),"Grillkäse (200g)")</f>
        <v>Grillkäse (200g)</v>
      </c>
      <c r="E24" s="49" t="str">
        <f>IFERROR(__xludf.DUMMYFUNCTION("""COMPUTED_VALUE"""),"DAI-00-115523-3")</f>
        <v>DAI-00-115523-3</v>
      </c>
      <c r="F24" s="49">
        <f>IFERROR(__xludf.DUMMYFUNCTION("""COMPUTED_VALUE"""),2.0)</f>
        <v>2</v>
      </c>
      <c r="G24" s="49" t="s">
        <v>2946</v>
      </c>
      <c r="H24" s="49">
        <v>22.0</v>
      </c>
      <c r="I24" s="235">
        <v>14.0</v>
      </c>
      <c r="J24" s="236">
        <v>0.0037012113055181696</v>
      </c>
      <c r="K24" s="237" t="e">
        <v>#REF!</v>
      </c>
      <c r="L24" s="238"/>
      <c r="M24" s="49" t="s">
        <v>2306</v>
      </c>
      <c r="N24" s="49" t="s">
        <v>3049</v>
      </c>
    </row>
    <row r="25">
      <c r="A25" s="49">
        <f>IFERROR(__xludf.DUMMYFUNCTION("""COMPUTED_VALUE"""),6.0)</f>
        <v>6</v>
      </c>
      <c r="B25" s="49" t="str">
        <f>IFERROR(__xludf.DUMMYFUNCTION("""COMPUTED_VALUE"""),"4p")</f>
        <v>4p</v>
      </c>
      <c r="C25" s="49" t="str">
        <f>IFERROR(__xludf.DUMMYFUNCTION("""COMPUTED_VALUE"""),"02 Kühlpflichtig")</f>
        <v>02 Kühlpflichtig</v>
      </c>
      <c r="D25" s="49" t="str">
        <f>IFERROR(__xludf.DUMMYFUNCTION("""COMPUTED_VALUE"""),"Bio Sahnejoghurt mild (150g)")</f>
        <v>Bio Sahnejoghurt mild (150g)</v>
      </c>
      <c r="E25" s="49" t="str">
        <f>IFERROR(__xludf.DUMMYFUNCTION("""COMPUTED_VALUE"""),"DAI-11-125532-3")</f>
        <v>DAI-11-125532-3</v>
      </c>
      <c r="F25" s="49">
        <f>IFERROR(__xludf.DUMMYFUNCTION("""COMPUTED_VALUE"""),1.0)</f>
        <v>1</v>
      </c>
      <c r="G25" s="49" t="s">
        <v>2946</v>
      </c>
      <c r="H25" s="49">
        <v>11.0</v>
      </c>
      <c r="I25" s="235">
        <v>65.0</v>
      </c>
      <c r="J25" s="236">
        <v>0.0018506056527590848</v>
      </c>
      <c r="K25" s="237" t="e">
        <v>#REF!</v>
      </c>
      <c r="L25" s="238"/>
      <c r="M25" s="49" t="s">
        <v>2087</v>
      </c>
      <c r="N25" s="49" t="s">
        <v>3049</v>
      </c>
    </row>
    <row r="26">
      <c r="A26" s="49">
        <f>IFERROR(__xludf.DUMMYFUNCTION("""COMPUTED_VALUE"""),7.0)</f>
        <v>7</v>
      </c>
      <c r="B26" s="49" t="str">
        <f>IFERROR(__xludf.DUMMYFUNCTION("""COMPUTED_VALUE"""),"2p")</f>
        <v>2p</v>
      </c>
      <c r="C26" s="49" t="str">
        <f>IFERROR(__xludf.DUMMYFUNCTION("""COMPUTED_VALUE"""),"02 Kühlpflichtig")</f>
        <v>02 Kühlpflichtig</v>
      </c>
      <c r="D26" s="49" t="str">
        <f>IFERROR(__xludf.DUMMYFUNCTION("""COMPUTED_VALUE"""),"Pikantes Zwiebel-Chutney (40g)")</f>
        <v>Pikantes Zwiebel-Chutney (40g)</v>
      </c>
      <c r="E26" s="49" t="str">
        <f>IFERROR(__xludf.DUMMYFUNCTION("""COMPUTED_VALUE"""),"PRO-00-133293-3")</f>
        <v>PRO-00-133293-3</v>
      </c>
      <c r="F26" s="49">
        <f>IFERROR(__xludf.DUMMYFUNCTION("""COMPUTED_VALUE"""),1.0)</f>
        <v>1</v>
      </c>
      <c r="G26" s="49" t="s">
        <v>2948</v>
      </c>
      <c r="H26" s="49">
        <v>136.0</v>
      </c>
      <c r="I26" s="235">
        <v>260.0</v>
      </c>
      <c r="J26" s="236">
        <v>0.02288021534320323</v>
      </c>
      <c r="K26" s="237" t="e">
        <v>#REF!</v>
      </c>
      <c r="L26" s="238"/>
      <c r="M26" s="49" t="s">
        <v>2574</v>
      </c>
      <c r="N26" s="49" t="s">
        <v>3049</v>
      </c>
    </row>
    <row r="27">
      <c r="A27" s="49">
        <f>IFERROR(__xludf.DUMMYFUNCTION("""COMPUTED_VALUE"""),7.0)</f>
        <v>7</v>
      </c>
      <c r="B27" s="49" t="str">
        <f>IFERROR(__xludf.DUMMYFUNCTION("""COMPUTED_VALUE"""),"3p")</f>
        <v>3p</v>
      </c>
      <c r="C27" s="49" t="str">
        <f>IFERROR(__xludf.DUMMYFUNCTION("""COMPUTED_VALUE"""),"02 Kühlpflichtig")</f>
        <v>02 Kühlpflichtig</v>
      </c>
      <c r="D27" s="49" t="str">
        <f>IFERROR(__xludf.DUMMYFUNCTION("""COMPUTED_VALUE"""),"Pikantes Zwiebel-Chutney (80g)")</f>
        <v>Pikantes Zwiebel-Chutney (80g)</v>
      </c>
      <c r="E27" s="49" t="str">
        <f>IFERROR(__xludf.DUMMYFUNCTION("""COMPUTED_VALUE"""),"PRO-00-133294-3")</f>
        <v>PRO-00-133294-3</v>
      </c>
      <c r="F27" s="49">
        <f>IFERROR(__xludf.DUMMYFUNCTION("""COMPUTED_VALUE"""),1.0)</f>
        <v>1</v>
      </c>
      <c r="G27" s="49" t="s">
        <v>2950</v>
      </c>
      <c r="H27" s="49">
        <v>26.0</v>
      </c>
      <c r="I27" s="235">
        <v>160.0</v>
      </c>
      <c r="J27" s="236">
        <v>0.004374158815612382</v>
      </c>
      <c r="K27" s="237" t="e">
        <v>#REF!</v>
      </c>
      <c r="L27" s="238"/>
      <c r="M27" s="49" t="s">
        <v>2576</v>
      </c>
      <c r="N27" s="49" t="s">
        <v>3049</v>
      </c>
    </row>
    <row r="28">
      <c r="A28" s="49">
        <f>IFERROR(__xludf.DUMMYFUNCTION("""COMPUTED_VALUE"""),7.0)</f>
        <v>7</v>
      </c>
      <c r="B28" s="49" t="str">
        <f>IFERROR(__xludf.DUMMYFUNCTION("""COMPUTED_VALUE"""),"4p")</f>
        <v>4p</v>
      </c>
      <c r="C28" s="49" t="str">
        <f>IFERROR(__xludf.DUMMYFUNCTION("""COMPUTED_VALUE"""),"02 Kühlpflichtig")</f>
        <v>02 Kühlpflichtig</v>
      </c>
      <c r="D28" s="49" t="str">
        <f>IFERROR(__xludf.DUMMYFUNCTION("""COMPUTED_VALUE"""),"Pikantes Zwiebel-Chutney (80g)")</f>
        <v>Pikantes Zwiebel-Chutney (80g)</v>
      </c>
      <c r="E28" s="49" t="str">
        <f>IFERROR(__xludf.DUMMYFUNCTION("""COMPUTED_VALUE"""),"PRO-00-133294-3")</f>
        <v>PRO-00-133294-3</v>
      </c>
      <c r="F28" s="49">
        <f>IFERROR(__xludf.DUMMYFUNCTION("""COMPUTED_VALUE"""),1.0)</f>
        <v>1</v>
      </c>
      <c r="G28" s="49" t="s">
        <v>2951</v>
      </c>
      <c r="H28" s="49">
        <v>12.0</v>
      </c>
      <c r="I28" s="235">
        <v>160.0</v>
      </c>
      <c r="J28" s="236">
        <v>0.002018842530282638</v>
      </c>
      <c r="K28" s="237" t="e">
        <v>#REF!</v>
      </c>
      <c r="L28" s="238"/>
      <c r="M28" s="49" t="s">
        <v>2576</v>
      </c>
      <c r="N28" s="49" t="s">
        <v>3049</v>
      </c>
    </row>
    <row r="29">
      <c r="A29" s="49">
        <f>IFERROR(__xludf.DUMMYFUNCTION("""COMPUTED_VALUE"""),8.0)</f>
        <v>8</v>
      </c>
      <c r="B29" s="49" t="str">
        <f>IFERROR(__xludf.DUMMYFUNCTION("""COMPUTED_VALUE"""),"3p")</f>
        <v>3p</v>
      </c>
      <c r="C29" s="49" t="str">
        <f>IFERROR(__xludf.DUMMYFUNCTION("""COMPUTED_VALUE"""),"02 Kühlpflichtig")</f>
        <v>02 Kühlpflichtig</v>
      </c>
      <c r="D29" s="49" t="str">
        <f>IFERROR(__xludf.DUMMYFUNCTION("""COMPUTED_VALUE"""),"Veganes cremiges Sojaprodukt (100g)")</f>
        <v>Veganes cremiges Sojaprodukt (100g)</v>
      </c>
      <c r="E29" s="49" t="str">
        <f>IFERROR(__xludf.DUMMYFUNCTION("""COMPUTED_VALUE"""),"DAI-00-100365-3")</f>
        <v>DAI-00-100365-3</v>
      </c>
      <c r="F29" s="49">
        <f>IFERROR(__xludf.DUMMYFUNCTION("""COMPUTED_VALUE"""),3.0)</f>
        <v>3</v>
      </c>
      <c r="G29" s="49" t="s">
        <v>2955</v>
      </c>
      <c r="H29" s="49">
        <v>75.0</v>
      </c>
      <c r="I29" s="235">
        <v>70.0</v>
      </c>
      <c r="J29" s="236">
        <v>0.012617765814266487</v>
      </c>
      <c r="K29" s="237" t="e">
        <v>#REF!</v>
      </c>
      <c r="L29" s="238"/>
      <c r="M29" s="49" t="s">
        <v>2712</v>
      </c>
      <c r="N29" s="49" t="s">
        <v>3049</v>
      </c>
    </row>
    <row r="30">
      <c r="A30" s="49">
        <f>IFERROR(__xludf.DUMMYFUNCTION("""COMPUTED_VALUE"""),8.0)</f>
        <v>8</v>
      </c>
      <c r="B30" s="49" t="str">
        <f>IFERROR(__xludf.DUMMYFUNCTION("""COMPUTED_VALUE"""),"3p")</f>
        <v>3p</v>
      </c>
      <c r="C30" s="49" t="str">
        <f>IFERROR(__xludf.DUMMYFUNCTION("""COMPUTED_VALUE"""),"02 Kühlpflichtig")</f>
        <v>02 Kühlpflichtig</v>
      </c>
      <c r="D30" s="49" t="str">
        <f>IFERROR(__xludf.DUMMYFUNCTION("""COMPUTED_VALUE"""),"Tofu geräuchert (180g)")</f>
        <v>Tofu geräuchert (180g)</v>
      </c>
      <c r="E30" s="49" t="str">
        <f>IFERROR(__xludf.DUMMYFUNCTION("""COMPUTED_VALUE"""),"PTN-00-130357-3")</f>
        <v>PTN-00-130357-3</v>
      </c>
      <c r="F30" s="49">
        <f>IFERROR(__xludf.DUMMYFUNCTION("""COMPUTED_VALUE"""),2.0)</f>
        <v>2</v>
      </c>
      <c r="G30" s="49" t="s">
        <v>2955</v>
      </c>
      <c r="H30" s="49">
        <v>50.0</v>
      </c>
      <c r="I30" s="235">
        <v>10.0</v>
      </c>
      <c r="J30" s="236">
        <v>0.008411843876177659</v>
      </c>
      <c r="K30" s="237" t="e">
        <v>#REF!</v>
      </c>
      <c r="L30" s="238"/>
      <c r="M30" s="49" t="s">
        <v>2698</v>
      </c>
      <c r="N30" s="49" t="s">
        <v>3049</v>
      </c>
    </row>
    <row r="31">
      <c r="A31" s="49">
        <f>IFERROR(__xludf.DUMMYFUNCTION("""COMPUTED_VALUE"""),8.0)</f>
        <v>8</v>
      </c>
      <c r="B31" s="49" t="str">
        <f>IFERROR(__xludf.DUMMYFUNCTION("""COMPUTED_VALUE"""),"4p")</f>
        <v>4p</v>
      </c>
      <c r="C31" s="49" t="str">
        <f>IFERROR(__xludf.DUMMYFUNCTION("""COMPUTED_VALUE"""),"02 Kühlpflichtig")</f>
        <v>02 Kühlpflichtig</v>
      </c>
      <c r="D31" s="49" t="str">
        <f>IFERROR(__xludf.DUMMYFUNCTION("""COMPUTED_VALUE"""),"Tofu geräuchert (180g)")</f>
        <v>Tofu geräuchert (180g)</v>
      </c>
      <c r="E31" s="49" t="str">
        <f>IFERROR(__xludf.DUMMYFUNCTION("""COMPUTED_VALUE"""),"PTN-00-130357-3")</f>
        <v>PTN-00-130357-3</v>
      </c>
      <c r="F31" s="49">
        <f>IFERROR(__xludf.DUMMYFUNCTION("""COMPUTED_VALUE"""),2.0)</f>
        <v>2</v>
      </c>
      <c r="G31" s="49" t="s">
        <v>2956</v>
      </c>
      <c r="H31" s="49">
        <v>32.0</v>
      </c>
      <c r="I31" s="235">
        <v>10.0</v>
      </c>
      <c r="J31" s="236">
        <v>0.005383580080753701</v>
      </c>
      <c r="K31" s="237" t="e">
        <v>#REF!</v>
      </c>
      <c r="L31" s="238"/>
      <c r="M31" s="49" t="s">
        <v>2698</v>
      </c>
      <c r="N31" s="49" t="s">
        <v>3049</v>
      </c>
    </row>
    <row r="32">
      <c r="A32" s="49">
        <f>IFERROR(__xludf.DUMMYFUNCTION("""COMPUTED_VALUE"""),8.0)</f>
        <v>8</v>
      </c>
      <c r="B32" s="49" t="str">
        <f>IFERROR(__xludf.DUMMYFUNCTION("""COMPUTED_VALUE"""),"4p")</f>
        <v>4p</v>
      </c>
      <c r="C32" s="49" t="str">
        <f>IFERROR(__xludf.DUMMYFUNCTION("""COMPUTED_VALUE"""),"02 Kühlpflichtig")</f>
        <v>02 Kühlpflichtig</v>
      </c>
      <c r="D32" s="49" t="str">
        <f>IFERROR(__xludf.DUMMYFUNCTION("""COMPUTED_VALUE"""),"Veganes cremiges Sojaprodukt (100g)")</f>
        <v>Veganes cremiges Sojaprodukt (100g)</v>
      </c>
      <c r="E32" s="49" t="str">
        <f>IFERROR(__xludf.DUMMYFUNCTION("""COMPUTED_VALUE"""),"DAI-00-100365-3")</f>
        <v>DAI-00-100365-3</v>
      </c>
      <c r="F32" s="49">
        <f>IFERROR(__xludf.DUMMYFUNCTION("""COMPUTED_VALUE"""),4.0)</f>
        <v>4</v>
      </c>
      <c r="G32" s="49" t="s">
        <v>2956</v>
      </c>
      <c r="H32" s="49">
        <v>64.0</v>
      </c>
      <c r="I32" s="235">
        <v>70.0</v>
      </c>
      <c r="J32" s="236">
        <v>0.010767160161507403</v>
      </c>
      <c r="K32" s="237" t="e">
        <v>#REF!</v>
      </c>
      <c r="L32" s="238"/>
      <c r="M32" s="49" t="s">
        <v>2712</v>
      </c>
      <c r="N32" s="49" t="s">
        <v>3049</v>
      </c>
    </row>
    <row r="33">
      <c r="A33" s="49">
        <f>IFERROR(__xludf.DUMMYFUNCTION("""COMPUTED_VALUE"""),9.0)</f>
        <v>9</v>
      </c>
      <c r="B33" s="49" t="str">
        <f>IFERROR(__xludf.DUMMYFUNCTION("""COMPUTED_VALUE"""),"2p")</f>
        <v>2p</v>
      </c>
      <c r="C33" s="49" t="str">
        <f>IFERROR(__xludf.DUMMYFUNCTION("""COMPUTED_VALUE"""),"02 Kühlpflichtig")</f>
        <v>02 Kühlpflichtig</v>
      </c>
      <c r="D33" s="49" t="str">
        <f>IFERROR(__xludf.DUMMYFUNCTION("""COMPUTED_VALUE"""),"Tofu Neutral (180g)")</f>
        <v>Tofu Neutral (180g)</v>
      </c>
      <c r="E33" s="49" t="str">
        <f>IFERROR(__xludf.DUMMYFUNCTION("""COMPUTED_VALUE"""),"PTN-00-130349-3")</f>
        <v>PTN-00-130349-3</v>
      </c>
      <c r="F33" s="49">
        <f>IFERROR(__xludf.DUMMYFUNCTION("""COMPUTED_VALUE"""),2.0)</f>
        <v>2</v>
      </c>
      <c r="G33" s="49" t="s">
        <v>2958</v>
      </c>
      <c r="H33" s="49">
        <v>116.0</v>
      </c>
      <c r="I33" s="235">
        <v>10.0</v>
      </c>
      <c r="J33" s="236">
        <v>0.019515477792732168</v>
      </c>
      <c r="K33" s="237" t="e">
        <v>#REF!</v>
      </c>
      <c r="L33" s="238"/>
      <c r="M33" s="49" t="s">
        <v>2700</v>
      </c>
      <c r="N33" s="49" t="s">
        <v>3049</v>
      </c>
    </row>
    <row r="34">
      <c r="A34" s="49">
        <f>IFERROR(__xludf.DUMMYFUNCTION("""COMPUTED_VALUE"""),9.0)</f>
        <v>9</v>
      </c>
      <c r="B34" s="49" t="str">
        <f>IFERROR(__xludf.DUMMYFUNCTION("""COMPUTED_VALUE"""),"3p")</f>
        <v>3p</v>
      </c>
      <c r="C34" s="49" t="str">
        <f>IFERROR(__xludf.DUMMYFUNCTION("""COMPUTED_VALUE"""),"02 Kühlpflichtig")</f>
        <v>02 Kühlpflichtig</v>
      </c>
      <c r="D34" s="49" t="str">
        <f>IFERROR(__xludf.DUMMYFUNCTION("""COMPUTED_VALUE"""),"Tofu Neutral (180g)")</f>
        <v>Tofu Neutral (180g)</v>
      </c>
      <c r="E34" s="49" t="str">
        <f>IFERROR(__xludf.DUMMYFUNCTION("""COMPUTED_VALUE"""),"PTN-00-130349-3")</f>
        <v>PTN-00-130349-3</v>
      </c>
      <c r="F34" s="49">
        <f>IFERROR(__xludf.DUMMYFUNCTION("""COMPUTED_VALUE"""),3.0)</f>
        <v>3</v>
      </c>
      <c r="G34" s="49" t="s">
        <v>2960</v>
      </c>
      <c r="H34" s="49">
        <v>27.0</v>
      </c>
      <c r="I34" s="235">
        <v>10.0</v>
      </c>
      <c r="J34" s="236">
        <v>0.004542395693135935</v>
      </c>
      <c r="K34" s="237" t="e">
        <v>#REF!</v>
      </c>
      <c r="L34" s="238"/>
      <c r="M34" s="49" t="s">
        <v>2700</v>
      </c>
      <c r="N34" s="49" t="s">
        <v>3049</v>
      </c>
    </row>
    <row r="35">
      <c r="A35" s="49">
        <f>IFERROR(__xludf.DUMMYFUNCTION("""COMPUTED_VALUE"""),9.0)</f>
        <v>9</v>
      </c>
      <c r="B35" s="49" t="str">
        <f>IFERROR(__xludf.DUMMYFUNCTION("""COMPUTED_VALUE"""),"4p")</f>
        <v>4p</v>
      </c>
      <c r="C35" s="49" t="str">
        <f>IFERROR(__xludf.DUMMYFUNCTION("""COMPUTED_VALUE"""),"02 Kühlpflichtig")</f>
        <v>02 Kühlpflichtig</v>
      </c>
      <c r="D35" s="49" t="str">
        <f>IFERROR(__xludf.DUMMYFUNCTION("""COMPUTED_VALUE"""),"Tofu Neutral (180g)")</f>
        <v>Tofu Neutral (180g)</v>
      </c>
      <c r="E35" s="49" t="str">
        <f>IFERROR(__xludf.DUMMYFUNCTION("""COMPUTED_VALUE"""),"PTN-00-130349-3")</f>
        <v>PTN-00-130349-3</v>
      </c>
      <c r="F35" s="49">
        <f>IFERROR(__xludf.DUMMYFUNCTION("""COMPUTED_VALUE"""),4.0)</f>
        <v>4</v>
      </c>
      <c r="G35" s="49" t="s">
        <v>2961</v>
      </c>
      <c r="H35" s="49">
        <v>44.0</v>
      </c>
      <c r="I35" s="235">
        <v>10.0</v>
      </c>
      <c r="J35" s="236">
        <v>0.007402422611036339</v>
      </c>
      <c r="K35" s="237" t="e">
        <v>#REF!</v>
      </c>
      <c r="L35" s="238"/>
      <c r="M35" s="49" t="s">
        <v>2700</v>
      </c>
      <c r="N35" s="49" t="s">
        <v>3049</v>
      </c>
    </row>
    <row r="36">
      <c r="A36" s="49">
        <f>IFERROR(__xludf.DUMMYFUNCTION("""COMPUTED_VALUE"""),11.0)</f>
        <v>11</v>
      </c>
      <c r="B36" s="49" t="str">
        <f>IFERROR(__xludf.DUMMYFUNCTION("""COMPUTED_VALUE"""),"2p")</f>
        <v>2p</v>
      </c>
      <c r="C36" s="49" t="str">
        <f>IFERROR(__xludf.DUMMYFUNCTION("""COMPUTED_VALUE"""),"02 Kühlpflichtig")</f>
        <v>02 Kühlpflichtig</v>
      </c>
      <c r="D36" s="49" t="str">
        <f>IFERROR(__xludf.DUMMYFUNCTION("""COMPUTED_VALUE"""),"Lachsfilet (2x150g) (300g)")</f>
        <v>Lachsfilet (2x150g) (300g)</v>
      </c>
      <c r="E36" s="49" t="str">
        <f>IFERROR(__xludf.DUMMYFUNCTION("""COMPUTED_VALUE"""),"PTN-11-100591-2")</f>
        <v>PTN-11-100591-2</v>
      </c>
      <c r="F36" s="49">
        <f>IFERROR(__xludf.DUMMYFUNCTION("""COMPUTED_VALUE"""),1.0)</f>
        <v>1</v>
      </c>
      <c r="G36" s="49" t="s">
        <v>3050</v>
      </c>
      <c r="H36" s="49">
        <v>65.0</v>
      </c>
      <c r="I36" s="235">
        <v>35.0</v>
      </c>
      <c r="J36" s="236">
        <v>0.010935397039030955</v>
      </c>
      <c r="K36" s="237" t="e">
        <v>#REF!</v>
      </c>
      <c r="L36" s="238"/>
      <c r="M36" s="49" t="s">
        <v>2474</v>
      </c>
      <c r="N36" s="49" t="s">
        <v>3049</v>
      </c>
    </row>
    <row r="37">
      <c r="A37" s="49">
        <f>IFERROR(__xludf.DUMMYFUNCTION("""COMPUTED_VALUE"""),11.0)</f>
        <v>11</v>
      </c>
      <c r="B37" s="49" t="str">
        <f>IFERROR(__xludf.DUMMYFUNCTION("""COMPUTED_VALUE"""),"2p")</f>
        <v>2p</v>
      </c>
      <c r="C37" s="49" t="str">
        <f>IFERROR(__xludf.DUMMYFUNCTION("""COMPUTED_VALUE"""),"02 Kühlpflichtig")</f>
        <v>02 Kühlpflichtig</v>
      </c>
      <c r="D37" s="49" t="str">
        <f>IFERROR(__xludf.DUMMYFUNCTION("""COMPUTED_VALUE"""),"Ravigote Sauce (80g)")</f>
        <v>Ravigote Sauce (80g)</v>
      </c>
      <c r="E37" s="49" t="str">
        <f>IFERROR(__xludf.DUMMYFUNCTION("""COMPUTED_VALUE"""),"PRO-00-134515-3")</f>
        <v>PRO-00-134515-3</v>
      </c>
      <c r="F37" s="49">
        <f>IFERROR(__xludf.DUMMYFUNCTION("""COMPUTED_VALUE"""),1.0)</f>
        <v>1</v>
      </c>
      <c r="G37" s="49" t="s">
        <v>3050</v>
      </c>
      <c r="H37" s="49">
        <v>65.0</v>
      </c>
      <c r="I37" s="235">
        <v>120.0</v>
      </c>
      <c r="J37" s="236">
        <v>0.010935397039030955</v>
      </c>
      <c r="K37" s="237" t="e">
        <v>#REF!</v>
      </c>
      <c r="L37" s="238"/>
      <c r="M37" s="49" t="s">
        <v>2592</v>
      </c>
      <c r="N37" s="49" t="s">
        <v>3049</v>
      </c>
    </row>
    <row r="38">
      <c r="A38" s="49">
        <f>IFERROR(__xludf.DUMMYFUNCTION("""COMPUTED_VALUE"""),11.0)</f>
        <v>11</v>
      </c>
      <c r="B38" s="49" t="str">
        <f>IFERROR(__xludf.DUMMYFUNCTION("""COMPUTED_VALUE"""),"3p")</f>
        <v>3p</v>
      </c>
      <c r="C38" s="49" t="str">
        <f>IFERROR(__xludf.DUMMYFUNCTION("""COMPUTED_VALUE"""),"02 Kühlpflichtig")</f>
        <v>02 Kühlpflichtig</v>
      </c>
      <c r="D38" s="49" t="str">
        <f>IFERROR(__xludf.DUMMYFUNCTION("""COMPUTED_VALUE"""),"Ravigote Sauce (40g)")</f>
        <v>Ravigote Sauce (40g)</v>
      </c>
      <c r="E38" s="49" t="str">
        <f>IFERROR(__xludf.DUMMYFUNCTION("""COMPUTED_VALUE"""),"PRO-00-133292-3")</f>
        <v>PRO-00-133292-3</v>
      </c>
      <c r="F38" s="49">
        <f>IFERROR(__xludf.DUMMYFUNCTION("""COMPUTED_VALUE"""),1.0)</f>
        <v>1</v>
      </c>
      <c r="G38" s="49" t="s">
        <v>2757</v>
      </c>
      <c r="H38" s="49">
        <v>15.0</v>
      </c>
      <c r="I38" s="235">
        <v>240.0</v>
      </c>
      <c r="J38" s="236">
        <v>0.0025235531628532972</v>
      </c>
      <c r="K38" s="237" t="e">
        <v>#REF!</v>
      </c>
      <c r="L38" s="238"/>
      <c r="M38" s="49" t="s">
        <v>2590</v>
      </c>
      <c r="N38" s="49" t="s">
        <v>3049</v>
      </c>
    </row>
    <row r="39">
      <c r="A39" s="49">
        <f>IFERROR(__xludf.DUMMYFUNCTION("""COMPUTED_VALUE"""),11.0)</f>
        <v>11</v>
      </c>
      <c r="B39" s="49" t="str">
        <f>IFERROR(__xludf.DUMMYFUNCTION("""COMPUTED_VALUE"""),"3p")</f>
        <v>3p</v>
      </c>
      <c r="C39" s="49" t="str">
        <f>IFERROR(__xludf.DUMMYFUNCTION("""COMPUTED_VALUE"""),"02 Kühlpflichtig")</f>
        <v>02 Kühlpflichtig</v>
      </c>
      <c r="D39" s="49" t="str">
        <f>IFERROR(__xludf.DUMMYFUNCTION("""COMPUTED_VALUE"""),"Lachsfilet (3x150g) (450g)")</f>
        <v>Lachsfilet (3x150g) (450g)</v>
      </c>
      <c r="E39" s="49" t="str">
        <f>IFERROR(__xludf.DUMMYFUNCTION("""COMPUTED_VALUE"""),"PTN-11-115697-2")</f>
        <v>PTN-11-115697-2</v>
      </c>
      <c r="F39" s="49">
        <f>IFERROR(__xludf.DUMMYFUNCTION("""COMPUTED_VALUE"""),1.0)</f>
        <v>1</v>
      </c>
      <c r="G39" s="49" t="s">
        <v>2757</v>
      </c>
      <c r="H39" s="49">
        <v>15.0</v>
      </c>
      <c r="I39" s="235">
        <v>25.0</v>
      </c>
      <c r="J39" s="236">
        <v>0.0025235531628532972</v>
      </c>
      <c r="K39" s="237" t="e">
        <v>#REF!</v>
      </c>
      <c r="L39" s="238"/>
      <c r="M39" s="49" t="s">
        <v>2478</v>
      </c>
      <c r="N39" s="49" t="s">
        <v>3049</v>
      </c>
    </row>
    <row r="40">
      <c r="A40" s="49">
        <f>IFERROR(__xludf.DUMMYFUNCTION("""COMPUTED_VALUE"""),11.0)</f>
        <v>11</v>
      </c>
      <c r="B40" s="49" t="str">
        <f>IFERROR(__xludf.DUMMYFUNCTION("""COMPUTED_VALUE"""),"3p")</f>
        <v>3p</v>
      </c>
      <c r="C40" s="49" t="str">
        <f>IFERROR(__xludf.DUMMYFUNCTION("""COMPUTED_VALUE"""),"02 Kühlpflichtig")</f>
        <v>02 Kühlpflichtig</v>
      </c>
      <c r="D40" s="49" t="str">
        <f>IFERROR(__xludf.DUMMYFUNCTION("""COMPUTED_VALUE"""),"Ravigote Sauce (80g)")</f>
        <v>Ravigote Sauce (80g)</v>
      </c>
      <c r="E40" s="49" t="str">
        <f>IFERROR(__xludf.DUMMYFUNCTION("""COMPUTED_VALUE"""),"PRO-00-134515-3")</f>
        <v>PRO-00-134515-3</v>
      </c>
      <c r="F40" s="49">
        <f>IFERROR(__xludf.DUMMYFUNCTION("""COMPUTED_VALUE"""),1.0)</f>
        <v>1</v>
      </c>
      <c r="G40" s="49" t="s">
        <v>2757</v>
      </c>
      <c r="H40" s="49">
        <v>15.0</v>
      </c>
      <c r="I40" s="235">
        <v>120.0</v>
      </c>
      <c r="J40" s="236">
        <v>0.0025235531628532972</v>
      </c>
      <c r="K40" s="237" t="e">
        <v>#REF!</v>
      </c>
      <c r="L40" s="238"/>
      <c r="M40" s="49" t="s">
        <v>2592</v>
      </c>
      <c r="N40" s="49" t="s">
        <v>3049</v>
      </c>
    </row>
    <row r="41">
      <c r="A41" s="49">
        <f>IFERROR(__xludf.DUMMYFUNCTION("""COMPUTED_VALUE"""),11.0)</f>
        <v>11</v>
      </c>
      <c r="B41" s="49" t="str">
        <f>IFERROR(__xludf.DUMMYFUNCTION("""COMPUTED_VALUE"""),"4p")</f>
        <v>4p</v>
      </c>
      <c r="C41" s="49" t="str">
        <f>IFERROR(__xludf.DUMMYFUNCTION("""COMPUTED_VALUE"""),"02 Kühlpflichtig")</f>
        <v>02 Kühlpflichtig</v>
      </c>
      <c r="D41" s="49" t="str">
        <f>IFERROR(__xludf.DUMMYFUNCTION("""COMPUTED_VALUE"""),"Lachsfilet (2x150g) (300g)")</f>
        <v>Lachsfilet (2x150g) (300g)</v>
      </c>
      <c r="E41" s="49" t="str">
        <f>IFERROR(__xludf.DUMMYFUNCTION("""COMPUTED_VALUE"""),"PTN-11-100591-2")</f>
        <v>PTN-11-100591-2</v>
      </c>
      <c r="F41" s="49">
        <f>IFERROR(__xludf.DUMMYFUNCTION("""COMPUTED_VALUE"""),2.0)</f>
        <v>2</v>
      </c>
      <c r="G41" s="49" t="s">
        <v>2760</v>
      </c>
      <c r="H41" s="49">
        <v>16.0</v>
      </c>
      <c r="I41" s="235">
        <v>35.0</v>
      </c>
      <c r="J41" s="236">
        <v>0.0026917900403768506</v>
      </c>
      <c r="K41" s="237" t="e">
        <v>#REF!</v>
      </c>
      <c r="L41" s="238"/>
      <c r="M41" s="49" t="s">
        <v>2474</v>
      </c>
      <c r="N41" s="49" t="s">
        <v>3049</v>
      </c>
    </row>
    <row r="42">
      <c r="A42" s="49">
        <f>IFERROR(__xludf.DUMMYFUNCTION("""COMPUTED_VALUE"""),11.0)</f>
        <v>11</v>
      </c>
      <c r="B42" s="49" t="str">
        <f>IFERROR(__xludf.DUMMYFUNCTION("""COMPUTED_VALUE"""),"4p")</f>
        <v>4p</v>
      </c>
      <c r="C42" s="49" t="str">
        <f>IFERROR(__xludf.DUMMYFUNCTION("""COMPUTED_VALUE"""),"02 Kühlpflichtig")</f>
        <v>02 Kühlpflichtig</v>
      </c>
      <c r="D42" s="49" t="str">
        <f>IFERROR(__xludf.DUMMYFUNCTION("""COMPUTED_VALUE"""),"Ravigote Sauce (80g)")</f>
        <v>Ravigote Sauce (80g)</v>
      </c>
      <c r="E42" s="49" t="str">
        <f>IFERROR(__xludf.DUMMYFUNCTION("""COMPUTED_VALUE"""),"PRO-00-134515-3")</f>
        <v>PRO-00-134515-3</v>
      </c>
      <c r="F42" s="49">
        <f>IFERROR(__xludf.DUMMYFUNCTION("""COMPUTED_VALUE"""),2.0)</f>
        <v>2</v>
      </c>
      <c r="G42" s="49" t="s">
        <v>2760</v>
      </c>
      <c r="H42" s="49">
        <v>16.0</v>
      </c>
      <c r="I42" s="235">
        <v>120.0</v>
      </c>
      <c r="J42" s="236">
        <v>0.0026917900403768506</v>
      </c>
      <c r="K42" s="237" t="e">
        <v>#REF!</v>
      </c>
      <c r="L42" s="238"/>
      <c r="M42" s="49" t="s">
        <v>2592</v>
      </c>
      <c r="N42" s="49" t="s">
        <v>3049</v>
      </c>
    </row>
    <row r="43">
      <c r="A43" s="49">
        <f>IFERROR(__xludf.DUMMYFUNCTION("""COMPUTED_VALUE"""),12.0)</f>
        <v>12</v>
      </c>
      <c r="B43" s="49" t="str">
        <f>IFERROR(__xludf.DUMMYFUNCTION("""COMPUTED_VALUE"""),"2p")</f>
        <v>2p</v>
      </c>
      <c r="C43" s="49" t="str">
        <f>IFERROR(__xludf.DUMMYFUNCTION("""COMPUTED_VALUE"""),"02 Kühlpflichtig")</f>
        <v>02 Kühlpflichtig</v>
      </c>
      <c r="D43" s="49" t="str">
        <f>IFERROR(__xludf.DUMMYFUNCTION("""COMPUTED_VALUE"""),"Mozzarella [Veg] (125g)")</f>
        <v>Mozzarella [Veg] (125g)</v>
      </c>
      <c r="E43" s="49" t="str">
        <f>IFERROR(__xludf.DUMMYFUNCTION("""COMPUTED_VALUE"""),"DAI-11-10039-2")</f>
        <v>DAI-11-10039-2</v>
      </c>
      <c r="F43" s="49">
        <f>IFERROR(__xludf.DUMMYFUNCTION("""COMPUTED_VALUE"""),1.0)</f>
        <v>1</v>
      </c>
      <c r="G43" s="49" t="s">
        <v>2763</v>
      </c>
      <c r="H43" s="49">
        <v>338.0</v>
      </c>
      <c r="I43" s="235">
        <v>20.0</v>
      </c>
      <c r="J43" s="236">
        <v>0.05686406460296097</v>
      </c>
      <c r="K43" s="237" t="e">
        <v>#REF!</v>
      </c>
      <c r="L43" s="238"/>
      <c r="M43" s="49" t="s">
        <v>2516</v>
      </c>
      <c r="N43" s="49" t="s">
        <v>3049</v>
      </c>
    </row>
    <row r="44">
      <c r="A44" s="49">
        <f>IFERROR(__xludf.DUMMYFUNCTION("""COMPUTED_VALUE"""),12.0)</f>
        <v>12</v>
      </c>
      <c r="B44" s="49" t="str">
        <f>IFERROR(__xludf.DUMMYFUNCTION("""COMPUTED_VALUE"""),"3p")</f>
        <v>3p</v>
      </c>
      <c r="C44" s="49" t="str">
        <f>IFERROR(__xludf.DUMMYFUNCTION("""COMPUTED_VALUE"""),"02 Kühlpflichtig")</f>
        <v>02 Kühlpflichtig</v>
      </c>
      <c r="D44" s="49" t="str">
        <f>IFERROR(__xludf.DUMMYFUNCTION("""COMPUTED_VALUE"""),"Mozzarella [Veg] (125g)")</f>
        <v>Mozzarella [Veg] (125g)</v>
      </c>
      <c r="E44" s="49" t="str">
        <f>IFERROR(__xludf.DUMMYFUNCTION("""COMPUTED_VALUE"""),"DAI-11-10039-2")</f>
        <v>DAI-11-10039-2</v>
      </c>
      <c r="F44" s="49">
        <f>IFERROR(__xludf.DUMMYFUNCTION("""COMPUTED_VALUE"""),2.0)</f>
        <v>2</v>
      </c>
      <c r="G44" s="49" t="s">
        <v>2765</v>
      </c>
      <c r="H44" s="49">
        <v>254.0</v>
      </c>
      <c r="I44" s="235">
        <v>20.0</v>
      </c>
      <c r="J44" s="236">
        <v>0.042732166890982505</v>
      </c>
      <c r="K44" s="237" t="e">
        <v>#REF!</v>
      </c>
      <c r="L44" s="238"/>
      <c r="M44" s="49" t="s">
        <v>2516</v>
      </c>
      <c r="N44" s="49" t="s">
        <v>3049</v>
      </c>
    </row>
    <row r="45">
      <c r="A45" s="49">
        <f>IFERROR(__xludf.DUMMYFUNCTION("""COMPUTED_VALUE"""),12.0)</f>
        <v>12</v>
      </c>
      <c r="B45" s="49" t="str">
        <f>IFERROR(__xludf.DUMMYFUNCTION("""COMPUTED_VALUE"""),"4p")</f>
        <v>4p</v>
      </c>
      <c r="C45" s="49" t="str">
        <f>IFERROR(__xludf.DUMMYFUNCTION("""COMPUTED_VALUE"""),"02 Kühlpflichtig")</f>
        <v>02 Kühlpflichtig</v>
      </c>
      <c r="D45" s="49" t="str">
        <f>IFERROR(__xludf.DUMMYFUNCTION("""COMPUTED_VALUE"""),"Mozzarella [Veg] (125g)")</f>
        <v>Mozzarella [Veg] (125g)</v>
      </c>
      <c r="E45" s="49" t="str">
        <f>IFERROR(__xludf.DUMMYFUNCTION("""COMPUTED_VALUE"""),"DAI-11-10039-2")</f>
        <v>DAI-11-10039-2</v>
      </c>
      <c r="F45" s="49">
        <f>IFERROR(__xludf.DUMMYFUNCTION("""COMPUTED_VALUE"""),2.0)</f>
        <v>2</v>
      </c>
      <c r="G45" s="49" t="s">
        <v>2766</v>
      </c>
      <c r="H45" s="49">
        <v>192.0</v>
      </c>
      <c r="I45" s="235">
        <v>20.0</v>
      </c>
      <c r="J45" s="236">
        <v>0.03230148048452221</v>
      </c>
      <c r="K45" s="237" t="e">
        <v>#REF!</v>
      </c>
      <c r="L45" s="238"/>
      <c r="M45" s="49" t="s">
        <v>2516</v>
      </c>
      <c r="N45" s="49" t="s">
        <v>3049</v>
      </c>
    </row>
    <row r="46">
      <c r="A46" s="49">
        <f>IFERROR(__xludf.DUMMYFUNCTION("""COMPUTED_VALUE"""),13.0)</f>
        <v>13</v>
      </c>
      <c r="B46" s="49" t="str">
        <f>IFERROR(__xludf.DUMMYFUNCTION("""COMPUTED_VALUE"""),"2p")</f>
        <v>2p</v>
      </c>
      <c r="C46" s="49" t="str">
        <f>IFERROR(__xludf.DUMMYFUNCTION("""COMPUTED_VALUE"""),"02 Kühlpflichtig")</f>
        <v>02 Kühlpflichtig</v>
      </c>
      <c r="D46" s="49" t="str">
        <f>IFERROR(__xludf.DUMMYFUNCTION("""COMPUTED_VALUE"""),"Hartkäse ital. Art gerieben (20g) [VEG]")</f>
        <v>Hartkäse ital. Art gerieben (20g) [VEG]</v>
      </c>
      <c r="E46" s="49" t="str">
        <f>IFERROR(__xludf.DUMMYFUNCTION("""COMPUTED_VALUE"""),"DAI-00-50213-2")</f>
        <v>DAI-00-50213-2</v>
      </c>
      <c r="F46" s="49">
        <f>IFERROR(__xludf.DUMMYFUNCTION("""COMPUTED_VALUE"""),1.0)</f>
        <v>1</v>
      </c>
      <c r="G46" s="49" t="s">
        <v>2768</v>
      </c>
      <c r="H46" s="49">
        <v>100.0</v>
      </c>
      <c r="I46" s="235">
        <v>440.0</v>
      </c>
      <c r="J46" s="236">
        <v>0.016823687752355317</v>
      </c>
      <c r="K46" s="237" t="e">
        <v>#REF!</v>
      </c>
      <c r="L46" s="238"/>
      <c r="M46" s="49" t="s">
        <v>2330</v>
      </c>
      <c r="N46" s="49" t="s">
        <v>3049</v>
      </c>
    </row>
    <row r="47">
      <c r="A47" s="49">
        <f>IFERROR(__xludf.DUMMYFUNCTION("""COMPUTED_VALUE"""),13.0)</f>
        <v>13</v>
      </c>
      <c r="B47" s="49" t="str">
        <f>IFERROR(__xludf.DUMMYFUNCTION("""COMPUTED_VALUE"""),"2p")</f>
        <v>2p</v>
      </c>
      <c r="C47" s="49" t="str">
        <f>IFERROR(__xludf.DUMMYFUNCTION("""COMPUTED_VALUE"""),"02 Kühlpflichtig")</f>
        <v>02 Kühlpflichtig</v>
      </c>
      <c r="D47" s="49" t="str">
        <f>IFERROR(__xludf.DUMMYFUNCTION("""COMPUTED_VALUE"""),"Bio Naturjoghurt mild mind. 3.5% Fett (100g)")</f>
        <v>Bio Naturjoghurt mild mind. 3.5% Fett (100g)</v>
      </c>
      <c r="E47" s="49" t="str">
        <f>IFERROR(__xludf.DUMMYFUNCTION("""COMPUTED_VALUE"""),"DAI-11-116266-3")</f>
        <v>DAI-11-116266-3</v>
      </c>
      <c r="F47" s="49">
        <f>IFERROR(__xludf.DUMMYFUNCTION("""COMPUTED_VALUE"""),1.0)</f>
        <v>1</v>
      </c>
      <c r="G47" s="49" t="s">
        <v>2768</v>
      </c>
      <c r="H47" s="49">
        <v>100.0</v>
      </c>
      <c r="I47" s="235">
        <v>150.0</v>
      </c>
      <c r="J47" s="236">
        <v>0.016823687752355317</v>
      </c>
      <c r="K47" s="237" t="e">
        <v>#REF!</v>
      </c>
      <c r="L47" s="238"/>
      <c r="M47" s="49" t="s">
        <v>2079</v>
      </c>
      <c r="N47" s="49" t="s">
        <v>3049</v>
      </c>
    </row>
    <row r="48">
      <c r="A48" s="49">
        <f>IFERROR(__xludf.DUMMYFUNCTION("""COMPUTED_VALUE"""),13.0)</f>
        <v>13</v>
      </c>
      <c r="B48" s="49" t="str">
        <f>IFERROR(__xludf.DUMMYFUNCTION("""COMPUTED_VALUE"""),"2p")</f>
        <v>2p</v>
      </c>
      <c r="C48" s="49" t="str">
        <f>IFERROR(__xludf.DUMMYFUNCTION("""COMPUTED_VALUE"""),"02 Kühlpflichtig")</f>
        <v>02 Kühlpflichtig</v>
      </c>
      <c r="D48" s="49" t="str">
        <f>IFERROR(__xludf.DUMMYFUNCTION("""COMPUTED_VALUE"""),"King Prawns / Garnelen ohne Schale (150g) [51/60s]")</f>
        <v>King Prawns / Garnelen ohne Schale (150g) [51/60s]</v>
      </c>
      <c r="E48" s="49" t="str">
        <f>IFERROR(__xludf.DUMMYFUNCTION("""COMPUTED_VALUE"""),"PTN-11-135436-2")</f>
        <v>PTN-11-135436-2</v>
      </c>
      <c r="F48" s="49">
        <f>IFERROR(__xludf.DUMMYFUNCTION("""COMPUTED_VALUE"""),1.0)</f>
        <v>1</v>
      </c>
      <c r="G48" s="49" t="s">
        <v>2768</v>
      </c>
      <c r="H48" s="49">
        <v>100.0</v>
      </c>
      <c r="I48" s="235">
        <v>40.0</v>
      </c>
      <c r="J48" s="236">
        <v>0.016823687752355317</v>
      </c>
      <c r="K48" s="237" t="e">
        <v>#REF!</v>
      </c>
      <c r="L48" s="238"/>
      <c r="M48" s="49" t="s">
        <v>2434</v>
      </c>
      <c r="N48" s="49" t="s">
        <v>3049</v>
      </c>
    </row>
    <row r="49">
      <c r="A49" s="49">
        <f>IFERROR(__xludf.DUMMYFUNCTION("""COMPUTED_VALUE"""),14.0)</f>
        <v>14</v>
      </c>
      <c r="B49" s="49" t="str">
        <f>IFERROR(__xludf.DUMMYFUNCTION("""COMPUTED_VALUE"""),"2p")</f>
        <v>2p</v>
      </c>
      <c r="C49" s="49" t="str">
        <f>IFERROR(__xludf.DUMMYFUNCTION("""COMPUTED_VALUE"""),"02 Kühlpflichtig")</f>
        <v>02 Kühlpflichtig</v>
      </c>
      <c r="D49" s="49" t="str">
        <f>IFERROR(__xludf.DUMMYFUNCTION("""COMPUTED_VALUE"""),"Hähnchenbrustfilet in Lake (250g) [2 Stück] [QS]")</f>
        <v>Hähnchenbrustfilet in Lake (250g) [2 Stück] [QS]</v>
      </c>
      <c r="E49" s="49" t="str">
        <f>IFERROR(__xludf.DUMMYFUNCTION("""COMPUTED_VALUE"""),"PTN-11-101341-2")</f>
        <v>PTN-11-101341-2</v>
      </c>
      <c r="F49" s="49">
        <f>IFERROR(__xludf.DUMMYFUNCTION("""COMPUTED_VALUE"""),1.0)</f>
        <v>1</v>
      </c>
      <c r="G49" s="49" t="s">
        <v>2773</v>
      </c>
      <c r="H49" s="49">
        <v>422.0</v>
      </c>
      <c r="I49" s="235">
        <v>45.0</v>
      </c>
      <c r="J49" s="236">
        <v>0.07099596231493943</v>
      </c>
      <c r="K49" s="237" t="e">
        <v>#REF!</v>
      </c>
      <c r="L49" s="238"/>
      <c r="M49" s="49" t="s">
        <v>2314</v>
      </c>
      <c r="N49" s="49" t="s">
        <v>3049</v>
      </c>
    </row>
    <row r="50">
      <c r="A50" s="49">
        <f>IFERROR(__xludf.DUMMYFUNCTION("""COMPUTED_VALUE"""),14.0)</f>
        <v>14</v>
      </c>
      <c r="B50" s="49" t="str">
        <f>IFERROR(__xludf.DUMMYFUNCTION("""COMPUTED_VALUE"""),"3p")</f>
        <v>3p</v>
      </c>
      <c r="C50" s="49" t="str">
        <f>IFERROR(__xludf.DUMMYFUNCTION("""COMPUTED_VALUE"""),"02 Kühlpflichtig")</f>
        <v>02 Kühlpflichtig</v>
      </c>
      <c r="D50" s="49" t="str">
        <f>IFERROR(__xludf.DUMMYFUNCTION("""COMPUTED_VALUE"""),"Hähnchenbrustfilet in Lake (375g) [3 Stück] [QS]")</f>
        <v>Hähnchenbrustfilet in Lake (375g) [3 Stück] [QS]</v>
      </c>
      <c r="E50" s="49" t="str">
        <f>IFERROR(__xludf.DUMMYFUNCTION("""COMPUTED_VALUE"""),"PTN-11-101342-2")</f>
        <v>PTN-11-101342-2</v>
      </c>
      <c r="F50" s="49">
        <f>IFERROR(__xludf.DUMMYFUNCTION("""COMPUTED_VALUE"""),1.0)</f>
        <v>1</v>
      </c>
      <c r="G50" s="49" t="s">
        <v>2776</v>
      </c>
      <c r="H50" s="49">
        <v>151.0</v>
      </c>
      <c r="I50" s="235">
        <v>12.0</v>
      </c>
      <c r="J50" s="236">
        <v>0.025403768506056527</v>
      </c>
      <c r="K50" s="237" t="e">
        <v>#REF!</v>
      </c>
      <c r="L50" s="238"/>
      <c r="M50" s="49" t="s">
        <v>2316</v>
      </c>
      <c r="N50" s="49" t="s">
        <v>3049</v>
      </c>
    </row>
    <row r="51">
      <c r="A51" s="49">
        <f>IFERROR(__xludf.DUMMYFUNCTION("""COMPUTED_VALUE"""),14.0)</f>
        <v>14</v>
      </c>
      <c r="B51" s="49" t="str">
        <f>IFERROR(__xludf.DUMMYFUNCTION("""COMPUTED_VALUE"""),"4p")</f>
        <v>4p</v>
      </c>
      <c r="C51" s="49" t="str">
        <f>IFERROR(__xludf.DUMMYFUNCTION("""COMPUTED_VALUE"""),"02 Kühlpflichtig")</f>
        <v>02 Kühlpflichtig</v>
      </c>
      <c r="D51" s="49" t="str">
        <f>IFERROR(__xludf.DUMMYFUNCTION("""COMPUTED_VALUE"""),"Hähnchenbrustfilet in Lake (250g) [2 Stück] [QS]")</f>
        <v>Hähnchenbrustfilet in Lake (250g) [2 Stück] [QS]</v>
      </c>
      <c r="E51" s="49" t="str">
        <f>IFERROR(__xludf.DUMMYFUNCTION("""COMPUTED_VALUE"""),"PTN-11-101341-2")</f>
        <v>PTN-11-101341-2</v>
      </c>
      <c r="F51" s="49">
        <f>IFERROR(__xludf.DUMMYFUNCTION("""COMPUTED_VALUE"""),2.0)</f>
        <v>2</v>
      </c>
      <c r="G51" s="49" t="s">
        <v>2777</v>
      </c>
      <c r="H51" s="49">
        <v>242.0</v>
      </c>
      <c r="I51" s="235">
        <v>45.0</v>
      </c>
      <c r="J51" s="236">
        <v>0.04071332436069987</v>
      </c>
      <c r="K51" s="237" t="e">
        <v>#REF!</v>
      </c>
      <c r="L51" s="238"/>
      <c r="M51" s="49" t="s">
        <v>2314</v>
      </c>
      <c r="N51" s="49" t="s">
        <v>3049</v>
      </c>
    </row>
    <row r="52">
      <c r="A52" s="49">
        <f>IFERROR(__xludf.DUMMYFUNCTION("""COMPUTED_VALUE"""),16.0)</f>
        <v>16</v>
      </c>
      <c r="B52" s="49" t="str">
        <f>IFERROR(__xludf.DUMMYFUNCTION("""COMPUTED_VALUE"""),"2p")</f>
        <v>2p</v>
      </c>
      <c r="C52" s="49" t="str">
        <f>IFERROR(__xludf.DUMMYFUNCTION("""COMPUTED_VALUE"""),"04 Assembly")</f>
        <v>04 Assembly</v>
      </c>
      <c r="D52" s="49" t="str">
        <f>IFERROR(__xludf.DUMMYFUNCTION("""COMPUTED_VALUE"""),"Brioche Buns natur 2er (160g)")</f>
        <v>Brioche Buns natur 2er (160g)</v>
      </c>
      <c r="E52" s="49" t="str">
        <f>IFERROR(__xludf.DUMMYFUNCTION("""COMPUTED_VALUE"""),"BAK-00-102713-5")</f>
        <v>BAK-00-102713-5</v>
      </c>
      <c r="F52" s="49">
        <f>IFERROR(__xludf.DUMMYFUNCTION("""COMPUTED_VALUE"""),1.0)</f>
        <v>1</v>
      </c>
      <c r="G52" s="49" t="s">
        <v>2779</v>
      </c>
      <c r="H52" s="49">
        <v>67.0</v>
      </c>
      <c r="I52" s="235">
        <v>12.0</v>
      </c>
      <c r="J52" s="236">
        <v>0.011271870794078062</v>
      </c>
      <c r="K52" s="237" t="e">
        <v>#REF!</v>
      </c>
      <c r="L52" s="238"/>
      <c r="M52" s="49" t="s">
        <v>2105</v>
      </c>
      <c r="N52" s="49" t="s">
        <v>3049</v>
      </c>
    </row>
    <row r="53">
      <c r="A53" s="49">
        <f>IFERROR(__xludf.DUMMYFUNCTION("""COMPUTED_VALUE"""),16.0)</f>
        <v>16</v>
      </c>
      <c r="B53" s="49" t="str">
        <f>IFERROR(__xludf.DUMMYFUNCTION("""COMPUTED_VALUE"""),"2p")</f>
        <v>2p</v>
      </c>
      <c r="C53" s="49" t="str">
        <f>IFERROR(__xludf.DUMMYFUNCTION("""COMPUTED_VALUE"""),"02 Kühlpflichtig")</f>
        <v>02 Kühlpflichtig</v>
      </c>
      <c r="D53" s="49" t="str">
        <f>IFERROR(__xludf.DUMMYFUNCTION("""COMPUTED_VALUE"""),"Hähnchenbrustfilet in Lake (250g) [2 Stück] [QS]")</f>
        <v>Hähnchenbrustfilet in Lake (250g) [2 Stück] [QS]</v>
      </c>
      <c r="E53" s="49" t="str">
        <f>IFERROR(__xludf.DUMMYFUNCTION("""COMPUTED_VALUE"""),"PTN-11-101341-2")</f>
        <v>PTN-11-101341-2</v>
      </c>
      <c r="F53" s="49">
        <f>IFERROR(__xludf.DUMMYFUNCTION("""COMPUTED_VALUE"""),1.0)</f>
        <v>1</v>
      </c>
      <c r="G53" s="49" t="s">
        <v>2779</v>
      </c>
      <c r="H53" s="49">
        <v>67.0</v>
      </c>
      <c r="I53" s="235">
        <v>45.0</v>
      </c>
      <c r="J53" s="236">
        <v>0.011271870794078062</v>
      </c>
      <c r="K53" s="237" t="e">
        <v>#REF!</v>
      </c>
      <c r="L53" s="238"/>
      <c r="M53" s="49" t="s">
        <v>2314</v>
      </c>
      <c r="N53" s="49" t="s">
        <v>3049</v>
      </c>
    </row>
    <row r="54">
      <c r="A54" s="49">
        <f>IFERROR(__xludf.DUMMYFUNCTION("""COMPUTED_VALUE"""),16.0)</f>
        <v>16</v>
      </c>
      <c r="B54" s="49" t="str">
        <f>IFERROR(__xludf.DUMMYFUNCTION("""COMPUTED_VALUE"""),"2p")</f>
        <v>2p</v>
      </c>
      <c r="C54" s="49" t="str">
        <f>IFERROR(__xludf.DUMMYFUNCTION("""COMPUTED_VALUE"""),"02 Kühlpflichtig")</f>
        <v>02 Kühlpflichtig</v>
      </c>
      <c r="D54" s="49" t="str">
        <f>IFERROR(__xludf.DUMMYFUNCTION("""COMPUTED_VALUE"""),"Hartkäse ital. Art gerieben (40g) [VEG]")</f>
        <v>Hartkäse ital. Art gerieben (40g) [VEG]</v>
      </c>
      <c r="E54" s="49" t="str">
        <f>IFERROR(__xludf.DUMMYFUNCTION("""COMPUTED_VALUE"""),"DAI-00-10141-2")</f>
        <v>DAI-00-10141-2</v>
      </c>
      <c r="F54" s="49">
        <f>IFERROR(__xludf.DUMMYFUNCTION("""COMPUTED_VALUE"""),1.0)</f>
        <v>1</v>
      </c>
      <c r="G54" s="49" t="s">
        <v>2779</v>
      </c>
      <c r="H54" s="49">
        <v>67.0</v>
      </c>
      <c r="I54" s="235">
        <v>150.0</v>
      </c>
      <c r="J54" s="236">
        <v>0.011271870794078062</v>
      </c>
      <c r="K54" s="237" t="e">
        <v>#REF!</v>
      </c>
      <c r="L54" s="238"/>
      <c r="M54" s="49" t="s">
        <v>2332</v>
      </c>
      <c r="N54" s="49" t="s">
        <v>3049</v>
      </c>
    </row>
    <row r="55">
      <c r="A55" s="49">
        <f>IFERROR(__xludf.DUMMYFUNCTION("""COMPUTED_VALUE"""),16.0)</f>
        <v>16</v>
      </c>
      <c r="B55" s="49" t="str">
        <f>IFERROR(__xludf.DUMMYFUNCTION("""COMPUTED_VALUE"""),"2p")</f>
        <v>2p</v>
      </c>
      <c r="C55" s="49" t="str">
        <f>IFERROR(__xludf.DUMMYFUNCTION("""COMPUTED_VALUE"""),"02 Kühlpflichtig")</f>
        <v>02 Kühlpflichtig</v>
      </c>
      <c r="D55" s="49" t="str">
        <f>IFERROR(__xludf.DUMMYFUNCTION("""COMPUTED_VALUE"""),"Buttermilch-Zitronen Dressing (50ml)")</f>
        <v>Buttermilch-Zitronen Dressing (50ml)</v>
      </c>
      <c r="E55" s="49" t="str">
        <f>IFERROR(__xludf.DUMMYFUNCTION("""COMPUTED_VALUE"""),"PRO-00-90579-2")</f>
        <v>PRO-00-90579-2</v>
      </c>
      <c r="F55" s="49">
        <f>IFERROR(__xludf.DUMMYFUNCTION("""COMPUTED_VALUE"""),2.0)</f>
        <v>2</v>
      </c>
      <c r="G55" s="49" t="s">
        <v>2779</v>
      </c>
      <c r="H55" s="49">
        <v>134.0</v>
      </c>
      <c r="I55" s="235">
        <v>140.0</v>
      </c>
      <c r="J55" s="236">
        <v>0.022543741588156124</v>
      </c>
      <c r="K55" s="237" t="e">
        <v>#REF!</v>
      </c>
      <c r="L55" s="238"/>
      <c r="M55" s="49" t="s">
        <v>2127</v>
      </c>
      <c r="N55" s="49" t="s">
        <v>3049</v>
      </c>
    </row>
    <row r="56">
      <c r="A56" s="49">
        <f>IFERROR(__xludf.DUMMYFUNCTION("""COMPUTED_VALUE"""),16.0)</f>
        <v>16</v>
      </c>
      <c r="B56" s="49" t="str">
        <f>IFERROR(__xludf.DUMMYFUNCTION("""COMPUTED_VALUE"""),"2p")</f>
        <v>2p</v>
      </c>
      <c r="C56" s="49" t="str">
        <f>IFERROR(__xludf.DUMMYFUNCTION("""COMPUTED_VALUE"""),"02 Kühlpflichtig")</f>
        <v>02 Kühlpflichtig</v>
      </c>
      <c r="D56" s="49" t="str">
        <f>IFERROR(__xludf.DUMMYFUNCTION("""COMPUTED_VALUE"""),"Coleslaw Mix (200g)")</f>
        <v>Coleslaw Mix (200g)</v>
      </c>
      <c r="E56" s="49" t="str">
        <f>IFERROR(__xludf.DUMMYFUNCTION("""COMPUTED_VALUE"""),"PHF-11-132934-3")</f>
        <v>PHF-11-132934-3</v>
      </c>
      <c r="F56" s="49">
        <f>IFERROR(__xludf.DUMMYFUNCTION("""COMPUTED_VALUE"""),1.0)</f>
        <v>1</v>
      </c>
      <c r="G56" s="49" t="s">
        <v>2779</v>
      </c>
      <c r="H56" s="49">
        <v>67.0</v>
      </c>
      <c r="I56" s="235">
        <v>20.0</v>
      </c>
      <c r="J56" s="236">
        <v>0.011271870794078062</v>
      </c>
      <c r="K56" s="237" t="e">
        <v>#REF!</v>
      </c>
      <c r="L56" s="238"/>
      <c r="M56" s="49" t="s">
        <v>2143</v>
      </c>
      <c r="N56" s="49" t="s">
        <v>3049</v>
      </c>
    </row>
    <row r="57">
      <c r="A57" s="49">
        <f>IFERROR(__xludf.DUMMYFUNCTION("""COMPUTED_VALUE"""),16.0)</f>
        <v>16</v>
      </c>
      <c r="B57" s="49" t="str">
        <f>IFERROR(__xludf.DUMMYFUNCTION("""COMPUTED_VALUE"""),"3p")</f>
        <v>3p</v>
      </c>
      <c r="C57" s="49" t="str">
        <f>IFERROR(__xludf.DUMMYFUNCTION("""COMPUTED_VALUE"""),"02 Kühlpflichtig")</f>
        <v>02 Kühlpflichtig</v>
      </c>
      <c r="D57" s="49" t="str">
        <f>IFERROR(__xludf.DUMMYFUNCTION("""COMPUTED_VALUE"""),"Hähnchenbrustfilet in Lake (375g) [3 Stück] [QS]")</f>
        <v>Hähnchenbrustfilet in Lake (375g) [3 Stück] [QS]</v>
      </c>
      <c r="E57" s="49" t="str">
        <f>IFERROR(__xludf.DUMMYFUNCTION("""COMPUTED_VALUE"""),"PTN-11-101342-2")</f>
        <v>PTN-11-101342-2</v>
      </c>
      <c r="F57" s="49">
        <f>IFERROR(__xludf.DUMMYFUNCTION("""COMPUTED_VALUE"""),1.0)</f>
        <v>1</v>
      </c>
      <c r="G57" s="49" t="s">
        <v>2782</v>
      </c>
      <c r="H57" s="49">
        <v>30.0</v>
      </c>
      <c r="I57" s="235">
        <v>12.0</v>
      </c>
      <c r="J57" s="236">
        <v>0.0050471063257065945</v>
      </c>
      <c r="K57" s="237" t="e">
        <v>#REF!</v>
      </c>
      <c r="L57" s="238"/>
      <c r="M57" s="49" t="s">
        <v>2316</v>
      </c>
      <c r="N57" s="49" t="s">
        <v>3049</v>
      </c>
    </row>
    <row r="58">
      <c r="A58" s="49">
        <f>IFERROR(__xludf.DUMMYFUNCTION("""COMPUTED_VALUE"""),16.0)</f>
        <v>16</v>
      </c>
      <c r="B58" s="49" t="str">
        <f>IFERROR(__xludf.DUMMYFUNCTION("""COMPUTED_VALUE"""),"3p")</f>
        <v>3p</v>
      </c>
      <c r="C58" s="49" t="str">
        <f>IFERROR(__xludf.DUMMYFUNCTION("""COMPUTED_VALUE"""),"02 Kühlpflichtig")</f>
        <v>02 Kühlpflichtig</v>
      </c>
      <c r="D58" s="49" t="str">
        <f>IFERROR(__xludf.DUMMYFUNCTION("""COMPUTED_VALUE"""),"Buttermilch-Zitronen Dressing (50ml)")</f>
        <v>Buttermilch-Zitronen Dressing (50ml)</v>
      </c>
      <c r="E58" s="49" t="str">
        <f>IFERROR(__xludf.DUMMYFUNCTION("""COMPUTED_VALUE"""),"PRO-00-90579-2")</f>
        <v>PRO-00-90579-2</v>
      </c>
      <c r="F58" s="49">
        <f>IFERROR(__xludf.DUMMYFUNCTION("""COMPUTED_VALUE"""),3.0)</f>
        <v>3</v>
      </c>
      <c r="G58" s="49" t="s">
        <v>2782</v>
      </c>
      <c r="H58" s="49">
        <v>90.0</v>
      </c>
      <c r="I58" s="235">
        <v>140.0</v>
      </c>
      <c r="J58" s="236">
        <v>0.015141318977119785</v>
      </c>
      <c r="K58" s="237" t="e">
        <v>#REF!</v>
      </c>
      <c r="L58" s="238"/>
      <c r="M58" s="49" t="s">
        <v>2127</v>
      </c>
      <c r="N58" s="49" t="s">
        <v>3049</v>
      </c>
    </row>
    <row r="59">
      <c r="A59" s="49">
        <f>IFERROR(__xludf.DUMMYFUNCTION("""COMPUTED_VALUE"""),16.0)</f>
        <v>16</v>
      </c>
      <c r="B59" s="49" t="str">
        <f>IFERROR(__xludf.DUMMYFUNCTION("""COMPUTED_VALUE"""),"3p")</f>
        <v>3p</v>
      </c>
      <c r="C59" s="49" t="str">
        <f>IFERROR(__xludf.DUMMYFUNCTION("""COMPUTED_VALUE"""),"02 Kühlpflichtig")</f>
        <v>02 Kühlpflichtig</v>
      </c>
      <c r="D59" s="49" t="str">
        <f>IFERROR(__xludf.DUMMYFUNCTION("""COMPUTED_VALUE"""),"Coleslaw Mix (300g)")</f>
        <v>Coleslaw Mix (300g)</v>
      </c>
      <c r="E59" s="49" t="str">
        <f>IFERROR(__xludf.DUMMYFUNCTION("""COMPUTED_VALUE"""),"PHF-11-132936-3")</f>
        <v>PHF-11-132936-3</v>
      </c>
      <c r="F59" s="49">
        <f>IFERROR(__xludf.DUMMYFUNCTION("""COMPUTED_VALUE"""),1.0)</f>
        <v>1</v>
      </c>
      <c r="G59" s="49" t="s">
        <v>2782</v>
      </c>
      <c r="H59" s="49">
        <v>30.0</v>
      </c>
      <c r="I59" s="235">
        <v>20.0</v>
      </c>
      <c r="J59" s="236">
        <v>0.0050471063257065945</v>
      </c>
      <c r="K59" s="237" t="e">
        <v>#REF!</v>
      </c>
      <c r="L59" s="238"/>
      <c r="M59" s="49" t="s">
        <v>2145</v>
      </c>
      <c r="N59" s="49" t="s">
        <v>3049</v>
      </c>
    </row>
    <row r="60">
      <c r="A60" s="49">
        <f>IFERROR(__xludf.DUMMYFUNCTION("""COMPUTED_VALUE"""),16.0)</f>
        <v>16</v>
      </c>
      <c r="B60" s="49" t="str">
        <f>IFERROR(__xludf.DUMMYFUNCTION("""COMPUTED_VALUE"""),"3p")</f>
        <v>3p</v>
      </c>
      <c r="C60" s="49" t="str">
        <f>IFERROR(__xludf.DUMMYFUNCTION("""COMPUTED_VALUE"""),"02 Kühlpflichtig")</f>
        <v>02 Kühlpflichtig</v>
      </c>
      <c r="D60" s="49" t="str">
        <f>IFERROR(__xludf.DUMMYFUNCTION("""COMPUTED_VALUE"""),"Hartkäse ital. Art gerieben (40g) [VEG]")</f>
        <v>Hartkäse ital. Art gerieben (40g) [VEG]</v>
      </c>
      <c r="E60" s="49" t="str">
        <f>IFERROR(__xludf.DUMMYFUNCTION("""COMPUTED_VALUE"""),"DAI-00-10141-2")</f>
        <v>DAI-00-10141-2</v>
      </c>
      <c r="F60" s="49">
        <f>IFERROR(__xludf.DUMMYFUNCTION("""COMPUTED_VALUE"""),1.0)</f>
        <v>1</v>
      </c>
      <c r="G60" s="49" t="s">
        <v>2782</v>
      </c>
      <c r="H60" s="49">
        <v>30.0</v>
      </c>
      <c r="I60" s="235">
        <v>150.0</v>
      </c>
      <c r="J60" s="236">
        <v>0.0050471063257065945</v>
      </c>
      <c r="K60" s="237" t="e">
        <v>#REF!</v>
      </c>
      <c r="L60" s="238"/>
      <c r="M60" s="49" t="s">
        <v>2332</v>
      </c>
      <c r="N60" s="49" t="s">
        <v>3049</v>
      </c>
    </row>
    <row r="61">
      <c r="A61" s="49">
        <f>IFERROR(__xludf.DUMMYFUNCTION("""COMPUTED_VALUE"""),16.0)</f>
        <v>16</v>
      </c>
      <c r="B61" s="49" t="str">
        <f>IFERROR(__xludf.DUMMYFUNCTION("""COMPUTED_VALUE"""),"3p")</f>
        <v>3p</v>
      </c>
      <c r="C61" s="49" t="str">
        <f>IFERROR(__xludf.DUMMYFUNCTION("""COMPUTED_VALUE"""),"04 Assembly")</f>
        <v>04 Assembly</v>
      </c>
      <c r="D61" s="49" t="str">
        <f>IFERROR(__xludf.DUMMYFUNCTION("""COMPUTED_VALUE"""),"Brioche Buns natur 3er (240g)")</f>
        <v>Brioche Buns natur 3er (240g)</v>
      </c>
      <c r="E61" s="49" t="str">
        <f>IFERROR(__xludf.DUMMYFUNCTION("""COMPUTED_VALUE"""),"BAK-00-102712-5")</f>
        <v>BAK-00-102712-5</v>
      </c>
      <c r="F61" s="49">
        <f>IFERROR(__xludf.DUMMYFUNCTION("""COMPUTED_VALUE"""),1.0)</f>
        <v>1</v>
      </c>
      <c r="G61" s="49" t="s">
        <v>2782</v>
      </c>
      <c r="H61" s="49">
        <v>30.0</v>
      </c>
      <c r="I61" s="235">
        <v>12.0</v>
      </c>
      <c r="J61" s="236">
        <v>0.0050471063257065945</v>
      </c>
      <c r="K61" s="237" t="e">
        <v>#REF!</v>
      </c>
      <c r="L61" s="238"/>
      <c r="M61" s="49" t="s">
        <v>2107</v>
      </c>
      <c r="N61" s="49" t="s">
        <v>3049</v>
      </c>
    </row>
    <row r="62">
      <c r="A62" s="49">
        <f>IFERROR(__xludf.DUMMYFUNCTION("""COMPUTED_VALUE"""),16.0)</f>
        <v>16</v>
      </c>
      <c r="B62" s="49" t="str">
        <f>IFERROR(__xludf.DUMMYFUNCTION("""COMPUTED_VALUE"""),"3p")</f>
        <v>3p</v>
      </c>
      <c r="C62" s="49" t="str">
        <f>IFERROR(__xludf.DUMMYFUNCTION("""COMPUTED_VALUE"""),"02 Kühlpflichtig")</f>
        <v>02 Kühlpflichtig</v>
      </c>
      <c r="D62" s="49" t="str">
        <f>IFERROR(__xludf.DUMMYFUNCTION("""COMPUTED_VALUE"""),"Hartkäse ital. Art gerieben (20g) [VEG]")</f>
        <v>Hartkäse ital. Art gerieben (20g) [VEG]</v>
      </c>
      <c r="E62" s="49" t="str">
        <f>IFERROR(__xludf.DUMMYFUNCTION("""COMPUTED_VALUE"""),"DAI-00-50213-2")</f>
        <v>DAI-00-50213-2</v>
      </c>
      <c r="F62" s="49">
        <f>IFERROR(__xludf.DUMMYFUNCTION("""COMPUTED_VALUE"""),1.0)</f>
        <v>1</v>
      </c>
      <c r="G62" s="49" t="s">
        <v>2782</v>
      </c>
      <c r="H62" s="49">
        <v>30.0</v>
      </c>
      <c r="I62" s="235">
        <v>440.0</v>
      </c>
      <c r="J62" s="236">
        <v>0.0050471063257065945</v>
      </c>
      <c r="K62" s="237" t="e">
        <v>#REF!</v>
      </c>
      <c r="L62" s="238"/>
      <c r="M62" s="49" t="s">
        <v>2330</v>
      </c>
      <c r="N62" s="49" t="s">
        <v>3049</v>
      </c>
    </row>
    <row r="63">
      <c r="A63" s="49">
        <f>IFERROR(__xludf.DUMMYFUNCTION("""COMPUTED_VALUE"""),16.0)</f>
        <v>16</v>
      </c>
      <c r="B63" s="49" t="str">
        <f>IFERROR(__xludf.DUMMYFUNCTION("""COMPUTED_VALUE"""),"4p")</f>
        <v>4p</v>
      </c>
      <c r="C63" s="49" t="str">
        <f>IFERROR(__xludf.DUMMYFUNCTION("""COMPUTED_VALUE"""),"02 Kühlpflichtig")</f>
        <v>02 Kühlpflichtig</v>
      </c>
      <c r="D63" s="49" t="str">
        <f>IFERROR(__xludf.DUMMYFUNCTION("""COMPUTED_VALUE"""),"Hartkäse ital. Art gerieben (40g) [VEG]")</f>
        <v>Hartkäse ital. Art gerieben (40g) [VEG]</v>
      </c>
      <c r="E63" s="49" t="str">
        <f>IFERROR(__xludf.DUMMYFUNCTION("""COMPUTED_VALUE"""),"DAI-00-10141-2")</f>
        <v>DAI-00-10141-2</v>
      </c>
      <c r="F63" s="49">
        <f>IFERROR(__xludf.DUMMYFUNCTION("""COMPUTED_VALUE"""),2.0)</f>
        <v>2</v>
      </c>
      <c r="G63" s="49" t="s">
        <v>2784</v>
      </c>
      <c r="H63" s="49">
        <v>24.0</v>
      </c>
      <c r="I63" s="235">
        <v>150.0</v>
      </c>
      <c r="J63" s="236">
        <v>0.004037685060565276</v>
      </c>
      <c r="K63" s="237" t="e">
        <v>#REF!</v>
      </c>
      <c r="L63" s="238"/>
      <c r="M63" s="49" t="s">
        <v>2332</v>
      </c>
      <c r="N63" s="49" t="s">
        <v>3049</v>
      </c>
    </row>
    <row r="64">
      <c r="A64" s="49">
        <f>IFERROR(__xludf.DUMMYFUNCTION("""COMPUTED_VALUE"""),16.0)</f>
        <v>16</v>
      </c>
      <c r="B64" s="49" t="str">
        <f>IFERROR(__xludf.DUMMYFUNCTION("""COMPUTED_VALUE"""),"4p")</f>
        <v>4p</v>
      </c>
      <c r="C64" s="49" t="str">
        <f>IFERROR(__xludf.DUMMYFUNCTION("""COMPUTED_VALUE"""),"02 Kühlpflichtig")</f>
        <v>02 Kühlpflichtig</v>
      </c>
      <c r="D64" s="49" t="str">
        <f>IFERROR(__xludf.DUMMYFUNCTION("""COMPUTED_VALUE"""),"Coleslaw Mix (400g)")</f>
        <v>Coleslaw Mix (400g)</v>
      </c>
      <c r="E64" s="49" t="str">
        <f>IFERROR(__xludf.DUMMYFUNCTION("""COMPUTED_VALUE"""),"PHF-11-132937-3")</f>
        <v>PHF-11-132937-3</v>
      </c>
      <c r="F64" s="49">
        <f>IFERROR(__xludf.DUMMYFUNCTION("""COMPUTED_VALUE"""),1.0)</f>
        <v>1</v>
      </c>
      <c r="G64" s="49" t="s">
        <v>2784</v>
      </c>
      <c r="H64" s="49">
        <v>12.0</v>
      </c>
      <c r="I64" s="235">
        <v>15.0</v>
      </c>
      <c r="J64" s="236">
        <v>0.002018842530282638</v>
      </c>
      <c r="K64" s="237" t="e">
        <v>#REF!</v>
      </c>
      <c r="L64" s="238"/>
      <c r="M64" s="49" t="s">
        <v>2147</v>
      </c>
      <c r="N64" s="49" t="s">
        <v>3049</v>
      </c>
    </row>
    <row r="65">
      <c r="A65" s="49">
        <f>IFERROR(__xludf.DUMMYFUNCTION("""COMPUTED_VALUE"""),16.0)</f>
        <v>16</v>
      </c>
      <c r="B65" s="49" t="str">
        <f>IFERROR(__xludf.DUMMYFUNCTION("""COMPUTED_VALUE"""),"4p")</f>
        <v>4p</v>
      </c>
      <c r="C65" s="49" t="str">
        <f>IFERROR(__xludf.DUMMYFUNCTION("""COMPUTED_VALUE"""),"02 Kühlpflichtig")</f>
        <v>02 Kühlpflichtig</v>
      </c>
      <c r="D65" s="49" t="str">
        <f>IFERROR(__xludf.DUMMYFUNCTION("""COMPUTED_VALUE"""),"Hähnchenbrustfilet in Lake (250g) [2 Stück] [QS]")</f>
        <v>Hähnchenbrustfilet in Lake (250g) [2 Stück] [QS]</v>
      </c>
      <c r="E65" s="49" t="str">
        <f>IFERROR(__xludf.DUMMYFUNCTION("""COMPUTED_VALUE"""),"PTN-11-101341-2")</f>
        <v>PTN-11-101341-2</v>
      </c>
      <c r="F65" s="49">
        <f>IFERROR(__xludf.DUMMYFUNCTION("""COMPUTED_VALUE"""),2.0)</f>
        <v>2</v>
      </c>
      <c r="G65" s="49" t="s">
        <v>2784</v>
      </c>
      <c r="H65" s="49">
        <v>24.0</v>
      </c>
      <c r="I65" s="235">
        <v>45.0</v>
      </c>
      <c r="J65" s="236">
        <v>0.004037685060565276</v>
      </c>
      <c r="K65" s="237" t="e">
        <v>#REF!</v>
      </c>
      <c r="L65" s="238"/>
      <c r="M65" s="49" t="s">
        <v>2314</v>
      </c>
      <c r="N65" s="49" t="s">
        <v>3049</v>
      </c>
    </row>
    <row r="66">
      <c r="A66" s="49">
        <f>IFERROR(__xludf.DUMMYFUNCTION("""COMPUTED_VALUE"""),16.0)</f>
        <v>16</v>
      </c>
      <c r="B66" s="49" t="str">
        <f>IFERROR(__xludf.DUMMYFUNCTION("""COMPUTED_VALUE"""),"4p")</f>
        <v>4p</v>
      </c>
      <c r="C66" s="49" t="str">
        <f>IFERROR(__xludf.DUMMYFUNCTION("""COMPUTED_VALUE"""),"02 Kühlpflichtig")</f>
        <v>02 Kühlpflichtig</v>
      </c>
      <c r="D66" s="49" t="str">
        <f>IFERROR(__xludf.DUMMYFUNCTION("""COMPUTED_VALUE"""),"Buttermilch-Zitronen Dressing (50ml)")</f>
        <v>Buttermilch-Zitronen Dressing (50ml)</v>
      </c>
      <c r="E66" s="49" t="str">
        <f>IFERROR(__xludf.DUMMYFUNCTION("""COMPUTED_VALUE"""),"PRO-00-90579-2")</f>
        <v>PRO-00-90579-2</v>
      </c>
      <c r="F66" s="49">
        <f>IFERROR(__xludf.DUMMYFUNCTION("""COMPUTED_VALUE"""),4.0)</f>
        <v>4</v>
      </c>
      <c r="G66" s="49" t="s">
        <v>2784</v>
      </c>
      <c r="H66" s="49">
        <v>48.0</v>
      </c>
      <c r="I66" s="235">
        <v>140.0</v>
      </c>
      <c r="J66" s="236">
        <v>0.008075370121130552</v>
      </c>
      <c r="K66" s="237" t="e">
        <v>#REF!</v>
      </c>
      <c r="L66" s="238"/>
      <c r="M66" s="49" t="s">
        <v>2127</v>
      </c>
      <c r="N66" s="49" t="s">
        <v>3049</v>
      </c>
    </row>
    <row r="67">
      <c r="A67" s="49">
        <f>IFERROR(__xludf.DUMMYFUNCTION("""COMPUTED_VALUE"""),16.0)</f>
        <v>16</v>
      </c>
      <c r="B67" s="49" t="str">
        <f>IFERROR(__xludf.DUMMYFUNCTION("""COMPUTED_VALUE"""),"4p")</f>
        <v>4p</v>
      </c>
      <c r="C67" s="49" t="str">
        <f>IFERROR(__xludf.DUMMYFUNCTION("""COMPUTED_VALUE"""),"04 Assembly")</f>
        <v>04 Assembly</v>
      </c>
      <c r="D67" s="49" t="str">
        <f>IFERROR(__xludf.DUMMYFUNCTION("""COMPUTED_VALUE"""),"Brioche Buns natur 4er (320g)")</f>
        <v>Brioche Buns natur 4er (320g)</v>
      </c>
      <c r="E67" s="49" t="str">
        <f>IFERROR(__xludf.DUMMYFUNCTION("""COMPUTED_VALUE"""),"BAK-00-102714-5")</f>
        <v>BAK-00-102714-5</v>
      </c>
      <c r="F67" s="49">
        <f>IFERROR(__xludf.DUMMYFUNCTION("""COMPUTED_VALUE"""),1.0)</f>
        <v>1</v>
      </c>
      <c r="G67" s="49" t="s">
        <v>2784</v>
      </c>
      <c r="H67" s="49">
        <v>12.0</v>
      </c>
      <c r="I67" s="235">
        <v>12.0</v>
      </c>
      <c r="J67" s="236">
        <v>0.002018842530282638</v>
      </c>
      <c r="K67" s="237" t="e">
        <v>#REF!</v>
      </c>
      <c r="L67" s="238"/>
      <c r="M67" s="49" t="s">
        <v>2109</v>
      </c>
      <c r="N67" s="49" t="s">
        <v>3049</v>
      </c>
    </row>
    <row r="68">
      <c r="A68" s="49">
        <f>IFERROR(__xludf.DUMMYFUNCTION("""COMPUTED_VALUE"""),19.0)</f>
        <v>19</v>
      </c>
      <c r="B68" s="49" t="str">
        <f>IFERROR(__xludf.DUMMYFUNCTION("""COMPUTED_VALUE"""),"2p")</f>
        <v>2p</v>
      </c>
      <c r="C68" s="49" t="str">
        <f>IFERROR(__xludf.DUMMYFUNCTION("""COMPUTED_VALUE"""),"02 Kühlpflichtig")</f>
        <v>02 Kühlpflichtig</v>
      </c>
      <c r="D68" s="49" t="str">
        <f>IFERROR(__xludf.DUMMYFUNCTION("""COMPUTED_VALUE"""),"Würziger Gouda gerieben (50g)")</f>
        <v>Würziger Gouda gerieben (50g)</v>
      </c>
      <c r="E68" s="49" t="str">
        <f>IFERROR(__xludf.DUMMYFUNCTION("""COMPUTED_VALUE"""),"DAI-11-120513-3")</f>
        <v>DAI-11-120513-3</v>
      </c>
      <c r="F68" s="49">
        <f>IFERROR(__xludf.DUMMYFUNCTION("""COMPUTED_VALUE"""),1.0)</f>
        <v>1</v>
      </c>
      <c r="G68" s="49" t="s">
        <v>2798</v>
      </c>
      <c r="H68" s="49">
        <v>224.0</v>
      </c>
      <c r="I68" s="235">
        <v>75.0</v>
      </c>
      <c r="J68" s="236">
        <v>0.03768506056527591</v>
      </c>
      <c r="K68" s="237" t="e">
        <v>#REF!</v>
      </c>
      <c r="L68" s="238"/>
      <c r="M68" s="49" t="s">
        <v>2742</v>
      </c>
      <c r="N68" s="49" t="s">
        <v>3049</v>
      </c>
    </row>
    <row r="69">
      <c r="A69" s="49">
        <f>IFERROR(__xludf.DUMMYFUNCTION("""COMPUTED_VALUE"""),19.0)</f>
        <v>19</v>
      </c>
      <c r="B69" s="49" t="str">
        <f>IFERROR(__xludf.DUMMYFUNCTION("""COMPUTED_VALUE"""),"2p")</f>
        <v>2p</v>
      </c>
      <c r="C69" s="49" t="str">
        <f>IFERROR(__xludf.DUMMYFUNCTION("""COMPUTED_VALUE"""),"02 Kühlpflichtig")</f>
        <v>02 Kühlpflichtig</v>
      </c>
      <c r="D69" s="49" t="str">
        <f>IFERROR(__xludf.DUMMYFUNCTION("""COMPUTED_VALUE"""),"Buttermilch-Zitronen Dressing (50ml)")</f>
        <v>Buttermilch-Zitronen Dressing (50ml)</v>
      </c>
      <c r="E69" s="49" t="str">
        <f>IFERROR(__xludf.DUMMYFUNCTION("""COMPUTED_VALUE"""),"PRO-00-90579-2")</f>
        <v>PRO-00-90579-2</v>
      </c>
      <c r="F69" s="49">
        <f>IFERROR(__xludf.DUMMYFUNCTION("""COMPUTED_VALUE"""),1.0)</f>
        <v>1</v>
      </c>
      <c r="G69" s="49" t="s">
        <v>2798</v>
      </c>
      <c r="H69" s="49">
        <v>224.0</v>
      </c>
      <c r="I69" s="235">
        <v>140.0</v>
      </c>
      <c r="J69" s="236">
        <v>0.03768506056527591</v>
      </c>
      <c r="K69" s="237" t="e">
        <v>#REF!</v>
      </c>
      <c r="L69" s="238"/>
      <c r="M69" s="49" t="s">
        <v>2127</v>
      </c>
      <c r="N69" s="49" t="s">
        <v>3049</v>
      </c>
    </row>
    <row r="70">
      <c r="A70" s="49">
        <f>IFERROR(__xludf.DUMMYFUNCTION("""COMPUTED_VALUE"""),19.0)</f>
        <v>19</v>
      </c>
      <c r="B70" s="49" t="str">
        <f>IFERROR(__xludf.DUMMYFUNCTION("""COMPUTED_VALUE"""),"2p")</f>
        <v>2p</v>
      </c>
      <c r="C70" s="49" t="str">
        <f>IFERROR(__xludf.DUMMYFUNCTION("""COMPUTED_VALUE"""),"02 Kühlpflichtig")</f>
        <v>02 Kühlpflichtig</v>
      </c>
      <c r="D70" s="49" t="str">
        <f>IFERROR(__xludf.DUMMYFUNCTION("""COMPUTED_VALUE"""),"Bio Schmand (100g)")</f>
        <v>Bio Schmand (100g)</v>
      </c>
      <c r="E70" s="49" t="str">
        <f>IFERROR(__xludf.DUMMYFUNCTION("""COMPUTED_VALUE"""),"DAI-11-125533-3")</f>
        <v>DAI-11-125533-3</v>
      </c>
      <c r="F70" s="49">
        <f>IFERROR(__xludf.DUMMYFUNCTION("""COMPUTED_VALUE"""),1.0)</f>
        <v>1</v>
      </c>
      <c r="G70" s="49" t="s">
        <v>2798</v>
      </c>
      <c r="H70" s="49">
        <v>224.0</v>
      </c>
      <c r="I70" s="235">
        <v>100.0</v>
      </c>
      <c r="J70" s="236">
        <v>0.03768506056527591</v>
      </c>
      <c r="K70" s="237" t="e">
        <v>#REF!</v>
      </c>
      <c r="L70" s="238"/>
      <c r="M70" s="49" t="s">
        <v>2095</v>
      </c>
      <c r="N70" s="49" t="s">
        <v>3049</v>
      </c>
    </row>
    <row r="71">
      <c r="A71" s="49">
        <f>IFERROR(__xludf.DUMMYFUNCTION("""COMPUTED_VALUE"""),19.0)</f>
        <v>19</v>
      </c>
      <c r="B71" s="49" t="str">
        <f>IFERROR(__xludf.DUMMYFUNCTION("""COMPUTED_VALUE"""),"3p")</f>
        <v>3p</v>
      </c>
      <c r="C71" s="49" t="str">
        <f>IFERROR(__xludf.DUMMYFUNCTION("""COMPUTED_VALUE"""),"02 Kühlpflichtig")</f>
        <v>02 Kühlpflichtig</v>
      </c>
      <c r="D71" s="49" t="str">
        <f>IFERROR(__xludf.DUMMYFUNCTION("""COMPUTED_VALUE"""),"Buttermilch-Zitronen Dressing (50ml)")</f>
        <v>Buttermilch-Zitronen Dressing (50ml)</v>
      </c>
      <c r="E71" s="49" t="str">
        <f>IFERROR(__xludf.DUMMYFUNCTION("""COMPUTED_VALUE"""),"PRO-00-90579-2")</f>
        <v>PRO-00-90579-2</v>
      </c>
      <c r="F71" s="49">
        <f>IFERROR(__xludf.DUMMYFUNCTION("""COMPUTED_VALUE"""),2.0)</f>
        <v>2</v>
      </c>
      <c r="G71" s="49" t="s">
        <v>2800</v>
      </c>
      <c r="H71" s="49">
        <v>80.0</v>
      </c>
      <c r="I71" s="235">
        <v>140.0</v>
      </c>
      <c r="J71" s="236">
        <v>0.013458950201884253</v>
      </c>
      <c r="K71" s="237" t="e">
        <v>#REF!</v>
      </c>
      <c r="L71" s="238"/>
      <c r="M71" s="49" t="s">
        <v>2127</v>
      </c>
      <c r="N71" s="49" t="s">
        <v>3049</v>
      </c>
    </row>
    <row r="72">
      <c r="A72" s="49">
        <f>IFERROR(__xludf.DUMMYFUNCTION("""COMPUTED_VALUE"""),19.0)</f>
        <v>19</v>
      </c>
      <c r="B72" s="49" t="str">
        <f>IFERROR(__xludf.DUMMYFUNCTION("""COMPUTED_VALUE"""),"3p")</f>
        <v>3p</v>
      </c>
      <c r="C72" s="49" t="str">
        <f>IFERROR(__xludf.DUMMYFUNCTION("""COMPUTED_VALUE"""),"02 Kühlpflichtig")</f>
        <v>02 Kühlpflichtig</v>
      </c>
      <c r="D72" s="49" t="str">
        <f>IFERROR(__xludf.DUMMYFUNCTION("""COMPUTED_VALUE"""),"Würziger Gouda gerieben (75g)")</f>
        <v>Würziger Gouda gerieben (75g)</v>
      </c>
      <c r="E72" s="49" t="str">
        <f>IFERROR(__xludf.DUMMYFUNCTION("""COMPUTED_VALUE"""),"DAI-11-120514-3")</f>
        <v>DAI-11-120514-3</v>
      </c>
      <c r="F72" s="49">
        <f>IFERROR(__xludf.DUMMYFUNCTION("""COMPUTED_VALUE"""),1.0)</f>
        <v>1</v>
      </c>
      <c r="G72" s="49" t="s">
        <v>2800</v>
      </c>
      <c r="H72" s="49">
        <v>40.0</v>
      </c>
      <c r="I72" s="235">
        <v>54.0</v>
      </c>
      <c r="J72" s="236">
        <v>0.006729475100942127</v>
      </c>
      <c r="K72" s="237" t="e">
        <v>#REF!</v>
      </c>
      <c r="L72" s="238"/>
      <c r="M72" s="49" t="s">
        <v>2744</v>
      </c>
      <c r="N72" s="49" t="s">
        <v>3049</v>
      </c>
    </row>
    <row r="73">
      <c r="A73" s="49">
        <f>IFERROR(__xludf.DUMMYFUNCTION("""COMPUTED_VALUE"""),19.0)</f>
        <v>19</v>
      </c>
      <c r="B73" s="49" t="str">
        <f>IFERROR(__xludf.DUMMYFUNCTION("""COMPUTED_VALUE"""),"3p")</f>
        <v>3p</v>
      </c>
      <c r="C73" s="49" t="str">
        <f>IFERROR(__xludf.DUMMYFUNCTION("""COMPUTED_VALUE"""),"02 Kühlpflichtig")</f>
        <v>02 Kühlpflichtig</v>
      </c>
      <c r="D73" s="49" t="str">
        <f>IFERROR(__xludf.DUMMYFUNCTION("""COMPUTED_VALUE"""),"Bio Schmand (100g)")</f>
        <v>Bio Schmand (100g)</v>
      </c>
      <c r="E73" s="49" t="str">
        <f>IFERROR(__xludf.DUMMYFUNCTION("""COMPUTED_VALUE"""),"DAI-11-125533-3")</f>
        <v>DAI-11-125533-3</v>
      </c>
      <c r="F73" s="49">
        <f>IFERROR(__xludf.DUMMYFUNCTION("""COMPUTED_VALUE"""),1.0)</f>
        <v>1</v>
      </c>
      <c r="G73" s="49" t="s">
        <v>2800</v>
      </c>
      <c r="H73" s="49">
        <v>40.0</v>
      </c>
      <c r="I73" s="235">
        <v>100.0</v>
      </c>
      <c r="J73" s="236">
        <v>0.006729475100942127</v>
      </c>
      <c r="K73" s="237" t="e">
        <v>#REF!</v>
      </c>
      <c r="L73" s="238"/>
      <c r="M73" s="49" t="s">
        <v>2095</v>
      </c>
      <c r="N73" s="49" t="s">
        <v>3049</v>
      </c>
    </row>
    <row r="74">
      <c r="A74" s="49">
        <f>IFERROR(__xludf.DUMMYFUNCTION("""COMPUTED_VALUE"""),19.0)</f>
        <v>19</v>
      </c>
      <c r="B74" s="49" t="str">
        <f>IFERROR(__xludf.DUMMYFUNCTION("""COMPUTED_VALUE"""),"4p")</f>
        <v>4p</v>
      </c>
      <c r="C74" s="49" t="str">
        <f>IFERROR(__xludf.DUMMYFUNCTION("""COMPUTED_VALUE"""),"02 Kühlpflichtig")</f>
        <v>02 Kühlpflichtig</v>
      </c>
      <c r="D74" s="49" t="str">
        <f>IFERROR(__xludf.DUMMYFUNCTION("""COMPUTED_VALUE"""),"Bio Schmand (100g)")</f>
        <v>Bio Schmand (100g)</v>
      </c>
      <c r="E74" s="49" t="str">
        <f>IFERROR(__xludf.DUMMYFUNCTION("""COMPUTED_VALUE"""),"DAI-11-125533-3")</f>
        <v>DAI-11-125533-3</v>
      </c>
      <c r="F74" s="49">
        <f>IFERROR(__xludf.DUMMYFUNCTION("""COMPUTED_VALUE"""),2.0)</f>
        <v>2</v>
      </c>
      <c r="G74" s="49" t="s">
        <v>2801</v>
      </c>
      <c r="H74" s="49">
        <v>56.0</v>
      </c>
      <c r="I74" s="235">
        <v>100.0</v>
      </c>
      <c r="J74" s="236">
        <v>0.009421265141318977</v>
      </c>
      <c r="K74" s="237" t="e">
        <v>#REF!</v>
      </c>
      <c r="L74" s="238"/>
      <c r="M74" s="49" t="s">
        <v>2095</v>
      </c>
      <c r="N74" s="49" t="s">
        <v>3049</v>
      </c>
    </row>
    <row r="75">
      <c r="A75" s="49">
        <f>IFERROR(__xludf.DUMMYFUNCTION("""COMPUTED_VALUE"""),19.0)</f>
        <v>19</v>
      </c>
      <c r="B75" s="49" t="str">
        <f>IFERROR(__xludf.DUMMYFUNCTION("""COMPUTED_VALUE"""),"4p")</f>
        <v>4p</v>
      </c>
      <c r="C75" s="49" t="str">
        <f>IFERROR(__xludf.DUMMYFUNCTION("""COMPUTED_VALUE"""),"02 Kühlpflichtig")</f>
        <v>02 Kühlpflichtig</v>
      </c>
      <c r="D75" s="49" t="str">
        <f>IFERROR(__xludf.DUMMYFUNCTION("""COMPUTED_VALUE"""),"Buttermilch-Zitronen Dressing (50ml)")</f>
        <v>Buttermilch-Zitronen Dressing (50ml)</v>
      </c>
      <c r="E75" s="49" t="str">
        <f>IFERROR(__xludf.DUMMYFUNCTION("""COMPUTED_VALUE"""),"PRO-00-90579-2")</f>
        <v>PRO-00-90579-2</v>
      </c>
      <c r="F75" s="49">
        <f>IFERROR(__xludf.DUMMYFUNCTION("""COMPUTED_VALUE"""),2.0)</f>
        <v>2</v>
      </c>
      <c r="G75" s="49" t="s">
        <v>2801</v>
      </c>
      <c r="H75" s="49">
        <v>56.0</v>
      </c>
      <c r="I75" s="235">
        <v>140.0</v>
      </c>
      <c r="J75" s="236">
        <v>0.009421265141318977</v>
      </c>
      <c r="K75" s="237" t="e">
        <v>#REF!</v>
      </c>
      <c r="L75" s="238"/>
      <c r="M75" s="49" t="s">
        <v>2127</v>
      </c>
      <c r="N75" s="49" t="s">
        <v>3049</v>
      </c>
    </row>
    <row r="76">
      <c r="A76" s="49">
        <f>IFERROR(__xludf.DUMMYFUNCTION("""COMPUTED_VALUE"""),19.0)</f>
        <v>19</v>
      </c>
      <c r="B76" s="49" t="str">
        <f>IFERROR(__xludf.DUMMYFUNCTION("""COMPUTED_VALUE"""),"4p")</f>
        <v>4p</v>
      </c>
      <c r="C76" s="49" t="str">
        <f>IFERROR(__xludf.DUMMYFUNCTION("""COMPUTED_VALUE"""),"02 Kühlpflichtig")</f>
        <v>02 Kühlpflichtig</v>
      </c>
      <c r="D76" s="49" t="str">
        <f>IFERROR(__xludf.DUMMYFUNCTION("""COMPUTED_VALUE"""),"Würziger Gouda gerieben (100g)")</f>
        <v>Würziger Gouda gerieben (100g)</v>
      </c>
      <c r="E76" s="49" t="str">
        <f>IFERROR(__xludf.DUMMYFUNCTION("""COMPUTED_VALUE"""),"DAI-11-120515-3")</f>
        <v>DAI-11-120515-3</v>
      </c>
      <c r="F76" s="49">
        <f>IFERROR(__xludf.DUMMYFUNCTION("""COMPUTED_VALUE"""),1.0)</f>
        <v>1</v>
      </c>
      <c r="G76" s="49" t="s">
        <v>2801</v>
      </c>
      <c r="H76" s="49">
        <v>28.0</v>
      </c>
      <c r="I76" s="235">
        <v>42.0</v>
      </c>
      <c r="J76" s="236">
        <v>0.004710632570659489</v>
      </c>
      <c r="K76" s="237" t="e">
        <v>#REF!</v>
      </c>
      <c r="L76" s="238"/>
      <c r="M76" s="49" t="s">
        <v>2740</v>
      </c>
      <c r="N76" s="49" t="s">
        <v>3049</v>
      </c>
    </row>
    <row r="77">
      <c r="A77" s="49">
        <f>IFERROR(__xludf.DUMMYFUNCTION("""COMPUTED_VALUE"""),20.0)</f>
        <v>20</v>
      </c>
      <c r="B77" s="49" t="str">
        <f>IFERROR(__xludf.DUMMYFUNCTION("""COMPUTED_VALUE"""),"2p")</f>
        <v>2p</v>
      </c>
      <c r="C77" s="49" t="str">
        <f>IFERROR(__xludf.DUMMYFUNCTION("""COMPUTED_VALUE"""),"02 Kühlpflichtig")</f>
        <v>02 Kühlpflichtig</v>
      </c>
      <c r="D77" s="49" t="str">
        <f>IFERROR(__xludf.DUMMYFUNCTION("""COMPUTED_VALUE"""),"Junger Gouda gerieben (100g)")</f>
        <v>Junger Gouda gerieben (100g)</v>
      </c>
      <c r="E77" s="49" t="str">
        <f>IFERROR(__xludf.DUMMYFUNCTION("""COMPUTED_VALUE"""),"DAI-11-120512-3")</f>
        <v>DAI-11-120512-3</v>
      </c>
      <c r="F77" s="49">
        <f>IFERROR(__xludf.DUMMYFUNCTION("""COMPUTED_VALUE"""),1.0)</f>
        <v>1</v>
      </c>
      <c r="G77" s="49" t="s">
        <v>2808</v>
      </c>
      <c r="H77" s="49">
        <v>34.0</v>
      </c>
      <c r="I77" s="235">
        <v>70.0</v>
      </c>
      <c r="J77" s="236">
        <v>0.005720053835800807</v>
      </c>
      <c r="K77" s="237" t="e">
        <v>#REF!</v>
      </c>
      <c r="L77" s="238"/>
      <c r="M77" s="49" t="s">
        <v>2388</v>
      </c>
      <c r="N77" s="49" t="s">
        <v>3049</v>
      </c>
    </row>
    <row r="78">
      <c r="A78" s="49">
        <f>IFERROR(__xludf.DUMMYFUNCTION("""COMPUTED_VALUE"""),20.0)</f>
        <v>20</v>
      </c>
      <c r="B78" s="49" t="str">
        <f>IFERROR(__xludf.DUMMYFUNCTION("""COMPUTED_VALUE"""),"2p")</f>
        <v>2p</v>
      </c>
      <c r="C78" s="49" t="str">
        <f>IFERROR(__xludf.DUMMYFUNCTION("""COMPUTED_VALUE"""),"02 Kühlpflichtig")</f>
        <v>02 Kühlpflichtig</v>
      </c>
      <c r="D78" s="49" t="str">
        <f>IFERROR(__xludf.DUMMYFUNCTION("""COMPUTED_VALUE"""),"Bio Saure Sahne (200g)")</f>
        <v>Bio Saure Sahne (200g)</v>
      </c>
      <c r="E78" s="49" t="str">
        <f>IFERROR(__xludf.DUMMYFUNCTION("""COMPUTED_VALUE"""),"DAI-11-116336-3")</f>
        <v>DAI-11-116336-3</v>
      </c>
      <c r="F78" s="49">
        <f>IFERROR(__xludf.DUMMYFUNCTION("""COMPUTED_VALUE"""),1.0)</f>
        <v>1</v>
      </c>
      <c r="G78" s="49" t="s">
        <v>2808</v>
      </c>
      <c r="H78" s="49">
        <v>34.0</v>
      </c>
      <c r="I78" s="235">
        <v>80.0</v>
      </c>
      <c r="J78" s="236">
        <v>0.005720053835800807</v>
      </c>
      <c r="K78" s="237" t="e">
        <v>#REF!</v>
      </c>
      <c r="L78" s="238"/>
      <c r="M78" s="49" t="s">
        <v>2093</v>
      </c>
      <c r="N78" s="49" t="s">
        <v>3049</v>
      </c>
    </row>
    <row r="79">
      <c r="A79" s="49">
        <f>IFERROR(__xludf.DUMMYFUNCTION("""COMPUTED_VALUE"""),20.0)</f>
        <v>20</v>
      </c>
      <c r="B79" s="49" t="str">
        <f>IFERROR(__xludf.DUMMYFUNCTION("""COMPUTED_VALUE"""),"2p")</f>
        <v>2p</v>
      </c>
      <c r="C79" s="49" t="str">
        <f>IFERROR(__xludf.DUMMYFUNCTION("""COMPUTED_VALUE"""),"02 Kühlpflichtig")</f>
        <v>02 Kühlpflichtig</v>
      </c>
      <c r="D79" s="49" t="str">
        <f>IFERROR(__xludf.DUMMYFUNCTION("""COMPUTED_VALUE"""),"Planted veganes pulled BBQ (160g)")</f>
        <v>Planted veganes pulled BBQ (160g)</v>
      </c>
      <c r="E79" s="49" t="str">
        <f>IFERROR(__xludf.DUMMYFUNCTION("""COMPUTED_VALUE"""),"PTN-11-120368-3")</f>
        <v>PTN-11-120368-3</v>
      </c>
      <c r="F79" s="49">
        <f>IFERROR(__xludf.DUMMYFUNCTION("""COMPUTED_VALUE"""),1.0)</f>
        <v>1</v>
      </c>
      <c r="G79" s="49" t="s">
        <v>2808</v>
      </c>
      <c r="H79" s="49">
        <v>34.0</v>
      </c>
      <c r="I79" s="235">
        <v>4.0</v>
      </c>
      <c r="J79" s="236">
        <v>0.005720053835800807</v>
      </c>
      <c r="K79" s="237" t="e">
        <v>#REF!</v>
      </c>
      <c r="L79" s="238"/>
      <c r="M79" s="49" t="s">
        <v>2580</v>
      </c>
      <c r="N79" s="49" t="s">
        <v>3049</v>
      </c>
    </row>
    <row r="80">
      <c r="A80" s="49">
        <f>IFERROR(__xludf.DUMMYFUNCTION("""COMPUTED_VALUE"""),20.0)</f>
        <v>20</v>
      </c>
      <c r="B80" s="49" t="str">
        <f>IFERROR(__xludf.DUMMYFUNCTION("""COMPUTED_VALUE"""),"3p")</f>
        <v>3p</v>
      </c>
      <c r="C80" s="49" t="str">
        <f>IFERROR(__xludf.DUMMYFUNCTION("""COMPUTED_VALUE"""),"02 Kühlpflichtig")</f>
        <v>02 Kühlpflichtig</v>
      </c>
      <c r="D80" s="49" t="str">
        <f>IFERROR(__xludf.DUMMYFUNCTION("""COMPUTED_VALUE"""),"Junger Gouda gerieben (75g)")</f>
        <v>Junger Gouda gerieben (75g)</v>
      </c>
      <c r="E80" s="49" t="str">
        <f>IFERROR(__xludf.DUMMYFUNCTION("""COMPUTED_VALUE"""),"DAI-11-120511-3")</f>
        <v>DAI-11-120511-3</v>
      </c>
      <c r="F80" s="49">
        <f>IFERROR(__xludf.DUMMYFUNCTION("""COMPUTED_VALUE"""),2.0)</f>
        <v>2</v>
      </c>
      <c r="G80" s="49" t="s">
        <v>2810</v>
      </c>
      <c r="H80" s="49">
        <v>26.0</v>
      </c>
      <c r="I80" s="235">
        <v>90.0</v>
      </c>
      <c r="J80" s="236">
        <v>0.004374158815612382</v>
      </c>
      <c r="K80" s="237" t="e">
        <v>#REF!</v>
      </c>
      <c r="L80" s="238"/>
      <c r="M80" s="49" t="s">
        <v>2390</v>
      </c>
      <c r="N80" s="49" t="s">
        <v>3049</v>
      </c>
    </row>
    <row r="81">
      <c r="A81" s="49">
        <f>IFERROR(__xludf.DUMMYFUNCTION("""COMPUTED_VALUE"""),20.0)</f>
        <v>20</v>
      </c>
      <c r="B81" s="49" t="str">
        <f>IFERROR(__xludf.DUMMYFUNCTION("""COMPUTED_VALUE"""),"3p")</f>
        <v>3p</v>
      </c>
      <c r="C81" s="49" t="str">
        <f>IFERROR(__xludf.DUMMYFUNCTION("""COMPUTED_VALUE"""),"02 Kühlpflichtig")</f>
        <v>02 Kühlpflichtig</v>
      </c>
      <c r="D81" s="49" t="str">
        <f>IFERROR(__xludf.DUMMYFUNCTION("""COMPUTED_VALUE"""),"Bio Saure Sahne (100g)")</f>
        <v>Bio Saure Sahne (100g)</v>
      </c>
      <c r="E81" s="49" t="str">
        <f>IFERROR(__xludf.DUMMYFUNCTION("""COMPUTED_VALUE"""),"DAI-11-116335-3")</f>
        <v>DAI-11-116335-3</v>
      </c>
      <c r="F81" s="49">
        <f>IFERROR(__xludf.DUMMYFUNCTION("""COMPUTED_VALUE"""),1.0)</f>
        <v>1</v>
      </c>
      <c r="G81" s="49" t="s">
        <v>2810</v>
      </c>
      <c r="H81" s="49">
        <v>13.0</v>
      </c>
      <c r="I81" s="235">
        <v>150.0</v>
      </c>
      <c r="J81" s="236">
        <v>0.002187079407806191</v>
      </c>
      <c r="K81" s="237" t="e">
        <v>#REF!</v>
      </c>
      <c r="L81" s="238"/>
      <c r="M81" s="49" t="s">
        <v>2091</v>
      </c>
      <c r="N81" s="49" t="s">
        <v>3049</v>
      </c>
    </row>
    <row r="82">
      <c r="A82" s="49">
        <f>IFERROR(__xludf.DUMMYFUNCTION("""COMPUTED_VALUE"""),20.0)</f>
        <v>20</v>
      </c>
      <c r="B82" s="49" t="str">
        <f>IFERROR(__xludf.DUMMYFUNCTION("""COMPUTED_VALUE"""),"3p")</f>
        <v>3p</v>
      </c>
      <c r="C82" s="49" t="str">
        <f>IFERROR(__xludf.DUMMYFUNCTION("""COMPUTED_VALUE"""),"02 Kühlpflichtig")</f>
        <v>02 Kühlpflichtig</v>
      </c>
      <c r="D82" s="49" t="str">
        <f>IFERROR(__xludf.DUMMYFUNCTION("""COMPUTED_VALUE"""),"Bio Saure Sahne (200g)")</f>
        <v>Bio Saure Sahne (200g)</v>
      </c>
      <c r="E82" s="49" t="str">
        <f>IFERROR(__xludf.DUMMYFUNCTION("""COMPUTED_VALUE"""),"DAI-11-116336-3")</f>
        <v>DAI-11-116336-3</v>
      </c>
      <c r="F82" s="49">
        <f>IFERROR(__xludf.DUMMYFUNCTION("""COMPUTED_VALUE"""),1.0)</f>
        <v>1</v>
      </c>
      <c r="G82" s="49" t="s">
        <v>2810</v>
      </c>
      <c r="H82" s="49">
        <v>13.0</v>
      </c>
      <c r="I82" s="235">
        <v>80.0</v>
      </c>
      <c r="J82" s="236">
        <v>0.002187079407806191</v>
      </c>
      <c r="K82" s="237" t="e">
        <v>#REF!</v>
      </c>
      <c r="L82" s="238"/>
      <c r="M82" s="49" t="s">
        <v>2093</v>
      </c>
      <c r="N82" s="49" t="s">
        <v>3049</v>
      </c>
    </row>
    <row r="83">
      <c r="A83" s="49">
        <f>IFERROR(__xludf.DUMMYFUNCTION("""COMPUTED_VALUE"""),20.0)</f>
        <v>20</v>
      </c>
      <c r="B83" s="49" t="str">
        <f>IFERROR(__xludf.DUMMYFUNCTION("""COMPUTED_VALUE"""),"3p")</f>
        <v>3p</v>
      </c>
      <c r="C83" s="49" t="str">
        <f>IFERROR(__xludf.DUMMYFUNCTION("""COMPUTED_VALUE"""),"02 Kühlpflichtig")</f>
        <v>02 Kühlpflichtig</v>
      </c>
      <c r="D83" s="49" t="str">
        <f>IFERROR(__xludf.DUMMYFUNCTION("""COMPUTED_VALUE"""),"Planted veganes pulled BBQ (160g)")</f>
        <v>Planted veganes pulled BBQ (160g)</v>
      </c>
      <c r="E83" s="49" t="str">
        <f>IFERROR(__xludf.DUMMYFUNCTION("""COMPUTED_VALUE"""),"PTN-11-120368-3")</f>
        <v>PTN-11-120368-3</v>
      </c>
      <c r="F83" s="49">
        <f>IFERROR(__xludf.DUMMYFUNCTION("""COMPUTED_VALUE"""),2.0)</f>
        <v>2</v>
      </c>
      <c r="G83" s="49" t="s">
        <v>2810</v>
      </c>
      <c r="H83" s="49">
        <v>26.0</v>
      </c>
      <c r="I83" s="235">
        <v>4.0</v>
      </c>
      <c r="J83" s="236">
        <v>0.004374158815612382</v>
      </c>
      <c r="K83" s="237" t="e">
        <v>#REF!</v>
      </c>
      <c r="L83" s="238"/>
      <c r="M83" s="49" t="s">
        <v>2580</v>
      </c>
      <c r="N83" s="49" t="s">
        <v>3049</v>
      </c>
    </row>
    <row r="84">
      <c r="A84" s="49">
        <f>IFERROR(__xludf.DUMMYFUNCTION("""COMPUTED_VALUE"""),20.0)</f>
        <v>20</v>
      </c>
      <c r="B84" s="49" t="str">
        <f>IFERROR(__xludf.DUMMYFUNCTION("""COMPUTED_VALUE"""),"4p")</f>
        <v>4p</v>
      </c>
      <c r="C84" s="49" t="str">
        <f>IFERROR(__xludf.DUMMYFUNCTION("""COMPUTED_VALUE"""),"02 Kühlpflichtig")</f>
        <v>02 Kühlpflichtig</v>
      </c>
      <c r="D84" s="49" t="str">
        <f>IFERROR(__xludf.DUMMYFUNCTION("""COMPUTED_VALUE"""),"Junger Gouda gerieben (100g)")</f>
        <v>Junger Gouda gerieben (100g)</v>
      </c>
      <c r="E84" s="49" t="str">
        <f>IFERROR(__xludf.DUMMYFUNCTION("""COMPUTED_VALUE"""),"DAI-11-120512-3")</f>
        <v>DAI-11-120512-3</v>
      </c>
      <c r="F84" s="49">
        <f>IFERROR(__xludf.DUMMYFUNCTION("""COMPUTED_VALUE"""),2.0)</f>
        <v>2</v>
      </c>
      <c r="G84" s="49" t="s">
        <v>2811</v>
      </c>
      <c r="H84" s="49">
        <v>2.0</v>
      </c>
      <c r="I84" s="235">
        <v>70.0</v>
      </c>
      <c r="J84" s="236">
        <v>3.3647375504710633E-4</v>
      </c>
      <c r="K84" s="237" t="e">
        <v>#REF!</v>
      </c>
      <c r="L84" s="238"/>
      <c r="M84" s="49" t="s">
        <v>2388</v>
      </c>
      <c r="N84" s="49" t="s">
        <v>3049</v>
      </c>
    </row>
    <row r="85">
      <c r="A85" s="49">
        <f>IFERROR(__xludf.DUMMYFUNCTION("""COMPUTED_VALUE"""),20.0)</f>
        <v>20</v>
      </c>
      <c r="B85" s="49" t="str">
        <f>IFERROR(__xludf.DUMMYFUNCTION("""COMPUTED_VALUE"""),"4p")</f>
        <v>4p</v>
      </c>
      <c r="C85" s="49" t="str">
        <f>IFERROR(__xludf.DUMMYFUNCTION("""COMPUTED_VALUE"""),"02 Kühlpflichtig")</f>
        <v>02 Kühlpflichtig</v>
      </c>
      <c r="D85" s="49" t="str">
        <f>IFERROR(__xludf.DUMMYFUNCTION("""COMPUTED_VALUE"""),"Planted veganes pulled BBQ (160g)")</f>
        <v>Planted veganes pulled BBQ (160g)</v>
      </c>
      <c r="E85" s="49" t="str">
        <f>IFERROR(__xludf.DUMMYFUNCTION("""COMPUTED_VALUE"""),"PTN-11-120368-3")</f>
        <v>PTN-11-120368-3</v>
      </c>
      <c r="F85" s="49">
        <f>IFERROR(__xludf.DUMMYFUNCTION("""COMPUTED_VALUE"""),2.0)</f>
        <v>2</v>
      </c>
      <c r="G85" s="49" t="s">
        <v>2811</v>
      </c>
      <c r="H85" s="49">
        <v>2.0</v>
      </c>
      <c r="I85" s="235">
        <v>4.0</v>
      </c>
      <c r="J85" s="236">
        <v>3.3647375504710633E-4</v>
      </c>
      <c r="K85" s="237" t="e">
        <v>#REF!</v>
      </c>
      <c r="L85" s="238"/>
      <c r="M85" s="49" t="s">
        <v>2580</v>
      </c>
      <c r="N85" s="49" t="s">
        <v>3049</v>
      </c>
    </row>
    <row r="86">
      <c r="A86" s="49">
        <f>IFERROR(__xludf.DUMMYFUNCTION("""COMPUTED_VALUE"""),20.0)</f>
        <v>20</v>
      </c>
      <c r="B86" s="49" t="str">
        <f>IFERROR(__xludf.DUMMYFUNCTION("""COMPUTED_VALUE"""),"4p")</f>
        <v>4p</v>
      </c>
      <c r="C86" s="49" t="str">
        <f>IFERROR(__xludf.DUMMYFUNCTION("""COMPUTED_VALUE"""),"02 Kühlpflichtig")</f>
        <v>02 Kühlpflichtig</v>
      </c>
      <c r="D86" s="49" t="str">
        <f>IFERROR(__xludf.DUMMYFUNCTION("""COMPUTED_VALUE"""),"Bio Saure Sahne (200g)")</f>
        <v>Bio Saure Sahne (200g)</v>
      </c>
      <c r="E86" s="49" t="str">
        <f>IFERROR(__xludf.DUMMYFUNCTION("""COMPUTED_VALUE"""),"DAI-11-116336-3")</f>
        <v>DAI-11-116336-3</v>
      </c>
      <c r="F86" s="49">
        <f>IFERROR(__xludf.DUMMYFUNCTION("""COMPUTED_VALUE"""),2.0)</f>
        <v>2</v>
      </c>
      <c r="G86" s="49" t="s">
        <v>2811</v>
      </c>
      <c r="H86" s="49">
        <v>2.0</v>
      </c>
      <c r="I86" s="235">
        <v>80.0</v>
      </c>
      <c r="J86" s="236">
        <v>3.3647375504710633E-4</v>
      </c>
      <c r="K86" s="237" t="e">
        <v>#REF!</v>
      </c>
      <c r="L86" s="238"/>
      <c r="M86" s="49" t="s">
        <v>2093</v>
      </c>
      <c r="N86" s="49" t="s">
        <v>3049</v>
      </c>
    </row>
    <row r="87">
      <c r="A87" s="49">
        <f>IFERROR(__xludf.DUMMYFUNCTION("""COMPUTED_VALUE"""),21.0)</f>
        <v>21</v>
      </c>
      <c r="B87" s="49" t="str">
        <f>IFERROR(__xludf.DUMMYFUNCTION("""COMPUTED_VALUE"""),"2p")</f>
        <v>2p</v>
      </c>
      <c r="C87" s="49" t="str">
        <f>IFERROR(__xludf.DUMMYFUNCTION("""COMPUTED_VALUE"""),"02 Kühlpflichtig")</f>
        <v>02 Kühlpflichtig</v>
      </c>
      <c r="D87" s="49" t="str">
        <f>IFERROR(__xludf.DUMMYFUNCTION("""COMPUTED_VALUE"""),"Bio Naturjoghurt mild. mind. 3.5% Fett (75g)")</f>
        <v>Bio Naturjoghurt mild. mind. 3.5% Fett (75g)</v>
      </c>
      <c r="E87" s="49" t="str">
        <f>IFERROR(__xludf.DUMMYFUNCTION("""COMPUTED_VALUE"""),"DAI-11-116264-3")</f>
        <v>DAI-11-116264-3</v>
      </c>
      <c r="F87" s="49">
        <f>IFERROR(__xludf.DUMMYFUNCTION("""COMPUTED_VALUE"""),1.0)</f>
        <v>1</v>
      </c>
      <c r="G87" s="49" t="s">
        <v>2813</v>
      </c>
      <c r="H87" s="49">
        <v>169.0</v>
      </c>
      <c r="I87" s="235">
        <v>130.0</v>
      </c>
      <c r="J87" s="236">
        <v>0.028432032301480486</v>
      </c>
      <c r="K87" s="237" t="e">
        <v>#REF!</v>
      </c>
      <c r="L87" s="238"/>
      <c r="M87" s="49" t="s">
        <v>2083</v>
      </c>
      <c r="N87" s="49" t="s">
        <v>3049</v>
      </c>
    </row>
    <row r="88">
      <c r="A88" s="49">
        <f>IFERROR(__xludf.DUMMYFUNCTION("""COMPUTED_VALUE"""),21.0)</f>
        <v>21</v>
      </c>
      <c r="B88" s="49" t="str">
        <f>IFERROR(__xludf.DUMMYFUNCTION("""COMPUTED_VALUE"""),"2p")</f>
        <v>2p</v>
      </c>
      <c r="C88" s="49" t="str">
        <f>IFERROR(__xludf.DUMMYFUNCTION("""COMPUTED_VALUE"""),"02 Kühlpflichtig")</f>
        <v>02 Kühlpflichtig</v>
      </c>
      <c r="D88" s="49" t="str">
        <f>IFERROR(__xludf.DUMMYFUNCTION("""COMPUTED_VALUE"""),"Hähnchenbrustfilet in Lake (250g) [2 Stück] [QS]")</f>
        <v>Hähnchenbrustfilet in Lake (250g) [2 Stück] [QS]</v>
      </c>
      <c r="E88" s="49" t="str">
        <f>IFERROR(__xludf.DUMMYFUNCTION("""COMPUTED_VALUE"""),"PTN-11-101341-2")</f>
        <v>PTN-11-101341-2</v>
      </c>
      <c r="F88" s="49">
        <f>IFERROR(__xludf.DUMMYFUNCTION("""COMPUTED_VALUE"""),1.0)</f>
        <v>1</v>
      </c>
      <c r="G88" s="49" t="s">
        <v>2813</v>
      </c>
      <c r="H88" s="49">
        <v>169.0</v>
      </c>
      <c r="I88" s="235">
        <v>45.0</v>
      </c>
      <c r="J88" s="236">
        <v>0.028432032301480486</v>
      </c>
      <c r="K88" s="237" t="e">
        <v>#REF!</v>
      </c>
      <c r="L88" s="238"/>
      <c r="M88" s="49" t="s">
        <v>2314</v>
      </c>
      <c r="N88" s="49" t="s">
        <v>3049</v>
      </c>
    </row>
    <row r="89">
      <c r="A89" s="49">
        <f>IFERROR(__xludf.DUMMYFUNCTION("""COMPUTED_VALUE"""),21.0)</f>
        <v>21</v>
      </c>
      <c r="B89" s="49" t="str">
        <f>IFERROR(__xludf.DUMMYFUNCTION("""COMPUTED_VALUE"""),"3p")</f>
        <v>3p</v>
      </c>
      <c r="C89" s="49" t="str">
        <f>IFERROR(__xludf.DUMMYFUNCTION("""COMPUTED_VALUE"""),"02 Kühlpflichtig")</f>
        <v>02 Kühlpflichtig</v>
      </c>
      <c r="D89" s="49" t="str">
        <f>IFERROR(__xludf.DUMMYFUNCTION("""COMPUTED_VALUE"""),"Hähnchenbrustfilet in Lake (375g) [3 Stück] [QS]")</f>
        <v>Hähnchenbrustfilet in Lake (375g) [3 Stück] [QS]</v>
      </c>
      <c r="E89" s="49" t="str">
        <f>IFERROR(__xludf.DUMMYFUNCTION("""COMPUTED_VALUE"""),"PTN-11-101342-2")</f>
        <v>PTN-11-101342-2</v>
      </c>
      <c r="F89" s="49">
        <f>IFERROR(__xludf.DUMMYFUNCTION("""COMPUTED_VALUE"""),1.0)</f>
        <v>1</v>
      </c>
      <c r="G89" s="49" t="s">
        <v>2815</v>
      </c>
      <c r="H89" s="49">
        <v>35.0</v>
      </c>
      <c r="I89" s="235">
        <v>12.0</v>
      </c>
      <c r="J89" s="236">
        <v>0.0058882907133243605</v>
      </c>
      <c r="K89" s="237" t="e">
        <v>#REF!</v>
      </c>
      <c r="L89" s="238"/>
      <c r="M89" s="49" t="s">
        <v>2316</v>
      </c>
      <c r="N89" s="49" t="s">
        <v>3049</v>
      </c>
    </row>
    <row r="90">
      <c r="A90" s="49">
        <f>IFERROR(__xludf.DUMMYFUNCTION("""COMPUTED_VALUE"""),21.0)</f>
        <v>21</v>
      </c>
      <c r="B90" s="49" t="str">
        <f>IFERROR(__xludf.DUMMYFUNCTION("""COMPUTED_VALUE"""),"3p")</f>
        <v>3p</v>
      </c>
      <c r="C90" s="49" t="str">
        <f>IFERROR(__xludf.DUMMYFUNCTION("""COMPUTED_VALUE"""),"02 Kühlpflichtig")</f>
        <v>02 Kühlpflichtig</v>
      </c>
      <c r="D90" s="49" t="str">
        <f>IFERROR(__xludf.DUMMYFUNCTION("""COMPUTED_VALUE"""),"Bio Naturjoghurt mild mind. 3.5% Fett (100g)")</f>
        <v>Bio Naturjoghurt mild mind. 3.5% Fett (100g)</v>
      </c>
      <c r="E90" s="49" t="str">
        <f>IFERROR(__xludf.DUMMYFUNCTION("""COMPUTED_VALUE"""),"DAI-11-116266-3")</f>
        <v>DAI-11-116266-3</v>
      </c>
      <c r="F90" s="49">
        <f>IFERROR(__xludf.DUMMYFUNCTION("""COMPUTED_VALUE"""),1.0)</f>
        <v>1</v>
      </c>
      <c r="G90" s="49" t="s">
        <v>2815</v>
      </c>
      <c r="H90" s="49">
        <v>35.0</v>
      </c>
      <c r="I90" s="235">
        <v>150.0</v>
      </c>
      <c r="J90" s="236">
        <v>0.0058882907133243605</v>
      </c>
      <c r="K90" s="237" t="e">
        <v>#REF!</v>
      </c>
      <c r="L90" s="238"/>
      <c r="M90" s="49" t="s">
        <v>2079</v>
      </c>
      <c r="N90" s="49" t="s">
        <v>3049</v>
      </c>
    </row>
    <row r="91">
      <c r="A91" s="49">
        <f>IFERROR(__xludf.DUMMYFUNCTION("""COMPUTED_VALUE"""),21.0)</f>
        <v>21</v>
      </c>
      <c r="B91" s="49" t="str">
        <f>IFERROR(__xludf.DUMMYFUNCTION("""COMPUTED_VALUE"""),"4p")</f>
        <v>4p</v>
      </c>
      <c r="C91" s="49" t="str">
        <f>IFERROR(__xludf.DUMMYFUNCTION("""COMPUTED_VALUE"""),"02 Kühlpflichtig")</f>
        <v>02 Kühlpflichtig</v>
      </c>
      <c r="D91" s="49" t="str">
        <f>IFERROR(__xludf.DUMMYFUNCTION("""COMPUTED_VALUE"""),"Bio Naturjoghurt mild. mind. 3.5% Fett (150g)")</f>
        <v>Bio Naturjoghurt mild. mind. 3.5% Fett (150g)</v>
      </c>
      <c r="E91" s="49" t="str">
        <f>IFERROR(__xludf.DUMMYFUNCTION("""COMPUTED_VALUE"""),"DAI-11-116265-3")</f>
        <v>DAI-11-116265-3</v>
      </c>
      <c r="F91" s="49">
        <f>IFERROR(__xludf.DUMMYFUNCTION("""COMPUTED_VALUE"""),1.0)</f>
        <v>1</v>
      </c>
      <c r="G91" s="49" t="s">
        <v>2816</v>
      </c>
      <c r="H91" s="49">
        <v>23.0</v>
      </c>
      <c r="I91" s="235">
        <v>65.0</v>
      </c>
      <c r="J91" s="236">
        <v>0.0038694481830417226</v>
      </c>
      <c r="K91" s="237" t="e">
        <v>#REF!</v>
      </c>
      <c r="L91" s="238"/>
      <c r="M91" s="49" t="s">
        <v>2081</v>
      </c>
      <c r="N91" s="49" t="s">
        <v>3049</v>
      </c>
    </row>
    <row r="92">
      <c r="A92" s="49">
        <f>IFERROR(__xludf.DUMMYFUNCTION("""COMPUTED_VALUE"""),21.0)</f>
        <v>21</v>
      </c>
      <c r="B92" s="49" t="str">
        <f>IFERROR(__xludf.DUMMYFUNCTION("""COMPUTED_VALUE"""),"4p")</f>
        <v>4p</v>
      </c>
      <c r="C92" s="49" t="str">
        <f>IFERROR(__xludf.DUMMYFUNCTION("""COMPUTED_VALUE"""),"02 Kühlpflichtig")</f>
        <v>02 Kühlpflichtig</v>
      </c>
      <c r="D92" s="49" t="str">
        <f>IFERROR(__xludf.DUMMYFUNCTION("""COMPUTED_VALUE"""),"Hähnchenbrustfilet in Lake (250g) [2 Stück] [QS]")</f>
        <v>Hähnchenbrustfilet in Lake (250g) [2 Stück] [QS]</v>
      </c>
      <c r="E92" s="49" t="str">
        <f>IFERROR(__xludf.DUMMYFUNCTION("""COMPUTED_VALUE"""),"PTN-11-101341-2")</f>
        <v>PTN-11-101341-2</v>
      </c>
      <c r="F92" s="49">
        <f>IFERROR(__xludf.DUMMYFUNCTION("""COMPUTED_VALUE"""),2.0)</f>
        <v>2</v>
      </c>
      <c r="G92" s="49" t="s">
        <v>2816</v>
      </c>
      <c r="H92" s="49">
        <v>46.0</v>
      </c>
      <c r="I92" s="235">
        <v>45.0</v>
      </c>
      <c r="J92" s="236">
        <v>0.007738896366083445</v>
      </c>
      <c r="K92" s="237" t="e">
        <v>#REF!</v>
      </c>
      <c r="L92" s="238"/>
      <c r="M92" s="49" t="s">
        <v>2314</v>
      </c>
      <c r="N92" s="49" t="s">
        <v>3049</v>
      </c>
    </row>
    <row r="93">
      <c r="A93" s="49">
        <f>IFERROR(__xludf.DUMMYFUNCTION("""COMPUTED_VALUE"""),22.0)</f>
        <v>22</v>
      </c>
      <c r="B93" s="49" t="str">
        <f>IFERROR(__xludf.DUMMYFUNCTION("""COMPUTED_VALUE"""),"2p")</f>
        <v>2p</v>
      </c>
      <c r="C93" s="49" t="str">
        <f>IFERROR(__xludf.DUMMYFUNCTION("""COMPUTED_VALUE"""),"02 Kühlpflichtig")</f>
        <v>02 Kühlpflichtig</v>
      </c>
      <c r="D93" s="49" t="str">
        <f>IFERROR(__xludf.DUMMYFUNCTION("""COMPUTED_VALUE"""),"Bio Naturjoghurt mild mind. 3.5% Fett (100g)")</f>
        <v>Bio Naturjoghurt mild mind. 3.5% Fett (100g)</v>
      </c>
      <c r="E93" s="49" t="str">
        <f>IFERROR(__xludf.DUMMYFUNCTION("""COMPUTED_VALUE"""),"DAI-11-116266-3")</f>
        <v>DAI-11-116266-3</v>
      </c>
      <c r="F93" s="49">
        <f>IFERROR(__xludf.DUMMYFUNCTION("""COMPUTED_VALUE"""),1.0)</f>
        <v>1</v>
      </c>
      <c r="G93" s="49" t="s">
        <v>2818</v>
      </c>
      <c r="H93" s="49">
        <v>208.0</v>
      </c>
      <c r="I93" s="235">
        <v>150.0</v>
      </c>
      <c r="J93" s="236">
        <v>0.034993270524899055</v>
      </c>
      <c r="K93" s="237" t="e">
        <v>#REF!</v>
      </c>
      <c r="L93" s="238"/>
      <c r="M93" s="49" t="s">
        <v>2079</v>
      </c>
      <c r="N93" s="49" t="s">
        <v>3049</v>
      </c>
    </row>
    <row r="94">
      <c r="A94" s="49">
        <f>IFERROR(__xludf.DUMMYFUNCTION("""COMPUTED_VALUE"""),22.0)</f>
        <v>22</v>
      </c>
      <c r="B94" s="49" t="str">
        <f>IFERROR(__xludf.DUMMYFUNCTION("""COMPUTED_VALUE"""),"2p")</f>
        <v>2p</v>
      </c>
      <c r="C94" s="49" t="str">
        <f>IFERROR(__xludf.DUMMYFUNCTION("""COMPUTED_VALUE"""),"02 Kühlpflichtig")</f>
        <v>02 Kühlpflichtig</v>
      </c>
      <c r="D94" s="49" t="str">
        <f>IFERROR(__xludf.DUMMYFUNCTION("""COMPUTED_VALUE"""),"Pangasius/Basa fillet (240g)")</f>
        <v>Pangasius/Basa fillet (240g)</v>
      </c>
      <c r="E94" s="49" t="str">
        <f>IFERROR(__xludf.DUMMYFUNCTION("""COMPUTED_VALUE"""),"PTN-11-129416-1")</f>
        <v>PTN-11-129416-1</v>
      </c>
      <c r="F94" s="49">
        <f>IFERROR(__xludf.DUMMYFUNCTION("""COMPUTED_VALUE"""),1.0)</f>
        <v>1</v>
      </c>
      <c r="G94" s="49" t="s">
        <v>2818</v>
      </c>
      <c r="H94" s="49">
        <v>208.0</v>
      </c>
      <c r="I94" s="235">
        <v>27.0</v>
      </c>
      <c r="J94" s="236">
        <v>0.034993270524899055</v>
      </c>
      <c r="K94" s="237" t="e">
        <v>#REF!</v>
      </c>
      <c r="L94" s="238"/>
      <c r="M94" s="49" t="s">
        <v>2538</v>
      </c>
      <c r="N94" s="49" t="s">
        <v>3049</v>
      </c>
    </row>
    <row r="95">
      <c r="A95" s="49">
        <f>IFERROR(__xludf.DUMMYFUNCTION("""COMPUTED_VALUE"""),22.0)</f>
        <v>22</v>
      </c>
      <c r="B95" s="49" t="str">
        <f>IFERROR(__xludf.DUMMYFUNCTION("""COMPUTED_VALUE"""),"3p")</f>
        <v>3p</v>
      </c>
      <c r="C95" s="49" t="str">
        <f>IFERROR(__xludf.DUMMYFUNCTION("""COMPUTED_VALUE"""),"02 Kühlpflichtig")</f>
        <v>02 Kühlpflichtig</v>
      </c>
      <c r="D95" s="49" t="str">
        <f>IFERROR(__xludf.DUMMYFUNCTION("""COMPUTED_VALUE"""),"Bio Naturjoghurt mild. mind. 3.5% Fett (150g)")</f>
        <v>Bio Naturjoghurt mild. mind. 3.5% Fett (150g)</v>
      </c>
      <c r="E95" s="49" t="str">
        <f>IFERROR(__xludf.DUMMYFUNCTION("""COMPUTED_VALUE"""),"DAI-11-116265-3")</f>
        <v>DAI-11-116265-3</v>
      </c>
      <c r="F95" s="49">
        <f>IFERROR(__xludf.DUMMYFUNCTION("""COMPUTED_VALUE"""),1.0)</f>
        <v>1</v>
      </c>
      <c r="G95" s="49" t="s">
        <v>2820</v>
      </c>
      <c r="H95" s="49">
        <v>33.0</v>
      </c>
      <c r="I95" s="235">
        <v>65.0</v>
      </c>
      <c r="J95" s="236">
        <v>0.005551816958277255</v>
      </c>
      <c r="K95" s="237" t="e">
        <v>#REF!</v>
      </c>
      <c r="L95" s="238"/>
      <c r="M95" s="49" t="s">
        <v>2081</v>
      </c>
      <c r="N95" s="49" t="s">
        <v>3049</v>
      </c>
    </row>
    <row r="96">
      <c r="A96" s="49">
        <f>IFERROR(__xludf.DUMMYFUNCTION("""COMPUTED_VALUE"""),22.0)</f>
        <v>22</v>
      </c>
      <c r="B96" s="49" t="str">
        <f>IFERROR(__xludf.DUMMYFUNCTION("""COMPUTED_VALUE"""),"3p")</f>
        <v>3p</v>
      </c>
      <c r="C96" s="49" t="str">
        <f>IFERROR(__xludf.DUMMYFUNCTION("""COMPUTED_VALUE"""),"02 Kühlpflichtig")</f>
        <v>02 Kühlpflichtig</v>
      </c>
      <c r="D96" s="49" t="str">
        <f>IFERROR(__xludf.DUMMYFUNCTION("""COMPUTED_VALUE"""),"Pangasius/Basa fillet (360g)")</f>
        <v>Pangasius/Basa fillet (360g)</v>
      </c>
      <c r="E96" s="49" t="str">
        <f>IFERROR(__xludf.DUMMYFUNCTION("""COMPUTED_VALUE"""),"PTN-11-129417-1")</f>
        <v>PTN-11-129417-1</v>
      </c>
      <c r="F96" s="49">
        <f>IFERROR(__xludf.DUMMYFUNCTION("""COMPUTED_VALUE"""),1.0)</f>
        <v>1</v>
      </c>
      <c r="G96" s="49" t="s">
        <v>2820</v>
      </c>
      <c r="H96" s="49">
        <v>33.0</v>
      </c>
      <c r="I96" s="235">
        <v>20.0</v>
      </c>
      <c r="J96" s="236">
        <v>0.005551816958277255</v>
      </c>
      <c r="K96" s="237" t="e">
        <v>#REF!</v>
      </c>
      <c r="L96" s="238"/>
      <c r="M96" s="49" t="s">
        <v>2540</v>
      </c>
      <c r="N96" s="49" t="s">
        <v>3049</v>
      </c>
    </row>
    <row r="97">
      <c r="A97" s="49">
        <f>IFERROR(__xludf.DUMMYFUNCTION("""COMPUTED_VALUE"""),22.0)</f>
        <v>22</v>
      </c>
      <c r="B97" s="49" t="str">
        <f>IFERROR(__xludf.DUMMYFUNCTION("""COMPUTED_VALUE"""),"4p")</f>
        <v>4p</v>
      </c>
      <c r="C97" s="49" t="str">
        <f>IFERROR(__xludf.DUMMYFUNCTION("""COMPUTED_VALUE"""),"02 Kühlpflichtig")</f>
        <v>02 Kühlpflichtig</v>
      </c>
      <c r="D97" s="49" t="str">
        <f>IFERROR(__xludf.DUMMYFUNCTION("""COMPUTED_VALUE"""),"Pangasius/Basa fillet (240g)")</f>
        <v>Pangasius/Basa fillet (240g)</v>
      </c>
      <c r="E97" s="49" t="str">
        <f>IFERROR(__xludf.DUMMYFUNCTION("""COMPUTED_VALUE"""),"PTN-11-129416-1")</f>
        <v>PTN-11-129416-1</v>
      </c>
      <c r="F97" s="49">
        <f>IFERROR(__xludf.DUMMYFUNCTION("""COMPUTED_VALUE"""),2.0)</f>
        <v>2</v>
      </c>
      <c r="G97" s="49" t="s">
        <v>2821</v>
      </c>
      <c r="H97" s="49">
        <v>50.0</v>
      </c>
      <c r="I97" s="235">
        <v>27.0</v>
      </c>
      <c r="J97" s="236">
        <v>0.008411843876177659</v>
      </c>
      <c r="K97" s="237" t="e">
        <v>#REF!</v>
      </c>
      <c r="L97" s="238"/>
      <c r="M97" s="49" t="s">
        <v>2538</v>
      </c>
      <c r="N97" s="49" t="s">
        <v>3049</v>
      </c>
    </row>
    <row r="98">
      <c r="A98" s="49">
        <f>IFERROR(__xludf.DUMMYFUNCTION("""COMPUTED_VALUE"""),22.0)</f>
        <v>22</v>
      </c>
      <c r="B98" s="49" t="str">
        <f>IFERROR(__xludf.DUMMYFUNCTION("""COMPUTED_VALUE"""),"4p")</f>
        <v>4p</v>
      </c>
      <c r="C98" s="49" t="str">
        <f>IFERROR(__xludf.DUMMYFUNCTION("""COMPUTED_VALUE"""),"02 Kühlpflichtig")</f>
        <v>02 Kühlpflichtig</v>
      </c>
      <c r="D98" s="49" t="str">
        <f>IFERROR(__xludf.DUMMYFUNCTION("""COMPUTED_VALUE"""),"Bio Naturjoghurt mild mind. 3.5% Fett (100g)")</f>
        <v>Bio Naturjoghurt mild mind. 3.5% Fett (100g)</v>
      </c>
      <c r="E98" s="49" t="str">
        <f>IFERROR(__xludf.DUMMYFUNCTION("""COMPUTED_VALUE"""),"DAI-11-116266-3")</f>
        <v>DAI-11-116266-3</v>
      </c>
      <c r="F98" s="49">
        <f>IFERROR(__xludf.DUMMYFUNCTION("""COMPUTED_VALUE"""),2.0)</f>
        <v>2</v>
      </c>
      <c r="G98" s="49" t="s">
        <v>2821</v>
      </c>
      <c r="H98" s="49">
        <v>50.0</v>
      </c>
      <c r="I98" s="235">
        <v>150.0</v>
      </c>
      <c r="J98" s="236">
        <v>0.008411843876177659</v>
      </c>
      <c r="K98" s="237" t="e">
        <v>#REF!</v>
      </c>
      <c r="L98" s="238"/>
      <c r="M98" s="49" t="s">
        <v>2079</v>
      </c>
      <c r="N98" s="49" t="s">
        <v>3049</v>
      </c>
    </row>
    <row r="99">
      <c r="A99" s="49">
        <f>IFERROR(__xludf.DUMMYFUNCTION("""COMPUTED_VALUE"""),26.0)</f>
        <v>26</v>
      </c>
      <c r="B99" s="49" t="str">
        <f>IFERROR(__xludf.DUMMYFUNCTION("""COMPUTED_VALUE"""),"2p")</f>
        <v>2p</v>
      </c>
      <c r="C99" s="49" t="str">
        <f>IFERROR(__xludf.DUMMYFUNCTION("""COMPUTED_VALUE"""),"02 Kühlpflichtig")</f>
        <v>02 Kühlpflichtig</v>
      </c>
      <c r="D99" s="49" t="str">
        <f>IFERROR(__xludf.DUMMYFUNCTION("""COMPUTED_VALUE"""),"Hartkäse ital. Art gerieben (40g) [VEG]")</f>
        <v>Hartkäse ital. Art gerieben (40g) [VEG]</v>
      </c>
      <c r="E99" s="49" t="str">
        <f>IFERROR(__xludf.DUMMYFUNCTION("""COMPUTED_VALUE"""),"DAI-00-10141-2")</f>
        <v>DAI-00-10141-2</v>
      </c>
      <c r="F99" s="49">
        <f>IFERROR(__xludf.DUMMYFUNCTION("""COMPUTED_VALUE"""),1.0)</f>
        <v>1</v>
      </c>
      <c r="G99" s="49" t="s">
        <v>2833</v>
      </c>
      <c r="H99" s="49">
        <v>112.0</v>
      </c>
      <c r="I99" s="235">
        <v>150.0</v>
      </c>
      <c r="J99" s="236">
        <v>0.018842530282637954</v>
      </c>
      <c r="K99" s="237" t="e">
        <v>#REF!</v>
      </c>
      <c r="L99" s="238"/>
      <c r="M99" s="49" t="s">
        <v>2332</v>
      </c>
      <c r="N99" s="49" t="s">
        <v>3049</v>
      </c>
    </row>
    <row r="100">
      <c r="A100" s="49">
        <f>IFERROR(__xludf.DUMMYFUNCTION("""COMPUTED_VALUE"""),26.0)</f>
        <v>26</v>
      </c>
      <c r="B100" s="49" t="str">
        <f>IFERROR(__xludf.DUMMYFUNCTION("""COMPUTED_VALUE"""),"2p")</f>
        <v>2p</v>
      </c>
      <c r="C100" s="49" t="str">
        <f>IFERROR(__xludf.DUMMYFUNCTION("""COMPUTED_VALUE"""),"02 Kühlpflichtig")</f>
        <v>02 Kühlpflichtig</v>
      </c>
      <c r="D100" s="49" t="str">
        <f>IFERROR(__xludf.DUMMYFUNCTION("""COMPUTED_VALUE"""),"King Prawns / Garnelen ohne Schale (150g) [51/60s]")</f>
        <v>King Prawns / Garnelen ohne Schale (150g) [51/60s]</v>
      </c>
      <c r="E100" s="49" t="str">
        <f>IFERROR(__xludf.DUMMYFUNCTION("""COMPUTED_VALUE"""),"PTN-11-135436-2")</f>
        <v>PTN-11-135436-2</v>
      </c>
      <c r="F100" s="49">
        <f>IFERROR(__xludf.DUMMYFUNCTION("""COMPUTED_VALUE"""),1.0)</f>
        <v>1</v>
      </c>
      <c r="G100" s="49" t="s">
        <v>2833</v>
      </c>
      <c r="H100" s="49">
        <v>112.0</v>
      </c>
      <c r="I100" s="235">
        <v>40.0</v>
      </c>
      <c r="J100" s="236">
        <v>0.018842530282637954</v>
      </c>
      <c r="K100" s="237" t="e">
        <v>#REF!</v>
      </c>
      <c r="L100" s="238"/>
      <c r="M100" s="49" t="s">
        <v>2434</v>
      </c>
      <c r="N100" s="49" t="s">
        <v>3049</v>
      </c>
    </row>
    <row r="101">
      <c r="A101" s="49">
        <f>IFERROR(__xludf.DUMMYFUNCTION("""COMPUTED_VALUE"""),26.0)</f>
        <v>26</v>
      </c>
      <c r="B101" s="49" t="str">
        <f>IFERROR(__xludf.DUMMYFUNCTION("""COMPUTED_VALUE"""),"3p")</f>
        <v>3p</v>
      </c>
      <c r="C101" s="49" t="str">
        <f>IFERROR(__xludf.DUMMYFUNCTION("""COMPUTED_VALUE"""),"02 Kühlpflichtig")</f>
        <v>02 Kühlpflichtig</v>
      </c>
      <c r="D101" s="49" t="str">
        <f>IFERROR(__xludf.DUMMYFUNCTION("""COMPUTED_VALUE"""),"Hartkäse ital. Art gerieben (40g) [VEG]")</f>
        <v>Hartkäse ital. Art gerieben (40g) [VEG]</v>
      </c>
      <c r="E101" s="49" t="str">
        <f>IFERROR(__xludf.DUMMYFUNCTION("""COMPUTED_VALUE"""),"DAI-00-10141-2")</f>
        <v>DAI-00-10141-2</v>
      </c>
      <c r="F101" s="49">
        <f>IFERROR(__xludf.DUMMYFUNCTION("""COMPUTED_VALUE"""),1.0)</f>
        <v>1</v>
      </c>
      <c r="G101" s="49" t="s">
        <v>2835</v>
      </c>
      <c r="H101" s="49">
        <v>22.0</v>
      </c>
      <c r="I101" s="235">
        <v>150.0</v>
      </c>
      <c r="J101" s="236">
        <v>0.0037012113055181696</v>
      </c>
      <c r="K101" s="237" t="e">
        <v>#REF!</v>
      </c>
      <c r="L101" s="238"/>
      <c r="M101" s="49" t="s">
        <v>2332</v>
      </c>
      <c r="N101" s="49" t="s">
        <v>3049</v>
      </c>
    </row>
    <row r="102">
      <c r="A102" s="49">
        <f>IFERROR(__xludf.DUMMYFUNCTION("""COMPUTED_VALUE"""),26.0)</f>
        <v>26</v>
      </c>
      <c r="B102" s="49" t="str">
        <f>IFERROR(__xludf.DUMMYFUNCTION("""COMPUTED_VALUE"""),"3p")</f>
        <v>3p</v>
      </c>
      <c r="C102" s="49" t="str">
        <f>IFERROR(__xludf.DUMMYFUNCTION("""COMPUTED_VALUE"""),"02 Kühlpflichtig")</f>
        <v>02 Kühlpflichtig</v>
      </c>
      <c r="D102" s="49" t="str">
        <f>IFERROR(__xludf.DUMMYFUNCTION("""COMPUTED_VALUE"""),"Hartkäse ital. Art gerieben (20g) [VEG]")</f>
        <v>Hartkäse ital. Art gerieben (20g) [VEG]</v>
      </c>
      <c r="E102" s="49" t="str">
        <f>IFERROR(__xludf.DUMMYFUNCTION("""COMPUTED_VALUE"""),"DAI-00-50213-2")</f>
        <v>DAI-00-50213-2</v>
      </c>
      <c r="F102" s="49">
        <f>IFERROR(__xludf.DUMMYFUNCTION("""COMPUTED_VALUE"""),1.0)</f>
        <v>1</v>
      </c>
      <c r="G102" s="49" t="s">
        <v>2835</v>
      </c>
      <c r="H102" s="49">
        <v>22.0</v>
      </c>
      <c r="I102" s="235">
        <v>440.0</v>
      </c>
      <c r="J102" s="236">
        <v>0.0037012113055181696</v>
      </c>
      <c r="K102" s="237" t="e">
        <v>#REF!</v>
      </c>
      <c r="L102" s="238"/>
      <c r="M102" s="49" t="s">
        <v>2330</v>
      </c>
      <c r="N102" s="49" t="s">
        <v>3049</v>
      </c>
    </row>
    <row r="103">
      <c r="A103" s="49">
        <f>IFERROR(__xludf.DUMMYFUNCTION("""COMPUTED_VALUE"""),26.0)</f>
        <v>26</v>
      </c>
      <c r="B103" s="49" t="str">
        <f>IFERROR(__xludf.DUMMYFUNCTION("""COMPUTED_VALUE"""),"3p")</f>
        <v>3p</v>
      </c>
      <c r="C103" s="49" t="str">
        <f>IFERROR(__xludf.DUMMYFUNCTION("""COMPUTED_VALUE"""),"02 Kühlpflichtig")</f>
        <v>02 Kühlpflichtig</v>
      </c>
      <c r="D103" s="49" t="str">
        <f>IFERROR(__xludf.DUMMYFUNCTION("""COMPUTED_VALUE"""),"King Prawns / Garnelen ohne Schale (200g) [51/60s]")</f>
        <v>King Prawns / Garnelen ohne Schale (200g) [51/60s]</v>
      </c>
      <c r="E103" s="49" t="str">
        <f>IFERROR(__xludf.DUMMYFUNCTION("""COMPUTED_VALUE"""),"PTN-11-135437-2")</f>
        <v>PTN-11-135437-2</v>
      </c>
      <c r="F103" s="49">
        <f>IFERROR(__xludf.DUMMYFUNCTION("""COMPUTED_VALUE"""),1.0)</f>
        <v>1</v>
      </c>
      <c r="G103" s="49" t="s">
        <v>2835</v>
      </c>
      <c r="H103" s="49">
        <v>22.0</v>
      </c>
      <c r="I103" s="235">
        <v>40.0</v>
      </c>
      <c r="J103" s="236">
        <v>0.0037012113055181696</v>
      </c>
      <c r="K103" s="237" t="e">
        <v>#REF!</v>
      </c>
      <c r="L103" s="238"/>
      <c r="M103" s="49" t="s">
        <v>2436</v>
      </c>
      <c r="N103" s="49" t="s">
        <v>3049</v>
      </c>
    </row>
    <row r="104">
      <c r="A104" s="49">
        <f>IFERROR(__xludf.DUMMYFUNCTION("""COMPUTED_VALUE"""),26.0)</f>
        <v>26</v>
      </c>
      <c r="B104" s="49" t="str">
        <f>IFERROR(__xludf.DUMMYFUNCTION("""COMPUTED_VALUE"""),"4p")</f>
        <v>4p</v>
      </c>
      <c r="C104" s="49" t="str">
        <f>IFERROR(__xludf.DUMMYFUNCTION("""COMPUTED_VALUE"""),"02 Kühlpflichtig")</f>
        <v>02 Kühlpflichtig</v>
      </c>
      <c r="D104" s="49" t="str">
        <f>IFERROR(__xludf.DUMMYFUNCTION("""COMPUTED_VALUE"""),"King Prawns / Garnelen ohne Schale (300g) [51/60s]")</f>
        <v>King Prawns / Garnelen ohne Schale (300g) [51/60s]</v>
      </c>
      <c r="E104" s="49" t="str">
        <f>IFERROR(__xludf.DUMMYFUNCTION("""COMPUTED_VALUE"""),"PTN-11-135438-2")</f>
        <v>PTN-11-135438-2</v>
      </c>
      <c r="F104" s="49">
        <f>IFERROR(__xludf.DUMMYFUNCTION("""COMPUTED_VALUE"""),1.0)</f>
        <v>1</v>
      </c>
      <c r="G104" s="49" t="s">
        <v>2836</v>
      </c>
      <c r="H104" s="49">
        <v>19.0</v>
      </c>
      <c r="I104" s="235">
        <v>26.0</v>
      </c>
      <c r="J104" s="236">
        <v>0.00319650067294751</v>
      </c>
      <c r="K104" s="237" t="e">
        <v>#REF!</v>
      </c>
      <c r="L104" s="238"/>
      <c r="M104" s="49" t="s">
        <v>2438</v>
      </c>
      <c r="N104" s="49" t="s">
        <v>3049</v>
      </c>
    </row>
    <row r="105">
      <c r="A105" s="49">
        <f>IFERROR(__xludf.DUMMYFUNCTION("""COMPUTED_VALUE"""),26.0)</f>
        <v>26</v>
      </c>
      <c r="B105" s="49" t="str">
        <f>IFERROR(__xludf.DUMMYFUNCTION("""COMPUTED_VALUE"""),"4p")</f>
        <v>4p</v>
      </c>
      <c r="C105" s="49" t="str">
        <f>IFERROR(__xludf.DUMMYFUNCTION("""COMPUTED_VALUE"""),"02 Kühlpflichtig")</f>
        <v>02 Kühlpflichtig</v>
      </c>
      <c r="D105" s="49" t="str">
        <f>IFERROR(__xludf.DUMMYFUNCTION("""COMPUTED_VALUE"""),"Hartkäse ital. Art gerieben (40g) [VEG]")</f>
        <v>Hartkäse ital. Art gerieben (40g) [VEG]</v>
      </c>
      <c r="E105" s="49" t="str">
        <f>IFERROR(__xludf.DUMMYFUNCTION("""COMPUTED_VALUE"""),"DAI-00-10141-2")</f>
        <v>DAI-00-10141-2</v>
      </c>
      <c r="F105" s="49">
        <f>IFERROR(__xludf.DUMMYFUNCTION("""COMPUTED_VALUE"""),2.0)</f>
        <v>2</v>
      </c>
      <c r="G105" s="49" t="s">
        <v>2836</v>
      </c>
      <c r="H105" s="49">
        <v>38.0</v>
      </c>
      <c r="I105" s="235">
        <v>150.0</v>
      </c>
      <c r="J105" s="236">
        <v>0.00639300134589502</v>
      </c>
      <c r="K105" s="237" t="e">
        <v>#REF!</v>
      </c>
      <c r="L105" s="238"/>
      <c r="M105" s="49" t="s">
        <v>2332</v>
      </c>
      <c r="N105" s="49" t="s">
        <v>3049</v>
      </c>
    </row>
    <row r="106">
      <c r="A106" s="49">
        <f>IFERROR(__xludf.DUMMYFUNCTION("""COMPUTED_VALUE"""),27.0)</f>
        <v>27</v>
      </c>
      <c r="B106" s="49" t="str">
        <f>IFERROR(__xludf.DUMMYFUNCTION("""COMPUTED_VALUE"""),"2p")</f>
        <v>2p</v>
      </c>
      <c r="C106" s="49" t="str">
        <f>IFERROR(__xludf.DUMMYFUNCTION("""COMPUTED_VALUE"""),"02 Kühlpflichtig")</f>
        <v>02 Kühlpflichtig</v>
      </c>
      <c r="D106" s="49" t="str">
        <f>IFERROR(__xludf.DUMMYFUNCTION("""COMPUTED_VALUE"""),"Paccheri frisch (250g) [V]")</f>
        <v>Paccheri frisch (250g) [V]</v>
      </c>
      <c r="E106" s="49" t="str">
        <f>IFERROR(__xludf.DUMMYFUNCTION("""COMPUTED_VALUE"""),"DRY-00-50102-2")</f>
        <v>DRY-00-50102-2</v>
      </c>
      <c r="F106" s="49">
        <f>IFERROR(__xludf.DUMMYFUNCTION("""COMPUTED_VALUE"""),1.0)</f>
        <v>1</v>
      </c>
      <c r="G106" s="49" t="s">
        <v>2838</v>
      </c>
      <c r="H106" s="49">
        <v>387.0</v>
      </c>
      <c r="I106" s="235">
        <v>24.0</v>
      </c>
      <c r="J106" s="236">
        <v>0.06510767160161507</v>
      </c>
      <c r="K106" s="237" t="e">
        <v>#REF!</v>
      </c>
      <c r="L106" s="238"/>
      <c r="M106" s="49" t="s">
        <v>2530</v>
      </c>
      <c r="N106" s="49" t="s">
        <v>3049</v>
      </c>
    </row>
    <row r="107">
      <c r="A107" s="49">
        <f>IFERROR(__xludf.DUMMYFUNCTION("""COMPUTED_VALUE"""),27.0)</f>
        <v>27</v>
      </c>
      <c r="B107" s="49" t="str">
        <f>IFERROR(__xludf.DUMMYFUNCTION("""COMPUTED_VALUE"""),"2p")</f>
        <v>2p</v>
      </c>
      <c r="C107" s="49" t="str">
        <f>IFERROR(__xludf.DUMMYFUNCTION("""COMPUTED_VALUE"""),"04 Assembly")</f>
        <v>04 Assembly</v>
      </c>
      <c r="D107" s="49" t="str">
        <f>IFERROR(__xludf.DUMMYFUNCTION("""COMPUTED_VALUE"""),"Porree (200g)")</f>
        <v>Porree (200g)</v>
      </c>
      <c r="E107" s="49" t="str">
        <f>IFERROR(__xludf.DUMMYFUNCTION("""COMPUTED_VALUE"""),"PHF-11-50154-3")</f>
        <v>PHF-11-50154-3</v>
      </c>
      <c r="F107" s="49">
        <f>IFERROR(__xludf.DUMMYFUNCTION("""COMPUTED_VALUE"""),1.0)</f>
        <v>1</v>
      </c>
      <c r="G107" s="49" t="s">
        <v>2838</v>
      </c>
      <c r="H107" s="49">
        <v>387.0</v>
      </c>
      <c r="I107" s="235">
        <v>60.0</v>
      </c>
      <c r="J107" s="236">
        <v>0.06510767160161507</v>
      </c>
      <c r="K107" s="237" t="e">
        <v>#REF!</v>
      </c>
      <c r="L107" s="238"/>
      <c r="M107" s="49" t="s">
        <v>2582</v>
      </c>
      <c r="N107" s="49" t="s">
        <v>3049</v>
      </c>
    </row>
    <row r="108">
      <c r="A108" s="49">
        <f>IFERROR(__xludf.DUMMYFUNCTION("""COMPUTED_VALUE"""),27.0)</f>
        <v>27</v>
      </c>
      <c r="B108" s="49" t="str">
        <f>IFERROR(__xludf.DUMMYFUNCTION("""COMPUTED_VALUE"""),"2p")</f>
        <v>2p</v>
      </c>
      <c r="C108" s="49" t="str">
        <f>IFERROR(__xludf.DUMMYFUNCTION("""COMPUTED_VALUE"""),"02 Kühlpflichtig")</f>
        <v>02 Kühlpflichtig</v>
      </c>
      <c r="D108" s="49" t="str">
        <f>IFERROR(__xludf.DUMMYFUNCTION("""COMPUTED_VALUE"""),"Chorizo Stück (80g)")</f>
        <v>Chorizo Stück (80g)</v>
      </c>
      <c r="E108" s="49" t="str">
        <f>IFERROR(__xludf.DUMMYFUNCTION("""COMPUTED_VALUE"""),"PTN-11-10016-2")</f>
        <v>PTN-11-10016-2</v>
      </c>
      <c r="F108" s="49">
        <f>IFERROR(__xludf.DUMMYFUNCTION("""COMPUTED_VALUE"""),1.0)</f>
        <v>1</v>
      </c>
      <c r="G108" s="49" t="s">
        <v>2838</v>
      </c>
      <c r="H108" s="49">
        <v>387.0</v>
      </c>
      <c r="I108" s="235">
        <v>48.0</v>
      </c>
      <c r="J108" s="236">
        <v>0.06510767160161507</v>
      </c>
      <c r="K108" s="237" t="e">
        <v>#REF!</v>
      </c>
      <c r="L108" s="238"/>
      <c r="M108" s="49" t="s">
        <v>2139</v>
      </c>
      <c r="N108" s="49" t="s">
        <v>3049</v>
      </c>
    </row>
    <row r="109">
      <c r="A109" s="49">
        <f>IFERROR(__xludf.DUMMYFUNCTION("""COMPUTED_VALUE"""),27.0)</f>
        <v>27</v>
      </c>
      <c r="B109" s="49" t="str">
        <f>IFERROR(__xludf.DUMMYFUNCTION("""COMPUTED_VALUE"""),"2p")</f>
        <v>2p</v>
      </c>
      <c r="C109" s="49" t="str">
        <f>IFERROR(__xludf.DUMMYFUNCTION("""COMPUTED_VALUE"""),"02 Kühlpflichtig")</f>
        <v>02 Kühlpflichtig</v>
      </c>
      <c r="D109" s="49" t="str">
        <f>IFERROR(__xludf.DUMMYFUNCTION("""COMPUTED_VALUE"""),"Hartkäse ital. Art gerieben (20g) [VEG]")</f>
        <v>Hartkäse ital. Art gerieben (20g) [VEG]</v>
      </c>
      <c r="E109" s="49" t="str">
        <f>IFERROR(__xludf.DUMMYFUNCTION("""COMPUTED_VALUE"""),"DAI-00-50213-2")</f>
        <v>DAI-00-50213-2</v>
      </c>
      <c r="F109" s="49">
        <f>IFERROR(__xludf.DUMMYFUNCTION("""COMPUTED_VALUE"""),1.0)</f>
        <v>1</v>
      </c>
      <c r="G109" s="49" t="s">
        <v>2838</v>
      </c>
      <c r="H109" s="49">
        <v>387.0</v>
      </c>
      <c r="I109" s="235">
        <v>440.0</v>
      </c>
      <c r="J109" s="236">
        <v>0.06510767160161507</v>
      </c>
      <c r="K109" s="237" t="e">
        <v>#REF!</v>
      </c>
      <c r="L109" s="238"/>
      <c r="M109" s="49" t="s">
        <v>2330</v>
      </c>
      <c r="N109" s="49" t="s">
        <v>3049</v>
      </c>
    </row>
    <row r="110">
      <c r="A110" s="49">
        <f>IFERROR(__xludf.DUMMYFUNCTION("""COMPUTED_VALUE"""),27.0)</f>
        <v>27</v>
      </c>
      <c r="B110" s="49" t="str">
        <f>IFERROR(__xludf.DUMMYFUNCTION("""COMPUTED_VALUE"""),"2p")</f>
        <v>2p</v>
      </c>
      <c r="C110" s="49" t="str">
        <f>IFERROR(__xludf.DUMMYFUNCTION("""COMPUTED_VALUE"""),"02 Kühlpflichtig")</f>
        <v>02 Kühlpflichtig</v>
      </c>
      <c r="D110" s="49" t="str">
        <f>IFERROR(__xludf.DUMMYFUNCTION("""COMPUTED_VALUE"""),"Frischecreme 13% (200g)")</f>
        <v>Frischecreme 13% (200g)</v>
      </c>
      <c r="E110" s="49" t="str">
        <f>IFERROR(__xludf.DUMMYFUNCTION("""COMPUTED_VALUE"""),"DAI-00-131996-3")</f>
        <v>DAI-00-131996-3</v>
      </c>
      <c r="F110" s="49">
        <f>IFERROR(__xludf.DUMMYFUNCTION("""COMPUTED_VALUE"""),1.0)</f>
        <v>1</v>
      </c>
      <c r="G110" s="49" t="s">
        <v>2838</v>
      </c>
      <c r="H110" s="49">
        <v>387.0</v>
      </c>
      <c r="I110" s="235">
        <v>48.0</v>
      </c>
      <c r="J110" s="236">
        <v>0.06510767160161507</v>
      </c>
      <c r="K110" s="237" t="e">
        <v>#REF!</v>
      </c>
      <c r="L110" s="238"/>
      <c r="M110" s="49" t="s">
        <v>2262</v>
      </c>
      <c r="N110" s="49" t="s">
        <v>3049</v>
      </c>
    </row>
    <row r="111">
      <c r="A111" s="49">
        <f>IFERROR(__xludf.DUMMYFUNCTION("""COMPUTED_VALUE"""),27.0)</f>
        <v>27</v>
      </c>
      <c r="B111" s="49" t="str">
        <f>IFERROR(__xludf.DUMMYFUNCTION("""COMPUTED_VALUE"""),"3p")</f>
        <v>3p</v>
      </c>
      <c r="C111" s="49" t="str">
        <f>IFERROR(__xludf.DUMMYFUNCTION("""COMPUTED_VALUE"""),"04 Assembly")</f>
        <v>04 Assembly</v>
      </c>
      <c r="D111" s="49" t="str">
        <f>IFERROR(__xludf.DUMMYFUNCTION("""COMPUTED_VALUE"""),"Porree (200g)")</f>
        <v>Porree (200g)</v>
      </c>
      <c r="E111" s="49" t="str">
        <f>IFERROR(__xludf.DUMMYFUNCTION("""COMPUTED_VALUE"""),"PHF-11-50154-3")</f>
        <v>PHF-11-50154-3</v>
      </c>
      <c r="F111" s="49">
        <f>IFERROR(__xludf.DUMMYFUNCTION("""COMPUTED_VALUE"""),2.0)</f>
        <v>2</v>
      </c>
      <c r="G111" s="49" t="s">
        <v>2840</v>
      </c>
      <c r="H111" s="49">
        <v>190.0</v>
      </c>
      <c r="I111" s="235">
        <v>60.0</v>
      </c>
      <c r="J111" s="236">
        <v>0.0319650067294751</v>
      </c>
      <c r="K111" s="237" t="e">
        <v>#REF!</v>
      </c>
      <c r="L111" s="238"/>
      <c r="M111" s="49" t="s">
        <v>2582</v>
      </c>
      <c r="N111" s="49" t="s">
        <v>3049</v>
      </c>
    </row>
    <row r="112">
      <c r="A112" s="49">
        <f>IFERROR(__xludf.DUMMYFUNCTION("""COMPUTED_VALUE"""),27.0)</f>
        <v>27</v>
      </c>
      <c r="B112" s="49" t="str">
        <f>IFERROR(__xludf.DUMMYFUNCTION("""COMPUTED_VALUE"""),"3p")</f>
        <v>3p</v>
      </c>
      <c r="C112" s="49" t="str">
        <f>IFERROR(__xludf.DUMMYFUNCTION("""COMPUTED_VALUE"""),"02 Kühlpflichtig")</f>
        <v>02 Kühlpflichtig</v>
      </c>
      <c r="D112" s="49" t="str">
        <f>IFERROR(__xludf.DUMMYFUNCTION("""COMPUTED_VALUE"""),"Paccheri frisch (375g) [V]")</f>
        <v>Paccheri frisch (375g) [V]</v>
      </c>
      <c r="E112" s="49" t="str">
        <f>IFERROR(__xludf.DUMMYFUNCTION("""COMPUTED_VALUE"""),"DRY-00-50103-2")</f>
        <v>DRY-00-50103-2</v>
      </c>
      <c r="F112" s="49">
        <f>IFERROR(__xludf.DUMMYFUNCTION("""COMPUTED_VALUE"""),1.0)</f>
        <v>1</v>
      </c>
      <c r="G112" s="49" t="s">
        <v>2840</v>
      </c>
      <c r="H112" s="49">
        <v>95.0</v>
      </c>
      <c r="I112" s="235">
        <v>20.0</v>
      </c>
      <c r="J112" s="236">
        <v>0.01598250336473755</v>
      </c>
      <c r="K112" s="237" t="e">
        <v>#REF!</v>
      </c>
      <c r="L112" s="238"/>
      <c r="M112" s="49" t="s">
        <v>2532</v>
      </c>
      <c r="N112" s="49" t="s">
        <v>3049</v>
      </c>
    </row>
    <row r="113">
      <c r="A113" s="49">
        <f>IFERROR(__xludf.DUMMYFUNCTION("""COMPUTED_VALUE"""),27.0)</f>
        <v>27</v>
      </c>
      <c r="B113" s="49" t="str">
        <f>IFERROR(__xludf.DUMMYFUNCTION("""COMPUTED_VALUE"""),"3p")</f>
        <v>3p</v>
      </c>
      <c r="C113" s="49" t="str">
        <f>IFERROR(__xludf.DUMMYFUNCTION("""COMPUTED_VALUE"""),"02 Kühlpflichtig")</f>
        <v>02 Kühlpflichtig</v>
      </c>
      <c r="D113" s="49" t="str">
        <f>IFERROR(__xludf.DUMMYFUNCTION("""COMPUTED_VALUE"""),"Hartkäse ital. Art gerieben (40g) [VEG]")</f>
        <v>Hartkäse ital. Art gerieben (40g) [VEG]</v>
      </c>
      <c r="E113" s="49" t="str">
        <f>IFERROR(__xludf.DUMMYFUNCTION("""COMPUTED_VALUE"""),"DAI-00-10141-2")</f>
        <v>DAI-00-10141-2</v>
      </c>
      <c r="F113" s="49">
        <f>IFERROR(__xludf.DUMMYFUNCTION("""COMPUTED_VALUE"""),1.0)</f>
        <v>1</v>
      </c>
      <c r="G113" s="49" t="s">
        <v>2840</v>
      </c>
      <c r="H113" s="49">
        <v>95.0</v>
      </c>
      <c r="I113" s="235">
        <v>150.0</v>
      </c>
      <c r="J113" s="236">
        <v>0.01598250336473755</v>
      </c>
      <c r="K113" s="237" t="e">
        <v>#REF!</v>
      </c>
      <c r="L113" s="238"/>
      <c r="M113" s="49" t="s">
        <v>2332</v>
      </c>
      <c r="N113" s="49" t="s">
        <v>3049</v>
      </c>
    </row>
    <row r="114">
      <c r="A114" s="49">
        <f>IFERROR(__xludf.DUMMYFUNCTION("""COMPUTED_VALUE"""),27.0)</f>
        <v>27</v>
      </c>
      <c r="B114" s="49" t="str">
        <f>IFERROR(__xludf.DUMMYFUNCTION("""COMPUTED_VALUE"""),"3p")</f>
        <v>3p</v>
      </c>
      <c r="C114" s="49" t="str">
        <f>IFERROR(__xludf.DUMMYFUNCTION("""COMPUTED_VALUE"""),"02 Kühlpflichtig")</f>
        <v>02 Kühlpflichtig</v>
      </c>
      <c r="D114" s="49" t="str">
        <f>IFERROR(__xludf.DUMMYFUNCTION("""COMPUTED_VALUE"""),"Frischecreme 13% (100g)")</f>
        <v>Frischecreme 13% (100g)</v>
      </c>
      <c r="E114" s="49" t="str">
        <f>IFERROR(__xludf.DUMMYFUNCTION("""COMPUTED_VALUE"""),"DAI-00-131994-3")</f>
        <v>DAI-00-131994-3</v>
      </c>
      <c r="F114" s="49">
        <f>IFERROR(__xludf.DUMMYFUNCTION("""COMPUTED_VALUE"""),1.0)</f>
        <v>1</v>
      </c>
      <c r="G114" s="49" t="s">
        <v>2840</v>
      </c>
      <c r="H114" s="49">
        <v>95.0</v>
      </c>
      <c r="I114" s="235">
        <v>65.0</v>
      </c>
      <c r="J114" s="236">
        <v>0.01598250336473755</v>
      </c>
      <c r="K114" s="237" t="e">
        <v>#REF!</v>
      </c>
      <c r="L114" s="238"/>
      <c r="M114" s="49" t="s">
        <v>2260</v>
      </c>
      <c r="N114" s="49" t="s">
        <v>3049</v>
      </c>
    </row>
    <row r="115">
      <c r="A115" s="49">
        <f>IFERROR(__xludf.DUMMYFUNCTION("""COMPUTED_VALUE"""),27.0)</f>
        <v>27</v>
      </c>
      <c r="B115" s="49" t="str">
        <f>IFERROR(__xludf.DUMMYFUNCTION("""COMPUTED_VALUE"""),"3p")</f>
        <v>3p</v>
      </c>
      <c r="C115" s="49" t="str">
        <f>IFERROR(__xludf.DUMMYFUNCTION("""COMPUTED_VALUE"""),"02 Kühlpflichtig")</f>
        <v>02 Kühlpflichtig</v>
      </c>
      <c r="D115" s="49" t="str">
        <f>IFERROR(__xludf.DUMMYFUNCTION("""COMPUTED_VALUE"""),"Frischecreme 13% (200g)")</f>
        <v>Frischecreme 13% (200g)</v>
      </c>
      <c r="E115" s="49" t="str">
        <f>IFERROR(__xludf.DUMMYFUNCTION("""COMPUTED_VALUE"""),"DAI-00-131996-3")</f>
        <v>DAI-00-131996-3</v>
      </c>
      <c r="F115" s="49">
        <f>IFERROR(__xludf.DUMMYFUNCTION("""COMPUTED_VALUE"""),1.0)</f>
        <v>1</v>
      </c>
      <c r="G115" s="49" t="s">
        <v>2840</v>
      </c>
      <c r="H115" s="49">
        <v>95.0</v>
      </c>
      <c r="I115" s="235">
        <v>48.0</v>
      </c>
      <c r="J115" s="236">
        <v>0.01598250336473755</v>
      </c>
      <c r="K115" s="237" t="e">
        <v>#REF!</v>
      </c>
      <c r="L115" s="238"/>
      <c r="M115" s="49" t="s">
        <v>2262</v>
      </c>
      <c r="N115" s="49" t="s">
        <v>3049</v>
      </c>
    </row>
    <row r="116">
      <c r="A116" s="49">
        <f>IFERROR(__xludf.DUMMYFUNCTION("""COMPUTED_VALUE"""),27.0)</f>
        <v>27</v>
      </c>
      <c r="B116" s="49" t="str">
        <f>IFERROR(__xludf.DUMMYFUNCTION("""COMPUTED_VALUE"""),"3p")</f>
        <v>3p</v>
      </c>
      <c r="C116" s="49" t="str">
        <f>IFERROR(__xludf.DUMMYFUNCTION("""COMPUTED_VALUE"""),"02 Kühlpflichtig")</f>
        <v>02 Kühlpflichtig</v>
      </c>
      <c r="D116" s="49" t="str">
        <f>IFERROR(__xludf.DUMMYFUNCTION("""COMPUTED_VALUE"""),"Chorizo Stück (120g)")</f>
        <v>Chorizo Stück (120g)</v>
      </c>
      <c r="E116" s="49" t="str">
        <f>IFERROR(__xludf.DUMMYFUNCTION("""COMPUTED_VALUE"""),"PTN-11-11345-2")</f>
        <v>PTN-11-11345-2</v>
      </c>
      <c r="F116" s="49">
        <f>IFERROR(__xludf.DUMMYFUNCTION("""COMPUTED_VALUE"""),1.0)</f>
        <v>1</v>
      </c>
      <c r="G116" s="49" t="s">
        <v>2840</v>
      </c>
      <c r="H116" s="49">
        <v>95.0</v>
      </c>
      <c r="I116" s="235">
        <v>56.0</v>
      </c>
      <c r="J116" s="236">
        <v>0.01598250336473755</v>
      </c>
      <c r="K116" s="237" t="e">
        <v>#REF!</v>
      </c>
      <c r="L116" s="238"/>
      <c r="M116" s="49" t="s">
        <v>2137</v>
      </c>
      <c r="N116" s="49" t="s">
        <v>3049</v>
      </c>
    </row>
    <row r="117">
      <c r="A117" s="49">
        <f>IFERROR(__xludf.DUMMYFUNCTION("""COMPUTED_VALUE"""),27.0)</f>
        <v>27</v>
      </c>
      <c r="B117" s="49" t="str">
        <f>IFERROR(__xludf.DUMMYFUNCTION("""COMPUTED_VALUE"""),"4p")</f>
        <v>4p</v>
      </c>
      <c r="C117" s="49" t="str">
        <f>IFERROR(__xludf.DUMMYFUNCTION("""COMPUTED_VALUE"""),"02 Kühlpflichtig")</f>
        <v>02 Kühlpflichtig</v>
      </c>
      <c r="D117" s="49" t="str">
        <f>IFERROR(__xludf.DUMMYFUNCTION("""COMPUTED_VALUE"""),"Paccheri frisch (500g) [V]")</f>
        <v>Paccheri frisch (500g) [V]</v>
      </c>
      <c r="E117" s="49" t="str">
        <f>IFERROR(__xludf.DUMMYFUNCTION("""COMPUTED_VALUE"""),"DRY-00-50104-2")</f>
        <v>DRY-00-50104-2</v>
      </c>
      <c r="F117" s="49">
        <f>IFERROR(__xludf.DUMMYFUNCTION("""COMPUTED_VALUE"""),1.0)</f>
        <v>1</v>
      </c>
      <c r="G117" s="49" t="s">
        <v>2841</v>
      </c>
      <c r="H117" s="49">
        <v>59.0</v>
      </c>
      <c r="I117" s="235">
        <v>12.0</v>
      </c>
      <c r="J117" s="236">
        <v>0.009925975773889636</v>
      </c>
      <c r="K117" s="237" t="e">
        <v>#REF!</v>
      </c>
      <c r="L117" s="238"/>
      <c r="M117" s="49" t="s">
        <v>2534</v>
      </c>
      <c r="N117" s="49" t="s">
        <v>3049</v>
      </c>
    </row>
    <row r="118">
      <c r="A118" s="49">
        <f>IFERROR(__xludf.DUMMYFUNCTION("""COMPUTED_VALUE"""),27.0)</f>
        <v>27</v>
      </c>
      <c r="B118" s="49" t="str">
        <f>IFERROR(__xludf.DUMMYFUNCTION("""COMPUTED_VALUE"""),"4p")</f>
        <v>4p</v>
      </c>
      <c r="C118" s="49" t="str">
        <f>IFERROR(__xludf.DUMMYFUNCTION("""COMPUTED_VALUE"""),"02 Kühlpflichtig")</f>
        <v>02 Kühlpflichtig</v>
      </c>
      <c r="D118" s="49" t="str">
        <f>IFERROR(__xludf.DUMMYFUNCTION("""COMPUTED_VALUE"""),"Hartkäse ital. Art gerieben (40g) [VEG]")</f>
        <v>Hartkäse ital. Art gerieben (40g) [VEG]</v>
      </c>
      <c r="E118" s="49" t="str">
        <f>IFERROR(__xludf.DUMMYFUNCTION("""COMPUTED_VALUE"""),"DAI-00-10141-2")</f>
        <v>DAI-00-10141-2</v>
      </c>
      <c r="F118" s="49">
        <f>IFERROR(__xludf.DUMMYFUNCTION("""COMPUTED_VALUE"""),1.0)</f>
        <v>1</v>
      </c>
      <c r="G118" s="49" t="s">
        <v>2841</v>
      </c>
      <c r="H118" s="49">
        <v>59.0</v>
      </c>
      <c r="I118" s="235">
        <v>150.0</v>
      </c>
      <c r="J118" s="236">
        <v>0.009925975773889636</v>
      </c>
      <c r="K118" s="237" t="e">
        <v>#REF!</v>
      </c>
      <c r="L118" s="238"/>
      <c r="M118" s="49" t="s">
        <v>2332</v>
      </c>
      <c r="N118" s="49" t="s">
        <v>3049</v>
      </c>
    </row>
    <row r="119">
      <c r="A119" s="49">
        <f>IFERROR(__xludf.DUMMYFUNCTION("""COMPUTED_VALUE"""),27.0)</f>
        <v>27</v>
      </c>
      <c r="B119" s="49" t="str">
        <f>IFERROR(__xludf.DUMMYFUNCTION("""COMPUTED_VALUE"""),"4p")</f>
        <v>4p</v>
      </c>
      <c r="C119" s="49" t="str">
        <f>IFERROR(__xludf.DUMMYFUNCTION("""COMPUTED_VALUE"""),"02 Kühlpflichtig")</f>
        <v>02 Kühlpflichtig</v>
      </c>
      <c r="D119" s="49" t="str">
        <f>IFERROR(__xludf.DUMMYFUNCTION("""COMPUTED_VALUE"""),"Frischecreme 13% (200g)")</f>
        <v>Frischecreme 13% (200g)</v>
      </c>
      <c r="E119" s="49" t="str">
        <f>IFERROR(__xludf.DUMMYFUNCTION("""COMPUTED_VALUE"""),"DAI-00-131996-3")</f>
        <v>DAI-00-131996-3</v>
      </c>
      <c r="F119" s="49">
        <f>IFERROR(__xludf.DUMMYFUNCTION("""COMPUTED_VALUE"""),2.0)</f>
        <v>2</v>
      </c>
      <c r="G119" s="49" t="s">
        <v>2841</v>
      </c>
      <c r="H119" s="49">
        <v>118.0</v>
      </c>
      <c r="I119" s="235">
        <v>48.0</v>
      </c>
      <c r="J119" s="236">
        <v>0.019851951547779273</v>
      </c>
      <c r="K119" s="237" t="e">
        <v>#REF!</v>
      </c>
      <c r="L119" s="238"/>
      <c r="M119" s="49" t="s">
        <v>2262</v>
      </c>
      <c r="N119" s="49" t="s">
        <v>3049</v>
      </c>
    </row>
    <row r="120">
      <c r="A120" s="49">
        <f>IFERROR(__xludf.DUMMYFUNCTION("""COMPUTED_VALUE"""),27.0)</f>
        <v>27</v>
      </c>
      <c r="B120" s="49" t="str">
        <f>IFERROR(__xludf.DUMMYFUNCTION("""COMPUTED_VALUE"""),"4p")</f>
        <v>4p</v>
      </c>
      <c r="C120" s="49" t="str">
        <f>IFERROR(__xludf.DUMMYFUNCTION("""COMPUTED_VALUE"""),"02 Kühlpflichtig")</f>
        <v>02 Kühlpflichtig</v>
      </c>
      <c r="D120" s="49" t="str">
        <f>IFERROR(__xludf.DUMMYFUNCTION("""COMPUTED_VALUE"""),"Chorizo Stück (80g)")</f>
        <v>Chorizo Stück (80g)</v>
      </c>
      <c r="E120" s="49" t="str">
        <f>IFERROR(__xludf.DUMMYFUNCTION("""COMPUTED_VALUE"""),"PTN-11-10016-2")</f>
        <v>PTN-11-10016-2</v>
      </c>
      <c r="F120" s="49">
        <f>IFERROR(__xludf.DUMMYFUNCTION("""COMPUTED_VALUE"""),2.0)</f>
        <v>2</v>
      </c>
      <c r="G120" s="49" t="s">
        <v>2841</v>
      </c>
      <c r="H120" s="49">
        <v>118.0</v>
      </c>
      <c r="I120" s="235">
        <v>48.0</v>
      </c>
      <c r="J120" s="236">
        <v>0.019851951547779273</v>
      </c>
      <c r="K120" s="237" t="e">
        <v>#REF!</v>
      </c>
      <c r="L120" s="238"/>
      <c r="M120" s="49" t="s">
        <v>2139</v>
      </c>
      <c r="N120" s="49" t="s">
        <v>3049</v>
      </c>
    </row>
    <row r="121">
      <c r="A121" s="49">
        <f>IFERROR(__xludf.DUMMYFUNCTION("""COMPUTED_VALUE"""),27.0)</f>
        <v>27</v>
      </c>
      <c r="B121" s="49" t="str">
        <f>IFERROR(__xludf.DUMMYFUNCTION("""COMPUTED_VALUE"""),"4p")</f>
        <v>4p</v>
      </c>
      <c r="C121" s="49" t="str">
        <f>IFERROR(__xludf.DUMMYFUNCTION("""COMPUTED_VALUE"""),"04 Assembly")</f>
        <v>04 Assembly</v>
      </c>
      <c r="D121" s="49" t="str">
        <f>IFERROR(__xludf.DUMMYFUNCTION("""COMPUTED_VALUE"""),"Porree (200g)")</f>
        <v>Porree (200g)</v>
      </c>
      <c r="E121" s="49" t="str">
        <f>IFERROR(__xludf.DUMMYFUNCTION("""COMPUTED_VALUE"""),"PHF-11-50154-3")</f>
        <v>PHF-11-50154-3</v>
      </c>
      <c r="F121" s="49">
        <f>IFERROR(__xludf.DUMMYFUNCTION("""COMPUTED_VALUE"""),2.0)</f>
        <v>2</v>
      </c>
      <c r="G121" s="49" t="s">
        <v>2841</v>
      </c>
      <c r="H121" s="49">
        <v>118.0</v>
      </c>
      <c r="I121" s="235">
        <v>60.0</v>
      </c>
      <c r="J121" s="236">
        <v>0.019851951547779273</v>
      </c>
      <c r="K121" s="237" t="e">
        <v>#REF!</v>
      </c>
      <c r="L121" s="238"/>
      <c r="M121" s="49" t="s">
        <v>2582</v>
      </c>
      <c r="N121" s="49" t="s">
        <v>3049</v>
      </c>
    </row>
    <row r="122">
      <c r="A122" s="49">
        <f>IFERROR(__xludf.DUMMYFUNCTION("""COMPUTED_VALUE"""),29.0)</f>
        <v>29</v>
      </c>
      <c r="B122" s="49" t="str">
        <f>IFERROR(__xludf.DUMMYFUNCTION("""COMPUTED_VALUE"""),"2p")</f>
        <v>2p</v>
      </c>
      <c r="C122" s="49" t="str">
        <f>IFERROR(__xludf.DUMMYFUNCTION("""COMPUTED_VALUE"""),"02 Kühlpflichtig")</f>
        <v>02 Kühlpflichtig</v>
      </c>
      <c r="D122" s="49" t="str">
        <f>IFERROR(__xludf.DUMMYFUNCTION("""COMPUTED_VALUE"""),"Bio Naturjoghurt mild mind. 3.5% Fett (100g)")</f>
        <v>Bio Naturjoghurt mild mind. 3.5% Fett (100g)</v>
      </c>
      <c r="E122" s="49" t="str">
        <f>IFERROR(__xludf.DUMMYFUNCTION("""COMPUTED_VALUE"""),"DAI-11-116266-3")</f>
        <v>DAI-11-116266-3</v>
      </c>
      <c r="F122" s="49">
        <f>IFERROR(__xludf.DUMMYFUNCTION("""COMPUTED_VALUE"""),1.0)</f>
        <v>1</v>
      </c>
      <c r="G122" s="49" t="s">
        <v>2848</v>
      </c>
      <c r="H122" s="49">
        <v>166.0</v>
      </c>
      <c r="I122" s="235">
        <v>150.0</v>
      </c>
      <c r="J122" s="236">
        <v>0.027927321668909825</v>
      </c>
      <c r="K122" s="237" t="e">
        <v>#REF!</v>
      </c>
      <c r="L122" s="238"/>
      <c r="M122" s="49" t="s">
        <v>2079</v>
      </c>
      <c r="N122" s="49" t="s">
        <v>3049</v>
      </c>
    </row>
    <row r="123">
      <c r="A123" s="49">
        <f>IFERROR(__xludf.DUMMYFUNCTION("""COMPUTED_VALUE"""),29.0)</f>
        <v>29</v>
      </c>
      <c r="B123" s="49" t="str">
        <f>IFERROR(__xludf.DUMMYFUNCTION("""COMPUTED_VALUE"""),"2p")</f>
        <v>2p</v>
      </c>
      <c r="C123" s="49" t="str">
        <f>IFERROR(__xludf.DUMMYFUNCTION("""COMPUTED_VALUE"""),"04 Assembly")</f>
        <v>04 Assembly</v>
      </c>
      <c r="D123" s="49" t="str">
        <f>IFERROR(__xludf.DUMMYFUNCTION("""COMPUTED_VALUE"""),"Blumenkohl (500g)")</f>
        <v>Blumenkohl (500g)</v>
      </c>
      <c r="E123" s="49" t="str">
        <f>IFERROR(__xludf.DUMMYFUNCTION("""COMPUTED_VALUE"""),"PHF-11-10022-3")</f>
        <v>PHF-11-10022-3</v>
      </c>
      <c r="F123" s="49">
        <f>IFERROR(__xludf.DUMMYFUNCTION("""COMPUTED_VALUE"""),1.0)</f>
        <v>1</v>
      </c>
      <c r="G123" s="49" t="s">
        <v>2848</v>
      </c>
      <c r="H123" s="49">
        <v>166.0</v>
      </c>
      <c r="I123" s="235">
        <v>10.0</v>
      </c>
      <c r="J123" s="236">
        <v>0.027927321668909825</v>
      </c>
      <c r="K123" s="237" t="e">
        <v>#REF!</v>
      </c>
      <c r="L123" s="238"/>
      <c r="M123" s="49" t="s">
        <v>2101</v>
      </c>
      <c r="N123" s="49" t="s">
        <v>3049</v>
      </c>
    </row>
    <row r="124">
      <c r="A124" s="49">
        <f>IFERROR(__xludf.DUMMYFUNCTION("""COMPUTED_VALUE"""),29.0)</f>
        <v>29</v>
      </c>
      <c r="B124" s="49" t="str">
        <f>IFERROR(__xludf.DUMMYFUNCTION("""COMPUTED_VALUE"""),"3p")</f>
        <v>3p</v>
      </c>
      <c r="C124" s="49" t="str">
        <f>IFERROR(__xludf.DUMMYFUNCTION("""COMPUTED_VALUE"""),"02 Kühlpflichtig")</f>
        <v>02 Kühlpflichtig</v>
      </c>
      <c r="D124" s="49" t="str">
        <f>IFERROR(__xludf.DUMMYFUNCTION("""COMPUTED_VALUE"""),"Bio Naturjoghurt mild. mind. 3.5% Fett (150g)")</f>
        <v>Bio Naturjoghurt mild. mind. 3.5% Fett (150g)</v>
      </c>
      <c r="E124" s="49" t="str">
        <f>IFERROR(__xludf.DUMMYFUNCTION("""COMPUTED_VALUE"""),"DAI-11-116265-3")</f>
        <v>DAI-11-116265-3</v>
      </c>
      <c r="F124" s="49">
        <f>IFERROR(__xludf.DUMMYFUNCTION("""COMPUTED_VALUE"""),1.0)</f>
        <v>1</v>
      </c>
      <c r="G124" s="49" t="s">
        <v>2850</v>
      </c>
      <c r="H124" s="49">
        <v>48.0</v>
      </c>
      <c r="I124" s="235">
        <v>65.0</v>
      </c>
      <c r="J124" s="236">
        <v>0.008075370121130552</v>
      </c>
      <c r="K124" s="237" t="e">
        <v>#REF!</v>
      </c>
      <c r="L124" s="238"/>
      <c r="M124" s="49" t="s">
        <v>2081</v>
      </c>
      <c r="N124" s="49" t="s">
        <v>3049</v>
      </c>
    </row>
    <row r="125">
      <c r="A125" s="49">
        <f>IFERROR(__xludf.DUMMYFUNCTION("""COMPUTED_VALUE"""),29.0)</f>
        <v>29</v>
      </c>
      <c r="B125" s="49" t="str">
        <f>IFERROR(__xludf.DUMMYFUNCTION("""COMPUTED_VALUE"""),"3p")</f>
        <v>3p</v>
      </c>
      <c r="C125" s="49" t="str">
        <f>IFERROR(__xludf.DUMMYFUNCTION("""COMPUTED_VALUE"""),"04 Assembly")</f>
        <v>04 Assembly</v>
      </c>
      <c r="D125" s="49" t="str">
        <f>IFERROR(__xludf.DUMMYFUNCTION("""COMPUTED_VALUE"""),"Blumenkohl (500g)")</f>
        <v>Blumenkohl (500g)</v>
      </c>
      <c r="E125" s="49" t="str">
        <f>IFERROR(__xludf.DUMMYFUNCTION("""COMPUTED_VALUE"""),"PHF-11-10022-3")</f>
        <v>PHF-11-10022-3</v>
      </c>
      <c r="F125" s="49">
        <f>IFERROR(__xludf.DUMMYFUNCTION("""COMPUTED_VALUE"""),1.0)</f>
        <v>1</v>
      </c>
      <c r="G125" s="49" t="s">
        <v>2850</v>
      </c>
      <c r="H125" s="49">
        <v>48.0</v>
      </c>
      <c r="I125" s="235">
        <v>10.0</v>
      </c>
      <c r="J125" s="236">
        <v>0.008075370121130552</v>
      </c>
      <c r="K125" s="237" t="e">
        <v>#REF!</v>
      </c>
      <c r="L125" s="238"/>
      <c r="M125" s="49" t="s">
        <v>2101</v>
      </c>
      <c r="N125" s="49" t="s">
        <v>3049</v>
      </c>
    </row>
    <row r="126">
      <c r="A126" s="49">
        <f>IFERROR(__xludf.DUMMYFUNCTION("""COMPUTED_VALUE"""),29.0)</f>
        <v>29</v>
      </c>
      <c r="B126" s="49" t="str">
        <f>IFERROR(__xludf.DUMMYFUNCTION("""COMPUTED_VALUE"""),"4p")</f>
        <v>4p</v>
      </c>
      <c r="C126" s="49" t="str">
        <f>IFERROR(__xludf.DUMMYFUNCTION("""COMPUTED_VALUE"""),"02 Kühlpflichtig")</f>
        <v>02 Kühlpflichtig</v>
      </c>
      <c r="D126" s="49" t="str">
        <f>IFERROR(__xludf.DUMMYFUNCTION("""COMPUTED_VALUE"""),"Bio Naturjoghurt mild mind. 3.5% Fett (100g)")</f>
        <v>Bio Naturjoghurt mild mind. 3.5% Fett (100g)</v>
      </c>
      <c r="E126" s="49" t="str">
        <f>IFERROR(__xludf.DUMMYFUNCTION("""COMPUTED_VALUE"""),"DAI-11-116266-3")</f>
        <v>DAI-11-116266-3</v>
      </c>
      <c r="F126" s="49">
        <f>IFERROR(__xludf.DUMMYFUNCTION("""COMPUTED_VALUE"""),2.0)</f>
        <v>2</v>
      </c>
      <c r="G126" s="49" t="s">
        <v>2851</v>
      </c>
      <c r="H126" s="49">
        <v>60.0</v>
      </c>
      <c r="I126" s="235">
        <v>150.0</v>
      </c>
      <c r="J126" s="236">
        <v>0.010094212651413189</v>
      </c>
      <c r="K126" s="237" t="e">
        <v>#REF!</v>
      </c>
      <c r="L126" s="238"/>
      <c r="M126" s="49" t="s">
        <v>2079</v>
      </c>
      <c r="N126" s="49" t="s">
        <v>3049</v>
      </c>
    </row>
    <row r="127">
      <c r="A127" s="49">
        <f>IFERROR(__xludf.DUMMYFUNCTION("""COMPUTED_VALUE"""),29.0)</f>
        <v>29</v>
      </c>
      <c r="B127" s="49" t="str">
        <f>IFERROR(__xludf.DUMMYFUNCTION("""COMPUTED_VALUE"""),"4p")</f>
        <v>4p</v>
      </c>
      <c r="C127" s="49" t="str">
        <f>IFERROR(__xludf.DUMMYFUNCTION("""COMPUTED_VALUE"""),"04 Assembly")</f>
        <v>04 Assembly</v>
      </c>
      <c r="D127" s="49" t="str">
        <f>IFERROR(__xludf.DUMMYFUNCTION("""COMPUTED_VALUE"""),"Blumenkohl (750g)")</f>
        <v>Blumenkohl (750g)</v>
      </c>
      <c r="E127" s="49" t="str">
        <f>IFERROR(__xludf.DUMMYFUNCTION("""COMPUTED_VALUE"""),"PHF-11-10020-3")</f>
        <v>PHF-11-10020-3</v>
      </c>
      <c r="F127" s="49">
        <f>IFERROR(__xludf.DUMMYFUNCTION("""COMPUTED_VALUE"""),1.0)</f>
        <v>1</v>
      </c>
      <c r="G127" s="49" t="s">
        <v>2851</v>
      </c>
      <c r="H127" s="49">
        <v>30.0</v>
      </c>
      <c r="I127" s="235">
        <v>8.0</v>
      </c>
      <c r="J127" s="236">
        <v>0.0050471063257065945</v>
      </c>
      <c r="K127" s="237" t="e">
        <v>#REF!</v>
      </c>
      <c r="L127" s="238"/>
      <c r="M127" s="49" t="s">
        <v>2103</v>
      </c>
      <c r="N127" s="49" t="s">
        <v>3049</v>
      </c>
    </row>
    <row r="128">
      <c r="A128" s="49">
        <f>IFERROR(__xludf.DUMMYFUNCTION("""COMPUTED_VALUE"""),30.0)</f>
        <v>30</v>
      </c>
      <c r="B128" s="49" t="str">
        <f>IFERROR(__xludf.DUMMYFUNCTION("""COMPUTED_VALUE"""),"2p")</f>
        <v>2p</v>
      </c>
      <c r="C128" s="49" t="str">
        <f>IFERROR(__xludf.DUMMYFUNCTION("""COMPUTED_VALUE"""),"04 Assembly")</f>
        <v>04 Assembly</v>
      </c>
      <c r="D128" s="49" t="str">
        <f>IFERROR(__xludf.DUMMYFUNCTION("""COMPUTED_VALUE"""),"Ciabatta Brot (250g) [V]")</f>
        <v>Ciabatta Brot (250g) [V]</v>
      </c>
      <c r="E128" s="49" t="str">
        <f>IFERROR(__xludf.DUMMYFUNCTION("""COMPUTED_VALUE"""),"BAK-00-10100-5")</f>
        <v>BAK-00-10100-5</v>
      </c>
      <c r="F128" s="49">
        <f>IFERROR(__xludf.DUMMYFUNCTION("""COMPUTED_VALUE"""),1.0)</f>
        <v>1</v>
      </c>
      <c r="G128" s="49" t="s">
        <v>2853</v>
      </c>
      <c r="H128" s="49">
        <v>235.0</v>
      </c>
      <c r="I128" s="235">
        <v>15.0</v>
      </c>
      <c r="J128" s="236">
        <v>0.03953566621803499</v>
      </c>
      <c r="K128" s="237" t="e">
        <v>#REF!</v>
      </c>
      <c r="L128" s="238"/>
      <c r="M128" s="49" t="s">
        <v>2141</v>
      </c>
      <c r="N128" s="49" t="s">
        <v>3049</v>
      </c>
    </row>
    <row r="129">
      <c r="A129" s="49">
        <f>IFERROR(__xludf.DUMMYFUNCTION("""COMPUTED_VALUE"""),30.0)</f>
        <v>30</v>
      </c>
      <c r="B129" s="49" t="str">
        <f>IFERROR(__xludf.DUMMYFUNCTION("""COMPUTED_VALUE"""),"2p")</f>
        <v>2p</v>
      </c>
      <c r="C129" s="49" t="str">
        <f>IFERROR(__xludf.DUMMYFUNCTION("""COMPUTED_VALUE"""),"02 Kühlpflichtig")</f>
        <v>02 Kühlpflichtig</v>
      </c>
      <c r="D129" s="49" t="str">
        <f>IFERROR(__xludf.DUMMYFUNCTION("""COMPUTED_VALUE"""),"Mozzarella [Veg] (125g)")</f>
        <v>Mozzarella [Veg] (125g)</v>
      </c>
      <c r="E129" s="49" t="str">
        <f>IFERROR(__xludf.DUMMYFUNCTION("""COMPUTED_VALUE"""),"DAI-11-10039-2")</f>
        <v>DAI-11-10039-2</v>
      </c>
      <c r="F129" s="49">
        <f>IFERROR(__xludf.DUMMYFUNCTION("""COMPUTED_VALUE"""),1.0)</f>
        <v>1</v>
      </c>
      <c r="G129" s="49" t="s">
        <v>2853</v>
      </c>
      <c r="H129" s="49">
        <v>235.0</v>
      </c>
      <c r="I129" s="235">
        <v>20.0</v>
      </c>
      <c r="J129" s="236">
        <v>0.03953566621803499</v>
      </c>
      <c r="K129" s="237" t="e">
        <v>#REF!</v>
      </c>
      <c r="L129" s="238"/>
      <c r="M129" s="49" t="s">
        <v>2516</v>
      </c>
      <c r="N129" s="49" t="s">
        <v>3049</v>
      </c>
    </row>
    <row r="130">
      <c r="A130" s="49">
        <f>IFERROR(__xludf.DUMMYFUNCTION("""COMPUTED_VALUE"""),30.0)</f>
        <v>30</v>
      </c>
      <c r="B130" s="49" t="str">
        <f>IFERROR(__xludf.DUMMYFUNCTION("""COMPUTED_VALUE"""),"2p")</f>
        <v>2p</v>
      </c>
      <c r="C130" s="49" t="str">
        <f>IFERROR(__xludf.DUMMYFUNCTION("""COMPUTED_VALUE"""),"02 Kühlpflichtig")</f>
        <v>02 Kühlpflichtig</v>
      </c>
      <c r="D130" s="49" t="str">
        <f>IFERROR(__xludf.DUMMYFUNCTION("""COMPUTED_VALUE"""),"Hirtenkäse (100g)")</f>
        <v>Hirtenkäse (100g)</v>
      </c>
      <c r="E130" s="49" t="str">
        <f>IFERROR(__xludf.DUMMYFUNCTION("""COMPUTED_VALUE"""),"DAI-00-115401-3")</f>
        <v>DAI-00-115401-3</v>
      </c>
      <c r="F130" s="49">
        <f>IFERROR(__xludf.DUMMYFUNCTION("""COMPUTED_VALUE"""),1.0)</f>
        <v>1</v>
      </c>
      <c r="G130" s="49" t="s">
        <v>2853</v>
      </c>
      <c r="H130" s="49">
        <v>235.0</v>
      </c>
      <c r="I130" s="235">
        <v>20.0</v>
      </c>
      <c r="J130" s="236">
        <v>0.03953566621803499</v>
      </c>
      <c r="K130" s="237" t="e">
        <v>#REF!</v>
      </c>
      <c r="L130" s="238"/>
      <c r="M130" s="49" t="s">
        <v>2372</v>
      </c>
      <c r="N130" s="49" t="s">
        <v>3049</v>
      </c>
    </row>
    <row r="131">
      <c r="A131" s="49">
        <f>IFERROR(__xludf.DUMMYFUNCTION("""COMPUTED_VALUE"""),30.0)</f>
        <v>30</v>
      </c>
      <c r="B131" s="49" t="str">
        <f>IFERROR(__xludf.DUMMYFUNCTION("""COMPUTED_VALUE"""),"3p")</f>
        <v>3p</v>
      </c>
      <c r="C131" s="49" t="str">
        <f>IFERROR(__xludf.DUMMYFUNCTION("""COMPUTED_VALUE"""),"02 Kühlpflichtig")</f>
        <v>02 Kühlpflichtig</v>
      </c>
      <c r="D131" s="49" t="str">
        <f>IFERROR(__xludf.DUMMYFUNCTION("""COMPUTED_VALUE"""),"Hirtenkäse (200g)")</f>
        <v>Hirtenkäse (200g)</v>
      </c>
      <c r="E131" s="49" t="str">
        <f>IFERROR(__xludf.DUMMYFUNCTION("""COMPUTED_VALUE"""),"DAI-00-115403-3")</f>
        <v>DAI-00-115403-3</v>
      </c>
      <c r="F131" s="49">
        <f>IFERROR(__xludf.DUMMYFUNCTION("""COMPUTED_VALUE"""),1.0)</f>
        <v>1</v>
      </c>
      <c r="G131" s="49" t="s">
        <v>2855</v>
      </c>
      <c r="H131" s="49">
        <v>60.0</v>
      </c>
      <c r="I131" s="235">
        <v>12.0</v>
      </c>
      <c r="J131" s="236">
        <v>0.010094212651413189</v>
      </c>
      <c r="K131" s="237" t="e">
        <v>#REF!</v>
      </c>
      <c r="L131" s="238"/>
      <c r="M131" s="49" t="s">
        <v>2374</v>
      </c>
      <c r="N131" s="49" t="s">
        <v>3049</v>
      </c>
    </row>
    <row r="132">
      <c r="A132" s="49">
        <f>IFERROR(__xludf.DUMMYFUNCTION("""COMPUTED_VALUE"""),30.0)</f>
        <v>30</v>
      </c>
      <c r="B132" s="49" t="str">
        <f>IFERROR(__xludf.DUMMYFUNCTION("""COMPUTED_VALUE"""),"3p")</f>
        <v>3p</v>
      </c>
      <c r="C132" s="49" t="str">
        <f>IFERROR(__xludf.DUMMYFUNCTION("""COMPUTED_VALUE"""),"04 Assembly")</f>
        <v>04 Assembly</v>
      </c>
      <c r="D132" s="49" t="str">
        <f>IFERROR(__xludf.DUMMYFUNCTION("""COMPUTED_VALUE"""),"Ciabatta Brot (250g) [V]")</f>
        <v>Ciabatta Brot (250g) [V]</v>
      </c>
      <c r="E132" s="49" t="str">
        <f>IFERROR(__xludf.DUMMYFUNCTION("""COMPUTED_VALUE"""),"BAK-00-10100-5")</f>
        <v>BAK-00-10100-5</v>
      </c>
      <c r="F132" s="49">
        <f>IFERROR(__xludf.DUMMYFUNCTION("""COMPUTED_VALUE"""),2.0)</f>
        <v>2</v>
      </c>
      <c r="G132" s="49" t="s">
        <v>2855</v>
      </c>
      <c r="H132" s="49">
        <v>120.0</v>
      </c>
      <c r="I132" s="235">
        <v>15.0</v>
      </c>
      <c r="J132" s="236">
        <v>0.020188425302826378</v>
      </c>
      <c r="K132" s="237" t="e">
        <v>#REF!</v>
      </c>
      <c r="L132" s="238"/>
      <c r="M132" s="49" t="s">
        <v>2141</v>
      </c>
      <c r="N132" s="49" t="s">
        <v>3049</v>
      </c>
    </row>
    <row r="133">
      <c r="A133" s="49">
        <f>IFERROR(__xludf.DUMMYFUNCTION("""COMPUTED_VALUE"""),30.0)</f>
        <v>30</v>
      </c>
      <c r="B133" s="49" t="str">
        <f>IFERROR(__xludf.DUMMYFUNCTION("""COMPUTED_VALUE"""),"3p")</f>
        <v>3p</v>
      </c>
      <c r="C133" s="49" t="str">
        <f>IFERROR(__xludf.DUMMYFUNCTION("""COMPUTED_VALUE"""),"02 Kühlpflichtig")</f>
        <v>02 Kühlpflichtig</v>
      </c>
      <c r="D133" s="49" t="str">
        <f>IFERROR(__xludf.DUMMYFUNCTION("""COMPUTED_VALUE"""),"Mozzarella [Veg] (125g)")</f>
        <v>Mozzarella [Veg] (125g)</v>
      </c>
      <c r="E133" s="49" t="str">
        <f>IFERROR(__xludf.DUMMYFUNCTION("""COMPUTED_VALUE"""),"DAI-11-10039-2")</f>
        <v>DAI-11-10039-2</v>
      </c>
      <c r="F133" s="49">
        <f>IFERROR(__xludf.DUMMYFUNCTION("""COMPUTED_VALUE"""),2.0)</f>
        <v>2</v>
      </c>
      <c r="G133" s="49" t="s">
        <v>2855</v>
      </c>
      <c r="H133" s="49">
        <v>120.0</v>
      </c>
      <c r="I133" s="235">
        <v>20.0</v>
      </c>
      <c r="J133" s="236">
        <v>0.020188425302826378</v>
      </c>
      <c r="K133" s="237" t="e">
        <v>#REF!</v>
      </c>
      <c r="L133" s="238"/>
      <c r="M133" s="49" t="s">
        <v>2516</v>
      </c>
      <c r="N133" s="49" t="s">
        <v>3049</v>
      </c>
    </row>
    <row r="134">
      <c r="A134" s="49">
        <f>IFERROR(__xludf.DUMMYFUNCTION("""COMPUTED_VALUE"""),30.0)</f>
        <v>30</v>
      </c>
      <c r="B134" s="49" t="str">
        <f>IFERROR(__xludf.DUMMYFUNCTION("""COMPUTED_VALUE"""),"4p")</f>
        <v>4p</v>
      </c>
      <c r="C134" s="49" t="str">
        <f>IFERROR(__xludf.DUMMYFUNCTION("""COMPUTED_VALUE"""),"04 Assembly")</f>
        <v>04 Assembly</v>
      </c>
      <c r="D134" s="49" t="str">
        <f>IFERROR(__xludf.DUMMYFUNCTION("""COMPUTED_VALUE"""),"Ciabatta Brot (250g) [V]")</f>
        <v>Ciabatta Brot (250g) [V]</v>
      </c>
      <c r="E134" s="49" t="str">
        <f>IFERROR(__xludf.DUMMYFUNCTION("""COMPUTED_VALUE"""),"BAK-00-10100-5")</f>
        <v>BAK-00-10100-5</v>
      </c>
      <c r="F134" s="49">
        <f>IFERROR(__xludf.DUMMYFUNCTION("""COMPUTED_VALUE"""),2.0)</f>
        <v>2</v>
      </c>
      <c r="G134" s="49" t="s">
        <v>2856</v>
      </c>
      <c r="H134" s="49">
        <v>70.0</v>
      </c>
      <c r="I134" s="235">
        <v>15.0</v>
      </c>
      <c r="J134" s="236">
        <v>0.011776581426648721</v>
      </c>
      <c r="K134" s="237" t="e">
        <v>#REF!</v>
      </c>
      <c r="L134" s="238"/>
      <c r="M134" s="49" t="s">
        <v>2141</v>
      </c>
      <c r="N134" s="49" t="s">
        <v>3049</v>
      </c>
    </row>
    <row r="135">
      <c r="A135" s="49">
        <f>IFERROR(__xludf.DUMMYFUNCTION("""COMPUTED_VALUE"""),30.0)</f>
        <v>30</v>
      </c>
      <c r="B135" s="49" t="str">
        <f>IFERROR(__xludf.DUMMYFUNCTION("""COMPUTED_VALUE"""),"4p")</f>
        <v>4p</v>
      </c>
      <c r="C135" s="49" t="str">
        <f>IFERROR(__xludf.DUMMYFUNCTION("""COMPUTED_VALUE"""),"02 Kühlpflichtig")</f>
        <v>02 Kühlpflichtig</v>
      </c>
      <c r="D135" s="49" t="str">
        <f>IFERROR(__xludf.DUMMYFUNCTION("""COMPUTED_VALUE"""),"Hirtenkäse (200g)")</f>
        <v>Hirtenkäse (200g)</v>
      </c>
      <c r="E135" s="49" t="str">
        <f>IFERROR(__xludf.DUMMYFUNCTION("""COMPUTED_VALUE"""),"DAI-00-115403-3")</f>
        <v>DAI-00-115403-3</v>
      </c>
      <c r="F135" s="49">
        <f>IFERROR(__xludf.DUMMYFUNCTION("""COMPUTED_VALUE"""),1.0)</f>
        <v>1</v>
      </c>
      <c r="G135" s="49" t="s">
        <v>2856</v>
      </c>
      <c r="H135" s="49">
        <v>35.0</v>
      </c>
      <c r="I135" s="235">
        <v>12.0</v>
      </c>
      <c r="J135" s="236">
        <v>0.0058882907133243605</v>
      </c>
      <c r="K135" s="237" t="e">
        <v>#REF!</v>
      </c>
      <c r="L135" s="238"/>
      <c r="M135" s="49" t="s">
        <v>2374</v>
      </c>
      <c r="N135" s="49" t="s">
        <v>3049</v>
      </c>
    </row>
    <row r="136">
      <c r="A136" s="49">
        <f>IFERROR(__xludf.DUMMYFUNCTION("""COMPUTED_VALUE"""),30.0)</f>
        <v>30</v>
      </c>
      <c r="B136" s="49" t="str">
        <f>IFERROR(__xludf.DUMMYFUNCTION("""COMPUTED_VALUE"""),"4p")</f>
        <v>4p</v>
      </c>
      <c r="C136" s="49" t="str">
        <f>IFERROR(__xludf.DUMMYFUNCTION("""COMPUTED_VALUE"""),"02 Kühlpflichtig")</f>
        <v>02 Kühlpflichtig</v>
      </c>
      <c r="D136" s="49" t="str">
        <f>IFERROR(__xludf.DUMMYFUNCTION("""COMPUTED_VALUE"""),"Mozzarella [Veg] (125g)")</f>
        <v>Mozzarella [Veg] (125g)</v>
      </c>
      <c r="E136" s="49" t="str">
        <f>IFERROR(__xludf.DUMMYFUNCTION("""COMPUTED_VALUE"""),"DAI-11-10039-2")</f>
        <v>DAI-11-10039-2</v>
      </c>
      <c r="F136" s="49">
        <f>IFERROR(__xludf.DUMMYFUNCTION("""COMPUTED_VALUE"""),2.0)</f>
        <v>2</v>
      </c>
      <c r="G136" s="49" t="s">
        <v>2856</v>
      </c>
      <c r="H136" s="49">
        <v>70.0</v>
      </c>
      <c r="I136" s="235">
        <v>20.0</v>
      </c>
      <c r="J136" s="236">
        <v>0.011776581426648721</v>
      </c>
      <c r="K136" s="237" t="e">
        <v>#REF!</v>
      </c>
      <c r="L136" s="238"/>
      <c r="M136" s="49" t="s">
        <v>2516</v>
      </c>
      <c r="N136" s="49" t="s">
        <v>3049</v>
      </c>
    </row>
    <row r="137">
      <c r="A137" s="49">
        <f>IFERROR(__xludf.DUMMYFUNCTION("""COMPUTED_VALUE"""),34.0)</f>
        <v>34</v>
      </c>
      <c r="B137" s="49" t="str">
        <f>IFERROR(__xludf.DUMMYFUNCTION("""COMPUTED_VALUE"""),"2p")</f>
        <v>2p</v>
      </c>
      <c r="C137" s="49" t="str">
        <f>IFERROR(__xludf.DUMMYFUNCTION("""COMPUTED_VALUE"""),"02 Kühlpflichtig")</f>
        <v>02 Kühlpflichtig</v>
      </c>
      <c r="D137" s="49" t="str">
        <f>IFERROR(__xludf.DUMMYFUNCTION("""COMPUTED_VALUE"""),"Rinderhackfleischzubereitung Weiderind (200g)")</f>
        <v>Rinderhackfleischzubereitung Weiderind (200g)</v>
      </c>
      <c r="E137" s="49" t="str">
        <f>IFERROR(__xludf.DUMMYFUNCTION("""COMPUTED_VALUE"""),"PTN-11-138329-2")</f>
        <v>PTN-11-138329-2</v>
      </c>
      <c r="F137" s="49">
        <f>IFERROR(__xludf.DUMMYFUNCTION("""COMPUTED_VALUE"""),1.0)</f>
        <v>1</v>
      </c>
      <c r="G137" s="49" t="s">
        <v>2868</v>
      </c>
      <c r="H137" s="49">
        <v>202.0</v>
      </c>
      <c r="I137" s="235">
        <v>60.0</v>
      </c>
      <c r="J137" s="236">
        <v>0.03398384925975774</v>
      </c>
      <c r="K137" s="237" t="e">
        <v>#REF!</v>
      </c>
      <c r="L137" s="238"/>
      <c r="M137" s="49" t="s">
        <v>2600</v>
      </c>
      <c r="N137" s="49" t="s">
        <v>3049</v>
      </c>
    </row>
    <row r="138">
      <c r="A138" s="49">
        <f>IFERROR(__xludf.DUMMYFUNCTION("""COMPUTED_VALUE"""),34.0)</f>
        <v>34</v>
      </c>
      <c r="B138" s="49" t="str">
        <f>IFERROR(__xludf.DUMMYFUNCTION("""COMPUTED_VALUE"""),"3p")</f>
        <v>3p</v>
      </c>
      <c r="C138" s="49" t="str">
        <f>IFERROR(__xludf.DUMMYFUNCTION("""COMPUTED_VALUE"""),"02 Kühlpflichtig")</f>
        <v>02 Kühlpflichtig</v>
      </c>
      <c r="D138" s="49" t="str">
        <f>IFERROR(__xludf.DUMMYFUNCTION("""COMPUTED_VALUE"""),"Rinderhackfleischzubereitung Weiderind (300g)")</f>
        <v>Rinderhackfleischzubereitung Weiderind (300g)</v>
      </c>
      <c r="E138" s="49" t="str">
        <f>IFERROR(__xludf.DUMMYFUNCTION("""COMPUTED_VALUE"""),"PTN-11-138332-2")</f>
        <v>PTN-11-138332-2</v>
      </c>
      <c r="F138" s="49">
        <f>IFERROR(__xludf.DUMMYFUNCTION("""COMPUTED_VALUE"""),1.0)</f>
        <v>1</v>
      </c>
      <c r="G138" s="49" t="s">
        <v>2870</v>
      </c>
      <c r="H138" s="49">
        <v>72.0</v>
      </c>
      <c r="I138" s="235">
        <v>36.0</v>
      </c>
      <c r="J138" s="236">
        <v>0.012113055181695828</v>
      </c>
      <c r="K138" s="237" t="e">
        <v>#REF!</v>
      </c>
      <c r="L138" s="238"/>
      <c r="M138" s="49" t="s">
        <v>2602</v>
      </c>
      <c r="N138" s="49" t="s">
        <v>3049</v>
      </c>
    </row>
    <row r="139">
      <c r="A139" s="49">
        <f>IFERROR(__xludf.DUMMYFUNCTION("""COMPUTED_VALUE"""),34.0)</f>
        <v>34</v>
      </c>
      <c r="B139" s="49" t="str">
        <f>IFERROR(__xludf.DUMMYFUNCTION("""COMPUTED_VALUE"""),"4p")</f>
        <v>4p</v>
      </c>
      <c r="C139" s="49" t="str">
        <f>IFERROR(__xludf.DUMMYFUNCTION("""COMPUTED_VALUE"""),"02 Kühlpflichtig")</f>
        <v>02 Kühlpflichtig</v>
      </c>
      <c r="D139" s="49" t="str">
        <f>IFERROR(__xludf.DUMMYFUNCTION("""COMPUTED_VALUE"""),"Rinderhackfleischzubereitung Weiderind (400g)")</f>
        <v>Rinderhackfleischzubereitung Weiderind (400g)</v>
      </c>
      <c r="E139" s="49" t="str">
        <f>IFERROR(__xludf.DUMMYFUNCTION("""COMPUTED_VALUE"""),"PTN-11-138331-2")</f>
        <v>PTN-11-138331-2</v>
      </c>
      <c r="F139" s="49">
        <f>IFERROR(__xludf.DUMMYFUNCTION("""COMPUTED_VALUE"""),1.0)</f>
        <v>1</v>
      </c>
      <c r="G139" s="49" t="s">
        <v>2871</v>
      </c>
      <c r="H139" s="49">
        <v>72.0</v>
      </c>
      <c r="I139" s="235">
        <v>36.0</v>
      </c>
      <c r="J139" s="236">
        <v>0.012113055181695828</v>
      </c>
      <c r="K139" s="237" t="e">
        <v>#REF!</v>
      </c>
      <c r="L139" s="238"/>
      <c r="M139" s="49" t="s">
        <v>2604</v>
      </c>
      <c r="N139" s="49" t="s">
        <v>3049</v>
      </c>
    </row>
    <row r="140">
      <c r="A140" s="49">
        <f>IFERROR(__xludf.DUMMYFUNCTION("""COMPUTED_VALUE"""),35.0)</f>
        <v>35</v>
      </c>
      <c r="B140" s="49" t="str">
        <f>IFERROR(__xludf.DUMMYFUNCTION("""COMPUTED_VALUE"""),"2p")</f>
        <v>2p</v>
      </c>
      <c r="C140" s="49" t="str">
        <f>IFERROR(__xludf.DUMMYFUNCTION("""COMPUTED_VALUE"""),"02 Kühlpflichtig")</f>
        <v>02 Kühlpflichtig</v>
      </c>
      <c r="D140" s="49" t="str">
        <f>IFERROR(__xludf.DUMMYFUNCTION("""COMPUTED_VALUE"""),"Lachsfilet (2x100g) (200g)")</f>
        <v>Lachsfilet (2x100g) (200g)</v>
      </c>
      <c r="E140" s="49" t="str">
        <f>IFERROR(__xludf.DUMMYFUNCTION("""COMPUTED_VALUE"""),"PTN-11-137892-2")</f>
        <v>PTN-11-137892-2</v>
      </c>
      <c r="F140" s="49">
        <f>IFERROR(__xludf.DUMMYFUNCTION("""COMPUTED_VALUE"""),1.0)</f>
        <v>1</v>
      </c>
      <c r="G140" s="49" t="s">
        <v>2873</v>
      </c>
      <c r="H140" s="49">
        <v>139.0</v>
      </c>
      <c r="I140" s="235">
        <v>50.0</v>
      </c>
      <c r="J140" s="236">
        <v>0.02338492597577389</v>
      </c>
      <c r="K140" s="237" t="e">
        <v>#REF!</v>
      </c>
      <c r="L140" s="238"/>
      <c r="M140" s="49" t="s">
        <v>2472</v>
      </c>
      <c r="N140" s="49" t="s">
        <v>3049</v>
      </c>
    </row>
    <row r="141">
      <c r="A141" s="49">
        <f>IFERROR(__xludf.DUMMYFUNCTION("""COMPUTED_VALUE"""),35.0)</f>
        <v>35</v>
      </c>
      <c r="B141" s="49" t="str">
        <f>IFERROR(__xludf.DUMMYFUNCTION("""COMPUTED_VALUE"""),"2p")</f>
        <v>2p</v>
      </c>
      <c r="C141" s="49" t="str">
        <f>IFERROR(__xludf.DUMMYFUNCTION("""COMPUTED_VALUE"""),"02 Kühlpflichtig")</f>
        <v>02 Kühlpflichtig</v>
      </c>
      <c r="D141" s="49" t="str">
        <f>IFERROR(__xludf.DUMMYFUNCTION("""COMPUTED_VALUE"""),"Hartkäse ital. Art gerieben (20g) [VEG]")</f>
        <v>Hartkäse ital. Art gerieben (20g) [VEG]</v>
      </c>
      <c r="E141" s="49" t="str">
        <f>IFERROR(__xludf.DUMMYFUNCTION("""COMPUTED_VALUE"""),"DAI-00-50213-2")</f>
        <v>DAI-00-50213-2</v>
      </c>
      <c r="F141" s="49">
        <f>IFERROR(__xludf.DUMMYFUNCTION("""COMPUTED_VALUE"""),1.0)</f>
        <v>1</v>
      </c>
      <c r="G141" s="49" t="s">
        <v>2873</v>
      </c>
      <c r="H141" s="49">
        <v>139.0</v>
      </c>
      <c r="I141" s="235">
        <v>440.0</v>
      </c>
      <c r="J141" s="236">
        <v>0.02338492597577389</v>
      </c>
      <c r="K141" s="237" t="e">
        <v>#REF!</v>
      </c>
      <c r="L141" s="238"/>
      <c r="M141" s="49" t="s">
        <v>2330</v>
      </c>
      <c r="N141" s="49" t="s">
        <v>3049</v>
      </c>
    </row>
    <row r="142">
      <c r="A142" s="49">
        <f>IFERROR(__xludf.DUMMYFUNCTION("""COMPUTED_VALUE"""),35.0)</f>
        <v>35</v>
      </c>
      <c r="B142" s="49" t="str">
        <f>IFERROR(__xludf.DUMMYFUNCTION("""COMPUTED_VALUE"""),"3p")</f>
        <v>3p</v>
      </c>
      <c r="C142" s="49" t="str">
        <f>IFERROR(__xludf.DUMMYFUNCTION("""COMPUTED_VALUE"""),"02 Kühlpflichtig")</f>
        <v>02 Kühlpflichtig</v>
      </c>
      <c r="D142" s="49" t="str">
        <f>IFERROR(__xludf.DUMMYFUNCTION("""COMPUTED_VALUE"""),"Lachsfilet (3x100g) (300g)")</f>
        <v>Lachsfilet (3x100g) (300g)</v>
      </c>
      <c r="E142" s="49" t="str">
        <f>IFERROR(__xludf.DUMMYFUNCTION("""COMPUTED_VALUE"""),"PTN-11-137893-2")</f>
        <v>PTN-11-137893-2</v>
      </c>
      <c r="F142" s="49">
        <f>IFERROR(__xludf.DUMMYFUNCTION("""COMPUTED_VALUE"""),1.0)</f>
        <v>1</v>
      </c>
      <c r="G142" s="49" t="s">
        <v>2875</v>
      </c>
      <c r="H142" s="49">
        <v>37.0</v>
      </c>
      <c r="I142" s="235">
        <v>35.0</v>
      </c>
      <c r="J142" s="236">
        <v>0.006224764468371467</v>
      </c>
      <c r="K142" s="237" t="e">
        <v>#REF!</v>
      </c>
      <c r="L142" s="238"/>
      <c r="M142" s="49" t="s">
        <v>2476</v>
      </c>
      <c r="N142" s="49" t="s">
        <v>3049</v>
      </c>
    </row>
    <row r="143">
      <c r="A143" s="49">
        <f>IFERROR(__xludf.DUMMYFUNCTION("""COMPUTED_VALUE"""),35.0)</f>
        <v>35</v>
      </c>
      <c r="B143" s="49" t="str">
        <f>IFERROR(__xludf.DUMMYFUNCTION("""COMPUTED_VALUE"""),"3p")</f>
        <v>3p</v>
      </c>
      <c r="C143" s="49" t="str">
        <f>IFERROR(__xludf.DUMMYFUNCTION("""COMPUTED_VALUE"""),"02 Kühlpflichtig")</f>
        <v>02 Kühlpflichtig</v>
      </c>
      <c r="D143" s="49" t="str">
        <f>IFERROR(__xludf.DUMMYFUNCTION("""COMPUTED_VALUE"""),"Hartkäse ital. Art gerieben (40g) [VEG]")</f>
        <v>Hartkäse ital. Art gerieben (40g) [VEG]</v>
      </c>
      <c r="E143" s="49" t="str">
        <f>IFERROR(__xludf.DUMMYFUNCTION("""COMPUTED_VALUE"""),"DAI-00-10141-2")</f>
        <v>DAI-00-10141-2</v>
      </c>
      <c r="F143" s="49">
        <f>IFERROR(__xludf.DUMMYFUNCTION("""COMPUTED_VALUE"""),1.0)</f>
        <v>1</v>
      </c>
      <c r="G143" s="49" t="s">
        <v>2875</v>
      </c>
      <c r="H143" s="49">
        <v>37.0</v>
      </c>
      <c r="I143" s="235">
        <v>150.0</v>
      </c>
      <c r="J143" s="236">
        <v>0.006224764468371467</v>
      </c>
      <c r="K143" s="237" t="e">
        <v>#REF!</v>
      </c>
      <c r="L143" s="238"/>
      <c r="M143" s="49" t="s">
        <v>2332</v>
      </c>
      <c r="N143" s="49" t="s">
        <v>3049</v>
      </c>
    </row>
    <row r="144">
      <c r="A144" s="49">
        <f>IFERROR(__xludf.DUMMYFUNCTION("""COMPUTED_VALUE"""),35.0)</f>
        <v>35</v>
      </c>
      <c r="B144" s="49" t="str">
        <f>IFERROR(__xludf.DUMMYFUNCTION("""COMPUTED_VALUE"""),"4p")</f>
        <v>4p</v>
      </c>
      <c r="C144" s="49" t="str">
        <f>IFERROR(__xludf.DUMMYFUNCTION("""COMPUTED_VALUE"""),"02 Kühlpflichtig")</f>
        <v>02 Kühlpflichtig</v>
      </c>
      <c r="D144" s="49" t="str">
        <f>IFERROR(__xludf.DUMMYFUNCTION("""COMPUTED_VALUE"""),"Lachsfilet (2x100g) (200g)")</f>
        <v>Lachsfilet (2x100g) (200g)</v>
      </c>
      <c r="E144" s="49" t="str">
        <f>IFERROR(__xludf.DUMMYFUNCTION("""COMPUTED_VALUE"""),"PTN-11-137892-2")</f>
        <v>PTN-11-137892-2</v>
      </c>
      <c r="F144" s="49">
        <f>IFERROR(__xludf.DUMMYFUNCTION("""COMPUTED_VALUE"""),2.0)</f>
        <v>2</v>
      </c>
      <c r="G144" s="49" t="s">
        <v>2876</v>
      </c>
      <c r="H144" s="49">
        <v>72.0</v>
      </c>
      <c r="I144" s="235">
        <v>50.0</v>
      </c>
      <c r="J144" s="236">
        <v>0.012113055181695828</v>
      </c>
      <c r="K144" s="237" t="e">
        <v>#REF!</v>
      </c>
      <c r="L144" s="238"/>
      <c r="M144" s="49" t="s">
        <v>2472</v>
      </c>
      <c r="N144" s="49" t="s">
        <v>3049</v>
      </c>
    </row>
    <row r="145">
      <c r="A145" s="49">
        <f>IFERROR(__xludf.DUMMYFUNCTION("""COMPUTED_VALUE"""),35.0)</f>
        <v>35</v>
      </c>
      <c r="B145" s="49" t="str">
        <f>IFERROR(__xludf.DUMMYFUNCTION("""COMPUTED_VALUE"""),"4p")</f>
        <v>4p</v>
      </c>
      <c r="C145" s="49" t="str">
        <f>IFERROR(__xludf.DUMMYFUNCTION("""COMPUTED_VALUE"""),"02 Kühlpflichtig")</f>
        <v>02 Kühlpflichtig</v>
      </c>
      <c r="D145" s="49" t="str">
        <f>IFERROR(__xludf.DUMMYFUNCTION("""COMPUTED_VALUE"""),"Hartkäse ital. Art gerieben (40g) [VEG]")</f>
        <v>Hartkäse ital. Art gerieben (40g) [VEG]</v>
      </c>
      <c r="E145" s="49" t="str">
        <f>IFERROR(__xludf.DUMMYFUNCTION("""COMPUTED_VALUE"""),"DAI-00-10141-2")</f>
        <v>DAI-00-10141-2</v>
      </c>
      <c r="F145" s="49">
        <f>IFERROR(__xludf.DUMMYFUNCTION("""COMPUTED_VALUE"""),1.0)</f>
        <v>1</v>
      </c>
      <c r="G145" s="49" t="s">
        <v>2876</v>
      </c>
      <c r="H145" s="49">
        <v>36.0</v>
      </c>
      <c r="I145" s="235">
        <v>150.0</v>
      </c>
      <c r="J145" s="236">
        <v>0.006056527590847914</v>
      </c>
      <c r="K145" s="237" t="e">
        <v>#REF!</v>
      </c>
      <c r="L145" s="238"/>
      <c r="M145" s="49" t="s">
        <v>2332</v>
      </c>
      <c r="N145" s="49" t="s">
        <v>3049</v>
      </c>
    </row>
    <row r="146">
      <c r="A146" s="49">
        <f>IFERROR(__xludf.DUMMYFUNCTION("""COMPUTED_VALUE"""),36.0)</f>
        <v>36</v>
      </c>
      <c r="B146" s="49" t="str">
        <f>IFERROR(__xludf.DUMMYFUNCTION("""COMPUTED_VALUE"""),"2p")</f>
        <v>2p</v>
      </c>
      <c r="C146" s="49" t="str">
        <f>IFERROR(__xludf.DUMMYFUNCTION("""COMPUTED_VALUE"""),"02 Kühlpflichtig")</f>
        <v>02 Kühlpflichtig</v>
      </c>
      <c r="D146" s="49" t="str">
        <f>IFERROR(__xludf.DUMMYFUNCTION("""COMPUTED_VALUE"""),"Camembert 45% (125g) [VEG]")</f>
        <v>Camembert 45% (125g) [VEG]</v>
      </c>
      <c r="E146" s="49" t="str">
        <f>IFERROR(__xludf.DUMMYFUNCTION("""COMPUTED_VALUE"""),"DAI-00-10135-2")</f>
        <v>DAI-00-10135-2</v>
      </c>
      <c r="F146" s="49">
        <f>IFERROR(__xludf.DUMMYFUNCTION("""COMPUTED_VALUE"""),2.0)</f>
        <v>2</v>
      </c>
      <c r="G146" s="49" t="s">
        <v>2878</v>
      </c>
      <c r="H146" s="49">
        <v>188.0</v>
      </c>
      <c r="I146" s="235">
        <v>12.0</v>
      </c>
      <c r="J146" s="236">
        <v>0.031628532974428</v>
      </c>
      <c r="K146" s="237" t="e">
        <v>#REF!</v>
      </c>
      <c r="L146" s="238"/>
      <c r="M146" s="49" t="s">
        <v>2129</v>
      </c>
      <c r="N146" s="49" t="s">
        <v>3049</v>
      </c>
    </row>
    <row r="147">
      <c r="A147" s="49">
        <f>IFERROR(__xludf.DUMMYFUNCTION("""COMPUTED_VALUE"""),36.0)</f>
        <v>36</v>
      </c>
      <c r="B147" s="49" t="str">
        <f>IFERROR(__xludf.DUMMYFUNCTION("""COMPUTED_VALUE"""),"2p")</f>
        <v>2p</v>
      </c>
      <c r="C147" s="49" t="str">
        <f>IFERROR(__xludf.DUMMYFUNCTION("""COMPUTED_VALUE"""),"02 Kühlpflichtig")</f>
        <v>02 Kühlpflichtig</v>
      </c>
      <c r="D147" s="49" t="str">
        <f>IFERROR(__xludf.DUMMYFUNCTION("""COMPUTED_VALUE"""),"Pikantes Zwiebel-Chutney (40g)")</f>
        <v>Pikantes Zwiebel-Chutney (40g)</v>
      </c>
      <c r="E147" s="49" t="str">
        <f>IFERROR(__xludf.DUMMYFUNCTION("""COMPUTED_VALUE"""),"PRO-00-133293-3")</f>
        <v>PRO-00-133293-3</v>
      </c>
      <c r="F147" s="49">
        <f>IFERROR(__xludf.DUMMYFUNCTION("""COMPUTED_VALUE"""),1.0)</f>
        <v>1</v>
      </c>
      <c r="G147" s="49" t="s">
        <v>2878</v>
      </c>
      <c r="H147" s="49">
        <v>94.0</v>
      </c>
      <c r="I147" s="235">
        <v>260.0</v>
      </c>
      <c r="J147" s="236">
        <v>0.015814266487214</v>
      </c>
      <c r="K147" s="237" t="e">
        <v>#REF!</v>
      </c>
      <c r="L147" s="238"/>
      <c r="M147" s="49" t="s">
        <v>2574</v>
      </c>
      <c r="N147" s="49" t="s">
        <v>3049</v>
      </c>
    </row>
    <row r="148">
      <c r="A148" s="49">
        <f>IFERROR(__xludf.DUMMYFUNCTION("""COMPUTED_VALUE"""),36.0)</f>
        <v>36</v>
      </c>
      <c r="B148" s="49" t="str">
        <f>IFERROR(__xludf.DUMMYFUNCTION("""COMPUTED_VALUE"""),"2p")</f>
        <v>2p</v>
      </c>
      <c r="C148" s="49" t="str">
        <f>IFERROR(__xludf.DUMMYFUNCTION("""COMPUTED_VALUE"""),"02 Kühlpflichtig")</f>
        <v>02 Kühlpflichtig</v>
      </c>
      <c r="D148" s="49" t="str">
        <f>IFERROR(__xludf.DUMMYFUNCTION("""COMPUTED_VALUE"""),"Kräuterbutter (20g)")</f>
        <v>Kräuterbutter (20g)</v>
      </c>
      <c r="E148" s="49" t="str">
        <f>IFERROR(__xludf.DUMMYFUNCTION("""COMPUTED_VALUE"""),"DAI-00-004414-2")</f>
        <v>DAI-00-004414-2</v>
      </c>
      <c r="F148" s="49">
        <f>IFERROR(__xludf.DUMMYFUNCTION("""COMPUTED_VALUE"""),1.0)</f>
        <v>1</v>
      </c>
      <c r="G148" s="49" t="s">
        <v>2878</v>
      </c>
      <c r="H148" s="49">
        <v>94.0</v>
      </c>
      <c r="I148" s="235">
        <v>100.0</v>
      </c>
      <c r="J148" s="236">
        <v>0.015814266487214</v>
      </c>
      <c r="K148" s="237" t="e">
        <v>#REF!</v>
      </c>
      <c r="L148" s="238"/>
      <c r="M148" s="49" t="s">
        <v>2462</v>
      </c>
      <c r="N148" s="49" t="s">
        <v>3049</v>
      </c>
    </row>
    <row r="149">
      <c r="A149" s="49">
        <f>IFERROR(__xludf.DUMMYFUNCTION("""COMPUTED_VALUE"""),36.0)</f>
        <v>36</v>
      </c>
      <c r="B149" s="49" t="str">
        <f>IFERROR(__xludf.DUMMYFUNCTION("""COMPUTED_VALUE"""),"3p")</f>
        <v>3p</v>
      </c>
      <c r="C149" s="49" t="str">
        <f>IFERROR(__xludf.DUMMYFUNCTION("""COMPUTED_VALUE"""),"02 Kühlpflichtig")</f>
        <v>02 Kühlpflichtig</v>
      </c>
      <c r="D149" s="49" t="str">
        <f>IFERROR(__xludf.DUMMYFUNCTION("""COMPUTED_VALUE"""),"Camembert 45% (125g) [VEG]")</f>
        <v>Camembert 45% (125g) [VEG]</v>
      </c>
      <c r="E149" s="49" t="str">
        <f>IFERROR(__xludf.DUMMYFUNCTION("""COMPUTED_VALUE"""),"DAI-00-10135-2")</f>
        <v>DAI-00-10135-2</v>
      </c>
      <c r="F149" s="49">
        <f>IFERROR(__xludf.DUMMYFUNCTION("""COMPUTED_VALUE"""),3.0)</f>
        <v>3</v>
      </c>
      <c r="G149" s="49" t="s">
        <v>2880</v>
      </c>
      <c r="H149" s="49">
        <v>60.0</v>
      </c>
      <c r="I149" s="235">
        <v>12.0</v>
      </c>
      <c r="J149" s="236">
        <v>0.010094212651413189</v>
      </c>
      <c r="K149" s="237" t="e">
        <v>#REF!</v>
      </c>
      <c r="L149" s="238"/>
      <c r="M149" s="49" t="s">
        <v>2129</v>
      </c>
      <c r="N149" s="49" t="s">
        <v>3049</v>
      </c>
    </row>
    <row r="150">
      <c r="A150" s="49">
        <f>IFERROR(__xludf.DUMMYFUNCTION("""COMPUTED_VALUE"""),36.0)</f>
        <v>36</v>
      </c>
      <c r="B150" s="49" t="str">
        <f>IFERROR(__xludf.DUMMYFUNCTION("""COMPUTED_VALUE"""),"3p")</f>
        <v>3p</v>
      </c>
      <c r="C150" s="49" t="str">
        <f>IFERROR(__xludf.DUMMYFUNCTION("""COMPUTED_VALUE"""),"02 Kühlpflichtig")</f>
        <v>02 Kühlpflichtig</v>
      </c>
      <c r="D150" s="49" t="str">
        <f>IFERROR(__xludf.DUMMYFUNCTION("""COMPUTED_VALUE"""),"Pikantes Zwiebel-Chutney (80g)")</f>
        <v>Pikantes Zwiebel-Chutney (80g)</v>
      </c>
      <c r="E150" s="49" t="str">
        <f>IFERROR(__xludf.DUMMYFUNCTION("""COMPUTED_VALUE"""),"PRO-00-133294-3")</f>
        <v>PRO-00-133294-3</v>
      </c>
      <c r="F150" s="49">
        <f>IFERROR(__xludf.DUMMYFUNCTION("""COMPUTED_VALUE"""),1.0)</f>
        <v>1</v>
      </c>
      <c r="G150" s="49" t="s">
        <v>2880</v>
      </c>
      <c r="H150" s="49">
        <v>20.0</v>
      </c>
      <c r="I150" s="235">
        <v>160.0</v>
      </c>
      <c r="J150" s="236">
        <v>0.0033647375504710633</v>
      </c>
      <c r="K150" s="237" t="e">
        <v>#REF!</v>
      </c>
      <c r="L150" s="238"/>
      <c r="M150" s="49" t="s">
        <v>2576</v>
      </c>
      <c r="N150" s="49" t="s">
        <v>3049</v>
      </c>
    </row>
    <row r="151">
      <c r="A151" s="49">
        <f>IFERROR(__xludf.DUMMYFUNCTION("""COMPUTED_VALUE"""),36.0)</f>
        <v>36</v>
      </c>
      <c r="B151" s="49" t="str">
        <f>IFERROR(__xludf.DUMMYFUNCTION("""COMPUTED_VALUE"""),"3p")</f>
        <v>3p</v>
      </c>
      <c r="C151" s="49" t="str">
        <f>IFERROR(__xludf.DUMMYFUNCTION("""COMPUTED_VALUE"""),"02 Kühlpflichtig")</f>
        <v>02 Kühlpflichtig</v>
      </c>
      <c r="D151" s="49" t="str">
        <f>IFERROR(__xludf.DUMMYFUNCTION("""COMPUTED_VALUE"""),"Kräuterbutter (20g)")</f>
        <v>Kräuterbutter (20g)</v>
      </c>
      <c r="E151" s="49" t="str">
        <f>IFERROR(__xludf.DUMMYFUNCTION("""COMPUTED_VALUE"""),"DAI-00-004414-2")</f>
        <v>DAI-00-004414-2</v>
      </c>
      <c r="F151" s="49">
        <f>IFERROR(__xludf.DUMMYFUNCTION("""COMPUTED_VALUE"""),2.0)</f>
        <v>2</v>
      </c>
      <c r="G151" s="49" t="s">
        <v>2880</v>
      </c>
      <c r="H151" s="49">
        <v>40.0</v>
      </c>
      <c r="I151" s="235">
        <v>100.0</v>
      </c>
      <c r="J151" s="236">
        <v>0.006729475100942127</v>
      </c>
      <c r="K151" s="237" t="e">
        <v>#REF!</v>
      </c>
      <c r="L151" s="238"/>
      <c r="M151" s="49" t="s">
        <v>2462</v>
      </c>
      <c r="N151" s="49" t="s">
        <v>3049</v>
      </c>
    </row>
    <row r="152">
      <c r="A152" s="49">
        <f>IFERROR(__xludf.DUMMYFUNCTION("""COMPUTED_VALUE"""),36.0)</f>
        <v>36</v>
      </c>
      <c r="B152" s="49" t="str">
        <f>IFERROR(__xludf.DUMMYFUNCTION("""COMPUTED_VALUE"""),"4p")</f>
        <v>4p</v>
      </c>
      <c r="C152" s="49" t="str">
        <f>IFERROR(__xludf.DUMMYFUNCTION("""COMPUTED_VALUE"""),"02 Kühlpflichtig")</f>
        <v>02 Kühlpflichtig</v>
      </c>
      <c r="D152" s="49" t="str">
        <f>IFERROR(__xludf.DUMMYFUNCTION("""COMPUTED_VALUE"""),"Camembert 45% (125g) [VEG]")</f>
        <v>Camembert 45% (125g) [VEG]</v>
      </c>
      <c r="E152" s="49" t="str">
        <f>IFERROR(__xludf.DUMMYFUNCTION("""COMPUTED_VALUE"""),"DAI-00-10135-2")</f>
        <v>DAI-00-10135-2</v>
      </c>
      <c r="F152" s="49">
        <f>IFERROR(__xludf.DUMMYFUNCTION("""COMPUTED_VALUE"""),4.0)</f>
        <v>4</v>
      </c>
      <c r="G152" s="49" t="s">
        <v>2881</v>
      </c>
      <c r="H152" s="49">
        <v>28.0</v>
      </c>
      <c r="I152" s="235">
        <v>12.0</v>
      </c>
      <c r="J152" s="236">
        <v>0.004710632570659489</v>
      </c>
      <c r="K152" s="237" t="e">
        <v>#REF!</v>
      </c>
      <c r="L152" s="238"/>
      <c r="M152" s="49" t="s">
        <v>2129</v>
      </c>
      <c r="N152" s="49" t="s">
        <v>3049</v>
      </c>
    </row>
    <row r="153">
      <c r="A153" s="49">
        <f>IFERROR(__xludf.DUMMYFUNCTION("""COMPUTED_VALUE"""),36.0)</f>
        <v>36</v>
      </c>
      <c r="B153" s="49" t="str">
        <f>IFERROR(__xludf.DUMMYFUNCTION("""COMPUTED_VALUE"""),"4p")</f>
        <v>4p</v>
      </c>
      <c r="C153" s="49" t="str">
        <f>IFERROR(__xludf.DUMMYFUNCTION("""COMPUTED_VALUE"""),"02 Kühlpflichtig")</f>
        <v>02 Kühlpflichtig</v>
      </c>
      <c r="D153" s="49" t="str">
        <f>IFERROR(__xludf.DUMMYFUNCTION("""COMPUTED_VALUE"""),"Kräuterbutter (20g)")</f>
        <v>Kräuterbutter (20g)</v>
      </c>
      <c r="E153" s="49" t="str">
        <f>IFERROR(__xludf.DUMMYFUNCTION("""COMPUTED_VALUE"""),"DAI-00-004414-2")</f>
        <v>DAI-00-004414-2</v>
      </c>
      <c r="F153" s="49">
        <f>IFERROR(__xludf.DUMMYFUNCTION("""COMPUTED_VALUE"""),2.0)</f>
        <v>2</v>
      </c>
      <c r="G153" s="49" t="s">
        <v>2881</v>
      </c>
      <c r="H153" s="49">
        <v>14.0</v>
      </c>
      <c r="I153" s="235">
        <v>100.0</v>
      </c>
      <c r="J153" s="236">
        <v>0.0023553162853297443</v>
      </c>
      <c r="K153" s="237" t="e">
        <v>#REF!</v>
      </c>
      <c r="L153" s="238"/>
      <c r="M153" s="49" t="s">
        <v>2462</v>
      </c>
      <c r="N153" s="49" t="s">
        <v>3049</v>
      </c>
    </row>
    <row r="154">
      <c r="A154" s="49">
        <f>IFERROR(__xludf.DUMMYFUNCTION("""COMPUTED_VALUE"""),36.0)</f>
        <v>36</v>
      </c>
      <c r="B154" s="49" t="str">
        <f>IFERROR(__xludf.DUMMYFUNCTION("""COMPUTED_VALUE"""),"4p")</f>
        <v>4p</v>
      </c>
      <c r="C154" s="49" t="str">
        <f>IFERROR(__xludf.DUMMYFUNCTION("""COMPUTED_VALUE"""),"02 Kühlpflichtig")</f>
        <v>02 Kühlpflichtig</v>
      </c>
      <c r="D154" s="49" t="str">
        <f>IFERROR(__xludf.DUMMYFUNCTION("""COMPUTED_VALUE"""),"Pikantes Zwiebel-Chutney (80g)")</f>
        <v>Pikantes Zwiebel-Chutney (80g)</v>
      </c>
      <c r="E154" s="49" t="str">
        <f>IFERROR(__xludf.DUMMYFUNCTION("""COMPUTED_VALUE"""),"PRO-00-133294-3")</f>
        <v>PRO-00-133294-3</v>
      </c>
      <c r="F154" s="49">
        <f>IFERROR(__xludf.DUMMYFUNCTION("""COMPUTED_VALUE"""),1.0)</f>
        <v>1</v>
      </c>
      <c r="G154" s="49" t="s">
        <v>2881</v>
      </c>
      <c r="H154" s="49">
        <v>7.0</v>
      </c>
      <c r="I154" s="235">
        <v>160.0</v>
      </c>
      <c r="J154" s="236">
        <v>0.0011776581426648722</v>
      </c>
      <c r="K154" s="237" t="e">
        <v>#REF!</v>
      </c>
      <c r="L154" s="238"/>
      <c r="M154" s="49" t="s">
        <v>2576</v>
      </c>
      <c r="N154" s="49" t="s">
        <v>3049</v>
      </c>
    </row>
    <row r="155">
      <c r="A155" s="49">
        <f>IFERROR(__xludf.DUMMYFUNCTION("""COMPUTED_VALUE"""),37.0)</f>
        <v>37</v>
      </c>
      <c r="B155" s="49" t="str">
        <f>IFERROR(__xludf.DUMMYFUNCTION("""COMPUTED_VALUE"""),"2p")</f>
        <v>2p</v>
      </c>
      <c r="C155" s="49" t="str">
        <f>IFERROR(__xludf.DUMMYFUNCTION("""COMPUTED_VALUE"""),"02 Kühlpflichtig")</f>
        <v>02 Kühlpflichtig</v>
      </c>
      <c r="D155" s="49" t="str">
        <f>IFERROR(__xludf.DUMMYFUNCTION("""COMPUTED_VALUE"""),"Hähnchengeschnetzeltes in Lake (250g) [QS]")</f>
        <v>Hähnchengeschnetzeltes in Lake (250g) [QS]</v>
      </c>
      <c r="E155" s="49" t="str">
        <f>IFERROR(__xludf.DUMMYFUNCTION("""COMPUTED_VALUE"""),"PTN-11-101343-2")</f>
        <v>PTN-11-101343-2</v>
      </c>
      <c r="F155" s="49">
        <f>IFERROR(__xludf.DUMMYFUNCTION("""COMPUTED_VALUE"""),1.0)</f>
        <v>1</v>
      </c>
      <c r="G155" s="49" t="s">
        <v>2883</v>
      </c>
      <c r="H155" s="49">
        <v>236.0</v>
      </c>
      <c r="I155" s="235">
        <v>18.0</v>
      </c>
      <c r="J155" s="236">
        <v>0.039703903095558546</v>
      </c>
      <c r="K155" s="237" t="e">
        <v>#REF!</v>
      </c>
      <c r="L155" s="238"/>
      <c r="M155" s="49" t="s">
        <v>2318</v>
      </c>
      <c r="N155" s="49" t="s">
        <v>3049</v>
      </c>
    </row>
    <row r="156">
      <c r="A156" s="49">
        <f>IFERROR(__xludf.DUMMYFUNCTION("""COMPUTED_VALUE"""),37.0)</f>
        <v>37</v>
      </c>
      <c r="B156" s="49" t="str">
        <f>IFERROR(__xludf.DUMMYFUNCTION("""COMPUTED_VALUE"""),"2p")</f>
        <v>2p</v>
      </c>
      <c r="C156" s="49" t="str">
        <f>IFERROR(__xludf.DUMMYFUNCTION("""COMPUTED_VALUE"""),"02 Kühlpflichtig")</f>
        <v>02 Kühlpflichtig</v>
      </c>
      <c r="D156" s="49" t="str">
        <f>IFERROR(__xludf.DUMMYFUNCTION("""COMPUTED_VALUE"""),"Ingwerpaste (10g)")</f>
        <v>Ingwerpaste (10g)</v>
      </c>
      <c r="E156" s="49" t="str">
        <f>IFERROR(__xludf.DUMMYFUNCTION("""COMPUTED_VALUE"""),"PRO-00-132938-3")</f>
        <v>PRO-00-132938-3</v>
      </c>
      <c r="F156" s="49">
        <f>IFERROR(__xludf.DUMMYFUNCTION("""COMPUTED_VALUE"""),1.0)</f>
        <v>1</v>
      </c>
      <c r="G156" s="49" t="s">
        <v>2883</v>
      </c>
      <c r="H156" s="49">
        <v>236.0</v>
      </c>
      <c r="I156" s="235">
        <v>750.0</v>
      </c>
      <c r="J156" s="236">
        <v>0.039703903095558546</v>
      </c>
      <c r="K156" s="237" t="e">
        <v>#REF!</v>
      </c>
      <c r="L156" s="238"/>
      <c r="M156" s="49" t="s">
        <v>2378</v>
      </c>
      <c r="N156" s="49" t="s">
        <v>3049</v>
      </c>
    </row>
    <row r="157">
      <c r="A157" s="49">
        <f>IFERROR(__xludf.DUMMYFUNCTION("""COMPUTED_VALUE"""),37.0)</f>
        <v>37</v>
      </c>
      <c r="B157" s="49" t="str">
        <f>IFERROR(__xludf.DUMMYFUNCTION("""COMPUTED_VALUE"""),"3p")</f>
        <v>3p</v>
      </c>
      <c r="C157" s="49" t="str">
        <f>IFERROR(__xludf.DUMMYFUNCTION("""COMPUTED_VALUE"""),"02 Kühlpflichtig")</f>
        <v>02 Kühlpflichtig</v>
      </c>
      <c r="D157" s="49" t="str">
        <f>IFERROR(__xludf.DUMMYFUNCTION("""COMPUTED_VALUE"""),"Hähnchengeschnetzeltes in Lake (375g) [QS]")</f>
        <v>Hähnchengeschnetzeltes in Lake (375g) [QS]</v>
      </c>
      <c r="E157" s="49" t="str">
        <f>IFERROR(__xludf.DUMMYFUNCTION("""COMPUTED_VALUE"""),"PTN-11-101344-2")</f>
        <v>PTN-11-101344-2</v>
      </c>
      <c r="F157" s="49">
        <f>IFERROR(__xludf.DUMMYFUNCTION("""COMPUTED_VALUE"""),1.0)</f>
        <v>1</v>
      </c>
      <c r="G157" s="49" t="s">
        <v>2885</v>
      </c>
      <c r="H157" s="49">
        <v>59.0</v>
      </c>
      <c r="I157" s="235">
        <v>12.0</v>
      </c>
      <c r="J157" s="236">
        <v>0.009925975773889636</v>
      </c>
      <c r="K157" s="237" t="e">
        <v>#REF!</v>
      </c>
      <c r="L157" s="238"/>
      <c r="M157" s="49" t="s">
        <v>2320</v>
      </c>
      <c r="N157" s="49" t="s">
        <v>3049</v>
      </c>
    </row>
    <row r="158">
      <c r="A158" s="49">
        <f>IFERROR(__xludf.DUMMYFUNCTION("""COMPUTED_VALUE"""),37.0)</f>
        <v>37</v>
      </c>
      <c r="B158" s="49" t="str">
        <f>IFERROR(__xludf.DUMMYFUNCTION("""COMPUTED_VALUE"""),"3p")</f>
        <v>3p</v>
      </c>
      <c r="C158" s="49" t="str">
        <f>IFERROR(__xludf.DUMMYFUNCTION("""COMPUTED_VALUE"""),"02 Kühlpflichtig")</f>
        <v>02 Kühlpflichtig</v>
      </c>
      <c r="D158" s="49" t="str">
        <f>IFERROR(__xludf.DUMMYFUNCTION("""COMPUTED_VALUE"""),"Ingwerpaste (10g)")</f>
        <v>Ingwerpaste (10g)</v>
      </c>
      <c r="E158" s="49" t="str">
        <f>IFERROR(__xludf.DUMMYFUNCTION("""COMPUTED_VALUE"""),"PRO-00-132938-3")</f>
        <v>PRO-00-132938-3</v>
      </c>
      <c r="F158" s="49">
        <f>IFERROR(__xludf.DUMMYFUNCTION("""COMPUTED_VALUE"""),1.0)</f>
        <v>1</v>
      </c>
      <c r="G158" s="49" t="s">
        <v>2885</v>
      </c>
      <c r="H158" s="49">
        <v>59.0</v>
      </c>
      <c r="I158" s="235">
        <v>750.0</v>
      </c>
      <c r="J158" s="236">
        <v>0.009925975773889636</v>
      </c>
      <c r="K158" s="237" t="e">
        <v>#REF!</v>
      </c>
      <c r="L158" s="238"/>
      <c r="M158" s="49" t="s">
        <v>2378</v>
      </c>
      <c r="N158" s="49" t="s">
        <v>3049</v>
      </c>
    </row>
    <row r="159">
      <c r="A159" s="49">
        <f>IFERROR(__xludf.DUMMYFUNCTION("""COMPUTED_VALUE"""),37.0)</f>
        <v>37</v>
      </c>
      <c r="B159" s="49" t="str">
        <f>IFERROR(__xludf.DUMMYFUNCTION("""COMPUTED_VALUE"""),"4p")</f>
        <v>4p</v>
      </c>
      <c r="C159" s="49" t="str">
        <f>IFERROR(__xludf.DUMMYFUNCTION("""COMPUTED_VALUE"""),"02 Kühlpflichtig")</f>
        <v>02 Kühlpflichtig</v>
      </c>
      <c r="D159" s="49" t="str">
        <f>IFERROR(__xludf.DUMMYFUNCTION("""COMPUTED_VALUE"""),"Hähnchengeschnetzeltes in Lake (250g) [QS]")</f>
        <v>Hähnchengeschnetzeltes in Lake (250g) [QS]</v>
      </c>
      <c r="E159" s="49" t="str">
        <f>IFERROR(__xludf.DUMMYFUNCTION("""COMPUTED_VALUE"""),"PTN-11-101343-2")</f>
        <v>PTN-11-101343-2</v>
      </c>
      <c r="F159" s="49">
        <f>IFERROR(__xludf.DUMMYFUNCTION("""COMPUTED_VALUE"""),2.0)</f>
        <v>2</v>
      </c>
      <c r="G159" s="49" t="s">
        <v>2886</v>
      </c>
      <c r="H159" s="49">
        <v>90.0</v>
      </c>
      <c r="I159" s="235">
        <v>18.0</v>
      </c>
      <c r="J159" s="236">
        <v>0.015141318977119785</v>
      </c>
      <c r="K159" s="237" t="e">
        <v>#REF!</v>
      </c>
      <c r="L159" s="238"/>
      <c r="M159" s="49" t="s">
        <v>2318</v>
      </c>
      <c r="N159" s="49" t="s">
        <v>3049</v>
      </c>
    </row>
    <row r="160">
      <c r="A160" s="49">
        <f>IFERROR(__xludf.DUMMYFUNCTION("""COMPUTED_VALUE"""),37.0)</f>
        <v>37</v>
      </c>
      <c r="B160" s="49" t="str">
        <f>IFERROR(__xludf.DUMMYFUNCTION("""COMPUTED_VALUE"""),"4p")</f>
        <v>4p</v>
      </c>
      <c r="C160" s="49" t="str">
        <f>IFERROR(__xludf.DUMMYFUNCTION("""COMPUTED_VALUE"""),"02 Kühlpflichtig")</f>
        <v>02 Kühlpflichtig</v>
      </c>
      <c r="D160" s="49" t="str">
        <f>IFERROR(__xludf.DUMMYFUNCTION("""COMPUTED_VALUE"""),"Ingwerpaste (10g)")</f>
        <v>Ingwerpaste (10g)</v>
      </c>
      <c r="E160" s="49" t="str">
        <f>IFERROR(__xludf.DUMMYFUNCTION("""COMPUTED_VALUE"""),"PRO-00-132938-3")</f>
        <v>PRO-00-132938-3</v>
      </c>
      <c r="F160" s="49">
        <f>IFERROR(__xludf.DUMMYFUNCTION("""COMPUTED_VALUE"""),1.0)</f>
        <v>1</v>
      </c>
      <c r="G160" s="49" t="s">
        <v>2886</v>
      </c>
      <c r="H160" s="49">
        <v>45.0</v>
      </c>
      <c r="I160" s="235">
        <v>750.0</v>
      </c>
      <c r="J160" s="236">
        <v>0.007570659488559893</v>
      </c>
      <c r="K160" s="237" t="e">
        <v>#REF!</v>
      </c>
      <c r="L160" s="238"/>
      <c r="M160" s="49" t="s">
        <v>2378</v>
      </c>
      <c r="N160" s="49" t="s">
        <v>3049</v>
      </c>
    </row>
    <row r="161">
      <c r="A161" s="49">
        <f>IFERROR(__xludf.DUMMYFUNCTION("""COMPUTED_VALUE"""),38.0)</f>
        <v>38</v>
      </c>
      <c r="B161" s="49" t="str">
        <f>IFERROR(__xludf.DUMMYFUNCTION("""COMPUTED_VALUE"""),"2p")</f>
        <v>2p</v>
      </c>
      <c r="C161" s="49" t="str">
        <f>IFERROR(__xludf.DUMMYFUNCTION("""COMPUTED_VALUE"""),"02 Kühlpflichtig")</f>
        <v>02 Kühlpflichtig</v>
      </c>
      <c r="D161" s="49" t="str">
        <f>IFERROR(__xludf.DUMMYFUNCTION("""COMPUTED_VALUE"""),"Würzige Dal Soße (160g) [V]")</f>
        <v>Würzige Dal Soße (160g) [V]</v>
      </c>
      <c r="E161" s="49" t="str">
        <f>IFERROR(__xludf.DUMMYFUNCTION("""COMPUTED_VALUE"""),"PRO-00-004325-2")</f>
        <v>PRO-00-004325-2</v>
      </c>
      <c r="F161" s="49">
        <f>IFERROR(__xludf.DUMMYFUNCTION("""COMPUTED_VALUE"""),1.0)</f>
        <v>1</v>
      </c>
      <c r="G161" s="49" t="s">
        <v>2888</v>
      </c>
      <c r="H161" s="49">
        <v>71.0</v>
      </c>
      <c r="I161" s="235">
        <v>32.0</v>
      </c>
      <c r="J161" s="236">
        <v>0.011944818304172275</v>
      </c>
      <c r="K161" s="237" t="e">
        <v>#REF!</v>
      </c>
      <c r="L161" s="238"/>
      <c r="M161" s="49" t="s">
        <v>2734</v>
      </c>
      <c r="N161" s="49" t="s">
        <v>3049</v>
      </c>
    </row>
    <row r="162">
      <c r="A162" s="49">
        <f>IFERROR(__xludf.DUMMYFUNCTION("""COMPUTED_VALUE"""),38.0)</f>
        <v>38</v>
      </c>
      <c r="B162" s="49" t="str">
        <f>IFERROR(__xludf.DUMMYFUNCTION("""COMPUTED_VALUE"""),"2p")</f>
        <v>2p</v>
      </c>
      <c r="C162" s="49" t="str">
        <f>IFERROR(__xludf.DUMMYFUNCTION("""COMPUTED_VALUE"""),"02 Kühlpflichtig")</f>
        <v>02 Kühlpflichtig</v>
      </c>
      <c r="D162" s="49" t="str">
        <f>IFERROR(__xludf.DUMMYFUNCTION("""COMPUTED_VALUE"""),"Bio Naturjoghurt mild. mind. 3.5% Fett (75g)")</f>
        <v>Bio Naturjoghurt mild. mind. 3.5% Fett (75g)</v>
      </c>
      <c r="E162" s="49" t="str">
        <f>IFERROR(__xludf.DUMMYFUNCTION("""COMPUTED_VALUE"""),"DAI-11-116264-3")</f>
        <v>DAI-11-116264-3</v>
      </c>
      <c r="F162" s="49">
        <f>IFERROR(__xludf.DUMMYFUNCTION("""COMPUTED_VALUE"""),1.0)</f>
        <v>1</v>
      </c>
      <c r="G162" s="49" t="s">
        <v>2888</v>
      </c>
      <c r="H162" s="49">
        <v>71.0</v>
      </c>
      <c r="I162" s="235">
        <v>130.0</v>
      </c>
      <c r="J162" s="236">
        <v>0.011944818304172275</v>
      </c>
      <c r="K162" s="237" t="e">
        <v>#REF!</v>
      </c>
      <c r="L162" s="238"/>
      <c r="M162" s="49" t="s">
        <v>2083</v>
      </c>
      <c r="N162" s="49" t="s">
        <v>3049</v>
      </c>
    </row>
    <row r="163" ht="15.0" customHeight="1">
      <c r="A163" s="49">
        <f>IFERROR(__xludf.DUMMYFUNCTION("""COMPUTED_VALUE"""),38.0)</f>
        <v>38</v>
      </c>
      <c r="B163" s="49" t="str">
        <f>IFERROR(__xludf.DUMMYFUNCTION("""COMPUTED_VALUE"""),"2p")</f>
        <v>2p</v>
      </c>
      <c r="C163" s="49" t="str">
        <f>IFERROR(__xludf.DUMMYFUNCTION("""COMPUTED_VALUE"""),"02 Kühlpflichtig")</f>
        <v>02 Kühlpflichtig</v>
      </c>
      <c r="D163" s="49" t="str">
        <f>IFERROR(__xludf.DUMMYFUNCTION("""COMPUTED_VALUE"""),"King Prawns / Garnelen ohne Schale (150g) [51/60s]")</f>
        <v>King Prawns / Garnelen ohne Schale (150g) [51/60s]</v>
      </c>
      <c r="E163" s="49" t="str">
        <f>IFERROR(__xludf.DUMMYFUNCTION("""COMPUTED_VALUE"""),"PTN-11-135436-2")</f>
        <v>PTN-11-135436-2</v>
      </c>
      <c r="F163" s="49">
        <f>IFERROR(__xludf.DUMMYFUNCTION("""COMPUTED_VALUE"""),1.0)</f>
        <v>1</v>
      </c>
      <c r="G163" s="49" t="s">
        <v>2888</v>
      </c>
      <c r="H163" s="49">
        <v>71.0</v>
      </c>
      <c r="I163" s="235">
        <v>40.0</v>
      </c>
      <c r="J163" s="236">
        <v>0.011944818304172275</v>
      </c>
      <c r="K163" s="237" t="e">
        <v>#REF!</v>
      </c>
      <c r="L163" s="238"/>
      <c r="M163" s="49" t="s">
        <v>2434</v>
      </c>
      <c r="N163" s="49" t="s">
        <v>3049</v>
      </c>
    </row>
    <row r="164">
      <c r="A164" s="49">
        <f>IFERROR(__xludf.DUMMYFUNCTION("""COMPUTED_VALUE"""),38.0)</f>
        <v>38</v>
      </c>
      <c r="B164" s="49" t="str">
        <f>IFERROR(__xludf.DUMMYFUNCTION("""COMPUTED_VALUE"""),"3p")</f>
        <v>3p</v>
      </c>
      <c r="C164" s="49" t="str">
        <f>IFERROR(__xludf.DUMMYFUNCTION("""COMPUTED_VALUE"""),"02 Kühlpflichtig")</f>
        <v>02 Kühlpflichtig</v>
      </c>
      <c r="D164" s="49" t="str">
        <f>IFERROR(__xludf.DUMMYFUNCTION("""COMPUTED_VALUE"""),"Würzige Dal Soße (240g) [V]")</f>
        <v>Würzige Dal Soße (240g) [V]</v>
      </c>
      <c r="E164" s="49" t="str">
        <f>IFERROR(__xludf.DUMMYFUNCTION("""COMPUTED_VALUE"""),"PRO-00-004326-2")</f>
        <v>PRO-00-004326-2</v>
      </c>
      <c r="F164" s="49">
        <f>IFERROR(__xludf.DUMMYFUNCTION("""COMPUTED_VALUE"""),1.0)</f>
        <v>1</v>
      </c>
      <c r="G164" s="49" t="s">
        <v>2890</v>
      </c>
      <c r="H164" s="49">
        <v>12.0</v>
      </c>
      <c r="I164" s="235">
        <v>22.0</v>
      </c>
      <c r="J164" s="236">
        <v>0.002018842530282638</v>
      </c>
      <c r="K164" s="237" t="e">
        <v>#REF!</v>
      </c>
      <c r="L164" s="238"/>
      <c r="M164" s="49" t="s">
        <v>2736</v>
      </c>
      <c r="N164" s="49" t="s">
        <v>3049</v>
      </c>
    </row>
    <row r="165">
      <c r="A165" s="49">
        <f>IFERROR(__xludf.DUMMYFUNCTION("""COMPUTED_VALUE"""),38.0)</f>
        <v>38</v>
      </c>
      <c r="B165" s="49" t="str">
        <f>IFERROR(__xludf.DUMMYFUNCTION("""COMPUTED_VALUE"""),"3p")</f>
        <v>3p</v>
      </c>
      <c r="C165" s="49" t="str">
        <f>IFERROR(__xludf.DUMMYFUNCTION("""COMPUTED_VALUE"""),"02 Kühlpflichtig")</f>
        <v>02 Kühlpflichtig</v>
      </c>
      <c r="D165" s="49" t="str">
        <f>IFERROR(__xludf.DUMMYFUNCTION("""COMPUTED_VALUE"""),"Bio Naturjoghurt mild mind. 3.5% Fett (100g)")</f>
        <v>Bio Naturjoghurt mild mind. 3.5% Fett (100g)</v>
      </c>
      <c r="E165" s="49" t="str">
        <f>IFERROR(__xludf.DUMMYFUNCTION("""COMPUTED_VALUE"""),"DAI-11-116266-3")</f>
        <v>DAI-11-116266-3</v>
      </c>
      <c r="F165" s="49">
        <f>IFERROR(__xludf.DUMMYFUNCTION("""COMPUTED_VALUE"""),1.0)</f>
        <v>1</v>
      </c>
      <c r="G165" s="49" t="s">
        <v>2890</v>
      </c>
      <c r="H165" s="49">
        <v>12.0</v>
      </c>
      <c r="I165" s="235">
        <v>150.0</v>
      </c>
      <c r="J165" s="236">
        <v>0.002018842530282638</v>
      </c>
      <c r="K165" s="237" t="e">
        <v>#REF!</v>
      </c>
      <c r="L165" s="238"/>
      <c r="M165" s="49" t="s">
        <v>2079</v>
      </c>
      <c r="N165" s="49" t="s">
        <v>3049</v>
      </c>
    </row>
    <row r="166">
      <c r="A166" s="49">
        <f>IFERROR(__xludf.DUMMYFUNCTION("""COMPUTED_VALUE"""),38.0)</f>
        <v>38</v>
      </c>
      <c r="B166" s="49" t="str">
        <f>IFERROR(__xludf.DUMMYFUNCTION("""COMPUTED_VALUE"""),"3p")</f>
        <v>3p</v>
      </c>
      <c r="C166" s="49" t="str">
        <f>IFERROR(__xludf.DUMMYFUNCTION("""COMPUTED_VALUE"""),"02 Kühlpflichtig")</f>
        <v>02 Kühlpflichtig</v>
      </c>
      <c r="D166" s="49" t="str">
        <f>IFERROR(__xludf.DUMMYFUNCTION("""COMPUTED_VALUE"""),"King Prawns / Garnelen ohne Schale (200g) [51/60s]")</f>
        <v>King Prawns / Garnelen ohne Schale (200g) [51/60s]</v>
      </c>
      <c r="E166" s="49" t="str">
        <f>IFERROR(__xludf.DUMMYFUNCTION("""COMPUTED_VALUE"""),"PTN-11-135437-2")</f>
        <v>PTN-11-135437-2</v>
      </c>
      <c r="F166" s="49">
        <f>IFERROR(__xludf.DUMMYFUNCTION("""COMPUTED_VALUE"""),1.0)</f>
        <v>1</v>
      </c>
      <c r="G166" s="49" t="s">
        <v>2890</v>
      </c>
      <c r="H166" s="49">
        <v>12.0</v>
      </c>
      <c r="I166" s="235">
        <v>40.0</v>
      </c>
      <c r="J166" s="236">
        <v>0.002018842530282638</v>
      </c>
      <c r="K166" s="237" t="e">
        <v>#REF!</v>
      </c>
      <c r="L166" s="238"/>
      <c r="M166" s="49" t="s">
        <v>2436</v>
      </c>
      <c r="N166" s="49" t="s">
        <v>3049</v>
      </c>
    </row>
    <row r="167">
      <c r="A167" s="49">
        <f>IFERROR(__xludf.DUMMYFUNCTION("""COMPUTED_VALUE"""),38.0)</f>
        <v>38</v>
      </c>
      <c r="B167" s="49" t="str">
        <f>IFERROR(__xludf.DUMMYFUNCTION("""COMPUTED_VALUE"""),"4p")</f>
        <v>4p</v>
      </c>
      <c r="C167" s="49" t="str">
        <f>IFERROR(__xludf.DUMMYFUNCTION("""COMPUTED_VALUE"""),"02 Kühlpflichtig")</f>
        <v>02 Kühlpflichtig</v>
      </c>
      <c r="D167" s="49" t="str">
        <f>IFERROR(__xludf.DUMMYFUNCTION("""COMPUTED_VALUE"""),"Würzige Dal Soße (320g) [V]")</f>
        <v>Würzige Dal Soße (320g) [V]</v>
      </c>
      <c r="E167" s="49" t="str">
        <f>IFERROR(__xludf.DUMMYFUNCTION("""COMPUTED_VALUE"""),"PRO-00-005812-2")</f>
        <v>PRO-00-005812-2</v>
      </c>
      <c r="F167" s="49">
        <f>IFERROR(__xludf.DUMMYFUNCTION("""COMPUTED_VALUE"""),1.0)</f>
        <v>1</v>
      </c>
      <c r="G167" s="49" t="s">
        <v>2891</v>
      </c>
      <c r="H167" s="49">
        <v>11.0</v>
      </c>
      <c r="I167" s="235">
        <v>16.0</v>
      </c>
      <c r="J167" s="236">
        <v>0.0018506056527590848</v>
      </c>
      <c r="K167" s="237" t="e">
        <v>#REF!</v>
      </c>
      <c r="L167" s="238"/>
      <c r="M167" s="49" t="s">
        <v>2738</v>
      </c>
      <c r="N167" s="49" t="s">
        <v>3049</v>
      </c>
    </row>
    <row r="168">
      <c r="A168" s="49">
        <f>IFERROR(__xludf.DUMMYFUNCTION("""COMPUTED_VALUE"""),38.0)</f>
        <v>38</v>
      </c>
      <c r="B168" s="49" t="str">
        <f>IFERROR(__xludf.DUMMYFUNCTION("""COMPUTED_VALUE"""),"4p")</f>
        <v>4p</v>
      </c>
      <c r="C168" s="49" t="str">
        <f>IFERROR(__xludf.DUMMYFUNCTION("""COMPUTED_VALUE"""),"02 Kühlpflichtig")</f>
        <v>02 Kühlpflichtig</v>
      </c>
      <c r="D168" s="49" t="str">
        <f>IFERROR(__xludf.DUMMYFUNCTION("""COMPUTED_VALUE"""),"King Prawns / Garnelen ohne Schale (300g) [51/60s]")</f>
        <v>King Prawns / Garnelen ohne Schale (300g) [51/60s]</v>
      </c>
      <c r="E168" s="49" t="str">
        <f>IFERROR(__xludf.DUMMYFUNCTION("""COMPUTED_VALUE"""),"PTN-11-135438-2")</f>
        <v>PTN-11-135438-2</v>
      </c>
      <c r="F168" s="49">
        <f>IFERROR(__xludf.DUMMYFUNCTION("""COMPUTED_VALUE"""),1.0)</f>
        <v>1</v>
      </c>
      <c r="G168" s="49" t="s">
        <v>2891</v>
      </c>
      <c r="H168" s="49">
        <v>11.0</v>
      </c>
      <c r="I168" s="235">
        <v>26.0</v>
      </c>
      <c r="J168" s="236">
        <v>0.0018506056527590848</v>
      </c>
      <c r="K168" s="237" t="e">
        <v>#REF!</v>
      </c>
      <c r="L168" s="238"/>
      <c r="M168" s="49" t="s">
        <v>2438</v>
      </c>
      <c r="N168" s="49" t="s">
        <v>3049</v>
      </c>
    </row>
    <row r="169">
      <c r="A169" s="49">
        <f>IFERROR(__xludf.DUMMYFUNCTION("""COMPUTED_VALUE"""),38.0)</f>
        <v>38</v>
      </c>
      <c r="B169" s="49" t="str">
        <f>IFERROR(__xludf.DUMMYFUNCTION("""COMPUTED_VALUE"""),"4p")</f>
        <v>4p</v>
      </c>
      <c r="C169" s="49" t="str">
        <f>IFERROR(__xludf.DUMMYFUNCTION("""COMPUTED_VALUE"""),"02 Kühlpflichtig")</f>
        <v>02 Kühlpflichtig</v>
      </c>
      <c r="D169" s="49" t="str">
        <f>IFERROR(__xludf.DUMMYFUNCTION("""COMPUTED_VALUE"""),"Bio Naturjoghurt mild. mind. 3.5% Fett (150g)")</f>
        <v>Bio Naturjoghurt mild. mind. 3.5% Fett (150g)</v>
      </c>
      <c r="E169" s="49" t="str">
        <f>IFERROR(__xludf.DUMMYFUNCTION("""COMPUTED_VALUE"""),"DAI-11-116265-3")</f>
        <v>DAI-11-116265-3</v>
      </c>
      <c r="F169" s="49">
        <f>IFERROR(__xludf.DUMMYFUNCTION("""COMPUTED_VALUE"""),1.0)</f>
        <v>1</v>
      </c>
      <c r="G169" s="49" t="s">
        <v>2891</v>
      </c>
      <c r="H169" s="49">
        <v>11.0</v>
      </c>
      <c r="I169" s="235">
        <v>65.0</v>
      </c>
      <c r="J169" s="236">
        <v>0.0018506056527590848</v>
      </c>
      <c r="K169" s="237" t="e">
        <v>#REF!</v>
      </c>
      <c r="L169" s="238"/>
      <c r="M169" s="49" t="s">
        <v>2081</v>
      </c>
      <c r="N169" s="49" t="s">
        <v>3049</v>
      </c>
    </row>
    <row r="170">
      <c r="A170" s="49">
        <f>IFERROR(__xludf.DUMMYFUNCTION("""COMPUTED_VALUE"""),42.0)</f>
        <v>42</v>
      </c>
      <c r="B170" s="49" t="str">
        <f>IFERROR(__xludf.DUMMYFUNCTION("""COMPUTED_VALUE"""),"2p")</f>
        <v>2p</v>
      </c>
      <c r="C170" s="49" t="str">
        <f>IFERROR(__xludf.DUMMYFUNCTION("""COMPUTED_VALUE"""),"02 Kühlpflichtig")</f>
        <v>02 Kühlpflichtig</v>
      </c>
      <c r="D170" s="49" t="str">
        <f>IFERROR(__xludf.DUMMYFUNCTION("""COMPUTED_VALUE"""),"Hirtenkäse (100g)")</f>
        <v>Hirtenkäse (100g)</v>
      </c>
      <c r="E170" s="49" t="str">
        <f>IFERROR(__xludf.DUMMYFUNCTION("""COMPUTED_VALUE"""),"DAI-00-115401-3")</f>
        <v>DAI-00-115401-3</v>
      </c>
      <c r="F170" s="49">
        <f>IFERROR(__xludf.DUMMYFUNCTION("""COMPUTED_VALUE"""),1.0)</f>
        <v>1</v>
      </c>
      <c r="G170" s="49" t="s">
        <v>2903</v>
      </c>
      <c r="H170" s="49">
        <v>50.0</v>
      </c>
      <c r="I170" s="235">
        <v>20.0</v>
      </c>
      <c r="J170" s="236">
        <v>0.008411843876177659</v>
      </c>
      <c r="K170" s="237" t="e">
        <v>#REF!</v>
      </c>
      <c r="L170" s="238"/>
      <c r="M170" s="49" t="s">
        <v>2372</v>
      </c>
      <c r="N170" s="49" t="s">
        <v>3049</v>
      </c>
    </row>
    <row r="171">
      <c r="A171" s="49">
        <f>IFERROR(__xludf.DUMMYFUNCTION("""COMPUTED_VALUE"""),42.0)</f>
        <v>42</v>
      </c>
      <c r="B171" s="49" t="str">
        <f>IFERROR(__xludf.DUMMYFUNCTION("""COMPUTED_VALUE"""),"2p")</f>
        <v>2p</v>
      </c>
      <c r="C171" s="49" t="str">
        <f>IFERROR(__xludf.DUMMYFUNCTION("""COMPUTED_VALUE"""),"02 Kühlpflichtig")</f>
        <v>02 Kühlpflichtig</v>
      </c>
      <c r="D171" s="49" t="str">
        <f>IFERROR(__xludf.DUMMYFUNCTION("""COMPUTED_VALUE"""),"Bio Sahnejoghurt mild (100g)")</f>
        <v>Bio Sahnejoghurt mild (100g)</v>
      </c>
      <c r="E171" s="49" t="str">
        <f>IFERROR(__xludf.DUMMYFUNCTION("""COMPUTED_VALUE"""),"DAI-11-125531-3")</f>
        <v>DAI-11-125531-3</v>
      </c>
      <c r="F171" s="49">
        <f>IFERROR(__xludf.DUMMYFUNCTION("""COMPUTED_VALUE"""),1.0)</f>
        <v>1</v>
      </c>
      <c r="G171" s="49" t="s">
        <v>2903</v>
      </c>
      <c r="H171" s="49">
        <v>50.0</v>
      </c>
      <c r="I171" s="235">
        <v>100.0</v>
      </c>
      <c r="J171" s="236">
        <v>0.008411843876177659</v>
      </c>
      <c r="K171" s="237" t="e">
        <v>#REF!</v>
      </c>
      <c r="L171" s="238"/>
      <c r="M171" s="49" t="s">
        <v>2085</v>
      </c>
      <c r="N171" s="49" t="s">
        <v>3049</v>
      </c>
    </row>
    <row r="172">
      <c r="A172" s="49">
        <f>IFERROR(__xludf.DUMMYFUNCTION("""COMPUTED_VALUE"""),42.0)</f>
        <v>42</v>
      </c>
      <c r="B172" s="49" t="str">
        <f>IFERROR(__xludf.DUMMYFUNCTION("""COMPUTED_VALUE"""),"3p")</f>
        <v>3p</v>
      </c>
      <c r="C172" s="49" t="str">
        <f>IFERROR(__xludf.DUMMYFUNCTION("""COMPUTED_VALUE"""),"02 Kühlpflichtig")</f>
        <v>02 Kühlpflichtig</v>
      </c>
      <c r="D172" s="49" t="str">
        <f>IFERROR(__xludf.DUMMYFUNCTION("""COMPUTED_VALUE"""),"Bio Sahnejoghurt mild (150g)")</f>
        <v>Bio Sahnejoghurt mild (150g)</v>
      </c>
      <c r="E172" s="49" t="str">
        <f>IFERROR(__xludf.DUMMYFUNCTION("""COMPUTED_VALUE"""),"DAI-11-125532-3")</f>
        <v>DAI-11-125532-3</v>
      </c>
      <c r="F172" s="49">
        <f>IFERROR(__xludf.DUMMYFUNCTION("""COMPUTED_VALUE"""),1.0)</f>
        <v>1</v>
      </c>
      <c r="G172" s="49" t="s">
        <v>2905</v>
      </c>
      <c r="H172" s="49">
        <v>12.0</v>
      </c>
      <c r="I172" s="235">
        <v>65.0</v>
      </c>
      <c r="J172" s="236">
        <v>0.002018842530282638</v>
      </c>
      <c r="K172" s="237" t="e">
        <v>#REF!</v>
      </c>
      <c r="L172" s="238"/>
      <c r="M172" s="49" t="s">
        <v>2087</v>
      </c>
      <c r="N172" s="49" t="s">
        <v>3049</v>
      </c>
    </row>
    <row r="173">
      <c r="A173" s="49">
        <f>IFERROR(__xludf.DUMMYFUNCTION("""COMPUTED_VALUE"""),42.0)</f>
        <v>42</v>
      </c>
      <c r="B173" s="49" t="str">
        <f>IFERROR(__xludf.DUMMYFUNCTION("""COMPUTED_VALUE"""),"3p")</f>
        <v>3p</v>
      </c>
      <c r="C173" s="49" t="str">
        <f>IFERROR(__xludf.DUMMYFUNCTION("""COMPUTED_VALUE"""),"02 Kühlpflichtig")</f>
        <v>02 Kühlpflichtig</v>
      </c>
      <c r="D173" s="49" t="str">
        <f>IFERROR(__xludf.DUMMYFUNCTION("""COMPUTED_VALUE"""),"Hirtenkäse (200g)")</f>
        <v>Hirtenkäse (200g)</v>
      </c>
      <c r="E173" s="49" t="str">
        <f>IFERROR(__xludf.DUMMYFUNCTION("""COMPUTED_VALUE"""),"DAI-00-115403-3")</f>
        <v>DAI-00-115403-3</v>
      </c>
      <c r="F173" s="49">
        <f>IFERROR(__xludf.DUMMYFUNCTION("""COMPUTED_VALUE"""),1.0)</f>
        <v>1</v>
      </c>
      <c r="G173" s="49" t="s">
        <v>2905</v>
      </c>
      <c r="H173" s="49">
        <v>12.0</v>
      </c>
      <c r="I173" s="235">
        <v>12.0</v>
      </c>
      <c r="J173" s="236">
        <v>0.002018842530282638</v>
      </c>
      <c r="K173" s="237" t="e">
        <v>#REF!</v>
      </c>
      <c r="L173" s="238"/>
      <c r="M173" s="49" t="s">
        <v>2374</v>
      </c>
      <c r="N173" s="49" t="s">
        <v>3049</v>
      </c>
    </row>
    <row r="174">
      <c r="A174" s="49">
        <f>IFERROR(__xludf.DUMMYFUNCTION("""COMPUTED_VALUE"""),42.0)</f>
        <v>42</v>
      </c>
      <c r="B174" s="49" t="str">
        <f>IFERROR(__xludf.DUMMYFUNCTION("""COMPUTED_VALUE"""),"4p")</f>
        <v>4p</v>
      </c>
      <c r="C174" s="49" t="str">
        <f>IFERROR(__xludf.DUMMYFUNCTION("""COMPUTED_VALUE"""),"02 Kühlpflichtig")</f>
        <v>02 Kühlpflichtig</v>
      </c>
      <c r="D174" s="49" t="str">
        <f>IFERROR(__xludf.DUMMYFUNCTION("""COMPUTED_VALUE"""),"Hirtenkäse (200g)")</f>
        <v>Hirtenkäse (200g)</v>
      </c>
      <c r="E174" s="49" t="str">
        <f>IFERROR(__xludf.DUMMYFUNCTION("""COMPUTED_VALUE"""),"DAI-00-115403-3")</f>
        <v>DAI-00-115403-3</v>
      </c>
      <c r="F174" s="49">
        <f>IFERROR(__xludf.DUMMYFUNCTION("""COMPUTED_VALUE"""),1.0)</f>
        <v>1</v>
      </c>
      <c r="G174" s="49" t="s">
        <v>2906</v>
      </c>
      <c r="H174" s="49">
        <v>5.0</v>
      </c>
      <c r="I174" s="235">
        <v>12.0</v>
      </c>
      <c r="J174" s="236">
        <v>8.411843876177658E-4</v>
      </c>
      <c r="K174" s="237" t="e">
        <v>#REF!</v>
      </c>
      <c r="L174" s="238"/>
      <c r="M174" s="49" t="s">
        <v>2374</v>
      </c>
      <c r="N174" s="49" t="s">
        <v>3049</v>
      </c>
    </row>
    <row r="175">
      <c r="A175" s="49">
        <f>IFERROR(__xludf.DUMMYFUNCTION("""COMPUTED_VALUE"""),42.0)</f>
        <v>42</v>
      </c>
      <c r="B175" s="49" t="str">
        <f>IFERROR(__xludf.DUMMYFUNCTION("""COMPUTED_VALUE"""),"4p")</f>
        <v>4p</v>
      </c>
      <c r="C175" s="49" t="str">
        <f>IFERROR(__xludf.DUMMYFUNCTION("""COMPUTED_VALUE"""),"02 Kühlpflichtig")</f>
        <v>02 Kühlpflichtig</v>
      </c>
      <c r="D175" s="49" t="str">
        <f>IFERROR(__xludf.DUMMYFUNCTION("""COMPUTED_VALUE"""),"Bio Sahnejoghurt mild (100g)")</f>
        <v>Bio Sahnejoghurt mild (100g)</v>
      </c>
      <c r="E175" s="49" t="str">
        <f>IFERROR(__xludf.DUMMYFUNCTION("""COMPUTED_VALUE"""),"DAI-11-125531-3")</f>
        <v>DAI-11-125531-3</v>
      </c>
      <c r="F175" s="49">
        <f>IFERROR(__xludf.DUMMYFUNCTION("""COMPUTED_VALUE"""),2.0)</f>
        <v>2</v>
      </c>
      <c r="G175" s="49" t="s">
        <v>2906</v>
      </c>
      <c r="H175" s="49">
        <v>10.0</v>
      </c>
      <c r="I175" s="235">
        <v>100.0</v>
      </c>
      <c r="J175" s="236">
        <v>0.0016823687752355316</v>
      </c>
      <c r="K175" s="237" t="e">
        <v>#REF!</v>
      </c>
      <c r="L175" s="238"/>
      <c r="M175" s="49" t="s">
        <v>2085</v>
      </c>
      <c r="N175" s="49" t="s">
        <v>3049</v>
      </c>
    </row>
    <row r="176">
      <c r="A176" s="49">
        <f>IFERROR(__xludf.DUMMYFUNCTION("""COMPUTED_VALUE"""),43.0)</f>
        <v>43</v>
      </c>
      <c r="B176" s="49" t="str">
        <f>IFERROR(__xludf.DUMMYFUNCTION("""COMPUTED_VALUE"""),"2p")</f>
        <v>2p</v>
      </c>
      <c r="C176" s="49" t="str">
        <f>IFERROR(__xludf.DUMMYFUNCTION("""COMPUTED_VALUE"""),"02 Kühlpflichtig")</f>
        <v>02 Kühlpflichtig</v>
      </c>
      <c r="D176" s="49" t="str">
        <f>IFERROR(__xludf.DUMMYFUNCTION("""COMPUTED_VALUE"""),"Hähnchenbrustfilet in Lake (250g) [2 Stück] [QS]")</f>
        <v>Hähnchenbrustfilet in Lake (250g) [2 Stück] [QS]</v>
      </c>
      <c r="E176" s="49" t="str">
        <f>IFERROR(__xludf.DUMMYFUNCTION("""COMPUTED_VALUE"""),"PTN-11-101341-2")</f>
        <v>PTN-11-101341-2</v>
      </c>
      <c r="F176" s="49">
        <f>IFERROR(__xludf.DUMMYFUNCTION("""COMPUTED_VALUE"""),1.0)</f>
        <v>1</v>
      </c>
      <c r="G176" s="49" t="s">
        <v>2908</v>
      </c>
      <c r="H176" s="49">
        <v>71.0</v>
      </c>
      <c r="I176" s="235">
        <v>45.0</v>
      </c>
      <c r="J176" s="236">
        <v>0.011944818304172275</v>
      </c>
      <c r="K176" s="237" t="e">
        <v>#REF!</v>
      </c>
      <c r="L176" s="238"/>
      <c r="M176" s="49" t="s">
        <v>2314</v>
      </c>
      <c r="N176" s="49" t="s">
        <v>3049</v>
      </c>
    </row>
    <row r="177">
      <c r="A177" s="49">
        <f>IFERROR(__xludf.DUMMYFUNCTION("""COMPUTED_VALUE"""),43.0)</f>
        <v>43</v>
      </c>
      <c r="B177" s="49" t="str">
        <f>IFERROR(__xludf.DUMMYFUNCTION("""COMPUTED_VALUE"""),"3p")</f>
        <v>3p</v>
      </c>
      <c r="C177" s="49" t="str">
        <f>IFERROR(__xludf.DUMMYFUNCTION("""COMPUTED_VALUE"""),"02 Kühlpflichtig")</f>
        <v>02 Kühlpflichtig</v>
      </c>
      <c r="D177" s="49" t="str">
        <f>IFERROR(__xludf.DUMMYFUNCTION("""COMPUTED_VALUE"""),"Hähnchenbrustfilet in Lake (375g) [3 Stück] [QS]")</f>
        <v>Hähnchenbrustfilet in Lake (375g) [3 Stück] [QS]</v>
      </c>
      <c r="E177" s="49" t="str">
        <f>IFERROR(__xludf.DUMMYFUNCTION("""COMPUTED_VALUE"""),"PTN-11-101342-2")</f>
        <v>PTN-11-101342-2</v>
      </c>
      <c r="F177" s="49">
        <f>IFERROR(__xludf.DUMMYFUNCTION("""COMPUTED_VALUE"""),1.0)</f>
        <v>1</v>
      </c>
      <c r="G177" s="49" t="s">
        <v>2910</v>
      </c>
      <c r="H177" s="49">
        <v>27.0</v>
      </c>
      <c r="I177" s="235">
        <v>12.0</v>
      </c>
      <c r="J177" s="236">
        <v>0.004542395693135935</v>
      </c>
      <c r="K177" s="237" t="e">
        <v>#REF!</v>
      </c>
      <c r="L177" s="238"/>
      <c r="M177" s="49" t="s">
        <v>2316</v>
      </c>
      <c r="N177" s="49" t="s">
        <v>3049</v>
      </c>
    </row>
    <row r="178">
      <c r="A178" s="49">
        <f>IFERROR(__xludf.DUMMYFUNCTION("""COMPUTED_VALUE"""),43.0)</f>
        <v>43</v>
      </c>
      <c r="B178" s="49" t="str">
        <f>IFERROR(__xludf.DUMMYFUNCTION("""COMPUTED_VALUE"""),"4p")</f>
        <v>4p</v>
      </c>
      <c r="C178" s="49" t="str">
        <f>IFERROR(__xludf.DUMMYFUNCTION("""COMPUTED_VALUE"""),"02 Kühlpflichtig")</f>
        <v>02 Kühlpflichtig</v>
      </c>
      <c r="D178" s="49" t="str">
        <f>IFERROR(__xludf.DUMMYFUNCTION("""COMPUTED_VALUE"""),"Hähnchenbrustfilet in Lake (250g) [2 Stück] [QS]")</f>
        <v>Hähnchenbrustfilet in Lake (250g) [2 Stück] [QS]</v>
      </c>
      <c r="E178" s="49" t="str">
        <f>IFERROR(__xludf.DUMMYFUNCTION("""COMPUTED_VALUE"""),"PTN-11-101341-2")</f>
        <v>PTN-11-101341-2</v>
      </c>
      <c r="F178" s="49">
        <f>IFERROR(__xludf.DUMMYFUNCTION("""COMPUTED_VALUE"""),2.0)</f>
        <v>2</v>
      </c>
      <c r="G178" s="49" t="s">
        <v>2911</v>
      </c>
      <c r="H178" s="49">
        <v>22.0</v>
      </c>
      <c r="I178" s="235">
        <v>45.0</v>
      </c>
      <c r="J178" s="236">
        <v>0.0037012113055181696</v>
      </c>
      <c r="K178" s="237" t="e">
        <v>#REF!</v>
      </c>
      <c r="L178" s="238"/>
      <c r="M178" s="49" t="s">
        <v>2314</v>
      </c>
      <c r="N178" s="49" t="s">
        <v>3049</v>
      </c>
    </row>
    <row r="179">
      <c r="A179" s="49">
        <f>IFERROR(__xludf.DUMMYFUNCTION("""COMPUTED_VALUE"""),45.0)</f>
        <v>45</v>
      </c>
      <c r="B179" s="49" t="str">
        <f>IFERROR(__xludf.DUMMYFUNCTION("""COMPUTED_VALUE"""),"2p")</f>
        <v>2p</v>
      </c>
      <c r="C179" s="49" t="str">
        <f>IFERROR(__xludf.DUMMYFUNCTION("""COMPUTED_VALUE"""),"02 Kühlpflichtig")</f>
        <v>02 Kühlpflichtig</v>
      </c>
      <c r="D179" s="49" t="str">
        <f>IFERROR(__xludf.DUMMYFUNCTION("""COMPUTED_VALUE"""),"Bio Naturjoghurt mild. mind. 3.5% Fett (150g)")</f>
        <v>Bio Naturjoghurt mild. mind. 3.5% Fett (150g)</v>
      </c>
      <c r="E179" s="49" t="str">
        <f>IFERROR(__xludf.DUMMYFUNCTION("""COMPUTED_VALUE"""),"DAI-11-116265-3")</f>
        <v>DAI-11-116265-3</v>
      </c>
      <c r="F179" s="49">
        <f>IFERROR(__xludf.DUMMYFUNCTION("""COMPUTED_VALUE"""),1.0)</f>
        <v>1</v>
      </c>
      <c r="G179" s="49" t="s">
        <v>2918</v>
      </c>
      <c r="H179" s="49">
        <v>55.0</v>
      </c>
      <c r="I179" s="235">
        <v>65.0</v>
      </c>
      <c r="J179" s="236">
        <v>0.009253028263795425</v>
      </c>
      <c r="K179" s="237" t="e">
        <v>#REF!</v>
      </c>
      <c r="L179" s="238"/>
      <c r="M179" s="49" t="s">
        <v>2081</v>
      </c>
      <c r="N179" s="49" t="s">
        <v>3049</v>
      </c>
    </row>
    <row r="180">
      <c r="A180" s="49">
        <f>IFERROR(__xludf.DUMMYFUNCTION("""COMPUTED_VALUE"""),45.0)</f>
        <v>45</v>
      </c>
      <c r="B180" s="49" t="str">
        <f>IFERROR(__xludf.DUMMYFUNCTION("""COMPUTED_VALUE"""),"2p")</f>
        <v>2p</v>
      </c>
      <c r="C180" s="49" t="str">
        <f>IFERROR(__xludf.DUMMYFUNCTION("""COMPUTED_VALUE"""),"02 Kühlpflichtig")</f>
        <v>02 Kühlpflichtig</v>
      </c>
      <c r="D180" s="49" t="str">
        <f>IFERROR(__xludf.DUMMYFUNCTION("""COMPUTED_VALUE"""),"Hähnchengeschnetzeltes mariniert (250g) [QS]")</f>
        <v>Hähnchengeschnetzeltes mariniert (250g) [QS]</v>
      </c>
      <c r="E180" s="49" t="str">
        <f>IFERROR(__xludf.DUMMYFUNCTION("""COMPUTED_VALUE"""),"PTN-11-50463-2")</f>
        <v>PTN-11-50463-2</v>
      </c>
      <c r="F180" s="49">
        <f>IFERROR(__xludf.DUMMYFUNCTION("""COMPUTED_VALUE"""),1.0)</f>
        <v>1</v>
      </c>
      <c r="G180" s="49" t="s">
        <v>2918</v>
      </c>
      <c r="H180" s="49">
        <v>55.0</v>
      </c>
      <c r="I180" s="235">
        <v>45.0</v>
      </c>
      <c r="J180" s="236">
        <v>0.009253028263795425</v>
      </c>
      <c r="K180" s="237" t="e">
        <v>#REF!</v>
      </c>
      <c r="L180" s="238"/>
      <c r="M180" s="49" t="s">
        <v>2322</v>
      </c>
      <c r="N180" s="49" t="s">
        <v>3049</v>
      </c>
    </row>
    <row r="181">
      <c r="A181" s="49">
        <f>IFERROR(__xludf.DUMMYFUNCTION("""COMPUTED_VALUE"""),45.0)</f>
        <v>45</v>
      </c>
      <c r="B181" s="49" t="str">
        <f>IFERROR(__xludf.DUMMYFUNCTION("""COMPUTED_VALUE"""),"2p")</f>
        <v>2p</v>
      </c>
      <c r="C181" s="49" t="str">
        <f>IFERROR(__xludf.DUMMYFUNCTION("""COMPUTED_VALUE"""),"04 Assembly")</f>
        <v>04 Assembly</v>
      </c>
      <c r="D181" s="49" t="str">
        <f>IFERROR(__xludf.DUMMYFUNCTION("""COMPUTED_VALUE"""),"Veltins Sampling 275ml - paired with recipes")</f>
        <v>Veltins Sampling 275ml - paired with recipes</v>
      </c>
      <c r="E181" s="49" t="str">
        <f>IFERROR(__xludf.DUMMYFUNCTION("""COMPUTED_VALUE"""),"BEV-00-146861-5")</f>
        <v>BEV-00-146861-5</v>
      </c>
      <c r="F181" s="49">
        <f>IFERROR(__xludf.DUMMYFUNCTION("""COMPUTED_VALUE"""),1.0)</f>
        <v>1</v>
      </c>
      <c r="G181" s="49" t="s">
        <v>2918</v>
      </c>
      <c r="H181" s="49">
        <v>55.0</v>
      </c>
      <c r="I181" s="235">
        <v>24.0</v>
      </c>
      <c r="J181" s="236">
        <v>0.009253028263795425</v>
      </c>
      <c r="K181" s="237" t="e">
        <v>#REF!</v>
      </c>
      <c r="L181" s="238"/>
      <c r="M181" s="49" t="s">
        <v>2716</v>
      </c>
      <c r="N181" s="49" t="s">
        <v>3049</v>
      </c>
    </row>
    <row r="182">
      <c r="A182" s="49">
        <f>IFERROR(__xludf.DUMMYFUNCTION("""COMPUTED_VALUE"""),45.0)</f>
        <v>45</v>
      </c>
      <c r="B182" s="49" t="str">
        <f>IFERROR(__xludf.DUMMYFUNCTION("""COMPUTED_VALUE"""),"3p")</f>
        <v>3p</v>
      </c>
      <c r="C182" s="49" t="str">
        <f>IFERROR(__xludf.DUMMYFUNCTION("""COMPUTED_VALUE"""),"02 Kühlpflichtig")</f>
        <v>02 Kühlpflichtig</v>
      </c>
      <c r="D182" s="49" t="str">
        <f>IFERROR(__xludf.DUMMYFUNCTION("""COMPUTED_VALUE"""),"Bio Naturjoghurt mild. mind. 3.5% Fett (150g)")</f>
        <v>Bio Naturjoghurt mild. mind. 3.5% Fett (150g)</v>
      </c>
      <c r="E182" s="49" t="str">
        <f>IFERROR(__xludf.DUMMYFUNCTION("""COMPUTED_VALUE"""),"DAI-11-116265-3")</f>
        <v>DAI-11-116265-3</v>
      </c>
      <c r="F182" s="49">
        <f>IFERROR(__xludf.DUMMYFUNCTION("""COMPUTED_VALUE"""),1.0)</f>
        <v>1</v>
      </c>
      <c r="G182" s="49" t="s">
        <v>2920</v>
      </c>
      <c r="H182" s="49">
        <v>16.0</v>
      </c>
      <c r="I182" s="235">
        <v>65.0</v>
      </c>
      <c r="J182" s="236">
        <v>0.0026917900403768506</v>
      </c>
      <c r="K182" s="237" t="e">
        <v>#REF!</v>
      </c>
      <c r="L182" s="238"/>
      <c r="M182" s="49" t="s">
        <v>2081</v>
      </c>
      <c r="N182" s="49" t="s">
        <v>3049</v>
      </c>
    </row>
    <row r="183">
      <c r="A183" s="49">
        <f>IFERROR(__xludf.DUMMYFUNCTION("""COMPUTED_VALUE"""),45.0)</f>
        <v>45</v>
      </c>
      <c r="B183" s="49" t="str">
        <f>IFERROR(__xludf.DUMMYFUNCTION("""COMPUTED_VALUE"""),"3p")</f>
        <v>3p</v>
      </c>
      <c r="C183" s="49" t="str">
        <f>IFERROR(__xludf.DUMMYFUNCTION("""COMPUTED_VALUE"""),"04 Assembly")</f>
        <v>04 Assembly</v>
      </c>
      <c r="D183" s="49" t="str">
        <f>IFERROR(__xludf.DUMMYFUNCTION("""COMPUTED_VALUE"""),"Veltins Sampling 275ml - paired with recipes")</f>
        <v>Veltins Sampling 275ml - paired with recipes</v>
      </c>
      <c r="E183" s="49" t="str">
        <f>IFERROR(__xludf.DUMMYFUNCTION("""COMPUTED_VALUE"""),"BEV-00-146861-5")</f>
        <v>BEV-00-146861-5</v>
      </c>
      <c r="F183" s="49">
        <f>IFERROR(__xludf.DUMMYFUNCTION("""COMPUTED_VALUE"""),1.0)</f>
        <v>1</v>
      </c>
      <c r="G183" s="49" t="s">
        <v>2920</v>
      </c>
      <c r="H183" s="49">
        <v>16.0</v>
      </c>
      <c r="I183" s="235">
        <v>24.0</v>
      </c>
      <c r="J183" s="236">
        <v>0.0026917900403768506</v>
      </c>
      <c r="K183" s="237" t="e">
        <v>#REF!</v>
      </c>
      <c r="L183" s="238"/>
      <c r="M183" s="49" t="s">
        <v>2716</v>
      </c>
      <c r="N183" s="49" t="s">
        <v>3049</v>
      </c>
    </row>
    <row r="184">
      <c r="A184" s="49">
        <f>IFERROR(__xludf.DUMMYFUNCTION("""COMPUTED_VALUE"""),45.0)</f>
        <v>45</v>
      </c>
      <c r="B184" s="49" t="str">
        <f>IFERROR(__xludf.DUMMYFUNCTION("""COMPUTED_VALUE"""),"3p")</f>
        <v>3p</v>
      </c>
      <c r="C184" s="49" t="str">
        <f>IFERROR(__xludf.DUMMYFUNCTION("""COMPUTED_VALUE"""),"02 Kühlpflichtig")</f>
        <v>02 Kühlpflichtig</v>
      </c>
      <c r="D184" s="49" t="str">
        <f>IFERROR(__xludf.DUMMYFUNCTION("""COMPUTED_VALUE"""),"Hähnchengeschnetzeltes mariniert (375g) [QS]")</f>
        <v>Hähnchengeschnetzeltes mariniert (375g) [QS]</v>
      </c>
      <c r="E184" s="49" t="str">
        <f>IFERROR(__xludf.DUMMYFUNCTION("""COMPUTED_VALUE"""),"PTN-11-50464-2")</f>
        <v>PTN-11-50464-2</v>
      </c>
      <c r="F184" s="49">
        <f>IFERROR(__xludf.DUMMYFUNCTION("""COMPUTED_VALUE"""),1.0)</f>
        <v>1</v>
      </c>
      <c r="G184" s="49" t="s">
        <v>2920</v>
      </c>
      <c r="H184" s="49">
        <v>16.0</v>
      </c>
      <c r="I184" s="235">
        <v>30.0</v>
      </c>
      <c r="J184" s="236">
        <v>0.0026917900403768506</v>
      </c>
      <c r="K184" s="237" t="e">
        <v>#REF!</v>
      </c>
      <c r="L184" s="238"/>
      <c r="M184" s="49" t="s">
        <v>2324</v>
      </c>
      <c r="N184" s="49" t="s">
        <v>3049</v>
      </c>
    </row>
    <row r="185">
      <c r="A185" s="49">
        <f>IFERROR(__xludf.DUMMYFUNCTION("""COMPUTED_VALUE"""),45.0)</f>
        <v>45</v>
      </c>
      <c r="B185" s="49" t="str">
        <f>IFERROR(__xludf.DUMMYFUNCTION("""COMPUTED_VALUE"""),"3p")</f>
        <v>3p</v>
      </c>
      <c r="C185" s="49" t="str">
        <f>IFERROR(__xludf.DUMMYFUNCTION("""COMPUTED_VALUE"""),"02 Kühlpflichtig")</f>
        <v>02 Kühlpflichtig</v>
      </c>
      <c r="D185" s="49" t="str">
        <f>IFERROR(__xludf.DUMMYFUNCTION("""COMPUTED_VALUE"""),"Bio Naturjoghurt mild. mind. 3.5% Fett (75g)")</f>
        <v>Bio Naturjoghurt mild. mind. 3.5% Fett (75g)</v>
      </c>
      <c r="E185" s="49" t="str">
        <f>IFERROR(__xludf.DUMMYFUNCTION("""COMPUTED_VALUE"""),"DAI-11-116264-3")</f>
        <v>DAI-11-116264-3</v>
      </c>
      <c r="F185" s="49">
        <f>IFERROR(__xludf.DUMMYFUNCTION("""COMPUTED_VALUE"""),1.0)</f>
        <v>1</v>
      </c>
      <c r="G185" s="49" t="s">
        <v>2920</v>
      </c>
      <c r="H185" s="49">
        <v>16.0</v>
      </c>
      <c r="I185" s="235">
        <v>130.0</v>
      </c>
      <c r="J185" s="236">
        <v>0.0026917900403768506</v>
      </c>
      <c r="K185" s="237" t="e">
        <v>#REF!</v>
      </c>
      <c r="L185" s="238"/>
      <c r="M185" s="49" t="s">
        <v>2083</v>
      </c>
      <c r="N185" s="49" t="s">
        <v>3049</v>
      </c>
    </row>
    <row r="186">
      <c r="A186" s="49">
        <f>IFERROR(__xludf.DUMMYFUNCTION("""COMPUTED_VALUE"""),45.0)</f>
        <v>45</v>
      </c>
      <c r="B186" s="49" t="str">
        <f>IFERROR(__xludf.DUMMYFUNCTION("""COMPUTED_VALUE"""),"4p")</f>
        <v>4p</v>
      </c>
      <c r="C186" s="49" t="str">
        <f>IFERROR(__xludf.DUMMYFUNCTION("""COMPUTED_VALUE"""),"04 Assembly")</f>
        <v>04 Assembly</v>
      </c>
      <c r="D186" s="49" t="str">
        <f>IFERROR(__xludf.DUMMYFUNCTION("""COMPUTED_VALUE"""),"Veltins Sampling 275ml - paired with recipes")</f>
        <v>Veltins Sampling 275ml - paired with recipes</v>
      </c>
      <c r="E186" s="49" t="str">
        <f>IFERROR(__xludf.DUMMYFUNCTION("""COMPUTED_VALUE"""),"BEV-00-146861-5")</f>
        <v>BEV-00-146861-5</v>
      </c>
      <c r="F186" s="49">
        <f>IFERROR(__xludf.DUMMYFUNCTION("""COMPUTED_VALUE"""),1.0)</f>
        <v>1</v>
      </c>
      <c r="G186" s="49" t="s">
        <v>2921</v>
      </c>
      <c r="H186" s="49">
        <v>6.0</v>
      </c>
      <c r="I186" s="235">
        <v>24.0</v>
      </c>
      <c r="J186" s="236">
        <v>0.001009421265141319</v>
      </c>
      <c r="K186" s="237" t="e">
        <v>#REF!</v>
      </c>
      <c r="L186" s="238"/>
      <c r="M186" s="49" t="s">
        <v>2716</v>
      </c>
      <c r="N186" s="49" t="s">
        <v>3049</v>
      </c>
    </row>
    <row r="187">
      <c r="A187" s="49">
        <f>IFERROR(__xludf.DUMMYFUNCTION("""COMPUTED_VALUE"""),45.0)</f>
        <v>45</v>
      </c>
      <c r="B187" s="49" t="str">
        <f>IFERROR(__xludf.DUMMYFUNCTION("""COMPUTED_VALUE"""),"4p")</f>
        <v>4p</v>
      </c>
      <c r="C187" s="49" t="str">
        <f>IFERROR(__xludf.DUMMYFUNCTION("""COMPUTED_VALUE"""),"02 Kühlpflichtig")</f>
        <v>02 Kühlpflichtig</v>
      </c>
      <c r="D187" s="49" t="str">
        <f>IFERROR(__xludf.DUMMYFUNCTION("""COMPUTED_VALUE"""),"Bio Naturjoghurt mild. mind. 3.5% Fett (150g)")</f>
        <v>Bio Naturjoghurt mild. mind. 3.5% Fett (150g)</v>
      </c>
      <c r="E187" s="49" t="str">
        <f>IFERROR(__xludf.DUMMYFUNCTION("""COMPUTED_VALUE"""),"DAI-11-116265-3")</f>
        <v>DAI-11-116265-3</v>
      </c>
      <c r="F187" s="49">
        <f>IFERROR(__xludf.DUMMYFUNCTION("""COMPUTED_VALUE"""),2.0)</f>
        <v>2</v>
      </c>
      <c r="G187" s="49" t="s">
        <v>2921</v>
      </c>
      <c r="H187" s="49">
        <v>12.0</v>
      </c>
      <c r="I187" s="235">
        <v>65.0</v>
      </c>
      <c r="J187" s="236">
        <v>0.002018842530282638</v>
      </c>
      <c r="K187" s="237" t="e">
        <v>#REF!</v>
      </c>
      <c r="L187" s="238"/>
      <c r="M187" s="49" t="s">
        <v>2081</v>
      </c>
      <c r="N187" s="49" t="s">
        <v>3049</v>
      </c>
    </row>
    <row r="188">
      <c r="A188" s="49">
        <f>IFERROR(__xludf.DUMMYFUNCTION("""COMPUTED_VALUE"""),45.0)</f>
        <v>45</v>
      </c>
      <c r="B188" s="49" t="str">
        <f>IFERROR(__xludf.DUMMYFUNCTION("""COMPUTED_VALUE"""),"4p")</f>
        <v>4p</v>
      </c>
      <c r="C188" s="49" t="str">
        <f>IFERROR(__xludf.DUMMYFUNCTION("""COMPUTED_VALUE"""),"02 Kühlpflichtig")</f>
        <v>02 Kühlpflichtig</v>
      </c>
      <c r="D188" s="49" t="str">
        <f>IFERROR(__xludf.DUMMYFUNCTION("""COMPUTED_VALUE"""),"Hähnchengeschnetzeltes mariniert (250g) [QS]")</f>
        <v>Hähnchengeschnetzeltes mariniert (250g) [QS]</v>
      </c>
      <c r="E188" s="49" t="str">
        <f>IFERROR(__xludf.DUMMYFUNCTION("""COMPUTED_VALUE"""),"PTN-11-50463-2")</f>
        <v>PTN-11-50463-2</v>
      </c>
      <c r="F188" s="49">
        <f>IFERROR(__xludf.DUMMYFUNCTION("""COMPUTED_VALUE"""),2.0)</f>
        <v>2</v>
      </c>
      <c r="G188" s="49" t="s">
        <v>2921</v>
      </c>
      <c r="H188" s="49">
        <v>12.0</v>
      </c>
      <c r="I188" s="235">
        <v>45.0</v>
      </c>
      <c r="J188" s="236">
        <v>0.002018842530282638</v>
      </c>
      <c r="K188" s="237" t="e">
        <v>#REF!</v>
      </c>
      <c r="L188" s="238"/>
      <c r="M188" s="49" t="s">
        <v>2322</v>
      </c>
      <c r="N188" s="49" t="s">
        <v>3049</v>
      </c>
    </row>
    <row r="189">
      <c r="A189" s="49">
        <f>IFERROR(__xludf.DUMMYFUNCTION("""COMPUTED_VALUE"""),46.0)</f>
        <v>46</v>
      </c>
      <c r="B189" s="49" t="str">
        <f>IFERROR(__xludf.DUMMYFUNCTION("""COMPUTED_VALUE"""),"2p")</f>
        <v>2p</v>
      </c>
      <c r="C189" s="49" t="str">
        <f>IFERROR(__xludf.DUMMYFUNCTION("""COMPUTED_VALUE"""),"02 Kühlpflichtig")</f>
        <v>02 Kühlpflichtig</v>
      </c>
      <c r="D189" s="49" t="str">
        <f>IFERROR(__xludf.DUMMYFUNCTION("""COMPUTED_VALUE"""),"Ingwerpaste (10g)")</f>
        <v>Ingwerpaste (10g)</v>
      </c>
      <c r="E189" s="49" t="str">
        <f>IFERROR(__xludf.DUMMYFUNCTION("""COMPUTED_VALUE"""),"PRO-00-132938-3")</f>
        <v>PRO-00-132938-3</v>
      </c>
      <c r="F189" s="49">
        <f>IFERROR(__xludf.DUMMYFUNCTION("""COMPUTED_VALUE"""),1.0)</f>
        <v>1</v>
      </c>
      <c r="G189" s="49" t="s">
        <v>2923</v>
      </c>
      <c r="H189" s="49">
        <v>74.0</v>
      </c>
      <c r="I189" s="235">
        <v>750.0</v>
      </c>
      <c r="J189" s="236">
        <v>0.012449528936742935</v>
      </c>
      <c r="K189" s="237" t="e">
        <v>#REF!</v>
      </c>
      <c r="L189" s="238"/>
      <c r="M189" s="49" t="s">
        <v>2378</v>
      </c>
      <c r="N189" s="49" t="s">
        <v>3049</v>
      </c>
    </row>
    <row r="190">
      <c r="A190" s="49">
        <f>IFERROR(__xludf.DUMMYFUNCTION("""COMPUTED_VALUE"""),46.0)</f>
        <v>46</v>
      </c>
      <c r="B190" s="49" t="str">
        <f>IFERROR(__xludf.DUMMYFUNCTION("""COMPUTED_VALUE"""),"2p")</f>
        <v>2p</v>
      </c>
      <c r="C190" s="49" t="str">
        <f>IFERROR(__xludf.DUMMYFUNCTION("""COMPUTED_VALUE"""),"02 Kühlpflichtig")</f>
        <v>02 Kühlpflichtig</v>
      </c>
      <c r="D190" s="49" t="str">
        <f>IFERROR(__xludf.DUMMYFUNCTION("""COMPUTED_VALUE"""),"Rinderhackfleischzubereitung Weiderind (200g)")</f>
        <v>Rinderhackfleischzubereitung Weiderind (200g)</v>
      </c>
      <c r="E190" s="49" t="str">
        <f>IFERROR(__xludf.DUMMYFUNCTION("""COMPUTED_VALUE"""),"PTN-11-138329-2")</f>
        <v>PTN-11-138329-2</v>
      </c>
      <c r="F190" s="49">
        <f>IFERROR(__xludf.DUMMYFUNCTION("""COMPUTED_VALUE"""),1.0)</f>
        <v>1</v>
      </c>
      <c r="G190" s="49" t="s">
        <v>2923</v>
      </c>
      <c r="H190" s="49">
        <v>74.0</v>
      </c>
      <c r="I190" s="235">
        <v>60.0</v>
      </c>
      <c r="J190" s="236">
        <v>0.012449528936742935</v>
      </c>
      <c r="K190" s="237" t="e">
        <v>#REF!</v>
      </c>
      <c r="L190" s="238"/>
      <c r="M190" s="49" t="s">
        <v>2600</v>
      </c>
      <c r="N190" s="49" t="s">
        <v>3049</v>
      </c>
    </row>
    <row r="191">
      <c r="A191" s="49">
        <f>IFERROR(__xludf.DUMMYFUNCTION("""COMPUTED_VALUE"""),46.0)</f>
        <v>46</v>
      </c>
      <c r="B191" s="49" t="str">
        <f>IFERROR(__xludf.DUMMYFUNCTION("""COMPUTED_VALUE"""),"3p")</f>
        <v>3p</v>
      </c>
      <c r="C191" s="49" t="str">
        <f>IFERROR(__xludf.DUMMYFUNCTION("""COMPUTED_VALUE"""),"02 Kühlpflichtig")</f>
        <v>02 Kühlpflichtig</v>
      </c>
      <c r="D191" s="49" t="str">
        <f>IFERROR(__xludf.DUMMYFUNCTION("""COMPUTED_VALUE"""),"Ingwerpaste (10g)")</f>
        <v>Ingwerpaste (10g)</v>
      </c>
      <c r="E191" s="49" t="str">
        <f>IFERROR(__xludf.DUMMYFUNCTION("""COMPUTED_VALUE"""),"PRO-00-132938-3")</f>
        <v>PRO-00-132938-3</v>
      </c>
      <c r="F191" s="49">
        <f>IFERROR(__xludf.DUMMYFUNCTION("""COMPUTED_VALUE"""),1.0)</f>
        <v>1</v>
      </c>
      <c r="G191" s="49" t="s">
        <v>2925</v>
      </c>
      <c r="H191" s="49">
        <v>17.0</v>
      </c>
      <c r="I191" s="235">
        <v>750.0</v>
      </c>
      <c r="J191" s="236">
        <v>0.0028600269179004036</v>
      </c>
      <c r="K191" s="237" t="e">
        <v>#REF!</v>
      </c>
      <c r="L191" s="238"/>
      <c r="M191" s="49" t="s">
        <v>2378</v>
      </c>
      <c r="N191" s="49" t="s">
        <v>3049</v>
      </c>
    </row>
    <row r="192">
      <c r="A192" s="49">
        <f>IFERROR(__xludf.DUMMYFUNCTION("""COMPUTED_VALUE"""),46.0)</f>
        <v>46</v>
      </c>
      <c r="B192" s="49" t="str">
        <f>IFERROR(__xludf.DUMMYFUNCTION("""COMPUTED_VALUE"""),"3p")</f>
        <v>3p</v>
      </c>
      <c r="C192" s="49" t="str">
        <f>IFERROR(__xludf.DUMMYFUNCTION("""COMPUTED_VALUE"""),"02 Kühlpflichtig")</f>
        <v>02 Kühlpflichtig</v>
      </c>
      <c r="D192" s="49" t="str">
        <f>IFERROR(__xludf.DUMMYFUNCTION("""COMPUTED_VALUE"""),"Rinderhackfleischzubereitung Weiderind (300g)")</f>
        <v>Rinderhackfleischzubereitung Weiderind (300g)</v>
      </c>
      <c r="E192" s="49" t="str">
        <f>IFERROR(__xludf.DUMMYFUNCTION("""COMPUTED_VALUE"""),"PTN-11-138332-2")</f>
        <v>PTN-11-138332-2</v>
      </c>
      <c r="F192" s="49">
        <f>IFERROR(__xludf.DUMMYFUNCTION("""COMPUTED_VALUE"""),1.0)</f>
        <v>1</v>
      </c>
      <c r="G192" s="49" t="s">
        <v>2925</v>
      </c>
      <c r="H192" s="49">
        <v>17.0</v>
      </c>
      <c r="I192" s="235">
        <v>36.0</v>
      </c>
      <c r="J192" s="236">
        <v>0.0028600269179004036</v>
      </c>
      <c r="K192" s="237" t="e">
        <v>#REF!</v>
      </c>
      <c r="L192" s="238"/>
      <c r="M192" s="49" t="s">
        <v>2602</v>
      </c>
      <c r="N192" s="49" t="s">
        <v>3049</v>
      </c>
    </row>
    <row r="193">
      <c r="A193" s="49">
        <f>IFERROR(__xludf.DUMMYFUNCTION("""COMPUTED_VALUE"""),46.0)</f>
        <v>46</v>
      </c>
      <c r="B193" s="49" t="str">
        <f>IFERROR(__xludf.DUMMYFUNCTION("""COMPUTED_VALUE"""),"4p")</f>
        <v>4p</v>
      </c>
      <c r="C193" s="49" t="str">
        <f>IFERROR(__xludf.DUMMYFUNCTION("""COMPUTED_VALUE"""),"02 Kühlpflichtig")</f>
        <v>02 Kühlpflichtig</v>
      </c>
      <c r="D193" s="49" t="str">
        <f>IFERROR(__xludf.DUMMYFUNCTION("""COMPUTED_VALUE"""),"Ingwerpaste (10g)")</f>
        <v>Ingwerpaste (10g)</v>
      </c>
      <c r="E193" s="49" t="str">
        <f>IFERROR(__xludf.DUMMYFUNCTION("""COMPUTED_VALUE"""),"PRO-00-132938-3")</f>
        <v>PRO-00-132938-3</v>
      </c>
      <c r="F193" s="49">
        <f>IFERROR(__xludf.DUMMYFUNCTION("""COMPUTED_VALUE"""),1.0)</f>
        <v>1</v>
      </c>
      <c r="G193" s="49" t="s">
        <v>2926</v>
      </c>
      <c r="H193" s="49">
        <v>19.0</v>
      </c>
      <c r="I193" s="235">
        <v>750.0</v>
      </c>
      <c r="J193" s="236">
        <v>0.00319650067294751</v>
      </c>
      <c r="K193" s="237" t="e">
        <v>#REF!</v>
      </c>
      <c r="L193" s="238"/>
      <c r="M193" s="49" t="s">
        <v>2378</v>
      </c>
      <c r="N193" s="49" t="s">
        <v>3049</v>
      </c>
    </row>
    <row r="194">
      <c r="A194" s="49">
        <f>IFERROR(__xludf.DUMMYFUNCTION("""COMPUTED_VALUE"""),46.0)</f>
        <v>46</v>
      </c>
      <c r="B194" s="49" t="str">
        <f>IFERROR(__xludf.DUMMYFUNCTION("""COMPUTED_VALUE"""),"4p")</f>
        <v>4p</v>
      </c>
      <c r="C194" s="49" t="str">
        <f>IFERROR(__xludf.DUMMYFUNCTION("""COMPUTED_VALUE"""),"02 Kühlpflichtig")</f>
        <v>02 Kühlpflichtig</v>
      </c>
      <c r="D194" s="49" t="str">
        <f>IFERROR(__xludf.DUMMYFUNCTION("""COMPUTED_VALUE"""),"Rinderhackfleischzubereitung Weiderind (400g)")</f>
        <v>Rinderhackfleischzubereitung Weiderind (400g)</v>
      </c>
      <c r="E194" s="49" t="str">
        <f>IFERROR(__xludf.DUMMYFUNCTION("""COMPUTED_VALUE"""),"PTN-11-138331-2")</f>
        <v>PTN-11-138331-2</v>
      </c>
      <c r="F194" s="49">
        <f>IFERROR(__xludf.DUMMYFUNCTION("""COMPUTED_VALUE"""),1.0)</f>
        <v>1</v>
      </c>
      <c r="G194" s="49" t="s">
        <v>2926</v>
      </c>
      <c r="H194" s="49">
        <v>19.0</v>
      </c>
      <c r="I194" s="235">
        <v>36.0</v>
      </c>
      <c r="J194" s="236">
        <v>0.00319650067294751</v>
      </c>
      <c r="K194" s="237" t="e">
        <v>#REF!</v>
      </c>
      <c r="L194" s="238"/>
      <c r="M194" s="49" t="s">
        <v>2604</v>
      </c>
      <c r="N194" s="49" t="s">
        <v>3049</v>
      </c>
    </row>
    <row r="195">
      <c r="A195" s="49">
        <f>IFERROR(__xludf.DUMMYFUNCTION("""COMPUTED_VALUE"""),25.0)</f>
        <v>25</v>
      </c>
      <c r="B195" s="49" t="str">
        <f>IFERROR(__xludf.DUMMYFUNCTION("""COMPUTED_VALUE"""),"2p")</f>
        <v>2p</v>
      </c>
      <c r="C195" s="49" t="str">
        <f>IFERROR(__xludf.DUMMYFUNCTION("""COMPUTED_VALUE"""),"02 Kühlpflichtig")</f>
        <v>02 Kühlpflichtig</v>
      </c>
      <c r="D195" s="49" t="str">
        <f>IFERROR(__xludf.DUMMYFUNCTION("""COMPUTED_VALUE"""),"Beyond Meat Vegan Burger Patty (180g)")</f>
        <v>Beyond Meat Vegan Burger Patty (180g)</v>
      </c>
      <c r="E195" s="49" t="str">
        <f>IFERROR(__xludf.DUMMYFUNCTION("""COMPUTED_VALUE"""),"PTN-11-134255-2")</f>
        <v>PTN-11-134255-2</v>
      </c>
      <c r="F195" s="49">
        <f>IFERROR(__xludf.DUMMYFUNCTION("""COMPUTED_VALUE"""),1.0)</f>
        <v>1</v>
      </c>
      <c r="G195" s="49" t="s">
        <v>2828</v>
      </c>
      <c r="H195" s="49">
        <v>105.0</v>
      </c>
      <c r="I195" s="235">
        <v>10.0</v>
      </c>
      <c r="J195" s="236">
        <v>0.017664872139973083</v>
      </c>
      <c r="K195" s="237" t="e">
        <v>#REF!</v>
      </c>
      <c r="L195" s="238"/>
      <c r="M195" s="49" t="s">
        <v>2077</v>
      </c>
      <c r="N195" s="49" t="s">
        <v>3049</v>
      </c>
    </row>
    <row r="196">
      <c r="A196" s="49">
        <f>IFERROR(__xludf.DUMMYFUNCTION("""COMPUTED_VALUE"""),25.0)</f>
        <v>25</v>
      </c>
      <c r="B196" s="49" t="str">
        <f>IFERROR(__xludf.DUMMYFUNCTION("""COMPUTED_VALUE"""),"2p")</f>
        <v>2p</v>
      </c>
      <c r="C196" s="49" t="str">
        <f>IFERROR(__xludf.DUMMYFUNCTION("""COMPUTED_VALUE"""),"02 Kühlpflichtig")</f>
        <v>02 Kühlpflichtig</v>
      </c>
      <c r="D196" s="49" t="str">
        <f>IFERROR(__xludf.DUMMYFUNCTION("""COMPUTED_VALUE"""),"Kartoffelwürfel vorgegart (600g)")</f>
        <v>Kartoffelwürfel vorgegart (600g)</v>
      </c>
      <c r="E196" s="49" t="str">
        <f>IFERROR(__xludf.DUMMYFUNCTION("""COMPUTED_VALUE"""),"CON-11-90505-2")</f>
        <v>CON-11-90505-2</v>
      </c>
      <c r="F196" s="49">
        <f>IFERROR(__xludf.DUMMYFUNCTION("""COMPUTED_VALUE"""),1.0)</f>
        <v>1</v>
      </c>
      <c r="G196" s="49" t="s">
        <v>2828</v>
      </c>
      <c r="H196" s="49">
        <v>105.0</v>
      </c>
      <c r="I196" s="235">
        <v>35.0</v>
      </c>
      <c r="J196" s="236">
        <v>0.017664872139973083</v>
      </c>
      <c r="K196" s="237" t="e">
        <v>#REF!</v>
      </c>
      <c r="L196" s="238"/>
      <c r="M196" s="49" t="s">
        <v>2422</v>
      </c>
      <c r="N196" s="49" t="s">
        <v>3049</v>
      </c>
    </row>
    <row r="197">
      <c r="A197" s="49">
        <f>IFERROR(__xludf.DUMMYFUNCTION("""COMPUTED_VALUE"""),25.0)</f>
        <v>25</v>
      </c>
      <c r="B197" s="49" t="str">
        <f>IFERROR(__xludf.DUMMYFUNCTION("""COMPUTED_VALUE"""),"3p")</f>
        <v>3p</v>
      </c>
      <c r="C197" s="49" t="str">
        <f>IFERROR(__xludf.DUMMYFUNCTION("""COMPUTED_VALUE"""),"02 Kühlpflichtig")</f>
        <v>02 Kühlpflichtig</v>
      </c>
      <c r="D197" s="49" t="str">
        <f>IFERROR(__xludf.DUMMYFUNCTION("""COMPUTED_VALUE"""),"Kartoffelwürfel vorgegart (800g)")</f>
        <v>Kartoffelwürfel vorgegart (800g)</v>
      </c>
      <c r="E197" s="49" t="str">
        <f>IFERROR(__xludf.DUMMYFUNCTION("""COMPUTED_VALUE"""),"CON-11-90506-2")</f>
        <v>CON-11-90506-2</v>
      </c>
      <c r="F197" s="49">
        <f>IFERROR(__xludf.DUMMYFUNCTION("""COMPUTED_VALUE"""),1.0)</f>
        <v>1</v>
      </c>
      <c r="G197" s="49" t="s">
        <v>2830</v>
      </c>
      <c r="H197" s="49">
        <v>19.0</v>
      </c>
      <c r="I197" s="235">
        <v>25.0</v>
      </c>
      <c r="J197" s="236">
        <v>0.00319650067294751</v>
      </c>
      <c r="K197" s="237" t="e">
        <v>#REF!</v>
      </c>
      <c r="L197" s="238"/>
      <c r="M197" s="49" t="s">
        <v>2424</v>
      </c>
      <c r="N197" s="49" t="s">
        <v>3049</v>
      </c>
    </row>
    <row r="198">
      <c r="A198" s="49">
        <f>IFERROR(__xludf.DUMMYFUNCTION("""COMPUTED_VALUE"""),25.0)</f>
        <v>25</v>
      </c>
      <c r="B198" s="49" t="str">
        <f>IFERROR(__xludf.DUMMYFUNCTION("""COMPUTED_VALUE"""),"3p")</f>
        <v>3p</v>
      </c>
      <c r="C198" s="49" t="str">
        <f>IFERROR(__xludf.DUMMYFUNCTION("""COMPUTED_VALUE"""),"02 Kühlpflichtig")</f>
        <v>02 Kühlpflichtig</v>
      </c>
      <c r="D198" s="49" t="str">
        <f>IFERROR(__xludf.DUMMYFUNCTION("""COMPUTED_VALUE"""),"Beyond Meat Vegan Burger Patty (180g)")</f>
        <v>Beyond Meat Vegan Burger Patty (180g)</v>
      </c>
      <c r="E198" s="49" t="str">
        <f>IFERROR(__xludf.DUMMYFUNCTION("""COMPUTED_VALUE"""),"PTN-11-134255-2")</f>
        <v>PTN-11-134255-2</v>
      </c>
      <c r="F198" s="49">
        <f>IFERROR(__xludf.DUMMYFUNCTION("""COMPUTED_VALUE"""),2.0)</f>
        <v>2</v>
      </c>
      <c r="G198" s="49" t="s">
        <v>2830</v>
      </c>
      <c r="H198" s="49">
        <v>38.0</v>
      </c>
      <c r="I198" s="235">
        <v>10.0</v>
      </c>
      <c r="J198" s="236">
        <v>0.00639300134589502</v>
      </c>
      <c r="K198" s="237" t="e">
        <v>#REF!</v>
      </c>
      <c r="L198" s="238"/>
      <c r="M198" s="49" t="s">
        <v>2077</v>
      </c>
      <c r="N198" s="49" t="s">
        <v>3049</v>
      </c>
    </row>
    <row r="199">
      <c r="A199" s="49">
        <f>IFERROR(__xludf.DUMMYFUNCTION("""COMPUTED_VALUE"""),25.0)</f>
        <v>25</v>
      </c>
      <c r="B199" s="49" t="str">
        <f>IFERROR(__xludf.DUMMYFUNCTION("""COMPUTED_VALUE"""),"4p")</f>
        <v>4p</v>
      </c>
      <c r="C199" s="49" t="str">
        <f>IFERROR(__xludf.DUMMYFUNCTION("""COMPUTED_VALUE"""),"02 Kühlpflichtig")</f>
        <v>02 Kühlpflichtig</v>
      </c>
      <c r="D199" s="49" t="str">
        <f>IFERROR(__xludf.DUMMYFUNCTION("""COMPUTED_VALUE"""),"Kartoffelwürfel vorgegart (600g)")</f>
        <v>Kartoffelwürfel vorgegart (600g)</v>
      </c>
      <c r="E199" s="49" t="str">
        <f>IFERROR(__xludf.DUMMYFUNCTION("""COMPUTED_VALUE"""),"CON-11-90505-2")</f>
        <v>CON-11-90505-2</v>
      </c>
      <c r="F199" s="49">
        <f>IFERROR(__xludf.DUMMYFUNCTION("""COMPUTED_VALUE"""),2.0)</f>
        <v>2</v>
      </c>
      <c r="G199" s="49" t="s">
        <v>2831</v>
      </c>
      <c r="H199" s="49">
        <v>34.0</v>
      </c>
      <c r="I199" s="235">
        <v>35.0</v>
      </c>
      <c r="J199" s="236">
        <v>0.005720053835800807</v>
      </c>
      <c r="K199" s="237" t="e">
        <v>#REF!</v>
      </c>
      <c r="L199" s="238"/>
      <c r="M199" s="49" t="s">
        <v>2422</v>
      </c>
      <c r="N199" s="49" t="s">
        <v>3049</v>
      </c>
    </row>
    <row r="200">
      <c r="A200" s="49">
        <f>IFERROR(__xludf.DUMMYFUNCTION("""COMPUTED_VALUE"""),25.0)</f>
        <v>25</v>
      </c>
      <c r="B200" s="49" t="str">
        <f>IFERROR(__xludf.DUMMYFUNCTION("""COMPUTED_VALUE"""),"4p")</f>
        <v>4p</v>
      </c>
      <c r="C200" s="49" t="str">
        <f>IFERROR(__xludf.DUMMYFUNCTION("""COMPUTED_VALUE"""),"02 Kühlpflichtig")</f>
        <v>02 Kühlpflichtig</v>
      </c>
      <c r="D200" s="49" t="str">
        <f>IFERROR(__xludf.DUMMYFUNCTION("""COMPUTED_VALUE"""),"Beyond Meat Vegan Burger Patty (180g)")</f>
        <v>Beyond Meat Vegan Burger Patty (180g)</v>
      </c>
      <c r="E200" s="49" t="str">
        <f>IFERROR(__xludf.DUMMYFUNCTION("""COMPUTED_VALUE"""),"PTN-11-134255-2")</f>
        <v>PTN-11-134255-2</v>
      </c>
      <c r="F200" s="49">
        <f>IFERROR(__xludf.DUMMYFUNCTION("""COMPUTED_VALUE"""),2.0)</f>
        <v>2</v>
      </c>
      <c r="G200" s="49" t="s">
        <v>2831</v>
      </c>
      <c r="H200" s="49">
        <v>34.0</v>
      </c>
      <c r="I200" s="235">
        <v>10.0</v>
      </c>
      <c r="J200" s="236">
        <v>0.005720053835800807</v>
      </c>
      <c r="K200" s="237" t="e">
        <v>#REF!</v>
      </c>
      <c r="L200" s="238"/>
      <c r="M200" s="49" t="s">
        <v>2077</v>
      </c>
      <c r="N200" s="49" t="s">
        <v>3049</v>
      </c>
    </row>
    <row r="201">
      <c r="A201" s="49">
        <f>IFERROR(__xludf.DUMMYFUNCTION("""COMPUTED_VALUE"""),32.0)</f>
        <v>32</v>
      </c>
      <c r="B201" s="49" t="str">
        <f>IFERROR(__xludf.DUMMYFUNCTION("""COMPUTED_VALUE"""),"2p")</f>
        <v>2p</v>
      </c>
      <c r="C201" s="49" t="str">
        <f>IFERROR(__xludf.DUMMYFUNCTION("""COMPUTED_VALUE"""),"04 Assembly")</f>
        <v>04 Assembly</v>
      </c>
      <c r="D201" s="49" t="str">
        <f>IFERROR(__xludf.DUMMYFUNCTION("""COMPUTED_VALUE"""),"Libanesisches Fladenbrot (2x60g) (120g)")</f>
        <v>Libanesisches Fladenbrot (2x60g) (120g)</v>
      </c>
      <c r="E201" s="49" t="str">
        <f>IFERROR(__xludf.DUMMYFUNCTION("""COMPUTED_VALUE"""),"BAK-00-127869-3")</f>
        <v>BAK-00-127869-3</v>
      </c>
      <c r="F201" s="49">
        <f>IFERROR(__xludf.DUMMYFUNCTION("""COMPUTED_VALUE"""),1.0)</f>
        <v>1</v>
      </c>
      <c r="G201" s="49" t="s">
        <v>2858</v>
      </c>
      <c r="H201" s="49">
        <v>101.0</v>
      </c>
      <c r="I201" s="235">
        <v>30.0</v>
      </c>
      <c r="J201" s="236">
        <v>0.01699192462987887</v>
      </c>
      <c r="K201" s="237" t="e">
        <v>#REF!</v>
      </c>
      <c r="L201" s="238"/>
      <c r="M201" s="49" t="s">
        <v>2480</v>
      </c>
      <c r="N201" s="49" t="s">
        <v>3049</v>
      </c>
    </row>
    <row r="202">
      <c r="A202" s="49">
        <f>IFERROR(__xludf.DUMMYFUNCTION("""COMPUTED_VALUE"""),32.0)</f>
        <v>32</v>
      </c>
      <c r="B202" s="49" t="str">
        <f>IFERROR(__xludf.DUMMYFUNCTION("""COMPUTED_VALUE"""),"2p")</f>
        <v>2p</v>
      </c>
      <c r="C202" s="49" t="str">
        <f>IFERROR(__xludf.DUMMYFUNCTION("""COMPUTED_VALUE"""),"02 Kühlpflichtig")</f>
        <v>02 Kühlpflichtig</v>
      </c>
      <c r="D202" s="49" t="str">
        <f>IFERROR(__xludf.DUMMYFUNCTION("""COMPUTED_VALUE"""),"Veganes Schawarma auf Weizenproteinbasis (180g)")</f>
        <v>Veganes Schawarma auf Weizenproteinbasis (180g)</v>
      </c>
      <c r="E202" s="49" t="str">
        <f>IFERROR(__xludf.DUMMYFUNCTION("""COMPUTED_VALUE"""),"PTN-11-005866-3")</f>
        <v>PTN-11-005866-3</v>
      </c>
      <c r="F202" s="49">
        <f>IFERROR(__xludf.DUMMYFUNCTION("""COMPUTED_VALUE"""),1.0)</f>
        <v>1</v>
      </c>
      <c r="G202" s="49" t="s">
        <v>2858</v>
      </c>
      <c r="H202" s="49">
        <v>101.0</v>
      </c>
      <c r="I202" s="235"/>
      <c r="J202" s="236">
        <v>0.01699192462987887</v>
      </c>
      <c r="K202" s="237" t="e">
        <v>#REF!</v>
      </c>
      <c r="L202" s="238"/>
      <c r="M202" s="49" t="s">
        <v>2714</v>
      </c>
      <c r="N202" s="49" t="s">
        <v>3049</v>
      </c>
    </row>
    <row r="203">
      <c r="A203" s="49">
        <f>IFERROR(__xludf.DUMMYFUNCTION("""COMPUTED_VALUE"""),32.0)</f>
        <v>32</v>
      </c>
      <c r="B203" s="49" t="str">
        <f>IFERROR(__xludf.DUMMYFUNCTION("""COMPUTED_VALUE"""),"3p")</f>
        <v>3p</v>
      </c>
      <c r="C203" s="49" t="str">
        <f>IFERROR(__xludf.DUMMYFUNCTION("""COMPUTED_VALUE"""),"04 Assembly")</f>
        <v>04 Assembly</v>
      </c>
      <c r="D203" s="49" t="str">
        <f>IFERROR(__xludf.DUMMYFUNCTION("""COMPUTED_VALUE"""),"Libanesisches Fladenbrot (3x60g) (180g)")</f>
        <v>Libanesisches Fladenbrot (3x60g) (180g)</v>
      </c>
      <c r="E203" s="49" t="str">
        <f>IFERROR(__xludf.DUMMYFUNCTION("""COMPUTED_VALUE"""),"BAK-00-127872-3")</f>
        <v>BAK-00-127872-3</v>
      </c>
      <c r="F203" s="49">
        <f>IFERROR(__xludf.DUMMYFUNCTION("""COMPUTED_VALUE"""),1.0)</f>
        <v>1</v>
      </c>
      <c r="G203" s="49" t="s">
        <v>2860</v>
      </c>
      <c r="H203" s="49">
        <v>10.0</v>
      </c>
      <c r="I203" s="235">
        <v>20.0</v>
      </c>
      <c r="J203" s="236">
        <v>0.0016823687752355316</v>
      </c>
      <c r="K203" s="237" t="e">
        <v>#REF!</v>
      </c>
      <c r="L203" s="238"/>
      <c r="M203" s="49" t="s">
        <v>2482</v>
      </c>
      <c r="N203" s="49" t="s">
        <v>3049</v>
      </c>
    </row>
    <row r="204">
      <c r="A204" s="49">
        <f>IFERROR(__xludf.DUMMYFUNCTION("""COMPUTED_VALUE"""),32.0)</f>
        <v>32</v>
      </c>
      <c r="B204" s="49" t="str">
        <f>IFERROR(__xludf.DUMMYFUNCTION("""COMPUTED_VALUE"""),"3p")</f>
        <v>3p</v>
      </c>
      <c r="C204" s="49" t="str">
        <f>IFERROR(__xludf.DUMMYFUNCTION("""COMPUTED_VALUE"""),"02 Kühlpflichtig")</f>
        <v>02 Kühlpflichtig</v>
      </c>
      <c r="D204" s="49" t="str">
        <f>IFERROR(__xludf.DUMMYFUNCTION("""COMPUTED_VALUE"""),"Veganes Schawarma auf Weizenproteinbasis (180g)")</f>
        <v>Veganes Schawarma auf Weizenproteinbasis (180g)</v>
      </c>
      <c r="E204" s="49" t="str">
        <f>IFERROR(__xludf.DUMMYFUNCTION("""COMPUTED_VALUE"""),"PTN-11-005866-3")</f>
        <v>PTN-11-005866-3</v>
      </c>
      <c r="F204" s="49">
        <f>IFERROR(__xludf.DUMMYFUNCTION("""COMPUTED_VALUE"""),2.0)</f>
        <v>2</v>
      </c>
      <c r="G204" s="49" t="s">
        <v>2860</v>
      </c>
      <c r="H204" s="49">
        <v>20.0</v>
      </c>
      <c r="I204" s="235"/>
      <c r="J204" s="236">
        <v>0.0033647375504710633</v>
      </c>
      <c r="K204" s="237" t="e">
        <v>#REF!</v>
      </c>
      <c r="L204" s="238"/>
      <c r="M204" s="49" t="s">
        <v>2714</v>
      </c>
      <c r="N204" s="49" t="s">
        <v>3049</v>
      </c>
    </row>
    <row r="205">
      <c r="A205" s="49">
        <f>IFERROR(__xludf.DUMMYFUNCTION("""COMPUTED_VALUE"""),32.0)</f>
        <v>32</v>
      </c>
      <c r="B205" s="49" t="str">
        <f>IFERROR(__xludf.DUMMYFUNCTION("""COMPUTED_VALUE"""),"4p")</f>
        <v>4p</v>
      </c>
      <c r="C205" s="49" t="str">
        <f>IFERROR(__xludf.DUMMYFUNCTION("""COMPUTED_VALUE"""),"02 Kühlpflichtig")</f>
        <v>02 Kühlpflichtig</v>
      </c>
      <c r="D205" s="49" t="str">
        <f>IFERROR(__xludf.DUMMYFUNCTION("""COMPUTED_VALUE"""),"Veganes Schawarma auf Weizenproteinbasis (180g)")</f>
        <v>Veganes Schawarma auf Weizenproteinbasis (180g)</v>
      </c>
      <c r="E205" s="49" t="str">
        <f>IFERROR(__xludf.DUMMYFUNCTION("""COMPUTED_VALUE"""),"PTN-11-005866-3")</f>
        <v>PTN-11-005866-3</v>
      </c>
      <c r="F205" s="49">
        <f>IFERROR(__xludf.DUMMYFUNCTION("""COMPUTED_VALUE"""),2.0)</f>
        <v>2</v>
      </c>
      <c r="G205" s="49" t="s">
        <v>2861</v>
      </c>
      <c r="H205" s="49">
        <v>26.0</v>
      </c>
      <c r="I205" s="235"/>
      <c r="J205" s="236">
        <v>0.004374158815612382</v>
      </c>
      <c r="K205" s="237" t="e">
        <v>#REF!</v>
      </c>
      <c r="L205" s="238"/>
      <c r="M205" s="49" t="s">
        <v>2714</v>
      </c>
      <c r="N205" s="49" t="s">
        <v>3049</v>
      </c>
    </row>
    <row r="206">
      <c r="A206" s="49">
        <f>IFERROR(__xludf.DUMMYFUNCTION("""COMPUTED_VALUE"""),32.0)</f>
        <v>32</v>
      </c>
      <c r="B206" s="49" t="str">
        <f>IFERROR(__xludf.DUMMYFUNCTION("""COMPUTED_VALUE"""),"4p")</f>
        <v>4p</v>
      </c>
      <c r="C206" s="49" t="str">
        <f>IFERROR(__xludf.DUMMYFUNCTION("""COMPUTED_VALUE"""),"04 Assembly")</f>
        <v>04 Assembly</v>
      </c>
      <c r="D206" s="49" t="str">
        <f>IFERROR(__xludf.DUMMYFUNCTION("""COMPUTED_VALUE"""),"Libanesisches Fladenbrot (4x60g) (240g)")</f>
        <v>Libanesisches Fladenbrot (4x60g) (240g)</v>
      </c>
      <c r="E206" s="49" t="str">
        <f>IFERROR(__xludf.DUMMYFUNCTION("""COMPUTED_VALUE"""),"BAK-00-127873-3")</f>
        <v>BAK-00-127873-3</v>
      </c>
      <c r="F206" s="49">
        <f>IFERROR(__xludf.DUMMYFUNCTION("""COMPUTED_VALUE"""),1.0)</f>
        <v>1</v>
      </c>
      <c r="G206" s="49" t="s">
        <v>2861</v>
      </c>
      <c r="H206" s="49">
        <v>13.0</v>
      </c>
      <c r="I206" s="235">
        <v>18.0</v>
      </c>
      <c r="J206" s="236">
        <v>0.002187079407806191</v>
      </c>
      <c r="K206" s="237" t="e">
        <v>#REF!</v>
      </c>
      <c r="L206" s="238"/>
      <c r="M206" s="49" t="s">
        <v>2484</v>
      </c>
      <c r="N206" s="49" t="s">
        <v>3049</v>
      </c>
    </row>
    <row r="207">
      <c r="A207" s="49">
        <f>IFERROR(__xludf.DUMMYFUNCTION("""COMPUTED_VALUE"""),47.0)</f>
        <v>47</v>
      </c>
      <c r="B207" s="49" t="str">
        <f>IFERROR(__xludf.DUMMYFUNCTION("""COMPUTED_VALUE"""),"2p")</f>
        <v>2p</v>
      </c>
      <c r="C207" s="49" t="str">
        <f>IFERROR(__xludf.DUMMYFUNCTION("""COMPUTED_VALUE"""),"02 Kühlpflichtig")</f>
        <v>02 Kühlpflichtig</v>
      </c>
      <c r="D207" s="49" t="str">
        <f>IFERROR(__xludf.DUMMYFUNCTION("""COMPUTED_VALUE"""),"Hartkäse ital. Art geraspelt (20g) [VEG]")</f>
        <v>Hartkäse ital. Art geraspelt (20g) [VEG]</v>
      </c>
      <c r="E207" s="49" t="str">
        <f>IFERROR(__xludf.DUMMYFUNCTION("""COMPUTED_VALUE"""),"DAI-00-50214-2")</f>
        <v>DAI-00-50214-2</v>
      </c>
      <c r="F207" s="49">
        <f>IFERROR(__xludf.DUMMYFUNCTION("""COMPUTED_VALUE"""),1.0)</f>
        <v>1</v>
      </c>
      <c r="G207" s="49" t="s">
        <v>2928</v>
      </c>
      <c r="H207" s="49">
        <v>123.0</v>
      </c>
      <c r="I207" s="235">
        <v>440.0</v>
      </c>
      <c r="J207" s="236">
        <v>0.02069313593539704</v>
      </c>
      <c r="K207" s="237" t="e">
        <v>#REF!</v>
      </c>
      <c r="L207" s="238"/>
      <c r="M207" s="49" t="s">
        <v>2326</v>
      </c>
      <c r="N207" s="49" t="s">
        <v>3049</v>
      </c>
    </row>
    <row r="208">
      <c r="A208" s="49">
        <f>IFERROR(__xludf.DUMMYFUNCTION("""COMPUTED_VALUE"""),47.0)</f>
        <v>47</v>
      </c>
      <c r="B208" s="49" t="str">
        <f>IFERROR(__xludf.DUMMYFUNCTION("""COMPUTED_VALUE"""),"2p")</f>
        <v>2p</v>
      </c>
      <c r="C208" s="49" t="str">
        <f>IFERROR(__xludf.DUMMYFUNCTION("""COMPUTED_VALUE"""),"02 Kühlpflichtig")</f>
        <v>02 Kühlpflichtig</v>
      </c>
      <c r="D208" s="49" t="str">
        <f>IFERROR(__xludf.DUMMYFUNCTION("""COMPUTED_VALUE"""),"Hartkäse ital. Art gerieben (40g) [VEG]")</f>
        <v>Hartkäse ital. Art gerieben (40g) [VEG]</v>
      </c>
      <c r="E208" s="49" t="str">
        <f>IFERROR(__xludf.DUMMYFUNCTION("""COMPUTED_VALUE"""),"DAI-00-10141-2")</f>
        <v>DAI-00-10141-2</v>
      </c>
      <c r="F208" s="49">
        <f>IFERROR(__xludf.DUMMYFUNCTION("""COMPUTED_VALUE"""),1.0)</f>
        <v>1</v>
      </c>
      <c r="G208" s="49" t="s">
        <v>2928</v>
      </c>
      <c r="H208" s="49">
        <v>123.0</v>
      </c>
      <c r="I208" s="235">
        <v>150.0</v>
      </c>
      <c r="J208" s="236">
        <v>0.02069313593539704</v>
      </c>
      <c r="K208" s="237" t="e">
        <v>#REF!</v>
      </c>
      <c r="L208" s="238"/>
      <c r="M208" s="49" t="s">
        <v>2332</v>
      </c>
      <c r="N208" s="49" t="s">
        <v>3049</v>
      </c>
    </row>
    <row r="209">
      <c r="A209" s="49">
        <f>IFERROR(__xludf.DUMMYFUNCTION("""COMPUTED_VALUE"""),47.0)</f>
        <v>47</v>
      </c>
      <c r="B209" s="49" t="str">
        <f>IFERROR(__xludf.DUMMYFUNCTION("""COMPUTED_VALUE"""),"2p")</f>
        <v>2p</v>
      </c>
      <c r="C209" s="49" t="str">
        <f>IFERROR(__xludf.DUMMYFUNCTION("""COMPUTED_VALUE"""),"02 Kühlpflichtig")</f>
        <v>02 Kühlpflichtig</v>
      </c>
      <c r="D209" s="49" t="str">
        <f>IFERROR(__xludf.DUMMYFUNCTION("""COMPUTED_VALUE"""),"Bacon Streifen (100g) [QS]")</f>
        <v>Bacon Streifen (100g) [QS]</v>
      </c>
      <c r="E209" s="49" t="str">
        <f>IFERROR(__xludf.DUMMYFUNCTION("""COMPUTED_VALUE"""),"PTN-11-10001-2")</f>
        <v>PTN-11-10001-2</v>
      </c>
      <c r="F209" s="49">
        <f>IFERROR(__xludf.DUMMYFUNCTION("""COMPUTED_VALUE"""),1.0)</f>
        <v>1</v>
      </c>
      <c r="G209" s="49" t="s">
        <v>2928</v>
      </c>
      <c r="H209" s="49">
        <v>123.0</v>
      </c>
      <c r="I209" s="235">
        <v>90.0</v>
      </c>
      <c r="J209" s="236">
        <v>0.02069313593539704</v>
      </c>
      <c r="K209" s="237" t="e">
        <v>#REF!</v>
      </c>
      <c r="L209" s="238"/>
      <c r="M209" s="49" t="s">
        <v>2059</v>
      </c>
      <c r="N209" s="49" t="s">
        <v>3049</v>
      </c>
    </row>
    <row r="210">
      <c r="A210" s="49">
        <f>IFERROR(__xludf.DUMMYFUNCTION("""COMPUTED_VALUE"""),47.0)</f>
        <v>47</v>
      </c>
      <c r="B210" s="49" t="str">
        <f>IFERROR(__xludf.DUMMYFUNCTION("""COMPUTED_VALUE"""),"2p")</f>
        <v>2p</v>
      </c>
      <c r="C210" s="49" t="str">
        <f>IFERROR(__xludf.DUMMYFUNCTION("""COMPUTED_VALUE"""),"04 Assembly")</f>
        <v>04 Assembly</v>
      </c>
      <c r="D210" s="49" t="str">
        <f>IFERROR(__xludf.DUMMYFUNCTION("""COMPUTED_VALUE"""),"Veltins Sampling 275ml - paired with recipes")</f>
        <v>Veltins Sampling 275ml - paired with recipes</v>
      </c>
      <c r="E210" s="49" t="str">
        <f>IFERROR(__xludf.DUMMYFUNCTION("""COMPUTED_VALUE"""),"BEV-00-146861-5")</f>
        <v>BEV-00-146861-5</v>
      </c>
      <c r="F210" s="49">
        <f>IFERROR(__xludf.DUMMYFUNCTION("""COMPUTED_VALUE"""),1.0)</f>
        <v>1</v>
      </c>
      <c r="G210" s="49" t="s">
        <v>2928</v>
      </c>
      <c r="H210" s="49">
        <v>123.0</v>
      </c>
      <c r="I210" s="235">
        <v>24.0</v>
      </c>
      <c r="J210" s="236">
        <v>0.02069313593539704</v>
      </c>
      <c r="K210" s="237" t="e">
        <v>#REF!</v>
      </c>
      <c r="L210" s="238"/>
      <c r="M210" s="49" t="s">
        <v>2716</v>
      </c>
      <c r="N210" s="49" t="s">
        <v>3049</v>
      </c>
    </row>
    <row r="211">
      <c r="A211" s="49">
        <f>IFERROR(__xludf.DUMMYFUNCTION("""COMPUTED_VALUE"""),47.0)</f>
        <v>47</v>
      </c>
      <c r="B211" s="49" t="str">
        <f>IFERROR(__xludf.DUMMYFUNCTION("""COMPUTED_VALUE"""),"3p")</f>
        <v>3p</v>
      </c>
      <c r="C211" s="49" t="str">
        <f>IFERROR(__xludf.DUMMYFUNCTION("""COMPUTED_VALUE"""),"02 Kühlpflichtig")</f>
        <v>02 Kühlpflichtig</v>
      </c>
      <c r="D211" s="49" t="str">
        <f>IFERROR(__xludf.DUMMYFUNCTION("""COMPUTED_VALUE"""),"Hartkäse ital. Art geraspelt (40g) [VEG]")</f>
        <v>Hartkäse ital. Art geraspelt (40g) [VEG]</v>
      </c>
      <c r="E211" s="49" t="str">
        <f>IFERROR(__xludf.DUMMYFUNCTION("""COMPUTED_VALUE"""),"DAI-00-50215-2")</f>
        <v>DAI-00-50215-2</v>
      </c>
      <c r="F211" s="49">
        <f>IFERROR(__xludf.DUMMYFUNCTION("""COMPUTED_VALUE"""),1.0)</f>
        <v>1</v>
      </c>
      <c r="G211" s="49" t="s">
        <v>2930</v>
      </c>
      <c r="H211" s="49">
        <v>37.0</v>
      </c>
      <c r="I211" s="235">
        <v>200.0</v>
      </c>
      <c r="J211" s="236">
        <v>0.006224764468371467</v>
      </c>
      <c r="K211" s="237" t="e">
        <v>#REF!</v>
      </c>
      <c r="L211" s="238"/>
      <c r="M211" s="49" t="s">
        <v>2328</v>
      </c>
      <c r="N211" s="49" t="s">
        <v>3049</v>
      </c>
    </row>
    <row r="212">
      <c r="A212" s="49">
        <f>IFERROR(__xludf.DUMMYFUNCTION("""COMPUTED_VALUE"""),47.0)</f>
        <v>47</v>
      </c>
      <c r="B212" s="49" t="str">
        <f>IFERROR(__xludf.DUMMYFUNCTION("""COMPUTED_VALUE"""),"3p")</f>
        <v>3p</v>
      </c>
      <c r="C212" s="49" t="str">
        <f>IFERROR(__xludf.DUMMYFUNCTION("""COMPUTED_VALUE"""),"02 Kühlpflichtig")</f>
        <v>02 Kühlpflichtig</v>
      </c>
      <c r="D212" s="49" t="str">
        <f>IFERROR(__xludf.DUMMYFUNCTION("""COMPUTED_VALUE"""),"Bacon Streifen (100g) [QS]")</f>
        <v>Bacon Streifen (100g) [QS]</v>
      </c>
      <c r="E212" s="49" t="str">
        <f>IFERROR(__xludf.DUMMYFUNCTION("""COMPUTED_VALUE"""),"PTN-11-10001-2")</f>
        <v>PTN-11-10001-2</v>
      </c>
      <c r="F212" s="49">
        <f>IFERROR(__xludf.DUMMYFUNCTION("""COMPUTED_VALUE"""),1.0)</f>
        <v>1</v>
      </c>
      <c r="G212" s="49" t="s">
        <v>2930</v>
      </c>
      <c r="H212" s="49">
        <v>37.0</v>
      </c>
      <c r="I212" s="235">
        <v>90.0</v>
      </c>
      <c r="J212" s="236">
        <v>0.006224764468371467</v>
      </c>
      <c r="K212" s="237" t="e">
        <v>#REF!</v>
      </c>
      <c r="L212" s="238"/>
      <c r="M212" s="49" t="s">
        <v>2059</v>
      </c>
      <c r="N212" s="49" t="s">
        <v>3049</v>
      </c>
    </row>
    <row r="213">
      <c r="A213" s="49">
        <f>IFERROR(__xludf.DUMMYFUNCTION("""COMPUTED_VALUE"""),47.0)</f>
        <v>47</v>
      </c>
      <c r="B213" s="49" t="str">
        <f>IFERROR(__xludf.DUMMYFUNCTION("""COMPUTED_VALUE"""),"3p")</f>
        <v>3p</v>
      </c>
      <c r="C213" s="49" t="str">
        <f>IFERROR(__xludf.DUMMYFUNCTION("""COMPUTED_VALUE"""),"02 Kühlpflichtig")</f>
        <v>02 Kühlpflichtig</v>
      </c>
      <c r="D213" s="49" t="str">
        <f>IFERROR(__xludf.DUMMYFUNCTION("""COMPUTED_VALUE"""),"Hartkäse ital. Art gerieben (20g) [VEG]")</f>
        <v>Hartkäse ital. Art gerieben (20g) [VEG]</v>
      </c>
      <c r="E213" s="49" t="str">
        <f>IFERROR(__xludf.DUMMYFUNCTION("""COMPUTED_VALUE"""),"DAI-00-50213-2")</f>
        <v>DAI-00-50213-2</v>
      </c>
      <c r="F213" s="49">
        <f>IFERROR(__xludf.DUMMYFUNCTION("""COMPUTED_VALUE"""),1.0)</f>
        <v>1</v>
      </c>
      <c r="G213" s="49" t="s">
        <v>2930</v>
      </c>
      <c r="H213" s="49">
        <v>37.0</v>
      </c>
      <c r="I213" s="235">
        <v>440.0</v>
      </c>
      <c r="J213" s="236">
        <v>0.006224764468371467</v>
      </c>
      <c r="K213" s="237" t="e">
        <v>#REF!</v>
      </c>
      <c r="L213" s="238"/>
      <c r="M213" s="49" t="s">
        <v>2330</v>
      </c>
      <c r="N213" s="49" t="s">
        <v>3049</v>
      </c>
    </row>
    <row r="214">
      <c r="A214" s="49">
        <f>IFERROR(__xludf.DUMMYFUNCTION("""COMPUTED_VALUE"""),47.0)</f>
        <v>47</v>
      </c>
      <c r="B214" s="49" t="str">
        <f>IFERROR(__xludf.DUMMYFUNCTION("""COMPUTED_VALUE"""),"3p")</f>
        <v>3p</v>
      </c>
      <c r="C214" s="49" t="str">
        <f>IFERROR(__xludf.DUMMYFUNCTION("""COMPUTED_VALUE"""),"02 Kühlpflichtig")</f>
        <v>02 Kühlpflichtig</v>
      </c>
      <c r="D214" s="49" t="str">
        <f>IFERROR(__xludf.DUMMYFUNCTION("""COMPUTED_VALUE"""),"Hartkäse ital. Art gerieben (40g) [VEG]")</f>
        <v>Hartkäse ital. Art gerieben (40g) [VEG]</v>
      </c>
      <c r="E214" s="49" t="str">
        <f>IFERROR(__xludf.DUMMYFUNCTION("""COMPUTED_VALUE"""),"DAI-00-10141-2")</f>
        <v>DAI-00-10141-2</v>
      </c>
      <c r="F214" s="49">
        <f>IFERROR(__xludf.DUMMYFUNCTION("""COMPUTED_VALUE"""),1.0)</f>
        <v>1</v>
      </c>
      <c r="G214" s="49" t="s">
        <v>2930</v>
      </c>
      <c r="H214" s="49">
        <v>37.0</v>
      </c>
      <c r="I214" s="235">
        <v>150.0</v>
      </c>
      <c r="J214" s="236">
        <v>0.006224764468371467</v>
      </c>
      <c r="K214" s="237" t="e">
        <v>#REF!</v>
      </c>
      <c r="L214" s="238"/>
      <c r="M214" s="49" t="s">
        <v>2332</v>
      </c>
      <c r="N214" s="49" t="s">
        <v>3049</v>
      </c>
    </row>
    <row r="215">
      <c r="A215" s="49">
        <f>IFERROR(__xludf.DUMMYFUNCTION("""COMPUTED_VALUE"""),47.0)</f>
        <v>47</v>
      </c>
      <c r="B215" s="49" t="str">
        <f>IFERROR(__xludf.DUMMYFUNCTION("""COMPUTED_VALUE"""),"3p")</f>
        <v>3p</v>
      </c>
      <c r="C215" s="49" t="str">
        <f>IFERROR(__xludf.DUMMYFUNCTION("""COMPUTED_VALUE"""),"02 Kühlpflichtig")</f>
        <v>02 Kühlpflichtig</v>
      </c>
      <c r="D215" s="49" t="str">
        <f>IFERROR(__xludf.DUMMYFUNCTION("""COMPUTED_VALUE"""),"Bacon Streifen (80g) [QS]")</f>
        <v>Bacon Streifen (80g) [QS]</v>
      </c>
      <c r="E215" s="49" t="str">
        <f>IFERROR(__xludf.DUMMYFUNCTION("""COMPUTED_VALUE"""),"PTN-11-90560-2")</f>
        <v>PTN-11-90560-2</v>
      </c>
      <c r="F215" s="49">
        <f>IFERROR(__xludf.DUMMYFUNCTION("""COMPUTED_VALUE"""),1.0)</f>
        <v>1</v>
      </c>
      <c r="G215" s="49" t="s">
        <v>2930</v>
      </c>
      <c r="H215" s="49">
        <v>37.0</v>
      </c>
      <c r="I215" s="235">
        <v>90.0</v>
      </c>
      <c r="J215" s="236">
        <v>0.006224764468371467</v>
      </c>
      <c r="K215" s="237" t="e">
        <v>#REF!</v>
      </c>
      <c r="L215" s="238"/>
      <c r="M215" s="49" t="s">
        <v>2061</v>
      </c>
      <c r="N215" s="49" t="s">
        <v>3049</v>
      </c>
    </row>
    <row r="216">
      <c r="A216" s="49">
        <f>IFERROR(__xludf.DUMMYFUNCTION("""COMPUTED_VALUE"""),47.0)</f>
        <v>47</v>
      </c>
      <c r="B216" s="49" t="str">
        <f>IFERROR(__xludf.DUMMYFUNCTION("""COMPUTED_VALUE"""),"3p")</f>
        <v>3p</v>
      </c>
      <c r="C216" s="49" t="str">
        <f>IFERROR(__xludf.DUMMYFUNCTION("""COMPUTED_VALUE"""),"04 Assembly")</f>
        <v>04 Assembly</v>
      </c>
      <c r="D216" s="49" t="str">
        <f>IFERROR(__xludf.DUMMYFUNCTION("""COMPUTED_VALUE"""),"Veltins Sampling 275ml - paired with recipes")</f>
        <v>Veltins Sampling 275ml - paired with recipes</v>
      </c>
      <c r="E216" s="49" t="str">
        <f>IFERROR(__xludf.DUMMYFUNCTION("""COMPUTED_VALUE"""),"BEV-00-146861-5")</f>
        <v>BEV-00-146861-5</v>
      </c>
      <c r="F216" s="49">
        <f>IFERROR(__xludf.DUMMYFUNCTION("""COMPUTED_VALUE"""),1.0)</f>
        <v>1</v>
      </c>
      <c r="G216" s="49" t="s">
        <v>2930</v>
      </c>
      <c r="H216" s="49">
        <v>37.0</v>
      </c>
      <c r="I216" s="235">
        <v>24.0</v>
      </c>
      <c r="J216" s="236">
        <v>0.006224764468371467</v>
      </c>
      <c r="K216" s="237" t="e">
        <v>#REF!</v>
      </c>
      <c r="L216" s="238"/>
      <c r="M216" s="49" t="s">
        <v>2716</v>
      </c>
      <c r="N216" s="49" t="s">
        <v>3049</v>
      </c>
    </row>
    <row r="217">
      <c r="A217" s="49">
        <f>IFERROR(__xludf.DUMMYFUNCTION("""COMPUTED_VALUE"""),47.0)</f>
        <v>47</v>
      </c>
      <c r="B217" s="49" t="str">
        <f>IFERROR(__xludf.DUMMYFUNCTION("""COMPUTED_VALUE"""),"4p")</f>
        <v>4p</v>
      </c>
      <c r="C217" s="49" t="str">
        <f>IFERROR(__xludf.DUMMYFUNCTION("""COMPUTED_VALUE"""),"02 Kühlpflichtig")</f>
        <v>02 Kühlpflichtig</v>
      </c>
      <c r="D217" s="49" t="str">
        <f>IFERROR(__xludf.DUMMYFUNCTION("""COMPUTED_VALUE"""),"Hartkäse ital. Art geraspelt (40g) [VEG]")</f>
        <v>Hartkäse ital. Art geraspelt (40g) [VEG]</v>
      </c>
      <c r="E217" s="49" t="str">
        <f>IFERROR(__xludf.DUMMYFUNCTION("""COMPUTED_VALUE"""),"DAI-00-50215-2")</f>
        <v>DAI-00-50215-2</v>
      </c>
      <c r="F217" s="49">
        <f>IFERROR(__xludf.DUMMYFUNCTION("""COMPUTED_VALUE"""),1.0)</f>
        <v>1</v>
      </c>
      <c r="G217" s="49" t="s">
        <v>2931</v>
      </c>
      <c r="H217" s="49">
        <v>25.0</v>
      </c>
      <c r="I217" s="235">
        <v>200.0</v>
      </c>
      <c r="J217" s="236">
        <v>0.004205921938088829</v>
      </c>
      <c r="K217" s="237" t="e">
        <v>#REF!</v>
      </c>
      <c r="L217" s="238"/>
      <c r="M217" s="49" t="s">
        <v>2328</v>
      </c>
      <c r="N217" s="49" t="s">
        <v>3049</v>
      </c>
    </row>
    <row r="218">
      <c r="A218" s="49">
        <f>IFERROR(__xludf.DUMMYFUNCTION("""COMPUTED_VALUE"""),47.0)</f>
        <v>47</v>
      </c>
      <c r="B218" s="49" t="str">
        <f>IFERROR(__xludf.DUMMYFUNCTION("""COMPUTED_VALUE"""),"4p")</f>
        <v>4p</v>
      </c>
      <c r="C218" s="49" t="str">
        <f>IFERROR(__xludf.DUMMYFUNCTION("""COMPUTED_VALUE"""),"02 Kühlpflichtig")</f>
        <v>02 Kühlpflichtig</v>
      </c>
      <c r="D218" s="49" t="str">
        <f>IFERROR(__xludf.DUMMYFUNCTION("""COMPUTED_VALUE"""),"Bacon Streifen (100g) [QS]")</f>
        <v>Bacon Streifen (100g) [QS]</v>
      </c>
      <c r="E218" s="49" t="str">
        <f>IFERROR(__xludf.DUMMYFUNCTION("""COMPUTED_VALUE"""),"PTN-11-10001-2")</f>
        <v>PTN-11-10001-2</v>
      </c>
      <c r="F218" s="49">
        <f>IFERROR(__xludf.DUMMYFUNCTION("""COMPUTED_VALUE"""),2.0)</f>
        <v>2</v>
      </c>
      <c r="G218" s="49" t="s">
        <v>2931</v>
      </c>
      <c r="H218" s="49">
        <v>50.0</v>
      </c>
      <c r="I218" s="235">
        <v>90.0</v>
      </c>
      <c r="J218" s="236">
        <v>0.008411843876177659</v>
      </c>
      <c r="K218" s="237" t="e">
        <v>#REF!</v>
      </c>
      <c r="L218" s="238"/>
      <c r="M218" s="49" t="s">
        <v>2059</v>
      </c>
      <c r="N218" s="49" t="s">
        <v>3049</v>
      </c>
    </row>
    <row r="219">
      <c r="A219" s="49">
        <f>IFERROR(__xludf.DUMMYFUNCTION("""COMPUTED_VALUE"""),47.0)</f>
        <v>47</v>
      </c>
      <c r="B219" s="49" t="str">
        <f>IFERROR(__xludf.DUMMYFUNCTION("""COMPUTED_VALUE"""),"4p")</f>
        <v>4p</v>
      </c>
      <c r="C219" s="49" t="str">
        <f>IFERROR(__xludf.DUMMYFUNCTION("""COMPUTED_VALUE"""),"02 Kühlpflichtig")</f>
        <v>02 Kühlpflichtig</v>
      </c>
      <c r="D219" s="49" t="str">
        <f>IFERROR(__xludf.DUMMYFUNCTION("""COMPUTED_VALUE"""),"Hartkäse ital. Art gerieben (40g) [VEG]")</f>
        <v>Hartkäse ital. Art gerieben (40g) [VEG]</v>
      </c>
      <c r="E219" s="49" t="str">
        <f>IFERROR(__xludf.DUMMYFUNCTION("""COMPUTED_VALUE"""),"DAI-00-10141-2")</f>
        <v>DAI-00-10141-2</v>
      </c>
      <c r="F219" s="49">
        <f>IFERROR(__xludf.DUMMYFUNCTION("""COMPUTED_VALUE"""),2.0)</f>
        <v>2</v>
      </c>
      <c r="G219" s="49" t="s">
        <v>2931</v>
      </c>
      <c r="H219" s="49">
        <v>50.0</v>
      </c>
      <c r="I219" s="235">
        <v>150.0</v>
      </c>
      <c r="J219" s="236">
        <v>0.008411843876177659</v>
      </c>
      <c r="K219" s="237" t="e">
        <v>#REF!</v>
      </c>
      <c r="L219" s="238"/>
      <c r="M219" s="49" t="s">
        <v>2332</v>
      </c>
      <c r="N219" s="49" t="s">
        <v>3049</v>
      </c>
    </row>
    <row r="220">
      <c r="A220" s="49">
        <f>IFERROR(__xludf.DUMMYFUNCTION("""COMPUTED_VALUE"""),47.0)</f>
        <v>47</v>
      </c>
      <c r="B220" s="49" t="str">
        <f>IFERROR(__xludf.DUMMYFUNCTION("""COMPUTED_VALUE"""),"4p")</f>
        <v>4p</v>
      </c>
      <c r="C220" s="49" t="str">
        <f>IFERROR(__xludf.DUMMYFUNCTION("""COMPUTED_VALUE"""),"04 Assembly")</f>
        <v>04 Assembly</v>
      </c>
      <c r="D220" s="49" t="str">
        <f>IFERROR(__xludf.DUMMYFUNCTION("""COMPUTED_VALUE"""),"Veltins Sampling 275ml - paired with recipes")</f>
        <v>Veltins Sampling 275ml - paired with recipes</v>
      </c>
      <c r="E220" s="49" t="str">
        <f>IFERROR(__xludf.DUMMYFUNCTION("""COMPUTED_VALUE"""),"BEV-00-146861-5")</f>
        <v>BEV-00-146861-5</v>
      </c>
      <c r="F220" s="49">
        <f>IFERROR(__xludf.DUMMYFUNCTION("""COMPUTED_VALUE"""),1.0)</f>
        <v>1</v>
      </c>
      <c r="G220" s="49" t="s">
        <v>2931</v>
      </c>
      <c r="H220" s="49">
        <v>25.0</v>
      </c>
      <c r="I220" s="235">
        <v>24.0</v>
      </c>
      <c r="J220" s="236">
        <v>0.004205921938088829</v>
      </c>
      <c r="K220" s="237" t="e">
        <v>#REF!</v>
      </c>
      <c r="L220" s="238"/>
      <c r="M220" s="49" t="s">
        <v>2716</v>
      </c>
      <c r="N220" s="49" t="s">
        <v>3049</v>
      </c>
    </row>
    <row r="221">
      <c r="A221" s="49">
        <f>IFERROR(__xludf.DUMMYFUNCTION("""COMPUTED_VALUE"""),44.0)</f>
        <v>44</v>
      </c>
      <c r="B221" s="49" t="str">
        <f>IFERROR(__xludf.DUMMYFUNCTION("""COMPUTED_VALUE"""),"2p")</f>
        <v>2p</v>
      </c>
      <c r="C221" s="49" t="str">
        <f>IFERROR(__xludf.DUMMYFUNCTION("""COMPUTED_VALUE"""),"02 Kühlpflichtig")</f>
        <v>02 Kühlpflichtig</v>
      </c>
      <c r="D221" s="49" t="str">
        <f>IFERROR(__xludf.DUMMYFUNCTION("""COMPUTED_VALUE"""),"Hartkäse ital. Art geraspelt (40g) [VEG]")</f>
        <v>Hartkäse ital. Art geraspelt (40g) [VEG]</v>
      </c>
      <c r="E221" s="49" t="str">
        <f>IFERROR(__xludf.DUMMYFUNCTION("""COMPUTED_VALUE"""),"DAI-00-50215-2")</f>
        <v>DAI-00-50215-2</v>
      </c>
      <c r="F221" s="49">
        <f>IFERROR(__xludf.DUMMYFUNCTION("""COMPUTED_VALUE"""),1.0)</f>
        <v>1</v>
      </c>
      <c r="G221" s="49" t="s">
        <v>2913</v>
      </c>
      <c r="H221" s="49">
        <v>91.0</v>
      </c>
      <c r="I221" s="235">
        <v>200.0</v>
      </c>
      <c r="J221" s="236">
        <v>0.015309555854643338</v>
      </c>
      <c r="K221" s="237" t="e">
        <v>#REF!</v>
      </c>
      <c r="L221" s="238"/>
      <c r="M221" s="49" t="s">
        <v>2328</v>
      </c>
      <c r="N221" s="49" t="s">
        <v>3049</v>
      </c>
    </row>
    <row r="222">
      <c r="A222" s="49">
        <f>IFERROR(__xludf.DUMMYFUNCTION("""COMPUTED_VALUE"""),44.0)</f>
        <v>44</v>
      </c>
      <c r="B222" s="49" t="str">
        <f>IFERROR(__xludf.DUMMYFUNCTION("""COMPUTED_VALUE"""),"3p")</f>
        <v>3p</v>
      </c>
      <c r="C222" s="49" t="str">
        <f>IFERROR(__xludf.DUMMYFUNCTION("""COMPUTED_VALUE"""),"02 Kühlpflichtig")</f>
        <v>02 Kühlpflichtig</v>
      </c>
      <c r="D222" s="49" t="str">
        <f>IFERROR(__xludf.DUMMYFUNCTION("""COMPUTED_VALUE"""),"Hartkäse ital. Art geraspelt (40g) [VEG]")</f>
        <v>Hartkäse ital. Art geraspelt (40g) [VEG]</v>
      </c>
      <c r="E222" s="49" t="str">
        <f>IFERROR(__xludf.DUMMYFUNCTION("""COMPUTED_VALUE"""),"DAI-00-50215-2")</f>
        <v>DAI-00-50215-2</v>
      </c>
      <c r="F222" s="49">
        <f>IFERROR(__xludf.DUMMYFUNCTION("""COMPUTED_VALUE"""),2.0)</f>
        <v>2</v>
      </c>
      <c r="G222" s="49" t="s">
        <v>2915</v>
      </c>
      <c r="H222" s="49">
        <v>50.0</v>
      </c>
      <c r="I222" s="235">
        <v>200.0</v>
      </c>
      <c r="J222" s="236">
        <v>0.008411843876177659</v>
      </c>
      <c r="K222" s="237" t="e">
        <v>#REF!</v>
      </c>
      <c r="L222" s="238"/>
      <c r="M222" s="49" t="s">
        <v>2328</v>
      </c>
      <c r="N222" s="49" t="s">
        <v>3049</v>
      </c>
    </row>
    <row r="223">
      <c r="A223" s="49">
        <f>IFERROR(__xludf.DUMMYFUNCTION("""COMPUTED_VALUE"""),44.0)</f>
        <v>44</v>
      </c>
      <c r="B223" s="49" t="str">
        <f>IFERROR(__xludf.DUMMYFUNCTION("""COMPUTED_VALUE"""),"4p")</f>
        <v>4p</v>
      </c>
      <c r="C223" s="49" t="str">
        <f>IFERROR(__xludf.DUMMYFUNCTION("""COMPUTED_VALUE"""),"02 Kühlpflichtig")</f>
        <v>02 Kühlpflichtig</v>
      </c>
      <c r="D223" s="49" t="str">
        <f>IFERROR(__xludf.DUMMYFUNCTION("""COMPUTED_VALUE"""),"Hartkäse ital. Art geraspelt (40g) [VEG]")</f>
        <v>Hartkäse ital. Art geraspelt (40g) [VEG]</v>
      </c>
      <c r="E223" s="49" t="str">
        <f>IFERROR(__xludf.DUMMYFUNCTION("""COMPUTED_VALUE"""),"DAI-00-50215-2")</f>
        <v>DAI-00-50215-2</v>
      </c>
      <c r="F223" s="49">
        <f>IFERROR(__xludf.DUMMYFUNCTION("""COMPUTED_VALUE"""),2.0)</f>
        <v>2</v>
      </c>
      <c r="G223" s="49" t="s">
        <v>2916</v>
      </c>
      <c r="H223" s="49">
        <v>40.0</v>
      </c>
      <c r="I223" s="235">
        <v>200.0</v>
      </c>
      <c r="J223" s="236">
        <v>0.006729475100942127</v>
      </c>
      <c r="K223" s="237" t="e">
        <v>#REF!</v>
      </c>
      <c r="L223" s="238"/>
      <c r="M223" s="49" t="s">
        <v>2328</v>
      </c>
      <c r="N223" s="49" t="s">
        <v>3049</v>
      </c>
    </row>
    <row r="224">
      <c r="A224" s="49">
        <f>IFERROR(__xludf.DUMMYFUNCTION("""COMPUTED_VALUE"""),39.0)</f>
        <v>39</v>
      </c>
      <c r="B224" s="49" t="str">
        <f>IFERROR(__xludf.DUMMYFUNCTION("""COMPUTED_VALUE"""),"2p")</f>
        <v>2p</v>
      </c>
      <c r="C224" s="49" t="str">
        <f>IFERROR(__xludf.DUMMYFUNCTION("""COMPUTED_VALUE"""),"02 Kühlpflichtig")</f>
        <v>02 Kühlpflichtig</v>
      </c>
      <c r="D224" s="49" t="str">
        <f>IFERROR(__xludf.DUMMYFUNCTION("""COMPUTED_VALUE"""),"Pangasius/Basa fillet (240g)")</f>
        <v>Pangasius/Basa fillet (240g)</v>
      </c>
      <c r="E224" s="49" t="str">
        <f>IFERROR(__xludf.DUMMYFUNCTION("""COMPUTED_VALUE"""),"PTN-11-129416-1")</f>
        <v>PTN-11-129416-1</v>
      </c>
      <c r="F224" s="49">
        <f>IFERROR(__xludf.DUMMYFUNCTION("""COMPUTED_VALUE"""),1.0)</f>
        <v>1</v>
      </c>
      <c r="G224" s="49" t="s">
        <v>2893</v>
      </c>
      <c r="H224" s="49">
        <v>99.0</v>
      </c>
      <c r="I224" s="235">
        <v>27.0</v>
      </c>
      <c r="J224" s="236">
        <v>0.016655450874831765</v>
      </c>
      <c r="K224" s="237" t="e">
        <v>#REF!</v>
      </c>
      <c r="L224" s="238"/>
      <c r="M224" s="49" t="s">
        <v>2538</v>
      </c>
      <c r="N224" s="49" t="s">
        <v>3049</v>
      </c>
    </row>
    <row r="225">
      <c r="A225" s="49">
        <f>IFERROR(__xludf.DUMMYFUNCTION("""COMPUTED_VALUE"""),39.0)</f>
        <v>39</v>
      </c>
      <c r="B225" s="49" t="str">
        <f>IFERROR(__xludf.DUMMYFUNCTION("""COMPUTED_VALUE"""),"2p")</f>
        <v>2p</v>
      </c>
      <c r="C225" s="49" t="str">
        <f>IFERROR(__xludf.DUMMYFUNCTION("""COMPUTED_VALUE"""),"02 Kühlpflichtig")</f>
        <v>02 Kühlpflichtig</v>
      </c>
      <c r="D225" s="49" t="str">
        <f>IFERROR(__xludf.DUMMYFUNCTION("""COMPUTED_VALUE"""),"Ravigote Sauce (80g)")</f>
        <v>Ravigote Sauce (80g)</v>
      </c>
      <c r="E225" s="49" t="str">
        <f>IFERROR(__xludf.DUMMYFUNCTION("""COMPUTED_VALUE"""),"PRO-00-134515-3")</f>
        <v>PRO-00-134515-3</v>
      </c>
      <c r="F225" s="49">
        <f>IFERROR(__xludf.DUMMYFUNCTION("""COMPUTED_VALUE"""),1.0)</f>
        <v>1</v>
      </c>
      <c r="G225" s="49" t="s">
        <v>2893</v>
      </c>
      <c r="H225" s="49">
        <v>99.0</v>
      </c>
      <c r="I225" s="235">
        <v>120.0</v>
      </c>
      <c r="J225" s="236">
        <v>0.016655450874831765</v>
      </c>
      <c r="K225" s="237" t="e">
        <v>#REF!</v>
      </c>
      <c r="L225" s="238"/>
      <c r="M225" s="49" t="s">
        <v>2592</v>
      </c>
      <c r="N225" s="49" t="s">
        <v>3049</v>
      </c>
    </row>
    <row r="226">
      <c r="A226" s="49">
        <f>IFERROR(__xludf.DUMMYFUNCTION("""COMPUTED_VALUE"""),39.0)</f>
        <v>39</v>
      </c>
      <c r="B226" s="49" t="str">
        <f>IFERROR(__xludf.DUMMYFUNCTION("""COMPUTED_VALUE"""),"3p")</f>
        <v>3p</v>
      </c>
      <c r="C226" s="49" t="str">
        <f>IFERROR(__xludf.DUMMYFUNCTION("""COMPUTED_VALUE"""),"02 Kühlpflichtig")</f>
        <v>02 Kühlpflichtig</v>
      </c>
      <c r="D226" s="49" t="str">
        <f>IFERROR(__xludf.DUMMYFUNCTION("""COMPUTED_VALUE"""),"Pangasius/Basa fillet (360g)")</f>
        <v>Pangasius/Basa fillet (360g)</v>
      </c>
      <c r="E226" s="49" t="str">
        <f>IFERROR(__xludf.DUMMYFUNCTION("""COMPUTED_VALUE"""),"PTN-11-129417-1")</f>
        <v>PTN-11-129417-1</v>
      </c>
      <c r="F226" s="49">
        <f>IFERROR(__xludf.DUMMYFUNCTION("""COMPUTED_VALUE"""),1.0)</f>
        <v>1</v>
      </c>
      <c r="G226" s="49" t="s">
        <v>2895</v>
      </c>
      <c r="H226" s="49">
        <v>35.0</v>
      </c>
      <c r="I226" s="235">
        <v>20.0</v>
      </c>
      <c r="J226" s="236">
        <v>0.0058882907133243605</v>
      </c>
      <c r="K226" s="237" t="e">
        <v>#REF!</v>
      </c>
      <c r="L226" s="238"/>
      <c r="M226" s="49" t="s">
        <v>2540</v>
      </c>
      <c r="N226" s="49" t="s">
        <v>3049</v>
      </c>
    </row>
    <row r="227">
      <c r="A227" s="49">
        <f>IFERROR(__xludf.DUMMYFUNCTION("""COMPUTED_VALUE"""),39.0)</f>
        <v>39</v>
      </c>
      <c r="B227" s="49" t="str">
        <f>IFERROR(__xludf.DUMMYFUNCTION("""COMPUTED_VALUE"""),"3p")</f>
        <v>3p</v>
      </c>
      <c r="C227" s="49" t="str">
        <f>IFERROR(__xludf.DUMMYFUNCTION("""COMPUTED_VALUE"""),"02 Kühlpflichtig")</f>
        <v>02 Kühlpflichtig</v>
      </c>
      <c r="D227" s="49" t="str">
        <f>IFERROR(__xludf.DUMMYFUNCTION("""COMPUTED_VALUE"""),"Ravigote Sauce (80g)")</f>
        <v>Ravigote Sauce (80g)</v>
      </c>
      <c r="E227" s="49" t="str">
        <f>IFERROR(__xludf.DUMMYFUNCTION("""COMPUTED_VALUE"""),"PRO-00-134515-3")</f>
        <v>PRO-00-134515-3</v>
      </c>
      <c r="F227" s="49">
        <f>IFERROR(__xludf.DUMMYFUNCTION("""COMPUTED_VALUE"""),1.0)</f>
        <v>1</v>
      </c>
      <c r="G227" s="49" t="s">
        <v>2895</v>
      </c>
      <c r="H227" s="49">
        <v>35.0</v>
      </c>
      <c r="I227" s="235">
        <v>120.0</v>
      </c>
      <c r="J227" s="236">
        <v>0.0058882907133243605</v>
      </c>
      <c r="K227" s="237" t="e">
        <v>#REF!</v>
      </c>
      <c r="L227" s="238"/>
      <c r="M227" s="49" t="s">
        <v>2592</v>
      </c>
      <c r="N227" s="49" t="s">
        <v>3049</v>
      </c>
    </row>
    <row r="228">
      <c r="A228" s="49">
        <f>IFERROR(__xludf.DUMMYFUNCTION("""COMPUTED_VALUE"""),39.0)</f>
        <v>39</v>
      </c>
      <c r="B228" s="49" t="str">
        <f>IFERROR(__xludf.DUMMYFUNCTION("""COMPUTED_VALUE"""),"3p")</f>
        <v>3p</v>
      </c>
      <c r="C228" s="49" t="str">
        <f>IFERROR(__xludf.DUMMYFUNCTION("""COMPUTED_VALUE"""),"02 Kühlpflichtig")</f>
        <v>02 Kühlpflichtig</v>
      </c>
      <c r="D228" s="49" t="str">
        <f>IFERROR(__xludf.DUMMYFUNCTION("""COMPUTED_VALUE"""),"Ravigote Sauce (40g)")</f>
        <v>Ravigote Sauce (40g)</v>
      </c>
      <c r="E228" s="49" t="str">
        <f>IFERROR(__xludf.DUMMYFUNCTION("""COMPUTED_VALUE"""),"PRO-00-133292-3")</f>
        <v>PRO-00-133292-3</v>
      </c>
      <c r="F228" s="49">
        <f>IFERROR(__xludf.DUMMYFUNCTION("""COMPUTED_VALUE"""),1.0)</f>
        <v>1</v>
      </c>
      <c r="G228" s="49" t="s">
        <v>2895</v>
      </c>
      <c r="H228" s="49">
        <v>35.0</v>
      </c>
      <c r="I228" s="235">
        <v>240.0</v>
      </c>
      <c r="J228" s="236">
        <v>0.0058882907133243605</v>
      </c>
      <c r="K228" s="237" t="e">
        <v>#REF!</v>
      </c>
      <c r="L228" s="238"/>
      <c r="M228" s="49" t="s">
        <v>2590</v>
      </c>
      <c r="N228" s="49" t="s">
        <v>3049</v>
      </c>
    </row>
    <row r="229">
      <c r="A229" s="49">
        <f>IFERROR(__xludf.DUMMYFUNCTION("""COMPUTED_VALUE"""),39.0)</f>
        <v>39</v>
      </c>
      <c r="B229" s="49" t="str">
        <f>IFERROR(__xludf.DUMMYFUNCTION("""COMPUTED_VALUE"""),"4p")</f>
        <v>4p</v>
      </c>
      <c r="C229" s="49" t="str">
        <f>IFERROR(__xludf.DUMMYFUNCTION("""COMPUTED_VALUE"""),"02 Kühlpflichtig")</f>
        <v>02 Kühlpflichtig</v>
      </c>
      <c r="D229" s="49" t="str">
        <f>IFERROR(__xludf.DUMMYFUNCTION("""COMPUTED_VALUE"""),"Ravigote Sauce (80g)")</f>
        <v>Ravigote Sauce (80g)</v>
      </c>
      <c r="E229" s="49" t="str">
        <f>IFERROR(__xludf.DUMMYFUNCTION("""COMPUTED_VALUE"""),"PRO-00-134515-3")</f>
        <v>PRO-00-134515-3</v>
      </c>
      <c r="F229" s="49">
        <f>IFERROR(__xludf.DUMMYFUNCTION("""COMPUTED_VALUE"""),2.0)</f>
        <v>2</v>
      </c>
      <c r="G229" s="49" t="s">
        <v>2896</v>
      </c>
      <c r="H229" s="49">
        <v>70.0</v>
      </c>
      <c r="I229" s="235">
        <v>120.0</v>
      </c>
      <c r="J229" s="236">
        <v>0.011776581426648721</v>
      </c>
      <c r="K229" s="237" t="e">
        <v>#REF!</v>
      </c>
      <c r="L229" s="238"/>
      <c r="M229" s="49" t="s">
        <v>2592</v>
      </c>
      <c r="N229" s="49" t="s">
        <v>3049</v>
      </c>
    </row>
    <row r="230">
      <c r="A230" s="49">
        <f>IFERROR(__xludf.DUMMYFUNCTION("""COMPUTED_VALUE"""),39.0)</f>
        <v>39</v>
      </c>
      <c r="B230" s="49" t="str">
        <f>IFERROR(__xludf.DUMMYFUNCTION("""COMPUTED_VALUE"""),"4p")</f>
        <v>4p</v>
      </c>
      <c r="C230" s="49" t="str">
        <f>IFERROR(__xludf.DUMMYFUNCTION("""COMPUTED_VALUE"""),"02 Kühlpflichtig")</f>
        <v>02 Kühlpflichtig</v>
      </c>
      <c r="D230" s="49" t="str">
        <f>IFERROR(__xludf.DUMMYFUNCTION("""COMPUTED_VALUE"""),"Pangasius/Basa fillet (240g)")</f>
        <v>Pangasius/Basa fillet (240g)</v>
      </c>
      <c r="E230" s="49" t="str">
        <f>IFERROR(__xludf.DUMMYFUNCTION("""COMPUTED_VALUE"""),"PTN-11-129416-1")</f>
        <v>PTN-11-129416-1</v>
      </c>
      <c r="F230" s="49">
        <f>IFERROR(__xludf.DUMMYFUNCTION("""COMPUTED_VALUE"""),2.0)</f>
        <v>2</v>
      </c>
      <c r="G230" s="49" t="s">
        <v>2896</v>
      </c>
      <c r="H230" s="49">
        <v>70.0</v>
      </c>
      <c r="I230" s="235">
        <v>27.0</v>
      </c>
      <c r="J230" s="236">
        <v>0.011776581426648721</v>
      </c>
      <c r="K230" s="237" t="e">
        <v>#REF!</v>
      </c>
      <c r="L230" s="238"/>
      <c r="M230" s="49" t="s">
        <v>2538</v>
      </c>
      <c r="N230" s="49" t="s">
        <v>3049</v>
      </c>
    </row>
    <row r="231">
      <c r="A231" s="49">
        <f>IFERROR(__xludf.DUMMYFUNCTION("""COMPUTED_VALUE"""),3.0)</f>
        <v>3</v>
      </c>
      <c r="B231" s="49" t="str">
        <f>IFERROR(__xludf.DUMMYFUNCTION("""COMPUTED_VALUE"""),"2p")</f>
        <v>2p</v>
      </c>
      <c r="C231" s="49" t="str">
        <f>IFERROR(__xludf.DUMMYFUNCTION("""COMPUTED_VALUE"""),"02 Kühlpflichtig")</f>
        <v>02 Kühlpflichtig</v>
      </c>
      <c r="D231" s="49" t="str">
        <f>IFERROR(__xludf.DUMMYFUNCTION("""COMPUTED_VALUE"""),"Bio Naturjoghurt mild. mind. 3.5% Fett (75g)")</f>
        <v>Bio Naturjoghurt mild. mind. 3.5% Fett (75g)</v>
      </c>
      <c r="E231" s="49" t="str">
        <f>IFERROR(__xludf.DUMMYFUNCTION("""COMPUTED_VALUE"""),"DAI-11-116264-3")</f>
        <v>DAI-11-116264-3</v>
      </c>
      <c r="F231" s="49">
        <f>IFERROR(__xludf.DUMMYFUNCTION("""COMPUTED_VALUE"""),1.0)</f>
        <v>1</v>
      </c>
      <c r="G231" s="49" t="s">
        <v>2898</v>
      </c>
      <c r="H231" s="49">
        <v>81.0</v>
      </c>
      <c r="I231" s="235">
        <v>130.0</v>
      </c>
      <c r="J231" s="236">
        <v>0.013627187079407806</v>
      </c>
      <c r="K231" s="237" t="e">
        <v>#REF!</v>
      </c>
      <c r="L231" s="238"/>
      <c r="M231" s="49" t="s">
        <v>2083</v>
      </c>
      <c r="N231" s="49" t="s">
        <v>3049</v>
      </c>
    </row>
    <row r="232">
      <c r="A232" s="49">
        <f>IFERROR(__xludf.DUMMYFUNCTION("""COMPUTED_VALUE"""),3.0)</f>
        <v>3</v>
      </c>
      <c r="B232" s="49" t="str">
        <f>IFERROR(__xludf.DUMMYFUNCTION("""COMPUTED_VALUE"""),"2p")</f>
        <v>2p</v>
      </c>
      <c r="C232" s="49" t="str">
        <f>IFERROR(__xludf.DUMMYFUNCTION("""COMPUTED_VALUE"""),"02 Kühlpflichtig")</f>
        <v>02 Kühlpflichtig</v>
      </c>
      <c r="D232" s="49" t="str">
        <f>IFERROR(__xludf.DUMMYFUNCTION("""COMPUTED_VALUE"""),"Schweinelachssteak (250g) [2 Stück] [QS]")</f>
        <v>Schweinelachssteak (250g) [2 Stück] [QS]</v>
      </c>
      <c r="E232" s="49" t="str">
        <f>IFERROR(__xludf.DUMMYFUNCTION("""COMPUTED_VALUE"""),"PTN-11-100663-2")</f>
        <v>PTN-11-100663-2</v>
      </c>
      <c r="F232" s="49">
        <f>IFERROR(__xludf.DUMMYFUNCTION("""COMPUTED_VALUE"""),1.0)</f>
        <v>1</v>
      </c>
      <c r="G232" s="49" t="s">
        <v>2898</v>
      </c>
      <c r="H232" s="49">
        <v>81.0</v>
      </c>
      <c r="I232" s="235">
        <v>16.0</v>
      </c>
      <c r="J232" s="236">
        <v>0.013627187079407806</v>
      </c>
      <c r="K232" s="237" t="e">
        <v>#REF!</v>
      </c>
      <c r="L232" s="238"/>
      <c r="M232" s="49" t="s">
        <v>2638</v>
      </c>
      <c r="N232" s="49" t="s">
        <v>3049</v>
      </c>
    </row>
    <row r="233">
      <c r="A233" s="49">
        <f>IFERROR(__xludf.DUMMYFUNCTION("""COMPUTED_VALUE"""),3.0)</f>
        <v>3</v>
      </c>
      <c r="B233" s="49" t="str">
        <f>IFERROR(__xludf.DUMMYFUNCTION("""COMPUTED_VALUE"""),"3p")</f>
        <v>3p</v>
      </c>
      <c r="C233" s="49" t="str">
        <f>IFERROR(__xludf.DUMMYFUNCTION("""COMPUTED_VALUE"""),"02 Kühlpflichtig")</f>
        <v>02 Kühlpflichtig</v>
      </c>
      <c r="D233" s="49" t="str">
        <f>IFERROR(__xludf.DUMMYFUNCTION("""COMPUTED_VALUE"""),"Bio Naturjoghurt mild mind. 3.5% Fett (100g)")</f>
        <v>Bio Naturjoghurt mild mind. 3.5% Fett (100g)</v>
      </c>
      <c r="E233" s="49" t="str">
        <f>IFERROR(__xludf.DUMMYFUNCTION("""COMPUTED_VALUE"""),"DAI-11-116266-3")</f>
        <v>DAI-11-116266-3</v>
      </c>
      <c r="F233" s="49">
        <f>IFERROR(__xludf.DUMMYFUNCTION("""COMPUTED_VALUE"""),1.0)</f>
        <v>1</v>
      </c>
      <c r="G233" s="49" t="s">
        <v>2900</v>
      </c>
      <c r="H233" s="49">
        <v>23.0</v>
      </c>
      <c r="I233" s="235">
        <v>150.0</v>
      </c>
      <c r="J233" s="236">
        <v>0.0038694481830417226</v>
      </c>
      <c r="K233" s="237" t="e">
        <v>#REF!</v>
      </c>
      <c r="L233" s="238"/>
      <c r="M233" s="49" t="s">
        <v>2079</v>
      </c>
      <c r="N233" s="49" t="s">
        <v>3049</v>
      </c>
    </row>
    <row r="234">
      <c r="A234" s="49">
        <f>IFERROR(__xludf.DUMMYFUNCTION("""COMPUTED_VALUE"""),3.0)</f>
        <v>3</v>
      </c>
      <c r="B234" s="49" t="str">
        <f>IFERROR(__xludf.DUMMYFUNCTION("""COMPUTED_VALUE"""),"3p")</f>
        <v>3p</v>
      </c>
      <c r="C234" s="49" t="str">
        <f>IFERROR(__xludf.DUMMYFUNCTION("""COMPUTED_VALUE"""),"02 Kühlpflichtig")</f>
        <v>02 Kühlpflichtig</v>
      </c>
      <c r="D234" s="49" t="str">
        <f>IFERROR(__xludf.DUMMYFUNCTION("""COMPUTED_VALUE"""),"Schweinelachssteak (375g) [3 Stück] [QS]")</f>
        <v>Schweinelachssteak (375g) [3 Stück] [QS]</v>
      </c>
      <c r="E234" s="49" t="str">
        <f>IFERROR(__xludf.DUMMYFUNCTION("""COMPUTED_VALUE"""),"PTN-11-100664-2")</f>
        <v>PTN-11-100664-2</v>
      </c>
      <c r="F234" s="49">
        <f>IFERROR(__xludf.DUMMYFUNCTION("""COMPUTED_VALUE"""),1.0)</f>
        <v>1</v>
      </c>
      <c r="G234" s="49" t="s">
        <v>2900</v>
      </c>
      <c r="H234" s="49">
        <v>23.0</v>
      </c>
      <c r="I234" s="235">
        <v>10.0</v>
      </c>
      <c r="J234" s="236">
        <v>0.0038694481830417226</v>
      </c>
      <c r="K234" s="237" t="e">
        <v>#REF!</v>
      </c>
      <c r="L234" s="238"/>
      <c r="M234" s="49" t="s">
        <v>2640</v>
      </c>
      <c r="N234" s="49" t="s">
        <v>3049</v>
      </c>
    </row>
    <row r="235">
      <c r="A235" s="49">
        <f>IFERROR(__xludf.DUMMYFUNCTION("""COMPUTED_VALUE"""),3.0)</f>
        <v>3</v>
      </c>
      <c r="B235" s="49" t="str">
        <f>IFERROR(__xludf.DUMMYFUNCTION("""COMPUTED_VALUE"""),"4p")</f>
        <v>4p</v>
      </c>
      <c r="C235" s="49" t="str">
        <f>IFERROR(__xludf.DUMMYFUNCTION("""COMPUTED_VALUE"""),"02 Kühlpflichtig")</f>
        <v>02 Kühlpflichtig</v>
      </c>
      <c r="D235" s="49" t="str">
        <f>IFERROR(__xludf.DUMMYFUNCTION("""COMPUTED_VALUE"""),"Bio Naturjoghurt mild. mind. 3.5% Fett (150g)")</f>
        <v>Bio Naturjoghurt mild. mind. 3.5% Fett (150g)</v>
      </c>
      <c r="E235" s="49" t="str">
        <f>IFERROR(__xludf.DUMMYFUNCTION("""COMPUTED_VALUE"""),"DAI-11-116265-3")</f>
        <v>DAI-11-116265-3</v>
      </c>
      <c r="F235" s="49">
        <f>IFERROR(__xludf.DUMMYFUNCTION("""COMPUTED_VALUE"""),1.0)</f>
        <v>1</v>
      </c>
      <c r="G235" s="49" t="s">
        <v>2901</v>
      </c>
      <c r="H235" s="49">
        <v>25.0</v>
      </c>
      <c r="I235" s="235">
        <v>65.0</v>
      </c>
      <c r="J235" s="236">
        <v>0.004205921938088829</v>
      </c>
      <c r="K235" s="237" t="e">
        <v>#REF!</v>
      </c>
      <c r="L235" s="238"/>
      <c r="M235" s="49" t="s">
        <v>2081</v>
      </c>
      <c r="N235" s="49" t="s">
        <v>3049</v>
      </c>
    </row>
    <row r="236">
      <c r="A236" s="49">
        <f>IFERROR(__xludf.DUMMYFUNCTION("""COMPUTED_VALUE"""),3.0)</f>
        <v>3</v>
      </c>
      <c r="B236" s="49" t="str">
        <f>IFERROR(__xludf.DUMMYFUNCTION("""COMPUTED_VALUE"""),"4p")</f>
        <v>4p</v>
      </c>
      <c r="C236" s="49" t="str">
        <f>IFERROR(__xludf.DUMMYFUNCTION("""COMPUTED_VALUE"""),"02 Kühlpflichtig")</f>
        <v>02 Kühlpflichtig</v>
      </c>
      <c r="D236" s="49" t="str">
        <f>IFERROR(__xludf.DUMMYFUNCTION("""COMPUTED_VALUE"""),"Schweinelachssteak (250g) [2 Stück] [QS]")</f>
        <v>Schweinelachssteak (250g) [2 Stück] [QS]</v>
      </c>
      <c r="E236" s="49" t="str">
        <f>IFERROR(__xludf.DUMMYFUNCTION("""COMPUTED_VALUE"""),"PTN-11-100663-2")</f>
        <v>PTN-11-100663-2</v>
      </c>
      <c r="F236" s="49">
        <f>IFERROR(__xludf.DUMMYFUNCTION("""COMPUTED_VALUE"""),2.0)</f>
        <v>2</v>
      </c>
      <c r="G236" s="49" t="s">
        <v>2901</v>
      </c>
      <c r="H236" s="49">
        <v>50.0</v>
      </c>
      <c r="I236" s="235">
        <v>16.0</v>
      </c>
      <c r="J236" s="236">
        <v>0.008411843876177659</v>
      </c>
      <c r="K236" s="237" t="e">
        <v>#REF!</v>
      </c>
      <c r="L236" s="238"/>
      <c r="M236" s="49" t="s">
        <v>2638</v>
      </c>
      <c r="N236" s="49" t="s">
        <v>3049</v>
      </c>
    </row>
    <row r="237">
      <c r="A237" s="49">
        <f>IFERROR(__xludf.DUMMYFUNCTION("""COMPUTED_VALUE"""),13.0)</f>
        <v>13</v>
      </c>
      <c r="B237" s="49" t="str">
        <f>IFERROR(__xludf.DUMMYFUNCTION("""COMPUTED_VALUE"""),"3p")</f>
        <v>3p</v>
      </c>
      <c r="C237" s="49" t="str">
        <f>IFERROR(__xludf.DUMMYFUNCTION("""COMPUTED_VALUE"""),"02 Kühlpflichtig")</f>
        <v>02 Kühlpflichtig</v>
      </c>
      <c r="D237" s="49" t="str">
        <f>IFERROR(__xludf.DUMMYFUNCTION("""COMPUTED_VALUE"""),"King Prawns / Garnelen ohne Schale (200g) [51/60s]")</f>
        <v>King Prawns / Garnelen ohne Schale (200g) [51/60s]</v>
      </c>
      <c r="E237" s="49" t="str">
        <f>IFERROR(__xludf.DUMMYFUNCTION("""COMPUTED_VALUE"""),"PTN-11-135437-2")</f>
        <v>PTN-11-135437-2</v>
      </c>
      <c r="F237" s="49">
        <f>IFERROR(__xludf.DUMMYFUNCTION("""COMPUTED_VALUE"""),1.0)</f>
        <v>1</v>
      </c>
      <c r="G237" s="49" t="s">
        <v>2770</v>
      </c>
      <c r="H237" s="49">
        <v>12.0</v>
      </c>
      <c r="I237" s="235">
        <v>40.0</v>
      </c>
      <c r="J237" s="236">
        <v>0.002018842530282638</v>
      </c>
      <c r="K237" s="237" t="e">
        <v>#REF!</v>
      </c>
      <c r="L237" s="238"/>
      <c r="M237" s="49" t="s">
        <v>2436</v>
      </c>
      <c r="N237" s="49" t="s">
        <v>3049</v>
      </c>
    </row>
    <row r="238">
      <c r="A238" s="49">
        <f>IFERROR(__xludf.DUMMYFUNCTION("""COMPUTED_VALUE"""),13.0)</f>
        <v>13</v>
      </c>
      <c r="B238" s="49" t="str">
        <f>IFERROR(__xludf.DUMMYFUNCTION("""COMPUTED_VALUE"""),"3p")</f>
        <v>3p</v>
      </c>
      <c r="C238" s="49" t="str">
        <f>IFERROR(__xludf.DUMMYFUNCTION("""COMPUTED_VALUE"""),"02 Kühlpflichtig")</f>
        <v>02 Kühlpflichtig</v>
      </c>
      <c r="D238" s="49" t="str">
        <f>IFERROR(__xludf.DUMMYFUNCTION("""COMPUTED_VALUE"""),"Hartkäse ital. Art gerieben (40g) [VEG]")</f>
        <v>Hartkäse ital. Art gerieben (40g) [VEG]</v>
      </c>
      <c r="E238" s="49" t="str">
        <f>IFERROR(__xludf.DUMMYFUNCTION("""COMPUTED_VALUE"""),"DAI-00-10141-2")</f>
        <v>DAI-00-10141-2</v>
      </c>
      <c r="F238" s="49">
        <f>IFERROR(__xludf.DUMMYFUNCTION("""COMPUTED_VALUE"""),1.0)</f>
        <v>1</v>
      </c>
      <c r="G238" s="49" t="s">
        <v>2770</v>
      </c>
      <c r="H238" s="49">
        <v>12.0</v>
      </c>
      <c r="I238" s="235">
        <v>150.0</v>
      </c>
      <c r="J238" s="236">
        <v>0.002018842530282638</v>
      </c>
      <c r="K238" s="237" t="e">
        <v>#REF!</v>
      </c>
      <c r="L238" s="238"/>
      <c r="M238" s="49" t="s">
        <v>2332</v>
      </c>
      <c r="N238" s="49" t="s">
        <v>3049</v>
      </c>
    </row>
    <row r="239">
      <c r="A239" s="49">
        <f>IFERROR(__xludf.DUMMYFUNCTION("""COMPUTED_VALUE"""),13.0)</f>
        <v>13</v>
      </c>
      <c r="B239" s="49" t="str">
        <f>IFERROR(__xludf.DUMMYFUNCTION("""COMPUTED_VALUE"""),"3p")</f>
        <v>3p</v>
      </c>
      <c r="C239" s="49" t="str">
        <f>IFERROR(__xludf.DUMMYFUNCTION("""COMPUTED_VALUE"""),"02 Kühlpflichtig")</f>
        <v>02 Kühlpflichtig</v>
      </c>
      <c r="D239" s="49" t="str">
        <f>IFERROR(__xludf.DUMMYFUNCTION("""COMPUTED_VALUE"""),"Bio Naturjoghurt mild. mind. 3.5% Fett (150g)")</f>
        <v>Bio Naturjoghurt mild. mind. 3.5% Fett (150g)</v>
      </c>
      <c r="E239" s="49" t="str">
        <f>IFERROR(__xludf.DUMMYFUNCTION("""COMPUTED_VALUE"""),"DAI-11-116265-3")</f>
        <v>DAI-11-116265-3</v>
      </c>
      <c r="F239" s="49">
        <f>IFERROR(__xludf.DUMMYFUNCTION("""COMPUTED_VALUE"""),1.0)</f>
        <v>1</v>
      </c>
      <c r="G239" s="49" t="s">
        <v>2770</v>
      </c>
      <c r="H239" s="49">
        <v>12.0</v>
      </c>
      <c r="I239" s="235">
        <v>65.0</v>
      </c>
      <c r="J239" s="236">
        <v>0.002018842530282638</v>
      </c>
      <c r="K239" s="237" t="e">
        <v>#REF!</v>
      </c>
      <c r="L239" s="238"/>
      <c r="M239" s="49" t="s">
        <v>2081</v>
      </c>
      <c r="N239" s="49" t="s">
        <v>3049</v>
      </c>
    </row>
    <row r="240">
      <c r="A240" s="49">
        <f>IFERROR(__xludf.DUMMYFUNCTION("""COMPUTED_VALUE"""),13.0)</f>
        <v>13</v>
      </c>
      <c r="B240" s="49" t="str">
        <f>IFERROR(__xludf.DUMMYFUNCTION("""COMPUTED_VALUE"""),"4p")</f>
        <v>4p</v>
      </c>
      <c r="C240" s="49" t="str">
        <f>IFERROR(__xludf.DUMMYFUNCTION("""COMPUTED_VALUE"""),"02 Kühlpflichtig")</f>
        <v>02 Kühlpflichtig</v>
      </c>
      <c r="D240" s="49" t="str">
        <f>IFERROR(__xludf.DUMMYFUNCTION("""COMPUTED_VALUE"""),"Hartkäse ital. Art gerieben (40g) [VEG]")</f>
        <v>Hartkäse ital. Art gerieben (40g) [VEG]</v>
      </c>
      <c r="E240" s="49" t="str">
        <f>IFERROR(__xludf.DUMMYFUNCTION("""COMPUTED_VALUE"""),"DAI-00-10141-2")</f>
        <v>DAI-00-10141-2</v>
      </c>
      <c r="F240" s="49">
        <f>IFERROR(__xludf.DUMMYFUNCTION("""COMPUTED_VALUE"""),1.0)</f>
        <v>1</v>
      </c>
      <c r="G240" s="49" t="s">
        <v>2771</v>
      </c>
      <c r="H240" s="49">
        <v>13.0</v>
      </c>
      <c r="I240" s="235">
        <v>150.0</v>
      </c>
      <c r="J240" s="236">
        <v>0.002187079407806191</v>
      </c>
      <c r="K240" s="237" t="e">
        <v>#REF!</v>
      </c>
      <c r="L240" s="238"/>
      <c r="M240" s="49" t="s">
        <v>2332</v>
      </c>
      <c r="N240" s="49" t="s">
        <v>3049</v>
      </c>
    </row>
    <row r="241">
      <c r="A241" s="49">
        <f>IFERROR(__xludf.DUMMYFUNCTION("""COMPUTED_VALUE"""),13.0)</f>
        <v>13</v>
      </c>
      <c r="B241" s="49" t="str">
        <f>IFERROR(__xludf.DUMMYFUNCTION("""COMPUTED_VALUE"""),"4p")</f>
        <v>4p</v>
      </c>
      <c r="C241" s="49" t="str">
        <f>IFERROR(__xludf.DUMMYFUNCTION("""COMPUTED_VALUE"""),"02 Kühlpflichtig")</f>
        <v>02 Kühlpflichtig</v>
      </c>
      <c r="D241" s="49" t="str">
        <f>IFERROR(__xludf.DUMMYFUNCTION("""COMPUTED_VALUE"""),"King Prawns / Garnelen ohne Schale (300g) [51/60s]")</f>
        <v>King Prawns / Garnelen ohne Schale (300g) [51/60s]</v>
      </c>
      <c r="E241" s="49" t="str">
        <f>IFERROR(__xludf.DUMMYFUNCTION("""COMPUTED_VALUE"""),"PTN-11-135438-2")</f>
        <v>PTN-11-135438-2</v>
      </c>
      <c r="F241" s="49">
        <f>IFERROR(__xludf.DUMMYFUNCTION("""COMPUTED_VALUE"""),1.0)</f>
        <v>1</v>
      </c>
      <c r="G241" s="49" t="s">
        <v>2771</v>
      </c>
      <c r="H241" s="49">
        <v>13.0</v>
      </c>
      <c r="I241" s="235">
        <v>26.0</v>
      </c>
      <c r="J241" s="236">
        <v>0.002187079407806191</v>
      </c>
      <c r="K241" s="237" t="e">
        <v>#REF!</v>
      </c>
      <c r="L241" s="238"/>
      <c r="M241" s="49" t="s">
        <v>2438</v>
      </c>
      <c r="N241" s="49" t="s">
        <v>3049</v>
      </c>
    </row>
    <row r="242">
      <c r="A242" s="49">
        <f>IFERROR(__xludf.DUMMYFUNCTION("""COMPUTED_VALUE"""),13.0)</f>
        <v>13</v>
      </c>
      <c r="B242" s="49" t="str">
        <f>IFERROR(__xludf.DUMMYFUNCTION("""COMPUTED_VALUE"""),"4p")</f>
        <v>4p</v>
      </c>
      <c r="C242" s="49" t="str">
        <f>IFERROR(__xludf.DUMMYFUNCTION("""COMPUTED_VALUE"""),"02 Kühlpflichtig")</f>
        <v>02 Kühlpflichtig</v>
      </c>
      <c r="D242" s="49" t="str">
        <f>IFERROR(__xludf.DUMMYFUNCTION("""COMPUTED_VALUE"""),"Bio Naturjoghurt mild mind. 3.5% Fett (100g)")</f>
        <v>Bio Naturjoghurt mild mind. 3.5% Fett (100g)</v>
      </c>
      <c r="E242" s="49" t="str">
        <f>IFERROR(__xludf.DUMMYFUNCTION("""COMPUTED_VALUE"""),"DAI-11-116266-3")</f>
        <v>DAI-11-116266-3</v>
      </c>
      <c r="F242" s="49">
        <f>IFERROR(__xludf.DUMMYFUNCTION("""COMPUTED_VALUE"""),2.0)</f>
        <v>2</v>
      </c>
      <c r="G242" s="49" t="s">
        <v>2771</v>
      </c>
      <c r="H242" s="49">
        <v>26.0</v>
      </c>
      <c r="I242" s="235">
        <v>150.0</v>
      </c>
      <c r="J242" s="236">
        <v>0.004374158815612382</v>
      </c>
      <c r="K242" s="237" t="e">
        <v>#REF!</v>
      </c>
      <c r="L242" s="238"/>
      <c r="M242" s="49" t="s">
        <v>2079</v>
      </c>
      <c r="N242" s="49" t="s">
        <v>3049</v>
      </c>
    </row>
    <row r="243">
      <c r="A243" s="49">
        <f>IFERROR(__xludf.DUMMYFUNCTION("""COMPUTED_VALUE"""),28.0)</f>
        <v>28</v>
      </c>
      <c r="B243" s="49" t="str">
        <f>IFERROR(__xludf.DUMMYFUNCTION("""COMPUTED_VALUE"""),"2p")</f>
        <v>2p</v>
      </c>
      <c r="C243" s="49" t="str">
        <f>IFERROR(__xludf.DUMMYFUNCTION("""COMPUTED_VALUE"""),"02 Kühlpflichtig")</f>
        <v>02 Kühlpflichtig</v>
      </c>
      <c r="D243" s="49" t="str">
        <f>IFERROR(__xludf.DUMMYFUNCTION("""COMPUTED_VALUE"""),"Bio Sahnejoghurt mild (75g)")</f>
        <v>Bio Sahnejoghurt mild (75g)</v>
      </c>
      <c r="E243" s="49" t="str">
        <f>IFERROR(__xludf.DUMMYFUNCTION("""COMPUTED_VALUE"""),"DAI-11-125530-2")</f>
        <v>DAI-11-125530-2</v>
      </c>
      <c r="F243" s="49">
        <f>IFERROR(__xludf.DUMMYFUNCTION("""COMPUTED_VALUE"""),1.0)</f>
        <v>1</v>
      </c>
      <c r="G243" s="49" t="s">
        <v>2843</v>
      </c>
      <c r="H243" s="49">
        <v>187.0</v>
      </c>
      <c r="I243" s="235">
        <v>130.0</v>
      </c>
      <c r="J243" s="236">
        <v>0.03146029609690444</v>
      </c>
      <c r="K243" s="237" t="e">
        <v>#REF!</v>
      </c>
      <c r="L243" s="238"/>
      <c r="M243" s="49" t="s">
        <v>2089</v>
      </c>
      <c r="N243" s="49" t="s">
        <v>3049</v>
      </c>
    </row>
    <row r="244">
      <c r="A244" s="49">
        <f>IFERROR(__xludf.DUMMYFUNCTION("""COMPUTED_VALUE"""),28.0)</f>
        <v>28</v>
      </c>
      <c r="B244" s="49" t="str">
        <f>IFERROR(__xludf.DUMMYFUNCTION("""COMPUTED_VALUE"""),"2p")</f>
        <v>2p</v>
      </c>
      <c r="C244" s="49" t="str">
        <f>IFERROR(__xludf.DUMMYFUNCTION("""COMPUTED_VALUE"""),"02 Kühlpflichtig")</f>
        <v>02 Kühlpflichtig</v>
      </c>
      <c r="D244" s="49" t="str">
        <f>IFERROR(__xludf.DUMMYFUNCTION("""COMPUTED_VALUE"""),"Rinderhackfleischzubereitung Weiderind (200g)")</f>
        <v>Rinderhackfleischzubereitung Weiderind (200g)</v>
      </c>
      <c r="E244" s="49" t="str">
        <f>IFERROR(__xludf.DUMMYFUNCTION("""COMPUTED_VALUE"""),"PTN-11-138329-2")</f>
        <v>PTN-11-138329-2</v>
      </c>
      <c r="F244" s="49">
        <f>IFERROR(__xludf.DUMMYFUNCTION("""COMPUTED_VALUE"""),1.0)</f>
        <v>1</v>
      </c>
      <c r="G244" s="49" t="s">
        <v>2843</v>
      </c>
      <c r="H244" s="49">
        <v>187.0</v>
      </c>
      <c r="I244" s="235">
        <v>60.0</v>
      </c>
      <c r="J244" s="236">
        <v>0.03146029609690444</v>
      </c>
      <c r="K244" s="237" t="e">
        <v>#REF!</v>
      </c>
      <c r="L244" s="238"/>
      <c r="M244" s="49" t="s">
        <v>2600</v>
      </c>
      <c r="N244" s="49" t="s">
        <v>3049</v>
      </c>
    </row>
    <row r="245">
      <c r="A245" s="49">
        <f>IFERROR(__xludf.DUMMYFUNCTION("""COMPUTED_VALUE"""),28.0)</f>
        <v>28</v>
      </c>
      <c r="B245" s="49" t="str">
        <f>IFERROR(__xludf.DUMMYFUNCTION("""COMPUTED_VALUE"""),"3p")</f>
        <v>3p</v>
      </c>
      <c r="C245" s="49" t="str">
        <f>IFERROR(__xludf.DUMMYFUNCTION("""COMPUTED_VALUE"""),"02 Kühlpflichtig")</f>
        <v>02 Kühlpflichtig</v>
      </c>
      <c r="D245" s="49" t="str">
        <f>IFERROR(__xludf.DUMMYFUNCTION("""COMPUTED_VALUE"""),"Rinderhackfleischzubereitung Weiderind (300g)")</f>
        <v>Rinderhackfleischzubereitung Weiderind (300g)</v>
      </c>
      <c r="E245" s="49" t="str">
        <f>IFERROR(__xludf.DUMMYFUNCTION("""COMPUTED_VALUE"""),"PTN-11-138332-2")</f>
        <v>PTN-11-138332-2</v>
      </c>
      <c r="F245" s="49">
        <f>IFERROR(__xludf.DUMMYFUNCTION("""COMPUTED_VALUE"""),1.0)</f>
        <v>1</v>
      </c>
      <c r="G245" s="49" t="s">
        <v>2845</v>
      </c>
      <c r="H245" s="49">
        <v>53.0</v>
      </c>
      <c r="I245" s="235">
        <v>36.0</v>
      </c>
      <c r="J245" s="236">
        <v>0.008916554508748318</v>
      </c>
      <c r="K245" s="237" t="e">
        <v>#REF!</v>
      </c>
      <c r="L245" s="238"/>
      <c r="M245" s="49" t="s">
        <v>2602</v>
      </c>
      <c r="N245" s="49" t="s">
        <v>3049</v>
      </c>
    </row>
    <row r="246">
      <c r="A246" s="49">
        <f>IFERROR(__xludf.DUMMYFUNCTION("""COMPUTED_VALUE"""),28.0)</f>
        <v>28</v>
      </c>
      <c r="B246" s="49" t="str">
        <f>IFERROR(__xludf.DUMMYFUNCTION("""COMPUTED_VALUE"""),"3p")</f>
        <v>3p</v>
      </c>
      <c r="C246" s="49" t="str">
        <f>IFERROR(__xludf.DUMMYFUNCTION("""COMPUTED_VALUE"""),"02 Kühlpflichtig")</f>
        <v>02 Kühlpflichtig</v>
      </c>
      <c r="D246" s="49" t="str">
        <f>IFERROR(__xludf.DUMMYFUNCTION("""COMPUTED_VALUE"""),"Bio Sahnejoghurt mild (100g)")</f>
        <v>Bio Sahnejoghurt mild (100g)</v>
      </c>
      <c r="E246" s="49" t="str">
        <f>IFERROR(__xludf.DUMMYFUNCTION("""COMPUTED_VALUE"""),"DAI-11-125531-3")</f>
        <v>DAI-11-125531-3</v>
      </c>
      <c r="F246" s="49">
        <f>IFERROR(__xludf.DUMMYFUNCTION("""COMPUTED_VALUE"""),1.0)</f>
        <v>1</v>
      </c>
      <c r="G246" s="49" t="s">
        <v>2845</v>
      </c>
      <c r="H246" s="49">
        <v>53.0</v>
      </c>
      <c r="I246" s="235">
        <v>100.0</v>
      </c>
      <c r="J246" s="236">
        <v>0.008916554508748318</v>
      </c>
      <c r="K246" s="237" t="e">
        <v>#REF!</v>
      </c>
      <c r="L246" s="238"/>
      <c r="M246" s="49" t="s">
        <v>2085</v>
      </c>
      <c r="N246" s="49" t="s">
        <v>3049</v>
      </c>
    </row>
    <row r="247">
      <c r="A247" s="49">
        <f>IFERROR(__xludf.DUMMYFUNCTION("""COMPUTED_VALUE"""),28.0)</f>
        <v>28</v>
      </c>
      <c r="B247" s="49" t="str">
        <f>IFERROR(__xludf.DUMMYFUNCTION("""COMPUTED_VALUE"""),"4p")</f>
        <v>4p</v>
      </c>
      <c r="C247" s="49" t="str">
        <f>IFERROR(__xludf.DUMMYFUNCTION("""COMPUTED_VALUE"""),"02 Kühlpflichtig")</f>
        <v>02 Kühlpflichtig</v>
      </c>
      <c r="D247" s="49" t="str">
        <f>IFERROR(__xludf.DUMMYFUNCTION("""COMPUTED_VALUE"""),"Bio Sahnejoghurt mild (150g)")</f>
        <v>Bio Sahnejoghurt mild (150g)</v>
      </c>
      <c r="E247" s="49" t="str">
        <f>IFERROR(__xludf.DUMMYFUNCTION("""COMPUTED_VALUE"""),"DAI-11-125532-3")</f>
        <v>DAI-11-125532-3</v>
      </c>
      <c r="F247" s="49">
        <f>IFERROR(__xludf.DUMMYFUNCTION("""COMPUTED_VALUE"""),1.0)</f>
        <v>1</v>
      </c>
      <c r="G247" s="49" t="s">
        <v>2846</v>
      </c>
      <c r="H247" s="49">
        <v>37.0</v>
      </c>
      <c r="I247" s="235">
        <v>65.0</v>
      </c>
      <c r="J247" s="236">
        <v>0.006224764468371467</v>
      </c>
      <c r="K247" s="237" t="e">
        <v>#REF!</v>
      </c>
      <c r="L247" s="238"/>
      <c r="M247" s="49" t="s">
        <v>2087</v>
      </c>
      <c r="N247" s="49" t="s">
        <v>3049</v>
      </c>
    </row>
    <row r="248">
      <c r="A248" s="49">
        <f>IFERROR(__xludf.DUMMYFUNCTION("""COMPUTED_VALUE"""),28.0)</f>
        <v>28</v>
      </c>
      <c r="B248" s="49" t="str">
        <f>IFERROR(__xludf.DUMMYFUNCTION("""COMPUTED_VALUE"""),"4p")</f>
        <v>4p</v>
      </c>
      <c r="C248" s="49" t="str">
        <f>IFERROR(__xludf.DUMMYFUNCTION("""COMPUTED_VALUE"""),"02 Kühlpflichtig")</f>
        <v>02 Kühlpflichtig</v>
      </c>
      <c r="D248" s="49" t="str">
        <f>IFERROR(__xludf.DUMMYFUNCTION("""COMPUTED_VALUE"""),"Rinderhackfleischzubereitung Weiderind (400g)")</f>
        <v>Rinderhackfleischzubereitung Weiderind (400g)</v>
      </c>
      <c r="E248" s="49" t="str">
        <f>IFERROR(__xludf.DUMMYFUNCTION("""COMPUTED_VALUE"""),"PTN-11-138331-2")</f>
        <v>PTN-11-138331-2</v>
      </c>
      <c r="F248" s="49">
        <f>IFERROR(__xludf.DUMMYFUNCTION("""COMPUTED_VALUE"""),1.0)</f>
        <v>1</v>
      </c>
      <c r="G248" s="49" t="s">
        <v>2846</v>
      </c>
      <c r="H248" s="49">
        <v>37.0</v>
      </c>
      <c r="I248" s="235">
        <v>36.0</v>
      </c>
      <c r="J248" s="236">
        <v>0.006224764468371467</v>
      </c>
      <c r="K248" s="237" t="e">
        <v>#REF!</v>
      </c>
      <c r="L248" s="238"/>
      <c r="M248" s="49" t="s">
        <v>2604</v>
      </c>
      <c r="N248" s="49" t="s">
        <v>3049</v>
      </c>
    </row>
    <row r="249">
      <c r="A249" s="49">
        <f>IFERROR(__xludf.DUMMYFUNCTION("""COMPUTED_VALUE"""),8.0)</f>
        <v>8</v>
      </c>
      <c r="B249" s="49" t="str">
        <f>IFERROR(__xludf.DUMMYFUNCTION("""COMPUTED_VALUE"""),"2p")</f>
        <v>2p</v>
      </c>
      <c r="C249" s="49" t="str">
        <f>IFERROR(__xludf.DUMMYFUNCTION("""COMPUTED_VALUE"""),"02 Kühlpflichtig")</f>
        <v>02 Kühlpflichtig</v>
      </c>
      <c r="D249" s="49" t="str">
        <f>IFERROR(__xludf.DUMMYFUNCTION("""COMPUTED_VALUE"""),"Tofu geräuchert (180g)")</f>
        <v>Tofu geräuchert (180g)</v>
      </c>
      <c r="E249" s="49" t="str">
        <f>IFERROR(__xludf.DUMMYFUNCTION("""COMPUTED_VALUE"""),"PTN-00-130357-3")</f>
        <v>PTN-00-130357-3</v>
      </c>
      <c r="F249" s="49">
        <f>IFERROR(__xludf.DUMMYFUNCTION("""COMPUTED_VALUE"""),1.0)</f>
        <v>1</v>
      </c>
      <c r="G249" s="49" t="s">
        <v>2953</v>
      </c>
      <c r="H249" s="49">
        <v>101.0</v>
      </c>
      <c r="I249" s="235">
        <v>10.0</v>
      </c>
      <c r="J249" s="236">
        <v>0.01699192462987887</v>
      </c>
      <c r="K249" s="237" t="e">
        <v>#REF!</v>
      </c>
      <c r="L249" s="238"/>
      <c r="M249" s="49" t="s">
        <v>2698</v>
      </c>
      <c r="N249" s="49" t="s">
        <v>3049</v>
      </c>
    </row>
    <row r="250">
      <c r="A250" s="49">
        <f>IFERROR(__xludf.DUMMYFUNCTION("""COMPUTED_VALUE"""),8.0)</f>
        <v>8</v>
      </c>
      <c r="B250" s="49" t="str">
        <f>IFERROR(__xludf.DUMMYFUNCTION("""COMPUTED_VALUE"""),"2p")</f>
        <v>2p</v>
      </c>
      <c r="C250" s="49" t="str">
        <f>IFERROR(__xludf.DUMMYFUNCTION("""COMPUTED_VALUE"""),"02 Kühlpflichtig")</f>
        <v>02 Kühlpflichtig</v>
      </c>
      <c r="D250" s="49" t="str">
        <f>IFERROR(__xludf.DUMMYFUNCTION("""COMPUTED_VALUE"""),"Veganes cremiges Sojaprodukt (100g)")</f>
        <v>Veganes cremiges Sojaprodukt (100g)</v>
      </c>
      <c r="E250" s="49" t="str">
        <f>IFERROR(__xludf.DUMMYFUNCTION("""COMPUTED_VALUE"""),"DAI-00-100365-3")</f>
        <v>DAI-00-100365-3</v>
      </c>
      <c r="F250" s="49">
        <f>IFERROR(__xludf.DUMMYFUNCTION("""COMPUTED_VALUE"""),2.0)</f>
        <v>2</v>
      </c>
      <c r="G250" s="49" t="s">
        <v>2953</v>
      </c>
      <c r="H250" s="49">
        <v>202.0</v>
      </c>
      <c r="I250" s="235">
        <v>70.0</v>
      </c>
      <c r="J250" s="236">
        <v>0.03398384925975774</v>
      </c>
      <c r="K250" s="237" t="e">
        <v>#REF!</v>
      </c>
      <c r="L250" s="238"/>
      <c r="M250" s="49" t="s">
        <v>2712</v>
      </c>
      <c r="N250" s="49" t="s">
        <v>3049</v>
      </c>
    </row>
    <row r="251">
      <c r="A251" s="49">
        <f>IFERROR(__xludf.DUMMYFUNCTION("""COMPUTED_VALUE"""),23.0)</f>
        <v>23</v>
      </c>
      <c r="B251" s="49" t="str">
        <f>IFERROR(__xludf.DUMMYFUNCTION("""COMPUTED_VALUE"""),"2p")</f>
        <v>2p</v>
      </c>
      <c r="C251" s="49" t="str">
        <f>IFERROR(__xludf.DUMMYFUNCTION("""COMPUTED_VALUE"""),"02 Kühlpflichtig")</f>
        <v>02 Kühlpflichtig</v>
      </c>
      <c r="D251" s="49" t="str">
        <f>IFERROR(__xludf.DUMMYFUNCTION("""COMPUTED_VALUE"""),"Mini Klöße (375g) [V]")</f>
        <v>Mini Klöße (375g) [V]</v>
      </c>
      <c r="E251" s="49" t="str">
        <f>IFERROR(__xludf.DUMMYFUNCTION("""COMPUTED_VALUE"""),"DRY-00-001930-2")</f>
        <v>DRY-00-001930-2</v>
      </c>
      <c r="F251" s="49">
        <f>IFERROR(__xludf.DUMMYFUNCTION("""COMPUTED_VALUE"""),1.0)</f>
        <v>1</v>
      </c>
      <c r="G251" s="49" t="s">
        <v>2823</v>
      </c>
      <c r="H251" s="49">
        <v>169.0</v>
      </c>
      <c r="I251" s="235">
        <v>6.0</v>
      </c>
      <c r="J251" s="236">
        <v>0.028432032301480486</v>
      </c>
      <c r="K251" s="237" t="e">
        <v>#REF!</v>
      </c>
      <c r="L251" s="238"/>
      <c r="M251" s="49" t="s">
        <v>3051</v>
      </c>
      <c r="N251" s="49" t="s">
        <v>3049</v>
      </c>
    </row>
    <row r="252">
      <c r="A252" s="49">
        <f>IFERROR(__xludf.DUMMYFUNCTION("""COMPUTED_VALUE"""),23.0)</f>
        <v>23</v>
      </c>
      <c r="B252" s="49" t="str">
        <f>IFERROR(__xludf.DUMMYFUNCTION("""COMPUTED_VALUE"""),"2p")</f>
        <v>2p</v>
      </c>
      <c r="C252" s="49" t="str">
        <f>IFERROR(__xludf.DUMMYFUNCTION("""COMPUTED_VALUE"""),"02 Kühlpflichtig")</f>
        <v>02 Kühlpflichtig</v>
      </c>
      <c r="D252" s="49" t="str">
        <f>IFERROR(__xludf.DUMMYFUNCTION("""COMPUTED_VALUE"""),"Schweinelachssteak (250g) [2 Stück] [QS]")</f>
        <v>Schweinelachssteak (250g) [2 Stück] [QS]</v>
      </c>
      <c r="E252" s="49" t="str">
        <f>IFERROR(__xludf.DUMMYFUNCTION("""COMPUTED_VALUE"""),"PTN-11-100663-2")</f>
        <v>PTN-11-100663-2</v>
      </c>
      <c r="F252" s="49">
        <f>IFERROR(__xludf.DUMMYFUNCTION("""COMPUTED_VALUE"""),1.0)</f>
        <v>1</v>
      </c>
      <c r="G252" s="49" t="s">
        <v>2823</v>
      </c>
      <c r="H252" s="49">
        <v>169.0</v>
      </c>
      <c r="I252" s="235">
        <v>16.0</v>
      </c>
      <c r="J252" s="236">
        <v>0.028432032301480486</v>
      </c>
      <c r="K252" s="237" t="e">
        <v>#REF!</v>
      </c>
      <c r="L252" s="238"/>
      <c r="M252" s="49" t="s">
        <v>2638</v>
      </c>
      <c r="N252" s="49" t="s">
        <v>3049</v>
      </c>
    </row>
    <row r="253">
      <c r="A253" s="49">
        <f>IFERROR(__xludf.DUMMYFUNCTION("""COMPUTED_VALUE"""),23.0)</f>
        <v>23</v>
      </c>
      <c r="B253" s="49" t="str">
        <f>IFERROR(__xludf.DUMMYFUNCTION("""COMPUTED_VALUE"""),"2p")</f>
        <v>2p</v>
      </c>
      <c r="C253" s="49" t="str">
        <f>IFERROR(__xludf.DUMMYFUNCTION("""COMPUTED_VALUE"""),"02 Kühlpflichtig")</f>
        <v>02 Kühlpflichtig</v>
      </c>
      <c r="D253" s="49" t="str">
        <f>IFERROR(__xludf.DUMMYFUNCTION("""COMPUTED_VALUE"""),"Bio Sahnejoghurt mild (75g)")</f>
        <v>Bio Sahnejoghurt mild (75g)</v>
      </c>
      <c r="E253" s="49" t="str">
        <f>IFERROR(__xludf.DUMMYFUNCTION("""COMPUTED_VALUE"""),"DAI-11-125530-2")</f>
        <v>DAI-11-125530-2</v>
      </c>
      <c r="F253" s="49">
        <f>IFERROR(__xludf.DUMMYFUNCTION("""COMPUTED_VALUE"""),1.0)</f>
        <v>1</v>
      </c>
      <c r="G253" s="49" t="s">
        <v>2823</v>
      </c>
      <c r="H253" s="49">
        <v>169.0</v>
      </c>
      <c r="I253" s="235">
        <v>130.0</v>
      </c>
      <c r="J253" s="236">
        <v>0.028432032301480486</v>
      </c>
      <c r="K253" s="237" t="e">
        <v>#REF!</v>
      </c>
      <c r="L253" s="238"/>
      <c r="M253" s="49" t="s">
        <v>2089</v>
      </c>
      <c r="N253" s="49" t="s">
        <v>3049</v>
      </c>
    </row>
    <row r="254">
      <c r="A254" s="49">
        <f>IFERROR(__xludf.DUMMYFUNCTION("""COMPUTED_VALUE"""),23.0)</f>
        <v>23</v>
      </c>
      <c r="B254" s="49" t="str">
        <f>IFERROR(__xludf.DUMMYFUNCTION("""COMPUTED_VALUE"""),"3p")</f>
        <v>3p</v>
      </c>
      <c r="C254" s="49" t="str">
        <f>IFERROR(__xludf.DUMMYFUNCTION("""COMPUTED_VALUE"""),"02 Kühlpflichtig")</f>
        <v>02 Kühlpflichtig</v>
      </c>
      <c r="D254" s="49" t="str">
        <f>IFERROR(__xludf.DUMMYFUNCTION("""COMPUTED_VALUE"""),"Mini Klöße (375g) [V]")</f>
        <v>Mini Klöße (375g) [V]</v>
      </c>
      <c r="E254" s="49" t="str">
        <f>IFERROR(__xludf.DUMMYFUNCTION("""COMPUTED_VALUE"""),"DRY-00-001930-2")</f>
        <v>DRY-00-001930-2</v>
      </c>
      <c r="F254" s="49">
        <f>IFERROR(__xludf.DUMMYFUNCTION("""COMPUTED_VALUE"""),2.0)</f>
        <v>2</v>
      </c>
      <c r="G254" s="49" t="s">
        <v>2825</v>
      </c>
      <c r="H254" s="49">
        <v>80.0</v>
      </c>
      <c r="I254" s="235">
        <v>6.0</v>
      </c>
      <c r="J254" s="236">
        <v>0.013458950201884253</v>
      </c>
      <c r="K254" s="237" t="e">
        <v>#REF!</v>
      </c>
      <c r="L254" s="238"/>
      <c r="M254" s="49" t="s">
        <v>3051</v>
      </c>
      <c r="N254" s="49" t="s">
        <v>3049</v>
      </c>
    </row>
    <row r="255">
      <c r="A255" s="49">
        <f>IFERROR(__xludf.DUMMYFUNCTION("""COMPUTED_VALUE"""),23.0)</f>
        <v>23</v>
      </c>
      <c r="B255" s="49" t="str">
        <f>IFERROR(__xludf.DUMMYFUNCTION("""COMPUTED_VALUE"""),"3p")</f>
        <v>3p</v>
      </c>
      <c r="C255" s="49" t="str">
        <f>IFERROR(__xludf.DUMMYFUNCTION("""COMPUTED_VALUE"""),"02 Kühlpflichtig")</f>
        <v>02 Kühlpflichtig</v>
      </c>
      <c r="D255" s="49" t="str">
        <f>IFERROR(__xludf.DUMMYFUNCTION("""COMPUTED_VALUE"""),"Schweinelachssteak (375g) [3 Stück] [QS]")</f>
        <v>Schweinelachssteak (375g) [3 Stück] [QS]</v>
      </c>
      <c r="E255" s="49" t="str">
        <f>IFERROR(__xludf.DUMMYFUNCTION("""COMPUTED_VALUE"""),"PTN-11-100664-2")</f>
        <v>PTN-11-100664-2</v>
      </c>
      <c r="F255" s="49">
        <f>IFERROR(__xludf.DUMMYFUNCTION("""COMPUTED_VALUE"""),1.0)</f>
        <v>1</v>
      </c>
      <c r="G255" s="49" t="s">
        <v>2825</v>
      </c>
      <c r="H255" s="49">
        <v>40.0</v>
      </c>
      <c r="I255" s="235">
        <v>10.0</v>
      </c>
      <c r="J255" s="236">
        <v>0.006729475100942127</v>
      </c>
      <c r="K255" s="237" t="e">
        <v>#REF!</v>
      </c>
      <c r="L255" s="238"/>
      <c r="M255" s="49" t="s">
        <v>2640</v>
      </c>
      <c r="N255" s="49" t="s">
        <v>3049</v>
      </c>
    </row>
    <row r="256">
      <c r="A256" s="49">
        <f>IFERROR(__xludf.DUMMYFUNCTION("""COMPUTED_VALUE"""),23.0)</f>
        <v>23</v>
      </c>
      <c r="B256" s="49" t="str">
        <f>IFERROR(__xludf.DUMMYFUNCTION("""COMPUTED_VALUE"""),"3p")</f>
        <v>3p</v>
      </c>
      <c r="C256" s="49" t="str">
        <f>IFERROR(__xludf.DUMMYFUNCTION("""COMPUTED_VALUE"""),"02 Kühlpflichtig")</f>
        <v>02 Kühlpflichtig</v>
      </c>
      <c r="D256" s="49" t="str">
        <f>IFERROR(__xludf.DUMMYFUNCTION("""COMPUTED_VALUE"""),"Bio Sahnejoghurt mild (100g)")</f>
        <v>Bio Sahnejoghurt mild (100g)</v>
      </c>
      <c r="E256" s="49" t="str">
        <f>IFERROR(__xludf.DUMMYFUNCTION("""COMPUTED_VALUE"""),"DAI-11-125531-3")</f>
        <v>DAI-11-125531-3</v>
      </c>
      <c r="F256" s="49">
        <f>IFERROR(__xludf.DUMMYFUNCTION("""COMPUTED_VALUE"""),1.0)</f>
        <v>1</v>
      </c>
      <c r="G256" s="49" t="s">
        <v>2825</v>
      </c>
      <c r="H256" s="49">
        <v>40.0</v>
      </c>
      <c r="I256" s="235">
        <v>100.0</v>
      </c>
      <c r="J256" s="236">
        <v>0.006729475100942127</v>
      </c>
      <c r="K256" s="237" t="e">
        <v>#REF!</v>
      </c>
      <c r="L256" s="238"/>
      <c r="M256" s="49" t="s">
        <v>2085</v>
      </c>
      <c r="N256" s="49" t="s">
        <v>3049</v>
      </c>
    </row>
    <row r="257">
      <c r="A257" s="49">
        <f>IFERROR(__xludf.DUMMYFUNCTION("""COMPUTED_VALUE"""),23.0)</f>
        <v>23</v>
      </c>
      <c r="B257" s="49" t="str">
        <f>IFERROR(__xludf.DUMMYFUNCTION("""COMPUTED_VALUE"""),"4p")</f>
        <v>4p</v>
      </c>
      <c r="C257" s="49" t="str">
        <f>IFERROR(__xludf.DUMMYFUNCTION("""COMPUTED_VALUE"""),"02 Kühlpflichtig")</f>
        <v>02 Kühlpflichtig</v>
      </c>
      <c r="D257" s="49" t="str">
        <f>IFERROR(__xludf.DUMMYFUNCTION("""COMPUTED_VALUE"""),"Bio Sahnejoghurt mild (150g)")</f>
        <v>Bio Sahnejoghurt mild (150g)</v>
      </c>
      <c r="E257" s="49" t="str">
        <f>IFERROR(__xludf.DUMMYFUNCTION("""COMPUTED_VALUE"""),"DAI-11-125532-3")</f>
        <v>DAI-11-125532-3</v>
      </c>
      <c r="F257" s="49">
        <f>IFERROR(__xludf.DUMMYFUNCTION("""COMPUTED_VALUE"""),1.0)</f>
        <v>1</v>
      </c>
      <c r="G257" s="49" t="s">
        <v>2826</v>
      </c>
      <c r="H257" s="49">
        <v>33.0</v>
      </c>
      <c r="I257" s="235">
        <v>65.0</v>
      </c>
      <c r="J257" s="236">
        <v>0.005551816958277255</v>
      </c>
      <c r="K257" s="237" t="e">
        <v>#REF!</v>
      </c>
      <c r="L257" s="238"/>
      <c r="M257" s="49" t="s">
        <v>2087</v>
      </c>
      <c r="N257" s="49" t="s">
        <v>3049</v>
      </c>
    </row>
    <row r="258">
      <c r="A258" s="49">
        <f>IFERROR(__xludf.DUMMYFUNCTION("""COMPUTED_VALUE"""),23.0)</f>
        <v>23</v>
      </c>
      <c r="B258" s="49" t="str">
        <f>IFERROR(__xludf.DUMMYFUNCTION("""COMPUTED_VALUE"""),"4p")</f>
        <v>4p</v>
      </c>
      <c r="C258" s="49" t="str">
        <f>IFERROR(__xludf.DUMMYFUNCTION("""COMPUTED_VALUE"""),"02 Kühlpflichtig")</f>
        <v>02 Kühlpflichtig</v>
      </c>
      <c r="D258" s="49" t="str">
        <f>IFERROR(__xludf.DUMMYFUNCTION("""COMPUTED_VALUE"""),"Schweinelachssteak (250g) [2 Stück] [QS]")</f>
        <v>Schweinelachssteak (250g) [2 Stück] [QS]</v>
      </c>
      <c r="E258" s="49" t="str">
        <f>IFERROR(__xludf.DUMMYFUNCTION("""COMPUTED_VALUE"""),"PTN-11-100663-2")</f>
        <v>PTN-11-100663-2</v>
      </c>
      <c r="F258" s="49">
        <f>IFERROR(__xludf.DUMMYFUNCTION("""COMPUTED_VALUE"""),2.0)</f>
        <v>2</v>
      </c>
      <c r="G258" s="49" t="s">
        <v>2826</v>
      </c>
      <c r="H258" s="49">
        <v>66.0</v>
      </c>
      <c r="I258" s="235">
        <v>16.0</v>
      </c>
      <c r="J258" s="236">
        <v>0.01110363391655451</v>
      </c>
      <c r="K258" s="237" t="e">
        <v>#REF!</v>
      </c>
      <c r="L258" s="238"/>
      <c r="M258" s="49" t="s">
        <v>2638</v>
      </c>
      <c r="N258" s="49" t="s">
        <v>3049</v>
      </c>
    </row>
    <row r="259">
      <c r="A259" s="49">
        <f>IFERROR(__xludf.DUMMYFUNCTION("""COMPUTED_VALUE"""),23.0)</f>
        <v>23</v>
      </c>
      <c r="B259" s="49" t="str">
        <f>IFERROR(__xludf.DUMMYFUNCTION("""COMPUTED_VALUE"""),"4p")</f>
        <v>4p</v>
      </c>
      <c r="C259" s="49" t="str">
        <f>IFERROR(__xludf.DUMMYFUNCTION("""COMPUTED_VALUE"""),"02 Kühlpflichtig")</f>
        <v>02 Kühlpflichtig</v>
      </c>
      <c r="D259" s="49" t="str">
        <f>IFERROR(__xludf.DUMMYFUNCTION("""COMPUTED_VALUE"""),"Mini Klöße (375g) [V]")</f>
        <v>Mini Klöße (375g) [V]</v>
      </c>
      <c r="E259" s="49" t="str">
        <f>IFERROR(__xludf.DUMMYFUNCTION("""COMPUTED_VALUE"""),"DRY-00-001930-2")</f>
        <v>DRY-00-001930-2</v>
      </c>
      <c r="F259" s="49">
        <f>IFERROR(__xludf.DUMMYFUNCTION("""COMPUTED_VALUE"""),2.0)</f>
        <v>2</v>
      </c>
      <c r="G259" s="49" t="s">
        <v>2826</v>
      </c>
      <c r="H259" s="49">
        <v>66.0</v>
      </c>
      <c r="I259" s="235">
        <v>6.0</v>
      </c>
      <c r="J259" s="236">
        <v>0.01110363391655451</v>
      </c>
      <c r="K259" s="237" t="e">
        <v>#REF!</v>
      </c>
      <c r="L259" s="238"/>
      <c r="M259" s="49" t="s">
        <v>3051</v>
      </c>
      <c r="N259" s="49" t="s">
        <v>3049</v>
      </c>
    </row>
    <row r="260">
      <c r="G260" s="49"/>
      <c r="H260" s="49"/>
      <c r="I260" s="235"/>
      <c r="J260" s="236"/>
      <c r="K260" s="237"/>
      <c r="L260" s="238"/>
      <c r="M260" s="49"/>
      <c r="N260" s="49"/>
    </row>
    <row r="261">
      <c r="G261" s="49"/>
      <c r="H261" s="49"/>
      <c r="I261" s="235"/>
      <c r="J261" s="236"/>
      <c r="K261" s="237"/>
      <c r="L261" s="238"/>
      <c r="M261" s="49"/>
      <c r="N261" s="49"/>
    </row>
    <row r="262">
      <c r="G262" s="49"/>
      <c r="H262" s="49"/>
      <c r="I262" s="235"/>
      <c r="J262" s="236"/>
      <c r="K262" s="237"/>
      <c r="L262" s="238"/>
      <c r="M262" s="49"/>
      <c r="N262" s="49"/>
    </row>
    <row r="263">
      <c r="G263" s="49"/>
      <c r="H263" s="49"/>
      <c r="I263" s="235"/>
      <c r="J263" s="236"/>
      <c r="K263" s="237"/>
      <c r="L263" s="238"/>
      <c r="M263" s="49"/>
      <c r="N263" s="49"/>
    </row>
    <row r="264">
      <c r="G264" s="49"/>
      <c r="H264" s="49"/>
      <c r="I264" s="235"/>
      <c r="J264" s="236"/>
      <c r="K264" s="237"/>
      <c r="L264" s="238"/>
      <c r="M264" s="49"/>
      <c r="N264" s="49"/>
    </row>
    <row r="265">
      <c r="G265" s="49"/>
      <c r="H265" s="49"/>
      <c r="I265" s="235"/>
      <c r="J265" s="236"/>
      <c r="K265" s="237"/>
      <c r="L265" s="238"/>
      <c r="M265" s="49"/>
      <c r="N265" s="49"/>
    </row>
    <row r="266">
      <c r="G266" s="49"/>
      <c r="H266" s="49"/>
      <c r="I266" s="235"/>
      <c r="J266" s="236"/>
      <c r="K266" s="237"/>
      <c r="L266" s="238"/>
      <c r="M266" s="49"/>
      <c r="N266" s="49"/>
    </row>
    <row r="267">
      <c r="G267" s="49"/>
      <c r="H267" s="49"/>
      <c r="I267" s="235"/>
      <c r="J267" s="236"/>
      <c r="K267" s="237"/>
      <c r="L267" s="238"/>
      <c r="M267" s="49"/>
      <c r="N267" s="49"/>
    </row>
    <row r="268">
      <c r="G268" s="49"/>
      <c r="H268" s="49"/>
      <c r="I268" s="235"/>
      <c r="J268" s="236"/>
      <c r="K268" s="237"/>
      <c r="L268" s="238"/>
      <c r="M268" s="49"/>
      <c r="N268" s="49"/>
    </row>
    <row r="269">
      <c r="G269" s="49"/>
      <c r="H269" s="49"/>
      <c r="I269" s="235"/>
      <c r="J269" s="236"/>
      <c r="K269" s="237"/>
      <c r="L269" s="238"/>
      <c r="M269" s="49"/>
      <c r="N269" s="49"/>
    </row>
    <row r="270">
      <c r="G270" s="49"/>
      <c r="H270" s="49"/>
      <c r="I270" s="235"/>
      <c r="J270" s="236"/>
      <c r="K270" s="237"/>
      <c r="L270" s="238"/>
      <c r="M270" s="49"/>
      <c r="N270" s="49"/>
    </row>
    <row r="271">
      <c r="G271" s="49"/>
      <c r="H271" s="49"/>
      <c r="I271" s="235"/>
      <c r="J271" s="236"/>
      <c r="K271" s="237"/>
      <c r="L271" s="238"/>
      <c r="M271" s="49"/>
      <c r="N271" s="49"/>
    </row>
    <row r="272">
      <c r="G272" s="49"/>
      <c r="H272" s="49"/>
      <c r="I272" s="235"/>
      <c r="J272" s="236"/>
      <c r="K272" s="237"/>
      <c r="L272" s="238"/>
      <c r="M272" s="49"/>
      <c r="N272" s="49"/>
    </row>
    <row r="273">
      <c r="G273" s="49"/>
      <c r="H273" s="49"/>
      <c r="I273" s="235"/>
      <c r="J273" s="236"/>
      <c r="K273" s="237"/>
      <c r="L273" s="238"/>
      <c r="M273" s="49"/>
      <c r="N273" s="49"/>
    </row>
    <row r="274">
      <c r="G274" s="49"/>
      <c r="H274" s="49"/>
      <c r="I274" s="235"/>
      <c r="J274" s="236"/>
      <c r="K274" s="237"/>
      <c r="L274" s="238"/>
      <c r="M274" s="49"/>
      <c r="N274" s="49"/>
    </row>
    <row r="275">
      <c r="G275" s="49"/>
      <c r="H275" s="49"/>
      <c r="I275" s="235"/>
      <c r="J275" s="236"/>
      <c r="K275" s="237"/>
      <c r="L275" s="238"/>
      <c r="M275" s="49"/>
      <c r="N275" s="49"/>
    </row>
    <row r="276">
      <c r="G276" s="49"/>
      <c r="H276" s="49"/>
      <c r="I276" s="235"/>
      <c r="J276" s="236"/>
      <c r="K276" s="237"/>
      <c r="L276" s="238"/>
      <c r="M276" s="49"/>
      <c r="N276" s="49"/>
    </row>
    <row r="277">
      <c r="G277" s="49"/>
      <c r="H277" s="49"/>
      <c r="I277" s="235"/>
      <c r="J277" s="236"/>
      <c r="K277" s="237"/>
      <c r="L277" s="238"/>
      <c r="M277" s="49"/>
      <c r="N277" s="49"/>
    </row>
    <row r="278">
      <c r="G278" s="49"/>
      <c r="H278" s="49"/>
      <c r="I278" s="235"/>
      <c r="J278" s="236"/>
      <c r="K278" s="237"/>
      <c r="L278" s="238"/>
      <c r="M278" s="49"/>
      <c r="N278" s="49"/>
    </row>
    <row r="279">
      <c r="G279" s="49"/>
      <c r="H279" s="49"/>
      <c r="I279" s="235"/>
      <c r="J279" s="236"/>
      <c r="K279" s="237"/>
      <c r="L279" s="238"/>
      <c r="M279" s="49"/>
      <c r="N279" s="49"/>
    </row>
    <row r="280">
      <c r="G280" s="49"/>
      <c r="H280" s="49"/>
      <c r="I280" s="235"/>
      <c r="J280" s="236"/>
      <c r="K280" s="237"/>
      <c r="L280" s="238"/>
      <c r="M280" s="49"/>
      <c r="N280" s="49"/>
    </row>
    <row r="281">
      <c r="G281" s="49"/>
      <c r="H281" s="49"/>
      <c r="I281" s="235"/>
      <c r="J281" s="236"/>
      <c r="K281" s="237"/>
      <c r="L281" s="238"/>
      <c r="M281" s="49"/>
      <c r="N281" s="49"/>
    </row>
    <row r="282">
      <c r="G282" s="49"/>
      <c r="H282" s="49"/>
      <c r="I282" s="235"/>
      <c r="J282" s="236"/>
      <c r="K282" s="237"/>
      <c r="L282" s="238"/>
      <c r="M282" s="49"/>
      <c r="N282" s="49"/>
    </row>
    <row r="283">
      <c r="G283" s="49"/>
      <c r="H283" s="49"/>
      <c r="I283" s="235"/>
      <c r="J283" s="236"/>
      <c r="K283" s="237"/>
      <c r="L283" s="238"/>
      <c r="M283" s="49"/>
      <c r="N283" s="49"/>
    </row>
    <row r="284">
      <c r="G284" s="49"/>
      <c r="H284" s="49"/>
      <c r="I284" s="235"/>
      <c r="J284" s="236"/>
      <c r="K284" s="237"/>
      <c r="L284" s="238"/>
      <c r="M284" s="49"/>
      <c r="N284" s="49"/>
    </row>
    <row r="285">
      <c r="G285" s="49"/>
      <c r="H285" s="49"/>
      <c r="I285" s="235"/>
      <c r="J285" s="236"/>
      <c r="K285" s="237"/>
      <c r="L285" s="238"/>
      <c r="M285" s="49"/>
      <c r="N285" s="49"/>
    </row>
    <row r="286">
      <c r="G286" s="49"/>
      <c r="H286" s="49"/>
      <c r="I286" s="235"/>
      <c r="J286" s="236"/>
      <c r="K286" s="237"/>
      <c r="L286" s="238"/>
      <c r="M286" s="49"/>
      <c r="N286" s="49"/>
    </row>
    <row r="287">
      <c r="G287" s="49"/>
      <c r="H287" s="49"/>
      <c r="I287" s="235"/>
      <c r="J287" s="236"/>
      <c r="K287" s="237"/>
      <c r="L287" s="238"/>
      <c r="M287" s="49"/>
      <c r="N287" s="49"/>
    </row>
    <row r="288">
      <c r="G288" s="49"/>
      <c r="H288" s="49"/>
      <c r="I288" s="235"/>
      <c r="J288" s="236"/>
      <c r="K288" s="237"/>
      <c r="L288" s="238"/>
      <c r="M288" s="49"/>
      <c r="N288" s="49"/>
    </row>
    <row r="289">
      <c r="G289" s="49"/>
      <c r="H289" s="49"/>
      <c r="I289" s="235"/>
      <c r="J289" s="236"/>
      <c r="K289" s="237"/>
      <c r="L289" s="238"/>
      <c r="M289" s="49"/>
      <c r="N289" s="49"/>
    </row>
    <row r="290">
      <c r="G290" s="49"/>
      <c r="H290" s="49"/>
      <c r="I290" s="235"/>
      <c r="J290" s="236"/>
      <c r="K290" s="237"/>
      <c r="L290" s="238"/>
      <c r="M290" s="49"/>
      <c r="N290" s="49"/>
    </row>
    <row r="291">
      <c r="G291" s="49"/>
      <c r="H291" s="49"/>
      <c r="I291" s="235"/>
      <c r="J291" s="236"/>
      <c r="K291" s="237"/>
      <c r="L291" s="238"/>
      <c r="M291" s="49"/>
      <c r="N291" s="49"/>
    </row>
    <row r="292">
      <c r="G292" s="49"/>
      <c r="H292" s="49"/>
      <c r="I292" s="235"/>
      <c r="J292" s="236"/>
      <c r="K292" s="237"/>
      <c r="L292" s="238"/>
      <c r="M292" s="49"/>
      <c r="N292" s="49"/>
    </row>
    <row r="293">
      <c r="G293" s="49"/>
      <c r="H293" s="49"/>
      <c r="I293" s="235"/>
      <c r="J293" s="236"/>
      <c r="K293" s="237"/>
      <c r="L293" s="238"/>
      <c r="M293" s="49"/>
      <c r="N293" s="49"/>
    </row>
    <row r="294">
      <c r="G294" s="49"/>
      <c r="H294" s="49"/>
      <c r="I294" s="235"/>
      <c r="J294" s="236"/>
      <c r="K294" s="237"/>
      <c r="L294" s="238"/>
      <c r="M294" s="49"/>
      <c r="N294" s="49"/>
    </row>
    <row r="295">
      <c r="G295" s="49"/>
      <c r="H295" s="49"/>
      <c r="I295" s="235"/>
      <c r="J295" s="236"/>
      <c r="K295" s="237"/>
      <c r="L295" s="238"/>
      <c r="M295" s="49"/>
      <c r="N295" s="49"/>
    </row>
    <row r="296">
      <c r="G296" s="49"/>
      <c r="H296" s="49"/>
      <c r="I296" s="235"/>
      <c r="J296" s="236"/>
      <c r="K296" s="237"/>
      <c r="L296" s="238"/>
      <c r="M296" s="49"/>
      <c r="N296" s="49"/>
    </row>
    <row r="297">
      <c r="G297" s="49"/>
      <c r="H297" s="49"/>
      <c r="I297" s="235"/>
      <c r="J297" s="236"/>
      <c r="K297" s="237"/>
      <c r="L297" s="238"/>
      <c r="M297" s="49"/>
      <c r="N297" s="49"/>
    </row>
    <row r="298">
      <c r="G298" s="49"/>
      <c r="H298" s="49"/>
      <c r="I298" s="235"/>
      <c r="J298" s="236"/>
      <c r="K298" s="237"/>
      <c r="L298" s="238"/>
      <c r="M298" s="49"/>
      <c r="N298" s="49"/>
    </row>
    <row r="299">
      <c r="G299" s="49"/>
      <c r="H299" s="49"/>
      <c r="I299" s="235"/>
      <c r="J299" s="236"/>
      <c r="K299" s="237"/>
      <c r="L299" s="238"/>
      <c r="M299" s="49"/>
      <c r="N299" s="49"/>
    </row>
    <row r="300">
      <c r="G300" s="49"/>
      <c r="H300" s="49"/>
      <c r="I300" s="235"/>
      <c r="J300" s="236"/>
      <c r="K300" s="237"/>
      <c r="L300" s="238"/>
      <c r="M300" s="49"/>
      <c r="N300" s="49"/>
    </row>
    <row r="301">
      <c r="G301" s="49"/>
      <c r="H301" s="49"/>
      <c r="I301" s="235"/>
      <c r="J301" s="236"/>
      <c r="K301" s="237"/>
      <c r="L301" s="238"/>
      <c r="M301" s="49"/>
      <c r="N301" s="49"/>
    </row>
    <row r="302">
      <c r="G302" s="49"/>
      <c r="H302" s="49"/>
      <c r="I302" s="235"/>
      <c r="J302" s="236"/>
      <c r="K302" s="237"/>
      <c r="L302" s="238"/>
      <c r="M302" s="49"/>
      <c r="N302" s="49"/>
    </row>
    <row r="303">
      <c r="G303" s="49"/>
      <c r="H303" s="49"/>
      <c r="I303" s="235"/>
      <c r="J303" s="236"/>
      <c r="K303" s="237"/>
      <c r="L303" s="238"/>
      <c r="M303" s="49"/>
      <c r="N303" s="49"/>
    </row>
    <row r="304">
      <c r="G304" s="49"/>
      <c r="H304" s="49"/>
      <c r="I304" s="235"/>
      <c r="J304" s="236"/>
      <c r="K304" s="237"/>
      <c r="L304" s="238"/>
      <c r="M304" s="49"/>
      <c r="N304" s="49"/>
    </row>
    <row r="305">
      <c r="G305" s="49"/>
      <c r="H305" s="49"/>
      <c r="I305" s="235"/>
      <c r="J305" s="236"/>
      <c r="K305" s="49"/>
      <c r="L305" s="238"/>
      <c r="M305" s="49"/>
      <c r="N305" s="49"/>
    </row>
    <row r="306">
      <c r="G306" s="49"/>
      <c r="H306" s="49"/>
      <c r="I306" s="235"/>
      <c r="J306" s="236"/>
      <c r="K306" s="49"/>
      <c r="L306" s="238"/>
      <c r="M306" s="49"/>
      <c r="N306" s="49"/>
    </row>
    <row r="307">
      <c r="G307" s="49"/>
      <c r="H307" s="49"/>
      <c r="I307" s="235"/>
      <c r="J307" s="236"/>
      <c r="K307" s="49"/>
      <c r="L307" s="238"/>
      <c r="M307" s="49"/>
      <c r="N307" s="49"/>
    </row>
    <row r="308">
      <c r="G308" s="49"/>
      <c r="H308" s="49"/>
      <c r="I308" s="235"/>
      <c r="J308" s="236"/>
      <c r="K308" s="49"/>
      <c r="L308" s="238"/>
      <c r="M308" s="49"/>
      <c r="N308" s="49"/>
    </row>
    <row r="309">
      <c r="G309" s="49"/>
      <c r="H309" s="49"/>
      <c r="I309" s="235"/>
      <c r="J309" s="236"/>
      <c r="K309" s="49"/>
      <c r="L309" s="238"/>
      <c r="M309" s="49"/>
      <c r="N309" s="49"/>
    </row>
    <row r="310">
      <c r="G310" s="49"/>
      <c r="H310" s="49"/>
      <c r="I310" s="235"/>
      <c r="J310" s="236"/>
      <c r="K310" s="49"/>
      <c r="L310" s="238"/>
      <c r="M310" s="49"/>
      <c r="N310" s="49"/>
    </row>
    <row r="311">
      <c r="G311" s="49"/>
      <c r="H311" s="49"/>
      <c r="I311" s="235"/>
      <c r="J311" s="236"/>
      <c r="K311" s="49"/>
      <c r="L311" s="238"/>
      <c r="M311" s="49"/>
      <c r="N311" s="49"/>
    </row>
    <row r="312">
      <c r="G312" s="49"/>
      <c r="H312" s="49"/>
      <c r="I312" s="235"/>
      <c r="J312" s="236"/>
      <c r="K312" s="49"/>
      <c r="L312" s="238"/>
      <c r="M312" s="49"/>
      <c r="N312" s="49"/>
    </row>
    <row r="313">
      <c r="G313" s="49"/>
      <c r="H313" s="49"/>
      <c r="I313" s="235"/>
      <c r="J313" s="236"/>
      <c r="K313" s="49"/>
      <c r="L313" s="238"/>
      <c r="M313" s="49"/>
      <c r="N313" s="49"/>
    </row>
    <row r="314">
      <c r="G314" s="49"/>
      <c r="H314" s="49"/>
      <c r="I314" s="235"/>
      <c r="J314" s="236"/>
      <c r="K314" s="49"/>
      <c r="L314" s="238"/>
      <c r="M314" s="49"/>
      <c r="N314" s="49"/>
    </row>
    <row r="315">
      <c r="G315" s="49"/>
      <c r="H315" s="49"/>
      <c r="I315" s="235"/>
      <c r="J315" s="236"/>
      <c r="K315" s="49"/>
      <c r="L315" s="238"/>
      <c r="M315" s="49"/>
      <c r="N315" s="49"/>
    </row>
    <row r="316">
      <c r="G316" s="49"/>
      <c r="H316" s="49"/>
      <c r="I316" s="235"/>
      <c r="J316" s="236"/>
      <c r="K316" s="49"/>
      <c r="L316" s="238"/>
      <c r="M316" s="49"/>
      <c r="N316" s="49"/>
    </row>
    <row r="317">
      <c r="G317" s="49"/>
      <c r="H317" s="49"/>
      <c r="I317" s="235"/>
      <c r="J317" s="236"/>
      <c r="K317" s="49"/>
      <c r="L317" s="238"/>
      <c r="M317" s="49"/>
      <c r="N317" s="49"/>
    </row>
    <row r="318">
      <c r="G318" s="49"/>
      <c r="H318" s="49"/>
      <c r="I318" s="235"/>
      <c r="J318" s="236"/>
      <c r="K318" s="49"/>
      <c r="L318" s="238"/>
      <c r="M318" s="49"/>
      <c r="N318" s="49"/>
    </row>
    <row r="319">
      <c r="G319" s="49"/>
      <c r="H319" s="49"/>
      <c r="I319" s="235"/>
      <c r="J319" s="236"/>
      <c r="K319" s="49"/>
      <c r="L319" s="238"/>
      <c r="M319" s="49"/>
      <c r="N319" s="49"/>
    </row>
    <row r="320">
      <c r="G320" s="49"/>
      <c r="H320" s="49"/>
      <c r="I320" s="235"/>
      <c r="J320" s="236"/>
      <c r="K320" s="49"/>
      <c r="L320" s="238"/>
      <c r="M320" s="49"/>
      <c r="N320" s="49"/>
    </row>
    <row r="321">
      <c r="G321" s="49"/>
      <c r="H321" s="49"/>
      <c r="I321" s="235"/>
      <c r="J321" s="236"/>
      <c r="K321" s="49"/>
      <c r="L321" s="238"/>
      <c r="M321" s="49"/>
      <c r="N321" s="49"/>
    </row>
    <row r="322">
      <c r="G322" s="49"/>
      <c r="H322" s="49"/>
      <c r="I322" s="235"/>
      <c r="J322" s="236"/>
      <c r="K322" s="49"/>
      <c r="L322" s="238"/>
      <c r="M322" s="49"/>
      <c r="N322" s="49"/>
    </row>
    <row r="323">
      <c r="G323" s="49"/>
      <c r="H323" s="49"/>
      <c r="I323" s="235"/>
      <c r="J323" s="236"/>
      <c r="K323" s="49"/>
      <c r="L323" s="238"/>
      <c r="M323" s="49"/>
      <c r="N323" s="49"/>
    </row>
    <row r="324">
      <c r="G324" s="49"/>
      <c r="H324" s="49"/>
      <c r="I324" s="235"/>
      <c r="J324" s="236"/>
      <c r="K324" s="49"/>
      <c r="L324" s="238"/>
      <c r="M324" s="49"/>
      <c r="N324" s="49"/>
    </row>
    <row r="325">
      <c r="G325" s="49"/>
      <c r="H325" s="49"/>
      <c r="I325" s="235"/>
      <c r="J325" s="236"/>
      <c r="K325" s="49"/>
      <c r="L325" s="238"/>
      <c r="M325" s="49"/>
      <c r="N325" s="49"/>
    </row>
    <row r="326">
      <c r="G326" s="49"/>
      <c r="H326" s="49"/>
      <c r="I326" s="235"/>
      <c r="J326" s="236"/>
      <c r="K326" s="49"/>
      <c r="L326" s="238"/>
      <c r="M326" s="49"/>
      <c r="N326" s="49"/>
    </row>
    <row r="327">
      <c r="G327" s="49"/>
      <c r="H327" s="49"/>
      <c r="I327" s="235"/>
      <c r="J327" s="236"/>
      <c r="K327" s="49"/>
      <c r="L327" s="238"/>
      <c r="M327" s="49"/>
      <c r="N327" s="49"/>
    </row>
    <row r="328">
      <c r="G328" s="49"/>
      <c r="H328" s="49"/>
      <c r="I328" s="235"/>
      <c r="J328" s="236"/>
      <c r="K328" s="49"/>
      <c r="L328" s="238"/>
      <c r="M328" s="49"/>
      <c r="N328" s="49"/>
    </row>
    <row r="329">
      <c r="G329" s="49"/>
      <c r="H329" s="49"/>
      <c r="I329" s="235"/>
      <c r="J329" s="236"/>
      <c r="K329" s="49"/>
      <c r="L329" s="238"/>
      <c r="M329" s="49"/>
      <c r="N329" s="49"/>
    </row>
    <row r="330">
      <c r="G330" s="49"/>
      <c r="H330" s="49"/>
      <c r="I330" s="235"/>
      <c r="J330" s="236"/>
      <c r="K330" s="49"/>
      <c r="L330" s="238"/>
      <c r="M330" s="49"/>
      <c r="N330" s="49"/>
    </row>
    <row r="331">
      <c r="G331" s="49"/>
      <c r="H331" s="49"/>
      <c r="I331" s="235"/>
      <c r="J331" s="236"/>
      <c r="K331" s="49"/>
      <c r="L331" s="238"/>
      <c r="M331" s="49"/>
      <c r="N331" s="49"/>
    </row>
    <row r="332">
      <c r="G332" s="49"/>
      <c r="H332" s="49"/>
      <c r="I332" s="235"/>
      <c r="J332" s="236"/>
      <c r="K332" s="49"/>
      <c r="L332" s="238"/>
      <c r="M332" s="49"/>
      <c r="N332" s="49"/>
    </row>
    <row r="333">
      <c r="G333" s="49"/>
      <c r="H333" s="49"/>
      <c r="I333" s="235"/>
      <c r="J333" s="236"/>
      <c r="K333" s="49"/>
      <c r="L333" s="238"/>
      <c r="M333" s="49"/>
      <c r="N333" s="49"/>
    </row>
    <row r="334">
      <c r="G334" s="49"/>
      <c r="H334" s="49"/>
      <c r="I334" s="235"/>
      <c r="J334" s="236"/>
      <c r="K334" s="49"/>
      <c r="L334" s="238"/>
      <c r="M334" s="49"/>
      <c r="N334" s="49"/>
    </row>
    <row r="335">
      <c r="G335" s="49"/>
      <c r="H335" s="49"/>
      <c r="I335" s="235"/>
      <c r="J335" s="236"/>
      <c r="K335" s="49"/>
      <c r="L335" s="238"/>
      <c r="M335" s="49"/>
      <c r="N335" s="49"/>
    </row>
    <row r="336">
      <c r="G336" s="49"/>
      <c r="H336" s="49"/>
      <c r="I336" s="235"/>
      <c r="J336" s="236"/>
      <c r="K336" s="49"/>
      <c r="L336" s="238"/>
      <c r="M336" s="49"/>
      <c r="N336" s="49"/>
    </row>
    <row r="337">
      <c r="G337" s="49"/>
      <c r="H337" s="49"/>
      <c r="I337" s="235"/>
      <c r="J337" s="236"/>
      <c r="K337" s="49"/>
      <c r="L337" s="238"/>
      <c r="M337" s="49"/>
      <c r="N337" s="49"/>
    </row>
    <row r="338">
      <c r="G338" s="49"/>
      <c r="H338" s="49"/>
      <c r="I338" s="235"/>
      <c r="J338" s="236"/>
      <c r="K338" s="49"/>
      <c r="L338" s="238"/>
      <c r="M338" s="49"/>
      <c r="N338" s="49"/>
    </row>
    <row r="339">
      <c r="G339" s="49"/>
      <c r="H339" s="49"/>
      <c r="I339" s="235"/>
      <c r="J339" s="236"/>
      <c r="K339" s="49"/>
      <c r="L339" s="238"/>
      <c r="M339" s="49"/>
      <c r="N339" s="49"/>
    </row>
    <row r="340">
      <c r="G340" s="49"/>
      <c r="H340" s="49"/>
      <c r="I340" s="235"/>
      <c r="J340" s="236"/>
      <c r="K340" s="49"/>
      <c r="L340" s="238"/>
      <c r="M340" s="49"/>
      <c r="N340" s="49"/>
    </row>
    <row r="341">
      <c r="G341" s="49"/>
      <c r="H341" s="49"/>
      <c r="I341" s="235"/>
      <c r="J341" s="236"/>
      <c r="K341" s="49"/>
      <c r="L341" s="238"/>
      <c r="M341" s="49"/>
      <c r="N341" s="49"/>
    </row>
    <row r="342">
      <c r="G342" s="49"/>
      <c r="H342" s="49"/>
      <c r="I342" s="235"/>
      <c r="J342" s="236"/>
      <c r="K342" s="49"/>
      <c r="L342" s="238"/>
      <c r="M342" s="49"/>
      <c r="N342" s="49"/>
    </row>
    <row r="343">
      <c r="G343" s="49"/>
      <c r="H343" s="49"/>
      <c r="I343" s="235"/>
      <c r="J343" s="236"/>
      <c r="K343" s="49"/>
      <c r="L343" s="238"/>
      <c r="M343" s="49"/>
      <c r="N343" s="49"/>
    </row>
    <row r="344">
      <c r="G344" s="49"/>
      <c r="H344" s="49"/>
      <c r="I344" s="235"/>
      <c r="J344" s="236"/>
      <c r="K344" s="49"/>
      <c r="L344" s="238"/>
      <c r="M344" s="49"/>
      <c r="N344" s="49"/>
    </row>
    <row r="345">
      <c r="G345" s="49"/>
      <c r="H345" s="49"/>
      <c r="I345" s="235"/>
      <c r="J345" s="236"/>
      <c r="K345" s="49"/>
      <c r="L345" s="238"/>
      <c r="M345" s="49"/>
      <c r="N345" s="49"/>
    </row>
    <row r="346">
      <c r="G346" s="49"/>
      <c r="H346" s="49"/>
      <c r="I346" s="235"/>
      <c r="J346" s="236"/>
      <c r="K346" s="49"/>
      <c r="L346" s="238"/>
      <c r="M346" s="49"/>
      <c r="N346" s="49"/>
    </row>
    <row r="347">
      <c r="G347" s="49"/>
      <c r="H347" s="49"/>
      <c r="I347" s="235"/>
      <c r="J347" s="236"/>
      <c r="K347" s="49"/>
      <c r="L347" s="238"/>
      <c r="M347" s="49"/>
      <c r="N347" s="49"/>
    </row>
    <row r="348">
      <c r="G348" s="49"/>
      <c r="H348" s="49"/>
      <c r="I348" s="235"/>
      <c r="J348" s="236"/>
      <c r="K348" s="49"/>
      <c r="L348" s="238"/>
      <c r="M348" s="49"/>
      <c r="N348" s="49"/>
    </row>
    <row r="349">
      <c r="G349" s="49"/>
      <c r="H349" s="49"/>
      <c r="I349" s="235"/>
      <c r="J349" s="236"/>
      <c r="K349" s="49"/>
      <c r="L349" s="238"/>
      <c r="M349" s="49"/>
      <c r="N349" s="49"/>
    </row>
    <row r="350">
      <c r="G350" s="49"/>
      <c r="H350" s="49"/>
      <c r="I350" s="235"/>
      <c r="J350" s="236"/>
      <c r="K350" s="49"/>
      <c r="L350" s="238"/>
      <c r="M350" s="49"/>
      <c r="N350" s="49"/>
    </row>
    <row r="351">
      <c r="G351" s="49"/>
      <c r="H351" s="49"/>
      <c r="I351" s="235"/>
      <c r="J351" s="236"/>
      <c r="K351" s="49"/>
      <c r="L351" s="238"/>
      <c r="M351" s="49"/>
      <c r="N351" s="49"/>
    </row>
    <row r="352">
      <c r="G352" s="49"/>
      <c r="H352" s="49"/>
      <c r="I352" s="235"/>
      <c r="J352" s="236"/>
      <c r="K352" s="49"/>
      <c r="L352" s="238"/>
      <c r="M352" s="49"/>
      <c r="N352" s="49"/>
    </row>
    <row r="353">
      <c r="G353" s="49"/>
      <c r="H353" s="49"/>
      <c r="I353" s="235"/>
      <c r="J353" s="236"/>
      <c r="K353" s="49"/>
      <c r="L353" s="238"/>
      <c r="M353" s="49"/>
      <c r="N353" s="49"/>
    </row>
    <row r="354">
      <c r="G354" s="49"/>
      <c r="H354" s="49"/>
      <c r="I354" s="235"/>
      <c r="J354" s="236"/>
      <c r="K354" s="49"/>
      <c r="L354" s="238"/>
      <c r="M354" s="49"/>
      <c r="N354" s="49"/>
    </row>
    <row r="355">
      <c r="G355" s="49"/>
      <c r="H355" s="49"/>
      <c r="I355" s="235"/>
      <c r="J355" s="236"/>
      <c r="K355" s="49"/>
      <c r="L355" s="238"/>
      <c r="M355" s="49"/>
      <c r="N355" s="49"/>
    </row>
    <row r="356">
      <c r="G356" s="49"/>
      <c r="H356" s="49"/>
      <c r="I356" s="235"/>
      <c r="J356" s="236"/>
      <c r="K356" s="49"/>
      <c r="L356" s="238"/>
      <c r="M356" s="49"/>
      <c r="N356" s="49"/>
    </row>
    <row r="357">
      <c r="G357" s="49"/>
      <c r="H357" s="49"/>
      <c r="I357" s="235"/>
      <c r="J357" s="236"/>
      <c r="K357" s="49"/>
      <c r="L357" s="238"/>
      <c r="M357" s="49"/>
      <c r="N357" s="49"/>
    </row>
    <row r="358">
      <c r="G358" s="49"/>
      <c r="H358" s="49"/>
      <c r="I358" s="235"/>
      <c r="J358" s="236"/>
      <c r="K358" s="49"/>
      <c r="L358" s="238"/>
      <c r="M358" s="49"/>
      <c r="N358" s="49"/>
    </row>
    <row r="359">
      <c r="G359" s="49"/>
      <c r="H359" s="49"/>
      <c r="I359" s="235"/>
      <c r="J359" s="236"/>
      <c r="K359" s="49"/>
      <c r="L359" s="238"/>
      <c r="M359" s="49"/>
      <c r="N359" s="49"/>
    </row>
    <row r="360">
      <c r="G360" s="49"/>
      <c r="H360" s="49"/>
      <c r="I360" s="235"/>
      <c r="J360" s="236"/>
      <c r="K360" s="49"/>
      <c r="L360" s="238"/>
      <c r="M360" s="49"/>
      <c r="N360" s="49"/>
    </row>
    <row r="361">
      <c r="G361" s="49"/>
      <c r="H361" s="49"/>
      <c r="I361" s="235"/>
      <c r="J361" s="236"/>
      <c r="K361" s="49"/>
      <c r="L361" s="238"/>
      <c r="M361" s="49"/>
      <c r="N361" s="49"/>
    </row>
    <row r="362">
      <c r="G362" s="49"/>
      <c r="H362" s="49"/>
      <c r="I362" s="235"/>
      <c r="J362" s="236"/>
      <c r="K362" s="49"/>
      <c r="L362" s="238"/>
      <c r="M362" s="49"/>
      <c r="N362" s="49"/>
    </row>
    <row r="363">
      <c r="G363" s="49"/>
      <c r="H363" s="49"/>
      <c r="I363" s="235"/>
      <c r="J363" s="236"/>
      <c r="K363" s="49"/>
      <c r="L363" s="238"/>
      <c r="M363" s="49"/>
      <c r="N363" s="49"/>
    </row>
    <row r="364">
      <c r="G364" s="49"/>
      <c r="H364" s="49"/>
      <c r="I364" s="235"/>
      <c r="J364" s="236"/>
      <c r="K364" s="49"/>
      <c r="L364" s="238"/>
      <c r="M364" s="49"/>
      <c r="N364" s="49"/>
    </row>
    <row r="365">
      <c r="G365" s="49"/>
      <c r="H365" s="49"/>
      <c r="I365" s="235"/>
      <c r="J365" s="236"/>
      <c r="K365" s="49"/>
      <c r="L365" s="238"/>
      <c r="M365" s="49"/>
      <c r="N365" s="49"/>
    </row>
    <row r="366">
      <c r="G366" s="49"/>
      <c r="H366" s="49"/>
      <c r="I366" s="235"/>
      <c r="J366" s="236"/>
      <c r="K366" s="49"/>
      <c r="L366" s="238"/>
      <c r="M366" s="49"/>
      <c r="N366" s="49"/>
    </row>
    <row r="367">
      <c r="G367" s="49"/>
      <c r="H367" s="49"/>
      <c r="I367" s="235"/>
      <c r="J367" s="236"/>
      <c r="K367" s="49"/>
      <c r="L367" s="238"/>
      <c r="M367" s="49"/>
      <c r="N367" s="49"/>
    </row>
    <row r="368">
      <c r="G368" s="49"/>
      <c r="H368" s="49"/>
      <c r="I368" s="235"/>
      <c r="J368" s="236"/>
      <c r="K368" s="49"/>
      <c r="L368" s="238"/>
      <c r="M368" s="49"/>
      <c r="N368" s="49"/>
    </row>
    <row r="369">
      <c r="G369" s="49"/>
      <c r="H369" s="49"/>
      <c r="I369" s="235"/>
      <c r="J369" s="236"/>
      <c r="K369" s="49"/>
      <c r="L369" s="238"/>
      <c r="M369" s="49"/>
      <c r="N369" s="49"/>
    </row>
    <row r="370">
      <c r="G370" s="49"/>
      <c r="H370" s="49"/>
      <c r="I370" s="235"/>
      <c r="J370" s="236"/>
      <c r="K370" s="49"/>
      <c r="L370" s="238"/>
      <c r="M370" s="49"/>
      <c r="N370" s="49"/>
    </row>
    <row r="371">
      <c r="G371" s="49"/>
      <c r="H371" s="49"/>
      <c r="I371" s="235"/>
      <c r="J371" s="236"/>
      <c r="K371" s="49"/>
      <c r="L371" s="238"/>
      <c r="M371" s="49"/>
      <c r="N371" s="49"/>
    </row>
    <row r="372">
      <c r="G372" s="49"/>
      <c r="H372" s="49"/>
      <c r="I372" s="235"/>
      <c r="J372" s="236"/>
      <c r="K372" s="49"/>
      <c r="L372" s="238"/>
      <c r="M372" s="49"/>
      <c r="N372" s="49"/>
    </row>
    <row r="373">
      <c r="G373" s="49"/>
      <c r="H373" s="49"/>
      <c r="I373" s="235"/>
      <c r="J373" s="236"/>
      <c r="K373" s="49"/>
      <c r="L373" s="238"/>
      <c r="M373" s="49"/>
      <c r="N373" s="49"/>
    </row>
    <row r="374">
      <c r="G374" s="49"/>
      <c r="H374" s="49"/>
      <c r="I374" s="235"/>
      <c r="J374" s="236"/>
      <c r="K374" s="49"/>
      <c r="L374" s="238"/>
      <c r="M374" s="49"/>
      <c r="N374" s="49"/>
    </row>
    <row r="375">
      <c r="G375" s="49"/>
      <c r="H375" s="49"/>
      <c r="I375" s="235"/>
      <c r="J375" s="236"/>
      <c r="K375" s="49"/>
      <c r="L375" s="238"/>
      <c r="M375" s="49"/>
      <c r="N375" s="49"/>
    </row>
    <row r="376">
      <c r="G376" s="49"/>
      <c r="H376" s="49"/>
      <c r="I376" s="235"/>
      <c r="J376" s="236"/>
      <c r="K376" s="49"/>
      <c r="L376" s="238"/>
      <c r="M376" s="49"/>
      <c r="N376" s="49"/>
    </row>
    <row r="377">
      <c r="G377" s="49"/>
      <c r="H377" s="49"/>
      <c r="I377" s="235"/>
      <c r="J377" s="236"/>
      <c r="K377" s="49"/>
      <c r="L377" s="238"/>
      <c r="M377" s="49"/>
      <c r="N377" s="49"/>
    </row>
    <row r="378">
      <c r="G378" s="49"/>
      <c r="H378" s="49"/>
      <c r="I378" s="235"/>
      <c r="J378" s="236"/>
      <c r="K378" s="49"/>
      <c r="L378" s="238"/>
      <c r="M378" s="49"/>
      <c r="N378" s="49"/>
    </row>
    <row r="379">
      <c r="G379" s="49"/>
      <c r="H379" s="49"/>
      <c r="I379" s="235"/>
      <c r="J379" s="236"/>
      <c r="K379" s="49"/>
      <c r="L379" s="238"/>
      <c r="M379" s="49"/>
      <c r="N379" s="49"/>
    </row>
    <row r="380">
      <c r="G380" s="49"/>
      <c r="H380" s="49"/>
      <c r="I380" s="235"/>
      <c r="J380" s="236"/>
      <c r="K380" s="49"/>
      <c r="L380" s="238"/>
      <c r="M380" s="49"/>
      <c r="N380" s="49"/>
    </row>
    <row r="381">
      <c r="G381" s="49"/>
      <c r="H381" s="49"/>
      <c r="I381" s="235"/>
      <c r="J381" s="236"/>
      <c r="K381" s="49"/>
      <c r="L381" s="238"/>
      <c r="M381" s="49"/>
      <c r="N381" s="49"/>
    </row>
    <row r="382">
      <c r="G382" s="49"/>
      <c r="H382" s="49"/>
      <c r="I382" s="235"/>
      <c r="J382" s="236"/>
      <c r="K382" s="49"/>
      <c r="L382" s="238"/>
      <c r="M382" s="49"/>
      <c r="N382" s="49"/>
    </row>
    <row r="383">
      <c r="G383" s="49"/>
      <c r="H383" s="49"/>
      <c r="I383" s="235"/>
      <c r="J383" s="236"/>
      <c r="K383" s="49"/>
      <c r="L383" s="238"/>
      <c r="M383" s="49"/>
      <c r="N383" s="49"/>
    </row>
    <row r="384">
      <c r="G384" s="49"/>
      <c r="H384" s="49"/>
      <c r="I384" s="235"/>
      <c r="J384" s="236"/>
      <c r="K384" s="49"/>
      <c r="L384" s="238"/>
      <c r="M384" s="49"/>
      <c r="N384" s="49"/>
    </row>
    <row r="385">
      <c r="G385" s="49"/>
      <c r="H385" s="49"/>
      <c r="I385" s="235"/>
      <c r="J385" s="236"/>
      <c r="K385" s="49"/>
      <c r="L385" s="238"/>
      <c r="M385" s="49"/>
      <c r="N385" s="49"/>
    </row>
    <row r="386">
      <c r="G386" s="49"/>
      <c r="H386" s="49"/>
      <c r="I386" s="235"/>
      <c r="J386" s="236"/>
      <c r="K386" s="49"/>
      <c r="L386" s="238"/>
      <c r="M386" s="49"/>
      <c r="N386" s="49"/>
    </row>
    <row r="387">
      <c r="G387" s="49"/>
      <c r="H387" s="49"/>
      <c r="I387" s="235"/>
      <c r="J387" s="236"/>
      <c r="K387" s="49"/>
      <c r="L387" s="238"/>
      <c r="M387" s="49"/>
      <c r="N387" s="49"/>
    </row>
    <row r="388">
      <c r="G388" s="49"/>
      <c r="H388" s="49"/>
      <c r="I388" s="235"/>
      <c r="J388" s="236"/>
      <c r="K388" s="49"/>
      <c r="L388" s="238"/>
      <c r="M388" s="49"/>
      <c r="N388" s="49"/>
    </row>
    <row r="389">
      <c r="G389" s="49"/>
      <c r="H389" s="49"/>
      <c r="I389" s="235"/>
      <c r="J389" s="236"/>
      <c r="K389" s="49"/>
      <c r="L389" s="238"/>
      <c r="M389" s="49"/>
      <c r="N389" s="49"/>
    </row>
    <row r="390">
      <c r="G390" s="49"/>
      <c r="H390" s="49"/>
      <c r="I390" s="235"/>
      <c r="J390" s="236"/>
      <c r="K390" s="49"/>
      <c r="L390" s="238"/>
      <c r="M390" s="49"/>
      <c r="N390" s="49"/>
    </row>
    <row r="391">
      <c r="G391" s="49"/>
      <c r="H391" s="49"/>
      <c r="I391" s="235"/>
      <c r="J391" s="236"/>
      <c r="K391" s="49"/>
      <c r="L391" s="238"/>
      <c r="M391" s="49"/>
      <c r="N391" s="49"/>
    </row>
    <row r="392">
      <c r="G392" s="49"/>
      <c r="H392" s="49"/>
      <c r="I392" s="235"/>
      <c r="J392" s="236"/>
      <c r="K392" s="49"/>
      <c r="L392" s="238"/>
      <c r="M392" s="49"/>
      <c r="N392" s="49"/>
    </row>
    <row r="393">
      <c r="G393" s="49"/>
      <c r="H393" s="49"/>
      <c r="I393" s="235"/>
      <c r="J393" s="236"/>
      <c r="K393" s="49"/>
      <c r="L393" s="238"/>
      <c r="M393" s="49"/>
      <c r="N393" s="49"/>
    </row>
    <row r="394">
      <c r="G394" s="49"/>
      <c r="H394" s="49"/>
      <c r="I394" s="235"/>
      <c r="J394" s="236"/>
      <c r="K394" s="49"/>
      <c r="L394" s="238"/>
      <c r="M394" s="49"/>
      <c r="N394" s="49"/>
    </row>
    <row r="395">
      <c r="G395" s="49"/>
      <c r="H395" s="49"/>
      <c r="I395" s="235"/>
      <c r="J395" s="236"/>
      <c r="K395" s="49"/>
      <c r="L395" s="238"/>
      <c r="M395" s="49"/>
      <c r="N395" s="49"/>
    </row>
    <row r="396">
      <c r="G396" s="49"/>
      <c r="H396" s="49"/>
      <c r="I396" s="235"/>
      <c r="J396" s="236"/>
      <c r="K396" s="49"/>
      <c r="L396" s="238"/>
      <c r="M396" s="49"/>
      <c r="N396" s="49"/>
    </row>
    <row r="397">
      <c r="G397" s="49"/>
      <c r="H397" s="49"/>
      <c r="I397" s="235"/>
      <c r="J397" s="236"/>
      <c r="K397" s="49"/>
      <c r="L397" s="238"/>
      <c r="M397" s="49"/>
      <c r="N397" s="49"/>
    </row>
    <row r="398">
      <c r="G398" s="49"/>
      <c r="H398" s="49"/>
      <c r="I398" s="235"/>
      <c r="J398" s="236"/>
      <c r="K398" s="49"/>
      <c r="L398" s="238"/>
      <c r="M398" s="49"/>
      <c r="N398" s="49"/>
    </row>
    <row r="399">
      <c r="G399" s="49"/>
      <c r="H399" s="49"/>
      <c r="I399" s="235"/>
      <c r="J399" s="236"/>
      <c r="K399" s="49"/>
      <c r="L399" s="238"/>
      <c r="M399" s="49"/>
      <c r="N399" s="49"/>
    </row>
    <row r="400">
      <c r="G400" s="49"/>
      <c r="H400" s="49"/>
      <c r="I400" s="235"/>
      <c r="J400" s="236"/>
      <c r="K400" s="49"/>
      <c r="L400" s="238"/>
      <c r="M400" s="49"/>
      <c r="N400" s="49"/>
    </row>
    <row r="401">
      <c r="G401" s="49"/>
      <c r="H401" s="49"/>
      <c r="I401" s="235"/>
      <c r="J401" s="236"/>
      <c r="K401" s="49"/>
      <c r="L401" s="238"/>
      <c r="M401" s="49"/>
      <c r="N401" s="49"/>
    </row>
    <row r="402">
      <c r="G402" s="49"/>
      <c r="H402" s="49"/>
      <c r="I402" s="235"/>
      <c r="J402" s="236"/>
      <c r="K402" s="49"/>
      <c r="L402" s="238"/>
      <c r="M402" s="49"/>
      <c r="N402" s="49"/>
    </row>
    <row r="403">
      <c r="G403" s="49"/>
      <c r="H403" s="49"/>
      <c r="I403" s="235"/>
      <c r="J403" s="236"/>
      <c r="K403" s="49"/>
      <c r="L403" s="238"/>
      <c r="M403" s="49"/>
      <c r="N403" s="49"/>
    </row>
    <row r="404">
      <c r="G404" s="49"/>
      <c r="H404" s="49"/>
      <c r="I404" s="235"/>
      <c r="J404" s="236"/>
      <c r="K404" s="49"/>
      <c r="L404" s="238"/>
      <c r="M404" s="49"/>
      <c r="N404" s="49"/>
    </row>
    <row r="405">
      <c r="G405" s="49"/>
      <c r="H405" s="49"/>
      <c r="I405" s="235"/>
      <c r="J405" s="236"/>
      <c r="K405" s="49"/>
      <c r="L405" s="238"/>
      <c r="M405" s="49"/>
      <c r="N405" s="49"/>
    </row>
    <row r="406">
      <c r="G406" s="49"/>
      <c r="H406" s="49"/>
      <c r="I406" s="235"/>
      <c r="J406" s="236"/>
      <c r="K406" s="49"/>
      <c r="L406" s="238"/>
      <c r="M406" s="49"/>
      <c r="N406" s="49"/>
    </row>
    <row r="407">
      <c r="G407" s="49"/>
      <c r="H407" s="49"/>
      <c r="I407" s="235"/>
      <c r="J407" s="236"/>
      <c r="K407" s="49"/>
      <c r="L407" s="238"/>
      <c r="M407" s="49"/>
      <c r="N407" s="49"/>
    </row>
    <row r="408">
      <c r="G408" s="49"/>
      <c r="H408" s="49"/>
      <c r="I408" s="235"/>
      <c r="J408" s="236"/>
      <c r="K408" s="49"/>
      <c r="L408" s="238"/>
      <c r="M408" s="49"/>
      <c r="N408" s="49"/>
    </row>
    <row r="409">
      <c r="G409" s="49"/>
      <c r="H409" s="49"/>
      <c r="I409" s="235"/>
      <c r="J409" s="236"/>
      <c r="K409" s="49"/>
      <c r="L409" s="238"/>
      <c r="M409" s="49"/>
      <c r="N409" s="49"/>
    </row>
    <row r="410">
      <c r="G410" s="49"/>
      <c r="H410" s="49"/>
      <c r="I410" s="235"/>
      <c r="J410" s="236"/>
      <c r="K410" s="49"/>
      <c r="L410" s="238"/>
      <c r="M410" s="49"/>
      <c r="N410" s="49"/>
    </row>
    <row r="411">
      <c r="G411" s="49"/>
      <c r="H411" s="49"/>
      <c r="I411" s="235"/>
      <c r="J411" s="236"/>
      <c r="K411" s="49"/>
      <c r="L411" s="238"/>
      <c r="M411" s="49"/>
      <c r="N411" s="49"/>
    </row>
    <row r="412">
      <c r="G412" s="49"/>
      <c r="H412" s="49"/>
      <c r="I412" s="235"/>
      <c r="J412" s="236"/>
      <c r="K412" s="49"/>
      <c r="L412" s="238"/>
      <c r="M412" s="49"/>
      <c r="N412" s="49"/>
    </row>
    <row r="413">
      <c r="G413" s="49"/>
      <c r="H413" s="49"/>
      <c r="I413" s="235"/>
      <c r="J413" s="236"/>
      <c r="K413" s="49"/>
      <c r="L413" s="238"/>
      <c r="M413" s="49"/>
      <c r="N413" s="49"/>
    </row>
    <row r="414">
      <c r="G414" s="49"/>
      <c r="H414" s="49"/>
      <c r="I414" s="235"/>
      <c r="J414" s="236"/>
      <c r="K414" s="49"/>
      <c r="L414" s="238"/>
      <c r="M414" s="49"/>
      <c r="N414" s="49"/>
    </row>
    <row r="415">
      <c r="G415" s="49"/>
      <c r="H415" s="49"/>
      <c r="I415" s="235"/>
      <c r="J415" s="236"/>
      <c r="K415" s="49"/>
      <c r="L415" s="238"/>
      <c r="M415" s="49"/>
      <c r="N415" s="49"/>
    </row>
    <row r="416">
      <c r="G416" s="49"/>
      <c r="H416" s="49"/>
      <c r="I416" s="235"/>
      <c r="J416" s="236"/>
      <c r="K416" s="49"/>
      <c r="L416" s="238"/>
      <c r="M416" s="49"/>
      <c r="N416" s="49"/>
    </row>
    <row r="417">
      <c r="G417" s="49"/>
      <c r="H417" s="49"/>
      <c r="I417" s="235"/>
      <c r="J417" s="236"/>
      <c r="K417" s="49"/>
      <c r="L417" s="238"/>
      <c r="M417" s="49"/>
      <c r="N417" s="49"/>
    </row>
    <row r="418">
      <c r="G418" s="49"/>
      <c r="H418" s="49"/>
      <c r="I418" s="235"/>
      <c r="J418" s="236"/>
      <c r="K418" s="49"/>
      <c r="L418" s="238"/>
      <c r="M418" s="49"/>
      <c r="N418" s="49"/>
    </row>
    <row r="419">
      <c r="G419" s="49"/>
      <c r="H419" s="49"/>
      <c r="I419" s="235"/>
      <c r="J419" s="236"/>
      <c r="K419" s="49"/>
      <c r="L419" s="238"/>
      <c r="M419" s="49"/>
      <c r="N419" s="49"/>
    </row>
    <row r="420">
      <c r="G420" s="49"/>
      <c r="H420" s="49"/>
      <c r="I420" s="235"/>
      <c r="J420" s="236"/>
      <c r="K420" s="49"/>
      <c r="L420" s="238"/>
      <c r="M420" s="49"/>
      <c r="N420" s="49"/>
    </row>
    <row r="421">
      <c r="G421" s="49"/>
      <c r="H421" s="49"/>
      <c r="I421" s="235"/>
      <c r="J421" s="236"/>
      <c r="K421" s="49"/>
      <c r="L421" s="238"/>
      <c r="M421" s="49"/>
      <c r="N421" s="49"/>
    </row>
    <row r="422">
      <c r="G422" s="49"/>
      <c r="H422" s="49"/>
      <c r="I422" s="235"/>
      <c r="J422" s="236"/>
      <c r="K422" s="49"/>
      <c r="L422" s="238"/>
      <c r="M422" s="49"/>
      <c r="N422" s="49"/>
    </row>
    <row r="423">
      <c r="G423" s="49"/>
      <c r="H423" s="49"/>
      <c r="I423" s="235"/>
      <c r="J423" s="236"/>
      <c r="K423" s="49"/>
      <c r="L423" s="238"/>
      <c r="M423" s="49"/>
      <c r="N423" s="49"/>
    </row>
    <row r="424">
      <c r="G424" s="49"/>
      <c r="H424" s="49"/>
      <c r="I424" s="235"/>
      <c r="J424" s="236"/>
      <c r="K424" s="49"/>
      <c r="L424" s="238"/>
      <c r="M424" s="49"/>
      <c r="N424" s="49"/>
    </row>
    <row r="425">
      <c r="G425" s="49"/>
      <c r="H425" s="49"/>
      <c r="I425" s="235"/>
      <c r="J425" s="236"/>
      <c r="K425" s="49"/>
      <c r="L425" s="238"/>
      <c r="M425" s="49"/>
      <c r="N425" s="49"/>
    </row>
    <row r="426">
      <c r="G426" s="49"/>
      <c r="H426" s="49"/>
      <c r="I426" s="235"/>
      <c r="J426" s="236"/>
      <c r="K426" s="49"/>
      <c r="L426" s="238"/>
      <c r="M426" s="49"/>
      <c r="N426" s="49"/>
    </row>
    <row r="427">
      <c r="G427" s="49"/>
      <c r="H427" s="49"/>
      <c r="I427" s="235"/>
      <c r="J427" s="236"/>
      <c r="K427" s="49"/>
      <c r="L427" s="238"/>
      <c r="M427" s="49"/>
      <c r="N427" s="49"/>
    </row>
    <row r="428">
      <c r="G428" s="49"/>
      <c r="H428" s="49"/>
      <c r="I428" s="235"/>
      <c r="J428" s="236"/>
      <c r="K428" s="49"/>
      <c r="L428" s="238"/>
      <c r="M428" s="49"/>
      <c r="N428" s="49"/>
    </row>
    <row r="429">
      <c r="G429" s="49"/>
      <c r="H429" s="49"/>
      <c r="I429" s="235"/>
      <c r="J429" s="236"/>
      <c r="K429" s="49"/>
      <c r="L429" s="238"/>
      <c r="M429" s="49"/>
      <c r="N429" s="49"/>
    </row>
    <row r="430">
      <c r="G430" s="49"/>
      <c r="H430" s="49"/>
      <c r="I430" s="235"/>
      <c r="J430" s="236"/>
      <c r="K430" s="49"/>
      <c r="L430" s="238"/>
      <c r="M430" s="49"/>
      <c r="N430" s="49"/>
    </row>
    <row r="431">
      <c r="G431" s="49"/>
      <c r="H431" s="49"/>
      <c r="I431" s="235"/>
      <c r="J431" s="236"/>
      <c r="K431" s="49"/>
      <c r="L431" s="238"/>
      <c r="M431" s="49"/>
      <c r="N431" s="49"/>
    </row>
    <row r="432">
      <c r="G432" s="49"/>
      <c r="H432" s="49"/>
      <c r="I432" s="235"/>
      <c r="J432" s="236"/>
      <c r="K432" s="49"/>
      <c r="L432" s="238"/>
      <c r="M432" s="49"/>
      <c r="N432" s="49"/>
    </row>
    <row r="433">
      <c r="G433" s="49"/>
      <c r="H433" s="49"/>
      <c r="I433" s="235"/>
      <c r="J433" s="236"/>
      <c r="K433" s="49"/>
      <c r="L433" s="238"/>
      <c r="M433" s="49"/>
      <c r="N433" s="49"/>
    </row>
    <row r="434">
      <c r="G434" s="49"/>
      <c r="H434" s="49"/>
      <c r="I434" s="235"/>
      <c r="J434" s="236"/>
      <c r="K434" s="49"/>
      <c r="L434" s="238"/>
      <c r="M434" s="49"/>
      <c r="N434" s="49"/>
    </row>
    <row r="435">
      <c r="G435" s="49"/>
      <c r="H435" s="49"/>
      <c r="I435" s="235"/>
      <c r="J435" s="236"/>
      <c r="K435" s="49"/>
      <c r="L435" s="238"/>
      <c r="M435" s="49"/>
      <c r="N435" s="49"/>
    </row>
    <row r="436">
      <c r="G436" s="49"/>
      <c r="H436" s="49"/>
      <c r="I436" s="235"/>
      <c r="J436" s="236"/>
      <c r="K436" s="49"/>
      <c r="L436" s="238"/>
      <c r="M436" s="49"/>
      <c r="N436" s="49"/>
    </row>
    <row r="437">
      <c r="G437" s="49"/>
      <c r="H437" s="49"/>
      <c r="I437" s="235"/>
      <c r="J437" s="236"/>
      <c r="K437" s="49"/>
      <c r="L437" s="238"/>
      <c r="M437" s="49"/>
      <c r="N437" s="49"/>
    </row>
    <row r="438">
      <c r="G438" s="49"/>
      <c r="H438" s="49"/>
      <c r="I438" s="235"/>
      <c r="J438" s="236"/>
      <c r="K438" s="49"/>
      <c r="L438" s="238"/>
      <c r="M438" s="49"/>
      <c r="N438" s="49"/>
    </row>
    <row r="439">
      <c r="G439" s="49"/>
      <c r="H439" s="49"/>
      <c r="I439" s="235"/>
      <c r="J439" s="236"/>
      <c r="K439" s="49"/>
      <c r="L439" s="238"/>
      <c r="M439" s="49"/>
      <c r="N439" s="49"/>
    </row>
    <row r="440">
      <c r="G440" s="49"/>
      <c r="H440" s="49"/>
      <c r="I440" s="235"/>
      <c r="J440" s="236"/>
      <c r="K440" s="49"/>
      <c r="L440" s="238"/>
      <c r="M440" s="49"/>
      <c r="N440" s="49"/>
    </row>
    <row r="441">
      <c r="G441" s="49"/>
      <c r="H441" s="49"/>
      <c r="I441" s="235"/>
      <c r="J441" s="236"/>
      <c r="K441" s="49"/>
      <c r="L441" s="238"/>
      <c r="M441" s="49"/>
      <c r="N441" s="49"/>
    </row>
    <row r="442">
      <c r="G442" s="49"/>
      <c r="H442" s="49"/>
      <c r="I442" s="235"/>
      <c r="J442" s="236"/>
      <c r="K442" s="49"/>
      <c r="L442" s="238"/>
      <c r="M442" s="49"/>
      <c r="N442" s="49"/>
    </row>
    <row r="443">
      <c r="G443" s="49"/>
      <c r="H443" s="49"/>
      <c r="I443" s="235"/>
      <c r="J443" s="236"/>
      <c r="K443" s="49"/>
      <c r="L443" s="238"/>
      <c r="M443" s="49"/>
      <c r="N443" s="49"/>
    </row>
    <row r="444">
      <c r="G444" s="49"/>
      <c r="H444" s="49"/>
      <c r="I444" s="235"/>
      <c r="J444" s="236"/>
      <c r="K444" s="49"/>
      <c r="L444" s="238"/>
      <c r="M444" s="49"/>
      <c r="N444" s="49"/>
    </row>
    <row r="445">
      <c r="G445" s="49"/>
      <c r="H445" s="49"/>
      <c r="I445" s="235"/>
      <c r="J445" s="236"/>
      <c r="K445" s="49"/>
      <c r="L445" s="238"/>
      <c r="M445" s="49"/>
      <c r="N445" s="49"/>
    </row>
    <row r="446">
      <c r="G446" s="49"/>
      <c r="H446" s="49"/>
      <c r="I446" s="235"/>
      <c r="J446" s="236"/>
      <c r="K446" s="49"/>
      <c r="L446" s="238"/>
      <c r="M446" s="49"/>
      <c r="N446" s="49"/>
    </row>
    <row r="447">
      <c r="G447" s="49"/>
      <c r="H447" s="49"/>
      <c r="I447" s="235"/>
      <c r="J447" s="236"/>
      <c r="K447" s="49"/>
      <c r="L447" s="238"/>
      <c r="M447" s="49"/>
      <c r="N447" s="49"/>
    </row>
    <row r="448">
      <c r="G448" s="49"/>
      <c r="H448" s="49"/>
      <c r="I448" s="235"/>
      <c r="J448" s="236"/>
      <c r="K448" s="49"/>
      <c r="L448" s="238"/>
      <c r="M448" s="49"/>
      <c r="N448" s="49"/>
    </row>
    <row r="449">
      <c r="G449" s="49"/>
      <c r="H449" s="49"/>
      <c r="I449" s="235"/>
      <c r="J449" s="236"/>
      <c r="K449" s="49"/>
      <c r="L449" s="238"/>
      <c r="M449" s="49"/>
      <c r="N449" s="49"/>
    </row>
    <row r="450">
      <c r="G450" s="49"/>
      <c r="H450" s="49"/>
      <c r="I450" s="235"/>
      <c r="J450" s="236"/>
      <c r="K450" s="49"/>
      <c r="L450" s="238"/>
      <c r="M450" s="49"/>
      <c r="N450" s="49"/>
    </row>
    <row r="451">
      <c r="G451" s="49"/>
      <c r="H451" s="49"/>
      <c r="I451" s="235"/>
      <c r="J451" s="236"/>
      <c r="K451" s="49"/>
      <c r="L451" s="238"/>
      <c r="M451" s="49"/>
      <c r="N451" s="49"/>
    </row>
    <row r="452">
      <c r="G452" s="49"/>
      <c r="H452" s="49"/>
      <c r="I452" s="235"/>
      <c r="J452" s="236"/>
      <c r="K452" s="49"/>
      <c r="L452" s="238"/>
      <c r="M452" s="49"/>
      <c r="N452" s="49"/>
    </row>
    <row r="453">
      <c r="G453" s="49"/>
      <c r="H453" s="49"/>
      <c r="I453" s="235"/>
      <c r="J453" s="236"/>
      <c r="K453" s="49"/>
      <c r="L453" s="238"/>
      <c r="M453" s="49"/>
      <c r="N453" s="49"/>
    </row>
    <row r="454">
      <c r="G454" s="49"/>
      <c r="H454" s="49"/>
      <c r="I454" s="235"/>
      <c r="J454" s="236"/>
      <c r="K454" s="49"/>
      <c r="L454" s="238"/>
      <c r="M454" s="49"/>
      <c r="N454" s="49"/>
    </row>
    <row r="455">
      <c r="G455" s="49"/>
      <c r="H455" s="49"/>
      <c r="I455" s="235"/>
      <c r="J455" s="236"/>
      <c r="K455" s="49"/>
      <c r="L455" s="238"/>
      <c r="M455" s="49"/>
      <c r="N455" s="49"/>
    </row>
    <row r="456">
      <c r="G456" s="49"/>
      <c r="H456" s="49"/>
      <c r="I456" s="235"/>
      <c r="J456" s="236"/>
      <c r="K456" s="49"/>
      <c r="L456" s="238"/>
      <c r="M456" s="49"/>
      <c r="N456" s="49"/>
    </row>
    <row r="457">
      <c r="G457" s="49"/>
      <c r="H457" s="49"/>
      <c r="I457" s="235"/>
      <c r="J457" s="236"/>
      <c r="K457" s="49"/>
      <c r="L457" s="238"/>
      <c r="M457" s="49"/>
      <c r="N457" s="49"/>
    </row>
    <row r="458">
      <c r="G458" s="49"/>
      <c r="H458" s="49"/>
      <c r="I458" s="235"/>
      <c r="J458" s="236"/>
      <c r="K458" s="49"/>
      <c r="L458" s="238"/>
      <c r="M458" s="49"/>
      <c r="N458" s="49"/>
    </row>
    <row r="459">
      <c r="G459" s="49"/>
      <c r="H459" s="49"/>
      <c r="I459" s="235"/>
      <c r="J459" s="236"/>
      <c r="K459" s="49"/>
      <c r="L459" s="238"/>
      <c r="M459" s="49"/>
      <c r="N459" s="49"/>
    </row>
    <row r="460">
      <c r="G460" s="49"/>
      <c r="H460" s="49"/>
      <c r="I460" s="235"/>
      <c r="J460" s="236"/>
      <c r="K460" s="49"/>
      <c r="L460" s="238"/>
      <c r="M460" s="49"/>
      <c r="N460" s="49"/>
    </row>
    <row r="461">
      <c r="G461" s="49"/>
      <c r="H461" s="49"/>
      <c r="I461" s="235"/>
      <c r="J461" s="236"/>
      <c r="K461" s="49"/>
      <c r="L461" s="238"/>
      <c r="M461" s="49"/>
      <c r="N461" s="49"/>
    </row>
    <row r="462">
      <c r="G462" s="49"/>
      <c r="H462" s="49"/>
      <c r="I462" s="235"/>
      <c r="J462" s="236"/>
      <c r="K462" s="49"/>
      <c r="L462" s="238"/>
      <c r="M462" s="49"/>
      <c r="N462" s="49"/>
    </row>
    <row r="463">
      <c r="G463" s="49"/>
      <c r="H463" s="49"/>
      <c r="I463" s="235"/>
      <c r="J463" s="236"/>
      <c r="K463" s="49"/>
      <c r="L463" s="238"/>
      <c r="M463" s="49"/>
      <c r="N463" s="49"/>
    </row>
    <row r="464">
      <c r="G464" s="49"/>
      <c r="H464" s="49"/>
      <c r="I464" s="235"/>
      <c r="J464" s="236"/>
      <c r="K464" s="49"/>
      <c r="L464" s="238"/>
      <c r="M464" s="49"/>
      <c r="N464" s="49"/>
    </row>
    <row r="465">
      <c r="G465" s="49"/>
      <c r="H465" s="49"/>
      <c r="I465" s="235"/>
      <c r="J465" s="236"/>
      <c r="K465" s="49"/>
      <c r="L465" s="238"/>
      <c r="M465" s="49"/>
      <c r="N465" s="49"/>
    </row>
    <row r="466">
      <c r="G466" s="49"/>
      <c r="H466" s="49"/>
      <c r="I466" s="235"/>
      <c r="J466" s="236"/>
      <c r="K466" s="49"/>
      <c r="L466" s="238"/>
      <c r="M466" s="49"/>
      <c r="N466" s="49"/>
    </row>
    <row r="467">
      <c r="G467" s="49"/>
      <c r="H467" s="49"/>
      <c r="I467" s="235"/>
      <c r="J467" s="236"/>
      <c r="K467" s="49"/>
      <c r="L467" s="238"/>
      <c r="M467" s="49"/>
      <c r="N467" s="49"/>
    </row>
    <row r="468">
      <c r="G468" s="49"/>
      <c r="H468" s="49"/>
      <c r="I468" s="235"/>
      <c r="J468" s="236"/>
      <c r="K468" s="49"/>
      <c r="L468" s="238"/>
      <c r="M468" s="49"/>
      <c r="N468" s="49"/>
    </row>
    <row r="469">
      <c r="G469" s="49"/>
      <c r="H469" s="49"/>
      <c r="I469" s="235"/>
      <c r="J469" s="236"/>
      <c r="K469" s="49"/>
      <c r="L469" s="238"/>
      <c r="M469" s="49"/>
      <c r="N469" s="49"/>
    </row>
    <row r="470">
      <c r="G470" s="49"/>
      <c r="H470" s="49"/>
      <c r="I470" s="235"/>
      <c r="J470" s="236"/>
      <c r="K470" s="49"/>
      <c r="L470" s="238"/>
      <c r="M470" s="49"/>
      <c r="N470" s="49"/>
    </row>
    <row r="471">
      <c r="G471" s="49"/>
      <c r="H471" s="49"/>
      <c r="I471" s="235"/>
      <c r="J471" s="236"/>
      <c r="K471" s="49"/>
      <c r="L471" s="238"/>
      <c r="M471" s="49"/>
      <c r="N471" s="49"/>
    </row>
    <row r="472">
      <c r="G472" s="49"/>
      <c r="H472" s="49"/>
      <c r="I472" s="235"/>
      <c r="J472" s="236"/>
      <c r="K472" s="49"/>
      <c r="L472" s="238"/>
      <c r="M472" s="49"/>
      <c r="N472" s="49"/>
    </row>
    <row r="473">
      <c r="G473" s="49"/>
      <c r="H473" s="49"/>
      <c r="I473" s="235"/>
      <c r="J473" s="236"/>
      <c r="K473" s="49"/>
      <c r="L473" s="238"/>
      <c r="M473" s="49"/>
      <c r="N473" s="49"/>
    </row>
    <row r="474">
      <c r="G474" s="49"/>
      <c r="H474" s="49"/>
      <c r="I474" s="235"/>
      <c r="J474" s="236"/>
      <c r="K474" s="49"/>
      <c r="L474" s="238"/>
      <c r="M474" s="49"/>
      <c r="N474" s="49"/>
    </row>
    <row r="475">
      <c r="G475" s="49"/>
      <c r="H475" s="49"/>
      <c r="I475" s="235"/>
      <c r="J475" s="236"/>
      <c r="K475" s="49"/>
      <c r="L475" s="238"/>
      <c r="M475" s="49"/>
      <c r="N475" s="49"/>
    </row>
    <row r="476">
      <c r="G476" s="49"/>
      <c r="H476" s="49"/>
      <c r="I476" s="235"/>
      <c r="J476" s="236"/>
      <c r="K476" s="49"/>
      <c r="L476" s="238"/>
      <c r="M476" s="49"/>
      <c r="N476" s="49"/>
    </row>
    <row r="477">
      <c r="G477" s="49"/>
      <c r="H477" s="49"/>
      <c r="I477" s="235"/>
      <c r="J477" s="236"/>
      <c r="K477" s="49"/>
      <c r="L477" s="238"/>
      <c r="M477" s="49"/>
      <c r="N477" s="49"/>
    </row>
    <row r="478">
      <c r="G478" s="49"/>
      <c r="H478" s="49"/>
      <c r="I478" s="235"/>
      <c r="J478" s="236"/>
      <c r="K478" s="49"/>
      <c r="L478" s="238"/>
      <c r="M478" s="49"/>
      <c r="N478" s="49"/>
    </row>
    <row r="479">
      <c r="G479" s="49"/>
      <c r="H479" s="49"/>
      <c r="I479" s="235"/>
      <c r="J479" s="236"/>
      <c r="K479" s="49"/>
      <c r="L479" s="238"/>
      <c r="M479" s="49"/>
      <c r="N479" s="49"/>
    </row>
    <row r="480">
      <c r="G480" s="49"/>
      <c r="H480" s="49"/>
      <c r="I480" s="235"/>
      <c r="J480" s="236"/>
      <c r="K480" s="49"/>
      <c r="L480" s="238"/>
      <c r="M480" s="49"/>
      <c r="N480" s="49"/>
    </row>
    <row r="481">
      <c r="G481" s="49"/>
      <c r="H481" s="49"/>
      <c r="I481" s="235"/>
      <c r="J481" s="236"/>
      <c r="K481" s="49"/>
      <c r="L481" s="238"/>
      <c r="M481" s="49"/>
      <c r="N481" s="49"/>
    </row>
    <row r="482">
      <c r="G482" s="49"/>
      <c r="H482" s="49"/>
      <c r="I482" s="235"/>
      <c r="J482" s="236"/>
      <c r="K482" s="49"/>
      <c r="L482" s="238"/>
      <c r="M482" s="49"/>
      <c r="N482" s="49"/>
    </row>
    <row r="483">
      <c r="G483" s="49"/>
      <c r="H483" s="49"/>
      <c r="I483" s="235"/>
      <c r="J483" s="236"/>
      <c r="K483" s="49"/>
      <c r="L483" s="238"/>
      <c r="M483" s="49"/>
      <c r="N483" s="49"/>
    </row>
    <row r="484">
      <c r="G484" s="49"/>
      <c r="H484" s="49"/>
      <c r="I484" s="235"/>
      <c r="J484" s="236"/>
      <c r="K484" s="49"/>
      <c r="L484" s="238"/>
      <c r="M484" s="49"/>
      <c r="N484" s="49"/>
    </row>
    <row r="485">
      <c r="G485" s="49"/>
      <c r="H485" s="49"/>
      <c r="I485" s="235"/>
      <c r="J485" s="236"/>
      <c r="K485" s="49"/>
      <c r="L485" s="238"/>
      <c r="M485" s="49"/>
      <c r="N485" s="49"/>
    </row>
    <row r="486">
      <c r="G486" s="49"/>
      <c r="H486" s="49"/>
      <c r="I486" s="235"/>
      <c r="J486" s="236"/>
      <c r="K486" s="49"/>
      <c r="L486" s="238"/>
      <c r="M486" s="49"/>
      <c r="N486" s="49"/>
    </row>
    <row r="487">
      <c r="G487" s="49"/>
      <c r="H487" s="49"/>
      <c r="I487" s="235"/>
      <c r="J487" s="236"/>
      <c r="K487" s="49"/>
      <c r="L487" s="238"/>
      <c r="M487" s="49"/>
      <c r="N487" s="49"/>
    </row>
    <row r="488">
      <c r="G488" s="49"/>
      <c r="H488" s="49"/>
      <c r="I488" s="235"/>
      <c r="J488" s="236"/>
      <c r="K488" s="49"/>
      <c r="L488" s="238"/>
      <c r="M488" s="49"/>
      <c r="N488" s="49"/>
    </row>
    <row r="489">
      <c r="G489" s="49"/>
      <c r="H489" s="49"/>
      <c r="I489" s="235"/>
      <c r="J489" s="236"/>
      <c r="K489" s="49"/>
      <c r="L489" s="238"/>
      <c r="M489" s="49"/>
      <c r="N489" s="49"/>
    </row>
    <row r="490">
      <c r="G490" s="49"/>
      <c r="H490" s="49"/>
      <c r="I490" s="235"/>
      <c r="J490" s="236"/>
      <c r="K490" s="49"/>
      <c r="L490" s="238"/>
      <c r="M490" s="49"/>
      <c r="N490" s="49"/>
    </row>
    <row r="491">
      <c r="G491" s="49"/>
      <c r="H491" s="49"/>
      <c r="I491" s="235"/>
      <c r="J491" s="236"/>
      <c r="K491" s="49"/>
      <c r="L491" s="238"/>
      <c r="M491" s="49"/>
      <c r="N491" s="49"/>
    </row>
    <row r="492">
      <c r="G492" s="49"/>
      <c r="H492" s="49"/>
      <c r="I492" s="235"/>
      <c r="J492" s="236"/>
      <c r="K492" s="49"/>
      <c r="L492" s="238"/>
      <c r="M492" s="49"/>
      <c r="N492" s="49"/>
    </row>
    <row r="493">
      <c r="G493" s="49"/>
      <c r="H493" s="49"/>
      <c r="I493" s="235"/>
      <c r="J493" s="236"/>
      <c r="K493" s="49"/>
      <c r="L493" s="238"/>
      <c r="M493" s="49"/>
      <c r="N493" s="49"/>
    </row>
    <row r="494">
      <c r="G494" s="49"/>
      <c r="H494" s="49"/>
      <c r="I494" s="235"/>
      <c r="J494" s="236"/>
      <c r="K494" s="49"/>
      <c r="L494" s="238"/>
      <c r="M494" s="49"/>
      <c r="N494" s="49"/>
    </row>
    <row r="495">
      <c r="G495" s="49"/>
      <c r="H495" s="49"/>
      <c r="I495" s="235"/>
      <c r="J495" s="236"/>
      <c r="K495" s="49"/>
      <c r="L495" s="238"/>
      <c r="M495" s="49"/>
      <c r="N495" s="49"/>
    </row>
    <row r="496">
      <c r="G496" s="49"/>
      <c r="H496" s="49"/>
      <c r="I496" s="235"/>
      <c r="J496" s="236"/>
      <c r="K496" s="49"/>
      <c r="L496" s="238"/>
      <c r="M496" s="49"/>
      <c r="N496" s="49"/>
    </row>
    <row r="497">
      <c r="G497" s="49"/>
      <c r="H497" s="49"/>
      <c r="I497" s="235"/>
      <c r="J497" s="236"/>
      <c r="K497" s="49"/>
      <c r="L497" s="238"/>
      <c r="M497" s="49"/>
      <c r="N497" s="49"/>
    </row>
    <row r="498">
      <c r="G498" s="49"/>
      <c r="H498" s="49"/>
      <c r="I498" s="235"/>
      <c r="J498" s="236"/>
      <c r="K498" s="49"/>
      <c r="L498" s="238"/>
      <c r="M498" s="49"/>
      <c r="N498" s="49"/>
    </row>
    <row r="499">
      <c r="G499" s="49"/>
      <c r="H499" s="49"/>
      <c r="I499" s="235"/>
      <c r="J499" s="236"/>
      <c r="K499" s="49"/>
      <c r="L499" s="238"/>
      <c r="M499" s="49"/>
      <c r="N499" s="49"/>
    </row>
    <row r="500">
      <c r="G500" s="49"/>
      <c r="H500" s="49"/>
      <c r="I500" s="235"/>
      <c r="J500" s="236"/>
      <c r="K500" s="49"/>
      <c r="L500" s="238"/>
      <c r="M500" s="49"/>
      <c r="N500" s="49"/>
    </row>
    <row r="501">
      <c r="G501" s="49"/>
      <c r="H501" s="49"/>
      <c r="I501" s="235"/>
      <c r="J501" s="236"/>
      <c r="K501" s="49"/>
      <c r="L501" s="238"/>
      <c r="M501" s="49"/>
      <c r="N501" s="49"/>
    </row>
    <row r="502">
      <c r="G502" s="49"/>
      <c r="H502" s="49"/>
      <c r="I502" s="235"/>
      <c r="J502" s="236"/>
      <c r="K502" s="49"/>
      <c r="L502" s="238"/>
      <c r="M502" s="49"/>
      <c r="N502" s="49"/>
    </row>
    <row r="503">
      <c r="G503" s="49"/>
      <c r="H503" s="49"/>
      <c r="I503" s="235"/>
      <c r="J503" s="236"/>
      <c r="K503" s="49"/>
      <c r="L503" s="238"/>
      <c r="M503" s="49"/>
      <c r="N503" s="49"/>
    </row>
    <row r="504">
      <c r="G504" s="49"/>
      <c r="H504" s="49"/>
      <c r="I504" s="235"/>
      <c r="J504" s="236"/>
      <c r="K504" s="49"/>
      <c r="L504" s="238"/>
      <c r="M504" s="49"/>
      <c r="N504" s="49"/>
    </row>
    <row r="505">
      <c r="G505" s="49"/>
      <c r="H505" s="49"/>
      <c r="I505" s="235"/>
      <c r="J505" s="236"/>
      <c r="K505" s="49"/>
      <c r="L505" s="238"/>
      <c r="M505" s="49"/>
      <c r="N505" s="49"/>
    </row>
    <row r="506">
      <c r="G506" s="49"/>
      <c r="H506" s="49"/>
      <c r="I506" s="235"/>
      <c r="J506" s="236"/>
      <c r="K506" s="49"/>
      <c r="L506" s="238"/>
      <c r="M506" s="49"/>
      <c r="N506" s="49"/>
    </row>
    <row r="507">
      <c r="G507" s="49"/>
      <c r="H507" s="49"/>
      <c r="I507" s="235"/>
      <c r="J507" s="236"/>
      <c r="K507" s="49"/>
      <c r="L507" s="238"/>
      <c r="M507" s="49"/>
      <c r="N507" s="49"/>
    </row>
    <row r="508">
      <c r="G508" s="49"/>
      <c r="H508" s="49"/>
      <c r="I508" s="235"/>
      <c r="J508" s="236"/>
      <c r="K508" s="49"/>
      <c r="L508" s="238"/>
      <c r="M508" s="49"/>
      <c r="N508" s="49"/>
    </row>
    <row r="509">
      <c r="G509" s="49"/>
      <c r="H509" s="49"/>
      <c r="I509" s="235"/>
      <c r="J509" s="236"/>
      <c r="K509" s="49"/>
      <c r="L509" s="238"/>
      <c r="M509" s="49"/>
      <c r="N509" s="49"/>
    </row>
    <row r="510">
      <c r="G510" s="49"/>
      <c r="H510" s="49"/>
      <c r="I510" s="235"/>
      <c r="J510" s="236"/>
      <c r="K510" s="49"/>
      <c r="L510" s="238"/>
      <c r="M510" s="49"/>
      <c r="N510" s="49"/>
    </row>
    <row r="511">
      <c r="G511" s="49"/>
      <c r="H511" s="49"/>
      <c r="I511" s="235"/>
      <c r="J511" s="236"/>
      <c r="K511" s="49"/>
      <c r="L511" s="238"/>
      <c r="M511" s="49"/>
      <c r="N511" s="49"/>
    </row>
    <row r="512">
      <c r="G512" s="49"/>
      <c r="H512" s="49"/>
      <c r="I512" s="235"/>
      <c r="J512" s="236"/>
      <c r="K512" s="49"/>
      <c r="L512" s="238"/>
      <c r="M512" s="49"/>
      <c r="N512" s="49"/>
    </row>
    <row r="513">
      <c r="G513" s="49"/>
      <c r="H513" s="49"/>
      <c r="I513" s="235"/>
      <c r="J513" s="236"/>
      <c r="K513" s="49"/>
      <c r="L513" s="238"/>
      <c r="M513" s="49"/>
      <c r="N513" s="49"/>
    </row>
    <row r="514">
      <c r="G514" s="49"/>
      <c r="H514" s="49"/>
      <c r="I514" s="235"/>
      <c r="J514" s="236"/>
      <c r="K514" s="49"/>
      <c r="L514" s="238"/>
      <c r="M514" s="49"/>
      <c r="N514" s="49"/>
    </row>
    <row r="515">
      <c r="G515" s="49"/>
      <c r="H515" s="49"/>
      <c r="I515" s="235"/>
      <c r="J515" s="236"/>
      <c r="K515" s="49"/>
      <c r="L515" s="238"/>
      <c r="M515" s="49"/>
      <c r="N515" s="49"/>
    </row>
    <row r="516">
      <c r="G516" s="49"/>
      <c r="H516" s="49"/>
      <c r="I516" s="235"/>
      <c r="J516" s="236"/>
      <c r="K516" s="49"/>
      <c r="L516" s="238"/>
      <c r="M516" s="49"/>
      <c r="N516" s="49"/>
    </row>
    <row r="517">
      <c r="G517" s="49"/>
      <c r="H517" s="49"/>
      <c r="I517" s="235"/>
      <c r="J517" s="236"/>
      <c r="K517" s="49"/>
      <c r="L517" s="238"/>
      <c r="M517" s="49"/>
      <c r="N517" s="49"/>
    </row>
    <row r="518">
      <c r="G518" s="49"/>
      <c r="H518" s="49"/>
      <c r="I518" s="235"/>
      <c r="J518" s="236"/>
      <c r="K518" s="49"/>
      <c r="L518" s="238"/>
      <c r="M518" s="49"/>
      <c r="N518" s="49"/>
    </row>
    <row r="519">
      <c r="G519" s="49"/>
      <c r="H519" s="49"/>
      <c r="I519" s="235"/>
      <c r="J519" s="236"/>
      <c r="K519" s="49"/>
      <c r="L519" s="238"/>
      <c r="M519" s="49"/>
      <c r="N519" s="49"/>
    </row>
    <row r="520">
      <c r="G520" s="49"/>
      <c r="H520" s="49"/>
      <c r="I520" s="235"/>
      <c r="J520" s="236"/>
      <c r="K520" s="49"/>
      <c r="L520" s="238"/>
      <c r="M520" s="49"/>
      <c r="N520" s="49"/>
    </row>
    <row r="521">
      <c r="G521" s="49"/>
      <c r="H521" s="49"/>
      <c r="I521" s="235"/>
      <c r="J521" s="236"/>
      <c r="K521" s="49"/>
      <c r="L521" s="238"/>
      <c r="M521" s="49"/>
      <c r="N521" s="49"/>
    </row>
    <row r="522">
      <c r="G522" s="49"/>
      <c r="H522" s="49"/>
      <c r="I522" s="235"/>
      <c r="J522" s="236"/>
      <c r="K522" s="49"/>
      <c r="L522" s="238"/>
      <c r="M522" s="49"/>
      <c r="N522" s="49"/>
    </row>
    <row r="523">
      <c r="G523" s="49"/>
      <c r="H523" s="49"/>
      <c r="I523" s="235"/>
      <c r="J523" s="236"/>
      <c r="K523" s="49"/>
      <c r="L523" s="238"/>
      <c r="M523" s="49"/>
      <c r="N523" s="49"/>
    </row>
    <row r="524">
      <c r="G524" s="49"/>
      <c r="H524" s="49"/>
      <c r="I524" s="235"/>
      <c r="J524" s="236"/>
      <c r="K524" s="49"/>
      <c r="L524" s="238"/>
      <c r="M524" s="49"/>
      <c r="N524" s="49"/>
    </row>
    <row r="525">
      <c r="G525" s="49"/>
      <c r="H525" s="49"/>
      <c r="I525" s="235"/>
      <c r="J525" s="236"/>
      <c r="K525" s="49"/>
      <c r="L525" s="238"/>
      <c r="M525" s="49"/>
      <c r="N525" s="49"/>
    </row>
    <row r="526">
      <c r="G526" s="49"/>
      <c r="H526" s="49"/>
      <c r="I526" s="235"/>
      <c r="J526" s="236"/>
      <c r="K526" s="49"/>
      <c r="L526" s="238"/>
      <c r="M526" s="49"/>
      <c r="N526" s="49"/>
    </row>
    <row r="527">
      <c r="G527" s="49"/>
      <c r="H527" s="49"/>
      <c r="I527" s="235"/>
      <c r="J527" s="236"/>
      <c r="K527" s="49"/>
      <c r="L527" s="238"/>
      <c r="M527" s="49"/>
      <c r="N527" s="49"/>
    </row>
    <row r="528">
      <c r="G528" s="49"/>
      <c r="H528" s="49"/>
      <c r="I528" s="235"/>
      <c r="J528" s="236"/>
      <c r="K528" s="49"/>
      <c r="L528" s="238"/>
      <c r="M528" s="49"/>
      <c r="N528" s="49"/>
    </row>
    <row r="529">
      <c r="G529" s="49"/>
      <c r="H529" s="49"/>
      <c r="I529" s="235"/>
      <c r="J529" s="236"/>
      <c r="K529" s="49"/>
      <c r="L529" s="238"/>
      <c r="M529" s="49"/>
      <c r="N529" s="49"/>
    </row>
    <row r="530">
      <c r="G530" s="49"/>
      <c r="H530" s="49"/>
      <c r="I530" s="235"/>
      <c r="J530" s="236"/>
      <c r="K530" s="49"/>
      <c r="L530" s="238"/>
      <c r="M530" s="49"/>
      <c r="N530" s="49"/>
    </row>
    <row r="531">
      <c r="G531" s="49"/>
      <c r="H531" s="49"/>
      <c r="I531" s="235"/>
      <c r="J531" s="236"/>
      <c r="K531" s="49"/>
      <c r="L531" s="238"/>
      <c r="M531" s="49"/>
      <c r="N531" s="49"/>
    </row>
    <row r="532">
      <c r="G532" s="49"/>
      <c r="H532" s="49"/>
      <c r="I532" s="235"/>
      <c r="J532" s="236"/>
      <c r="K532" s="49"/>
      <c r="L532" s="238"/>
      <c r="M532" s="49"/>
      <c r="N532" s="49"/>
    </row>
    <row r="533">
      <c r="G533" s="49"/>
      <c r="H533" s="49"/>
      <c r="I533" s="235"/>
      <c r="J533" s="236"/>
      <c r="K533" s="49"/>
      <c r="L533" s="238"/>
      <c r="M533" s="49"/>
      <c r="N533" s="49"/>
    </row>
    <row r="534">
      <c r="G534" s="49"/>
      <c r="H534" s="49"/>
      <c r="I534" s="235"/>
      <c r="J534" s="236"/>
      <c r="K534" s="49"/>
      <c r="L534" s="238"/>
      <c r="M534" s="49"/>
      <c r="N534" s="49"/>
    </row>
    <row r="535">
      <c r="G535" s="49"/>
      <c r="H535" s="49"/>
      <c r="I535" s="235"/>
      <c r="J535" s="236"/>
      <c r="K535" s="49"/>
      <c r="L535" s="238"/>
      <c r="M535" s="49"/>
      <c r="N535" s="49"/>
    </row>
    <row r="536">
      <c r="G536" s="49"/>
      <c r="H536" s="49"/>
      <c r="I536" s="235"/>
      <c r="J536" s="236"/>
      <c r="K536" s="49"/>
      <c r="L536" s="238"/>
      <c r="M536" s="49"/>
      <c r="N536" s="49"/>
    </row>
    <row r="537">
      <c r="G537" s="49"/>
      <c r="H537" s="49"/>
      <c r="I537" s="235"/>
      <c r="J537" s="236"/>
      <c r="K537" s="49"/>
      <c r="L537" s="238"/>
      <c r="M537" s="49"/>
      <c r="N537" s="49"/>
    </row>
    <row r="538">
      <c r="G538" s="49"/>
      <c r="H538" s="49"/>
      <c r="I538" s="235"/>
      <c r="J538" s="236"/>
      <c r="K538" s="49"/>
      <c r="L538" s="238"/>
      <c r="M538" s="49"/>
      <c r="N538" s="49"/>
    </row>
    <row r="539">
      <c r="G539" s="49"/>
      <c r="H539" s="49"/>
      <c r="I539" s="235"/>
      <c r="J539" s="236"/>
      <c r="K539" s="49"/>
      <c r="L539" s="238"/>
      <c r="M539" s="49"/>
      <c r="N539" s="49"/>
    </row>
    <row r="540">
      <c r="G540" s="49"/>
      <c r="H540" s="49"/>
      <c r="I540" s="235"/>
      <c r="J540" s="236"/>
      <c r="K540" s="49"/>
      <c r="L540" s="238"/>
      <c r="M540" s="49"/>
      <c r="N540" s="49"/>
    </row>
    <row r="541">
      <c r="G541" s="49"/>
      <c r="H541" s="49"/>
      <c r="I541" s="235"/>
      <c r="J541" s="236"/>
      <c r="K541" s="49"/>
      <c r="L541" s="238"/>
      <c r="M541" s="49"/>
      <c r="N541" s="49"/>
    </row>
    <row r="542">
      <c r="G542" s="49"/>
      <c r="H542" s="49"/>
      <c r="I542" s="235"/>
      <c r="J542" s="236"/>
      <c r="K542" s="49"/>
      <c r="L542" s="238"/>
      <c r="M542" s="49"/>
      <c r="N542" s="49"/>
    </row>
    <row r="543">
      <c r="G543" s="49"/>
      <c r="H543" s="49"/>
      <c r="I543" s="235"/>
      <c r="J543" s="236"/>
      <c r="K543" s="49"/>
      <c r="L543" s="238"/>
      <c r="M543" s="49"/>
      <c r="N543" s="49"/>
    </row>
    <row r="544">
      <c r="G544" s="49"/>
      <c r="H544" s="49"/>
      <c r="I544" s="235"/>
      <c r="J544" s="236"/>
      <c r="K544" s="49"/>
      <c r="L544" s="238"/>
      <c r="M544" s="49"/>
      <c r="N544" s="49"/>
    </row>
    <row r="545">
      <c r="G545" s="49"/>
      <c r="H545" s="49"/>
      <c r="I545" s="235"/>
      <c r="J545" s="236"/>
      <c r="K545" s="49"/>
      <c r="L545" s="238"/>
      <c r="M545" s="49"/>
      <c r="N545" s="49"/>
    </row>
    <row r="546">
      <c r="G546" s="49"/>
      <c r="H546" s="49"/>
      <c r="I546" s="235"/>
      <c r="J546" s="236"/>
      <c r="K546" s="49"/>
      <c r="L546" s="238"/>
      <c r="M546" s="49"/>
      <c r="N546" s="49"/>
    </row>
    <row r="547">
      <c r="G547" s="49"/>
      <c r="H547" s="49"/>
      <c r="I547" s="235"/>
      <c r="J547" s="236"/>
      <c r="K547" s="49"/>
      <c r="L547" s="238"/>
      <c r="M547" s="49"/>
      <c r="N547" s="49"/>
    </row>
    <row r="548">
      <c r="G548" s="49"/>
      <c r="H548" s="49"/>
      <c r="I548" s="235"/>
      <c r="J548" s="236"/>
      <c r="K548" s="49"/>
      <c r="L548" s="238"/>
      <c r="M548" s="49"/>
      <c r="N548" s="49"/>
    </row>
    <row r="549">
      <c r="G549" s="49"/>
      <c r="H549" s="49"/>
      <c r="I549" s="235"/>
      <c r="J549" s="236"/>
      <c r="K549" s="49"/>
      <c r="L549" s="238"/>
      <c r="M549" s="49"/>
      <c r="N549" s="49"/>
    </row>
    <row r="550">
      <c r="G550" s="49"/>
      <c r="H550" s="49"/>
      <c r="I550" s="235"/>
      <c r="J550" s="236"/>
      <c r="K550" s="49"/>
      <c r="L550" s="238"/>
      <c r="M550" s="49"/>
      <c r="N550" s="49"/>
    </row>
    <row r="551">
      <c r="G551" s="49"/>
      <c r="H551" s="49"/>
      <c r="I551" s="235"/>
      <c r="J551" s="236"/>
      <c r="K551" s="49"/>
      <c r="L551" s="238"/>
      <c r="M551" s="49"/>
      <c r="N551" s="49"/>
    </row>
    <row r="552">
      <c r="G552" s="49"/>
      <c r="H552" s="49"/>
      <c r="I552" s="235"/>
      <c r="J552" s="236"/>
      <c r="K552" s="49"/>
      <c r="L552" s="238"/>
      <c r="M552" s="49"/>
      <c r="N552" s="49"/>
    </row>
    <row r="553">
      <c r="G553" s="49"/>
      <c r="H553" s="49"/>
      <c r="I553" s="235"/>
      <c r="J553" s="236"/>
      <c r="K553" s="49"/>
      <c r="L553" s="238"/>
      <c r="M553" s="49"/>
      <c r="N553" s="49"/>
    </row>
    <row r="554">
      <c r="G554" s="49"/>
      <c r="H554" s="49"/>
      <c r="I554" s="235"/>
      <c r="J554" s="236"/>
      <c r="K554" s="49"/>
      <c r="L554" s="238"/>
      <c r="M554" s="49"/>
      <c r="N554" s="49"/>
    </row>
    <row r="555">
      <c r="G555" s="49"/>
      <c r="H555" s="49"/>
      <c r="I555" s="235"/>
      <c r="J555" s="236"/>
      <c r="K555" s="49"/>
      <c r="L555" s="238"/>
      <c r="M555" s="49"/>
      <c r="N555" s="49"/>
    </row>
    <row r="556">
      <c r="G556" s="49"/>
      <c r="H556" s="49"/>
      <c r="I556" s="235"/>
      <c r="J556" s="236"/>
      <c r="K556" s="49"/>
      <c r="L556" s="238"/>
      <c r="M556" s="49"/>
      <c r="N556" s="49"/>
    </row>
    <row r="557">
      <c r="G557" s="49"/>
      <c r="H557" s="49"/>
      <c r="I557" s="235"/>
      <c r="J557" s="236"/>
      <c r="K557" s="49"/>
      <c r="L557" s="238"/>
      <c r="M557" s="49"/>
      <c r="N557" s="49"/>
    </row>
    <row r="558">
      <c r="G558" s="49"/>
      <c r="H558" s="49"/>
      <c r="I558" s="235"/>
      <c r="J558" s="236"/>
      <c r="K558" s="49"/>
      <c r="L558" s="238"/>
      <c r="M558" s="49"/>
      <c r="N558" s="49"/>
    </row>
    <row r="559">
      <c r="G559" s="49"/>
      <c r="H559" s="49"/>
      <c r="I559" s="235"/>
      <c r="J559" s="236"/>
      <c r="K559" s="49"/>
      <c r="L559" s="238"/>
      <c r="M559" s="49"/>
      <c r="N559" s="49"/>
    </row>
    <row r="560">
      <c r="G560" s="49"/>
      <c r="H560" s="49"/>
      <c r="I560" s="235"/>
      <c r="J560" s="236"/>
      <c r="K560" s="49"/>
      <c r="L560" s="238"/>
      <c r="M560" s="49"/>
      <c r="N560" s="49"/>
    </row>
    <row r="561">
      <c r="G561" s="49"/>
      <c r="H561" s="49"/>
      <c r="I561" s="235"/>
      <c r="J561" s="236"/>
      <c r="K561" s="49"/>
      <c r="L561" s="238"/>
      <c r="M561" s="49"/>
      <c r="N561" s="49"/>
    </row>
    <row r="562">
      <c r="G562" s="49"/>
      <c r="H562" s="49"/>
      <c r="I562" s="235"/>
      <c r="J562" s="236"/>
      <c r="K562" s="49"/>
      <c r="L562" s="238"/>
      <c r="M562" s="49"/>
      <c r="N562" s="49"/>
    </row>
    <row r="563">
      <c r="G563" s="49"/>
      <c r="H563" s="49"/>
      <c r="I563" s="235"/>
      <c r="J563" s="236"/>
      <c r="K563" s="49"/>
      <c r="L563" s="238"/>
      <c r="M563" s="49"/>
      <c r="N563" s="49"/>
    </row>
    <row r="564">
      <c r="G564" s="49"/>
      <c r="H564" s="49"/>
      <c r="I564" s="235"/>
      <c r="J564" s="236"/>
      <c r="K564" s="49"/>
      <c r="L564" s="238"/>
      <c r="M564" s="49"/>
      <c r="N564" s="49"/>
    </row>
    <row r="565">
      <c r="G565" s="49"/>
      <c r="H565" s="49"/>
      <c r="I565" s="235"/>
      <c r="J565" s="236"/>
      <c r="K565" s="49"/>
      <c r="L565" s="238"/>
      <c r="M565" s="49"/>
      <c r="N565" s="49"/>
    </row>
    <row r="566">
      <c r="G566" s="49"/>
      <c r="H566" s="49"/>
      <c r="I566" s="235"/>
      <c r="J566" s="236"/>
      <c r="K566" s="49"/>
      <c r="L566" s="238"/>
      <c r="M566" s="49"/>
      <c r="N566" s="49"/>
    </row>
    <row r="567">
      <c r="G567" s="49"/>
      <c r="H567" s="49"/>
      <c r="I567" s="235"/>
      <c r="J567" s="236"/>
      <c r="K567" s="49"/>
      <c r="L567" s="238"/>
      <c r="M567" s="49"/>
      <c r="N567" s="49"/>
    </row>
    <row r="568">
      <c r="G568" s="49"/>
      <c r="H568" s="49"/>
      <c r="I568" s="235"/>
      <c r="J568" s="236"/>
      <c r="K568" s="49"/>
      <c r="L568" s="238"/>
      <c r="M568" s="49"/>
      <c r="N568" s="49"/>
    </row>
    <row r="569">
      <c r="G569" s="49"/>
      <c r="H569" s="49"/>
      <c r="I569" s="235"/>
      <c r="J569" s="236"/>
      <c r="K569" s="49"/>
      <c r="L569" s="238"/>
      <c r="M569" s="49"/>
      <c r="N569" s="49"/>
    </row>
    <row r="570">
      <c r="G570" s="49"/>
      <c r="H570" s="49"/>
      <c r="I570" s="235"/>
      <c r="J570" s="236"/>
      <c r="K570" s="49"/>
      <c r="L570" s="238"/>
      <c r="M570" s="49"/>
      <c r="N570" s="49"/>
    </row>
    <row r="571">
      <c r="G571" s="49"/>
      <c r="H571" s="49"/>
      <c r="I571" s="235"/>
      <c r="J571" s="236"/>
      <c r="K571" s="49"/>
      <c r="L571" s="238"/>
      <c r="M571" s="49"/>
      <c r="N571" s="49"/>
    </row>
    <row r="572">
      <c r="G572" s="49"/>
      <c r="H572" s="49"/>
      <c r="I572" s="235"/>
      <c r="J572" s="236"/>
      <c r="K572" s="49"/>
      <c r="L572" s="238"/>
      <c r="M572" s="49"/>
      <c r="N572" s="49"/>
    </row>
    <row r="573">
      <c r="G573" s="49"/>
      <c r="H573" s="49"/>
      <c r="I573" s="235"/>
      <c r="J573" s="236"/>
      <c r="K573" s="49"/>
      <c r="L573" s="238"/>
      <c r="M573" s="49"/>
      <c r="N573" s="49"/>
    </row>
    <row r="574">
      <c r="G574" s="49"/>
      <c r="H574" s="49"/>
      <c r="I574" s="235"/>
      <c r="J574" s="236"/>
      <c r="K574" s="49"/>
      <c r="L574" s="238"/>
      <c r="M574" s="49"/>
      <c r="N574" s="49"/>
    </row>
    <row r="575">
      <c r="G575" s="49"/>
      <c r="H575" s="49"/>
      <c r="I575" s="235"/>
      <c r="J575" s="236"/>
      <c r="K575" s="49"/>
      <c r="L575" s="238"/>
      <c r="M575" s="49"/>
      <c r="N575" s="49"/>
    </row>
    <row r="576">
      <c r="G576" s="49"/>
      <c r="H576" s="49"/>
      <c r="I576" s="235"/>
      <c r="J576" s="236"/>
      <c r="K576" s="49"/>
      <c r="L576" s="238"/>
      <c r="M576" s="49"/>
      <c r="N576" s="49"/>
    </row>
    <row r="577">
      <c r="G577" s="49"/>
      <c r="H577" s="49"/>
      <c r="I577" s="235"/>
      <c r="J577" s="236"/>
      <c r="K577" s="49"/>
      <c r="L577" s="238"/>
      <c r="M577" s="49"/>
      <c r="N577" s="49"/>
    </row>
    <row r="578">
      <c r="G578" s="49"/>
      <c r="H578" s="49"/>
      <c r="I578" s="235"/>
      <c r="J578" s="236"/>
      <c r="K578" s="49"/>
      <c r="L578" s="238"/>
      <c r="M578" s="49"/>
      <c r="N578" s="49"/>
    </row>
    <row r="579">
      <c r="G579" s="49"/>
      <c r="H579" s="49"/>
      <c r="I579" s="235"/>
      <c r="J579" s="236"/>
      <c r="K579" s="49"/>
      <c r="L579" s="238"/>
      <c r="M579" s="49"/>
      <c r="N579" s="49"/>
    </row>
    <row r="580">
      <c r="G580" s="49"/>
      <c r="H580" s="49"/>
      <c r="I580" s="235"/>
      <c r="J580" s="236"/>
      <c r="K580" s="49"/>
      <c r="L580" s="238"/>
      <c r="M580" s="49"/>
      <c r="N580" s="49"/>
    </row>
    <row r="581">
      <c r="G581" s="49"/>
      <c r="H581" s="49"/>
      <c r="I581" s="235"/>
      <c r="J581" s="236"/>
      <c r="K581" s="49"/>
      <c r="L581" s="238"/>
      <c r="M581" s="49"/>
      <c r="N581" s="49"/>
    </row>
    <row r="582">
      <c r="G582" s="49"/>
      <c r="H582" s="49"/>
      <c r="I582" s="235"/>
      <c r="J582" s="236"/>
      <c r="K582" s="49"/>
      <c r="L582" s="238"/>
      <c r="M582" s="49"/>
      <c r="N582" s="49"/>
    </row>
    <row r="583">
      <c r="G583" s="49"/>
      <c r="H583" s="49"/>
      <c r="I583" s="235"/>
      <c r="J583" s="236"/>
      <c r="K583" s="49"/>
      <c r="L583" s="238"/>
      <c r="M583" s="49"/>
      <c r="N583" s="49"/>
    </row>
    <row r="584">
      <c r="G584" s="49"/>
      <c r="H584" s="49"/>
      <c r="I584" s="235"/>
      <c r="J584" s="236"/>
      <c r="K584" s="49"/>
      <c r="L584" s="238"/>
      <c r="M584" s="49"/>
      <c r="N584" s="49"/>
    </row>
    <row r="585">
      <c r="G585" s="49"/>
      <c r="H585" s="49"/>
      <c r="I585" s="235"/>
      <c r="J585" s="236"/>
      <c r="K585" s="49"/>
      <c r="L585" s="238"/>
      <c r="M585" s="49"/>
      <c r="N585" s="49"/>
    </row>
    <row r="586">
      <c r="G586" s="49"/>
      <c r="H586" s="49"/>
      <c r="I586" s="235"/>
      <c r="J586" s="236"/>
      <c r="K586" s="49"/>
      <c r="L586" s="238"/>
      <c r="M586" s="49"/>
      <c r="N586" s="49"/>
    </row>
    <row r="587">
      <c r="G587" s="49"/>
      <c r="H587" s="49"/>
      <c r="I587" s="235"/>
      <c r="J587" s="236"/>
      <c r="K587" s="49"/>
      <c r="L587" s="238"/>
      <c r="M587" s="49"/>
      <c r="N587" s="49"/>
    </row>
    <row r="588">
      <c r="G588" s="49"/>
      <c r="H588" s="49"/>
      <c r="I588" s="235"/>
      <c r="J588" s="236"/>
      <c r="K588" s="49"/>
      <c r="L588" s="238"/>
      <c r="M588" s="49"/>
      <c r="N588" s="49"/>
    </row>
    <row r="589">
      <c r="G589" s="49"/>
      <c r="H589" s="49"/>
      <c r="I589" s="235"/>
      <c r="J589" s="236"/>
      <c r="K589" s="49"/>
      <c r="L589" s="238"/>
      <c r="M589" s="49"/>
      <c r="N589" s="49"/>
    </row>
    <row r="590">
      <c r="G590" s="49"/>
      <c r="H590" s="49"/>
      <c r="I590" s="235"/>
      <c r="J590" s="236"/>
      <c r="K590" s="49"/>
      <c r="L590" s="238"/>
      <c r="M590" s="49"/>
      <c r="N590" s="49"/>
    </row>
    <row r="591">
      <c r="G591" s="49"/>
      <c r="H591" s="49"/>
      <c r="I591" s="235"/>
      <c r="J591" s="236"/>
      <c r="K591" s="49"/>
      <c r="L591" s="238"/>
      <c r="M591" s="49"/>
      <c r="N591" s="49"/>
    </row>
    <row r="592">
      <c r="G592" s="49"/>
      <c r="H592" s="49"/>
      <c r="I592" s="235"/>
      <c r="J592" s="236"/>
      <c r="K592" s="49"/>
      <c r="L592" s="238"/>
      <c r="M592" s="49"/>
      <c r="N592" s="49"/>
    </row>
    <row r="593">
      <c r="G593" s="49"/>
      <c r="H593" s="49"/>
      <c r="I593" s="235"/>
      <c r="J593" s="236"/>
      <c r="K593" s="49"/>
      <c r="L593" s="238"/>
      <c r="M593" s="49"/>
      <c r="N593" s="49"/>
    </row>
    <row r="594">
      <c r="G594" s="49"/>
      <c r="H594" s="49"/>
      <c r="I594" s="235"/>
      <c r="J594" s="236"/>
      <c r="K594" s="49"/>
      <c r="L594" s="238"/>
      <c r="M594" s="49"/>
      <c r="N594" s="49"/>
    </row>
    <row r="595">
      <c r="G595" s="49"/>
      <c r="H595" s="49"/>
      <c r="I595" s="235"/>
      <c r="J595" s="236"/>
      <c r="K595" s="49"/>
      <c r="L595" s="238"/>
      <c r="M595" s="49"/>
      <c r="N595" s="49"/>
    </row>
    <row r="596">
      <c r="G596" s="49"/>
      <c r="H596" s="49"/>
      <c r="I596" s="235"/>
      <c r="J596" s="236"/>
      <c r="K596" s="49"/>
      <c r="L596" s="238"/>
      <c r="M596" s="49"/>
      <c r="N596" s="49"/>
    </row>
    <row r="597">
      <c r="G597" s="49"/>
      <c r="H597" s="49"/>
      <c r="I597" s="235"/>
      <c r="J597" s="236"/>
      <c r="K597" s="49"/>
      <c r="L597" s="238"/>
      <c r="M597" s="49"/>
      <c r="N597" s="49"/>
    </row>
    <row r="598">
      <c r="G598" s="49"/>
      <c r="H598" s="49"/>
      <c r="I598" s="235"/>
      <c r="J598" s="236"/>
      <c r="K598" s="49"/>
      <c r="L598" s="238"/>
      <c r="M598" s="49"/>
      <c r="N598" s="49"/>
    </row>
    <row r="599">
      <c r="G599" s="49"/>
      <c r="H599" s="49"/>
      <c r="I599" s="235"/>
      <c r="J599" s="236"/>
      <c r="K599" s="49"/>
      <c r="L599" s="238"/>
      <c r="M599" s="49"/>
      <c r="N599" s="49"/>
    </row>
    <row r="600">
      <c r="G600" s="49"/>
      <c r="H600" s="49"/>
      <c r="I600" s="235"/>
      <c r="J600" s="236"/>
      <c r="K600" s="49"/>
      <c r="L600" s="238"/>
      <c r="M600" s="49"/>
      <c r="N600" s="49"/>
    </row>
    <row r="601">
      <c r="G601" s="49"/>
      <c r="H601" s="49"/>
      <c r="I601" s="235"/>
      <c r="J601" s="236"/>
      <c r="K601" s="49"/>
      <c r="L601" s="238"/>
      <c r="M601" s="49"/>
      <c r="N601" s="49"/>
    </row>
    <row r="602">
      <c r="G602" s="49"/>
      <c r="H602" s="49"/>
      <c r="I602" s="235"/>
      <c r="J602" s="236"/>
      <c r="K602" s="49"/>
      <c r="L602" s="238"/>
      <c r="M602" s="49"/>
      <c r="N602" s="49"/>
    </row>
    <row r="603">
      <c r="G603" s="49"/>
      <c r="H603" s="49"/>
      <c r="I603" s="235"/>
      <c r="J603" s="236"/>
      <c r="K603" s="49"/>
      <c r="L603" s="238"/>
      <c r="M603" s="49"/>
      <c r="N603" s="49"/>
    </row>
    <row r="604">
      <c r="G604" s="49"/>
      <c r="H604" s="49"/>
      <c r="I604" s="235"/>
      <c r="J604" s="236"/>
      <c r="K604" s="49"/>
      <c r="L604" s="238"/>
      <c r="M604" s="49"/>
      <c r="N604" s="49"/>
    </row>
    <row r="605">
      <c r="G605" s="49"/>
      <c r="H605" s="49"/>
      <c r="I605" s="235"/>
      <c r="J605" s="236"/>
      <c r="K605" s="49"/>
      <c r="L605" s="238"/>
      <c r="M605" s="49"/>
      <c r="N605" s="49"/>
    </row>
    <row r="606">
      <c r="G606" s="49"/>
      <c r="H606" s="49"/>
      <c r="I606" s="235"/>
      <c r="J606" s="236"/>
      <c r="K606" s="49"/>
      <c r="L606" s="238"/>
      <c r="M606" s="49"/>
      <c r="N606" s="49"/>
    </row>
    <row r="607">
      <c r="G607" s="49"/>
      <c r="H607" s="49"/>
      <c r="I607" s="235"/>
      <c r="J607" s="236"/>
      <c r="K607" s="49"/>
      <c r="L607" s="238"/>
      <c r="M607" s="49"/>
      <c r="N607" s="49"/>
    </row>
    <row r="608">
      <c r="G608" s="49"/>
      <c r="H608" s="49"/>
      <c r="I608" s="235"/>
      <c r="J608" s="236"/>
      <c r="K608" s="49"/>
      <c r="L608" s="238"/>
      <c r="M608" s="49"/>
      <c r="N608" s="49"/>
    </row>
    <row r="609">
      <c r="G609" s="49"/>
      <c r="H609" s="49"/>
      <c r="I609" s="235"/>
      <c r="J609" s="236"/>
      <c r="K609" s="49"/>
      <c r="L609" s="238"/>
      <c r="M609" s="49"/>
      <c r="N609" s="49"/>
    </row>
    <row r="610">
      <c r="G610" s="49"/>
      <c r="H610" s="49"/>
      <c r="I610" s="235"/>
      <c r="J610" s="236"/>
      <c r="K610" s="49"/>
      <c r="L610" s="238"/>
      <c r="M610" s="49"/>
      <c r="N610" s="49"/>
    </row>
    <row r="611">
      <c r="G611" s="49"/>
      <c r="H611" s="49"/>
      <c r="I611" s="235"/>
      <c r="J611" s="236"/>
      <c r="K611" s="49"/>
      <c r="L611" s="238"/>
      <c r="M611" s="49"/>
      <c r="N611" s="49"/>
    </row>
    <row r="612">
      <c r="G612" s="49"/>
      <c r="H612" s="49"/>
      <c r="I612" s="235"/>
      <c r="J612" s="236"/>
      <c r="K612" s="49"/>
      <c r="L612" s="238"/>
      <c r="M612" s="49"/>
      <c r="N612" s="49"/>
    </row>
    <row r="613">
      <c r="G613" s="49"/>
      <c r="H613" s="49"/>
      <c r="I613" s="235"/>
      <c r="J613" s="236"/>
      <c r="K613" s="49"/>
      <c r="L613" s="238"/>
      <c r="M613" s="49"/>
      <c r="N613" s="49"/>
    </row>
    <row r="614">
      <c r="G614" s="49"/>
      <c r="H614" s="49"/>
      <c r="I614" s="235"/>
      <c r="J614" s="236"/>
      <c r="K614" s="49"/>
      <c r="L614" s="238"/>
      <c r="M614" s="49"/>
      <c r="N614" s="49"/>
    </row>
    <row r="615">
      <c r="G615" s="49"/>
      <c r="H615" s="49"/>
      <c r="I615" s="235"/>
      <c r="J615" s="236"/>
      <c r="K615" s="49"/>
      <c r="L615" s="238"/>
      <c r="M615" s="49"/>
      <c r="N615" s="49"/>
    </row>
    <row r="616">
      <c r="G616" s="49"/>
      <c r="H616" s="49"/>
      <c r="I616" s="235"/>
      <c r="J616" s="236"/>
      <c r="K616" s="49"/>
      <c r="L616" s="238"/>
      <c r="M616" s="49"/>
      <c r="N616" s="49"/>
    </row>
    <row r="617">
      <c r="G617" s="49"/>
      <c r="H617" s="49"/>
      <c r="I617" s="235"/>
      <c r="J617" s="236"/>
      <c r="K617" s="49"/>
      <c r="L617" s="238"/>
      <c r="M617" s="49"/>
      <c r="N617" s="49"/>
    </row>
    <row r="618">
      <c r="G618" s="49"/>
      <c r="H618" s="49"/>
      <c r="I618" s="235"/>
      <c r="J618" s="236"/>
      <c r="K618" s="49"/>
      <c r="L618" s="238"/>
      <c r="M618" s="49"/>
      <c r="N618" s="49"/>
    </row>
    <row r="619">
      <c r="G619" s="49"/>
      <c r="H619" s="49"/>
      <c r="I619" s="235"/>
      <c r="J619" s="236"/>
      <c r="K619" s="49"/>
      <c r="L619" s="238"/>
      <c r="M619" s="49"/>
      <c r="N619" s="49"/>
    </row>
    <row r="620">
      <c r="G620" s="49"/>
      <c r="H620" s="49"/>
      <c r="I620" s="235"/>
      <c r="J620" s="236"/>
      <c r="K620" s="49"/>
      <c r="L620" s="238"/>
      <c r="M620" s="49"/>
      <c r="N620" s="49"/>
    </row>
    <row r="621">
      <c r="G621" s="49"/>
      <c r="H621" s="49"/>
      <c r="I621" s="235"/>
      <c r="J621" s="236"/>
      <c r="K621" s="49"/>
      <c r="L621" s="238"/>
      <c r="M621" s="49"/>
      <c r="N621" s="49"/>
    </row>
    <row r="622">
      <c r="G622" s="49"/>
      <c r="H622" s="49"/>
      <c r="I622" s="235"/>
      <c r="J622" s="236"/>
      <c r="K622" s="49"/>
      <c r="L622" s="238"/>
      <c r="M622" s="49"/>
      <c r="N622" s="49"/>
    </row>
    <row r="623">
      <c r="G623" s="49"/>
      <c r="H623" s="49"/>
      <c r="I623" s="235"/>
      <c r="J623" s="236"/>
      <c r="K623" s="49"/>
      <c r="L623" s="238"/>
      <c r="M623" s="49"/>
      <c r="N623" s="49"/>
    </row>
    <row r="624">
      <c r="G624" s="49"/>
      <c r="H624" s="49"/>
      <c r="I624" s="235"/>
      <c r="J624" s="236"/>
      <c r="K624" s="49"/>
      <c r="L624" s="238"/>
      <c r="M624" s="49"/>
      <c r="N624" s="49"/>
    </row>
    <row r="625">
      <c r="G625" s="49"/>
      <c r="H625" s="49"/>
      <c r="I625" s="235"/>
      <c r="J625" s="236"/>
      <c r="K625" s="49"/>
      <c r="L625" s="238"/>
      <c r="M625" s="49"/>
      <c r="N625" s="49"/>
    </row>
    <row r="626">
      <c r="G626" s="49"/>
      <c r="H626" s="49"/>
      <c r="I626" s="235"/>
      <c r="J626" s="236"/>
      <c r="K626" s="49"/>
      <c r="L626" s="238"/>
      <c r="M626" s="49"/>
      <c r="N626" s="49"/>
    </row>
    <row r="627">
      <c r="G627" s="49"/>
      <c r="H627" s="49"/>
      <c r="I627" s="235"/>
      <c r="J627" s="236"/>
      <c r="K627" s="49"/>
      <c r="L627" s="238"/>
      <c r="M627" s="49"/>
      <c r="N627" s="49"/>
    </row>
    <row r="628">
      <c r="G628" s="49"/>
      <c r="H628" s="49"/>
      <c r="I628" s="235"/>
      <c r="J628" s="236"/>
      <c r="K628" s="49"/>
      <c r="L628" s="238"/>
      <c r="M628" s="49"/>
      <c r="N628" s="49"/>
    </row>
    <row r="629">
      <c r="G629" s="49"/>
      <c r="H629" s="49"/>
      <c r="I629" s="235"/>
      <c r="J629" s="236"/>
      <c r="K629" s="49"/>
      <c r="L629" s="238"/>
      <c r="M629" s="49"/>
      <c r="N629" s="49"/>
    </row>
    <row r="630">
      <c r="G630" s="49"/>
      <c r="H630" s="49"/>
      <c r="I630" s="235"/>
      <c r="J630" s="236"/>
      <c r="K630" s="49"/>
      <c r="L630" s="238"/>
      <c r="M630" s="49"/>
      <c r="N630" s="49"/>
    </row>
    <row r="631">
      <c r="G631" s="49"/>
      <c r="H631" s="49"/>
      <c r="I631" s="235"/>
      <c r="J631" s="236"/>
      <c r="K631" s="49"/>
      <c r="L631" s="238"/>
      <c r="M631" s="49"/>
      <c r="N631" s="49"/>
    </row>
    <row r="632">
      <c r="G632" s="49"/>
      <c r="H632" s="49"/>
      <c r="I632" s="235"/>
      <c r="J632" s="236"/>
      <c r="K632" s="49"/>
      <c r="L632" s="238"/>
      <c r="M632" s="49"/>
      <c r="N632" s="49"/>
    </row>
    <row r="633">
      <c r="G633" s="49"/>
      <c r="H633" s="49"/>
      <c r="I633" s="235"/>
      <c r="J633" s="236"/>
      <c r="K633" s="49"/>
      <c r="L633" s="238"/>
      <c r="M633" s="49"/>
      <c r="N633" s="49"/>
    </row>
    <row r="634">
      <c r="G634" s="49"/>
      <c r="H634" s="49"/>
      <c r="I634" s="235"/>
      <c r="J634" s="236"/>
      <c r="K634" s="49"/>
      <c r="L634" s="238"/>
      <c r="M634" s="49"/>
      <c r="N634" s="49"/>
    </row>
    <row r="635">
      <c r="G635" s="49"/>
      <c r="H635" s="49"/>
      <c r="I635" s="235"/>
      <c r="J635" s="236"/>
      <c r="K635" s="49"/>
      <c r="L635" s="238"/>
      <c r="M635" s="49"/>
      <c r="N635" s="49"/>
    </row>
    <row r="636">
      <c r="G636" s="49"/>
      <c r="H636" s="49"/>
      <c r="I636" s="235"/>
      <c r="J636" s="236"/>
      <c r="K636" s="49"/>
      <c r="L636" s="238"/>
      <c r="M636" s="49"/>
      <c r="N636" s="49"/>
    </row>
    <row r="637">
      <c r="G637" s="49"/>
      <c r="H637" s="49"/>
      <c r="I637" s="235"/>
      <c r="J637" s="236"/>
      <c r="K637" s="49"/>
      <c r="L637" s="238"/>
      <c r="M637" s="49"/>
      <c r="N637" s="49"/>
    </row>
    <row r="638">
      <c r="G638" s="49"/>
      <c r="H638" s="49"/>
      <c r="I638" s="235"/>
      <c r="J638" s="236"/>
      <c r="K638" s="49"/>
      <c r="L638" s="238"/>
      <c r="M638" s="49"/>
      <c r="N638" s="49"/>
    </row>
    <row r="639">
      <c r="G639" s="49"/>
      <c r="H639" s="49"/>
      <c r="I639" s="235"/>
      <c r="J639" s="236"/>
      <c r="K639" s="49"/>
      <c r="L639" s="238"/>
      <c r="M639" s="49"/>
      <c r="N639" s="49"/>
    </row>
    <row r="640">
      <c r="G640" s="49"/>
      <c r="H640" s="49"/>
      <c r="I640" s="235"/>
      <c r="J640" s="236"/>
      <c r="K640" s="49"/>
      <c r="L640" s="238"/>
      <c r="M640" s="49"/>
      <c r="N640" s="49"/>
    </row>
    <row r="641">
      <c r="G641" s="49"/>
      <c r="H641" s="49"/>
      <c r="I641" s="235"/>
      <c r="J641" s="236"/>
      <c r="K641" s="49"/>
      <c r="L641" s="238"/>
      <c r="M641" s="49"/>
      <c r="N641" s="49"/>
    </row>
    <row r="642">
      <c r="G642" s="49"/>
      <c r="H642" s="49"/>
      <c r="I642" s="235"/>
      <c r="J642" s="236"/>
      <c r="K642" s="49"/>
      <c r="L642" s="238"/>
      <c r="M642" s="49"/>
      <c r="N642" s="49"/>
    </row>
    <row r="643">
      <c r="G643" s="49"/>
      <c r="H643" s="49"/>
      <c r="I643" s="235"/>
      <c r="J643" s="236"/>
      <c r="K643" s="49"/>
      <c r="L643" s="238"/>
      <c r="M643" s="49"/>
      <c r="N643" s="49"/>
    </row>
    <row r="644">
      <c r="G644" s="49"/>
      <c r="H644" s="49"/>
      <c r="I644" s="235"/>
      <c r="J644" s="236"/>
      <c r="K644" s="49"/>
      <c r="L644" s="238"/>
      <c r="M644" s="49"/>
      <c r="N644" s="49"/>
    </row>
    <row r="645">
      <c r="G645" s="49"/>
      <c r="H645" s="49"/>
      <c r="I645" s="235"/>
      <c r="J645" s="236"/>
      <c r="K645" s="49"/>
      <c r="L645" s="238"/>
      <c r="M645" s="49"/>
      <c r="N645" s="49"/>
    </row>
    <row r="646">
      <c r="G646" s="49"/>
      <c r="H646" s="49"/>
      <c r="I646" s="235"/>
      <c r="J646" s="236"/>
      <c r="K646" s="49"/>
      <c r="L646" s="238"/>
      <c r="M646" s="49"/>
      <c r="N646" s="49"/>
    </row>
    <row r="647">
      <c r="G647" s="49"/>
      <c r="H647" s="49"/>
      <c r="I647" s="235"/>
      <c r="J647" s="236"/>
      <c r="K647" s="49"/>
      <c r="L647" s="238"/>
      <c r="M647" s="49"/>
      <c r="N647" s="49"/>
    </row>
    <row r="648">
      <c r="G648" s="49"/>
      <c r="H648" s="49"/>
      <c r="I648" s="235"/>
      <c r="J648" s="236"/>
      <c r="K648" s="49"/>
      <c r="L648" s="238"/>
      <c r="M648" s="49"/>
      <c r="N648" s="49"/>
    </row>
    <row r="649">
      <c r="G649" s="49"/>
      <c r="H649" s="49"/>
      <c r="I649" s="235"/>
      <c r="J649" s="236"/>
      <c r="K649" s="49"/>
      <c r="L649" s="238"/>
      <c r="M649" s="49"/>
      <c r="N649" s="49"/>
    </row>
    <row r="650">
      <c r="G650" s="49"/>
      <c r="H650" s="49"/>
      <c r="I650" s="235"/>
      <c r="J650" s="236"/>
      <c r="K650" s="49"/>
      <c r="L650" s="238"/>
      <c r="M650" s="49"/>
      <c r="N650" s="49"/>
    </row>
    <row r="651">
      <c r="G651" s="49"/>
      <c r="H651" s="49"/>
      <c r="I651" s="235"/>
      <c r="J651" s="236"/>
      <c r="K651" s="49"/>
      <c r="L651" s="238"/>
      <c r="M651" s="49"/>
      <c r="N651" s="49"/>
    </row>
    <row r="652">
      <c r="G652" s="49"/>
      <c r="H652" s="49"/>
      <c r="I652" s="235"/>
      <c r="J652" s="236"/>
      <c r="K652" s="49"/>
      <c r="L652" s="238"/>
      <c r="M652" s="49"/>
      <c r="N652" s="49"/>
    </row>
    <row r="653">
      <c r="G653" s="49"/>
      <c r="H653" s="49"/>
      <c r="I653" s="235"/>
      <c r="J653" s="236"/>
      <c r="K653" s="49"/>
      <c r="L653" s="238"/>
      <c r="M653" s="49"/>
      <c r="N653" s="49"/>
    </row>
    <row r="654">
      <c r="G654" s="49"/>
      <c r="H654" s="49"/>
      <c r="I654" s="235"/>
      <c r="J654" s="236"/>
      <c r="K654" s="49"/>
      <c r="L654" s="238"/>
      <c r="M654" s="49"/>
      <c r="N654" s="49"/>
    </row>
    <row r="655">
      <c r="G655" s="49"/>
      <c r="H655" s="49"/>
      <c r="I655" s="235"/>
      <c r="J655" s="236"/>
      <c r="K655" s="49"/>
      <c r="L655" s="238"/>
      <c r="M655" s="49"/>
      <c r="N655" s="49"/>
    </row>
    <row r="656">
      <c r="G656" s="49"/>
      <c r="H656" s="49"/>
      <c r="I656" s="235"/>
      <c r="J656" s="236"/>
      <c r="K656" s="49"/>
      <c r="L656" s="238"/>
      <c r="M656" s="49"/>
      <c r="N656" s="49"/>
    </row>
    <row r="657">
      <c r="G657" s="49"/>
      <c r="H657" s="49"/>
      <c r="I657" s="235"/>
      <c r="J657" s="236"/>
      <c r="K657" s="49"/>
      <c r="L657" s="238"/>
      <c r="M657" s="49"/>
      <c r="N657" s="49"/>
    </row>
    <row r="658">
      <c r="G658" s="49"/>
      <c r="H658" s="49"/>
      <c r="I658" s="235"/>
      <c r="J658" s="236"/>
      <c r="K658" s="49"/>
      <c r="L658" s="238"/>
      <c r="M658" s="49"/>
      <c r="N658" s="49"/>
    </row>
    <row r="659">
      <c r="G659" s="49"/>
      <c r="H659" s="49"/>
      <c r="I659" s="235"/>
      <c r="J659" s="236"/>
      <c r="K659" s="49"/>
      <c r="L659" s="238"/>
      <c r="M659" s="49"/>
      <c r="N659" s="49"/>
    </row>
    <row r="660">
      <c r="G660" s="49"/>
      <c r="H660" s="49"/>
      <c r="I660" s="235"/>
      <c r="J660" s="236"/>
      <c r="K660" s="49"/>
      <c r="L660" s="238"/>
      <c r="M660" s="49"/>
      <c r="N660" s="49"/>
    </row>
    <row r="661">
      <c r="G661" s="49"/>
      <c r="H661" s="49"/>
      <c r="I661" s="235"/>
      <c r="J661" s="236"/>
      <c r="K661" s="49"/>
      <c r="L661" s="238"/>
      <c r="M661" s="49"/>
      <c r="N661" s="49"/>
    </row>
    <row r="662">
      <c r="G662" s="49"/>
      <c r="H662" s="49"/>
      <c r="I662" s="235"/>
      <c r="J662" s="236"/>
      <c r="K662" s="49"/>
      <c r="L662" s="238"/>
      <c r="M662" s="49"/>
      <c r="N662" s="49"/>
    </row>
    <row r="663">
      <c r="G663" s="49"/>
      <c r="H663" s="49"/>
      <c r="I663" s="235"/>
      <c r="J663" s="236"/>
      <c r="K663" s="49"/>
      <c r="L663" s="238"/>
      <c r="M663" s="49"/>
      <c r="N663" s="49"/>
    </row>
    <row r="664">
      <c r="G664" s="49"/>
      <c r="H664" s="49"/>
      <c r="I664" s="235"/>
      <c r="J664" s="236"/>
      <c r="K664" s="49"/>
      <c r="L664" s="238"/>
      <c r="M664" s="49"/>
      <c r="N664" s="49"/>
    </row>
    <row r="665">
      <c r="G665" s="49"/>
      <c r="H665" s="49"/>
      <c r="I665" s="235"/>
      <c r="J665" s="236"/>
      <c r="K665" s="49"/>
      <c r="L665" s="238"/>
      <c r="M665" s="49"/>
      <c r="N665" s="49"/>
    </row>
    <row r="666">
      <c r="G666" s="49"/>
      <c r="H666" s="49"/>
      <c r="I666" s="235"/>
      <c r="J666" s="236"/>
      <c r="K666" s="49"/>
      <c r="L666" s="238"/>
      <c r="M666" s="49"/>
      <c r="N666" s="49"/>
    </row>
    <row r="667">
      <c r="G667" s="49"/>
      <c r="H667" s="49"/>
      <c r="I667" s="235"/>
      <c r="J667" s="236"/>
      <c r="K667" s="49"/>
      <c r="L667" s="238"/>
      <c r="M667" s="49"/>
      <c r="N667" s="49"/>
    </row>
    <row r="668">
      <c r="G668" s="49"/>
      <c r="H668" s="49"/>
      <c r="I668" s="235"/>
      <c r="J668" s="236"/>
      <c r="K668" s="49"/>
      <c r="L668" s="238"/>
      <c r="M668" s="49"/>
      <c r="N668" s="49"/>
    </row>
    <row r="669">
      <c r="G669" s="49"/>
      <c r="H669" s="49"/>
      <c r="I669" s="235"/>
      <c r="J669" s="236"/>
      <c r="K669" s="49"/>
      <c r="L669" s="238"/>
      <c r="M669" s="49"/>
      <c r="N669" s="49"/>
    </row>
    <row r="670">
      <c r="G670" s="49"/>
      <c r="H670" s="49"/>
      <c r="I670" s="235"/>
      <c r="J670" s="236"/>
      <c r="K670" s="49"/>
      <c r="L670" s="238"/>
      <c r="M670" s="49"/>
      <c r="N670" s="49"/>
    </row>
    <row r="671">
      <c r="G671" s="49"/>
      <c r="H671" s="49"/>
      <c r="I671" s="235"/>
      <c r="J671" s="236"/>
      <c r="K671" s="49"/>
      <c r="L671" s="238"/>
      <c r="M671" s="49"/>
      <c r="N671" s="49"/>
    </row>
    <row r="672">
      <c r="G672" s="49"/>
      <c r="H672" s="49"/>
      <c r="I672" s="235"/>
      <c r="J672" s="236"/>
      <c r="K672" s="49"/>
      <c r="L672" s="238"/>
      <c r="M672" s="49"/>
      <c r="N672" s="49"/>
    </row>
    <row r="673">
      <c r="G673" s="49"/>
      <c r="H673" s="49"/>
      <c r="I673" s="235"/>
      <c r="J673" s="236"/>
      <c r="K673" s="49"/>
      <c r="L673" s="238"/>
      <c r="M673" s="49"/>
      <c r="N673" s="49"/>
    </row>
    <row r="674">
      <c r="G674" s="49"/>
      <c r="H674" s="49"/>
      <c r="I674" s="235"/>
      <c r="J674" s="236"/>
      <c r="K674" s="49"/>
      <c r="L674" s="238"/>
      <c r="M674" s="49"/>
      <c r="N674" s="49"/>
    </row>
    <row r="675">
      <c r="G675" s="49"/>
      <c r="H675" s="49"/>
      <c r="I675" s="235"/>
      <c r="J675" s="236"/>
      <c r="K675" s="49"/>
      <c r="L675" s="238"/>
      <c r="M675" s="49"/>
      <c r="N675" s="49"/>
    </row>
    <row r="676">
      <c r="G676" s="49"/>
      <c r="H676" s="49"/>
      <c r="I676" s="235"/>
      <c r="J676" s="236"/>
      <c r="K676" s="49"/>
      <c r="L676" s="238"/>
      <c r="M676" s="49"/>
      <c r="N676" s="49"/>
    </row>
    <row r="677">
      <c r="G677" s="49"/>
      <c r="H677" s="49"/>
      <c r="I677" s="235"/>
      <c r="J677" s="236"/>
      <c r="K677" s="49"/>
      <c r="L677" s="238"/>
      <c r="M677" s="49"/>
      <c r="N677" s="49"/>
    </row>
    <row r="678">
      <c r="G678" s="49"/>
      <c r="H678" s="49"/>
      <c r="I678" s="235"/>
      <c r="J678" s="236"/>
      <c r="K678" s="49"/>
      <c r="L678" s="238"/>
      <c r="M678" s="49"/>
      <c r="N678" s="49"/>
    </row>
    <row r="679">
      <c r="G679" s="49"/>
      <c r="H679" s="49"/>
      <c r="I679" s="235"/>
      <c r="J679" s="236"/>
      <c r="K679" s="49"/>
      <c r="L679" s="238"/>
      <c r="M679" s="49"/>
      <c r="N679" s="49"/>
    </row>
    <row r="680">
      <c r="G680" s="49"/>
      <c r="H680" s="49"/>
      <c r="I680" s="235"/>
      <c r="J680" s="236"/>
      <c r="K680" s="49"/>
      <c r="L680" s="238"/>
      <c r="M680" s="49"/>
      <c r="N680" s="49"/>
    </row>
    <row r="681">
      <c r="G681" s="49"/>
      <c r="H681" s="49"/>
      <c r="I681" s="235"/>
      <c r="J681" s="236"/>
      <c r="K681" s="49"/>
      <c r="L681" s="238"/>
      <c r="M681" s="49"/>
      <c r="N681" s="49"/>
    </row>
    <row r="682">
      <c r="G682" s="49"/>
      <c r="H682" s="49"/>
      <c r="I682" s="235"/>
      <c r="J682" s="236"/>
      <c r="K682" s="49"/>
      <c r="L682" s="238"/>
      <c r="M682" s="49"/>
      <c r="N682" s="49"/>
    </row>
    <row r="683">
      <c r="G683" s="49"/>
      <c r="H683" s="49"/>
      <c r="I683" s="235"/>
      <c r="J683" s="236"/>
      <c r="K683" s="49"/>
      <c r="L683" s="238"/>
      <c r="M683" s="49"/>
      <c r="N683" s="49"/>
    </row>
    <row r="684">
      <c r="G684" s="49"/>
      <c r="H684" s="49"/>
      <c r="I684" s="235"/>
      <c r="J684" s="236"/>
      <c r="K684" s="49"/>
      <c r="L684" s="238"/>
      <c r="M684" s="49"/>
      <c r="N684" s="49"/>
    </row>
    <row r="685">
      <c r="G685" s="49"/>
      <c r="H685" s="49"/>
      <c r="I685" s="235"/>
      <c r="J685" s="236"/>
      <c r="K685" s="49"/>
      <c r="L685" s="238"/>
      <c r="M685" s="49"/>
      <c r="N685" s="49"/>
    </row>
    <row r="686">
      <c r="G686" s="49"/>
      <c r="H686" s="49"/>
      <c r="I686" s="235"/>
      <c r="J686" s="236"/>
      <c r="K686" s="49"/>
      <c r="L686" s="238"/>
      <c r="M686" s="49"/>
      <c r="N686" s="49"/>
    </row>
    <row r="687">
      <c r="G687" s="49"/>
      <c r="H687" s="49"/>
      <c r="I687" s="235"/>
      <c r="J687" s="236"/>
      <c r="K687" s="49"/>
      <c r="L687" s="238"/>
      <c r="M687" s="49"/>
      <c r="N687" s="49"/>
    </row>
    <row r="688">
      <c r="G688" s="49"/>
      <c r="H688" s="49"/>
      <c r="I688" s="235"/>
      <c r="J688" s="236"/>
      <c r="K688" s="49"/>
      <c r="L688" s="238"/>
      <c r="M688" s="49"/>
      <c r="N688" s="49"/>
    </row>
    <row r="689">
      <c r="G689" s="49"/>
      <c r="H689" s="49"/>
      <c r="I689" s="235"/>
      <c r="J689" s="236"/>
      <c r="K689" s="49"/>
      <c r="L689" s="238"/>
      <c r="M689" s="49"/>
      <c r="N689" s="49"/>
    </row>
    <row r="690">
      <c r="G690" s="49"/>
      <c r="H690" s="49"/>
      <c r="I690" s="235"/>
      <c r="J690" s="236"/>
      <c r="K690" s="49"/>
      <c r="L690" s="238"/>
      <c r="M690" s="49"/>
      <c r="N690" s="49"/>
    </row>
    <row r="691">
      <c r="G691" s="49"/>
      <c r="H691" s="49"/>
      <c r="I691" s="235"/>
      <c r="J691" s="236"/>
      <c r="K691" s="49"/>
      <c r="L691" s="238"/>
      <c r="M691" s="49"/>
      <c r="N691" s="49"/>
    </row>
    <row r="692">
      <c r="G692" s="49"/>
      <c r="H692" s="49"/>
      <c r="I692" s="235"/>
      <c r="J692" s="236"/>
      <c r="K692" s="49"/>
      <c r="L692" s="238"/>
      <c r="M692" s="49"/>
      <c r="N692" s="49"/>
    </row>
    <row r="693">
      <c r="G693" s="49"/>
      <c r="H693" s="49"/>
      <c r="I693" s="235"/>
      <c r="J693" s="236"/>
      <c r="K693" s="49"/>
      <c r="L693" s="238"/>
      <c r="M693" s="49"/>
      <c r="N693" s="49"/>
    </row>
    <row r="694">
      <c r="G694" s="49"/>
      <c r="H694" s="49"/>
      <c r="I694" s="235"/>
      <c r="J694" s="236"/>
      <c r="K694" s="49"/>
      <c r="L694" s="238"/>
      <c r="M694" s="49"/>
      <c r="N694" s="49"/>
    </row>
    <row r="695">
      <c r="G695" s="49"/>
      <c r="H695" s="49"/>
      <c r="I695" s="235"/>
      <c r="J695" s="236"/>
      <c r="K695" s="49"/>
      <c r="L695" s="238"/>
      <c r="M695" s="49"/>
      <c r="N695" s="49"/>
    </row>
    <row r="696">
      <c r="G696" s="49"/>
      <c r="H696" s="49"/>
      <c r="I696" s="235"/>
      <c r="J696" s="236"/>
      <c r="K696" s="49"/>
      <c r="L696" s="238"/>
      <c r="M696" s="49"/>
      <c r="N696" s="49"/>
    </row>
    <row r="697">
      <c r="G697" s="49"/>
      <c r="H697" s="49"/>
      <c r="I697" s="235"/>
      <c r="J697" s="236"/>
      <c r="K697" s="49"/>
      <c r="L697" s="238"/>
      <c r="M697" s="49"/>
      <c r="N697" s="49"/>
    </row>
    <row r="698">
      <c r="G698" s="49"/>
      <c r="H698" s="49"/>
      <c r="I698" s="235"/>
      <c r="J698" s="236"/>
      <c r="K698" s="49"/>
      <c r="L698" s="238"/>
      <c r="M698" s="49"/>
      <c r="N698" s="49"/>
    </row>
    <row r="699">
      <c r="G699" s="49"/>
      <c r="H699" s="49"/>
      <c r="I699" s="235"/>
      <c r="J699" s="236"/>
      <c r="K699" s="49"/>
      <c r="L699" s="238"/>
      <c r="M699" s="49"/>
      <c r="N699" s="49"/>
    </row>
    <row r="700">
      <c r="G700" s="49"/>
      <c r="H700" s="49"/>
      <c r="I700" s="235"/>
      <c r="J700" s="236"/>
      <c r="K700" s="49"/>
      <c r="L700" s="238"/>
      <c r="M700" s="49"/>
      <c r="N700" s="49"/>
    </row>
    <row r="701">
      <c r="G701" s="49"/>
      <c r="H701" s="49"/>
      <c r="I701" s="235"/>
      <c r="J701" s="236"/>
      <c r="K701" s="49"/>
      <c r="L701" s="238"/>
      <c r="M701" s="49"/>
      <c r="N701" s="49"/>
    </row>
    <row r="702">
      <c r="G702" s="49"/>
      <c r="H702" s="49"/>
      <c r="I702" s="235"/>
      <c r="J702" s="236"/>
      <c r="K702" s="49"/>
      <c r="L702" s="238"/>
      <c r="M702" s="49"/>
      <c r="N702" s="49"/>
    </row>
    <row r="703">
      <c r="G703" s="49"/>
      <c r="H703" s="49"/>
      <c r="I703" s="235"/>
      <c r="J703" s="236"/>
      <c r="K703" s="49"/>
      <c r="L703" s="238"/>
      <c r="M703" s="49"/>
      <c r="N703" s="49"/>
    </row>
    <row r="704">
      <c r="G704" s="49"/>
      <c r="H704" s="49"/>
      <c r="I704" s="235"/>
      <c r="J704" s="236"/>
      <c r="K704" s="49"/>
      <c r="L704" s="238"/>
      <c r="M704" s="49"/>
      <c r="N704" s="49"/>
    </row>
    <row r="705">
      <c r="G705" s="49"/>
      <c r="H705" s="49"/>
      <c r="I705" s="235"/>
      <c r="J705" s="236"/>
      <c r="K705" s="49"/>
      <c r="L705" s="238"/>
      <c r="M705" s="49"/>
      <c r="N705" s="49"/>
    </row>
    <row r="706">
      <c r="G706" s="49"/>
      <c r="H706" s="49"/>
      <c r="I706" s="235"/>
      <c r="J706" s="236"/>
      <c r="K706" s="49"/>
      <c r="L706" s="238"/>
      <c r="M706" s="49"/>
      <c r="N706" s="49"/>
    </row>
    <row r="707">
      <c r="G707" s="49"/>
      <c r="H707" s="49"/>
      <c r="I707" s="235"/>
      <c r="J707" s="236"/>
      <c r="K707" s="49"/>
      <c r="L707" s="238"/>
      <c r="M707" s="49"/>
      <c r="N707" s="49"/>
    </row>
    <row r="708">
      <c r="G708" s="49"/>
      <c r="H708" s="49"/>
      <c r="I708" s="235"/>
      <c r="J708" s="236"/>
      <c r="K708" s="49"/>
      <c r="L708" s="238"/>
      <c r="M708" s="49"/>
      <c r="N708" s="49"/>
    </row>
    <row r="709">
      <c r="G709" s="49"/>
      <c r="H709" s="49"/>
      <c r="I709" s="235"/>
      <c r="J709" s="236"/>
      <c r="K709" s="49"/>
      <c r="L709" s="238"/>
      <c r="M709" s="49"/>
      <c r="N709" s="49"/>
    </row>
    <row r="710">
      <c r="G710" s="49"/>
      <c r="H710" s="49"/>
      <c r="I710" s="235"/>
      <c r="J710" s="236"/>
      <c r="K710" s="49"/>
      <c r="L710" s="238"/>
      <c r="M710" s="49"/>
      <c r="N710" s="49"/>
    </row>
    <row r="711">
      <c r="G711" s="49"/>
      <c r="H711" s="49"/>
      <c r="I711" s="235"/>
      <c r="J711" s="236"/>
      <c r="K711" s="49"/>
      <c r="L711" s="238"/>
      <c r="M711" s="49"/>
      <c r="N711" s="49"/>
    </row>
    <row r="712">
      <c r="G712" s="49"/>
      <c r="H712" s="49"/>
      <c r="I712" s="235"/>
      <c r="J712" s="236"/>
      <c r="K712" s="49"/>
      <c r="L712" s="238"/>
      <c r="M712" s="49"/>
      <c r="N712" s="49"/>
    </row>
    <row r="713">
      <c r="G713" s="49"/>
      <c r="H713" s="49"/>
      <c r="I713" s="235"/>
      <c r="J713" s="236"/>
      <c r="K713" s="49"/>
      <c r="L713" s="238"/>
      <c r="M713" s="49"/>
      <c r="N713" s="49"/>
    </row>
    <row r="714">
      <c r="G714" s="49"/>
      <c r="H714" s="49"/>
      <c r="I714" s="235"/>
      <c r="J714" s="236"/>
      <c r="K714" s="49"/>
      <c r="L714" s="238"/>
      <c r="M714" s="49"/>
      <c r="N714" s="49"/>
    </row>
    <row r="715">
      <c r="G715" s="49"/>
      <c r="H715" s="49"/>
      <c r="I715" s="235"/>
      <c r="J715" s="236"/>
      <c r="K715" s="49"/>
      <c r="L715" s="238"/>
      <c r="M715" s="49"/>
      <c r="N715" s="49"/>
    </row>
    <row r="716">
      <c r="G716" s="49"/>
      <c r="H716" s="49"/>
      <c r="I716" s="235"/>
      <c r="J716" s="236"/>
      <c r="K716" s="49"/>
      <c r="L716" s="238"/>
      <c r="M716" s="49"/>
      <c r="N716" s="49"/>
    </row>
    <row r="717">
      <c r="G717" s="49"/>
      <c r="H717" s="49"/>
      <c r="I717" s="235"/>
      <c r="J717" s="236"/>
      <c r="K717" s="49"/>
      <c r="L717" s="238"/>
      <c r="M717" s="49"/>
      <c r="N717" s="49"/>
    </row>
    <row r="718">
      <c r="G718" s="49"/>
      <c r="H718" s="49"/>
      <c r="I718" s="235"/>
      <c r="J718" s="236"/>
      <c r="K718" s="49"/>
      <c r="L718" s="238"/>
      <c r="M718" s="49"/>
      <c r="N718" s="49"/>
    </row>
    <row r="719">
      <c r="G719" s="49"/>
      <c r="H719" s="49"/>
      <c r="I719" s="235"/>
      <c r="J719" s="236"/>
      <c r="K719" s="49"/>
      <c r="L719" s="238"/>
      <c r="M719" s="49"/>
      <c r="N719" s="49"/>
    </row>
    <row r="720">
      <c r="G720" s="49"/>
      <c r="H720" s="49"/>
      <c r="I720" s="235"/>
      <c r="J720" s="236"/>
      <c r="K720" s="49"/>
      <c r="L720" s="238"/>
      <c r="M720" s="49"/>
      <c r="N720" s="49"/>
    </row>
    <row r="721">
      <c r="G721" s="49"/>
      <c r="H721" s="49"/>
      <c r="I721" s="235"/>
      <c r="J721" s="236"/>
      <c r="K721" s="49"/>
      <c r="L721" s="238"/>
      <c r="M721" s="49"/>
      <c r="N721" s="49"/>
    </row>
    <row r="722">
      <c r="G722" s="49"/>
      <c r="H722" s="49"/>
      <c r="I722" s="235"/>
      <c r="J722" s="236"/>
      <c r="K722" s="49"/>
      <c r="L722" s="238"/>
      <c r="M722" s="49"/>
      <c r="N722" s="49"/>
    </row>
    <row r="723">
      <c r="G723" s="49"/>
      <c r="H723" s="49"/>
      <c r="I723" s="235"/>
      <c r="J723" s="236"/>
      <c r="K723" s="49"/>
      <c r="L723" s="238"/>
      <c r="M723" s="49"/>
      <c r="N723" s="49"/>
    </row>
    <row r="724">
      <c r="G724" s="49"/>
      <c r="H724" s="49"/>
      <c r="I724" s="235"/>
      <c r="J724" s="236"/>
      <c r="K724" s="49"/>
      <c r="L724" s="238"/>
      <c r="M724" s="49"/>
      <c r="N724" s="49"/>
    </row>
    <row r="725">
      <c r="G725" s="49"/>
      <c r="H725" s="49"/>
      <c r="I725" s="235"/>
      <c r="J725" s="236"/>
      <c r="K725" s="49"/>
      <c r="L725" s="238"/>
      <c r="M725" s="49"/>
      <c r="N725" s="49"/>
    </row>
    <row r="726">
      <c r="G726" s="49"/>
      <c r="H726" s="49"/>
      <c r="I726" s="235"/>
      <c r="J726" s="236"/>
      <c r="K726" s="49"/>
      <c r="L726" s="238"/>
      <c r="M726" s="49"/>
      <c r="N726" s="49"/>
    </row>
    <row r="727">
      <c r="G727" s="49"/>
      <c r="H727" s="49"/>
      <c r="I727" s="235"/>
      <c r="J727" s="236"/>
      <c r="K727" s="49"/>
      <c r="L727" s="238"/>
      <c r="M727" s="49"/>
      <c r="N727" s="49"/>
    </row>
    <row r="728">
      <c r="G728" s="49"/>
      <c r="H728" s="49"/>
      <c r="I728" s="235"/>
      <c r="J728" s="236"/>
      <c r="K728" s="49"/>
      <c r="L728" s="238"/>
      <c r="M728" s="49"/>
      <c r="N728" s="49"/>
    </row>
    <row r="729">
      <c r="G729" s="49"/>
      <c r="H729" s="49"/>
      <c r="I729" s="235"/>
      <c r="J729" s="236"/>
      <c r="K729" s="49"/>
      <c r="L729" s="238"/>
      <c r="M729" s="49"/>
      <c r="N729" s="49"/>
    </row>
    <row r="730">
      <c r="G730" s="49"/>
      <c r="H730" s="49"/>
      <c r="I730" s="235"/>
      <c r="J730" s="236"/>
      <c r="K730" s="49"/>
      <c r="L730" s="238"/>
      <c r="M730" s="49"/>
      <c r="N730" s="49"/>
    </row>
    <row r="731">
      <c r="G731" s="49"/>
      <c r="H731" s="49"/>
      <c r="I731" s="235"/>
      <c r="J731" s="236"/>
      <c r="K731" s="49"/>
      <c r="L731" s="238"/>
      <c r="M731" s="49"/>
      <c r="N731" s="49"/>
    </row>
    <row r="732">
      <c r="G732" s="49"/>
      <c r="H732" s="49"/>
      <c r="I732" s="235"/>
      <c r="J732" s="236"/>
      <c r="K732" s="49"/>
      <c r="L732" s="238"/>
      <c r="M732" s="49"/>
      <c r="N732" s="49"/>
    </row>
    <row r="733">
      <c r="G733" s="49"/>
      <c r="H733" s="49"/>
      <c r="I733" s="235"/>
      <c r="J733" s="236"/>
      <c r="K733" s="49"/>
      <c r="L733" s="238"/>
      <c r="M733" s="49"/>
      <c r="N733" s="49"/>
    </row>
    <row r="734">
      <c r="G734" s="49"/>
      <c r="H734" s="49"/>
      <c r="I734" s="235"/>
      <c r="J734" s="236"/>
      <c r="K734" s="49"/>
      <c r="L734" s="238"/>
      <c r="M734" s="49"/>
      <c r="N734" s="49"/>
    </row>
    <row r="735">
      <c r="G735" s="49"/>
      <c r="H735" s="49"/>
      <c r="I735" s="235"/>
      <c r="J735" s="236"/>
      <c r="K735" s="49"/>
      <c r="L735" s="238"/>
      <c r="M735" s="49"/>
      <c r="N735" s="49"/>
    </row>
    <row r="736">
      <c r="G736" s="49"/>
      <c r="H736" s="49"/>
      <c r="I736" s="235"/>
      <c r="J736" s="236"/>
      <c r="K736" s="49"/>
      <c r="L736" s="238"/>
      <c r="M736" s="49"/>
      <c r="N736" s="49"/>
    </row>
    <row r="737">
      <c r="G737" s="49"/>
      <c r="H737" s="49"/>
      <c r="I737" s="235"/>
      <c r="J737" s="236"/>
      <c r="K737" s="49"/>
      <c r="L737" s="238"/>
      <c r="M737" s="49"/>
      <c r="N737" s="49"/>
    </row>
    <row r="738">
      <c r="G738" s="49"/>
      <c r="H738" s="49"/>
      <c r="I738" s="235"/>
      <c r="J738" s="236"/>
      <c r="K738" s="49"/>
      <c r="L738" s="238"/>
      <c r="M738" s="49"/>
      <c r="N738" s="49"/>
    </row>
    <row r="739">
      <c r="G739" s="49"/>
      <c r="H739" s="49"/>
      <c r="I739" s="235"/>
      <c r="J739" s="236"/>
      <c r="K739" s="49"/>
      <c r="L739" s="238"/>
      <c r="M739" s="49"/>
      <c r="N739" s="49"/>
    </row>
    <row r="740">
      <c r="G740" s="49"/>
      <c r="H740" s="49"/>
      <c r="I740" s="235"/>
      <c r="J740" s="236"/>
      <c r="K740" s="49"/>
      <c r="L740" s="238"/>
      <c r="M740" s="49"/>
      <c r="N740" s="49"/>
    </row>
    <row r="741">
      <c r="G741" s="49"/>
      <c r="H741" s="49"/>
      <c r="I741" s="235"/>
      <c r="J741" s="236"/>
      <c r="K741" s="49"/>
      <c r="L741" s="238"/>
      <c r="M741" s="49"/>
      <c r="N741" s="49"/>
    </row>
    <row r="742">
      <c r="G742" s="49"/>
      <c r="H742" s="49"/>
      <c r="I742" s="235"/>
      <c r="J742" s="236"/>
      <c r="K742" s="49"/>
      <c r="L742" s="238"/>
      <c r="M742" s="49"/>
      <c r="N742" s="49"/>
    </row>
    <row r="743">
      <c r="G743" s="49"/>
      <c r="H743" s="49"/>
      <c r="I743" s="235"/>
      <c r="J743" s="236"/>
      <c r="K743" s="49"/>
      <c r="L743" s="238"/>
      <c r="M743" s="49"/>
      <c r="N743" s="49"/>
    </row>
    <row r="744">
      <c r="G744" s="49"/>
      <c r="H744" s="49"/>
      <c r="I744" s="235"/>
      <c r="J744" s="236"/>
      <c r="K744" s="49"/>
      <c r="L744" s="238"/>
      <c r="M744" s="49"/>
      <c r="N744" s="49"/>
    </row>
    <row r="745">
      <c r="G745" s="49"/>
      <c r="H745" s="49"/>
      <c r="I745" s="235"/>
      <c r="J745" s="236"/>
      <c r="K745" s="49"/>
      <c r="L745" s="238"/>
      <c r="M745" s="49"/>
      <c r="N745" s="49"/>
    </row>
    <row r="746">
      <c r="G746" s="49"/>
      <c r="H746" s="49"/>
      <c r="I746" s="235"/>
      <c r="J746" s="236"/>
      <c r="K746" s="49"/>
      <c r="L746" s="238"/>
      <c r="M746" s="49"/>
      <c r="N746" s="49"/>
    </row>
    <row r="747">
      <c r="G747" s="49"/>
      <c r="H747" s="49"/>
      <c r="I747" s="235"/>
      <c r="J747" s="236"/>
      <c r="K747" s="49"/>
      <c r="L747" s="238"/>
      <c r="M747" s="49"/>
      <c r="N747" s="49"/>
    </row>
    <row r="748">
      <c r="G748" s="49"/>
      <c r="H748" s="49"/>
      <c r="I748" s="235"/>
      <c r="J748" s="236"/>
      <c r="K748" s="49"/>
      <c r="L748" s="238"/>
      <c r="M748" s="49"/>
      <c r="N748" s="49"/>
    </row>
    <row r="749">
      <c r="G749" s="49"/>
      <c r="H749" s="49"/>
      <c r="I749" s="235"/>
      <c r="J749" s="236"/>
      <c r="K749" s="49"/>
      <c r="L749" s="238"/>
      <c r="M749" s="49"/>
      <c r="N749" s="49"/>
    </row>
    <row r="750">
      <c r="G750" s="49"/>
      <c r="H750" s="49"/>
      <c r="I750" s="235"/>
      <c r="J750" s="236"/>
      <c r="K750" s="49"/>
      <c r="L750" s="238"/>
      <c r="M750" s="49"/>
      <c r="N750" s="49"/>
    </row>
    <row r="751">
      <c r="G751" s="49"/>
      <c r="H751" s="49"/>
      <c r="I751" s="235"/>
      <c r="J751" s="236"/>
      <c r="K751" s="49"/>
      <c r="L751" s="238"/>
      <c r="M751" s="49"/>
      <c r="N751" s="49"/>
    </row>
    <row r="752">
      <c r="G752" s="49"/>
      <c r="H752" s="49"/>
      <c r="I752" s="235"/>
      <c r="J752" s="236"/>
      <c r="K752" s="49"/>
      <c r="L752" s="238"/>
      <c r="M752" s="49"/>
      <c r="N752" s="49"/>
    </row>
    <row r="753">
      <c r="G753" s="49"/>
      <c r="H753" s="49"/>
      <c r="I753" s="235"/>
      <c r="J753" s="236"/>
      <c r="K753" s="49"/>
      <c r="L753" s="238"/>
      <c r="M753" s="49"/>
      <c r="N753" s="49"/>
    </row>
    <row r="754">
      <c r="G754" s="49"/>
      <c r="H754" s="49"/>
      <c r="I754" s="235"/>
      <c r="J754" s="236"/>
      <c r="K754" s="49"/>
      <c r="L754" s="238"/>
      <c r="M754" s="49"/>
      <c r="N754" s="49"/>
    </row>
    <row r="755">
      <c r="G755" s="49"/>
      <c r="H755" s="49"/>
      <c r="I755" s="235"/>
      <c r="J755" s="236"/>
      <c r="K755" s="49"/>
      <c r="L755" s="238"/>
      <c r="M755" s="49"/>
      <c r="N755" s="49"/>
    </row>
    <row r="756">
      <c r="G756" s="49"/>
      <c r="H756" s="49"/>
      <c r="I756" s="235"/>
      <c r="J756" s="236"/>
      <c r="K756" s="49"/>
      <c r="L756" s="238"/>
      <c r="M756" s="49"/>
      <c r="N756" s="49"/>
    </row>
    <row r="757">
      <c r="G757" s="49"/>
      <c r="H757" s="49"/>
      <c r="I757" s="235"/>
      <c r="J757" s="236"/>
      <c r="K757" s="49"/>
      <c r="L757" s="238"/>
      <c r="M757" s="49"/>
      <c r="N757" s="49"/>
    </row>
    <row r="758">
      <c r="G758" s="49"/>
      <c r="H758" s="49"/>
      <c r="I758" s="235"/>
      <c r="J758" s="236"/>
      <c r="K758" s="49"/>
      <c r="L758" s="238"/>
      <c r="M758" s="49"/>
      <c r="N758" s="49"/>
    </row>
    <row r="759">
      <c r="G759" s="49"/>
      <c r="H759" s="49"/>
      <c r="I759" s="235"/>
      <c r="J759" s="236"/>
      <c r="K759" s="49"/>
      <c r="L759" s="238"/>
      <c r="M759" s="49"/>
      <c r="N759" s="49"/>
    </row>
    <row r="760">
      <c r="G760" s="49"/>
      <c r="H760" s="49"/>
      <c r="I760" s="235"/>
      <c r="J760" s="236"/>
      <c r="K760" s="49"/>
      <c r="L760" s="238"/>
      <c r="M760" s="49"/>
      <c r="N760" s="49"/>
    </row>
    <row r="761">
      <c r="G761" s="49"/>
      <c r="H761" s="49"/>
      <c r="I761" s="235"/>
      <c r="J761" s="236"/>
      <c r="K761" s="49"/>
      <c r="L761" s="238"/>
      <c r="M761" s="49"/>
      <c r="N761" s="49"/>
    </row>
    <row r="762">
      <c r="G762" s="49"/>
      <c r="H762" s="49"/>
      <c r="I762" s="235"/>
      <c r="J762" s="236"/>
      <c r="K762" s="49"/>
      <c r="L762" s="238"/>
      <c r="M762" s="49"/>
      <c r="N762" s="49"/>
    </row>
    <row r="763">
      <c r="G763" s="49"/>
      <c r="H763" s="49"/>
      <c r="I763" s="235"/>
      <c r="J763" s="236"/>
      <c r="K763" s="49"/>
      <c r="L763" s="238"/>
      <c r="M763" s="49"/>
      <c r="N763" s="49"/>
    </row>
    <row r="764">
      <c r="G764" s="49"/>
      <c r="H764" s="49"/>
      <c r="I764" s="235"/>
      <c r="J764" s="236"/>
      <c r="K764" s="49"/>
      <c r="L764" s="238"/>
      <c r="M764" s="49"/>
      <c r="N764" s="49"/>
    </row>
    <row r="765">
      <c r="G765" s="49"/>
      <c r="H765" s="49"/>
      <c r="I765" s="235"/>
      <c r="J765" s="236"/>
      <c r="K765" s="49"/>
      <c r="L765" s="238"/>
      <c r="M765" s="49"/>
      <c r="N765" s="49"/>
    </row>
    <row r="766">
      <c r="G766" s="49"/>
      <c r="H766" s="49"/>
      <c r="I766" s="235"/>
      <c r="J766" s="236"/>
      <c r="K766" s="49"/>
      <c r="L766" s="238"/>
      <c r="M766" s="49"/>
      <c r="N766" s="49"/>
    </row>
    <row r="767">
      <c r="G767" s="49"/>
      <c r="H767" s="49"/>
      <c r="I767" s="235"/>
      <c r="J767" s="236"/>
      <c r="K767" s="49"/>
      <c r="L767" s="238"/>
      <c r="M767" s="49"/>
      <c r="N767" s="49"/>
    </row>
    <row r="768">
      <c r="G768" s="49"/>
      <c r="H768" s="49"/>
      <c r="I768" s="235"/>
      <c r="J768" s="236"/>
      <c r="K768" s="49"/>
      <c r="L768" s="238"/>
      <c r="M768" s="49"/>
      <c r="N768" s="49"/>
    </row>
    <row r="769">
      <c r="G769" s="49"/>
      <c r="H769" s="49"/>
      <c r="I769" s="235"/>
      <c r="J769" s="236"/>
      <c r="K769" s="49"/>
      <c r="L769" s="238"/>
      <c r="M769" s="49"/>
      <c r="N769" s="49"/>
    </row>
    <row r="770">
      <c r="G770" s="49"/>
      <c r="H770" s="49"/>
      <c r="I770" s="235"/>
      <c r="J770" s="236"/>
      <c r="K770" s="49"/>
      <c r="L770" s="238"/>
      <c r="M770" s="49"/>
      <c r="N770" s="49"/>
    </row>
    <row r="771">
      <c r="G771" s="49"/>
      <c r="H771" s="49"/>
      <c r="I771" s="235"/>
      <c r="J771" s="236"/>
      <c r="K771" s="49"/>
      <c r="L771" s="238"/>
      <c r="M771" s="49"/>
      <c r="N771" s="49"/>
    </row>
    <row r="772">
      <c r="G772" s="49"/>
      <c r="H772" s="49"/>
      <c r="I772" s="235"/>
      <c r="J772" s="236"/>
      <c r="K772" s="49"/>
      <c r="L772" s="238"/>
      <c r="M772" s="49"/>
      <c r="N772" s="49"/>
    </row>
    <row r="773">
      <c r="G773" s="49"/>
      <c r="H773" s="49"/>
      <c r="I773" s="235"/>
      <c r="J773" s="236"/>
      <c r="K773" s="49"/>
      <c r="L773" s="238"/>
      <c r="M773" s="49"/>
      <c r="N773" s="49"/>
    </row>
    <row r="774">
      <c r="G774" s="49"/>
      <c r="H774" s="49"/>
      <c r="I774" s="235"/>
      <c r="J774" s="236"/>
      <c r="K774" s="49"/>
      <c r="L774" s="238"/>
      <c r="M774" s="49"/>
      <c r="N774" s="49"/>
    </row>
    <row r="775">
      <c r="G775" s="49"/>
      <c r="H775" s="49"/>
      <c r="I775" s="235"/>
      <c r="J775" s="236"/>
      <c r="K775" s="49"/>
      <c r="L775" s="238"/>
      <c r="M775" s="49"/>
      <c r="N775" s="49"/>
    </row>
    <row r="776">
      <c r="G776" s="49"/>
      <c r="H776" s="49"/>
      <c r="I776" s="235"/>
      <c r="J776" s="236"/>
      <c r="K776" s="49"/>
      <c r="L776" s="238"/>
      <c r="M776" s="49"/>
      <c r="N776" s="49"/>
    </row>
    <row r="777">
      <c r="G777" s="49"/>
      <c r="H777" s="49"/>
      <c r="I777" s="235"/>
      <c r="J777" s="236"/>
      <c r="K777" s="49"/>
      <c r="L777" s="238"/>
      <c r="M777" s="49"/>
      <c r="N777" s="49"/>
    </row>
    <row r="778">
      <c r="G778" s="49"/>
      <c r="H778" s="49"/>
      <c r="I778" s="235"/>
      <c r="J778" s="236"/>
      <c r="K778" s="49"/>
      <c r="L778" s="238"/>
      <c r="M778" s="49"/>
      <c r="N778" s="49"/>
    </row>
    <row r="779">
      <c r="G779" s="49"/>
      <c r="H779" s="49"/>
      <c r="I779" s="235"/>
      <c r="J779" s="236"/>
      <c r="K779" s="49"/>
      <c r="L779" s="238"/>
      <c r="M779" s="49"/>
      <c r="N779" s="49"/>
    </row>
    <row r="780">
      <c r="G780" s="49"/>
      <c r="H780" s="49"/>
      <c r="I780" s="235"/>
      <c r="J780" s="236"/>
      <c r="K780" s="49"/>
      <c r="L780" s="238"/>
      <c r="M780" s="49"/>
      <c r="N780" s="49"/>
    </row>
    <row r="781">
      <c r="G781" s="49"/>
      <c r="H781" s="49"/>
      <c r="I781" s="235"/>
      <c r="J781" s="236"/>
      <c r="K781" s="49"/>
      <c r="L781" s="238"/>
      <c r="M781" s="49"/>
      <c r="N781" s="49"/>
    </row>
    <row r="782">
      <c r="G782" s="49"/>
      <c r="H782" s="49"/>
      <c r="I782" s="235"/>
      <c r="J782" s="236"/>
      <c r="K782" s="49"/>
      <c r="L782" s="238"/>
      <c r="M782" s="49"/>
      <c r="N782" s="49"/>
    </row>
    <row r="783">
      <c r="G783" s="49"/>
      <c r="H783" s="49"/>
      <c r="I783" s="235"/>
      <c r="J783" s="236"/>
      <c r="K783" s="49"/>
      <c r="L783" s="238"/>
      <c r="M783" s="49"/>
      <c r="N783" s="49"/>
    </row>
    <row r="784">
      <c r="G784" s="49"/>
      <c r="H784" s="49"/>
      <c r="I784" s="235"/>
      <c r="J784" s="236"/>
      <c r="K784" s="49"/>
      <c r="L784" s="238"/>
      <c r="M784" s="49"/>
      <c r="N784" s="49"/>
    </row>
    <row r="785">
      <c r="G785" s="49"/>
      <c r="H785" s="49"/>
      <c r="I785" s="235"/>
      <c r="J785" s="236"/>
      <c r="K785" s="49"/>
      <c r="L785" s="238"/>
      <c r="M785" s="49"/>
      <c r="N785" s="49"/>
    </row>
    <row r="786">
      <c r="G786" s="49"/>
      <c r="H786" s="49"/>
      <c r="I786" s="235"/>
      <c r="J786" s="236"/>
      <c r="K786" s="49"/>
      <c r="L786" s="238"/>
      <c r="M786" s="49"/>
      <c r="N786" s="49"/>
    </row>
    <row r="787">
      <c r="G787" s="49"/>
      <c r="H787" s="49"/>
      <c r="I787" s="235"/>
      <c r="J787" s="236"/>
      <c r="K787" s="49"/>
      <c r="L787" s="238"/>
      <c r="M787" s="49"/>
      <c r="N787" s="49"/>
    </row>
    <row r="788">
      <c r="G788" s="49"/>
      <c r="H788" s="49"/>
      <c r="I788" s="235"/>
      <c r="J788" s="236"/>
      <c r="K788" s="49"/>
      <c r="L788" s="238"/>
      <c r="M788" s="49"/>
      <c r="N788" s="49"/>
    </row>
    <row r="789">
      <c r="G789" s="49"/>
      <c r="H789" s="49"/>
      <c r="I789" s="235"/>
      <c r="J789" s="236"/>
      <c r="K789" s="49"/>
      <c r="L789" s="238"/>
      <c r="M789" s="49"/>
      <c r="N789" s="49"/>
    </row>
    <row r="790">
      <c r="G790" s="49"/>
      <c r="H790" s="49"/>
      <c r="I790" s="235"/>
      <c r="J790" s="236"/>
      <c r="K790" s="49"/>
      <c r="L790" s="238"/>
      <c r="M790" s="49"/>
      <c r="N790" s="49"/>
    </row>
    <row r="791">
      <c r="G791" s="49"/>
      <c r="H791" s="49"/>
      <c r="I791" s="235"/>
      <c r="J791" s="236"/>
      <c r="K791" s="49"/>
      <c r="L791" s="238"/>
      <c r="M791" s="49"/>
      <c r="N791" s="49"/>
    </row>
    <row r="792">
      <c r="G792" s="49"/>
      <c r="H792" s="49"/>
      <c r="I792" s="235"/>
      <c r="J792" s="236"/>
      <c r="K792" s="49"/>
      <c r="L792" s="238"/>
      <c r="M792" s="49"/>
      <c r="N792" s="49"/>
    </row>
    <row r="793">
      <c r="G793" s="49"/>
      <c r="H793" s="49"/>
      <c r="I793" s="235"/>
      <c r="J793" s="236"/>
      <c r="K793" s="49"/>
      <c r="L793" s="238"/>
      <c r="M793" s="49"/>
      <c r="N793" s="49"/>
    </row>
    <row r="794">
      <c r="G794" s="49"/>
      <c r="H794" s="49"/>
      <c r="I794" s="235"/>
      <c r="J794" s="236"/>
      <c r="K794" s="49"/>
      <c r="L794" s="238"/>
      <c r="M794" s="49"/>
      <c r="N794" s="49"/>
    </row>
    <row r="795">
      <c r="G795" s="49"/>
      <c r="H795" s="49"/>
      <c r="I795" s="235"/>
      <c r="J795" s="236"/>
      <c r="K795" s="49"/>
      <c r="L795" s="238"/>
      <c r="M795" s="49"/>
      <c r="N795" s="49"/>
    </row>
    <row r="796">
      <c r="G796" s="49"/>
      <c r="H796" s="49"/>
      <c r="I796" s="235"/>
      <c r="J796" s="236"/>
      <c r="K796" s="49"/>
      <c r="L796" s="238"/>
      <c r="M796" s="49"/>
      <c r="N796" s="49"/>
    </row>
    <row r="797">
      <c r="G797" s="49"/>
      <c r="H797" s="49"/>
      <c r="I797" s="235"/>
      <c r="J797" s="236"/>
      <c r="K797" s="49"/>
      <c r="L797" s="238"/>
      <c r="M797" s="49"/>
      <c r="N797" s="49"/>
    </row>
    <row r="798">
      <c r="G798" s="49"/>
      <c r="H798" s="49"/>
      <c r="I798" s="235"/>
      <c r="J798" s="236"/>
      <c r="K798" s="49"/>
      <c r="L798" s="238"/>
      <c r="M798" s="49"/>
      <c r="N798" s="49"/>
    </row>
    <row r="799">
      <c r="G799" s="49"/>
      <c r="H799" s="49"/>
      <c r="I799" s="235"/>
      <c r="J799" s="236"/>
      <c r="K799" s="49"/>
      <c r="L799" s="238"/>
      <c r="M799" s="49"/>
      <c r="N799" s="49"/>
    </row>
    <row r="800">
      <c r="G800" s="49"/>
      <c r="H800" s="49"/>
      <c r="I800" s="235"/>
      <c r="J800" s="236"/>
      <c r="K800" s="49"/>
      <c r="L800" s="238"/>
      <c r="M800" s="49"/>
      <c r="N800" s="49"/>
    </row>
    <row r="801">
      <c r="G801" s="49"/>
      <c r="H801" s="49"/>
      <c r="I801" s="235"/>
      <c r="J801" s="236"/>
      <c r="K801" s="49"/>
      <c r="L801" s="238"/>
      <c r="M801" s="49"/>
      <c r="N801" s="49"/>
    </row>
    <row r="802">
      <c r="G802" s="49"/>
      <c r="H802" s="49"/>
      <c r="I802" s="235"/>
      <c r="J802" s="236"/>
      <c r="K802" s="49"/>
      <c r="L802" s="238"/>
      <c r="M802" s="49"/>
      <c r="N802" s="49"/>
    </row>
    <row r="803">
      <c r="G803" s="49"/>
      <c r="H803" s="49"/>
      <c r="I803" s="235"/>
      <c r="J803" s="236"/>
      <c r="K803" s="49"/>
      <c r="L803" s="238"/>
      <c r="M803" s="49"/>
      <c r="N803" s="49"/>
    </row>
    <row r="804">
      <c r="G804" s="49"/>
      <c r="H804" s="49"/>
      <c r="I804" s="235"/>
      <c r="J804" s="236"/>
      <c r="K804" s="49"/>
      <c r="L804" s="238"/>
      <c r="M804" s="49"/>
      <c r="N804" s="49"/>
    </row>
    <row r="805">
      <c r="G805" s="49"/>
      <c r="H805" s="49"/>
      <c r="I805" s="235"/>
      <c r="J805" s="236"/>
      <c r="K805" s="49"/>
      <c r="L805" s="238"/>
      <c r="M805" s="49"/>
      <c r="N805" s="49"/>
    </row>
    <row r="806">
      <c r="G806" s="49"/>
      <c r="H806" s="49"/>
      <c r="I806" s="235"/>
      <c r="J806" s="236"/>
      <c r="K806" s="49"/>
      <c r="L806" s="238"/>
      <c r="M806" s="49"/>
      <c r="N806" s="49"/>
    </row>
    <row r="807">
      <c r="G807" s="49"/>
      <c r="H807" s="49"/>
      <c r="I807" s="235"/>
      <c r="J807" s="236"/>
      <c r="K807" s="49"/>
      <c r="L807" s="238"/>
      <c r="M807" s="49"/>
      <c r="N807" s="49"/>
    </row>
    <row r="808">
      <c r="G808" s="49"/>
      <c r="H808" s="49"/>
      <c r="I808" s="235"/>
      <c r="J808" s="236"/>
      <c r="K808" s="49"/>
      <c r="L808" s="238"/>
      <c r="M808" s="49"/>
      <c r="N808" s="49"/>
    </row>
    <row r="809">
      <c r="G809" s="49"/>
      <c r="H809" s="49"/>
      <c r="I809" s="235"/>
      <c r="J809" s="236"/>
      <c r="K809" s="49"/>
      <c r="L809" s="238"/>
      <c r="M809" s="49"/>
      <c r="N809" s="49"/>
    </row>
    <row r="810">
      <c r="G810" s="49"/>
      <c r="H810" s="49"/>
      <c r="I810" s="235"/>
      <c r="J810" s="236"/>
      <c r="K810" s="49"/>
      <c r="L810" s="238"/>
      <c r="M810" s="49"/>
      <c r="N810" s="49"/>
    </row>
    <row r="811">
      <c r="G811" s="49"/>
      <c r="H811" s="49"/>
      <c r="I811" s="235"/>
      <c r="J811" s="236"/>
      <c r="K811" s="49"/>
      <c r="L811" s="238"/>
      <c r="M811" s="49"/>
      <c r="N811" s="49"/>
    </row>
    <row r="812">
      <c r="G812" s="49"/>
      <c r="H812" s="49"/>
      <c r="I812" s="235"/>
      <c r="J812" s="236"/>
      <c r="K812" s="49"/>
      <c r="L812" s="238"/>
      <c r="M812" s="49"/>
      <c r="N812" s="49"/>
    </row>
    <row r="813">
      <c r="G813" s="49"/>
      <c r="H813" s="49"/>
      <c r="I813" s="235"/>
      <c r="J813" s="236"/>
      <c r="K813" s="49"/>
      <c r="L813" s="238"/>
      <c r="M813" s="49"/>
      <c r="N813" s="49"/>
    </row>
    <row r="814">
      <c r="G814" s="49"/>
      <c r="H814" s="49"/>
      <c r="I814" s="235"/>
      <c r="J814" s="236"/>
      <c r="K814" s="49"/>
      <c r="L814" s="238"/>
      <c r="M814" s="49"/>
      <c r="N814" s="49"/>
    </row>
    <row r="815">
      <c r="G815" s="49"/>
      <c r="H815" s="49"/>
      <c r="I815" s="235"/>
      <c r="J815" s="236"/>
      <c r="K815" s="49"/>
      <c r="L815" s="238"/>
      <c r="M815" s="49"/>
      <c r="N815" s="49"/>
    </row>
    <row r="816">
      <c r="G816" s="49"/>
      <c r="H816" s="49"/>
      <c r="I816" s="235"/>
      <c r="J816" s="236"/>
      <c r="K816" s="49"/>
      <c r="L816" s="238"/>
      <c r="M816" s="49"/>
      <c r="N816" s="49"/>
    </row>
    <row r="817">
      <c r="G817" s="49"/>
      <c r="H817" s="49"/>
      <c r="I817" s="235"/>
      <c r="J817" s="236"/>
      <c r="K817" s="49"/>
      <c r="L817" s="238"/>
      <c r="M817" s="49"/>
      <c r="N817" s="49"/>
    </row>
    <row r="818">
      <c r="G818" s="49"/>
      <c r="H818" s="49"/>
      <c r="I818" s="235"/>
      <c r="J818" s="236"/>
      <c r="K818" s="49"/>
      <c r="L818" s="238"/>
      <c r="M818" s="49"/>
      <c r="N818" s="49"/>
    </row>
    <row r="819">
      <c r="G819" s="49"/>
      <c r="H819" s="49"/>
      <c r="I819" s="235"/>
      <c r="J819" s="236"/>
      <c r="K819" s="49"/>
      <c r="L819" s="238"/>
      <c r="M819" s="49"/>
      <c r="N819" s="49"/>
    </row>
    <row r="820">
      <c r="G820" s="49"/>
      <c r="H820" s="49"/>
      <c r="I820" s="235"/>
      <c r="J820" s="236"/>
      <c r="K820" s="49"/>
      <c r="L820" s="238"/>
      <c r="M820" s="49"/>
      <c r="N820" s="49"/>
    </row>
    <row r="821">
      <c r="G821" s="49"/>
      <c r="H821" s="49"/>
      <c r="I821" s="235"/>
      <c r="J821" s="236"/>
      <c r="K821" s="49"/>
      <c r="L821" s="238"/>
      <c r="M821" s="49"/>
      <c r="N821" s="49"/>
    </row>
    <row r="822">
      <c r="G822" s="49"/>
      <c r="H822" s="49"/>
      <c r="I822" s="235"/>
      <c r="J822" s="236"/>
      <c r="K822" s="49"/>
      <c r="L822" s="238"/>
      <c r="M822" s="49"/>
      <c r="N822" s="49"/>
    </row>
    <row r="823">
      <c r="G823" s="49"/>
      <c r="H823" s="49"/>
      <c r="I823" s="235"/>
      <c r="J823" s="236"/>
      <c r="K823" s="49"/>
      <c r="L823" s="238"/>
      <c r="M823" s="49"/>
      <c r="N823" s="49"/>
    </row>
    <row r="824">
      <c r="G824" s="49"/>
      <c r="H824" s="49"/>
      <c r="I824" s="235"/>
      <c r="J824" s="236"/>
      <c r="K824" s="49"/>
      <c r="L824" s="238"/>
      <c r="M824" s="49"/>
      <c r="N824" s="49"/>
    </row>
    <row r="825">
      <c r="G825" s="49"/>
      <c r="H825" s="49"/>
      <c r="I825" s="235"/>
      <c r="J825" s="236"/>
      <c r="K825" s="49"/>
      <c r="L825" s="238"/>
      <c r="M825" s="49"/>
      <c r="N825" s="49"/>
    </row>
    <row r="826">
      <c r="G826" s="49"/>
      <c r="H826" s="49"/>
      <c r="I826" s="235"/>
      <c r="J826" s="236"/>
      <c r="K826" s="49"/>
      <c r="L826" s="238"/>
      <c r="M826" s="49"/>
      <c r="N826" s="49"/>
    </row>
    <row r="827">
      <c r="G827" s="49"/>
      <c r="H827" s="49"/>
      <c r="I827" s="235"/>
      <c r="J827" s="236"/>
      <c r="K827" s="49"/>
      <c r="L827" s="238"/>
      <c r="M827" s="49"/>
      <c r="N827" s="49"/>
    </row>
    <row r="828">
      <c r="G828" s="49"/>
      <c r="H828" s="49"/>
      <c r="I828" s="235"/>
      <c r="J828" s="236"/>
      <c r="K828" s="49"/>
      <c r="L828" s="238"/>
      <c r="M828" s="49"/>
      <c r="N828" s="49"/>
    </row>
    <row r="829">
      <c r="G829" s="49"/>
      <c r="H829" s="49"/>
      <c r="I829" s="235"/>
      <c r="J829" s="236"/>
      <c r="K829" s="49"/>
      <c r="L829" s="238"/>
      <c r="M829" s="49"/>
      <c r="N829" s="49"/>
    </row>
    <row r="830">
      <c r="G830" s="49"/>
      <c r="H830" s="49"/>
      <c r="I830" s="235"/>
      <c r="J830" s="236"/>
      <c r="K830" s="49"/>
      <c r="L830" s="238"/>
      <c r="M830" s="49"/>
      <c r="N830" s="49"/>
    </row>
    <row r="831">
      <c r="G831" s="49"/>
      <c r="H831" s="49"/>
      <c r="I831" s="235"/>
      <c r="J831" s="236"/>
      <c r="K831" s="49"/>
      <c r="L831" s="238"/>
      <c r="M831" s="49"/>
      <c r="N831" s="49"/>
    </row>
    <row r="832">
      <c r="G832" s="49"/>
      <c r="H832" s="49"/>
      <c r="I832" s="235"/>
      <c r="J832" s="236"/>
      <c r="K832" s="49"/>
      <c r="L832" s="238"/>
      <c r="M832" s="49"/>
      <c r="N832" s="49"/>
    </row>
    <row r="833">
      <c r="G833" s="49"/>
      <c r="H833" s="49"/>
      <c r="I833" s="235"/>
      <c r="J833" s="236"/>
      <c r="K833" s="49"/>
      <c r="L833" s="238"/>
      <c r="M833" s="49"/>
      <c r="N833" s="49"/>
    </row>
    <row r="834">
      <c r="G834" s="49"/>
      <c r="H834" s="49"/>
      <c r="I834" s="235"/>
      <c r="J834" s="236"/>
      <c r="K834" s="49"/>
      <c r="L834" s="238"/>
      <c r="M834" s="49"/>
      <c r="N834" s="49"/>
    </row>
    <row r="835">
      <c r="G835" s="49"/>
      <c r="H835" s="49"/>
      <c r="I835" s="235"/>
      <c r="J835" s="236"/>
      <c r="K835" s="49"/>
      <c r="L835" s="238"/>
      <c r="M835" s="49"/>
      <c r="N835" s="49"/>
    </row>
    <row r="836">
      <c r="G836" s="49"/>
      <c r="H836" s="49"/>
      <c r="I836" s="235"/>
      <c r="J836" s="236"/>
      <c r="K836" s="49"/>
      <c r="L836" s="238"/>
      <c r="M836" s="49"/>
      <c r="N836" s="49"/>
    </row>
    <row r="837">
      <c r="G837" s="49"/>
      <c r="H837" s="49"/>
      <c r="I837" s="235"/>
      <c r="J837" s="236"/>
      <c r="K837" s="49"/>
      <c r="L837" s="238"/>
      <c r="M837" s="49"/>
      <c r="N837" s="49"/>
    </row>
    <row r="838">
      <c r="G838" s="49"/>
      <c r="H838" s="49"/>
      <c r="I838" s="235"/>
      <c r="J838" s="236"/>
      <c r="K838" s="49"/>
      <c r="L838" s="238"/>
      <c r="M838" s="49"/>
      <c r="N838" s="49"/>
    </row>
    <row r="839">
      <c r="G839" s="49"/>
      <c r="H839" s="49"/>
      <c r="I839" s="235"/>
      <c r="J839" s="236"/>
      <c r="K839" s="49"/>
      <c r="L839" s="238"/>
      <c r="M839" s="49"/>
      <c r="N839" s="49"/>
    </row>
    <row r="840">
      <c r="G840" s="49"/>
      <c r="H840" s="49"/>
      <c r="I840" s="235"/>
      <c r="J840" s="236"/>
      <c r="K840" s="49"/>
      <c r="L840" s="238"/>
      <c r="M840" s="49"/>
      <c r="N840" s="49"/>
    </row>
    <row r="841">
      <c r="G841" s="49"/>
      <c r="H841" s="49"/>
      <c r="I841" s="235"/>
      <c r="J841" s="236"/>
      <c r="K841" s="49"/>
      <c r="L841" s="238"/>
      <c r="M841" s="49"/>
      <c r="N841" s="49"/>
    </row>
    <row r="842">
      <c r="G842" s="49"/>
      <c r="H842" s="49"/>
      <c r="I842" s="235"/>
      <c r="J842" s="236"/>
      <c r="K842" s="49"/>
      <c r="L842" s="238"/>
      <c r="M842" s="49"/>
      <c r="N842" s="49"/>
    </row>
    <row r="843">
      <c r="G843" s="49"/>
      <c r="H843" s="49"/>
      <c r="I843" s="235"/>
      <c r="J843" s="236"/>
      <c r="K843" s="49"/>
      <c r="L843" s="238"/>
      <c r="M843" s="49"/>
      <c r="N843" s="49"/>
    </row>
    <row r="844">
      <c r="G844" s="49"/>
      <c r="H844" s="49"/>
      <c r="I844" s="235"/>
      <c r="J844" s="236"/>
      <c r="K844" s="49"/>
      <c r="L844" s="238"/>
      <c r="M844" s="49"/>
      <c r="N844" s="49"/>
    </row>
    <row r="845">
      <c r="G845" s="49"/>
      <c r="H845" s="49"/>
      <c r="I845" s="235"/>
      <c r="J845" s="236"/>
      <c r="K845" s="49"/>
      <c r="L845" s="238"/>
      <c r="M845" s="49"/>
      <c r="N845" s="49"/>
    </row>
    <row r="846">
      <c r="G846" s="49"/>
      <c r="H846" s="49"/>
      <c r="I846" s="235"/>
      <c r="J846" s="236"/>
      <c r="K846" s="49"/>
      <c r="L846" s="238"/>
      <c r="M846" s="49"/>
      <c r="N846" s="49"/>
    </row>
    <row r="847">
      <c r="G847" s="49"/>
      <c r="H847" s="49"/>
      <c r="I847" s="235"/>
      <c r="J847" s="236"/>
      <c r="K847" s="49"/>
      <c r="L847" s="238"/>
      <c r="M847" s="49"/>
      <c r="N847" s="49"/>
    </row>
    <row r="848">
      <c r="G848" s="49"/>
      <c r="H848" s="49"/>
      <c r="I848" s="235"/>
      <c r="J848" s="236"/>
      <c r="K848" s="49"/>
      <c r="L848" s="238"/>
      <c r="M848" s="49"/>
      <c r="N848" s="49"/>
    </row>
    <row r="849">
      <c r="G849" s="49"/>
      <c r="H849" s="49"/>
      <c r="I849" s="235"/>
      <c r="J849" s="236"/>
      <c r="K849" s="49"/>
      <c r="L849" s="238"/>
      <c r="M849" s="49"/>
      <c r="N849" s="49"/>
    </row>
    <row r="850">
      <c r="G850" s="49"/>
      <c r="H850" s="49"/>
      <c r="I850" s="235"/>
      <c r="J850" s="236"/>
      <c r="K850" s="49"/>
      <c r="L850" s="238"/>
      <c r="M850" s="49"/>
      <c r="N850" s="49"/>
    </row>
    <row r="851">
      <c r="G851" s="49"/>
      <c r="H851" s="49"/>
      <c r="I851" s="235"/>
      <c r="J851" s="236"/>
      <c r="K851" s="49"/>
      <c r="L851" s="238"/>
      <c r="M851" s="49"/>
      <c r="N851" s="49"/>
    </row>
    <row r="852">
      <c r="G852" s="49"/>
      <c r="H852" s="49"/>
      <c r="I852" s="235"/>
      <c r="J852" s="236"/>
      <c r="K852" s="49"/>
      <c r="L852" s="238"/>
      <c r="M852" s="49"/>
      <c r="N852" s="49"/>
    </row>
    <row r="853">
      <c r="G853" s="49"/>
      <c r="H853" s="49"/>
      <c r="I853" s="235"/>
      <c r="J853" s="236"/>
      <c r="K853" s="49"/>
      <c r="L853" s="238"/>
      <c r="M853" s="49"/>
      <c r="N853" s="49"/>
    </row>
    <row r="854">
      <c r="G854" s="49"/>
      <c r="H854" s="49"/>
      <c r="I854" s="235"/>
      <c r="J854" s="236"/>
      <c r="K854" s="49"/>
      <c r="L854" s="238"/>
      <c r="M854" s="49"/>
      <c r="N854" s="49"/>
    </row>
    <row r="855">
      <c r="G855" s="49"/>
      <c r="H855" s="49"/>
      <c r="I855" s="235"/>
      <c r="J855" s="236"/>
      <c r="K855" s="49"/>
      <c r="L855" s="238"/>
      <c r="M855" s="49"/>
      <c r="N855" s="49"/>
    </row>
    <row r="856">
      <c r="G856" s="49"/>
      <c r="H856" s="49"/>
      <c r="I856" s="235"/>
      <c r="J856" s="236"/>
      <c r="K856" s="49"/>
      <c r="L856" s="238"/>
      <c r="M856" s="49"/>
      <c r="N856" s="49"/>
    </row>
    <row r="857">
      <c r="G857" s="49"/>
      <c r="H857" s="49"/>
      <c r="I857" s="235"/>
      <c r="J857" s="236"/>
      <c r="K857" s="49"/>
      <c r="L857" s="238"/>
      <c r="M857" s="49"/>
      <c r="N857" s="49"/>
    </row>
    <row r="858">
      <c r="G858" s="49"/>
      <c r="H858" s="49"/>
      <c r="I858" s="235"/>
      <c r="J858" s="236"/>
      <c r="K858" s="49"/>
      <c r="L858" s="238"/>
      <c r="M858" s="49"/>
      <c r="N858" s="49"/>
    </row>
    <row r="859">
      <c r="G859" s="49"/>
      <c r="H859" s="49"/>
      <c r="I859" s="235"/>
      <c r="J859" s="236"/>
      <c r="K859" s="49"/>
      <c r="L859" s="238"/>
      <c r="M859" s="49"/>
      <c r="N859" s="49"/>
    </row>
    <row r="860">
      <c r="G860" s="49"/>
      <c r="H860" s="49"/>
      <c r="I860" s="235"/>
      <c r="J860" s="236"/>
      <c r="K860" s="49"/>
      <c r="L860" s="238"/>
      <c r="M860" s="49"/>
      <c r="N860" s="49"/>
    </row>
    <row r="861">
      <c r="G861" s="49"/>
      <c r="H861" s="49"/>
      <c r="I861" s="235"/>
      <c r="J861" s="236"/>
      <c r="K861" s="49"/>
      <c r="L861" s="238"/>
      <c r="M861" s="49"/>
      <c r="N861" s="49"/>
    </row>
    <row r="862">
      <c r="G862" s="49"/>
      <c r="H862" s="49"/>
      <c r="I862" s="235"/>
      <c r="J862" s="236"/>
      <c r="K862" s="49"/>
      <c r="L862" s="238"/>
      <c r="M862" s="49"/>
      <c r="N862" s="49"/>
    </row>
    <row r="863">
      <c r="G863" s="49"/>
      <c r="H863" s="49"/>
      <c r="I863" s="235"/>
      <c r="J863" s="236"/>
      <c r="K863" s="49"/>
      <c r="L863" s="238"/>
      <c r="M863" s="49"/>
      <c r="N863" s="49"/>
    </row>
    <row r="864">
      <c r="G864" s="49"/>
      <c r="H864" s="49"/>
      <c r="I864" s="235"/>
      <c r="J864" s="236"/>
      <c r="K864" s="49"/>
      <c r="L864" s="238"/>
      <c r="M864" s="49"/>
      <c r="N864" s="49"/>
    </row>
    <row r="865">
      <c r="G865" s="49"/>
      <c r="H865" s="49"/>
      <c r="I865" s="235"/>
      <c r="J865" s="236"/>
      <c r="K865" s="49"/>
      <c r="L865" s="238"/>
      <c r="M865" s="49"/>
      <c r="N865" s="49"/>
    </row>
    <row r="866">
      <c r="G866" s="49"/>
      <c r="H866" s="49"/>
      <c r="I866" s="235"/>
      <c r="J866" s="236"/>
      <c r="K866" s="49"/>
      <c r="L866" s="238"/>
      <c r="M866" s="49"/>
      <c r="N866" s="49"/>
    </row>
    <row r="867">
      <c r="G867" s="49"/>
      <c r="H867" s="49"/>
      <c r="I867" s="235"/>
      <c r="J867" s="236"/>
      <c r="K867" s="49"/>
      <c r="L867" s="238"/>
      <c r="M867" s="49"/>
      <c r="N867" s="49"/>
    </row>
    <row r="868">
      <c r="G868" s="49"/>
      <c r="H868" s="49"/>
      <c r="I868" s="235"/>
      <c r="J868" s="236"/>
      <c r="K868" s="49"/>
      <c r="L868" s="238"/>
      <c r="M868" s="49"/>
      <c r="N868" s="49"/>
    </row>
    <row r="869">
      <c r="G869" s="49"/>
      <c r="H869" s="49"/>
      <c r="I869" s="235"/>
      <c r="J869" s="236"/>
      <c r="K869" s="49"/>
      <c r="L869" s="238"/>
      <c r="M869" s="49"/>
      <c r="N869" s="49"/>
    </row>
    <row r="870">
      <c r="G870" s="49"/>
      <c r="H870" s="49"/>
      <c r="I870" s="235"/>
      <c r="J870" s="236"/>
      <c r="K870" s="49"/>
      <c r="L870" s="238"/>
      <c r="M870" s="49"/>
      <c r="N870" s="49"/>
    </row>
    <row r="871">
      <c r="G871" s="49"/>
      <c r="H871" s="49"/>
      <c r="I871" s="235"/>
      <c r="J871" s="236"/>
      <c r="K871" s="49"/>
      <c r="L871" s="238"/>
      <c r="M871" s="49"/>
      <c r="N871" s="49"/>
    </row>
    <row r="872">
      <c r="G872" s="49"/>
      <c r="H872" s="49"/>
      <c r="I872" s="235"/>
      <c r="J872" s="236"/>
      <c r="K872" s="49"/>
      <c r="L872" s="238"/>
      <c r="M872" s="49"/>
      <c r="N872" s="49"/>
    </row>
    <row r="873">
      <c r="G873" s="49"/>
      <c r="H873" s="49"/>
      <c r="I873" s="235"/>
      <c r="J873" s="236"/>
      <c r="K873" s="49"/>
      <c r="L873" s="238"/>
      <c r="M873" s="49"/>
      <c r="N873" s="49"/>
    </row>
    <row r="874">
      <c r="G874" s="49"/>
      <c r="H874" s="49"/>
      <c r="I874" s="235"/>
      <c r="J874" s="236"/>
      <c r="K874" s="49"/>
      <c r="L874" s="238"/>
      <c r="M874" s="49"/>
      <c r="N874" s="49"/>
    </row>
    <row r="875">
      <c r="G875" s="49"/>
      <c r="H875" s="49"/>
      <c r="I875" s="235"/>
      <c r="J875" s="236"/>
      <c r="K875" s="49"/>
      <c r="L875" s="238"/>
      <c r="M875" s="49"/>
      <c r="N875" s="49"/>
    </row>
    <row r="876">
      <c r="G876" s="49"/>
      <c r="H876" s="49"/>
      <c r="I876" s="235"/>
      <c r="J876" s="236"/>
      <c r="K876" s="49"/>
      <c r="L876" s="238"/>
      <c r="M876" s="49"/>
      <c r="N876" s="49"/>
    </row>
    <row r="877">
      <c r="G877" s="49"/>
      <c r="H877" s="49"/>
      <c r="I877" s="235"/>
      <c r="J877" s="236"/>
      <c r="K877" s="49"/>
      <c r="L877" s="238"/>
      <c r="M877" s="49"/>
      <c r="N877" s="49"/>
    </row>
    <row r="878">
      <c r="G878" s="49"/>
      <c r="H878" s="49"/>
      <c r="I878" s="235"/>
      <c r="J878" s="236"/>
      <c r="K878" s="49"/>
      <c r="L878" s="238"/>
      <c r="M878" s="49"/>
      <c r="N878" s="49"/>
    </row>
    <row r="879">
      <c r="G879" s="49"/>
      <c r="H879" s="49"/>
      <c r="I879" s="235"/>
      <c r="J879" s="236"/>
      <c r="K879" s="49"/>
      <c r="L879" s="238"/>
      <c r="M879" s="49"/>
      <c r="N879" s="49"/>
    </row>
    <row r="880">
      <c r="G880" s="49"/>
      <c r="H880" s="49"/>
      <c r="I880" s="235"/>
      <c r="J880" s="236"/>
      <c r="K880" s="49"/>
      <c r="L880" s="238"/>
      <c r="M880" s="49"/>
      <c r="N880" s="49"/>
    </row>
    <row r="881">
      <c r="G881" s="49"/>
      <c r="H881" s="49"/>
      <c r="I881" s="235"/>
      <c r="J881" s="236"/>
      <c r="K881" s="49"/>
      <c r="L881" s="238"/>
      <c r="M881" s="49"/>
      <c r="N881" s="49"/>
    </row>
    <row r="882">
      <c r="G882" s="49"/>
      <c r="H882" s="49"/>
      <c r="I882" s="235"/>
      <c r="J882" s="236"/>
      <c r="K882" s="49"/>
      <c r="L882" s="238"/>
      <c r="M882" s="49"/>
      <c r="N882" s="49"/>
    </row>
    <row r="883">
      <c r="G883" s="49"/>
      <c r="H883" s="49"/>
      <c r="I883" s="235"/>
      <c r="J883" s="236"/>
      <c r="K883" s="49"/>
      <c r="L883" s="238"/>
      <c r="M883" s="49"/>
      <c r="N883" s="49"/>
    </row>
    <row r="884">
      <c r="G884" s="49"/>
      <c r="H884" s="49"/>
      <c r="I884" s="235"/>
      <c r="J884" s="236"/>
      <c r="K884" s="49"/>
      <c r="L884" s="238"/>
      <c r="M884" s="49"/>
      <c r="N884" s="49"/>
    </row>
    <row r="885">
      <c r="G885" s="49"/>
      <c r="H885" s="49"/>
      <c r="I885" s="235"/>
      <c r="J885" s="236"/>
      <c r="K885" s="49"/>
      <c r="L885" s="238"/>
      <c r="M885" s="49"/>
      <c r="N885" s="49"/>
    </row>
    <row r="886">
      <c r="G886" s="49"/>
      <c r="H886" s="49"/>
      <c r="I886" s="235"/>
      <c r="J886" s="236"/>
      <c r="K886" s="49"/>
      <c r="L886" s="238"/>
      <c r="M886" s="49"/>
      <c r="N886" s="49"/>
    </row>
    <row r="887">
      <c r="G887" s="49"/>
      <c r="H887" s="49"/>
      <c r="I887" s="235"/>
      <c r="J887" s="236"/>
      <c r="K887" s="49"/>
      <c r="L887" s="238"/>
      <c r="M887" s="49"/>
      <c r="N887" s="49"/>
    </row>
    <row r="888">
      <c r="G888" s="49"/>
      <c r="H888" s="49"/>
      <c r="I888" s="235"/>
      <c r="J888" s="236"/>
      <c r="K888" s="49"/>
      <c r="L888" s="238"/>
      <c r="M888" s="49"/>
      <c r="N888" s="49"/>
    </row>
    <row r="889">
      <c r="G889" s="49"/>
      <c r="H889" s="49"/>
      <c r="I889" s="235"/>
      <c r="J889" s="236"/>
      <c r="K889" s="49"/>
      <c r="L889" s="238"/>
      <c r="M889" s="49"/>
      <c r="N889" s="49"/>
    </row>
    <row r="890">
      <c r="G890" s="49"/>
      <c r="H890" s="49"/>
      <c r="I890" s="235"/>
      <c r="J890" s="236"/>
      <c r="K890" s="49"/>
      <c r="L890" s="238"/>
      <c r="M890" s="49"/>
      <c r="N890" s="49"/>
    </row>
    <row r="891">
      <c r="G891" s="49"/>
      <c r="H891" s="49"/>
      <c r="I891" s="235"/>
      <c r="J891" s="236"/>
      <c r="K891" s="49"/>
      <c r="L891" s="238"/>
      <c r="M891" s="49"/>
      <c r="N891" s="49"/>
    </row>
    <row r="892">
      <c r="G892" s="49"/>
      <c r="H892" s="49"/>
      <c r="I892" s="235"/>
      <c r="J892" s="236"/>
      <c r="K892" s="49"/>
      <c r="L892" s="238"/>
      <c r="M892" s="49"/>
      <c r="N892" s="49"/>
    </row>
    <row r="893">
      <c r="G893" s="49"/>
      <c r="H893" s="49"/>
      <c r="I893" s="235"/>
      <c r="J893" s="236"/>
      <c r="K893" s="49"/>
      <c r="L893" s="238"/>
      <c r="M893" s="49"/>
      <c r="N893" s="49"/>
    </row>
    <row r="894">
      <c r="G894" s="49"/>
      <c r="H894" s="49"/>
      <c r="I894" s="235"/>
      <c r="J894" s="236"/>
      <c r="K894" s="49"/>
      <c r="L894" s="238"/>
      <c r="M894" s="49"/>
      <c r="N894" s="49"/>
    </row>
    <row r="895">
      <c r="G895" s="49"/>
      <c r="H895" s="49"/>
      <c r="I895" s="235"/>
      <c r="J895" s="236"/>
      <c r="K895" s="49"/>
      <c r="L895" s="238"/>
      <c r="M895" s="49"/>
      <c r="N895" s="49"/>
    </row>
    <row r="896">
      <c r="G896" s="49"/>
      <c r="H896" s="49"/>
      <c r="I896" s="235"/>
      <c r="J896" s="236"/>
      <c r="K896" s="49"/>
      <c r="L896" s="238"/>
      <c r="M896" s="49"/>
      <c r="N896" s="49"/>
    </row>
    <row r="897">
      <c r="G897" s="49"/>
      <c r="H897" s="49"/>
      <c r="I897" s="235"/>
      <c r="J897" s="236"/>
      <c r="K897" s="49"/>
      <c r="L897" s="238"/>
      <c r="M897" s="49"/>
      <c r="N897" s="49"/>
    </row>
    <row r="898">
      <c r="G898" s="49"/>
      <c r="H898" s="49"/>
      <c r="I898" s="235"/>
      <c r="J898" s="236"/>
      <c r="K898" s="49"/>
      <c r="L898" s="238"/>
      <c r="M898" s="49"/>
      <c r="N898" s="49"/>
    </row>
    <row r="899">
      <c r="G899" s="49"/>
      <c r="H899" s="49"/>
      <c r="I899" s="235"/>
      <c r="J899" s="236"/>
      <c r="K899" s="49"/>
      <c r="L899" s="238"/>
      <c r="M899" s="49"/>
      <c r="N899" s="49"/>
    </row>
    <row r="900">
      <c r="G900" s="49"/>
      <c r="H900" s="49"/>
      <c r="I900" s="235"/>
      <c r="J900" s="236"/>
      <c r="K900" s="49"/>
      <c r="L900" s="238"/>
      <c r="M900" s="49"/>
      <c r="N900" s="49"/>
    </row>
    <row r="901">
      <c r="G901" s="49"/>
      <c r="H901" s="49"/>
      <c r="I901" s="235"/>
      <c r="J901" s="236"/>
      <c r="K901" s="49"/>
      <c r="L901" s="238"/>
      <c r="M901" s="49"/>
      <c r="N901" s="49"/>
    </row>
    <row r="902">
      <c r="G902" s="49"/>
      <c r="H902" s="49"/>
      <c r="I902" s="235"/>
      <c r="J902" s="236"/>
      <c r="K902" s="49"/>
      <c r="L902" s="238"/>
      <c r="M902" s="49"/>
      <c r="N902" s="49"/>
    </row>
    <row r="903">
      <c r="G903" s="49"/>
      <c r="H903" s="49"/>
      <c r="I903" s="235"/>
      <c r="J903" s="236"/>
      <c r="K903" s="49"/>
      <c r="L903" s="238"/>
      <c r="M903" s="49"/>
      <c r="N903" s="49"/>
    </row>
    <row r="904">
      <c r="G904" s="49"/>
      <c r="H904" s="49"/>
      <c r="I904" s="235"/>
      <c r="J904" s="236"/>
      <c r="K904" s="49"/>
      <c r="L904" s="238"/>
      <c r="M904" s="49"/>
      <c r="N904" s="49"/>
    </row>
    <row r="905">
      <c r="G905" s="49"/>
      <c r="H905" s="49"/>
      <c r="I905" s="235"/>
      <c r="J905" s="236"/>
      <c r="K905" s="49"/>
      <c r="L905" s="238"/>
      <c r="M905" s="49"/>
      <c r="N905" s="49"/>
    </row>
    <row r="906">
      <c r="G906" s="49"/>
      <c r="H906" s="49"/>
      <c r="I906" s="235"/>
      <c r="J906" s="236"/>
      <c r="K906" s="49"/>
      <c r="L906" s="238"/>
      <c r="M906" s="49"/>
      <c r="N906" s="49"/>
    </row>
    <row r="907">
      <c r="G907" s="49"/>
      <c r="H907" s="49"/>
      <c r="I907" s="235"/>
      <c r="J907" s="236"/>
      <c r="K907" s="49"/>
      <c r="L907" s="238"/>
      <c r="M907" s="49"/>
      <c r="N907" s="49"/>
    </row>
    <row r="908">
      <c r="G908" s="49"/>
      <c r="H908" s="49"/>
      <c r="I908" s="235"/>
      <c r="J908" s="236"/>
      <c r="K908" s="49"/>
      <c r="L908" s="238"/>
      <c r="M908" s="49"/>
      <c r="N908" s="49"/>
    </row>
    <row r="909">
      <c r="G909" s="49"/>
      <c r="H909" s="49"/>
      <c r="I909" s="235"/>
      <c r="J909" s="236"/>
      <c r="K909" s="49"/>
      <c r="L909" s="238"/>
      <c r="M909" s="49"/>
      <c r="N909" s="49"/>
    </row>
    <row r="910">
      <c r="G910" s="49"/>
      <c r="H910" s="49"/>
      <c r="I910" s="235"/>
      <c r="J910" s="236"/>
      <c r="K910" s="49"/>
      <c r="L910" s="238"/>
      <c r="M910" s="49"/>
      <c r="N910" s="49"/>
    </row>
    <row r="911">
      <c r="G911" s="49"/>
      <c r="H911" s="49"/>
      <c r="I911" s="235"/>
      <c r="J911" s="236"/>
      <c r="K911" s="49"/>
      <c r="L911" s="238"/>
      <c r="M911" s="49"/>
      <c r="N911" s="49"/>
    </row>
    <row r="912">
      <c r="G912" s="49"/>
      <c r="H912" s="49"/>
      <c r="I912" s="235"/>
      <c r="J912" s="236"/>
      <c r="K912" s="49"/>
      <c r="L912" s="238"/>
      <c r="M912" s="49"/>
      <c r="N912" s="49"/>
    </row>
    <row r="913">
      <c r="G913" s="49"/>
      <c r="H913" s="49"/>
      <c r="I913" s="235"/>
      <c r="J913" s="236"/>
      <c r="K913" s="49"/>
      <c r="L913" s="238"/>
      <c r="M913" s="49"/>
      <c r="N913" s="49"/>
    </row>
    <row r="914">
      <c r="G914" s="49"/>
      <c r="H914" s="49"/>
      <c r="I914" s="235"/>
      <c r="J914" s="236"/>
      <c r="K914" s="49"/>
      <c r="L914" s="238"/>
      <c r="M914" s="49"/>
      <c r="N914" s="49"/>
    </row>
    <row r="915">
      <c r="G915" s="49"/>
      <c r="H915" s="49"/>
      <c r="I915" s="235"/>
      <c r="J915" s="236"/>
      <c r="K915" s="49"/>
      <c r="L915" s="238"/>
      <c r="M915" s="49"/>
      <c r="N915" s="49"/>
    </row>
    <row r="916">
      <c r="G916" s="49"/>
      <c r="H916" s="49"/>
      <c r="I916" s="235"/>
      <c r="J916" s="236"/>
      <c r="K916" s="49"/>
      <c r="L916" s="238"/>
      <c r="M916" s="49"/>
      <c r="N916" s="49"/>
    </row>
    <row r="917">
      <c r="G917" s="49"/>
      <c r="H917" s="49"/>
      <c r="I917" s="235"/>
      <c r="J917" s="236"/>
      <c r="K917" s="49"/>
      <c r="L917" s="238"/>
      <c r="M917" s="49"/>
      <c r="N917" s="49"/>
    </row>
    <row r="918">
      <c r="G918" s="49"/>
      <c r="H918" s="49"/>
      <c r="I918" s="235"/>
      <c r="J918" s="236"/>
      <c r="K918" s="49"/>
      <c r="L918" s="238"/>
      <c r="M918" s="49"/>
      <c r="N918" s="49"/>
    </row>
    <row r="919">
      <c r="G919" s="49"/>
      <c r="H919" s="49"/>
      <c r="I919" s="235"/>
      <c r="J919" s="236"/>
      <c r="K919" s="49"/>
      <c r="L919" s="238"/>
      <c r="M919" s="49"/>
      <c r="N919" s="49"/>
    </row>
    <row r="920">
      <c r="G920" s="49"/>
      <c r="H920" s="49"/>
      <c r="I920" s="235"/>
      <c r="J920" s="236"/>
      <c r="K920" s="49"/>
      <c r="L920" s="238"/>
      <c r="M920" s="49"/>
      <c r="N920" s="49"/>
    </row>
    <row r="921">
      <c r="G921" s="49"/>
      <c r="H921" s="49"/>
      <c r="I921" s="235"/>
      <c r="J921" s="236"/>
      <c r="K921" s="49"/>
      <c r="L921" s="238"/>
      <c r="M921" s="49"/>
      <c r="N921" s="49"/>
    </row>
    <row r="922">
      <c r="G922" s="49"/>
      <c r="H922" s="49"/>
      <c r="I922" s="235"/>
      <c r="J922" s="236"/>
      <c r="K922" s="49"/>
      <c r="L922" s="238"/>
      <c r="M922" s="49"/>
      <c r="N922" s="49"/>
    </row>
    <row r="923">
      <c r="G923" s="49"/>
      <c r="H923" s="49"/>
      <c r="I923" s="235"/>
      <c r="J923" s="236"/>
      <c r="K923" s="49"/>
      <c r="L923" s="238"/>
      <c r="M923" s="49"/>
      <c r="N923" s="49"/>
    </row>
    <row r="924">
      <c r="G924" s="49"/>
      <c r="H924" s="49"/>
      <c r="I924" s="235"/>
      <c r="J924" s="236"/>
      <c r="K924" s="49"/>
      <c r="L924" s="238"/>
      <c r="M924" s="49"/>
      <c r="N924" s="49"/>
    </row>
    <row r="925">
      <c r="G925" s="49"/>
      <c r="H925" s="49"/>
      <c r="I925" s="235"/>
      <c r="J925" s="236"/>
      <c r="K925" s="49"/>
      <c r="L925" s="238"/>
      <c r="M925" s="49"/>
      <c r="N925" s="49"/>
    </row>
    <row r="926">
      <c r="G926" s="49"/>
      <c r="H926" s="49"/>
      <c r="I926" s="235"/>
      <c r="J926" s="236"/>
      <c r="K926" s="49"/>
      <c r="L926" s="238"/>
      <c r="M926" s="49"/>
      <c r="N926" s="49"/>
    </row>
    <row r="927">
      <c r="G927" s="49"/>
      <c r="H927" s="49"/>
      <c r="I927" s="235"/>
      <c r="J927" s="236"/>
      <c r="K927" s="49"/>
      <c r="L927" s="238"/>
      <c r="M927" s="49"/>
      <c r="N927" s="49"/>
    </row>
    <row r="928">
      <c r="G928" s="49"/>
      <c r="H928" s="49"/>
      <c r="I928" s="235"/>
      <c r="J928" s="236"/>
      <c r="K928" s="49"/>
      <c r="L928" s="238"/>
      <c r="M928" s="49"/>
      <c r="N928" s="49"/>
    </row>
    <row r="929">
      <c r="G929" s="49"/>
      <c r="H929" s="49"/>
      <c r="I929" s="235"/>
      <c r="J929" s="236"/>
      <c r="K929" s="49"/>
      <c r="L929" s="238"/>
      <c r="M929" s="49"/>
      <c r="N929" s="49"/>
    </row>
    <row r="930">
      <c r="G930" s="49"/>
      <c r="H930" s="49"/>
      <c r="I930" s="235"/>
      <c r="J930" s="236"/>
      <c r="K930" s="49"/>
      <c r="L930" s="238"/>
      <c r="M930" s="49"/>
      <c r="N930" s="49"/>
    </row>
    <row r="931">
      <c r="G931" s="49"/>
      <c r="H931" s="49"/>
      <c r="I931" s="235"/>
      <c r="J931" s="236"/>
      <c r="K931" s="49"/>
      <c r="L931" s="238"/>
      <c r="M931" s="49"/>
      <c r="N931" s="49"/>
    </row>
    <row r="932">
      <c r="G932" s="49"/>
      <c r="H932" s="49"/>
      <c r="I932" s="235"/>
      <c r="J932" s="236"/>
      <c r="K932" s="49"/>
      <c r="L932" s="238"/>
      <c r="M932" s="49"/>
      <c r="N932" s="49"/>
    </row>
    <row r="933">
      <c r="G933" s="49"/>
      <c r="H933" s="49"/>
      <c r="I933" s="235"/>
      <c r="J933" s="236"/>
      <c r="K933" s="49"/>
      <c r="L933" s="238"/>
      <c r="M933" s="49"/>
      <c r="N933" s="49"/>
    </row>
    <row r="934">
      <c r="G934" s="49"/>
      <c r="H934" s="49"/>
      <c r="I934" s="235"/>
      <c r="J934" s="236"/>
      <c r="K934" s="49"/>
      <c r="L934" s="238"/>
      <c r="M934" s="49"/>
      <c r="N934" s="49"/>
    </row>
    <row r="935">
      <c r="G935" s="49"/>
      <c r="H935" s="49"/>
      <c r="I935" s="235"/>
      <c r="J935" s="236"/>
      <c r="K935" s="49"/>
      <c r="L935" s="238"/>
      <c r="M935" s="49"/>
      <c r="N935" s="49"/>
    </row>
    <row r="936">
      <c r="G936" s="49"/>
      <c r="H936" s="49"/>
      <c r="I936" s="235"/>
      <c r="J936" s="236"/>
      <c r="K936" s="49"/>
      <c r="L936" s="238"/>
      <c r="M936" s="49"/>
      <c r="N936" s="49"/>
    </row>
    <row r="937">
      <c r="G937" s="49"/>
      <c r="H937" s="49"/>
      <c r="I937" s="235"/>
      <c r="J937" s="236"/>
      <c r="K937" s="49"/>
      <c r="L937" s="238"/>
      <c r="M937" s="49"/>
      <c r="N937" s="49"/>
    </row>
    <row r="938">
      <c r="G938" s="49"/>
      <c r="H938" s="49"/>
      <c r="I938" s="235"/>
      <c r="J938" s="236"/>
      <c r="K938" s="49"/>
      <c r="L938" s="238"/>
      <c r="M938" s="49"/>
      <c r="N938" s="49"/>
    </row>
    <row r="939">
      <c r="G939" s="49"/>
      <c r="H939" s="49"/>
      <c r="I939" s="235"/>
      <c r="J939" s="236"/>
      <c r="K939" s="49"/>
      <c r="L939" s="238"/>
      <c r="M939" s="49"/>
      <c r="N939" s="49"/>
    </row>
    <row r="940">
      <c r="G940" s="49"/>
      <c r="H940" s="49"/>
      <c r="I940" s="235"/>
      <c r="J940" s="236"/>
      <c r="K940" s="49"/>
      <c r="L940" s="238"/>
      <c r="M940" s="49"/>
      <c r="N940" s="49"/>
    </row>
    <row r="941">
      <c r="G941" s="49"/>
      <c r="H941" s="49"/>
      <c r="I941" s="235"/>
      <c r="J941" s="236"/>
      <c r="K941" s="49"/>
      <c r="L941" s="238"/>
      <c r="M941" s="49"/>
      <c r="N941" s="49"/>
    </row>
    <row r="942">
      <c r="G942" s="49"/>
      <c r="H942" s="49"/>
      <c r="I942" s="235"/>
      <c r="J942" s="236"/>
      <c r="K942" s="49"/>
      <c r="L942" s="238"/>
      <c r="M942" s="49"/>
      <c r="N942" s="49"/>
    </row>
    <row r="943">
      <c r="G943" s="49"/>
      <c r="H943" s="49"/>
      <c r="I943" s="235"/>
      <c r="J943" s="236"/>
      <c r="K943" s="49"/>
      <c r="L943" s="238"/>
      <c r="M943" s="49"/>
      <c r="N943" s="49"/>
    </row>
    <row r="944">
      <c r="G944" s="49"/>
      <c r="H944" s="49"/>
      <c r="I944" s="235"/>
      <c r="J944" s="236"/>
      <c r="K944" s="49"/>
      <c r="L944" s="238"/>
      <c r="M944" s="49"/>
      <c r="N944" s="49"/>
    </row>
    <row r="945">
      <c r="G945" s="49"/>
      <c r="H945" s="49"/>
      <c r="I945" s="235"/>
      <c r="J945" s="236"/>
      <c r="K945" s="49"/>
      <c r="L945" s="238"/>
      <c r="M945" s="49"/>
      <c r="N945" s="49"/>
    </row>
    <row r="946">
      <c r="G946" s="49"/>
      <c r="H946" s="49"/>
      <c r="I946" s="235"/>
      <c r="J946" s="236"/>
      <c r="K946" s="49"/>
      <c r="L946" s="238"/>
      <c r="M946" s="49"/>
      <c r="N946" s="49"/>
    </row>
    <row r="947">
      <c r="G947" s="49"/>
      <c r="H947" s="49"/>
      <c r="I947" s="235"/>
      <c r="J947" s="236"/>
      <c r="K947" s="49"/>
      <c r="L947" s="238"/>
      <c r="M947" s="49"/>
      <c r="N947" s="49"/>
    </row>
    <row r="948">
      <c r="G948" s="49"/>
      <c r="H948" s="49"/>
      <c r="I948" s="235"/>
      <c r="J948" s="236"/>
      <c r="K948" s="49"/>
      <c r="L948" s="238"/>
      <c r="M948" s="49"/>
      <c r="N948" s="49"/>
    </row>
    <row r="949">
      <c r="G949" s="49"/>
      <c r="H949" s="49"/>
      <c r="I949" s="235"/>
      <c r="J949" s="236"/>
      <c r="K949" s="49"/>
      <c r="L949" s="238"/>
      <c r="M949" s="49"/>
      <c r="N949" s="49"/>
    </row>
    <row r="950">
      <c r="G950" s="49"/>
      <c r="H950" s="49"/>
      <c r="I950" s="235"/>
      <c r="J950" s="236"/>
      <c r="K950" s="49"/>
      <c r="L950" s="238"/>
      <c r="M950" s="49"/>
      <c r="N950" s="49"/>
    </row>
    <row r="951">
      <c r="G951" s="49"/>
      <c r="H951" s="49"/>
      <c r="I951" s="235"/>
      <c r="J951" s="236"/>
      <c r="K951" s="49"/>
      <c r="L951" s="238"/>
      <c r="M951" s="49"/>
      <c r="N951" s="49"/>
    </row>
    <row r="952">
      <c r="G952" s="49"/>
      <c r="H952" s="49"/>
      <c r="I952" s="235"/>
      <c r="J952" s="236"/>
      <c r="K952" s="49"/>
      <c r="L952" s="238"/>
      <c r="M952" s="49"/>
      <c r="N952" s="49"/>
    </row>
    <row r="953">
      <c r="G953" s="49"/>
      <c r="H953" s="49"/>
      <c r="I953" s="235"/>
      <c r="J953" s="236"/>
      <c r="K953" s="49"/>
      <c r="L953" s="238"/>
      <c r="M953" s="49"/>
      <c r="N953" s="49"/>
    </row>
    <row r="954">
      <c r="G954" s="49"/>
      <c r="H954" s="49"/>
      <c r="I954" s="235"/>
      <c r="J954" s="236"/>
      <c r="K954" s="49"/>
      <c r="L954" s="238"/>
      <c r="M954" s="49"/>
      <c r="N954" s="49"/>
    </row>
    <row r="955">
      <c r="G955" s="49"/>
      <c r="H955" s="49"/>
      <c r="I955" s="235"/>
      <c r="J955" s="236"/>
      <c r="K955" s="49"/>
      <c r="L955" s="238"/>
      <c r="M955" s="49"/>
      <c r="N955" s="49"/>
    </row>
    <row r="956">
      <c r="G956" s="49"/>
      <c r="H956" s="49"/>
      <c r="I956" s="235"/>
      <c r="J956" s="236"/>
      <c r="K956" s="49"/>
      <c r="L956" s="238"/>
      <c r="M956" s="49"/>
      <c r="N956" s="49"/>
    </row>
    <row r="957">
      <c r="G957" s="49"/>
      <c r="H957" s="49"/>
      <c r="I957" s="235"/>
      <c r="J957" s="236"/>
      <c r="K957" s="49"/>
      <c r="L957" s="238"/>
      <c r="M957" s="49"/>
      <c r="N957" s="49"/>
    </row>
    <row r="958">
      <c r="G958" s="49"/>
      <c r="H958" s="49"/>
      <c r="I958" s="235"/>
      <c r="J958" s="236"/>
      <c r="K958" s="49"/>
      <c r="L958" s="238"/>
      <c r="M958" s="49"/>
      <c r="N958" s="49"/>
    </row>
    <row r="959">
      <c r="G959" s="49"/>
      <c r="H959" s="49"/>
      <c r="I959" s="235"/>
      <c r="J959" s="236"/>
      <c r="K959" s="49"/>
      <c r="L959" s="238"/>
      <c r="M959" s="49"/>
      <c r="N959" s="49"/>
    </row>
    <row r="960">
      <c r="G960" s="49"/>
      <c r="H960" s="49"/>
      <c r="I960" s="235"/>
      <c r="J960" s="236"/>
      <c r="K960" s="49"/>
      <c r="L960" s="238"/>
      <c r="M960" s="49"/>
      <c r="N960" s="49"/>
    </row>
    <row r="961">
      <c r="G961" s="49"/>
      <c r="H961" s="49"/>
      <c r="I961" s="235"/>
      <c r="J961" s="236"/>
      <c r="K961" s="49"/>
      <c r="L961" s="238"/>
      <c r="M961" s="49"/>
      <c r="N961" s="49"/>
    </row>
    <row r="962">
      <c r="G962" s="49"/>
      <c r="H962" s="49"/>
      <c r="I962" s="235"/>
      <c r="J962" s="236"/>
      <c r="K962" s="49"/>
      <c r="L962" s="238"/>
      <c r="M962" s="49"/>
      <c r="N962" s="49"/>
    </row>
    <row r="963">
      <c r="G963" s="49"/>
      <c r="H963" s="49"/>
      <c r="I963" s="235"/>
      <c r="J963" s="236"/>
      <c r="K963" s="49"/>
      <c r="L963" s="238"/>
      <c r="M963" s="49"/>
      <c r="N963" s="49"/>
    </row>
    <row r="964">
      <c r="G964" s="49"/>
      <c r="H964" s="49"/>
      <c r="I964" s="235"/>
      <c r="J964" s="236"/>
      <c r="K964" s="49"/>
      <c r="L964" s="238"/>
      <c r="M964" s="49"/>
      <c r="N964" s="49"/>
    </row>
    <row r="965">
      <c r="G965" s="49"/>
      <c r="H965" s="49"/>
      <c r="I965" s="235"/>
      <c r="J965" s="236"/>
      <c r="K965" s="49"/>
      <c r="L965" s="238"/>
      <c r="M965" s="49"/>
      <c r="N965" s="49"/>
    </row>
    <row r="966">
      <c r="G966" s="49"/>
      <c r="H966" s="49"/>
      <c r="I966" s="235"/>
      <c r="J966" s="236"/>
      <c r="K966" s="49"/>
      <c r="L966" s="238"/>
      <c r="M966" s="49"/>
      <c r="N966" s="49"/>
    </row>
    <row r="967">
      <c r="G967" s="49"/>
      <c r="H967" s="49"/>
      <c r="I967" s="235"/>
      <c r="J967" s="236"/>
      <c r="K967" s="49"/>
      <c r="L967" s="238"/>
      <c r="M967" s="49"/>
      <c r="N967" s="49"/>
    </row>
    <row r="968">
      <c r="G968" s="49"/>
      <c r="H968" s="49"/>
      <c r="I968" s="235"/>
      <c r="J968" s="236"/>
      <c r="K968" s="49"/>
      <c r="L968" s="238"/>
      <c r="M968" s="49"/>
      <c r="N968" s="49"/>
    </row>
    <row r="969">
      <c r="G969" s="49"/>
      <c r="H969" s="49"/>
      <c r="I969" s="235"/>
      <c r="J969" s="236"/>
      <c r="K969" s="49"/>
      <c r="L969" s="238"/>
      <c r="M969" s="49"/>
      <c r="N969" s="49"/>
    </row>
    <row r="970">
      <c r="G970" s="49"/>
      <c r="H970" s="49"/>
      <c r="I970" s="235"/>
      <c r="J970" s="236"/>
      <c r="K970" s="49"/>
      <c r="L970" s="238"/>
      <c r="M970" s="49"/>
      <c r="N970" s="49"/>
    </row>
    <row r="971">
      <c r="G971" s="49"/>
      <c r="H971" s="49"/>
      <c r="I971" s="235"/>
      <c r="J971" s="236"/>
      <c r="K971" s="49"/>
      <c r="L971" s="238"/>
      <c r="M971" s="49"/>
      <c r="N971" s="49"/>
    </row>
    <row r="972">
      <c r="G972" s="49"/>
      <c r="H972" s="49"/>
      <c r="I972" s="235"/>
      <c r="J972" s="236"/>
      <c r="K972" s="49"/>
      <c r="L972" s="238"/>
      <c r="M972" s="49"/>
      <c r="N972" s="49"/>
    </row>
    <row r="973">
      <c r="G973" s="49"/>
      <c r="H973" s="49"/>
      <c r="I973" s="235"/>
      <c r="J973" s="236"/>
      <c r="K973" s="49"/>
      <c r="L973" s="238"/>
      <c r="M973" s="49"/>
      <c r="N973" s="49"/>
    </row>
    <row r="974">
      <c r="G974" s="49"/>
      <c r="H974" s="49"/>
      <c r="I974" s="235"/>
      <c r="J974" s="236"/>
      <c r="K974" s="49"/>
      <c r="L974" s="238"/>
      <c r="M974" s="49"/>
      <c r="N974" s="49"/>
    </row>
    <row r="975">
      <c r="G975" s="49"/>
      <c r="H975" s="49"/>
      <c r="I975" s="235"/>
      <c r="J975" s="236"/>
      <c r="K975" s="49"/>
      <c r="L975" s="238"/>
      <c r="M975" s="49"/>
      <c r="N975" s="49"/>
    </row>
    <row r="976">
      <c r="G976" s="49"/>
      <c r="H976" s="49"/>
      <c r="I976" s="235"/>
      <c r="J976" s="236"/>
      <c r="K976" s="49"/>
      <c r="L976" s="238"/>
      <c r="M976" s="49"/>
      <c r="N976" s="49"/>
    </row>
    <row r="977">
      <c r="G977" s="49"/>
      <c r="H977" s="49"/>
      <c r="I977" s="235"/>
      <c r="J977" s="236"/>
      <c r="K977" s="49"/>
      <c r="L977" s="238"/>
      <c r="M977" s="49"/>
      <c r="N977" s="49"/>
    </row>
    <row r="978">
      <c r="G978" s="49"/>
      <c r="H978" s="49"/>
      <c r="I978" s="235"/>
      <c r="J978" s="236"/>
      <c r="K978" s="49"/>
      <c r="L978" s="238"/>
      <c r="M978" s="49"/>
      <c r="N978" s="49"/>
    </row>
    <row r="979">
      <c r="G979" s="49"/>
      <c r="H979" s="49"/>
      <c r="I979" s="235"/>
      <c r="J979" s="236"/>
      <c r="K979" s="49"/>
      <c r="L979" s="238"/>
      <c r="M979" s="49"/>
      <c r="N979" s="49"/>
    </row>
    <row r="980">
      <c r="G980" s="49"/>
      <c r="H980" s="49"/>
      <c r="I980" s="235"/>
      <c r="J980" s="236"/>
      <c r="K980" s="49"/>
      <c r="L980" s="238"/>
      <c r="M980" s="49"/>
      <c r="N980" s="49"/>
    </row>
    <row r="981">
      <c r="G981" s="49"/>
      <c r="H981" s="49"/>
      <c r="I981" s="235"/>
      <c r="J981" s="236"/>
      <c r="K981" s="49"/>
      <c r="L981" s="238"/>
      <c r="M981" s="49"/>
      <c r="N981" s="49"/>
    </row>
    <row r="982">
      <c r="G982" s="49"/>
      <c r="H982" s="49"/>
      <c r="I982" s="235"/>
      <c r="J982" s="236"/>
      <c r="K982" s="49"/>
      <c r="L982" s="238"/>
      <c r="M982" s="49"/>
      <c r="N982" s="49"/>
    </row>
    <row r="983">
      <c r="G983" s="49"/>
      <c r="H983" s="49"/>
      <c r="I983" s="235"/>
      <c r="J983" s="236"/>
      <c r="K983" s="49"/>
      <c r="L983" s="238"/>
      <c r="M983" s="49"/>
      <c r="N983" s="49"/>
    </row>
    <row r="984">
      <c r="G984" s="49"/>
      <c r="H984" s="49"/>
      <c r="I984" s="235"/>
      <c r="J984" s="236"/>
      <c r="K984" s="49"/>
      <c r="L984" s="238"/>
      <c r="M984" s="49"/>
      <c r="N984" s="49"/>
    </row>
    <row r="985">
      <c r="G985" s="49"/>
      <c r="H985" s="49"/>
      <c r="I985" s="235"/>
      <c r="J985" s="236"/>
      <c r="K985" s="49"/>
      <c r="L985" s="238"/>
      <c r="M985" s="49"/>
      <c r="N985" s="49"/>
    </row>
    <row r="986">
      <c r="G986" s="49"/>
      <c r="H986" s="49"/>
      <c r="I986" s="235"/>
      <c r="J986" s="236"/>
      <c r="K986" s="49"/>
      <c r="L986" s="238"/>
      <c r="M986" s="49"/>
      <c r="N986" s="49"/>
    </row>
    <row r="987">
      <c r="G987" s="49"/>
      <c r="H987" s="49"/>
      <c r="I987" s="235"/>
      <c r="J987" s="236"/>
      <c r="K987" s="49"/>
      <c r="L987" s="238"/>
      <c r="M987" s="49"/>
      <c r="N987" s="49"/>
    </row>
    <row r="988">
      <c r="G988" s="49"/>
      <c r="H988" s="49"/>
      <c r="I988" s="235"/>
      <c r="J988" s="236"/>
      <c r="K988" s="49"/>
      <c r="L988" s="238"/>
      <c r="M988" s="49"/>
      <c r="N988" s="49"/>
    </row>
    <row r="989">
      <c r="G989" s="49"/>
      <c r="H989" s="49"/>
      <c r="I989" s="235"/>
      <c r="J989" s="236"/>
      <c r="K989" s="49"/>
      <c r="L989" s="238"/>
      <c r="M989" s="49"/>
      <c r="N989" s="49"/>
    </row>
    <row r="990">
      <c r="G990" s="49"/>
      <c r="H990" s="49"/>
      <c r="I990" s="235"/>
      <c r="J990" s="236"/>
      <c r="K990" s="49"/>
      <c r="L990" s="238"/>
      <c r="M990" s="49"/>
      <c r="N990" s="49"/>
    </row>
    <row r="991">
      <c r="G991" s="49"/>
      <c r="H991" s="49"/>
      <c r="I991" s="235"/>
      <c r="J991" s="236"/>
      <c r="K991" s="49"/>
      <c r="L991" s="238"/>
      <c r="M991" s="49"/>
      <c r="N991" s="49"/>
    </row>
    <row r="992">
      <c r="G992" s="49"/>
      <c r="H992" s="49"/>
      <c r="I992" s="235"/>
      <c r="J992" s="236"/>
      <c r="K992" s="49"/>
      <c r="L992" s="238"/>
      <c r="M992" s="49"/>
      <c r="N992" s="49"/>
    </row>
    <row r="993">
      <c r="G993" s="49"/>
      <c r="H993" s="49"/>
      <c r="I993" s="235"/>
      <c r="J993" s="236"/>
      <c r="K993" s="49"/>
      <c r="L993" s="238"/>
      <c r="M993" s="49"/>
      <c r="N993" s="49"/>
    </row>
    <row r="994">
      <c r="G994" s="49"/>
      <c r="H994" s="49"/>
      <c r="I994" s="235"/>
      <c r="J994" s="236"/>
      <c r="K994" s="49"/>
      <c r="L994" s="238"/>
      <c r="M994" s="49"/>
      <c r="N994" s="49"/>
    </row>
    <row r="995">
      <c r="G995" s="49"/>
      <c r="H995" s="49"/>
      <c r="I995" s="235"/>
      <c r="J995" s="236"/>
      <c r="K995" s="49"/>
      <c r="L995" s="238"/>
      <c r="M995" s="49"/>
      <c r="N995" s="49"/>
    </row>
    <row r="996">
      <c r="G996" s="49"/>
      <c r="H996" s="49"/>
      <c r="I996" s="235"/>
      <c r="J996" s="236"/>
      <c r="K996" s="49"/>
      <c r="L996" s="238"/>
      <c r="M996" s="49"/>
      <c r="N996" s="49"/>
    </row>
    <row r="997">
      <c r="G997" s="49"/>
      <c r="H997" s="49"/>
      <c r="I997" s="235"/>
      <c r="J997" s="236"/>
      <c r="K997" s="49"/>
      <c r="L997" s="238"/>
      <c r="M997" s="49"/>
      <c r="N997" s="49"/>
    </row>
    <row r="998">
      <c r="G998" s="49"/>
      <c r="H998" s="49"/>
      <c r="I998" s="235"/>
      <c r="J998" s="236"/>
      <c r="K998" s="49"/>
      <c r="L998" s="238"/>
      <c r="M998" s="49"/>
      <c r="N998" s="49"/>
    </row>
    <row r="999">
      <c r="G999" s="49"/>
      <c r="H999" s="49"/>
      <c r="I999" s="235"/>
      <c r="J999" s="236"/>
      <c r="K999" s="49"/>
      <c r="L999" s="238"/>
      <c r="M999" s="49"/>
      <c r="N999" s="49"/>
    </row>
    <row r="1000">
      <c r="G1000" s="49"/>
      <c r="H1000" s="49"/>
      <c r="I1000" s="235"/>
      <c r="J1000" s="236"/>
      <c r="K1000" s="49"/>
      <c r="L1000" s="238"/>
      <c r="M1000" s="49"/>
      <c r="N1000" s="49"/>
    </row>
    <row r="1001">
      <c r="G1001" s="49"/>
      <c r="H1001" s="49"/>
      <c r="I1001" s="235"/>
      <c r="J1001" s="236"/>
      <c r="K1001" s="49"/>
      <c r="L1001" s="238"/>
      <c r="M1001" s="49"/>
      <c r="N1001" s="49"/>
    </row>
    <row r="1002">
      <c r="G1002" s="49"/>
      <c r="H1002" s="49"/>
      <c r="I1002" s="235"/>
      <c r="J1002" s="236"/>
      <c r="K1002" s="49"/>
      <c r="L1002" s="238"/>
      <c r="M1002" s="49"/>
      <c r="N1002" s="49"/>
    </row>
    <row r="1003">
      <c r="G1003" s="49"/>
      <c r="H1003" s="49"/>
      <c r="I1003" s="235"/>
      <c r="J1003" s="236"/>
      <c r="K1003" s="49"/>
      <c r="L1003" s="238"/>
      <c r="M1003" s="49"/>
      <c r="N1003" s="49"/>
    </row>
    <row r="1004">
      <c r="G1004" s="49"/>
      <c r="H1004" s="49"/>
      <c r="I1004" s="235"/>
      <c r="J1004" s="236"/>
      <c r="K1004" s="49"/>
      <c r="L1004" s="238"/>
      <c r="M1004" s="49"/>
      <c r="N1004" s="49"/>
    </row>
    <row r="1005">
      <c r="G1005" s="49"/>
      <c r="H1005" s="49"/>
      <c r="I1005" s="235"/>
      <c r="J1005" s="236"/>
      <c r="K1005" s="49"/>
      <c r="L1005" s="238"/>
      <c r="M1005" s="49"/>
      <c r="N1005" s="49"/>
    </row>
    <row r="1006">
      <c r="G1006" s="49"/>
      <c r="H1006" s="49"/>
      <c r="I1006" s="235"/>
      <c r="J1006" s="236"/>
      <c r="K1006" s="49"/>
      <c r="L1006" s="238"/>
      <c r="M1006" s="49"/>
      <c r="N1006" s="49"/>
    </row>
    <row r="1007">
      <c r="G1007" s="49"/>
      <c r="H1007" s="49"/>
      <c r="I1007" s="235"/>
      <c r="J1007" s="236"/>
      <c r="K1007" s="49"/>
      <c r="L1007" s="238"/>
      <c r="M1007" s="49"/>
      <c r="N1007" s="49"/>
    </row>
    <row r="1008">
      <c r="G1008" s="49"/>
      <c r="H1008" s="49"/>
      <c r="I1008" s="235"/>
      <c r="J1008" s="236"/>
      <c r="K1008" s="49"/>
      <c r="L1008" s="238"/>
      <c r="M1008" s="49"/>
      <c r="N1008" s="49"/>
    </row>
    <row r="1009">
      <c r="G1009" s="49"/>
      <c r="H1009" s="49"/>
      <c r="I1009" s="235"/>
      <c r="J1009" s="236"/>
      <c r="K1009" s="49"/>
      <c r="L1009" s="238"/>
      <c r="M1009" s="49"/>
      <c r="N1009" s="49"/>
    </row>
    <row r="1010">
      <c r="G1010" s="49"/>
      <c r="H1010" s="49"/>
      <c r="I1010" s="235"/>
      <c r="J1010" s="236"/>
      <c r="K1010" s="49"/>
      <c r="L1010" s="238"/>
      <c r="M1010" s="49"/>
      <c r="N1010" s="49"/>
    </row>
    <row r="1011">
      <c r="G1011" s="49"/>
      <c r="H1011" s="49"/>
      <c r="I1011" s="235"/>
      <c r="J1011" s="236"/>
      <c r="K1011" s="49"/>
      <c r="L1011" s="238"/>
      <c r="M1011" s="49"/>
      <c r="N1011" s="49"/>
    </row>
    <row r="1012">
      <c r="G1012" s="49"/>
      <c r="H1012" s="49"/>
      <c r="I1012" s="235"/>
      <c r="J1012" s="236"/>
      <c r="K1012" s="49"/>
      <c r="L1012" s="238"/>
      <c r="M1012" s="49"/>
      <c r="N1012" s="49"/>
    </row>
    <row r="1013">
      <c r="G1013" s="49"/>
      <c r="H1013" s="49"/>
      <c r="I1013" s="235"/>
      <c r="J1013" s="236"/>
      <c r="K1013" s="49"/>
      <c r="L1013" s="238"/>
      <c r="M1013" s="49"/>
      <c r="N1013" s="49"/>
    </row>
    <row r="1014">
      <c r="G1014" s="49"/>
      <c r="H1014" s="49"/>
      <c r="I1014" s="235"/>
      <c r="J1014" s="236"/>
      <c r="K1014" s="49"/>
      <c r="L1014" s="238"/>
      <c r="M1014" s="49"/>
      <c r="N1014" s="49"/>
    </row>
    <row r="1015">
      <c r="G1015" s="49"/>
      <c r="H1015" s="49"/>
      <c r="I1015" s="235"/>
      <c r="J1015" s="236"/>
      <c r="K1015" s="49"/>
      <c r="L1015" s="238"/>
      <c r="M1015" s="49"/>
      <c r="N1015" s="49"/>
    </row>
    <row r="1016">
      <c r="G1016" s="49"/>
      <c r="H1016" s="49"/>
      <c r="I1016" s="235"/>
      <c r="J1016" s="236"/>
      <c r="K1016" s="49"/>
      <c r="L1016" s="238"/>
      <c r="M1016" s="49"/>
      <c r="N1016" s="49"/>
    </row>
    <row r="1017">
      <c r="G1017" s="49"/>
      <c r="H1017" s="49"/>
      <c r="I1017" s="235"/>
      <c r="J1017" s="236"/>
      <c r="K1017" s="49"/>
      <c r="L1017" s="238"/>
      <c r="M1017" s="49"/>
      <c r="N1017" s="49"/>
    </row>
    <row r="1018">
      <c r="G1018" s="49"/>
      <c r="H1018" s="49"/>
      <c r="I1018" s="235"/>
      <c r="J1018" s="236"/>
      <c r="K1018" s="49"/>
      <c r="L1018" s="238"/>
      <c r="M1018" s="49"/>
      <c r="N1018" s="49"/>
    </row>
    <row r="1019">
      <c r="G1019" s="49"/>
      <c r="H1019" s="49"/>
      <c r="I1019" s="235"/>
      <c r="J1019" s="236"/>
      <c r="K1019" s="49"/>
      <c r="L1019" s="238"/>
      <c r="M1019" s="49"/>
      <c r="N1019" s="49"/>
    </row>
    <row r="1020">
      <c r="G1020" s="49"/>
      <c r="H1020" s="49"/>
      <c r="I1020" s="235"/>
      <c r="J1020" s="236"/>
      <c r="K1020" s="49"/>
      <c r="L1020" s="238"/>
      <c r="M1020" s="49"/>
      <c r="N1020" s="49"/>
    </row>
    <row r="1021">
      <c r="G1021" s="49"/>
      <c r="H1021" s="49"/>
      <c r="I1021" s="235"/>
      <c r="J1021" s="236"/>
      <c r="K1021" s="49"/>
      <c r="L1021" s="238"/>
      <c r="M1021" s="49"/>
      <c r="N1021" s="49"/>
    </row>
    <row r="1022">
      <c r="G1022" s="49"/>
      <c r="H1022" s="49"/>
      <c r="I1022" s="235"/>
      <c r="J1022" s="236"/>
      <c r="K1022" s="49"/>
      <c r="L1022" s="238"/>
      <c r="M1022" s="49"/>
      <c r="N1022" s="49"/>
    </row>
    <row r="1023">
      <c r="G1023" s="49"/>
      <c r="H1023" s="49"/>
      <c r="I1023" s="235"/>
      <c r="J1023" s="236"/>
      <c r="K1023" s="49"/>
      <c r="L1023" s="238"/>
      <c r="M1023" s="49"/>
      <c r="N1023" s="49"/>
    </row>
    <row r="1024">
      <c r="G1024" s="49"/>
      <c r="H1024" s="49"/>
      <c r="I1024" s="235"/>
      <c r="J1024" s="236"/>
      <c r="K1024" s="49"/>
      <c r="L1024" s="238"/>
      <c r="M1024" s="49"/>
      <c r="N1024" s="49"/>
    </row>
    <row r="1025">
      <c r="G1025" s="49"/>
      <c r="H1025" s="49"/>
      <c r="I1025" s="235"/>
      <c r="J1025" s="236"/>
      <c r="K1025" s="49"/>
      <c r="L1025" s="238"/>
      <c r="M1025" s="49"/>
      <c r="N1025" s="49"/>
    </row>
    <row r="1026">
      <c r="G1026" s="49"/>
      <c r="H1026" s="49"/>
      <c r="I1026" s="235"/>
      <c r="J1026" s="236"/>
      <c r="K1026" s="49"/>
      <c r="L1026" s="238"/>
      <c r="M1026" s="49"/>
      <c r="N1026" s="49"/>
    </row>
    <row r="1027">
      <c r="G1027" s="49"/>
      <c r="H1027" s="49"/>
      <c r="I1027" s="235"/>
      <c r="J1027" s="236"/>
      <c r="K1027" s="49"/>
      <c r="L1027" s="238"/>
      <c r="M1027" s="49"/>
      <c r="N1027" s="49"/>
    </row>
    <row r="1028">
      <c r="G1028" s="49"/>
      <c r="H1028" s="49"/>
      <c r="I1028" s="235"/>
      <c r="J1028" s="236"/>
      <c r="K1028" s="49"/>
      <c r="L1028" s="238"/>
      <c r="M1028" s="49"/>
      <c r="N1028" s="49"/>
    </row>
    <row r="1029">
      <c r="G1029" s="49"/>
      <c r="H1029" s="49"/>
      <c r="I1029" s="235"/>
      <c r="J1029" s="236"/>
      <c r="K1029" s="49"/>
      <c r="L1029" s="238"/>
      <c r="M1029" s="49"/>
      <c r="N1029" s="49"/>
    </row>
    <row r="1030">
      <c r="G1030" s="49"/>
      <c r="H1030" s="49"/>
      <c r="I1030" s="235"/>
      <c r="J1030" s="236"/>
      <c r="K1030" s="49"/>
      <c r="L1030" s="238"/>
      <c r="M1030" s="49"/>
      <c r="N1030" s="49"/>
    </row>
    <row r="1031">
      <c r="G1031" s="49"/>
      <c r="H1031" s="49"/>
      <c r="I1031" s="235"/>
      <c r="J1031" s="236"/>
      <c r="K1031" s="49"/>
      <c r="L1031" s="238"/>
      <c r="M1031" s="49"/>
      <c r="N1031" s="49"/>
    </row>
    <row r="1032">
      <c r="G1032" s="49"/>
      <c r="H1032" s="49"/>
      <c r="I1032" s="235"/>
      <c r="J1032" s="236"/>
      <c r="K1032" s="49"/>
      <c r="L1032" s="238"/>
      <c r="M1032" s="49"/>
      <c r="N1032" s="49"/>
    </row>
    <row r="1033">
      <c r="G1033" s="49"/>
      <c r="H1033" s="49"/>
      <c r="I1033" s="235"/>
      <c r="J1033" s="236"/>
      <c r="K1033" s="49"/>
      <c r="L1033" s="238"/>
      <c r="M1033" s="49"/>
      <c r="N1033" s="49"/>
    </row>
    <row r="1034">
      <c r="G1034" s="49"/>
      <c r="H1034" s="49"/>
      <c r="I1034" s="235"/>
      <c r="J1034" s="236"/>
      <c r="K1034" s="49"/>
      <c r="L1034" s="238"/>
      <c r="M1034" s="49"/>
      <c r="N1034" s="49"/>
    </row>
    <row r="1035">
      <c r="G1035" s="49"/>
      <c r="H1035" s="49"/>
      <c r="I1035" s="235"/>
      <c r="J1035" s="236"/>
      <c r="K1035" s="49"/>
      <c r="L1035" s="238"/>
      <c r="M1035" s="49"/>
      <c r="N1035" s="49"/>
    </row>
    <row r="1036">
      <c r="G1036" s="49"/>
      <c r="H1036" s="49"/>
      <c r="I1036" s="235"/>
      <c r="J1036" s="236"/>
      <c r="K1036" s="49"/>
      <c r="L1036" s="238"/>
      <c r="M1036" s="49"/>
      <c r="N1036" s="49"/>
    </row>
    <row r="1037">
      <c r="G1037" s="49"/>
      <c r="H1037" s="49"/>
      <c r="I1037" s="235"/>
      <c r="J1037" s="236"/>
      <c r="K1037" s="49"/>
      <c r="L1037" s="238"/>
      <c r="M1037" s="49"/>
      <c r="N1037" s="49"/>
    </row>
    <row r="1038">
      <c r="G1038" s="49"/>
      <c r="H1038" s="49"/>
      <c r="I1038" s="235"/>
      <c r="J1038" s="236"/>
      <c r="K1038" s="49"/>
      <c r="L1038" s="238"/>
      <c r="M1038" s="49"/>
      <c r="N1038" s="49"/>
    </row>
    <row r="1039">
      <c r="G1039" s="49"/>
      <c r="H1039" s="49"/>
      <c r="I1039" s="235"/>
      <c r="J1039" s="236"/>
      <c r="K1039" s="49"/>
      <c r="L1039" s="238"/>
      <c r="M1039" s="49"/>
      <c r="N1039" s="49"/>
    </row>
    <row r="1040">
      <c r="G1040" s="49"/>
      <c r="H1040" s="49"/>
      <c r="I1040" s="235"/>
      <c r="J1040" s="236"/>
      <c r="K1040" s="49"/>
      <c r="L1040" s="238"/>
      <c r="M1040" s="49"/>
      <c r="N1040" s="49"/>
    </row>
    <row r="1041">
      <c r="G1041" s="49"/>
      <c r="H1041" s="49"/>
      <c r="I1041" s="235"/>
      <c r="J1041" s="236"/>
      <c r="K1041" s="49"/>
      <c r="L1041" s="238"/>
      <c r="M1041" s="49"/>
      <c r="N1041" s="49"/>
    </row>
    <row r="1042">
      <c r="G1042" s="49"/>
      <c r="H1042" s="49"/>
      <c r="I1042" s="235"/>
      <c r="J1042" s="236"/>
      <c r="K1042" s="49"/>
      <c r="L1042" s="238"/>
      <c r="M1042" s="49"/>
      <c r="N1042" s="49"/>
    </row>
    <row r="1043">
      <c r="G1043" s="49"/>
      <c r="H1043" s="49"/>
      <c r="I1043" s="235"/>
      <c r="J1043" s="236"/>
      <c r="K1043" s="49"/>
      <c r="L1043" s="238"/>
      <c r="M1043" s="49"/>
      <c r="N1043" s="49"/>
    </row>
    <row r="1044">
      <c r="G1044" s="49"/>
      <c r="H1044" s="49"/>
      <c r="I1044" s="235"/>
      <c r="J1044" s="236"/>
      <c r="K1044" s="49"/>
      <c r="L1044" s="238"/>
      <c r="M1044" s="49"/>
      <c r="N1044" s="49"/>
    </row>
    <row r="1045">
      <c r="G1045" s="49"/>
      <c r="H1045" s="49"/>
      <c r="I1045" s="235"/>
      <c r="J1045" s="236"/>
      <c r="K1045" s="49"/>
      <c r="L1045" s="238"/>
      <c r="M1045" s="49"/>
      <c r="N1045" s="49"/>
    </row>
    <row r="1046">
      <c r="G1046" s="49"/>
      <c r="H1046" s="49"/>
      <c r="I1046" s="235"/>
      <c r="J1046" s="236"/>
      <c r="K1046" s="49"/>
      <c r="L1046" s="238"/>
      <c r="M1046" s="49"/>
      <c r="N1046" s="49"/>
    </row>
    <row r="1047">
      <c r="G1047" s="49"/>
      <c r="H1047" s="49"/>
      <c r="I1047" s="235"/>
      <c r="J1047" s="236"/>
      <c r="K1047" s="49"/>
      <c r="L1047" s="238"/>
      <c r="M1047" s="49"/>
      <c r="N1047" s="49"/>
    </row>
    <row r="1048">
      <c r="G1048" s="49"/>
      <c r="H1048" s="49"/>
      <c r="I1048" s="235"/>
      <c r="J1048" s="236"/>
      <c r="K1048" s="49"/>
      <c r="L1048" s="238"/>
      <c r="M1048" s="49"/>
      <c r="N1048" s="49"/>
    </row>
    <row r="1049">
      <c r="G1049" s="49"/>
      <c r="H1049" s="49"/>
      <c r="I1049" s="235"/>
      <c r="J1049" s="236"/>
      <c r="K1049" s="49"/>
      <c r="L1049" s="238"/>
      <c r="M1049" s="49"/>
      <c r="N1049" s="49"/>
    </row>
    <row r="1050">
      <c r="G1050" s="49"/>
      <c r="H1050" s="49"/>
      <c r="I1050" s="235"/>
      <c r="J1050" s="236"/>
      <c r="K1050" s="49"/>
      <c r="L1050" s="238"/>
      <c r="M1050" s="49"/>
      <c r="N1050" s="49"/>
    </row>
    <row r="1051">
      <c r="G1051" s="49"/>
      <c r="H1051" s="49"/>
      <c r="I1051" s="235"/>
      <c r="J1051" s="236"/>
      <c r="K1051" s="49"/>
      <c r="L1051" s="238"/>
      <c r="M1051" s="49"/>
      <c r="N1051" s="49"/>
    </row>
    <row r="1052">
      <c r="G1052" s="49"/>
      <c r="H1052" s="49"/>
      <c r="I1052" s="235"/>
      <c r="J1052" s="236"/>
      <c r="K1052" s="49"/>
      <c r="L1052" s="238"/>
      <c r="M1052" s="49"/>
      <c r="N1052" s="49"/>
    </row>
    <row r="1053">
      <c r="G1053" s="49"/>
      <c r="H1053" s="49"/>
      <c r="I1053" s="235"/>
      <c r="J1053" s="236"/>
      <c r="K1053" s="49"/>
      <c r="L1053" s="238"/>
      <c r="M1053" s="49"/>
      <c r="N1053" s="49"/>
    </row>
    <row r="1054">
      <c r="G1054" s="49"/>
      <c r="H1054" s="49"/>
      <c r="I1054" s="235"/>
      <c r="J1054" s="236"/>
      <c r="K1054" s="49"/>
      <c r="L1054" s="238"/>
      <c r="M1054" s="49"/>
      <c r="N1054" s="49"/>
    </row>
    <row r="1055">
      <c r="G1055" s="49"/>
      <c r="H1055" s="49"/>
      <c r="I1055" s="235"/>
      <c r="J1055" s="236"/>
      <c r="K1055" s="49"/>
      <c r="L1055" s="238"/>
      <c r="M1055" s="49"/>
      <c r="N1055" s="49"/>
    </row>
    <row r="1056">
      <c r="G1056" s="49"/>
      <c r="H1056" s="49"/>
      <c r="I1056" s="235"/>
      <c r="J1056" s="236"/>
      <c r="K1056" s="49"/>
      <c r="L1056" s="238"/>
      <c r="M1056" s="49"/>
      <c r="N1056" s="49"/>
    </row>
    <row r="1057">
      <c r="G1057" s="49"/>
      <c r="H1057" s="49"/>
      <c r="I1057" s="235"/>
      <c r="J1057" s="236"/>
      <c r="K1057" s="49"/>
      <c r="L1057" s="238"/>
      <c r="M1057" s="49"/>
      <c r="N1057" s="49"/>
    </row>
    <row r="1058">
      <c r="G1058" s="49"/>
      <c r="H1058" s="49"/>
      <c r="I1058" s="235"/>
      <c r="J1058" s="236"/>
      <c r="K1058" s="49"/>
      <c r="L1058" s="238"/>
      <c r="M1058" s="49"/>
      <c r="N1058" s="49"/>
    </row>
    <row r="1059">
      <c r="G1059" s="49"/>
      <c r="H1059" s="49"/>
      <c r="I1059" s="235"/>
      <c r="J1059" s="236"/>
      <c r="K1059" s="49"/>
      <c r="L1059" s="238"/>
      <c r="M1059" s="49"/>
      <c r="N1059" s="49"/>
    </row>
    <row r="1060">
      <c r="G1060" s="49"/>
      <c r="H1060" s="49"/>
      <c r="I1060" s="235"/>
      <c r="J1060" s="236"/>
      <c r="K1060" s="49"/>
      <c r="L1060" s="238"/>
      <c r="M1060" s="49"/>
      <c r="N1060" s="49"/>
    </row>
    <row r="1061">
      <c r="G1061" s="49"/>
      <c r="H1061" s="49"/>
      <c r="I1061" s="235"/>
      <c r="J1061" s="236"/>
      <c r="K1061" s="49"/>
      <c r="L1061" s="238"/>
      <c r="M1061" s="49"/>
      <c r="N1061" s="49"/>
    </row>
    <row r="1062">
      <c r="G1062" s="49"/>
      <c r="H1062" s="49"/>
      <c r="I1062" s="235"/>
      <c r="J1062" s="236"/>
      <c r="K1062" s="49"/>
      <c r="L1062" s="238"/>
      <c r="M1062" s="49"/>
      <c r="N1062" s="49"/>
    </row>
    <row r="1063">
      <c r="G1063" s="49"/>
      <c r="H1063" s="49"/>
      <c r="I1063" s="235"/>
      <c r="J1063" s="236"/>
      <c r="K1063" s="49"/>
      <c r="L1063" s="238"/>
      <c r="M1063" s="49"/>
      <c r="N1063" s="49"/>
    </row>
    <row r="1064">
      <c r="G1064" s="49"/>
      <c r="H1064" s="49"/>
      <c r="I1064" s="235"/>
      <c r="J1064" s="236"/>
      <c r="K1064" s="49"/>
      <c r="L1064" s="238"/>
      <c r="M1064" s="49"/>
      <c r="N1064" s="49"/>
    </row>
    <row r="1065">
      <c r="G1065" s="49"/>
      <c r="H1065" s="49"/>
      <c r="I1065" s="235"/>
      <c r="J1065" s="236"/>
      <c r="K1065" s="49"/>
      <c r="L1065" s="238"/>
      <c r="M1065" s="49"/>
      <c r="N1065" s="49"/>
    </row>
    <row r="1066">
      <c r="G1066" s="49"/>
      <c r="H1066" s="49"/>
      <c r="I1066" s="235"/>
      <c r="J1066" s="236"/>
      <c r="K1066" s="49"/>
      <c r="L1066" s="238"/>
      <c r="M1066" s="49"/>
      <c r="N1066" s="49"/>
    </row>
    <row r="1067">
      <c r="G1067" s="49"/>
      <c r="H1067" s="49"/>
      <c r="I1067" s="235"/>
      <c r="J1067" s="236"/>
      <c r="K1067" s="49"/>
      <c r="L1067" s="238"/>
      <c r="M1067" s="49"/>
      <c r="N1067" s="49"/>
    </row>
    <row r="1068">
      <c r="G1068" s="49"/>
      <c r="H1068" s="49"/>
      <c r="I1068" s="235"/>
      <c r="J1068" s="236"/>
      <c r="K1068" s="49"/>
      <c r="L1068" s="238"/>
      <c r="M1068" s="49"/>
      <c r="N1068" s="49"/>
    </row>
    <row r="1069">
      <c r="G1069" s="49"/>
      <c r="H1069" s="49"/>
      <c r="I1069" s="235"/>
      <c r="J1069" s="236"/>
      <c r="K1069" s="49"/>
      <c r="L1069" s="238"/>
      <c r="M1069" s="49"/>
      <c r="N1069" s="49"/>
    </row>
    <row r="1070">
      <c r="G1070" s="49"/>
      <c r="H1070" s="49"/>
      <c r="I1070" s="235"/>
      <c r="J1070" s="236"/>
      <c r="K1070" s="49"/>
      <c r="L1070" s="238"/>
      <c r="M1070" s="49"/>
      <c r="N1070" s="49"/>
    </row>
    <row r="1071">
      <c r="G1071" s="49"/>
      <c r="H1071" s="49"/>
      <c r="I1071" s="235"/>
      <c r="J1071" s="236"/>
      <c r="K1071" s="49"/>
      <c r="L1071" s="238"/>
      <c r="M1071" s="49"/>
      <c r="N1071" s="49"/>
    </row>
    <row r="1072">
      <c r="G1072" s="49"/>
      <c r="H1072" s="49"/>
      <c r="I1072" s="235"/>
      <c r="J1072" s="236"/>
      <c r="K1072" s="49"/>
      <c r="L1072" s="238"/>
      <c r="M1072" s="49"/>
      <c r="N1072" s="49"/>
    </row>
    <row r="1073">
      <c r="G1073" s="49"/>
      <c r="H1073" s="49"/>
      <c r="I1073" s="235"/>
      <c r="J1073" s="236"/>
      <c r="K1073" s="49"/>
      <c r="L1073" s="238"/>
      <c r="M1073" s="49"/>
      <c r="N1073" s="49"/>
    </row>
    <row r="1074">
      <c r="G1074" s="49"/>
      <c r="H1074" s="49"/>
      <c r="I1074" s="235"/>
      <c r="J1074" s="236"/>
      <c r="K1074" s="49"/>
      <c r="L1074" s="238"/>
      <c r="M1074" s="49"/>
      <c r="N1074" s="49"/>
    </row>
    <row r="1075">
      <c r="G1075" s="49"/>
      <c r="H1075" s="49"/>
      <c r="I1075" s="235"/>
      <c r="J1075" s="236"/>
      <c r="K1075" s="49"/>
      <c r="L1075" s="238"/>
      <c r="M1075" s="49"/>
      <c r="N1075" s="49"/>
    </row>
    <row r="1076">
      <c r="G1076" s="49"/>
      <c r="H1076" s="49"/>
      <c r="I1076" s="235"/>
      <c r="J1076" s="236"/>
      <c r="K1076" s="49"/>
      <c r="L1076" s="238"/>
      <c r="M1076" s="49"/>
      <c r="N1076" s="49"/>
    </row>
    <row r="1077">
      <c r="G1077" s="49"/>
      <c r="H1077" s="49"/>
      <c r="I1077" s="235"/>
      <c r="J1077" s="236"/>
      <c r="K1077" s="49"/>
      <c r="L1077" s="238"/>
      <c r="M1077" s="49"/>
      <c r="N1077" s="49"/>
    </row>
    <row r="1078">
      <c r="G1078" s="49"/>
      <c r="H1078" s="49"/>
      <c r="I1078" s="235"/>
      <c r="J1078" s="236"/>
      <c r="K1078" s="49"/>
      <c r="L1078" s="238"/>
      <c r="M1078" s="49"/>
      <c r="N1078" s="49"/>
    </row>
    <row r="1079">
      <c r="G1079" s="49"/>
      <c r="H1079" s="49"/>
      <c r="I1079" s="235"/>
      <c r="J1079" s="236"/>
      <c r="K1079" s="49"/>
      <c r="L1079" s="238"/>
      <c r="M1079" s="49"/>
      <c r="N1079" s="49"/>
    </row>
    <row r="1080">
      <c r="G1080" s="49"/>
      <c r="H1080" s="49"/>
      <c r="I1080" s="235"/>
      <c r="J1080" s="236"/>
      <c r="K1080" s="49"/>
      <c r="L1080" s="238"/>
      <c r="M1080" s="49"/>
      <c r="N1080" s="49"/>
    </row>
    <row r="1081">
      <c r="G1081" s="49"/>
      <c r="H1081" s="49"/>
      <c r="I1081" s="235"/>
      <c r="J1081" s="236"/>
      <c r="K1081" s="49"/>
      <c r="L1081" s="238"/>
      <c r="M1081" s="49"/>
      <c r="N1081" s="49"/>
    </row>
    <row r="1082">
      <c r="G1082" s="49"/>
      <c r="H1082" s="49"/>
      <c r="I1082" s="235"/>
      <c r="J1082" s="236"/>
      <c r="K1082" s="49"/>
      <c r="L1082" s="238"/>
      <c r="M1082" s="49"/>
      <c r="N1082" s="49"/>
    </row>
    <row r="1083">
      <c r="G1083" s="49"/>
      <c r="H1083" s="49"/>
      <c r="I1083" s="235"/>
      <c r="J1083" s="236"/>
      <c r="K1083" s="49"/>
      <c r="L1083" s="238"/>
      <c r="M1083" s="49"/>
      <c r="N1083" s="49"/>
    </row>
    <row r="1084">
      <c r="G1084" s="49"/>
      <c r="H1084" s="49"/>
      <c r="I1084" s="235"/>
      <c r="J1084" s="236"/>
      <c r="K1084" s="49"/>
      <c r="L1084" s="238"/>
      <c r="M1084" s="49"/>
      <c r="N1084" s="49"/>
    </row>
    <row r="1085">
      <c r="G1085" s="49"/>
      <c r="H1085" s="49"/>
      <c r="I1085" s="235"/>
      <c r="J1085" s="236"/>
      <c r="K1085" s="49"/>
      <c r="L1085" s="238"/>
      <c r="M1085" s="49"/>
      <c r="N1085" s="49"/>
    </row>
    <row r="1086">
      <c r="G1086" s="49"/>
      <c r="H1086" s="49"/>
      <c r="I1086" s="235"/>
      <c r="J1086" s="236"/>
      <c r="K1086" s="49"/>
      <c r="L1086" s="238"/>
      <c r="M1086" s="49"/>
      <c r="N1086" s="49"/>
    </row>
    <row r="1087">
      <c r="G1087" s="49"/>
      <c r="H1087" s="49"/>
      <c r="I1087" s="235"/>
      <c r="J1087" s="236"/>
      <c r="K1087" s="49"/>
      <c r="L1087" s="238"/>
      <c r="M1087" s="49"/>
      <c r="N1087" s="49"/>
    </row>
    <row r="1088">
      <c r="G1088" s="49"/>
      <c r="H1088" s="49"/>
      <c r="I1088" s="235"/>
      <c r="J1088" s="236"/>
      <c r="K1088" s="49"/>
      <c r="L1088" s="238"/>
      <c r="M1088" s="49"/>
      <c r="N1088" s="49"/>
    </row>
    <row r="1089">
      <c r="G1089" s="49"/>
      <c r="H1089" s="49"/>
      <c r="I1089" s="235"/>
      <c r="J1089" s="236"/>
      <c r="K1089" s="49"/>
      <c r="L1089" s="238"/>
      <c r="M1089" s="49"/>
      <c r="N1089" s="49"/>
    </row>
    <row r="1090">
      <c r="G1090" s="49"/>
      <c r="H1090" s="49"/>
      <c r="I1090" s="235"/>
      <c r="J1090" s="236"/>
      <c r="K1090" s="49"/>
      <c r="L1090" s="238"/>
      <c r="M1090" s="49"/>
      <c r="N1090" s="49"/>
    </row>
    <row r="1091">
      <c r="G1091" s="49"/>
      <c r="H1091" s="49"/>
      <c r="I1091" s="235"/>
      <c r="J1091" s="236"/>
      <c r="K1091" s="49"/>
      <c r="L1091" s="238"/>
      <c r="M1091" s="49"/>
      <c r="N1091" s="49"/>
    </row>
    <row r="1092">
      <c r="G1092" s="49"/>
      <c r="H1092" s="49"/>
      <c r="I1092" s="235"/>
      <c r="J1092" s="236"/>
      <c r="K1092" s="49"/>
      <c r="L1092" s="238"/>
      <c r="M1092" s="49"/>
      <c r="N1092" s="49"/>
    </row>
    <row r="1093">
      <c r="G1093" s="49"/>
      <c r="H1093" s="49"/>
      <c r="I1093" s="235"/>
      <c r="J1093" s="236"/>
      <c r="K1093" s="49"/>
      <c r="L1093" s="238"/>
      <c r="M1093" s="49"/>
      <c r="N1093" s="49"/>
    </row>
    <row r="1094">
      <c r="G1094" s="49"/>
      <c r="H1094" s="49"/>
      <c r="I1094" s="235"/>
      <c r="J1094" s="236"/>
      <c r="K1094" s="49"/>
      <c r="L1094" s="238"/>
      <c r="M1094" s="49"/>
      <c r="N1094" s="49"/>
    </row>
    <row r="1095">
      <c r="G1095" s="49"/>
      <c r="H1095" s="49"/>
      <c r="I1095" s="235"/>
      <c r="J1095" s="236"/>
      <c r="K1095" s="49"/>
      <c r="L1095" s="238"/>
      <c r="M1095" s="49"/>
      <c r="N1095" s="49"/>
    </row>
    <row r="1096">
      <c r="G1096" s="49"/>
      <c r="H1096" s="49"/>
      <c r="I1096" s="235"/>
      <c r="J1096" s="236"/>
      <c r="K1096" s="49"/>
      <c r="L1096" s="238"/>
      <c r="M1096" s="49"/>
      <c r="N1096" s="49"/>
    </row>
    <row r="1097">
      <c r="G1097" s="49"/>
      <c r="H1097" s="49"/>
      <c r="I1097" s="235"/>
      <c r="J1097" s="236"/>
      <c r="K1097" s="49"/>
      <c r="L1097" s="238"/>
      <c r="M1097" s="49"/>
      <c r="N1097" s="49"/>
    </row>
    <row r="1098">
      <c r="G1098" s="49"/>
      <c r="H1098" s="49"/>
      <c r="I1098" s="235"/>
      <c r="J1098" s="236"/>
      <c r="K1098" s="49"/>
      <c r="L1098" s="238"/>
      <c r="M1098" s="49"/>
      <c r="N1098" s="49"/>
    </row>
    <row r="1099">
      <c r="G1099" s="49"/>
      <c r="H1099" s="49"/>
      <c r="I1099" s="235"/>
      <c r="J1099" s="236"/>
      <c r="K1099" s="49"/>
      <c r="L1099" s="238"/>
      <c r="M1099" s="49"/>
      <c r="N1099" s="49"/>
    </row>
    <row r="1100">
      <c r="G1100" s="49"/>
      <c r="H1100" s="49"/>
      <c r="I1100" s="235"/>
      <c r="J1100" s="236"/>
      <c r="K1100" s="49"/>
      <c r="L1100" s="238"/>
      <c r="M1100" s="49"/>
      <c r="N1100" s="49"/>
    </row>
    <row r="1101">
      <c r="G1101" s="49"/>
      <c r="H1101" s="49"/>
      <c r="I1101" s="235"/>
      <c r="J1101" s="236"/>
      <c r="K1101" s="49"/>
      <c r="L1101" s="238"/>
      <c r="M1101" s="49"/>
      <c r="N1101" s="49"/>
    </row>
    <row r="1102">
      <c r="G1102" s="49"/>
      <c r="H1102" s="49"/>
      <c r="I1102" s="235"/>
      <c r="J1102" s="236"/>
      <c r="K1102" s="49"/>
      <c r="L1102" s="238"/>
      <c r="M1102" s="49"/>
      <c r="N1102" s="49"/>
    </row>
    <row r="1103">
      <c r="G1103" s="49"/>
      <c r="H1103" s="49"/>
      <c r="I1103" s="235"/>
      <c r="J1103" s="236"/>
      <c r="K1103" s="49"/>
      <c r="L1103" s="238"/>
      <c r="M1103" s="49"/>
      <c r="N1103" s="49"/>
    </row>
    <row r="1104">
      <c r="G1104" s="49"/>
      <c r="H1104" s="49"/>
      <c r="I1104" s="235"/>
      <c r="J1104" s="236"/>
      <c r="K1104" s="49"/>
      <c r="L1104" s="238"/>
      <c r="M1104" s="49"/>
      <c r="N1104" s="49"/>
    </row>
    <row r="1105">
      <c r="G1105" s="49"/>
      <c r="H1105" s="49"/>
      <c r="I1105" s="235"/>
      <c r="J1105" s="236"/>
      <c r="K1105" s="49"/>
      <c r="L1105" s="238"/>
      <c r="M1105" s="49"/>
      <c r="N1105" s="49"/>
    </row>
    <row r="1106">
      <c r="G1106" s="49"/>
      <c r="H1106" s="49"/>
      <c r="I1106" s="235"/>
      <c r="J1106" s="236"/>
      <c r="K1106" s="49"/>
      <c r="L1106" s="238"/>
      <c r="M1106" s="49"/>
      <c r="N1106" s="49"/>
    </row>
    <row r="1107">
      <c r="G1107" s="49"/>
      <c r="H1107" s="49"/>
      <c r="I1107" s="235"/>
      <c r="J1107" s="236"/>
      <c r="K1107" s="49"/>
      <c r="L1107" s="238"/>
      <c r="M1107" s="49"/>
      <c r="N1107" s="49"/>
    </row>
    <row r="1108">
      <c r="G1108" s="49"/>
      <c r="H1108" s="49"/>
      <c r="I1108" s="235"/>
      <c r="J1108" s="236"/>
      <c r="K1108" s="49"/>
      <c r="L1108" s="238"/>
      <c r="M1108" s="49"/>
      <c r="N1108" s="49"/>
    </row>
    <row r="1109">
      <c r="G1109" s="49"/>
      <c r="H1109" s="49"/>
      <c r="I1109" s="235"/>
      <c r="J1109" s="236"/>
      <c r="K1109" s="49"/>
      <c r="L1109" s="238"/>
      <c r="M1109" s="49"/>
      <c r="N1109" s="49"/>
    </row>
    <row r="1110">
      <c r="G1110" s="49"/>
      <c r="H1110" s="49"/>
      <c r="I1110" s="235"/>
      <c r="J1110" s="236"/>
      <c r="K1110" s="49"/>
      <c r="L1110" s="238"/>
      <c r="M1110" s="49"/>
      <c r="N1110" s="49"/>
    </row>
    <row r="1111">
      <c r="G1111" s="49"/>
      <c r="H1111" s="49"/>
      <c r="I1111" s="235"/>
      <c r="J1111" s="236"/>
      <c r="K1111" s="49"/>
      <c r="L1111" s="238"/>
      <c r="M1111" s="49"/>
      <c r="N1111" s="49"/>
    </row>
    <row r="1112">
      <c r="G1112" s="49"/>
      <c r="H1112" s="49"/>
      <c r="I1112" s="235"/>
      <c r="J1112" s="236"/>
      <c r="K1112" s="49"/>
      <c r="L1112" s="238"/>
      <c r="M1112" s="49"/>
      <c r="N1112" s="49"/>
    </row>
    <row r="1113">
      <c r="G1113" s="49"/>
      <c r="H1113" s="49"/>
      <c r="I1113" s="235"/>
      <c r="J1113" s="236"/>
      <c r="K1113" s="49"/>
      <c r="L1113" s="238"/>
      <c r="M1113" s="49"/>
      <c r="N1113" s="49"/>
    </row>
    <row r="1114">
      <c r="G1114" s="49"/>
      <c r="H1114" s="49"/>
      <c r="I1114" s="235"/>
      <c r="J1114" s="236"/>
      <c r="K1114" s="49"/>
      <c r="L1114" s="238"/>
      <c r="M1114" s="49"/>
      <c r="N1114" s="49"/>
    </row>
    <row r="1115">
      <c r="G1115" s="49"/>
      <c r="H1115" s="49"/>
      <c r="I1115" s="235"/>
      <c r="J1115" s="236"/>
      <c r="K1115" s="49"/>
      <c r="L1115" s="238"/>
      <c r="M1115" s="49"/>
      <c r="N1115" s="49"/>
    </row>
    <row r="1116">
      <c r="G1116" s="49"/>
      <c r="H1116" s="49"/>
      <c r="I1116" s="235"/>
      <c r="J1116" s="236"/>
      <c r="K1116" s="49"/>
      <c r="L1116" s="238"/>
      <c r="M1116" s="49"/>
      <c r="N1116" s="49"/>
    </row>
    <row r="1117">
      <c r="G1117" s="49"/>
      <c r="H1117" s="49"/>
      <c r="I1117" s="235"/>
      <c r="J1117" s="236"/>
      <c r="K1117" s="49"/>
      <c r="L1117" s="238"/>
      <c r="M1117" s="49"/>
      <c r="N1117" s="49"/>
    </row>
    <row r="1118">
      <c r="G1118" s="49"/>
      <c r="H1118" s="49"/>
      <c r="I1118" s="235"/>
      <c r="J1118" s="236"/>
      <c r="K1118" s="49"/>
      <c r="L1118" s="238"/>
      <c r="M1118" s="49"/>
      <c r="N1118" s="49"/>
    </row>
    <row r="1119">
      <c r="G1119" s="49"/>
      <c r="H1119" s="49"/>
      <c r="I1119" s="235"/>
      <c r="J1119" s="236"/>
      <c r="K1119" s="49"/>
      <c r="L1119" s="238"/>
      <c r="M1119" s="49"/>
      <c r="N1119" s="49"/>
    </row>
    <row r="1120">
      <c r="G1120" s="49"/>
      <c r="H1120" s="49"/>
      <c r="I1120" s="235"/>
      <c r="J1120" s="236"/>
      <c r="K1120" s="49"/>
      <c r="L1120" s="238"/>
      <c r="M1120" s="49"/>
      <c r="N1120" s="49"/>
    </row>
    <row r="1121">
      <c r="G1121" s="49"/>
      <c r="H1121" s="49"/>
      <c r="I1121" s="235"/>
      <c r="J1121" s="236"/>
      <c r="K1121" s="49"/>
      <c r="L1121" s="238"/>
      <c r="M1121" s="49"/>
      <c r="N1121" s="49"/>
    </row>
    <row r="1122">
      <c r="G1122" s="49"/>
      <c r="H1122" s="49"/>
      <c r="I1122" s="235"/>
      <c r="J1122" s="236"/>
      <c r="K1122" s="49"/>
      <c r="L1122" s="238"/>
      <c r="M1122" s="49"/>
      <c r="N1122" s="49"/>
    </row>
    <row r="1123">
      <c r="G1123" s="49"/>
      <c r="H1123" s="49"/>
      <c r="I1123" s="235"/>
      <c r="J1123" s="236"/>
      <c r="K1123" s="49"/>
      <c r="L1123" s="238"/>
      <c r="M1123" s="49"/>
      <c r="N1123" s="49"/>
    </row>
    <row r="1124">
      <c r="G1124" s="49"/>
      <c r="H1124" s="49"/>
      <c r="I1124" s="235"/>
      <c r="J1124" s="236"/>
      <c r="K1124" s="49"/>
      <c r="L1124" s="238"/>
      <c r="M1124" s="49"/>
      <c r="N1124" s="49"/>
    </row>
    <row r="1125">
      <c r="G1125" s="49"/>
      <c r="H1125" s="49"/>
      <c r="I1125" s="235"/>
      <c r="J1125" s="236"/>
      <c r="K1125" s="49"/>
      <c r="L1125" s="238"/>
      <c r="M1125" s="49"/>
      <c r="N1125" s="49"/>
    </row>
    <row r="1126">
      <c r="G1126" s="49"/>
      <c r="H1126" s="49"/>
      <c r="I1126" s="235"/>
      <c r="J1126" s="236"/>
      <c r="K1126" s="49"/>
      <c r="L1126" s="238"/>
      <c r="M1126" s="49"/>
      <c r="N1126" s="49"/>
    </row>
    <row r="1127">
      <c r="G1127" s="49"/>
      <c r="H1127" s="49"/>
      <c r="I1127" s="235"/>
      <c r="J1127" s="236"/>
      <c r="K1127" s="49"/>
      <c r="L1127" s="238"/>
      <c r="M1127" s="49"/>
      <c r="N1127" s="49"/>
    </row>
    <row r="1128">
      <c r="G1128" s="49"/>
      <c r="H1128" s="49"/>
      <c r="I1128" s="235"/>
      <c r="J1128" s="236"/>
      <c r="K1128" s="49"/>
      <c r="L1128" s="238"/>
      <c r="M1128" s="49"/>
      <c r="N1128" s="49"/>
    </row>
    <row r="1129">
      <c r="G1129" s="49"/>
      <c r="H1129" s="49"/>
      <c r="I1129" s="235"/>
      <c r="J1129" s="236"/>
      <c r="K1129" s="49"/>
      <c r="L1129" s="238"/>
      <c r="M1129" s="49"/>
      <c r="N1129" s="49"/>
    </row>
    <row r="1130">
      <c r="G1130" s="49"/>
      <c r="H1130" s="49"/>
      <c r="I1130" s="235"/>
      <c r="J1130" s="236"/>
      <c r="K1130" s="49"/>
      <c r="L1130" s="238"/>
      <c r="M1130" s="49"/>
      <c r="N1130" s="49"/>
    </row>
    <row r="1131">
      <c r="G1131" s="49"/>
      <c r="H1131" s="49"/>
      <c r="I1131" s="235"/>
      <c r="J1131" s="236"/>
      <c r="K1131" s="49"/>
      <c r="L1131" s="238"/>
      <c r="M1131" s="49"/>
      <c r="N1131" s="49"/>
    </row>
    <row r="1132">
      <c r="G1132" s="49"/>
      <c r="H1132" s="49"/>
      <c r="I1132" s="235"/>
      <c r="J1132" s="236"/>
      <c r="K1132" s="49"/>
      <c r="L1132" s="238"/>
      <c r="M1132" s="49"/>
      <c r="N1132" s="49"/>
    </row>
    <row r="1133">
      <c r="G1133" s="49"/>
      <c r="H1133" s="49"/>
      <c r="I1133" s="235"/>
      <c r="J1133" s="236"/>
      <c r="K1133" s="49"/>
      <c r="L1133" s="238"/>
      <c r="M1133" s="49"/>
      <c r="N1133" s="49"/>
    </row>
    <row r="1134">
      <c r="G1134" s="49"/>
      <c r="H1134" s="49"/>
      <c r="I1134" s="235"/>
      <c r="J1134" s="236"/>
      <c r="K1134" s="49"/>
      <c r="L1134" s="238"/>
      <c r="M1134" s="49"/>
      <c r="N1134" s="49"/>
    </row>
    <row r="1135">
      <c r="G1135" s="49"/>
      <c r="H1135" s="49"/>
      <c r="I1135" s="235"/>
      <c r="J1135" s="236"/>
      <c r="K1135" s="49"/>
      <c r="L1135" s="238"/>
      <c r="M1135" s="49"/>
      <c r="N1135" s="49"/>
    </row>
    <row r="1136">
      <c r="G1136" s="49"/>
      <c r="H1136" s="49"/>
      <c r="I1136" s="235"/>
      <c r="J1136" s="236"/>
      <c r="K1136" s="49"/>
      <c r="L1136" s="238"/>
      <c r="M1136" s="49"/>
      <c r="N1136" s="49"/>
    </row>
    <row r="1137">
      <c r="G1137" s="49"/>
      <c r="H1137" s="49"/>
      <c r="I1137" s="235"/>
      <c r="J1137" s="236"/>
      <c r="K1137" s="49"/>
      <c r="L1137" s="238"/>
      <c r="M1137" s="49"/>
      <c r="N1137" s="49"/>
    </row>
    <row r="1138">
      <c r="G1138" s="49"/>
      <c r="H1138" s="49"/>
      <c r="I1138" s="235"/>
      <c r="J1138" s="236"/>
      <c r="K1138" s="49"/>
      <c r="L1138" s="238"/>
      <c r="M1138" s="49"/>
      <c r="N1138" s="49"/>
    </row>
    <row r="1139">
      <c r="G1139" s="49"/>
      <c r="H1139" s="49"/>
      <c r="I1139" s="235"/>
      <c r="J1139" s="236"/>
      <c r="K1139" s="49"/>
      <c r="L1139" s="238"/>
      <c r="M1139" s="49"/>
      <c r="N1139" s="49"/>
    </row>
    <row r="1140">
      <c r="G1140" s="49"/>
      <c r="H1140" s="49"/>
      <c r="I1140" s="235"/>
      <c r="J1140" s="236"/>
      <c r="K1140" s="49"/>
      <c r="L1140" s="238"/>
      <c r="M1140" s="49"/>
      <c r="N1140" s="49"/>
    </row>
    <row r="1141">
      <c r="G1141" s="49"/>
      <c r="H1141" s="49"/>
      <c r="I1141" s="235"/>
      <c r="J1141" s="236"/>
      <c r="K1141" s="49"/>
      <c r="L1141" s="238"/>
      <c r="M1141" s="49"/>
      <c r="N1141" s="49"/>
    </row>
    <row r="1142">
      <c r="G1142" s="49"/>
      <c r="H1142" s="49"/>
      <c r="I1142" s="235"/>
      <c r="J1142" s="236"/>
      <c r="K1142" s="49"/>
      <c r="L1142" s="238"/>
      <c r="M1142" s="49"/>
      <c r="N1142" s="49"/>
    </row>
    <row r="1143">
      <c r="G1143" s="49"/>
      <c r="H1143" s="49"/>
      <c r="I1143" s="235"/>
      <c r="J1143" s="236"/>
      <c r="K1143" s="49"/>
      <c r="L1143" s="238"/>
      <c r="M1143" s="49"/>
      <c r="N1143" s="49"/>
    </row>
    <row r="1144">
      <c r="G1144" s="49"/>
      <c r="H1144" s="49"/>
      <c r="I1144" s="235"/>
      <c r="J1144" s="236"/>
      <c r="K1144" s="49"/>
      <c r="L1144" s="238"/>
      <c r="M1144" s="49"/>
      <c r="N1144" s="49"/>
    </row>
    <row r="1145">
      <c r="G1145" s="49"/>
      <c r="H1145" s="49"/>
      <c r="I1145" s="235"/>
      <c r="J1145" s="236"/>
      <c r="K1145" s="49"/>
      <c r="L1145" s="238"/>
      <c r="M1145" s="49"/>
      <c r="N1145" s="49"/>
    </row>
    <row r="1146">
      <c r="G1146" s="49"/>
      <c r="H1146" s="49"/>
      <c r="I1146" s="235"/>
      <c r="J1146" s="236"/>
      <c r="K1146" s="49"/>
      <c r="L1146" s="238"/>
      <c r="M1146" s="49"/>
      <c r="N1146" s="49"/>
    </row>
    <row r="1147">
      <c r="G1147" s="49"/>
      <c r="H1147" s="49"/>
      <c r="I1147" s="235"/>
      <c r="J1147" s="236"/>
      <c r="K1147" s="49"/>
      <c r="L1147" s="238"/>
      <c r="M1147" s="49"/>
      <c r="N1147" s="49"/>
    </row>
    <row r="1148">
      <c r="G1148" s="49"/>
      <c r="H1148" s="49"/>
      <c r="I1148" s="235"/>
      <c r="J1148" s="236"/>
      <c r="K1148" s="49"/>
      <c r="L1148" s="238"/>
      <c r="M1148" s="49"/>
      <c r="N1148" s="49"/>
    </row>
    <row r="1149">
      <c r="G1149" s="49"/>
      <c r="H1149" s="49"/>
      <c r="I1149" s="235"/>
      <c r="J1149" s="236"/>
      <c r="K1149" s="49"/>
      <c r="L1149" s="238"/>
      <c r="M1149" s="49"/>
      <c r="N1149" s="49"/>
    </row>
    <row r="1150">
      <c r="G1150" s="49"/>
      <c r="H1150" s="49"/>
      <c r="I1150" s="235"/>
      <c r="J1150" s="236"/>
      <c r="K1150" s="49"/>
      <c r="L1150" s="238"/>
      <c r="M1150" s="49"/>
      <c r="N1150" s="49"/>
    </row>
    <row r="1151">
      <c r="G1151" s="49"/>
      <c r="H1151" s="49"/>
      <c r="I1151" s="235"/>
      <c r="J1151" s="236"/>
      <c r="K1151" s="49"/>
      <c r="L1151" s="238"/>
      <c r="M1151" s="49"/>
      <c r="N1151" s="49"/>
    </row>
    <row r="1152">
      <c r="G1152" s="49"/>
      <c r="H1152" s="49"/>
      <c r="I1152" s="235"/>
      <c r="J1152" s="236"/>
      <c r="K1152" s="49"/>
      <c r="L1152" s="238"/>
      <c r="M1152" s="49"/>
      <c r="N1152" s="49"/>
    </row>
    <row r="1153">
      <c r="G1153" s="49"/>
      <c r="H1153" s="49"/>
      <c r="I1153" s="235"/>
      <c r="J1153" s="236"/>
      <c r="K1153" s="49"/>
      <c r="L1153" s="238"/>
      <c r="M1153" s="49"/>
      <c r="N1153" s="49"/>
    </row>
    <row r="1154">
      <c r="G1154" s="49"/>
      <c r="H1154" s="49"/>
      <c r="I1154" s="235"/>
      <c r="J1154" s="236"/>
      <c r="K1154" s="49"/>
      <c r="L1154" s="238"/>
      <c r="M1154" s="49"/>
      <c r="N1154" s="49"/>
    </row>
    <row r="1155">
      <c r="G1155" s="49"/>
      <c r="H1155" s="49"/>
      <c r="I1155" s="235"/>
      <c r="J1155" s="236"/>
      <c r="K1155" s="49"/>
      <c r="L1155" s="238"/>
      <c r="M1155" s="49"/>
      <c r="N1155" s="49"/>
    </row>
    <row r="1156">
      <c r="G1156" s="49"/>
      <c r="H1156" s="49"/>
      <c r="I1156" s="235"/>
      <c r="J1156" s="236"/>
      <c r="K1156" s="49"/>
      <c r="L1156" s="238"/>
      <c r="M1156" s="49"/>
      <c r="N1156" s="49"/>
    </row>
    <row r="1157">
      <c r="G1157" s="49"/>
      <c r="H1157" s="49"/>
      <c r="I1157" s="235"/>
      <c r="J1157" s="236"/>
      <c r="K1157" s="49"/>
      <c r="L1157" s="238"/>
      <c r="M1157" s="49"/>
      <c r="N1157" s="49"/>
    </row>
    <row r="1158">
      <c r="G1158" s="49"/>
      <c r="H1158" s="49"/>
      <c r="I1158" s="235"/>
      <c r="J1158" s="236"/>
      <c r="K1158" s="49"/>
      <c r="L1158" s="238"/>
      <c r="M1158" s="49"/>
      <c r="N1158" s="49"/>
    </row>
    <row r="1159">
      <c r="G1159" s="49"/>
      <c r="H1159" s="49"/>
      <c r="I1159" s="235"/>
      <c r="J1159" s="236"/>
      <c r="K1159" s="49"/>
      <c r="L1159" s="238"/>
      <c r="M1159" s="49"/>
      <c r="N1159" s="49"/>
    </row>
    <row r="1160">
      <c r="G1160" s="49"/>
      <c r="H1160" s="49"/>
      <c r="I1160" s="235"/>
      <c r="J1160" s="236"/>
      <c r="K1160" s="49"/>
      <c r="L1160" s="238"/>
      <c r="M1160" s="49"/>
      <c r="N1160" s="49"/>
    </row>
    <row r="1161">
      <c r="G1161" s="49"/>
      <c r="H1161" s="49"/>
      <c r="I1161" s="235"/>
      <c r="J1161" s="236"/>
      <c r="K1161" s="49"/>
      <c r="L1161" s="238"/>
      <c r="M1161" s="49"/>
      <c r="N1161" s="49"/>
    </row>
    <row r="1162">
      <c r="G1162" s="49"/>
      <c r="H1162" s="49"/>
      <c r="I1162" s="235"/>
      <c r="J1162" s="236"/>
      <c r="K1162" s="49"/>
      <c r="L1162" s="238"/>
      <c r="M1162" s="49"/>
      <c r="N1162" s="49"/>
    </row>
    <row r="1163">
      <c r="G1163" s="49"/>
      <c r="H1163" s="49"/>
      <c r="I1163" s="235"/>
      <c r="J1163" s="236"/>
      <c r="K1163" s="49"/>
      <c r="L1163" s="238"/>
      <c r="M1163" s="49"/>
      <c r="N1163" s="49"/>
    </row>
    <row r="1164">
      <c r="G1164" s="49"/>
      <c r="H1164" s="49"/>
      <c r="I1164" s="235"/>
      <c r="J1164" s="236"/>
      <c r="K1164" s="49"/>
      <c r="L1164" s="238"/>
      <c r="M1164" s="49"/>
      <c r="N1164" s="49"/>
    </row>
    <row r="1165">
      <c r="G1165" s="49"/>
      <c r="H1165" s="49"/>
      <c r="I1165" s="235"/>
      <c r="J1165" s="236"/>
      <c r="K1165" s="49"/>
      <c r="L1165" s="238"/>
      <c r="M1165" s="49"/>
      <c r="N1165" s="49"/>
    </row>
    <row r="1166">
      <c r="G1166" s="49"/>
      <c r="H1166" s="49"/>
      <c r="I1166" s="235"/>
      <c r="J1166" s="236"/>
      <c r="K1166" s="49"/>
      <c r="L1166" s="238"/>
      <c r="M1166" s="49"/>
      <c r="N1166" s="49"/>
    </row>
    <row r="1167">
      <c r="G1167" s="49"/>
      <c r="H1167" s="49"/>
      <c r="I1167" s="235"/>
      <c r="J1167" s="236"/>
      <c r="K1167" s="49"/>
      <c r="L1167" s="238"/>
      <c r="M1167" s="49"/>
      <c r="N1167" s="49"/>
    </row>
    <row r="1168">
      <c r="G1168" s="49"/>
      <c r="H1168" s="49"/>
      <c r="I1168" s="235"/>
      <c r="J1168" s="236"/>
      <c r="K1168" s="49"/>
      <c r="L1168" s="238"/>
      <c r="M1168" s="49"/>
      <c r="N1168" s="49"/>
    </row>
    <row r="1169">
      <c r="G1169" s="49"/>
      <c r="H1169" s="49"/>
      <c r="I1169" s="235"/>
      <c r="J1169" s="236"/>
      <c r="K1169" s="49"/>
      <c r="L1169" s="238"/>
      <c r="M1169" s="49"/>
      <c r="N1169" s="49"/>
    </row>
    <row r="1170">
      <c r="G1170" s="49"/>
      <c r="H1170" s="49"/>
      <c r="I1170" s="235"/>
      <c r="J1170" s="236"/>
      <c r="K1170" s="49"/>
      <c r="L1170" s="238"/>
      <c r="M1170" s="49"/>
      <c r="N1170" s="49"/>
    </row>
    <row r="1171">
      <c r="G1171" s="49"/>
      <c r="H1171" s="49"/>
      <c r="I1171" s="235"/>
      <c r="J1171" s="236"/>
      <c r="K1171" s="49"/>
      <c r="L1171" s="238"/>
      <c r="M1171" s="49"/>
      <c r="N1171" s="49"/>
    </row>
    <row r="1172">
      <c r="G1172" s="49"/>
      <c r="H1172" s="49"/>
      <c r="I1172" s="235"/>
      <c r="J1172" s="236"/>
      <c r="K1172" s="49"/>
      <c r="L1172" s="238"/>
      <c r="M1172" s="49"/>
      <c r="N1172" s="49"/>
    </row>
    <row r="1173">
      <c r="G1173" s="49"/>
      <c r="H1173" s="49"/>
      <c r="I1173" s="235"/>
      <c r="J1173" s="236"/>
      <c r="K1173" s="49"/>
      <c r="L1173" s="238"/>
      <c r="M1173" s="49"/>
      <c r="N1173" s="49"/>
    </row>
    <row r="1174">
      <c r="G1174" s="49"/>
      <c r="H1174" s="49"/>
      <c r="I1174" s="235"/>
      <c r="J1174" s="236"/>
      <c r="K1174" s="49"/>
      <c r="L1174" s="238"/>
      <c r="M1174" s="49"/>
      <c r="N1174" s="49"/>
    </row>
    <row r="1175">
      <c r="G1175" s="49"/>
      <c r="H1175" s="49"/>
      <c r="I1175" s="235"/>
      <c r="J1175" s="236"/>
      <c r="K1175" s="49"/>
      <c r="L1175" s="238"/>
      <c r="M1175" s="49"/>
      <c r="N1175" s="49"/>
    </row>
    <row r="1176">
      <c r="G1176" s="49"/>
      <c r="H1176" s="49"/>
      <c r="I1176" s="235"/>
      <c r="J1176" s="236"/>
      <c r="K1176" s="49"/>
      <c r="L1176" s="238"/>
      <c r="M1176" s="49"/>
      <c r="N1176" s="49"/>
    </row>
    <row r="1177">
      <c r="G1177" s="49"/>
      <c r="H1177" s="49"/>
      <c r="I1177" s="235"/>
      <c r="J1177" s="236"/>
      <c r="K1177" s="49"/>
      <c r="L1177" s="238"/>
      <c r="M1177" s="49"/>
      <c r="N1177" s="49"/>
    </row>
    <row r="1178">
      <c r="G1178" s="49"/>
      <c r="H1178" s="49"/>
      <c r="I1178" s="235"/>
      <c r="J1178" s="236"/>
      <c r="K1178" s="49"/>
      <c r="L1178" s="238"/>
      <c r="M1178" s="49"/>
      <c r="N1178" s="49"/>
    </row>
    <row r="1179">
      <c r="G1179" s="49"/>
      <c r="H1179" s="49"/>
      <c r="I1179" s="235"/>
      <c r="J1179" s="236"/>
      <c r="K1179" s="49"/>
      <c r="L1179" s="238"/>
      <c r="M1179" s="49"/>
      <c r="N1179" s="49"/>
    </row>
    <row r="1180">
      <c r="G1180" s="49"/>
      <c r="H1180" s="49"/>
      <c r="I1180" s="235"/>
      <c r="J1180" s="236"/>
      <c r="K1180" s="49"/>
      <c r="L1180" s="238"/>
      <c r="M1180" s="49"/>
      <c r="N1180" s="49"/>
    </row>
    <row r="1181">
      <c r="G1181" s="49"/>
      <c r="H1181" s="49"/>
      <c r="I1181" s="235"/>
      <c r="J1181" s="236"/>
      <c r="K1181" s="49"/>
      <c r="L1181" s="238"/>
      <c r="M1181" s="49"/>
      <c r="N1181" s="49"/>
    </row>
    <row r="1182">
      <c r="G1182" s="49"/>
      <c r="H1182" s="49"/>
      <c r="I1182" s="235"/>
      <c r="J1182" s="236"/>
      <c r="K1182" s="49"/>
      <c r="L1182" s="238"/>
      <c r="M1182" s="49"/>
      <c r="N1182" s="49"/>
    </row>
    <row r="1183">
      <c r="G1183" s="49"/>
      <c r="H1183" s="49"/>
      <c r="I1183" s="235"/>
      <c r="J1183" s="236"/>
      <c r="K1183" s="49"/>
      <c r="L1183" s="238"/>
      <c r="M1183" s="49"/>
      <c r="N1183" s="49"/>
    </row>
    <row r="1184">
      <c r="G1184" s="49"/>
      <c r="H1184" s="49"/>
      <c r="I1184" s="235"/>
      <c r="J1184" s="236"/>
      <c r="K1184" s="49"/>
      <c r="L1184" s="238"/>
      <c r="M1184" s="49"/>
      <c r="N1184" s="49"/>
    </row>
    <row r="1185">
      <c r="G1185" s="49"/>
      <c r="H1185" s="49"/>
      <c r="I1185" s="235"/>
      <c r="J1185" s="236"/>
      <c r="K1185" s="49"/>
      <c r="L1185" s="238"/>
      <c r="M1185" s="49"/>
      <c r="N1185" s="49"/>
    </row>
    <row r="1186">
      <c r="G1186" s="49"/>
      <c r="H1186" s="49"/>
      <c r="I1186" s="235"/>
      <c r="J1186" s="236"/>
      <c r="K1186" s="49"/>
      <c r="L1186" s="238"/>
      <c r="M1186" s="49"/>
      <c r="N1186" s="49"/>
    </row>
    <row r="1187">
      <c r="G1187" s="49"/>
      <c r="H1187" s="49"/>
      <c r="I1187" s="235"/>
      <c r="J1187" s="236"/>
      <c r="K1187" s="49"/>
      <c r="L1187" s="238"/>
      <c r="M1187" s="49"/>
      <c r="N1187" s="49"/>
    </row>
    <row r="1188">
      <c r="G1188" s="49"/>
      <c r="H1188" s="49"/>
      <c r="I1188" s="235"/>
      <c r="J1188" s="236"/>
      <c r="K1188" s="49"/>
      <c r="L1188" s="238"/>
      <c r="M1188" s="49"/>
      <c r="N1188" s="49"/>
    </row>
    <row r="1189">
      <c r="G1189" s="49"/>
      <c r="H1189" s="49"/>
      <c r="I1189" s="235"/>
      <c r="J1189" s="236"/>
      <c r="K1189" s="49"/>
      <c r="L1189" s="238"/>
      <c r="M1189" s="49"/>
      <c r="N1189" s="49"/>
    </row>
    <row r="1190">
      <c r="G1190" s="49"/>
      <c r="H1190" s="49"/>
      <c r="I1190" s="235"/>
      <c r="J1190" s="236"/>
      <c r="K1190" s="49"/>
      <c r="L1190" s="238"/>
      <c r="M1190" s="49"/>
      <c r="N1190" s="49"/>
    </row>
    <row r="1191">
      <c r="G1191" s="49"/>
      <c r="H1191" s="49"/>
      <c r="I1191" s="235"/>
      <c r="J1191" s="236"/>
      <c r="K1191" s="49"/>
      <c r="L1191" s="238"/>
      <c r="M1191" s="49"/>
      <c r="N1191" s="49"/>
    </row>
    <row r="1192">
      <c r="G1192" s="49"/>
      <c r="H1192" s="49"/>
      <c r="I1192" s="235"/>
      <c r="J1192" s="236"/>
      <c r="K1192" s="49"/>
      <c r="L1192" s="238"/>
      <c r="M1192" s="49"/>
      <c r="N1192" s="49"/>
    </row>
    <row r="1193">
      <c r="G1193" s="49"/>
      <c r="H1193" s="49"/>
      <c r="I1193" s="235"/>
      <c r="J1193" s="236"/>
      <c r="K1193" s="49"/>
      <c r="L1193" s="238"/>
      <c r="M1193" s="49"/>
      <c r="N1193" s="49"/>
    </row>
    <row r="1194">
      <c r="G1194" s="49"/>
      <c r="H1194" s="49"/>
      <c r="I1194" s="235"/>
      <c r="J1194" s="236"/>
      <c r="K1194" s="49"/>
      <c r="L1194" s="238"/>
      <c r="M1194" s="49"/>
      <c r="N1194" s="49"/>
    </row>
    <row r="1195">
      <c r="G1195" s="49"/>
      <c r="H1195" s="49"/>
      <c r="I1195" s="235"/>
      <c r="J1195" s="236"/>
      <c r="K1195" s="49"/>
      <c r="L1195" s="238"/>
      <c r="M1195" s="49"/>
      <c r="N1195" s="49"/>
    </row>
    <row r="1196">
      <c r="G1196" s="49"/>
      <c r="H1196" s="49"/>
      <c r="I1196" s="235"/>
      <c r="J1196" s="236"/>
      <c r="K1196" s="49"/>
      <c r="L1196" s="238"/>
      <c r="M1196" s="49"/>
      <c r="N1196" s="49"/>
    </row>
    <row r="1197">
      <c r="G1197" s="49"/>
      <c r="H1197" s="49"/>
      <c r="I1197" s="235"/>
      <c r="J1197" s="236"/>
      <c r="K1197" s="49"/>
      <c r="L1197" s="238"/>
      <c r="M1197" s="49"/>
      <c r="N1197" s="49"/>
    </row>
    <row r="1198">
      <c r="G1198" s="49"/>
      <c r="H1198" s="49"/>
      <c r="I1198" s="235"/>
      <c r="J1198" s="236"/>
      <c r="K1198" s="49"/>
      <c r="L1198" s="238"/>
      <c r="M1198" s="49"/>
      <c r="N1198" s="49"/>
    </row>
    <row r="1199">
      <c r="G1199" s="49"/>
      <c r="H1199" s="49"/>
      <c r="I1199" s="235"/>
      <c r="J1199" s="236"/>
      <c r="K1199" s="49"/>
      <c r="L1199" s="238"/>
      <c r="M1199" s="49"/>
      <c r="N1199" s="49"/>
    </row>
    <row r="1200">
      <c r="G1200" s="49"/>
      <c r="H1200" s="49"/>
      <c r="I1200" s="235"/>
      <c r="J1200" s="236"/>
      <c r="K1200" s="49"/>
      <c r="L1200" s="238"/>
      <c r="M1200" s="49"/>
      <c r="N1200" s="49"/>
    </row>
    <row r="1201">
      <c r="G1201" s="49"/>
      <c r="H1201" s="49"/>
      <c r="I1201" s="235"/>
      <c r="J1201" s="236"/>
      <c r="K1201" s="49"/>
      <c r="L1201" s="238"/>
      <c r="M1201" s="49"/>
      <c r="N1201" s="49"/>
    </row>
    <row r="1202">
      <c r="G1202" s="49"/>
      <c r="H1202" s="49"/>
      <c r="I1202" s="235"/>
      <c r="J1202" s="236"/>
      <c r="K1202" s="49"/>
      <c r="L1202" s="238"/>
      <c r="M1202" s="49"/>
      <c r="N1202" s="49"/>
    </row>
    <row r="1203">
      <c r="G1203" s="49"/>
      <c r="H1203" s="49"/>
      <c r="I1203" s="235"/>
      <c r="J1203" s="236"/>
      <c r="K1203" s="49"/>
      <c r="L1203" s="238"/>
      <c r="M1203" s="49"/>
      <c r="N1203" s="49"/>
    </row>
    <row r="1204">
      <c r="G1204" s="49"/>
      <c r="H1204" s="49"/>
      <c r="I1204" s="235"/>
      <c r="J1204" s="236"/>
      <c r="K1204" s="49"/>
      <c r="L1204" s="238"/>
      <c r="M1204" s="49"/>
      <c r="N1204" s="49"/>
    </row>
    <row r="1205">
      <c r="G1205" s="49"/>
      <c r="H1205" s="49"/>
      <c r="I1205" s="235"/>
      <c r="J1205" s="236"/>
      <c r="K1205" s="49"/>
      <c r="L1205" s="238"/>
      <c r="M1205" s="49"/>
      <c r="N1205" s="49"/>
    </row>
    <row r="1206">
      <c r="G1206" s="49"/>
      <c r="H1206" s="49"/>
      <c r="I1206" s="235"/>
      <c r="J1206" s="236"/>
      <c r="K1206" s="49"/>
      <c r="L1206" s="238"/>
      <c r="M1206" s="49"/>
      <c r="N1206" s="49"/>
    </row>
    <row r="1207">
      <c r="G1207" s="49"/>
      <c r="H1207" s="49"/>
      <c r="I1207" s="235"/>
      <c r="J1207" s="236"/>
      <c r="K1207" s="49"/>
      <c r="L1207" s="238"/>
      <c r="M1207" s="49"/>
      <c r="N1207" s="49"/>
    </row>
    <row r="1208">
      <c r="G1208" s="49"/>
      <c r="H1208" s="49"/>
      <c r="I1208" s="235"/>
      <c r="J1208" s="236"/>
      <c r="K1208" s="49"/>
      <c r="L1208" s="238"/>
      <c r="M1208" s="49"/>
      <c r="N1208" s="49"/>
    </row>
    <row r="1209">
      <c r="G1209" s="49"/>
      <c r="H1209" s="49"/>
      <c r="I1209" s="235"/>
      <c r="J1209" s="236"/>
      <c r="K1209" s="49"/>
      <c r="L1209" s="238"/>
      <c r="M1209" s="49"/>
      <c r="N1209" s="49"/>
    </row>
    <row r="1210">
      <c r="G1210" s="49"/>
      <c r="H1210" s="49"/>
      <c r="I1210" s="235"/>
      <c r="J1210" s="236"/>
      <c r="K1210" s="49"/>
      <c r="L1210" s="238"/>
      <c r="M1210" s="49"/>
      <c r="N1210" s="49"/>
    </row>
    <row r="1211">
      <c r="G1211" s="49"/>
      <c r="H1211" s="49"/>
      <c r="I1211" s="235"/>
      <c r="J1211" s="236"/>
      <c r="K1211" s="49"/>
      <c r="L1211" s="238"/>
      <c r="M1211" s="49"/>
      <c r="N1211" s="49"/>
    </row>
    <row r="1212">
      <c r="G1212" s="49"/>
      <c r="H1212" s="49"/>
      <c r="I1212" s="235"/>
      <c r="J1212" s="236"/>
      <c r="K1212" s="49"/>
      <c r="L1212" s="238"/>
      <c r="M1212" s="49"/>
      <c r="N1212" s="49"/>
    </row>
    <row r="1213">
      <c r="G1213" s="49"/>
      <c r="H1213" s="49"/>
      <c r="I1213" s="235"/>
      <c r="J1213" s="236"/>
      <c r="K1213" s="49"/>
      <c r="L1213" s="238"/>
      <c r="M1213" s="49"/>
      <c r="N1213" s="49"/>
    </row>
    <row r="1214">
      <c r="G1214" s="49"/>
      <c r="H1214" s="49"/>
      <c r="I1214" s="235"/>
      <c r="J1214" s="236"/>
      <c r="K1214" s="49"/>
      <c r="L1214" s="238"/>
      <c r="M1214" s="49"/>
      <c r="N1214" s="49"/>
    </row>
    <row r="1215">
      <c r="G1215" s="49"/>
      <c r="H1215" s="49"/>
      <c r="I1215" s="235"/>
      <c r="J1215" s="236"/>
      <c r="K1215" s="49"/>
      <c r="L1215" s="238"/>
      <c r="M1215" s="49"/>
      <c r="N1215" s="49"/>
    </row>
    <row r="1216">
      <c r="G1216" s="49"/>
      <c r="H1216" s="49"/>
      <c r="I1216" s="235"/>
      <c r="J1216" s="236"/>
      <c r="K1216" s="49"/>
      <c r="L1216" s="238"/>
      <c r="M1216" s="49"/>
      <c r="N1216" s="49"/>
    </row>
    <row r="1217">
      <c r="G1217" s="49"/>
      <c r="H1217" s="49"/>
      <c r="I1217" s="235"/>
      <c r="J1217" s="236"/>
      <c r="K1217" s="49"/>
      <c r="L1217" s="238"/>
      <c r="M1217" s="49"/>
      <c r="N1217" s="49"/>
    </row>
    <row r="1218">
      <c r="G1218" s="49"/>
      <c r="H1218" s="49"/>
      <c r="I1218" s="235"/>
      <c r="J1218" s="236"/>
      <c r="K1218" s="49"/>
      <c r="L1218" s="238"/>
      <c r="M1218" s="49"/>
      <c r="N1218" s="49"/>
    </row>
    <row r="1219">
      <c r="G1219" s="49"/>
      <c r="H1219" s="49"/>
      <c r="I1219" s="235"/>
      <c r="J1219" s="236"/>
      <c r="K1219" s="49"/>
      <c r="L1219" s="238"/>
      <c r="M1219" s="49"/>
      <c r="N1219" s="49"/>
    </row>
    <row r="1220">
      <c r="G1220" s="49"/>
      <c r="H1220" s="49"/>
      <c r="I1220" s="235"/>
      <c r="J1220" s="236"/>
      <c r="K1220" s="49"/>
      <c r="L1220" s="238"/>
      <c r="M1220" s="49"/>
      <c r="N1220" s="49"/>
    </row>
    <row r="1221">
      <c r="G1221" s="49"/>
      <c r="H1221" s="49"/>
      <c r="I1221" s="235"/>
      <c r="J1221" s="236"/>
      <c r="K1221" s="49"/>
      <c r="L1221" s="238"/>
      <c r="M1221" s="49"/>
      <c r="N1221" s="49"/>
    </row>
    <row r="1222">
      <c r="G1222" s="49"/>
      <c r="H1222" s="49"/>
      <c r="I1222" s="235"/>
      <c r="J1222" s="236"/>
      <c r="K1222" s="49"/>
      <c r="L1222" s="238"/>
      <c r="M1222" s="49"/>
      <c r="N1222" s="49"/>
    </row>
    <row r="1223">
      <c r="G1223" s="49"/>
      <c r="H1223" s="49"/>
      <c r="I1223" s="235"/>
      <c r="J1223" s="236"/>
      <c r="K1223" s="49"/>
      <c r="L1223" s="238"/>
      <c r="M1223" s="49"/>
      <c r="N1223" s="49"/>
    </row>
    <row r="1224">
      <c r="G1224" s="49"/>
      <c r="H1224" s="49"/>
      <c r="I1224" s="235"/>
      <c r="J1224" s="236"/>
      <c r="K1224" s="49"/>
      <c r="L1224" s="238"/>
      <c r="M1224" s="49"/>
      <c r="N1224" s="49"/>
    </row>
    <row r="1225">
      <c r="G1225" s="49"/>
      <c r="H1225" s="49"/>
      <c r="I1225" s="235"/>
      <c r="J1225" s="236"/>
      <c r="K1225" s="49"/>
      <c r="L1225" s="238"/>
      <c r="M1225" s="49"/>
      <c r="N1225" s="49"/>
    </row>
    <row r="1226">
      <c r="G1226" s="49"/>
      <c r="H1226" s="49"/>
      <c r="I1226" s="235"/>
      <c r="J1226" s="236"/>
      <c r="K1226" s="49"/>
      <c r="L1226" s="238"/>
      <c r="M1226" s="49"/>
      <c r="N1226" s="49"/>
    </row>
    <row r="1227">
      <c r="G1227" s="49"/>
      <c r="H1227" s="49"/>
      <c r="I1227" s="235"/>
      <c r="J1227" s="236"/>
      <c r="K1227" s="49"/>
      <c r="L1227" s="238"/>
      <c r="M1227" s="49"/>
      <c r="N1227" s="49"/>
    </row>
    <row r="1228">
      <c r="G1228" s="49"/>
      <c r="H1228" s="49"/>
      <c r="I1228" s="235"/>
      <c r="J1228" s="236"/>
      <c r="K1228" s="49"/>
      <c r="L1228" s="238"/>
      <c r="M1228" s="49"/>
      <c r="N1228" s="49"/>
    </row>
    <row r="1229">
      <c r="G1229" s="49"/>
      <c r="H1229" s="49"/>
      <c r="I1229" s="235"/>
      <c r="J1229" s="236"/>
      <c r="K1229" s="49"/>
      <c r="L1229" s="238"/>
      <c r="M1229" s="49"/>
      <c r="N1229" s="49"/>
    </row>
    <row r="1230">
      <c r="G1230" s="49"/>
      <c r="H1230" s="49"/>
      <c r="I1230" s="235"/>
      <c r="J1230" s="236"/>
      <c r="K1230" s="49"/>
      <c r="L1230" s="238"/>
      <c r="M1230" s="49"/>
      <c r="N1230" s="49"/>
    </row>
    <row r="1231">
      <c r="G1231" s="49"/>
      <c r="H1231" s="49"/>
      <c r="I1231" s="235"/>
      <c r="J1231" s="236"/>
      <c r="K1231" s="49"/>
      <c r="L1231" s="238"/>
      <c r="M1231" s="49"/>
      <c r="N1231" s="49"/>
    </row>
    <row r="1232">
      <c r="G1232" s="49"/>
      <c r="H1232" s="49"/>
      <c r="I1232" s="235"/>
      <c r="J1232" s="236"/>
      <c r="K1232" s="49"/>
      <c r="L1232" s="238"/>
      <c r="M1232" s="49"/>
      <c r="N1232" s="49"/>
    </row>
    <row r="1233">
      <c r="G1233" s="49"/>
      <c r="H1233" s="49"/>
      <c r="I1233" s="235"/>
      <c r="J1233" s="236"/>
      <c r="K1233" s="49"/>
      <c r="L1233" s="238"/>
      <c r="M1233" s="49"/>
      <c r="N1233" s="49"/>
    </row>
    <row r="1234">
      <c r="G1234" s="49"/>
      <c r="H1234" s="49"/>
      <c r="I1234" s="235"/>
      <c r="J1234" s="236"/>
      <c r="K1234" s="49"/>
      <c r="L1234" s="238"/>
      <c r="M1234" s="49"/>
      <c r="N1234" s="49"/>
    </row>
    <row r="1235">
      <c r="G1235" s="49"/>
      <c r="H1235" s="49"/>
      <c r="I1235" s="235"/>
      <c r="J1235" s="236"/>
      <c r="K1235" s="49"/>
      <c r="L1235" s="238"/>
      <c r="M1235" s="49"/>
      <c r="N1235" s="49"/>
    </row>
    <row r="1236">
      <c r="G1236" s="49"/>
      <c r="H1236" s="49"/>
      <c r="I1236" s="235"/>
      <c r="J1236" s="236"/>
      <c r="K1236" s="49"/>
      <c r="L1236" s="238"/>
      <c r="M1236" s="49"/>
      <c r="N1236" s="49"/>
    </row>
    <row r="1237">
      <c r="G1237" s="49"/>
      <c r="H1237" s="49"/>
      <c r="I1237" s="235"/>
      <c r="J1237" s="236"/>
      <c r="K1237" s="49"/>
      <c r="L1237" s="238"/>
      <c r="M1237" s="49"/>
      <c r="N1237" s="49"/>
    </row>
    <row r="1238">
      <c r="G1238" s="49"/>
      <c r="H1238" s="49"/>
      <c r="I1238" s="235"/>
      <c r="J1238" s="236"/>
      <c r="K1238" s="49"/>
      <c r="L1238" s="238"/>
      <c r="M1238" s="49"/>
      <c r="N1238" s="49"/>
    </row>
    <row r="1239">
      <c r="G1239" s="49"/>
      <c r="H1239" s="49"/>
      <c r="I1239" s="235"/>
      <c r="J1239" s="236"/>
      <c r="K1239" s="49"/>
      <c r="L1239" s="238"/>
      <c r="M1239" s="49"/>
      <c r="N1239" s="49"/>
    </row>
    <row r="1240">
      <c r="G1240" s="49"/>
      <c r="H1240" s="49"/>
      <c r="I1240" s="235"/>
      <c r="J1240" s="236"/>
      <c r="K1240" s="49"/>
      <c r="L1240" s="238"/>
      <c r="M1240" s="49"/>
      <c r="N1240" s="49"/>
    </row>
    <row r="1241">
      <c r="G1241" s="49"/>
      <c r="H1241" s="49"/>
      <c r="I1241" s="235"/>
      <c r="J1241" s="236"/>
      <c r="K1241" s="49"/>
      <c r="L1241" s="238"/>
      <c r="M1241" s="49"/>
      <c r="N1241" s="49"/>
    </row>
    <row r="1242">
      <c r="G1242" s="49"/>
      <c r="H1242" s="49"/>
      <c r="I1242" s="235"/>
      <c r="J1242" s="236"/>
      <c r="K1242" s="49"/>
      <c r="L1242" s="238"/>
      <c r="M1242" s="49"/>
      <c r="N1242" s="49"/>
    </row>
    <row r="1243">
      <c r="G1243" s="49"/>
      <c r="H1243" s="49"/>
      <c r="I1243" s="235"/>
      <c r="J1243" s="236"/>
      <c r="K1243" s="49"/>
      <c r="L1243" s="238"/>
      <c r="M1243" s="49"/>
      <c r="N1243" s="49"/>
    </row>
    <row r="1244">
      <c r="G1244" s="49"/>
      <c r="H1244" s="49"/>
      <c r="I1244" s="235"/>
      <c r="J1244" s="236"/>
      <c r="K1244" s="49"/>
      <c r="L1244" s="238"/>
      <c r="M1244" s="49"/>
      <c r="N1244" s="49"/>
    </row>
    <row r="1245">
      <c r="G1245" s="49"/>
      <c r="H1245" s="49"/>
      <c r="I1245" s="235"/>
      <c r="J1245" s="236"/>
      <c r="K1245" s="49"/>
      <c r="L1245" s="238"/>
      <c r="M1245" s="49"/>
      <c r="N1245" s="49"/>
    </row>
    <row r="1246">
      <c r="G1246" s="49"/>
      <c r="H1246" s="49"/>
      <c r="I1246" s="235"/>
      <c r="J1246" s="236"/>
      <c r="K1246" s="49"/>
      <c r="L1246" s="238"/>
      <c r="M1246" s="49"/>
      <c r="N1246" s="49"/>
    </row>
    <row r="1247">
      <c r="G1247" s="49"/>
      <c r="H1247" s="49"/>
      <c r="I1247" s="235"/>
      <c r="J1247" s="236"/>
      <c r="K1247" s="49"/>
      <c r="L1247" s="238"/>
      <c r="M1247" s="49"/>
      <c r="N1247" s="49"/>
    </row>
    <row r="1248">
      <c r="G1248" s="49"/>
      <c r="H1248" s="49"/>
      <c r="I1248" s="235"/>
      <c r="J1248" s="236"/>
      <c r="K1248" s="49"/>
      <c r="L1248" s="238"/>
      <c r="M1248" s="49"/>
      <c r="N1248" s="49"/>
    </row>
    <row r="1249">
      <c r="G1249" s="49"/>
      <c r="H1249" s="49"/>
      <c r="I1249" s="235"/>
      <c r="J1249" s="236"/>
      <c r="K1249" s="49"/>
      <c r="L1249" s="238"/>
      <c r="M1249" s="49"/>
      <c r="N1249" s="49"/>
    </row>
    <row r="1250">
      <c r="G1250" s="49"/>
      <c r="H1250" s="49"/>
      <c r="I1250" s="235"/>
      <c r="J1250" s="236"/>
      <c r="K1250" s="49"/>
      <c r="L1250" s="238"/>
      <c r="M1250" s="49"/>
      <c r="N1250" s="49"/>
    </row>
    <row r="1251">
      <c r="G1251" s="49"/>
      <c r="H1251" s="49"/>
      <c r="I1251" s="235"/>
      <c r="J1251" s="236"/>
      <c r="K1251" s="49"/>
      <c r="L1251" s="238"/>
      <c r="M1251" s="49"/>
      <c r="N1251" s="49"/>
    </row>
    <row r="1252">
      <c r="G1252" s="49"/>
      <c r="H1252" s="49"/>
      <c r="I1252" s="235"/>
      <c r="J1252" s="236"/>
      <c r="K1252" s="49"/>
      <c r="L1252" s="238"/>
      <c r="M1252" s="49"/>
      <c r="N1252" s="49"/>
    </row>
    <row r="1253">
      <c r="G1253" s="49"/>
      <c r="H1253" s="49"/>
      <c r="I1253" s="235"/>
      <c r="J1253" s="236"/>
      <c r="K1253" s="49"/>
      <c r="L1253" s="238"/>
      <c r="M1253" s="49"/>
      <c r="N1253" s="49"/>
    </row>
    <row r="1254">
      <c r="G1254" s="49"/>
      <c r="H1254" s="49"/>
      <c r="I1254" s="235"/>
      <c r="J1254" s="236"/>
      <c r="K1254" s="49"/>
      <c r="L1254" s="238"/>
      <c r="M1254" s="49"/>
      <c r="N1254" s="49"/>
    </row>
    <row r="1255">
      <c r="G1255" s="49"/>
      <c r="H1255" s="49"/>
      <c r="I1255" s="235"/>
      <c r="J1255" s="236"/>
      <c r="K1255" s="49"/>
      <c r="L1255" s="238"/>
      <c r="M1255" s="49"/>
      <c r="N1255" s="49"/>
    </row>
    <row r="1256">
      <c r="G1256" s="49"/>
      <c r="H1256" s="49"/>
      <c r="I1256" s="235"/>
      <c r="J1256" s="236"/>
      <c r="K1256" s="49"/>
      <c r="L1256" s="238"/>
      <c r="M1256" s="49"/>
      <c r="N1256" s="49"/>
    </row>
    <row r="1257">
      <c r="G1257" s="49"/>
      <c r="H1257" s="49"/>
      <c r="I1257" s="235"/>
      <c r="J1257" s="236"/>
      <c r="K1257" s="49"/>
      <c r="L1257" s="238"/>
      <c r="M1257" s="49"/>
      <c r="N1257" s="49"/>
    </row>
    <row r="1258">
      <c r="G1258" s="49"/>
      <c r="H1258" s="49"/>
      <c r="I1258" s="235"/>
      <c r="J1258" s="236"/>
      <c r="K1258" s="49"/>
      <c r="L1258" s="238"/>
      <c r="M1258" s="49"/>
      <c r="N1258" s="49"/>
    </row>
    <row r="1259">
      <c r="G1259" s="49"/>
      <c r="H1259" s="49"/>
      <c r="I1259" s="235"/>
      <c r="J1259" s="236"/>
      <c r="K1259" s="49"/>
      <c r="L1259" s="238"/>
      <c r="M1259" s="49"/>
      <c r="N1259" s="49"/>
    </row>
    <row r="1260">
      <c r="G1260" s="49"/>
      <c r="H1260" s="49"/>
      <c r="I1260" s="235"/>
      <c r="J1260" s="236"/>
      <c r="K1260" s="49"/>
      <c r="L1260" s="238"/>
      <c r="M1260" s="49"/>
      <c r="N1260" s="49"/>
    </row>
    <row r="1261">
      <c r="G1261" s="49"/>
      <c r="H1261" s="49"/>
      <c r="I1261" s="235"/>
      <c r="J1261" s="236"/>
      <c r="K1261" s="49"/>
      <c r="L1261" s="238"/>
      <c r="M1261" s="49"/>
      <c r="N1261" s="49"/>
    </row>
    <row r="1262">
      <c r="G1262" s="49"/>
      <c r="H1262" s="49"/>
      <c r="I1262" s="235"/>
      <c r="J1262" s="236"/>
      <c r="K1262" s="49"/>
      <c r="L1262" s="238"/>
      <c r="M1262" s="49"/>
      <c r="N1262" s="49"/>
    </row>
    <row r="1263">
      <c r="G1263" s="49"/>
      <c r="H1263" s="49"/>
      <c r="I1263" s="235"/>
      <c r="J1263" s="236"/>
      <c r="K1263" s="49"/>
      <c r="L1263" s="238"/>
      <c r="M1263" s="49"/>
      <c r="N1263" s="49"/>
    </row>
    <row r="1264">
      <c r="G1264" s="49"/>
      <c r="H1264" s="49"/>
      <c r="I1264" s="235"/>
      <c r="J1264" s="236"/>
      <c r="K1264" s="49"/>
      <c r="L1264" s="238"/>
      <c r="M1264" s="49"/>
      <c r="N1264" s="49"/>
    </row>
    <row r="1265">
      <c r="G1265" s="49"/>
      <c r="H1265" s="49"/>
      <c r="I1265" s="235"/>
      <c r="J1265" s="236"/>
      <c r="K1265" s="49"/>
      <c r="L1265" s="238"/>
      <c r="M1265" s="49"/>
      <c r="N1265" s="49"/>
    </row>
    <row r="1266">
      <c r="G1266" s="49"/>
      <c r="H1266" s="49"/>
      <c r="I1266" s="235"/>
      <c r="J1266" s="236"/>
      <c r="K1266" s="49"/>
      <c r="L1266" s="238"/>
      <c r="M1266" s="49"/>
      <c r="N1266" s="49"/>
    </row>
    <row r="1267">
      <c r="G1267" s="49"/>
      <c r="H1267" s="49"/>
      <c r="I1267" s="235"/>
      <c r="J1267" s="236"/>
      <c r="K1267" s="49"/>
      <c r="L1267" s="238"/>
      <c r="M1267" s="49"/>
      <c r="N1267" s="49"/>
    </row>
    <row r="1268">
      <c r="G1268" s="49"/>
      <c r="H1268" s="49"/>
      <c r="I1268" s="235"/>
      <c r="J1268" s="236"/>
      <c r="K1268" s="49"/>
      <c r="L1268" s="238"/>
      <c r="M1268" s="49"/>
      <c r="N1268" s="49"/>
    </row>
    <row r="1269">
      <c r="G1269" s="49"/>
      <c r="H1269" s="49"/>
      <c r="I1269" s="235"/>
      <c r="J1269" s="236"/>
      <c r="K1269" s="49"/>
      <c r="L1269" s="238"/>
      <c r="M1269" s="49"/>
      <c r="N1269" s="49"/>
    </row>
    <row r="1270">
      <c r="G1270" s="49"/>
      <c r="H1270" s="49"/>
      <c r="I1270" s="235"/>
      <c r="J1270" s="236"/>
      <c r="K1270" s="49"/>
      <c r="L1270" s="238"/>
      <c r="M1270" s="49"/>
      <c r="N1270" s="49"/>
    </row>
    <row r="1271">
      <c r="G1271" s="49"/>
      <c r="H1271" s="49"/>
      <c r="I1271" s="235"/>
      <c r="J1271" s="236"/>
      <c r="K1271" s="49"/>
      <c r="L1271" s="238"/>
      <c r="M1271" s="49"/>
      <c r="N1271" s="49"/>
    </row>
    <row r="1272">
      <c r="G1272" s="49"/>
      <c r="H1272" s="49"/>
      <c r="I1272" s="235"/>
      <c r="J1272" s="236"/>
      <c r="K1272" s="49"/>
      <c r="L1272" s="238"/>
      <c r="M1272" s="49"/>
      <c r="N1272" s="49"/>
    </row>
    <row r="1273">
      <c r="G1273" s="49"/>
      <c r="H1273" s="49"/>
      <c r="I1273" s="235"/>
      <c r="J1273" s="236"/>
      <c r="K1273" s="49"/>
      <c r="L1273" s="238"/>
      <c r="M1273" s="49"/>
      <c r="N1273" s="49"/>
    </row>
    <row r="1274">
      <c r="G1274" s="49"/>
      <c r="H1274" s="49"/>
      <c r="I1274" s="235"/>
      <c r="J1274" s="236"/>
      <c r="K1274" s="49"/>
      <c r="L1274" s="238"/>
      <c r="M1274" s="49"/>
      <c r="N1274" s="49"/>
    </row>
    <row r="1275">
      <c r="G1275" s="49"/>
      <c r="H1275" s="49"/>
      <c r="I1275" s="235"/>
      <c r="J1275" s="236"/>
      <c r="K1275" s="49"/>
      <c r="L1275" s="238"/>
      <c r="M1275" s="49"/>
      <c r="N1275" s="49"/>
    </row>
    <row r="1276">
      <c r="G1276" s="49"/>
      <c r="H1276" s="49"/>
      <c r="I1276" s="235"/>
      <c r="J1276" s="236"/>
      <c r="K1276" s="49"/>
      <c r="L1276" s="238"/>
      <c r="M1276" s="49"/>
      <c r="N1276" s="49"/>
    </row>
    <row r="1277">
      <c r="G1277" s="49"/>
      <c r="H1277" s="49"/>
      <c r="I1277" s="235"/>
      <c r="J1277" s="236"/>
      <c r="K1277" s="49"/>
      <c r="L1277" s="238"/>
      <c r="M1277" s="49"/>
      <c r="N1277" s="49"/>
    </row>
    <row r="1278">
      <c r="G1278" s="49"/>
      <c r="H1278" s="49"/>
      <c r="I1278" s="235"/>
      <c r="J1278" s="236"/>
      <c r="K1278" s="49"/>
      <c r="L1278" s="238"/>
      <c r="M1278" s="49"/>
      <c r="N1278" s="49"/>
    </row>
    <row r="1279">
      <c r="G1279" s="49"/>
      <c r="H1279" s="49"/>
      <c r="I1279" s="235"/>
      <c r="J1279" s="236"/>
      <c r="K1279" s="49"/>
      <c r="L1279" s="238"/>
      <c r="M1279" s="49"/>
      <c r="N1279" s="49"/>
    </row>
    <row r="1280">
      <c r="G1280" s="49"/>
      <c r="H1280" s="49"/>
      <c r="I1280" s="235"/>
      <c r="J1280" s="236"/>
      <c r="K1280" s="49"/>
      <c r="L1280" s="238"/>
      <c r="M1280" s="49"/>
      <c r="N1280" s="49"/>
    </row>
    <row r="1281">
      <c r="G1281" s="49"/>
      <c r="H1281" s="49"/>
      <c r="I1281" s="235"/>
      <c r="J1281" s="236"/>
      <c r="K1281" s="49"/>
      <c r="L1281" s="238"/>
      <c r="M1281" s="49"/>
      <c r="N1281" s="49"/>
    </row>
    <row r="1282">
      <c r="G1282" s="49"/>
      <c r="H1282" s="49"/>
      <c r="I1282" s="235"/>
      <c r="J1282" s="236"/>
      <c r="K1282" s="49"/>
      <c r="L1282" s="238"/>
      <c r="M1282" s="49"/>
      <c r="N1282" s="49"/>
    </row>
    <row r="1283">
      <c r="G1283" s="49"/>
      <c r="H1283" s="49"/>
      <c r="I1283" s="235"/>
      <c r="J1283" s="236"/>
      <c r="K1283" s="49"/>
      <c r="L1283" s="238"/>
      <c r="M1283" s="49"/>
      <c r="N1283" s="49"/>
    </row>
    <row r="1284">
      <c r="G1284" s="49"/>
      <c r="H1284" s="49"/>
      <c r="I1284" s="235"/>
      <c r="J1284" s="236"/>
      <c r="K1284" s="49"/>
      <c r="L1284" s="238"/>
      <c r="M1284" s="49"/>
      <c r="N1284" s="49"/>
    </row>
    <row r="1285">
      <c r="G1285" s="49"/>
      <c r="H1285" s="49"/>
      <c r="I1285" s="235"/>
      <c r="J1285" s="236"/>
      <c r="K1285" s="49"/>
      <c r="L1285" s="238"/>
      <c r="M1285" s="49"/>
      <c r="N1285" s="49"/>
    </row>
    <row r="1286">
      <c r="G1286" s="49"/>
      <c r="H1286" s="49"/>
      <c r="I1286" s="235"/>
      <c r="J1286" s="236"/>
      <c r="K1286" s="49"/>
      <c r="L1286" s="238"/>
      <c r="M1286" s="49"/>
      <c r="N1286" s="49"/>
    </row>
    <row r="1287">
      <c r="G1287" s="49"/>
      <c r="H1287" s="49"/>
      <c r="I1287" s="235"/>
      <c r="J1287" s="236"/>
      <c r="K1287" s="49"/>
      <c r="L1287" s="238"/>
      <c r="M1287" s="49"/>
      <c r="N1287" s="49"/>
    </row>
    <row r="1288">
      <c r="G1288" s="49"/>
      <c r="H1288" s="49"/>
      <c r="I1288" s="235"/>
      <c r="J1288" s="236"/>
      <c r="K1288" s="49"/>
      <c r="L1288" s="238"/>
      <c r="M1288" s="49"/>
      <c r="N1288" s="49"/>
    </row>
    <row r="1289">
      <c r="G1289" s="49"/>
      <c r="H1289" s="49"/>
      <c r="I1289" s="235"/>
      <c r="J1289" s="236"/>
      <c r="K1289" s="49"/>
      <c r="L1289" s="238"/>
      <c r="M1289" s="49"/>
      <c r="N1289" s="49"/>
    </row>
    <row r="1290">
      <c r="G1290" s="49"/>
      <c r="H1290" s="49"/>
      <c r="I1290" s="235"/>
      <c r="J1290" s="236"/>
      <c r="K1290" s="49"/>
      <c r="L1290" s="238"/>
      <c r="M1290" s="49"/>
      <c r="N1290" s="49"/>
    </row>
    <row r="1291">
      <c r="G1291" s="49"/>
      <c r="H1291" s="49"/>
      <c r="I1291" s="235"/>
      <c r="J1291" s="236"/>
      <c r="K1291" s="49"/>
      <c r="L1291" s="238"/>
      <c r="M1291" s="49"/>
      <c r="N1291" s="49"/>
    </row>
    <row r="1292">
      <c r="G1292" s="49"/>
      <c r="H1292" s="49"/>
      <c r="I1292" s="235"/>
      <c r="J1292" s="236"/>
      <c r="K1292" s="49"/>
      <c r="L1292" s="238"/>
      <c r="M1292" s="49"/>
      <c r="N1292" s="49"/>
    </row>
    <row r="1293">
      <c r="G1293" s="49"/>
      <c r="H1293" s="49"/>
      <c r="I1293" s="235"/>
      <c r="J1293" s="236"/>
      <c r="K1293" s="49"/>
      <c r="L1293" s="238"/>
      <c r="M1293" s="49"/>
      <c r="N1293" s="49"/>
    </row>
    <row r="1294">
      <c r="G1294" s="49"/>
      <c r="H1294" s="49"/>
      <c r="I1294" s="235"/>
      <c r="J1294" s="236"/>
      <c r="K1294" s="49"/>
      <c r="L1294" s="238"/>
      <c r="M1294" s="49"/>
      <c r="N1294" s="49"/>
    </row>
    <row r="1295">
      <c r="G1295" s="49"/>
      <c r="H1295" s="49"/>
      <c r="I1295" s="235"/>
      <c r="J1295" s="236"/>
      <c r="K1295" s="49"/>
      <c r="L1295" s="238"/>
      <c r="M1295" s="49"/>
      <c r="N1295" s="49"/>
    </row>
    <row r="1296">
      <c r="G1296" s="49"/>
      <c r="H1296" s="49"/>
      <c r="I1296" s="235"/>
      <c r="J1296" s="236"/>
      <c r="K1296" s="49"/>
      <c r="L1296" s="238"/>
      <c r="M1296" s="49"/>
      <c r="N1296" s="49"/>
    </row>
    <row r="1297">
      <c r="G1297" s="49"/>
      <c r="H1297" s="49"/>
      <c r="I1297" s="235"/>
      <c r="J1297" s="236"/>
      <c r="K1297" s="49"/>
      <c r="L1297" s="238"/>
      <c r="M1297" s="49"/>
      <c r="N1297" s="49"/>
    </row>
    <row r="1298">
      <c r="G1298" s="49"/>
      <c r="H1298" s="49"/>
      <c r="I1298" s="235"/>
      <c r="J1298" s="236"/>
      <c r="K1298" s="49"/>
      <c r="L1298" s="238"/>
      <c r="M1298" s="49"/>
      <c r="N1298" s="49"/>
    </row>
    <row r="1299">
      <c r="G1299" s="49"/>
      <c r="H1299" s="49"/>
      <c r="I1299" s="235"/>
      <c r="J1299" s="236"/>
      <c r="K1299" s="49"/>
      <c r="L1299" s="238"/>
      <c r="M1299" s="49"/>
      <c r="N1299" s="49"/>
    </row>
    <row r="1300">
      <c r="G1300" s="49"/>
      <c r="H1300" s="49"/>
      <c r="I1300" s="235"/>
      <c r="J1300" s="236"/>
      <c r="K1300" s="49"/>
      <c r="L1300" s="238"/>
      <c r="M1300" s="49"/>
      <c r="N1300" s="49"/>
    </row>
    <row r="1301">
      <c r="G1301" s="49"/>
      <c r="H1301" s="49"/>
      <c r="I1301" s="235"/>
      <c r="J1301" s="236"/>
      <c r="K1301" s="49"/>
      <c r="L1301" s="238"/>
      <c r="M1301" s="49"/>
      <c r="N1301" s="49"/>
    </row>
    <row r="1302">
      <c r="G1302" s="49"/>
      <c r="H1302" s="49"/>
      <c r="I1302" s="235"/>
      <c r="J1302" s="236"/>
      <c r="K1302" s="49"/>
      <c r="L1302" s="238"/>
      <c r="M1302" s="49"/>
      <c r="N1302" s="49"/>
    </row>
    <row r="1303">
      <c r="G1303" s="49"/>
      <c r="H1303" s="49"/>
      <c r="I1303" s="235"/>
      <c r="J1303" s="236"/>
      <c r="K1303" s="49"/>
      <c r="L1303" s="238"/>
      <c r="M1303" s="49"/>
      <c r="N1303" s="49"/>
    </row>
    <row r="1304">
      <c r="G1304" s="49"/>
      <c r="H1304" s="49"/>
      <c r="I1304" s="235"/>
      <c r="J1304" s="236"/>
      <c r="K1304" s="49"/>
      <c r="L1304" s="238"/>
      <c r="M1304" s="49"/>
      <c r="N1304" s="49"/>
    </row>
    <row r="1305">
      <c r="G1305" s="49"/>
      <c r="H1305" s="49"/>
      <c r="I1305" s="235"/>
      <c r="J1305" s="236"/>
      <c r="K1305" s="49"/>
      <c r="L1305" s="238"/>
      <c r="M1305" s="49"/>
      <c r="N1305" s="49"/>
    </row>
    <row r="1306">
      <c r="G1306" s="49"/>
      <c r="H1306" s="49"/>
      <c r="I1306" s="235"/>
      <c r="J1306" s="236"/>
      <c r="K1306" s="49"/>
      <c r="L1306" s="238"/>
      <c r="M1306" s="49"/>
      <c r="N1306" s="49"/>
    </row>
    <row r="1307">
      <c r="G1307" s="49"/>
      <c r="H1307" s="49"/>
      <c r="I1307" s="235"/>
      <c r="J1307" s="236"/>
      <c r="K1307" s="49"/>
      <c r="L1307" s="238"/>
      <c r="M1307" s="49"/>
      <c r="N1307" s="49"/>
    </row>
    <row r="1308">
      <c r="G1308" s="49"/>
      <c r="H1308" s="49"/>
      <c r="I1308" s="235"/>
      <c r="J1308" s="236"/>
      <c r="K1308" s="49"/>
      <c r="L1308" s="238"/>
      <c r="M1308" s="49"/>
      <c r="N1308" s="49"/>
    </row>
    <row r="1309">
      <c r="G1309" s="49"/>
      <c r="H1309" s="49"/>
      <c r="I1309" s="235"/>
      <c r="J1309" s="236"/>
      <c r="K1309" s="49"/>
      <c r="L1309" s="238"/>
      <c r="M1309" s="49"/>
      <c r="N1309" s="49"/>
    </row>
    <row r="1310">
      <c r="G1310" s="49"/>
      <c r="H1310" s="49"/>
      <c r="I1310" s="235"/>
      <c r="J1310" s="236"/>
      <c r="K1310" s="49"/>
      <c r="L1310" s="238"/>
      <c r="M1310" s="49"/>
      <c r="N1310" s="49"/>
    </row>
    <row r="1311">
      <c r="G1311" s="49"/>
      <c r="H1311" s="49"/>
      <c r="I1311" s="235"/>
      <c r="J1311" s="236"/>
      <c r="K1311" s="49"/>
      <c r="L1311" s="238"/>
      <c r="M1311" s="49"/>
      <c r="N1311" s="49"/>
    </row>
    <row r="1312">
      <c r="G1312" s="49"/>
      <c r="H1312" s="49"/>
      <c r="I1312" s="235"/>
      <c r="J1312" s="236"/>
      <c r="K1312" s="49"/>
      <c r="L1312" s="238"/>
      <c r="M1312" s="49"/>
      <c r="N1312" s="49"/>
    </row>
    <row r="1313">
      <c r="G1313" s="49"/>
      <c r="H1313" s="49"/>
      <c r="I1313" s="235"/>
      <c r="J1313" s="236"/>
      <c r="K1313" s="49"/>
      <c r="L1313" s="238"/>
      <c r="M1313" s="49"/>
      <c r="N1313" s="49"/>
    </row>
    <row r="1314">
      <c r="G1314" s="49"/>
      <c r="H1314" s="49"/>
      <c r="I1314" s="235"/>
      <c r="J1314" s="236"/>
      <c r="K1314" s="49"/>
      <c r="L1314" s="238"/>
      <c r="M1314" s="49"/>
      <c r="N1314" s="49"/>
    </row>
    <row r="1315">
      <c r="G1315" s="49"/>
      <c r="H1315" s="49"/>
      <c r="I1315" s="235"/>
      <c r="J1315" s="236"/>
      <c r="K1315" s="49"/>
      <c r="L1315" s="238"/>
      <c r="M1315" s="49"/>
      <c r="N1315" s="49"/>
    </row>
    <row r="1316">
      <c r="G1316" s="49"/>
      <c r="H1316" s="49"/>
      <c r="I1316" s="235"/>
      <c r="J1316" s="236"/>
      <c r="K1316" s="49"/>
      <c r="L1316" s="238"/>
      <c r="M1316" s="49"/>
      <c r="N1316" s="49"/>
    </row>
    <row r="1317">
      <c r="G1317" s="49"/>
      <c r="H1317" s="49"/>
      <c r="I1317" s="235"/>
      <c r="J1317" s="236"/>
      <c r="K1317" s="49"/>
      <c r="L1317" s="238"/>
      <c r="M1317" s="49"/>
      <c r="N1317" s="49"/>
    </row>
    <row r="1318">
      <c r="G1318" s="49"/>
      <c r="H1318" s="49"/>
      <c r="I1318" s="235"/>
      <c r="J1318" s="236"/>
      <c r="K1318" s="49"/>
      <c r="L1318" s="238"/>
      <c r="M1318" s="49"/>
      <c r="N1318" s="49"/>
    </row>
    <row r="1319">
      <c r="G1319" s="49"/>
      <c r="H1319" s="49"/>
      <c r="I1319" s="235"/>
      <c r="J1319" s="236"/>
      <c r="K1319" s="49"/>
      <c r="L1319" s="238"/>
      <c r="M1319" s="49"/>
      <c r="N1319" s="49"/>
    </row>
    <row r="1320">
      <c r="G1320" s="49"/>
      <c r="H1320" s="49"/>
      <c r="I1320" s="235"/>
      <c r="J1320" s="236"/>
      <c r="K1320" s="49"/>
      <c r="L1320" s="238"/>
      <c r="M1320" s="49"/>
      <c r="N1320" s="49"/>
    </row>
    <row r="1321">
      <c r="G1321" s="49"/>
      <c r="H1321" s="49"/>
      <c r="I1321" s="235"/>
      <c r="J1321" s="236"/>
      <c r="K1321" s="49"/>
      <c r="L1321" s="238"/>
      <c r="M1321" s="49"/>
      <c r="N1321" s="49"/>
    </row>
    <row r="1322">
      <c r="G1322" s="49"/>
      <c r="H1322" s="49"/>
      <c r="I1322" s="235"/>
      <c r="J1322" s="236"/>
      <c r="K1322" s="49"/>
      <c r="L1322" s="238"/>
      <c r="M1322" s="49"/>
      <c r="N1322" s="49"/>
    </row>
    <row r="1323">
      <c r="G1323" s="49"/>
      <c r="H1323" s="49"/>
      <c r="I1323" s="235"/>
      <c r="J1323" s="236"/>
      <c r="K1323" s="49"/>
      <c r="L1323" s="238"/>
      <c r="M1323" s="49"/>
      <c r="N1323" s="49"/>
    </row>
    <row r="1324">
      <c r="G1324" s="49"/>
      <c r="H1324" s="49"/>
      <c r="I1324" s="235"/>
      <c r="J1324" s="236"/>
      <c r="K1324" s="49"/>
      <c r="L1324" s="238"/>
      <c r="M1324" s="49"/>
      <c r="N1324" s="49"/>
    </row>
    <row r="1325">
      <c r="G1325" s="49"/>
      <c r="H1325" s="49"/>
      <c r="I1325" s="235"/>
      <c r="J1325" s="236"/>
      <c r="K1325" s="49"/>
      <c r="L1325" s="238"/>
      <c r="M1325" s="49"/>
      <c r="N1325" s="49"/>
    </row>
    <row r="1326">
      <c r="G1326" s="49"/>
      <c r="H1326" s="49"/>
      <c r="I1326" s="235"/>
      <c r="J1326" s="236"/>
      <c r="K1326" s="49"/>
      <c r="L1326" s="238"/>
      <c r="M1326" s="49"/>
      <c r="N1326" s="49"/>
    </row>
    <row r="1327">
      <c r="G1327" s="49"/>
      <c r="H1327" s="49"/>
      <c r="I1327" s="235"/>
      <c r="J1327" s="236"/>
      <c r="K1327" s="49"/>
      <c r="L1327" s="238"/>
      <c r="M1327" s="49"/>
      <c r="N1327" s="49"/>
    </row>
    <row r="1328">
      <c r="G1328" s="49"/>
      <c r="H1328" s="49"/>
      <c r="I1328" s="235"/>
      <c r="J1328" s="236"/>
      <c r="K1328" s="49"/>
      <c r="L1328" s="238"/>
      <c r="M1328" s="49"/>
      <c r="N1328" s="49"/>
    </row>
    <row r="1329">
      <c r="G1329" s="49"/>
      <c r="H1329" s="49"/>
      <c r="I1329" s="235"/>
      <c r="J1329" s="236"/>
      <c r="K1329" s="49"/>
      <c r="L1329" s="238"/>
      <c r="M1329" s="49"/>
      <c r="N1329" s="49"/>
    </row>
    <row r="1330">
      <c r="G1330" s="49"/>
      <c r="H1330" s="49"/>
      <c r="I1330" s="235"/>
      <c r="J1330" s="236"/>
      <c r="K1330" s="49"/>
      <c r="L1330" s="238"/>
      <c r="M1330" s="49"/>
      <c r="N1330" s="49"/>
    </row>
    <row r="1331">
      <c r="G1331" s="49"/>
      <c r="H1331" s="49"/>
      <c r="I1331" s="235"/>
      <c r="J1331" s="236"/>
      <c r="K1331" s="49"/>
      <c r="L1331" s="238"/>
      <c r="M1331" s="49"/>
      <c r="N1331" s="49"/>
    </row>
    <row r="1332">
      <c r="G1332" s="49"/>
      <c r="H1332" s="49"/>
      <c r="I1332" s="235"/>
      <c r="J1332" s="236"/>
      <c r="K1332" s="49"/>
      <c r="L1332" s="238"/>
      <c r="M1332" s="49"/>
      <c r="N1332" s="49"/>
    </row>
    <row r="1333">
      <c r="G1333" s="49"/>
      <c r="H1333" s="49"/>
      <c r="I1333" s="235"/>
      <c r="J1333" s="236"/>
      <c r="K1333" s="49"/>
      <c r="L1333" s="238"/>
      <c r="M1333" s="49"/>
      <c r="N1333" s="49"/>
    </row>
    <row r="1334">
      <c r="G1334" s="49"/>
      <c r="H1334" s="49"/>
      <c r="I1334" s="235"/>
      <c r="J1334" s="236"/>
      <c r="K1334" s="49"/>
      <c r="L1334" s="238"/>
      <c r="M1334" s="49"/>
      <c r="N1334" s="49"/>
    </row>
    <row r="1335">
      <c r="G1335" s="49"/>
      <c r="H1335" s="49"/>
      <c r="I1335" s="235"/>
      <c r="J1335" s="236"/>
      <c r="K1335" s="49"/>
      <c r="L1335" s="238"/>
      <c r="M1335" s="49"/>
      <c r="N1335" s="49"/>
    </row>
    <row r="1336">
      <c r="G1336" s="49"/>
      <c r="H1336" s="49"/>
      <c r="I1336" s="235"/>
      <c r="J1336" s="236"/>
      <c r="K1336" s="49"/>
      <c r="L1336" s="238"/>
      <c r="M1336" s="49"/>
      <c r="N1336" s="49"/>
    </row>
    <row r="1337">
      <c r="G1337" s="49"/>
      <c r="H1337" s="49"/>
      <c r="I1337" s="235"/>
      <c r="J1337" s="236"/>
      <c r="K1337" s="49"/>
      <c r="L1337" s="238"/>
      <c r="M1337" s="49"/>
      <c r="N1337" s="49"/>
    </row>
    <row r="1338">
      <c r="G1338" s="49"/>
      <c r="H1338" s="49"/>
      <c r="I1338" s="235"/>
      <c r="J1338" s="236"/>
      <c r="K1338" s="49"/>
      <c r="L1338" s="238"/>
      <c r="M1338" s="49"/>
      <c r="N1338" s="49"/>
    </row>
    <row r="1339">
      <c r="G1339" s="49"/>
      <c r="H1339" s="49"/>
      <c r="I1339" s="235"/>
      <c r="J1339" s="236"/>
      <c r="K1339" s="49"/>
      <c r="L1339" s="238"/>
      <c r="M1339" s="49"/>
      <c r="N1339" s="49"/>
    </row>
    <row r="1340">
      <c r="G1340" s="49"/>
      <c r="H1340" s="49"/>
      <c r="I1340" s="235"/>
      <c r="J1340" s="236"/>
      <c r="K1340" s="49"/>
      <c r="L1340" s="238"/>
      <c r="M1340" s="49"/>
      <c r="N1340" s="49"/>
    </row>
    <row r="1341">
      <c r="G1341" s="49"/>
      <c r="H1341" s="49"/>
      <c r="I1341" s="235"/>
      <c r="J1341" s="236"/>
      <c r="K1341" s="49"/>
      <c r="L1341" s="238"/>
      <c r="M1341" s="49"/>
      <c r="N1341" s="49"/>
    </row>
    <row r="1342">
      <c r="G1342" s="49"/>
      <c r="H1342" s="49"/>
      <c r="I1342" s="235"/>
      <c r="J1342" s="236"/>
      <c r="K1342" s="49"/>
      <c r="L1342" s="238"/>
      <c r="M1342" s="49"/>
      <c r="N1342" s="49"/>
    </row>
    <row r="1343">
      <c r="G1343" s="49"/>
      <c r="H1343" s="49"/>
      <c r="I1343" s="235"/>
      <c r="J1343" s="236"/>
      <c r="K1343" s="49"/>
      <c r="L1343" s="238"/>
      <c r="M1343" s="49"/>
      <c r="N1343" s="49"/>
    </row>
    <row r="1344">
      <c r="G1344" s="49"/>
      <c r="H1344" s="49"/>
      <c r="I1344" s="235"/>
      <c r="J1344" s="236"/>
      <c r="K1344" s="49"/>
      <c r="L1344" s="238"/>
      <c r="M1344" s="49"/>
      <c r="N1344" s="49"/>
    </row>
    <row r="1345">
      <c r="G1345" s="49"/>
      <c r="H1345" s="49"/>
      <c r="I1345" s="235"/>
      <c r="J1345" s="236"/>
      <c r="K1345" s="49"/>
      <c r="L1345" s="238"/>
      <c r="M1345" s="49"/>
      <c r="N1345" s="49"/>
    </row>
    <row r="1346">
      <c r="G1346" s="49"/>
      <c r="H1346" s="49"/>
      <c r="I1346" s="235"/>
      <c r="J1346" s="236"/>
      <c r="K1346" s="49"/>
      <c r="L1346" s="238"/>
      <c r="M1346" s="49"/>
      <c r="N1346" s="49"/>
    </row>
    <row r="1347">
      <c r="G1347" s="49"/>
      <c r="H1347" s="49"/>
      <c r="I1347" s="235"/>
      <c r="J1347" s="236"/>
      <c r="K1347" s="49"/>
      <c r="L1347" s="238"/>
      <c r="M1347" s="49"/>
      <c r="N1347" s="49"/>
    </row>
    <row r="1348">
      <c r="G1348" s="49"/>
      <c r="H1348" s="49"/>
      <c r="I1348" s="235"/>
      <c r="J1348" s="236"/>
      <c r="K1348" s="49"/>
      <c r="L1348" s="238"/>
      <c r="M1348" s="49"/>
      <c r="N1348" s="49"/>
    </row>
    <row r="1349">
      <c r="G1349" s="49"/>
      <c r="H1349" s="49"/>
      <c r="I1349" s="235"/>
      <c r="J1349" s="236"/>
      <c r="K1349" s="49"/>
      <c r="L1349" s="238"/>
      <c r="M1349" s="49"/>
      <c r="N1349" s="49"/>
    </row>
    <row r="1350">
      <c r="G1350" s="49"/>
      <c r="H1350" s="49"/>
      <c r="I1350" s="235"/>
      <c r="J1350" s="236"/>
      <c r="K1350" s="49"/>
      <c r="L1350" s="238"/>
      <c r="M1350" s="49"/>
      <c r="N1350" s="49"/>
    </row>
    <row r="1351">
      <c r="G1351" s="49"/>
      <c r="H1351" s="49"/>
      <c r="I1351" s="235"/>
      <c r="J1351" s="236"/>
      <c r="K1351" s="49"/>
      <c r="L1351" s="238"/>
      <c r="M1351" s="49"/>
      <c r="N1351" s="49"/>
    </row>
    <row r="1352">
      <c r="G1352" s="49"/>
      <c r="H1352" s="49"/>
      <c r="I1352" s="235"/>
      <c r="J1352" s="236"/>
      <c r="K1352" s="49"/>
      <c r="L1352" s="238"/>
      <c r="M1352" s="49"/>
      <c r="N1352" s="49"/>
    </row>
    <row r="1353">
      <c r="G1353" s="49"/>
      <c r="H1353" s="49"/>
      <c r="I1353" s="235"/>
      <c r="J1353" s="236"/>
      <c r="K1353" s="49"/>
      <c r="L1353" s="238"/>
      <c r="M1353" s="49"/>
      <c r="N1353" s="49"/>
    </row>
    <row r="1354">
      <c r="G1354" s="49"/>
      <c r="H1354" s="49"/>
      <c r="I1354" s="235"/>
      <c r="J1354" s="236"/>
      <c r="K1354" s="49"/>
      <c r="L1354" s="238"/>
      <c r="M1354" s="49"/>
      <c r="N1354" s="49"/>
    </row>
    <row r="1355">
      <c r="G1355" s="49"/>
      <c r="H1355" s="49"/>
      <c r="I1355" s="235"/>
      <c r="J1355" s="236"/>
      <c r="K1355" s="49"/>
      <c r="L1355" s="238"/>
      <c r="M1355" s="49"/>
      <c r="N1355" s="49"/>
    </row>
    <row r="1356">
      <c r="G1356" s="49"/>
      <c r="H1356" s="49"/>
      <c r="I1356" s="235"/>
      <c r="J1356" s="236"/>
      <c r="K1356" s="49"/>
      <c r="L1356" s="238"/>
      <c r="M1356" s="49"/>
      <c r="N1356" s="49"/>
    </row>
    <row r="1357">
      <c r="G1357" s="49"/>
      <c r="H1357" s="49"/>
      <c r="I1357" s="235"/>
      <c r="J1357" s="236"/>
      <c r="K1357" s="49"/>
      <c r="L1357" s="238"/>
      <c r="M1357" s="49"/>
      <c r="N1357" s="49"/>
    </row>
    <row r="1358">
      <c r="G1358" s="49"/>
      <c r="H1358" s="49"/>
      <c r="I1358" s="235"/>
      <c r="J1358" s="236"/>
      <c r="K1358" s="49"/>
      <c r="L1358" s="238"/>
      <c r="M1358" s="49"/>
      <c r="N1358" s="49"/>
    </row>
    <row r="1359">
      <c r="G1359" s="49"/>
      <c r="H1359" s="49"/>
      <c r="I1359" s="235"/>
      <c r="J1359" s="236"/>
      <c r="K1359" s="49"/>
      <c r="L1359" s="238"/>
      <c r="M1359" s="49"/>
      <c r="N1359" s="49"/>
    </row>
    <row r="1360">
      <c r="G1360" s="49"/>
      <c r="H1360" s="49"/>
      <c r="I1360" s="235"/>
      <c r="J1360" s="236"/>
      <c r="K1360" s="49"/>
      <c r="L1360" s="238"/>
      <c r="M1360" s="49"/>
      <c r="N1360" s="49"/>
    </row>
    <row r="1361">
      <c r="G1361" s="49"/>
      <c r="H1361" s="49"/>
      <c r="I1361" s="235"/>
      <c r="J1361" s="236"/>
      <c r="K1361" s="49"/>
      <c r="L1361" s="238"/>
      <c r="M1361" s="49"/>
      <c r="N1361" s="49"/>
    </row>
    <row r="1362">
      <c r="G1362" s="49"/>
      <c r="H1362" s="49"/>
      <c r="I1362" s="235"/>
      <c r="J1362" s="236"/>
      <c r="K1362" s="49"/>
      <c r="L1362" s="238"/>
      <c r="M1362" s="49"/>
      <c r="N1362" s="49"/>
    </row>
    <row r="1363">
      <c r="G1363" s="49"/>
      <c r="H1363" s="49"/>
      <c r="I1363" s="235"/>
      <c r="J1363" s="236"/>
      <c r="K1363" s="49"/>
      <c r="L1363" s="238"/>
      <c r="M1363" s="49"/>
      <c r="N1363" s="49"/>
    </row>
    <row r="1364">
      <c r="G1364" s="49"/>
      <c r="H1364" s="49"/>
      <c r="I1364" s="235"/>
      <c r="J1364" s="236"/>
      <c r="K1364" s="49"/>
      <c r="L1364" s="238"/>
      <c r="M1364" s="49"/>
      <c r="N1364" s="49"/>
    </row>
    <row r="1365">
      <c r="G1365" s="49"/>
      <c r="H1365" s="49"/>
      <c r="I1365" s="235"/>
      <c r="J1365" s="236"/>
      <c r="K1365" s="49"/>
      <c r="L1365" s="238"/>
      <c r="M1365" s="49"/>
      <c r="N1365" s="49"/>
    </row>
    <row r="1366">
      <c r="G1366" s="49"/>
      <c r="H1366" s="49"/>
      <c r="I1366" s="235"/>
      <c r="J1366" s="236"/>
      <c r="K1366" s="49"/>
      <c r="L1366" s="238"/>
      <c r="M1366" s="49"/>
      <c r="N1366" s="49"/>
    </row>
    <row r="1367">
      <c r="G1367" s="49"/>
      <c r="H1367" s="49"/>
      <c r="I1367" s="235"/>
      <c r="J1367" s="236"/>
      <c r="K1367" s="49"/>
      <c r="L1367" s="238"/>
      <c r="M1367" s="49"/>
      <c r="N1367" s="49"/>
    </row>
    <row r="1368">
      <c r="G1368" s="49"/>
      <c r="H1368" s="49"/>
      <c r="I1368" s="235"/>
      <c r="J1368" s="236"/>
      <c r="K1368" s="49"/>
      <c r="L1368" s="238"/>
      <c r="M1368" s="49"/>
      <c r="N1368" s="49"/>
    </row>
    <row r="1369">
      <c r="G1369" s="49"/>
      <c r="H1369" s="49"/>
      <c r="I1369" s="235"/>
      <c r="J1369" s="236"/>
      <c r="K1369" s="49"/>
      <c r="L1369" s="238"/>
      <c r="M1369" s="49"/>
      <c r="N1369" s="49"/>
    </row>
    <row r="1370">
      <c r="G1370" s="49"/>
      <c r="H1370" s="49"/>
      <c r="I1370" s="235"/>
      <c r="J1370" s="236"/>
      <c r="K1370" s="49"/>
      <c r="L1370" s="238"/>
      <c r="M1370" s="49"/>
      <c r="N1370" s="49"/>
    </row>
    <row r="1371">
      <c r="G1371" s="49"/>
      <c r="H1371" s="49"/>
      <c r="I1371" s="235"/>
      <c r="J1371" s="236"/>
      <c r="K1371" s="49"/>
      <c r="L1371" s="238"/>
      <c r="M1371" s="49"/>
      <c r="N1371" s="49"/>
    </row>
    <row r="1372">
      <c r="G1372" s="49"/>
      <c r="H1372" s="49"/>
      <c r="I1372" s="235"/>
      <c r="J1372" s="236"/>
      <c r="K1372" s="49"/>
      <c r="L1372" s="238"/>
      <c r="M1372" s="49"/>
      <c r="N1372" s="49"/>
    </row>
    <row r="1373">
      <c r="G1373" s="49"/>
      <c r="H1373" s="49"/>
      <c r="I1373" s="235"/>
      <c r="J1373" s="236"/>
      <c r="K1373" s="49"/>
      <c r="L1373" s="238"/>
      <c r="M1373" s="49"/>
      <c r="N1373" s="49"/>
    </row>
    <row r="1374">
      <c r="G1374" s="49"/>
      <c r="H1374" s="49"/>
      <c r="I1374" s="235"/>
      <c r="J1374" s="236"/>
      <c r="K1374" s="49"/>
      <c r="L1374" s="238"/>
      <c r="M1374" s="49"/>
      <c r="N1374" s="49"/>
    </row>
    <row r="1375">
      <c r="G1375" s="49"/>
      <c r="H1375" s="49"/>
      <c r="I1375" s="235"/>
      <c r="J1375" s="236"/>
      <c r="K1375" s="49"/>
      <c r="L1375" s="238"/>
      <c r="M1375" s="49"/>
      <c r="N1375" s="49"/>
    </row>
    <row r="1376">
      <c r="G1376" s="49"/>
      <c r="H1376" s="49"/>
      <c r="I1376" s="235"/>
      <c r="J1376" s="236"/>
      <c r="K1376" s="49"/>
      <c r="L1376" s="238"/>
      <c r="M1376" s="49"/>
      <c r="N1376" s="49"/>
    </row>
    <row r="1377">
      <c r="G1377" s="49"/>
      <c r="H1377" s="49"/>
      <c r="I1377" s="235"/>
      <c r="J1377" s="236"/>
      <c r="K1377" s="49"/>
      <c r="L1377" s="238"/>
      <c r="M1377" s="49"/>
      <c r="N1377" s="49"/>
    </row>
    <row r="1378">
      <c r="G1378" s="49"/>
      <c r="H1378" s="49"/>
      <c r="I1378" s="235"/>
      <c r="J1378" s="236"/>
      <c r="K1378" s="49"/>
      <c r="L1378" s="238"/>
      <c r="M1378" s="49"/>
      <c r="N1378" s="49"/>
    </row>
    <row r="1379">
      <c r="G1379" s="49"/>
      <c r="H1379" s="49"/>
      <c r="I1379" s="235"/>
      <c r="J1379" s="236"/>
      <c r="K1379" s="49"/>
      <c r="L1379" s="238"/>
      <c r="M1379" s="49"/>
      <c r="N1379" s="49"/>
    </row>
    <row r="1380">
      <c r="G1380" s="49"/>
      <c r="H1380" s="49"/>
      <c r="I1380" s="235"/>
      <c r="J1380" s="236"/>
      <c r="K1380" s="49"/>
      <c r="L1380" s="238"/>
      <c r="M1380" s="49"/>
      <c r="N1380" s="49"/>
    </row>
    <row r="1381">
      <c r="G1381" s="49"/>
      <c r="H1381" s="49"/>
      <c r="I1381" s="235"/>
      <c r="J1381" s="236"/>
      <c r="K1381" s="49"/>
      <c r="L1381" s="238"/>
      <c r="M1381" s="49"/>
      <c r="N1381" s="49"/>
    </row>
    <row r="1382">
      <c r="G1382" s="49"/>
      <c r="H1382" s="49"/>
      <c r="I1382" s="235"/>
      <c r="J1382" s="236"/>
      <c r="K1382" s="49"/>
      <c r="L1382" s="238"/>
      <c r="M1382" s="49"/>
      <c r="N1382" s="49"/>
    </row>
    <row r="1383">
      <c r="G1383" s="49"/>
      <c r="H1383" s="49"/>
      <c r="I1383" s="235"/>
      <c r="J1383" s="236"/>
      <c r="K1383" s="49"/>
      <c r="L1383" s="238"/>
      <c r="M1383" s="49"/>
      <c r="N1383" s="49"/>
    </row>
    <row r="1384">
      <c r="G1384" s="49"/>
      <c r="H1384" s="49"/>
      <c r="I1384" s="235"/>
      <c r="J1384" s="236"/>
      <c r="K1384" s="49"/>
      <c r="L1384" s="238"/>
      <c r="M1384" s="49"/>
      <c r="N1384" s="49"/>
    </row>
    <row r="1385">
      <c r="G1385" s="49"/>
      <c r="H1385" s="49"/>
      <c r="I1385" s="235"/>
      <c r="J1385" s="236"/>
      <c r="K1385" s="49"/>
      <c r="L1385" s="238"/>
      <c r="M1385" s="49"/>
      <c r="N1385" s="49"/>
    </row>
    <row r="1386">
      <c r="G1386" s="49"/>
      <c r="H1386" s="49"/>
      <c r="I1386" s="235"/>
      <c r="J1386" s="236"/>
      <c r="K1386" s="49"/>
      <c r="L1386" s="238"/>
      <c r="M1386" s="49"/>
      <c r="N1386" s="49"/>
    </row>
    <row r="1387">
      <c r="G1387" s="49"/>
      <c r="H1387" s="49"/>
      <c r="I1387" s="235"/>
      <c r="J1387" s="236"/>
      <c r="K1387" s="49"/>
      <c r="L1387" s="238"/>
      <c r="M1387" s="49"/>
      <c r="N1387" s="49"/>
    </row>
    <row r="1388">
      <c r="G1388" s="49"/>
      <c r="H1388" s="49"/>
      <c r="I1388" s="235"/>
      <c r="J1388" s="236"/>
      <c r="K1388" s="49"/>
      <c r="L1388" s="238"/>
      <c r="M1388" s="49"/>
      <c r="N1388" s="49"/>
    </row>
    <row r="1389">
      <c r="G1389" s="49"/>
      <c r="H1389" s="49"/>
      <c r="I1389" s="235"/>
      <c r="J1389" s="236"/>
      <c r="K1389" s="49"/>
      <c r="L1389" s="238"/>
      <c r="M1389" s="49"/>
      <c r="N1389" s="49"/>
    </row>
    <row r="1390">
      <c r="G1390" s="49"/>
      <c r="H1390" s="49"/>
      <c r="I1390" s="235"/>
      <c r="J1390" s="236"/>
      <c r="K1390" s="49"/>
      <c r="L1390" s="238"/>
      <c r="M1390" s="49"/>
      <c r="N1390" s="49"/>
    </row>
    <row r="1391">
      <c r="G1391" s="49"/>
      <c r="H1391" s="49"/>
      <c r="I1391" s="235"/>
      <c r="J1391" s="236"/>
      <c r="K1391" s="49"/>
      <c r="L1391" s="238"/>
      <c r="M1391" s="49"/>
      <c r="N1391" s="49"/>
    </row>
    <row r="1392">
      <c r="G1392" s="49"/>
      <c r="H1392" s="49"/>
      <c r="I1392" s="235"/>
      <c r="J1392" s="236"/>
      <c r="K1392" s="49"/>
      <c r="L1392" s="238"/>
      <c r="M1392" s="49"/>
      <c r="N1392" s="49"/>
    </row>
    <row r="1393">
      <c r="G1393" s="49"/>
      <c r="H1393" s="49"/>
      <c r="I1393" s="235"/>
      <c r="J1393" s="236"/>
      <c r="K1393" s="49"/>
      <c r="L1393" s="238"/>
      <c r="M1393" s="49"/>
      <c r="N1393" s="49"/>
    </row>
    <row r="1394">
      <c r="G1394" s="49"/>
      <c r="H1394" s="49"/>
      <c r="I1394" s="235"/>
      <c r="J1394" s="236"/>
      <c r="K1394" s="49"/>
      <c r="L1394" s="238"/>
      <c r="M1394" s="49"/>
      <c r="N1394" s="49"/>
    </row>
    <row r="1395">
      <c r="G1395" s="49"/>
      <c r="H1395" s="49"/>
      <c r="I1395" s="235"/>
      <c r="J1395" s="236"/>
      <c r="K1395" s="49"/>
      <c r="L1395" s="238"/>
      <c r="M1395" s="49"/>
      <c r="N1395" s="49"/>
    </row>
    <row r="1396">
      <c r="G1396" s="49"/>
      <c r="H1396" s="49"/>
      <c r="I1396" s="235"/>
      <c r="J1396" s="236"/>
      <c r="K1396" s="49"/>
      <c r="L1396" s="238"/>
      <c r="M1396" s="49"/>
      <c r="N1396" s="49"/>
    </row>
    <row r="1397">
      <c r="G1397" s="49"/>
      <c r="H1397" s="49"/>
      <c r="I1397" s="235"/>
      <c r="J1397" s="236"/>
      <c r="K1397" s="49"/>
      <c r="L1397" s="238"/>
      <c r="M1397" s="49"/>
      <c r="N1397" s="49"/>
    </row>
    <row r="1398">
      <c r="G1398" s="49"/>
      <c r="H1398" s="49"/>
      <c r="I1398" s="235"/>
      <c r="J1398" s="236"/>
      <c r="K1398" s="49"/>
      <c r="L1398" s="238"/>
      <c r="M1398" s="49"/>
      <c r="N1398" s="49"/>
    </row>
    <row r="1399">
      <c r="G1399" s="49"/>
      <c r="H1399" s="49"/>
      <c r="I1399" s="235"/>
      <c r="J1399" s="236"/>
      <c r="K1399" s="49"/>
      <c r="L1399" s="238"/>
      <c r="M1399" s="49"/>
      <c r="N1399" s="49"/>
    </row>
    <row r="1400">
      <c r="G1400" s="49"/>
      <c r="H1400" s="49"/>
      <c r="I1400" s="235"/>
      <c r="J1400" s="236"/>
      <c r="K1400" s="49"/>
      <c r="L1400" s="238"/>
      <c r="M1400" s="49"/>
      <c r="N1400" s="49"/>
    </row>
    <row r="1401">
      <c r="G1401" s="49"/>
      <c r="H1401" s="49"/>
      <c r="I1401" s="235"/>
      <c r="J1401" s="236"/>
      <c r="K1401" s="49"/>
      <c r="L1401" s="238"/>
      <c r="M1401" s="49"/>
      <c r="N1401" s="49"/>
    </row>
    <row r="1402">
      <c r="G1402" s="49"/>
      <c r="H1402" s="49"/>
      <c r="I1402" s="235"/>
      <c r="J1402" s="236"/>
      <c r="K1402" s="49"/>
      <c r="L1402" s="238"/>
      <c r="M1402" s="49"/>
      <c r="N1402" s="49"/>
    </row>
    <row r="1403">
      <c r="G1403" s="49"/>
      <c r="H1403" s="49"/>
      <c r="I1403" s="235"/>
      <c r="J1403" s="236"/>
      <c r="K1403" s="49"/>
      <c r="L1403" s="238"/>
      <c r="M1403" s="49"/>
      <c r="N1403" s="49"/>
    </row>
    <row r="1404">
      <c r="G1404" s="49"/>
      <c r="H1404" s="49"/>
      <c r="I1404" s="235"/>
      <c r="J1404" s="236"/>
      <c r="K1404" s="49"/>
      <c r="L1404" s="238"/>
      <c r="M1404" s="49"/>
      <c r="N1404" s="49"/>
    </row>
    <row r="1405">
      <c r="G1405" s="49"/>
      <c r="H1405" s="49"/>
      <c r="I1405" s="235"/>
      <c r="J1405" s="236"/>
      <c r="K1405" s="49"/>
      <c r="L1405" s="238"/>
      <c r="M1405" s="49"/>
      <c r="N1405" s="49"/>
    </row>
    <row r="1406">
      <c r="G1406" s="49"/>
      <c r="H1406" s="49"/>
      <c r="I1406" s="235"/>
      <c r="J1406" s="236"/>
      <c r="K1406" s="49"/>
      <c r="L1406" s="238"/>
      <c r="M1406" s="49"/>
      <c r="N1406" s="49"/>
    </row>
    <row r="1407">
      <c r="G1407" s="49"/>
      <c r="H1407" s="49"/>
      <c r="I1407" s="235"/>
      <c r="J1407" s="236"/>
      <c r="K1407" s="49"/>
      <c r="L1407" s="238"/>
      <c r="M1407" s="49"/>
      <c r="N1407" s="49"/>
    </row>
    <row r="1408">
      <c r="G1408" s="49"/>
      <c r="H1408" s="49"/>
      <c r="I1408" s="235"/>
      <c r="J1408" s="236"/>
      <c r="K1408" s="49"/>
      <c r="L1408" s="238"/>
      <c r="M1408" s="49"/>
      <c r="N1408" s="49"/>
    </row>
    <row r="1409">
      <c r="G1409" s="49"/>
      <c r="H1409" s="49"/>
      <c r="I1409" s="235"/>
      <c r="J1409" s="236"/>
      <c r="K1409" s="49"/>
      <c r="L1409" s="238"/>
      <c r="M1409" s="49"/>
      <c r="N1409" s="49"/>
    </row>
    <row r="1410">
      <c r="G1410" s="49"/>
      <c r="H1410" s="49"/>
      <c r="I1410" s="235"/>
      <c r="J1410" s="236"/>
      <c r="K1410" s="49"/>
      <c r="L1410" s="238"/>
      <c r="M1410" s="49"/>
      <c r="N1410" s="49"/>
    </row>
    <row r="1411">
      <c r="G1411" s="49"/>
      <c r="H1411" s="49"/>
      <c r="I1411" s="235"/>
      <c r="J1411" s="236"/>
      <c r="K1411" s="49"/>
      <c r="L1411" s="238"/>
      <c r="M1411" s="49"/>
      <c r="N1411" s="49"/>
    </row>
    <row r="1412">
      <c r="G1412" s="49"/>
      <c r="H1412" s="49"/>
      <c r="I1412" s="235"/>
      <c r="J1412" s="236"/>
      <c r="K1412" s="49"/>
      <c r="L1412" s="238"/>
      <c r="M1412" s="49"/>
      <c r="N1412" s="49"/>
    </row>
    <row r="1413">
      <c r="G1413" s="49"/>
      <c r="H1413" s="49"/>
      <c r="I1413" s="235"/>
      <c r="J1413" s="236"/>
      <c r="K1413" s="49"/>
      <c r="L1413" s="238"/>
      <c r="M1413" s="49"/>
      <c r="N1413" s="49"/>
    </row>
    <row r="1414">
      <c r="G1414" s="49"/>
      <c r="H1414" s="49"/>
      <c r="I1414" s="235"/>
      <c r="J1414" s="236"/>
      <c r="K1414" s="49"/>
      <c r="L1414" s="238"/>
      <c r="M1414" s="49"/>
      <c r="N1414" s="49"/>
    </row>
    <row r="1415">
      <c r="G1415" s="49"/>
      <c r="H1415" s="49"/>
      <c r="I1415" s="235"/>
      <c r="J1415" s="236"/>
      <c r="K1415" s="49"/>
      <c r="L1415" s="238"/>
      <c r="M1415" s="49"/>
      <c r="N1415" s="49"/>
    </row>
    <row r="1416">
      <c r="G1416" s="49"/>
      <c r="H1416" s="49"/>
      <c r="I1416" s="235"/>
      <c r="J1416" s="236"/>
      <c r="K1416" s="49"/>
      <c r="L1416" s="238"/>
      <c r="M1416" s="49"/>
      <c r="N1416" s="49"/>
    </row>
    <row r="1417">
      <c r="G1417" s="49"/>
      <c r="H1417" s="49"/>
      <c r="I1417" s="235"/>
      <c r="J1417" s="236"/>
      <c r="K1417" s="49"/>
      <c r="L1417" s="238"/>
      <c r="M1417" s="49"/>
      <c r="N1417" s="49"/>
    </row>
    <row r="1418">
      <c r="G1418" s="49"/>
      <c r="H1418" s="49"/>
      <c r="I1418" s="235"/>
      <c r="J1418" s="236"/>
      <c r="K1418" s="49"/>
      <c r="L1418" s="238"/>
      <c r="M1418" s="49"/>
      <c r="N1418" s="49"/>
    </row>
    <row r="1419">
      <c r="G1419" s="49"/>
      <c r="H1419" s="49"/>
      <c r="I1419" s="235"/>
      <c r="J1419" s="236"/>
      <c r="K1419" s="49"/>
      <c r="L1419" s="238"/>
      <c r="M1419" s="49"/>
      <c r="N1419" s="49"/>
    </row>
    <row r="1420">
      <c r="G1420" s="49"/>
      <c r="H1420" s="49"/>
      <c r="I1420" s="235"/>
      <c r="J1420" s="236"/>
      <c r="K1420" s="49"/>
      <c r="L1420" s="238"/>
      <c r="M1420" s="49"/>
      <c r="N1420" s="49"/>
    </row>
    <row r="1421">
      <c r="G1421" s="49"/>
      <c r="H1421" s="49"/>
      <c r="I1421" s="235"/>
      <c r="J1421" s="236"/>
      <c r="K1421" s="49"/>
      <c r="L1421" s="238"/>
      <c r="M1421" s="49"/>
      <c r="N1421" s="49"/>
    </row>
    <row r="1422">
      <c r="G1422" s="49"/>
      <c r="H1422" s="49"/>
      <c r="I1422" s="235"/>
      <c r="J1422" s="236"/>
      <c r="K1422" s="49"/>
      <c r="L1422" s="238"/>
      <c r="M1422" s="49"/>
      <c r="N1422" s="49"/>
    </row>
    <row r="1423">
      <c r="G1423" s="49"/>
      <c r="H1423" s="49"/>
      <c r="I1423" s="235"/>
      <c r="J1423" s="236"/>
      <c r="K1423" s="49"/>
      <c r="L1423" s="238"/>
      <c r="M1423" s="49"/>
      <c r="N1423" s="49"/>
    </row>
    <row r="1424">
      <c r="G1424" s="49"/>
      <c r="H1424" s="49"/>
      <c r="I1424" s="235"/>
      <c r="J1424" s="236"/>
      <c r="K1424" s="49"/>
      <c r="L1424" s="238"/>
      <c r="M1424" s="49"/>
      <c r="N1424" s="49"/>
    </row>
    <row r="1425">
      <c r="G1425" s="49"/>
      <c r="H1425" s="49"/>
      <c r="I1425" s="235"/>
      <c r="J1425" s="236"/>
      <c r="K1425" s="49"/>
      <c r="L1425" s="238"/>
      <c r="M1425" s="49"/>
      <c r="N1425" s="49"/>
    </row>
    <row r="1426">
      <c r="G1426" s="49"/>
      <c r="H1426" s="49"/>
      <c r="I1426" s="235"/>
      <c r="J1426" s="236"/>
      <c r="K1426" s="49"/>
      <c r="L1426" s="238"/>
      <c r="M1426" s="49"/>
      <c r="N1426" s="49"/>
    </row>
    <row r="1427">
      <c r="G1427" s="49"/>
      <c r="H1427" s="49"/>
      <c r="I1427" s="235"/>
      <c r="J1427" s="236"/>
      <c r="K1427" s="49"/>
      <c r="L1427" s="238"/>
      <c r="M1427" s="49"/>
      <c r="N1427" s="49"/>
    </row>
    <row r="1428">
      <c r="G1428" s="49"/>
      <c r="H1428" s="49"/>
      <c r="I1428" s="235"/>
      <c r="J1428" s="236"/>
      <c r="K1428" s="49"/>
      <c r="L1428" s="238"/>
      <c r="M1428" s="49"/>
      <c r="N1428" s="49"/>
    </row>
    <row r="1429">
      <c r="G1429" s="49"/>
      <c r="H1429" s="49"/>
      <c r="I1429" s="235"/>
      <c r="J1429" s="236"/>
      <c r="K1429" s="49"/>
      <c r="L1429" s="238"/>
      <c r="M1429" s="49"/>
      <c r="N1429" s="49"/>
    </row>
    <row r="1430">
      <c r="G1430" s="49"/>
      <c r="H1430" s="49"/>
      <c r="I1430" s="235"/>
      <c r="J1430" s="236"/>
      <c r="K1430" s="49"/>
      <c r="L1430" s="238"/>
      <c r="M1430" s="49"/>
      <c r="N1430" s="49"/>
    </row>
    <row r="1431">
      <c r="G1431" s="49"/>
      <c r="H1431" s="49"/>
      <c r="I1431" s="235"/>
      <c r="J1431" s="236"/>
      <c r="K1431" s="49"/>
      <c r="L1431" s="238"/>
      <c r="M1431" s="49"/>
      <c r="N1431" s="49"/>
    </row>
    <row r="1432">
      <c r="G1432" s="49"/>
      <c r="H1432" s="49"/>
      <c r="I1432" s="235"/>
      <c r="J1432" s="236"/>
      <c r="K1432" s="49"/>
      <c r="L1432" s="238"/>
      <c r="M1432" s="49"/>
      <c r="N1432" s="49"/>
    </row>
    <row r="1433">
      <c r="G1433" s="49"/>
      <c r="H1433" s="49"/>
      <c r="I1433" s="235"/>
      <c r="J1433" s="236"/>
      <c r="K1433" s="49"/>
      <c r="L1433" s="238"/>
      <c r="M1433" s="49"/>
      <c r="N1433" s="49"/>
    </row>
    <row r="1434">
      <c r="G1434" s="49"/>
      <c r="H1434" s="49"/>
      <c r="I1434" s="235"/>
      <c r="J1434" s="236"/>
      <c r="K1434" s="49"/>
      <c r="L1434" s="238"/>
      <c r="M1434" s="49"/>
      <c r="N1434" s="49"/>
    </row>
    <row r="1435">
      <c r="G1435" s="49"/>
      <c r="H1435" s="49"/>
      <c r="I1435" s="235"/>
      <c r="J1435" s="236"/>
      <c r="K1435" s="49"/>
      <c r="L1435" s="238"/>
      <c r="M1435" s="49"/>
      <c r="N1435" s="49"/>
    </row>
    <row r="1436">
      <c r="G1436" s="49"/>
      <c r="H1436" s="49"/>
      <c r="I1436" s="235"/>
      <c r="J1436" s="236"/>
      <c r="K1436" s="49"/>
      <c r="L1436" s="238"/>
      <c r="M1436" s="49"/>
      <c r="N1436" s="49"/>
    </row>
    <row r="1437">
      <c r="G1437" s="49"/>
      <c r="H1437" s="49"/>
      <c r="I1437" s="235"/>
      <c r="J1437" s="236"/>
      <c r="K1437" s="49"/>
      <c r="L1437" s="238"/>
      <c r="M1437" s="49"/>
      <c r="N1437" s="49"/>
    </row>
    <row r="1438">
      <c r="G1438" s="49"/>
      <c r="H1438" s="49"/>
      <c r="I1438" s="235"/>
      <c r="J1438" s="236"/>
      <c r="K1438" s="49"/>
      <c r="L1438" s="238"/>
      <c r="M1438" s="49"/>
      <c r="N1438" s="49"/>
    </row>
    <row r="1439">
      <c r="G1439" s="49"/>
      <c r="H1439" s="49"/>
      <c r="I1439" s="235"/>
      <c r="J1439" s="236"/>
      <c r="K1439" s="49"/>
      <c r="L1439" s="238"/>
      <c r="M1439" s="49"/>
      <c r="N1439" s="49"/>
    </row>
    <row r="1440">
      <c r="G1440" s="49"/>
      <c r="H1440" s="49"/>
      <c r="I1440" s="235"/>
      <c r="J1440" s="236"/>
      <c r="K1440" s="49"/>
      <c r="L1440" s="238"/>
      <c r="M1440" s="49"/>
      <c r="N1440" s="49"/>
    </row>
    <row r="1441">
      <c r="G1441" s="49"/>
      <c r="H1441" s="49"/>
      <c r="I1441" s="235"/>
      <c r="J1441" s="236"/>
      <c r="K1441" s="49"/>
      <c r="L1441" s="238"/>
      <c r="M1441" s="49"/>
      <c r="N1441" s="49"/>
    </row>
    <row r="1442">
      <c r="G1442" s="49"/>
      <c r="H1442" s="49"/>
      <c r="I1442" s="235"/>
      <c r="J1442" s="236"/>
      <c r="K1442" s="49"/>
      <c r="L1442" s="238"/>
      <c r="M1442" s="49"/>
      <c r="N1442" s="49"/>
    </row>
    <row r="1443">
      <c r="G1443" s="49"/>
      <c r="H1443" s="49"/>
      <c r="I1443" s="235"/>
      <c r="J1443" s="236"/>
      <c r="K1443" s="49"/>
      <c r="L1443" s="238"/>
      <c r="M1443" s="49"/>
      <c r="N1443" s="49"/>
    </row>
    <row r="1444">
      <c r="G1444" s="49"/>
      <c r="H1444" s="49"/>
      <c r="I1444" s="235"/>
      <c r="J1444" s="236"/>
      <c r="K1444" s="49"/>
      <c r="L1444" s="238"/>
      <c r="M1444" s="49"/>
      <c r="N1444" s="49"/>
    </row>
    <row r="1445">
      <c r="G1445" s="49"/>
      <c r="H1445" s="49"/>
      <c r="I1445" s="235"/>
      <c r="J1445" s="236"/>
      <c r="K1445" s="49"/>
      <c r="L1445" s="238"/>
      <c r="M1445" s="49"/>
      <c r="N1445" s="49"/>
    </row>
    <row r="1446">
      <c r="G1446" s="49"/>
      <c r="H1446" s="49"/>
      <c r="I1446" s="235"/>
      <c r="J1446" s="236"/>
      <c r="K1446" s="49"/>
      <c r="L1446" s="238"/>
      <c r="M1446" s="49"/>
      <c r="N1446" s="49"/>
    </row>
    <row r="1447">
      <c r="G1447" s="49"/>
      <c r="H1447" s="49"/>
      <c r="I1447" s="235"/>
      <c r="J1447" s="236"/>
      <c r="K1447" s="49"/>
      <c r="L1447" s="238"/>
      <c r="M1447" s="49"/>
      <c r="N1447" s="49"/>
    </row>
    <row r="1448">
      <c r="G1448" s="49"/>
      <c r="H1448" s="49"/>
      <c r="I1448" s="235"/>
      <c r="J1448" s="236"/>
      <c r="K1448" s="49"/>
      <c r="L1448" s="238"/>
      <c r="M1448" s="49"/>
      <c r="N1448" s="49"/>
    </row>
    <row r="1449">
      <c r="G1449" s="49"/>
      <c r="H1449" s="49"/>
      <c r="I1449" s="235"/>
      <c r="J1449" s="236"/>
      <c r="K1449" s="49"/>
      <c r="L1449" s="238"/>
      <c r="M1449" s="49"/>
      <c r="N1449" s="49"/>
    </row>
    <row r="1450">
      <c r="G1450" s="49"/>
      <c r="H1450" s="49"/>
      <c r="I1450" s="235"/>
      <c r="J1450" s="236"/>
      <c r="K1450" s="49"/>
      <c r="L1450" s="238"/>
      <c r="M1450" s="49"/>
      <c r="N1450" s="49"/>
    </row>
    <row r="1451">
      <c r="G1451" s="49"/>
      <c r="H1451" s="49"/>
      <c r="I1451" s="235"/>
      <c r="J1451" s="236"/>
      <c r="K1451" s="49"/>
      <c r="L1451" s="238"/>
      <c r="M1451" s="49"/>
      <c r="N1451" s="49"/>
    </row>
    <row r="1452">
      <c r="G1452" s="49"/>
      <c r="H1452" s="49"/>
      <c r="I1452" s="235"/>
      <c r="J1452" s="236"/>
      <c r="K1452" s="49"/>
      <c r="L1452" s="238"/>
      <c r="M1452" s="49"/>
      <c r="N1452" s="49"/>
    </row>
    <row r="1453">
      <c r="G1453" s="49"/>
      <c r="H1453" s="49"/>
      <c r="I1453" s="235"/>
      <c r="J1453" s="236"/>
      <c r="K1453" s="49"/>
      <c r="L1453" s="238"/>
      <c r="M1453" s="49"/>
      <c r="N1453" s="49"/>
    </row>
    <row r="1454">
      <c r="G1454" s="49"/>
      <c r="H1454" s="49"/>
      <c r="I1454" s="235"/>
      <c r="J1454" s="236"/>
      <c r="K1454" s="49"/>
      <c r="L1454" s="238"/>
      <c r="M1454" s="49"/>
      <c r="N1454" s="49"/>
    </row>
    <row r="1455">
      <c r="G1455" s="49"/>
      <c r="H1455" s="49"/>
      <c r="I1455" s="235"/>
      <c r="J1455" s="236"/>
      <c r="K1455" s="49"/>
      <c r="L1455" s="238"/>
      <c r="M1455" s="49"/>
      <c r="N1455" s="49"/>
    </row>
    <row r="1456">
      <c r="G1456" s="49"/>
      <c r="H1456" s="49"/>
      <c r="I1456" s="235"/>
      <c r="J1456" s="236"/>
      <c r="K1456" s="49"/>
      <c r="L1456" s="238"/>
      <c r="M1456" s="49"/>
      <c r="N1456" s="49"/>
    </row>
    <row r="1457">
      <c r="G1457" s="49"/>
      <c r="H1457" s="49"/>
      <c r="I1457" s="235"/>
      <c r="J1457" s="236"/>
      <c r="K1457" s="49"/>
      <c r="L1457" s="238"/>
      <c r="M1457" s="49"/>
      <c r="N1457" s="49"/>
    </row>
    <row r="1458">
      <c r="G1458" s="49"/>
      <c r="H1458" s="49"/>
      <c r="I1458" s="235"/>
      <c r="J1458" s="236"/>
      <c r="K1458" s="49"/>
      <c r="L1458" s="238"/>
      <c r="M1458" s="49"/>
      <c r="N1458" s="49"/>
    </row>
    <row r="1459">
      <c r="G1459" s="49"/>
      <c r="H1459" s="49"/>
      <c r="I1459" s="235"/>
      <c r="J1459" s="236"/>
      <c r="K1459" s="49"/>
      <c r="L1459" s="238"/>
      <c r="M1459" s="49"/>
      <c r="N1459" s="49"/>
    </row>
    <row r="1460">
      <c r="G1460" s="49"/>
      <c r="H1460" s="49"/>
      <c r="I1460" s="235"/>
      <c r="J1460" s="236"/>
      <c r="K1460" s="49"/>
      <c r="L1460" s="238"/>
      <c r="M1460" s="49"/>
      <c r="N1460" s="49"/>
    </row>
    <row r="1461">
      <c r="G1461" s="49"/>
      <c r="H1461" s="49"/>
      <c r="I1461" s="235"/>
      <c r="J1461" s="236"/>
      <c r="K1461" s="49"/>
      <c r="L1461" s="238"/>
      <c r="M1461" s="49"/>
      <c r="N1461" s="49"/>
    </row>
    <row r="1462">
      <c r="G1462" s="49"/>
      <c r="H1462" s="49"/>
      <c r="I1462" s="235"/>
      <c r="J1462" s="236"/>
      <c r="K1462" s="49"/>
      <c r="L1462" s="238"/>
      <c r="M1462" s="49"/>
      <c r="N1462" s="49"/>
    </row>
    <row r="1463">
      <c r="G1463" s="49"/>
      <c r="H1463" s="49"/>
      <c r="I1463" s="235"/>
      <c r="J1463" s="236"/>
      <c r="K1463" s="49"/>
      <c r="L1463" s="238"/>
      <c r="M1463" s="49"/>
      <c r="N1463" s="49"/>
    </row>
    <row r="1464">
      <c r="G1464" s="49"/>
      <c r="H1464" s="49"/>
      <c r="I1464" s="235"/>
      <c r="J1464" s="236"/>
      <c r="K1464" s="49"/>
      <c r="L1464" s="238"/>
      <c r="M1464" s="49"/>
      <c r="N1464" s="49"/>
    </row>
    <row r="1465">
      <c r="G1465" s="49"/>
      <c r="H1465" s="49"/>
      <c r="I1465" s="235"/>
      <c r="J1465" s="236"/>
      <c r="K1465" s="49"/>
      <c r="L1465" s="238"/>
      <c r="M1465" s="49"/>
      <c r="N1465" s="49"/>
    </row>
    <row r="1466">
      <c r="G1466" s="49"/>
      <c r="H1466" s="49"/>
      <c r="I1466" s="235"/>
      <c r="J1466" s="236"/>
      <c r="K1466" s="49"/>
      <c r="L1466" s="238"/>
      <c r="M1466" s="49"/>
      <c r="N1466" s="49"/>
    </row>
    <row r="1467">
      <c r="G1467" s="49"/>
      <c r="H1467" s="49"/>
      <c r="I1467" s="235"/>
      <c r="J1467" s="236"/>
      <c r="K1467" s="49"/>
      <c r="L1467" s="238"/>
      <c r="M1467" s="49"/>
      <c r="N1467" s="49"/>
    </row>
    <row r="1468">
      <c r="G1468" s="49"/>
      <c r="H1468" s="49"/>
      <c r="I1468" s="235"/>
      <c r="J1468" s="236"/>
      <c r="K1468" s="49"/>
      <c r="L1468" s="238"/>
      <c r="M1468" s="49"/>
      <c r="N1468" s="49"/>
    </row>
    <row r="1469">
      <c r="G1469" s="49"/>
      <c r="H1469" s="49"/>
      <c r="I1469" s="235"/>
      <c r="J1469" s="236"/>
      <c r="K1469" s="49"/>
      <c r="L1469" s="238"/>
      <c r="M1469" s="49"/>
      <c r="N1469" s="49"/>
    </row>
    <row r="1470">
      <c r="G1470" s="49"/>
      <c r="H1470" s="49"/>
      <c r="I1470" s="235"/>
      <c r="J1470" s="236"/>
      <c r="K1470" s="49"/>
      <c r="L1470" s="238"/>
      <c r="M1470" s="49"/>
      <c r="N1470" s="49"/>
    </row>
    <row r="1471">
      <c r="G1471" s="49"/>
      <c r="H1471" s="49"/>
      <c r="I1471" s="235"/>
      <c r="J1471" s="236"/>
      <c r="K1471" s="49"/>
      <c r="L1471" s="238"/>
      <c r="M1471" s="49"/>
      <c r="N1471" s="49"/>
    </row>
    <row r="1472">
      <c r="G1472" s="49"/>
      <c r="H1472" s="49"/>
      <c r="I1472" s="235"/>
      <c r="J1472" s="236"/>
      <c r="K1472" s="49"/>
      <c r="L1472" s="238"/>
      <c r="M1472" s="49"/>
      <c r="N1472" s="49"/>
    </row>
    <row r="1473">
      <c r="G1473" s="49"/>
      <c r="H1473" s="49"/>
      <c r="I1473" s="235"/>
      <c r="J1473" s="236"/>
      <c r="K1473" s="49"/>
      <c r="L1473" s="238"/>
      <c r="M1473" s="49"/>
      <c r="N1473" s="49"/>
    </row>
    <row r="1474">
      <c r="G1474" s="49"/>
      <c r="H1474" s="49"/>
      <c r="I1474" s="235"/>
      <c r="J1474" s="236"/>
      <c r="K1474" s="49"/>
      <c r="L1474" s="238"/>
      <c r="M1474" s="49"/>
      <c r="N1474" s="49"/>
    </row>
    <row r="1475">
      <c r="G1475" s="49"/>
      <c r="H1475" s="49"/>
      <c r="I1475" s="235"/>
      <c r="J1475" s="236"/>
      <c r="K1475" s="49"/>
      <c r="L1475" s="238"/>
      <c r="M1475" s="49"/>
      <c r="N1475" s="49"/>
    </row>
    <row r="1476">
      <c r="G1476" s="49"/>
      <c r="H1476" s="49"/>
      <c r="I1476" s="235"/>
      <c r="J1476" s="236"/>
      <c r="K1476" s="49"/>
      <c r="L1476" s="238"/>
      <c r="M1476" s="49"/>
      <c r="N1476" s="49"/>
    </row>
    <row r="1477">
      <c r="G1477" s="49"/>
      <c r="H1477" s="49"/>
      <c r="I1477" s="235"/>
      <c r="J1477" s="236"/>
      <c r="K1477" s="49"/>
      <c r="L1477" s="238"/>
      <c r="M1477" s="49"/>
      <c r="N1477" s="49"/>
    </row>
    <row r="1478">
      <c r="G1478" s="49"/>
      <c r="H1478" s="49"/>
      <c r="I1478" s="235"/>
      <c r="J1478" s="236"/>
      <c r="K1478" s="49"/>
      <c r="L1478" s="238"/>
      <c r="M1478" s="49"/>
      <c r="N1478" s="49"/>
    </row>
    <row r="1479">
      <c r="G1479" s="49"/>
      <c r="H1479" s="49"/>
      <c r="I1479" s="235"/>
      <c r="J1479" s="236"/>
      <c r="K1479" s="49"/>
      <c r="L1479" s="238"/>
      <c r="M1479" s="49"/>
      <c r="N1479" s="49"/>
    </row>
    <row r="1480">
      <c r="G1480" s="49"/>
      <c r="H1480" s="49"/>
      <c r="I1480" s="235"/>
      <c r="J1480" s="236"/>
      <c r="K1480" s="49"/>
      <c r="L1480" s="238"/>
      <c r="M1480" s="49"/>
      <c r="N1480" s="49"/>
    </row>
    <row r="1481">
      <c r="G1481" s="49"/>
      <c r="H1481" s="49"/>
      <c r="I1481" s="235"/>
      <c r="J1481" s="236"/>
      <c r="K1481" s="49"/>
      <c r="L1481" s="238"/>
      <c r="M1481" s="49"/>
      <c r="N1481" s="49"/>
    </row>
    <row r="1482">
      <c r="G1482" s="49"/>
      <c r="H1482" s="49"/>
      <c r="I1482" s="235"/>
      <c r="J1482" s="236"/>
      <c r="K1482" s="49"/>
      <c r="L1482" s="238"/>
      <c r="M1482" s="49"/>
      <c r="N1482" s="49"/>
    </row>
    <row r="1483">
      <c r="G1483" s="49"/>
      <c r="H1483" s="49"/>
      <c r="I1483" s="235"/>
      <c r="J1483" s="236"/>
      <c r="K1483" s="49"/>
      <c r="L1483" s="238"/>
      <c r="M1483" s="49"/>
      <c r="N1483" s="49"/>
    </row>
    <row r="1484">
      <c r="G1484" s="49"/>
      <c r="H1484" s="49"/>
      <c r="I1484" s="235"/>
      <c r="J1484" s="236"/>
      <c r="K1484" s="49"/>
      <c r="L1484" s="238"/>
      <c r="M1484" s="49"/>
      <c r="N1484" s="49"/>
    </row>
    <row r="1485">
      <c r="G1485" s="49"/>
      <c r="H1485" s="49"/>
      <c r="I1485" s="235"/>
      <c r="J1485" s="236"/>
      <c r="K1485" s="49"/>
      <c r="L1485" s="238"/>
      <c r="M1485" s="49"/>
      <c r="N1485" s="49"/>
    </row>
    <row r="1486">
      <c r="G1486" s="49"/>
      <c r="H1486" s="49"/>
      <c r="I1486" s="235"/>
      <c r="J1486" s="236"/>
      <c r="K1486" s="49"/>
      <c r="L1486" s="238"/>
      <c r="M1486" s="49"/>
      <c r="N1486" s="49"/>
    </row>
    <row r="1487">
      <c r="G1487" s="49"/>
      <c r="H1487" s="49"/>
      <c r="I1487" s="235"/>
      <c r="J1487" s="236"/>
      <c r="K1487" s="49"/>
      <c r="L1487" s="238"/>
      <c r="M1487" s="49"/>
      <c r="N1487" s="49"/>
    </row>
    <row r="1488">
      <c r="G1488" s="49"/>
      <c r="H1488" s="49"/>
      <c r="I1488" s="235"/>
      <c r="J1488" s="236"/>
      <c r="K1488" s="49"/>
      <c r="L1488" s="238"/>
      <c r="M1488" s="49"/>
      <c r="N1488" s="49"/>
    </row>
    <row r="1489">
      <c r="G1489" s="49"/>
      <c r="H1489" s="49"/>
      <c r="I1489" s="235"/>
      <c r="J1489" s="236"/>
      <c r="K1489" s="49"/>
      <c r="L1489" s="238"/>
      <c r="M1489" s="49"/>
      <c r="N1489" s="49"/>
    </row>
    <row r="1490">
      <c r="G1490" s="49"/>
      <c r="H1490" s="49"/>
      <c r="I1490" s="235"/>
      <c r="J1490" s="236"/>
      <c r="K1490" s="49"/>
      <c r="L1490" s="238"/>
      <c r="M1490" s="49"/>
      <c r="N1490" s="49"/>
    </row>
    <row r="1491">
      <c r="G1491" s="49"/>
      <c r="H1491" s="49"/>
      <c r="I1491" s="235"/>
      <c r="J1491" s="236"/>
      <c r="K1491" s="49"/>
      <c r="L1491" s="238"/>
      <c r="M1491" s="49"/>
      <c r="N1491" s="49"/>
    </row>
    <row r="1492">
      <c r="G1492" s="49"/>
      <c r="H1492" s="49"/>
      <c r="I1492" s="235"/>
      <c r="J1492" s="236"/>
      <c r="K1492" s="49"/>
      <c r="L1492" s="238"/>
      <c r="M1492" s="49"/>
      <c r="N1492" s="49"/>
    </row>
    <row r="1493">
      <c r="G1493" s="49"/>
      <c r="H1493" s="49"/>
      <c r="I1493" s="235"/>
      <c r="J1493" s="236"/>
      <c r="K1493" s="49"/>
      <c r="L1493" s="238"/>
      <c r="M1493" s="49"/>
      <c r="N1493" s="49"/>
    </row>
    <row r="1494">
      <c r="G1494" s="49"/>
      <c r="H1494" s="49"/>
      <c r="I1494" s="235"/>
      <c r="J1494" s="236"/>
      <c r="K1494" s="49"/>
      <c r="L1494" s="238"/>
      <c r="M1494" s="49"/>
      <c r="N1494" s="49"/>
    </row>
    <row r="1495">
      <c r="G1495" s="49"/>
      <c r="H1495" s="49"/>
      <c r="I1495" s="235"/>
      <c r="J1495" s="236"/>
      <c r="K1495" s="49"/>
      <c r="L1495" s="238"/>
      <c r="M1495" s="49"/>
      <c r="N1495" s="49"/>
    </row>
    <row r="1496">
      <c r="G1496" s="49"/>
      <c r="H1496" s="49"/>
      <c r="I1496" s="235"/>
      <c r="J1496" s="236"/>
      <c r="K1496" s="49"/>
      <c r="L1496" s="238"/>
      <c r="M1496" s="49"/>
      <c r="N1496" s="49"/>
    </row>
    <row r="1497">
      <c r="G1497" s="49"/>
      <c r="H1497" s="49"/>
      <c r="I1497" s="235"/>
      <c r="J1497" s="236"/>
      <c r="K1497" s="49"/>
      <c r="L1497" s="238"/>
      <c r="M1497" s="49"/>
      <c r="N1497" s="49"/>
    </row>
    <row r="1498">
      <c r="G1498" s="49"/>
      <c r="H1498" s="49"/>
      <c r="I1498" s="235"/>
      <c r="J1498" s="236"/>
      <c r="K1498" s="49"/>
      <c r="L1498" s="238"/>
      <c r="M1498" s="49"/>
      <c r="N1498" s="49"/>
    </row>
    <row r="1499">
      <c r="G1499" s="49"/>
      <c r="H1499" s="49"/>
      <c r="I1499" s="235"/>
      <c r="J1499" s="236"/>
      <c r="K1499" s="49"/>
      <c r="L1499" s="238"/>
      <c r="M1499" s="49"/>
      <c r="N1499" s="49"/>
    </row>
    <row r="1500">
      <c r="G1500" s="49"/>
      <c r="H1500" s="49"/>
      <c r="I1500" s="235"/>
      <c r="J1500" s="236"/>
      <c r="K1500" s="49"/>
      <c r="L1500" s="238"/>
      <c r="M1500" s="49"/>
      <c r="N1500" s="49"/>
    </row>
    <row r="1501">
      <c r="G1501" s="49"/>
      <c r="H1501" s="49"/>
      <c r="I1501" s="235"/>
      <c r="J1501" s="236"/>
      <c r="K1501" s="49"/>
      <c r="L1501" s="238"/>
      <c r="M1501" s="49"/>
      <c r="N1501" s="49"/>
    </row>
    <row r="1502">
      <c r="G1502" s="49"/>
      <c r="H1502" s="49"/>
      <c r="I1502" s="235"/>
      <c r="J1502" s="236"/>
      <c r="K1502" s="49"/>
      <c r="L1502" s="238"/>
      <c r="M1502" s="49"/>
      <c r="N1502" s="49"/>
    </row>
    <row r="1503">
      <c r="G1503" s="49"/>
      <c r="H1503" s="49"/>
      <c r="I1503" s="235"/>
      <c r="J1503" s="236"/>
      <c r="K1503" s="49"/>
      <c r="L1503" s="238"/>
      <c r="M1503" s="49"/>
      <c r="N1503" s="49"/>
    </row>
    <row r="1504">
      <c r="G1504" s="49"/>
      <c r="H1504" s="49"/>
      <c r="I1504" s="235"/>
      <c r="J1504" s="236"/>
      <c r="K1504" s="49"/>
      <c r="L1504" s="238"/>
      <c r="M1504" s="49"/>
      <c r="N1504" s="49"/>
    </row>
    <row r="1505">
      <c r="G1505" s="49"/>
      <c r="H1505" s="49"/>
      <c r="I1505" s="235"/>
      <c r="J1505" s="236"/>
      <c r="K1505" s="49"/>
      <c r="L1505" s="238"/>
      <c r="M1505" s="49"/>
      <c r="N1505" s="49"/>
    </row>
    <row r="1506">
      <c r="G1506" s="49"/>
      <c r="H1506" s="49"/>
      <c r="I1506" s="235"/>
      <c r="J1506" s="236"/>
      <c r="K1506" s="49"/>
      <c r="L1506" s="238"/>
      <c r="M1506" s="49"/>
      <c r="N1506" s="49"/>
    </row>
    <row r="1507">
      <c r="G1507" s="49"/>
      <c r="H1507" s="49"/>
      <c r="I1507" s="235"/>
      <c r="J1507" s="236"/>
      <c r="K1507" s="49"/>
      <c r="L1507" s="238"/>
      <c r="M1507" s="49"/>
      <c r="N1507" s="49"/>
    </row>
    <row r="1508">
      <c r="G1508" s="49"/>
      <c r="H1508" s="49"/>
      <c r="I1508" s="235"/>
      <c r="J1508" s="236"/>
      <c r="K1508" s="49"/>
      <c r="L1508" s="238"/>
      <c r="M1508" s="49"/>
      <c r="N1508" s="49"/>
    </row>
    <row r="1509">
      <c r="G1509" s="49"/>
      <c r="H1509" s="49"/>
      <c r="I1509" s="235"/>
      <c r="J1509" s="236"/>
      <c r="K1509" s="49"/>
      <c r="L1509" s="238"/>
      <c r="M1509" s="49"/>
      <c r="N1509" s="49"/>
    </row>
    <row r="1510">
      <c r="G1510" s="49"/>
      <c r="H1510" s="49"/>
      <c r="I1510" s="235"/>
      <c r="J1510" s="236"/>
      <c r="K1510" s="49"/>
      <c r="L1510" s="238"/>
      <c r="M1510" s="49"/>
      <c r="N1510" s="49"/>
    </row>
    <row r="1511">
      <c r="G1511" s="49"/>
      <c r="H1511" s="49"/>
      <c r="I1511" s="235"/>
      <c r="J1511" s="236"/>
      <c r="K1511" s="49"/>
      <c r="L1511" s="238"/>
      <c r="M1511" s="49"/>
      <c r="N1511" s="49"/>
    </row>
    <row r="1512">
      <c r="G1512" s="49"/>
      <c r="H1512" s="49"/>
      <c r="I1512" s="235"/>
      <c r="J1512" s="236"/>
      <c r="K1512" s="49"/>
      <c r="L1512" s="238"/>
      <c r="M1512" s="49"/>
      <c r="N1512" s="49"/>
    </row>
    <row r="1513">
      <c r="G1513" s="49"/>
      <c r="H1513" s="49"/>
      <c r="I1513" s="235"/>
      <c r="J1513" s="236"/>
      <c r="K1513" s="49"/>
      <c r="L1513" s="238"/>
      <c r="M1513" s="49"/>
      <c r="N1513" s="49"/>
    </row>
    <row r="1514">
      <c r="G1514" s="49"/>
      <c r="H1514" s="49"/>
      <c r="I1514" s="235"/>
      <c r="J1514" s="236"/>
      <c r="K1514" s="49"/>
      <c r="L1514" s="238"/>
      <c r="M1514" s="49"/>
      <c r="N1514" s="49"/>
    </row>
    <row r="1515">
      <c r="G1515" s="49"/>
      <c r="H1515" s="49"/>
      <c r="I1515" s="235"/>
      <c r="J1515" s="236"/>
      <c r="K1515" s="49"/>
      <c r="L1515" s="238"/>
      <c r="M1515" s="49"/>
      <c r="N1515" s="49"/>
    </row>
    <row r="1516">
      <c r="G1516" s="49"/>
      <c r="H1516" s="49"/>
      <c r="I1516" s="235"/>
      <c r="J1516" s="236"/>
      <c r="K1516" s="49"/>
      <c r="L1516" s="238"/>
      <c r="M1516" s="49"/>
      <c r="N1516" s="49"/>
    </row>
    <row r="1517">
      <c r="G1517" s="49"/>
      <c r="H1517" s="49"/>
      <c r="I1517" s="235"/>
      <c r="J1517" s="236"/>
      <c r="K1517" s="49"/>
      <c r="L1517" s="238"/>
      <c r="M1517" s="49"/>
      <c r="N1517" s="49"/>
    </row>
    <row r="1518">
      <c r="G1518" s="49"/>
      <c r="H1518" s="49"/>
      <c r="I1518" s="235"/>
      <c r="J1518" s="236"/>
      <c r="K1518" s="49"/>
      <c r="L1518" s="238"/>
      <c r="M1518" s="49"/>
      <c r="N1518" s="49"/>
    </row>
    <row r="1519">
      <c r="G1519" s="49"/>
      <c r="H1519" s="49"/>
      <c r="I1519" s="235"/>
      <c r="J1519" s="236"/>
      <c r="K1519" s="49"/>
      <c r="L1519" s="238"/>
      <c r="M1519" s="49"/>
      <c r="N1519" s="49"/>
    </row>
    <row r="1520">
      <c r="G1520" s="49"/>
      <c r="H1520" s="49"/>
      <c r="I1520" s="235"/>
      <c r="J1520" s="236"/>
      <c r="K1520" s="49"/>
      <c r="L1520" s="238"/>
      <c r="M1520" s="49"/>
      <c r="N1520" s="49"/>
    </row>
    <row r="1521">
      <c r="G1521" s="49"/>
      <c r="H1521" s="49"/>
      <c r="I1521" s="235"/>
      <c r="J1521" s="236"/>
      <c r="K1521" s="49"/>
      <c r="L1521" s="238"/>
      <c r="M1521" s="49"/>
      <c r="N1521" s="49"/>
    </row>
    <row r="1522">
      <c r="G1522" s="49"/>
      <c r="H1522" s="49"/>
      <c r="I1522" s="235"/>
      <c r="J1522" s="236"/>
      <c r="K1522" s="49"/>
      <c r="L1522" s="238"/>
      <c r="M1522" s="49"/>
      <c r="N1522" s="49"/>
    </row>
    <row r="1523">
      <c r="G1523" s="49"/>
      <c r="H1523" s="49"/>
      <c r="I1523" s="235"/>
      <c r="J1523" s="236"/>
      <c r="K1523" s="49"/>
      <c r="L1523" s="238"/>
      <c r="M1523" s="49"/>
      <c r="N1523" s="49"/>
    </row>
    <row r="1524">
      <c r="G1524" s="49"/>
      <c r="H1524" s="49"/>
      <c r="I1524" s="235"/>
      <c r="J1524" s="236"/>
      <c r="K1524" s="49"/>
      <c r="L1524" s="238"/>
      <c r="M1524" s="49"/>
      <c r="N1524" s="49"/>
    </row>
    <row r="1525">
      <c r="G1525" s="49"/>
      <c r="H1525" s="49"/>
      <c r="I1525" s="235"/>
      <c r="J1525" s="236"/>
      <c r="K1525" s="49"/>
      <c r="L1525" s="238"/>
      <c r="M1525" s="49"/>
      <c r="N1525" s="49"/>
    </row>
    <row r="1526">
      <c r="G1526" s="49"/>
      <c r="H1526" s="49"/>
      <c r="I1526" s="235"/>
      <c r="J1526" s="236"/>
      <c r="K1526" s="49"/>
      <c r="L1526" s="238"/>
      <c r="M1526" s="49"/>
      <c r="N1526" s="49"/>
    </row>
    <row r="1527">
      <c r="G1527" s="49"/>
      <c r="H1527" s="49"/>
      <c r="I1527" s="235"/>
      <c r="J1527" s="236"/>
      <c r="K1527" s="49"/>
      <c r="L1527" s="238"/>
      <c r="M1527" s="49"/>
      <c r="N1527" s="49"/>
    </row>
    <row r="1528">
      <c r="G1528" s="49"/>
      <c r="H1528" s="49"/>
      <c r="I1528" s="235"/>
      <c r="J1528" s="236"/>
      <c r="K1528" s="49"/>
      <c r="L1528" s="238"/>
      <c r="M1528" s="49"/>
      <c r="N1528" s="49"/>
    </row>
    <row r="1529">
      <c r="G1529" s="49"/>
      <c r="H1529" s="49"/>
      <c r="I1529" s="235"/>
      <c r="J1529" s="236"/>
      <c r="K1529" s="49"/>
      <c r="L1529" s="238"/>
      <c r="M1529" s="49"/>
      <c r="N1529" s="49"/>
    </row>
    <row r="1530">
      <c r="G1530" s="49"/>
      <c r="H1530" s="49"/>
      <c r="I1530" s="235"/>
      <c r="J1530" s="236"/>
      <c r="K1530" s="49"/>
      <c r="L1530" s="238"/>
      <c r="M1530" s="49"/>
      <c r="N1530" s="49"/>
    </row>
    <row r="1531">
      <c r="G1531" s="49"/>
      <c r="H1531" s="49"/>
      <c r="I1531" s="235"/>
      <c r="J1531" s="236"/>
      <c r="K1531" s="49"/>
      <c r="L1531" s="238"/>
      <c r="M1531" s="49"/>
      <c r="N1531" s="49"/>
    </row>
    <row r="1532">
      <c r="G1532" s="49"/>
      <c r="H1532" s="49"/>
      <c r="I1532" s="235"/>
      <c r="J1532" s="236"/>
      <c r="K1532" s="49"/>
      <c r="L1532" s="238"/>
      <c r="M1532" s="49"/>
      <c r="N1532" s="49"/>
    </row>
    <row r="1533">
      <c r="G1533" s="49"/>
      <c r="H1533" s="49"/>
      <c r="I1533" s="235"/>
      <c r="J1533" s="236"/>
      <c r="K1533" s="49"/>
      <c r="L1533" s="238"/>
      <c r="M1533" s="49"/>
      <c r="N1533" s="49"/>
    </row>
    <row r="1534">
      <c r="G1534" s="49"/>
      <c r="H1534" s="49"/>
      <c r="I1534" s="235"/>
      <c r="J1534" s="236"/>
      <c r="K1534" s="49"/>
      <c r="L1534" s="238"/>
      <c r="M1534" s="49"/>
      <c r="N1534" s="49"/>
    </row>
    <row r="1535">
      <c r="G1535" s="49"/>
      <c r="H1535" s="49"/>
      <c r="I1535" s="235"/>
      <c r="J1535" s="236"/>
      <c r="K1535" s="49"/>
      <c r="L1535" s="238"/>
      <c r="M1535" s="49"/>
      <c r="N1535" s="49"/>
    </row>
    <row r="1536">
      <c r="G1536" s="49"/>
      <c r="H1536" s="49"/>
      <c r="I1536" s="235"/>
      <c r="J1536" s="236"/>
      <c r="K1536" s="49"/>
      <c r="L1536" s="238"/>
      <c r="M1536" s="49"/>
      <c r="N1536" s="49"/>
    </row>
    <row r="1537">
      <c r="G1537" s="49"/>
      <c r="H1537" s="49"/>
      <c r="I1537" s="235"/>
      <c r="J1537" s="236"/>
      <c r="K1537" s="49"/>
      <c r="L1537" s="238"/>
      <c r="M1537" s="49"/>
      <c r="N1537" s="49"/>
    </row>
    <row r="1538">
      <c r="G1538" s="49"/>
      <c r="H1538" s="49"/>
      <c r="I1538" s="235"/>
      <c r="J1538" s="236"/>
      <c r="K1538" s="49"/>
      <c r="L1538" s="238"/>
      <c r="M1538" s="49"/>
      <c r="N1538" s="49"/>
    </row>
    <row r="1539">
      <c r="G1539" s="49"/>
      <c r="H1539" s="49"/>
      <c r="I1539" s="235"/>
      <c r="J1539" s="236"/>
      <c r="K1539" s="49"/>
      <c r="L1539" s="238"/>
      <c r="M1539" s="49"/>
      <c r="N1539" s="49"/>
    </row>
    <row r="1540">
      <c r="G1540" s="49"/>
      <c r="H1540" s="49"/>
      <c r="I1540" s="235"/>
      <c r="J1540" s="236"/>
      <c r="K1540" s="49"/>
      <c r="L1540" s="238"/>
      <c r="M1540" s="49"/>
      <c r="N1540" s="49"/>
    </row>
    <row r="1541">
      <c r="G1541" s="49"/>
      <c r="H1541" s="49"/>
      <c r="I1541" s="235"/>
      <c r="J1541" s="236"/>
      <c r="K1541" s="49"/>
      <c r="L1541" s="238"/>
      <c r="M1541" s="49"/>
      <c r="N1541" s="49"/>
    </row>
    <row r="1542">
      <c r="G1542" s="49"/>
      <c r="H1542" s="49"/>
      <c r="I1542" s="235"/>
      <c r="J1542" s="236"/>
      <c r="K1542" s="49"/>
      <c r="L1542" s="238"/>
      <c r="M1542" s="49"/>
      <c r="N1542" s="49"/>
    </row>
    <row r="1543">
      <c r="G1543" s="49"/>
      <c r="H1543" s="49"/>
      <c r="I1543" s="235"/>
      <c r="J1543" s="236"/>
      <c r="K1543" s="49"/>
      <c r="L1543" s="238"/>
      <c r="M1543" s="49"/>
      <c r="N1543" s="49"/>
    </row>
    <row r="1544">
      <c r="G1544" s="49"/>
      <c r="H1544" s="49"/>
      <c r="I1544" s="235"/>
      <c r="J1544" s="236"/>
      <c r="K1544" s="49"/>
      <c r="L1544" s="238"/>
      <c r="M1544" s="49"/>
      <c r="N1544" s="49"/>
    </row>
    <row r="1545">
      <c r="G1545" s="49"/>
      <c r="H1545" s="49"/>
      <c r="I1545" s="235"/>
      <c r="J1545" s="236"/>
      <c r="K1545" s="49"/>
      <c r="L1545" s="238"/>
      <c r="M1545" s="49"/>
      <c r="N1545" s="49"/>
    </row>
    <row r="1546">
      <c r="G1546" s="49"/>
      <c r="H1546" s="49"/>
      <c r="I1546" s="235"/>
      <c r="J1546" s="236"/>
      <c r="K1546" s="49"/>
      <c r="L1546" s="238"/>
      <c r="M1546" s="49"/>
      <c r="N1546" s="49"/>
    </row>
    <row r="1547">
      <c r="G1547" s="49"/>
      <c r="H1547" s="49"/>
      <c r="I1547" s="235"/>
      <c r="J1547" s="236"/>
      <c r="K1547" s="49"/>
      <c r="L1547" s="238"/>
      <c r="M1547" s="49"/>
      <c r="N1547" s="49"/>
    </row>
    <row r="1548">
      <c r="G1548" s="49"/>
      <c r="H1548" s="49"/>
      <c r="I1548" s="235"/>
      <c r="J1548" s="236"/>
      <c r="K1548" s="49"/>
      <c r="L1548" s="238"/>
      <c r="M1548" s="49"/>
      <c r="N1548" s="49"/>
    </row>
    <row r="1549">
      <c r="G1549" s="49"/>
      <c r="H1549" s="49"/>
      <c r="I1549" s="235"/>
      <c r="J1549" s="236"/>
      <c r="K1549" s="49"/>
      <c r="L1549" s="238"/>
      <c r="M1549" s="49"/>
      <c r="N1549" s="49"/>
    </row>
    <row r="1550">
      <c r="G1550" s="49"/>
      <c r="H1550" s="49"/>
      <c r="I1550" s="235"/>
      <c r="J1550" s="236"/>
      <c r="K1550" s="49"/>
      <c r="L1550" s="238"/>
      <c r="M1550" s="49"/>
      <c r="N1550" s="49"/>
    </row>
    <row r="1551">
      <c r="G1551" s="49"/>
      <c r="H1551" s="49"/>
      <c r="I1551" s="235"/>
      <c r="J1551" s="236"/>
      <c r="K1551" s="49"/>
      <c r="L1551" s="238"/>
      <c r="M1551" s="49"/>
      <c r="N1551" s="49"/>
    </row>
    <row r="1552">
      <c r="G1552" s="49"/>
      <c r="H1552" s="49"/>
      <c r="I1552" s="235"/>
      <c r="J1552" s="236"/>
      <c r="K1552" s="49"/>
      <c r="L1552" s="238"/>
      <c r="M1552" s="49"/>
      <c r="N1552" s="49"/>
    </row>
    <row r="1553">
      <c r="G1553" s="49"/>
      <c r="H1553" s="49"/>
      <c r="I1553" s="235"/>
      <c r="J1553" s="236"/>
      <c r="K1553" s="49"/>
      <c r="L1553" s="238"/>
      <c r="M1553" s="49"/>
      <c r="N1553" s="49"/>
    </row>
    <row r="1554">
      <c r="G1554" s="49"/>
      <c r="H1554" s="49"/>
      <c r="I1554" s="235"/>
      <c r="J1554" s="236"/>
      <c r="K1554" s="49"/>
      <c r="L1554" s="238"/>
      <c r="M1554" s="49"/>
      <c r="N1554" s="49"/>
    </row>
    <row r="1555">
      <c r="G1555" s="49"/>
      <c r="H1555" s="49"/>
      <c r="I1555" s="235"/>
      <c r="J1555" s="236"/>
      <c r="K1555" s="49"/>
      <c r="L1555" s="238"/>
      <c r="M1555" s="49"/>
      <c r="N1555" s="49"/>
    </row>
    <row r="1556">
      <c r="G1556" s="49"/>
      <c r="H1556" s="49"/>
      <c r="I1556" s="235"/>
      <c r="J1556" s="236"/>
      <c r="K1556" s="49"/>
      <c r="L1556" s="238"/>
      <c r="M1556" s="49"/>
      <c r="N1556" s="49"/>
    </row>
    <row r="1557">
      <c r="G1557" s="49"/>
      <c r="H1557" s="49"/>
      <c r="I1557" s="235"/>
      <c r="J1557" s="236"/>
      <c r="K1557" s="49"/>
      <c r="L1557" s="238"/>
      <c r="M1557" s="49"/>
      <c r="N1557" s="49"/>
    </row>
    <row r="1558">
      <c r="G1558" s="49"/>
      <c r="H1558" s="49"/>
      <c r="I1558" s="235"/>
      <c r="J1558" s="236"/>
      <c r="K1558" s="49"/>
      <c r="L1558" s="238"/>
      <c r="M1558" s="49"/>
      <c r="N1558" s="49"/>
    </row>
    <row r="1559">
      <c r="G1559" s="49"/>
      <c r="H1559" s="49"/>
      <c r="I1559" s="235"/>
      <c r="J1559" s="236"/>
      <c r="K1559" s="49"/>
      <c r="L1559" s="238"/>
      <c r="M1559" s="49"/>
      <c r="N1559" s="49"/>
    </row>
    <row r="1560">
      <c r="G1560" s="49"/>
      <c r="H1560" s="49"/>
      <c r="I1560" s="235"/>
      <c r="J1560" s="236"/>
      <c r="K1560" s="49"/>
      <c r="L1560" s="238"/>
      <c r="M1560" s="49"/>
      <c r="N1560" s="49"/>
    </row>
    <row r="1561">
      <c r="G1561" s="49"/>
      <c r="H1561" s="49"/>
      <c r="I1561" s="235"/>
      <c r="J1561" s="236"/>
      <c r="K1561" s="49"/>
      <c r="L1561" s="238"/>
      <c r="M1561" s="49"/>
      <c r="N1561" s="49"/>
    </row>
    <row r="1562">
      <c r="G1562" s="49"/>
      <c r="H1562" s="49"/>
      <c r="I1562" s="235"/>
      <c r="J1562" s="236"/>
      <c r="K1562" s="49"/>
      <c r="L1562" s="238"/>
      <c r="M1562" s="49"/>
      <c r="N1562" s="49"/>
    </row>
    <row r="1563">
      <c r="G1563" s="49"/>
      <c r="H1563" s="49"/>
      <c r="I1563" s="235"/>
      <c r="J1563" s="236"/>
      <c r="K1563" s="49"/>
      <c r="L1563" s="238"/>
      <c r="M1563" s="49"/>
      <c r="N1563" s="49"/>
    </row>
    <row r="1564">
      <c r="G1564" s="49"/>
      <c r="H1564" s="49"/>
      <c r="I1564" s="235"/>
      <c r="J1564" s="236"/>
      <c r="K1564" s="49"/>
      <c r="L1564" s="238"/>
      <c r="M1564" s="49"/>
      <c r="N1564" s="49"/>
    </row>
    <row r="1565">
      <c r="G1565" s="49"/>
      <c r="H1565" s="49"/>
      <c r="I1565" s="235"/>
      <c r="J1565" s="236"/>
      <c r="K1565" s="49"/>
      <c r="L1565" s="238"/>
      <c r="M1565" s="49"/>
      <c r="N1565" s="49"/>
    </row>
    <row r="1566">
      <c r="G1566" s="49"/>
      <c r="H1566" s="49"/>
      <c r="I1566" s="235"/>
      <c r="J1566" s="236"/>
      <c r="K1566" s="49"/>
      <c r="L1566" s="238"/>
      <c r="M1566" s="49"/>
      <c r="N1566" s="49"/>
    </row>
    <row r="1567">
      <c r="G1567" s="49"/>
      <c r="H1567" s="49"/>
      <c r="I1567" s="235"/>
      <c r="J1567" s="236"/>
      <c r="K1567" s="49"/>
      <c r="L1567" s="238"/>
      <c r="M1567" s="49"/>
      <c r="N1567" s="49"/>
    </row>
    <row r="1568">
      <c r="G1568" s="49"/>
      <c r="H1568" s="49"/>
      <c r="I1568" s="235"/>
      <c r="J1568" s="236"/>
      <c r="K1568" s="49"/>
      <c r="L1568" s="238"/>
      <c r="M1568" s="49"/>
      <c r="N1568" s="49"/>
    </row>
    <row r="1569">
      <c r="G1569" s="49"/>
      <c r="H1569" s="49"/>
      <c r="I1569" s="235"/>
      <c r="J1569" s="236"/>
      <c r="K1569" s="49"/>
      <c r="L1569" s="238"/>
      <c r="M1569" s="49"/>
      <c r="N1569" s="49"/>
    </row>
    <row r="1570">
      <c r="G1570" s="49"/>
      <c r="H1570" s="49"/>
      <c r="I1570" s="235"/>
      <c r="J1570" s="236"/>
      <c r="K1570" s="49"/>
      <c r="L1570" s="238"/>
      <c r="M1570" s="49"/>
      <c r="N1570" s="49"/>
    </row>
    <row r="1571">
      <c r="G1571" s="49"/>
      <c r="H1571" s="49"/>
      <c r="I1571" s="235"/>
      <c r="J1571" s="236"/>
      <c r="K1571" s="49"/>
      <c r="L1571" s="238"/>
      <c r="M1571" s="49"/>
      <c r="N1571" s="49"/>
    </row>
    <row r="1572">
      <c r="G1572" s="49"/>
      <c r="H1572" s="49"/>
      <c r="I1572" s="235"/>
      <c r="J1572" s="236"/>
      <c r="K1572" s="49"/>
      <c r="L1572" s="238"/>
      <c r="M1572" s="49"/>
      <c r="N1572" s="49"/>
    </row>
    <row r="1573">
      <c r="G1573" s="49"/>
      <c r="H1573" s="49"/>
      <c r="I1573" s="235"/>
      <c r="J1573" s="236"/>
      <c r="K1573" s="49"/>
      <c r="L1573" s="238"/>
      <c r="M1573" s="49"/>
      <c r="N1573" s="49"/>
    </row>
    <row r="1574">
      <c r="G1574" s="49"/>
      <c r="H1574" s="49"/>
      <c r="I1574" s="235"/>
      <c r="J1574" s="236"/>
      <c r="K1574" s="49"/>
      <c r="L1574" s="238"/>
      <c r="M1574" s="49"/>
      <c r="N1574" s="49"/>
    </row>
    <row r="1575">
      <c r="G1575" s="49"/>
      <c r="H1575" s="49"/>
      <c r="I1575" s="235"/>
      <c r="J1575" s="236"/>
      <c r="K1575" s="49"/>
      <c r="L1575" s="238"/>
      <c r="M1575" s="49"/>
      <c r="N1575" s="49"/>
    </row>
    <row r="1576">
      <c r="G1576" s="49"/>
      <c r="H1576" s="49"/>
      <c r="I1576" s="235"/>
      <c r="J1576" s="236"/>
      <c r="K1576" s="49"/>
      <c r="L1576" s="238"/>
      <c r="M1576" s="49"/>
      <c r="N1576" s="49"/>
    </row>
    <row r="1577">
      <c r="G1577" s="49"/>
      <c r="H1577" s="49"/>
      <c r="I1577" s="235"/>
      <c r="J1577" s="236"/>
      <c r="K1577" s="49"/>
      <c r="L1577" s="238"/>
      <c r="M1577" s="49"/>
      <c r="N1577" s="49"/>
    </row>
    <row r="1578">
      <c r="G1578" s="49"/>
      <c r="H1578" s="49"/>
      <c r="I1578" s="235"/>
      <c r="J1578" s="236"/>
      <c r="K1578" s="49"/>
      <c r="L1578" s="238"/>
      <c r="M1578" s="49"/>
      <c r="N1578" s="49"/>
    </row>
    <row r="1579">
      <c r="G1579" s="49"/>
      <c r="H1579" s="49"/>
      <c r="I1579" s="235"/>
      <c r="J1579" s="236"/>
      <c r="K1579" s="49"/>
      <c r="L1579" s="238"/>
      <c r="M1579" s="49"/>
      <c r="N1579" s="49"/>
    </row>
    <row r="1580">
      <c r="G1580" s="49"/>
      <c r="H1580" s="49"/>
      <c r="I1580" s="235"/>
      <c r="J1580" s="236"/>
      <c r="K1580" s="49"/>
      <c r="L1580" s="238"/>
      <c r="M1580" s="49"/>
      <c r="N1580" s="49"/>
    </row>
    <row r="1581">
      <c r="G1581" s="49"/>
      <c r="H1581" s="49"/>
      <c r="I1581" s="235"/>
      <c r="J1581" s="236"/>
      <c r="K1581" s="49"/>
      <c r="L1581" s="238"/>
      <c r="M1581" s="49"/>
      <c r="N1581" s="49"/>
    </row>
    <row r="1582">
      <c r="G1582" s="49"/>
      <c r="H1582" s="49"/>
      <c r="I1582" s="235"/>
      <c r="J1582" s="236"/>
      <c r="K1582" s="49"/>
      <c r="L1582" s="238"/>
      <c r="M1582" s="49"/>
      <c r="N1582" s="49"/>
    </row>
    <row r="1583">
      <c r="G1583" s="49"/>
      <c r="H1583" s="49"/>
      <c r="I1583" s="235"/>
      <c r="J1583" s="236"/>
      <c r="K1583" s="49"/>
      <c r="L1583" s="238"/>
      <c r="M1583" s="49"/>
      <c r="N1583" s="49"/>
    </row>
    <row r="1584">
      <c r="G1584" s="49"/>
      <c r="H1584" s="49"/>
      <c r="I1584" s="235"/>
      <c r="J1584" s="236"/>
      <c r="K1584" s="49"/>
      <c r="L1584" s="238"/>
      <c r="M1584" s="49"/>
      <c r="N1584" s="49"/>
    </row>
    <row r="1585">
      <c r="G1585" s="49"/>
      <c r="H1585" s="49"/>
      <c r="I1585" s="235"/>
      <c r="J1585" s="236"/>
      <c r="K1585" s="49"/>
      <c r="L1585" s="238"/>
      <c r="M1585" s="49"/>
      <c r="N1585" s="49"/>
    </row>
    <row r="1586">
      <c r="G1586" s="49"/>
      <c r="H1586" s="49"/>
      <c r="I1586" s="235"/>
      <c r="J1586" s="236"/>
      <c r="K1586" s="49"/>
      <c r="L1586" s="238"/>
      <c r="M1586" s="49"/>
      <c r="N1586" s="49"/>
    </row>
    <row r="1587">
      <c r="G1587" s="49"/>
      <c r="H1587" s="49"/>
      <c r="I1587" s="235"/>
      <c r="J1587" s="236"/>
      <c r="K1587" s="49"/>
      <c r="L1587" s="238"/>
      <c r="M1587" s="49"/>
      <c r="N1587" s="49"/>
    </row>
    <row r="1588">
      <c r="G1588" s="49"/>
      <c r="H1588" s="49"/>
      <c r="I1588" s="235"/>
      <c r="J1588" s="236"/>
      <c r="K1588" s="49"/>
      <c r="L1588" s="238"/>
      <c r="M1588" s="49"/>
      <c r="N1588" s="49"/>
    </row>
    <row r="1589">
      <c r="G1589" s="49"/>
      <c r="H1589" s="49"/>
      <c r="I1589" s="235"/>
      <c r="J1589" s="236"/>
      <c r="K1589" s="49"/>
      <c r="L1589" s="238"/>
      <c r="M1589" s="49"/>
      <c r="N1589" s="49"/>
    </row>
    <row r="1590">
      <c r="G1590" s="49"/>
      <c r="H1590" s="49"/>
      <c r="I1590" s="235"/>
      <c r="J1590" s="236"/>
      <c r="K1590" s="49"/>
      <c r="L1590" s="238"/>
      <c r="M1590" s="49"/>
      <c r="N1590" s="49"/>
    </row>
    <row r="1591">
      <c r="G1591" s="49"/>
      <c r="H1591" s="49"/>
      <c r="I1591" s="235"/>
      <c r="J1591" s="236"/>
      <c r="K1591" s="49"/>
      <c r="L1591" s="238"/>
      <c r="M1591" s="49"/>
      <c r="N1591" s="49"/>
    </row>
    <row r="1592">
      <c r="G1592" s="49"/>
      <c r="H1592" s="49"/>
      <c r="I1592" s="235"/>
      <c r="J1592" s="236"/>
      <c r="K1592" s="49"/>
      <c r="L1592" s="238"/>
      <c r="M1592" s="49"/>
      <c r="N1592" s="49"/>
    </row>
    <row r="1593">
      <c r="G1593" s="49"/>
      <c r="H1593" s="49"/>
      <c r="I1593" s="235"/>
      <c r="J1593" s="236"/>
      <c r="K1593" s="49"/>
      <c r="L1593" s="238"/>
      <c r="M1593" s="49"/>
      <c r="N1593" s="49"/>
    </row>
    <row r="1594">
      <c r="G1594" s="49"/>
      <c r="H1594" s="49"/>
      <c r="I1594" s="235"/>
      <c r="J1594" s="236"/>
      <c r="K1594" s="49"/>
      <c r="L1594" s="238"/>
      <c r="M1594" s="49"/>
      <c r="N1594" s="49"/>
    </row>
    <row r="1595">
      <c r="G1595" s="49"/>
      <c r="H1595" s="49"/>
      <c r="I1595" s="235"/>
      <c r="J1595" s="236"/>
      <c r="K1595" s="49"/>
      <c r="L1595" s="238"/>
      <c r="M1595" s="49"/>
      <c r="N1595" s="49"/>
    </row>
    <row r="1596">
      <c r="G1596" s="49"/>
      <c r="H1596" s="49"/>
      <c r="I1596" s="235"/>
      <c r="J1596" s="236"/>
      <c r="K1596" s="49"/>
      <c r="L1596" s="238"/>
      <c r="M1596" s="49"/>
      <c r="N1596" s="49"/>
    </row>
    <row r="1597">
      <c r="G1597" s="49"/>
      <c r="H1597" s="49"/>
      <c r="I1597" s="235"/>
      <c r="J1597" s="236"/>
      <c r="K1597" s="49"/>
      <c r="L1597" s="238"/>
      <c r="M1597" s="49"/>
      <c r="N1597" s="49"/>
    </row>
    <row r="1598">
      <c r="G1598" s="49"/>
      <c r="H1598" s="49"/>
      <c r="I1598" s="235"/>
      <c r="J1598" s="236"/>
      <c r="K1598" s="49"/>
      <c r="L1598" s="238"/>
      <c r="M1598" s="49"/>
      <c r="N1598" s="49"/>
    </row>
    <row r="1599">
      <c r="G1599" s="49"/>
      <c r="H1599" s="49"/>
      <c r="I1599" s="235"/>
      <c r="J1599" s="236"/>
      <c r="K1599" s="49"/>
      <c r="L1599" s="238"/>
      <c r="M1599" s="49"/>
      <c r="N1599" s="49"/>
    </row>
    <row r="1600">
      <c r="G1600" s="49"/>
      <c r="H1600" s="49"/>
      <c r="I1600" s="235"/>
      <c r="J1600" s="236"/>
      <c r="K1600" s="49"/>
      <c r="L1600" s="238"/>
      <c r="M1600" s="49"/>
      <c r="N1600" s="49"/>
    </row>
    <row r="1601">
      <c r="G1601" s="49"/>
      <c r="H1601" s="49"/>
      <c r="I1601" s="235"/>
      <c r="J1601" s="236"/>
      <c r="K1601" s="49"/>
      <c r="L1601" s="238"/>
      <c r="M1601" s="49"/>
      <c r="N1601" s="49"/>
    </row>
    <row r="1602">
      <c r="G1602" s="49"/>
      <c r="H1602" s="49"/>
      <c r="I1602" s="235"/>
      <c r="J1602" s="236"/>
      <c r="K1602" s="49"/>
      <c r="L1602" s="238"/>
      <c r="M1602" s="49"/>
      <c r="N1602" s="49"/>
    </row>
    <row r="1603">
      <c r="G1603" s="49"/>
      <c r="H1603" s="49"/>
      <c r="I1603" s="235"/>
      <c r="J1603" s="236"/>
      <c r="K1603" s="49"/>
      <c r="L1603" s="238"/>
      <c r="M1603" s="49"/>
      <c r="N1603" s="49"/>
    </row>
    <row r="1604">
      <c r="G1604" s="49"/>
      <c r="H1604" s="49"/>
      <c r="I1604" s="235"/>
      <c r="J1604" s="236"/>
      <c r="K1604" s="49"/>
      <c r="L1604" s="238"/>
      <c r="M1604" s="49"/>
      <c r="N1604" s="49"/>
    </row>
    <row r="1605">
      <c r="G1605" s="49"/>
      <c r="H1605" s="49"/>
      <c r="I1605" s="235"/>
      <c r="J1605" s="236"/>
      <c r="K1605" s="49"/>
      <c r="L1605" s="238"/>
      <c r="M1605" s="49"/>
      <c r="N1605" s="49"/>
    </row>
    <row r="1606">
      <c r="G1606" s="49"/>
      <c r="H1606" s="49"/>
      <c r="I1606" s="235"/>
      <c r="J1606" s="236"/>
      <c r="K1606" s="49"/>
      <c r="L1606" s="238"/>
      <c r="M1606" s="49"/>
      <c r="N1606" s="49"/>
    </row>
    <row r="1607">
      <c r="G1607" s="49"/>
      <c r="H1607" s="49"/>
      <c r="I1607" s="235"/>
      <c r="J1607" s="236"/>
      <c r="K1607" s="49"/>
      <c r="L1607" s="238"/>
      <c r="M1607" s="49"/>
      <c r="N1607" s="49"/>
    </row>
    <row r="1608">
      <c r="G1608" s="49"/>
      <c r="H1608" s="49"/>
      <c r="I1608" s="235"/>
      <c r="J1608" s="236"/>
      <c r="K1608" s="49"/>
      <c r="L1608" s="238"/>
      <c r="M1608" s="49"/>
      <c r="N1608" s="49"/>
    </row>
    <row r="1609">
      <c r="G1609" s="49"/>
      <c r="H1609" s="49"/>
      <c r="I1609" s="235"/>
      <c r="J1609" s="236"/>
      <c r="K1609" s="49"/>
      <c r="L1609" s="238"/>
      <c r="M1609" s="49"/>
      <c r="N1609" s="49"/>
    </row>
    <row r="1610">
      <c r="G1610" s="49"/>
      <c r="H1610" s="49"/>
      <c r="I1610" s="235"/>
      <c r="J1610" s="236"/>
      <c r="K1610" s="49"/>
      <c r="L1610" s="238"/>
      <c r="M1610" s="49"/>
      <c r="N1610" s="49"/>
    </row>
    <row r="1611">
      <c r="G1611" s="49"/>
      <c r="H1611" s="49"/>
      <c r="I1611" s="235"/>
      <c r="J1611" s="236"/>
      <c r="K1611" s="49"/>
      <c r="L1611" s="238"/>
      <c r="M1611" s="49"/>
      <c r="N1611" s="49"/>
    </row>
    <row r="1612">
      <c r="G1612" s="49"/>
      <c r="H1612" s="49"/>
      <c r="I1612" s="235"/>
      <c r="J1612" s="236"/>
      <c r="K1612" s="49"/>
      <c r="L1612" s="238"/>
      <c r="M1612" s="49"/>
      <c r="N1612" s="49"/>
    </row>
    <row r="1613">
      <c r="G1613" s="49"/>
      <c r="H1613" s="49"/>
      <c r="I1613" s="235"/>
      <c r="J1613" s="236"/>
      <c r="K1613" s="49"/>
      <c r="L1613" s="238"/>
      <c r="M1613" s="49"/>
      <c r="N1613" s="49"/>
    </row>
    <row r="1614">
      <c r="G1614" s="49"/>
      <c r="H1614" s="49"/>
      <c r="I1614" s="235"/>
      <c r="J1614" s="236"/>
      <c r="K1614" s="49"/>
      <c r="L1614" s="238"/>
      <c r="M1614" s="49"/>
      <c r="N1614" s="49"/>
    </row>
    <row r="1615">
      <c r="G1615" s="49"/>
      <c r="H1615" s="49"/>
      <c r="I1615" s="235"/>
      <c r="J1615" s="236"/>
      <c r="K1615" s="49"/>
      <c r="L1615" s="238"/>
      <c r="M1615" s="49"/>
      <c r="N1615" s="49"/>
    </row>
    <row r="1616">
      <c r="G1616" s="49"/>
      <c r="H1616" s="49"/>
      <c r="I1616" s="235"/>
      <c r="J1616" s="236"/>
      <c r="K1616" s="49"/>
      <c r="L1616" s="238"/>
      <c r="M1616" s="49"/>
      <c r="N1616" s="49"/>
    </row>
    <row r="1617">
      <c r="G1617" s="49"/>
      <c r="H1617" s="49"/>
      <c r="I1617" s="235"/>
      <c r="J1617" s="236"/>
      <c r="K1617" s="49"/>
      <c r="L1617" s="238"/>
      <c r="M1617" s="49"/>
      <c r="N1617" s="49"/>
    </row>
    <row r="1618">
      <c r="G1618" s="49"/>
      <c r="H1618" s="49"/>
      <c r="I1618" s="235"/>
      <c r="J1618" s="236"/>
      <c r="K1618" s="49"/>
      <c r="L1618" s="238"/>
      <c r="M1618" s="49"/>
      <c r="N1618" s="49"/>
    </row>
    <row r="1619">
      <c r="G1619" s="49"/>
      <c r="H1619" s="49"/>
      <c r="I1619" s="235"/>
      <c r="J1619" s="236"/>
      <c r="K1619" s="49"/>
      <c r="L1619" s="238"/>
      <c r="M1619" s="49"/>
      <c r="N1619" s="49"/>
    </row>
    <row r="1620">
      <c r="G1620" s="49"/>
      <c r="H1620" s="49"/>
      <c r="I1620" s="235"/>
      <c r="J1620" s="236"/>
      <c r="K1620" s="49"/>
      <c r="L1620" s="238"/>
      <c r="M1620" s="49"/>
      <c r="N1620" s="49"/>
    </row>
    <row r="1621">
      <c r="G1621" s="49"/>
      <c r="H1621" s="49"/>
      <c r="I1621" s="235"/>
      <c r="J1621" s="236"/>
      <c r="K1621" s="49"/>
      <c r="L1621" s="238"/>
      <c r="M1621" s="49"/>
      <c r="N1621" s="49"/>
    </row>
    <row r="1622">
      <c r="G1622" s="49"/>
      <c r="H1622" s="49"/>
      <c r="I1622" s="235"/>
      <c r="J1622" s="236"/>
      <c r="K1622" s="49"/>
      <c r="L1622" s="238"/>
      <c r="M1622" s="49"/>
      <c r="N1622" s="49"/>
    </row>
    <row r="1623">
      <c r="G1623" s="49"/>
      <c r="H1623" s="49"/>
      <c r="I1623" s="235"/>
      <c r="J1623" s="236"/>
      <c r="K1623" s="49"/>
      <c r="L1623" s="238"/>
      <c r="M1623" s="49"/>
      <c r="N1623" s="49"/>
    </row>
    <row r="1624">
      <c r="G1624" s="49"/>
      <c r="H1624" s="49"/>
      <c r="I1624" s="235"/>
      <c r="J1624" s="236"/>
      <c r="K1624" s="49"/>
      <c r="L1624" s="238"/>
      <c r="M1624" s="49"/>
      <c r="N1624" s="49"/>
    </row>
    <row r="1625">
      <c r="G1625" s="49"/>
      <c r="H1625" s="49"/>
      <c r="I1625" s="235"/>
      <c r="J1625" s="236"/>
      <c r="K1625" s="49"/>
      <c r="L1625" s="238"/>
      <c r="M1625" s="49"/>
      <c r="N1625" s="49"/>
    </row>
    <row r="1626">
      <c r="G1626" s="49"/>
      <c r="H1626" s="49"/>
      <c r="I1626" s="235"/>
      <c r="J1626" s="236"/>
      <c r="K1626" s="49"/>
      <c r="L1626" s="238"/>
      <c r="M1626" s="49"/>
      <c r="N1626" s="49"/>
    </row>
    <row r="1627">
      <c r="G1627" s="49"/>
      <c r="H1627" s="49"/>
      <c r="I1627" s="235"/>
      <c r="J1627" s="236"/>
      <c r="K1627" s="49"/>
      <c r="L1627" s="238"/>
      <c r="M1627" s="49"/>
      <c r="N1627" s="49"/>
    </row>
    <row r="1628">
      <c r="G1628" s="49"/>
      <c r="H1628" s="49"/>
      <c r="I1628" s="235"/>
      <c r="J1628" s="236"/>
      <c r="K1628" s="49"/>
      <c r="L1628" s="238"/>
      <c r="M1628" s="49"/>
      <c r="N1628" s="49"/>
    </row>
    <row r="1629">
      <c r="G1629" s="49"/>
      <c r="H1629" s="49"/>
      <c r="I1629" s="235"/>
      <c r="J1629" s="236"/>
      <c r="K1629" s="49"/>
      <c r="L1629" s="238"/>
      <c r="M1629" s="49"/>
      <c r="N1629" s="49"/>
    </row>
    <row r="1630">
      <c r="G1630" s="49"/>
      <c r="H1630" s="49"/>
      <c r="I1630" s="235"/>
      <c r="J1630" s="236"/>
      <c r="K1630" s="49"/>
      <c r="L1630" s="238"/>
      <c r="M1630" s="49"/>
      <c r="N1630" s="49"/>
    </row>
    <row r="1631">
      <c r="G1631" s="49"/>
      <c r="H1631" s="49"/>
      <c r="I1631" s="235"/>
      <c r="J1631" s="236"/>
      <c r="K1631" s="49"/>
      <c r="L1631" s="238"/>
      <c r="M1631" s="49"/>
      <c r="N1631" s="49"/>
    </row>
    <row r="1632">
      <c r="G1632" s="49"/>
      <c r="H1632" s="49"/>
      <c r="I1632" s="235"/>
      <c r="J1632" s="236"/>
      <c r="K1632" s="49"/>
      <c r="L1632" s="238"/>
      <c r="M1632" s="49"/>
      <c r="N1632" s="49"/>
    </row>
    <row r="1633">
      <c r="G1633" s="49"/>
      <c r="H1633" s="49"/>
      <c r="I1633" s="235"/>
      <c r="J1633" s="236"/>
      <c r="K1633" s="49"/>
      <c r="L1633" s="238"/>
      <c r="M1633" s="49"/>
      <c r="N1633" s="49"/>
    </row>
    <row r="1634">
      <c r="G1634" s="49"/>
      <c r="H1634" s="49"/>
      <c r="I1634" s="235"/>
      <c r="J1634" s="236"/>
      <c r="K1634" s="49"/>
      <c r="L1634" s="238"/>
      <c r="M1634" s="49"/>
      <c r="N1634" s="49"/>
    </row>
    <row r="1635">
      <c r="G1635" s="49"/>
      <c r="H1635" s="49"/>
      <c r="I1635" s="235"/>
      <c r="J1635" s="236"/>
      <c r="K1635" s="49"/>
      <c r="L1635" s="238"/>
      <c r="M1635" s="49"/>
      <c r="N1635" s="49"/>
    </row>
    <row r="1636">
      <c r="G1636" s="49"/>
      <c r="H1636" s="49"/>
      <c r="I1636" s="235"/>
      <c r="J1636" s="236"/>
      <c r="K1636" s="49"/>
      <c r="L1636" s="238"/>
      <c r="M1636" s="49"/>
      <c r="N1636" s="49"/>
    </row>
    <row r="1637">
      <c r="G1637" s="49"/>
      <c r="H1637" s="49"/>
      <c r="I1637" s="235"/>
      <c r="J1637" s="236"/>
      <c r="K1637" s="49"/>
      <c r="L1637" s="238"/>
      <c r="M1637" s="49"/>
      <c r="N1637" s="49"/>
    </row>
    <row r="1638">
      <c r="G1638" s="49"/>
      <c r="H1638" s="49"/>
      <c r="I1638" s="235"/>
      <c r="J1638" s="236"/>
      <c r="K1638" s="49"/>
      <c r="L1638" s="238"/>
      <c r="M1638" s="49"/>
      <c r="N1638" s="49"/>
    </row>
    <row r="1639">
      <c r="G1639" s="49"/>
      <c r="H1639" s="49"/>
      <c r="I1639" s="235"/>
      <c r="J1639" s="236"/>
      <c r="K1639" s="49"/>
      <c r="L1639" s="238"/>
      <c r="M1639" s="49"/>
      <c r="N1639" s="49"/>
    </row>
    <row r="1640">
      <c r="G1640" s="49"/>
      <c r="H1640" s="49"/>
      <c r="I1640" s="235"/>
      <c r="J1640" s="236"/>
      <c r="K1640" s="49"/>
      <c r="L1640" s="238"/>
      <c r="M1640" s="49"/>
      <c r="N1640" s="49"/>
    </row>
    <row r="1641">
      <c r="G1641" s="49"/>
      <c r="H1641" s="49"/>
      <c r="I1641" s="235"/>
      <c r="J1641" s="236"/>
      <c r="K1641" s="49"/>
      <c r="L1641" s="238"/>
      <c r="M1641" s="49"/>
      <c r="N1641" s="49"/>
    </row>
    <row r="1642">
      <c r="G1642" s="49"/>
      <c r="H1642" s="49"/>
      <c r="I1642" s="235"/>
      <c r="J1642" s="236"/>
      <c r="K1642" s="49"/>
      <c r="L1642" s="238"/>
      <c r="M1642" s="49"/>
      <c r="N1642" s="49"/>
    </row>
    <row r="1643">
      <c r="G1643" s="49"/>
      <c r="H1643" s="49"/>
      <c r="I1643" s="235"/>
      <c r="J1643" s="236"/>
      <c r="K1643" s="49"/>
      <c r="L1643" s="238"/>
      <c r="M1643" s="49"/>
      <c r="N1643" s="49"/>
    </row>
    <row r="1644">
      <c r="G1644" s="49"/>
      <c r="H1644" s="49"/>
      <c r="I1644" s="235"/>
      <c r="J1644" s="236"/>
      <c r="K1644" s="49"/>
      <c r="L1644" s="238"/>
      <c r="M1644" s="49"/>
      <c r="N1644" s="49"/>
    </row>
    <row r="1645">
      <c r="G1645" s="49"/>
      <c r="H1645" s="49"/>
      <c r="I1645" s="235"/>
      <c r="J1645" s="236"/>
      <c r="K1645" s="49"/>
      <c r="L1645" s="238"/>
      <c r="M1645" s="49"/>
      <c r="N1645" s="49"/>
    </row>
    <row r="1646">
      <c r="G1646" s="49"/>
      <c r="H1646" s="49"/>
      <c r="I1646" s="235"/>
      <c r="J1646" s="236"/>
      <c r="K1646" s="49"/>
      <c r="L1646" s="238"/>
      <c r="M1646" s="49"/>
      <c r="N1646" s="49"/>
    </row>
    <row r="1647">
      <c r="G1647" s="49"/>
      <c r="H1647" s="49"/>
      <c r="I1647" s="235"/>
      <c r="J1647" s="236"/>
      <c r="K1647" s="49"/>
      <c r="L1647" s="238"/>
      <c r="M1647" s="49"/>
      <c r="N1647" s="49"/>
    </row>
    <row r="1648">
      <c r="G1648" s="49"/>
      <c r="H1648" s="49"/>
      <c r="I1648" s="235"/>
      <c r="J1648" s="236"/>
      <c r="K1648" s="49"/>
      <c r="L1648" s="238"/>
      <c r="M1648" s="49"/>
      <c r="N1648" s="49"/>
    </row>
    <row r="1649">
      <c r="G1649" s="49"/>
      <c r="H1649" s="49"/>
      <c r="I1649" s="235"/>
      <c r="J1649" s="236"/>
      <c r="K1649" s="49"/>
      <c r="L1649" s="238"/>
      <c r="M1649" s="49"/>
      <c r="N1649" s="49"/>
    </row>
    <row r="1650">
      <c r="G1650" s="49"/>
      <c r="H1650" s="49"/>
      <c r="I1650" s="235"/>
      <c r="J1650" s="236"/>
      <c r="K1650" s="49"/>
      <c r="L1650" s="238"/>
      <c r="M1650" s="49"/>
      <c r="N1650" s="49"/>
    </row>
    <row r="1651">
      <c r="G1651" s="49"/>
      <c r="H1651" s="49"/>
      <c r="I1651" s="235"/>
      <c r="J1651" s="236"/>
      <c r="K1651" s="49"/>
      <c r="L1651" s="238"/>
      <c r="M1651" s="49"/>
      <c r="N1651" s="49"/>
    </row>
    <row r="1652">
      <c r="G1652" s="49"/>
      <c r="H1652" s="49"/>
      <c r="I1652" s="235"/>
      <c r="J1652" s="236"/>
      <c r="K1652" s="49"/>
      <c r="L1652" s="238"/>
      <c r="M1652" s="49"/>
      <c r="N1652" s="49"/>
    </row>
    <row r="1653">
      <c r="G1653" s="49"/>
      <c r="H1653" s="49"/>
      <c r="I1653" s="235"/>
      <c r="J1653" s="236"/>
      <c r="K1653" s="49"/>
      <c r="L1653" s="238"/>
      <c r="M1653" s="49"/>
      <c r="N1653" s="49"/>
    </row>
    <row r="1654">
      <c r="G1654" s="49"/>
      <c r="H1654" s="49"/>
      <c r="I1654" s="235"/>
      <c r="J1654" s="236"/>
      <c r="K1654" s="49"/>
      <c r="L1654" s="238"/>
      <c r="M1654" s="49"/>
      <c r="N1654" s="49"/>
    </row>
    <row r="1655">
      <c r="G1655" s="49"/>
      <c r="H1655" s="49"/>
      <c r="I1655" s="235"/>
      <c r="J1655" s="236"/>
      <c r="K1655" s="49"/>
      <c r="L1655" s="238"/>
      <c r="M1655" s="49"/>
      <c r="N1655" s="49"/>
    </row>
    <row r="1656">
      <c r="G1656" s="49"/>
      <c r="H1656" s="49"/>
      <c r="I1656" s="235"/>
      <c r="J1656" s="236"/>
      <c r="K1656" s="49"/>
      <c r="L1656" s="238"/>
      <c r="M1656" s="49"/>
      <c r="N1656" s="49"/>
    </row>
    <row r="1657">
      <c r="G1657" s="49"/>
      <c r="H1657" s="49"/>
      <c r="I1657" s="235"/>
      <c r="J1657" s="236"/>
      <c r="K1657" s="49"/>
      <c r="L1657" s="238"/>
      <c r="M1657" s="49"/>
      <c r="N1657" s="49"/>
    </row>
    <row r="1658">
      <c r="G1658" s="49"/>
      <c r="H1658" s="49"/>
      <c r="I1658" s="235"/>
      <c r="J1658" s="236"/>
      <c r="K1658" s="49"/>
      <c r="L1658" s="238"/>
      <c r="M1658" s="49"/>
      <c r="N1658" s="49"/>
    </row>
    <row r="1659">
      <c r="G1659" s="49"/>
      <c r="H1659" s="49"/>
      <c r="I1659" s="235"/>
      <c r="J1659" s="236"/>
      <c r="K1659" s="49"/>
      <c r="L1659" s="238"/>
      <c r="M1659" s="49"/>
      <c r="N1659" s="49"/>
    </row>
    <row r="1660">
      <c r="G1660" s="49"/>
      <c r="H1660" s="49"/>
      <c r="I1660" s="235"/>
      <c r="J1660" s="236"/>
      <c r="K1660" s="49"/>
      <c r="L1660" s="238"/>
      <c r="M1660" s="49"/>
      <c r="N1660" s="49"/>
    </row>
    <row r="1661">
      <c r="G1661" s="49"/>
      <c r="H1661" s="49"/>
      <c r="I1661" s="235"/>
      <c r="J1661" s="236"/>
      <c r="K1661" s="49"/>
      <c r="L1661" s="238"/>
      <c r="M1661" s="49"/>
      <c r="N1661" s="49"/>
    </row>
    <row r="1662">
      <c r="G1662" s="49"/>
      <c r="H1662" s="49"/>
      <c r="I1662" s="235"/>
      <c r="J1662" s="236"/>
      <c r="K1662" s="49"/>
      <c r="L1662" s="238"/>
      <c r="M1662" s="49"/>
      <c r="N1662" s="49"/>
    </row>
    <row r="1663">
      <c r="G1663" s="49"/>
      <c r="H1663" s="49"/>
      <c r="I1663" s="235"/>
      <c r="J1663" s="236"/>
      <c r="K1663" s="49"/>
      <c r="L1663" s="238"/>
      <c r="M1663" s="49"/>
      <c r="N1663" s="49"/>
    </row>
    <row r="1664">
      <c r="G1664" s="49"/>
      <c r="H1664" s="49"/>
      <c r="I1664" s="235"/>
      <c r="J1664" s="236"/>
      <c r="K1664" s="49"/>
      <c r="L1664" s="238"/>
      <c r="M1664" s="49"/>
      <c r="N1664" s="49"/>
    </row>
    <row r="1665">
      <c r="G1665" s="49"/>
      <c r="H1665" s="49"/>
      <c r="I1665" s="235"/>
      <c r="J1665" s="236"/>
      <c r="K1665" s="49"/>
      <c r="L1665" s="238"/>
      <c r="M1665" s="49"/>
      <c r="N1665" s="49"/>
    </row>
    <row r="1666">
      <c r="G1666" s="49"/>
      <c r="H1666" s="49"/>
      <c r="I1666" s="235"/>
      <c r="J1666" s="236"/>
      <c r="K1666" s="49"/>
      <c r="L1666" s="238"/>
      <c r="M1666" s="49"/>
      <c r="N1666" s="49"/>
    </row>
    <row r="1667">
      <c r="G1667" s="49"/>
      <c r="H1667" s="49"/>
      <c r="I1667" s="235"/>
      <c r="J1667" s="236"/>
      <c r="K1667" s="49"/>
      <c r="L1667" s="238"/>
      <c r="M1667" s="49"/>
      <c r="N1667" s="49"/>
    </row>
    <row r="1668">
      <c r="G1668" s="49"/>
      <c r="H1668" s="49"/>
      <c r="I1668" s="235"/>
      <c r="J1668" s="236"/>
      <c r="K1668" s="49"/>
      <c r="L1668" s="238"/>
      <c r="M1668" s="49"/>
      <c r="N1668" s="49"/>
    </row>
    <row r="1669">
      <c r="G1669" s="49"/>
      <c r="H1669" s="49"/>
      <c r="I1669" s="235"/>
      <c r="J1669" s="236"/>
      <c r="K1669" s="49"/>
      <c r="L1669" s="238"/>
      <c r="M1669" s="49"/>
      <c r="N1669" s="49"/>
    </row>
    <row r="1670">
      <c r="G1670" s="49"/>
      <c r="H1670" s="49"/>
      <c r="I1670" s="235"/>
      <c r="J1670" s="236"/>
      <c r="K1670" s="49"/>
      <c r="L1670" s="238"/>
      <c r="M1670" s="49"/>
      <c r="N1670" s="49"/>
    </row>
    <row r="1671">
      <c r="G1671" s="49"/>
      <c r="H1671" s="49"/>
      <c r="I1671" s="235"/>
      <c r="J1671" s="236"/>
      <c r="K1671" s="49"/>
      <c r="L1671" s="238"/>
      <c r="M1671" s="49"/>
      <c r="N1671" s="49"/>
    </row>
    <row r="1672">
      <c r="G1672" s="49"/>
      <c r="H1672" s="49"/>
      <c r="I1672" s="235"/>
      <c r="J1672" s="236"/>
      <c r="K1672" s="49"/>
      <c r="L1672" s="238"/>
      <c r="M1672" s="49"/>
      <c r="N1672" s="49"/>
    </row>
    <row r="1673">
      <c r="G1673" s="49"/>
      <c r="H1673" s="49"/>
      <c r="I1673" s="235"/>
      <c r="J1673" s="236"/>
      <c r="K1673" s="49"/>
      <c r="L1673" s="238"/>
      <c r="M1673" s="49"/>
      <c r="N1673" s="49"/>
    </row>
    <row r="1674">
      <c r="G1674" s="49"/>
      <c r="H1674" s="49"/>
      <c r="I1674" s="235"/>
      <c r="J1674" s="236"/>
      <c r="K1674" s="49"/>
      <c r="L1674" s="238"/>
      <c r="M1674" s="49"/>
      <c r="N1674" s="49"/>
    </row>
    <row r="1675">
      <c r="G1675" s="49"/>
      <c r="H1675" s="49"/>
      <c r="I1675" s="235"/>
      <c r="J1675" s="236"/>
      <c r="K1675" s="49"/>
      <c r="L1675" s="238"/>
      <c r="M1675" s="49"/>
      <c r="N1675" s="49"/>
    </row>
    <row r="1676">
      <c r="G1676" s="49"/>
      <c r="H1676" s="49"/>
      <c r="I1676" s="235"/>
      <c r="J1676" s="236"/>
      <c r="K1676" s="49"/>
      <c r="L1676" s="238"/>
      <c r="M1676" s="49"/>
      <c r="N1676" s="49"/>
    </row>
    <row r="1677">
      <c r="G1677" s="49"/>
      <c r="H1677" s="49"/>
      <c r="I1677" s="235"/>
      <c r="J1677" s="236"/>
      <c r="K1677" s="49"/>
      <c r="L1677" s="238"/>
      <c r="M1677" s="49"/>
      <c r="N1677" s="49"/>
    </row>
    <row r="1678">
      <c r="G1678" s="49"/>
      <c r="H1678" s="49"/>
      <c r="I1678" s="235"/>
      <c r="J1678" s="236"/>
      <c r="K1678" s="49"/>
      <c r="L1678" s="238"/>
      <c r="M1678" s="49"/>
      <c r="N1678" s="49"/>
    </row>
    <row r="1679">
      <c r="G1679" s="49"/>
      <c r="H1679" s="49"/>
      <c r="I1679" s="235"/>
      <c r="J1679" s="236"/>
      <c r="K1679" s="49"/>
      <c r="L1679" s="238"/>
      <c r="M1679" s="49"/>
      <c r="N1679" s="49"/>
    </row>
    <row r="1680">
      <c r="G1680" s="49"/>
      <c r="H1680" s="49"/>
      <c r="I1680" s="235"/>
      <c r="J1680" s="236"/>
      <c r="K1680" s="49"/>
      <c r="L1680" s="238"/>
      <c r="M1680" s="49"/>
      <c r="N1680" s="49"/>
    </row>
    <row r="1681">
      <c r="G1681" s="49"/>
      <c r="H1681" s="49"/>
      <c r="I1681" s="235"/>
      <c r="J1681" s="236"/>
      <c r="K1681" s="49"/>
      <c r="L1681" s="238"/>
      <c r="M1681" s="49"/>
      <c r="N1681" s="49"/>
    </row>
    <row r="1682">
      <c r="G1682" s="49"/>
      <c r="H1682" s="49"/>
      <c r="I1682" s="235"/>
      <c r="J1682" s="236"/>
      <c r="K1682" s="49"/>
      <c r="L1682" s="238"/>
      <c r="M1682" s="49"/>
      <c r="N1682" s="49"/>
    </row>
    <row r="1683">
      <c r="G1683" s="49"/>
      <c r="H1683" s="49"/>
      <c r="I1683" s="235"/>
      <c r="J1683" s="236"/>
      <c r="K1683" s="49"/>
      <c r="L1683" s="238"/>
      <c r="M1683" s="49"/>
      <c r="N1683" s="49"/>
    </row>
    <row r="1684">
      <c r="G1684" s="49"/>
      <c r="H1684" s="49"/>
      <c r="I1684" s="235"/>
      <c r="J1684" s="236"/>
      <c r="K1684" s="49"/>
      <c r="L1684" s="238"/>
      <c r="M1684" s="49"/>
      <c r="N1684" s="49"/>
    </row>
    <row r="1685">
      <c r="G1685" s="49"/>
      <c r="H1685" s="49"/>
      <c r="I1685" s="235"/>
      <c r="J1685" s="236"/>
      <c r="K1685" s="49"/>
      <c r="L1685" s="238"/>
      <c r="M1685" s="49"/>
      <c r="N1685" s="49"/>
    </row>
    <row r="1686">
      <c r="G1686" s="49"/>
      <c r="H1686" s="49"/>
      <c r="I1686" s="235"/>
      <c r="J1686" s="236"/>
      <c r="K1686" s="49"/>
      <c r="L1686" s="238"/>
      <c r="M1686" s="49"/>
      <c r="N1686" s="49"/>
    </row>
    <row r="1687">
      <c r="G1687" s="49"/>
      <c r="H1687" s="49"/>
      <c r="I1687" s="235"/>
      <c r="J1687" s="236"/>
      <c r="K1687" s="49"/>
      <c r="L1687" s="238"/>
      <c r="M1687" s="49"/>
      <c r="N1687" s="49"/>
    </row>
    <row r="1688">
      <c r="G1688" s="49"/>
      <c r="H1688" s="49"/>
      <c r="I1688" s="235"/>
      <c r="J1688" s="236"/>
      <c r="K1688" s="49"/>
      <c r="L1688" s="238"/>
      <c r="M1688" s="49"/>
      <c r="N1688" s="49"/>
    </row>
    <row r="1689">
      <c r="G1689" s="49"/>
      <c r="H1689" s="49"/>
      <c r="I1689" s="235"/>
      <c r="J1689" s="236"/>
      <c r="K1689" s="49"/>
      <c r="L1689" s="238"/>
      <c r="M1689" s="49"/>
      <c r="N1689" s="49"/>
    </row>
    <row r="1690">
      <c r="G1690" s="49"/>
      <c r="H1690" s="49"/>
      <c r="I1690" s="235"/>
      <c r="J1690" s="236"/>
      <c r="K1690" s="49"/>
      <c r="L1690" s="238"/>
      <c r="M1690" s="49"/>
      <c r="N1690" s="49"/>
    </row>
    <row r="1691">
      <c r="G1691" s="49"/>
      <c r="H1691" s="49"/>
      <c r="I1691" s="235"/>
      <c r="J1691" s="236"/>
      <c r="K1691" s="49"/>
      <c r="L1691" s="238"/>
      <c r="M1691" s="49"/>
      <c r="N1691" s="49"/>
    </row>
    <row r="1692">
      <c r="G1692" s="49"/>
      <c r="H1692" s="49"/>
      <c r="I1692" s="235"/>
      <c r="J1692" s="236"/>
      <c r="K1692" s="49"/>
      <c r="L1692" s="238"/>
      <c r="M1692" s="49"/>
      <c r="N1692" s="49"/>
    </row>
    <row r="1693">
      <c r="G1693" s="49"/>
      <c r="H1693" s="49"/>
      <c r="I1693" s="235"/>
      <c r="J1693" s="236"/>
      <c r="K1693" s="49"/>
      <c r="L1693" s="238"/>
      <c r="M1693" s="49"/>
      <c r="N1693" s="49"/>
    </row>
    <row r="1694">
      <c r="G1694" s="49"/>
      <c r="H1694" s="49"/>
      <c r="I1694" s="235"/>
      <c r="J1694" s="236"/>
      <c r="K1694" s="49"/>
      <c r="L1694" s="238"/>
      <c r="M1694" s="49"/>
      <c r="N1694" s="49"/>
    </row>
    <row r="1695">
      <c r="G1695" s="49"/>
      <c r="H1695" s="49"/>
      <c r="I1695" s="235"/>
      <c r="J1695" s="236"/>
      <c r="K1695" s="49"/>
      <c r="L1695" s="238"/>
      <c r="M1695" s="49"/>
      <c r="N1695" s="49"/>
    </row>
    <row r="1696">
      <c r="G1696" s="49"/>
      <c r="H1696" s="49"/>
      <c r="I1696" s="235"/>
      <c r="J1696" s="236"/>
      <c r="K1696" s="49"/>
      <c r="L1696" s="238"/>
      <c r="M1696" s="49"/>
      <c r="N1696" s="49"/>
    </row>
    <row r="1697">
      <c r="G1697" s="49"/>
      <c r="H1697" s="49"/>
      <c r="I1697" s="235"/>
      <c r="J1697" s="236"/>
      <c r="K1697" s="49"/>
      <c r="L1697" s="238"/>
      <c r="M1697" s="49"/>
      <c r="N1697" s="49"/>
    </row>
    <row r="1698">
      <c r="G1698" s="49"/>
      <c r="H1698" s="49"/>
      <c r="I1698" s="235"/>
      <c r="J1698" s="236"/>
      <c r="K1698" s="49"/>
      <c r="L1698" s="238"/>
      <c r="M1698" s="49"/>
      <c r="N1698" s="49"/>
    </row>
    <row r="1699">
      <c r="G1699" s="49"/>
      <c r="H1699" s="49"/>
      <c r="I1699" s="235"/>
      <c r="J1699" s="236"/>
      <c r="K1699" s="49"/>
      <c r="L1699" s="238"/>
      <c r="M1699" s="49"/>
      <c r="N1699" s="49"/>
    </row>
    <row r="1700">
      <c r="G1700" s="49"/>
      <c r="H1700" s="49"/>
      <c r="I1700" s="235"/>
      <c r="J1700" s="236"/>
      <c r="K1700" s="49"/>
      <c r="L1700" s="238"/>
      <c r="M1700" s="49"/>
      <c r="N1700" s="49"/>
    </row>
    <row r="1701">
      <c r="G1701" s="49"/>
      <c r="H1701" s="49"/>
      <c r="I1701" s="235"/>
      <c r="J1701" s="236"/>
      <c r="K1701" s="49"/>
      <c r="L1701" s="238"/>
      <c r="M1701" s="49"/>
      <c r="N1701" s="49"/>
    </row>
    <row r="1702">
      <c r="G1702" s="49"/>
      <c r="H1702" s="49"/>
      <c r="I1702" s="235"/>
      <c r="J1702" s="236"/>
      <c r="K1702" s="49"/>
      <c r="L1702" s="238"/>
      <c r="M1702" s="49"/>
      <c r="N1702" s="49"/>
    </row>
    <row r="1703">
      <c r="G1703" s="49"/>
      <c r="H1703" s="49"/>
      <c r="I1703" s="235"/>
      <c r="J1703" s="236"/>
      <c r="K1703" s="49"/>
      <c r="L1703" s="238"/>
      <c r="M1703" s="49"/>
      <c r="N1703" s="49"/>
    </row>
    <row r="1704">
      <c r="G1704" s="49"/>
      <c r="H1704" s="49"/>
      <c r="I1704" s="235"/>
      <c r="J1704" s="236"/>
      <c r="K1704" s="49"/>
      <c r="L1704" s="238"/>
      <c r="M1704" s="49"/>
      <c r="N1704" s="49"/>
    </row>
    <row r="1705">
      <c r="G1705" s="49"/>
      <c r="H1705" s="49"/>
      <c r="I1705" s="235"/>
      <c r="J1705" s="236"/>
      <c r="K1705" s="49"/>
      <c r="L1705" s="238"/>
      <c r="M1705" s="49"/>
      <c r="N1705" s="49"/>
    </row>
    <row r="1706">
      <c r="G1706" s="49"/>
      <c r="H1706" s="49"/>
      <c r="I1706" s="235"/>
      <c r="J1706" s="236"/>
      <c r="K1706" s="49"/>
      <c r="L1706" s="238"/>
      <c r="M1706" s="49"/>
      <c r="N1706" s="49"/>
    </row>
    <row r="1707">
      <c r="G1707" s="49"/>
      <c r="H1707" s="49"/>
      <c r="I1707" s="235"/>
      <c r="J1707" s="236"/>
      <c r="K1707" s="49"/>
      <c r="L1707" s="238"/>
      <c r="M1707" s="49"/>
      <c r="N1707" s="49"/>
    </row>
    <row r="1708">
      <c r="G1708" s="49"/>
      <c r="H1708" s="49"/>
      <c r="I1708" s="235"/>
      <c r="J1708" s="236"/>
      <c r="K1708" s="49"/>
      <c r="L1708" s="238"/>
      <c r="M1708" s="49"/>
      <c r="N1708" s="49"/>
    </row>
    <row r="1709">
      <c r="G1709" s="49"/>
      <c r="H1709" s="49"/>
      <c r="I1709" s="235"/>
      <c r="J1709" s="236"/>
      <c r="K1709" s="49"/>
      <c r="L1709" s="238"/>
      <c r="M1709" s="49"/>
      <c r="N1709" s="49"/>
    </row>
    <row r="1710">
      <c r="G1710" s="49"/>
      <c r="H1710" s="49"/>
      <c r="I1710" s="235"/>
      <c r="J1710" s="236"/>
      <c r="K1710" s="49"/>
      <c r="L1710" s="238"/>
      <c r="M1710" s="49"/>
      <c r="N1710" s="49"/>
    </row>
    <row r="1711">
      <c r="G1711" s="49"/>
      <c r="H1711" s="49"/>
      <c r="I1711" s="235"/>
      <c r="J1711" s="236"/>
      <c r="K1711" s="49"/>
      <c r="L1711" s="238"/>
      <c r="M1711" s="49"/>
      <c r="N1711" s="49"/>
    </row>
    <row r="1712">
      <c r="G1712" s="49"/>
      <c r="H1712" s="49"/>
      <c r="I1712" s="235"/>
      <c r="J1712" s="236"/>
      <c r="K1712" s="49"/>
      <c r="L1712" s="238"/>
      <c r="M1712" s="49"/>
      <c r="N1712" s="49"/>
    </row>
    <row r="1713">
      <c r="G1713" s="49"/>
      <c r="H1713" s="49"/>
      <c r="I1713" s="235"/>
      <c r="J1713" s="236"/>
      <c r="K1713" s="49"/>
      <c r="L1713" s="238"/>
      <c r="M1713" s="49"/>
      <c r="N1713" s="49"/>
    </row>
    <row r="1714">
      <c r="G1714" s="49"/>
      <c r="H1714" s="49"/>
      <c r="I1714" s="235"/>
      <c r="J1714" s="236"/>
      <c r="K1714" s="49"/>
      <c r="L1714" s="238"/>
      <c r="M1714" s="49"/>
      <c r="N1714" s="49"/>
    </row>
    <row r="1715">
      <c r="G1715" s="49"/>
      <c r="H1715" s="49"/>
      <c r="I1715" s="235"/>
      <c r="J1715" s="236"/>
      <c r="K1715" s="49"/>
      <c r="L1715" s="238"/>
      <c r="M1715" s="49"/>
      <c r="N1715" s="49"/>
    </row>
    <row r="1716">
      <c r="G1716" s="49"/>
      <c r="H1716" s="49"/>
      <c r="I1716" s="235"/>
      <c r="J1716" s="236"/>
      <c r="K1716" s="49"/>
      <c r="L1716" s="238"/>
      <c r="M1716" s="49"/>
      <c r="N1716" s="49"/>
    </row>
    <row r="1717">
      <c r="G1717" s="49"/>
      <c r="H1717" s="49"/>
      <c r="I1717" s="235"/>
      <c r="J1717" s="236"/>
      <c r="K1717" s="49"/>
      <c r="L1717" s="238"/>
      <c r="M1717" s="49"/>
      <c r="N1717" s="49"/>
    </row>
    <row r="1718">
      <c r="G1718" s="49"/>
      <c r="H1718" s="49"/>
      <c r="I1718" s="235"/>
      <c r="J1718" s="236"/>
      <c r="K1718" s="49"/>
      <c r="L1718" s="238"/>
      <c r="M1718" s="49"/>
      <c r="N1718" s="49"/>
    </row>
    <row r="1719">
      <c r="G1719" s="49"/>
      <c r="H1719" s="49"/>
      <c r="I1719" s="235"/>
      <c r="J1719" s="236"/>
      <c r="K1719" s="49"/>
      <c r="L1719" s="238"/>
      <c r="M1719" s="49"/>
      <c r="N1719" s="49"/>
    </row>
    <row r="1720">
      <c r="G1720" s="49"/>
      <c r="H1720" s="49"/>
      <c r="I1720" s="235"/>
      <c r="J1720" s="236"/>
      <c r="K1720" s="49"/>
      <c r="L1720" s="238"/>
      <c r="M1720" s="49"/>
      <c r="N1720" s="49"/>
    </row>
    <row r="1721">
      <c r="G1721" s="49"/>
      <c r="H1721" s="49"/>
      <c r="I1721" s="235"/>
      <c r="J1721" s="236"/>
      <c r="K1721" s="49"/>
      <c r="L1721" s="238"/>
      <c r="M1721" s="49"/>
      <c r="N1721" s="49"/>
    </row>
    <row r="1722">
      <c r="G1722" s="49"/>
      <c r="H1722" s="49"/>
      <c r="I1722" s="235"/>
      <c r="J1722" s="236"/>
      <c r="K1722" s="49"/>
      <c r="L1722" s="238"/>
      <c r="M1722" s="49"/>
      <c r="N1722" s="49"/>
    </row>
    <row r="1723">
      <c r="G1723" s="49"/>
      <c r="H1723" s="49"/>
      <c r="I1723" s="235"/>
      <c r="J1723" s="236"/>
      <c r="K1723" s="49"/>
      <c r="L1723" s="238"/>
      <c r="M1723" s="49"/>
      <c r="N1723" s="49"/>
    </row>
    <row r="1724">
      <c r="G1724" s="49"/>
      <c r="H1724" s="49"/>
      <c r="I1724" s="235"/>
      <c r="J1724" s="236"/>
      <c r="K1724" s="49"/>
      <c r="L1724" s="238"/>
      <c r="M1724" s="49"/>
      <c r="N1724" s="49"/>
    </row>
    <row r="1725">
      <c r="G1725" s="49"/>
      <c r="H1725" s="49"/>
      <c r="I1725" s="235"/>
      <c r="J1725" s="236"/>
      <c r="K1725" s="49"/>
      <c r="L1725" s="238"/>
      <c r="M1725" s="49"/>
      <c r="N1725" s="49"/>
    </row>
    <row r="1726">
      <c r="G1726" s="49"/>
      <c r="H1726" s="49"/>
      <c r="I1726" s="235"/>
      <c r="J1726" s="236"/>
      <c r="K1726" s="49"/>
      <c r="L1726" s="238"/>
      <c r="M1726" s="49"/>
      <c r="N1726" s="49"/>
    </row>
    <row r="1727">
      <c r="G1727" s="49"/>
      <c r="H1727" s="49"/>
      <c r="I1727" s="235"/>
      <c r="J1727" s="236"/>
      <c r="K1727" s="49"/>
      <c r="L1727" s="238"/>
      <c r="M1727" s="49"/>
      <c r="N1727" s="49"/>
    </row>
    <row r="1728">
      <c r="G1728" s="49"/>
      <c r="H1728" s="49"/>
      <c r="I1728" s="235"/>
      <c r="J1728" s="236"/>
      <c r="K1728" s="49"/>
      <c r="L1728" s="238"/>
      <c r="M1728" s="49"/>
      <c r="N1728" s="49"/>
    </row>
    <row r="1729">
      <c r="G1729" s="49"/>
      <c r="H1729" s="49"/>
      <c r="I1729" s="235"/>
      <c r="J1729" s="236"/>
      <c r="K1729" s="49"/>
      <c r="L1729" s="238"/>
      <c r="M1729" s="49"/>
      <c r="N1729" s="49"/>
    </row>
    <row r="1730">
      <c r="G1730" s="49"/>
      <c r="H1730" s="49"/>
      <c r="I1730" s="235"/>
      <c r="J1730" s="236"/>
      <c r="K1730" s="49"/>
      <c r="L1730" s="238"/>
      <c r="M1730" s="49"/>
      <c r="N1730" s="49"/>
    </row>
    <row r="1731">
      <c r="G1731" s="49"/>
      <c r="H1731" s="49"/>
      <c r="I1731" s="235"/>
      <c r="J1731" s="236"/>
      <c r="K1731" s="49"/>
      <c r="L1731" s="238"/>
      <c r="M1731" s="49"/>
      <c r="N1731" s="49"/>
    </row>
    <row r="1732">
      <c r="G1732" s="49"/>
      <c r="H1732" s="49"/>
      <c r="I1732" s="235"/>
      <c r="J1732" s="236"/>
      <c r="K1732" s="49"/>
      <c r="L1732" s="238"/>
      <c r="M1732" s="49"/>
      <c r="N1732" s="49"/>
    </row>
    <row r="1733">
      <c r="G1733" s="49"/>
      <c r="H1733" s="49"/>
      <c r="I1733" s="235"/>
      <c r="J1733" s="236"/>
      <c r="K1733" s="49"/>
      <c r="L1733" s="238"/>
      <c r="M1733" s="49"/>
      <c r="N1733" s="49"/>
    </row>
    <row r="1734">
      <c r="G1734" s="49"/>
      <c r="H1734" s="49"/>
      <c r="I1734" s="235"/>
      <c r="J1734" s="236"/>
      <c r="K1734" s="49"/>
      <c r="L1734" s="238"/>
      <c r="M1734" s="49"/>
      <c r="N1734" s="49"/>
    </row>
    <row r="1735">
      <c r="G1735" s="49"/>
      <c r="H1735" s="49"/>
      <c r="I1735" s="235"/>
      <c r="J1735" s="236"/>
      <c r="K1735" s="49"/>
      <c r="L1735" s="238"/>
      <c r="M1735" s="49"/>
      <c r="N1735" s="49"/>
    </row>
    <row r="1736">
      <c r="G1736" s="49"/>
      <c r="H1736" s="49"/>
      <c r="I1736" s="235"/>
      <c r="J1736" s="236"/>
      <c r="K1736" s="49"/>
      <c r="L1736" s="238"/>
      <c r="M1736" s="49"/>
      <c r="N1736" s="49"/>
    </row>
    <row r="1737">
      <c r="G1737" s="49"/>
      <c r="H1737" s="49"/>
      <c r="I1737" s="235"/>
      <c r="J1737" s="236"/>
      <c r="K1737" s="49"/>
      <c r="L1737" s="238"/>
      <c r="M1737" s="49"/>
      <c r="N1737" s="49"/>
    </row>
    <row r="1738">
      <c r="G1738" s="49"/>
      <c r="H1738" s="49"/>
      <c r="I1738" s="235"/>
      <c r="J1738" s="236"/>
      <c r="K1738" s="49"/>
      <c r="L1738" s="238"/>
      <c r="M1738" s="49"/>
      <c r="N1738" s="49"/>
    </row>
    <row r="1739">
      <c r="G1739" s="49"/>
      <c r="H1739" s="49"/>
      <c r="I1739" s="235"/>
      <c r="J1739" s="236"/>
      <c r="K1739" s="49"/>
      <c r="L1739" s="238"/>
      <c r="M1739" s="49"/>
      <c r="N1739" s="49"/>
    </row>
    <row r="1740">
      <c r="G1740" s="49"/>
      <c r="H1740" s="49"/>
      <c r="I1740" s="235"/>
      <c r="J1740" s="236"/>
      <c r="K1740" s="49"/>
      <c r="L1740" s="238"/>
      <c r="M1740" s="49"/>
      <c r="N1740" s="49"/>
    </row>
    <row r="1741">
      <c r="G1741" s="49"/>
      <c r="H1741" s="49"/>
      <c r="I1741" s="235"/>
      <c r="J1741" s="236"/>
      <c r="K1741" s="49"/>
      <c r="L1741" s="238"/>
      <c r="M1741" s="49"/>
      <c r="N1741" s="49"/>
    </row>
    <row r="1742">
      <c r="G1742" s="49"/>
      <c r="H1742" s="49"/>
      <c r="I1742" s="235"/>
      <c r="J1742" s="236"/>
      <c r="K1742" s="49"/>
      <c r="L1742" s="238"/>
      <c r="M1742" s="49"/>
      <c r="N1742" s="49"/>
    </row>
    <row r="1743">
      <c r="G1743" s="49"/>
      <c r="H1743" s="49"/>
      <c r="I1743" s="235"/>
      <c r="J1743" s="236"/>
      <c r="K1743" s="49"/>
      <c r="L1743" s="238"/>
      <c r="M1743" s="49"/>
      <c r="N1743" s="49"/>
    </row>
    <row r="1744">
      <c r="G1744" s="49"/>
      <c r="H1744" s="49"/>
      <c r="I1744" s="235"/>
      <c r="J1744" s="236"/>
      <c r="K1744" s="49"/>
      <c r="L1744" s="238"/>
      <c r="M1744" s="49"/>
      <c r="N1744" s="49"/>
    </row>
    <row r="1745">
      <c r="G1745" s="49"/>
      <c r="H1745" s="49"/>
      <c r="I1745" s="235"/>
      <c r="J1745" s="236"/>
      <c r="K1745" s="49"/>
      <c r="L1745" s="238"/>
      <c r="M1745" s="49"/>
      <c r="N1745" s="49"/>
    </row>
    <row r="1746">
      <c r="G1746" s="49"/>
      <c r="H1746" s="49"/>
      <c r="I1746" s="235"/>
      <c r="J1746" s="236"/>
      <c r="K1746" s="49"/>
      <c r="L1746" s="238"/>
      <c r="M1746" s="49"/>
      <c r="N1746" s="49"/>
    </row>
    <row r="1747">
      <c r="G1747" s="49"/>
      <c r="H1747" s="49"/>
      <c r="I1747" s="235"/>
      <c r="J1747" s="236"/>
      <c r="K1747" s="49"/>
      <c r="L1747" s="238"/>
      <c r="M1747" s="49"/>
      <c r="N1747" s="49"/>
    </row>
    <row r="1748">
      <c r="G1748" s="49"/>
      <c r="H1748" s="49"/>
      <c r="I1748" s="235"/>
      <c r="J1748" s="236"/>
      <c r="K1748" s="49"/>
      <c r="L1748" s="238"/>
      <c r="M1748" s="49"/>
      <c r="N1748" s="49"/>
    </row>
    <row r="1749">
      <c r="G1749" s="49"/>
      <c r="H1749" s="49"/>
      <c r="I1749" s="235"/>
      <c r="J1749" s="236"/>
      <c r="K1749" s="49"/>
      <c r="L1749" s="238"/>
      <c r="M1749" s="49"/>
      <c r="N1749" s="49"/>
    </row>
    <row r="1750">
      <c r="G1750" s="49"/>
      <c r="H1750" s="49"/>
      <c r="I1750" s="235"/>
      <c r="J1750" s="236"/>
      <c r="K1750" s="49"/>
      <c r="L1750" s="238"/>
      <c r="M1750" s="49"/>
      <c r="N1750" s="49"/>
    </row>
    <row r="1751">
      <c r="G1751" s="49"/>
      <c r="H1751" s="49"/>
      <c r="I1751" s="235"/>
      <c r="J1751" s="236"/>
      <c r="K1751" s="49"/>
      <c r="L1751" s="238"/>
      <c r="M1751" s="49"/>
      <c r="N1751" s="49"/>
    </row>
    <row r="1752">
      <c r="G1752" s="49"/>
      <c r="H1752" s="49"/>
      <c r="I1752" s="235"/>
      <c r="J1752" s="236"/>
      <c r="K1752" s="49"/>
      <c r="L1752" s="238"/>
      <c r="M1752" s="49"/>
      <c r="N1752" s="49"/>
    </row>
    <row r="1753">
      <c r="G1753" s="49"/>
      <c r="H1753" s="49"/>
      <c r="I1753" s="235"/>
      <c r="J1753" s="236"/>
      <c r="K1753" s="49"/>
      <c r="L1753" s="238"/>
      <c r="M1753" s="49"/>
      <c r="N1753" s="49"/>
    </row>
    <row r="1754">
      <c r="G1754" s="49"/>
      <c r="H1754" s="49"/>
      <c r="I1754" s="235"/>
      <c r="J1754" s="236"/>
      <c r="K1754" s="49"/>
      <c r="L1754" s="238"/>
      <c r="M1754" s="49"/>
      <c r="N1754" s="49"/>
    </row>
    <row r="1755">
      <c r="G1755" s="49"/>
      <c r="H1755" s="49"/>
      <c r="I1755" s="235"/>
      <c r="J1755" s="236"/>
      <c r="K1755" s="49"/>
      <c r="L1755" s="238"/>
      <c r="M1755" s="49"/>
      <c r="N1755" s="49"/>
    </row>
    <row r="1756">
      <c r="G1756" s="49"/>
      <c r="H1756" s="49"/>
      <c r="I1756" s="235"/>
      <c r="J1756" s="236"/>
      <c r="K1756" s="49"/>
      <c r="L1756" s="238"/>
      <c r="M1756" s="49"/>
      <c r="N1756" s="49"/>
    </row>
    <row r="1757">
      <c r="G1757" s="49"/>
      <c r="H1757" s="49"/>
      <c r="I1757" s="235"/>
      <c r="J1757" s="236"/>
      <c r="K1757" s="49"/>
      <c r="L1757" s="238"/>
      <c r="M1757" s="49"/>
      <c r="N1757" s="49"/>
    </row>
    <row r="1758">
      <c r="G1758" s="49"/>
      <c r="H1758" s="49"/>
      <c r="I1758" s="235"/>
      <c r="J1758" s="236"/>
      <c r="K1758" s="49"/>
      <c r="L1758" s="238"/>
      <c r="M1758" s="49"/>
      <c r="N1758" s="49"/>
    </row>
    <row r="1759">
      <c r="G1759" s="49"/>
      <c r="H1759" s="49"/>
      <c r="I1759" s="235"/>
      <c r="J1759" s="236"/>
      <c r="K1759" s="49"/>
      <c r="L1759" s="238"/>
      <c r="M1759" s="49"/>
      <c r="N1759" s="49"/>
    </row>
    <row r="1760">
      <c r="G1760" s="49"/>
      <c r="H1760" s="49"/>
      <c r="I1760" s="235"/>
      <c r="J1760" s="236"/>
      <c r="K1760" s="49"/>
      <c r="L1760" s="238"/>
      <c r="M1760" s="49"/>
      <c r="N1760" s="49"/>
    </row>
    <row r="1761">
      <c r="G1761" s="49"/>
      <c r="H1761" s="49"/>
      <c r="I1761" s="235"/>
      <c r="J1761" s="236"/>
      <c r="K1761" s="49"/>
      <c r="L1761" s="238"/>
      <c r="M1761" s="49"/>
      <c r="N1761" s="49"/>
    </row>
    <row r="1762">
      <c r="G1762" s="49"/>
      <c r="H1762" s="49"/>
      <c r="I1762" s="235"/>
      <c r="J1762" s="236"/>
      <c r="K1762" s="49"/>
      <c r="L1762" s="238"/>
      <c r="M1762" s="49"/>
      <c r="N1762" s="49"/>
    </row>
    <row r="1763">
      <c r="G1763" s="49"/>
      <c r="H1763" s="49"/>
      <c r="I1763" s="235"/>
      <c r="J1763" s="236"/>
      <c r="K1763" s="49"/>
      <c r="L1763" s="238"/>
      <c r="M1763" s="49"/>
      <c r="N1763" s="49"/>
    </row>
    <row r="1764">
      <c r="G1764" s="49"/>
      <c r="H1764" s="49"/>
      <c r="I1764" s="235"/>
      <c r="J1764" s="236"/>
      <c r="K1764" s="49"/>
      <c r="L1764" s="238"/>
      <c r="M1764" s="49"/>
      <c r="N1764" s="49"/>
    </row>
    <row r="1765">
      <c r="G1765" s="49"/>
      <c r="H1765" s="49"/>
      <c r="I1765" s="235"/>
      <c r="J1765" s="236"/>
      <c r="K1765" s="49"/>
      <c r="L1765" s="238"/>
      <c r="M1765" s="49"/>
      <c r="N1765" s="49"/>
    </row>
    <row r="1766">
      <c r="G1766" s="49"/>
      <c r="H1766" s="49"/>
      <c r="I1766" s="235"/>
      <c r="J1766" s="236"/>
      <c r="K1766" s="49"/>
      <c r="L1766" s="238"/>
      <c r="M1766" s="49"/>
      <c r="N1766" s="49"/>
    </row>
    <row r="1767">
      <c r="G1767" s="49"/>
      <c r="H1767" s="49"/>
      <c r="I1767" s="235"/>
      <c r="J1767" s="236"/>
      <c r="K1767" s="49"/>
      <c r="L1767" s="238"/>
      <c r="M1767" s="49"/>
      <c r="N1767" s="49"/>
    </row>
    <row r="1768">
      <c r="G1768" s="49"/>
      <c r="H1768" s="49"/>
      <c r="I1768" s="235"/>
      <c r="J1768" s="236"/>
      <c r="K1768" s="49"/>
      <c r="L1768" s="238"/>
      <c r="M1768" s="49"/>
      <c r="N1768" s="49"/>
    </row>
    <row r="1769">
      <c r="G1769" s="49"/>
      <c r="H1769" s="49"/>
      <c r="I1769" s="235"/>
      <c r="J1769" s="236"/>
      <c r="K1769" s="49"/>
      <c r="L1769" s="238"/>
      <c r="M1769" s="49"/>
      <c r="N1769" s="49"/>
    </row>
    <row r="1770">
      <c r="G1770" s="49"/>
      <c r="H1770" s="49"/>
      <c r="I1770" s="235"/>
      <c r="J1770" s="236"/>
      <c r="K1770" s="49"/>
      <c r="L1770" s="238"/>
      <c r="M1770" s="49"/>
      <c r="N1770" s="49"/>
    </row>
    <row r="1771">
      <c r="G1771" s="49"/>
      <c r="H1771" s="49"/>
      <c r="I1771" s="235"/>
      <c r="J1771" s="236"/>
      <c r="K1771" s="49"/>
      <c r="L1771" s="238"/>
      <c r="M1771" s="49"/>
      <c r="N1771" s="49"/>
    </row>
    <row r="1772">
      <c r="G1772" s="49"/>
      <c r="H1772" s="49"/>
      <c r="I1772" s="235"/>
      <c r="J1772" s="236"/>
      <c r="K1772" s="49"/>
      <c r="L1772" s="238"/>
      <c r="M1772" s="49"/>
      <c r="N1772" s="49"/>
    </row>
    <row r="1773">
      <c r="G1773" s="49"/>
      <c r="H1773" s="49"/>
      <c r="I1773" s="235"/>
      <c r="J1773" s="236"/>
      <c r="K1773" s="49"/>
      <c r="L1773" s="238"/>
      <c r="M1773" s="49"/>
      <c r="N1773" s="49"/>
    </row>
    <row r="1774">
      <c r="G1774" s="49"/>
      <c r="H1774" s="49"/>
      <c r="I1774" s="235"/>
      <c r="J1774" s="236"/>
      <c r="K1774" s="49"/>
      <c r="L1774" s="238"/>
      <c r="M1774" s="49"/>
      <c r="N1774" s="49"/>
    </row>
    <row r="1775">
      <c r="G1775" s="49"/>
      <c r="H1775" s="49"/>
      <c r="I1775" s="235"/>
      <c r="J1775" s="236"/>
      <c r="K1775" s="49"/>
      <c r="L1775" s="238"/>
      <c r="M1775" s="49"/>
      <c r="N1775" s="49"/>
    </row>
    <row r="1776">
      <c r="G1776" s="49"/>
      <c r="H1776" s="49"/>
      <c r="I1776" s="235"/>
      <c r="J1776" s="236"/>
      <c r="K1776" s="49"/>
      <c r="L1776" s="238"/>
      <c r="M1776" s="49"/>
      <c r="N1776" s="49"/>
    </row>
    <row r="1777">
      <c r="G1777" s="49"/>
      <c r="H1777" s="49"/>
      <c r="I1777" s="235"/>
      <c r="J1777" s="236"/>
      <c r="K1777" s="49"/>
      <c r="L1777" s="238"/>
      <c r="M1777" s="49"/>
      <c r="N1777" s="49"/>
    </row>
    <row r="1778">
      <c r="G1778" s="49"/>
      <c r="H1778" s="49"/>
      <c r="I1778" s="235"/>
      <c r="J1778" s="236"/>
      <c r="K1778" s="49"/>
      <c r="L1778" s="238"/>
      <c r="M1778" s="49"/>
      <c r="N1778" s="49"/>
    </row>
    <row r="1779">
      <c r="G1779" s="49"/>
      <c r="H1779" s="49"/>
      <c r="I1779" s="235"/>
      <c r="J1779" s="236"/>
      <c r="K1779" s="49"/>
      <c r="L1779" s="238"/>
      <c r="M1779" s="49"/>
      <c r="N1779" s="49"/>
    </row>
    <row r="1780">
      <c r="G1780" s="49"/>
      <c r="H1780" s="49"/>
      <c r="I1780" s="235"/>
      <c r="J1780" s="236"/>
      <c r="K1780" s="49"/>
      <c r="L1780" s="238"/>
      <c r="M1780" s="49"/>
      <c r="N1780" s="49"/>
    </row>
    <row r="1781">
      <c r="G1781" s="49"/>
      <c r="H1781" s="49"/>
      <c r="I1781" s="235"/>
      <c r="J1781" s="236"/>
      <c r="K1781" s="49"/>
      <c r="L1781" s="238"/>
      <c r="M1781" s="49"/>
      <c r="N1781" s="49"/>
    </row>
    <row r="1782">
      <c r="G1782" s="49"/>
      <c r="H1782" s="49"/>
      <c r="I1782" s="235"/>
      <c r="J1782" s="236"/>
      <c r="K1782" s="49"/>
      <c r="L1782" s="238"/>
      <c r="M1782" s="49"/>
      <c r="N1782" s="49"/>
    </row>
    <row r="1783">
      <c r="G1783" s="49"/>
      <c r="H1783" s="49"/>
      <c r="I1783" s="235"/>
      <c r="J1783" s="236"/>
      <c r="K1783" s="49"/>
      <c r="L1783" s="238"/>
      <c r="M1783" s="49"/>
      <c r="N1783" s="49"/>
    </row>
    <row r="1784">
      <c r="G1784" s="49"/>
      <c r="H1784" s="49"/>
      <c r="I1784" s="235"/>
      <c r="J1784" s="236"/>
      <c r="K1784" s="49"/>
      <c r="L1784" s="238"/>
      <c r="M1784" s="49"/>
      <c r="N1784" s="49"/>
    </row>
    <row r="1785">
      <c r="G1785" s="49"/>
      <c r="H1785" s="49"/>
      <c r="I1785" s="235"/>
      <c r="J1785" s="236"/>
      <c r="K1785" s="49"/>
      <c r="L1785" s="238"/>
      <c r="M1785" s="49"/>
      <c r="N1785" s="49"/>
    </row>
    <row r="1786">
      <c r="G1786" s="49"/>
      <c r="H1786" s="49"/>
      <c r="I1786" s="235"/>
      <c r="J1786" s="236"/>
      <c r="K1786" s="49"/>
      <c r="L1786" s="238"/>
      <c r="M1786" s="49"/>
      <c r="N1786" s="49"/>
    </row>
    <row r="1787">
      <c r="G1787" s="49"/>
      <c r="H1787" s="49"/>
      <c r="I1787" s="235"/>
      <c r="J1787" s="236"/>
      <c r="K1787" s="49"/>
      <c r="L1787" s="238"/>
      <c r="M1787" s="49"/>
      <c r="N1787" s="49"/>
    </row>
    <row r="1788">
      <c r="G1788" s="49"/>
      <c r="H1788" s="49"/>
      <c r="I1788" s="235"/>
      <c r="J1788" s="236"/>
      <c r="K1788" s="49"/>
      <c r="L1788" s="238"/>
      <c r="M1788" s="49"/>
      <c r="N1788" s="49"/>
    </row>
    <row r="1789">
      <c r="G1789" s="49"/>
      <c r="H1789" s="49"/>
      <c r="I1789" s="235"/>
      <c r="J1789" s="236"/>
      <c r="K1789" s="49"/>
      <c r="L1789" s="238"/>
      <c r="M1789" s="49"/>
      <c r="N1789" s="49"/>
    </row>
    <row r="1790">
      <c r="G1790" s="49"/>
      <c r="H1790" s="49"/>
      <c r="I1790" s="235"/>
      <c r="J1790" s="236"/>
      <c r="K1790" s="49"/>
      <c r="L1790" s="238"/>
      <c r="M1790" s="49"/>
      <c r="N1790" s="49"/>
    </row>
    <row r="1791">
      <c r="G1791" s="49"/>
      <c r="H1791" s="49"/>
      <c r="I1791" s="235"/>
      <c r="J1791" s="236"/>
      <c r="K1791" s="49"/>
      <c r="L1791" s="238"/>
      <c r="M1791" s="49"/>
      <c r="N1791" s="49"/>
    </row>
    <row r="1792">
      <c r="G1792" s="49"/>
      <c r="H1792" s="49"/>
      <c r="I1792" s="235"/>
      <c r="J1792" s="236"/>
      <c r="K1792" s="49"/>
      <c r="L1792" s="238"/>
      <c r="M1792" s="49"/>
      <c r="N1792" s="49"/>
    </row>
    <row r="1793">
      <c r="G1793" s="49"/>
      <c r="H1793" s="49"/>
      <c r="I1793" s="235"/>
      <c r="J1793" s="236"/>
      <c r="K1793" s="49"/>
      <c r="L1793" s="238"/>
      <c r="M1793" s="49"/>
      <c r="N1793" s="49"/>
    </row>
    <row r="1794">
      <c r="G1794" s="49"/>
      <c r="H1794" s="49"/>
      <c r="I1794" s="235"/>
      <c r="J1794" s="236"/>
      <c r="K1794" s="49"/>
      <c r="L1794" s="238"/>
      <c r="M1794" s="49"/>
      <c r="N1794" s="49"/>
    </row>
    <row r="1795">
      <c r="G1795" s="49"/>
      <c r="H1795" s="49"/>
      <c r="I1795" s="235"/>
      <c r="J1795" s="236"/>
      <c r="K1795" s="49"/>
      <c r="L1795" s="238"/>
      <c r="M1795" s="49"/>
      <c r="N1795" s="49"/>
    </row>
    <row r="1796">
      <c r="G1796" s="49"/>
      <c r="H1796" s="49"/>
      <c r="I1796" s="235"/>
      <c r="J1796" s="236"/>
      <c r="K1796" s="49"/>
      <c r="L1796" s="238"/>
      <c r="M1796" s="49"/>
      <c r="N1796" s="49"/>
    </row>
    <row r="1797">
      <c r="G1797" s="49"/>
      <c r="H1797" s="49"/>
      <c r="I1797" s="235"/>
      <c r="J1797" s="236"/>
      <c r="K1797" s="49"/>
      <c r="L1797" s="238"/>
      <c r="M1797" s="49"/>
      <c r="N1797" s="49"/>
    </row>
    <row r="1798">
      <c r="G1798" s="49"/>
      <c r="H1798" s="49"/>
      <c r="I1798" s="235"/>
      <c r="J1798" s="236"/>
      <c r="K1798" s="49"/>
      <c r="L1798" s="238"/>
      <c r="M1798" s="49"/>
      <c r="N1798" s="49"/>
    </row>
    <row r="1799">
      <c r="G1799" s="49"/>
      <c r="H1799" s="49"/>
      <c r="I1799" s="235"/>
      <c r="J1799" s="236"/>
      <c r="K1799" s="49"/>
      <c r="L1799" s="238"/>
      <c r="M1799" s="49"/>
      <c r="N1799" s="49"/>
    </row>
    <row r="1800">
      <c r="G1800" s="49"/>
      <c r="H1800" s="49"/>
      <c r="I1800" s="235"/>
      <c r="J1800" s="236"/>
      <c r="K1800" s="49"/>
      <c r="L1800" s="238"/>
      <c r="M1800" s="49"/>
      <c r="N1800" s="49"/>
    </row>
    <row r="1801">
      <c r="G1801" s="49"/>
      <c r="H1801" s="49"/>
      <c r="I1801" s="235"/>
      <c r="J1801" s="236"/>
      <c r="K1801" s="49"/>
      <c r="L1801" s="238"/>
      <c r="M1801" s="49"/>
      <c r="N1801" s="49"/>
    </row>
    <row r="1802">
      <c r="G1802" s="49"/>
      <c r="H1802" s="49"/>
      <c r="I1802" s="235"/>
      <c r="J1802" s="236"/>
      <c r="K1802" s="49"/>
      <c r="L1802" s="238"/>
      <c r="M1802" s="49"/>
      <c r="N1802" s="49"/>
    </row>
    <row r="1803">
      <c r="G1803" s="49"/>
      <c r="H1803" s="49"/>
      <c r="I1803" s="235"/>
      <c r="J1803" s="236"/>
      <c r="K1803" s="49"/>
      <c r="L1803" s="238"/>
      <c r="M1803" s="49"/>
      <c r="N1803" s="49"/>
    </row>
    <row r="1804">
      <c r="G1804" s="49"/>
      <c r="H1804" s="49"/>
      <c r="I1804" s="235"/>
      <c r="J1804" s="236"/>
      <c r="K1804" s="49"/>
      <c r="L1804" s="238"/>
      <c r="M1804" s="49"/>
      <c r="N1804" s="49"/>
    </row>
    <row r="1805">
      <c r="G1805" s="49"/>
      <c r="H1805" s="49"/>
      <c r="I1805" s="235"/>
      <c r="J1805" s="236"/>
      <c r="K1805" s="49"/>
      <c r="L1805" s="238"/>
      <c r="M1805" s="49"/>
      <c r="N1805" s="49"/>
    </row>
    <row r="1806">
      <c r="G1806" s="49"/>
      <c r="H1806" s="49"/>
      <c r="I1806" s="235"/>
      <c r="J1806" s="236"/>
      <c r="K1806" s="49"/>
      <c r="L1806" s="238"/>
      <c r="M1806" s="49"/>
      <c r="N1806" s="49"/>
    </row>
    <row r="1807">
      <c r="G1807" s="49"/>
      <c r="H1807" s="49"/>
      <c r="I1807" s="235"/>
      <c r="J1807" s="236"/>
      <c r="K1807" s="49"/>
      <c r="L1807" s="238"/>
      <c r="M1807" s="49"/>
      <c r="N1807" s="49"/>
    </row>
    <row r="1808">
      <c r="G1808" s="49"/>
      <c r="H1808" s="49"/>
      <c r="I1808" s="235"/>
      <c r="J1808" s="236"/>
      <c r="K1808" s="49"/>
      <c r="L1808" s="238"/>
      <c r="M1808" s="49"/>
      <c r="N1808" s="49"/>
    </row>
    <row r="1809">
      <c r="G1809" s="49"/>
      <c r="H1809" s="49"/>
      <c r="I1809" s="235"/>
      <c r="J1809" s="236"/>
      <c r="K1809" s="49"/>
      <c r="L1809" s="238"/>
      <c r="M1809" s="49"/>
      <c r="N1809" s="49"/>
    </row>
    <row r="1810">
      <c r="G1810" s="49"/>
      <c r="H1810" s="49"/>
      <c r="I1810" s="235"/>
      <c r="J1810" s="236"/>
      <c r="K1810" s="49"/>
      <c r="L1810" s="238"/>
      <c r="M1810" s="49"/>
      <c r="N1810" s="49"/>
    </row>
    <row r="1811">
      <c r="G1811" s="49"/>
      <c r="H1811" s="49"/>
      <c r="I1811" s="235"/>
      <c r="J1811" s="236"/>
      <c r="K1811" s="49"/>
      <c r="L1811" s="238"/>
      <c r="M1811" s="49"/>
      <c r="N1811" s="49"/>
    </row>
    <row r="1812">
      <c r="G1812" s="49"/>
      <c r="H1812" s="49"/>
      <c r="I1812" s="235"/>
      <c r="J1812" s="236"/>
      <c r="K1812" s="49"/>
      <c r="L1812" s="238"/>
      <c r="M1812" s="49"/>
      <c r="N1812" s="49"/>
    </row>
    <row r="1813">
      <c r="G1813" s="49"/>
      <c r="H1813" s="49"/>
      <c r="I1813" s="235"/>
      <c r="J1813" s="236"/>
      <c r="K1813" s="49"/>
      <c r="L1813" s="238"/>
      <c r="M1813" s="49"/>
      <c r="N1813" s="49"/>
    </row>
    <row r="1814">
      <c r="G1814" s="49"/>
      <c r="H1814" s="49"/>
      <c r="I1814" s="235"/>
      <c r="J1814" s="236"/>
      <c r="K1814" s="49"/>
      <c r="L1814" s="238"/>
      <c r="M1814" s="49"/>
      <c r="N1814" s="49"/>
    </row>
    <row r="1815">
      <c r="G1815" s="49"/>
      <c r="H1815" s="49"/>
      <c r="I1815" s="235"/>
      <c r="J1815" s="236"/>
      <c r="K1815" s="49"/>
      <c r="L1815" s="238"/>
      <c r="M1815" s="49"/>
      <c r="N1815" s="49"/>
    </row>
    <row r="1816">
      <c r="G1816" s="49"/>
      <c r="H1816" s="49"/>
      <c r="I1816" s="235"/>
      <c r="J1816" s="236"/>
      <c r="K1816" s="49"/>
      <c r="L1816" s="238"/>
      <c r="M1816" s="49"/>
      <c r="N1816" s="49"/>
    </row>
    <row r="1817">
      <c r="G1817" s="49"/>
      <c r="H1817" s="49"/>
      <c r="I1817" s="235"/>
      <c r="J1817" s="236"/>
      <c r="K1817" s="49"/>
      <c r="L1817" s="238"/>
      <c r="M1817" s="49"/>
      <c r="N1817" s="49"/>
    </row>
    <row r="1818">
      <c r="G1818" s="49"/>
      <c r="H1818" s="49"/>
      <c r="I1818" s="235"/>
      <c r="J1818" s="236"/>
      <c r="K1818" s="49"/>
      <c r="L1818" s="238"/>
      <c r="M1818" s="49"/>
      <c r="N1818" s="49"/>
    </row>
    <row r="1819">
      <c r="G1819" s="49"/>
      <c r="H1819" s="49"/>
      <c r="I1819" s="235"/>
      <c r="J1819" s="236"/>
      <c r="K1819" s="49"/>
      <c r="L1819" s="238"/>
      <c r="M1819" s="49"/>
      <c r="N1819" s="49"/>
    </row>
    <row r="1820">
      <c r="G1820" s="49"/>
      <c r="H1820" s="49"/>
      <c r="I1820" s="235"/>
      <c r="J1820" s="236"/>
      <c r="K1820" s="49"/>
      <c r="L1820" s="238"/>
      <c r="M1820" s="49"/>
      <c r="N1820" s="49"/>
    </row>
    <row r="1821">
      <c r="G1821" s="49"/>
      <c r="H1821" s="49"/>
      <c r="I1821" s="235"/>
      <c r="J1821" s="236"/>
      <c r="K1821" s="49"/>
      <c r="L1821" s="238"/>
      <c r="M1821" s="49"/>
      <c r="N1821" s="49"/>
    </row>
    <row r="1822">
      <c r="G1822" s="49"/>
      <c r="H1822" s="49"/>
      <c r="I1822" s="235"/>
      <c r="J1822" s="236"/>
      <c r="K1822" s="49"/>
      <c r="L1822" s="238"/>
      <c r="M1822" s="49"/>
      <c r="N1822" s="49"/>
    </row>
    <row r="1823">
      <c r="G1823" s="49"/>
      <c r="H1823" s="49"/>
      <c r="I1823" s="235"/>
      <c r="J1823" s="236"/>
      <c r="K1823" s="49"/>
      <c r="L1823" s="238"/>
      <c r="M1823" s="49"/>
      <c r="N1823" s="49"/>
    </row>
    <row r="1824">
      <c r="G1824" s="49"/>
      <c r="H1824" s="49"/>
      <c r="I1824" s="235"/>
      <c r="J1824" s="236"/>
      <c r="K1824" s="49"/>
      <c r="L1824" s="238"/>
      <c r="M1824" s="49"/>
      <c r="N1824" s="49"/>
    </row>
    <row r="1825">
      <c r="G1825" s="49"/>
      <c r="H1825" s="49"/>
      <c r="I1825" s="235"/>
      <c r="J1825" s="236"/>
      <c r="K1825" s="49"/>
      <c r="L1825" s="238"/>
      <c r="M1825" s="49"/>
      <c r="N1825" s="49"/>
    </row>
    <row r="1826">
      <c r="G1826" s="49"/>
      <c r="H1826" s="49"/>
      <c r="I1826" s="235"/>
      <c r="J1826" s="236"/>
      <c r="K1826" s="49"/>
      <c r="L1826" s="238"/>
      <c r="M1826" s="49"/>
      <c r="N1826" s="49"/>
    </row>
    <row r="1827">
      <c r="G1827" s="49"/>
      <c r="H1827" s="49"/>
      <c r="I1827" s="235"/>
      <c r="J1827" s="236"/>
      <c r="K1827" s="49"/>
      <c r="L1827" s="238"/>
      <c r="M1827" s="49"/>
      <c r="N1827" s="49"/>
    </row>
    <row r="1828">
      <c r="G1828" s="49"/>
      <c r="H1828" s="49"/>
      <c r="I1828" s="235"/>
      <c r="J1828" s="236"/>
      <c r="K1828" s="49"/>
      <c r="L1828" s="238"/>
      <c r="M1828" s="49"/>
      <c r="N1828" s="49"/>
    </row>
    <row r="1829">
      <c r="G1829" s="49"/>
      <c r="H1829" s="49"/>
      <c r="I1829" s="235"/>
      <c r="J1829" s="236"/>
      <c r="K1829" s="49"/>
      <c r="L1829" s="238"/>
      <c r="M1829" s="49"/>
      <c r="N1829" s="49"/>
    </row>
    <row r="1830">
      <c r="G1830" s="49"/>
      <c r="H1830" s="49"/>
      <c r="I1830" s="235"/>
      <c r="J1830" s="236"/>
      <c r="K1830" s="49"/>
      <c r="L1830" s="238"/>
      <c r="M1830" s="49"/>
      <c r="N1830" s="49"/>
    </row>
    <row r="1831">
      <c r="G1831" s="49"/>
      <c r="H1831" s="49"/>
      <c r="I1831" s="235"/>
      <c r="J1831" s="236"/>
      <c r="K1831" s="49"/>
      <c r="L1831" s="238"/>
      <c r="M1831" s="49"/>
      <c r="N1831" s="49"/>
    </row>
    <row r="1832">
      <c r="G1832" s="49"/>
      <c r="H1832" s="49"/>
      <c r="I1832" s="235"/>
      <c r="J1832" s="236"/>
      <c r="K1832" s="49"/>
      <c r="L1832" s="238"/>
      <c r="M1832" s="49"/>
      <c r="N1832" s="49"/>
    </row>
    <row r="1833">
      <c r="G1833" s="49"/>
      <c r="H1833" s="49"/>
      <c r="I1833" s="235"/>
      <c r="J1833" s="236"/>
      <c r="K1833" s="49"/>
      <c r="L1833" s="238"/>
      <c r="M1833" s="49"/>
      <c r="N1833" s="49"/>
    </row>
    <row r="1834">
      <c r="G1834" s="49"/>
      <c r="H1834" s="49"/>
      <c r="I1834" s="235"/>
      <c r="J1834" s="236"/>
      <c r="K1834" s="49"/>
      <c r="L1834" s="238"/>
      <c r="M1834" s="49"/>
      <c r="N1834" s="49"/>
    </row>
    <row r="1835">
      <c r="G1835" s="49"/>
      <c r="H1835" s="49"/>
      <c r="I1835" s="235"/>
      <c r="J1835" s="236"/>
      <c r="K1835" s="49"/>
      <c r="L1835" s="238"/>
      <c r="M1835" s="49"/>
      <c r="N1835" s="49"/>
    </row>
    <row r="1836">
      <c r="G1836" s="49"/>
      <c r="H1836" s="49"/>
      <c r="I1836" s="235"/>
      <c r="J1836" s="236"/>
      <c r="K1836" s="49"/>
      <c r="L1836" s="238"/>
      <c r="M1836" s="49"/>
      <c r="N1836" s="49"/>
    </row>
    <row r="1837">
      <c r="G1837" s="49"/>
      <c r="H1837" s="49"/>
      <c r="I1837" s="235"/>
      <c r="J1837" s="236"/>
      <c r="K1837" s="49"/>
      <c r="L1837" s="238"/>
      <c r="M1837" s="49"/>
      <c r="N1837" s="49"/>
    </row>
    <row r="1838">
      <c r="G1838" s="49"/>
      <c r="H1838" s="49"/>
      <c r="I1838" s="235"/>
      <c r="J1838" s="236"/>
      <c r="K1838" s="49"/>
      <c r="L1838" s="238"/>
      <c r="M1838" s="49"/>
      <c r="N1838" s="49"/>
    </row>
    <row r="1839">
      <c r="G1839" s="49"/>
      <c r="H1839" s="49"/>
      <c r="I1839" s="235"/>
      <c r="J1839" s="236"/>
      <c r="K1839" s="49"/>
      <c r="L1839" s="238"/>
      <c r="M1839" s="49"/>
      <c r="N1839" s="49"/>
    </row>
    <row r="1840">
      <c r="G1840" s="49"/>
      <c r="H1840" s="49"/>
      <c r="I1840" s="235"/>
      <c r="J1840" s="236"/>
      <c r="K1840" s="49"/>
      <c r="L1840" s="238"/>
      <c r="M1840" s="49"/>
      <c r="N1840" s="49"/>
    </row>
    <row r="1841">
      <c r="G1841" s="49"/>
      <c r="H1841" s="49"/>
      <c r="I1841" s="235"/>
      <c r="J1841" s="236"/>
      <c r="K1841" s="49"/>
      <c r="L1841" s="238"/>
      <c r="M1841" s="49"/>
      <c r="N1841" s="49"/>
    </row>
    <row r="1842">
      <c r="G1842" s="49"/>
      <c r="H1842" s="49"/>
      <c r="I1842" s="235"/>
      <c r="J1842" s="236"/>
      <c r="K1842" s="49"/>
      <c r="L1842" s="238"/>
      <c r="M1842" s="49"/>
      <c r="N1842" s="49"/>
    </row>
    <row r="1843">
      <c r="G1843" s="49"/>
      <c r="H1843" s="49"/>
      <c r="I1843" s="235"/>
      <c r="J1843" s="236"/>
      <c r="K1843" s="49"/>
      <c r="L1843" s="238"/>
      <c r="M1843" s="49"/>
      <c r="N1843" s="49"/>
    </row>
    <row r="1844">
      <c r="G1844" s="49"/>
      <c r="H1844" s="49"/>
      <c r="I1844" s="235"/>
      <c r="J1844" s="236"/>
      <c r="K1844" s="49"/>
      <c r="L1844" s="238"/>
      <c r="M1844" s="49"/>
      <c r="N1844" s="49"/>
    </row>
    <row r="1845">
      <c r="G1845" s="49"/>
      <c r="H1845" s="49"/>
      <c r="I1845" s="235"/>
      <c r="J1845" s="236"/>
      <c r="K1845" s="49"/>
      <c r="L1845" s="238"/>
      <c r="M1845" s="49"/>
      <c r="N1845" s="49"/>
    </row>
    <row r="1846">
      <c r="G1846" s="49"/>
      <c r="H1846" s="49"/>
      <c r="I1846" s="235"/>
      <c r="J1846" s="236"/>
      <c r="K1846" s="49"/>
      <c r="L1846" s="238"/>
      <c r="M1846" s="49"/>
      <c r="N1846" s="49"/>
    </row>
    <row r="1847">
      <c r="G1847" s="49"/>
      <c r="H1847" s="49"/>
      <c r="I1847" s="235"/>
      <c r="J1847" s="236"/>
      <c r="K1847" s="49"/>
      <c r="L1847" s="238"/>
      <c r="M1847" s="49"/>
      <c r="N1847" s="49"/>
    </row>
    <row r="1848">
      <c r="G1848" s="49"/>
      <c r="H1848" s="49"/>
      <c r="I1848" s="235"/>
      <c r="J1848" s="236"/>
      <c r="K1848" s="49"/>
      <c r="L1848" s="238"/>
      <c r="M1848" s="49"/>
      <c r="N1848" s="49"/>
    </row>
    <row r="1849">
      <c r="G1849" s="49"/>
      <c r="H1849" s="49"/>
      <c r="I1849" s="235"/>
      <c r="J1849" s="236"/>
      <c r="K1849" s="49"/>
      <c r="L1849" s="238"/>
      <c r="M1849" s="49"/>
      <c r="N1849" s="49"/>
    </row>
    <row r="1850">
      <c r="G1850" s="49"/>
      <c r="H1850" s="49"/>
      <c r="I1850" s="235"/>
      <c r="J1850" s="236"/>
      <c r="K1850" s="49"/>
      <c r="L1850" s="238"/>
      <c r="M1850" s="49"/>
      <c r="N1850" s="49"/>
    </row>
    <row r="1851">
      <c r="G1851" s="49"/>
      <c r="H1851" s="49"/>
      <c r="I1851" s="235"/>
      <c r="J1851" s="236"/>
      <c r="K1851" s="49"/>
      <c r="L1851" s="238"/>
      <c r="M1851" s="49"/>
      <c r="N1851" s="49"/>
    </row>
    <row r="1852">
      <c r="G1852" s="49"/>
      <c r="H1852" s="49"/>
      <c r="I1852" s="235"/>
      <c r="J1852" s="236"/>
      <c r="K1852" s="49"/>
      <c r="L1852" s="238"/>
      <c r="M1852" s="49"/>
      <c r="N1852" s="49"/>
    </row>
    <row r="1853">
      <c r="G1853" s="49"/>
      <c r="H1853" s="49"/>
      <c r="I1853" s="235"/>
      <c r="J1853" s="236"/>
      <c r="K1853" s="49"/>
      <c r="L1853" s="238"/>
      <c r="M1853" s="49"/>
      <c r="N1853" s="49"/>
    </row>
    <row r="1854">
      <c r="G1854" s="49"/>
      <c r="H1854" s="49"/>
      <c r="I1854" s="235"/>
      <c r="J1854" s="236"/>
      <c r="K1854" s="49"/>
      <c r="L1854" s="238"/>
      <c r="M1854" s="49"/>
      <c r="N1854" s="49"/>
    </row>
    <row r="1855">
      <c r="G1855" s="49"/>
      <c r="H1855" s="49"/>
      <c r="I1855" s="235"/>
      <c r="J1855" s="236"/>
      <c r="K1855" s="49"/>
      <c r="L1855" s="238"/>
      <c r="M1855" s="49"/>
      <c r="N1855" s="49"/>
    </row>
    <row r="1856">
      <c r="G1856" s="49"/>
      <c r="H1856" s="49"/>
      <c r="I1856" s="235"/>
      <c r="J1856" s="236"/>
      <c r="K1856" s="49"/>
      <c r="L1856" s="238"/>
      <c r="M1856" s="49"/>
      <c r="N1856" s="49"/>
    </row>
    <row r="1857">
      <c r="G1857" s="49"/>
      <c r="H1857" s="49"/>
      <c r="I1857" s="235"/>
      <c r="J1857" s="236"/>
      <c r="K1857" s="49"/>
      <c r="L1857" s="238"/>
      <c r="M1857" s="49"/>
      <c r="N1857" s="49"/>
    </row>
    <row r="1858">
      <c r="G1858" s="49"/>
      <c r="H1858" s="49"/>
      <c r="I1858" s="235"/>
      <c r="J1858" s="236"/>
      <c r="K1858" s="49"/>
      <c r="L1858" s="238"/>
      <c r="M1858" s="49"/>
      <c r="N1858" s="49"/>
    </row>
    <row r="1859">
      <c r="G1859" s="49"/>
      <c r="H1859" s="49"/>
      <c r="I1859" s="235"/>
      <c r="J1859" s="236"/>
      <c r="K1859" s="49"/>
      <c r="L1859" s="238"/>
      <c r="M1859" s="49"/>
      <c r="N1859" s="49"/>
    </row>
    <row r="1860">
      <c r="G1860" s="49"/>
      <c r="H1860" s="49"/>
      <c r="I1860" s="235"/>
      <c r="J1860" s="236"/>
      <c r="K1860" s="49"/>
      <c r="L1860" s="238"/>
      <c r="M1860" s="49"/>
      <c r="N1860" s="49"/>
    </row>
    <row r="1861">
      <c r="G1861" s="49"/>
      <c r="H1861" s="49"/>
      <c r="I1861" s="235"/>
      <c r="J1861" s="236"/>
      <c r="K1861" s="49"/>
      <c r="L1861" s="238"/>
      <c r="M1861" s="49"/>
      <c r="N1861" s="49"/>
    </row>
    <row r="1862">
      <c r="G1862" s="49"/>
      <c r="H1862" s="49"/>
      <c r="I1862" s="235"/>
      <c r="J1862" s="236"/>
      <c r="K1862" s="49"/>
      <c r="L1862" s="238"/>
      <c r="M1862" s="49"/>
      <c r="N1862" s="49"/>
    </row>
    <row r="1863">
      <c r="G1863" s="49"/>
      <c r="H1863" s="49"/>
      <c r="I1863" s="235"/>
      <c r="J1863" s="236"/>
      <c r="K1863" s="49"/>
      <c r="L1863" s="238"/>
      <c r="M1863" s="49"/>
      <c r="N1863" s="49"/>
    </row>
    <row r="1864">
      <c r="G1864" s="49"/>
      <c r="H1864" s="49"/>
      <c r="I1864" s="235"/>
      <c r="J1864" s="236"/>
      <c r="K1864" s="49"/>
      <c r="L1864" s="238"/>
      <c r="M1864" s="49"/>
      <c r="N1864" s="49"/>
    </row>
    <row r="1865">
      <c r="G1865" s="49"/>
      <c r="H1865" s="49"/>
      <c r="I1865" s="235"/>
      <c r="J1865" s="236"/>
      <c r="K1865" s="49"/>
      <c r="L1865" s="238"/>
      <c r="M1865" s="49"/>
      <c r="N1865" s="49"/>
    </row>
    <row r="1866">
      <c r="G1866" s="49"/>
      <c r="H1866" s="49"/>
      <c r="I1866" s="235"/>
      <c r="J1866" s="236"/>
      <c r="K1866" s="49"/>
      <c r="L1866" s="238"/>
      <c r="M1866" s="49"/>
      <c r="N1866" s="49"/>
    </row>
    <row r="1867">
      <c r="G1867" s="49"/>
      <c r="H1867" s="49"/>
      <c r="I1867" s="235"/>
      <c r="J1867" s="236"/>
      <c r="K1867" s="49"/>
      <c r="L1867" s="238"/>
      <c r="M1867" s="49"/>
      <c r="N1867" s="49"/>
    </row>
    <row r="1868">
      <c r="G1868" s="49"/>
      <c r="H1868" s="49"/>
      <c r="I1868" s="235"/>
      <c r="J1868" s="236"/>
      <c r="K1868" s="49"/>
      <c r="L1868" s="238"/>
      <c r="M1868" s="49"/>
      <c r="N1868" s="49"/>
    </row>
    <row r="1869">
      <c r="G1869" s="49"/>
      <c r="H1869" s="49"/>
      <c r="I1869" s="235"/>
      <c r="J1869" s="236"/>
      <c r="K1869" s="49"/>
      <c r="L1869" s="238"/>
      <c r="M1869" s="49"/>
      <c r="N1869" s="49"/>
    </row>
    <row r="1870">
      <c r="G1870" s="49"/>
      <c r="H1870" s="49"/>
      <c r="I1870" s="235"/>
      <c r="J1870" s="236"/>
      <c r="K1870" s="49"/>
      <c r="L1870" s="238"/>
      <c r="M1870" s="49"/>
      <c r="N1870" s="49"/>
    </row>
    <row r="1871">
      <c r="G1871" s="49"/>
      <c r="H1871" s="49"/>
      <c r="I1871" s="235"/>
      <c r="J1871" s="236"/>
      <c r="K1871" s="49"/>
      <c r="L1871" s="238"/>
      <c r="M1871" s="49"/>
      <c r="N1871" s="49"/>
    </row>
    <row r="1872">
      <c r="G1872" s="49"/>
      <c r="H1872" s="49"/>
      <c r="I1872" s="235"/>
      <c r="J1872" s="236"/>
      <c r="K1872" s="49"/>
      <c r="L1872" s="238"/>
      <c r="M1872" s="49"/>
      <c r="N1872" s="49"/>
    </row>
    <row r="1873">
      <c r="G1873" s="49"/>
      <c r="H1873" s="49"/>
      <c r="I1873" s="235"/>
      <c r="J1873" s="236"/>
      <c r="K1873" s="49"/>
      <c r="L1873" s="238"/>
      <c r="M1873" s="49"/>
      <c r="N1873" s="49"/>
    </row>
    <row r="1874">
      <c r="G1874" s="49"/>
      <c r="H1874" s="49"/>
      <c r="I1874" s="235"/>
      <c r="J1874" s="236"/>
      <c r="K1874" s="49"/>
      <c r="L1874" s="238"/>
      <c r="M1874" s="49"/>
      <c r="N1874" s="49"/>
    </row>
    <row r="1875">
      <c r="G1875" s="49"/>
      <c r="H1875" s="49"/>
      <c r="I1875" s="235"/>
      <c r="J1875" s="236"/>
      <c r="K1875" s="49"/>
      <c r="L1875" s="238"/>
      <c r="M1875" s="49"/>
      <c r="N1875" s="49"/>
    </row>
    <row r="1876">
      <c r="G1876" s="49"/>
      <c r="H1876" s="49"/>
      <c r="I1876" s="235"/>
      <c r="J1876" s="236"/>
      <c r="K1876" s="49"/>
      <c r="L1876" s="238"/>
      <c r="M1876" s="49"/>
      <c r="N1876" s="49"/>
    </row>
    <row r="1877">
      <c r="G1877" s="49"/>
      <c r="H1877" s="49"/>
      <c r="I1877" s="235"/>
      <c r="J1877" s="236"/>
      <c r="K1877" s="49"/>
      <c r="L1877" s="238"/>
      <c r="M1877" s="49"/>
      <c r="N1877" s="49"/>
    </row>
    <row r="1878">
      <c r="G1878" s="49"/>
      <c r="H1878" s="49"/>
      <c r="I1878" s="235"/>
      <c r="J1878" s="236"/>
      <c r="K1878" s="49"/>
      <c r="L1878" s="238"/>
      <c r="M1878" s="49"/>
      <c r="N1878" s="49"/>
    </row>
    <row r="1879">
      <c r="G1879" s="49"/>
      <c r="H1879" s="49"/>
      <c r="I1879" s="235"/>
      <c r="J1879" s="236"/>
      <c r="K1879" s="49"/>
      <c r="L1879" s="238"/>
      <c r="M1879" s="49"/>
      <c r="N1879" s="49"/>
    </row>
    <row r="1880">
      <c r="G1880" s="49"/>
      <c r="H1880" s="49"/>
      <c r="I1880" s="235"/>
      <c r="J1880" s="236"/>
      <c r="K1880" s="49"/>
      <c r="L1880" s="238"/>
      <c r="M1880" s="49"/>
      <c r="N1880" s="49"/>
    </row>
    <row r="1881">
      <c r="G1881" s="49"/>
      <c r="H1881" s="49"/>
      <c r="I1881" s="235"/>
      <c r="J1881" s="236"/>
      <c r="K1881" s="49"/>
      <c r="L1881" s="238"/>
      <c r="M1881" s="49"/>
      <c r="N1881" s="49"/>
    </row>
    <row r="1882">
      <c r="G1882" s="49"/>
      <c r="H1882" s="49"/>
      <c r="I1882" s="235"/>
      <c r="J1882" s="236"/>
      <c r="K1882" s="49"/>
      <c r="L1882" s="238"/>
      <c r="M1882" s="49"/>
      <c r="N1882" s="49"/>
    </row>
    <row r="1883">
      <c r="G1883" s="49"/>
      <c r="H1883" s="49"/>
      <c r="I1883" s="235"/>
      <c r="J1883" s="236"/>
      <c r="K1883" s="49"/>
      <c r="L1883" s="238"/>
      <c r="M1883" s="49"/>
      <c r="N1883" s="49"/>
    </row>
    <row r="1884">
      <c r="G1884" s="49"/>
      <c r="H1884" s="49"/>
      <c r="I1884" s="235"/>
      <c r="J1884" s="236"/>
      <c r="K1884" s="49"/>
      <c r="L1884" s="238"/>
      <c r="M1884" s="49"/>
      <c r="N1884" s="49"/>
    </row>
    <row r="1885">
      <c r="G1885" s="49"/>
      <c r="H1885" s="49"/>
      <c r="I1885" s="235"/>
      <c r="J1885" s="236"/>
      <c r="K1885" s="49"/>
      <c r="L1885" s="238"/>
      <c r="M1885" s="49"/>
      <c r="N1885" s="49"/>
    </row>
    <row r="1886">
      <c r="G1886" s="49"/>
      <c r="H1886" s="49"/>
      <c r="I1886" s="235"/>
      <c r="J1886" s="236"/>
      <c r="K1886" s="49"/>
      <c r="L1886" s="238"/>
      <c r="M1886" s="49"/>
      <c r="N1886" s="49"/>
    </row>
    <row r="1887">
      <c r="G1887" s="49"/>
      <c r="H1887" s="49"/>
      <c r="I1887" s="235"/>
      <c r="J1887" s="236"/>
      <c r="K1887" s="49"/>
      <c r="L1887" s="238"/>
      <c r="M1887" s="49"/>
      <c r="N1887" s="49"/>
    </row>
    <row r="1888">
      <c r="G1888" s="49"/>
      <c r="H1888" s="49"/>
      <c r="I1888" s="235"/>
      <c r="J1888" s="236"/>
      <c r="K1888" s="49"/>
      <c r="L1888" s="238"/>
      <c r="M1888" s="49"/>
      <c r="N1888" s="49"/>
    </row>
    <row r="1889">
      <c r="G1889" s="49"/>
      <c r="H1889" s="49"/>
      <c r="I1889" s="235"/>
      <c r="J1889" s="236"/>
      <c r="K1889" s="49"/>
      <c r="L1889" s="238"/>
      <c r="M1889" s="49"/>
      <c r="N1889" s="49"/>
    </row>
    <row r="1890">
      <c r="G1890" s="49"/>
      <c r="H1890" s="49"/>
      <c r="I1890" s="235"/>
      <c r="J1890" s="236"/>
      <c r="K1890" s="49"/>
      <c r="L1890" s="238"/>
      <c r="M1890" s="49"/>
      <c r="N1890" s="49"/>
    </row>
    <row r="1891">
      <c r="G1891" s="49"/>
      <c r="H1891" s="49"/>
      <c r="I1891" s="235"/>
      <c r="J1891" s="236"/>
      <c r="K1891" s="49"/>
      <c r="L1891" s="238"/>
      <c r="M1891" s="49"/>
      <c r="N1891" s="49"/>
    </row>
    <row r="1892">
      <c r="G1892" s="49"/>
      <c r="H1892" s="49"/>
      <c r="I1892" s="235"/>
      <c r="J1892" s="236"/>
      <c r="K1892" s="49"/>
      <c r="L1892" s="238"/>
      <c r="M1892" s="49"/>
      <c r="N1892" s="49"/>
    </row>
    <row r="1893">
      <c r="G1893" s="49"/>
      <c r="H1893" s="49"/>
      <c r="I1893" s="235"/>
      <c r="J1893" s="236"/>
      <c r="K1893" s="49"/>
      <c r="L1893" s="238"/>
      <c r="M1893" s="49"/>
      <c r="N1893" s="49"/>
    </row>
    <row r="1894">
      <c r="G1894" s="49"/>
      <c r="H1894" s="49"/>
      <c r="I1894" s="235"/>
      <c r="J1894" s="236"/>
      <c r="K1894" s="49"/>
      <c r="L1894" s="238"/>
      <c r="M1894" s="49"/>
      <c r="N1894" s="49"/>
    </row>
    <row r="1895">
      <c r="G1895" s="49"/>
      <c r="H1895" s="49"/>
      <c r="I1895" s="235"/>
      <c r="J1895" s="236"/>
      <c r="K1895" s="49"/>
      <c r="L1895" s="238"/>
      <c r="M1895" s="49"/>
      <c r="N1895" s="49"/>
    </row>
    <row r="1896">
      <c r="G1896" s="49"/>
      <c r="H1896" s="49"/>
      <c r="I1896" s="235"/>
      <c r="J1896" s="236"/>
      <c r="K1896" s="49"/>
      <c r="L1896" s="238"/>
      <c r="M1896" s="49"/>
      <c r="N1896" s="49"/>
    </row>
    <row r="1897">
      <c r="G1897" s="49"/>
      <c r="H1897" s="49"/>
      <c r="I1897" s="235"/>
      <c r="J1897" s="236"/>
      <c r="K1897" s="49"/>
      <c r="L1897" s="238"/>
      <c r="M1897" s="49"/>
      <c r="N1897" s="49"/>
    </row>
    <row r="1898">
      <c r="G1898" s="49"/>
      <c r="H1898" s="49"/>
      <c r="I1898" s="235"/>
      <c r="J1898" s="236"/>
      <c r="K1898" s="49"/>
      <c r="L1898" s="238"/>
      <c r="M1898" s="49"/>
      <c r="N1898" s="49"/>
    </row>
    <row r="1899">
      <c r="G1899" s="49"/>
      <c r="H1899" s="49"/>
      <c r="I1899" s="235"/>
      <c r="J1899" s="236"/>
      <c r="K1899" s="49"/>
      <c r="L1899" s="238"/>
      <c r="M1899" s="49"/>
      <c r="N1899" s="49"/>
    </row>
    <row r="1900">
      <c r="G1900" s="49"/>
      <c r="H1900" s="49"/>
      <c r="I1900" s="235"/>
      <c r="J1900" s="236"/>
      <c r="K1900" s="49"/>
      <c r="L1900" s="238"/>
      <c r="M1900" s="49"/>
      <c r="N1900" s="49"/>
    </row>
    <row r="1901">
      <c r="G1901" s="49"/>
      <c r="H1901" s="49"/>
      <c r="I1901" s="235"/>
      <c r="J1901" s="236"/>
      <c r="K1901" s="49"/>
      <c r="L1901" s="238"/>
      <c r="M1901" s="49"/>
      <c r="N1901" s="49"/>
    </row>
    <row r="1902">
      <c r="G1902" s="49"/>
      <c r="H1902" s="49"/>
      <c r="I1902" s="235"/>
      <c r="J1902" s="236"/>
      <c r="K1902" s="49"/>
      <c r="L1902" s="238"/>
      <c r="M1902" s="49"/>
      <c r="N1902" s="49"/>
    </row>
    <row r="1903">
      <c r="G1903" s="49"/>
      <c r="H1903" s="49"/>
      <c r="I1903" s="235"/>
      <c r="J1903" s="236"/>
      <c r="K1903" s="49"/>
      <c r="L1903" s="238"/>
      <c r="M1903" s="49"/>
      <c r="N1903" s="49"/>
    </row>
    <row r="1904">
      <c r="G1904" s="49"/>
      <c r="H1904" s="49"/>
      <c r="I1904" s="235"/>
      <c r="J1904" s="236"/>
      <c r="K1904" s="49"/>
      <c r="L1904" s="238"/>
      <c r="M1904" s="49"/>
      <c r="N1904" s="49"/>
    </row>
    <row r="1905">
      <c r="G1905" s="49"/>
      <c r="H1905" s="49"/>
      <c r="I1905" s="235"/>
      <c r="J1905" s="236"/>
      <c r="K1905" s="49"/>
      <c r="L1905" s="238"/>
      <c r="M1905" s="49"/>
      <c r="N1905" s="49"/>
    </row>
    <row r="1906">
      <c r="G1906" s="49"/>
      <c r="H1906" s="49"/>
      <c r="I1906" s="235"/>
      <c r="J1906" s="236"/>
      <c r="K1906" s="49"/>
      <c r="L1906" s="238"/>
      <c r="M1906" s="49"/>
      <c r="N1906" s="49"/>
    </row>
    <row r="1907">
      <c r="G1907" s="49"/>
      <c r="H1907" s="49"/>
      <c r="I1907" s="235"/>
      <c r="J1907" s="236"/>
      <c r="K1907" s="49"/>
      <c r="L1907" s="238"/>
      <c r="M1907" s="49"/>
      <c r="N1907" s="49"/>
    </row>
    <row r="1908">
      <c r="G1908" s="49"/>
      <c r="H1908" s="49"/>
      <c r="I1908" s="235"/>
      <c r="J1908" s="236"/>
      <c r="K1908" s="49"/>
      <c r="L1908" s="238"/>
      <c r="M1908" s="49"/>
      <c r="N1908" s="49"/>
    </row>
    <row r="1909">
      <c r="G1909" s="49"/>
      <c r="H1909" s="49"/>
      <c r="I1909" s="235"/>
      <c r="J1909" s="236"/>
      <c r="K1909" s="49"/>
      <c r="L1909" s="238"/>
      <c r="M1909" s="49"/>
      <c r="N1909" s="49"/>
    </row>
    <row r="1910">
      <c r="G1910" s="49"/>
      <c r="H1910" s="49"/>
      <c r="I1910" s="235"/>
      <c r="J1910" s="236"/>
      <c r="K1910" s="49"/>
      <c r="L1910" s="238"/>
      <c r="M1910" s="49"/>
      <c r="N1910" s="49"/>
    </row>
    <row r="1911">
      <c r="G1911" s="49"/>
      <c r="H1911" s="49"/>
      <c r="I1911" s="235"/>
      <c r="J1911" s="236"/>
      <c r="K1911" s="49"/>
      <c r="L1911" s="238"/>
      <c r="M1911" s="49"/>
      <c r="N1911" s="49"/>
    </row>
    <row r="1912">
      <c r="G1912" s="49"/>
      <c r="H1912" s="49"/>
      <c r="I1912" s="235"/>
      <c r="J1912" s="236"/>
      <c r="K1912" s="49"/>
      <c r="L1912" s="238"/>
      <c r="M1912" s="49"/>
      <c r="N1912" s="49"/>
    </row>
    <row r="1913">
      <c r="G1913" s="49"/>
      <c r="H1913" s="49"/>
      <c r="I1913" s="235"/>
      <c r="J1913" s="236"/>
      <c r="K1913" s="49"/>
      <c r="L1913" s="238"/>
      <c r="M1913" s="49"/>
      <c r="N1913" s="49"/>
    </row>
    <row r="1914">
      <c r="G1914" s="49"/>
      <c r="H1914" s="49"/>
      <c r="I1914" s="235"/>
      <c r="J1914" s="236"/>
      <c r="K1914" s="49"/>
      <c r="L1914" s="238"/>
      <c r="M1914" s="49"/>
      <c r="N1914" s="49"/>
    </row>
    <row r="1915">
      <c r="G1915" s="49"/>
      <c r="H1915" s="49"/>
      <c r="I1915" s="235"/>
      <c r="J1915" s="236"/>
      <c r="K1915" s="49"/>
      <c r="L1915" s="238"/>
      <c r="M1915" s="49"/>
      <c r="N1915" s="49"/>
    </row>
    <row r="1916">
      <c r="G1916" s="49"/>
      <c r="H1916" s="49"/>
      <c r="I1916" s="235"/>
      <c r="J1916" s="236"/>
      <c r="K1916" s="49"/>
      <c r="L1916" s="238"/>
      <c r="M1916" s="49"/>
      <c r="N1916" s="49"/>
    </row>
    <row r="1917">
      <c r="G1917" s="49"/>
      <c r="H1917" s="49"/>
      <c r="I1917" s="235"/>
      <c r="J1917" s="236"/>
      <c r="K1917" s="49"/>
      <c r="L1917" s="238"/>
      <c r="M1917" s="49"/>
      <c r="N1917" s="49"/>
    </row>
    <row r="1918">
      <c r="G1918" s="49"/>
      <c r="H1918" s="49"/>
      <c r="I1918" s="235"/>
      <c r="J1918" s="236"/>
      <c r="K1918" s="49"/>
      <c r="L1918" s="238"/>
      <c r="M1918" s="49"/>
      <c r="N1918" s="49"/>
    </row>
    <row r="1919">
      <c r="G1919" s="49"/>
      <c r="H1919" s="49"/>
      <c r="I1919" s="235"/>
      <c r="J1919" s="236"/>
      <c r="K1919" s="49"/>
      <c r="L1919" s="238"/>
      <c r="M1919" s="49"/>
      <c r="N1919" s="49"/>
    </row>
    <row r="1920">
      <c r="G1920" s="49"/>
      <c r="H1920" s="49"/>
      <c r="I1920" s="235"/>
      <c r="J1920" s="236"/>
      <c r="K1920" s="49"/>
      <c r="L1920" s="238"/>
      <c r="M1920" s="49"/>
      <c r="N1920" s="49"/>
    </row>
    <row r="1921">
      <c r="G1921" s="49"/>
      <c r="H1921" s="49"/>
      <c r="I1921" s="235"/>
      <c r="J1921" s="236"/>
      <c r="K1921" s="49"/>
      <c r="L1921" s="238"/>
      <c r="M1921" s="49"/>
      <c r="N1921" s="49"/>
    </row>
    <row r="1922">
      <c r="G1922" s="49"/>
      <c r="H1922" s="49"/>
      <c r="I1922" s="235"/>
      <c r="J1922" s="236"/>
      <c r="K1922" s="49"/>
      <c r="L1922" s="238"/>
      <c r="M1922" s="49"/>
      <c r="N1922" s="49"/>
    </row>
    <row r="1923">
      <c r="G1923" s="49"/>
      <c r="H1923" s="49"/>
      <c r="I1923" s="235"/>
      <c r="J1923" s="236"/>
      <c r="K1923" s="49"/>
      <c r="L1923" s="238"/>
      <c r="M1923" s="49"/>
      <c r="N1923" s="49"/>
    </row>
    <row r="1924">
      <c r="G1924" s="49"/>
      <c r="H1924" s="49"/>
      <c r="I1924" s="235"/>
      <c r="J1924" s="236"/>
      <c r="K1924" s="49"/>
      <c r="L1924" s="238"/>
      <c r="M1924" s="49"/>
      <c r="N1924" s="49"/>
    </row>
    <row r="1925">
      <c r="G1925" s="49"/>
      <c r="H1925" s="49"/>
      <c r="I1925" s="235"/>
      <c r="J1925" s="236"/>
      <c r="K1925" s="49"/>
      <c r="L1925" s="238"/>
      <c r="M1925" s="49"/>
      <c r="N1925" s="49"/>
    </row>
    <row r="1926">
      <c r="G1926" s="49"/>
      <c r="H1926" s="49"/>
      <c r="I1926" s="235"/>
      <c r="J1926" s="236"/>
      <c r="K1926" s="49"/>
      <c r="L1926" s="238"/>
      <c r="M1926" s="49"/>
      <c r="N1926" s="49"/>
    </row>
    <row r="1927">
      <c r="G1927" s="49"/>
      <c r="H1927" s="49"/>
      <c r="I1927" s="235"/>
      <c r="J1927" s="236"/>
      <c r="K1927" s="49"/>
      <c r="L1927" s="238"/>
      <c r="M1927" s="49"/>
      <c r="N1927" s="49"/>
    </row>
    <row r="1928">
      <c r="G1928" s="49"/>
      <c r="H1928" s="49"/>
      <c r="I1928" s="235"/>
      <c r="J1928" s="236"/>
      <c r="K1928" s="49"/>
      <c r="L1928" s="238"/>
      <c r="M1928" s="49"/>
      <c r="N1928" s="49"/>
    </row>
    <row r="1929">
      <c r="G1929" s="49"/>
      <c r="H1929" s="49"/>
      <c r="I1929" s="235"/>
      <c r="J1929" s="236"/>
      <c r="K1929" s="49"/>
      <c r="L1929" s="238"/>
      <c r="M1929" s="49"/>
      <c r="N1929" s="49"/>
    </row>
    <row r="1930">
      <c r="G1930" s="49"/>
      <c r="H1930" s="49"/>
      <c r="I1930" s="235"/>
      <c r="J1930" s="236"/>
      <c r="K1930" s="49"/>
      <c r="L1930" s="238"/>
      <c r="M1930" s="49"/>
      <c r="N1930" s="49"/>
    </row>
    <row r="1931">
      <c r="G1931" s="49"/>
      <c r="H1931" s="49"/>
      <c r="I1931" s="235"/>
      <c r="J1931" s="236"/>
      <c r="K1931" s="49"/>
      <c r="L1931" s="238"/>
      <c r="M1931" s="49"/>
      <c r="N1931" s="49"/>
    </row>
    <row r="1932">
      <c r="G1932" s="49"/>
      <c r="H1932" s="49"/>
      <c r="I1932" s="235"/>
      <c r="J1932" s="236"/>
      <c r="K1932" s="49"/>
      <c r="L1932" s="238"/>
      <c r="M1932" s="49"/>
      <c r="N1932" s="49"/>
    </row>
    <row r="1933">
      <c r="G1933" s="49"/>
      <c r="H1933" s="49"/>
      <c r="I1933" s="235"/>
      <c r="J1933" s="236"/>
      <c r="K1933" s="49"/>
      <c r="L1933" s="238"/>
      <c r="M1933" s="49"/>
      <c r="N1933" s="49"/>
    </row>
    <row r="1934">
      <c r="G1934" s="49"/>
      <c r="H1934" s="49"/>
      <c r="I1934" s="235"/>
      <c r="J1934" s="236"/>
      <c r="K1934" s="49"/>
      <c r="L1934" s="238"/>
      <c r="M1934" s="49"/>
      <c r="N1934" s="49"/>
    </row>
    <row r="1935">
      <c r="G1935" s="49"/>
      <c r="H1935" s="49"/>
      <c r="I1935" s="235"/>
      <c r="J1935" s="236"/>
      <c r="K1935" s="49"/>
      <c r="L1935" s="238"/>
      <c r="M1935" s="49"/>
      <c r="N1935" s="49"/>
    </row>
    <row r="1936">
      <c r="G1936" s="49"/>
      <c r="H1936" s="49"/>
      <c r="I1936" s="235"/>
      <c r="J1936" s="236"/>
      <c r="K1936" s="49"/>
      <c r="L1936" s="238"/>
      <c r="M1936" s="49"/>
      <c r="N1936" s="49"/>
    </row>
    <row r="1937">
      <c r="G1937" s="49"/>
      <c r="H1937" s="49"/>
      <c r="I1937" s="235"/>
      <c r="J1937" s="236"/>
      <c r="K1937" s="49"/>
      <c r="L1937" s="238"/>
      <c r="M1937" s="49"/>
      <c r="N1937" s="49"/>
    </row>
    <row r="1938">
      <c r="G1938" s="49"/>
      <c r="H1938" s="49"/>
      <c r="I1938" s="235"/>
      <c r="J1938" s="236"/>
      <c r="K1938" s="49"/>
      <c r="L1938" s="238"/>
      <c r="M1938" s="49"/>
      <c r="N1938" s="49"/>
    </row>
    <row r="1939">
      <c r="G1939" s="49"/>
      <c r="H1939" s="49"/>
      <c r="I1939" s="235"/>
      <c r="J1939" s="236"/>
      <c r="K1939" s="49"/>
      <c r="L1939" s="238"/>
      <c r="M1939" s="49"/>
      <c r="N1939" s="49"/>
    </row>
    <row r="1940">
      <c r="G1940" s="49"/>
      <c r="H1940" s="49"/>
      <c r="I1940" s="235"/>
      <c r="J1940" s="236"/>
      <c r="K1940" s="49"/>
      <c r="L1940" s="238"/>
      <c r="M1940" s="49"/>
      <c r="N1940" s="49"/>
    </row>
    <row r="1941">
      <c r="G1941" s="49"/>
      <c r="H1941" s="49"/>
      <c r="I1941" s="235"/>
      <c r="J1941" s="236"/>
      <c r="K1941" s="49"/>
      <c r="L1941" s="238"/>
      <c r="M1941" s="49"/>
      <c r="N1941" s="49"/>
    </row>
    <row r="1942">
      <c r="G1942" s="49"/>
      <c r="H1942" s="49"/>
      <c r="I1942" s="235"/>
      <c r="J1942" s="236"/>
      <c r="K1942" s="49"/>
      <c r="L1942" s="238"/>
      <c r="M1942" s="49"/>
      <c r="N1942" s="49"/>
    </row>
    <row r="1943">
      <c r="G1943" s="49"/>
      <c r="H1943" s="49"/>
      <c r="I1943" s="235"/>
      <c r="J1943" s="236"/>
      <c r="K1943" s="49"/>
      <c r="L1943" s="238"/>
      <c r="M1943" s="49"/>
      <c r="N1943" s="49"/>
    </row>
    <row r="1944">
      <c r="G1944" s="49"/>
      <c r="H1944" s="49"/>
      <c r="I1944" s="235"/>
      <c r="J1944" s="236"/>
      <c r="K1944" s="49"/>
      <c r="L1944" s="238"/>
      <c r="M1944" s="49"/>
      <c r="N1944" s="49"/>
    </row>
    <row r="1945">
      <c r="G1945" s="49"/>
      <c r="H1945" s="49"/>
      <c r="I1945" s="235"/>
      <c r="J1945" s="236"/>
      <c r="K1945" s="49"/>
      <c r="L1945" s="238"/>
      <c r="M1945" s="49"/>
      <c r="N1945" s="49"/>
    </row>
    <row r="1946">
      <c r="G1946" s="49"/>
      <c r="H1946" s="49"/>
      <c r="I1946" s="235"/>
      <c r="J1946" s="236"/>
      <c r="K1946" s="49"/>
      <c r="L1946" s="238"/>
      <c r="M1946" s="49"/>
      <c r="N1946" s="49"/>
    </row>
    <row r="1947">
      <c r="G1947" s="49"/>
      <c r="H1947" s="49"/>
      <c r="I1947" s="235"/>
      <c r="J1947" s="236"/>
      <c r="K1947" s="49"/>
      <c r="L1947" s="238"/>
      <c r="M1947" s="49"/>
      <c r="N1947" s="49"/>
    </row>
    <row r="1948">
      <c r="G1948" s="49"/>
      <c r="H1948" s="49"/>
      <c r="I1948" s="235"/>
      <c r="J1948" s="236"/>
      <c r="K1948" s="49"/>
      <c r="L1948" s="238"/>
      <c r="M1948" s="49"/>
      <c r="N1948" s="49"/>
    </row>
    <row r="1949">
      <c r="G1949" s="49"/>
      <c r="H1949" s="49"/>
      <c r="I1949" s="235"/>
      <c r="J1949" s="236"/>
      <c r="K1949" s="49"/>
      <c r="L1949" s="238"/>
      <c r="M1949" s="49"/>
      <c r="N1949" s="49"/>
    </row>
    <row r="1950">
      <c r="G1950" s="49"/>
      <c r="H1950" s="49"/>
      <c r="I1950" s="235"/>
      <c r="J1950" s="236"/>
      <c r="K1950" s="49"/>
      <c r="L1950" s="238"/>
      <c r="M1950" s="49"/>
      <c r="N1950" s="49"/>
    </row>
    <row r="1951">
      <c r="G1951" s="49"/>
      <c r="H1951" s="49"/>
      <c r="I1951" s="235"/>
      <c r="J1951" s="236"/>
      <c r="K1951" s="49"/>
      <c r="L1951" s="238"/>
      <c r="M1951" s="49"/>
      <c r="N1951" s="49"/>
    </row>
    <row r="1952">
      <c r="G1952" s="49"/>
      <c r="H1952" s="49"/>
      <c r="I1952" s="235"/>
      <c r="J1952" s="236"/>
      <c r="K1952" s="49"/>
      <c r="L1952" s="238"/>
      <c r="M1952" s="49"/>
      <c r="N1952" s="49"/>
    </row>
    <row r="1953">
      <c r="G1953" s="49"/>
      <c r="H1953" s="49"/>
      <c r="I1953" s="235"/>
      <c r="J1953" s="236"/>
      <c r="K1953" s="49"/>
      <c r="L1953" s="238"/>
      <c r="M1953" s="49"/>
      <c r="N1953" s="49"/>
    </row>
    <row r="1954">
      <c r="G1954" s="49"/>
      <c r="H1954" s="49"/>
      <c r="I1954" s="235"/>
      <c r="J1954" s="236"/>
      <c r="K1954" s="49"/>
      <c r="L1954" s="238"/>
      <c r="M1954" s="49"/>
      <c r="N1954" s="49"/>
    </row>
    <row r="1955">
      <c r="G1955" s="49"/>
      <c r="H1955" s="49"/>
      <c r="I1955" s="235"/>
      <c r="J1955" s="236"/>
      <c r="K1955" s="49"/>
      <c r="L1955" s="238"/>
      <c r="M1955" s="49"/>
      <c r="N1955" s="49"/>
    </row>
    <row r="1956">
      <c r="G1956" s="49"/>
      <c r="H1956" s="49"/>
      <c r="I1956" s="235"/>
      <c r="J1956" s="236"/>
      <c r="K1956" s="49"/>
      <c r="L1956" s="238"/>
      <c r="M1956" s="49"/>
      <c r="N1956" s="49"/>
    </row>
    <row r="1957">
      <c r="G1957" s="49"/>
      <c r="H1957" s="49"/>
      <c r="I1957" s="235"/>
      <c r="J1957" s="236"/>
      <c r="K1957" s="49"/>
      <c r="L1957" s="238"/>
      <c r="M1957" s="49"/>
      <c r="N1957" s="49"/>
    </row>
    <row r="1958">
      <c r="G1958" s="49"/>
      <c r="H1958" s="49"/>
      <c r="I1958" s="235"/>
      <c r="J1958" s="236"/>
      <c r="K1958" s="49"/>
      <c r="L1958" s="238"/>
      <c r="M1958" s="49"/>
      <c r="N1958" s="49"/>
    </row>
    <row r="1959">
      <c r="G1959" s="49"/>
      <c r="H1959" s="49"/>
      <c r="I1959" s="235"/>
      <c r="J1959" s="236"/>
      <c r="K1959" s="49"/>
      <c r="L1959" s="238"/>
      <c r="M1959" s="49"/>
      <c r="N1959" s="49"/>
    </row>
    <row r="1960">
      <c r="G1960" s="49"/>
      <c r="H1960" s="49"/>
      <c r="I1960" s="235"/>
      <c r="J1960" s="236"/>
      <c r="K1960" s="49"/>
      <c r="L1960" s="238"/>
      <c r="M1960" s="49"/>
      <c r="N1960" s="49"/>
    </row>
    <row r="1961">
      <c r="G1961" s="49"/>
      <c r="H1961" s="49"/>
      <c r="I1961" s="235"/>
      <c r="J1961" s="236"/>
      <c r="K1961" s="49"/>
      <c r="L1961" s="238"/>
      <c r="M1961" s="49"/>
      <c r="N1961" s="49"/>
    </row>
    <row r="1962">
      <c r="G1962" s="49"/>
      <c r="H1962" s="49"/>
      <c r="I1962" s="235"/>
      <c r="J1962" s="236"/>
      <c r="K1962" s="49"/>
      <c r="L1962" s="238"/>
      <c r="M1962" s="49"/>
      <c r="N1962" s="49"/>
    </row>
    <row r="1963">
      <c r="G1963" s="49"/>
      <c r="H1963" s="49"/>
      <c r="I1963" s="235"/>
      <c r="J1963" s="236"/>
      <c r="K1963" s="49"/>
      <c r="L1963" s="238"/>
      <c r="M1963" s="49"/>
      <c r="N1963" s="49"/>
    </row>
    <row r="1964">
      <c r="G1964" s="49"/>
      <c r="H1964" s="49"/>
      <c r="I1964" s="235"/>
      <c r="J1964" s="236"/>
      <c r="K1964" s="49"/>
      <c r="L1964" s="238"/>
      <c r="M1964" s="49"/>
      <c r="N1964" s="49"/>
    </row>
    <row r="1965">
      <c r="G1965" s="49"/>
      <c r="H1965" s="49"/>
      <c r="I1965" s="235"/>
      <c r="J1965" s="236"/>
      <c r="K1965" s="49"/>
      <c r="L1965" s="238"/>
      <c r="M1965" s="49"/>
      <c r="N1965" s="49"/>
    </row>
    <row r="1966">
      <c r="G1966" s="49"/>
      <c r="H1966" s="49"/>
      <c r="I1966" s="235"/>
      <c r="J1966" s="236"/>
      <c r="K1966" s="49"/>
      <c r="L1966" s="238"/>
      <c r="M1966" s="49"/>
      <c r="N1966" s="49"/>
    </row>
    <row r="1967">
      <c r="G1967" s="49"/>
      <c r="H1967" s="49"/>
      <c r="I1967" s="235"/>
      <c r="J1967" s="236"/>
      <c r="K1967" s="49"/>
      <c r="L1967" s="238"/>
      <c r="M1967" s="49"/>
      <c r="N1967" s="49"/>
    </row>
    <row r="1968">
      <c r="G1968" s="49"/>
      <c r="H1968" s="49"/>
      <c r="I1968" s="235"/>
      <c r="J1968" s="236"/>
      <c r="K1968" s="49"/>
      <c r="L1968" s="238"/>
      <c r="M1968" s="49"/>
      <c r="N1968" s="49"/>
    </row>
    <row r="1969">
      <c r="G1969" s="49"/>
      <c r="H1969" s="49"/>
      <c r="I1969" s="235"/>
      <c r="J1969" s="236"/>
      <c r="K1969" s="49"/>
      <c r="L1969" s="238"/>
      <c r="M1969" s="49"/>
      <c r="N1969" s="49"/>
    </row>
    <row r="1970">
      <c r="G1970" s="49"/>
      <c r="H1970" s="49"/>
      <c r="I1970" s="235"/>
      <c r="J1970" s="236"/>
      <c r="K1970" s="49"/>
      <c r="L1970" s="238"/>
      <c r="M1970" s="49"/>
      <c r="N1970" s="49"/>
    </row>
    <row r="1971">
      <c r="G1971" s="49"/>
      <c r="H1971" s="49"/>
      <c r="I1971" s="235"/>
      <c r="J1971" s="236"/>
      <c r="K1971" s="49"/>
      <c r="L1971" s="238"/>
      <c r="M1971" s="49"/>
      <c r="N1971" s="49"/>
    </row>
    <row r="1972">
      <c r="G1972" s="49"/>
      <c r="H1972" s="49"/>
      <c r="I1972" s="235"/>
      <c r="J1972" s="236"/>
      <c r="K1972" s="49"/>
      <c r="L1972" s="238"/>
      <c r="M1972" s="49"/>
      <c r="N1972" s="49"/>
    </row>
    <row r="1973">
      <c r="G1973" s="49"/>
      <c r="H1973" s="49"/>
      <c r="I1973" s="235"/>
      <c r="J1973" s="236"/>
      <c r="K1973" s="49"/>
      <c r="L1973" s="238"/>
      <c r="M1973" s="49"/>
      <c r="N1973" s="49"/>
    </row>
    <row r="1974">
      <c r="G1974" s="49"/>
      <c r="H1974" s="49"/>
      <c r="I1974" s="235"/>
      <c r="J1974" s="236"/>
      <c r="K1974" s="49"/>
      <c r="L1974" s="238"/>
      <c r="M1974" s="49"/>
      <c r="N1974" s="49"/>
    </row>
    <row r="1975">
      <c r="G1975" s="49"/>
      <c r="H1975" s="49"/>
      <c r="I1975" s="235"/>
      <c r="J1975" s="236"/>
      <c r="K1975" s="49"/>
      <c r="L1975" s="238"/>
      <c r="M1975" s="49"/>
      <c r="N1975" s="49"/>
    </row>
    <row r="1976">
      <c r="G1976" s="49"/>
      <c r="H1976" s="49"/>
      <c r="I1976" s="235"/>
      <c r="J1976" s="236"/>
      <c r="K1976" s="49"/>
      <c r="L1976" s="238"/>
      <c r="M1976" s="49"/>
      <c r="N1976" s="49"/>
    </row>
    <row r="1977">
      <c r="G1977" s="49"/>
      <c r="H1977" s="49"/>
      <c r="I1977" s="235"/>
      <c r="J1977" s="236"/>
      <c r="K1977" s="49"/>
      <c r="L1977" s="238"/>
      <c r="M1977" s="49"/>
      <c r="N1977" s="49"/>
    </row>
    <row r="1978">
      <c r="G1978" s="49"/>
      <c r="H1978" s="49"/>
      <c r="I1978" s="235"/>
      <c r="J1978" s="236"/>
      <c r="K1978" s="49"/>
      <c r="L1978" s="238"/>
      <c r="M1978" s="49"/>
      <c r="N1978" s="49"/>
    </row>
    <row r="1979">
      <c r="G1979" s="49"/>
      <c r="H1979" s="49"/>
      <c r="I1979" s="235"/>
      <c r="J1979" s="236"/>
      <c r="K1979" s="49"/>
      <c r="L1979" s="238"/>
      <c r="M1979" s="49"/>
      <c r="N1979" s="49"/>
    </row>
    <row r="1980">
      <c r="G1980" s="49"/>
      <c r="H1980" s="49"/>
      <c r="I1980" s="235"/>
      <c r="J1980" s="236"/>
      <c r="K1980" s="49"/>
      <c r="L1980" s="238"/>
      <c r="M1980" s="49"/>
      <c r="N1980" s="49"/>
    </row>
    <row r="1981">
      <c r="G1981" s="49"/>
      <c r="H1981" s="49"/>
      <c r="I1981" s="235"/>
      <c r="J1981" s="236"/>
      <c r="K1981" s="49"/>
      <c r="L1981" s="238"/>
      <c r="M1981" s="49"/>
      <c r="N1981" s="49"/>
    </row>
    <row r="1982">
      <c r="G1982" s="49"/>
      <c r="H1982" s="49"/>
      <c r="I1982" s="235"/>
      <c r="J1982" s="236"/>
      <c r="K1982" s="49"/>
      <c r="L1982" s="238"/>
      <c r="M1982" s="49"/>
      <c r="N1982" s="49"/>
    </row>
    <row r="1983">
      <c r="G1983" s="49"/>
      <c r="H1983" s="49"/>
      <c r="I1983" s="235"/>
      <c r="J1983" s="236"/>
      <c r="K1983" s="49"/>
      <c r="L1983" s="238"/>
      <c r="M1983" s="49"/>
      <c r="N1983" s="49"/>
    </row>
    <row r="1984">
      <c r="G1984" s="49"/>
      <c r="H1984" s="49"/>
      <c r="I1984" s="235"/>
      <c r="J1984" s="236"/>
      <c r="K1984" s="49"/>
      <c r="L1984" s="238"/>
      <c r="M1984" s="49"/>
      <c r="N1984" s="49"/>
    </row>
    <row r="1985">
      <c r="G1985" s="49"/>
      <c r="H1985" s="49"/>
      <c r="I1985" s="235"/>
      <c r="J1985" s="236"/>
      <c r="K1985" s="49"/>
      <c r="L1985" s="238"/>
      <c r="M1985" s="49"/>
      <c r="N1985" s="49"/>
    </row>
    <row r="1986">
      <c r="G1986" s="49"/>
      <c r="H1986" s="49"/>
      <c r="I1986" s="235"/>
      <c r="J1986" s="236"/>
      <c r="K1986" s="49"/>
      <c r="L1986" s="238"/>
      <c r="M1986" s="49"/>
      <c r="N1986" s="49"/>
    </row>
    <row r="1987">
      <c r="G1987" s="49"/>
      <c r="H1987" s="49"/>
      <c r="I1987" s="235"/>
      <c r="J1987" s="236"/>
      <c r="K1987" s="49"/>
      <c r="L1987" s="238"/>
      <c r="M1987" s="49"/>
      <c r="N1987" s="49"/>
    </row>
    <row r="1988">
      <c r="G1988" s="49"/>
      <c r="H1988" s="49"/>
      <c r="I1988" s="235"/>
      <c r="J1988" s="236"/>
      <c r="K1988" s="49"/>
      <c r="L1988" s="238"/>
      <c r="M1988" s="49"/>
      <c r="N1988" s="49"/>
    </row>
    <row r="1989">
      <c r="G1989" s="49"/>
      <c r="H1989" s="49"/>
      <c r="I1989" s="235"/>
      <c r="J1989" s="236"/>
      <c r="K1989" s="49"/>
      <c r="L1989" s="238"/>
      <c r="M1989" s="49"/>
      <c r="N1989" s="49"/>
    </row>
    <row r="1990">
      <c r="G1990" s="49"/>
      <c r="H1990" s="49"/>
      <c r="I1990" s="235"/>
      <c r="J1990" s="236"/>
      <c r="K1990" s="49"/>
      <c r="L1990" s="238"/>
      <c r="M1990" s="49"/>
      <c r="N1990" s="49"/>
    </row>
    <row r="1991">
      <c r="G1991" s="49"/>
      <c r="H1991" s="49"/>
      <c r="I1991" s="235"/>
      <c r="J1991" s="236"/>
      <c r="K1991" s="49"/>
      <c r="L1991" s="238"/>
      <c r="M1991" s="49"/>
      <c r="N1991" s="49"/>
    </row>
    <row r="1992">
      <c r="G1992" s="49"/>
      <c r="H1992" s="49"/>
      <c r="I1992" s="235"/>
      <c r="J1992" s="236"/>
      <c r="K1992" s="49"/>
      <c r="L1992" s="238"/>
      <c r="M1992" s="49"/>
      <c r="N1992" s="49"/>
    </row>
    <row r="1993">
      <c r="G1993" s="49"/>
      <c r="H1993" s="49"/>
      <c r="I1993" s="235"/>
      <c r="J1993" s="236"/>
      <c r="K1993" s="49"/>
      <c r="L1993" s="238"/>
      <c r="M1993" s="49"/>
      <c r="N1993" s="49"/>
    </row>
    <row r="1994">
      <c r="G1994" s="49"/>
      <c r="H1994" s="49"/>
      <c r="I1994" s="235"/>
      <c r="J1994" s="236"/>
      <c r="K1994" s="49"/>
      <c r="L1994" s="238"/>
      <c r="M1994" s="49"/>
      <c r="N1994" s="49"/>
    </row>
    <row r="1995">
      <c r="G1995" s="49"/>
      <c r="H1995" s="49"/>
      <c r="I1995" s="235"/>
      <c r="J1995" s="236"/>
      <c r="K1995" s="49"/>
      <c r="L1995" s="238"/>
      <c r="M1995" s="49"/>
      <c r="N1995" s="49"/>
    </row>
    <row r="1996">
      <c r="G1996" s="49"/>
      <c r="H1996" s="49"/>
      <c r="I1996" s="235"/>
      <c r="J1996" s="236"/>
      <c r="K1996" s="49"/>
      <c r="L1996" s="238"/>
      <c r="M1996" s="49"/>
      <c r="N1996" s="49"/>
    </row>
    <row r="1997">
      <c r="G1997" s="49"/>
      <c r="H1997" s="49"/>
      <c r="I1997" s="235"/>
      <c r="J1997" s="236"/>
      <c r="K1997" s="49"/>
      <c r="L1997" s="238"/>
      <c r="M1997" s="49"/>
      <c r="N1997" s="49"/>
    </row>
    <row r="1998">
      <c r="G1998" s="49"/>
      <c r="H1998" s="49"/>
      <c r="I1998" s="235"/>
      <c r="J1998" s="236"/>
      <c r="K1998" s="49"/>
      <c r="L1998" s="238"/>
      <c r="M1998" s="49"/>
      <c r="N1998" s="49"/>
    </row>
    <row r="1999">
      <c r="G1999" s="49"/>
      <c r="H1999" s="49"/>
      <c r="I1999" s="235"/>
      <c r="J1999" s="236"/>
      <c r="K1999" s="49"/>
      <c r="L1999" s="238"/>
      <c r="M1999" s="49"/>
      <c r="N1999" s="49"/>
    </row>
    <row r="2000">
      <c r="G2000" s="49"/>
      <c r="H2000" s="49"/>
      <c r="I2000" s="235"/>
      <c r="J2000" s="236"/>
      <c r="K2000" s="49"/>
      <c r="L2000" s="238"/>
      <c r="M2000" s="49"/>
      <c r="N2000" s="49"/>
    </row>
    <row r="2001">
      <c r="G2001" s="49"/>
      <c r="H2001" s="49"/>
      <c r="I2001" s="235"/>
      <c r="J2001" s="236"/>
      <c r="K2001" s="49"/>
      <c r="L2001" s="238"/>
      <c r="M2001" s="49"/>
      <c r="N2001" s="49"/>
    </row>
    <row r="2002">
      <c r="G2002" s="49"/>
      <c r="H2002" s="49"/>
      <c r="I2002" s="235"/>
      <c r="J2002" s="236"/>
      <c r="K2002" s="49"/>
      <c r="L2002" s="238"/>
      <c r="M2002" s="49"/>
      <c r="N2002" s="49"/>
    </row>
    <row r="2003">
      <c r="G2003" s="49"/>
      <c r="H2003" s="49"/>
      <c r="I2003" s="235"/>
      <c r="J2003" s="236"/>
      <c r="K2003" s="49"/>
      <c r="L2003" s="238"/>
      <c r="M2003" s="49"/>
      <c r="N2003" s="49"/>
    </row>
    <row r="2004">
      <c r="G2004" s="49"/>
      <c r="H2004" s="49"/>
      <c r="I2004" s="235"/>
      <c r="J2004" s="236"/>
      <c r="K2004" s="49"/>
      <c r="L2004" s="238"/>
      <c r="M2004" s="49"/>
      <c r="N2004" s="49"/>
    </row>
  </sheetData>
  <autoFilter ref="$A$1:$N$279"/>
  <conditionalFormatting sqref="I1:I2004">
    <cfRule type="containsText" dxfId="4" priority="1" operator="containsText" text="UPC">
      <formula>NOT(ISERROR(SEARCH(("UPC"),(I1))))</formula>
    </cfRule>
  </conditionalFormatting>
  <conditionalFormatting sqref="L1:L2004">
    <cfRule type="cellIs" dxfId="5" priority="2" operator="greaterThanOrEqual">
      <formula>10</formula>
    </cfRule>
  </conditionalFormatting>
  <conditionalFormatting sqref="I1:I2004">
    <cfRule type="containsText" dxfId="4" priority="3" operator="containsText" text="no match">
      <formula>NOT(ISERROR(SEARCH(("no match"),(I1))))</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0"/>
    <col customWidth="1" min="2" max="2" width="19.13"/>
    <col customWidth="1" min="3" max="3" width="33.75"/>
    <col customWidth="1" min="5" max="6" width="8.13"/>
    <col customWidth="1" min="7" max="7" width="8.0"/>
    <col customWidth="1" min="8" max="8" width="19.13"/>
    <col customWidth="1" min="9" max="9" width="33.75"/>
    <col customWidth="1" min="11" max="12" width="8.13"/>
    <col customWidth="1" min="13" max="13" width="8.0"/>
    <col customWidth="1" min="14" max="14" width="19.13"/>
    <col customWidth="1" min="15" max="15" width="33.75"/>
    <col customWidth="1" min="17" max="18" width="8.13"/>
  </cols>
  <sheetData>
    <row r="1">
      <c r="A1" s="239"/>
      <c r="B1" s="240" t="s">
        <v>3052</v>
      </c>
      <c r="C1" s="239" t="str">
        <f>'Control Panel'!$D$4</f>
        <v>2026-W19</v>
      </c>
      <c r="D1" s="239" t="s">
        <v>3053</v>
      </c>
      <c r="E1" s="239"/>
      <c r="F1" s="239"/>
      <c r="G1" s="241"/>
      <c r="H1" s="242" t="s">
        <v>3054</v>
      </c>
      <c r="I1" s="241" t="str">
        <f>'Control Panel'!$D$4</f>
        <v>2026-W19</v>
      </c>
      <c r="J1" s="241" t="s">
        <v>3053</v>
      </c>
      <c r="K1" s="241"/>
      <c r="L1" s="241"/>
      <c r="M1" s="243"/>
      <c r="N1" s="244" t="s">
        <v>3055</v>
      </c>
      <c r="O1" s="243" t="str">
        <f>'Control Panel'!$D$4</f>
        <v>2026-W19</v>
      </c>
      <c r="P1" s="243" t="s">
        <v>3053</v>
      </c>
      <c r="Q1" s="243"/>
      <c r="R1" s="243"/>
    </row>
    <row r="2">
      <c r="A2" s="240" t="s">
        <v>3056</v>
      </c>
      <c r="B2" s="245" t="s">
        <v>481</v>
      </c>
      <c r="C2" s="245" t="s">
        <v>484</v>
      </c>
      <c r="D2" s="245" t="s">
        <v>3057</v>
      </c>
      <c r="E2" s="246" t="s">
        <v>3058</v>
      </c>
      <c r="F2" s="247" t="s">
        <v>3059</v>
      </c>
      <c r="G2" s="242" t="s">
        <v>3056</v>
      </c>
      <c r="H2" s="245" t="s">
        <v>481</v>
      </c>
      <c r="I2" s="245" t="s">
        <v>484</v>
      </c>
      <c r="J2" s="245" t="s">
        <v>3057</v>
      </c>
      <c r="K2" s="246" t="s">
        <v>3058</v>
      </c>
      <c r="L2" s="247" t="s">
        <v>3059</v>
      </c>
      <c r="M2" s="244" t="s">
        <v>3056</v>
      </c>
      <c r="N2" s="244" t="s">
        <v>481</v>
      </c>
      <c r="O2" s="244" t="s">
        <v>484</v>
      </c>
      <c r="P2" s="244" t="s">
        <v>3057</v>
      </c>
      <c r="Q2" s="248" t="s">
        <v>3058</v>
      </c>
      <c r="R2" s="249" t="s">
        <v>3059</v>
      </c>
    </row>
    <row r="3">
      <c r="A3" s="250" t="str">
        <f t="array" ref="A3:A742">IF(C3:C742="",,XLOOKUP(C3:C742,Berechnung!$D:$D,Berechnung!$N:$N))</f>
        <v>Missing rack</v>
      </c>
      <c r="B3" s="203" t="str">
        <f>IFERROR(__xludf.DUMMYFUNCTION("IF(C3="""",,JOIN("","",UNIQUE(FILTER(Berechnung!$A:$A,Berechnung!$B:$B=B$1,Berechnung!$N:$N=A3))))"),"1,4,5,6,7,9,11,12,13,14,16,19,20,21,22,26,27,29,30,34,35,36,37,38,42,43,45,46,25,32,47,44,39,3,28,8,23")</f>
        <v>1,4,5,6,7,9,11,12,13,14,16,19,20,21,22,26,27,29,30,34,35,36,37,38,42,43,45,46,25,32,47,44,39,3,28,8,23</v>
      </c>
      <c r="C3" s="1" t="str">
        <f>IFERROR(__xludf.DUMMYFUNCTION("SORT(UNIQUE(FILTER(Berechnung!$D:$D,Berechnung!$B:$B=B1)))"),"Bacon Streifen (100g) [QS]")</f>
        <v>Bacon Streifen (100g) [QS]</v>
      </c>
      <c r="D3" s="1" t="str">
        <f t="array" ref="D3:D742">IF(A3:A742="",,XLOOKUP(C3:C742,Berechnung!$D:$D,Berechnung!$M:$M))</f>
        <v>P-409</v>
      </c>
      <c r="E3" s="251">
        <f>IF(A3="",,ROUNDUP(SUMIFS(Berechnung!$L:$L,Berechnung!$N:$N,A3,Berechnung!$B:$B,B$1),0))</f>
        <v>0</v>
      </c>
      <c r="F3" s="251">
        <f>IF(A3="",,IF(ISNUMBER(MATCH(C3,'Bundle SKUs'!$A:$A,0)),E3,E3*2))</f>
        <v>0</v>
      </c>
      <c r="G3" s="252" t="str">
        <f t="array" ref="G3:G742">IF(I3:I742="",,XLOOKUP(I3:I742,Berechnung!$D:$D,Berechnung!$N:$N))</f>
        <v>Missing rack</v>
      </c>
      <c r="H3" s="203" t="str">
        <f>IFERROR(__xludf.DUMMYFUNCTION("IF(I3="""",,JOIN("","",UNIQUE(FILTER(Berechnung!$A:$A,Berechnung!$B:$B=H$1,Berechnung!$N:$N=G3))))"),"1,4,5,6,7,8,9,11,12,14,16,19,20,21,22,26,27,29,30,34,35,36,37,38,42,43,45,46,25,32,47,44,39,3,13,28,23")</f>
        <v>1,4,5,6,7,8,9,11,12,14,16,19,20,21,22,26,27,29,30,34,35,36,37,38,42,43,45,46,25,32,47,44,39,3,13,28,23</v>
      </c>
      <c r="I3" s="1" t="str">
        <f>IFERROR(__xludf.DUMMYFUNCTION("SORT(UNIQUE(FILTER(Berechnung!$D:$D,Berechnung!$B:$B=H1)))"),"Bacon Streifen (100g) [QS]")</f>
        <v>Bacon Streifen (100g) [QS]</v>
      </c>
      <c r="J3" s="1" t="str">
        <f t="array" ref="J3">IF(G3="",,XLOOKUP(I3,Berechnung!$D:$D,Berechnung!$M:$M))</f>
        <v>P-409</v>
      </c>
      <c r="K3" s="251">
        <f>IF(G3="",,ROUNDUP(SUMIFS(Berechnung!$L:$L,Berechnung!$N:$N,G3,Berechnung!$B:$B,H$1),0))</f>
        <v>0</v>
      </c>
      <c r="L3" s="251">
        <f>IF(G3="",,IF(ISNUMBER(MATCH(I3,'Bundle SKUs'!$A:$A,0)),K3,K3*2))</f>
        <v>0</v>
      </c>
      <c r="M3" s="253" t="str">
        <f t="array" ref="M3:M742">IF(O3:O742="",,XLOOKUP(O3:O742,Berechnung!$D:$D,Berechnung!$N:$N))</f>
        <v>Missing rack</v>
      </c>
      <c r="N3" s="203" t="str">
        <f>IFERROR(__xludf.DUMMYFUNCTION("IF(O3="""",,JOIN("","",UNIQUE(FILTER(Berechnung!$A:$A,Berechnung!$B:$B=N$1,Berechnung!$N:$N=M3))))"),"1,4,5,6,7,8,9,11,12,14,16,19,20,21,22,26,27,29,30,34,35,36,37,38,42,43,45,46,25,32,47,44,39,3,13,28,23")</f>
        <v>1,4,5,6,7,8,9,11,12,14,16,19,20,21,22,26,27,29,30,34,35,36,37,38,42,43,45,46,25,32,47,44,39,3,13,28,23</v>
      </c>
      <c r="O3" s="1" t="str">
        <f>IFERROR(__xludf.DUMMYFUNCTION("SORT(UNIQUE(FILTER(Berechnung!$D:$D,Berechnung!$B:$B=N1)))"),"Bacon Streifen (100g) [QS]")</f>
        <v>Bacon Streifen (100g) [QS]</v>
      </c>
      <c r="P3" s="1" t="str">
        <f t="array" ref="P3:P742">IF(M3:M742="",,XLOOKUP(O3:O742,Berechnung!$D:$D,Berechnung!$M:$M))</f>
        <v>P-409</v>
      </c>
      <c r="Q3" s="251">
        <f>IF(M3="",,ROUNDUP(SUMIFS(Berechnung!$L:$L,Berechnung!$N:$N,M3,Berechnung!$B:$B,N$1),0))</f>
        <v>0</v>
      </c>
      <c r="R3" s="251">
        <f>IF(M3="",,IF(ISNUMBER(MATCH(O3,'Bundle SKUs'!$A:$A,0)),Q3,Q3*2))</f>
        <v>0</v>
      </c>
    </row>
    <row r="4">
      <c r="A4" s="250" t="s">
        <v>3049</v>
      </c>
      <c r="B4" s="203" t="str">
        <f>IFERROR(__xludf.DUMMYFUNCTION("IF(C4="""",,JOIN("","",UNIQUE(FILTER(Berechnung!$A:$A,Berechnung!$B:$B=B$1,Berechnung!$N:$N=A4))))"),"1,4,5,6,7,9,11,12,13,14,16,19,20,21,22,26,27,29,30,34,35,36,37,38,42,43,45,46,25,32,47,44,39,3,28,8,23")</f>
        <v>1,4,5,6,7,9,11,12,13,14,16,19,20,21,22,26,27,29,30,34,35,36,37,38,42,43,45,46,25,32,47,44,39,3,28,8,23</v>
      </c>
      <c r="C4" s="1" t="str">
        <f>IFERROR(__xludf.DUMMYFUNCTION("""COMPUTED_VALUE"""),"Beyond Meat Vegan Burger Patty (180g)")</f>
        <v>Beyond Meat Vegan Burger Patty (180g)</v>
      </c>
      <c r="D4" s="1" t="s">
        <v>2077</v>
      </c>
      <c r="E4" s="251">
        <f>IF(A4="",,ROUNDUP(SUMIFS(Berechnung!$L:$L,Berechnung!$N:$N,A4,Berechnung!$B:$B,B$1),0))</f>
        <v>0</v>
      </c>
      <c r="F4" s="251">
        <f>IF(A4="",,IF(ISNUMBER(MATCH(C4,'Bundle SKUs'!$A:$A,0)),E4,E4*2))</f>
        <v>0</v>
      </c>
      <c r="G4" s="252" t="s">
        <v>3049</v>
      </c>
      <c r="H4" s="203" t="str">
        <f>IFERROR(__xludf.DUMMYFUNCTION("IF(I4="""",,JOIN("","",UNIQUE(FILTER(Berechnung!$A:$A,Berechnung!$B:$B=H$1,Berechnung!$N:$N=G4))))"),"1,4,5,6,7,8,9,11,12,14,16,19,20,21,22,26,27,29,30,34,35,36,37,38,42,43,45,46,25,32,47,44,39,3,13,28,23")</f>
        <v>1,4,5,6,7,8,9,11,12,14,16,19,20,21,22,26,27,29,30,34,35,36,37,38,42,43,45,46,25,32,47,44,39,3,13,28,23</v>
      </c>
      <c r="I4" s="1" t="str">
        <f>IFERROR(__xludf.DUMMYFUNCTION("""COMPUTED_VALUE"""),"Bacon Streifen (80g) [QS]")</f>
        <v>Bacon Streifen (80g) [QS]</v>
      </c>
      <c r="J4" s="1" t="str">
        <f t="array" ref="J4">IF(G4="",,XLOOKUP(I4,Berechnung!$D:$D,Berechnung!$M:$M))</f>
        <v>P-410</v>
      </c>
      <c r="K4" s="251">
        <f>IF(G4="",,ROUNDUP(SUMIFS(Berechnung!$L:$L,Berechnung!$N:$N,G4,Berechnung!$B:$B,H$1),0))</f>
        <v>0</v>
      </c>
      <c r="L4" s="251">
        <f>IF(G4="",,IF(ISNUMBER(MATCH(I4,'Bundle SKUs'!$A:$A,0)),K4,K4*2))</f>
        <v>0</v>
      </c>
      <c r="M4" s="253" t="s">
        <v>3049</v>
      </c>
      <c r="N4" s="203" t="str">
        <f>IFERROR(__xludf.DUMMYFUNCTION("IF(O4="""",,JOIN("","",UNIQUE(FILTER(Berechnung!$A:$A,Berechnung!$B:$B=N$1,Berechnung!$N:$N=M4))))"),"1,4,5,6,7,8,9,11,12,14,16,19,20,21,22,26,27,29,30,34,35,36,37,38,42,43,45,46,25,32,47,44,39,3,13,28,23")</f>
        <v>1,4,5,6,7,8,9,11,12,14,16,19,20,21,22,26,27,29,30,34,35,36,37,38,42,43,45,46,25,32,47,44,39,3,13,28,23</v>
      </c>
      <c r="O4" s="1" t="str">
        <f>IFERROR(__xludf.DUMMYFUNCTION("""COMPUTED_VALUE"""),"Beyond Meat Vegan Burger Patty (180g)")</f>
        <v>Beyond Meat Vegan Burger Patty (180g)</v>
      </c>
      <c r="P4" s="1" t="s">
        <v>2077</v>
      </c>
      <c r="Q4" s="251">
        <f>IF(M4="",,ROUNDUP(SUMIFS(Berechnung!$L:$L,Berechnung!$N:$N,M4,Berechnung!$B:$B,N$1),0))</f>
        <v>0</v>
      </c>
      <c r="R4" s="251">
        <f>IF(M4="",,IF(ISNUMBER(MATCH(O4,'Bundle SKUs'!$A:$A,0)),Q4,Q4*2))</f>
        <v>0</v>
      </c>
    </row>
    <row r="5">
      <c r="A5" s="250" t="s">
        <v>3049</v>
      </c>
      <c r="B5" s="203" t="str">
        <f>IFERROR(__xludf.DUMMYFUNCTION("IF(C5="""",,JOIN("","",UNIQUE(FILTER(Berechnung!$A:$A,Berechnung!$B:$B=B$1,Berechnung!$N:$N=A5))))"),"1,4,5,6,7,9,11,12,13,14,16,19,20,21,22,26,27,29,30,34,35,36,37,38,42,43,45,46,25,32,47,44,39,3,28,8,23")</f>
        <v>1,4,5,6,7,9,11,12,13,14,16,19,20,21,22,26,27,29,30,34,35,36,37,38,42,43,45,46,25,32,47,44,39,3,28,8,23</v>
      </c>
      <c r="C5" s="1" t="str">
        <f>IFERROR(__xludf.DUMMYFUNCTION("""COMPUTED_VALUE"""),"Bio Naturjoghurt mild mind. 3.5% Fett (100g)")</f>
        <v>Bio Naturjoghurt mild mind. 3.5% Fett (100g)</v>
      </c>
      <c r="D5" s="1" t="s">
        <v>2079</v>
      </c>
      <c r="E5" s="251">
        <f>IF(A5="",,ROUNDUP(SUMIFS(Berechnung!$L:$L,Berechnung!$N:$N,A5,Berechnung!$B:$B,B$1),0))</f>
        <v>0</v>
      </c>
      <c r="F5" s="251">
        <f>IF(A5="",,IF(ISNUMBER(MATCH(C5,'Bundle SKUs'!$A:$A,0)),E5,E5*2))</f>
        <v>0</v>
      </c>
      <c r="G5" s="252" t="s">
        <v>3049</v>
      </c>
      <c r="H5" s="203" t="str">
        <f>IFERROR(__xludf.DUMMYFUNCTION("IF(I5="""",,JOIN("","",UNIQUE(FILTER(Berechnung!$A:$A,Berechnung!$B:$B=H$1,Berechnung!$N:$N=G5))))"),"1,4,5,6,7,8,9,11,12,14,16,19,20,21,22,26,27,29,30,34,35,36,37,38,42,43,45,46,25,32,47,44,39,3,13,28,23")</f>
        <v>1,4,5,6,7,8,9,11,12,14,16,19,20,21,22,26,27,29,30,34,35,36,37,38,42,43,45,46,25,32,47,44,39,3,13,28,23</v>
      </c>
      <c r="I5" s="1" t="str">
        <f>IFERROR(__xludf.DUMMYFUNCTION("""COMPUTED_VALUE"""),"Beyond Meat Vegan Burger Patty (180g)")</f>
        <v>Beyond Meat Vegan Burger Patty (180g)</v>
      </c>
      <c r="J5" s="1" t="str">
        <f t="array" ref="J5">IF(G5="",,XLOOKUP(I5,Berechnung!$D:$D,Berechnung!$M:$M))</f>
        <v>M-901</v>
      </c>
      <c r="K5" s="251">
        <f>IF(G5="",,ROUNDUP(SUMIFS(Berechnung!$L:$L,Berechnung!$N:$N,G5,Berechnung!$B:$B,H$1),0))</f>
        <v>0</v>
      </c>
      <c r="L5" s="251">
        <f>IF(G5="",,IF(ISNUMBER(MATCH(I5,'Bundle SKUs'!$A:$A,0)),K5,K5*2))</f>
        <v>0</v>
      </c>
      <c r="M5" s="253" t="s">
        <v>3049</v>
      </c>
      <c r="N5" s="203" t="str">
        <f>IFERROR(__xludf.DUMMYFUNCTION("IF(O5="""",,JOIN("","",UNIQUE(FILTER(Berechnung!$A:$A,Berechnung!$B:$B=N$1,Berechnung!$N:$N=M5))))"),"1,4,5,6,7,8,9,11,12,14,16,19,20,21,22,26,27,29,30,34,35,36,37,38,42,43,45,46,25,32,47,44,39,3,13,28,23")</f>
        <v>1,4,5,6,7,8,9,11,12,14,16,19,20,21,22,26,27,29,30,34,35,36,37,38,42,43,45,46,25,32,47,44,39,3,13,28,23</v>
      </c>
      <c r="O5" s="1" t="str">
        <f>IFERROR(__xludf.DUMMYFUNCTION("""COMPUTED_VALUE"""),"Bio Naturjoghurt mild mind. 3.5% Fett (100g)")</f>
        <v>Bio Naturjoghurt mild mind. 3.5% Fett (100g)</v>
      </c>
      <c r="P5" s="1" t="s">
        <v>2079</v>
      </c>
      <c r="Q5" s="251">
        <f>IF(M5="",,ROUNDUP(SUMIFS(Berechnung!$L:$L,Berechnung!$N:$N,M5,Berechnung!$B:$B,N$1),0))</f>
        <v>0</v>
      </c>
      <c r="R5" s="251">
        <f>IF(M5="",,IF(ISNUMBER(MATCH(O5,'Bundle SKUs'!$A:$A,0)),Q5,Q5*2))</f>
        <v>0</v>
      </c>
    </row>
    <row r="6">
      <c r="A6" s="250" t="s">
        <v>3049</v>
      </c>
      <c r="B6" s="203" t="str">
        <f>IFERROR(__xludf.DUMMYFUNCTION("IF(C6="""",,JOIN("","",UNIQUE(FILTER(Berechnung!$A:$A,Berechnung!$B:$B=B$1,Berechnung!$N:$N=A6))))"),"1,4,5,6,7,9,11,12,13,14,16,19,20,21,22,26,27,29,30,34,35,36,37,38,42,43,45,46,25,32,47,44,39,3,28,8,23")</f>
        <v>1,4,5,6,7,9,11,12,13,14,16,19,20,21,22,26,27,29,30,34,35,36,37,38,42,43,45,46,25,32,47,44,39,3,28,8,23</v>
      </c>
      <c r="C6" s="1" t="str">
        <f>IFERROR(__xludf.DUMMYFUNCTION("""COMPUTED_VALUE"""),"Bio Naturjoghurt mild. mind. 3.5% Fett (150g)")</f>
        <v>Bio Naturjoghurt mild. mind. 3.5% Fett (150g)</v>
      </c>
      <c r="D6" s="1" t="s">
        <v>2081</v>
      </c>
      <c r="E6" s="251">
        <f>IF(A6="",,ROUNDUP(SUMIFS(Berechnung!$L:$L,Berechnung!$N:$N,A6,Berechnung!$B:$B,B$1),0))</f>
        <v>0</v>
      </c>
      <c r="F6" s="251">
        <f>IF(A6="",,IF(ISNUMBER(MATCH(C6,'Bundle SKUs'!$A:$A,0)),E6,E6*2))</f>
        <v>0</v>
      </c>
      <c r="G6" s="252" t="s">
        <v>3049</v>
      </c>
      <c r="H6" s="203" t="str">
        <f>IFERROR(__xludf.DUMMYFUNCTION("IF(I6="""",,JOIN("","",UNIQUE(FILTER(Berechnung!$A:$A,Berechnung!$B:$B=H$1,Berechnung!$N:$N=G6))))"),"1,4,5,6,7,8,9,11,12,14,16,19,20,21,22,26,27,29,30,34,35,36,37,38,42,43,45,46,25,32,47,44,39,3,13,28,23")</f>
        <v>1,4,5,6,7,8,9,11,12,14,16,19,20,21,22,26,27,29,30,34,35,36,37,38,42,43,45,46,25,32,47,44,39,3,13,28,23</v>
      </c>
      <c r="I6" s="1" t="str">
        <f>IFERROR(__xludf.DUMMYFUNCTION("""COMPUTED_VALUE"""),"Bio Naturjoghurt mild mind. 3.5% Fett (100g)")</f>
        <v>Bio Naturjoghurt mild mind. 3.5% Fett (100g)</v>
      </c>
      <c r="J6" s="1" t="str">
        <f t="array" ref="J6">IF(G6="",,XLOOKUP(I6,Berechnung!$D:$D,Berechnung!$M:$M))</f>
        <v>P-411</v>
      </c>
      <c r="K6" s="251">
        <f>IF(G6="",,ROUNDUP(SUMIFS(Berechnung!$L:$L,Berechnung!$N:$N,G6,Berechnung!$B:$B,H$1),0))</f>
        <v>0</v>
      </c>
      <c r="L6" s="251">
        <f>IF(G6="",,IF(ISNUMBER(MATCH(I6,'Bundle SKUs'!$A:$A,0)),K6,K6*2))</f>
        <v>0</v>
      </c>
      <c r="M6" s="253" t="s">
        <v>3049</v>
      </c>
      <c r="N6" s="203" t="str">
        <f>IFERROR(__xludf.DUMMYFUNCTION("IF(O6="""",,JOIN("","",UNIQUE(FILTER(Berechnung!$A:$A,Berechnung!$B:$B=N$1,Berechnung!$N:$N=M6))))"),"1,4,5,6,7,8,9,11,12,14,16,19,20,21,22,26,27,29,30,34,35,36,37,38,42,43,45,46,25,32,47,44,39,3,13,28,23")</f>
        <v>1,4,5,6,7,8,9,11,12,14,16,19,20,21,22,26,27,29,30,34,35,36,37,38,42,43,45,46,25,32,47,44,39,3,13,28,23</v>
      </c>
      <c r="O6" s="1" t="str">
        <f>IFERROR(__xludf.DUMMYFUNCTION("""COMPUTED_VALUE"""),"Bio Naturjoghurt mild. mind. 3.5% Fett (150g)")</f>
        <v>Bio Naturjoghurt mild. mind. 3.5% Fett (150g)</v>
      </c>
      <c r="P6" s="1" t="s">
        <v>2081</v>
      </c>
      <c r="Q6" s="251">
        <f>IF(M6="",,ROUNDUP(SUMIFS(Berechnung!$L:$L,Berechnung!$N:$N,M6,Berechnung!$B:$B,N$1),0))</f>
        <v>0</v>
      </c>
      <c r="R6" s="251">
        <f>IF(M6="",,IF(ISNUMBER(MATCH(O6,'Bundle SKUs'!$A:$A,0)),Q6,Q6*2))</f>
        <v>0</v>
      </c>
    </row>
    <row r="7">
      <c r="A7" s="250" t="s">
        <v>3049</v>
      </c>
      <c r="B7" s="203" t="str">
        <f>IFERROR(__xludf.DUMMYFUNCTION("IF(C7="""",,JOIN("","",UNIQUE(FILTER(Berechnung!$A:$A,Berechnung!$B:$B=B$1,Berechnung!$N:$N=A7))))"),"1,4,5,6,7,9,11,12,13,14,16,19,20,21,22,26,27,29,30,34,35,36,37,38,42,43,45,46,25,32,47,44,39,3,28,8,23")</f>
        <v>1,4,5,6,7,9,11,12,13,14,16,19,20,21,22,26,27,29,30,34,35,36,37,38,42,43,45,46,25,32,47,44,39,3,28,8,23</v>
      </c>
      <c r="C7" s="1" t="str">
        <f>IFERROR(__xludf.DUMMYFUNCTION("""COMPUTED_VALUE"""),"Bio Naturjoghurt mild. mind. 3.5% Fett (75g)")</f>
        <v>Bio Naturjoghurt mild. mind. 3.5% Fett (75g)</v>
      </c>
      <c r="D7" s="1" t="s">
        <v>2083</v>
      </c>
      <c r="E7" s="251">
        <f>IF(A7="",,ROUNDUP(SUMIFS(Berechnung!$L:$L,Berechnung!$N:$N,A7,Berechnung!$B:$B,B$1),0))</f>
        <v>0</v>
      </c>
      <c r="F7" s="251">
        <f>IF(A7="",,IF(ISNUMBER(MATCH(C7,'Bundle SKUs'!$A:$A,0)),E7,E7*2))</f>
        <v>0</v>
      </c>
      <c r="G7" s="252" t="s">
        <v>3049</v>
      </c>
      <c r="H7" s="203" t="str">
        <f>IFERROR(__xludf.DUMMYFUNCTION("IF(I7="""",,JOIN("","",UNIQUE(FILTER(Berechnung!$A:$A,Berechnung!$B:$B=H$1,Berechnung!$N:$N=G7))))"),"1,4,5,6,7,8,9,11,12,14,16,19,20,21,22,26,27,29,30,34,35,36,37,38,42,43,45,46,25,32,47,44,39,3,13,28,23")</f>
        <v>1,4,5,6,7,8,9,11,12,14,16,19,20,21,22,26,27,29,30,34,35,36,37,38,42,43,45,46,25,32,47,44,39,3,13,28,23</v>
      </c>
      <c r="I7" s="1" t="str">
        <f>IFERROR(__xludf.DUMMYFUNCTION("""COMPUTED_VALUE"""),"Bio Naturjoghurt mild. mind. 3.5% Fett (150g)")</f>
        <v>Bio Naturjoghurt mild. mind. 3.5% Fett (150g)</v>
      </c>
      <c r="J7" s="1" t="str">
        <f t="array" ref="J7">IF(G7="",,XLOOKUP(I7,Berechnung!$D:$D,Berechnung!$M:$M))</f>
        <v>P-412</v>
      </c>
      <c r="K7" s="251">
        <f>IF(G7="",,ROUNDUP(SUMIFS(Berechnung!$L:$L,Berechnung!$N:$N,G7,Berechnung!$B:$B,H$1),0))</f>
        <v>0</v>
      </c>
      <c r="L7" s="251">
        <f>IF(G7="",,IF(ISNUMBER(MATCH(I7,'Bundle SKUs'!$A:$A,0)),K7,K7*2))</f>
        <v>0</v>
      </c>
      <c r="M7" s="253" t="s">
        <v>3049</v>
      </c>
      <c r="N7" s="203" t="str">
        <f>IFERROR(__xludf.DUMMYFUNCTION("IF(O7="""",,JOIN("","",UNIQUE(FILTER(Berechnung!$A:$A,Berechnung!$B:$B=N$1,Berechnung!$N:$N=M7))))"),"1,4,5,6,7,8,9,11,12,14,16,19,20,21,22,26,27,29,30,34,35,36,37,38,42,43,45,46,25,32,47,44,39,3,13,28,23")</f>
        <v>1,4,5,6,7,8,9,11,12,14,16,19,20,21,22,26,27,29,30,34,35,36,37,38,42,43,45,46,25,32,47,44,39,3,13,28,23</v>
      </c>
      <c r="O7" s="1" t="str">
        <f>IFERROR(__xludf.DUMMYFUNCTION("""COMPUTED_VALUE"""),"Bio Sahnejoghurt mild (100g)")</f>
        <v>Bio Sahnejoghurt mild (100g)</v>
      </c>
      <c r="P7" s="1" t="s">
        <v>2085</v>
      </c>
      <c r="Q7" s="251">
        <f>IF(M7="",,ROUNDUP(SUMIFS(Berechnung!$L:$L,Berechnung!$N:$N,M7,Berechnung!$B:$B,N$1),0))</f>
        <v>0</v>
      </c>
      <c r="R7" s="251">
        <f>IF(M7="",,IF(ISNUMBER(MATCH(O7,'Bundle SKUs'!$A:$A,0)),Q7,Q7*2))</f>
        <v>0</v>
      </c>
    </row>
    <row r="8">
      <c r="A8" s="250" t="s">
        <v>3049</v>
      </c>
      <c r="B8" s="203" t="str">
        <f>IFERROR(__xludf.DUMMYFUNCTION("IF(C8="""",,JOIN("","",UNIQUE(FILTER(Berechnung!$A:$A,Berechnung!$B:$B=B$1,Berechnung!$N:$N=A8))))"),"1,4,5,6,7,9,11,12,13,14,16,19,20,21,22,26,27,29,30,34,35,36,37,38,42,43,45,46,25,32,47,44,39,3,28,8,23")</f>
        <v>1,4,5,6,7,9,11,12,13,14,16,19,20,21,22,26,27,29,30,34,35,36,37,38,42,43,45,46,25,32,47,44,39,3,28,8,23</v>
      </c>
      <c r="C8" s="1" t="str">
        <f>IFERROR(__xludf.DUMMYFUNCTION("""COMPUTED_VALUE"""),"Bio Sahnejoghurt mild (100g)")</f>
        <v>Bio Sahnejoghurt mild (100g)</v>
      </c>
      <c r="D8" s="1" t="s">
        <v>2085</v>
      </c>
      <c r="E8" s="251">
        <f>IF(A8="",,ROUNDUP(SUMIFS(Berechnung!$L:$L,Berechnung!$N:$N,A8,Berechnung!$B:$B,B$1),0))</f>
        <v>0</v>
      </c>
      <c r="F8" s="251">
        <f>IF(A8="",,IF(ISNUMBER(MATCH(C8,'Bundle SKUs'!$A:$A,0)),E8,E8*2))</f>
        <v>0</v>
      </c>
      <c r="G8" s="252" t="s">
        <v>3049</v>
      </c>
      <c r="H8" s="203" t="str">
        <f>IFERROR(__xludf.DUMMYFUNCTION("IF(I8="""",,JOIN("","",UNIQUE(FILTER(Berechnung!$A:$A,Berechnung!$B:$B=H$1,Berechnung!$N:$N=G8))))"),"1,4,5,6,7,8,9,11,12,14,16,19,20,21,22,26,27,29,30,34,35,36,37,38,42,43,45,46,25,32,47,44,39,3,13,28,23")</f>
        <v>1,4,5,6,7,8,9,11,12,14,16,19,20,21,22,26,27,29,30,34,35,36,37,38,42,43,45,46,25,32,47,44,39,3,13,28,23</v>
      </c>
      <c r="I8" s="1" t="str">
        <f>IFERROR(__xludf.DUMMYFUNCTION("""COMPUTED_VALUE"""),"Bio Naturjoghurt mild. mind. 3.5% Fett (75g)")</f>
        <v>Bio Naturjoghurt mild. mind. 3.5% Fett (75g)</v>
      </c>
      <c r="J8" s="1" t="str">
        <f t="array" ref="J8">IF(G8="",,XLOOKUP(I8,Berechnung!$D:$D,Berechnung!$M:$M))</f>
        <v>P-413</v>
      </c>
      <c r="K8" s="251">
        <f>IF(G8="",,ROUNDUP(SUMIFS(Berechnung!$L:$L,Berechnung!$N:$N,G8,Berechnung!$B:$B,H$1),0))</f>
        <v>0</v>
      </c>
      <c r="L8" s="251">
        <f>IF(G8="",,IF(ISNUMBER(MATCH(I8,'Bundle SKUs'!$A:$A,0)),K8,K8*2))</f>
        <v>0</v>
      </c>
      <c r="M8" s="253" t="s">
        <v>3049</v>
      </c>
      <c r="N8" s="203" t="str">
        <f>IFERROR(__xludf.DUMMYFUNCTION("IF(O8="""",,JOIN("","",UNIQUE(FILTER(Berechnung!$A:$A,Berechnung!$B:$B=N$1,Berechnung!$N:$N=M8))))"),"1,4,5,6,7,8,9,11,12,14,16,19,20,21,22,26,27,29,30,34,35,36,37,38,42,43,45,46,25,32,47,44,39,3,13,28,23")</f>
        <v>1,4,5,6,7,8,9,11,12,14,16,19,20,21,22,26,27,29,30,34,35,36,37,38,42,43,45,46,25,32,47,44,39,3,13,28,23</v>
      </c>
      <c r="O8" s="1" t="str">
        <f>IFERROR(__xludf.DUMMYFUNCTION("""COMPUTED_VALUE"""),"Bio Sahnejoghurt mild (150g)")</f>
        <v>Bio Sahnejoghurt mild (150g)</v>
      </c>
      <c r="P8" s="1" t="s">
        <v>2087</v>
      </c>
      <c r="Q8" s="251">
        <f>IF(M8="",,ROUNDUP(SUMIFS(Berechnung!$L:$L,Berechnung!$N:$N,M8,Berechnung!$B:$B,N$1),0))</f>
        <v>0</v>
      </c>
      <c r="R8" s="251">
        <f>IF(M8="",,IF(ISNUMBER(MATCH(O8,'Bundle SKUs'!$A:$A,0)),Q8,Q8*2))</f>
        <v>0</v>
      </c>
    </row>
    <row r="9">
      <c r="A9" s="250" t="s">
        <v>3049</v>
      </c>
      <c r="B9" s="203" t="str">
        <f>IFERROR(__xludf.DUMMYFUNCTION("IF(C9="""",,JOIN("","",UNIQUE(FILTER(Berechnung!$A:$A,Berechnung!$B:$B=B$1,Berechnung!$N:$N=A9))))"),"1,4,5,6,7,9,11,12,13,14,16,19,20,21,22,26,27,29,30,34,35,36,37,38,42,43,45,46,25,32,47,44,39,3,28,8,23")</f>
        <v>1,4,5,6,7,9,11,12,13,14,16,19,20,21,22,26,27,29,30,34,35,36,37,38,42,43,45,46,25,32,47,44,39,3,28,8,23</v>
      </c>
      <c r="C9" s="1" t="str">
        <f>IFERROR(__xludf.DUMMYFUNCTION("""COMPUTED_VALUE"""),"Bio Sahnejoghurt mild (75g)")</f>
        <v>Bio Sahnejoghurt mild (75g)</v>
      </c>
      <c r="D9" s="1" t="s">
        <v>2089</v>
      </c>
      <c r="E9" s="251">
        <f>IF(A9="",,ROUNDUP(SUMIFS(Berechnung!$L:$L,Berechnung!$N:$N,A9,Berechnung!$B:$B,B$1),0))</f>
        <v>0</v>
      </c>
      <c r="F9" s="251">
        <f>IF(A9="",,IF(ISNUMBER(MATCH(C9,'Bundle SKUs'!$A:$A,0)),E9,E9*2))</f>
        <v>0</v>
      </c>
      <c r="G9" s="252" t="s">
        <v>3049</v>
      </c>
      <c r="H9" s="203" t="str">
        <f>IFERROR(__xludf.DUMMYFUNCTION("IF(I9="""",,JOIN("","",UNIQUE(FILTER(Berechnung!$A:$A,Berechnung!$B:$B=H$1,Berechnung!$N:$N=G9))))"),"1,4,5,6,7,8,9,11,12,14,16,19,20,21,22,26,27,29,30,34,35,36,37,38,42,43,45,46,25,32,47,44,39,3,13,28,23")</f>
        <v>1,4,5,6,7,8,9,11,12,14,16,19,20,21,22,26,27,29,30,34,35,36,37,38,42,43,45,46,25,32,47,44,39,3,13,28,23</v>
      </c>
      <c r="I9" s="1" t="str">
        <f>IFERROR(__xludf.DUMMYFUNCTION("""COMPUTED_VALUE"""),"Bio Sahnejoghurt mild (100g)")</f>
        <v>Bio Sahnejoghurt mild (100g)</v>
      </c>
      <c r="J9" s="1" t="str">
        <f t="array" ref="J9">IF(G9="",,XLOOKUP(I9,Berechnung!$D:$D,Berechnung!$M:$M))</f>
        <v>P-414</v>
      </c>
      <c r="K9" s="251">
        <f>IF(G9="",,ROUNDUP(SUMIFS(Berechnung!$L:$L,Berechnung!$N:$N,G9,Berechnung!$B:$B,H$1),0))</f>
        <v>0</v>
      </c>
      <c r="L9" s="251">
        <f>IF(G9="",,IF(ISNUMBER(MATCH(I9,'Bundle SKUs'!$A:$A,0)),K9,K9*2))</f>
        <v>0</v>
      </c>
      <c r="M9" s="253" t="s">
        <v>3049</v>
      </c>
      <c r="N9" s="203" t="str">
        <f>IFERROR(__xludf.DUMMYFUNCTION("IF(O9="""",,JOIN("","",UNIQUE(FILTER(Berechnung!$A:$A,Berechnung!$B:$B=N$1,Berechnung!$N:$N=M9))))"),"1,4,5,6,7,8,9,11,12,14,16,19,20,21,22,26,27,29,30,34,35,36,37,38,42,43,45,46,25,32,47,44,39,3,13,28,23")</f>
        <v>1,4,5,6,7,8,9,11,12,14,16,19,20,21,22,26,27,29,30,34,35,36,37,38,42,43,45,46,25,32,47,44,39,3,13,28,23</v>
      </c>
      <c r="O9" s="1" t="str">
        <f>IFERROR(__xludf.DUMMYFUNCTION("""COMPUTED_VALUE"""),"Bio Saure Sahne (200g)")</f>
        <v>Bio Saure Sahne (200g)</v>
      </c>
      <c r="P9" s="1" t="s">
        <v>2093</v>
      </c>
      <c r="Q9" s="251">
        <f>IF(M9="",,ROUNDUP(SUMIFS(Berechnung!$L:$L,Berechnung!$N:$N,M9,Berechnung!$B:$B,N$1),0))</f>
        <v>0</v>
      </c>
      <c r="R9" s="251">
        <f>IF(M9="",,IF(ISNUMBER(MATCH(O9,'Bundle SKUs'!$A:$A,0)),Q9,Q9*2))</f>
        <v>0</v>
      </c>
    </row>
    <row r="10">
      <c r="A10" s="250" t="s">
        <v>3049</v>
      </c>
      <c r="B10" s="203" t="str">
        <f>IFERROR(__xludf.DUMMYFUNCTION("IF(C10="""",,JOIN("","",UNIQUE(FILTER(Berechnung!$A:$A,Berechnung!$B:$B=B$1,Berechnung!$N:$N=A10))))"),"1,4,5,6,7,9,11,12,13,14,16,19,20,21,22,26,27,29,30,34,35,36,37,38,42,43,45,46,25,32,47,44,39,3,28,8,23")</f>
        <v>1,4,5,6,7,9,11,12,13,14,16,19,20,21,22,26,27,29,30,34,35,36,37,38,42,43,45,46,25,32,47,44,39,3,28,8,23</v>
      </c>
      <c r="C10" s="1" t="str">
        <f>IFERROR(__xludf.DUMMYFUNCTION("""COMPUTED_VALUE"""),"Bio Saure Sahne (200g)")</f>
        <v>Bio Saure Sahne (200g)</v>
      </c>
      <c r="D10" s="1" t="s">
        <v>2093</v>
      </c>
      <c r="E10" s="251">
        <f>IF(A10="",,ROUNDUP(SUMIFS(Berechnung!$L:$L,Berechnung!$N:$N,A10,Berechnung!$B:$B,B$1),0))</f>
        <v>0</v>
      </c>
      <c r="F10" s="251">
        <f>IF(A10="",,IF(ISNUMBER(MATCH(C10,'Bundle SKUs'!$A:$A,0)),E10,E10*2))</f>
        <v>0</v>
      </c>
      <c r="G10" s="252" t="s">
        <v>3049</v>
      </c>
      <c r="H10" s="203" t="str">
        <f>IFERROR(__xludf.DUMMYFUNCTION("IF(I10="""",,JOIN("","",UNIQUE(FILTER(Berechnung!$A:$A,Berechnung!$B:$B=H$1,Berechnung!$N:$N=G10))))"),"1,4,5,6,7,8,9,11,12,14,16,19,20,21,22,26,27,29,30,34,35,36,37,38,42,43,45,46,25,32,47,44,39,3,13,28,23")</f>
        <v>1,4,5,6,7,8,9,11,12,14,16,19,20,21,22,26,27,29,30,34,35,36,37,38,42,43,45,46,25,32,47,44,39,3,13,28,23</v>
      </c>
      <c r="I10" s="1" t="str">
        <f>IFERROR(__xludf.DUMMYFUNCTION("""COMPUTED_VALUE"""),"Bio Sahnejoghurt mild (150g)")</f>
        <v>Bio Sahnejoghurt mild (150g)</v>
      </c>
      <c r="J10" s="1" t="str">
        <f t="array" ref="J10">IF(G10="",,XLOOKUP(I10,Berechnung!$D:$D,Berechnung!$M:$M))</f>
        <v>P-415</v>
      </c>
      <c r="K10" s="251">
        <f>IF(G10="",,ROUNDUP(SUMIFS(Berechnung!$L:$L,Berechnung!$N:$N,G10,Berechnung!$B:$B,H$1),0))</f>
        <v>0</v>
      </c>
      <c r="L10" s="251">
        <f>IF(G10="",,IF(ISNUMBER(MATCH(I10,'Bundle SKUs'!$A:$A,0)),K10,K10*2))</f>
        <v>0</v>
      </c>
      <c r="M10" s="253" t="s">
        <v>3049</v>
      </c>
      <c r="N10" s="203" t="str">
        <f>IFERROR(__xludf.DUMMYFUNCTION("IF(O10="""",,JOIN("","",UNIQUE(FILTER(Berechnung!$A:$A,Berechnung!$B:$B=N$1,Berechnung!$N:$N=M10))))"),"1,4,5,6,7,8,9,11,12,14,16,19,20,21,22,26,27,29,30,34,35,36,37,38,42,43,45,46,25,32,47,44,39,3,13,28,23")</f>
        <v>1,4,5,6,7,8,9,11,12,14,16,19,20,21,22,26,27,29,30,34,35,36,37,38,42,43,45,46,25,32,47,44,39,3,13,28,23</v>
      </c>
      <c r="O10" s="1" t="str">
        <f>IFERROR(__xludf.DUMMYFUNCTION("""COMPUTED_VALUE"""),"Bio Schmand (100g)")</f>
        <v>Bio Schmand (100g)</v>
      </c>
      <c r="P10" s="1" t="s">
        <v>2095</v>
      </c>
      <c r="Q10" s="251">
        <f>IF(M10="",,ROUNDUP(SUMIFS(Berechnung!$L:$L,Berechnung!$N:$N,M10,Berechnung!$B:$B,N$1),0))</f>
        <v>0</v>
      </c>
      <c r="R10" s="251">
        <f>IF(M10="",,IF(ISNUMBER(MATCH(O10,'Bundle SKUs'!$A:$A,0)),Q10,Q10*2))</f>
        <v>0</v>
      </c>
    </row>
    <row r="11">
      <c r="A11" s="250" t="s">
        <v>3049</v>
      </c>
      <c r="B11" s="203" t="str">
        <f>IFERROR(__xludf.DUMMYFUNCTION("IF(C11="""",,JOIN("","",UNIQUE(FILTER(Berechnung!$A:$A,Berechnung!$B:$B=B$1,Berechnung!$N:$N=A11))))"),"1,4,5,6,7,9,11,12,13,14,16,19,20,21,22,26,27,29,30,34,35,36,37,38,42,43,45,46,25,32,47,44,39,3,28,8,23")</f>
        <v>1,4,5,6,7,9,11,12,13,14,16,19,20,21,22,26,27,29,30,34,35,36,37,38,42,43,45,46,25,32,47,44,39,3,28,8,23</v>
      </c>
      <c r="C11" s="1" t="str">
        <f>IFERROR(__xludf.DUMMYFUNCTION("""COMPUTED_VALUE"""),"Bio Schmand (100g)")</f>
        <v>Bio Schmand (100g)</v>
      </c>
      <c r="D11" s="1" t="s">
        <v>2095</v>
      </c>
      <c r="E11" s="251">
        <f>IF(A11="",,ROUNDUP(SUMIFS(Berechnung!$L:$L,Berechnung!$N:$N,A11,Berechnung!$B:$B,B$1),0))</f>
        <v>0</v>
      </c>
      <c r="F11" s="251">
        <f>IF(A11="",,IF(ISNUMBER(MATCH(C11,'Bundle SKUs'!$A:$A,0)),E11,E11*2))</f>
        <v>0</v>
      </c>
      <c r="G11" s="252" t="s">
        <v>3049</v>
      </c>
      <c r="H11" s="203" t="str">
        <f>IFERROR(__xludf.DUMMYFUNCTION("IF(I11="""",,JOIN("","",UNIQUE(FILTER(Berechnung!$A:$A,Berechnung!$B:$B=H$1,Berechnung!$N:$N=G11))))"),"1,4,5,6,7,8,9,11,12,14,16,19,20,21,22,26,27,29,30,34,35,36,37,38,42,43,45,46,25,32,47,44,39,3,13,28,23")</f>
        <v>1,4,5,6,7,8,9,11,12,14,16,19,20,21,22,26,27,29,30,34,35,36,37,38,42,43,45,46,25,32,47,44,39,3,13,28,23</v>
      </c>
      <c r="I11" s="1" t="str">
        <f>IFERROR(__xludf.DUMMYFUNCTION("""COMPUTED_VALUE"""),"Bio Saure Sahne (100g)")</f>
        <v>Bio Saure Sahne (100g)</v>
      </c>
      <c r="J11" s="1" t="str">
        <f t="array" ref="J11">IF(G11="",,XLOOKUP(I11,Berechnung!$D:$D,Berechnung!$M:$M))</f>
        <v>P-417</v>
      </c>
      <c r="K11" s="251">
        <f>IF(G11="",,ROUNDUP(SUMIFS(Berechnung!$L:$L,Berechnung!$N:$N,G11,Berechnung!$B:$B,H$1),0))</f>
        <v>0</v>
      </c>
      <c r="L11" s="251">
        <f>IF(G11="",,IF(ISNUMBER(MATCH(I11,'Bundle SKUs'!$A:$A,0)),K11,K11*2))</f>
        <v>0</v>
      </c>
      <c r="M11" s="253" t="s">
        <v>3049</v>
      </c>
      <c r="N11" s="203" t="str">
        <f>IFERROR(__xludf.DUMMYFUNCTION("IF(O11="""",,JOIN("","",UNIQUE(FILTER(Berechnung!$A:$A,Berechnung!$B:$B=N$1,Berechnung!$N:$N=M11))))"),"1,4,5,6,7,8,9,11,12,14,16,19,20,21,22,26,27,29,30,34,35,36,37,38,42,43,45,46,25,32,47,44,39,3,13,28,23")</f>
        <v>1,4,5,6,7,8,9,11,12,14,16,19,20,21,22,26,27,29,30,34,35,36,37,38,42,43,45,46,25,32,47,44,39,3,13,28,23</v>
      </c>
      <c r="O11" s="1" t="str">
        <f>IFERROR(__xludf.DUMMYFUNCTION("""COMPUTED_VALUE"""),"Blumenkohl (750g)")</f>
        <v>Blumenkohl (750g)</v>
      </c>
      <c r="P11" s="1" t="s">
        <v>2103</v>
      </c>
      <c r="Q11" s="251">
        <f>IF(M11="",,ROUNDUP(SUMIFS(Berechnung!$L:$L,Berechnung!$N:$N,M11,Berechnung!$B:$B,N$1),0))</f>
        <v>0</v>
      </c>
      <c r="R11" s="251">
        <f>IF(M11="",,IF(ISNUMBER(MATCH(O11,'Bundle SKUs'!$A:$A,0)),Q11,Q11*2))</f>
        <v>0</v>
      </c>
    </row>
    <row r="12">
      <c r="A12" s="250" t="s">
        <v>3049</v>
      </c>
      <c r="B12" s="203" t="str">
        <f>IFERROR(__xludf.DUMMYFUNCTION("IF(C12="""",,JOIN("","",UNIQUE(FILTER(Berechnung!$A:$A,Berechnung!$B:$B=B$1,Berechnung!$N:$N=A12))))"),"1,4,5,6,7,9,11,12,13,14,16,19,20,21,22,26,27,29,30,34,35,36,37,38,42,43,45,46,25,32,47,44,39,3,28,8,23")</f>
        <v>1,4,5,6,7,9,11,12,13,14,16,19,20,21,22,26,27,29,30,34,35,36,37,38,42,43,45,46,25,32,47,44,39,3,28,8,23</v>
      </c>
      <c r="C12" s="1" t="str">
        <f>IFERROR(__xludf.DUMMYFUNCTION("""COMPUTED_VALUE"""),"Blumenkohl (500g)")</f>
        <v>Blumenkohl (500g)</v>
      </c>
      <c r="D12" s="1" t="s">
        <v>2101</v>
      </c>
      <c r="E12" s="251">
        <f>IF(A12="",,ROUNDUP(SUMIFS(Berechnung!$L:$L,Berechnung!$N:$N,A12,Berechnung!$B:$B,B$1),0))</f>
        <v>0</v>
      </c>
      <c r="F12" s="251">
        <f>IF(A12="",,IF(ISNUMBER(MATCH(C12,'Bundle SKUs'!$A:$A,0)),E12,E12*2))</f>
        <v>0</v>
      </c>
      <c r="G12" s="252" t="s">
        <v>3049</v>
      </c>
      <c r="H12" s="203" t="str">
        <f>IFERROR(__xludf.DUMMYFUNCTION("IF(I12="""",,JOIN("","",UNIQUE(FILTER(Berechnung!$A:$A,Berechnung!$B:$B=H$1,Berechnung!$N:$N=G12))))"),"1,4,5,6,7,8,9,11,12,14,16,19,20,21,22,26,27,29,30,34,35,36,37,38,42,43,45,46,25,32,47,44,39,3,13,28,23")</f>
        <v>1,4,5,6,7,8,9,11,12,14,16,19,20,21,22,26,27,29,30,34,35,36,37,38,42,43,45,46,25,32,47,44,39,3,13,28,23</v>
      </c>
      <c r="I12" s="1" t="str">
        <f>IFERROR(__xludf.DUMMYFUNCTION("""COMPUTED_VALUE"""),"Bio Saure Sahne (200g)")</f>
        <v>Bio Saure Sahne (200g)</v>
      </c>
      <c r="J12" s="1" t="str">
        <f t="array" ref="J12">IF(G12="",,XLOOKUP(I12,Berechnung!$D:$D,Berechnung!$M:$M))</f>
        <v>P-418</v>
      </c>
      <c r="K12" s="251">
        <f>IF(G12="",,ROUNDUP(SUMIFS(Berechnung!$L:$L,Berechnung!$N:$N,G12,Berechnung!$B:$B,H$1),0))</f>
        <v>0</v>
      </c>
      <c r="L12" s="251">
        <f>IF(G12="",,IF(ISNUMBER(MATCH(I12,'Bundle SKUs'!$A:$A,0)),K12,K12*2))</f>
        <v>0</v>
      </c>
      <c r="M12" s="253" t="s">
        <v>3049</v>
      </c>
      <c r="N12" s="203" t="str">
        <f>IFERROR(__xludf.DUMMYFUNCTION("IF(O12="""",,JOIN("","",UNIQUE(FILTER(Berechnung!$A:$A,Berechnung!$B:$B=N$1,Berechnung!$N:$N=M12))))"),"1,4,5,6,7,8,9,11,12,14,16,19,20,21,22,26,27,29,30,34,35,36,37,38,42,43,45,46,25,32,47,44,39,3,13,28,23")</f>
        <v>1,4,5,6,7,8,9,11,12,14,16,19,20,21,22,26,27,29,30,34,35,36,37,38,42,43,45,46,25,32,47,44,39,3,13,28,23</v>
      </c>
      <c r="O12" s="1" t="str">
        <f>IFERROR(__xludf.DUMMYFUNCTION("""COMPUTED_VALUE"""),"Brioche Buns natur 4er (320g)")</f>
        <v>Brioche Buns natur 4er (320g)</v>
      </c>
      <c r="P12" s="1" t="s">
        <v>2109</v>
      </c>
      <c r="Q12" s="251">
        <f>IF(M12="",,ROUNDUP(SUMIFS(Berechnung!$L:$L,Berechnung!$N:$N,M12,Berechnung!$B:$B,N$1),0))</f>
        <v>0</v>
      </c>
      <c r="R12" s="251">
        <f>IF(M12="",,IF(ISNUMBER(MATCH(O12,'Bundle SKUs'!$A:$A,0)),Q12,Q12*2))</f>
        <v>0</v>
      </c>
    </row>
    <row r="13">
      <c r="A13" s="250" t="s">
        <v>3049</v>
      </c>
      <c r="B13" s="203" t="str">
        <f>IFERROR(__xludf.DUMMYFUNCTION("IF(C13="""",,JOIN("","",UNIQUE(FILTER(Berechnung!$A:$A,Berechnung!$B:$B=B$1,Berechnung!$N:$N=A13))))"),"1,4,5,6,7,9,11,12,13,14,16,19,20,21,22,26,27,29,30,34,35,36,37,38,42,43,45,46,25,32,47,44,39,3,28,8,23")</f>
        <v>1,4,5,6,7,9,11,12,13,14,16,19,20,21,22,26,27,29,30,34,35,36,37,38,42,43,45,46,25,32,47,44,39,3,28,8,23</v>
      </c>
      <c r="C13" s="1" t="str">
        <f>IFERROR(__xludf.DUMMYFUNCTION("""COMPUTED_VALUE"""),"Brioche Buns natur 2er (160g)")</f>
        <v>Brioche Buns natur 2er (160g)</v>
      </c>
      <c r="D13" s="1" t="s">
        <v>2105</v>
      </c>
      <c r="E13" s="251">
        <f>IF(A13="",,ROUNDUP(SUMIFS(Berechnung!$L:$L,Berechnung!$N:$N,A13,Berechnung!$B:$B,B$1),0))</f>
        <v>0</v>
      </c>
      <c r="F13" s="251">
        <f>IF(A13="",,IF(ISNUMBER(MATCH(C13,'Bundle SKUs'!$A:$A,0)),E13,E13*2))</f>
        <v>0</v>
      </c>
      <c r="G13" s="252" t="s">
        <v>3049</v>
      </c>
      <c r="H13" s="203" t="str">
        <f>IFERROR(__xludf.DUMMYFUNCTION("IF(I13="""",,JOIN("","",UNIQUE(FILTER(Berechnung!$A:$A,Berechnung!$B:$B=H$1,Berechnung!$N:$N=G13))))"),"1,4,5,6,7,8,9,11,12,14,16,19,20,21,22,26,27,29,30,34,35,36,37,38,42,43,45,46,25,32,47,44,39,3,13,28,23")</f>
        <v>1,4,5,6,7,8,9,11,12,14,16,19,20,21,22,26,27,29,30,34,35,36,37,38,42,43,45,46,25,32,47,44,39,3,13,28,23</v>
      </c>
      <c r="I13" s="1" t="str">
        <f>IFERROR(__xludf.DUMMYFUNCTION("""COMPUTED_VALUE"""),"Bio Schmand (100g)")</f>
        <v>Bio Schmand (100g)</v>
      </c>
      <c r="J13" s="1" t="str">
        <f t="array" ref="J13">IF(G13="",,XLOOKUP(I13,Berechnung!$D:$D,Berechnung!$M:$M))</f>
        <v>P-419</v>
      </c>
      <c r="K13" s="251">
        <f>IF(G13="",,ROUNDUP(SUMIFS(Berechnung!$L:$L,Berechnung!$N:$N,G13,Berechnung!$B:$B,H$1),0))</f>
        <v>0</v>
      </c>
      <c r="L13" s="251">
        <f>IF(G13="",,IF(ISNUMBER(MATCH(I13,'Bundle SKUs'!$A:$A,0)),K13,K13*2))</f>
        <v>0</v>
      </c>
      <c r="M13" s="253" t="s">
        <v>3049</v>
      </c>
      <c r="N13" s="203" t="str">
        <f>IFERROR(__xludf.DUMMYFUNCTION("IF(O13="""",,JOIN("","",UNIQUE(FILTER(Berechnung!$A:$A,Berechnung!$B:$B=N$1,Berechnung!$N:$N=M13))))"),"1,4,5,6,7,8,9,11,12,14,16,19,20,21,22,26,27,29,30,34,35,36,37,38,42,43,45,46,25,32,47,44,39,3,13,28,23")</f>
        <v>1,4,5,6,7,8,9,11,12,14,16,19,20,21,22,26,27,29,30,34,35,36,37,38,42,43,45,46,25,32,47,44,39,3,13,28,23</v>
      </c>
      <c r="O13" s="1" t="str">
        <f>IFERROR(__xludf.DUMMYFUNCTION("""COMPUTED_VALUE"""),"Buttermilch-Zitronen Dressing (50ml)")</f>
        <v>Buttermilch-Zitronen Dressing (50ml)</v>
      </c>
      <c r="P13" s="1" t="s">
        <v>2127</v>
      </c>
      <c r="Q13" s="251">
        <f>IF(M13="",,ROUNDUP(SUMIFS(Berechnung!$L:$L,Berechnung!$N:$N,M13,Berechnung!$B:$B,N$1),0))</f>
        <v>0</v>
      </c>
      <c r="R13" s="251">
        <f>IF(M13="",,IF(ISNUMBER(MATCH(O13,'Bundle SKUs'!$A:$A,0)),Q13,Q13*2))</f>
        <v>0</v>
      </c>
    </row>
    <row r="14">
      <c r="A14" s="250" t="s">
        <v>3049</v>
      </c>
      <c r="B14" s="203" t="str">
        <f>IFERROR(__xludf.DUMMYFUNCTION("IF(C14="""",,JOIN("","",UNIQUE(FILTER(Berechnung!$A:$A,Berechnung!$B:$B=B$1,Berechnung!$N:$N=A14))))"),"1,4,5,6,7,9,11,12,13,14,16,19,20,21,22,26,27,29,30,34,35,36,37,38,42,43,45,46,25,32,47,44,39,3,28,8,23")</f>
        <v>1,4,5,6,7,9,11,12,13,14,16,19,20,21,22,26,27,29,30,34,35,36,37,38,42,43,45,46,25,32,47,44,39,3,28,8,23</v>
      </c>
      <c r="C14" s="1" t="str">
        <f>IFERROR(__xludf.DUMMYFUNCTION("""COMPUTED_VALUE"""),"Buttermilch-Zitronen Dressing (50ml)")</f>
        <v>Buttermilch-Zitronen Dressing (50ml)</v>
      </c>
      <c r="D14" s="1" t="s">
        <v>2127</v>
      </c>
      <c r="E14" s="251">
        <f>IF(A14="",,ROUNDUP(SUMIFS(Berechnung!$L:$L,Berechnung!$N:$N,A14,Berechnung!$B:$B,B$1),0))</f>
        <v>0</v>
      </c>
      <c r="F14" s="251">
        <f>IF(A14="",,IF(ISNUMBER(MATCH(C14,'Bundle SKUs'!$A:$A,0)),E14,E14*2))</f>
        <v>0</v>
      </c>
      <c r="G14" s="252" t="s">
        <v>3049</v>
      </c>
      <c r="H14" s="203" t="str">
        <f>IFERROR(__xludf.DUMMYFUNCTION("IF(I14="""",,JOIN("","",UNIQUE(FILTER(Berechnung!$A:$A,Berechnung!$B:$B=H$1,Berechnung!$N:$N=G14))))"),"1,4,5,6,7,8,9,11,12,14,16,19,20,21,22,26,27,29,30,34,35,36,37,38,42,43,45,46,25,32,47,44,39,3,13,28,23")</f>
        <v>1,4,5,6,7,8,9,11,12,14,16,19,20,21,22,26,27,29,30,34,35,36,37,38,42,43,45,46,25,32,47,44,39,3,13,28,23</v>
      </c>
      <c r="I14" s="1" t="str">
        <f>IFERROR(__xludf.DUMMYFUNCTION("""COMPUTED_VALUE"""),"Blumenkohl (500g)")</f>
        <v>Blumenkohl (500g)</v>
      </c>
      <c r="J14" s="1" t="str">
        <f t="array" ref="J14">IF(G14="",,XLOOKUP(I14,Berechnung!$D:$D,Berechnung!$M:$M))</f>
        <v>P-199</v>
      </c>
      <c r="K14" s="251">
        <f>IF(G14="",,ROUNDUP(SUMIFS(Berechnung!$L:$L,Berechnung!$N:$N,G14,Berechnung!$B:$B,H$1),0))</f>
        <v>0</v>
      </c>
      <c r="L14" s="251">
        <f>IF(G14="",,IF(ISNUMBER(MATCH(I14,'Bundle SKUs'!$A:$A,0)),K14,K14*2))</f>
        <v>0</v>
      </c>
      <c r="M14" s="253" t="s">
        <v>3049</v>
      </c>
      <c r="N14" s="203" t="str">
        <f>IFERROR(__xludf.DUMMYFUNCTION("IF(O14="""",,JOIN("","",UNIQUE(FILTER(Berechnung!$A:$A,Berechnung!$B:$B=N$1,Berechnung!$N:$N=M14))))"),"1,4,5,6,7,8,9,11,12,14,16,19,20,21,22,26,27,29,30,34,35,36,37,38,42,43,45,46,25,32,47,44,39,3,13,28,23")</f>
        <v>1,4,5,6,7,8,9,11,12,14,16,19,20,21,22,26,27,29,30,34,35,36,37,38,42,43,45,46,25,32,47,44,39,3,13,28,23</v>
      </c>
      <c r="O14" s="1" t="str">
        <f>IFERROR(__xludf.DUMMYFUNCTION("""COMPUTED_VALUE"""),"Camembert 45% (125g) [VEG]")</f>
        <v>Camembert 45% (125g) [VEG]</v>
      </c>
      <c r="P14" s="1" t="s">
        <v>2129</v>
      </c>
      <c r="Q14" s="251">
        <f>IF(M14="",,ROUNDUP(SUMIFS(Berechnung!$L:$L,Berechnung!$N:$N,M14,Berechnung!$B:$B,N$1),0))</f>
        <v>0</v>
      </c>
      <c r="R14" s="251">
        <f>IF(M14="",,IF(ISNUMBER(MATCH(O14,'Bundle SKUs'!$A:$A,0)),Q14,Q14*2))</f>
        <v>0</v>
      </c>
    </row>
    <row r="15">
      <c r="A15" s="250" t="s">
        <v>3049</v>
      </c>
      <c r="B15" s="203" t="str">
        <f>IFERROR(__xludf.DUMMYFUNCTION("IF(C15="""",,JOIN("","",UNIQUE(FILTER(Berechnung!$A:$A,Berechnung!$B:$B=B$1,Berechnung!$N:$N=A15))))"),"1,4,5,6,7,9,11,12,13,14,16,19,20,21,22,26,27,29,30,34,35,36,37,38,42,43,45,46,25,32,47,44,39,3,28,8,23")</f>
        <v>1,4,5,6,7,9,11,12,13,14,16,19,20,21,22,26,27,29,30,34,35,36,37,38,42,43,45,46,25,32,47,44,39,3,28,8,23</v>
      </c>
      <c r="C15" s="1" t="str">
        <f>IFERROR(__xludf.DUMMYFUNCTION("""COMPUTED_VALUE"""),"Camembert 45% (125g) [VEG]")</f>
        <v>Camembert 45% (125g) [VEG]</v>
      </c>
      <c r="D15" s="1" t="s">
        <v>2129</v>
      </c>
      <c r="E15" s="251">
        <f>IF(A15="",,ROUNDUP(SUMIFS(Berechnung!$L:$L,Berechnung!$N:$N,A15,Berechnung!$B:$B,B$1),0))</f>
        <v>0</v>
      </c>
      <c r="F15" s="251">
        <f>IF(A15="",,IF(ISNUMBER(MATCH(C15,'Bundle SKUs'!$A:$A,0)),E15,E15*2))</f>
        <v>0</v>
      </c>
      <c r="G15" s="252" t="s">
        <v>3049</v>
      </c>
      <c r="H15" s="203" t="str">
        <f>IFERROR(__xludf.DUMMYFUNCTION("IF(I15="""",,JOIN("","",UNIQUE(FILTER(Berechnung!$A:$A,Berechnung!$B:$B=H$1,Berechnung!$N:$N=G15))))"),"1,4,5,6,7,8,9,11,12,14,16,19,20,21,22,26,27,29,30,34,35,36,37,38,42,43,45,46,25,32,47,44,39,3,13,28,23")</f>
        <v>1,4,5,6,7,8,9,11,12,14,16,19,20,21,22,26,27,29,30,34,35,36,37,38,42,43,45,46,25,32,47,44,39,3,13,28,23</v>
      </c>
      <c r="I15" s="1" t="str">
        <f>IFERROR(__xludf.DUMMYFUNCTION("""COMPUTED_VALUE"""),"Brioche Buns natur 3er (240g)")</f>
        <v>Brioche Buns natur 3er (240g)</v>
      </c>
      <c r="J15" s="1" t="str">
        <f t="array" ref="J15">IF(G15="",,XLOOKUP(I15,Berechnung!$D:$D,Berechnung!$M:$M))</f>
        <v>A-014</v>
      </c>
      <c r="K15" s="251">
        <f>IF(G15="",,ROUNDUP(SUMIFS(Berechnung!$L:$L,Berechnung!$N:$N,G15,Berechnung!$B:$B,H$1),0))</f>
        <v>0</v>
      </c>
      <c r="L15" s="251">
        <f>IF(G15="",,IF(ISNUMBER(MATCH(I15,'Bundle SKUs'!$A:$A,0)),K15,K15*2))</f>
        <v>0</v>
      </c>
      <c r="M15" s="253" t="s">
        <v>3049</v>
      </c>
      <c r="N15" s="203" t="str">
        <f>IFERROR(__xludf.DUMMYFUNCTION("IF(O15="""",,JOIN("","",UNIQUE(FILTER(Berechnung!$A:$A,Berechnung!$B:$B=N$1,Berechnung!$N:$N=M15))))"),"1,4,5,6,7,8,9,11,12,14,16,19,20,21,22,26,27,29,30,34,35,36,37,38,42,43,45,46,25,32,47,44,39,3,13,28,23")</f>
        <v>1,4,5,6,7,8,9,11,12,14,16,19,20,21,22,26,27,29,30,34,35,36,37,38,42,43,45,46,25,32,47,44,39,3,13,28,23</v>
      </c>
      <c r="O15" s="1" t="str">
        <f>IFERROR(__xludf.DUMMYFUNCTION("""COMPUTED_VALUE"""),"Chorizo Stück (80g)")</f>
        <v>Chorizo Stück (80g)</v>
      </c>
      <c r="P15" s="1" t="s">
        <v>2139</v>
      </c>
      <c r="Q15" s="251">
        <f>IF(M15="",,ROUNDUP(SUMIFS(Berechnung!$L:$L,Berechnung!$N:$N,M15,Berechnung!$B:$B,N$1),0))</f>
        <v>0</v>
      </c>
      <c r="R15" s="251">
        <f>IF(M15="",,IF(ISNUMBER(MATCH(O15,'Bundle SKUs'!$A:$A,0)),Q15,Q15*2))</f>
        <v>0</v>
      </c>
    </row>
    <row r="16">
      <c r="A16" s="250" t="s">
        <v>3049</v>
      </c>
      <c r="B16" s="203" t="str">
        <f>IFERROR(__xludf.DUMMYFUNCTION("IF(C16="""",,JOIN("","",UNIQUE(FILTER(Berechnung!$A:$A,Berechnung!$B:$B=B$1,Berechnung!$N:$N=A16))))"),"1,4,5,6,7,9,11,12,13,14,16,19,20,21,22,26,27,29,30,34,35,36,37,38,42,43,45,46,25,32,47,44,39,3,28,8,23")</f>
        <v>1,4,5,6,7,9,11,12,13,14,16,19,20,21,22,26,27,29,30,34,35,36,37,38,42,43,45,46,25,32,47,44,39,3,28,8,23</v>
      </c>
      <c r="C16" s="1" t="str">
        <f>IFERROR(__xludf.DUMMYFUNCTION("""COMPUTED_VALUE"""),"Chorizo Stück (80g)")</f>
        <v>Chorizo Stück (80g)</v>
      </c>
      <c r="D16" s="1" t="s">
        <v>2139</v>
      </c>
      <c r="E16" s="251">
        <f>IF(A16="",,ROUNDUP(SUMIFS(Berechnung!$L:$L,Berechnung!$N:$N,A16,Berechnung!$B:$B,B$1),0))</f>
        <v>0</v>
      </c>
      <c r="F16" s="251">
        <f>IF(A16="",,IF(ISNUMBER(MATCH(C16,'Bundle SKUs'!$A:$A,0)),E16,E16*2))</f>
        <v>0</v>
      </c>
      <c r="G16" s="252" t="s">
        <v>3049</v>
      </c>
      <c r="H16" s="203" t="str">
        <f>IFERROR(__xludf.DUMMYFUNCTION("IF(I16="""",,JOIN("","",UNIQUE(FILTER(Berechnung!$A:$A,Berechnung!$B:$B=H$1,Berechnung!$N:$N=G16))))"),"1,4,5,6,7,8,9,11,12,14,16,19,20,21,22,26,27,29,30,34,35,36,37,38,42,43,45,46,25,32,47,44,39,3,13,28,23")</f>
        <v>1,4,5,6,7,8,9,11,12,14,16,19,20,21,22,26,27,29,30,34,35,36,37,38,42,43,45,46,25,32,47,44,39,3,13,28,23</v>
      </c>
      <c r="I16" s="1" t="str">
        <f>IFERROR(__xludf.DUMMYFUNCTION("""COMPUTED_VALUE"""),"Buttermilch-Zitronen Dressing (50ml)")</f>
        <v>Buttermilch-Zitronen Dressing (50ml)</v>
      </c>
      <c r="J16" s="1" t="str">
        <f t="array" ref="J16">IF(G16="",,XLOOKUP(I16,Berechnung!$D:$D,Berechnung!$M:$M))</f>
        <v>P-420</v>
      </c>
      <c r="K16" s="251">
        <f>IF(G16="",,ROUNDUP(SUMIFS(Berechnung!$L:$L,Berechnung!$N:$N,G16,Berechnung!$B:$B,H$1),0))</f>
        <v>0</v>
      </c>
      <c r="L16" s="251">
        <f>IF(G16="",,IF(ISNUMBER(MATCH(I16,'Bundle SKUs'!$A:$A,0)),K16,K16*2))</f>
        <v>0</v>
      </c>
      <c r="M16" s="253" t="s">
        <v>3049</v>
      </c>
      <c r="N16" s="203" t="str">
        <f>IFERROR(__xludf.DUMMYFUNCTION("IF(O16="""",,JOIN("","",UNIQUE(FILTER(Berechnung!$A:$A,Berechnung!$B:$B=N$1,Berechnung!$N:$N=M16))))"),"1,4,5,6,7,8,9,11,12,14,16,19,20,21,22,26,27,29,30,34,35,36,37,38,42,43,45,46,25,32,47,44,39,3,13,28,23")</f>
        <v>1,4,5,6,7,8,9,11,12,14,16,19,20,21,22,26,27,29,30,34,35,36,37,38,42,43,45,46,25,32,47,44,39,3,13,28,23</v>
      </c>
      <c r="O16" s="1" t="str">
        <f>IFERROR(__xludf.DUMMYFUNCTION("""COMPUTED_VALUE"""),"Ciabatta Brot (250g) [V]")</f>
        <v>Ciabatta Brot (250g) [V]</v>
      </c>
      <c r="P16" s="1" t="s">
        <v>2141</v>
      </c>
      <c r="Q16" s="251">
        <f>IF(M16="",,ROUNDUP(SUMIFS(Berechnung!$L:$L,Berechnung!$N:$N,M16,Berechnung!$B:$B,N$1),0))</f>
        <v>0</v>
      </c>
      <c r="R16" s="251">
        <f>IF(M16="",,IF(ISNUMBER(MATCH(O16,'Bundle SKUs'!$A:$A,0)),Q16,Q16*2))</f>
        <v>0</v>
      </c>
    </row>
    <row r="17">
      <c r="A17" s="250" t="s">
        <v>3049</v>
      </c>
      <c r="B17" s="203" t="str">
        <f>IFERROR(__xludf.DUMMYFUNCTION("IF(C17="""",,JOIN("","",UNIQUE(FILTER(Berechnung!$A:$A,Berechnung!$B:$B=B$1,Berechnung!$N:$N=A17))))"),"1,4,5,6,7,9,11,12,13,14,16,19,20,21,22,26,27,29,30,34,35,36,37,38,42,43,45,46,25,32,47,44,39,3,28,8,23")</f>
        <v>1,4,5,6,7,9,11,12,13,14,16,19,20,21,22,26,27,29,30,34,35,36,37,38,42,43,45,46,25,32,47,44,39,3,28,8,23</v>
      </c>
      <c r="C17" s="1" t="str">
        <f>IFERROR(__xludf.DUMMYFUNCTION("""COMPUTED_VALUE"""),"Ciabatta Brot (250g) [V]")</f>
        <v>Ciabatta Brot (250g) [V]</v>
      </c>
      <c r="D17" s="1" t="s">
        <v>2141</v>
      </c>
      <c r="E17" s="251">
        <f>IF(A17="",,ROUNDUP(SUMIFS(Berechnung!$L:$L,Berechnung!$N:$N,A17,Berechnung!$B:$B,B$1),0))</f>
        <v>0</v>
      </c>
      <c r="F17" s="251">
        <f>IF(A17="",,IF(ISNUMBER(MATCH(C17,'Bundle SKUs'!$A:$A,0)),E17,E17*2))</f>
        <v>0</v>
      </c>
      <c r="G17" s="252" t="s">
        <v>3049</v>
      </c>
      <c r="H17" s="203" t="str">
        <f>IFERROR(__xludf.DUMMYFUNCTION("IF(I17="""",,JOIN("","",UNIQUE(FILTER(Berechnung!$A:$A,Berechnung!$B:$B=H$1,Berechnung!$N:$N=G17))))"),"1,4,5,6,7,8,9,11,12,14,16,19,20,21,22,26,27,29,30,34,35,36,37,38,42,43,45,46,25,32,47,44,39,3,13,28,23")</f>
        <v>1,4,5,6,7,8,9,11,12,14,16,19,20,21,22,26,27,29,30,34,35,36,37,38,42,43,45,46,25,32,47,44,39,3,13,28,23</v>
      </c>
      <c r="I17" s="1" t="str">
        <f>IFERROR(__xludf.DUMMYFUNCTION("""COMPUTED_VALUE"""),"Camembert 45% (125g) [VEG]")</f>
        <v>Camembert 45% (125g) [VEG]</v>
      </c>
      <c r="J17" s="1" t="str">
        <f t="array" ref="J17">IF(G17="",,XLOOKUP(I17,Berechnung!$D:$D,Berechnung!$M:$M))</f>
        <v>P-421</v>
      </c>
      <c r="K17" s="251">
        <f>IF(G17="",,ROUNDUP(SUMIFS(Berechnung!$L:$L,Berechnung!$N:$N,G17,Berechnung!$B:$B,H$1),0))</f>
        <v>0</v>
      </c>
      <c r="L17" s="251">
        <f>IF(G17="",,IF(ISNUMBER(MATCH(I17,'Bundle SKUs'!$A:$A,0)),K17,K17*2))</f>
        <v>0</v>
      </c>
      <c r="M17" s="253" t="s">
        <v>3049</v>
      </c>
      <c r="N17" s="203" t="str">
        <f>IFERROR(__xludf.DUMMYFUNCTION("IF(O17="""",,JOIN("","",UNIQUE(FILTER(Berechnung!$A:$A,Berechnung!$B:$B=N$1,Berechnung!$N:$N=M17))))"),"1,4,5,6,7,8,9,11,12,14,16,19,20,21,22,26,27,29,30,34,35,36,37,38,42,43,45,46,25,32,47,44,39,3,13,28,23")</f>
        <v>1,4,5,6,7,8,9,11,12,14,16,19,20,21,22,26,27,29,30,34,35,36,37,38,42,43,45,46,25,32,47,44,39,3,13,28,23</v>
      </c>
      <c r="O17" s="1" t="str">
        <f>IFERROR(__xludf.DUMMYFUNCTION("""COMPUTED_VALUE"""),"Coleslaw Mix (400g)")</f>
        <v>Coleslaw Mix (400g)</v>
      </c>
      <c r="P17" s="1" t="s">
        <v>2147</v>
      </c>
      <c r="Q17" s="251">
        <f>IF(M17="",,ROUNDUP(SUMIFS(Berechnung!$L:$L,Berechnung!$N:$N,M17,Berechnung!$B:$B,N$1),0))</f>
        <v>0</v>
      </c>
      <c r="R17" s="251">
        <f>IF(M17="",,IF(ISNUMBER(MATCH(O17,'Bundle SKUs'!$A:$A,0)),Q17,Q17*2))</f>
        <v>0</v>
      </c>
    </row>
    <row r="18">
      <c r="A18" s="250" t="s">
        <v>3049</v>
      </c>
      <c r="B18" s="203" t="str">
        <f>IFERROR(__xludf.DUMMYFUNCTION("IF(C18="""",,JOIN("","",UNIQUE(FILTER(Berechnung!$A:$A,Berechnung!$B:$B=B$1,Berechnung!$N:$N=A18))))"),"1,4,5,6,7,9,11,12,13,14,16,19,20,21,22,26,27,29,30,34,35,36,37,38,42,43,45,46,25,32,47,44,39,3,28,8,23")</f>
        <v>1,4,5,6,7,9,11,12,13,14,16,19,20,21,22,26,27,29,30,34,35,36,37,38,42,43,45,46,25,32,47,44,39,3,28,8,23</v>
      </c>
      <c r="C18" s="1" t="str">
        <f>IFERROR(__xludf.DUMMYFUNCTION("""COMPUTED_VALUE"""),"Coleslaw Mix (200g)")</f>
        <v>Coleslaw Mix (200g)</v>
      </c>
      <c r="D18" s="1" t="s">
        <v>2143</v>
      </c>
      <c r="E18" s="251">
        <f>IF(A18="",,ROUNDUP(SUMIFS(Berechnung!$L:$L,Berechnung!$N:$N,A18,Berechnung!$B:$B,B$1),0))</f>
        <v>0</v>
      </c>
      <c r="F18" s="251">
        <f>IF(A18="",,IF(ISNUMBER(MATCH(C18,'Bundle SKUs'!$A:$A,0)),E18,E18*2))</f>
        <v>0</v>
      </c>
      <c r="G18" s="252" t="s">
        <v>3049</v>
      </c>
      <c r="H18" s="203" t="str">
        <f>IFERROR(__xludf.DUMMYFUNCTION("IF(I18="""",,JOIN("","",UNIQUE(FILTER(Berechnung!$A:$A,Berechnung!$B:$B=H$1,Berechnung!$N:$N=G18))))"),"1,4,5,6,7,8,9,11,12,14,16,19,20,21,22,26,27,29,30,34,35,36,37,38,42,43,45,46,25,32,47,44,39,3,13,28,23")</f>
        <v>1,4,5,6,7,8,9,11,12,14,16,19,20,21,22,26,27,29,30,34,35,36,37,38,42,43,45,46,25,32,47,44,39,3,13,28,23</v>
      </c>
      <c r="I18" s="1" t="str">
        <f>IFERROR(__xludf.DUMMYFUNCTION("""COMPUTED_VALUE"""),"Chorizo Stück (120g)")</f>
        <v>Chorizo Stück (120g)</v>
      </c>
      <c r="J18" s="1" t="str">
        <f t="array" ref="J18">IF(G18="",,XLOOKUP(I18,Berechnung!$D:$D,Berechnung!$M:$M))</f>
        <v>P-422</v>
      </c>
      <c r="K18" s="251">
        <f>IF(G18="",,ROUNDUP(SUMIFS(Berechnung!$L:$L,Berechnung!$N:$N,G18,Berechnung!$B:$B,H$1),0))</f>
        <v>0</v>
      </c>
      <c r="L18" s="251">
        <f>IF(G18="",,IF(ISNUMBER(MATCH(I18,'Bundle SKUs'!$A:$A,0)),K18,K18*2))</f>
        <v>0</v>
      </c>
      <c r="M18" s="253" t="s">
        <v>3049</v>
      </c>
      <c r="N18" s="203" t="str">
        <f>IFERROR(__xludf.DUMMYFUNCTION("IF(O18="""",,JOIN("","",UNIQUE(FILTER(Berechnung!$A:$A,Berechnung!$B:$B=N$1,Berechnung!$N:$N=M18))))"),"1,4,5,6,7,8,9,11,12,14,16,19,20,21,22,26,27,29,30,34,35,36,37,38,42,43,45,46,25,32,47,44,39,3,13,28,23")</f>
        <v>1,4,5,6,7,8,9,11,12,14,16,19,20,21,22,26,27,29,30,34,35,36,37,38,42,43,45,46,25,32,47,44,39,3,13,28,23</v>
      </c>
      <c r="O18" s="1" t="str">
        <f>IFERROR(__xludf.DUMMYFUNCTION("""COMPUTED_VALUE"""),"Frischecreme 13% (200g)")</f>
        <v>Frischecreme 13% (200g)</v>
      </c>
      <c r="P18" s="1" t="s">
        <v>2262</v>
      </c>
      <c r="Q18" s="251">
        <f>IF(M18="",,ROUNDUP(SUMIFS(Berechnung!$L:$L,Berechnung!$N:$N,M18,Berechnung!$B:$B,N$1),0))</f>
        <v>0</v>
      </c>
      <c r="R18" s="251">
        <f>IF(M18="",,IF(ISNUMBER(MATCH(O18,'Bundle SKUs'!$A:$A,0)),Q18,Q18*2))</f>
        <v>0</v>
      </c>
    </row>
    <row r="19">
      <c r="A19" s="250" t="s">
        <v>3049</v>
      </c>
      <c r="B19" s="203" t="str">
        <f>IFERROR(__xludf.DUMMYFUNCTION("IF(C19="""",,JOIN("","",UNIQUE(FILTER(Berechnung!$A:$A,Berechnung!$B:$B=B$1,Berechnung!$N:$N=A19))))"),"1,4,5,6,7,9,11,12,13,14,16,19,20,21,22,26,27,29,30,34,35,36,37,38,42,43,45,46,25,32,47,44,39,3,28,8,23")</f>
        <v>1,4,5,6,7,9,11,12,13,14,16,19,20,21,22,26,27,29,30,34,35,36,37,38,42,43,45,46,25,32,47,44,39,3,28,8,23</v>
      </c>
      <c r="C19" s="1" t="str">
        <f>IFERROR(__xludf.DUMMYFUNCTION("""COMPUTED_VALUE"""),"Frischecreme 13% (200g)")</f>
        <v>Frischecreme 13% (200g)</v>
      </c>
      <c r="D19" s="1" t="s">
        <v>2262</v>
      </c>
      <c r="E19" s="251">
        <f>IF(A19="",,ROUNDUP(SUMIFS(Berechnung!$L:$L,Berechnung!$N:$N,A19,Berechnung!$B:$B,B$1),0))</f>
        <v>0</v>
      </c>
      <c r="F19" s="251">
        <f>IF(A19="",,IF(ISNUMBER(MATCH(C19,'Bundle SKUs'!$A:$A,0)),E19,E19*2))</f>
        <v>0</v>
      </c>
      <c r="G19" s="252" t="s">
        <v>3049</v>
      </c>
      <c r="H19" s="203" t="str">
        <f>IFERROR(__xludf.DUMMYFUNCTION("IF(I19="""",,JOIN("","",UNIQUE(FILTER(Berechnung!$A:$A,Berechnung!$B:$B=H$1,Berechnung!$N:$N=G19))))"),"1,4,5,6,7,8,9,11,12,14,16,19,20,21,22,26,27,29,30,34,35,36,37,38,42,43,45,46,25,32,47,44,39,3,13,28,23")</f>
        <v>1,4,5,6,7,8,9,11,12,14,16,19,20,21,22,26,27,29,30,34,35,36,37,38,42,43,45,46,25,32,47,44,39,3,13,28,23</v>
      </c>
      <c r="I19" s="1" t="str">
        <f>IFERROR(__xludf.DUMMYFUNCTION("""COMPUTED_VALUE"""),"Ciabatta Brot (250g) [V]")</f>
        <v>Ciabatta Brot (250g) [V]</v>
      </c>
      <c r="J19" s="1" t="str">
        <f t="array" ref="J19">IF(G19="",,XLOOKUP(I19,Berechnung!$D:$D,Berechnung!$M:$M))</f>
        <v>A-017</v>
      </c>
      <c r="K19" s="251">
        <f>IF(G19="",,ROUNDUP(SUMIFS(Berechnung!$L:$L,Berechnung!$N:$N,G19,Berechnung!$B:$B,H$1),0))</f>
        <v>0</v>
      </c>
      <c r="L19" s="251">
        <f>IF(G19="",,IF(ISNUMBER(MATCH(I19,'Bundle SKUs'!$A:$A,0)),K19,K19*2))</f>
        <v>0</v>
      </c>
      <c r="M19" s="253" t="s">
        <v>3049</v>
      </c>
      <c r="N19" s="203" t="str">
        <f>IFERROR(__xludf.DUMMYFUNCTION("IF(O19="""",,JOIN("","",UNIQUE(FILTER(Berechnung!$A:$A,Berechnung!$B:$B=N$1,Berechnung!$N:$N=M19))))"),"1,4,5,6,7,8,9,11,12,14,16,19,20,21,22,26,27,29,30,34,35,36,37,38,42,43,45,46,25,32,47,44,39,3,13,28,23")</f>
        <v>1,4,5,6,7,8,9,11,12,14,16,19,20,21,22,26,27,29,30,34,35,36,37,38,42,43,45,46,25,32,47,44,39,3,13,28,23</v>
      </c>
      <c r="O19" s="1" t="str">
        <f>IFERROR(__xludf.DUMMYFUNCTION("""COMPUTED_VALUE"""),"Gochujang (50g) [V]")</f>
        <v>Gochujang (50g) [V]</v>
      </c>
      <c r="P19" s="1" t="s">
        <v>2304</v>
      </c>
      <c r="Q19" s="251">
        <f>IF(M19="",,ROUNDUP(SUMIFS(Berechnung!$L:$L,Berechnung!$N:$N,M19,Berechnung!$B:$B,N$1),0))</f>
        <v>0</v>
      </c>
      <c r="R19" s="251">
        <f>IF(M19="",,IF(ISNUMBER(MATCH(O19,'Bundle SKUs'!$A:$A,0)),Q19,Q19*2))</f>
        <v>0</v>
      </c>
    </row>
    <row r="20">
      <c r="A20" s="250" t="s">
        <v>3049</v>
      </c>
      <c r="B20" s="203" t="str">
        <f>IFERROR(__xludf.DUMMYFUNCTION("IF(C20="""",,JOIN("","",UNIQUE(FILTER(Berechnung!$A:$A,Berechnung!$B:$B=B$1,Berechnung!$N:$N=A20))))"),"1,4,5,6,7,9,11,12,13,14,16,19,20,21,22,26,27,29,30,34,35,36,37,38,42,43,45,46,25,32,47,44,39,3,28,8,23")</f>
        <v>1,4,5,6,7,9,11,12,13,14,16,19,20,21,22,26,27,29,30,34,35,36,37,38,42,43,45,46,25,32,47,44,39,3,28,8,23</v>
      </c>
      <c r="C20" s="1" t="str">
        <f>IFERROR(__xludf.DUMMYFUNCTION("""COMPUTED_VALUE"""),"Gochujang (25g) [V]")</f>
        <v>Gochujang (25g) [V]</v>
      </c>
      <c r="D20" s="1" t="s">
        <v>2302</v>
      </c>
      <c r="E20" s="251">
        <f>IF(A20="",,ROUNDUP(SUMIFS(Berechnung!$L:$L,Berechnung!$N:$N,A20,Berechnung!$B:$B,B$1),0))</f>
        <v>0</v>
      </c>
      <c r="F20" s="251">
        <f>IF(A20="",,IF(ISNUMBER(MATCH(C20,'Bundle SKUs'!$A:$A,0)),E20,E20*2))</f>
        <v>0</v>
      </c>
      <c r="G20" s="252" t="s">
        <v>3049</v>
      </c>
      <c r="H20" s="203" t="str">
        <f>IFERROR(__xludf.DUMMYFUNCTION("IF(I20="""",,JOIN("","",UNIQUE(FILTER(Berechnung!$A:$A,Berechnung!$B:$B=H$1,Berechnung!$N:$N=G20))))"),"1,4,5,6,7,8,9,11,12,14,16,19,20,21,22,26,27,29,30,34,35,36,37,38,42,43,45,46,25,32,47,44,39,3,13,28,23")</f>
        <v>1,4,5,6,7,8,9,11,12,14,16,19,20,21,22,26,27,29,30,34,35,36,37,38,42,43,45,46,25,32,47,44,39,3,13,28,23</v>
      </c>
      <c r="I20" s="1" t="str">
        <f>IFERROR(__xludf.DUMMYFUNCTION("""COMPUTED_VALUE"""),"Coleslaw Mix (300g)")</f>
        <v>Coleslaw Mix (300g)</v>
      </c>
      <c r="J20" s="1" t="str">
        <f t="array" ref="J20">IF(G20="",,XLOOKUP(I20,Berechnung!$D:$D,Berechnung!$M:$M))</f>
        <v>P-212</v>
      </c>
      <c r="K20" s="251">
        <f>IF(G20="",,ROUNDUP(SUMIFS(Berechnung!$L:$L,Berechnung!$N:$N,G20,Berechnung!$B:$B,H$1),0))</f>
        <v>0</v>
      </c>
      <c r="L20" s="251">
        <f>IF(G20="",,IF(ISNUMBER(MATCH(I20,'Bundle SKUs'!$A:$A,0)),K20,K20*2))</f>
        <v>0</v>
      </c>
      <c r="M20" s="253" t="s">
        <v>3049</v>
      </c>
      <c r="N20" s="203" t="str">
        <f>IFERROR(__xludf.DUMMYFUNCTION("IF(O20="""",,JOIN("","",UNIQUE(FILTER(Berechnung!$A:$A,Berechnung!$B:$B=N$1,Berechnung!$N:$N=M20))))"),"1,4,5,6,7,8,9,11,12,14,16,19,20,21,22,26,27,29,30,34,35,36,37,38,42,43,45,46,25,32,47,44,39,3,13,28,23")</f>
        <v>1,4,5,6,7,8,9,11,12,14,16,19,20,21,22,26,27,29,30,34,35,36,37,38,42,43,45,46,25,32,47,44,39,3,13,28,23</v>
      </c>
      <c r="O20" s="1" t="str">
        <f>IFERROR(__xludf.DUMMYFUNCTION("""COMPUTED_VALUE"""),"Grillkäse (200g)")</f>
        <v>Grillkäse (200g)</v>
      </c>
      <c r="P20" s="1" t="s">
        <v>2306</v>
      </c>
      <c r="Q20" s="251">
        <f>IF(M20="",,ROUNDUP(SUMIFS(Berechnung!$L:$L,Berechnung!$N:$N,M20,Berechnung!$B:$B,N$1),0))</f>
        <v>0</v>
      </c>
      <c r="R20" s="251">
        <f>IF(M20="",,IF(ISNUMBER(MATCH(O20,'Bundle SKUs'!$A:$A,0)),Q20,Q20*2))</f>
        <v>0</v>
      </c>
    </row>
    <row r="21">
      <c r="A21" s="250" t="s">
        <v>3049</v>
      </c>
      <c r="B21" s="203" t="str">
        <f>IFERROR(__xludf.DUMMYFUNCTION("IF(C21="""",,JOIN("","",UNIQUE(FILTER(Berechnung!$A:$A,Berechnung!$B:$B=B$1,Berechnung!$N:$N=A21))))"),"1,4,5,6,7,9,11,12,13,14,16,19,20,21,22,26,27,29,30,34,35,36,37,38,42,43,45,46,25,32,47,44,39,3,28,8,23")</f>
        <v>1,4,5,6,7,9,11,12,13,14,16,19,20,21,22,26,27,29,30,34,35,36,37,38,42,43,45,46,25,32,47,44,39,3,28,8,23</v>
      </c>
      <c r="C21" s="1" t="str">
        <f>IFERROR(__xludf.DUMMYFUNCTION("""COMPUTED_VALUE"""),"Grillkäse (200g)")</f>
        <v>Grillkäse (200g)</v>
      </c>
      <c r="D21" s="1" t="s">
        <v>2306</v>
      </c>
      <c r="E21" s="251">
        <f>IF(A21="",,ROUNDUP(SUMIFS(Berechnung!$L:$L,Berechnung!$N:$N,A21,Berechnung!$B:$B,B$1),0))</f>
        <v>0</v>
      </c>
      <c r="F21" s="251">
        <f>IF(A21="",,IF(ISNUMBER(MATCH(C21,'Bundle SKUs'!$A:$A,0)),E21,E21*2))</f>
        <v>0</v>
      </c>
      <c r="G21" s="252" t="s">
        <v>3049</v>
      </c>
      <c r="H21" s="203" t="str">
        <f>IFERROR(__xludf.DUMMYFUNCTION("IF(I21="""",,JOIN("","",UNIQUE(FILTER(Berechnung!$A:$A,Berechnung!$B:$B=H$1,Berechnung!$N:$N=G21))))"),"1,4,5,6,7,8,9,11,12,14,16,19,20,21,22,26,27,29,30,34,35,36,37,38,42,43,45,46,25,32,47,44,39,3,13,28,23")</f>
        <v>1,4,5,6,7,8,9,11,12,14,16,19,20,21,22,26,27,29,30,34,35,36,37,38,42,43,45,46,25,32,47,44,39,3,13,28,23</v>
      </c>
      <c r="I21" s="1" t="str">
        <f>IFERROR(__xludf.DUMMYFUNCTION("""COMPUTED_VALUE"""),"Frischecreme 13% (100g)")</f>
        <v>Frischecreme 13% (100g)</v>
      </c>
      <c r="J21" s="1" t="str">
        <f t="array" ref="J21">IF(G21="",,XLOOKUP(I21,Berechnung!$D:$D,Berechnung!$M:$M))</f>
        <v>P-424</v>
      </c>
      <c r="K21" s="251">
        <f>IF(G21="",,ROUNDUP(SUMIFS(Berechnung!$L:$L,Berechnung!$N:$N,G21,Berechnung!$B:$B,H$1),0))</f>
        <v>0</v>
      </c>
      <c r="L21" s="251">
        <f>IF(G21="",,IF(ISNUMBER(MATCH(I21,'Bundle SKUs'!$A:$A,0)),K21,K21*2))</f>
        <v>0</v>
      </c>
      <c r="M21" s="253" t="s">
        <v>3049</v>
      </c>
      <c r="N21" s="203" t="str">
        <f>IFERROR(__xludf.DUMMYFUNCTION("IF(O21="""",,JOIN("","",UNIQUE(FILTER(Berechnung!$A:$A,Berechnung!$B:$B=N$1,Berechnung!$N:$N=M21))))"),"1,4,5,6,7,8,9,11,12,14,16,19,20,21,22,26,27,29,30,34,35,36,37,38,42,43,45,46,25,32,47,44,39,3,13,28,23")</f>
        <v>1,4,5,6,7,8,9,11,12,14,16,19,20,21,22,26,27,29,30,34,35,36,37,38,42,43,45,46,25,32,47,44,39,3,13,28,23</v>
      </c>
      <c r="O21" s="1" t="str">
        <f>IFERROR(__xludf.DUMMYFUNCTION("""COMPUTED_VALUE"""),"Hähnchenbrustfilet in Lake (250g) [2 Stück] [QS]")</f>
        <v>Hähnchenbrustfilet in Lake (250g) [2 Stück] [QS]</v>
      </c>
      <c r="P21" s="1" t="s">
        <v>2314</v>
      </c>
      <c r="Q21" s="251">
        <f>IF(M21="",,ROUNDUP(SUMIFS(Berechnung!$L:$L,Berechnung!$N:$N,M21,Berechnung!$B:$B,N$1),0))</f>
        <v>0</v>
      </c>
      <c r="R21" s="251">
        <f>IF(M21="",,IF(ISNUMBER(MATCH(O21,'Bundle SKUs'!$A:$A,0)),Q21,Q21*2))</f>
        <v>0</v>
      </c>
    </row>
    <row r="22">
      <c r="A22" s="250" t="s">
        <v>3049</v>
      </c>
      <c r="B22" s="203" t="str">
        <f>IFERROR(__xludf.DUMMYFUNCTION("IF(C22="""",,JOIN("","",UNIQUE(FILTER(Berechnung!$A:$A,Berechnung!$B:$B=B$1,Berechnung!$N:$N=A22))))"),"1,4,5,6,7,9,11,12,13,14,16,19,20,21,22,26,27,29,30,34,35,36,37,38,42,43,45,46,25,32,47,44,39,3,28,8,23")</f>
        <v>1,4,5,6,7,9,11,12,13,14,16,19,20,21,22,26,27,29,30,34,35,36,37,38,42,43,45,46,25,32,47,44,39,3,28,8,23</v>
      </c>
      <c r="C22" s="1" t="str">
        <f>IFERROR(__xludf.DUMMYFUNCTION("""COMPUTED_VALUE"""),"Hähnchenbrustfilet in Lake (250g) [2 Stück] [QS]")</f>
        <v>Hähnchenbrustfilet in Lake (250g) [2 Stück] [QS]</v>
      </c>
      <c r="D22" s="1" t="s">
        <v>2314</v>
      </c>
      <c r="E22" s="251">
        <f>IF(A22="",,ROUNDUP(SUMIFS(Berechnung!$L:$L,Berechnung!$N:$N,A22,Berechnung!$B:$B,B$1),0))</f>
        <v>0</v>
      </c>
      <c r="F22" s="251">
        <f>IF(A22="",,IF(ISNUMBER(MATCH(C22,'Bundle SKUs'!$A:$A,0)),E22,E22*2))</f>
        <v>0</v>
      </c>
      <c r="G22" s="252" t="s">
        <v>3049</v>
      </c>
      <c r="H22" s="203" t="str">
        <f>IFERROR(__xludf.DUMMYFUNCTION("IF(I22="""",,JOIN("","",UNIQUE(FILTER(Berechnung!$A:$A,Berechnung!$B:$B=H$1,Berechnung!$N:$N=G22))))"),"1,4,5,6,7,8,9,11,12,14,16,19,20,21,22,26,27,29,30,34,35,36,37,38,42,43,45,46,25,32,47,44,39,3,13,28,23")</f>
        <v>1,4,5,6,7,8,9,11,12,14,16,19,20,21,22,26,27,29,30,34,35,36,37,38,42,43,45,46,25,32,47,44,39,3,13,28,23</v>
      </c>
      <c r="I22" s="1" t="str">
        <f>IFERROR(__xludf.DUMMYFUNCTION("""COMPUTED_VALUE"""),"Frischecreme 13% (200g)")</f>
        <v>Frischecreme 13% (200g)</v>
      </c>
      <c r="J22" s="1" t="str">
        <f t="array" ref="J22">IF(G22="",,XLOOKUP(I22,Berechnung!$D:$D,Berechnung!$M:$M))</f>
        <v>P-425</v>
      </c>
      <c r="K22" s="251">
        <f>IF(G22="",,ROUNDUP(SUMIFS(Berechnung!$L:$L,Berechnung!$N:$N,G22,Berechnung!$B:$B,H$1),0))</f>
        <v>0</v>
      </c>
      <c r="L22" s="251">
        <f>IF(G22="",,IF(ISNUMBER(MATCH(I22,'Bundle SKUs'!$A:$A,0)),K22,K22*2))</f>
        <v>0</v>
      </c>
      <c r="M22" s="253" t="s">
        <v>3049</v>
      </c>
      <c r="N22" s="203" t="str">
        <f>IFERROR(__xludf.DUMMYFUNCTION("IF(O22="""",,JOIN("","",UNIQUE(FILTER(Berechnung!$A:$A,Berechnung!$B:$B=N$1,Berechnung!$N:$N=M22))))"),"1,4,5,6,7,8,9,11,12,14,16,19,20,21,22,26,27,29,30,34,35,36,37,38,42,43,45,46,25,32,47,44,39,3,13,28,23")</f>
        <v>1,4,5,6,7,8,9,11,12,14,16,19,20,21,22,26,27,29,30,34,35,36,37,38,42,43,45,46,25,32,47,44,39,3,13,28,23</v>
      </c>
      <c r="O22" s="1" t="str">
        <f>IFERROR(__xludf.DUMMYFUNCTION("""COMPUTED_VALUE"""),"Hähnchengeschnetzeltes in Lake (250g) [QS]")</f>
        <v>Hähnchengeschnetzeltes in Lake (250g) [QS]</v>
      </c>
      <c r="P22" s="1" t="s">
        <v>2318</v>
      </c>
      <c r="Q22" s="251">
        <f>IF(M22="",,ROUNDUP(SUMIFS(Berechnung!$L:$L,Berechnung!$N:$N,M22,Berechnung!$B:$B,N$1),0))</f>
        <v>0</v>
      </c>
      <c r="R22" s="251">
        <f>IF(M22="",,IF(ISNUMBER(MATCH(O22,'Bundle SKUs'!$A:$A,0)),Q22,Q22*2))</f>
        <v>0</v>
      </c>
    </row>
    <row r="23">
      <c r="A23" s="250" t="s">
        <v>3049</v>
      </c>
      <c r="B23" s="203" t="str">
        <f>IFERROR(__xludf.DUMMYFUNCTION("IF(C23="""",,JOIN("","",UNIQUE(FILTER(Berechnung!$A:$A,Berechnung!$B:$B=B$1,Berechnung!$N:$N=A23))))"),"1,4,5,6,7,9,11,12,13,14,16,19,20,21,22,26,27,29,30,34,35,36,37,38,42,43,45,46,25,32,47,44,39,3,28,8,23")</f>
        <v>1,4,5,6,7,9,11,12,13,14,16,19,20,21,22,26,27,29,30,34,35,36,37,38,42,43,45,46,25,32,47,44,39,3,28,8,23</v>
      </c>
      <c r="C23" s="1" t="str">
        <f>IFERROR(__xludf.DUMMYFUNCTION("""COMPUTED_VALUE"""),"Hähnchengeschnetzeltes in Lake (250g) [QS]")</f>
        <v>Hähnchengeschnetzeltes in Lake (250g) [QS]</v>
      </c>
      <c r="D23" s="1" t="s">
        <v>2318</v>
      </c>
      <c r="E23" s="251">
        <f>IF(A23="",,ROUNDUP(SUMIFS(Berechnung!$L:$L,Berechnung!$N:$N,A23,Berechnung!$B:$B,B$1),0))</f>
        <v>0</v>
      </c>
      <c r="F23" s="251">
        <f>IF(A23="",,IF(ISNUMBER(MATCH(C23,'Bundle SKUs'!$A:$A,0)),E23,E23*2))</f>
        <v>0</v>
      </c>
      <c r="G23" s="252" t="s">
        <v>3049</v>
      </c>
      <c r="H23" s="203" t="str">
        <f>IFERROR(__xludf.DUMMYFUNCTION("IF(I23="""",,JOIN("","",UNIQUE(FILTER(Berechnung!$A:$A,Berechnung!$B:$B=H$1,Berechnung!$N:$N=G23))))"),"1,4,5,6,7,8,9,11,12,14,16,19,20,21,22,26,27,29,30,34,35,36,37,38,42,43,45,46,25,32,47,44,39,3,13,28,23")</f>
        <v>1,4,5,6,7,8,9,11,12,14,16,19,20,21,22,26,27,29,30,34,35,36,37,38,42,43,45,46,25,32,47,44,39,3,13,28,23</v>
      </c>
      <c r="I23" s="1" t="str">
        <f>IFERROR(__xludf.DUMMYFUNCTION("""COMPUTED_VALUE"""),"Gochujang (50g) [V]")</f>
        <v>Gochujang (50g) [V]</v>
      </c>
      <c r="J23" s="1" t="str">
        <f t="array" ref="J23">IF(G23="",,XLOOKUP(I23,Berechnung!$D:$D,Berechnung!$M:$M))</f>
        <v>P-427</v>
      </c>
      <c r="K23" s="251">
        <f>IF(G23="",,ROUNDUP(SUMIFS(Berechnung!$L:$L,Berechnung!$N:$N,G23,Berechnung!$B:$B,H$1),0))</f>
        <v>0</v>
      </c>
      <c r="L23" s="251">
        <f>IF(G23="",,IF(ISNUMBER(MATCH(I23,'Bundle SKUs'!$A:$A,0)),K23,K23*2))</f>
        <v>0</v>
      </c>
      <c r="M23" s="253" t="s">
        <v>3049</v>
      </c>
      <c r="N23" s="203" t="str">
        <f>IFERROR(__xludf.DUMMYFUNCTION("IF(O23="""",,JOIN("","",UNIQUE(FILTER(Berechnung!$A:$A,Berechnung!$B:$B=N$1,Berechnung!$N:$N=M23))))"),"1,4,5,6,7,8,9,11,12,14,16,19,20,21,22,26,27,29,30,34,35,36,37,38,42,43,45,46,25,32,47,44,39,3,13,28,23")</f>
        <v>1,4,5,6,7,8,9,11,12,14,16,19,20,21,22,26,27,29,30,34,35,36,37,38,42,43,45,46,25,32,47,44,39,3,13,28,23</v>
      </c>
      <c r="O23" s="1" t="str">
        <f>IFERROR(__xludf.DUMMYFUNCTION("""COMPUTED_VALUE"""),"Hähnchengeschnetzeltes mariniert (250g) [QS]")</f>
        <v>Hähnchengeschnetzeltes mariniert (250g) [QS]</v>
      </c>
      <c r="P23" s="1" t="s">
        <v>2322</v>
      </c>
      <c r="Q23" s="251">
        <f>IF(M23="",,ROUNDUP(SUMIFS(Berechnung!$L:$L,Berechnung!$N:$N,M23,Berechnung!$B:$B,N$1),0))</f>
        <v>0</v>
      </c>
      <c r="R23" s="251">
        <f>IF(M23="",,IF(ISNUMBER(MATCH(O23,'Bundle SKUs'!$A:$A,0)),Q23,Q23*2))</f>
        <v>0</v>
      </c>
    </row>
    <row r="24">
      <c r="A24" s="250" t="s">
        <v>3049</v>
      </c>
      <c r="B24" s="203" t="str">
        <f>IFERROR(__xludf.DUMMYFUNCTION("IF(C24="""",,JOIN("","",UNIQUE(FILTER(Berechnung!$A:$A,Berechnung!$B:$B=B$1,Berechnung!$N:$N=A24))))"),"1,4,5,6,7,9,11,12,13,14,16,19,20,21,22,26,27,29,30,34,35,36,37,38,42,43,45,46,25,32,47,44,39,3,28,8,23")</f>
        <v>1,4,5,6,7,9,11,12,13,14,16,19,20,21,22,26,27,29,30,34,35,36,37,38,42,43,45,46,25,32,47,44,39,3,28,8,23</v>
      </c>
      <c r="C24" s="1" t="str">
        <f>IFERROR(__xludf.DUMMYFUNCTION("""COMPUTED_VALUE"""),"Hähnchengeschnetzeltes mariniert (250g) [QS]")</f>
        <v>Hähnchengeschnetzeltes mariniert (250g) [QS]</v>
      </c>
      <c r="D24" s="1" t="s">
        <v>2322</v>
      </c>
      <c r="E24" s="251">
        <f>IF(A24="",,ROUNDUP(SUMIFS(Berechnung!$L:$L,Berechnung!$N:$N,A24,Berechnung!$B:$B,B$1),0))</f>
        <v>0</v>
      </c>
      <c r="F24" s="251">
        <f>IF(A24="",,IF(ISNUMBER(MATCH(C24,'Bundle SKUs'!$A:$A,0)),E24,E24*2))</f>
        <v>0</v>
      </c>
      <c r="G24" s="252" t="s">
        <v>3049</v>
      </c>
      <c r="H24" s="203" t="str">
        <f>IFERROR(__xludf.DUMMYFUNCTION("IF(I24="""",,JOIN("","",UNIQUE(FILTER(Berechnung!$A:$A,Berechnung!$B:$B=H$1,Berechnung!$N:$N=G24))))"),"1,4,5,6,7,8,9,11,12,14,16,19,20,21,22,26,27,29,30,34,35,36,37,38,42,43,45,46,25,32,47,44,39,3,13,28,23")</f>
        <v>1,4,5,6,7,8,9,11,12,14,16,19,20,21,22,26,27,29,30,34,35,36,37,38,42,43,45,46,25,32,47,44,39,3,13,28,23</v>
      </c>
      <c r="I24" s="1" t="str">
        <f>IFERROR(__xludf.DUMMYFUNCTION("""COMPUTED_VALUE"""),"Grillkäse (200g)")</f>
        <v>Grillkäse (200g)</v>
      </c>
      <c r="J24" s="1" t="str">
        <f t="array" ref="J24">IF(G24="",,XLOOKUP(I24,Berechnung!$D:$D,Berechnung!$M:$M))</f>
        <v>P-428</v>
      </c>
      <c r="K24" s="251">
        <f>IF(G24="",,ROUNDUP(SUMIFS(Berechnung!$L:$L,Berechnung!$N:$N,G24,Berechnung!$B:$B,H$1),0))</f>
        <v>0</v>
      </c>
      <c r="L24" s="251">
        <f>IF(G24="",,IF(ISNUMBER(MATCH(I24,'Bundle SKUs'!$A:$A,0)),K24,K24*2))</f>
        <v>0</v>
      </c>
      <c r="M24" s="253" t="s">
        <v>3049</v>
      </c>
      <c r="N24" s="203" t="str">
        <f>IFERROR(__xludf.DUMMYFUNCTION("IF(O24="""",,JOIN("","",UNIQUE(FILTER(Berechnung!$A:$A,Berechnung!$B:$B=N$1,Berechnung!$N:$N=M24))))"),"1,4,5,6,7,8,9,11,12,14,16,19,20,21,22,26,27,29,30,34,35,36,37,38,42,43,45,46,25,32,47,44,39,3,13,28,23")</f>
        <v>1,4,5,6,7,8,9,11,12,14,16,19,20,21,22,26,27,29,30,34,35,36,37,38,42,43,45,46,25,32,47,44,39,3,13,28,23</v>
      </c>
      <c r="O24" s="1" t="str">
        <f>IFERROR(__xludf.DUMMYFUNCTION("""COMPUTED_VALUE"""),"Hartkäse ital. Art geraspelt (40g) [VEG]")</f>
        <v>Hartkäse ital. Art geraspelt (40g) [VEG]</v>
      </c>
      <c r="P24" s="1" t="s">
        <v>2328</v>
      </c>
      <c r="Q24" s="251">
        <f>IF(M24="",,ROUNDUP(SUMIFS(Berechnung!$L:$L,Berechnung!$N:$N,M24,Berechnung!$B:$B,N$1),0))</f>
        <v>0</v>
      </c>
      <c r="R24" s="251">
        <f>IF(M24="",,IF(ISNUMBER(MATCH(O24,'Bundle SKUs'!$A:$A,0)),Q24,Q24*2))</f>
        <v>0</v>
      </c>
    </row>
    <row r="25">
      <c r="A25" s="250" t="s">
        <v>3049</v>
      </c>
      <c r="B25" s="203" t="str">
        <f>IFERROR(__xludf.DUMMYFUNCTION("IF(C25="""",,JOIN("","",UNIQUE(FILTER(Berechnung!$A:$A,Berechnung!$B:$B=B$1,Berechnung!$N:$N=A25))))"),"1,4,5,6,7,9,11,12,13,14,16,19,20,21,22,26,27,29,30,34,35,36,37,38,42,43,45,46,25,32,47,44,39,3,28,8,23")</f>
        <v>1,4,5,6,7,9,11,12,13,14,16,19,20,21,22,26,27,29,30,34,35,36,37,38,42,43,45,46,25,32,47,44,39,3,28,8,23</v>
      </c>
      <c r="C25" s="1" t="str">
        <f>IFERROR(__xludf.DUMMYFUNCTION("""COMPUTED_VALUE"""),"Hartkäse ital. Art geraspelt (20g) [VEG]")</f>
        <v>Hartkäse ital. Art geraspelt (20g) [VEG]</v>
      </c>
      <c r="D25" s="1" t="s">
        <v>2326</v>
      </c>
      <c r="E25" s="251">
        <f>IF(A25="",,ROUNDUP(SUMIFS(Berechnung!$L:$L,Berechnung!$N:$N,A25,Berechnung!$B:$B,B$1),0))</f>
        <v>0</v>
      </c>
      <c r="F25" s="251">
        <f>IF(A25="",,IF(ISNUMBER(MATCH(C25,'Bundle SKUs'!$A:$A,0)),E25,E25*2))</f>
        <v>0</v>
      </c>
      <c r="G25" s="252" t="s">
        <v>3049</v>
      </c>
      <c r="H25" s="203" t="str">
        <f>IFERROR(__xludf.DUMMYFUNCTION("IF(I25="""",,JOIN("","",UNIQUE(FILTER(Berechnung!$A:$A,Berechnung!$B:$B=H$1,Berechnung!$N:$N=G25))))"),"1,4,5,6,7,8,9,11,12,14,16,19,20,21,22,26,27,29,30,34,35,36,37,38,42,43,45,46,25,32,47,44,39,3,13,28,23")</f>
        <v>1,4,5,6,7,8,9,11,12,14,16,19,20,21,22,26,27,29,30,34,35,36,37,38,42,43,45,46,25,32,47,44,39,3,13,28,23</v>
      </c>
      <c r="I25" s="1" t="str">
        <f>IFERROR(__xludf.DUMMYFUNCTION("""COMPUTED_VALUE"""),"Hähnchenbrustfilet in Lake (375g) [3 Stück] [QS]")</f>
        <v>Hähnchenbrustfilet in Lake (375g) [3 Stück] [QS]</v>
      </c>
      <c r="J25" s="1" t="str">
        <f t="array" ref="J25">IF(G25="",,XLOOKUP(I25,Berechnung!$D:$D,Berechnung!$M:$M))</f>
        <v>M-903</v>
      </c>
      <c r="K25" s="251">
        <f>IF(G25="",,ROUNDUP(SUMIFS(Berechnung!$L:$L,Berechnung!$N:$N,G25,Berechnung!$B:$B,H$1),0))</f>
        <v>0</v>
      </c>
      <c r="L25" s="251">
        <f>IF(G25="",,IF(ISNUMBER(MATCH(I25,'Bundle SKUs'!$A:$A,0)),K25,K25*2))</f>
        <v>0</v>
      </c>
      <c r="M25" s="253" t="s">
        <v>3049</v>
      </c>
      <c r="N25" s="203" t="str">
        <f>IFERROR(__xludf.DUMMYFUNCTION("IF(O25="""",,JOIN("","",UNIQUE(FILTER(Berechnung!$A:$A,Berechnung!$B:$B=N$1,Berechnung!$N:$N=M25))))"),"1,4,5,6,7,8,9,11,12,14,16,19,20,21,22,26,27,29,30,34,35,36,37,38,42,43,45,46,25,32,47,44,39,3,13,28,23")</f>
        <v>1,4,5,6,7,8,9,11,12,14,16,19,20,21,22,26,27,29,30,34,35,36,37,38,42,43,45,46,25,32,47,44,39,3,13,28,23</v>
      </c>
      <c r="O25" s="1" t="str">
        <f>IFERROR(__xludf.DUMMYFUNCTION("""COMPUTED_VALUE"""),"Hartkäse ital. Art gerieben (40g) [VEG]")</f>
        <v>Hartkäse ital. Art gerieben (40g) [VEG]</v>
      </c>
      <c r="P25" s="1" t="s">
        <v>2332</v>
      </c>
      <c r="Q25" s="251">
        <f>IF(M25="",,ROUNDUP(SUMIFS(Berechnung!$L:$L,Berechnung!$N:$N,M25,Berechnung!$B:$B,N$1),0))</f>
        <v>0</v>
      </c>
      <c r="R25" s="251">
        <f>IF(M25="",,IF(ISNUMBER(MATCH(O25,'Bundle SKUs'!$A:$A,0)),Q25,Q25*2))</f>
        <v>0</v>
      </c>
    </row>
    <row r="26">
      <c r="A26" s="250" t="s">
        <v>3049</v>
      </c>
      <c r="B26" s="203" t="str">
        <f>IFERROR(__xludf.DUMMYFUNCTION("IF(C26="""",,JOIN("","",UNIQUE(FILTER(Berechnung!$A:$A,Berechnung!$B:$B=B$1,Berechnung!$N:$N=A26))))"),"1,4,5,6,7,9,11,12,13,14,16,19,20,21,22,26,27,29,30,34,35,36,37,38,42,43,45,46,25,32,47,44,39,3,28,8,23")</f>
        <v>1,4,5,6,7,9,11,12,13,14,16,19,20,21,22,26,27,29,30,34,35,36,37,38,42,43,45,46,25,32,47,44,39,3,28,8,23</v>
      </c>
      <c r="C26" s="1" t="str">
        <f>IFERROR(__xludf.DUMMYFUNCTION("""COMPUTED_VALUE"""),"Hartkäse ital. Art geraspelt (40g) [VEG]")</f>
        <v>Hartkäse ital. Art geraspelt (40g) [VEG]</v>
      </c>
      <c r="D26" s="1" t="s">
        <v>2328</v>
      </c>
      <c r="E26" s="251">
        <f>IF(A26="",,ROUNDUP(SUMIFS(Berechnung!$L:$L,Berechnung!$N:$N,A26,Berechnung!$B:$B,B$1),0))</f>
        <v>0</v>
      </c>
      <c r="F26" s="251">
        <f>IF(A26="",,IF(ISNUMBER(MATCH(C26,'Bundle SKUs'!$A:$A,0)),E26,E26*2))</f>
        <v>0</v>
      </c>
      <c r="G26" s="252" t="s">
        <v>3049</v>
      </c>
      <c r="H26" s="203" t="str">
        <f>IFERROR(__xludf.DUMMYFUNCTION("IF(I26="""",,JOIN("","",UNIQUE(FILTER(Berechnung!$A:$A,Berechnung!$B:$B=H$1,Berechnung!$N:$N=G26))))"),"1,4,5,6,7,8,9,11,12,14,16,19,20,21,22,26,27,29,30,34,35,36,37,38,42,43,45,46,25,32,47,44,39,3,13,28,23")</f>
        <v>1,4,5,6,7,8,9,11,12,14,16,19,20,21,22,26,27,29,30,34,35,36,37,38,42,43,45,46,25,32,47,44,39,3,13,28,23</v>
      </c>
      <c r="I26" s="1" t="str">
        <f>IFERROR(__xludf.DUMMYFUNCTION("""COMPUTED_VALUE"""),"Hähnchengeschnetzeltes in Lake (375g) [QS]")</f>
        <v>Hähnchengeschnetzeltes in Lake (375g) [QS]</v>
      </c>
      <c r="J26" s="1" t="str">
        <f t="array" ref="J26">IF(G26="",,XLOOKUP(I26,Berechnung!$D:$D,Berechnung!$M:$M))</f>
        <v>M-905</v>
      </c>
      <c r="K26" s="251">
        <f>IF(G26="",,ROUNDUP(SUMIFS(Berechnung!$L:$L,Berechnung!$N:$N,G26,Berechnung!$B:$B,H$1),0))</f>
        <v>0</v>
      </c>
      <c r="L26" s="251">
        <f>IF(G26="",,IF(ISNUMBER(MATCH(I26,'Bundle SKUs'!$A:$A,0)),K26,K26*2))</f>
        <v>0</v>
      </c>
      <c r="M26" s="253" t="s">
        <v>3049</v>
      </c>
      <c r="N26" s="203" t="str">
        <f>IFERROR(__xludf.DUMMYFUNCTION("IF(O26="""",,JOIN("","",UNIQUE(FILTER(Berechnung!$A:$A,Berechnung!$B:$B=N$1,Berechnung!$N:$N=M26))))"),"1,4,5,6,7,8,9,11,12,14,16,19,20,21,22,26,27,29,30,34,35,36,37,38,42,43,45,46,25,32,47,44,39,3,13,28,23")</f>
        <v>1,4,5,6,7,8,9,11,12,14,16,19,20,21,22,26,27,29,30,34,35,36,37,38,42,43,45,46,25,32,47,44,39,3,13,28,23</v>
      </c>
      <c r="O26" s="1" t="str">
        <f>IFERROR(__xludf.DUMMYFUNCTION("""COMPUTED_VALUE"""),"Hirtenkäse (200g)")</f>
        <v>Hirtenkäse (200g)</v>
      </c>
      <c r="P26" s="1" t="s">
        <v>2374</v>
      </c>
      <c r="Q26" s="251">
        <f>IF(M26="",,ROUNDUP(SUMIFS(Berechnung!$L:$L,Berechnung!$N:$N,M26,Berechnung!$B:$B,N$1),0))</f>
        <v>0</v>
      </c>
      <c r="R26" s="251">
        <f>IF(M26="",,IF(ISNUMBER(MATCH(O26,'Bundle SKUs'!$A:$A,0)),Q26,Q26*2))</f>
        <v>0</v>
      </c>
    </row>
    <row r="27">
      <c r="A27" s="250" t="s">
        <v>3049</v>
      </c>
      <c r="B27" s="203" t="str">
        <f>IFERROR(__xludf.DUMMYFUNCTION("IF(C27="""",,JOIN("","",UNIQUE(FILTER(Berechnung!$A:$A,Berechnung!$B:$B=B$1,Berechnung!$N:$N=A27))))"),"1,4,5,6,7,9,11,12,13,14,16,19,20,21,22,26,27,29,30,34,35,36,37,38,42,43,45,46,25,32,47,44,39,3,28,8,23")</f>
        <v>1,4,5,6,7,9,11,12,13,14,16,19,20,21,22,26,27,29,30,34,35,36,37,38,42,43,45,46,25,32,47,44,39,3,28,8,23</v>
      </c>
      <c r="C27" s="1" t="str">
        <f>IFERROR(__xludf.DUMMYFUNCTION("""COMPUTED_VALUE"""),"Hartkäse ital. Art gerieben (20g) [VEG]")</f>
        <v>Hartkäse ital. Art gerieben (20g) [VEG]</v>
      </c>
      <c r="D27" s="1" t="s">
        <v>2330</v>
      </c>
      <c r="E27" s="251">
        <f>IF(A27="",,ROUNDUP(SUMIFS(Berechnung!$L:$L,Berechnung!$N:$N,A27,Berechnung!$B:$B,B$1),0))</f>
        <v>0</v>
      </c>
      <c r="F27" s="251">
        <f>IF(A27="",,IF(ISNUMBER(MATCH(C27,'Bundle SKUs'!$A:$A,0)),E27,E27*2))</f>
        <v>0</v>
      </c>
      <c r="G27" s="252" t="s">
        <v>3049</v>
      </c>
      <c r="H27" s="203" t="str">
        <f>IFERROR(__xludf.DUMMYFUNCTION("IF(I27="""",,JOIN("","",UNIQUE(FILTER(Berechnung!$A:$A,Berechnung!$B:$B=H$1,Berechnung!$N:$N=G27))))"),"1,4,5,6,7,8,9,11,12,14,16,19,20,21,22,26,27,29,30,34,35,36,37,38,42,43,45,46,25,32,47,44,39,3,13,28,23")</f>
        <v>1,4,5,6,7,8,9,11,12,14,16,19,20,21,22,26,27,29,30,34,35,36,37,38,42,43,45,46,25,32,47,44,39,3,13,28,23</v>
      </c>
      <c r="I27" s="1" t="str">
        <f>IFERROR(__xludf.DUMMYFUNCTION("""COMPUTED_VALUE"""),"Hähnchengeschnetzeltes mariniert (375g) [QS]")</f>
        <v>Hähnchengeschnetzeltes mariniert (375g) [QS]</v>
      </c>
      <c r="J27" s="1" t="str">
        <f t="array" ref="J27">IF(G27="",,XLOOKUP(I27,Berechnung!$D:$D,Berechnung!$M:$M))</f>
        <v>M-907</v>
      </c>
      <c r="K27" s="251">
        <f>IF(G27="",,ROUNDUP(SUMIFS(Berechnung!$L:$L,Berechnung!$N:$N,G27,Berechnung!$B:$B,H$1),0))</f>
        <v>0</v>
      </c>
      <c r="L27" s="251">
        <f>IF(G27="",,IF(ISNUMBER(MATCH(I27,'Bundle SKUs'!$A:$A,0)),K27,K27*2))</f>
        <v>0</v>
      </c>
      <c r="M27" s="253" t="s">
        <v>3049</v>
      </c>
      <c r="N27" s="203" t="str">
        <f>IFERROR(__xludf.DUMMYFUNCTION("IF(O27="""",,JOIN("","",UNIQUE(FILTER(Berechnung!$A:$A,Berechnung!$B:$B=N$1,Berechnung!$N:$N=M27))))"),"1,4,5,6,7,8,9,11,12,14,16,19,20,21,22,26,27,29,30,34,35,36,37,38,42,43,45,46,25,32,47,44,39,3,13,28,23")</f>
        <v>1,4,5,6,7,8,9,11,12,14,16,19,20,21,22,26,27,29,30,34,35,36,37,38,42,43,45,46,25,32,47,44,39,3,13,28,23</v>
      </c>
      <c r="O27" s="1" t="str">
        <f>IFERROR(__xludf.DUMMYFUNCTION("""COMPUTED_VALUE"""),"Ingwerpaste (10g)")</f>
        <v>Ingwerpaste (10g)</v>
      </c>
      <c r="P27" s="1" t="s">
        <v>2378</v>
      </c>
      <c r="Q27" s="251">
        <f>IF(M27="",,ROUNDUP(SUMIFS(Berechnung!$L:$L,Berechnung!$N:$N,M27,Berechnung!$B:$B,N$1),0))</f>
        <v>0</v>
      </c>
      <c r="R27" s="251">
        <f>IF(M27="",,IF(ISNUMBER(MATCH(O27,'Bundle SKUs'!$A:$A,0)),Q27,Q27*2))</f>
        <v>0</v>
      </c>
    </row>
    <row r="28">
      <c r="A28" s="250" t="s">
        <v>3049</v>
      </c>
      <c r="B28" s="203" t="str">
        <f>IFERROR(__xludf.DUMMYFUNCTION("IF(C28="""",,JOIN("","",UNIQUE(FILTER(Berechnung!$A:$A,Berechnung!$B:$B=B$1,Berechnung!$N:$N=A28))))"),"1,4,5,6,7,9,11,12,13,14,16,19,20,21,22,26,27,29,30,34,35,36,37,38,42,43,45,46,25,32,47,44,39,3,28,8,23")</f>
        <v>1,4,5,6,7,9,11,12,13,14,16,19,20,21,22,26,27,29,30,34,35,36,37,38,42,43,45,46,25,32,47,44,39,3,28,8,23</v>
      </c>
      <c r="C28" s="1" t="str">
        <f>IFERROR(__xludf.DUMMYFUNCTION("""COMPUTED_VALUE"""),"Hartkäse ital. Art gerieben (40g) [VEG]")</f>
        <v>Hartkäse ital. Art gerieben (40g) [VEG]</v>
      </c>
      <c r="D28" s="1" t="s">
        <v>2332</v>
      </c>
      <c r="E28" s="251">
        <f>IF(A28="",,ROUNDUP(SUMIFS(Berechnung!$L:$L,Berechnung!$N:$N,A28,Berechnung!$B:$B,B$1),0))</f>
        <v>0</v>
      </c>
      <c r="F28" s="251">
        <f>IF(A28="",,IF(ISNUMBER(MATCH(C28,'Bundle SKUs'!$A:$A,0)),E28,E28*2))</f>
        <v>0</v>
      </c>
      <c r="G28" s="252" t="s">
        <v>3049</v>
      </c>
      <c r="H28" s="203" t="str">
        <f>IFERROR(__xludf.DUMMYFUNCTION("IF(I28="""",,JOIN("","",UNIQUE(FILTER(Berechnung!$A:$A,Berechnung!$B:$B=H$1,Berechnung!$N:$N=G28))))"),"1,4,5,6,7,8,9,11,12,14,16,19,20,21,22,26,27,29,30,34,35,36,37,38,42,43,45,46,25,32,47,44,39,3,13,28,23")</f>
        <v>1,4,5,6,7,8,9,11,12,14,16,19,20,21,22,26,27,29,30,34,35,36,37,38,42,43,45,46,25,32,47,44,39,3,13,28,23</v>
      </c>
      <c r="I28" s="1" t="str">
        <f>IFERROR(__xludf.DUMMYFUNCTION("""COMPUTED_VALUE"""),"Hartkäse ital. Art geraspelt (40g) [VEG]")</f>
        <v>Hartkäse ital. Art geraspelt (40g) [VEG]</v>
      </c>
      <c r="J28" s="1" t="str">
        <f t="array" ref="J28">IF(G28="",,XLOOKUP(I28,Berechnung!$D:$D,Berechnung!$M:$M))</f>
        <v>P-430</v>
      </c>
      <c r="K28" s="251">
        <f>IF(G28="",,ROUNDUP(SUMIFS(Berechnung!$L:$L,Berechnung!$N:$N,G28,Berechnung!$B:$B,H$1),0))</f>
        <v>0</v>
      </c>
      <c r="L28" s="251">
        <f>IF(G28="",,IF(ISNUMBER(MATCH(I28,'Bundle SKUs'!$A:$A,0)),K28,K28*2))</f>
        <v>0</v>
      </c>
      <c r="M28" s="253" t="s">
        <v>3049</v>
      </c>
      <c r="N28" s="203" t="str">
        <f>IFERROR(__xludf.DUMMYFUNCTION("IF(O28="""",,JOIN("","",UNIQUE(FILTER(Berechnung!$A:$A,Berechnung!$B:$B=N$1,Berechnung!$N:$N=M28))))"),"1,4,5,6,7,8,9,11,12,14,16,19,20,21,22,26,27,29,30,34,35,36,37,38,42,43,45,46,25,32,47,44,39,3,13,28,23")</f>
        <v>1,4,5,6,7,8,9,11,12,14,16,19,20,21,22,26,27,29,30,34,35,36,37,38,42,43,45,46,25,32,47,44,39,3,13,28,23</v>
      </c>
      <c r="O28" s="1" t="str">
        <f>IFERROR(__xludf.DUMMYFUNCTION("""COMPUTED_VALUE"""),"Junger Gouda gerieben (100g)")</f>
        <v>Junger Gouda gerieben (100g)</v>
      </c>
      <c r="P28" s="1" t="s">
        <v>2388</v>
      </c>
      <c r="Q28" s="251">
        <f>IF(M28="",,ROUNDUP(SUMIFS(Berechnung!$L:$L,Berechnung!$N:$N,M28,Berechnung!$B:$B,N$1),0))</f>
        <v>0</v>
      </c>
      <c r="R28" s="251">
        <f>IF(M28="",,IF(ISNUMBER(MATCH(O28,'Bundle SKUs'!$A:$A,0)),Q28,Q28*2))</f>
        <v>0</v>
      </c>
    </row>
    <row r="29">
      <c r="A29" s="250" t="s">
        <v>3049</v>
      </c>
      <c r="B29" s="203" t="str">
        <f>IFERROR(__xludf.DUMMYFUNCTION("IF(C29="""",,JOIN("","",UNIQUE(FILTER(Berechnung!$A:$A,Berechnung!$B:$B=B$1,Berechnung!$N:$N=A29))))"),"1,4,5,6,7,9,11,12,13,14,16,19,20,21,22,26,27,29,30,34,35,36,37,38,42,43,45,46,25,32,47,44,39,3,28,8,23")</f>
        <v>1,4,5,6,7,9,11,12,13,14,16,19,20,21,22,26,27,29,30,34,35,36,37,38,42,43,45,46,25,32,47,44,39,3,28,8,23</v>
      </c>
      <c r="C29" s="1" t="str">
        <f>IFERROR(__xludf.DUMMYFUNCTION("""COMPUTED_VALUE"""),"Hirtenkäse (100g)")</f>
        <v>Hirtenkäse (100g)</v>
      </c>
      <c r="D29" s="1" t="s">
        <v>2372</v>
      </c>
      <c r="E29" s="251">
        <f>IF(A29="",,ROUNDUP(SUMIFS(Berechnung!$L:$L,Berechnung!$N:$N,A29,Berechnung!$B:$B,B$1),0))</f>
        <v>0</v>
      </c>
      <c r="F29" s="251">
        <f>IF(A29="",,IF(ISNUMBER(MATCH(C29,'Bundle SKUs'!$A:$A,0)),E29,E29*2))</f>
        <v>0</v>
      </c>
      <c r="G29" s="252" t="s">
        <v>3049</v>
      </c>
      <c r="H29" s="203" t="str">
        <f>IFERROR(__xludf.DUMMYFUNCTION("IF(I29="""",,JOIN("","",UNIQUE(FILTER(Berechnung!$A:$A,Berechnung!$B:$B=H$1,Berechnung!$N:$N=G29))))"),"1,4,5,6,7,8,9,11,12,14,16,19,20,21,22,26,27,29,30,34,35,36,37,38,42,43,45,46,25,32,47,44,39,3,13,28,23")</f>
        <v>1,4,5,6,7,8,9,11,12,14,16,19,20,21,22,26,27,29,30,34,35,36,37,38,42,43,45,46,25,32,47,44,39,3,13,28,23</v>
      </c>
      <c r="I29" s="1" t="str">
        <f>IFERROR(__xludf.DUMMYFUNCTION("""COMPUTED_VALUE"""),"Hartkäse ital. Art gerieben (20g) [VEG]")</f>
        <v>Hartkäse ital. Art gerieben (20g) [VEG]</v>
      </c>
      <c r="J29" s="1" t="str">
        <f t="array" ref="J29">IF(G29="",,XLOOKUP(I29,Berechnung!$D:$D,Berechnung!$M:$M))</f>
        <v>P-431</v>
      </c>
      <c r="K29" s="251">
        <f>IF(G29="",,ROUNDUP(SUMIFS(Berechnung!$L:$L,Berechnung!$N:$N,G29,Berechnung!$B:$B,H$1),0))</f>
        <v>0</v>
      </c>
      <c r="L29" s="251">
        <f>IF(G29="",,IF(ISNUMBER(MATCH(I29,'Bundle SKUs'!$A:$A,0)),K29,K29*2))</f>
        <v>0</v>
      </c>
      <c r="M29" s="253" t="s">
        <v>3049</v>
      </c>
      <c r="N29" s="203" t="str">
        <f>IFERROR(__xludf.DUMMYFUNCTION("IF(O29="""",,JOIN("","",UNIQUE(FILTER(Berechnung!$A:$A,Berechnung!$B:$B=N$1,Berechnung!$N:$N=M29))))"),"1,4,5,6,7,8,9,11,12,14,16,19,20,21,22,26,27,29,30,34,35,36,37,38,42,43,45,46,25,32,47,44,39,3,13,28,23")</f>
        <v>1,4,5,6,7,8,9,11,12,14,16,19,20,21,22,26,27,29,30,34,35,36,37,38,42,43,45,46,25,32,47,44,39,3,13,28,23</v>
      </c>
      <c r="O29" s="1" t="str">
        <f>IFERROR(__xludf.DUMMYFUNCTION("""COMPUTED_VALUE"""),"Kartoffelwürfel vorgegart (600g)")</f>
        <v>Kartoffelwürfel vorgegart (600g)</v>
      </c>
      <c r="P29" s="1" t="s">
        <v>2422</v>
      </c>
      <c r="Q29" s="251">
        <f>IF(M29="",,ROUNDUP(SUMIFS(Berechnung!$L:$L,Berechnung!$N:$N,M29,Berechnung!$B:$B,N$1),0))</f>
        <v>0</v>
      </c>
      <c r="R29" s="251">
        <f>IF(M29="",,IF(ISNUMBER(MATCH(O29,'Bundle SKUs'!$A:$A,0)),Q29,Q29*2))</f>
        <v>0</v>
      </c>
    </row>
    <row r="30">
      <c r="A30" s="250" t="s">
        <v>3049</v>
      </c>
      <c r="B30" s="203" t="str">
        <f>IFERROR(__xludf.DUMMYFUNCTION("IF(C30="""",,JOIN("","",UNIQUE(FILTER(Berechnung!$A:$A,Berechnung!$B:$B=B$1,Berechnung!$N:$N=A30))))"),"1,4,5,6,7,9,11,12,13,14,16,19,20,21,22,26,27,29,30,34,35,36,37,38,42,43,45,46,25,32,47,44,39,3,28,8,23")</f>
        <v>1,4,5,6,7,9,11,12,13,14,16,19,20,21,22,26,27,29,30,34,35,36,37,38,42,43,45,46,25,32,47,44,39,3,28,8,23</v>
      </c>
      <c r="C30" s="1" t="str">
        <f>IFERROR(__xludf.DUMMYFUNCTION("""COMPUTED_VALUE"""),"Ingwerpaste (10g)")</f>
        <v>Ingwerpaste (10g)</v>
      </c>
      <c r="D30" s="1" t="s">
        <v>2378</v>
      </c>
      <c r="E30" s="251">
        <f>IF(A30="",,ROUNDUP(SUMIFS(Berechnung!$L:$L,Berechnung!$N:$N,A30,Berechnung!$B:$B,B$1),0))</f>
        <v>0</v>
      </c>
      <c r="F30" s="251">
        <f>IF(A30="",,IF(ISNUMBER(MATCH(C30,'Bundle SKUs'!$A:$A,0)),E30,E30*2))</f>
        <v>0</v>
      </c>
      <c r="G30" s="252" t="s">
        <v>3049</v>
      </c>
      <c r="H30" s="203" t="str">
        <f>IFERROR(__xludf.DUMMYFUNCTION("IF(I30="""",,JOIN("","",UNIQUE(FILTER(Berechnung!$A:$A,Berechnung!$B:$B=H$1,Berechnung!$N:$N=G30))))"),"1,4,5,6,7,8,9,11,12,14,16,19,20,21,22,26,27,29,30,34,35,36,37,38,42,43,45,46,25,32,47,44,39,3,13,28,23")</f>
        <v>1,4,5,6,7,8,9,11,12,14,16,19,20,21,22,26,27,29,30,34,35,36,37,38,42,43,45,46,25,32,47,44,39,3,13,28,23</v>
      </c>
      <c r="I30" s="1" t="str">
        <f>IFERROR(__xludf.DUMMYFUNCTION("""COMPUTED_VALUE"""),"Hartkäse ital. Art gerieben (40g) [VEG]")</f>
        <v>Hartkäse ital. Art gerieben (40g) [VEG]</v>
      </c>
      <c r="J30" s="1" t="str">
        <f t="array" ref="J30">IF(G30="",,XLOOKUP(I30,Berechnung!$D:$D,Berechnung!$M:$M))</f>
        <v>P-432</v>
      </c>
      <c r="K30" s="251">
        <f>IF(G30="",,ROUNDUP(SUMIFS(Berechnung!$L:$L,Berechnung!$N:$N,G30,Berechnung!$B:$B,H$1),0))</f>
        <v>0</v>
      </c>
      <c r="L30" s="251">
        <f>IF(G30="",,IF(ISNUMBER(MATCH(I30,'Bundle SKUs'!$A:$A,0)),K30,K30*2))</f>
        <v>0</v>
      </c>
      <c r="M30" s="253" t="s">
        <v>3049</v>
      </c>
      <c r="N30" s="203" t="str">
        <f>IFERROR(__xludf.DUMMYFUNCTION("IF(O30="""",,JOIN("","",UNIQUE(FILTER(Berechnung!$A:$A,Berechnung!$B:$B=N$1,Berechnung!$N:$N=M30))))"),"1,4,5,6,7,8,9,11,12,14,16,19,20,21,22,26,27,29,30,34,35,36,37,38,42,43,45,46,25,32,47,44,39,3,13,28,23")</f>
        <v>1,4,5,6,7,8,9,11,12,14,16,19,20,21,22,26,27,29,30,34,35,36,37,38,42,43,45,46,25,32,47,44,39,3,13,28,23</v>
      </c>
      <c r="O30" s="1" t="str">
        <f>IFERROR(__xludf.DUMMYFUNCTION("""COMPUTED_VALUE"""),"King Prawns / Garnelen ohne Schale (300g) [51/60s]")</f>
        <v>King Prawns / Garnelen ohne Schale (300g) [51/60s]</v>
      </c>
      <c r="P30" s="1" t="s">
        <v>2438</v>
      </c>
      <c r="Q30" s="251">
        <f>IF(M30="",,ROUNDUP(SUMIFS(Berechnung!$L:$L,Berechnung!$N:$N,M30,Berechnung!$B:$B,N$1),0))</f>
        <v>0</v>
      </c>
      <c r="R30" s="251">
        <f>IF(M30="",,IF(ISNUMBER(MATCH(O30,'Bundle SKUs'!$A:$A,0)),Q30,Q30*2))</f>
        <v>0</v>
      </c>
    </row>
    <row r="31">
      <c r="A31" s="250" t="s">
        <v>3049</v>
      </c>
      <c r="B31" s="203" t="str">
        <f>IFERROR(__xludf.DUMMYFUNCTION("IF(C31="""",,JOIN("","",UNIQUE(FILTER(Berechnung!$A:$A,Berechnung!$B:$B=B$1,Berechnung!$N:$N=A31))))"),"1,4,5,6,7,9,11,12,13,14,16,19,20,21,22,26,27,29,30,34,35,36,37,38,42,43,45,46,25,32,47,44,39,3,28,8,23")</f>
        <v>1,4,5,6,7,9,11,12,13,14,16,19,20,21,22,26,27,29,30,34,35,36,37,38,42,43,45,46,25,32,47,44,39,3,28,8,23</v>
      </c>
      <c r="C31" s="1" t="str">
        <f>IFERROR(__xludf.DUMMYFUNCTION("""COMPUTED_VALUE"""),"Junger Gouda gerieben (100g)")</f>
        <v>Junger Gouda gerieben (100g)</v>
      </c>
      <c r="D31" s="1" t="s">
        <v>2388</v>
      </c>
      <c r="E31" s="251">
        <f>IF(A31="",,ROUNDUP(SUMIFS(Berechnung!$L:$L,Berechnung!$N:$N,A31,Berechnung!$B:$B,B$1),0))</f>
        <v>0</v>
      </c>
      <c r="F31" s="251">
        <f>IF(A31="",,IF(ISNUMBER(MATCH(C31,'Bundle SKUs'!$A:$A,0)),E31,E31*2))</f>
        <v>0</v>
      </c>
      <c r="G31" s="252" t="s">
        <v>3049</v>
      </c>
      <c r="H31" s="203" t="str">
        <f>IFERROR(__xludf.DUMMYFUNCTION("IF(I31="""",,JOIN("","",UNIQUE(FILTER(Berechnung!$A:$A,Berechnung!$B:$B=H$1,Berechnung!$N:$N=G31))))"),"1,4,5,6,7,8,9,11,12,14,16,19,20,21,22,26,27,29,30,34,35,36,37,38,42,43,45,46,25,32,47,44,39,3,13,28,23")</f>
        <v>1,4,5,6,7,8,9,11,12,14,16,19,20,21,22,26,27,29,30,34,35,36,37,38,42,43,45,46,25,32,47,44,39,3,13,28,23</v>
      </c>
      <c r="I31" s="1" t="str">
        <f>IFERROR(__xludf.DUMMYFUNCTION("""COMPUTED_VALUE"""),"Hirtenkäse (200g)")</f>
        <v>Hirtenkäse (200g)</v>
      </c>
      <c r="J31" s="1" t="str">
        <f t="array" ref="J31">IF(G31="",,XLOOKUP(I31,Berechnung!$D:$D,Berechnung!$M:$M))</f>
        <v>P-434</v>
      </c>
      <c r="K31" s="251">
        <f>IF(G31="",,ROUNDUP(SUMIFS(Berechnung!$L:$L,Berechnung!$N:$N,G31,Berechnung!$B:$B,H$1),0))</f>
        <v>0</v>
      </c>
      <c r="L31" s="251">
        <f>IF(G31="",,IF(ISNUMBER(MATCH(I31,'Bundle SKUs'!$A:$A,0)),K31,K31*2))</f>
        <v>0</v>
      </c>
      <c r="M31" s="253" t="s">
        <v>3049</v>
      </c>
      <c r="N31" s="203" t="str">
        <f>IFERROR(__xludf.DUMMYFUNCTION("IF(O31="""",,JOIN("","",UNIQUE(FILTER(Berechnung!$A:$A,Berechnung!$B:$B=N$1,Berechnung!$N:$N=M31))))"),"1,4,5,6,7,8,9,11,12,14,16,19,20,21,22,26,27,29,30,34,35,36,37,38,42,43,45,46,25,32,47,44,39,3,13,28,23")</f>
        <v>1,4,5,6,7,8,9,11,12,14,16,19,20,21,22,26,27,29,30,34,35,36,37,38,42,43,45,46,25,32,47,44,39,3,13,28,23</v>
      </c>
      <c r="O31" s="1" t="str">
        <f>IFERROR(__xludf.DUMMYFUNCTION("""COMPUTED_VALUE"""),"Kräuterbutter (20g)")</f>
        <v>Kräuterbutter (20g)</v>
      </c>
      <c r="P31" s="1" t="s">
        <v>2462</v>
      </c>
      <c r="Q31" s="251">
        <f>IF(M31="",,ROUNDUP(SUMIFS(Berechnung!$L:$L,Berechnung!$N:$N,M31,Berechnung!$B:$B,N$1),0))</f>
        <v>0</v>
      </c>
      <c r="R31" s="251">
        <f>IF(M31="",,IF(ISNUMBER(MATCH(O31,'Bundle SKUs'!$A:$A,0)),Q31,Q31*2))</f>
        <v>0</v>
      </c>
    </row>
    <row r="32">
      <c r="A32" s="250" t="s">
        <v>3049</v>
      </c>
      <c r="B32" s="203" t="str">
        <f>IFERROR(__xludf.DUMMYFUNCTION("IF(C32="""",,JOIN("","",UNIQUE(FILTER(Berechnung!$A:$A,Berechnung!$B:$B=B$1,Berechnung!$N:$N=A32))))"),"1,4,5,6,7,9,11,12,13,14,16,19,20,21,22,26,27,29,30,34,35,36,37,38,42,43,45,46,25,32,47,44,39,3,28,8,23")</f>
        <v>1,4,5,6,7,9,11,12,13,14,16,19,20,21,22,26,27,29,30,34,35,36,37,38,42,43,45,46,25,32,47,44,39,3,28,8,23</v>
      </c>
      <c r="C32" s="1" t="str">
        <f>IFERROR(__xludf.DUMMYFUNCTION("""COMPUTED_VALUE"""),"Kartoffelwürfel vorgegart (600g)")</f>
        <v>Kartoffelwürfel vorgegart (600g)</v>
      </c>
      <c r="D32" s="1" t="s">
        <v>2422</v>
      </c>
      <c r="E32" s="251">
        <f>IF(A32="",,ROUNDUP(SUMIFS(Berechnung!$L:$L,Berechnung!$N:$N,A32,Berechnung!$B:$B,B$1),0))</f>
        <v>0</v>
      </c>
      <c r="F32" s="251">
        <f>IF(A32="",,IF(ISNUMBER(MATCH(C32,'Bundle SKUs'!$A:$A,0)),E32,E32*2))</f>
        <v>0</v>
      </c>
      <c r="G32" s="252" t="s">
        <v>3049</v>
      </c>
      <c r="H32" s="203" t="str">
        <f>IFERROR(__xludf.DUMMYFUNCTION("IF(I32="""",,JOIN("","",UNIQUE(FILTER(Berechnung!$A:$A,Berechnung!$B:$B=H$1,Berechnung!$N:$N=G32))))"),"1,4,5,6,7,8,9,11,12,14,16,19,20,21,22,26,27,29,30,34,35,36,37,38,42,43,45,46,25,32,47,44,39,3,13,28,23")</f>
        <v>1,4,5,6,7,8,9,11,12,14,16,19,20,21,22,26,27,29,30,34,35,36,37,38,42,43,45,46,25,32,47,44,39,3,13,28,23</v>
      </c>
      <c r="I32" s="1" t="str">
        <f>IFERROR(__xludf.DUMMYFUNCTION("""COMPUTED_VALUE"""),"Ingwerpaste (10g)")</f>
        <v>Ingwerpaste (10g)</v>
      </c>
      <c r="J32" s="1" t="str">
        <f t="array" ref="J32">IF(G32="",,XLOOKUP(I32,Berechnung!$D:$D,Berechnung!$M:$M))</f>
        <v>P-435</v>
      </c>
      <c r="K32" s="251">
        <f>IF(G32="",,ROUNDUP(SUMIFS(Berechnung!$L:$L,Berechnung!$N:$N,G32,Berechnung!$B:$B,H$1),0))</f>
        <v>0</v>
      </c>
      <c r="L32" s="251">
        <f>IF(G32="",,IF(ISNUMBER(MATCH(I32,'Bundle SKUs'!$A:$A,0)),K32,K32*2))</f>
        <v>0</v>
      </c>
      <c r="M32" s="253" t="s">
        <v>3049</v>
      </c>
      <c r="N32" s="203" t="str">
        <f>IFERROR(__xludf.DUMMYFUNCTION("IF(O32="""",,JOIN("","",UNIQUE(FILTER(Berechnung!$A:$A,Berechnung!$B:$B=N$1,Berechnung!$N:$N=M32))))"),"1,4,5,6,7,8,9,11,12,14,16,19,20,21,22,26,27,29,30,34,35,36,37,38,42,43,45,46,25,32,47,44,39,3,13,28,23")</f>
        <v>1,4,5,6,7,8,9,11,12,14,16,19,20,21,22,26,27,29,30,34,35,36,37,38,42,43,45,46,25,32,47,44,39,3,13,28,23</v>
      </c>
      <c r="O32" s="1" t="str">
        <f>IFERROR(__xludf.DUMMYFUNCTION("""COMPUTED_VALUE"""),"Lachsfilet (2x100g) (200g)")</f>
        <v>Lachsfilet (2x100g) (200g)</v>
      </c>
      <c r="P32" s="1" t="s">
        <v>2472</v>
      </c>
      <c r="Q32" s="251">
        <f>IF(M32="",,ROUNDUP(SUMIFS(Berechnung!$L:$L,Berechnung!$N:$N,M32,Berechnung!$B:$B,N$1),0))</f>
        <v>0</v>
      </c>
      <c r="R32" s="251">
        <f>IF(M32="",,IF(ISNUMBER(MATCH(O32,'Bundle SKUs'!$A:$A,0)),Q32,Q32*2))</f>
        <v>0</v>
      </c>
    </row>
    <row r="33">
      <c r="A33" s="250" t="s">
        <v>3049</v>
      </c>
      <c r="B33" s="203" t="str">
        <f>IFERROR(__xludf.DUMMYFUNCTION("IF(C33="""",,JOIN("","",UNIQUE(FILTER(Berechnung!$A:$A,Berechnung!$B:$B=B$1,Berechnung!$N:$N=A33))))"),"1,4,5,6,7,9,11,12,13,14,16,19,20,21,22,26,27,29,30,34,35,36,37,38,42,43,45,46,25,32,47,44,39,3,28,8,23")</f>
        <v>1,4,5,6,7,9,11,12,13,14,16,19,20,21,22,26,27,29,30,34,35,36,37,38,42,43,45,46,25,32,47,44,39,3,28,8,23</v>
      </c>
      <c r="C33" s="1" t="str">
        <f>IFERROR(__xludf.DUMMYFUNCTION("""COMPUTED_VALUE"""),"King Prawns / Garnelen ohne Schale (150g) [51/60s]")</f>
        <v>King Prawns / Garnelen ohne Schale (150g) [51/60s]</v>
      </c>
      <c r="D33" s="1" t="s">
        <v>2434</v>
      </c>
      <c r="E33" s="251">
        <f>IF(A33="",,ROUNDUP(SUMIFS(Berechnung!$L:$L,Berechnung!$N:$N,A33,Berechnung!$B:$B,B$1),0))</f>
        <v>0</v>
      </c>
      <c r="F33" s="251">
        <f>IF(A33="",,IF(ISNUMBER(MATCH(C33,'Bundle SKUs'!$A:$A,0)),E33,E33*2))</f>
        <v>0</v>
      </c>
      <c r="G33" s="252" t="s">
        <v>3049</v>
      </c>
      <c r="H33" s="203" t="str">
        <f>IFERROR(__xludf.DUMMYFUNCTION("IF(I33="""",,JOIN("","",UNIQUE(FILTER(Berechnung!$A:$A,Berechnung!$B:$B=H$1,Berechnung!$N:$N=G33))))"),"1,4,5,6,7,8,9,11,12,14,16,19,20,21,22,26,27,29,30,34,35,36,37,38,42,43,45,46,25,32,47,44,39,3,13,28,23")</f>
        <v>1,4,5,6,7,8,9,11,12,14,16,19,20,21,22,26,27,29,30,34,35,36,37,38,42,43,45,46,25,32,47,44,39,3,13,28,23</v>
      </c>
      <c r="I33" s="1" t="str">
        <f>IFERROR(__xludf.DUMMYFUNCTION("""COMPUTED_VALUE"""),"Junger Gouda gerieben (75g)")</f>
        <v>Junger Gouda gerieben (75g)</v>
      </c>
      <c r="J33" s="1" t="str">
        <f t="array" ref="J33">IF(G33="",,XLOOKUP(I33,Berechnung!$D:$D,Berechnung!$M:$M))</f>
        <v>P-437</v>
      </c>
      <c r="K33" s="251">
        <f>IF(G33="",,ROUNDUP(SUMIFS(Berechnung!$L:$L,Berechnung!$N:$N,G33,Berechnung!$B:$B,H$1),0))</f>
        <v>0</v>
      </c>
      <c r="L33" s="251">
        <f>IF(G33="",,IF(ISNUMBER(MATCH(I33,'Bundle SKUs'!$A:$A,0)),K33,K33*2))</f>
        <v>0</v>
      </c>
      <c r="M33" s="253" t="s">
        <v>3049</v>
      </c>
      <c r="N33" s="203" t="str">
        <f>IFERROR(__xludf.DUMMYFUNCTION("IF(O33="""",,JOIN("","",UNIQUE(FILTER(Berechnung!$A:$A,Berechnung!$B:$B=N$1,Berechnung!$N:$N=M33))))"),"1,4,5,6,7,8,9,11,12,14,16,19,20,21,22,26,27,29,30,34,35,36,37,38,42,43,45,46,25,32,47,44,39,3,13,28,23")</f>
        <v>1,4,5,6,7,8,9,11,12,14,16,19,20,21,22,26,27,29,30,34,35,36,37,38,42,43,45,46,25,32,47,44,39,3,13,28,23</v>
      </c>
      <c r="O33" s="1" t="str">
        <f>IFERROR(__xludf.DUMMYFUNCTION("""COMPUTED_VALUE"""),"Lachsfilet (2x150g) (300g)")</f>
        <v>Lachsfilet (2x150g) (300g)</v>
      </c>
      <c r="P33" s="1" t="s">
        <v>2474</v>
      </c>
      <c r="Q33" s="251">
        <f>IF(M33="",,ROUNDUP(SUMIFS(Berechnung!$L:$L,Berechnung!$N:$N,M33,Berechnung!$B:$B,N$1),0))</f>
        <v>0</v>
      </c>
      <c r="R33" s="251">
        <f>IF(M33="",,IF(ISNUMBER(MATCH(O33,'Bundle SKUs'!$A:$A,0)),Q33,Q33*2))</f>
        <v>0</v>
      </c>
    </row>
    <row r="34">
      <c r="A34" s="250" t="s">
        <v>3049</v>
      </c>
      <c r="B34" s="203" t="str">
        <f>IFERROR(__xludf.DUMMYFUNCTION("IF(C34="""",,JOIN("","",UNIQUE(FILTER(Berechnung!$A:$A,Berechnung!$B:$B=B$1,Berechnung!$N:$N=A34))))"),"1,4,5,6,7,9,11,12,13,14,16,19,20,21,22,26,27,29,30,34,35,36,37,38,42,43,45,46,25,32,47,44,39,3,28,8,23")</f>
        <v>1,4,5,6,7,9,11,12,13,14,16,19,20,21,22,26,27,29,30,34,35,36,37,38,42,43,45,46,25,32,47,44,39,3,28,8,23</v>
      </c>
      <c r="C34" s="1" t="str">
        <f>IFERROR(__xludf.DUMMYFUNCTION("""COMPUTED_VALUE"""),"Kräuterbutter (20g)")</f>
        <v>Kräuterbutter (20g)</v>
      </c>
      <c r="D34" s="1" t="s">
        <v>2462</v>
      </c>
      <c r="E34" s="251">
        <f>IF(A34="",,ROUNDUP(SUMIFS(Berechnung!$L:$L,Berechnung!$N:$N,A34,Berechnung!$B:$B,B$1),0))</f>
        <v>0</v>
      </c>
      <c r="F34" s="251">
        <f>IF(A34="",,IF(ISNUMBER(MATCH(C34,'Bundle SKUs'!$A:$A,0)),E34,E34*2))</f>
        <v>0</v>
      </c>
      <c r="G34" s="252" t="s">
        <v>3049</v>
      </c>
      <c r="H34" s="203" t="str">
        <f>IFERROR(__xludf.DUMMYFUNCTION("IF(I34="""",,JOIN("","",UNIQUE(FILTER(Berechnung!$A:$A,Berechnung!$B:$B=H$1,Berechnung!$N:$N=G34))))"),"1,4,5,6,7,8,9,11,12,14,16,19,20,21,22,26,27,29,30,34,35,36,37,38,42,43,45,46,25,32,47,44,39,3,13,28,23")</f>
        <v>1,4,5,6,7,8,9,11,12,14,16,19,20,21,22,26,27,29,30,34,35,36,37,38,42,43,45,46,25,32,47,44,39,3,13,28,23</v>
      </c>
      <c r="I34" s="1" t="str">
        <f>IFERROR(__xludf.DUMMYFUNCTION("""COMPUTED_VALUE"""),"Kartoffelwürfel vorgegart (800g)")</f>
        <v>Kartoffelwürfel vorgegart (800g)</v>
      </c>
      <c r="J34" s="1" t="str">
        <f t="array" ref="J34">IF(G34="",,XLOOKUP(I34,Berechnung!$D:$D,Berechnung!$M:$M))</f>
        <v>P-514</v>
      </c>
      <c r="K34" s="251">
        <f>IF(G34="",,ROUNDUP(SUMIFS(Berechnung!$L:$L,Berechnung!$N:$N,G34,Berechnung!$B:$B,H$1),0))</f>
        <v>0</v>
      </c>
      <c r="L34" s="251">
        <f>IF(G34="",,IF(ISNUMBER(MATCH(I34,'Bundle SKUs'!$A:$A,0)),K34,K34*2))</f>
        <v>0</v>
      </c>
      <c r="M34" s="253" t="s">
        <v>3049</v>
      </c>
      <c r="N34" s="203" t="str">
        <f>IFERROR(__xludf.DUMMYFUNCTION("IF(O34="""",,JOIN("","",UNIQUE(FILTER(Berechnung!$A:$A,Berechnung!$B:$B=N$1,Berechnung!$N:$N=M34))))"),"1,4,5,6,7,8,9,11,12,14,16,19,20,21,22,26,27,29,30,34,35,36,37,38,42,43,45,46,25,32,47,44,39,3,13,28,23")</f>
        <v>1,4,5,6,7,8,9,11,12,14,16,19,20,21,22,26,27,29,30,34,35,36,37,38,42,43,45,46,25,32,47,44,39,3,13,28,23</v>
      </c>
      <c r="O34" s="1" t="str">
        <f>IFERROR(__xludf.DUMMYFUNCTION("""COMPUTED_VALUE"""),"Libanesisches Fladenbrot (4x60g) (240g)")</f>
        <v>Libanesisches Fladenbrot (4x60g) (240g)</v>
      </c>
      <c r="P34" s="1" t="s">
        <v>2484</v>
      </c>
      <c r="Q34" s="251">
        <f>IF(M34="",,ROUNDUP(SUMIFS(Berechnung!$L:$L,Berechnung!$N:$N,M34,Berechnung!$B:$B,N$1),0))</f>
        <v>0</v>
      </c>
      <c r="R34" s="251">
        <f>IF(M34="",,IF(ISNUMBER(MATCH(O34,'Bundle SKUs'!$A:$A,0)),Q34,Q34*2))</f>
        <v>0</v>
      </c>
    </row>
    <row r="35">
      <c r="A35" s="250" t="s">
        <v>3049</v>
      </c>
      <c r="B35" s="203" t="str">
        <f>IFERROR(__xludf.DUMMYFUNCTION("IF(C35="""",,JOIN("","",UNIQUE(FILTER(Berechnung!$A:$A,Berechnung!$B:$B=B$1,Berechnung!$N:$N=A35))))"),"1,4,5,6,7,9,11,12,13,14,16,19,20,21,22,26,27,29,30,34,35,36,37,38,42,43,45,46,25,32,47,44,39,3,28,8,23")</f>
        <v>1,4,5,6,7,9,11,12,13,14,16,19,20,21,22,26,27,29,30,34,35,36,37,38,42,43,45,46,25,32,47,44,39,3,28,8,23</v>
      </c>
      <c r="C35" s="1" t="str">
        <f>IFERROR(__xludf.DUMMYFUNCTION("""COMPUTED_VALUE"""),"Lachsfilet (2x100g) (200g)")</f>
        <v>Lachsfilet (2x100g) (200g)</v>
      </c>
      <c r="D35" s="1" t="s">
        <v>2472</v>
      </c>
      <c r="E35" s="251">
        <f>IF(A35="",,ROUNDUP(SUMIFS(Berechnung!$L:$L,Berechnung!$N:$N,A35,Berechnung!$B:$B,B$1),0))</f>
        <v>0</v>
      </c>
      <c r="F35" s="251">
        <f>IF(A35="",,IF(ISNUMBER(MATCH(C35,'Bundle SKUs'!$A:$A,0)),E35,E35*2))</f>
        <v>0</v>
      </c>
      <c r="G35" s="252" t="s">
        <v>3049</v>
      </c>
      <c r="H35" s="203" t="str">
        <f>IFERROR(__xludf.DUMMYFUNCTION("IF(I35="""",,JOIN("","",UNIQUE(FILTER(Berechnung!$A:$A,Berechnung!$B:$B=H$1,Berechnung!$N:$N=G35))))"),"1,4,5,6,7,8,9,11,12,14,16,19,20,21,22,26,27,29,30,34,35,36,37,38,42,43,45,46,25,32,47,44,39,3,13,28,23")</f>
        <v>1,4,5,6,7,8,9,11,12,14,16,19,20,21,22,26,27,29,30,34,35,36,37,38,42,43,45,46,25,32,47,44,39,3,13,28,23</v>
      </c>
      <c r="I35" s="1" t="str">
        <f>IFERROR(__xludf.DUMMYFUNCTION("""COMPUTED_VALUE"""),"King Prawns / Garnelen ohne Schale (200g) [51/60s]")</f>
        <v>King Prawns / Garnelen ohne Schale (200g) [51/60s]</v>
      </c>
      <c r="J35" s="1" t="str">
        <f t="array" ref="J35">IF(G35="",,XLOOKUP(I35,Berechnung!$D:$D,Berechnung!$M:$M))</f>
        <v>M-909</v>
      </c>
      <c r="K35" s="251">
        <f>IF(G35="",,ROUNDUP(SUMIFS(Berechnung!$L:$L,Berechnung!$N:$N,G35,Berechnung!$B:$B,H$1),0))</f>
        <v>0</v>
      </c>
      <c r="L35" s="251">
        <f>IF(G35="",,IF(ISNUMBER(MATCH(I35,'Bundle SKUs'!$A:$A,0)),K35,K35*2))</f>
        <v>0</v>
      </c>
      <c r="M35" s="253" t="s">
        <v>3049</v>
      </c>
      <c r="N35" s="203" t="str">
        <f>IFERROR(__xludf.DUMMYFUNCTION("IF(O35="""",,JOIN("","",UNIQUE(FILTER(Berechnung!$A:$A,Berechnung!$B:$B=N$1,Berechnung!$N:$N=M35))))"),"1,4,5,6,7,8,9,11,12,14,16,19,20,21,22,26,27,29,30,34,35,36,37,38,42,43,45,46,25,32,47,44,39,3,13,28,23")</f>
        <v>1,4,5,6,7,8,9,11,12,14,16,19,20,21,22,26,27,29,30,34,35,36,37,38,42,43,45,46,25,32,47,44,39,3,13,28,23</v>
      </c>
      <c r="O35" s="1" t="str">
        <f>IFERROR(__xludf.DUMMYFUNCTION("""COMPUTED_VALUE"""),"Mini Klöße (375g) [V]")</f>
        <v>Mini Klöße (375g) [V]</v>
      </c>
      <c r="P35" s="1" t="s">
        <v>3051</v>
      </c>
      <c r="Q35" s="251">
        <f>IF(M35="",,ROUNDUP(SUMIFS(Berechnung!$L:$L,Berechnung!$N:$N,M35,Berechnung!$B:$B,N$1),0))</f>
        <v>0</v>
      </c>
      <c r="R35" s="251">
        <f>IF(M35="",,IF(ISNUMBER(MATCH(O35,'Bundle SKUs'!$A:$A,0)),Q35,Q35*2))</f>
        <v>0</v>
      </c>
    </row>
    <row r="36">
      <c r="A36" s="250" t="s">
        <v>3049</v>
      </c>
      <c r="B36" s="203" t="str">
        <f>IFERROR(__xludf.DUMMYFUNCTION("IF(C36="""",,JOIN("","",UNIQUE(FILTER(Berechnung!$A:$A,Berechnung!$B:$B=B$1,Berechnung!$N:$N=A36))))"),"1,4,5,6,7,9,11,12,13,14,16,19,20,21,22,26,27,29,30,34,35,36,37,38,42,43,45,46,25,32,47,44,39,3,28,8,23")</f>
        <v>1,4,5,6,7,9,11,12,13,14,16,19,20,21,22,26,27,29,30,34,35,36,37,38,42,43,45,46,25,32,47,44,39,3,28,8,23</v>
      </c>
      <c r="C36" s="1" t="str">
        <f>IFERROR(__xludf.DUMMYFUNCTION("""COMPUTED_VALUE"""),"Lachsfilet (2x150g) (300g)")</f>
        <v>Lachsfilet (2x150g) (300g)</v>
      </c>
      <c r="D36" s="1" t="s">
        <v>2474</v>
      </c>
      <c r="E36" s="251">
        <f>IF(A36="",,ROUNDUP(SUMIFS(Berechnung!$L:$L,Berechnung!$N:$N,A36,Berechnung!$B:$B,B$1),0))</f>
        <v>0</v>
      </c>
      <c r="F36" s="251">
        <f>IF(A36="",,IF(ISNUMBER(MATCH(C36,'Bundle SKUs'!$A:$A,0)),E36,E36*2))</f>
        <v>0</v>
      </c>
      <c r="G36" s="252" t="s">
        <v>3049</v>
      </c>
      <c r="H36" s="203" t="str">
        <f>IFERROR(__xludf.DUMMYFUNCTION("IF(I36="""",,JOIN("","",UNIQUE(FILTER(Berechnung!$A:$A,Berechnung!$B:$B=H$1,Berechnung!$N:$N=G36))))"),"1,4,5,6,7,8,9,11,12,14,16,19,20,21,22,26,27,29,30,34,35,36,37,38,42,43,45,46,25,32,47,44,39,3,13,28,23")</f>
        <v>1,4,5,6,7,8,9,11,12,14,16,19,20,21,22,26,27,29,30,34,35,36,37,38,42,43,45,46,25,32,47,44,39,3,13,28,23</v>
      </c>
      <c r="I36" s="1" t="str">
        <f>IFERROR(__xludf.DUMMYFUNCTION("""COMPUTED_VALUE"""),"Kräuterbutter (20g)")</f>
        <v>Kräuterbutter (20g)</v>
      </c>
      <c r="J36" s="1" t="str">
        <f t="array" ref="J36">IF(G36="",,XLOOKUP(I36,Berechnung!$D:$D,Berechnung!$M:$M))</f>
        <v>P-518</v>
      </c>
      <c r="K36" s="251">
        <f>IF(G36="",,ROUNDUP(SUMIFS(Berechnung!$L:$L,Berechnung!$N:$N,G36,Berechnung!$B:$B,H$1),0))</f>
        <v>0</v>
      </c>
      <c r="L36" s="251">
        <f>IF(G36="",,IF(ISNUMBER(MATCH(I36,'Bundle SKUs'!$A:$A,0)),K36,K36*2))</f>
        <v>0</v>
      </c>
      <c r="M36" s="253" t="s">
        <v>3049</v>
      </c>
      <c r="N36" s="203" t="str">
        <f>IFERROR(__xludf.DUMMYFUNCTION("IF(O36="""",,JOIN("","",UNIQUE(FILTER(Berechnung!$A:$A,Berechnung!$B:$B=N$1,Berechnung!$N:$N=M36))))"),"1,4,5,6,7,8,9,11,12,14,16,19,20,21,22,26,27,29,30,34,35,36,37,38,42,43,45,46,25,32,47,44,39,3,13,28,23")</f>
        <v>1,4,5,6,7,8,9,11,12,14,16,19,20,21,22,26,27,29,30,34,35,36,37,38,42,43,45,46,25,32,47,44,39,3,13,28,23</v>
      </c>
      <c r="O36" s="1" t="str">
        <f>IFERROR(__xludf.DUMMYFUNCTION("""COMPUTED_VALUE"""),"Mozzarella [Veg] (125g)")</f>
        <v>Mozzarella [Veg] (125g)</v>
      </c>
      <c r="P36" s="1" t="s">
        <v>2516</v>
      </c>
      <c r="Q36" s="251">
        <f>IF(M36="",,ROUNDUP(SUMIFS(Berechnung!$L:$L,Berechnung!$N:$N,M36,Berechnung!$B:$B,N$1),0))</f>
        <v>0</v>
      </c>
      <c r="R36" s="251">
        <f>IF(M36="",,IF(ISNUMBER(MATCH(O36,'Bundle SKUs'!$A:$A,0)),Q36,Q36*2))</f>
        <v>0</v>
      </c>
    </row>
    <row r="37">
      <c r="A37" s="250" t="s">
        <v>3049</v>
      </c>
      <c r="B37" s="203" t="str">
        <f>IFERROR(__xludf.DUMMYFUNCTION("IF(C37="""",,JOIN("","",UNIQUE(FILTER(Berechnung!$A:$A,Berechnung!$B:$B=B$1,Berechnung!$N:$N=A37))))"),"1,4,5,6,7,9,11,12,13,14,16,19,20,21,22,26,27,29,30,34,35,36,37,38,42,43,45,46,25,32,47,44,39,3,28,8,23")</f>
        <v>1,4,5,6,7,9,11,12,13,14,16,19,20,21,22,26,27,29,30,34,35,36,37,38,42,43,45,46,25,32,47,44,39,3,28,8,23</v>
      </c>
      <c r="C37" s="1" t="str">
        <f>IFERROR(__xludf.DUMMYFUNCTION("""COMPUTED_VALUE"""),"Libanesisches Fladenbrot (2x60g) (120g)")</f>
        <v>Libanesisches Fladenbrot (2x60g) (120g)</v>
      </c>
      <c r="D37" s="1" t="s">
        <v>2480</v>
      </c>
      <c r="E37" s="251">
        <f>IF(A37="",,ROUNDUP(SUMIFS(Berechnung!$L:$L,Berechnung!$N:$N,A37,Berechnung!$B:$B,B$1),0))</f>
        <v>0</v>
      </c>
      <c r="F37" s="251">
        <f>IF(A37="",,IF(ISNUMBER(MATCH(C37,'Bundle SKUs'!$A:$A,0)),E37,E37*2))</f>
        <v>0</v>
      </c>
      <c r="G37" s="252" t="s">
        <v>3049</v>
      </c>
      <c r="H37" s="203" t="str">
        <f>IFERROR(__xludf.DUMMYFUNCTION("IF(I37="""",,JOIN("","",UNIQUE(FILTER(Berechnung!$A:$A,Berechnung!$B:$B=H$1,Berechnung!$N:$N=G37))))"),"1,4,5,6,7,8,9,11,12,14,16,19,20,21,22,26,27,29,30,34,35,36,37,38,42,43,45,46,25,32,47,44,39,3,13,28,23")</f>
        <v>1,4,5,6,7,8,9,11,12,14,16,19,20,21,22,26,27,29,30,34,35,36,37,38,42,43,45,46,25,32,47,44,39,3,13,28,23</v>
      </c>
      <c r="I37" s="1" t="str">
        <f>IFERROR(__xludf.DUMMYFUNCTION("""COMPUTED_VALUE"""),"Lachsfilet (3x100g) (300g)")</f>
        <v>Lachsfilet (3x100g) (300g)</v>
      </c>
      <c r="J37" s="1" t="str">
        <f t="array" ref="J37">IF(G37="",,XLOOKUP(I37,Berechnung!$D:$D,Berechnung!$M:$M))</f>
        <v>M-914</v>
      </c>
      <c r="K37" s="251">
        <f>IF(G37="",,ROUNDUP(SUMIFS(Berechnung!$L:$L,Berechnung!$N:$N,G37,Berechnung!$B:$B,H$1),0))</f>
        <v>0</v>
      </c>
      <c r="L37" s="251">
        <f>IF(G37="",,IF(ISNUMBER(MATCH(I37,'Bundle SKUs'!$A:$A,0)),K37,K37*2))</f>
        <v>0</v>
      </c>
      <c r="M37" s="253" t="s">
        <v>3049</v>
      </c>
      <c r="N37" s="203" t="str">
        <f>IFERROR(__xludf.DUMMYFUNCTION("IF(O37="""",,JOIN("","",UNIQUE(FILTER(Berechnung!$A:$A,Berechnung!$B:$B=N$1,Berechnung!$N:$N=M37))))"),"1,4,5,6,7,8,9,11,12,14,16,19,20,21,22,26,27,29,30,34,35,36,37,38,42,43,45,46,25,32,47,44,39,3,13,28,23")</f>
        <v>1,4,5,6,7,8,9,11,12,14,16,19,20,21,22,26,27,29,30,34,35,36,37,38,42,43,45,46,25,32,47,44,39,3,13,28,23</v>
      </c>
      <c r="O37" s="1" t="str">
        <f>IFERROR(__xludf.DUMMYFUNCTION("""COMPUTED_VALUE"""),"Nürnberger Bratwurst (400g) [20 Stück] [QS]*6113")</f>
        <v>Nürnberger Bratwurst (400g) [20 Stück] [QS]*6113</v>
      </c>
      <c r="P37" s="1" t="s">
        <v>2522</v>
      </c>
      <c r="Q37" s="251">
        <f>IF(M37="",,ROUNDUP(SUMIFS(Berechnung!$L:$L,Berechnung!$N:$N,M37,Berechnung!$B:$B,N$1),0))</f>
        <v>0</v>
      </c>
      <c r="R37" s="251">
        <f>IF(M37="",,IF(ISNUMBER(MATCH(O37,'Bundle SKUs'!$A:$A,0)),Q37,Q37*2))</f>
        <v>0</v>
      </c>
    </row>
    <row r="38">
      <c r="A38" s="250" t="s">
        <v>3049</v>
      </c>
      <c r="B38" s="203" t="str">
        <f>IFERROR(__xludf.DUMMYFUNCTION("IF(C38="""",,JOIN("","",UNIQUE(FILTER(Berechnung!$A:$A,Berechnung!$B:$B=B$1,Berechnung!$N:$N=A38))))"),"1,4,5,6,7,9,11,12,13,14,16,19,20,21,22,26,27,29,30,34,35,36,37,38,42,43,45,46,25,32,47,44,39,3,28,8,23")</f>
        <v>1,4,5,6,7,9,11,12,13,14,16,19,20,21,22,26,27,29,30,34,35,36,37,38,42,43,45,46,25,32,47,44,39,3,28,8,23</v>
      </c>
      <c r="C38" s="1" t="str">
        <f>IFERROR(__xludf.DUMMYFUNCTION("""COMPUTED_VALUE"""),"Mini Klöße (375g) [V]")</f>
        <v>Mini Klöße (375g) [V]</v>
      </c>
      <c r="D38" s="1" t="s">
        <v>3051</v>
      </c>
      <c r="E38" s="251">
        <f>IF(A38="",,ROUNDUP(SUMIFS(Berechnung!$L:$L,Berechnung!$N:$N,A38,Berechnung!$B:$B,B$1),0))</f>
        <v>0</v>
      </c>
      <c r="F38" s="251">
        <f>IF(A38="",,IF(ISNUMBER(MATCH(C38,'Bundle SKUs'!$A:$A,0)),E38,E38*2))</f>
        <v>0</v>
      </c>
      <c r="G38" s="252" t="s">
        <v>3049</v>
      </c>
      <c r="H38" s="203" t="str">
        <f>IFERROR(__xludf.DUMMYFUNCTION("IF(I38="""",,JOIN("","",UNIQUE(FILTER(Berechnung!$A:$A,Berechnung!$B:$B=H$1,Berechnung!$N:$N=G38))))"),"1,4,5,6,7,8,9,11,12,14,16,19,20,21,22,26,27,29,30,34,35,36,37,38,42,43,45,46,25,32,47,44,39,3,13,28,23")</f>
        <v>1,4,5,6,7,8,9,11,12,14,16,19,20,21,22,26,27,29,30,34,35,36,37,38,42,43,45,46,25,32,47,44,39,3,13,28,23</v>
      </c>
      <c r="I38" s="1" t="str">
        <f>IFERROR(__xludf.DUMMYFUNCTION("""COMPUTED_VALUE"""),"Lachsfilet (3x150g) (450g)")</f>
        <v>Lachsfilet (3x150g) (450g)</v>
      </c>
      <c r="J38" s="1" t="str">
        <f t="array" ref="J38">IF(G38="",,XLOOKUP(I38,Berechnung!$D:$D,Berechnung!$M:$M))</f>
        <v>M-915</v>
      </c>
      <c r="K38" s="251">
        <f>IF(G38="",,ROUNDUP(SUMIFS(Berechnung!$L:$L,Berechnung!$N:$N,G38,Berechnung!$B:$B,H$1),0))</f>
        <v>0</v>
      </c>
      <c r="L38" s="251">
        <f>IF(G38="",,IF(ISNUMBER(MATCH(I38,'Bundle SKUs'!$A:$A,0)),K38,K38*2))</f>
        <v>0</v>
      </c>
      <c r="M38" s="253" t="s">
        <v>3049</v>
      </c>
      <c r="N38" s="203" t="str">
        <f>IFERROR(__xludf.DUMMYFUNCTION("IF(O38="""",,JOIN("","",UNIQUE(FILTER(Berechnung!$A:$A,Berechnung!$B:$B=N$1,Berechnung!$N:$N=M38))))"),"1,4,5,6,7,8,9,11,12,14,16,19,20,21,22,26,27,29,30,34,35,36,37,38,42,43,45,46,25,32,47,44,39,3,13,28,23")</f>
        <v>1,4,5,6,7,8,9,11,12,14,16,19,20,21,22,26,27,29,30,34,35,36,37,38,42,43,45,46,25,32,47,44,39,3,13,28,23</v>
      </c>
      <c r="O38" s="1" t="str">
        <f>IFERROR(__xludf.DUMMYFUNCTION("""COMPUTED_VALUE"""),"Paccheri frisch (500g) [V]")</f>
        <v>Paccheri frisch (500g) [V]</v>
      </c>
      <c r="P38" s="1" t="s">
        <v>2534</v>
      </c>
      <c r="Q38" s="251">
        <f>IF(M38="",,ROUNDUP(SUMIFS(Berechnung!$L:$L,Berechnung!$N:$N,M38,Berechnung!$B:$B,N$1),0))</f>
        <v>0</v>
      </c>
      <c r="R38" s="251">
        <f>IF(M38="",,IF(ISNUMBER(MATCH(O38,'Bundle SKUs'!$A:$A,0)),Q38,Q38*2))</f>
        <v>0</v>
      </c>
    </row>
    <row r="39">
      <c r="A39" s="250" t="s">
        <v>3049</v>
      </c>
      <c r="B39" s="203" t="str">
        <f>IFERROR(__xludf.DUMMYFUNCTION("IF(C39="""",,JOIN("","",UNIQUE(FILTER(Berechnung!$A:$A,Berechnung!$B:$B=B$1,Berechnung!$N:$N=A39))))"),"1,4,5,6,7,9,11,12,13,14,16,19,20,21,22,26,27,29,30,34,35,36,37,38,42,43,45,46,25,32,47,44,39,3,28,8,23")</f>
        <v>1,4,5,6,7,9,11,12,13,14,16,19,20,21,22,26,27,29,30,34,35,36,37,38,42,43,45,46,25,32,47,44,39,3,28,8,23</v>
      </c>
      <c r="C39" s="1" t="str">
        <f>IFERROR(__xludf.DUMMYFUNCTION("""COMPUTED_VALUE"""),"Mozzarella [Veg] (125g)")</f>
        <v>Mozzarella [Veg] (125g)</v>
      </c>
      <c r="D39" s="1" t="s">
        <v>2516</v>
      </c>
      <c r="E39" s="251">
        <f>IF(A39="",,ROUNDUP(SUMIFS(Berechnung!$L:$L,Berechnung!$N:$N,A39,Berechnung!$B:$B,B$1),0))</f>
        <v>0</v>
      </c>
      <c r="F39" s="251">
        <f>IF(A39="",,IF(ISNUMBER(MATCH(C39,'Bundle SKUs'!$A:$A,0)),E39,E39*2))</f>
        <v>0</v>
      </c>
      <c r="G39" s="252" t="s">
        <v>3049</v>
      </c>
      <c r="H39" s="203" t="str">
        <f>IFERROR(__xludf.DUMMYFUNCTION("IF(I39="""",,JOIN("","",UNIQUE(FILTER(Berechnung!$A:$A,Berechnung!$B:$B=H$1,Berechnung!$N:$N=G39))))"),"1,4,5,6,7,8,9,11,12,14,16,19,20,21,22,26,27,29,30,34,35,36,37,38,42,43,45,46,25,32,47,44,39,3,13,28,23")</f>
        <v>1,4,5,6,7,8,9,11,12,14,16,19,20,21,22,26,27,29,30,34,35,36,37,38,42,43,45,46,25,32,47,44,39,3,13,28,23</v>
      </c>
      <c r="I39" s="1" t="str">
        <f>IFERROR(__xludf.DUMMYFUNCTION("""COMPUTED_VALUE"""),"Libanesisches Fladenbrot (3x60g) (180g)")</f>
        <v>Libanesisches Fladenbrot (3x60g) (180g)</v>
      </c>
      <c r="J39" s="1" t="str">
        <f t="array" ref="J39">IF(G39="",,XLOOKUP(I39,Berechnung!$D:$D,Berechnung!$M:$M))</f>
        <v>A-083</v>
      </c>
      <c r="K39" s="251">
        <f>IF(G39="",,ROUNDUP(SUMIFS(Berechnung!$L:$L,Berechnung!$N:$N,G39,Berechnung!$B:$B,H$1),0))</f>
        <v>0</v>
      </c>
      <c r="L39" s="251">
        <f>IF(G39="",,IF(ISNUMBER(MATCH(I39,'Bundle SKUs'!$A:$A,0)),K39,K39*2))</f>
        <v>0</v>
      </c>
      <c r="M39" s="253" t="s">
        <v>3049</v>
      </c>
      <c r="N39" s="203" t="str">
        <f>IFERROR(__xludf.DUMMYFUNCTION("IF(O39="""",,JOIN("","",UNIQUE(FILTER(Berechnung!$A:$A,Berechnung!$B:$B=N$1,Berechnung!$N:$N=M39))))"),"1,4,5,6,7,8,9,11,12,14,16,19,20,21,22,26,27,29,30,34,35,36,37,38,42,43,45,46,25,32,47,44,39,3,13,28,23")</f>
        <v>1,4,5,6,7,8,9,11,12,14,16,19,20,21,22,26,27,29,30,34,35,36,37,38,42,43,45,46,25,32,47,44,39,3,13,28,23</v>
      </c>
      <c r="O39" s="1" t="str">
        <f>IFERROR(__xludf.DUMMYFUNCTION("""COMPUTED_VALUE"""),"Pangasius/Basa fillet (240g)")</f>
        <v>Pangasius/Basa fillet (240g)</v>
      </c>
      <c r="P39" s="1" t="s">
        <v>2538</v>
      </c>
      <c r="Q39" s="251">
        <f>IF(M39="",,ROUNDUP(SUMIFS(Berechnung!$L:$L,Berechnung!$N:$N,M39,Berechnung!$B:$B,N$1),0))</f>
        <v>0</v>
      </c>
      <c r="R39" s="251">
        <f>IF(M39="",,IF(ISNUMBER(MATCH(O39,'Bundle SKUs'!$A:$A,0)),Q39,Q39*2))</f>
        <v>0</v>
      </c>
    </row>
    <row r="40">
      <c r="A40" s="250" t="s">
        <v>3049</v>
      </c>
      <c r="B40" s="203" t="str">
        <f>IFERROR(__xludf.DUMMYFUNCTION("IF(C40="""",,JOIN("","",UNIQUE(FILTER(Berechnung!$A:$A,Berechnung!$B:$B=B$1,Berechnung!$N:$N=A40))))"),"1,4,5,6,7,9,11,12,13,14,16,19,20,21,22,26,27,29,30,34,35,36,37,38,42,43,45,46,25,32,47,44,39,3,28,8,23")</f>
        <v>1,4,5,6,7,9,11,12,13,14,16,19,20,21,22,26,27,29,30,34,35,36,37,38,42,43,45,46,25,32,47,44,39,3,28,8,23</v>
      </c>
      <c r="C40" s="1" t="str">
        <f>IFERROR(__xludf.DUMMYFUNCTION("""COMPUTED_VALUE"""),"Nürnberger Bratwurst (200g) [10 Stück]")</f>
        <v>Nürnberger Bratwurst (200g) [10 Stück]</v>
      </c>
      <c r="D40" s="1" t="s">
        <v>2518</v>
      </c>
      <c r="E40" s="251">
        <f>IF(A40="",,ROUNDUP(SUMIFS(Berechnung!$L:$L,Berechnung!$N:$N,A40,Berechnung!$B:$B,B$1),0))</f>
        <v>0</v>
      </c>
      <c r="F40" s="251">
        <f>IF(A40="",,IF(ISNUMBER(MATCH(C40,'Bundle SKUs'!$A:$A,0)),E40,E40*2))</f>
        <v>0</v>
      </c>
      <c r="G40" s="252" t="s">
        <v>3049</v>
      </c>
      <c r="H40" s="203" t="str">
        <f>IFERROR(__xludf.DUMMYFUNCTION("IF(I40="""",,JOIN("","",UNIQUE(FILTER(Berechnung!$A:$A,Berechnung!$B:$B=H$1,Berechnung!$N:$N=G40))))"),"1,4,5,6,7,8,9,11,12,14,16,19,20,21,22,26,27,29,30,34,35,36,37,38,42,43,45,46,25,32,47,44,39,3,13,28,23")</f>
        <v>1,4,5,6,7,8,9,11,12,14,16,19,20,21,22,26,27,29,30,34,35,36,37,38,42,43,45,46,25,32,47,44,39,3,13,28,23</v>
      </c>
      <c r="I40" s="1" t="str">
        <f>IFERROR(__xludf.DUMMYFUNCTION("""COMPUTED_VALUE"""),"Mini Klöße (375g) [V]")</f>
        <v>Mini Klöße (375g) [V]</v>
      </c>
      <c r="J40" s="1" t="str">
        <f t="array" ref="J40">IF(G40="",,XLOOKUP(I40,Berechnung!$D:$D,Berechnung!$M:$M))</f>
        <v>Missing SM spot</v>
      </c>
      <c r="K40" s="251">
        <f>IF(G40="",,ROUNDUP(SUMIFS(Berechnung!$L:$L,Berechnung!$N:$N,G40,Berechnung!$B:$B,H$1),0))</f>
        <v>0</v>
      </c>
      <c r="L40" s="251">
        <f>IF(G40="",,IF(ISNUMBER(MATCH(I40,'Bundle SKUs'!$A:$A,0)),K40,K40*2))</f>
        <v>0</v>
      </c>
      <c r="M40" s="253" t="s">
        <v>3049</v>
      </c>
      <c r="N40" s="203" t="str">
        <f>IFERROR(__xludf.DUMMYFUNCTION("IF(O40="""",,JOIN("","",UNIQUE(FILTER(Berechnung!$A:$A,Berechnung!$B:$B=N$1,Berechnung!$N:$N=M40))))"),"1,4,5,6,7,8,9,11,12,14,16,19,20,21,22,26,27,29,30,34,35,36,37,38,42,43,45,46,25,32,47,44,39,3,13,28,23")</f>
        <v>1,4,5,6,7,8,9,11,12,14,16,19,20,21,22,26,27,29,30,34,35,36,37,38,42,43,45,46,25,32,47,44,39,3,13,28,23</v>
      </c>
      <c r="O40" s="1" t="str">
        <f>IFERROR(__xludf.DUMMYFUNCTION("""COMPUTED_VALUE"""),"Pikantes Zwiebel-Chutney (80g)")</f>
        <v>Pikantes Zwiebel-Chutney (80g)</v>
      </c>
      <c r="P40" s="1" t="s">
        <v>2576</v>
      </c>
      <c r="Q40" s="251">
        <f>IF(M40="",,ROUNDUP(SUMIFS(Berechnung!$L:$L,Berechnung!$N:$N,M40,Berechnung!$B:$B,N$1),0))</f>
        <v>0</v>
      </c>
      <c r="R40" s="251">
        <f>IF(M40="",,IF(ISNUMBER(MATCH(O40,'Bundle SKUs'!$A:$A,0)),Q40,Q40*2))</f>
        <v>0</v>
      </c>
    </row>
    <row r="41">
      <c r="A41" s="250" t="s">
        <v>3049</v>
      </c>
      <c r="B41" s="203" t="str">
        <f>IFERROR(__xludf.DUMMYFUNCTION("IF(C41="""",,JOIN("","",UNIQUE(FILTER(Berechnung!$A:$A,Berechnung!$B:$B=B$1,Berechnung!$N:$N=A41))))"),"1,4,5,6,7,9,11,12,13,14,16,19,20,21,22,26,27,29,30,34,35,36,37,38,42,43,45,46,25,32,47,44,39,3,28,8,23")</f>
        <v>1,4,5,6,7,9,11,12,13,14,16,19,20,21,22,26,27,29,30,34,35,36,37,38,42,43,45,46,25,32,47,44,39,3,28,8,23</v>
      </c>
      <c r="C41" s="1" t="str">
        <f>IFERROR(__xludf.DUMMYFUNCTION("""COMPUTED_VALUE"""),"Paccheri frisch (250g) [V]")</f>
        <v>Paccheri frisch (250g) [V]</v>
      </c>
      <c r="D41" s="1" t="s">
        <v>2530</v>
      </c>
      <c r="E41" s="251">
        <f>IF(A41="",,ROUNDUP(SUMIFS(Berechnung!$L:$L,Berechnung!$N:$N,A41,Berechnung!$B:$B,B$1),0))</f>
        <v>0</v>
      </c>
      <c r="F41" s="251">
        <f>IF(A41="",,IF(ISNUMBER(MATCH(C41,'Bundle SKUs'!$A:$A,0)),E41,E41*2))</f>
        <v>0</v>
      </c>
      <c r="G41" s="252" t="s">
        <v>3049</v>
      </c>
      <c r="H41" s="203" t="str">
        <f>IFERROR(__xludf.DUMMYFUNCTION("IF(I41="""",,JOIN("","",UNIQUE(FILTER(Berechnung!$A:$A,Berechnung!$B:$B=H$1,Berechnung!$N:$N=G41))))"),"1,4,5,6,7,8,9,11,12,14,16,19,20,21,22,26,27,29,30,34,35,36,37,38,42,43,45,46,25,32,47,44,39,3,13,28,23")</f>
        <v>1,4,5,6,7,8,9,11,12,14,16,19,20,21,22,26,27,29,30,34,35,36,37,38,42,43,45,46,25,32,47,44,39,3,13,28,23</v>
      </c>
      <c r="I41" s="1" t="str">
        <f>IFERROR(__xludf.DUMMYFUNCTION("""COMPUTED_VALUE"""),"Mozzarella [Veg] (125g)")</f>
        <v>Mozzarella [Veg] (125g)</v>
      </c>
      <c r="J41" s="1" t="str">
        <f t="array" ref="J41">IF(G41="",,XLOOKUP(I41,Berechnung!$D:$D,Berechnung!$M:$M))</f>
        <v>P-520</v>
      </c>
      <c r="K41" s="251">
        <f>IF(G41="",,ROUNDUP(SUMIFS(Berechnung!$L:$L,Berechnung!$N:$N,G41,Berechnung!$B:$B,H$1),0))</f>
        <v>0</v>
      </c>
      <c r="L41" s="251">
        <f>IF(G41="",,IF(ISNUMBER(MATCH(I41,'Bundle SKUs'!$A:$A,0)),K41,K41*2))</f>
        <v>0</v>
      </c>
      <c r="M41" s="253" t="s">
        <v>3049</v>
      </c>
      <c r="N41" s="203" t="str">
        <f>IFERROR(__xludf.DUMMYFUNCTION("IF(O41="""",,JOIN("","",UNIQUE(FILTER(Berechnung!$A:$A,Berechnung!$B:$B=N$1,Berechnung!$N:$N=M41))))"),"1,4,5,6,7,8,9,11,12,14,16,19,20,21,22,26,27,29,30,34,35,36,37,38,42,43,45,46,25,32,47,44,39,3,13,28,23")</f>
        <v>1,4,5,6,7,8,9,11,12,14,16,19,20,21,22,26,27,29,30,34,35,36,37,38,42,43,45,46,25,32,47,44,39,3,13,28,23</v>
      </c>
      <c r="O41" s="1" t="str">
        <f>IFERROR(__xludf.DUMMYFUNCTION("""COMPUTED_VALUE"""),"Planted veganes pulled BBQ (160g)")</f>
        <v>Planted veganes pulled BBQ (160g)</v>
      </c>
      <c r="P41" s="1" t="s">
        <v>2580</v>
      </c>
      <c r="Q41" s="251">
        <f>IF(M41="",,ROUNDUP(SUMIFS(Berechnung!$L:$L,Berechnung!$N:$N,M41,Berechnung!$B:$B,N$1),0))</f>
        <v>0</v>
      </c>
      <c r="R41" s="251">
        <f>IF(M41="",,IF(ISNUMBER(MATCH(O41,'Bundle SKUs'!$A:$A,0)),Q41,Q41*2))</f>
        <v>0</v>
      </c>
    </row>
    <row r="42">
      <c r="A42" s="250" t="s">
        <v>3049</v>
      </c>
      <c r="B42" s="203" t="str">
        <f>IFERROR(__xludf.DUMMYFUNCTION("IF(C42="""",,JOIN("","",UNIQUE(FILTER(Berechnung!$A:$A,Berechnung!$B:$B=B$1,Berechnung!$N:$N=A42))))"),"1,4,5,6,7,9,11,12,13,14,16,19,20,21,22,26,27,29,30,34,35,36,37,38,42,43,45,46,25,32,47,44,39,3,28,8,23")</f>
        <v>1,4,5,6,7,9,11,12,13,14,16,19,20,21,22,26,27,29,30,34,35,36,37,38,42,43,45,46,25,32,47,44,39,3,28,8,23</v>
      </c>
      <c r="C42" s="1" t="str">
        <f>IFERROR(__xludf.DUMMYFUNCTION("""COMPUTED_VALUE"""),"Pangasius/Basa fillet (240g)")</f>
        <v>Pangasius/Basa fillet (240g)</v>
      </c>
      <c r="D42" s="1" t="s">
        <v>2538</v>
      </c>
      <c r="E42" s="251">
        <f>IF(A42="",,ROUNDUP(SUMIFS(Berechnung!$L:$L,Berechnung!$N:$N,A42,Berechnung!$B:$B,B$1),0))</f>
        <v>0</v>
      </c>
      <c r="F42" s="251">
        <f>IF(A42="",,IF(ISNUMBER(MATCH(C42,'Bundle SKUs'!$A:$A,0)),E42,E42*2))</f>
        <v>0</v>
      </c>
      <c r="G42" s="252" t="s">
        <v>3049</v>
      </c>
      <c r="H42" s="203" t="str">
        <f>IFERROR(__xludf.DUMMYFUNCTION("IF(I42="""",,JOIN("","",UNIQUE(FILTER(Berechnung!$A:$A,Berechnung!$B:$B=H$1,Berechnung!$N:$N=G42))))"),"1,4,5,6,7,8,9,11,12,14,16,19,20,21,22,26,27,29,30,34,35,36,37,38,42,43,45,46,25,32,47,44,39,3,13,28,23")</f>
        <v>1,4,5,6,7,8,9,11,12,14,16,19,20,21,22,26,27,29,30,34,35,36,37,38,42,43,45,46,25,32,47,44,39,3,13,28,23</v>
      </c>
      <c r="I42" s="1" t="str">
        <f>IFERROR(__xludf.DUMMYFUNCTION("""COMPUTED_VALUE"""),"Nürnberger Bratwurst (300g) [15 Stück] [QS]*6112")</f>
        <v>Nürnberger Bratwurst (300g) [15 Stück] [QS]*6112</v>
      </c>
      <c r="J42" s="1" t="str">
        <f t="array" ref="J42">IF(G42="",,XLOOKUP(I42,Berechnung!$D:$D,Berechnung!$M:$M))</f>
        <v>P-524</v>
      </c>
      <c r="K42" s="251">
        <f>IF(G42="",,ROUNDUP(SUMIFS(Berechnung!$L:$L,Berechnung!$N:$N,G42,Berechnung!$B:$B,H$1),0))</f>
        <v>0</v>
      </c>
      <c r="L42" s="251">
        <f>IF(G42="",,IF(ISNUMBER(MATCH(I42,'Bundle SKUs'!$A:$A,0)),K42,K42*2))</f>
        <v>0</v>
      </c>
      <c r="M42" s="253" t="s">
        <v>3049</v>
      </c>
      <c r="N42" s="203" t="str">
        <f>IFERROR(__xludf.DUMMYFUNCTION("IF(O42="""",,JOIN("","",UNIQUE(FILTER(Berechnung!$A:$A,Berechnung!$B:$B=N$1,Berechnung!$N:$N=M42))))"),"1,4,5,6,7,8,9,11,12,14,16,19,20,21,22,26,27,29,30,34,35,36,37,38,42,43,45,46,25,32,47,44,39,3,13,28,23")</f>
        <v>1,4,5,6,7,8,9,11,12,14,16,19,20,21,22,26,27,29,30,34,35,36,37,38,42,43,45,46,25,32,47,44,39,3,13,28,23</v>
      </c>
      <c r="O42" s="1" t="str">
        <f>IFERROR(__xludf.DUMMYFUNCTION("""COMPUTED_VALUE"""),"Porree (200g)")</f>
        <v>Porree (200g)</v>
      </c>
      <c r="P42" s="1" t="s">
        <v>2582</v>
      </c>
      <c r="Q42" s="251">
        <f>IF(M42="",,ROUNDUP(SUMIFS(Berechnung!$L:$L,Berechnung!$N:$N,M42,Berechnung!$B:$B,N$1),0))</f>
        <v>0</v>
      </c>
      <c r="R42" s="251">
        <f>IF(M42="",,IF(ISNUMBER(MATCH(O42,'Bundle SKUs'!$A:$A,0)),Q42,Q42*2))</f>
        <v>0</v>
      </c>
    </row>
    <row r="43">
      <c r="A43" s="250" t="s">
        <v>3049</v>
      </c>
      <c r="B43" s="203" t="str">
        <f>IFERROR(__xludf.DUMMYFUNCTION("IF(C43="""",,JOIN("","",UNIQUE(FILTER(Berechnung!$A:$A,Berechnung!$B:$B=B$1,Berechnung!$N:$N=A43))))"),"1,4,5,6,7,9,11,12,13,14,16,19,20,21,22,26,27,29,30,34,35,36,37,38,42,43,45,46,25,32,47,44,39,3,28,8,23")</f>
        <v>1,4,5,6,7,9,11,12,13,14,16,19,20,21,22,26,27,29,30,34,35,36,37,38,42,43,45,46,25,32,47,44,39,3,28,8,23</v>
      </c>
      <c r="C43" s="1" t="str">
        <f>IFERROR(__xludf.DUMMYFUNCTION("""COMPUTED_VALUE"""),"Pikantes Zwiebel-Chutney (40g)")</f>
        <v>Pikantes Zwiebel-Chutney (40g)</v>
      </c>
      <c r="D43" s="1" t="s">
        <v>2574</v>
      </c>
      <c r="E43" s="251">
        <f>IF(A43="",,ROUNDUP(SUMIFS(Berechnung!$L:$L,Berechnung!$N:$N,A43,Berechnung!$B:$B,B$1),0))</f>
        <v>0</v>
      </c>
      <c r="F43" s="251">
        <f>IF(A43="",,IF(ISNUMBER(MATCH(C43,'Bundle SKUs'!$A:$A,0)),E43,E43*2))</f>
        <v>0</v>
      </c>
      <c r="G43" s="252" t="s">
        <v>3049</v>
      </c>
      <c r="H43" s="203" t="str">
        <f>IFERROR(__xludf.DUMMYFUNCTION("IF(I43="""",,JOIN("","",UNIQUE(FILTER(Berechnung!$A:$A,Berechnung!$B:$B=H$1,Berechnung!$N:$N=G43))))"),"1,4,5,6,7,8,9,11,12,14,16,19,20,21,22,26,27,29,30,34,35,36,37,38,42,43,45,46,25,32,47,44,39,3,13,28,23")</f>
        <v>1,4,5,6,7,8,9,11,12,14,16,19,20,21,22,26,27,29,30,34,35,36,37,38,42,43,45,46,25,32,47,44,39,3,13,28,23</v>
      </c>
      <c r="I43" s="1" t="str">
        <f>IFERROR(__xludf.DUMMYFUNCTION("""COMPUTED_VALUE"""),"Paccheri frisch (375g) [V]")</f>
        <v>Paccheri frisch (375g) [V]</v>
      </c>
      <c r="J43" s="1" t="str">
        <f t="array" ref="J43">IF(G43="",,XLOOKUP(I43,Berechnung!$D:$D,Berechnung!$M:$M))</f>
        <v>P-531</v>
      </c>
      <c r="K43" s="251">
        <f>IF(G43="",,ROUNDUP(SUMIFS(Berechnung!$L:$L,Berechnung!$N:$N,G43,Berechnung!$B:$B,H$1),0))</f>
        <v>0</v>
      </c>
      <c r="L43" s="251">
        <f>IF(G43="",,IF(ISNUMBER(MATCH(I43,'Bundle SKUs'!$A:$A,0)),K43,K43*2))</f>
        <v>0</v>
      </c>
      <c r="M43" s="253" t="s">
        <v>3049</v>
      </c>
      <c r="N43" s="203" t="str">
        <f>IFERROR(__xludf.DUMMYFUNCTION("IF(O43="""",,JOIN("","",UNIQUE(FILTER(Berechnung!$A:$A,Berechnung!$B:$B=N$1,Berechnung!$N:$N=M43))))"),"1,4,5,6,7,8,9,11,12,14,16,19,20,21,22,26,27,29,30,34,35,36,37,38,42,43,45,46,25,32,47,44,39,3,13,28,23")</f>
        <v>1,4,5,6,7,8,9,11,12,14,16,19,20,21,22,26,27,29,30,34,35,36,37,38,42,43,45,46,25,32,47,44,39,3,13,28,23</v>
      </c>
      <c r="O43" s="1" t="str">
        <f>IFERROR(__xludf.DUMMYFUNCTION("""COMPUTED_VALUE"""),"Ravigote Sauce (80g)")</f>
        <v>Ravigote Sauce (80g)</v>
      </c>
      <c r="P43" s="1" t="s">
        <v>2592</v>
      </c>
      <c r="Q43" s="251">
        <f>IF(M43="",,ROUNDUP(SUMIFS(Berechnung!$L:$L,Berechnung!$N:$N,M43,Berechnung!$B:$B,N$1),0))</f>
        <v>0</v>
      </c>
      <c r="R43" s="251">
        <f>IF(M43="",,IF(ISNUMBER(MATCH(O43,'Bundle SKUs'!$A:$A,0)),Q43,Q43*2))</f>
        <v>0</v>
      </c>
    </row>
    <row r="44">
      <c r="A44" s="250" t="s">
        <v>3049</v>
      </c>
      <c r="B44" s="203" t="str">
        <f>IFERROR(__xludf.DUMMYFUNCTION("IF(C44="""",,JOIN("","",UNIQUE(FILTER(Berechnung!$A:$A,Berechnung!$B:$B=B$1,Berechnung!$N:$N=A44))))"),"1,4,5,6,7,9,11,12,13,14,16,19,20,21,22,26,27,29,30,34,35,36,37,38,42,43,45,46,25,32,47,44,39,3,28,8,23")</f>
        <v>1,4,5,6,7,9,11,12,13,14,16,19,20,21,22,26,27,29,30,34,35,36,37,38,42,43,45,46,25,32,47,44,39,3,28,8,23</v>
      </c>
      <c r="C44" s="1" t="str">
        <f>IFERROR(__xludf.DUMMYFUNCTION("""COMPUTED_VALUE"""),"Planted veganes pulled BBQ (160g)")</f>
        <v>Planted veganes pulled BBQ (160g)</v>
      </c>
      <c r="D44" s="1" t="s">
        <v>2580</v>
      </c>
      <c r="E44" s="251">
        <f>IF(A44="",,ROUNDUP(SUMIFS(Berechnung!$L:$L,Berechnung!$N:$N,A44,Berechnung!$B:$B,B$1),0))</f>
        <v>0</v>
      </c>
      <c r="F44" s="251">
        <f>IF(A44="",,IF(ISNUMBER(MATCH(C44,'Bundle SKUs'!$A:$A,0)),E44,E44*2))</f>
        <v>0</v>
      </c>
      <c r="G44" s="252" t="s">
        <v>3049</v>
      </c>
      <c r="H44" s="203" t="str">
        <f>IFERROR(__xludf.DUMMYFUNCTION("IF(I44="""",,JOIN("","",UNIQUE(FILTER(Berechnung!$A:$A,Berechnung!$B:$B=H$1,Berechnung!$N:$N=G44))))"),"1,4,5,6,7,8,9,11,12,14,16,19,20,21,22,26,27,29,30,34,35,36,37,38,42,43,45,46,25,32,47,44,39,3,13,28,23")</f>
        <v>1,4,5,6,7,8,9,11,12,14,16,19,20,21,22,26,27,29,30,34,35,36,37,38,42,43,45,46,25,32,47,44,39,3,13,28,23</v>
      </c>
      <c r="I44" s="1" t="str">
        <f>IFERROR(__xludf.DUMMYFUNCTION("""COMPUTED_VALUE"""),"Pangasius/Basa fillet (360g)")</f>
        <v>Pangasius/Basa fillet (360g)</v>
      </c>
      <c r="J44" s="1" t="str">
        <f t="array" ref="J44">IF(G44="",,XLOOKUP(I44,Berechnung!$D:$D,Berechnung!$M:$M))</f>
        <v>M-917</v>
      </c>
      <c r="K44" s="251">
        <f>IF(G44="",,ROUNDUP(SUMIFS(Berechnung!$L:$L,Berechnung!$N:$N,G44,Berechnung!$B:$B,H$1),0))</f>
        <v>0</v>
      </c>
      <c r="L44" s="251">
        <f>IF(G44="",,IF(ISNUMBER(MATCH(I44,'Bundle SKUs'!$A:$A,0)),K44,K44*2))</f>
        <v>0</v>
      </c>
      <c r="M44" s="253" t="s">
        <v>3049</v>
      </c>
      <c r="N44" s="203" t="str">
        <f>IFERROR(__xludf.DUMMYFUNCTION("IF(O44="""",,JOIN("","",UNIQUE(FILTER(Berechnung!$A:$A,Berechnung!$B:$B=N$1,Berechnung!$N:$N=M44))))"),"1,4,5,6,7,8,9,11,12,14,16,19,20,21,22,26,27,29,30,34,35,36,37,38,42,43,45,46,25,32,47,44,39,3,13,28,23")</f>
        <v>1,4,5,6,7,8,9,11,12,14,16,19,20,21,22,26,27,29,30,34,35,36,37,38,42,43,45,46,25,32,47,44,39,3,13,28,23</v>
      </c>
      <c r="O44" s="1" t="str">
        <f>IFERROR(__xludf.DUMMYFUNCTION("""COMPUTED_VALUE"""),"Rinderhackfleischzubereitung Weiderind (400g)")</f>
        <v>Rinderhackfleischzubereitung Weiderind (400g)</v>
      </c>
      <c r="P44" s="1" t="s">
        <v>2604</v>
      </c>
      <c r="Q44" s="251">
        <f>IF(M44="",,ROUNDUP(SUMIFS(Berechnung!$L:$L,Berechnung!$N:$N,M44,Berechnung!$B:$B,N$1),0))</f>
        <v>0</v>
      </c>
      <c r="R44" s="251">
        <f>IF(M44="",,IF(ISNUMBER(MATCH(O44,'Bundle SKUs'!$A:$A,0)),Q44,Q44*2))</f>
        <v>0</v>
      </c>
    </row>
    <row r="45">
      <c r="A45" s="250" t="s">
        <v>3049</v>
      </c>
      <c r="B45" s="203" t="str">
        <f>IFERROR(__xludf.DUMMYFUNCTION("IF(C45="""",,JOIN("","",UNIQUE(FILTER(Berechnung!$A:$A,Berechnung!$B:$B=B$1,Berechnung!$N:$N=A45))))"),"1,4,5,6,7,9,11,12,13,14,16,19,20,21,22,26,27,29,30,34,35,36,37,38,42,43,45,46,25,32,47,44,39,3,28,8,23")</f>
        <v>1,4,5,6,7,9,11,12,13,14,16,19,20,21,22,26,27,29,30,34,35,36,37,38,42,43,45,46,25,32,47,44,39,3,28,8,23</v>
      </c>
      <c r="C45" s="1" t="str">
        <f>IFERROR(__xludf.DUMMYFUNCTION("""COMPUTED_VALUE"""),"Porree (200g)")</f>
        <v>Porree (200g)</v>
      </c>
      <c r="D45" s="1" t="s">
        <v>2582</v>
      </c>
      <c r="E45" s="251">
        <f>IF(A45="",,ROUNDUP(SUMIFS(Berechnung!$L:$L,Berechnung!$N:$N,A45,Berechnung!$B:$B,B$1),0))</f>
        <v>0</v>
      </c>
      <c r="F45" s="251">
        <f>IF(A45="",,IF(ISNUMBER(MATCH(C45,'Bundle SKUs'!$A:$A,0)),E45,E45*2))</f>
        <v>0</v>
      </c>
      <c r="G45" s="252" t="s">
        <v>3049</v>
      </c>
      <c r="H45" s="203" t="str">
        <f>IFERROR(__xludf.DUMMYFUNCTION("IF(I45="""",,JOIN("","",UNIQUE(FILTER(Berechnung!$A:$A,Berechnung!$B:$B=H$1,Berechnung!$N:$N=G45))))"),"1,4,5,6,7,8,9,11,12,14,16,19,20,21,22,26,27,29,30,34,35,36,37,38,42,43,45,46,25,32,47,44,39,3,13,28,23")</f>
        <v>1,4,5,6,7,8,9,11,12,14,16,19,20,21,22,26,27,29,30,34,35,36,37,38,42,43,45,46,25,32,47,44,39,3,13,28,23</v>
      </c>
      <c r="I45" s="1" t="str">
        <f>IFERROR(__xludf.DUMMYFUNCTION("""COMPUTED_VALUE"""),"Pikantes Zwiebel-Chutney (80g)")</f>
        <v>Pikantes Zwiebel-Chutney (80g)</v>
      </c>
      <c r="J45" s="1" t="str">
        <f t="array" ref="J45">IF(G45="",,XLOOKUP(I45,Berechnung!$D:$D,Berechnung!$M:$M))</f>
        <v>P-534</v>
      </c>
      <c r="K45" s="251">
        <f>IF(G45="",,ROUNDUP(SUMIFS(Berechnung!$L:$L,Berechnung!$N:$N,G45,Berechnung!$B:$B,H$1),0))</f>
        <v>0</v>
      </c>
      <c r="L45" s="251">
        <f>IF(G45="",,IF(ISNUMBER(MATCH(I45,'Bundle SKUs'!$A:$A,0)),K45,K45*2))</f>
        <v>0</v>
      </c>
      <c r="M45" s="253" t="s">
        <v>3049</v>
      </c>
      <c r="N45" s="203" t="str">
        <f>IFERROR(__xludf.DUMMYFUNCTION("IF(O45="""",,JOIN("","",UNIQUE(FILTER(Berechnung!$A:$A,Berechnung!$B:$B=N$1,Berechnung!$N:$N=M45))))"),"1,4,5,6,7,8,9,11,12,14,16,19,20,21,22,26,27,29,30,34,35,36,37,38,42,43,45,46,25,32,47,44,39,3,13,28,23")</f>
        <v>1,4,5,6,7,8,9,11,12,14,16,19,20,21,22,26,27,29,30,34,35,36,37,38,42,43,45,46,25,32,47,44,39,3,13,28,23</v>
      </c>
      <c r="O45" s="1" t="str">
        <f>IFERROR(__xludf.DUMMYFUNCTION("""COMPUTED_VALUE"""),"Rinderhüftsteak-Weiderind (200g) [2 Stück]")</f>
        <v>Rinderhüftsteak-Weiderind (200g) [2 Stück]</v>
      </c>
      <c r="P45" s="1" t="s">
        <v>2606</v>
      </c>
      <c r="Q45" s="251">
        <f>IF(M45="",,ROUNDUP(SUMIFS(Berechnung!$L:$L,Berechnung!$N:$N,M45,Berechnung!$B:$B,N$1),0))</f>
        <v>0</v>
      </c>
      <c r="R45" s="251">
        <f>IF(M45="",,IF(ISNUMBER(MATCH(O45,'Bundle SKUs'!$A:$A,0)),Q45,Q45*2))</f>
        <v>0</v>
      </c>
    </row>
    <row r="46">
      <c r="A46" s="250" t="s">
        <v>3049</v>
      </c>
      <c r="B46" s="203" t="str">
        <f>IFERROR(__xludf.DUMMYFUNCTION("IF(C46="""",,JOIN("","",UNIQUE(FILTER(Berechnung!$A:$A,Berechnung!$B:$B=B$1,Berechnung!$N:$N=A46))))"),"1,4,5,6,7,9,11,12,13,14,16,19,20,21,22,26,27,29,30,34,35,36,37,38,42,43,45,46,25,32,47,44,39,3,28,8,23")</f>
        <v>1,4,5,6,7,9,11,12,13,14,16,19,20,21,22,26,27,29,30,34,35,36,37,38,42,43,45,46,25,32,47,44,39,3,28,8,23</v>
      </c>
      <c r="C46" s="1" t="str">
        <f>IFERROR(__xludf.DUMMYFUNCTION("""COMPUTED_VALUE"""),"Ravigote Sauce (80g)")</f>
        <v>Ravigote Sauce (80g)</v>
      </c>
      <c r="D46" s="1" t="s">
        <v>2592</v>
      </c>
      <c r="E46" s="251">
        <f>IF(A46="",,ROUNDUP(SUMIFS(Berechnung!$L:$L,Berechnung!$N:$N,A46,Berechnung!$B:$B,B$1),0))</f>
        <v>0</v>
      </c>
      <c r="F46" s="251">
        <f>IF(A46="",,IF(ISNUMBER(MATCH(C46,'Bundle SKUs'!$A:$A,0)),E46,E46*2))</f>
        <v>0</v>
      </c>
      <c r="G46" s="252" t="s">
        <v>3049</v>
      </c>
      <c r="H46" s="203" t="str">
        <f>IFERROR(__xludf.DUMMYFUNCTION("IF(I46="""",,JOIN("","",UNIQUE(FILTER(Berechnung!$A:$A,Berechnung!$B:$B=H$1,Berechnung!$N:$N=G46))))"),"1,4,5,6,7,8,9,11,12,14,16,19,20,21,22,26,27,29,30,34,35,36,37,38,42,43,45,46,25,32,47,44,39,3,13,28,23")</f>
        <v>1,4,5,6,7,8,9,11,12,14,16,19,20,21,22,26,27,29,30,34,35,36,37,38,42,43,45,46,25,32,47,44,39,3,13,28,23</v>
      </c>
      <c r="I46" s="1" t="str">
        <f>IFERROR(__xludf.DUMMYFUNCTION("""COMPUTED_VALUE"""),"Planted veganes pulled BBQ (160g)")</f>
        <v>Planted veganes pulled BBQ (160g)</v>
      </c>
      <c r="J46" s="1" t="str">
        <f t="array" ref="J46">IF(G46="",,XLOOKUP(I46,Berechnung!$D:$D,Berechnung!$M:$M))</f>
        <v>M-921</v>
      </c>
      <c r="K46" s="251">
        <f>IF(G46="",,ROUNDUP(SUMIFS(Berechnung!$L:$L,Berechnung!$N:$N,G46,Berechnung!$B:$B,H$1),0))</f>
        <v>0</v>
      </c>
      <c r="L46" s="251">
        <f>IF(G46="",,IF(ISNUMBER(MATCH(I46,'Bundle SKUs'!$A:$A,0)),K46,K46*2))</f>
        <v>0</v>
      </c>
      <c r="M46" s="253" t="s">
        <v>3049</v>
      </c>
      <c r="N46" s="203" t="str">
        <f>IFERROR(__xludf.DUMMYFUNCTION("IF(O46="""",,JOIN("","",UNIQUE(FILTER(Berechnung!$A:$A,Berechnung!$B:$B=N$1,Berechnung!$N:$N=M46))))"),"1,4,5,6,7,8,9,11,12,14,16,19,20,21,22,26,27,29,30,34,35,36,37,38,42,43,45,46,25,32,47,44,39,3,13,28,23")</f>
        <v>1,4,5,6,7,8,9,11,12,14,16,19,20,21,22,26,27,29,30,34,35,36,37,38,42,43,45,46,25,32,47,44,39,3,13,28,23</v>
      </c>
      <c r="O46" s="1" t="str">
        <f>IFERROR(__xludf.DUMMYFUNCTION("""COMPUTED_VALUE"""),"Schweinelachssteak (250g) [2 Stück] [QS]")</f>
        <v>Schweinelachssteak (250g) [2 Stück] [QS]</v>
      </c>
      <c r="P46" s="1" t="s">
        <v>2638</v>
      </c>
      <c r="Q46" s="251">
        <f>IF(M46="",,ROUNDUP(SUMIFS(Berechnung!$L:$L,Berechnung!$N:$N,M46,Berechnung!$B:$B,N$1),0))</f>
        <v>0</v>
      </c>
      <c r="R46" s="251">
        <f>IF(M46="",,IF(ISNUMBER(MATCH(O46,'Bundle SKUs'!$A:$A,0)),Q46,Q46*2))</f>
        <v>0</v>
      </c>
    </row>
    <row r="47">
      <c r="A47" s="250" t="s">
        <v>3049</v>
      </c>
      <c r="B47" s="203" t="str">
        <f>IFERROR(__xludf.DUMMYFUNCTION("IF(C47="""",,JOIN("","",UNIQUE(FILTER(Berechnung!$A:$A,Berechnung!$B:$B=B$1,Berechnung!$N:$N=A47))))"),"1,4,5,6,7,9,11,12,13,14,16,19,20,21,22,26,27,29,30,34,35,36,37,38,42,43,45,46,25,32,47,44,39,3,28,8,23")</f>
        <v>1,4,5,6,7,9,11,12,13,14,16,19,20,21,22,26,27,29,30,34,35,36,37,38,42,43,45,46,25,32,47,44,39,3,28,8,23</v>
      </c>
      <c r="C47" s="1" t="str">
        <f>IFERROR(__xludf.DUMMYFUNCTION("""COMPUTED_VALUE"""),"Rinderhackfleischzubereitung Weiderind (200g)")</f>
        <v>Rinderhackfleischzubereitung Weiderind (200g)</v>
      </c>
      <c r="D47" s="1" t="s">
        <v>2600</v>
      </c>
      <c r="E47" s="251">
        <f>IF(A47="",,ROUNDUP(SUMIFS(Berechnung!$L:$L,Berechnung!$N:$N,A47,Berechnung!$B:$B,B$1),0))</f>
        <v>0</v>
      </c>
      <c r="F47" s="251">
        <f>IF(A47="",,IF(ISNUMBER(MATCH(C47,'Bundle SKUs'!$A:$A,0)),E47,E47*2))</f>
        <v>0</v>
      </c>
      <c r="G47" s="252" t="s">
        <v>3049</v>
      </c>
      <c r="H47" s="203" t="str">
        <f>IFERROR(__xludf.DUMMYFUNCTION("IF(I47="""",,JOIN("","",UNIQUE(FILTER(Berechnung!$A:$A,Berechnung!$B:$B=H$1,Berechnung!$N:$N=G47))))"),"1,4,5,6,7,8,9,11,12,14,16,19,20,21,22,26,27,29,30,34,35,36,37,38,42,43,45,46,25,32,47,44,39,3,13,28,23")</f>
        <v>1,4,5,6,7,8,9,11,12,14,16,19,20,21,22,26,27,29,30,34,35,36,37,38,42,43,45,46,25,32,47,44,39,3,13,28,23</v>
      </c>
      <c r="I47" s="1" t="str">
        <f>IFERROR(__xludf.DUMMYFUNCTION("""COMPUTED_VALUE"""),"Porree (200g)")</f>
        <v>Porree (200g)</v>
      </c>
      <c r="J47" s="1" t="str">
        <f t="array" ref="J47">IF(G47="",,XLOOKUP(I47,Berechnung!$D:$D,Berechnung!$M:$M))</f>
        <v>P-259</v>
      </c>
      <c r="K47" s="251">
        <f>IF(G47="",,ROUNDUP(SUMIFS(Berechnung!$L:$L,Berechnung!$N:$N,G47,Berechnung!$B:$B,H$1),0))</f>
        <v>0</v>
      </c>
      <c r="L47" s="251">
        <f>IF(G47="",,IF(ISNUMBER(MATCH(I47,'Bundle SKUs'!$A:$A,0)),K47,K47*2))</f>
        <v>0</v>
      </c>
      <c r="M47" s="253" t="s">
        <v>3049</v>
      </c>
      <c r="N47" s="203" t="str">
        <f>IFERROR(__xludf.DUMMYFUNCTION("IF(O47="""",,JOIN("","",UNIQUE(FILTER(Berechnung!$A:$A,Berechnung!$B:$B=N$1,Berechnung!$N:$N=M47))))"),"1,4,5,6,7,8,9,11,12,14,16,19,20,21,22,26,27,29,30,34,35,36,37,38,42,43,45,46,25,32,47,44,39,3,13,28,23")</f>
        <v>1,4,5,6,7,8,9,11,12,14,16,19,20,21,22,26,27,29,30,34,35,36,37,38,42,43,45,46,25,32,47,44,39,3,13,28,23</v>
      </c>
      <c r="O47" s="1" t="str">
        <f>IFERROR(__xludf.DUMMYFUNCTION("""COMPUTED_VALUE"""),"Strozzapreti frisch (375g) [V]")</f>
        <v>Strozzapreti frisch (375g) [V]</v>
      </c>
      <c r="P47" s="1" t="s">
        <v>2684</v>
      </c>
      <c r="Q47" s="251">
        <f>IF(M47="",,ROUNDUP(SUMIFS(Berechnung!$L:$L,Berechnung!$N:$N,M47,Berechnung!$B:$B,N$1),0))</f>
        <v>0</v>
      </c>
      <c r="R47" s="251">
        <f>IF(M47="",,IF(ISNUMBER(MATCH(O47,'Bundle SKUs'!$A:$A,0)),Q47,Q47*2))</f>
        <v>0</v>
      </c>
    </row>
    <row r="48">
      <c r="A48" s="250" t="s">
        <v>3049</v>
      </c>
      <c r="B48" s="203" t="str">
        <f>IFERROR(__xludf.DUMMYFUNCTION("IF(C48="""",,JOIN("","",UNIQUE(FILTER(Berechnung!$A:$A,Berechnung!$B:$B=B$1,Berechnung!$N:$N=A48))))"),"1,4,5,6,7,9,11,12,13,14,16,19,20,21,22,26,27,29,30,34,35,36,37,38,42,43,45,46,25,32,47,44,39,3,28,8,23")</f>
        <v>1,4,5,6,7,9,11,12,13,14,16,19,20,21,22,26,27,29,30,34,35,36,37,38,42,43,45,46,25,32,47,44,39,3,28,8,23</v>
      </c>
      <c r="C48" s="1" t="str">
        <f>IFERROR(__xludf.DUMMYFUNCTION("""COMPUTED_VALUE"""),"Rinderhüftsteak-Weiderind (200g) [2 Stück]")</f>
        <v>Rinderhüftsteak-Weiderind (200g) [2 Stück]</v>
      </c>
      <c r="D48" s="1" t="s">
        <v>2606</v>
      </c>
      <c r="E48" s="251">
        <f>IF(A48="",,ROUNDUP(SUMIFS(Berechnung!$L:$L,Berechnung!$N:$N,A48,Berechnung!$B:$B,B$1),0))</f>
        <v>0</v>
      </c>
      <c r="F48" s="251">
        <f>IF(A48="",,IF(ISNUMBER(MATCH(C48,'Bundle SKUs'!$A:$A,0)),E48,E48*2))</f>
        <v>0</v>
      </c>
      <c r="G48" s="252" t="s">
        <v>3049</v>
      </c>
      <c r="H48" s="203" t="str">
        <f>IFERROR(__xludf.DUMMYFUNCTION("IF(I48="""",,JOIN("","",UNIQUE(FILTER(Berechnung!$A:$A,Berechnung!$B:$B=H$1,Berechnung!$N:$N=G48))))"),"1,4,5,6,7,8,9,11,12,14,16,19,20,21,22,26,27,29,30,34,35,36,37,38,42,43,45,46,25,32,47,44,39,3,13,28,23")</f>
        <v>1,4,5,6,7,8,9,11,12,14,16,19,20,21,22,26,27,29,30,34,35,36,37,38,42,43,45,46,25,32,47,44,39,3,13,28,23</v>
      </c>
      <c r="I48" s="1" t="str">
        <f>IFERROR(__xludf.DUMMYFUNCTION("""COMPUTED_VALUE"""),"Ravigote Sauce (40g)")</f>
        <v>Ravigote Sauce (40g)</v>
      </c>
      <c r="J48" s="1" t="str">
        <f t="array" ref="J48">IF(G48="",,XLOOKUP(I48,Berechnung!$D:$D,Berechnung!$M:$M))</f>
        <v>P-535</v>
      </c>
      <c r="K48" s="251">
        <f>IF(G48="",,ROUNDUP(SUMIFS(Berechnung!$L:$L,Berechnung!$N:$N,G48,Berechnung!$B:$B,H$1),0))</f>
        <v>0</v>
      </c>
      <c r="L48" s="251">
        <f>IF(G48="",,IF(ISNUMBER(MATCH(I48,'Bundle SKUs'!$A:$A,0)),K48,K48*2))</f>
        <v>0</v>
      </c>
      <c r="M48" s="253" t="s">
        <v>3049</v>
      </c>
      <c r="N48" s="203" t="str">
        <f>IFERROR(__xludf.DUMMYFUNCTION("IF(O48="""",,JOIN("","",UNIQUE(FILTER(Berechnung!$A:$A,Berechnung!$B:$B=N$1,Berechnung!$N:$N=M48))))"),"1,4,5,6,7,8,9,11,12,14,16,19,20,21,22,26,27,29,30,34,35,36,37,38,42,43,45,46,25,32,47,44,39,3,13,28,23")</f>
        <v>1,4,5,6,7,8,9,11,12,14,16,19,20,21,22,26,27,29,30,34,35,36,37,38,42,43,45,46,25,32,47,44,39,3,13,28,23</v>
      </c>
      <c r="O48" s="1" t="str">
        <f>IFERROR(__xludf.DUMMYFUNCTION("""COMPUTED_VALUE"""),"Tofu geräuchert (180g)")</f>
        <v>Tofu geräuchert (180g)</v>
      </c>
      <c r="P48" s="1" t="s">
        <v>2698</v>
      </c>
      <c r="Q48" s="251">
        <f>IF(M48="",,ROUNDUP(SUMIFS(Berechnung!$L:$L,Berechnung!$N:$N,M48,Berechnung!$B:$B,N$1),0))</f>
        <v>0</v>
      </c>
      <c r="R48" s="251">
        <f>IF(M48="",,IF(ISNUMBER(MATCH(O48,'Bundle SKUs'!$A:$A,0)),Q48,Q48*2))</f>
        <v>0</v>
      </c>
    </row>
    <row r="49">
      <c r="A49" s="250" t="s">
        <v>3049</v>
      </c>
      <c r="B49" s="203" t="str">
        <f>IFERROR(__xludf.DUMMYFUNCTION("IF(C49="""",,JOIN("","",UNIQUE(FILTER(Berechnung!$A:$A,Berechnung!$B:$B=B$1,Berechnung!$N:$N=A49))))"),"1,4,5,6,7,9,11,12,13,14,16,19,20,21,22,26,27,29,30,34,35,36,37,38,42,43,45,46,25,32,47,44,39,3,28,8,23")</f>
        <v>1,4,5,6,7,9,11,12,13,14,16,19,20,21,22,26,27,29,30,34,35,36,37,38,42,43,45,46,25,32,47,44,39,3,28,8,23</v>
      </c>
      <c r="C49" s="1" t="str">
        <f>IFERROR(__xludf.DUMMYFUNCTION("""COMPUTED_VALUE"""),"Schweinelachssteak (250g) [2 Stück] [QS]")</f>
        <v>Schweinelachssteak (250g) [2 Stück] [QS]</v>
      </c>
      <c r="D49" s="1" t="s">
        <v>2638</v>
      </c>
      <c r="E49" s="251">
        <f>IF(A49="",,ROUNDUP(SUMIFS(Berechnung!$L:$L,Berechnung!$N:$N,A49,Berechnung!$B:$B,B$1),0))</f>
        <v>0</v>
      </c>
      <c r="F49" s="251">
        <f>IF(A49="",,IF(ISNUMBER(MATCH(C49,'Bundle SKUs'!$A:$A,0)),E49,E49*2))</f>
        <v>0</v>
      </c>
      <c r="G49" s="252" t="s">
        <v>3049</v>
      </c>
      <c r="H49" s="203" t="str">
        <f>IFERROR(__xludf.DUMMYFUNCTION("IF(I49="""",,JOIN("","",UNIQUE(FILTER(Berechnung!$A:$A,Berechnung!$B:$B=H$1,Berechnung!$N:$N=G49))))"),"1,4,5,6,7,8,9,11,12,14,16,19,20,21,22,26,27,29,30,34,35,36,37,38,42,43,45,46,25,32,47,44,39,3,13,28,23")</f>
        <v>1,4,5,6,7,8,9,11,12,14,16,19,20,21,22,26,27,29,30,34,35,36,37,38,42,43,45,46,25,32,47,44,39,3,13,28,23</v>
      </c>
      <c r="I49" s="1" t="str">
        <f>IFERROR(__xludf.DUMMYFUNCTION("""COMPUTED_VALUE"""),"Ravigote Sauce (80g)")</f>
        <v>Ravigote Sauce (80g)</v>
      </c>
      <c r="J49" s="1" t="str">
        <f t="array" ref="J49">IF(G49="",,XLOOKUP(I49,Berechnung!$D:$D,Berechnung!$M:$M))</f>
        <v>P-536</v>
      </c>
      <c r="K49" s="251">
        <f>IF(G49="",,ROUNDUP(SUMIFS(Berechnung!$L:$L,Berechnung!$N:$N,G49,Berechnung!$B:$B,H$1),0))</f>
        <v>0</v>
      </c>
      <c r="L49" s="251">
        <f>IF(G49="",,IF(ISNUMBER(MATCH(I49,'Bundle SKUs'!$A:$A,0)),K49,K49*2))</f>
        <v>0</v>
      </c>
      <c r="M49" s="253" t="s">
        <v>3049</v>
      </c>
      <c r="N49" s="203" t="str">
        <f>IFERROR(__xludf.DUMMYFUNCTION("IF(O49="""",,JOIN("","",UNIQUE(FILTER(Berechnung!$A:$A,Berechnung!$B:$B=N$1,Berechnung!$N:$N=M49))))"),"1,4,5,6,7,8,9,11,12,14,16,19,20,21,22,26,27,29,30,34,35,36,37,38,42,43,45,46,25,32,47,44,39,3,13,28,23")</f>
        <v>1,4,5,6,7,8,9,11,12,14,16,19,20,21,22,26,27,29,30,34,35,36,37,38,42,43,45,46,25,32,47,44,39,3,13,28,23</v>
      </c>
      <c r="O49" s="1" t="str">
        <f>IFERROR(__xludf.DUMMYFUNCTION("""COMPUTED_VALUE"""),"Tofu Neutral (180g)")</f>
        <v>Tofu Neutral (180g)</v>
      </c>
      <c r="P49" s="1" t="s">
        <v>2700</v>
      </c>
      <c r="Q49" s="251">
        <f>IF(M49="",,ROUNDUP(SUMIFS(Berechnung!$L:$L,Berechnung!$N:$N,M49,Berechnung!$B:$B,N$1),0))</f>
        <v>0</v>
      </c>
      <c r="R49" s="251">
        <f>IF(M49="",,IF(ISNUMBER(MATCH(O49,'Bundle SKUs'!$A:$A,0)),Q49,Q49*2))</f>
        <v>0</v>
      </c>
    </row>
    <row r="50">
      <c r="A50" s="250" t="s">
        <v>3049</v>
      </c>
      <c r="B50" s="203" t="str">
        <f>IFERROR(__xludf.DUMMYFUNCTION("IF(C50="""",,JOIN("","",UNIQUE(FILTER(Berechnung!$A:$A,Berechnung!$B:$B=B$1,Berechnung!$N:$N=A50))))"),"1,4,5,6,7,9,11,12,13,14,16,19,20,21,22,26,27,29,30,34,35,36,37,38,42,43,45,46,25,32,47,44,39,3,28,8,23")</f>
        <v>1,4,5,6,7,9,11,12,13,14,16,19,20,21,22,26,27,29,30,34,35,36,37,38,42,43,45,46,25,32,47,44,39,3,28,8,23</v>
      </c>
      <c r="C50" s="1" t="str">
        <f>IFERROR(__xludf.DUMMYFUNCTION("""COMPUTED_VALUE"""),"Strozzapreti frisch (375g) [V]")</f>
        <v>Strozzapreti frisch (375g) [V]</v>
      </c>
      <c r="D50" s="1" t="s">
        <v>2684</v>
      </c>
      <c r="E50" s="251">
        <f>IF(A50="",,ROUNDUP(SUMIFS(Berechnung!$L:$L,Berechnung!$N:$N,A50,Berechnung!$B:$B,B$1),0))</f>
        <v>0</v>
      </c>
      <c r="F50" s="251">
        <f>IF(A50="",,IF(ISNUMBER(MATCH(C50,'Bundle SKUs'!$A:$A,0)),E50,E50*2))</f>
        <v>0</v>
      </c>
      <c r="G50" s="252" t="s">
        <v>3049</v>
      </c>
      <c r="H50" s="203" t="str">
        <f>IFERROR(__xludf.DUMMYFUNCTION("IF(I50="""",,JOIN("","",UNIQUE(FILTER(Berechnung!$A:$A,Berechnung!$B:$B=H$1,Berechnung!$N:$N=G50))))"),"1,4,5,6,7,8,9,11,12,14,16,19,20,21,22,26,27,29,30,34,35,36,37,38,42,43,45,46,25,32,47,44,39,3,13,28,23")</f>
        <v>1,4,5,6,7,8,9,11,12,14,16,19,20,21,22,26,27,29,30,34,35,36,37,38,42,43,45,46,25,32,47,44,39,3,13,28,23</v>
      </c>
      <c r="I50" s="1" t="str">
        <f>IFERROR(__xludf.DUMMYFUNCTION("""COMPUTED_VALUE"""),"Rinderhackfleischzubereitung Weiderind (300g)")</f>
        <v>Rinderhackfleischzubereitung Weiderind (300g)</v>
      </c>
      <c r="J50" s="1" t="str">
        <f t="array" ref="J50">IF(G50="",,XLOOKUP(I50,Berechnung!$D:$D,Berechnung!$M:$M))</f>
        <v>M-923</v>
      </c>
      <c r="K50" s="251">
        <f>IF(G50="",,ROUNDUP(SUMIFS(Berechnung!$L:$L,Berechnung!$N:$N,G50,Berechnung!$B:$B,H$1),0))</f>
        <v>0</v>
      </c>
      <c r="L50" s="251">
        <f>IF(G50="",,IF(ISNUMBER(MATCH(I50,'Bundle SKUs'!$A:$A,0)),K50,K50*2))</f>
        <v>0</v>
      </c>
      <c r="M50" s="253" t="s">
        <v>3049</v>
      </c>
      <c r="N50" s="203" t="str">
        <f>IFERROR(__xludf.DUMMYFUNCTION("IF(O50="""",,JOIN("","",UNIQUE(FILTER(Berechnung!$A:$A,Berechnung!$B:$B=N$1,Berechnung!$N:$N=M50))))"),"1,4,5,6,7,8,9,11,12,14,16,19,20,21,22,26,27,29,30,34,35,36,37,38,42,43,45,46,25,32,47,44,39,3,13,28,23")</f>
        <v>1,4,5,6,7,8,9,11,12,14,16,19,20,21,22,26,27,29,30,34,35,36,37,38,42,43,45,46,25,32,47,44,39,3,13,28,23</v>
      </c>
      <c r="O50" s="1" t="str">
        <f>IFERROR(__xludf.DUMMYFUNCTION("""COMPUTED_VALUE"""),"Veganes cremiges Sojaprodukt (100g)")</f>
        <v>Veganes cremiges Sojaprodukt (100g)</v>
      </c>
      <c r="P50" s="1" t="s">
        <v>2712</v>
      </c>
      <c r="Q50" s="251">
        <f>IF(M50="",,ROUNDUP(SUMIFS(Berechnung!$L:$L,Berechnung!$N:$N,M50,Berechnung!$B:$B,N$1),0))</f>
        <v>0</v>
      </c>
      <c r="R50" s="251">
        <f>IF(M50="",,IF(ISNUMBER(MATCH(O50,'Bundle SKUs'!$A:$A,0)),Q50,Q50*2))</f>
        <v>0</v>
      </c>
    </row>
    <row r="51">
      <c r="A51" s="250" t="s">
        <v>3049</v>
      </c>
      <c r="B51" s="203" t="str">
        <f>IFERROR(__xludf.DUMMYFUNCTION("IF(C51="""",,JOIN("","",UNIQUE(FILTER(Berechnung!$A:$A,Berechnung!$B:$B=B$1,Berechnung!$N:$N=A51))))"),"1,4,5,6,7,9,11,12,13,14,16,19,20,21,22,26,27,29,30,34,35,36,37,38,42,43,45,46,25,32,47,44,39,3,28,8,23")</f>
        <v>1,4,5,6,7,9,11,12,13,14,16,19,20,21,22,26,27,29,30,34,35,36,37,38,42,43,45,46,25,32,47,44,39,3,28,8,23</v>
      </c>
      <c r="C51" s="1" t="str">
        <f>IFERROR(__xludf.DUMMYFUNCTION("""COMPUTED_VALUE"""),"Tofu geräuchert (180g)")</f>
        <v>Tofu geräuchert (180g)</v>
      </c>
      <c r="D51" s="1" t="s">
        <v>2698</v>
      </c>
      <c r="E51" s="251">
        <f>IF(A51="",,ROUNDUP(SUMIFS(Berechnung!$L:$L,Berechnung!$N:$N,A51,Berechnung!$B:$B,B$1),0))</f>
        <v>0</v>
      </c>
      <c r="F51" s="251">
        <f>IF(A51="",,IF(ISNUMBER(MATCH(C51,'Bundle SKUs'!$A:$A,0)),E51,E51*2))</f>
        <v>0</v>
      </c>
      <c r="G51" s="252" t="s">
        <v>3049</v>
      </c>
      <c r="H51" s="203" t="str">
        <f>IFERROR(__xludf.DUMMYFUNCTION("IF(I51="""",,JOIN("","",UNIQUE(FILTER(Berechnung!$A:$A,Berechnung!$B:$B=H$1,Berechnung!$N:$N=G51))))"),"1,4,5,6,7,8,9,11,12,14,16,19,20,21,22,26,27,29,30,34,35,36,37,38,42,43,45,46,25,32,47,44,39,3,13,28,23")</f>
        <v>1,4,5,6,7,8,9,11,12,14,16,19,20,21,22,26,27,29,30,34,35,36,37,38,42,43,45,46,25,32,47,44,39,3,13,28,23</v>
      </c>
      <c r="I51" s="1" t="str">
        <f>IFERROR(__xludf.DUMMYFUNCTION("""COMPUTED_VALUE"""),"Rinderhüftsteak-Weiderind (300g) [3 Stück]")</f>
        <v>Rinderhüftsteak-Weiderind (300g) [3 Stück]</v>
      </c>
      <c r="J51" s="1" t="str">
        <f t="array" ref="J51">IF(G51="",,XLOOKUP(I51,Berechnung!$D:$D,Berechnung!$M:$M))</f>
        <v>M-926</v>
      </c>
      <c r="K51" s="251">
        <f>IF(G51="",,ROUNDUP(SUMIFS(Berechnung!$L:$L,Berechnung!$N:$N,G51,Berechnung!$B:$B,H$1),0))</f>
        <v>0</v>
      </c>
      <c r="L51" s="251">
        <f>IF(G51="",,IF(ISNUMBER(MATCH(I51,'Bundle SKUs'!$A:$A,0)),K51,K51*2))</f>
        <v>0</v>
      </c>
      <c r="M51" s="253" t="s">
        <v>3049</v>
      </c>
      <c r="N51" s="203" t="str">
        <f>IFERROR(__xludf.DUMMYFUNCTION("IF(O51="""",,JOIN("","",UNIQUE(FILTER(Berechnung!$A:$A,Berechnung!$B:$B=N$1,Berechnung!$N:$N=M51))))"),"1,4,5,6,7,8,9,11,12,14,16,19,20,21,22,26,27,29,30,34,35,36,37,38,42,43,45,46,25,32,47,44,39,3,13,28,23")</f>
        <v>1,4,5,6,7,8,9,11,12,14,16,19,20,21,22,26,27,29,30,34,35,36,37,38,42,43,45,46,25,32,47,44,39,3,13,28,23</v>
      </c>
      <c r="O51" s="1" t="str">
        <f>IFERROR(__xludf.DUMMYFUNCTION("""COMPUTED_VALUE"""),"Veganes Schawarma auf Weizenproteinbasis (180g)")</f>
        <v>Veganes Schawarma auf Weizenproteinbasis (180g)</v>
      </c>
      <c r="P51" s="1" t="s">
        <v>2714</v>
      </c>
      <c r="Q51" s="251">
        <f>IF(M51="",,ROUNDUP(SUMIFS(Berechnung!$L:$L,Berechnung!$N:$N,M51,Berechnung!$B:$B,N$1),0))</f>
        <v>0</v>
      </c>
      <c r="R51" s="251">
        <f>IF(M51="",,IF(ISNUMBER(MATCH(O51,'Bundle SKUs'!$A:$A,0)),Q51,Q51*2))</f>
        <v>0</v>
      </c>
    </row>
    <row r="52">
      <c r="A52" s="250" t="s">
        <v>3049</v>
      </c>
      <c r="B52" s="203" t="str">
        <f>IFERROR(__xludf.DUMMYFUNCTION("IF(C52="""",,JOIN("","",UNIQUE(FILTER(Berechnung!$A:$A,Berechnung!$B:$B=B$1,Berechnung!$N:$N=A52))))"),"1,4,5,6,7,9,11,12,13,14,16,19,20,21,22,26,27,29,30,34,35,36,37,38,42,43,45,46,25,32,47,44,39,3,28,8,23")</f>
        <v>1,4,5,6,7,9,11,12,13,14,16,19,20,21,22,26,27,29,30,34,35,36,37,38,42,43,45,46,25,32,47,44,39,3,28,8,23</v>
      </c>
      <c r="C52" s="1" t="str">
        <f>IFERROR(__xludf.DUMMYFUNCTION("""COMPUTED_VALUE"""),"Tofu Neutral (180g)")</f>
        <v>Tofu Neutral (180g)</v>
      </c>
      <c r="D52" s="1" t="s">
        <v>2700</v>
      </c>
      <c r="E52" s="251">
        <f>IF(A52="",,ROUNDUP(SUMIFS(Berechnung!$L:$L,Berechnung!$N:$N,A52,Berechnung!$B:$B,B$1),0))</f>
        <v>0</v>
      </c>
      <c r="F52" s="251">
        <f>IF(A52="",,IF(ISNUMBER(MATCH(C52,'Bundle SKUs'!$A:$A,0)),E52,E52*2))</f>
        <v>0</v>
      </c>
      <c r="G52" s="252" t="s">
        <v>3049</v>
      </c>
      <c r="H52" s="203" t="str">
        <f>IFERROR(__xludf.DUMMYFUNCTION("IF(I52="""",,JOIN("","",UNIQUE(FILTER(Berechnung!$A:$A,Berechnung!$B:$B=H$1,Berechnung!$N:$N=G52))))"),"1,4,5,6,7,8,9,11,12,14,16,19,20,21,22,26,27,29,30,34,35,36,37,38,42,43,45,46,25,32,47,44,39,3,13,28,23")</f>
        <v>1,4,5,6,7,8,9,11,12,14,16,19,20,21,22,26,27,29,30,34,35,36,37,38,42,43,45,46,25,32,47,44,39,3,13,28,23</v>
      </c>
      <c r="I52" s="1" t="str">
        <f>IFERROR(__xludf.DUMMYFUNCTION("""COMPUTED_VALUE"""),"Schweinelachssteak (375g) [3 Stück] [QS]")</f>
        <v>Schweinelachssteak (375g) [3 Stück] [QS]</v>
      </c>
      <c r="J52" s="1" t="str">
        <f t="array" ref="J52">IF(G52="",,XLOOKUP(I52,Berechnung!$D:$D,Berechnung!$M:$M))</f>
        <v>M-928</v>
      </c>
      <c r="K52" s="251">
        <f>IF(G52="",,ROUNDUP(SUMIFS(Berechnung!$L:$L,Berechnung!$N:$N,G52,Berechnung!$B:$B,H$1),0))</f>
        <v>0</v>
      </c>
      <c r="L52" s="251">
        <f>IF(G52="",,IF(ISNUMBER(MATCH(I52,'Bundle SKUs'!$A:$A,0)),K52,K52*2))</f>
        <v>0</v>
      </c>
      <c r="M52" s="253" t="s">
        <v>3049</v>
      </c>
      <c r="N52" s="203" t="str">
        <f>IFERROR(__xludf.DUMMYFUNCTION("IF(O52="""",,JOIN("","",UNIQUE(FILTER(Berechnung!$A:$A,Berechnung!$B:$B=N$1,Berechnung!$N:$N=M52))))"),"1,4,5,6,7,8,9,11,12,14,16,19,20,21,22,26,27,29,30,34,35,36,37,38,42,43,45,46,25,32,47,44,39,3,13,28,23")</f>
        <v>1,4,5,6,7,8,9,11,12,14,16,19,20,21,22,26,27,29,30,34,35,36,37,38,42,43,45,46,25,32,47,44,39,3,13,28,23</v>
      </c>
      <c r="O52" s="1" t="str">
        <f>IFERROR(__xludf.DUMMYFUNCTION("""COMPUTED_VALUE"""),"Veltins Sampling 275ml - paired with recipes")</f>
        <v>Veltins Sampling 275ml - paired with recipes</v>
      </c>
      <c r="P52" s="1" t="s">
        <v>2716</v>
      </c>
      <c r="Q52" s="251">
        <f>IF(M52="",,ROUNDUP(SUMIFS(Berechnung!$L:$L,Berechnung!$N:$N,M52,Berechnung!$B:$B,N$1),0))</f>
        <v>0</v>
      </c>
      <c r="R52" s="251">
        <f>IF(M52="",,IF(ISNUMBER(MATCH(O52,'Bundle SKUs'!$A:$A,0)),Q52,Q52*2))</f>
        <v>0</v>
      </c>
    </row>
    <row r="53">
      <c r="A53" s="250" t="s">
        <v>3049</v>
      </c>
      <c r="B53" s="203" t="str">
        <f>IFERROR(__xludf.DUMMYFUNCTION("IF(C53="""",,JOIN("","",UNIQUE(FILTER(Berechnung!$A:$A,Berechnung!$B:$B=B$1,Berechnung!$N:$N=A53))))"),"1,4,5,6,7,9,11,12,13,14,16,19,20,21,22,26,27,29,30,34,35,36,37,38,42,43,45,46,25,32,47,44,39,3,28,8,23")</f>
        <v>1,4,5,6,7,9,11,12,13,14,16,19,20,21,22,26,27,29,30,34,35,36,37,38,42,43,45,46,25,32,47,44,39,3,28,8,23</v>
      </c>
      <c r="C53" s="1" t="str">
        <f>IFERROR(__xludf.DUMMYFUNCTION("""COMPUTED_VALUE"""),"Veganes cremiges Sojaprodukt (100g)")</f>
        <v>Veganes cremiges Sojaprodukt (100g)</v>
      </c>
      <c r="D53" s="1" t="s">
        <v>2712</v>
      </c>
      <c r="E53" s="251">
        <f>IF(A53="",,ROUNDUP(SUMIFS(Berechnung!$L:$L,Berechnung!$N:$N,A53,Berechnung!$B:$B,B$1),0))</f>
        <v>0</v>
      </c>
      <c r="F53" s="251">
        <f>IF(A53="",,IF(ISNUMBER(MATCH(C53,'Bundle SKUs'!$A:$A,0)),E53,E53*2))</f>
        <v>0</v>
      </c>
      <c r="G53" s="252" t="s">
        <v>3049</v>
      </c>
      <c r="H53" s="203" t="str">
        <f>IFERROR(__xludf.DUMMYFUNCTION("IF(I53="""",,JOIN("","",UNIQUE(FILTER(Berechnung!$A:$A,Berechnung!$B:$B=H$1,Berechnung!$N:$N=G53))))"),"1,4,5,6,7,8,9,11,12,14,16,19,20,21,22,26,27,29,30,34,35,36,37,38,42,43,45,46,25,32,47,44,39,3,13,28,23")</f>
        <v>1,4,5,6,7,8,9,11,12,14,16,19,20,21,22,26,27,29,30,34,35,36,37,38,42,43,45,46,25,32,47,44,39,3,13,28,23</v>
      </c>
      <c r="I53" s="1" t="str">
        <f>IFERROR(__xludf.DUMMYFUNCTION("""COMPUTED_VALUE"""),"Strozzapreti frisch (500g) [V]")</f>
        <v>Strozzapreti frisch (500g) [V]</v>
      </c>
      <c r="J53" s="1" t="str">
        <f t="array" ref="J53">IF(G53="",,XLOOKUP(I53,Berechnung!$D:$D,Berechnung!$M:$M))</f>
        <v>P-538</v>
      </c>
      <c r="K53" s="251">
        <f>IF(G53="",,ROUNDUP(SUMIFS(Berechnung!$L:$L,Berechnung!$N:$N,G53,Berechnung!$B:$B,H$1),0))</f>
        <v>0</v>
      </c>
      <c r="L53" s="251">
        <f>IF(G53="",,IF(ISNUMBER(MATCH(I53,'Bundle SKUs'!$A:$A,0)),K53,K53*2))</f>
        <v>0</v>
      </c>
      <c r="M53" s="253" t="s">
        <v>3049</v>
      </c>
      <c r="N53" s="203" t="str">
        <f>IFERROR(__xludf.DUMMYFUNCTION("IF(O53="""",,JOIN("","",UNIQUE(FILTER(Berechnung!$A:$A,Berechnung!$B:$B=N$1,Berechnung!$N:$N=M53))))"),"1,4,5,6,7,8,9,11,12,14,16,19,20,21,22,26,27,29,30,34,35,36,37,38,42,43,45,46,25,32,47,44,39,3,13,28,23")</f>
        <v>1,4,5,6,7,8,9,11,12,14,16,19,20,21,22,26,27,29,30,34,35,36,37,38,42,43,45,46,25,32,47,44,39,3,13,28,23</v>
      </c>
      <c r="O53" s="1" t="str">
        <f>IFERROR(__xludf.DUMMYFUNCTION("""COMPUTED_VALUE"""),"Würzige Dal Soße (320g) [V]")</f>
        <v>Würzige Dal Soße (320g) [V]</v>
      </c>
      <c r="P53" s="1" t="s">
        <v>2738</v>
      </c>
      <c r="Q53" s="251">
        <f>IF(M53="",,ROUNDUP(SUMIFS(Berechnung!$L:$L,Berechnung!$N:$N,M53,Berechnung!$B:$B,N$1),0))</f>
        <v>0</v>
      </c>
      <c r="R53" s="251">
        <f>IF(M53="",,IF(ISNUMBER(MATCH(O53,'Bundle SKUs'!$A:$A,0)),Q53,Q53*2))</f>
        <v>0</v>
      </c>
    </row>
    <row r="54">
      <c r="A54" s="250" t="s">
        <v>3049</v>
      </c>
      <c r="B54" s="203" t="str">
        <f>IFERROR(__xludf.DUMMYFUNCTION("IF(C54="""",,JOIN("","",UNIQUE(FILTER(Berechnung!$A:$A,Berechnung!$B:$B=B$1,Berechnung!$N:$N=A54))))"),"1,4,5,6,7,9,11,12,13,14,16,19,20,21,22,26,27,29,30,34,35,36,37,38,42,43,45,46,25,32,47,44,39,3,28,8,23")</f>
        <v>1,4,5,6,7,9,11,12,13,14,16,19,20,21,22,26,27,29,30,34,35,36,37,38,42,43,45,46,25,32,47,44,39,3,28,8,23</v>
      </c>
      <c r="C54" s="1" t="str">
        <f>IFERROR(__xludf.DUMMYFUNCTION("""COMPUTED_VALUE"""),"Veganes Schawarma auf Weizenproteinbasis (180g)")</f>
        <v>Veganes Schawarma auf Weizenproteinbasis (180g)</v>
      </c>
      <c r="D54" s="1" t="s">
        <v>2714</v>
      </c>
      <c r="E54" s="251">
        <f>IF(A54="",,ROUNDUP(SUMIFS(Berechnung!$L:$L,Berechnung!$N:$N,A54,Berechnung!$B:$B,B$1),0))</f>
        <v>0</v>
      </c>
      <c r="F54" s="251">
        <f>IF(A54="",,IF(ISNUMBER(MATCH(C54,'Bundle SKUs'!$A:$A,0)),E54,E54*2))</f>
        <v>0</v>
      </c>
      <c r="G54" s="252" t="s">
        <v>3049</v>
      </c>
      <c r="H54" s="203" t="str">
        <f>IFERROR(__xludf.DUMMYFUNCTION("IF(I54="""",,JOIN("","",UNIQUE(FILTER(Berechnung!$A:$A,Berechnung!$B:$B=H$1,Berechnung!$N:$N=G54))))"),"1,4,5,6,7,8,9,11,12,14,16,19,20,21,22,26,27,29,30,34,35,36,37,38,42,43,45,46,25,32,47,44,39,3,13,28,23")</f>
        <v>1,4,5,6,7,8,9,11,12,14,16,19,20,21,22,26,27,29,30,34,35,36,37,38,42,43,45,46,25,32,47,44,39,3,13,28,23</v>
      </c>
      <c r="I54" s="1" t="str">
        <f>IFERROR(__xludf.DUMMYFUNCTION("""COMPUTED_VALUE"""),"Tofu geräuchert (180g)")</f>
        <v>Tofu geräuchert (180g)</v>
      </c>
      <c r="J54" s="1" t="str">
        <f t="array" ref="J54">IF(G54="",,XLOOKUP(I54,Berechnung!$D:$D,Berechnung!$M:$M))</f>
        <v>P-539</v>
      </c>
      <c r="K54" s="251">
        <f>IF(G54="",,ROUNDUP(SUMIFS(Berechnung!$L:$L,Berechnung!$N:$N,G54,Berechnung!$B:$B,H$1),0))</f>
        <v>0</v>
      </c>
      <c r="L54" s="251">
        <f>IF(G54="",,IF(ISNUMBER(MATCH(I54,'Bundle SKUs'!$A:$A,0)),K54,K54*2))</f>
        <v>0</v>
      </c>
      <c r="M54" s="253" t="s">
        <v>3049</v>
      </c>
      <c r="N54" s="203" t="str">
        <f>IFERROR(__xludf.DUMMYFUNCTION("IF(O54="""",,JOIN("","",UNIQUE(FILTER(Berechnung!$A:$A,Berechnung!$B:$B=N$1,Berechnung!$N:$N=M54))))"),"1,4,5,6,7,8,9,11,12,14,16,19,20,21,22,26,27,29,30,34,35,36,37,38,42,43,45,46,25,32,47,44,39,3,13,28,23")</f>
        <v>1,4,5,6,7,8,9,11,12,14,16,19,20,21,22,26,27,29,30,34,35,36,37,38,42,43,45,46,25,32,47,44,39,3,13,28,23</v>
      </c>
      <c r="O54" s="1" t="str">
        <f>IFERROR(__xludf.DUMMYFUNCTION("""COMPUTED_VALUE"""),"Würziger Gouda gerieben (100g)")</f>
        <v>Würziger Gouda gerieben (100g)</v>
      </c>
      <c r="P54" s="1" t="s">
        <v>2740</v>
      </c>
      <c r="Q54" s="251">
        <f>IF(M54="",,ROUNDUP(SUMIFS(Berechnung!$L:$L,Berechnung!$N:$N,M54,Berechnung!$B:$B,N$1),0))</f>
        <v>0</v>
      </c>
      <c r="R54" s="251">
        <f>IF(M54="",,IF(ISNUMBER(MATCH(O54,'Bundle SKUs'!$A:$A,0)),Q54,Q54*2))</f>
        <v>0</v>
      </c>
    </row>
    <row r="55">
      <c r="A55" s="250" t="s">
        <v>3049</v>
      </c>
      <c r="B55" s="203" t="str">
        <f>IFERROR(__xludf.DUMMYFUNCTION("IF(C55="""",,JOIN("","",UNIQUE(FILTER(Berechnung!$A:$A,Berechnung!$B:$B=B$1,Berechnung!$N:$N=A55))))"),"1,4,5,6,7,9,11,12,13,14,16,19,20,21,22,26,27,29,30,34,35,36,37,38,42,43,45,46,25,32,47,44,39,3,28,8,23")</f>
        <v>1,4,5,6,7,9,11,12,13,14,16,19,20,21,22,26,27,29,30,34,35,36,37,38,42,43,45,46,25,32,47,44,39,3,28,8,23</v>
      </c>
      <c r="C55" s="1" t="str">
        <f>IFERROR(__xludf.DUMMYFUNCTION("""COMPUTED_VALUE"""),"Veltins Sampling 275ml - paired with recipes")</f>
        <v>Veltins Sampling 275ml - paired with recipes</v>
      </c>
      <c r="D55" s="1" t="s">
        <v>2716</v>
      </c>
      <c r="E55" s="251">
        <f>IF(A55="",,ROUNDUP(SUMIFS(Berechnung!$L:$L,Berechnung!$N:$N,A55,Berechnung!$B:$B,B$1),0))</f>
        <v>0</v>
      </c>
      <c r="F55" s="251">
        <f>IF(A55="",,IF(ISNUMBER(MATCH(C55,'Bundle SKUs'!$A:$A,0)),E55,E55*2))</f>
        <v>0</v>
      </c>
      <c r="G55" s="252" t="s">
        <v>3049</v>
      </c>
      <c r="H55" s="203" t="str">
        <f>IFERROR(__xludf.DUMMYFUNCTION("IF(I55="""",,JOIN("","",UNIQUE(FILTER(Berechnung!$A:$A,Berechnung!$B:$B=H$1,Berechnung!$N:$N=G55))))"),"1,4,5,6,7,8,9,11,12,14,16,19,20,21,22,26,27,29,30,34,35,36,37,38,42,43,45,46,25,32,47,44,39,3,13,28,23")</f>
        <v>1,4,5,6,7,8,9,11,12,14,16,19,20,21,22,26,27,29,30,34,35,36,37,38,42,43,45,46,25,32,47,44,39,3,13,28,23</v>
      </c>
      <c r="I55" s="1" t="str">
        <f>IFERROR(__xludf.DUMMYFUNCTION("""COMPUTED_VALUE"""),"Tofu Neutral (180g)")</f>
        <v>Tofu Neutral (180g)</v>
      </c>
      <c r="J55" s="1" t="str">
        <f t="array" ref="J55">IF(G55="",,XLOOKUP(I55,Berechnung!$D:$D,Berechnung!$M:$M))</f>
        <v>P-541</v>
      </c>
      <c r="K55" s="251">
        <f>IF(G55="",,ROUNDUP(SUMIFS(Berechnung!$L:$L,Berechnung!$N:$N,G55,Berechnung!$B:$B,H$1),0))</f>
        <v>0</v>
      </c>
      <c r="L55" s="251">
        <f>IF(G55="",,IF(ISNUMBER(MATCH(I55,'Bundle SKUs'!$A:$A,0)),K55,K55*2))</f>
        <v>0</v>
      </c>
      <c r="M55" s="253"/>
      <c r="N55" s="203" t="str">
        <f>IFERROR(__xludf.DUMMYFUNCTION("IF(O55="""",,JOIN("","",UNIQUE(FILTER(Berechnung!$A:$A,Berechnung!$B:$B=N$1,Berechnung!$N:$N=M55))))"),"")</f>
        <v/>
      </c>
      <c r="O55" s="1"/>
      <c r="P55" s="1"/>
      <c r="Q55" s="251" t="str">
        <f>IF(M55="",,ROUNDUP(SUMIFS(Berechnung!$L:$L,Berechnung!$N:$N,M55,Berechnung!$B:$B,N$1),0))</f>
        <v/>
      </c>
      <c r="R55" s="251" t="str">
        <f>IF(M55="",,IF(ISNUMBER(MATCH(O55,'Bundle SKUs'!$A:$A,0)),Q55,Q55*2))</f>
        <v/>
      </c>
    </row>
    <row r="56">
      <c r="A56" s="250" t="s">
        <v>3049</v>
      </c>
      <c r="B56" s="203" t="str">
        <f>IFERROR(__xludf.DUMMYFUNCTION("IF(C56="""",,JOIN("","",UNIQUE(FILTER(Berechnung!$A:$A,Berechnung!$B:$B=B$1,Berechnung!$N:$N=A56))))"),"1,4,5,6,7,9,11,12,13,14,16,19,20,21,22,26,27,29,30,34,35,36,37,38,42,43,45,46,25,32,47,44,39,3,28,8,23")</f>
        <v>1,4,5,6,7,9,11,12,13,14,16,19,20,21,22,26,27,29,30,34,35,36,37,38,42,43,45,46,25,32,47,44,39,3,28,8,23</v>
      </c>
      <c r="C56" s="1" t="str">
        <f>IFERROR(__xludf.DUMMYFUNCTION("""COMPUTED_VALUE"""),"Würzige Dal Soße (160g) [V]")</f>
        <v>Würzige Dal Soße (160g) [V]</v>
      </c>
      <c r="D56" s="1" t="s">
        <v>2734</v>
      </c>
      <c r="E56" s="251">
        <f>IF(A56="",,ROUNDUP(SUMIFS(Berechnung!$L:$L,Berechnung!$N:$N,A56,Berechnung!$B:$B,B$1),0))</f>
        <v>0</v>
      </c>
      <c r="F56" s="251">
        <f>IF(A56="",,IF(ISNUMBER(MATCH(C56,'Bundle SKUs'!$A:$A,0)),E56,E56*2))</f>
        <v>0</v>
      </c>
      <c r="G56" s="252" t="s">
        <v>3049</v>
      </c>
      <c r="H56" s="203" t="str">
        <f>IFERROR(__xludf.DUMMYFUNCTION("IF(I56="""",,JOIN("","",UNIQUE(FILTER(Berechnung!$A:$A,Berechnung!$B:$B=H$1,Berechnung!$N:$N=G56))))"),"1,4,5,6,7,8,9,11,12,14,16,19,20,21,22,26,27,29,30,34,35,36,37,38,42,43,45,46,25,32,47,44,39,3,13,28,23")</f>
        <v>1,4,5,6,7,8,9,11,12,14,16,19,20,21,22,26,27,29,30,34,35,36,37,38,42,43,45,46,25,32,47,44,39,3,13,28,23</v>
      </c>
      <c r="I56" s="1" t="str">
        <f>IFERROR(__xludf.DUMMYFUNCTION("""COMPUTED_VALUE"""),"Veganes cremiges Sojaprodukt (100g)")</f>
        <v>Veganes cremiges Sojaprodukt (100g)</v>
      </c>
      <c r="J56" s="1" t="str">
        <f t="array" ref="J56">IF(G56="",,XLOOKUP(I56,Berechnung!$D:$D,Berechnung!$M:$M))</f>
        <v>P-543</v>
      </c>
      <c r="K56" s="251">
        <f>IF(G56="",,ROUNDUP(SUMIFS(Berechnung!$L:$L,Berechnung!$N:$N,G56,Berechnung!$B:$B,H$1),0))</f>
        <v>0</v>
      </c>
      <c r="L56" s="251">
        <f>IF(G56="",,IF(ISNUMBER(MATCH(I56,'Bundle SKUs'!$A:$A,0)),K56,K56*2))</f>
        <v>0</v>
      </c>
      <c r="M56" s="253"/>
      <c r="N56" s="203" t="str">
        <f>IFERROR(__xludf.DUMMYFUNCTION("IF(O56="""",,JOIN("","",UNIQUE(FILTER(Berechnung!$A:$A,Berechnung!$B:$B=N$1,Berechnung!$N:$N=M56))))"),"")</f>
        <v/>
      </c>
      <c r="O56" s="1"/>
      <c r="P56" s="1"/>
      <c r="Q56" s="251" t="str">
        <f>IF(M56="",,ROUNDUP(SUMIFS(Berechnung!$L:$L,Berechnung!$N:$N,M56,Berechnung!$B:$B,N$1),0))</f>
        <v/>
      </c>
      <c r="R56" s="251" t="str">
        <f>IF(M56="",,IF(ISNUMBER(MATCH(O56,'Bundle SKUs'!$A:$A,0)),Q56,Q56*2))</f>
        <v/>
      </c>
    </row>
    <row r="57">
      <c r="A57" s="250" t="s">
        <v>3049</v>
      </c>
      <c r="B57" s="203" t="str">
        <f>IFERROR(__xludf.DUMMYFUNCTION("IF(C57="""",,JOIN("","",UNIQUE(FILTER(Berechnung!$A:$A,Berechnung!$B:$B=B$1,Berechnung!$N:$N=A57))))"),"1,4,5,6,7,9,11,12,13,14,16,19,20,21,22,26,27,29,30,34,35,36,37,38,42,43,45,46,25,32,47,44,39,3,28,8,23")</f>
        <v>1,4,5,6,7,9,11,12,13,14,16,19,20,21,22,26,27,29,30,34,35,36,37,38,42,43,45,46,25,32,47,44,39,3,28,8,23</v>
      </c>
      <c r="C57" s="1" t="str">
        <f>IFERROR(__xludf.DUMMYFUNCTION("""COMPUTED_VALUE"""),"Würziger Gouda gerieben (50g)")</f>
        <v>Würziger Gouda gerieben (50g)</v>
      </c>
      <c r="D57" s="1" t="s">
        <v>2742</v>
      </c>
      <c r="E57" s="251">
        <f>IF(A57="",,ROUNDUP(SUMIFS(Berechnung!$L:$L,Berechnung!$N:$N,A57,Berechnung!$B:$B,B$1),0))</f>
        <v>0</v>
      </c>
      <c r="F57" s="251">
        <f>IF(A57="",,IF(ISNUMBER(MATCH(C57,'Bundle SKUs'!$A:$A,0)),E57,E57*2))</f>
        <v>0</v>
      </c>
      <c r="G57" s="252" t="s">
        <v>3049</v>
      </c>
      <c r="H57" s="203" t="str">
        <f>IFERROR(__xludf.DUMMYFUNCTION("IF(I57="""",,JOIN("","",UNIQUE(FILTER(Berechnung!$A:$A,Berechnung!$B:$B=H$1,Berechnung!$N:$N=G57))))"),"1,4,5,6,7,8,9,11,12,14,16,19,20,21,22,26,27,29,30,34,35,36,37,38,42,43,45,46,25,32,47,44,39,3,13,28,23")</f>
        <v>1,4,5,6,7,8,9,11,12,14,16,19,20,21,22,26,27,29,30,34,35,36,37,38,42,43,45,46,25,32,47,44,39,3,13,28,23</v>
      </c>
      <c r="I57" s="1" t="str">
        <f>IFERROR(__xludf.DUMMYFUNCTION("""COMPUTED_VALUE"""),"Veganes Schawarma auf Weizenproteinbasis (180g)")</f>
        <v>Veganes Schawarma auf Weizenproteinbasis (180g)</v>
      </c>
      <c r="J57" s="1" t="str">
        <f t="array" ref="J57">IF(G57="",,XLOOKUP(I57,Berechnung!$D:$D,Berechnung!$M:$M))</f>
        <v>M-929</v>
      </c>
      <c r="K57" s="251">
        <f>IF(G57="",,ROUNDUP(SUMIFS(Berechnung!$L:$L,Berechnung!$N:$N,G57,Berechnung!$B:$B,H$1),0))</f>
        <v>0</v>
      </c>
      <c r="L57" s="251">
        <f>IF(G57="",,IF(ISNUMBER(MATCH(I57,'Bundle SKUs'!$A:$A,0)),K57,K57*2))</f>
        <v>0</v>
      </c>
      <c r="M57" s="253"/>
      <c r="N57" s="203" t="str">
        <f>IFERROR(__xludf.DUMMYFUNCTION("IF(O57="""",,JOIN("","",UNIQUE(FILTER(Berechnung!$A:$A,Berechnung!$B:$B=N$1,Berechnung!$N:$N=M57))))"),"")</f>
        <v/>
      </c>
      <c r="O57" s="1"/>
      <c r="P57" s="1"/>
      <c r="Q57" s="251" t="str">
        <f>IF(M57="",,ROUNDUP(SUMIFS(Berechnung!$L:$L,Berechnung!$N:$N,M57,Berechnung!$B:$B,N$1),0))</f>
        <v/>
      </c>
      <c r="R57" s="251" t="str">
        <f>IF(M57="",,IF(ISNUMBER(MATCH(O57,'Bundle SKUs'!$A:$A,0)),Q57,Q57*2))</f>
        <v/>
      </c>
    </row>
    <row r="58">
      <c r="A58" s="250"/>
      <c r="B58" s="203" t="str">
        <f>IFERROR(__xludf.DUMMYFUNCTION("IF(C58="""",,JOIN("","",UNIQUE(FILTER(Berechnung!$A:$A,Berechnung!$B:$B=B$1,Berechnung!$N:$N=A58))))"),"")</f>
        <v/>
      </c>
      <c r="C58" s="1"/>
      <c r="D58" s="1"/>
      <c r="E58" s="251" t="str">
        <f>IF(A58="",,ROUNDUP(SUMIFS(Berechnung!$L:$L,Berechnung!$N:$N,A58,Berechnung!$B:$B,B$1),0))</f>
        <v/>
      </c>
      <c r="F58" s="251" t="str">
        <f>IF(A58="",,IF(ISNUMBER(MATCH(C58,'Bundle SKUs'!$A:$A,0)),E58,E58*2))</f>
        <v/>
      </c>
      <c r="G58" s="252" t="s">
        <v>3049</v>
      </c>
      <c r="H58" s="203" t="str">
        <f>IFERROR(__xludf.DUMMYFUNCTION("IF(I58="""",,JOIN("","",UNIQUE(FILTER(Berechnung!$A:$A,Berechnung!$B:$B=H$1,Berechnung!$N:$N=G58))))"),"1,4,5,6,7,8,9,11,12,14,16,19,20,21,22,26,27,29,30,34,35,36,37,38,42,43,45,46,25,32,47,44,39,3,13,28,23")</f>
        <v>1,4,5,6,7,8,9,11,12,14,16,19,20,21,22,26,27,29,30,34,35,36,37,38,42,43,45,46,25,32,47,44,39,3,13,28,23</v>
      </c>
      <c r="I58" s="1" t="str">
        <f>IFERROR(__xludf.DUMMYFUNCTION("""COMPUTED_VALUE"""),"Veltins Sampling 275ml - paired with recipes")</f>
        <v>Veltins Sampling 275ml - paired with recipes</v>
      </c>
      <c r="J58" s="1" t="str">
        <f t="array" ref="J58">IF(G58="",,XLOOKUP(I58,Berechnung!$D:$D,Berechnung!$M:$M))</f>
        <v>A-143</v>
      </c>
      <c r="K58" s="251">
        <f>IF(G58="",,ROUNDUP(SUMIFS(Berechnung!$L:$L,Berechnung!$N:$N,G58,Berechnung!$B:$B,H$1),0))</f>
        <v>0</v>
      </c>
      <c r="L58" s="251">
        <f>IF(G58="",,IF(ISNUMBER(MATCH(I58,'Bundle SKUs'!$A:$A,0)),K58,K58*2))</f>
        <v>0</v>
      </c>
      <c r="M58" s="253"/>
      <c r="N58" s="203" t="str">
        <f>IFERROR(__xludf.DUMMYFUNCTION("IF(O58="""",,JOIN("","",UNIQUE(FILTER(Berechnung!$A:$A,Berechnung!$B:$B=N$1,Berechnung!$N:$N=M58))))"),"")</f>
        <v/>
      </c>
      <c r="O58" s="1"/>
      <c r="P58" s="1"/>
      <c r="Q58" s="251" t="str">
        <f>IF(M58="",,ROUNDUP(SUMIFS(Berechnung!$L:$L,Berechnung!$N:$N,M58,Berechnung!$B:$B,N$1),0))</f>
        <v/>
      </c>
      <c r="R58" s="251" t="str">
        <f>IF(M58="",,IF(ISNUMBER(MATCH(O58,'Bundle SKUs'!$A:$A,0)),Q58,Q58*2))</f>
        <v/>
      </c>
    </row>
    <row r="59">
      <c r="A59" s="250"/>
      <c r="B59" s="203" t="str">
        <f>IFERROR(__xludf.DUMMYFUNCTION("IF(C59="""",,JOIN("","",UNIQUE(FILTER(Berechnung!$A:$A,Berechnung!$B:$B=B$1,Berechnung!$N:$N=A59))))"),"")</f>
        <v/>
      </c>
      <c r="C59" s="1"/>
      <c r="D59" s="1"/>
      <c r="E59" s="251" t="str">
        <f>IF(A59="",,ROUNDUP(SUMIFS(Berechnung!$L:$L,Berechnung!$N:$N,A59,Berechnung!$B:$B,B$1),0))</f>
        <v/>
      </c>
      <c r="F59" s="251" t="str">
        <f>IF(A59="",,IF(ISNUMBER(MATCH(C59,'Bundle SKUs'!$A:$A,0)),E59,E59*2))</f>
        <v/>
      </c>
      <c r="G59" s="252" t="s">
        <v>3049</v>
      </c>
      <c r="H59" s="203" t="str">
        <f>IFERROR(__xludf.DUMMYFUNCTION("IF(I59="""",,JOIN("","",UNIQUE(FILTER(Berechnung!$A:$A,Berechnung!$B:$B=H$1,Berechnung!$N:$N=G59))))"),"1,4,5,6,7,8,9,11,12,14,16,19,20,21,22,26,27,29,30,34,35,36,37,38,42,43,45,46,25,32,47,44,39,3,13,28,23")</f>
        <v>1,4,5,6,7,8,9,11,12,14,16,19,20,21,22,26,27,29,30,34,35,36,37,38,42,43,45,46,25,32,47,44,39,3,13,28,23</v>
      </c>
      <c r="I59" s="1" t="str">
        <f>IFERROR(__xludf.DUMMYFUNCTION("""COMPUTED_VALUE"""),"Würzige Dal Soße (240g) [V]")</f>
        <v>Würzige Dal Soße (240g) [V]</v>
      </c>
      <c r="J59" s="1" t="str">
        <f t="array" ref="J59">IF(G59="",,XLOOKUP(I59,Berechnung!$D:$D,Berechnung!$M:$M))</f>
        <v>P-547</v>
      </c>
      <c r="K59" s="251">
        <f>IF(G59="",,ROUNDUP(SUMIFS(Berechnung!$L:$L,Berechnung!$N:$N,G59,Berechnung!$B:$B,H$1),0))</f>
        <v>0</v>
      </c>
      <c r="L59" s="251">
        <f>IF(G59="",,IF(ISNUMBER(MATCH(I59,'Bundle SKUs'!$A:$A,0)),K59,K59*2))</f>
        <v>0</v>
      </c>
      <c r="M59" s="253"/>
      <c r="N59" s="203" t="str">
        <f>IFERROR(__xludf.DUMMYFUNCTION("IF(O59="""",,JOIN("","",UNIQUE(FILTER(Berechnung!$A:$A,Berechnung!$B:$B=N$1,Berechnung!$N:$N=M59))))"),"")</f>
        <v/>
      </c>
      <c r="O59" s="1"/>
      <c r="P59" s="1"/>
      <c r="Q59" s="251" t="str">
        <f>IF(M59="",,ROUNDUP(SUMIFS(Berechnung!$L:$L,Berechnung!$N:$N,M59,Berechnung!$B:$B,N$1),0))</f>
        <v/>
      </c>
      <c r="R59" s="251" t="str">
        <f>IF(M59="",,IF(ISNUMBER(MATCH(O59,'Bundle SKUs'!$A:$A,0)),Q59,Q59*2))</f>
        <v/>
      </c>
    </row>
    <row r="60">
      <c r="A60" s="250"/>
      <c r="B60" s="203" t="str">
        <f>IFERROR(__xludf.DUMMYFUNCTION("IF(C60="""",,JOIN("","",UNIQUE(FILTER(Berechnung!$A:$A,Berechnung!$B:$B=B$1,Berechnung!$N:$N=A60))))"),"")</f>
        <v/>
      </c>
      <c r="C60" s="1"/>
      <c r="D60" s="1"/>
      <c r="E60" s="251" t="str">
        <f>IF(A60="",,ROUNDUP(SUMIFS(Berechnung!$L:$L,Berechnung!$N:$N,A60,Berechnung!$B:$B,B$1),0))</f>
        <v/>
      </c>
      <c r="F60" s="251" t="str">
        <f>IF(A60="",,IF(ISNUMBER(MATCH(C60,'Bundle SKUs'!$A:$A,0)),E60,E60*2))</f>
        <v/>
      </c>
      <c r="G60" s="252" t="s">
        <v>3049</v>
      </c>
      <c r="H60" s="203" t="str">
        <f>IFERROR(__xludf.DUMMYFUNCTION("IF(I60="""",,JOIN("","",UNIQUE(FILTER(Berechnung!$A:$A,Berechnung!$B:$B=H$1,Berechnung!$N:$N=G60))))"),"1,4,5,6,7,8,9,11,12,14,16,19,20,21,22,26,27,29,30,34,35,36,37,38,42,43,45,46,25,32,47,44,39,3,13,28,23")</f>
        <v>1,4,5,6,7,8,9,11,12,14,16,19,20,21,22,26,27,29,30,34,35,36,37,38,42,43,45,46,25,32,47,44,39,3,13,28,23</v>
      </c>
      <c r="I60" s="1" t="str">
        <f>IFERROR(__xludf.DUMMYFUNCTION("""COMPUTED_VALUE"""),"Würziger Gouda gerieben (75g)")</f>
        <v>Würziger Gouda gerieben (75g)</v>
      </c>
      <c r="J60" s="1" t="str">
        <f t="array" ref="J60">IF(G60="",,XLOOKUP(I60,Berechnung!$D:$D,Berechnung!$M:$M))</f>
        <v>P-555</v>
      </c>
      <c r="K60" s="251">
        <f>IF(G60="",,ROUNDUP(SUMIFS(Berechnung!$L:$L,Berechnung!$N:$N,G60,Berechnung!$B:$B,H$1),0))</f>
        <v>0</v>
      </c>
      <c r="L60" s="251">
        <f>IF(G60="",,IF(ISNUMBER(MATCH(I60,'Bundle SKUs'!$A:$A,0)),K60,K60*2))</f>
        <v>0</v>
      </c>
      <c r="M60" s="253"/>
      <c r="N60" s="203" t="str">
        <f>IFERROR(__xludf.DUMMYFUNCTION("IF(O60="""",,JOIN("","",UNIQUE(FILTER(Berechnung!$A:$A,Berechnung!$B:$B=N$1,Berechnung!$N:$N=M60))))"),"")</f>
        <v/>
      </c>
      <c r="O60" s="1"/>
      <c r="P60" s="1"/>
      <c r="Q60" s="251" t="str">
        <f>IF(M60="",,ROUNDUP(SUMIFS(Berechnung!$L:$L,Berechnung!$N:$N,M60,Berechnung!$B:$B,N$1),0))</f>
        <v/>
      </c>
      <c r="R60" s="251" t="str">
        <f>IF(M60="",,IF(ISNUMBER(MATCH(O60,'Bundle SKUs'!$A:$A,0)),Q60,Q60*2))</f>
        <v/>
      </c>
    </row>
    <row r="61">
      <c r="A61" s="250"/>
      <c r="B61" s="203" t="str">
        <f>IFERROR(__xludf.DUMMYFUNCTION("IF(C61="""",,JOIN("","",UNIQUE(FILTER(Berechnung!$A:$A,Berechnung!$B:$B=B$1,Berechnung!$N:$N=A61))))"),"")</f>
        <v/>
      </c>
      <c r="C61" s="1"/>
      <c r="D61" s="1"/>
      <c r="E61" s="251" t="str">
        <f>IF(A61="",,ROUNDUP(SUMIFS(Berechnung!$L:$L,Berechnung!$N:$N,A61,Berechnung!$B:$B,B$1),0))</f>
        <v/>
      </c>
      <c r="F61" s="251" t="str">
        <f>IF(A61="",,IF(ISNUMBER(MATCH(C61,'Bundle SKUs'!$A:$A,0)),E61,E61*2))</f>
        <v/>
      </c>
      <c r="G61" s="252"/>
      <c r="H61" s="203" t="str">
        <f>IFERROR(__xludf.DUMMYFUNCTION("IF(I61="""",,JOIN("","",UNIQUE(FILTER(Berechnung!$A:$A,Berechnung!$B:$B=H$1,Berechnung!$N:$N=G61))))"),"")</f>
        <v/>
      </c>
      <c r="I61" s="1"/>
      <c r="J61" s="1" t="str">
        <f t="array" ref="J61">IF(G61="",,XLOOKUP(I61,Berechnung!$D:$D,Berechnung!$M:$M))</f>
        <v/>
      </c>
      <c r="K61" s="251" t="str">
        <f>IF(G61="",,ROUNDUP(SUMIFS(Berechnung!$L:$L,Berechnung!$N:$N,G61,Berechnung!$B:$B,H$1),0))</f>
        <v/>
      </c>
      <c r="L61" s="251" t="str">
        <f>IF(G61="",,IF(ISNUMBER(MATCH(I61,'Bundle SKUs'!$A:$A,0)),K61,K61*2))</f>
        <v/>
      </c>
      <c r="M61" s="253"/>
      <c r="N61" s="203" t="str">
        <f>IFERROR(__xludf.DUMMYFUNCTION("IF(O61="""",,JOIN("","",UNIQUE(FILTER(Berechnung!$A:$A,Berechnung!$B:$B=N$1,Berechnung!$N:$N=M61))))"),"")</f>
        <v/>
      </c>
      <c r="O61" s="1"/>
      <c r="P61" s="1"/>
      <c r="Q61" s="251" t="str">
        <f>IF(M61="",,ROUNDUP(SUMIFS(Berechnung!$L:$L,Berechnung!$N:$N,M61,Berechnung!$B:$B,N$1),0))</f>
        <v/>
      </c>
      <c r="R61" s="251" t="str">
        <f>IF(M61="",,IF(ISNUMBER(MATCH(O61,'Bundle SKUs'!$A:$A,0)),Q61,Q61*2))</f>
        <v/>
      </c>
    </row>
    <row r="62">
      <c r="A62" s="250"/>
      <c r="B62" s="203" t="str">
        <f>IFERROR(__xludf.DUMMYFUNCTION("IF(C62="""",,JOIN("","",UNIQUE(FILTER(Berechnung!$A:$A,Berechnung!$B:$B=B$1,Berechnung!$N:$N=A62))))"),"")</f>
        <v/>
      </c>
      <c r="C62" s="1"/>
      <c r="D62" s="1"/>
      <c r="E62" s="251" t="str">
        <f>IF(A62="",,ROUNDUP(SUMIFS(Berechnung!$L:$L,Berechnung!$N:$N,A62,Berechnung!$B:$B,B$1),0))</f>
        <v/>
      </c>
      <c r="F62" s="251" t="str">
        <f>IF(A62="",,IF(ISNUMBER(MATCH(C62,'Bundle SKUs'!$A:$A,0)),E62,E62*2))</f>
        <v/>
      </c>
      <c r="G62" s="252"/>
      <c r="H62" s="203" t="str">
        <f>IFERROR(__xludf.DUMMYFUNCTION("IF(I62="""",,JOIN("","",UNIQUE(FILTER(Berechnung!$A:$A,Berechnung!$B:$B=H$1,Berechnung!$N:$N=G62))))"),"")</f>
        <v/>
      </c>
      <c r="I62" s="1"/>
      <c r="J62" s="1" t="str">
        <f t="array" ref="J62">IF(G62="",,XLOOKUP(I62,Berechnung!$D:$D,Berechnung!$M:$M))</f>
        <v/>
      </c>
      <c r="K62" s="251" t="str">
        <f>IF(G62="",,ROUNDUP(SUMIFS(Berechnung!$L:$L,Berechnung!$N:$N,G62,Berechnung!$B:$B,H$1),0))</f>
        <v/>
      </c>
      <c r="L62" s="251" t="str">
        <f>IF(G62="",,IF(ISNUMBER(MATCH(I62,'Bundle SKUs'!$A:$A,0)),K62,K62*2))</f>
        <v/>
      </c>
      <c r="M62" s="253"/>
      <c r="N62" s="203" t="str">
        <f>IFERROR(__xludf.DUMMYFUNCTION("IF(O62="""",,JOIN("","",UNIQUE(FILTER(Berechnung!$A:$A,Berechnung!$B:$B=N$1,Berechnung!$N:$N=M62))))"),"")</f>
        <v/>
      </c>
      <c r="O62" s="1"/>
      <c r="P62" s="1"/>
      <c r="Q62" s="251" t="str">
        <f>IF(M62="",,ROUNDUP(SUMIFS(Berechnung!$L:$L,Berechnung!$N:$N,M62,Berechnung!$B:$B,N$1),0))</f>
        <v/>
      </c>
      <c r="R62" s="251" t="str">
        <f>IF(M62="",,IF(ISNUMBER(MATCH(O62,'Bundle SKUs'!$A:$A,0)),Q62,Q62*2))</f>
        <v/>
      </c>
    </row>
    <row r="63">
      <c r="A63" s="250"/>
      <c r="B63" s="203" t="str">
        <f>IFERROR(__xludf.DUMMYFUNCTION("IF(C63="""",,JOIN("","",UNIQUE(FILTER(Berechnung!$A:$A,Berechnung!$B:$B=B$1,Berechnung!$N:$N=A63))))"),"")</f>
        <v/>
      </c>
      <c r="C63" s="1"/>
      <c r="D63" s="1"/>
      <c r="E63" s="251" t="str">
        <f>IF(A63="",,ROUNDUP(SUMIFS(Berechnung!$L:$L,Berechnung!$N:$N,A63,Berechnung!$B:$B,B$1),0))</f>
        <v/>
      </c>
      <c r="F63" s="251" t="str">
        <f>IF(A63="",,IF(ISNUMBER(MATCH(C63,'Bundle SKUs'!$A:$A,0)),E63,E63*2))</f>
        <v/>
      </c>
      <c r="G63" s="252"/>
      <c r="H63" s="203" t="str">
        <f>IFERROR(__xludf.DUMMYFUNCTION("IF(I63="""",,JOIN("","",UNIQUE(FILTER(Berechnung!$A:$A,Berechnung!$B:$B=H$1,Berechnung!$N:$N=G63))))"),"")</f>
        <v/>
      </c>
      <c r="I63" s="1"/>
      <c r="J63" s="1" t="str">
        <f t="array" ref="J63">IF(G63="",,XLOOKUP(I63,Berechnung!$D:$D,Berechnung!$M:$M))</f>
        <v/>
      </c>
      <c r="K63" s="251" t="str">
        <f>IF(G63="",,ROUNDUP(SUMIFS(Berechnung!$L:$L,Berechnung!$N:$N,G63,Berechnung!$B:$B,H$1),0))</f>
        <v/>
      </c>
      <c r="L63" s="251" t="str">
        <f>IF(G63="",,IF(ISNUMBER(MATCH(I63,'Bundle SKUs'!$A:$A,0)),K63,K63*2))</f>
        <v/>
      </c>
      <c r="M63" s="253"/>
      <c r="N63" s="203" t="str">
        <f>IFERROR(__xludf.DUMMYFUNCTION("IF(O63="""",,JOIN("","",UNIQUE(FILTER(Berechnung!$A:$A,Berechnung!$B:$B=N$1,Berechnung!$N:$N=M63))))"),"")</f>
        <v/>
      </c>
      <c r="O63" s="1"/>
      <c r="P63" s="1"/>
      <c r="Q63" s="251" t="str">
        <f>IF(M63="",,ROUNDUP(SUMIFS(Berechnung!$L:$L,Berechnung!$N:$N,M63,Berechnung!$B:$B,N$1),0))</f>
        <v/>
      </c>
      <c r="R63" s="251" t="str">
        <f>IF(M63="",,IF(ISNUMBER(MATCH(O63,'Bundle SKUs'!$A:$A,0)),Q63,Q63*2))</f>
        <v/>
      </c>
    </row>
    <row r="64">
      <c r="A64" s="250"/>
      <c r="B64" s="203" t="str">
        <f>IFERROR(__xludf.DUMMYFUNCTION("IF(C64="""",,JOIN("","",UNIQUE(FILTER(Berechnung!$A:$A,Berechnung!$B:$B=B$1,Berechnung!$N:$N=A64))))"),"")</f>
        <v/>
      </c>
      <c r="C64" s="1"/>
      <c r="D64" s="1"/>
      <c r="E64" s="251" t="str">
        <f>IF(A64="",,ROUNDUP(SUMIFS(Berechnung!$L:$L,Berechnung!$N:$N,A64,Berechnung!$B:$B,B$1),0))</f>
        <v/>
      </c>
      <c r="F64" s="251" t="str">
        <f>IF(A64="",,IF(ISNUMBER(MATCH(C64,'Bundle SKUs'!$A:$A,0)),E64,E64*2))</f>
        <v/>
      </c>
      <c r="G64" s="252"/>
      <c r="H64" s="203" t="str">
        <f>IFERROR(__xludf.DUMMYFUNCTION("IF(I64="""",,JOIN("","",UNIQUE(FILTER(Berechnung!$A:$A,Berechnung!$B:$B=H$1,Berechnung!$N:$N=G64))))"),"")</f>
        <v/>
      </c>
      <c r="I64" s="1"/>
      <c r="J64" s="1" t="str">
        <f t="array" ref="J64">IF(G64="",,XLOOKUP(I64,Berechnung!$D:$D,Berechnung!$M:$M))</f>
        <v/>
      </c>
      <c r="K64" s="251" t="str">
        <f>IF(G64="",,ROUNDUP(SUMIFS(Berechnung!$L:$L,Berechnung!$N:$N,G64,Berechnung!$B:$B,H$1),0))</f>
        <v/>
      </c>
      <c r="L64" s="251" t="str">
        <f>IF(G64="",,IF(ISNUMBER(MATCH(I64,'Bundle SKUs'!$A:$A,0)),K64,K64*2))</f>
        <v/>
      </c>
      <c r="M64" s="253"/>
      <c r="N64" s="203" t="str">
        <f>IFERROR(__xludf.DUMMYFUNCTION("IF(O64="""",,JOIN("","",UNIQUE(FILTER(Berechnung!$A:$A,Berechnung!$B:$B=N$1,Berechnung!$N:$N=M64))))"),"")</f>
        <v/>
      </c>
      <c r="O64" s="1"/>
      <c r="P64" s="1"/>
      <c r="Q64" s="251" t="str">
        <f>IF(M64="",,ROUNDUP(SUMIFS(Berechnung!$L:$L,Berechnung!$N:$N,M64,Berechnung!$B:$B,N$1),0))</f>
        <v/>
      </c>
      <c r="R64" s="251" t="str">
        <f>IF(M64="",,IF(ISNUMBER(MATCH(O64,'Bundle SKUs'!$A:$A,0)),Q64,Q64*2))</f>
        <v/>
      </c>
    </row>
    <row r="65">
      <c r="A65" s="250"/>
      <c r="B65" s="203" t="str">
        <f>IFERROR(__xludf.DUMMYFUNCTION("IF(C65="""",,JOIN("","",UNIQUE(FILTER(Berechnung!$A:$A,Berechnung!$B:$B=B$1,Berechnung!$N:$N=A65))))"),"")</f>
        <v/>
      </c>
      <c r="C65" s="1"/>
      <c r="D65" s="1"/>
      <c r="E65" s="251" t="str">
        <f>IF(A65="",,ROUNDUP(SUMIFS(Berechnung!$L:$L,Berechnung!$N:$N,A65,Berechnung!$B:$B,B$1),0))</f>
        <v/>
      </c>
      <c r="F65" s="251" t="str">
        <f>IF(A65="",,IF(ISNUMBER(MATCH(C65,'Bundle SKUs'!$A:$A,0)),E65,E65*2))</f>
        <v/>
      </c>
      <c r="G65" s="252"/>
      <c r="H65" s="203" t="str">
        <f>IFERROR(__xludf.DUMMYFUNCTION("IF(I65="""",,JOIN("","",UNIQUE(FILTER(Berechnung!$A:$A,Berechnung!$B:$B=H$1,Berechnung!$N:$N=G65))))"),"")</f>
        <v/>
      </c>
      <c r="I65" s="1"/>
      <c r="J65" s="1" t="str">
        <f t="array" ref="J65">IF(G65="",,XLOOKUP(I65,Berechnung!$D:$D,Berechnung!$M:$M))</f>
        <v/>
      </c>
      <c r="K65" s="251" t="str">
        <f>IF(G65="",,ROUNDUP(SUMIFS(Berechnung!$L:$L,Berechnung!$N:$N,G65,Berechnung!$B:$B,H$1),0))</f>
        <v/>
      </c>
      <c r="L65" s="251" t="str">
        <f>IF(G65="",,IF(ISNUMBER(MATCH(I65,'Bundle SKUs'!$A:$A,0)),K65,K65*2))</f>
        <v/>
      </c>
      <c r="M65" s="253"/>
      <c r="N65" s="203" t="str">
        <f>IFERROR(__xludf.DUMMYFUNCTION("IF(O65="""",,JOIN("","",UNIQUE(FILTER(Berechnung!$A:$A,Berechnung!$B:$B=N$1,Berechnung!$N:$N=M65))))"),"")</f>
        <v/>
      </c>
      <c r="O65" s="1"/>
      <c r="P65" s="1"/>
      <c r="Q65" s="251" t="str">
        <f>IF(M65="",,ROUNDUP(SUMIFS(Berechnung!$L:$L,Berechnung!$N:$N,M65,Berechnung!$B:$B,N$1),0))</f>
        <v/>
      </c>
      <c r="R65" s="251" t="str">
        <f>IF(M65="",,IF(ISNUMBER(MATCH(O65,'Bundle SKUs'!$A:$A,0)),Q65,Q65*2))</f>
        <v/>
      </c>
    </row>
    <row r="66">
      <c r="A66" s="250"/>
      <c r="B66" s="203" t="str">
        <f>IFERROR(__xludf.DUMMYFUNCTION("IF(C66="""",,JOIN("","",UNIQUE(FILTER(Berechnung!$A:$A,Berechnung!$B:$B=B$1,Berechnung!$N:$N=A66))))"),"")</f>
        <v/>
      </c>
      <c r="C66" s="1"/>
      <c r="D66" s="1"/>
      <c r="E66" s="251" t="str">
        <f>IF(A66="",,ROUNDUP(SUMIFS(Berechnung!$L:$L,Berechnung!$N:$N,A66,Berechnung!$B:$B,B$1),0))</f>
        <v/>
      </c>
      <c r="F66" s="251" t="str">
        <f>IF(A66="",,IF(ISNUMBER(MATCH(C66,'Bundle SKUs'!$A:$A,0)),E66,E66*2))</f>
        <v/>
      </c>
      <c r="G66" s="252"/>
      <c r="H66" s="203" t="str">
        <f>IFERROR(__xludf.DUMMYFUNCTION("IF(I66="""",,JOIN("","",UNIQUE(FILTER(Berechnung!$A:$A,Berechnung!$B:$B=H$1,Berechnung!$N:$N=G66))))"),"")</f>
        <v/>
      </c>
      <c r="I66" s="1"/>
      <c r="J66" s="1" t="str">
        <f t="array" ref="J66">IF(G66="",,XLOOKUP(I66,Berechnung!$D:$D,Berechnung!$M:$M))</f>
        <v/>
      </c>
      <c r="K66" s="251" t="str">
        <f>IF(G66="",,ROUNDUP(SUMIFS(Berechnung!$L:$L,Berechnung!$N:$N,G66,Berechnung!$B:$B,H$1),0))</f>
        <v/>
      </c>
      <c r="L66" s="251" t="str">
        <f>IF(G66="",,IF(ISNUMBER(MATCH(I66,'Bundle SKUs'!$A:$A,0)),K66,K66*2))</f>
        <v/>
      </c>
      <c r="M66" s="253"/>
      <c r="N66" s="203" t="str">
        <f>IFERROR(__xludf.DUMMYFUNCTION("IF(O66="""",,JOIN("","",UNIQUE(FILTER(Berechnung!$A:$A,Berechnung!$B:$B=N$1,Berechnung!$N:$N=M66))))"),"")</f>
        <v/>
      </c>
      <c r="O66" s="1"/>
      <c r="P66" s="1"/>
      <c r="Q66" s="251" t="str">
        <f>IF(M66="",,ROUNDUP(SUMIFS(Berechnung!$L:$L,Berechnung!$N:$N,M66,Berechnung!$B:$B,N$1),0))</f>
        <v/>
      </c>
      <c r="R66" s="251" t="str">
        <f>IF(M66="",,IF(ISNUMBER(MATCH(O66,'Bundle SKUs'!$A:$A,0)),Q66,Q66*2))</f>
        <v/>
      </c>
    </row>
    <row r="67">
      <c r="A67" s="250"/>
      <c r="B67" s="203" t="str">
        <f>IFERROR(__xludf.DUMMYFUNCTION("IF(C67="""",,JOIN("","",UNIQUE(FILTER(Berechnung!$A:$A,Berechnung!$B:$B=B$1,Berechnung!$N:$N=A67))))"),"")</f>
        <v/>
      </c>
      <c r="C67" s="1"/>
      <c r="D67" s="1"/>
      <c r="E67" s="251" t="str">
        <f>IF(A67="",,ROUNDUP(SUMIFS(Berechnung!$L:$L,Berechnung!$N:$N,A67,Berechnung!$B:$B,B$1),0))</f>
        <v/>
      </c>
      <c r="F67" s="251" t="str">
        <f>IF(A67="",,IF(ISNUMBER(MATCH(C67,'Bundle SKUs'!$A:$A,0)),E67,E67*2))</f>
        <v/>
      </c>
      <c r="G67" s="252"/>
      <c r="H67" s="203" t="str">
        <f>IFERROR(__xludf.DUMMYFUNCTION("IF(I67="""",,JOIN("","",UNIQUE(FILTER(Berechnung!$A:$A,Berechnung!$B:$B=H$1,Berechnung!$N:$N=G67))))"),"")</f>
        <v/>
      </c>
      <c r="I67" s="1"/>
      <c r="J67" s="1" t="str">
        <f t="array" ref="J67">IF(G67="",,XLOOKUP(I67,Berechnung!$D:$D,Berechnung!$M:$M))</f>
        <v/>
      </c>
      <c r="K67" s="251" t="str">
        <f>IF(G67="",,ROUNDUP(SUMIFS(Berechnung!$L:$L,Berechnung!$N:$N,G67,Berechnung!$B:$B,H$1),0))</f>
        <v/>
      </c>
      <c r="L67" s="251" t="str">
        <f>IF(G67="",,IF(ISNUMBER(MATCH(I67,'Bundle SKUs'!$A:$A,0)),K67,K67*2))</f>
        <v/>
      </c>
      <c r="M67" s="253"/>
      <c r="N67" s="203" t="str">
        <f>IFERROR(__xludf.DUMMYFUNCTION("IF(O67="""",,JOIN("","",UNIQUE(FILTER(Berechnung!$A:$A,Berechnung!$B:$B=N$1,Berechnung!$N:$N=M67))))"),"")</f>
        <v/>
      </c>
      <c r="O67" s="1"/>
      <c r="P67" s="1"/>
      <c r="Q67" s="251" t="str">
        <f>IF(M67="",,ROUNDUP(SUMIFS(Berechnung!$L:$L,Berechnung!$N:$N,M67,Berechnung!$B:$B,N$1),0))</f>
        <v/>
      </c>
      <c r="R67" s="251" t="str">
        <f>IF(M67="",,IF(ISNUMBER(MATCH(O67,'Bundle SKUs'!$A:$A,0)),Q67,Q67*2))</f>
        <v/>
      </c>
    </row>
    <row r="68">
      <c r="A68" s="250"/>
      <c r="B68" s="203" t="str">
        <f>IFERROR(__xludf.DUMMYFUNCTION("IF(C68="""",,JOIN("","",UNIQUE(FILTER(Berechnung!$A:$A,Berechnung!$B:$B=B$1,Berechnung!$N:$N=A68))))"),"")</f>
        <v/>
      </c>
      <c r="C68" s="1"/>
      <c r="D68" s="1"/>
      <c r="E68" s="251" t="str">
        <f>IF(A68="",,ROUNDUP(SUMIFS(Berechnung!$L:$L,Berechnung!$N:$N,A68,Berechnung!$B:$B,B$1),0))</f>
        <v/>
      </c>
      <c r="F68" s="251" t="str">
        <f>IF(A68="",,IF(ISNUMBER(MATCH(C68,'Bundle SKUs'!$A:$A,0)),E68,E68*2))</f>
        <v/>
      </c>
      <c r="G68" s="252"/>
      <c r="H68" s="203" t="str">
        <f>IFERROR(__xludf.DUMMYFUNCTION("IF(I68="""",,JOIN("","",UNIQUE(FILTER(Berechnung!$A:$A,Berechnung!$B:$B=H$1,Berechnung!$N:$N=G68))))"),"")</f>
        <v/>
      </c>
      <c r="I68" s="1"/>
      <c r="J68" s="1" t="str">
        <f t="array" ref="J68">IF(G68="",,XLOOKUP(I68,Berechnung!$D:$D,Berechnung!$M:$M))</f>
        <v/>
      </c>
      <c r="K68" s="251" t="str">
        <f>IF(G68="",,ROUNDUP(SUMIFS(Berechnung!$L:$L,Berechnung!$N:$N,G68,Berechnung!$B:$B,H$1),0))</f>
        <v/>
      </c>
      <c r="L68" s="251" t="str">
        <f>IF(G68="",,IF(ISNUMBER(MATCH(I68,'Bundle SKUs'!$A:$A,0)),K68,K68*2))</f>
        <v/>
      </c>
      <c r="M68" s="253"/>
      <c r="N68" s="203" t="str">
        <f>IFERROR(__xludf.DUMMYFUNCTION("IF(O68="""",,JOIN("","",UNIQUE(FILTER(Berechnung!$A:$A,Berechnung!$B:$B=N$1,Berechnung!$N:$N=M68))))"),"")</f>
        <v/>
      </c>
      <c r="O68" s="1"/>
      <c r="P68" s="1"/>
      <c r="Q68" s="251" t="str">
        <f>IF(M68="",,ROUNDUP(SUMIFS(Berechnung!$L:$L,Berechnung!$N:$N,M68,Berechnung!$B:$B,N$1),0))</f>
        <v/>
      </c>
      <c r="R68" s="251" t="str">
        <f>IF(M68="",,IF(ISNUMBER(MATCH(O68,'Bundle SKUs'!$A:$A,0)),Q68,Q68*2))</f>
        <v/>
      </c>
    </row>
    <row r="69">
      <c r="A69" s="250"/>
      <c r="B69" s="203" t="str">
        <f>IFERROR(__xludf.DUMMYFUNCTION("IF(C69="""",,JOIN("","",UNIQUE(FILTER(Berechnung!$A:$A,Berechnung!$B:$B=B$1,Berechnung!$N:$N=A69))))"),"")</f>
        <v/>
      </c>
      <c r="C69" s="1"/>
      <c r="D69" s="1"/>
      <c r="E69" s="251" t="str">
        <f>IF(A69="",,ROUNDUP(SUMIFS(Berechnung!$L:$L,Berechnung!$N:$N,A69,Berechnung!$B:$B,B$1),0))</f>
        <v/>
      </c>
      <c r="F69" s="251" t="str">
        <f>IF(A69="",,IF(ISNUMBER(MATCH(C69,'Bundle SKUs'!$A:$A,0)),E69,E69*2))</f>
        <v/>
      </c>
      <c r="G69" s="252"/>
      <c r="H69" s="203" t="str">
        <f>IFERROR(__xludf.DUMMYFUNCTION("IF(I69="""",,JOIN("","",UNIQUE(FILTER(Berechnung!$A:$A,Berechnung!$B:$B=H$1,Berechnung!$N:$N=G69))))"),"")</f>
        <v/>
      </c>
      <c r="I69" s="1"/>
      <c r="J69" s="1" t="str">
        <f t="array" ref="J69">IF(G69="",,XLOOKUP(I69,Berechnung!$D:$D,Berechnung!$M:$M))</f>
        <v/>
      </c>
      <c r="K69" s="251" t="str">
        <f>IF(G69="",,ROUNDUP(SUMIFS(Berechnung!$L:$L,Berechnung!$N:$N,G69,Berechnung!$B:$B,H$1),0))</f>
        <v/>
      </c>
      <c r="L69" s="251" t="str">
        <f>IF(G69="",,IF(ISNUMBER(MATCH(I69,'Bundle SKUs'!$A:$A,0)),K69,K69*2))</f>
        <v/>
      </c>
      <c r="M69" s="253"/>
      <c r="N69" s="203" t="str">
        <f>IFERROR(__xludf.DUMMYFUNCTION("IF(O69="""",,JOIN("","",UNIQUE(FILTER(Berechnung!$A:$A,Berechnung!$B:$B=N$1,Berechnung!$N:$N=M69))))"),"")</f>
        <v/>
      </c>
      <c r="O69" s="1"/>
      <c r="P69" s="1"/>
      <c r="Q69" s="251" t="str">
        <f>IF(M69="",,ROUNDUP(SUMIFS(Berechnung!$L:$L,Berechnung!$N:$N,M69,Berechnung!$B:$B,N$1),0))</f>
        <v/>
      </c>
      <c r="R69" s="251" t="str">
        <f>IF(M69="",,IF(ISNUMBER(MATCH(O69,'Bundle SKUs'!$A:$A,0)),Q69,Q69*2))</f>
        <v/>
      </c>
    </row>
    <row r="70">
      <c r="A70" s="250"/>
      <c r="B70" s="203" t="str">
        <f>IFERROR(__xludf.DUMMYFUNCTION("IF(C70="""",,JOIN("","",UNIQUE(FILTER(Berechnung!$A:$A,Berechnung!$B:$B=B$1,Berechnung!$N:$N=A70))))"),"")</f>
        <v/>
      </c>
      <c r="C70" s="1"/>
      <c r="D70" s="1"/>
      <c r="E70" s="251" t="str">
        <f>IF(A70="",,ROUNDUP(SUMIFS(Berechnung!$L:$L,Berechnung!$N:$N,A70,Berechnung!$B:$B,B$1),0))</f>
        <v/>
      </c>
      <c r="F70" s="251" t="str">
        <f>IF(A70="",,IF(ISNUMBER(MATCH(C70,'Bundle SKUs'!$A:$A,0)),E70,E70*2))</f>
        <v/>
      </c>
      <c r="G70" s="252"/>
      <c r="H70" s="203" t="str">
        <f>IFERROR(__xludf.DUMMYFUNCTION("IF(I70="""",,JOIN("","",UNIQUE(FILTER(Berechnung!$A:$A,Berechnung!$B:$B=H$1,Berechnung!$N:$N=G70))))"),"")</f>
        <v/>
      </c>
      <c r="I70" s="1"/>
      <c r="J70" s="1" t="str">
        <f t="array" ref="J70">IF(G70="",,XLOOKUP(I70,Berechnung!$D:$D,Berechnung!$M:$M))</f>
        <v/>
      </c>
      <c r="K70" s="251" t="str">
        <f>IF(G70="",,ROUNDUP(SUMIFS(Berechnung!$L:$L,Berechnung!$N:$N,G70,Berechnung!$B:$B,H$1),0))</f>
        <v/>
      </c>
      <c r="L70" s="251" t="str">
        <f>IF(G70="",,IF(ISNUMBER(MATCH(I70,'Bundle SKUs'!$A:$A,0)),K70,K70*2))</f>
        <v/>
      </c>
      <c r="M70" s="253"/>
      <c r="N70" s="203" t="str">
        <f>IFERROR(__xludf.DUMMYFUNCTION("IF(O70="""",,JOIN("","",UNIQUE(FILTER(Berechnung!$A:$A,Berechnung!$B:$B=N$1,Berechnung!$N:$N=M70))))"),"")</f>
        <v/>
      </c>
      <c r="O70" s="1"/>
      <c r="P70" s="1"/>
      <c r="Q70" s="251" t="str">
        <f>IF(M70="",,ROUNDUP(SUMIFS(Berechnung!$L:$L,Berechnung!$N:$N,M70,Berechnung!$B:$B,N$1),0))</f>
        <v/>
      </c>
      <c r="R70" s="251" t="str">
        <f>IF(M70="",,IF(ISNUMBER(MATCH(O70,'Bundle SKUs'!$A:$A,0)),Q70,Q70*2))</f>
        <v/>
      </c>
    </row>
    <row r="71">
      <c r="A71" s="250"/>
      <c r="B71" s="203" t="str">
        <f>IFERROR(__xludf.DUMMYFUNCTION("IF(C71="""",,JOIN("","",UNIQUE(FILTER(Berechnung!$A:$A,Berechnung!$B:$B=B$1,Berechnung!$N:$N=A71))))"),"")</f>
        <v/>
      </c>
      <c r="C71" s="1"/>
      <c r="D71" s="1"/>
      <c r="E71" s="251" t="str">
        <f>IF(A71="",,ROUNDUP(SUMIFS(Berechnung!$L:$L,Berechnung!$N:$N,A71,Berechnung!$B:$B,B$1),0))</f>
        <v/>
      </c>
      <c r="F71" s="251" t="str">
        <f>IF(A71="",,IF(ISNUMBER(MATCH(C71,'Bundle SKUs'!$A:$A,0)),E71,E71*2))</f>
        <v/>
      </c>
      <c r="G71" s="252"/>
      <c r="H71" s="203" t="str">
        <f>IFERROR(__xludf.DUMMYFUNCTION("IF(I71="""",,JOIN("","",UNIQUE(FILTER(Berechnung!$A:$A,Berechnung!$B:$B=H$1,Berechnung!$N:$N=G71))))"),"")</f>
        <v/>
      </c>
      <c r="I71" s="1"/>
      <c r="J71" s="1" t="str">
        <f t="array" ref="J71">IF(G71="",,XLOOKUP(I71,Berechnung!$D:$D,Berechnung!$M:$M))</f>
        <v/>
      </c>
      <c r="K71" s="251" t="str">
        <f>IF(G71="",,ROUNDUP(SUMIFS(Berechnung!$L:$L,Berechnung!$N:$N,G71,Berechnung!$B:$B,H$1),0))</f>
        <v/>
      </c>
      <c r="L71" s="251" t="str">
        <f>IF(G71="",,IF(ISNUMBER(MATCH(I71,'Bundle SKUs'!$A:$A,0)),K71,K71*2))</f>
        <v/>
      </c>
      <c r="M71" s="253"/>
      <c r="N71" s="203" t="str">
        <f>IFERROR(__xludf.DUMMYFUNCTION("IF(O71="""",,JOIN("","",UNIQUE(FILTER(Berechnung!$A:$A,Berechnung!$B:$B=N$1,Berechnung!$N:$N=M71))))"),"")</f>
        <v/>
      </c>
      <c r="O71" s="1"/>
      <c r="P71" s="1"/>
      <c r="Q71" s="251" t="str">
        <f>IF(M71="",,ROUNDUP(SUMIFS(Berechnung!$L:$L,Berechnung!$N:$N,M71,Berechnung!$B:$B,N$1),0))</f>
        <v/>
      </c>
      <c r="R71" s="251" t="str">
        <f>IF(M71="",,IF(ISNUMBER(MATCH(O71,'Bundle SKUs'!$A:$A,0)),Q71,Q71*2))</f>
        <v/>
      </c>
    </row>
    <row r="72">
      <c r="A72" s="250"/>
      <c r="B72" s="203" t="str">
        <f>IFERROR(__xludf.DUMMYFUNCTION("IF(C72="""",,JOIN("","",UNIQUE(FILTER(Berechnung!$A:$A,Berechnung!$B:$B=B$1,Berechnung!$N:$N=A72))))"),"")</f>
        <v/>
      </c>
      <c r="C72" s="1"/>
      <c r="D72" s="1"/>
      <c r="E72" s="251" t="str">
        <f>IF(A72="",,ROUNDUP(SUMIFS(Berechnung!$L:$L,Berechnung!$N:$N,A72,Berechnung!$B:$B,B$1),0))</f>
        <v/>
      </c>
      <c r="F72" s="251" t="str">
        <f>IF(A72="",,IF(ISNUMBER(MATCH(C72,'Bundle SKUs'!$A:$A,0)),E72,E72*2))</f>
        <v/>
      </c>
      <c r="G72" s="252"/>
      <c r="H72" s="203" t="str">
        <f>IFERROR(__xludf.DUMMYFUNCTION("IF(I72="""",,JOIN("","",UNIQUE(FILTER(Berechnung!$A:$A,Berechnung!$B:$B=H$1,Berechnung!$N:$N=G72))))"),"")</f>
        <v/>
      </c>
      <c r="I72" s="1"/>
      <c r="J72" s="1" t="str">
        <f t="array" ref="J72">IF(G72="",,XLOOKUP(I72,Berechnung!$D:$D,Berechnung!$M:$M))</f>
        <v/>
      </c>
      <c r="K72" s="251" t="str">
        <f>IF(G72="",,ROUNDUP(SUMIFS(Berechnung!$L:$L,Berechnung!$N:$N,G72,Berechnung!$B:$B,H$1),0))</f>
        <v/>
      </c>
      <c r="L72" s="251" t="str">
        <f>IF(G72="",,IF(ISNUMBER(MATCH(I72,'Bundle SKUs'!$A:$A,0)),K72,K72*2))</f>
        <v/>
      </c>
      <c r="M72" s="253"/>
      <c r="N72" s="203" t="str">
        <f>IFERROR(__xludf.DUMMYFUNCTION("IF(O72="""",,JOIN("","",UNIQUE(FILTER(Berechnung!$A:$A,Berechnung!$B:$B=N$1,Berechnung!$N:$N=M72))))"),"")</f>
        <v/>
      </c>
      <c r="O72" s="1"/>
      <c r="P72" s="1"/>
      <c r="Q72" s="251" t="str">
        <f>IF(M72="",,ROUNDUP(SUMIFS(Berechnung!$L:$L,Berechnung!$N:$N,M72,Berechnung!$B:$B,N$1),0))</f>
        <v/>
      </c>
      <c r="R72" s="251" t="str">
        <f>IF(M72="",,IF(ISNUMBER(MATCH(O72,'Bundle SKUs'!$A:$A,0)),Q72,Q72*2))</f>
        <v/>
      </c>
    </row>
    <row r="73">
      <c r="A73" s="250"/>
      <c r="B73" s="203" t="str">
        <f>IFERROR(__xludf.DUMMYFUNCTION("IF(C73="""",,JOIN("","",UNIQUE(FILTER(Berechnung!$A:$A,Berechnung!$B:$B=B$1,Berechnung!$N:$N=A73))))"),"")</f>
        <v/>
      </c>
      <c r="C73" s="1"/>
      <c r="D73" s="1"/>
      <c r="E73" s="251" t="str">
        <f>IF(A73="",,ROUNDUP(SUMIFS(Berechnung!$L:$L,Berechnung!$N:$N,A73,Berechnung!$B:$B,B$1),0))</f>
        <v/>
      </c>
      <c r="F73" s="251" t="str">
        <f>IF(A73="",,IF(ISNUMBER(MATCH(C73,'Bundle SKUs'!$A:$A,0)),E73,E73*2))</f>
        <v/>
      </c>
      <c r="G73" s="252"/>
      <c r="H73" s="203" t="str">
        <f>IFERROR(__xludf.DUMMYFUNCTION("IF(I73="""",,JOIN("","",UNIQUE(FILTER(Berechnung!$A:$A,Berechnung!$B:$B=H$1,Berechnung!$N:$N=G73))))"),"")</f>
        <v/>
      </c>
      <c r="I73" s="1"/>
      <c r="J73" s="1" t="str">
        <f t="array" ref="J73">IF(G73="",,XLOOKUP(I73,Berechnung!$D:$D,Berechnung!$M:$M))</f>
        <v/>
      </c>
      <c r="K73" s="251" t="str">
        <f>IF(G73="",,ROUNDUP(SUMIFS(Berechnung!$L:$L,Berechnung!$N:$N,G73,Berechnung!$B:$B,H$1),0))</f>
        <v/>
      </c>
      <c r="L73" s="251" t="str">
        <f>IF(G73="",,IF(ISNUMBER(MATCH(I73,'Bundle SKUs'!$A:$A,0)),K73,K73*2))</f>
        <v/>
      </c>
      <c r="M73" s="253"/>
      <c r="N73" s="203" t="str">
        <f>IFERROR(__xludf.DUMMYFUNCTION("IF(O73="""",,JOIN("","",UNIQUE(FILTER(Berechnung!$A:$A,Berechnung!$B:$B=N$1,Berechnung!$N:$N=M73))))"),"")</f>
        <v/>
      </c>
      <c r="O73" s="1"/>
      <c r="P73" s="1"/>
      <c r="Q73" s="251" t="str">
        <f>IF(M73="",,ROUNDUP(SUMIFS(Berechnung!$L:$L,Berechnung!$N:$N,M73,Berechnung!$B:$B,N$1),0))</f>
        <v/>
      </c>
      <c r="R73" s="251" t="str">
        <f>IF(M73="",,IF(ISNUMBER(MATCH(O73,'Bundle SKUs'!$A:$A,0)),Q73,Q73*2))</f>
        <v/>
      </c>
    </row>
    <row r="74">
      <c r="A74" s="250"/>
      <c r="B74" s="203" t="str">
        <f>IFERROR(__xludf.DUMMYFUNCTION("IF(C74="""",,JOIN("","",UNIQUE(FILTER(Berechnung!$A:$A,Berechnung!$B:$B=B$1,Berechnung!$N:$N=A74))))"),"")</f>
        <v/>
      </c>
      <c r="C74" s="1"/>
      <c r="D74" s="1"/>
      <c r="E74" s="251" t="str">
        <f>IF(A74="",,ROUNDUP(SUMIFS(Berechnung!$L:$L,Berechnung!$N:$N,A74,Berechnung!$B:$B,B$1),0))</f>
        <v/>
      </c>
      <c r="F74" s="251" t="str">
        <f>IF(A74="",,IF(ISNUMBER(MATCH(C74,'Bundle SKUs'!$A:$A,0)),E74,E74*2))</f>
        <v/>
      </c>
      <c r="G74" s="252"/>
      <c r="H74" s="203" t="str">
        <f>IFERROR(__xludf.DUMMYFUNCTION("IF(I74="""",,JOIN("","",UNIQUE(FILTER(Berechnung!$A:$A,Berechnung!$B:$B=H$1,Berechnung!$N:$N=G74))))"),"")</f>
        <v/>
      </c>
      <c r="I74" s="1"/>
      <c r="J74" s="1" t="str">
        <f t="array" ref="J74">IF(G74="",,XLOOKUP(I74,Berechnung!$D:$D,Berechnung!$M:$M))</f>
        <v/>
      </c>
      <c r="K74" s="251" t="str">
        <f>IF(G74="",,ROUNDUP(SUMIFS(Berechnung!$L:$L,Berechnung!$N:$N,G74,Berechnung!$B:$B,H$1),0))</f>
        <v/>
      </c>
      <c r="L74" s="251" t="str">
        <f>IF(G74="",,IF(ISNUMBER(MATCH(I74,'Bundle SKUs'!$A:$A,0)),K74,K74*2))</f>
        <v/>
      </c>
      <c r="M74" s="253"/>
      <c r="N74" s="203" t="str">
        <f>IFERROR(__xludf.DUMMYFUNCTION("IF(O74="""",,JOIN("","",UNIQUE(FILTER(Berechnung!$A:$A,Berechnung!$B:$B=N$1,Berechnung!$N:$N=M74))))"),"")</f>
        <v/>
      </c>
      <c r="O74" s="1"/>
      <c r="P74" s="1"/>
      <c r="Q74" s="251" t="str">
        <f>IF(M74="",,ROUNDUP(SUMIFS(Berechnung!$L:$L,Berechnung!$N:$N,M74,Berechnung!$B:$B,N$1),0))</f>
        <v/>
      </c>
      <c r="R74" s="251" t="str">
        <f>IF(M74="",,IF(ISNUMBER(MATCH(O74,'Bundle SKUs'!$A:$A,0)),Q74,Q74*2))</f>
        <v/>
      </c>
    </row>
    <row r="75">
      <c r="A75" s="250"/>
      <c r="B75" s="203" t="str">
        <f>IFERROR(__xludf.DUMMYFUNCTION("IF(C75="""",,JOIN("","",UNIQUE(FILTER(Berechnung!$A:$A,Berechnung!$B:$B=B$1,Berechnung!$N:$N=A75))))"),"")</f>
        <v/>
      </c>
      <c r="C75" s="1"/>
      <c r="D75" s="1"/>
      <c r="E75" s="251" t="str">
        <f>IF(A75="",,ROUNDUP(SUMIFS(Berechnung!$L:$L,Berechnung!$N:$N,A75,Berechnung!$B:$B,B$1),0))</f>
        <v/>
      </c>
      <c r="F75" s="251" t="str">
        <f>IF(A75="",,IF(ISNUMBER(MATCH(C75,'Bundle SKUs'!$A:$A,0)),E75,E75*2))</f>
        <v/>
      </c>
      <c r="G75" s="252"/>
      <c r="H75" s="203" t="str">
        <f>IFERROR(__xludf.DUMMYFUNCTION("IF(I75="""",,JOIN("","",UNIQUE(FILTER(Berechnung!$A:$A,Berechnung!$B:$B=H$1,Berechnung!$N:$N=G75))))"),"")</f>
        <v/>
      </c>
      <c r="I75" s="1"/>
      <c r="J75" s="1" t="str">
        <f t="array" ref="J75">IF(G75="",,XLOOKUP(I75,Berechnung!$D:$D,Berechnung!$M:$M))</f>
        <v/>
      </c>
      <c r="K75" s="251" t="str">
        <f>IF(G75="",,ROUNDUP(SUMIFS(Berechnung!$L:$L,Berechnung!$N:$N,G75,Berechnung!$B:$B,H$1),0))</f>
        <v/>
      </c>
      <c r="L75" s="251" t="str">
        <f>IF(G75="",,IF(ISNUMBER(MATCH(I75,'Bundle SKUs'!$A:$A,0)),K75,K75*2))</f>
        <v/>
      </c>
      <c r="M75" s="253"/>
      <c r="N75" s="203" t="str">
        <f>IFERROR(__xludf.DUMMYFUNCTION("IF(O75="""",,JOIN("","",UNIQUE(FILTER(Berechnung!$A:$A,Berechnung!$B:$B=N$1,Berechnung!$N:$N=M75))))"),"")</f>
        <v/>
      </c>
      <c r="O75" s="1"/>
      <c r="P75" s="1"/>
      <c r="Q75" s="251" t="str">
        <f>IF(M75="",,ROUNDUP(SUMIFS(Berechnung!$L:$L,Berechnung!$N:$N,M75,Berechnung!$B:$B,N$1),0))</f>
        <v/>
      </c>
      <c r="R75" s="251" t="str">
        <f>IF(M75="",,IF(ISNUMBER(MATCH(O75,'Bundle SKUs'!$A:$A,0)),Q75,Q75*2))</f>
        <v/>
      </c>
    </row>
    <row r="76">
      <c r="A76" s="250"/>
      <c r="B76" s="203" t="str">
        <f>IFERROR(__xludf.DUMMYFUNCTION("IF(C76="""",,JOIN("","",UNIQUE(FILTER(Berechnung!$A:$A,Berechnung!$B:$B=B$1,Berechnung!$N:$N=A76))))"),"")</f>
        <v/>
      </c>
      <c r="C76" s="1"/>
      <c r="D76" s="1"/>
      <c r="E76" s="251" t="str">
        <f>IF(A76="",,ROUNDUP(SUMIFS(Berechnung!$L:$L,Berechnung!$N:$N,A76,Berechnung!$B:$B,B$1),0))</f>
        <v/>
      </c>
      <c r="F76" s="251" t="str">
        <f>IF(A76="",,IF(ISNUMBER(MATCH(C76,'Bundle SKUs'!$A:$A,0)),E76,E76*2))</f>
        <v/>
      </c>
      <c r="G76" s="252"/>
      <c r="H76" s="203" t="str">
        <f>IFERROR(__xludf.DUMMYFUNCTION("IF(I76="""",,JOIN("","",UNIQUE(FILTER(Berechnung!$A:$A,Berechnung!$B:$B=H$1,Berechnung!$N:$N=G76))))"),"")</f>
        <v/>
      </c>
      <c r="I76" s="1"/>
      <c r="J76" s="1" t="str">
        <f t="array" ref="J76">IF(G76="",,XLOOKUP(I76,Berechnung!$D:$D,Berechnung!$M:$M))</f>
        <v/>
      </c>
      <c r="K76" s="251" t="str">
        <f>IF(G76="",,ROUNDUP(SUMIFS(Berechnung!$L:$L,Berechnung!$N:$N,G76,Berechnung!$B:$B,H$1),0))</f>
        <v/>
      </c>
      <c r="L76" s="251" t="str">
        <f>IF(G76="",,IF(ISNUMBER(MATCH(I76,'Bundle SKUs'!$A:$A,0)),K76,K76*2))</f>
        <v/>
      </c>
      <c r="M76" s="253"/>
      <c r="N76" s="203" t="str">
        <f>IFERROR(__xludf.DUMMYFUNCTION("IF(O76="""",,JOIN("","",UNIQUE(FILTER(Berechnung!$A:$A,Berechnung!$B:$B=N$1,Berechnung!$N:$N=M76))))"),"")</f>
        <v/>
      </c>
      <c r="O76" s="1"/>
      <c r="P76" s="1"/>
      <c r="Q76" s="251" t="str">
        <f>IF(M76="",,ROUNDUP(SUMIFS(Berechnung!$L:$L,Berechnung!$N:$N,M76,Berechnung!$B:$B,N$1),0))</f>
        <v/>
      </c>
      <c r="R76" s="251" t="str">
        <f>IF(M76="",,IF(ISNUMBER(MATCH(O76,'Bundle SKUs'!$A:$A,0)),Q76,Q76*2))</f>
        <v/>
      </c>
    </row>
    <row r="77">
      <c r="A77" s="250"/>
      <c r="B77" s="203" t="str">
        <f>IFERROR(__xludf.DUMMYFUNCTION("IF(C77="""",,JOIN("","",UNIQUE(FILTER(Berechnung!$A:$A,Berechnung!$B:$B=B$1,Berechnung!$N:$N=A77))))"),"")</f>
        <v/>
      </c>
      <c r="C77" s="1"/>
      <c r="D77" s="1"/>
      <c r="E77" s="251" t="str">
        <f>IF(A77="",,ROUNDUP(SUMIFS(Berechnung!$L:$L,Berechnung!$N:$N,A77,Berechnung!$B:$B,B$1),0))</f>
        <v/>
      </c>
      <c r="F77" s="251" t="str">
        <f>IF(A77="",,IF(ISNUMBER(MATCH(C77,'Bundle SKUs'!$A:$A,0)),E77,E77*2))</f>
        <v/>
      </c>
      <c r="G77" s="252"/>
      <c r="H77" s="203" t="str">
        <f>IFERROR(__xludf.DUMMYFUNCTION("IF(I77="""",,JOIN("","",UNIQUE(FILTER(Berechnung!$A:$A,Berechnung!$B:$B=H$1,Berechnung!$N:$N=G77))))"),"")</f>
        <v/>
      </c>
      <c r="I77" s="1"/>
      <c r="J77" s="1" t="str">
        <f t="array" ref="J77">IF(G77="",,XLOOKUP(I77,Berechnung!$D:$D,Berechnung!$M:$M))</f>
        <v/>
      </c>
      <c r="K77" s="251" t="str">
        <f>IF(G77="",,ROUNDUP(SUMIFS(Berechnung!$L:$L,Berechnung!$N:$N,G77,Berechnung!$B:$B,H$1),0))</f>
        <v/>
      </c>
      <c r="L77" s="251" t="str">
        <f>IF(G77="",,IF(ISNUMBER(MATCH(I77,'Bundle SKUs'!$A:$A,0)),K77,K77*2))</f>
        <v/>
      </c>
      <c r="M77" s="253"/>
      <c r="N77" s="203" t="str">
        <f>IFERROR(__xludf.DUMMYFUNCTION("IF(O77="""",,JOIN("","",UNIQUE(FILTER(Berechnung!$A:$A,Berechnung!$B:$B=N$1,Berechnung!$N:$N=M77))))"),"")</f>
        <v/>
      </c>
      <c r="O77" s="1"/>
      <c r="P77" s="1"/>
      <c r="Q77" s="251" t="str">
        <f>IF(M77="",,ROUNDUP(SUMIFS(Berechnung!$L:$L,Berechnung!$N:$N,M77,Berechnung!$B:$B,N$1),0))</f>
        <v/>
      </c>
      <c r="R77" s="251" t="str">
        <f>IF(M77="",,IF(ISNUMBER(MATCH(O77,'Bundle SKUs'!$A:$A,0)),Q77,Q77*2))</f>
        <v/>
      </c>
    </row>
    <row r="78">
      <c r="A78" s="250"/>
      <c r="B78" s="203" t="str">
        <f>IFERROR(__xludf.DUMMYFUNCTION("IF(C78="""",,JOIN("","",UNIQUE(FILTER(Berechnung!$A:$A,Berechnung!$B:$B=B$1,Berechnung!$N:$N=A78))))"),"")</f>
        <v/>
      </c>
      <c r="C78" s="1"/>
      <c r="D78" s="1"/>
      <c r="E78" s="251" t="str">
        <f>IF(A78="",,ROUNDUP(SUMIFS(Berechnung!$L:$L,Berechnung!$N:$N,A78,Berechnung!$B:$B,B$1),0))</f>
        <v/>
      </c>
      <c r="F78" s="251" t="str">
        <f>IF(A78="",,IF(ISNUMBER(MATCH(C78,'Bundle SKUs'!$A:$A,0)),E78,E78*2))</f>
        <v/>
      </c>
      <c r="G78" s="252"/>
      <c r="H78" s="203" t="str">
        <f>IFERROR(__xludf.DUMMYFUNCTION("IF(I78="""",,JOIN("","",UNIQUE(FILTER(Berechnung!$A:$A,Berechnung!$B:$B=H$1,Berechnung!$N:$N=G78))))"),"")</f>
        <v/>
      </c>
      <c r="I78" s="1"/>
      <c r="J78" s="1" t="str">
        <f t="array" ref="J78">IF(G78="",,XLOOKUP(I78,Berechnung!$D:$D,Berechnung!$M:$M))</f>
        <v/>
      </c>
      <c r="K78" s="251" t="str">
        <f>IF(G78="",,ROUNDUP(SUMIFS(Berechnung!$L:$L,Berechnung!$N:$N,G78,Berechnung!$B:$B,H$1),0))</f>
        <v/>
      </c>
      <c r="L78" s="251" t="str">
        <f>IF(G78="",,IF(ISNUMBER(MATCH(I78,'Bundle SKUs'!$A:$A,0)),K78,K78*2))</f>
        <v/>
      </c>
      <c r="M78" s="253"/>
      <c r="N78" s="203" t="str">
        <f>IFERROR(__xludf.DUMMYFUNCTION("IF(O78="""",,JOIN("","",UNIQUE(FILTER(Berechnung!$A:$A,Berechnung!$B:$B=N$1,Berechnung!$N:$N=M78))))"),"")</f>
        <v/>
      </c>
      <c r="O78" s="1"/>
      <c r="P78" s="1"/>
      <c r="Q78" s="251" t="str">
        <f>IF(M78="",,ROUNDUP(SUMIFS(Berechnung!$L:$L,Berechnung!$N:$N,M78,Berechnung!$B:$B,N$1),0))</f>
        <v/>
      </c>
      <c r="R78" s="251" t="str">
        <f>IF(M78="",,IF(ISNUMBER(MATCH(O78,'Bundle SKUs'!$A:$A,0)),Q78,Q78*2))</f>
        <v/>
      </c>
    </row>
    <row r="79">
      <c r="A79" s="250"/>
      <c r="B79" s="203" t="str">
        <f>IFERROR(__xludf.DUMMYFUNCTION("IF(C79="""",,JOIN("","",UNIQUE(FILTER(Berechnung!$A:$A,Berechnung!$B:$B=B$1,Berechnung!$N:$N=A79))))"),"")</f>
        <v/>
      </c>
      <c r="C79" s="1"/>
      <c r="D79" s="1"/>
      <c r="E79" s="251" t="str">
        <f>IF(A79="",,ROUNDUP(SUMIFS(Berechnung!$L:$L,Berechnung!$N:$N,A79,Berechnung!$B:$B,B$1),0))</f>
        <v/>
      </c>
      <c r="F79" s="251" t="str">
        <f>IF(A79="",,IF(ISNUMBER(MATCH(C79,'Bundle SKUs'!$A:$A,0)),E79,E79*2))</f>
        <v/>
      </c>
      <c r="G79" s="252"/>
      <c r="H79" s="203" t="str">
        <f>IFERROR(__xludf.DUMMYFUNCTION("IF(I79="""",,JOIN("","",UNIQUE(FILTER(Berechnung!$A:$A,Berechnung!$B:$B=H$1,Berechnung!$N:$N=G79))))"),"")</f>
        <v/>
      </c>
      <c r="I79" s="1"/>
      <c r="J79" s="1" t="str">
        <f t="array" ref="J79">IF(G79="",,XLOOKUP(I79,Berechnung!$D:$D,Berechnung!$M:$M))</f>
        <v/>
      </c>
      <c r="K79" s="251" t="str">
        <f>IF(G79="",,ROUNDUP(SUMIFS(Berechnung!$L:$L,Berechnung!$N:$N,G79,Berechnung!$B:$B,H$1),0))</f>
        <v/>
      </c>
      <c r="L79" s="251" t="str">
        <f>IF(G79="",,IF(ISNUMBER(MATCH(I79,'Bundle SKUs'!$A:$A,0)),K79,K79*2))</f>
        <v/>
      </c>
      <c r="M79" s="253"/>
      <c r="N79" s="203" t="str">
        <f>IFERROR(__xludf.DUMMYFUNCTION("IF(O79="""",,JOIN("","",UNIQUE(FILTER(Berechnung!$A:$A,Berechnung!$B:$B=N$1,Berechnung!$N:$N=M79))))"),"")</f>
        <v/>
      </c>
      <c r="O79" s="1"/>
      <c r="P79" s="1"/>
      <c r="Q79" s="251" t="str">
        <f>IF(M79="",,ROUNDUP(SUMIFS(Berechnung!$L:$L,Berechnung!$N:$N,M79,Berechnung!$B:$B,N$1),0))</f>
        <v/>
      </c>
      <c r="R79" s="251" t="str">
        <f>IF(M79="",,IF(ISNUMBER(MATCH(O79,'Bundle SKUs'!$A:$A,0)),Q79,Q79*2))</f>
        <v/>
      </c>
    </row>
    <row r="80">
      <c r="A80" s="250"/>
      <c r="B80" s="203" t="str">
        <f>IFERROR(__xludf.DUMMYFUNCTION("IF(C80="""",,JOIN("","",UNIQUE(FILTER(Berechnung!$A:$A,Berechnung!$B:$B=B$1,Berechnung!$N:$N=A80))))"),"")</f>
        <v/>
      </c>
      <c r="C80" s="1"/>
      <c r="D80" s="1"/>
      <c r="E80" s="251" t="str">
        <f>IF(A80="",,ROUNDUP(SUMIFS(Berechnung!$L:$L,Berechnung!$N:$N,A80,Berechnung!$B:$B,B$1),0))</f>
        <v/>
      </c>
      <c r="F80" s="251" t="str">
        <f>IF(A80="",,IF(ISNUMBER(MATCH(C80,'Bundle SKUs'!$A:$A,0)),E80,E80*2))</f>
        <v/>
      </c>
      <c r="G80" s="252"/>
      <c r="H80" s="203" t="str">
        <f>IFERROR(__xludf.DUMMYFUNCTION("IF(I80="""",,JOIN("","",UNIQUE(FILTER(Berechnung!$A:$A,Berechnung!$B:$B=H$1,Berechnung!$N:$N=G80))))"),"")</f>
        <v/>
      </c>
      <c r="I80" s="1"/>
      <c r="J80" s="1" t="str">
        <f t="array" ref="J80">IF(G80="",,XLOOKUP(I80,Berechnung!$D:$D,Berechnung!$M:$M))</f>
        <v/>
      </c>
      <c r="K80" s="251" t="str">
        <f>IF(G80="",,ROUNDUP(SUMIFS(Berechnung!$L:$L,Berechnung!$N:$N,G80,Berechnung!$B:$B,H$1),0))</f>
        <v/>
      </c>
      <c r="L80" s="251" t="str">
        <f>IF(G80="",,IF(ISNUMBER(MATCH(I80,'Bundle SKUs'!$A:$A,0)),K80,K80*2))</f>
        <v/>
      </c>
      <c r="M80" s="253"/>
      <c r="N80" s="203" t="str">
        <f>IFERROR(__xludf.DUMMYFUNCTION("IF(O80="""",,JOIN("","",UNIQUE(FILTER(Berechnung!$A:$A,Berechnung!$B:$B=N$1,Berechnung!$N:$N=M80))))"),"")</f>
        <v/>
      </c>
      <c r="O80" s="1"/>
      <c r="P80" s="1"/>
      <c r="Q80" s="251" t="str">
        <f>IF(M80="",,ROUNDUP(SUMIFS(Berechnung!$L:$L,Berechnung!$N:$N,M80,Berechnung!$B:$B,N$1),0))</f>
        <v/>
      </c>
      <c r="R80" s="251" t="str">
        <f>IF(M80="",,IF(ISNUMBER(MATCH(O80,'Bundle SKUs'!$A:$A,0)),Q80,Q80*2))</f>
        <v/>
      </c>
    </row>
    <row r="81">
      <c r="A81" s="250"/>
      <c r="B81" s="203" t="str">
        <f>IFERROR(__xludf.DUMMYFUNCTION("IF(C81="""",,JOIN("","",UNIQUE(FILTER(Berechnung!$A:$A,Berechnung!$B:$B=B$1,Berechnung!$N:$N=A81))))"),"")</f>
        <v/>
      </c>
      <c r="C81" s="1"/>
      <c r="D81" s="1"/>
      <c r="E81" s="251" t="str">
        <f>IF(A81="",,ROUNDUP(SUMIFS(Berechnung!$L:$L,Berechnung!$N:$N,A81,Berechnung!$B:$B,B$1),0))</f>
        <v/>
      </c>
      <c r="F81" s="251" t="str">
        <f>IF(A81="",,IF(ISNUMBER(MATCH(C81,'Bundle SKUs'!$A:$A,0)),E81,E81*2))</f>
        <v/>
      </c>
      <c r="G81" s="252"/>
      <c r="H81" s="203" t="str">
        <f>IFERROR(__xludf.DUMMYFUNCTION("IF(I81="""",,JOIN("","",UNIQUE(FILTER(Berechnung!$A:$A,Berechnung!$B:$B=H$1,Berechnung!$N:$N=G81))))"),"")</f>
        <v/>
      </c>
      <c r="I81" s="1"/>
      <c r="J81" s="1" t="str">
        <f t="array" ref="J81">IF(G81="",,XLOOKUP(I81,Berechnung!$D:$D,Berechnung!$M:$M))</f>
        <v/>
      </c>
      <c r="K81" s="251" t="str">
        <f>IF(G81="",,ROUNDUP(SUMIFS(Berechnung!$L:$L,Berechnung!$N:$N,G81,Berechnung!$B:$B,H$1),0))</f>
        <v/>
      </c>
      <c r="L81" s="251" t="str">
        <f>IF(G81="",,IF(ISNUMBER(MATCH(I81,'Bundle SKUs'!$A:$A,0)),K81,K81*2))</f>
        <v/>
      </c>
      <c r="M81" s="253"/>
      <c r="N81" s="203" t="str">
        <f>IFERROR(__xludf.DUMMYFUNCTION("IF(O81="""",,JOIN("","",UNIQUE(FILTER(Berechnung!$A:$A,Berechnung!$B:$B=N$1,Berechnung!$N:$N=M81))))"),"")</f>
        <v/>
      </c>
      <c r="O81" s="1"/>
      <c r="P81" s="1"/>
      <c r="Q81" s="251" t="str">
        <f>IF(M81="",,ROUNDUP(SUMIFS(Berechnung!$L:$L,Berechnung!$N:$N,M81,Berechnung!$B:$B,N$1),0))</f>
        <v/>
      </c>
      <c r="R81" s="251" t="str">
        <f>IF(M81="",,IF(ISNUMBER(MATCH(O81,'Bundle SKUs'!$A:$A,0)),Q81,Q81*2))</f>
        <v/>
      </c>
    </row>
    <row r="82">
      <c r="A82" s="250"/>
      <c r="B82" s="203" t="str">
        <f>IFERROR(__xludf.DUMMYFUNCTION("IF(C82="""",,JOIN("","",UNIQUE(FILTER(Berechnung!$A:$A,Berechnung!$B:$B=B$1,Berechnung!$N:$N=A82))))"),"")</f>
        <v/>
      </c>
      <c r="C82" s="1"/>
      <c r="D82" s="1"/>
      <c r="E82" s="251" t="str">
        <f>IF(A82="",,ROUNDUP(SUMIFS(Berechnung!$L:$L,Berechnung!$N:$N,A82,Berechnung!$B:$B,B$1),0))</f>
        <v/>
      </c>
      <c r="F82" s="251" t="str">
        <f>IF(A82="",,IF(ISNUMBER(MATCH(C82,'Bundle SKUs'!$A:$A,0)),E82,E82*2))</f>
        <v/>
      </c>
      <c r="G82" s="252"/>
      <c r="H82" s="203" t="str">
        <f>IFERROR(__xludf.DUMMYFUNCTION("IF(I82="""",,JOIN("","",UNIQUE(FILTER(Berechnung!$A:$A,Berechnung!$B:$B=H$1,Berechnung!$N:$N=G82))))"),"")</f>
        <v/>
      </c>
      <c r="I82" s="1"/>
      <c r="J82" s="1" t="str">
        <f t="array" ref="J82">IF(G82="",,XLOOKUP(I82,Berechnung!$D:$D,Berechnung!$M:$M))</f>
        <v/>
      </c>
      <c r="K82" s="251" t="str">
        <f>IF(G82="",,ROUNDUP(SUMIFS(Berechnung!$L:$L,Berechnung!$N:$N,G82,Berechnung!$B:$B,H$1),0))</f>
        <v/>
      </c>
      <c r="L82" s="251" t="str">
        <f>IF(G82="",,IF(ISNUMBER(MATCH(I82,'Bundle SKUs'!$A:$A,0)),K82,K82*2))</f>
        <v/>
      </c>
      <c r="M82" s="253"/>
      <c r="N82" s="203" t="str">
        <f>IFERROR(__xludf.DUMMYFUNCTION("IF(O82="""",,JOIN("","",UNIQUE(FILTER(Berechnung!$A:$A,Berechnung!$B:$B=N$1,Berechnung!$N:$N=M82))))"),"")</f>
        <v/>
      </c>
      <c r="O82" s="1"/>
      <c r="P82" s="1"/>
      <c r="Q82" s="251" t="str">
        <f>IF(M82="",,ROUNDUP(SUMIFS(Berechnung!$L:$L,Berechnung!$N:$N,M82,Berechnung!$B:$B,N$1),0))</f>
        <v/>
      </c>
      <c r="R82" s="251" t="str">
        <f>IF(M82="",,IF(ISNUMBER(MATCH(O82,'Bundle SKUs'!$A:$A,0)),Q82,Q82*2))</f>
        <v/>
      </c>
    </row>
    <row r="83">
      <c r="A83" s="250"/>
      <c r="B83" s="203" t="str">
        <f>IFERROR(__xludf.DUMMYFUNCTION("IF(C83="""",,JOIN("","",UNIQUE(FILTER(Berechnung!$A:$A,Berechnung!$B:$B=B$1,Berechnung!$N:$N=A83))))"),"")</f>
        <v/>
      </c>
      <c r="C83" s="1"/>
      <c r="D83" s="1"/>
      <c r="E83" s="251" t="str">
        <f>IF(A83="",,ROUNDUP(SUMIFS(Berechnung!$L:$L,Berechnung!$N:$N,A83,Berechnung!$B:$B,B$1),0))</f>
        <v/>
      </c>
      <c r="F83" s="251" t="str">
        <f>IF(A83="",,IF(ISNUMBER(MATCH(C83,'Bundle SKUs'!$A:$A,0)),E83,E83*2))</f>
        <v/>
      </c>
      <c r="G83" s="252"/>
      <c r="H83" s="203" t="str">
        <f>IFERROR(__xludf.DUMMYFUNCTION("IF(I83="""",,JOIN("","",UNIQUE(FILTER(Berechnung!$A:$A,Berechnung!$B:$B=H$1,Berechnung!$N:$N=G83))))"),"")</f>
        <v/>
      </c>
      <c r="I83" s="1"/>
      <c r="J83" s="1" t="str">
        <f t="array" ref="J83">IF(G83="",,XLOOKUP(I83,Berechnung!$D:$D,Berechnung!$M:$M))</f>
        <v/>
      </c>
      <c r="K83" s="251" t="str">
        <f>IF(G83="",,ROUNDUP(SUMIFS(Berechnung!$L:$L,Berechnung!$N:$N,G83,Berechnung!$B:$B,H$1),0))</f>
        <v/>
      </c>
      <c r="L83" s="251" t="str">
        <f>IF(G83="",,IF(ISNUMBER(MATCH(I83,'Bundle SKUs'!$A:$A,0)),K83,K83*2))</f>
        <v/>
      </c>
      <c r="M83" s="253"/>
      <c r="N83" s="203" t="str">
        <f>IFERROR(__xludf.DUMMYFUNCTION("IF(O83="""",,JOIN("","",UNIQUE(FILTER(Berechnung!$A:$A,Berechnung!$B:$B=N$1,Berechnung!$N:$N=M83))))"),"")</f>
        <v/>
      </c>
      <c r="O83" s="1"/>
      <c r="P83" s="1"/>
      <c r="Q83" s="251" t="str">
        <f>IF(M83="",,ROUNDUP(SUMIFS(Berechnung!$L:$L,Berechnung!$N:$N,M83,Berechnung!$B:$B,N$1),0))</f>
        <v/>
      </c>
      <c r="R83" s="251" t="str">
        <f>IF(M83="",,IF(ISNUMBER(MATCH(O83,'Bundle SKUs'!$A:$A,0)),Q83,Q83*2))</f>
        <v/>
      </c>
    </row>
    <row r="84">
      <c r="A84" s="250"/>
      <c r="B84" s="203" t="str">
        <f>IFERROR(__xludf.DUMMYFUNCTION("IF(C84="""",,JOIN("","",UNIQUE(FILTER(Berechnung!$A:$A,Berechnung!$B:$B=B$1,Berechnung!$N:$N=A84))))"),"")</f>
        <v/>
      </c>
      <c r="C84" s="1"/>
      <c r="D84" s="1"/>
      <c r="E84" s="251" t="str">
        <f>IF(A84="",,ROUNDUP(SUMIFS(Berechnung!$L:$L,Berechnung!$N:$N,A84,Berechnung!$B:$B,B$1),0))</f>
        <v/>
      </c>
      <c r="F84" s="251" t="str">
        <f>IF(A84="",,IF(ISNUMBER(MATCH(C84,'Bundle SKUs'!$A:$A,0)),E84,E84*2))</f>
        <v/>
      </c>
      <c r="G84" s="252"/>
      <c r="H84" s="203" t="str">
        <f>IFERROR(__xludf.DUMMYFUNCTION("IF(I84="""",,JOIN("","",UNIQUE(FILTER(Berechnung!$A:$A,Berechnung!$B:$B=H$1,Berechnung!$N:$N=G84))))"),"")</f>
        <v/>
      </c>
      <c r="I84" s="1"/>
      <c r="J84" s="1" t="str">
        <f t="array" ref="J84">IF(G84="",,XLOOKUP(I84,Berechnung!$D:$D,Berechnung!$M:$M))</f>
        <v/>
      </c>
      <c r="K84" s="251" t="str">
        <f>IF(G84="",,ROUNDUP(SUMIFS(Berechnung!$L:$L,Berechnung!$N:$N,G84,Berechnung!$B:$B,H$1),0))</f>
        <v/>
      </c>
      <c r="L84" s="251" t="str">
        <f>IF(G84="",,IF(ISNUMBER(MATCH(I84,'Bundle SKUs'!$A:$A,0)),K84,K84*2))</f>
        <v/>
      </c>
      <c r="M84" s="253"/>
      <c r="N84" s="203" t="str">
        <f>IFERROR(__xludf.DUMMYFUNCTION("IF(O84="""",,JOIN("","",UNIQUE(FILTER(Berechnung!$A:$A,Berechnung!$B:$B=N$1,Berechnung!$N:$N=M84))))"),"")</f>
        <v/>
      </c>
      <c r="O84" s="1"/>
      <c r="P84" s="1"/>
      <c r="Q84" s="251" t="str">
        <f>IF(M84="",,ROUNDUP(SUMIFS(Berechnung!$L:$L,Berechnung!$N:$N,M84,Berechnung!$B:$B,N$1),0))</f>
        <v/>
      </c>
      <c r="R84" s="251" t="str">
        <f>IF(M84="",,IF(ISNUMBER(MATCH(O84,'Bundle SKUs'!$A:$A,0)),Q84,Q84*2))</f>
        <v/>
      </c>
    </row>
    <row r="85">
      <c r="A85" s="250"/>
      <c r="B85" s="203" t="str">
        <f>IFERROR(__xludf.DUMMYFUNCTION("IF(C85="""",,JOIN("","",UNIQUE(FILTER(Berechnung!$A:$A,Berechnung!$B:$B=B$1,Berechnung!$N:$N=A85))))"),"")</f>
        <v/>
      </c>
      <c r="C85" s="1"/>
      <c r="D85" s="1"/>
      <c r="E85" s="251" t="str">
        <f>IF(A85="",,ROUNDUP(SUMIFS(Berechnung!$L:$L,Berechnung!$N:$N,A85,Berechnung!$B:$B,B$1),0))</f>
        <v/>
      </c>
      <c r="F85" s="251" t="str">
        <f>IF(A85="",,IF(ISNUMBER(MATCH(C85,'Bundle SKUs'!$A:$A,0)),E85,E85*2))</f>
        <v/>
      </c>
      <c r="G85" s="252"/>
      <c r="H85" s="203" t="str">
        <f>IFERROR(__xludf.DUMMYFUNCTION("IF(I85="""",,JOIN("","",UNIQUE(FILTER(Berechnung!$A:$A,Berechnung!$B:$B=H$1,Berechnung!$N:$N=G85))))"),"")</f>
        <v/>
      </c>
      <c r="I85" s="1"/>
      <c r="J85" s="1" t="str">
        <f t="array" ref="J85">IF(G85="",,XLOOKUP(I85,Berechnung!$D:$D,Berechnung!$M:$M))</f>
        <v/>
      </c>
      <c r="K85" s="251" t="str">
        <f>IF(G85="",,ROUNDUP(SUMIFS(Berechnung!$L:$L,Berechnung!$N:$N,G85,Berechnung!$B:$B,H$1),0))</f>
        <v/>
      </c>
      <c r="L85" s="251" t="str">
        <f>IF(G85="",,IF(ISNUMBER(MATCH(I85,'Bundle SKUs'!$A:$A,0)),K85,K85*2))</f>
        <v/>
      </c>
      <c r="M85" s="253"/>
      <c r="N85" s="203" t="str">
        <f>IFERROR(__xludf.DUMMYFUNCTION("IF(O85="""",,JOIN("","",UNIQUE(FILTER(Berechnung!$A:$A,Berechnung!$B:$B=N$1,Berechnung!$N:$N=M85))))"),"")</f>
        <v/>
      </c>
      <c r="O85" s="1"/>
      <c r="P85" s="1"/>
      <c r="Q85" s="251" t="str">
        <f>IF(M85="",,ROUNDUP(SUMIFS(Berechnung!$L:$L,Berechnung!$N:$N,M85,Berechnung!$B:$B,N$1),0))</f>
        <v/>
      </c>
      <c r="R85" s="251" t="str">
        <f>IF(M85="",,IF(ISNUMBER(MATCH(O85,'Bundle SKUs'!$A:$A,0)),Q85,Q85*2))</f>
        <v/>
      </c>
    </row>
    <row r="86">
      <c r="A86" s="250"/>
      <c r="B86" s="203" t="str">
        <f>IFERROR(__xludf.DUMMYFUNCTION("IF(C86="""",,JOIN("","",UNIQUE(FILTER(Berechnung!$A:$A,Berechnung!$B:$B=B$1,Berechnung!$N:$N=A86))))"),"")</f>
        <v/>
      </c>
      <c r="C86" s="1"/>
      <c r="D86" s="1"/>
      <c r="E86" s="251" t="str">
        <f>IF(A86="",,ROUNDUP(SUMIFS(Berechnung!$L:$L,Berechnung!$N:$N,A86,Berechnung!$B:$B,B$1),0))</f>
        <v/>
      </c>
      <c r="F86" s="251" t="str">
        <f>IF(A86="",,IF(ISNUMBER(MATCH(C86,'Bundle SKUs'!$A:$A,0)),E86,E86*2))</f>
        <v/>
      </c>
      <c r="G86" s="252"/>
      <c r="H86" s="203" t="str">
        <f>IFERROR(__xludf.DUMMYFUNCTION("IF(I86="""",,JOIN("","",UNIQUE(FILTER(Berechnung!$A:$A,Berechnung!$B:$B=H$1,Berechnung!$N:$N=G86))))"),"")</f>
        <v/>
      </c>
      <c r="I86" s="1"/>
      <c r="J86" s="1" t="str">
        <f t="array" ref="J86">IF(G86="",,XLOOKUP(I86,Berechnung!$D:$D,Berechnung!$M:$M))</f>
        <v/>
      </c>
      <c r="K86" s="251" t="str">
        <f>IF(G86="",,ROUNDUP(SUMIFS(Berechnung!$L:$L,Berechnung!$N:$N,G86,Berechnung!$B:$B,H$1),0))</f>
        <v/>
      </c>
      <c r="L86" s="251" t="str">
        <f>IF(G86="",,IF(ISNUMBER(MATCH(I86,'Bundle SKUs'!$A:$A,0)),K86,K86*2))</f>
        <v/>
      </c>
      <c r="M86" s="253"/>
      <c r="N86" s="203" t="str">
        <f>IFERROR(__xludf.DUMMYFUNCTION("IF(O86="""",,JOIN("","",UNIQUE(FILTER(Berechnung!$A:$A,Berechnung!$B:$B=N$1,Berechnung!$N:$N=M86))))"),"")</f>
        <v/>
      </c>
      <c r="O86" s="1"/>
      <c r="P86" s="1"/>
      <c r="Q86" s="251" t="str">
        <f>IF(M86="",,ROUNDUP(SUMIFS(Berechnung!$L:$L,Berechnung!$N:$N,M86,Berechnung!$B:$B,N$1),0))</f>
        <v/>
      </c>
      <c r="R86" s="251" t="str">
        <f>IF(M86="",,IF(ISNUMBER(MATCH(O86,'Bundle SKUs'!$A:$A,0)),Q86,Q86*2))</f>
        <v/>
      </c>
    </row>
    <row r="87">
      <c r="A87" s="250"/>
      <c r="B87" s="203" t="str">
        <f>IFERROR(__xludf.DUMMYFUNCTION("IF(C87="""",,JOIN("","",UNIQUE(FILTER(Berechnung!$A:$A,Berechnung!$B:$B=B$1,Berechnung!$N:$N=A87))))"),"")</f>
        <v/>
      </c>
      <c r="C87" s="1"/>
      <c r="D87" s="1"/>
      <c r="E87" s="251" t="str">
        <f>IF(A87="",,ROUNDUP(SUMIFS(Berechnung!$L:$L,Berechnung!$N:$N,A87,Berechnung!$B:$B,B$1),0))</f>
        <v/>
      </c>
      <c r="F87" s="251" t="str">
        <f>IF(A87="",,IF(ISNUMBER(MATCH(C87,'Bundle SKUs'!$A:$A,0)),E87,E87*2))</f>
        <v/>
      </c>
      <c r="G87" s="252"/>
      <c r="H87" s="203" t="str">
        <f>IFERROR(__xludf.DUMMYFUNCTION("IF(I87="""",,JOIN("","",UNIQUE(FILTER(Berechnung!$A:$A,Berechnung!$B:$B=H$1,Berechnung!$N:$N=G87))))"),"")</f>
        <v/>
      </c>
      <c r="I87" s="1"/>
      <c r="J87" s="1" t="str">
        <f t="array" ref="J87">IF(G87="",,XLOOKUP(I87,Berechnung!$D:$D,Berechnung!$M:$M))</f>
        <v/>
      </c>
      <c r="K87" s="251" t="str">
        <f>IF(G87="",,ROUNDUP(SUMIFS(Berechnung!$L:$L,Berechnung!$N:$N,G87,Berechnung!$B:$B,H$1),0))</f>
        <v/>
      </c>
      <c r="L87" s="251" t="str">
        <f>IF(G87="",,IF(ISNUMBER(MATCH(I87,'Bundle SKUs'!$A:$A,0)),K87,K87*2))</f>
        <v/>
      </c>
      <c r="M87" s="253"/>
      <c r="N87" s="203" t="str">
        <f>IFERROR(__xludf.DUMMYFUNCTION("IF(O87="""",,JOIN("","",UNIQUE(FILTER(Berechnung!$A:$A,Berechnung!$B:$B=N$1,Berechnung!$N:$N=M87))))"),"")</f>
        <v/>
      </c>
      <c r="O87" s="1"/>
      <c r="P87" s="1"/>
      <c r="Q87" s="251" t="str">
        <f>IF(M87="",,ROUNDUP(SUMIFS(Berechnung!$L:$L,Berechnung!$N:$N,M87,Berechnung!$B:$B,N$1),0))</f>
        <v/>
      </c>
      <c r="R87" s="251" t="str">
        <f>IF(M87="",,IF(ISNUMBER(MATCH(O87,'Bundle SKUs'!$A:$A,0)),Q87,Q87*2))</f>
        <v/>
      </c>
    </row>
    <row r="88">
      <c r="A88" s="250"/>
      <c r="B88" s="203" t="str">
        <f>IFERROR(__xludf.DUMMYFUNCTION("IF(C88="""",,JOIN("","",UNIQUE(FILTER(Berechnung!$A:$A,Berechnung!$B:$B=B$1,Berechnung!$N:$N=A88))))"),"")</f>
        <v/>
      </c>
      <c r="C88" s="1"/>
      <c r="D88" s="1"/>
      <c r="E88" s="251" t="str">
        <f>IF(A88="",,ROUNDUP(SUMIFS(Berechnung!$L:$L,Berechnung!$N:$N,A88,Berechnung!$B:$B,B$1),0))</f>
        <v/>
      </c>
      <c r="F88" s="251" t="str">
        <f>IF(A88="",,IF(ISNUMBER(MATCH(C88,'Bundle SKUs'!$A:$A,0)),E88,E88*2))</f>
        <v/>
      </c>
      <c r="G88" s="252"/>
      <c r="H88" s="203" t="str">
        <f>IFERROR(__xludf.DUMMYFUNCTION("IF(I88="""",,JOIN("","",UNIQUE(FILTER(Berechnung!$A:$A,Berechnung!$B:$B=H$1,Berechnung!$N:$N=G88))))"),"")</f>
        <v/>
      </c>
      <c r="I88" s="1"/>
      <c r="J88" s="1" t="str">
        <f t="array" ref="J88">IF(G88="",,XLOOKUP(I88,Berechnung!$D:$D,Berechnung!$M:$M))</f>
        <v/>
      </c>
      <c r="K88" s="251" t="str">
        <f>IF(G88="",,ROUNDUP(SUMIFS(Berechnung!$L:$L,Berechnung!$N:$N,G88,Berechnung!$B:$B,H$1),0))</f>
        <v/>
      </c>
      <c r="L88" s="251" t="str">
        <f>IF(G88="",,IF(ISNUMBER(MATCH(I88,'Bundle SKUs'!$A:$A,0)),K88,K88*2))</f>
        <v/>
      </c>
      <c r="M88" s="253"/>
      <c r="N88" s="203" t="str">
        <f>IFERROR(__xludf.DUMMYFUNCTION("IF(O88="""",,JOIN("","",UNIQUE(FILTER(Berechnung!$A:$A,Berechnung!$B:$B=N$1,Berechnung!$N:$N=M88))))"),"")</f>
        <v/>
      </c>
      <c r="O88" s="1"/>
      <c r="P88" s="1"/>
      <c r="Q88" s="251" t="str">
        <f>IF(M88="",,ROUNDUP(SUMIFS(Berechnung!$L:$L,Berechnung!$N:$N,M88,Berechnung!$B:$B,N$1),0))</f>
        <v/>
      </c>
      <c r="R88" s="251" t="str">
        <f>IF(M88="",,IF(ISNUMBER(MATCH(O88,'Bundle SKUs'!$A:$A,0)),Q88,Q88*2))</f>
        <v/>
      </c>
    </row>
    <row r="89">
      <c r="A89" s="250"/>
      <c r="B89" s="203" t="str">
        <f>IFERROR(__xludf.DUMMYFUNCTION("IF(C89="""",,JOIN("","",UNIQUE(FILTER(Berechnung!$A:$A,Berechnung!$B:$B=B$1,Berechnung!$N:$N=A89))))"),"")</f>
        <v/>
      </c>
      <c r="C89" s="1"/>
      <c r="D89" s="1"/>
      <c r="E89" s="251" t="str">
        <f>IF(A89="",,ROUNDUP(SUMIFS(Berechnung!$L:$L,Berechnung!$N:$N,A89,Berechnung!$B:$B,B$1),0))</f>
        <v/>
      </c>
      <c r="F89" s="251" t="str">
        <f>IF(A89="",,IF(ISNUMBER(MATCH(C89,'Bundle SKUs'!$A:$A,0)),E89,E89*2))</f>
        <v/>
      </c>
      <c r="G89" s="252"/>
      <c r="H89" s="203" t="str">
        <f>IFERROR(__xludf.DUMMYFUNCTION("IF(I89="""",,JOIN("","",UNIQUE(FILTER(Berechnung!$A:$A,Berechnung!$B:$B=H$1,Berechnung!$N:$N=G89))))"),"")</f>
        <v/>
      </c>
      <c r="I89" s="1"/>
      <c r="J89" s="1"/>
      <c r="K89" s="251" t="str">
        <f>IF(G89="",,ROUNDUP(SUMIFS(Berechnung!$L:$L,Berechnung!$N:$N,G89,Berechnung!$B:$B,H$1),0))</f>
        <v/>
      </c>
      <c r="L89" s="251" t="str">
        <f>IF(G89="",,IF(ISNUMBER(MATCH(I89,'Bundle SKUs'!$A:$A,0)),K89,K89*2))</f>
        <v/>
      </c>
      <c r="M89" s="253"/>
      <c r="N89" s="203" t="str">
        <f>IFERROR(__xludf.DUMMYFUNCTION("IF(O89="""",,JOIN("","",UNIQUE(FILTER(Berechnung!$A:$A,Berechnung!$B:$B=N$1,Berechnung!$N:$N=M89))))"),"")</f>
        <v/>
      </c>
      <c r="O89" s="1"/>
      <c r="P89" s="1"/>
      <c r="Q89" s="251" t="str">
        <f>IF(M89="",,ROUNDUP(SUMIFS(Berechnung!$L:$L,Berechnung!$N:$N,M89,Berechnung!$B:$B,N$1),0))</f>
        <v/>
      </c>
      <c r="R89" s="251" t="str">
        <f>IF(M89="",,IF(ISNUMBER(MATCH(O89,'Bundle SKUs'!$A:$A,0)),Q89,Q89*2))</f>
        <v/>
      </c>
    </row>
    <row r="90">
      <c r="A90" s="250"/>
      <c r="B90" s="203" t="str">
        <f>IFERROR(__xludf.DUMMYFUNCTION("IF(C90="""",,JOIN("","",UNIQUE(FILTER(Berechnung!$A:$A,Berechnung!$B:$B=B$1,Berechnung!$N:$N=A90))))"),"")</f>
        <v/>
      </c>
      <c r="C90" s="1"/>
      <c r="D90" s="1"/>
      <c r="E90" s="251" t="str">
        <f>IF(A90="",,ROUNDUP(SUMIFS(Berechnung!$L:$L,Berechnung!$N:$N,A90,Berechnung!$B:$B,B$1),0))</f>
        <v/>
      </c>
      <c r="F90" s="251" t="str">
        <f>IF(A90="",,IF(ISNUMBER(MATCH(C90,'Bundle SKUs'!$A:$A,0)),E90,E90*2))</f>
        <v/>
      </c>
      <c r="G90" s="252"/>
      <c r="H90" s="203" t="str">
        <f>IFERROR(__xludf.DUMMYFUNCTION("IF(I90="""",,JOIN("","",UNIQUE(FILTER(Berechnung!$A:$A,Berechnung!$B:$B=H$1,Berechnung!$N:$N=G90))))"),"")</f>
        <v/>
      </c>
      <c r="I90" s="1"/>
      <c r="J90" s="1"/>
      <c r="K90" s="251" t="str">
        <f>IF(G90="",,ROUNDUP(SUMIFS(Berechnung!$L:$L,Berechnung!$N:$N,G90,Berechnung!$B:$B,H$1),0))</f>
        <v/>
      </c>
      <c r="L90" s="251" t="str">
        <f>IF(G90="",,IF(ISNUMBER(MATCH(I90,'Bundle SKUs'!$A:$A,0)),K90,K90*2))</f>
        <v/>
      </c>
      <c r="M90" s="253"/>
      <c r="N90" s="203" t="str">
        <f>IFERROR(__xludf.DUMMYFUNCTION("IF(O90="""",,JOIN("","",UNIQUE(FILTER(Berechnung!$A:$A,Berechnung!$B:$B=N$1,Berechnung!$N:$N=M90))))"),"")</f>
        <v/>
      </c>
      <c r="O90" s="1"/>
      <c r="P90" s="1"/>
      <c r="Q90" s="251" t="str">
        <f>IF(M90="",,ROUNDUP(SUMIFS(Berechnung!$L:$L,Berechnung!$N:$N,M90,Berechnung!$B:$B,N$1),0))</f>
        <v/>
      </c>
      <c r="R90" s="251" t="str">
        <f>IF(M90="",,IF(ISNUMBER(MATCH(O90,'Bundle SKUs'!$A:$A,0)),Q90,Q90*2))</f>
        <v/>
      </c>
    </row>
    <row r="91">
      <c r="A91" s="250"/>
      <c r="B91" s="203" t="str">
        <f>IFERROR(__xludf.DUMMYFUNCTION("IF(C91="""",,JOIN("","",UNIQUE(FILTER(Berechnung!$A:$A,Berechnung!$B:$B=B$1,Berechnung!$N:$N=A91))))"),"")</f>
        <v/>
      </c>
      <c r="C91" s="1"/>
      <c r="D91" s="1"/>
      <c r="E91" s="251" t="str">
        <f>IF(A91="",,ROUNDUP(SUMIFS(Berechnung!$L:$L,Berechnung!$N:$N,A91,Berechnung!$B:$B,B$1),0))</f>
        <v/>
      </c>
      <c r="F91" s="251" t="str">
        <f>IF(A91="",,IF(ISNUMBER(MATCH(C91,'Bundle SKUs'!$A:$A,0)),E91,E91*2))</f>
        <v/>
      </c>
      <c r="G91" s="252"/>
      <c r="H91" s="203" t="str">
        <f>IFERROR(__xludf.DUMMYFUNCTION("IF(I91="""",,JOIN("","",UNIQUE(FILTER(Berechnung!$A:$A,Berechnung!$B:$B=H$1,Berechnung!$N:$N=G91))))"),"")</f>
        <v/>
      </c>
      <c r="I91" s="1"/>
      <c r="J91" s="1"/>
      <c r="K91" s="251" t="str">
        <f>IF(G91="",,ROUNDUP(SUMIFS(Berechnung!$L:$L,Berechnung!$N:$N,G91,Berechnung!$B:$B,H$1),0))</f>
        <v/>
      </c>
      <c r="L91" s="251" t="str">
        <f>IF(G91="",,IF(ISNUMBER(MATCH(I91,'Bundle SKUs'!$A:$A,0)),K91,K91*2))</f>
        <v/>
      </c>
      <c r="M91" s="253"/>
      <c r="N91" s="203" t="str">
        <f>IFERROR(__xludf.DUMMYFUNCTION("IF(O91="""",,JOIN("","",UNIQUE(FILTER(Berechnung!$A:$A,Berechnung!$B:$B=N$1,Berechnung!$N:$N=M91))))"),"")</f>
        <v/>
      </c>
      <c r="O91" s="1"/>
      <c r="P91" s="1"/>
      <c r="Q91" s="251" t="str">
        <f>IF(M91="",,ROUNDUP(SUMIFS(Berechnung!$L:$L,Berechnung!$N:$N,M91,Berechnung!$B:$B,N$1),0))</f>
        <v/>
      </c>
      <c r="R91" s="251" t="str">
        <f>IF(M91="",,IF(ISNUMBER(MATCH(O91,'Bundle SKUs'!$A:$A,0)),Q91,Q91*2))</f>
        <v/>
      </c>
    </row>
    <row r="92">
      <c r="A92" s="250"/>
      <c r="B92" s="203" t="str">
        <f>IFERROR(__xludf.DUMMYFUNCTION("IF(C92="""",,JOIN("","",UNIQUE(FILTER(Berechnung!$A:$A,Berechnung!$B:$B=B$1,Berechnung!$N:$N=A92))))"),"")</f>
        <v/>
      </c>
      <c r="C92" s="1"/>
      <c r="D92" s="1"/>
      <c r="E92" s="251" t="str">
        <f>IF(A92="",,ROUNDUP(SUMIFS(Berechnung!$L:$L,Berechnung!$N:$N,A92,Berechnung!$B:$B,B$1),0))</f>
        <v/>
      </c>
      <c r="F92" s="251" t="str">
        <f>IF(A92="",,IF(ISNUMBER(MATCH(C92,'Bundle SKUs'!$A:$A,0)),E92,E92*2))</f>
        <v/>
      </c>
      <c r="G92" s="252"/>
      <c r="H92" s="203" t="str">
        <f>IFERROR(__xludf.DUMMYFUNCTION("IF(I92="""",,JOIN("","",UNIQUE(FILTER(Berechnung!$A:$A,Berechnung!$B:$B=H$1,Berechnung!$N:$N=G92))))"),"")</f>
        <v/>
      </c>
      <c r="I92" s="1"/>
      <c r="J92" s="1"/>
      <c r="K92" s="251" t="str">
        <f>IF(G92="",,ROUNDUP(SUMIFS(Berechnung!$L:$L,Berechnung!$N:$N,G92,Berechnung!$B:$B,H$1),0))</f>
        <v/>
      </c>
      <c r="L92" s="251" t="str">
        <f>IF(G92="",,IF(ISNUMBER(MATCH(I92,'Bundle SKUs'!$A:$A,0)),K92,K92*2))</f>
        <v/>
      </c>
      <c r="M92" s="253"/>
      <c r="N92" s="203" t="str">
        <f>IFERROR(__xludf.DUMMYFUNCTION("IF(O92="""",,JOIN("","",UNIQUE(FILTER(Berechnung!$A:$A,Berechnung!$B:$B=N$1,Berechnung!$N:$N=M92))))"),"")</f>
        <v/>
      </c>
      <c r="O92" s="1"/>
      <c r="P92" s="1"/>
      <c r="Q92" s="251" t="str">
        <f>IF(M92="",,ROUNDUP(SUMIFS(Berechnung!$L:$L,Berechnung!$N:$N,M92,Berechnung!$B:$B,N$1),0))</f>
        <v/>
      </c>
      <c r="R92" s="251" t="str">
        <f>IF(M92="",,IF(ISNUMBER(MATCH(O92,'Bundle SKUs'!$A:$A,0)),Q92,Q92*2))</f>
        <v/>
      </c>
    </row>
    <row r="93">
      <c r="A93" s="250"/>
      <c r="B93" s="203" t="str">
        <f>IFERROR(__xludf.DUMMYFUNCTION("IF(C93="""",,JOIN("","",UNIQUE(FILTER(Berechnung!$A:$A,Berechnung!$B:$B=B$1,Berechnung!$N:$N=A93))))"),"")</f>
        <v/>
      </c>
      <c r="C93" s="1"/>
      <c r="D93" s="1"/>
      <c r="E93" s="251" t="str">
        <f>IF(A93="",,ROUNDUP(SUMIFS(Berechnung!$L:$L,Berechnung!$N:$N,A93,Berechnung!$B:$B,B$1),0))</f>
        <v/>
      </c>
      <c r="F93" s="251" t="str">
        <f>IF(A93="",,IF(ISNUMBER(MATCH(C93,'Bundle SKUs'!$A:$A,0)),E93,E93*2))</f>
        <v/>
      </c>
      <c r="G93" s="252"/>
      <c r="H93" s="203" t="str">
        <f>IFERROR(__xludf.DUMMYFUNCTION("IF(I93="""",,JOIN("","",UNIQUE(FILTER(Berechnung!$A:$A,Berechnung!$B:$B=H$1,Berechnung!$N:$N=G93))))"),"")</f>
        <v/>
      </c>
      <c r="I93" s="1"/>
      <c r="J93" s="1"/>
      <c r="K93" s="251" t="str">
        <f>IF(G93="",,ROUNDUP(SUMIFS(Berechnung!$L:$L,Berechnung!$N:$N,G93,Berechnung!$B:$B,H$1),0))</f>
        <v/>
      </c>
      <c r="L93" s="251" t="str">
        <f>IF(G93="",,IF(ISNUMBER(MATCH(I93,'Bundle SKUs'!$A:$A,0)),K93,K93*2))</f>
        <v/>
      </c>
      <c r="M93" s="253"/>
      <c r="N93" s="203" t="str">
        <f>IFERROR(__xludf.DUMMYFUNCTION("IF(O93="""",,JOIN("","",UNIQUE(FILTER(Berechnung!$A:$A,Berechnung!$B:$B=N$1,Berechnung!$N:$N=M93))))"),"")</f>
        <v/>
      </c>
      <c r="O93" s="1"/>
      <c r="P93" s="1"/>
      <c r="Q93" s="251" t="str">
        <f>IF(M93="",,ROUNDUP(SUMIFS(Berechnung!$L:$L,Berechnung!$N:$N,M93,Berechnung!$B:$B,N$1),0))</f>
        <v/>
      </c>
      <c r="R93" s="251" t="str">
        <f>IF(M93="",,IF(ISNUMBER(MATCH(O93,'Bundle SKUs'!$A:$A,0)),Q93,Q93*2))</f>
        <v/>
      </c>
    </row>
    <row r="94">
      <c r="A94" s="250"/>
      <c r="B94" s="203" t="str">
        <f>IFERROR(__xludf.DUMMYFUNCTION("IF(C94="""",,JOIN("","",UNIQUE(FILTER(Berechnung!$A:$A,Berechnung!$B:$B=B$1,Berechnung!$N:$N=A94))))"),"")</f>
        <v/>
      </c>
      <c r="C94" s="1"/>
      <c r="D94" s="1"/>
      <c r="E94" s="251" t="str">
        <f>IF(A94="",,ROUNDUP(SUMIFS(Berechnung!$L:$L,Berechnung!$N:$N,A94,Berechnung!$B:$B,B$1),0))</f>
        <v/>
      </c>
      <c r="F94" s="251" t="str">
        <f>IF(A94="",,IF(ISNUMBER(MATCH(C94,'Bundle SKUs'!$A:$A,0)),E94,E94*2))</f>
        <v/>
      </c>
      <c r="G94" s="252"/>
      <c r="H94" s="203" t="str">
        <f>IFERROR(__xludf.DUMMYFUNCTION("IF(I94="""",,JOIN("","",UNIQUE(FILTER(Berechnung!$A:$A,Berechnung!$B:$B=H$1,Berechnung!$N:$N=G94))))"),"")</f>
        <v/>
      </c>
      <c r="I94" s="1"/>
      <c r="J94" s="1"/>
      <c r="K94" s="251" t="str">
        <f>IF(G94="",,ROUNDUP(SUMIFS(Berechnung!$L:$L,Berechnung!$N:$N,G94,Berechnung!$B:$B,H$1),0))</f>
        <v/>
      </c>
      <c r="L94" s="251" t="str">
        <f>IF(G94="",,IF(ISNUMBER(MATCH(I94,'Bundle SKUs'!$A:$A,0)),K94,K94*2))</f>
        <v/>
      </c>
      <c r="M94" s="253"/>
      <c r="N94" s="203" t="str">
        <f>IFERROR(__xludf.DUMMYFUNCTION("IF(O94="""",,JOIN("","",UNIQUE(FILTER(Berechnung!$A:$A,Berechnung!$B:$B=N$1,Berechnung!$N:$N=M94))))"),"")</f>
        <v/>
      </c>
      <c r="O94" s="1"/>
      <c r="P94" s="1"/>
      <c r="Q94" s="251" t="str">
        <f>IF(M94="",,ROUNDUP(SUMIFS(Berechnung!$L:$L,Berechnung!$N:$N,M94,Berechnung!$B:$B,N$1),0))</f>
        <v/>
      </c>
      <c r="R94" s="251" t="str">
        <f>IF(M94="",,IF(ISNUMBER(MATCH(O94,'Bundle SKUs'!$A:$A,0)),Q94,Q94*2))</f>
        <v/>
      </c>
    </row>
    <row r="95">
      <c r="A95" s="250"/>
      <c r="B95" s="203" t="str">
        <f>IFERROR(__xludf.DUMMYFUNCTION("IF(C95="""",,JOIN("","",UNIQUE(FILTER(Berechnung!$A:$A,Berechnung!$B:$B=B$1,Berechnung!$N:$N=A95))))"),"")</f>
        <v/>
      </c>
      <c r="C95" s="1"/>
      <c r="D95" s="1"/>
      <c r="E95" s="251" t="str">
        <f>IF(A95="",,ROUNDUP(SUMIFS(Berechnung!$L:$L,Berechnung!$N:$N,A95,Berechnung!$B:$B,B$1),0))</f>
        <v/>
      </c>
      <c r="F95" s="251" t="str">
        <f>IF(A95="",,IF(ISNUMBER(MATCH(C95,'Bundle SKUs'!$A:$A,0)),E95,E95*2))</f>
        <v/>
      </c>
      <c r="G95" s="252"/>
      <c r="H95" s="203" t="str">
        <f>IFERROR(__xludf.DUMMYFUNCTION("IF(I95="""",,JOIN("","",UNIQUE(FILTER(Berechnung!$A:$A,Berechnung!$B:$B=H$1,Berechnung!$N:$N=G95))))"),"")</f>
        <v/>
      </c>
      <c r="I95" s="1"/>
      <c r="J95" s="1"/>
      <c r="K95" s="251" t="str">
        <f>IF(G95="",,ROUNDUP(SUMIFS(Berechnung!$L:$L,Berechnung!$N:$N,G95,Berechnung!$B:$B,H$1),0))</f>
        <v/>
      </c>
      <c r="L95" s="251" t="str">
        <f>IF(G95="",,IF(ISNUMBER(MATCH(I95,'Bundle SKUs'!$A:$A,0)),K95,K95*2))</f>
        <v/>
      </c>
      <c r="M95" s="253"/>
      <c r="N95" s="203" t="str">
        <f>IFERROR(__xludf.DUMMYFUNCTION("IF(O95="""",,JOIN("","",UNIQUE(FILTER(Berechnung!$A:$A,Berechnung!$B:$B=N$1,Berechnung!$N:$N=M95))))"),"")</f>
        <v/>
      </c>
      <c r="O95" s="1"/>
      <c r="P95" s="1"/>
      <c r="Q95" s="251" t="str">
        <f>IF(M95="",,ROUNDUP(SUMIFS(Berechnung!$L:$L,Berechnung!$N:$N,M95,Berechnung!$B:$B,N$1),0))</f>
        <v/>
      </c>
      <c r="R95" s="251" t="str">
        <f>IF(M95="",,IF(ISNUMBER(MATCH(O95,'Bundle SKUs'!$A:$A,0)),Q95,Q95*2))</f>
        <v/>
      </c>
    </row>
    <row r="96">
      <c r="A96" s="250"/>
      <c r="B96" s="203" t="str">
        <f>IFERROR(__xludf.DUMMYFUNCTION("IF(C96="""",,JOIN("","",UNIQUE(FILTER(Berechnung!$A:$A,Berechnung!$B:$B=B$1,Berechnung!$N:$N=A96))))"),"")</f>
        <v/>
      </c>
      <c r="C96" s="1"/>
      <c r="D96" s="1"/>
      <c r="E96" s="251" t="str">
        <f>IF(A96="",,ROUNDUP(SUMIFS(Berechnung!$L:$L,Berechnung!$N:$N,A96,Berechnung!$B:$B,B$1),0))</f>
        <v/>
      </c>
      <c r="F96" s="251" t="str">
        <f>IF(A96="",,IF(ISNUMBER(MATCH(C96,'Bundle SKUs'!$A:$A,0)),E96,E96*2))</f>
        <v/>
      </c>
      <c r="G96" s="252"/>
      <c r="H96" s="203" t="str">
        <f>IFERROR(__xludf.DUMMYFUNCTION("IF(I96="""",,JOIN("","",UNIQUE(FILTER(Berechnung!$A:$A,Berechnung!$B:$B=H$1,Berechnung!$N:$N=G96))))"),"")</f>
        <v/>
      </c>
      <c r="I96" s="1"/>
      <c r="J96" s="1"/>
      <c r="K96" s="251" t="str">
        <f>IF(G96="",,ROUNDUP(SUMIFS(Berechnung!$L:$L,Berechnung!$N:$N,G96,Berechnung!$B:$B,H$1),0))</f>
        <v/>
      </c>
      <c r="L96" s="251" t="str">
        <f>IF(G96="",,IF(ISNUMBER(MATCH(I96,'Bundle SKUs'!$A:$A,0)),K96,K96*2))</f>
        <v/>
      </c>
      <c r="M96" s="253"/>
      <c r="N96" s="203" t="str">
        <f>IFERROR(__xludf.DUMMYFUNCTION("IF(O96="""",,JOIN("","",UNIQUE(FILTER(Berechnung!$A:$A,Berechnung!$B:$B=N$1,Berechnung!$N:$N=M96))))"),"")</f>
        <v/>
      </c>
      <c r="O96" s="1"/>
      <c r="P96" s="1"/>
      <c r="Q96" s="251" t="str">
        <f>IF(M96="",,ROUNDUP(SUMIFS(Berechnung!$L:$L,Berechnung!$N:$N,M96,Berechnung!$B:$B,N$1),0))</f>
        <v/>
      </c>
      <c r="R96" s="251" t="str">
        <f>IF(M96="",,IF(ISNUMBER(MATCH(O96,'Bundle SKUs'!$A:$A,0)),Q96,Q96*2))</f>
        <v/>
      </c>
    </row>
    <row r="97">
      <c r="A97" s="250"/>
      <c r="B97" s="203" t="str">
        <f>IFERROR(__xludf.DUMMYFUNCTION("IF(C97="""",,JOIN("","",UNIQUE(FILTER(Berechnung!$A:$A,Berechnung!$B:$B=B$1,Berechnung!$N:$N=A97))))"),"")</f>
        <v/>
      </c>
      <c r="C97" s="1"/>
      <c r="D97" s="1"/>
      <c r="E97" s="251" t="str">
        <f>IF(A97="",,ROUNDUP(SUMIFS(Berechnung!$L:$L,Berechnung!$N:$N,A97,Berechnung!$B:$B,B$1),0))</f>
        <v/>
      </c>
      <c r="F97" s="251" t="str">
        <f>IF(A97="",,IF(ISNUMBER(MATCH(C97,'Bundle SKUs'!$A:$A,0)),E97,E97*2))</f>
        <v/>
      </c>
      <c r="G97" s="252"/>
      <c r="H97" s="203" t="str">
        <f>IFERROR(__xludf.DUMMYFUNCTION("IF(I97="""",,JOIN("","",UNIQUE(FILTER(Berechnung!$A:$A,Berechnung!$B:$B=H$1,Berechnung!$N:$N=G97))))"),"")</f>
        <v/>
      </c>
      <c r="I97" s="1"/>
      <c r="J97" s="1"/>
      <c r="K97" s="251" t="str">
        <f>IF(G97="",,ROUNDUP(SUMIFS(Berechnung!$L:$L,Berechnung!$N:$N,G97,Berechnung!$B:$B,H$1),0))</f>
        <v/>
      </c>
      <c r="L97" s="251" t="str">
        <f>IF(G97="",,IF(ISNUMBER(MATCH(I97,'Bundle SKUs'!$A:$A,0)),K97,K97*2))</f>
        <v/>
      </c>
      <c r="M97" s="253"/>
      <c r="N97" s="203" t="str">
        <f>IFERROR(__xludf.DUMMYFUNCTION("IF(O97="""",,JOIN("","",UNIQUE(FILTER(Berechnung!$A:$A,Berechnung!$B:$B=N$1,Berechnung!$N:$N=M97))))"),"")</f>
        <v/>
      </c>
      <c r="O97" s="1"/>
      <c r="P97" s="1"/>
      <c r="Q97" s="251" t="str">
        <f>IF(M97="",,ROUNDUP(SUMIFS(Berechnung!$L:$L,Berechnung!$N:$N,M97,Berechnung!$B:$B,N$1),0))</f>
        <v/>
      </c>
      <c r="R97" s="251" t="str">
        <f>IF(M97="",,IF(ISNUMBER(MATCH(O97,'Bundle SKUs'!$A:$A,0)),Q97,Q97*2))</f>
        <v/>
      </c>
    </row>
    <row r="98">
      <c r="A98" s="250"/>
      <c r="B98" s="203" t="str">
        <f>IFERROR(__xludf.DUMMYFUNCTION("IF(C98="""",,JOIN("","",UNIQUE(FILTER(Berechnung!$A:$A,Berechnung!$B:$B=B$1,Berechnung!$N:$N=A98))))"),"")</f>
        <v/>
      </c>
      <c r="C98" s="1"/>
      <c r="D98" s="1"/>
      <c r="E98" s="251" t="str">
        <f>IF(A98="",,ROUNDUP(SUMIFS(Berechnung!$L:$L,Berechnung!$N:$N,A98,Berechnung!$B:$B,B$1),0))</f>
        <v/>
      </c>
      <c r="F98" s="251" t="str">
        <f>IF(A98="",,IF(ISNUMBER(MATCH(C98,'Bundle SKUs'!$A:$A,0)),E98,E98*2))</f>
        <v/>
      </c>
      <c r="G98" s="252"/>
      <c r="H98" s="203" t="str">
        <f>IFERROR(__xludf.DUMMYFUNCTION("IF(I98="""",,JOIN("","",UNIQUE(FILTER(Berechnung!$A:$A,Berechnung!$B:$B=H$1,Berechnung!$N:$N=G98))))"),"")</f>
        <v/>
      </c>
      <c r="I98" s="1"/>
      <c r="J98" s="1"/>
      <c r="K98" s="251" t="str">
        <f>IF(G98="",,ROUNDUP(SUMIFS(Berechnung!$L:$L,Berechnung!$N:$N,G98,Berechnung!$B:$B,H$1),0))</f>
        <v/>
      </c>
      <c r="L98" s="251" t="str">
        <f>IF(G98="",,IF(ISNUMBER(MATCH(I98,'Bundle SKUs'!$A:$A,0)),K98,K98*2))</f>
        <v/>
      </c>
      <c r="M98" s="253"/>
      <c r="N98" s="203" t="str">
        <f>IFERROR(__xludf.DUMMYFUNCTION("IF(O98="""",,JOIN("","",UNIQUE(FILTER(Berechnung!$A:$A,Berechnung!$B:$B=N$1,Berechnung!$N:$N=M98))))"),"")</f>
        <v/>
      </c>
      <c r="O98" s="1"/>
      <c r="P98" s="1"/>
      <c r="Q98" s="251" t="str">
        <f>IF(M98="",,ROUNDUP(SUMIFS(Berechnung!$L:$L,Berechnung!$N:$N,M98,Berechnung!$B:$B,N$1),0))</f>
        <v/>
      </c>
      <c r="R98" s="251" t="str">
        <f>IF(M98="",,IF(ISNUMBER(MATCH(O98,'Bundle SKUs'!$A:$A,0)),Q98,Q98*2))</f>
        <v/>
      </c>
    </row>
    <row r="99">
      <c r="A99" s="250"/>
      <c r="B99" s="203" t="str">
        <f>IFERROR(__xludf.DUMMYFUNCTION("IF(C99="""",,JOIN("","",UNIQUE(FILTER(Berechnung!$A:$A,Berechnung!$B:$B=B$1,Berechnung!$N:$N=A99))))"),"")</f>
        <v/>
      </c>
      <c r="C99" s="1"/>
      <c r="D99" s="1"/>
      <c r="E99" s="251" t="str">
        <f>IF(A99="",,ROUNDUP(SUMIFS(Berechnung!$L:$L,Berechnung!$N:$N,A99,Berechnung!$B:$B,B$1),0))</f>
        <v/>
      </c>
      <c r="F99" s="251" t="str">
        <f>IF(A99="",,IF(ISNUMBER(MATCH(C99,'Bundle SKUs'!$A:$A,0)),E99,E99*2))</f>
        <v/>
      </c>
      <c r="G99" s="252"/>
      <c r="H99" s="203" t="str">
        <f>IFERROR(__xludf.DUMMYFUNCTION("IF(I99="""",,JOIN("","",UNIQUE(FILTER(Berechnung!$A:$A,Berechnung!$B:$B=H$1,Berechnung!$N:$N=G99))))"),"")</f>
        <v/>
      </c>
      <c r="I99" s="1"/>
      <c r="J99" s="1"/>
      <c r="K99" s="251" t="str">
        <f>IF(G99="",,ROUNDUP(SUMIFS(Berechnung!$L:$L,Berechnung!$N:$N,G99,Berechnung!$B:$B,H$1),0))</f>
        <v/>
      </c>
      <c r="L99" s="251" t="str">
        <f>IF(G99="",,IF(ISNUMBER(MATCH(I99,'Bundle SKUs'!$A:$A,0)),K99,K99*2))</f>
        <v/>
      </c>
      <c r="M99" s="253"/>
      <c r="N99" s="203" t="str">
        <f>IFERROR(__xludf.DUMMYFUNCTION("IF(O99="""",,JOIN("","",UNIQUE(FILTER(Berechnung!$A:$A,Berechnung!$B:$B=N$1,Berechnung!$N:$N=M99))))"),"")</f>
        <v/>
      </c>
      <c r="O99" s="1"/>
      <c r="P99" s="1"/>
      <c r="Q99" s="251" t="str">
        <f>IF(M99="",,ROUNDUP(SUMIFS(Berechnung!$L:$L,Berechnung!$N:$N,M99,Berechnung!$B:$B,N$1),0))</f>
        <v/>
      </c>
      <c r="R99" s="251" t="str">
        <f>IF(M99="",,IF(ISNUMBER(MATCH(O99,'Bundle SKUs'!$A:$A,0)),Q99,Q99*2))</f>
        <v/>
      </c>
    </row>
    <row r="100">
      <c r="A100" s="250"/>
      <c r="B100" s="203" t="str">
        <f>IFERROR(__xludf.DUMMYFUNCTION("IF(C100="""",,JOIN("","",UNIQUE(FILTER(Berechnung!$A:$A,Berechnung!$B:$B=B$1,Berechnung!$N:$N=A100))))"),"")</f>
        <v/>
      </c>
      <c r="C100" s="1"/>
      <c r="D100" s="1"/>
      <c r="E100" s="251" t="str">
        <f>IF(A100="",,ROUNDUP(SUMIFS(Berechnung!$L:$L,Berechnung!$N:$N,A100,Berechnung!$B:$B,B$1),0))</f>
        <v/>
      </c>
      <c r="F100" s="251" t="str">
        <f>IF(A100="",,IF(ISNUMBER(MATCH(C100,'Bundle SKUs'!$A:$A,0)),E100,E100*2))</f>
        <v/>
      </c>
      <c r="G100" s="252"/>
      <c r="H100" s="203" t="str">
        <f>IFERROR(__xludf.DUMMYFUNCTION("IF(I100="""",,JOIN("","",UNIQUE(FILTER(Berechnung!$A:$A,Berechnung!$B:$B=H$1,Berechnung!$N:$N=G100))))"),"")</f>
        <v/>
      </c>
      <c r="I100" s="1"/>
      <c r="J100" s="1"/>
      <c r="K100" s="251" t="str">
        <f>IF(G100="",,ROUNDUP(SUMIFS(Berechnung!$L:$L,Berechnung!$N:$N,G100,Berechnung!$B:$B,H$1),0))</f>
        <v/>
      </c>
      <c r="L100" s="251" t="str">
        <f>IF(G100="",,IF(ISNUMBER(MATCH(I100,'Bundle SKUs'!$A:$A,0)),K100,K100*2))</f>
        <v/>
      </c>
      <c r="M100" s="253"/>
      <c r="N100" s="203" t="str">
        <f>IFERROR(__xludf.DUMMYFUNCTION("IF(O100="""",,JOIN("","",UNIQUE(FILTER(Berechnung!$A:$A,Berechnung!$B:$B=N$1,Berechnung!$N:$N=M100))))"),"")</f>
        <v/>
      </c>
      <c r="O100" s="1"/>
      <c r="P100" s="1"/>
      <c r="Q100" s="251" t="str">
        <f>IF(M100="",,ROUNDUP(SUMIFS(Berechnung!$L:$L,Berechnung!$N:$N,M100,Berechnung!$B:$B,N$1),0))</f>
        <v/>
      </c>
      <c r="R100" s="251" t="str">
        <f>IF(M100="",,IF(ISNUMBER(MATCH(O100,'Bundle SKUs'!$A:$A,0)),Q100,Q100*2))</f>
        <v/>
      </c>
    </row>
    <row r="101">
      <c r="A101" s="250"/>
      <c r="B101" s="203" t="str">
        <f>IFERROR(__xludf.DUMMYFUNCTION("IF(C101="""",,JOIN("","",UNIQUE(FILTER(Berechnung!$A:$A,Berechnung!$B:$B=B$1,Berechnung!$N:$N=A101))))"),"")</f>
        <v/>
      </c>
      <c r="C101" s="1"/>
      <c r="D101" s="1"/>
      <c r="E101" s="251" t="str">
        <f>IF(A101="",,ROUNDUP(SUMIFS(Berechnung!$L:$L,Berechnung!$N:$N,A101,Berechnung!$B:$B,B$1),0))</f>
        <v/>
      </c>
      <c r="F101" s="251" t="str">
        <f>IF(A101="",,IF(ISNUMBER(MATCH(C101,'Bundle SKUs'!$A:$A,0)),E101,E101*2))</f>
        <v/>
      </c>
      <c r="G101" s="252"/>
      <c r="H101" s="203" t="str">
        <f>IFERROR(__xludf.DUMMYFUNCTION("IF(I101="""",,JOIN("","",UNIQUE(FILTER(Berechnung!$A:$A,Berechnung!$B:$B=H$1,Berechnung!$N:$N=G101))))"),"")</f>
        <v/>
      </c>
      <c r="I101" s="1"/>
      <c r="J101" s="1"/>
      <c r="K101" s="251" t="str">
        <f>IF(G101="",,ROUNDUP(SUMIFS(Berechnung!$L:$L,Berechnung!$N:$N,G101,Berechnung!$B:$B,H$1),0))</f>
        <v/>
      </c>
      <c r="L101" s="251" t="str">
        <f>IF(G101="",,IF(ISNUMBER(MATCH(I101,'Bundle SKUs'!$A:$A,0)),K101,K101*2))</f>
        <v/>
      </c>
      <c r="M101" s="253"/>
      <c r="N101" s="203" t="str">
        <f>IFERROR(__xludf.DUMMYFUNCTION("IF(O101="""",,JOIN("","",UNIQUE(FILTER(Berechnung!$A:$A,Berechnung!$B:$B=N$1,Berechnung!$N:$N=M101))))"),"")</f>
        <v/>
      </c>
      <c r="O101" s="1"/>
      <c r="P101" s="1"/>
      <c r="Q101" s="251" t="str">
        <f>IF(M101="",,ROUNDUP(SUMIFS(Berechnung!$L:$L,Berechnung!$N:$N,M101,Berechnung!$B:$B,N$1),0))</f>
        <v/>
      </c>
      <c r="R101" s="251" t="str">
        <f>IF(M101="",,IF(ISNUMBER(MATCH(O101,'Bundle SKUs'!$A:$A,0)),Q101,Q101*2))</f>
        <v/>
      </c>
    </row>
    <row r="102">
      <c r="A102" s="250"/>
      <c r="B102" s="203" t="str">
        <f>IFERROR(__xludf.DUMMYFUNCTION("IF(C102="""",,JOIN("","",UNIQUE(FILTER(Berechnung!$A:$A,Berechnung!$B:$B=B$1,Berechnung!$N:$N=A102))))"),"")</f>
        <v/>
      </c>
      <c r="C102" s="1"/>
      <c r="D102" s="1"/>
      <c r="E102" s="251" t="str">
        <f>IF(A102="",,ROUNDUP(SUMIFS(Berechnung!$L:$L,Berechnung!$N:$N,A102,Berechnung!$B:$B,B$1),0))</f>
        <v/>
      </c>
      <c r="F102" s="251" t="str">
        <f>IF(A102="",,IF(ISNUMBER(MATCH(C102,'Bundle SKUs'!$A:$A,0)),E102,E102*2))</f>
        <v/>
      </c>
      <c r="G102" s="252"/>
      <c r="H102" s="203" t="str">
        <f>IFERROR(__xludf.DUMMYFUNCTION("IF(I102="""",,JOIN("","",UNIQUE(FILTER(Berechnung!$A:$A,Berechnung!$B:$B=H$1,Berechnung!$N:$N=G102))))"),"")</f>
        <v/>
      </c>
      <c r="I102" s="1"/>
      <c r="J102" s="1"/>
      <c r="K102" s="251" t="str">
        <f>IF(G102="",,ROUNDUP(SUMIFS(Berechnung!$L:$L,Berechnung!$N:$N,G102,Berechnung!$B:$B,H$1),0))</f>
        <v/>
      </c>
      <c r="L102" s="251" t="str">
        <f>IF(G102="",,IF(ISNUMBER(MATCH(I102,'Bundle SKUs'!$A:$A,0)),K102,K102*2))</f>
        <v/>
      </c>
      <c r="M102" s="253"/>
      <c r="N102" s="203" t="str">
        <f>IFERROR(__xludf.DUMMYFUNCTION("IF(O102="""",,JOIN("","",UNIQUE(FILTER(Berechnung!$A:$A,Berechnung!$B:$B=N$1,Berechnung!$N:$N=M102))))"),"")</f>
        <v/>
      </c>
      <c r="O102" s="1"/>
      <c r="P102" s="1"/>
      <c r="Q102" s="251" t="str">
        <f>IF(M102="",,ROUNDUP(SUMIFS(Berechnung!$L:$L,Berechnung!$N:$N,M102,Berechnung!$B:$B,N$1),0))</f>
        <v/>
      </c>
      <c r="R102" s="251" t="str">
        <f>IF(M102="",,IF(ISNUMBER(MATCH(O102,'Bundle SKUs'!$A:$A,0)),Q102,Q102*2))</f>
        <v/>
      </c>
    </row>
    <row r="103">
      <c r="A103" s="250"/>
      <c r="B103" s="203" t="str">
        <f>IFERROR(__xludf.DUMMYFUNCTION("IF(C103="""",,JOIN("","",UNIQUE(FILTER(Berechnung!$A:$A,Berechnung!$B:$B=B$1,Berechnung!$N:$N=A103))))"),"")</f>
        <v/>
      </c>
      <c r="C103" s="1"/>
      <c r="D103" s="1"/>
      <c r="E103" s="251" t="str">
        <f>IF(A103="",,ROUNDUP(SUMIFS(Berechnung!$L:$L,Berechnung!$N:$N,A103,Berechnung!$B:$B,B$1),0))</f>
        <v/>
      </c>
      <c r="F103" s="251" t="str">
        <f>IF(A103="",,IF(ISNUMBER(MATCH(C103,'Bundle SKUs'!$A:$A,0)),E103,E103*2))</f>
        <v/>
      </c>
      <c r="G103" s="252"/>
      <c r="H103" s="203" t="str">
        <f>IFERROR(__xludf.DUMMYFUNCTION("IF(I103="""",,JOIN("","",UNIQUE(FILTER(Berechnung!$A:$A,Berechnung!$B:$B=H$1,Berechnung!$N:$N=G103))))"),"")</f>
        <v/>
      </c>
      <c r="I103" s="1"/>
      <c r="J103" s="1"/>
      <c r="K103" s="251" t="str">
        <f>IF(G103="",,ROUNDUP(SUMIFS(Berechnung!$L:$L,Berechnung!$N:$N,G103,Berechnung!$B:$B,H$1),0))</f>
        <v/>
      </c>
      <c r="L103" s="251" t="str">
        <f>IF(G103="",,IF(ISNUMBER(MATCH(I103,'Bundle SKUs'!$A:$A,0)),K103,K103*2))</f>
        <v/>
      </c>
      <c r="M103" s="253"/>
      <c r="N103" s="203" t="str">
        <f>IFERROR(__xludf.DUMMYFUNCTION("IF(O103="""",,JOIN("","",UNIQUE(FILTER(Berechnung!$A:$A,Berechnung!$B:$B=N$1,Berechnung!$N:$N=M103))))"),"")</f>
        <v/>
      </c>
      <c r="O103" s="1"/>
      <c r="P103" s="1"/>
      <c r="Q103" s="251" t="str">
        <f>IF(M103="",,ROUNDUP(SUMIFS(Berechnung!$L:$L,Berechnung!$N:$N,M103,Berechnung!$B:$B,N$1),0))</f>
        <v/>
      </c>
      <c r="R103" s="251" t="str">
        <f>IF(M103="",,IF(ISNUMBER(MATCH(O103,'Bundle SKUs'!$A:$A,0)),Q103,Q103*2))</f>
        <v/>
      </c>
    </row>
    <row r="104">
      <c r="A104" s="250"/>
      <c r="B104" s="203" t="str">
        <f>IFERROR(__xludf.DUMMYFUNCTION("IF(C104="""",,JOIN("","",UNIQUE(FILTER(Berechnung!$A:$A,Berechnung!$B:$B=B$1,Berechnung!$N:$N=A104))))"),"")</f>
        <v/>
      </c>
      <c r="C104" s="1"/>
      <c r="D104" s="1"/>
      <c r="E104" s="251" t="str">
        <f>IF(A104="",,ROUNDUP(SUMIFS(Berechnung!$L:$L,Berechnung!$N:$N,A104,Berechnung!$B:$B,B$1),0))</f>
        <v/>
      </c>
      <c r="F104" s="251" t="str">
        <f>IF(A104="",,IF(ISNUMBER(MATCH(C104,'Bundle SKUs'!$A:$A,0)),E104,E104*2))</f>
        <v/>
      </c>
      <c r="G104" s="252"/>
      <c r="H104" s="203" t="str">
        <f>IFERROR(__xludf.DUMMYFUNCTION("IF(I104="""",,JOIN("","",UNIQUE(FILTER(Berechnung!$A:$A,Berechnung!$B:$B=H$1,Berechnung!$N:$N=G104))))"),"")</f>
        <v/>
      </c>
      <c r="I104" s="1"/>
      <c r="J104" s="1"/>
      <c r="K104" s="251" t="str">
        <f>IF(G104="",,ROUNDUP(SUMIFS(Berechnung!$L:$L,Berechnung!$N:$N,G104,Berechnung!$B:$B,H$1),0))</f>
        <v/>
      </c>
      <c r="L104" s="251" t="str">
        <f>IF(G104="",,IF(ISNUMBER(MATCH(I104,'Bundle SKUs'!$A:$A,0)),K104,K104*2))</f>
        <v/>
      </c>
      <c r="M104" s="253"/>
      <c r="N104" s="203" t="str">
        <f>IFERROR(__xludf.DUMMYFUNCTION("IF(O104="""",,JOIN("","",UNIQUE(FILTER(Berechnung!$A:$A,Berechnung!$B:$B=N$1,Berechnung!$N:$N=M104))))"),"")</f>
        <v/>
      </c>
      <c r="O104" s="1"/>
      <c r="P104" s="1"/>
      <c r="Q104" s="251" t="str">
        <f>IF(M104="",,ROUNDUP(SUMIFS(Berechnung!$L:$L,Berechnung!$N:$N,M104,Berechnung!$B:$B,N$1),0))</f>
        <v/>
      </c>
      <c r="R104" s="251" t="str">
        <f>IF(M104="",,IF(ISNUMBER(MATCH(O104,'Bundle SKUs'!$A:$A,0)),Q104,Q104*2))</f>
        <v/>
      </c>
    </row>
    <row r="105">
      <c r="A105" s="250"/>
      <c r="B105" s="203" t="str">
        <f>IFERROR(__xludf.DUMMYFUNCTION("IF(C105="""",,JOIN("","",UNIQUE(FILTER(Berechnung!$A:$A,Berechnung!$B:$B=B$1,Berechnung!$N:$N=A105))))"),"")</f>
        <v/>
      </c>
      <c r="C105" s="1"/>
      <c r="D105" s="1"/>
      <c r="E105" s="251" t="str">
        <f>IF(A105="",,ROUNDUP(SUMIFS(Berechnung!$L:$L,Berechnung!$N:$N,A105,Berechnung!$B:$B,B$1),0))</f>
        <v/>
      </c>
      <c r="F105" s="251" t="str">
        <f>IF(A105="",,IF(ISNUMBER(MATCH(C105,'Bundle SKUs'!$A:$A,0)),E105,E105*2))</f>
        <v/>
      </c>
      <c r="G105" s="252"/>
      <c r="H105" s="203" t="str">
        <f>IFERROR(__xludf.DUMMYFUNCTION("IF(I105="""",,JOIN("","",UNIQUE(FILTER(Berechnung!$A:$A,Berechnung!$B:$B=H$1,Berechnung!$N:$N=G105))))"),"")</f>
        <v/>
      </c>
      <c r="I105" s="1"/>
      <c r="J105" s="1"/>
      <c r="K105" s="251" t="str">
        <f>IF(G105="",,ROUNDUP(SUMIFS(Berechnung!$L:$L,Berechnung!$N:$N,G105,Berechnung!$B:$B,H$1),0))</f>
        <v/>
      </c>
      <c r="L105" s="251" t="str">
        <f>IF(G105="",,IF(ISNUMBER(MATCH(I105,'Bundle SKUs'!$A:$A,0)),K105,K105*2))</f>
        <v/>
      </c>
      <c r="M105" s="253"/>
      <c r="N105" s="203" t="str">
        <f>IFERROR(__xludf.DUMMYFUNCTION("IF(O105="""",,JOIN("","",UNIQUE(FILTER(Berechnung!$A:$A,Berechnung!$B:$B=N$1,Berechnung!$N:$N=M105))))"),"")</f>
        <v/>
      </c>
      <c r="O105" s="1"/>
      <c r="P105" s="1"/>
      <c r="Q105" s="251" t="str">
        <f>IF(M105="",,ROUNDUP(SUMIFS(Berechnung!$L:$L,Berechnung!$N:$N,M105,Berechnung!$B:$B,N$1),0))</f>
        <v/>
      </c>
      <c r="R105" s="251" t="str">
        <f>IF(M105="",,IF(ISNUMBER(MATCH(O105,'Bundle SKUs'!$A:$A,0)),Q105,Q105*2))</f>
        <v/>
      </c>
    </row>
    <row r="106">
      <c r="A106" s="250"/>
      <c r="B106" s="203" t="str">
        <f>IFERROR(__xludf.DUMMYFUNCTION("IF(C106="""",,JOIN("","",UNIQUE(FILTER(Berechnung!$A:$A,Berechnung!$B:$B=B$1,Berechnung!$N:$N=A106))))"),"")</f>
        <v/>
      </c>
      <c r="C106" s="1"/>
      <c r="D106" s="1"/>
      <c r="E106" s="251" t="str">
        <f>IF(A106="",,ROUNDUP(SUMIFS(Berechnung!$L:$L,Berechnung!$N:$N,A106,Berechnung!$B:$B,B$1),0))</f>
        <v/>
      </c>
      <c r="F106" s="251" t="str">
        <f>IF(A106="",,IF(ISNUMBER(MATCH(C106,'Bundle SKUs'!$A:$A,0)),E106,E106*2))</f>
        <v/>
      </c>
      <c r="G106" s="252"/>
      <c r="H106" s="203" t="str">
        <f>IFERROR(__xludf.DUMMYFUNCTION("IF(I106="""",,JOIN("","",UNIQUE(FILTER(Berechnung!$A:$A,Berechnung!$B:$B=H$1,Berechnung!$N:$N=G106))))"),"")</f>
        <v/>
      </c>
      <c r="I106" s="1"/>
      <c r="J106" s="1"/>
      <c r="K106" s="251" t="str">
        <f>IF(G106="",,ROUNDUP(SUMIFS(Berechnung!$L:$L,Berechnung!$N:$N,G106,Berechnung!$B:$B,H$1),0))</f>
        <v/>
      </c>
      <c r="L106" s="251" t="str">
        <f>IF(G106="",,IF(ISNUMBER(MATCH(I106,'Bundle SKUs'!$A:$A,0)),K106,K106*2))</f>
        <v/>
      </c>
      <c r="M106" s="253"/>
      <c r="N106" s="203" t="str">
        <f>IFERROR(__xludf.DUMMYFUNCTION("IF(O106="""",,JOIN("","",UNIQUE(FILTER(Berechnung!$A:$A,Berechnung!$B:$B=N$1,Berechnung!$N:$N=M106))))"),"")</f>
        <v/>
      </c>
      <c r="O106" s="1"/>
      <c r="P106" s="1"/>
      <c r="Q106" s="251" t="str">
        <f>IF(M106="",,ROUNDUP(SUMIFS(Berechnung!$L:$L,Berechnung!$N:$N,M106,Berechnung!$B:$B,N$1),0))</f>
        <v/>
      </c>
      <c r="R106" s="251" t="str">
        <f>IF(M106="",,IF(ISNUMBER(MATCH(O106,'Bundle SKUs'!$A:$A,0)),Q106,Q106*2))</f>
        <v/>
      </c>
    </row>
    <row r="107">
      <c r="A107" s="250"/>
      <c r="B107" s="203" t="str">
        <f>IFERROR(__xludf.DUMMYFUNCTION("IF(C107="""",,JOIN("","",UNIQUE(FILTER(Berechnung!$A:$A,Berechnung!$B:$B=B$1,Berechnung!$N:$N=A107))))"),"")</f>
        <v/>
      </c>
      <c r="C107" s="1"/>
      <c r="D107" s="1"/>
      <c r="E107" s="251" t="str">
        <f>IF(A107="",,ROUNDUP(SUMIFS(Berechnung!$L:$L,Berechnung!$N:$N,A107,Berechnung!$B:$B,B$1),0))</f>
        <v/>
      </c>
      <c r="F107" s="251" t="str">
        <f>IF(A107="",,IF(ISNUMBER(MATCH(C107,'Bundle SKUs'!$A:$A,0)),E107,E107*2))</f>
        <v/>
      </c>
      <c r="G107" s="252"/>
      <c r="H107" s="203" t="str">
        <f>IFERROR(__xludf.DUMMYFUNCTION("IF(I107="""",,JOIN("","",UNIQUE(FILTER(Berechnung!$A:$A,Berechnung!$B:$B=H$1,Berechnung!$N:$N=G107))))"),"")</f>
        <v/>
      </c>
      <c r="I107" s="1"/>
      <c r="J107" s="1"/>
      <c r="K107" s="251" t="str">
        <f>IF(G107="",,ROUNDUP(SUMIFS(Berechnung!$L:$L,Berechnung!$N:$N,G107,Berechnung!$B:$B,H$1),0))</f>
        <v/>
      </c>
      <c r="L107" s="251" t="str">
        <f>IF(G107="",,IF(ISNUMBER(MATCH(I107,'Bundle SKUs'!$A:$A,0)),K107,K107*2))</f>
        <v/>
      </c>
      <c r="M107" s="253"/>
      <c r="N107" s="203" t="str">
        <f>IFERROR(__xludf.DUMMYFUNCTION("IF(O107="""",,JOIN("","",UNIQUE(FILTER(Berechnung!$A:$A,Berechnung!$B:$B=N$1,Berechnung!$N:$N=M107))))"),"")</f>
        <v/>
      </c>
      <c r="O107" s="1"/>
      <c r="P107" s="1"/>
      <c r="Q107" s="251" t="str">
        <f>IF(M107="",,ROUNDUP(SUMIFS(Berechnung!$L:$L,Berechnung!$N:$N,M107,Berechnung!$B:$B,N$1),0))</f>
        <v/>
      </c>
      <c r="R107" s="251" t="str">
        <f>IF(M107="",,IF(ISNUMBER(MATCH(O107,'Bundle SKUs'!$A:$A,0)),Q107,Q107*2))</f>
        <v/>
      </c>
    </row>
    <row r="108">
      <c r="A108" s="250"/>
      <c r="B108" s="203" t="str">
        <f>IFERROR(__xludf.DUMMYFUNCTION("IF(C108="""",,JOIN("","",UNIQUE(FILTER(Berechnung!$A:$A,Berechnung!$B:$B=B$1,Berechnung!$N:$N=A108))))"),"")</f>
        <v/>
      </c>
      <c r="C108" s="1"/>
      <c r="D108" s="1"/>
      <c r="E108" s="251" t="str">
        <f>IF(A108="",,ROUNDUP(SUMIFS(Berechnung!$L:$L,Berechnung!$N:$N,A108,Berechnung!$B:$B,B$1),0))</f>
        <v/>
      </c>
      <c r="F108" s="251" t="str">
        <f>IF(A108="",,IF(ISNUMBER(MATCH(C108,'Bundle SKUs'!$A:$A,0)),E108,E108*2))</f>
        <v/>
      </c>
      <c r="G108" s="252"/>
      <c r="H108" s="203" t="str">
        <f>IFERROR(__xludf.DUMMYFUNCTION("IF(I108="""",,JOIN("","",UNIQUE(FILTER(Berechnung!$A:$A,Berechnung!$B:$B=H$1,Berechnung!$N:$N=G108))))"),"")</f>
        <v/>
      </c>
      <c r="I108" s="1"/>
      <c r="J108" s="1"/>
      <c r="K108" s="251" t="str">
        <f>IF(G108="",,ROUNDUP(SUMIFS(Berechnung!$L:$L,Berechnung!$N:$N,G108,Berechnung!$B:$B,H$1),0))</f>
        <v/>
      </c>
      <c r="L108" s="251" t="str">
        <f>IF(G108="",,IF(ISNUMBER(MATCH(I108,'Bundle SKUs'!$A:$A,0)),K108,K108*2))</f>
        <v/>
      </c>
      <c r="M108" s="253"/>
      <c r="N108" s="203" t="str">
        <f>IFERROR(__xludf.DUMMYFUNCTION("IF(O108="""",,JOIN("","",UNIQUE(FILTER(Berechnung!$A:$A,Berechnung!$B:$B=N$1,Berechnung!$N:$N=M108))))"),"")</f>
        <v/>
      </c>
      <c r="O108" s="1"/>
      <c r="P108" s="1"/>
      <c r="Q108" s="251" t="str">
        <f>IF(M108="",,ROUNDUP(SUMIFS(Berechnung!$L:$L,Berechnung!$N:$N,M108,Berechnung!$B:$B,N$1),0))</f>
        <v/>
      </c>
      <c r="R108" s="251" t="str">
        <f>IF(M108="",,IF(ISNUMBER(MATCH(O108,'Bundle SKUs'!$A:$A,0)),Q108,Q108*2))</f>
        <v/>
      </c>
    </row>
    <row r="109">
      <c r="A109" s="250"/>
      <c r="B109" s="203" t="str">
        <f>IFERROR(__xludf.DUMMYFUNCTION("IF(C109="""",,JOIN("","",UNIQUE(FILTER(Berechnung!$A:$A,Berechnung!$B:$B=B$1,Berechnung!$N:$N=A109))))"),"")</f>
        <v/>
      </c>
      <c r="C109" s="1"/>
      <c r="D109" s="1"/>
      <c r="E109" s="251" t="str">
        <f>IF(A109="",,ROUNDUP(SUMIFS(Berechnung!$L:$L,Berechnung!$N:$N,A109,Berechnung!$B:$B,B$1),0))</f>
        <v/>
      </c>
      <c r="F109" s="251" t="str">
        <f>IF(A109="",,IF(ISNUMBER(MATCH(C109,'Bundle SKUs'!$A:$A,0)),E109,E109*2))</f>
        <v/>
      </c>
      <c r="G109" s="252"/>
      <c r="H109" s="203" t="str">
        <f>IFERROR(__xludf.DUMMYFUNCTION("IF(I109="""",,JOIN("","",UNIQUE(FILTER(Berechnung!$A:$A,Berechnung!$B:$B=H$1,Berechnung!$N:$N=G109))))"),"")</f>
        <v/>
      </c>
      <c r="I109" s="1"/>
      <c r="J109" s="1"/>
      <c r="K109" s="251" t="str">
        <f>IF(G109="",,ROUNDUP(SUMIFS(Berechnung!$L:$L,Berechnung!$N:$N,G109,Berechnung!$B:$B,H$1),0))</f>
        <v/>
      </c>
      <c r="L109" s="251" t="str">
        <f>IF(G109="",,IF(ISNUMBER(MATCH(I109,'Bundle SKUs'!$A:$A,0)),K109,K109*2))</f>
        <v/>
      </c>
      <c r="M109" s="253"/>
      <c r="N109" s="203" t="str">
        <f>IFERROR(__xludf.DUMMYFUNCTION("IF(O109="""",,JOIN("","",UNIQUE(FILTER(Berechnung!$A:$A,Berechnung!$B:$B=N$1,Berechnung!$N:$N=M109))))"),"")</f>
        <v/>
      </c>
      <c r="O109" s="1"/>
      <c r="P109" s="1"/>
      <c r="Q109" s="251" t="str">
        <f>IF(M109="",,ROUNDUP(SUMIFS(Berechnung!$L:$L,Berechnung!$N:$N,M109,Berechnung!$B:$B,N$1),0))</f>
        <v/>
      </c>
      <c r="R109" s="251" t="str">
        <f>IF(M109="",,IF(ISNUMBER(MATCH(O109,'Bundle SKUs'!$A:$A,0)),Q109,Q109*2))</f>
        <v/>
      </c>
    </row>
    <row r="110">
      <c r="A110" s="250"/>
      <c r="B110" s="203" t="str">
        <f>IFERROR(__xludf.DUMMYFUNCTION("IF(C110="""",,JOIN("","",UNIQUE(FILTER(Berechnung!$A:$A,Berechnung!$B:$B=B$1,Berechnung!$N:$N=A110))))"),"")</f>
        <v/>
      </c>
      <c r="C110" s="1"/>
      <c r="D110" s="1"/>
      <c r="E110" s="251" t="str">
        <f>IF(A110="",,ROUNDUP(SUMIFS(Berechnung!$L:$L,Berechnung!$N:$N,A110,Berechnung!$B:$B,B$1),0))</f>
        <v/>
      </c>
      <c r="F110" s="251" t="str">
        <f>IF(A110="",,IF(ISNUMBER(MATCH(C110,'Bundle SKUs'!$A:$A,0)),E110,E110*2))</f>
        <v/>
      </c>
      <c r="G110" s="252"/>
      <c r="H110" s="203" t="str">
        <f>IFERROR(__xludf.DUMMYFUNCTION("IF(I110="""",,JOIN("","",UNIQUE(FILTER(Berechnung!$A:$A,Berechnung!$B:$B=H$1,Berechnung!$N:$N=G110))))"),"")</f>
        <v/>
      </c>
      <c r="I110" s="1"/>
      <c r="J110" s="1"/>
      <c r="K110" s="251" t="str">
        <f>IF(G110="",,ROUNDUP(SUMIFS(Berechnung!$L:$L,Berechnung!$N:$N,G110,Berechnung!$B:$B,H$1),0))</f>
        <v/>
      </c>
      <c r="L110" s="251" t="str">
        <f>IF(G110="",,IF(ISNUMBER(MATCH(I110,'Bundle SKUs'!$A:$A,0)),K110,K110*2))</f>
        <v/>
      </c>
      <c r="M110" s="253"/>
      <c r="N110" s="203" t="str">
        <f>IFERROR(__xludf.DUMMYFUNCTION("IF(O110="""",,JOIN("","",UNIQUE(FILTER(Berechnung!$A:$A,Berechnung!$B:$B=N$1,Berechnung!$N:$N=M110))))"),"")</f>
        <v/>
      </c>
      <c r="O110" s="1"/>
      <c r="P110" s="1"/>
      <c r="Q110" s="251" t="str">
        <f>IF(M110="",,ROUNDUP(SUMIFS(Berechnung!$L:$L,Berechnung!$N:$N,M110,Berechnung!$B:$B,N$1),0))</f>
        <v/>
      </c>
      <c r="R110" s="251" t="str">
        <f>IF(M110="",,IF(ISNUMBER(MATCH(O110,'Bundle SKUs'!$A:$A,0)),Q110,Q110*2))</f>
        <v/>
      </c>
    </row>
    <row r="111">
      <c r="A111" s="250"/>
      <c r="B111" s="203" t="str">
        <f>IFERROR(__xludf.DUMMYFUNCTION("IF(C111="""",,JOIN("","",UNIQUE(FILTER(Berechnung!$A:$A,Berechnung!$B:$B=B$1,Berechnung!$N:$N=A111))))"),"")</f>
        <v/>
      </c>
      <c r="C111" s="1"/>
      <c r="D111" s="1"/>
      <c r="E111" s="251" t="str">
        <f>IF(A111="",,ROUNDUP(SUMIFS(Berechnung!$L:$L,Berechnung!$N:$N,A111,Berechnung!$B:$B,B$1),0))</f>
        <v/>
      </c>
      <c r="F111" s="251" t="str">
        <f>IF(A111="",,IF(ISNUMBER(MATCH(C111,'Bundle SKUs'!$A:$A,0)),E111,E111*2))</f>
        <v/>
      </c>
      <c r="G111" s="252"/>
      <c r="H111" s="203" t="str">
        <f>IFERROR(__xludf.DUMMYFUNCTION("IF(I111="""",,JOIN("","",UNIQUE(FILTER(Berechnung!$A:$A,Berechnung!$B:$B=H$1,Berechnung!$N:$N=G111))))"),"")</f>
        <v/>
      </c>
      <c r="I111" s="1"/>
      <c r="J111" s="1"/>
      <c r="K111" s="251" t="str">
        <f>IF(G111="",,ROUNDUP(SUMIFS(Berechnung!$L:$L,Berechnung!$N:$N,G111,Berechnung!$B:$B,H$1),0))</f>
        <v/>
      </c>
      <c r="L111" s="251" t="str">
        <f>IF(G111="",,IF(ISNUMBER(MATCH(I111,'Bundle SKUs'!$A:$A,0)),K111,K111*2))</f>
        <v/>
      </c>
      <c r="M111" s="253"/>
      <c r="N111" s="203" t="str">
        <f>IFERROR(__xludf.DUMMYFUNCTION("IF(O111="""",,JOIN("","",UNIQUE(FILTER(Berechnung!$A:$A,Berechnung!$B:$B=N$1,Berechnung!$N:$N=M111))))"),"")</f>
        <v/>
      </c>
      <c r="O111" s="1"/>
      <c r="P111" s="1"/>
      <c r="Q111" s="251" t="str">
        <f>IF(M111="",,ROUNDUP(SUMIFS(Berechnung!$L:$L,Berechnung!$N:$N,M111,Berechnung!$B:$B,N$1),0))</f>
        <v/>
      </c>
      <c r="R111" s="251" t="str">
        <f>IF(M111="",,IF(ISNUMBER(MATCH(O111,'Bundle SKUs'!$A:$A,0)),Q111,Q111*2))</f>
        <v/>
      </c>
    </row>
    <row r="112">
      <c r="A112" s="250"/>
      <c r="B112" s="203" t="str">
        <f>IFERROR(__xludf.DUMMYFUNCTION("IF(C112="""",,JOIN("","",UNIQUE(FILTER(Berechnung!$A:$A,Berechnung!$B:$B=B$1,Berechnung!$N:$N=A112))))"),"")</f>
        <v/>
      </c>
      <c r="C112" s="1"/>
      <c r="D112" s="1"/>
      <c r="E112" s="251" t="str">
        <f>IF(A112="",,ROUNDUP(SUMIFS(Berechnung!$L:$L,Berechnung!$N:$N,A112,Berechnung!$B:$B,B$1),0))</f>
        <v/>
      </c>
      <c r="F112" s="251" t="str">
        <f>IF(A112="",,IF(ISNUMBER(MATCH(C112,'Bundle SKUs'!$A:$A,0)),E112,E112*2))</f>
        <v/>
      </c>
      <c r="G112" s="252"/>
      <c r="H112" s="203" t="str">
        <f>IFERROR(__xludf.DUMMYFUNCTION("IF(I112="""",,JOIN("","",UNIQUE(FILTER(Berechnung!$A:$A,Berechnung!$B:$B=H$1,Berechnung!$N:$N=G112))))"),"")</f>
        <v/>
      </c>
      <c r="I112" s="1"/>
      <c r="J112" s="1"/>
      <c r="K112" s="251" t="str">
        <f>IF(G112="",,ROUNDUP(SUMIFS(Berechnung!$L:$L,Berechnung!$N:$N,G112,Berechnung!$B:$B,H$1),0))</f>
        <v/>
      </c>
      <c r="L112" s="251" t="str">
        <f>IF(G112="",,IF(ISNUMBER(MATCH(I112,'Bundle SKUs'!$A:$A,0)),K112,K112*2))</f>
        <v/>
      </c>
      <c r="M112" s="253"/>
      <c r="N112" s="203" t="str">
        <f>IFERROR(__xludf.DUMMYFUNCTION("IF(O112="""",,JOIN("","",UNIQUE(FILTER(Berechnung!$A:$A,Berechnung!$B:$B=N$1,Berechnung!$N:$N=M112))))"),"")</f>
        <v/>
      </c>
      <c r="O112" s="1"/>
      <c r="P112" s="1"/>
      <c r="Q112" s="251" t="str">
        <f>IF(M112="",,ROUNDUP(SUMIFS(Berechnung!$L:$L,Berechnung!$N:$N,M112,Berechnung!$B:$B,N$1),0))</f>
        <v/>
      </c>
      <c r="R112" s="251" t="str">
        <f>IF(M112="",,IF(ISNUMBER(MATCH(O112,'Bundle SKUs'!$A:$A,0)),Q112,Q112*2))</f>
        <v/>
      </c>
    </row>
    <row r="113">
      <c r="A113" s="250"/>
      <c r="B113" s="203" t="str">
        <f>IFERROR(__xludf.DUMMYFUNCTION("IF(C113="""",,JOIN("","",UNIQUE(FILTER(Berechnung!$A:$A,Berechnung!$B:$B=B$1,Berechnung!$N:$N=A113))))"),"")</f>
        <v/>
      </c>
      <c r="C113" s="1"/>
      <c r="D113" s="1"/>
      <c r="E113" s="251" t="str">
        <f>IF(A113="",,ROUNDUP(SUMIFS(Berechnung!$L:$L,Berechnung!$N:$N,A113,Berechnung!$B:$B,B$1),0))</f>
        <v/>
      </c>
      <c r="F113" s="251" t="str">
        <f>IF(A113="",,IF(ISNUMBER(MATCH(C113,'Bundle SKUs'!$A:$A,0)),E113,E113*2))</f>
        <v/>
      </c>
      <c r="G113" s="252"/>
      <c r="H113" s="203" t="str">
        <f>IFERROR(__xludf.DUMMYFUNCTION("IF(I113="""",,JOIN("","",UNIQUE(FILTER(Berechnung!$A:$A,Berechnung!$B:$B=H$1,Berechnung!$N:$N=G113))))"),"")</f>
        <v/>
      </c>
      <c r="I113" s="1"/>
      <c r="J113" s="1"/>
      <c r="K113" s="251" t="str">
        <f>IF(G113="",,ROUNDUP(SUMIFS(Berechnung!$L:$L,Berechnung!$N:$N,G113,Berechnung!$B:$B,H$1),0))</f>
        <v/>
      </c>
      <c r="L113" s="251" t="str">
        <f>IF(G113="",,IF(ISNUMBER(MATCH(I113,'Bundle SKUs'!$A:$A,0)),K113,K113*2))</f>
        <v/>
      </c>
      <c r="M113" s="253"/>
      <c r="N113" s="203" t="str">
        <f>IFERROR(__xludf.DUMMYFUNCTION("IF(O113="""",,JOIN("","",UNIQUE(FILTER(Berechnung!$A:$A,Berechnung!$B:$B=N$1,Berechnung!$N:$N=M113))))"),"")</f>
        <v/>
      </c>
      <c r="O113" s="1"/>
      <c r="P113" s="1"/>
      <c r="Q113" s="251" t="str">
        <f>IF(M113="",,ROUNDUP(SUMIFS(Berechnung!$L:$L,Berechnung!$N:$N,M113,Berechnung!$B:$B,N$1),0))</f>
        <v/>
      </c>
      <c r="R113" s="251" t="str">
        <f>IF(M113="",,IF(ISNUMBER(MATCH(O113,'Bundle SKUs'!$A:$A,0)),Q113,Q113*2))</f>
        <v/>
      </c>
    </row>
    <row r="114">
      <c r="A114" s="250"/>
      <c r="B114" s="203" t="str">
        <f>IFERROR(__xludf.DUMMYFUNCTION("IF(C114="""",,JOIN("","",UNIQUE(FILTER(Berechnung!$A:$A,Berechnung!$B:$B=B$1,Berechnung!$N:$N=A114))))"),"")</f>
        <v/>
      </c>
      <c r="C114" s="1"/>
      <c r="D114" s="1"/>
      <c r="E114" s="251" t="str">
        <f>IF(A114="",,ROUNDUP(SUMIFS(Berechnung!$L:$L,Berechnung!$N:$N,A114,Berechnung!$B:$B,B$1),0))</f>
        <v/>
      </c>
      <c r="F114" s="251" t="str">
        <f>IF(A114="",,IF(ISNUMBER(MATCH(C114,'Bundle SKUs'!$A:$A,0)),E114,E114*2))</f>
        <v/>
      </c>
      <c r="G114" s="252"/>
      <c r="H114" s="203" t="str">
        <f>IFERROR(__xludf.DUMMYFUNCTION("IF(I114="""",,JOIN("","",UNIQUE(FILTER(Berechnung!$A:$A,Berechnung!$B:$B=H$1,Berechnung!$N:$N=G114))))"),"")</f>
        <v/>
      </c>
      <c r="I114" s="1"/>
      <c r="J114" s="1"/>
      <c r="K114" s="251" t="str">
        <f>IF(G114="",,ROUNDUP(SUMIFS(Berechnung!$L:$L,Berechnung!$N:$N,G114,Berechnung!$B:$B,H$1),0))</f>
        <v/>
      </c>
      <c r="L114" s="251" t="str">
        <f>IF(G114="",,IF(ISNUMBER(MATCH(I114,'Bundle SKUs'!$A:$A,0)),K114,K114*2))</f>
        <v/>
      </c>
      <c r="M114" s="253"/>
      <c r="N114" s="203" t="str">
        <f>IFERROR(__xludf.DUMMYFUNCTION("IF(O114="""",,JOIN("","",UNIQUE(FILTER(Berechnung!$A:$A,Berechnung!$B:$B=N$1,Berechnung!$N:$N=M114))))"),"")</f>
        <v/>
      </c>
      <c r="O114" s="1"/>
      <c r="P114" s="1"/>
      <c r="Q114" s="251" t="str">
        <f>IF(M114="",,ROUNDUP(SUMIFS(Berechnung!$L:$L,Berechnung!$N:$N,M114,Berechnung!$B:$B,N$1),0))</f>
        <v/>
      </c>
      <c r="R114" s="251" t="str">
        <f>IF(M114="",,IF(ISNUMBER(MATCH(O114,'Bundle SKUs'!$A:$A,0)),Q114,Q114*2))</f>
        <v/>
      </c>
    </row>
    <row r="115">
      <c r="A115" s="250"/>
      <c r="B115" s="203" t="str">
        <f>IFERROR(__xludf.DUMMYFUNCTION("IF(C115="""",,JOIN("","",UNIQUE(FILTER(Berechnung!$A:$A,Berechnung!$B:$B=B$1,Berechnung!$N:$N=A115))))"),"")</f>
        <v/>
      </c>
      <c r="C115" s="1"/>
      <c r="D115" s="1"/>
      <c r="E115" s="251" t="str">
        <f>IF(A115="",,ROUNDUP(SUMIFS(Berechnung!$L:$L,Berechnung!$N:$N,A115,Berechnung!$B:$B,B$1),0))</f>
        <v/>
      </c>
      <c r="F115" s="251" t="str">
        <f>IF(A115="",,IF(ISNUMBER(MATCH(C115,'Bundle SKUs'!$A:$A,0)),E115,E115*2))</f>
        <v/>
      </c>
      <c r="G115" s="252"/>
      <c r="H115" s="203" t="str">
        <f>IFERROR(__xludf.DUMMYFUNCTION("IF(I115="""",,JOIN("","",UNIQUE(FILTER(Berechnung!$A:$A,Berechnung!$B:$B=H$1,Berechnung!$N:$N=G115))))"),"")</f>
        <v/>
      </c>
      <c r="I115" s="1"/>
      <c r="J115" s="1"/>
      <c r="K115" s="251" t="str">
        <f>IF(G115="",,ROUNDUP(SUMIFS(Berechnung!$L:$L,Berechnung!$N:$N,G115,Berechnung!$B:$B,H$1),0))</f>
        <v/>
      </c>
      <c r="L115" s="251" t="str">
        <f>IF(G115="",,IF(ISNUMBER(MATCH(I115,'Bundle SKUs'!$A:$A,0)),K115,K115*2))</f>
        <v/>
      </c>
      <c r="M115" s="253"/>
      <c r="N115" s="203" t="str">
        <f>IFERROR(__xludf.DUMMYFUNCTION("IF(O115="""",,JOIN("","",UNIQUE(FILTER(Berechnung!$A:$A,Berechnung!$B:$B=N$1,Berechnung!$N:$N=M115))))"),"")</f>
        <v/>
      </c>
      <c r="O115" s="1"/>
      <c r="P115" s="1"/>
      <c r="Q115" s="251" t="str">
        <f>IF(M115="",,ROUNDUP(SUMIFS(Berechnung!$L:$L,Berechnung!$N:$N,M115,Berechnung!$B:$B,N$1),0))</f>
        <v/>
      </c>
      <c r="R115" s="251" t="str">
        <f>IF(M115="",,IF(ISNUMBER(MATCH(O115,'Bundle SKUs'!$A:$A,0)),Q115,Q115*2))</f>
        <v/>
      </c>
    </row>
    <row r="116">
      <c r="A116" s="250"/>
      <c r="B116" s="203" t="str">
        <f>IFERROR(__xludf.DUMMYFUNCTION("IF(C116="""",,JOIN("","",UNIQUE(FILTER(Berechnung!$A:$A,Berechnung!$B:$B=B$1,Berechnung!$N:$N=A116))))"),"")</f>
        <v/>
      </c>
      <c r="C116" s="1"/>
      <c r="D116" s="1"/>
      <c r="E116" s="251" t="str">
        <f>IF(A116="",,ROUNDUP(SUMIFS(Berechnung!$L:$L,Berechnung!$N:$N,A116,Berechnung!$B:$B,B$1),0))</f>
        <v/>
      </c>
      <c r="F116" s="251" t="str">
        <f>IF(A116="",,IF(ISNUMBER(MATCH(C116,'Bundle SKUs'!$A:$A,0)),E116,E116*2))</f>
        <v/>
      </c>
      <c r="G116" s="252"/>
      <c r="H116" s="203" t="str">
        <f>IFERROR(__xludf.DUMMYFUNCTION("IF(I116="""",,JOIN("","",UNIQUE(FILTER(Berechnung!$A:$A,Berechnung!$B:$B=H$1,Berechnung!$N:$N=G116))))"),"")</f>
        <v/>
      </c>
      <c r="I116" s="1"/>
      <c r="J116" s="1"/>
      <c r="K116" s="251" t="str">
        <f>IF(G116="",,ROUNDUP(SUMIFS(Berechnung!$L:$L,Berechnung!$N:$N,G116,Berechnung!$B:$B,H$1),0))</f>
        <v/>
      </c>
      <c r="L116" s="251" t="str">
        <f>IF(G116="",,IF(ISNUMBER(MATCH(I116,'Bundle SKUs'!$A:$A,0)),K116,K116*2))</f>
        <v/>
      </c>
      <c r="M116" s="253"/>
      <c r="N116" s="203" t="str">
        <f>IFERROR(__xludf.DUMMYFUNCTION("IF(O116="""",,JOIN("","",UNIQUE(FILTER(Berechnung!$A:$A,Berechnung!$B:$B=N$1,Berechnung!$N:$N=M116))))"),"")</f>
        <v/>
      </c>
      <c r="O116" s="1"/>
      <c r="P116" s="1"/>
      <c r="Q116" s="251" t="str">
        <f>IF(M116="",,ROUNDUP(SUMIFS(Berechnung!$L:$L,Berechnung!$N:$N,M116,Berechnung!$B:$B,N$1),0))</f>
        <v/>
      </c>
      <c r="R116" s="251" t="str">
        <f>IF(M116="",,IF(ISNUMBER(MATCH(O116,'Bundle SKUs'!$A:$A,0)),Q116,Q116*2))</f>
        <v/>
      </c>
    </row>
    <row r="117">
      <c r="A117" s="250"/>
      <c r="B117" s="203" t="str">
        <f>IFERROR(__xludf.DUMMYFUNCTION("IF(C117="""",,JOIN("","",UNIQUE(FILTER(Berechnung!$A:$A,Berechnung!$B:$B=B$1,Berechnung!$N:$N=A117))))"),"")</f>
        <v/>
      </c>
      <c r="C117" s="1"/>
      <c r="D117" s="1"/>
      <c r="E117" s="251" t="str">
        <f>IF(A117="",,ROUNDUP(SUMIFS(Berechnung!$L:$L,Berechnung!$N:$N,A117,Berechnung!$B:$B,B$1),0))</f>
        <v/>
      </c>
      <c r="F117" s="251" t="str">
        <f>IF(A117="",,IF(ISNUMBER(MATCH(C117,'Bundle SKUs'!$A:$A,0)),E117,E117*2))</f>
        <v/>
      </c>
      <c r="G117" s="252"/>
      <c r="H117" s="203" t="str">
        <f>IFERROR(__xludf.DUMMYFUNCTION("IF(I117="""",,JOIN("","",UNIQUE(FILTER(Berechnung!$A:$A,Berechnung!$B:$B=H$1,Berechnung!$N:$N=G117))))"),"")</f>
        <v/>
      </c>
      <c r="I117" s="1"/>
      <c r="J117" s="1"/>
      <c r="K117" s="251" t="str">
        <f>IF(G117="",,ROUNDUP(SUMIFS(Berechnung!$L:$L,Berechnung!$N:$N,G117,Berechnung!$B:$B,H$1),0))</f>
        <v/>
      </c>
      <c r="L117" s="251" t="str">
        <f>IF(G117="",,IF(ISNUMBER(MATCH(I117,'Bundle SKUs'!$A:$A,0)),K117,K117*2))</f>
        <v/>
      </c>
      <c r="M117" s="253"/>
      <c r="N117" s="203" t="str">
        <f>IFERROR(__xludf.DUMMYFUNCTION("IF(O117="""",,JOIN("","",UNIQUE(FILTER(Berechnung!$A:$A,Berechnung!$B:$B=N$1,Berechnung!$N:$N=M117))))"),"")</f>
        <v/>
      </c>
      <c r="O117" s="1"/>
      <c r="P117" s="1"/>
      <c r="Q117" s="251" t="str">
        <f>IF(M117="",,ROUNDUP(SUMIFS(Berechnung!$L:$L,Berechnung!$N:$N,M117,Berechnung!$B:$B,N$1),0))</f>
        <v/>
      </c>
      <c r="R117" s="251" t="str">
        <f>IF(M117="",,IF(ISNUMBER(MATCH(O117,'Bundle SKUs'!$A:$A,0)),Q117,Q117*2))</f>
        <v/>
      </c>
    </row>
    <row r="118">
      <c r="A118" s="250"/>
      <c r="B118" s="203" t="str">
        <f>IFERROR(__xludf.DUMMYFUNCTION("IF(C118="""",,JOIN("","",UNIQUE(FILTER(Berechnung!$A:$A,Berechnung!$B:$B=B$1,Berechnung!$N:$N=A118))))"),"")</f>
        <v/>
      </c>
      <c r="C118" s="1"/>
      <c r="D118" s="1"/>
      <c r="E118" s="251" t="str">
        <f>IF(A118="",,ROUNDUP(SUMIFS(Berechnung!$L:$L,Berechnung!$N:$N,A118,Berechnung!$B:$B,B$1),0))</f>
        <v/>
      </c>
      <c r="F118" s="251" t="str">
        <f>IF(A118="",,IF(ISNUMBER(MATCH(C118,'Bundle SKUs'!$A:$A,0)),E118,E118*2))</f>
        <v/>
      </c>
      <c r="G118" s="252"/>
      <c r="H118" s="203" t="str">
        <f>IFERROR(__xludf.DUMMYFUNCTION("IF(I118="""",,JOIN("","",UNIQUE(FILTER(Berechnung!$A:$A,Berechnung!$B:$B=H$1,Berechnung!$N:$N=G118))))"),"")</f>
        <v/>
      </c>
      <c r="I118" s="1"/>
      <c r="J118" s="1"/>
      <c r="K118" s="251" t="str">
        <f>IF(G118="",,ROUNDUP(SUMIFS(Berechnung!$L:$L,Berechnung!$N:$N,G118,Berechnung!$B:$B,H$1),0))</f>
        <v/>
      </c>
      <c r="L118" s="251" t="str">
        <f>IF(G118="",,IF(ISNUMBER(MATCH(I118,'Bundle SKUs'!$A:$A,0)),K118,K118*2))</f>
        <v/>
      </c>
      <c r="M118" s="253"/>
      <c r="N118" s="203" t="str">
        <f>IFERROR(__xludf.DUMMYFUNCTION("IF(O118="""",,JOIN("","",UNIQUE(FILTER(Berechnung!$A:$A,Berechnung!$B:$B=N$1,Berechnung!$N:$N=M118))))"),"")</f>
        <v/>
      </c>
      <c r="O118" s="1"/>
      <c r="P118" s="1"/>
      <c r="Q118" s="251" t="str">
        <f>IF(M118="",,ROUNDUP(SUMIFS(Berechnung!$L:$L,Berechnung!$N:$N,M118,Berechnung!$B:$B,N$1),0))</f>
        <v/>
      </c>
      <c r="R118" s="251" t="str">
        <f>IF(M118="",,IF(ISNUMBER(MATCH(O118,'Bundle SKUs'!$A:$A,0)),Q118,Q118*2))</f>
        <v/>
      </c>
    </row>
    <row r="119">
      <c r="A119" s="250"/>
      <c r="B119" s="203" t="str">
        <f>IFERROR(__xludf.DUMMYFUNCTION("IF(C119="""",,JOIN("","",UNIQUE(FILTER(Berechnung!$A:$A,Berechnung!$B:$B=B$1,Berechnung!$N:$N=A119))))"),"")</f>
        <v/>
      </c>
      <c r="C119" s="1"/>
      <c r="D119" s="1"/>
      <c r="E119" s="251" t="str">
        <f>IF(A119="",,ROUNDUP(SUMIFS(Berechnung!$L:$L,Berechnung!$N:$N,A119,Berechnung!$B:$B,B$1),0))</f>
        <v/>
      </c>
      <c r="F119" s="251" t="str">
        <f>IF(A119="",,IF(ISNUMBER(MATCH(C119,'Bundle SKUs'!$A:$A,0)),E119,E119*2))</f>
        <v/>
      </c>
      <c r="G119" s="252"/>
      <c r="H119" s="203" t="str">
        <f>IFERROR(__xludf.DUMMYFUNCTION("IF(I119="""",,JOIN("","",UNIQUE(FILTER(Berechnung!$A:$A,Berechnung!$B:$B=H$1,Berechnung!$N:$N=G119))))"),"")</f>
        <v/>
      </c>
      <c r="I119" s="1"/>
      <c r="J119" s="1"/>
      <c r="K119" s="251" t="str">
        <f>IF(G119="",,ROUNDUP(SUMIFS(Berechnung!$L:$L,Berechnung!$N:$N,G119,Berechnung!$B:$B,H$1),0))</f>
        <v/>
      </c>
      <c r="L119" s="251" t="str">
        <f>IF(G119="",,IF(ISNUMBER(MATCH(I119,'Bundle SKUs'!$A:$A,0)),K119,K119*2))</f>
        <v/>
      </c>
      <c r="M119" s="253"/>
      <c r="N119" s="203" t="str">
        <f>IFERROR(__xludf.DUMMYFUNCTION("IF(O119="""",,JOIN("","",UNIQUE(FILTER(Berechnung!$A:$A,Berechnung!$B:$B=N$1,Berechnung!$N:$N=M119))))"),"")</f>
        <v/>
      </c>
      <c r="O119" s="1"/>
      <c r="P119" s="1"/>
      <c r="Q119" s="251" t="str">
        <f>IF(M119="",,ROUNDUP(SUMIFS(Berechnung!$L:$L,Berechnung!$N:$N,M119,Berechnung!$B:$B,N$1),0))</f>
        <v/>
      </c>
      <c r="R119" s="251" t="str">
        <f>IF(M119="",,IF(ISNUMBER(MATCH(O119,'Bundle SKUs'!$A:$A,0)),Q119,Q119*2))</f>
        <v/>
      </c>
    </row>
    <row r="120">
      <c r="A120" s="250"/>
      <c r="B120" s="203" t="str">
        <f>IFERROR(__xludf.DUMMYFUNCTION("IF(C120="""",,JOIN("","",UNIQUE(FILTER(Berechnung!$A:$A,Berechnung!$B:$B=B$1,Berechnung!$N:$N=A120))))"),"")</f>
        <v/>
      </c>
      <c r="C120" s="1"/>
      <c r="D120" s="1"/>
      <c r="E120" s="251" t="str">
        <f>IF(A120="",,ROUNDUP(SUMIFS(Berechnung!$L:$L,Berechnung!$N:$N,A120,Berechnung!$B:$B,B$1),0))</f>
        <v/>
      </c>
      <c r="F120" s="251" t="str">
        <f>IF(A120="",,IF(ISNUMBER(MATCH(C120,'Bundle SKUs'!$A:$A,0)),E120,E120*2))</f>
        <v/>
      </c>
      <c r="G120" s="252"/>
      <c r="H120" s="203" t="str">
        <f>IFERROR(__xludf.DUMMYFUNCTION("IF(I120="""",,JOIN("","",UNIQUE(FILTER(Berechnung!$A:$A,Berechnung!$B:$B=H$1,Berechnung!$N:$N=G120))))"),"")</f>
        <v/>
      </c>
      <c r="I120" s="1"/>
      <c r="J120" s="1"/>
      <c r="K120" s="251" t="str">
        <f>IF(G120="",,ROUNDUP(SUMIFS(Berechnung!$L:$L,Berechnung!$N:$N,G120,Berechnung!$B:$B,H$1),0))</f>
        <v/>
      </c>
      <c r="L120" s="251" t="str">
        <f>IF(G120="",,IF(ISNUMBER(MATCH(I120,'Bundle SKUs'!$A:$A,0)),K120,K120*2))</f>
        <v/>
      </c>
      <c r="M120" s="253"/>
      <c r="N120" s="203" t="str">
        <f>IFERROR(__xludf.DUMMYFUNCTION("IF(O120="""",,JOIN("","",UNIQUE(FILTER(Berechnung!$A:$A,Berechnung!$B:$B=N$1,Berechnung!$N:$N=M120))))"),"")</f>
        <v/>
      </c>
      <c r="O120" s="1"/>
      <c r="P120" s="1"/>
      <c r="Q120" s="251" t="str">
        <f>IF(M120="",,ROUNDUP(SUMIFS(Berechnung!$L:$L,Berechnung!$N:$N,M120,Berechnung!$B:$B,N$1),0))</f>
        <v/>
      </c>
      <c r="R120" s="251" t="str">
        <f>IF(M120="",,IF(ISNUMBER(MATCH(O120,'Bundle SKUs'!$A:$A,0)),Q120,Q120*2))</f>
        <v/>
      </c>
    </row>
    <row r="121">
      <c r="A121" s="250"/>
      <c r="B121" s="203" t="str">
        <f>IFERROR(__xludf.DUMMYFUNCTION("IF(C121="""",,JOIN("","",UNIQUE(FILTER(Berechnung!$A:$A,Berechnung!$B:$B=B$1,Berechnung!$N:$N=A121))))"),"")</f>
        <v/>
      </c>
      <c r="C121" s="1"/>
      <c r="D121" s="1"/>
      <c r="E121" s="251" t="str">
        <f>IF(A121="",,ROUNDUP(SUMIFS(Berechnung!$L:$L,Berechnung!$N:$N,A121,Berechnung!$B:$B,B$1),0))</f>
        <v/>
      </c>
      <c r="F121" s="251" t="str">
        <f>IF(A121="",,IF(ISNUMBER(MATCH(C121,'Bundle SKUs'!$A:$A,0)),E121,E121*2))</f>
        <v/>
      </c>
      <c r="G121" s="252"/>
      <c r="H121" s="203" t="str">
        <f>IFERROR(__xludf.DUMMYFUNCTION("IF(I121="""",,JOIN("","",UNIQUE(FILTER(Berechnung!$A:$A,Berechnung!$B:$B=H$1,Berechnung!$N:$N=G121))))"),"")</f>
        <v/>
      </c>
      <c r="I121" s="1"/>
      <c r="J121" s="1"/>
      <c r="K121" s="251" t="str">
        <f>IF(G121="",,ROUNDUP(SUMIFS(Berechnung!$L:$L,Berechnung!$N:$N,G121,Berechnung!$B:$B,H$1),0))</f>
        <v/>
      </c>
      <c r="L121" s="251" t="str">
        <f>IF(G121="",,IF(ISNUMBER(MATCH(I121,'Bundle SKUs'!$A:$A,0)),K121,K121*2))</f>
        <v/>
      </c>
      <c r="M121" s="253"/>
      <c r="N121" s="203" t="str">
        <f>IFERROR(__xludf.DUMMYFUNCTION("IF(O121="""",,JOIN("","",UNIQUE(FILTER(Berechnung!$A:$A,Berechnung!$B:$B=N$1,Berechnung!$N:$N=M121))))"),"")</f>
        <v/>
      </c>
      <c r="O121" s="1"/>
      <c r="P121" s="1"/>
      <c r="Q121" s="251" t="str">
        <f>IF(M121="",,ROUNDUP(SUMIFS(Berechnung!$L:$L,Berechnung!$N:$N,M121,Berechnung!$B:$B,N$1),0))</f>
        <v/>
      </c>
      <c r="R121" s="251" t="str">
        <f>IF(M121="",,IF(ISNUMBER(MATCH(O121,'Bundle SKUs'!$A:$A,0)),Q121,Q121*2))</f>
        <v/>
      </c>
    </row>
    <row r="122">
      <c r="A122" s="250"/>
      <c r="B122" s="203" t="str">
        <f>IFERROR(__xludf.DUMMYFUNCTION("IF(C122="""",,JOIN("","",UNIQUE(FILTER(Berechnung!$A:$A,Berechnung!$B:$B=B$1,Berechnung!$N:$N=A122))))"),"")</f>
        <v/>
      </c>
      <c r="C122" s="1"/>
      <c r="D122" s="1"/>
      <c r="E122" s="251" t="str">
        <f>IF(A122="",,ROUNDUP(SUMIFS(Berechnung!$L:$L,Berechnung!$N:$N,A122,Berechnung!$B:$B,B$1),0))</f>
        <v/>
      </c>
      <c r="F122" s="251" t="str">
        <f>IF(A122="",,IF(ISNUMBER(MATCH(C122,'Bundle SKUs'!$A:$A,0)),E122,E122*2))</f>
        <v/>
      </c>
      <c r="G122" s="252"/>
      <c r="H122" s="203" t="str">
        <f>IFERROR(__xludf.DUMMYFUNCTION("IF(I122="""",,JOIN("","",UNIQUE(FILTER(Berechnung!$A:$A,Berechnung!$B:$B=H$1,Berechnung!$N:$N=G122))))"),"")</f>
        <v/>
      </c>
      <c r="I122" s="1"/>
      <c r="J122" s="1"/>
      <c r="K122" s="251" t="str">
        <f>IF(G122="",,ROUNDUP(SUMIFS(Berechnung!$L:$L,Berechnung!$N:$N,G122,Berechnung!$B:$B,H$1),0))</f>
        <v/>
      </c>
      <c r="L122" s="251" t="str">
        <f>IF(G122="",,IF(ISNUMBER(MATCH(I122,'Bundle SKUs'!$A:$A,0)),K122,K122*2))</f>
        <v/>
      </c>
      <c r="M122" s="253"/>
      <c r="N122" s="203" t="str">
        <f>IFERROR(__xludf.DUMMYFUNCTION("IF(O122="""",,JOIN("","",UNIQUE(FILTER(Berechnung!$A:$A,Berechnung!$B:$B=N$1,Berechnung!$N:$N=M122))))"),"")</f>
        <v/>
      </c>
      <c r="O122" s="1"/>
      <c r="P122" s="1"/>
      <c r="Q122" s="251" t="str">
        <f>IF(M122="",,ROUNDUP(SUMIFS(Berechnung!$L:$L,Berechnung!$N:$N,M122,Berechnung!$B:$B,N$1),0))</f>
        <v/>
      </c>
      <c r="R122" s="251" t="str">
        <f>IF(M122="",,IF(ISNUMBER(MATCH(O122,'Bundle SKUs'!$A:$A,0)),Q122,Q122*2))</f>
        <v/>
      </c>
    </row>
    <row r="123">
      <c r="A123" s="250"/>
      <c r="B123" s="203" t="str">
        <f>IFERROR(__xludf.DUMMYFUNCTION("IF(C123="""",,JOIN("","",UNIQUE(FILTER(Berechnung!$A:$A,Berechnung!$B:$B=B$1,Berechnung!$N:$N=A123))))"),"")</f>
        <v/>
      </c>
      <c r="C123" s="1"/>
      <c r="D123" s="1"/>
      <c r="E123" s="251" t="str">
        <f>IF(A123="",,ROUNDUP(SUMIFS(Berechnung!$L:$L,Berechnung!$N:$N,A123,Berechnung!$B:$B,B$1),0))</f>
        <v/>
      </c>
      <c r="F123" s="251" t="str">
        <f>IF(A123="",,IF(ISNUMBER(MATCH(C123,'Bundle SKUs'!$A:$A,0)),E123,E123*2))</f>
        <v/>
      </c>
      <c r="G123" s="252"/>
      <c r="H123" s="203" t="str">
        <f>IFERROR(__xludf.DUMMYFUNCTION("IF(I123="""",,JOIN("","",UNIQUE(FILTER(Berechnung!$A:$A,Berechnung!$B:$B=H$1,Berechnung!$N:$N=G123))))"),"")</f>
        <v/>
      </c>
      <c r="I123" s="1"/>
      <c r="J123" s="1"/>
      <c r="K123" s="251" t="str">
        <f>IF(G123="",,ROUNDUP(SUMIFS(Berechnung!$L:$L,Berechnung!$N:$N,G123,Berechnung!$B:$B,H$1),0))</f>
        <v/>
      </c>
      <c r="L123" s="251" t="str">
        <f>IF(G123="",,IF(ISNUMBER(MATCH(I123,'Bundle SKUs'!$A:$A,0)),K123,K123*2))</f>
        <v/>
      </c>
      <c r="M123" s="253"/>
      <c r="N123" s="203" t="str">
        <f>IFERROR(__xludf.DUMMYFUNCTION("IF(O123="""",,JOIN("","",UNIQUE(FILTER(Berechnung!$A:$A,Berechnung!$B:$B=N$1,Berechnung!$N:$N=M123))))"),"")</f>
        <v/>
      </c>
      <c r="O123" s="1"/>
      <c r="P123" s="1"/>
      <c r="Q123" s="251" t="str">
        <f>IF(M123="",,ROUNDUP(SUMIFS(Berechnung!$L:$L,Berechnung!$N:$N,M123,Berechnung!$B:$B,N$1),0))</f>
        <v/>
      </c>
      <c r="R123" s="251" t="str">
        <f>IF(M123="",,IF(ISNUMBER(MATCH(O123,'Bundle SKUs'!$A:$A,0)),Q123,Q123*2))</f>
        <v/>
      </c>
    </row>
    <row r="124">
      <c r="A124" s="250"/>
      <c r="B124" s="203" t="str">
        <f>IFERROR(__xludf.DUMMYFUNCTION("IF(C124="""",,JOIN("","",UNIQUE(FILTER(Berechnung!$A:$A,Berechnung!$B:$B=B$1,Berechnung!$N:$N=A124))))"),"")</f>
        <v/>
      </c>
      <c r="C124" s="1"/>
      <c r="D124" s="1"/>
      <c r="E124" s="251" t="str">
        <f>IF(A124="",,ROUNDUP(SUMIFS(Berechnung!$L:$L,Berechnung!$N:$N,A124,Berechnung!$B:$B,B$1),0))</f>
        <v/>
      </c>
      <c r="F124" s="251" t="str">
        <f>IF(A124="",,IF(ISNUMBER(MATCH(C124,'Bundle SKUs'!$A:$A,0)),E124,E124*2))</f>
        <v/>
      </c>
      <c r="G124" s="252"/>
      <c r="H124" s="203" t="str">
        <f>IFERROR(__xludf.DUMMYFUNCTION("IF(I124="""",,JOIN("","",UNIQUE(FILTER(Berechnung!$A:$A,Berechnung!$B:$B=H$1,Berechnung!$N:$N=G124))))"),"")</f>
        <v/>
      </c>
      <c r="I124" s="1"/>
      <c r="J124" s="1"/>
      <c r="K124" s="251" t="str">
        <f>IF(G124="",,ROUNDUP(SUMIFS(Berechnung!$L:$L,Berechnung!$N:$N,G124,Berechnung!$B:$B,H$1),0))</f>
        <v/>
      </c>
      <c r="L124" s="251" t="str">
        <f>IF(G124="",,IF(ISNUMBER(MATCH(I124,'Bundle SKUs'!$A:$A,0)),K124,K124*2))</f>
        <v/>
      </c>
      <c r="M124" s="253"/>
      <c r="N124" s="203" t="str">
        <f>IFERROR(__xludf.DUMMYFUNCTION("IF(O124="""",,JOIN("","",UNIQUE(FILTER(Berechnung!$A:$A,Berechnung!$B:$B=N$1,Berechnung!$N:$N=M124))))"),"")</f>
        <v/>
      </c>
      <c r="O124" s="1"/>
      <c r="P124" s="1"/>
      <c r="Q124" s="251" t="str">
        <f>IF(M124="",,ROUNDUP(SUMIFS(Berechnung!$L:$L,Berechnung!$N:$N,M124,Berechnung!$B:$B,N$1),0))</f>
        <v/>
      </c>
      <c r="R124" s="251" t="str">
        <f>IF(M124="",,IF(ISNUMBER(MATCH(O124,'Bundle SKUs'!$A:$A,0)),Q124,Q124*2))</f>
        <v/>
      </c>
    </row>
    <row r="125">
      <c r="A125" s="250"/>
      <c r="B125" s="203" t="str">
        <f>IFERROR(__xludf.DUMMYFUNCTION("IF(C125="""",,JOIN("","",UNIQUE(FILTER(Berechnung!$A:$A,Berechnung!$B:$B=B$1,Berechnung!$N:$N=A125))))"),"")</f>
        <v/>
      </c>
      <c r="C125" s="1"/>
      <c r="D125" s="1"/>
      <c r="E125" s="251" t="str">
        <f>IF(A125="",,ROUNDUP(SUMIFS(Berechnung!$L:$L,Berechnung!$N:$N,A125,Berechnung!$B:$B,B$1),0))</f>
        <v/>
      </c>
      <c r="F125" s="251" t="str">
        <f>IF(A125="",,IF(ISNUMBER(MATCH(C125,'Bundle SKUs'!$A:$A,0)),E125,E125*2))</f>
        <v/>
      </c>
      <c r="G125" s="252"/>
      <c r="H125" s="203" t="str">
        <f>IFERROR(__xludf.DUMMYFUNCTION("IF(I125="""",,JOIN("","",UNIQUE(FILTER(Berechnung!$A:$A,Berechnung!$B:$B=H$1,Berechnung!$N:$N=G125))))"),"")</f>
        <v/>
      </c>
      <c r="I125" s="1"/>
      <c r="J125" s="1"/>
      <c r="K125" s="251" t="str">
        <f>IF(G125="",,ROUNDUP(SUMIFS(Berechnung!$L:$L,Berechnung!$N:$N,G125,Berechnung!$B:$B,H$1),0))</f>
        <v/>
      </c>
      <c r="L125" s="251" t="str">
        <f>IF(G125="",,IF(ISNUMBER(MATCH(I125,'Bundle SKUs'!$A:$A,0)),K125,K125*2))</f>
        <v/>
      </c>
      <c r="M125" s="253"/>
      <c r="N125" s="203" t="str">
        <f>IFERROR(__xludf.DUMMYFUNCTION("IF(O125="""",,JOIN("","",UNIQUE(FILTER(Berechnung!$A:$A,Berechnung!$B:$B=N$1,Berechnung!$N:$N=M125))))"),"")</f>
        <v/>
      </c>
      <c r="O125" s="1"/>
      <c r="P125" s="1"/>
      <c r="Q125" s="251" t="str">
        <f>IF(M125="",,ROUNDUP(SUMIFS(Berechnung!$L:$L,Berechnung!$N:$N,M125,Berechnung!$B:$B,N$1),0))</f>
        <v/>
      </c>
      <c r="R125" s="251" t="str">
        <f>IF(M125="",,IF(ISNUMBER(MATCH(O125,'Bundle SKUs'!$A:$A,0)),Q125,Q125*2))</f>
        <v/>
      </c>
    </row>
    <row r="126">
      <c r="A126" s="250"/>
      <c r="B126" s="203" t="str">
        <f>IFERROR(__xludf.DUMMYFUNCTION("IF(C126="""",,JOIN("","",UNIQUE(FILTER(Berechnung!$A:$A,Berechnung!$B:$B=B$1,Berechnung!$N:$N=A126))))"),"")</f>
        <v/>
      </c>
      <c r="C126" s="1"/>
      <c r="D126" s="1"/>
      <c r="E126" s="251" t="str">
        <f>IF(A126="",,ROUNDUP(SUMIFS(Berechnung!$L:$L,Berechnung!$N:$N,A126,Berechnung!$B:$B,B$1),0))</f>
        <v/>
      </c>
      <c r="F126" s="251" t="str">
        <f>IF(A126="",,IF(ISNUMBER(MATCH(C126,'Bundle SKUs'!$A:$A,0)),E126,E126*2))</f>
        <v/>
      </c>
      <c r="G126" s="252"/>
      <c r="H126" s="203" t="str">
        <f>IFERROR(__xludf.DUMMYFUNCTION("IF(I126="""",,JOIN("","",UNIQUE(FILTER(Berechnung!$A:$A,Berechnung!$B:$B=H$1,Berechnung!$N:$N=G126))))"),"")</f>
        <v/>
      </c>
      <c r="I126" s="1"/>
      <c r="J126" s="1"/>
      <c r="K126" s="251" t="str">
        <f>IF(G126="",,ROUNDUP(SUMIFS(Berechnung!$L:$L,Berechnung!$N:$N,G126,Berechnung!$B:$B,H$1),0))</f>
        <v/>
      </c>
      <c r="L126" s="251" t="str">
        <f>IF(G126="",,IF(ISNUMBER(MATCH(I126,'Bundle SKUs'!$A:$A,0)),K126,K126*2))</f>
        <v/>
      </c>
      <c r="M126" s="253"/>
      <c r="N126" s="203" t="str">
        <f>IFERROR(__xludf.DUMMYFUNCTION("IF(O126="""",,JOIN("","",UNIQUE(FILTER(Berechnung!$A:$A,Berechnung!$B:$B=N$1,Berechnung!$N:$N=M126))))"),"")</f>
        <v/>
      </c>
      <c r="O126" s="1"/>
      <c r="P126" s="1"/>
      <c r="Q126" s="251" t="str">
        <f>IF(M126="",,ROUNDUP(SUMIFS(Berechnung!$L:$L,Berechnung!$N:$N,M126,Berechnung!$B:$B,N$1),0))</f>
        <v/>
      </c>
      <c r="R126" s="251" t="str">
        <f>IF(M126="",,IF(ISNUMBER(MATCH(O126,'Bundle SKUs'!$A:$A,0)),Q126,Q126*2))</f>
        <v/>
      </c>
    </row>
    <row r="127">
      <c r="A127" s="250"/>
      <c r="B127" s="203" t="str">
        <f>IFERROR(__xludf.DUMMYFUNCTION("IF(C127="""",,JOIN("","",UNIQUE(FILTER(Berechnung!$A:$A,Berechnung!$B:$B=B$1,Berechnung!$N:$N=A127))))"),"")</f>
        <v/>
      </c>
      <c r="C127" s="1"/>
      <c r="D127" s="1"/>
      <c r="E127" s="251" t="str">
        <f>IF(A127="",,ROUNDUP(SUMIFS(Berechnung!$L:$L,Berechnung!$N:$N,A127,Berechnung!$B:$B,B$1),0))</f>
        <v/>
      </c>
      <c r="F127" s="251" t="str">
        <f>IF(A127="",,IF(ISNUMBER(MATCH(C127,'Bundle SKUs'!$A:$A,0)),E127,E127*2))</f>
        <v/>
      </c>
      <c r="G127" s="252"/>
      <c r="H127" s="203" t="str">
        <f>IFERROR(__xludf.DUMMYFUNCTION("IF(I127="""",,JOIN("","",UNIQUE(FILTER(Berechnung!$A:$A,Berechnung!$B:$B=H$1,Berechnung!$N:$N=G127))))"),"")</f>
        <v/>
      </c>
      <c r="I127" s="1"/>
      <c r="J127" s="1"/>
      <c r="K127" s="251" t="str">
        <f>IF(G127="",,ROUNDUP(SUMIFS(Berechnung!$L:$L,Berechnung!$N:$N,G127,Berechnung!$B:$B,H$1),0))</f>
        <v/>
      </c>
      <c r="L127" s="251" t="str">
        <f>IF(G127="",,IF(ISNUMBER(MATCH(I127,'Bundle SKUs'!$A:$A,0)),K127,K127*2))</f>
        <v/>
      </c>
      <c r="M127" s="253"/>
      <c r="N127" s="203" t="str">
        <f>IFERROR(__xludf.DUMMYFUNCTION("IF(O127="""",,JOIN("","",UNIQUE(FILTER(Berechnung!$A:$A,Berechnung!$B:$B=N$1,Berechnung!$N:$N=M127))))"),"")</f>
        <v/>
      </c>
      <c r="O127" s="1"/>
      <c r="P127" s="1"/>
      <c r="Q127" s="251" t="str">
        <f>IF(M127="",,ROUNDUP(SUMIFS(Berechnung!$L:$L,Berechnung!$N:$N,M127,Berechnung!$B:$B,N$1),0))</f>
        <v/>
      </c>
      <c r="R127" s="251" t="str">
        <f>IF(M127="",,IF(ISNUMBER(MATCH(O127,'Bundle SKUs'!$A:$A,0)),Q127,Q127*2))</f>
        <v/>
      </c>
    </row>
    <row r="128">
      <c r="A128" s="250"/>
      <c r="B128" s="203" t="str">
        <f>IFERROR(__xludf.DUMMYFUNCTION("IF(C128="""",,JOIN("","",UNIQUE(FILTER(Berechnung!$A:$A,Berechnung!$B:$B=B$1,Berechnung!$N:$N=A128))))"),"")</f>
        <v/>
      </c>
      <c r="C128" s="1"/>
      <c r="D128" s="1"/>
      <c r="E128" s="251" t="str">
        <f>IF(A128="",,ROUNDUP(SUMIFS(Berechnung!$L:$L,Berechnung!$N:$N,A128,Berechnung!$B:$B,B$1),0))</f>
        <v/>
      </c>
      <c r="F128" s="251" t="str">
        <f>IF(A128="",,IF(ISNUMBER(MATCH(C128,'Bundle SKUs'!$A:$A,0)),E128,E128*2))</f>
        <v/>
      </c>
      <c r="G128" s="252"/>
      <c r="H128" s="203" t="str">
        <f>IFERROR(__xludf.DUMMYFUNCTION("IF(I128="""",,JOIN("","",UNIQUE(FILTER(Berechnung!$A:$A,Berechnung!$B:$B=H$1,Berechnung!$N:$N=G128))))"),"")</f>
        <v/>
      </c>
      <c r="I128" s="1"/>
      <c r="J128" s="1"/>
      <c r="K128" s="251" t="str">
        <f>IF(G128="",,ROUNDUP(SUMIFS(Berechnung!$L:$L,Berechnung!$N:$N,G128,Berechnung!$B:$B,H$1),0))</f>
        <v/>
      </c>
      <c r="L128" s="251" t="str">
        <f>IF(G128="",,IF(ISNUMBER(MATCH(I128,'Bundle SKUs'!$A:$A,0)),K128,K128*2))</f>
        <v/>
      </c>
      <c r="M128" s="253"/>
      <c r="N128" s="203" t="str">
        <f>IFERROR(__xludf.DUMMYFUNCTION("IF(O128="""",,JOIN("","",UNIQUE(FILTER(Berechnung!$A:$A,Berechnung!$B:$B=N$1,Berechnung!$N:$N=M128))))"),"")</f>
        <v/>
      </c>
      <c r="O128" s="1"/>
      <c r="P128" s="1"/>
      <c r="Q128" s="251" t="str">
        <f>IF(M128="",,ROUNDUP(SUMIFS(Berechnung!$L:$L,Berechnung!$N:$N,M128,Berechnung!$B:$B,N$1),0))</f>
        <v/>
      </c>
      <c r="R128" s="251" t="str">
        <f>IF(M128="",,IF(ISNUMBER(MATCH(O128,'Bundle SKUs'!$A:$A,0)),Q128,Q128*2))</f>
        <v/>
      </c>
    </row>
    <row r="129">
      <c r="A129" s="250"/>
      <c r="B129" s="203" t="str">
        <f>IFERROR(__xludf.DUMMYFUNCTION("IF(C129="""",,JOIN("","",UNIQUE(FILTER(Berechnung!$A:$A,Berechnung!$B:$B=B$1,Berechnung!$N:$N=A129))))"),"")</f>
        <v/>
      </c>
      <c r="C129" s="1"/>
      <c r="D129" s="1"/>
      <c r="E129" s="251" t="str">
        <f>IF(A129="",,ROUNDUP(SUMIFS(Berechnung!$L:$L,Berechnung!$N:$N,A129,Berechnung!$B:$B,B$1),0))</f>
        <v/>
      </c>
      <c r="F129" s="251" t="str">
        <f>IF(A129="",,IF(ISNUMBER(MATCH(C129,'Bundle SKUs'!$A:$A,0)),E129,E129*2))</f>
        <v/>
      </c>
      <c r="G129" s="252"/>
      <c r="H129" s="203" t="str">
        <f>IFERROR(__xludf.DUMMYFUNCTION("IF(I129="""",,JOIN("","",UNIQUE(FILTER(Berechnung!$A:$A,Berechnung!$B:$B=H$1,Berechnung!$N:$N=G129))))"),"")</f>
        <v/>
      </c>
      <c r="I129" s="1"/>
      <c r="J129" s="1"/>
      <c r="K129" s="251" t="str">
        <f>IF(G129="",,ROUNDUP(SUMIFS(Berechnung!$L:$L,Berechnung!$N:$N,G129,Berechnung!$B:$B,H$1),0))</f>
        <v/>
      </c>
      <c r="L129" s="251" t="str">
        <f>IF(G129="",,IF(ISNUMBER(MATCH(I129,'Bundle SKUs'!$A:$A,0)),K129,K129*2))</f>
        <v/>
      </c>
      <c r="M129" s="253"/>
      <c r="N129" s="203" t="str">
        <f>IFERROR(__xludf.DUMMYFUNCTION("IF(O129="""",,JOIN("","",UNIQUE(FILTER(Berechnung!$A:$A,Berechnung!$B:$B=N$1,Berechnung!$N:$N=M129))))"),"")</f>
        <v/>
      </c>
      <c r="O129" s="1"/>
      <c r="P129" s="1"/>
      <c r="Q129" s="251" t="str">
        <f>IF(M129="",,ROUNDUP(SUMIFS(Berechnung!$L:$L,Berechnung!$N:$N,M129,Berechnung!$B:$B,N$1),0))</f>
        <v/>
      </c>
      <c r="R129" s="251" t="str">
        <f>IF(M129="",,IF(ISNUMBER(MATCH(O129,'Bundle SKUs'!$A:$A,0)),Q129,Q129*2))</f>
        <v/>
      </c>
    </row>
    <row r="130">
      <c r="A130" s="250"/>
      <c r="B130" s="203" t="str">
        <f>IFERROR(__xludf.DUMMYFUNCTION("IF(C130="""",,JOIN("","",UNIQUE(FILTER(Berechnung!$A:$A,Berechnung!$B:$B=B$1,Berechnung!$N:$N=A130))))"),"")</f>
        <v/>
      </c>
      <c r="C130" s="1"/>
      <c r="D130" s="1"/>
      <c r="E130" s="251" t="str">
        <f>IF(A130="",,ROUNDUP(SUMIFS(Berechnung!$L:$L,Berechnung!$N:$N,A130,Berechnung!$B:$B,B$1),0))</f>
        <v/>
      </c>
      <c r="F130" s="251" t="str">
        <f>IF(A130="",,IF(ISNUMBER(MATCH(C130,'Bundle SKUs'!$A:$A,0)),E130,E130*2))</f>
        <v/>
      </c>
      <c r="G130" s="252"/>
      <c r="H130" s="203" t="str">
        <f>IFERROR(__xludf.DUMMYFUNCTION("IF(I130="""",,JOIN("","",UNIQUE(FILTER(Berechnung!$A:$A,Berechnung!$B:$B=H$1,Berechnung!$N:$N=G130))))"),"")</f>
        <v/>
      </c>
      <c r="I130" s="1"/>
      <c r="J130" s="1"/>
      <c r="K130" s="251" t="str">
        <f>IF(G130="",,ROUNDUP(SUMIFS(Berechnung!$L:$L,Berechnung!$N:$N,G130,Berechnung!$B:$B,H$1),0))</f>
        <v/>
      </c>
      <c r="L130" s="251" t="str">
        <f>IF(G130="",,IF(ISNUMBER(MATCH(I130,'Bundle SKUs'!$A:$A,0)),K130,K130*2))</f>
        <v/>
      </c>
      <c r="M130" s="253"/>
      <c r="N130" s="203" t="str">
        <f>IFERROR(__xludf.DUMMYFUNCTION("IF(O130="""",,JOIN("","",UNIQUE(FILTER(Berechnung!$A:$A,Berechnung!$B:$B=N$1,Berechnung!$N:$N=M130))))"),"")</f>
        <v/>
      </c>
      <c r="O130" s="1"/>
      <c r="P130" s="1"/>
      <c r="Q130" s="251" t="str">
        <f>IF(M130="",,ROUNDUP(SUMIFS(Berechnung!$L:$L,Berechnung!$N:$N,M130,Berechnung!$B:$B,N$1),0))</f>
        <v/>
      </c>
      <c r="R130" s="251" t="str">
        <f>IF(M130="",,IF(ISNUMBER(MATCH(O130,'Bundle SKUs'!$A:$A,0)),Q130,Q130*2))</f>
        <v/>
      </c>
    </row>
    <row r="131">
      <c r="A131" s="250"/>
      <c r="B131" s="203" t="str">
        <f>IFERROR(__xludf.DUMMYFUNCTION("IF(C131="""",,JOIN("","",UNIQUE(FILTER(Berechnung!$A:$A,Berechnung!$B:$B=B$1,Berechnung!$N:$N=A131))))"),"")</f>
        <v/>
      </c>
      <c r="C131" s="1"/>
      <c r="D131" s="1"/>
      <c r="E131" s="251" t="str">
        <f>IF(A131="",,ROUNDUP(SUMIFS(Berechnung!$L:$L,Berechnung!$N:$N,A131,Berechnung!$B:$B,B$1),0))</f>
        <v/>
      </c>
      <c r="F131" s="251" t="str">
        <f>IF(A131="",,IF(ISNUMBER(MATCH(C131,'Bundle SKUs'!$A:$A,0)),E131,E131*2))</f>
        <v/>
      </c>
      <c r="G131" s="252"/>
      <c r="H131" s="203" t="str">
        <f>IFERROR(__xludf.DUMMYFUNCTION("IF(I131="""",,JOIN("","",UNIQUE(FILTER(Berechnung!$A:$A,Berechnung!$B:$B=H$1,Berechnung!$N:$N=G131))))"),"")</f>
        <v/>
      </c>
      <c r="I131" s="1"/>
      <c r="J131" s="1"/>
      <c r="K131" s="251" t="str">
        <f>IF(G131="",,ROUNDUP(SUMIFS(Berechnung!$L:$L,Berechnung!$N:$N,G131,Berechnung!$B:$B,H$1),0))</f>
        <v/>
      </c>
      <c r="L131" s="251" t="str">
        <f>IF(G131="",,IF(ISNUMBER(MATCH(I131,'Bundle SKUs'!$A:$A,0)),K131,K131*2))</f>
        <v/>
      </c>
      <c r="M131" s="253"/>
      <c r="N131" s="203" t="str">
        <f>IFERROR(__xludf.DUMMYFUNCTION("IF(O131="""",,JOIN("","",UNIQUE(FILTER(Berechnung!$A:$A,Berechnung!$B:$B=N$1,Berechnung!$N:$N=M131))))"),"")</f>
        <v/>
      </c>
      <c r="O131" s="1"/>
      <c r="P131" s="1"/>
      <c r="Q131" s="251" t="str">
        <f>IF(M131="",,ROUNDUP(SUMIFS(Berechnung!$L:$L,Berechnung!$N:$N,M131,Berechnung!$B:$B,N$1),0))</f>
        <v/>
      </c>
      <c r="R131" s="251" t="str">
        <f>IF(M131="",,IF(ISNUMBER(MATCH(O131,'Bundle SKUs'!$A:$A,0)),Q131,Q131*2))</f>
        <v/>
      </c>
    </row>
    <row r="132">
      <c r="A132" s="250"/>
      <c r="B132" s="203" t="str">
        <f>IFERROR(__xludf.DUMMYFUNCTION("IF(C132="""",,JOIN("","",UNIQUE(FILTER(Berechnung!$A:$A,Berechnung!$B:$B=B$1,Berechnung!$N:$N=A132))))"),"")</f>
        <v/>
      </c>
      <c r="C132" s="1"/>
      <c r="D132" s="1"/>
      <c r="E132" s="251" t="str">
        <f>IF(A132="",,ROUNDUP(SUMIFS(Berechnung!$L:$L,Berechnung!$N:$N,A132,Berechnung!$B:$B,B$1),0))</f>
        <v/>
      </c>
      <c r="F132" s="251" t="str">
        <f>IF(A132="",,IF(ISNUMBER(MATCH(C132,'Bundle SKUs'!$A:$A,0)),E132,E132*2))</f>
        <v/>
      </c>
      <c r="G132" s="252"/>
      <c r="H132" s="203" t="str">
        <f>IFERROR(__xludf.DUMMYFUNCTION("IF(I132="""",,JOIN("","",UNIQUE(FILTER(Berechnung!$A:$A,Berechnung!$B:$B=H$1,Berechnung!$N:$N=G132))))"),"")</f>
        <v/>
      </c>
      <c r="I132" s="1"/>
      <c r="J132" s="1"/>
      <c r="K132" s="251" t="str">
        <f>IF(G132="",,ROUNDUP(SUMIFS(Berechnung!$L:$L,Berechnung!$N:$N,G132,Berechnung!$B:$B,H$1),0))</f>
        <v/>
      </c>
      <c r="L132" s="251" t="str">
        <f>IF(G132="",,IF(ISNUMBER(MATCH(I132,'Bundle SKUs'!$A:$A,0)),K132,K132*2))</f>
        <v/>
      </c>
      <c r="M132" s="253"/>
      <c r="N132" s="203" t="str">
        <f>IFERROR(__xludf.DUMMYFUNCTION("IF(O132="""",,JOIN("","",UNIQUE(FILTER(Berechnung!$A:$A,Berechnung!$B:$B=N$1,Berechnung!$N:$N=M132))))"),"")</f>
        <v/>
      </c>
      <c r="O132" s="1"/>
      <c r="P132" s="1"/>
      <c r="Q132" s="251" t="str">
        <f>IF(M132="",,ROUNDUP(SUMIFS(Berechnung!$L:$L,Berechnung!$N:$N,M132,Berechnung!$B:$B,N$1),0))</f>
        <v/>
      </c>
      <c r="R132" s="251" t="str">
        <f>IF(M132="",,IF(ISNUMBER(MATCH(O132,'Bundle SKUs'!$A:$A,0)),Q132,Q132*2))</f>
        <v/>
      </c>
    </row>
    <row r="133">
      <c r="A133" s="250"/>
      <c r="B133" s="203" t="str">
        <f>IFERROR(__xludf.DUMMYFUNCTION("IF(C133="""",,JOIN("","",UNIQUE(FILTER(Berechnung!$A:$A,Berechnung!$B:$B=B$1,Berechnung!$N:$N=A133))))"),"")</f>
        <v/>
      </c>
      <c r="C133" s="1"/>
      <c r="D133" s="1"/>
      <c r="E133" s="251" t="str">
        <f>IF(A133="",,ROUNDUP(SUMIFS(Berechnung!$L:$L,Berechnung!$N:$N,A133,Berechnung!$B:$B,B$1),0))</f>
        <v/>
      </c>
      <c r="F133" s="251" t="str">
        <f>IF(A133="",,IF(ISNUMBER(MATCH(C133,'Bundle SKUs'!$A:$A,0)),E133,E133*2))</f>
        <v/>
      </c>
      <c r="G133" s="252"/>
      <c r="H133" s="203" t="str">
        <f>IFERROR(__xludf.DUMMYFUNCTION("IF(I133="""",,JOIN("","",UNIQUE(FILTER(Berechnung!$A:$A,Berechnung!$B:$B=H$1,Berechnung!$N:$N=G133))))"),"")</f>
        <v/>
      </c>
      <c r="I133" s="1"/>
      <c r="J133" s="1"/>
      <c r="K133" s="251" t="str">
        <f>IF(G133="",,ROUNDUP(SUMIFS(Berechnung!$L:$L,Berechnung!$N:$N,G133,Berechnung!$B:$B,H$1),0))</f>
        <v/>
      </c>
      <c r="L133" s="251" t="str">
        <f>IF(G133="",,IF(ISNUMBER(MATCH(I133,'Bundle SKUs'!$A:$A,0)),K133,K133*2))</f>
        <v/>
      </c>
      <c r="M133" s="253"/>
      <c r="N133" s="203" t="str">
        <f>IFERROR(__xludf.DUMMYFUNCTION("IF(O133="""",,JOIN("","",UNIQUE(FILTER(Berechnung!$A:$A,Berechnung!$B:$B=N$1,Berechnung!$N:$N=M133))))"),"")</f>
        <v/>
      </c>
      <c r="O133" s="1"/>
      <c r="P133" s="1"/>
      <c r="Q133" s="251" t="str">
        <f>IF(M133="",,ROUNDUP(SUMIFS(Berechnung!$L:$L,Berechnung!$N:$N,M133,Berechnung!$B:$B,N$1),0))</f>
        <v/>
      </c>
      <c r="R133" s="251" t="str">
        <f>IF(M133="",,IF(ISNUMBER(MATCH(O133,'Bundle SKUs'!$A:$A,0)),Q133,Q133*2))</f>
        <v/>
      </c>
    </row>
    <row r="134">
      <c r="A134" s="250"/>
      <c r="B134" s="203" t="str">
        <f>IFERROR(__xludf.DUMMYFUNCTION("IF(C134="""",,JOIN("","",UNIQUE(FILTER(Berechnung!$A:$A,Berechnung!$B:$B=B$1,Berechnung!$N:$N=A134))))"),"")</f>
        <v/>
      </c>
      <c r="C134" s="1"/>
      <c r="D134" s="1"/>
      <c r="E134" s="251" t="str">
        <f>IF(A134="",,ROUNDUP(SUMIFS(Berechnung!$L:$L,Berechnung!$N:$N,A134,Berechnung!$B:$B,B$1),0))</f>
        <v/>
      </c>
      <c r="F134" s="251" t="str">
        <f>IF(A134="",,IF(ISNUMBER(MATCH(C134,'Bundle SKUs'!$A:$A,0)),E134,E134*2))</f>
        <v/>
      </c>
      <c r="G134" s="252"/>
      <c r="H134" s="203" t="str">
        <f>IFERROR(__xludf.DUMMYFUNCTION("IF(I134="""",,JOIN("","",UNIQUE(FILTER(Berechnung!$A:$A,Berechnung!$B:$B=H$1,Berechnung!$N:$N=G134))))"),"")</f>
        <v/>
      </c>
      <c r="I134" s="1"/>
      <c r="J134" s="1"/>
      <c r="K134" s="251" t="str">
        <f>IF(G134="",,ROUNDUP(SUMIFS(Berechnung!$L:$L,Berechnung!$N:$N,G134,Berechnung!$B:$B,H$1),0))</f>
        <v/>
      </c>
      <c r="L134" s="251" t="str">
        <f>IF(G134="",,IF(ISNUMBER(MATCH(I134,'Bundle SKUs'!$A:$A,0)),K134,K134*2))</f>
        <v/>
      </c>
      <c r="M134" s="253"/>
      <c r="N134" s="203" t="str">
        <f>IFERROR(__xludf.DUMMYFUNCTION("IF(O134="""",,JOIN("","",UNIQUE(FILTER(Berechnung!$A:$A,Berechnung!$B:$B=N$1,Berechnung!$N:$N=M134))))"),"")</f>
        <v/>
      </c>
      <c r="O134" s="1"/>
      <c r="P134" s="1"/>
      <c r="Q134" s="251" t="str">
        <f>IF(M134="",,ROUNDUP(SUMIFS(Berechnung!$L:$L,Berechnung!$N:$N,M134,Berechnung!$B:$B,N$1),0))</f>
        <v/>
      </c>
      <c r="R134" s="251" t="str">
        <f>IF(M134="",,IF(ISNUMBER(MATCH(O134,'Bundle SKUs'!$A:$A,0)),Q134,Q134*2))</f>
        <v/>
      </c>
    </row>
    <row r="135">
      <c r="A135" s="250"/>
      <c r="B135" s="203" t="str">
        <f>IFERROR(__xludf.DUMMYFUNCTION("IF(C135="""",,JOIN("","",UNIQUE(FILTER(Berechnung!$A:$A,Berechnung!$B:$B=B$1,Berechnung!$N:$N=A135))))"),"")</f>
        <v/>
      </c>
      <c r="C135" s="1"/>
      <c r="D135" s="1"/>
      <c r="E135" s="251" t="str">
        <f>IF(A135="",,ROUNDUP(SUMIFS(Berechnung!$L:$L,Berechnung!$N:$N,A135,Berechnung!$B:$B,B$1),0))</f>
        <v/>
      </c>
      <c r="F135" s="251" t="str">
        <f>IF(A135="",,IF(ISNUMBER(MATCH(C135,'Bundle SKUs'!$A:$A,0)),E135,E135*2))</f>
        <v/>
      </c>
      <c r="G135" s="252"/>
      <c r="H135" s="203" t="str">
        <f>IFERROR(__xludf.DUMMYFUNCTION("IF(I135="""",,JOIN("","",UNIQUE(FILTER(Berechnung!$A:$A,Berechnung!$B:$B=H$1,Berechnung!$N:$N=G135))))"),"")</f>
        <v/>
      </c>
      <c r="I135" s="1"/>
      <c r="J135" s="1"/>
      <c r="K135" s="251" t="str">
        <f>IF(G135="",,ROUNDUP(SUMIFS(Berechnung!$L:$L,Berechnung!$N:$N,G135,Berechnung!$B:$B,H$1),0))</f>
        <v/>
      </c>
      <c r="L135" s="251" t="str">
        <f>IF(G135="",,IF(ISNUMBER(MATCH(I135,'Bundle SKUs'!$A:$A,0)),K135,K135*2))</f>
        <v/>
      </c>
      <c r="M135" s="253"/>
      <c r="N135" s="203" t="str">
        <f>IFERROR(__xludf.DUMMYFUNCTION("IF(O135="""",,JOIN("","",UNIQUE(FILTER(Berechnung!$A:$A,Berechnung!$B:$B=N$1,Berechnung!$N:$N=M135))))"),"")</f>
        <v/>
      </c>
      <c r="O135" s="1"/>
      <c r="P135" s="1"/>
      <c r="Q135" s="251" t="str">
        <f>IF(M135="",,ROUNDUP(SUMIFS(Berechnung!$L:$L,Berechnung!$N:$N,M135,Berechnung!$B:$B,N$1),0))</f>
        <v/>
      </c>
      <c r="R135" s="251" t="str">
        <f>IF(M135="",,IF(ISNUMBER(MATCH(O135,'Bundle SKUs'!$A:$A,0)),Q135,Q135*2))</f>
        <v/>
      </c>
    </row>
    <row r="136">
      <c r="A136" s="250"/>
      <c r="B136" s="203" t="str">
        <f>IFERROR(__xludf.DUMMYFUNCTION("IF(C136="""",,JOIN("","",UNIQUE(FILTER(Berechnung!$A:$A,Berechnung!$B:$B=B$1,Berechnung!$N:$N=A136))))"),"")</f>
        <v/>
      </c>
      <c r="C136" s="1"/>
      <c r="D136" s="1"/>
      <c r="E136" s="251" t="str">
        <f>IF(A136="",,ROUNDUP(SUMIFS(Berechnung!$L:$L,Berechnung!$N:$N,A136,Berechnung!$B:$B,B$1),0))</f>
        <v/>
      </c>
      <c r="F136" s="251" t="str">
        <f>IF(A136="",,IF(ISNUMBER(MATCH(C136,'Bundle SKUs'!$A:$A,0)),E136,E136*2))</f>
        <v/>
      </c>
      <c r="G136" s="252"/>
      <c r="H136" s="203" t="str">
        <f>IFERROR(__xludf.DUMMYFUNCTION("IF(I136="""",,JOIN("","",UNIQUE(FILTER(Berechnung!$A:$A,Berechnung!$B:$B=H$1,Berechnung!$N:$N=G136))))"),"")</f>
        <v/>
      </c>
      <c r="I136" s="1"/>
      <c r="J136" s="1"/>
      <c r="K136" s="251" t="str">
        <f>IF(G136="",,ROUNDUP(SUMIFS(Berechnung!$L:$L,Berechnung!$N:$N,G136,Berechnung!$B:$B,H$1),0))</f>
        <v/>
      </c>
      <c r="L136" s="251" t="str">
        <f>IF(G136="",,IF(ISNUMBER(MATCH(I136,'Bundle SKUs'!$A:$A,0)),K136,K136*2))</f>
        <v/>
      </c>
      <c r="M136" s="253"/>
      <c r="N136" s="203" t="str">
        <f>IFERROR(__xludf.DUMMYFUNCTION("IF(O136="""",,JOIN("","",UNIQUE(FILTER(Berechnung!$A:$A,Berechnung!$B:$B=N$1,Berechnung!$N:$N=M136))))"),"")</f>
        <v/>
      </c>
      <c r="O136" s="1"/>
      <c r="P136" s="1"/>
      <c r="Q136" s="251" t="str">
        <f>IF(M136="",,ROUNDUP(SUMIFS(Berechnung!$L:$L,Berechnung!$N:$N,M136,Berechnung!$B:$B,N$1),0))</f>
        <v/>
      </c>
      <c r="R136" s="251" t="str">
        <f>IF(M136="",,IF(ISNUMBER(MATCH(O136,'Bundle SKUs'!$A:$A,0)),Q136,Q136*2))</f>
        <v/>
      </c>
    </row>
    <row r="137">
      <c r="A137" s="250"/>
      <c r="B137" s="203" t="str">
        <f>IFERROR(__xludf.DUMMYFUNCTION("IF(C137="""",,JOIN("","",UNIQUE(FILTER(Berechnung!$A:$A,Berechnung!$B:$B=B$1,Berechnung!$N:$N=A137))))"),"")</f>
        <v/>
      </c>
      <c r="C137" s="1"/>
      <c r="D137" s="1"/>
      <c r="E137" s="251" t="str">
        <f>IF(A137="",,ROUNDUP(SUMIFS(Berechnung!$L:$L,Berechnung!$N:$N,A137,Berechnung!$B:$B,B$1),0))</f>
        <v/>
      </c>
      <c r="F137" s="251" t="str">
        <f>IF(A137="",,IF(ISNUMBER(MATCH(C137,'Bundle SKUs'!$A:$A,0)),E137,E137*2))</f>
        <v/>
      </c>
      <c r="G137" s="252"/>
      <c r="H137" s="203" t="str">
        <f>IFERROR(__xludf.DUMMYFUNCTION("IF(I137="""",,JOIN("","",UNIQUE(FILTER(Berechnung!$A:$A,Berechnung!$B:$B=H$1,Berechnung!$N:$N=G137))))"),"")</f>
        <v/>
      </c>
      <c r="I137" s="1"/>
      <c r="J137" s="1"/>
      <c r="K137" s="251" t="str">
        <f>IF(G137="",,ROUNDUP(SUMIFS(Berechnung!$L:$L,Berechnung!$N:$N,G137,Berechnung!$B:$B,H$1),0))</f>
        <v/>
      </c>
      <c r="L137" s="251" t="str">
        <f>IF(G137="",,IF(ISNUMBER(MATCH(I137,'Bundle SKUs'!$A:$A,0)),K137,K137*2))</f>
        <v/>
      </c>
      <c r="M137" s="253"/>
      <c r="N137" s="203" t="str">
        <f>IFERROR(__xludf.DUMMYFUNCTION("IF(O137="""",,JOIN("","",UNIQUE(FILTER(Berechnung!$A:$A,Berechnung!$B:$B=N$1,Berechnung!$N:$N=M137))))"),"")</f>
        <v/>
      </c>
      <c r="O137" s="1"/>
      <c r="P137" s="1"/>
      <c r="Q137" s="251" t="str">
        <f>IF(M137="",,ROUNDUP(SUMIFS(Berechnung!$L:$L,Berechnung!$N:$N,M137,Berechnung!$B:$B,N$1),0))</f>
        <v/>
      </c>
      <c r="R137" s="251" t="str">
        <f>IF(M137="",,IF(ISNUMBER(MATCH(O137,'Bundle SKUs'!$A:$A,0)),Q137,Q137*2))</f>
        <v/>
      </c>
    </row>
    <row r="138">
      <c r="A138" s="250"/>
      <c r="B138" s="203" t="str">
        <f>IFERROR(__xludf.DUMMYFUNCTION("IF(C138="""",,JOIN("","",UNIQUE(FILTER(Berechnung!$A:$A,Berechnung!$B:$B=B$1,Berechnung!$N:$N=A138))))"),"")</f>
        <v/>
      </c>
      <c r="C138" s="1"/>
      <c r="D138" s="1"/>
      <c r="E138" s="251" t="str">
        <f>IF(A138="",,ROUNDUP(SUMIFS(Berechnung!$L:$L,Berechnung!$N:$N,A138,Berechnung!$B:$B,B$1),0))</f>
        <v/>
      </c>
      <c r="F138" s="251" t="str">
        <f>IF(A138="",,IF(ISNUMBER(MATCH(C138,'Bundle SKUs'!$A:$A,0)),E138,E138*2))</f>
        <v/>
      </c>
      <c r="G138" s="252"/>
      <c r="H138" s="203" t="str">
        <f>IFERROR(__xludf.DUMMYFUNCTION("IF(I138="""",,JOIN("","",UNIQUE(FILTER(Berechnung!$A:$A,Berechnung!$B:$B=H$1,Berechnung!$N:$N=G138))))"),"")</f>
        <v/>
      </c>
      <c r="I138" s="1"/>
      <c r="J138" s="1"/>
      <c r="K138" s="251" t="str">
        <f>IF(G138="",,ROUNDUP(SUMIFS(Berechnung!$L:$L,Berechnung!$N:$N,G138,Berechnung!$B:$B,H$1),0))</f>
        <v/>
      </c>
      <c r="L138" s="251" t="str">
        <f>IF(G138="",,IF(ISNUMBER(MATCH(I138,'Bundle SKUs'!$A:$A,0)),K138,K138*2))</f>
        <v/>
      </c>
      <c r="M138" s="253"/>
      <c r="N138" s="203" t="str">
        <f>IFERROR(__xludf.DUMMYFUNCTION("IF(O138="""",,JOIN("","",UNIQUE(FILTER(Berechnung!$A:$A,Berechnung!$B:$B=N$1,Berechnung!$N:$N=M138))))"),"")</f>
        <v/>
      </c>
      <c r="O138" s="1"/>
      <c r="P138" s="1"/>
      <c r="Q138" s="251" t="str">
        <f>IF(M138="",,ROUNDUP(SUMIFS(Berechnung!$L:$L,Berechnung!$N:$N,M138,Berechnung!$B:$B,N$1),0))</f>
        <v/>
      </c>
      <c r="R138" s="251" t="str">
        <f>IF(M138="",,IF(ISNUMBER(MATCH(O138,'Bundle SKUs'!$A:$A,0)),Q138,Q138*2))</f>
        <v/>
      </c>
    </row>
    <row r="139">
      <c r="A139" s="250"/>
      <c r="B139" s="203" t="str">
        <f>IFERROR(__xludf.DUMMYFUNCTION("IF(C139="""",,JOIN("","",UNIQUE(FILTER(Berechnung!$A:$A,Berechnung!$B:$B=B$1,Berechnung!$N:$N=A139))))"),"")</f>
        <v/>
      </c>
      <c r="C139" s="1"/>
      <c r="D139" s="1"/>
      <c r="E139" s="251" t="str">
        <f>IF(A139="",,ROUNDUP(SUMIFS(Berechnung!$L:$L,Berechnung!$N:$N,A139,Berechnung!$B:$B,B$1),0))</f>
        <v/>
      </c>
      <c r="F139" s="251" t="str">
        <f>IF(A139="",,IF(ISNUMBER(MATCH(C139,'Bundle SKUs'!$A:$A,0)),E139,E139*2))</f>
        <v/>
      </c>
      <c r="G139" s="252"/>
      <c r="H139" s="203" t="str">
        <f>IFERROR(__xludf.DUMMYFUNCTION("IF(I139="""",,JOIN("","",UNIQUE(FILTER(Berechnung!$A:$A,Berechnung!$B:$B=H$1,Berechnung!$N:$N=G139))))"),"")</f>
        <v/>
      </c>
      <c r="I139" s="1"/>
      <c r="J139" s="1"/>
      <c r="K139" s="251" t="str">
        <f>IF(G139="",,ROUNDUP(SUMIFS(Berechnung!$L:$L,Berechnung!$N:$N,G139,Berechnung!$B:$B,H$1),0))</f>
        <v/>
      </c>
      <c r="L139" s="251" t="str">
        <f>IF(G139="",,IF(ISNUMBER(MATCH(I139,'Bundle SKUs'!$A:$A,0)),K139,K139*2))</f>
        <v/>
      </c>
      <c r="M139" s="253"/>
      <c r="N139" s="203" t="str">
        <f>IFERROR(__xludf.DUMMYFUNCTION("IF(O139="""",,JOIN("","",UNIQUE(FILTER(Berechnung!$A:$A,Berechnung!$B:$B=N$1,Berechnung!$N:$N=M139))))"),"")</f>
        <v/>
      </c>
      <c r="O139" s="1"/>
      <c r="P139" s="1"/>
      <c r="Q139" s="251" t="str">
        <f>IF(M139="",,ROUNDUP(SUMIFS(Berechnung!$L:$L,Berechnung!$N:$N,M139,Berechnung!$B:$B,N$1),0))</f>
        <v/>
      </c>
      <c r="R139" s="251" t="str">
        <f>IF(M139="",,IF(ISNUMBER(MATCH(O139,'Bundle SKUs'!$A:$A,0)),Q139,Q139*2))</f>
        <v/>
      </c>
    </row>
    <row r="140">
      <c r="A140" s="250"/>
      <c r="B140" s="203" t="str">
        <f>IFERROR(__xludf.DUMMYFUNCTION("IF(C140="""",,JOIN("","",UNIQUE(FILTER(Berechnung!$A:$A,Berechnung!$B:$B=B$1,Berechnung!$N:$N=A140))))"),"")</f>
        <v/>
      </c>
      <c r="C140" s="1"/>
      <c r="D140" s="1"/>
      <c r="E140" s="251" t="str">
        <f>IF(A140="",,ROUNDUP(SUMIFS(Berechnung!$L:$L,Berechnung!$N:$N,A140,Berechnung!$B:$B,B$1),0))</f>
        <v/>
      </c>
      <c r="F140" s="251" t="str">
        <f>IF(A140="",,IF(ISNUMBER(MATCH(C140,'Bundle SKUs'!$A:$A,0)),E140,E140*2))</f>
        <v/>
      </c>
      <c r="G140" s="252"/>
      <c r="H140" s="203" t="str">
        <f>IFERROR(__xludf.DUMMYFUNCTION("IF(I140="""",,JOIN("","",UNIQUE(FILTER(Berechnung!$A:$A,Berechnung!$B:$B=H$1,Berechnung!$N:$N=G140))))"),"")</f>
        <v/>
      </c>
      <c r="I140" s="1"/>
      <c r="J140" s="1"/>
      <c r="K140" s="251" t="str">
        <f>IF(G140="",,ROUNDUP(SUMIFS(Berechnung!$L:$L,Berechnung!$N:$N,G140,Berechnung!$B:$B,H$1),0))</f>
        <v/>
      </c>
      <c r="L140" s="251" t="str">
        <f>IF(G140="",,IF(ISNUMBER(MATCH(I140,'Bundle SKUs'!$A:$A,0)),K140,K140*2))</f>
        <v/>
      </c>
      <c r="M140" s="253"/>
      <c r="N140" s="203" t="str">
        <f>IFERROR(__xludf.DUMMYFUNCTION("IF(O140="""",,JOIN("","",UNIQUE(FILTER(Berechnung!$A:$A,Berechnung!$B:$B=N$1,Berechnung!$N:$N=M140))))"),"")</f>
        <v/>
      </c>
      <c r="O140" s="1"/>
      <c r="P140" s="1"/>
      <c r="Q140" s="251" t="str">
        <f>IF(M140="",,ROUNDUP(SUMIFS(Berechnung!$L:$L,Berechnung!$N:$N,M140,Berechnung!$B:$B,N$1),0))</f>
        <v/>
      </c>
      <c r="R140" s="251" t="str">
        <f>IF(M140="",,IF(ISNUMBER(MATCH(O140,'Bundle SKUs'!$A:$A,0)),Q140,Q140*2))</f>
        <v/>
      </c>
    </row>
    <row r="141">
      <c r="A141" s="250"/>
      <c r="B141" s="203" t="str">
        <f>IFERROR(__xludf.DUMMYFUNCTION("IF(C141="""",,JOIN("","",UNIQUE(FILTER(Berechnung!$A:$A,Berechnung!$B:$B=B$1,Berechnung!$N:$N=A141))))"),"")</f>
        <v/>
      </c>
      <c r="C141" s="1"/>
      <c r="D141" s="1"/>
      <c r="E141" s="251" t="str">
        <f>IF(A141="",,ROUNDUP(SUMIFS(Berechnung!$L:$L,Berechnung!$N:$N,A141,Berechnung!$B:$B,B$1),0))</f>
        <v/>
      </c>
      <c r="F141" s="251" t="str">
        <f>IF(A141="",,IF(ISNUMBER(MATCH(C141,'Bundle SKUs'!$A:$A,0)),E141,E141*2))</f>
        <v/>
      </c>
      <c r="G141" s="252"/>
      <c r="H141" s="203" t="str">
        <f>IFERROR(__xludf.DUMMYFUNCTION("IF(I141="""",,JOIN("","",UNIQUE(FILTER(Berechnung!$A:$A,Berechnung!$B:$B=H$1,Berechnung!$N:$N=G141))))"),"")</f>
        <v/>
      </c>
      <c r="I141" s="1"/>
      <c r="J141" s="1"/>
      <c r="K141" s="251" t="str">
        <f>IF(G141="",,ROUNDUP(SUMIFS(Berechnung!$L:$L,Berechnung!$N:$N,G141,Berechnung!$B:$B,H$1),0))</f>
        <v/>
      </c>
      <c r="L141" s="251" t="str">
        <f>IF(G141="",,IF(ISNUMBER(MATCH(I141,'Bundle SKUs'!$A:$A,0)),K141,K141*2))</f>
        <v/>
      </c>
      <c r="M141" s="253"/>
      <c r="N141" s="203" t="str">
        <f>IFERROR(__xludf.DUMMYFUNCTION("IF(O141="""",,JOIN("","",UNIQUE(FILTER(Berechnung!$A:$A,Berechnung!$B:$B=N$1,Berechnung!$N:$N=M141))))"),"")</f>
        <v/>
      </c>
      <c r="O141" s="1"/>
      <c r="P141" s="1"/>
      <c r="Q141" s="251" t="str">
        <f>IF(M141="",,ROUNDUP(SUMIFS(Berechnung!$L:$L,Berechnung!$N:$N,M141,Berechnung!$B:$B,N$1),0))</f>
        <v/>
      </c>
      <c r="R141" s="251" t="str">
        <f>IF(M141="",,IF(ISNUMBER(MATCH(O141,'Bundle SKUs'!$A:$A,0)),Q141,Q141*2))</f>
        <v/>
      </c>
    </row>
    <row r="142">
      <c r="A142" s="250"/>
      <c r="B142" s="203" t="str">
        <f>IFERROR(__xludf.DUMMYFUNCTION("IF(C142="""",,JOIN("","",UNIQUE(FILTER(Berechnung!$A:$A,Berechnung!$B:$B=B$1,Berechnung!$N:$N=A142))))"),"")</f>
        <v/>
      </c>
      <c r="C142" s="1"/>
      <c r="D142" s="1"/>
      <c r="E142" s="251" t="str">
        <f>IF(A142="",,ROUNDUP(SUMIFS(Berechnung!$L:$L,Berechnung!$N:$N,A142,Berechnung!$B:$B,B$1),0))</f>
        <v/>
      </c>
      <c r="F142" s="251" t="str">
        <f>IF(A142="",,IF(ISNUMBER(MATCH(C142,'Bundle SKUs'!$A:$A,0)),E142,E142*2))</f>
        <v/>
      </c>
      <c r="G142" s="252"/>
      <c r="H142" s="203" t="str">
        <f>IFERROR(__xludf.DUMMYFUNCTION("IF(I142="""",,JOIN("","",UNIQUE(FILTER(Berechnung!$A:$A,Berechnung!$B:$B=H$1,Berechnung!$N:$N=G142))))"),"")</f>
        <v/>
      </c>
      <c r="I142" s="1"/>
      <c r="J142" s="1"/>
      <c r="K142" s="251" t="str">
        <f>IF(G142="",,ROUNDUP(SUMIFS(Berechnung!$L:$L,Berechnung!$N:$N,G142,Berechnung!$B:$B,H$1),0))</f>
        <v/>
      </c>
      <c r="L142" s="251" t="str">
        <f>IF(G142="",,IF(ISNUMBER(MATCH(I142,'Bundle SKUs'!$A:$A,0)),K142,K142*2))</f>
        <v/>
      </c>
      <c r="M142" s="253"/>
      <c r="N142" s="203" t="str">
        <f>IFERROR(__xludf.DUMMYFUNCTION("IF(O142="""",,JOIN("","",UNIQUE(FILTER(Berechnung!$A:$A,Berechnung!$B:$B=N$1,Berechnung!$N:$N=M142))))"),"")</f>
        <v/>
      </c>
      <c r="O142" s="1"/>
      <c r="P142" s="1"/>
      <c r="Q142" s="251" t="str">
        <f>IF(M142="",,ROUNDUP(SUMIFS(Berechnung!$L:$L,Berechnung!$N:$N,M142,Berechnung!$B:$B,N$1),0))</f>
        <v/>
      </c>
      <c r="R142" s="251" t="str">
        <f>IF(M142="",,IF(ISNUMBER(MATCH(O142,'Bundle SKUs'!$A:$A,0)),Q142,Q142*2))</f>
        <v/>
      </c>
    </row>
    <row r="143">
      <c r="A143" s="250"/>
      <c r="B143" s="203" t="str">
        <f>IFERROR(__xludf.DUMMYFUNCTION("IF(C143="""",,JOIN("","",UNIQUE(FILTER(Berechnung!$A:$A,Berechnung!$B:$B=B$1,Berechnung!$N:$N=A143))))"),"")</f>
        <v/>
      </c>
      <c r="C143" s="1"/>
      <c r="D143" s="1"/>
      <c r="E143" s="251" t="str">
        <f>IF(A143="",,ROUNDUP(SUMIFS(Berechnung!$L:$L,Berechnung!$N:$N,A143,Berechnung!$B:$B,B$1),0))</f>
        <v/>
      </c>
      <c r="F143" s="251" t="str">
        <f>IF(A143="",,IF(ISNUMBER(MATCH(C143,'Bundle SKUs'!$A:$A,0)),E143,E143*2))</f>
        <v/>
      </c>
      <c r="G143" s="252"/>
      <c r="H143" s="203" t="str">
        <f>IFERROR(__xludf.DUMMYFUNCTION("IF(I143="""",,JOIN("","",UNIQUE(FILTER(Berechnung!$A:$A,Berechnung!$B:$B=H$1,Berechnung!$N:$N=G143))))"),"")</f>
        <v/>
      </c>
      <c r="I143" s="1"/>
      <c r="J143" s="1"/>
      <c r="K143" s="251" t="str">
        <f>IF(G143="",,ROUNDUP(SUMIFS(Berechnung!$L:$L,Berechnung!$N:$N,G143,Berechnung!$B:$B,H$1),0))</f>
        <v/>
      </c>
      <c r="L143" s="251" t="str">
        <f>IF(G143="",,IF(ISNUMBER(MATCH(I143,'Bundle SKUs'!$A:$A,0)),K143,K143*2))</f>
        <v/>
      </c>
      <c r="M143" s="253"/>
      <c r="N143" s="203" t="str">
        <f>IFERROR(__xludf.DUMMYFUNCTION("IF(O143="""",,JOIN("","",UNIQUE(FILTER(Berechnung!$A:$A,Berechnung!$B:$B=N$1,Berechnung!$N:$N=M143))))"),"")</f>
        <v/>
      </c>
      <c r="O143" s="1"/>
      <c r="P143" s="1"/>
      <c r="Q143" s="251" t="str">
        <f>IF(M143="",,ROUNDUP(SUMIFS(Berechnung!$L:$L,Berechnung!$N:$N,M143,Berechnung!$B:$B,N$1),0))</f>
        <v/>
      </c>
      <c r="R143" s="251" t="str">
        <f>IF(M143="",,IF(ISNUMBER(MATCH(O143,'Bundle SKUs'!$A:$A,0)),Q143,Q143*2))</f>
        <v/>
      </c>
    </row>
    <row r="144">
      <c r="A144" s="250"/>
      <c r="B144" s="203" t="str">
        <f>IFERROR(__xludf.DUMMYFUNCTION("IF(C144="""",,JOIN("","",UNIQUE(FILTER(Berechnung!$A:$A,Berechnung!$B:$B=B$1,Berechnung!$N:$N=A144))))"),"")</f>
        <v/>
      </c>
      <c r="C144" s="1"/>
      <c r="D144" s="1"/>
      <c r="E144" s="251" t="str">
        <f>IF(A144="",,ROUNDUP(SUMIFS(Berechnung!$L:$L,Berechnung!$N:$N,A144,Berechnung!$B:$B,B$1),0))</f>
        <v/>
      </c>
      <c r="F144" s="251" t="str">
        <f>IF(A144="",,IF(ISNUMBER(MATCH(C144,'Bundle SKUs'!$A:$A,0)),E144,E144*2))</f>
        <v/>
      </c>
      <c r="G144" s="252"/>
      <c r="H144" s="203" t="str">
        <f>IFERROR(__xludf.DUMMYFUNCTION("IF(I144="""",,JOIN("","",UNIQUE(FILTER(Berechnung!$A:$A,Berechnung!$B:$B=H$1,Berechnung!$N:$N=G144))))"),"")</f>
        <v/>
      </c>
      <c r="I144" s="1"/>
      <c r="J144" s="1"/>
      <c r="K144" s="251" t="str">
        <f>IF(G144="",,ROUNDUP(SUMIFS(Berechnung!$L:$L,Berechnung!$N:$N,G144,Berechnung!$B:$B,H$1),0))</f>
        <v/>
      </c>
      <c r="L144" s="251" t="str">
        <f>IF(G144="",,IF(ISNUMBER(MATCH(I144,'Bundle SKUs'!$A:$A,0)),K144,K144*2))</f>
        <v/>
      </c>
      <c r="M144" s="253"/>
      <c r="N144" s="203" t="str">
        <f>IFERROR(__xludf.DUMMYFUNCTION("IF(O144="""",,JOIN("","",UNIQUE(FILTER(Berechnung!$A:$A,Berechnung!$B:$B=N$1,Berechnung!$N:$N=M144))))"),"")</f>
        <v/>
      </c>
      <c r="O144" s="1"/>
      <c r="P144" s="1"/>
      <c r="Q144" s="251" t="str">
        <f>IF(M144="",,ROUNDUP(SUMIFS(Berechnung!$L:$L,Berechnung!$N:$N,M144,Berechnung!$B:$B,N$1),0))</f>
        <v/>
      </c>
      <c r="R144" s="251" t="str">
        <f>IF(M144="",,IF(ISNUMBER(MATCH(O144,'Bundle SKUs'!$A:$A,0)),Q144,Q144*2))</f>
        <v/>
      </c>
    </row>
    <row r="145">
      <c r="A145" s="250"/>
      <c r="B145" s="203" t="str">
        <f>IFERROR(__xludf.DUMMYFUNCTION("IF(C145="""",,JOIN("","",UNIQUE(FILTER(Berechnung!$A:$A,Berechnung!$B:$B=B$1,Berechnung!$N:$N=A145))))"),"")</f>
        <v/>
      </c>
      <c r="C145" s="1"/>
      <c r="D145" s="1"/>
      <c r="E145" s="251" t="str">
        <f>IF(A145="",,ROUNDUP(SUMIFS(Berechnung!$L:$L,Berechnung!$N:$N,A145,Berechnung!$B:$B,B$1),0))</f>
        <v/>
      </c>
      <c r="F145" s="251" t="str">
        <f>IF(A145="",,IF(ISNUMBER(MATCH(C145,'Bundle SKUs'!$A:$A,0)),E145,E145*2))</f>
        <v/>
      </c>
      <c r="G145" s="252"/>
      <c r="H145" s="203" t="str">
        <f>IFERROR(__xludf.DUMMYFUNCTION("IF(I145="""",,JOIN("","",UNIQUE(FILTER(Berechnung!$A:$A,Berechnung!$B:$B=H$1,Berechnung!$N:$N=G145))))"),"")</f>
        <v/>
      </c>
      <c r="I145" s="1"/>
      <c r="J145" s="1"/>
      <c r="K145" s="251" t="str">
        <f>IF(G145="",,ROUNDUP(SUMIFS(Berechnung!$L:$L,Berechnung!$N:$N,G145,Berechnung!$B:$B,H$1),0))</f>
        <v/>
      </c>
      <c r="L145" s="251" t="str">
        <f>IF(G145="",,IF(ISNUMBER(MATCH(I145,'Bundle SKUs'!$A:$A,0)),K145,K145*2))</f>
        <v/>
      </c>
      <c r="M145" s="253"/>
      <c r="N145" s="203" t="str">
        <f>IFERROR(__xludf.DUMMYFUNCTION("IF(O145="""",,JOIN("","",UNIQUE(FILTER(Berechnung!$A:$A,Berechnung!$B:$B=N$1,Berechnung!$N:$N=M145))))"),"")</f>
        <v/>
      </c>
      <c r="O145" s="1"/>
      <c r="P145" s="1"/>
      <c r="Q145" s="251" t="str">
        <f>IF(M145="",,ROUNDUP(SUMIFS(Berechnung!$L:$L,Berechnung!$N:$N,M145,Berechnung!$B:$B,N$1),0))</f>
        <v/>
      </c>
      <c r="R145" s="251" t="str">
        <f>IF(M145="",,IF(ISNUMBER(MATCH(O145,'Bundle SKUs'!$A:$A,0)),Q145,Q145*2))</f>
        <v/>
      </c>
    </row>
    <row r="146">
      <c r="A146" s="250"/>
      <c r="B146" s="203" t="str">
        <f>IFERROR(__xludf.DUMMYFUNCTION("IF(C146="""",,JOIN("","",UNIQUE(FILTER(Berechnung!$A:$A,Berechnung!$B:$B=B$1,Berechnung!$N:$N=A146))))"),"")</f>
        <v/>
      </c>
      <c r="C146" s="1"/>
      <c r="D146" s="1"/>
      <c r="E146" s="251" t="str">
        <f>IF(A146="",,ROUNDUP(SUMIFS(Berechnung!$L:$L,Berechnung!$N:$N,A146,Berechnung!$B:$B,B$1),0))</f>
        <v/>
      </c>
      <c r="F146" s="251" t="str">
        <f>IF(A146="",,IF(ISNUMBER(MATCH(C146,'Bundle SKUs'!$A:$A,0)),E146,E146*2))</f>
        <v/>
      </c>
      <c r="G146" s="252"/>
      <c r="H146" s="203" t="str">
        <f>IFERROR(__xludf.DUMMYFUNCTION("IF(I146="""",,JOIN("","",UNIQUE(FILTER(Berechnung!$A:$A,Berechnung!$B:$B=H$1,Berechnung!$N:$N=G146))))"),"")</f>
        <v/>
      </c>
      <c r="I146" s="1"/>
      <c r="J146" s="1"/>
      <c r="K146" s="251" t="str">
        <f>IF(G146="",,ROUNDUP(SUMIFS(Berechnung!$L:$L,Berechnung!$N:$N,G146,Berechnung!$B:$B,H$1),0))</f>
        <v/>
      </c>
      <c r="L146" s="251" t="str">
        <f>IF(G146="",,IF(ISNUMBER(MATCH(I146,'Bundle SKUs'!$A:$A,0)),K146,K146*2))</f>
        <v/>
      </c>
      <c r="M146" s="253"/>
      <c r="N146" s="203" t="str">
        <f>IFERROR(__xludf.DUMMYFUNCTION("IF(O146="""",,JOIN("","",UNIQUE(FILTER(Berechnung!$A:$A,Berechnung!$B:$B=N$1,Berechnung!$N:$N=M146))))"),"")</f>
        <v/>
      </c>
      <c r="O146" s="1"/>
      <c r="P146" s="1"/>
      <c r="Q146" s="251" t="str">
        <f>IF(M146="",,ROUNDUP(SUMIFS(Berechnung!$L:$L,Berechnung!$N:$N,M146,Berechnung!$B:$B,N$1),0))</f>
        <v/>
      </c>
      <c r="R146" s="251" t="str">
        <f>IF(M146="",,IF(ISNUMBER(MATCH(O146,'Bundle SKUs'!$A:$A,0)),Q146,Q146*2))</f>
        <v/>
      </c>
    </row>
    <row r="147">
      <c r="A147" s="250"/>
      <c r="B147" s="203" t="str">
        <f>IFERROR(__xludf.DUMMYFUNCTION("IF(C147="""",,JOIN("","",UNIQUE(FILTER(Berechnung!$A:$A,Berechnung!$B:$B=B$1,Berechnung!$N:$N=A147))))"),"")</f>
        <v/>
      </c>
      <c r="C147" s="1"/>
      <c r="D147" s="1"/>
      <c r="E147" s="251" t="str">
        <f>IF(A147="",,ROUNDUP(SUMIFS(Berechnung!$L:$L,Berechnung!$N:$N,A147,Berechnung!$B:$B,B$1),0))</f>
        <v/>
      </c>
      <c r="F147" s="251" t="str">
        <f>IF(A147="",,IF(ISNUMBER(MATCH(C147,'Bundle SKUs'!$A:$A,0)),E147,E147*2))</f>
        <v/>
      </c>
      <c r="G147" s="252"/>
      <c r="H147" s="203" t="str">
        <f>IFERROR(__xludf.DUMMYFUNCTION("IF(I147="""",,JOIN("","",UNIQUE(FILTER(Berechnung!$A:$A,Berechnung!$B:$B=H$1,Berechnung!$N:$N=G147))))"),"")</f>
        <v/>
      </c>
      <c r="I147" s="1"/>
      <c r="J147" s="1"/>
      <c r="K147" s="251" t="str">
        <f>IF(G147="",,ROUNDUP(SUMIFS(Berechnung!$L:$L,Berechnung!$N:$N,G147,Berechnung!$B:$B,H$1),0))</f>
        <v/>
      </c>
      <c r="L147" s="251" t="str">
        <f>IF(G147="",,IF(ISNUMBER(MATCH(I147,'Bundle SKUs'!$A:$A,0)),K147,K147*2))</f>
        <v/>
      </c>
      <c r="M147" s="253"/>
      <c r="N147" s="203" t="str">
        <f>IFERROR(__xludf.DUMMYFUNCTION("IF(O147="""",,JOIN("","",UNIQUE(FILTER(Berechnung!$A:$A,Berechnung!$B:$B=N$1,Berechnung!$N:$N=M147))))"),"")</f>
        <v/>
      </c>
      <c r="O147" s="1"/>
      <c r="P147" s="1"/>
      <c r="Q147" s="251" t="str">
        <f>IF(M147="",,ROUNDUP(SUMIFS(Berechnung!$L:$L,Berechnung!$N:$N,M147,Berechnung!$B:$B,N$1),0))</f>
        <v/>
      </c>
      <c r="R147" s="251" t="str">
        <f>IF(M147="",,IF(ISNUMBER(MATCH(O147,'Bundle SKUs'!$A:$A,0)),Q147,Q147*2))</f>
        <v/>
      </c>
    </row>
    <row r="148">
      <c r="A148" s="250"/>
      <c r="B148" s="203" t="str">
        <f>IFERROR(__xludf.DUMMYFUNCTION("IF(C148="""",,JOIN("","",UNIQUE(FILTER(Berechnung!$A:$A,Berechnung!$B:$B=B$1,Berechnung!$N:$N=A148))))"),"")</f>
        <v/>
      </c>
      <c r="C148" s="1"/>
      <c r="D148" s="1"/>
      <c r="E148" s="251" t="str">
        <f>IF(A148="",,ROUNDUP(SUMIFS(Berechnung!$L:$L,Berechnung!$N:$N,A148,Berechnung!$B:$B,B$1),0))</f>
        <v/>
      </c>
      <c r="F148" s="251" t="str">
        <f>IF(A148="",,IF(ISNUMBER(MATCH(C148,'Bundle SKUs'!$A:$A,0)),E148,E148*2))</f>
        <v/>
      </c>
      <c r="G148" s="252"/>
      <c r="H148" s="203" t="str">
        <f>IFERROR(__xludf.DUMMYFUNCTION("IF(I148="""",,JOIN("","",UNIQUE(FILTER(Berechnung!$A:$A,Berechnung!$B:$B=H$1,Berechnung!$N:$N=G148))))"),"")</f>
        <v/>
      </c>
      <c r="I148" s="1"/>
      <c r="J148" s="1"/>
      <c r="K148" s="251" t="str">
        <f>IF(G148="",,ROUNDUP(SUMIFS(Berechnung!$L:$L,Berechnung!$N:$N,G148,Berechnung!$B:$B,H$1),0))</f>
        <v/>
      </c>
      <c r="L148" s="251" t="str">
        <f>IF(G148="",,IF(ISNUMBER(MATCH(I148,'Bundle SKUs'!$A:$A,0)),K148,K148*2))</f>
        <v/>
      </c>
      <c r="M148" s="253"/>
      <c r="N148" s="203" t="str">
        <f>IFERROR(__xludf.DUMMYFUNCTION("IF(O148="""",,JOIN("","",UNIQUE(FILTER(Berechnung!$A:$A,Berechnung!$B:$B=N$1,Berechnung!$N:$N=M148))))"),"")</f>
        <v/>
      </c>
      <c r="O148" s="1"/>
      <c r="P148" s="1"/>
      <c r="Q148" s="251" t="str">
        <f>IF(M148="",,ROUNDUP(SUMIFS(Berechnung!$L:$L,Berechnung!$N:$N,M148,Berechnung!$B:$B,N$1),0))</f>
        <v/>
      </c>
      <c r="R148" s="251" t="str">
        <f>IF(M148="",,IF(ISNUMBER(MATCH(O148,'Bundle SKUs'!$A:$A,0)),Q148,Q148*2))</f>
        <v/>
      </c>
    </row>
    <row r="149">
      <c r="A149" s="250"/>
      <c r="B149" s="203" t="str">
        <f>IFERROR(__xludf.DUMMYFUNCTION("IF(C149="""",,JOIN("","",UNIQUE(FILTER(Berechnung!$A:$A,Berechnung!$B:$B=B$1,Berechnung!$N:$N=A149))))"),"")</f>
        <v/>
      </c>
      <c r="C149" s="1"/>
      <c r="D149" s="1"/>
      <c r="E149" s="251" t="str">
        <f>IF(A149="",,ROUNDUP(SUMIFS(Berechnung!$L:$L,Berechnung!$N:$N,A149,Berechnung!$B:$B,B$1),0))</f>
        <v/>
      </c>
      <c r="F149" s="251" t="str">
        <f>IF(A149="",,IF(ISNUMBER(MATCH(C149,'Bundle SKUs'!$A:$A,0)),E149,E149*2))</f>
        <v/>
      </c>
      <c r="G149" s="252"/>
      <c r="H149" s="203" t="str">
        <f>IFERROR(__xludf.DUMMYFUNCTION("IF(I149="""",,JOIN("","",UNIQUE(FILTER(Berechnung!$A:$A,Berechnung!$B:$B=H$1,Berechnung!$N:$N=G149))))"),"")</f>
        <v/>
      </c>
      <c r="I149" s="1"/>
      <c r="J149" s="1"/>
      <c r="K149" s="251" t="str">
        <f>IF(G149="",,ROUNDUP(SUMIFS(Berechnung!$L:$L,Berechnung!$N:$N,G149,Berechnung!$B:$B,H$1),0))</f>
        <v/>
      </c>
      <c r="L149" s="251" t="str">
        <f>IF(G149="",,IF(ISNUMBER(MATCH(I149,'Bundle SKUs'!$A:$A,0)),K149,K149*2))</f>
        <v/>
      </c>
      <c r="M149" s="253"/>
      <c r="N149" s="203" t="str">
        <f>IFERROR(__xludf.DUMMYFUNCTION("IF(O149="""",,JOIN("","",UNIQUE(FILTER(Berechnung!$A:$A,Berechnung!$B:$B=N$1,Berechnung!$N:$N=M149))))"),"")</f>
        <v/>
      </c>
      <c r="O149" s="1"/>
      <c r="P149" s="1"/>
      <c r="Q149" s="251" t="str">
        <f>IF(M149="",,ROUNDUP(SUMIFS(Berechnung!$L:$L,Berechnung!$N:$N,M149,Berechnung!$B:$B,N$1),0))</f>
        <v/>
      </c>
      <c r="R149" s="251" t="str">
        <f>IF(M149="",,IF(ISNUMBER(MATCH(O149,'Bundle SKUs'!$A:$A,0)),Q149,Q149*2))</f>
        <v/>
      </c>
    </row>
    <row r="150">
      <c r="A150" s="250"/>
      <c r="B150" s="203" t="str">
        <f>IFERROR(__xludf.DUMMYFUNCTION("IF(C150="""",,JOIN("","",UNIQUE(FILTER(Berechnung!$A:$A,Berechnung!$B:$B=B$1,Berechnung!$N:$N=A150))))"),"")</f>
        <v/>
      </c>
      <c r="C150" s="1"/>
      <c r="D150" s="1"/>
      <c r="E150" s="251" t="str">
        <f>IF(A150="",,ROUNDUP(SUMIFS(Berechnung!$L:$L,Berechnung!$N:$N,A150,Berechnung!$B:$B,B$1),0))</f>
        <v/>
      </c>
      <c r="F150" s="251" t="str">
        <f>IF(A150="",,IF(ISNUMBER(MATCH(C150,'Bundle SKUs'!$A:$A,0)),E150,E150*2))</f>
        <v/>
      </c>
      <c r="G150" s="252"/>
      <c r="H150" s="203" t="str">
        <f>IFERROR(__xludf.DUMMYFUNCTION("IF(I150="""",,JOIN("","",UNIQUE(FILTER(Berechnung!$A:$A,Berechnung!$B:$B=H$1,Berechnung!$N:$N=G150))))"),"")</f>
        <v/>
      </c>
      <c r="I150" s="1"/>
      <c r="J150" s="1"/>
      <c r="K150" s="251" t="str">
        <f>IF(G150="",,ROUNDUP(SUMIFS(Berechnung!$L:$L,Berechnung!$N:$N,G150,Berechnung!$B:$B,H$1),0))</f>
        <v/>
      </c>
      <c r="L150" s="251" t="str">
        <f>IF(G150="",,IF(ISNUMBER(MATCH(I150,'Bundle SKUs'!$A:$A,0)),K150,K150*2))</f>
        <v/>
      </c>
      <c r="M150" s="253"/>
      <c r="N150" s="203" t="str">
        <f>IFERROR(__xludf.DUMMYFUNCTION("IF(O150="""",,JOIN("","",UNIQUE(FILTER(Berechnung!$A:$A,Berechnung!$B:$B=N$1,Berechnung!$N:$N=M150))))"),"")</f>
        <v/>
      </c>
      <c r="O150" s="1"/>
      <c r="P150" s="1"/>
      <c r="Q150" s="251" t="str">
        <f>IF(M150="",,ROUNDUP(SUMIFS(Berechnung!$L:$L,Berechnung!$N:$N,M150,Berechnung!$B:$B,N$1),0))</f>
        <v/>
      </c>
      <c r="R150" s="251" t="str">
        <f>IF(M150="",,IF(ISNUMBER(MATCH(O150,'Bundle SKUs'!$A:$A,0)),Q150,Q150*2))</f>
        <v/>
      </c>
    </row>
    <row r="151">
      <c r="A151" s="250"/>
      <c r="B151" s="203" t="str">
        <f>IFERROR(__xludf.DUMMYFUNCTION("IF(C151="""",,JOIN("","",UNIQUE(FILTER(Berechnung!$A:$A,Berechnung!$B:$B=B$1,Berechnung!$N:$N=A151))))"),"")</f>
        <v/>
      </c>
      <c r="C151" s="1"/>
      <c r="D151" s="1"/>
      <c r="E151" s="251" t="str">
        <f>IF(A151="",,ROUNDUP(SUMIFS(Berechnung!$L:$L,Berechnung!$N:$N,A151,Berechnung!$B:$B,B$1),0))</f>
        <v/>
      </c>
      <c r="F151" s="251" t="str">
        <f>IF(A151="",,IF(ISNUMBER(MATCH(C151,'Bundle SKUs'!$A:$A,0)),E151,E151*2))</f>
        <v/>
      </c>
      <c r="G151" s="252"/>
      <c r="H151" s="203" t="str">
        <f>IFERROR(__xludf.DUMMYFUNCTION("IF(I151="""",,JOIN("","",UNIQUE(FILTER(Berechnung!$A:$A,Berechnung!$B:$B=H$1,Berechnung!$N:$N=G151))))"),"")</f>
        <v/>
      </c>
      <c r="I151" s="1"/>
      <c r="J151" s="1"/>
      <c r="K151" s="251" t="str">
        <f>IF(G151="",,ROUNDUP(SUMIFS(Berechnung!$L:$L,Berechnung!$N:$N,G151,Berechnung!$B:$B,H$1),0))</f>
        <v/>
      </c>
      <c r="L151" s="251" t="str">
        <f>IF(G151="",,IF(ISNUMBER(MATCH(I151,'Bundle SKUs'!$A:$A,0)),K151,K151*2))</f>
        <v/>
      </c>
      <c r="M151" s="253"/>
      <c r="N151" s="203" t="str">
        <f>IFERROR(__xludf.DUMMYFUNCTION("IF(O151="""",,JOIN("","",UNIQUE(FILTER(Berechnung!$A:$A,Berechnung!$B:$B=N$1,Berechnung!$N:$N=M151))))"),"")</f>
        <v/>
      </c>
      <c r="O151" s="1"/>
      <c r="P151" s="1"/>
      <c r="Q151" s="251" t="str">
        <f>IF(M151="",,ROUNDUP(SUMIFS(Berechnung!$L:$L,Berechnung!$N:$N,M151,Berechnung!$B:$B,N$1),0))</f>
        <v/>
      </c>
      <c r="R151" s="251" t="str">
        <f>IF(M151="",,IF(ISNUMBER(MATCH(O151,'Bundle SKUs'!$A:$A,0)),Q151,Q151*2))</f>
        <v/>
      </c>
    </row>
    <row r="152">
      <c r="A152" s="250"/>
      <c r="B152" s="203" t="str">
        <f>IFERROR(__xludf.DUMMYFUNCTION("IF(C152="""",,JOIN("","",UNIQUE(FILTER(Berechnung!$A:$A,Berechnung!$B:$B=B$1,Berechnung!$N:$N=A152))))"),"")</f>
        <v/>
      </c>
      <c r="C152" s="1"/>
      <c r="D152" s="1"/>
      <c r="E152" s="251" t="str">
        <f>IF(A152="",,ROUNDUP(SUMIFS(Berechnung!$L:$L,Berechnung!$N:$N,A152,Berechnung!$B:$B,B$1),0))</f>
        <v/>
      </c>
      <c r="F152" s="251" t="str">
        <f>IF(A152="",,IF(ISNUMBER(MATCH(C152,'Bundle SKUs'!$A:$A,0)),E152,E152*2))</f>
        <v/>
      </c>
      <c r="G152" s="252"/>
      <c r="H152" s="203" t="str">
        <f>IFERROR(__xludf.DUMMYFUNCTION("IF(I152="""",,JOIN("","",UNIQUE(FILTER(Berechnung!$A:$A,Berechnung!$B:$B=H$1,Berechnung!$N:$N=G152))))"),"")</f>
        <v/>
      </c>
      <c r="I152" s="1"/>
      <c r="J152" s="1"/>
      <c r="K152" s="251" t="str">
        <f>IF(G152="",,ROUNDUP(SUMIFS(Berechnung!$L:$L,Berechnung!$N:$N,G152,Berechnung!$B:$B,H$1),0))</f>
        <v/>
      </c>
      <c r="L152" s="251" t="str">
        <f>IF(G152="",,IF(ISNUMBER(MATCH(I152,'Bundle SKUs'!$A:$A,0)),K152,K152*2))</f>
        <v/>
      </c>
      <c r="M152" s="253"/>
      <c r="N152" s="203" t="str">
        <f>IFERROR(__xludf.DUMMYFUNCTION("IF(O152="""",,JOIN("","",UNIQUE(FILTER(Berechnung!$A:$A,Berechnung!$B:$B=N$1,Berechnung!$N:$N=M152))))"),"")</f>
        <v/>
      </c>
      <c r="O152" s="1"/>
      <c r="P152" s="1"/>
      <c r="Q152" s="251" t="str">
        <f>IF(M152="",,ROUNDUP(SUMIFS(Berechnung!$L:$L,Berechnung!$N:$N,M152,Berechnung!$B:$B,N$1),0))</f>
        <v/>
      </c>
      <c r="R152" s="251" t="str">
        <f>IF(M152="",,IF(ISNUMBER(MATCH(O152,'Bundle SKUs'!$A:$A,0)),Q152,Q152*2))</f>
        <v/>
      </c>
    </row>
    <row r="153">
      <c r="A153" s="250"/>
      <c r="B153" s="203" t="str">
        <f>IFERROR(__xludf.DUMMYFUNCTION("IF(C153="""",,JOIN("","",UNIQUE(FILTER(Berechnung!$A:$A,Berechnung!$B:$B=B$1,Berechnung!$N:$N=A153))))"),"")</f>
        <v/>
      </c>
      <c r="C153" s="1"/>
      <c r="D153" s="1"/>
      <c r="E153" s="251" t="str">
        <f>IF(A153="",,ROUNDUP(SUMIFS(Berechnung!$L:$L,Berechnung!$N:$N,A153,Berechnung!$B:$B,B$1),0))</f>
        <v/>
      </c>
      <c r="F153" s="251" t="str">
        <f>IF(A153="",,IF(ISNUMBER(MATCH(C153,'Bundle SKUs'!$A:$A,0)),E153,E153*2))</f>
        <v/>
      </c>
      <c r="G153" s="252"/>
      <c r="H153" s="203" t="str">
        <f>IFERROR(__xludf.DUMMYFUNCTION("IF(I153="""",,JOIN("","",UNIQUE(FILTER(Berechnung!$A:$A,Berechnung!$B:$B=H$1,Berechnung!$N:$N=G153))))"),"")</f>
        <v/>
      </c>
      <c r="I153" s="1"/>
      <c r="J153" s="1"/>
      <c r="K153" s="251" t="str">
        <f>IF(G153="",,ROUNDUP(SUMIFS(Berechnung!$L:$L,Berechnung!$N:$N,G153,Berechnung!$B:$B,H$1),0))</f>
        <v/>
      </c>
      <c r="L153" s="251" t="str">
        <f>IF(G153="",,IF(ISNUMBER(MATCH(I153,'Bundle SKUs'!$A:$A,0)),K153,K153*2))</f>
        <v/>
      </c>
      <c r="M153" s="253"/>
      <c r="N153" s="203" t="str">
        <f>IFERROR(__xludf.DUMMYFUNCTION("IF(O153="""",,JOIN("","",UNIQUE(FILTER(Berechnung!$A:$A,Berechnung!$B:$B=N$1,Berechnung!$N:$N=M153))))"),"")</f>
        <v/>
      </c>
      <c r="O153" s="1"/>
      <c r="P153" s="1"/>
      <c r="Q153" s="251" t="str">
        <f>IF(M153="",,ROUNDUP(SUMIFS(Berechnung!$L:$L,Berechnung!$N:$N,M153,Berechnung!$B:$B,N$1),0))</f>
        <v/>
      </c>
      <c r="R153" s="251" t="str">
        <f>IF(M153="",,IF(ISNUMBER(MATCH(O153,'Bundle SKUs'!$A:$A,0)),Q153,Q153*2))</f>
        <v/>
      </c>
    </row>
    <row r="154">
      <c r="A154" s="250"/>
      <c r="B154" s="203" t="str">
        <f>IFERROR(__xludf.DUMMYFUNCTION("IF(C154="""",,JOIN("","",UNIQUE(FILTER(Berechnung!$A:$A,Berechnung!$B:$B=B$1,Berechnung!$N:$N=A154))))"),"")</f>
        <v/>
      </c>
      <c r="C154" s="1"/>
      <c r="D154" s="1"/>
      <c r="E154" s="251" t="str">
        <f>IF(A154="",,ROUNDUP(SUMIFS(Berechnung!$L:$L,Berechnung!$N:$N,A154,Berechnung!$B:$B,B$1),0))</f>
        <v/>
      </c>
      <c r="F154" s="251" t="str">
        <f>IF(A154="",,IF(ISNUMBER(MATCH(C154,'Bundle SKUs'!$A:$A,0)),E154,E154*2))</f>
        <v/>
      </c>
      <c r="G154" s="252"/>
      <c r="H154" s="203" t="str">
        <f>IFERROR(__xludf.DUMMYFUNCTION("IF(I154="""",,JOIN("","",UNIQUE(FILTER(Berechnung!$A:$A,Berechnung!$B:$B=H$1,Berechnung!$N:$N=G154))))"),"")</f>
        <v/>
      </c>
      <c r="I154" s="1"/>
      <c r="J154" s="1"/>
      <c r="K154" s="251" t="str">
        <f>IF(G154="",,ROUNDUP(SUMIFS(Berechnung!$L:$L,Berechnung!$N:$N,G154,Berechnung!$B:$B,H$1),0))</f>
        <v/>
      </c>
      <c r="L154" s="251" t="str">
        <f>IF(G154="",,IF(ISNUMBER(MATCH(I154,'Bundle SKUs'!$A:$A,0)),K154,K154*2))</f>
        <v/>
      </c>
      <c r="M154" s="253"/>
      <c r="N154" s="203" t="str">
        <f>IFERROR(__xludf.DUMMYFUNCTION("IF(O154="""",,JOIN("","",UNIQUE(FILTER(Berechnung!$A:$A,Berechnung!$B:$B=N$1,Berechnung!$N:$N=M154))))"),"")</f>
        <v/>
      </c>
      <c r="O154" s="1"/>
      <c r="P154" s="1"/>
      <c r="Q154" s="251" t="str">
        <f>IF(M154="",,ROUNDUP(SUMIFS(Berechnung!$L:$L,Berechnung!$N:$N,M154,Berechnung!$B:$B,N$1),0))</f>
        <v/>
      </c>
      <c r="R154" s="251" t="str">
        <f>IF(M154="",,IF(ISNUMBER(MATCH(O154,'Bundle SKUs'!$A:$A,0)),Q154,Q154*2))</f>
        <v/>
      </c>
    </row>
    <row r="155">
      <c r="A155" s="250"/>
      <c r="B155" s="203" t="str">
        <f>IFERROR(__xludf.DUMMYFUNCTION("IF(C155="""",,JOIN("","",UNIQUE(FILTER(Berechnung!$A:$A,Berechnung!$B:$B=B$1,Berechnung!$N:$N=A155))))"),"")</f>
        <v/>
      </c>
      <c r="C155" s="1"/>
      <c r="D155" s="1"/>
      <c r="E155" s="251" t="str">
        <f>IF(A155="",,ROUNDUP(SUMIFS(Berechnung!$L:$L,Berechnung!$N:$N,A155,Berechnung!$B:$B,B$1),0))</f>
        <v/>
      </c>
      <c r="F155" s="251" t="str">
        <f>IF(A155="",,IF(ISNUMBER(MATCH(C155,'Bundle SKUs'!$A:$A,0)),E155,E155*2))</f>
        <v/>
      </c>
      <c r="G155" s="252"/>
      <c r="H155" s="203" t="str">
        <f>IFERROR(__xludf.DUMMYFUNCTION("IF(I155="""",,JOIN("","",UNIQUE(FILTER(Berechnung!$A:$A,Berechnung!$B:$B=H$1,Berechnung!$N:$N=G155))))"),"")</f>
        <v/>
      </c>
      <c r="I155" s="1"/>
      <c r="J155" s="1"/>
      <c r="K155" s="251" t="str">
        <f>IF(G155="",,ROUNDUP(SUMIFS(Berechnung!$L:$L,Berechnung!$N:$N,G155,Berechnung!$B:$B,H$1),0))</f>
        <v/>
      </c>
      <c r="L155" s="251" t="str">
        <f>IF(G155="",,IF(ISNUMBER(MATCH(I155,'Bundle SKUs'!$A:$A,0)),K155,K155*2))</f>
        <v/>
      </c>
      <c r="M155" s="253"/>
      <c r="N155" s="203" t="str">
        <f>IFERROR(__xludf.DUMMYFUNCTION("IF(O155="""",,JOIN("","",UNIQUE(FILTER(Berechnung!$A:$A,Berechnung!$B:$B=N$1,Berechnung!$N:$N=M155))))"),"")</f>
        <v/>
      </c>
      <c r="O155" s="1"/>
      <c r="P155" s="1"/>
      <c r="Q155" s="251" t="str">
        <f>IF(M155="",,ROUNDUP(SUMIFS(Berechnung!$L:$L,Berechnung!$N:$N,M155,Berechnung!$B:$B,N$1),0))</f>
        <v/>
      </c>
      <c r="R155" s="251" t="str">
        <f>IF(M155="",,IF(ISNUMBER(MATCH(O155,'Bundle SKUs'!$A:$A,0)),Q155,Q155*2))</f>
        <v/>
      </c>
    </row>
    <row r="156">
      <c r="A156" s="250"/>
      <c r="B156" s="203" t="str">
        <f>IFERROR(__xludf.DUMMYFUNCTION("IF(C156="""",,JOIN("","",UNIQUE(FILTER(Berechnung!$A:$A,Berechnung!$B:$B=B$1,Berechnung!$N:$N=A156))))"),"")</f>
        <v/>
      </c>
      <c r="C156" s="1"/>
      <c r="D156" s="1"/>
      <c r="E156" s="251" t="str">
        <f>IF(A156="",,ROUNDUP(SUMIFS(Berechnung!$L:$L,Berechnung!$N:$N,A156,Berechnung!$B:$B,B$1),0))</f>
        <v/>
      </c>
      <c r="F156" s="251" t="str">
        <f>IF(A156="",,IF(ISNUMBER(MATCH(C156,'Bundle SKUs'!$A:$A,0)),E156,E156*2))</f>
        <v/>
      </c>
      <c r="G156" s="252"/>
      <c r="H156" s="203" t="str">
        <f>IFERROR(__xludf.DUMMYFUNCTION("IF(I156="""",,JOIN("","",UNIQUE(FILTER(Berechnung!$A:$A,Berechnung!$B:$B=H$1,Berechnung!$N:$N=G156))))"),"")</f>
        <v/>
      </c>
      <c r="I156" s="1"/>
      <c r="J156" s="1"/>
      <c r="K156" s="251" t="str">
        <f>IF(G156="",,ROUNDUP(SUMIFS(Berechnung!$L:$L,Berechnung!$N:$N,G156,Berechnung!$B:$B,H$1),0))</f>
        <v/>
      </c>
      <c r="L156" s="251" t="str">
        <f>IF(G156="",,IF(ISNUMBER(MATCH(I156,'Bundle SKUs'!$A:$A,0)),K156,K156*2))</f>
        <v/>
      </c>
      <c r="M156" s="253"/>
      <c r="N156" s="203" t="str">
        <f>IFERROR(__xludf.DUMMYFUNCTION("IF(O156="""",,JOIN("","",UNIQUE(FILTER(Berechnung!$A:$A,Berechnung!$B:$B=N$1,Berechnung!$N:$N=M156))))"),"")</f>
        <v/>
      </c>
      <c r="O156" s="1"/>
      <c r="P156" s="1"/>
      <c r="Q156" s="251" t="str">
        <f>IF(M156="",,ROUNDUP(SUMIFS(Berechnung!$L:$L,Berechnung!$N:$N,M156,Berechnung!$B:$B,N$1),0))</f>
        <v/>
      </c>
      <c r="R156" s="251" t="str">
        <f>IF(M156="",,IF(ISNUMBER(MATCH(O156,'Bundle SKUs'!$A:$A,0)),Q156,Q156*2))</f>
        <v/>
      </c>
    </row>
    <row r="157">
      <c r="A157" s="250"/>
      <c r="B157" s="203" t="str">
        <f>IFERROR(__xludf.DUMMYFUNCTION("IF(C157="""",,JOIN("","",UNIQUE(FILTER(Berechnung!$A:$A,Berechnung!$B:$B=B$1,Berechnung!$N:$N=A157))))"),"")</f>
        <v/>
      </c>
      <c r="C157" s="1"/>
      <c r="D157" s="1"/>
      <c r="E157" s="251" t="str">
        <f>IF(A157="",,ROUNDUP(SUMIFS(Berechnung!$L:$L,Berechnung!$N:$N,A157,Berechnung!$B:$B,B$1),0))</f>
        <v/>
      </c>
      <c r="F157" s="251" t="str">
        <f>IF(A157="",,IF(ISNUMBER(MATCH(C157,'Bundle SKUs'!$A:$A,0)),E157,E157*2))</f>
        <v/>
      </c>
      <c r="G157" s="252"/>
      <c r="H157" s="203" t="str">
        <f>IFERROR(__xludf.DUMMYFUNCTION("IF(I157="""",,JOIN("","",UNIQUE(FILTER(Berechnung!$A:$A,Berechnung!$B:$B=H$1,Berechnung!$N:$N=G157))))"),"")</f>
        <v/>
      </c>
      <c r="I157" s="1"/>
      <c r="J157" s="1"/>
      <c r="K157" s="251" t="str">
        <f>IF(G157="",,ROUNDUP(SUMIFS(Berechnung!$L:$L,Berechnung!$N:$N,G157,Berechnung!$B:$B,H$1),0))</f>
        <v/>
      </c>
      <c r="L157" s="251" t="str">
        <f>IF(G157="",,IF(ISNUMBER(MATCH(I157,'Bundle SKUs'!$A:$A,0)),K157,K157*2))</f>
        <v/>
      </c>
      <c r="M157" s="253"/>
      <c r="N157" s="203" t="str">
        <f>IFERROR(__xludf.DUMMYFUNCTION("IF(O157="""",,JOIN("","",UNIQUE(FILTER(Berechnung!$A:$A,Berechnung!$B:$B=N$1,Berechnung!$N:$N=M157))))"),"")</f>
        <v/>
      </c>
      <c r="O157" s="1"/>
      <c r="P157" s="1"/>
      <c r="Q157" s="251" t="str">
        <f>IF(M157="",,ROUNDUP(SUMIFS(Berechnung!$L:$L,Berechnung!$N:$N,M157,Berechnung!$B:$B,N$1),0))</f>
        <v/>
      </c>
      <c r="R157" s="251" t="str">
        <f>IF(M157="",,IF(ISNUMBER(MATCH(O157,'Bundle SKUs'!$A:$A,0)),Q157,Q157*2))</f>
        <v/>
      </c>
    </row>
    <row r="158">
      <c r="A158" s="250"/>
      <c r="B158" s="203" t="str">
        <f>IFERROR(__xludf.DUMMYFUNCTION("IF(C158="""",,JOIN("","",UNIQUE(FILTER(Berechnung!$A:$A,Berechnung!$B:$B=B$1,Berechnung!$N:$N=A158))))"),"")</f>
        <v/>
      </c>
      <c r="C158" s="1"/>
      <c r="D158" s="1"/>
      <c r="E158" s="251" t="str">
        <f>IF(A158="",,ROUNDUP(SUMIFS(Berechnung!$L:$L,Berechnung!$N:$N,A158,Berechnung!$B:$B,B$1),0))</f>
        <v/>
      </c>
      <c r="F158" s="251" t="str">
        <f>IF(A158="",,IF(ISNUMBER(MATCH(C158,'Bundle SKUs'!$A:$A,0)),E158,E158*2))</f>
        <v/>
      </c>
      <c r="G158" s="252"/>
      <c r="H158" s="203" t="str">
        <f>IFERROR(__xludf.DUMMYFUNCTION("IF(I158="""",,JOIN("","",UNIQUE(FILTER(Berechnung!$A:$A,Berechnung!$B:$B=H$1,Berechnung!$N:$N=G158))))"),"")</f>
        <v/>
      </c>
      <c r="I158" s="1"/>
      <c r="J158" s="1"/>
      <c r="K158" s="251" t="str">
        <f>IF(G158="",,ROUNDUP(SUMIFS(Berechnung!$L:$L,Berechnung!$N:$N,G158,Berechnung!$B:$B,H$1),0))</f>
        <v/>
      </c>
      <c r="L158" s="251" t="str">
        <f>IF(G158="",,IF(ISNUMBER(MATCH(I158,'Bundle SKUs'!$A:$A,0)),K158,K158*2))</f>
        <v/>
      </c>
      <c r="M158" s="253"/>
      <c r="N158" s="203" t="str">
        <f>IFERROR(__xludf.DUMMYFUNCTION("IF(O158="""",,JOIN("","",UNIQUE(FILTER(Berechnung!$A:$A,Berechnung!$B:$B=N$1,Berechnung!$N:$N=M158))))"),"")</f>
        <v/>
      </c>
      <c r="O158" s="1"/>
      <c r="P158" s="1"/>
      <c r="Q158" s="251" t="str">
        <f>IF(M158="",,ROUNDUP(SUMIFS(Berechnung!$L:$L,Berechnung!$N:$N,M158,Berechnung!$B:$B,N$1),0))</f>
        <v/>
      </c>
      <c r="R158" s="251" t="str">
        <f>IF(M158="",,IF(ISNUMBER(MATCH(O158,'Bundle SKUs'!$A:$A,0)),Q158,Q158*2))</f>
        <v/>
      </c>
    </row>
    <row r="159">
      <c r="A159" s="250"/>
      <c r="B159" s="203" t="str">
        <f>IFERROR(__xludf.DUMMYFUNCTION("IF(C159="""",,JOIN("","",UNIQUE(FILTER(Berechnung!$A:$A,Berechnung!$B:$B=B$1,Berechnung!$N:$N=A159))))"),"")</f>
        <v/>
      </c>
      <c r="C159" s="1"/>
      <c r="D159" s="1"/>
      <c r="E159" s="251" t="str">
        <f>IF(A159="",,ROUNDUP(SUMIFS(Berechnung!$L:$L,Berechnung!$N:$N,A159,Berechnung!$B:$B,B$1),0))</f>
        <v/>
      </c>
      <c r="F159" s="251" t="str">
        <f>IF(A159="",,IF(ISNUMBER(MATCH(C159,'Bundle SKUs'!$A:$A,0)),E159,E159*2))</f>
        <v/>
      </c>
      <c r="G159" s="252"/>
      <c r="H159" s="203" t="str">
        <f>IFERROR(__xludf.DUMMYFUNCTION("IF(I159="""",,JOIN("","",UNIQUE(FILTER(Berechnung!$A:$A,Berechnung!$B:$B=H$1,Berechnung!$N:$N=G159))))"),"")</f>
        <v/>
      </c>
      <c r="I159" s="1"/>
      <c r="J159" s="1"/>
      <c r="K159" s="251" t="str">
        <f>IF(G159="",,ROUNDUP(SUMIFS(Berechnung!$L:$L,Berechnung!$N:$N,G159,Berechnung!$B:$B,H$1),0))</f>
        <v/>
      </c>
      <c r="L159" s="251" t="str">
        <f>IF(G159="",,IF(ISNUMBER(MATCH(I159,'Bundle SKUs'!$A:$A,0)),K159,K159*2))</f>
        <v/>
      </c>
      <c r="M159" s="253"/>
      <c r="N159" s="203" t="str">
        <f>IFERROR(__xludf.DUMMYFUNCTION("IF(O159="""",,JOIN("","",UNIQUE(FILTER(Berechnung!$A:$A,Berechnung!$B:$B=N$1,Berechnung!$N:$N=M159))))"),"")</f>
        <v/>
      </c>
      <c r="O159" s="1"/>
      <c r="P159" s="1"/>
      <c r="Q159" s="251" t="str">
        <f>IF(M159="",,ROUNDUP(SUMIFS(Berechnung!$L:$L,Berechnung!$N:$N,M159,Berechnung!$B:$B,N$1),0))</f>
        <v/>
      </c>
      <c r="R159" s="251" t="str">
        <f>IF(M159="",,IF(ISNUMBER(MATCH(O159,'Bundle SKUs'!$A:$A,0)),Q159,Q159*2))</f>
        <v/>
      </c>
    </row>
    <row r="160">
      <c r="A160" s="250"/>
      <c r="B160" s="203" t="str">
        <f>IFERROR(__xludf.DUMMYFUNCTION("IF(C160="""",,JOIN("","",UNIQUE(FILTER(Berechnung!$A:$A,Berechnung!$B:$B=B$1,Berechnung!$N:$N=A160))))"),"")</f>
        <v/>
      </c>
      <c r="C160" s="1"/>
      <c r="D160" s="1"/>
      <c r="E160" s="251" t="str">
        <f>IF(A160="",,ROUNDUP(SUMIFS(Berechnung!$L:$L,Berechnung!$N:$N,A160,Berechnung!$B:$B,B$1),0))</f>
        <v/>
      </c>
      <c r="F160" s="251" t="str">
        <f>IF(A160="",,IF(ISNUMBER(MATCH(C160,'Bundle SKUs'!$A:$A,0)),E160,E160*2))</f>
        <v/>
      </c>
      <c r="G160" s="252"/>
      <c r="H160" s="203" t="str">
        <f>IFERROR(__xludf.DUMMYFUNCTION("IF(I160="""",,JOIN("","",UNIQUE(FILTER(Berechnung!$A:$A,Berechnung!$B:$B=H$1,Berechnung!$N:$N=G160))))"),"")</f>
        <v/>
      </c>
      <c r="I160" s="1"/>
      <c r="J160" s="1"/>
      <c r="K160" s="251" t="str">
        <f>IF(G160="",,ROUNDUP(SUMIFS(Berechnung!$L:$L,Berechnung!$N:$N,G160,Berechnung!$B:$B,H$1),0))</f>
        <v/>
      </c>
      <c r="L160" s="251" t="str">
        <f>IF(G160="",,IF(ISNUMBER(MATCH(I160,'Bundle SKUs'!$A:$A,0)),K160,K160*2))</f>
        <v/>
      </c>
      <c r="M160" s="253"/>
      <c r="N160" s="203" t="str">
        <f>IFERROR(__xludf.DUMMYFUNCTION("IF(O160="""",,JOIN("","",UNIQUE(FILTER(Berechnung!$A:$A,Berechnung!$B:$B=N$1,Berechnung!$N:$N=M160))))"),"")</f>
        <v/>
      </c>
      <c r="O160" s="1"/>
      <c r="P160" s="1"/>
      <c r="Q160" s="251" t="str">
        <f>IF(M160="",,ROUNDUP(SUMIFS(Berechnung!$L:$L,Berechnung!$N:$N,M160,Berechnung!$B:$B,N$1),0))</f>
        <v/>
      </c>
      <c r="R160" s="251" t="str">
        <f>IF(M160="",,IF(ISNUMBER(MATCH(O160,'Bundle SKUs'!$A:$A,0)),Q160,Q160*2))</f>
        <v/>
      </c>
    </row>
    <row r="161">
      <c r="A161" s="250"/>
      <c r="B161" s="203" t="str">
        <f>IFERROR(__xludf.DUMMYFUNCTION("IF(C161="""",,JOIN("","",UNIQUE(FILTER(Berechnung!$A:$A,Berechnung!$B:$B=B$1,Berechnung!$N:$N=A161))))"),"")</f>
        <v/>
      </c>
      <c r="C161" s="1"/>
      <c r="D161" s="1"/>
      <c r="E161" s="251" t="str">
        <f>IF(A161="",,ROUNDUP(SUMIFS(Berechnung!$L:$L,Berechnung!$N:$N,A161,Berechnung!$B:$B,B$1),0))</f>
        <v/>
      </c>
      <c r="F161" s="251" t="str">
        <f>IF(A161="",,IF(ISNUMBER(MATCH(C161,'Bundle SKUs'!$A:$A,0)),E161,E161*2))</f>
        <v/>
      </c>
      <c r="G161" s="252"/>
      <c r="H161" s="203" t="str">
        <f>IFERROR(__xludf.DUMMYFUNCTION("IF(I161="""",,JOIN("","",UNIQUE(FILTER(Berechnung!$A:$A,Berechnung!$B:$B=H$1,Berechnung!$N:$N=G161))))"),"")</f>
        <v/>
      </c>
      <c r="I161" s="1"/>
      <c r="J161" s="1"/>
      <c r="K161" s="251" t="str">
        <f>IF(G161="",,ROUNDUP(SUMIFS(Berechnung!$L:$L,Berechnung!$N:$N,G161,Berechnung!$B:$B,H$1),0))</f>
        <v/>
      </c>
      <c r="L161" s="251" t="str">
        <f>IF(G161="",,IF(ISNUMBER(MATCH(I161,'Bundle SKUs'!$A:$A,0)),K161,K161*2))</f>
        <v/>
      </c>
      <c r="M161" s="253"/>
      <c r="N161" s="203" t="str">
        <f>IFERROR(__xludf.DUMMYFUNCTION("IF(O161="""",,JOIN("","",UNIQUE(FILTER(Berechnung!$A:$A,Berechnung!$B:$B=N$1,Berechnung!$N:$N=M161))))"),"")</f>
        <v/>
      </c>
      <c r="O161" s="1"/>
      <c r="P161" s="1"/>
      <c r="Q161" s="251" t="str">
        <f>IF(M161="",,ROUNDUP(SUMIFS(Berechnung!$L:$L,Berechnung!$N:$N,M161,Berechnung!$B:$B,N$1),0))</f>
        <v/>
      </c>
      <c r="R161" s="251" t="str">
        <f>IF(M161="",,IF(ISNUMBER(MATCH(O161,'Bundle SKUs'!$A:$A,0)),Q161,Q161*2))</f>
        <v/>
      </c>
    </row>
    <row r="162">
      <c r="A162" s="250"/>
      <c r="B162" s="203" t="str">
        <f>IFERROR(__xludf.DUMMYFUNCTION("IF(C162="""",,JOIN("","",UNIQUE(FILTER(Berechnung!$A:$A,Berechnung!$B:$B=B$1,Berechnung!$N:$N=A162))))"),"")</f>
        <v/>
      </c>
      <c r="C162" s="1"/>
      <c r="D162" s="1"/>
      <c r="E162" s="251" t="str">
        <f>IF(A162="",,ROUNDUP(SUMIFS(Berechnung!$L:$L,Berechnung!$N:$N,A162,Berechnung!$B:$B,B$1),0))</f>
        <v/>
      </c>
      <c r="F162" s="251" t="str">
        <f>IF(A162="",,IF(ISNUMBER(MATCH(C162,'Bundle SKUs'!$A:$A,0)),E162,E162*2))</f>
        <v/>
      </c>
      <c r="G162" s="252"/>
      <c r="H162" s="203" t="str">
        <f>IFERROR(__xludf.DUMMYFUNCTION("IF(I162="""",,JOIN("","",UNIQUE(FILTER(Berechnung!$A:$A,Berechnung!$B:$B=H$1,Berechnung!$N:$N=G162))))"),"")</f>
        <v/>
      </c>
      <c r="I162" s="1"/>
      <c r="J162" s="1"/>
      <c r="K162" s="251" t="str">
        <f>IF(G162="",,ROUNDUP(SUMIFS(Berechnung!$L:$L,Berechnung!$N:$N,G162,Berechnung!$B:$B,H$1),0))</f>
        <v/>
      </c>
      <c r="L162" s="251" t="str">
        <f>IF(G162="",,IF(ISNUMBER(MATCH(I162,'Bundle SKUs'!$A:$A,0)),K162,K162*2))</f>
        <v/>
      </c>
      <c r="M162" s="253"/>
      <c r="N162" s="203" t="str">
        <f>IFERROR(__xludf.DUMMYFUNCTION("IF(O162="""",,JOIN("","",UNIQUE(FILTER(Berechnung!$A:$A,Berechnung!$B:$B=N$1,Berechnung!$N:$N=M162))))"),"")</f>
        <v/>
      </c>
      <c r="O162" s="1"/>
      <c r="P162" s="1"/>
      <c r="Q162" s="251" t="str">
        <f>IF(M162="",,ROUNDUP(SUMIFS(Berechnung!$L:$L,Berechnung!$N:$N,M162,Berechnung!$B:$B,N$1),0))</f>
        <v/>
      </c>
      <c r="R162" s="251" t="str">
        <f>IF(M162="",,IF(ISNUMBER(MATCH(O162,'Bundle SKUs'!$A:$A,0)),Q162,Q162*2))</f>
        <v/>
      </c>
    </row>
    <row r="163">
      <c r="A163" s="250"/>
      <c r="B163" s="203" t="str">
        <f>IFERROR(__xludf.DUMMYFUNCTION("IF(C163="""",,JOIN("","",UNIQUE(FILTER(Berechnung!$A:$A,Berechnung!$B:$B=B$1,Berechnung!$N:$N=A163))))"),"")</f>
        <v/>
      </c>
      <c r="C163" s="1"/>
      <c r="D163" s="1"/>
      <c r="E163" s="251" t="str">
        <f>IF(A163="",,ROUNDUP(SUMIFS(Berechnung!$L:$L,Berechnung!$N:$N,A163,Berechnung!$B:$B,B$1),0))</f>
        <v/>
      </c>
      <c r="F163" s="251" t="str">
        <f>IF(A163="",,IF(ISNUMBER(MATCH(C163,'Bundle SKUs'!$A:$A,0)),E163,E163*2))</f>
        <v/>
      </c>
      <c r="G163" s="252"/>
      <c r="H163" s="203" t="str">
        <f>IFERROR(__xludf.DUMMYFUNCTION("IF(I163="""",,JOIN("","",UNIQUE(FILTER(Berechnung!$A:$A,Berechnung!$B:$B=H$1,Berechnung!$N:$N=G163))))"),"")</f>
        <v/>
      </c>
      <c r="I163" s="1"/>
      <c r="J163" s="1"/>
      <c r="K163" s="251" t="str">
        <f>IF(G163="",,ROUNDUP(SUMIFS(Berechnung!$L:$L,Berechnung!$N:$N,G163,Berechnung!$B:$B,H$1),0))</f>
        <v/>
      </c>
      <c r="L163" s="251" t="str">
        <f>IF(G163="",,IF(ISNUMBER(MATCH(I163,'Bundle SKUs'!$A:$A,0)),K163,K163*2))</f>
        <v/>
      </c>
      <c r="M163" s="253"/>
      <c r="N163" s="203" t="str">
        <f>IFERROR(__xludf.DUMMYFUNCTION("IF(O163="""",,JOIN("","",UNIQUE(FILTER(Berechnung!$A:$A,Berechnung!$B:$B=N$1,Berechnung!$N:$N=M163))))"),"")</f>
        <v/>
      </c>
      <c r="O163" s="1"/>
      <c r="P163" s="1"/>
      <c r="Q163" s="251" t="str">
        <f>IF(M163="",,ROUNDUP(SUMIFS(Berechnung!$L:$L,Berechnung!$N:$N,M163,Berechnung!$B:$B,N$1),0))</f>
        <v/>
      </c>
      <c r="R163" s="251" t="str">
        <f>IF(M163="",,IF(ISNUMBER(MATCH(O163,'Bundle SKUs'!$A:$A,0)),Q163,Q163*2))</f>
        <v/>
      </c>
    </row>
    <row r="164">
      <c r="A164" s="250"/>
      <c r="B164" s="203" t="str">
        <f>IFERROR(__xludf.DUMMYFUNCTION("IF(C164="""",,JOIN("","",UNIQUE(FILTER(Berechnung!$A:$A,Berechnung!$B:$B=B$1,Berechnung!$N:$N=A164))))"),"")</f>
        <v/>
      </c>
      <c r="C164" s="1"/>
      <c r="D164" s="1"/>
      <c r="E164" s="251" t="str">
        <f>IF(A164="",,ROUNDUP(SUMIFS(Berechnung!$L:$L,Berechnung!$N:$N,A164,Berechnung!$B:$B,B$1),0))</f>
        <v/>
      </c>
      <c r="F164" s="251" t="str">
        <f>IF(A164="",,IF(ISNUMBER(MATCH(C164,'Bundle SKUs'!$A:$A,0)),E164,E164*2))</f>
        <v/>
      </c>
      <c r="G164" s="252"/>
      <c r="H164" s="203" t="str">
        <f>IFERROR(__xludf.DUMMYFUNCTION("IF(I164="""",,JOIN("","",UNIQUE(FILTER(Berechnung!$A:$A,Berechnung!$B:$B=H$1,Berechnung!$N:$N=G164))))"),"")</f>
        <v/>
      </c>
      <c r="I164" s="1"/>
      <c r="J164" s="1"/>
      <c r="K164" s="251" t="str">
        <f>IF(G164="",,ROUNDUP(SUMIFS(Berechnung!$L:$L,Berechnung!$N:$N,G164,Berechnung!$B:$B,H$1),0))</f>
        <v/>
      </c>
      <c r="L164" s="251" t="str">
        <f>IF(G164="",,IF(ISNUMBER(MATCH(I164,'Bundle SKUs'!$A:$A,0)),K164,K164*2))</f>
        <v/>
      </c>
      <c r="M164" s="253"/>
      <c r="N164" s="203" t="str">
        <f>IFERROR(__xludf.DUMMYFUNCTION("IF(O164="""",,JOIN("","",UNIQUE(FILTER(Berechnung!$A:$A,Berechnung!$B:$B=N$1,Berechnung!$N:$N=M164))))"),"")</f>
        <v/>
      </c>
      <c r="O164" s="1"/>
      <c r="P164" s="1"/>
      <c r="Q164" s="251" t="str">
        <f>IF(M164="",,ROUNDUP(SUMIFS(Berechnung!$L:$L,Berechnung!$N:$N,M164,Berechnung!$B:$B,N$1),0))</f>
        <v/>
      </c>
      <c r="R164" s="251" t="str">
        <f>IF(M164="",,IF(ISNUMBER(MATCH(O164,'Bundle SKUs'!$A:$A,0)),Q164,Q164*2))</f>
        <v/>
      </c>
    </row>
    <row r="165">
      <c r="A165" s="250"/>
      <c r="B165" s="203" t="str">
        <f>IFERROR(__xludf.DUMMYFUNCTION("IF(C165="""",,JOIN("","",UNIQUE(FILTER(Berechnung!$A:$A,Berechnung!$B:$B=B$1,Berechnung!$N:$N=A165))))"),"")</f>
        <v/>
      </c>
      <c r="C165" s="1"/>
      <c r="D165" s="1"/>
      <c r="E165" s="251" t="str">
        <f>IF(A165="",,ROUNDUP(SUMIFS(Berechnung!$L:$L,Berechnung!$N:$N,A165,Berechnung!$B:$B,B$1),0))</f>
        <v/>
      </c>
      <c r="F165" s="251" t="str">
        <f>IF(A165="",,IF(ISNUMBER(MATCH(C165,'Bundle SKUs'!$A:$A,0)),E165,E165*2))</f>
        <v/>
      </c>
      <c r="G165" s="252"/>
      <c r="H165" s="203" t="str">
        <f>IFERROR(__xludf.DUMMYFUNCTION("IF(I165="""",,JOIN("","",UNIQUE(FILTER(Berechnung!$A:$A,Berechnung!$B:$B=H$1,Berechnung!$N:$N=G165))))"),"")</f>
        <v/>
      </c>
      <c r="I165" s="1"/>
      <c r="J165" s="1"/>
      <c r="K165" s="251" t="str">
        <f>IF(G165="",,ROUNDUP(SUMIFS(Berechnung!$L:$L,Berechnung!$N:$N,G165,Berechnung!$B:$B,H$1),0))</f>
        <v/>
      </c>
      <c r="L165" s="251" t="str">
        <f>IF(G165="",,IF(ISNUMBER(MATCH(I165,'Bundle SKUs'!$A:$A,0)),K165,K165*2))</f>
        <v/>
      </c>
      <c r="M165" s="253"/>
      <c r="N165" s="203" t="str">
        <f>IFERROR(__xludf.DUMMYFUNCTION("IF(O165="""",,JOIN("","",UNIQUE(FILTER(Berechnung!$A:$A,Berechnung!$B:$B=N$1,Berechnung!$N:$N=M165))))"),"")</f>
        <v/>
      </c>
      <c r="O165" s="1"/>
      <c r="P165" s="1"/>
      <c r="Q165" s="251" t="str">
        <f>IF(M165="",,ROUNDUP(SUMIFS(Berechnung!$L:$L,Berechnung!$N:$N,M165,Berechnung!$B:$B,N$1),0))</f>
        <v/>
      </c>
      <c r="R165" s="251" t="str">
        <f>IF(M165="",,IF(ISNUMBER(MATCH(O165,'Bundle SKUs'!$A:$A,0)),Q165,Q165*2))</f>
        <v/>
      </c>
    </row>
    <row r="166">
      <c r="A166" s="250"/>
      <c r="B166" s="203" t="str">
        <f>IFERROR(__xludf.DUMMYFUNCTION("IF(C166="""",,JOIN("","",UNIQUE(FILTER(Berechnung!$A:$A,Berechnung!$B:$B=B$1,Berechnung!$N:$N=A166))))"),"")</f>
        <v/>
      </c>
      <c r="C166" s="1"/>
      <c r="D166" s="1"/>
      <c r="E166" s="251" t="str">
        <f>IF(A166="",,ROUNDUP(SUMIFS(Berechnung!$L:$L,Berechnung!$N:$N,A166,Berechnung!$B:$B,B$1),0))</f>
        <v/>
      </c>
      <c r="F166" s="251" t="str">
        <f>IF(A166="",,IF(ISNUMBER(MATCH(C166,'Bundle SKUs'!$A:$A,0)),E166,E166*2))</f>
        <v/>
      </c>
      <c r="G166" s="252"/>
      <c r="H166" s="203" t="str">
        <f>IFERROR(__xludf.DUMMYFUNCTION("IF(I166="""",,JOIN("","",UNIQUE(FILTER(Berechnung!$A:$A,Berechnung!$B:$B=H$1,Berechnung!$N:$N=G166))))"),"")</f>
        <v/>
      </c>
      <c r="I166" s="1"/>
      <c r="J166" s="1"/>
      <c r="K166" s="251" t="str">
        <f>IF(G166="",,ROUNDUP(SUMIFS(Berechnung!$L:$L,Berechnung!$N:$N,G166,Berechnung!$B:$B,H$1),0))</f>
        <v/>
      </c>
      <c r="L166" s="251" t="str">
        <f>IF(G166="",,IF(ISNUMBER(MATCH(I166,'Bundle SKUs'!$A:$A,0)),K166,K166*2))</f>
        <v/>
      </c>
      <c r="M166" s="253"/>
      <c r="N166" s="203" t="str">
        <f>IFERROR(__xludf.DUMMYFUNCTION("IF(O166="""",,JOIN("","",UNIQUE(FILTER(Berechnung!$A:$A,Berechnung!$B:$B=N$1,Berechnung!$N:$N=M166))))"),"")</f>
        <v/>
      </c>
      <c r="O166" s="1"/>
      <c r="P166" s="1"/>
      <c r="Q166" s="251" t="str">
        <f>IF(M166="",,ROUNDUP(SUMIFS(Berechnung!$L:$L,Berechnung!$N:$N,M166,Berechnung!$B:$B,N$1),0))</f>
        <v/>
      </c>
      <c r="R166" s="251" t="str">
        <f>IF(M166="",,IF(ISNUMBER(MATCH(O166,'Bundle SKUs'!$A:$A,0)),Q166,Q166*2))</f>
        <v/>
      </c>
    </row>
    <row r="167">
      <c r="A167" s="250"/>
      <c r="B167" s="203" t="str">
        <f>IFERROR(__xludf.DUMMYFUNCTION("IF(C167="""",,JOIN("","",UNIQUE(FILTER(Berechnung!$A:$A,Berechnung!$B:$B=B$1,Berechnung!$N:$N=A167))))"),"")</f>
        <v/>
      </c>
      <c r="C167" s="1"/>
      <c r="D167" s="1"/>
      <c r="E167" s="251" t="str">
        <f>IF(A167="",,ROUNDUP(SUMIFS(Berechnung!$L:$L,Berechnung!$N:$N,A167,Berechnung!$B:$B,B$1),0))</f>
        <v/>
      </c>
      <c r="F167" s="251" t="str">
        <f>IF(A167="",,IF(ISNUMBER(MATCH(C167,'Bundle SKUs'!$A:$A,0)),E167,E167*2))</f>
        <v/>
      </c>
      <c r="G167" s="252"/>
      <c r="H167" s="203" t="str">
        <f>IFERROR(__xludf.DUMMYFUNCTION("IF(I167="""",,JOIN("","",UNIQUE(FILTER(Berechnung!$A:$A,Berechnung!$B:$B=H$1,Berechnung!$N:$N=G167))))"),"")</f>
        <v/>
      </c>
      <c r="I167" s="1"/>
      <c r="J167" s="1"/>
      <c r="K167" s="251" t="str">
        <f>IF(G167="",,ROUNDUP(SUMIFS(Berechnung!$L:$L,Berechnung!$N:$N,G167,Berechnung!$B:$B,H$1),0))</f>
        <v/>
      </c>
      <c r="L167" s="251" t="str">
        <f>IF(G167="",,IF(ISNUMBER(MATCH(I167,'Bundle SKUs'!$A:$A,0)),K167,K167*2))</f>
        <v/>
      </c>
      <c r="M167" s="253"/>
      <c r="N167" s="203" t="str">
        <f>IFERROR(__xludf.DUMMYFUNCTION("IF(O167="""",,JOIN("","",UNIQUE(FILTER(Berechnung!$A:$A,Berechnung!$B:$B=N$1,Berechnung!$N:$N=M167))))"),"")</f>
        <v/>
      </c>
      <c r="O167" s="1"/>
      <c r="P167" s="1"/>
      <c r="Q167" s="251" t="str">
        <f>IF(M167="",,ROUNDUP(SUMIFS(Berechnung!$L:$L,Berechnung!$N:$N,M167,Berechnung!$B:$B,N$1),0))</f>
        <v/>
      </c>
      <c r="R167" s="251" t="str">
        <f>IF(M167="",,IF(ISNUMBER(MATCH(O167,'Bundle SKUs'!$A:$A,0)),Q167,Q167*2))</f>
        <v/>
      </c>
    </row>
    <row r="168">
      <c r="A168" s="250"/>
      <c r="B168" s="203" t="str">
        <f>IFERROR(__xludf.DUMMYFUNCTION("IF(C168="""",,JOIN("","",UNIQUE(FILTER(Berechnung!$A:$A,Berechnung!$B:$B=B$1,Berechnung!$N:$N=A168))))"),"")</f>
        <v/>
      </c>
      <c r="C168" s="1"/>
      <c r="D168" s="1"/>
      <c r="E168" s="251" t="str">
        <f>IF(A168="",,ROUNDUP(SUMIFS(Berechnung!$L:$L,Berechnung!$N:$N,A168,Berechnung!$B:$B,B$1),0))</f>
        <v/>
      </c>
      <c r="F168" s="251" t="str">
        <f>IF(A168="",,IF(ISNUMBER(MATCH(C168,'Bundle SKUs'!$A:$A,0)),E168,E168*2))</f>
        <v/>
      </c>
      <c r="G168" s="252"/>
      <c r="H168" s="203" t="str">
        <f>IFERROR(__xludf.DUMMYFUNCTION("IF(I168="""",,JOIN("","",UNIQUE(FILTER(Berechnung!$A:$A,Berechnung!$B:$B=H$1,Berechnung!$N:$N=G168))))"),"")</f>
        <v/>
      </c>
      <c r="I168" s="1"/>
      <c r="J168" s="1"/>
      <c r="K168" s="251" t="str">
        <f>IF(G168="",,ROUNDUP(SUMIFS(Berechnung!$L:$L,Berechnung!$N:$N,G168,Berechnung!$B:$B,H$1),0))</f>
        <v/>
      </c>
      <c r="L168" s="251" t="str">
        <f>IF(G168="",,IF(ISNUMBER(MATCH(I168,'Bundle SKUs'!$A:$A,0)),K168,K168*2))</f>
        <v/>
      </c>
      <c r="M168" s="253"/>
      <c r="N168" s="203" t="str">
        <f>IFERROR(__xludf.DUMMYFUNCTION("IF(O168="""",,JOIN("","",UNIQUE(FILTER(Berechnung!$A:$A,Berechnung!$B:$B=N$1,Berechnung!$N:$N=M168))))"),"")</f>
        <v/>
      </c>
      <c r="O168" s="1"/>
      <c r="P168" s="1"/>
      <c r="Q168" s="251" t="str">
        <f>IF(M168="",,ROUNDUP(SUMIFS(Berechnung!$L:$L,Berechnung!$N:$N,M168,Berechnung!$B:$B,N$1),0))</f>
        <v/>
      </c>
      <c r="R168" s="251" t="str">
        <f>IF(M168="",,IF(ISNUMBER(MATCH(O168,'Bundle SKUs'!$A:$A,0)),Q168,Q168*2))</f>
        <v/>
      </c>
    </row>
    <row r="169">
      <c r="A169" s="250"/>
      <c r="B169" s="203" t="str">
        <f>IFERROR(__xludf.DUMMYFUNCTION("IF(C169="""",,JOIN("","",UNIQUE(FILTER(Berechnung!$A:$A,Berechnung!$B:$B=B$1,Berechnung!$N:$N=A169))))"),"")</f>
        <v/>
      </c>
      <c r="C169" s="1"/>
      <c r="D169" s="1"/>
      <c r="E169" s="251" t="str">
        <f>IF(A169="",,ROUNDUP(SUMIFS(Berechnung!$L:$L,Berechnung!$N:$N,A169,Berechnung!$B:$B,B$1),0))</f>
        <v/>
      </c>
      <c r="F169" s="251" t="str">
        <f>IF(A169="",,IF(ISNUMBER(MATCH(C169,'Bundle SKUs'!$A:$A,0)),E169,E169*2))</f>
        <v/>
      </c>
      <c r="G169" s="252"/>
      <c r="H169" s="203" t="str">
        <f>IFERROR(__xludf.DUMMYFUNCTION("IF(I169="""",,JOIN("","",UNIQUE(FILTER(Berechnung!$A:$A,Berechnung!$B:$B=H$1,Berechnung!$N:$N=G169))))"),"")</f>
        <v/>
      </c>
      <c r="I169" s="1"/>
      <c r="J169" s="1"/>
      <c r="K169" s="251" t="str">
        <f>IF(G169="",,ROUNDUP(SUMIFS(Berechnung!$L:$L,Berechnung!$N:$N,G169,Berechnung!$B:$B,H$1),0))</f>
        <v/>
      </c>
      <c r="L169" s="251" t="str">
        <f>IF(G169="",,IF(ISNUMBER(MATCH(I169,'Bundle SKUs'!$A:$A,0)),K169,K169*2))</f>
        <v/>
      </c>
      <c r="M169" s="253"/>
      <c r="N169" s="203" t="str">
        <f>IFERROR(__xludf.DUMMYFUNCTION("IF(O169="""",,JOIN("","",UNIQUE(FILTER(Berechnung!$A:$A,Berechnung!$B:$B=N$1,Berechnung!$N:$N=M169))))"),"")</f>
        <v/>
      </c>
      <c r="O169" s="1"/>
      <c r="P169" s="1"/>
      <c r="Q169" s="251" t="str">
        <f>IF(M169="",,ROUNDUP(SUMIFS(Berechnung!$L:$L,Berechnung!$N:$N,M169,Berechnung!$B:$B,N$1),0))</f>
        <v/>
      </c>
      <c r="R169" s="251" t="str">
        <f>IF(M169="",,IF(ISNUMBER(MATCH(O169,'Bundle SKUs'!$A:$A,0)),Q169,Q169*2))</f>
        <v/>
      </c>
    </row>
    <row r="170">
      <c r="A170" s="250"/>
      <c r="B170" s="203" t="str">
        <f>IFERROR(__xludf.DUMMYFUNCTION("IF(C170="""",,JOIN("","",UNIQUE(FILTER(Berechnung!$A:$A,Berechnung!$B:$B=B$1,Berechnung!$N:$N=A170))))"),"")</f>
        <v/>
      </c>
      <c r="C170" s="1"/>
      <c r="D170" s="1"/>
      <c r="E170" s="251" t="str">
        <f>IF(A170="",,ROUNDUP(SUMIFS(Berechnung!$L:$L,Berechnung!$N:$N,A170,Berechnung!$B:$B,B$1),0))</f>
        <v/>
      </c>
      <c r="F170" s="251" t="str">
        <f>IF(A170="",,IF(ISNUMBER(MATCH(C170,'Bundle SKUs'!$A:$A,0)),E170,E170*2))</f>
        <v/>
      </c>
      <c r="G170" s="252"/>
      <c r="H170" s="203" t="str">
        <f>IFERROR(__xludf.DUMMYFUNCTION("IF(I170="""",,JOIN("","",UNIQUE(FILTER(Berechnung!$A:$A,Berechnung!$B:$B=H$1,Berechnung!$N:$N=G170))))"),"")</f>
        <v/>
      </c>
      <c r="I170" s="1"/>
      <c r="J170" s="1"/>
      <c r="K170" s="251" t="str">
        <f>IF(G170="",,ROUNDUP(SUMIFS(Berechnung!$L:$L,Berechnung!$N:$N,G170,Berechnung!$B:$B,H$1),0))</f>
        <v/>
      </c>
      <c r="L170" s="251" t="str">
        <f>IF(G170="",,IF(ISNUMBER(MATCH(I170,'Bundle SKUs'!$A:$A,0)),K170,K170*2))</f>
        <v/>
      </c>
      <c r="M170" s="253"/>
      <c r="N170" s="203" t="str">
        <f>IFERROR(__xludf.DUMMYFUNCTION("IF(O170="""",,JOIN("","",UNIQUE(FILTER(Berechnung!$A:$A,Berechnung!$B:$B=N$1,Berechnung!$N:$N=M170))))"),"")</f>
        <v/>
      </c>
      <c r="O170" s="1"/>
      <c r="P170" s="1"/>
      <c r="Q170" s="251" t="str">
        <f>IF(M170="",,ROUNDUP(SUMIFS(Berechnung!$L:$L,Berechnung!$N:$N,M170,Berechnung!$B:$B,N$1),0))</f>
        <v/>
      </c>
      <c r="R170" s="251" t="str">
        <f>IF(M170="",,IF(ISNUMBER(MATCH(O170,'Bundle SKUs'!$A:$A,0)),Q170,Q170*2))</f>
        <v/>
      </c>
    </row>
    <row r="171">
      <c r="A171" s="250"/>
      <c r="B171" s="203" t="str">
        <f>IFERROR(__xludf.DUMMYFUNCTION("IF(C171="""",,JOIN("","",UNIQUE(FILTER(Berechnung!$A:$A,Berechnung!$B:$B=B$1,Berechnung!$N:$N=A171))))"),"")</f>
        <v/>
      </c>
      <c r="C171" s="1"/>
      <c r="D171" s="1"/>
      <c r="E171" s="251" t="str">
        <f>IF(A171="",,ROUNDUP(SUMIFS(Berechnung!$L:$L,Berechnung!$N:$N,A171,Berechnung!$B:$B,B$1),0))</f>
        <v/>
      </c>
      <c r="F171" s="251" t="str">
        <f>IF(A171="",,IF(ISNUMBER(MATCH(C171,'Bundle SKUs'!$A:$A,0)),E171,E171*2))</f>
        <v/>
      </c>
      <c r="G171" s="252"/>
      <c r="H171" s="203" t="str">
        <f>IFERROR(__xludf.DUMMYFUNCTION("IF(I171="""",,JOIN("","",UNIQUE(FILTER(Berechnung!$A:$A,Berechnung!$B:$B=H$1,Berechnung!$N:$N=G171))))"),"")</f>
        <v/>
      </c>
      <c r="I171" s="1"/>
      <c r="J171" s="1"/>
      <c r="K171" s="251" t="str">
        <f>IF(G171="",,ROUNDUP(SUMIFS(Berechnung!$L:$L,Berechnung!$N:$N,G171,Berechnung!$B:$B,H$1),0))</f>
        <v/>
      </c>
      <c r="L171" s="251" t="str">
        <f>IF(G171="",,IF(ISNUMBER(MATCH(I171,'Bundle SKUs'!$A:$A,0)),K171,K171*2))</f>
        <v/>
      </c>
      <c r="M171" s="253"/>
      <c r="N171" s="203" t="str">
        <f>IFERROR(__xludf.DUMMYFUNCTION("IF(O171="""",,JOIN("","",UNIQUE(FILTER(Berechnung!$A:$A,Berechnung!$B:$B=N$1,Berechnung!$N:$N=M171))))"),"")</f>
        <v/>
      </c>
      <c r="O171" s="1"/>
      <c r="P171" s="1"/>
      <c r="Q171" s="251" t="str">
        <f>IF(M171="",,ROUNDUP(SUMIFS(Berechnung!$L:$L,Berechnung!$N:$N,M171,Berechnung!$B:$B,N$1),0))</f>
        <v/>
      </c>
      <c r="R171" s="251" t="str">
        <f>IF(M171="",,IF(ISNUMBER(MATCH(O171,'Bundle SKUs'!$A:$A,0)),Q171,Q171*2))</f>
        <v/>
      </c>
    </row>
    <row r="172">
      <c r="A172" s="250"/>
      <c r="B172" s="203" t="str">
        <f>IFERROR(__xludf.DUMMYFUNCTION("IF(C172="""",,JOIN("","",UNIQUE(FILTER(Berechnung!$A:$A,Berechnung!$B:$B=B$1,Berechnung!$N:$N=A172))))"),"")</f>
        <v/>
      </c>
      <c r="C172" s="1"/>
      <c r="D172" s="1"/>
      <c r="E172" s="251" t="str">
        <f>IF(A172="",,ROUNDUP(SUMIFS(Berechnung!$L:$L,Berechnung!$N:$N,A172,Berechnung!$B:$B,B$1),0))</f>
        <v/>
      </c>
      <c r="F172" s="251" t="str">
        <f>IF(A172="",,IF(ISNUMBER(MATCH(C172,'Bundle SKUs'!$A:$A,0)),E172,E172*2))</f>
        <v/>
      </c>
      <c r="G172" s="252"/>
      <c r="H172" s="203" t="str">
        <f>IFERROR(__xludf.DUMMYFUNCTION("IF(I172="""",,JOIN("","",UNIQUE(FILTER(Berechnung!$A:$A,Berechnung!$B:$B=H$1,Berechnung!$N:$N=G172))))"),"")</f>
        <v/>
      </c>
      <c r="I172" s="1"/>
      <c r="J172" s="1"/>
      <c r="K172" s="251" t="str">
        <f>IF(G172="",,ROUNDUP(SUMIFS(Berechnung!$L:$L,Berechnung!$N:$N,G172,Berechnung!$B:$B,H$1),0))</f>
        <v/>
      </c>
      <c r="L172" s="251" t="str">
        <f>IF(G172="",,IF(ISNUMBER(MATCH(I172,'Bundle SKUs'!$A:$A,0)),K172,K172*2))</f>
        <v/>
      </c>
      <c r="M172" s="253"/>
      <c r="N172" s="203" t="str">
        <f>IFERROR(__xludf.DUMMYFUNCTION("IF(O172="""",,JOIN("","",UNIQUE(FILTER(Berechnung!$A:$A,Berechnung!$B:$B=N$1,Berechnung!$N:$N=M172))))"),"")</f>
        <v/>
      </c>
      <c r="O172" s="1"/>
      <c r="P172" s="1"/>
      <c r="Q172" s="251" t="str">
        <f>IF(M172="",,ROUNDUP(SUMIFS(Berechnung!$L:$L,Berechnung!$N:$N,M172,Berechnung!$B:$B,N$1),0))</f>
        <v/>
      </c>
      <c r="R172" s="251" t="str">
        <f>IF(M172="",,IF(ISNUMBER(MATCH(O172,'Bundle SKUs'!$A:$A,0)),Q172,Q172*2))</f>
        <v/>
      </c>
    </row>
    <row r="173">
      <c r="A173" s="250"/>
      <c r="B173" s="203" t="str">
        <f>IFERROR(__xludf.DUMMYFUNCTION("IF(C173="""",,JOIN("","",UNIQUE(FILTER(Berechnung!$A:$A,Berechnung!$B:$B=B$1,Berechnung!$N:$N=A173))))"),"")</f>
        <v/>
      </c>
      <c r="C173" s="1"/>
      <c r="D173" s="1"/>
      <c r="E173" s="251" t="str">
        <f>IF(A173="",,ROUNDUP(SUMIFS(Berechnung!$L:$L,Berechnung!$N:$N,A173,Berechnung!$B:$B,B$1),0))</f>
        <v/>
      </c>
      <c r="F173" s="251" t="str">
        <f>IF(A173="",,IF(ISNUMBER(MATCH(C173,'Bundle SKUs'!$A:$A,0)),E173,E173*2))</f>
        <v/>
      </c>
      <c r="G173" s="252"/>
      <c r="H173" s="203" t="str">
        <f>IFERROR(__xludf.DUMMYFUNCTION("IF(I173="""",,JOIN("","",UNIQUE(FILTER(Berechnung!$A:$A,Berechnung!$B:$B=H$1,Berechnung!$N:$N=G173))))"),"")</f>
        <v/>
      </c>
      <c r="I173" s="1"/>
      <c r="J173" s="1"/>
      <c r="K173" s="251" t="str">
        <f>IF(G173="",,ROUNDUP(SUMIFS(Berechnung!$L:$L,Berechnung!$N:$N,G173,Berechnung!$B:$B,H$1),0))</f>
        <v/>
      </c>
      <c r="L173" s="251" t="str">
        <f>IF(G173="",,IF(ISNUMBER(MATCH(I173,'Bundle SKUs'!$A:$A,0)),K173,K173*2))</f>
        <v/>
      </c>
      <c r="M173" s="253"/>
      <c r="N173" s="203" t="str">
        <f>IFERROR(__xludf.DUMMYFUNCTION("IF(O173="""",,JOIN("","",UNIQUE(FILTER(Berechnung!$A:$A,Berechnung!$B:$B=N$1,Berechnung!$N:$N=M173))))"),"")</f>
        <v/>
      </c>
      <c r="O173" s="1"/>
      <c r="P173" s="1"/>
      <c r="Q173" s="251" t="str">
        <f>IF(M173="",,ROUNDUP(SUMIFS(Berechnung!$L:$L,Berechnung!$N:$N,M173,Berechnung!$B:$B,N$1),0))</f>
        <v/>
      </c>
      <c r="R173" s="251" t="str">
        <f>IF(M173="",,IF(ISNUMBER(MATCH(O173,'Bundle SKUs'!$A:$A,0)),Q173,Q173*2))</f>
        <v/>
      </c>
    </row>
    <row r="174">
      <c r="A174" s="250"/>
      <c r="B174" s="203" t="str">
        <f>IFERROR(__xludf.DUMMYFUNCTION("IF(C174="""",,JOIN("","",UNIQUE(FILTER(Berechnung!$A:$A,Berechnung!$B:$B=B$1,Berechnung!$N:$N=A174))))"),"")</f>
        <v/>
      </c>
      <c r="C174" s="1"/>
      <c r="D174" s="1"/>
      <c r="E174" s="251" t="str">
        <f>IF(A174="",,ROUNDUP(SUMIFS(Berechnung!$L:$L,Berechnung!$N:$N,A174,Berechnung!$B:$B,B$1),0))</f>
        <v/>
      </c>
      <c r="F174" s="251" t="str">
        <f>IF(A174="",,IF(ISNUMBER(MATCH(C174,'Bundle SKUs'!$A:$A,0)),E174,E174*2))</f>
        <v/>
      </c>
      <c r="G174" s="252"/>
      <c r="H174" s="203" t="str">
        <f>IFERROR(__xludf.DUMMYFUNCTION("IF(I174="""",,JOIN("","",UNIQUE(FILTER(Berechnung!$A:$A,Berechnung!$B:$B=H$1,Berechnung!$N:$N=G174))))"),"")</f>
        <v/>
      </c>
      <c r="I174" s="1"/>
      <c r="J174" s="1"/>
      <c r="K174" s="251" t="str">
        <f>IF(G174="",,ROUNDUP(SUMIFS(Berechnung!$L:$L,Berechnung!$N:$N,G174,Berechnung!$B:$B,H$1),0))</f>
        <v/>
      </c>
      <c r="L174" s="251" t="str">
        <f>IF(G174="",,IF(ISNUMBER(MATCH(I174,'Bundle SKUs'!$A:$A,0)),K174,K174*2))</f>
        <v/>
      </c>
      <c r="M174" s="253"/>
      <c r="N174" s="203" t="str">
        <f>IFERROR(__xludf.DUMMYFUNCTION("IF(O174="""",,JOIN("","",UNIQUE(FILTER(Berechnung!$A:$A,Berechnung!$B:$B=N$1,Berechnung!$N:$N=M174))))"),"")</f>
        <v/>
      </c>
      <c r="O174" s="1"/>
      <c r="P174" s="1"/>
      <c r="Q174" s="251" t="str">
        <f>IF(M174="",,ROUNDUP(SUMIFS(Berechnung!$L:$L,Berechnung!$N:$N,M174,Berechnung!$B:$B,N$1),0))</f>
        <v/>
      </c>
      <c r="R174" s="251" t="str">
        <f>IF(M174="",,IF(ISNUMBER(MATCH(O174,'Bundle SKUs'!$A:$A,0)),Q174,Q174*2))</f>
        <v/>
      </c>
    </row>
    <row r="175">
      <c r="A175" s="250"/>
      <c r="B175" s="203" t="str">
        <f>IFERROR(__xludf.DUMMYFUNCTION("IF(C175="""",,JOIN("","",UNIQUE(FILTER(Berechnung!$A:$A,Berechnung!$B:$B=B$1,Berechnung!$N:$N=A175))))"),"")</f>
        <v/>
      </c>
      <c r="C175" s="1"/>
      <c r="D175" s="1"/>
      <c r="E175" s="251" t="str">
        <f>IF(A175="",,ROUNDUP(SUMIFS(Berechnung!$L:$L,Berechnung!$N:$N,A175,Berechnung!$B:$B,B$1),0))</f>
        <v/>
      </c>
      <c r="F175" s="251" t="str">
        <f>IF(A175="",,IF(ISNUMBER(MATCH(C175,'Bundle SKUs'!$A:$A,0)),E175,E175*2))</f>
        <v/>
      </c>
      <c r="G175" s="252"/>
      <c r="H175" s="203" t="str">
        <f>IFERROR(__xludf.DUMMYFUNCTION("IF(I175="""",,JOIN("","",UNIQUE(FILTER(Berechnung!$A:$A,Berechnung!$B:$B=H$1,Berechnung!$N:$N=G175))))"),"")</f>
        <v/>
      </c>
      <c r="I175" s="1"/>
      <c r="J175" s="1"/>
      <c r="K175" s="251" t="str">
        <f>IF(G175="",,ROUNDUP(SUMIFS(Berechnung!$L:$L,Berechnung!$N:$N,G175,Berechnung!$B:$B,H$1),0))</f>
        <v/>
      </c>
      <c r="L175" s="251" t="str">
        <f>IF(G175="",,IF(ISNUMBER(MATCH(I175,'Bundle SKUs'!$A:$A,0)),K175,K175*2))</f>
        <v/>
      </c>
      <c r="M175" s="253"/>
      <c r="N175" s="203" t="str">
        <f>IFERROR(__xludf.DUMMYFUNCTION("IF(O175="""",,JOIN("","",UNIQUE(FILTER(Berechnung!$A:$A,Berechnung!$B:$B=N$1,Berechnung!$N:$N=M175))))"),"")</f>
        <v/>
      </c>
      <c r="O175" s="1"/>
      <c r="P175" s="1"/>
      <c r="Q175" s="251" t="str">
        <f>IF(M175="",,ROUNDUP(SUMIFS(Berechnung!$L:$L,Berechnung!$N:$N,M175,Berechnung!$B:$B,N$1),0))</f>
        <v/>
      </c>
      <c r="R175" s="251" t="str">
        <f>IF(M175="",,IF(ISNUMBER(MATCH(O175,'Bundle SKUs'!$A:$A,0)),Q175,Q175*2))</f>
        <v/>
      </c>
    </row>
    <row r="176">
      <c r="A176" s="250"/>
      <c r="B176" s="203" t="str">
        <f>IFERROR(__xludf.DUMMYFUNCTION("IF(C176="""",,JOIN("","",UNIQUE(FILTER(Berechnung!$A:$A,Berechnung!$B:$B=B$1,Berechnung!$N:$N=A176))))"),"")</f>
        <v/>
      </c>
      <c r="C176" s="1"/>
      <c r="D176" s="1"/>
      <c r="E176" s="251" t="str">
        <f>IF(A176="",,ROUNDUP(SUMIFS(Berechnung!$L:$L,Berechnung!$N:$N,A176,Berechnung!$B:$B,B$1),0))</f>
        <v/>
      </c>
      <c r="F176" s="251" t="str">
        <f>IF(A176="",,IF(ISNUMBER(MATCH(C176,'Bundle SKUs'!$A:$A,0)),E176,E176*2))</f>
        <v/>
      </c>
      <c r="G176" s="252"/>
      <c r="H176" s="203" t="str">
        <f>IFERROR(__xludf.DUMMYFUNCTION("IF(I176="""",,JOIN("","",UNIQUE(FILTER(Berechnung!$A:$A,Berechnung!$B:$B=H$1,Berechnung!$N:$N=G176))))"),"")</f>
        <v/>
      </c>
      <c r="I176" s="1"/>
      <c r="J176" s="1"/>
      <c r="K176" s="251" t="str">
        <f>IF(G176="",,ROUNDUP(SUMIFS(Berechnung!$L:$L,Berechnung!$N:$N,G176,Berechnung!$B:$B,H$1),0))</f>
        <v/>
      </c>
      <c r="L176" s="251" t="str">
        <f>IF(G176="",,IF(ISNUMBER(MATCH(I176,'Bundle SKUs'!$A:$A,0)),K176,K176*2))</f>
        <v/>
      </c>
      <c r="M176" s="253"/>
      <c r="N176" s="203" t="str">
        <f>IFERROR(__xludf.DUMMYFUNCTION("IF(O176="""",,JOIN("","",UNIQUE(FILTER(Berechnung!$A:$A,Berechnung!$B:$B=N$1,Berechnung!$N:$N=M176))))"),"")</f>
        <v/>
      </c>
      <c r="O176" s="1"/>
      <c r="P176" s="1"/>
      <c r="Q176" s="251" t="str">
        <f>IF(M176="",,ROUNDUP(SUMIFS(Berechnung!$L:$L,Berechnung!$N:$N,M176,Berechnung!$B:$B,N$1),0))</f>
        <v/>
      </c>
      <c r="R176" s="251" t="str">
        <f>IF(M176="",,IF(ISNUMBER(MATCH(O176,'Bundle SKUs'!$A:$A,0)),Q176,Q176*2))</f>
        <v/>
      </c>
    </row>
    <row r="177">
      <c r="A177" s="250"/>
      <c r="B177" s="203" t="str">
        <f>IFERROR(__xludf.DUMMYFUNCTION("IF(C177="""",,JOIN("","",UNIQUE(FILTER(Berechnung!$A:$A,Berechnung!$B:$B=B$1,Berechnung!$N:$N=A177))))"),"")</f>
        <v/>
      </c>
      <c r="C177" s="1"/>
      <c r="D177" s="1"/>
      <c r="E177" s="251" t="str">
        <f>IF(A177="",,ROUNDUP(SUMIFS(Berechnung!$L:$L,Berechnung!$N:$N,A177,Berechnung!$B:$B,B$1),0))</f>
        <v/>
      </c>
      <c r="F177" s="251" t="str">
        <f>IF(A177="",,IF(ISNUMBER(MATCH(C177,'Bundle SKUs'!$A:$A,0)),E177,E177*2))</f>
        <v/>
      </c>
      <c r="G177" s="252"/>
      <c r="H177" s="203" t="str">
        <f>IFERROR(__xludf.DUMMYFUNCTION("IF(I177="""",,JOIN("","",UNIQUE(FILTER(Berechnung!$A:$A,Berechnung!$B:$B=H$1,Berechnung!$N:$N=G177))))"),"")</f>
        <v/>
      </c>
      <c r="I177" s="1"/>
      <c r="J177" s="1"/>
      <c r="K177" s="251" t="str">
        <f>IF(G177="",,ROUNDUP(SUMIFS(Berechnung!$L:$L,Berechnung!$N:$N,G177,Berechnung!$B:$B,H$1),0))</f>
        <v/>
      </c>
      <c r="L177" s="251" t="str">
        <f>IF(G177="",,IF(ISNUMBER(MATCH(I177,'Bundle SKUs'!$A:$A,0)),K177,K177*2))</f>
        <v/>
      </c>
      <c r="M177" s="253"/>
      <c r="N177" s="203" t="str">
        <f>IFERROR(__xludf.DUMMYFUNCTION("IF(O177="""",,JOIN("","",UNIQUE(FILTER(Berechnung!$A:$A,Berechnung!$B:$B=N$1,Berechnung!$N:$N=M177))))"),"")</f>
        <v/>
      </c>
      <c r="O177" s="1"/>
      <c r="P177" s="1"/>
      <c r="Q177" s="251" t="str">
        <f>IF(M177="",,ROUNDUP(SUMIFS(Berechnung!$L:$L,Berechnung!$N:$N,M177,Berechnung!$B:$B,N$1),0))</f>
        <v/>
      </c>
      <c r="R177" s="251" t="str">
        <f>IF(M177="",,IF(ISNUMBER(MATCH(O177,'Bundle SKUs'!$A:$A,0)),Q177,Q177*2))</f>
        <v/>
      </c>
    </row>
    <row r="178">
      <c r="A178" s="250"/>
      <c r="B178" s="203" t="str">
        <f>IFERROR(__xludf.DUMMYFUNCTION("IF(C178="""",,JOIN("","",UNIQUE(FILTER(Berechnung!$A:$A,Berechnung!$B:$B=B$1,Berechnung!$N:$N=A178))))"),"")</f>
        <v/>
      </c>
      <c r="C178" s="1"/>
      <c r="D178" s="1"/>
      <c r="E178" s="251" t="str">
        <f>IF(A178="",,ROUNDUP(SUMIFS(Berechnung!$L:$L,Berechnung!$N:$N,A178,Berechnung!$B:$B,B$1),0))</f>
        <v/>
      </c>
      <c r="F178" s="251" t="str">
        <f>IF(A178="",,IF(ISNUMBER(MATCH(C178,'Bundle SKUs'!$A:$A,0)),E178,E178*2))</f>
        <v/>
      </c>
      <c r="G178" s="252"/>
      <c r="H178" s="203" t="str">
        <f>IFERROR(__xludf.DUMMYFUNCTION("IF(I178="""",,JOIN("","",UNIQUE(FILTER(Berechnung!$A:$A,Berechnung!$B:$B=H$1,Berechnung!$N:$N=G178))))"),"")</f>
        <v/>
      </c>
      <c r="I178" s="1"/>
      <c r="J178" s="1"/>
      <c r="K178" s="251" t="str">
        <f>IF(G178="",,ROUNDUP(SUMIFS(Berechnung!$L:$L,Berechnung!$N:$N,G178,Berechnung!$B:$B,H$1),0))</f>
        <v/>
      </c>
      <c r="L178" s="251" t="str">
        <f>IF(G178="",,IF(ISNUMBER(MATCH(I178,'Bundle SKUs'!$A:$A,0)),K178,K178*2))</f>
        <v/>
      </c>
      <c r="M178" s="253"/>
      <c r="N178" s="203" t="str">
        <f>IFERROR(__xludf.DUMMYFUNCTION("IF(O178="""",,JOIN("","",UNIQUE(FILTER(Berechnung!$A:$A,Berechnung!$B:$B=N$1,Berechnung!$N:$N=M178))))"),"")</f>
        <v/>
      </c>
      <c r="O178" s="1"/>
      <c r="P178" s="1"/>
      <c r="Q178" s="251" t="str">
        <f>IF(M178="",,ROUNDUP(SUMIFS(Berechnung!$L:$L,Berechnung!$N:$N,M178,Berechnung!$B:$B,N$1),0))</f>
        <v/>
      </c>
      <c r="R178" s="251" t="str">
        <f>IF(M178="",,IF(ISNUMBER(MATCH(O178,'Bundle SKUs'!$A:$A,0)),Q178,Q178*2))</f>
        <v/>
      </c>
    </row>
    <row r="179">
      <c r="A179" s="250"/>
      <c r="B179" s="203" t="str">
        <f>IFERROR(__xludf.DUMMYFUNCTION("IF(C179="""",,JOIN("","",UNIQUE(FILTER(Berechnung!$A:$A,Berechnung!$B:$B=B$1,Berechnung!$N:$N=A179))))"),"")</f>
        <v/>
      </c>
      <c r="C179" s="1"/>
      <c r="D179" s="1"/>
      <c r="E179" s="251" t="str">
        <f>IF(A179="",,ROUNDUP(SUMIFS(Berechnung!$L:$L,Berechnung!$N:$N,A179,Berechnung!$B:$B,B$1),0))</f>
        <v/>
      </c>
      <c r="F179" s="251" t="str">
        <f>IF(A179="",,IF(ISNUMBER(MATCH(C179,'Bundle SKUs'!$A:$A,0)),E179,E179*2))</f>
        <v/>
      </c>
      <c r="G179" s="252"/>
      <c r="H179" s="203" t="str">
        <f>IFERROR(__xludf.DUMMYFUNCTION("IF(I179="""",,JOIN("","",UNIQUE(FILTER(Berechnung!$A:$A,Berechnung!$B:$B=H$1,Berechnung!$N:$N=G179))))"),"")</f>
        <v/>
      </c>
      <c r="I179" s="1"/>
      <c r="J179" s="1"/>
      <c r="K179" s="251" t="str">
        <f>IF(G179="",,ROUNDUP(SUMIFS(Berechnung!$L:$L,Berechnung!$N:$N,G179,Berechnung!$B:$B,H$1),0))</f>
        <v/>
      </c>
      <c r="L179" s="251" t="str">
        <f>IF(G179="",,IF(ISNUMBER(MATCH(I179,'Bundle SKUs'!$A:$A,0)),K179,K179*2))</f>
        <v/>
      </c>
      <c r="M179" s="253"/>
      <c r="N179" s="203" t="str">
        <f>IFERROR(__xludf.DUMMYFUNCTION("IF(O179="""",,JOIN("","",UNIQUE(FILTER(Berechnung!$A:$A,Berechnung!$B:$B=N$1,Berechnung!$N:$N=M179))))"),"")</f>
        <v/>
      </c>
      <c r="O179" s="1"/>
      <c r="P179" s="1"/>
      <c r="Q179" s="251" t="str">
        <f>IF(M179="",,ROUNDUP(SUMIFS(Berechnung!$L:$L,Berechnung!$N:$N,M179,Berechnung!$B:$B,N$1),0))</f>
        <v/>
      </c>
      <c r="R179" s="251" t="str">
        <f>IF(M179="",,IF(ISNUMBER(MATCH(O179,'Bundle SKUs'!$A:$A,0)),Q179,Q179*2))</f>
        <v/>
      </c>
    </row>
    <row r="180">
      <c r="A180" s="250"/>
      <c r="B180" s="203" t="str">
        <f>IFERROR(__xludf.DUMMYFUNCTION("IF(C180="""",,JOIN("","",UNIQUE(FILTER(Berechnung!$A:$A,Berechnung!$B:$B=B$1,Berechnung!$N:$N=A180))))"),"")</f>
        <v/>
      </c>
      <c r="C180" s="1"/>
      <c r="D180" s="1"/>
      <c r="E180" s="251" t="str">
        <f>IF(A180="",,ROUNDUP(SUMIFS(Berechnung!$L:$L,Berechnung!$N:$N,A180,Berechnung!$B:$B,B$1),0))</f>
        <v/>
      </c>
      <c r="F180" s="251" t="str">
        <f>IF(A180="",,IF(ISNUMBER(MATCH(C180,'Bundle SKUs'!$A:$A,0)),E180,E180*2))</f>
        <v/>
      </c>
      <c r="G180" s="252"/>
      <c r="H180" s="203" t="str">
        <f>IFERROR(__xludf.DUMMYFUNCTION("IF(I180="""",,JOIN("","",UNIQUE(FILTER(Berechnung!$A:$A,Berechnung!$B:$B=H$1,Berechnung!$N:$N=G180))))"),"")</f>
        <v/>
      </c>
      <c r="I180" s="1"/>
      <c r="J180" s="1"/>
      <c r="K180" s="251" t="str">
        <f>IF(G180="",,ROUNDUP(SUMIFS(Berechnung!$L:$L,Berechnung!$N:$N,G180,Berechnung!$B:$B,H$1),0))</f>
        <v/>
      </c>
      <c r="L180" s="251" t="str">
        <f>IF(G180="",,IF(ISNUMBER(MATCH(I180,'Bundle SKUs'!$A:$A,0)),K180,K180*2))</f>
        <v/>
      </c>
      <c r="M180" s="253"/>
      <c r="N180" s="203" t="str">
        <f>IFERROR(__xludf.DUMMYFUNCTION("IF(O180="""",,JOIN("","",UNIQUE(FILTER(Berechnung!$A:$A,Berechnung!$B:$B=N$1,Berechnung!$N:$N=M180))))"),"")</f>
        <v/>
      </c>
      <c r="O180" s="1"/>
      <c r="P180" s="1"/>
      <c r="Q180" s="251" t="str">
        <f>IF(M180="",,ROUNDUP(SUMIFS(Berechnung!$L:$L,Berechnung!$N:$N,M180,Berechnung!$B:$B,N$1),0))</f>
        <v/>
      </c>
      <c r="R180" s="251" t="str">
        <f>IF(M180="",,IF(ISNUMBER(MATCH(O180,'Bundle SKUs'!$A:$A,0)),Q180,Q180*2))</f>
        <v/>
      </c>
    </row>
    <row r="181">
      <c r="A181" s="250"/>
      <c r="B181" s="203" t="str">
        <f>IFERROR(__xludf.DUMMYFUNCTION("IF(C181="""",,JOIN("","",UNIQUE(FILTER(Berechnung!$A:$A,Berechnung!$B:$B=B$1,Berechnung!$N:$N=A181))))"),"")</f>
        <v/>
      </c>
      <c r="C181" s="1"/>
      <c r="D181" s="1"/>
      <c r="E181" s="251" t="str">
        <f>IF(A181="",,ROUNDUP(SUMIFS(Berechnung!$L:$L,Berechnung!$N:$N,A181,Berechnung!$B:$B,B$1),0))</f>
        <v/>
      </c>
      <c r="F181" s="251" t="str">
        <f>IF(A181="",,IF(ISNUMBER(MATCH(C181,'Bundle SKUs'!$A:$A,0)),E181,E181*2))</f>
        <v/>
      </c>
      <c r="G181" s="252"/>
      <c r="H181" s="203" t="str">
        <f>IFERROR(__xludf.DUMMYFUNCTION("IF(I181="""",,JOIN("","",UNIQUE(FILTER(Berechnung!$A:$A,Berechnung!$B:$B=H$1,Berechnung!$N:$N=G181))))"),"")</f>
        <v/>
      </c>
      <c r="I181" s="1"/>
      <c r="J181" s="1"/>
      <c r="K181" s="251" t="str">
        <f>IF(G181="",,ROUNDUP(SUMIFS(Berechnung!$L:$L,Berechnung!$N:$N,G181,Berechnung!$B:$B,H$1),0))</f>
        <v/>
      </c>
      <c r="L181" s="251" t="str">
        <f>IF(G181="",,IF(ISNUMBER(MATCH(I181,'Bundle SKUs'!$A:$A,0)),K181,K181*2))</f>
        <v/>
      </c>
      <c r="M181" s="253"/>
      <c r="N181" s="203" t="str">
        <f>IFERROR(__xludf.DUMMYFUNCTION("IF(O181="""",,JOIN("","",UNIQUE(FILTER(Berechnung!$A:$A,Berechnung!$B:$B=N$1,Berechnung!$N:$N=M181))))"),"")</f>
        <v/>
      </c>
      <c r="O181" s="1"/>
      <c r="P181" s="1"/>
      <c r="Q181" s="251" t="str">
        <f>IF(M181="",,ROUNDUP(SUMIFS(Berechnung!$L:$L,Berechnung!$N:$N,M181,Berechnung!$B:$B,N$1),0))</f>
        <v/>
      </c>
      <c r="R181" s="251" t="str">
        <f>IF(M181="",,IF(ISNUMBER(MATCH(O181,'Bundle SKUs'!$A:$A,0)),Q181,Q181*2))</f>
        <v/>
      </c>
    </row>
    <row r="182">
      <c r="A182" s="250"/>
      <c r="B182" s="203" t="str">
        <f>IFERROR(__xludf.DUMMYFUNCTION("IF(C182="""",,JOIN("","",UNIQUE(FILTER(Berechnung!$A:$A,Berechnung!$B:$B=B$1,Berechnung!$N:$N=A182))))"),"")</f>
        <v/>
      </c>
      <c r="C182" s="1"/>
      <c r="D182" s="1"/>
      <c r="E182" s="251" t="str">
        <f>IF(A182="",,ROUNDUP(SUMIFS(Berechnung!$L:$L,Berechnung!$N:$N,A182,Berechnung!$B:$B,B$1),0))</f>
        <v/>
      </c>
      <c r="F182" s="251" t="str">
        <f>IF(A182="",,IF(ISNUMBER(MATCH(C182,'Bundle SKUs'!$A:$A,0)),E182,E182*2))</f>
        <v/>
      </c>
      <c r="G182" s="252"/>
      <c r="H182" s="203" t="str">
        <f>IFERROR(__xludf.DUMMYFUNCTION("IF(I182="""",,JOIN("","",UNIQUE(FILTER(Berechnung!$A:$A,Berechnung!$B:$B=H$1,Berechnung!$N:$N=G182))))"),"")</f>
        <v/>
      </c>
      <c r="I182" s="1"/>
      <c r="J182" s="1"/>
      <c r="K182" s="251" t="str">
        <f>IF(G182="",,ROUNDUP(SUMIFS(Berechnung!$L:$L,Berechnung!$N:$N,G182,Berechnung!$B:$B,H$1),0))</f>
        <v/>
      </c>
      <c r="L182" s="251" t="str">
        <f>IF(G182="",,IF(ISNUMBER(MATCH(I182,'Bundle SKUs'!$A:$A,0)),K182,K182*2))</f>
        <v/>
      </c>
      <c r="M182" s="253"/>
      <c r="N182" s="203" t="str">
        <f>IFERROR(__xludf.DUMMYFUNCTION("IF(O182="""",,JOIN("","",UNIQUE(FILTER(Berechnung!$A:$A,Berechnung!$B:$B=N$1,Berechnung!$N:$N=M182))))"),"")</f>
        <v/>
      </c>
      <c r="O182" s="1"/>
      <c r="P182" s="1"/>
      <c r="Q182" s="251" t="str">
        <f>IF(M182="",,ROUNDUP(SUMIFS(Berechnung!$L:$L,Berechnung!$N:$N,M182,Berechnung!$B:$B,N$1),0))</f>
        <v/>
      </c>
      <c r="R182" s="251" t="str">
        <f>IF(M182="",,IF(ISNUMBER(MATCH(O182,'Bundle SKUs'!$A:$A,0)),Q182,Q182*2))</f>
        <v/>
      </c>
    </row>
    <row r="183">
      <c r="A183" s="250"/>
      <c r="B183" s="203" t="str">
        <f>IFERROR(__xludf.DUMMYFUNCTION("IF(C183="""",,JOIN("","",UNIQUE(FILTER(Berechnung!$A:$A,Berechnung!$B:$B=B$1,Berechnung!$N:$N=A183))))"),"")</f>
        <v/>
      </c>
      <c r="C183" s="1"/>
      <c r="D183" s="1"/>
      <c r="E183" s="251" t="str">
        <f>IF(A183="",,ROUNDUP(SUMIFS(Berechnung!$L:$L,Berechnung!$N:$N,A183,Berechnung!$B:$B,B$1),0))</f>
        <v/>
      </c>
      <c r="F183" s="251" t="str">
        <f>IF(A183="",,IF(ISNUMBER(MATCH(C183,'Bundle SKUs'!$A:$A,0)),E183,E183*2))</f>
        <v/>
      </c>
      <c r="G183" s="252"/>
      <c r="H183" s="203" t="str">
        <f>IFERROR(__xludf.DUMMYFUNCTION("IF(I183="""",,JOIN("","",UNIQUE(FILTER(Berechnung!$A:$A,Berechnung!$B:$B=H$1,Berechnung!$N:$N=G183))))"),"")</f>
        <v/>
      </c>
      <c r="I183" s="1"/>
      <c r="J183" s="1"/>
      <c r="K183" s="251" t="str">
        <f>IF(G183="",,ROUNDUP(SUMIFS(Berechnung!$L:$L,Berechnung!$N:$N,G183,Berechnung!$B:$B,H$1),0))</f>
        <v/>
      </c>
      <c r="L183" s="251" t="str">
        <f>IF(G183="",,IF(ISNUMBER(MATCH(I183,'Bundle SKUs'!$A:$A,0)),K183,K183*2))</f>
        <v/>
      </c>
      <c r="M183" s="253"/>
      <c r="N183" s="203" t="str">
        <f>IFERROR(__xludf.DUMMYFUNCTION("IF(O183="""",,JOIN("","",UNIQUE(FILTER(Berechnung!$A:$A,Berechnung!$B:$B=N$1,Berechnung!$N:$N=M183))))"),"")</f>
        <v/>
      </c>
      <c r="O183" s="1"/>
      <c r="P183" s="1"/>
      <c r="Q183" s="251" t="str">
        <f>IF(M183="",,ROUNDUP(SUMIFS(Berechnung!$L:$L,Berechnung!$N:$N,M183,Berechnung!$B:$B,N$1),0))</f>
        <v/>
      </c>
      <c r="R183" s="251" t="str">
        <f>IF(M183="",,IF(ISNUMBER(MATCH(O183,'Bundle SKUs'!$A:$A,0)),Q183,Q183*2))</f>
        <v/>
      </c>
    </row>
    <row r="184">
      <c r="A184" s="250"/>
      <c r="B184" s="203" t="str">
        <f>IFERROR(__xludf.DUMMYFUNCTION("IF(C184="""",,JOIN("","",UNIQUE(FILTER(Berechnung!$A:$A,Berechnung!$B:$B=B$1,Berechnung!$N:$N=A184))))"),"")</f>
        <v/>
      </c>
      <c r="C184" s="1"/>
      <c r="D184" s="1"/>
      <c r="E184" s="251" t="str">
        <f>IF(A184="",,ROUNDUP(SUMIFS(Berechnung!$L:$L,Berechnung!$N:$N,A184,Berechnung!$B:$B,B$1),0))</f>
        <v/>
      </c>
      <c r="F184" s="251" t="str">
        <f>IF(A184="",,IF(ISNUMBER(MATCH(C184,'Bundle SKUs'!$A:$A,0)),E184,E184*2))</f>
        <v/>
      </c>
      <c r="G184" s="252"/>
      <c r="H184" s="203" t="str">
        <f>IFERROR(__xludf.DUMMYFUNCTION("IF(I184="""",,JOIN("","",UNIQUE(FILTER(Berechnung!$A:$A,Berechnung!$B:$B=H$1,Berechnung!$N:$N=G184))))"),"")</f>
        <v/>
      </c>
      <c r="I184" s="1"/>
      <c r="J184" s="1"/>
      <c r="K184" s="251" t="str">
        <f>IF(G184="",,ROUNDUP(SUMIFS(Berechnung!$L:$L,Berechnung!$N:$N,G184,Berechnung!$B:$B,H$1),0))</f>
        <v/>
      </c>
      <c r="L184" s="251" t="str">
        <f>IF(G184="",,IF(ISNUMBER(MATCH(I184,'Bundle SKUs'!$A:$A,0)),K184,K184*2))</f>
        <v/>
      </c>
      <c r="M184" s="253"/>
      <c r="N184" s="203" t="str">
        <f>IFERROR(__xludf.DUMMYFUNCTION("IF(O184="""",,JOIN("","",UNIQUE(FILTER(Berechnung!$A:$A,Berechnung!$B:$B=N$1,Berechnung!$N:$N=M184))))"),"")</f>
        <v/>
      </c>
      <c r="O184" s="1"/>
      <c r="P184" s="1"/>
      <c r="Q184" s="251" t="str">
        <f>IF(M184="",,ROUNDUP(SUMIFS(Berechnung!$L:$L,Berechnung!$N:$N,M184,Berechnung!$B:$B,N$1),0))</f>
        <v/>
      </c>
      <c r="R184" s="251" t="str">
        <f>IF(M184="",,IF(ISNUMBER(MATCH(O184,'Bundle SKUs'!$A:$A,0)),Q184,Q184*2))</f>
        <v/>
      </c>
    </row>
    <row r="185">
      <c r="A185" s="250"/>
      <c r="B185" s="203" t="str">
        <f>IFERROR(__xludf.DUMMYFUNCTION("IF(C185="""",,JOIN("","",UNIQUE(FILTER(Berechnung!$A:$A,Berechnung!$B:$B=B$1,Berechnung!$N:$N=A185))))"),"")</f>
        <v/>
      </c>
      <c r="C185" s="1"/>
      <c r="D185" s="1"/>
      <c r="E185" s="251" t="str">
        <f>IF(A185="",,ROUNDUP(SUMIFS(Berechnung!$L:$L,Berechnung!$N:$N,A185,Berechnung!$B:$B,B$1),0))</f>
        <v/>
      </c>
      <c r="F185" s="251" t="str">
        <f>IF(A185="",,IF(ISNUMBER(MATCH(C185,'Bundle SKUs'!$A:$A,0)),E185,E185*2))</f>
        <v/>
      </c>
      <c r="G185" s="252"/>
      <c r="H185" s="203" t="str">
        <f>IFERROR(__xludf.DUMMYFUNCTION("IF(I185="""",,JOIN("","",UNIQUE(FILTER(Berechnung!$A:$A,Berechnung!$B:$B=H$1,Berechnung!$N:$N=G185))))"),"")</f>
        <v/>
      </c>
      <c r="I185" s="1"/>
      <c r="J185" s="1"/>
      <c r="K185" s="251" t="str">
        <f>IF(G185="",,ROUNDUP(SUMIFS(Berechnung!$L:$L,Berechnung!$N:$N,G185,Berechnung!$B:$B,H$1),0))</f>
        <v/>
      </c>
      <c r="L185" s="251" t="str">
        <f>IF(G185="",,IF(ISNUMBER(MATCH(I185,'Bundle SKUs'!$A:$A,0)),K185,K185*2))</f>
        <v/>
      </c>
      <c r="M185" s="253"/>
      <c r="N185" s="203" t="str">
        <f>IFERROR(__xludf.DUMMYFUNCTION("IF(O185="""",,JOIN("","",UNIQUE(FILTER(Berechnung!$A:$A,Berechnung!$B:$B=N$1,Berechnung!$N:$N=M185))))"),"")</f>
        <v/>
      </c>
      <c r="O185" s="1"/>
      <c r="P185" s="1"/>
      <c r="Q185" s="251" t="str">
        <f>IF(M185="",,ROUNDUP(SUMIFS(Berechnung!$L:$L,Berechnung!$N:$N,M185,Berechnung!$B:$B,N$1),0))</f>
        <v/>
      </c>
      <c r="R185" s="251" t="str">
        <f>IF(M185="",,IF(ISNUMBER(MATCH(O185,'Bundle SKUs'!$A:$A,0)),Q185,Q185*2))</f>
        <v/>
      </c>
    </row>
    <row r="186">
      <c r="A186" s="250"/>
      <c r="B186" s="203" t="str">
        <f>IFERROR(__xludf.DUMMYFUNCTION("IF(C186="""",,JOIN("","",UNIQUE(FILTER(Berechnung!$A:$A,Berechnung!$B:$B=B$1,Berechnung!$N:$N=A186))))"),"")</f>
        <v/>
      </c>
      <c r="C186" s="1"/>
      <c r="D186" s="1"/>
      <c r="E186" s="251" t="str">
        <f>IF(A186="",,ROUNDUP(SUMIFS(Berechnung!$L:$L,Berechnung!$N:$N,A186,Berechnung!$B:$B,B$1),0))</f>
        <v/>
      </c>
      <c r="F186" s="251" t="str">
        <f>IF(A186="",,IF(ISNUMBER(MATCH(C186,'Bundle SKUs'!$A:$A,0)),E186,E186*2))</f>
        <v/>
      </c>
      <c r="G186" s="252"/>
      <c r="H186" s="203" t="str">
        <f>IFERROR(__xludf.DUMMYFUNCTION("IF(I186="""",,JOIN("","",UNIQUE(FILTER(Berechnung!$A:$A,Berechnung!$B:$B=H$1,Berechnung!$N:$N=G186))))"),"")</f>
        <v/>
      </c>
      <c r="I186" s="1"/>
      <c r="J186" s="1"/>
      <c r="K186" s="251" t="str">
        <f>IF(G186="",,ROUNDUP(SUMIFS(Berechnung!$L:$L,Berechnung!$N:$N,G186,Berechnung!$B:$B,H$1),0))</f>
        <v/>
      </c>
      <c r="L186" s="251" t="str">
        <f>IF(G186="",,IF(ISNUMBER(MATCH(I186,'Bundle SKUs'!$A:$A,0)),K186,K186*2))</f>
        <v/>
      </c>
      <c r="M186" s="253"/>
      <c r="N186" s="203" t="str">
        <f>IFERROR(__xludf.DUMMYFUNCTION("IF(O186="""",,JOIN("","",UNIQUE(FILTER(Berechnung!$A:$A,Berechnung!$B:$B=N$1,Berechnung!$N:$N=M186))))"),"")</f>
        <v/>
      </c>
      <c r="O186" s="1"/>
      <c r="P186" s="1"/>
      <c r="Q186" s="251" t="str">
        <f>IF(M186="",,ROUNDUP(SUMIFS(Berechnung!$L:$L,Berechnung!$N:$N,M186,Berechnung!$B:$B,N$1),0))</f>
        <v/>
      </c>
      <c r="R186" s="251" t="str">
        <f>IF(M186="",,IF(ISNUMBER(MATCH(O186,'Bundle SKUs'!$A:$A,0)),Q186,Q186*2))</f>
        <v/>
      </c>
    </row>
    <row r="187">
      <c r="A187" s="250"/>
      <c r="B187" s="203" t="str">
        <f>IFERROR(__xludf.DUMMYFUNCTION("IF(C187="""",,JOIN("","",UNIQUE(FILTER(Berechnung!$A:$A,Berechnung!$B:$B=B$1,Berechnung!$N:$N=A187))))"),"")</f>
        <v/>
      </c>
      <c r="C187" s="1"/>
      <c r="D187" s="1"/>
      <c r="E187" s="251" t="str">
        <f>IF(A187="",,ROUNDUP(SUMIFS(Berechnung!$L:$L,Berechnung!$N:$N,A187,Berechnung!$B:$B,B$1),0))</f>
        <v/>
      </c>
      <c r="F187" s="251" t="str">
        <f>IF(A187="",,IF(ISNUMBER(MATCH(C187,'Bundle SKUs'!$A:$A,0)),E187,E187*2))</f>
        <v/>
      </c>
      <c r="G187" s="252"/>
      <c r="H187" s="203" t="str">
        <f>IFERROR(__xludf.DUMMYFUNCTION("IF(I187="""",,JOIN("","",UNIQUE(FILTER(Berechnung!$A:$A,Berechnung!$B:$B=H$1,Berechnung!$N:$N=G187))))"),"")</f>
        <v/>
      </c>
      <c r="I187" s="1"/>
      <c r="J187" s="1"/>
      <c r="K187" s="251" t="str">
        <f>IF(G187="",,ROUNDUP(SUMIFS(Berechnung!$L:$L,Berechnung!$N:$N,G187,Berechnung!$B:$B,H$1),0))</f>
        <v/>
      </c>
      <c r="L187" s="251" t="str">
        <f>IF(G187="",,IF(ISNUMBER(MATCH(I187,'Bundle SKUs'!$A:$A,0)),K187,K187*2))</f>
        <v/>
      </c>
      <c r="M187" s="253"/>
      <c r="N187" s="203" t="str">
        <f>IFERROR(__xludf.DUMMYFUNCTION("IF(O187="""",,JOIN("","",UNIQUE(FILTER(Berechnung!$A:$A,Berechnung!$B:$B=N$1,Berechnung!$N:$N=M187))))"),"")</f>
        <v/>
      </c>
      <c r="O187" s="1"/>
      <c r="P187" s="1"/>
      <c r="Q187" s="251" t="str">
        <f>IF(M187="",,ROUNDUP(SUMIFS(Berechnung!$L:$L,Berechnung!$N:$N,M187,Berechnung!$B:$B,N$1),0))</f>
        <v/>
      </c>
      <c r="R187" s="251" t="str">
        <f>IF(M187="",,IF(ISNUMBER(MATCH(O187,'Bundle SKUs'!$A:$A,0)),Q187,Q187*2))</f>
        <v/>
      </c>
    </row>
    <row r="188">
      <c r="A188" s="250"/>
      <c r="B188" s="203" t="str">
        <f>IFERROR(__xludf.DUMMYFUNCTION("IF(C188="""",,JOIN("","",UNIQUE(FILTER(Berechnung!$A:$A,Berechnung!$B:$B=B$1,Berechnung!$N:$N=A188))))"),"")</f>
        <v/>
      </c>
      <c r="C188" s="1"/>
      <c r="D188" s="1"/>
      <c r="E188" s="251" t="str">
        <f>IF(A188="",,ROUNDUP(SUMIFS(Berechnung!$L:$L,Berechnung!$N:$N,A188,Berechnung!$B:$B,B$1),0))</f>
        <v/>
      </c>
      <c r="F188" s="251" t="str">
        <f>IF(A188="",,IF(ISNUMBER(MATCH(C188,'Bundle SKUs'!$A:$A,0)),E188,E188*2))</f>
        <v/>
      </c>
      <c r="G188" s="252"/>
      <c r="H188" s="203" t="str">
        <f>IFERROR(__xludf.DUMMYFUNCTION("IF(I188="""",,JOIN("","",UNIQUE(FILTER(Berechnung!$A:$A,Berechnung!$B:$B=H$1,Berechnung!$N:$N=G188))))"),"")</f>
        <v/>
      </c>
      <c r="I188" s="1"/>
      <c r="J188" s="1"/>
      <c r="K188" s="251" t="str">
        <f>IF(G188="",,ROUNDUP(SUMIFS(Berechnung!$L:$L,Berechnung!$N:$N,G188,Berechnung!$B:$B,H$1),0))</f>
        <v/>
      </c>
      <c r="L188" s="251" t="str">
        <f>IF(G188="",,IF(ISNUMBER(MATCH(I188,'Bundle SKUs'!$A:$A,0)),K188,K188*2))</f>
        <v/>
      </c>
      <c r="M188" s="253"/>
      <c r="N188" s="203" t="str">
        <f>IFERROR(__xludf.DUMMYFUNCTION("IF(O188="""",,JOIN("","",UNIQUE(FILTER(Berechnung!$A:$A,Berechnung!$B:$B=N$1,Berechnung!$N:$N=M188))))"),"")</f>
        <v/>
      </c>
      <c r="O188" s="1"/>
      <c r="P188" s="1"/>
      <c r="Q188" s="251" t="str">
        <f>IF(M188="",,ROUNDUP(SUMIFS(Berechnung!$L:$L,Berechnung!$N:$N,M188,Berechnung!$B:$B,N$1),0))</f>
        <v/>
      </c>
      <c r="R188" s="251" t="str">
        <f>IF(M188="",,IF(ISNUMBER(MATCH(O188,'Bundle SKUs'!$A:$A,0)),Q188,Q188*2))</f>
        <v/>
      </c>
    </row>
    <row r="189">
      <c r="A189" s="250"/>
      <c r="B189" s="203" t="str">
        <f>IFERROR(__xludf.DUMMYFUNCTION("IF(C189="""",,JOIN("","",UNIQUE(FILTER(Berechnung!$A:$A,Berechnung!$B:$B=B$1,Berechnung!$N:$N=A189))))"),"")</f>
        <v/>
      </c>
      <c r="C189" s="1"/>
      <c r="D189" s="1"/>
      <c r="E189" s="251" t="str">
        <f>IF(A189="",,ROUNDUP(SUMIFS(Berechnung!$L:$L,Berechnung!$N:$N,A189,Berechnung!$B:$B,B$1),0))</f>
        <v/>
      </c>
      <c r="F189" s="251" t="str">
        <f>IF(A189="",,IF(ISNUMBER(MATCH(C189,'Bundle SKUs'!$A:$A,0)),E189,E189*2))</f>
        <v/>
      </c>
      <c r="G189" s="252"/>
      <c r="H189" s="203" t="str">
        <f>IFERROR(__xludf.DUMMYFUNCTION("IF(I189="""",,JOIN("","",UNIQUE(FILTER(Berechnung!$A:$A,Berechnung!$B:$B=H$1,Berechnung!$N:$N=G189))))"),"")</f>
        <v/>
      </c>
      <c r="I189" s="1"/>
      <c r="J189" s="1"/>
      <c r="K189" s="251" t="str">
        <f>IF(G189="",,ROUNDUP(SUMIFS(Berechnung!$L:$L,Berechnung!$N:$N,G189,Berechnung!$B:$B,H$1),0))</f>
        <v/>
      </c>
      <c r="L189" s="251" t="str">
        <f>IF(G189="",,IF(ISNUMBER(MATCH(I189,'Bundle SKUs'!$A:$A,0)),K189,K189*2))</f>
        <v/>
      </c>
      <c r="M189" s="253"/>
      <c r="N189" s="203" t="str">
        <f>IFERROR(__xludf.DUMMYFUNCTION("IF(O189="""",,JOIN("","",UNIQUE(FILTER(Berechnung!$A:$A,Berechnung!$B:$B=N$1,Berechnung!$N:$N=M189))))"),"")</f>
        <v/>
      </c>
      <c r="O189" s="1"/>
      <c r="P189" s="1"/>
      <c r="Q189" s="251" t="str">
        <f>IF(M189="",,ROUNDUP(SUMIFS(Berechnung!$L:$L,Berechnung!$N:$N,M189,Berechnung!$B:$B,N$1),0))</f>
        <v/>
      </c>
      <c r="R189" s="251" t="str">
        <f>IF(M189="",,IF(ISNUMBER(MATCH(O189,'Bundle SKUs'!$A:$A,0)),Q189,Q189*2))</f>
        <v/>
      </c>
    </row>
    <row r="190">
      <c r="A190" s="250"/>
      <c r="B190" s="203" t="str">
        <f>IFERROR(__xludf.DUMMYFUNCTION("IF(C190="""",,JOIN("","",UNIQUE(FILTER(Berechnung!$A:$A,Berechnung!$B:$B=B$1,Berechnung!$N:$N=A190))))"),"")</f>
        <v/>
      </c>
      <c r="C190" s="1"/>
      <c r="D190" s="1"/>
      <c r="E190" s="251" t="str">
        <f>IF(A190="",,ROUNDUP(SUMIFS(Berechnung!$L:$L,Berechnung!$N:$N,A190,Berechnung!$B:$B,B$1),0))</f>
        <v/>
      </c>
      <c r="F190" s="251" t="str">
        <f>IF(A190="",,IF(ISNUMBER(MATCH(C190,'Bundle SKUs'!$A:$A,0)),E190,E190*2))</f>
        <v/>
      </c>
      <c r="G190" s="252"/>
      <c r="H190" s="203" t="str">
        <f>IFERROR(__xludf.DUMMYFUNCTION("IF(I190="""",,JOIN("","",UNIQUE(FILTER(Berechnung!$A:$A,Berechnung!$B:$B=H$1,Berechnung!$N:$N=G190))))"),"")</f>
        <v/>
      </c>
      <c r="I190" s="1"/>
      <c r="J190" s="1"/>
      <c r="K190" s="251" t="str">
        <f>IF(G190="",,ROUNDUP(SUMIFS(Berechnung!$L:$L,Berechnung!$N:$N,G190,Berechnung!$B:$B,H$1),0))</f>
        <v/>
      </c>
      <c r="L190" s="251" t="str">
        <f>IF(G190="",,IF(ISNUMBER(MATCH(I190,'Bundle SKUs'!$A:$A,0)),K190,K190*2))</f>
        <v/>
      </c>
      <c r="M190" s="253"/>
      <c r="N190" s="203" t="str">
        <f>IFERROR(__xludf.DUMMYFUNCTION("IF(O190="""",,JOIN("","",UNIQUE(FILTER(Berechnung!$A:$A,Berechnung!$B:$B=N$1,Berechnung!$N:$N=M190))))"),"")</f>
        <v/>
      </c>
      <c r="O190" s="1"/>
      <c r="P190" s="1"/>
      <c r="Q190" s="251" t="str">
        <f>IF(M190="",,ROUNDUP(SUMIFS(Berechnung!$L:$L,Berechnung!$N:$N,M190,Berechnung!$B:$B,N$1),0))</f>
        <v/>
      </c>
      <c r="R190" s="251" t="str">
        <f>IF(M190="",,IF(ISNUMBER(MATCH(O190,'Bundle SKUs'!$A:$A,0)),Q190,Q190*2))</f>
        <v/>
      </c>
    </row>
    <row r="191">
      <c r="A191" s="250"/>
      <c r="B191" s="203" t="str">
        <f>IFERROR(__xludf.DUMMYFUNCTION("IF(C191="""",,JOIN("","",UNIQUE(FILTER(Berechnung!$A:$A,Berechnung!$B:$B=B$1,Berechnung!$N:$N=A191))))"),"")</f>
        <v/>
      </c>
      <c r="C191" s="1"/>
      <c r="D191" s="1"/>
      <c r="E191" s="251" t="str">
        <f>IF(A191="",,ROUNDUP(SUMIFS(Berechnung!$L:$L,Berechnung!$N:$N,A191,Berechnung!$B:$B,B$1),0))</f>
        <v/>
      </c>
      <c r="F191" s="251" t="str">
        <f>IF(A191="",,IF(ISNUMBER(MATCH(C191,'Bundle SKUs'!$A:$A,0)),E191,E191*2))</f>
        <v/>
      </c>
      <c r="G191" s="252"/>
      <c r="H191" s="203" t="str">
        <f>IFERROR(__xludf.DUMMYFUNCTION("IF(I191="""",,JOIN("","",UNIQUE(FILTER(Berechnung!$A:$A,Berechnung!$B:$B=H$1,Berechnung!$N:$N=G191))))"),"")</f>
        <v/>
      </c>
      <c r="I191" s="1"/>
      <c r="J191" s="1"/>
      <c r="K191" s="251" t="str">
        <f>IF(G191="",,ROUNDUP(SUMIFS(Berechnung!$L:$L,Berechnung!$N:$N,G191,Berechnung!$B:$B,H$1),0))</f>
        <v/>
      </c>
      <c r="L191" s="251" t="str">
        <f>IF(G191="",,IF(ISNUMBER(MATCH(I191,'Bundle SKUs'!$A:$A,0)),K191,K191*2))</f>
        <v/>
      </c>
      <c r="M191" s="253"/>
      <c r="N191" s="203" t="str">
        <f>IFERROR(__xludf.DUMMYFUNCTION("IF(O191="""",,JOIN("","",UNIQUE(FILTER(Berechnung!$A:$A,Berechnung!$B:$B=N$1,Berechnung!$N:$N=M191))))"),"")</f>
        <v/>
      </c>
      <c r="O191" s="1"/>
      <c r="P191" s="1"/>
      <c r="Q191" s="251" t="str">
        <f>IF(M191="",,ROUNDUP(SUMIFS(Berechnung!$L:$L,Berechnung!$N:$N,M191,Berechnung!$B:$B,N$1),0))</f>
        <v/>
      </c>
      <c r="R191" s="251" t="str">
        <f>IF(M191="",,IF(ISNUMBER(MATCH(O191,'Bundle SKUs'!$A:$A,0)),Q191,Q191*2))</f>
        <v/>
      </c>
    </row>
    <row r="192">
      <c r="A192" s="250"/>
      <c r="B192" s="203" t="str">
        <f>IFERROR(__xludf.DUMMYFUNCTION("IF(C192="""",,JOIN("","",UNIQUE(FILTER(Berechnung!$A:$A,Berechnung!$B:$B=B$1,Berechnung!$N:$N=A192))))"),"")</f>
        <v/>
      </c>
      <c r="C192" s="1"/>
      <c r="D192" s="1"/>
      <c r="E192" s="251" t="str">
        <f>IF(A192="",,ROUNDUP(SUMIFS(Berechnung!$L:$L,Berechnung!$N:$N,A192,Berechnung!$B:$B,B$1),0))</f>
        <v/>
      </c>
      <c r="F192" s="251" t="str">
        <f>IF(A192="",,IF(ISNUMBER(MATCH(C192,'Bundle SKUs'!$A:$A,0)),E192,E192*2))</f>
        <v/>
      </c>
      <c r="G192" s="252"/>
      <c r="H192" s="203" t="str">
        <f>IFERROR(__xludf.DUMMYFUNCTION("IF(I192="""",,JOIN("","",UNIQUE(FILTER(Berechnung!$A:$A,Berechnung!$B:$B=H$1,Berechnung!$N:$N=G192))))"),"")</f>
        <v/>
      </c>
      <c r="I192" s="1"/>
      <c r="J192" s="1"/>
      <c r="K192" s="251" t="str">
        <f>IF(G192="",,ROUNDUP(SUMIFS(Berechnung!$L:$L,Berechnung!$N:$N,G192,Berechnung!$B:$B,H$1),0))</f>
        <v/>
      </c>
      <c r="L192" s="251" t="str">
        <f>IF(G192="",,IF(ISNUMBER(MATCH(I192,'Bundle SKUs'!$A:$A,0)),K192,K192*2))</f>
        <v/>
      </c>
      <c r="M192" s="253"/>
      <c r="N192" s="203" t="str">
        <f>IFERROR(__xludf.DUMMYFUNCTION("IF(O192="""",,JOIN("","",UNIQUE(FILTER(Berechnung!$A:$A,Berechnung!$B:$B=N$1,Berechnung!$N:$N=M192))))"),"")</f>
        <v/>
      </c>
      <c r="O192" s="1"/>
      <c r="P192" s="1"/>
      <c r="Q192" s="251" t="str">
        <f>IF(M192="",,ROUNDUP(SUMIFS(Berechnung!$L:$L,Berechnung!$N:$N,M192,Berechnung!$B:$B,N$1),0))</f>
        <v/>
      </c>
      <c r="R192" s="251" t="str">
        <f>IF(M192="",,IF(ISNUMBER(MATCH(O192,'Bundle SKUs'!$A:$A,0)),Q192,Q192*2))</f>
        <v/>
      </c>
    </row>
    <row r="193">
      <c r="A193" s="250"/>
      <c r="B193" s="203" t="str">
        <f>IFERROR(__xludf.DUMMYFUNCTION("IF(C193="""",,JOIN("","",UNIQUE(FILTER(Berechnung!$A:$A,Berechnung!$B:$B=B$1,Berechnung!$N:$N=A193))))"),"")</f>
        <v/>
      </c>
      <c r="C193" s="1"/>
      <c r="D193" s="1"/>
      <c r="E193" s="251" t="str">
        <f>IF(A193="",,ROUNDUP(SUMIFS(Berechnung!$L:$L,Berechnung!$N:$N,A193,Berechnung!$B:$B,B$1),0))</f>
        <v/>
      </c>
      <c r="F193" s="251" t="str">
        <f>IF(A193="",,IF(ISNUMBER(MATCH(C193,'Bundle SKUs'!$A:$A,0)),E193,E193*2))</f>
        <v/>
      </c>
      <c r="G193" s="252"/>
      <c r="H193" s="203" t="str">
        <f>IFERROR(__xludf.DUMMYFUNCTION("IF(I193="""",,JOIN("","",UNIQUE(FILTER(Berechnung!$A:$A,Berechnung!$B:$B=H$1,Berechnung!$N:$N=G193))))"),"")</f>
        <v/>
      </c>
      <c r="I193" s="1"/>
      <c r="J193" s="1"/>
      <c r="K193" s="251" t="str">
        <f>IF(G193="",,ROUNDUP(SUMIFS(Berechnung!$L:$L,Berechnung!$N:$N,G193,Berechnung!$B:$B,H$1),0))</f>
        <v/>
      </c>
      <c r="L193" s="251" t="str">
        <f>IF(G193="",,IF(ISNUMBER(MATCH(I193,'Bundle SKUs'!$A:$A,0)),K193,K193*2))</f>
        <v/>
      </c>
      <c r="M193" s="253"/>
      <c r="N193" s="203" t="str">
        <f>IFERROR(__xludf.DUMMYFUNCTION("IF(O193="""",,JOIN("","",UNIQUE(FILTER(Berechnung!$A:$A,Berechnung!$B:$B=N$1,Berechnung!$N:$N=M193))))"),"")</f>
        <v/>
      </c>
      <c r="O193" s="1"/>
      <c r="P193" s="1"/>
      <c r="Q193" s="251" t="str">
        <f>IF(M193="",,ROUNDUP(SUMIFS(Berechnung!$L:$L,Berechnung!$N:$N,M193,Berechnung!$B:$B,N$1),0))</f>
        <v/>
      </c>
      <c r="R193" s="251" t="str">
        <f>IF(M193="",,IF(ISNUMBER(MATCH(O193,'Bundle SKUs'!$A:$A,0)),Q193,Q193*2))</f>
        <v/>
      </c>
    </row>
    <row r="194">
      <c r="A194" s="250"/>
      <c r="B194" s="203" t="str">
        <f>IFERROR(__xludf.DUMMYFUNCTION("IF(C194="""",,JOIN("","",UNIQUE(FILTER(Berechnung!$A:$A,Berechnung!$B:$B=B$1,Berechnung!$N:$N=A194))))"),"")</f>
        <v/>
      </c>
      <c r="C194" s="1"/>
      <c r="D194" s="1"/>
      <c r="E194" s="251" t="str">
        <f>IF(A194="",,ROUNDUP(SUMIFS(Berechnung!$L:$L,Berechnung!$N:$N,A194,Berechnung!$B:$B,B$1),0))</f>
        <v/>
      </c>
      <c r="F194" s="251" t="str">
        <f>IF(A194="",,IF(ISNUMBER(MATCH(C194,'Bundle SKUs'!$A:$A,0)),E194,E194*2))</f>
        <v/>
      </c>
      <c r="G194" s="252"/>
      <c r="H194" s="203" t="str">
        <f>IFERROR(__xludf.DUMMYFUNCTION("IF(I194="""",,JOIN("","",UNIQUE(FILTER(Berechnung!$A:$A,Berechnung!$B:$B=H$1,Berechnung!$N:$N=G194))))"),"")</f>
        <v/>
      </c>
      <c r="I194" s="1"/>
      <c r="J194" s="1"/>
      <c r="K194" s="251" t="str">
        <f>IF(G194="",,ROUNDUP(SUMIFS(Berechnung!$L:$L,Berechnung!$N:$N,G194,Berechnung!$B:$B,H$1),0))</f>
        <v/>
      </c>
      <c r="L194" s="251" t="str">
        <f>IF(G194="",,IF(ISNUMBER(MATCH(I194,'Bundle SKUs'!$A:$A,0)),K194,K194*2))</f>
        <v/>
      </c>
      <c r="M194" s="253"/>
      <c r="N194" s="203" t="str">
        <f>IFERROR(__xludf.DUMMYFUNCTION("IF(O194="""",,JOIN("","",UNIQUE(FILTER(Berechnung!$A:$A,Berechnung!$B:$B=N$1,Berechnung!$N:$N=M194))))"),"")</f>
        <v/>
      </c>
      <c r="O194" s="1"/>
      <c r="P194" s="1"/>
      <c r="Q194" s="251" t="str">
        <f>IF(M194="",,ROUNDUP(SUMIFS(Berechnung!$L:$L,Berechnung!$N:$N,M194,Berechnung!$B:$B,N$1),0))</f>
        <v/>
      </c>
      <c r="R194" s="251" t="str">
        <f>IF(M194="",,IF(ISNUMBER(MATCH(O194,'Bundle SKUs'!$A:$A,0)),Q194,Q194*2))</f>
        <v/>
      </c>
    </row>
    <row r="195">
      <c r="A195" s="250"/>
      <c r="B195" s="203" t="str">
        <f>IFERROR(__xludf.DUMMYFUNCTION("IF(C195="""",,JOIN("","",UNIQUE(FILTER(Berechnung!$A:$A,Berechnung!$B:$B=B$1,Berechnung!$N:$N=A195))))"),"")</f>
        <v/>
      </c>
      <c r="C195" s="1"/>
      <c r="D195" s="1"/>
      <c r="E195" s="251" t="str">
        <f>IF(A195="",,ROUNDUP(SUMIFS(Berechnung!$L:$L,Berechnung!$N:$N,A195,Berechnung!$B:$B,B$1),0))</f>
        <v/>
      </c>
      <c r="F195" s="251" t="str">
        <f>IF(A195="",,IF(ISNUMBER(MATCH(C195,'Bundle SKUs'!$A:$A,0)),E195,E195*2))</f>
        <v/>
      </c>
      <c r="G195" s="252"/>
      <c r="H195" s="203" t="str">
        <f>IFERROR(__xludf.DUMMYFUNCTION("IF(I195="""",,JOIN("","",UNIQUE(FILTER(Berechnung!$A:$A,Berechnung!$B:$B=H$1,Berechnung!$N:$N=G195))))"),"")</f>
        <v/>
      </c>
      <c r="I195" s="1"/>
      <c r="J195" s="1"/>
      <c r="K195" s="251" t="str">
        <f>IF(G195="",,ROUNDUP(SUMIFS(Berechnung!$L:$L,Berechnung!$N:$N,G195,Berechnung!$B:$B,H$1),0))</f>
        <v/>
      </c>
      <c r="L195" s="251" t="str">
        <f>IF(G195="",,IF(ISNUMBER(MATCH(I195,'Bundle SKUs'!$A:$A,0)),K195,K195*2))</f>
        <v/>
      </c>
      <c r="M195" s="253"/>
      <c r="N195" s="203" t="str">
        <f>IFERROR(__xludf.DUMMYFUNCTION("IF(O195="""",,JOIN("","",UNIQUE(FILTER(Berechnung!$A:$A,Berechnung!$B:$B=N$1,Berechnung!$N:$N=M195))))"),"")</f>
        <v/>
      </c>
      <c r="O195" s="1"/>
      <c r="P195" s="1"/>
      <c r="Q195" s="251" t="str">
        <f>IF(M195="",,ROUNDUP(SUMIFS(Berechnung!$L:$L,Berechnung!$N:$N,M195,Berechnung!$B:$B,N$1),0))</f>
        <v/>
      </c>
      <c r="R195" s="251" t="str">
        <f>IF(M195="",,IF(ISNUMBER(MATCH(O195,'Bundle SKUs'!$A:$A,0)),Q195,Q195*2))</f>
        <v/>
      </c>
    </row>
    <row r="196">
      <c r="A196" s="250"/>
      <c r="B196" s="203" t="str">
        <f>IFERROR(__xludf.DUMMYFUNCTION("IF(C196="""",,JOIN("","",UNIQUE(FILTER(Berechnung!$A:$A,Berechnung!$B:$B=B$1,Berechnung!$N:$N=A196))))"),"")</f>
        <v/>
      </c>
      <c r="C196" s="1"/>
      <c r="D196" s="1"/>
      <c r="E196" s="251" t="str">
        <f>IF(A196="",,ROUNDUP(SUMIFS(Berechnung!$L:$L,Berechnung!$N:$N,A196,Berechnung!$B:$B,B$1),0))</f>
        <v/>
      </c>
      <c r="F196" s="251" t="str">
        <f>IF(A196="",,IF(ISNUMBER(MATCH(C196,'Bundle SKUs'!$A:$A,0)),E196,E196*2))</f>
        <v/>
      </c>
      <c r="G196" s="252"/>
      <c r="H196" s="203" t="str">
        <f>IFERROR(__xludf.DUMMYFUNCTION("IF(I196="""",,JOIN("","",UNIQUE(FILTER(Berechnung!$A:$A,Berechnung!$B:$B=H$1,Berechnung!$N:$N=G196))))"),"")</f>
        <v/>
      </c>
      <c r="I196" s="1"/>
      <c r="J196" s="1"/>
      <c r="K196" s="251" t="str">
        <f>IF(G196="",,ROUNDUP(SUMIFS(Berechnung!$L:$L,Berechnung!$N:$N,G196,Berechnung!$B:$B,H$1),0))</f>
        <v/>
      </c>
      <c r="L196" s="251" t="str">
        <f>IF(G196="",,IF(ISNUMBER(MATCH(I196,'Bundle SKUs'!$A:$A,0)),K196,K196*2))</f>
        <v/>
      </c>
      <c r="M196" s="253"/>
      <c r="N196" s="203" t="str">
        <f>IFERROR(__xludf.DUMMYFUNCTION("IF(O196="""",,JOIN("","",UNIQUE(FILTER(Berechnung!$A:$A,Berechnung!$B:$B=N$1,Berechnung!$N:$N=M196))))"),"")</f>
        <v/>
      </c>
      <c r="O196" s="1"/>
      <c r="P196" s="1"/>
      <c r="Q196" s="251" t="str">
        <f>IF(M196="",,ROUNDUP(SUMIFS(Berechnung!$L:$L,Berechnung!$N:$N,M196,Berechnung!$B:$B,N$1),0))</f>
        <v/>
      </c>
      <c r="R196" s="251" t="str">
        <f>IF(M196="",,IF(ISNUMBER(MATCH(O196,'Bundle SKUs'!$A:$A,0)),Q196,Q196*2))</f>
        <v/>
      </c>
    </row>
    <row r="197">
      <c r="A197" s="250"/>
      <c r="B197" s="203" t="str">
        <f>IFERROR(__xludf.DUMMYFUNCTION("IF(C197="""",,JOIN("","",UNIQUE(FILTER(Berechnung!$A:$A,Berechnung!$B:$B=B$1,Berechnung!$N:$N=A197))))"),"")</f>
        <v/>
      </c>
      <c r="C197" s="1"/>
      <c r="D197" s="1"/>
      <c r="E197" s="251" t="str">
        <f>IF(A197="",,ROUNDUP(SUMIFS(Berechnung!$L:$L,Berechnung!$N:$N,A197,Berechnung!$B:$B,B$1),0))</f>
        <v/>
      </c>
      <c r="F197" s="251" t="str">
        <f>IF(A197="",,IF(ISNUMBER(MATCH(C197,'Bundle SKUs'!$A:$A,0)),E197,E197*2))</f>
        <v/>
      </c>
      <c r="G197" s="252"/>
      <c r="H197" s="203" t="str">
        <f>IFERROR(__xludf.DUMMYFUNCTION("IF(I197="""",,JOIN("","",UNIQUE(FILTER(Berechnung!$A:$A,Berechnung!$B:$B=H$1,Berechnung!$N:$N=G197))))"),"")</f>
        <v/>
      </c>
      <c r="I197" s="1"/>
      <c r="J197" s="1"/>
      <c r="K197" s="251" t="str">
        <f>IF(G197="",,ROUNDUP(SUMIFS(Berechnung!$L:$L,Berechnung!$N:$N,G197,Berechnung!$B:$B,H$1),0))</f>
        <v/>
      </c>
      <c r="L197" s="251" t="str">
        <f>IF(G197="",,IF(ISNUMBER(MATCH(I197,'Bundle SKUs'!$A:$A,0)),K197,K197*2))</f>
        <v/>
      </c>
      <c r="M197" s="253"/>
      <c r="N197" s="203" t="str">
        <f>IFERROR(__xludf.DUMMYFUNCTION("IF(O197="""",,JOIN("","",UNIQUE(FILTER(Berechnung!$A:$A,Berechnung!$B:$B=N$1,Berechnung!$N:$N=M197))))"),"")</f>
        <v/>
      </c>
      <c r="O197" s="1"/>
      <c r="P197" s="1"/>
      <c r="Q197" s="251" t="str">
        <f>IF(M197="",,ROUNDUP(SUMIFS(Berechnung!$L:$L,Berechnung!$N:$N,M197,Berechnung!$B:$B,N$1),0))</f>
        <v/>
      </c>
      <c r="R197" s="251" t="str">
        <f>IF(M197="",,IF(ISNUMBER(MATCH(O197,'Bundle SKUs'!$A:$A,0)),Q197,Q197*2))</f>
        <v/>
      </c>
    </row>
    <row r="198">
      <c r="A198" s="250"/>
      <c r="B198" s="203" t="str">
        <f>IFERROR(__xludf.DUMMYFUNCTION("IF(C198="""",,JOIN("","",UNIQUE(FILTER(Berechnung!$A:$A,Berechnung!$B:$B=B$1,Berechnung!$N:$N=A198))))"),"")</f>
        <v/>
      </c>
      <c r="C198" s="1"/>
      <c r="D198" s="1"/>
      <c r="E198" s="251" t="str">
        <f>IF(A198="",,ROUNDUP(SUMIFS(Berechnung!$L:$L,Berechnung!$N:$N,A198,Berechnung!$B:$B,B$1),0))</f>
        <v/>
      </c>
      <c r="F198" s="251" t="str">
        <f>IF(A198="",,IF(ISNUMBER(MATCH(C198,'Bundle SKUs'!$A:$A,0)),E198,E198*2))</f>
        <v/>
      </c>
      <c r="G198" s="252"/>
      <c r="H198" s="203" t="str">
        <f>IFERROR(__xludf.DUMMYFUNCTION("IF(I198="""",,JOIN("","",UNIQUE(FILTER(Berechnung!$A:$A,Berechnung!$B:$B=H$1,Berechnung!$N:$N=G198))))"),"")</f>
        <v/>
      </c>
      <c r="I198" s="1"/>
      <c r="J198" s="1"/>
      <c r="K198" s="251" t="str">
        <f>IF(G198="",,ROUNDUP(SUMIFS(Berechnung!$L:$L,Berechnung!$N:$N,G198,Berechnung!$B:$B,H$1),0))</f>
        <v/>
      </c>
      <c r="L198" s="251" t="str">
        <f>IF(G198="",,IF(ISNUMBER(MATCH(I198,'Bundle SKUs'!$A:$A,0)),K198,K198*2))</f>
        <v/>
      </c>
      <c r="M198" s="253"/>
      <c r="N198" s="203" t="str">
        <f>IFERROR(__xludf.DUMMYFUNCTION("IF(O198="""",,JOIN("","",UNIQUE(FILTER(Berechnung!$A:$A,Berechnung!$B:$B=N$1,Berechnung!$N:$N=M198))))"),"")</f>
        <v/>
      </c>
      <c r="O198" s="1"/>
      <c r="P198" s="1"/>
      <c r="Q198" s="251" t="str">
        <f>IF(M198="",,ROUNDUP(SUMIFS(Berechnung!$L:$L,Berechnung!$N:$N,M198,Berechnung!$B:$B,N$1),0))</f>
        <v/>
      </c>
      <c r="R198" s="251" t="str">
        <f>IF(M198="",,IF(ISNUMBER(MATCH(O198,'Bundle SKUs'!$A:$A,0)),Q198,Q198*2))</f>
        <v/>
      </c>
    </row>
    <row r="199">
      <c r="A199" s="250"/>
      <c r="B199" s="203" t="str">
        <f>IFERROR(__xludf.DUMMYFUNCTION("IF(C199="""",,JOIN("","",UNIQUE(FILTER(Berechnung!$A:$A,Berechnung!$B:$B=B$1,Berechnung!$N:$N=A199))))"),"")</f>
        <v/>
      </c>
      <c r="C199" s="1"/>
      <c r="D199" s="1"/>
      <c r="E199" s="251" t="str">
        <f>IF(A199="",,ROUNDUP(SUMIFS(Berechnung!$L:$L,Berechnung!$N:$N,A199,Berechnung!$B:$B,B$1),0))</f>
        <v/>
      </c>
      <c r="F199" s="251" t="str">
        <f>IF(A199="",,IF(ISNUMBER(MATCH(C199,'Bundle SKUs'!$A:$A,0)),E199,E199*2))</f>
        <v/>
      </c>
      <c r="G199" s="252"/>
      <c r="H199" s="203" t="str">
        <f>IFERROR(__xludf.DUMMYFUNCTION("IF(I199="""",,JOIN("","",UNIQUE(FILTER(Berechnung!$A:$A,Berechnung!$B:$B=H$1,Berechnung!$N:$N=G199))))"),"")</f>
        <v/>
      </c>
      <c r="I199" s="1"/>
      <c r="J199" s="1"/>
      <c r="K199" s="251" t="str">
        <f>IF(G199="",,ROUNDUP(SUMIFS(Berechnung!$L:$L,Berechnung!$N:$N,G199,Berechnung!$B:$B,H$1),0))</f>
        <v/>
      </c>
      <c r="L199" s="251" t="str">
        <f>IF(G199="",,IF(ISNUMBER(MATCH(I199,'Bundle SKUs'!$A:$A,0)),K199,K199*2))</f>
        <v/>
      </c>
      <c r="M199" s="253"/>
      <c r="N199" s="203" t="str">
        <f>IFERROR(__xludf.DUMMYFUNCTION("IF(O199="""",,JOIN("","",UNIQUE(FILTER(Berechnung!$A:$A,Berechnung!$B:$B=N$1,Berechnung!$N:$N=M199))))"),"")</f>
        <v/>
      </c>
      <c r="O199" s="1"/>
      <c r="P199" s="1"/>
      <c r="Q199" s="251" t="str">
        <f>IF(M199="",,ROUNDUP(SUMIFS(Berechnung!$L:$L,Berechnung!$N:$N,M199,Berechnung!$B:$B,N$1),0))</f>
        <v/>
      </c>
      <c r="R199" s="251" t="str">
        <f>IF(M199="",,IF(ISNUMBER(MATCH(O199,'Bundle SKUs'!$A:$A,0)),Q199,Q199*2))</f>
        <v/>
      </c>
    </row>
    <row r="200">
      <c r="A200" s="250"/>
      <c r="B200" s="203" t="str">
        <f>IFERROR(__xludf.DUMMYFUNCTION("IF(C200="""",,JOIN("","",UNIQUE(FILTER(Berechnung!$A:$A,Berechnung!$B:$B=B$1,Berechnung!$N:$N=A200))))"),"")</f>
        <v/>
      </c>
      <c r="C200" s="1"/>
      <c r="D200" s="1"/>
      <c r="E200" s="251" t="str">
        <f>IF(A200="",,ROUNDUP(SUMIFS(Berechnung!$L:$L,Berechnung!$N:$N,A200,Berechnung!$B:$B,B$1),0))</f>
        <v/>
      </c>
      <c r="F200" s="251" t="str">
        <f>IF(A200="",,IF(ISNUMBER(MATCH(C200,'Bundle SKUs'!$A:$A,0)),E200,E200*2))</f>
        <v/>
      </c>
      <c r="G200" s="252"/>
      <c r="H200" s="203" t="str">
        <f>IFERROR(__xludf.DUMMYFUNCTION("IF(I200="""",,JOIN("","",UNIQUE(FILTER(Berechnung!$A:$A,Berechnung!$B:$B=H$1,Berechnung!$N:$N=G200))))"),"")</f>
        <v/>
      </c>
      <c r="I200" s="1"/>
      <c r="J200" s="1"/>
      <c r="K200" s="251" t="str">
        <f>IF(G200="",,ROUNDUP(SUMIFS(Berechnung!$L:$L,Berechnung!$N:$N,G200,Berechnung!$B:$B,H$1),0))</f>
        <v/>
      </c>
      <c r="L200" s="251" t="str">
        <f>IF(G200="",,IF(ISNUMBER(MATCH(I200,'Bundle SKUs'!$A:$A,0)),K200,K200*2))</f>
        <v/>
      </c>
      <c r="M200" s="253"/>
      <c r="N200" s="203" t="str">
        <f>IFERROR(__xludf.DUMMYFUNCTION("IF(O200="""",,JOIN("","",UNIQUE(FILTER(Berechnung!$A:$A,Berechnung!$B:$B=N$1,Berechnung!$N:$N=M200))))"),"")</f>
        <v/>
      </c>
      <c r="O200" s="1"/>
      <c r="P200" s="1"/>
      <c r="Q200" s="251" t="str">
        <f>IF(M200="",,ROUNDUP(SUMIFS(Berechnung!$L:$L,Berechnung!$N:$N,M200,Berechnung!$B:$B,N$1),0))</f>
        <v/>
      </c>
      <c r="R200" s="251" t="str">
        <f>IF(M200="",,IF(ISNUMBER(MATCH(O200,'Bundle SKUs'!$A:$A,0)),Q200,Q200*2))</f>
        <v/>
      </c>
    </row>
    <row r="201">
      <c r="A201" s="250"/>
      <c r="B201" s="203" t="str">
        <f>IFERROR(__xludf.DUMMYFUNCTION("IF(C201="""",,JOIN("","",UNIQUE(FILTER(Berechnung!$A:$A,Berechnung!$B:$B=B$1,Berechnung!$N:$N=A201))))"),"")</f>
        <v/>
      </c>
      <c r="C201" s="1"/>
      <c r="D201" s="1"/>
      <c r="E201" s="251" t="str">
        <f>IF(A201="",,ROUNDUP(SUMIFS(Berechnung!$L:$L,Berechnung!$N:$N,A201,Berechnung!$B:$B,B$1),0))</f>
        <v/>
      </c>
      <c r="F201" s="251" t="str">
        <f>IF(A201="",,IF(ISNUMBER(MATCH(C201,'Bundle SKUs'!$A:$A,0)),E201,E201*2))</f>
        <v/>
      </c>
      <c r="G201" s="252"/>
      <c r="H201" s="203" t="str">
        <f>IFERROR(__xludf.DUMMYFUNCTION("IF(I201="""",,JOIN("","",UNIQUE(FILTER(Berechnung!$A:$A,Berechnung!$B:$B=H$1,Berechnung!$N:$N=G201))))"),"")</f>
        <v/>
      </c>
      <c r="I201" s="1"/>
      <c r="J201" s="1"/>
      <c r="K201" s="251" t="str">
        <f>IF(G201="",,ROUNDUP(SUMIFS(Berechnung!$L:$L,Berechnung!$N:$N,G201,Berechnung!$B:$B,H$1),0))</f>
        <v/>
      </c>
      <c r="L201" s="251" t="str">
        <f>IF(G201="",,IF(ISNUMBER(MATCH(I201,'Bundle SKUs'!$A:$A,0)),K201,K201*2))</f>
        <v/>
      </c>
      <c r="M201" s="253"/>
      <c r="N201" s="203" t="str">
        <f>IFERROR(__xludf.DUMMYFUNCTION("IF(O201="""",,JOIN("","",UNIQUE(FILTER(Berechnung!$A:$A,Berechnung!$B:$B=N$1,Berechnung!$N:$N=M201))))"),"")</f>
        <v/>
      </c>
      <c r="O201" s="1"/>
      <c r="P201" s="1"/>
      <c r="Q201" s="251" t="str">
        <f>IF(M201="",,ROUNDUP(SUMIFS(Berechnung!$L:$L,Berechnung!$N:$N,M201,Berechnung!$B:$B,N$1),0))</f>
        <v/>
      </c>
      <c r="R201" s="251" t="str">
        <f>IF(M201="",,IF(ISNUMBER(MATCH(O201,'Bundle SKUs'!$A:$A,0)),Q201,Q201*2))</f>
        <v/>
      </c>
    </row>
    <row r="202">
      <c r="A202" s="250"/>
      <c r="B202" s="203" t="str">
        <f>IFERROR(__xludf.DUMMYFUNCTION("IF(C202="""",,JOIN("","",UNIQUE(FILTER(Berechnung!$A:$A,Berechnung!$B:$B=B$1,Berechnung!$N:$N=A202))))"),"")</f>
        <v/>
      </c>
      <c r="C202" s="1"/>
      <c r="D202" s="1"/>
      <c r="E202" s="251" t="str">
        <f>IF(A202="",,ROUNDUP(SUMIFS(Berechnung!$L:$L,Berechnung!$N:$N,A202,Berechnung!$B:$B,B$1),0))</f>
        <v/>
      </c>
      <c r="F202" s="251" t="str">
        <f>IF(A202="",,IF(ISNUMBER(MATCH(C202,'Bundle SKUs'!$A:$A,0)),E202,E202*2))</f>
        <v/>
      </c>
      <c r="G202" s="252"/>
      <c r="H202" s="203" t="str">
        <f>IFERROR(__xludf.DUMMYFUNCTION("IF(I202="""",,JOIN("","",UNIQUE(FILTER(Berechnung!$A:$A,Berechnung!$B:$B=H$1,Berechnung!$N:$N=G202))))"),"")</f>
        <v/>
      </c>
      <c r="I202" s="1"/>
      <c r="J202" s="1"/>
      <c r="K202" s="251" t="str">
        <f>IF(G202="",,ROUNDUP(SUMIFS(Berechnung!$L:$L,Berechnung!$N:$N,G202,Berechnung!$B:$B,H$1),0))</f>
        <v/>
      </c>
      <c r="L202" s="251" t="str">
        <f>IF(G202="",,IF(ISNUMBER(MATCH(I202,'Bundle SKUs'!$A:$A,0)),K202,K202*2))</f>
        <v/>
      </c>
      <c r="M202" s="253"/>
      <c r="N202" s="203" t="str">
        <f>IFERROR(__xludf.DUMMYFUNCTION("IF(O202="""",,JOIN("","",UNIQUE(FILTER(Berechnung!$A:$A,Berechnung!$B:$B=N$1,Berechnung!$N:$N=M202))))"),"")</f>
        <v/>
      </c>
      <c r="O202" s="1"/>
      <c r="P202" s="1"/>
      <c r="Q202" s="251" t="str">
        <f>IF(M202="",,ROUNDUP(SUMIFS(Berechnung!$L:$L,Berechnung!$N:$N,M202,Berechnung!$B:$B,N$1),0))</f>
        <v/>
      </c>
      <c r="R202" s="251" t="str">
        <f>IF(M202="",,IF(ISNUMBER(MATCH(O202,'Bundle SKUs'!$A:$A,0)),Q202,Q202*2))</f>
        <v/>
      </c>
    </row>
    <row r="203">
      <c r="A203" s="250"/>
      <c r="B203" s="203" t="str">
        <f>IFERROR(__xludf.DUMMYFUNCTION("IF(C203="""",,JOIN("","",UNIQUE(FILTER(Berechnung!$A:$A,Berechnung!$B:$B=B$1,Berechnung!$N:$N=A203))))"),"")</f>
        <v/>
      </c>
      <c r="C203" s="1"/>
      <c r="D203" s="1"/>
      <c r="E203" s="251" t="str">
        <f>IF(A203="",,ROUNDUP(SUMIFS(Berechnung!$L:$L,Berechnung!$N:$N,A203,Berechnung!$B:$B,B$1),0))</f>
        <v/>
      </c>
      <c r="F203" s="251" t="str">
        <f>IF(A203="",,IF(ISNUMBER(MATCH(C203,'Bundle SKUs'!$A:$A,0)),E203,E203*2))</f>
        <v/>
      </c>
      <c r="G203" s="252"/>
      <c r="H203" s="203" t="str">
        <f>IFERROR(__xludf.DUMMYFUNCTION("IF(I203="""",,JOIN("","",UNIQUE(FILTER(Berechnung!$A:$A,Berechnung!$B:$B=H$1,Berechnung!$N:$N=G203))))"),"")</f>
        <v/>
      </c>
      <c r="I203" s="1"/>
      <c r="J203" s="1"/>
      <c r="K203" s="251" t="str">
        <f>IF(G203="",,ROUNDUP(SUMIFS(Berechnung!$L:$L,Berechnung!$N:$N,G203,Berechnung!$B:$B,H$1),0))</f>
        <v/>
      </c>
      <c r="L203" s="251" t="str">
        <f>IF(G203="",,IF(ISNUMBER(MATCH(I203,'Bundle SKUs'!$A:$A,0)),K203,K203*2))</f>
        <v/>
      </c>
      <c r="M203" s="253"/>
      <c r="N203" s="203" t="str">
        <f>IFERROR(__xludf.DUMMYFUNCTION("IF(O203="""",,JOIN("","",UNIQUE(FILTER(Berechnung!$A:$A,Berechnung!$B:$B=N$1,Berechnung!$N:$N=M203))))"),"")</f>
        <v/>
      </c>
      <c r="O203" s="1"/>
      <c r="P203" s="1"/>
      <c r="Q203" s="251" t="str">
        <f>IF(M203="",,ROUNDUP(SUMIFS(Berechnung!$L:$L,Berechnung!$N:$N,M203,Berechnung!$B:$B,N$1),0))</f>
        <v/>
      </c>
      <c r="R203" s="251" t="str">
        <f>IF(M203="",,IF(ISNUMBER(MATCH(O203,'Bundle SKUs'!$A:$A,0)),Q203,Q203*2))</f>
        <v/>
      </c>
    </row>
    <row r="204">
      <c r="A204" s="250"/>
      <c r="B204" s="203" t="str">
        <f>IFERROR(__xludf.DUMMYFUNCTION("IF(C204="""",,JOIN("","",UNIQUE(FILTER(Berechnung!$A:$A,Berechnung!$B:$B=B$1,Berechnung!$N:$N=A204))))"),"")</f>
        <v/>
      </c>
      <c r="C204" s="1"/>
      <c r="D204" s="1"/>
      <c r="E204" s="251" t="str">
        <f>IF(A204="",,ROUNDUP(SUMIFS(Berechnung!$L:$L,Berechnung!$N:$N,A204,Berechnung!$B:$B,B$1),0))</f>
        <v/>
      </c>
      <c r="F204" s="251" t="str">
        <f>IF(A204="",,IF(ISNUMBER(MATCH(C204,'Bundle SKUs'!$A:$A,0)),E204,E204*2))</f>
        <v/>
      </c>
      <c r="G204" s="252"/>
      <c r="H204" s="203" t="str">
        <f>IFERROR(__xludf.DUMMYFUNCTION("IF(I204="""",,JOIN("","",UNIQUE(FILTER(Berechnung!$A:$A,Berechnung!$B:$B=H$1,Berechnung!$N:$N=G204))))"),"")</f>
        <v/>
      </c>
      <c r="I204" s="1"/>
      <c r="J204" s="1"/>
      <c r="K204" s="251" t="str">
        <f>IF(G204="",,ROUNDUP(SUMIFS(Berechnung!$L:$L,Berechnung!$N:$N,G204,Berechnung!$B:$B,H$1),0))</f>
        <v/>
      </c>
      <c r="L204" s="251" t="str">
        <f>IF(G204="",,IF(ISNUMBER(MATCH(I204,'Bundle SKUs'!$A:$A,0)),K204,K204*2))</f>
        <v/>
      </c>
      <c r="M204" s="253"/>
      <c r="N204" s="203" t="str">
        <f>IFERROR(__xludf.DUMMYFUNCTION("IF(O204="""",,JOIN("","",UNIQUE(FILTER(Berechnung!$A:$A,Berechnung!$B:$B=N$1,Berechnung!$N:$N=M204))))"),"")</f>
        <v/>
      </c>
      <c r="O204" s="1"/>
      <c r="P204" s="1"/>
      <c r="Q204" s="251" t="str">
        <f>IF(M204="",,ROUNDUP(SUMIFS(Berechnung!$L:$L,Berechnung!$N:$N,M204,Berechnung!$B:$B,N$1),0))</f>
        <v/>
      </c>
      <c r="R204" s="251" t="str">
        <f>IF(M204="",,IF(ISNUMBER(MATCH(O204,'Bundle SKUs'!$A:$A,0)),Q204,Q204*2))</f>
        <v/>
      </c>
    </row>
    <row r="205">
      <c r="A205" s="250"/>
      <c r="B205" s="203" t="str">
        <f>IFERROR(__xludf.DUMMYFUNCTION("IF(C205="""",,JOIN("","",UNIQUE(FILTER(Berechnung!$A:$A,Berechnung!$B:$B=B$1,Berechnung!$N:$N=A205))))"),"")</f>
        <v/>
      </c>
      <c r="C205" s="1"/>
      <c r="D205" s="1"/>
      <c r="E205" s="251" t="str">
        <f>IF(A205="",,ROUNDUP(SUMIFS(Berechnung!$L:$L,Berechnung!$N:$N,A205,Berechnung!$B:$B,B$1),0))</f>
        <v/>
      </c>
      <c r="F205" s="251" t="str">
        <f>IF(A205="",,IF(ISNUMBER(MATCH(C205,'Bundle SKUs'!$A:$A,0)),E205,E205*2))</f>
        <v/>
      </c>
      <c r="G205" s="252"/>
      <c r="H205" s="203" t="str">
        <f>IFERROR(__xludf.DUMMYFUNCTION("IF(I205="""",,JOIN("","",UNIQUE(FILTER(Berechnung!$A:$A,Berechnung!$B:$B=H$1,Berechnung!$N:$N=G205))))"),"")</f>
        <v/>
      </c>
      <c r="I205" s="1"/>
      <c r="J205" s="1"/>
      <c r="K205" s="251" t="str">
        <f>IF(G205="",,ROUNDUP(SUMIFS(Berechnung!$L:$L,Berechnung!$N:$N,G205,Berechnung!$B:$B,H$1),0))</f>
        <v/>
      </c>
      <c r="L205" s="251" t="str">
        <f>IF(G205="",,IF(ISNUMBER(MATCH(I205,'Bundle SKUs'!$A:$A,0)),K205,K205*2))</f>
        <v/>
      </c>
      <c r="M205" s="253"/>
      <c r="N205" s="203" t="str">
        <f>IFERROR(__xludf.DUMMYFUNCTION("IF(O205="""",,JOIN("","",UNIQUE(FILTER(Berechnung!$A:$A,Berechnung!$B:$B=N$1,Berechnung!$N:$N=M205))))"),"")</f>
        <v/>
      </c>
      <c r="O205" s="1"/>
      <c r="P205" s="1"/>
      <c r="Q205" s="251" t="str">
        <f>IF(M205="",,ROUNDUP(SUMIFS(Berechnung!$L:$L,Berechnung!$N:$N,M205,Berechnung!$B:$B,N$1),0))</f>
        <v/>
      </c>
      <c r="R205" s="251" t="str">
        <f>IF(M205="",,IF(ISNUMBER(MATCH(O205,'Bundle SKUs'!$A:$A,0)),Q205,Q205*2))</f>
        <v/>
      </c>
    </row>
    <row r="206">
      <c r="A206" s="250"/>
      <c r="B206" s="203" t="str">
        <f>IFERROR(__xludf.DUMMYFUNCTION("IF(C206="""",,JOIN("","",UNIQUE(FILTER(Berechnung!$A:$A,Berechnung!$B:$B=B$1,Berechnung!$N:$N=A206))))"),"")</f>
        <v/>
      </c>
      <c r="C206" s="1"/>
      <c r="D206" s="1"/>
      <c r="E206" s="251" t="str">
        <f>IF(A206="",,ROUNDUP(SUMIFS(Berechnung!$L:$L,Berechnung!$N:$N,A206,Berechnung!$B:$B,B$1),0))</f>
        <v/>
      </c>
      <c r="F206" s="251" t="str">
        <f>IF(A206="",,IF(ISNUMBER(MATCH(C206,'Bundle SKUs'!$A:$A,0)),E206,E206*2))</f>
        <v/>
      </c>
      <c r="G206" s="252"/>
      <c r="H206" s="203" t="str">
        <f>IFERROR(__xludf.DUMMYFUNCTION("IF(I206="""",,JOIN("","",UNIQUE(FILTER(Berechnung!$A:$A,Berechnung!$B:$B=H$1,Berechnung!$N:$N=G206))))"),"")</f>
        <v/>
      </c>
      <c r="I206" s="1"/>
      <c r="J206" s="1"/>
      <c r="K206" s="251" t="str">
        <f>IF(G206="",,ROUNDUP(SUMIFS(Berechnung!$L:$L,Berechnung!$N:$N,G206,Berechnung!$B:$B,H$1),0))</f>
        <v/>
      </c>
      <c r="L206" s="251" t="str">
        <f>IF(G206="",,IF(ISNUMBER(MATCH(I206,'Bundle SKUs'!$A:$A,0)),K206,K206*2))</f>
        <v/>
      </c>
      <c r="M206" s="253"/>
      <c r="N206" s="203" t="str">
        <f>IFERROR(__xludf.DUMMYFUNCTION("IF(O206="""",,JOIN("","",UNIQUE(FILTER(Berechnung!$A:$A,Berechnung!$B:$B=N$1,Berechnung!$N:$N=M206))))"),"")</f>
        <v/>
      </c>
      <c r="O206" s="1"/>
      <c r="P206" s="1"/>
      <c r="Q206" s="251" t="str">
        <f>IF(M206="",,ROUNDUP(SUMIFS(Berechnung!$L:$L,Berechnung!$N:$N,M206,Berechnung!$B:$B,N$1),0))</f>
        <v/>
      </c>
      <c r="R206" s="251" t="str">
        <f>IF(M206="",,IF(ISNUMBER(MATCH(O206,'Bundle SKUs'!$A:$A,0)),Q206,Q206*2))</f>
        <v/>
      </c>
    </row>
    <row r="207">
      <c r="A207" s="250"/>
      <c r="B207" s="203" t="str">
        <f>IFERROR(__xludf.DUMMYFUNCTION("IF(C207="""",,JOIN("","",UNIQUE(FILTER(Berechnung!$A:$A,Berechnung!$B:$B=B$1,Berechnung!$N:$N=A207))))"),"")</f>
        <v/>
      </c>
      <c r="C207" s="1"/>
      <c r="D207" s="1"/>
      <c r="E207" s="251" t="str">
        <f>IF(A207="",,ROUNDUP(SUMIFS(Berechnung!$L:$L,Berechnung!$N:$N,A207,Berechnung!$B:$B,B$1),0))</f>
        <v/>
      </c>
      <c r="F207" s="251" t="str">
        <f>IF(A207="",,IF(ISNUMBER(MATCH(C207,'Bundle SKUs'!$A:$A,0)),E207,E207*2))</f>
        <v/>
      </c>
      <c r="G207" s="252"/>
      <c r="H207" s="203" t="str">
        <f>IFERROR(__xludf.DUMMYFUNCTION("IF(I207="""",,JOIN("","",UNIQUE(FILTER(Berechnung!$A:$A,Berechnung!$B:$B=H$1,Berechnung!$N:$N=G207))))"),"")</f>
        <v/>
      </c>
      <c r="I207" s="1"/>
      <c r="J207" s="1"/>
      <c r="K207" s="251" t="str">
        <f>IF(G207="",,ROUNDUP(SUMIFS(Berechnung!$L:$L,Berechnung!$N:$N,G207,Berechnung!$B:$B,H$1),0))</f>
        <v/>
      </c>
      <c r="L207" s="251" t="str">
        <f>IF(G207="",,IF(ISNUMBER(MATCH(I207,'Bundle SKUs'!$A:$A,0)),K207,K207*2))</f>
        <v/>
      </c>
      <c r="M207" s="253"/>
      <c r="N207" s="203" t="str">
        <f>IFERROR(__xludf.DUMMYFUNCTION("IF(O207="""",,JOIN("","",UNIQUE(FILTER(Berechnung!$A:$A,Berechnung!$B:$B=N$1,Berechnung!$N:$N=M207))))"),"")</f>
        <v/>
      </c>
      <c r="O207" s="1"/>
      <c r="P207" s="1"/>
      <c r="Q207" s="251" t="str">
        <f>IF(M207="",,ROUNDUP(SUMIFS(Berechnung!$L:$L,Berechnung!$N:$N,M207,Berechnung!$B:$B,N$1),0))</f>
        <v/>
      </c>
      <c r="R207" s="251" t="str">
        <f>IF(M207="",,IF(ISNUMBER(MATCH(O207,'Bundle SKUs'!$A:$A,0)),Q207,Q207*2))</f>
        <v/>
      </c>
    </row>
    <row r="208">
      <c r="A208" s="250"/>
      <c r="B208" s="203" t="str">
        <f>IFERROR(__xludf.DUMMYFUNCTION("IF(C208="""",,JOIN("","",UNIQUE(FILTER(Berechnung!$A:$A,Berechnung!$B:$B=B$1,Berechnung!$N:$N=A208))))"),"")</f>
        <v/>
      </c>
      <c r="C208" s="1"/>
      <c r="D208" s="1"/>
      <c r="E208" s="251" t="str">
        <f>IF(A208="",,ROUNDUP(SUMIFS(Berechnung!$L:$L,Berechnung!$N:$N,A208,Berechnung!$B:$B,B$1),0))</f>
        <v/>
      </c>
      <c r="F208" s="251" t="str">
        <f>IF(A208="",,IF(ISNUMBER(MATCH(C208,'Bundle SKUs'!$A:$A,0)),E208,E208*2))</f>
        <v/>
      </c>
      <c r="G208" s="252"/>
      <c r="H208" s="203" t="str">
        <f>IFERROR(__xludf.DUMMYFUNCTION("IF(I208="""",,JOIN("","",UNIQUE(FILTER(Berechnung!$A:$A,Berechnung!$B:$B=H$1,Berechnung!$N:$N=G208))))"),"")</f>
        <v/>
      </c>
      <c r="I208" s="1"/>
      <c r="J208" s="1"/>
      <c r="K208" s="251" t="str">
        <f>IF(G208="",,ROUNDUP(SUMIFS(Berechnung!$L:$L,Berechnung!$N:$N,G208,Berechnung!$B:$B,H$1),0))</f>
        <v/>
      </c>
      <c r="L208" s="251" t="str">
        <f>IF(G208="",,IF(ISNUMBER(MATCH(I208,'Bundle SKUs'!$A:$A,0)),K208,K208*2))</f>
        <v/>
      </c>
      <c r="M208" s="253"/>
      <c r="N208" s="203" t="str">
        <f>IFERROR(__xludf.DUMMYFUNCTION("IF(O208="""",,JOIN("","",UNIQUE(FILTER(Berechnung!$A:$A,Berechnung!$B:$B=N$1,Berechnung!$N:$N=M208))))"),"")</f>
        <v/>
      </c>
      <c r="O208" s="1"/>
      <c r="P208" s="1"/>
      <c r="Q208" s="251" t="str">
        <f>IF(M208="",,ROUNDUP(SUMIFS(Berechnung!$L:$L,Berechnung!$N:$N,M208,Berechnung!$B:$B,N$1),0))</f>
        <v/>
      </c>
      <c r="R208" s="251" t="str">
        <f>IF(M208="",,IF(ISNUMBER(MATCH(O208,'Bundle SKUs'!$A:$A,0)),Q208,Q208*2))</f>
        <v/>
      </c>
    </row>
    <row r="209">
      <c r="A209" s="250"/>
      <c r="B209" s="203" t="str">
        <f>IFERROR(__xludf.DUMMYFUNCTION("IF(C209="""",,JOIN("","",UNIQUE(FILTER(Berechnung!$A:$A,Berechnung!$B:$B=B$1,Berechnung!$N:$N=A209))))"),"")</f>
        <v/>
      </c>
      <c r="C209" s="1"/>
      <c r="D209" s="1"/>
      <c r="E209" s="251" t="str">
        <f>IF(A209="",,ROUNDUP(SUMIFS(Berechnung!$L:$L,Berechnung!$N:$N,A209,Berechnung!$B:$B,B$1),0))</f>
        <v/>
      </c>
      <c r="F209" s="251" t="str">
        <f>IF(A209="",,IF(ISNUMBER(MATCH(C209,'Bundle SKUs'!$A:$A,0)),E209,E209*2))</f>
        <v/>
      </c>
      <c r="G209" s="252"/>
      <c r="H209" s="203" t="str">
        <f>IFERROR(__xludf.DUMMYFUNCTION("IF(I209="""",,JOIN("","",UNIQUE(FILTER(Berechnung!$A:$A,Berechnung!$B:$B=H$1,Berechnung!$N:$N=G209))))"),"")</f>
        <v/>
      </c>
      <c r="I209" s="1"/>
      <c r="J209" s="1"/>
      <c r="K209" s="251" t="str">
        <f>IF(G209="",,ROUNDUP(SUMIFS(Berechnung!$L:$L,Berechnung!$N:$N,G209,Berechnung!$B:$B,H$1),0))</f>
        <v/>
      </c>
      <c r="L209" s="251" t="str">
        <f>IF(G209="",,IF(ISNUMBER(MATCH(I209,'Bundle SKUs'!$A:$A,0)),K209,K209*2))</f>
        <v/>
      </c>
      <c r="M209" s="253"/>
      <c r="N209" s="203" t="str">
        <f>IFERROR(__xludf.DUMMYFUNCTION("IF(O209="""",,JOIN("","",UNIQUE(FILTER(Berechnung!$A:$A,Berechnung!$B:$B=N$1,Berechnung!$N:$N=M209))))"),"")</f>
        <v/>
      </c>
      <c r="O209" s="1"/>
      <c r="P209" s="1"/>
      <c r="Q209" s="251" t="str">
        <f>IF(M209="",,ROUNDUP(SUMIFS(Berechnung!$L:$L,Berechnung!$N:$N,M209,Berechnung!$B:$B,N$1),0))</f>
        <v/>
      </c>
      <c r="R209" s="251" t="str">
        <f>IF(M209="",,IF(ISNUMBER(MATCH(O209,'Bundle SKUs'!$A:$A,0)),Q209,Q209*2))</f>
        <v/>
      </c>
    </row>
    <row r="210">
      <c r="A210" s="250"/>
      <c r="B210" s="203" t="str">
        <f>IFERROR(__xludf.DUMMYFUNCTION("IF(C210="""",,JOIN("","",UNIQUE(FILTER(Berechnung!$A:$A,Berechnung!$B:$B=B$1,Berechnung!$N:$N=A210))))"),"")</f>
        <v/>
      </c>
      <c r="C210" s="1"/>
      <c r="D210" s="1"/>
      <c r="E210" s="251" t="str">
        <f>IF(A210="",,ROUNDUP(SUMIFS(Berechnung!$L:$L,Berechnung!$N:$N,A210,Berechnung!$B:$B,B$1),0))</f>
        <v/>
      </c>
      <c r="F210" s="251" t="str">
        <f>IF(A210="",,IF(ISNUMBER(MATCH(C210,'Bundle SKUs'!$A:$A,0)),E210,E210*2))</f>
        <v/>
      </c>
      <c r="G210" s="252"/>
      <c r="H210" s="203" t="str">
        <f>IFERROR(__xludf.DUMMYFUNCTION("IF(I210="""",,JOIN("","",UNIQUE(FILTER(Berechnung!$A:$A,Berechnung!$B:$B=H$1,Berechnung!$N:$N=G210))))"),"")</f>
        <v/>
      </c>
      <c r="I210" s="1"/>
      <c r="J210" s="1"/>
      <c r="K210" s="251" t="str">
        <f>IF(G210="",,ROUNDUP(SUMIFS(Berechnung!$L:$L,Berechnung!$N:$N,G210,Berechnung!$B:$B,H$1),0))</f>
        <v/>
      </c>
      <c r="L210" s="251" t="str">
        <f>IF(G210="",,IF(ISNUMBER(MATCH(I210,'Bundle SKUs'!$A:$A,0)),K210,K210*2))</f>
        <v/>
      </c>
      <c r="M210" s="253"/>
      <c r="N210" s="203" t="str">
        <f>IFERROR(__xludf.DUMMYFUNCTION("IF(O210="""",,JOIN("","",UNIQUE(FILTER(Berechnung!$A:$A,Berechnung!$B:$B=N$1,Berechnung!$N:$N=M210))))"),"")</f>
        <v/>
      </c>
      <c r="O210" s="1"/>
      <c r="P210" s="1"/>
      <c r="Q210" s="251" t="str">
        <f>IF(M210="",,ROUNDUP(SUMIFS(Berechnung!$L:$L,Berechnung!$N:$N,M210,Berechnung!$B:$B,N$1),0))</f>
        <v/>
      </c>
      <c r="R210" s="251" t="str">
        <f>IF(M210="",,IF(ISNUMBER(MATCH(O210,'Bundle SKUs'!$A:$A,0)),Q210,Q210*2))</f>
        <v/>
      </c>
    </row>
    <row r="211">
      <c r="A211" s="250"/>
      <c r="B211" s="203" t="str">
        <f>IFERROR(__xludf.DUMMYFUNCTION("IF(C211="""",,JOIN("","",UNIQUE(FILTER(Berechnung!$A:$A,Berechnung!$B:$B=B$1,Berechnung!$N:$N=A211))))"),"")</f>
        <v/>
      </c>
      <c r="C211" s="1"/>
      <c r="D211" s="1"/>
      <c r="E211" s="251" t="str">
        <f>IF(A211="",,ROUNDUP(SUMIFS(Berechnung!$L:$L,Berechnung!$N:$N,A211,Berechnung!$B:$B,B$1),0))</f>
        <v/>
      </c>
      <c r="F211" s="251" t="str">
        <f>IF(A211="",,IF(ISNUMBER(MATCH(C211,'Bundle SKUs'!$A:$A,0)),E211,E211*2))</f>
        <v/>
      </c>
      <c r="G211" s="252"/>
      <c r="H211" s="203" t="str">
        <f>IFERROR(__xludf.DUMMYFUNCTION("IF(I211="""",,JOIN("","",UNIQUE(FILTER(Berechnung!$A:$A,Berechnung!$B:$B=H$1,Berechnung!$N:$N=G211))))"),"")</f>
        <v/>
      </c>
      <c r="I211" s="1"/>
      <c r="J211" s="1"/>
      <c r="K211" s="251" t="str">
        <f>IF(G211="",,ROUNDUP(SUMIFS(Berechnung!$L:$L,Berechnung!$N:$N,G211,Berechnung!$B:$B,H$1),0))</f>
        <v/>
      </c>
      <c r="L211" s="251" t="str">
        <f>IF(G211="",,IF(ISNUMBER(MATCH(I211,'Bundle SKUs'!$A:$A,0)),K211,K211*2))</f>
        <v/>
      </c>
      <c r="M211" s="253"/>
      <c r="N211" s="203" t="str">
        <f>IFERROR(__xludf.DUMMYFUNCTION("IF(O211="""",,JOIN("","",UNIQUE(FILTER(Berechnung!$A:$A,Berechnung!$B:$B=N$1,Berechnung!$N:$N=M211))))"),"")</f>
        <v/>
      </c>
      <c r="O211" s="1"/>
      <c r="P211" s="1"/>
      <c r="Q211" s="251" t="str">
        <f>IF(M211="",,ROUNDUP(SUMIFS(Berechnung!$L:$L,Berechnung!$N:$N,M211,Berechnung!$B:$B,N$1),0))</f>
        <v/>
      </c>
      <c r="R211" s="251" t="str">
        <f>IF(M211="",,IF(ISNUMBER(MATCH(O211,'Bundle SKUs'!$A:$A,0)),Q211,Q211*2))</f>
        <v/>
      </c>
    </row>
    <row r="212">
      <c r="A212" s="250"/>
      <c r="B212" s="203" t="str">
        <f>IFERROR(__xludf.DUMMYFUNCTION("IF(C212="""",,JOIN("","",UNIQUE(FILTER(Berechnung!$A:$A,Berechnung!$B:$B=B$1,Berechnung!$N:$N=A212))))"),"")</f>
        <v/>
      </c>
      <c r="C212" s="1"/>
      <c r="D212" s="1"/>
      <c r="E212" s="251" t="str">
        <f>IF(A212="",,ROUNDUP(SUMIFS(Berechnung!$L:$L,Berechnung!$N:$N,A212,Berechnung!$B:$B,B$1),0))</f>
        <v/>
      </c>
      <c r="F212" s="251" t="str">
        <f>IF(A212="",,IF(ISNUMBER(MATCH(C212,'Bundle SKUs'!$A:$A,0)),E212,E212*2))</f>
        <v/>
      </c>
      <c r="G212" s="252"/>
      <c r="H212" s="203" t="str">
        <f>IFERROR(__xludf.DUMMYFUNCTION("IF(I212="""",,JOIN("","",UNIQUE(FILTER(Berechnung!$A:$A,Berechnung!$B:$B=H$1,Berechnung!$N:$N=G212))))"),"")</f>
        <v/>
      </c>
      <c r="I212" s="1"/>
      <c r="J212" s="1"/>
      <c r="K212" s="251" t="str">
        <f>IF(G212="",,ROUNDUP(SUMIFS(Berechnung!$L:$L,Berechnung!$N:$N,G212,Berechnung!$B:$B,H$1),0))</f>
        <v/>
      </c>
      <c r="L212" s="251" t="str">
        <f>IF(G212="",,IF(ISNUMBER(MATCH(I212,'Bundle SKUs'!$A:$A,0)),K212,K212*2))</f>
        <v/>
      </c>
      <c r="M212" s="253"/>
      <c r="N212" s="203" t="str">
        <f>IFERROR(__xludf.DUMMYFUNCTION("IF(O212="""",,JOIN("","",UNIQUE(FILTER(Berechnung!$A:$A,Berechnung!$B:$B=N$1,Berechnung!$N:$N=M212))))"),"")</f>
        <v/>
      </c>
      <c r="O212" s="1"/>
      <c r="P212" s="1"/>
      <c r="Q212" s="251" t="str">
        <f>IF(M212="",,ROUNDUP(SUMIFS(Berechnung!$L:$L,Berechnung!$N:$N,M212,Berechnung!$B:$B,N$1),0))</f>
        <v/>
      </c>
      <c r="R212" s="251" t="str">
        <f>IF(M212="",,IF(ISNUMBER(MATCH(O212,'Bundle SKUs'!$A:$A,0)),Q212,Q212*2))</f>
        <v/>
      </c>
    </row>
    <row r="213">
      <c r="A213" s="250"/>
      <c r="B213" s="203" t="str">
        <f>IFERROR(__xludf.DUMMYFUNCTION("IF(C213="""",,JOIN("","",UNIQUE(FILTER(Berechnung!$A:$A,Berechnung!$B:$B=B$1,Berechnung!$N:$N=A213))))"),"")</f>
        <v/>
      </c>
      <c r="C213" s="1"/>
      <c r="D213" s="1"/>
      <c r="E213" s="251" t="str">
        <f>IF(A213="",,ROUNDUP(SUMIFS(Berechnung!$L:$L,Berechnung!$N:$N,A213,Berechnung!$B:$B,B$1),0))</f>
        <v/>
      </c>
      <c r="F213" s="251" t="str">
        <f>IF(A213="",,IF(ISNUMBER(MATCH(C213,'Bundle SKUs'!$A:$A,0)),E213,E213*2))</f>
        <v/>
      </c>
      <c r="G213" s="252"/>
      <c r="H213" s="203" t="str">
        <f>IFERROR(__xludf.DUMMYFUNCTION("IF(I213="""",,JOIN("","",UNIQUE(FILTER(Berechnung!$A:$A,Berechnung!$B:$B=H$1,Berechnung!$N:$N=G213))))"),"")</f>
        <v/>
      </c>
      <c r="I213" s="1"/>
      <c r="J213" s="1"/>
      <c r="K213" s="251" t="str">
        <f>IF(G213="",,ROUNDUP(SUMIFS(Berechnung!$L:$L,Berechnung!$N:$N,G213,Berechnung!$B:$B,H$1),0))</f>
        <v/>
      </c>
      <c r="L213" s="251" t="str">
        <f>IF(G213="",,IF(ISNUMBER(MATCH(I213,'Bundle SKUs'!$A:$A,0)),K213,K213*2))</f>
        <v/>
      </c>
      <c r="M213" s="253"/>
      <c r="N213" s="203" t="str">
        <f>IFERROR(__xludf.DUMMYFUNCTION("IF(O213="""",,JOIN("","",UNIQUE(FILTER(Berechnung!$A:$A,Berechnung!$B:$B=N$1,Berechnung!$N:$N=M213))))"),"")</f>
        <v/>
      </c>
      <c r="O213" s="1"/>
      <c r="P213" s="1"/>
      <c r="Q213" s="251" t="str">
        <f>IF(M213="",,ROUNDUP(SUMIFS(Berechnung!$L:$L,Berechnung!$N:$N,M213,Berechnung!$B:$B,N$1),0))</f>
        <v/>
      </c>
      <c r="R213" s="251" t="str">
        <f>IF(M213="",,IF(ISNUMBER(MATCH(O213,'Bundle SKUs'!$A:$A,0)),Q213,Q213*2))</f>
        <v/>
      </c>
    </row>
    <row r="214">
      <c r="A214" s="250"/>
      <c r="B214" s="203" t="str">
        <f>IFERROR(__xludf.DUMMYFUNCTION("IF(C214="""",,JOIN("","",UNIQUE(FILTER(Berechnung!$A:$A,Berechnung!$B:$B=B$1,Berechnung!$N:$N=A214))))"),"")</f>
        <v/>
      </c>
      <c r="C214" s="1"/>
      <c r="D214" s="1"/>
      <c r="E214" s="251" t="str">
        <f>IF(A214="",,ROUNDUP(SUMIFS(Berechnung!$L:$L,Berechnung!$N:$N,A214,Berechnung!$B:$B,B$1),0))</f>
        <v/>
      </c>
      <c r="F214" s="251" t="str">
        <f>IF(A214="",,IF(ISNUMBER(MATCH(C214,'Bundle SKUs'!$A:$A,0)),E214,E214*2))</f>
        <v/>
      </c>
      <c r="G214" s="252"/>
      <c r="H214" s="203" t="str">
        <f>IFERROR(__xludf.DUMMYFUNCTION("IF(I214="""",,JOIN("","",UNIQUE(FILTER(Berechnung!$A:$A,Berechnung!$B:$B=H$1,Berechnung!$N:$N=G214))))"),"")</f>
        <v/>
      </c>
      <c r="I214" s="1"/>
      <c r="J214" s="1"/>
      <c r="K214" s="251" t="str">
        <f>IF(G214="",,ROUNDUP(SUMIFS(Berechnung!$L:$L,Berechnung!$N:$N,G214,Berechnung!$B:$B,H$1),0))</f>
        <v/>
      </c>
      <c r="L214" s="251" t="str">
        <f>IF(G214="",,IF(ISNUMBER(MATCH(I214,'Bundle SKUs'!$A:$A,0)),K214,K214*2))</f>
        <v/>
      </c>
      <c r="M214" s="253"/>
      <c r="N214" s="203" t="str">
        <f>IFERROR(__xludf.DUMMYFUNCTION("IF(O214="""",,JOIN("","",UNIQUE(FILTER(Berechnung!$A:$A,Berechnung!$B:$B=N$1,Berechnung!$N:$N=M214))))"),"")</f>
        <v/>
      </c>
      <c r="O214" s="1"/>
      <c r="P214" s="1"/>
      <c r="Q214" s="251" t="str">
        <f>IF(M214="",,ROUNDUP(SUMIFS(Berechnung!$L:$L,Berechnung!$N:$N,M214,Berechnung!$B:$B,N$1),0))</f>
        <v/>
      </c>
      <c r="R214" s="251" t="str">
        <f>IF(M214="",,IF(ISNUMBER(MATCH(O214,'Bundle SKUs'!$A:$A,0)),Q214,Q214*2))</f>
        <v/>
      </c>
    </row>
    <row r="215">
      <c r="A215" s="250"/>
      <c r="B215" s="203" t="str">
        <f>IFERROR(__xludf.DUMMYFUNCTION("IF(C215="""",,JOIN("","",UNIQUE(FILTER(Berechnung!$A:$A,Berechnung!$B:$B=B$1,Berechnung!$N:$N=A215))))"),"")</f>
        <v/>
      </c>
      <c r="C215" s="1"/>
      <c r="D215" s="1"/>
      <c r="E215" s="251" t="str">
        <f>IF(A215="",,ROUNDUP(SUMIFS(Berechnung!$L:$L,Berechnung!$N:$N,A215,Berechnung!$B:$B,B$1),0))</f>
        <v/>
      </c>
      <c r="F215" s="251" t="str">
        <f>IF(A215="",,IF(ISNUMBER(MATCH(C215,'Bundle SKUs'!$A:$A,0)),E215,E215*2))</f>
        <v/>
      </c>
      <c r="G215" s="252"/>
      <c r="H215" s="203" t="str">
        <f>IFERROR(__xludf.DUMMYFUNCTION("IF(I215="""",,JOIN("","",UNIQUE(FILTER(Berechnung!$A:$A,Berechnung!$B:$B=H$1,Berechnung!$N:$N=G215))))"),"")</f>
        <v/>
      </c>
      <c r="I215" s="1"/>
      <c r="J215" s="1"/>
      <c r="K215" s="251" t="str">
        <f>IF(G215="",,ROUNDUP(SUMIFS(Berechnung!$L:$L,Berechnung!$N:$N,G215,Berechnung!$B:$B,H$1),0))</f>
        <v/>
      </c>
      <c r="L215" s="251" t="str">
        <f>IF(G215="",,IF(ISNUMBER(MATCH(I215,'Bundle SKUs'!$A:$A,0)),K215,K215*2))</f>
        <v/>
      </c>
      <c r="M215" s="253"/>
      <c r="N215" s="203" t="str">
        <f>IFERROR(__xludf.DUMMYFUNCTION("IF(O215="""",,JOIN("","",UNIQUE(FILTER(Berechnung!$A:$A,Berechnung!$B:$B=N$1,Berechnung!$N:$N=M215))))"),"")</f>
        <v/>
      </c>
      <c r="O215" s="1"/>
      <c r="P215" s="1"/>
      <c r="Q215" s="251" t="str">
        <f>IF(M215="",,ROUNDUP(SUMIFS(Berechnung!$L:$L,Berechnung!$N:$N,M215,Berechnung!$B:$B,N$1),0))</f>
        <v/>
      </c>
      <c r="R215" s="251" t="str">
        <f>IF(M215="",,IF(ISNUMBER(MATCH(O215,'Bundle SKUs'!$A:$A,0)),Q215,Q215*2))</f>
        <v/>
      </c>
    </row>
    <row r="216">
      <c r="A216" s="250"/>
      <c r="B216" s="203" t="str">
        <f>IFERROR(__xludf.DUMMYFUNCTION("IF(C216="""",,JOIN("","",UNIQUE(FILTER(Berechnung!$A:$A,Berechnung!$B:$B=B$1,Berechnung!$N:$N=A216))))"),"")</f>
        <v/>
      </c>
      <c r="C216" s="1"/>
      <c r="D216" s="1"/>
      <c r="E216" s="251" t="str">
        <f>IF(A216="",,ROUNDUP(SUMIFS(Berechnung!$L:$L,Berechnung!$N:$N,A216,Berechnung!$B:$B,B$1),0))</f>
        <v/>
      </c>
      <c r="F216" s="251" t="str">
        <f>IF(A216="",,IF(ISNUMBER(MATCH(C216,'Bundle SKUs'!$A:$A,0)),E216,E216*2))</f>
        <v/>
      </c>
      <c r="G216" s="252"/>
      <c r="H216" s="203" t="str">
        <f>IFERROR(__xludf.DUMMYFUNCTION("IF(I216="""",,JOIN("","",UNIQUE(FILTER(Berechnung!$A:$A,Berechnung!$B:$B=H$1,Berechnung!$N:$N=G216))))"),"")</f>
        <v/>
      </c>
      <c r="I216" s="1"/>
      <c r="J216" s="1"/>
      <c r="K216" s="251" t="str">
        <f>IF(G216="",,ROUNDUP(SUMIFS(Berechnung!$L:$L,Berechnung!$N:$N,G216,Berechnung!$B:$B,H$1),0))</f>
        <v/>
      </c>
      <c r="L216" s="251" t="str">
        <f>IF(G216="",,IF(ISNUMBER(MATCH(I216,'Bundle SKUs'!$A:$A,0)),K216,K216*2))</f>
        <v/>
      </c>
      <c r="M216" s="253"/>
      <c r="N216" s="203" t="str">
        <f>IFERROR(__xludf.DUMMYFUNCTION("IF(O216="""",,JOIN("","",UNIQUE(FILTER(Berechnung!$A:$A,Berechnung!$B:$B=N$1,Berechnung!$N:$N=M216))))"),"")</f>
        <v/>
      </c>
      <c r="O216" s="1"/>
      <c r="P216" s="1"/>
      <c r="Q216" s="251" t="str">
        <f>IF(M216="",,ROUNDUP(SUMIFS(Berechnung!$L:$L,Berechnung!$N:$N,M216,Berechnung!$B:$B,N$1),0))</f>
        <v/>
      </c>
      <c r="R216" s="251" t="str">
        <f>IF(M216="",,IF(ISNUMBER(MATCH(O216,'Bundle SKUs'!$A:$A,0)),Q216,Q216*2))</f>
        <v/>
      </c>
    </row>
    <row r="217">
      <c r="A217" s="250"/>
      <c r="B217" s="203" t="str">
        <f>IFERROR(__xludf.DUMMYFUNCTION("IF(C217="""",,JOIN("","",UNIQUE(FILTER(Berechnung!$A:$A,Berechnung!$B:$B=B$1,Berechnung!$N:$N=A217))))"),"")</f>
        <v/>
      </c>
      <c r="C217" s="1"/>
      <c r="D217" s="1"/>
      <c r="E217" s="251" t="str">
        <f>IF(A217="",,ROUNDUP(SUMIFS(Berechnung!$L:$L,Berechnung!$N:$N,A217,Berechnung!$B:$B,B$1),0))</f>
        <v/>
      </c>
      <c r="F217" s="251" t="str">
        <f>IF(A217="",,IF(ISNUMBER(MATCH(C217,'Bundle SKUs'!$A:$A,0)),E217,E217*2))</f>
        <v/>
      </c>
      <c r="G217" s="252"/>
      <c r="H217" s="203" t="str">
        <f>IFERROR(__xludf.DUMMYFUNCTION("IF(I217="""",,JOIN("","",UNIQUE(FILTER(Berechnung!$A:$A,Berechnung!$B:$B=H$1,Berechnung!$N:$N=G217))))"),"")</f>
        <v/>
      </c>
      <c r="I217" s="1"/>
      <c r="J217" s="1"/>
      <c r="K217" s="251" t="str">
        <f>IF(G217="",,ROUNDUP(SUMIFS(Berechnung!$L:$L,Berechnung!$N:$N,G217,Berechnung!$B:$B,H$1),0))</f>
        <v/>
      </c>
      <c r="L217" s="251" t="str">
        <f>IF(G217="",,IF(ISNUMBER(MATCH(I217,'Bundle SKUs'!$A:$A,0)),K217,K217*2))</f>
        <v/>
      </c>
      <c r="M217" s="253"/>
      <c r="N217" s="203" t="str">
        <f>IFERROR(__xludf.DUMMYFUNCTION("IF(O217="""",,JOIN("","",UNIQUE(FILTER(Berechnung!$A:$A,Berechnung!$B:$B=N$1,Berechnung!$N:$N=M217))))"),"")</f>
        <v/>
      </c>
      <c r="O217" s="1"/>
      <c r="P217" s="1"/>
      <c r="Q217" s="251" t="str">
        <f>IF(M217="",,ROUNDUP(SUMIFS(Berechnung!$L:$L,Berechnung!$N:$N,M217,Berechnung!$B:$B,N$1),0))</f>
        <v/>
      </c>
      <c r="R217" s="251" t="str">
        <f>IF(M217="",,IF(ISNUMBER(MATCH(O217,'Bundle SKUs'!$A:$A,0)),Q217,Q217*2))</f>
        <v/>
      </c>
    </row>
    <row r="218">
      <c r="A218" s="250"/>
      <c r="B218" s="203" t="str">
        <f>IFERROR(__xludf.DUMMYFUNCTION("IF(C218="""",,JOIN("","",UNIQUE(FILTER(Berechnung!$A:$A,Berechnung!$B:$B=B$1,Berechnung!$N:$N=A218))))"),"")</f>
        <v/>
      </c>
      <c r="C218" s="1"/>
      <c r="D218" s="1"/>
      <c r="E218" s="251" t="str">
        <f>IF(A218="",,ROUNDUP(SUMIFS(Berechnung!$L:$L,Berechnung!$N:$N,A218,Berechnung!$B:$B,B$1),0))</f>
        <v/>
      </c>
      <c r="F218" s="251" t="str">
        <f>IF(A218="",,IF(ISNUMBER(MATCH(C218,'Bundle SKUs'!$A:$A,0)),E218,E218*2))</f>
        <v/>
      </c>
      <c r="G218" s="252"/>
      <c r="H218" s="203" t="str">
        <f>IFERROR(__xludf.DUMMYFUNCTION("IF(I218="""",,JOIN("","",UNIQUE(FILTER(Berechnung!$A:$A,Berechnung!$B:$B=H$1,Berechnung!$N:$N=G218))))"),"")</f>
        <v/>
      </c>
      <c r="I218" s="1"/>
      <c r="J218" s="1"/>
      <c r="K218" s="251" t="str">
        <f>IF(G218="",,ROUNDUP(SUMIFS(Berechnung!$L:$L,Berechnung!$N:$N,G218,Berechnung!$B:$B,H$1),0))</f>
        <v/>
      </c>
      <c r="L218" s="251" t="str">
        <f>IF(G218="",,IF(ISNUMBER(MATCH(I218,'Bundle SKUs'!$A:$A,0)),K218,K218*2))</f>
        <v/>
      </c>
      <c r="M218" s="253"/>
      <c r="N218" s="203" t="str">
        <f>IFERROR(__xludf.DUMMYFUNCTION("IF(O218="""",,JOIN("","",UNIQUE(FILTER(Berechnung!$A:$A,Berechnung!$B:$B=N$1,Berechnung!$N:$N=M218))))"),"")</f>
        <v/>
      </c>
      <c r="O218" s="1"/>
      <c r="P218" s="1"/>
      <c r="Q218" s="251" t="str">
        <f>IF(M218="",,ROUNDUP(SUMIFS(Berechnung!$L:$L,Berechnung!$N:$N,M218,Berechnung!$B:$B,N$1),0))</f>
        <v/>
      </c>
      <c r="R218" s="251" t="str">
        <f>IF(M218="",,IF(ISNUMBER(MATCH(O218,'Bundle SKUs'!$A:$A,0)),Q218,Q218*2))</f>
        <v/>
      </c>
    </row>
    <row r="219">
      <c r="A219" s="250"/>
      <c r="B219" s="203" t="str">
        <f>IFERROR(__xludf.DUMMYFUNCTION("IF(C219="""",,JOIN("","",UNIQUE(FILTER(Berechnung!$A:$A,Berechnung!$B:$B=B$1,Berechnung!$N:$N=A219))))"),"")</f>
        <v/>
      </c>
      <c r="C219" s="1"/>
      <c r="D219" s="1"/>
      <c r="E219" s="251" t="str">
        <f>IF(A219="",,ROUNDUP(SUMIFS(Berechnung!$L:$L,Berechnung!$N:$N,A219,Berechnung!$B:$B,B$1),0))</f>
        <v/>
      </c>
      <c r="F219" s="251" t="str">
        <f>IF(A219="",,IF(ISNUMBER(MATCH(C219,'Bundle SKUs'!$A:$A,0)),E219,E219*2))</f>
        <v/>
      </c>
      <c r="G219" s="252"/>
      <c r="H219" s="203" t="str">
        <f>IFERROR(__xludf.DUMMYFUNCTION("IF(I219="""",,JOIN("","",UNIQUE(FILTER(Berechnung!$A:$A,Berechnung!$B:$B=H$1,Berechnung!$N:$N=G219))))"),"")</f>
        <v/>
      </c>
      <c r="I219" s="1"/>
      <c r="J219" s="1"/>
      <c r="K219" s="251" t="str">
        <f>IF(G219="",,ROUNDUP(SUMIFS(Berechnung!$L:$L,Berechnung!$N:$N,G219,Berechnung!$B:$B,H$1),0))</f>
        <v/>
      </c>
      <c r="L219" s="251" t="str">
        <f>IF(G219="",,IF(ISNUMBER(MATCH(I219,'Bundle SKUs'!$A:$A,0)),K219,K219*2))</f>
        <v/>
      </c>
      <c r="M219" s="253"/>
      <c r="N219" s="203" t="str">
        <f>IFERROR(__xludf.DUMMYFUNCTION("IF(O219="""",,JOIN("","",UNIQUE(FILTER(Berechnung!$A:$A,Berechnung!$B:$B=N$1,Berechnung!$N:$N=M219))))"),"")</f>
        <v/>
      </c>
      <c r="O219" s="1"/>
      <c r="P219" s="1"/>
      <c r="Q219" s="251" t="str">
        <f>IF(M219="",,ROUNDUP(SUMIFS(Berechnung!$L:$L,Berechnung!$N:$N,M219,Berechnung!$B:$B,N$1),0))</f>
        <v/>
      </c>
      <c r="R219" s="251" t="str">
        <f>IF(M219="",,IF(ISNUMBER(MATCH(O219,'Bundle SKUs'!$A:$A,0)),Q219,Q219*2))</f>
        <v/>
      </c>
    </row>
    <row r="220">
      <c r="A220" s="250"/>
      <c r="B220" s="203" t="str">
        <f>IFERROR(__xludf.DUMMYFUNCTION("IF(C220="""",,JOIN("","",UNIQUE(FILTER(Berechnung!$A:$A,Berechnung!$B:$B=B$1,Berechnung!$N:$N=A220))))"),"")</f>
        <v/>
      </c>
      <c r="C220" s="1"/>
      <c r="D220" s="1"/>
      <c r="E220" s="251" t="str">
        <f>IF(A220="",,ROUNDUP(SUMIFS(Berechnung!$L:$L,Berechnung!$N:$N,A220,Berechnung!$B:$B,B$1),0))</f>
        <v/>
      </c>
      <c r="F220" s="251" t="str">
        <f>IF(A220="",,IF(ISNUMBER(MATCH(C220,'Bundle SKUs'!$A:$A,0)),E220,E220*2))</f>
        <v/>
      </c>
      <c r="G220" s="252"/>
      <c r="H220" s="203" t="str">
        <f>IFERROR(__xludf.DUMMYFUNCTION("IF(I220="""",,JOIN("","",UNIQUE(FILTER(Berechnung!$A:$A,Berechnung!$B:$B=H$1,Berechnung!$N:$N=G220))))"),"")</f>
        <v/>
      </c>
      <c r="I220" s="1"/>
      <c r="J220" s="1"/>
      <c r="K220" s="251" t="str">
        <f>IF(G220="",,ROUNDUP(SUMIFS(Berechnung!$L:$L,Berechnung!$N:$N,G220,Berechnung!$B:$B,H$1),0))</f>
        <v/>
      </c>
      <c r="L220" s="251" t="str">
        <f>IF(G220="",,IF(ISNUMBER(MATCH(I220,'Bundle SKUs'!$A:$A,0)),K220,K220*2))</f>
        <v/>
      </c>
      <c r="M220" s="253"/>
      <c r="N220" s="203" t="str">
        <f>IFERROR(__xludf.DUMMYFUNCTION("IF(O220="""",,JOIN("","",UNIQUE(FILTER(Berechnung!$A:$A,Berechnung!$B:$B=N$1,Berechnung!$N:$N=M220))))"),"")</f>
        <v/>
      </c>
      <c r="O220" s="1"/>
      <c r="P220" s="1"/>
      <c r="Q220" s="251" t="str">
        <f>IF(M220="",,ROUNDUP(SUMIFS(Berechnung!$L:$L,Berechnung!$N:$N,M220,Berechnung!$B:$B,N$1),0))</f>
        <v/>
      </c>
      <c r="R220" s="251" t="str">
        <f>IF(M220="",,IF(ISNUMBER(MATCH(O220,'Bundle SKUs'!$A:$A,0)),Q220,Q220*2))</f>
        <v/>
      </c>
    </row>
    <row r="221">
      <c r="A221" s="250"/>
      <c r="B221" s="203" t="str">
        <f>IFERROR(__xludf.DUMMYFUNCTION("IF(C221="""",,JOIN("","",UNIQUE(FILTER(Berechnung!$A:$A,Berechnung!$B:$B=B$1,Berechnung!$N:$N=A221))))"),"")</f>
        <v/>
      </c>
      <c r="C221" s="1"/>
      <c r="D221" s="1"/>
      <c r="E221" s="251" t="str">
        <f>IF(A221="",,ROUNDUP(SUMIFS(Berechnung!$L:$L,Berechnung!$N:$N,A221,Berechnung!$B:$B,B$1),0))</f>
        <v/>
      </c>
      <c r="F221" s="251" t="str">
        <f>IF(A221="",,IF(ISNUMBER(MATCH(C221,'Bundle SKUs'!$A:$A,0)),E221,E221*2))</f>
        <v/>
      </c>
      <c r="G221" s="252"/>
      <c r="H221" s="203" t="str">
        <f>IFERROR(__xludf.DUMMYFUNCTION("IF(I221="""",,JOIN("","",UNIQUE(FILTER(Berechnung!$A:$A,Berechnung!$B:$B=H$1,Berechnung!$N:$N=G221))))"),"")</f>
        <v/>
      </c>
      <c r="I221" s="1"/>
      <c r="J221" s="1"/>
      <c r="K221" s="251" t="str">
        <f>IF(G221="",,ROUNDUP(SUMIFS(Berechnung!$L:$L,Berechnung!$N:$N,G221,Berechnung!$B:$B,H$1),0))</f>
        <v/>
      </c>
      <c r="L221" s="251" t="str">
        <f>IF(G221="",,IF(ISNUMBER(MATCH(I221,'Bundle SKUs'!$A:$A,0)),K221,K221*2))</f>
        <v/>
      </c>
      <c r="M221" s="253"/>
      <c r="N221" s="203" t="str">
        <f>IFERROR(__xludf.DUMMYFUNCTION("IF(O221="""",,JOIN("","",UNIQUE(FILTER(Berechnung!$A:$A,Berechnung!$B:$B=N$1,Berechnung!$N:$N=M221))))"),"")</f>
        <v/>
      </c>
      <c r="O221" s="1"/>
      <c r="P221" s="1"/>
      <c r="Q221" s="251" t="str">
        <f>IF(M221="",,ROUNDUP(SUMIFS(Berechnung!$L:$L,Berechnung!$N:$N,M221,Berechnung!$B:$B,N$1),0))</f>
        <v/>
      </c>
      <c r="R221" s="251" t="str">
        <f>IF(M221="",,IF(ISNUMBER(MATCH(O221,'Bundle SKUs'!$A:$A,0)),Q221,Q221*2))</f>
        <v/>
      </c>
    </row>
    <row r="222">
      <c r="A222" s="250"/>
      <c r="B222" s="203" t="str">
        <f>IFERROR(__xludf.DUMMYFUNCTION("IF(C222="""",,JOIN("","",UNIQUE(FILTER(Berechnung!$A:$A,Berechnung!$B:$B=B$1,Berechnung!$N:$N=A222))))"),"")</f>
        <v/>
      </c>
      <c r="C222" s="1"/>
      <c r="D222" s="1"/>
      <c r="E222" s="251" t="str">
        <f>IF(A222="",,ROUNDUP(SUMIFS(Berechnung!$L:$L,Berechnung!$N:$N,A222,Berechnung!$B:$B,B$1),0))</f>
        <v/>
      </c>
      <c r="F222" s="251" t="str">
        <f>IF(A222="",,IF(ISNUMBER(MATCH(C222,'Bundle SKUs'!$A:$A,0)),E222,E222*2))</f>
        <v/>
      </c>
      <c r="G222" s="252"/>
      <c r="H222" s="203" t="str">
        <f>IFERROR(__xludf.DUMMYFUNCTION("IF(I222="""",,JOIN("","",UNIQUE(FILTER(Berechnung!$A:$A,Berechnung!$B:$B=H$1,Berechnung!$N:$N=G222))))"),"")</f>
        <v/>
      </c>
      <c r="I222" s="1"/>
      <c r="J222" s="1"/>
      <c r="K222" s="251" t="str">
        <f>IF(G222="",,ROUNDUP(SUMIFS(Berechnung!$L:$L,Berechnung!$N:$N,G222,Berechnung!$B:$B,H$1),0))</f>
        <v/>
      </c>
      <c r="L222" s="251" t="str">
        <f>IF(G222="",,IF(ISNUMBER(MATCH(I222,'Bundle SKUs'!$A:$A,0)),K222,K222*2))</f>
        <v/>
      </c>
      <c r="M222" s="253"/>
      <c r="N222" s="203" t="str">
        <f>IFERROR(__xludf.DUMMYFUNCTION("IF(O222="""",,JOIN("","",UNIQUE(FILTER(Berechnung!$A:$A,Berechnung!$B:$B=N$1,Berechnung!$N:$N=M222))))"),"")</f>
        <v/>
      </c>
      <c r="O222" s="1"/>
      <c r="P222" s="1"/>
      <c r="Q222" s="251" t="str">
        <f>IF(M222="",,ROUNDUP(SUMIFS(Berechnung!$L:$L,Berechnung!$N:$N,M222,Berechnung!$B:$B,N$1),0))</f>
        <v/>
      </c>
      <c r="R222" s="251" t="str">
        <f>IF(M222="",,IF(ISNUMBER(MATCH(O222,'Bundle SKUs'!$A:$A,0)),Q222,Q222*2))</f>
        <v/>
      </c>
    </row>
    <row r="223">
      <c r="A223" s="250"/>
      <c r="B223" s="203" t="str">
        <f>IFERROR(__xludf.DUMMYFUNCTION("IF(C223="""",,JOIN("","",UNIQUE(FILTER(Berechnung!$A:$A,Berechnung!$B:$B=B$1,Berechnung!$N:$N=A223))))"),"")</f>
        <v/>
      </c>
      <c r="C223" s="1"/>
      <c r="D223" s="1"/>
      <c r="E223" s="251" t="str">
        <f>IF(A223="",,ROUNDUP(SUMIFS(Berechnung!$L:$L,Berechnung!$N:$N,A223,Berechnung!$B:$B,B$1),0))</f>
        <v/>
      </c>
      <c r="F223" s="251" t="str">
        <f>IF(A223="",,IF(ISNUMBER(MATCH(C223,'Bundle SKUs'!$A:$A,0)),E223,E223*2))</f>
        <v/>
      </c>
      <c r="G223" s="252"/>
      <c r="H223" s="203" t="str">
        <f>IFERROR(__xludf.DUMMYFUNCTION("IF(I223="""",,JOIN("","",UNIQUE(FILTER(Berechnung!$A:$A,Berechnung!$B:$B=H$1,Berechnung!$N:$N=G223))))"),"")</f>
        <v/>
      </c>
      <c r="I223" s="1"/>
      <c r="J223" s="1"/>
      <c r="K223" s="251" t="str">
        <f>IF(G223="",,ROUNDUP(SUMIFS(Berechnung!$L:$L,Berechnung!$N:$N,G223,Berechnung!$B:$B,H$1),0))</f>
        <v/>
      </c>
      <c r="L223" s="251" t="str">
        <f>IF(G223="",,IF(ISNUMBER(MATCH(I223,'Bundle SKUs'!$A:$A,0)),K223,K223*2))</f>
        <v/>
      </c>
      <c r="M223" s="253"/>
      <c r="N223" s="203" t="str">
        <f>IFERROR(__xludf.DUMMYFUNCTION("IF(O223="""",,JOIN("","",UNIQUE(FILTER(Berechnung!$A:$A,Berechnung!$B:$B=N$1,Berechnung!$N:$N=M223))))"),"")</f>
        <v/>
      </c>
      <c r="O223" s="1"/>
      <c r="P223" s="1"/>
      <c r="Q223" s="251" t="str">
        <f>IF(M223="",,ROUNDUP(SUMIFS(Berechnung!$L:$L,Berechnung!$N:$N,M223,Berechnung!$B:$B,N$1),0))</f>
        <v/>
      </c>
      <c r="R223" s="251" t="str">
        <f>IF(M223="",,IF(ISNUMBER(MATCH(O223,'Bundle SKUs'!$A:$A,0)),Q223,Q223*2))</f>
        <v/>
      </c>
    </row>
    <row r="224">
      <c r="A224" s="250"/>
      <c r="B224" s="203" t="str">
        <f>IFERROR(__xludf.DUMMYFUNCTION("IF(C224="""",,JOIN("","",UNIQUE(FILTER(Berechnung!$A:$A,Berechnung!$B:$B=B$1,Berechnung!$N:$N=A224))))"),"")</f>
        <v/>
      </c>
      <c r="C224" s="1"/>
      <c r="D224" s="1"/>
      <c r="E224" s="251" t="str">
        <f>IF(A224="",,ROUNDUP(SUMIFS(Berechnung!$L:$L,Berechnung!$N:$N,A224,Berechnung!$B:$B,B$1),0))</f>
        <v/>
      </c>
      <c r="F224" s="251" t="str">
        <f>IF(A224="",,IF(ISNUMBER(MATCH(C224,'Bundle SKUs'!$A:$A,0)),E224,E224*2))</f>
        <v/>
      </c>
      <c r="G224" s="252"/>
      <c r="H224" s="203" t="str">
        <f>IFERROR(__xludf.DUMMYFUNCTION("IF(I224="""",,JOIN("","",UNIQUE(FILTER(Berechnung!$A:$A,Berechnung!$B:$B=H$1,Berechnung!$N:$N=G224))))"),"")</f>
        <v/>
      </c>
      <c r="I224" s="1"/>
      <c r="J224" s="1"/>
      <c r="K224" s="251" t="str">
        <f>IF(G224="",,ROUNDUP(SUMIFS(Berechnung!$L:$L,Berechnung!$N:$N,G224,Berechnung!$B:$B,H$1),0))</f>
        <v/>
      </c>
      <c r="L224" s="251" t="str">
        <f>IF(G224="",,IF(ISNUMBER(MATCH(I224,'Bundle SKUs'!$A:$A,0)),K224,K224*2))</f>
        <v/>
      </c>
      <c r="M224" s="253"/>
      <c r="N224" s="203" t="str">
        <f>IFERROR(__xludf.DUMMYFUNCTION("IF(O224="""",,JOIN("","",UNIQUE(FILTER(Berechnung!$A:$A,Berechnung!$B:$B=N$1,Berechnung!$N:$N=M224))))"),"")</f>
        <v/>
      </c>
      <c r="O224" s="1"/>
      <c r="P224" s="1"/>
      <c r="Q224" s="251" t="str">
        <f>IF(M224="",,ROUNDUP(SUMIFS(Berechnung!$L:$L,Berechnung!$N:$N,M224,Berechnung!$B:$B,N$1),0))</f>
        <v/>
      </c>
      <c r="R224" s="251" t="str">
        <f>IF(M224="",,IF(ISNUMBER(MATCH(O224,'Bundle SKUs'!$A:$A,0)),Q224,Q224*2))</f>
        <v/>
      </c>
    </row>
    <row r="225">
      <c r="A225" s="250"/>
      <c r="B225" s="203" t="str">
        <f>IFERROR(__xludf.DUMMYFUNCTION("IF(C225="""",,JOIN("","",UNIQUE(FILTER(Berechnung!$A:$A,Berechnung!$B:$B=B$1,Berechnung!$N:$N=A225))))"),"")</f>
        <v/>
      </c>
      <c r="C225" s="1"/>
      <c r="D225" s="1"/>
      <c r="E225" s="251" t="str">
        <f>IF(A225="",,ROUNDUP(SUMIFS(Berechnung!$L:$L,Berechnung!$N:$N,A225,Berechnung!$B:$B,B$1),0))</f>
        <v/>
      </c>
      <c r="F225" s="251" t="str">
        <f>IF(A225="",,IF(ISNUMBER(MATCH(C225,'Bundle SKUs'!$A:$A,0)),E225,E225*2))</f>
        <v/>
      </c>
      <c r="G225" s="252"/>
      <c r="H225" s="203" t="str">
        <f>IFERROR(__xludf.DUMMYFUNCTION("IF(I225="""",,JOIN("","",UNIQUE(FILTER(Berechnung!$A:$A,Berechnung!$B:$B=H$1,Berechnung!$N:$N=G225))))"),"")</f>
        <v/>
      </c>
      <c r="I225" s="1"/>
      <c r="J225" s="1"/>
      <c r="K225" s="251" t="str">
        <f>IF(G225="",,ROUNDUP(SUMIFS(Berechnung!$L:$L,Berechnung!$N:$N,G225,Berechnung!$B:$B,H$1),0))</f>
        <v/>
      </c>
      <c r="L225" s="251" t="str">
        <f>IF(G225="",,IF(ISNUMBER(MATCH(I225,'Bundle SKUs'!$A:$A,0)),K225,K225*2))</f>
        <v/>
      </c>
      <c r="M225" s="253"/>
      <c r="N225" s="203" t="str">
        <f>IFERROR(__xludf.DUMMYFUNCTION("IF(O225="""",,JOIN("","",UNIQUE(FILTER(Berechnung!$A:$A,Berechnung!$B:$B=N$1,Berechnung!$N:$N=M225))))"),"")</f>
        <v/>
      </c>
      <c r="O225" s="1"/>
      <c r="P225" s="1"/>
      <c r="Q225" s="251" t="str">
        <f>IF(M225="",,ROUNDUP(SUMIFS(Berechnung!$L:$L,Berechnung!$N:$N,M225,Berechnung!$B:$B,N$1),0))</f>
        <v/>
      </c>
      <c r="R225" s="251" t="str">
        <f>IF(M225="",,IF(ISNUMBER(MATCH(O225,'Bundle SKUs'!$A:$A,0)),Q225,Q225*2))</f>
        <v/>
      </c>
    </row>
    <row r="226">
      <c r="A226" s="250"/>
      <c r="B226" s="203" t="str">
        <f>IFERROR(__xludf.DUMMYFUNCTION("IF(C226="""",,JOIN("","",UNIQUE(FILTER(Berechnung!$A:$A,Berechnung!$B:$B=B$1,Berechnung!$N:$N=A226))))"),"")</f>
        <v/>
      </c>
      <c r="C226" s="1"/>
      <c r="D226" s="1"/>
      <c r="E226" s="251" t="str">
        <f>IF(A226="",,ROUNDUP(SUMIFS(Berechnung!$L:$L,Berechnung!$N:$N,A226,Berechnung!$B:$B,B$1),0))</f>
        <v/>
      </c>
      <c r="F226" s="251" t="str">
        <f>IF(A226="",,IF(ISNUMBER(MATCH(C226,'Bundle SKUs'!$A:$A,0)),E226,E226*2))</f>
        <v/>
      </c>
      <c r="G226" s="252"/>
      <c r="H226" s="203" t="str">
        <f>IFERROR(__xludf.DUMMYFUNCTION("IF(I226="""",,JOIN("","",UNIQUE(FILTER(Berechnung!$A:$A,Berechnung!$B:$B=H$1,Berechnung!$N:$N=G226))))"),"")</f>
        <v/>
      </c>
      <c r="I226" s="1"/>
      <c r="J226" s="1"/>
      <c r="K226" s="251" t="str">
        <f>IF(G226="",,ROUNDUP(SUMIFS(Berechnung!$L:$L,Berechnung!$N:$N,G226,Berechnung!$B:$B,H$1),0))</f>
        <v/>
      </c>
      <c r="L226" s="251" t="str">
        <f>IF(G226="",,IF(ISNUMBER(MATCH(I226,'Bundle SKUs'!$A:$A,0)),K226,K226*2))</f>
        <v/>
      </c>
      <c r="M226" s="253"/>
      <c r="N226" s="203" t="str">
        <f>IFERROR(__xludf.DUMMYFUNCTION("IF(O226="""",,JOIN("","",UNIQUE(FILTER(Berechnung!$A:$A,Berechnung!$B:$B=N$1,Berechnung!$N:$N=M226))))"),"")</f>
        <v/>
      </c>
      <c r="O226" s="1"/>
      <c r="P226" s="1"/>
      <c r="Q226" s="251" t="str">
        <f>IF(M226="",,ROUNDUP(SUMIFS(Berechnung!$L:$L,Berechnung!$N:$N,M226,Berechnung!$B:$B,N$1),0))</f>
        <v/>
      </c>
      <c r="R226" s="251" t="str">
        <f>IF(M226="",,IF(ISNUMBER(MATCH(O226,'Bundle SKUs'!$A:$A,0)),Q226,Q226*2))</f>
        <v/>
      </c>
    </row>
    <row r="227">
      <c r="A227" s="250"/>
      <c r="B227" s="203" t="str">
        <f>IFERROR(__xludf.DUMMYFUNCTION("IF(C227="""",,JOIN("","",UNIQUE(FILTER(Berechnung!$A:$A,Berechnung!$B:$B=B$1,Berechnung!$N:$N=A227))))"),"")</f>
        <v/>
      </c>
      <c r="C227" s="1"/>
      <c r="D227" s="1"/>
      <c r="E227" s="251" t="str">
        <f>IF(A227="",,ROUNDUP(SUMIFS(Berechnung!$L:$L,Berechnung!$N:$N,A227,Berechnung!$B:$B,B$1),0))</f>
        <v/>
      </c>
      <c r="F227" s="251" t="str">
        <f>IF(A227="",,IF(ISNUMBER(MATCH(C227,'Bundle SKUs'!$A:$A,0)),E227,E227*2))</f>
        <v/>
      </c>
      <c r="G227" s="252"/>
      <c r="H227" s="203" t="str">
        <f>IFERROR(__xludf.DUMMYFUNCTION("IF(I227="""",,JOIN("","",UNIQUE(FILTER(Berechnung!$A:$A,Berechnung!$B:$B=H$1,Berechnung!$N:$N=G227))))"),"")</f>
        <v/>
      </c>
      <c r="I227" s="1"/>
      <c r="J227" s="1"/>
      <c r="K227" s="251" t="str">
        <f>IF(G227="",,ROUNDUP(SUMIFS(Berechnung!$L:$L,Berechnung!$N:$N,G227,Berechnung!$B:$B,H$1),0))</f>
        <v/>
      </c>
      <c r="L227" s="251" t="str">
        <f>IF(G227="",,IF(ISNUMBER(MATCH(I227,'Bundle SKUs'!$A:$A,0)),K227,K227*2))</f>
        <v/>
      </c>
      <c r="M227" s="253"/>
      <c r="N227" s="203" t="str">
        <f>IFERROR(__xludf.DUMMYFUNCTION("IF(O227="""",,JOIN("","",UNIQUE(FILTER(Berechnung!$A:$A,Berechnung!$B:$B=N$1,Berechnung!$N:$N=M227))))"),"")</f>
        <v/>
      </c>
      <c r="O227" s="1"/>
      <c r="P227" s="1"/>
      <c r="Q227" s="251" t="str">
        <f>IF(M227="",,ROUNDUP(SUMIFS(Berechnung!$L:$L,Berechnung!$N:$N,M227,Berechnung!$B:$B,N$1),0))</f>
        <v/>
      </c>
      <c r="R227" s="251" t="str">
        <f>IF(M227="",,IF(ISNUMBER(MATCH(O227,'Bundle SKUs'!$A:$A,0)),Q227,Q227*2))</f>
        <v/>
      </c>
    </row>
    <row r="228">
      <c r="A228" s="250"/>
      <c r="B228" s="203" t="str">
        <f>IFERROR(__xludf.DUMMYFUNCTION("IF(C228="""",,JOIN("","",UNIQUE(FILTER(Berechnung!$A:$A,Berechnung!$B:$B=B$1,Berechnung!$N:$N=A228))))"),"")</f>
        <v/>
      </c>
      <c r="C228" s="1"/>
      <c r="D228" s="1"/>
      <c r="E228" s="251" t="str">
        <f>IF(A228="",,ROUNDUP(SUMIFS(Berechnung!$L:$L,Berechnung!$N:$N,A228,Berechnung!$B:$B,B$1),0))</f>
        <v/>
      </c>
      <c r="F228" s="251" t="str">
        <f>IF(A228="",,IF(ISNUMBER(MATCH(C228,'Bundle SKUs'!$A:$A,0)),E228,E228*2))</f>
        <v/>
      </c>
      <c r="G228" s="252"/>
      <c r="H228" s="203" t="str">
        <f>IFERROR(__xludf.DUMMYFUNCTION("IF(I228="""",,JOIN("","",UNIQUE(FILTER(Berechnung!$A:$A,Berechnung!$B:$B=H$1,Berechnung!$N:$N=G228))))"),"")</f>
        <v/>
      </c>
      <c r="I228" s="1"/>
      <c r="J228" s="1"/>
      <c r="K228" s="251" t="str">
        <f>IF(G228="",,ROUNDUP(SUMIFS(Berechnung!$L:$L,Berechnung!$N:$N,G228,Berechnung!$B:$B,H$1),0))</f>
        <v/>
      </c>
      <c r="L228" s="251" t="str">
        <f>IF(G228="",,IF(ISNUMBER(MATCH(I228,'Bundle SKUs'!$A:$A,0)),K228,K228*2))</f>
        <v/>
      </c>
      <c r="M228" s="253"/>
      <c r="N228" s="203" t="str">
        <f>IFERROR(__xludf.DUMMYFUNCTION("IF(O228="""",,JOIN("","",UNIQUE(FILTER(Berechnung!$A:$A,Berechnung!$B:$B=N$1,Berechnung!$N:$N=M228))))"),"")</f>
        <v/>
      </c>
      <c r="O228" s="1"/>
      <c r="P228" s="1"/>
      <c r="Q228" s="251" t="str">
        <f>IF(M228="",,ROUNDUP(SUMIFS(Berechnung!$L:$L,Berechnung!$N:$N,M228,Berechnung!$B:$B,N$1),0))</f>
        <v/>
      </c>
      <c r="R228" s="251" t="str">
        <f>IF(M228="",,IF(ISNUMBER(MATCH(O228,'Bundle SKUs'!$A:$A,0)),Q228,Q228*2))</f>
        <v/>
      </c>
    </row>
    <row r="229">
      <c r="A229" s="250"/>
      <c r="B229" s="203" t="str">
        <f>IFERROR(__xludf.DUMMYFUNCTION("IF(C229="""",,JOIN("","",UNIQUE(FILTER(Berechnung!$A:$A,Berechnung!$B:$B=B$1,Berechnung!$N:$N=A229))))"),"")</f>
        <v/>
      </c>
      <c r="C229" s="1"/>
      <c r="D229" s="1"/>
      <c r="E229" s="251" t="str">
        <f>IF(A229="",,ROUNDUP(SUMIFS(Berechnung!$L:$L,Berechnung!$N:$N,A229,Berechnung!$B:$B,B$1),0))</f>
        <v/>
      </c>
      <c r="F229" s="251" t="str">
        <f>IF(A229="",,IF(ISNUMBER(MATCH(C229,'Bundle SKUs'!$A:$A,0)),E229,E229*2))</f>
        <v/>
      </c>
      <c r="G229" s="252"/>
      <c r="H229" s="203" t="str">
        <f>IFERROR(__xludf.DUMMYFUNCTION("IF(I229="""",,JOIN("","",UNIQUE(FILTER(Berechnung!$A:$A,Berechnung!$B:$B=H$1,Berechnung!$N:$N=G229))))"),"")</f>
        <v/>
      </c>
      <c r="I229" s="1"/>
      <c r="J229" s="1"/>
      <c r="K229" s="251" t="str">
        <f>IF(G229="",,ROUNDUP(SUMIFS(Berechnung!$L:$L,Berechnung!$N:$N,G229,Berechnung!$B:$B,H$1),0))</f>
        <v/>
      </c>
      <c r="L229" s="251" t="str">
        <f>IF(G229="",,IF(ISNUMBER(MATCH(I229,'Bundle SKUs'!$A:$A,0)),K229,K229*2))</f>
        <v/>
      </c>
      <c r="M229" s="253"/>
      <c r="N229" s="203" t="str">
        <f>IFERROR(__xludf.DUMMYFUNCTION("IF(O229="""",,JOIN("","",UNIQUE(FILTER(Berechnung!$A:$A,Berechnung!$B:$B=N$1,Berechnung!$N:$N=M229))))"),"")</f>
        <v/>
      </c>
      <c r="O229" s="1"/>
      <c r="P229" s="1"/>
      <c r="Q229" s="251" t="str">
        <f>IF(M229="",,ROUNDUP(SUMIFS(Berechnung!$L:$L,Berechnung!$N:$N,M229,Berechnung!$B:$B,N$1),0))</f>
        <v/>
      </c>
      <c r="R229" s="251" t="str">
        <f>IF(M229="",,IF(ISNUMBER(MATCH(O229,'Bundle SKUs'!$A:$A,0)),Q229,Q229*2))</f>
        <v/>
      </c>
    </row>
    <row r="230">
      <c r="A230" s="250"/>
      <c r="B230" s="203" t="str">
        <f>IFERROR(__xludf.DUMMYFUNCTION("IF(C230="""",,JOIN("","",UNIQUE(FILTER(Berechnung!$A:$A,Berechnung!$B:$B=B$1,Berechnung!$N:$N=A230))))"),"")</f>
        <v/>
      </c>
      <c r="C230" s="1"/>
      <c r="D230" s="1"/>
      <c r="E230" s="251" t="str">
        <f>IF(A230="",,ROUNDUP(SUMIFS(Berechnung!$L:$L,Berechnung!$N:$N,A230,Berechnung!$B:$B,B$1),0))</f>
        <v/>
      </c>
      <c r="F230" s="251" t="str">
        <f>IF(A230="",,IF(ISNUMBER(MATCH(C230,'Bundle SKUs'!$A:$A,0)),E230,E230*2))</f>
        <v/>
      </c>
      <c r="G230" s="252"/>
      <c r="H230" s="203" t="str">
        <f>IFERROR(__xludf.DUMMYFUNCTION("IF(I230="""",,JOIN("","",UNIQUE(FILTER(Berechnung!$A:$A,Berechnung!$B:$B=H$1,Berechnung!$N:$N=G230))))"),"")</f>
        <v/>
      </c>
      <c r="I230" s="1"/>
      <c r="J230" s="1"/>
      <c r="K230" s="251" t="str">
        <f>IF(G230="",,ROUNDUP(SUMIFS(Berechnung!$L:$L,Berechnung!$N:$N,G230,Berechnung!$B:$B,H$1),0))</f>
        <v/>
      </c>
      <c r="L230" s="251" t="str">
        <f>IF(G230="",,IF(ISNUMBER(MATCH(I230,'Bundle SKUs'!$A:$A,0)),K230,K230*2))</f>
        <v/>
      </c>
      <c r="M230" s="253"/>
      <c r="N230" s="203" t="str">
        <f>IFERROR(__xludf.DUMMYFUNCTION("IF(O230="""",,JOIN("","",UNIQUE(FILTER(Berechnung!$A:$A,Berechnung!$B:$B=N$1,Berechnung!$N:$N=M230))))"),"")</f>
        <v/>
      </c>
      <c r="O230" s="1"/>
      <c r="P230" s="1"/>
      <c r="Q230" s="251" t="str">
        <f>IF(M230="",,ROUNDUP(SUMIFS(Berechnung!$L:$L,Berechnung!$N:$N,M230,Berechnung!$B:$B,N$1),0))</f>
        <v/>
      </c>
      <c r="R230" s="251" t="str">
        <f>IF(M230="",,IF(ISNUMBER(MATCH(O230,'Bundle SKUs'!$A:$A,0)),Q230,Q230*2))</f>
        <v/>
      </c>
    </row>
    <row r="231">
      <c r="A231" s="250"/>
      <c r="B231" s="203" t="str">
        <f>IFERROR(__xludf.DUMMYFUNCTION("IF(C231="""",,JOIN("","",UNIQUE(FILTER(Berechnung!$A:$A,Berechnung!$B:$B=B$1,Berechnung!$N:$N=A231))))"),"")</f>
        <v/>
      </c>
      <c r="C231" s="1"/>
      <c r="D231" s="1"/>
      <c r="E231" s="251" t="str">
        <f>IF(A231="",,ROUNDUP(SUMIFS(Berechnung!$L:$L,Berechnung!$N:$N,A231,Berechnung!$B:$B,B$1),0))</f>
        <v/>
      </c>
      <c r="F231" s="251" t="str">
        <f>IF(A231="",,IF(ISNUMBER(MATCH(C231,'Bundle SKUs'!$A:$A,0)),E231,E231*2))</f>
        <v/>
      </c>
      <c r="G231" s="252"/>
      <c r="H231" s="203" t="str">
        <f>IFERROR(__xludf.DUMMYFUNCTION("IF(I231="""",,JOIN("","",UNIQUE(FILTER(Berechnung!$A:$A,Berechnung!$B:$B=H$1,Berechnung!$N:$N=G231))))"),"")</f>
        <v/>
      </c>
      <c r="I231" s="1"/>
      <c r="J231" s="1"/>
      <c r="K231" s="251" t="str">
        <f>IF(G231="",,ROUNDUP(SUMIFS(Berechnung!$L:$L,Berechnung!$N:$N,G231,Berechnung!$B:$B,H$1),0))</f>
        <v/>
      </c>
      <c r="L231" s="251" t="str">
        <f>IF(G231="",,IF(ISNUMBER(MATCH(I231,'Bundle SKUs'!$A:$A,0)),K231,K231*2))</f>
        <v/>
      </c>
      <c r="M231" s="253"/>
      <c r="N231" s="203" t="str">
        <f>IFERROR(__xludf.DUMMYFUNCTION("IF(O231="""",,JOIN("","",UNIQUE(FILTER(Berechnung!$A:$A,Berechnung!$B:$B=N$1,Berechnung!$N:$N=M231))))"),"")</f>
        <v/>
      </c>
      <c r="O231" s="1"/>
      <c r="P231" s="1"/>
      <c r="Q231" s="251" t="str">
        <f>IF(M231="",,ROUNDUP(SUMIFS(Berechnung!$L:$L,Berechnung!$N:$N,M231,Berechnung!$B:$B,N$1),0))</f>
        <v/>
      </c>
      <c r="R231" s="251" t="str">
        <f>IF(M231="",,IF(ISNUMBER(MATCH(O231,'Bundle SKUs'!$A:$A,0)),Q231,Q231*2))</f>
        <v/>
      </c>
    </row>
    <row r="232">
      <c r="A232" s="250"/>
      <c r="B232" s="203" t="str">
        <f>IFERROR(__xludf.DUMMYFUNCTION("IF(C232="""",,JOIN("","",UNIQUE(FILTER(Berechnung!$A:$A,Berechnung!$B:$B=B$1,Berechnung!$N:$N=A232))))"),"")</f>
        <v/>
      </c>
      <c r="C232" s="1"/>
      <c r="D232" s="1"/>
      <c r="E232" s="251" t="str">
        <f>IF(A232="",,ROUNDUP(SUMIFS(Berechnung!$L:$L,Berechnung!$N:$N,A232,Berechnung!$B:$B,B$1),0))</f>
        <v/>
      </c>
      <c r="F232" s="251" t="str">
        <f>IF(A232="",,IF(ISNUMBER(MATCH(C232,'Bundle SKUs'!$A:$A,0)),E232,E232*2))</f>
        <v/>
      </c>
      <c r="G232" s="252"/>
      <c r="H232" s="203" t="str">
        <f>IFERROR(__xludf.DUMMYFUNCTION("IF(I232="""",,JOIN("","",UNIQUE(FILTER(Berechnung!$A:$A,Berechnung!$B:$B=H$1,Berechnung!$N:$N=G232))))"),"")</f>
        <v/>
      </c>
      <c r="I232" s="1"/>
      <c r="J232" s="1"/>
      <c r="K232" s="251" t="str">
        <f>IF(G232="",,ROUNDUP(SUMIFS(Berechnung!$L:$L,Berechnung!$N:$N,G232,Berechnung!$B:$B,H$1),0))</f>
        <v/>
      </c>
      <c r="L232" s="251" t="str">
        <f>IF(G232="",,IF(ISNUMBER(MATCH(I232,'Bundle SKUs'!$A:$A,0)),K232,K232*2))</f>
        <v/>
      </c>
      <c r="M232" s="253"/>
      <c r="N232" s="203" t="str">
        <f>IFERROR(__xludf.DUMMYFUNCTION("IF(O232="""",,JOIN("","",UNIQUE(FILTER(Berechnung!$A:$A,Berechnung!$B:$B=N$1,Berechnung!$N:$N=M232))))"),"")</f>
        <v/>
      </c>
      <c r="O232" s="1"/>
      <c r="P232" s="1"/>
      <c r="Q232" s="251" t="str">
        <f>IF(M232="",,ROUNDUP(SUMIFS(Berechnung!$L:$L,Berechnung!$N:$N,M232,Berechnung!$B:$B,N$1),0))</f>
        <v/>
      </c>
      <c r="R232" s="251" t="str">
        <f>IF(M232="",,IF(ISNUMBER(MATCH(O232,'Bundle SKUs'!$A:$A,0)),Q232,Q232*2))</f>
        <v/>
      </c>
    </row>
    <row r="233">
      <c r="A233" s="250"/>
      <c r="B233" s="203" t="str">
        <f>IFERROR(__xludf.DUMMYFUNCTION("IF(C233="""",,JOIN("","",UNIQUE(FILTER(Berechnung!$A:$A,Berechnung!$B:$B=B$1,Berechnung!$N:$N=A233))))"),"")</f>
        <v/>
      </c>
      <c r="C233" s="1"/>
      <c r="D233" s="1"/>
      <c r="E233" s="251" t="str">
        <f>IF(A233="",,ROUNDUP(SUMIFS(Berechnung!$L:$L,Berechnung!$N:$N,A233,Berechnung!$B:$B,B$1),0))</f>
        <v/>
      </c>
      <c r="F233" s="251" t="str">
        <f>IF(A233="",,IF(ISNUMBER(MATCH(C233,'Bundle SKUs'!$A:$A,0)),E233,E233*2))</f>
        <v/>
      </c>
      <c r="G233" s="252"/>
      <c r="H233" s="203" t="str">
        <f>IFERROR(__xludf.DUMMYFUNCTION("IF(I233="""",,JOIN("","",UNIQUE(FILTER(Berechnung!$A:$A,Berechnung!$B:$B=H$1,Berechnung!$N:$N=G233))))"),"")</f>
        <v/>
      </c>
      <c r="I233" s="1"/>
      <c r="J233" s="1"/>
      <c r="K233" s="251" t="str">
        <f>IF(G233="",,ROUNDUP(SUMIFS(Berechnung!$L:$L,Berechnung!$N:$N,G233,Berechnung!$B:$B,H$1),0))</f>
        <v/>
      </c>
      <c r="L233" s="251" t="str">
        <f>IF(G233="",,IF(ISNUMBER(MATCH(I233,'Bundle SKUs'!$A:$A,0)),K233,K233*2))</f>
        <v/>
      </c>
      <c r="M233" s="253"/>
      <c r="N233" s="203" t="str">
        <f>IFERROR(__xludf.DUMMYFUNCTION("IF(O233="""",,JOIN("","",UNIQUE(FILTER(Berechnung!$A:$A,Berechnung!$B:$B=N$1,Berechnung!$N:$N=M233))))"),"")</f>
        <v/>
      </c>
      <c r="O233" s="1"/>
      <c r="P233" s="1"/>
      <c r="Q233" s="251" t="str">
        <f>IF(M233="",,ROUNDUP(SUMIFS(Berechnung!$L:$L,Berechnung!$N:$N,M233,Berechnung!$B:$B,N$1),0))</f>
        <v/>
      </c>
      <c r="R233" s="251" t="str">
        <f>IF(M233="",,IF(ISNUMBER(MATCH(O233,'Bundle SKUs'!$A:$A,0)),Q233,Q233*2))</f>
        <v/>
      </c>
    </row>
    <row r="234">
      <c r="A234" s="250"/>
      <c r="B234" s="203" t="str">
        <f>IFERROR(__xludf.DUMMYFUNCTION("IF(C234="""",,JOIN("","",UNIQUE(FILTER(Berechnung!$A:$A,Berechnung!$B:$B=B$1,Berechnung!$N:$N=A234))))"),"")</f>
        <v/>
      </c>
      <c r="C234" s="1"/>
      <c r="D234" s="1"/>
      <c r="E234" s="251" t="str">
        <f>IF(A234="",,ROUNDUP(SUMIFS(Berechnung!$L:$L,Berechnung!$N:$N,A234,Berechnung!$B:$B,B$1),0))</f>
        <v/>
      </c>
      <c r="F234" s="251" t="str">
        <f>IF(A234="",,IF(ISNUMBER(MATCH(C234,'Bundle SKUs'!$A:$A,0)),E234,E234*2))</f>
        <v/>
      </c>
      <c r="G234" s="252"/>
      <c r="H234" s="203" t="str">
        <f>IFERROR(__xludf.DUMMYFUNCTION("IF(I234="""",,JOIN("","",UNIQUE(FILTER(Berechnung!$A:$A,Berechnung!$B:$B=H$1,Berechnung!$N:$N=G234))))"),"")</f>
        <v/>
      </c>
      <c r="I234" s="1"/>
      <c r="J234" s="1"/>
      <c r="K234" s="251" t="str">
        <f>IF(G234="",,ROUNDUP(SUMIFS(Berechnung!$L:$L,Berechnung!$N:$N,G234,Berechnung!$B:$B,H$1),0))</f>
        <v/>
      </c>
      <c r="L234" s="251" t="str">
        <f>IF(G234="",,IF(ISNUMBER(MATCH(I234,'Bundle SKUs'!$A:$A,0)),K234,K234*2))</f>
        <v/>
      </c>
      <c r="M234" s="253"/>
      <c r="N234" s="203" t="str">
        <f>IFERROR(__xludf.DUMMYFUNCTION("IF(O234="""",,JOIN("","",UNIQUE(FILTER(Berechnung!$A:$A,Berechnung!$B:$B=N$1,Berechnung!$N:$N=M234))))"),"")</f>
        <v/>
      </c>
      <c r="O234" s="1"/>
      <c r="P234" s="1"/>
      <c r="Q234" s="251" t="str">
        <f>IF(M234="",,ROUNDUP(SUMIFS(Berechnung!$L:$L,Berechnung!$N:$N,M234,Berechnung!$B:$B,N$1),0))</f>
        <v/>
      </c>
      <c r="R234" s="251" t="str">
        <f>IF(M234="",,IF(ISNUMBER(MATCH(O234,'Bundle SKUs'!$A:$A,0)),Q234,Q234*2))</f>
        <v/>
      </c>
    </row>
    <row r="235">
      <c r="A235" s="250"/>
      <c r="B235" s="203" t="str">
        <f>IFERROR(__xludf.DUMMYFUNCTION("IF(C235="""",,JOIN("","",UNIQUE(FILTER(Berechnung!$A:$A,Berechnung!$B:$B=B$1,Berechnung!$N:$N=A235))))"),"")</f>
        <v/>
      </c>
      <c r="C235" s="1"/>
      <c r="D235" s="1"/>
      <c r="E235" s="251" t="str">
        <f>IF(A235="",,ROUNDUP(SUMIFS(Berechnung!$L:$L,Berechnung!$N:$N,A235,Berechnung!$B:$B,B$1),0))</f>
        <v/>
      </c>
      <c r="F235" s="251" t="str">
        <f>IF(A235="",,IF(ISNUMBER(MATCH(C235,'Bundle SKUs'!$A:$A,0)),E235,E235*2))</f>
        <v/>
      </c>
      <c r="G235" s="252"/>
      <c r="H235" s="203" t="str">
        <f>IFERROR(__xludf.DUMMYFUNCTION("IF(I235="""",,JOIN("","",UNIQUE(FILTER(Berechnung!$A:$A,Berechnung!$B:$B=H$1,Berechnung!$N:$N=G235))))"),"")</f>
        <v/>
      </c>
      <c r="I235" s="1"/>
      <c r="J235" s="1"/>
      <c r="K235" s="251" t="str">
        <f>IF(G235="",,ROUNDUP(SUMIFS(Berechnung!$L:$L,Berechnung!$N:$N,G235,Berechnung!$B:$B,H$1),0))</f>
        <v/>
      </c>
      <c r="L235" s="251" t="str">
        <f>IF(G235="",,IF(ISNUMBER(MATCH(I235,'Bundle SKUs'!$A:$A,0)),K235,K235*2))</f>
        <v/>
      </c>
      <c r="M235" s="253"/>
      <c r="N235" s="203" t="str">
        <f>IFERROR(__xludf.DUMMYFUNCTION("IF(O235="""",,JOIN("","",UNIQUE(FILTER(Berechnung!$A:$A,Berechnung!$B:$B=N$1,Berechnung!$N:$N=M235))))"),"")</f>
        <v/>
      </c>
      <c r="O235" s="1"/>
      <c r="P235" s="1"/>
      <c r="Q235" s="251" t="str">
        <f>IF(M235="",,ROUNDUP(SUMIFS(Berechnung!$L:$L,Berechnung!$N:$N,M235,Berechnung!$B:$B,N$1),0))</f>
        <v/>
      </c>
      <c r="R235" s="251" t="str">
        <f>IF(M235="",,IF(ISNUMBER(MATCH(O235,'Bundle SKUs'!$A:$A,0)),Q235,Q235*2))</f>
        <v/>
      </c>
    </row>
    <row r="236">
      <c r="A236" s="250"/>
      <c r="B236" s="203" t="str">
        <f>IFERROR(__xludf.DUMMYFUNCTION("IF(C236="""",,JOIN("","",UNIQUE(FILTER(Berechnung!$A:$A,Berechnung!$B:$B=B$1,Berechnung!$N:$N=A236))))"),"")</f>
        <v/>
      </c>
      <c r="C236" s="1"/>
      <c r="D236" s="1"/>
      <c r="E236" s="251" t="str">
        <f>IF(A236="",,ROUNDUP(SUMIFS(Berechnung!$L:$L,Berechnung!$N:$N,A236,Berechnung!$B:$B,B$1),0))</f>
        <v/>
      </c>
      <c r="F236" s="251" t="str">
        <f>IF(A236="",,IF(ISNUMBER(MATCH(C236,'Bundle SKUs'!$A:$A,0)),E236,E236*2))</f>
        <v/>
      </c>
      <c r="G236" s="252"/>
      <c r="H236" s="203" t="str">
        <f>IFERROR(__xludf.DUMMYFUNCTION("IF(I236="""",,JOIN("","",UNIQUE(FILTER(Berechnung!$A:$A,Berechnung!$B:$B=H$1,Berechnung!$N:$N=G236))))"),"")</f>
        <v/>
      </c>
      <c r="I236" s="1"/>
      <c r="J236" s="1"/>
      <c r="K236" s="251" t="str">
        <f>IF(G236="",,ROUNDUP(SUMIFS(Berechnung!$L:$L,Berechnung!$N:$N,G236,Berechnung!$B:$B,H$1),0))</f>
        <v/>
      </c>
      <c r="L236" s="251" t="str">
        <f>IF(G236="",,IF(ISNUMBER(MATCH(I236,'Bundle SKUs'!$A:$A,0)),K236,K236*2))</f>
        <v/>
      </c>
      <c r="M236" s="253"/>
      <c r="N236" s="203" t="str">
        <f>IFERROR(__xludf.DUMMYFUNCTION("IF(O236="""",,JOIN("","",UNIQUE(FILTER(Berechnung!$A:$A,Berechnung!$B:$B=N$1,Berechnung!$N:$N=M236))))"),"")</f>
        <v/>
      </c>
      <c r="O236" s="1"/>
      <c r="P236" s="1"/>
      <c r="Q236" s="251" t="str">
        <f>IF(M236="",,ROUNDUP(SUMIFS(Berechnung!$L:$L,Berechnung!$N:$N,M236,Berechnung!$B:$B,N$1),0))</f>
        <v/>
      </c>
      <c r="R236" s="251" t="str">
        <f>IF(M236="",,IF(ISNUMBER(MATCH(O236,'Bundle SKUs'!$A:$A,0)),Q236,Q236*2))</f>
        <v/>
      </c>
    </row>
    <row r="237">
      <c r="A237" s="250"/>
      <c r="B237" s="203" t="str">
        <f>IFERROR(__xludf.DUMMYFUNCTION("IF(C237="""",,JOIN("","",UNIQUE(FILTER(Berechnung!$A:$A,Berechnung!$B:$B=B$1,Berechnung!$N:$N=A237))))"),"")</f>
        <v/>
      </c>
      <c r="C237" s="1"/>
      <c r="D237" s="1"/>
      <c r="E237" s="251" t="str">
        <f>IF(A237="",,ROUNDUP(SUMIFS(Berechnung!$L:$L,Berechnung!$N:$N,A237,Berechnung!$B:$B,B$1),0))</f>
        <v/>
      </c>
      <c r="F237" s="251" t="str">
        <f>IF(A237="",,IF(ISNUMBER(MATCH(C237,'Bundle SKUs'!$A:$A,0)),E237,E237*2))</f>
        <v/>
      </c>
      <c r="G237" s="252"/>
      <c r="H237" s="203" t="str">
        <f>IFERROR(__xludf.DUMMYFUNCTION("IF(I237="""",,JOIN("","",UNIQUE(FILTER(Berechnung!$A:$A,Berechnung!$B:$B=H$1,Berechnung!$N:$N=G237))))"),"")</f>
        <v/>
      </c>
      <c r="I237" s="1"/>
      <c r="J237" s="1"/>
      <c r="K237" s="251" t="str">
        <f>IF(G237="",,ROUNDUP(SUMIFS(Berechnung!$L:$L,Berechnung!$N:$N,G237,Berechnung!$B:$B,H$1),0))</f>
        <v/>
      </c>
      <c r="L237" s="251" t="str">
        <f>IF(G237="",,IF(ISNUMBER(MATCH(I237,'Bundle SKUs'!$A:$A,0)),K237,K237*2))</f>
        <v/>
      </c>
      <c r="M237" s="253"/>
      <c r="N237" s="203" t="str">
        <f>IFERROR(__xludf.DUMMYFUNCTION("IF(O237="""",,JOIN("","",UNIQUE(FILTER(Berechnung!$A:$A,Berechnung!$B:$B=N$1,Berechnung!$N:$N=M237))))"),"")</f>
        <v/>
      </c>
      <c r="O237" s="1"/>
      <c r="P237" s="1"/>
      <c r="Q237" s="251" t="str">
        <f>IF(M237="",,ROUNDUP(SUMIFS(Berechnung!$L:$L,Berechnung!$N:$N,M237,Berechnung!$B:$B,N$1),0))</f>
        <v/>
      </c>
      <c r="R237" s="251" t="str">
        <f>IF(M237="",,IF(ISNUMBER(MATCH(O237,'Bundle SKUs'!$A:$A,0)),Q237,Q237*2))</f>
        <v/>
      </c>
    </row>
    <row r="238">
      <c r="A238" s="250"/>
      <c r="B238" s="203" t="str">
        <f>IFERROR(__xludf.DUMMYFUNCTION("IF(C238="""",,JOIN("","",UNIQUE(FILTER(Berechnung!$A:$A,Berechnung!$B:$B=B$1,Berechnung!$N:$N=A238))))"),"")</f>
        <v/>
      </c>
      <c r="C238" s="1"/>
      <c r="D238" s="1"/>
      <c r="E238" s="251" t="str">
        <f>IF(A238="",,ROUNDUP(SUMIFS(Berechnung!$L:$L,Berechnung!$N:$N,A238,Berechnung!$B:$B,B$1),0))</f>
        <v/>
      </c>
      <c r="F238" s="251" t="str">
        <f>IF(A238="",,IF(ISNUMBER(MATCH(C238,'Bundle SKUs'!$A:$A,0)),E238,E238*2))</f>
        <v/>
      </c>
      <c r="G238" s="252"/>
      <c r="H238" s="203" t="str">
        <f>IFERROR(__xludf.DUMMYFUNCTION("IF(I238="""",,JOIN("","",UNIQUE(FILTER(Berechnung!$A:$A,Berechnung!$B:$B=H$1,Berechnung!$N:$N=G238))))"),"")</f>
        <v/>
      </c>
      <c r="I238" s="1"/>
      <c r="J238" s="1"/>
      <c r="K238" s="251" t="str">
        <f>IF(G238="",,ROUNDUP(SUMIFS(Berechnung!$L:$L,Berechnung!$N:$N,G238,Berechnung!$B:$B,H$1),0))</f>
        <v/>
      </c>
      <c r="L238" s="251" t="str">
        <f>IF(G238="",,IF(ISNUMBER(MATCH(I238,'Bundle SKUs'!$A:$A,0)),K238,K238*2))</f>
        <v/>
      </c>
      <c r="M238" s="253"/>
      <c r="N238" s="203" t="str">
        <f>IFERROR(__xludf.DUMMYFUNCTION("IF(O238="""",,JOIN("","",UNIQUE(FILTER(Berechnung!$A:$A,Berechnung!$B:$B=N$1,Berechnung!$N:$N=M238))))"),"")</f>
        <v/>
      </c>
      <c r="O238" s="1"/>
      <c r="P238" s="1"/>
      <c r="Q238" s="251" t="str">
        <f>IF(M238="",,ROUNDUP(SUMIFS(Berechnung!$L:$L,Berechnung!$N:$N,M238,Berechnung!$B:$B,N$1),0))</f>
        <v/>
      </c>
      <c r="R238" s="251" t="str">
        <f>IF(M238="",,IF(ISNUMBER(MATCH(O238,'Bundle SKUs'!$A:$A,0)),Q238,Q238*2))</f>
        <v/>
      </c>
    </row>
    <row r="239">
      <c r="A239" s="250"/>
      <c r="B239" s="203" t="str">
        <f>IFERROR(__xludf.DUMMYFUNCTION("IF(C239="""",,JOIN("","",UNIQUE(FILTER(Berechnung!$A:$A,Berechnung!$B:$B=B$1,Berechnung!$N:$N=A239))))"),"")</f>
        <v/>
      </c>
      <c r="C239" s="1"/>
      <c r="D239" s="1"/>
      <c r="E239" s="251" t="str">
        <f>IF(A239="",,ROUNDUP(SUMIFS(Berechnung!$L:$L,Berechnung!$N:$N,A239,Berechnung!$B:$B,B$1),0))</f>
        <v/>
      </c>
      <c r="F239" s="251" t="str">
        <f>IF(A239="",,IF(ISNUMBER(MATCH(C239,'Bundle SKUs'!$A:$A,0)),E239,E239*2))</f>
        <v/>
      </c>
      <c r="G239" s="252"/>
      <c r="H239" s="203" t="str">
        <f>IFERROR(__xludf.DUMMYFUNCTION("IF(I239="""",,JOIN("","",UNIQUE(FILTER(Berechnung!$A:$A,Berechnung!$B:$B=H$1,Berechnung!$N:$N=G239))))"),"")</f>
        <v/>
      </c>
      <c r="I239" s="1"/>
      <c r="J239" s="1"/>
      <c r="K239" s="251" t="str">
        <f>IF(G239="",,ROUNDUP(SUMIFS(Berechnung!$L:$L,Berechnung!$N:$N,G239,Berechnung!$B:$B,H$1),0))</f>
        <v/>
      </c>
      <c r="L239" s="251" t="str">
        <f>IF(G239="",,IF(ISNUMBER(MATCH(I239,'Bundle SKUs'!$A:$A,0)),K239,K239*2))</f>
        <v/>
      </c>
      <c r="M239" s="253"/>
      <c r="N239" s="203" t="str">
        <f>IFERROR(__xludf.DUMMYFUNCTION("IF(O239="""",,JOIN("","",UNIQUE(FILTER(Berechnung!$A:$A,Berechnung!$B:$B=N$1,Berechnung!$N:$N=M239))))"),"")</f>
        <v/>
      </c>
      <c r="O239" s="1"/>
      <c r="P239" s="1"/>
      <c r="Q239" s="251" t="str">
        <f>IF(M239="",,ROUNDUP(SUMIFS(Berechnung!$L:$L,Berechnung!$N:$N,M239,Berechnung!$B:$B,N$1),0))</f>
        <v/>
      </c>
      <c r="R239" s="251" t="str">
        <f>IF(M239="",,IF(ISNUMBER(MATCH(O239,'Bundle SKUs'!$A:$A,0)),Q239,Q239*2))</f>
        <v/>
      </c>
    </row>
    <row r="240">
      <c r="A240" s="250"/>
      <c r="B240" s="203" t="str">
        <f>IFERROR(__xludf.DUMMYFUNCTION("IF(C240="""",,JOIN("","",UNIQUE(FILTER(Berechnung!$A:$A,Berechnung!$B:$B=B$1,Berechnung!$N:$N=A240))))"),"")</f>
        <v/>
      </c>
      <c r="C240" s="1"/>
      <c r="D240" s="1"/>
      <c r="E240" s="251" t="str">
        <f>IF(A240="",,ROUNDUP(SUMIFS(Berechnung!$L:$L,Berechnung!$N:$N,A240,Berechnung!$B:$B,B$1),0))</f>
        <v/>
      </c>
      <c r="F240" s="251" t="str">
        <f>IF(A240="",,IF(ISNUMBER(MATCH(C240,'Bundle SKUs'!$A:$A,0)),E240,E240*2))</f>
        <v/>
      </c>
      <c r="G240" s="252"/>
      <c r="H240" s="203" t="str">
        <f>IFERROR(__xludf.DUMMYFUNCTION("IF(I240="""",,JOIN("","",UNIQUE(FILTER(Berechnung!$A:$A,Berechnung!$B:$B=H$1,Berechnung!$N:$N=G240))))"),"")</f>
        <v/>
      </c>
      <c r="I240" s="1"/>
      <c r="J240" s="1"/>
      <c r="K240" s="251" t="str">
        <f>IF(G240="",,ROUNDUP(SUMIFS(Berechnung!$L:$L,Berechnung!$N:$N,G240,Berechnung!$B:$B,H$1),0))</f>
        <v/>
      </c>
      <c r="L240" s="251" t="str">
        <f>IF(G240="",,IF(ISNUMBER(MATCH(I240,'Bundle SKUs'!$A:$A,0)),K240,K240*2))</f>
        <v/>
      </c>
      <c r="M240" s="253"/>
      <c r="N240" s="203" t="str">
        <f>IFERROR(__xludf.DUMMYFUNCTION("IF(O240="""",,JOIN("","",UNIQUE(FILTER(Berechnung!$A:$A,Berechnung!$B:$B=N$1,Berechnung!$N:$N=M240))))"),"")</f>
        <v/>
      </c>
      <c r="O240" s="1"/>
      <c r="P240" s="1"/>
      <c r="Q240" s="251" t="str">
        <f>IF(M240="",,ROUNDUP(SUMIFS(Berechnung!$L:$L,Berechnung!$N:$N,M240,Berechnung!$B:$B,N$1),0))</f>
        <v/>
      </c>
      <c r="R240" s="251" t="str">
        <f>IF(M240="",,IF(ISNUMBER(MATCH(O240,'Bundle SKUs'!$A:$A,0)),Q240,Q240*2))</f>
        <v/>
      </c>
    </row>
    <row r="241">
      <c r="A241" s="250"/>
      <c r="B241" s="203" t="str">
        <f>IFERROR(__xludf.DUMMYFUNCTION("IF(C241="""",,JOIN("","",UNIQUE(FILTER(Berechnung!$A:$A,Berechnung!$B:$B=B$1,Berechnung!$N:$N=A241))))"),"")</f>
        <v/>
      </c>
      <c r="C241" s="1"/>
      <c r="D241" s="1"/>
      <c r="E241" s="251" t="str">
        <f>IF(A241="",,ROUNDUP(SUMIFS(Berechnung!$L:$L,Berechnung!$N:$N,A241,Berechnung!$B:$B,B$1),0))</f>
        <v/>
      </c>
      <c r="F241" s="251" t="str">
        <f>IF(A241="",,IF(ISNUMBER(MATCH(C241,'Bundle SKUs'!$A:$A,0)),E241,E241*2))</f>
        <v/>
      </c>
      <c r="G241" s="252"/>
      <c r="H241" s="203" t="str">
        <f>IFERROR(__xludf.DUMMYFUNCTION("IF(I241="""",,JOIN("","",UNIQUE(FILTER(Berechnung!$A:$A,Berechnung!$B:$B=H$1,Berechnung!$N:$N=G241))))"),"")</f>
        <v/>
      </c>
      <c r="I241" s="1"/>
      <c r="J241" s="1"/>
      <c r="K241" s="251" t="str">
        <f>IF(G241="",,ROUNDUP(SUMIFS(Berechnung!$L:$L,Berechnung!$N:$N,G241,Berechnung!$B:$B,H$1),0))</f>
        <v/>
      </c>
      <c r="L241" s="251" t="str">
        <f>IF(G241="",,IF(ISNUMBER(MATCH(I241,'Bundle SKUs'!$A:$A,0)),K241,K241*2))</f>
        <v/>
      </c>
      <c r="M241" s="253"/>
      <c r="N241" s="203" t="str">
        <f>IFERROR(__xludf.DUMMYFUNCTION("IF(O241="""",,JOIN("","",UNIQUE(FILTER(Berechnung!$A:$A,Berechnung!$B:$B=N$1,Berechnung!$N:$N=M241))))"),"")</f>
        <v/>
      </c>
      <c r="O241" s="1"/>
      <c r="P241" s="1"/>
      <c r="Q241" s="251" t="str">
        <f>IF(M241="",,ROUNDUP(SUMIFS(Berechnung!$L:$L,Berechnung!$N:$N,M241,Berechnung!$B:$B,N$1),0))</f>
        <v/>
      </c>
      <c r="R241" s="251" t="str">
        <f>IF(M241="",,IF(ISNUMBER(MATCH(O241,'Bundle SKUs'!$A:$A,0)),Q241,Q241*2))</f>
        <v/>
      </c>
    </row>
    <row r="242">
      <c r="A242" s="250"/>
      <c r="B242" s="203" t="str">
        <f>IFERROR(__xludf.DUMMYFUNCTION("IF(C242="""",,JOIN("","",UNIQUE(FILTER(Berechnung!$A:$A,Berechnung!$B:$B=B$1,Berechnung!$N:$N=A242))))"),"")</f>
        <v/>
      </c>
      <c r="C242" s="1"/>
      <c r="D242" s="1"/>
      <c r="E242" s="251" t="str">
        <f>IF(A242="",,ROUNDUP(SUMIFS(Berechnung!$L:$L,Berechnung!$N:$N,A242,Berechnung!$B:$B,B$1),0))</f>
        <v/>
      </c>
      <c r="F242" s="251" t="str">
        <f>IF(A242="",,IF(ISNUMBER(MATCH(C242,'Bundle SKUs'!$A:$A,0)),E242,E242*2))</f>
        <v/>
      </c>
      <c r="G242" s="252"/>
      <c r="H242" s="203" t="str">
        <f>IFERROR(__xludf.DUMMYFUNCTION("IF(I242="""",,JOIN("","",UNIQUE(FILTER(Berechnung!$A:$A,Berechnung!$B:$B=H$1,Berechnung!$N:$N=G242))))"),"")</f>
        <v/>
      </c>
      <c r="I242" s="1"/>
      <c r="J242" s="1"/>
      <c r="K242" s="251" t="str">
        <f>IF(G242="",,ROUNDUP(SUMIFS(Berechnung!$L:$L,Berechnung!$N:$N,G242,Berechnung!$B:$B,H$1),0))</f>
        <v/>
      </c>
      <c r="L242" s="251" t="str">
        <f>IF(G242="",,IF(ISNUMBER(MATCH(I242,'Bundle SKUs'!$A:$A,0)),K242,K242*2))</f>
        <v/>
      </c>
      <c r="M242" s="253"/>
      <c r="N242" s="203" t="str">
        <f>IFERROR(__xludf.DUMMYFUNCTION("IF(O242="""",,JOIN("","",UNIQUE(FILTER(Berechnung!$A:$A,Berechnung!$B:$B=N$1,Berechnung!$N:$N=M242))))"),"")</f>
        <v/>
      </c>
      <c r="O242" s="1"/>
      <c r="P242" s="1"/>
      <c r="Q242" s="251" t="str">
        <f>IF(M242="",,ROUNDUP(SUMIFS(Berechnung!$L:$L,Berechnung!$N:$N,M242,Berechnung!$B:$B,N$1),0))</f>
        <v/>
      </c>
      <c r="R242" s="251" t="str">
        <f>IF(M242="",,IF(ISNUMBER(MATCH(O242,'Bundle SKUs'!$A:$A,0)),Q242,Q242*2))</f>
        <v/>
      </c>
    </row>
    <row r="243">
      <c r="A243" s="250"/>
      <c r="B243" s="203" t="str">
        <f>IFERROR(__xludf.DUMMYFUNCTION("IF(C243="""",,JOIN("","",UNIQUE(FILTER(Berechnung!$A:$A,Berechnung!$B:$B=B$1,Berechnung!$N:$N=A243))))"),"")</f>
        <v/>
      </c>
      <c r="C243" s="1"/>
      <c r="D243" s="1"/>
      <c r="E243" s="251" t="str">
        <f>IF(A243="",,ROUNDUP(SUMIFS(Berechnung!$L:$L,Berechnung!$N:$N,A243,Berechnung!$B:$B,B$1),0))</f>
        <v/>
      </c>
      <c r="F243" s="251" t="str">
        <f>IF(A243="",,IF(ISNUMBER(MATCH(C243,'Bundle SKUs'!$A:$A,0)),E243,E243*2))</f>
        <v/>
      </c>
      <c r="G243" s="252"/>
      <c r="H243" s="203" t="str">
        <f>IFERROR(__xludf.DUMMYFUNCTION("IF(I243="""",,JOIN("","",UNIQUE(FILTER(Berechnung!$A:$A,Berechnung!$B:$B=H$1,Berechnung!$N:$N=G243))))"),"")</f>
        <v/>
      </c>
      <c r="I243" s="1"/>
      <c r="J243" s="1"/>
      <c r="K243" s="251" t="str">
        <f>IF(G243="",,ROUNDUP(SUMIFS(Berechnung!$L:$L,Berechnung!$N:$N,G243,Berechnung!$B:$B,H$1),0))</f>
        <v/>
      </c>
      <c r="L243" s="251" t="str">
        <f>IF(G243="",,IF(ISNUMBER(MATCH(I243,'Bundle SKUs'!$A:$A,0)),K243,K243*2))</f>
        <v/>
      </c>
      <c r="M243" s="253"/>
      <c r="N243" s="203" t="str">
        <f>IFERROR(__xludf.DUMMYFUNCTION("IF(O243="""",,JOIN("","",UNIQUE(FILTER(Berechnung!$A:$A,Berechnung!$B:$B=N$1,Berechnung!$N:$N=M243))))"),"")</f>
        <v/>
      </c>
      <c r="O243" s="1"/>
      <c r="P243" s="1"/>
      <c r="Q243" s="251" t="str">
        <f>IF(M243="",,ROUNDUP(SUMIFS(Berechnung!$L:$L,Berechnung!$N:$N,M243,Berechnung!$B:$B,N$1),0))</f>
        <v/>
      </c>
      <c r="R243" s="251" t="str">
        <f>IF(M243="",,IF(ISNUMBER(MATCH(O243,'Bundle SKUs'!$A:$A,0)),Q243,Q243*2))</f>
        <v/>
      </c>
    </row>
    <row r="244">
      <c r="A244" s="250"/>
      <c r="B244" s="203" t="str">
        <f>IFERROR(__xludf.DUMMYFUNCTION("IF(C244="""",,JOIN("","",UNIQUE(FILTER(Berechnung!$A:$A,Berechnung!$B:$B=B$1,Berechnung!$N:$N=A244))))"),"")</f>
        <v/>
      </c>
      <c r="C244" s="1"/>
      <c r="D244" s="1"/>
      <c r="E244" s="251" t="str">
        <f>IF(A244="",,ROUNDUP(SUMIFS(Berechnung!$L:$L,Berechnung!$N:$N,A244,Berechnung!$B:$B,B$1),0))</f>
        <v/>
      </c>
      <c r="F244" s="251" t="str">
        <f>IF(A244="",,IF(ISNUMBER(MATCH(C244,'Bundle SKUs'!$A:$A,0)),E244,E244*2))</f>
        <v/>
      </c>
      <c r="G244" s="252"/>
      <c r="H244" s="203" t="str">
        <f>IFERROR(__xludf.DUMMYFUNCTION("IF(I244="""",,JOIN("","",UNIQUE(FILTER(Berechnung!$A:$A,Berechnung!$B:$B=H$1,Berechnung!$N:$N=G244))))"),"")</f>
        <v/>
      </c>
      <c r="I244" s="1"/>
      <c r="J244" s="1"/>
      <c r="K244" s="251" t="str">
        <f>IF(G244="",,ROUNDUP(SUMIFS(Berechnung!$L:$L,Berechnung!$N:$N,G244,Berechnung!$B:$B,H$1),0))</f>
        <v/>
      </c>
      <c r="L244" s="251" t="str">
        <f>IF(G244="",,IF(ISNUMBER(MATCH(I244,'Bundle SKUs'!$A:$A,0)),K244,K244*2))</f>
        <v/>
      </c>
      <c r="M244" s="253"/>
      <c r="N244" s="203" t="str">
        <f>IFERROR(__xludf.DUMMYFUNCTION("IF(O244="""",,JOIN("","",UNIQUE(FILTER(Berechnung!$A:$A,Berechnung!$B:$B=N$1,Berechnung!$N:$N=M244))))"),"")</f>
        <v/>
      </c>
      <c r="O244" s="1"/>
      <c r="P244" s="1"/>
      <c r="Q244" s="251" t="str">
        <f>IF(M244="",,ROUNDUP(SUMIFS(Berechnung!$L:$L,Berechnung!$N:$N,M244,Berechnung!$B:$B,N$1),0))</f>
        <v/>
      </c>
      <c r="R244" s="251" t="str">
        <f>IF(M244="",,IF(ISNUMBER(MATCH(O244,'Bundle SKUs'!$A:$A,0)),Q244,Q244*2))</f>
        <v/>
      </c>
    </row>
    <row r="245">
      <c r="A245" s="250"/>
      <c r="B245" s="203" t="str">
        <f>IFERROR(__xludf.DUMMYFUNCTION("IF(C245="""",,JOIN("","",UNIQUE(FILTER(Berechnung!$A:$A,Berechnung!$B:$B=B$1,Berechnung!$N:$N=A245))))"),"")</f>
        <v/>
      </c>
      <c r="C245" s="1"/>
      <c r="D245" s="1"/>
      <c r="E245" s="251" t="str">
        <f>IF(A245="",,ROUNDUP(SUMIFS(Berechnung!$L:$L,Berechnung!$N:$N,A245,Berechnung!$B:$B,B$1),0))</f>
        <v/>
      </c>
      <c r="F245" s="251" t="str">
        <f>IF(A245="",,IF(ISNUMBER(MATCH(C245,'Bundle SKUs'!$A:$A,0)),E245,E245*2))</f>
        <v/>
      </c>
      <c r="G245" s="252"/>
      <c r="H245" s="203" t="str">
        <f>IFERROR(__xludf.DUMMYFUNCTION("IF(I245="""",,JOIN("","",UNIQUE(FILTER(Berechnung!$A:$A,Berechnung!$B:$B=H$1,Berechnung!$N:$N=G245))))"),"")</f>
        <v/>
      </c>
      <c r="I245" s="1"/>
      <c r="J245" s="1"/>
      <c r="K245" s="251" t="str">
        <f>IF(G245="",,ROUNDUP(SUMIFS(Berechnung!$L:$L,Berechnung!$N:$N,G245,Berechnung!$B:$B,H$1),0))</f>
        <v/>
      </c>
      <c r="L245" s="251" t="str">
        <f>IF(G245="",,IF(ISNUMBER(MATCH(I245,'Bundle SKUs'!$A:$A,0)),K245,K245*2))</f>
        <v/>
      </c>
      <c r="M245" s="253"/>
      <c r="N245" s="203" t="str">
        <f>IFERROR(__xludf.DUMMYFUNCTION("IF(O245="""",,JOIN("","",UNIQUE(FILTER(Berechnung!$A:$A,Berechnung!$B:$B=N$1,Berechnung!$N:$N=M245))))"),"")</f>
        <v/>
      </c>
      <c r="O245" s="1"/>
      <c r="P245" s="1"/>
      <c r="Q245" s="251" t="str">
        <f>IF(M245="",,ROUNDUP(SUMIFS(Berechnung!$L:$L,Berechnung!$N:$N,M245,Berechnung!$B:$B,N$1),0))</f>
        <v/>
      </c>
      <c r="R245" s="251" t="str">
        <f>IF(M245="",,IF(ISNUMBER(MATCH(O245,'Bundle SKUs'!$A:$A,0)),Q245,Q245*2))</f>
        <v/>
      </c>
    </row>
    <row r="246">
      <c r="A246" s="250"/>
      <c r="B246" s="203" t="str">
        <f>IFERROR(__xludf.DUMMYFUNCTION("IF(C246="""",,JOIN("","",UNIQUE(FILTER(Berechnung!$A:$A,Berechnung!$B:$B=B$1,Berechnung!$N:$N=A246))))"),"")</f>
        <v/>
      </c>
      <c r="C246" s="1"/>
      <c r="D246" s="1"/>
      <c r="E246" s="251" t="str">
        <f>IF(A246="",,ROUNDUP(SUMIFS(Berechnung!$L:$L,Berechnung!$N:$N,A246,Berechnung!$B:$B,B$1),0))</f>
        <v/>
      </c>
      <c r="F246" s="251" t="str">
        <f>IF(A246="",,IF(ISNUMBER(MATCH(C246,'Bundle SKUs'!$A:$A,0)),E246,E246*2))</f>
        <v/>
      </c>
      <c r="G246" s="252"/>
      <c r="H246" s="203" t="str">
        <f>IFERROR(__xludf.DUMMYFUNCTION("IF(I246="""",,JOIN("","",UNIQUE(FILTER(Berechnung!$A:$A,Berechnung!$B:$B=H$1,Berechnung!$N:$N=G246))))"),"")</f>
        <v/>
      </c>
      <c r="I246" s="1"/>
      <c r="J246" s="1"/>
      <c r="K246" s="251" t="str">
        <f>IF(G246="",,ROUNDUP(SUMIFS(Berechnung!$L:$L,Berechnung!$N:$N,G246,Berechnung!$B:$B,H$1),0))</f>
        <v/>
      </c>
      <c r="L246" s="251" t="str">
        <f>IF(G246="",,IF(ISNUMBER(MATCH(I246,'Bundle SKUs'!$A:$A,0)),K246,K246*2))</f>
        <v/>
      </c>
      <c r="M246" s="253"/>
      <c r="N246" s="203" t="str">
        <f>IFERROR(__xludf.DUMMYFUNCTION("IF(O246="""",,JOIN("","",UNIQUE(FILTER(Berechnung!$A:$A,Berechnung!$B:$B=N$1,Berechnung!$N:$N=M246))))"),"")</f>
        <v/>
      </c>
      <c r="O246" s="1"/>
      <c r="P246" s="1"/>
      <c r="Q246" s="251" t="str">
        <f>IF(M246="",,ROUNDUP(SUMIFS(Berechnung!$L:$L,Berechnung!$N:$N,M246,Berechnung!$B:$B,N$1),0))</f>
        <v/>
      </c>
      <c r="R246" s="251" t="str">
        <f>IF(M246="",,IF(ISNUMBER(MATCH(O246,'Bundle SKUs'!$A:$A,0)),Q246,Q246*2))</f>
        <v/>
      </c>
    </row>
    <row r="247">
      <c r="A247" s="250"/>
      <c r="B247" s="203" t="str">
        <f>IFERROR(__xludf.DUMMYFUNCTION("IF(C247="""",,JOIN("","",UNIQUE(FILTER(Berechnung!$A:$A,Berechnung!$B:$B=B$1,Berechnung!$N:$N=A247))))"),"")</f>
        <v/>
      </c>
      <c r="C247" s="1"/>
      <c r="D247" s="1"/>
      <c r="E247" s="251" t="str">
        <f>IF(A247="",,ROUNDUP(SUMIFS(Berechnung!$L:$L,Berechnung!$N:$N,A247,Berechnung!$B:$B,B$1),0))</f>
        <v/>
      </c>
      <c r="F247" s="251" t="str">
        <f>IF(A247="",,IF(ISNUMBER(MATCH(C247,'Bundle SKUs'!$A:$A,0)),E247,E247*2))</f>
        <v/>
      </c>
      <c r="G247" s="252"/>
      <c r="H247" s="203" t="str">
        <f>IFERROR(__xludf.DUMMYFUNCTION("IF(I247="""",,JOIN("","",UNIQUE(FILTER(Berechnung!$A:$A,Berechnung!$B:$B=H$1,Berechnung!$N:$N=G247))))"),"")</f>
        <v/>
      </c>
      <c r="I247" s="1"/>
      <c r="J247" s="1"/>
      <c r="K247" s="251" t="str">
        <f>IF(G247="",,ROUNDUP(SUMIFS(Berechnung!$L:$L,Berechnung!$N:$N,G247,Berechnung!$B:$B,H$1),0))</f>
        <v/>
      </c>
      <c r="L247" s="251" t="str">
        <f>IF(G247="",,IF(ISNUMBER(MATCH(I247,'Bundle SKUs'!$A:$A,0)),K247,K247*2))</f>
        <v/>
      </c>
      <c r="M247" s="253"/>
      <c r="N247" s="203" t="str">
        <f>IFERROR(__xludf.DUMMYFUNCTION("IF(O247="""",,JOIN("","",UNIQUE(FILTER(Berechnung!$A:$A,Berechnung!$B:$B=N$1,Berechnung!$N:$N=M247))))"),"")</f>
        <v/>
      </c>
      <c r="O247" s="1"/>
      <c r="P247" s="1"/>
      <c r="Q247" s="251" t="str">
        <f>IF(M247="",,ROUNDUP(SUMIFS(Berechnung!$L:$L,Berechnung!$N:$N,M247,Berechnung!$B:$B,N$1),0))</f>
        <v/>
      </c>
      <c r="R247" s="251" t="str">
        <f>IF(M247="",,IF(ISNUMBER(MATCH(O247,'Bundle SKUs'!$A:$A,0)),Q247,Q247*2))</f>
        <v/>
      </c>
    </row>
    <row r="248">
      <c r="A248" s="250"/>
      <c r="B248" s="203" t="str">
        <f>IFERROR(__xludf.DUMMYFUNCTION("IF(C248="""",,JOIN("","",UNIQUE(FILTER(Berechnung!$A:$A,Berechnung!$B:$B=B$1,Berechnung!$N:$N=A248))))"),"")</f>
        <v/>
      </c>
      <c r="C248" s="1"/>
      <c r="D248" s="1"/>
      <c r="E248" s="251" t="str">
        <f>IF(A248="",,ROUNDUP(SUMIFS(Berechnung!$L:$L,Berechnung!$N:$N,A248,Berechnung!$B:$B,B$1),0))</f>
        <v/>
      </c>
      <c r="F248" s="251" t="str">
        <f>IF(A248="",,IF(ISNUMBER(MATCH(C248,'Bundle SKUs'!$A:$A,0)),E248,E248*2))</f>
        <v/>
      </c>
      <c r="G248" s="252"/>
      <c r="H248" s="203" t="str">
        <f>IFERROR(__xludf.DUMMYFUNCTION("IF(I248="""",,JOIN("","",UNIQUE(FILTER(Berechnung!$A:$A,Berechnung!$B:$B=H$1,Berechnung!$N:$N=G248))))"),"")</f>
        <v/>
      </c>
      <c r="I248" s="1"/>
      <c r="J248" s="1"/>
      <c r="K248" s="251" t="str">
        <f>IF(G248="",,ROUNDUP(SUMIFS(Berechnung!$L:$L,Berechnung!$N:$N,G248,Berechnung!$B:$B,H$1),0))</f>
        <v/>
      </c>
      <c r="L248" s="251" t="str">
        <f>IF(G248="",,IF(ISNUMBER(MATCH(I248,'Bundle SKUs'!$A:$A,0)),K248,K248*2))</f>
        <v/>
      </c>
      <c r="M248" s="253"/>
      <c r="N248" s="203" t="str">
        <f>IFERROR(__xludf.DUMMYFUNCTION("IF(O248="""",,JOIN("","",UNIQUE(FILTER(Berechnung!$A:$A,Berechnung!$B:$B=N$1,Berechnung!$N:$N=M248))))"),"")</f>
        <v/>
      </c>
      <c r="O248" s="1"/>
      <c r="P248" s="1"/>
      <c r="Q248" s="251" t="str">
        <f>IF(M248="",,ROUNDUP(SUMIFS(Berechnung!$L:$L,Berechnung!$N:$N,M248,Berechnung!$B:$B,N$1),0))</f>
        <v/>
      </c>
      <c r="R248" s="251" t="str">
        <f>IF(M248="",,IF(ISNUMBER(MATCH(O248,'Bundle SKUs'!$A:$A,0)),Q248,Q248*2))</f>
        <v/>
      </c>
    </row>
    <row r="249">
      <c r="A249" s="250"/>
      <c r="B249" s="203" t="str">
        <f>IFERROR(__xludf.DUMMYFUNCTION("IF(C249="""",,JOIN("","",UNIQUE(FILTER(Berechnung!$A:$A,Berechnung!$B:$B=B$1,Berechnung!$N:$N=A249))))"),"")</f>
        <v/>
      </c>
      <c r="C249" s="1"/>
      <c r="D249" s="1"/>
      <c r="E249" s="251" t="str">
        <f>IF(A249="",,ROUNDUP(SUMIFS(Berechnung!$L:$L,Berechnung!$N:$N,A249,Berechnung!$B:$B,B$1),0))</f>
        <v/>
      </c>
      <c r="F249" s="251" t="str">
        <f>IF(A249="",,IF(ISNUMBER(MATCH(C249,'Bundle SKUs'!$A:$A,0)),E249,E249*2))</f>
        <v/>
      </c>
      <c r="G249" s="252"/>
      <c r="H249" s="203" t="str">
        <f>IFERROR(__xludf.DUMMYFUNCTION("IF(I249="""",,JOIN("","",UNIQUE(FILTER(Berechnung!$A:$A,Berechnung!$B:$B=H$1,Berechnung!$N:$N=G249))))"),"")</f>
        <v/>
      </c>
      <c r="I249" s="1"/>
      <c r="J249" s="1"/>
      <c r="K249" s="251" t="str">
        <f>IF(G249="",,ROUNDUP(SUMIFS(Berechnung!$L:$L,Berechnung!$N:$N,G249,Berechnung!$B:$B,H$1),0))</f>
        <v/>
      </c>
      <c r="L249" s="251" t="str">
        <f>IF(G249="",,IF(ISNUMBER(MATCH(I249,'Bundle SKUs'!$A:$A,0)),K249,K249*2))</f>
        <v/>
      </c>
      <c r="M249" s="253"/>
      <c r="N249" s="203" t="str">
        <f>IFERROR(__xludf.DUMMYFUNCTION("IF(O249="""",,JOIN("","",UNIQUE(FILTER(Berechnung!$A:$A,Berechnung!$B:$B=N$1,Berechnung!$N:$N=M249))))"),"")</f>
        <v/>
      </c>
      <c r="O249" s="1"/>
      <c r="P249" s="1"/>
      <c r="Q249" s="251" t="str">
        <f>IF(M249="",,ROUNDUP(SUMIFS(Berechnung!$L:$L,Berechnung!$N:$N,M249,Berechnung!$B:$B,N$1),0))</f>
        <v/>
      </c>
      <c r="R249" s="251" t="str">
        <f>IF(M249="",,IF(ISNUMBER(MATCH(O249,'Bundle SKUs'!$A:$A,0)),Q249,Q249*2))</f>
        <v/>
      </c>
    </row>
    <row r="250">
      <c r="A250" s="250"/>
      <c r="B250" s="203" t="str">
        <f>IFERROR(__xludf.DUMMYFUNCTION("IF(C250="""",,JOIN("","",UNIQUE(FILTER(Berechnung!$A:$A,Berechnung!$B:$B=B$1,Berechnung!$N:$N=A250))))"),"")</f>
        <v/>
      </c>
      <c r="C250" s="1"/>
      <c r="D250" s="1"/>
      <c r="E250" s="251" t="str">
        <f>IF(A250="",,ROUNDUP(SUMIFS(Berechnung!$L:$L,Berechnung!$N:$N,A250,Berechnung!$B:$B,B$1),0))</f>
        <v/>
      </c>
      <c r="F250" s="251" t="str">
        <f>IF(A250="",,IF(ISNUMBER(MATCH(C250,'Bundle SKUs'!$A:$A,0)),E250,E250*2))</f>
        <v/>
      </c>
      <c r="G250" s="252"/>
      <c r="H250" s="203" t="str">
        <f>IFERROR(__xludf.DUMMYFUNCTION("IF(I250="""",,JOIN("","",UNIQUE(FILTER(Berechnung!$A:$A,Berechnung!$B:$B=H$1,Berechnung!$N:$N=G250))))"),"")</f>
        <v/>
      </c>
      <c r="I250" s="1"/>
      <c r="J250" s="1"/>
      <c r="K250" s="251" t="str">
        <f>IF(G250="",,ROUNDUP(SUMIFS(Berechnung!$L:$L,Berechnung!$N:$N,G250,Berechnung!$B:$B,H$1),0))</f>
        <v/>
      </c>
      <c r="L250" s="251" t="str">
        <f>IF(G250="",,IF(ISNUMBER(MATCH(I250,'Bundle SKUs'!$A:$A,0)),K250,K250*2))</f>
        <v/>
      </c>
      <c r="M250" s="253"/>
      <c r="N250" s="203" t="str">
        <f>IFERROR(__xludf.DUMMYFUNCTION("IF(O250="""",,JOIN("","",UNIQUE(FILTER(Berechnung!$A:$A,Berechnung!$B:$B=N$1,Berechnung!$N:$N=M250))))"),"")</f>
        <v/>
      </c>
      <c r="O250" s="1"/>
      <c r="P250" s="1"/>
      <c r="Q250" s="251" t="str">
        <f>IF(M250="",,ROUNDUP(SUMIFS(Berechnung!$L:$L,Berechnung!$N:$N,M250,Berechnung!$B:$B,N$1),0))</f>
        <v/>
      </c>
      <c r="R250" s="251" t="str">
        <f>IF(M250="",,IF(ISNUMBER(MATCH(O250,'Bundle SKUs'!$A:$A,0)),Q250,Q250*2))</f>
        <v/>
      </c>
    </row>
    <row r="251">
      <c r="A251" s="250"/>
      <c r="B251" s="203" t="str">
        <f>IFERROR(__xludf.DUMMYFUNCTION("IF(C251="""",,JOIN("","",UNIQUE(FILTER(Berechnung!$A:$A,Berechnung!$B:$B=B$1,Berechnung!$N:$N=A251))))"),"")</f>
        <v/>
      </c>
      <c r="C251" s="1"/>
      <c r="D251" s="1"/>
      <c r="E251" s="251" t="str">
        <f>IF(A251="",,ROUNDUP(SUMIFS(Berechnung!$L:$L,Berechnung!$N:$N,A251,Berechnung!$B:$B,B$1),0))</f>
        <v/>
      </c>
      <c r="F251" s="251" t="str">
        <f>IF(A251="",,IF(ISNUMBER(MATCH(C251,'Bundle SKUs'!$A:$A,0)),E251,E251*2))</f>
        <v/>
      </c>
      <c r="G251" s="252"/>
      <c r="H251" s="203" t="str">
        <f>IFERROR(__xludf.DUMMYFUNCTION("IF(I251="""",,JOIN("","",UNIQUE(FILTER(Berechnung!$A:$A,Berechnung!$B:$B=H$1,Berechnung!$N:$N=G251))))"),"")</f>
        <v/>
      </c>
      <c r="I251" s="1"/>
      <c r="J251" s="1"/>
      <c r="K251" s="251" t="str">
        <f>IF(G251="",,ROUNDUP(SUMIFS(Berechnung!$L:$L,Berechnung!$N:$N,G251,Berechnung!$B:$B,H$1),0))</f>
        <v/>
      </c>
      <c r="L251" s="251" t="str">
        <f>IF(G251="",,IF(ISNUMBER(MATCH(I251,'Bundle SKUs'!$A:$A,0)),K251,K251*2))</f>
        <v/>
      </c>
      <c r="M251" s="253"/>
      <c r="N251" s="203" t="str">
        <f>IFERROR(__xludf.DUMMYFUNCTION("IF(O251="""",,JOIN("","",UNIQUE(FILTER(Berechnung!$A:$A,Berechnung!$B:$B=N$1,Berechnung!$N:$N=M251))))"),"")</f>
        <v/>
      </c>
      <c r="O251" s="1"/>
      <c r="P251" s="1"/>
      <c r="Q251" s="251" t="str">
        <f>IF(M251="",,ROUNDUP(SUMIFS(Berechnung!$L:$L,Berechnung!$N:$N,M251,Berechnung!$B:$B,N$1),0))</f>
        <v/>
      </c>
      <c r="R251" s="251" t="str">
        <f>IF(M251="",,IF(ISNUMBER(MATCH(O251,'Bundle SKUs'!$A:$A,0)),Q251,Q251*2))</f>
        <v/>
      </c>
    </row>
    <row r="252">
      <c r="A252" s="250"/>
      <c r="B252" s="203" t="str">
        <f>IFERROR(__xludf.DUMMYFUNCTION("IF(C252="""",,JOIN("","",UNIQUE(FILTER(Berechnung!$A:$A,Berechnung!$B:$B=B$1,Berechnung!$N:$N=A252))))"),"")</f>
        <v/>
      </c>
      <c r="C252" s="1"/>
      <c r="D252" s="1"/>
      <c r="E252" s="251" t="str">
        <f>IF(A252="",,ROUNDUP(SUMIFS(Berechnung!$L:$L,Berechnung!$N:$N,A252,Berechnung!$B:$B,B$1),0))</f>
        <v/>
      </c>
      <c r="F252" s="251" t="str">
        <f>IF(A252="",,IF(ISNUMBER(MATCH(C252,'Bundle SKUs'!$A:$A,0)),E252,E252*2))</f>
        <v/>
      </c>
      <c r="G252" s="252"/>
      <c r="H252" s="203" t="str">
        <f>IFERROR(__xludf.DUMMYFUNCTION("IF(I252="""",,JOIN("","",UNIQUE(FILTER(Berechnung!$A:$A,Berechnung!$B:$B=H$1,Berechnung!$N:$N=G252))))"),"")</f>
        <v/>
      </c>
      <c r="I252" s="1"/>
      <c r="J252" s="1"/>
      <c r="K252" s="251" t="str">
        <f>IF(G252="",,ROUNDUP(SUMIFS(Berechnung!$L:$L,Berechnung!$N:$N,G252,Berechnung!$B:$B,H$1),0))</f>
        <v/>
      </c>
      <c r="L252" s="251" t="str">
        <f>IF(G252="",,IF(ISNUMBER(MATCH(I252,'Bundle SKUs'!$A:$A,0)),K252,K252*2))</f>
        <v/>
      </c>
      <c r="M252" s="253"/>
      <c r="N252" s="203" t="str">
        <f>IFERROR(__xludf.DUMMYFUNCTION("IF(O252="""",,JOIN("","",UNIQUE(FILTER(Berechnung!$A:$A,Berechnung!$B:$B=N$1,Berechnung!$N:$N=M252))))"),"")</f>
        <v/>
      </c>
      <c r="O252" s="1"/>
      <c r="P252" s="1"/>
      <c r="Q252" s="251" t="str">
        <f>IF(M252="",,ROUNDUP(SUMIFS(Berechnung!$L:$L,Berechnung!$N:$N,M252,Berechnung!$B:$B,N$1),0))</f>
        <v/>
      </c>
      <c r="R252" s="251" t="str">
        <f>IF(M252="",,IF(ISNUMBER(MATCH(O252,'Bundle SKUs'!$A:$A,0)),Q252,Q252*2))</f>
        <v/>
      </c>
    </row>
    <row r="253">
      <c r="A253" s="250"/>
      <c r="B253" s="203" t="str">
        <f>IFERROR(__xludf.DUMMYFUNCTION("IF(C253="""",,JOIN("","",UNIQUE(FILTER(Berechnung!$A:$A,Berechnung!$B:$B=B$1,Berechnung!$N:$N=A253))))"),"")</f>
        <v/>
      </c>
      <c r="C253" s="1"/>
      <c r="D253" s="1"/>
      <c r="E253" s="251" t="str">
        <f>IF(A253="",,ROUNDUP(SUMIFS(Berechnung!$L:$L,Berechnung!$N:$N,A253,Berechnung!$B:$B,B$1),0))</f>
        <v/>
      </c>
      <c r="F253" s="251" t="str">
        <f>IF(A253="",,IF(ISNUMBER(MATCH(C253,'Bundle SKUs'!$A:$A,0)),E253,E253*2))</f>
        <v/>
      </c>
      <c r="G253" s="252"/>
      <c r="H253" s="203" t="str">
        <f>IFERROR(__xludf.DUMMYFUNCTION("IF(I253="""",,JOIN("","",UNIQUE(FILTER(Berechnung!$A:$A,Berechnung!$B:$B=H$1,Berechnung!$N:$N=G253))))"),"")</f>
        <v/>
      </c>
      <c r="I253" s="1"/>
      <c r="J253" s="1"/>
      <c r="K253" s="251" t="str">
        <f>IF(G253="",,ROUNDUP(SUMIFS(Berechnung!$L:$L,Berechnung!$N:$N,G253,Berechnung!$B:$B,H$1),0))</f>
        <v/>
      </c>
      <c r="L253" s="251" t="str">
        <f>IF(G253="",,IF(ISNUMBER(MATCH(I253,'Bundle SKUs'!$A:$A,0)),K253,K253*2))</f>
        <v/>
      </c>
      <c r="M253" s="253"/>
      <c r="N253" s="203" t="str">
        <f>IFERROR(__xludf.DUMMYFUNCTION("IF(O253="""",,JOIN("","",UNIQUE(FILTER(Berechnung!$A:$A,Berechnung!$B:$B=N$1,Berechnung!$N:$N=M253))))"),"")</f>
        <v/>
      </c>
      <c r="O253" s="1"/>
      <c r="P253" s="1"/>
      <c r="Q253" s="251" t="str">
        <f>IF(M253="",,ROUNDUP(SUMIFS(Berechnung!$L:$L,Berechnung!$N:$N,M253,Berechnung!$B:$B,N$1),0))</f>
        <v/>
      </c>
      <c r="R253" s="251" t="str">
        <f>IF(M253="",,IF(ISNUMBER(MATCH(O253,'Bundle SKUs'!$A:$A,0)),Q253,Q253*2))</f>
        <v/>
      </c>
    </row>
    <row r="254">
      <c r="A254" s="250"/>
      <c r="B254" s="203" t="str">
        <f>IFERROR(__xludf.DUMMYFUNCTION("IF(C254="""",,JOIN("","",UNIQUE(FILTER(Berechnung!$A:$A,Berechnung!$B:$B=B$1,Berechnung!$N:$N=A254))))"),"")</f>
        <v/>
      </c>
      <c r="C254" s="1"/>
      <c r="D254" s="1"/>
      <c r="E254" s="251" t="str">
        <f>IF(A254="",,ROUNDUP(SUMIFS(Berechnung!$L:$L,Berechnung!$N:$N,A254,Berechnung!$B:$B,B$1),0))</f>
        <v/>
      </c>
      <c r="F254" s="251" t="str">
        <f>IF(A254="",,IF(ISNUMBER(MATCH(C254,'Bundle SKUs'!$A:$A,0)),E254,E254*2))</f>
        <v/>
      </c>
      <c r="G254" s="252"/>
      <c r="H254" s="203" t="str">
        <f>IFERROR(__xludf.DUMMYFUNCTION("IF(I254="""",,JOIN("","",UNIQUE(FILTER(Berechnung!$A:$A,Berechnung!$B:$B=H$1,Berechnung!$N:$N=G254))))"),"")</f>
        <v/>
      </c>
      <c r="I254" s="1"/>
      <c r="J254" s="1"/>
      <c r="K254" s="251" t="str">
        <f>IF(G254="",,ROUNDUP(SUMIFS(Berechnung!$L:$L,Berechnung!$N:$N,G254,Berechnung!$B:$B,H$1),0))</f>
        <v/>
      </c>
      <c r="L254" s="251" t="str">
        <f>IF(G254="",,IF(ISNUMBER(MATCH(I254,'Bundle SKUs'!$A:$A,0)),K254,K254*2))</f>
        <v/>
      </c>
      <c r="M254" s="253"/>
      <c r="N254" s="203" t="str">
        <f>IFERROR(__xludf.DUMMYFUNCTION("IF(O254="""",,JOIN("","",UNIQUE(FILTER(Berechnung!$A:$A,Berechnung!$B:$B=N$1,Berechnung!$N:$N=M254))))"),"")</f>
        <v/>
      </c>
      <c r="O254" s="1"/>
      <c r="P254" s="1"/>
      <c r="Q254" s="251" t="str">
        <f>IF(M254="",,ROUNDUP(SUMIFS(Berechnung!$L:$L,Berechnung!$N:$N,M254,Berechnung!$B:$B,N$1),0))</f>
        <v/>
      </c>
      <c r="R254" s="251" t="str">
        <f>IF(M254="",,IF(ISNUMBER(MATCH(O254,'Bundle SKUs'!$A:$A,0)),Q254,Q254*2))</f>
        <v/>
      </c>
    </row>
    <row r="255">
      <c r="A255" s="250"/>
      <c r="B255" s="203" t="str">
        <f>IFERROR(__xludf.DUMMYFUNCTION("IF(C255="""",,JOIN("","",UNIQUE(FILTER(Berechnung!$A:$A,Berechnung!$B:$B=B$1,Berechnung!$N:$N=A255))))"),"")</f>
        <v/>
      </c>
      <c r="C255" s="1"/>
      <c r="D255" s="1"/>
      <c r="E255" s="251" t="str">
        <f>IF(A255="",,ROUNDUP(SUMIFS(Berechnung!$L:$L,Berechnung!$N:$N,A255,Berechnung!$B:$B,B$1),0))</f>
        <v/>
      </c>
      <c r="F255" s="251" t="str">
        <f>IF(A255="",,IF(ISNUMBER(MATCH(C255,'Bundle SKUs'!$A:$A,0)),E255,E255*2))</f>
        <v/>
      </c>
      <c r="G255" s="252"/>
      <c r="H255" s="203" t="str">
        <f>IFERROR(__xludf.DUMMYFUNCTION("IF(I255="""",,JOIN("","",UNIQUE(FILTER(Berechnung!$A:$A,Berechnung!$B:$B=H$1,Berechnung!$N:$N=G255))))"),"")</f>
        <v/>
      </c>
      <c r="I255" s="1"/>
      <c r="J255" s="1"/>
      <c r="K255" s="251" t="str">
        <f>IF(G255="",,ROUNDUP(SUMIFS(Berechnung!$L:$L,Berechnung!$N:$N,G255,Berechnung!$B:$B,H$1),0))</f>
        <v/>
      </c>
      <c r="L255" s="251" t="str">
        <f>IF(G255="",,IF(ISNUMBER(MATCH(I255,'Bundle SKUs'!$A:$A,0)),K255,K255*2))</f>
        <v/>
      </c>
      <c r="M255" s="253"/>
      <c r="N255" s="203" t="str">
        <f>IFERROR(__xludf.DUMMYFUNCTION("IF(O255="""",,JOIN("","",UNIQUE(FILTER(Berechnung!$A:$A,Berechnung!$B:$B=N$1,Berechnung!$N:$N=M255))))"),"")</f>
        <v/>
      </c>
      <c r="O255" s="1"/>
      <c r="P255" s="1"/>
      <c r="Q255" s="251" t="str">
        <f>IF(M255="",,ROUNDUP(SUMIFS(Berechnung!$L:$L,Berechnung!$N:$N,M255,Berechnung!$B:$B,N$1),0))</f>
        <v/>
      </c>
      <c r="R255" s="251" t="str">
        <f>IF(M255="",,IF(ISNUMBER(MATCH(O255,'Bundle SKUs'!$A:$A,0)),Q255,Q255*2))</f>
        <v/>
      </c>
    </row>
    <row r="256">
      <c r="A256" s="250"/>
      <c r="B256" s="203" t="str">
        <f>IFERROR(__xludf.DUMMYFUNCTION("IF(C256="""",,JOIN("","",UNIQUE(FILTER(Berechnung!$A:$A,Berechnung!$B:$B=B$1,Berechnung!$N:$N=A256))))"),"")</f>
        <v/>
      </c>
      <c r="C256" s="1"/>
      <c r="D256" s="1"/>
      <c r="E256" s="251" t="str">
        <f>IF(A256="",,ROUNDUP(SUMIFS(Berechnung!$L:$L,Berechnung!$N:$N,A256,Berechnung!$B:$B,B$1),0))</f>
        <v/>
      </c>
      <c r="F256" s="251" t="str">
        <f>IF(A256="",,IF(ISNUMBER(MATCH(C256,'Bundle SKUs'!$A:$A,0)),E256,E256*2))</f>
        <v/>
      </c>
      <c r="G256" s="252"/>
      <c r="H256" s="203" t="str">
        <f>IFERROR(__xludf.DUMMYFUNCTION("IF(I256="""",,JOIN("","",UNIQUE(FILTER(Berechnung!$A:$A,Berechnung!$B:$B=H$1,Berechnung!$N:$N=G256))))"),"")</f>
        <v/>
      </c>
      <c r="I256" s="1"/>
      <c r="J256" s="1"/>
      <c r="K256" s="251" t="str">
        <f>IF(G256="",,ROUNDUP(SUMIFS(Berechnung!$L:$L,Berechnung!$N:$N,G256,Berechnung!$B:$B,H$1),0))</f>
        <v/>
      </c>
      <c r="L256" s="251" t="str">
        <f>IF(G256="",,IF(ISNUMBER(MATCH(I256,'Bundle SKUs'!$A:$A,0)),K256,K256*2))</f>
        <v/>
      </c>
      <c r="M256" s="253"/>
      <c r="N256" s="203" t="str">
        <f>IFERROR(__xludf.DUMMYFUNCTION("IF(O256="""",,JOIN("","",UNIQUE(FILTER(Berechnung!$A:$A,Berechnung!$B:$B=N$1,Berechnung!$N:$N=M256))))"),"")</f>
        <v/>
      </c>
      <c r="O256" s="1"/>
      <c r="P256" s="1"/>
      <c r="Q256" s="251" t="str">
        <f>IF(M256="",,ROUNDUP(SUMIFS(Berechnung!$L:$L,Berechnung!$N:$N,M256,Berechnung!$B:$B,N$1),0))</f>
        <v/>
      </c>
      <c r="R256" s="251" t="str">
        <f>IF(M256="",,IF(ISNUMBER(MATCH(O256,'Bundle SKUs'!$A:$A,0)),Q256,Q256*2))</f>
        <v/>
      </c>
    </row>
    <row r="257">
      <c r="A257" s="250"/>
      <c r="B257" s="203" t="str">
        <f>IFERROR(__xludf.DUMMYFUNCTION("IF(C257="""",,JOIN("","",UNIQUE(FILTER(Berechnung!$A:$A,Berechnung!$B:$B=B$1,Berechnung!$N:$N=A257))))"),"")</f>
        <v/>
      </c>
      <c r="C257" s="1"/>
      <c r="D257" s="1"/>
      <c r="E257" s="251" t="str">
        <f>IF(A257="",,ROUNDUP(SUMIFS(Berechnung!$L:$L,Berechnung!$N:$N,A257,Berechnung!$B:$B,B$1),0))</f>
        <v/>
      </c>
      <c r="F257" s="251" t="str">
        <f>IF(A257="",,IF(ISNUMBER(MATCH(C257,'Bundle SKUs'!$A:$A,0)),E257,E257*2))</f>
        <v/>
      </c>
      <c r="G257" s="252"/>
      <c r="H257" s="203" t="str">
        <f>IFERROR(__xludf.DUMMYFUNCTION("IF(I257="""",,JOIN("","",UNIQUE(FILTER(Berechnung!$A:$A,Berechnung!$B:$B=H$1,Berechnung!$N:$N=G257))))"),"")</f>
        <v/>
      </c>
      <c r="I257" s="1"/>
      <c r="J257" s="1"/>
      <c r="K257" s="251" t="str">
        <f>IF(G257="",,ROUNDUP(SUMIFS(Berechnung!$L:$L,Berechnung!$N:$N,G257,Berechnung!$B:$B,H$1),0))</f>
        <v/>
      </c>
      <c r="L257" s="251" t="str">
        <f>IF(G257="",,IF(ISNUMBER(MATCH(I257,'Bundle SKUs'!$A:$A,0)),K257,K257*2))</f>
        <v/>
      </c>
      <c r="M257" s="253"/>
      <c r="N257" s="203" t="str">
        <f>IFERROR(__xludf.DUMMYFUNCTION("IF(O257="""",,JOIN("","",UNIQUE(FILTER(Berechnung!$A:$A,Berechnung!$B:$B=N$1,Berechnung!$N:$N=M257))))"),"")</f>
        <v/>
      </c>
      <c r="O257" s="1"/>
      <c r="P257" s="1"/>
      <c r="Q257" s="251" t="str">
        <f>IF(M257="",,ROUNDUP(SUMIFS(Berechnung!$L:$L,Berechnung!$N:$N,M257,Berechnung!$B:$B,N$1),0))</f>
        <v/>
      </c>
      <c r="R257" s="251" t="str">
        <f>IF(M257="",,IF(ISNUMBER(MATCH(O257,'Bundle SKUs'!$A:$A,0)),Q257,Q257*2))</f>
        <v/>
      </c>
    </row>
    <row r="258">
      <c r="A258" s="250"/>
      <c r="B258" s="203" t="str">
        <f>IFERROR(__xludf.DUMMYFUNCTION("IF(C258="""",,JOIN("","",UNIQUE(FILTER(Berechnung!$A:$A,Berechnung!$B:$B=B$1,Berechnung!$N:$N=A258))))"),"")</f>
        <v/>
      </c>
      <c r="C258" s="1"/>
      <c r="D258" s="1"/>
      <c r="E258" s="251" t="str">
        <f>IF(A258="",,ROUNDUP(SUMIFS(Berechnung!$L:$L,Berechnung!$N:$N,A258,Berechnung!$B:$B,B$1),0))</f>
        <v/>
      </c>
      <c r="F258" s="251" t="str">
        <f>IF(A258="",,IF(ISNUMBER(MATCH(C258,'Bundle SKUs'!$A:$A,0)),E258,E258*2))</f>
        <v/>
      </c>
      <c r="G258" s="252"/>
      <c r="H258" s="203" t="str">
        <f>IFERROR(__xludf.DUMMYFUNCTION("IF(I258="""",,JOIN("","",UNIQUE(FILTER(Berechnung!$A:$A,Berechnung!$B:$B=H$1,Berechnung!$N:$N=G258))))"),"")</f>
        <v/>
      </c>
      <c r="I258" s="1"/>
      <c r="J258" s="1"/>
      <c r="K258" s="251" t="str">
        <f>IF(G258="",,ROUNDUP(SUMIFS(Berechnung!$L:$L,Berechnung!$N:$N,G258,Berechnung!$B:$B,H$1),0))</f>
        <v/>
      </c>
      <c r="L258" s="251" t="str">
        <f>IF(G258="",,IF(ISNUMBER(MATCH(I258,'Bundle SKUs'!$A:$A,0)),K258,K258*2))</f>
        <v/>
      </c>
      <c r="M258" s="253"/>
      <c r="N258" s="203" t="str">
        <f>IFERROR(__xludf.DUMMYFUNCTION("IF(O258="""",,JOIN("","",UNIQUE(FILTER(Berechnung!$A:$A,Berechnung!$B:$B=N$1,Berechnung!$N:$N=M258))))"),"")</f>
        <v/>
      </c>
      <c r="O258" s="1"/>
      <c r="P258" s="1"/>
      <c r="Q258" s="251" t="str">
        <f>IF(M258="",,ROUNDUP(SUMIFS(Berechnung!$L:$L,Berechnung!$N:$N,M258,Berechnung!$B:$B,N$1),0))</f>
        <v/>
      </c>
      <c r="R258" s="251" t="str">
        <f>IF(M258="",,IF(ISNUMBER(MATCH(O258,'Bundle SKUs'!$A:$A,0)),Q258,Q258*2))</f>
        <v/>
      </c>
    </row>
    <row r="259">
      <c r="A259" s="250"/>
      <c r="B259" s="203" t="str">
        <f>IFERROR(__xludf.DUMMYFUNCTION("IF(C259="""",,JOIN("","",UNIQUE(FILTER(Berechnung!$A:$A,Berechnung!$B:$B=B$1,Berechnung!$N:$N=A259))))"),"")</f>
        <v/>
      </c>
      <c r="C259" s="1"/>
      <c r="D259" s="1"/>
      <c r="E259" s="251" t="str">
        <f>IF(A259="",,ROUNDUP(SUMIFS(Berechnung!$L:$L,Berechnung!$N:$N,A259,Berechnung!$B:$B,B$1),0))</f>
        <v/>
      </c>
      <c r="F259" s="251" t="str">
        <f>IF(A259="",,IF(ISNUMBER(MATCH(C259,'Bundle SKUs'!$A:$A,0)),E259,E259*2))</f>
        <v/>
      </c>
      <c r="G259" s="252"/>
      <c r="H259" s="203" t="str">
        <f>IFERROR(__xludf.DUMMYFUNCTION("IF(I259="""",,JOIN("","",UNIQUE(FILTER(Berechnung!$A:$A,Berechnung!$B:$B=H$1,Berechnung!$N:$N=G259))))"),"")</f>
        <v/>
      </c>
      <c r="I259" s="1"/>
      <c r="J259" s="1"/>
      <c r="K259" s="251" t="str">
        <f>IF(G259="",,ROUNDUP(SUMIFS(Berechnung!$L:$L,Berechnung!$N:$N,G259,Berechnung!$B:$B,H$1),0))</f>
        <v/>
      </c>
      <c r="L259" s="251" t="str">
        <f>IF(G259="",,IF(ISNUMBER(MATCH(I259,'Bundle SKUs'!$A:$A,0)),K259,K259*2))</f>
        <v/>
      </c>
      <c r="M259" s="253"/>
      <c r="N259" s="203" t="str">
        <f>IFERROR(__xludf.DUMMYFUNCTION("IF(O259="""",,JOIN("","",UNIQUE(FILTER(Berechnung!$A:$A,Berechnung!$B:$B=N$1,Berechnung!$N:$N=M259))))"),"")</f>
        <v/>
      </c>
      <c r="O259" s="1"/>
      <c r="P259" s="1"/>
      <c r="Q259" s="251" t="str">
        <f>IF(M259="",,ROUNDUP(SUMIFS(Berechnung!$L:$L,Berechnung!$N:$N,M259,Berechnung!$B:$B,N$1),0))</f>
        <v/>
      </c>
      <c r="R259" s="251" t="str">
        <f>IF(M259="",,IF(ISNUMBER(MATCH(O259,'Bundle SKUs'!$A:$A,0)),Q259,Q259*2))</f>
        <v/>
      </c>
    </row>
    <row r="260">
      <c r="A260" s="250"/>
      <c r="B260" s="203" t="str">
        <f>IFERROR(__xludf.DUMMYFUNCTION("IF(C260="""",,JOIN("","",UNIQUE(FILTER(Berechnung!$A:$A,Berechnung!$B:$B=B$1,Berechnung!$N:$N=A260))))"),"")</f>
        <v/>
      </c>
      <c r="C260" s="1"/>
      <c r="D260" s="1"/>
      <c r="E260" s="251" t="str">
        <f>IF(A260="",,ROUNDUP(SUMIFS(Berechnung!$L:$L,Berechnung!$N:$N,A260,Berechnung!$B:$B,B$1),0))</f>
        <v/>
      </c>
      <c r="F260" s="251" t="str">
        <f>IF(A260="",,IF(ISNUMBER(MATCH(C260,'Bundle SKUs'!$A:$A,0)),E260,E260*2))</f>
        <v/>
      </c>
      <c r="G260" s="252"/>
      <c r="H260" s="203" t="str">
        <f>IFERROR(__xludf.DUMMYFUNCTION("IF(I260="""",,JOIN("","",UNIQUE(FILTER(Berechnung!$A:$A,Berechnung!$B:$B=H$1,Berechnung!$N:$N=G260))))"),"")</f>
        <v/>
      </c>
      <c r="I260" s="1"/>
      <c r="J260" s="1"/>
      <c r="K260" s="251" t="str">
        <f>IF(G260="",,ROUNDUP(SUMIFS(Berechnung!$L:$L,Berechnung!$N:$N,G260,Berechnung!$B:$B,H$1),0))</f>
        <v/>
      </c>
      <c r="L260" s="251" t="str">
        <f>IF(G260="",,IF(ISNUMBER(MATCH(I260,'Bundle SKUs'!$A:$A,0)),K260,K260*2))</f>
        <v/>
      </c>
      <c r="M260" s="253"/>
      <c r="N260" s="203" t="str">
        <f>IFERROR(__xludf.DUMMYFUNCTION("IF(O260="""",,JOIN("","",UNIQUE(FILTER(Berechnung!$A:$A,Berechnung!$B:$B=N$1,Berechnung!$N:$N=M260))))"),"")</f>
        <v/>
      </c>
      <c r="O260" s="1"/>
      <c r="P260" s="1"/>
      <c r="Q260" s="251" t="str">
        <f>IF(M260="",,ROUNDUP(SUMIFS(Berechnung!$L:$L,Berechnung!$N:$N,M260,Berechnung!$B:$B,N$1),0))</f>
        <v/>
      </c>
      <c r="R260" s="251" t="str">
        <f>IF(M260="",,IF(ISNUMBER(MATCH(O260,'Bundle SKUs'!$A:$A,0)),Q260,Q260*2))</f>
        <v/>
      </c>
    </row>
    <row r="261">
      <c r="A261" s="250"/>
      <c r="B261" s="203" t="str">
        <f>IFERROR(__xludf.DUMMYFUNCTION("IF(C261="""",,JOIN("","",UNIQUE(FILTER(Berechnung!$A:$A,Berechnung!$B:$B=B$1,Berechnung!$N:$N=A261))))"),"")</f>
        <v/>
      </c>
      <c r="C261" s="1"/>
      <c r="D261" s="1"/>
      <c r="E261" s="251" t="str">
        <f>IF(A261="",,ROUNDUP(SUMIFS(Berechnung!$L:$L,Berechnung!$N:$N,A261,Berechnung!$B:$B,B$1),0))</f>
        <v/>
      </c>
      <c r="F261" s="251" t="str">
        <f>IF(A261="",,IF(ISNUMBER(MATCH(C261,'Bundle SKUs'!$A:$A,0)),E261,E261*2))</f>
        <v/>
      </c>
      <c r="G261" s="252"/>
      <c r="H261" s="203" t="str">
        <f>IFERROR(__xludf.DUMMYFUNCTION("IF(I261="""",,JOIN("","",UNIQUE(FILTER(Berechnung!$A:$A,Berechnung!$B:$B=H$1,Berechnung!$N:$N=G261))))"),"")</f>
        <v/>
      </c>
      <c r="I261" s="1"/>
      <c r="J261" s="1"/>
      <c r="K261" s="251" t="str">
        <f>IF(G261="",,ROUNDUP(SUMIFS(Berechnung!$L:$L,Berechnung!$N:$N,G261,Berechnung!$B:$B,H$1),0))</f>
        <v/>
      </c>
      <c r="L261" s="251" t="str">
        <f>IF(G261="",,IF(ISNUMBER(MATCH(I261,'Bundle SKUs'!$A:$A,0)),K261,K261*2))</f>
        <v/>
      </c>
      <c r="M261" s="253"/>
      <c r="N261" s="203" t="str">
        <f>IFERROR(__xludf.DUMMYFUNCTION("IF(O261="""",,JOIN("","",UNIQUE(FILTER(Berechnung!$A:$A,Berechnung!$B:$B=N$1,Berechnung!$N:$N=M261))))"),"")</f>
        <v/>
      </c>
      <c r="O261" s="1"/>
      <c r="P261" s="1"/>
      <c r="Q261" s="251" t="str">
        <f>IF(M261="",,ROUNDUP(SUMIFS(Berechnung!$L:$L,Berechnung!$N:$N,M261,Berechnung!$B:$B,N$1),0))</f>
        <v/>
      </c>
      <c r="R261" s="251" t="str">
        <f>IF(M261="",,IF(ISNUMBER(MATCH(O261,'Bundle SKUs'!$A:$A,0)),Q261,Q261*2))</f>
        <v/>
      </c>
    </row>
    <row r="262">
      <c r="A262" s="250"/>
      <c r="B262" s="203" t="str">
        <f>IFERROR(__xludf.DUMMYFUNCTION("IF(C262="""",,JOIN("","",UNIQUE(FILTER(Berechnung!$A:$A,Berechnung!$B:$B=B$1,Berechnung!$N:$N=A262))))"),"")</f>
        <v/>
      </c>
      <c r="C262" s="1"/>
      <c r="D262" s="1"/>
      <c r="E262" s="251" t="str">
        <f>IF(A262="",,ROUNDUP(SUMIFS(Berechnung!$L:$L,Berechnung!$N:$N,A262,Berechnung!$B:$B,B$1),0))</f>
        <v/>
      </c>
      <c r="F262" s="251" t="str">
        <f>IF(A262="",,IF(ISNUMBER(MATCH(C262,'Bundle SKUs'!$A:$A,0)),E262,E262*2))</f>
        <v/>
      </c>
      <c r="G262" s="252"/>
      <c r="H262" s="203" t="str">
        <f>IFERROR(__xludf.DUMMYFUNCTION("IF(I262="""",,JOIN("","",UNIQUE(FILTER(Berechnung!$A:$A,Berechnung!$B:$B=H$1,Berechnung!$N:$N=G262))))"),"")</f>
        <v/>
      </c>
      <c r="I262" s="1"/>
      <c r="J262" s="1"/>
      <c r="K262" s="251" t="str">
        <f>IF(G262="",,ROUNDUP(SUMIFS(Berechnung!$L:$L,Berechnung!$N:$N,G262,Berechnung!$B:$B,H$1),0))</f>
        <v/>
      </c>
      <c r="L262" s="251" t="str">
        <f>IF(G262="",,IF(ISNUMBER(MATCH(I262,'Bundle SKUs'!$A:$A,0)),K262,K262*2))</f>
        <v/>
      </c>
      <c r="M262" s="253"/>
      <c r="N262" s="203" t="str">
        <f>IFERROR(__xludf.DUMMYFUNCTION("IF(O262="""",,JOIN("","",UNIQUE(FILTER(Berechnung!$A:$A,Berechnung!$B:$B=N$1,Berechnung!$N:$N=M262))))"),"")</f>
        <v/>
      </c>
      <c r="O262" s="1"/>
      <c r="P262" s="1"/>
      <c r="Q262" s="251" t="str">
        <f>IF(M262="",,ROUNDUP(SUMIFS(Berechnung!$L:$L,Berechnung!$N:$N,M262,Berechnung!$B:$B,N$1),0))</f>
        <v/>
      </c>
      <c r="R262" s="251" t="str">
        <f>IF(M262="",,IF(ISNUMBER(MATCH(O262,'Bundle SKUs'!$A:$A,0)),Q262,Q262*2))</f>
        <v/>
      </c>
    </row>
    <row r="263">
      <c r="A263" s="250"/>
      <c r="B263" s="203" t="str">
        <f>IFERROR(__xludf.DUMMYFUNCTION("IF(C263="""",,JOIN("","",UNIQUE(FILTER(Berechnung!$A:$A,Berechnung!$B:$B=B$1,Berechnung!$N:$N=A263))))"),"")</f>
        <v/>
      </c>
      <c r="C263" s="1"/>
      <c r="D263" s="1"/>
      <c r="E263" s="251" t="str">
        <f>IF(A263="",,ROUNDUP(SUMIFS(Berechnung!$L:$L,Berechnung!$N:$N,A263,Berechnung!$B:$B,B$1),0))</f>
        <v/>
      </c>
      <c r="F263" s="251" t="str">
        <f>IF(A263="",,IF(ISNUMBER(MATCH(C263,'Bundle SKUs'!$A:$A,0)),E263,E263*2))</f>
        <v/>
      </c>
      <c r="G263" s="252"/>
      <c r="H263" s="203" t="str">
        <f>IFERROR(__xludf.DUMMYFUNCTION("IF(I263="""",,JOIN("","",UNIQUE(FILTER(Berechnung!$A:$A,Berechnung!$B:$B=H$1,Berechnung!$N:$N=G263))))"),"")</f>
        <v/>
      </c>
      <c r="I263" s="1"/>
      <c r="J263" s="1"/>
      <c r="K263" s="251" t="str">
        <f>IF(G263="",,ROUNDUP(SUMIFS(Berechnung!$L:$L,Berechnung!$N:$N,G263,Berechnung!$B:$B,H$1),0))</f>
        <v/>
      </c>
      <c r="L263" s="251" t="str">
        <f>IF(G263="",,IF(ISNUMBER(MATCH(I263,'Bundle SKUs'!$A:$A,0)),K263,K263*2))</f>
        <v/>
      </c>
      <c r="M263" s="253"/>
      <c r="N263" s="203" t="str">
        <f>IFERROR(__xludf.DUMMYFUNCTION("IF(O263="""",,JOIN("","",UNIQUE(FILTER(Berechnung!$A:$A,Berechnung!$B:$B=N$1,Berechnung!$N:$N=M263))))"),"")</f>
        <v/>
      </c>
      <c r="O263" s="1"/>
      <c r="P263" s="1"/>
      <c r="Q263" s="251" t="str">
        <f>IF(M263="",,ROUNDUP(SUMIFS(Berechnung!$L:$L,Berechnung!$N:$N,M263,Berechnung!$B:$B,N$1),0))</f>
        <v/>
      </c>
      <c r="R263" s="251" t="str">
        <f>IF(M263="",,IF(ISNUMBER(MATCH(O263,'Bundle SKUs'!$A:$A,0)),Q263,Q263*2))</f>
        <v/>
      </c>
    </row>
    <row r="264">
      <c r="A264" s="250"/>
      <c r="B264" s="203" t="str">
        <f>IFERROR(__xludf.DUMMYFUNCTION("IF(C264="""",,JOIN("","",UNIQUE(FILTER(Berechnung!$A:$A,Berechnung!$B:$B=B$1,Berechnung!$N:$N=A264))))"),"")</f>
        <v/>
      </c>
      <c r="C264" s="1"/>
      <c r="D264" s="1"/>
      <c r="E264" s="251" t="str">
        <f>IF(A264="",,ROUNDUP(SUMIFS(Berechnung!$L:$L,Berechnung!$N:$N,A264,Berechnung!$B:$B,B$1),0))</f>
        <v/>
      </c>
      <c r="F264" s="251" t="str">
        <f>IF(A264="",,IF(ISNUMBER(MATCH(C264,'Bundle SKUs'!$A:$A,0)),E264,E264*2))</f>
        <v/>
      </c>
      <c r="G264" s="252"/>
      <c r="H264" s="203" t="str">
        <f>IFERROR(__xludf.DUMMYFUNCTION("IF(I264="""",,JOIN("","",UNIQUE(FILTER(Berechnung!$A:$A,Berechnung!$B:$B=H$1,Berechnung!$N:$N=G264))))"),"")</f>
        <v/>
      </c>
      <c r="I264" s="1"/>
      <c r="J264" s="1"/>
      <c r="K264" s="251" t="str">
        <f>IF(G264="",,ROUNDUP(SUMIFS(Berechnung!$L:$L,Berechnung!$N:$N,G264,Berechnung!$B:$B,H$1),0))</f>
        <v/>
      </c>
      <c r="L264" s="251" t="str">
        <f>IF(G264="",,IF(ISNUMBER(MATCH(I264,'Bundle SKUs'!$A:$A,0)),K264,K264*2))</f>
        <v/>
      </c>
      <c r="M264" s="253"/>
      <c r="N264" s="203" t="str">
        <f>IFERROR(__xludf.DUMMYFUNCTION("IF(O264="""",,JOIN("","",UNIQUE(FILTER(Berechnung!$A:$A,Berechnung!$B:$B=N$1,Berechnung!$N:$N=M264))))"),"")</f>
        <v/>
      </c>
      <c r="O264" s="1"/>
      <c r="P264" s="1"/>
      <c r="Q264" s="251" t="str">
        <f>IF(M264="",,ROUNDUP(SUMIFS(Berechnung!$L:$L,Berechnung!$N:$N,M264,Berechnung!$B:$B,N$1),0))</f>
        <v/>
      </c>
      <c r="R264" s="251" t="str">
        <f>IF(M264="",,IF(ISNUMBER(MATCH(O264,'Bundle SKUs'!$A:$A,0)),Q264,Q264*2))</f>
        <v/>
      </c>
    </row>
    <row r="265">
      <c r="A265" s="250"/>
      <c r="B265" s="203" t="str">
        <f>IFERROR(__xludf.DUMMYFUNCTION("IF(C265="""",,JOIN("","",UNIQUE(FILTER(Berechnung!$A:$A,Berechnung!$B:$B=B$1,Berechnung!$N:$N=A265))))"),"")</f>
        <v/>
      </c>
      <c r="C265" s="1"/>
      <c r="D265" s="1"/>
      <c r="E265" s="251" t="str">
        <f>IF(A265="",,ROUNDUP(SUMIFS(Berechnung!$L:$L,Berechnung!$N:$N,A265,Berechnung!$B:$B,B$1),0))</f>
        <v/>
      </c>
      <c r="F265" s="251" t="str">
        <f>IF(A265="",,IF(ISNUMBER(MATCH(C265,'Bundle SKUs'!$A:$A,0)),E265,E265*2))</f>
        <v/>
      </c>
      <c r="G265" s="252"/>
      <c r="H265" s="203" t="str">
        <f>IFERROR(__xludf.DUMMYFUNCTION("IF(I265="""",,JOIN("","",UNIQUE(FILTER(Berechnung!$A:$A,Berechnung!$B:$B=H$1,Berechnung!$N:$N=G265))))"),"")</f>
        <v/>
      </c>
      <c r="I265" s="1"/>
      <c r="J265" s="1"/>
      <c r="K265" s="251" t="str">
        <f>IF(G265="",,ROUNDUP(SUMIFS(Berechnung!$L:$L,Berechnung!$N:$N,G265,Berechnung!$B:$B,H$1),0))</f>
        <v/>
      </c>
      <c r="L265" s="251" t="str">
        <f>IF(G265="",,IF(ISNUMBER(MATCH(I265,'Bundle SKUs'!$A:$A,0)),K265,K265*2))</f>
        <v/>
      </c>
      <c r="M265" s="253"/>
      <c r="N265" s="203" t="str">
        <f>IFERROR(__xludf.DUMMYFUNCTION("IF(O265="""",,JOIN("","",UNIQUE(FILTER(Berechnung!$A:$A,Berechnung!$B:$B=N$1,Berechnung!$N:$N=M265))))"),"")</f>
        <v/>
      </c>
      <c r="O265" s="1"/>
      <c r="P265" s="1"/>
      <c r="Q265" s="251" t="str">
        <f>IF(M265="",,ROUNDUP(SUMIFS(Berechnung!$L:$L,Berechnung!$N:$N,M265,Berechnung!$B:$B,N$1),0))</f>
        <v/>
      </c>
      <c r="R265" s="251" t="str">
        <f>IF(M265="",,IF(ISNUMBER(MATCH(O265,'Bundle SKUs'!$A:$A,0)),Q265,Q265*2))</f>
        <v/>
      </c>
    </row>
    <row r="266">
      <c r="A266" s="250"/>
      <c r="B266" s="203" t="str">
        <f>IFERROR(__xludf.DUMMYFUNCTION("IF(C266="""",,JOIN("","",UNIQUE(FILTER(Berechnung!$A:$A,Berechnung!$B:$B=B$1,Berechnung!$N:$N=A266))))"),"")</f>
        <v/>
      </c>
      <c r="C266" s="1"/>
      <c r="D266" s="1"/>
      <c r="E266" s="251" t="str">
        <f>IF(A266="",,ROUNDUP(SUMIFS(Berechnung!$L:$L,Berechnung!$N:$N,A266,Berechnung!$B:$B,B$1),0))</f>
        <v/>
      </c>
      <c r="F266" s="251" t="str">
        <f>IF(A266="",,IF(ISNUMBER(MATCH(C266,'Bundle SKUs'!$A:$A,0)),E266,E266*2))</f>
        <v/>
      </c>
      <c r="G266" s="252"/>
      <c r="H266" s="203" t="str">
        <f>IFERROR(__xludf.DUMMYFUNCTION("IF(I266="""",,JOIN("","",UNIQUE(FILTER(Berechnung!$A:$A,Berechnung!$B:$B=H$1,Berechnung!$N:$N=G266))))"),"")</f>
        <v/>
      </c>
      <c r="I266" s="1"/>
      <c r="J266" s="1"/>
      <c r="K266" s="251" t="str">
        <f>IF(G266="",,ROUNDUP(SUMIFS(Berechnung!$L:$L,Berechnung!$N:$N,G266,Berechnung!$B:$B,H$1),0))</f>
        <v/>
      </c>
      <c r="L266" s="251" t="str">
        <f>IF(G266="",,IF(ISNUMBER(MATCH(I266,'Bundle SKUs'!$A:$A,0)),K266,K266*2))</f>
        <v/>
      </c>
      <c r="M266" s="253"/>
      <c r="N266" s="203" t="str">
        <f>IFERROR(__xludf.DUMMYFUNCTION("IF(O266="""",,JOIN("","",UNIQUE(FILTER(Berechnung!$A:$A,Berechnung!$B:$B=N$1,Berechnung!$N:$N=M266))))"),"")</f>
        <v/>
      </c>
      <c r="O266" s="1"/>
      <c r="P266" s="1"/>
      <c r="Q266" s="251" t="str">
        <f>IF(M266="",,ROUNDUP(SUMIFS(Berechnung!$L:$L,Berechnung!$N:$N,M266,Berechnung!$B:$B,N$1),0))</f>
        <v/>
      </c>
      <c r="R266" s="251" t="str">
        <f>IF(M266="",,IF(ISNUMBER(MATCH(O266,'Bundle SKUs'!$A:$A,0)),Q266,Q266*2))</f>
        <v/>
      </c>
    </row>
    <row r="267">
      <c r="A267" s="250"/>
      <c r="B267" s="203" t="str">
        <f>IFERROR(__xludf.DUMMYFUNCTION("IF(C267="""",,JOIN("","",UNIQUE(FILTER(Berechnung!$A:$A,Berechnung!$B:$B=B$1,Berechnung!$N:$N=A267))))"),"")</f>
        <v/>
      </c>
      <c r="C267" s="1"/>
      <c r="D267" s="1"/>
      <c r="E267" s="251" t="str">
        <f>IF(A267="",,ROUNDUP(SUMIFS(Berechnung!$L:$L,Berechnung!$N:$N,A267,Berechnung!$B:$B,B$1),0))</f>
        <v/>
      </c>
      <c r="F267" s="251" t="str">
        <f>IF(A267="",,IF(ISNUMBER(MATCH(C267,'Bundle SKUs'!$A:$A,0)),E267,E267*2))</f>
        <v/>
      </c>
      <c r="G267" s="252"/>
      <c r="H267" s="203" t="str">
        <f>IFERROR(__xludf.DUMMYFUNCTION("IF(I267="""",,JOIN("","",UNIQUE(FILTER(Berechnung!$A:$A,Berechnung!$B:$B=H$1,Berechnung!$N:$N=G267))))"),"")</f>
        <v/>
      </c>
      <c r="I267" s="1"/>
      <c r="J267" s="1"/>
      <c r="K267" s="251" t="str">
        <f>IF(G267="",,ROUNDUP(SUMIFS(Berechnung!$L:$L,Berechnung!$N:$N,G267,Berechnung!$B:$B,H$1),0))</f>
        <v/>
      </c>
      <c r="L267" s="251" t="str">
        <f>IF(G267="",,IF(ISNUMBER(MATCH(I267,'Bundle SKUs'!$A:$A,0)),K267,K267*2))</f>
        <v/>
      </c>
      <c r="M267" s="253"/>
      <c r="N267" s="203" t="str">
        <f>IFERROR(__xludf.DUMMYFUNCTION("IF(O267="""",,JOIN("","",UNIQUE(FILTER(Berechnung!$A:$A,Berechnung!$B:$B=N$1,Berechnung!$N:$N=M267))))"),"")</f>
        <v/>
      </c>
      <c r="O267" s="1"/>
      <c r="P267" s="1"/>
      <c r="Q267" s="251" t="str">
        <f>IF(M267="",,ROUNDUP(SUMIFS(Berechnung!$L:$L,Berechnung!$N:$N,M267,Berechnung!$B:$B,N$1),0))</f>
        <v/>
      </c>
      <c r="R267" s="251" t="str">
        <f>IF(M267="",,IF(ISNUMBER(MATCH(O267,'Bundle SKUs'!$A:$A,0)),Q267,Q267*2))</f>
        <v/>
      </c>
    </row>
    <row r="268">
      <c r="A268" s="250"/>
      <c r="B268" s="203" t="str">
        <f>IFERROR(__xludf.DUMMYFUNCTION("IF(C268="""",,JOIN("","",UNIQUE(FILTER(Berechnung!$A:$A,Berechnung!$B:$B=B$1,Berechnung!$N:$N=A268))))"),"")</f>
        <v/>
      </c>
      <c r="C268" s="1"/>
      <c r="D268" s="1"/>
      <c r="E268" s="251" t="str">
        <f>IF(A268="",,ROUNDUP(SUMIFS(Berechnung!$L:$L,Berechnung!$N:$N,A268,Berechnung!$B:$B,B$1),0))</f>
        <v/>
      </c>
      <c r="F268" s="251" t="str">
        <f>IF(A268="",,IF(ISNUMBER(MATCH(C268,'Bundle SKUs'!$A:$A,0)),E268,E268*2))</f>
        <v/>
      </c>
      <c r="G268" s="252"/>
      <c r="H268" s="203" t="str">
        <f>IFERROR(__xludf.DUMMYFUNCTION("IF(I268="""",,JOIN("","",UNIQUE(FILTER(Berechnung!$A:$A,Berechnung!$B:$B=H$1,Berechnung!$N:$N=G268))))"),"")</f>
        <v/>
      </c>
      <c r="I268" s="1"/>
      <c r="J268" s="1"/>
      <c r="K268" s="251" t="str">
        <f>IF(G268="",,ROUNDUP(SUMIFS(Berechnung!$L:$L,Berechnung!$N:$N,G268,Berechnung!$B:$B,H$1),0))</f>
        <v/>
      </c>
      <c r="L268" s="251" t="str">
        <f>IF(G268="",,IF(ISNUMBER(MATCH(I268,'Bundle SKUs'!$A:$A,0)),K268,K268*2))</f>
        <v/>
      </c>
      <c r="M268" s="253"/>
      <c r="N268" s="203" t="str">
        <f>IFERROR(__xludf.DUMMYFUNCTION("IF(O268="""",,JOIN("","",UNIQUE(FILTER(Berechnung!$A:$A,Berechnung!$B:$B=N$1,Berechnung!$N:$N=M268))))"),"")</f>
        <v/>
      </c>
      <c r="O268" s="1"/>
      <c r="P268" s="1"/>
      <c r="Q268" s="251" t="str">
        <f>IF(M268="",,ROUNDUP(SUMIFS(Berechnung!$L:$L,Berechnung!$N:$N,M268,Berechnung!$B:$B,N$1),0))</f>
        <v/>
      </c>
      <c r="R268" s="251" t="str">
        <f>IF(M268="",,IF(ISNUMBER(MATCH(O268,'Bundle SKUs'!$A:$A,0)),Q268,Q268*2))</f>
        <v/>
      </c>
    </row>
    <row r="269">
      <c r="A269" s="250"/>
      <c r="B269" s="203" t="str">
        <f>IFERROR(__xludf.DUMMYFUNCTION("IF(C269="""",,JOIN("","",UNIQUE(FILTER(Berechnung!$A:$A,Berechnung!$B:$B=B$1,Berechnung!$N:$N=A269))))"),"")</f>
        <v/>
      </c>
      <c r="C269" s="1"/>
      <c r="D269" s="1"/>
      <c r="E269" s="251" t="str">
        <f>IF(A269="",,ROUNDUP(SUMIFS(Berechnung!$L:$L,Berechnung!$N:$N,A269,Berechnung!$B:$B,B$1),0))</f>
        <v/>
      </c>
      <c r="F269" s="251" t="str">
        <f>IF(A269="",,IF(ISNUMBER(MATCH(C269,'Bundle SKUs'!$A:$A,0)),E269,E269*2))</f>
        <v/>
      </c>
      <c r="G269" s="252"/>
      <c r="H269" s="203" t="str">
        <f>IFERROR(__xludf.DUMMYFUNCTION("IF(I269="""",,JOIN("","",UNIQUE(FILTER(Berechnung!$A:$A,Berechnung!$B:$B=H$1,Berechnung!$N:$N=G269))))"),"")</f>
        <v/>
      </c>
      <c r="I269" s="1"/>
      <c r="J269" s="1"/>
      <c r="K269" s="251" t="str">
        <f>IF(G269="",,ROUNDUP(SUMIFS(Berechnung!$L:$L,Berechnung!$N:$N,G269,Berechnung!$B:$B,H$1),0))</f>
        <v/>
      </c>
      <c r="L269" s="251" t="str">
        <f>IF(G269="",,IF(ISNUMBER(MATCH(I269,'Bundle SKUs'!$A:$A,0)),K269,K269*2))</f>
        <v/>
      </c>
      <c r="M269" s="253"/>
      <c r="N269" s="203" t="str">
        <f>IFERROR(__xludf.DUMMYFUNCTION("IF(O269="""",,JOIN("","",UNIQUE(FILTER(Berechnung!$A:$A,Berechnung!$B:$B=N$1,Berechnung!$N:$N=M269))))"),"")</f>
        <v/>
      </c>
      <c r="O269" s="1"/>
      <c r="P269" s="1"/>
      <c r="Q269" s="251" t="str">
        <f>IF(M269="",,ROUNDUP(SUMIFS(Berechnung!$L:$L,Berechnung!$N:$N,M269,Berechnung!$B:$B,N$1),0))</f>
        <v/>
      </c>
      <c r="R269" s="251" t="str">
        <f>IF(M269="",,IF(ISNUMBER(MATCH(O269,'Bundle SKUs'!$A:$A,0)),Q269,Q269*2))</f>
        <v/>
      </c>
    </row>
    <row r="270">
      <c r="A270" s="250"/>
      <c r="B270" s="203" t="str">
        <f>IFERROR(__xludf.DUMMYFUNCTION("IF(C270="""",,JOIN("","",UNIQUE(FILTER(Berechnung!$A:$A,Berechnung!$B:$B=B$1,Berechnung!$N:$N=A270))))"),"")</f>
        <v/>
      </c>
      <c r="C270" s="1"/>
      <c r="D270" s="1"/>
      <c r="E270" s="251" t="str">
        <f>IF(A270="",,ROUNDUP(SUMIFS(Berechnung!$L:$L,Berechnung!$N:$N,A270,Berechnung!$B:$B,B$1),0))</f>
        <v/>
      </c>
      <c r="F270" s="251" t="str">
        <f>IF(A270="",,IF(ISNUMBER(MATCH(C270,'Bundle SKUs'!$A:$A,0)),E270,E270*2))</f>
        <v/>
      </c>
      <c r="G270" s="252"/>
      <c r="H270" s="203" t="str">
        <f>IFERROR(__xludf.DUMMYFUNCTION("IF(I270="""",,JOIN("","",UNIQUE(FILTER(Berechnung!$A:$A,Berechnung!$B:$B=H$1,Berechnung!$N:$N=G270))))"),"")</f>
        <v/>
      </c>
      <c r="I270" s="1"/>
      <c r="J270" s="1"/>
      <c r="K270" s="251" t="str">
        <f>IF(G270="",,ROUNDUP(SUMIFS(Berechnung!$L:$L,Berechnung!$N:$N,G270,Berechnung!$B:$B,H$1),0))</f>
        <v/>
      </c>
      <c r="L270" s="251" t="str">
        <f>IF(G270="",,IF(ISNUMBER(MATCH(I270,'Bundle SKUs'!$A:$A,0)),K270,K270*2))</f>
        <v/>
      </c>
      <c r="M270" s="253"/>
      <c r="N270" s="203" t="str">
        <f>IFERROR(__xludf.DUMMYFUNCTION("IF(O270="""",,JOIN("","",UNIQUE(FILTER(Berechnung!$A:$A,Berechnung!$B:$B=N$1,Berechnung!$N:$N=M270))))"),"")</f>
        <v/>
      </c>
      <c r="O270" s="1"/>
      <c r="P270" s="1"/>
      <c r="Q270" s="251" t="str">
        <f>IF(M270="",,ROUNDUP(SUMIFS(Berechnung!$L:$L,Berechnung!$N:$N,M270,Berechnung!$B:$B,N$1),0))</f>
        <v/>
      </c>
      <c r="R270" s="251" t="str">
        <f>IF(M270="",,IF(ISNUMBER(MATCH(O270,'Bundle SKUs'!$A:$A,0)),Q270,Q270*2))</f>
        <v/>
      </c>
    </row>
    <row r="271">
      <c r="A271" s="250"/>
      <c r="B271" s="203" t="str">
        <f>IFERROR(__xludf.DUMMYFUNCTION("IF(C271="""",,JOIN("","",UNIQUE(FILTER(Berechnung!$A:$A,Berechnung!$B:$B=B$1,Berechnung!$N:$N=A271))))"),"")</f>
        <v/>
      </c>
      <c r="C271" s="1"/>
      <c r="D271" s="1"/>
      <c r="E271" s="251" t="str">
        <f>IF(A271="",,ROUNDUP(SUMIFS(Berechnung!$L:$L,Berechnung!$N:$N,A271,Berechnung!$B:$B,B$1),0))</f>
        <v/>
      </c>
      <c r="F271" s="251" t="str">
        <f>IF(A271="",,IF(ISNUMBER(MATCH(C271,'Bundle SKUs'!$A:$A,0)),E271,E271*2))</f>
        <v/>
      </c>
      <c r="G271" s="252"/>
      <c r="H271" s="203" t="str">
        <f>IFERROR(__xludf.DUMMYFUNCTION("IF(I271="""",,JOIN("","",UNIQUE(FILTER(Berechnung!$A:$A,Berechnung!$B:$B=H$1,Berechnung!$N:$N=G271))))"),"")</f>
        <v/>
      </c>
      <c r="I271" s="1"/>
      <c r="J271" s="1"/>
      <c r="K271" s="251" t="str">
        <f>IF(G271="",,ROUNDUP(SUMIFS(Berechnung!$L:$L,Berechnung!$N:$N,G271,Berechnung!$B:$B,H$1),0))</f>
        <v/>
      </c>
      <c r="L271" s="251" t="str">
        <f>IF(G271="",,IF(ISNUMBER(MATCH(I271,'Bundle SKUs'!$A:$A,0)),K271,K271*2))</f>
        <v/>
      </c>
      <c r="M271" s="253"/>
      <c r="N271" s="203" t="str">
        <f>IFERROR(__xludf.DUMMYFUNCTION("IF(O271="""",,JOIN("","",UNIQUE(FILTER(Berechnung!$A:$A,Berechnung!$B:$B=N$1,Berechnung!$N:$N=M271))))"),"")</f>
        <v/>
      </c>
      <c r="O271" s="1"/>
      <c r="P271" s="1"/>
      <c r="Q271" s="251" t="str">
        <f>IF(M271="",,ROUNDUP(SUMIFS(Berechnung!$L:$L,Berechnung!$N:$N,M271,Berechnung!$B:$B,N$1),0))</f>
        <v/>
      </c>
      <c r="R271" s="251" t="str">
        <f>IF(M271="",,IF(ISNUMBER(MATCH(O271,'Bundle SKUs'!$A:$A,0)),Q271,Q271*2))</f>
        <v/>
      </c>
    </row>
    <row r="272">
      <c r="A272" s="250"/>
      <c r="B272" s="203" t="str">
        <f>IFERROR(__xludf.DUMMYFUNCTION("IF(C272="""",,JOIN("","",UNIQUE(FILTER(Berechnung!$A:$A,Berechnung!$B:$B=B$1,Berechnung!$N:$N=A272))))"),"")</f>
        <v/>
      </c>
      <c r="C272" s="1"/>
      <c r="D272" s="1"/>
      <c r="E272" s="251" t="str">
        <f>IF(A272="",,ROUNDUP(SUMIFS(Berechnung!$L:$L,Berechnung!$N:$N,A272,Berechnung!$B:$B,B$1),0))</f>
        <v/>
      </c>
      <c r="F272" s="251" t="str">
        <f>IF(A272="",,IF(ISNUMBER(MATCH(C272,'Bundle SKUs'!$A:$A,0)),E272,E272*2))</f>
        <v/>
      </c>
      <c r="G272" s="252"/>
      <c r="H272" s="203" t="str">
        <f>IFERROR(__xludf.DUMMYFUNCTION("IF(I272="""",,JOIN("","",UNIQUE(FILTER(Berechnung!$A:$A,Berechnung!$B:$B=H$1,Berechnung!$N:$N=G272))))"),"")</f>
        <v/>
      </c>
      <c r="I272" s="1"/>
      <c r="J272" s="1"/>
      <c r="K272" s="251" t="str">
        <f>IF(G272="",,ROUNDUP(SUMIFS(Berechnung!$L:$L,Berechnung!$N:$N,G272,Berechnung!$B:$B,H$1),0))</f>
        <v/>
      </c>
      <c r="L272" s="251" t="str">
        <f>IF(G272="",,IF(ISNUMBER(MATCH(I272,'Bundle SKUs'!$A:$A,0)),K272,K272*2))</f>
        <v/>
      </c>
      <c r="M272" s="253"/>
      <c r="N272" s="203" t="str">
        <f>IFERROR(__xludf.DUMMYFUNCTION("IF(O272="""",,JOIN("","",UNIQUE(FILTER(Berechnung!$A:$A,Berechnung!$B:$B=N$1,Berechnung!$N:$N=M272))))"),"")</f>
        <v/>
      </c>
      <c r="O272" s="1"/>
      <c r="P272" s="1"/>
      <c r="Q272" s="251" t="str">
        <f>IF(M272="",,ROUNDUP(SUMIFS(Berechnung!$L:$L,Berechnung!$N:$N,M272,Berechnung!$B:$B,N$1),0))</f>
        <v/>
      </c>
      <c r="R272" s="251" t="str">
        <f>IF(M272="",,IF(ISNUMBER(MATCH(O272,'Bundle SKUs'!$A:$A,0)),Q272,Q272*2))</f>
        <v/>
      </c>
    </row>
    <row r="273">
      <c r="A273" s="250"/>
      <c r="B273" s="203" t="str">
        <f>IFERROR(__xludf.DUMMYFUNCTION("IF(C273="""",,JOIN("","",UNIQUE(FILTER(Berechnung!$A:$A,Berechnung!$B:$B=B$1,Berechnung!$N:$N=A273))))"),"")</f>
        <v/>
      </c>
      <c r="C273" s="1"/>
      <c r="D273" s="1"/>
      <c r="E273" s="251" t="str">
        <f>IF(A273="",,ROUNDUP(SUMIFS(Berechnung!$L:$L,Berechnung!$N:$N,A273,Berechnung!$B:$B,B$1),0))</f>
        <v/>
      </c>
      <c r="F273" s="251" t="str">
        <f>IF(A273="",,IF(ISNUMBER(MATCH(C273,'Bundle SKUs'!$A:$A,0)),E273,E273*2))</f>
        <v/>
      </c>
      <c r="G273" s="252"/>
      <c r="H273" s="203" t="str">
        <f>IFERROR(__xludf.DUMMYFUNCTION("IF(I273="""",,JOIN("","",UNIQUE(FILTER(Berechnung!$A:$A,Berechnung!$B:$B=H$1,Berechnung!$N:$N=G273))))"),"")</f>
        <v/>
      </c>
      <c r="I273" s="1"/>
      <c r="J273" s="1"/>
      <c r="K273" s="251" t="str">
        <f>IF(G273="",,ROUNDUP(SUMIFS(Berechnung!$L:$L,Berechnung!$N:$N,G273,Berechnung!$B:$B,H$1),0))</f>
        <v/>
      </c>
      <c r="L273" s="251" t="str">
        <f>IF(G273="",,IF(ISNUMBER(MATCH(I273,'Bundle SKUs'!$A:$A,0)),K273,K273*2))</f>
        <v/>
      </c>
      <c r="M273" s="253"/>
      <c r="N273" s="203" t="str">
        <f>IFERROR(__xludf.DUMMYFUNCTION("IF(O273="""",,JOIN("","",UNIQUE(FILTER(Berechnung!$A:$A,Berechnung!$B:$B=N$1,Berechnung!$N:$N=M273))))"),"")</f>
        <v/>
      </c>
      <c r="O273" s="1"/>
      <c r="P273" s="1"/>
      <c r="Q273" s="251" t="str">
        <f>IF(M273="",,ROUNDUP(SUMIFS(Berechnung!$L:$L,Berechnung!$N:$N,M273,Berechnung!$B:$B,N$1),0))</f>
        <v/>
      </c>
      <c r="R273" s="251" t="str">
        <f>IF(M273="",,IF(ISNUMBER(MATCH(O273,'Bundle SKUs'!$A:$A,0)),Q273,Q273*2))</f>
        <v/>
      </c>
    </row>
    <row r="274">
      <c r="A274" s="250"/>
      <c r="B274" s="203" t="str">
        <f>IFERROR(__xludf.DUMMYFUNCTION("IF(C274="""",,JOIN("","",UNIQUE(FILTER(Berechnung!$A:$A,Berechnung!$B:$B=B$1,Berechnung!$N:$N=A274))))"),"")</f>
        <v/>
      </c>
      <c r="C274" s="1"/>
      <c r="D274" s="1"/>
      <c r="E274" s="251" t="str">
        <f>IF(A274="",,ROUNDUP(SUMIFS(Berechnung!$L:$L,Berechnung!$N:$N,A274,Berechnung!$B:$B,B$1),0))</f>
        <v/>
      </c>
      <c r="F274" s="251" t="str">
        <f>IF(A274="",,IF(ISNUMBER(MATCH(C274,'Bundle SKUs'!$A:$A,0)),E274,E274*2))</f>
        <v/>
      </c>
      <c r="G274" s="252"/>
      <c r="H274" s="203" t="str">
        <f>IFERROR(__xludf.DUMMYFUNCTION("IF(I274="""",,JOIN("","",UNIQUE(FILTER(Berechnung!$A:$A,Berechnung!$B:$B=H$1,Berechnung!$N:$N=G274))))"),"")</f>
        <v/>
      </c>
      <c r="I274" s="1"/>
      <c r="J274" s="1"/>
      <c r="K274" s="251" t="str">
        <f>IF(G274="",,ROUNDUP(SUMIFS(Berechnung!$L:$L,Berechnung!$N:$N,G274,Berechnung!$B:$B,H$1),0))</f>
        <v/>
      </c>
      <c r="L274" s="251" t="str">
        <f>IF(G274="",,IF(ISNUMBER(MATCH(I274,'Bundle SKUs'!$A:$A,0)),K274,K274*2))</f>
        <v/>
      </c>
      <c r="M274" s="253"/>
      <c r="N274" s="203" t="str">
        <f>IFERROR(__xludf.DUMMYFUNCTION("IF(O274="""",,JOIN("","",UNIQUE(FILTER(Berechnung!$A:$A,Berechnung!$B:$B=N$1,Berechnung!$N:$N=M274))))"),"")</f>
        <v/>
      </c>
      <c r="O274" s="1"/>
      <c r="P274" s="1"/>
      <c r="Q274" s="251" t="str">
        <f>IF(M274="",,ROUNDUP(SUMIFS(Berechnung!$L:$L,Berechnung!$N:$N,M274,Berechnung!$B:$B,N$1),0))</f>
        <v/>
      </c>
      <c r="R274" s="251" t="str">
        <f>IF(M274="",,IF(ISNUMBER(MATCH(O274,'Bundle SKUs'!$A:$A,0)),Q274,Q274*2))</f>
        <v/>
      </c>
    </row>
    <row r="275">
      <c r="A275" s="250"/>
      <c r="B275" s="203" t="str">
        <f>IFERROR(__xludf.DUMMYFUNCTION("IF(C275="""",,JOIN("","",UNIQUE(FILTER(Berechnung!$A:$A,Berechnung!$B:$B=B$1,Berechnung!$N:$N=A275))))"),"")</f>
        <v/>
      </c>
      <c r="C275" s="1"/>
      <c r="D275" s="1"/>
      <c r="E275" s="251" t="str">
        <f>IF(A275="",,ROUNDUP(SUMIFS(Berechnung!$L:$L,Berechnung!$N:$N,A275,Berechnung!$B:$B,B$1),0))</f>
        <v/>
      </c>
      <c r="F275" s="251" t="str">
        <f>IF(A275="",,IF(ISNUMBER(MATCH(C275,'Bundle SKUs'!$A:$A,0)),E275,E275*2))</f>
        <v/>
      </c>
      <c r="G275" s="252"/>
      <c r="H275" s="203" t="str">
        <f>IFERROR(__xludf.DUMMYFUNCTION("IF(I275="""",,JOIN("","",UNIQUE(FILTER(Berechnung!$A:$A,Berechnung!$B:$B=H$1,Berechnung!$N:$N=G275))))"),"")</f>
        <v/>
      </c>
      <c r="I275" s="1"/>
      <c r="J275" s="1"/>
      <c r="K275" s="251" t="str">
        <f>IF(G275="",,ROUNDUP(SUMIFS(Berechnung!$L:$L,Berechnung!$N:$N,G275,Berechnung!$B:$B,H$1),0))</f>
        <v/>
      </c>
      <c r="L275" s="251" t="str">
        <f>IF(G275="",,IF(ISNUMBER(MATCH(I275,'Bundle SKUs'!$A:$A,0)),K275,K275*2))</f>
        <v/>
      </c>
      <c r="M275" s="253"/>
      <c r="N275" s="203" t="str">
        <f>IFERROR(__xludf.DUMMYFUNCTION("IF(O275="""",,JOIN("","",UNIQUE(FILTER(Berechnung!$A:$A,Berechnung!$B:$B=N$1,Berechnung!$N:$N=M275))))"),"")</f>
        <v/>
      </c>
      <c r="O275" s="1"/>
      <c r="P275" s="1"/>
      <c r="Q275" s="251" t="str">
        <f>IF(M275="",,ROUNDUP(SUMIFS(Berechnung!$L:$L,Berechnung!$N:$N,M275,Berechnung!$B:$B,N$1),0))</f>
        <v/>
      </c>
      <c r="R275" s="251" t="str">
        <f>IF(M275="",,IF(ISNUMBER(MATCH(O275,'Bundle SKUs'!$A:$A,0)),Q275,Q275*2))</f>
        <v/>
      </c>
    </row>
    <row r="276">
      <c r="A276" s="250"/>
      <c r="B276" s="203" t="str">
        <f>IFERROR(__xludf.DUMMYFUNCTION("IF(C276="""",,JOIN("","",UNIQUE(FILTER(Berechnung!$A:$A,Berechnung!$B:$B=B$1,Berechnung!$N:$N=A276))))"),"")</f>
        <v/>
      </c>
      <c r="C276" s="1"/>
      <c r="D276" s="1"/>
      <c r="E276" s="251" t="str">
        <f>IF(A276="",,ROUNDUP(SUMIFS(Berechnung!$L:$L,Berechnung!$N:$N,A276,Berechnung!$B:$B,B$1),0))</f>
        <v/>
      </c>
      <c r="F276" s="251" t="str">
        <f>IF(A276="",,IF(ISNUMBER(MATCH(C276,'Bundle SKUs'!$A:$A,0)),E276,E276*2))</f>
        <v/>
      </c>
      <c r="G276" s="252"/>
      <c r="H276" s="203" t="str">
        <f>IFERROR(__xludf.DUMMYFUNCTION("IF(I276="""",,JOIN("","",UNIQUE(FILTER(Berechnung!$A:$A,Berechnung!$B:$B=H$1,Berechnung!$N:$N=G276))))"),"")</f>
        <v/>
      </c>
      <c r="I276" s="1"/>
      <c r="J276" s="1"/>
      <c r="K276" s="251" t="str">
        <f>IF(G276="",,ROUNDUP(SUMIFS(Berechnung!$L:$L,Berechnung!$N:$N,G276,Berechnung!$B:$B,H$1),0))</f>
        <v/>
      </c>
      <c r="L276" s="251" t="str">
        <f>IF(G276="",,IF(ISNUMBER(MATCH(I276,'Bundle SKUs'!$A:$A,0)),K276,K276*2))</f>
        <v/>
      </c>
      <c r="M276" s="253"/>
      <c r="N276" s="203" t="str">
        <f>IFERROR(__xludf.DUMMYFUNCTION("IF(O276="""",,JOIN("","",UNIQUE(FILTER(Berechnung!$A:$A,Berechnung!$B:$B=N$1,Berechnung!$N:$N=M276))))"),"")</f>
        <v/>
      </c>
      <c r="O276" s="1"/>
      <c r="P276" s="1"/>
      <c r="Q276" s="251" t="str">
        <f>IF(M276="",,ROUNDUP(SUMIFS(Berechnung!$L:$L,Berechnung!$N:$N,M276,Berechnung!$B:$B,N$1),0))</f>
        <v/>
      </c>
      <c r="R276" s="251" t="str">
        <f>IF(M276="",,IF(ISNUMBER(MATCH(O276,'Bundle SKUs'!$A:$A,0)),Q276,Q276*2))</f>
        <v/>
      </c>
    </row>
    <row r="277">
      <c r="A277" s="250"/>
      <c r="B277" s="203" t="str">
        <f>IFERROR(__xludf.DUMMYFUNCTION("IF(C277="""",,JOIN("","",UNIQUE(FILTER(Berechnung!$A:$A,Berechnung!$B:$B=B$1,Berechnung!$N:$N=A277))))"),"")</f>
        <v/>
      </c>
      <c r="C277" s="1"/>
      <c r="D277" s="1"/>
      <c r="E277" s="251" t="str">
        <f>IF(A277="",,ROUNDUP(SUMIFS(Berechnung!$L:$L,Berechnung!$N:$N,A277,Berechnung!$B:$B,B$1),0))</f>
        <v/>
      </c>
      <c r="F277" s="251" t="str">
        <f>IF(A277="",,IF(ISNUMBER(MATCH(C277,'Bundle SKUs'!$A:$A,0)),E277,E277*2))</f>
        <v/>
      </c>
      <c r="G277" s="252"/>
      <c r="H277" s="203" t="str">
        <f>IFERROR(__xludf.DUMMYFUNCTION("IF(I277="""",,JOIN("","",UNIQUE(FILTER(Berechnung!$A:$A,Berechnung!$B:$B=H$1,Berechnung!$N:$N=G277))))"),"")</f>
        <v/>
      </c>
      <c r="I277" s="1"/>
      <c r="J277" s="1"/>
      <c r="K277" s="251" t="str">
        <f>IF(G277="",,ROUNDUP(SUMIFS(Berechnung!$L:$L,Berechnung!$N:$N,G277,Berechnung!$B:$B,H$1),0))</f>
        <v/>
      </c>
      <c r="L277" s="251" t="str">
        <f>IF(G277="",,IF(ISNUMBER(MATCH(I277,'Bundle SKUs'!$A:$A,0)),K277,K277*2))</f>
        <v/>
      </c>
      <c r="M277" s="253"/>
      <c r="N277" s="203" t="str">
        <f>IFERROR(__xludf.DUMMYFUNCTION("IF(O277="""",,JOIN("","",UNIQUE(FILTER(Berechnung!$A:$A,Berechnung!$B:$B=N$1,Berechnung!$N:$N=M277))))"),"")</f>
        <v/>
      </c>
      <c r="O277" s="1"/>
      <c r="P277" s="1"/>
      <c r="Q277" s="251" t="str">
        <f>IF(M277="",,ROUNDUP(SUMIFS(Berechnung!$L:$L,Berechnung!$N:$N,M277,Berechnung!$B:$B,N$1),0))</f>
        <v/>
      </c>
      <c r="R277" s="251" t="str">
        <f>IF(M277="",,IF(ISNUMBER(MATCH(O277,'Bundle SKUs'!$A:$A,0)),Q277,Q277*2))</f>
        <v/>
      </c>
    </row>
    <row r="278">
      <c r="A278" s="250"/>
      <c r="B278" s="203" t="str">
        <f>IFERROR(__xludf.DUMMYFUNCTION("IF(C278="""",,JOIN("","",UNIQUE(FILTER(Berechnung!$A:$A,Berechnung!$B:$B=B$1,Berechnung!$N:$N=A278))))"),"")</f>
        <v/>
      </c>
      <c r="C278" s="1"/>
      <c r="D278" s="1"/>
      <c r="E278" s="251" t="str">
        <f>IF(A278="",,ROUNDUP(SUMIFS(Berechnung!$L:$L,Berechnung!$N:$N,A278,Berechnung!$B:$B,B$1),0))</f>
        <v/>
      </c>
      <c r="F278" s="251" t="str">
        <f>IF(A278="",,IF(ISNUMBER(MATCH(C278,'Bundle SKUs'!$A:$A,0)),E278,E278*2))</f>
        <v/>
      </c>
      <c r="G278" s="252"/>
      <c r="H278" s="203" t="str">
        <f>IFERROR(__xludf.DUMMYFUNCTION("IF(I278="""",,JOIN("","",UNIQUE(FILTER(Berechnung!$A:$A,Berechnung!$B:$B=H$1,Berechnung!$N:$N=G278))))"),"")</f>
        <v/>
      </c>
      <c r="I278" s="1"/>
      <c r="J278" s="1"/>
      <c r="K278" s="251" t="str">
        <f>IF(G278="",,ROUNDUP(SUMIFS(Berechnung!$L:$L,Berechnung!$N:$N,G278,Berechnung!$B:$B,H$1),0))</f>
        <v/>
      </c>
      <c r="L278" s="251" t="str">
        <f>IF(G278="",,IF(ISNUMBER(MATCH(I278,'Bundle SKUs'!$A:$A,0)),K278,K278*2))</f>
        <v/>
      </c>
      <c r="M278" s="253"/>
      <c r="N278" s="203" t="str">
        <f>IFERROR(__xludf.DUMMYFUNCTION("IF(O278="""",,JOIN("","",UNIQUE(FILTER(Berechnung!$A:$A,Berechnung!$B:$B=N$1,Berechnung!$N:$N=M278))))"),"")</f>
        <v/>
      </c>
      <c r="O278" s="1"/>
      <c r="P278" s="1"/>
      <c r="Q278" s="251" t="str">
        <f>IF(M278="",,ROUNDUP(SUMIFS(Berechnung!$L:$L,Berechnung!$N:$N,M278,Berechnung!$B:$B,N$1),0))</f>
        <v/>
      </c>
      <c r="R278" s="251" t="str">
        <f>IF(M278="",,IF(ISNUMBER(MATCH(O278,'Bundle SKUs'!$A:$A,0)),Q278,Q278*2))</f>
        <v/>
      </c>
    </row>
    <row r="279">
      <c r="A279" s="250"/>
      <c r="B279" s="203" t="str">
        <f>IFERROR(__xludf.DUMMYFUNCTION("IF(C279="""",,JOIN("","",UNIQUE(FILTER(Berechnung!$A:$A,Berechnung!$B:$B=B$1,Berechnung!$N:$N=A279))))"),"")</f>
        <v/>
      </c>
      <c r="C279" s="1"/>
      <c r="D279" s="1"/>
      <c r="E279" s="251" t="str">
        <f>IF(A279="",,ROUNDUP(SUMIFS(Berechnung!$L:$L,Berechnung!$N:$N,A279,Berechnung!$B:$B,B$1),0))</f>
        <v/>
      </c>
      <c r="F279" s="251" t="str">
        <f>IF(A279="",,IF(ISNUMBER(MATCH(C279,'Bundle SKUs'!$A:$A,0)),E279,E279*2))</f>
        <v/>
      </c>
      <c r="G279" s="252"/>
      <c r="H279" s="203" t="str">
        <f>IFERROR(__xludf.DUMMYFUNCTION("IF(I279="""",,JOIN("","",UNIQUE(FILTER(Berechnung!$A:$A,Berechnung!$B:$B=H$1,Berechnung!$N:$N=G279))))"),"")</f>
        <v/>
      </c>
      <c r="I279" s="1"/>
      <c r="J279" s="1"/>
      <c r="K279" s="251" t="str">
        <f>IF(G279="",,ROUNDUP(SUMIFS(Berechnung!$L:$L,Berechnung!$N:$N,G279,Berechnung!$B:$B,H$1),0))</f>
        <v/>
      </c>
      <c r="L279" s="251" t="str">
        <f>IF(G279="",,IF(ISNUMBER(MATCH(I279,'Bundle SKUs'!$A:$A,0)),K279,K279*2))</f>
        <v/>
      </c>
      <c r="M279" s="253"/>
      <c r="N279" s="203" t="str">
        <f>IFERROR(__xludf.DUMMYFUNCTION("IF(O279="""",,JOIN("","",UNIQUE(FILTER(Berechnung!$A:$A,Berechnung!$B:$B=N$1,Berechnung!$N:$N=M279))))"),"")</f>
        <v/>
      </c>
      <c r="O279" s="1"/>
      <c r="P279" s="1"/>
      <c r="Q279" s="251" t="str">
        <f>IF(M279="",,ROUNDUP(SUMIFS(Berechnung!$L:$L,Berechnung!$N:$N,M279,Berechnung!$B:$B,N$1),0))</f>
        <v/>
      </c>
      <c r="R279" s="251" t="str">
        <f>IF(M279="",,IF(ISNUMBER(MATCH(O279,'Bundle SKUs'!$A:$A,0)),Q279,Q279*2))</f>
        <v/>
      </c>
    </row>
    <row r="280">
      <c r="A280" s="250"/>
      <c r="B280" s="203" t="str">
        <f>IFERROR(__xludf.DUMMYFUNCTION("IF(C280="""",,JOIN("","",UNIQUE(FILTER(Berechnung!$A:$A,Berechnung!$B:$B=B$1,Berechnung!$N:$N=A280))))"),"")</f>
        <v/>
      </c>
      <c r="C280" s="1"/>
      <c r="D280" s="1"/>
      <c r="E280" s="251" t="str">
        <f>IF(A280="",,ROUNDUP(SUMIFS(Berechnung!$L:$L,Berechnung!$N:$N,A280,Berechnung!$B:$B,B$1),0))</f>
        <v/>
      </c>
      <c r="F280" s="251" t="str">
        <f>IF(A280="",,IF(ISNUMBER(MATCH(C280,'Bundle SKUs'!$A:$A,0)),E280,E280*2))</f>
        <v/>
      </c>
      <c r="G280" s="252"/>
      <c r="H280" s="203" t="str">
        <f>IFERROR(__xludf.DUMMYFUNCTION("IF(I280="""",,JOIN("","",UNIQUE(FILTER(Berechnung!$A:$A,Berechnung!$B:$B=H$1,Berechnung!$N:$N=G280))))"),"")</f>
        <v/>
      </c>
      <c r="I280" s="1"/>
      <c r="J280" s="1"/>
      <c r="K280" s="251" t="str">
        <f>IF(G280="",,ROUNDUP(SUMIFS(Berechnung!$L:$L,Berechnung!$N:$N,G280,Berechnung!$B:$B,H$1),0))</f>
        <v/>
      </c>
      <c r="L280" s="251" t="str">
        <f>IF(G280="",,IF(ISNUMBER(MATCH(I280,'Bundle SKUs'!$A:$A,0)),K280,K280*2))</f>
        <v/>
      </c>
      <c r="M280" s="253"/>
      <c r="N280" s="203" t="str">
        <f>IFERROR(__xludf.DUMMYFUNCTION("IF(O280="""",,JOIN("","",UNIQUE(FILTER(Berechnung!$A:$A,Berechnung!$B:$B=N$1,Berechnung!$N:$N=M280))))"),"")</f>
        <v/>
      </c>
      <c r="O280" s="1"/>
      <c r="P280" s="1"/>
      <c r="Q280" s="251" t="str">
        <f>IF(M280="",,ROUNDUP(SUMIFS(Berechnung!$L:$L,Berechnung!$N:$N,M280,Berechnung!$B:$B,N$1),0))</f>
        <v/>
      </c>
      <c r="R280" s="251" t="str">
        <f>IF(M280="",,IF(ISNUMBER(MATCH(O280,'Bundle SKUs'!$A:$A,0)),Q280,Q280*2))</f>
        <v/>
      </c>
    </row>
    <row r="281">
      <c r="A281" s="250"/>
      <c r="B281" s="203" t="str">
        <f>IFERROR(__xludf.DUMMYFUNCTION("IF(C281="""",,JOIN("","",UNIQUE(FILTER(Berechnung!$A:$A,Berechnung!$B:$B=B$1,Berechnung!$N:$N=A281))))"),"")</f>
        <v/>
      </c>
      <c r="C281" s="1"/>
      <c r="D281" s="1"/>
      <c r="E281" s="251" t="str">
        <f>IF(A281="",,ROUNDUP(SUMIFS(Berechnung!$L:$L,Berechnung!$N:$N,A281,Berechnung!$B:$B,B$1),0))</f>
        <v/>
      </c>
      <c r="F281" s="251" t="str">
        <f>IF(A281="",,IF(ISNUMBER(MATCH(C281,'Bundle SKUs'!$A:$A,0)),E281,E281*2))</f>
        <v/>
      </c>
      <c r="G281" s="252"/>
      <c r="H281" s="203" t="str">
        <f>IFERROR(__xludf.DUMMYFUNCTION("IF(I281="""",,JOIN("","",UNIQUE(FILTER(Berechnung!$A:$A,Berechnung!$B:$B=H$1,Berechnung!$N:$N=G281))))"),"")</f>
        <v/>
      </c>
      <c r="I281" s="1"/>
      <c r="J281" s="1"/>
      <c r="K281" s="251" t="str">
        <f>IF(G281="",,ROUNDUP(SUMIFS(Berechnung!$L:$L,Berechnung!$N:$N,G281,Berechnung!$B:$B,H$1),0))</f>
        <v/>
      </c>
      <c r="L281" s="251" t="str">
        <f>IF(G281="",,IF(ISNUMBER(MATCH(I281,'Bundle SKUs'!$A:$A,0)),K281,K281*2))</f>
        <v/>
      </c>
      <c r="M281" s="253"/>
      <c r="N281" s="203" t="str">
        <f>IFERROR(__xludf.DUMMYFUNCTION("IF(O281="""",,JOIN("","",UNIQUE(FILTER(Berechnung!$A:$A,Berechnung!$B:$B=N$1,Berechnung!$N:$N=M281))))"),"")</f>
        <v/>
      </c>
      <c r="O281" s="1"/>
      <c r="P281" s="1"/>
      <c r="Q281" s="251" t="str">
        <f>IF(M281="",,ROUNDUP(SUMIFS(Berechnung!$L:$L,Berechnung!$N:$N,M281,Berechnung!$B:$B,N$1),0))</f>
        <v/>
      </c>
      <c r="R281" s="251" t="str">
        <f>IF(M281="",,IF(ISNUMBER(MATCH(O281,'Bundle SKUs'!$A:$A,0)),Q281,Q281*2))</f>
        <v/>
      </c>
    </row>
    <row r="282">
      <c r="A282" s="250"/>
      <c r="B282" s="203" t="str">
        <f>IFERROR(__xludf.DUMMYFUNCTION("IF(C282="""",,JOIN("","",UNIQUE(FILTER(Berechnung!$A:$A,Berechnung!$B:$B=B$1,Berechnung!$N:$N=A282))))"),"")</f>
        <v/>
      </c>
      <c r="C282" s="1"/>
      <c r="D282" s="1"/>
      <c r="E282" s="251" t="str">
        <f>IF(A282="",,ROUNDUP(SUMIFS(Berechnung!$L:$L,Berechnung!$N:$N,A282,Berechnung!$B:$B,B$1),0))</f>
        <v/>
      </c>
      <c r="F282" s="251" t="str">
        <f>IF(A282="",,IF(ISNUMBER(MATCH(C282,'Bundle SKUs'!$A:$A,0)),E282,E282*2))</f>
        <v/>
      </c>
      <c r="G282" s="252"/>
      <c r="H282" s="203" t="str">
        <f>IFERROR(__xludf.DUMMYFUNCTION("IF(I282="""",,JOIN("","",UNIQUE(FILTER(Berechnung!$A:$A,Berechnung!$B:$B=H$1,Berechnung!$N:$N=G282))))"),"")</f>
        <v/>
      </c>
      <c r="I282" s="1"/>
      <c r="J282" s="1"/>
      <c r="K282" s="251" t="str">
        <f>IF(G282="",,ROUNDUP(SUMIFS(Berechnung!$L:$L,Berechnung!$N:$N,G282,Berechnung!$B:$B,H$1),0))</f>
        <v/>
      </c>
      <c r="L282" s="251" t="str">
        <f>IF(G282="",,IF(ISNUMBER(MATCH(I282,'Bundle SKUs'!$A:$A,0)),K282,K282*2))</f>
        <v/>
      </c>
      <c r="M282" s="253"/>
      <c r="N282" s="203" t="str">
        <f>IFERROR(__xludf.DUMMYFUNCTION("IF(O282="""",,JOIN("","",UNIQUE(FILTER(Berechnung!$A:$A,Berechnung!$B:$B=N$1,Berechnung!$N:$N=M282))))"),"")</f>
        <v/>
      </c>
      <c r="O282" s="1"/>
      <c r="P282" s="1"/>
      <c r="Q282" s="251" t="str">
        <f>IF(M282="",,ROUNDUP(SUMIFS(Berechnung!$L:$L,Berechnung!$N:$N,M282,Berechnung!$B:$B,N$1),0))</f>
        <v/>
      </c>
      <c r="R282" s="251" t="str">
        <f>IF(M282="",,IF(ISNUMBER(MATCH(O282,'Bundle SKUs'!$A:$A,0)),Q282,Q282*2))</f>
        <v/>
      </c>
    </row>
    <row r="283">
      <c r="A283" s="250"/>
      <c r="B283" s="203" t="str">
        <f>IFERROR(__xludf.DUMMYFUNCTION("IF(C283="""",,JOIN("","",UNIQUE(FILTER(Berechnung!$A:$A,Berechnung!$B:$B=B$1,Berechnung!$N:$N=A283))))"),"")</f>
        <v/>
      </c>
      <c r="C283" s="1"/>
      <c r="D283" s="1"/>
      <c r="E283" s="251" t="str">
        <f>IF(A283="",,ROUNDUP(SUMIFS(Berechnung!$L:$L,Berechnung!$N:$N,A283,Berechnung!$B:$B,B$1),0))</f>
        <v/>
      </c>
      <c r="F283" s="251" t="str">
        <f>IF(A283="",,IF(ISNUMBER(MATCH(C283,'Bundle SKUs'!$A:$A,0)),E283,E283*2))</f>
        <v/>
      </c>
      <c r="G283" s="252"/>
      <c r="H283" s="203" t="str">
        <f>IFERROR(__xludf.DUMMYFUNCTION("IF(I283="""",,JOIN("","",UNIQUE(FILTER(Berechnung!$A:$A,Berechnung!$B:$B=H$1,Berechnung!$N:$N=G283))))"),"")</f>
        <v/>
      </c>
      <c r="I283" s="1"/>
      <c r="J283" s="1"/>
      <c r="K283" s="251" t="str">
        <f>IF(G283="",,ROUNDUP(SUMIFS(Berechnung!$L:$L,Berechnung!$N:$N,G283,Berechnung!$B:$B,H$1),0))</f>
        <v/>
      </c>
      <c r="L283" s="251" t="str">
        <f>IF(G283="",,IF(ISNUMBER(MATCH(I283,'Bundle SKUs'!$A:$A,0)),K283,K283*2))</f>
        <v/>
      </c>
      <c r="M283" s="253"/>
      <c r="N283" s="203" t="str">
        <f>IFERROR(__xludf.DUMMYFUNCTION("IF(O283="""",,JOIN("","",UNIQUE(FILTER(Berechnung!$A:$A,Berechnung!$B:$B=N$1,Berechnung!$N:$N=M283))))"),"")</f>
        <v/>
      </c>
      <c r="O283" s="1"/>
      <c r="P283" s="1"/>
      <c r="Q283" s="251" t="str">
        <f>IF(M283="",,ROUNDUP(SUMIFS(Berechnung!$L:$L,Berechnung!$N:$N,M283,Berechnung!$B:$B,N$1),0))</f>
        <v/>
      </c>
      <c r="R283" s="251" t="str">
        <f>IF(M283="",,IF(ISNUMBER(MATCH(O283,'Bundle SKUs'!$A:$A,0)),Q283,Q283*2))</f>
        <v/>
      </c>
    </row>
    <row r="284">
      <c r="A284" s="250"/>
      <c r="B284" s="203" t="str">
        <f>IFERROR(__xludf.DUMMYFUNCTION("IF(C284="""",,JOIN("","",UNIQUE(FILTER(Berechnung!$A:$A,Berechnung!$B:$B=B$1,Berechnung!$N:$N=A284))))"),"")</f>
        <v/>
      </c>
      <c r="C284" s="1"/>
      <c r="D284" s="1"/>
      <c r="E284" s="251" t="str">
        <f>IF(A284="",,ROUNDUP(SUMIFS(Berechnung!$L:$L,Berechnung!$N:$N,A284,Berechnung!$B:$B,B$1),0))</f>
        <v/>
      </c>
      <c r="F284" s="251" t="str">
        <f>IF(A284="",,IF(ISNUMBER(MATCH(C284,'Bundle SKUs'!$A:$A,0)),E284,E284*2))</f>
        <v/>
      </c>
      <c r="G284" s="252"/>
      <c r="H284" s="203" t="str">
        <f>IFERROR(__xludf.DUMMYFUNCTION("IF(I284="""",,JOIN("","",UNIQUE(FILTER(Berechnung!$A:$A,Berechnung!$B:$B=H$1,Berechnung!$N:$N=G284))))"),"")</f>
        <v/>
      </c>
      <c r="I284" s="1"/>
      <c r="J284" s="1"/>
      <c r="K284" s="251" t="str">
        <f>IF(G284="",,ROUNDUP(SUMIFS(Berechnung!$L:$L,Berechnung!$N:$N,G284,Berechnung!$B:$B,H$1),0))</f>
        <v/>
      </c>
      <c r="L284" s="251" t="str">
        <f>IF(G284="",,IF(ISNUMBER(MATCH(I284,'Bundle SKUs'!$A:$A,0)),K284,K284*2))</f>
        <v/>
      </c>
      <c r="M284" s="253"/>
      <c r="N284" s="203" t="str">
        <f>IFERROR(__xludf.DUMMYFUNCTION("IF(O284="""",,JOIN("","",UNIQUE(FILTER(Berechnung!$A:$A,Berechnung!$B:$B=N$1,Berechnung!$N:$N=M284))))"),"")</f>
        <v/>
      </c>
      <c r="O284" s="1"/>
      <c r="P284" s="1"/>
      <c r="Q284" s="251" t="str">
        <f>IF(M284="",,ROUNDUP(SUMIFS(Berechnung!$L:$L,Berechnung!$N:$N,M284,Berechnung!$B:$B,N$1),0))</f>
        <v/>
      </c>
      <c r="R284" s="251" t="str">
        <f>IF(M284="",,IF(ISNUMBER(MATCH(O284,'Bundle SKUs'!$A:$A,0)),Q284,Q284*2))</f>
        <v/>
      </c>
    </row>
    <row r="285">
      <c r="A285" s="250"/>
      <c r="B285" s="203" t="str">
        <f>IFERROR(__xludf.DUMMYFUNCTION("IF(C285="""",,JOIN("","",UNIQUE(FILTER(Berechnung!$A:$A,Berechnung!$B:$B=B$1,Berechnung!$N:$N=A285))))"),"")</f>
        <v/>
      </c>
      <c r="C285" s="1"/>
      <c r="D285" s="1"/>
      <c r="E285" s="251" t="str">
        <f>IF(A285="",,ROUNDUP(SUMIFS(Berechnung!$L:$L,Berechnung!$N:$N,A285,Berechnung!$B:$B,B$1),0))</f>
        <v/>
      </c>
      <c r="F285" s="251" t="str">
        <f>IF(A285="",,IF(ISNUMBER(MATCH(C285,'Bundle SKUs'!$A:$A,0)),E285,E285*2))</f>
        <v/>
      </c>
      <c r="G285" s="252"/>
      <c r="H285" s="203" t="str">
        <f>IFERROR(__xludf.DUMMYFUNCTION("IF(I285="""",,JOIN("","",UNIQUE(FILTER(Berechnung!$A:$A,Berechnung!$B:$B=H$1,Berechnung!$N:$N=G285))))"),"")</f>
        <v/>
      </c>
      <c r="I285" s="1"/>
      <c r="J285" s="1"/>
      <c r="K285" s="251" t="str">
        <f>IF(G285="",,ROUNDUP(SUMIFS(Berechnung!$L:$L,Berechnung!$N:$N,G285,Berechnung!$B:$B,H$1),0))</f>
        <v/>
      </c>
      <c r="L285" s="251" t="str">
        <f>IF(G285="",,IF(ISNUMBER(MATCH(I285,'Bundle SKUs'!$A:$A,0)),K285,K285*2))</f>
        <v/>
      </c>
      <c r="M285" s="253"/>
      <c r="N285" s="203" t="str">
        <f>IFERROR(__xludf.DUMMYFUNCTION("IF(O285="""",,JOIN("","",UNIQUE(FILTER(Berechnung!$A:$A,Berechnung!$B:$B=N$1,Berechnung!$N:$N=M285))))"),"")</f>
        <v/>
      </c>
      <c r="O285" s="1"/>
      <c r="P285" s="1"/>
      <c r="Q285" s="251" t="str">
        <f>IF(M285="",,ROUNDUP(SUMIFS(Berechnung!$L:$L,Berechnung!$N:$N,M285,Berechnung!$B:$B,N$1),0))</f>
        <v/>
      </c>
      <c r="R285" s="251" t="str">
        <f>IF(M285="",,IF(ISNUMBER(MATCH(O285,'Bundle SKUs'!$A:$A,0)),Q285,Q285*2))</f>
        <v/>
      </c>
    </row>
    <row r="286">
      <c r="A286" s="250"/>
      <c r="B286" s="203" t="str">
        <f>IFERROR(__xludf.DUMMYFUNCTION("IF(C286="""",,JOIN("","",UNIQUE(FILTER(Berechnung!$A:$A,Berechnung!$B:$B=B$1,Berechnung!$N:$N=A286))))"),"")</f>
        <v/>
      </c>
      <c r="C286" s="1"/>
      <c r="D286" s="1"/>
      <c r="E286" s="251" t="str">
        <f>IF(A286="",,ROUNDUP(SUMIFS(Berechnung!$L:$L,Berechnung!$N:$N,A286,Berechnung!$B:$B,B$1),0))</f>
        <v/>
      </c>
      <c r="F286" s="251" t="str">
        <f>IF(A286="",,IF(ISNUMBER(MATCH(C286,'Bundle SKUs'!$A:$A,0)),E286,E286*2))</f>
        <v/>
      </c>
      <c r="G286" s="252"/>
      <c r="H286" s="203" t="str">
        <f>IFERROR(__xludf.DUMMYFUNCTION("IF(I286="""",,JOIN("","",UNIQUE(FILTER(Berechnung!$A:$A,Berechnung!$B:$B=H$1,Berechnung!$N:$N=G286))))"),"")</f>
        <v/>
      </c>
      <c r="I286" s="1"/>
      <c r="J286" s="1"/>
      <c r="K286" s="251" t="str">
        <f>IF(G286="",,ROUNDUP(SUMIFS(Berechnung!$L:$L,Berechnung!$N:$N,G286,Berechnung!$B:$B,H$1),0))</f>
        <v/>
      </c>
      <c r="L286" s="251" t="str">
        <f>IF(G286="",,IF(ISNUMBER(MATCH(I286,'Bundle SKUs'!$A:$A,0)),K286,K286*2))</f>
        <v/>
      </c>
      <c r="M286" s="253"/>
      <c r="N286" s="203" t="str">
        <f>IFERROR(__xludf.DUMMYFUNCTION("IF(O286="""",,JOIN("","",UNIQUE(FILTER(Berechnung!$A:$A,Berechnung!$B:$B=N$1,Berechnung!$N:$N=M286))))"),"")</f>
        <v/>
      </c>
      <c r="O286" s="1"/>
      <c r="P286" s="1"/>
      <c r="Q286" s="251" t="str">
        <f>IF(M286="",,ROUNDUP(SUMIFS(Berechnung!$L:$L,Berechnung!$N:$N,M286,Berechnung!$B:$B,N$1),0))</f>
        <v/>
      </c>
      <c r="R286" s="251" t="str">
        <f>IF(M286="",,IF(ISNUMBER(MATCH(O286,'Bundle SKUs'!$A:$A,0)),Q286,Q286*2))</f>
        <v/>
      </c>
    </row>
    <row r="287">
      <c r="A287" s="250"/>
      <c r="B287" s="203" t="str">
        <f>IFERROR(__xludf.DUMMYFUNCTION("IF(C287="""",,JOIN("","",UNIQUE(FILTER(Berechnung!$A:$A,Berechnung!$B:$B=B$1,Berechnung!$N:$N=A287))))"),"")</f>
        <v/>
      </c>
      <c r="C287" s="1"/>
      <c r="D287" s="1"/>
      <c r="E287" s="251" t="str">
        <f>IF(A287="",,ROUNDUP(SUMIFS(Berechnung!$L:$L,Berechnung!$N:$N,A287,Berechnung!$B:$B,B$1),0))</f>
        <v/>
      </c>
      <c r="F287" s="251" t="str">
        <f>IF(A287="",,IF(ISNUMBER(MATCH(C287,'Bundle SKUs'!$A:$A,0)),E287,E287*2))</f>
        <v/>
      </c>
      <c r="G287" s="252"/>
      <c r="H287" s="203" t="str">
        <f>IFERROR(__xludf.DUMMYFUNCTION("IF(I287="""",,JOIN("","",UNIQUE(FILTER(Berechnung!$A:$A,Berechnung!$B:$B=H$1,Berechnung!$N:$N=G287))))"),"")</f>
        <v/>
      </c>
      <c r="I287" s="1"/>
      <c r="J287" s="1"/>
      <c r="K287" s="251" t="str">
        <f>IF(G287="",,ROUNDUP(SUMIFS(Berechnung!$L:$L,Berechnung!$N:$N,G287,Berechnung!$B:$B,H$1),0))</f>
        <v/>
      </c>
      <c r="L287" s="251" t="str">
        <f>IF(G287="",,IF(ISNUMBER(MATCH(I287,'Bundle SKUs'!$A:$A,0)),K287,K287*2))</f>
        <v/>
      </c>
      <c r="M287" s="253"/>
      <c r="N287" s="203" t="str">
        <f>IFERROR(__xludf.DUMMYFUNCTION("IF(O287="""",,JOIN("","",UNIQUE(FILTER(Berechnung!$A:$A,Berechnung!$B:$B=N$1,Berechnung!$N:$N=M287))))"),"")</f>
        <v/>
      </c>
      <c r="O287" s="1"/>
      <c r="P287" s="1"/>
      <c r="Q287" s="251" t="str">
        <f>IF(M287="",,ROUNDUP(SUMIFS(Berechnung!$L:$L,Berechnung!$N:$N,M287,Berechnung!$B:$B,N$1),0))</f>
        <v/>
      </c>
      <c r="R287" s="251" t="str">
        <f>IF(M287="",,IF(ISNUMBER(MATCH(O287,'Bundle SKUs'!$A:$A,0)),Q287,Q287*2))</f>
        <v/>
      </c>
    </row>
    <row r="288">
      <c r="A288" s="250"/>
      <c r="B288" s="203" t="str">
        <f>IFERROR(__xludf.DUMMYFUNCTION("IF(C288="""",,JOIN("","",UNIQUE(FILTER(Berechnung!$A:$A,Berechnung!$B:$B=B$1,Berechnung!$N:$N=A288))))"),"")</f>
        <v/>
      </c>
      <c r="C288" s="1"/>
      <c r="D288" s="1"/>
      <c r="E288" s="251" t="str">
        <f>IF(A288="",,ROUNDUP(SUMIFS(Berechnung!$L:$L,Berechnung!$N:$N,A288,Berechnung!$B:$B,B$1),0))</f>
        <v/>
      </c>
      <c r="F288" s="251" t="str">
        <f>IF(A288="",,IF(ISNUMBER(MATCH(C288,'Bundle SKUs'!$A:$A,0)),E288,E288*2))</f>
        <v/>
      </c>
      <c r="G288" s="252"/>
      <c r="H288" s="203" t="str">
        <f>IFERROR(__xludf.DUMMYFUNCTION("IF(I288="""",,JOIN("","",UNIQUE(FILTER(Berechnung!$A:$A,Berechnung!$B:$B=H$1,Berechnung!$N:$N=G288))))"),"")</f>
        <v/>
      </c>
      <c r="I288" s="1"/>
      <c r="J288" s="1"/>
      <c r="K288" s="251" t="str">
        <f>IF(G288="",,ROUNDUP(SUMIFS(Berechnung!$L:$L,Berechnung!$N:$N,G288,Berechnung!$B:$B,H$1),0))</f>
        <v/>
      </c>
      <c r="L288" s="251" t="str">
        <f>IF(G288="",,IF(ISNUMBER(MATCH(I288,'Bundle SKUs'!$A:$A,0)),K288,K288*2))</f>
        <v/>
      </c>
      <c r="M288" s="253"/>
      <c r="N288" s="203" t="str">
        <f>IFERROR(__xludf.DUMMYFUNCTION("IF(O288="""",,JOIN("","",UNIQUE(FILTER(Berechnung!$A:$A,Berechnung!$B:$B=N$1,Berechnung!$N:$N=M288))))"),"")</f>
        <v/>
      </c>
      <c r="O288" s="1"/>
      <c r="P288" s="1"/>
      <c r="Q288" s="251" t="str">
        <f>IF(M288="",,ROUNDUP(SUMIFS(Berechnung!$L:$L,Berechnung!$N:$N,M288,Berechnung!$B:$B,N$1),0))</f>
        <v/>
      </c>
      <c r="R288" s="251" t="str">
        <f>IF(M288="",,IF(ISNUMBER(MATCH(O288,'Bundle SKUs'!$A:$A,0)),Q288,Q288*2))</f>
        <v/>
      </c>
    </row>
    <row r="289">
      <c r="A289" s="250"/>
      <c r="B289" s="203" t="str">
        <f>IFERROR(__xludf.DUMMYFUNCTION("IF(C289="""",,JOIN("","",UNIQUE(FILTER(Berechnung!$A:$A,Berechnung!$B:$B=B$1,Berechnung!$N:$N=A289))))"),"")</f>
        <v/>
      </c>
      <c r="C289" s="1"/>
      <c r="D289" s="1"/>
      <c r="E289" s="251" t="str">
        <f>IF(A289="",,ROUNDUP(SUMIFS(Berechnung!$L:$L,Berechnung!$N:$N,A289,Berechnung!$B:$B,B$1),0))</f>
        <v/>
      </c>
      <c r="F289" s="251" t="str">
        <f>IF(A289="",,IF(ISNUMBER(MATCH(C289,'Bundle SKUs'!$A:$A,0)),E289,E289*2))</f>
        <v/>
      </c>
      <c r="G289" s="252"/>
      <c r="H289" s="203" t="str">
        <f>IFERROR(__xludf.DUMMYFUNCTION("IF(I289="""",,JOIN("","",UNIQUE(FILTER(Berechnung!$A:$A,Berechnung!$B:$B=H$1,Berechnung!$N:$N=G289))))"),"")</f>
        <v/>
      </c>
      <c r="I289" s="1"/>
      <c r="J289" s="1"/>
      <c r="K289" s="251" t="str">
        <f>IF(G289="",,ROUNDUP(SUMIFS(Berechnung!$L:$L,Berechnung!$N:$N,G289,Berechnung!$B:$B,H$1),0))</f>
        <v/>
      </c>
      <c r="L289" s="251" t="str">
        <f>IF(G289="",,IF(ISNUMBER(MATCH(I289,'Bundle SKUs'!$A:$A,0)),K289,K289*2))</f>
        <v/>
      </c>
      <c r="M289" s="253"/>
      <c r="N289" s="203" t="str">
        <f>IFERROR(__xludf.DUMMYFUNCTION("IF(O289="""",,JOIN("","",UNIQUE(FILTER(Berechnung!$A:$A,Berechnung!$B:$B=N$1,Berechnung!$N:$N=M289))))"),"")</f>
        <v/>
      </c>
      <c r="O289" s="1"/>
      <c r="P289" s="1"/>
      <c r="Q289" s="251" t="str">
        <f>IF(M289="",,ROUNDUP(SUMIFS(Berechnung!$L:$L,Berechnung!$N:$N,M289,Berechnung!$B:$B,N$1),0))</f>
        <v/>
      </c>
      <c r="R289" s="251" t="str">
        <f>IF(M289="",,IF(ISNUMBER(MATCH(O289,'Bundle SKUs'!$A:$A,0)),Q289,Q289*2))</f>
        <v/>
      </c>
    </row>
    <row r="290">
      <c r="A290" s="250"/>
      <c r="B290" s="203" t="str">
        <f>IFERROR(__xludf.DUMMYFUNCTION("IF(C290="""",,JOIN("","",UNIQUE(FILTER(Berechnung!$A:$A,Berechnung!$B:$B=B$1,Berechnung!$N:$N=A290))))"),"")</f>
        <v/>
      </c>
      <c r="C290" s="1"/>
      <c r="D290" s="1"/>
      <c r="E290" s="251" t="str">
        <f>IF(A290="",,ROUNDUP(SUMIFS(Berechnung!$L:$L,Berechnung!$N:$N,A290,Berechnung!$B:$B,B$1),0))</f>
        <v/>
      </c>
      <c r="F290" s="251" t="str">
        <f>IF(A290="",,IF(ISNUMBER(MATCH(C290,'Bundle SKUs'!$A:$A,0)),E290,E290*2))</f>
        <v/>
      </c>
      <c r="G290" s="252"/>
      <c r="H290" s="203" t="str">
        <f>IFERROR(__xludf.DUMMYFUNCTION("IF(I290="""",,JOIN("","",UNIQUE(FILTER(Berechnung!$A:$A,Berechnung!$B:$B=H$1,Berechnung!$N:$N=G290))))"),"")</f>
        <v/>
      </c>
      <c r="I290" s="1"/>
      <c r="J290" s="1"/>
      <c r="K290" s="251" t="str">
        <f>IF(G290="",,ROUNDUP(SUMIFS(Berechnung!$L:$L,Berechnung!$N:$N,G290,Berechnung!$B:$B,H$1),0))</f>
        <v/>
      </c>
      <c r="L290" s="251" t="str">
        <f>IF(G290="",,IF(ISNUMBER(MATCH(I290,'Bundle SKUs'!$A:$A,0)),K290,K290*2))</f>
        <v/>
      </c>
      <c r="M290" s="253"/>
      <c r="N290" s="203" t="str">
        <f>IFERROR(__xludf.DUMMYFUNCTION("IF(O290="""",,JOIN("","",UNIQUE(FILTER(Berechnung!$A:$A,Berechnung!$B:$B=N$1,Berechnung!$N:$N=M290))))"),"")</f>
        <v/>
      </c>
      <c r="O290" s="1"/>
      <c r="P290" s="1"/>
      <c r="Q290" s="251" t="str">
        <f>IF(M290="",,ROUNDUP(SUMIFS(Berechnung!$L:$L,Berechnung!$N:$N,M290,Berechnung!$B:$B,N$1),0))</f>
        <v/>
      </c>
      <c r="R290" s="251" t="str">
        <f>IF(M290="",,IF(ISNUMBER(MATCH(O290,'Bundle SKUs'!$A:$A,0)),Q290,Q290*2))</f>
        <v/>
      </c>
    </row>
    <row r="291">
      <c r="A291" s="250"/>
      <c r="B291" s="203" t="str">
        <f>IFERROR(__xludf.DUMMYFUNCTION("IF(C291="""",,JOIN("","",UNIQUE(FILTER(Berechnung!$A:$A,Berechnung!$B:$B=B$1,Berechnung!$N:$N=A291))))"),"")</f>
        <v/>
      </c>
      <c r="C291" s="1"/>
      <c r="D291" s="1"/>
      <c r="E291" s="251" t="str">
        <f>IF(A291="",,ROUNDUP(SUMIFS(Berechnung!$L:$L,Berechnung!$N:$N,A291,Berechnung!$B:$B,B$1),0))</f>
        <v/>
      </c>
      <c r="F291" s="251" t="str">
        <f>IF(A291="",,IF(ISNUMBER(MATCH(C291,'Bundle SKUs'!$A:$A,0)),E291,E291*2))</f>
        <v/>
      </c>
      <c r="G291" s="252"/>
      <c r="H291" s="203" t="str">
        <f>IFERROR(__xludf.DUMMYFUNCTION("IF(I291="""",,JOIN("","",UNIQUE(FILTER(Berechnung!$A:$A,Berechnung!$B:$B=H$1,Berechnung!$N:$N=G291))))"),"")</f>
        <v/>
      </c>
      <c r="I291" s="1"/>
      <c r="J291" s="1"/>
      <c r="K291" s="251" t="str">
        <f>IF(G291="",,ROUNDUP(SUMIFS(Berechnung!$L:$L,Berechnung!$N:$N,G291,Berechnung!$B:$B,H$1),0))</f>
        <v/>
      </c>
      <c r="L291" s="251" t="str">
        <f>IF(G291="",,IF(ISNUMBER(MATCH(I291,'Bundle SKUs'!$A:$A,0)),K291,K291*2))</f>
        <v/>
      </c>
      <c r="M291" s="253"/>
      <c r="N291" s="203" t="str">
        <f>IFERROR(__xludf.DUMMYFUNCTION("IF(O291="""",,JOIN("","",UNIQUE(FILTER(Berechnung!$A:$A,Berechnung!$B:$B=N$1,Berechnung!$N:$N=M291))))"),"")</f>
        <v/>
      </c>
      <c r="O291" s="1"/>
      <c r="P291" s="1"/>
      <c r="Q291" s="251" t="str">
        <f>IF(M291="",,ROUNDUP(SUMIFS(Berechnung!$L:$L,Berechnung!$N:$N,M291,Berechnung!$B:$B,N$1),0))</f>
        <v/>
      </c>
      <c r="R291" s="251" t="str">
        <f>IF(M291="",,IF(ISNUMBER(MATCH(O291,'Bundle SKUs'!$A:$A,0)),Q291,Q291*2))</f>
        <v/>
      </c>
    </row>
    <row r="292">
      <c r="A292" s="250"/>
      <c r="B292" s="203" t="str">
        <f>IFERROR(__xludf.DUMMYFUNCTION("IF(C292="""",,JOIN("","",UNIQUE(FILTER(Berechnung!$A:$A,Berechnung!$B:$B=B$1,Berechnung!$N:$N=A292))))"),"")</f>
        <v/>
      </c>
      <c r="C292" s="1"/>
      <c r="D292" s="1"/>
      <c r="E292" s="251" t="str">
        <f>IF(A292="",,ROUNDUP(SUMIFS(Berechnung!$L:$L,Berechnung!$N:$N,A292,Berechnung!$B:$B,B$1),0))</f>
        <v/>
      </c>
      <c r="F292" s="251" t="str">
        <f>IF(A292="",,IF(ISNUMBER(MATCH(C292,'Bundle SKUs'!$A:$A,0)),E292,E292*2))</f>
        <v/>
      </c>
      <c r="G292" s="252"/>
      <c r="H292" s="203" t="str">
        <f>IFERROR(__xludf.DUMMYFUNCTION("IF(I292="""",,JOIN("","",UNIQUE(FILTER(Berechnung!$A:$A,Berechnung!$B:$B=H$1,Berechnung!$N:$N=G292))))"),"")</f>
        <v/>
      </c>
      <c r="I292" s="1"/>
      <c r="J292" s="1"/>
      <c r="K292" s="251" t="str">
        <f>IF(G292="",,ROUNDUP(SUMIFS(Berechnung!$L:$L,Berechnung!$N:$N,G292,Berechnung!$B:$B,H$1),0))</f>
        <v/>
      </c>
      <c r="L292" s="251" t="str">
        <f>IF(G292="",,IF(ISNUMBER(MATCH(I292,'Bundle SKUs'!$A:$A,0)),K292,K292*2))</f>
        <v/>
      </c>
      <c r="M292" s="253"/>
      <c r="N292" s="203" t="str">
        <f>IFERROR(__xludf.DUMMYFUNCTION("IF(O292="""",,JOIN("","",UNIQUE(FILTER(Berechnung!$A:$A,Berechnung!$B:$B=N$1,Berechnung!$N:$N=M292))))"),"")</f>
        <v/>
      </c>
      <c r="O292" s="1"/>
      <c r="P292" s="1"/>
      <c r="Q292" s="251" t="str">
        <f>IF(M292="",,ROUNDUP(SUMIFS(Berechnung!$L:$L,Berechnung!$N:$N,M292,Berechnung!$B:$B,N$1),0))</f>
        <v/>
      </c>
      <c r="R292" s="251" t="str">
        <f>IF(M292="",,IF(ISNUMBER(MATCH(O292,'Bundle SKUs'!$A:$A,0)),Q292,Q292*2))</f>
        <v/>
      </c>
    </row>
    <row r="293">
      <c r="A293" s="250"/>
      <c r="B293" s="203" t="str">
        <f>IFERROR(__xludf.DUMMYFUNCTION("IF(C293="""",,JOIN("","",UNIQUE(FILTER(Berechnung!$A:$A,Berechnung!$B:$B=B$1,Berechnung!$N:$N=A293))))"),"")</f>
        <v/>
      </c>
      <c r="C293" s="1"/>
      <c r="D293" s="1"/>
      <c r="E293" s="251" t="str">
        <f>IF(A293="",,ROUNDUP(SUMIFS(Berechnung!$L:$L,Berechnung!$N:$N,A293,Berechnung!$B:$B,B$1),0))</f>
        <v/>
      </c>
      <c r="F293" s="251" t="str">
        <f>IF(A293="",,IF(ISNUMBER(MATCH(C293,'Bundle SKUs'!$A:$A,0)),E293,E293*2))</f>
        <v/>
      </c>
      <c r="G293" s="252"/>
      <c r="H293" s="203" t="str">
        <f>IFERROR(__xludf.DUMMYFUNCTION("IF(I293="""",,JOIN("","",UNIQUE(FILTER(Berechnung!$A:$A,Berechnung!$B:$B=H$1,Berechnung!$N:$N=G293))))"),"")</f>
        <v/>
      </c>
      <c r="I293" s="1"/>
      <c r="J293" s="1"/>
      <c r="K293" s="251" t="str">
        <f>IF(G293="",,ROUNDUP(SUMIFS(Berechnung!$L:$L,Berechnung!$N:$N,G293,Berechnung!$B:$B,H$1),0))</f>
        <v/>
      </c>
      <c r="L293" s="251" t="str">
        <f>IF(G293="",,IF(ISNUMBER(MATCH(I293,'Bundle SKUs'!$A:$A,0)),K293,K293*2))</f>
        <v/>
      </c>
      <c r="M293" s="253"/>
      <c r="N293" s="203" t="str">
        <f>IFERROR(__xludf.DUMMYFUNCTION("IF(O293="""",,JOIN("","",UNIQUE(FILTER(Berechnung!$A:$A,Berechnung!$B:$B=N$1,Berechnung!$N:$N=M293))))"),"")</f>
        <v/>
      </c>
      <c r="O293" s="1"/>
      <c r="P293" s="1"/>
      <c r="Q293" s="251" t="str">
        <f>IF(M293="",,ROUNDUP(SUMIFS(Berechnung!$L:$L,Berechnung!$N:$N,M293,Berechnung!$B:$B,N$1),0))</f>
        <v/>
      </c>
      <c r="R293" s="251" t="str">
        <f>IF(M293="",,IF(ISNUMBER(MATCH(O293,'Bundle SKUs'!$A:$A,0)),Q293,Q293*2))</f>
        <v/>
      </c>
    </row>
    <row r="294">
      <c r="A294" s="250"/>
      <c r="B294" s="203" t="str">
        <f>IFERROR(__xludf.DUMMYFUNCTION("IF(C294="""",,JOIN("","",UNIQUE(FILTER(Berechnung!$A:$A,Berechnung!$B:$B=B$1,Berechnung!$N:$N=A294))))"),"")</f>
        <v/>
      </c>
      <c r="C294" s="1"/>
      <c r="D294" s="1"/>
      <c r="E294" s="251" t="str">
        <f>IF(A294="",,ROUNDUP(SUMIFS(Berechnung!$L:$L,Berechnung!$N:$N,A294,Berechnung!$B:$B,B$1),0))</f>
        <v/>
      </c>
      <c r="F294" s="251" t="str">
        <f>IF(A294="",,IF(ISNUMBER(MATCH(C294,'Bundle SKUs'!$A:$A,0)),E294,E294*2))</f>
        <v/>
      </c>
      <c r="G294" s="252"/>
      <c r="H294" s="203" t="str">
        <f>IFERROR(__xludf.DUMMYFUNCTION("IF(I294="""",,JOIN("","",UNIQUE(FILTER(Berechnung!$A:$A,Berechnung!$B:$B=H$1,Berechnung!$N:$N=G294))))"),"")</f>
        <v/>
      </c>
      <c r="I294" s="1"/>
      <c r="J294" s="1"/>
      <c r="K294" s="251" t="str">
        <f>IF(G294="",,ROUNDUP(SUMIFS(Berechnung!$L:$L,Berechnung!$N:$N,G294,Berechnung!$B:$B,H$1),0))</f>
        <v/>
      </c>
      <c r="L294" s="251" t="str">
        <f>IF(G294="",,IF(ISNUMBER(MATCH(I294,'Bundle SKUs'!$A:$A,0)),K294,K294*2))</f>
        <v/>
      </c>
      <c r="M294" s="253"/>
      <c r="N294" s="203" t="str">
        <f>IFERROR(__xludf.DUMMYFUNCTION("IF(O294="""",,JOIN("","",UNIQUE(FILTER(Berechnung!$A:$A,Berechnung!$B:$B=N$1,Berechnung!$N:$N=M294))))"),"")</f>
        <v/>
      </c>
      <c r="O294" s="1"/>
      <c r="P294" s="1"/>
      <c r="Q294" s="251" t="str">
        <f>IF(M294="",,ROUNDUP(SUMIFS(Berechnung!$L:$L,Berechnung!$N:$N,M294,Berechnung!$B:$B,N$1),0))</f>
        <v/>
      </c>
      <c r="R294" s="251" t="str">
        <f>IF(M294="",,IF(ISNUMBER(MATCH(O294,'Bundle SKUs'!$A:$A,0)),Q294,Q294*2))</f>
        <v/>
      </c>
    </row>
    <row r="295">
      <c r="A295" s="250"/>
      <c r="B295" s="203" t="str">
        <f>IFERROR(__xludf.DUMMYFUNCTION("IF(C295="""",,JOIN("","",UNIQUE(FILTER(Berechnung!$A:$A,Berechnung!$B:$B=B$1,Berechnung!$N:$N=A295))))"),"")</f>
        <v/>
      </c>
      <c r="C295" s="1"/>
      <c r="D295" s="1"/>
      <c r="E295" s="251" t="str">
        <f>IF(A295="",,ROUNDUP(SUMIFS(Berechnung!$L:$L,Berechnung!$N:$N,A295,Berechnung!$B:$B,B$1),0))</f>
        <v/>
      </c>
      <c r="F295" s="251" t="str">
        <f>IF(A295="",,IF(ISNUMBER(MATCH(C295,'Bundle SKUs'!$A:$A,0)),E295,E295*2))</f>
        <v/>
      </c>
      <c r="G295" s="252"/>
      <c r="H295" s="203" t="str">
        <f>IFERROR(__xludf.DUMMYFUNCTION("IF(I295="""",,JOIN("","",UNIQUE(FILTER(Berechnung!$A:$A,Berechnung!$B:$B=H$1,Berechnung!$N:$N=G295))))"),"")</f>
        <v/>
      </c>
      <c r="I295" s="1"/>
      <c r="J295" s="1"/>
      <c r="K295" s="251" t="str">
        <f>IF(G295="",,ROUNDUP(SUMIFS(Berechnung!$L:$L,Berechnung!$N:$N,G295,Berechnung!$B:$B,H$1),0))</f>
        <v/>
      </c>
      <c r="L295" s="251" t="str">
        <f>IF(G295="",,IF(ISNUMBER(MATCH(I295,'Bundle SKUs'!$A:$A,0)),K295,K295*2))</f>
        <v/>
      </c>
      <c r="M295" s="253"/>
      <c r="N295" s="203" t="str">
        <f>IFERROR(__xludf.DUMMYFUNCTION("IF(O295="""",,JOIN("","",UNIQUE(FILTER(Berechnung!$A:$A,Berechnung!$B:$B=N$1,Berechnung!$N:$N=M295))))"),"")</f>
        <v/>
      </c>
      <c r="O295" s="1"/>
      <c r="P295" s="1"/>
      <c r="Q295" s="251" t="str">
        <f>IF(M295="",,ROUNDUP(SUMIFS(Berechnung!$L:$L,Berechnung!$N:$N,M295,Berechnung!$B:$B,N$1),0))</f>
        <v/>
      </c>
      <c r="R295" s="251" t="str">
        <f>IF(M295="",,IF(ISNUMBER(MATCH(O295,'Bundle SKUs'!$A:$A,0)),Q295,Q295*2))</f>
        <v/>
      </c>
    </row>
    <row r="296">
      <c r="A296" s="250"/>
      <c r="B296" s="203" t="str">
        <f>IFERROR(__xludf.DUMMYFUNCTION("IF(C296="""",,JOIN("","",UNIQUE(FILTER(Berechnung!$A:$A,Berechnung!$B:$B=B$1,Berechnung!$N:$N=A296))))"),"")</f>
        <v/>
      </c>
      <c r="C296" s="1"/>
      <c r="D296" s="1"/>
      <c r="E296" s="251" t="str">
        <f>IF(A296="",,ROUNDUP(SUMIFS(Berechnung!$L:$L,Berechnung!$N:$N,A296,Berechnung!$B:$B,B$1),0))</f>
        <v/>
      </c>
      <c r="F296" s="251" t="str">
        <f>IF(A296="",,IF(ISNUMBER(MATCH(C296,'Bundle SKUs'!$A:$A,0)),E296,E296*2))</f>
        <v/>
      </c>
      <c r="G296" s="252"/>
      <c r="H296" s="203" t="str">
        <f>IFERROR(__xludf.DUMMYFUNCTION("IF(I296="""",,JOIN("","",UNIQUE(FILTER(Berechnung!$A:$A,Berechnung!$B:$B=H$1,Berechnung!$N:$N=G296))))"),"")</f>
        <v/>
      </c>
      <c r="I296" s="1"/>
      <c r="J296" s="1"/>
      <c r="K296" s="251" t="str">
        <f>IF(G296="",,ROUNDUP(SUMIFS(Berechnung!$L:$L,Berechnung!$N:$N,G296,Berechnung!$B:$B,H$1),0))</f>
        <v/>
      </c>
      <c r="L296" s="251" t="str">
        <f>IF(G296="",,IF(ISNUMBER(MATCH(I296,'Bundle SKUs'!$A:$A,0)),K296,K296*2))</f>
        <v/>
      </c>
      <c r="M296" s="253"/>
      <c r="N296" s="203" t="str">
        <f>IFERROR(__xludf.DUMMYFUNCTION("IF(O296="""",,JOIN("","",UNIQUE(FILTER(Berechnung!$A:$A,Berechnung!$B:$B=N$1,Berechnung!$N:$N=M296))))"),"")</f>
        <v/>
      </c>
      <c r="O296" s="1"/>
      <c r="P296" s="1"/>
      <c r="Q296" s="251" t="str">
        <f>IF(M296="",,ROUNDUP(SUMIFS(Berechnung!$L:$L,Berechnung!$N:$N,M296,Berechnung!$B:$B,N$1),0))</f>
        <v/>
      </c>
      <c r="R296" s="251" t="str">
        <f>IF(M296="",,IF(ISNUMBER(MATCH(O296,'Bundle SKUs'!$A:$A,0)),Q296,Q296*2))</f>
        <v/>
      </c>
    </row>
    <row r="297">
      <c r="A297" s="250"/>
      <c r="B297" s="203" t="str">
        <f>IFERROR(__xludf.DUMMYFUNCTION("IF(C297="""",,JOIN("","",UNIQUE(FILTER(Berechnung!$A:$A,Berechnung!$B:$B=B$1,Berechnung!$N:$N=A297))))"),"")</f>
        <v/>
      </c>
      <c r="C297" s="1"/>
      <c r="D297" s="1"/>
      <c r="E297" s="251" t="str">
        <f>IF(A297="",,ROUNDUP(SUMIFS(Berechnung!$L:$L,Berechnung!$N:$N,A297,Berechnung!$B:$B,B$1),0))</f>
        <v/>
      </c>
      <c r="F297" s="251" t="str">
        <f>IF(A297="",,IF(ISNUMBER(MATCH(C297,'Bundle SKUs'!$A:$A,0)),E297,E297*2))</f>
        <v/>
      </c>
      <c r="G297" s="252"/>
      <c r="H297" s="203" t="str">
        <f>IFERROR(__xludf.DUMMYFUNCTION("IF(I297="""",,JOIN("","",UNIQUE(FILTER(Berechnung!$A:$A,Berechnung!$B:$B=H$1,Berechnung!$N:$N=G297))))"),"")</f>
        <v/>
      </c>
      <c r="I297" s="1"/>
      <c r="J297" s="1"/>
      <c r="K297" s="251" t="str">
        <f>IF(G297="",,ROUNDUP(SUMIFS(Berechnung!$L:$L,Berechnung!$N:$N,G297,Berechnung!$B:$B,H$1),0))</f>
        <v/>
      </c>
      <c r="L297" s="251" t="str">
        <f>IF(G297="",,IF(ISNUMBER(MATCH(I297,'Bundle SKUs'!$A:$A,0)),K297,K297*2))</f>
        <v/>
      </c>
      <c r="M297" s="253"/>
      <c r="N297" s="203" t="str">
        <f>IFERROR(__xludf.DUMMYFUNCTION("IF(O297="""",,JOIN("","",UNIQUE(FILTER(Berechnung!$A:$A,Berechnung!$B:$B=N$1,Berechnung!$N:$N=M297))))"),"")</f>
        <v/>
      </c>
      <c r="O297" s="1"/>
      <c r="P297" s="1"/>
      <c r="Q297" s="251" t="str">
        <f>IF(M297="",,ROUNDUP(SUMIFS(Berechnung!$L:$L,Berechnung!$N:$N,M297,Berechnung!$B:$B,N$1),0))</f>
        <v/>
      </c>
      <c r="R297" s="251" t="str">
        <f>IF(M297="",,IF(ISNUMBER(MATCH(O297,'Bundle SKUs'!$A:$A,0)),Q297,Q297*2))</f>
        <v/>
      </c>
    </row>
    <row r="298">
      <c r="A298" s="250"/>
      <c r="B298" s="203" t="str">
        <f>IFERROR(__xludf.DUMMYFUNCTION("IF(C298="""",,JOIN("","",UNIQUE(FILTER(Berechnung!$A:$A,Berechnung!$B:$B=B$1,Berechnung!$N:$N=A298))))"),"")</f>
        <v/>
      </c>
      <c r="C298" s="1"/>
      <c r="D298" s="1"/>
      <c r="E298" s="251" t="str">
        <f>IF(A298="",,ROUNDUP(SUMIFS(Berechnung!$L:$L,Berechnung!$N:$N,A298,Berechnung!$B:$B,B$1),0))</f>
        <v/>
      </c>
      <c r="F298" s="251" t="str">
        <f>IF(A298="",,IF(ISNUMBER(MATCH(C298,'Bundle SKUs'!$A:$A,0)),E298,E298*2))</f>
        <v/>
      </c>
      <c r="G298" s="252"/>
      <c r="H298" s="203" t="str">
        <f>IFERROR(__xludf.DUMMYFUNCTION("IF(I298="""",,JOIN("","",UNIQUE(FILTER(Berechnung!$A:$A,Berechnung!$B:$B=H$1,Berechnung!$N:$N=G298))))"),"")</f>
        <v/>
      </c>
      <c r="I298" s="1"/>
      <c r="J298" s="1"/>
      <c r="K298" s="251" t="str">
        <f>IF(G298="",,ROUNDUP(SUMIFS(Berechnung!$L:$L,Berechnung!$N:$N,G298,Berechnung!$B:$B,H$1),0))</f>
        <v/>
      </c>
      <c r="L298" s="251" t="str">
        <f>IF(G298="",,IF(ISNUMBER(MATCH(I298,'Bundle SKUs'!$A:$A,0)),K298,K298*2))</f>
        <v/>
      </c>
      <c r="M298" s="253"/>
      <c r="N298" s="203" t="str">
        <f>IFERROR(__xludf.DUMMYFUNCTION("IF(O298="""",,JOIN("","",UNIQUE(FILTER(Berechnung!$A:$A,Berechnung!$B:$B=N$1,Berechnung!$N:$N=M298))))"),"")</f>
        <v/>
      </c>
      <c r="O298" s="1"/>
      <c r="P298" s="1"/>
      <c r="Q298" s="251" t="str">
        <f>IF(M298="",,ROUNDUP(SUMIFS(Berechnung!$L:$L,Berechnung!$N:$N,M298,Berechnung!$B:$B,N$1),0))</f>
        <v/>
      </c>
      <c r="R298" s="251" t="str">
        <f>IF(M298="",,IF(ISNUMBER(MATCH(O298,'Bundle SKUs'!$A:$A,0)),Q298,Q298*2))</f>
        <v/>
      </c>
    </row>
    <row r="299">
      <c r="A299" s="250"/>
      <c r="B299" s="203" t="str">
        <f>IFERROR(__xludf.DUMMYFUNCTION("IF(C299="""",,JOIN("","",UNIQUE(FILTER(Berechnung!$A:$A,Berechnung!$B:$B=B$1,Berechnung!$N:$N=A299))))"),"")</f>
        <v/>
      </c>
      <c r="C299" s="1"/>
      <c r="D299" s="1"/>
      <c r="E299" s="251" t="str">
        <f>IF(A299="",,ROUNDUP(SUMIFS(Berechnung!$L:$L,Berechnung!$N:$N,A299,Berechnung!$B:$B,B$1),0))</f>
        <v/>
      </c>
      <c r="F299" s="251" t="str">
        <f>IF(A299="",,IF(ISNUMBER(MATCH(C299,'Bundle SKUs'!$A:$A,0)),E299,E299*2))</f>
        <v/>
      </c>
      <c r="G299" s="252"/>
      <c r="H299" s="203" t="str">
        <f>IFERROR(__xludf.DUMMYFUNCTION("IF(I299="""",,JOIN("","",UNIQUE(FILTER(Berechnung!$A:$A,Berechnung!$B:$B=H$1,Berechnung!$N:$N=G299))))"),"")</f>
        <v/>
      </c>
      <c r="I299" s="1"/>
      <c r="J299" s="1"/>
      <c r="K299" s="251" t="str">
        <f>IF(G299="",,ROUNDUP(SUMIFS(Berechnung!$L:$L,Berechnung!$N:$N,G299,Berechnung!$B:$B,H$1),0))</f>
        <v/>
      </c>
      <c r="L299" s="251" t="str">
        <f>IF(G299="",,IF(ISNUMBER(MATCH(I299,'Bundle SKUs'!$A:$A,0)),K299,K299*2))</f>
        <v/>
      </c>
      <c r="M299" s="253"/>
      <c r="N299" s="203" t="str">
        <f>IFERROR(__xludf.DUMMYFUNCTION("IF(O299="""",,JOIN("","",UNIQUE(FILTER(Berechnung!$A:$A,Berechnung!$B:$B=N$1,Berechnung!$N:$N=M299))))"),"")</f>
        <v/>
      </c>
      <c r="O299" s="1"/>
      <c r="P299" s="1"/>
      <c r="Q299" s="251" t="str">
        <f>IF(M299="",,ROUNDUP(SUMIFS(Berechnung!$L:$L,Berechnung!$N:$N,M299,Berechnung!$B:$B,N$1),0))</f>
        <v/>
      </c>
      <c r="R299" s="251" t="str">
        <f>IF(M299="",,IF(ISNUMBER(MATCH(O299,'Bundle SKUs'!$A:$A,0)),Q299,Q299*2))</f>
        <v/>
      </c>
    </row>
    <row r="300">
      <c r="A300" s="250"/>
      <c r="B300" s="203" t="str">
        <f>IFERROR(__xludf.DUMMYFUNCTION("IF(C300="""",,JOIN("","",UNIQUE(FILTER(Berechnung!$A:$A,Berechnung!$B:$B=B$1,Berechnung!$N:$N=A300))))"),"")</f>
        <v/>
      </c>
      <c r="C300" s="1"/>
      <c r="D300" s="1"/>
      <c r="E300" s="251" t="str">
        <f>IF(A300="",,ROUNDUP(SUMIFS(Berechnung!$L:$L,Berechnung!$N:$N,A300,Berechnung!$B:$B,B$1),0))</f>
        <v/>
      </c>
      <c r="F300" s="251" t="str">
        <f>IF(A300="",,IF(ISNUMBER(MATCH(C300,'Bundle SKUs'!$A:$A,0)),E300,E300*2))</f>
        <v/>
      </c>
      <c r="G300" s="252"/>
      <c r="H300" s="203" t="str">
        <f>IFERROR(__xludf.DUMMYFUNCTION("IF(I300="""",,JOIN("","",UNIQUE(FILTER(Berechnung!$A:$A,Berechnung!$B:$B=H$1,Berechnung!$N:$N=G300))))"),"")</f>
        <v/>
      </c>
      <c r="I300" s="1"/>
      <c r="J300" s="1"/>
      <c r="K300" s="251" t="str">
        <f>IF(G300="",,ROUNDUP(SUMIFS(Berechnung!$L:$L,Berechnung!$N:$N,G300,Berechnung!$B:$B,H$1),0))</f>
        <v/>
      </c>
      <c r="L300" s="251" t="str">
        <f>IF(G300="",,IF(ISNUMBER(MATCH(I300,'Bundle SKUs'!$A:$A,0)),K300,K300*2))</f>
        <v/>
      </c>
      <c r="M300" s="253"/>
      <c r="N300" s="203" t="str">
        <f>IFERROR(__xludf.DUMMYFUNCTION("IF(O300="""",,JOIN("","",UNIQUE(FILTER(Berechnung!$A:$A,Berechnung!$B:$B=N$1,Berechnung!$N:$N=M300))))"),"")</f>
        <v/>
      </c>
      <c r="O300" s="1"/>
      <c r="P300" s="1"/>
      <c r="Q300" s="251" t="str">
        <f>IF(M300="",,ROUNDUP(SUMIFS(Berechnung!$L:$L,Berechnung!$N:$N,M300,Berechnung!$B:$B,N$1),0))</f>
        <v/>
      </c>
      <c r="R300" s="251" t="str">
        <f>IF(M300="",,IF(ISNUMBER(MATCH(O300,'Bundle SKUs'!$A:$A,0)),Q300,Q300*2))</f>
        <v/>
      </c>
    </row>
    <row r="301">
      <c r="A301" s="250"/>
      <c r="B301" s="203" t="str">
        <f>IFERROR(__xludf.DUMMYFUNCTION("IF(C301="""",,JOIN("","",UNIQUE(FILTER(Berechnung!$A:$A,Berechnung!$B:$B=B$1,Berechnung!$N:$N=A301))))"),"")</f>
        <v/>
      </c>
      <c r="C301" s="1"/>
      <c r="D301" s="1"/>
      <c r="E301" s="251" t="str">
        <f>IF(A301="",,ROUNDUP(SUMIFS(Berechnung!$L:$L,Berechnung!$N:$N,A301,Berechnung!$B:$B,B$1),0))</f>
        <v/>
      </c>
      <c r="F301" s="251" t="str">
        <f>IF(A301="",,IF(ISNUMBER(MATCH(C301,'Bundle SKUs'!$A:$A,0)),E301,E301*2))</f>
        <v/>
      </c>
      <c r="G301" s="252"/>
      <c r="H301" s="203" t="str">
        <f>IFERROR(__xludf.DUMMYFUNCTION("IF(I301="""",,JOIN("","",UNIQUE(FILTER(Berechnung!$A:$A,Berechnung!$B:$B=H$1,Berechnung!$N:$N=G301))))"),"")</f>
        <v/>
      </c>
      <c r="I301" s="1"/>
      <c r="J301" s="1"/>
      <c r="K301" s="251" t="str">
        <f>IF(G301="",,ROUNDUP(SUMIFS(Berechnung!$L:$L,Berechnung!$N:$N,G301,Berechnung!$B:$B,H$1),0))</f>
        <v/>
      </c>
      <c r="L301" s="251" t="str">
        <f>IF(G301="",,IF(ISNUMBER(MATCH(I301,'Bundle SKUs'!$A:$A,0)),K301,K301*2))</f>
        <v/>
      </c>
      <c r="M301" s="253"/>
      <c r="N301" s="203" t="str">
        <f>IFERROR(__xludf.DUMMYFUNCTION("IF(O301="""",,JOIN("","",UNIQUE(FILTER(Berechnung!$A:$A,Berechnung!$B:$B=N$1,Berechnung!$N:$N=M301))))"),"")</f>
        <v/>
      </c>
      <c r="O301" s="1"/>
      <c r="P301" s="1"/>
      <c r="Q301" s="251" t="str">
        <f>IF(M301="",,ROUNDUP(SUMIFS(Berechnung!$L:$L,Berechnung!$N:$N,M301,Berechnung!$B:$B,N$1),0))</f>
        <v/>
      </c>
      <c r="R301" s="251" t="str">
        <f>IF(M301="",,IF(ISNUMBER(MATCH(O301,'Bundle SKUs'!$A:$A,0)),Q301,Q301*2))</f>
        <v/>
      </c>
    </row>
    <row r="302">
      <c r="A302" s="250"/>
      <c r="B302" s="203" t="str">
        <f>IFERROR(__xludf.DUMMYFUNCTION("IF(C302="""",,JOIN("","",UNIQUE(FILTER(Berechnung!$A:$A,Berechnung!$B:$B=B$1,Berechnung!$N:$N=A302))))"),"")</f>
        <v/>
      </c>
      <c r="C302" s="1"/>
      <c r="D302" s="1"/>
      <c r="E302" s="251" t="str">
        <f>IF(A302="",,ROUNDUP(SUMIFS(Berechnung!$L:$L,Berechnung!$N:$N,A302,Berechnung!$B:$B,B$1),0))</f>
        <v/>
      </c>
      <c r="F302" s="251" t="str">
        <f>IF(A302="",,IF(ISNUMBER(MATCH(C302,'Bundle SKUs'!$A:$A,0)),E302,E302*2))</f>
        <v/>
      </c>
      <c r="G302" s="252"/>
      <c r="H302" s="203" t="str">
        <f>IFERROR(__xludf.DUMMYFUNCTION("IF(I302="""",,JOIN("","",UNIQUE(FILTER(Berechnung!$A:$A,Berechnung!$B:$B=H$1,Berechnung!$N:$N=G302))))"),"")</f>
        <v/>
      </c>
      <c r="I302" s="1"/>
      <c r="J302" s="1"/>
      <c r="K302" s="251" t="str">
        <f>IF(G302="",,ROUNDUP(SUMIFS(Berechnung!$L:$L,Berechnung!$N:$N,G302,Berechnung!$B:$B,H$1),0))</f>
        <v/>
      </c>
      <c r="L302" s="251" t="str">
        <f>IF(G302="",,IF(ISNUMBER(MATCH(I302,'Bundle SKUs'!$A:$A,0)),K302,K302*2))</f>
        <v/>
      </c>
      <c r="M302" s="253"/>
      <c r="N302" s="203" t="str">
        <f>IFERROR(__xludf.DUMMYFUNCTION("IF(O302="""",,JOIN("","",UNIQUE(FILTER(Berechnung!$A:$A,Berechnung!$B:$B=N$1,Berechnung!$N:$N=M302))))"),"")</f>
        <v/>
      </c>
      <c r="O302" s="1"/>
      <c r="P302" s="1"/>
      <c r="Q302" s="251" t="str">
        <f>IF(M302="",,ROUNDUP(SUMIFS(Berechnung!$L:$L,Berechnung!$N:$N,M302,Berechnung!$B:$B,N$1),0))</f>
        <v/>
      </c>
      <c r="R302" s="251" t="str">
        <f>IF(M302="",,IF(ISNUMBER(MATCH(O302,'Bundle SKUs'!$A:$A,0)),Q302,Q302*2))</f>
        <v/>
      </c>
    </row>
    <row r="303">
      <c r="A303" s="250"/>
      <c r="B303" s="203" t="str">
        <f>IFERROR(__xludf.DUMMYFUNCTION("IF(C303="""",,JOIN("","",UNIQUE(FILTER(Berechnung!$A:$A,Berechnung!$B:$B=B$1,Berechnung!$N:$N=A303))))"),"")</f>
        <v/>
      </c>
      <c r="C303" s="1"/>
      <c r="D303" s="1"/>
      <c r="E303" s="251" t="str">
        <f>IF(A303="",,ROUNDUP(SUMIFS(Berechnung!$L:$L,Berechnung!$N:$N,A303,Berechnung!$B:$B,B$1),0))</f>
        <v/>
      </c>
      <c r="F303" s="251" t="str">
        <f>IF(A303="",,IF(ISNUMBER(MATCH(C303,'Bundle SKUs'!$A:$A,0)),E303,E303*2))</f>
        <v/>
      </c>
      <c r="G303" s="252"/>
      <c r="H303" s="203" t="str">
        <f>IFERROR(__xludf.DUMMYFUNCTION("IF(I303="""",,JOIN("","",UNIQUE(FILTER(Berechnung!$A:$A,Berechnung!$B:$B=H$1,Berechnung!$N:$N=G303))))"),"")</f>
        <v/>
      </c>
      <c r="I303" s="1"/>
      <c r="J303" s="1"/>
      <c r="K303" s="251" t="str">
        <f>IF(G303="",,ROUNDUP(SUMIFS(Berechnung!$L:$L,Berechnung!$N:$N,G303,Berechnung!$B:$B,H$1),0))</f>
        <v/>
      </c>
      <c r="L303" s="251" t="str">
        <f>IF(G303="",,IF(ISNUMBER(MATCH(I303,'Bundle SKUs'!$A:$A,0)),K303,K303*2))</f>
        <v/>
      </c>
      <c r="M303" s="253"/>
      <c r="N303" s="203" t="str">
        <f>IFERROR(__xludf.DUMMYFUNCTION("IF(O303="""",,JOIN("","",UNIQUE(FILTER(Berechnung!$A:$A,Berechnung!$B:$B=N$1,Berechnung!$N:$N=M303))))"),"")</f>
        <v/>
      </c>
      <c r="O303" s="1"/>
      <c r="P303" s="1"/>
      <c r="Q303" s="251" t="str">
        <f>IF(M303="",,ROUNDUP(SUMIFS(Berechnung!$L:$L,Berechnung!$N:$N,M303,Berechnung!$B:$B,N$1),0))</f>
        <v/>
      </c>
      <c r="R303" s="251" t="str">
        <f>IF(M303="",,IF(ISNUMBER(MATCH(O303,'Bundle SKUs'!$A:$A,0)),Q303,Q303*2))</f>
        <v/>
      </c>
    </row>
    <row r="304">
      <c r="A304" s="250"/>
      <c r="B304" s="203" t="str">
        <f>IFERROR(__xludf.DUMMYFUNCTION("IF(C304="""",,JOIN("","",UNIQUE(FILTER(Berechnung!$A:$A,Berechnung!$B:$B=B$1,Berechnung!$N:$N=A304))))"),"")</f>
        <v/>
      </c>
      <c r="C304" s="1"/>
      <c r="D304" s="1"/>
      <c r="E304" s="251" t="str">
        <f>IF(A304="",,ROUNDUP(SUMIFS(Berechnung!$L:$L,Berechnung!$N:$N,A304,Berechnung!$B:$B,B$1),0))</f>
        <v/>
      </c>
      <c r="F304" s="251" t="str">
        <f>IF(A304="",,IF(ISNUMBER(MATCH(C304,'Bundle SKUs'!$A:$A,0)),E304,E304*2))</f>
        <v/>
      </c>
      <c r="G304" s="252"/>
      <c r="H304" s="203" t="str">
        <f>IFERROR(__xludf.DUMMYFUNCTION("IF(I304="""",,JOIN("","",UNIQUE(FILTER(Berechnung!$A:$A,Berechnung!$B:$B=H$1,Berechnung!$N:$N=G304))))"),"")</f>
        <v/>
      </c>
      <c r="I304" s="1"/>
      <c r="J304" s="1"/>
      <c r="K304" s="251" t="str">
        <f>IF(G304="",,ROUNDUP(SUMIFS(Berechnung!$L:$L,Berechnung!$N:$N,G304,Berechnung!$B:$B,H$1),0))</f>
        <v/>
      </c>
      <c r="L304" s="251" t="str">
        <f>IF(G304="",,IF(ISNUMBER(MATCH(I304,'Bundle SKUs'!$A:$A,0)),K304,K304*2))</f>
        <v/>
      </c>
      <c r="M304" s="253"/>
      <c r="N304" s="203" t="str">
        <f>IFERROR(__xludf.DUMMYFUNCTION("IF(O304="""",,JOIN("","",UNIQUE(FILTER(Berechnung!$A:$A,Berechnung!$B:$B=N$1,Berechnung!$N:$N=M304))))"),"")</f>
        <v/>
      </c>
      <c r="O304" s="1"/>
      <c r="P304" s="1"/>
      <c r="Q304" s="251" t="str">
        <f>IF(M304="",,ROUNDUP(SUMIFS(Berechnung!$L:$L,Berechnung!$N:$N,M304,Berechnung!$B:$B,N$1),0))</f>
        <v/>
      </c>
      <c r="R304" s="251" t="str">
        <f>IF(M304="",,IF(ISNUMBER(MATCH(O304,'Bundle SKUs'!$A:$A,0)),Q304,Q304*2))</f>
        <v/>
      </c>
    </row>
    <row r="305">
      <c r="A305" s="250"/>
      <c r="B305" s="203" t="str">
        <f>IFERROR(__xludf.DUMMYFUNCTION("IF(C305="""",,JOIN("","",UNIQUE(FILTER(Berechnung!$A:$A,Berechnung!$B:$B=B$1,Berechnung!$N:$N=A305))))"),"")</f>
        <v/>
      </c>
      <c r="C305" s="1"/>
      <c r="D305" s="1"/>
      <c r="E305" s="251" t="str">
        <f>IF(A305="",,ROUNDUP(SUMIFS(Berechnung!$L:$L,Berechnung!$N:$N,A305,Berechnung!$B:$B,B$1),0))</f>
        <v/>
      </c>
      <c r="F305" s="251" t="str">
        <f>IF(A305="",,IF(ISNUMBER(MATCH(C305,'Bundle SKUs'!$A:$A,0)),E305,E305*2))</f>
        <v/>
      </c>
      <c r="G305" s="252"/>
      <c r="H305" s="203" t="str">
        <f>IFERROR(__xludf.DUMMYFUNCTION("IF(I305="""",,JOIN("","",UNIQUE(FILTER(Berechnung!$A:$A,Berechnung!$B:$B=H$1,Berechnung!$N:$N=G305))))"),"")</f>
        <v/>
      </c>
      <c r="I305" s="1"/>
      <c r="J305" s="1"/>
      <c r="K305" s="251" t="str">
        <f>IF(G305="",,ROUNDUP(SUMIFS(Berechnung!$L:$L,Berechnung!$N:$N,G305,Berechnung!$B:$B,H$1),0))</f>
        <v/>
      </c>
      <c r="L305" s="251" t="str">
        <f>IF(G305="",,IF(ISNUMBER(MATCH(I305,'Bundle SKUs'!$A:$A,0)),K305,K305*2))</f>
        <v/>
      </c>
      <c r="M305" s="253"/>
      <c r="N305" s="203" t="str">
        <f>IFERROR(__xludf.DUMMYFUNCTION("IF(O305="""",,JOIN("","",UNIQUE(FILTER(Berechnung!$A:$A,Berechnung!$B:$B=N$1,Berechnung!$N:$N=M305))))"),"")</f>
        <v/>
      </c>
      <c r="O305" s="1"/>
      <c r="P305" s="1"/>
      <c r="Q305" s="251" t="str">
        <f>IF(M305="",,ROUNDUP(SUMIFS(Berechnung!$L:$L,Berechnung!$N:$N,M305,Berechnung!$B:$B,N$1),0))</f>
        <v/>
      </c>
      <c r="R305" s="251" t="str">
        <f>IF(M305="",,IF(ISNUMBER(MATCH(O305,'Bundle SKUs'!$A:$A,0)),Q305,Q305*2))</f>
        <v/>
      </c>
    </row>
    <row r="306">
      <c r="A306" s="250"/>
      <c r="B306" s="203" t="str">
        <f>IFERROR(__xludf.DUMMYFUNCTION("IF(C306="""",,JOIN("","",UNIQUE(FILTER(Berechnung!$A:$A,Berechnung!$B:$B=B$1,Berechnung!$N:$N=A306))))"),"")</f>
        <v/>
      </c>
      <c r="C306" s="1"/>
      <c r="D306" s="1"/>
      <c r="E306" s="251" t="str">
        <f>IF(A306="",,ROUNDUP(SUMIFS(Berechnung!$L:$L,Berechnung!$N:$N,A306,Berechnung!$B:$B,B$1),0))</f>
        <v/>
      </c>
      <c r="F306" s="251" t="str">
        <f>IF(A306="",,IF(ISNUMBER(MATCH(C306,'Bundle SKUs'!$A:$A,0)),E306,E306*2))</f>
        <v/>
      </c>
      <c r="G306" s="252"/>
      <c r="H306" s="203" t="str">
        <f>IFERROR(__xludf.DUMMYFUNCTION("IF(I306="""",,JOIN("","",UNIQUE(FILTER(Berechnung!$A:$A,Berechnung!$B:$B=H$1,Berechnung!$N:$N=G306))))"),"")</f>
        <v/>
      </c>
      <c r="I306" s="1"/>
      <c r="J306" s="1"/>
      <c r="K306" s="251" t="str">
        <f>IF(G306="",,ROUNDUP(SUMIFS(Berechnung!$L:$L,Berechnung!$N:$N,G306,Berechnung!$B:$B,H$1),0))</f>
        <v/>
      </c>
      <c r="L306" s="251" t="str">
        <f>IF(G306="",,IF(ISNUMBER(MATCH(I306,'Bundle SKUs'!$A:$A,0)),K306,K306*2))</f>
        <v/>
      </c>
      <c r="M306" s="253"/>
      <c r="N306" s="203" t="str">
        <f>IFERROR(__xludf.DUMMYFUNCTION("IF(O306="""",,JOIN("","",UNIQUE(FILTER(Berechnung!$A:$A,Berechnung!$B:$B=N$1,Berechnung!$N:$N=M306))))"),"")</f>
        <v/>
      </c>
      <c r="O306" s="1"/>
      <c r="P306" s="1"/>
      <c r="Q306" s="251" t="str">
        <f>IF(M306="",,ROUNDUP(SUMIFS(Berechnung!$L:$L,Berechnung!$N:$N,M306,Berechnung!$B:$B,N$1),0))</f>
        <v/>
      </c>
      <c r="R306" s="251" t="str">
        <f>IF(M306="",,IF(ISNUMBER(MATCH(O306,'Bundle SKUs'!$A:$A,0)),Q306,Q306*2))</f>
        <v/>
      </c>
    </row>
    <row r="307">
      <c r="A307" s="250"/>
      <c r="B307" s="203" t="str">
        <f>IFERROR(__xludf.DUMMYFUNCTION("IF(C307="""",,JOIN("","",UNIQUE(FILTER(Berechnung!$A:$A,Berechnung!$B:$B=B$1,Berechnung!$N:$N=A307))))"),"")</f>
        <v/>
      </c>
      <c r="C307" s="1"/>
      <c r="D307" s="1"/>
      <c r="E307" s="251" t="str">
        <f>IF(A307="",,ROUNDUP(SUMIFS(Berechnung!$L:$L,Berechnung!$N:$N,A307,Berechnung!$B:$B,B$1),0))</f>
        <v/>
      </c>
      <c r="F307" s="251" t="str">
        <f>IF(A307="",,IF(ISNUMBER(MATCH(C307,'Bundle SKUs'!$A:$A,0)),E307,E307*2))</f>
        <v/>
      </c>
      <c r="G307" s="252"/>
      <c r="H307" s="203" t="str">
        <f>IFERROR(__xludf.DUMMYFUNCTION("IF(I307="""",,JOIN("","",UNIQUE(FILTER(Berechnung!$A:$A,Berechnung!$B:$B=H$1,Berechnung!$N:$N=G307))))"),"")</f>
        <v/>
      </c>
      <c r="I307" s="1"/>
      <c r="J307" s="1"/>
      <c r="K307" s="251" t="str">
        <f>IF(G307="",,ROUNDUP(SUMIFS(Berechnung!$L:$L,Berechnung!$N:$N,G307,Berechnung!$B:$B,H$1),0))</f>
        <v/>
      </c>
      <c r="L307" s="251" t="str">
        <f>IF(G307="",,IF(ISNUMBER(MATCH(I307,'Bundle SKUs'!$A:$A,0)),K307,K307*2))</f>
        <v/>
      </c>
      <c r="M307" s="253"/>
      <c r="N307" s="203" t="str">
        <f>IFERROR(__xludf.DUMMYFUNCTION("IF(O307="""",,JOIN("","",UNIQUE(FILTER(Berechnung!$A:$A,Berechnung!$B:$B=N$1,Berechnung!$N:$N=M307))))"),"")</f>
        <v/>
      </c>
      <c r="O307" s="1"/>
      <c r="P307" s="1"/>
      <c r="Q307" s="251" t="str">
        <f>IF(M307="",,ROUNDUP(SUMIFS(Berechnung!$L:$L,Berechnung!$N:$N,M307,Berechnung!$B:$B,N$1),0))</f>
        <v/>
      </c>
      <c r="R307" s="251" t="str">
        <f>IF(M307="",,IF(ISNUMBER(MATCH(O307,'Bundle SKUs'!$A:$A,0)),Q307,Q307*2))</f>
        <v/>
      </c>
    </row>
    <row r="308">
      <c r="A308" s="250"/>
      <c r="B308" s="203" t="str">
        <f>IFERROR(__xludf.DUMMYFUNCTION("IF(C308="""",,JOIN("","",UNIQUE(FILTER(Berechnung!$A:$A,Berechnung!$B:$B=B$1,Berechnung!$N:$N=A308))))"),"")</f>
        <v/>
      </c>
      <c r="C308" s="1"/>
      <c r="D308" s="1"/>
      <c r="E308" s="251" t="str">
        <f>IF(A308="",,ROUNDUP(SUMIFS(Berechnung!$L:$L,Berechnung!$N:$N,A308,Berechnung!$B:$B,B$1),0))</f>
        <v/>
      </c>
      <c r="F308" s="251" t="str">
        <f>IF(A308="",,IF(ISNUMBER(MATCH(C308,'Bundle SKUs'!$A:$A,0)),E308,E308*2))</f>
        <v/>
      </c>
      <c r="G308" s="252"/>
      <c r="H308" s="203" t="str">
        <f>IFERROR(__xludf.DUMMYFUNCTION("IF(I308="""",,JOIN("","",UNIQUE(FILTER(Berechnung!$A:$A,Berechnung!$B:$B=H$1,Berechnung!$N:$N=G308))))"),"")</f>
        <v/>
      </c>
      <c r="I308" s="1"/>
      <c r="J308" s="1"/>
      <c r="K308" s="251" t="str">
        <f>IF(G308="",,ROUNDUP(SUMIFS(Berechnung!$L:$L,Berechnung!$N:$N,G308,Berechnung!$B:$B,H$1),0))</f>
        <v/>
      </c>
      <c r="L308" s="251" t="str">
        <f>IF(G308="",,IF(ISNUMBER(MATCH(I308,'Bundle SKUs'!$A:$A,0)),K308,K308*2))</f>
        <v/>
      </c>
      <c r="M308" s="253"/>
      <c r="N308" s="203" t="str">
        <f>IFERROR(__xludf.DUMMYFUNCTION("IF(O308="""",,JOIN("","",UNIQUE(FILTER(Berechnung!$A:$A,Berechnung!$B:$B=N$1,Berechnung!$N:$N=M308))))"),"")</f>
        <v/>
      </c>
      <c r="O308" s="1"/>
      <c r="P308" s="1"/>
      <c r="Q308" s="251" t="str">
        <f>IF(M308="",,ROUNDUP(SUMIFS(Berechnung!$L:$L,Berechnung!$N:$N,M308,Berechnung!$B:$B,N$1),0))</f>
        <v/>
      </c>
      <c r="R308" s="251" t="str">
        <f>IF(M308="",,IF(ISNUMBER(MATCH(O308,'Bundle SKUs'!$A:$A,0)),Q308,Q308*2))</f>
        <v/>
      </c>
    </row>
    <row r="309">
      <c r="A309" s="250"/>
      <c r="B309" s="203" t="str">
        <f>IFERROR(__xludf.DUMMYFUNCTION("IF(C309="""",,JOIN("","",UNIQUE(FILTER(Berechnung!$A:$A,Berechnung!$B:$B=B$1,Berechnung!$N:$N=A309))))"),"")</f>
        <v/>
      </c>
      <c r="C309" s="1"/>
      <c r="D309" s="1"/>
      <c r="E309" s="251" t="str">
        <f>IF(A309="",,ROUNDUP(SUMIFS(Berechnung!$L:$L,Berechnung!$N:$N,A309,Berechnung!$B:$B,B$1),0))</f>
        <v/>
      </c>
      <c r="F309" s="251" t="str">
        <f>IF(A309="",,IF(ISNUMBER(MATCH(C309,'Bundle SKUs'!$A:$A,0)),E309,E309*2))</f>
        <v/>
      </c>
      <c r="G309" s="252"/>
      <c r="H309" s="203" t="str">
        <f>IFERROR(__xludf.DUMMYFUNCTION("IF(I309="""",,JOIN("","",UNIQUE(FILTER(Berechnung!$A:$A,Berechnung!$B:$B=H$1,Berechnung!$N:$N=G309))))"),"")</f>
        <v/>
      </c>
      <c r="I309" s="1"/>
      <c r="J309" s="1"/>
      <c r="K309" s="251" t="str">
        <f>IF(G309="",,ROUNDUP(SUMIFS(Berechnung!$L:$L,Berechnung!$N:$N,G309,Berechnung!$B:$B,H$1),0))</f>
        <v/>
      </c>
      <c r="L309" s="251" t="str">
        <f>IF(G309="",,IF(ISNUMBER(MATCH(I309,'Bundle SKUs'!$A:$A,0)),K309,K309*2))</f>
        <v/>
      </c>
      <c r="M309" s="253"/>
      <c r="N309" s="203" t="str">
        <f>IFERROR(__xludf.DUMMYFUNCTION("IF(O309="""",,JOIN("","",UNIQUE(FILTER(Berechnung!$A:$A,Berechnung!$B:$B=N$1,Berechnung!$N:$N=M309))))"),"")</f>
        <v/>
      </c>
      <c r="O309" s="1"/>
      <c r="P309" s="1"/>
      <c r="Q309" s="251" t="str">
        <f>IF(M309="",,ROUNDUP(SUMIFS(Berechnung!$L:$L,Berechnung!$N:$N,M309,Berechnung!$B:$B,N$1),0))</f>
        <v/>
      </c>
      <c r="R309" s="251" t="str">
        <f>IF(M309="",,IF(ISNUMBER(MATCH(O309,'Bundle SKUs'!$A:$A,0)),Q309,Q309*2))</f>
        <v/>
      </c>
    </row>
    <row r="310">
      <c r="A310" s="250"/>
      <c r="B310" s="203" t="str">
        <f>IFERROR(__xludf.DUMMYFUNCTION("IF(C310="""",,JOIN("","",UNIQUE(FILTER(Berechnung!$A:$A,Berechnung!$B:$B=B$1,Berechnung!$N:$N=A310))))"),"")</f>
        <v/>
      </c>
      <c r="C310" s="1"/>
      <c r="D310" s="1"/>
      <c r="E310" s="251" t="str">
        <f>IF(A310="",,ROUNDUP(SUMIFS(Berechnung!$L:$L,Berechnung!$N:$N,A310,Berechnung!$B:$B,B$1),0))</f>
        <v/>
      </c>
      <c r="F310" s="251" t="str">
        <f>IF(A310="",,IF(ISNUMBER(MATCH(C310,'Bundle SKUs'!$A:$A,0)),E310,E310*2))</f>
        <v/>
      </c>
      <c r="G310" s="252"/>
      <c r="H310" s="203" t="str">
        <f>IFERROR(__xludf.DUMMYFUNCTION("IF(I310="""",,JOIN("","",UNIQUE(FILTER(Berechnung!$A:$A,Berechnung!$B:$B=H$1,Berechnung!$N:$N=G310))))"),"")</f>
        <v/>
      </c>
      <c r="I310" s="1"/>
      <c r="J310" s="1"/>
      <c r="K310" s="251" t="str">
        <f>IF(G310="",,ROUNDUP(SUMIFS(Berechnung!$L:$L,Berechnung!$N:$N,G310,Berechnung!$B:$B,H$1),0))</f>
        <v/>
      </c>
      <c r="L310" s="251" t="str">
        <f>IF(G310="",,IF(ISNUMBER(MATCH(I310,'Bundle SKUs'!$A:$A,0)),K310,K310*2))</f>
        <v/>
      </c>
      <c r="M310" s="253"/>
      <c r="N310" s="203" t="str">
        <f>IFERROR(__xludf.DUMMYFUNCTION("IF(O310="""",,JOIN("","",UNIQUE(FILTER(Berechnung!$A:$A,Berechnung!$B:$B=N$1,Berechnung!$N:$N=M310))))"),"")</f>
        <v/>
      </c>
      <c r="O310" s="1"/>
      <c r="P310" s="1"/>
      <c r="Q310" s="251" t="str">
        <f>IF(M310="",,ROUNDUP(SUMIFS(Berechnung!$L:$L,Berechnung!$N:$N,M310,Berechnung!$B:$B,N$1),0))</f>
        <v/>
      </c>
      <c r="R310" s="251" t="str">
        <f>IF(M310="",,IF(ISNUMBER(MATCH(O310,'Bundle SKUs'!$A:$A,0)),Q310,Q310*2))</f>
        <v/>
      </c>
    </row>
    <row r="311">
      <c r="A311" s="250"/>
      <c r="B311" s="203" t="str">
        <f>IFERROR(__xludf.DUMMYFUNCTION("IF(C311="""",,JOIN("","",UNIQUE(FILTER(Berechnung!$A:$A,Berechnung!$B:$B=B$1,Berechnung!$N:$N=A311))))"),"")</f>
        <v/>
      </c>
      <c r="C311" s="1"/>
      <c r="D311" s="1"/>
      <c r="E311" s="251" t="str">
        <f>IF(A311="",,ROUNDUP(SUMIFS(Berechnung!$L:$L,Berechnung!$N:$N,A311,Berechnung!$B:$B,B$1),0))</f>
        <v/>
      </c>
      <c r="F311" s="251" t="str">
        <f>IF(A311="",,IF(ISNUMBER(MATCH(C311,'Bundle SKUs'!$A:$A,0)),E311,E311*2))</f>
        <v/>
      </c>
      <c r="G311" s="252"/>
      <c r="H311" s="203" t="str">
        <f>IFERROR(__xludf.DUMMYFUNCTION("IF(I311="""",,JOIN("","",UNIQUE(FILTER(Berechnung!$A:$A,Berechnung!$B:$B=H$1,Berechnung!$N:$N=G311))))"),"")</f>
        <v/>
      </c>
      <c r="I311" s="1"/>
      <c r="J311" s="1"/>
      <c r="K311" s="251" t="str">
        <f>IF(G311="",,ROUNDUP(SUMIFS(Berechnung!$L:$L,Berechnung!$N:$N,G311,Berechnung!$B:$B,H$1),0))</f>
        <v/>
      </c>
      <c r="L311" s="251" t="str">
        <f>IF(G311="",,IF(ISNUMBER(MATCH(I311,'Bundle SKUs'!$A:$A,0)),K311,K311*2))</f>
        <v/>
      </c>
      <c r="M311" s="253"/>
      <c r="N311" s="203" t="str">
        <f>IFERROR(__xludf.DUMMYFUNCTION("IF(O311="""",,JOIN("","",UNIQUE(FILTER(Berechnung!$A:$A,Berechnung!$B:$B=N$1,Berechnung!$N:$N=M311))))"),"")</f>
        <v/>
      </c>
      <c r="O311" s="1"/>
      <c r="P311" s="1"/>
      <c r="Q311" s="251" t="str">
        <f>IF(M311="",,ROUNDUP(SUMIFS(Berechnung!$L:$L,Berechnung!$N:$N,M311,Berechnung!$B:$B,N$1),0))</f>
        <v/>
      </c>
      <c r="R311" s="251" t="str">
        <f>IF(M311="",,IF(ISNUMBER(MATCH(O311,'Bundle SKUs'!$A:$A,0)),Q311,Q311*2))</f>
        <v/>
      </c>
    </row>
    <row r="312">
      <c r="A312" s="250"/>
      <c r="B312" s="203" t="str">
        <f>IFERROR(__xludf.DUMMYFUNCTION("IF(C312="""",,JOIN("","",UNIQUE(FILTER(Berechnung!$A:$A,Berechnung!$B:$B=B$1,Berechnung!$N:$N=A312))))"),"")</f>
        <v/>
      </c>
      <c r="C312" s="1"/>
      <c r="D312" s="1"/>
      <c r="E312" s="251" t="str">
        <f>IF(A312="",,ROUNDUP(SUMIFS(Berechnung!$L:$L,Berechnung!$N:$N,A312,Berechnung!$B:$B,B$1),0))</f>
        <v/>
      </c>
      <c r="F312" s="251" t="str">
        <f>IF(A312="",,IF(ISNUMBER(MATCH(C312,'Bundle SKUs'!$A:$A,0)),E312,E312*2))</f>
        <v/>
      </c>
      <c r="G312" s="252"/>
      <c r="H312" s="203" t="str">
        <f>IFERROR(__xludf.DUMMYFUNCTION("IF(I312="""",,JOIN("","",UNIQUE(FILTER(Berechnung!$A:$A,Berechnung!$B:$B=H$1,Berechnung!$N:$N=G312))))"),"")</f>
        <v/>
      </c>
      <c r="I312" s="1"/>
      <c r="J312" s="1"/>
      <c r="K312" s="251" t="str">
        <f>IF(G312="",,ROUNDUP(SUMIFS(Berechnung!$L:$L,Berechnung!$N:$N,G312,Berechnung!$B:$B,H$1),0))</f>
        <v/>
      </c>
      <c r="L312" s="251" t="str">
        <f>IF(G312="",,IF(ISNUMBER(MATCH(I312,'Bundle SKUs'!$A:$A,0)),K312,K312*2))</f>
        <v/>
      </c>
      <c r="M312" s="253"/>
      <c r="N312" s="203" t="str">
        <f>IFERROR(__xludf.DUMMYFUNCTION("IF(O312="""",,JOIN("","",UNIQUE(FILTER(Berechnung!$A:$A,Berechnung!$B:$B=N$1,Berechnung!$N:$N=M312))))"),"")</f>
        <v/>
      </c>
      <c r="O312" s="1"/>
      <c r="P312" s="1"/>
      <c r="Q312" s="251" t="str">
        <f>IF(M312="",,ROUNDUP(SUMIFS(Berechnung!$L:$L,Berechnung!$N:$N,M312,Berechnung!$B:$B,N$1),0))</f>
        <v/>
      </c>
      <c r="R312" s="251" t="str">
        <f>IF(M312="",,IF(ISNUMBER(MATCH(O312,'Bundle SKUs'!$A:$A,0)),Q312,Q312*2))</f>
        <v/>
      </c>
    </row>
    <row r="313">
      <c r="A313" s="250"/>
      <c r="B313" s="203" t="str">
        <f>IFERROR(__xludf.DUMMYFUNCTION("IF(C313="""",,JOIN("","",UNIQUE(FILTER(Berechnung!$A:$A,Berechnung!$B:$B=B$1,Berechnung!$N:$N=A313))))"),"")</f>
        <v/>
      </c>
      <c r="C313" s="1"/>
      <c r="D313" s="1"/>
      <c r="E313" s="251" t="str">
        <f>IF(A313="",,ROUNDUP(SUMIFS(Berechnung!$L:$L,Berechnung!$N:$N,A313,Berechnung!$B:$B,B$1),0))</f>
        <v/>
      </c>
      <c r="F313" s="251" t="str">
        <f>IF(A313="",,IF(ISNUMBER(MATCH(C313,'Bundle SKUs'!$A:$A,0)),E313,E313*2))</f>
        <v/>
      </c>
      <c r="G313" s="252"/>
      <c r="H313" s="203" t="str">
        <f>IFERROR(__xludf.DUMMYFUNCTION("IF(I313="""",,JOIN("","",UNIQUE(FILTER(Berechnung!$A:$A,Berechnung!$B:$B=H$1,Berechnung!$N:$N=G313))))"),"")</f>
        <v/>
      </c>
      <c r="I313" s="1"/>
      <c r="J313" s="1"/>
      <c r="K313" s="251" t="str">
        <f>IF(G313="",,ROUNDUP(SUMIFS(Berechnung!$L:$L,Berechnung!$N:$N,G313,Berechnung!$B:$B,H$1),0))</f>
        <v/>
      </c>
      <c r="L313" s="251" t="str">
        <f>IF(G313="",,IF(ISNUMBER(MATCH(I313,'Bundle SKUs'!$A:$A,0)),K313,K313*2))</f>
        <v/>
      </c>
      <c r="M313" s="253"/>
      <c r="N313" s="203" t="str">
        <f>IFERROR(__xludf.DUMMYFUNCTION("IF(O313="""",,JOIN("","",UNIQUE(FILTER(Berechnung!$A:$A,Berechnung!$B:$B=N$1,Berechnung!$N:$N=M313))))"),"")</f>
        <v/>
      </c>
      <c r="O313" s="1"/>
      <c r="P313" s="1"/>
      <c r="Q313" s="251" t="str">
        <f>IF(M313="",,ROUNDUP(SUMIFS(Berechnung!$L:$L,Berechnung!$N:$N,M313,Berechnung!$B:$B,N$1),0))</f>
        <v/>
      </c>
      <c r="R313" s="251" t="str">
        <f>IF(M313="",,IF(ISNUMBER(MATCH(O313,'Bundle SKUs'!$A:$A,0)),Q313,Q313*2))</f>
        <v/>
      </c>
    </row>
    <row r="314">
      <c r="A314" s="250"/>
      <c r="B314" s="203" t="str">
        <f>IFERROR(__xludf.DUMMYFUNCTION("IF(C314="""",,JOIN("","",UNIQUE(FILTER(Berechnung!$A:$A,Berechnung!$B:$B=B$1,Berechnung!$N:$N=A314))))"),"")</f>
        <v/>
      </c>
      <c r="C314" s="1"/>
      <c r="D314" s="1"/>
      <c r="E314" s="251" t="str">
        <f>IF(A314="",,ROUNDUP(SUMIFS(Berechnung!$L:$L,Berechnung!$N:$N,A314,Berechnung!$B:$B,B$1),0))</f>
        <v/>
      </c>
      <c r="F314" s="251" t="str">
        <f>IF(A314="",,IF(ISNUMBER(MATCH(C314,'Bundle SKUs'!$A:$A,0)),E314,E314*2))</f>
        <v/>
      </c>
      <c r="G314" s="252"/>
      <c r="H314" s="203" t="str">
        <f>IFERROR(__xludf.DUMMYFUNCTION("IF(I314="""",,JOIN("","",UNIQUE(FILTER(Berechnung!$A:$A,Berechnung!$B:$B=H$1,Berechnung!$N:$N=G314))))"),"")</f>
        <v/>
      </c>
      <c r="I314" s="1"/>
      <c r="J314" s="1"/>
      <c r="K314" s="251" t="str">
        <f>IF(G314="",,ROUNDUP(SUMIFS(Berechnung!$L:$L,Berechnung!$N:$N,G314,Berechnung!$B:$B,H$1),0))</f>
        <v/>
      </c>
      <c r="L314" s="251" t="str">
        <f>IF(G314="",,IF(ISNUMBER(MATCH(I314,'Bundle SKUs'!$A:$A,0)),K314,K314*2))</f>
        <v/>
      </c>
      <c r="M314" s="253"/>
      <c r="N314" s="203" t="str">
        <f>IFERROR(__xludf.DUMMYFUNCTION("IF(O314="""",,JOIN("","",UNIQUE(FILTER(Berechnung!$A:$A,Berechnung!$B:$B=N$1,Berechnung!$N:$N=M314))))"),"")</f>
        <v/>
      </c>
      <c r="O314" s="1"/>
      <c r="P314" s="1"/>
      <c r="Q314" s="251" t="str">
        <f>IF(M314="",,ROUNDUP(SUMIFS(Berechnung!$L:$L,Berechnung!$N:$N,M314,Berechnung!$B:$B,N$1),0))</f>
        <v/>
      </c>
      <c r="R314" s="251" t="str">
        <f>IF(M314="",,IF(ISNUMBER(MATCH(O314,'Bundle SKUs'!$A:$A,0)),Q314,Q314*2))</f>
        <v/>
      </c>
    </row>
    <row r="315">
      <c r="A315" s="250"/>
      <c r="B315" s="203" t="str">
        <f>IFERROR(__xludf.DUMMYFUNCTION("IF(C315="""",,JOIN("","",UNIQUE(FILTER(Berechnung!$A:$A,Berechnung!$B:$B=B$1,Berechnung!$N:$N=A315))))"),"")</f>
        <v/>
      </c>
      <c r="C315" s="1"/>
      <c r="D315" s="1"/>
      <c r="E315" s="251" t="str">
        <f>IF(A315="",,ROUNDUP(SUMIFS(Berechnung!$L:$L,Berechnung!$N:$N,A315,Berechnung!$B:$B,B$1),0))</f>
        <v/>
      </c>
      <c r="F315" s="251" t="str">
        <f>IF(A315="",,IF(ISNUMBER(MATCH(C315,'Bundle SKUs'!$A:$A,0)),E315,E315*2))</f>
        <v/>
      </c>
      <c r="G315" s="252"/>
      <c r="H315" s="203" t="str">
        <f>IFERROR(__xludf.DUMMYFUNCTION("IF(I315="""",,JOIN("","",UNIQUE(FILTER(Berechnung!$A:$A,Berechnung!$B:$B=H$1,Berechnung!$N:$N=G315))))"),"")</f>
        <v/>
      </c>
      <c r="I315" s="1"/>
      <c r="J315" s="1"/>
      <c r="K315" s="251" t="str">
        <f>IF(G315="",,ROUNDUP(SUMIFS(Berechnung!$L:$L,Berechnung!$N:$N,G315,Berechnung!$B:$B,H$1),0))</f>
        <v/>
      </c>
      <c r="L315" s="251" t="str">
        <f>IF(G315="",,IF(ISNUMBER(MATCH(I315,'Bundle SKUs'!$A:$A,0)),K315,K315*2))</f>
        <v/>
      </c>
      <c r="M315" s="253"/>
      <c r="N315" s="203" t="str">
        <f>IFERROR(__xludf.DUMMYFUNCTION("IF(O315="""",,JOIN("","",UNIQUE(FILTER(Berechnung!$A:$A,Berechnung!$B:$B=N$1,Berechnung!$N:$N=M315))))"),"")</f>
        <v/>
      </c>
      <c r="O315" s="1"/>
      <c r="P315" s="1"/>
      <c r="Q315" s="251" t="str">
        <f>IF(M315="",,ROUNDUP(SUMIFS(Berechnung!$L:$L,Berechnung!$N:$N,M315,Berechnung!$B:$B,N$1),0))</f>
        <v/>
      </c>
      <c r="R315" s="251" t="str">
        <f>IF(M315="",,IF(ISNUMBER(MATCH(O315,'Bundle SKUs'!$A:$A,0)),Q315,Q315*2))</f>
        <v/>
      </c>
    </row>
    <row r="316">
      <c r="A316" s="250"/>
      <c r="B316" s="203" t="str">
        <f>IFERROR(__xludf.DUMMYFUNCTION("IF(C316="""",,JOIN("","",UNIQUE(FILTER(Berechnung!$A:$A,Berechnung!$B:$B=B$1,Berechnung!$N:$N=A316))))"),"")</f>
        <v/>
      </c>
      <c r="C316" s="1"/>
      <c r="D316" s="1"/>
      <c r="E316" s="251" t="str">
        <f>IF(A316="",,ROUNDUP(SUMIFS(Berechnung!$L:$L,Berechnung!$N:$N,A316,Berechnung!$B:$B,B$1),0))</f>
        <v/>
      </c>
      <c r="F316" s="251" t="str">
        <f>IF(A316="",,IF(ISNUMBER(MATCH(C316,'Bundle SKUs'!$A:$A,0)),E316,E316*2))</f>
        <v/>
      </c>
      <c r="G316" s="252"/>
      <c r="H316" s="203" t="str">
        <f>IFERROR(__xludf.DUMMYFUNCTION("IF(I316="""",,JOIN("","",UNIQUE(FILTER(Berechnung!$A:$A,Berechnung!$B:$B=H$1,Berechnung!$N:$N=G316))))"),"")</f>
        <v/>
      </c>
      <c r="I316" s="1"/>
      <c r="J316" s="1"/>
      <c r="K316" s="251" t="str">
        <f>IF(G316="",,ROUNDUP(SUMIFS(Berechnung!$L:$L,Berechnung!$N:$N,G316,Berechnung!$B:$B,H$1),0))</f>
        <v/>
      </c>
      <c r="L316" s="251" t="str">
        <f>IF(G316="",,IF(ISNUMBER(MATCH(I316,'Bundle SKUs'!$A:$A,0)),K316,K316*2))</f>
        <v/>
      </c>
      <c r="M316" s="253"/>
      <c r="N316" s="203" t="str">
        <f>IFERROR(__xludf.DUMMYFUNCTION("IF(O316="""",,JOIN("","",UNIQUE(FILTER(Berechnung!$A:$A,Berechnung!$B:$B=N$1,Berechnung!$N:$N=M316))))"),"")</f>
        <v/>
      </c>
      <c r="O316" s="1"/>
      <c r="P316" s="1"/>
      <c r="Q316" s="251" t="str">
        <f>IF(M316="",,ROUNDUP(SUMIFS(Berechnung!$L:$L,Berechnung!$N:$N,M316,Berechnung!$B:$B,N$1),0))</f>
        <v/>
      </c>
      <c r="R316" s="251" t="str">
        <f>IF(M316="",,IF(ISNUMBER(MATCH(O316,'Bundle SKUs'!$A:$A,0)),Q316,Q316*2))</f>
        <v/>
      </c>
    </row>
    <row r="317">
      <c r="A317" s="250"/>
      <c r="B317" s="203" t="str">
        <f>IFERROR(__xludf.DUMMYFUNCTION("IF(C317="""",,JOIN("","",UNIQUE(FILTER(Berechnung!$A:$A,Berechnung!$B:$B=B$1,Berechnung!$N:$N=A317))))"),"")</f>
        <v/>
      </c>
      <c r="C317" s="1"/>
      <c r="D317" s="1"/>
      <c r="E317" s="251" t="str">
        <f>IF(A317="",,ROUNDUP(SUMIFS(Berechnung!$L:$L,Berechnung!$N:$N,A317,Berechnung!$B:$B,B$1),0))</f>
        <v/>
      </c>
      <c r="F317" s="251" t="str">
        <f>IF(A317="",,IF(ISNUMBER(MATCH(C317,'Bundle SKUs'!$A:$A,0)),E317,E317*2))</f>
        <v/>
      </c>
      <c r="G317" s="252"/>
      <c r="H317" s="203" t="str">
        <f>IFERROR(__xludf.DUMMYFUNCTION("IF(I317="""",,JOIN("","",UNIQUE(FILTER(Berechnung!$A:$A,Berechnung!$B:$B=H$1,Berechnung!$N:$N=G317))))"),"")</f>
        <v/>
      </c>
      <c r="I317" s="1"/>
      <c r="J317" s="1"/>
      <c r="K317" s="251" t="str">
        <f>IF(G317="",,ROUNDUP(SUMIFS(Berechnung!$L:$L,Berechnung!$N:$N,G317,Berechnung!$B:$B,H$1),0))</f>
        <v/>
      </c>
      <c r="L317" s="251" t="str">
        <f>IF(G317="",,IF(ISNUMBER(MATCH(I317,'Bundle SKUs'!$A:$A,0)),K317,K317*2))</f>
        <v/>
      </c>
      <c r="M317" s="253"/>
      <c r="N317" s="203" t="str">
        <f>IFERROR(__xludf.DUMMYFUNCTION("IF(O317="""",,JOIN("","",UNIQUE(FILTER(Berechnung!$A:$A,Berechnung!$B:$B=N$1,Berechnung!$N:$N=M317))))"),"")</f>
        <v/>
      </c>
      <c r="O317" s="1"/>
      <c r="P317" s="1"/>
      <c r="Q317" s="251" t="str">
        <f>IF(M317="",,ROUNDUP(SUMIFS(Berechnung!$L:$L,Berechnung!$N:$N,M317,Berechnung!$B:$B,N$1),0))</f>
        <v/>
      </c>
      <c r="R317" s="251" t="str">
        <f>IF(M317="",,IF(ISNUMBER(MATCH(O317,'Bundle SKUs'!$A:$A,0)),Q317,Q317*2))</f>
        <v/>
      </c>
    </row>
    <row r="318">
      <c r="A318" s="250"/>
      <c r="B318" s="203" t="str">
        <f>IFERROR(__xludf.DUMMYFUNCTION("IF(C318="""",,JOIN("","",UNIQUE(FILTER(Berechnung!$A:$A,Berechnung!$B:$B=B$1,Berechnung!$N:$N=A318))))"),"")</f>
        <v/>
      </c>
      <c r="C318" s="1"/>
      <c r="D318" s="1"/>
      <c r="E318" s="251" t="str">
        <f>IF(A318="",,ROUNDUP(SUMIFS(Berechnung!$L:$L,Berechnung!$N:$N,A318,Berechnung!$B:$B,B$1),0))</f>
        <v/>
      </c>
      <c r="F318" s="251" t="str">
        <f>IF(A318="",,IF(ISNUMBER(MATCH(C318,'Bundle SKUs'!$A:$A,0)),E318,E318*2))</f>
        <v/>
      </c>
      <c r="G318" s="252"/>
      <c r="H318" s="203" t="str">
        <f>IFERROR(__xludf.DUMMYFUNCTION("IF(I318="""",,JOIN("","",UNIQUE(FILTER(Berechnung!$A:$A,Berechnung!$B:$B=H$1,Berechnung!$N:$N=G318))))"),"")</f>
        <v/>
      </c>
      <c r="I318" s="1"/>
      <c r="J318" s="1"/>
      <c r="K318" s="251" t="str">
        <f>IF(G318="",,ROUNDUP(SUMIFS(Berechnung!$L:$L,Berechnung!$N:$N,G318,Berechnung!$B:$B,H$1),0))</f>
        <v/>
      </c>
      <c r="L318" s="251" t="str">
        <f>IF(G318="",,IF(ISNUMBER(MATCH(I318,'Bundle SKUs'!$A:$A,0)),K318,K318*2))</f>
        <v/>
      </c>
      <c r="M318" s="253"/>
      <c r="N318" s="203" t="str">
        <f>IFERROR(__xludf.DUMMYFUNCTION("IF(O318="""",,JOIN("","",UNIQUE(FILTER(Berechnung!$A:$A,Berechnung!$B:$B=N$1,Berechnung!$N:$N=M318))))"),"")</f>
        <v/>
      </c>
      <c r="O318" s="1"/>
      <c r="P318" s="1"/>
      <c r="Q318" s="251" t="str">
        <f>IF(M318="",,ROUNDUP(SUMIFS(Berechnung!$L:$L,Berechnung!$N:$N,M318,Berechnung!$B:$B,N$1),0))</f>
        <v/>
      </c>
      <c r="R318" s="251" t="str">
        <f>IF(M318="",,IF(ISNUMBER(MATCH(O318,'Bundle SKUs'!$A:$A,0)),Q318,Q318*2))</f>
        <v/>
      </c>
    </row>
    <row r="319">
      <c r="A319" s="250"/>
      <c r="B319" s="203" t="str">
        <f>IFERROR(__xludf.DUMMYFUNCTION("IF(C319="""",,JOIN("","",UNIQUE(FILTER(Berechnung!$A:$A,Berechnung!$B:$B=B$1,Berechnung!$N:$N=A319))))"),"")</f>
        <v/>
      </c>
      <c r="C319" s="1"/>
      <c r="D319" s="1"/>
      <c r="E319" s="251" t="str">
        <f>IF(A319="",,ROUNDUP(SUMIFS(Berechnung!$L:$L,Berechnung!$N:$N,A319,Berechnung!$B:$B,B$1),0))</f>
        <v/>
      </c>
      <c r="F319" s="251" t="str">
        <f>IF(A319="",,IF(ISNUMBER(MATCH(C319,'Bundle SKUs'!$A:$A,0)),E319,E319*2))</f>
        <v/>
      </c>
      <c r="G319" s="252"/>
      <c r="H319" s="203" t="str">
        <f>IFERROR(__xludf.DUMMYFUNCTION("IF(I319="""",,JOIN("","",UNIQUE(FILTER(Berechnung!$A:$A,Berechnung!$B:$B=H$1,Berechnung!$N:$N=G319))))"),"")</f>
        <v/>
      </c>
      <c r="I319" s="1"/>
      <c r="J319" s="1"/>
      <c r="K319" s="251" t="str">
        <f>IF(G319="",,ROUNDUP(SUMIFS(Berechnung!$L:$L,Berechnung!$N:$N,G319,Berechnung!$B:$B,H$1),0))</f>
        <v/>
      </c>
      <c r="L319" s="251" t="str">
        <f>IF(G319="",,IF(ISNUMBER(MATCH(I319,'Bundle SKUs'!$A:$A,0)),K319,K319*2))</f>
        <v/>
      </c>
      <c r="M319" s="253"/>
      <c r="N319" s="203" t="str">
        <f>IFERROR(__xludf.DUMMYFUNCTION("IF(O319="""",,JOIN("","",UNIQUE(FILTER(Berechnung!$A:$A,Berechnung!$B:$B=N$1,Berechnung!$N:$N=M319))))"),"")</f>
        <v/>
      </c>
      <c r="O319" s="1"/>
      <c r="P319" s="1"/>
      <c r="Q319" s="251" t="str">
        <f>IF(M319="",,ROUNDUP(SUMIFS(Berechnung!$L:$L,Berechnung!$N:$N,M319,Berechnung!$B:$B,N$1),0))</f>
        <v/>
      </c>
      <c r="R319" s="251" t="str">
        <f>IF(M319="",,IF(ISNUMBER(MATCH(O319,'Bundle SKUs'!$A:$A,0)),Q319,Q319*2))</f>
        <v/>
      </c>
    </row>
    <row r="320">
      <c r="A320" s="250"/>
      <c r="B320" s="203" t="str">
        <f>IFERROR(__xludf.DUMMYFUNCTION("IF(C320="""",,JOIN("","",UNIQUE(FILTER(Berechnung!$A:$A,Berechnung!$B:$B=B$1,Berechnung!$N:$N=A320))))"),"")</f>
        <v/>
      </c>
      <c r="C320" s="1"/>
      <c r="D320" s="1"/>
      <c r="E320" s="251" t="str">
        <f>IF(A320="",,ROUNDUP(SUMIFS(Berechnung!$L:$L,Berechnung!$N:$N,A320,Berechnung!$B:$B,B$1),0))</f>
        <v/>
      </c>
      <c r="F320" s="251" t="str">
        <f>IF(A320="",,IF(ISNUMBER(MATCH(C320,'Bundle SKUs'!$A:$A,0)),E320,E320*2))</f>
        <v/>
      </c>
      <c r="G320" s="252"/>
      <c r="H320" s="203" t="str">
        <f>IFERROR(__xludf.DUMMYFUNCTION("IF(I320="""",,JOIN("","",UNIQUE(FILTER(Berechnung!$A:$A,Berechnung!$B:$B=H$1,Berechnung!$N:$N=G320))))"),"")</f>
        <v/>
      </c>
      <c r="I320" s="1"/>
      <c r="J320" s="1"/>
      <c r="K320" s="251" t="str">
        <f>IF(G320="",,ROUNDUP(SUMIFS(Berechnung!$L:$L,Berechnung!$N:$N,G320,Berechnung!$B:$B,H$1),0))</f>
        <v/>
      </c>
      <c r="L320" s="251" t="str">
        <f>IF(G320="",,IF(ISNUMBER(MATCH(I320,'Bundle SKUs'!$A:$A,0)),K320,K320*2))</f>
        <v/>
      </c>
      <c r="M320" s="253"/>
      <c r="N320" s="203" t="str">
        <f>IFERROR(__xludf.DUMMYFUNCTION("IF(O320="""",,JOIN("","",UNIQUE(FILTER(Berechnung!$A:$A,Berechnung!$B:$B=N$1,Berechnung!$N:$N=M320))))"),"")</f>
        <v/>
      </c>
      <c r="O320" s="1"/>
      <c r="P320" s="1"/>
      <c r="Q320" s="251" t="str">
        <f>IF(M320="",,ROUNDUP(SUMIFS(Berechnung!$L:$L,Berechnung!$N:$N,M320,Berechnung!$B:$B,N$1),0))</f>
        <v/>
      </c>
      <c r="R320" s="251" t="str">
        <f>IF(M320="",,IF(ISNUMBER(MATCH(O320,'Bundle SKUs'!$A:$A,0)),Q320,Q320*2))</f>
        <v/>
      </c>
    </row>
    <row r="321">
      <c r="A321" s="250"/>
      <c r="B321" s="203" t="str">
        <f>IFERROR(__xludf.DUMMYFUNCTION("IF(C321="""",,JOIN("","",UNIQUE(FILTER(Berechnung!$A:$A,Berechnung!$B:$B=B$1,Berechnung!$N:$N=A321))))"),"")</f>
        <v/>
      </c>
      <c r="C321" s="1"/>
      <c r="D321" s="1"/>
      <c r="E321" s="251" t="str">
        <f>IF(A321="",,ROUNDUP(SUMIFS(Berechnung!$L:$L,Berechnung!$N:$N,A321,Berechnung!$B:$B,B$1),0))</f>
        <v/>
      </c>
      <c r="F321" s="251" t="str">
        <f>IF(A321="",,IF(ISNUMBER(MATCH(C321,'Bundle SKUs'!$A:$A,0)),E321,E321*2))</f>
        <v/>
      </c>
      <c r="G321" s="252"/>
      <c r="H321" s="203" t="str">
        <f>IFERROR(__xludf.DUMMYFUNCTION("IF(I321="""",,JOIN("","",UNIQUE(FILTER(Berechnung!$A:$A,Berechnung!$B:$B=H$1,Berechnung!$N:$N=G321))))"),"")</f>
        <v/>
      </c>
      <c r="I321" s="1"/>
      <c r="J321" s="1"/>
      <c r="K321" s="251" t="str">
        <f>IF(G321="",,ROUNDUP(SUMIFS(Berechnung!$L:$L,Berechnung!$N:$N,G321,Berechnung!$B:$B,H$1),0))</f>
        <v/>
      </c>
      <c r="L321" s="251" t="str">
        <f>IF(G321="",,IF(ISNUMBER(MATCH(I321,'Bundle SKUs'!$A:$A,0)),K321,K321*2))</f>
        <v/>
      </c>
      <c r="M321" s="253"/>
      <c r="N321" s="203" t="str">
        <f>IFERROR(__xludf.DUMMYFUNCTION("IF(O321="""",,JOIN("","",UNIQUE(FILTER(Berechnung!$A:$A,Berechnung!$B:$B=N$1,Berechnung!$N:$N=M321))))"),"")</f>
        <v/>
      </c>
      <c r="O321" s="1"/>
      <c r="P321" s="1"/>
      <c r="Q321" s="251" t="str">
        <f>IF(M321="",,ROUNDUP(SUMIFS(Berechnung!$L:$L,Berechnung!$N:$N,M321,Berechnung!$B:$B,N$1),0))</f>
        <v/>
      </c>
      <c r="R321" s="251" t="str">
        <f>IF(M321="",,IF(ISNUMBER(MATCH(O321,'Bundle SKUs'!$A:$A,0)),Q321,Q321*2))</f>
        <v/>
      </c>
    </row>
    <row r="322">
      <c r="A322" s="250"/>
      <c r="B322" s="203" t="str">
        <f>IFERROR(__xludf.DUMMYFUNCTION("IF(C322="""",,JOIN("","",UNIQUE(FILTER(Berechnung!$A:$A,Berechnung!$B:$B=B$1,Berechnung!$N:$N=A322))))"),"")</f>
        <v/>
      </c>
      <c r="C322" s="1"/>
      <c r="D322" s="1"/>
      <c r="E322" s="251" t="str">
        <f>IF(A322="",,ROUNDUP(SUMIFS(Berechnung!$L:$L,Berechnung!$N:$N,A322,Berechnung!$B:$B,B$1),0))</f>
        <v/>
      </c>
      <c r="F322" s="251" t="str">
        <f>IF(A322="",,IF(ISNUMBER(MATCH(C322,'Bundle SKUs'!$A:$A,0)),E322,E322*2))</f>
        <v/>
      </c>
      <c r="G322" s="252"/>
      <c r="H322" s="203" t="str">
        <f>IFERROR(__xludf.DUMMYFUNCTION("IF(I322="""",,JOIN("","",UNIQUE(FILTER(Berechnung!$A:$A,Berechnung!$B:$B=H$1,Berechnung!$N:$N=G322))))"),"")</f>
        <v/>
      </c>
      <c r="I322" s="1"/>
      <c r="J322" s="1"/>
      <c r="K322" s="251" t="str">
        <f>IF(G322="",,ROUNDUP(SUMIFS(Berechnung!$L:$L,Berechnung!$N:$N,G322,Berechnung!$B:$B,H$1),0))</f>
        <v/>
      </c>
      <c r="L322" s="251" t="str">
        <f>IF(G322="",,IF(ISNUMBER(MATCH(I322,'Bundle SKUs'!$A:$A,0)),K322,K322*2))</f>
        <v/>
      </c>
      <c r="M322" s="253"/>
      <c r="N322" s="203" t="str">
        <f>IFERROR(__xludf.DUMMYFUNCTION("IF(O322="""",,JOIN("","",UNIQUE(FILTER(Berechnung!$A:$A,Berechnung!$B:$B=N$1,Berechnung!$N:$N=M322))))"),"")</f>
        <v/>
      </c>
      <c r="O322" s="1"/>
      <c r="P322" s="1"/>
      <c r="Q322" s="251" t="str">
        <f>IF(M322="",,ROUNDUP(SUMIFS(Berechnung!$L:$L,Berechnung!$N:$N,M322,Berechnung!$B:$B,N$1),0))</f>
        <v/>
      </c>
      <c r="R322" s="251" t="str">
        <f>IF(M322="",,IF(ISNUMBER(MATCH(O322,'Bundle SKUs'!$A:$A,0)),Q322,Q322*2))</f>
        <v/>
      </c>
    </row>
    <row r="323">
      <c r="A323" s="250"/>
      <c r="B323" s="203" t="str">
        <f>IFERROR(__xludf.DUMMYFUNCTION("IF(C323="""",,JOIN("","",UNIQUE(FILTER(Berechnung!$A:$A,Berechnung!$B:$B=B$1,Berechnung!$N:$N=A323))))"),"")</f>
        <v/>
      </c>
      <c r="C323" s="1"/>
      <c r="D323" s="1"/>
      <c r="E323" s="251" t="str">
        <f>IF(A323="",,ROUNDUP(SUMIFS(Berechnung!$L:$L,Berechnung!$N:$N,A323,Berechnung!$B:$B,B$1),0))</f>
        <v/>
      </c>
      <c r="F323" s="251" t="str">
        <f>IF(A323="",,IF(ISNUMBER(MATCH(C323,'Bundle SKUs'!$A:$A,0)),E323,E323*2))</f>
        <v/>
      </c>
      <c r="G323" s="252"/>
      <c r="H323" s="203" t="str">
        <f>IFERROR(__xludf.DUMMYFUNCTION("IF(I323="""",,JOIN("","",UNIQUE(FILTER(Berechnung!$A:$A,Berechnung!$B:$B=H$1,Berechnung!$N:$N=G323))))"),"")</f>
        <v/>
      </c>
      <c r="I323" s="1"/>
      <c r="J323" s="1"/>
      <c r="K323" s="251" t="str">
        <f>IF(G323="",,ROUNDUP(SUMIFS(Berechnung!$L:$L,Berechnung!$N:$N,G323,Berechnung!$B:$B,H$1),0))</f>
        <v/>
      </c>
      <c r="L323" s="251" t="str">
        <f>IF(G323="",,IF(ISNUMBER(MATCH(I323,'Bundle SKUs'!$A:$A,0)),K323,K323*2))</f>
        <v/>
      </c>
      <c r="M323" s="253"/>
      <c r="N323" s="203" t="str">
        <f>IFERROR(__xludf.DUMMYFUNCTION("IF(O323="""",,JOIN("","",UNIQUE(FILTER(Berechnung!$A:$A,Berechnung!$B:$B=N$1,Berechnung!$N:$N=M323))))"),"")</f>
        <v/>
      </c>
      <c r="O323" s="1"/>
      <c r="P323" s="1"/>
      <c r="Q323" s="251" t="str">
        <f>IF(M323="",,ROUNDUP(SUMIFS(Berechnung!$L:$L,Berechnung!$N:$N,M323,Berechnung!$B:$B,N$1),0))</f>
        <v/>
      </c>
      <c r="R323" s="251" t="str">
        <f>IF(M323="",,IF(ISNUMBER(MATCH(O323,'Bundle SKUs'!$A:$A,0)),Q323,Q323*2))</f>
        <v/>
      </c>
    </row>
    <row r="324">
      <c r="A324" s="250"/>
      <c r="B324" s="203" t="str">
        <f>IFERROR(__xludf.DUMMYFUNCTION("IF(C324="""",,JOIN("","",UNIQUE(FILTER(Berechnung!$A:$A,Berechnung!$B:$B=B$1,Berechnung!$N:$N=A324))))"),"")</f>
        <v/>
      </c>
      <c r="C324" s="1"/>
      <c r="D324" s="1"/>
      <c r="E324" s="251" t="str">
        <f>IF(A324="",,ROUNDUP(SUMIFS(Berechnung!$L:$L,Berechnung!$N:$N,A324,Berechnung!$B:$B,B$1),0))</f>
        <v/>
      </c>
      <c r="F324" s="251" t="str">
        <f>IF(A324="",,IF(ISNUMBER(MATCH(C324,'Bundle SKUs'!$A:$A,0)),E324,E324*2))</f>
        <v/>
      </c>
      <c r="G324" s="252"/>
      <c r="H324" s="203" t="str">
        <f>IFERROR(__xludf.DUMMYFUNCTION("IF(I324="""",,JOIN("","",UNIQUE(FILTER(Berechnung!$A:$A,Berechnung!$B:$B=H$1,Berechnung!$N:$N=G324))))"),"")</f>
        <v/>
      </c>
      <c r="I324" s="1"/>
      <c r="J324" s="1"/>
      <c r="K324" s="251" t="str">
        <f>IF(G324="",,ROUNDUP(SUMIFS(Berechnung!$L:$L,Berechnung!$N:$N,G324,Berechnung!$B:$B,H$1),0))</f>
        <v/>
      </c>
      <c r="L324" s="251" t="str">
        <f>IF(G324="",,IF(ISNUMBER(MATCH(I324,'Bundle SKUs'!$A:$A,0)),K324,K324*2))</f>
        <v/>
      </c>
      <c r="M324" s="253"/>
      <c r="N324" s="203" t="str">
        <f>IFERROR(__xludf.DUMMYFUNCTION("IF(O324="""",,JOIN("","",UNIQUE(FILTER(Berechnung!$A:$A,Berechnung!$B:$B=N$1,Berechnung!$N:$N=M324))))"),"")</f>
        <v/>
      </c>
      <c r="O324" s="1"/>
      <c r="P324" s="1"/>
      <c r="Q324" s="251" t="str">
        <f>IF(M324="",,ROUNDUP(SUMIFS(Berechnung!$L:$L,Berechnung!$N:$N,M324,Berechnung!$B:$B,N$1),0))</f>
        <v/>
      </c>
      <c r="R324" s="251" t="str">
        <f>IF(M324="",,IF(ISNUMBER(MATCH(O324,'Bundle SKUs'!$A:$A,0)),Q324,Q324*2))</f>
        <v/>
      </c>
    </row>
    <row r="325">
      <c r="A325" s="250"/>
      <c r="B325" s="203" t="str">
        <f>IFERROR(__xludf.DUMMYFUNCTION("IF(C325="""",,JOIN("","",UNIQUE(FILTER(Berechnung!$A:$A,Berechnung!$B:$B=B$1,Berechnung!$N:$N=A325))))"),"")</f>
        <v/>
      </c>
      <c r="C325" s="1"/>
      <c r="D325" s="1"/>
      <c r="E325" s="251" t="str">
        <f>IF(A325="",,ROUNDUP(SUMIFS(Berechnung!$L:$L,Berechnung!$N:$N,A325,Berechnung!$B:$B,B$1),0))</f>
        <v/>
      </c>
      <c r="F325" s="251" t="str">
        <f>IF(A325="",,IF(ISNUMBER(MATCH(C325,'Bundle SKUs'!$A:$A,0)),E325,E325*2))</f>
        <v/>
      </c>
      <c r="G325" s="252"/>
      <c r="H325" s="203" t="str">
        <f>IFERROR(__xludf.DUMMYFUNCTION("IF(I325="""",,JOIN("","",UNIQUE(FILTER(Berechnung!$A:$A,Berechnung!$B:$B=H$1,Berechnung!$N:$N=G325))))"),"")</f>
        <v/>
      </c>
      <c r="I325" s="1"/>
      <c r="J325" s="1"/>
      <c r="K325" s="251" t="str">
        <f>IF(G325="",,ROUNDUP(SUMIFS(Berechnung!$L:$L,Berechnung!$N:$N,G325,Berechnung!$B:$B,H$1),0))</f>
        <v/>
      </c>
      <c r="L325" s="251" t="str">
        <f>IF(G325="",,IF(ISNUMBER(MATCH(I325,'Bundle SKUs'!$A:$A,0)),K325,K325*2))</f>
        <v/>
      </c>
      <c r="M325" s="253"/>
      <c r="N325" s="203" t="str">
        <f>IFERROR(__xludf.DUMMYFUNCTION("IF(O325="""",,JOIN("","",UNIQUE(FILTER(Berechnung!$A:$A,Berechnung!$B:$B=N$1,Berechnung!$N:$N=M325))))"),"")</f>
        <v/>
      </c>
      <c r="O325" s="1"/>
      <c r="P325" s="1"/>
      <c r="Q325" s="251" t="str">
        <f>IF(M325="",,ROUNDUP(SUMIFS(Berechnung!$L:$L,Berechnung!$N:$N,M325,Berechnung!$B:$B,N$1),0))</f>
        <v/>
      </c>
      <c r="R325" s="251" t="str">
        <f>IF(M325="",,IF(ISNUMBER(MATCH(O325,'Bundle SKUs'!$A:$A,0)),Q325,Q325*2))</f>
        <v/>
      </c>
    </row>
    <row r="326">
      <c r="A326" s="250"/>
      <c r="B326" s="203" t="str">
        <f>IFERROR(__xludf.DUMMYFUNCTION("IF(C326="""",,JOIN("","",UNIQUE(FILTER(Berechnung!$A:$A,Berechnung!$B:$B=B$1,Berechnung!$N:$N=A326))))"),"")</f>
        <v/>
      </c>
      <c r="C326" s="1"/>
      <c r="D326" s="1"/>
      <c r="E326" s="251" t="str">
        <f>IF(A326="",,ROUNDUP(SUMIFS(Berechnung!$L:$L,Berechnung!$N:$N,A326,Berechnung!$B:$B,B$1),0))</f>
        <v/>
      </c>
      <c r="F326" s="251" t="str">
        <f>IF(A326="",,IF(ISNUMBER(MATCH(C326,'Bundle SKUs'!$A:$A,0)),E326,E326*2))</f>
        <v/>
      </c>
      <c r="G326" s="252"/>
      <c r="H326" s="203" t="str">
        <f>IFERROR(__xludf.DUMMYFUNCTION("IF(I326="""",,JOIN("","",UNIQUE(FILTER(Berechnung!$A:$A,Berechnung!$B:$B=H$1,Berechnung!$N:$N=G326))))"),"")</f>
        <v/>
      </c>
      <c r="I326" s="1"/>
      <c r="J326" s="1"/>
      <c r="K326" s="251" t="str">
        <f>IF(G326="",,ROUNDUP(SUMIFS(Berechnung!$L:$L,Berechnung!$N:$N,G326,Berechnung!$B:$B,H$1),0))</f>
        <v/>
      </c>
      <c r="L326" s="251" t="str">
        <f>IF(G326="",,IF(ISNUMBER(MATCH(I326,'Bundle SKUs'!$A:$A,0)),K326,K326*2))</f>
        <v/>
      </c>
      <c r="M326" s="253"/>
      <c r="N326" s="203" t="str">
        <f>IFERROR(__xludf.DUMMYFUNCTION("IF(O326="""",,JOIN("","",UNIQUE(FILTER(Berechnung!$A:$A,Berechnung!$B:$B=N$1,Berechnung!$N:$N=M326))))"),"")</f>
        <v/>
      </c>
      <c r="O326" s="1"/>
      <c r="P326" s="1"/>
      <c r="Q326" s="251" t="str">
        <f>IF(M326="",,ROUNDUP(SUMIFS(Berechnung!$L:$L,Berechnung!$N:$N,M326,Berechnung!$B:$B,N$1),0))</f>
        <v/>
      </c>
      <c r="R326" s="251" t="str">
        <f>IF(M326="",,IF(ISNUMBER(MATCH(O326,'Bundle SKUs'!$A:$A,0)),Q326,Q326*2))</f>
        <v/>
      </c>
    </row>
    <row r="327">
      <c r="A327" s="250"/>
      <c r="B327" s="203" t="str">
        <f>IFERROR(__xludf.DUMMYFUNCTION("IF(C327="""",,JOIN("","",UNIQUE(FILTER(Berechnung!$A:$A,Berechnung!$B:$B=B$1,Berechnung!$N:$N=A327))))"),"")</f>
        <v/>
      </c>
      <c r="C327" s="1"/>
      <c r="D327" s="1"/>
      <c r="E327" s="251" t="str">
        <f>IF(A327="",,ROUNDUP(SUMIFS(Berechnung!$L:$L,Berechnung!$N:$N,A327,Berechnung!$B:$B,B$1),0))</f>
        <v/>
      </c>
      <c r="F327" s="251" t="str">
        <f>IF(A327="",,IF(ISNUMBER(MATCH(C327,'Bundle SKUs'!$A:$A,0)),E327,E327*2))</f>
        <v/>
      </c>
      <c r="G327" s="252"/>
      <c r="H327" s="203" t="str">
        <f>IFERROR(__xludf.DUMMYFUNCTION("IF(I327="""",,JOIN("","",UNIQUE(FILTER(Berechnung!$A:$A,Berechnung!$B:$B=H$1,Berechnung!$N:$N=G327))))"),"")</f>
        <v/>
      </c>
      <c r="I327" s="1"/>
      <c r="J327" s="1"/>
      <c r="K327" s="251" t="str">
        <f>IF(G327="",,ROUNDUP(SUMIFS(Berechnung!$L:$L,Berechnung!$N:$N,G327,Berechnung!$B:$B,H$1),0))</f>
        <v/>
      </c>
      <c r="L327" s="251" t="str">
        <f>IF(G327="",,IF(ISNUMBER(MATCH(I327,'Bundle SKUs'!$A:$A,0)),K327,K327*2))</f>
        <v/>
      </c>
      <c r="M327" s="253"/>
      <c r="N327" s="203" t="str">
        <f>IFERROR(__xludf.DUMMYFUNCTION("IF(O327="""",,JOIN("","",UNIQUE(FILTER(Berechnung!$A:$A,Berechnung!$B:$B=N$1,Berechnung!$N:$N=M327))))"),"")</f>
        <v/>
      </c>
      <c r="O327" s="1"/>
      <c r="P327" s="1"/>
      <c r="Q327" s="251" t="str">
        <f>IF(M327="",,ROUNDUP(SUMIFS(Berechnung!$L:$L,Berechnung!$N:$N,M327,Berechnung!$B:$B,N$1),0))</f>
        <v/>
      </c>
      <c r="R327" s="251" t="str">
        <f>IF(M327="",,IF(ISNUMBER(MATCH(O327,'Bundle SKUs'!$A:$A,0)),Q327,Q327*2))</f>
        <v/>
      </c>
    </row>
    <row r="328">
      <c r="A328" s="250"/>
      <c r="B328" s="203" t="str">
        <f>IFERROR(__xludf.DUMMYFUNCTION("IF(C328="""",,JOIN("","",UNIQUE(FILTER(Berechnung!$A:$A,Berechnung!$B:$B=B$1,Berechnung!$N:$N=A328))))"),"")</f>
        <v/>
      </c>
      <c r="C328" s="1"/>
      <c r="D328" s="1"/>
      <c r="E328" s="251" t="str">
        <f>IF(A328="",,ROUNDUP(SUMIFS(Berechnung!$L:$L,Berechnung!$N:$N,A328,Berechnung!$B:$B,B$1),0))</f>
        <v/>
      </c>
      <c r="F328" s="251" t="str">
        <f>IF(A328="",,IF(ISNUMBER(MATCH(C328,'Bundle SKUs'!$A:$A,0)),E328,E328*2))</f>
        <v/>
      </c>
      <c r="G328" s="252"/>
      <c r="H328" s="203" t="str">
        <f>IFERROR(__xludf.DUMMYFUNCTION("IF(I328="""",,JOIN("","",UNIQUE(FILTER(Berechnung!$A:$A,Berechnung!$B:$B=H$1,Berechnung!$N:$N=G328))))"),"")</f>
        <v/>
      </c>
      <c r="I328" s="1"/>
      <c r="J328" s="1"/>
      <c r="K328" s="251" t="str">
        <f>IF(G328="",,ROUNDUP(SUMIFS(Berechnung!$L:$L,Berechnung!$N:$N,G328,Berechnung!$B:$B,H$1),0))</f>
        <v/>
      </c>
      <c r="L328" s="251" t="str">
        <f>IF(G328="",,IF(ISNUMBER(MATCH(I328,'Bundle SKUs'!$A:$A,0)),K328,K328*2))</f>
        <v/>
      </c>
      <c r="M328" s="253"/>
      <c r="N328" s="203" t="str">
        <f>IFERROR(__xludf.DUMMYFUNCTION("IF(O328="""",,JOIN("","",UNIQUE(FILTER(Berechnung!$A:$A,Berechnung!$B:$B=N$1,Berechnung!$N:$N=M328))))"),"")</f>
        <v/>
      </c>
      <c r="O328" s="1"/>
      <c r="P328" s="1"/>
      <c r="Q328" s="251" t="str">
        <f>IF(M328="",,ROUNDUP(SUMIFS(Berechnung!$L:$L,Berechnung!$N:$N,M328,Berechnung!$B:$B,N$1),0))</f>
        <v/>
      </c>
      <c r="R328" s="251" t="str">
        <f>IF(M328="",,IF(ISNUMBER(MATCH(O328,'Bundle SKUs'!$A:$A,0)),Q328,Q328*2))</f>
        <v/>
      </c>
    </row>
    <row r="329">
      <c r="A329" s="250"/>
      <c r="B329" s="203" t="str">
        <f>IFERROR(__xludf.DUMMYFUNCTION("IF(C329="""",,JOIN("","",UNIQUE(FILTER(Berechnung!$A:$A,Berechnung!$B:$B=B$1,Berechnung!$N:$N=A329))))"),"")</f>
        <v/>
      </c>
      <c r="C329" s="1"/>
      <c r="D329" s="1"/>
      <c r="E329" s="251" t="str">
        <f>IF(A329="",,ROUNDUP(SUMIFS(Berechnung!$L:$L,Berechnung!$N:$N,A329,Berechnung!$B:$B,B$1),0))</f>
        <v/>
      </c>
      <c r="F329" s="251" t="str">
        <f>IF(A329="",,IF(ISNUMBER(MATCH(C329,'Bundle SKUs'!$A:$A,0)),E329,E329*2))</f>
        <v/>
      </c>
      <c r="G329" s="252"/>
      <c r="H329" s="203" t="str">
        <f>IFERROR(__xludf.DUMMYFUNCTION("IF(I329="""",,JOIN("","",UNIQUE(FILTER(Berechnung!$A:$A,Berechnung!$B:$B=H$1,Berechnung!$N:$N=G329))))"),"")</f>
        <v/>
      </c>
      <c r="I329" s="1"/>
      <c r="J329" s="1"/>
      <c r="K329" s="251" t="str">
        <f>IF(G329="",,ROUNDUP(SUMIFS(Berechnung!$L:$L,Berechnung!$N:$N,G329,Berechnung!$B:$B,H$1),0))</f>
        <v/>
      </c>
      <c r="L329" s="251" t="str">
        <f>IF(G329="",,IF(ISNUMBER(MATCH(I329,'Bundle SKUs'!$A:$A,0)),K329,K329*2))</f>
        <v/>
      </c>
      <c r="M329" s="253"/>
      <c r="N329" s="203" t="str">
        <f>IFERROR(__xludf.DUMMYFUNCTION("IF(O329="""",,JOIN("","",UNIQUE(FILTER(Berechnung!$A:$A,Berechnung!$B:$B=N$1,Berechnung!$N:$N=M329))))"),"")</f>
        <v/>
      </c>
      <c r="O329" s="1"/>
      <c r="P329" s="1"/>
      <c r="Q329" s="251" t="str">
        <f>IF(M329="",,ROUNDUP(SUMIFS(Berechnung!$L:$L,Berechnung!$N:$N,M329,Berechnung!$B:$B,N$1),0))</f>
        <v/>
      </c>
      <c r="R329" s="251" t="str">
        <f>IF(M329="",,IF(ISNUMBER(MATCH(O329,'Bundle SKUs'!$A:$A,0)),Q329,Q329*2))</f>
        <v/>
      </c>
    </row>
    <row r="330">
      <c r="A330" s="250"/>
      <c r="B330" s="203" t="str">
        <f>IFERROR(__xludf.DUMMYFUNCTION("IF(C330="""",,JOIN("","",UNIQUE(FILTER(Berechnung!$A:$A,Berechnung!$B:$B=B$1,Berechnung!$N:$N=A330))))"),"")</f>
        <v/>
      </c>
      <c r="C330" s="1"/>
      <c r="D330" s="1"/>
      <c r="E330" s="251" t="str">
        <f>IF(A330="",,ROUNDUP(SUMIFS(Berechnung!$L:$L,Berechnung!$N:$N,A330,Berechnung!$B:$B,B$1),0))</f>
        <v/>
      </c>
      <c r="F330" s="251" t="str">
        <f>IF(A330="",,IF(ISNUMBER(MATCH(C330,'Bundle SKUs'!$A:$A,0)),E330,E330*2))</f>
        <v/>
      </c>
      <c r="G330" s="252"/>
      <c r="H330" s="203" t="str">
        <f>IFERROR(__xludf.DUMMYFUNCTION("IF(I330="""",,JOIN("","",UNIQUE(FILTER(Berechnung!$A:$A,Berechnung!$B:$B=H$1,Berechnung!$N:$N=G330))))"),"")</f>
        <v/>
      </c>
      <c r="I330" s="1"/>
      <c r="J330" s="1"/>
      <c r="K330" s="251" t="str">
        <f>IF(G330="",,ROUNDUP(SUMIFS(Berechnung!$L:$L,Berechnung!$N:$N,G330,Berechnung!$B:$B,H$1),0))</f>
        <v/>
      </c>
      <c r="L330" s="251" t="str">
        <f>IF(G330="",,IF(ISNUMBER(MATCH(I330,'Bundle SKUs'!$A:$A,0)),K330,K330*2))</f>
        <v/>
      </c>
      <c r="M330" s="253"/>
      <c r="N330" s="203" t="str">
        <f>IFERROR(__xludf.DUMMYFUNCTION("IF(O330="""",,JOIN("","",UNIQUE(FILTER(Berechnung!$A:$A,Berechnung!$B:$B=N$1,Berechnung!$N:$N=M330))))"),"")</f>
        <v/>
      </c>
      <c r="O330" s="1"/>
      <c r="P330" s="1"/>
      <c r="Q330" s="251" t="str">
        <f>IF(M330="",,ROUNDUP(SUMIFS(Berechnung!$L:$L,Berechnung!$N:$N,M330,Berechnung!$B:$B,N$1),0))</f>
        <v/>
      </c>
      <c r="R330" s="251" t="str">
        <f>IF(M330="",,IF(ISNUMBER(MATCH(O330,'Bundle SKUs'!$A:$A,0)),Q330,Q330*2))</f>
        <v/>
      </c>
    </row>
    <row r="331">
      <c r="A331" s="250"/>
      <c r="B331" s="203" t="str">
        <f>IFERROR(__xludf.DUMMYFUNCTION("IF(C331="""",,JOIN("","",UNIQUE(FILTER(Berechnung!$A:$A,Berechnung!$B:$B=B$1,Berechnung!$N:$N=A331))))"),"")</f>
        <v/>
      </c>
      <c r="C331" s="1"/>
      <c r="D331" s="1"/>
      <c r="E331" s="251" t="str">
        <f>IF(A331="",,ROUNDUP(SUMIFS(Berechnung!$L:$L,Berechnung!$N:$N,A331,Berechnung!$B:$B,B$1),0))</f>
        <v/>
      </c>
      <c r="F331" s="251" t="str">
        <f>IF(A331="",,IF(ISNUMBER(MATCH(C331,'Bundle SKUs'!$A:$A,0)),E331,E331*2))</f>
        <v/>
      </c>
      <c r="G331" s="252"/>
      <c r="H331" s="203" t="str">
        <f>IFERROR(__xludf.DUMMYFUNCTION("IF(I331="""",,JOIN("","",UNIQUE(FILTER(Berechnung!$A:$A,Berechnung!$B:$B=H$1,Berechnung!$N:$N=G331))))"),"")</f>
        <v/>
      </c>
      <c r="I331" s="1"/>
      <c r="J331" s="1"/>
      <c r="K331" s="251" t="str">
        <f>IF(G331="",,ROUNDUP(SUMIFS(Berechnung!$L:$L,Berechnung!$N:$N,G331,Berechnung!$B:$B,H$1),0))</f>
        <v/>
      </c>
      <c r="L331" s="251" t="str">
        <f>IF(G331="",,IF(ISNUMBER(MATCH(I331,'Bundle SKUs'!$A:$A,0)),K331,K331*2))</f>
        <v/>
      </c>
      <c r="M331" s="253"/>
      <c r="N331" s="203" t="str">
        <f>IFERROR(__xludf.DUMMYFUNCTION("IF(O331="""",,JOIN("","",UNIQUE(FILTER(Berechnung!$A:$A,Berechnung!$B:$B=N$1,Berechnung!$N:$N=M331))))"),"")</f>
        <v/>
      </c>
      <c r="O331" s="1"/>
      <c r="P331" s="1"/>
      <c r="Q331" s="251" t="str">
        <f>IF(M331="",,ROUNDUP(SUMIFS(Berechnung!$L:$L,Berechnung!$N:$N,M331,Berechnung!$B:$B,N$1),0))</f>
        <v/>
      </c>
      <c r="R331" s="251" t="str">
        <f>IF(M331="",,IF(ISNUMBER(MATCH(O331,'Bundle SKUs'!$A:$A,0)),Q331,Q331*2))</f>
        <v/>
      </c>
    </row>
    <row r="332">
      <c r="A332" s="250"/>
      <c r="B332" s="203" t="str">
        <f>IFERROR(__xludf.DUMMYFUNCTION("IF(C332="""",,JOIN("","",UNIQUE(FILTER(Berechnung!$A:$A,Berechnung!$B:$B=B$1,Berechnung!$N:$N=A332))))"),"")</f>
        <v/>
      </c>
      <c r="C332" s="1"/>
      <c r="D332" s="1"/>
      <c r="E332" s="251" t="str">
        <f>IF(A332="",,ROUNDUP(SUMIFS(Berechnung!$L:$L,Berechnung!$N:$N,A332,Berechnung!$B:$B,B$1),0))</f>
        <v/>
      </c>
      <c r="F332" s="251" t="str">
        <f>IF(A332="",,IF(ISNUMBER(MATCH(C332,'Bundle SKUs'!$A:$A,0)),E332,E332*2))</f>
        <v/>
      </c>
      <c r="G332" s="252"/>
      <c r="H332" s="203" t="str">
        <f>IFERROR(__xludf.DUMMYFUNCTION("IF(I332="""",,JOIN("","",UNIQUE(FILTER(Berechnung!$A:$A,Berechnung!$B:$B=H$1,Berechnung!$N:$N=G332))))"),"")</f>
        <v/>
      </c>
      <c r="I332" s="1"/>
      <c r="J332" s="1"/>
      <c r="K332" s="251" t="str">
        <f>IF(G332="",,ROUNDUP(SUMIFS(Berechnung!$L:$L,Berechnung!$N:$N,G332,Berechnung!$B:$B,H$1),0))</f>
        <v/>
      </c>
      <c r="L332" s="251" t="str">
        <f>IF(G332="",,IF(ISNUMBER(MATCH(I332,'Bundle SKUs'!$A:$A,0)),K332,K332*2))</f>
        <v/>
      </c>
      <c r="M332" s="253"/>
      <c r="N332" s="203" t="str">
        <f>IFERROR(__xludf.DUMMYFUNCTION("IF(O332="""",,JOIN("","",UNIQUE(FILTER(Berechnung!$A:$A,Berechnung!$B:$B=N$1,Berechnung!$N:$N=M332))))"),"")</f>
        <v/>
      </c>
      <c r="O332" s="1"/>
      <c r="P332" s="1"/>
      <c r="Q332" s="251" t="str">
        <f>IF(M332="",,ROUNDUP(SUMIFS(Berechnung!$L:$L,Berechnung!$N:$N,M332,Berechnung!$B:$B,N$1),0))</f>
        <v/>
      </c>
      <c r="R332" s="251" t="str">
        <f>IF(M332="",,IF(ISNUMBER(MATCH(O332,'Bundle SKUs'!$A:$A,0)),Q332,Q332*2))</f>
        <v/>
      </c>
    </row>
    <row r="333">
      <c r="A333" s="250"/>
      <c r="B333" s="203" t="str">
        <f>IFERROR(__xludf.DUMMYFUNCTION("IF(C333="""",,JOIN("","",UNIQUE(FILTER(Berechnung!$A:$A,Berechnung!$B:$B=B$1,Berechnung!$N:$N=A333))))"),"")</f>
        <v/>
      </c>
      <c r="C333" s="1"/>
      <c r="D333" s="1"/>
      <c r="E333" s="251" t="str">
        <f>IF(A333="",,ROUNDUP(SUMIFS(Berechnung!$L:$L,Berechnung!$N:$N,A333,Berechnung!$B:$B,B$1),0))</f>
        <v/>
      </c>
      <c r="F333" s="251" t="str">
        <f>IF(A333="",,IF(ISNUMBER(MATCH(C333,'Bundle SKUs'!$A:$A,0)),E333,E333*2))</f>
        <v/>
      </c>
      <c r="G333" s="252"/>
      <c r="H333" s="203" t="str">
        <f>IFERROR(__xludf.DUMMYFUNCTION("IF(I333="""",,JOIN("","",UNIQUE(FILTER(Berechnung!$A:$A,Berechnung!$B:$B=H$1,Berechnung!$N:$N=G333))))"),"")</f>
        <v/>
      </c>
      <c r="I333" s="1"/>
      <c r="J333" s="1"/>
      <c r="K333" s="251" t="str">
        <f>IF(G333="",,ROUNDUP(SUMIFS(Berechnung!$L:$L,Berechnung!$N:$N,G333,Berechnung!$B:$B,H$1),0))</f>
        <v/>
      </c>
      <c r="L333" s="251" t="str">
        <f>IF(G333="",,IF(ISNUMBER(MATCH(I333,'Bundle SKUs'!$A:$A,0)),K333,K333*2))</f>
        <v/>
      </c>
      <c r="M333" s="253"/>
      <c r="N333" s="203" t="str">
        <f>IFERROR(__xludf.DUMMYFUNCTION("IF(O333="""",,JOIN("","",UNIQUE(FILTER(Berechnung!$A:$A,Berechnung!$B:$B=N$1,Berechnung!$N:$N=M333))))"),"")</f>
        <v/>
      </c>
      <c r="O333" s="1"/>
      <c r="P333" s="1"/>
      <c r="Q333" s="251" t="str">
        <f>IF(M333="",,ROUNDUP(SUMIFS(Berechnung!$L:$L,Berechnung!$N:$N,M333,Berechnung!$B:$B,N$1),0))</f>
        <v/>
      </c>
      <c r="R333" s="251" t="str">
        <f>IF(M333="",,IF(ISNUMBER(MATCH(O333,'Bundle SKUs'!$A:$A,0)),Q333,Q333*2))</f>
        <v/>
      </c>
    </row>
    <row r="334">
      <c r="A334" s="250"/>
      <c r="B334" s="203" t="str">
        <f>IFERROR(__xludf.DUMMYFUNCTION("IF(C334="""",,JOIN("","",UNIQUE(FILTER(Berechnung!$A:$A,Berechnung!$B:$B=B$1,Berechnung!$N:$N=A334))))"),"")</f>
        <v/>
      </c>
      <c r="C334" s="1"/>
      <c r="D334" s="1"/>
      <c r="E334" s="251" t="str">
        <f>IF(A334="",,ROUNDUP(SUMIFS(Berechnung!$L:$L,Berechnung!$N:$N,A334,Berechnung!$B:$B,B$1),0))</f>
        <v/>
      </c>
      <c r="F334" s="251" t="str">
        <f>IF(A334="",,IF(ISNUMBER(MATCH(C334,'Bundle SKUs'!$A:$A,0)),E334,E334*2))</f>
        <v/>
      </c>
      <c r="G334" s="252"/>
      <c r="H334" s="203" t="str">
        <f>IFERROR(__xludf.DUMMYFUNCTION("IF(I334="""",,JOIN("","",UNIQUE(FILTER(Berechnung!$A:$A,Berechnung!$B:$B=H$1,Berechnung!$N:$N=G334))))"),"")</f>
        <v/>
      </c>
      <c r="I334" s="1"/>
      <c r="J334" s="1"/>
      <c r="K334" s="251" t="str">
        <f>IF(G334="",,ROUNDUP(SUMIFS(Berechnung!$L:$L,Berechnung!$N:$N,G334,Berechnung!$B:$B,H$1),0))</f>
        <v/>
      </c>
      <c r="L334" s="251" t="str">
        <f>IF(G334="",,IF(ISNUMBER(MATCH(I334,'Bundle SKUs'!$A:$A,0)),K334,K334*2))</f>
        <v/>
      </c>
      <c r="M334" s="253"/>
      <c r="N334" s="203" t="str">
        <f>IFERROR(__xludf.DUMMYFUNCTION("IF(O334="""",,JOIN("","",UNIQUE(FILTER(Berechnung!$A:$A,Berechnung!$B:$B=N$1,Berechnung!$N:$N=M334))))"),"")</f>
        <v/>
      </c>
      <c r="O334" s="1"/>
      <c r="P334" s="1"/>
      <c r="Q334" s="251" t="str">
        <f>IF(M334="",,ROUNDUP(SUMIFS(Berechnung!$L:$L,Berechnung!$N:$N,M334,Berechnung!$B:$B,N$1),0))</f>
        <v/>
      </c>
      <c r="R334" s="251" t="str">
        <f>IF(M334="",,IF(ISNUMBER(MATCH(O334,'Bundle SKUs'!$A:$A,0)),Q334,Q334*2))</f>
        <v/>
      </c>
    </row>
    <row r="335">
      <c r="A335" s="250"/>
      <c r="B335" s="203" t="str">
        <f>IFERROR(__xludf.DUMMYFUNCTION("IF(C335="""",,JOIN("","",UNIQUE(FILTER(Berechnung!$A:$A,Berechnung!$B:$B=B$1,Berechnung!$N:$N=A335))))"),"")</f>
        <v/>
      </c>
      <c r="C335" s="1"/>
      <c r="D335" s="1"/>
      <c r="E335" s="251" t="str">
        <f>IF(A335="",,ROUNDUP(SUMIFS(Berechnung!$L:$L,Berechnung!$N:$N,A335,Berechnung!$B:$B,B$1),0))</f>
        <v/>
      </c>
      <c r="F335" s="251" t="str">
        <f>IF(A335="",,IF(ISNUMBER(MATCH(C335,'Bundle SKUs'!$A:$A,0)),E335,E335*2))</f>
        <v/>
      </c>
      <c r="G335" s="252"/>
      <c r="H335" s="203" t="str">
        <f>IFERROR(__xludf.DUMMYFUNCTION("IF(I335="""",,JOIN("","",UNIQUE(FILTER(Berechnung!$A:$A,Berechnung!$B:$B=H$1,Berechnung!$N:$N=G335))))"),"")</f>
        <v/>
      </c>
      <c r="I335" s="1"/>
      <c r="J335" s="1"/>
      <c r="K335" s="251" t="str">
        <f>IF(G335="",,ROUNDUP(SUMIFS(Berechnung!$L:$L,Berechnung!$N:$N,G335,Berechnung!$B:$B,H$1),0))</f>
        <v/>
      </c>
      <c r="L335" s="251" t="str">
        <f>IF(G335="",,IF(ISNUMBER(MATCH(I335,'Bundle SKUs'!$A:$A,0)),K335,K335*2))</f>
        <v/>
      </c>
      <c r="M335" s="253"/>
      <c r="N335" s="203" t="str">
        <f>IFERROR(__xludf.DUMMYFUNCTION("IF(O335="""",,JOIN("","",UNIQUE(FILTER(Berechnung!$A:$A,Berechnung!$B:$B=N$1,Berechnung!$N:$N=M335))))"),"")</f>
        <v/>
      </c>
      <c r="O335" s="1"/>
      <c r="P335" s="1"/>
      <c r="Q335" s="251" t="str">
        <f>IF(M335="",,ROUNDUP(SUMIFS(Berechnung!$L:$L,Berechnung!$N:$N,M335,Berechnung!$B:$B,N$1),0))</f>
        <v/>
      </c>
      <c r="R335" s="251" t="str">
        <f>IF(M335="",,IF(ISNUMBER(MATCH(O335,'Bundle SKUs'!$A:$A,0)),Q335,Q335*2))</f>
        <v/>
      </c>
    </row>
    <row r="336">
      <c r="A336" s="250"/>
      <c r="B336" s="203" t="str">
        <f>IFERROR(__xludf.DUMMYFUNCTION("IF(C336="""",,JOIN("","",UNIQUE(FILTER(Berechnung!$A:$A,Berechnung!$B:$B=B$1,Berechnung!$N:$N=A336))))"),"")</f>
        <v/>
      </c>
      <c r="C336" s="1"/>
      <c r="D336" s="1"/>
      <c r="E336" s="251" t="str">
        <f>IF(A336="",,ROUNDUP(SUMIFS(Berechnung!$L:$L,Berechnung!$N:$N,A336,Berechnung!$B:$B,B$1),0))</f>
        <v/>
      </c>
      <c r="F336" s="251" t="str">
        <f>IF(A336="",,IF(ISNUMBER(MATCH(C336,'Bundle SKUs'!$A:$A,0)),E336,E336*2))</f>
        <v/>
      </c>
      <c r="G336" s="252"/>
      <c r="H336" s="203" t="str">
        <f>IFERROR(__xludf.DUMMYFUNCTION("IF(I336="""",,JOIN("","",UNIQUE(FILTER(Berechnung!$A:$A,Berechnung!$B:$B=H$1,Berechnung!$N:$N=G336))))"),"")</f>
        <v/>
      </c>
      <c r="I336" s="1"/>
      <c r="J336" s="1"/>
      <c r="K336" s="251" t="str">
        <f>IF(G336="",,ROUNDUP(SUMIFS(Berechnung!$L:$L,Berechnung!$N:$N,G336,Berechnung!$B:$B,H$1),0))</f>
        <v/>
      </c>
      <c r="L336" s="251" t="str">
        <f>IF(G336="",,IF(ISNUMBER(MATCH(I336,'Bundle SKUs'!$A:$A,0)),K336,K336*2))</f>
        <v/>
      </c>
      <c r="M336" s="253"/>
      <c r="N336" s="203" t="str">
        <f>IFERROR(__xludf.DUMMYFUNCTION("IF(O336="""",,JOIN("","",UNIQUE(FILTER(Berechnung!$A:$A,Berechnung!$B:$B=N$1,Berechnung!$N:$N=M336))))"),"")</f>
        <v/>
      </c>
      <c r="O336" s="1"/>
      <c r="P336" s="1"/>
      <c r="Q336" s="251" t="str">
        <f>IF(M336="",,ROUNDUP(SUMIFS(Berechnung!$L:$L,Berechnung!$N:$N,M336,Berechnung!$B:$B,N$1),0))</f>
        <v/>
      </c>
      <c r="R336" s="251" t="str">
        <f>IF(M336="",,IF(ISNUMBER(MATCH(O336,'Bundle SKUs'!$A:$A,0)),Q336,Q336*2))</f>
        <v/>
      </c>
    </row>
    <row r="337">
      <c r="A337" s="250"/>
      <c r="B337" s="203" t="str">
        <f>IFERROR(__xludf.DUMMYFUNCTION("IF(C337="""",,JOIN("","",UNIQUE(FILTER(Berechnung!$A:$A,Berechnung!$B:$B=B$1,Berechnung!$N:$N=A337))))"),"")</f>
        <v/>
      </c>
      <c r="C337" s="1"/>
      <c r="D337" s="1"/>
      <c r="E337" s="251" t="str">
        <f>IF(A337="",,ROUNDUP(SUMIFS(Berechnung!$L:$L,Berechnung!$N:$N,A337,Berechnung!$B:$B,B$1),0))</f>
        <v/>
      </c>
      <c r="F337" s="251" t="str">
        <f>IF(A337="",,IF(ISNUMBER(MATCH(C337,'Bundle SKUs'!$A:$A,0)),E337,E337*2))</f>
        <v/>
      </c>
      <c r="G337" s="252"/>
      <c r="H337" s="203" t="str">
        <f>IFERROR(__xludf.DUMMYFUNCTION("IF(I337="""",,JOIN("","",UNIQUE(FILTER(Berechnung!$A:$A,Berechnung!$B:$B=H$1,Berechnung!$N:$N=G337))))"),"")</f>
        <v/>
      </c>
      <c r="I337" s="1"/>
      <c r="J337" s="1"/>
      <c r="K337" s="251" t="str">
        <f>IF(G337="",,ROUNDUP(SUMIFS(Berechnung!$L:$L,Berechnung!$N:$N,G337,Berechnung!$B:$B,H$1),0))</f>
        <v/>
      </c>
      <c r="L337" s="251" t="str">
        <f>IF(G337="",,IF(ISNUMBER(MATCH(I337,'Bundle SKUs'!$A:$A,0)),K337,K337*2))</f>
        <v/>
      </c>
      <c r="M337" s="253"/>
      <c r="N337" s="203" t="str">
        <f>IFERROR(__xludf.DUMMYFUNCTION("IF(O337="""",,JOIN("","",UNIQUE(FILTER(Berechnung!$A:$A,Berechnung!$B:$B=N$1,Berechnung!$N:$N=M337))))"),"")</f>
        <v/>
      </c>
      <c r="O337" s="1"/>
      <c r="P337" s="1"/>
      <c r="Q337" s="251" t="str">
        <f>IF(M337="",,ROUNDUP(SUMIFS(Berechnung!$L:$L,Berechnung!$N:$N,M337,Berechnung!$B:$B,N$1),0))</f>
        <v/>
      </c>
      <c r="R337" s="251" t="str">
        <f>IF(M337="",,IF(ISNUMBER(MATCH(O337,'Bundle SKUs'!$A:$A,0)),Q337,Q337*2))</f>
        <v/>
      </c>
    </row>
    <row r="338">
      <c r="A338" s="250"/>
      <c r="B338" s="203" t="str">
        <f>IFERROR(__xludf.DUMMYFUNCTION("IF(C338="""",,JOIN("","",UNIQUE(FILTER(Berechnung!$A:$A,Berechnung!$B:$B=B$1,Berechnung!$N:$N=A338))))"),"")</f>
        <v/>
      </c>
      <c r="C338" s="1"/>
      <c r="D338" s="1"/>
      <c r="E338" s="251" t="str">
        <f>IF(A338="",,ROUNDUP(SUMIFS(Berechnung!$L:$L,Berechnung!$N:$N,A338,Berechnung!$B:$B,B$1),0))</f>
        <v/>
      </c>
      <c r="F338" s="251" t="str">
        <f>IF(A338="",,IF(ISNUMBER(MATCH(C338,'Bundle SKUs'!$A:$A,0)),E338,E338*2))</f>
        <v/>
      </c>
      <c r="G338" s="252"/>
      <c r="H338" s="203" t="str">
        <f>IFERROR(__xludf.DUMMYFUNCTION("IF(I338="""",,JOIN("","",UNIQUE(FILTER(Berechnung!$A:$A,Berechnung!$B:$B=H$1,Berechnung!$N:$N=G338))))"),"")</f>
        <v/>
      </c>
      <c r="I338" s="1"/>
      <c r="J338" s="1"/>
      <c r="K338" s="251" t="str">
        <f>IF(G338="",,ROUNDUP(SUMIFS(Berechnung!$L:$L,Berechnung!$N:$N,G338,Berechnung!$B:$B,H$1),0))</f>
        <v/>
      </c>
      <c r="L338" s="251" t="str">
        <f>IF(G338="",,IF(ISNUMBER(MATCH(I338,'Bundle SKUs'!$A:$A,0)),K338,K338*2))</f>
        <v/>
      </c>
      <c r="M338" s="253"/>
      <c r="N338" s="203" t="str">
        <f>IFERROR(__xludf.DUMMYFUNCTION("IF(O338="""",,JOIN("","",UNIQUE(FILTER(Berechnung!$A:$A,Berechnung!$B:$B=N$1,Berechnung!$N:$N=M338))))"),"")</f>
        <v/>
      </c>
      <c r="O338" s="1"/>
      <c r="P338" s="1"/>
      <c r="Q338" s="251" t="str">
        <f>IF(M338="",,ROUNDUP(SUMIFS(Berechnung!$L:$L,Berechnung!$N:$N,M338,Berechnung!$B:$B,N$1),0))</f>
        <v/>
      </c>
      <c r="R338" s="251" t="str">
        <f>IF(M338="",,IF(ISNUMBER(MATCH(O338,'Bundle SKUs'!$A:$A,0)),Q338,Q338*2))</f>
        <v/>
      </c>
    </row>
    <row r="339">
      <c r="A339" s="250"/>
      <c r="B339" s="203" t="str">
        <f>IFERROR(__xludf.DUMMYFUNCTION("IF(C339="""",,JOIN("","",UNIQUE(FILTER(Berechnung!$A:$A,Berechnung!$B:$B=B$1,Berechnung!$N:$N=A339))))"),"")</f>
        <v/>
      </c>
      <c r="C339" s="1"/>
      <c r="D339" s="1"/>
      <c r="E339" s="251" t="str">
        <f>IF(A339="",,ROUNDUP(SUMIFS(Berechnung!$L:$L,Berechnung!$N:$N,A339,Berechnung!$B:$B,B$1),0))</f>
        <v/>
      </c>
      <c r="F339" s="251" t="str">
        <f>IF(A339="",,IF(ISNUMBER(MATCH(C339,'Bundle SKUs'!$A:$A,0)),E339,E339*2))</f>
        <v/>
      </c>
      <c r="G339" s="252"/>
      <c r="H339" s="203" t="str">
        <f>IFERROR(__xludf.DUMMYFUNCTION("IF(I339="""",,JOIN("","",UNIQUE(FILTER(Berechnung!$A:$A,Berechnung!$B:$B=H$1,Berechnung!$N:$N=G339))))"),"")</f>
        <v/>
      </c>
      <c r="I339" s="1"/>
      <c r="J339" s="1"/>
      <c r="K339" s="251" t="str">
        <f>IF(G339="",,ROUNDUP(SUMIFS(Berechnung!$L:$L,Berechnung!$N:$N,G339,Berechnung!$B:$B,H$1),0))</f>
        <v/>
      </c>
      <c r="L339" s="251" t="str">
        <f>IF(G339="",,IF(ISNUMBER(MATCH(I339,'Bundle SKUs'!$A:$A,0)),K339,K339*2))</f>
        <v/>
      </c>
      <c r="M339" s="253"/>
      <c r="N339" s="203" t="str">
        <f>IFERROR(__xludf.DUMMYFUNCTION("IF(O339="""",,JOIN("","",UNIQUE(FILTER(Berechnung!$A:$A,Berechnung!$B:$B=N$1,Berechnung!$N:$N=M339))))"),"")</f>
        <v/>
      </c>
      <c r="O339" s="1"/>
      <c r="P339" s="1"/>
      <c r="Q339" s="251" t="str">
        <f>IF(M339="",,ROUNDUP(SUMIFS(Berechnung!$L:$L,Berechnung!$N:$N,M339,Berechnung!$B:$B,N$1),0))</f>
        <v/>
      </c>
      <c r="R339" s="251" t="str">
        <f>IF(M339="",,IF(ISNUMBER(MATCH(O339,'Bundle SKUs'!$A:$A,0)),Q339,Q339*2))</f>
        <v/>
      </c>
    </row>
    <row r="340">
      <c r="A340" s="250"/>
      <c r="B340" s="203" t="str">
        <f>IFERROR(__xludf.DUMMYFUNCTION("IF(C340="""",,JOIN("","",UNIQUE(FILTER(Berechnung!$A:$A,Berechnung!$B:$B=B$1,Berechnung!$N:$N=A340))))"),"")</f>
        <v/>
      </c>
      <c r="C340" s="1"/>
      <c r="D340" s="1"/>
      <c r="E340" s="251" t="str">
        <f>IF(A340="",,ROUNDUP(SUMIFS(Berechnung!$L:$L,Berechnung!$N:$N,A340,Berechnung!$B:$B,B$1),0))</f>
        <v/>
      </c>
      <c r="F340" s="251" t="str">
        <f>IF(A340="",,IF(ISNUMBER(MATCH(C340,'Bundle SKUs'!$A:$A,0)),E340,E340*2))</f>
        <v/>
      </c>
      <c r="G340" s="252"/>
      <c r="H340" s="203" t="str">
        <f>IFERROR(__xludf.DUMMYFUNCTION("IF(I340="""",,JOIN("","",UNIQUE(FILTER(Berechnung!$A:$A,Berechnung!$B:$B=H$1,Berechnung!$N:$N=G340))))"),"")</f>
        <v/>
      </c>
      <c r="I340" s="1"/>
      <c r="J340" s="1"/>
      <c r="K340" s="251" t="str">
        <f>IF(G340="",,ROUNDUP(SUMIFS(Berechnung!$L:$L,Berechnung!$N:$N,G340,Berechnung!$B:$B,H$1),0))</f>
        <v/>
      </c>
      <c r="L340" s="251" t="str">
        <f>IF(G340="",,IF(ISNUMBER(MATCH(I340,'Bundle SKUs'!$A:$A,0)),K340,K340*2))</f>
        <v/>
      </c>
      <c r="M340" s="253"/>
      <c r="N340" s="203" t="str">
        <f>IFERROR(__xludf.DUMMYFUNCTION("IF(O340="""",,JOIN("","",UNIQUE(FILTER(Berechnung!$A:$A,Berechnung!$B:$B=N$1,Berechnung!$N:$N=M340))))"),"")</f>
        <v/>
      </c>
      <c r="O340" s="1"/>
      <c r="P340" s="1"/>
      <c r="Q340" s="251" t="str">
        <f>IF(M340="",,ROUNDUP(SUMIFS(Berechnung!$L:$L,Berechnung!$N:$N,M340,Berechnung!$B:$B,N$1),0))</f>
        <v/>
      </c>
      <c r="R340" s="251" t="str">
        <f>IF(M340="",,IF(ISNUMBER(MATCH(O340,'Bundle SKUs'!$A:$A,0)),Q340,Q340*2))</f>
        <v/>
      </c>
    </row>
    <row r="341">
      <c r="A341" s="250"/>
      <c r="B341" s="203" t="str">
        <f>IFERROR(__xludf.DUMMYFUNCTION("IF(C341="""",,JOIN("","",UNIQUE(FILTER(Berechnung!$A:$A,Berechnung!$B:$B=B$1,Berechnung!$N:$N=A341))))"),"")</f>
        <v/>
      </c>
      <c r="C341" s="1"/>
      <c r="D341" s="1"/>
      <c r="E341" s="251" t="str">
        <f>IF(A341="",,ROUNDUP(SUMIFS(Berechnung!$L:$L,Berechnung!$N:$N,A341,Berechnung!$B:$B,B$1),0))</f>
        <v/>
      </c>
      <c r="F341" s="251" t="str">
        <f>IF(A341="",,IF(ISNUMBER(MATCH(C341,'Bundle SKUs'!$A:$A,0)),E341,E341*2))</f>
        <v/>
      </c>
      <c r="G341" s="252"/>
      <c r="H341" s="203" t="str">
        <f>IFERROR(__xludf.DUMMYFUNCTION("IF(I341="""",,JOIN("","",UNIQUE(FILTER(Berechnung!$A:$A,Berechnung!$B:$B=H$1,Berechnung!$N:$N=G341))))"),"")</f>
        <v/>
      </c>
      <c r="I341" s="1"/>
      <c r="J341" s="1"/>
      <c r="K341" s="251" t="str">
        <f>IF(G341="",,ROUNDUP(SUMIFS(Berechnung!$L:$L,Berechnung!$N:$N,G341,Berechnung!$B:$B,H$1),0))</f>
        <v/>
      </c>
      <c r="L341" s="251" t="str">
        <f>IF(G341="",,IF(ISNUMBER(MATCH(I341,'Bundle SKUs'!$A:$A,0)),K341,K341*2))</f>
        <v/>
      </c>
      <c r="M341" s="253"/>
      <c r="N341" s="203" t="str">
        <f>IFERROR(__xludf.DUMMYFUNCTION("IF(O341="""",,JOIN("","",UNIQUE(FILTER(Berechnung!$A:$A,Berechnung!$B:$B=N$1,Berechnung!$N:$N=M341))))"),"")</f>
        <v/>
      </c>
      <c r="O341" s="1"/>
      <c r="P341" s="1"/>
      <c r="Q341" s="251" t="str">
        <f>IF(M341="",,ROUNDUP(SUMIFS(Berechnung!$L:$L,Berechnung!$N:$N,M341,Berechnung!$B:$B,N$1),0))</f>
        <v/>
      </c>
      <c r="R341" s="251" t="str">
        <f>IF(M341="",,IF(ISNUMBER(MATCH(O341,'Bundle SKUs'!$A:$A,0)),Q341,Q341*2))</f>
        <v/>
      </c>
    </row>
    <row r="342">
      <c r="A342" s="250"/>
      <c r="B342" s="203" t="str">
        <f>IFERROR(__xludf.DUMMYFUNCTION("IF(C342="""",,JOIN("","",UNIQUE(FILTER(Berechnung!$A:$A,Berechnung!$B:$B=B$1,Berechnung!$N:$N=A342))))"),"")</f>
        <v/>
      </c>
      <c r="C342" s="1"/>
      <c r="D342" s="1"/>
      <c r="E342" s="251" t="str">
        <f>IF(A342="",,ROUNDUP(SUMIFS(Berechnung!$L:$L,Berechnung!$N:$N,A342,Berechnung!$B:$B,B$1),0))</f>
        <v/>
      </c>
      <c r="F342" s="251" t="str">
        <f>IF(A342="",,IF(ISNUMBER(MATCH(C342,'Bundle SKUs'!$A:$A,0)),E342,E342*2))</f>
        <v/>
      </c>
      <c r="G342" s="252"/>
      <c r="H342" s="203" t="str">
        <f>IFERROR(__xludf.DUMMYFUNCTION("IF(I342="""",,JOIN("","",UNIQUE(FILTER(Berechnung!$A:$A,Berechnung!$B:$B=H$1,Berechnung!$N:$N=G342))))"),"")</f>
        <v/>
      </c>
      <c r="I342" s="1"/>
      <c r="J342" s="1"/>
      <c r="K342" s="251" t="str">
        <f>IF(G342="",,ROUNDUP(SUMIFS(Berechnung!$L:$L,Berechnung!$N:$N,G342,Berechnung!$B:$B,H$1),0))</f>
        <v/>
      </c>
      <c r="L342" s="251" t="str">
        <f>IF(G342="",,IF(ISNUMBER(MATCH(I342,'Bundle SKUs'!$A:$A,0)),K342,K342*2))</f>
        <v/>
      </c>
      <c r="M342" s="253"/>
      <c r="N342" s="203" t="str">
        <f>IFERROR(__xludf.DUMMYFUNCTION("IF(O342="""",,JOIN("","",UNIQUE(FILTER(Berechnung!$A:$A,Berechnung!$B:$B=N$1,Berechnung!$N:$N=M342))))"),"")</f>
        <v/>
      </c>
      <c r="O342" s="1"/>
      <c r="P342" s="1"/>
      <c r="Q342" s="251" t="str">
        <f>IF(M342="",,ROUNDUP(SUMIFS(Berechnung!$L:$L,Berechnung!$N:$N,M342,Berechnung!$B:$B,N$1),0))</f>
        <v/>
      </c>
      <c r="R342" s="251" t="str">
        <f>IF(M342="",,IF(ISNUMBER(MATCH(O342,'Bundle SKUs'!$A:$A,0)),Q342,Q342*2))</f>
        <v/>
      </c>
    </row>
    <row r="343">
      <c r="A343" s="250"/>
      <c r="B343" s="203" t="str">
        <f>IFERROR(__xludf.DUMMYFUNCTION("IF(C343="""",,JOIN("","",UNIQUE(FILTER(Berechnung!$A:$A,Berechnung!$B:$B=B$1,Berechnung!$N:$N=A343))))"),"")</f>
        <v/>
      </c>
      <c r="C343" s="1"/>
      <c r="D343" s="1"/>
      <c r="E343" s="251" t="str">
        <f>IF(A343="",,ROUNDUP(SUMIFS(Berechnung!$L:$L,Berechnung!$N:$N,A343,Berechnung!$B:$B,B$1),0))</f>
        <v/>
      </c>
      <c r="F343" s="251" t="str">
        <f>IF(A343="",,IF(ISNUMBER(MATCH(C343,'Bundle SKUs'!$A:$A,0)),E343,E343*2))</f>
        <v/>
      </c>
      <c r="G343" s="252"/>
      <c r="H343" s="203" t="str">
        <f>IFERROR(__xludf.DUMMYFUNCTION("IF(I343="""",,JOIN("","",UNIQUE(FILTER(Berechnung!$A:$A,Berechnung!$B:$B=H$1,Berechnung!$N:$N=G343))))"),"")</f>
        <v/>
      </c>
      <c r="I343" s="1"/>
      <c r="J343" s="1"/>
      <c r="K343" s="251" t="str">
        <f>IF(G343="",,ROUNDUP(SUMIFS(Berechnung!$L:$L,Berechnung!$N:$N,G343,Berechnung!$B:$B,H$1),0))</f>
        <v/>
      </c>
      <c r="L343" s="251" t="str">
        <f>IF(G343="",,IF(ISNUMBER(MATCH(I343,'Bundle SKUs'!$A:$A,0)),K343,K343*2))</f>
        <v/>
      </c>
      <c r="M343" s="253"/>
      <c r="N343" s="203" t="str">
        <f>IFERROR(__xludf.DUMMYFUNCTION("IF(O343="""",,JOIN("","",UNIQUE(FILTER(Berechnung!$A:$A,Berechnung!$B:$B=N$1,Berechnung!$N:$N=M343))))"),"")</f>
        <v/>
      </c>
      <c r="O343" s="1"/>
      <c r="P343" s="1"/>
      <c r="Q343" s="251" t="str">
        <f>IF(M343="",,ROUNDUP(SUMIFS(Berechnung!$L:$L,Berechnung!$N:$N,M343,Berechnung!$B:$B,N$1),0))</f>
        <v/>
      </c>
      <c r="R343" s="251" t="str">
        <f>IF(M343="",,IF(ISNUMBER(MATCH(O343,'Bundle SKUs'!$A:$A,0)),Q343,Q343*2))</f>
        <v/>
      </c>
    </row>
    <row r="344">
      <c r="A344" s="250"/>
      <c r="B344" s="203" t="str">
        <f>IFERROR(__xludf.DUMMYFUNCTION("IF(C344="""",,JOIN("","",UNIQUE(FILTER(Berechnung!$A:$A,Berechnung!$B:$B=B$1,Berechnung!$N:$N=A344))))"),"")</f>
        <v/>
      </c>
      <c r="C344" s="1"/>
      <c r="D344" s="1"/>
      <c r="E344" s="251" t="str">
        <f>IF(A344="",,ROUNDUP(SUMIFS(Berechnung!$L:$L,Berechnung!$N:$N,A344,Berechnung!$B:$B,B$1),0))</f>
        <v/>
      </c>
      <c r="F344" s="251" t="str">
        <f>IF(A344="",,IF(ISNUMBER(MATCH(C344,'Bundle SKUs'!$A:$A,0)),E344,E344*2))</f>
        <v/>
      </c>
      <c r="G344" s="252"/>
      <c r="H344" s="203" t="str">
        <f>IFERROR(__xludf.DUMMYFUNCTION("IF(I344="""",,JOIN("","",UNIQUE(FILTER(Berechnung!$A:$A,Berechnung!$B:$B=H$1,Berechnung!$N:$N=G344))))"),"")</f>
        <v/>
      </c>
      <c r="I344" s="1"/>
      <c r="J344" s="1"/>
      <c r="K344" s="251" t="str">
        <f>IF(G344="",,ROUNDUP(SUMIFS(Berechnung!$L:$L,Berechnung!$N:$N,G344,Berechnung!$B:$B,H$1),0))</f>
        <v/>
      </c>
      <c r="L344" s="251" t="str">
        <f>IF(G344="",,IF(ISNUMBER(MATCH(I344,'Bundle SKUs'!$A:$A,0)),K344,K344*2))</f>
        <v/>
      </c>
      <c r="M344" s="253"/>
      <c r="N344" s="203" t="str">
        <f>IFERROR(__xludf.DUMMYFUNCTION("IF(O344="""",,JOIN("","",UNIQUE(FILTER(Berechnung!$A:$A,Berechnung!$B:$B=N$1,Berechnung!$N:$N=M344))))"),"")</f>
        <v/>
      </c>
      <c r="O344" s="1"/>
      <c r="P344" s="1"/>
      <c r="Q344" s="251" t="str">
        <f>IF(M344="",,ROUNDUP(SUMIFS(Berechnung!$L:$L,Berechnung!$N:$N,M344,Berechnung!$B:$B,N$1),0))</f>
        <v/>
      </c>
      <c r="R344" s="251" t="str">
        <f>IF(M344="",,IF(ISNUMBER(MATCH(O344,'Bundle SKUs'!$A:$A,0)),Q344,Q344*2))</f>
        <v/>
      </c>
    </row>
    <row r="345">
      <c r="A345" s="250"/>
      <c r="B345" s="203" t="str">
        <f>IFERROR(__xludf.DUMMYFUNCTION("IF(C345="""",,JOIN("","",UNIQUE(FILTER(Berechnung!$A:$A,Berechnung!$B:$B=B$1,Berechnung!$N:$N=A345))))"),"")</f>
        <v/>
      </c>
      <c r="C345" s="1"/>
      <c r="D345" s="1"/>
      <c r="E345" s="251" t="str">
        <f>IF(A345="",,ROUNDUP(SUMIFS(Berechnung!$L:$L,Berechnung!$N:$N,A345,Berechnung!$B:$B,B$1),0))</f>
        <v/>
      </c>
      <c r="F345" s="251" t="str">
        <f>IF(A345="",,IF(ISNUMBER(MATCH(C345,'Bundle SKUs'!$A:$A,0)),E345,E345*2))</f>
        <v/>
      </c>
      <c r="G345" s="252"/>
      <c r="H345" s="203" t="str">
        <f>IFERROR(__xludf.DUMMYFUNCTION("IF(I345="""",,JOIN("","",UNIQUE(FILTER(Berechnung!$A:$A,Berechnung!$B:$B=H$1,Berechnung!$N:$N=G345))))"),"")</f>
        <v/>
      </c>
      <c r="I345" s="1"/>
      <c r="J345" s="1"/>
      <c r="K345" s="251" t="str">
        <f>IF(G345="",,ROUNDUP(SUMIFS(Berechnung!$L:$L,Berechnung!$N:$N,G345,Berechnung!$B:$B,H$1),0))</f>
        <v/>
      </c>
      <c r="L345" s="251" t="str">
        <f>IF(G345="",,IF(ISNUMBER(MATCH(I345,'Bundle SKUs'!$A:$A,0)),K345,K345*2))</f>
        <v/>
      </c>
      <c r="M345" s="253"/>
      <c r="N345" s="203" t="str">
        <f>IFERROR(__xludf.DUMMYFUNCTION("IF(O345="""",,JOIN("","",UNIQUE(FILTER(Berechnung!$A:$A,Berechnung!$B:$B=N$1,Berechnung!$N:$N=M345))))"),"")</f>
        <v/>
      </c>
      <c r="O345" s="1"/>
      <c r="P345" s="1"/>
      <c r="Q345" s="251" t="str">
        <f>IF(M345="",,ROUNDUP(SUMIFS(Berechnung!$L:$L,Berechnung!$N:$N,M345,Berechnung!$B:$B,N$1),0))</f>
        <v/>
      </c>
      <c r="R345" s="251" t="str">
        <f>IF(M345="",,IF(ISNUMBER(MATCH(O345,'Bundle SKUs'!$A:$A,0)),Q345,Q345*2))</f>
        <v/>
      </c>
    </row>
    <row r="346">
      <c r="A346" s="250"/>
      <c r="B346" s="203" t="str">
        <f>IFERROR(__xludf.DUMMYFUNCTION("IF(C346="""",,JOIN("","",UNIQUE(FILTER(Berechnung!$A:$A,Berechnung!$B:$B=B$1,Berechnung!$N:$N=A346))))"),"")</f>
        <v/>
      </c>
      <c r="C346" s="1"/>
      <c r="D346" s="1"/>
      <c r="E346" s="251" t="str">
        <f>IF(A346="",,ROUNDUP(SUMIFS(Berechnung!$L:$L,Berechnung!$N:$N,A346,Berechnung!$B:$B,B$1),0))</f>
        <v/>
      </c>
      <c r="F346" s="251" t="str">
        <f>IF(A346="",,IF(ISNUMBER(MATCH(C346,'Bundle SKUs'!$A:$A,0)),E346,E346*2))</f>
        <v/>
      </c>
      <c r="G346" s="252"/>
      <c r="H346" s="203" t="str">
        <f>IFERROR(__xludf.DUMMYFUNCTION("IF(I346="""",,JOIN("","",UNIQUE(FILTER(Berechnung!$A:$A,Berechnung!$B:$B=H$1,Berechnung!$N:$N=G346))))"),"")</f>
        <v/>
      </c>
      <c r="I346" s="1"/>
      <c r="J346" s="1"/>
      <c r="K346" s="251" t="str">
        <f>IF(G346="",,ROUNDUP(SUMIFS(Berechnung!$L:$L,Berechnung!$N:$N,G346,Berechnung!$B:$B,H$1),0))</f>
        <v/>
      </c>
      <c r="L346" s="251" t="str">
        <f>IF(G346="",,IF(ISNUMBER(MATCH(I346,'Bundle SKUs'!$A:$A,0)),K346,K346*2))</f>
        <v/>
      </c>
      <c r="M346" s="253"/>
      <c r="N346" s="203" t="str">
        <f>IFERROR(__xludf.DUMMYFUNCTION("IF(O346="""",,JOIN("","",UNIQUE(FILTER(Berechnung!$A:$A,Berechnung!$B:$B=N$1,Berechnung!$N:$N=M346))))"),"")</f>
        <v/>
      </c>
      <c r="O346" s="1"/>
      <c r="P346" s="1"/>
      <c r="Q346" s="251" t="str">
        <f>IF(M346="",,ROUNDUP(SUMIFS(Berechnung!$L:$L,Berechnung!$N:$N,M346,Berechnung!$B:$B,N$1),0))</f>
        <v/>
      </c>
      <c r="R346" s="251" t="str">
        <f>IF(M346="",,IF(ISNUMBER(MATCH(O346,'Bundle SKUs'!$A:$A,0)),Q346,Q346*2))</f>
        <v/>
      </c>
    </row>
    <row r="347">
      <c r="A347" s="250"/>
      <c r="B347" s="203" t="str">
        <f>IFERROR(__xludf.DUMMYFUNCTION("IF(C347="""",,JOIN("","",UNIQUE(FILTER(Berechnung!$A:$A,Berechnung!$B:$B=B$1,Berechnung!$N:$N=A347))))"),"")</f>
        <v/>
      </c>
      <c r="C347" s="1"/>
      <c r="D347" s="1"/>
      <c r="E347" s="251" t="str">
        <f>IF(A347="",,ROUNDUP(SUMIFS(Berechnung!$L:$L,Berechnung!$N:$N,A347,Berechnung!$B:$B,B$1),0))</f>
        <v/>
      </c>
      <c r="F347" s="251" t="str">
        <f>IF(A347="",,IF(ISNUMBER(MATCH(C347,'Bundle SKUs'!$A:$A,0)),E347,E347*2))</f>
        <v/>
      </c>
      <c r="G347" s="252"/>
      <c r="H347" s="203" t="str">
        <f>IFERROR(__xludf.DUMMYFUNCTION("IF(I347="""",,JOIN("","",UNIQUE(FILTER(Berechnung!$A:$A,Berechnung!$B:$B=H$1,Berechnung!$N:$N=G347))))"),"")</f>
        <v/>
      </c>
      <c r="I347" s="1"/>
      <c r="J347" s="1"/>
      <c r="K347" s="251" t="str">
        <f>IF(G347="",,ROUNDUP(SUMIFS(Berechnung!$L:$L,Berechnung!$N:$N,G347,Berechnung!$B:$B,H$1),0))</f>
        <v/>
      </c>
      <c r="L347" s="251" t="str">
        <f>IF(G347="",,IF(ISNUMBER(MATCH(I347,'Bundle SKUs'!$A:$A,0)),K347,K347*2))</f>
        <v/>
      </c>
      <c r="M347" s="253"/>
      <c r="N347" s="203" t="str">
        <f>IFERROR(__xludf.DUMMYFUNCTION("IF(O347="""",,JOIN("","",UNIQUE(FILTER(Berechnung!$A:$A,Berechnung!$B:$B=N$1,Berechnung!$N:$N=M347))))"),"")</f>
        <v/>
      </c>
      <c r="O347" s="1"/>
      <c r="P347" s="1"/>
      <c r="Q347" s="251" t="str">
        <f>IF(M347="",,ROUNDUP(SUMIFS(Berechnung!$L:$L,Berechnung!$N:$N,M347,Berechnung!$B:$B,N$1),0))</f>
        <v/>
      </c>
      <c r="R347" s="251" t="str">
        <f>IF(M347="",,IF(ISNUMBER(MATCH(O347,'Bundle SKUs'!$A:$A,0)),Q347,Q347*2))</f>
        <v/>
      </c>
    </row>
    <row r="348">
      <c r="A348" s="250"/>
      <c r="B348" s="203" t="str">
        <f>IFERROR(__xludf.DUMMYFUNCTION("IF(C348="""",,JOIN("","",UNIQUE(FILTER(Berechnung!$A:$A,Berechnung!$B:$B=B$1,Berechnung!$N:$N=A348))))"),"")</f>
        <v/>
      </c>
      <c r="C348" s="1"/>
      <c r="D348" s="1"/>
      <c r="E348" s="251" t="str">
        <f>IF(A348="",,ROUNDUP(SUMIFS(Berechnung!$L:$L,Berechnung!$N:$N,A348,Berechnung!$B:$B,B$1),0))</f>
        <v/>
      </c>
      <c r="F348" s="251" t="str">
        <f>IF(A348="",,IF(ISNUMBER(MATCH(C348,'Bundle SKUs'!$A:$A,0)),E348,E348*2))</f>
        <v/>
      </c>
      <c r="G348" s="252"/>
      <c r="H348" s="203" t="str">
        <f>IFERROR(__xludf.DUMMYFUNCTION("IF(I348="""",,JOIN("","",UNIQUE(FILTER(Berechnung!$A:$A,Berechnung!$B:$B=H$1,Berechnung!$N:$N=G348))))"),"")</f>
        <v/>
      </c>
      <c r="I348" s="1"/>
      <c r="J348" s="1"/>
      <c r="K348" s="251" t="str">
        <f>IF(G348="",,ROUNDUP(SUMIFS(Berechnung!$L:$L,Berechnung!$N:$N,G348,Berechnung!$B:$B,H$1),0))</f>
        <v/>
      </c>
      <c r="L348" s="251" t="str">
        <f>IF(G348="",,IF(ISNUMBER(MATCH(I348,'Bundle SKUs'!$A:$A,0)),K348,K348*2))</f>
        <v/>
      </c>
      <c r="M348" s="253"/>
      <c r="N348" s="203" t="str">
        <f>IFERROR(__xludf.DUMMYFUNCTION("IF(O348="""",,JOIN("","",UNIQUE(FILTER(Berechnung!$A:$A,Berechnung!$B:$B=N$1,Berechnung!$N:$N=M348))))"),"")</f>
        <v/>
      </c>
      <c r="O348" s="1"/>
      <c r="P348" s="1"/>
      <c r="Q348" s="251" t="str">
        <f>IF(M348="",,ROUNDUP(SUMIFS(Berechnung!$L:$L,Berechnung!$N:$N,M348,Berechnung!$B:$B,N$1),0))</f>
        <v/>
      </c>
      <c r="R348" s="251" t="str">
        <f>IF(M348="",,IF(ISNUMBER(MATCH(O348,'Bundle SKUs'!$A:$A,0)),Q348,Q348*2))</f>
        <v/>
      </c>
    </row>
    <row r="349">
      <c r="A349" s="250"/>
      <c r="B349" s="203" t="str">
        <f>IFERROR(__xludf.DUMMYFUNCTION("IF(C349="""",,JOIN("","",UNIQUE(FILTER(Berechnung!$A:$A,Berechnung!$B:$B=B$1,Berechnung!$N:$N=A349))))"),"")</f>
        <v/>
      </c>
      <c r="C349" s="1"/>
      <c r="D349" s="1"/>
      <c r="E349" s="251" t="str">
        <f>IF(A349="",,ROUNDUP(SUMIFS(Berechnung!$L:$L,Berechnung!$N:$N,A349,Berechnung!$B:$B,B$1),0))</f>
        <v/>
      </c>
      <c r="F349" s="251" t="str">
        <f>IF(A349="",,IF(ISNUMBER(MATCH(C349,'Bundle SKUs'!$A:$A,0)),E349,E349*2))</f>
        <v/>
      </c>
      <c r="G349" s="252"/>
      <c r="H349" s="203" t="str">
        <f>IFERROR(__xludf.DUMMYFUNCTION("IF(I349="""",,JOIN("","",UNIQUE(FILTER(Berechnung!$A:$A,Berechnung!$B:$B=H$1,Berechnung!$N:$N=G349))))"),"")</f>
        <v/>
      </c>
      <c r="I349" s="1"/>
      <c r="J349" s="1"/>
      <c r="K349" s="251" t="str">
        <f>IF(G349="",,ROUNDUP(SUMIFS(Berechnung!$L:$L,Berechnung!$N:$N,G349,Berechnung!$B:$B,H$1),0))</f>
        <v/>
      </c>
      <c r="L349" s="251" t="str">
        <f>IF(G349="",,IF(ISNUMBER(MATCH(I349,'Bundle SKUs'!$A:$A,0)),K349,K349*2))</f>
        <v/>
      </c>
      <c r="M349" s="253"/>
      <c r="N349" s="203" t="str">
        <f>IFERROR(__xludf.DUMMYFUNCTION("IF(O349="""",,JOIN("","",UNIQUE(FILTER(Berechnung!$A:$A,Berechnung!$B:$B=N$1,Berechnung!$N:$N=M349))))"),"")</f>
        <v/>
      </c>
      <c r="O349" s="1"/>
      <c r="P349" s="1"/>
      <c r="Q349" s="251" t="str">
        <f>IF(M349="",,ROUNDUP(SUMIFS(Berechnung!$L:$L,Berechnung!$N:$N,M349,Berechnung!$B:$B,N$1),0))</f>
        <v/>
      </c>
      <c r="R349" s="251" t="str">
        <f>IF(M349="",,IF(ISNUMBER(MATCH(O349,'Bundle SKUs'!$A:$A,0)),Q349,Q349*2))</f>
        <v/>
      </c>
    </row>
    <row r="350">
      <c r="A350" s="250"/>
      <c r="B350" s="203" t="str">
        <f>IFERROR(__xludf.DUMMYFUNCTION("IF(C350="""",,JOIN("","",UNIQUE(FILTER(Berechnung!$A:$A,Berechnung!$B:$B=B$1,Berechnung!$N:$N=A350))))"),"")</f>
        <v/>
      </c>
      <c r="C350" s="1"/>
      <c r="D350" s="1"/>
      <c r="E350" s="251" t="str">
        <f>IF(A350="",,ROUNDUP(SUMIFS(Berechnung!$L:$L,Berechnung!$N:$N,A350,Berechnung!$B:$B,B$1),0))</f>
        <v/>
      </c>
      <c r="F350" s="251" t="str">
        <f>IF(A350="",,IF(ISNUMBER(MATCH(C350,'Bundle SKUs'!$A:$A,0)),E350,E350*2))</f>
        <v/>
      </c>
      <c r="G350" s="252"/>
      <c r="H350" s="203" t="str">
        <f>IFERROR(__xludf.DUMMYFUNCTION("IF(I350="""",,JOIN("","",UNIQUE(FILTER(Berechnung!$A:$A,Berechnung!$B:$B=H$1,Berechnung!$N:$N=G350))))"),"")</f>
        <v/>
      </c>
      <c r="I350" s="1"/>
      <c r="J350" s="1"/>
      <c r="K350" s="251" t="str">
        <f>IF(G350="",,ROUNDUP(SUMIFS(Berechnung!$L:$L,Berechnung!$N:$N,G350,Berechnung!$B:$B,H$1),0))</f>
        <v/>
      </c>
      <c r="L350" s="251" t="str">
        <f>IF(G350="",,IF(ISNUMBER(MATCH(I350,'Bundle SKUs'!$A:$A,0)),K350,K350*2))</f>
        <v/>
      </c>
      <c r="M350" s="253"/>
      <c r="N350" s="203" t="str">
        <f>IFERROR(__xludf.DUMMYFUNCTION("IF(O350="""",,JOIN("","",UNIQUE(FILTER(Berechnung!$A:$A,Berechnung!$B:$B=N$1,Berechnung!$N:$N=M350))))"),"")</f>
        <v/>
      </c>
      <c r="O350" s="1"/>
      <c r="P350" s="1"/>
      <c r="Q350" s="251" t="str">
        <f>IF(M350="",,ROUNDUP(SUMIFS(Berechnung!$L:$L,Berechnung!$N:$N,M350,Berechnung!$B:$B,N$1),0))</f>
        <v/>
      </c>
      <c r="R350" s="251" t="str">
        <f>IF(M350="",,IF(ISNUMBER(MATCH(O350,'Bundle SKUs'!$A:$A,0)),Q350,Q350*2))</f>
        <v/>
      </c>
    </row>
    <row r="351">
      <c r="A351" s="250"/>
      <c r="B351" s="203" t="str">
        <f>IFERROR(__xludf.DUMMYFUNCTION("IF(C351="""",,JOIN("","",UNIQUE(FILTER(Berechnung!$A:$A,Berechnung!$B:$B=B$1,Berechnung!$N:$N=A351))))"),"")</f>
        <v/>
      </c>
      <c r="C351" s="1"/>
      <c r="D351" s="1"/>
      <c r="E351" s="251" t="str">
        <f>IF(A351="",,ROUNDUP(SUMIFS(Berechnung!$L:$L,Berechnung!$N:$N,A351,Berechnung!$B:$B,B$1),0))</f>
        <v/>
      </c>
      <c r="F351" s="251" t="str">
        <f>IF(A351="",,IF(ISNUMBER(MATCH(C351,'Bundle SKUs'!$A:$A,0)),E351,E351*2))</f>
        <v/>
      </c>
      <c r="G351" s="252"/>
      <c r="H351" s="203" t="str">
        <f>IFERROR(__xludf.DUMMYFUNCTION("IF(I351="""",,JOIN("","",UNIQUE(FILTER(Berechnung!$A:$A,Berechnung!$B:$B=H$1,Berechnung!$N:$N=G351))))"),"")</f>
        <v/>
      </c>
      <c r="I351" s="1"/>
      <c r="J351" s="1"/>
      <c r="K351" s="251" t="str">
        <f>IF(G351="",,ROUNDUP(SUMIFS(Berechnung!$L:$L,Berechnung!$N:$N,G351,Berechnung!$B:$B,H$1),0))</f>
        <v/>
      </c>
      <c r="L351" s="251" t="str">
        <f>IF(G351="",,IF(ISNUMBER(MATCH(I351,'Bundle SKUs'!$A:$A,0)),K351,K351*2))</f>
        <v/>
      </c>
      <c r="M351" s="253"/>
      <c r="N351" s="203" t="str">
        <f>IFERROR(__xludf.DUMMYFUNCTION("IF(O351="""",,JOIN("","",UNIQUE(FILTER(Berechnung!$A:$A,Berechnung!$B:$B=N$1,Berechnung!$N:$N=M351))))"),"")</f>
        <v/>
      </c>
      <c r="O351" s="1"/>
      <c r="P351" s="1"/>
      <c r="Q351" s="251" t="str">
        <f>IF(M351="",,ROUNDUP(SUMIFS(Berechnung!$L:$L,Berechnung!$N:$N,M351,Berechnung!$B:$B,N$1),0))</f>
        <v/>
      </c>
      <c r="R351" s="251" t="str">
        <f>IF(M351="",,IF(ISNUMBER(MATCH(O351,'Bundle SKUs'!$A:$A,0)),Q351,Q351*2))</f>
        <v/>
      </c>
    </row>
    <row r="352">
      <c r="A352" s="250"/>
      <c r="B352" s="203" t="str">
        <f>IFERROR(__xludf.DUMMYFUNCTION("IF(C352="""",,JOIN("","",UNIQUE(FILTER(Berechnung!$A:$A,Berechnung!$B:$B=B$1,Berechnung!$N:$N=A352))))"),"")</f>
        <v/>
      </c>
      <c r="C352" s="1"/>
      <c r="D352" s="1"/>
      <c r="E352" s="251" t="str">
        <f>IF(A352="",,ROUNDUP(SUMIFS(Berechnung!$L:$L,Berechnung!$N:$N,A352,Berechnung!$B:$B,B$1),0))</f>
        <v/>
      </c>
      <c r="F352" s="251" t="str">
        <f>IF(A352="",,IF(ISNUMBER(MATCH(C352,'Bundle SKUs'!$A:$A,0)),E352,E352*2))</f>
        <v/>
      </c>
      <c r="G352" s="252"/>
      <c r="H352" s="203" t="str">
        <f>IFERROR(__xludf.DUMMYFUNCTION("IF(I352="""",,JOIN("","",UNIQUE(FILTER(Berechnung!$A:$A,Berechnung!$B:$B=H$1,Berechnung!$N:$N=G352))))"),"")</f>
        <v/>
      </c>
      <c r="I352" s="1"/>
      <c r="J352" s="1"/>
      <c r="K352" s="251" t="str">
        <f>IF(G352="",,ROUNDUP(SUMIFS(Berechnung!$L:$L,Berechnung!$N:$N,G352,Berechnung!$B:$B,H$1),0))</f>
        <v/>
      </c>
      <c r="L352" s="251" t="str">
        <f>IF(G352="",,IF(ISNUMBER(MATCH(I352,'Bundle SKUs'!$A:$A,0)),K352,K352*2))</f>
        <v/>
      </c>
      <c r="M352" s="253"/>
      <c r="N352" s="203" t="str">
        <f>IFERROR(__xludf.DUMMYFUNCTION("IF(O352="""",,JOIN("","",UNIQUE(FILTER(Berechnung!$A:$A,Berechnung!$B:$B=N$1,Berechnung!$N:$N=M352))))"),"")</f>
        <v/>
      </c>
      <c r="O352" s="1"/>
      <c r="P352" s="1"/>
      <c r="Q352" s="251" t="str">
        <f>IF(M352="",,ROUNDUP(SUMIFS(Berechnung!$L:$L,Berechnung!$N:$N,M352,Berechnung!$B:$B,N$1),0))</f>
        <v/>
      </c>
      <c r="R352" s="251" t="str">
        <f>IF(M352="",,IF(ISNUMBER(MATCH(O352,'Bundle SKUs'!$A:$A,0)),Q352,Q352*2))</f>
        <v/>
      </c>
    </row>
    <row r="353">
      <c r="A353" s="250"/>
      <c r="B353" s="203" t="str">
        <f>IFERROR(__xludf.DUMMYFUNCTION("IF(C353="""",,JOIN("","",UNIQUE(FILTER(Berechnung!$A:$A,Berechnung!$B:$B=B$1,Berechnung!$N:$N=A353))))"),"")</f>
        <v/>
      </c>
      <c r="C353" s="1"/>
      <c r="D353" s="1"/>
      <c r="E353" s="251" t="str">
        <f>IF(A353="",,ROUNDUP(SUMIFS(Berechnung!$L:$L,Berechnung!$N:$N,A353,Berechnung!$B:$B,B$1),0))</f>
        <v/>
      </c>
      <c r="F353" s="251" t="str">
        <f>IF(A353="",,IF(ISNUMBER(MATCH(C353,'Bundle SKUs'!$A:$A,0)),E353,E353*2))</f>
        <v/>
      </c>
      <c r="G353" s="252"/>
      <c r="H353" s="203" t="str">
        <f>IFERROR(__xludf.DUMMYFUNCTION("IF(I353="""",,JOIN("","",UNIQUE(FILTER(Berechnung!$A:$A,Berechnung!$B:$B=H$1,Berechnung!$N:$N=G353))))"),"")</f>
        <v/>
      </c>
      <c r="I353" s="1"/>
      <c r="J353" s="1"/>
      <c r="K353" s="251" t="str">
        <f>IF(G353="",,ROUNDUP(SUMIFS(Berechnung!$L:$L,Berechnung!$N:$N,G353,Berechnung!$B:$B,H$1),0))</f>
        <v/>
      </c>
      <c r="L353" s="251" t="str">
        <f>IF(G353="",,IF(ISNUMBER(MATCH(I353,'Bundle SKUs'!$A:$A,0)),K353,K353*2))</f>
        <v/>
      </c>
      <c r="M353" s="253"/>
      <c r="N353" s="203" t="str">
        <f>IFERROR(__xludf.DUMMYFUNCTION("IF(O353="""",,JOIN("","",UNIQUE(FILTER(Berechnung!$A:$A,Berechnung!$B:$B=N$1,Berechnung!$N:$N=M353))))"),"")</f>
        <v/>
      </c>
      <c r="O353" s="1"/>
      <c r="P353" s="1"/>
      <c r="Q353" s="251" t="str">
        <f>IF(M353="",,ROUNDUP(SUMIFS(Berechnung!$L:$L,Berechnung!$N:$N,M353,Berechnung!$B:$B,N$1),0))</f>
        <v/>
      </c>
      <c r="R353" s="251" t="str">
        <f>IF(M353="",,IF(ISNUMBER(MATCH(O353,'Bundle SKUs'!$A:$A,0)),Q353,Q353*2))</f>
        <v/>
      </c>
    </row>
    <row r="354">
      <c r="A354" s="250"/>
      <c r="B354" s="203" t="str">
        <f>IFERROR(__xludf.DUMMYFUNCTION("IF(C354="""",,JOIN("","",UNIQUE(FILTER(Berechnung!$A:$A,Berechnung!$B:$B=B$1,Berechnung!$N:$N=A354))))"),"")</f>
        <v/>
      </c>
      <c r="C354" s="1"/>
      <c r="D354" s="1"/>
      <c r="E354" s="251" t="str">
        <f>IF(A354="",,ROUNDUP(SUMIFS(Berechnung!$L:$L,Berechnung!$N:$N,A354,Berechnung!$B:$B,B$1),0))</f>
        <v/>
      </c>
      <c r="F354" s="251" t="str">
        <f>IF(A354="",,IF(ISNUMBER(MATCH(C354,'Bundle SKUs'!$A:$A,0)),E354,E354*2))</f>
        <v/>
      </c>
      <c r="G354" s="252"/>
      <c r="H354" s="203" t="str">
        <f>IFERROR(__xludf.DUMMYFUNCTION("IF(I354="""",,JOIN("","",UNIQUE(FILTER(Berechnung!$A:$A,Berechnung!$B:$B=H$1,Berechnung!$N:$N=G354))))"),"")</f>
        <v/>
      </c>
      <c r="I354" s="1"/>
      <c r="J354" s="1"/>
      <c r="K354" s="251" t="str">
        <f>IF(G354="",,ROUNDUP(SUMIFS(Berechnung!$L:$L,Berechnung!$N:$N,G354,Berechnung!$B:$B,H$1),0))</f>
        <v/>
      </c>
      <c r="L354" s="251" t="str">
        <f>IF(G354="",,IF(ISNUMBER(MATCH(I354,'Bundle SKUs'!$A:$A,0)),K354,K354*2))</f>
        <v/>
      </c>
      <c r="M354" s="253"/>
      <c r="N354" s="203" t="str">
        <f>IFERROR(__xludf.DUMMYFUNCTION("IF(O354="""",,JOIN("","",UNIQUE(FILTER(Berechnung!$A:$A,Berechnung!$B:$B=N$1,Berechnung!$N:$N=M354))))"),"")</f>
        <v/>
      </c>
      <c r="O354" s="1"/>
      <c r="P354" s="1"/>
      <c r="Q354" s="251" t="str">
        <f>IF(M354="",,ROUNDUP(SUMIFS(Berechnung!$L:$L,Berechnung!$N:$N,M354,Berechnung!$B:$B,N$1),0))</f>
        <v/>
      </c>
      <c r="R354" s="251" t="str">
        <f>IF(M354="",,IF(ISNUMBER(MATCH(O354,'Bundle SKUs'!$A:$A,0)),Q354,Q354*2))</f>
        <v/>
      </c>
    </row>
    <row r="355">
      <c r="A355" s="250"/>
      <c r="B355" s="203" t="str">
        <f>IFERROR(__xludf.DUMMYFUNCTION("IF(C355="""",,JOIN("","",UNIQUE(FILTER(Berechnung!$A:$A,Berechnung!$B:$B=B$1,Berechnung!$N:$N=A355))))"),"")</f>
        <v/>
      </c>
      <c r="C355" s="1"/>
      <c r="D355" s="1"/>
      <c r="E355" s="251" t="str">
        <f>IF(A355="",,ROUNDUP(SUMIFS(Berechnung!$L:$L,Berechnung!$N:$N,A355,Berechnung!$B:$B,B$1),0))</f>
        <v/>
      </c>
      <c r="F355" s="251" t="str">
        <f>IF(A355="",,IF(ISNUMBER(MATCH(C355,'Bundle SKUs'!$A:$A,0)),E355,E355*2))</f>
        <v/>
      </c>
      <c r="G355" s="252"/>
      <c r="H355" s="203" t="str">
        <f>IFERROR(__xludf.DUMMYFUNCTION("IF(I355="""",,JOIN("","",UNIQUE(FILTER(Berechnung!$A:$A,Berechnung!$B:$B=H$1,Berechnung!$N:$N=G355))))"),"")</f>
        <v/>
      </c>
      <c r="I355" s="1"/>
      <c r="J355" s="1"/>
      <c r="K355" s="251" t="str">
        <f>IF(G355="",,ROUNDUP(SUMIFS(Berechnung!$L:$L,Berechnung!$N:$N,G355,Berechnung!$B:$B,H$1),0))</f>
        <v/>
      </c>
      <c r="L355" s="251" t="str">
        <f>IF(G355="",,IF(ISNUMBER(MATCH(I355,'Bundle SKUs'!$A:$A,0)),K355,K355*2))</f>
        <v/>
      </c>
      <c r="M355" s="253"/>
      <c r="N355" s="203" t="str">
        <f>IFERROR(__xludf.DUMMYFUNCTION("IF(O355="""",,JOIN("","",UNIQUE(FILTER(Berechnung!$A:$A,Berechnung!$B:$B=N$1,Berechnung!$N:$N=M355))))"),"")</f>
        <v/>
      </c>
      <c r="O355" s="1"/>
      <c r="P355" s="1"/>
      <c r="Q355" s="251" t="str">
        <f>IF(M355="",,ROUNDUP(SUMIFS(Berechnung!$L:$L,Berechnung!$N:$N,M355,Berechnung!$B:$B,N$1),0))</f>
        <v/>
      </c>
      <c r="R355" s="251" t="str">
        <f>IF(M355="",,IF(ISNUMBER(MATCH(O355,'Bundle SKUs'!$A:$A,0)),Q355,Q355*2))</f>
        <v/>
      </c>
    </row>
    <row r="356">
      <c r="A356" s="250"/>
      <c r="B356" s="203" t="str">
        <f>IFERROR(__xludf.DUMMYFUNCTION("IF(C356="""",,JOIN("","",UNIQUE(FILTER(Berechnung!$A:$A,Berechnung!$B:$B=B$1,Berechnung!$N:$N=A356))))"),"")</f>
        <v/>
      </c>
      <c r="C356" s="1"/>
      <c r="D356" s="1"/>
      <c r="E356" s="251" t="str">
        <f>IF(A356="",,ROUNDUP(SUMIFS(Berechnung!$L:$L,Berechnung!$N:$N,A356,Berechnung!$B:$B,B$1),0))</f>
        <v/>
      </c>
      <c r="F356" s="251" t="str">
        <f>IF(A356="",,IF(ISNUMBER(MATCH(C356,'Bundle SKUs'!$A:$A,0)),E356,E356*2))</f>
        <v/>
      </c>
      <c r="G356" s="252"/>
      <c r="H356" s="203" t="str">
        <f>IFERROR(__xludf.DUMMYFUNCTION("IF(I356="""",,JOIN("","",UNIQUE(FILTER(Berechnung!$A:$A,Berechnung!$B:$B=H$1,Berechnung!$N:$N=G356))))"),"")</f>
        <v/>
      </c>
      <c r="I356" s="1"/>
      <c r="J356" s="1"/>
      <c r="K356" s="251" t="str">
        <f>IF(G356="",,ROUNDUP(SUMIFS(Berechnung!$L:$L,Berechnung!$N:$N,G356,Berechnung!$B:$B,H$1),0))</f>
        <v/>
      </c>
      <c r="L356" s="251" t="str">
        <f>IF(G356="",,IF(ISNUMBER(MATCH(I356,'Bundle SKUs'!$A:$A,0)),K356,K356*2))</f>
        <v/>
      </c>
      <c r="M356" s="253"/>
      <c r="N356" s="203" t="str">
        <f>IFERROR(__xludf.DUMMYFUNCTION("IF(O356="""",,JOIN("","",UNIQUE(FILTER(Berechnung!$A:$A,Berechnung!$B:$B=N$1,Berechnung!$N:$N=M356))))"),"")</f>
        <v/>
      </c>
      <c r="O356" s="1"/>
      <c r="P356" s="1"/>
      <c r="Q356" s="251" t="str">
        <f>IF(M356="",,ROUNDUP(SUMIFS(Berechnung!$L:$L,Berechnung!$N:$N,M356,Berechnung!$B:$B,N$1),0))</f>
        <v/>
      </c>
      <c r="R356" s="251" t="str">
        <f>IF(M356="",,IF(ISNUMBER(MATCH(O356,'Bundle SKUs'!$A:$A,0)),Q356,Q356*2))</f>
        <v/>
      </c>
    </row>
    <row r="357">
      <c r="A357" s="250"/>
      <c r="B357" s="203" t="str">
        <f>IFERROR(__xludf.DUMMYFUNCTION("IF(C357="""",,JOIN("","",UNIQUE(FILTER(Berechnung!$A:$A,Berechnung!$B:$B=B$1,Berechnung!$N:$N=A357))))"),"")</f>
        <v/>
      </c>
      <c r="C357" s="1"/>
      <c r="D357" s="1"/>
      <c r="E357" s="251" t="str">
        <f>IF(A357="",,ROUNDUP(SUMIFS(Berechnung!$L:$L,Berechnung!$N:$N,A357,Berechnung!$B:$B,B$1),0))</f>
        <v/>
      </c>
      <c r="F357" s="251" t="str">
        <f>IF(A357="",,IF(ISNUMBER(MATCH(C357,'Bundle SKUs'!$A:$A,0)),E357,E357*2))</f>
        <v/>
      </c>
      <c r="G357" s="252"/>
      <c r="H357" s="203" t="str">
        <f>IFERROR(__xludf.DUMMYFUNCTION("IF(I357="""",,JOIN("","",UNIQUE(FILTER(Berechnung!$A:$A,Berechnung!$B:$B=H$1,Berechnung!$N:$N=G357))))"),"")</f>
        <v/>
      </c>
      <c r="I357" s="1"/>
      <c r="J357" s="1"/>
      <c r="K357" s="251" t="str">
        <f>IF(G357="",,ROUNDUP(SUMIFS(Berechnung!$L:$L,Berechnung!$N:$N,G357,Berechnung!$B:$B,H$1),0))</f>
        <v/>
      </c>
      <c r="L357" s="251" t="str">
        <f>IF(G357="",,IF(ISNUMBER(MATCH(I357,'Bundle SKUs'!$A:$A,0)),K357,K357*2))</f>
        <v/>
      </c>
      <c r="M357" s="253"/>
      <c r="N357" s="203" t="str">
        <f>IFERROR(__xludf.DUMMYFUNCTION("IF(O357="""",,JOIN("","",UNIQUE(FILTER(Berechnung!$A:$A,Berechnung!$B:$B=N$1,Berechnung!$N:$N=M357))))"),"")</f>
        <v/>
      </c>
      <c r="O357" s="1"/>
      <c r="P357" s="1"/>
      <c r="Q357" s="251" t="str">
        <f>IF(M357="",,ROUNDUP(SUMIFS(Berechnung!$L:$L,Berechnung!$N:$N,M357,Berechnung!$B:$B,N$1),0))</f>
        <v/>
      </c>
      <c r="R357" s="251" t="str">
        <f>IF(M357="",,IF(ISNUMBER(MATCH(O357,'Bundle SKUs'!$A:$A,0)),Q357,Q357*2))</f>
        <v/>
      </c>
    </row>
    <row r="358">
      <c r="A358" s="250"/>
      <c r="B358" s="203" t="str">
        <f>IFERROR(__xludf.DUMMYFUNCTION("IF(C358="""",,JOIN("","",UNIQUE(FILTER(Berechnung!$A:$A,Berechnung!$B:$B=B$1,Berechnung!$N:$N=A358))))"),"")</f>
        <v/>
      </c>
      <c r="C358" s="1"/>
      <c r="D358" s="1"/>
      <c r="E358" s="251" t="str">
        <f>IF(A358="",,ROUNDUP(SUMIFS(Berechnung!$L:$L,Berechnung!$N:$N,A358,Berechnung!$B:$B,B$1),0))</f>
        <v/>
      </c>
      <c r="F358" s="251" t="str">
        <f>IF(A358="",,IF(ISNUMBER(MATCH(C358,'Bundle SKUs'!$A:$A,0)),E358,E358*2))</f>
        <v/>
      </c>
      <c r="G358" s="252"/>
      <c r="H358" s="203" t="str">
        <f>IFERROR(__xludf.DUMMYFUNCTION("IF(I358="""",,JOIN("","",UNIQUE(FILTER(Berechnung!$A:$A,Berechnung!$B:$B=H$1,Berechnung!$N:$N=G358))))"),"")</f>
        <v/>
      </c>
      <c r="I358" s="1"/>
      <c r="J358" s="1"/>
      <c r="K358" s="251" t="str">
        <f>IF(G358="",,ROUNDUP(SUMIFS(Berechnung!$L:$L,Berechnung!$N:$N,G358,Berechnung!$B:$B,H$1),0))</f>
        <v/>
      </c>
      <c r="L358" s="251" t="str">
        <f>IF(G358="",,IF(ISNUMBER(MATCH(I358,'Bundle SKUs'!$A:$A,0)),K358,K358*2))</f>
        <v/>
      </c>
      <c r="M358" s="253"/>
      <c r="N358" s="203" t="str">
        <f>IFERROR(__xludf.DUMMYFUNCTION("IF(O358="""",,JOIN("","",UNIQUE(FILTER(Berechnung!$A:$A,Berechnung!$B:$B=N$1,Berechnung!$N:$N=M358))))"),"")</f>
        <v/>
      </c>
      <c r="O358" s="1"/>
      <c r="P358" s="1"/>
      <c r="Q358" s="251" t="str">
        <f>IF(M358="",,ROUNDUP(SUMIFS(Berechnung!$L:$L,Berechnung!$N:$N,M358,Berechnung!$B:$B,N$1),0))</f>
        <v/>
      </c>
      <c r="R358" s="251" t="str">
        <f>IF(M358="",,IF(ISNUMBER(MATCH(O358,'Bundle SKUs'!$A:$A,0)),Q358,Q358*2))</f>
        <v/>
      </c>
    </row>
    <row r="359">
      <c r="A359" s="250"/>
      <c r="B359" s="203" t="str">
        <f>IFERROR(__xludf.DUMMYFUNCTION("IF(C359="""",,JOIN("","",UNIQUE(FILTER(Berechnung!$A:$A,Berechnung!$B:$B=B$1,Berechnung!$N:$N=A359))))"),"")</f>
        <v/>
      </c>
      <c r="C359" s="1"/>
      <c r="D359" s="1"/>
      <c r="E359" s="251" t="str">
        <f>IF(A359="",,ROUNDUP(SUMIFS(Berechnung!$L:$L,Berechnung!$N:$N,A359,Berechnung!$B:$B,B$1),0))</f>
        <v/>
      </c>
      <c r="F359" s="251" t="str">
        <f>IF(A359="",,IF(ISNUMBER(MATCH(C359,'Bundle SKUs'!$A:$A,0)),E359,E359*2))</f>
        <v/>
      </c>
      <c r="G359" s="252"/>
      <c r="H359" s="203" t="str">
        <f>IFERROR(__xludf.DUMMYFUNCTION("IF(I359="""",,JOIN("","",UNIQUE(FILTER(Berechnung!$A:$A,Berechnung!$B:$B=H$1,Berechnung!$N:$N=G359))))"),"")</f>
        <v/>
      </c>
      <c r="I359" s="1"/>
      <c r="J359" s="1"/>
      <c r="K359" s="251" t="str">
        <f>IF(G359="",,ROUNDUP(SUMIFS(Berechnung!$L:$L,Berechnung!$N:$N,G359,Berechnung!$B:$B,H$1),0))</f>
        <v/>
      </c>
      <c r="L359" s="251" t="str">
        <f>IF(G359="",,IF(ISNUMBER(MATCH(I359,'Bundle SKUs'!$A:$A,0)),K359,K359*2))</f>
        <v/>
      </c>
      <c r="M359" s="253"/>
      <c r="N359" s="203" t="str">
        <f>IFERROR(__xludf.DUMMYFUNCTION("IF(O359="""",,JOIN("","",UNIQUE(FILTER(Berechnung!$A:$A,Berechnung!$B:$B=N$1,Berechnung!$N:$N=M359))))"),"")</f>
        <v/>
      </c>
      <c r="O359" s="1"/>
      <c r="P359" s="1"/>
      <c r="Q359" s="251" t="str">
        <f>IF(M359="",,ROUNDUP(SUMIFS(Berechnung!$L:$L,Berechnung!$N:$N,M359,Berechnung!$B:$B,N$1),0))</f>
        <v/>
      </c>
      <c r="R359" s="251" t="str">
        <f>IF(M359="",,IF(ISNUMBER(MATCH(O359,'Bundle SKUs'!$A:$A,0)),Q359,Q359*2))</f>
        <v/>
      </c>
    </row>
    <row r="360">
      <c r="A360" s="250"/>
      <c r="B360" s="203" t="str">
        <f>IFERROR(__xludf.DUMMYFUNCTION("IF(C360="""",,JOIN("","",UNIQUE(FILTER(Berechnung!$A:$A,Berechnung!$B:$B=B$1,Berechnung!$N:$N=A360))))"),"")</f>
        <v/>
      </c>
      <c r="C360" s="1"/>
      <c r="D360" s="1"/>
      <c r="E360" s="251" t="str">
        <f>IF(A360="",,ROUNDUP(SUMIFS(Berechnung!$L:$L,Berechnung!$N:$N,A360,Berechnung!$B:$B,B$1),0))</f>
        <v/>
      </c>
      <c r="F360" s="251" t="str">
        <f>IF(A360="",,IF(ISNUMBER(MATCH(C360,'Bundle SKUs'!$A:$A,0)),E360,E360*2))</f>
        <v/>
      </c>
      <c r="G360" s="252"/>
      <c r="H360" s="203" t="str">
        <f>IFERROR(__xludf.DUMMYFUNCTION("IF(I360="""",,JOIN("","",UNIQUE(FILTER(Berechnung!$A:$A,Berechnung!$B:$B=H$1,Berechnung!$N:$N=G360))))"),"")</f>
        <v/>
      </c>
      <c r="I360" s="1"/>
      <c r="J360" s="1"/>
      <c r="K360" s="251" t="str">
        <f>IF(G360="",,ROUNDUP(SUMIFS(Berechnung!$L:$L,Berechnung!$N:$N,G360,Berechnung!$B:$B,H$1),0))</f>
        <v/>
      </c>
      <c r="L360" s="251" t="str">
        <f>IF(G360="",,IF(ISNUMBER(MATCH(I360,'Bundle SKUs'!$A:$A,0)),K360,K360*2))</f>
        <v/>
      </c>
      <c r="M360" s="253"/>
      <c r="N360" s="203" t="str">
        <f>IFERROR(__xludf.DUMMYFUNCTION("IF(O360="""",,JOIN("","",UNIQUE(FILTER(Berechnung!$A:$A,Berechnung!$B:$B=N$1,Berechnung!$N:$N=M360))))"),"")</f>
        <v/>
      </c>
      <c r="O360" s="1"/>
      <c r="P360" s="1"/>
      <c r="Q360" s="251" t="str">
        <f>IF(M360="",,ROUNDUP(SUMIFS(Berechnung!$L:$L,Berechnung!$N:$N,M360,Berechnung!$B:$B,N$1),0))</f>
        <v/>
      </c>
      <c r="R360" s="251" t="str">
        <f>IF(M360="",,IF(ISNUMBER(MATCH(O360,'Bundle SKUs'!$A:$A,0)),Q360,Q360*2))</f>
        <v/>
      </c>
    </row>
    <row r="361">
      <c r="A361" s="250"/>
      <c r="B361" s="203" t="str">
        <f>IFERROR(__xludf.DUMMYFUNCTION("IF(C361="""",,JOIN("","",UNIQUE(FILTER(Berechnung!$A:$A,Berechnung!$B:$B=B$1,Berechnung!$N:$N=A361))))"),"")</f>
        <v/>
      </c>
      <c r="C361" s="1"/>
      <c r="D361" s="1"/>
      <c r="E361" s="251" t="str">
        <f>IF(A361="",,ROUNDUP(SUMIFS(Berechnung!$L:$L,Berechnung!$N:$N,A361,Berechnung!$B:$B,B$1),0))</f>
        <v/>
      </c>
      <c r="F361" s="251" t="str">
        <f>IF(A361="",,IF(ISNUMBER(MATCH(C361,'Bundle SKUs'!$A:$A,0)),E361,E361*2))</f>
        <v/>
      </c>
      <c r="G361" s="252"/>
      <c r="H361" s="203" t="str">
        <f>IFERROR(__xludf.DUMMYFUNCTION("IF(I361="""",,JOIN("","",UNIQUE(FILTER(Berechnung!$A:$A,Berechnung!$B:$B=H$1,Berechnung!$N:$N=G361))))"),"")</f>
        <v/>
      </c>
      <c r="I361" s="1"/>
      <c r="J361" s="1"/>
      <c r="K361" s="251" t="str">
        <f>IF(G361="",,ROUNDUP(SUMIFS(Berechnung!$L:$L,Berechnung!$N:$N,G361,Berechnung!$B:$B,H$1),0))</f>
        <v/>
      </c>
      <c r="L361" s="251" t="str">
        <f>IF(G361="",,IF(ISNUMBER(MATCH(I361,'Bundle SKUs'!$A:$A,0)),K361,K361*2))</f>
        <v/>
      </c>
      <c r="M361" s="253"/>
      <c r="N361" s="203" t="str">
        <f>IFERROR(__xludf.DUMMYFUNCTION("IF(O361="""",,JOIN("","",UNIQUE(FILTER(Berechnung!$A:$A,Berechnung!$B:$B=N$1,Berechnung!$N:$N=M361))))"),"")</f>
        <v/>
      </c>
      <c r="O361" s="1"/>
      <c r="P361" s="1"/>
      <c r="Q361" s="251" t="str">
        <f>IF(M361="",,ROUNDUP(SUMIFS(Berechnung!$L:$L,Berechnung!$N:$N,M361,Berechnung!$B:$B,N$1),0))</f>
        <v/>
      </c>
      <c r="R361" s="251" t="str">
        <f>IF(M361="",,IF(ISNUMBER(MATCH(O361,'Bundle SKUs'!$A:$A,0)),Q361,Q361*2))</f>
        <v/>
      </c>
    </row>
    <row r="362">
      <c r="A362" s="250"/>
      <c r="B362" s="203" t="str">
        <f>IFERROR(__xludf.DUMMYFUNCTION("IF(C362="""",,JOIN("","",UNIQUE(FILTER(Berechnung!$A:$A,Berechnung!$B:$B=B$1,Berechnung!$N:$N=A362))))"),"")</f>
        <v/>
      </c>
      <c r="C362" s="1"/>
      <c r="D362" s="1"/>
      <c r="E362" s="251" t="str">
        <f>IF(A362="",,ROUNDUP(SUMIFS(Berechnung!$L:$L,Berechnung!$N:$N,A362,Berechnung!$B:$B,B$1),0))</f>
        <v/>
      </c>
      <c r="F362" s="251" t="str">
        <f>IF(A362="",,IF(ISNUMBER(MATCH(C362,'Bundle SKUs'!$A:$A,0)),E362,E362*2))</f>
        <v/>
      </c>
      <c r="G362" s="252"/>
      <c r="H362" s="203" t="str">
        <f>IFERROR(__xludf.DUMMYFUNCTION("IF(I362="""",,JOIN("","",UNIQUE(FILTER(Berechnung!$A:$A,Berechnung!$B:$B=H$1,Berechnung!$N:$N=G362))))"),"")</f>
        <v/>
      </c>
      <c r="I362" s="1"/>
      <c r="J362" s="1"/>
      <c r="K362" s="251" t="str">
        <f>IF(G362="",,ROUNDUP(SUMIFS(Berechnung!$L:$L,Berechnung!$N:$N,G362,Berechnung!$B:$B,H$1),0))</f>
        <v/>
      </c>
      <c r="L362" s="251" t="str">
        <f>IF(G362="",,IF(ISNUMBER(MATCH(I362,'Bundle SKUs'!$A:$A,0)),K362,K362*2))</f>
        <v/>
      </c>
      <c r="M362" s="253"/>
      <c r="N362" s="203" t="str">
        <f>IFERROR(__xludf.DUMMYFUNCTION("IF(O362="""",,JOIN("","",UNIQUE(FILTER(Berechnung!$A:$A,Berechnung!$B:$B=N$1,Berechnung!$N:$N=M362))))"),"")</f>
        <v/>
      </c>
      <c r="O362" s="1"/>
      <c r="P362" s="1"/>
      <c r="Q362" s="251" t="str">
        <f>IF(M362="",,ROUNDUP(SUMIFS(Berechnung!$L:$L,Berechnung!$N:$N,M362,Berechnung!$B:$B,N$1),0))</f>
        <v/>
      </c>
      <c r="R362" s="251" t="str">
        <f>IF(M362="",,IF(ISNUMBER(MATCH(O362,'Bundle SKUs'!$A:$A,0)),Q362,Q362*2))</f>
        <v/>
      </c>
    </row>
    <row r="363">
      <c r="A363" s="250"/>
      <c r="B363" s="203" t="str">
        <f>IFERROR(__xludf.DUMMYFUNCTION("IF(C363="""",,JOIN("","",UNIQUE(FILTER(Berechnung!$A:$A,Berechnung!$B:$B=B$1,Berechnung!$N:$N=A363))))"),"")</f>
        <v/>
      </c>
      <c r="C363" s="1"/>
      <c r="D363" s="1"/>
      <c r="E363" s="251" t="str">
        <f>IF(A363="",,ROUNDUP(SUMIFS(Berechnung!$L:$L,Berechnung!$N:$N,A363,Berechnung!$B:$B,B$1),0))</f>
        <v/>
      </c>
      <c r="F363" s="251" t="str">
        <f>IF(A363="",,IF(ISNUMBER(MATCH(C363,'Bundle SKUs'!$A:$A,0)),E363,E363*2))</f>
        <v/>
      </c>
      <c r="G363" s="252"/>
      <c r="H363" s="203" t="str">
        <f>IFERROR(__xludf.DUMMYFUNCTION("IF(I363="""",,JOIN("","",UNIQUE(FILTER(Berechnung!$A:$A,Berechnung!$B:$B=H$1,Berechnung!$N:$N=G363))))"),"")</f>
        <v/>
      </c>
      <c r="I363" s="1"/>
      <c r="J363" s="1"/>
      <c r="K363" s="251" t="str">
        <f>IF(G363="",,ROUNDUP(SUMIFS(Berechnung!$L:$L,Berechnung!$N:$N,G363,Berechnung!$B:$B,H$1),0))</f>
        <v/>
      </c>
      <c r="L363" s="251" t="str">
        <f>IF(G363="",,IF(ISNUMBER(MATCH(I363,'Bundle SKUs'!$A:$A,0)),K363,K363*2))</f>
        <v/>
      </c>
      <c r="M363" s="253"/>
      <c r="N363" s="203" t="str">
        <f>IFERROR(__xludf.DUMMYFUNCTION("IF(O363="""",,JOIN("","",UNIQUE(FILTER(Berechnung!$A:$A,Berechnung!$B:$B=N$1,Berechnung!$N:$N=M363))))"),"")</f>
        <v/>
      </c>
      <c r="O363" s="1"/>
      <c r="P363" s="1"/>
      <c r="Q363" s="251" t="str">
        <f>IF(M363="",,ROUNDUP(SUMIFS(Berechnung!$L:$L,Berechnung!$N:$N,M363,Berechnung!$B:$B,N$1),0))</f>
        <v/>
      </c>
      <c r="R363" s="251" t="str">
        <f>IF(M363="",,IF(ISNUMBER(MATCH(O363,'Bundle SKUs'!$A:$A,0)),Q363,Q363*2))</f>
        <v/>
      </c>
    </row>
    <row r="364">
      <c r="A364" s="250"/>
      <c r="B364" s="203" t="str">
        <f>IFERROR(__xludf.DUMMYFUNCTION("IF(C364="""",,JOIN("","",UNIQUE(FILTER(Berechnung!$A:$A,Berechnung!$B:$B=B$1,Berechnung!$N:$N=A364))))"),"")</f>
        <v/>
      </c>
      <c r="C364" s="1"/>
      <c r="D364" s="1"/>
      <c r="E364" s="251" t="str">
        <f>IF(A364="",,ROUNDUP(SUMIFS(Berechnung!$L:$L,Berechnung!$N:$N,A364,Berechnung!$B:$B,B$1),0))</f>
        <v/>
      </c>
      <c r="F364" s="251" t="str">
        <f>IF(A364="",,IF(ISNUMBER(MATCH(C364,'Bundle SKUs'!$A:$A,0)),E364,E364*2))</f>
        <v/>
      </c>
      <c r="G364" s="252"/>
      <c r="H364" s="203" t="str">
        <f>IFERROR(__xludf.DUMMYFUNCTION("IF(I364="""",,JOIN("","",UNIQUE(FILTER(Berechnung!$A:$A,Berechnung!$B:$B=H$1,Berechnung!$N:$N=G364))))"),"")</f>
        <v/>
      </c>
      <c r="I364" s="1"/>
      <c r="J364" s="1"/>
      <c r="K364" s="251" t="str">
        <f>IF(G364="",,ROUNDUP(SUMIFS(Berechnung!$L:$L,Berechnung!$N:$N,G364,Berechnung!$B:$B,H$1),0))</f>
        <v/>
      </c>
      <c r="L364" s="251" t="str">
        <f>IF(G364="",,IF(ISNUMBER(MATCH(I364,'Bundle SKUs'!$A:$A,0)),K364,K364*2))</f>
        <v/>
      </c>
      <c r="M364" s="253"/>
      <c r="N364" s="203" t="str">
        <f>IFERROR(__xludf.DUMMYFUNCTION("IF(O364="""",,JOIN("","",UNIQUE(FILTER(Berechnung!$A:$A,Berechnung!$B:$B=N$1,Berechnung!$N:$N=M364))))"),"")</f>
        <v/>
      </c>
      <c r="O364" s="1"/>
      <c r="P364" s="1"/>
      <c r="Q364" s="251" t="str">
        <f>IF(M364="",,ROUNDUP(SUMIFS(Berechnung!$L:$L,Berechnung!$N:$N,M364,Berechnung!$B:$B,N$1),0))</f>
        <v/>
      </c>
      <c r="R364" s="251" t="str">
        <f>IF(M364="",,IF(ISNUMBER(MATCH(O364,'Bundle SKUs'!$A:$A,0)),Q364,Q364*2))</f>
        <v/>
      </c>
    </row>
    <row r="365">
      <c r="A365" s="250"/>
      <c r="B365" s="203" t="str">
        <f>IFERROR(__xludf.DUMMYFUNCTION("IF(C365="""",,JOIN("","",UNIQUE(FILTER(Berechnung!$A:$A,Berechnung!$B:$B=B$1,Berechnung!$N:$N=A365))))"),"")</f>
        <v/>
      </c>
      <c r="C365" s="1"/>
      <c r="D365" s="1"/>
      <c r="E365" s="251" t="str">
        <f>IF(A365="",,ROUNDUP(SUMIFS(Berechnung!$L:$L,Berechnung!$N:$N,A365,Berechnung!$B:$B,B$1),0))</f>
        <v/>
      </c>
      <c r="F365" s="251" t="str">
        <f>IF(A365="",,IF(ISNUMBER(MATCH(C365,'Bundle SKUs'!$A:$A,0)),E365,E365*2))</f>
        <v/>
      </c>
      <c r="G365" s="252"/>
      <c r="H365" s="203" t="str">
        <f>IFERROR(__xludf.DUMMYFUNCTION("IF(I365="""",,JOIN("","",UNIQUE(FILTER(Berechnung!$A:$A,Berechnung!$B:$B=H$1,Berechnung!$N:$N=G365))))"),"")</f>
        <v/>
      </c>
      <c r="I365" s="1"/>
      <c r="J365" s="1"/>
      <c r="K365" s="251" t="str">
        <f>IF(G365="",,ROUNDUP(SUMIFS(Berechnung!$L:$L,Berechnung!$N:$N,G365,Berechnung!$B:$B,H$1),0))</f>
        <v/>
      </c>
      <c r="L365" s="251" t="str">
        <f>IF(G365="",,IF(ISNUMBER(MATCH(I365,'Bundle SKUs'!$A:$A,0)),K365,K365*2))</f>
        <v/>
      </c>
      <c r="M365" s="253"/>
      <c r="N365" s="203" t="str">
        <f>IFERROR(__xludf.DUMMYFUNCTION("IF(O365="""",,JOIN("","",UNIQUE(FILTER(Berechnung!$A:$A,Berechnung!$B:$B=N$1,Berechnung!$N:$N=M365))))"),"")</f>
        <v/>
      </c>
      <c r="O365" s="1"/>
      <c r="P365" s="1"/>
      <c r="Q365" s="251" t="str">
        <f>IF(M365="",,ROUNDUP(SUMIFS(Berechnung!$L:$L,Berechnung!$N:$N,M365,Berechnung!$B:$B,N$1),0))</f>
        <v/>
      </c>
      <c r="R365" s="251" t="str">
        <f>IF(M365="",,IF(ISNUMBER(MATCH(O365,'Bundle SKUs'!$A:$A,0)),Q365,Q365*2))</f>
        <v/>
      </c>
    </row>
    <row r="366">
      <c r="A366" s="250"/>
      <c r="B366" s="203" t="str">
        <f>IFERROR(__xludf.DUMMYFUNCTION("IF(C366="""",,JOIN("","",UNIQUE(FILTER(Berechnung!$A:$A,Berechnung!$B:$B=B$1,Berechnung!$N:$N=A366))))"),"")</f>
        <v/>
      </c>
      <c r="C366" s="1"/>
      <c r="D366" s="1"/>
      <c r="E366" s="251" t="str">
        <f>IF(A366="",,ROUNDUP(SUMIFS(Berechnung!$L:$L,Berechnung!$N:$N,A366,Berechnung!$B:$B,B$1),0))</f>
        <v/>
      </c>
      <c r="F366" s="251" t="str">
        <f>IF(A366="",,IF(ISNUMBER(MATCH(C366,'Bundle SKUs'!$A:$A,0)),E366,E366*2))</f>
        <v/>
      </c>
      <c r="G366" s="252"/>
      <c r="H366" s="203" t="str">
        <f>IFERROR(__xludf.DUMMYFUNCTION("IF(I366="""",,JOIN("","",UNIQUE(FILTER(Berechnung!$A:$A,Berechnung!$B:$B=H$1,Berechnung!$N:$N=G366))))"),"")</f>
        <v/>
      </c>
      <c r="I366" s="1"/>
      <c r="J366" s="1"/>
      <c r="K366" s="251" t="str">
        <f>IF(G366="",,ROUNDUP(SUMIFS(Berechnung!$L:$L,Berechnung!$N:$N,G366,Berechnung!$B:$B,H$1),0))</f>
        <v/>
      </c>
      <c r="L366" s="251" t="str">
        <f>IF(G366="",,IF(ISNUMBER(MATCH(I366,'Bundle SKUs'!$A:$A,0)),K366,K366*2))</f>
        <v/>
      </c>
      <c r="M366" s="253"/>
      <c r="N366" s="203" t="str">
        <f>IFERROR(__xludf.DUMMYFUNCTION("IF(O366="""",,JOIN("","",UNIQUE(FILTER(Berechnung!$A:$A,Berechnung!$B:$B=N$1,Berechnung!$N:$N=M366))))"),"")</f>
        <v/>
      </c>
      <c r="O366" s="1"/>
      <c r="P366" s="1"/>
      <c r="Q366" s="251" t="str">
        <f>IF(M366="",,ROUNDUP(SUMIFS(Berechnung!$L:$L,Berechnung!$N:$N,M366,Berechnung!$B:$B,N$1),0))</f>
        <v/>
      </c>
      <c r="R366" s="251" t="str">
        <f>IF(M366="",,IF(ISNUMBER(MATCH(O366,'Bundle SKUs'!$A:$A,0)),Q366,Q366*2))</f>
        <v/>
      </c>
    </row>
    <row r="367">
      <c r="A367" s="250"/>
      <c r="B367" s="203" t="str">
        <f>IFERROR(__xludf.DUMMYFUNCTION("IF(C367="""",,JOIN("","",UNIQUE(FILTER(Berechnung!$A:$A,Berechnung!$B:$B=B$1,Berechnung!$N:$N=A367))))"),"")</f>
        <v/>
      </c>
      <c r="C367" s="1"/>
      <c r="D367" s="1"/>
      <c r="E367" s="251" t="str">
        <f>IF(A367="",,ROUNDUP(SUMIFS(Berechnung!$L:$L,Berechnung!$N:$N,A367,Berechnung!$B:$B,B$1),0))</f>
        <v/>
      </c>
      <c r="F367" s="251" t="str">
        <f>IF(A367="",,IF(ISNUMBER(MATCH(C367,'Bundle SKUs'!$A:$A,0)),E367,E367*2))</f>
        <v/>
      </c>
      <c r="G367" s="252"/>
      <c r="H367" s="203" t="str">
        <f>IFERROR(__xludf.DUMMYFUNCTION("IF(I367="""",,JOIN("","",UNIQUE(FILTER(Berechnung!$A:$A,Berechnung!$B:$B=H$1,Berechnung!$N:$N=G367))))"),"")</f>
        <v/>
      </c>
      <c r="I367" s="1"/>
      <c r="J367" s="1"/>
      <c r="K367" s="251" t="str">
        <f>IF(G367="",,ROUNDUP(SUMIFS(Berechnung!$L:$L,Berechnung!$N:$N,G367,Berechnung!$B:$B,H$1),0))</f>
        <v/>
      </c>
      <c r="L367" s="251" t="str">
        <f>IF(G367="",,IF(ISNUMBER(MATCH(I367,'Bundle SKUs'!$A:$A,0)),K367,K367*2))</f>
        <v/>
      </c>
      <c r="M367" s="253"/>
      <c r="N367" s="203" t="str">
        <f>IFERROR(__xludf.DUMMYFUNCTION("IF(O367="""",,JOIN("","",UNIQUE(FILTER(Berechnung!$A:$A,Berechnung!$B:$B=N$1,Berechnung!$N:$N=M367))))"),"")</f>
        <v/>
      </c>
      <c r="O367" s="1"/>
      <c r="P367" s="1"/>
      <c r="Q367" s="251" t="str">
        <f>IF(M367="",,ROUNDUP(SUMIFS(Berechnung!$L:$L,Berechnung!$N:$N,M367,Berechnung!$B:$B,N$1),0))</f>
        <v/>
      </c>
      <c r="R367" s="251" t="str">
        <f>IF(M367="",,IF(ISNUMBER(MATCH(O367,'Bundle SKUs'!$A:$A,0)),Q367,Q367*2))</f>
        <v/>
      </c>
    </row>
    <row r="368">
      <c r="A368" s="250"/>
      <c r="B368" s="203" t="str">
        <f>IFERROR(__xludf.DUMMYFUNCTION("IF(C368="""",,JOIN("","",UNIQUE(FILTER(Berechnung!$A:$A,Berechnung!$B:$B=B$1,Berechnung!$N:$N=A368))))"),"")</f>
        <v/>
      </c>
      <c r="C368" s="1"/>
      <c r="D368" s="1"/>
      <c r="E368" s="251" t="str">
        <f>IF(A368="",,ROUNDUP(SUMIFS(Berechnung!$L:$L,Berechnung!$N:$N,A368,Berechnung!$B:$B,B$1),0))</f>
        <v/>
      </c>
      <c r="F368" s="251" t="str">
        <f>IF(A368="",,IF(ISNUMBER(MATCH(C368,'Bundle SKUs'!$A:$A,0)),E368,E368*2))</f>
        <v/>
      </c>
      <c r="G368" s="252"/>
      <c r="H368" s="203" t="str">
        <f>IFERROR(__xludf.DUMMYFUNCTION("IF(I368="""",,JOIN("","",UNIQUE(FILTER(Berechnung!$A:$A,Berechnung!$B:$B=H$1,Berechnung!$N:$N=G368))))"),"")</f>
        <v/>
      </c>
      <c r="I368" s="1"/>
      <c r="J368" s="1"/>
      <c r="K368" s="251" t="str">
        <f>IF(G368="",,ROUNDUP(SUMIFS(Berechnung!$L:$L,Berechnung!$N:$N,G368,Berechnung!$B:$B,H$1),0))</f>
        <v/>
      </c>
      <c r="L368" s="251" t="str">
        <f>IF(G368="",,IF(ISNUMBER(MATCH(I368,'Bundle SKUs'!$A:$A,0)),K368,K368*2))</f>
        <v/>
      </c>
      <c r="M368" s="253"/>
      <c r="N368" s="203" t="str">
        <f>IFERROR(__xludf.DUMMYFUNCTION("IF(O368="""",,JOIN("","",UNIQUE(FILTER(Berechnung!$A:$A,Berechnung!$B:$B=N$1,Berechnung!$N:$N=M368))))"),"")</f>
        <v/>
      </c>
      <c r="O368" s="1"/>
      <c r="P368" s="1"/>
      <c r="Q368" s="251" t="str">
        <f>IF(M368="",,ROUNDUP(SUMIFS(Berechnung!$L:$L,Berechnung!$N:$N,M368,Berechnung!$B:$B,N$1),0))</f>
        <v/>
      </c>
      <c r="R368" s="251" t="str">
        <f>IF(M368="",,IF(ISNUMBER(MATCH(O368,'Bundle SKUs'!$A:$A,0)),Q368,Q368*2))</f>
        <v/>
      </c>
    </row>
    <row r="369">
      <c r="A369" s="250"/>
      <c r="B369" s="203" t="str">
        <f>IFERROR(__xludf.DUMMYFUNCTION("IF(C369="""",,JOIN("","",UNIQUE(FILTER(Berechnung!$A:$A,Berechnung!$B:$B=B$1,Berechnung!$N:$N=A369))))"),"")</f>
        <v/>
      </c>
      <c r="C369" s="1"/>
      <c r="D369" s="1"/>
      <c r="E369" s="251" t="str">
        <f>IF(A369="",,ROUNDUP(SUMIFS(Berechnung!$L:$L,Berechnung!$N:$N,A369,Berechnung!$B:$B,B$1),0))</f>
        <v/>
      </c>
      <c r="F369" s="251" t="str">
        <f>IF(A369="",,IF(ISNUMBER(MATCH(C369,'Bundle SKUs'!$A:$A,0)),E369,E369*2))</f>
        <v/>
      </c>
      <c r="G369" s="252"/>
      <c r="H369" s="203" t="str">
        <f>IFERROR(__xludf.DUMMYFUNCTION("IF(I369="""",,JOIN("","",UNIQUE(FILTER(Berechnung!$A:$A,Berechnung!$B:$B=H$1,Berechnung!$N:$N=G369))))"),"")</f>
        <v/>
      </c>
      <c r="I369" s="1"/>
      <c r="J369" s="1"/>
      <c r="K369" s="251" t="str">
        <f>IF(G369="",,ROUNDUP(SUMIFS(Berechnung!$L:$L,Berechnung!$N:$N,G369,Berechnung!$B:$B,H$1),0))</f>
        <v/>
      </c>
      <c r="L369" s="251" t="str">
        <f>IF(G369="",,IF(ISNUMBER(MATCH(I369,'Bundle SKUs'!$A:$A,0)),K369,K369*2))</f>
        <v/>
      </c>
      <c r="M369" s="253"/>
      <c r="N369" s="203" t="str">
        <f>IFERROR(__xludf.DUMMYFUNCTION("IF(O369="""",,JOIN("","",UNIQUE(FILTER(Berechnung!$A:$A,Berechnung!$B:$B=N$1,Berechnung!$N:$N=M369))))"),"")</f>
        <v/>
      </c>
      <c r="O369" s="1"/>
      <c r="P369" s="1"/>
      <c r="Q369" s="251" t="str">
        <f>IF(M369="",,ROUNDUP(SUMIFS(Berechnung!$L:$L,Berechnung!$N:$N,M369,Berechnung!$B:$B,N$1),0))</f>
        <v/>
      </c>
      <c r="R369" s="251" t="str">
        <f>IF(M369="",,IF(ISNUMBER(MATCH(O369,'Bundle SKUs'!$A:$A,0)),Q369,Q369*2))</f>
        <v/>
      </c>
    </row>
    <row r="370">
      <c r="A370" s="250"/>
      <c r="B370" s="203" t="str">
        <f>IFERROR(__xludf.DUMMYFUNCTION("IF(C370="""",,JOIN("","",UNIQUE(FILTER(Berechnung!$A:$A,Berechnung!$B:$B=B$1,Berechnung!$N:$N=A370))))"),"")</f>
        <v/>
      </c>
      <c r="C370" s="1"/>
      <c r="D370" s="1"/>
      <c r="E370" s="251" t="str">
        <f>IF(A370="",,ROUNDUP(SUMIFS(Berechnung!$L:$L,Berechnung!$N:$N,A370,Berechnung!$B:$B,B$1),0))</f>
        <v/>
      </c>
      <c r="F370" s="251" t="str">
        <f>IF(A370="",,IF(ISNUMBER(MATCH(C370,'Bundle SKUs'!$A:$A,0)),E370,E370*2))</f>
        <v/>
      </c>
      <c r="G370" s="252"/>
      <c r="H370" s="203" t="str">
        <f>IFERROR(__xludf.DUMMYFUNCTION("IF(I370="""",,JOIN("","",UNIQUE(FILTER(Berechnung!$A:$A,Berechnung!$B:$B=H$1,Berechnung!$N:$N=G370))))"),"")</f>
        <v/>
      </c>
      <c r="I370" s="1"/>
      <c r="J370" s="1"/>
      <c r="K370" s="251" t="str">
        <f>IF(G370="",,ROUNDUP(SUMIFS(Berechnung!$L:$L,Berechnung!$N:$N,G370,Berechnung!$B:$B,H$1),0))</f>
        <v/>
      </c>
      <c r="L370" s="251" t="str">
        <f>IF(G370="",,IF(ISNUMBER(MATCH(I370,'Bundle SKUs'!$A:$A,0)),K370,K370*2))</f>
        <v/>
      </c>
      <c r="M370" s="253"/>
      <c r="N370" s="203" t="str">
        <f>IFERROR(__xludf.DUMMYFUNCTION("IF(O370="""",,JOIN("","",UNIQUE(FILTER(Berechnung!$A:$A,Berechnung!$B:$B=N$1,Berechnung!$N:$N=M370))))"),"")</f>
        <v/>
      </c>
      <c r="O370" s="1"/>
      <c r="P370" s="1"/>
      <c r="Q370" s="251" t="str">
        <f>IF(M370="",,ROUNDUP(SUMIFS(Berechnung!$L:$L,Berechnung!$N:$N,M370,Berechnung!$B:$B,N$1),0))</f>
        <v/>
      </c>
      <c r="R370" s="251" t="str">
        <f>IF(M370="",,IF(ISNUMBER(MATCH(O370,'Bundle SKUs'!$A:$A,0)),Q370,Q370*2))</f>
        <v/>
      </c>
    </row>
    <row r="371">
      <c r="A371" s="250"/>
      <c r="B371" s="203" t="str">
        <f>IFERROR(__xludf.DUMMYFUNCTION("IF(C371="""",,JOIN("","",UNIQUE(FILTER(Berechnung!$A:$A,Berechnung!$B:$B=B$1,Berechnung!$N:$N=A371))))"),"")</f>
        <v/>
      </c>
      <c r="C371" s="1"/>
      <c r="D371" s="1"/>
      <c r="E371" s="251" t="str">
        <f>IF(A371="",,ROUNDUP(SUMIFS(Berechnung!$L:$L,Berechnung!$N:$N,A371,Berechnung!$B:$B,B$1),0))</f>
        <v/>
      </c>
      <c r="F371" s="251" t="str">
        <f>IF(A371="",,IF(ISNUMBER(MATCH(C371,'Bundle SKUs'!$A:$A,0)),E371,E371*2))</f>
        <v/>
      </c>
      <c r="G371" s="252"/>
      <c r="H371" s="203" t="str">
        <f>IFERROR(__xludf.DUMMYFUNCTION("IF(I371="""",,JOIN("","",UNIQUE(FILTER(Berechnung!$A:$A,Berechnung!$B:$B=H$1,Berechnung!$N:$N=G371))))"),"")</f>
        <v/>
      </c>
      <c r="I371" s="1"/>
      <c r="J371" s="1"/>
      <c r="K371" s="251" t="str">
        <f>IF(G371="",,ROUNDUP(SUMIFS(Berechnung!$L:$L,Berechnung!$N:$N,G371,Berechnung!$B:$B,H$1),0))</f>
        <v/>
      </c>
      <c r="L371" s="251" t="str">
        <f>IF(G371="",,IF(ISNUMBER(MATCH(I371,'Bundle SKUs'!$A:$A,0)),K371,K371*2))</f>
        <v/>
      </c>
      <c r="M371" s="253"/>
      <c r="N371" s="203" t="str">
        <f>IFERROR(__xludf.DUMMYFUNCTION("IF(O371="""",,JOIN("","",UNIQUE(FILTER(Berechnung!$A:$A,Berechnung!$B:$B=N$1,Berechnung!$N:$N=M371))))"),"")</f>
        <v/>
      </c>
      <c r="O371" s="1"/>
      <c r="P371" s="1"/>
      <c r="Q371" s="251" t="str">
        <f>IF(M371="",,ROUNDUP(SUMIFS(Berechnung!$L:$L,Berechnung!$N:$N,M371,Berechnung!$B:$B,N$1),0))</f>
        <v/>
      </c>
      <c r="R371" s="251" t="str">
        <f>IF(M371="",,IF(ISNUMBER(MATCH(O371,'Bundle SKUs'!$A:$A,0)),Q371,Q371*2))</f>
        <v/>
      </c>
    </row>
    <row r="372">
      <c r="A372" s="250"/>
      <c r="B372" s="203" t="str">
        <f>IFERROR(__xludf.DUMMYFUNCTION("IF(C372="""",,JOIN("","",UNIQUE(FILTER(Berechnung!$A:$A,Berechnung!$B:$B=B$1,Berechnung!$N:$N=A372))))"),"")</f>
        <v/>
      </c>
      <c r="C372" s="1"/>
      <c r="D372" s="1"/>
      <c r="E372" s="251" t="str">
        <f>IF(A372="",,ROUNDUP(SUMIFS(Berechnung!$L:$L,Berechnung!$N:$N,A372,Berechnung!$B:$B,B$1),0))</f>
        <v/>
      </c>
      <c r="F372" s="251" t="str">
        <f>IF(A372="",,IF(ISNUMBER(MATCH(C372,'Bundle SKUs'!$A:$A,0)),E372,E372*2))</f>
        <v/>
      </c>
      <c r="G372" s="252"/>
      <c r="H372" s="203" t="str">
        <f>IFERROR(__xludf.DUMMYFUNCTION("IF(I372="""",,JOIN("","",UNIQUE(FILTER(Berechnung!$A:$A,Berechnung!$B:$B=H$1,Berechnung!$N:$N=G372))))"),"")</f>
        <v/>
      </c>
      <c r="I372" s="1"/>
      <c r="J372" s="1"/>
      <c r="K372" s="251" t="str">
        <f>IF(G372="",,ROUNDUP(SUMIFS(Berechnung!$L:$L,Berechnung!$N:$N,G372,Berechnung!$B:$B,H$1),0))</f>
        <v/>
      </c>
      <c r="L372" s="251" t="str">
        <f>IF(G372="",,IF(ISNUMBER(MATCH(I372,'Bundle SKUs'!$A:$A,0)),K372,K372*2))</f>
        <v/>
      </c>
      <c r="M372" s="253"/>
      <c r="N372" s="203" t="str">
        <f>IFERROR(__xludf.DUMMYFUNCTION("IF(O372="""",,JOIN("","",UNIQUE(FILTER(Berechnung!$A:$A,Berechnung!$B:$B=N$1,Berechnung!$N:$N=M372))))"),"")</f>
        <v/>
      </c>
      <c r="O372" s="1"/>
      <c r="P372" s="1"/>
      <c r="Q372" s="251" t="str">
        <f>IF(M372="",,ROUNDUP(SUMIFS(Berechnung!$L:$L,Berechnung!$N:$N,M372,Berechnung!$B:$B,N$1),0))</f>
        <v/>
      </c>
      <c r="R372" s="251" t="str">
        <f>IF(M372="",,IF(ISNUMBER(MATCH(O372,'Bundle SKUs'!$A:$A,0)),Q372,Q372*2))</f>
        <v/>
      </c>
    </row>
    <row r="373">
      <c r="A373" s="250"/>
      <c r="B373" s="203" t="str">
        <f>IFERROR(__xludf.DUMMYFUNCTION("IF(C373="""",,JOIN("","",UNIQUE(FILTER(Berechnung!$A:$A,Berechnung!$B:$B=B$1,Berechnung!$N:$N=A373))))"),"")</f>
        <v/>
      </c>
      <c r="C373" s="1"/>
      <c r="D373" s="1"/>
      <c r="E373" s="251" t="str">
        <f>IF(A373="",,ROUNDUP(SUMIFS(Berechnung!$L:$L,Berechnung!$N:$N,A373,Berechnung!$B:$B,B$1),0))</f>
        <v/>
      </c>
      <c r="F373" s="251" t="str">
        <f>IF(A373="",,IF(ISNUMBER(MATCH(C373,'Bundle SKUs'!$A:$A,0)),E373,E373*2))</f>
        <v/>
      </c>
      <c r="G373" s="252"/>
      <c r="H373" s="203" t="str">
        <f>IFERROR(__xludf.DUMMYFUNCTION("IF(I373="""",,JOIN("","",UNIQUE(FILTER(Berechnung!$A:$A,Berechnung!$B:$B=H$1,Berechnung!$N:$N=G373))))"),"")</f>
        <v/>
      </c>
      <c r="I373" s="1"/>
      <c r="J373" s="1"/>
      <c r="K373" s="251" t="str">
        <f>IF(G373="",,ROUNDUP(SUMIFS(Berechnung!$L:$L,Berechnung!$N:$N,G373,Berechnung!$B:$B,H$1),0))</f>
        <v/>
      </c>
      <c r="L373" s="251" t="str">
        <f>IF(G373="",,IF(ISNUMBER(MATCH(I373,'Bundle SKUs'!$A:$A,0)),K373,K373*2))</f>
        <v/>
      </c>
      <c r="M373" s="253"/>
      <c r="N373" s="203" t="str">
        <f>IFERROR(__xludf.DUMMYFUNCTION("IF(O373="""",,JOIN("","",UNIQUE(FILTER(Berechnung!$A:$A,Berechnung!$B:$B=N$1,Berechnung!$N:$N=M373))))"),"")</f>
        <v/>
      </c>
      <c r="O373" s="1"/>
      <c r="P373" s="1"/>
      <c r="Q373" s="251" t="str">
        <f>IF(M373="",,ROUNDUP(SUMIFS(Berechnung!$L:$L,Berechnung!$N:$N,M373,Berechnung!$B:$B,N$1),0))</f>
        <v/>
      </c>
      <c r="R373" s="251" t="str">
        <f>IF(M373="",,IF(ISNUMBER(MATCH(O373,'Bundle SKUs'!$A:$A,0)),Q373,Q373*2))</f>
        <v/>
      </c>
    </row>
    <row r="374">
      <c r="A374" s="250"/>
      <c r="B374" s="203" t="str">
        <f>IFERROR(__xludf.DUMMYFUNCTION("IF(C374="""",,JOIN("","",UNIQUE(FILTER(Berechnung!$A:$A,Berechnung!$B:$B=B$1,Berechnung!$N:$N=A374))))"),"")</f>
        <v/>
      </c>
      <c r="C374" s="1"/>
      <c r="D374" s="1"/>
      <c r="E374" s="251" t="str">
        <f>IF(A374="",,ROUNDUP(SUMIFS(Berechnung!$L:$L,Berechnung!$N:$N,A374,Berechnung!$B:$B,B$1),0))</f>
        <v/>
      </c>
      <c r="F374" s="251" t="str">
        <f>IF(A374="",,IF(ISNUMBER(MATCH(C374,'Bundle SKUs'!$A:$A,0)),E374,E374*2))</f>
        <v/>
      </c>
      <c r="G374" s="252"/>
      <c r="H374" s="203" t="str">
        <f>IFERROR(__xludf.DUMMYFUNCTION("IF(I374="""",,JOIN("","",UNIQUE(FILTER(Berechnung!$A:$A,Berechnung!$B:$B=H$1,Berechnung!$N:$N=G374))))"),"")</f>
        <v/>
      </c>
      <c r="I374" s="1"/>
      <c r="J374" s="1"/>
      <c r="K374" s="251" t="str">
        <f>IF(G374="",,ROUNDUP(SUMIFS(Berechnung!$L:$L,Berechnung!$N:$N,G374,Berechnung!$B:$B,H$1),0))</f>
        <v/>
      </c>
      <c r="L374" s="251" t="str">
        <f>IF(G374="",,IF(ISNUMBER(MATCH(I374,'Bundle SKUs'!$A:$A,0)),K374,K374*2))</f>
        <v/>
      </c>
      <c r="M374" s="253"/>
      <c r="N374" s="203" t="str">
        <f>IFERROR(__xludf.DUMMYFUNCTION("IF(O374="""",,JOIN("","",UNIQUE(FILTER(Berechnung!$A:$A,Berechnung!$B:$B=N$1,Berechnung!$N:$N=M374))))"),"")</f>
        <v/>
      </c>
      <c r="O374" s="1"/>
      <c r="P374" s="1"/>
      <c r="Q374" s="251" t="str">
        <f>IF(M374="",,ROUNDUP(SUMIFS(Berechnung!$L:$L,Berechnung!$N:$N,M374,Berechnung!$B:$B,N$1),0))</f>
        <v/>
      </c>
      <c r="R374" s="251" t="str">
        <f>IF(M374="",,IF(ISNUMBER(MATCH(O374,'Bundle SKUs'!$A:$A,0)),Q374,Q374*2))</f>
        <v/>
      </c>
    </row>
    <row r="375">
      <c r="A375" s="250"/>
      <c r="B375" s="203" t="str">
        <f>IFERROR(__xludf.DUMMYFUNCTION("IF(C375="""",,JOIN("","",UNIQUE(FILTER(Berechnung!$A:$A,Berechnung!$B:$B=B$1,Berechnung!$N:$N=A375))))"),"")</f>
        <v/>
      </c>
      <c r="C375" s="1"/>
      <c r="D375" s="1"/>
      <c r="E375" s="251" t="str">
        <f>IF(A375="",,ROUNDUP(SUMIFS(Berechnung!$L:$L,Berechnung!$N:$N,A375,Berechnung!$B:$B,B$1),0))</f>
        <v/>
      </c>
      <c r="F375" s="251" t="str">
        <f>IF(A375="",,IF(ISNUMBER(MATCH(C375,'Bundle SKUs'!$A:$A,0)),E375,E375*2))</f>
        <v/>
      </c>
      <c r="G375" s="252"/>
      <c r="H375" s="203" t="str">
        <f>IFERROR(__xludf.DUMMYFUNCTION("IF(I375="""",,JOIN("","",UNIQUE(FILTER(Berechnung!$A:$A,Berechnung!$B:$B=H$1,Berechnung!$N:$N=G375))))"),"")</f>
        <v/>
      </c>
      <c r="I375" s="1"/>
      <c r="J375" s="1"/>
      <c r="K375" s="251" t="str">
        <f>IF(G375="",,ROUNDUP(SUMIFS(Berechnung!$L:$L,Berechnung!$N:$N,G375,Berechnung!$B:$B,H$1),0))</f>
        <v/>
      </c>
      <c r="L375" s="251" t="str">
        <f>IF(G375="",,IF(ISNUMBER(MATCH(I375,'Bundle SKUs'!$A:$A,0)),K375,K375*2))</f>
        <v/>
      </c>
      <c r="M375" s="253"/>
      <c r="N375" s="203" t="str">
        <f>IFERROR(__xludf.DUMMYFUNCTION("IF(O375="""",,JOIN("","",UNIQUE(FILTER(Berechnung!$A:$A,Berechnung!$B:$B=N$1,Berechnung!$N:$N=M375))))"),"")</f>
        <v/>
      </c>
      <c r="O375" s="1"/>
      <c r="P375" s="1"/>
      <c r="Q375" s="251" t="str">
        <f>IF(M375="",,ROUNDUP(SUMIFS(Berechnung!$L:$L,Berechnung!$N:$N,M375,Berechnung!$B:$B,N$1),0))</f>
        <v/>
      </c>
      <c r="R375" s="251" t="str">
        <f>IF(M375="",,IF(ISNUMBER(MATCH(O375,'Bundle SKUs'!$A:$A,0)),Q375,Q375*2))</f>
        <v/>
      </c>
    </row>
    <row r="376">
      <c r="A376" s="250"/>
      <c r="B376" s="203" t="str">
        <f>IFERROR(__xludf.DUMMYFUNCTION("IF(C376="""",,JOIN("","",UNIQUE(FILTER(Berechnung!$A:$A,Berechnung!$B:$B=B$1,Berechnung!$N:$N=A376))))"),"")</f>
        <v/>
      </c>
      <c r="C376" s="1"/>
      <c r="D376" s="1"/>
      <c r="E376" s="251" t="str">
        <f>IF(A376="",,ROUNDUP(SUMIFS(Berechnung!$L:$L,Berechnung!$N:$N,A376,Berechnung!$B:$B,B$1),0))</f>
        <v/>
      </c>
      <c r="F376" s="251" t="str">
        <f>IF(A376="",,IF(ISNUMBER(MATCH(C376,'Bundle SKUs'!$A:$A,0)),E376,E376*2))</f>
        <v/>
      </c>
      <c r="G376" s="252"/>
      <c r="H376" s="203" t="str">
        <f>IFERROR(__xludf.DUMMYFUNCTION("IF(I376="""",,JOIN("","",UNIQUE(FILTER(Berechnung!$A:$A,Berechnung!$B:$B=H$1,Berechnung!$N:$N=G376))))"),"")</f>
        <v/>
      </c>
      <c r="I376" s="1"/>
      <c r="J376" s="1"/>
      <c r="K376" s="251" t="str">
        <f>IF(G376="",,ROUNDUP(SUMIFS(Berechnung!$L:$L,Berechnung!$N:$N,G376,Berechnung!$B:$B,H$1),0))</f>
        <v/>
      </c>
      <c r="L376" s="251" t="str">
        <f>IF(G376="",,IF(ISNUMBER(MATCH(I376,'Bundle SKUs'!$A:$A,0)),K376,K376*2))</f>
        <v/>
      </c>
      <c r="M376" s="253"/>
      <c r="N376" s="203" t="str">
        <f>IFERROR(__xludf.DUMMYFUNCTION("IF(O376="""",,JOIN("","",UNIQUE(FILTER(Berechnung!$A:$A,Berechnung!$B:$B=N$1,Berechnung!$N:$N=M376))))"),"")</f>
        <v/>
      </c>
      <c r="O376" s="1"/>
      <c r="P376" s="1"/>
      <c r="Q376" s="251" t="str">
        <f>IF(M376="",,ROUNDUP(SUMIFS(Berechnung!$L:$L,Berechnung!$N:$N,M376,Berechnung!$B:$B,N$1),0))</f>
        <v/>
      </c>
      <c r="R376" s="251" t="str">
        <f>IF(M376="",,IF(ISNUMBER(MATCH(O376,'Bundle SKUs'!$A:$A,0)),Q376,Q376*2))</f>
        <v/>
      </c>
    </row>
    <row r="377">
      <c r="A377" s="250"/>
      <c r="B377" s="203" t="str">
        <f>IFERROR(__xludf.DUMMYFUNCTION("IF(C377="""",,JOIN("","",UNIQUE(FILTER(Berechnung!$A:$A,Berechnung!$B:$B=B$1,Berechnung!$N:$N=A377))))"),"")</f>
        <v/>
      </c>
      <c r="C377" s="1"/>
      <c r="D377" s="1"/>
      <c r="E377" s="251" t="str">
        <f>IF(A377="",,ROUNDUP(SUMIFS(Berechnung!$L:$L,Berechnung!$N:$N,A377,Berechnung!$B:$B,B$1),0))</f>
        <v/>
      </c>
      <c r="F377" s="251" t="str">
        <f>IF(A377="",,IF(ISNUMBER(MATCH(C377,'Bundle SKUs'!$A:$A,0)),E377,E377*2))</f>
        <v/>
      </c>
      <c r="G377" s="252"/>
      <c r="H377" s="203" t="str">
        <f>IFERROR(__xludf.DUMMYFUNCTION("IF(I377="""",,JOIN("","",UNIQUE(FILTER(Berechnung!$A:$A,Berechnung!$B:$B=H$1,Berechnung!$N:$N=G377))))"),"")</f>
        <v/>
      </c>
      <c r="I377" s="1"/>
      <c r="J377" s="1"/>
      <c r="K377" s="251" t="str">
        <f>IF(G377="",,ROUNDUP(SUMIFS(Berechnung!$L:$L,Berechnung!$N:$N,G377,Berechnung!$B:$B,H$1),0))</f>
        <v/>
      </c>
      <c r="L377" s="251" t="str">
        <f>IF(G377="",,IF(ISNUMBER(MATCH(I377,'Bundle SKUs'!$A:$A,0)),K377,K377*2))</f>
        <v/>
      </c>
      <c r="M377" s="253"/>
      <c r="N377" s="203" t="str">
        <f>IFERROR(__xludf.DUMMYFUNCTION("IF(O377="""",,JOIN("","",UNIQUE(FILTER(Berechnung!$A:$A,Berechnung!$B:$B=N$1,Berechnung!$N:$N=M377))))"),"")</f>
        <v/>
      </c>
      <c r="O377" s="1"/>
      <c r="P377" s="1"/>
      <c r="Q377" s="251" t="str">
        <f>IF(M377="",,ROUNDUP(SUMIFS(Berechnung!$L:$L,Berechnung!$N:$N,M377,Berechnung!$B:$B,N$1),0))</f>
        <v/>
      </c>
      <c r="R377" s="251" t="str">
        <f>IF(M377="",,IF(ISNUMBER(MATCH(O377,'Bundle SKUs'!$A:$A,0)),Q377,Q377*2))</f>
        <v/>
      </c>
    </row>
    <row r="378">
      <c r="A378" s="250"/>
      <c r="B378" s="203" t="str">
        <f>IFERROR(__xludf.DUMMYFUNCTION("IF(C378="""",,JOIN("","",UNIQUE(FILTER(Berechnung!$A:$A,Berechnung!$B:$B=B$1,Berechnung!$N:$N=A378))))"),"")</f>
        <v/>
      </c>
      <c r="C378" s="1"/>
      <c r="D378" s="1"/>
      <c r="E378" s="251" t="str">
        <f>IF(A378="",,ROUNDUP(SUMIFS(Berechnung!$L:$L,Berechnung!$N:$N,A378,Berechnung!$B:$B,B$1),0))</f>
        <v/>
      </c>
      <c r="F378" s="251" t="str">
        <f>IF(A378="",,IF(ISNUMBER(MATCH(C378,'Bundle SKUs'!$A:$A,0)),E378,E378*2))</f>
        <v/>
      </c>
      <c r="G378" s="252"/>
      <c r="H378" s="203" t="str">
        <f>IFERROR(__xludf.DUMMYFUNCTION("IF(I378="""",,JOIN("","",UNIQUE(FILTER(Berechnung!$A:$A,Berechnung!$B:$B=H$1,Berechnung!$N:$N=G378))))"),"")</f>
        <v/>
      </c>
      <c r="I378" s="1"/>
      <c r="J378" s="1"/>
      <c r="K378" s="251" t="str">
        <f>IF(G378="",,ROUNDUP(SUMIFS(Berechnung!$L:$L,Berechnung!$N:$N,G378,Berechnung!$B:$B,H$1),0))</f>
        <v/>
      </c>
      <c r="L378" s="251" t="str">
        <f>IF(G378="",,IF(ISNUMBER(MATCH(I378,'Bundle SKUs'!$A:$A,0)),K378,K378*2))</f>
        <v/>
      </c>
      <c r="M378" s="253"/>
      <c r="N378" s="203" t="str">
        <f>IFERROR(__xludf.DUMMYFUNCTION("IF(O378="""",,JOIN("","",UNIQUE(FILTER(Berechnung!$A:$A,Berechnung!$B:$B=N$1,Berechnung!$N:$N=M378))))"),"")</f>
        <v/>
      </c>
      <c r="O378" s="1"/>
      <c r="P378" s="1"/>
      <c r="Q378" s="251" t="str">
        <f>IF(M378="",,ROUNDUP(SUMIFS(Berechnung!$L:$L,Berechnung!$N:$N,M378,Berechnung!$B:$B,N$1),0))</f>
        <v/>
      </c>
      <c r="R378" s="251" t="str">
        <f>IF(M378="",,IF(ISNUMBER(MATCH(O378,'Bundle SKUs'!$A:$A,0)),Q378,Q378*2))</f>
        <v/>
      </c>
    </row>
    <row r="379">
      <c r="A379" s="250"/>
      <c r="B379" s="203" t="str">
        <f>IFERROR(__xludf.DUMMYFUNCTION("IF(C379="""",,JOIN("","",UNIQUE(FILTER(Berechnung!$A:$A,Berechnung!$B:$B=B$1,Berechnung!$N:$N=A379))))"),"")</f>
        <v/>
      </c>
      <c r="C379" s="1"/>
      <c r="D379" s="1"/>
      <c r="E379" s="251" t="str">
        <f>IF(A379="",,ROUNDUP(SUMIFS(Berechnung!$L:$L,Berechnung!$N:$N,A379,Berechnung!$B:$B,B$1),0))</f>
        <v/>
      </c>
      <c r="F379" s="251" t="str">
        <f>IF(A379="",,IF(ISNUMBER(MATCH(C379,'Bundle SKUs'!$A:$A,0)),E379,E379*2))</f>
        <v/>
      </c>
      <c r="G379" s="252"/>
      <c r="H379" s="203" t="str">
        <f>IFERROR(__xludf.DUMMYFUNCTION("IF(I379="""",,JOIN("","",UNIQUE(FILTER(Berechnung!$A:$A,Berechnung!$B:$B=H$1,Berechnung!$N:$N=G379))))"),"")</f>
        <v/>
      </c>
      <c r="I379" s="1"/>
      <c r="J379" s="1"/>
      <c r="K379" s="251" t="str">
        <f>IF(G379="",,ROUNDUP(SUMIFS(Berechnung!$L:$L,Berechnung!$N:$N,G379,Berechnung!$B:$B,H$1),0))</f>
        <v/>
      </c>
      <c r="L379" s="251" t="str">
        <f>IF(G379="",,IF(ISNUMBER(MATCH(I379,'Bundle SKUs'!$A:$A,0)),K379,K379*2))</f>
        <v/>
      </c>
      <c r="M379" s="253"/>
      <c r="N379" s="203" t="str">
        <f>IFERROR(__xludf.DUMMYFUNCTION("IF(O379="""",,JOIN("","",UNIQUE(FILTER(Berechnung!$A:$A,Berechnung!$B:$B=N$1,Berechnung!$N:$N=M379))))"),"")</f>
        <v/>
      </c>
      <c r="O379" s="1"/>
      <c r="P379" s="1"/>
      <c r="Q379" s="251" t="str">
        <f>IF(M379="",,ROUNDUP(SUMIFS(Berechnung!$L:$L,Berechnung!$N:$N,M379,Berechnung!$B:$B,N$1),0))</f>
        <v/>
      </c>
      <c r="R379" s="251" t="str">
        <f>IF(M379="",,IF(ISNUMBER(MATCH(O379,'Bundle SKUs'!$A:$A,0)),Q379,Q379*2))</f>
        <v/>
      </c>
    </row>
    <row r="380">
      <c r="A380" s="250"/>
      <c r="B380" s="203" t="str">
        <f>IFERROR(__xludf.DUMMYFUNCTION("IF(C380="""",,JOIN("","",UNIQUE(FILTER(Berechnung!$A:$A,Berechnung!$B:$B=B$1,Berechnung!$N:$N=A380))))"),"")</f>
        <v/>
      </c>
      <c r="C380" s="1"/>
      <c r="D380" s="1"/>
      <c r="E380" s="251" t="str">
        <f>IF(A380="",,ROUNDUP(SUMIFS(Berechnung!$L:$L,Berechnung!$N:$N,A380,Berechnung!$B:$B,B$1),0))</f>
        <v/>
      </c>
      <c r="F380" s="251" t="str">
        <f>IF(A380="",,IF(ISNUMBER(MATCH(C380,'Bundle SKUs'!$A:$A,0)),E380,E380*2))</f>
        <v/>
      </c>
      <c r="G380" s="252"/>
      <c r="H380" s="203" t="str">
        <f>IFERROR(__xludf.DUMMYFUNCTION("IF(I380="""",,JOIN("","",UNIQUE(FILTER(Berechnung!$A:$A,Berechnung!$B:$B=H$1,Berechnung!$N:$N=G380))))"),"")</f>
        <v/>
      </c>
      <c r="I380" s="1"/>
      <c r="J380" s="1"/>
      <c r="K380" s="251" t="str">
        <f>IF(G380="",,ROUNDUP(SUMIFS(Berechnung!$L:$L,Berechnung!$N:$N,G380,Berechnung!$B:$B,H$1),0))</f>
        <v/>
      </c>
      <c r="L380" s="251" t="str">
        <f>IF(G380="",,IF(ISNUMBER(MATCH(I380,'Bundle SKUs'!$A:$A,0)),K380,K380*2))</f>
        <v/>
      </c>
      <c r="M380" s="253"/>
      <c r="N380" s="203" t="str">
        <f>IFERROR(__xludf.DUMMYFUNCTION("IF(O380="""",,JOIN("","",UNIQUE(FILTER(Berechnung!$A:$A,Berechnung!$B:$B=N$1,Berechnung!$N:$N=M380))))"),"")</f>
        <v/>
      </c>
      <c r="O380" s="1"/>
      <c r="P380" s="1"/>
      <c r="Q380" s="251" t="str">
        <f>IF(M380="",,ROUNDUP(SUMIFS(Berechnung!$L:$L,Berechnung!$N:$N,M380,Berechnung!$B:$B,N$1),0))</f>
        <v/>
      </c>
      <c r="R380" s="251" t="str">
        <f>IF(M380="",,IF(ISNUMBER(MATCH(O380,'Bundle SKUs'!$A:$A,0)),Q380,Q380*2))</f>
        <v/>
      </c>
    </row>
    <row r="381">
      <c r="A381" s="250"/>
      <c r="B381" s="203" t="str">
        <f>IFERROR(__xludf.DUMMYFUNCTION("IF(C381="""",,JOIN("","",UNIQUE(FILTER(Berechnung!$A:$A,Berechnung!$B:$B=B$1,Berechnung!$N:$N=A381))))"),"")</f>
        <v/>
      </c>
      <c r="C381" s="1"/>
      <c r="D381" s="1"/>
      <c r="E381" s="251" t="str">
        <f>IF(A381="",,ROUNDUP(SUMIFS(Berechnung!$L:$L,Berechnung!$N:$N,A381,Berechnung!$B:$B,B$1),0))</f>
        <v/>
      </c>
      <c r="F381" s="251" t="str">
        <f>IF(A381="",,IF(ISNUMBER(MATCH(C381,'Bundle SKUs'!$A:$A,0)),E381,E381*2))</f>
        <v/>
      </c>
      <c r="G381" s="252"/>
      <c r="H381" s="203" t="str">
        <f>IFERROR(__xludf.DUMMYFUNCTION("IF(I381="""",,JOIN("","",UNIQUE(FILTER(Berechnung!$A:$A,Berechnung!$B:$B=H$1,Berechnung!$N:$N=G381))))"),"")</f>
        <v/>
      </c>
      <c r="I381" s="1"/>
      <c r="J381" s="1"/>
      <c r="K381" s="251" t="str">
        <f>IF(G381="",,ROUNDUP(SUMIFS(Berechnung!$L:$L,Berechnung!$N:$N,G381,Berechnung!$B:$B,H$1),0))</f>
        <v/>
      </c>
      <c r="L381" s="251" t="str">
        <f>IF(G381="",,IF(ISNUMBER(MATCH(I381,'Bundle SKUs'!$A:$A,0)),K381,K381*2))</f>
        <v/>
      </c>
      <c r="M381" s="253"/>
      <c r="N381" s="203" t="str">
        <f>IFERROR(__xludf.DUMMYFUNCTION("IF(O381="""",,JOIN("","",UNIQUE(FILTER(Berechnung!$A:$A,Berechnung!$B:$B=N$1,Berechnung!$N:$N=M381))))"),"")</f>
        <v/>
      </c>
      <c r="O381" s="1"/>
      <c r="P381" s="1"/>
      <c r="Q381" s="251" t="str">
        <f>IF(M381="",,ROUNDUP(SUMIFS(Berechnung!$L:$L,Berechnung!$N:$N,M381,Berechnung!$B:$B,N$1),0))</f>
        <v/>
      </c>
      <c r="R381" s="251" t="str">
        <f>IF(M381="",,IF(ISNUMBER(MATCH(O381,'Bundle SKUs'!$A:$A,0)),Q381,Q381*2))</f>
        <v/>
      </c>
    </row>
    <row r="382">
      <c r="A382" s="250"/>
      <c r="B382" s="203" t="str">
        <f>IFERROR(__xludf.DUMMYFUNCTION("IF(C382="""",,JOIN("","",UNIQUE(FILTER(Berechnung!$A:$A,Berechnung!$B:$B=B$1,Berechnung!$N:$N=A382))))"),"")</f>
        <v/>
      </c>
      <c r="C382" s="1"/>
      <c r="D382" s="1"/>
      <c r="E382" s="251" t="str">
        <f>IF(A382="",,ROUNDUP(SUMIFS(Berechnung!$L:$L,Berechnung!$N:$N,A382,Berechnung!$B:$B,B$1),0))</f>
        <v/>
      </c>
      <c r="F382" s="251" t="str">
        <f>IF(A382="",,IF(ISNUMBER(MATCH(C382,'Bundle SKUs'!$A:$A,0)),E382,E382*2))</f>
        <v/>
      </c>
      <c r="G382" s="252"/>
      <c r="H382" s="203" t="str">
        <f>IFERROR(__xludf.DUMMYFUNCTION("IF(I382="""",,JOIN("","",UNIQUE(FILTER(Berechnung!$A:$A,Berechnung!$B:$B=H$1,Berechnung!$N:$N=G382))))"),"")</f>
        <v/>
      </c>
      <c r="I382" s="1"/>
      <c r="J382" s="1"/>
      <c r="K382" s="251" t="str">
        <f>IF(G382="",,ROUNDUP(SUMIFS(Berechnung!$L:$L,Berechnung!$N:$N,G382,Berechnung!$B:$B,H$1),0))</f>
        <v/>
      </c>
      <c r="L382" s="251" t="str">
        <f>IF(G382="",,IF(ISNUMBER(MATCH(I382,'Bundle SKUs'!$A:$A,0)),K382,K382*2))</f>
        <v/>
      </c>
      <c r="M382" s="253"/>
      <c r="N382" s="203" t="str">
        <f>IFERROR(__xludf.DUMMYFUNCTION("IF(O382="""",,JOIN("","",UNIQUE(FILTER(Berechnung!$A:$A,Berechnung!$B:$B=N$1,Berechnung!$N:$N=M382))))"),"")</f>
        <v/>
      </c>
      <c r="O382" s="1"/>
      <c r="P382" s="1"/>
      <c r="Q382" s="251" t="str">
        <f>IF(M382="",,ROUNDUP(SUMIFS(Berechnung!$L:$L,Berechnung!$N:$N,M382,Berechnung!$B:$B,N$1),0))</f>
        <v/>
      </c>
      <c r="R382" s="251" t="str">
        <f>IF(M382="",,IF(ISNUMBER(MATCH(O382,'Bundle SKUs'!$A:$A,0)),Q382,Q382*2))</f>
        <v/>
      </c>
    </row>
    <row r="383">
      <c r="A383" s="250"/>
      <c r="B383" s="203" t="str">
        <f>IFERROR(__xludf.DUMMYFUNCTION("IF(C383="""",,JOIN("","",UNIQUE(FILTER(Berechnung!$A:$A,Berechnung!$B:$B=B$1,Berechnung!$N:$N=A383))))"),"")</f>
        <v/>
      </c>
      <c r="C383" s="1"/>
      <c r="D383" s="1"/>
      <c r="E383" s="251" t="str">
        <f>IF(A383="",,ROUNDUP(SUMIFS(Berechnung!$L:$L,Berechnung!$N:$N,A383,Berechnung!$B:$B,B$1),0))</f>
        <v/>
      </c>
      <c r="F383" s="251" t="str">
        <f>IF(A383="",,IF(ISNUMBER(MATCH(C383,'Bundle SKUs'!$A:$A,0)),E383,E383*2))</f>
        <v/>
      </c>
      <c r="G383" s="252"/>
      <c r="H383" s="203" t="str">
        <f>IFERROR(__xludf.DUMMYFUNCTION("IF(I383="""",,JOIN("","",UNIQUE(FILTER(Berechnung!$A:$A,Berechnung!$B:$B=H$1,Berechnung!$N:$N=G383))))"),"")</f>
        <v/>
      </c>
      <c r="I383" s="1"/>
      <c r="J383" s="1"/>
      <c r="K383" s="251" t="str">
        <f>IF(G383="",,ROUNDUP(SUMIFS(Berechnung!$L:$L,Berechnung!$N:$N,G383,Berechnung!$B:$B,H$1),0))</f>
        <v/>
      </c>
      <c r="L383" s="251" t="str">
        <f>IF(G383="",,IF(ISNUMBER(MATCH(I383,'Bundle SKUs'!$A:$A,0)),K383,K383*2))</f>
        <v/>
      </c>
      <c r="M383" s="253"/>
      <c r="N383" s="203" t="str">
        <f>IFERROR(__xludf.DUMMYFUNCTION("IF(O383="""",,JOIN("","",UNIQUE(FILTER(Berechnung!$A:$A,Berechnung!$B:$B=N$1,Berechnung!$N:$N=M383))))"),"")</f>
        <v/>
      </c>
      <c r="O383" s="1"/>
      <c r="P383" s="1"/>
      <c r="Q383" s="251" t="str">
        <f>IF(M383="",,ROUNDUP(SUMIFS(Berechnung!$L:$L,Berechnung!$N:$N,M383,Berechnung!$B:$B,N$1),0))</f>
        <v/>
      </c>
      <c r="R383" s="251" t="str">
        <f>IF(M383="",,IF(ISNUMBER(MATCH(O383,'Bundle SKUs'!$A:$A,0)),Q383,Q383*2))</f>
        <v/>
      </c>
    </row>
    <row r="384">
      <c r="A384" s="250"/>
      <c r="B384" s="203" t="str">
        <f>IFERROR(__xludf.DUMMYFUNCTION("IF(C384="""",,JOIN("","",UNIQUE(FILTER(Berechnung!$A:$A,Berechnung!$B:$B=B$1,Berechnung!$N:$N=A384))))"),"")</f>
        <v/>
      </c>
      <c r="C384" s="1"/>
      <c r="D384" s="1"/>
      <c r="E384" s="251" t="str">
        <f>IF(A384="",,ROUNDUP(SUMIFS(Berechnung!$L:$L,Berechnung!$N:$N,A384,Berechnung!$B:$B,B$1),0))</f>
        <v/>
      </c>
      <c r="F384" s="251" t="str">
        <f>IF(A384="",,IF(ISNUMBER(MATCH(C384,'Bundle SKUs'!$A:$A,0)),E384,E384*2))</f>
        <v/>
      </c>
      <c r="G384" s="252"/>
      <c r="H384" s="203" t="str">
        <f>IFERROR(__xludf.DUMMYFUNCTION("IF(I384="""",,JOIN("","",UNIQUE(FILTER(Berechnung!$A:$A,Berechnung!$B:$B=H$1,Berechnung!$N:$N=G384))))"),"")</f>
        <v/>
      </c>
      <c r="I384" s="1"/>
      <c r="J384" s="1"/>
      <c r="K384" s="251" t="str">
        <f>IF(G384="",,ROUNDUP(SUMIFS(Berechnung!$L:$L,Berechnung!$N:$N,G384,Berechnung!$B:$B,H$1),0))</f>
        <v/>
      </c>
      <c r="L384" s="251" t="str">
        <f>IF(G384="",,IF(ISNUMBER(MATCH(I384,'Bundle SKUs'!$A:$A,0)),K384,K384*2))</f>
        <v/>
      </c>
      <c r="M384" s="253"/>
      <c r="N384" s="203" t="str">
        <f>IFERROR(__xludf.DUMMYFUNCTION("IF(O384="""",,JOIN("","",UNIQUE(FILTER(Berechnung!$A:$A,Berechnung!$B:$B=N$1,Berechnung!$N:$N=M384))))"),"")</f>
        <v/>
      </c>
      <c r="O384" s="1"/>
      <c r="P384" s="1"/>
      <c r="Q384" s="251" t="str">
        <f>IF(M384="",,ROUNDUP(SUMIFS(Berechnung!$L:$L,Berechnung!$N:$N,M384,Berechnung!$B:$B,N$1),0))</f>
        <v/>
      </c>
      <c r="R384" s="251" t="str">
        <f>IF(M384="",,IF(ISNUMBER(MATCH(O384,'Bundle SKUs'!$A:$A,0)),Q384,Q384*2))</f>
        <v/>
      </c>
    </row>
    <row r="385">
      <c r="A385" s="250"/>
      <c r="B385" s="203" t="str">
        <f>IFERROR(__xludf.DUMMYFUNCTION("IF(C385="""",,JOIN("","",UNIQUE(FILTER(Berechnung!$A:$A,Berechnung!$B:$B=B$1,Berechnung!$N:$N=A385))))"),"")</f>
        <v/>
      </c>
      <c r="C385" s="1"/>
      <c r="D385" s="1"/>
      <c r="E385" s="251" t="str">
        <f>IF(A385="",,ROUNDUP(SUMIFS(Berechnung!$L:$L,Berechnung!$N:$N,A385,Berechnung!$B:$B,B$1),0))</f>
        <v/>
      </c>
      <c r="F385" s="251" t="str">
        <f>IF(A385="",,IF(ISNUMBER(MATCH(C385,'Bundle SKUs'!$A:$A,0)),E385,E385*2))</f>
        <v/>
      </c>
      <c r="G385" s="252"/>
      <c r="H385" s="203" t="str">
        <f>IFERROR(__xludf.DUMMYFUNCTION("IF(I385="""",,JOIN("","",UNIQUE(FILTER(Berechnung!$A:$A,Berechnung!$B:$B=H$1,Berechnung!$N:$N=G385))))"),"")</f>
        <v/>
      </c>
      <c r="I385" s="1"/>
      <c r="J385" s="1"/>
      <c r="K385" s="251" t="str">
        <f>IF(G385="",,ROUNDUP(SUMIFS(Berechnung!$L:$L,Berechnung!$N:$N,G385,Berechnung!$B:$B,H$1),0))</f>
        <v/>
      </c>
      <c r="L385" s="251" t="str">
        <f>IF(G385="",,IF(ISNUMBER(MATCH(I385,'Bundle SKUs'!$A:$A,0)),K385,K385*2))</f>
        <v/>
      </c>
      <c r="M385" s="253"/>
      <c r="N385" s="203" t="str">
        <f>IFERROR(__xludf.DUMMYFUNCTION("IF(O385="""",,JOIN("","",UNIQUE(FILTER(Berechnung!$A:$A,Berechnung!$B:$B=N$1,Berechnung!$N:$N=M385))))"),"")</f>
        <v/>
      </c>
      <c r="O385" s="1"/>
      <c r="P385" s="1"/>
      <c r="Q385" s="251" t="str">
        <f>IF(M385="",,ROUNDUP(SUMIFS(Berechnung!$L:$L,Berechnung!$N:$N,M385,Berechnung!$B:$B,N$1),0))</f>
        <v/>
      </c>
      <c r="R385" s="251" t="str">
        <f>IF(M385="",,IF(ISNUMBER(MATCH(O385,'Bundle SKUs'!$A:$A,0)),Q385,Q385*2))</f>
        <v/>
      </c>
    </row>
    <row r="386">
      <c r="A386" s="250"/>
      <c r="B386" s="203" t="str">
        <f>IFERROR(__xludf.DUMMYFUNCTION("IF(C386="""",,JOIN("","",UNIQUE(FILTER(Berechnung!$A:$A,Berechnung!$B:$B=B$1,Berechnung!$N:$N=A386))))"),"")</f>
        <v/>
      </c>
      <c r="C386" s="1"/>
      <c r="D386" s="1"/>
      <c r="E386" s="251" t="str">
        <f>IF(A386="",,ROUNDUP(SUMIFS(Berechnung!$L:$L,Berechnung!$N:$N,A386,Berechnung!$B:$B,B$1),0))</f>
        <v/>
      </c>
      <c r="F386" s="251" t="str">
        <f>IF(A386="",,IF(ISNUMBER(MATCH(C386,'Bundle SKUs'!$A:$A,0)),E386,E386*2))</f>
        <v/>
      </c>
      <c r="G386" s="252"/>
      <c r="H386" s="203" t="str">
        <f>IFERROR(__xludf.DUMMYFUNCTION("IF(I386="""",,JOIN("","",UNIQUE(FILTER(Berechnung!$A:$A,Berechnung!$B:$B=H$1,Berechnung!$N:$N=G386))))"),"")</f>
        <v/>
      </c>
      <c r="I386" s="1"/>
      <c r="J386" s="1"/>
      <c r="K386" s="251" t="str">
        <f>IF(G386="",,ROUNDUP(SUMIFS(Berechnung!$L:$L,Berechnung!$N:$N,G386,Berechnung!$B:$B,H$1),0))</f>
        <v/>
      </c>
      <c r="L386" s="251" t="str">
        <f>IF(G386="",,IF(ISNUMBER(MATCH(I386,'Bundle SKUs'!$A:$A,0)),K386,K386*2))</f>
        <v/>
      </c>
      <c r="M386" s="253"/>
      <c r="N386" s="203" t="str">
        <f>IFERROR(__xludf.DUMMYFUNCTION("IF(O386="""",,JOIN("","",UNIQUE(FILTER(Berechnung!$A:$A,Berechnung!$B:$B=N$1,Berechnung!$N:$N=M386))))"),"")</f>
        <v/>
      </c>
      <c r="O386" s="1"/>
      <c r="P386" s="1"/>
      <c r="Q386" s="251" t="str">
        <f>IF(M386="",,ROUNDUP(SUMIFS(Berechnung!$L:$L,Berechnung!$N:$N,M386,Berechnung!$B:$B,N$1),0))</f>
        <v/>
      </c>
      <c r="R386" s="251" t="str">
        <f>IF(M386="",,IF(ISNUMBER(MATCH(O386,'Bundle SKUs'!$A:$A,0)),Q386,Q386*2))</f>
        <v/>
      </c>
    </row>
    <row r="387">
      <c r="A387" s="250"/>
      <c r="B387" s="203" t="str">
        <f>IFERROR(__xludf.DUMMYFUNCTION("IF(C387="""",,JOIN("","",UNIQUE(FILTER(Berechnung!$A:$A,Berechnung!$B:$B=B$1,Berechnung!$N:$N=A387))))"),"")</f>
        <v/>
      </c>
      <c r="C387" s="1"/>
      <c r="D387" s="1"/>
      <c r="E387" s="251" t="str">
        <f>IF(A387="",,ROUNDUP(SUMIFS(Berechnung!$L:$L,Berechnung!$N:$N,A387,Berechnung!$B:$B,B$1),0))</f>
        <v/>
      </c>
      <c r="F387" s="251" t="str">
        <f>IF(A387="",,IF(ISNUMBER(MATCH(C387,'Bundle SKUs'!$A:$A,0)),E387,E387*2))</f>
        <v/>
      </c>
      <c r="G387" s="252"/>
      <c r="H387" s="203" t="str">
        <f>IFERROR(__xludf.DUMMYFUNCTION("IF(I387="""",,JOIN("","",UNIQUE(FILTER(Berechnung!$A:$A,Berechnung!$B:$B=H$1,Berechnung!$N:$N=G387))))"),"")</f>
        <v/>
      </c>
      <c r="I387" s="1"/>
      <c r="J387" s="1"/>
      <c r="K387" s="251" t="str">
        <f>IF(G387="",,ROUNDUP(SUMIFS(Berechnung!$L:$L,Berechnung!$N:$N,G387,Berechnung!$B:$B,H$1),0))</f>
        <v/>
      </c>
      <c r="L387" s="251" t="str">
        <f>IF(G387="",,IF(ISNUMBER(MATCH(I387,'Bundle SKUs'!$A:$A,0)),K387,K387*2))</f>
        <v/>
      </c>
      <c r="M387" s="253"/>
      <c r="N387" s="203" t="str">
        <f>IFERROR(__xludf.DUMMYFUNCTION("IF(O387="""",,JOIN("","",UNIQUE(FILTER(Berechnung!$A:$A,Berechnung!$B:$B=N$1,Berechnung!$N:$N=M387))))"),"")</f>
        <v/>
      </c>
      <c r="O387" s="1"/>
      <c r="P387" s="1"/>
      <c r="Q387" s="251" t="str">
        <f>IF(M387="",,ROUNDUP(SUMIFS(Berechnung!$L:$L,Berechnung!$N:$N,M387,Berechnung!$B:$B,N$1),0))</f>
        <v/>
      </c>
      <c r="R387" s="251" t="str">
        <f>IF(M387="",,IF(ISNUMBER(MATCH(O387,'Bundle SKUs'!$A:$A,0)),Q387,Q387*2))</f>
        <v/>
      </c>
    </row>
    <row r="388">
      <c r="A388" s="250"/>
      <c r="B388" s="203" t="str">
        <f>IFERROR(__xludf.DUMMYFUNCTION("IF(C388="""",,JOIN("","",UNIQUE(FILTER(Berechnung!$A:$A,Berechnung!$B:$B=B$1,Berechnung!$N:$N=A388))))"),"")</f>
        <v/>
      </c>
      <c r="C388" s="1"/>
      <c r="D388" s="1"/>
      <c r="E388" s="251" t="str">
        <f>IF(A388="",,ROUNDUP(SUMIFS(Berechnung!$L:$L,Berechnung!$N:$N,A388,Berechnung!$B:$B,B$1),0))</f>
        <v/>
      </c>
      <c r="F388" s="251" t="str">
        <f>IF(A388="",,IF(ISNUMBER(MATCH(C388,'Bundle SKUs'!$A:$A,0)),E388,E388*2))</f>
        <v/>
      </c>
      <c r="G388" s="252"/>
      <c r="H388" s="203" t="str">
        <f>IFERROR(__xludf.DUMMYFUNCTION("IF(I388="""",,JOIN("","",UNIQUE(FILTER(Berechnung!$A:$A,Berechnung!$B:$B=H$1,Berechnung!$N:$N=G388))))"),"")</f>
        <v/>
      </c>
      <c r="I388" s="1"/>
      <c r="J388" s="1"/>
      <c r="K388" s="251" t="str">
        <f>IF(G388="",,ROUNDUP(SUMIFS(Berechnung!$L:$L,Berechnung!$N:$N,G388,Berechnung!$B:$B,H$1),0))</f>
        <v/>
      </c>
      <c r="L388" s="251" t="str">
        <f>IF(G388="",,IF(ISNUMBER(MATCH(I388,'Bundle SKUs'!$A:$A,0)),K388,K388*2))</f>
        <v/>
      </c>
      <c r="M388" s="253"/>
      <c r="N388" s="203" t="str">
        <f>IFERROR(__xludf.DUMMYFUNCTION("IF(O388="""",,JOIN("","",UNIQUE(FILTER(Berechnung!$A:$A,Berechnung!$B:$B=N$1,Berechnung!$N:$N=M388))))"),"")</f>
        <v/>
      </c>
      <c r="O388" s="1"/>
      <c r="P388" s="1"/>
      <c r="Q388" s="251" t="str">
        <f>IF(M388="",,ROUNDUP(SUMIFS(Berechnung!$L:$L,Berechnung!$N:$N,M388,Berechnung!$B:$B,N$1),0))</f>
        <v/>
      </c>
      <c r="R388" s="251" t="str">
        <f>IF(M388="",,IF(ISNUMBER(MATCH(O388,'Bundle SKUs'!$A:$A,0)),Q388,Q388*2))</f>
        <v/>
      </c>
    </row>
    <row r="389">
      <c r="A389" s="250"/>
      <c r="B389" s="203" t="str">
        <f>IFERROR(__xludf.DUMMYFUNCTION("IF(C389="""",,JOIN("","",UNIQUE(FILTER(Berechnung!$A:$A,Berechnung!$B:$B=B$1,Berechnung!$N:$N=A389))))"),"")</f>
        <v/>
      </c>
      <c r="C389" s="1"/>
      <c r="D389" s="1"/>
      <c r="E389" s="251" t="str">
        <f>IF(A389="",,ROUNDUP(SUMIFS(Berechnung!$L:$L,Berechnung!$N:$N,A389,Berechnung!$B:$B,B$1),0))</f>
        <v/>
      </c>
      <c r="F389" s="251" t="str">
        <f>IF(A389="",,IF(ISNUMBER(MATCH(C389,'Bundle SKUs'!$A:$A,0)),E389,E389*2))</f>
        <v/>
      </c>
      <c r="G389" s="252"/>
      <c r="H389" s="203" t="str">
        <f>IFERROR(__xludf.DUMMYFUNCTION("IF(I389="""",,JOIN("","",UNIQUE(FILTER(Berechnung!$A:$A,Berechnung!$B:$B=H$1,Berechnung!$N:$N=G389))))"),"")</f>
        <v/>
      </c>
      <c r="I389" s="1"/>
      <c r="J389" s="1"/>
      <c r="K389" s="251" t="str">
        <f>IF(G389="",,ROUNDUP(SUMIFS(Berechnung!$L:$L,Berechnung!$N:$N,G389,Berechnung!$B:$B,H$1),0))</f>
        <v/>
      </c>
      <c r="L389" s="251" t="str">
        <f>IF(G389="",,IF(ISNUMBER(MATCH(I389,'Bundle SKUs'!$A:$A,0)),K389,K389*2))</f>
        <v/>
      </c>
      <c r="M389" s="253"/>
      <c r="N389" s="203" t="str">
        <f>IFERROR(__xludf.DUMMYFUNCTION("IF(O389="""",,JOIN("","",UNIQUE(FILTER(Berechnung!$A:$A,Berechnung!$B:$B=N$1,Berechnung!$N:$N=M389))))"),"")</f>
        <v/>
      </c>
      <c r="O389" s="1"/>
      <c r="P389" s="1"/>
      <c r="Q389" s="251" t="str">
        <f>IF(M389="",,ROUNDUP(SUMIFS(Berechnung!$L:$L,Berechnung!$N:$N,M389,Berechnung!$B:$B,N$1),0))</f>
        <v/>
      </c>
      <c r="R389" s="251" t="str">
        <f>IF(M389="",,IF(ISNUMBER(MATCH(O389,'Bundle SKUs'!$A:$A,0)),Q389,Q389*2))</f>
        <v/>
      </c>
    </row>
    <row r="390">
      <c r="A390" s="250"/>
      <c r="B390" s="203" t="str">
        <f>IFERROR(__xludf.DUMMYFUNCTION("IF(C390="""",,JOIN("","",UNIQUE(FILTER(Berechnung!$A:$A,Berechnung!$B:$B=B$1,Berechnung!$N:$N=A390))))"),"")</f>
        <v/>
      </c>
      <c r="C390" s="1"/>
      <c r="D390" s="1"/>
      <c r="E390" s="251" t="str">
        <f>IF(A390="",,ROUNDUP(SUMIFS(Berechnung!$L:$L,Berechnung!$N:$N,A390,Berechnung!$B:$B,B$1),0))</f>
        <v/>
      </c>
      <c r="F390" s="251" t="str">
        <f>IF(A390="",,IF(ISNUMBER(MATCH(C390,'Bundle SKUs'!$A:$A,0)),E390,E390*2))</f>
        <v/>
      </c>
      <c r="G390" s="252"/>
      <c r="H390" s="203" t="str">
        <f>IFERROR(__xludf.DUMMYFUNCTION("IF(I390="""",,JOIN("","",UNIQUE(FILTER(Berechnung!$A:$A,Berechnung!$B:$B=H$1,Berechnung!$N:$N=G390))))"),"")</f>
        <v/>
      </c>
      <c r="I390" s="1"/>
      <c r="J390" s="1"/>
      <c r="K390" s="251" t="str">
        <f>IF(G390="",,ROUNDUP(SUMIFS(Berechnung!$L:$L,Berechnung!$N:$N,G390,Berechnung!$B:$B,H$1),0))</f>
        <v/>
      </c>
      <c r="L390" s="251" t="str">
        <f>IF(G390="",,IF(ISNUMBER(MATCH(I390,'Bundle SKUs'!$A:$A,0)),K390,K390*2))</f>
        <v/>
      </c>
      <c r="M390" s="253"/>
      <c r="N390" s="203" t="str">
        <f>IFERROR(__xludf.DUMMYFUNCTION("IF(O390="""",,JOIN("","",UNIQUE(FILTER(Berechnung!$A:$A,Berechnung!$B:$B=N$1,Berechnung!$N:$N=M390))))"),"")</f>
        <v/>
      </c>
      <c r="O390" s="1"/>
      <c r="P390" s="1"/>
      <c r="Q390" s="251" t="str">
        <f>IF(M390="",,ROUNDUP(SUMIFS(Berechnung!$L:$L,Berechnung!$N:$N,M390,Berechnung!$B:$B,N$1),0))</f>
        <v/>
      </c>
      <c r="R390" s="251" t="str">
        <f>IF(M390="",,IF(ISNUMBER(MATCH(O390,'Bundle SKUs'!$A:$A,0)),Q390,Q390*2))</f>
        <v/>
      </c>
    </row>
    <row r="391">
      <c r="A391" s="250"/>
      <c r="B391" s="203" t="str">
        <f>IFERROR(__xludf.DUMMYFUNCTION("IF(C391="""",,JOIN("","",UNIQUE(FILTER(Berechnung!$A:$A,Berechnung!$B:$B=B$1,Berechnung!$N:$N=A391))))"),"")</f>
        <v/>
      </c>
      <c r="C391" s="1"/>
      <c r="D391" s="1"/>
      <c r="E391" s="251" t="str">
        <f>IF(A391="",,ROUNDUP(SUMIFS(Berechnung!$L:$L,Berechnung!$N:$N,A391,Berechnung!$B:$B,B$1),0))</f>
        <v/>
      </c>
      <c r="F391" s="251" t="str">
        <f>IF(A391="",,IF(ISNUMBER(MATCH(C391,'Bundle SKUs'!$A:$A,0)),E391,E391*2))</f>
        <v/>
      </c>
      <c r="G391" s="252"/>
      <c r="H391" s="203" t="str">
        <f>IFERROR(__xludf.DUMMYFUNCTION("IF(I391="""",,JOIN("","",UNIQUE(FILTER(Berechnung!$A:$A,Berechnung!$B:$B=H$1,Berechnung!$N:$N=G391))))"),"")</f>
        <v/>
      </c>
      <c r="I391" s="1"/>
      <c r="J391" s="1"/>
      <c r="K391" s="251" t="str">
        <f>IF(G391="",,ROUNDUP(SUMIFS(Berechnung!$L:$L,Berechnung!$N:$N,G391,Berechnung!$B:$B,H$1),0))</f>
        <v/>
      </c>
      <c r="L391" s="251" t="str">
        <f>IF(G391="",,IF(ISNUMBER(MATCH(I391,'Bundle SKUs'!$A:$A,0)),K391,K391*2))</f>
        <v/>
      </c>
      <c r="M391" s="253"/>
      <c r="N391" s="203" t="str">
        <f>IFERROR(__xludf.DUMMYFUNCTION("IF(O391="""",,JOIN("","",UNIQUE(FILTER(Berechnung!$A:$A,Berechnung!$B:$B=N$1,Berechnung!$N:$N=M391))))"),"")</f>
        <v/>
      </c>
      <c r="O391" s="1"/>
      <c r="P391" s="1"/>
      <c r="Q391" s="251" t="str">
        <f>IF(M391="",,ROUNDUP(SUMIFS(Berechnung!$L:$L,Berechnung!$N:$N,M391,Berechnung!$B:$B,N$1),0))</f>
        <v/>
      </c>
      <c r="R391" s="251" t="str">
        <f>IF(M391="",,IF(ISNUMBER(MATCH(O391,'Bundle SKUs'!$A:$A,0)),Q391,Q391*2))</f>
        <v/>
      </c>
    </row>
    <row r="392">
      <c r="A392" s="250"/>
      <c r="B392" s="203" t="str">
        <f>IFERROR(__xludf.DUMMYFUNCTION("IF(C392="""",,JOIN("","",UNIQUE(FILTER(Berechnung!$A:$A,Berechnung!$B:$B=B$1,Berechnung!$N:$N=A392))))"),"")</f>
        <v/>
      </c>
      <c r="C392" s="1"/>
      <c r="D392" s="1"/>
      <c r="E392" s="251" t="str">
        <f>IF(A392="",,ROUNDUP(SUMIFS(Berechnung!$L:$L,Berechnung!$N:$N,A392,Berechnung!$B:$B,B$1),0))</f>
        <v/>
      </c>
      <c r="F392" s="251" t="str">
        <f>IF(A392="",,IF(ISNUMBER(MATCH(C392,'Bundle SKUs'!$A:$A,0)),E392,E392*2))</f>
        <v/>
      </c>
      <c r="G392" s="252"/>
      <c r="H392" s="203" t="str">
        <f>IFERROR(__xludf.DUMMYFUNCTION("IF(I392="""",,JOIN("","",UNIQUE(FILTER(Berechnung!$A:$A,Berechnung!$B:$B=H$1,Berechnung!$N:$N=G392))))"),"")</f>
        <v/>
      </c>
      <c r="I392" s="1"/>
      <c r="J392" s="1"/>
      <c r="K392" s="251" t="str">
        <f>IF(G392="",,ROUNDUP(SUMIFS(Berechnung!$L:$L,Berechnung!$N:$N,G392,Berechnung!$B:$B,H$1),0))</f>
        <v/>
      </c>
      <c r="L392" s="251" t="str">
        <f>IF(G392="",,IF(ISNUMBER(MATCH(I392,'Bundle SKUs'!$A:$A,0)),K392,K392*2))</f>
        <v/>
      </c>
      <c r="M392" s="253"/>
      <c r="N392" s="203" t="str">
        <f>IFERROR(__xludf.DUMMYFUNCTION("IF(O392="""",,JOIN("","",UNIQUE(FILTER(Berechnung!$A:$A,Berechnung!$B:$B=N$1,Berechnung!$N:$N=M392))))"),"")</f>
        <v/>
      </c>
      <c r="O392" s="1"/>
      <c r="P392" s="1"/>
      <c r="Q392" s="251" t="str">
        <f>IF(M392="",,ROUNDUP(SUMIFS(Berechnung!$L:$L,Berechnung!$N:$N,M392,Berechnung!$B:$B,N$1),0))</f>
        <v/>
      </c>
      <c r="R392" s="251" t="str">
        <f>IF(M392="",,IF(ISNUMBER(MATCH(O392,'Bundle SKUs'!$A:$A,0)),Q392,Q392*2))</f>
        <v/>
      </c>
    </row>
    <row r="393">
      <c r="A393" s="250"/>
      <c r="B393" s="203" t="str">
        <f>IFERROR(__xludf.DUMMYFUNCTION("IF(C393="""",,JOIN("","",UNIQUE(FILTER(Berechnung!$A:$A,Berechnung!$B:$B=B$1,Berechnung!$N:$N=A393))))"),"")</f>
        <v/>
      </c>
      <c r="C393" s="1"/>
      <c r="D393" s="1"/>
      <c r="E393" s="251" t="str">
        <f>IF(A393="",,ROUNDUP(SUMIFS(Berechnung!$L:$L,Berechnung!$N:$N,A393,Berechnung!$B:$B,B$1),0))</f>
        <v/>
      </c>
      <c r="F393" s="251" t="str">
        <f>IF(A393="",,IF(ISNUMBER(MATCH(C393,'Bundle SKUs'!$A:$A,0)),E393,E393*2))</f>
        <v/>
      </c>
      <c r="G393" s="252"/>
      <c r="H393" s="203" t="str">
        <f>IFERROR(__xludf.DUMMYFUNCTION("IF(I393="""",,JOIN("","",UNIQUE(FILTER(Berechnung!$A:$A,Berechnung!$B:$B=H$1,Berechnung!$N:$N=G393))))"),"")</f>
        <v/>
      </c>
      <c r="I393" s="1"/>
      <c r="J393" s="1"/>
      <c r="K393" s="251" t="str">
        <f>IF(G393="",,ROUNDUP(SUMIFS(Berechnung!$L:$L,Berechnung!$N:$N,G393,Berechnung!$B:$B,H$1),0))</f>
        <v/>
      </c>
      <c r="L393" s="251" t="str">
        <f>IF(G393="",,IF(ISNUMBER(MATCH(I393,'Bundle SKUs'!$A:$A,0)),K393,K393*2))</f>
        <v/>
      </c>
      <c r="M393" s="253"/>
      <c r="N393" s="203" t="str">
        <f>IFERROR(__xludf.DUMMYFUNCTION("IF(O393="""",,JOIN("","",UNIQUE(FILTER(Berechnung!$A:$A,Berechnung!$B:$B=N$1,Berechnung!$N:$N=M393))))"),"")</f>
        <v/>
      </c>
      <c r="O393" s="1"/>
      <c r="P393" s="1"/>
      <c r="Q393" s="251" t="str">
        <f>IF(M393="",,ROUNDUP(SUMIFS(Berechnung!$L:$L,Berechnung!$N:$N,M393,Berechnung!$B:$B,N$1),0))</f>
        <v/>
      </c>
      <c r="R393" s="251" t="str">
        <f>IF(M393="",,IF(ISNUMBER(MATCH(O393,'Bundle SKUs'!$A:$A,0)),Q393,Q393*2))</f>
        <v/>
      </c>
    </row>
    <row r="394">
      <c r="A394" s="250"/>
      <c r="B394" s="203" t="str">
        <f>IFERROR(__xludf.DUMMYFUNCTION("IF(C394="""",,JOIN("","",UNIQUE(FILTER(Berechnung!$A:$A,Berechnung!$B:$B=B$1,Berechnung!$N:$N=A394))))"),"")</f>
        <v/>
      </c>
      <c r="C394" s="1"/>
      <c r="D394" s="1"/>
      <c r="E394" s="251" t="str">
        <f>IF(A394="",,ROUNDUP(SUMIFS(Berechnung!$L:$L,Berechnung!$N:$N,A394,Berechnung!$B:$B,B$1),0))</f>
        <v/>
      </c>
      <c r="F394" s="251" t="str">
        <f>IF(A394="",,IF(ISNUMBER(MATCH(C394,'Bundle SKUs'!$A:$A,0)),E394,E394*2))</f>
        <v/>
      </c>
      <c r="G394" s="252"/>
      <c r="H394" s="203" t="str">
        <f>IFERROR(__xludf.DUMMYFUNCTION("IF(I394="""",,JOIN("","",UNIQUE(FILTER(Berechnung!$A:$A,Berechnung!$B:$B=H$1,Berechnung!$N:$N=G394))))"),"")</f>
        <v/>
      </c>
      <c r="I394" s="1"/>
      <c r="J394" s="1"/>
      <c r="K394" s="251" t="str">
        <f>IF(G394="",,ROUNDUP(SUMIFS(Berechnung!$L:$L,Berechnung!$N:$N,G394,Berechnung!$B:$B,H$1),0))</f>
        <v/>
      </c>
      <c r="L394" s="251" t="str">
        <f>IF(G394="",,IF(ISNUMBER(MATCH(I394,'Bundle SKUs'!$A:$A,0)),K394,K394*2))</f>
        <v/>
      </c>
      <c r="M394" s="253"/>
      <c r="N394" s="203" t="str">
        <f>IFERROR(__xludf.DUMMYFUNCTION("IF(O394="""",,JOIN("","",UNIQUE(FILTER(Berechnung!$A:$A,Berechnung!$B:$B=N$1,Berechnung!$N:$N=M394))))"),"")</f>
        <v/>
      </c>
      <c r="O394" s="1"/>
      <c r="P394" s="1"/>
      <c r="Q394" s="251" t="str">
        <f>IF(M394="",,ROUNDUP(SUMIFS(Berechnung!$L:$L,Berechnung!$N:$N,M394,Berechnung!$B:$B,N$1),0))</f>
        <v/>
      </c>
      <c r="R394" s="251" t="str">
        <f>IF(M394="",,IF(ISNUMBER(MATCH(O394,'Bundle SKUs'!$A:$A,0)),Q394,Q394*2))</f>
        <v/>
      </c>
    </row>
    <row r="395">
      <c r="A395" s="250"/>
      <c r="B395" s="203" t="str">
        <f>IFERROR(__xludf.DUMMYFUNCTION("IF(C395="""",,JOIN("","",UNIQUE(FILTER(Berechnung!$A:$A,Berechnung!$B:$B=B$1,Berechnung!$N:$N=A395))))"),"")</f>
        <v/>
      </c>
      <c r="C395" s="1"/>
      <c r="D395" s="1"/>
      <c r="E395" s="251" t="str">
        <f>IF(A395="",,ROUNDUP(SUMIFS(Berechnung!$L:$L,Berechnung!$N:$N,A395,Berechnung!$B:$B,B$1),0))</f>
        <v/>
      </c>
      <c r="F395" s="251" t="str">
        <f>IF(A395="",,IF(ISNUMBER(MATCH(C395,'Bundle SKUs'!$A:$A,0)),E395,E395*2))</f>
        <v/>
      </c>
      <c r="G395" s="252"/>
      <c r="H395" s="203" t="str">
        <f>IFERROR(__xludf.DUMMYFUNCTION("IF(I395="""",,JOIN("","",UNIQUE(FILTER(Berechnung!$A:$A,Berechnung!$B:$B=H$1,Berechnung!$N:$N=G395))))"),"")</f>
        <v/>
      </c>
      <c r="I395" s="1"/>
      <c r="J395" s="1"/>
      <c r="K395" s="251" t="str">
        <f>IF(G395="",,ROUNDUP(SUMIFS(Berechnung!$L:$L,Berechnung!$N:$N,G395,Berechnung!$B:$B,H$1),0))</f>
        <v/>
      </c>
      <c r="L395" s="251" t="str">
        <f>IF(G395="",,IF(ISNUMBER(MATCH(I395,'Bundle SKUs'!$A:$A,0)),K395,K395*2))</f>
        <v/>
      </c>
      <c r="M395" s="253"/>
      <c r="N395" s="203" t="str">
        <f>IFERROR(__xludf.DUMMYFUNCTION("IF(O395="""",,JOIN("","",UNIQUE(FILTER(Berechnung!$A:$A,Berechnung!$B:$B=N$1,Berechnung!$N:$N=M395))))"),"")</f>
        <v/>
      </c>
      <c r="O395" s="1"/>
      <c r="P395" s="1"/>
      <c r="Q395" s="251" t="str">
        <f>IF(M395="",,ROUNDUP(SUMIFS(Berechnung!$L:$L,Berechnung!$N:$N,M395,Berechnung!$B:$B,N$1),0))</f>
        <v/>
      </c>
      <c r="R395" s="251" t="str">
        <f>IF(M395="",,IF(ISNUMBER(MATCH(O395,'Bundle SKUs'!$A:$A,0)),Q395,Q395*2))</f>
        <v/>
      </c>
    </row>
    <row r="396">
      <c r="A396" s="250"/>
      <c r="B396" s="203" t="str">
        <f>IFERROR(__xludf.DUMMYFUNCTION("IF(C396="""",,JOIN("","",UNIQUE(FILTER(Berechnung!$A:$A,Berechnung!$B:$B=B$1,Berechnung!$N:$N=A396))))"),"")</f>
        <v/>
      </c>
      <c r="C396" s="1"/>
      <c r="D396" s="1"/>
      <c r="E396" s="251" t="str">
        <f>IF(A396="",,ROUNDUP(SUMIFS(Berechnung!$L:$L,Berechnung!$N:$N,A396,Berechnung!$B:$B,B$1),0))</f>
        <v/>
      </c>
      <c r="F396" s="251" t="str">
        <f>IF(A396="",,IF(ISNUMBER(MATCH(C396,'Bundle SKUs'!$A:$A,0)),E396,E396*2))</f>
        <v/>
      </c>
      <c r="G396" s="252"/>
      <c r="H396" s="203" t="str">
        <f>IFERROR(__xludf.DUMMYFUNCTION("IF(I396="""",,JOIN("","",UNIQUE(FILTER(Berechnung!$A:$A,Berechnung!$B:$B=H$1,Berechnung!$N:$N=G396))))"),"")</f>
        <v/>
      </c>
      <c r="I396" s="1"/>
      <c r="J396" s="1"/>
      <c r="K396" s="251" t="str">
        <f>IF(G396="",,ROUNDUP(SUMIFS(Berechnung!$L:$L,Berechnung!$N:$N,G396,Berechnung!$B:$B,H$1),0))</f>
        <v/>
      </c>
      <c r="L396" s="251" t="str">
        <f>IF(G396="",,IF(ISNUMBER(MATCH(I396,'Bundle SKUs'!$A:$A,0)),K396,K396*2))</f>
        <v/>
      </c>
      <c r="M396" s="253"/>
      <c r="N396" s="203" t="str">
        <f>IFERROR(__xludf.DUMMYFUNCTION("IF(O396="""",,JOIN("","",UNIQUE(FILTER(Berechnung!$A:$A,Berechnung!$B:$B=N$1,Berechnung!$N:$N=M396))))"),"")</f>
        <v/>
      </c>
      <c r="O396" s="1"/>
      <c r="P396" s="1"/>
      <c r="Q396" s="251" t="str">
        <f>IF(M396="",,ROUNDUP(SUMIFS(Berechnung!$L:$L,Berechnung!$N:$N,M396,Berechnung!$B:$B,N$1),0))</f>
        <v/>
      </c>
      <c r="R396" s="251" t="str">
        <f>IF(M396="",,IF(ISNUMBER(MATCH(O396,'Bundle SKUs'!$A:$A,0)),Q396,Q396*2))</f>
        <v/>
      </c>
    </row>
    <row r="397">
      <c r="A397" s="250"/>
      <c r="B397" s="203" t="str">
        <f>IFERROR(__xludf.DUMMYFUNCTION("IF(C397="""",,JOIN("","",UNIQUE(FILTER(Berechnung!$A:$A,Berechnung!$B:$B=B$1,Berechnung!$N:$N=A397))))"),"")</f>
        <v/>
      </c>
      <c r="C397" s="1"/>
      <c r="D397" s="1"/>
      <c r="E397" s="251" t="str">
        <f>IF(A397="",,ROUNDUP(SUMIFS(Berechnung!$L:$L,Berechnung!$N:$N,A397,Berechnung!$B:$B,B$1),0))</f>
        <v/>
      </c>
      <c r="F397" s="251" t="str">
        <f>IF(A397="",,IF(ISNUMBER(MATCH(C397,'Bundle SKUs'!$A:$A,0)),E397,E397*2))</f>
        <v/>
      </c>
      <c r="G397" s="252"/>
      <c r="H397" s="203" t="str">
        <f>IFERROR(__xludf.DUMMYFUNCTION("IF(I397="""",,JOIN("","",UNIQUE(FILTER(Berechnung!$A:$A,Berechnung!$B:$B=H$1,Berechnung!$N:$N=G397))))"),"")</f>
        <v/>
      </c>
      <c r="I397" s="1"/>
      <c r="J397" s="1"/>
      <c r="K397" s="251" t="str">
        <f>IF(G397="",,ROUNDUP(SUMIFS(Berechnung!$L:$L,Berechnung!$N:$N,G397,Berechnung!$B:$B,H$1),0))</f>
        <v/>
      </c>
      <c r="L397" s="251" t="str">
        <f>IF(G397="",,IF(ISNUMBER(MATCH(I397,'Bundle SKUs'!$A:$A,0)),K397,K397*2))</f>
        <v/>
      </c>
      <c r="M397" s="253"/>
      <c r="N397" s="203" t="str">
        <f>IFERROR(__xludf.DUMMYFUNCTION("IF(O397="""",,JOIN("","",UNIQUE(FILTER(Berechnung!$A:$A,Berechnung!$B:$B=N$1,Berechnung!$N:$N=M397))))"),"")</f>
        <v/>
      </c>
      <c r="O397" s="1"/>
      <c r="P397" s="1"/>
      <c r="Q397" s="251" t="str">
        <f>IF(M397="",,ROUNDUP(SUMIFS(Berechnung!$L:$L,Berechnung!$N:$N,M397,Berechnung!$B:$B,N$1),0))</f>
        <v/>
      </c>
      <c r="R397" s="251" t="str">
        <f>IF(M397="",,IF(ISNUMBER(MATCH(O397,'Bundle SKUs'!$A:$A,0)),Q397,Q397*2))</f>
        <v/>
      </c>
    </row>
    <row r="398">
      <c r="A398" s="250"/>
      <c r="B398" s="203" t="str">
        <f>IFERROR(__xludf.DUMMYFUNCTION("IF(C398="""",,JOIN("","",UNIQUE(FILTER(Berechnung!$A:$A,Berechnung!$B:$B=B$1,Berechnung!$N:$N=A398))))"),"")</f>
        <v/>
      </c>
      <c r="C398" s="1"/>
      <c r="D398" s="1"/>
      <c r="E398" s="251" t="str">
        <f>IF(A398="",,ROUNDUP(SUMIFS(Berechnung!$L:$L,Berechnung!$N:$N,A398,Berechnung!$B:$B,B$1),0))</f>
        <v/>
      </c>
      <c r="F398" s="251" t="str">
        <f>IF(A398="",,IF(ISNUMBER(MATCH(C398,'Bundle SKUs'!$A:$A,0)),E398,E398*2))</f>
        <v/>
      </c>
      <c r="G398" s="252"/>
      <c r="H398" s="203" t="str">
        <f>IFERROR(__xludf.DUMMYFUNCTION("IF(I398="""",,JOIN("","",UNIQUE(FILTER(Berechnung!$A:$A,Berechnung!$B:$B=H$1,Berechnung!$N:$N=G398))))"),"")</f>
        <v/>
      </c>
      <c r="I398" s="1"/>
      <c r="J398" s="1"/>
      <c r="K398" s="251" t="str">
        <f>IF(G398="",,ROUNDUP(SUMIFS(Berechnung!$L:$L,Berechnung!$N:$N,G398,Berechnung!$B:$B,H$1),0))</f>
        <v/>
      </c>
      <c r="L398" s="251" t="str">
        <f>IF(G398="",,IF(ISNUMBER(MATCH(I398,'Bundle SKUs'!$A:$A,0)),K398,K398*2))</f>
        <v/>
      </c>
      <c r="M398" s="253"/>
      <c r="N398" s="203" t="str">
        <f>IFERROR(__xludf.DUMMYFUNCTION("IF(O398="""",,JOIN("","",UNIQUE(FILTER(Berechnung!$A:$A,Berechnung!$B:$B=N$1,Berechnung!$N:$N=M398))))"),"")</f>
        <v/>
      </c>
      <c r="O398" s="1"/>
      <c r="P398" s="1"/>
      <c r="Q398" s="251" t="str">
        <f>IF(M398="",,ROUNDUP(SUMIFS(Berechnung!$L:$L,Berechnung!$N:$N,M398,Berechnung!$B:$B,N$1),0))</f>
        <v/>
      </c>
      <c r="R398" s="251" t="str">
        <f>IF(M398="",,IF(ISNUMBER(MATCH(O398,'Bundle SKUs'!$A:$A,0)),Q398,Q398*2))</f>
        <v/>
      </c>
    </row>
    <row r="399">
      <c r="A399" s="250"/>
      <c r="B399" s="203" t="str">
        <f>IFERROR(__xludf.DUMMYFUNCTION("IF(C399="""",,JOIN("","",UNIQUE(FILTER(Berechnung!$A:$A,Berechnung!$B:$B=B$1,Berechnung!$N:$N=A399))))"),"")</f>
        <v/>
      </c>
      <c r="C399" s="1"/>
      <c r="D399" s="1"/>
      <c r="E399" s="251" t="str">
        <f>IF(A399="",,ROUNDUP(SUMIFS(Berechnung!$L:$L,Berechnung!$N:$N,A399,Berechnung!$B:$B,B$1),0))</f>
        <v/>
      </c>
      <c r="F399" s="251" t="str">
        <f>IF(A399="",,IF(ISNUMBER(MATCH(C399,'Bundle SKUs'!$A:$A,0)),E399,E399*2))</f>
        <v/>
      </c>
      <c r="G399" s="252"/>
      <c r="H399" s="203" t="str">
        <f>IFERROR(__xludf.DUMMYFUNCTION("IF(I399="""",,JOIN("","",UNIQUE(FILTER(Berechnung!$A:$A,Berechnung!$B:$B=H$1,Berechnung!$N:$N=G399))))"),"")</f>
        <v/>
      </c>
      <c r="I399" s="1"/>
      <c r="J399" s="1"/>
      <c r="K399" s="251" t="str">
        <f>IF(G399="",,ROUNDUP(SUMIFS(Berechnung!$L:$L,Berechnung!$N:$N,G399,Berechnung!$B:$B,H$1),0))</f>
        <v/>
      </c>
      <c r="L399" s="251" t="str">
        <f>IF(G399="",,IF(ISNUMBER(MATCH(I399,'Bundle SKUs'!$A:$A,0)),K399,K399*2))</f>
        <v/>
      </c>
      <c r="M399" s="253"/>
      <c r="N399" s="203" t="str">
        <f>IFERROR(__xludf.DUMMYFUNCTION("IF(O399="""",,JOIN("","",UNIQUE(FILTER(Berechnung!$A:$A,Berechnung!$B:$B=N$1,Berechnung!$N:$N=M399))))"),"")</f>
        <v/>
      </c>
      <c r="O399" s="1"/>
      <c r="P399" s="1"/>
      <c r="Q399" s="251" t="str">
        <f>IF(M399="",,ROUNDUP(SUMIFS(Berechnung!$L:$L,Berechnung!$N:$N,M399,Berechnung!$B:$B,N$1),0))</f>
        <v/>
      </c>
      <c r="R399" s="251" t="str">
        <f>IF(M399="",,IF(ISNUMBER(MATCH(O399,'Bundle SKUs'!$A:$A,0)),Q399,Q399*2))</f>
        <v/>
      </c>
    </row>
    <row r="400">
      <c r="A400" s="250"/>
      <c r="B400" s="203" t="str">
        <f>IFERROR(__xludf.DUMMYFUNCTION("IF(C400="""",,JOIN("","",UNIQUE(FILTER(Berechnung!$A:$A,Berechnung!$B:$B=B$1,Berechnung!$N:$N=A400))))"),"")</f>
        <v/>
      </c>
      <c r="C400" s="1"/>
      <c r="D400" s="1"/>
      <c r="E400" s="251" t="str">
        <f>IF(A400="",,ROUNDUP(SUMIFS(Berechnung!$L:$L,Berechnung!$N:$N,A400,Berechnung!$B:$B,B$1),0))</f>
        <v/>
      </c>
      <c r="F400" s="251" t="str">
        <f>IF(A400="",,IF(ISNUMBER(MATCH(C400,'Bundle SKUs'!$A:$A,0)),E400,E400*2))</f>
        <v/>
      </c>
      <c r="G400" s="252"/>
      <c r="H400" s="203" t="str">
        <f>IFERROR(__xludf.DUMMYFUNCTION("IF(I400="""",,JOIN("","",UNIQUE(FILTER(Berechnung!$A:$A,Berechnung!$B:$B=H$1,Berechnung!$N:$N=G400))))"),"")</f>
        <v/>
      </c>
      <c r="I400" s="1"/>
      <c r="J400" s="1"/>
      <c r="K400" s="251" t="str">
        <f>IF(G400="",,ROUNDUP(SUMIFS(Berechnung!$L:$L,Berechnung!$N:$N,G400,Berechnung!$B:$B,H$1),0))</f>
        <v/>
      </c>
      <c r="L400" s="251" t="str">
        <f>IF(G400="",,IF(ISNUMBER(MATCH(I400,'Bundle SKUs'!$A:$A,0)),K400,K400*2))</f>
        <v/>
      </c>
      <c r="M400" s="253"/>
      <c r="N400" s="203" t="str">
        <f>IFERROR(__xludf.DUMMYFUNCTION("IF(O400="""",,JOIN("","",UNIQUE(FILTER(Berechnung!$A:$A,Berechnung!$B:$B=N$1,Berechnung!$N:$N=M400))))"),"")</f>
        <v/>
      </c>
      <c r="O400" s="1"/>
      <c r="P400" s="1"/>
      <c r="Q400" s="251" t="str">
        <f>IF(M400="",,ROUNDUP(SUMIFS(Berechnung!$L:$L,Berechnung!$N:$N,M400,Berechnung!$B:$B,N$1),0))</f>
        <v/>
      </c>
      <c r="R400" s="251" t="str">
        <f>IF(M400="",,IF(ISNUMBER(MATCH(O400,'Bundle SKUs'!$A:$A,0)),Q400,Q400*2))</f>
        <v/>
      </c>
    </row>
    <row r="401">
      <c r="A401" s="250"/>
      <c r="B401" s="203" t="str">
        <f>IFERROR(__xludf.DUMMYFUNCTION("IF(C401="""",,JOIN("","",UNIQUE(FILTER(Berechnung!$A:$A,Berechnung!$B:$B=B$1,Berechnung!$N:$N=A401))))"),"")</f>
        <v/>
      </c>
      <c r="C401" s="1"/>
      <c r="D401" s="1"/>
      <c r="E401" s="251" t="str">
        <f>IF(A401="",,ROUNDUP(SUMIFS(Berechnung!$L:$L,Berechnung!$N:$N,A401,Berechnung!$B:$B,B$1),0))</f>
        <v/>
      </c>
      <c r="F401" s="251" t="str">
        <f>IF(A401="",,IF(ISNUMBER(MATCH(C401,'Bundle SKUs'!$A:$A,0)),E401,E401*2))</f>
        <v/>
      </c>
      <c r="G401" s="252"/>
      <c r="H401" s="203" t="str">
        <f>IFERROR(__xludf.DUMMYFUNCTION("IF(I401="""",,JOIN("","",UNIQUE(FILTER(Berechnung!$A:$A,Berechnung!$B:$B=H$1,Berechnung!$N:$N=G401))))"),"")</f>
        <v/>
      </c>
      <c r="I401" s="1"/>
      <c r="J401" s="1"/>
      <c r="K401" s="251" t="str">
        <f>IF(G401="",,ROUNDUP(SUMIFS(Berechnung!$L:$L,Berechnung!$N:$N,G401,Berechnung!$B:$B,H$1),0))</f>
        <v/>
      </c>
      <c r="L401" s="251" t="str">
        <f>IF(G401="",,IF(ISNUMBER(MATCH(I401,'Bundle SKUs'!$A:$A,0)),K401,K401*2))</f>
        <v/>
      </c>
      <c r="M401" s="253"/>
      <c r="N401" s="203" t="str">
        <f>IFERROR(__xludf.DUMMYFUNCTION("IF(O401="""",,JOIN("","",UNIQUE(FILTER(Berechnung!$A:$A,Berechnung!$B:$B=N$1,Berechnung!$N:$N=M401))))"),"")</f>
        <v/>
      </c>
      <c r="O401" s="1"/>
      <c r="P401" s="1"/>
      <c r="Q401" s="251" t="str">
        <f>IF(M401="",,ROUNDUP(SUMIFS(Berechnung!$L:$L,Berechnung!$N:$N,M401,Berechnung!$B:$B,N$1),0))</f>
        <v/>
      </c>
      <c r="R401" s="251" t="str">
        <f>IF(M401="",,IF(ISNUMBER(MATCH(O401,'Bundle SKUs'!$A:$A,0)),Q401,Q401*2))</f>
        <v/>
      </c>
    </row>
    <row r="402">
      <c r="A402" s="250"/>
      <c r="B402" s="203" t="str">
        <f>IFERROR(__xludf.DUMMYFUNCTION("IF(C402="""",,JOIN("","",UNIQUE(FILTER(Berechnung!$A:$A,Berechnung!$B:$B=B$1,Berechnung!$N:$N=A402))))"),"")</f>
        <v/>
      </c>
      <c r="C402" s="1"/>
      <c r="D402" s="1"/>
      <c r="E402" s="251" t="str">
        <f>IF(A402="",,ROUNDUP(SUMIFS(Berechnung!$L:$L,Berechnung!$N:$N,A402,Berechnung!$B:$B,B$1),0))</f>
        <v/>
      </c>
      <c r="F402" s="251" t="str">
        <f>IF(A402="",,IF(ISNUMBER(MATCH(C402,'Bundle SKUs'!$A:$A,0)),E402,E402*2))</f>
        <v/>
      </c>
      <c r="G402" s="252"/>
      <c r="H402" s="203" t="str">
        <f>IFERROR(__xludf.DUMMYFUNCTION("IF(I402="""",,JOIN("","",UNIQUE(FILTER(Berechnung!$A:$A,Berechnung!$B:$B=H$1,Berechnung!$N:$N=G402))))"),"")</f>
        <v/>
      </c>
      <c r="I402" s="1"/>
      <c r="J402" s="1"/>
      <c r="K402" s="251" t="str">
        <f>IF(G402="",,ROUNDUP(SUMIFS(Berechnung!$L:$L,Berechnung!$N:$N,G402,Berechnung!$B:$B,H$1),0))</f>
        <v/>
      </c>
      <c r="L402" s="251" t="str">
        <f>IF(G402="",,IF(ISNUMBER(MATCH(I402,'Bundle SKUs'!$A:$A,0)),K402,K402*2))</f>
        <v/>
      </c>
      <c r="M402" s="253"/>
      <c r="N402" s="203" t="str">
        <f>IFERROR(__xludf.DUMMYFUNCTION("IF(O402="""",,JOIN("","",UNIQUE(FILTER(Berechnung!$A:$A,Berechnung!$B:$B=N$1,Berechnung!$N:$N=M402))))"),"")</f>
        <v/>
      </c>
      <c r="O402" s="1"/>
      <c r="P402" s="1"/>
      <c r="Q402" s="251" t="str">
        <f>IF(M402="",,ROUNDUP(SUMIFS(Berechnung!$L:$L,Berechnung!$N:$N,M402,Berechnung!$B:$B,N$1),0))</f>
        <v/>
      </c>
      <c r="R402" s="251" t="str">
        <f>IF(M402="",,IF(ISNUMBER(MATCH(O402,'Bundle SKUs'!$A:$A,0)),Q402,Q402*2))</f>
        <v/>
      </c>
    </row>
    <row r="403">
      <c r="A403" s="250"/>
      <c r="B403" s="203" t="str">
        <f>IFERROR(__xludf.DUMMYFUNCTION("IF(C403="""",,JOIN("","",UNIQUE(FILTER(Berechnung!$A:$A,Berechnung!$B:$B=B$1,Berechnung!$N:$N=A403))))"),"")</f>
        <v/>
      </c>
      <c r="C403" s="1"/>
      <c r="D403" s="1"/>
      <c r="E403" s="251" t="str">
        <f>IF(A403="",,ROUNDUP(SUMIFS(Berechnung!$L:$L,Berechnung!$N:$N,A403,Berechnung!$B:$B,B$1),0))</f>
        <v/>
      </c>
      <c r="F403" s="251" t="str">
        <f>IF(A403="",,IF(ISNUMBER(MATCH(C403,'Bundle SKUs'!$A:$A,0)),E403,E403*2))</f>
        <v/>
      </c>
      <c r="G403" s="252"/>
      <c r="H403" s="203" t="str">
        <f>IFERROR(__xludf.DUMMYFUNCTION("IF(I403="""",,JOIN("","",UNIQUE(FILTER(Berechnung!$A:$A,Berechnung!$B:$B=H$1,Berechnung!$N:$N=G403))))"),"")</f>
        <v/>
      </c>
      <c r="I403" s="1"/>
      <c r="J403" s="1"/>
      <c r="K403" s="251" t="str">
        <f>IF(G403="",,ROUNDUP(SUMIFS(Berechnung!$L:$L,Berechnung!$N:$N,G403,Berechnung!$B:$B,H$1),0))</f>
        <v/>
      </c>
      <c r="L403" s="251" t="str">
        <f>IF(G403="",,IF(ISNUMBER(MATCH(I403,'Bundle SKUs'!$A:$A,0)),K403,K403*2))</f>
        <v/>
      </c>
      <c r="M403" s="253"/>
      <c r="N403" s="203" t="str">
        <f>IFERROR(__xludf.DUMMYFUNCTION("IF(O403="""",,JOIN("","",UNIQUE(FILTER(Berechnung!$A:$A,Berechnung!$B:$B=N$1,Berechnung!$N:$N=M403))))"),"")</f>
        <v/>
      </c>
      <c r="O403" s="1"/>
      <c r="P403" s="1"/>
      <c r="Q403" s="251" t="str">
        <f>IF(M403="",,ROUNDUP(SUMIFS(Berechnung!$L:$L,Berechnung!$N:$N,M403,Berechnung!$B:$B,N$1),0))</f>
        <v/>
      </c>
      <c r="R403" s="251" t="str">
        <f>IF(M403="",,IF(ISNUMBER(MATCH(O403,'Bundle SKUs'!$A:$A,0)),Q403,Q403*2))</f>
        <v/>
      </c>
    </row>
    <row r="404">
      <c r="A404" s="250"/>
      <c r="B404" s="203" t="str">
        <f>IFERROR(__xludf.DUMMYFUNCTION("IF(C404="""",,JOIN("","",UNIQUE(FILTER(Berechnung!$A:$A,Berechnung!$B:$B=B$1,Berechnung!$N:$N=A404))))"),"")</f>
        <v/>
      </c>
      <c r="C404" s="1"/>
      <c r="D404" s="1"/>
      <c r="E404" s="251" t="str">
        <f>IF(A404="",,ROUNDUP(SUMIFS(Berechnung!$L:$L,Berechnung!$N:$N,A404,Berechnung!$B:$B,B$1),0))</f>
        <v/>
      </c>
      <c r="F404" s="251" t="str">
        <f>IF(A404="",,IF(ISNUMBER(MATCH(C404,'Bundle SKUs'!$A:$A,0)),E404,E404*2))</f>
        <v/>
      </c>
      <c r="G404" s="252"/>
      <c r="H404" s="203" t="str">
        <f>IFERROR(__xludf.DUMMYFUNCTION("IF(I404="""",,JOIN("","",UNIQUE(FILTER(Berechnung!$A:$A,Berechnung!$B:$B=H$1,Berechnung!$N:$N=G404))))"),"")</f>
        <v/>
      </c>
      <c r="I404" s="1"/>
      <c r="J404" s="1"/>
      <c r="K404" s="251" t="str">
        <f>IF(G404="",,ROUNDUP(SUMIFS(Berechnung!$L:$L,Berechnung!$N:$N,G404,Berechnung!$B:$B,H$1),0))</f>
        <v/>
      </c>
      <c r="L404" s="251" t="str">
        <f>IF(G404="",,IF(ISNUMBER(MATCH(I404,'Bundle SKUs'!$A:$A,0)),K404,K404*2))</f>
        <v/>
      </c>
      <c r="M404" s="253"/>
      <c r="N404" s="203" t="str">
        <f>IFERROR(__xludf.DUMMYFUNCTION("IF(O404="""",,JOIN("","",UNIQUE(FILTER(Berechnung!$A:$A,Berechnung!$B:$B=N$1,Berechnung!$N:$N=M404))))"),"")</f>
        <v/>
      </c>
      <c r="O404" s="1"/>
      <c r="P404" s="1"/>
      <c r="Q404" s="251" t="str">
        <f>IF(M404="",,ROUNDUP(SUMIFS(Berechnung!$L:$L,Berechnung!$N:$N,M404,Berechnung!$B:$B,N$1),0))</f>
        <v/>
      </c>
      <c r="R404" s="251" t="str">
        <f>IF(M404="",,IF(ISNUMBER(MATCH(O404,'Bundle SKUs'!$A:$A,0)),Q404,Q404*2))</f>
        <v/>
      </c>
    </row>
    <row r="405">
      <c r="A405" s="250"/>
      <c r="B405" s="203" t="str">
        <f>IFERROR(__xludf.DUMMYFUNCTION("IF(C405="""",,JOIN("","",UNIQUE(FILTER(Berechnung!$A:$A,Berechnung!$B:$B=B$1,Berechnung!$N:$N=A405))))"),"")</f>
        <v/>
      </c>
      <c r="C405" s="1"/>
      <c r="D405" s="1"/>
      <c r="E405" s="251" t="str">
        <f>IF(A405="",,ROUNDUP(SUMIFS(Berechnung!$L:$L,Berechnung!$N:$N,A405,Berechnung!$B:$B,B$1),0))</f>
        <v/>
      </c>
      <c r="F405" s="251" t="str">
        <f>IF(A405="",,IF(ISNUMBER(MATCH(C405,'Bundle SKUs'!$A:$A,0)),E405,E405*2))</f>
        <v/>
      </c>
      <c r="G405" s="252"/>
      <c r="H405" s="203" t="str">
        <f>IFERROR(__xludf.DUMMYFUNCTION("IF(I405="""",,JOIN("","",UNIQUE(FILTER(Berechnung!$A:$A,Berechnung!$B:$B=H$1,Berechnung!$N:$N=G405))))"),"")</f>
        <v/>
      </c>
      <c r="I405" s="1"/>
      <c r="J405" s="1"/>
      <c r="K405" s="251" t="str">
        <f>IF(G405="",,ROUNDUP(SUMIFS(Berechnung!$L:$L,Berechnung!$N:$N,G405,Berechnung!$B:$B,H$1),0))</f>
        <v/>
      </c>
      <c r="L405" s="251" t="str">
        <f>IF(G405="",,IF(ISNUMBER(MATCH(I405,'Bundle SKUs'!$A:$A,0)),K405,K405*2))</f>
        <v/>
      </c>
      <c r="M405" s="253"/>
      <c r="N405" s="203" t="str">
        <f>IFERROR(__xludf.DUMMYFUNCTION("IF(O405="""",,JOIN("","",UNIQUE(FILTER(Berechnung!$A:$A,Berechnung!$B:$B=N$1,Berechnung!$N:$N=M405))))"),"")</f>
        <v/>
      </c>
      <c r="O405" s="1"/>
      <c r="P405" s="1"/>
      <c r="Q405" s="251" t="str">
        <f>IF(M405="",,ROUNDUP(SUMIFS(Berechnung!$L:$L,Berechnung!$N:$N,M405,Berechnung!$B:$B,N$1),0))</f>
        <v/>
      </c>
      <c r="R405" s="251" t="str">
        <f>IF(M405="",,IF(ISNUMBER(MATCH(O405,'Bundle SKUs'!$A:$A,0)),Q405,Q405*2))</f>
        <v/>
      </c>
    </row>
    <row r="406">
      <c r="A406" s="250"/>
      <c r="B406" s="203" t="str">
        <f>IFERROR(__xludf.DUMMYFUNCTION("IF(C406="""",,JOIN("","",UNIQUE(FILTER(Berechnung!$A:$A,Berechnung!$B:$B=B$1,Berechnung!$N:$N=A406))))"),"")</f>
        <v/>
      </c>
      <c r="C406" s="1"/>
      <c r="D406" s="1"/>
      <c r="E406" s="251" t="str">
        <f>IF(A406="",,ROUNDUP(SUMIFS(Berechnung!$L:$L,Berechnung!$N:$N,A406,Berechnung!$B:$B,B$1),0))</f>
        <v/>
      </c>
      <c r="F406" s="251" t="str">
        <f>IF(A406="",,IF(ISNUMBER(MATCH(C406,'Bundle SKUs'!$A:$A,0)),E406,E406*2))</f>
        <v/>
      </c>
      <c r="G406" s="252"/>
      <c r="H406" s="203" t="str">
        <f>IFERROR(__xludf.DUMMYFUNCTION("IF(I406="""",,JOIN("","",UNIQUE(FILTER(Berechnung!$A:$A,Berechnung!$B:$B=H$1,Berechnung!$N:$N=G406))))"),"")</f>
        <v/>
      </c>
      <c r="I406" s="1"/>
      <c r="J406" s="1"/>
      <c r="K406" s="251" t="str">
        <f>IF(G406="",,ROUNDUP(SUMIFS(Berechnung!$L:$L,Berechnung!$N:$N,G406,Berechnung!$B:$B,H$1),0))</f>
        <v/>
      </c>
      <c r="L406" s="251" t="str">
        <f>IF(G406="",,IF(ISNUMBER(MATCH(I406,'Bundle SKUs'!$A:$A,0)),K406,K406*2))</f>
        <v/>
      </c>
      <c r="M406" s="253"/>
      <c r="N406" s="203" t="str">
        <f>IFERROR(__xludf.DUMMYFUNCTION("IF(O406="""",,JOIN("","",UNIQUE(FILTER(Berechnung!$A:$A,Berechnung!$B:$B=N$1,Berechnung!$N:$N=M406))))"),"")</f>
        <v/>
      </c>
      <c r="O406" s="1"/>
      <c r="P406" s="1"/>
      <c r="Q406" s="251" t="str">
        <f>IF(M406="",,ROUNDUP(SUMIFS(Berechnung!$L:$L,Berechnung!$N:$N,M406,Berechnung!$B:$B,N$1),0))</f>
        <v/>
      </c>
      <c r="R406" s="251" t="str">
        <f>IF(M406="",,IF(ISNUMBER(MATCH(O406,'Bundle SKUs'!$A:$A,0)),Q406,Q406*2))</f>
        <v/>
      </c>
    </row>
    <row r="407">
      <c r="A407" s="250"/>
      <c r="B407" s="203" t="str">
        <f>IFERROR(__xludf.DUMMYFUNCTION("IF(C407="""",,JOIN("","",UNIQUE(FILTER(Berechnung!$A:$A,Berechnung!$B:$B=B$1,Berechnung!$N:$N=A407))))"),"")</f>
        <v/>
      </c>
      <c r="C407" s="1"/>
      <c r="D407" s="1"/>
      <c r="E407" s="251" t="str">
        <f>IF(A407="",,ROUNDUP(SUMIFS(Berechnung!$L:$L,Berechnung!$N:$N,A407,Berechnung!$B:$B,B$1),0))</f>
        <v/>
      </c>
      <c r="F407" s="251" t="str">
        <f>IF(A407="",,IF(ISNUMBER(MATCH(C407,'Bundle SKUs'!$A:$A,0)),E407,E407*2))</f>
        <v/>
      </c>
      <c r="G407" s="252"/>
      <c r="H407" s="203" t="str">
        <f>IFERROR(__xludf.DUMMYFUNCTION("IF(I407="""",,JOIN("","",UNIQUE(FILTER(Berechnung!$A:$A,Berechnung!$B:$B=H$1,Berechnung!$N:$N=G407))))"),"")</f>
        <v/>
      </c>
      <c r="I407" s="1"/>
      <c r="J407" s="1"/>
      <c r="K407" s="251" t="str">
        <f>IF(G407="",,ROUNDUP(SUMIFS(Berechnung!$L:$L,Berechnung!$N:$N,G407,Berechnung!$B:$B,H$1),0))</f>
        <v/>
      </c>
      <c r="L407" s="251" t="str">
        <f>IF(G407="",,IF(ISNUMBER(MATCH(I407,'Bundle SKUs'!$A:$A,0)),K407,K407*2))</f>
        <v/>
      </c>
      <c r="M407" s="253"/>
      <c r="N407" s="203" t="str">
        <f>IFERROR(__xludf.DUMMYFUNCTION("IF(O407="""",,JOIN("","",UNIQUE(FILTER(Berechnung!$A:$A,Berechnung!$B:$B=N$1,Berechnung!$N:$N=M407))))"),"")</f>
        <v/>
      </c>
      <c r="O407" s="1"/>
      <c r="P407" s="1"/>
      <c r="Q407" s="251" t="str">
        <f>IF(M407="",,ROUNDUP(SUMIFS(Berechnung!$L:$L,Berechnung!$N:$N,M407,Berechnung!$B:$B,N$1),0))</f>
        <v/>
      </c>
      <c r="R407" s="251" t="str">
        <f>IF(M407="",,IF(ISNUMBER(MATCH(O407,'Bundle SKUs'!$A:$A,0)),Q407,Q407*2))</f>
        <v/>
      </c>
    </row>
    <row r="408">
      <c r="A408" s="250"/>
      <c r="B408" s="203" t="str">
        <f>IFERROR(__xludf.DUMMYFUNCTION("IF(C408="""",,JOIN("","",UNIQUE(FILTER(Berechnung!$A:$A,Berechnung!$B:$B=B$1,Berechnung!$N:$N=A408))))"),"")</f>
        <v/>
      </c>
      <c r="C408" s="1"/>
      <c r="D408" s="1"/>
      <c r="E408" s="251" t="str">
        <f>IF(A408="",,ROUNDUP(SUMIFS(Berechnung!$L:$L,Berechnung!$N:$N,A408,Berechnung!$B:$B,B$1),0))</f>
        <v/>
      </c>
      <c r="F408" s="251" t="str">
        <f>IF(A408="",,IF(ISNUMBER(MATCH(C408,'Bundle SKUs'!$A:$A,0)),E408,E408*2))</f>
        <v/>
      </c>
      <c r="G408" s="252"/>
      <c r="H408" s="203" t="str">
        <f>IFERROR(__xludf.DUMMYFUNCTION("IF(I408="""",,JOIN("","",UNIQUE(FILTER(Berechnung!$A:$A,Berechnung!$B:$B=H$1,Berechnung!$N:$N=G408))))"),"")</f>
        <v/>
      </c>
      <c r="I408" s="1"/>
      <c r="J408" s="1"/>
      <c r="K408" s="251" t="str">
        <f>IF(G408="",,ROUNDUP(SUMIFS(Berechnung!$L:$L,Berechnung!$N:$N,G408,Berechnung!$B:$B,H$1),0))</f>
        <v/>
      </c>
      <c r="L408" s="251" t="str">
        <f>IF(G408="",,IF(ISNUMBER(MATCH(I408,'Bundle SKUs'!$A:$A,0)),K408,K408*2))</f>
        <v/>
      </c>
      <c r="M408" s="253"/>
      <c r="N408" s="203" t="str">
        <f>IFERROR(__xludf.DUMMYFUNCTION("IF(O408="""",,JOIN("","",UNIQUE(FILTER(Berechnung!$A:$A,Berechnung!$B:$B=N$1,Berechnung!$N:$N=M408))))"),"")</f>
        <v/>
      </c>
      <c r="O408" s="1"/>
      <c r="P408" s="1"/>
      <c r="Q408" s="251" t="str">
        <f>IF(M408="",,ROUNDUP(SUMIFS(Berechnung!$L:$L,Berechnung!$N:$N,M408,Berechnung!$B:$B,N$1),0))</f>
        <v/>
      </c>
      <c r="R408" s="251" t="str">
        <f>IF(M408="",,IF(ISNUMBER(MATCH(O408,'Bundle SKUs'!$A:$A,0)),Q408,Q408*2))</f>
        <v/>
      </c>
    </row>
    <row r="409">
      <c r="A409" s="250"/>
      <c r="B409" s="203" t="str">
        <f>IFERROR(__xludf.DUMMYFUNCTION("IF(C409="""",,JOIN("","",UNIQUE(FILTER(Berechnung!$A:$A,Berechnung!$B:$B=B$1,Berechnung!$N:$N=A409))))"),"")</f>
        <v/>
      </c>
      <c r="C409" s="1"/>
      <c r="D409" s="1"/>
      <c r="E409" s="251" t="str">
        <f>IF(A409="",,ROUNDUP(SUMIFS(Berechnung!$L:$L,Berechnung!$N:$N,A409,Berechnung!$B:$B,B$1),0))</f>
        <v/>
      </c>
      <c r="F409" s="251" t="str">
        <f>IF(A409="",,IF(ISNUMBER(MATCH(C409,'Bundle SKUs'!$A:$A,0)),E409,E409*2))</f>
        <v/>
      </c>
      <c r="G409" s="252"/>
      <c r="H409" s="203" t="str">
        <f>IFERROR(__xludf.DUMMYFUNCTION("IF(I409="""",,JOIN("","",UNIQUE(FILTER(Berechnung!$A:$A,Berechnung!$B:$B=H$1,Berechnung!$N:$N=G409))))"),"")</f>
        <v/>
      </c>
      <c r="I409" s="1"/>
      <c r="J409" s="1"/>
      <c r="K409" s="251" t="str">
        <f>IF(G409="",,ROUNDUP(SUMIFS(Berechnung!$L:$L,Berechnung!$N:$N,G409,Berechnung!$B:$B,H$1),0))</f>
        <v/>
      </c>
      <c r="L409" s="251" t="str">
        <f>IF(G409="",,IF(ISNUMBER(MATCH(I409,'Bundle SKUs'!$A:$A,0)),K409,K409*2))</f>
        <v/>
      </c>
      <c r="M409" s="253"/>
      <c r="N409" s="203" t="str">
        <f>IFERROR(__xludf.DUMMYFUNCTION("IF(O409="""",,JOIN("","",UNIQUE(FILTER(Berechnung!$A:$A,Berechnung!$B:$B=N$1,Berechnung!$N:$N=M409))))"),"")</f>
        <v/>
      </c>
      <c r="O409" s="1"/>
      <c r="P409" s="1"/>
      <c r="Q409" s="251" t="str">
        <f>IF(M409="",,ROUNDUP(SUMIFS(Berechnung!$L:$L,Berechnung!$N:$N,M409,Berechnung!$B:$B,N$1),0))</f>
        <v/>
      </c>
      <c r="R409" s="251" t="str">
        <f>IF(M409="",,IF(ISNUMBER(MATCH(O409,'Bundle SKUs'!$A:$A,0)),Q409,Q409*2))</f>
        <v/>
      </c>
    </row>
    <row r="410">
      <c r="A410" s="250"/>
      <c r="B410" s="203" t="str">
        <f>IFERROR(__xludf.DUMMYFUNCTION("IF(C410="""",,JOIN("","",UNIQUE(FILTER(Berechnung!$A:$A,Berechnung!$B:$B=B$1,Berechnung!$N:$N=A410))))"),"")</f>
        <v/>
      </c>
      <c r="C410" s="1"/>
      <c r="D410" s="1"/>
      <c r="E410" s="251" t="str">
        <f>IF(A410="",,ROUNDUP(SUMIFS(Berechnung!$L:$L,Berechnung!$N:$N,A410,Berechnung!$B:$B,B$1),0))</f>
        <v/>
      </c>
      <c r="F410" s="251" t="str">
        <f>IF(A410="",,IF(ISNUMBER(MATCH(C410,'Bundle SKUs'!$A:$A,0)),E410,E410*2))</f>
        <v/>
      </c>
      <c r="G410" s="252"/>
      <c r="H410" s="203" t="str">
        <f>IFERROR(__xludf.DUMMYFUNCTION("IF(I410="""",,JOIN("","",UNIQUE(FILTER(Berechnung!$A:$A,Berechnung!$B:$B=H$1,Berechnung!$N:$N=G410))))"),"")</f>
        <v/>
      </c>
      <c r="I410" s="1"/>
      <c r="J410" s="1"/>
      <c r="K410" s="251" t="str">
        <f>IF(G410="",,ROUNDUP(SUMIFS(Berechnung!$L:$L,Berechnung!$N:$N,G410,Berechnung!$B:$B,H$1),0))</f>
        <v/>
      </c>
      <c r="L410" s="251" t="str">
        <f>IF(G410="",,IF(ISNUMBER(MATCH(I410,'Bundle SKUs'!$A:$A,0)),K410,K410*2))</f>
        <v/>
      </c>
      <c r="M410" s="253"/>
      <c r="N410" s="203" t="str">
        <f>IFERROR(__xludf.DUMMYFUNCTION("IF(O410="""",,JOIN("","",UNIQUE(FILTER(Berechnung!$A:$A,Berechnung!$B:$B=N$1,Berechnung!$N:$N=M410))))"),"")</f>
        <v/>
      </c>
      <c r="O410" s="1"/>
      <c r="P410" s="1"/>
      <c r="Q410" s="251" t="str">
        <f>IF(M410="",,ROUNDUP(SUMIFS(Berechnung!$L:$L,Berechnung!$N:$N,M410,Berechnung!$B:$B,N$1),0))</f>
        <v/>
      </c>
      <c r="R410" s="251" t="str">
        <f>IF(M410="",,IF(ISNUMBER(MATCH(O410,'Bundle SKUs'!$A:$A,0)),Q410,Q410*2))</f>
        <v/>
      </c>
    </row>
    <row r="411">
      <c r="A411" s="250"/>
      <c r="B411" s="203" t="str">
        <f>IFERROR(__xludf.DUMMYFUNCTION("IF(C411="""",,JOIN("","",UNIQUE(FILTER(Berechnung!$A:$A,Berechnung!$B:$B=B$1,Berechnung!$N:$N=A411))))"),"")</f>
        <v/>
      </c>
      <c r="C411" s="1"/>
      <c r="D411" s="1"/>
      <c r="E411" s="251" t="str">
        <f>IF(A411="",,ROUNDUP(SUMIFS(Berechnung!$L:$L,Berechnung!$N:$N,A411,Berechnung!$B:$B,B$1),0))</f>
        <v/>
      </c>
      <c r="F411" s="251" t="str">
        <f>IF(A411="",,IF(ISNUMBER(MATCH(C411,'Bundle SKUs'!$A:$A,0)),E411,E411*2))</f>
        <v/>
      </c>
      <c r="G411" s="252"/>
      <c r="H411" s="203" t="str">
        <f>IFERROR(__xludf.DUMMYFUNCTION("IF(I411="""",,JOIN("","",UNIQUE(FILTER(Berechnung!$A:$A,Berechnung!$B:$B=H$1,Berechnung!$N:$N=G411))))"),"")</f>
        <v/>
      </c>
      <c r="I411" s="1"/>
      <c r="J411" s="1"/>
      <c r="K411" s="251" t="str">
        <f>IF(G411="",,ROUNDUP(SUMIFS(Berechnung!$L:$L,Berechnung!$N:$N,G411,Berechnung!$B:$B,H$1),0))</f>
        <v/>
      </c>
      <c r="L411" s="251" t="str">
        <f>IF(G411="",,IF(ISNUMBER(MATCH(I411,'Bundle SKUs'!$A:$A,0)),K411,K411*2))</f>
        <v/>
      </c>
      <c r="M411" s="253"/>
      <c r="N411" s="203" t="str">
        <f>IFERROR(__xludf.DUMMYFUNCTION("IF(O411="""",,JOIN("","",UNIQUE(FILTER(Berechnung!$A:$A,Berechnung!$B:$B=N$1,Berechnung!$N:$N=M411))))"),"")</f>
        <v/>
      </c>
      <c r="O411" s="1"/>
      <c r="P411" s="1"/>
      <c r="Q411" s="251" t="str">
        <f>IF(M411="",,ROUNDUP(SUMIFS(Berechnung!$L:$L,Berechnung!$N:$N,M411,Berechnung!$B:$B,N$1),0))</f>
        <v/>
      </c>
      <c r="R411" s="251" t="str">
        <f>IF(M411="",,IF(ISNUMBER(MATCH(O411,'Bundle SKUs'!$A:$A,0)),Q411,Q411*2))</f>
        <v/>
      </c>
    </row>
    <row r="412">
      <c r="A412" s="250"/>
      <c r="B412" s="203" t="str">
        <f>IFERROR(__xludf.DUMMYFUNCTION("IF(C412="""",,JOIN("","",UNIQUE(FILTER(Berechnung!$A:$A,Berechnung!$B:$B=B$1,Berechnung!$N:$N=A412))))"),"")</f>
        <v/>
      </c>
      <c r="C412" s="1"/>
      <c r="D412" s="1"/>
      <c r="E412" s="251" t="str">
        <f>IF(A412="",,ROUNDUP(SUMIFS(Berechnung!$L:$L,Berechnung!$N:$N,A412,Berechnung!$B:$B,B$1),0))</f>
        <v/>
      </c>
      <c r="F412" s="251" t="str">
        <f>IF(A412="",,IF(ISNUMBER(MATCH(C412,'Bundle SKUs'!$A:$A,0)),E412,E412*2))</f>
        <v/>
      </c>
      <c r="G412" s="252"/>
      <c r="H412" s="203" t="str">
        <f>IFERROR(__xludf.DUMMYFUNCTION("IF(I412="""",,JOIN("","",UNIQUE(FILTER(Berechnung!$A:$A,Berechnung!$B:$B=H$1,Berechnung!$N:$N=G412))))"),"")</f>
        <v/>
      </c>
      <c r="I412" s="1"/>
      <c r="J412" s="1"/>
      <c r="K412" s="251" t="str">
        <f>IF(G412="",,ROUNDUP(SUMIFS(Berechnung!$L:$L,Berechnung!$N:$N,G412,Berechnung!$B:$B,H$1),0))</f>
        <v/>
      </c>
      <c r="L412" s="251" t="str">
        <f>IF(G412="",,IF(ISNUMBER(MATCH(I412,'Bundle SKUs'!$A:$A,0)),K412,K412*2))</f>
        <v/>
      </c>
      <c r="M412" s="253"/>
      <c r="N412" s="203" t="str">
        <f>IFERROR(__xludf.DUMMYFUNCTION("IF(O412="""",,JOIN("","",UNIQUE(FILTER(Berechnung!$A:$A,Berechnung!$B:$B=N$1,Berechnung!$N:$N=M412))))"),"")</f>
        <v/>
      </c>
      <c r="O412" s="1"/>
      <c r="P412" s="1"/>
      <c r="Q412" s="251" t="str">
        <f>IF(M412="",,ROUNDUP(SUMIFS(Berechnung!$L:$L,Berechnung!$N:$N,M412,Berechnung!$B:$B,N$1),0))</f>
        <v/>
      </c>
      <c r="R412" s="251" t="str">
        <f>IF(M412="",,IF(ISNUMBER(MATCH(O412,'Bundle SKUs'!$A:$A,0)),Q412,Q412*2))</f>
        <v/>
      </c>
    </row>
    <row r="413">
      <c r="A413" s="250"/>
      <c r="B413" s="203" t="str">
        <f>IFERROR(__xludf.DUMMYFUNCTION("IF(C413="""",,JOIN("","",UNIQUE(FILTER(Berechnung!$A:$A,Berechnung!$B:$B=B$1,Berechnung!$N:$N=A413))))"),"")</f>
        <v/>
      </c>
      <c r="C413" s="1"/>
      <c r="D413" s="1"/>
      <c r="E413" s="251" t="str">
        <f>IF(A413="",,ROUNDUP(SUMIFS(Berechnung!$L:$L,Berechnung!$N:$N,A413,Berechnung!$B:$B,B$1),0))</f>
        <v/>
      </c>
      <c r="F413" s="251" t="str">
        <f>IF(A413="",,IF(ISNUMBER(MATCH(C413,'Bundle SKUs'!$A:$A,0)),E413,E413*2))</f>
        <v/>
      </c>
      <c r="G413" s="252"/>
      <c r="H413" s="203" t="str">
        <f>IFERROR(__xludf.DUMMYFUNCTION("IF(I413="""",,JOIN("","",UNIQUE(FILTER(Berechnung!$A:$A,Berechnung!$B:$B=H$1,Berechnung!$N:$N=G413))))"),"")</f>
        <v/>
      </c>
      <c r="I413" s="1"/>
      <c r="J413" s="1"/>
      <c r="K413" s="251" t="str">
        <f>IF(G413="",,ROUNDUP(SUMIFS(Berechnung!$L:$L,Berechnung!$N:$N,G413,Berechnung!$B:$B,H$1),0))</f>
        <v/>
      </c>
      <c r="L413" s="251" t="str">
        <f>IF(G413="",,IF(ISNUMBER(MATCH(I413,'Bundle SKUs'!$A:$A,0)),K413,K413*2))</f>
        <v/>
      </c>
      <c r="M413" s="253"/>
      <c r="N413" s="203" t="str">
        <f>IFERROR(__xludf.DUMMYFUNCTION("IF(O413="""",,JOIN("","",UNIQUE(FILTER(Berechnung!$A:$A,Berechnung!$B:$B=N$1,Berechnung!$N:$N=M413))))"),"")</f>
        <v/>
      </c>
      <c r="O413" s="1"/>
      <c r="P413" s="1"/>
      <c r="Q413" s="251" t="str">
        <f>IF(M413="",,ROUNDUP(SUMIFS(Berechnung!$L:$L,Berechnung!$N:$N,M413,Berechnung!$B:$B,N$1),0))</f>
        <v/>
      </c>
      <c r="R413" s="251" t="str">
        <f>IF(M413="",,IF(ISNUMBER(MATCH(O413,'Bundle SKUs'!$A:$A,0)),Q413,Q413*2))</f>
        <v/>
      </c>
    </row>
    <row r="414">
      <c r="A414" s="250"/>
      <c r="B414" s="203" t="str">
        <f>IFERROR(__xludf.DUMMYFUNCTION("IF(C414="""",,JOIN("","",UNIQUE(FILTER(Berechnung!$A:$A,Berechnung!$B:$B=B$1,Berechnung!$N:$N=A414))))"),"")</f>
        <v/>
      </c>
      <c r="C414" s="1"/>
      <c r="D414" s="1"/>
      <c r="E414" s="251" t="str">
        <f>IF(A414="",,ROUNDUP(SUMIFS(Berechnung!$L:$L,Berechnung!$N:$N,A414,Berechnung!$B:$B,B$1),0))</f>
        <v/>
      </c>
      <c r="F414" s="251" t="str">
        <f>IF(A414="",,IF(ISNUMBER(MATCH(C414,'Bundle SKUs'!$A:$A,0)),E414,E414*2))</f>
        <v/>
      </c>
      <c r="G414" s="252"/>
      <c r="H414" s="203" t="str">
        <f>IFERROR(__xludf.DUMMYFUNCTION("IF(I414="""",,JOIN("","",UNIQUE(FILTER(Berechnung!$A:$A,Berechnung!$B:$B=H$1,Berechnung!$N:$N=G414))))"),"")</f>
        <v/>
      </c>
      <c r="I414" s="1"/>
      <c r="J414" s="1"/>
      <c r="K414" s="251" t="str">
        <f>IF(G414="",,ROUNDUP(SUMIFS(Berechnung!$L:$L,Berechnung!$N:$N,G414,Berechnung!$B:$B,H$1),0))</f>
        <v/>
      </c>
      <c r="L414" s="251" t="str">
        <f>IF(G414="",,IF(ISNUMBER(MATCH(I414,'Bundle SKUs'!$A:$A,0)),K414,K414*2))</f>
        <v/>
      </c>
      <c r="M414" s="253"/>
      <c r="N414" s="203" t="str">
        <f>IFERROR(__xludf.DUMMYFUNCTION("IF(O414="""",,JOIN("","",UNIQUE(FILTER(Berechnung!$A:$A,Berechnung!$B:$B=N$1,Berechnung!$N:$N=M414))))"),"")</f>
        <v/>
      </c>
      <c r="O414" s="1"/>
      <c r="P414" s="1"/>
      <c r="Q414" s="251" t="str">
        <f>IF(M414="",,ROUNDUP(SUMIFS(Berechnung!$L:$L,Berechnung!$N:$N,M414,Berechnung!$B:$B,N$1),0))</f>
        <v/>
      </c>
      <c r="R414" s="251" t="str">
        <f>IF(M414="",,IF(ISNUMBER(MATCH(O414,'Bundle SKUs'!$A:$A,0)),Q414,Q414*2))</f>
        <v/>
      </c>
    </row>
    <row r="415">
      <c r="A415" s="250"/>
      <c r="B415" s="203" t="str">
        <f>IFERROR(__xludf.DUMMYFUNCTION("IF(C415="""",,JOIN("","",UNIQUE(FILTER(Berechnung!$A:$A,Berechnung!$B:$B=B$1,Berechnung!$N:$N=A415))))"),"")</f>
        <v/>
      </c>
      <c r="C415" s="1"/>
      <c r="D415" s="1"/>
      <c r="E415" s="251" t="str">
        <f>IF(A415="",,ROUNDUP(SUMIFS(Berechnung!$L:$L,Berechnung!$N:$N,A415,Berechnung!$B:$B,B$1),0))</f>
        <v/>
      </c>
      <c r="F415" s="251" t="str">
        <f>IF(A415="",,IF(ISNUMBER(MATCH(C415,'Bundle SKUs'!$A:$A,0)),E415,E415*2))</f>
        <v/>
      </c>
      <c r="G415" s="252"/>
      <c r="H415" s="203" t="str">
        <f>IFERROR(__xludf.DUMMYFUNCTION("IF(I415="""",,JOIN("","",UNIQUE(FILTER(Berechnung!$A:$A,Berechnung!$B:$B=H$1,Berechnung!$N:$N=G415))))"),"")</f>
        <v/>
      </c>
      <c r="I415" s="1"/>
      <c r="J415" s="1"/>
      <c r="K415" s="251" t="str">
        <f>IF(G415="",,ROUNDUP(SUMIFS(Berechnung!$L:$L,Berechnung!$N:$N,G415,Berechnung!$B:$B,H$1),0))</f>
        <v/>
      </c>
      <c r="L415" s="251" t="str">
        <f>IF(G415="",,IF(ISNUMBER(MATCH(I415,'Bundle SKUs'!$A:$A,0)),K415,K415*2))</f>
        <v/>
      </c>
      <c r="M415" s="253"/>
      <c r="N415" s="203" t="str">
        <f>IFERROR(__xludf.DUMMYFUNCTION("IF(O415="""",,JOIN("","",UNIQUE(FILTER(Berechnung!$A:$A,Berechnung!$B:$B=N$1,Berechnung!$N:$N=M415))))"),"")</f>
        <v/>
      </c>
      <c r="O415" s="1"/>
      <c r="P415" s="1"/>
      <c r="Q415" s="251" t="str">
        <f>IF(M415="",,ROUNDUP(SUMIFS(Berechnung!$L:$L,Berechnung!$N:$N,M415,Berechnung!$B:$B,N$1),0))</f>
        <v/>
      </c>
      <c r="R415" s="251" t="str">
        <f>IF(M415="",,IF(ISNUMBER(MATCH(O415,'Bundle SKUs'!$A:$A,0)),Q415,Q415*2))</f>
        <v/>
      </c>
    </row>
    <row r="416">
      <c r="A416" s="250"/>
      <c r="B416" s="203" t="str">
        <f>IFERROR(__xludf.DUMMYFUNCTION("IF(C416="""",,JOIN("","",UNIQUE(FILTER(Berechnung!$A:$A,Berechnung!$B:$B=B$1,Berechnung!$N:$N=A416))))"),"")</f>
        <v/>
      </c>
      <c r="C416" s="1"/>
      <c r="D416" s="1"/>
      <c r="E416" s="251" t="str">
        <f>IF(A416="",,ROUNDUP(SUMIFS(Berechnung!$L:$L,Berechnung!$N:$N,A416,Berechnung!$B:$B,B$1),0))</f>
        <v/>
      </c>
      <c r="F416" s="251" t="str">
        <f>IF(A416="",,IF(ISNUMBER(MATCH(C416,'Bundle SKUs'!$A:$A,0)),E416,E416*2))</f>
        <v/>
      </c>
      <c r="G416" s="252"/>
      <c r="H416" s="203" t="str">
        <f>IFERROR(__xludf.DUMMYFUNCTION("IF(I416="""",,JOIN("","",UNIQUE(FILTER(Berechnung!$A:$A,Berechnung!$B:$B=H$1,Berechnung!$N:$N=G416))))"),"")</f>
        <v/>
      </c>
      <c r="I416" s="1"/>
      <c r="J416" s="1"/>
      <c r="K416" s="251" t="str">
        <f>IF(G416="",,ROUNDUP(SUMIFS(Berechnung!$L:$L,Berechnung!$N:$N,G416,Berechnung!$B:$B,H$1),0))</f>
        <v/>
      </c>
      <c r="L416" s="251" t="str">
        <f>IF(G416="",,IF(ISNUMBER(MATCH(I416,'Bundle SKUs'!$A:$A,0)),K416,K416*2))</f>
        <v/>
      </c>
      <c r="M416" s="253"/>
      <c r="N416" s="203" t="str">
        <f>IFERROR(__xludf.DUMMYFUNCTION("IF(O416="""",,JOIN("","",UNIQUE(FILTER(Berechnung!$A:$A,Berechnung!$B:$B=N$1,Berechnung!$N:$N=M416))))"),"")</f>
        <v/>
      </c>
      <c r="O416" s="1"/>
      <c r="P416" s="1"/>
      <c r="Q416" s="251" t="str">
        <f>IF(M416="",,ROUNDUP(SUMIFS(Berechnung!$L:$L,Berechnung!$N:$N,M416,Berechnung!$B:$B,N$1),0))</f>
        <v/>
      </c>
      <c r="R416" s="251" t="str">
        <f>IF(M416="",,IF(ISNUMBER(MATCH(O416,'Bundle SKUs'!$A:$A,0)),Q416,Q416*2))</f>
        <v/>
      </c>
    </row>
    <row r="417">
      <c r="A417" s="250"/>
      <c r="B417" s="203" t="str">
        <f>IFERROR(__xludf.DUMMYFUNCTION("IF(C417="""",,JOIN("","",UNIQUE(FILTER(Berechnung!$A:$A,Berechnung!$B:$B=B$1,Berechnung!$N:$N=A417))))"),"")</f>
        <v/>
      </c>
      <c r="C417" s="1"/>
      <c r="D417" s="1"/>
      <c r="E417" s="251" t="str">
        <f>IF(A417="",,ROUNDUP(SUMIFS(Berechnung!$L:$L,Berechnung!$N:$N,A417,Berechnung!$B:$B,B$1),0))</f>
        <v/>
      </c>
      <c r="F417" s="251" t="str">
        <f>IF(A417="",,IF(ISNUMBER(MATCH(C417,'Bundle SKUs'!$A:$A,0)),E417,E417*2))</f>
        <v/>
      </c>
      <c r="G417" s="252"/>
      <c r="H417" s="203" t="str">
        <f>IFERROR(__xludf.DUMMYFUNCTION("IF(I417="""",,JOIN("","",UNIQUE(FILTER(Berechnung!$A:$A,Berechnung!$B:$B=H$1,Berechnung!$N:$N=G417))))"),"")</f>
        <v/>
      </c>
      <c r="I417" s="1"/>
      <c r="J417" s="1"/>
      <c r="K417" s="251" t="str">
        <f>IF(G417="",,ROUNDUP(SUMIFS(Berechnung!$L:$L,Berechnung!$N:$N,G417,Berechnung!$B:$B,H$1),0))</f>
        <v/>
      </c>
      <c r="L417" s="251" t="str">
        <f>IF(G417="",,IF(ISNUMBER(MATCH(I417,'Bundle SKUs'!$A:$A,0)),K417,K417*2))</f>
        <v/>
      </c>
      <c r="M417" s="253"/>
      <c r="N417" s="203" t="str">
        <f>IFERROR(__xludf.DUMMYFUNCTION("IF(O417="""",,JOIN("","",UNIQUE(FILTER(Berechnung!$A:$A,Berechnung!$B:$B=N$1,Berechnung!$N:$N=M417))))"),"")</f>
        <v/>
      </c>
      <c r="O417" s="1"/>
      <c r="P417" s="1"/>
      <c r="Q417" s="251" t="str">
        <f>IF(M417="",,ROUNDUP(SUMIFS(Berechnung!$L:$L,Berechnung!$N:$N,M417,Berechnung!$B:$B,N$1),0))</f>
        <v/>
      </c>
      <c r="R417" s="251" t="str">
        <f>IF(M417="",,IF(ISNUMBER(MATCH(O417,'Bundle SKUs'!$A:$A,0)),Q417,Q417*2))</f>
        <v/>
      </c>
    </row>
    <row r="418">
      <c r="A418" s="250"/>
      <c r="B418" s="203" t="str">
        <f>IFERROR(__xludf.DUMMYFUNCTION("IF(C418="""",,JOIN("","",UNIQUE(FILTER(Berechnung!$A:$A,Berechnung!$B:$B=B$1,Berechnung!$N:$N=A418))))"),"")</f>
        <v/>
      </c>
      <c r="C418" s="1"/>
      <c r="D418" s="1"/>
      <c r="E418" s="251" t="str">
        <f>IF(A418="",,ROUNDUP(SUMIFS(Berechnung!$L:$L,Berechnung!$N:$N,A418,Berechnung!$B:$B,B$1),0))</f>
        <v/>
      </c>
      <c r="F418" s="251" t="str">
        <f>IF(A418="",,IF(ISNUMBER(MATCH(C418,'Bundle SKUs'!$A:$A,0)),E418,E418*2))</f>
        <v/>
      </c>
      <c r="G418" s="252"/>
      <c r="H418" s="203" t="str">
        <f>IFERROR(__xludf.DUMMYFUNCTION("IF(I418="""",,JOIN("","",UNIQUE(FILTER(Berechnung!$A:$A,Berechnung!$B:$B=H$1,Berechnung!$N:$N=G418))))"),"")</f>
        <v/>
      </c>
      <c r="I418" s="1"/>
      <c r="J418" s="1"/>
      <c r="K418" s="251" t="str">
        <f>IF(G418="",,ROUNDUP(SUMIFS(Berechnung!$L:$L,Berechnung!$N:$N,G418,Berechnung!$B:$B,H$1),0))</f>
        <v/>
      </c>
      <c r="L418" s="251" t="str">
        <f>IF(G418="",,IF(ISNUMBER(MATCH(I418,'Bundle SKUs'!$A:$A,0)),K418,K418*2))</f>
        <v/>
      </c>
      <c r="M418" s="253"/>
      <c r="N418" s="203" t="str">
        <f>IFERROR(__xludf.DUMMYFUNCTION("IF(O418="""",,JOIN("","",UNIQUE(FILTER(Berechnung!$A:$A,Berechnung!$B:$B=N$1,Berechnung!$N:$N=M418))))"),"")</f>
        <v/>
      </c>
      <c r="O418" s="1"/>
      <c r="P418" s="1"/>
      <c r="Q418" s="251" t="str">
        <f>IF(M418="",,ROUNDUP(SUMIFS(Berechnung!$L:$L,Berechnung!$N:$N,M418,Berechnung!$B:$B,N$1),0))</f>
        <v/>
      </c>
      <c r="R418" s="251" t="str">
        <f>IF(M418="",,IF(ISNUMBER(MATCH(O418,'Bundle SKUs'!$A:$A,0)),Q418,Q418*2))</f>
        <v/>
      </c>
    </row>
    <row r="419">
      <c r="A419" s="250"/>
      <c r="B419" s="203" t="str">
        <f>IFERROR(__xludf.DUMMYFUNCTION("IF(C419="""",,JOIN("","",UNIQUE(FILTER(Berechnung!$A:$A,Berechnung!$B:$B=B$1,Berechnung!$N:$N=A419))))"),"")</f>
        <v/>
      </c>
      <c r="C419" s="1"/>
      <c r="D419" s="1"/>
      <c r="E419" s="251" t="str">
        <f>IF(A419="",,ROUNDUP(SUMIFS(Berechnung!$L:$L,Berechnung!$N:$N,A419,Berechnung!$B:$B,B$1),0))</f>
        <v/>
      </c>
      <c r="F419" s="251" t="str">
        <f>IF(A419="",,IF(ISNUMBER(MATCH(C419,'Bundle SKUs'!$A:$A,0)),E419,E419*2))</f>
        <v/>
      </c>
      <c r="G419" s="252"/>
      <c r="H419" s="203" t="str">
        <f>IFERROR(__xludf.DUMMYFUNCTION("IF(I419="""",,JOIN("","",UNIQUE(FILTER(Berechnung!$A:$A,Berechnung!$B:$B=H$1,Berechnung!$N:$N=G419))))"),"")</f>
        <v/>
      </c>
      <c r="I419" s="1"/>
      <c r="J419" s="1"/>
      <c r="K419" s="251" t="str">
        <f>IF(G419="",,ROUNDUP(SUMIFS(Berechnung!$L:$L,Berechnung!$N:$N,G419,Berechnung!$B:$B,H$1),0))</f>
        <v/>
      </c>
      <c r="L419" s="251" t="str">
        <f>IF(G419="",,IF(ISNUMBER(MATCH(I419,'Bundle SKUs'!$A:$A,0)),K419,K419*2))</f>
        <v/>
      </c>
      <c r="M419" s="253"/>
      <c r="N419" s="203" t="str">
        <f>IFERROR(__xludf.DUMMYFUNCTION("IF(O419="""",,JOIN("","",UNIQUE(FILTER(Berechnung!$A:$A,Berechnung!$B:$B=N$1,Berechnung!$N:$N=M419))))"),"")</f>
        <v/>
      </c>
      <c r="O419" s="1"/>
      <c r="P419" s="1"/>
      <c r="Q419" s="251" t="str">
        <f>IF(M419="",,ROUNDUP(SUMIFS(Berechnung!$L:$L,Berechnung!$N:$N,M419,Berechnung!$B:$B,N$1),0))</f>
        <v/>
      </c>
      <c r="R419" s="251" t="str">
        <f>IF(M419="",,IF(ISNUMBER(MATCH(O419,'Bundle SKUs'!$A:$A,0)),Q419,Q419*2))</f>
        <v/>
      </c>
    </row>
    <row r="420">
      <c r="A420" s="250"/>
      <c r="B420" s="203" t="str">
        <f>IFERROR(__xludf.DUMMYFUNCTION("IF(C420="""",,JOIN("","",UNIQUE(FILTER(Berechnung!$A:$A,Berechnung!$B:$B=B$1,Berechnung!$N:$N=A420))))"),"")</f>
        <v/>
      </c>
      <c r="C420" s="1"/>
      <c r="D420" s="1"/>
      <c r="E420" s="251" t="str">
        <f>IF(A420="",,ROUNDUP(SUMIFS(Berechnung!$L:$L,Berechnung!$N:$N,A420,Berechnung!$B:$B,B$1),0))</f>
        <v/>
      </c>
      <c r="F420" s="251" t="str">
        <f>IF(A420="",,IF(ISNUMBER(MATCH(C420,'Bundle SKUs'!$A:$A,0)),E420,E420*2))</f>
        <v/>
      </c>
      <c r="G420" s="252"/>
      <c r="H420" s="203" t="str">
        <f>IFERROR(__xludf.DUMMYFUNCTION("IF(I420="""",,JOIN("","",UNIQUE(FILTER(Berechnung!$A:$A,Berechnung!$B:$B=H$1,Berechnung!$N:$N=G420))))"),"")</f>
        <v/>
      </c>
      <c r="I420" s="1"/>
      <c r="J420" s="1"/>
      <c r="K420" s="251" t="str">
        <f>IF(G420="",,ROUNDUP(SUMIFS(Berechnung!$L:$L,Berechnung!$N:$N,G420,Berechnung!$B:$B,H$1),0))</f>
        <v/>
      </c>
      <c r="L420" s="251" t="str">
        <f>IF(G420="",,IF(ISNUMBER(MATCH(I420,'Bundle SKUs'!$A:$A,0)),K420,K420*2))</f>
        <v/>
      </c>
      <c r="M420" s="253"/>
      <c r="N420" s="203" t="str">
        <f>IFERROR(__xludf.DUMMYFUNCTION("IF(O420="""",,JOIN("","",UNIQUE(FILTER(Berechnung!$A:$A,Berechnung!$B:$B=N$1,Berechnung!$N:$N=M420))))"),"")</f>
        <v/>
      </c>
      <c r="O420" s="1"/>
      <c r="P420" s="1"/>
      <c r="Q420" s="251" t="str">
        <f>IF(M420="",,ROUNDUP(SUMIFS(Berechnung!$L:$L,Berechnung!$N:$N,M420,Berechnung!$B:$B,N$1),0))</f>
        <v/>
      </c>
      <c r="R420" s="251" t="str">
        <f>IF(M420="",,IF(ISNUMBER(MATCH(O420,'Bundle SKUs'!$A:$A,0)),Q420,Q420*2))</f>
        <v/>
      </c>
    </row>
    <row r="421">
      <c r="A421" s="250"/>
      <c r="B421" s="203" t="str">
        <f>IFERROR(__xludf.DUMMYFUNCTION("IF(C421="""",,JOIN("","",UNIQUE(FILTER(Berechnung!$A:$A,Berechnung!$B:$B=B$1,Berechnung!$N:$N=A421))))"),"")</f>
        <v/>
      </c>
      <c r="C421" s="1"/>
      <c r="D421" s="1"/>
      <c r="E421" s="251" t="str">
        <f>IF(A421="",,ROUNDUP(SUMIFS(Berechnung!$L:$L,Berechnung!$N:$N,A421,Berechnung!$B:$B,B$1),0))</f>
        <v/>
      </c>
      <c r="F421" s="251" t="str">
        <f>IF(A421="",,IF(ISNUMBER(MATCH(C421,'Bundle SKUs'!$A:$A,0)),E421,E421*2))</f>
        <v/>
      </c>
      <c r="G421" s="252"/>
      <c r="H421" s="203" t="str">
        <f>IFERROR(__xludf.DUMMYFUNCTION("IF(I421="""",,JOIN("","",UNIQUE(FILTER(Berechnung!$A:$A,Berechnung!$B:$B=H$1,Berechnung!$N:$N=G421))))"),"")</f>
        <v/>
      </c>
      <c r="I421" s="1"/>
      <c r="J421" s="1"/>
      <c r="K421" s="251" t="str">
        <f>IF(G421="",,ROUNDUP(SUMIFS(Berechnung!$L:$L,Berechnung!$N:$N,G421,Berechnung!$B:$B,H$1),0))</f>
        <v/>
      </c>
      <c r="L421" s="251" t="str">
        <f>IF(G421="",,IF(ISNUMBER(MATCH(I421,'Bundle SKUs'!$A:$A,0)),K421,K421*2))</f>
        <v/>
      </c>
      <c r="M421" s="253"/>
      <c r="N421" s="203" t="str">
        <f>IFERROR(__xludf.DUMMYFUNCTION("IF(O421="""",,JOIN("","",UNIQUE(FILTER(Berechnung!$A:$A,Berechnung!$B:$B=N$1,Berechnung!$N:$N=M421))))"),"")</f>
        <v/>
      </c>
      <c r="O421" s="1"/>
      <c r="P421" s="1"/>
      <c r="Q421" s="251" t="str">
        <f>IF(M421="",,ROUNDUP(SUMIFS(Berechnung!$L:$L,Berechnung!$N:$N,M421,Berechnung!$B:$B,N$1),0))</f>
        <v/>
      </c>
      <c r="R421" s="251" t="str">
        <f>IF(M421="",,IF(ISNUMBER(MATCH(O421,'Bundle SKUs'!$A:$A,0)),Q421,Q421*2))</f>
        <v/>
      </c>
    </row>
    <row r="422">
      <c r="A422" s="250"/>
      <c r="B422" s="203" t="str">
        <f>IFERROR(__xludf.DUMMYFUNCTION("IF(C422="""",,JOIN("","",UNIQUE(FILTER(Berechnung!$A:$A,Berechnung!$B:$B=B$1,Berechnung!$N:$N=A422))))"),"")</f>
        <v/>
      </c>
      <c r="C422" s="1"/>
      <c r="D422" s="1"/>
      <c r="E422" s="251" t="str">
        <f>IF(A422="",,ROUNDUP(SUMIFS(Berechnung!$L:$L,Berechnung!$N:$N,A422,Berechnung!$B:$B,B$1),0))</f>
        <v/>
      </c>
      <c r="F422" s="251" t="str">
        <f>IF(A422="",,IF(ISNUMBER(MATCH(C422,'Bundle SKUs'!$A:$A,0)),E422,E422*2))</f>
        <v/>
      </c>
      <c r="G422" s="252"/>
      <c r="H422" s="203" t="str">
        <f>IFERROR(__xludf.DUMMYFUNCTION("IF(I422="""",,JOIN("","",UNIQUE(FILTER(Berechnung!$A:$A,Berechnung!$B:$B=H$1,Berechnung!$N:$N=G422))))"),"")</f>
        <v/>
      </c>
      <c r="I422" s="1"/>
      <c r="J422" s="1"/>
      <c r="K422" s="251" t="str">
        <f>IF(G422="",,ROUNDUP(SUMIFS(Berechnung!$L:$L,Berechnung!$N:$N,G422,Berechnung!$B:$B,H$1),0))</f>
        <v/>
      </c>
      <c r="L422" s="251" t="str">
        <f>IF(G422="",,IF(ISNUMBER(MATCH(I422,'Bundle SKUs'!$A:$A,0)),K422,K422*2))</f>
        <v/>
      </c>
      <c r="M422" s="253"/>
      <c r="N422" s="203" t="str">
        <f>IFERROR(__xludf.DUMMYFUNCTION("IF(O422="""",,JOIN("","",UNIQUE(FILTER(Berechnung!$A:$A,Berechnung!$B:$B=N$1,Berechnung!$N:$N=M422))))"),"")</f>
        <v/>
      </c>
      <c r="O422" s="1"/>
      <c r="P422" s="1"/>
      <c r="Q422" s="251" t="str">
        <f>IF(M422="",,ROUNDUP(SUMIFS(Berechnung!$L:$L,Berechnung!$N:$N,M422,Berechnung!$B:$B,N$1),0))</f>
        <v/>
      </c>
      <c r="R422" s="251" t="str">
        <f>IF(M422="",,IF(ISNUMBER(MATCH(O422,'Bundle SKUs'!$A:$A,0)),Q422,Q422*2))</f>
        <v/>
      </c>
    </row>
    <row r="423">
      <c r="A423" s="250"/>
      <c r="B423" s="203" t="str">
        <f>IFERROR(__xludf.DUMMYFUNCTION("IF(C423="""",,JOIN("","",UNIQUE(FILTER(Berechnung!$A:$A,Berechnung!$B:$B=B$1,Berechnung!$N:$N=A423))))"),"")</f>
        <v/>
      </c>
      <c r="C423" s="1"/>
      <c r="D423" s="1"/>
      <c r="E423" s="251" t="str">
        <f>IF(A423="",,ROUNDUP(SUMIFS(Berechnung!$L:$L,Berechnung!$N:$N,A423,Berechnung!$B:$B,B$1),0))</f>
        <v/>
      </c>
      <c r="F423" s="251" t="str">
        <f>IF(A423="",,IF(ISNUMBER(MATCH(C423,'Bundle SKUs'!$A:$A,0)),E423,E423*2))</f>
        <v/>
      </c>
      <c r="G423" s="252"/>
      <c r="H423" s="203" t="str">
        <f>IFERROR(__xludf.DUMMYFUNCTION("IF(I423="""",,JOIN("","",UNIQUE(FILTER(Berechnung!$A:$A,Berechnung!$B:$B=H$1,Berechnung!$N:$N=G423))))"),"")</f>
        <v/>
      </c>
      <c r="I423" s="1"/>
      <c r="J423" s="1"/>
      <c r="K423" s="251" t="str">
        <f>IF(G423="",,ROUNDUP(SUMIFS(Berechnung!$L:$L,Berechnung!$N:$N,G423,Berechnung!$B:$B,H$1),0))</f>
        <v/>
      </c>
      <c r="L423" s="251" t="str">
        <f>IF(G423="",,IF(ISNUMBER(MATCH(I423,'Bundle SKUs'!$A:$A,0)),K423,K423*2))</f>
        <v/>
      </c>
      <c r="M423" s="253"/>
      <c r="N423" s="203" t="str">
        <f>IFERROR(__xludf.DUMMYFUNCTION("IF(O423="""",,JOIN("","",UNIQUE(FILTER(Berechnung!$A:$A,Berechnung!$B:$B=N$1,Berechnung!$N:$N=M423))))"),"")</f>
        <v/>
      </c>
      <c r="O423" s="1"/>
      <c r="P423" s="1"/>
      <c r="Q423" s="251" t="str">
        <f>IF(M423="",,ROUNDUP(SUMIFS(Berechnung!$L:$L,Berechnung!$N:$N,M423,Berechnung!$B:$B,N$1),0))</f>
        <v/>
      </c>
      <c r="R423" s="251" t="str">
        <f>IF(M423="",,IF(ISNUMBER(MATCH(O423,'Bundle SKUs'!$A:$A,0)),Q423,Q423*2))</f>
        <v/>
      </c>
    </row>
    <row r="424">
      <c r="A424" s="250"/>
      <c r="B424" s="203" t="str">
        <f>IFERROR(__xludf.DUMMYFUNCTION("IF(C424="""",,JOIN("","",UNIQUE(FILTER(Berechnung!$A:$A,Berechnung!$B:$B=B$1,Berechnung!$N:$N=A424))))"),"")</f>
        <v/>
      </c>
      <c r="C424" s="1"/>
      <c r="D424" s="1"/>
      <c r="E424" s="251" t="str">
        <f>IF(A424="",,ROUNDUP(SUMIFS(Berechnung!$L:$L,Berechnung!$N:$N,A424,Berechnung!$B:$B,B$1),0))</f>
        <v/>
      </c>
      <c r="F424" s="251" t="str">
        <f>IF(A424="",,IF(ISNUMBER(MATCH(C424,'Bundle SKUs'!$A:$A,0)),E424,E424*2))</f>
        <v/>
      </c>
      <c r="G424" s="252"/>
      <c r="H424" s="203" t="str">
        <f>IFERROR(__xludf.DUMMYFUNCTION("IF(I424="""",,JOIN("","",UNIQUE(FILTER(Berechnung!$A:$A,Berechnung!$B:$B=H$1,Berechnung!$N:$N=G424))))"),"")</f>
        <v/>
      </c>
      <c r="I424" s="1"/>
      <c r="J424" s="1"/>
      <c r="K424" s="251" t="str">
        <f>IF(G424="",,ROUNDUP(SUMIFS(Berechnung!$L:$L,Berechnung!$N:$N,G424,Berechnung!$B:$B,H$1),0))</f>
        <v/>
      </c>
      <c r="L424" s="251" t="str">
        <f>IF(G424="",,IF(ISNUMBER(MATCH(I424,'Bundle SKUs'!$A:$A,0)),K424,K424*2))</f>
        <v/>
      </c>
      <c r="M424" s="253"/>
      <c r="N424" s="203" t="str">
        <f>IFERROR(__xludf.DUMMYFUNCTION("IF(O424="""",,JOIN("","",UNIQUE(FILTER(Berechnung!$A:$A,Berechnung!$B:$B=N$1,Berechnung!$N:$N=M424))))"),"")</f>
        <v/>
      </c>
      <c r="O424" s="1"/>
      <c r="P424" s="1"/>
      <c r="Q424" s="251" t="str">
        <f>IF(M424="",,ROUNDUP(SUMIFS(Berechnung!$L:$L,Berechnung!$N:$N,M424,Berechnung!$B:$B,N$1),0))</f>
        <v/>
      </c>
      <c r="R424" s="251" t="str">
        <f>IF(M424="",,IF(ISNUMBER(MATCH(O424,'Bundle SKUs'!$A:$A,0)),Q424,Q424*2))</f>
        <v/>
      </c>
    </row>
    <row r="425">
      <c r="A425" s="250"/>
      <c r="B425" s="203" t="str">
        <f>IFERROR(__xludf.DUMMYFUNCTION("IF(C425="""",,JOIN("","",UNIQUE(FILTER(Berechnung!$A:$A,Berechnung!$B:$B=B$1,Berechnung!$N:$N=A425))))"),"")</f>
        <v/>
      </c>
      <c r="C425" s="1"/>
      <c r="D425" s="1"/>
      <c r="E425" s="251" t="str">
        <f>IF(A425="",,ROUNDUP(SUMIFS(Berechnung!$L:$L,Berechnung!$N:$N,A425,Berechnung!$B:$B,B$1),0))</f>
        <v/>
      </c>
      <c r="F425" s="251" t="str">
        <f>IF(A425="",,IF(ISNUMBER(MATCH(C425,'Bundle SKUs'!$A:$A,0)),E425,E425*2))</f>
        <v/>
      </c>
      <c r="G425" s="252"/>
      <c r="H425" s="203" t="str">
        <f>IFERROR(__xludf.DUMMYFUNCTION("IF(I425="""",,JOIN("","",UNIQUE(FILTER(Berechnung!$A:$A,Berechnung!$B:$B=H$1,Berechnung!$N:$N=G425))))"),"")</f>
        <v/>
      </c>
      <c r="I425" s="1"/>
      <c r="J425" s="1"/>
      <c r="K425" s="251" t="str">
        <f>IF(G425="",,ROUNDUP(SUMIFS(Berechnung!$L:$L,Berechnung!$N:$N,G425,Berechnung!$B:$B,H$1),0))</f>
        <v/>
      </c>
      <c r="L425" s="251" t="str">
        <f>IF(G425="",,IF(ISNUMBER(MATCH(I425,'Bundle SKUs'!$A:$A,0)),K425,K425*2))</f>
        <v/>
      </c>
      <c r="M425" s="253"/>
      <c r="N425" s="203" t="str">
        <f>IFERROR(__xludf.DUMMYFUNCTION("IF(O425="""",,JOIN("","",UNIQUE(FILTER(Berechnung!$A:$A,Berechnung!$B:$B=N$1,Berechnung!$N:$N=M425))))"),"")</f>
        <v/>
      </c>
      <c r="O425" s="1"/>
      <c r="P425" s="1"/>
      <c r="Q425" s="251" t="str">
        <f>IF(M425="",,ROUNDUP(SUMIFS(Berechnung!$L:$L,Berechnung!$N:$N,M425,Berechnung!$B:$B,N$1),0))</f>
        <v/>
      </c>
      <c r="R425" s="251" t="str">
        <f>IF(M425="",,IF(ISNUMBER(MATCH(O425,'Bundle SKUs'!$A:$A,0)),Q425,Q425*2))</f>
        <v/>
      </c>
    </row>
    <row r="426">
      <c r="A426" s="250"/>
      <c r="B426" s="203" t="str">
        <f>IFERROR(__xludf.DUMMYFUNCTION("IF(C426="""",,JOIN("","",UNIQUE(FILTER(Berechnung!$A:$A,Berechnung!$B:$B=B$1,Berechnung!$N:$N=A426))))"),"")</f>
        <v/>
      </c>
      <c r="C426" s="1"/>
      <c r="D426" s="1"/>
      <c r="E426" s="251" t="str">
        <f>IF(A426="",,ROUNDUP(SUMIFS(Berechnung!$L:$L,Berechnung!$N:$N,A426,Berechnung!$B:$B,B$1),0))</f>
        <v/>
      </c>
      <c r="F426" s="251" t="str">
        <f>IF(A426="",,IF(ISNUMBER(MATCH(C426,'Bundle SKUs'!$A:$A,0)),E426,E426*2))</f>
        <v/>
      </c>
      <c r="G426" s="252"/>
      <c r="H426" s="203" t="str">
        <f>IFERROR(__xludf.DUMMYFUNCTION("IF(I426="""",,JOIN("","",UNIQUE(FILTER(Berechnung!$A:$A,Berechnung!$B:$B=H$1,Berechnung!$N:$N=G426))))"),"")</f>
        <v/>
      </c>
      <c r="I426" s="1"/>
      <c r="J426" s="1"/>
      <c r="K426" s="251" t="str">
        <f>IF(G426="",,ROUNDUP(SUMIFS(Berechnung!$L:$L,Berechnung!$N:$N,G426,Berechnung!$B:$B,H$1),0))</f>
        <v/>
      </c>
      <c r="L426" s="251" t="str">
        <f>IF(G426="",,IF(ISNUMBER(MATCH(I426,'Bundle SKUs'!$A:$A,0)),K426,K426*2))</f>
        <v/>
      </c>
      <c r="M426" s="253"/>
      <c r="N426" s="203" t="str">
        <f>IFERROR(__xludf.DUMMYFUNCTION("IF(O426="""",,JOIN("","",UNIQUE(FILTER(Berechnung!$A:$A,Berechnung!$B:$B=N$1,Berechnung!$N:$N=M426))))"),"")</f>
        <v/>
      </c>
      <c r="O426" s="1"/>
      <c r="P426" s="1"/>
      <c r="Q426" s="251" t="str">
        <f>IF(M426="",,ROUNDUP(SUMIFS(Berechnung!$L:$L,Berechnung!$N:$N,M426,Berechnung!$B:$B,N$1),0))</f>
        <v/>
      </c>
      <c r="R426" s="251" t="str">
        <f>IF(M426="",,IF(ISNUMBER(MATCH(O426,'Bundle SKUs'!$A:$A,0)),Q426,Q426*2))</f>
        <v/>
      </c>
    </row>
    <row r="427">
      <c r="A427" s="250"/>
      <c r="B427" s="203" t="str">
        <f>IFERROR(__xludf.DUMMYFUNCTION("IF(C427="""",,JOIN("","",UNIQUE(FILTER(Berechnung!$A:$A,Berechnung!$B:$B=B$1,Berechnung!$N:$N=A427))))"),"")</f>
        <v/>
      </c>
      <c r="C427" s="1"/>
      <c r="D427" s="1"/>
      <c r="E427" s="251" t="str">
        <f>IF(A427="",,ROUNDUP(SUMIFS(Berechnung!$L:$L,Berechnung!$N:$N,A427,Berechnung!$B:$B,B$1),0))</f>
        <v/>
      </c>
      <c r="F427" s="251" t="str">
        <f>IF(A427="",,IF(ISNUMBER(MATCH(C427,'Bundle SKUs'!$A:$A,0)),E427,E427*2))</f>
        <v/>
      </c>
      <c r="G427" s="252"/>
      <c r="H427" s="203" t="str">
        <f>IFERROR(__xludf.DUMMYFUNCTION("IF(I427="""",,JOIN("","",UNIQUE(FILTER(Berechnung!$A:$A,Berechnung!$B:$B=H$1,Berechnung!$N:$N=G427))))"),"")</f>
        <v/>
      </c>
      <c r="I427" s="1"/>
      <c r="J427" s="1"/>
      <c r="K427" s="251" t="str">
        <f>IF(G427="",,ROUNDUP(SUMIFS(Berechnung!$L:$L,Berechnung!$N:$N,G427,Berechnung!$B:$B,H$1),0))</f>
        <v/>
      </c>
      <c r="L427" s="251" t="str">
        <f>IF(G427="",,IF(ISNUMBER(MATCH(I427,'Bundle SKUs'!$A:$A,0)),K427,K427*2))</f>
        <v/>
      </c>
      <c r="M427" s="253"/>
      <c r="N427" s="203" t="str">
        <f>IFERROR(__xludf.DUMMYFUNCTION("IF(O427="""",,JOIN("","",UNIQUE(FILTER(Berechnung!$A:$A,Berechnung!$B:$B=N$1,Berechnung!$N:$N=M427))))"),"")</f>
        <v/>
      </c>
      <c r="O427" s="1"/>
      <c r="P427" s="1"/>
      <c r="Q427" s="251" t="str">
        <f>IF(M427="",,ROUNDUP(SUMIFS(Berechnung!$L:$L,Berechnung!$N:$N,M427,Berechnung!$B:$B,N$1),0))</f>
        <v/>
      </c>
      <c r="R427" s="251" t="str">
        <f>IF(M427="",,IF(ISNUMBER(MATCH(O427,'Bundle SKUs'!$A:$A,0)),Q427,Q427*2))</f>
        <v/>
      </c>
    </row>
    <row r="428">
      <c r="A428" s="250"/>
      <c r="B428" s="203" t="str">
        <f>IFERROR(__xludf.DUMMYFUNCTION("IF(C428="""",,JOIN("","",UNIQUE(FILTER(Berechnung!$A:$A,Berechnung!$B:$B=B$1,Berechnung!$N:$N=A428))))"),"")</f>
        <v/>
      </c>
      <c r="C428" s="1"/>
      <c r="D428" s="1"/>
      <c r="E428" s="251" t="str">
        <f>IF(A428="",,ROUNDUP(SUMIFS(Berechnung!$L:$L,Berechnung!$N:$N,A428,Berechnung!$B:$B,B$1),0))</f>
        <v/>
      </c>
      <c r="F428" s="251" t="str">
        <f>IF(A428="",,IF(ISNUMBER(MATCH(C428,'Bundle SKUs'!$A:$A,0)),E428,E428*2))</f>
        <v/>
      </c>
      <c r="G428" s="252"/>
      <c r="H428" s="203" t="str">
        <f>IFERROR(__xludf.DUMMYFUNCTION("IF(I428="""",,JOIN("","",UNIQUE(FILTER(Berechnung!$A:$A,Berechnung!$B:$B=H$1,Berechnung!$N:$N=G428))))"),"")</f>
        <v/>
      </c>
      <c r="I428" s="1"/>
      <c r="J428" s="1"/>
      <c r="K428" s="251" t="str">
        <f>IF(G428="",,ROUNDUP(SUMIFS(Berechnung!$L:$L,Berechnung!$N:$N,G428,Berechnung!$B:$B,H$1),0))</f>
        <v/>
      </c>
      <c r="L428" s="251" t="str">
        <f>IF(G428="",,IF(ISNUMBER(MATCH(I428,'Bundle SKUs'!$A:$A,0)),K428,K428*2))</f>
        <v/>
      </c>
      <c r="M428" s="253"/>
      <c r="N428" s="203" t="str">
        <f>IFERROR(__xludf.DUMMYFUNCTION("IF(O428="""",,JOIN("","",UNIQUE(FILTER(Berechnung!$A:$A,Berechnung!$B:$B=N$1,Berechnung!$N:$N=M428))))"),"")</f>
        <v/>
      </c>
      <c r="O428" s="1"/>
      <c r="P428" s="1"/>
      <c r="Q428" s="251" t="str">
        <f>IF(M428="",,ROUNDUP(SUMIFS(Berechnung!$L:$L,Berechnung!$N:$N,M428,Berechnung!$B:$B,N$1),0))</f>
        <v/>
      </c>
      <c r="R428" s="251" t="str">
        <f>IF(M428="",,IF(ISNUMBER(MATCH(O428,'Bundle SKUs'!$A:$A,0)),Q428,Q428*2))</f>
        <v/>
      </c>
    </row>
    <row r="429">
      <c r="A429" s="250"/>
      <c r="B429" s="203" t="str">
        <f>IFERROR(__xludf.DUMMYFUNCTION("IF(C429="""",,JOIN("","",UNIQUE(FILTER(Berechnung!$A:$A,Berechnung!$B:$B=B$1,Berechnung!$N:$N=A429))))"),"")</f>
        <v/>
      </c>
      <c r="C429" s="1"/>
      <c r="D429" s="1"/>
      <c r="E429" s="251" t="str">
        <f>IF(A429="",,ROUNDUP(SUMIFS(Berechnung!$L:$L,Berechnung!$N:$N,A429,Berechnung!$B:$B,B$1),0))</f>
        <v/>
      </c>
      <c r="F429" s="251" t="str">
        <f>IF(A429="",,IF(ISNUMBER(MATCH(C429,'Bundle SKUs'!$A:$A,0)),E429,E429*2))</f>
        <v/>
      </c>
      <c r="G429" s="252"/>
      <c r="H429" s="203" t="str">
        <f>IFERROR(__xludf.DUMMYFUNCTION("IF(I429="""",,JOIN("","",UNIQUE(FILTER(Berechnung!$A:$A,Berechnung!$B:$B=H$1,Berechnung!$N:$N=G429))))"),"")</f>
        <v/>
      </c>
      <c r="I429" s="1"/>
      <c r="J429" s="1"/>
      <c r="K429" s="251" t="str">
        <f>IF(G429="",,ROUNDUP(SUMIFS(Berechnung!$L:$L,Berechnung!$N:$N,G429,Berechnung!$B:$B,H$1),0))</f>
        <v/>
      </c>
      <c r="L429" s="251" t="str">
        <f>IF(G429="",,IF(ISNUMBER(MATCH(I429,'Bundle SKUs'!$A:$A,0)),K429,K429*2))</f>
        <v/>
      </c>
      <c r="M429" s="253"/>
      <c r="N429" s="203" t="str">
        <f>IFERROR(__xludf.DUMMYFUNCTION("IF(O429="""",,JOIN("","",UNIQUE(FILTER(Berechnung!$A:$A,Berechnung!$B:$B=N$1,Berechnung!$N:$N=M429))))"),"")</f>
        <v/>
      </c>
      <c r="O429" s="1"/>
      <c r="P429" s="1"/>
      <c r="Q429" s="251" t="str">
        <f>IF(M429="",,ROUNDUP(SUMIFS(Berechnung!$L:$L,Berechnung!$N:$N,M429,Berechnung!$B:$B,N$1),0))</f>
        <v/>
      </c>
      <c r="R429" s="251" t="str">
        <f>IF(M429="",,IF(ISNUMBER(MATCH(O429,'Bundle SKUs'!$A:$A,0)),Q429,Q429*2))</f>
        <v/>
      </c>
    </row>
    <row r="430">
      <c r="A430" s="250"/>
      <c r="B430" s="203" t="str">
        <f>IFERROR(__xludf.DUMMYFUNCTION("IF(C430="""",,JOIN("","",UNIQUE(FILTER(Berechnung!$A:$A,Berechnung!$B:$B=B$1,Berechnung!$N:$N=A430))))"),"")</f>
        <v/>
      </c>
      <c r="C430" s="1"/>
      <c r="D430" s="1"/>
      <c r="E430" s="251" t="str">
        <f>IF(A430="",,ROUNDUP(SUMIFS(Berechnung!$L:$L,Berechnung!$N:$N,A430,Berechnung!$B:$B,B$1),0))</f>
        <v/>
      </c>
      <c r="F430" s="251" t="str">
        <f>IF(A430="",,IF(ISNUMBER(MATCH(C430,'Bundle SKUs'!$A:$A,0)),E430,E430*2))</f>
        <v/>
      </c>
      <c r="G430" s="252"/>
      <c r="H430" s="203" t="str">
        <f>IFERROR(__xludf.DUMMYFUNCTION("IF(I430="""",,JOIN("","",UNIQUE(FILTER(Berechnung!$A:$A,Berechnung!$B:$B=H$1,Berechnung!$N:$N=G430))))"),"")</f>
        <v/>
      </c>
      <c r="I430" s="1"/>
      <c r="J430" s="1"/>
      <c r="K430" s="251" t="str">
        <f>IF(G430="",,ROUNDUP(SUMIFS(Berechnung!$L:$L,Berechnung!$N:$N,G430,Berechnung!$B:$B,H$1),0))</f>
        <v/>
      </c>
      <c r="L430" s="251" t="str">
        <f>IF(G430="",,IF(ISNUMBER(MATCH(I430,'Bundle SKUs'!$A:$A,0)),K430,K430*2))</f>
        <v/>
      </c>
      <c r="M430" s="253"/>
      <c r="N430" s="203" t="str">
        <f>IFERROR(__xludf.DUMMYFUNCTION("IF(O430="""",,JOIN("","",UNIQUE(FILTER(Berechnung!$A:$A,Berechnung!$B:$B=N$1,Berechnung!$N:$N=M430))))"),"")</f>
        <v/>
      </c>
      <c r="O430" s="1"/>
      <c r="P430" s="1"/>
      <c r="Q430" s="251" t="str">
        <f>IF(M430="",,ROUNDUP(SUMIFS(Berechnung!$L:$L,Berechnung!$N:$N,M430,Berechnung!$B:$B,N$1),0))</f>
        <v/>
      </c>
      <c r="R430" s="251" t="str">
        <f>IF(M430="",,IF(ISNUMBER(MATCH(O430,'Bundle SKUs'!$A:$A,0)),Q430,Q430*2))</f>
        <v/>
      </c>
    </row>
    <row r="431">
      <c r="A431" s="250"/>
      <c r="B431" s="203" t="str">
        <f>IFERROR(__xludf.DUMMYFUNCTION("IF(C431="""",,JOIN("","",UNIQUE(FILTER(Berechnung!$A:$A,Berechnung!$B:$B=B$1,Berechnung!$N:$N=A431))))"),"")</f>
        <v/>
      </c>
      <c r="C431" s="1"/>
      <c r="D431" s="1"/>
      <c r="E431" s="251" t="str">
        <f>IF(A431="",,ROUNDUP(SUMIFS(Berechnung!$L:$L,Berechnung!$N:$N,A431,Berechnung!$B:$B,B$1),0))</f>
        <v/>
      </c>
      <c r="F431" s="251" t="str">
        <f>IF(A431="",,IF(ISNUMBER(MATCH(C431,'Bundle SKUs'!$A:$A,0)),E431,E431*2))</f>
        <v/>
      </c>
      <c r="G431" s="252"/>
      <c r="H431" s="203" t="str">
        <f>IFERROR(__xludf.DUMMYFUNCTION("IF(I431="""",,JOIN("","",UNIQUE(FILTER(Berechnung!$A:$A,Berechnung!$B:$B=H$1,Berechnung!$N:$N=G431))))"),"")</f>
        <v/>
      </c>
      <c r="I431" s="1"/>
      <c r="J431" s="1"/>
      <c r="K431" s="251" t="str">
        <f>IF(G431="",,ROUNDUP(SUMIFS(Berechnung!$L:$L,Berechnung!$N:$N,G431,Berechnung!$B:$B,H$1),0))</f>
        <v/>
      </c>
      <c r="L431" s="251" t="str">
        <f>IF(G431="",,IF(ISNUMBER(MATCH(I431,'Bundle SKUs'!$A:$A,0)),K431,K431*2))</f>
        <v/>
      </c>
      <c r="M431" s="253"/>
      <c r="N431" s="203" t="str">
        <f>IFERROR(__xludf.DUMMYFUNCTION("IF(O431="""",,JOIN("","",UNIQUE(FILTER(Berechnung!$A:$A,Berechnung!$B:$B=N$1,Berechnung!$N:$N=M431))))"),"")</f>
        <v/>
      </c>
      <c r="O431" s="1"/>
      <c r="P431" s="1"/>
      <c r="Q431" s="251" t="str">
        <f>IF(M431="",,ROUNDUP(SUMIFS(Berechnung!$L:$L,Berechnung!$N:$N,M431,Berechnung!$B:$B,N$1),0))</f>
        <v/>
      </c>
      <c r="R431" s="251" t="str">
        <f>IF(M431="",,IF(ISNUMBER(MATCH(O431,'Bundle SKUs'!$A:$A,0)),Q431,Q431*2))</f>
        <v/>
      </c>
    </row>
    <row r="432">
      <c r="A432" s="250"/>
      <c r="B432" s="203" t="str">
        <f>IFERROR(__xludf.DUMMYFUNCTION("IF(C432="""",,JOIN("","",UNIQUE(FILTER(Berechnung!$A:$A,Berechnung!$B:$B=B$1,Berechnung!$N:$N=A432))))"),"")</f>
        <v/>
      </c>
      <c r="C432" s="1"/>
      <c r="D432" s="1"/>
      <c r="E432" s="251" t="str">
        <f>IF(A432="",,ROUNDUP(SUMIFS(Berechnung!$L:$L,Berechnung!$N:$N,A432,Berechnung!$B:$B,B$1),0))</f>
        <v/>
      </c>
      <c r="F432" s="251" t="str">
        <f>IF(A432="",,IF(ISNUMBER(MATCH(C432,'Bundle SKUs'!$A:$A,0)),E432,E432*2))</f>
        <v/>
      </c>
      <c r="G432" s="252"/>
      <c r="H432" s="203" t="str">
        <f>IFERROR(__xludf.DUMMYFUNCTION("IF(I432="""",,JOIN("","",UNIQUE(FILTER(Berechnung!$A:$A,Berechnung!$B:$B=H$1,Berechnung!$N:$N=G432))))"),"")</f>
        <v/>
      </c>
      <c r="I432" s="1"/>
      <c r="J432" s="1"/>
      <c r="K432" s="251" t="str">
        <f>IF(G432="",,ROUNDUP(SUMIFS(Berechnung!$L:$L,Berechnung!$N:$N,G432,Berechnung!$B:$B,H$1),0))</f>
        <v/>
      </c>
      <c r="L432" s="251" t="str">
        <f>IF(G432="",,IF(ISNUMBER(MATCH(I432,'Bundle SKUs'!$A:$A,0)),K432,K432*2))</f>
        <v/>
      </c>
      <c r="M432" s="253"/>
      <c r="N432" s="203" t="str">
        <f>IFERROR(__xludf.DUMMYFUNCTION("IF(O432="""",,JOIN("","",UNIQUE(FILTER(Berechnung!$A:$A,Berechnung!$B:$B=N$1,Berechnung!$N:$N=M432))))"),"")</f>
        <v/>
      </c>
      <c r="O432" s="1"/>
      <c r="P432" s="1"/>
      <c r="Q432" s="251" t="str">
        <f>IF(M432="",,ROUNDUP(SUMIFS(Berechnung!$L:$L,Berechnung!$N:$N,M432,Berechnung!$B:$B,N$1),0))</f>
        <v/>
      </c>
      <c r="R432" s="251" t="str">
        <f>IF(M432="",,IF(ISNUMBER(MATCH(O432,'Bundle SKUs'!$A:$A,0)),Q432,Q432*2))</f>
        <v/>
      </c>
    </row>
    <row r="433">
      <c r="A433" s="250"/>
      <c r="B433" s="203" t="str">
        <f>IFERROR(__xludf.DUMMYFUNCTION("IF(C433="""",,JOIN("","",UNIQUE(FILTER(Berechnung!$A:$A,Berechnung!$B:$B=B$1,Berechnung!$N:$N=A433))))"),"")</f>
        <v/>
      </c>
      <c r="C433" s="1"/>
      <c r="D433" s="1"/>
      <c r="E433" s="251" t="str">
        <f>IF(A433="",,ROUNDUP(SUMIFS(Berechnung!$L:$L,Berechnung!$N:$N,A433,Berechnung!$B:$B,B$1),0))</f>
        <v/>
      </c>
      <c r="F433" s="251" t="str">
        <f>IF(A433="",,IF(ISNUMBER(MATCH(C433,'Bundle SKUs'!$A:$A,0)),E433,E433*2))</f>
        <v/>
      </c>
      <c r="G433" s="252"/>
      <c r="H433" s="203" t="str">
        <f>IFERROR(__xludf.DUMMYFUNCTION("IF(I433="""",,JOIN("","",UNIQUE(FILTER(Berechnung!$A:$A,Berechnung!$B:$B=H$1,Berechnung!$N:$N=G433))))"),"")</f>
        <v/>
      </c>
      <c r="I433" s="1"/>
      <c r="J433" s="1"/>
      <c r="K433" s="251" t="str">
        <f>IF(G433="",,ROUNDUP(SUMIFS(Berechnung!$L:$L,Berechnung!$N:$N,G433,Berechnung!$B:$B,H$1),0))</f>
        <v/>
      </c>
      <c r="L433" s="251" t="str">
        <f>IF(G433="",,IF(ISNUMBER(MATCH(I433,'Bundle SKUs'!$A:$A,0)),K433,K433*2))</f>
        <v/>
      </c>
      <c r="M433" s="253"/>
      <c r="N433" s="203" t="str">
        <f>IFERROR(__xludf.DUMMYFUNCTION("IF(O433="""",,JOIN("","",UNIQUE(FILTER(Berechnung!$A:$A,Berechnung!$B:$B=N$1,Berechnung!$N:$N=M433))))"),"")</f>
        <v/>
      </c>
      <c r="O433" s="1"/>
      <c r="P433" s="1"/>
      <c r="Q433" s="251" t="str">
        <f>IF(M433="",,ROUNDUP(SUMIFS(Berechnung!$L:$L,Berechnung!$N:$N,M433,Berechnung!$B:$B,N$1),0))</f>
        <v/>
      </c>
      <c r="R433" s="251" t="str">
        <f>IF(M433="",,IF(ISNUMBER(MATCH(O433,'Bundle SKUs'!$A:$A,0)),Q433,Q433*2))</f>
        <v/>
      </c>
    </row>
    <row r="434">
      <c r="A434" s="250"/>
      <c r="B434" s="203" t="str">
        <f>IFERROR(__xludf.DUMMYFUNCTION("IF(C434="""",,JOIN("","",UNIQUE(FILTER(Berechnung!$A:$A,Berechnung!$B:$B=B$1,Berechnung!$N:$N=A434))))"),"")</f>
        <v/>
      </c>
      <c r="C434" s="1"/>
      <c r="D434" s="1"/>
      <c r="E434" s="251" t="str">
        <f>IF(A434="",,ROUNDUP(SUMIFS(Berechnung!$L:$L,Berechnung!$N:$N,A434,Berechnung!$B:$B,B$1),0))</f>
        <v/>
      </c>
      <c r="F434" s="251" t="str">
        <f>IF(A434="",,IF(ISNUMBER(MATCH(C434,'Bundle SKUs'!$A:$A,0)),E434,E434*2))</f>
        <v/>
      </c>
      <c r="G434" s="252"/>
      <c r="H434" s="203" t="str">
        <f>IFERROR(__xludf.DUMMYFUNCTION("IF(I434="""",,JOIN("","",UNIQUE(FILTER(Berechnung!$A:$A,Berechnung!$B:$B=H$1,Berechnung!$N:$N=G434))))"),"")</f>
        <v/>
      </c>
      <c r="I434" s="1"/>
      <c r="J434" s="1"/>
      <c r="K434" s="251" t="str">
        <f>IF(G434="",,ROUNDUP(SUMIFS(Berechnung!$L:$L,Berechnung!$N:$N,G434,Berechnung!$B:$B,H$1),0))</f>
        <v/>
      </c>
      <c r="L434" s="251" t="str">
        <f>IF(G434="",,IF(ISNUMBER(MATCH(I434,'Bundle SKUs'!$A:$A,0)),K434,K434*2))</f>
        <v/>
      </c>
      <c r="M434" s="253"/>
      <c r="N434" s="203" t="str">
        <f>IFERROR(__xludf.DUMMYFUNCTION("IF(O434="""",,JOIN("","",UNIQUE(FILTER(Berechnung!$A:$A,Berechnung!$B:$B=N$1,Berechnung!$N:$N=M434))))"),"")</f>
        <v/>
      </c>
      <c r="O434" s="1"/>
      <c r="P434" s="1"/>
      <c r="Q434" s="251" t="str">
        <f>IF(M434="",,ROUNDUP(SUMIFS(Berechnung!$L:$L,Berechnung!$N:$N,M434,Berechnung!$B:$B,N$1),0))</f>
        <v/>
      </c>
      <c r="R434" s="251" t="str">
        <f>IF(M434="",,IF(ISNUMBER(MATCH(O434,'Bundle SKUs'!$A:$A,0)),Q434,Q434*2))</f>
        <v/>
      </c>
    </row>
    <row r="435">
      <c r="A435" s="250"/>
      <c r="B435" s="203" t="str">
        <f>IFERROR(__xludf.DUMMYFUNCTION("IF(C435="""",,JOIN("","",UNIQUE(FILTER(Berechnung!$A:$A,Berechnung!$B:$B=B$1,Berechnung!$N:$N=A435))))"),"")</f>
        <v/>
      </c>
      <c r="C435" s="1"/>
      <c r="D435" s="1"/>
      <c r="E435" s="251" t="str">
        <f>IF(A435="",,ROUNDUP(SUMIFS(Berechnung!$L:$L,Berechnung!$N:$N,A435,Berechnung!$B:$B,B$1),0))</f>
        <v/>
      </c>
      <c r="F435" s="251" t="str">
        <f>IF(A435="",,IF(ISNUMBER(MATCH(C435,'Bundle SKUs'!$A:$A,0)),E435,E435*2))</f>
        <v/>
      </c>
      <c r="G435" s="252"/>
      <c r="H435" s="203" t="str">
        <f>IFERROR(__xludf.DUMMYFUNCTION("IF(I435="""",,JOIN("","",UNIQUE(FILTER(Berechnung!$A:$A,Berechnung!$B:$B=H$1,Berechnung!$N:$N=G435))))"),"")</f>
        <v/>
      </c>
      <c r="I435" s="1"/>
      <c r="J435" s="1"/>
      <c r="K435" s="251" t="str">
        <f>IF(G435="",,ROUNDUP(SUMIFS(Berechnung!$L:$L,Berechnung!$N:$N,G435,Berechnung!$B:$B,H$1),0))</f>
        <v/>
      </c>
      <c r="L435" s="251" t="str">
        <f>IF(G435="",,IF(ISNUMBER(MATCH(I435,'Bundle SKUs'!$A:$A,0)),K435,K435*2))</f>
        <v/>
      </c>
      <c r="M435" s="253"/>
      <c r="N435" s="203" t="str">
        <f>IFERROR(__xludf.DUMMYFUNCTION("IF(O435="""",,JOIN("","",UNIQUE(FILTER(Berechnung!$A:$A,Berechnung!$B:$B=N$1,Berechnung!$N:$N=M435))))"),"")</f>
        <v/>
      </c>
      <c r="O435" s="1"/>
      <c r="P435" s="1"/>
      <c r="Q435" s="251" t="str">
        <f>IF(M435="",,ROUNDUP(SUMIFS(Berechnung!$L:$L,Berechnung!$N:$N,M435,Berechnung!$B:$B,N$1),0))</f>
        <v/>
      </c>
      <c r="R435" s="251" t="str">
        <f>IF(M435="",,IF(ISNUMBER(MATCH(O435,'Bundle SKUs'!$A:$A,0)),Q435,Q435*2))</f>
        <v/>
      </c>
    </row>
    <row r="436">
      <c r="A436" s="250"/>
      <c r="B436" s="203" t="str">
        <f>IFERROR(__xludf.DUMMYFUNCTION("IF(C436="""",,JOIN("","",UNIQUE(FILTER(Berechnung!$A:$A,Berechnung!$B:$B=B$1,Berechnung!$N:$N=A436))))"),"")</f>
        <v/>
      </c>
      <c r="C436" s="1"/>
      <c r="D436" s="1"/>
      <c r="E436" s="251" t="str">
        <f>IF(A436="",,ROUNDUP(SUMIFS(Berechnung!$L:$L,Berechnung!$N:$N,A436,Berechnung!$B:$B,B$1),0))</f>
        <v/>
      </c>
      <c r="F436" s="251" t="str">
        <f>IF(A436="",,IF(ISNUMBER(MATCH(C436,'Bundle SKUs'!$A:$A,0)),E436,E436*2))</f>
        <v/>
      </c>
      <c r="G436" s="252"/>
      <c r="H436" s="203" t="str">
        <f>IFERROR(__xludf.DUMMYFUNCTION("IF(I436="""",,JOIN("","",UNIQUE(FILTER(Berechnung!$A:$A,Berechnung!$B:$B=H$1,Berechnung!$N:$N=G436))))"),"")</f>
        <v/>
      </c>
      <c r="I436" s="1"/>
      <c r="J436" s="1"/>
      <c r="K436" s="251" t="str">
        <f>IF(G436="",,ROUNDUP(SUMIFS(Berechnung!$L:$L,Berechnung!$N:$N,G436,Berechnung!$B:$B,H$1),0))</f>
        <v/>
      </c>
      <c r="L436" s="251" t="str">
        <f>IF(G436="",,IF(ISNUMBER(MATCH(I436,'Bundle SKUs'!$A:$A,0)),K436,K436*2))</f>
        <v/>
      </c>
      <c r="M436" s="253"/>
      <c r="N436" s="203" t="str">
        <f>IFERROR(__xludf.DUMMYFUNCTION("IF(O436="""",,JOIN("","",UNIQUE(FILTER(Berechnung!$A:$A,Berechnung!$B:$B=N$1,Berechnung!$N:$N=M436))))"),"")</f>
        <v/>
      </c>
      <c r="O436" s="1"/>
      <c r="P436" s="1"/>
      <c r="Q436" s="251" t="str">
        <f>IF(M436="",,ROUNDUP(SUMIFS(Berechnung!$L:$L,Berechnung!$N:$N,M436,Berechnung!$B:$B,N$1),0))</f>
        <v/>
      </c>
      <c r="R436" s="251" t="str">
        <f>IF(M436="",,IF(ISNUMBER(MATCH(O436,'Bundle SKUs'!$A:$A,0)),Q436,Q436*2))</f>
        <v/>
      </c>
    </row>
    <row r="437">
      <c r="A437" s="250"/>
      <c r="B437" s="203" t="str">
        <f>IFERROR(__xludf.DUMMYFUNCTION("IF(C437="""",,JOIN("","",UNIQUE(FILTER(Berechnung!$A:$A,Berechnung!$B:$B=B$1,Berechnung!$N:$N=A437))))"),"")</f>
        <v/>
      </c>
      <c r="C437" s="1"/>
      <c r="D437" s="1"/>
      <c r="E437" s="251" t="str">
        <f>IF(A437="",,ROUNDUP(SUMIFS(Berechnung!$L:$L,Berechnung!$N:$N,A437,Berechnung!$B:$B,B$1),0))</f>
        <v/>
      </c>
      <c r="F437" s="251" t="str">
        <f>IF(A437="",,IF(ISNUMBER(MATCH(C437,'Bundle SKUs'!$A:$A,0)),E437,E437*2))</f>
        <v/>
      </c>
      <c r="G437" s="252"/>
      <c r="H437" s="203" t="str">
        <f>IFERROR(__xludf.DUMMYFUNCTION("IF(I437="""",,JOIN("","",UNIQUE(FILTER(Berechnung!$A:$A,Berechnung!$B:$B=H$1,Berechnung!$N:$N=G437))))"),"")</f>
        <v/>
      </c>
      <c r="I437" s="1"/>
      <c r="J437" s="1"/>
      <c r="K437" s="251" t="str">
        <f>IF(G437="",,ROUNDUP(SUMIFS(Berechnung!$L:$L,Berechnung!$N:$N,G437,Berechnung!$B:$B,H$1),0))</f>
        <v/>
      </c>
      <c r="L437" s="251" t="str">
        <f>IF(G437="",,IF(ISNUMBER(MATCH(I437,'Bundle SKUs'!$A:$A,0)),K437,K437*2))</f>
        <v/>
      </c>
      <c r="M437" s="253"/>
      <c r="N437" s="203" t="str">
        <f>IFERROR(__xludf.DUMMYFUNCTION("IF(O437="""",,JOIN("","",UNIQUE(FILTER(Berechnung!$A:$A,Berechnung!$B:$B=N$1,Berechnung!$N:$N=M437))))"),"")</f>
        <v/>
      </c>
      <c r="O437" s="1"/>
      <c r="P437" s="1"/>
      <c r="Q437" s="251" t="str">
        <f>IF(M437="",,ROUNDUP(SUMIFS(Berechnung!$L:$L,Berechnung!$N:$N,M437,Berechnung!$B:$B,N$1),0))</f>
        <v/>
      </c>
      <c r="R437" s="251" t="str">
        <f>IF(M437="",,IF(ISNUMBER(MATCH(O437,'Bundle SKUs'!$A:$A,0)),Q437,Q437*2))</f>
        <v/>
      </c>
    </row>
    <row r="438">
      <c r="A438" s="250"/>
      <c r="B438" s="203" t="str">
        <f>IFERROR(__xludf.DUMMYFUNCTION("IF(C438="""",,JOIN("","",UNIQUE(FILTER(Berechnung!$A:$A,Berechnung!$B:$B=B$1,Berechnung!$N:$N=A438))))"),"")</f>
        <v/>
      </c>
      <c r="C438" s="1"/>
      <c r="D438" s="1"/>
      <c r="E438" s="251" t="str">
        <f>IF(A438="",,ROUNDUP(SUMIFS(Berechnung!$L:$L,Berechnung!$N:$N,A438,Berechnung!$B:$B,B$1),0))</f>
        <v/>
      </c>
      <c r="F438" s="251" t="str">
        <f>IF(A438="",,IF(ISNUMBER(MATCH(C438,'Bundle SKUs'!$A:$A,0)),E438,E438*2))</f>
        <v/>
      </c>
      <c r="G438" s="252"/>
      <c r="H438" s="203" t="str">
        <f>IFERROR(__xludf.DUMMYFUNCTION("IF(I438="""",,JOIN("","",UNIQUE(FILTER(Berechnung!$A:$A,Berechnung!$B:$B=H$1,Berechnung!$N:$N=G438))))"),"")</f>
        <v/>
      </c>
      <c r="I438" s="1"/>
      <c r="J438" s="1"/>
      <c r="K438" s="251" t="str">
        <f>IF(G438="",,ROUNDUP(SUMIFS(Berechnung!$L:$L,Berechnung!$N:$N,G438,Berechnung!$B:$B,H$1),0))</f>
        <v/>
      </c>
      <c r="L438" s="251" t="str">
        <f>IF(G438="",,IF(ISNUMBER(MATCH(I438,'Bundle SKUs'!$A:$A,0)),K438,K438*2))</f>
        <v/>
      </c>
      <c r="M438" s="253"/>
      <c r="N438" s="203" t="str">
        <f>IFERROR(__xludf.DUMMYFUNCTION("IF(O438="""",,JOIN("","",UNIQUE(FILTER(Berechnung!$A:$A,Berechnung!$B:$B=N$1,Berechnung!$N:$N=M438))))"),"")</f>
        <v/>
      </c>
      <c r="O438" s="1"/>
      <c r="P438" s="1"/>
      <c r="Q438" s="251" t="str">
        <f>IF(M438="",,ROUNDUP(SUMIFS(Berechnung!$L:$L,Berechnung!$N:$N,M438,Berechnung!$B:$B,N$1),0))</f>
        <v/>
      </c>
      <c r="R438" s="251" t="str">
        <f>IF(M438="",,IF(ISNUMBER(MATCH(O438,'Bundle SKUs'!$A:$A,0)),Q438,Q438*2))</f>
        <v/>
      </c>
    </row>
    <row r="439">
      <c r="A439" s="250"/>
      <c r="B439" s="203" t="str">
        <f>IFERROR(__xludf.DUMMYFUNCTION("IF(C439="""",,JOIN("","",UNIQUE(FILTER(Berechnung!$A:$A,Berechnung!$B:$B=B$1,Berechnung!$N:$N=A439))))"),"")</f>
        <v/>
      </c>
      <c r="C439" s="1"/>
      <c r="D439" s="1"/>
      <c r="E439" s="251" t="str">
        <f>IF(A439="",,ROUNDUP(SUMIFS(Berechnung!$L:$L,Berechnung!$N:$N,A439,Berechnung!$B:$B,B$1),0))</f>
        <v/>
      </c>
      <c r="F439" s="251" t="str">
        <f>IF(A439="",,IF(ISNUMBER(MATCH(C439,'Bundle SKUs'!$A:$A,0)),E439,E439*2))</f>
        <v/>
      </c>
      <c r="G439" s="252"/>
      <c r="H439" s="203" t="str">
        <f>IFERROR(__xludf.DUMMYFUNCTION("IF(I439="""",,JOIN("","",UNIQUE(FILTER(Berechnung!$A:$A,Berechnung!$B:$B=H$1,Berechnung!$N:$N=G439))))"),"")</f>
        <v/>
      </c>
      <c r="I439" s="1"/>
      <c r="J439" s="1"/>
      <c r="K439" s="251" t="str">
        <f>IF(G439="",,ROUNDUP(SUMIFS(Berechnung!$L:$L,Berechnung!$N:$N,G439,Berechnung!$B:$B,H$1),0))</f>
        <v/>
      </c>
      <c r="L439" s="251" t="str">
        <f>IF(G439="",,IF(ISNUMBER(MATCH(I439,'Bundle SKUs'!$A:$A,0)),K439,K439*2))</f>
        <v/>
      </c>
      <c r="M439" s="253"/>
      <c r="N439" s="203" t="str">
        <f>IFERROR(__xludf.DUMMYFUNCTION("IF(O439="""",,JOIN("","",UNIQUE(FILTER(Berechnung!$A:$A,Berechnung!$B:$B=N$1,Berechnung!$N:$N=M439))))"),"")</f>
        <v/>
      </c>
      <c r="O439" s="1"/>
      <c r="P439" s="1"/>
      <c r="Q439" s="251" t="str">
        <f>IF(M439="",,ROUNDUP(SUMIFS(Berechnung!$L:$L,Berechnung!$N:$N,M439,Berechnung!$B:$B,N$1),0))</f>
        <v/>
      </c>
      <c r="R439" s="251" t="str">
        <f>IF(M439="",,IF(ISNUMBER(MATCH(O439,'Bundle SKUs'!$A:$A,0)),Q439,Q439*2))</f>
        <v/>
      </c>
    </row>
    <row r="440">
      <c r="A440" s="250"/>
      <c r="B440" s="203" t="str">
        <f>IFERROR(__xludf.DUMMYFUNCTION("IF(C440="""",,JOIN("","",UNIQUE(FILTER(Berechnung!$A:$A,Berechnung!$B:$B=B$1,Berechnung!$N:$N=A440))))"),"")</f>
        <v/>
      </c>
      <c r="C440" s="1"/>
      <c r="D440" s="1"/>
      <c r="E440" s="251" t="str">
        <f>IF(A440="",,ROUNDUP(SUMIFS(Berechnung!$L:$L,Berechnung!$N:$N,A440,Berechnung!$B:$B,B$1),0))</f>
        <v/>
      </c>
      <c r="F440" s="251" t="str">
        <f>IF(A440="",,IF(ISNUMBER(MATCH(C440,'Bundle SKUs'!$A:$A,0)),E440,E440*2))</f>
        <v/>
      </c>
      <c r="G440" s="252"/>
      <c r="H440" s="203" t="str">
        <f>IFERROR(__xludf.DUMMYFUNCTION("IF(I440="""",,JOIN("","",UNIQUE(FILTER(Berechnung!$A:$A,Berechnung!$B:$B=H$1,Berechnung!$N:$N=G440))))"),"")</f>
        <v/>
      </c>
      <c r="I440" s="1"/>
      <c r="J440" s="1"/>
      <c r="K440" s="251" t="str">
        <f>IF(G440="",,ROUNDUP(SUMIFS(Berechnung!$L:$L,Berechnung!$N:$N,G440,Berechnung!$B:$B,H$1),0))</f>
        <v/>
      </c>
      <c r="L440" s="251" t="str">
        <f>IF(G440="",,IF(ISNUMBER(MATCH(I440,'Bundle SKUs'!$A:$A,0)),K440,K440*2))</f>
        <v/>
      </c>
      <c r="M440" s="253"/>
      <c r="N440" s="203" t="str">
        <f>IFERROR(__xludf.DUMMYFUNCTION("IF(O440="""",,JOIN("","",UNIQUE(FILTER(Berechnung!$A:$A,Berechnung!$B:$B=N$1,Berechnung!$N:$N=M440))))"),"")</f>
        <v/>
      </c>
      <c r="O440" s="1"/>
      <c r="P440" s="1"/>
      <c r="Q440" s="251" t="str">
        <f>IF(M440="",,ROUNDUP(SUMIFS(Berechnung!$L:$L,Berechnung!$N:$N,M440,Berechnung!$B:$B,N$1),0))</f>
        <v/>
      </c>
      <c r="R440" s="251" t="str">
        <f>IF(M440="",,IF(ISNUMBER(MATCH(O440,'Bundle SKUs'!$A:$A,0)),Q440,Q440*2))</f>
        <v/>
      </c>
    </row>
    <row r="441">
      <c r="A441" s="250"/>
      <c r="B441" s="203" t="str">
        <f>IFERROR(__xludf.DUMMYFUNCTION("IF(C441="""",,JOIN("","",UNIQUE(FILTER(Berechnung!$A:$A,Berechnung!$B:$B=B$1,Berechnung!$N:$N=A441))))"),"")</f>
        <v/>
      </c>
      <c r="C441" s="1"/>
      <c r="D441" s="1"/>
      <c r="E441" s="251" t="str">
        <f>IF(A441="",,ROUNDUP(SUMIFS(Berechnung!$L:$L,Berechnung!$N:$N,A441,Berechnung!$B:$B,B$1),0))</f>
        <v/>
      </c>
      <c r="F441" s="251" t="str">
        <f>IF(A441="",,IF(ISNUMBER(MATCH(C441,'Bundle SKUs'!$A:$A,0)),E441,E441*2))</f>
        <v/>
      </c>
      <c r="G441" s="252"/>
      <c r="H441" s="203" t="str">
        <f>IFERROR(__xludf.DUMMYFUNCTION("IF(I441="""",,JOIN("","",UNIQUE(FILTER(Berechnung!$A:$A,Berechnung!$B:$B=H$1,Berechnung!$N:$N=G441))))"),"")</f>
        <v/>
      </c>
      <c r="I441" s="1"/>
      <c r="J441" s="1"/>
      <c r="K441" s="251" t="str">
        <f>IF(G441="",,ROUNDUP(SUMIFS(Berechnung!$L:$L,Berechnung!$N:$N,G441,Berechnung!$B:$B,H$1),0))</f>
        <v/>
      </c>
      <c r="L441" s="251" t="str">
        <f>IF(G441="",,IF(ISNUMBER(MATCH(I441,'Bundle SKUs'!$A:$A,0)),K441,K441*2))</f>
        <v/>
      </c>
      <c r="M441" s="253"/>
      <c r="N441" s="203" t="str">
        <f>IFERROR(__xludf.DUMMYFUNCTION("IF(O441="""",,JOIN("","",UNIQUE(FILTER(Berechnung!$A:$A,Berechnung!$B:$B=N$1,Berechnung!$N:$N=M441))))"),"")</f>
        <v/>
      </c>
      <c r="O441" s="1"/>
      <c r="P441" s="1"/>
      <c r="Q441" s="251" t="str">
        <f>IF(M441="",,ROUNDUP(SUMIFS(Berechnung!$L:$L,Berechnung!$N:$N,M441,Berechnung!$B:$B,N$1),0))</f>
        <v/>
      </c>
      <c r="R441" s="251" t="str">
        <f>IF(M441="",,IF(ISNUMBER(MATCH(O441,'Bundle SKUs'!$A:$A,0)),Q441,Q441*2))</f>
        <v/>
      </c>
    </row>
    <row r="442">
      <c r="A442" s="250"/>
      <c r="B442" s="203" t="str">
        <f>IFERROR(__xludf.DUMMYFUNCTION("IF(C442="""",,JOIN("","",UNIQUE(FILTER(Berechnung!$A:$A,Berechnung!$B:$B=B$1,Berechnung!$N:$N=A442))))"),"")</f>
        <v/>
      </c>
      <c r="C442" s="1"/>
      <c r="D442" s="1"/>
      <c r="E442" s="251" t="str">
        <f>IF(A442="",,ROUNDUP(SUMIFS(Berechnung!$L:$L,Berechnung!$N:$N,A442,Berechnung!$B:$B,B$1),0))</f>
        <v/>
      </c>
      <c r="F442" s="251" t="str">
        <f>IF(A442="",,IF(ISNUMBER(MATCH(C442,'Bundle SKUs'!$A:$A,0)),E442,E442*2))</f>
        <v/>
      </c>
      <c r="G442" s="252"/>
      <c r="H442" s="203" t="str">
        <f>IFERROR(__xludf.DUMMYFUNCTION("IF(I442="""",,JOIN("","",UNIQUE(FILTER(Berechnung!$A:$A,Berechnung!$B:$B=H$1,Berechnung!$N:$N=G442))))"),"")</f>
        <v/>
      </c>
      <c r="I442" s="1"/>
      <c r="J442" s="1"/>
      <c r="K442" s="251" t="str">
        <f>IF(G442="",,ROUNDUP(SUMIFS(Berechnung!$L:$L,Berechnung!$N:$N,G442,Berechnung!$B:$B,H$1),0))</f>
        <v/>
      </c>
      <c r="L442" s="251" t="str">
        <f>IF(G442="",,IF(ISNUMBER(MATCH(I442,'Bundle SKUs'!$A:$A,0)),K442,K442*2))</f>
        <v/>
      </c>
      <c r="M442" s="253"/>
      <c r="N442" s="203" t="str">
        <f>IFERROR(__xludf.DUMMYFUNCTION("IF(O442="""",,JOIN("","",UNIQUE(FILTER(Berechnung!$A:$A,Berechnung!$B:$B=N$1,Berechnung!$N:$N=M442))))"),"")</f>
        <v/>
      </c>
      <c r="O442" s="1"/>
      <c r="P442" s="1"/>
      <c r="Q442" s="251" t="str">
        <f>IF(M442="",,ROUNDUP(SUMIFS(Berechnung!$L:$L,Berechnung!$N:$N,M442,Berechnung!$B:$B,N$1),0))</f>
        <v/>
      </c>
      <c r="R442" s="251" t="str">
        <f>IF(M442="",,IF(ISNUMBER(MATCH(O442,'Bundle SKUs'!$A:$A,0)),Q442,Q442*2))</f>
        <v/>
      </c>
    </row>
    <row r="443">
      <c r="A443" s="250"/>
      <c r="B443" s="203" t="str">
        <f>IFERROR(__xludf.DUMMYFUNCTION("IF(C443="""",,JOIN("","",UNIQUE(FILTER(Berechnung!$A:$A,Berechnung!$B:$B=B$1,Berechnung!$N:$N=A443))))"),"")</f>
        <v/>
      </c>
      <c r="C443" s="1"/>
      <c r="D443" s="1"/>
      <c r="E443" s="251" t="str">
        <f>IF(A443="",,ROUNDUP(SUMIFS(Berechnung!$L:$L,Berechnung!$N:$N,A443,Berechnung!$B:$B,B$1),0))</f>
        <v/>
      </c>
      <c r="F443" s="251" t="str">
        <f>IF(A443="",,IF(ISNUMBER(MATCH(C443,'Bundle SKUs'!$A:$A,0)),E443,E443*2))</f>
        <v/>
      </c>
      <c r="G443" s="252"/>
      <c r="H443" s="203" t="str">
        <f>IFERROR(__xludf.DUMMYFUNCTION("IF(I443="""",,JOIN("","",UNIQUE(FILTER(Berechnung!$A:$A,Berechnung!$B:$B=H$1,Berechnung!$N:$N=G443))))"),"")</f>
        <v/>
      </c>
      <c r="I443" s="1"/>
      <c r="J443" s="1"/>
      <c r="K443" s="251" t="str">
        <f>IF(G443="",,ROUNDUP(SUMIFS(Berechnung!$L:$L,Berechnung!$N:$N,G443,Berechnung!$B:$B,H$1),0))</f>
        <v/>
      </c>
      <c r="L443" s="251" t="str">
        <f>IF(G443="",,IF(ISNUMBER(MATCH(I443,'Bundle SKUs'!$A:$A,0)),K443,K443*2))</f>
        <v/>
      </c>
      <c r="M443" s="253"/>
      <c r="N443" s="203" t="str">
        <f>IFERROR(__xludf.DUMMYFUNCTION("IF(O443="""",,JOIN("","",UNIQUE(FILTER(Berechnung!$A:$A,Berechnung!$B:$B=N$1,Berechnung!$N:$N=M443))))"),"")</f>
        <v/>
      </c>
      <c r="O443" s="1"/>
      <c r="P443" s="1"/>
      <c r="Q443" s="251" t="str">
        <f>IF(M443="",,ROUNDUP(SUMIFS(Berechnung!$L:$L,Berechnung!$N:$N,M443,Berechnung!$B:$B,N$1),0))</f>
        <v/>
      </c>
      <c r="R443" s="251" t="str">
        <f>IF(M443="",,IF(ISNUMBER(MATCH(O443,'Bundle SKUs'!$A:$A,0)),Q443,Q443*2))</f>
        <v/>
      </c>
    </row>
    <row r="444">
      <c r="A444" s="250"/>
      <c r="B444" s="203" t="str">
        <f>IFERROR(__xludf.DUMMYFUNCTION("IF(C444="""",,JOIN("","",UNIQUE(FILTER(Berechnung!$A:$A,Berechnung!$B:$B=B$1,Berechnung!$N:$N=A444))))"),"")</f>
        <v/>
      </c>
      <c r="C444" s="1"/>
      <c r="D444" s="1"/>
      <c r="E444" s="251" t="str">
        <f>IF(A444="",,ROUNDUP(SUMIFS(Berechnung!$L:$L,Berechnung!$N:$N,A444,Berechnung!$B:$B,B$1),0))</f>
        <v/>
      </c>
      <c r="F444" s="251" t="str">
        <f>IF(A444="",,IF(ISNUMBER(MATCH(C444,'Bundle SKUs'!$A:$A,0)),E444,E444*2))</f>
        <v/>
      </c>
      <c r="G444" s="252"/>
      <c r="H444" s="203" t="str">
        <f>IFERROR(__xludf.DUMMYFUNCTION("IF(I444="""",,JOIN("","",UNIQUE(FILTER(Berechnung!$A:$A,Berechnung!$B:$B=H$1,Berechnung!$N:$N=G444))))"),"")</f>
        <v/>
      </c>
      <c r="I444" s="1"/>
      <c r="J444" s="1"/>
      <c r="K444" s="251" t="str">
        <f>IF(G444="",,ROUNDUP(SUMIFS(Berechnung!$L:$L,Berechnung!$N:$N,G444,Berechnung!$B:$B,H$1),0))</f>
        <v/>
      </c>
      <c r="L444" s="251" t="str">
        <f>IF(G444="",,IF(ISNUMBER(MATCH(I444,'Bundle SKUs'!$A:$A,0)),K444,K444*2))</f>
        <v/>
      </c>
      <c r="M444" s="253"/>
      <c r="N444" s="203" t="str">
        <f>IFERROR(__xludf.DUMMYFUNCTION("IF(O444="""",,JOIN("","",UNIQUE(FILTER(Berechnung!$A:$A,Berechnung!$B:$B=N$1,Berechnung!$N:$N=M444))))"),"")</f>
        <v/>
      </c>
      <c r="O444" s="1"/>
      <c r="P444" s="1"/>
      <c r="Q444" s="251" t="str">
        <f>IF(M444="",,ROUNDUP(SUMIFS(Berechnung!$L:$L,Berechnung!$N:$N,M444,Berechnung!$B:$B,N$1),0))</f>
        <v/>
      </c>
      <c r="R444" s="251" t="str">
        <f>IF(M444="",,IF(ISNUMBER(MATCH(O444,'Bundle SKUs'!$A:$A,0)),Q444,Q444*2))</f>
        <v/>
      </c>
    </row>
    <row r="445">
      <c r="A445" s="250"/>
      <c r="B445" s="203" t="str">
        <f>IFERROR(__xludf.DUMMYFUNCTION("IF(C445="""",,JOIN("","",UNIQUE(FILTER(Berechnung!$A:$A,Berechnung!$B:$B=B$1,Berechnung!$N:$N=A445))))"),"")</f>
        <v/>
      </c>
      <c r="C445" s="1"/>
      <c r="D445" s="1"/>
      <c r="E445" s="251" t="str">
        <f>IF(A445="",,ROUNDUP(SUMIFS(Berechnung!$L:$L,Berechnung!$N:$N,A445,Berechnung!$B:$B,B$1),0))</f>
        <v/>
      </c>
      <c r="F445" s="251" t="str">
        <f>IF(A445="",,IF(ISNUMBER(MATCH(C445,'Bundle SKUs'!$A:$A,0)),E445,E445*2))</f>
        <v/>
      </c>
      <c r="G445" s="252"/>
      <c r="H445" s="203" t="str">
        <f>IFERROR(__xludf.DUMMYFUNCTION("IF(I445="""",,JOIN("","",UNIQUE(FILTER(Berechnung!$A:$A,Berechnung!$B:$B=H$1,Berechnung!$N:$N=G445))))"),"")</f>
        <v/>
      </c>
      <c r="I445" s="1"/>
      <c r="J445" s="1"/>
      <c r="K445" s="251" t="str">
        <f>IF(G445="",,ROUNDUP(SUMIFS(Berechnung!$L:$L,Berechnung!$N:$N,G445,Berechnung!$B:$B,H$1),0))</f>
        <v/>
      </c>
      <c r="L445" s="251" t="str">
        <f>IF(G445="",,IF(ISNUMBER(MATCH(I445,'Bundle SKUs'!$A:$A,0)),K445,K445*2))</f>
        <v/>
      </c>
      <c r="M445" s="253"/>
      <c r="N445" s="203" t="str">
        <f>IFERROR(__xludf.DUMMYFUNCTION("IF(O445="""",,JOIN("","",UNIQUE(FILTER(Berechnung!$A:$A,Berechnung!$B:$B=N$1,Berechnung!$N:$N=M445))))"),"")</f>
        <v/>
      </c>
      <c r="O445" s="1"/>
      <c r="P445" s="1"/>
      <c r="Q445" s="251" t="str">
        <f>IF(M445="",,ROUNDUP(SUMIFS(Berechnung!$L:$L,Berechnung!$N:$N,M445,Berechnung!$B:$B,N$1),0))</f>
        <v/>
      </c>
      <c r="R445" s="251" t="str">
        <f>IF(M445="",,IF(ISNUMBER(MATCH(O445,'Bundle SKUs'!$A:$A,0)),Q445,Q445*2))</f>
        <v/>
      </c>
    </row>
    <row r="446">
      <c r="A446" s="250"/>
      <c r="B446" s="203" t="str">
        <f>IFERROR(__xludf.DUMMYFUNCTION("IF(C446="""",,JOIN("","",UNIQUE(FILTER(Berechnung!$A:$A,Berechnung!$B:$B=B$1,Berechnung!$N:$N=A446))))"),"")</f>
        <v/>
      </c>
      <c r="C446" s="1"/>
      <c r="D446" s="1"/>
      <c r="E446" s="251" t="str">
        <f>IF(A446="",,ROUNDUP(SUMIFS(Berechnung!$L:$L,Berechnung!$N:$N,A446,Berechnung!$B:$B,B$1),0))</f>
        <v/>
      </c>
      <c r="F446" s="251" t="str">
        <f>IF(A446="",,IF(ISNUMBER(MATCH(C446,'Bundle SKUs'!$A:$A,0)),E446,E446*2))</f>
        <v/>
      </c>
      <c r="G446" s="252"/>
      <c r="H446" s="203" t="str">
        <f>IFERROR(__xludf.DUMMYFUNCTION("IF(I446="""",,JOIN("","",UNIQUE(FILTER(Berechnung!$A:$A,Berechnung!$B:$B=H$1,Berechnung!$N:$N=G446))))"),"")</f>
        <v/>
      </c>
      <c r="I446" s="1"/>
      <c r="J446" s="1"/>
      <c r="K446" s="251" t="str">
        <f>IF(G446="",,ROUNDUP(SUMIFS(Berechnung!$L:$L,Berechnung!$N:$N,G446,Berechnung!$B:$B,H$1),0))</f>
        <v/>
      </c>
      <c r="L446" s="251" t="str">
        <f>IF(G446="",,IF(ISNUMBER(MATCH(I446,'Bundle SKUs'!$A:$A,0)),K446,K446*2))</f>
        <v/>
      </c>
      <c r="M446" s="253"/>
      <c r="N446" s="203" t="str">
        <f>IFERROR(__xludf.DUMMYFUNCTION("IF(O446="""",,JOIN("","",UNIQUE(FILTER(Berechnung!$A:$A,Berechnung!$B:$B=N$1,Berechnung!$N:$N=M446))))"),"")</f>
        <v/>
      </c>
      <c r="O446" s="1"/>
      <c r="P446" s="1"/>
      <c r="Q446" s="251" t="str">
        <f>IF(M446="",,ROUNDUP(SUMIFS(Berechnung!$L:$L,Berechnung!$N:$N,M446,Berechnung!$B:$B,N$1),0))</f>
        <v/>
      </c>
      <c r="R446" s="251" t="str">
        <f>IF(M446="",,IF(ISNUMBER(MATCH(O446,'Bundle SKUs'!$A:$A,0)),Q446,Q446*2))</f>
        <v/>
      </c>
    </row>
    <row r="447">
      <c r="A447" s="250"/>
      <c r="B447" s="203" t="str">
        <f>IFERROR(__xludf.DUMMYFUNCTION("IF(C447="""",,JOIN("","",UNIQUE(FILTER(Berechnung!$A:$A,Berechnung!$B:$B=B$1,Berechnung!$N:$N=A447))))"),"")</f>
        <v/>
      </c>
      <c r="C447" s="1"/>
      <c r="D447" s="1"/>
      <c r="E447" s="251" t="str">
        <f>IF(A447="",,ROUNDUP(SUMIFS(Berechnung!$L:$L,Berechnung!$N:$N,A447,Berechnung!$B:$B,B$1),0))</f>
        <v/>
      </c>
      <c r="F447" s="251" t="str">
        <f>IF(A447="",,IF(ISNUMBER(MATCH(C447,'Bundle SKUs'!$A:$A,0)),E447,E447*2))</f>
        <v/>
      </c>
      <c r="G447" s="252"/>
      <c r="H447" s="203" t="str">
        <f>IFERROR(__xludf.DUMMYFUNCTION("IF(I447="""",,JOIN("","",UNIQUE(FILTER(Berechnung!$A:$A,Berechnung!$B:$B=H$1,Berechnung!$N:$N=G447))))"),"")</f>
        <v/>
      </c>
      <c r="I447" s="1"/>
      <c r="J447" s="1"/>
      <c r="K447" s="251" t="str">
        <f>IF(G447="",,ROUNDUP(SUMIFS(Berechnung!$L:$L,Berechnung!$N:$N,G447,Berechnung!$B:$B,H$1),0))</f>
        <v/>
      </c>
      <c r="L447" s="251" t="str">
        <f>IF(G447="",,IF(ISNUMBER(MATCH(I447,'Bundle SKUs'!$A:$A,0)),K447,K447*2))</f>
        <v/>
      </c>
      <c r="M447" s="253"/>
      <c r="N447" s="203" t="str">
        <f>IFERROR(__xludf.DUMMYFUNCTION("IF(O447="""",,JOIN("","",UNIQUE(FILTER(Berechnung!$A:$A,Berechnung!$B:$B=N$1,Berechnung!$N:$N=M447))))"),"")</f>
        <v/>
      </c>
      <c r="O447" s="1"/>
      <c r="P447" s="1"/>
      <c r="Q447" s="251" t="str">
        <f>IF(M447="",,ROUNDUP(SUMIFS(Berechnung!$L:$L,Berechnung!$N:$N,M447,Berechnung!$B:$B,N$1),0))</f>
        <v/>
      </c>
      <c r="R447" s="251" t="str">
        <f>IF(M447="",,IF(ISNUMBER(MATCH(O447,'Bundle SKUs'!$A:$A,0)),Q447,Q447*2))</f>
        <v/>
      </c>
    </row>
    <row r="448">
      <c r="A448" s="250"/>
      <c r="B448" s="203" t="str">
        <f>IFERROR(__xludf.DUMMYFUNCTION("IF(C448="""",,JOIN("","",UNIQUE(FILTER(Berechnung!$A:$A,Berechnung!$B:$B=B$1,Berechnung!$N:$N=A448))))"),"")</f>
        <v/>
      </c>
      <c r="C448" s="1"/>
      <c r="D448" s="1"/>
      <c r="E448" s="251" t="str">
        <f>IF(A448="",,ROUNDUP(SUMIFS(Berechnung!$L:$L,Berechnung!$N:$N,A448,Berechnung!$B:$B,B$1),0))</f>
        <v/>
      </c>
      <c r="F448" s="251" t="str">
        <f>IF(A448="",,IF(ISNUMBER(MATCH(C448,'Bundle SKUs'!$A:$A,0)),E448,E448*2))</f>
        <v/>
      </c>
      <c r="G448" s="252"/>
      <c r="H448" s="203" t="str">
        <f>IFERROR(__xludf.DUMMYFUNCTION("IF(I448="""",,JOIN("","",UNIQUE(FILTER(Berechnung!$A:$A,Berechnung!$B:$B=H$1,Berechnung!$N:$N=G448))))"),"")</f>
        <v/>
      </c>
      <c r="I448" s="1"/>
      <c r="J448" s="1"/>
      <c r="K448" s="251" t="str">
        <f>IF(G448="",,ROUNDUP(SUMIFS(Berechnung!$L:$L,Berechnung!$N:$N,G448,Berechnung!$B:$B,H$1),0))</f>
        <v/>
      </c>
      <c r="L448" s="251" t="str">
        <f>IF(G448="",,IF(ISNUMBER(MATCH(I448,'Bundle SKUs'!$A:$A,0)),K448,K448*2))</f>
        <v/>
      </c>
      <c r="M448" s="253"/>
      <c r="N448" s="203" t="str">
        <f>IFERROR(__xludf.DUMMYFUNCTION("IF(O448="""",,JOIN("","",UNIQUE(FILTER(Berechnung!$A:$A,Berechnung!$B:$B=N$1,Berechnung!$N:$N=M448))))"),"")</f>
        <v/>
      </c>
      <c r="O448" s="1"/>
      <c r="P448" s="1"/>
      <c r="Q448" s="251" t="str">
        <f>IF(M448="",,ROUNDUP(SUMIFS(Berechnung!$L:$L,Berechnung!$N:$N,M448,Berechnung!$B:$B,N$1),0))</f>
        <v/>
      </c>
      <c r="R448" s="251" t="str">
        <f>IF(M448="",,IF(ISNUMBER(MATCH(O448,'Bundle SKUs'!$A:$A,0)),Q448,Q448*2))</f>
        <v/>
      </c>
    </row>
    <row r="449">
      <c r="A449" s="250"/>
      <c r="B449" s="203" t="str">
        <f>IFERROR(__xludf.DUMMYFUNCTION("IF(C449="""",,JOIN("","",UNIQUE(FILTER(Berechnung!$A:$A,Berechnung!$B:$B=B$1,Berechnung!$N:$N=A449))))"),"")</f>
        <v/>
      </c>
      <c r="C449" s="1"/>
      <c r="D449" s="1"/>
      <c r="E449" s="251" t="str">
        <f>IF(A449="",,ROUNDUP(SUMIFS(Berechnung!$L:$L,Berechnung!$N:$N,A449,Berechnung!$B:$B,B$1),0))</f>
        <v/>
      </c>
      <c r="F449" s="251" t="str">
        <f>IF(A449="",,IF(ISNUMBER(MATCH(C449,'Bundle SKUs'!$A:$A,0)),E449,E449*2))</f>
        <v/>
      </c>
      <c r="G449" s="252"/>
      <c r="H449" s="203" t="str">
        <f>IFERROR(__xludf.DUMMYFUNCTION("IF(I449="""",,JOIN("","",UNIQUE(FILTER(Berechnung!$A:$A,Berechnung!$B:$B=H$1,Berechnung!$N:$N=G449))))"),"")</f>
        <v/>
      </c>
      <c r="I449" s="1"/>
      <c r="J449" s="1"/>
      <c r="K449" s="251" t="str">
        <f>IF(G449="",,ROUNDUP(SUMIFS(Berechnung!$L:$L,Berechnung!$N:$N,G449,Berechnung!$B:$B,H$1),0))</f>
        <v/>
      </c>
      <c r="L449" s="251" t="str">
        <f>IF(G449="",,IF(ISNUMBER(MATCH(I449,'Bundle SKUs'!$A:$A,0)),K449,K449*2))</f>
        <v/>
      </c>
      <c r="M449" s="253"/>
      <c r="N449" s="203" t="str">
        <f>IFERROR(__xludf.DUMMYFUNCTION("IF(O449="""",,JOIN("","",UNIQUE(FILTER(Berechnung!$A:$A,Berechnung!$B:$B=N$1,Berechnung!$N:$N=M449))))"),"")</f>
        <v/>
      </c>
      <c r="O449" s="1"/>
      <c r="P449" s="1"/>
      <c r="Q449" s="251" t="str">
        <f>IF(M449="",,ROUNDUP(SUMIFS(Berechnung!$L:$L,Berechnung!$N:$N,M449,Berechnung!$B:$B,N$1),0))</f>
        <v/>
      </c>
      <c r="R449" s="251" t="str">
        <f>IF(M449="",,IF(ISNUMBER(MATCH(O449,'Bundle SKUs'!$A:$A,0)),Q449,Q449*2))</f>
        <v/>
      </c>
    </row>
    <row r="450">
      <c r="A450" s="250"/>
      <c r="B450" s="203" t="str">
        <f>IFERROR(__xludf.DUMMYFUNCTION("IF(C450="""",,JOIN("","",UNIQUE(FILTER(Berechnung!$A:$A,Berechnung!$B:$B=B$1,Berechnung!$N:$N=A450))))"),"")</f>
        <v/>
      </c>
      <c r="C450" s="1"/>
      <c r="D450" s="1"/>
      <c r="E450" s="251" t="str">
        <f>IF(A450="",,ROUNDUP(SUMIFS(Berechnung!$L:$L,Berechnung!$N:$N,A450,Berechnung!$B:$B,B$1),0))</f>
        <v/>
      </c>
      <c r="F450" s="251" t="str">
        <f>IF(A450="",,IF(ISNUMBER(MATCH(C450,'Bundle SKUs'!$A:$A,0)),E450,E450*2))</f>
        <v/>
      </c>
      <c r="G450" s="252"/>
      <c r="H450" s="203" t="str">
        <f>IFERROR(__xludf.DUMMYFUNCTION("IF(I450="""",,JOIN("","",UNIQUE(FILTER(Berechnung!$A:$A,Berechnung!$B:$B=H$1,Berechnung!$N:$N=G450))))"),"")</f>
        <v/>
      </c>
      <c r="I450" s="1"/>
      <c r="J450" s="1"/>
      <c r="K450" s="251" t="str">
        <f>IF(G450="",,ROUNDUP(SUMIFS(Berechnung!$L:$L,Berechnung!$N:$N,G450,Berechnung!$B:$B,H$1),0))</f>
        <v/>
      </c>
      <c r="L450" s="251" t="str">
        <f>IF(G450="",,IF(ISNUMBER(MATCH(I450,'Bundle SKUs'!$A:$A,0)),K450,K450*2))</f>
        <v/>
      </c>
      <c r="M450" s="253"/>
      <c r="N450" s="203" t="str">
        <f>IFERROR(__xludf.DUMMYFUNCTION("IF(O450="""",,JOIN("","",UNIQUE(FILTER(Berechnung!$A:$A,Berechnung!$B:$B=N$1,Berechnung!$N:$N=M450))))"),"")</f>
        <v/>
      </c>
      <c r="O450" s="1"/>
      <c r="P450" s="1"/>
      <c r="Q450" s="251" t="str">
        <f>IF(M450="",,ROUNDUP(SUMIFS(Berechnung!$L:$L,Berechnung!$N:$N,M450,Berechnung!$B:$B,N$1),0))</f>
        <v/>
      </c>
      <c r="R450" s="251" t="str">
        <f>IF(M450="",,IF(ISNUMBER(MATCH(O450,'Bundle SKUs'!$A:$A,0)),Q450,Q450*2))</f>
        <v/>
      </c>
    </row>
    <row r="451">
      <c r="A451" s="250"/>
      <c r="B451" s="203" t="str">
        <f>IFERROR(__xludf.DUMMYFUNCTION("IF(C451="""",,JOIN("","",UNIQUE(FILTER(Berechnung!$A:$A,Berechnung!$B:$B=B$1,Berechnung!$N:$N=A451))))"),"")</f>
        <v/>
      </c>
      <c r="C451" s="1"/>
      <c r="D451" s="1"/>
      <c r="E451" s="251" t="str">
        <f>IF(A451="",,ROUNDUP(SUMIFS(Berechnung!$L:$L,Berechnung!$N:$N,A451,Berechnung!$B:$B,B$1),0))</f>
        <v/>
      </c>
      <c r="F451" s="251" t="str">
        <f>IF(A451="",,IF(ISNUMBER(MATCH(C451,'Bundle SKUs'!$A:$A,0)),E451,E451*2))</f>
        <v/>
      </c>
      <c r="G451" s="252"/>
      <c r="H451" s="203" t="str">
        <f>IFERROR(__xludf.DUMMYFUNCTION("IF(I451="""",,JOIN("","",UNIQUE(FILTER(Berechnung!$A:$A,Berechnung!$B:$B=H$1,Berechnung!$N:$N=G451))))"),"")</f>
        <v/>
      </c>
      <c r="I451" s="1"/>
      <c r="J451" s="1"/>
      <c r="K451" s="251" t="str">
        <f>IF(G451="",,ROUNDUP(SUMIFS(Berechnung!$L:$L,Berechnung!$N:$N,G451,Berechnung!$B:$B,H$1),0))</f>
        <v/>
      </c>
      <c r="L451" s="251" t="str">
        <f>IF(G451="",,IF(ISNUMBER(MATCH(I451,'Bundle SKUs'!$A:$A,0)),K451,K451*2))</f>
        <v/>
      </c>
      <c r="M451" s="253"/>
      <c r="N451" s="203" t="str">
        <f>IFERROR(__xludf.DUMMYFUNCTION("IF(O451="""",,JOIN("","",UNIQUE(FILTER(Berechnung!$A:$A,Berechnung!$B:$B=N$1,Berechnung!$N:$N=M451))))"),"")</f>
        <v/>
      </c>
      <c r="O451" s="1"/>
      <c r="P451" s="1"/>
      <c r="Q451" s="251" t="str">
        <f>IF(M451="",,ROUNDUP(SUMIFS(Berechnung!$L:$L,Berechnung!$N:$N,M451,Berechnung!$B:$B,N$1),0))</f>
        <v/>
      </c>
      <c r="R451" s="251" t="str">
        <f>IF(M451="",,IF(ISNUMBER(MATCH(O451,'Bundle SKUs'!$A:$A,0)),Q451,Q451*2))</f>
        <v/>
      </c>
    </row>
    <row r="452">
      <c r="A452" s="250"/>
      <c r="B452" s="203" t="str">
        <f>IFERROR(__xludf.DUMMYFUNCTION("IF(C452="""",,JOIN("","",UNIQUE(FILTER(Berechnung!$A:$A,Berechnung!$B:$B=B$1,Berechnung!$N:$N=A452))))"),"")</f>
        <v/>
      </c>
      <c r="C452" s="1"/>
      <c r="D452" s="1"/>
      <c r="E452" s="251" t="str">
        <f>IF(A452="",,ROUNDUP(SUMIFS(Berechnung!$L:$L,Berechnung!$N:$N,A452,Berechnung!$B:$B,B$1),0))</f>
        <v/>
      </c>
      <c r="F452" s="251" t="str">
        <f>IF(A452="",,IF(ISNUMBER(MATCH(C452,'Bundle SKUs'!$A:$A,0)),E452,E452*2))</f>
        <v/>
      </c>
      <c r="G452" s="252"/>
      <c r="H452" s="203" t="str">
        <f>IFERROR(__xludf.DUMMYFUNCTION("IF(I452="""",,JOIN("","",UNIQUE(FILTER(Berechnung!$A:$A,Berechnung!$B:$B=H$1,Berechnung!$N:$N=G452))))"),"")</f>
        <v/>
      </c>
      <c r="I452" s="1"/>
      <c r="J452" s="1"/>
      <c r="K452" s="251" t="str">
        <f>IF(G452="",,ROUNDUP(SUMIFS(Berechnung!$L:$L,Berechnung!$N:$N,G452,Berechnung!$B:$B,H$1),0))</f>
        <v/>
      </c>
      <c r="L452" s="251" t="str">
        <f>IF(G452="",,IF(ISNUMBER(MATCH(I452,'Bundle SKUs'!$A:$A,0)),K452,K452*2))</f>
        <v/>
      </c>
      <c r="M452" s="253"/>
      <c r="N452" s="203" t="str">
        <f>IFERROR(__xludf.DUMMYFUNCTION("IF(O452="""",,JOIN("","",UNIQUE(FILTER(Berechnung!$A:$A,Berechnung!$B:$B=N$1,Berechnung!$N:$N=M452))))"),"")</f>
        <v/>
      </c>
      <c r="O452" s="1"/>
      <c r="P452" s="1"/>
      <c r="Q452" s="251" t="str">
        <f>IF(M452="",,ROUNDUP(SUMIFS(Berechnung!$L:$L,Berechnung!$N:$N,M452,Berechnung!$B:$B,N$1),0))</f>
        <v/>
      </c>
      <c r="R452" s="251" t="str">
        <f>IF(M452="",,IF(ISNUMBER(MATCH(O452,'Bundle SKUs'!$A:$A,0)),Q452,Q452*2))</f>
        <v/>
      </c>
    </row>
    <row r="453">
      <c r="A453" s="250"/>
      <c r="B453" s="203" t="str">
        <f>IFERROR(__xludf.DUMMYFUNCTION("IF(C453="""",,JOIN("","",UNIQUE(FILTER(Berechnung!$A:$A,Berechnung!$B:$B=B$1,Berechnung!$N:$N=A453))))"),"")</f>
        <v/>
      </c>
      <c r="C453" s="1"/>
      <c r="D453" s="1"/>
      <c r="E453" s="251" t="str">
        <f>IF(A453="",,ROUNDUP(SUMIFS(Berechnung!$L:$L,Berechnung!$N:$N,A453,Berechnung!$B:$B,B$1),0))</f>
        <v/>
      </c>
      <c r="F453" s="251" t="str">
        <f>IF(A453="",,IF(ISNUMBER(MATCH(C453,'Bundle SKUs'!$A:$A,0)),E453,E453*2))</f>
        <v/>
      </c>
      <c r="G453" s="252"/>
      <c r="H453" s="203" t="str">
        <f>IFERROR(__xludf.DUMMYFUNCTION("IF(I453="""",,JOIN("","",UNIQUE(FILTER(Berechnung!$A:$A,Berechnung!$B:$B=H$1,Berechnung!$N:$N=G453))))"),"")</f>
        <v/>
      </c>
      <c r="I453" s="1"/>
      <c r="J453" s="1"/>
      <c r="K453" s="251" t="str">
        <f>IF(G453="",,ROUNDUP(SUMIFS(Berechnung!$L:$L,Berechnung!$N:$N,G453,Berechnung!$B:$B,H$1),0))</f>
        <v/>
      </c>
      <c r="L453" s="251" t="str">
        <f>IF(G453="",,IF(ISNUMBER(MATCH(I453,'Bundle SKUs'!$A:$A,0)),K453,K453*2))</f>
        <v/>
      </c>
      <c r="M453" s="253"/>
      <c r="N453" s="203" t="str">
        <f>IFERROR(__xludf.DUMMYFUNCTION("IF(O453="""",,JOIN("","",UNIQUE(FILTER(Berechnung!$A:$A,Berechnung!$B:$B=N$1,Berechnung!$N:$N=M453))))"),"")</f>
        <v/>
      </c>
      <c r="O453" s="1"/>
      <c r="P453" s="1"/>
      <c r="Q453" s="251" t="str">
        <f>IF(M453="",,ROUNDUP(SUMIFS(Berechnung!$L:$L,Berechnung!$N:$N,M453,Berechnung!$B:$B,N$1),0))</f>
        <v/>
      </c>
      <c r="R453" s="251" t="str">
        <f>IF(M453="",,IF(ISNUMBER(MATCH(O453,'Bundle SKUs'!$A:$A,0)),Q453,Q453*2))</f>
        <v/>
      </c>
    </row>
    <row r="454">
      <c r="A454" s="250"/>
      <c r="B454" s="203" t="str">
        <f>IFERROR(__xludf.DUMMYFUNCTION("IF(C454="""",,JOIN("","",UNIQUE(FILTER(Berechnung!$A:$A,Berechnung!$B:$B=B$1,Berechnung!$N:$N=A454))))"),"")</f>
        <v/>
      </c>
      <c r="C454" s="1"/>
      <c r="D454" s="1"/>
      <c r="E454" s="251" t="str">
        <f>IF(A454="",,ROUNDUP(SUMIFS(Berechnung!$L:$L,Berechnung!$N:$N,A454,Berechnung!$B:$B,B$1),0))</f>
        <v/>
      </c>
      <c r="F454" s="251" t="str">
        <f>IF(A454="",,IF(ISNUMBER(MATCH(C454,'Bundle SKUs'!$A:$A,0)),E454,E454*2))</f>
        <v/>
      </c>
      <c r="G454" s="252"/>
      <c r="H454" s="203" t="str">
        <f>IFERROR(__xludf.DUMMYFUNCTION("IF(I454="""",,JOIN("","",UNIQUE(FILTER(Berechnung!$A:$A,Berechnung!$B:$B=H$1,Berechnung!$N:$N=G454))))"),"")</f>
        <v/>
      </c>
      <c r="I454" s="1"/>
      <c r="J454" s="1"/>
      <c r="K454" s="251" t="str">
        <f>IF(G454="",,ROUNDUP(SUMIFS(Berechnung!$L:$L,Berechnung!$N:$N,G454,Berechnung!$B:$B,H$1),0))</f>
        <v/>
      </c>
      <c r="L454" s="251" t="str">
        <f>IF(G454="",,IF(ISNUMBER(MATCH(I454,'Bundle SKUs'!$A:$A,0)),K454,K454*2))</f>
        <v/>
      </c>
      <c r="M454" s="253"/>
      <c r="N454" s="203" t="str">
        <f>IFERROR(__xludf.DUMMYFUNCTION("IF(O454="""",,JOIN("","",UNIQUE(FILTER(Berechnung!$A:$A,Berechnung!$B:$B=N$1,Berechnung!$N:$N=M454))))"),"")</f>
        <v/>
      </c>
      <c r="O454" s="1"/>
      <c r="P454" s="1"/>
      <c r="Q454" s="251" t="str">
        <f>IF(M454="",,ROUNDUP(SUMIFS(Berechnung!$L:$L,Berechnung!$N:$N,M454,Berechnung!$B:$B,N$1),0))</f>
        <v/>
      </c>
      <c r="R454" s="251" t="str">
        <f>IF(M454="",,IF(ISNUMBER(MATCH(O454,'Bundle SKUs'!$A:$A,0)),Q454,Q454*2))</f>
        <v/>
      </c>
    </row>
    <row r="455">
      <c r="A455" s="250"/>
      <c r="B455" s="203" t="str">
        <f>IFERROR(__xludf.DUMMYFUNCTION("IF(C455="""",,JOIN("","",UNIQUE(FILTER(Berechnung!$A:$A,Berechnung!$B:$B=B$1,Berechnung!$N:$N=A455))))"),"")</f>
        <v/>
      </c>
      <c r="C455" s="1"/>
      <c r="D455" s="1"/>
      <c r="E455" s="251" t="str">
        <f>IF(A455="",,ROUNDUP(SUMIFS(Berechnung!$L:$L,Berechnung!$N:$N,A455,Berechnung!$B:$B,B$1),0))</f>
        <v/>
      </c>
      <c r="F455" s="251" t="str">
        <f>IF(A455="",,IF(ISNUMBER(MATCH(C455,'Bundle SKUs'!$A:$A,0)),E455,E455*2))</f>
        <v/>
      </c>
      <c r="G455" s="252"/>
      <c r="H455" s="203" t="str">
        <f>IFERROR(__xludf.DUMMYFUNCTION("IF(I455="""",,JOIN("","",UNIQUE(FILTER(Berechnung!$A:$A,Berechnung!$B:$B=H$1,Berechnung!$N:$N=G455))))"),"")</f>
        <v/>
      </c>
      <c r="I455" s="1"/>
      <c r="J455" s="1"/>
      <c r="K455" s="251" t="str">
        <f>IF(G455="",,ROUNDUP(SUMIFS(Berechnung!$L:$L,Berechnung!$N:$N,G455,Berechnung!$B:$B,H$1),0))</f>
        <v/>
      </c>
      <c r="L455" s="251" t="str">
        <f>IF(G455="",,IF(ISNUMBER(MATCH(I455,'Bundle SKUs'!$A:$A,0)),K455,K455*2))</f>
        <v/>
      </c>
      <c r="M455" s="253"/>
      <c r="N455" s="203" t="str">
        <f>IFERROR(__xludf.DUMMYFUNCTION("IF(O455="""",,JOIN("","",UNIQUE(FILTER(Berechnung!$A:$A,Berechnung!$B:$B=N$1,Berechnung!$N:$N=M455))))"),"")</f>
        <v/>
      </c>
      <c r="O455" s="1"/>
      <c r="P455" s="1"/>
      <c r="Q455" s="251" t="str">
        <f>IF(M455="",,ROUNDUP(SUMIFS(Berechnung!$L:$L,Berechnung!$N:$N,M455,Berechnung!$B:$B,N$1),0))</f>
        <v/>
      </c>
      <c r="R455" s="251" t="str">
        <f>IF(M455="",,IF(ISNUMBER(MATCH(O455,'Bundle SKUs'!$A:$A,0)),Q455,Q455*2))</f>
        <v/>
      </c>
    </row>
    <row r="456">
      <c r="A456" s="250"/>
      <c r="B456" s="203" t="str">
        <f>IFERROR(__xludf.DUMMYFUNCTION("IF(C456="""",,JOIN("","",UNIQUE(FILTER(Berechnung!$A:$A,Berechnung!$B:$B=B$1,Berechnung!$N:$N=A456))))"),"")</f>
        <v/>
      </c>
      <c r="C456" s="1"/>
      <c r="D456" s="1"/>
      <c r="E456" s="251" t="str">
        <f>IF(A456="",,ROUNDUP(SUMIFS(Berechnung!$L:$L,Berechnung!$N:$N,A456,Berechnung!$B:$B,B$1),0))</f>
        <v/>
      </c>
      <c r="F456" s="251" t="str">
        <f>IF(A456="",,IF(ISNUMBER(MATCH(C456,'Bundle SKUs'!$A:$A,0)),E456,E456*2))</f>
        <v/>
      </c>
      <c r="G456" s="252"/>
      <c r="H456" s="203" t="str">
        <f>IFERROR(__xludf.DUMMYFUNCTION("IF(I456="""",,JOIN("","",UNIQUE(FILTER(Berechnung!$A:$A,Berechnung!$B:$B=H$1,Berechnung!$N:$N=G456))))"),"")</f>
        <v/>
      </c>
      <c r="I456" s="1"/>
      <c r="J456" s="1"/>
      <c r="K456" s="251" t="str">
        <f>IF(G456="",,ROUNDUP(SUMIFS(Berechnung!$L:$L,Berechnung!$N:$N,G456,Berechnung!$B:$B,H$1),0))</f>
        <v/>
      </c>
      <c r="L456" s="251" t="str">
        <f>IF(G456="",,IF(ISNUMBER(MATCH(I456,'Bundle SKUs'!$A:$A,0)),K456,K456*2))</f>
        <v/>
      </c>
      <c r="M456" s="253"/>
      <c r="N456" s="203" t="str">
        <f>IFERROR(__xludf.DUMMYFUNCTION("IF(O456="""",,JOIN("","",UNIQUE(FILTER(Berechnung!$A:$A,Berechnung!$B:$B=N$1,Berechnung!$N:$N=M456))))"),"")</f>
        <v/>
      </c>
      <c r="O456" s="1"/>
      <c r="P456" s="1"/>
      <c r="Q456" s="251" t="str">
        <f>IF(M456="",,ROUNDUP(SUMIFS(Berechnung!$L:$L,Berechnung!$N:$N,M456,Berechnung!$B:$B,N$1),0))</f>
        <v/>
      </c>
      <c r="R456" s="251" t="str">
        <f>IF(M456="",,IF(ISNUMBER(MATCH(O456,'Bundle SKUs'!$A:$A,0)),Q456,Q456*2))</f>
        <v/>
      </c>
    </row>
    <row r="457">
      <c r="A457" s="250"/>
      <c r="B457" s="203" t="str">
        <f>IFERROR(__xludf.DUMMYFUNCTION("IF(C457="""",,JOIN("","",UNIQUE(FILTER(Berechnung!$A:$A,Berechnung!$B:$B=B$1,Berechnung!$N:$N=A457))))"),"")</f>
        <v/>
      </c>
      <c r="C457" s="1"/>
      <c r="D457" s="1"/>
      <c r="E457" s="251" t="str">
        <f>IF(A457="",,ROUNDUP(SUMIFS(Berechnung!$L:$L,Berechnung!$N:$N,A457,Berechnung!$B:$B,B$1),0))</f>
        <v/>
      </c>
      <c r="F457" s="251" t="str">
        <f>IF(A457="",,IF(ISNUMBER(MATCH(C457,'Bundle SKUs'!$A:$A,0)),E457,E457*2))</f>
        <v/>
      </c>
      <c r="G457" s="252"/>
      <c r="H457" s="203" t="str">
        <f>IFERROR(__xludf.DUMMYFUNCTION("IF(I457="""",,JOIN("","",UNIQUE(FILTER(Berechnung!$A:$A,Berechnung!$B:$B=H$1,Berechnung!$N:$N=G457))))"),"")</f>
        <v/>
      </c>
      <c r="I457" s="1"/>
      <c r="J457" s="1"/>
      <c r="K457" s="251" t="str">
        <f>IF(G457="",,ROUNDUP(SUMIFS(Berechnung!$L:$L,Berechnung!$N:$N,G457,Berechnung!$B:$B,H$1),0))</f>
        <v/>
      </c>
      <c r="L457" s="251" t="str">
        <f>IF(G457="",,IF(ISNUMBER(MATCH(I457,'Bundle SKUs'!$A:$A,0)),K457,K457*2))</f>
        <v/>
      </c>
      <c r="M457" s="253"/>
      <c r="N457" s="203" t="str">
        <f>IFERROR(__xludf.DUMMYFUNCTION("IF(O457="""",,JOIN("","",UNIQUE(FILTER(Berechnung!$A:$A,Berechnung!$B:$B=N$1,Berechnung!$N:$N=M457))))"),"")</f>
        <v/>
      </c>
      <c r="O457" s="1"/>
      <c r="P457" s="1"/>
      <c r="Q457" s="251" t="str">
        <f>IF(M457="",,ROUNDUP(SUMIFS(Berechnung!$L:$L,Berechnung!$N:$N,M457,Berechnung!$B:$B,N$1),0))</f>
        <v/>
      </c>
      <c r="R457" s="251" t="str">
        <f>IF(M457="",,IF(ISNUMBER(MATCH(O457,'Bundle SKUs'!$A:$A,0)),Q457,Q457*2))</f>
        <v/>
      </c>
    </row>
    <row r="458">
      <c r="A458" s="250"/>
      <c r="B458" s="203" t="str">
        <f>IFERROR(__xludf.DUMMYFUNCTION("IF(C458="""",,JOIN("","",UNIQUE(FILTER(Berechnung!$A:$A,Berechnung!$B:$B=B$1,Berechnung!$N:$N=A458))))"),"")</f>
        <v/>
      </c>
      <c r="C458" s="1"/>
      <c r="D458" s="1"/>
      <c r="E458" s="251" t="str">
        <f>IF(A458="",,ROUNDUP(SUMIFS(Berechnung!$L:$L,Berechnung!$N:$N,A458,Berechnung!$B:$B,B$1),0))</f>
        <v/>
      </c>
      <c r="F458" s="251" t="str">
        <f>IF(A458="",,IF(ISNUMBER(MATCH(C458,'Bundle SKUs'!$A:$A,0)),E458,E458*2))</f>
        <v/>
      </c>
      <c r="G458" s="252"/>
      <c r="H458" s="203" t="str">
        <f>IFERROR(__xludf.DUMMYFUNCTION("IF(I458="""",,JOIN("","",UNIQUE(FILTER(Berechnung!$A:$A,Berechnung!$B:$B=H$1,Berechnung!$N:$N=G458))))"),"")</f>
        <v/>
      </c>
      <c r="I458" s="1"/>
      <c r="J458" s="1"/>
      <c r="K458" s="251" t="str">
        <f>IF(G458="",,ROUNDUP(SUMIFS(Berechnung!$L:$L,Berechnung!$N:$N,G458,Berechnung!$B:$B,H$1),0))</f>
        <v/>
      </c>
      <c r="L458" s="251" t="str">
        <f>IF(G458="",,IF(ISNUMBER(MATCH(I458,'Bundle SKUs'!$A:$A,0)),K458,K458*2))</f>
        <v/>
      </c>
      <c r="M458" s="253"/>
      <c r="N458" s="203" t="str">
        <f>IFERROR(__xludf.DUMMYFUNCTION("IF(O458="""",,JOIN("","",UNIQUE(FILTER(Berechnung!$A:$A,Berechnung!$B:$B=N$1,Berechnung!$N:$N=M458))))"),"")</f>
        <v/>
      </c>
      <c r="O458" s="1"/>
      <c r="P458" s="1"/>
      <c r="Q458" s="251" t="str">
        <f>IF(M458="",,ROUNDUP(SUMIFS(Berechnung!$L:$L,Berechnung!$N:$N,M458,Berechnung!$B:$B,N$1),0))</f>
        <v/>
      </c>
      <c r="R458" s="251" t="str">
        <f>IF(M458="",,IF(ISNUMBER(MATCH(O458,'Bundle SKUs'!$A:$A,0)),Q458,Q458*2))</f>
        <v/>
      </c>
    </row>
    <row r="459">
      <c r="A459" s="250"/>
      <c r="B459" s="203" t="str">
        <f>IFERROR(__xludf.DUMMYFUNCTION("IF(C459="""",,JOIN("","",UNIQUE(FILTER(Berechnung!$A:$A,Berechnung!$B:$B=B$1,Berechnung!$N:$N=A459))))"),"")</f>
        <v/>
      </c>
      <c r="C459" s="1"/>
      <c r="D459" s="1"/>
      <c r="E459" s="251" t="str">
        <f>IF(A459="",,ROUNDUP(SUMIFS(Berechnung!$L:$L,Berechnung!$N:$N,A459,Berechnung!$B:$B,B$1),0))</f>
        <v/>
      </c>
      <c r="F459" s="251" t="str">
        <f>IF(A459="",,IF(ISNUMBER(MATCH(C459,'Bundle SKUs'!$A:$A,0)),E459,E459*2))</f>
        <v/>
      </c>
      <c r="G459" s="252"/>
      <c r="H459" s="203" t="str">
        <f>IFERROR(__xludf.DUMMYFUNCTION("IF(I459="""",,JOIN("","",UNIQUE(FILTER(Berechnung!$A:$A,Berechnung!$B:$B=H$1,Berechnung!$N:$N=G459))))"),"")</f>
        <v/>
      </c>
      <c r="I459" s="1"/>
      <c r="J459" s="1"/>
      <c r="K459" s="251" t="str">
        <f>IF(G459="",,ROUNDUP(SUMIFS(Berechnung!$L:$L,Berechnung!$N:$N,G459,Berechnung!$B:$B,H$1),0))</f>
        <v/>
      </c>
      <c r="L459" s="251" t="str">
        <f>IF(G459="",,IF(ISNUMBER(MATCH(I459,'Bundle SKUs'!$A:$A,0)),K459,K459*2))</f>
        <v/>
      </c>
      <c r="M459" s="253"/>
      <c r="N459" s="203" t="str">
        <f>IFERROR(__xludf.DUMMYFUNCTION("IF(O459="""",,JOIN("","",UNIQUE(FILTER(Berechnung!$A:$A,Berechnung!$B:$B=N$1,Berechnung!$N:$N=M459))))"),"")</f>
        <v/>
      </c>
      <c r="O459" s="1"/>
      <c r="P459" s="1"/>
      <c r="Q459" s="251" t="str">
        <f>IF(M459="",,ROUNDUP(SUMIFS(Berechnung!$L:$L,Berechnung!$N:$N,M459,Berechnung!$B:$B,N$1),0))</f>
        <v/>
      </c>
      <c r="R459" s="251" t="str">
        <f>IF(M459="",,IF(ISNUMBER(MATCH(O459,'Bundle SKUs'!$A:$A,0)),Q459,Q459*2))</f>
        <v/>
      </c>
    </row>
    <row r="460">
      <c r="A460" s="250"/>
      <c r="B460" s="203" t="str">
        <f>IFERROR(__xludf.DUMMYFUNCTION("IF(C460="""",,JOIN("","",UNIQUE(FILTER(Berechnung!$A:$A,Berechnung!$B:$B=B$1,Berechnung!$N:$N=A460))))"),"")</f>
        <v/>
      </c>
      <c r="C460" s="1"/>
      <c r="D460" s="1"/>
      <c r="E460" s="251" t="str">
        <f>IF(A460="",,ROUNDUP(SUMIFS(Berechnung!$L:$L,Berechnung!$N:$N,A460,Berechnung!$B:$B,B$1),0))</f>
        <v/>
      </c>
      <c r="F460" s="251" t="str">
        <f>IF(A460="",,IF(ISNUMBER(MATCH(C460,'Bundle SKUs'!$A:$A,0)),E460,E460*2))</f>
        <v/>
      </c>
      <c r="G460" s="252"/>
      <c r="H460" s="203" t="str">
        <f>IFERROR(__xludf.DUMMYFUNCTION("IF(I460="""",,JOIN("","",UNIQUE(FILTER(Berechnung!$A:$A,Berechnung!$B:$B=H$1,Berechnung!$N:$N=G460))))"),"")</f>
        <v/>
      </c>
      <c r="I460" s="1"/>
      <c r="J460" s="1"/>
      <c r="K460" s="251" t="str">
        <f>IF(G460="",,ROUNDUP(SUMIFS(Berechnung!$L:$L,Berechnung!$N:$N,G460,Berechnung!$B:$B,H$1),0))</f>
        <v/>
      </c>
      <c r="L460" s="251" t="str">
        <f>IF(G460="",,IF(ISNUMBER(MATCH(I460,'Bundle SKUs'!$A:$A,0)),K460,K460*2))</f>
        <v/>
      </c>
      <c r="M460" s="253"/>
      <c r="N460" s="203" t="str">
        <f>IFERROR(__xludf.DUMMYFUNCTION("IF(O460="""",,JOIN("","",UNIQUE(FILTER(Berechnung!$A:$A,Berechnung!$B:$B=N$1,Berechnung!$N:$N=M460))))"),"")</f>
        <v/>
      </c>
      <c r="O460" s="1"/>
      <c r="P460" s="1"/>
      <c r="Q460" s="251" t="str">
        <f>IF(M460="",,ROUNDUP(SUMIFS(Berechnung!$L:$L,Berechnung!$N:$N,M460,Berechnung!$B:$B,N$1),0))</f>
        <v/>
      </c>
      <c r="R460" s="251" t="str">
        <f>IF(M460="",,IF(ISNUMBER(MATCH(O460,'Bundle SKUs'!$A:$A,0)),Q460,Q460*2))</f>
        <v/>
      </c>
    </row>
    <row r="461">
      <c r="A461" s="250"/>
      <c r="B461" s="203" t="str">
        <f>IFERROR(__xludf.DUMMYFUNCTION("IF(C461="""",,JOIN("","",UNIQUE(FILTER(Berechnung!$A:$A,Berechnung!$B:$B=B$1,Berechnung!$N:$N=A461))))"),"")</f>
        <v/>
      </c>
      <c r="C461" s="1"/>
      <c r="D461" s="1"/>
      <c r="E461" s="251" t="str">
        <f>IF(A461="",,ROUNDUP(SUMIFS(Berechnung!$L:$L,Berechnung!$N:$N,A461,Berechnung!$B:$B,B$1),0))</f>
        <v/>
      </c>
      <c r="F461" s="251" t="str">
        <f>IF(A461="",,IF(ISNUMBER(MATCH(C461,'Bundle SKUs'!$A:$A,0)),E461,E461*2))</f>
        <v/>
      </c>
      <c r="G461" s="252"/>
      <c r="H461" s="203" t="str">
        <f>IFERROR(__xludf.DUMMYFUNCTION("IF(I461="""",,JOIN("","",UNIQUE(FILTER(Berechnung!$A:$A,Berechnung!$B:$B=H$1,Berechnung!$N:$N=G461))))"),"")</f>
        <v/>
      </c>
      <c r="I461" s="1"/>
      <c r="J461" s="1"/>
      <c r="K461" s="251" t="str">
        <f>IF(G461="",,ROUNDUP(SUMIFS(Berechnung!$L:$L,Berechnung!$N:$N,G461,Berechnung!$B:$B,H$1),0))</f>
        <v/>
      </c>
      <c r="L461" s="251" t="str">
        <f>IF(G461="",,IF(ISNUMBER(MATCH(I461,'Bundle SKUs'!$A:$A,0)),K461,K461*2))</f>
        <v/>
      </c>
      <c r="M461" s="253"/>
      <c r="N461" s="203" t="str">
        <f>IFERROR(__xludf.DUMMYFUNCTION("IF(O461="""",,JOIN("","",UNIQUE(FILTER(Berechnung!$A:$A,Berechnung!$B:$B=N$1,Berechnung!$N:$N=M461))))"),"")</f>
        <v/>
      </c>
      <c r="O461" s="1"/>
      <c r="P461" s="1"/>
      <c r="Q461" s="251" t="str">
        <f>IF(M461="",,ROUNDUP(SUMIFS(Berechnung!$L:$L,Berechnung!$N:$N,M461,Berechnung!$B:$B,N$1),0))</f>
        <v/>
      </c>
      <c r="R461" s="251" t="str">
        <f>IF(M461="",,IF(ISNUMBER(MATCH(O461,'Bundle SKUs'!$A:$A,0)),Q461,Q461*2))</f>
        <v/>
      </c>
    </row>
    <row r="462">
      <c r="A462" s="250"/>
      <c r="B462" s="203" t="str">
        <f>IFERROR(__xludf.DUMMYFUNCTION("IF(C462="""",,JOIN("","",UNIQUE(FILTER(Berechnung!$A:$A,Berechnung!$B:$B=B$1,Berechnung!$N:$N=A462))))"),"")</f>
        <v/>
      </c>
      <c r="C462" s="1"/>
      <c r="D462" s="1"/>
      <c r="E462" s="251" t="str">
        <f>IF(A462="",,ROUNDUP(SUMIFS(Berechnung!$L:$L,Berechnung!$N:$N,A462,Berechnung!$B:$B,B$1),0))</f>
        <v/>
      </c>
      <c r="F462" s="251" t="str">
        <f>IF(A462="",,IF(ISNUMBER(MATCH(C462,'Bundle SKUs'!$A:$A,0)),E462,E462*2))</f>
        <v/>
      </c>
      <c r="G462" s="252"/>
      <c r="H462" s="203" t="str">
        <f>IFERROR(__xludf.DUMMYFUNCTION("IF(I462="""",,JOIN("","",UNIQUE(FILTER(Berechnung!$A:$A,Berechnung!$B:$B=H$1,Berechnung!$N:$N=G462))))"),"")</f>
        <v/>
      </c>
      <c r="I462" s="1"/>
      <c r="J462" s="1"/>
      <c r="K462" s="251" t="str">
        <f>IF(G462="",,ROUNDUP(SUMIFS(Berechnung!$L:$L,Berechnung!$N:$N,G462,Berechnung!$B:$B,H$1),0))</f>
        <v/>
      </c>
      <c r="L462" s="251" t="str">
        <f>IF(G462="",,IF(ISNUMBER(MATCH(I462,'Bundle SKUs'!$A:$A,0)),K462,K462*2))</f>
        <v/>
      </c>
      <c r="M462" s="253"/>
      <c r="N462" s="203" t="str">
        <f>IFERROR(__xludf.DUMMYFUNCTION("IF(O462="""",,JOIN("","",UNIQUE(FILTER(Berechnung!$A:$A,Berechnung!$B:$B=N$1,Berechnung!$N:$N=M462))))"),"")</f>
        <v/>
      </c>
      <c r="O462" s="1"/>
      <c r="P462" s="1"/>
      <c r="Q462" s="251" t="str">
        <f>IF(M462="",,ROUNDUP(SUMIFS(Berechnung!$L:$L,Berechnung!$N:$N,M462,Berechnung!$B:$B,N$1),0))</f>
        <v/>
      </c>
      <c r="R462" s="251" t="str">
        <f>IF(M462="",,IF(ISNUMBER(MATCH(O462,'Bundle SKUs'!$A:$A,0)),Q462,Q462*2))</f>
        <v/>
      </c>
    </row>
    <row r="463">
      <c r="A463" s="250"/>
      <c r="B463" s="203" t="str">
        <f>IFERROR(__xludf.DUMMYFUNCTION("IF(C463="""",,JOIN("","",UNIQUE(FILTER(Berechnung!$A:$A,Berechnung!$B:$B=B$1,Berechnung!$N:$N=A463))))"),"")</f>
        <v/>
      </c>
      <c r="C463" s="1"/>
      <c r="D463" s="1"/>
      <c r="E463" s="251" t="str">
        <f>IF(A463="",,ROUNDUP(SUMIFS(Berechnung!$L:$L,Berechnung!$N:$N,A463,Berechnung!$B:$B,B$1),0))</f>
        <v/>
      </c>
      <c r="F463" s="251" t="str">
        <f>IF(A463="",,IF(ISNUMBER(MATCH(C463,'Bundle SKUs'!$A:$A,0)),E463,E463*2))</f>
        <v/>
      </c>
      <c r="G463" s="252"/>
      <c r="H463" s="203" t="str">
        <f>IFERROR(__xludf.DUMMYFUNCTION("IF(I463="""",,JOIN("","",UNIQUE(FILTER(Berechnung!$A:$A,Berechnung!$B:$B=H$1,Berechnung!$N:$N=G463))))"),"")</f>
        <v/>
      </c>
      <c r="I463" s="1"/>
      <c r="J463" s="1"/>
      <c r="K463" s="251" t="str">
        <f>IF(G463="",,ROUNDUP(SUMIFS(Berechnung!$L:$L,Berechnung!$N:$N,G463,Berechnung!$B:$B,H$1),0))</f>
        <v/>
      </c>
      <c r="L463" s="251" t="str">
        <f>IF(G463="",,IF(ISNUMBER(MATCH(I463,'Bundle SKUs'!$A:$A,0)),K463,K463*2))</f>
        <v/>
      </c>
      <c r="M463" s="253"/>
      <c r="N463" s="203" t="str">
        <f>IFERROR(__xludf.DUMMYFUNCTION("IF(O463="""",,JOIN("","",UNIQUE(FILTER(Berechnung!$A:$A,Berechnung!$B:$B=N$1,Berechnung!$N:$N=M463))))"),"")</f>
        <v/>
      </c>
      <c r="O463" s="1"/>
      <c r="P463" s="1"/>
      <c r="Q463" s="251" t="str">
        <f>IF(M463="",,ROUNDUP(SUMIFS(Berechnung!$L:$L,Berechnung!$N:$N,M463,Berechnung!$B:$B,N$1),0))</f>
        <v/>
      </c>
      <c r="R463" s="251" t="str">
        <f>IF(M463="",,IF(ISNUMBER(MATCH(O463,'Bundle SKUs'!$A:$A,0)),Q463,Q463*2))</f>
        <v/>
      </c>
    </row>
    <row r="464">
      <c r="A464" s="250"/>
      <c r="B464" s="203" t="str">
        <f>IFERROR(__xludf.DUMMYFUNCTION("IF(C464="""",,JOIN("","",UNIQUE(FILTER(Berechnung!$A:$A,Berechnung!$B:$B=B$1,Berechnung!$N:$N=A464))))"),"")</f>
        <v/>
      </c>
      <c r="C464" s="1"/>
      <c r="D464" s="1"/>
      <c r="E464" s="251" t="str">
        <f>IF(A464="",,ROUNDUP(SUMIFS(Berechnung!$L:$L,Berechnung!$N:$N,A464,Berechnung!$B:$B,B$1),0))</f>
        <v/>
      </c>
      <c r="F464" s="251" t="str">
        <f>IF(A464="",,IF(ISNUMBER(MATCH(C464,'Bundle SKUs'!$A:$A,0)),E464,E464*2))</f>
        <v/>
      </c>
      <c r="G464" s="252"/>
      <c r="H464" s="203" t="str">
        <f>IFERROR(__xludf.DUMMYFUNCTION("IF(I464="""",,JOIN("","",UNIQUE(FILTER(Berechnung!$A:$A,Berechnung!$B:$B=H$1,Berechnung!$N:$N=G464))))"),"")</f>
        <v/>
      </c>
      <c r="I464" s="1"/>
      <c r="J464" s="1"/>
      <c r="K464" s="251" t="str">
        <f>IF(G464="",,ROUNDUP(SUMIFS(Berechnung!$L:$L,Berechnung!$N:$N,G464,Berechnung!$B:$B,H$1),0))</f>
        <v/>
      </c>
      <c r="L464" s="251" t="str">
        <f>IF(G464="",,IF(ISNUMBER(MATCH(I464,'Bundle SKUs'!$A:$A,0)),K464,K464*2))</f>
        <v/>
      </c>
      <c r="M464" s="253"/>
      <c r="N464" s="203" t="str">
        <f>IFERROR(__xludf.DUMMYFUNCTION("IF(O464="""",,JOIN("","",UNIQUE(FILTER(Berechnung!$A:$A,Berechnung!$B:$B=N$1,Berechnung!$N:$N=M464))))"),"")</f>
        <v/>
      </c>
      <c r="O464" s="1"/>
      <c r="P464" s="1"/>
      <c r="Q464" s="251" t="str">
        <f>IF(M464="",,ROUNDUP(SUMIFS(Berechnung!$L:$L,Berechnung!$N:$N,M464,Berechnung!$B:$B,N$1),0))</f>
        <v/>
      </c>
      <c r="R464" s="251" t="str">
        <f>IF(M464="",,IF(ISNUMBER(MATCH(O464,'Bundle SKUs'!$A:$A,0)),Q464,Q464*2))</f>
        <v/>
      </c>
    </row>
    <row r="465">
      <c r="A465" s="250"/>
      <c r="B465" s="203" t="str">
        <f>IFERROR(__xludf.DUMMYFUNCTION("IF(C465="""",,JOIN("","",UNIQUE(FILTER(Berechnung!$A:$A,Berechnung!$B:$B=B$1,Berechnung!$N:$N=A465))))"),"")</f>
        <v/>
      </c>
      <c r="C465" s="1"/>
      <c r="D465" s="1"/>
      <c r="E465" s="251" t="str">
        <f>IF(A465="",,ROUNDUP(SUMIFS(Berechnung!$L:$L,Berechnung!$N:$N,A465,Berechnung!$B:$B,B$1),0))</f>
        <v/>
      </c>
      <c r="F465" s="251" t="str">
        <f>IF(A465="",,IF(ISNUMBER(MATCH(C465,'Bundle SKUs'!$A:$A,0)),E465,E465*2))</f>
        <v/>
      </c>
      <c r="G465" s="252"/>
      <c r="H465" s="203" t="str">
        <f>IFERROR(__xludf.DUMMYFUNCTION("IF(I465="""",,JOIN("","",UNIQUE(FILTER(Berechnung!$A:$A,Berechnung!$B:$B=H$1,Berechnung!$N:$N=G465))))"),"")</f>
        <v/>
      </c>
      <c r="I465" s="1"/>
      <c r="J465" s="1"/>
      <c r="K465" s="251" t="str">
        <f>IF(G465="",,ROUNDUP(SUMIFS(Berechnung!$L:$L,Berechnung!$N:$N,G465,Berechnung!$B:$B,H$1),0))</f>
        <v/>
      </c>
      <c r="L465" s="251" t="str">
        <f>IF(G465="",,IF(ISNUMBER(MATCH(I465,'Bundle SKUs'!$A:$A,0)),K465,K465*2))</f>
        <v/>
      </c>
      <c r="M465" s="253"/>
      <c r="N465" s="203" t="str">
        <f>IFERROR(__xludf.DUMMYFUNCTION("IF(O465="""",,JOIN("","",UNIQUE(FILTER(Berechnung!$A:$A,Berechnung!$B:$B=N$1,Berechnung!$N:$N=M465))))"),"")</f>
        <v/>
      </c>
      <c r="O465" s="1"/>
      <c r="P465" s="1"/>
      <c r="Q465" s="251" t="str">
        <f>IF(M465="",,ROUNDUP(SUMIFS(Berechnung!$L:$L,Berechnung!$N:$N,M465,Berechnung!$B:$B,N$1),0))</f>
        <v/>
      </c>
      <c r="R465" s="251" t="str">
        <f>IF(M465="",,IF(ISNUMBER(MATCH(O465,'Bundle SKUs'!$A:$A,0)),Q465,Q465*2))</f>
        <v/>
      </c>
    </row>
    <row r="466">
      <c r="A466" s="250"/>
      <c r="B466" s="203" t="str">
        <f>IFERROR(__xludf.DUMMYFUNCTION("IF(C466="""",,JOIN("","",UNIQUE(FILTER(Berechnung!$A:$A,Berechnung!$B:$B=B$1,Berechnung!$N:$N=A466))))"),"")</f>
        <v/>
      </c>
      <c r="C466" s="1"/>
      <c r="D466" s="1"/>
      <c r="E466" s="251" t="str">
        <f>IF(A466="",,ROUNDUP(SUMIFS(Berechnung!$L:$L,Berechnung!$N:$N,A466,Berechnung!$B:$B,B$1),0))</f>
        <v/>
      </c>
      <c r="F466" s="251" t="str">
        <f>IF(A466="",,IF(ISNUMBER(MATCH(C466,'Bundle SKUs'!$A:$A,0)),E466,E466*2))</f>
        <v/>
      </c>
      <c r="G466" s="252"/>
      <c r="H466" s="203" t="str">
        <f>IFERROR(__xludf.DUMMYFUNCTION("IF(I466="""",,JOIN("","",UNIQUE(FILTER(Berechnung!$A:$A,Berechnung!$B:$B=H$1,Berechnung!$N:$N=G466))))"),"")</f>
        <v/>
      </c>
      <c r="I466" s="1"/>
      <c r="J466" s="1"/>
      <c r="K466" s="251" t="str">
        <f>IF(G466="",,ROUNDUP(SUMIFS(Berechnung!$L:$L,Berechnung!$N:$N,G466,Berechnung!$B:$B,H$1),0))</f>
        <v/>
      </c>
      <c r="L466" s="251" t="str">
        <f>IF(G466="",,IF(ISNUMBER(MATCH(I466,'Bundle SKUs'!$A:$A,0)),K466,K466*2))</f>
        <v/>
      </c>
      <c r="M466" s="253"/>
      <c r="N466" s="203" t="str">
        <f>IFERROR(__xludf.DUMMYFUNCTION("IF(O466="""",,JOIN("","",UNIQUE(FILTER(Berechnung!$A:$A,Berechnung!$B:$B=N$1,Berechnung!$N:$N=M466))))"),"")</f>
        <v/>
      </c>
      <c r="O466" s="1"/>
      <c r="P466" s="1"/>
      <c r="Q466" s="251" t="str">
        <f>IF(M466="",,ROUNDUP(SUMIFS(Berechnung!$L:$L,Berechnung!$N:$N,M466,Berechnung!$B:$B,N$1),0))</f>
        <v/>
      </c>
      <c r="R466" s="251" t="str">
        <f>IF(M466="",,IF(ISNUMBER(MATCH(O466,'Bundle SKUs'!$A:$A,0)),Q466,Q466*2))</f>
        <v/>
      </c>
    </row>
    <row r="467">
      <c r="A467" s="250"/>
      <c r="B467" s="203" t="str">
        <f>IFERROR(__xludf.DUMMYFUNCTION("IF(C467="""",,JOIN("","",UNIQUE(FILTER(Berechnung!$A:$A,Berechnung!$B:$B=B$1,Berechnung!$N:$N=A467))))"),"")</f>
        <v/>
      </c>
      <c r="C467" s="1"/>
      <c r="D467" s="1"/>
      <c r="E467" s="251" t="str">
        <f>IF(A467="",,ROUNDUP(SUMIFS(Berechnung!$L:$L,Berechnung!$N:$N,A467,Berechnung!$B:$B,B$1),0))</f>
        <v/>
      </c>
      <c r="F467" s="251" t="str">
        <f>IF(A467="",,IF(ISNUMBER(MATCH(C467,'Bundle SKUs'!$A:$A,0)),E467,E467*2))</f>
        <v/>
      </c>
      <c r="G467" s="252"/>
      <c r="H467" s="203" t="str">
        <f>IFERROR(__xludf.DUMMYFUNCTION("IF(I467="""",,JOIN("","",UNIQUE(FILTER(Berechnung!$A:$A,Berechnung!$B:$B=H$1,Berechnung!$N:$N=G467))))"),"")</f>
        <v/>
      </c>
      <c r="I467" s="1"/>
      <c r="J467" s="1"/>
      <c r="K467" s="251" t="str">
        <f>IF(G467="",,ROUNDUP(SUMIFS(Berechnung!$L:$L,Berechnung!$N:$N,G467,Berechnung!$B:$B,H$1),0))</f>
        <v/>
      </c>
      <c r="L467" s="251" t="str">
        <f>IF(G467="",,IF(ISNUMBER(MATCH(I467,'Bundle SKUs'!$A:$A,0)),K467,K467*2))</f>
        <v/>
      </c>
      <c r="M467" s="253"/>
      <c r="N467" s="203" t="str">
        <f>IFERROR(__xludf.DUMMYFUNCTION("IF(O467="""",,JOIN("","",UNIQUE(FILTER(Berechnung!$A:$A,Berechnung!$B:$B=N$1,Berechnung!$N:$N=M467))))"),"")</f>
        <v/>
      </c>
      <c r="O467" s="1"/>
      <c r="P467" s="1"/>
      <c r="Q467" s="251" t="str">
        <f>IF(M467="",,ROUNDUP(SUMIFS(Berechnung!$L:$L,Berechnung!$N:$N,M467,Berechnung!$B:$B,N$1),0))</f>
        <v/>
      </c>
      <c r="R467" s="251" t="str">
        <f>IF(M467="",,IF(ISNUMBER(MATCH(O467,'Bundle SKUs'!$A:$A,0)),Q467,Q467*2))</f>
        <v/>
      </c>
    </row>
    <row r="468">
      <c r="A468" s="250"/>
      <c r="B468" s="203" t="str">
        <f>IFERROR(__xludf.DUMMYFUNCTION("IF(C468="""",,JOIN("","",UNIQUE(FILTER(Berechnung!$A:$A,Berechnung!$B:$B=B$1,Berechnung!$N:$N=A468))))"),"")</f>
        <v/>
      </c>
      <c r="C468" s="1"/>
      <c r="D468" s="1"/>
      <c r="E468" s="251" t="str">
        <f>IF(A468="",,ROUNDUP(SUMIFS(Berechnung!$L:$L,Berechnung!$N:$N,A468,Berechnung!$B:$B,B$1),0))</f>
        <v/>
      </c>
      <c r="F468" s="251" t="str">
        <f>IF(A468="",,IF(ISNUMBER(MATCH(C468,'Bundle SKUs'!$A:$A,0)),E468,E468*2))</f>
        <v/>
      </c>
      <c r="G468" s="252"/>
      <c r="H468" s="203" t="str">
        <f>IFERROR(__xludf.DUMMYFUNCTION("IF(I468="""",,JOIN("","",UNIQUE(FILTER(Berechnung!$A:$A,Berechnung!$B:$B=H$1,Berechnung!$N:$N=G468))))"),"")</f>
        <v/>
      </c>
      <c r="I468" s="1"/>
      <c r="J468" s="1"/>
      <c r="K468" s="251" t="str">
        <f>IF(G468="",,ROUNDUP(SUMIFS(Berechnung!$L:$L,Berechnung!$N:$N,G468,Berechnung!$B:$B,H$1),0))</f>
        <v/>
      </c>
      <c r="L468" s="251" t="str">
        <f>IF(G468="",,IF(ISNUMBER(MATCH(I468,'Bundle SKUs'!$A:$A,0)),K468,K468*2))</f>
        <v/>
      </c>
      <c r="M468" s="253"/>
      <c r="N468" s="203" t="str">
        <f>IFERROR(__xludf.DUMMYFUNCTION("IF(O468="""",,JOIN("","",UNIQUE(FILTER(Berechnung!$A:$A,Berechnung!$B:$B=N$1,Berechnung!$N:$N=M468))))"),"")</f>
        <v/>
      </c>
      <c r="O468" s="1"/>
      <c r="P468" s="1"/>
      <c r="Q468" s="251" t="str">
        <f>IF(M468="",,ROUNDUP(SUMIFS(Berechnung!$L:$L,Berechnung!$N:$N,M468,Berechnung!$B:$B,N$1),0))</f>
        <v/>
      </c>
      <c r="R468" s="251" t="str">
        <f>IF(M468="",,IF(ISNUMBER(MATCH(O468,'Bundle SKUs'!$A:$A,0)),Q468,Q468*2))</f>
        <v/>
      </c>
    </row>
    <row r="469">
      <c r="A469" s="250"/>
      <c r="B469" s="203" t="str">
        <f>IFERROR(__xludf.DUMMYFUNCTION("IF(C469="""",,JOIN("","",UNIQUE(FILTER(Berechnung!$A:$A,Berechnung!$B:$B=B$1,Berechnung!$N:$N=A469))))"),"")</f>
        <v/>
      </c>
      <c r="C469" s="1"/>
      <c r="D469" s="1"/>
      <c r="E469" s="251" t="str">
        <f>IF(A469="",,ROUNDUP(SUMIFS(Berechnung!$L:$L,Berechnung!$N:$N,A469,Berechnung!$B:$B,B$1),0))</f>
        <v/>
      </c>
      <c r="F469" s="251" t="str">
        <f>IF(A469="",,IF(ISNUMBER(MATCH(C469,'Bundle SKUs'!$A:$A,0)),E469,E469*2))</f>
        <v/>
      </c>
      <c r="G469" s="252"/>
      <c r="H469" s="203" t="str">
        <f>IFERROR(__xludf.DUMMYFUNCTION("IF(I469="""",,JOIN("","",UNIQUE(FILTER(Berechnung!$A:$A,Berechnung!$B:$B=H$1,Berechnung!$N:$N=G469))))"),"")</f>
        <v/>
      </c>
      <c r="I469" s="1"/>
      <c r="J469" s="1"/>
      <c r="K469" s="251" t="str">
        <f>IF(G469="",,ROUNDUP(SUMIFS(Berechnung!$L:$L,Berechnung!$N:$N,G469,Berechnung!$B:$B,H$1),0))</f>
        <v/>
      </c>
      <c r="L469" s="251" t="str">
        <f>IF(G469="",,IF(ISNUMBER(MATCH(I469,'Bundle SKUs'!$A:$A,0)),K469,K469*2))</f>
        <v/>
      </c>
      <c r="M469" s="253"/>
      <c r="N469" s="203" t="str">
        <f>IFERROR(__xludf.DUMMYFUNCTION("IF(O469="""",,JOIN("","",UNIQUE(FILTER(Berechnung!$A:$A,Berechnung!$B:$B=N$1,Berechnung!$N:$N=M469))))"),"")</f>
        <v/>
      </c>
      <c r="O469" s="1"/>
      <c r="P469" s="1"/>
      <c r="Q469" s="251" t="str">
        <f>IF(M469="",,ROUNDUP(SUMIFS(Berechnung!$L:$L,Berechnung!$N:$N,M469,Berechnung!$B:$B,N$1),0))</f>
        <v/>
      </c>
      <c r="R469" s="251" t="str">
        <f>IF(M469="",,IF(ISNUMBER(MATCH(O469,'Bundle SKUs'!$A:$A,0)),Q469,Q469*2))</f>
        <v/>
      </c>
    </row>
    <row r="470">
      <c r="A470" s="250"/>
      <c r="B470" s="203" t="str">
        <f>IFERROR(__xludf.DUMMYFUNCTION("IF(C470="""",,JOIN("","",UNIQUE(FILTER(Berechnung!$A:$A,Berechnung!$B:$B=B$1,Berechnung!$N:$N=A470))))"),"")</f>
        <v/>
      </c>
      <c r="C470" s="1"/>
      <c r="D470" s="1"/>
      <c r="E470" s="251" t="str">
        <f>IF(A470="",,ROUNDUP(SUMIFS(Berechnung!$L:$L,Berechnung!$N:$N,A470,Berechnung!$B:$B,B$1),0))</f>
        <v/>
      </c>
      <c r="F470" s="251" t="str">
        <f>IF(A470="",,IF(ISNUMBER(MATCH(C470,'Bundle SKUs'!$A:$A,0)),E470,E470*2))</f>
        <v/>
      </c>
      <c r="G470" s="252"/>
      <c r="H470" s="203" t="str">
        <f>IFERROR(__xludf.DUMMYFUNCTION("IF(I470="""",,JOIN("","",UNIQUE(FILTER(Berechnung!$A:$A,Berechnung!$B:$B=H$1,Berechnung!$N:$N=G470))))"),"")</f>
        <v/>
      </c>
      <c r="I470" s="1"/>
      <c r="J470" s="1"/>
      <c r="K470" s="251" t="str">
        <f>IF(G470="",,ROUNDUP(SUMIFS(Berechnung!$L:$L,Berechnung!$N:$N,G470,Berechnung!$B:$B,H$1),0))</f>
        <v/>
      </c>
      <c r="L470" s="251" t="str">
        <f>IF(G470="",,IF(ISNUMBER(MATCH(I470,'Bundle SKUs'!$A:$A,0)),K470,K470*2))</f>
        <v/>
      </c>
      <c r="M470" s="253"/>
      <c r="N470" s="203" t="str">
        <f>IFERROR(__xludf.DUMMYFUNCTION("IF(O470="""",,JOIN("","",UNIQUE(FILTER(Berechnung!$A:$A,Berechnung!$B:$B=N$1,Berechnung!$N:$N=M470))))"),"")</f>
        <v/>
      </c>
      <c r="O470" s="1"/>
      <c r="P470" s="1"/>
      <c r="Q470" s="251" t="str">
        <f>IF(M470="",,ROUNDUP(SUMIFS(Berechnung!$L:$L,Berechnung!$N:$N,M470,Berechnung!$B:$B,N$1),0))</f>
        <v/>
      </c>
      <c r="R470" s="251" t="str">
        <f>IF(M470="",,IF(ISNUMBER(MATCH(O470,'Bundle SKUs'!$A:$A,0)),Q470,Q470*2))</f>
        <v/>
      </c>
    </row>
    <row r="471">
      <c r="A471" s="250"/>
      <c r="B471" s="203" t="str">
        <f>IFERROR(__xludf.DUMMYFUNCTION("IF(C471="""",,JOIN("","",UNIQUE(FILTER(Berechnung!$A:$A,Berechnung!$B:$B=B$1,Berechnung!$N:$N=A471))))"),"")</f>
        <v/>
      </c>
      <c r="C471" s="1"/>
      <c r="D471" s="1"/>
      <c r="E471" s="251" t="str">
        <f>IF(A471="",,ROUNDUP(SUMIFS(Berechnung!$L:$L,Berechnung!$N:$N,A471,Berechnung!$B:$B,B$1),0))</f>
        <v/>
      </c>
      <c r="F471" s="251" t="str">
        <f>IF(A471="",,IF(ISNUMBER(MATCH(C471,'Bundle SKUs'!$A:$A,0)),E471,E471*2))</f>
        <v/>
      </c>
      <c r="G471" s="252"/>
      <c r="H471" s="203" t="str">
        <f>IFERROR(__xludf.DUMMYFUNCTION("IF(I471="""",,JOIN("","",UNIQUE(FILTER(Berechnung!$A:$A,Berechnung!$B:$B=H$1,Berechnung!$N:$N=G471))))"),"")</f>
        <v/>
      </c>
      <c r="I471" s="1"/>
      <c r="J471" s="1"/>
      <c r="K471" s="251" t="str">
        <f>IF(G471="",,ROUNDUP(SUMIFS(Berechnung!$L:$L,Berechnung!$N:$N,G471,Berechnung!$B:$B,H$1),0))</f>
        <v/>
      </c>
      <c r="L471" s="251" t="str">
        <f>IF(G471="",,IF(ISNUMBER(MATCH(I471,'Bundle SKUs'!$A:$A,0)),K471,K471*2))</f>
        <v/>
      </c>
      <c r="M471" s="253"/>
      <c r="N471" s="203" t="str">
        <f>IFERROR(__xludf.DUMMYFUNCTION("IF(O471="""",,JOIN("","",UNIQUE(FILTER(Berechnung!$A:$A,Berechnung!$B:$B=N$1,Berechnung!$N:$N=M471))))"),"")</f>
        <v/>
      </c>
      <c r="O471" s="1"/>
      <c r="P471" s="1"/>
      <c r="Q471" s="251" t="str">
        <f>IF(M471="",,ROUNDUP(SUMIFS(Berechnung!$L:$L,Berechnung!$N:$N,M471,Berechnung!$B:$B,N$1),0))</f>
        <v/>
      </c>
      <c r="R471" s="251" t="str">
        <f>IF(M471="",,IF(ISNUMBER(MATCH(O471,'Bundle SKUs'!$A:$A,0)),Q471,Q471*2))</f>
        <v/>
      </c>
    </row>
    <row r="472">
      <c r="A472" s="250"/>
      <c r="B472" s="203" t="str">
        <f>IFERROR(__xludf.DUMMYFUNCTION("IF(C472="""",,JOIN("","",UNIQUE(FILTER(Berechnung!$A:$A,Berechnung!$B:$B=B$1,Berechnung!$N:$N=A472))))"),"")</f>
        <v/>
      </c>
      <c r="C472" s="1"/>
      <c r="D472" s="1"/>
      <c r="E472" s="251" t="str">
        <f>IF(A472="",,ROUNDUP(SUMIFS(Berechnung!$L:$L,Berechnung!$N:$N,A472,Berechnung!$B:$B,B$1),0))</f>
        <v/>
      </c>
      <c r="F472" s="251" t="str">
        <f>IF(A472="",,IF(ISNUMBER(MATCH(C472,'Bundle SKUs'!$A:$A,0)),E472,E472*2))</f>
        <v/>
      </c>
      <c r="G472" s="252"/>
      <c r="H472" s="203" t="str">
        <f>IFERROR(__xludf.DUMMYFUNCTION("IF(I472="""",,JOIN("","",UNIQUE(FILTER(Berechnung!$A:$A,Berechnung!$B:$B=H$1,Berechnung!$N:$N=G472))))"),"")</f>
        <v/>
      </c>
      <c r="I472" s="1"/>
      <c r="J472" s="1"/>
      <c r="K472" s="251" t="str">
        <f>IF(G472="",,ROUNDUP(SUMIFS(Berechnung!$L:$L,Berechnung!$N:$N,G472,Berechnung!$B:$B,H$1),0))</f>
        <v/>
      </c>
      <c r="L472" s="251" t="str">
        <f>IF(G472="",,IF(ISNUMBER(MATCH(I472,'Bundle SKUs'!$A:$A,0)),K472,K472*2))</f>
        <v/>
      </c>
      <c r="M472" s="253"/>
      <c r="N472" s="203" t="str">
        <f>IFERROR(__xludf.DUMMYFUNCTION("IF(O472="""",,JOIN("","",UNIQUE(FILTER(Berechnung!$A:$A,Berechnung!$B:$B=N$1,Berechnung!$N:$N=M472))))"),"")</f>
        <v/>
      </c>
      <c r="O472" s="1"/>
      <c r="P472" s="1"/>
      <c r="Q472" s="251" t="str">
        <f>IF(M472="",,ROUNDUP(SUMIFS(Berechnung!$L:$L,Berechnung!$N:$N,M472,Berechnung!$B:$B,N$1),0))</f>
        <v/>
      </c>
      <c r="R472" s="251" t="str">
        <f>IF(M472="",,IF(ISNUMBER(MATCH(O472,'Bundle SKUs'!$A:$A,0)),Q472,Q472*2))</f>
        <v/>
      </c>
    </row>
    <row r="473">
      <c r="A473" s="250"/>
      <c r="B473" s="203" t="str">
        <f>IFERROR(__xludf.DUMMYFUNCTION("IF(C473="""",,JOIN("","",UNIQUE(FILTER(Berechnung!$A:$A,Berechnung!$B:$B=B$1,Berechnung!$N:$N=A473))))"),"")</f>
        <v/>
      </c>
      <c r="C473" s="1"/>
      <c r="D473" s="1"/>
      <c r="E473" s="251" t="str">
        <f>IF(A473="",,ROUNDUP(SUMIFS(Berechnung!$L:$L,Berechnung!$N:$N,A473,Berechnung!$B:$B,B$1),0))</f>
        <v/>
      </c>
      <c r="F473" s="251" t="str">
        <f>IF(A473="",,IF(ISNUMBER(MATCH(C473,'Bundle SKUs'!$A:$A,0)),E473,E473*2))</f>
        <v/>
      </c>
      <c r="G473" s="252"/>
      <c r="H473" s="203" t="str">
        <f>IFERROR(__xludf.DUMMYFUNCTION("IF(I473="""",,JOIN("","",UNIQUE(FILTER(Berechnung!$A:$A,Berechnung!$B:$B=H$1,Berechnung!$N:$N=G473))))"),"")</f>
        <v/>
      </c>
      <c r="I473" s="1"/>
      <c r="J473" s="1"/>
      <c r="K473" s="251" t="str">
        <f>IF(G473="",,ROUNDUP(SUMIFS(Berechnung!$L:$L,Berechnung!$N:$N,G473,Berechnung!$B:$B,H$1),0))</f>
        <v/>
      </c>
      <c r="L473" s="251" t="str">
        <f>IF(G473="",,IF(ISNUMBER(MATCH(I473,'Bundle SKUs'!$A:$A,0)),K473,K473*2))</f>
        <v/>
      </c>
      <c r="M473" s="253"/>
      <c r="N473" s="203" t="str">
        <f>IFERROR(__xludf.DUMMYFUNCTION("IF(O473="""",,JOIN("","",UNIQUE(FILTER(Berechnung!$A:$A,Berechnung!$B:$B=N$1,Berechnung!$N:$N=M473))))"),"")</f>
        <v/>
      </c>
      <c r="O473" s="1"/>
      <c r="P473" s="1"/>
      <c r="Q473" s="251" t="str">
        <f>IF(M473="",,ROUNDUP(SUMIFS(Berechnung!$L:$L,Berechnung!$N:$N,M473,Berechnung!$B:$B,N$1),0))</f>
        <v/>
      </c>
      <c r="R473" s="251" t="str">
        <f>IF(M473="",,IF(ISNUMBER(MATCH(O473,'Bundle SKUs'!$A:$A,0)),Q473,Q473*2))</f>
        <v/>
      </c>
    </row>
    <row r="474">
      <c r="A474" s="250"/>
      <c r="B474" s="203" t="str">
        <f>IFERROR(__xludf.DUMMYFUNCTION("IF(C474="""",,JOIN("","",UNIQUE(FILTER(Berechnung!$A:$A,Berechnung!$B:$B=B$1,Berechnung!$N:$N=A474))))"),"")</f>
        <v/>
      </c>
      <c r="C474" s="1"/>
      <c r="D474" s="1"/>
      <c r="E474" s="251" t="str">
        <f>IF(A474="",,ROUNDUP(SUMIFS(Berechnung!$L:$L,Berechnung!$N:$N,A474,Berechnung!$B:$B,B$1),0))</f>
        <v/>
      </c>
      <c r="F474" s="251" t="str">
        <f>IF(A474="",,IF(ISNUMBER(MATCH(C474,'Bundle SKUs'!$A:$A,0)),E474,E474*2))</f>
        <v/>
      </c>
      <c r="G474" s="252"/>
      <c r="H474" s="203" t="str">
        <f>IFERROR(__xludf.DUMMYFUNCTION("IF(I474="""",,JOIN("","",UNIQUE(FILTER(Berechnung!$A:$A,Berechnung!$B:$B=H$1,Berechnung!$N:$N=G474))))"),"")</f>
        <v/>
      </c>
      <c r="I474" s="1"/>
      <c r="J474" s="1"/>
      <c r="K474" s="251" t="str">
        <f>IF(G474="",,ROUNDUP(SUMIFS(Berechnung!$L:$L,Berechnung!$N:$N,G474,Berechnung!$B:$B,H$1),0))</f>
        <v/>
      </c>
      <c r="L474" s="251" t="str">
        <f>IF(G474="",,IF(ISNUMBER(MATCH(I474,'Bundle SKUs'!$A:$A,0)),K474,K474*2))</f>
        <v/>
      </c>
      <c r="M474" s="253"/>
      <c r="N474" s="203" t="str">
        <f>IFERROR(__xludf.DUMMYFUNCTION("IF(O474="""",,JOIN("","",UNIQUE(FILTER(Berechnung!$A:$A,Berechnung!$B:$B=N$1,Berechnung!$N:$N=M474))))"),"")</f>
        <v/>
      </c>
      <c r="O474" s="1"/>
      <c r="P474" s="1"/>
      <c r="Q474" s="251" t="str">
        <f>IF(M474="",,ROUNDUP(SUMIFS(Berechnung!$L:$L,Berechnung!$N:$N,M474,Berechnung!$B:$B,N$1),0))</f>
        <v/>
      </c>
      <c r="R474" s="251" t="str">
        <f>IF(M474="",,IF(ISNUMBER(MATCH(O474,'Bundle SKUs'!$A:$A,0)),Q474,Q474*2))</f>
        <v/>
      </c>
    </row>
    <row r="475">
      <c r="A475" s="250"/>
      <c r="B475" s="203" t="str">
        <f>IFERROR(__xludf.DUMMYFUNCTION("IF(C475="""",,JOIN("","",UNIQUE(FILTER(Berechnung!$A:$A,Berechnung!$B:$B=B$1,Berechnung!$N:$N=A475))))"),"")</f>
        <v/>
      </c>
      <c r="C475" s="1"/>
      <c r="D475" s="1"/>
      <c r="E475" s="251" t="str">
        <f>IF(A475="",,ROUNDUP(SUMIFS(Berechnung!$L:$L,Berechnung!$N:$N,A475,Berechnung!$B:$B,B$1),0))</f>
        <v/>
      </c>
      <c r="F475" s="251" t="str">
        <f>IF(A475="",,IF(ISNUMBER(MATCH(C475,'Bundle SKUs'!$A:$A,0)),E475,E475*2))</f>
        <v/>
      </c>
      <c r="G475" s="252"/>
      <c r="H475" s="203" t="str">
        <f>IFERROR(__xludf.DUMMYFUNCTION("IF(I475="""",,JOIN("","",UNIQUE(FILTER(Berechnung!$A:$A,Berechnung!$B:$B=H$1,Berechnung!$N:$N=G475))))"),"")</f>
        <v/>
      </c>
      <c r="I475" s="1"/>
      <c r="J475" s="1"/>
      <c r="K475" s="251" t="str">
        <f>IF(G475="",,ROUNDUP(SUMIFS(Berechnung!$L:$L,Berechnung!$N:$N,G475,Berechnung!$B:$B,H$1),0))</f>
        <v/>
      </c>
      <c r="L475" s="251" t="str">
        <f>IF(G475="",,IF(ISNUMBER(MATCH(I475,'Bundle SKUs'!$A:$A,0)),K475,K475*2))</f>
        <v/>
      </c>
      <c r="M475" s="253"/>
      <c r="N475" s="203" t="str">
        <f>IFERROR(__xludf.DUMMYFUNCTION("IF(O475="""",,JOIN("","",UNIQUE(FILTER(Berechnung!$A:$A,Berechnung!$B:$B=N$1,Berechnung!$N:$N=M475))))"),"")</f>
        <v/>
      </c>
      <c r="O475" s="1"/>
      <c r="P475" s="1"/>
      <c r="Q475" s="251" t="str">
        <f>IF(M475="",,ROUNDUP(SUMIFS(Berechnung!$L:$L,Berechnung!$N:$N,M475,Berechnung!$B:$B,N$1),0))</f>
        <v/>
      </c>
      <c r="R475" s="251" t="str">
        <f>IF(M475="",,IF(ISNUMBER(MATCH(O475,'Bundle SKUs'!$A:$A,0)),Q475,Q475*2))</f>
        <v/>
      </c>
    </row>
    <row r="476">
      <c r="A476" s="250"/>
      <c r="B476" s="203" t="str">
        <f>IFERROR(__xludf.DUMMYFUNCTION("IF(C476="""",,JOIN("","",UNIQUE(FILTER(Berechnung!$A:$A,Berechnung!$B:$B=B$1,Berechnung!$N:$N=A476))))"),"")</f>
        <v/>
      </c>
      <c r="C476" s="1"/>
      <c r="D476" s="1"/>
      <c r="E476" s="251" t="str">
        <f>IF(A476="",,ROUNDUP(SUMIFS(Berechnung!$L:$L,Berechnung!$N:$N,A476,Berechnung!$B:$B,B$1),0))</f>
        <v/>
      </c>
      <c r="F476" s="251" t="str">
        <f>IF(A476="",,IF(ISNUMBER(MATCH(C476,'Bundle SKUs'!$A:$A,0)),E476,E476*2))</f>
        <v/>
      </c>
      <c r="G476" s="252"/>
      <c r="H476" s="203" t="str">
        <f>IFERROR(__xludf.DUMMYFUNCTION("IF(I476="""",,JOIN("","",UNIQUE(FILTER(Berechnung!$A:$A,Berechnung!$B:$B=H$1,Berechnung!$N:$N=G476))))"),"")</f>
        <v/>
      </c>
      <c r="I476" s="1"/>
      <c r="J476" s="1"/>
      <c r="K476" s="251" t="str">
        <f>IF(G476="",,ROUNDUP(SUMIFS(Berechnung!$L:$L,Berechnung!$N:$N,G476,Berechnung!$B:$B,H$1),0))</f>
        <v/>
      </c>
      <c r="L476" s="251" t="str">
        <f>IF(G476="",,IF(ISNUMBER(MATCH(I476,'Bundle SKUs'!$A:$A,0)),K476,K476*2))</f>
        <v/>
      </c>
      <c r="M476" s="253"/>
      <c r="N476" s="203" t="str">
        <f>IFERROR(__xludf.DUMMYFUNCTION("IF(O476="""",,JOIN("","",UNIQUE(FILTER(Berechnung!$A:$A,Berechnung!$B:$B=N$1,Berechnung!$N:$N=M476))))"),"")</f>
        <v/>
      </c>
      <c r="O476" s="1"/>
      <c r="P476" s="1"/>
      <c r="Q476" s="251" t="str">
        <f>IF(M476="",,ROUNDUP(SUMIFS(Berechnung!$L:$L,Berechnung!$N:$N,M476,Berechnung!$B:$B,N$1),0))</f>
        <v/>
      </c>
      <c r="R476" s="251" t="str">
        <f>IF(M476="",,IF(ISNUMBER(MATCH(O476,'Bundle SKUs'!$A:$A,0)),Q476,Q476*2))</f>
        <v/>
      </c>
    </row>
    <row r="477">
      <c r="A477" s="250"/>
      <c r="B477" s="203" t="str">
        <f>IFERROR(__xludf.DUMMYFUNCTION("IF(C477="""",,JOIN("","",UNIQUE(FILTER(Berechnung!$A:$A,Berechnung!$B:$B=B$1,Berechnung!$N:$N=A477))))"),"")</f>
        <v/>
      </c>
      <c r="C477" s="1"/>
      <c r="D477" s="1"/>
      <c r="E477" s="251" t="str">
        <f>IF(A477="",,ROUNDUP(SUMIFS(Berechnung!$L:$L,Berechnung!$N:$N,A477,Berechnung!$B:$B,B$1),0))</f>
        <v/>
      </c>
      <c r="F477" s="251" t="str">
        <f>IF(A477="",,IF(ISNUMBER(MATCH(C477,'Bundle SKUs'!$A:$A,0)),E477,E477*2))</f>
        <v/>
      </c>
      <c r="G477" s="252"/>
      <c r="H477" s="203" t="str">
        <f>IFERROR(__xludf.DUMMYFUNCTION("IF(I477="""",,JOIN("","",UNIQUE(FILTER(Berechnung!$A:$A,Berechnung!$B:$B=H$1,Berechnung!$N:$N=G477))))"),"")</f>
        <v/>
      </c>
      <c r="I477" s="1"/>
      <c r="J477" s="1"/>
      <c r="K477" s="251" t="str">
        <f>IF(G477="",,ROUNDUP(SUMIFS(Berechnung!$L:$L,Berechnung!$N:$N,G477,Berechnung!$B:$B,H$1),0))</f>
        <v/>
      </c>
      <c r="L477" s="251" t="str">
        <f>IF(G477="",,IF(ISNUMBER(MATCH(I477,'Bundle SKUs'!$A:$A,0)),K477,K477*2))</f>
        <v/>
      </c>
      <c r="M477" s="253"/>
      <c r="N477" s="203" t="str">
        <f>IFERROR(__xludf.DUMMYFUNCTION("IF(O477="""",,JOIN("","",UNIQUE(FILTER(Berechnung!$A:$A,Berechnung!$B:$B=N$1,Berechnung!$N:$N=M477))))"),"")</f>
        <v/>
      </c>
      <c r="O477" s="1"/>
      <c r="P477" s="1"/>
      <c r="Q477" s="251" t="str">
        <f>IF(M477="",,ROUNDUP(SUMIFS(Berechnung!$L:$L,Berechnung!$N:$N,M477,Berechnung!$B:$B,N$1),0))</f>
        <v/>
      </c>
      <c r="R477" s="251" t="str">
        <f>IF(M477="",,IF(ISNUMBER(MATCH(O477,'Bundle SKUs'!$A:$A,0)),Q477,Q477*2))</f>
        <v/>
      </c>
    </row>
    <row r="478">
      <c r="A478" s="250"/>
      <c r="B478" s="203" t="str">
        <f>IFERROR(__xludf.DUMMYFUNCTION("IF(C478="""",,JOIN("","",UNIQUE(FILTER(Berechnung!$A:$A,Berechnung!$B:$B=B$1,Berechnung!$N:$N=A478))))"),"")</f>
        <v/>
      </c>
      <c r="C478" s="1"/>
      <c r="D478" s="1"/>
      <c r="E478" s="251" t="str">
        <f>IF(A478="",,ROUNDUP(SUMIFS(Berechnung!$L:$L,Berechnung!$N:$N,A478,Berechnung!$B:$B,B$1),0))</f>
        <v/>
      </c>
      <c r="F478" s="251" t="str">
        <f>IF(A478="",,IF(ISNUMBER(MATCH(C478,'Bundle SKUs'!$A:$A,0)),E478,E478*2))</f>
        <v/>
      </c>
      <c r="G478" s="252"/>
      <c r="H478" s="203" t="str">
        <f>IFERROR(__xludf.DUMMYFUNCTION("IF(I478="""",,JOIN("","",UNIQUE(FILTER(Berechnung!$A:$A,Berechnung!$B:$B=H$1,Berechnung!$N:$N=G478))))"),"")</f>
        <v/>
      </c>
      <c r="I478" s="1"/>
      <c r="J478" s="1"/>
      <c r="K478" s="251" t="str">
        <f>IF(G478="",,ROUNDUP(SUMIFS(Berechnung!$L:$L,Berechnung!$N:$N,G478,Berechnung!$B:$B,H$1),0))</f>
        <v/>
      </c>
      <c r="L478" s="251" t="str">
        <f>IF(G478="",,IF(ISNUMBER(MATCH(I478,'Bundle SKUs'!$A:$A,0)),K478,K478*2))</f>
        <v/>
      </c>
      <c r="M478" s="253"/>
      <c r="N478" s="203" t="str">
        <f>IFERROR(__xludf.DUMMYFUNCTION("IF(O478="""",,JOIN("","",UNIQUE(FILTER(Berechnung!$A:$A,Berechnung!$B:$B=N$1,Berechnung!$N:$N=M478))))"),"")</f>
        <v/>
      </c>
      <c r="O478" s="1"/>
      <c r="P478" s="1"/>
      <c r="Q478" s="251" t="str">
        <f>IF(M478="",,ROUNDUP(SUMIFS(Berechnung!$L:$L,Berechnung!$N:$N,M478,Berechnung!$B:$B,N$1),0))</f>
        <v/>
      </c>
      <c r="R478" s="251" t="str">
        <f>IF(M478="",,IF(ISNUMBER(MATCH(O478,'Bundle SKUs'!$A:$A,0)),Q478,Q478*2))</f>
        <v/>
      </c>
    </row>
    <row r="479">
      <c r="A479" s="250"/>
      <c r="B479" s="203" t="str">
        <f>IFERROR(__xludf.DUMMYFUNCTION("IF(C479="""",,JOIN("","",UNIQUE(FILTER(Berechnung!$A:$A,Berechnung!$B:$B=B$1,Berechnung!$N:$N=A479))))"),"")</f>
        <v/>
      </c>
      <c r="C479" s="1"/>
      <c r="D479" s="1"/>
      <c r="E479" s="251" t="str">
        <f>IF(A479="",,ROUNDUP(SUMIFS(Berechnung!$L:$L,Berechnung!$N:$N,A479,Berechnung!$B:$B,B$1),0))</f>
        <v/>
      </c>
      <c r="F479" s="251" t="str">
        <f>IF(A479="",,IF(ISNUMBER(MATCH(C479,'Bundle SKUs'!$A:$A,0)),E479,E479*2))</f>
        <v/>
      </c>
      <c r="G479" s="252"/>
      <c r="H479" s="203" t="str">
        <f>IFERROR(__xludf.DUMMYFUNCTION("IF(I479="""",,JOIN("","",UNIQUE(FILTER(Berechnung!$A:$A,Berechnung!$B:$B=H$1,Berechnung!$N:$N=G479))))"),"")</f>
        <v/>
      </c>
      <c r="I479" s="1"/>
      <c r="J479" s="1"/>
      <c r="K479" s="251" t="str">
        <f>IF(G479="",,ROUNDUP(SUMIFS(Berechnung!$L:$L,Berechnung!$N:$N,G479,Berechnung!$B:$B,H$1),0))</f>
        <v/>
      </c>
      <c r="L479" s="251" t="str">
        <f>IF(G479="",,IF(ISNUMBER(MATCH(I479,'Bundle SKUs'!$A:$A,0)),K479,K479*2))</f>
        <v/>
      </c>
      <c r="M479" s="253"/>
      <c r="N479" s="203" t="str">
        <f>IFERROR(__xludf.DUMMYFUNCTION("IF(O479="""",,JOIN("","",UNIQUE(FILTER(Berechnung!$A:$A,Berechnung!$B:$B=N$1,Berechnung!$N:$N=M479))))"),"")</f>
        <v/>
      </c>
      <c r="O479" s="1"/>
      <c r="P479" s="1"/>
      <c r="Q479" s="251" t="str">
        <f>IF(M479="",,ROUNDUP(SUMIFS(Berechnung!$L:$L,Berechnung!$N:$N,M479,Berechnung!$B:$B,N$1),0))</f>
        <v/>
      </c>
      <c r="R479" s="251" t="str">
        <f>IF(M479="",,IF(ISNUMBER(MATCH(O479,'Bundle SKUs'!$A:$A,0)),Q479,Q479*2))</f>
        <v/>
      </c>
    </row>
    <row r="480">
      <c r="A480" s="250"/>
      <c r="B480" s="203" t="str">
        <f>IFERROR(__xludf.DUMMYFUNCTION("IF(C480="""",,JOIN("","",UNIQUE(FILTER(Berechnung!$A:$A,Berechnung!$B:$B=B$1,Berechnung!$N:$N=A480))))"),"")</f>
        <v/>
      </c>
      <c r="C480" s="1"/>
      <c r="D480" s="1"/>
      <c r="E480" s="251" t="str">
        <f>IF(A480="",,ROUNDUP(SUMIFS(Berechnung!$L:$L,Berechnung!$N:$N,A480,Berechnung!$B:$B,B$1),0))</f>
        <v/>
      </c>
      <c r="F480" s="251" t="str">
        <f>IF(A480="",,IF(ISNUMBER(MATCH(C480,'Bundle SKUs'!$A:$A,0)),E480,E480*2))</f>
        <v/>
      </c>
      <c r="G480" s="252"/>
      <c r="H480" s="203" t="str">
        <f>IFERROR(__xludf.DUMMYFUNCTION("IF(I480="""",,JOIN("","",UNIQUE(FILTER(Berechnung!$A:$A,Berechnung!$B:$B=H$1,Berechnung!$N:$N=G480))))"),"")</f>
        <v/>
      </c>
      <c r="I480" s="1"/>
      <c r="J480" s="1"/>
      <c r="K480" s="251" t="str">
        <f>IF(G480="",,ROUNDUP(SUMIFS(Berechnung!$L:$L,Berechnung!$N:$N,G480,Berechnung!$B:$B,H$1),0))</f>
        <v/>
      </c>
      <c r="L480" s="251" t="str">
        <f>IF(G480="",,IF(ISNUMBER(MATCH(I480,'Bundle SKUs'!$A:$A,0)),K480,K480*2))</f>
        <v/>
      </c>
      <c r="M480" s="253"/>
      <c r="N480" s="203" t="str">
        <f>IFERROR(__xludf.DUMMYFUNCTION("IF(O480="""",,JOIN("","",UNIQUE(FILTER(Berechnung!$A:$A,Berechnung!$B:$B=N$1,Berechnung!$N:$N=M480))))"),"")</f>
        <v/>
      </c>
      <c r="O480" s="1"/>
      <c r="P480" s="1"/>
      <c r="Q480" s="251" t="str">
        <f>IF(M480="",,ROUNDUP(SUMIFS(Berechnung!$L:$L,Berechnung!$N:$N,M480,Berechnung!$B:$B,N$1),0))</f>
        <v/>
      </c>
      <c r="R480" s="251" t="str">
        <f>IF(M480="",,IF(ISNUMBER(MATCH(O480,'Bundle SKUs'!$A:$A,0)),Q480,Q480*2))</f>
        <v/>
      </c>
    </row>
    <row r="481">
      <c r="A481" s="250"/>
      <c r="B481" s="203" t="str">
        <f>IFERROR(__xludf.DUMMYFUNCTION("IF(C481="""",,JOIN("","",UNIQUE(FILTER(Berechnung!$A:$A,Berechnung!$B:$B=B$1,Berechnung!$N:$N=A481))))"),"")</f>
        <v/>
      </c>
      <c r="C481" s="1"/>
      <c r="D481" s="1"/>
      <c r="E481" s="251" t="str">
        <f>IF(A481="",,ROUNDUP(SUMIFS(Berechnung!$L:$L,Berechnung!$N:$N,A481,Berechnung!$B:$B,B$1),0))</f>
        <v/>
      </c>
      <c r="F481" s="251" t="str">
        <f>IF(A481="",,IF(ISNUMBER(MATCH(C481,'Bundle SKUs'!$A:$A,0)),E481,E481*2))</f>
        <v/>
      </c>
      <c r="G481" s="252"/>
      <c r="H481" s="203" t="str">
        <f>IFERROR(__xludf.DUMMYFUNCTION("IF(I481="""",,JOIN("","",UNIQUE(FILTER(Berechnung!$A:$A,Berechnung!$B:$B=H$1,Berechnung!$N:$N=G481))))"),"")</f>
        <v/>
      </c>
      <c r="I481" s="1"/>
      <c r="J481" s="1"/>
      <c r="K481" s="251" t="str">
        <f>IF(G481="",,ROUNDUP(SUMIFS(Berechnung!$L:$L,Berechnung!$N:$N,G481,Berechnung!$B:$B,H$1),0))</f>
        <v/>
      </c>
      <c r="L481" s="251" t="str">
        <f>IF(G481="",,IF(ISNUMBER(MATCH(I481,'Bundle SKUs'!$A:$A,0)),K481,K481*2))</f>
        <v/>
      </c>
      <c r="M481" s="253"/>
      <c r="N481" s="203" t="str">
        <f>IFERROR(__xludf.DUMMYFUNCTION("IF(O481="""",,JOIN("","",UNIQUE(FILTER(Berechnung!$A:$A,Berechnung!$B:$B=N$1,Berechnung!$N:$N=M481))))"),"")</f>
        <v/>
      </c>
      <c r="O481" s="1"/>
      <c r="P481" s="1"/>
      <c r="Q481" s="251" t="str">
        <f>IF(M481="",,ROUNDUP(SUMIFS(Berechnung!$L:$L,Berechnung!$N:$N,M481,Berechnung!$B:$B,N$1),0))</f>
        <v/>
      </c>
      <c r="R481" s="251" t="str">
        <f>IF(M481="",,IF(ISNUMBER(MATCH(O481,'Bundle SKUs'!$A:$A,0)),Q481,Q481*2))</f>
        <v/>
      </c>
    </row>
    <row r="482">
      <c r="A482" s="250"/>
      <c r="B482" s="203" t="str">
        <f>IFERROR(__xludf.DUMMYFUNCTION("IF(C482="""",,JOIN("","",UNIQUE(FILTER(Berechnung!$A:$A,Berechnung!$B:$B=B$1,Berechnung!$N:$N=A482))))"),"")</f>
        <v/>
      </c>
      <c r="C482" s="1"/>
      <c r="D482" s="1"/>
      <c r="E482" s="251" t="str">
        <f>IF(A482="",,ROUNDUP(SUMIFS(Berechnung!$L:$L,Berechnung!$N:$N,A482,Berechnung!$B:$B,B$1),0))</f>
        <v/>
      </c>
      <c r="F482" s="251" t="str">
        <f>IF(A482="",,IF(ISNUMBER(MATCH(C482,'Bundle SKUs'!$A:$A,0)),E482,E482*2))</f>
        <v/>
      </c>
      <c r="G482" s="252"/>
      <c r="H482" s="203" t="str">
        <f>IFERROR(__xludf.DUMMYFUNCTION("IF(I482="""",,JOIN("","",UNIQUE(FILTER(Berechnung!$A:$A,Berechnung!$B:$B=H$1,Berechnung!$N:$N=G482))))"),"")</f>
        <v/>
      </c>
      <c r="I482" s="1"/>
      <c r="J482" s="1"/>
      <c r="K482" s="251" t="str">
        <f>IF(G482="",,ROUNDUP(SUMIFS(Berechnung!$L:$L,Berechnung!$N:$N,G482,Berechnung!$B:$B,H$1),0))</f>
        <v/>
      </c>
      <c r="L482" s="251" t="str">
        <f>IF(G482="",,IF(ISNUMBER(MATCH(I482,'Bundle SKUs'!$A:$A,0)),K482,K482*2))</f>
        <v/>
      </c>
      <c r="M482" s="253"/>
      <c r="N482" s="203" t="str">
        <f>IFERROR(__xludf.DUMMYFUNCTION("IF(O482="""",,JOIN("","",UNIQUE(FILTER(Berechnung!$A:$A,Berechnung!$B:$B=N$1,Berechnung!$N:$N=M482))))"),"")</f>
        <v/>
      </c>
      <c r="O482" s="1"/>
      <c r="P482" s="1"/>
      <c r="Q482" s="251" t="str">
        <f>IF(M482="",,ROUNDUP(SUMIFS(Berechnung!$L:$L,Berechnung!$N:$N,M482,Berechnung!$B:$B,N$1),0))</f>
        <v/>
      </c>
      <c r="R482" s="251" t="str">
        <f>IF(M482="",,IF(ISNUMBER(MATCH(O482,'Bundle SKUs'!$A:$A,0)),Q482,Q482*2))</f>
        <v/>
      </c>
    </row>
    <row r="483">
      <c r="A483" s="250"/>
      <c r="B483" s="203" t="str">
        <f>IFERROR(__xludf.DUMMYFUNCTION("IF(C483="""",,JOIN("","",UNIQUE(FILTER(Berechnung!$A:$A,Berechnung!$B:$B=B$1,Berechnung!$N:$N=A483))))"),"")</f>
        <v/>
      </c>
      <c r="C483" s="1"/>
      <c r="D483" s="1"/>
      <c r="E483" s="251" t="str">
        <f>IF(A483="",,ROUNDUP(SUMIFS(Berechnung!$L:$L,Berechnung!$N:$N,A483,Berechnung!$B:$B,B$1),0))</f>
        <v/>
      </c>
      <c r="F483" s="251" t="str">
        <f>IF(A483="",,IF(ISNUMBER(MATCH(C483,'Bundle SKUs'!$A:$A,0)),E483,E483*2))</f>
        <v/>
      </c>
      <c r="G483" s="252"/>
      <c r="H483" s="203" t="str">
        <f>IFERROR(__xludf.DUMMYFUNCTION("IF(I483="""",,JOIN("","",UNIQUE(FILTER(Berechnung!$A:$A,Berechnung!$B:$B=H$1,Berechnung!$N:$N=G483))))"),"")</f>
        <v/>
      </c>
      <c r="I483" s="1"/>
      <c r="J483" s="1"/>
      <c r="K483" s="251" t="str">
        <f>IF(G483="",,ROUNDUP(SUMIFS(Berechnung!$L:$L,Berechnung!$N:$N,G483,Berechnung!$B:$B,H$1),0))</f>
        <v/>
      </c>
      <c r="L483" s="251" t="str">
        <f>IF(G483="",,IF(ISNUMBER(MATCH(I483,'Bundle SKUs'!$A:$A,0)),K483,K483*2))</f>
        <v/>
      </c>
      <c r="M483" s="253"/>
      <c r="N483" s="203" t="str">
        <f>IFERROR(__xludf.DUMMYFUNCTION("IF(O483="""",,JOIN("","",UNIQUE(FILTER(Berechnung!$A:$A,Berechnung!$B:$B=N$1,Berechnung!$N:$N=M483))))"),"")</f>
        <v/>
      </c>
      <c r="O483" s="1"/>
      <c r="P483" s="1"/>
      <c r="Q483" s="251" t="str">
        <f>IF(M483="",,ROUNDUP(SUMIFS(Berechnung!$L:$L,Berechnung!$N:$N,M483,Berechnung!$B:$B,N$1),0))</f>
        <v/>
      </c>
      <c r="R483" s="251" t="str">
        <f>IF(M483="",,IF(ISNUMBER(MATCH(O483,'Bundle SKUs'!$A:$A,0)),Q483,Q483*2))</f>
        <v/>
      </c>
    </row>
    <row r="484">
      <c r="A484" s="250"/>
      <c r="B484" s="203" t="str">
        <f>IFERROR(__xludf.DUMMYFUNCTION("IF(C484="""",,JOIN("","",UNIQUE(FILTER(Berechnung!$A:$A,Berechnung!$B:$B=B$1,Berechnung!$N:$N=A484))))"),"")</f>
        <v/>
      </c>
      <c r="C484" s="1"/>
      <c r="D484" s="1"/>
      <c r="E484" s="251" t="str">
        <f>IF(A484="",,ROUNDUP(SUMIFS(Berechnung!$L:$L,Berechnung!$N:$N,A484,Berechnung!$B:$B,B$1),0))</f>
        <v/>
      </c>
      <c r="F484" s="251" t="str">
        <f>IF(A484="",,IF(ISNUMBER(MATCH(C484,'Bundle SKUs'!$A:$A,0)),E484,E484*2))</f>
        <v/>
      </c>
      <c r="G484" s="252"/>
      <c r="H484" s="203" t="str">
        <f>IFERROR(__xludf.DUMMYFUNCTION("IF(I484="""",,JOIN("","",UNIQUE(FILTER(Berechnung!$A:$A,Berechnung!$B:$B=H$1,Berechnung!$N:$N=G484))))"),"")</f>
        <v/>
      </c>
      <c r="I484" s="1"/>
      <c r="J484" s="1"/>
      <c r="K484" s="251" t="str">
        <f>IF(G484="",,ROUNDUP(SUMIFS(Berechnung!$L:$L,Berechnung!$N:$N,G484,Berechnung!$B:$B,H$1),0))</f>
        <v/>
      </c>
      <c r="L484" s="251" t="str">
        <f>IF(G484="",,IF(ISNUMBER(MATCH(I484,'Bundle SKUs'!$A:$A,0)),K484,K484*2))</f>
        <v/>
      </c>
      <c r="M484" s="253"/>
      <c r="N484" s="203" t="str">
        <f>IFERROR(__xludf.DUMMYFUNCTION("IF(O484="""",,JOIN("","",UNIQUE(FILTER(Berechnung!$A:$A,Berechnung!$B:$B=N$1,Berechnung!$N:$N=M484))))"),"")</f>
        <v/>
      </c>
      <c r="O484" s="1"/>
      <c r="P484" s="1"/>
      <c r="Q484" s="251" t="str">
        <f>IF(M484="",,ROUNDUP(SUMIFS(Berechnung!$L:$L,Berechnung!$N:$N,M484,Berechnung!$B:$B,N$1),0))</f>
        <v/>
      </c>
      <c r="R484" s="251" t="str">
        <f>IF(M484="",,IF(ISNUMBER(MATCH(O484,'Bundle SKUs'!$A:$A,0)),Q484,Q484*2))</f>
        <v/>
      </c>
    </row>
    <row r="485">
      <c r="A485" s="250"/>
      <c r="B485" s="203" t="str">
        <f>IFERROR(__xludf.DUMMYFUNCTION("IF(C485="""",,JOIN("","",UNIQUE(FILTER(Berechnung!$A:$A,Berechnung!$B:$B=B$1,Berechnung!$N:$N=A485))))"),"")</f>
        <v/>
      </c>
      <c r="C485" s="1"/>
      <c r="D485" s="1"/>
      <c r="E485" s="251" t="str">
        <f>IF(A485="",,ROUNDUP(SUMIFS(Berechnung!$L:$L,Berechnung!$N:$N,A485,Berechnung!$B:$B,B$1),0))</f>
        <v/>
      </c>
      <c r="F485" s="251" t="str">
        <f>IF(A485="",,IF(ISNUMBER(MATCH(C485,'Bundle SKUs'!$A:$A,0)),E485,E485*2))</f>
        <v/>
      </c>
      <c r="G485" s="252"/>
      <c r="H485" s="203" t="str">
        <f>IFERROR(__xludf.DUMMYFUNCTION("IF(I485="""",,JOIN("","",UNIQUE(FILTER(Berechnung!$A:$A,Berechnung!$B:$B=H$1,Berechnung!$N:$N=G485))))"),"")</f>
        <v/>
      </c>
      <c r="I485" s="1"/>
      <c r="J485" s="1"/>
      <c r="K485" s="251" t="str">
        <f>IF(G485="",,ROUNDUP(SUMIFS(Berechnung!$L:$L,Berechnung!$N:$N,G485,Berechnung!$B:$B,H$1),0))</f>
        <v/>
      </c>
      <c r="L485" s="251" t="str">
        <f>IF(G485="",,IF(ISNUMBER(MATCH(I485,'Bundle SKUs'!$A:$A,0)),K485,K485*2))</f>
        <v/>
      </c>
      <c r="M485" s="253"/>
      <c r="N485" s="203" t="str">
        <f>IFERROR(__xludf.DUMMYFUNCTION("IF(O485="""",,JOIN("","",UNIQUE(FILTER(Berechnung!$A:$A,Berechnung!$B:$B=N$1,Berechnung!$N:$N=M485))))"),"")</f>
        <v/>
      </c>
      <c r="O485" s="1"/>
      <c r="P485" s="1"/>
      <c r="Q485" s="251" t="str">
        <f>IF(M485="",,ROUNDUP(SUMIFS(Berechnung!$L:$L,Berechnung!$N:$N,M485,Berechnung!$B:$B,N$1),0))</f>
        <v/>
      </c>
      <c r="R485" s="251" t="str">
        <f>IF(M485="",,IF(ISNUMBER(MATCH(O485,'Bundle SKUs'!$A:$A,0)),Q485,Q485*2))</f>
        <v/>
      </c>
    </row>
    <row r="486">
      <c r="A486" s="250"/>
      <c r="B486" s="203" t="str">
        <f>IFERROR(__xludf.DUMMYFUNCTION("IF(C486="""",,JOIN("","",UNIQUE(FILTER(Berechnung!$A:$A,Berechnung!$B:$B=B$1,Berechnung!$N:$N=A486))))"),"")</f>
        <v/>
      </c>
      <c r="C486" s="1"/>
      <c r="D486" s="1"/>
      <c r="E486" s="251" t="str">
        <f>IF(A486="",,ROUNDUP(SUMIFS(Berechnung!$L:$L,Berechnung!$N:$N,A486,Berechnung!$B:$B,B$1),0))</f>
        <v/>
      </c>
      <c r="F486" s="251" t="str">
        <f>IF(A486="",,IF(ISNUMBER(MATCH(C486,'Bundle SKUs'!$A:$A,0)),E486,E486*2))</f>
        <v/>
      </c>
      <c r="G486" s="252"/>
      <c r="H486" s="203" t="str">
        <f>IFERROR(__xludf.DUMMYFUNCTION("IF(I486="""",,JOIN("","",UNIQUE(FILTER(Berechnung!$A:$A,Berechnung!$B:$B=H$1,Berechnung!$N:$N=G486))))"),"")</f>
        <v/>
      </c>
      <c r="I486" s="1"/>
      <c r="J486" s="1"/>
      <c r="K486" s="251" t="str">
        <f>IF(G486="",,ROUNDUP(SUMIFS(Berechnung!$L:$L,Berechnung!$N:$N,G486,Berechnung!$B:$B,H$1),0))</f>
        <v/>
      </c>
      <c r="L486" s="251" t="str">
        <f>IF(G486="",,IF(ISNUMBER(MATCH(I486,'Bundle SKUs'!$A:$A,0)),K486,K486*2))</f>
        <v/>
      </c>
      <c r="M486" s="253"/>
      <c r="N486" s="203" t="str">
        <f>IFERROR(__xludf.DUMMYFUNCTION("IF(O486="""",,JOIN("","",UNIQUE(FILTER(Berechnung!$A:$A,Berechnung!$B:$B=N$1,Berechnung!$N:$N=M486))))"),"")</f>
        <v/>
      </c>
      <c r="O486" s="1"/>
      <c r="P486" s="1"/>
      <c r="Q486" s="251" t="str">
        <f>IF(M486="",,ROUNDUP(SUMIFS(Berechnung!$L:$L,Berechnung!$N:$N,M486,Berechnung!$B:$B,N$1),0))</f>
        <v/>
      </c>
      <c r="R486" s="251" t="str">
        <f>IF(M486="",,IF(ISNUMBER(MATCH(O486,'Bundle SKUs'!$A:$A,0)),Q486,Q486*2))</f>
        <v/>
      </c>
    </row>
    <row r="487">
      <c r="A487" s="250"/>
      <c r="B487" s="203" t="str">
        <f>IFERROR(__xludf.DUMMYFUNCTION("IF(C487="""",,JOIN("","",UNIQUE(FILTER(Berechnung!$A:$A,Berechnung!$B:$B=B$1,Berechnung!$N:$N=A487))))"),"")</f>
        <v/>
      </c>
      <c r="C487" s="1"/>
      <c r="D487" s="1"/>
      <c r="E487" s="251" t="str">
        <f>IF(A487="",,ROUNDUP(SUMIFS(Berechnung!$L:$L,Berechnung!$N:$N,A487,Berechnung!$B:$B,B$1),0))</f>
        <v/>
      </c>
      <c r="F487" s="251" t="str">
        <f>IF(A487="",,IF(ISNUMBER(MATCH(C487,'Bundle SKUs'!$A:$A,0)),E487,E487*2))</f>
        <v/>
      </c>
      <c r="G487" s="252"/>
      <c r="H487" s="203" t="str">
        <f>IFERROR(__xludf.DUMMYFUNCTION("IF(I487="""",,JOIN("","",UNIQUE(FILTER(Berechnung!$A:$A,Berechnung!$B:$B=H$1,Berechnung!$N:$N=G487))))"),"")</f>
        <v/>
      </c>
      <c r="I487" s="1"/>
      <c r="J487" s="1"/>
      <c r="K487" s="251" t="str">
        <f>IF(G487="",,ROUNDUP(SUMIFS(Berechnung!$L:$L,Berechnung!$N:$N,G487,Berechnung!$B:$B,H$1),0))</f>
        <v/>
      </c>
      <c r="L487" s="251" t="str">
        <f>IF(G487="",,IF(ISNUMBER(MATCH(I487,'Bundle SKUs'!$A:$A,0)),K487,K487*2))</f>
        <v/>
      </c>
      <c r="M487" s="253"/>
      <c r="N487" s="203" t="str">
        <f>IFERROR(__xludf.DUMMYFUNCTION("IF(O487="""",,JOIN("","",UNIQUE(FILTER(Berechnung!$A:$A,Berechnung!$B:$B=N$1,Berechnung!$N:$N=M487))))"),"")</f>
        <v/>
      </c>
      <c r="O487" s="1"/>
      <c r="P487" s="1"/>
      <c r="Q487" s="251" t="str">
        <f>IF(M487="",,ROUNDUP(SUMIFS(Berechnung!$L:$L,Berechnung!$N:$N,M487,Berechnung!$B:$B,N$1),0))</f>
        <v/>
      </c>
      <c r="R487" s="251" t="str">
        <f>IF(M487="",,IF(ISNUMBER(MATCH(O487,'Bundle SKUs'!$A:$A,0)),Q487,Q487*2))</f>
        <v/>
      </c>
    </row>
    <row r="488">
      <c r="A488" s="250"/>
      <c r="B488" s="203" t="str">
        <f>IFERROR(__xludf.DUMMYFUNCTION("IF(C488="""",,JOIN("","",UNIQUE(FILTER(Berechnung!$A:$A,Berechnung!$B:$B=B$1,Berechnung!$N:$N=A488))))"),"")</f>
        <v/>
      </c>
      <c r="C488" s="1"/>
      <c r="D488" s="1"/>
      <c r="E488" s="251" t="str">
        <f>IF(A488="",,ROUNDUP(SUMIFS(Berechnung!$L:$L,Berechnung!$N:$N,A488,Berechnung!$B:$B,B$1),0))</f>
        <v/>
      </c>
      <c r="F488" s="251" t="str">
        <f>IF(A488="",,IF(ISNUMBER(MATCH(C488,'Bundle SKUs'!$A:$A,0)),E488,E488*2))</f>
        <v/>
      </c>
      <c r="G488" s="252"/>
      <c r="H488" s="203" t="str">
        <f>IFERROR(__xludf.DUMMYFUNCTION("IF(I488="""",,JOIN("","",UNIQUE(FILTER(Berechnung!$A:$A,Berechnung!$B:$B=H$1,Berechnung!$N:$N=G488))))"),"")</f>
        <v/>
      </c>
      <c r="I488" s="1"/>
      <c r="J488" s="1"/>
      <c r="K488" s="251" t="str">
        <f>IF(G488="",,ROUNDUP(SUMIFS(Berechnung!$L:$L,Berechnung!$N:$N,G488,Berechnung!$B:$B,H$1),0))</f>
        <v/>
      </c>
      <c r="L488" s="251" t="str">
        <f>IF(G488="",,IF(ISNUMBER(MATCH(I488,'Bundle SKUs'!$A:$A,0)),K488,K488*2))</f>
        <v/>
      </c>
      <c r="M488" s="253"/>
      <c r="N488" s="203" t="str">
        <f>IFERROR(__xludf.DUMMYFUNCTION("IF(O488="""",,JOIN("","",UNIQUE(FILTER(Berechnung!$A:$A,Berechnung!$B:$B=N$1,Berechnung!$N:$N=M488))))"),"")</f>
        <v/>
      </c>
      <c r="O488" s="1"/>
      <c r="P488" s="1"/>
      <c r="Q488" s="251" t="str">
        <f>IF(M488="",,ROUNDUP(SUMIFS(Berechnung!$L:$L,Berechnung!$N:$N,M488,Berechnung!$B:$B,N$1),0))</f>
        <v/>
      </c>
      <c r="R488" s="251" t="str">
        <f>IF(M488="",,IF(ISNUMBER(MATCH(O488,'Bundle SKUs'!$A:$A,0)),Q488,Q488*2))</f>
        <v/>
      </c>
    </row>
    <row r="489">
      <c r="A489" s="250"/>
      <c r="B489" s="203" t="str">
        <f>IFERROR(__xludf.DUMMYFUNCTION("IF(C489="""",,JOIN("","",UNIQUE(FILTER(Berechnung!$A:$A,Berechnung!$B:$B=B$1,Berechnung!$N:$N=A489))))"),"")</f>
        <v/>
      </c>
      <c r="C489" s="1"/>
      <c r="D489" s="1"/>
      <c r="E489" s="251" t="str">
        <f>IF(A489="",,ROUNDUP(SUMIFS(Berechnung!$L:$L,Berechnung!$N:$N,A489,Berechnung!$B:$B,B$1),0))</f>
        <v/>
      </c>
      <c r="F489" s="251" t="str">
        <f>IF(A489="",,IF(ISNUMBER(MATCH(C489,'Bundle SKUs'!$A:$A,0)),E489,E489*2))</f>
        <v/>
      </c>
      <c r="G489" s="252"/>
      <c r="H489" s="203" t="str">
        <f>IFERROR(__xludf.DUMMYFUNCTION("IF(I489="""",,JOIN("","",UNIQUE(FILTER(Berechnung!$A:$A,Berechnung!$B:$B=H$1,Berechnung!$N:$N=G489))))"),"")</f>
        <v/>
      </c>
      <c r="I489" s="1"/>
      <c r="J489" s="1"/>
      <c r="K489" s="251" t="str">
        <f>IF(G489="",,ROUNDUP(SUMIFS(Berechnung!$L:$L,Berechnung!$N:$N,G489,Berechnung!$B:$B,H$1),0))</f>
        <v/>
      </c>
      <c r="L489" s="251" t="str">
        <f>IF(G489="",,IF(ISNUMBER(MATCH(I489,'Bundle SKUs'!$A:$A,0)),K489,K489*2))</f>
        <v/>
      </c>
      <c r="M489" s="253"/>
      <c r="N489" s="203" t="str">
        <f>IFERROR(__xludf.DUMMYFUNCTION("IF(O489="""",,JOIN("","",UNIQUE(FILTER(Berechnung!$A:$A,Berechnung!$B:$B=N$1,Berechnung!$N:$N=M489))))"),"")</f>
        <v/>
      </c>
      <c r="O489" s="1"/>
      <c r="P489" s="1"/>
      <c r="Q489" s="251" t="str">
        <f>IF(M489="",,ROUNDUP(SUMIFS(Berechnung!$L:$L,Berechnung!$N:$N,M489,Berechnung!$B:$B,N$1),0))</f>
        <v/>
      </c>
      <c r="R489" s="251" t="str">
        <f>IF(M489="",,IF(ISNUMBER(MATCH(O489,'Bundle SKUs'!$A:$A,0)),Q489,Q489*2))</f>
        <v/>
      </c>
    </row>
    <row r="490">
      <c r="A490" s="250"/>
      <c r="B490" s="203" t="str">
        <f>IFERROR(__xludf.DUMMYFUNCTION("IF(C490="""",,JOIN("","",UNIQUE(FILTER(Berechnung!$A:$A,Berechnung!$B:$B=B$1,Berechnung!$N:$N=A490))))"),"")</f>
        <v/>
      </c>
      <c r="C490" s="1"/>
      <c r="D490" s="1"/>
      <c r="E490" s="251" t="str">
        <f>IF(A490="",,ROUNDUP(SUMIFS(Berechnung!$L:$L,Berechnung!$N:$N,A490,Berechnung!$B:$B,B$1),0))</f>
        <v/>
      </c>
      <c r="F490" s="251" t="str">
        <f>IF(A490="",,IF(ISNUMBER(MATCH(C490,'Bundle SKUs'!$A:$A,0)),E490,E490*2))</f>
        <v/>
      </c>
      <c r="G490" s="252"/>
      <c r="H490" s="203" t="str">
        <f>IFERROR(__xludf.DUMMYFUNCTION("IF(I490="""",,JOIN("","",UNIQUE(FILTER(Berechnung!$A:$A,Berechnung!$B:$B=H$1,Berechnung!$N:$N=G490))))"),"")</f>
        <v/>
      </c>
      <c r="I490" s="1"/>
      <c r="J490" s="1"/>
      <c r="K490" s="251" t="str">
        <f>IF(G490="",,ROUNDUP(SUMIFS(Berechnung!$L:$L,Berechnung!$N:$N,G490,Berechnung!$B:$B,H$1),0))</f>
        <v/>
      </c>
      <c r="L490" s="251" t="str">
        <f>IF(G490="",,IF(ISNUMBER(MATCH(I490,'Bundle SKUs'!$A:$A,0)),K490,K490*2))</f>
        <v/>
      </c>
      <c r="M490" s="253"/>
      <c r="N490" s="203" t="str">
        <f>IFERROR(__xludf.DUMMYFUNCTION("IF(O490="""",,JOIN("","",UNIQUE(FILTER(Berechnung!$A:$A,Berechnung!$B:$B=N$1,Berechnung!$N:$N=M490))))"),"")</f>
        <v/>
      </c>
      <c r="O490" s="1"/>
      <c r="P490" s="1"/>
      <c r="Q490" s="251" t="str">
        <f>IF(M490="",,ROUNDUP(SUMIFS(Berechnung!$L:$L,Berechnung!$N:$N,M490,Berechnung!$B:$B,N$1),0))</f>
        <v/>
      </c>
      <c r="R490" s="251" t="str">
        <f>IF(M490="",,IF(ISNUMBER(MATCH(O490,'Bundle SKUs'!$A:$A,0)),Q490,Q490*2))</f>
        <v/>
      </c>
    </row>
    <row r="491">
      <c r="A491" s="250"/>
      <c r="B491" s="203" t="str">
        <f>IFERROR(__xludf.DUMMYFUNCTION("IF(C491="""",,JOIN("","",UNIQUE(FILTER(Berechnung!$A:$A,Berechnung!$B:$B=B$1,Berechnung!$N:$N=A491))))"),"")</f>
        <v/>
      </c>
      <c r="C491" s="1"/>
      <c r="D491" s="1"/>
      <c r="E491" s="251" t="str">
        <f>IF(A491="",,ROUNDUP(SUMIFS(Berechnung!$L:$L,Berechnung!$N:$N,A491,Berechnung!$B:$B,B$1),0))</f>
        <v/>
      </c>
      <c r="F491" s="251" t="str">
        <f>IF(A491="",,IF(ISNUMBER(MATCH(C491,'Bundle SKUs'!$A:$A,0)),E491,E491*2))</f>
        <v/>
      </c>
      <c r="G491" s="252"/>
      <c r="H491" s="203" t="str">
        <f>IFERROR(__xludf.DUMMYFUNCTION("IF(I491="""",,JOIN("","",UNIQUE(FILTER(Berechnung!$A:$A,Berechnung!$B:$B=H$1,Berechnung!$N:$N=G491))))"),"")</f>
        <v/>
      </c>
      <c r="I491" s="1"/>
      <c r="J491" s="1"/>
      <c r="K491" s="251" t="str">
        <f>IF(G491="",,ROUNDUP(SUMIFS(Berechnung!$L:$L,Berechnung!$N:$N,G491,Berechnung!$B:$B,H$1),0))</f>
        <v/>
      </c>
      <c r="L491" s="251" t="str">
        <f>IF(G491="",,IF(ISNUMBER(MATCH(I491,'Bundle SKUs'!$A:$A,0)),K491,K491*2))</f>
        <v/>
      </c>
      <c r="M491" s="253"/>
      <c r="N491" s="203" t="str">
        <f>IFERROR(__xludf.DUMMYFUNCTION("IF(O491="""",,JOIN("","",UNIQUE(FILTER(Berechnung!$A:$A,Berechnung!$B:$B=N$1,Berechnung!$N:$N=M491))))"),"")</f>
        <v/>
      </c>
      <c r="O491" s="1"/>
      <c r="P491" s="1"/>
      <c r="Q491" s="251" t="str">
        <f>IF(M491="",,ROUNDUP(SUMIFS(Berechnung!$L:$L,Berechnung!$N:$N,M491,Berechnung!$B:$B,N$1),0))</f>
        <v/>
      </c>
      <c r="R491" s="251" t="str">
        <f>IF(M491="",,IF(ISNUMBER(MATCH(O491,'Bundle SKUs'!$A:$A,0)),Q491,Q491*2))</f>
        <v/>
      </c>
    </row>
    <row r="492">
      <c r="A492" s="250"/>
      <c r="B492" s="203" t="str">
        <f>IFERROR(__xludf.DUMMYFUNCTION("IF(C492="""",,JOIN("","",UNIQUE(FILTER(Berechnung!$A:$A,Berechnung!$B:$B=B$1,Berechnung!$N:$N=A492))))"),"")</f>
        <v/>
      </c>
      <c r="C492" s="1"/>
      <c r="D492" s="1"/>
      <c r="E492" s="251" t="str">
        <f>IF(A492="",,ROUNDUP(SUMIFS(Berechnung!$L:$L,Berechnung!$N:$N,A492,Berechnung!$B:$B,B$1),0))</f>
        <v/>
      </c>
      <c r="F492" s="251" t="str">
        <f>IF(A492="",,IF(ISNUMBER(MATCH(C492,'Bundle SKUs'!$A:$A,0)),E492,E492*2))</f>
        <v/>
      </c>
      <c r="G492" s="252"/>
      <c r="H492" s="203" t="str">
        <f>IFERROR(__xludf.DUMMYFUNCTION("IF(I492="""",,JOIN("","",UNIQUE(FILTER(Berechnung!$A:$A,Berechnung!$B:$B=H$1,Berechnung!$N:$N=G492))))"),"")</f>
        <v/>
      </c>
      <c r="I492" s="1"/>
      <c r="J492" s="1"/>
      <c r="K492" s="251" t="str">
        <f>IF(G492="",,ROUNDUP(SUMIFS(Berechnung!$L:$L,Berechnung!$N:$N,G492,Berechnung!$B:$B,H$1),0))</f>
        <v/>
      </c>
      <c r="L492" s="251" t="str">
        <f>IF(G492="",,IF(ISNUMBER(MATCH(I492,'Bundle SKUs'!$A:$A,0)),K492,K492*2))</f>
        <v/>
      </c>
      <c r="M492" s="253"/>
      <c r="N492" s="203" t="str">
        <f>IFERROR(__xludf.DUMMYFUNCTION("IF(O492="""",,JOIN("","",UNIQUE(FILTER(Berechnung!$A:$A,Berechnung!$B:$B=N$1,Berechnung!$N:$N=M492))))"),"")</f>
        <v/>
      </c>
      <c r="O492" s="1"/>
      <c r="P492" s="1"/>
      <c r="Q492" s="251" t="str">
        <f>IF(M492="",,ROUNDUP(SUMIFS(Berechnung!$L:$L,Berechnung!$N:$N,M492,Berechnung!$B:$B,N$1),0))</f>
        <v/>
      </c>
      <c r="R492" s="251" t="str">
        <f>IF(M492="",,IF(ISNUMBER(MATCH(O492,'Bundle SKUs'!$A:$A,0)),Q492,Q492*2))</f>
        <v/>
      </c>
    </row>
    <row r="493">
      <c r="A493" s="250"/>
      <c r="B493" s="203" t="str">
        <f>IFERROR(__xludf.DUMMYFUNCTION("IF(C493="""",,JOIN("","",UNIQUE(FILTER(Berechnung!$A:$A,Berechnung!$B:$B=B$1,Berechnung!$N:$N=A493))))"),"")</f>
        <v/>
      </c>
      <c r="C493" s="1"/>
      <c r="D493" s="1"/>
      <c r="E493" s="251" t="str">
        <f>IF(A493="",,ROUNDUP(SUMIFS(Berechnung!$L:$L,Berechnung!$N:$N,A493,Berechnung!$B:$B,B$1),0))</f>
        <v/>
      </c>
      <c r="F493" s="251" t="str">
        <f>IF(A493="",,IF(ISNUMBER(MATCH(C493,'Bundle SKUs'!$A:$A,0)),E493,E493*2))</f>
        <v/>
      </c>
      <c r="G493" s="252"/>
      <c r="H493" s="203" t="str">
        <f>IFERROR(__xludf.DUMMYFUNCTION("IF(I493="""",,JOIN("","",UNIQUE(FILTER(Berechnung!$A:$A,Berechnung!$B:$B=H$1,Berechnung!$N:$N=G493))))"),"")</f>
        <v/>
      </c>
      <c r="I493" s="1"/>
      <c r="J493" s="1"/>
      <c r="K493" s="251" t="str">
        <f>IF(G493="",,ROUNDUP(SUMIFS(Berechnung!$L:$L,Berechnung!$N:$N,G493,Berechnung!$B:$B,H$1),0))</f>
        <v/>
      </c>
      <c r="L493" s="251" t="str">
        <f>IF(G493="",,IF(ISNUMBER(MATCH(I493,'Bundle SKUs'!$A:$A,0)),K493,K493*2))</f>
        <v/>
      </c>
      <c r="M493" s="253"/>
      <c r="N493" s="203" t="str">
        <f>IFERROR(__xludf.DUMMYFUNCTION("IF(O493="""",,JOIN("","",UNIQUE(FILTER(Berechnung!$A:$A,Berechnung!$B:$B=N$1,Berechnung!$N:$N=M493))))"),"")</f>
        <v/>
      </c>
      <c r="O493" s="1"/>
      <c r="P493" s="1"/>
      <c r="Q493" s="251" t="str">
        <f>IF(M493="",,ROUNDUP(SUMIFS(Berechnung!$L:$L,Berechnung!$N:$N,M493,Berechnung!$B:$B,N$1),0))</f>
        <v/>
      </c>
      <c r="R493" s="251" t="str">
        <f>IF(M493="",,IF(ISNUMBER(MATCH(O493,'Bundle SKUs'!$A:$A,0)),Q493,Q493*2))</f>
        <v/>
      </c>
    </row>
    <row r="494">
      <c r="A494" s="250"/>
      <c r="B494" s="203" t="str">
        <f>IFERROR(__xludf.DUMMYFUNCTION("IF(C494="""",,JOIN("","",UNIQUE(FILTER(Berechnung!$A:$A,Berechnung!$B:$B=B$1,Berechnung!$N:$N=A494))))"),"")</f>
        <v/>
      </c>
      <c r="C494" s="1"/>
      <c r="D494" s="1"/>
      <c r="E494" s="251" t="str">
        <f>IF(A494="",,ROUNDUP(SUMIFS(Berechnung!$L:$L,Berechnung!$N:$N,A494,Berechnung!$B:$B,B$1),0))</f>
        <v/>
      </c>
      <c r="F494" s="251" t="str">
        <f>IF(A494="",,IF(ISNUMBER(MATCH(C494,'Bundle SKUs'!$A:$A,0)),E494,E494*2))</f>
        <v/>
      </c>
      <c r="G494" s="252"/>
      <c r="H494" s="203" t="str">
        <f>IFERROR(__xludf.DUMMYFUNCTION("IF(I494="""",,JOIN("","",UNIQUE(FILTER(Berechnung!$A:$A,Berechnung!$B:$B=H$1,Berechnung!$N:$N=G494))))"),"")</f>
        <v/>
      </c>
      <c r="I494" s="1"/>
      <c r="J494" s="1"/>
      <c r="K494" s="251" t="str">
        <f>IF(G494="",,ROUNDUP(SUMIFS(Berechnung!$L:$L,Berechnung!$N:$N,G494,Berechnung!$B:$B,H$1),0))</f>
        <v/>
      </c>
      <c r="L494" s="251" t="str">
        <f>IF(G494="",,IF(ISNUMBER(MATCH(I494,'Bundle SKUs'!$A:$A,0)),K494,K494*2))</f>
        <v/>
      </c>
      <c r="M494" s="253"/>
      <c r="N494" s="203" t="str">
        <f>IFERROR(__xludf.DUMMYFUNCTION("IF(O494="""",,JOIN("","",UNIQUE(FILTER(Berechnung!$A:$A,Berechnung!$B:$B=N$1,Berechnung!$N:$N=M494))))"),"")</f>
        <v/>
      </c>
      <c r="O494" s="1"/>
      <c r="P494" s="1"/>
      <c r="Q494" s="251" t="str">
        <f>IF(M494="",,ROUNDUP(SUMIFS(Berechnung!$L:$L,Berechnung!$N:$N,M494,Berechnung!$B:$B,N$1),0))</f>
        <v/>
      </c>
      <c r="R494" s="251" t="str">
        <f>IF(M494="",,IF(ISNUMBER(MATCH(O494,'Bundle SKUs'!$A:$A,0)),Q494,Q494*2))</f>
        <v/>
      </c>
    </row>
    <row r="495">
      <c r="A495" s="250"/>
      <c r="B495" s="203" t="str">
        <f>IFERROR(__xludf.DUMMYFUNCTION("IF(C495="""",,JOIN("","",UNIQUE(FILTER(Berechnung!$A:$A,Berechnung!$B:$B=B$1,Berechnung!$N:$N=A495))))"),"")</f>
        <v/>
      </c>
      <c r="C495" s="1"/>
      <c r="D495" s="1"/>
      <c r="E495" s="251" t="str">
        <f>IF(A495="",,ROUNDUP(SUMIFS(Berechnung!$L:$L,Berechnung!$N:$N,A495,Berechnung!$B:$B,B$1),0))</f>
        <v/>
      </c>
      <c r="F495" s="251" t="str">
        <f>IF(A495="",,IF(ISNUMBER(MATCH(C495,'Bundle SKUs'!$A:$A,0)),E495,E495*2))</f>
        <v/>
      </c>
      <c r="G495" s="252"/>
      <c r="H495" s="203" t="str">
        <f>IFERROR(__xludf.DUMMYFUNCTION("IF(I495="""",,JOIN("","",UNIQUE(FILTER(Berechnung!$A:$A,Berechnung!$B:$B=H$1,Berechnung!$N:$N=G495))))"),"")</f>
        <v/>
      </c>
      <c r="I495" s="1"/>
      <c r="J495" s="1"/>
      <c r="K495" s="251" t="str">
        <f>IF(G495="",,ROUNDUP(SUMIFS(Berechnung!$L:$L,Berechnung!$N:$N,G495,Berechnung!$B:$B,H$1),0))</f>
        <v/>
      </c>
      <c r="L495" s="251" t="str">
        <f>IF(G495="",,IF(ISNUMBER(MATCH(I495,'Bundle SKUs'!$A:$A,0)),K495,K495*2))</f>
        <v/>
      </c>
      <c r="M495" s="253"/>
      <c r="N495" s="203" t="str">
        <f>IFERROR(__xludf.DUMMYFUNCTION("IF(O495="""",,JOIN("","",UNIQUE(FILTER(Berechnung!$A:$A,Berechnung!$B:$B=N$1,Berechnung!$N:$N=M495))))"),"")</f>
        <v/>
      </c>
      <c r="O495" s="1"/>
      <c r="P495" s="1"/>
      <c r="Q495" s="251" t="str">
        <f>IF(M495="",,ROUNDUP(SUMIFS(Berechnung!$L:$L,Berechnung!$N:$N,M495,Berechnung!$B:$B,N$1),0))</f>
        <v/>
      </c>
      <c r="R495" s="251" t="str">
        <f>IF(M495="",,IF(ISNUMBER(MATCH(O495,'Bundle SKUs'!$A:$A,0)),Q495,Q495*2))</f>
        <v/>
      </c>
    </row>
    <row r="496">
      <c r="A496" s="250"/>
      <c r="B496" s="203" t="str">
        <f>IFERROR(__xludf.DUMMYFUNCTION("IF(C496="""",,JOIN("","",UNIQUE(FILTER(Berechnung!$A:$A,Berechnung!$B:$B=B$1,Berechnung!$N:$N=A496))))"),"")</f>
        <v/>
      </c>
      <c r="C496" s="1"/>
      <c r="D496" s="1"/>
      <c r="E496" s="251" t="str">
        <f>IF(A496="",,ROUNDUP(SUMIFS(Berechnung!$L:$L,Berechnung!$N:$N,A496,Berechnung!$B:$B,B$1),0))</f>
        <v/>
      </c>
      <c r="F496" s="251" t="str">
        <f>IF(A496="",,IF(ISNUMBER(MATCH(C496,'Bundle SKUs'!$A:$A,0)),E496,E496*2))</f>
        <v/>
      </c>
      <c r="G496" s="252"/>
      <c r="H496" s="203" t="str">
        <f>IFERROR(__xludf.DUMMYFUNCTION("IF(I496="""",,JOIN("","",UNIQUE(FILTER(Berechnung!$A:$A,Berechnung!$B:$B=H$1,Berechnung!$N:$N=G496))))"),"")</f>
        <v/>
      </c>
      <c r="I496" s="1"/>
      <c r="J496" s="1"/>
      <c r="K496" s="251" t="str">
        <f>IF(G496="",,ROUNDUP(SUMIFS(Berechnung!$L:$L,Berechnung!$N:$N,G496,Berechnung!$B:$B,H$1),0))</f>
        <v/>
      </c>
      <c r="L496" s="251" t="str">
        <f>IF(G496="",,IF(ISNUMBER(MATCH(I496,'Bundle SKUs'!$A:$A,0)),K496,K496*2))</f>
        <v/>
      </c>
      <c r="M496" s="253"/>
      <c r="N496" s="203" t="str">
        <f>IFERROR(__xludf.DUMMYFUNCTION("IF(O496="""",,JOIN("","",UNIQUE(FILTER(Berechnung!$A:$A,Berechnung!$B:$B=N$1,Berechnung!$N:$N=M496))))"),"")</f>
        <v/>
      </c>
      <c r="O496" s="1"/>
      <c r="P496" s="1"/>
      <c r="Q496" s="251" t="str">
        <f>IF(M496="",,ROUNDUP(SUMIFS(Berechnung!$L:$L,Berechnung!$N:$N,M496,Berechnung!$B:$B,N$1),0))</f>
        <v/>
      </c>
      <c r="R496" s="251" t="str">
        <f>IF(M496="",,IF(ISNUMBER(MATCH(O496,'Bundle SKUs'!$A:$A,0)),Q496,Q496*2))</f>
        <v/>
      </c>
    </row>
    <row r="497">
      <c r="A497" s="250"/>
      <c r="B497" s="203" t="str">
        <f>IFERROR(__xludf.DUMMYFUNCTION("IF(C497="""",,JOIN("","",UNIQUE(FILTER(Berechnung!$A:$A,Berechnung!$B:$B=B$1,Berechnung!$N:$N=A497))))"),"")</f>
        <v/>
      </c>
      <c r="C497" s="1"/>
      <c r="D497" s="1"/>
      <c r="E497" s="251" t="str">
        <f>IF(A497="",,ROUNDUP(SUMIFS(Berechnung!$L:$L,Berechnung!$N:$N,A497,Berechnung!$B:$B,B$1),0))</f>
        <v/>
      </c>
      <c r="F497" s="251" t="str">
        <f>IF(A497="",,IF(ISNUMBER(MATCH(C497,'Bundle SKUs'!$A:$A,0)),E497,E497*2))</f>
        <v/>
      </c>
      <c r="G497" s="252"/>
      <c r="H497" s="203" t="str">
        <f>IFERROR(__xludf.DUMMYFUNCTION("IF(I497="""",,JOIN("","",UNIQUE(FILTER(Berechnung!$A:$A,Berechnung!$B:$B=H$1,Berechnung!$N:$N=G497))))"),"")</f>
        <v/>
      </c>
      <c r="I497" s="1"/>
      <c r="J497" s="1"/>
      <c r="K497" s="251" t="str">
        <f>IF(G497="",,ROUNDUP(SUMIFS(Berechnung!$L:$L,Berechnung!$N:$N,G497,Berechnung!$B:$B,H$1),0))</f>
        <v/>
      </c>
      <c r="L497" s="251" t="str">
        <f>IF(G497="",,IF(ISNUMBER(MATCH(I497,'Bundle SKUs'!$A:$A,0)),K497,K497*2))</f>
        <v/>
      </c>
      <c r="M497" s="253"/>
      <c r="N497" s="203" t="str">
        <f>IFERROR(__xludf.DUMMYFUNCTION("IF(O497="""",,JOIN("","",UNIQUE(FILTER(Berechnung!$A:$A,Berechnung!$B:$B=N$1,Berechnung!$N:$N=M497))))"),"")</f>
        <v/>
      </c>
      <c r="O497" s="1"/>
      <c r="P497" s="1"/>
      <c r="Q497" s="251" t="str">
        <f>IF(M497="",,ROUNDUP(SUMIFS(Berechnung!$L:$L,Berechnung!$N:$N,M497,Berechnung!$B:$B,N$1),0))</f>
        <v/>
      </c>
      <c r="R497" s="251" t="str">
        <f>IF(M497="",,IF(ISNUMBER(MATCH(O497,'Bundle SKUs'!$A:$A,0)),Q497,Q497*2))</f>
        <v/>
      </c>
    </row>
    <row r="498">
      <c r="A498" s="250"/>
      <c r="B498" s="203" t="str">
        <f>IFERROR(__xludf.DUMMYFUNCTION("IF(C498="""",,JOIN("","",UNIQUE(FILTER(Berechnung!$A:$A,Berechnung!$B:$B=B$1,Berechnung!$N:$N=A498))))"),"")</f>
        <v/>
      </c>
      <c r="C498" s="1"/>
      <c r="D498" s="1"/>
      <c r="E498" s="251" t="str">
        <f>IF(A498="",,ROUNDUP(SUMIFS(Berechnung!$L:$L,Berechnung!$N:$N,A498,Berechnung!$B:$B,B$1),0))</f>
        <v/>
      </c>
      <c r="F498" s="251" t="str">
        <f>IF(A498="",,IF(ISNUMBER(MATCH(C498,'Bundle SKUs'!$A:$A,0)),E498,E498*2))</f>
        <v/>
      </c>
      <c r="G498" s="252"/>
      <c r="H498" s="203" t="str">
        <f>IFERROR(__xludf.DUMMYFUNCTION("IF(I498="""",,JOIN("","",UNIQUE(FILTER(Berechnung!$A:$A,Berechnung!$B:$B=H$1,Berechnung!$N:$N=G498))))"),"")</f>
        <v/>
      </c>
      <c r="I498" s="1"/>
      <c r="J498" s="1"/>
      <c r="K498" s="251" t="str">
        <f>IF(G498="",,ROUNDUP(SUMIFS(Berechnung!$L:$L,Berechnung!$N:$N,G498,Berechnung!$B:$B,H$1),0))</f>
        <v/>
      </c>
      <c r="L498" s="251" t="str">
        <f>IF(G498="",,IF(ISNUMBER(MATCH(I498,'Bundle SKUs'!$A:$A,0)),K498,K498*2))</f>
        <v/>
      </c>
      <c r="M498" s="253"/>
      <c r="N498" s="203" t="str">
        <f>IFERROR(__xludf.DUMMYFUNCTION("IF(O498="""",,JOIN("","",UNIQUE(FILTER(Berechnung!$A:$A,Berechnung!$B:$B=N$1,Berechnung!$N:$N=M498))))"),"")</f>
        <v/>
      </c>
      <c r="O498" s="1"/>
      <c r="P498" s="1"/>
      <c r="Q498" s="251" t="str">
        <f>IF(M498="",,ROUNDUP(SUMIFS(Berechnung!$L:$L,Berechnung!$N:$N,M498,Berechnung!$B:$B,N$1),0))</f>
        <v/>
      </c>
      <c r="R498" s="251" t="str">
        <f>IF(M498="",,IF(ISNUMBER(MATCH(O498,'Bundle SKUs'!$A:$A,0)),Q498,Q498*2))</f>
        <v/>
      </c>
    </row>
    <row r="499">
      <c r="A499" s="250"/>
      <c r="B499" s="203" t="str">
        <f>IFERROR(__xludf.DUMMYFUNCTION("IF(C499="""",,JOIN("","",UNIQUE(FILTER(Berechnung!$A:$A,Berechnung!$B:$B=B$1,Berechnung!$N:$N=A499))))"),"")</f>
        <v/>
      </c>
      <c r="C499" s="1"/>
      <c r="D499" s="1"/>
      <c r="E499" s="251" t="str">
        <f>IF(A499="",,ROUNDUP(SUMIFS(Berechnung!$L:$L,Berechnung!$N:$N,A499,Berechnung!$B:$B,B$1),0))</f>
        <v/>
      </c>
      <c r="F499" s="251" t="str">
        <f>IF(A499="",,IF(ISNUMBER(MATCH(C499,'Bundle SKUs'!$A:$A,0)),E499,E499*2))</f>
        <v/>
      </c>
      <c r="G499" s="252"/>
      <c r="H499" s="203" t="str">
        <f>IFERROR(__xludf.DUMMYFUNCTION("IF(I499="""",,JOIN("","",UNIQUE(FILTER(Berechnung!$A:$A,Berechnung!$B:$B=H$1,Berechnung!$N:$N=G499))))"),"")</f>
        <v/>
      </c>
      <c r="I499" s="1"/>
      <c r="J499" s="1"/>
      <c r="K499" s="251" t="str">
        <f>IF(G499="",,ROUNDUP(SUMIFS(Berechnung!$L:$L,Berechnung!$N:$N,G499,Berechnung!$B:$B,H$1),0))</f>
        <v/>
      </c>
      <c r="L499" s="251" t="str">
        <f>IF(G499="",,IF(ISNUMBER(MATCH(I499,'Bundle SKUs'!$A:$A,0)),K499,K499*2))</f>
        <v/>
      </c>
      <c r="M499" s="253"/>
      <c r="N499" s="203" t="str">
        <f>IFERROR(__xludf.DUMMYFUNCTION("IF(O499="""",,JOIN("","",UNIQUE(FILTER(Berechnung!$A:$A,Berechnung!$B:$B=N$1,Berechnung!$N:$N=M499))))"),"")</f>
        <v/>
      </c>
      <c r="O499" s="1"/>
      <c r="P499" s="1"/>
      <c r="Q499" s="251" t="str">
        <f>IF(M499="",,ROUNDUP(SUMIFS(Berechnung!$L:$L,Berechnung!$N:$N,M499,Berechnung!$B:$B,N$1),0))</f>
        <v/>
      </c>
      <c r="R499" s="251" t="str">
        <f>IF(M499="",,IF(ISNUMBER(MATCH(O499,'Bundle SKUs'!$A:$A,0)),Q499,Q499*2))</f>
        <v/>
      </c>
    </row>
    <row r="500">
      <c r="A500" s="250"/>
      <c r="B500" s="203" t="str">
        <f>IFERROR(__xludf.DUMMYFUNCTION("IF(C500="""",,JOIN("","",UNIQUE(FILTER(Berechnung!$A:$A,Berechnung!$B:$B=B$1,Berechnung!$N:$N=A500))))"),"")</f>
        <v/>
      </c>
      <c r="C500" s="1"/>
      <c r="D500" s="1"/>
      <c r="E500" s="251" t="str">
        <f>IF(A500="",,ROUNDUP(SUMIFS(Berechnung!$L:$L,Berechnung!$N:$N,A500,Berechnung!$B:$B,B$1),0))</f>
        <v/>
      </c>
      <c r="F500" s="251" t="str">
        <f>IF(A500="",,IF(ISNUMBER(MATCH(C500,'Bundle SKUs'!$A:$A,0)),E500,E500*2))</f>
        <v/>
      </c>
      <c r="G500" s="252"/>
      <c r="H500" s="203" t="str">
        <f>IFERROR(__xludf.DUMMYFUNCTION("IF(I500="""",,JOIN("","",UNIQUE(FILTER(Berechnung!$A:$A,Berechnung!$B:$B=H$1,Berechnung!$N:$N=G500))))"),"")</f>
        <v/>
      </c>
      <c r="I500" s="1"/>
      <c r="J500" s="1"/>
      <c r="K500" s="251" t="str">
        <f>IF(G500="",,ROUNDUP(SUMIFS(Berechnung!$L:$L,Berechnung!$N:$N,G500,Berechnung!$B:$B,H$1),0))</f>
        <v/>
      </c>
      <c r="L500" s="251" t="str">
        <f>IF(G500="",,IF(ISNUMBER(MATCH(I500,'Bundle SKUs'!$A:$A,0)),K500,K500*2))</f>
        <v/>
      </c>
      <c r="M500" s="253"/>
      <c r="N500" s="203" t="str">
        <f>IFERROR(__xludf.DUMMYFUNCTION("IF(O500="""",,JOIN("","",UNIQUE(FILTER(Berechnung!$A:$A,Berechnung!$B:$B=N$1,Berechnung!$N:$N=M500))))"),"")</f>
        <v/>
      </c>
      <c r="O500" s="1"/>
      <c r="P500" s="1"/>
      <c r="Q500" s="251" t="str">
        <f>IF(M500="",,ROUNDUP(SUMIFS(Berechnung!$L:$L,Berechnung!$N:$N,M500,Berechnung!$B:$B,N$1),0))</f>
        <v/>
      </c>
      <c r="R500" s="251" t="str">
        <f>IF(M500="",,IF(ISNUMBER(MATCH(O500,'Bundle SKUs'!$A:$A,0)),Q500,Q500*2))</f>
        <v/>
      </c>
    </row>
    <row r="501">
      <c r="A501" s="250"/>
      <c r="B501" s="203" t="str">
        <f>IFERROR(__xludf.DUMMYFUNCTION("IF(C501="""",,JOIN("","",UNIQUE(FILTER(Berechnung!$A:$A,Berechnung!$B:$B=B$1,Berechnung!$N:$N=A501))))"),"")</f>
        <v/>
      </c>
      <c r="C501" s="1"/>
      <c r="D501" s="1"/>
      <c r="E501" s="251" t="str">
        <f>IF(A501="",,ROUNDUP(SUMIFS(Berechnung!$L:$L,Berechnung!$N:$N,A501,Berechnung!$B:$B,B$1),0))</f>
        <v/>
      </c>
      <c r="F501" s="251" t="str">
        <f>IF(A501="",,IF(ISNUMBER(MATCH(C501,'Bundle SKUs'!$A:$A,0)),E501,E501*2))</f>
        <v/>
      </c>
      <c r="G501" s="252"/>
      <c r="H501" s="203" t="str">
        <f>IFERROR(__xludf.DUMMYFUNCTION("IF(I501="""",,JOIN("","",UNIQUE(FILTER(Berechnung!$A:$A,Berechnung!$B:$B=H$1,Berechnung!$N:$N=G501))))"),"")</f>
        <v/>
      </c>
      <c r="I501" s="1"/>
      <c r="J501" s="1"/>
      <c r="K501" s="251" t="str">
        <f>IF(G501="",,ROUNDUP(SUMIFS(Berechnung!$L:$L,Berechnung!$N:$N,G501,Berechnung!$B:$B,H$1),0))</f>
        <v/>
      </c>
      <c r="L501" s="251" t="str">
        <f>IF(G501="",,IF(ISNUMBER(MATCH(I501,'Bundle SKUs'!$A:$A,0)),K501,K501*2))</f>
        <v/>
      </c>
      <c r="M501" s="253"/>
      <c r="N501" s="203" t="str">
        <f>IFERROR(__xludf.DUMMYFUNCTION("IF(O501="""",,JOIN("","",UNIQUE(FILTER(Berechnung!$A:$A,Berechnung!$B:$B=N$1,Berechnung!$N:$N=M501))))"),"")</f>
        <v/>
      </c>
      <c r="O501" s="1"/>
      <c r="P501" s="1"/>
      <c r="Q501" s="251" t="str">
        <f>IF(M501="",,ROUNDUP(SUMIFS(Berechnung!$L:$L,Berechnung!$N:$N,M501,Berechnung!$B:$B,N$1),0))</f>
        <v/>
      </c>
      <c r="R501" s="251" t="str">
        <f>IF(M501="",,IF(ISNUMBER(MATCH(O501,'Bundle SKUs'!$A:$A,0)),Q501,Q501*2))</f>
        <v/>
      </c>
    </row>
    <row r="502">
      <c r="A502" s="250"/>
      <c r="B502" s="203" t="str">
        <f>IFERROR(__xludf.DUMMYFUNCTION("IF(C502="""",,JOIN("","",UNIQUE(FILTER(Berechnung!$A:$A,Berechnung!$B:$B=B$1,Berechnung!$N:$N=A502))))"),"")</f>
        <v/>
      </c>
      <c r="C502" s="1"/>
      <c r="D502" s="1"/>
      <c r="E502" s="251" t="str">
        <f>IF(A502="",,ROUNDUP(SUMIFS(Berechnung!$L:$L,Berechnung!$N:$N,A502,Berechnung!$B:$B,B$1),0))</f>
        <v/>
      </c>
      <c r="F502" s="251" t="str">
        <f>IF(A502="",,IF(ISNUMBER(MATCH(C502,'Bundle SKUs'!$A:$A,0)),E502,E502*2))</f>
        <v/>
      </c>
      <c r="G502" s="252"/>
      <c r="H502" s="203" t="str">
        <f>IFERROR(__xludf.DUMMYFUNCTION("IF(I502="""",,JOIN("","",UNIQUE(FILTER(Berechnung!$A:$A,Berechnung!$B:$B=H$1,Berechnung!$N:$N=G502))))"),"")</f>
        <v/>
      </c>
      <c r="I502" s="1"/>
      <c r="J502" s="1"/>
      <c r="K502" s="251" t="str">
        <f>IF(G502="",,ROUNDUP(SUMIFS(Berechnung!$L:$L,Berechnung!$N:$N,G502,Berechnung!$B:$B,H$1),0))</f>
        <v/>
      </c>
      <c r="L502" s="251" t="str">
        <f>IF(G502="",,IF(ISNUMBER(MATCH(I502,'Bundle SKUs'!$A:$A,0)),K502,K502*2))</f>
        <v/>
      </c>
      <c r="M502" s="253"/>
      <c r="N502" s="203" t="str">
        <f>IFERROR(__xludf.DUMMYFUNCTION("IF(O502="""",,JOIN("","",UNIQUE(FILTER(Berechnung!$A:$A,Berechnung!$B:$B=N$1,Berechnung!$N:$N=M502))))"),"")</f>
        <v/>
      </c>
      <c r="O502" s="1"/>
      <c r="P502" s="1"/>
      <c r="Q502" s="251" t="str">
        <f>IF(M502="",,ROUNDUP(SUMIFS(Berechnung!$L:$L,Berechnung!$N:$N,M502,Berechnung!$B:$B,N$1),0))</f>
        <v/>
      </c>
      <c r="R502" s="251" t="str">
        <f>IF(M502="",,IF(ISNUMBER(MATCH(O502,'Bundle SKUs'!$A:$A,0)),Q502,Q502*2))</f>
        <v/>
      </c>
    </row>
    <row r="503">
      <c r="A503" s="250"/>
      <c r="B503" s="203" t="str">
        <f>IFERROR(__xludf.DUMMYFUNCTION("IF(C503="""",,JOIN("","",UNIQUE(FILTER(Berechnung!$A:$A,Berechnung!$B:$B=B$1,Berechnung!$N:$N=A503))))"),"")</f>
        <v/>
      </c>
      <c r="C503" s="1"/>
      <c r="D503" s="1"/>
      <c r="E503" s="251" t="str">
        <f>IF(A503="",,ROUNDUP(SUMIFS(Berechnung!$L:$L,Berechnung!$N:$N,A503,Berechnung!$B:$B,B$1),0))</f>
        <v/>
      </c>
      <c r="F503" s="251" t="str">
        <f>IF(A503="",,IF(ISNUMBER(MATCH(C503,'Bundle SKUs'!$A:$A,0)),E503,E503*2))</f>
        <v/>
      </c>
      <c r="G503" s="252"/>
      <c r="H503" s="203" t="str">
        <f>IFERROR(__xludf.DUMMYFUNCTION("IF(I503="""",,JOIN("","",UNIQUE(FILTER(Berechnung!$A:$A,Berechnung!$B:$B=H$1,Berechnung!$N:$N=G503))))"),"")</f>
        <v/>
      </c>
      <c r="I503" s="1"/>
      <c r="J503" s="1"/>
      <c r="K503" s="251" t="str">
        <f>IF(G503="",,ROUNDUP(SUMIFS(Berechnung!$L:$L,Berechnung!$N:$N,G503,Berechnung!$B:$B,H$1),0))</f>
        <v/>
      </c>
      <c r="L503" s="251" t="str">
        <f>IF(G503="",,IF(ISNUMBER(MATCH(I503,'Bundle SKUs'!$A:$A,0)),K503,K503*2))</f>
        <v/>
      </c>
      <c r="M503" s="253"/>
      <c r="N503" s="203" t="str">
        <f>IFERROR(__xludf.DUMMYFUNCTION("IF(O503="""",,JOIN("","",UNIQUE(FILTER(Berechnung!$A:$A,Berechnung!$B:$B=N$1,Berechnung!$N:$N=M503))))"),"")</f>
        <v/>
      </c>
      <c r="O503" s="1"/>
      <c r="P503" s="1"/>
      <c r="Q503" s="251" t="str">
        <f>IF(M503="",,ROUNDUP(SUMIFS(Berechnung!$L:$L,Berechnung!$N:$N,M503,Berechnung!$B:$B,N$1),0))</f>
        <v/>
      </c>
      <c r="R503" s="251" t="str">
        <f>IF(M503="",,IF(ISNUMBER(MATCH(O503,'Bundle SKUs'!$A:$A,0)),Q503,Q503*2))</f>
        <v/>
      </c>
    </row>
    <row r="504">
      <c r="A504" s="250"/>
      <c r="B504" s="203" t="str">
        <f>IFERROR(__xludf.DUMMYFUNCTION("IF(C504="""",,JOIN("","",UNIQUE(FILTER(Berechnung!$A:$A,Berechnung!$B:$B=B$1,Berechnung!$N:$N=A504))))"),"")</f>
        <v/>
      </c>
      <c r="C504" s="1"/>
      <c r="D504" s="1"/>
      <c r="E504" s="251" t="str">
        <f>IF(A504="",,ROUNDUP(SUMIFS(Berechnung!$L:$L,Berechnung!$N:$N,A504,Berechnung!$B:$B,B$1),0))</f>
        <v/>
      </c>
      <c r="F504" s="251" t="str">
        <f>IF(A504="",,IF(ISNUMBER(MATCH(C504,'Bundle SKUs'!$A:$A,0)),E504,E504*2))</f>
        <v/>
      </c>
      <c r="G504" s="252"/>
      <c r="H504" s="203" t="str">
        <f>IFERROR(__xludf.DUMMYFUNCTION("IF(I504="""",,JOIN("","",UNIQUE(FILTER(Berechnung!$A:$A,Berechnung!$B:$B=H$1,Berechnung!$N:$N=G504))))"),"")</f>
        <v/>
      </c>
      <c r="I504" s="1"/>
      <c r="J504" s="1"/>
      <c r="K504" s="251" t="str">
        <f>IF(G504="",,ROUNDUP(SUMIFS(Berechnung!$L:$L,Berechnung!$N:$N,G504,Berechnung!$B:$B,H$1),0))</f>
        <v/>
      </c>
      <c r="L504" s="251" t="str">
        <f>IF(G504="",,IF(ISNUMBER(MATCH(I504,'Bundle SKUs'!$A:$A,0)),K504,K504*2))</f>
        <v/>
      </c>
      <c r="M504" s="253"/>
      <c r="N504" s="203" t="str">
        <f>IFERROR(__xludf.DUMMYFUNCTION("IF(O504="""",,JOIN("","",UNIQUE(FILTER(Berechnung!$A:$A,Berechnung!$B:$B=N$1,Berechnung!$N:$N=M504))))"),"")</f>
        <v/>
      </c>
      <c r="O504" s="1"/>
      <c r="P504" s="1"/>
      <c r="Q504" s="251" t="str">
        <f>IF(M504="",,ROUNDUP(SUMIFS(Berechnung!$L:$L,Berechnung!$N:$N,M504,Berechnung!$B:$B,N$1),0))</f>
        <v/>
      </c>
      <c r="R504" s="251" t="str">
        <f>IF(M504="",,IF(ISNUMBER(MATCH(O504,'Bundle SKUs'!$A:$A,0)),Q504,Q504*2))</f>
        <v/>
      </c>
    </row>
    <row r="505">
      <c r="A505" s="250"/>
      <c r="B505" s="203" t="str">
        <f>IFERROR(__xludf.DUMMYFUNCTION("IF(C505="""",,JOIN("","",UNIQUE(FILTER(Berechnung!$A:$A,Berechnung!$B:$B=B$1,Berechnung!$N:$N=A505))))"),"")</f>
        <v/>
      </c>
      <c r="C505" s="1"/>
      <c r="D505" s="1"/>
      <c r="E505" s="251" t="str">
        <f>IF(A505="",,ROUNDUP(SUMIFS(Berechnung!$L:$L,Berechnung!$N:$N,A505,Berechnung!$B:$B,B$1),0))</f>
        <v/>
      </c>
      <c r="F505" s="251" t="str">
        <f>IF(A505="",,IF(ISNUMBER(MATCH(C505,'Bundle SKUs'!$A:$A,0)),E505,E505*2))</f>
        <v/>
      </c>
      <c r="G505" s="252"/>
      <c r="H505" s="203" t="str">
        <f>IFERROR(__xludf.DUMMYFUNCTION("IF(I505="""",,JOIN("","",UNIQUE(FILTER(Berechnung!$A:$A,Berechnung!$B:$B=H$1,Berechnung!$N:$N=G505))))"),"")</f>
        <v/>
      </c>
      <c r="I505" s="1"/>
      <c r="J505" s="1"/>
      <c r="K505" s="251" t="str">
        <f>IF(G505="",,ROUNDUP(SUMIFS(Berechnung!$L:$L,Berechnung!$N:$N,G505,Berechnung!$B:$B,H$1),0))</f>
        <v/>
      </c>
      <c r="L505" s="251" t="str">
        <f>IF(G505="",,IF(ISNUMBER(MATCH(I505,'Bundle SKUs'!$A:$A,0)),K505,K505*2))</f>
        <v/>
      </c>
      <c r="M505" s="253"/>
      <c r="N505" s="203" t="str">
        <f>IFERROR(__xludf.DUMMYFUNCTION("IF(O505="""",,JOIN("","",UNIQUE(FILTER(Berechnung!$A:$A,Berechnung!$B:$B=N$1,Berechnung!$N:$N=M505))))"),"")</f>
        <v/>
      </c>
      <c r="O505" s="1"/>
      <c r="P505" s="1"/>
      <c r="Q505" s="251" t="str">
        <f>IF(M505="",,ROUNDUP(SUMIFS(Berechnung!$L:$L,Berechnung!$N:$N,M505,Berechnung!$B:$B,N$1),0))</f>
        <v/>
      </c>
      <c r="R505" s="251" t="str">
        <f>IF(M505="",,IF(ISNUMBER(MATCH(O505,'Bundle SKUs'!$A:$A,0)),Q505,Q505*2))</f>
        <v/>
      </c>
    </row>
    <row r="506">
      <c r="A506" s="250"/>
      <c r="B506" s="203" t="str">
        <f>IFERROR(__xludf.DUMMYFUNCTION("IF(C506="""",,JOIN("","",UNIQUE(FILTER(Berechnung!$A:$A,Berechnung!$B:$B=B$1,Berechnung!$N:$N=A506))))"),"")</f>
        <v/>
      </c>
      <c r="C506" s="1"/>
      <c r="D506" s="1"/>
      <c r="E506" s="251" t="str">
        <f>IF(A506="",,ROUNDUP(SUMIFS(Berechnung!$L:$L,Berechnung!$N:$N,A506,Berechnung!$B:$B,B$1),0))</f>
        <v/>
      </c>
      <c r="F506" s="251" t="str">
        <f>IF(A506="",,IF(ISNUMBER(MATCH(C506,'Bundle SKUs'!$A:$A,0)),E506,E506*2))</f>
        <v/>
      </c>
      <c r="G506" s="252"/>
      <c r="H506" s="203" t="str">
        <f>IFERROR(__xludf.DUMMYFUNCTION("IF(I506="""",,JOIN("","",UNIQUE(FILTER(Berechnung!$A:$A,Berechnung!$B:$B=H$1,Berechnung!$N:$N=G506))))"),"")</f>
        <v/>
      </c>
      <c r="I506" s="1"/>
      <c r="J506" s="1"/>
      <c r="K506" s="251" t="str">
        <f>IF(G506="",,ROUNDUP(SUMIFS(Berechnung!$L:$L,Berechnung!$N:$N,G506,Berechnung!$B:$B,H$1),0))</f>
        <v/>
      </c>
      <c r="L506" s="251" t="str">
        <f>IF(G506="",,IF(ISNUMBER(MATCH(I506,'Bundle SKUs'!$A:$A,0)),K506,K506*2))</f>
        <v/>
      </c>
      <c r="M506" s="253"/>
      <c r="N506" s="203" t="str">
        <f>IFERROR(__xludf.DUMMYFUNCTION("IF(O506="""",,JOIN("","",UNIQUE(FILTER(Berechnung!$A:$A,Berechnung!$B:$B=N$1,Berechnung!$N:$N=M506))))"),"")</f>
        <v/>
      </c>
      <c r="O506" s="1"/>
      <c r="P506" s="1"/>
      <c r="Q506" s="251" t="str">
        <f>IF(M506="",,ROUNDUP(SUMIFS(Berechnung!$L:$L,Berechnung!$N:$N,M506,Berechnung!$B:$B,N$1),0))</f>
        <v/>
      </c>
      <c r="R506" s="251" t="str">
        <f>IF(M506="",,IF(ISNUMBER(MATCH(O506,'Bundle SKUs'!$A:$A,0)),Q506,Q506*2))</f>
        <v/>
      </c>
    </row>
    <row r="507">
      <c r="A507" s="250"/>
      <c r="B507" s="203" t="str">
        <f>IFERROR(__xludf.DUMMYFUNCTION("IF(C507="""",,JOIN("","",UNIQUE(FILTER(Berechnung!$A:$A,Berechnung!$B:$B=B$1,Berechnung!$N:$N=A507))))"),"")</f>
        <v/>
      </c>
      <c r="C507" s="1"/>
      <c r="D507" s="1"/>
      <c r="E507" s="251" t="str">
        <f>IF(A507="",,ROUNDUP(SUMIFS(Berechnung!$L:$L,Berechnung!$N:$N,A507,Berechnung!$B:$B,B$1),0))</f>
        <v/>
      </c>
      <c r="F507" s="251" t="str">
        <f>IF(A507="",,IF(ISNUMBER(MATCH(C507,'Bundle SKUs'!$A:$A,0)),E507,E507*2))</f>
        <v/>
      </c>
      <c r="G507" s="252"/>
      <c r="H507" s="203" t="str">
        <f>IFERROR(__xludf.DUMMYFUNCTION("IF(I507="""",,JOIN("","",UNIQUE(FILTER(Berechnung!$A:$A,Berechnung!$B:$B=H$1,Berechnung!$N:$N=G507))))"),"")</f>
        <v/>
      </c>
      <c r="I507" s="1"/>
      <c r="J507" s="1"/>
      <c r="K507" s="251" t="str">
        <f>IF(G507="",,ROUNDUP(SUMIFS(Berechnung!$L:$L,Berechnung!$N:$N,G507,Berechnung!$B:$B,H$1),0))</f>
        <v/>
      </c>
      <c r="L507" s="251" t="str">
        <f>IF(G507="",,IF(ISNUMBER(MATCH(I507,'Bundle SKUs'!$A:$A,0)),K507,K507*2))</f>
        <v/>
      </c>
      <c r="M507" s="253"/>
      <c r="N507" s="203" t="str">
        <f>IFERROR(__xludf.DUMMYFUNCTION("IF(O507="""",,JOIN("","",UNIQUE(FILTER(Berechnung!$A:$A,Berechnung!$B:$B=N$1,Berechnung!$N:$N=M507))))"),"")</f>
        <v/>
      </c>
      <c r="O507" s="1"/>
      <c r="P507" s="1"/>
      <c r="Q507" s="251" t="str">
        <f>IF(M507="",,ROUNDUP(SUMIFS(Berechnung!$L:$L,Berechnung!$N:$N,M507,Berechnung!$B:$B,N$1),0))</f>
        <v/>
      </c>
      <c r="R507" s="251" t="str">
        <f>IF(M507="",,IF(ISNUMBER(MATCH(O507,'Bundle SKUs'!$A:$A,0)),Q507,Q507*2))</f>
        <v/>
      </c>
    </row>
    <row r="508">
      <c r="A508" s="250"/>
      <c r="B508" s="203" t="str">
        <f>IFERROR(__xludf.DUMMYFUNCTION("IF(C508="""",,JOIN("","",UNIQUE(FILTER(Berechnung!$A:$A,Berechnung!$B:$B=B$1,Berechnung!$N:$N=A508))))"),"")</f>
        <v/>
      </c>
      <c r="C508" s="1"/>
      <c r="D508" s="1"/>
      <c r="E508" s="251" t="str">
        <f>IF(A508="",,ROUNDUP(SUMIFS(Berechnung!$L:$L,Berechnung!$N:$N,A508,Berechnung!$B:$B,B$1),0))</f>
        <v/>
      </c>
      <c r="F508" s="251" t="str">
        <f>IF(A508="",,IF(ISNUMBER(MATCH(C508,'Bundle SKUs'!$A:$A,0)),E508,E508*2))</f>
        <v/>
      </c>
      <c r="G508" s="252"/>
      <c r="H508" s="203" t="str">
        <f>IFERROR(__xludf.DUMMYFUNCTION("IF(I508="""",,JOIN("","",UNIQUE(FILTER(Berechnung!$A:$A,Berechnung!$B:$B=H$1,Berechnung!$N:$N=G508))))"),"")</f>
        <v/>
      </c>
      <c r="I508" s="1"/>
      <c r="J508" s="1"/>
      <c r="K508" s="251" t="str">
        <f>IF(G508="",,ROUNDUP(SUMIFS(Berechnung!$L:$L,Berechnung!$N:$N,G508,Berechnung!$B:$B,H$1),0))</f>
        <v/>
      </c>
      <c r="L508" s="251" t="str">
        <f>IF(G508="",,IF(ISNUMBER(MATCH(I508,'Bundle SKUs'!$A:$A,0)),K508,K508*2))</f>
        <v/>
      </c>
      <c r="M508" s="253"/>
      <c r="N508" s="203" t="str">
        <f>IFERROR(__xludf.DUMMYFUNCTION("IF(O508="""",,JOIN("","",UNIQUE(FILTER(Berechnung!$A:$A,Berechnung!$B:$B=N$1,Berechnung!$N:$N=M508))))"),"")</f>
        <v/>
      </c>
      <c r="O508" s="1"/>
      <c r="P508" s="1"/>
      <c r="Q508" s="251" t="str">
        <f>IF(M508="",,ROUNDUP(SUMIFS(Berechnung!$L:$L,Berechnung!$N:$N,M508,Berechnung!$B:$B,N$1),0))</f>
        <v/>
      </c>
      <c r="R508" s="251" t="str">
        <f>IF(M508="",,IF(ISNUMBER(MATCH(O508,'Bundle SKUs'!$A:$A,0)),Q508,Q508*2))</f>
        <v/>
      </c>
    </row>
    <row r="509">
      <c r="A509" s="250"/>
      <c r="B509" s="203" t="str">
        <f>IFERROR(__xludf.DUMMYFUNCTION("IF(C509="""",,JOIN("","",UNIQUE(FILTER(Berechnung!$A:$A,Berechnung!$B:$B=B$1,Berechnung!$N:$N=A509))))"),"")</f>
        <v/>
      </c>
      <c r="C509" s="1"/>
      <c r="D509" s="1"/>
      <c r="E509" s="251" t="str">
        <f>IF(A509="",,ROUNDUP(SUMIFS(Berechnung!$L:$L,Berechnung!$N:$N,A509,Berechnung!$B:$B,B$1),0))</f>
        <v/>
      </c>
      <c r="F509" s="251" t="str">
        <f>IF(A509="",,IF(ISNUMBER(MATCH(C509,'Bundle SKUs'!$A:$A,0)),E509,E509*2))</f>
        <v/>
      </c>
      <c r="G509" s="252"/>
      <c r="H509" s="203" t="str">
        <f>IFERROR(__xludf.DUMMYFUNCTION("IF(I509="""",,JOIN("","",UNIQUE(FILTER(Berechnung!$A:$A,Berechnung!$B:$B=H$1,Berechnung!$N:$N=G509))))"),"")</f>
        <v/>
      </c>
      <c r="I509" s="1"/>
      <c r="J509" s="1"/>
      <c r="K509" s="251" t="str">
        <f>IF(G509="",,ROUNDUP(SUMIFS(Berechnung!$L:$L,Berechnung!$N:$N,G509,Berechnung!$B:$B,H$1),0))</f>
        <v/>
      </c>
      <c r="L509" s="251" t="str">
        <f>IF(G509="",,IF(ISNUMBER(MATCH(I509,'Bundle SKUs'!$A:$A,0)),K509,K509*2))</f>
        <v/>
      </c>
      <c r="M509" s="253"/>
      <c r="N509" s="203" t="str">
        <f>IFERROR(__xludf.DUMMYFUNCTION("IF(O509="""",,JOIN("","",UNIQUE(FILTER(Berechnung!$A:$A,Berechnung!$B:$B=N$1,Berechnung!$N:$N=M509))))"),"")</f>
        <v/>
      </c>
      <c r="O509" s="1"/>
      <c r="P509" s="1"/>
      <c r="Q509" s="251" t="str">
        <f>IF(M509="",,ROUNDUP(SUMIFS(Berechnung!$L:$L,Berechnung!$N:$N,M509,Berechnung!$B:$B,N$1),0))</f>
        <v/>
      </c>
      <c r="R509" s="251" t="str">
        <f>IF(M509="",,IF(ISNUMBER(MATCH(O509,'Bundle SKUs'!$A:$A,0)),Q509,Q509*2))</f>
        <v/>
      </c>
    </row>
    <row r="510">
      <c r="A510" s="250"/>
      <c r="B510" s="203" t="str">
        <f>IFERROR(__xludf.DUMMYFUNCTION("IF(C510="""",,JOIN("","",UNIQUE(FILTER(Berechnung!$A:$A,Berechnung!$B:$B=B$1,Berechnung!$N:$N=A510))))"),"")</f>
        <v/>
      </c>
      <c r="C510" s="1"/>
      <c r="D510" s="1"/>
      <c r="E510" s="251" t="str">
        <f>IF(A510="",,ROUNDUP(SUMIFS(Berechnung!$L:$L,Berechnung!$N:$N,A510,Berechnung!$B:$B,B$1),0))</f>
        <v/>
      </c>
      <c r="F510" s="251" t="str">
        <f>IF(A510="",,IF(ISNUMBER(MATCH(C510,'Bundle SKUs'!$A:$A,0)),E510,E510*2))</f>
        <v/>
      </c>
      <c r="G510" s="252"/>
      <c r="H510" s="203" t="str">
        <f>IFERROR(__xludf.DUMMYFUNCTION("IF(I510="""",,JOIN("","",UNIQUE(FILTER(Berechnung!$A:$A,Berechnung!$B:$B=H$1,Berechnung!$N:$N=G510))))"),"")</f>
        <v/>
      </c>
      <c r="I510" s="1"/>
      <c r="J510" s="1"/>
      <c r="K510" s="251" t="str">
        <f>IF(G510="",,ROUNDUP(SUMIFS(Berechnung!$L:$L,Berechnung!$N:$N,G510,Berechnung!$B:$B,H$1),0))</f>
        <v/>
      </c>
      <c r="L510" s="251" t="str">
        <f>IF(G510="",,IF(ISNUMBER(MATCH(I510,'Bundle SKUs'!$A:$A,0)),K510,K510*2))</f>
        <v/>
      </c>
      <c r="M510" s="253"/>
      <c r="N510" s="203" t="str">
        <f>IFERROR(__xludf.DUMMYFUNCTION("IF(O510="""",,JOIN("","",UNIQUE(FILTER(Berechnung!$A:$A,Berechnung!$B:$B=N$1,Berechnung!$N:$N=M510))))"),"")</f>
        <v/>
      </c>
      <c r="O510" s="1"/>
      <c r="P510" s="1"/>
      <c r="Q510" s="251" t="str">
        <f>IF(M510="",,ROUNDUP(SUMIFS(Berechnung!$L:$L,Berechnung!$N:$N,M510,Berechnung!$B:$B,N$1),0))</f>
        <v/>
      </c>
      <c r="R510" s="251" t="str">
        <f>IF(M510="",,IF(ISNUMBER(MATCH(O510,'Bundle SKUs'!$A:$A,0)),Q510,Q510*2))</f>
        <v/>
      </c>
    </row>
    <row r="511">
      <c r="A511" s="250"/>
      <c r="B511" s="203" t="str">
        <f>IFERROR(__xludf.DUMMYFUNCTION("IF(C511="""",,JOIN("","",UNIQUE(FILTER(Berechnung!$A:$A,Berechnung!$B:$B=B$1,Berechnung!$N:$N=A511))))"),"")</f>
        <v/>
      </c>
      <c r="C511" s="1"/>
      <c r="D511" s="1"/>
      <c r="E511" s="251" t="str">
        <f>IF(A511="",,ROUNDUP(SUMIFS(Berechnung!$L:$L,Berechnung!$N:$N,A511,Berechnung!$B:$B,B$1),0))</f>
        <v/>
      </c>
      <c r="F511" s="251" t="str">
        <f>IF(A511="",,IF(ISNUMBER(MATCH(C511,'Bundle SKUs'!$A:$A,0)),E511,E511*2))</f>
        <v/>
      </c>
      <c r="G511" s="252"/>
      <c r="H511" s="203" t="str">
        <f>IFERROR(__xludf.DUMMYFUNCTION("IF(I511="""",,JOIN("","",UNIQUE(FILTER(Berechnung!$A:$A,Berechnung!$B:$B=H$1,Berechnung!$N:$N=G511))))"),"")</f>
        <v/>
      </c>
      <c r="I511" s="1"/>
      <c r="J511" s="1"/>
      <c r="K511" s="251" t="str">
        <f>IF(G511="",,ROUNDUP(SUMIFS(Berechnung!$L:$L,Berechnung!$N:$N,G511,Berechnung!$B:$B,H$1),0))</f>
        <v/>
      </c>
      <c r="L511" s="251" t="str">
        <f>IF(G511="",,IF(ISNUMBER(MATCH(I511,'Bundle SKUs'!$A:$A,0)),K511,K511*2))</f>
        <v/>
      </c>
      <c r="M511" s="253"/>
      <c r="N511" s="203" t="str">
        <f>IFERROR(__xludf.DUMMYFUNCTION("IF(O511="""",,JOIN("","",UNIQUE(FILTER(Berechnung!$A:$A,Berechnung!$B:$B=N$1,Berechnung!$N:$N=M511))))"),"")</f>
        <v/>
      </c>
      <c r="O511" s="1"/>
      <c r="P511" s="1"/>
      <c r="Q511" s="251" t="str">
        <f>IF(M511="",,ROUNDUP(SUMIFS(Berechnung!$L:$L,Berechnung!$N:$N,M511,Berechnung!$B:$B,N$1),0))</f>
        <v/>
      </c>
      <c r="R511" s="251" t="str">
        <f>IF(M511="",,IF(ISNUMBER(MATCH(O511,'Bundle SKUs'!$A:$A,0)),Q511,Q511*2))</f>
        <v/>
      </c>
    </row>
    <row r="512">
      <c r="A512" s="250"/>
      <c r="B512" s="203" t="str">
        <f>IFERROR(__xludf.DUMMYFUNCTION("IF(C512="""",,JOIN("","",UNIQUE(FILTER(Berechnung!$A:$A,Berechnung!$B:$B=B$1,Berechnung!$N:$N=A512))))"),"")</f>
        <v/>
      </c>
      <c r="C512" s="1"/>
      <c r="D512" s="1"/>
      <c r="E512" s="251" t="str">
        <f>IF(A512="",,ROUNDUP(SUMIFS(Berechnung!$L:$L,Berechnung!$N:$N,A512,Berechnung!$B:$B,B$1),0))</f>
        <v/>
      </c>
      <c r="F512" s="251" t="str">
        <f>IF(A512="",,IF(ISNUMBER(MATCH(C512,'Bundle SKUs'!$A:$A,0)),E512,E512*2))</f>
        <v/>
      </c>
      <c r="G512" s="252"/>
      <c r="H512" s="203" t="str">
        <f>IFERROR(__xludf.DUMMYFUNCTION("IF(I512="""",,JOIN("","",UNIQUE(FILTER(Berechnung!$A:$A,Berechnung!$B:$B=H$1,Berechnung!$N:$N=G512))))"),"")</f>
        <v/>
      </c>
      <c r="I512" s="1"/>
      <c r="J512" s="1"/>
      <c r="K512" s="251" t="str">
        <f>IF(G512="",,ROUNDUP(SUMIFS(Berechnung!$L:$L,Berechnung!$N:$N,G512,Berechnung!$B:$B,H$1),0))</f>
        <v/>
      </c>
      <c r="L512" s="251" t="str">
        <f>IF(G512="",,IF(ISNUMBER(MATCH(I512,'Bundle SKUs'!$A:$A,0)),K512,K512*2))</f>
        <v/>
      </c>
      <c r="M512" s="253"/>
      <c r="N512" s="203" t="str">
        <f>IFERROR(__xludf.DUMMYFUNCTION("IF(O512="""",,JOIN("","",UNIQUE(FILTER(Berechnung!$A:$A,Berechnung!$B:$B=N$1,Berechnung!$N:$N=M512))))"),"")</f>
        <v/>
      </c>
      <c r="O512" s="1"/>
      <c r="P512" s="1"/>
      <c r="Q512" s="251" t="str">
        <f>IF(M512="",,ROUNDUP(SUMIFS(Berechnung!$L:$L,Berechnung!$N:$N,M512,Berechnung!$B:$B,N$1),0))</f>
        <v/>
      </c>
      <c r="R512" s="251" t="str">
        <f>IF(M512="",,IF(ISNUMBER(MATCH(O512,'Bundle SKUs'!$A:$A,0)),Q512,Q512*2))</f>
        <v/>
      </c>
    </row>
    <row r="513">
      <c r="A513" s="250"/>
      <c r="B513" s="203" t="str">
        <f>IFERROR(__xludf.DUMMYFUNCTION("IF(C513="""",,JOIN("","",UNIQUE(FILTER(Berechnung!$A:$A,Berechnung!$B:$B=B$1,Berechnung!$N:$N=A513))))"),"")</f>
        <v/>
      </c>
      <c r="C513" s="1"/>
      <c r="D513" s="1"/>
      <c r="E513" s="251" t="str">
        <f>IF(A513="",,ROUNDUP(SUMIFS(Berechnung!$L:$L,Berechnung!$N:$N,A513,Berechnung!$B:$B,B$1),0))</f>
        <v/>
      </c>
      <c r="F513" s="251" t="str">
        <f>IF(A513="",,IF(ISNUMBER(MATCH(C513,'Bundle SKUs'!$A:$A,0)),E513,E513*2))</f>
        <v/>
      </c>
      <c r="G513" s="252"/>
      <c r="H513" s="203" t="str">
        <f>IFERROR(__xludf.DUMMYFUNCTION("IF(I513="""",,JOIN("","",UNIQUE(FILTER(Berechnung!$A:$A,Berechnung!$B:$B=H$1,Berechnung!$N:$N=G513))))"),"")</f>
        <v/>
      </c>
      <c r="I513" s="1"/>
      <c r="J513" s="1"/>
      <c r="K513" s="251" t="str">
        <f>IF(G513="",,ROUNDUP(SUMIFS(Berechnung!$L:$L,Berechnung!$N:$N,G513,Berechnung!$B:$B,H$1),0))</f>
        <v/>
      </c>
      <c r="L513" s="251" t="str">
        <f>IF(G513="",,IF(ISNUMBER(MATCH(I513,'Bundle SKUs'!$A:$A,0)),K513,K513*2))</f>
        <v/>
      </c>
      <c r="M513" s="253"/>
      <c r="N513" s="203" t="str">
        <f>IFERROR(__xludf.DUMMYFUNCTION("IF(O513="""",,JOIN("","",UNIQUE(FILTER(Berechnung!$A:$A,Berechnung!$B:$B=N$1,Berechnung!$N:$N=M513))))"),"")</f>
        <v/>
      </c>
      <c r="O513" s="1"/>
      <c r="P513" s="1"/>
      <c r="Q513" s="251" t="str">
        <f>IF(M513="",,ROUNDUP(SUMIFS(Berechnung!$L:$L,Berechnung!$N:$N,M513,Berechnung!$B:$B,N$1),0))</f>
        <v/>
      </c>
      <c r="R513" s="251" t="str">
        <f>IF(M513="",,IF(ISNUMBER(MATCH(O513,'Bundle SKUs'!$A:$A,0)),Q513,Q513*2))</f>
        <v/>
      </c>
    </row>
    <row r="514">
      <c r="A514" s="250"/>
      <c r="B514" s="203" t="str">
        <f>IFERROR(__xludf.DUMMYFUNCTION("IF(C514="""",,JOIN("","",UNIQUE(FILTER(Berechnung!$A:$A,Berechnung!$B:$B=B$1,Berechnung!$N:$N=A514))))"),"")</f>
        <v/>
      </c>
      <c r="C514" s="1"/>
      <c r="D514" s="1"/>
      <c r="E514" s="251" t="str">
        <f>IF(A514="",,ROUNDUP(SUMIFS(Berechnung!$L:$L,Berechnung!$N:$N,A514,Berechnung!$B:$B,B$1),0))</f>
        <v/>
      </c>
      <c r="F514" s="251" t="str">
        <f>IF(A514="",,IF(ISNUMBER(MATCH(C514,'Bundle SKUs'!$A:$A,0)),E514,E514*2))</f>
        <v/>
      </c>
      <c r="G514" s="252"/>
      <c r="H514" s="203" t="str">
        <f>IFERROR(__xludf.DUMMYFUNCTION("IF(I514="""",,JOIN("","",UNIQUE(FILTER(Berechnung!$A:$A,Berechnung!$B:$B=H$1,Berechnung!$N:$N=G514))))"),"")</f>
        <v/>
      </c>
      <c r="I514" s="1"/>
      <c r="J514" s="1"/>
      <c r="K514" s="251" t="str">
        <f>IF(G514="",,ROUNDUP(SUMIFS(Berechnung!$L:$L,Berechnung!$N:$N,G514,Berechnung!$B:$B,H$1),0))</f>
        <v/>
      </c>
      <c r="L514" s="251" t="str">
        <f>IF(G514="",,IF(ISNUMBER(MATCH(I514,'Bundle SKUs'!$A:$A,0)),K514,K514*2))</f>
        <v/>
      </c>
      <c r="M514" s="253"/>
      <c r="N514" s="203" t="str">
        <f>IFERROR(__xludf.DUMMYFUNCTION("IF(O514="""",,JOIN("","",UNIQUE(FILTER(Berechnung!$A:$A,Berechnung!$B:$B=N$1,Berechnung!$N:$N=M514))))"),"")</f>
        <v/>
      </c>
      <c r="O514" s="1"/>
      <c r="P514" s="1"/>
      <c r="Q514" s="251" t="str">
        <f>IF(M514="",,ROUNDUP(SUMIFS(Berechnung!$L:$L,Berechnung!$N:$N,M514,Berechnung!$B:$B,N$1),0))</f>
        <v/>
      </c>
      <c r="R514" s="251" t="str">
        <f>IF(M514="",,IF(ISNUMBER(MATCH(O514,'Bundle SKUs'!$A:$A,0)),Q514,Q514*2))</f>
        <v/>
      </c>
    </row>
    <row r="515">
      <c r="A515" s="250"/>
      <c r="B515" s="203" t="str">
        <f>IFERROR(__xludf.DUMMYFUNCTION("IF(C515="""",,JOIN("","",UNIQUE(FILTER(Berechnung!$A:$A,Berechnung!$B:$B=B$1,Berechnung!$N:$N=A515))))"),"")</f>
        <v/>
      </c>
      <c r="C515" s="1"/>
      <c r="D515" s="1"/>
      <c r="E515" s="251" t="str">
        <f>IF(A515="",,ROUNDUP(SUMIFS(Berechnung!$L:$L,Berechnung!$N:$N,A515,Berechnung!$B:$B,B$1),0))</f>
        <v/>
      </c>
      <c r="F515" s="251" t="str">
        <f>IF(A515="",,IF(ISNUMBER(MATCH(C515,'Bundle SKUs'!$A:$A,0)),E515,E515*2))</f>
        <v/>
      </c>
      <c r="G515" s="252"/>
      <c r="H515" s="203" t="str">
        <f>IFERROR(__xludf.DUMMYFUNCTION("IF(I515="""",,JOIN("","",UNIQUE(FILTER(Berechnung!$A:$A,Berechnung!$B:$B=H$1,Berechnung!$N:$N=G515))))"),"")</f>
        <v/>
      </c>
      <c r="I515" s="1"/>
      <c r="J515" s="1"/>
      <c r="K515" s="251" t="str">
        <f>IF(G515="",,ROUNDUP(SUMIFS(Berechnung!$L:$L,Berechnung!$N:$N,G515,Berechnung!$B:$B,H$1),0))</f>
        <v/>
      </c>
      <c r="L515" s="251" t="str">
        <f>IF(G515="",,IF(ISNUMBER(MATCH(I515,'Bundle SKUs'!$A:$A,0)),K515,K515*2))</f>
        <v/>
      </c>
      <c r="M515" s="253"/>
      <c r="N515" s="203" t="str">
        <f>IFERROR(__xludf.DUMMYFUNCTION("IF(O515="""",,JOIN("","",UNIQUE(FILTER(Berechnung!$A:$A,Berechnung!$B:$B=N$1,Berechnung!$N:$N=M515))))"),"")</f>
        <v/>
      </c>
      <c r="O515" s="1"/>
      <c r="P515" s="1"/>
      <c r="Q515" s="251" t="str">
        <f>IF(M515="",,ROUNDUP(SUMIFS(Berechnung!$L:$L,Berechnung!$N:$N,M515,Berechnung!$B:$B,N$1),0))</f>
        <v/>
      </c>
      <c r="R515" s="251" t="str">
        <f>IF(M515="",,IF(ISNUMBER(MATCH(O515,'Bundle SKUs'!$A:$A,0)),Q515,Q515*2))</f>
        <v/>
      </c>
    </row>
    <row r="516">
      <c r="A516" s="250"/>
      <c r="B516" s="203" t="str">
        <f>IFERROR(__xludf.DUMMYFUNCTION("IF(C516="""",,JOIN("","",UNIQUE(FILTER(Berechnung!$A:$A,Berechnung!$B:$B=B$1,Berechnung!$N:$N=A516))))"),"")</f>
        <v/>
      </c>
      <c r="C516" s="1"/>
      <c r="D516" s="1"/>
      <c r="E516" s="251" t="str">
        <f>IF(A516="",,ROUNDUP(SUMIFS(Berechnung!$L:$L,Berechnung!$N:$N,A516,Berechnung!$B:$B,B$1),0))</f>
        <v/>
      </c>
      <c r="F516" s="251" t="str">
        <f>IF(A516="",,IF(ISNUMBER(MATCH(C516,'Bundle SKUs'!$A:$A,0)),E516,E516*2))</f>
        <v/>
      </c>
      <c r="G516" s="252"/>
      <c r="H516" s="203" t="str">
        <f>IFERROR(__xludf.DUMMYFUNCTION("IF(I516="""",,JOIN("","",UNIQUE(FILTER(Berechnung!$A:$A,Berechnung!$B:$B=H$1,Berechnung!$N:$N=G516))))"),"")</f>
        <v/>
      </c>
      <c r="I516" s="1"/>
      <c r="J516" s="1"/>
      <c r="K516" s="251" t="str">
        <f>IF(G516="",,ROUNDUP(SUMIFS(Berechnung!$L:$L,Berechnung!$N:$N,G516,Berechnung!$B:$B,H$1),0))</f>
        <v/>
      </c>
      <c r="L516" s="251" t="str">
        <f>IF(G516="",,IF(ISNUMBER(MATCH(I516,'Bundle SKUs'!$A:$A,0)),K516,K516*2))</f>
        <v/>
      </c>
      <c r="M516" s="253"/>
      <c r="N516" s="203" t="str">
        <f>IFERROR(__xludf.DUMMYFUNCTION("IF(O516="""",,JOIN("","",UNIQUE(FILTER(Berechnung!$A:$A,Berechnung!$B:$B=N$1,Berechnung!$N:$N=M516))))"),"")</f>
        <v/>
      </c>
      <c r="O516" s="1"/>
      <c r="P516" s="1"/>
      <c r="Q516" s="251" t="str">
        <f>IF(M516="",,ROUNDUP(SUMIFS(Berechnung!$L:$L,Berechnung!$N:$N,M516,Berechnung!$B:$B,N$1),0))</f>
        <v/>
      </c>
      <c r="R516" s="251" t="str">
        <f>IF(M516="",,IF(ISNUMBER(MATCH(O516,'Bundle SKUs'!$A:$A,0)),Q516,Q516*2))</f>
        <v/>
      </c>
    </row>
    <row r="517">
      <c r="A517" s="250"/>
      <c r="B517" s="203" t="str">
        <f>IFERROR(__xludf.DUMMYFUNCTION("IF(C517="""",,JOIN("","",UNIQUE(FILTER(Berechnung!$A:$A,Berechnung!$B:$B=B$1,Berechnung!$N:$N=A517))))"),"")</f>
        <v/>
      </c>
      <c r="C517" s="1"/>
      <c r="D517" s="1"/>
      <c r="E517" s="251" t="str">
        <f>IF(A517="",,ROUNDUP(SUMIFS(Berechnung!$L:$L,Berechnung!$N:$N,A517,Berechnung!$B:$B,B$1),0))</f>
        <v/>
      </c>
      <c r="F517" s="251" t="str">
        <f>IF(A517="",,IF(ISNUMBER(MATCH(C517,'Bundle SKUs'!$A:$A,0)),E517,E517*2))</f>
        <v/>
      </c>
      <c r="G517" s="252"/>
      <c r="H517" s="203" t="str">
        <f>IFERROR(__xludf.DUMMYFUNCTION("IF(I517="""",,JOIN("","",UNIQUE(FILTER(Berechnung!$A:$A,Berechnung!$B:$B=H$1,Berechnung!$N:$N=G517))))"),"")</f>
        <v/>
      </c>
      <c r="I517" s="1"/>
      <c r="J517" s="1"/>
      <c r="K517" s="251" t="str">
        <f>IF(G517="",,ROUNDUP(SUMIFS(Berechnung!$L:$L,Berechnung!$N:$N,G517,Berechnung!$B:$B,H$1),0))</f>
        <v/>
      </c>
      <c r="L517" s="251" t="str">
        <f>IF(G517="",,IF(ISNUMBER(MATCH(I517,'Bundle SKUs'!$A:$A,0)),K517,K517*2))</f>
        <v/>
      </c>
      <c r="M517" s="253"/>
      <c r="N517" s="203" t="str">
        <f>IFERROR(__xludf.DUMMYFUNCTION("IF(O517="""",,JOIN("","",UNIQUE(FILTER(Berechnung!$A:$A,Berechnung!$B:$B=N$1,Berechnung!$N:$N=M517))))"),"")</f>
        <v/>
      </c>
      <c r="O517" s="1"/>
      <c r="P517" s="1"/>
      <c r="Q517" s="251" t="str">
        <f>IF(M517="",,ROUNDUP(SUMIFS(Berechnung!$L:$L,Berechnung!$N:$N,M517,Berechnung!$B:$B,N$1),0))</f>
        <v/>
      </c>
      <c r="R517" s="251" t="str">
        <f>IF(M517="",,IF(ISNUMBER(MATCH(O517,'Bundle SKUs'!$A:$A,0)),Q517,Q517*2))</f>
        <v/>
      </c>
    </row>
    <row r="518">
      <c r="A518" s="250"/>
      <c r="B518" s="203" t="str">
        <f>IFERROR(__xludf.DUMMYFUNCTION("IF(C518="""",,JOIN("","",UNIQUE(FILTER(Berechnung!$A:$A,Berechnung!$B:$B=B$1,Berechnung!$N:$N=A518))))"),"")</f>
        <v/>
      </c>
      <c r="C518" s="1"/>
      <c r="D518" s="1"/>
      <c r="E518" s="251" t="str">
        <f>IF(A518="",,ROUNDUP(SUMIFS(Berechnung!$L:$L,Berechnung!$N:$N,A518,Berechnung!$B:$B,B$1),0))</f>
        <v/>
      </c>
      <c r="F518" s="251" t="str">
        <f>IF(A518="",,IF(ISNUMBER(MATCH(C518,'Bundle SKUs'!$A:$A,0)),E518,E518*2))</f>
        <v/>
      </c>
      <c r="G518" s="252"/>
      <c r="H518" s="203" t="str">
        <f>IFERROR(__xludf.DUMMYFUNCTION("IF(I518="""",,JOIN("","",UNIQUE(FILTER(Berechnung!$A:$A,Berechnung!$B:$B=H$1,Berechnung!$N:$N=G518))))"),"")</f>
        <v/>
      </c>
      <c r="I518" s="1"/>
      <c r="J518" s="1"/>
      <c r="K518" s="251" t="str">
        <f>IF(G518="",,ROUNDUP(SUMIFS(Berechnung!$L:$L,Berechnung!$N:$N,G518,Berechnung!$B:$B,H$1),0))</f>
        <v/>
      </c>
      <c r="L518" s="251" t="str">
        <f>IF(G518="",,IF(ISNUMBER(MATCH(I518,'Bundle SKUs'!$A:$A,0)),K518,K518*2))</f>
        <v/>
      </c>
      <c r="M518" s="253"/>
      <c r="N518" s="203" t="str">
        <f>IFERROR(__xludf.DUMMYFUNCTION("IF(O518="""",,JOIN("","",UNIQUE(FILTER(Berechnung!$A:$A,Berechnung!$B:$B=N$1,Berechnung!$N:$N=M518))))"),"")</f>
        <v/>
      </c>
      <c r="O518" s="1"/>
      <c r="P518" s="1"/>
      <c r="Q518" s="251" t="str">
        <f>IF(M518="",,ROUNDUP(SUMIFS(Berechnung!$L:$L,Berechnung!$N:$N,M518,Berechnung!$B:$B,N$1),0))</f>
        <v/>
      </c>
      <c r="R518" s="251" t="str">
        <f>IF(M518="",,IF(ISNUMBER(MATCH(O518,'Bundle SKUs'!$A:$A,0)),Q518,Q518*2))</f>
        <v/>
      </c>
    </row>
    <row r="519">
      <c r="A519" s="250"/>
      <c r="B519" s="203" t="str">
        <f>IFERROR(__xludf.DUMMYFUNCTION("IF(C519="""",,JOIN("","",UNIQUE(FILTER(Berechnung!$A:$A,Berechnung!$B:$B=B$1,Berechnung!$N:$N=A519))))"),"")</f>
        <v/>
      </c>
      <c r="C519" s="1"/>
      <c r="D519" s="1"/>
      <c r="E519" s="251" t="str">
        <f>IF(A519="",,ROUNDUP(SUMIFS(Berechnung!$L:$L,Berechnung!$N:$N,A519,Berechnung!$B:$B,B$1),0))</f>
        <v/>
      </c>
      <c r="F519" s="251" t="str">
        <f>IF(A519="",,IF(ISNUMBER(MATCH(C519,'Bundle SKUs'!$A:$A,0)),E519,E519*2))</f>
        <v/>
      </c>
      <c r="G519" s="252"/>
      <c r="H519" s="203" t="str">
        <f>IFERROR(__xludf.DUMMYFUNCTION("IF(I519="""",,JOIN("","",UNIQUE(FILTER(Berechnung!$A:$A,Berechnung!$B:$B=H$1,Berechnung!$N:$N=G519))))"),"")</f>
        <v/>
      </c>
      <c r="I519" s="1"/>
      <c r="J519" s="1"/>
      <c r="K519" s="251" t="str">
        <f>IF(G519="",,ROUNDUP(SUMIFS(Berechnung!$L:$L,Berechnung!$N:$N,G519,Berechnung!$B:$B,H$1),0))</f>
        <v/>
      </c>
      <c r="L519" s="251" t="str">
        <f>IF(G519="",,IF(ISNUMBER(MATCH(I519,'Bundle SKUs'!$A:$A,0)),K519,K519*2))</f>
        <v/>
      </c>
      <c r="M519" s="253"/>
      <c r="N519" s="203" t="str">
        <f>IFERROR(__xludf.DUMMYFUNCTION("IF(O519="""",,JOIN("","",UNIQUE(FILTER(Berechnung!$A:$A,Berechnung!$B:$B=N$1,Berechnung!$N:$N=M519))))"),"")</f>
        <v/>
      </c>
      <c r="O519" s="1"/>
      <c r="P519" s="1"/>
      <c r="Q519" s="251" t="str">
        <f>IF(M519="",,ROUNDUP(SUMIFS(Berechnung!$L:$L,Berechnung!$N:$N,M519,Berechnung!$B:$B,N$1),0))</f>
        <v/>
      </c>
      <c r="R519" s="251" t="str">
        <f>IF(M519="",,IF(ISNUMBER(MATCH(O519,'Bundle SKUs'!$A:$A,0)),Q519,Q519*2))</f>
        <v/>
      </c>
    </row>
    <row r="520">
      <c r="A520" s="250"/>
      <c r="B520" s="203" t="str">
        <f>IFERROR(__xludf.DUMMYFUNCTION("IF(C520="""",,JOIN("","",UNIQUE(FILTER(Berechnung!$A:$A,Berechnung!$B:$B=B$1,Berechnung!$N:$N=A520))))"),"")</f>
        <v/>
      </c>
      <c r="C520" s="1"/>
      <c r="D520" s="1"/>
      <c r="E520" s="251" t="str">
        <f>IF(A520="",,ROUNDUP(SUMIFS(Berechnung!$L:$L,Berechnung!$N:$N,A520,Berechnung!$B:$B,B$1),0))</f>
        <v/>
      </c>
      <c r="F520" s="251" t="str">
        <f>IF(A520="",,IF(ISNUMBER(MATCH(C520,'Bundle SKUs'!$A:$A,0)),E520,E520*2))</f>
        <v/>
      </c>
      <c r="G520" s="252"/>
      <c r="H520" s="203" t="str">
        <f>IFERROR(__xludf.DUMMYFUNCTION("IF(I520="""",,JOIN("","",UNIQUE(FILTER(Berechnung!$A:$A,Berechnung!$B:$B=H$1,Berechnung!$N:$N=G520))))"),"")</f>
        <v/>
      </c>
      <c r="I520" s="1"/>
      <c r="J520" s="1"/>
      <c r="K520" s="251" t="str">
        <f>IF(G520="",,ROUNDUP(SUMIFS(Berechnung!$L:$L,Berechnung!$N:$N,G520,Berechnung!$B:$B,H$1),0))</f>
        <v/>
      </c>
      <c r="L520" s="251" t="str">
        <f>IF(G520="",,IF(ISNUMBER(MATCH(I520,'Bundle SKUs'!$A:$A,0)),K520,K520*2))</f>
        <v/>
      </c>
      <c r="M520" s="253"/>
      <c r="N520" s="203" t="str">
        <f>IFERROR(__xludf.DUMMYFUNCTION("IF(O520="""",,JOIN("","",UNIQUE(FILTER(Berechnung!$A:$A,Berechnung!$B:$B=N$1,Berechnung!$N:$N=M520))))"),"")</f>
        <v/>
      </c>
      <c r="O520" s="1"/>
      <c r="P520" s="1"/>
      <c r="Q520" s="251" t="str">
        <f>IF(M520="",,ROUNDUP(SUMIFS(Berechnung!$L:$L,Berechnung!$N:$N,M520,Berechnung!$B:$B,N$1),0))</f>
        <v/>
      </c>
      <c r="R520" s="251" t="str">
        <f>IF(M520="",,IF(ISNUMBER(MATCH(O520,'Bundle SKUs'!$A:$A,0)),Q520,Q520*2))</f>
        <v/>
      </c>
    </row>
    <row r="521">
      <c r="A521" s="250"/>
      <c r="B521" s="203" t="str">
        <f>IFERROR(__xludf.DUMMYFUNCTION("IF(C521="""",,JOIN("","",UNIQUE(FILTER(Berechnung!$A:$A,Berechnung!$B:$B=B$1,Berechnung!$N:$N=A521))))"),"")</f>
        <v/>
      </c>
      <c r="C521" s="1"/>
      <c r="D521" s="1"/>
      <c r="E521" s="251" t="str">
        <f>IF(A521="",,ROUNDUP(SUMIFS(Berechnung!$L:$L,Berechnung!$N:$N,A521,Berechnung!$B:$B,B$1),0))</f>
        <v/>
      </c>
      <c r="F521" s="251" t="str">
        <f>IF(A521="",,IF(ISNUMBER(MATCH(C521,'Bundle SKUs'!$A:$A,0)),E521,E521*2))</f>
        <v/>
      </c>
      <c r="G521" s="252"/>
      <c r="H521" s="203" t="str">
        <f>IFERROR(__xludf.DUMMYFUNCTION("IF(I521="""",,JOIN("","",UNIQUE(FILTER(Berechnung!$A:$A,Berechnung!$B:$B=H$1,Berechnung!$N:$N=G521))))"),"")</f>
        <v/>
      </c>
      <c r="I521" s="1"/>
      <c r="J521" s="1"/>
      <c r="K521" s="251" t="str">
        <f>IF(G521="",,ROUNDUP(SUMIFS(Berechnung!$L:$L,Berechnung!$N:$N,G521,Berechnung!$B:$B,H$1),0))</f>
        <v/>
      </c>
      <c r="L521" s="251" t="str">
        <f>IF(G521="",,IF(ISNUMBER(MATCH(I521,'Bundle SKUs'!$A:$A,0)),K521,K521*2))</f>
        <v/>
      </c>
      <c r="M521" s="253"/>
      <c r="N521" s="203" t="str">
        <f>IFERROR(__xludf.DUMMYFUNCTION("IF(O521="""",,JOIN("","",UNIQUE(FILTER(Berechnung!$A:$A,Berechnung!$B:$B=N$1,Berechnung!$N:$N=M521))))"),"")</f>
        <v/>
      </c>
      <c r="O521" s="1"/>
      <c r="P521" s="1"/>
      <c r="Q521" s="251" t="str">
        <f>IF(M521="",,ROUNDUP(SUMIFS(Berechnung!$L:$L,Berechnung!$N:$N,M521,Berechnung!$B:$B,N$1),0))</f>
        <v/>
      </c>
      <c r="R521" s="251" t="str">
        <f>IF(M521="",,IF(ISNUMBER(MATCH(O521,'Bundle SKUs'!$A:$A,0)),Q521,Q521*2))</f>
        <v/>
      </c>
    </row>
    <row r="522">
      <c r="A522" s="250"/>
      <c r="B522" s="203" t="str">
        <f>IFERROR(__xludf.DUMMYFUNCTION("IF(C522="""",,JOIN("","",UNIQUE(FILTER(Berechnung!$A:$A,Berechnung!$B:$B=B$1,Berechnung!$N:$N=A522))))"),"")</f>
        <v/>
      </c>
      <c r="C522" s="1"/>
      <c r="D522" s="1"/>
      <c r="E522" s="251" t="str">
        <f>IF(A522="",,ROUNDUP(SUMIFS(Berechnung!$L:$L,Berechnung!$N:$N,A522,Berechnung!$B:$B,B$1),0))</f>
        <v/>
      </c>
      <c r="F522" s="251" t="str">
        <f>IF(A522="",,IF(ISNUMBER(MATCH(C522,'Bundle SKUs'!$A:$A,0)),E522,E522*2))</f>
        <v/>
      </c>
      <c r="G522" s="252"/>
      <c r="H522" s="203" t="str">
        <f>IFERROR(__xludf.DUMMYFUNCTION("IF(I522="""",,JOIN("","",UNIQUE(FILTER(Berechnung!$A:$A,Berechnung!$B:$B=H$1,Berechnung!$N:$N=G522))))"),"")</f>
        <v/>
      </c>
      <c r="I522" s="1"/>
      <c r="J522" s="1"/>
      <c r="K522" s="251" t="str">
        <f>IF(G522="",,ROUNDUP(SUMIFS(Berechnung!$L:$L,Berechnung!$N:$N,G522,Berechnung!$B:$B,H$1),0))</f>
        <v/>
      </c>
      <c r="L522" s="251" t="str">
        <f>IF(G522="",,IF(ISNUMBER(MATCH(I522,'Bundle SKUs'!$A:$A,0)),K522,K522*2))</f>
        <v/>
      </c>
      <c r="M522" s="253"/>
      <c r="N522" s="203" t="str">
        <f>IFERROR(__xludf.DUMMYFUNCTION("IF(O522="""",,JOIN("","",UNIQUE(FILTER(Berechnung!$A:$A,Berechnung!$B:$B=N$1,Berechnung!$N:$N=M522))))"),"")</f>
        <v/>
      </c>
      <c r="O522" s="1"/>
      <c r="P522" s="1"/>
      <c r="Q522" s="251" t="str">
        <f>IF(M522="",,ROUNDUP(SUMIFS(Berechnung!$L:$L,Berechnung!$N:$N,M522,Berechnung!$B:$B,N$1),0))</f>
        <v/>
      </c>
      <c r="R522" s="251" t="str">
        <f>IF(M522="",,IF(ISNUMBER(MATCH(O522,'Bundle SKUs'!$A:$A,0)),Q522,Q522*2))</f>
        <v/>
      </c>
    </row>
    <row r="523">
      <c r="A523" s="250"/>
      <c r="B523" s="203" t="str">
        <f>IFERROR(__xludf.DUMMYFUNCTION("IF(C523="""",,JOIN("","",UNIQUE(FILTER(Berechnung!$A:$A,Berechnung!$B:$B=B$1,Berechnung!$N:$N=A523))))"),"")</f>
        <v/>
      </c>
      <c r="C523" s="1"/>
      <c r="D523" s="1"/>
      <c r="E523" s="251" t="str">
        <f>IF(A523="",,ROUNDUP(SUMIFS(Berechnung!$L:$L,Berechnung!$N:$N,A523,Berechnung!$B:$B,B$1),0))</f>
        <v/>
      </c>
      <c r="F523" s="251" t="str">
        <f>IF(A523="",,IF(ISNUMBER(MATCH(C523,'Bundle SKUs'!$A:$A,0)),E523,E523*2))</f>
        <v/>
      </c>
      <c r="G523" s="252"/>
      <c r="H523" s="203" t="str">
        <f>IFERROR(__xludf.DUMMYFUNCTION("IF(I523="""",,JOIN("","",UNIQUE(FILTER(Berechnung!$A:$A,Berechnung!$B:$B=H$1,Berechnung!$N:$N=G523))))"),"")</f>
        <v/>
      </c>
      <c r="I523" s="1"/>
      <c r="J523" s="1"/>
      <c r="K523" s="251" t="str">
        <f>IF(G523="",,ROUNDUP(SUMIFS(Berechnung!$L:$L,Berechnung!$N:$N,G523,Berechnung!$B:$B,H$1),0))</f>
        <v/>
      </c>
      <c r="L523" s="251" t="str">
        <f>IF(G523="",,IF(ISNUMBER(MATCH(I523,'Bundle SKUs'!$A:$A,0)),K523,K523*2))</f>
        <v/>
      </c>
      <c r="M523" s="253"/>
      <c r="N523" s="203" t="str">
        <f>IFERROR(__xludf.DUMMYFUNCTION("IF(O523="""",,JOIN("","",UNIQUE(FILTER(Berechnung!$A:$A,Berechnung!$B:$B=N$1,Berechnung!$N:$N=M523))))"),"")</f>
        <v/>
      </c>
      <c r="O523" s="1"/>
      <c r="P523" s="1"/>
      <c r="Q523" s="251" t="str">
        <f>IF(M523="",,ROUNDUP(SUMIFS(Berechnung!$L:$L,Berechnung!$N:$N,M523,Berechnung!$B:$B,N$1),0))</f>
        <v/>
      </c>
      <c r="R523" s="251" t="str">
        <f>IF(M523="",,IF(ISNUMBER(MATCH(O523,'Bundle SKUs'!$A:$A,0)),Q523,Q523*2))</f>
        <v/>
      </c>
    </row>
    <row r="524">
      <c r="A524" s="250"/>
      <c r="B524" s="203" t="str">
        <f>IFERROR(__xludf.DUMMYFUNCTION("IF(C524="""",,JOIN("","",UNIQUE(FILTER(Berechnung!$A:$A,Berechnung!$B:$B=B$1,Berechnung!$N:$N=A524))))"),"")</f>
        <v/>
      </c>
      <c r="C524" s="1"/>
      <c r="D524" s="1"/>
      <c r="E524" s="251" t="str">
        <f>IF(A524="",,ROUNDUP(SUMIFS(Berechnung!$L:$L,Berechnung!$N:$N,A524,Berechnung!$B:$B,B$1),0))</f>
        <v/>
      </c>
      <c r="F524" s="251" t="str">
        <f>IF(A524="",,IF(ISNUMBER(MATCH(C524,'Bundle SKUs'!$A:$A,0)),E524,E524*2))</f>
        <v/>
      </c>
      <c r="G524" s="252"/>
      <c r="H524" s="203" t="str">
        <f>IFERROR(__xludf.DUMMYFUNCTION("IF(I524="""",,JOIN("","",UNIQUE(FILTER(Berechnung!$A:$A,Berechnung!$B:$B=H$1,Berechnung!$N:$N=G524))))"),"")</f>
        <v/>
      </c>
      <c r="I524" s="1"/>
      <c r="J524" s="1"/>
      <c r="K524" s="251" t="str">
        <f>IF(G524="",,ROUNDUP(SUMIFS(Berechnung!$L:$L,Berechnung!$N:$N,G524,Berechnung!$B:$B,H$1),0))</f>
        <v/>
      </c>
      <c r="L524" s="251" t="str">
        <f>IF(G524="",,IF(ISNUMBER(MATCH(I524,'Bundle SKUs'!$A:$A,0)),K524,K524*2))</f>
        <v/>
      </c>
      <c r="M524" s="253"/>
      <c r="N524" s="203" t="str">
        <f>IFERROR(__xludf.DUMMYFUNCTION("IF(O524="""",,JOIN("","",UNIQUE(FILTER(Berechnung!$A:$A,Berechnung!$B:$B=N$1,Berechnung!$N:$N=M524))))"),"")</f>
        <v/>
      </c>
      <c r="O524" s="1"/>
      <c r="P524" s="1"/>
      <c r="Q524" s="251" t="str">
        <f>IF(M524="",,ROUNDUP(SUMIFS(Berechnung!$L:$L,Berechnung!$N:$N,M524,Berechnung!$B:$B,N$1),0))</f>
        <v/>
      </c>
      <c r="R524" s="251" t="str">
        <f>IF(M524="",,IF(ISNUMBER(MATCH(O524,'Bundle SKUs'!$A:$A,0)),Q524,Q524*2))</f>
        <v/>
      </c>
    </row>
    <row r="525">
      <c r="A525" s="250"/>
      <c r="B525" s="203" t="str">
        <f>IFERROR(__xludf.DUMMYFUNCTION("IF(C525="""",,JOIN("","",UNIQUE(FILTER(Berechnung!$A:$A,Berechnung!$B:$B=B$1,Berechnung!$N:$N=A525))))"),"")</f>
        <v/>
      </c>
      <c r="C525" s="1"/>
      <c r="D525" s="1"/>
      <c r="E525" s="251" t="str">
        <f>IF(A525="",,ROUNDUP(SUMIFS(Berechnung!$L:$L,Berechnung!$N:$N,A525,Berechnung!$B:$B,B$1),0))</f>
        <v/>
      </c>
      <c r="F525" s="251" t="str">
        <f>IF(A525="",,IF(ISNUMBER(MATCH(C525,'Bundle SKUs'!$A:$A,0)),E525,E525*2))</f>
        <v/>
      </c>
      <c r="G525" s="252"/>
      <c r="H525" s="203" t="str">
        <f>IFERROR(__xludf.DUMMYFUNCTION("IF(I525="""",,JOIN("","",UNIQUE(FILTER(Berechnung!$A:$A,Berechnung!$B:$B=H$1,Berechnung!$N:$N=G525))))"),"")</f>
        <v/>
      </c>
      <c r="I525" s="1"/>
      <c r="J525" s="1"/>
      <c r="K525" s="251" t="str">
        <f>IF(G525="",,ROUNDUP(SUMIFS(Berechnung!$L:$L,Berechnung!$N:$N,G525,Berechnung!$B:$B,H$1),0))</f>
        <v/>
      </c>
      <c r="L525" s="251" t="str">
        <f>IF(G525="",,IF(ISNUMBER(MATCH(I525,'Bundle SKUs'!$A:$A,0)),K525,K525*2))</f>
        <v/>
      </c>
      <c r="M525" s="253"/>
      <c r="N525" s="203" t="str">
        <f>IFERROR(__xludf.DUMMYFUNCTION("IF(O525="""",,JOIN("","",UNIQUE(FILTER(Berechnung!$A:$A,Berechnung!$B:$B=N$1,Berechnung!$N:$N=M525))))"),"")</f>
        <v/>
      </c>
      <c r="O525" s="1"/>
      <c r="P525" s="1"/>
      <c r="Q525" s="251" t="str">
        <f>IF(M525="",,ROUNDUP(SUMIFS(Berechnung!$L:$L,Berechnung!$N:$N,M525,Berechnung!$B:$B,N$1),0))</f>
        <v/>
      </c>
      <c r="R525" s="251" t="str">
        <f>IF(M525="",,IF(ISNUMBER(MATCH(O525,'Bundle SKUs'!$A:$A,0)),Q525,Q525*2))</f>
        <v/>
      </c>
    </row>
    <row r="526">
      <c r="A526" s="250"/>
      <c r="B526" s="203" t="str">
        <f>IFERROR(__xludf.DUMMYFUNCTION("IF(C526="""",,JOIN("","",UNIQUE(FILTER(Berechnung!$A:$A,Berechnung!$B:$B=B$1,Berechnung!$N:$N=A526))))"),"")</f>
        <v/>
      </c>
      <c r="C526" s="1"/>
      <c r="D526" s="1"/>
      <c r="E526" s="251" t="str">
        <f>IF(A526="",,ROUNDUP(SUMIFS(Berechnung!$L:$L,Berechnung!$N:$N,A526,Berechnung!$B:$B,B$1),0))</f>
        <v/>
      </c>
      <c r="F526" s="251" t="str">
        <f>IF(A526="",,IF(ISNUMBER(MATCH(C526,'Bundle SKUs'!$A:$A,0)),E526,E526*2))</f>
        <v/>
      </c>
      <c r="G526" s="252"/>
      <c r="H526" s="203" t="str">
        <f>IFERROR(__xludf.DUMMYFUNCTION("IF(I526="""",,JOIN("","",UNIQUE(FILTER(Berechnung!$A:$A,Berechnung!$B:$B=H$1,Berechnung!$N:$N=G526))))"),"")</f>
        <v/>
      </c>
      <c r="I526" s="1"/>
      <c r="J526" s="1"/>
      <c r="K526" s="251" t="str">
        <f>IF(G526="",,ROUNDUP(SUMIFS(Berechnung!$L:$L,Berechnung!$N:$N,G526,Berechnung!$B:$B,H$1),0))</f>
        <v/>
      </c>
      <c r="L526" s="251" t="str">
        <f>IF(G526="",,IF(ISNUMBER(MATCH(I526,'Bundle SKUs'!$A:$A,0)),K526,K526*2))</f>
        <v/>
      </c>
      <c r="M526" s="253"/>
      <c r="N526" s="203" t="str">
        <f>IFERROR(__xludf.DUMMYFUNCTION("IF(O526="""",,JOIN("","",UNIQUE(FILTER(Berechnung!$A:$A,Berechnung!$B:$B=N$1,Berechnung!$N:$N=M526))))"),"")</f>
        <v/>
      </c>
      <c r="O526" s="1"/>
      <c r="P526" s="1"/>
      <c r="Q526" s="251" t="str">
        <f>IF(M526="",,ROUNDUP(SUMIFS(Berechnung!$L:$L,Berechnung!$N:$N,M526,Berechnung!$B:$B,N$1),0))</f>
        <v/>
      </c>
      <c r="R526" s="251" t="str">
        <f>IF(M526="",,IF(ISNUMBER(MATCH(O526,'Bundle SKUs'!$A:$A,0)),Q526,Q526*2))</f>
        <v/>
      </c>
    </row>
    <row r="527">
      <c r="A527" s="250"/>
      <c r="B527" s="203" t="str">
        <f>IFERROR(__xludf.DUMMYFUNCTION("IF(C527="""",,JOIN("","",UNIQUE(FILTER(Berechnung!$A:$A,Berechnung!$B:$B=B$1,Berechnung!$N:$N=A527))))"),"")</f>
        <v/>
      </c>
      <c r="C527" s="1"/>
      <c r="D527" s="1"/>
      <c r="E527" s="251" t="str">
        <f>IF(A527="",,ROUNDUP(SUMIFS(Berechnung!$L:$L,Berechnung!$N:$N,A527,Berechnung!$B:$B,B$1),0))</f>
        <v/>
      </c>
      <c r="F527" s="251" t="str">
        <f>IF(A527="",,IF(ISNUMBER(MATCH(C527,'Bundle SKUs'!$A:$A,0)),E527,E527*2))</f>
        <v/>
      </c>
      <c r="G527" s="252"/>
      <c r="H527" s="203" t="str">
        <f>IFERROR(__xludf.DUMMYFUNCTION("IF(I527="""",,JOIN("","",UNIQUE(FILTER(Berechnung!$A:$A,Berechnung!$B:$B=H$1,Berechnung!$N:$N=G527))))"),"")</f>
        <v/>
      </c>
      <c r="I527" s="1"/>
      <c r="J527" s="1"/>
      <c r="K527" s="251" t="str">
        <f>IF(G527="",,ROUNDUP(SUMIFS(Berechnung!$L:$L,Berechnung!$N:$N,G527,Berechnung!$B:$B,H$1),0))</f>
        <v/>
      </c>
      <c r="L527" s="251" t="str">
        <f>IF(G527="",,IF(ISNUMBER(MATCH(I527,'Bundle SKUs'!$A:$A,0)),K527,K527*2))</f>
        <v/>
      </c>
      <c r="M527" s="253"/>
      <c r="N527" s="203" t="str">
        <f>IFERROR(__xludf.DUMMYFUNCTION("IF(O527="""",,JOIN("","",UNIQUE(FILTER(Berechnung!$A:$A,Berechnung!$B:$B=N$1,Berechnung!$N:$N=M527))))"),"")</f>
        <v/>
      </c>
      <c r="O527" s="1"/>
      <c r="P527" s="1"/>
      <c r="Q527" s="251" t="str">
        <f>IF(M527="",,ROUNDUP(SUMIFS(Berechnung!$L:$L,Berechnung!$N:$N,M527,Berechnung!$B:$B,N$1),0))</f>
        <v/>
      </c>
      <c r="R527" s="251" t="str">
        <f>IF(M527="",,IF(ISNUMBER(MATCH(O527,'Bundle SKUs'!$A:$A,0)),Q527,Q527*2))</f>
        <v/>
      </c>
    </row>
    <row r="528">
      <c r="A528" s="250"/>
      <c r="B528" s="203" t="str">
        <f>IFERROR(__xludf.DUMMYFUNCTION("IF(C528="""",,JOIN("","",UNIQUE(FILTER(Berechnung!$A:$A,Berechnung!$B:$B=B$1,Berechnung!$N:$N=A528))))"),"")</f>
        <v/>
      </c>
      <c r="C528" s="1"/>
      <c r="D528" s="1"/>
      <c r="E528" s="251" t="str">
        <f>IF(A528="",,ROUNDUP(SUMIFS(Berechnung!$L:$L,Berechnung!$N:$N,A528,Berechnung!$B:$B,B$1),0))</f>
        <v/>
      </c>
      <c r="F528" s="251" t="str">
        <f>IF(A528="",,IF(ISNUMBER(MATCH(C528,'Bundle SKUs'!$A:$A,0)),E528,E528*2))</f>
        <v/>
      </c>
      <c r="G528" s="252"/>
      <c r="H528" s="203" t="str">
        <f>IFERROR(__xludf.DUMMYFUNCTION("IF(I528="""",,JOIN("","",UNIQUE(FILTER(Berechnung!$A:$A,Berechnung!$B:$B=H$1,Berechnung!$N:$N=G528))))"),"")</f>
        <v/>
      </c>
      <c r="I528" s="1"/>
      <c r="J528" s="1"/>
      <c r="K528" s="251" t="str">
        <f>IF(G528="",,ROUNDUP(SUMIFS(Berechnung!$L:$L,Berechnung!$N:$N,G528,Berechnung!$B:$B,H$1),0))</f>
        <v/>
      </c>
      <c r="L528" s="251" t="str">
        <f>IF(G528="",,IF(ISNUMBER(MATCH(I528,'Bundle SKUs'!$A:$A,0)),K528,K528*2))</f>
        <v/>
      </c>
      <c r="M528" s="253"/>
      <c r="N528" s="203" t="str">
        <f>IFERROR(__xludf.DUMMYFUNCTION("IF(O528="""",,JOIN("","",UNIQUE(FILTER(Berechnung!$A:$A,Berechnung!$B:$B=N$1,Berechnung!$N:$N=M528))))"),"")</f>
        <v/>
      </c>
      <c r="O528" s="1"/>
      <c r="P528" s="1"/>
      <c r="Q528" s="251" t="str">
        <f>IF(M528="",,ROUNDUP(SUMIFS(Berechnung!$L:$L,Berechnung!$N:$N,M528,Berechnung!$B:$B,N$1),0))</f>
        <v/>
      </c>
      <c r="R528" s="251" t="str">
        <f>IF(M528="",,IF(ISNUMBER(MATCH(O528,'Bundle SKUs'!$A:$A,0)),Q528,Q528*2))</f>
        <v/>
      </c>
    </row>
    <row r="529">
      <c r="A529" s="250"/>
      <c r="B529" s="203" t="str">
        <f>IFERROR(__xludf.DUMMYFUNCTION("IF(C529="""",,JOIN("","",UNIQUE(FILTER(Berechnung!$A:$A,Berechnung!$B:$B=B$1,Berechnung!$N:$N=A529))))"),"")</f>
        <v/>
      </c>
      <c r="C529" s="1"/>
      <c r="D529" s="1"/>
      <c r="E529" s="251" t="str">
        <f>IF(A529="",,ROUNDUP(SUMIFS(Berechnung!$L:$L,Berechnung!$N:$N,A529,Berechnung!$B:$B,B$1),0))</f>
        <v/>
      </c>
      <c r="F529" s="251" t="str">
        <f>IF(A529="",,IF(ISNUMBER(MATCH(C529,'Bundle SKUs'!$A:$A,0)),E529,E529*2))</f>
        <v/>
      </c>
      <c r="G529" s="252"/>
      <c r="H529" s="203" t="str">
        <f>IFERROR(__xludf.DUMMYFUNCTION("IF(I529="""",,JOIN("","",UNIQUE(FILTER(Berechnung!$A:$A,Berechnung!$B:$B=H$1,Berechnung!$N:$N=G529))))"),"")</f>
        <v/>
      </c>
      <c r="I529" s="1"/>
      <c r="J529" s="1"/>
      <c r="K529" s="251" t="str">
        <f>IF(G529="",,ROUNDUP(SUMIFS(Berechnung!$L:$L,Berechnung!$N:$N,G529,Berechnung!$B:$B,H$1),0))</f>
        <v/>
      </c>
      <c r="L529" s="251" t="str">
        <f>IF(G529="",,IF(ISNUMBER(MATCH(I529,'Bundle SKUs'!$A:$A,0)),K529,K529*2))</f>
        <v/>
      </c>
      <c r="M529" s="253"/>
      <c r="N529" s="203" t="str">
        <f>IFERROR(__xludf.DUMMYFUNCTION("IF(O529="""",,JOIN("","",UNIQUE(FILTER(Berechnung!$A:$A,Berechnung!$B:$B=N$1,Berechnung!$N:$N=M529))))"),"")</f>
        <v/>
      </c>
      <c r="O529" s="1"/>
      <c r="P529" s="1"/>
      <c r="Q529" s="251" t="str">
        <f>IF(M529="",,ROUNDUP(SUMIFS(Berechnung!$L:$L,Berechnung!$N:$N,M529,Berechnung!$B:$B,N$1),0))</f>
        <v/>
      </c>
      <c r="R529" s="251" t="str">
        <f>IF(M529="",,IF(ISNUMBER(MATCH(O529,'Bundle SKUs'!$A:$A,0)),Q529,Q529*2))</f>
        <v/>
      </c>
    </row>
    <row r="530">
      <c r="A530" s="250"/>
      <c r="B530" s="203" t="str">
        <f>IFERROR(__xludf.DUMMYFUNCTION("IF(C530="""",,JOIN("","",UNIQUE(FILTER(Berechnung!$A:$A,Berechnung!$B:$B=B$1,Berechnung!$N:$N=A530))))"),"")</f>
        <v/>
      </c>
      <c r="C530" s="1"/>
      <c r="D530" s="1"/>
      <c r="E530" s="251" t="str">
        <f>IF(A530="",,ROUNDUP(SUMIFS(Berechnung!$L:$L,Berechnung!$N:$N,A530,Berechnung!$B:$B,B$1),0))</f>
        <v/>
      </c>
      <c r="F530" s="251" t="str">
        <f>IF(A530="",,IF(ISNUMBER(MATCH(C530,'Bundle SKUs'!$A:$A,0)),E530,E530*2))</f>
        <v/>
      </c>
      <c r="G530" s="252"/>
      <c r="H530" s="203" t="str">
        <f>IFERROR(__xludf.DUMMYFUNCTION("IF(I530="""",,JOIN("","",UNIQUE(FILTER(Berechnung!$A:$A,Berechnung!$B:$B=H$1,Berechnung!$N:$N=G530))))"),"")</f>
        <v/>
      </c>
      <c r="I530" s="1"/>
      <c r="J530" s="1"/>
      <c r="K530" s="251" t="str">
        <f>IF(G530="",,ROUNDUP(SUMIFS(Berechnung!$L:$L,Berechnung!$N:$N,G530,Berechnung!$B:$B,H$1),0))</f>
        <v/>
      </c>
      <c r="L530" s="251" t="str">
        <f>IF(G530="",,IF(ISNUMBER(MATCH(I530,'Bundle SKUs'!$A:$A,0)),K530,K530*2))</f>
        <v/>
      </c>
      <c r="M530" s="253"/>
      <c r="N530" s="203" t="str">
        <f>IFERROR(__xludf.DUMMYFUNCTION("IF(O530="""",,JOIN("","",UNIQUE(FILTER(Berechnung!$A:$A,Berechnung!$B:$B=N$1,Berechnung!$N:$N=M530))))"),"")</f>
        <v/>
      </c>
      <c r="O530" s="1"/>
      <c r="P530" s="1"/>
      <c r="Q530" s="251" t="str">
        <f>IF(M530="",,ROUNDUP(SUMIFS(Berechnung!$L:$L,Berechnung!$N:$N,M530,Berechnung!$B:$B,N$1),0))</f>
        <v/>
      </c>
      <c r="R530" s="251" t="str">
        <f>IF(M530="",,IF(ISNUMBER(MATCH(O530,'Bundle SKUs'!$A:$A,0)),Q530,Q530*2))</f>
        <v/>
      </c>
    </row>
    <row r="531">
      <c r="A531" s="250"/>
      <c r="B531" s="203" t="str">
        <f>IFERROR(__xludf.DUMMYFUNCTION("IF(C531="""",,JOIN("","",UNIQUE(FILTER(Berechnung!$A:$A,Berechnung!$B:$B=B$1,Berechnung!$N:$N=A531))))"),"")</f>
        <v/>
      </c>
      <c r="C531" s="1"/>
      <c r="D531" s="1"/>
      <c r="E531" s="251" t="str">
        <f>IF(A531="",,ROUNDUP(SUMIFS(Berechnung!$L:$L,Berechnung!$N:$N,A531,Berechnung!$B:$B,B$1),0))</f>
        <v/>
      </c>
      <c r="F531" s="251" t="str">
        <f>IF(A531="",,IF(ISNUMBER(MATCH(C531,'Bundle SKUs'!$A:$A,0)),E531,E531*2))</f>
        <v/>
      </c>
      <c r="G531" s="252"/>
      <c r="H531" s="203" t="str">
        <f>IFERROR(__xludf.DUMMYFUNCTION("IF(I531="""",,JOIN("","",UNIQUE(FILTER(Berechnung!$A:$A,Berechnung!$B:$B=H$1,Berechnung!$N:$N=G531))))"),"")</f>
        <v/>
      </c>
      <c r="I531" s="1"/>
      <c r="J531" s="1"/>
      <c r="K531" s="251" t="str">
        <f>IF(G531="",,ROUNDUP(SUMIFS(Berechnung!$L:$L,Berechnung!$N:$N,G531,Berechnung!$B:$B,H$1),0))</f>
        <v/>
      </c>
      <c r="L531" s="251" t="str">
        <f>IF(G531="",,IF(ISNUMBER(MATCH(I531,'Bundle SKUs'!$A:$A,0)),K531,K531*2))</f>
        <v/>
      </c>
      <c r="M531" s="253"/>
      <c r="N531" s="203" t="str">
        <f>IFERROR(__xludf.DUMMYFUNCTION("IF(O531="""",,JOIN("","",UNIQUE(FILTER(Berechnung!$A:$A,Berechnung!$B:$B=N$1,Berechnung!$N:$N=M531))))"),"")</f>
        <v/>
      </c>
      <c r="O531" s="1"/>
      <c r="P531" s="1"/>
      <c r="Q531" s="251" t="str">
        <f>IF(M531="",,ROUNDUP(SUMIFS(Berechnung!$L:$L,Berechnung!$N:$N,M531,Berechnung!$B:$B,N$1),0))</f>
        <v/>
      </c>
      <c r="R531" s="251" t="str">
        <f>IF(M531="",,IF(ISNUMBER(MATCH(O531,'Bundle SKUs'!$A:$A,0)),Q531,Q531*2))</f>
        <v/>
      </c>
    </row>
    <row r="532">
      <c r="A532" s="250"/>
      <c r="B532" s="203" t="str">
        <f>IFERROR(__xludf.DUMMYFUNCTION("IF(C532="""",,JOIN("","",UNIQUE(FILTER(Berechnung!$A:$A,Berechnung!$B:$B=B$1,Berechnung!$N:$N=A532))))"),"")</f>
        <v/>
      </c>
      <c r="C532" s="1"/>
      <c r="D532" s="1"/>
      <c r="E532" s="251" t="str">
        <f>IF(A532="",,ROUNDUP(SUMIFS(Berechnung!$L:$L,Berechnung!$N:$N,A532,Berechnung!$B:$B,B$1),0))</f>
        <v/>
      </c>
      <c r="F532" s="251" t="str">
        <f>IF(A532="",,IF(ISNUMBER(MATCH(C532,'Bundle SKUs'!$A:$A,0)),E532,E532*2))</f>
        <v/>
      </c>
      <c r="G532" s="252"/>
      <c r="H532" s="203" t="str">
        <f>IFERROR(__xludf.DUMMYFUNCTION("IF(I532="""",,JOIN("","",UNIQUE(FILTER(Berechnung!$A:$A,Berechnung!$B:$B=H$1,Berechnung!$N:$N=G532))))"),"")</f>
        <v/>
      </c>
      <c r="I532" s="1"/>
      <c r="J532" s="1"/>
      <c r="K532" s="251" t="str">
        <f>IF(G532="",,ROUNDUP(SUMIFS(Berechnung!$L:$L,Berechnung!$N:$N,G532,Berechnung!$B:$B,H$1),0))</f>
        <v/>
      </c>
      <c r="L532" s="251" t="str">
        <f>IF(G532="",,IF(ISNUMBER(MATCH(I532,'Bundle SKUs'!$A:$A,0)),K532,K532*2))</f>
        <v/>
      </c>
      <c r="M532" s="253"/>
      <c r="N532" s="203" t="str">
        <f>IFERROR(__xludf.DUMMYFUNCTION("IF(O532="""",,JOIN("","",UNIQUE(FILTER(Berechnung!$A:$A,Berechnung!$B:$B=N$1,Berechnung!$N:$N=M532))))"),"")</f>
        <v/>
      </c>
      <c r="O532" s="1"/>
      <c r="P532" s="1"/>
      <c r="Q532" s="251" t="str">
        <f>IF(M532="",,ROUNDUP(SUMIFS(Berechnung!$L:$L,Berechnung!$N:$N,M532,Berechnung!$B:$B,N$1),0))</f>
        <v/>
      </c>
      <c r="R532" s="251" t="str">
        <f>IF(M532="",,IF(ISNUMBER(MATCH(O532,'Bundle SKUs'!$A:$A,0)),Q532,Q532*2))</f>
        <v/>
      </c>
    </row>
    <row r="533">
      <c r="A533" s="250"/>
      <c r="B533" s="203" t="str">
        <f>IFERROR(__xludf.DUMMYFUNCTION("IF(C533="""",,JOIN("","",UNIQUE(FILTER(Berechnung!$A:$A,Berechnung!$B:$B=B$1,Berechnung!$N:$N=A533))))"),"")</f>
        <v/>
      </c>
      <c r="C533" s="1"/>
      <c r="D533" s="1"/>
      <c r="E533" s="251" t="str">
        <f>IF(A533="",,ROUNDUP(SUMIFS(Berechnung!$L:$L,Berechnung!$N:$N,A533,Berechnung!$B:$B,B$1),0))</f>
        <v/>
      </c>
      <c r="F533" s="251" t="str">
        <f>IF(A533="",,IF(ISNUMBER(MATCH(C533,'Bundle SKUs'!$A:$A,0)),E533,E533*2))</f>
        <v/>
      </c>
      <c r="G533" s="252"/>
      <c r="H533" s="203" t="str">
        <f>IFERROR(__xludf.DUMMYFUNCTION("IF(I533="""",,JOIN("","",UNIQUE(FILTER(Berechnung!$A:$A,Berechnung!$B:$B=H$1,Berechnung!$N:$N=G533))))"),"")</f>
        <v/>
      </c>
      <c r="I533" s="1"/>
      <c r="J533" s="1"/>
      <c r="K533" s="251" t="str">
        <f>IF(G533="",,ROUNDUP(SUMIFS(Berechnung!$L:$L,Berechnung!$N:$N,G533,Berechnung!$B:$B,H$1),0))</f>
        <v/>
      </c>
      <c r="L533" s="251" t="str">
        <f>IF(G533="",,IF(ISNUMBER(MATCH(I533,'Bundle SKUs'!$A:$A,0)),K533,K533*2))</f>
        <v/>
      </c>
      <c r="M533" s="253"/>
      <c r="N533" s="203" t="str">
        <f>IFERROR(__xludf.DUMMYFUNCTION("IF(O533="""",,JOIN("","",UNIQUE(FILTER(Berechnung!$A:$A,Berechnung!$B:$B=N$1,Berechnung!$N:$N=M533))))"),"")</f>
        <v/>
      </c>
      <c r="O533" s="1"/>
      <c r="P533" s="1"/>
      <c r="Q533" s="251" t="str">
        <f>IF(M533="",,ROUNDUP(SUMIFS(Berechnung!$L:$L,Berechnung!$N:$N,M533,Berechnung!$B:$B,N$1),0))</f>
        <v/>
      </c>
      <c r="R533" s="251" t="str">
        <f>IF(M533="",,IF(ISNUMBER(MATCH(O533,'Bundle SKUs'!$A:$A,0)),Q533,Q533*2))</f>
        <v/>
      </c>
    </row>
    <row r="534">
      <c r="A534" s="250"/>
      <c r="B534" s="203" t="str">
        <f>IFERROR(__xludf.DUMMYFUNCTION("IF(C534="""",,JOIN("","",UNIQUE(FILTER(Berechnung!$A:$A,Berechnung!$B:$B=B$1,Berechnung!$N:$N=A534))))"),"")</f>
        <v/>
      </c>
      <c r="C534" s="1"/>
      <c r="D534" s="1"/>
      <c r="E534" s="251" t="str">
        <f>IF(A534="",,ROUNDUP(SUMIFS(Berechnung!$L:$L,Berechnung!$N:$N,A534,Berechnung!$B:$B,B$1),0))</f>
        <v/>
      </c>
      <c r="F534" s="251" t="str">
        <f>IF(A534="",,IF(ISNUMBER(MATCH(C534,'Bundle SKUs'!$A:$A,0)),E534,E534*2))</f>
        <v/>
      </c>
      <c r="G534" s="252"/>
      <c r="H534" s="203" t="str">
        <f>IFERROR(__xludf.DUMMYFUNCTION("IF(I534="""",,JOIN("","",UNIQUE(FILTER(Berechnung!$A:$A,Berechnung!$B:$B=H$1,Berechnung!$N:$N=G534))))"),"")</f>
        <v/>
      </c>
      <c r="I534" s="1"/>
      <c r="J534" s="1"/>
      <c r="K534" s="251" t="str">
        <f>IF(G534="",,ROUNDUP(SUMIFS(Berechnung!$L:$L,Berechnung!$N:$N,G534,Berechnung!$B:$B,H$1),0))</f>
        <v/>
      </c>
      <c r="L534" s="251" t="str">
        <f>IF(G534="",,IF(ISNUMBER(MATCH(I534,'Bundle SKUs'!$A:$A,0)),K534,K534*2))</f>
        <v/>
      </c>
      <c r="M534" s="253"/>
      <c r="N534" s="203" t="str">
        <f>IFERROR(__xludf.DUMMYFUNCTION("IF(O534="""",,JOIN("","",UNIQUE(FILTER(Berechnung!$A:$A,Berechnung!$B:$B=N$1,Berechnung!$N:$N=M534))))"),"")</f>
        <v/>
      </c>
      <c r="O534" s="1"/>
      <c r="P534" s="1"/>
      <c r="Q534" s="251" t="str">
        <f>IF(M534="",,ROUNDUP(SUMIFS(Berechnung!$L:$L,Berechnung!$N:$N,M534,Berechnung!$B:$B,N$1),0))</f>
        <v/>
      </c>
      <c r="R534" s="251" t="str">
        <f>IF(M534="",,IF(ISNUMBER(MATCH(O534,'Bundle SKUs'!$A:$A,0)),Q534,Q534*2))</f>
        <v/>
      </c>
    </row>
    <row r="535">
      <c r="A535" s="250"/>
      <c r="B535" s="203" t="str">
        <f>IFERROR(__xludf.DUMMYFUNCTION("IF(C535="""",,JOIN("","",UNIQUE(FILTER(Berechnung!$A:$A,Berechnung!$B:$B=B$1,Berechnung!$N:$N=A535))))"),"")</f>
        <v/>
      </c>
      <c r="C535" s="1"/>
      <c r="D535" s="1"/>
      <c r="E535" s="251" t="str">
        <f>IF(A535="",,ROUNDUP(SUMIFS(Berechnung!$L:$L,Berechnung!$N:$N,A535,Berechnung!$B:$B,B$1),0))</f>
        <v/>
      </c>
      <c r="F535" s="251" t="str">
        <f>IF(A535="",,IF(ISNUMBER(MATCH(C535,'Bundle SKUs'!$A:$A,0)),E535,E535*2))</f>
        <v/>
      </c>
      <c r="G535" s="252"/>
      <c r="H535" s="203" t="str">
        <f>IFERROR(__xludf.DUMMYFUNCTION("IF(I535="""",,JOIN("","",UNIQUE(FILTER(Berechnung!$A:$A,Berechnung!$B:$B=H$1,Berechnung!$N:$N=G535))))"),"")</f>
        <v/>
      </c>
      <c r="I535" s="1"/>
      <c r="J535" s="1"/>
      <c r="K535" s="251" t="str">
        <f>IF(G535="",,ROUNDUP(SUMIFS(Berechnung!$L:$L,Berechnung!$N:$N,G535,Berechnung!$B:$B,H$1),0))</f>
        <v/>
      </c>
      <c r="L535" s="251" t="str">
        <f>IF(G535="",,IF(ISNUMBER(MATCH(I535,'Bundle SKUs'!$A:$A,0)),K535,K535*2))</f>
        <v/>
      </c>
      <c r="M535" s="253"/>
      <c r="N535" s="203" t="str">
        <f>IFERROR(__xludf.DUMMYFUNCTION("IF(O535="""",,JOIN("","",UNIQUE(FILTER(Berechnung!$A:$A,Berechnung!$B:$B=N$1,Berechnung!$N:$N=M535))))"),"")</f>
        <v/>
      </c>
      <c r="O535" s="1"/>
      <c r="P535" s="1"/>
      <c r="Q535" s="251" t="str">
        <f>IF(M535="",,ROUNDUP(SUMIFS(Berechnung!$L:$L,Berechnung!$N:$N,M535,Berechnung!$B:$B,N$1),0))</f>
        <v/>
      </c>
      <c r="R535" s="251" t="str">
        <f>IF(M535="",,IF(ISNUMBER(MATCH(O535,'Bundle SKUs'!$A:$A,0)),Q535,Q535*2))</f>
        <v/>
      </c>
    </row>
    <row r="536">
      <c r="A536" s="250"/>
      <c r="B536" s="203" t="str">
        <f>IFERROR(__xludf.DUMMYFUNCTION("IF(C536="""",,JOIN("","",UNIQUE(FILTER(Berechnung!$A:$A,Berechnung!$B:$B=B$1,Berechnung!$N:$N=A536))))"),"")</f>
        <v/>
      </c>
      <c r="C536" s="1"/>
      <c r="D536" s="1"/>
      <c r="E536" s="251" t="str">
        <f>IF(A536="",,ROUNDUP(SUMIFS(Berechnung!$L:$L,Berechnung!$N:$N,A536,Berechnung!$B:$B,B$1),0))</f>
        <v/>
      </c>
      <c r="F536" s="251" t="str">
        <f>IF(A536="",,IF(ISNUMBER(MATCH(C536,'Bundle SKUs'!$A:$A,0)),E536,E536*2))</f>
        <v/>
      </c>
      <c r="G536" s="252"/>
      <c r="H536" s="203" t="str">
        <f>IFERROR(__xludf.DUMMYFUNCTION("IF(I536="""",,JOIN("","",UNIQUE(FILTER(Berechnung!$A:$A,Berechnung!$B:$B=H$1,Berechnung!$N:$N=G536))))"),"")</f>
        <v/>
      </c>
      <c r="I536" s="1"/>
      <c r="J536" s="1"/>
      <c r="K536" s="251" t="str">
        <f>IF(G536="",,ROUNDUP(SUMIFS(Berechnung!$L:$L,Berechnung!$N:$N,G536,Berechnung!$B:$B,H$1),0))</f>
        <v/>
      </c>
      <c r="L536" s="251" t="str">
        <f>IF(G536="",,IF(ISNUMBER(MATCH(I536,'Bundle SKUs'!$A:$A,0)),K536,K536*2))</f>
        <v/>
      </c>
      <c r="M536" s="253"/>
      <c r="N536" s="203" t="str">
        <f>IFERROR(__xludf.DUMMYFUNCTION("IF(O536="""",,JOIN("","",UNIQUE(FILTER(Berechnung!$A:$A,Berechnung!$B:$B=N$1,Berechnung!$N:$N=M536))))"),"")</f>
        <v/>
      </c>
      <c r="O536" s="1"/>
      <c r="P536" s="1"/>
      <c r="Q536" s="251" t="str">
        <f>IF(M536="",,ROUNDUP(SUMIFS(Berechnung!$L:$L,Berechnung!$N:$N,M536,Berechnung!$B:$B,N$1),0))</f>
        <v/>
      </c>
      <c r="R536" s="251" t="str">
        <f>IF(M536="",,IF(ISNUMBER(MATCH(O536,'Bundle SKUs'!$A:$A,0)),Q536,Q536*2))</f>
        <v/>
      </c>
    </row>
    <row r="537">
      <c r="A537" s="250"/>
      <c r="B537" s="203" t="str">
        <f>IFERROR(__xludf.DUMMYFUNCTION("IF(C537="""",,JOIN("","",UNIQUE(FILTER(Berechnung!$A:$A,Berechnung!$B:$B=B$1,Berechnung!$N:$N=A537))))"),"")</f>
        <v/>
      </c>
      <c r="C537" s="1"/>
      <c r="D537" s="1"/>
      <c r="E537" s="251" t="str">
        <f>IF(A537="",,ROUNDUP(SUMIFS(Berechnung!$L:$L,Berechnung!$N:$N,A537,Berechnung!$B:$B,B$1),0))</f>
        <v/>
      </c>
      <c r="F537" s="251" t="str">
        <f>IF(A537="",,IF(ISNUMBER(MATCH(C537,'Bundle SKUs'!$A:$A,0)),E537,E537*2))</f>
        <v/>
      </c>
      <c r="G537" s="252"/>
      <c r="H537" s="203" t="str">
        <f>IFERROR(__xludf.DUMMYFUNCTION("IF(I537="""",,JOIN("","",UNIQUE(FILTER(Berechnung!$A:$A,Berechnung!$B:$B=H$1,Berechnung!$N:$N=G537))))"),"")</f>
        <v/>
      </c>
      <c r="I537" s="1"/>
      <c r="J537" s="1"/>
      <c r="K537" s="251" t="str">
        <f>IF(G537="",,ROUNDUP(SUMIFS(Berechnung!$L:$L,Berechnung!$N:$N,G537,Berechnung!$B:$B,H$1),0))</f>
        <v/>
      </c>
      <c r="L537" s="251" t="str">
        <f>IF(G537="",,IF(ISNUMBER(MATCH(I537,'Bundle SKUs'!$A:$A,0)),K537,K537*2))</f>
        <v/>
      </c>
      <c r="M537" s="253"/>
      <c r="N537" s="203" t="str">
        <f>IFERROR(__xludf.DUMMYFUNCTION("IF(O537="""",,JOIN("","",UNIQUE(FILTER(Berechnung!$A:$A,Berechnung!$B:$B=N$1,Berechnung!$N:$N=M537))))"),"")</f>
        <v/>
      </c>
      <c r="O537" s="1"/>
      <c r="P537" s="1"/>
      <c r="Q537" s="251" t="str">
        <f>IF(M537="",,ROUNDUP(SUMIFS(Berechnung!$L:$L,Berechnung!$N:$N,M537,Berechnung!$B:$B,N$1),0))</f>
        <v/>
      </c>
      <c r="R537" s="251" t="str">
        <f>IF(M537="",,IF(ISNUMBER(MATCH(O537,'Bundle SKUs'!$A:$A,0)),Q537,Q537*2))</f>
        <v/>
      </c>
    </row>
    <row r="538">
      <c r="A538" s="250"/>
      <c r="B538" s="203" t="str">
        <f>IFERROR(__xludf.DUMMYFUNCTION("IF(C538="""",,JOIN("","",UNIQUE(FILTER(Berechnung!$A:$A,Berechnung!$B:$B=B$1,Berechnung!$N:$N=A538))))"),"")</f>
        <v/>
      </c>
      <c r="C538" s="1"/>
      <c r="D538" s="1"/>
      <c r="E538" s="251" t="str">
        <f>IF(A538="",,ROUNDUP(SUMIFS(Berechnung!$L:$L,Berechnung!$N:$N,A538,Berechnung!$B:$B,B$1),0))</f>
        <v/>
      </c>
      <c r="F538" s="251" t="str">
        <f>IF(A538="",,IF(ISNUMBER(MATCH(C538,'Bundle SKUs'!$A:$A,0)),E538,E538*2))</f>
        <v/>
      </c>
      <c r="G538" s="252"/>
      <c r="H538" s="203" t="str">
        <f>IFERROR(__xludf.DUMMYFUNCTION("IF(I538="""",,JOIN("","",UNIQUE(FILTER(Berechnung!$A:$A,Berechnung!$B:$B=H$1,Berechnung!$N:$N=G538))))"),"")</f>
        <v/>
      </c>
      <c r="I538" s="1"/>
      <c r="J538" s="1"/>
      <c r="K538" s="251" t="str">
        <f>IF(G538="",,ROUNDUP(SUMIFS(Berechnung!$L:$L,Berechnung!$N:$N,G538,Berechnung!$B:$B,H$1),0))</f>
        <v/>
      </c>
      <c r="L538" s="251" t="str">
        <f>IF(G538="",,IF(ISNUMBER(MATCH(I538,'Bundle SKUs'!$A:$A,0)),K538,K538*2))</f>
        <v/>
      </c>
      <c r="M538" s="253"/>
      <c r="N538" s="203" t="str">
        <f>IFERROR(__xludf.DUMMYFUNCTION("IF(O538="""",,JOIN("","",UNIQUE(FILTER(Berechnung!$A:$A,Berechnung!$B:$B=N$1,Berechnung!$N:$N=M538))))"),"")</f>
        <v/>
      </c>
      <c r="O538" s="1"/>
      <c r="P538" s="1"/>
      <c r="Q538" s="251" t="str">
        <f>IF(M538="",,ROUNDUP(SUMIFS(Berechnung!$L:$L,Berechnung!$N:$N,M538,Berechnung!$B:$B,N$1),0))</f>
        <v/>
      </c>
      <c r="R538" s="251" t="str">
        <f>IF(M538="",,IF(ISNUMBER(MATCH(O538,'Bundle SKUs'!$A:$A,0)),Q538,Q538*2))</f>
        <v/>
      </c>
    </row>
    <row r="539">
      <c r="A539" s="250"/>
      <c r="B539" s="203" t="str">
        <f>IFERROR(__xludf.DUMMYFUNCTION("IF(C539="""",,JOIN("","",UNIQUE(FILTER(Berechnung!$A:$A,Berechnung!$B:$B=B$1,Berechnung!$N:$N=A539))))"),"")</f>
        <v/>
      </c>
      <c r="C539" s="1"/>
      <c r="D539" s="1"/>
      <c r="E539" s="251" t="str">
        <f>IF(A539="",,ROUNDUP(SUMIFS(Berechnung!$L:$L,Berechnung!$N:$N,A539,Berechnung!$B:$B,B$1),0))</f>
        <v/>
      </c>
      <c r="F539" s="251" t="str">
        <f>IF(A539="",,IF(ISNUMBER(MATCH(C539,'Bundle SKUs'!$A:$A,0)),E539,E539*2))</f>
        <v/>
      </c>
      <c r="G539" s="252"/>
      <c r="H539" s="203" t="str">
        <f>IFERROR(__xludf.DUMMYFUNCTION("IF(I539="""",,JOIN("","",UNIQUE(FILTER(Berechnung!$A:$A,Berechnung!$B:$B=H$1,Berechnung!$N:$N=G539))))"),"")</f>
        <v/>
      </c>
      <c r="I539" s="1"/>
      <c r="J539" s="1"/>
      <c r="K539" s="251" t="str">
        <f>IF(G539="",,ROUNDUP(SUMIFS(Berechnung!$L:$L,Berechnung!$N:$N,G539,Berechnung!$B:$B,H$1),0))</f>
        <v/>
      </c>
      <c r="L539" s="251" t="str">
        <f>IF(G539="",,IF(ISNUMBER(MATCH(I539,'Bundle SKUs'!$A:$A,0)),K539,K539*2))</f>
        <v/>
      </c>
      <c r="M539" s="253"/>
      <c r="N539" s="203" t="str">
        <f>IFERROR(__xludf.DUMMYFUNCTION("IF(O539="""",,JOIN("","",UNIQUE(FILTER(Berechnung!$A:$A,Berechnung!$B:$B=N$1,Berechnung!$N:$N=M539))))"),"")</f>
        <v/>
      </c>
      <c r="O539" s="1"/>
      <c r="P539" s="1"/>
      <c r="Q539" s="251" t="str">
        <f>IF(M539="",,ROUNDUP(SUMIFS(Berechnung!$L:$L,Berechnung!$N:$N,M539,Berechnung!$B:$B,N$1),0))</f>
        <v/>
      </c>
      <c r="R539" s="251" t="str">
        <f>IF(M539="",,IF(ISNUMBER(MATCH(O539,'Bundle SKUs'!$A:$A,0)),Q539,Q539*2))</f>
        <v/>
      </c>
    </row>
    <row r="540">
      <c r="A540" s="250"/>
      <c r="B540" s="203" t="str">
        <f>IFERROR(__xludf.DUMMYFUNCTION("IF(C540="""",,JOIN("","",UNIQUE(FILTER(Berechnung!$A:$A,Berechnung!$B:$B=B$1,Berechnung!$N:$N=A540))))"),"")</f>
        <v/>
      </c>
      <c r="C540" s="1"/>
      <c r="D540" s="1"/>
      <c r="E540" s="251" t="str">
        <f>IF(A540="",,ROUNDUP(SUMIFS(Berechnung!$L:$L,Berechnung!$N:$N,A540,Berechnung!$B:$B,B$1),0))</f>
        <v/>
      </c>
      <c r="F540" s="251" t="str">
        <f>IF(A540="",,IF(ISNUMBER(MATCH(C540,'Bundle SKUs'!$A:$A,0)),E540,E540*2))</f>
        <v/>
      </c>
      <c r="G540" s="252"/>
      <c r="H540" s="203" t="str">
        <f>IFERROR(__xludf.DUMMYFUNCTION("IF(I540="""",,JOIN("","",UNIQUE(FILTER(Berechnung!$A:$A,Berechnung!$B:$B=H$1,Berechnung!$N:$N=G540))))"),"")</f>
        <v/>
      </c>
      <c r="I540" s="1"/>
      <c r="J540" s="1"/>
      <c r="K540" s="251" t="str">
        <f>IF(G540="",,ROUNDUP(SUMIFS(Berechnung!$L:$L,Berechnung!$N:$N,G540,Berechnung!$B:$B,H$1),0))</f>
        <v/>
      </c>
      <c r="L540" s="251" t="str">
        <f>IF(G540="",,IF(ISNUMBER(MATCH(I540,'Bundle SKUs'!$A:$A,0)),K540,K540*2))</f>
        <v/>
      </c>
      <c r="M540" s="253"/>
      <c r="N540" s="203" t="str">
        <f>IFERROR(__xludf.DUMMYFUNCTION("IF(O540="""",,JOIN("","",UNIQUE(FILTER(Berechnung!$A:$A,Berechnung!$B:$B=N$1,Berechnung!$N:$N=M540))))"),"")</f>
        <v/>
      </c>
      <c r="O540" s="1"/>
      <c r="P540" s="1"/>
      <c r="Q540" s="251" t="str">
        <f>IF(M540="",,ROUNDUP(SUMIFS(Berechnung!$L:$L,Berechnung!$N:$N,M540,Berechnung!$B:$B,N$1),0))</f>
        <v/>
      </c>
      <c r="R540" s="251" t="str">
        <f>IF(M540="",,IF(ISNUMBER(MATCH(O540,'Bundle SKUs'!$A:$A,0)),Q540,Q540*2))</f>
        <v/>
      </c>
    </row>
    <row r="541">
      <c r="A541" s="250"/>
      <c r="B541" s="203" t="str">
        <f>IFERROR(__xludf.DUMMYFUNCTION("IF(C541="""",,JOIN("","",UNIQUE(FILTER(Berechnung!$A:$A,Berechnung!$B:$B=B$1,Berechnung!$N:$N=A541))))"),"")</f>
        <v/>
      </c>
      <c r="C541" s="1"/>
      <c r="D541" s="1"/>
      <c r="E541" s="251" t="str">
        <f>IF(A541="",,ROUNDUP(SUMIFS(Berechnung!$L:$L,Berechnung!$N:$N,A541,Berechnung!$B:$B,B$1),0))</f>
        <v/>
      </c>
      <c r="F541" s="251" t="str">
        <f>IF(A541="",,IF(ISNUMBER(MATCH(C541,'Bundle SKUs'!$A:$A,0)),E541,E541*2))</f>
        <v/>
      </c>
      <c r="G541" s="252"/>
      <c r="H541" s="203" t="str">
        <f>IFERROR(__xludf.DUMMYFUNCTION("IF(I541="""",,JOIN("","",UNIQUE(FILTER(Berechnung!$A:$A,Berechnung!$B:$B=H$1,Berechnung!$N:$N=G541))))"),"")</f>
        <v/>
      </c>
      <c r="I541" s="1"/>
      <c r="J541" s="1"/>
      <c r="K541" s="251" t="str">
        <f>IF(G541="",,ROUNDUP(SUMIFS(Berechnung!$L:$L,Berechnung!$N:$N,G541,Berechnung!$B:$B,H$1),0))</f>
        <v/>
      </c>
      <c r="L541" s="251" t="str">
        <f>IF(G541="",,IF(ISNUMBER(MATCH(I541,'Bundle SKUs'!$A:$A,0)),K541,K541*2))</f>
        <v/>
      </c>
      <c r="M541" s="253"/>
      <c r="N541" s="203" t="str">
        <f>IFERROR(__xludf.DUMMYFUNCTION("IF(O541="""",,JOIN("","",UNIQUE(FILTER(Berechnung!$A:$A,Berechnung!$B:$B=N$1,Berechnung!$N:$N=M541))))"),"")</f>
        <v/>
      </c>
      <c r="O541" s="1"/>
      <c r="P541" s="1"/>
      <c r="Q541" s="251" t="str">
        <f>IF(M541="",,ROUNDUP(SUMIFS(Berechnung!$L:$L,Berechnung!$N:$N,M541,Berechnung!$B:$B,N$1),0))</f>
        <v/>
      </c>
      <c r="R541" s="251" t="str">
        <f>IF(M541="",,IF(ISNUMBER(MATCH(O541,'Bundle SKUs'!$A:$A,0)),Q541,Q541*2))</f>
        <v/>
      </c>
    </row>
    <row r="542">
      <c r="A542" s="250"/>
      <c r="B542" s="203" t="str">
        <f>IFERROR(__xludf.DUMMYFUNCTION("IF(C542="""",,JOIN("","",UNIQUE(FILTER(Berechnung!$A:$A,Berechnung!$B:$B=B$1,Berechnung!$N:$N=A542))))"),"")</f>
        <v/>
      </c>
      <c r="C542" s="1"/>
      <c r="D542" s="1"/>
      <c r="E542" s="251" t="str">
        <f>IF(A542="",,ROUNDUP(SUMIFS(Berechnung!$L:$L,Berechnung!$N:$N,A542,Berechnung!$B:$B,B$1),0))</f>
        <v/>
      </c>
      <c r="F542" s="251" t="str">
        <f>IF(A542="",,IF(ISNUMBER(MATCH(C542,'Bundle SKUs'!$A:$A,0)),E542,E542*2))</f>
        <v/>
      </c>
      <c r="G542" s="252"/>
      <c r="H542" s="203" t="str">
        <f>IFERROR(__xludf.DUMMYFUNCTION("IF(I542="""",,JOIN("","",UNIQUE(FILTER(Berechnung!$A:$A,Berechnung!$B:$B=H$1,Berechnung!$N:$N=G542))))"),"")</f>
        <v/>
      </c>
      <c r="I542" s="1"/>
      <c r="J542" s="1"/>
      <c r="K542" s="251" t="str">
        <f>IF(G542="",,ROUNDUP(SUMIFS(Berechnung!$L:$L,Berechnung!$N:$N,G542,Berechnung!$B:$B,H$1),0))</f>
        <v/>
      </c>
      <c r="L542" s="251" t="str">
        <f>IF(G542="",,IF(ISNUMBER(MATCH(I542,'Bundle SKUs'!$A:$A,0)),K542,K542*2))</f>
        <v/>
      </c>
      <c r="M542" s="253"/>
      <c r="N542" s="203" t="str">
        <f>IFERROR(__xludf.DUMMYFUNCTION("IF(O542="""",,JOIN("","",UNIQUE(FILTER(Berechnung!$A:$A,Berechnung!$B:$B=N$1,Berechnung!$N:$N=M542))))"),"")</f>
        <v/>
      </c>
      <c r="O542" s="1"/>
      <c r="P542" s="1"/>
      <c r="Q542" s="251" t="str">
        <f>IF(M542="",,ROUNDUP(SUMIFS(Berechnung!$L:$L,Berechnung!$N:$N,M542,Berechnung!$B:$B,N$1),0))</f>
        <v/>
      </c>
      <c r="R542" s="251" t="str">
        <f>IF(M542="",,IF(ISNUMBER(MATCH(O542,'Bundle SKUs'!$A:$A,0)),Q542,Q542*2))</f>
        <v/>
      </c>
    </row>
    <row r="543">
      <c r="A543" s="250"/>
      <c r="B543" s="203" t="str">
        <f>IFERROR(__xludf.DUMMYFUNCTION("IF(C543="""",,JOIN("","",UNIQUE(FILTER(Berechnung!$A:$A,Berechnung!$B:$B=B$1,Berechnung!$N:$N=A543))))"),"")</f>
        <v/>
      </c>
      <c r="C543" s="1"/>
      <c r="D543" s="1"/>
      <c r="E543" s="251" t="str">
        <f>IF(A543="",,ROUNDUP(SUMIFS(Berechnung!$L:$L,Berechnung!$N:$N,A543,Berechnung!$B:$B,B$1),0))</f>
        <v/>
      </c>
      <c r="F543" s="251" t="str">
        <f>IF(A543="",,IF(ISNUMBER(MATCH(C543,'Bundle SKUs'!$A:$A,0)),E543,E543*2))</f>
        <v/>
      </c>
      <c r="G543" s="252"/>
      <c r="H543" s="203" t="str">
        <f>IFERROR(__xludf.DUMMYFUNCTION("IF(I543="""",,JOIN("","",UNIQUE(FILTER(Berechnung!$A:$A,Berechnung!$B:$B=H$1,Berechnung!$N:$N=G543))))"),"")</f>
        <v/>
      </c>
      <c r="I543" s="1"/>
      <c r="J543" s="1"/>
      <c r="K543" s="251" t="str">
        <f>IF(G543="",,ROUNDUP(SUMIFS(Berechnung!$L:$L,Berechnung!$N:$N,G543,Berechnung!$B:$B,H$1),0))</f>
        <v/>
      </c>
      <c r="L543" s="251" t="str">
        <f>IF(G543="",,IF(ISNUMBER(MATCH(I543,'Bundle SKUs'!$A:$A,0)),K543,K543*2))</f>
        <v/>
      </c>
      <c r="M543" s="253"/>
      <c r="N543" s="203" t="str">
        <f>IFERROR(__xludf.DUMMYFUNCTION("IF(O543="""",,JOIN("","",UNIQUE(FILTER(Berechnung!$A:$A,Berechnung!$B:$B=N$1,Berechnung!$N:$N=M543))))"),"")</f>
        <v/>
      </c>
      <c r="O543" s="1"/>
      <c r="P543" s="1"/>
      <c r="Q543" s="251" t="str">
        <f>IF(M543="",,ROUNDUP(SUMIFS(Berechnung!$L:$L,Berechnung!$N:$N,M543,Berechnung!$B:$B,N$1),0))</f>
        <v/>
      </c>
      <c r="R543" s="251" t="str">
        <f>IF(M543="",,IF(ISNUMBER(MATCH(O543,'Bundle SKUs'!$A:$A,0)),Q543,Q543*2))</f>
        <v/>
      </c>
    </row>
    <row r="544">
      <c r="A544" s="250"/>
      <c r="B544" s="203" t="str">
        <f>IFERROR(__xludf.DUMMYFUNCTION("IF(C544="""",,JOIN("","",UNIQUE(FILTER(Berechnung!$A:$A,Berechnung!$B:$B=B$1,Berechnung!$N:$N=A544))))"),"")</f>
        <v/>
      </c>
      <c r="C544" s="1"/>
      <c r="D544" s="1"/>
      <c r="E544" s="251" t="str">
        <f>IF(A544="",,ROUNDUP(SUMIFS(Berechnung!$L:$L,Berechnung!$N:$N,A544,Berechnung!$B:$B,B$1),0))</f>
        <v/>
      </c>
      <c r="F544" s="251" t="str">
        <f>IF(A544="",,IF(ISNUMBER(MATCH(C544,'Bundle SKUs'!$A:$A,0)),E544,E544*2))</f>
        <v/>
      </c>
      <c r="G544" s="252"/>
      <c r="H544" s="203" t="str">
        <f>IFERROR(__xludf.DUMMYFUNCTION("IF(I544="""",,JOIN("","",UNIQUE(FILTER(Berechnung!$A:$A,Berechnung!$B:$B=H$1,Berechnung!$N:$N=G544))))"),"")</f>
        <v/>
      </c>
      <c r="I544" s="1"/>
      <c r="J544" s="1"/>
      <c r="K544" s="251" t="str">
        <f>IF(G544="",,ROUNDUP(SUMIFS(Berechnung!$L:$L,Berechnung!$N:$N,G544,Berechnung!$B:$B,H$1),0))</f>
        <v/>
      </c>
      <c r="L544" s="251" t="str">
        <f>IF(G544="",,IF(ISNUMBER(MATCH(I544,'Bundle SKUs'!$A:$A,0)),K544,K544*2))</f>
        <v/>
      </c>
      <c r="M544" s="253"/>
      <c r="N544" s="203" t="str">
        <f>IFERROR(__xludf.DUMMYFUNCTION("IF(O544="""",,JOIN("","",UNIQUE(FILTER(Berechnung!$A:$A,Berechnung!$B:$B=N$1,Berechnung!$N:$N=M544))))"),"")</f>
        <v/>
      </c>
      <c r="O544" s="1"/>
      <c r="P544" s="1"/>
      <c r="Q544" s="251" t="str">
        <f>IF(M544="",,ROUNDUP(SUMIFS(Berechnung!$L:$L,Berechnung!$N:$N,M544,Berechnung!$B:$B,N$1),0))</f>
        <v/>
      </c>
      <c r="R544" s="251" t="str">
        <f>IF(M544="",,IF(ISNUMBER(MATCH(O544,'Bundle SKUs'!$A:$A,0)),Q544,Q544*2))</f>
        <v/>
      </c>
    </row>
    <row r="545">
      <c r="A545" s="250"/>
      <c r="B545" s="203" t="str">
        <f>IFERROR(__xludf.DUMMYFUNCTION("IF(C545="""",,JOIN("","",UNIQUE(FILTER(Berechnung!$A:$A,Berechnung!$B:$B=B$1,Berechnung!$N:$N=A545))))"),"")</f>
        <v/>
      </c>
      <c r="C545" s="1"/>
      <c r="D545" s="1"/>
      <c r="E545" s="251" t="str">
        <f>IF(A545="",,ROUNDUP(SUMIFS(Berechnung!$L:$L,Berechnung!$N:$N,A545,Berechnung!$B:$B,B$1),0))</f>
        <v/>
      </c>
      <c r="F545" s="251" t="str">
        <f>IF(A545="",,IF(ISNUMBER(MATCH(C545,'Bundle SKUs'!$A:$A,0)),E545,E545*2))</f>
        <v/>
      </c>
      <c r="G545" s="252"/>
      <c r="H545" s="203" t="str">
        <f>IFERROR(__xludf.DUMMYFUNCTION("IF(I545="""",,JOIN("","",UNIQUE(FILTER(Berechnung!$A:$A,Berechnung!$B:$B=H$1,Berechnung!$N:$N=G545))))"),"")</f>
        <v/>
      </c>
      <c r="I545" s="1"/>
      <c r="J545" s="1"/>
      <c r="K545" s="251" t="str">
        <f>IF(G545="",,ROUNDUP(SUMIFS(Berechnung!$L:$L,Berechnung!$N:$N,G545,Berechnung!$B:$B,H$1),0))</f>
        <v/>
      </c>
      <c r="L545" s="251" t="str">
        <f>IF(G545="",,IF(ISNUMBER(MATCH(I545,'Bundle SKUs'!$A:$A,0)),K545,K545*2))</f>
        <v/>
      </c>
      <c r="M545" s="253"/>
      <c r="N545" s="203" t="str">
        <f>IFERROR(__xludf.DUMMYFUNCTION("IF(O545="""",,JOIN("","",UNIQUE(FILTER(Berechnung!$A:$A,Berechnung!$B:$B=N$1,Berechnung!$N:$N=M545))))"),"")</f>
        <v/>
      </c>
      <c r="O545" s="1"/>
      <c r="P545" s="1"/>
      <c r="Q545" s="251" t="str">
        <f>IF(M545="",,ROUNDUP(SUMIFS(Berechnung!$L:$L,Berechnung!$N:$N,M545,Berechnung!$B:$B,N$1),0))</f>
        <v/>
      </c>
      <c r="R545" s="251" t="str">
        <f>IF(M545="",,IF(ISNUMBER(MATCH(O545,'Bundle SKUs'!$A:$A,0)),Q545,Q545*2))</f>
        <v/>
      </c>
    </row>
    <row r="546">
      <c r="A546" s="250"/>
      <c r="B546" s="203" t="str">
        <f>IFERROR(__xludf.DUMMYFUNCTION("IF(C546="""",,JOIN("","",UNIQUE(FILTER(Berechnung!$A:$A,Berechnung!$B:$B=B$1,Berechnung!$N:$N=A546))))"),"")</f>
        <v/>
      </c>
      <c r="C546" s="1"/>
      <c r="D546" s="1"/>
      <c r="E546" s="251" t="str">
        <f>IF(A546="",,ROUNDUP(SUMIFS(Berechnung!$L:$L,Berechnung!$N:$N,A546,Berechnung!$B:$B,B$1),0))</f>
        <v/>
      </c>
      <c r="F546" s="251" t="str">
        <f>IF(A546="",,IF(ISNUMBER(MATCH(C546,'Bundle SKUs'!$A:$A,0)),E546,E546*2))</f>
        <v/>
      </c>
      <c r="G546" s="252"/>
      <c r="H546" s="203" t="str">
        <f>IFERROR(__xludf.DUMMYFUNCTION("IF(I546="""",,JOIN("","",UNIQUE(FILTER(Berechnung!$A:$A,Berechnung!$B:$B=H$1,Berechnung!$N:$N=G546))))"),"")</f>
        <v/>
      </c>
      <c r="I546" s="1"/>
      <c r="J546" s="1"/>
      <c r="K546" s="251" t="str">
        <f>IF(G546="",,ROUNDUP(SUMIFS(Berechnung!$L:$L,Berechnung!$N:$N,G546,Berechnung!$B:$B,H$1),0))</f>
        <v/>
      </c>
      <c r="L546" s="251" t="str">
        <f>IF(G546="",,IF(ISNUMBER(MATCH(I546,'Bundle SKUs'!$A:$A,0)),K546,K546*2))</f>
        <v/>
      </c>
      <c r="M546" s="253"/>
      <c r="N546" s="203" t="str">
        <f>IFERROR(__xludf.DUMMYFUNCTION("IF(O546="""",,JOIN("","",UNIQUE(FILTER(Berechnung!$A:$A,Berechnung!$B:$B=N$1,Berechnung!$N:$N=M546))))"),"")</f>
        <v/>
      </c>
      <c r="O546" s="1"/>
      <c r="P546" s="1"/>
      <c r="Q546" s="251" t="str">
        <f>IF(M546="",,ROUNDUP(SUMIFS(Berechnung!$L:$L,Berechnung!$N:$N,M546,Berechnung!$B:$B,N$1),0))</f>
        <v/>
      </c>
      <c r="R546" s="251" t="str">
        <f>IF(M546="",,IF(ISNUMBER(MATCH(O546,'Bundle SKUs'!$A:$A,0)),Q546,Q546*2))</f>
        <v/>
      </c>
    </row>
    <row r="547">
      <c r="A547" s="250"/>
      <c r="B547" s="203" t="str">
        <f>IFERROR(__xludf.DUMMYFUNCTION("IF(C547="""",,JOIN("","",UNIQUE(FILTER(Berechnung!$A:$A,Berechnung!$B:$B=B$1,Berechnung!$N:$N=A547))))"),"")</f>
        <v/>
      </c>
      <c r="C547" s="1"/>
      <c r="D547" s="1"/>
      <c r="E547" s="251" t="str">
        <f>IF(A547="",,ROUNDUP(SUMIFS(Berechnung!$L:$L,Berechnung!$N:$N,A547,Berechnung!$B:$B,B$1),0))</f>
        <v/>
      </c>
      <c r="F547" s="251" t="str">
        <f>IF(A547="",,IF(ISNUMBER(MATCH(C547,'Bundle SKUs'!$A:$A,0)),E547,E547*2))</f>
        <v/>
      </c>
      <c r="G547" s="252"/>
      <c r="H547" s="203" t="str">
        <f>IFERROR(__xludf.DUMMYFUNCTION("IF(I547="""",,JOIN("","",UNIQUE(FILTER(Berechnung!$A:$A,Berechnung!$B:$B=H$1,Berechnung!$N:$N=G547))))"),"")</f>
        <v/>
      </c>
      <c r="I547" s="1"/>
      <c r="J547" s="1"/>
      <c r="K547" s="251" t="str">
        <f>IF(G547="",,ROUNDUP(SUMIFS(Berechnung!$L:$L,Berechnung!$N:$N,G547,Berechnung!$B:$B,H$1),0))</f>
        <v/>
      </c>
      <c r="L547" s="251" t="str">
        <f>IF(G547="",,IF(ISNUMBER(MATCH(I547,'Bundle SKUs'!$A:$A,0)),K547,K547*2))</f>
        <v/>
      </c>
      <c r="M547" s="253"/>
      <c r="N547" s="203" t="str">
        <f>IFERROR(__xludf.DUMMYFUNCTION("IF(O547="""",,JOIN("","",UNIQUE(FILTER(Berechnung!$A:$A,Berechnung!$B:$B=N$1,Berechnung!$N:$N=M547))))"),"")</f>
        <v/>
      </c>
      <c r="O547" s="1"/>
      <c r="P547" s="1"/>
      <c r="Q547" s="251" t="str">
        <f>IF(M547="",,ROUNDUP(SUMIFS(Berechnung!$L:$L,Berechnung!$N:$N,M547,Berechnung!$B:$B,N$1),0))</f>
        <v/>
      </c>
      <c r="R547" s="251" t="str">
        <f>IF(M547="",,IF(ISNUMBER(MATCH(O547,'Bundle SKUs'!$A:$A,0)),Q547,Q547*2))</f>
        <v/>
      </c>
    </row>
    <row r="548">
      <c r="A548" s="250"/>
      <c r="B548" s="203" t="str">
        <f>IFERROR(__xludf.DUMMYFUNCTION("IF(C548="""",,JOIN("","",UNIQUE(FILTER(Berechnung!$A:$A,Berechnung!$B:$B=B$1,Berechnung!$N:$N=A548))))"),"")</f>
        <v/>
      </c>
      <c r="C548" s="1"/>
      <c r="D548" s="1"/>
      <c r="E548" s="251" t="str">
        <f>IF(A548="",,ROUNDUP(SUMIFS(Berechnung!$L:$L,Berechnung!$N:$N,A548,Berechnung!$B:$B,B$1),0))</f>
        <v/>
      </c>
      <c r="F548" s="251" t="str">
        <f>IF(A548="",,IF(ISNUMBER(MATCH(C548,'Bundle SKUs'!$A:$A,0)),E548,E548*2))</f>
        <v/>
      </c>
      <c r="G548" s="252"/>
      <c r="H548" s="203" t="str">
        <f>IFERROR(__xludf.DUMMYFUNCTION("IF(I548="""",,JOIN("","",UNIQUE(FILTER(Berechnung!$A:$A,Berechnung!$B:$B=H$1,Berechnung!$N:$N=G548))))"),"")</f>
        <v/>
      </c>
      <c r="I548" s="1"/>
      <c r="J548" s="1"/>
      <c r="K548" s="251" t="str">
        <f>IF(G548="",,ROUNDUP(SUMIFS(Berechnung!$L:$L,Berechnung!$N:$N,G548,Berechnung!$B:$B,H$1),0))</f>
        <v/>
      </c>
      <c r="L548" s="251" t="str">
        <f>IF(G548="",,IF(ISNUMBER(MATCH(I548,'Bundle SKUs'!$A:$A,0)),K548,K548*2))</f>
        <v/>
      </c>
      <c r="M548" s="253"/>
      <c r="N548" s="203" t="str">
        <f>IFERROR(__xludf.DUMMYFUNCTION("IF(O548="""",,JOIN("","",UNIQUE(FILTER(Berechnung!$A:$A,Berechnung!$B:$B=N$1,Berechnung!$N:$N=M548))))"),"")</f>
        <v/>
      </c>
      <c r="O548" s="1"/>
      <c r="P548" s="1"/>
      <c r="Q548" s="251" t="str">
        <f>IF(M548="",,ROUNDUP(SUMIFS(Berechnung!$L:$L,Berechnung!$N:$N,M548,Berechnung!$B:$B,N$1),0))</f>
        <v/>
      </c>
      <c r="R548" s="251" t="str">
        <f>IF(M548="",,IF(ISNUMBER(MATCH(O548,'Bundle SKUs'!$A:$A,0)),Q548,Q548*2))</f>
        <v/>
      </c>
    </row>
    <row r="549">
      <c r="A549" s="250"/>
      <c r="B549" s="203" t="str">
        <f>IFERROR(__xludf.DUMMYFUNCTION("IF(C549="""",,JOIN("","",UNIQUE(FILTER(Berechnung!$A:$A,Berechnung!$B:$B=B$1,Berechnung!$N:$N=A549))))"),"")</f>
        <v/>
      </c>
      <c r="C549" s="1"/>
      <c r="D549" s="1"/>
      <c r="E549" s="251" t="str">
        <f>IF(A549="",,ROUNDUP(SUMIFS(Berechnung!$L:$L,Berechnung!$N:$N,A549,Berechnung!$B:$B,B$1),0))</f>
        <v/>
      </c>
      <c r="F549" s="251" t="str">
        <f>IF(A549="",,IF(ISNUMBER(MATCH(C549,'Bundle SKUs'!$A:$A,0)),E549,E549*2))</f>
        <v/>
      </c>
      <c r="G549" s="252"/>
      <c r="H549" s="203" t="str">
        <f>IFERROR(__xludf.DUMMYFUNCTION("IF(I549="""",,JOIN("","",UNIQUE(FILTER(Berechnung!$A:$A,Berechnung!$B:$B=H$1,Berechnung!$N:$N=G549))))"),"")</f>
        <v/>
      </c>
      <c r="I549" s="1"/>
      <c r="J549" s="1"/>
      <c r="K549" s="251" t="str">
        <f>IF(G549="",,ROUNDUP(SUMIFS(Berechnung!$L:$L,Berechnung!$N:$N,G549,Berechnung!$B:$B,H$1),0))</f>
        <v/>
      </c>
      <c r="L549" s="251" t="str">
        <f>IF(G549="",,IF(ISNUMBER(MATCH(I549,'Bundle SKUs'!$A:$A,0)),K549,K549*2))</f>
        <v/>
      </c>
      <c r="M549" s="253"/>
      <c r="N549" s="203" t="str">
        <f>IFERROR(__xludf.DUMMYFUNCTION("IF(O549="""",,JOIN("","",UNIQUE(FILTER(Berechnung!$A:$A,Berechnung!$B:$B=N$1,Berechnung!$N:$N=M549))))"),"")</f>
        <v/>
      </c>
      <c r="O549" s="1"/>
      <c r="P549" s="1"/>
      <c r="Q549" s="251" t="str">
        <f>IF(M549="",,ROUNDUP(SUMIFS(Berechnung!$L:$L,Berechnung!$N:$N,M549,Berechnung!$B:$B,N$1),0))</f>
        <v/>
      </c>
      <c r="R549" s="251" t="str">
        <f>IF(M549="",,IF(ISNUMBER(MATCH(O549,'Bundle SKUs'!$A:$A,0)),Q549,Q549*2))</f>
        <v/>
      </c>
    </row>
    <row r="550">
      <c r="A550" s="250"/>
      <c r="B550" s="203" t="str">
        <f>IFERROR(__xludf.DUMMYFUNCTION("IF(C550="""",,JOIN("","",UNIQUE(FILTER(Berechnung!$A:$A,Berechnung!$B:$B=B$1,Berechnung!$N:$N=A550))))"),"")</f>
        <v/>
      </c>
      <c r="C550" s="1"/>
      <c r="D550" s="1"/>
      <c r="E550" s="251" t="str">
        <f>IF(A550="",,ROUNDUP(SUMIFS(Berechnung!$L:$L,Berechnung!$N:$N,A550,Berechnung!$B:$B,B$1),0))</f>
        <v/>
      </c>
      <c r="F550" s="251" t="str">
        <f>IF(A550="",,IF(ISNUMBER(MATCH(C550,'Bundle SKUs'!$A:$A,0)),E550,E550*2))</f>
        <v/>
      </c>
      <c r="G550" s="252"/>
      <c r="H550" s="203" t="str">
        <f>IFERROR(__xludf.DUMMYFUNCTION("IF(I550="""",,JOIN("","",UNIQUE(FILTER(Berechnung!$A:$A,Berechnung!$B:$B=H$1,Berechnung!$N:$N=G550))))"),"")</f>
        <v/>
      </c>
      <c r="I550" s="1"/>
      <c r="J550" s="1"/>
      <c r="K550" s="251" t="str">
        <f>IF(G550="",,ROUNDUP(SUMIFS(Berechnung!$L:$L,Berechnung!$N:$N,G550,Berechnung!$B:$B,H$1),0))</f>
        <v/>
      </c>
      <c r="L550" s="251" t="str">
        <f>IF(G550="",,IF(ISNUMBER(MATCH(I550,'Bundle SKUs'!$A:$A,0)),K550,K550*2))</f>
        <v/>
      </c>
      <c r="M550" s="253"/>
      <c r="N550" s="203" t="str">
        <f>IFERROR(__xludf.DUMMYFUNCTION("IF(O550="""",,JOIN("","",UNIQUE(FILTER(Berechnung!$A:$A,Berechnung!$B:$B=N$1,Berechnung!$N:$N=M550))))"),"")</f>
        <v/>
      </c>
      <c r="O550" s="1"/>
      <c r="P550" s="1"/>
      <c r="Q550" s="251" t="str">
        <f>IF(M550="",,ROUNDUP(SUMIFS(Berechnung!$L:$L,Berechnung!$N:$N,M550,Berechnung!$B:$B,N$1),0))</f>
        <v/>
      </c>
      <c r="R550" s="251" t="str">
        <f>IF(M550="",,IF(ISNUMBER(MATCH(O550,'Bundle SKUs'!$A:$A,0)),Q550,Q550*2))</f>
        <v/>
      </c>
    </row>
    <row r="551">
      <c r="A551" s="250"/>
      <c r="B551" s="203" t="str">
        <f>IFERROR(__xludf.DUMMYFUNCTION("IF(C551="""",,JOIN("","",UNIQUE(FILTER(Berechnung!$A:$A,Berechnung!$B:$B=B$1,Berechnung!$N:$N=A551))))"),"")</f>
        <v/>
      </c>
      <c r="C551" s="1"/>
      <c r="D551" s="1"/>
      <c r="E551" s="251" t="str">
        <f>IF(A551="",,ROUNDUP(SUMIFS(Berechnung!$L:$L,Berechnung!$N:$N,A551,Berechnung!$B:$B,B$1),0))</f>
        <v/>
      </c>
      <c r="F551" s="251" t="str">
        <f>IF(A551="",,IF(ISNUMBER(MATCH(C551,'Bundle SKUs'!$A:$A,0)),E551,E551*2))</f>
        <v/>
      </c>
      <c r="G551" s="252"/>
      <c r="H551" s="203" t="str">
        <f>IFERROR(__xludf.DUMMYFUNCTION("IF(I551="""",,JOIN("","",UNIQUE(FILTER(Berechnung!$A:$A,Berechnung!$B:$B=H$1,Berechnung!$N:$N=G551))))"),"")</f>
        <v/>
      </c>
      <c r="I551" s="1"/>
      <c r="J551" s="1"/>
      <c r="K551" s="251" t="str">
        <f>IF(G551="",,ROUNDUP(SUMIFS(Berechnung!$L:$L,Berechnung!$N:$N,G551,Berechnung!$B:$B,H$1),0))</f>
        <v/>
      </c>
      <c r="L551" s="251" t="str">
        <f>IF(G551="",,IF(ISNUMBER(MATCH(I551,'Bundle SKUs'!$A:$A,0)),K551,K551*2))</f>
        <v/>
      </c>
      <c r="M551" s="253"/>
      <c r="N551" s="203" t="str">
        <f>IFERROR(__xludf.DUMMYFUNCTION("IF(O551="""",,JOIN("","",UNIQUE(FILTER(Berechnung!$A:$A,Berechnung!$B:$B=N$1,Berechnung!$N:$N=M551))))"),"")</f>
        <v/>
      </c>
      <c r="O551" s="1"/>
      <c r="P551" s="1"/>
      <c r="Q551" s="251" t="str">
        <f>IF(M551="",,ROUNDUP(SUMIFS(Berechnung!$L:$L,Berechnung!$N:$N,M551,Berechnung!$B:$B,N$1),0))</f>
        <v/>
      </c>
      <c r="R551" s="251" t="str">
        <f>IF(M551="",,IF(ISNUMBER(MATCH(O551,'Bundle SKUs'!$A:$A,0)),Q551,Q551*2))</f>
        <v/>
      </c>
    </row>
    <row r="552">
      <c r="A552" s="250"/>
      <c r="B552" s="203" t="str">
        <f>IFERROR(__xludf.DUMMYFUNCTION("IF(C552="""",,JOIN("","",UNIQUE(FILTER(Berechnung!$A:$A,Berechnung!$B:$B=B$1,Berechnung!$N:$N=A552))))"),"")</f>
        <v/>
      </c>
      <c r="C552" s="1"/>
      <c r="D552" s="1"/>
      <c r="E552" s="251" t="str">
        <f>IF(A552="",,ROUNDUP(SUMIFS(Berechnung!$L:$L,Berechnung!$N:$N,A552,Berechnung!$B:$B,B$1),0))</f>
        <v/>
      </c>
      <c r="F552" s="251" t="str">
        <f>IF(A552="",,IF(ISNUMBER(MATCH(C552,'Bundle SKUs'!$A:$A,0)),E552,E552*2))</f>
        <v/>
      </c>
      <c r="G552" s="252"/>
      <c r="H552" s="203" t="str">
        <f>IFERROR(__xludf.DUMMYFUNCTION("IF(I552="""",,JOIN("","",UNIQUE(FILTER(Berechnung!$A:$A,Berechnung!$B:$B=H$1,Berechnung!$N:$N=G552))))"),"")</f>
        <v/>
      </c>
      <c r="I552" s="1"/>
      <c r="J552" s="1"/>
      <c r="K552" s="251" t="str">
        <f>IF(G552="",,ROUNDUP(SUMIFS(Berechnung!$L:$L,Berechnung!$N:$N,G552,Berechnung!$B:$B,H$1),0))</f>
        <v/>
      </c>
      <c r="L552" s="251" t="str">
        <f>IF(G552="",,IF(ISNUMBER(MATCH(I552,'Bundle SKUs'!$A:$A,0)),K552,K552*2))</f>
        <v/>
      </c>
      <c r="M552" s="253"/>
      <c r="N552" s="203" t="str">
        <f>IFERROR(__xludf.DUMMYFUNCTION("IF(O552="""",,JOIN("","",UNIQUE(FILTER(Berechnung!$A:$A,Berechnung!$B:$B=N$1,Berechnung!$N:$N=M552))))"),"")</f>
        <v/>
      </c>
      <c r="O552" s="1"/>
      <c r="P552" s="1"/>
      <c r="Q552" s="251" t="str">
        <f>IF(M552="",,ROUNDUP(SUMIFS(Berechnung!$L:$L,Berechnung!$N:$N,M552,Berechnung!$B:$B,N$1),0))</f>
        <v/>
      </c>
      <c r="R552" s="251" t="str">
        <f>IF(M552="",,IF(ISNUMBER(MATCH(O552,'Bundle SKUs'!$A:$A,0)),Q552,Q552*2))</f>
        <v/>
      </c>
    </row>
    <row r="553">
      <c r="A553" s="250"/>
      <c r="B553" s="203" t="str">
        <f>IFERROR(__xludf.DUMMYFUNCTION("IF(C553="""",,JOIN("","",UNIQUE(FILTER(Berechnung!$A:$A,Berechnung!$B:$B=B$1,Berechnung!$N:$N=A553))))"),"")</f>
        <v/>
      </c>
      <c r="C553" s="1"/>
      <c r="D553" s="1"/>
      <c r="E553" s="251" t="str">
        <f>IF(A553="",,ROUNDUP(SUMIFS(Berechnung!$L:$L,Berechnung!$N:$N,A553,Berechnung!$B:$B,B$1),0))</f>
        <v/>
      </c>
      <c r="F553" s="251" t="str">
        <f>IF(A553="",,IF(ISNUMBER(MATCH(C553,'Bundle SKUs'!$A:$A,0)),E553,E553*2))</f>
        <v/>
      </c>
      <c r="G553" s="252"/>
      <c r="H553" s="203" t="str">
        <f>IFERROR(__xludf.DUMMYFUNCTION("IF(I553="""",,JOIN("","",UNIQUE(FILTER(Berechnung!$A:$A,Berechnung!$B:$B=H$1,Berechnung!$N:$N=G553))))"),"")</f>
        <v/>
      </c>
      <c r="I553" s="1"/>
      <c r="J553" s="1"/>
      <c r="K553" s="251" t="str">
        <f>IF(G553="",,ROUNDUP(SUMIFS(Berechnung!$L:$L,Berechnung!$N:$N,G553,Berechnung!$B:$B,H$1),0))</f>
        <v/>
      </c>
      <c r="L553" s="251" t="str">
        <f>IF(G553="",,IF(ISNUMBER(MATCH(I553,'Bundle SKUs'!$A:$A,0)),K553,K553*2))</f>
        <v/>
      </c>
      <c r="M553" s="253"/>
      <c r="N553" s="203" t="str">
        <f>IFERROR(__xludf.DUMMYFUNCTION("IF(O553="""",,JOIN("","",UNIQUE(FILTER(Berechnung!$A:$A,Berechnung!$B:$B=N$1,Berechnung!$N:$N=M553))))"),"")</f>
        <v/>
      </c>
      <c r="O553" s="1"/>
      <c r="P553" s="1"/>
      <c r="Q553" s="251" t="str">
        <f>IF(M553="",,ROUNDUP(SUMIFS(Berechnung!$L:$L,Berechnung!$N:$N,M553,Berechnung!$B:$B,N$1),0))</f>
        <v/>
      </c>
      <c r="R553" s="251" t="str">
        <f>IF(M553="",,IF(ISNUMBER(MATCH(O553,'Bundle SKUs'!$A:$A,0)),Q553,Q553*2))</f>
        <v/>
      </c>
    </row>
    <row r="554">
      <c r="A554" s="250"/>
      <c r="B554" s="203" t="str">
        <f>IFERROR(__xludf.DUMMYFUNCTION("IF(C554="""",,JOIN("","",UNIQUE(FILTER(Berechnung!$A:$A,Berechnung!$B:$B=B$1,Berechnung!$N:$N=A554))))"),"")</f>
        <v/>
      </c>
      <c r="C554" s="1"/>
      <c r="D554" s="1"/>
      <c r="E554" s="251" t="str">
        <f>IF(A554="",,ROUNDUP(SUMIFS(Berechnung!$L:$L,Berechnung!$N:$N,A554,Berechnung!$B:$B,B$1),0))</f>
        <v/>
      </c>
      <c r="F554" s="251" t="str">
        <f>IF(A554="",,IF(ISNUMBER(MATCH(C554,'Bundle SKUs'!$A:$A,0)),E554,E554*2))</f>
        <v/>
      </c>
      <c r="G554" s="252"/>
      <c r="H554" s="203" t="str">
        <f>IFERROR(__xludf.DUMMYFUNCTION("IF(I554="""",,JOIN("","",UNIQUE(FILTER(Berechnung!$A:$A,Berechnung!$B:$B=H$1,Berechnung!$N:$N=G554))))"),"")</f>
        <v/>
      </c>
      <c r="I554" s="1"/>
      <c r="J554" s="1"/>
      <c r="K554" s="251" t="str">
        <f>IF(G554="",,ROUNDUP(SUMIFS(Berechnung!$L:$L,Berechnung!$N:$N,G554,Berechnung!$B:$B,H$1),0))</f>
        <v/>
      </c>
      <c r="L554" s="251" t="str">
        <f>IF(G554="",,IF(ISNUMBER(MATCH(I554,'Bundle SKUs'!$A:$A,0)),K554,K554*2))</f>
        <v/>
      </c>
      <c r="M554" s="253"/>
      <c r="N554" s="203" t="str">
        <f>IFERROR(__xludf.DUMMYFUNCTION("IF(O554="""",,JOIN("","",UNIQUE(FILTER(Berechnung!$A:$A,Berechnung!$B:$B=N$1,Berechnung!$N:$N=M554))))"),"")</f>
        <v/>
      </c>
      <c r="O554" s="1"/>
      <c r="P554" s="1"/>
      <c r="Q554" s="251" t="str">
        <f>IF(M554="",,ROUNDUP(SUMIFS(Berechnung!$L:$L,Berechnung!$N:$N,M554,Berechnung!$B:$B,N$1),0))</f>
        <v/>
      </c>
      <c r="R554" s="251" t="str">
        <f>IF(M554="",,IF(ISNUMBER(MATCH(O554,'Bundle SKUs'!$A:$A,0)),Q554,Q554*2))</f>
        <v/>
      </c>
    </row>
    <row r="555">
      <c r="A555" s="250"/>
      <c r="B555" s="203" t="str">
        <f>IFERROR(__xludf.DUMMYFUNCTION("IF(C555="""",,JOIN("","",UNIQUE(FILTER(Berechnung!$A:$A,Berechnung!$B:$B=B$1,Berechnung!$N:$N=A555))))"),"")</f>
        <v/>
      </c>
      <c r="C555" s="1"/>
      <c r="D555" s="1"/>
      <c r="E555" s="251" t="str">
        <f>IF(A555="",,ROUNDUP(SUMIFS(Berechnung!$L:$L,Berechnung!$N:$N,A555,Berechnung!$B:$B,B$1),0))</f>
        <v/>
      </c>
      <c r="F555" s="251" t="str">
        <f>IF(A555="",,IF(ISNUMBER(MATCH(C555,'Bundle SKUs'!$A:$A,0)),E555,E555*2))</f>
        <v/>
      </c>
      <c r="G555" s="252"/>
      <c r="H555" s="203" t="str">
        <f>IFERROR(__xludf.DUMMYFUNCTION("IF(I555="""",,JOIN("","",UNIQUE(FILTER(Berechnung!$A:$A,Berechnung!$B:$B=H$1,Berechnung!$N:$N=G555))))"),"")</f>
        <v/>
      </c>
      <c r="I555" s="1"/>
      <c r="J555" s="1"/>
      <c r="K555" s="251" t="str">
        <f>IF(G555="",,ROUNDUP(SUMIFS(Berechnung!$L:$L,Berechnung!$N:$N,G555,Berechnung!$B:$B,H$1),0))</f>
        <v/>
      </c>
      <c r="L555" s="251" t="str">
        <f>IF(G555="",,IF(ISNUMBER(MATCH(I555,'Bundle SKUs'!$A:$A,0)),K555,K555*2))</f>
        <v/>
      </c>
      <c r="M555" s="253"/>
      <c r="N555" s="203" t="str">
        <f>IFERROR(__xludf.DUMMYFUNCTION("IF(O555="""",,JOIN("","",UNIQUE(FILTER(Berechnung!$A:$A,Berechnung!$B:$B=N$1,Berechnung!$N:$N=M555))))"),"")</f>
        <v/>
      </c>
      <c r="O555" s="1"/>
      <c r="P555" s="1"/>
      <c r="Q555" s="251" t="str">
        <f>IF(M555="",,ROUNDUP(SUMIFS(Berechnung!$L:$L,Berechnung!$N:$N,M555,Berechnung!$B:$B,N$1),0))</f>
        <v/>
      </c>
      <c r="R555" s="251" t="str">
        <f>IF(M555="",,IF(ISNUMBER(MATCH(O555,'Bundle SKUs'!$A:$A,0)),Q555,Q555*2))</f>
        <v/>
      </c>
    </row>
    <row r="556">
      <c r="A556" s="250"/>
      <c r="B556" s="203" t="str">
        <f>IFERROR(__xludf.DUMMYFUNCTION("IF(C556="""",,JOIN("","",UNIQUE(FILTER(Berechnung!$A:$A,Berechnung!$B:$B=B$1,Berechnung!$N:$N=A556))))"),"")</f>
        <v/>
      </c>
      <c r="C556" s="1"/>
      <c r="D556" s="1"/>
      <c r="E556" s="251" t="str">
        <f>IF(A556="",,ROUNDUP(SUMIFS(Berechnung!$L:$L,Berechnung!$N:$N,A556,Berechnung!$B:$B,B$1),0))</f>
        <v/>
      </c>
      <c r="F556" s="251" t="str">
        <f>IF(A556="",,IF(ISNUMBER(MATCH(C556,'Bundle SKUs'!$A:$A,0)),E556,E556*2))</f>
        <v/>
      </c>
      <c r="G556" s="252"/>
      <c r="H556" s="203" t="str">
        <f>IFERROR(__xludf.DUMMYFUNCTION("IF(I556="""",,JOIN("","",UNIQUE(FILTER(Berechnung!$A:$A,Berechnung!$B:$B=H$1,Berechnung!$N:$N=G556))))"),"")</f>
        <v/>
      </c>
      <c r="I556" s="1"/>
      <c r="J556" s="1"/>
      <c r="K556" s="251" t="str">
        <f>IF(G556="",,ROUNDUP(SUMIFS(Berechnung!$L:$L,Berechnung!$N:$N,G556,Berechnung!$B:$B,H$1),0))</f>
        <v/>
      </c>
      <c r="L556" s="251" t="str">
        <f>IF(G556="",,IF(ISNUMBER(MATCH(I556,'Bundle SKUs'!$A:$A,0)),K556,K556*2))</f>
        <v/>
      </c>
      <c r="M556" s="253"/>
      <c r="N556" s="203" t="str">
        <f>IFERROR(__xludf.DUMMYFUNCTION("IF(O556="""",,JOIN("","",UNIQUE(FILTER(Berechnung!$A:$A,Berechnung!$B:$B=N$1,Berechnung!$N:$N=M556))))"),"")</f>
        <v/>
      </c>
      <c r="O556" s="1"/>
      <c r="P556" s="1"/>
      <c r="Q556" s="251" t="str">
        <f>IF(M556="",,ROUNDUP(SUMIFS(Berechnung!$L:$L,Berechnung!$N:$N,M556,Berechnung!$B:$B,N$1),0))</f>
        <v/>
      </c>
      <c r="R556" s="251" t="str">
        <f>IF(M556="",,IF(ISNUMBER(MATCH(O556,'Bundle SKUs'!$A:$A,0)),Q556,Q556*2))</f>
        <v/>
      </c>
    </row>
    <row r="557">
      <c r="A557" s="250"/>
      <c r="B557" s="203" t="str">
        <f>IFERROR(__xludf.DUMMYFUNCTION("IF(C557="""",,JOIN("","",UNIQUE(FILTER(Berechnung!$A:$A,Berechnung!$B:$B=B$1,Berechnung!$N:$N=A557))))"),"")</f>
        <v/>
      </c>
      <c r="C557" s="1"/>
      <c r="D557" s="1"/>
      <c r="E557" s="251" t="str">
        <f>IF(A557="",,ROUNDUP(SUMIFS(Berechnung!$L:$L,Berechnung!$N:$N,A557,Berechnung!$B:$B,B$1),0))</f>
        <v/>
      </c>
      <c r="F557" s="251" t="str">
        <f>IF(A557="",,IF(ISNUMBER(MATCH(C557,'Bundle SKUs'!$A:$A,0)),E557,E557*2))</f>
        <v/>
      </c>
      <c r="G557" s="252"/>
      <c r="H557" s="203" t="str">
        <f>IFERROR(__xludf.DUMMYFUNCTION("IF(I557="""",,JOIN("","",UNIQUE(FILTER(Berechnung!$A:$A,Berechnung!$B:$B=H$1,Berechnung!$N:$N=G557))))"),"")</f>
        <v/>
      </c>
      <c r="I557" s="1"/>
      <c r="J557" s="1"/>
      <c r="K557" s="251" t="str">
        <f>IF(G557="",,ROUNDUP(SUMIFS(Berechnung!$L:$L,Berechnung!$N:$N,G557,Berechnung!$B:$B,H$1),0))</f>
        <v/>
      </c>
      <c r="L557" s="251" t="str">
        <f>IF(G557="",,IF(ISNUMBER(MATCH(I557,'Bundle SKUs'!$A:$A,0)),K557,K557*2))</f>
        <v/>
      </c>
      <c r="M557" s="253"/>
      <c r="N557" s="203" t="str">
        <f>IFERROR(__xludf.DUMMYFUNCTION("IF(O557="""",,JOIN("","",UNIQUE(FILTER(Berechnung!$A:$A,Berechnung!$B:$B=N$1,Berechnung!$N:$N=M557))))"),"")</f>
        <v/>
      </c>
      <c r="O557" s="1"/>
      <c r="P557" s="1"/>
      <c r="Q557" s="251" t="str">
        <f>IF(M557="",,ROUNDUP(SUMIFS(Berechnung!$L:$L,Berechnung!$N:$N,M557,Berechnung!$B:$B,N$1),0))</f>
        <v/>
      </c>
      <c r="R557" s="251" t="str">
        <f>IF(M557="",,IF(ISNUMBER(MATCH(O557,'Bundle SKUs'!$A:$A,0)),Q557,Q557*2))</f>
        <v/>
      </c>
    </row>
    <row r="558">
      <c r="A558" s="250"/>
      <c r="B558" s="203" t="str">
        <f>IFERROR(__xludf.DUMMYFUNCTION("IF(C558="""",,JOIN("","",UNIQUE(FILTER(Berechnung!$A:$A,Berechnung!$B:$B=B$1,Berechnung!$N:$N=A558))))"),"")</f>
        <v/>
      </c>
      <c r="C558" s="1"/>
      <c r="D558" s="1"/>
      <c r="E558" s="251" t="str">
        <f>IF(A558="",,ROUNDUP(SUMIFS(Berechnung!$L:$L,Berechnung!$N:$N,A558,Berechnung!$B:$B,B$1),0))</f>
        <v/>
      </c>
      <c r="F558" s="251" t="str">
        <f>IF(A558="",,IF(ISNUMBER(MATCH(C558,'Bundle SKUs'!$A:$A,0)),E558,E558*2))</f>
        <v/>
      </c>
      <c r="G558" s="252"/>
      <c r="H558" s="203" t="str">
        <f>IFERROR(__xludf.DUMMYFUNCTION("IF(I558="""",,JOIN("","",UNIQUE(FILTER(Berechnung!$A:$A,Berechnung!$B:$B=H$1,Berechnung!$N:$N=G558))))"),"")</f>
        <v/>
      </c>
      <c r="I558" s="1"/>
      <c r="J558" s="1"/>
      <c r="K558" s="251" t="str">
        <f>IF(G558="",,ROUNDUP(SUMIFS(Berechnung!$L:$L,Berechnung!$N:$N,G558,Berechnung!$B:$B,H$1),0))</f>
        <v/>
      </c>
      <c r="L558" s="251" t="str">
        <f>IF(G558="",,IF(ISNUMBER(MATCH(I558,'Bundle SKUs'!$A:$A,0)),K558,K558*2))</f>
        <v/>
      </c>
      <c r="M558" s="253"/>
      <c r="N558" s="203" t="str">
        <f>IFERROR(__xludf.DUMMYFUNCTION("IF(O558="""",,JOIN("","",UNIQUE(FILTER(Berechnung!$A:$A,Berechnung!$B:$B=N$1,Berechnung!$N:$N=M558))))"),"")</f>
        <v/>
      </c>
      <c r="O558" s="1"/>
      <c r="P558" s="1"/>
      <c r="Q558" s="251" t="str">
        <f>IF(M558="",,ROUNDUP(SUMIFS(Berechnung!$L:$L,Berechnung!$N:$N,M558,Berechnung!$B:$B,N$1),0))</f>
        <v/>
      </c>
      <c r="R558" s="251" t="str">
        <f>IF(M558="",,IF(ISNUMBER(MATCH(O558,'Bundle SKUs'!$A:$A,0)),Q558,Q558*2))</f>
        <v/>
      </c>
    </row>
    <row r="559">
      <c r="A559" s="250"/>
      <c r="B559" s="203" t="str">
        <f>IFERROR(__xludf.DUMMYFUNCTION("IF(C559="""",,JOIN("","",UNIQUE(FILTER(Berechnung!$A:$A,Berechnung!$B:$B=B$1,Berechnung!$N:$N=A559))))"),"")</f>
        <v/>
      </c>
      <c r="C559" s="1"/>
      <c r="D559" s="1"/>
      <c r="E559" s="251" t="str">
        <f>IF(A559="",,ROUNDUP(SUMIFS(Berechnung!$L:$L,Berechnung!$N:$N,A559,Berechnung!$B:$B,B$1),0))</f>
        <v/>
      </c>
      <c r="F559" s="251" t="str">
        <f>IF(A559="",,IF(ISNUMBER(MATCH(C559,'Bundle SKUs'!$A:$A,0)),E559,E559*2))</f>
        <v/>
      </c>
      <c r="G559" s="252"/>
      <c r="H559" s="203" t="str">
        <f>IFERROR(__xludf.DUMMYFUNCTION("IF(I559="""",,JOIN("","",UNIQUE(FILTER(Berechnung!$A:$A,Berechnung!$B:$B=H$1,Berechnung!$N:$N=G559))))"),"")</f>
        <v/>
      </c>
      <c r="I559" s="1"/>
      <c r="J559" s="1"/>
      <c r="K559" s="251" t="str">
        <f>IF(G559="",,ROUNDUP(SUMIFS(Berechnung!$L:$L,Berechnung!$N:$N,G559,Berechnung!$B:$B,H$1),0))</f>
        <v/>
      </c>
      <c r="L559" s="251" t="str">
        <f>IF(G559="",,IF(ISNUMBER(MATCH(I559,'Bundle SKUs'!$A:$A,0)),K559,K559*2))</f>
        <v/>
      </c>
      <c r="M559" s="253"/>
      <c r="N559" s="203" t="str">
        <f>IFERROR(__xludf.DUMMYFUNCTION("IF(O559="""",,JOIN("","",UNIQUE(FILTER(Berechnung!$A:$A,Berechnung!$B:$B=N$1,Berechnung!$N:$N=M559))))"),"")</f>
        <v/>
      </c>
      <c r="O559" s="1"/>
      <c r="P559" s="1"/>
      <c r="Q559" s="251" t="str">
        <f>IF(M559="",,ROUNDUP(SUMIFS(Berechnung!$L:$L,Berechnung!$N:$N,M559,Berechnung!$B:$B,N$1),0))</f>
        <v/>
      </c>
      <c r="R559" s="251" t="str">
        <f>IF(M559="",,IF(ISNUMBER(MATCH(O559,'Bundle SKUs'!$A:$A,0)),Q559,Q559*2))</f>
        <v/>
      </c>
    </row>
    <row r="560">
      <c r="A560" s="250"/>
      <c r="B560" s="203" t="str">
        <f>IFERROR(__xludf.DUMMYFUNCTION("IF(C560="""",,JOIN("","",UNIQUE(FILTER(Berechnung!$A:$A,Berechnung!$B:$B=B$1,Berechnung!$N:$N=A560))))"),"")</f>
        <v/>
      </c>
      <c r="C560" s="1"/>
      <c r="D560" s="1"/>
      <c r="E560" s="251" t="str">
        <f>IF(A560="",,ROUNDUP(SUMIFS(Berechnung!$L:$L,Berechnung!$N:$N,A560,Berechnung!$B:$B,B$1),0))</f>
        <v/>
      </c>
      <c r="F560" s="251" t="str">
        <f>IF(A560="",,IF(ISNUMBER(MATCH(C560,'Bundle SKUs'!$A:$A,0)),E560,E560*2))</f>
        <v/>
      </c>
      <c r="G560" s="252"/>
      <c r="H560" s="203" t="str">
        <f>IFERROR(__xludf.DUMMYFUNCTION("IF(I560="""",,JOIN("","",UNIQUE(FILTER(Berechnung!$A:$A,Berechnung!$B:$B=H$1,Berechnung!$N:$N=G560))))"),"")</f>
        <v/>
      </c>
      <c r="I560" s="1"/>
      <c r="J560" s="1"/>
      <c r="K560" s="251" t="str">
        <f>IF(G560="",,ROUNDUP(SUMIFS(Berechnung!$L:$L,Berechnung!$N:$N,G560,Berechnung!$B:$B,H$1),0))</f>
        <v/>
      </c>
      <c r="L560" s="251" t="str">
        <f>IF(G560="",,IF(ISNUMBER(MATCH(I560,'Bundle SKUs'!$A:$A,0)),K560,K560*2))</f>
        <v/>
      </c>
      <c r="M560" s="253"/>
      <c r="N560" s="203" t="str">
        <f>IFERROR(__xludf.DUMMYFUNCTION("IF(O560="""",,JOIN("","",UNIQUE(FILTER(Berechnung!$A:$A,Berechnung!$B:$B=N$1,Berechnung!$N:$N=M560))))"),"")</f>
        <v/>
      </c>
      <c r="O560" s="1"/>
      <c r="P560" s="1"/>
      <c r="Q560" s="251" t="str">
        <f>IF(M560="",,ROUNDUP(SUMIFS(Berechnung!$L:$L,Berechnung!$N:$N,M560,Berechnung!$B:$B,N$1),0))</f>
        <v/>
      </c>
      <c r="R560" s="251" t="str">
        <f>IF(M560="",,IF(ISNUMBER(MATCH(O560,'Bundle SKUs'!$A:$A,0)),Q560,Q560*2))</f>
        <v/>
      </c>
    </row>
    <row r="561">
      <c r="A561" s="250"/>
      <c r="B561" s="203" t="str">
        <f>IFERROR(__xludf.DUMMYFUNCTION("IF(C561="""",,JOIN("","",UNIQUE(FILTER(Berechnung!$A:$A,Berechnung!$B:$B=B$1,Berechnung!$N:$N=A561))))"),"")</f>
        <v/>
      </c>
      <c r="C561" s="1"/>
      <c r="D561" s="1"/>
      <c r="E561" s="251" t="str">
        <f>IF(A561="",,ROUNDUP(SUMIFS(Berechnung!$L:$L,Berechnung!$N:$N,A561,Berechnung!$B:$B,B$1),0))</f>
        <v/>
      </c>
      <c r="F561" s="251" t="str">
        <f>IF(A561="",,IF(ISNUMBER(MATCH(C561,'Bundle SKUs'!$A:$A,0)),E561,E561*2))</f>
        <v/>
      </c>
      <c r="G561" s="252"/>
      <c r="H561" s="203" t="str">
        <f>IFERROR(__xludf.DUMMYFUNCTION("IF(I561="""",,JOIN("","",UNIQUE(FILTER(Berechnung!$A:$A,Berechnung!$B:$B=H$1,Berechnung!$N:$N=G561))))"),"")</f>
        <v/>
      </c>
      <c r="I561" s="1"/>
      <c r="J561" s="1"/>
      <c r="K561" s="251" t="str">
        <f>IF(G561="",,ROUNDUP(SUMIFS(Berechnung!$L:$L,Berechnung!$N:$N,G561,Berechnung!$B:$B,H$1),0))</f>
        <v/>
      </c>
      <c r="L561" s="251" t="str">
        <f>IF(G561="",,IF(ISNUMBER(MATCH(I561,'Bundle SKUs'!$A:$A,0)),K561,K561*2))</f>
        <v/>
      </c>
      <c r="M561" s="253"/>
      <c r="N561" s="203" t="str">
        <f>IFERROR(__xludf.DUMMYFUNCTION("IF(O561="""",,JOIN("","",UNIQUE(FILTER(Berechnung!$A:$A,Berechnung!$B:$B=N$1,Berechnung!$N:$N=M561))))"),"")</f>
        <v/>
      </c>
      <c r="O561" s="1"/>
      <c r="P561" s="1"/>
      <c r="Q561" s="251" t="str">
        <f>IF(M561="",,ROUNDUP(SUMIFS(Berechnung!$L:$L,Berechnung!$N:$N,M561,Berechnung!$B:$B,N$1),0))</f>
        <v/>
      </c>
      <c r="R561" s="251" t="str">
        <f>IF(M561="",,IF(ISNUMBER(MATCH(O561,'Bundle SKUs'!$A:$A,0)),Q561,Q561*2))</f>
        <v/>
      </c>
    </row>
    <row r="562">
      <c r="A562" s="250"/>
      <c r="B562" s="203" t="str">
        <f>IFERROR(__xludf.DUMMYFUNCTION("IF(C562="""",,JOIN("","",UNIQUE(FILTER(Berechnung!$A:$A,Berechnung!$B:$B=B$1,Berechnung!$N:$N=A562))))"),"")</f>
        <v/>
      </c>
      <c r="C562" s="1"/>
      <c r="D562" s="1"/>
      <c r="E562" s="251" t="str">
        <f>IF(A562="",,ROUNDUP(SUMIFS(Berechnung!$L:$L,Berechnung!$N:$N,A562,Berechnung!$B:$B,B$1),0))</f>
        <v/>
      </c>
      <c r="F562" s="251" t="str">
        <f>IF(A562="",,IF(ISNUMBER(MATCH(C562,'Bundle SKUs'!$A:$A,0)),E562,E562*2))</f>
        <v/>
      </c>
      <c r="G562" s="252"/>
      <c r="H562" s="203" t="str">
        <f>IFERROR(__xludf.DUMMYFUNCTION("IF(I562="""",,JOIN("","",UNIQUE(FILTER(Berechnung!$A:$A,Berechnung!$B:$B=H$1,Berechnung!$N:$N=G562))))"),"")</f>
        <v/>
      </c>
      <c r="I562" s="1"/>
      <c r="J562" s="1"/>
      <c r="K562" s="251" t="str">
        <f>IF(G562="",,ROUNDUP(SUMIFS(Berechnung!$L:$L,Berechnung!$N:$N,G562,Berechnung!$B:$B,H$1),0))</f>
        <v/>
      </c>
      <c r="L562" s="251" t="str">
        <f>IF(G562="",,IF(ISNUMBER(MATCH(I562,'Bundle SKUs'!$A:$A,0)),K562,K562*2))</f>
        <v/>
      </c>
      <c r="M562" s="253"/>
      <c r="N562" s="203" t="str">
        <f>IFERROR(__xludf.DUMMYFUNCTION("IF(O562="""",,JOIN("","",UNIQUE(FILTER(Berechnung!$A:$A,Berechnung!$B:$B=N$1,Berechnung!$N:$N=M562))))"),"")</f>
        <v/>
      </c>
      <c r="O562" s="1"/>
      <c r="P562" s="1"/>
      <c r="Q562" s="251" t="str">
        <f>IF(M562="",,ROUNDUP(SUMIFS(Berechnung!$L:$L,Berechnung!$N:$N,M562,Berechnung!$B:$B,N$1),0))</f>
        <v/>
      </c>
      <c r="R562" s="251" t="str">
        <f>IF(M562="",,IF(ISNUMBER(MATCH(O562,'Bundle SKUs'!$A:$A,0)),Q562,Q562*2))</f>
        <v/>
      </c>
    </row>
    <row r="563">
      <c r="A563" s="250"/>
      <c r="B563" s="203" t="str">
        <f>IFERROR(__xludf.DUMMYFUNCTION("IF(C563="""",,JOIN("","",UNIQUE(FILTER(Berechnung!$A:$A,Berechnung!$B:$B=B$1,Berechnung!$N:$N=A563))))"),"")</f>
        <v/>
      </c>
      <c r="C563" s="1"/>
      <c r="D563" s="1"/>
      <c r="E563" s="251" t="str">
        <f>IF(A563="",,ROUNDUP(SUMIFS(Berechnung!$L:$L,Berechnung!$N:$N,A563,Berechnung!$B:$B,B$1),0))</f>
        <v/>
      </c>
      <c r="F563" s="251" t="str">
        <f>IF(A563="",,IF(ISNUMBER(MATCH(C563,'Bundle SKUs'!$A:$A,0)),E563,E563*2))</f>
        <v/>
      </c>
      <c r="G563" s="252"/>
      <c r="H563" s="203" t="str">
        <f>IFERROR(__xludf.DUMMYFUNCTION("IF(I563="""",,JOIN("","",UNIQUE(FILTER(Berechnung!$A:$A,Berechnung!$B:$B=H$1,Berechnung!$N:$N=G563))))"),"")</f>
        <v/>
      </c>
      <c r="I563" s="1"/>
      <c r="J563" s="1"/>
      <c r="K563" s="251" t="str">
        <f>IF(G563="",,ROUNDUP(SUMIFS(Berechnung!$L:$L,Berechnung!$N:$N,G563,Berechnung!$B:$B,H$1),0))</f>
        <v/>
      </c>
      <c r="L563" s="251" t="str">
        <f>IF(G563="",,IF(ISNUMBER(MATCH(I563,'Bundle SKUs'!$A:$A,0)),K563,K563*2))</f>
        <v/>
      </c>
      <c r="M563" s="253"/>
      <c r="N563" s="203" t="str">
        <f>IFERROR(__xludf.DUMMYFUNCTION("IF(O563="""",,JOIN("","",UNIQUE(FILTER(Berechnung!$A:$A,Berechnung!$B:$B=N$1,Berechnung!$N:$N=M563))))"),"")</f>
        <v/>
      </c>
      <c r="O563" s="1"/>
      <c r="P563" s="1"/>
      <c r="Q563" s="251" t="str">
        <f>IF(M563="",,ROUNDUP(SUMIFS(Berechnung!$L:$L,Berechnung!$N:$N,M563,Berechnung!$B:$B,N$1),0))</f>
        <v/>
      </c>
      <c r="R563" s="251" t="str">
        <f>IF(M563="",,IF(ISNUMBER(MATCH(O563,'Bundle SKUs'!$A:$A,0)),Q563,Q563*2))</f>
        <v/>
      </c>
    </row>
    <row r="564">
      <c r="A564" s="250"/>
      <c r="B564" s="203" t="str">
        <f>IFERROR(__xludf.DUMMYFUNCTION("IF(C564="""",,JOIN("","",UNIQUE(FILTER(Berechnung!$A:$A,Berechnung!$B:$B=B$1,Berechnung!$N:$N=A564))))"),"")</f>
        <v/>
      </c>
      <c r="C564" s="1"/>
      <c r="D564" s="1"/>
      <c r="E564" s="251" t="str">
        <f>IF(A564="",,ROUNDUP(SUMIFS(Berechnung!$L:$L,Berechnung!$N:$N,A564,Berechnung!$B:$B,B$1),0))</f>
        <v/>
      </c>
      <c r="F564" s="251" t="str">
        <f>IF(A564="",,IF(ISNUMBER(MATCH(C564,'Bundle SKUs'!$A:$A,0)),E564,E564*2))</f>
        <v/>
      </c>
      <c r="G564" s="252"/>
      <c r="H564" s="203" t="str">
        <f>IFERROR(__xludf.DUMMYFUNCTION("IF(I564="""",,JOIN("","",UNIQUE(FILTER(Berechnung!$A:$A,Berechnung!$B:$B=H$1,Berechnung!$N:$N=G564))))"),"")</f>
        <v/>
      </c>
      <c r="I564" s="1"/>
      <c r="J564" s="1"/>
      <c r="K564" s="251" t="str">
        <f>IF(G564="",,ROUNDUP(SUMIFS(Berechnung!$L:$L,Berechnung!$N:$N,G564,Berechnung!$B:$B,H$1),0))</f>
        <v/>
      </c>
      <c r="L564" s="251" t="str">
        <f>IF(G564="",,IF(ISNUMBER(MATCH(I564,'Bundle SKUs'!$A:$A,0)),K564,K564*2))</f>
        <v/>
      </c>
      <c r="M564" s="253"/>
      <c r="N564" s="203" t="str">
        <f>IFERROR(__xludf.DUMMYFUNCTION("IF(O564="""",,JOIN("","",UNIQUE(FILTER(Berechnung!$A:$A,Berechnung!$B:$B=N$1,Berechnung!$N:$N=M564))))"),"")</f>
        <v/>
      </c>
      <c r="O564" s="1"/>
      <c r="P564" s="1"/>
      <c r="Q564" s="251" t="str">
        <f>IF(M564="",,ROUNDUP(SUMIFS(Berechnung!$L:$L,Berechnung!$N:$N,M564,Berechnung!$B:$B,N$1),0))</f>
        <v/>
      </c>
      <c r="R564" s="251" t="str">
        <f>IF(M564="",,IF(ISNUMBER(MATCH(O564,'Bundle SKUs'!$A:$A,0)),Q564,Q564*2))</f>
        <v/>
      </c>
    </row>
    <row r="565">
      <c r="A565" s="250"/>
      <c r="B565" s="203" t="str">
        <f>IFERROR(__xludf.DUMMYFUNCTION("IF(C565="""",,JOIN("","",UNIQUE(FILTER(Berechnung!$A:$A,Berechnung!$B:$B=B$1,Berechnung!$N:$N=A565))))"),"")</f>
        <v/>
      </c>
      <c r="C565" s="1"/>
      <c r="D565" s="1"/>
      <c r="E565" s="251" t="str">
        <f>IF(A565="",,ROUNDUP(SUMIFS(Berechnung!$L:$L,Berechnung!$N:$N,A565,Berechnung!$B:$B,B$1),0))</f>
        <v/>
      </c>
      <c r="F565" s="251" t="str">
        <f>IF(A565="",,IF(ISNUMBER(MATCH(C565,'Bundle SKUs'!$A:$A,0)),E565,E565*2))</f>
        <v/>
      </c>
      <c r="G565" s="252"/>
      <c r="H565" s="203" t="str">
        <f>IFERROR(__xludf.DUMMYFUNCTION("IF(I565="""",,JOIN("","",UNIQUE(FILTER(Berechnung!$A:$A,Berechnung!$B:$B=H$1,Berechnung!$N:$N=G565))))"),"")</f>
        <v/>
      </c>
      <c r="I565" s="1"/>
      <c r="J565" s="1"/>
      <c r="K565" s="251" t="str">
        <f>IF(G565="",,ROUNDUP(SUMIFS(Berechnung!$L:$L,Berechnung!$N:$N,G565,Berechnung!$B:$B,H$1),0))</f>
        <v/>
      </c>
      <c r="L565" s="251" t="str">
        <f>IF(G565="",,IF(ISNUMBER(MATCH(I565,'Bundle SKUs'!$A:$A,0)),K565,K565*2))</f>
        <v/>
      </c>
      <c r="M565" s="253"/>
      <c r="N565" s="203" t="str">
        <f>IFERROR(__xludf.DUMMYFUNCTION("IF(O565="""",,JOIN("","",UNIQUE(FILTER(Berechnung!$A:$A,Berechnung!$B:$B=N$1,Berechnung!$N:$N=M565))))"),"")</f>
        <v/>
      </c>
      <c r="O565" s="1"/>
      <c r="P565" s="1"/>
      <c r="Q565" s="251" t="str">
        <f>IF(M565="",,ROUNDUP(SUMIFS(Berechnung!$L:$L,Berechnung!$N:$N,M565,Berechnung!$B:$B,N$1),0))</f>
        <v/>
      </c>
      <c r="R565" s="251" t="str">
        <f>IF(M565="",,IF(ISNUMBER(MATCH(O565,'Bundle SKUs'!$A:$A,0)),Q565,Q565*2))</f>
        <v/>
      </c>
    </row>
    <row r="566">
      <c r="A566" s="250"/>
      <c r="B566" s="203" t="str">
        <f>IFERROR(__xludf.DUMMYFUNCTION("IF(C566="""",,JOIN("","",UNIQUE(FILTER(Berechnung!$A:$A,Berechnung!$B:$B=B$1,Berechnung!$N:$N=A566))))"),"")</f>
        <v/>
      </c>
      <c r="C566" s="1"/>
      <c r="D566" s="1"/>
      <c r="E566" s="251" t="str">
        <f>IF(A566="",,ROUNDUP(SUMIFS(Berechnung!$L:$L,Berechnung!$N:$N,A566,Berechnung!$B:$B,B$1),0))</f>
        <v/>
      </c>
      <c r="F566" s="251" t="str">
        <f>IF(A566="",,IF(ISNUMBER(MATCH(C566,'Bundle SKUs'!$A:$A,0)),E566,E566*2))</f>
        <v/>
      </c>
      <c r="G566" s="252"/>
      <c r="H566" s="203" t="str">
        <f>IFERROR(__xludf.DUMMYFUNCTION("IF(I566="""",,JOIN("","",UNIQUE(FILTER(Berechnung!$A:$A,Berechnung!$B:$B=H$1,Berechnung!$N:$N=G566))))"),"")</f>
        <v/>
      </c>
      <c r="I566" s="1"/>
      <c r="J566" s="1"/>
      <c r="K566" s="251" t="str">
        <f>IF(G566="",,ROUNDUP(SUMIFS(Berechnung!$L:$L,Berechnung!$N:$N,G566,Berechnung!$B:$B,H$1),0))</f>
        <v/>
      </c>
      <c r="L566" s="251" t="str">
        <f>IF(G566="",,IF(ISNUMBER(MATCH(I566,'Bundle SKUs'!$A:$A,0)),K566,K566*2))</f>
        <v/>
      </c>
      <c r="M566" s="253"/>
      <c r="N566" s="203" t="str">
        <f>IFERROR(__xludf.DUMMYFUNCTION("IF(O566="""",,JOIN("","",UNIQUE(FILTER(Berechnung!$A:$A,Berechnung!$B:$B=N$1,Berechnung!$N:$N=M566))))"),"")</f>
        <v/>
      </c>
      <c r="O566" s="1"/>
      <c r="P566" s="1"/>
      <c r="Q566" s="251" t="str">
        <f>IF(M566="",,ROUNDUP(SUMIFS(Berechnung!$L:$L,Berechnung!$N:$N,M566,Berechnung!$B:$B,N$1),0))</f>
        <v/>
      </c>
      <c r="R566" s="251" t="str">
        <f>IF(M566="",,IF(ISNUMBER(MATCH(O566,'Bundle SKUs'!$A:$A,0)),Q566,Q566*2))</f>
        <v/>
      </c>
    </row>
    <row r="567">
      <c r="A567" s="250"/>
      <c r="B567" s="203" t="str">
        <f>IFERROR(__xludf.DUMMYFUNCTION("IF(C567="""",,JOIN("","",UNIQUE(FILTER(Berechnung!$A:$A,Berechnung!$B:$B=B$1,Berechnung!$N:$N=A567))))"),"")</f>
        <v/>
      </c>
      <c r="C567" s="1"/>
      <c r="D567" s="1"/>
      <c r="E567" s="251" t="str">
        <f>IF(A567="",,ROUNDUP(SUMIFS(Berechnung!$L:$L,Berechnung!$N:$N,A567,Berechnung!$B:$B,B$1),0))</f>
        <v/>
      </c>
      <c r="F567" s="251" t="str">
        <f>IF(A567="",,IF(ISNUMBER(MATCH(C567,'Bundle SKUs'!$A:$A,0)),E567,E567*2))</f>
        <v/>
      </c>
      <c r="G567" s="252"/>
      <c r="H567" s="203" t="str">
        <f>IFERROR(__xludf.DUMMYFUNCTION("IF(I567="""",,JOIN("","",UNIQUE(FILTER(Berechnung!$A:$A,Berechnung!$B:$B=H$1,Berechnung!$N:$N=G567))))"),"")</f>
        <v/>
      </c>
      <c r="I567" s="1"/>
      <c r="J567" s="1"/>
      <c r="K567" s="251" t="str">
        <f>IF(G567="",,ROUNDUP(SUMIFS(Berechnung!$L:$L,Berechnung!$N:$N,G567,Berechnung!$B:$B,H$1),0))</f>
        <v/>
      </c>
      <c r="L567" s="251" t="str">
        <f>IF(G567="",,IF(ISNUMBER(MATCH(I567,'Bundle SKUs'!$A:$A,0)),K567,K567*2))</f>
        <v/>
      </c>
      <c r="M567" s="253"/>
      <c r="N567" s="203" t="str">
        <f>IFERROR(__xludf.DUMMYFUNCTION("IF(O567="""",,JOIN("","",UNIQUE(FILTER(Berechnung!$A:$A,Berechnung!$B:$B=N$1,Berechnung!$N:$N=M567))))"),"")</f>
        <v/>
      </c>
      <c r="O567" s="1"/>
      <c r="P567" s="1"/>
      <c r="Q567" s="251" t="str">
        <f>IF(M567="",,ROUNDUP(SUMIFS(Berechnung!$L:$L,Berechnung!$N:$N,M567,Berechnung!$B:$B,N$1),0))</f>
        <v/>
      </c>
      <c r="R567" s="251" t="str">
        <f>IF(M567="",,IF(ISNUMBER(MATCH(O567,'Bundle SKUs'!$A:$A,0)),Q567,Q567*2))</f>
        <v/>
      </c>
    </row>
    <row r="568">
      <c r="A568" s="250"/>
      <c r="B568" s="203" t="str">
        <f>IFERROR(__xludf.DUMMYFUNCTION("IF(C568="""",,JOIN("","",UNIQUE(FILTER(Berechnung!$A:$A,Berechnung!$B:$B=B$1,Berechnung!$N:$N=A568))))"),"")</f>
        <v/>
      </c>
      <c r="C568" s="1"/>
      <c r="D568" s="1"/>
      <c r="E568" s="251" t="str">
        <f>IF(A568="",,ROUNDUP(SUMIFS(Berechnung!$L:$L,Berechnung!$N:$N,A568,Berechnung!$B:$B,B$1),0))</f>
        <v/>
      </c>
      <c r="F568" s="251" t="str">
        <f>IF(A568="",,IF(ISNUMBER(MATCH(C568,'Bundle SKUs'!$A:$A,0)),E568,E568*2))</f>
        <v/>
      </c>
      <c r="G568" s="252"/>
      <c r="H568" s="203" t="str">
        <f>IFERROR(__xludf.DUMMYFUNCTION("IF(I568="""",,JOIN("","",UNIQUE(FILTER(Berechnung!$A:$A,Berechnung!$B:$B=H$1,Berechnung!$N:$N=G568))))"),"")</f>
        <v/>
      </c>
      <c r="I568" s="1"/>
      <c r="J568" s="1"/>
      <c r="K568" s="251" t="str">
        <f>IF(G568="",,ROUNDUP(SUMIFS(Berechnung!$L:$L,Berechnung!$N:$N,G568,Berechnung!$B:$B,H$1),0))</f>
        <v/>
      </c>
      <c r="L568" s="251" t="str">
        <f>IF(G568="",,IF(ISNUMBER(MATCH(I568,'Bundle SKUs'!$A:$A,0)),K568,K568*2))</f>
        <v/>
      </c>
      <c r="M568" s="253"/>
      <c r="N568" s="203" t="str">
        <f>IFERROR(__xludf.DUMMYFUNCTION("IF(O568="""",,JOIN("","",UNIQUE(FILTER(Berechnung!$A:$A,Berechnung!$B:$B=N$1,Berechnung!$N:$N=M568))))"),"")</f>
        <v/>
      </c>
      <c r="O568" s="1"/>
      <c r="P568" s="1"/>
      <c r="Q568" s="251" t="str">
        <f>IF(M568="",,ROUNDUP(SUMIFS(Berechnung!$L:$L,Berechnung!$N:$N,M568,Berechnung!$B:$B,N$1),0))</f>
        <v/>
      </c>
      <c r="R568" s="251" t="str">
        <f>IF(M568="",,IF(ISNUMBER(MATCH(O568,'Bundle SKUs'!$A:$A,0)),Q568,Q568*2))</f>
        <v/>
      </c>
    </row>
    <row r="569">
      <c r="A569" s="250"/>
      <c r="B569" s="203" t="str">
        <f>IFERROR(__xludf.DUMMYFUNCTION("IF(C569="""",,JOIN("","",UNIQUE(FILTER(Berechnung!$A:$A,Berechnung!$B:$B=B$1,Berechnung!$N:$N=A569))))"),"")</f>
        <v/>
      </c>
      <c r="C569" s="1"/>
      <c r="D569" s="1"/>
      <c r="E569" s="251" t="str">
        <f>IF(A569="",,ROUNDUP(SUMIFS(Berechnung!$L:$L,Berechnung!$N:$N,A569,Berechnung!$B:$B,B$1),0))</f>
        <v/>
      </c>
      <c r="F569" s="251" t="str">
        <f>IF(A569="",,IF(ISNUMBER(MATCH(C569,'Bundle SKUs'!$A:$A,0)),E569,E569*2))</f>
        <v/>
      </c>
      <c r="G569" s="252"/>
      <c r="H569" s="203" t="str">
        <f>IFERROR(__xludf.DUMMYFUNCTION("IF(I569="""",,JOIN("","",UNIQUE(FILTER(Berechnung!$A:$A,Berechnung!$B:$B=H$1,Berechnung!$N:$N=G569))))"),"")</f>
        <v/>
      </c>
      <c r="I569" s="1"/>
      <c r="J569" s="1"/>
      <c r="K569" s="251" t="str">
        <f>IF(G569="",,ROUNDUP(SUMIFS(Berechnung!$L:$L,Berechnung!$N:$N,G569,Berechnung!$B:$B,H$1),0))</f>
        <v/>
      </c>
      <c r="L569" s="251" t="str">
        <f>IF(G569="",,IF(ISNUMBER(MATCH(I569,'Bundle SKUs'!$A:$A,0)),K569,K569*2))</f>
        <v/>
      </c>
      <c r="M569" s="253"/>
      <c r="N569" s="203" t="str">
        <f>IFERROR(__xludf.DUMMYFUNCTION("IF(O569="""",,JOIN("","",UNIQUE(FILTER(Berechnung!$A:$A,Berechnung!$B:$B=N$1,Berechnung!$N:$N=M569))))"),"")</f>
        <v/>
      </c>
      <c r="O569" s="1"/>
      <c r="P569" s="1"/>
      <c r="Q569" s="251" t="str">
        <f>IF(M569="",,ROUNDUP(SUMIFS(Berechnung!$L:$L,Berechnung!$N:$N,M569,Berechnung!$B:$B,N$1),0))</f>
        <v/>
      </c>
      <c r="R569" s="251" t="str">
        <f>IF(M569="",,IF(ISNUMBER(MATCH(O569,'Bundle SKUs'!$A:$A,0)),Q569,Q569*2))</f>
        <v/>
      </c>
    </row>
    <row r="570">
      <c r="A570" s="250"/>
      <c r="B570" s="203" t="str">
        <f>IFERROR(__xludf.DUMMYFUNCTION("IF(C570="""",,JOIN("","",UNIQUE(FILTER(Berechnung!$A:$A,Berechnung!$B:$B=B$1,Berechnung!$N:$N=A570))))"),"")</f>
        <v/>
      </c>
      <c r="C570" s="1"/>
      <c r="D570" s="1"/>
      <c r="E570" s="251" t="str">
        <f>IF(A570="",,ROUNDUP(SUMIFS(Berechnung!$L:$L,Berechnung!$N:$N,A570,Berechnung!$B:$B,B$1),0))</f>
        <v/>
      </c>
      <c r="F570" s="251" t="str">
        <f>IF(A570="",,IF(ISNUMBER(MATCH(C570,'Bundle SKUs'!$A:$A,0)),E570,E570*2))</f>
        <v/>
      </c>
      <c r="G570" s="252"/>
      <c r="H570" s="203" t="str">
        <f>IFERROR(__xludf.DUMMYFUNCTION("IF(I570="""",,JOIN("","",UNIQUE(FILTER(Berechnung!$A:$A,Berechnung!$B:$B=H$1,Berechnung!$N:$N=G570))))"),"")</f>
        <v/>
      </c>
      <c r="I570" s="1"/>
      <c r="J570" s="1"/>
      <c r="K570" s="251" t="str">
        <f>IF(G570="",,ROUNDUP(SUMIFS(Berechnung!$L:$L,Berechnung!$N:$N,G570,Berechnung!$B:$B,H$1),0))</f>
        <v/>
      </c>
      <c r="L570" s="251" t="str">
        <f>IF(G570="",,IF(ISNUMBER(MATCH(I570,'Bundle SKUs'!$A:$A,0)),K570,K570*2))</f>
        <v/>
      </c>
      <c r="M570" s="253"/>
      <c r="N570" s="203" t="str">
        <f>IFERROR(__xludf.DUMMYFUNCTION("IF(O570="""",,JOIN("","",UNIQUE(FILTER(Berechnung!$A:$A,Berechnung!$B:$B=N$1,Berechnung!$N:$N=M570))))"),"")</f>
        <v/>
      </c>
      <c r="O570" s="1"/>
      <c r="P570" s="1"/>
      <c r="Q570" s="251" t="str">
        <f>IF(M570="",,ROUNDUP(SUMIFS(Berechnung!$L:$L,Berechnung!$N:$N,M570,Berechnung!$B:$B,N$1),0))</f>
        <v/>
      </c>
      <c r="R570" s="251" t="str">
        <f>IF(M570="",,IF(ISNUMBER(MATCH(O570,'Bundle SKUs'!$A:$A,0)),Q570,Q570*2))</f>
        <v/>
      </c>
    </row>
    <row r="571">
      <c r="A571" s="250"/>
      <c r="B571" s="203" t="str">
        <f>IFERROR(__xludf.DUMMYFUNCTION("IF(C571="""",,JOIN("","",UNIQUE(FILTER(Berechnung!$A:$A,Berechnung!$B:$B=B$1,Berechnung!$N:$N=A571))))"),"")</f>
        <v/>
      </c>
      <c r="C571" s="1"/>
      <c r="D571" s="1"/>
      <c r="E571" s="251" t="str">
        <f>IF(A571="",,ROUNDUP(SUMIFS(Berechnung!$L:$L,Berechnung!$N:$N,A571,Berechnung!$B:$B,B$1),0))</f>
        <v/>
      </c>
      <c r="F571" s="251" t="str">
        <f>IF(A571="",,IF(ISNUMBER(MATCH(C571,'Bundle SKUs'!$A:$A,0)),E571,E571*2))</f>
        <v/>
      </c>
      <c r="G571" s="252"/>
      <c r="H571" s="203" t="str">
        <f>IFERROR(__xludf.DUMMYFUNCTION("IF(I571="""",,JOIN("","",UNIQUE(FILTER(Berechnung!$A:$A,Berechnung!$B:$B=H$1,Berechnung!$N:$N=G571))))"),"")</f>
        <v/>
      </c>
      <c r="I571" s="1"/>
      <c r="J571" s="1"/>
      <c r="K571" s="251" t="str">
        <f>IF(G571="",,ROUNDUP(SUMIFS(Berechnung!$L:$L,Berechnung!$N:$N,G571,Berechnung!$B:$B,H$1),0))</f>
        <v/>
      </c>
      <c r="L571" s="251" t="str">
        <f>IF(G571="",,IF(ISNUMBER(MATCH(I571,'Bundle SKUs'!$A:$A,0)),K571,K571*2))</f>
        <v/>
      </c>
      <c r="M571" s="253"/>
      <c r="N571" s="203" t="str">
        <f>IFERROR(__xludf.DUMMYFUNCTION("IF(O571="""",,JOIN("","",UNIQUE(FILTER(Berechnung!$A:$A,Berechnung!$B:$B=N$1,Berechnung!$N:$N=M571))))"),"")</f>
        <v/>
      </c>
      <c r="O571" s="1"/>
      <c r="P571" s="1"/>
      <c r="Q571" s="251" t="str">
        <f>IF(M571="",,ROUNDUP(SUMIFS(Berechnung!$L:$L,Berechnung!$N:$N,M571,Berechnung!$B:$B,N$1),0))</f>
        <v/>
      </c>
      <c r="R571" s="251" t="str">
        <f>IF(M571="",,IF(ISNUMBER(MATCH(O571,'Bundle SKUs'!$A:$A,0)),Q571,Q571*2))</f>
        <v/>
      </c>
    </row>
    <row r="572">
      <c r="A572" s="250"/>
      <c r="B572" s="203" t="str">
        <f>IFERROR(__xludf.DUMMYFUNCTION("IF(C572="""",,JOIN("","",UNIQUE(FILTER(Berechnung!$A:$A,Berechnung!$B:$B=B$1,Berechnung!$N:$N=A572))))"),"")</f>
        <v/>
      </c>
      <c r="C572" s="1"/>
      <c r="D572" s="1"/>
      <c r="E572" s="251" t="str">
        <f>IF(A572="",,ROUNDUP(SUMIFS(Berechnung!$L:$L,Berechnung!$N:$N,A572,Berechnung!$B:$B,B$1),0))</f>
        <v/>
      </c>
      <c r="F572" s="251" t="str">
        <f>IF(A572="",,IF(ISNUMBER(MATCH(C572,'Bundle SKUs'!$A:$A,0)),E572,E572*2))</f>
        <v/>
      </c>
      <c r="G572" s="252"/>
      <c r="H572" s="203" t="str">
        <f>IFERROR(__xludf.DUMMYFUNCTION("IF(I572="""",,JOIN("","",UNIQUE(FILTER(Berechnung!$A:$A,Berechnung!$B:$B=H$1,Berechnung!$N:$N=G572))))"),"")</f>
        <v/>
      </c>
      <c r="I572" s="1"/>
      <c r="J572" s="1"/>
      <c r="K572" s="251" t="str">
        <f>IF(G572="",,ROUNDUP(SUMIFS(Berechnung!$L:$L,Berechnung!$N:$N,G572,Berechnung!$B:$B,H$1),0))</f>
        <v/>
      </c>
      <c r="L572" s="251" t="str">
        <f>IF(G572="",,IF(ISNUMBER(MATCH(I572,'Bundle SKUs'!$A:$A,0)),K572,K572*2))</f>
        <v/>
      </c>
      <c r="M572" s="253"/>
      <c r="N572" s="203" t="str">
        <f>IFERROR(__xludf.DUMMYFUNCTION("IF(O572="""",,JOIN("","",UNIQUE(FILTER(Berechnung!$A:$A,Berechnung!$B:$B=N$1,Berechnung!$N:$N=M572))))"),"")</f>
        <v/>
      </c>
      <c r="O572" s="1"/>
      <c r="P572" s="1"/>
      <c r="Q572" s="251" t="str">
        <f>IF(M572="",,ROUNDUP(SUMIFS(Berechnung!$L:$L,Berechnung!$N:$N,M572,Berechnung!$B:$B,N$1),0))</f>
        <v/>
      </c>
      <c r="R572" s="251" t="str">
        <f>IF(M572="",,IF(ISNUMBER(MATCH(O572,'Bundle SKUs'!$A:$A,0)),Q572,Q572*2))</f>
        <v/>
      </c>
    </row>
    <row r="573">
      <c r="A573" s="250"/>
      <c r="B573" s="203" t="str">
        <f>IFERROR(__xludf.DUMMYFUNCTION("IF(C573="""",,JOIN("","",UNIQUE(FILTER(Berechnung!$A:$A,Berechnung!$B:$B=B$1,Berechnung!$N:$N=A573))))"),"")</f>
        <v/>
      </c>
      <c r="C573" s="1"/>
      <c r="D573" s="1"/>
      <c r="E573" s="251" t="str">
        <f>IF(A573="",,ROUNDUP(SUMIFS(Berechnung!$L:$L,Berechnung!$N:$N,A573,Berechnung!$B:$B,B$1),0))</f>
        <v/>
      </c>
      <c r="F573" s="251" t="str">
        <f>IF(A573="",,IF(ISNUMBER(MATCH(C573,'Bundle SKUs'!$A:$A,0)),E573,E573*2))</f>
        <v/>
      </c>
      <c r="G573" s="252"/>
      <c r="H573" s="203" t="str">
        <f>IFERROR(__xludf.DUMMYFUNCTION("IF(I573="""",,JOIN("","",UNIQUE(FILTER(Berechnung!$A:$A,Berechnung!$B:$B=H$1,Berechnung!$N:$N=G573))))"),"")</f>
        <v/>
      </c>
      <c r="I573" s="1"/>
      <c r="J573" s="1"/>
      <c r="K573" s="251" t="str">
        <f>IF(G573="",,ROUNDUP(SUMIFS(Berechnung!$L:$L,Berechnung!$N:$N,G573,Berechnung!$B:$B,H$1),0))</f>
        <v/>
      </c>
      <c r="L573" s="251" t="str">
        <f>IF(G573="",,IF(ISNUMBER(MATCH(I573,'Bundle SKUs'!$A:$A,0)),K573,K573*2))</f>
        <v/>
      </c>
      <c r="M573" s="253"/>
      <c r="N573" s="203" t="str">
        <f>IFERROR(__xludf.DUMMYFUNCTION("IF(O573="""",,JOIN("","",UNIQUE(FILTER(Berechnung!$A:$A,Berechnung!$B:$B=N$1,Berechnung!$N:$N=M573))))"),"")</f>
        <v/>
      </c>
      <c r="O573" s="1"/>
      <c r="P573" s="1"/>
      <c r="Q573" s="251" t="str">
        <f>IF(M573="",,ROUNDUP(SUMIFS(Berechnung!$L:$L,Berechnung!$N:$N,M573,Berechnung!$B:$B,N$1),0))</f>
        <v/>
      </c>
      <c r="R573" s="251" t="str">
        <f>IF(M573="",,IF(ISNUMBER(MATCH(O573,'Bundle SKUs'!$A:$A,0)),Q573,Q573*2))</f>
        <v/>
      </c>
    </row>
    <row r="574">
      <c r="A574" s="250"/>
      <c r="B574" s="203" t="str">
        <f>IFERROR(__xludf.DUMMYFUNCTION("IF(C574="""",,JOIN("","",UNIQUE(FILTER(Berechnung!$A:$A,Berechnung!$B:$B=B$1,Berechnung!$N:$N=A574))))"),"")</f>
        <v/>
      </c>
      <c r="C574" s="1"/>
      <c r="D574" s="1"/>
      <c r="E574" s="251" t="str">
        <f>IF(A574="",,ROUNDUP(SUMIFS(Berechnung!$L:$L,Berechnung!$N:$N,A574,Berechnung!$B:$B,B$1),0))</f>
        <v/>
      </c>
      <c r="F574" s="251" t="str">
        <f>IF(A574="",,IF(ISNUMBER(MATCH(C574,'Bundle SKUs'!$A:$A,0)),E574,E574*2))</f>
        <v/>
      </c>
      <c r="G574" s="252"/>
      <c r="H574" s="203" t="str">
        <f>IFERROR(__xludf.DUMMYFUNCTION("IF(I574="""",,JOIN("","",UNIQUE(FILTER(Berechnung!$A:$A,Berechnung!$B:$B=H$1,Berechnung!$N:$N=G574))))"),"")</f>
        <v/>
      </c>
      <c r="I574" s="1"/>
      <c r="J574" s="1"/>
      <c r="K574" s="251" t="str">
        <f>IF(G574="",,ROUNDUP(SUMIFS(Berechnung!$L:$L,Berechnung!$N:$N,G574,Berechnung!$B:$B,H$1),0))</f>
        <v/>
      </c>
      <c r="L574" s="251" t="str">
        <f>IF(G574="",,IF(ISNUMBER(MATCH(I574,'Bundle SKUs'!$A:$A,0)),K574,K574*2))</f>
        <v/>
      </c>
      <c r="M574" s="253"/>
      <c r="N574" s="203" t="str">
        <f>IFERROR(__xludf.DUMMYFUNCTION("IF(O574="""",,JOIN("","",UNIQUE(FILTER(Berechnung!$A:$A,Berechnung!$B:$B=N$1,Berechnung!$N:$N=M574))))"),"")</f>
        <v/>
      </c>
      <c r="O574" s="1"/>
      <c r="P574" s="1"/>
      <c r="Q574" s="251" t="str">
        <f>IF(M574="",,ROUNDUP(SUMIFS(Berechnung!$L:$L,Berechnung!$N:$N,M574,Berechnung!$B:$B,N$1),0))</f>
        <v/>
      </c>
      <c r="R574" s="251" t="str">
        <f>IF(M574="",,IF(ISNUMBER(MATCH(O574,'Bundle SKUs'!$A:$A,0)),Q574,Q574*2))</f>
        <v/>
      </c>
    </row>
    <row r="575">
      <c r="A575" s="250"/>
      <c r="B575" s="203" t="str">
        <f>IFERROR(__xludf.DUMMYFUNCTION("IF(C575="""",,JOIN("","",UNIQUE(FILTER(Berechnung!$A:$A,Berechnung!$B:$B=B$1,Berechnung!$N:$N=A575))))"),"")</f>
        <v/>
      </c>
      <c r="C575" s="1"/>
      <c r="D575" s="1"/>
      <c r="E575" s="251" t="str">
        <f>IF(A575="",,ROUNDUP(SUMIFS(Berechnung!$L:$L,Berechnung!$N:$N,A575,Berechnung!$B:$B,B$1),0))</f>
        <v/>
      </c>
      <c r="F575" s="251" t="str">
        <f>IF(A575="",,IF(ISNUMBER(MATCH(C575,'Bundle SKUs'!$A:$A,0)),E575,E575*2))</f>
        <v/>
      </c>
      <c r="G575" s="252"/>
      <c r="H575" s="203" t="str">
        <f>IFERROR(__xludf.DUMMYFUNCTION("IF(I575="""",,JOIN("","",UNIQUE(FILTER(Berechnung!$A:$A,Berechnung!$B:$B=H$1,Berechnung!$N:$N=G575))))"),"")</f>
        <v/>
      </c>
      <c r="I575" s="1"/>
      <c r="J575" s="1"/>
      <c r="K575" s="251" t="str">
        <f>IF(G575="",,ROUNDUP(SUMIFS(Berechnung!$L:$L,Berechnung!$N:$N,G575,Berechnung!$B:$B,H$1),0))</f>
        <v/>
      </c>
      <c r="L575" s="251" t="str">
        <f>IF(G575="",,IF(ISNUMBER(MATCH(I575,'Bundle SKUs'!$A:$A,0)),K575,K575*2))</f>
        <v/>
      </c>
      <c r="M575" s="253"/>
      <c r="N575" s="203" t="str">
        <f>IFERROR(__xludf.DUMMYFUNCTION("IF(O575="""",,JOIN("","",UNIQUE(FILTER(Berechnung!$A:$A,Berechnung!$B:$B=N$1,Berechnung!$N:$N=M575))))"),"")</f>
        <v/>
      </c>
      <c r="O575" s="1"/>
      <c r="P575" s="1"/>
      <c r="Q575" s="251" t="str">
        <f>IF(M575="",,ROUNDUP(SUMIFS(Berechnung!$L:$L,Berechnung!$N:$N,M575,Berechnung!$B:$B,N$1),0))</f>
        <v/>
      </c>
      <c r="R575" s="251" t="str">
        <f>IF(M575="",,IF(ISNUMBER(MATCH(O575,'Bundle SKUs'!$A:$A,0)),Q575,Q575*2))</f>
        <v/>
      </c>
    </row>
    <row r="576">
      <c r="A576" s="250"/>
      <c r="B576" s="203" t="str">
        <f>IFERROR(__xludf.DUMMYFUNCTION("IF(C576="""",,JOIN("","",UNIQUE(FILTER(Berechnung!$A:$A,Berechnung!$B:$B=B$1,Berechnung!$N:$N=A576))))"),"")</f>
        <v/>
      </c>
      <c r="C576" s="1"/>
      <c r="D576" s="1"/>
      <c r="E576" s="251" t="str">
        <f>IF(A576="",,ROUNDUP(SUMIFS(Berechnung!$L:$L,Berechnung!$N:$N,A576,Berechnung!$B:$B,B$1),0))</f>
        <v/>
      </c>
      <c r="F576" s="251" t="str">
        <f>IF(A576="",,IF(ISNUMBER(MATCH(C576,'Bundle SKUs'!$A:$A,0)),E576,E576*2))</f>
        <v/>
      </c>
      <c r="G576" s="252"/>
      <c r="H576" s="203" t="str">
        <f>IFERROR(__xludf.DUMMYFUNCTION("IF(I576="""",,JOIN("","",UNIQUE(FILTER(Berechnung!$A:$A,Berechnung!$B:$B=H$1,Berechnung!$N:$N=G576))))"),"")</f>
        <v/>
      </c>
      <c r="I576" s="1"/>
      <c r="J576" s="1"/>
      <c r="K576" s="251" t="str">
        <f>IF(G576="",,ROUNDUP(SUMIFS(Berechnung!$L:$L,Berechnung!$N:$N,G576,Berechnung!$B:$B,H$1),0))</f>
        <v/>
      </c>
      <c r="L576" s="251" t="str">
        <f>IF(G576="",,IF(ISNUMBER(MATCH(I576,'Bundle SKUs'!$A:$A,0)),K576,K576*2))</f>
        <v/>
      </c>
      <c r="M576" s="253"/>
      <c r="N576" s="203" t="str">
        <f>IFERROR(__xludf.DUMMYFUNCTION("IF(O576="""",,JOIN("","",UNIQUE(FILTER(Berechnung!$A:$A,Berechnung!$B:$B=N$1,Berechnung!$N:$N=M576))))"),"")</f>
        <v/>
      </c>
      <c r="O576" s="1"/>
      <c r="P576" s="1"/>
      <c r="Q576" s="251" t="str">
        <f>IF(M576="",,ROUNDUP(SUMIFS(Berechnung!$L:$L,Berechnung!$N:$N,M576,Berechnung!$B:$B,N$1),0))</f>
        <v/>
      </c>
      <c r="R576" s="251" t="str">
        <f>IF(M576="",,IF(ISNUMBER(MATCH(O576,'Bundle SKUs'!$A:$A,0)),Q576,Q576*2))</f>
        <v/>
      </c>
    </row>
    <row r="577">
      <c r="A577" s="250"/>
      <c r="B577" s="203" t="str">
        <f>IFERROR(__xludf.DUMMYFUNCTION("IF(C577="""",,JOIN("","",UNIQUE(FILTER(Berechnung!$A:$A,Berechnung!$B:$B=B$1,Berechnung!$N:$N=A577))))"),"")</f>
        <v/>
      </c>
      <c r="C577" s="1"/>
      <c r="D577" s="1"/>
      <c r="E577" s="251" t="str">
        <f>IF(A577="",,ROUNDUP(SUMIFS(Berechnung!$L:$L,Berechnung!$N:$N,A577,Berechnung!$B:$B,B$1),0))</f>
        <v/>
      </c>
      <c r="F577" s="251" t="str">
        <f>IF(A577="",,IF(ISNUMBER(MATCH(C577,'Bundle SKUs'!$A:$A,0)),E577,E577*2))</f>
        <v/>
      </c>
      <c r="G577" s="252"/>
      <c r="H577" s="203" t="str">
        <f>IFERROR(__xludf.DUMMYFUNCTION("IF(I577="""",,JOIN("","",UNIQUE(FILTER(Berechnung!$A:$A,Berechnung!$B:$B=H$1,Berechnung!$N:$N=G577))))"),"")</f>
        <v/>
      </c>
      <c r="I577" s="1"/>
      <c r="J577" s="1"/>
      <c r="K577" s="251" t="str">
        <f>IF(G577="",,ROUNDUP(SUMIFS(Berechnung!$L:$L,Berechnung!$N:$N,G577,Berechnung!$B:$B,H$1),0))</f>
        <v/>
      </c>
      <c r="L577" s="251" t="str">
        <f>IF(G577="",,IF(ISNUMBER(MATCH(I577,'Bundle SKUs'!$A:$A,0)),K577,K577*2))</f>
        <v/>
      </c>
      <c r="M577" s="253"/>
      <c r="N577" s="203" t="str">
        <f>IFERROR(__xludf.DUMMYFUNCTION("IF(O577="""",,JOIN("","",UNIQUE(FILTER(Berechnung!$A:$A,Berechnung!$B:$B=N$1,Berechnung!$N:$N=M577))))"),"")</f>
        <v/>
      </c>
      <c r="O577" s="1"/>
      <c r="P577" s="1"/>
      <c r="Q577" s="251" t="str">
        <f>IF(M577="",,ROUNDUP(SUMIFS(Berechnung!$L:$L,Berechnung!$N:$N,M577,Berechnung!$B:$B,N$1),0))</f>
        <v/>
      </c>
      <c r="R577" s="251" t="str">
        <f>IF(M577="",,IF(ISNUMBER(MATCH(O577,'Bundle SKUs'!$A:$A,0)),Q577,Q577*2))</f>
        <v/>
      </c>
    </row>
    <row r="578">
      <c r="A578" s="250"/>
      <c r="B578" s="203" t="str">
        <f>IFERROR(__xludf.DUMMYFUNCTION("IF(C578="""",,JOIN("","",UNIQUE(FILTER(Berechnung!$A:$A,Berechnung!$B:$B=B$1,Berechnung!$N:$N=A578))))"),"")</f>
        <v/>
      </c>
      <c r="C578" s="1"/>
      <c r="D578" s="1"/>
      <c r="E578" s="251" t="str">
        <f>IF(A578="",,ROUNDUP(SUMIFS(Berechnung!$L:$L,Berechnung!$N:$N,A578,Berechnung!$B:$B,B$1),0))</f>
        <v/>
      </c>
      <c r="F578" s="251" t="str">
        <f>IF(A578="",,IF(ISNUMBER(MATCH(C578,'Bundle SKUs'!$A:$A,0)),E578,E578*2))</f>
        <v/>
      </c>
      <c r="G578" s="252"/>
      <c r="H578" s="203" t="str">
        <f>IFERROR(__xludf.DUMMYFUNCTION("IF(I578="""",,JOIN("","",UNIQUE(FILTER(Berechnung!$A:$A,Berechnung!$B:$B=H$1,Berechnung!$N:$N=G578))))"),"")</f>
        <v/>
      </c>
      <c r="I578" s="1"/>
      <c r="J578" s="1"/>
      <c r="K578" s="251" t="str">
        <f>IF(G578="",,ROUNDUP(SUMIFS(Berechnung!$L:$L,Berechnung!$N:$N,G578,Berechnung!$B:$B,H$1),0))</f>
        <v/>
      </c>
      <c r="L578" s="251" t="str">
        <f>IF(G578="",,IF(ISNUMBER(MATCH(I578,'Bundle SKUs'!$A:$A,0)),K578,K578*2))</f>
        <v/>
      </c>
      <c r="M578" s="253"/>
      <c r="N578" s="203" t="str">
        <f>IFERROR(__xludf.DUMMYFUNCTION("IF(O578="""",,JOIN("","",UNIQUE(FILTER(Berechnung!$A:$A,Berechnung!$B:$B=N$1,Berechnung!$N:$N=M578))))"),"")</f>
        <v/>
      </c>
      <c r="O578" s="1"/>
      <c r="P578" s="1"/>
      <c r="Q578" s="251" t="str">
        <f>IF(M578="",,ROUNDUP(SUMIFS(Berechnung!$L:$L,Berechnung!$N:$N,M578,Berechnung!$B:$B,N$1),0))</f>
        <v/>
      </c>
      <c r="R578" s="251" t="str">
        <f>IF(M578="",,IF(ISNUMBER(MATCH(O578,'Bundle SKUs'!$A:$A,0)),Q578,Q578*2))</f>
        <v/>
      </c>
    </row>
    <row r="579">
      <c r="A579" s="250"/>
      <c r="B579" s="203" t="str">
        <f>IFERROR(__xludf.DUMMYFUNCTION("IF(C579="""",,JOIN("","",UNIQUE(FILTER(Berechnung!$A:$A,Berechnung!$B:$B=B$1,Berechnung!$N:$N=A579))))"),"")</f>
        <v/>
      </c>
      <c r="C579" s="1"/>
      <c r="D579" s="1"/>
      <c r="E579" s="251" t="str">
        <f>IF(A579="",,ROUNDUP(SUMIFS(Berechnung!$L:$L,Berechnung!$N:$N,A579,Berechnung!$B:$B,B$1),0))</f>
        <v/>
      </c>
      <c r="F579" s="251" t="str">
        <f>IF(A579="",,IF(ISNUMBER(MATCH(C579,'Bundle SKUs'!$A:$A,0)),E579,E579*2))</f>
        <v/>
      </c>
      <c r="G579" s="252"/>
      <c r="H579" s="203" t="str">
        <f>IFERROR(__xludf.DUMMYFUNCTION("IF(I579="""",,JOIN("","",UNIQUE(FILTER(Berechnung!$A:$A,Berechnung!$B:$B=H$1,Berechnung!$N:$N=G579))))"),"")</f>
        <v/>
      </c>
      <c r="I579" s="1"/>
      <c r="J579" s="1"/>
      <c r="K579" s="251" t="str">
        <f>IF(G579="",,ROUNDUP(SUMIFS(Berechnung!$L:$L,Berechnung!$N:$N,G579,Berechnung!$B:$B,H$1),0))</f>
        <v/>
      </c>
      <c r="L579" s="251" t="str">
        <f>IF(G579="",,IF(ISNUMBER(MATCH(I579,'Bundle SKUs'!$A:$A,0)),K579,K579*2))</f>
        <v/>
      </c>
      <c r="M579" s="253"/>
      <c r="N579" s="203" t="str">
        <f>IFERROR(__xludf.DUMMYFUNCTION("IF(O579="""",,JOIN("","",UNIQUE(FILTER(Berechnung!$A:$A,Berechnung!$B:$B=N$1,Berechnung!$N:$N=M579))))"),"")</f>
        <v/>
      </c>
      <c r="O579" s="1"/>
      <c r="P579" s="1"/>
      <c r="Q579" s="251" t="str">
        <f>IF(M579="",,ROUNDUP(SUMIFS(Berechnung!$L:$L,Berechnung!$N:$N,M579,Berechnung!$B:$B,N$1),0))</f>
        <v/>
      </c>
      <c r="R579" s="251" t="str">
        <f>IF(M579="",,IF(ISNUMBER(MATCH(O579,'Bundle SKUs'!$A:$A,0)),Q579,Q579*2))</f>
        <v/>
      </c>
    </row>
    <row r="580">
      <c r="A580" s="250"/>
      <c r="B580" s="203" t="str">
        <f>IFERROR(__xludf.DUMMYFUNCTION("IF(C580="""",,JOIN("","",UNIQUE(FILTER(Berechnung!$A:$A,Berechnung!$B:$B=B$1,Berechnung!$N:$N=A580))))"),"")</f>
        <v/>
      </c>
      <c r="C580" s="1"/>
      <c r="D580" s="1"/>
      <c r="E580" s="251" t="str">
        <f>IF(A580="",,ROUNDUP(SUMIFS(Berechnung!$L:$L,Berechnung!$N:$N,A580,Berechnung!$B:$B,B$1),0))</f>
        <v/>
      </c>
      <c r="F580" s="251" t="str">
        <f>IF(A580="",,IF(ISNUMBER(MATCH(C580,'Bundle SKUs'!$A:$A,0)),E580,E580*2))</f>
        <v/>
      </c>
      <c r="G580" s="252"/>
      <c r="H580" s="203" t="str">
        <f>IFERROR(__xludf.DUMMYFUNCTION("IF(I580="""",,JOIN("","",UNIQUE(FILTER(Berechnung!$A:$A,Berechnung!$B:$B=H$1,Berechnung!$N:$N=G580))))"),"")</f>
        <v/>
      </c>
      <c r="I580" s="1"/>
      <c r="J580" s="1"/>
      <c r="K580" s="251" t="str">
        <f>IF(G580="",,ROUNDUP(SUMIFS(Berechnung!$L:$L,Berechnung!$N:$N,G580,Berechnung!$B:$B,H$1),0))</f>
        <v/>
      </c>
      <c r="L580" s="251" t="str">
        <f>IF(G580="",,IF(ISNUMBER(MATCH(I580,'Bundle SKUs'!$A:$A,0)),K580,K580*2))</f>
        <v/>
      </c>
      <c r="M580" s="253"/>
      <c r="N580" s="203" t="str">
        <f>IFERROR(__xludf.DUMMYFUNCTION("IF(O580="""",,JOIN("","",UNIQUE(FILTER(Berechnung!$A:$A,Berechnung!$B:$B=N$1,Berechnung!$N:$N=M580))))"),"")</f>
        <v/>
      </c>
      <c r="O580" s="1"/>
      <c r="P580" s="1"/>
      <c r="Q580" s="251" t="str">
        <f>IF(M580="",,ROUNDUP(SUMIFS(Berechnung!$L:$L,Berechnung!$N:$N,M580,Berechnung!$B:$B,N$1),0))</f>
        <v/>
      </c>
      <c r="R580" s="251" t="str">
        <f>IF(M580="",,IF(ISNUMBER(MATCH(O580,'Bundle SKUs'!$A:$A,0)),Q580,Q580*2))</f>
        <v/>
      </c>
    </row>
    <row r="581">
      <c r="A581" s="250"/>
      <c r="B581" s="203" t="str">
        <f>IFERROR(__xludf.DUMMYFUNCTION("IF(C581="""",,JOIN("","",UNIQUE(FILTER(Berechnung!$A:$A,Berechnung!$B:$B=B$1,Berechnung!$N:$N=A581))))"),"")</f>
        <v/>
      </c>
      <c r="C581" s="1"/>
      <c r="D581" s="1"/>
      <c r="E581" s="251" t="str">
        <f>IF(A581="",,ROUNDUP(SUMIFS(Berechnung!$L:$L,Berechnung!$N:$N,A581,Berechnung!$B:$B,B$1),0))</f>
        <v/>
      </c>
      <c r="F581" s="251" t="str">
        <f>IF(A581="",,IF(ISNUMBER(MATCH(C581,'Bundle SKUs'!$A:$A,0)),E581,E581*2))</f>
        <v/>
      </c>
      <c r="G581" s="252"/>
      <c r="H581" s="203" t="str">
        <f>IFERROR(__xludf.DUMMYFUNCTION("IF(I581="""",,JOIN("","",UNIQUE(FILTER(Berechnung!$A:$A,Berechnung!$B:$B=H$1,Berechnung!$N:$N=G581))))"),"")</f>
        <v/>
      </c>
      <c r="I581" s="1"/>
      <c r="J581" s="1"/>
      <c r="K581" s="251" t="str">
        <f>IF(G581="",,ROUNDUP(SUMIFS(Berechnung!$L:$L,Berechnung!$N:$N,G581,Berechnung!$B:$B,H$1),0))</f>
        <v/>
      </c>
      <c r="L581" s="251" t="str">
        <f>IF(G581="",,IF(ISNUMBER(MATCH(I581,'Bundle SKUs'!$A:$A,0)),K581,K581*2))</f>
        <v/>
      </c>
      <c r="M581" s="253"/>
      <c r="N581" s="203" t="str">
        <f>IFERROR(__xludf.DUMMYFUNCTION("IF(O581="""",,JOIN("","",UNIQUE(FILTER(Berechnung!$A:$A,Berechnung!$B:$B=N$1,Berechnung!$N:$N=M581))))"),"")</f>
        <v/>
      </c>
      <c r="O581" s="1"/>
      <c r="P581" s="1"/>
      <c r="Q581" s="251" t="str">
        <f>IF(M581="",,ROUNDUP(SUMIFS(Berechnung!$L:$L,Berechnung!$N:$N,M581,Berechnung!$B:$B,N$1),0))</f>
        <v/>
      </c>
      <c r="R581" s="251" t="str">
        <f>IF(M581="",,IF(ISNUMBER(MATCH(O581,'Bundle SKUs'!$A:$A,0)),Q581,Q581*2))</f>
        <v/>
      </c>
    </row>
    <row r="582">
      <c r="A582" s="250"/>
      <c r="B582" s="203" t="str">
        <f>IFERROR(__xludf.DUMMYFUNCTION("IF(C582="""",,JOIN("","",UNIQUE(FILTER(Berechnung!$A:$A,Berechnung!$B:$B=B$1,Berechnung!$N:$N=A582))))"),"")</f>
        <v/>
      </c>
      <c r="C582" s="1"/>
      <c r="D582" s="1"/>
      <c r="E582" s="251" t="str">
        <f>IF(A582="",,ROUNDUP(SUMIFS(Berechnung!$L:$L,Berechnung!$N:$N,A582,Berechnung!$B:$B,B$1),0))</f>
        <v/>
      </c>
      <c r="F582" s="251" t="str">
        <f>IF(A582="",,IF(ISNUMBER(MATCH(C582,'Bundle SKUs'!$A:$A,0)),E582,E582*2))</f>
        <v/>
      </c>
      <c r="G582" s="252"/>
      <c r="H582" s="203" t="str">
        <f>IFERROR(__xludf.DUMMYFUNCTION("IF(I582="""",,JOIN("","",UNIQUE(FILTER(Berechnung!$A:$A,Berechnung!$B:$B=H$1,Berechnung!$N:$N=G582))))"),"")</f>
        <v/>
      </c>
      <c r="I582" s="1"/>
      <c r="J582" s="1"/>
      <c r="K582" s="251" t="str">
        <f>IF(G582="",,ROUNDUP(SUMIFS(Berechnung!$L:$L,Berechnung!$N:$N,G582,Berechnung!$B:$B,H$1),0))</f>
        <v/>
      </c>
      <c r="L582" s="251" t="str">
        <f>IF(G582="",,IF(ISNUMBER(MATCH(I582,'Bundle SKUs'!$A:$A,0)),K582,K582*2))</f>
        <v/>
      </c>
      <c r="M582" s="253"/>
      <c r="N582" s="203" t="str">
        <f>IFERROR(__xludf.DUMMYFUNCTION("IF(O582="""",,JOIN("","",UNIQUE(FILTER(Berechnung!$A:$A,Berechnung!$B:$B=N$1,Berechnung!$N:$N=M582))))"),"")</f>
        <v/>
      </c>
      <c r="O582" s="1"/>
      <c r="P582" s="1"/>
      <c r="Q582" s="251" t="str">
        <f>IF(M582="",,ROUNDUP(SUMIFS(Berechnung!$L:$L,Berechnung!$N:$N,M582,Berechnung!$B:$B,N$1),0))</f>
        <v/>
      </c>
      <c r="R582" s="251" t="str">
        <f>IF(M582="",,IF(ISNUMBER(MATCH(O582,'Bundle SKUs'!$A:$A,0)),Q582,Q582*2))</f>
        <v/>
      </c>
    </row>
    <row r="583">
      <c r="A583" s="250"/>
      <c r="B583" s="203" t="str">
        <f>IFERROR(__xludf.DUMMYFUNCTION("IF(C583="""",,JOIN("","",UNIQUE(FILTER(Berechnung!$A:$A,Berechnung!$B:$B=B$1,Berechnung!$N:$N=A583))))"),"")</f>
        <v/>
      </c>
      <c r="C583" s="1"/>
      <c r="D583" s="1"/>
      <c r="E583" s="251" t="str">
        <f>IF(A583="",,ROUNDUP(SUMIFS(Berechnung!$L:$L,Berechnung!$N:$N,A583,Berechnung!$B:$B,B$1),0))</f>
        <v/>
      </c>
      <c r="F583" s="251" t="str">
        <f>IF(A583="",,IF(ISNUMBER(MATCH(C583,'Bundle SKUs'!$A:$A,0)),E583,E583*2))</f>
        <v/>
      </c>
      <c r="G583" s="252"/>
      <c r="H583" s="203" t="str">
        <f>IFERROR(__xludf.DUMMYFUNCTION("IF(I583="""",,JOIN("","",UNIQUE(FILTER(Berechnung!$A:$A,Berechnung!$B:$B=H$1,Berechnung!$N:$N=G583))))"),"")</f>
        <v/>
      </c>
      <c r="I583" s="1"/>
      <c r="J583" s="1"/>
      <c r="K583" s="251" t="str">
        <f>IF(G583="",,ROUNDUP(SUMIFS(Berechnung!$L:$L,Berechnung!$N:$N,G583,Berechnung!$B:$B,H$1),0))</f>
        <v/>
      </c>
      <c r="L583" s="251" t="str">
        <f>IF(G583="",,IF(ISNUMBER(MATCH(I583,'Bundle SKUs'!$A:$A,0)),K583,K583*2))</f>
        <v/>
      </c>
      <c r="M583" s="253"/>
      <c r="N583" s="203" t="str">
        <f>IFERROR(__xludf.DUMMYFUNCTION("IF(O583="""",,JOIN("","",UNIQUE(FILTER(Berechnung!$A:$A,Berechnung!$B:$B=N$1,Berechnung!$N:$N=M583))))"),"")</f>
        <v/>
      </c>
      <c r="O583" s="1"/>
      <c r="P583" s="1"/>
      <c r="Q583" s="251" t="str">
        <f>IF(M583="",,ROUNDUP(SUMIFS(Berechnung!$L:$L,Berechnung!$N:$N,M583,Berechnung!$B:$B,N$1),0))</f>
        <v/>
      </c>
      <c r="R583" s="251" t="str">
        <f>IF(M583="",,IF(ISNUMBER(MATCH(O583,'Bundle SKUs'!$A:$A,0)),Q583,Q583*2))</f>
        <v/>
      </c>
    </row>
    <row r="584">
      <c r="A584" s="250"/>
      <c r="B584" s="203" t="str">
        <f>IFERROR(__xludf.DUMMYFUNCTION("IF(C584="""",,JOIN("","",UNIQUE(FILTER(Berechnung!$A:$A,Berechnung!$B:$B=B$1,Berechnung!$N:$N=A584))))"),"")</f>
        <v/>
      </c>
      <c r="C584" s="1"/>
      <c r="D584" s="1"/>
      <c r="E584" s="251" t="str">
        <f>IF(A584="",,ROUNDUP(SUMIFS(Berechnung!$L:$L,Berechnung!$N:$N,A584,Berechnung!$B:$B,B$1),0))</f>
        <v/>
      </c>
      <c r="F584" s="251" t="str">
        <f>IF(A584="",,IF(ISNUMBER(MATCH(C584,'Bundle SKUs'!$A:$A,0)),E584,E584*2))</f>
        <v/>
      </c>
      <c r="G584" s="252"/>
      <c r="H584" s="203" t="str">
        <f>IFERROR(__xludf.DUMMYFUNCTION("IF(I584="""",,JOIN("","",UNIQUE(FILTER(Berechnung!$A:$A,Berechnung!$B:$B=H$1,Berechnung!$N:$N=G584))))"),"")</f>
        <v/>
      </c>
      <c r="I584" s="1"/>
      <c r="J584" s="1"/>
      <c r="K584" s="251" t="str">
        <f>IF(G584="",,ROUNDUP(SUMIFS(Berechnung!$L:$L,Berechnung!$N:$N,G584,Berechnung!$B:$B,H$1),0))</f>
        <v/>
      </c>
      <c r="L584" s="251" t="str">
        <f>IF(G584="",,IF(ISNUMBER(MATCH(I584,'Bundle SKUs'!$A:$A,0)),K584,K584*2))</f>
        <v/>
      </c>
      <c r="M584" s="253"/>
      <c r="N584" s="203" t="str">
        <f>IFERROR(__xludf.DUMMYFUNCTION("IF(O584="""",,JOIN("","",UNIQUE(FILTER(Berechnung!$A:$A,Berechnung!$B:$B=N$1,Berechnung!$N:$N=M584))))"),"")</f>
        <v/>
      </c>
      <c r="O584" s="1"/>
      <c r="P584" s="1"/>
      <c r="Q584" s="251" t="str">
        <f>IF(M584="",,ROUNDUP(SUMIFS(Berechnung!$L:$L,Berechnung!$N:$N,M584,Berechnung!$B:$B,N$1),0))</f>
        <v/>
      </c>
      <c r="R584" s="251" t="str">
        <f>IF(M584="",,IF(ISNUMBER(MATCH(O584,'Bundle SKUs'!$A:$A,0)),Q584,Q584*2))</f>
        <v/>
      </c>
    </row>
    <row r="585">
      <c r="A585" s="250"/>
      <c r="B585" s="203" t="str">
        <f>IFERROR(__xludf.DUMMYFUNCTION("IF(C585="""",,JOIN("","",UNIQUE(FILTER(Berechnung!$A:$A,Berechnung!$B:$B=B$1,Berechnung!$N:$N=A585))))"),"")</f>
        <v/>
      </c>
      <c r="C585" s="1"/>
      <c r="D585" s="1"/>
      <c r="E585" s="251" t="str">
        <f>IF(A585="",,ROUNDUP(SUMIFS(Berechnung!$L:$L,Berechnung!$N:$N,A585,Berechnung!$B:$B,B$1),0))</f>
        <v/>
      </c>
      <c r="F585" s="251" t="str">
        <f>IF(A585="",,IF(ISNUMBER(MATCH(C585,'Bundle SKUs'!$A:$A,0)),E585,E585*2))</f>
        <v/>
      </c>
      <c r="G585" s="252"/>
      <c r="H585" s="203" t="str">
        <f>IFERROR(__xludf.DUMMYFUNCTION("IF(I585="""",,JOIN("","",UNIQUE(FILTER(Berechnung!$A:$A,Berechnung!$B:$B=H$1,Berechnung!$N:$N=G585))))"),"")</f>
        <v/>
      </c>
      <c r="I585" s="1"/>
      <c r="J585" s="1"/>
      <c r="K585" s="251" t="str">
        <f>IF(G585="",,ROUNDUP(SUMIFS(Berechnung!$L:$L,Berechnung!$N:$N,G585,Berechnung!$B:$B,H$1),0))</f>
        <v/>
      </c>
      <c r="L585" s="251" t="str">
        <f>IF(G585="",,IF(ISNUMBER(MATCH(I585,'Bundle SKUs'!$A:$A,0)),K585,K585*2))</f>
        <v/>
      </c>
      <c r="M585" s="253"/>
      <c r="N585" s="203" t="str">
        <f>IFERROR(__xludf.DUMMYFUNCTION("IF(O585="""",,JOIN("","",UNIQUE(FILTER(Berechnung!$A:$A,Berechnung!$B:$B=N$1,Berechnung!$N:$N=M585))))"),"")</f>
        <v/>
      </c>
      <c r="O585" s="1"/>
      <c r="P585" s="1"/>
      <c r="Q585" s="251" t="str">
        <f>IF(M585="",,ROUNDUP(SUMIFS(Berechnung!$L:$L,Berechnung!$N:$N,M585,Berechnung!$B:$B,N$1),0))</f>
        <v/>
      </c>
      <c r="R585" s="251" t="str">
        <f>IF(M585="",,IF(ISNUMBER(MATCH(O585,'Bundle SKUs'!$A:$A,0)),Q585,Q585*2))</f>
        <v/>
      </c>
    </row>
    <row r="586">
      <c r="A586" s="250"/>
      <c r="B586" s="203" t="str">
        <f>IFERROR(__xludf.DUMMYFUNCTION("IF(C586="""",,JOIN("","",UNIQUE(FILTER(Berechnung!$A:$A,Berechnung!$B:$B=B$1,Berechnung!$N:$N=A586))))"),"")</f>
        <v/>
      </c>
      <c r="C586" s="1"/>
      <c r="D586" s="1"/>
      <c r="E586" s="251" t="str">
        <f>IF(A586="",,ROUNDUP(SUMIFS(Berechnung!$L:$L,Berechnung!$N:$N,A586,Berechnung!$B:$B,B$1),0))</f>
        <v/>
      </c>
      <c r="F586" s="251" t="str">
        <f>IF(A586="",,IF(ISNUMBER(MATCH(C586,'Bundle SKUs'!$A:$A,0)),E586,E586*2))</f>
        <v/>
      </c>
      <c r="G586" s="252"/>
      <c r="H586" s="203" t="str">
        <f>IFERROR(__xludf.DUMMYFUNCTION("IF(I586="""",,JOIN("","",UNIQUE(FILTER(Berechnung!$A:$A,Berechnung!$B:$B=H$1,Berechnung!$N:$N=G586))))"),"")</f>
        <v/>
      </c>
      <c r="I586" s="1"/>
      <c r="J586" s="1"/>
      <c r="K586" s="251" t="str">
        <f>IF(G586="",,ROUNDUP(SUMIFS(Berechnung!$L:$L,Berechnung!$N:$N,G586,Berechnung!$B:$B,H$1),0))</f>
        <v/>
      </c>
      <c r="L586" s="251" t="str">
        <f>IF(G586="",,IF(ISNUMBER(MATCH(I586,'Bundle SKUs'!$A:$A,0)),K586,K586*2))</f>
        <v/>
      </c>
      <c r="M586" s="253"/>
      <c r="N586" s="203" t="str">
        <f>IFERROR(__xludf.DUMMYFUNCTION("IF(O586="""",,JOIN("","",UNIQUE(FILTER(Berechnung!$A:$A,Berechnung!$B:$B=N$1,Berechnung!$N:$N=M586))))"),"")</f>
        <v/>
      </c>
      <c r="O586" s="1"/>
      <c r="P586" s="1"/>
      <c r="Q586" s="251" t="str">
        <f>IF(M586="",,ROUNDUP(SUMIFS(Berechnung!$L:$L,Berechnung!$N:$N,M586,Berechnung!$B:$B,N$1),0))</f>
        <v/>
      </c>
      <c r="R586" s="251" t="str">
        <f>IF(M586="",,IF(ISNUMBER(MATCH(O586,'Bundle SKUs'!$A:$A,0)),Q586,Q586*2))</f>
        <v/>
      </c>
    </row>
    <row r="587">
      <c r="A587" s="250"/>
      <c r="B587" s="203" t="str">
        <f>IFERROR(__xludf.DUMMYFUNCTION("IF(C587="""",,JOIN("","",UNIQUE(FILTER(Berechnung!$A:$A,Berechnung!$B:$B=B$1,Berechnung!$N:$N=A587))))"),"")</f>
        <v/>
      </c>
      <c r="C587" s="1"/>
      <c r="D587" s="1"/>
      <c r="E587" s="251" t="str">
        <f>IF(A587="",,ROUNDUP(SUMIFS(Berechnung!$L:$L,Berechnung!$N:$N,A587,Berechnung!$B:$B,B$1),0))</f>
        <v/>
      </c>
      <c r="F587" s="251" t="str">
        <f>IF(A587="",,IF(ISNUMBER(MATCH(C587,'Bundle SKUs'!$A:$A,0)),E587,E587*2))</f>
        <v/>
      </c>
      <c r="G587" s="252"/>
      <c r="H587" s="203" t="str">
        <f>IFERROR(__xludf.DUMMYFUNCTION("IF(I587="""",,JOIN("","",UNIQUE(FILTER(Berechnung!$A:$A,Berechnung!$B:$B=H$1,Berechnung!$N:$N=G587))))"),"")</f>
        <v/>
      </c>
      <c r="I587" s="1"/>
      <c r="J587" s="1"/>
      <c r="K587" s="251" t="str">
        <f>IF(G587="",,ROUNDUP(SUMIFS(Berechnung!$L:$L,Berechnung!$N:$N,G587,Berechnung!$B:$B,H$1),0))</f>
        <v/>
      </c>
      <c r="L587" s="251" t="str">
        <f>IF(G587="",,IF(ISNUMBER(MATCH(I587,'Bundle SKUs'!$A:$A,0)),K587,K587*2))</f>
        <v/>
      </c>
      <c r="M587" s="253"/>
      <c r="N587" s="203" t="str">
        <f>IFERROR(__xludf.DUMMYFUNCTION("IF(O587="""",,JOIN("","",UNIQUE(FILTER(Berechnung!$A:$A,Berechnung!$B:$B=N$1,Berechnung!$N:$N=M587))))"),"")</f>
        <v/>
      </c>
      <c r="O587" s="1"/>
      <c r="P587" s="1"/>
      <c r="Q587" s="251" t="str">
        <f>IF(M587="",,ROUNDUP(SUMIFS(Berechnung!$L:$L,Berechnung!$N:$N,M587,Berechnung!$B:$B,N$1),0))</f>
        <v/>
      </c>
      <c r="R587" s="251" t="str">
        <f>IF(M587="",,IF(ISNUMBER(MATCH(O587,'Bundle SKUs'!$A:$A,0)),Q587,Q587*2))</f>
        <v/>
      </c>
    </row>
    <row r="588">
      <c r="A588" s="250"/>
      <c r="B588" s="203" t="str">
        <f>IFERROR(__xludf.DUMMYFUNCTION("IF(C588="""",,JOIN("","",UNIQUE(FILTER(Berechnung!$A:$A,Berechnung!$B:$B=B$1,Berechnung!$N:$N=A588))))"),"")</f>
        <v/>
      </c>
      <c r="C588" s="1"/>
      <c r="D588" s="1"/>
      <c r="E588" s="251" t="str">
        <f>IF(A588="",,ROUNDUP(SUMIFS(Berechnung!$L:$L,Berechnung!$N:$N,A588,Berechnung!$B:$B,B$1),0))</f>
        <v/>
      </c>
      <c r="F588" s="251" t="str">
        <f>IF(A588="",,IF(ISNUMBER(MATCH(C588,'Bundle SKUs'!$A:$A,0)),E588,E588*2))</f>
        <v/>
      </c>
      <c r="G588" s="252"/>
      <c r="H588" s="203" t="str">
        <f>IFERROR(__xludf.DUMMYFUNCTION("IF(I588="""",,JOIN("","",UNIQUE(FILTER(Berechnung!$A:$A,Berechnung!$B:$B=H$1,Berechnung!$N:$N=G588))))"),"")</f>
        <v/>
      </c>
      <c r="I588" s="1"/>
      <c r="J588" s="1"/>
      <c r="K588" s="251" t="str">
        <f>IF(G588="",,ROUNDUP(SUMIFS(Berechnung!$L:$L,Berechnung!$N:$N,G588,Berechnung!$B:$B,H$1),0))</f>
        <v/>
      </c>
      <c r="L588" s="251" t="str">
        <f>IF(G588="",,IF(ISNUMBER(MATCH(I588,'Bundle SKUs'!$A:$A,0)),K588,K588*2))</f>
        <v/>
      </c>
      <c r="M588" s="253"/>
      <c r="N588" s="203" t="str">
        <f>IFERROR(__xludf.DUMMYFUNCTION("IF(O588="""",,JOIN("","",UNIQUE(FILTER(Berechnung!$A:$A,Berechnung!$B:$B=N$1,Berechnung!$N:$N=M588))))"),"")</f>
        <v/>
      </c>
      <c r="O588" s="1"/>
      <c r="P588" s="1"/>
      <c r="Q588" s="251" t="str">
        <f>IF(M588="",,ROUNDUP(SUMIFS(Berechnung!$L:$L,Berechnung!$N:$N,M588,Berechnung!$B:$B,N$1),0))</f>
        <v/>
      </c>
      <c r="R588" s="251" t="str">
        <f>IF(M588="",,IF(ISNUMBER(MATCH(O588,'Bundle SKUs'!$A:$A,0)),Q588,Q588*2))</f>
        <v/>
      </c>
    </row>
    <row r="589">
      <c r="A589" s="250"/>
      <c r="B589" s="203" t="str">
        <f>IFERROR(__xludf.DUMMYFUNCTION("IF(C589="""",,JOIN("","",UNIQUE(FILTER(Berechnung!$A:$A,Berechnung!$B:$B=B$1,Berechnung!$N:$N=A589))))"),"")</f>
        <v/>
      </c>
      <c r="C589" s="1"/>
      <c r="D589" s="1"/>
      <c r="E589" s="251" t="str">
        <f>IF(A589="",,ROUNDUP(SUMIFS(Berechnung!$L:$L,Berechnung!$N:$N,A589,Berechnung!$B:$B,B$1),0))</f>
        <v/>
      </c>
      <c r="F589" s="251" t="str">
        <f>IF(A589="",,IF(ISNUMBER(MATCH(C589,'Bundle SKUs'!$A:$A,0)),E589,E589*2))</f>
        <v/>
      </c>
      <c r="G589" s="252"/>
      <c r="H589" s="203" t="str">
        <f>IFERROR(__xludf.DUMMYFUNCTION("IF(I589="""",,JOIN("","",UNIQUE(FILTER(Berechnung!$A:$A,Berechnung!$B:$B=H$1,Berechnung!$N:$N=G589))))"),"")</f>
        <v/>
      </c>
      <c r="I589" s="1"/>
      <c r="J589" s="1"/>
      <c r="K589" s="251" t="str">
        <f>IF(G589="",,ROUNDUP(SUMIFS(Berechnung!$L:$L,Berechnung!$N:$N,G589,Berechnung!$B:$B,H$1),0))</f>
        <v/>
      </c>
      <c r="L589" s="251" t="str">
        <f>IF(G589="",,IF(ISNUMBER(MATCH(I589,'Bundle SKUs'!$A:$A,0)),K589,K589*2))</f>
        <v/>
      </c>
      <c r="M589" s="253"/>
      <c r="N589" s="203" t="str">
        <f>IFERROR(__xludf.DUMMYFUNCTION("IF(O589="""",,JOIN("","",UNIQUE(FILTER(Berechnung!$A:$A,Berechnung!$B:$B=N$1,Berechnung!$N:$N=M589))))"),"")</f>
        <v/>
      </c>
      <c r="O589" s="1"/>
      <c r="P589" s="1"/>
      <c r="Q589" s="251" t="str">
        <f>IF(M589="",,ROUNDUP(SUMIFS(Berechnung!$L:$L,Berechnung!$N:$N,M589,Berechnung!$B:$B,N$1),0))</f>
        <v/>
      </c>
      <c r="R589" s="251" t="str">
        <f>IF(M589="",,IF(ISNUMBER(MATCH(O589,'Bundle SKUs'!$A:$A,0)),Q589,Q589*2))</f>
        <v/>
      </c>
    </row>
    <row r="590">
      <c r="A590" s="250"/>
      <c r="B590" s="203" t="str">
        <f>IFERROR(__xludf.DUMMYFUNCTION("IF(C590="""",,JOIN("","",UNIQUE(FILTER(Berechnung!$A:$A,Berechnung!$B:$B=B$1,Berechnung!$N:$N=A590))))"),"")</f>
        <v/>
      </c>
      <c r="C590" s="1"/>
      <c r="D590" s="1"/>
      <c r="E590" s="251" t="str">
        <f>IF(A590="",,ROUNDUP(SUMIFS(Berechnung!$L:$L,Berechnung!$N:$N,A590,Berechnung!$B:$B,B$1),0))</f>
        <v/>
      </c>
      <c r="F590" s="251" t="str">
        <f>IF(A590="",,IF(ISNUMBER(MATCH(C590,'Bundle SKUs'!$A:$A,0)),E590,E590*2))</f>
        <v/>
      </c>
      <c r="G590" s="252"/>
      <c r="H590" s="203" t="str">
        <f>IFERROR(__xludf.DUMMYFUNCTION("IF(I590="""",,JOIN("","",UNIQUE(FILTER(Berechnung!$A:$A,Berechnung!$B:$B=H$1,Berechnung!$N:$N=G590))))"),"")</f>
        <v/>
      </c>
      <c r="I590" s="1"/>
      <c r="J590" s="1"/>
      <c r="K590" s="251" t="str">
        <f>IF(G590="",,ROUNDUP(SUMIFS(Berechnung!$L:$L,Berechnung!$N:$N,G590,Berechnung!$B:$B,H$1),0))</f>
        <v/>
      </c>
      <c r="L590" s="251" t="str">
        <f>IF(G590="",,IF(ISNUMBER(MATCH(I590,'Bundle SKUs'!$A:$A,0)),K590,K590*2))</f>
        <v/>
      </c>
      <c r="M590" s="253"/>
      <c r="N590" s="203" t="str">
        <f>IFERROR(__xludf.DUMMYFUNCTION("IF(O590="""",,JOIN("","",UNIQUE(FILTER(Berechnung!$A:$A,Berechnung!$B:$B=N$1,Berechnung!$N:$N=M590))))"),"")</f>
        <v/>
      </c>
      <c r="O590" s="1"/>
      <c r="P590" s="1"/>
      <c r="Q590" s="251" t="str">
        <f>IF(M590="",,ROUNDUP(SUMIFS(Berechnung!$L:$L,Berechnung!$N:$N,M590,Berechnung!$B:$B,N$1),0))</f>
        <v/>
      </c>
      <c r="R590" s="251" t="str">
        <f>IF(M590="",,IF(ISNUMBER(MATCH(O590,'Bundle SKUs'!$A:$A,0)),Q590,Q590*2))</f>
        <v/>
      </c>
    </row>
    <row r="591">
      <c r="A591" s="250"/>
      <c r="B591" s="203" t="str">
        <f>IFERROR(__xludf.DUMMYFUNCTION("IF(C591="""",,JOIN("","",UNIQUE(FILTER(Berechnung!$A:$A,Berechnung!$B:$B=B$1,Berechnung!$N:$N=A591))))"),"")</f>
        <v/>
      </c>
      <c r="C591" s="1"/>
      <c r="D591" s="1"/>
      <c r="E591" s="251" t="str">
        <f>IF(A591="",,ROUNDUP(SUMIFS(Berechnung!$L:$L,Berechnung!$N:$N,A591,Berechnung!$B:$B,B$1),0))</f>
        <v/>
      </c>
      <c r="F591" s="251" t="str">
        <f>IF(A591="",,IF(ISNUMBER(MATCH(C591,'Bundle SKUs'!$A:$A,0)),E591,E591*2))</f>
        <v/>
      </c>
      <c r="G591" s="252"/>
      <c r="H591" s="203" t="str">
        <f>IFERROR(__xludf.DUMMYFUNCTION("IF(I591="""",,JOIN("","",UNIQUE(FILTER(Berechnung!$A:$A,Berechnung!$B:$B=H$1,Berechnung!$N:$N=G591))))"),"")</f>
        <v/>
      </c>
      <c r="I591" s="1"/>
      <c r="J591" s="1"/>
      <c r="K591" s="251" t="str">
        <f>IF(G591="",,ROUNDUP(SUMIFS(Berechnung!$L:$L,Berechnung!$N:$N,G591,Berechnung!$B:$B,H$1),0))</f>
        <v/>
      </c>
      <c r="L591" s="251" t="str">
        <f>IF(G591="",,IF(ISNUMBER(MATCH(I591,'Bundle SKUs'!$A:$A,0)),K591,K591*2))</f>
        <v/>
      </c>
      <c r="M591" s="253"/>
      <c r="N591" s="203" t="str">
        <f>IFERROR(__xludf.DUMMYFUNCTION("IF(O591="""",,JOIN("","",UNIQUE(FILTER(Berechnung!$A:$A,Berechnung!$B:$B=N$1,Berechnung!$N:$N=M591))))"),"")</f>
        <v/>
      </c>
      <c r="O591" s="1"/>
      <c r="P591" s="1"/>
      <c r="Q591" s="251" t="str">
        <f>IF(M591="",,ROUNDUP(SUMIFS(Berechnung!$L:$L,Berechnung!$N:$N,M591,Berechnung!$B:$B,N$1),0))</f>
        <v/>
      </c>
      <c r="R591" s="251" t="str">
        <f>IF(M591="",,IF(ISNUMBER(MATCH(O591,'Bundle SKUs'!$A:$A,0)),Q591,Q591*2))</f>
        <v/>
      </c>
    </row>
    <row r="592">
      <c r="A592" s="250"/>
      <c r="B592" s="203" t="str">
        <f>IFERROR(__xludf.DUMMYFUNCTION("IF(C592="""",,JOIN("","",UNIQUE(FILTER(Berechnung!$A:$A,Berechnung!$B:$B=B$1,Berechnung!$N:$N=A592))))"),"")</f>
        <v/>
      </c>
      <c r="C592" s="1"/>
      <c r="D592" s="1"/>
      <c r="E592" s="251" t="str">
        <f>IF(A592="",,ROUNDUP(SUMIFS(Berechnung!$L:$L,Berechnung!$N:$N,A592,Berechnung!$B:$B,B$1),0))</f>
        <v/>
      </c>
      <c r="F592" s="251" t="str">
        <f>IF(A592="",,IF(ISNUMBER(MATCH(C592,'Bundle SKUs'!$A:$A,0)),E592,E592*2))</f>
        <v/>
      </c>
      <c r="G592" s="252"/>
      <c r="H592" s="203" t="str">
        <f>IFERROR(__xludf.DUMMYFUNCTION("IF(I592="""",,JOIN("","",UNIQUE(FILTER(Berechnung!$A:$A,Berechnung!$B:$B=H$1,Berechnung!$N:$N=G592))))"),"")</f>
        <v/>
      </c>
      <c r="I592" s="1"/>
      <c r="J592" s="1"/>
      <c r="K592" s="251" t="str">
        <f>IF(G592="",,ROUNDUP(SUMIFS(Berechnung!$L:$L,Berechnung!$N:$N,G592,Berechnung!$B:$B,H$1),0))</f>
        <v/>
      </c>
      <c r="L592" s="251" t="str">
        <f>IF(G592="",,IF(ISNUMBER(MATCH(I592,'Bundle SKUs'!$A:$A,0)),K592,K592*2))</f>
        <v/>
      </c>
      <c r="M592" s="253"/>
      <c r="N592" s="203" t="str">
        <f>IFERROR(__xludf.DUMMYFUNCTION("IF(O592="""",,JOIN("","",UNIQUE(FILTER(Berechnung!$A:$A,Berechnung!$B:$B=N$1,Berechnung!$N:$N=M592))))"),"")</f>
        <v/>
      </c>
      <c r="O592" s="1"/>
      <c r="P592" s="1"/>
      <c r="Q592" s="251" t="str">
        <f>IF(M592="",,ROUNDUP(SUMIFS(Berechnung!$L:$L,Berechnung!$N:$N,M592,Berechnung!$B:$B,N$1),0))</f>
        <v/>
      </c>
      <c r="R592" s="251" t="str">
        <f>IF(M592="",,IF(ISNUMBER(MATCH(O592,'Bundle SKUs'!$A:$A,0)),Q592,Q592*2))</f>
        <v/>
      </c>
    </row>
    <row r="593">
      <c r="A593" s="250"/>
      <c r="B593" s="203" t="str">
        <f>IFERROR(__xludf.DUMMYFUNCTION("IF(C593="""",,JOIN("","",UNIQUE(FILTER(Berechnung!$A:$A,Berechnung!$B:$B=B$1,Berechnung!$N:$N=A593))))"),"")</f>
        <v/>
      </c>
      <c r="C593" s="1"/>
      <c r="D593" s="1"/>
      <c r="E593" s="251" t="str">
        <f>IF(A593="",,ROUNDUP(SUMIFS(Berechnung!$L:$L,Berechnung!$N:$N,A593,Berechnung!$B:$B,B$1),0))</f>
        <v/>
      </c>
      <c r="F593" s="251" t="str">
        <f>IF(A593="",,IF(ISNUMBER(MATCH(C593,'Bundle SKUs'!$A:$A,0)),E593,E593*2))</f>
        <v/>
      </c>
      <c r="G593" s="252"/>
      <c r="H593" s="203" t="str">
        <f>IFERROR(__xludf.DUMMYFUNCTION("IF(I593="""",,JOIN("","",UNIQUE(FILTER(Berechnung!$A:$A,Berechnung!$B:$B=H$1,Berechnung!$N:$N=G593))))"),"")</f>
        <v/>
      </c>
      <c r="I593" s="1"/>
      <c r="J593" s="1"/>
      <c r="K593" s="251" t="str">
        <f>IF(G593="",,ROUNDUP(SUMIFS(Berechnung!$L:$L,Berechnung!$N:$N,G593,Berechnung!$B:$B,H$1),0))</f>
        <v/>
      </c>
      <c r="L593" s="251" t="str">
        <f>IF(G593="",,IF(ISNUMBER(MATCH(I593,'Bundle SKUs'!$A:$A,0)),K593,K593*2))</f>
        <v/>
      </c>
      <c r="M593" s="253"/>
      <c r="N593" s="203" t="str">
        <f>IFERROR(__xludf.DUMMYFUNCTION("IF(O593="""",,JOIN("","",UNIQUE(FILTER(Berechnung!$A:$A,Berechnung!$B:$B=N$1,Berechnung!$N:$N=M593))))"),"")</f>
        <v/>
      </c>
      <c r="O593" s="1"/>
      <c r="P593" s="1"/>
      <c r="Q593" s="251" t="str">
        <f>IF(M593="",,ROUNDUP(SUMIFS(Berechnung!$L:$L,Berechnung!$N:$N,M593,Berechnung!$B:$B,N$1),0))</f>
        <v/>
      </c>
      <c r="R593" s="251" t="str">
        <f>IF(M593="",,IF(ISNUMBER(MATCH(O593,'Bundle SKUs'!$A:$A,0)),Q593,Q593*2))</f>
        <v/>
      </c>
    </row>
    <row r="594">
      <c r="A594" s="250"/>
      <c r="B594" s="203" t="str">
        <f>IFERROR(__xludf.DUMMYFUNCTION("IF(C594="""",,JOIN("","",UNIQUE(FILTER(Berechnung!$A:$A,Berechnung!$B:$B=B$1,Berechnung!$N:$N=A594))))"),"")</f>
        <v/>
      </c>
      <c r="C594" s="1"/>
      <c r="D594" s="1"/>
      <c r="E594" s="251" t="str">
        <f>IF(A594="",,ROUNDUP(SUMIFS(Berechnung!$L:$L,Berechnung!$N:$N,A594,Berechnung!$B:$B,B$1),0))</f>
        <v/>
      </c>
      <c r="F594" s="251" t="str">
        <f>IF(A594="",,IF(ISNUMBER(MATCH(C594,'Bundle SKUs'!$A:$A,0)),E594,E594*2))</f>
        <v/>
      </c>
      <c r="G594" s="252"/>
      <c r="H594" s="203" t="str">
        <f>IFERROR(__xludf.DUMMYFUNCTION("IF(I594="""",,JOIN("","",UNIQUE(FILTER(Berechnung!$A:$A,Berechnung!$B:$B=H$1,Berechnung!$N:$N=G594))))"),"")</f>
        <v/>
      </c>
      <c r="I594" s="1"/>
      <c r="J594" s="1"/>
      <c r="K594" s="251" t="str">
        <f>IF(G594="",,ROUNDUP(SUMIFS(Berechnung!$L:$L,Berechnung!$N:$N,G594,Berechnung!$B:$B,H$1),0))</f>
        <v/>
      </c>
      <c r="L594" s="251" t="str">
        <f>IF(G594="",,IF(ISNUMBER(MATCH(I594,'Bundle SKUs'!$A:$A,0)),K594,K594*2))</f>
        <v/>
      </c>
      <c r="M594" s="253"/>
      <c r="N594" s="203" t="str">
        <f>IFERROR(__xludf.DUMMYFUNCTION("IF(O594="""",,JOIN("","",UNIQUE(FILTER(Berechnung!$A:$A,Berechnung!$B:$B=N$1,Berechnung!$N:$N=M594))))"),"")</f>
        <v/>
      </c>
      <c r="O594" s="1"/>
      <c r="P594" s="1"/>
      <c r="Q594" s="251" t="str">
        <f>IF(M594="",,ROUNDUP(SUMIFS(Berechnung!$L:$L,Berechnung!$N:$N,M594,Berechnung!$B:$B,N$1),0))</f>
        <v/>
      </c>
      <c r="R594" s="251" t="str">
        <f>IF(M594="",,IF(ISNUMBER(MATCH(O594,'Bundle SKUs'!$A:$A,0)),Q594,Q594*2))</f>
        <v/>
      </c>
    </row>
    <row r="595">
      <c r="A595" s="250"/>
      <c r="B595" s="203" t="str">
        <f>IFERROR(__xludf.DUMMYFUNCTION("IF(C595="""",,JOIN("","",UNIQUE(FILTER(Berechnung!$A:$A,Berechnung!$B:$B=B$1,Berechnung!$N:$N=A595))))"),"")</f>
        <v/>
      </c>
      <c r="C595" s="1"/>
      <c r="D595" s="1"/>
      <c r="E595" s="251" t="str">
        <f>IF(A595="",,ROUNDUP(SUMIFS(Berechnung!$L:$L,Berechnung!$N:$N,A595,Berechnung!$B:$B,B$1),0))</f>
        <v/>
      </c>
      <c r="F595" s="251" t="str">
        <f>IF(A595="",,IF(ISNUMBER(MATCH(C595,'Bundle SKUs'!$A:$A,0)),E595,E595*2))</f>
        <v/>
      </c>
      <c r="G595" s="252"/>
      <c r="H595" s="203" t="str">
        <f>IFERROR(__xludf.DUMMYFUNCTION("IF(I595="""",,JOIN("","",UNIQUE(FILTER(Berechnung!$A:$A,Berechnung!$B:$B=H$1,Berechnung!$N:$N=G595))))"),"")</f>
        <v/>
      </c>
      <c r="I595" s="1"/>
      <c r="J595" s="1"/>
      <c r="K595" s="251" t="str">
        <f>IF(G595="",,ROUNDUP(SUMIFS(Berechnung!$L:$L,Berechnung!$N:$N,G595,Berechnung!$B:$B,H$1),0))</f>
        <v/>
      </c>
      <c r="L595" s="251" t="str">
        <f>IF(G595="",,IF(ISNUMBER(MATCH(I595,'Bundle SKUs'!$A:$A,0)),K595,K595*2))</f>
        <v/>
      </c>
      <c r="M595" s="253"/>
      <c r="N595" s="203" t="str">
        <f>IFERROR(__xludf.DUMMYFUNCTION("IF(O595="""",,JOIN("","",UNIQUE(FILTER(Berechnung!$A:$A,Berechnung!$B:$B=N$1,Berechnung!$N:$N=M595))))"),"")</f>
        <v/>
      </c>
      <c r="O595" s="1"/>
      <c r="P595" s="1"/>
      <c r="Q595" s="251" t="str">
        <f>IF(M595="",,ROUNDUP(SUMIFS(Berechnung!$L:$L,Berechnung!$N:$N,M595,Berechnung!$B:$B,N$1),0))</f>
        <v/>
      </c>
      <c r="R595" s="251" t="str">
        <f>IF(M595="",,IF(ISNUMBER(MATCH(O595,'Bundle SKUs'!$A:$A,0)),Q595,Q595*2))</f>
        <v/>
      </c>
    </row>
    <row r="596">
      <c r="A596" s="250"/>
      <c r="B596" s="203" t="str">
        <f>IFERROR(__xludf.DUMMYFUNCTION("IF(C596="""",,JOIN("","",UNIQUE(FILTER(Berechnung!$A:$A,Berechnung!$B:$B=B$1,Berechnung!$N:$N=A596))))"),"")</f>
        <v/>
      </c>
      <c r="C596" s="1"/>
      <c r="D596" s="1"/>
      <c r="E596" s="251" t="str">
        <f>IF(A596="",,ROUNDUP(SUMIFS(Berechnung!$L:$L,Berechnung!$N:$N,A596,Berechnung!$B:$B,B$1),0))</f>
        <v/>
      </c>
      <c r="F596" s="251" t="str">
        <f>IF(A596="",,IF(ISNUMBER(MATCH(C596,'Bundle SKUs'!$A:$A,0)),E596,E596*2))</f>
        <v/>
      </c>
      <c r="G596" s="252"/>
      <c r="H596" s="203" t="str">
        <f>IFERROR(__xludf.DUMMYFUNCTION("IF(I596="""",,JOIN("","",UNIQUE(FILTER(Berechnung!$A:$A,Berechnung!$B:$B=H$1,Berechnung!$N:$N=G596))))"),"")</f>
        <v/>
      </c>
      <c r="I596" s="1"/>
      <c r="J596" s="1"/>
      <c r="K596" s="251" t="str">
        <f>IF(G596="",,ROUNDUP(SUMIFS(Berechnung!$L:$L,Berechnung!$N:$N,G596,Berechnung!$B:$B,H$1),0))</f>
        <v/>
      </c>
      <c r="L596" s="251" t="str">
        <f>IF(G596="",,IF(ISNUMBER(MATCH(I596,'Bundle SKUs'!$A:$A,0)),K596,K596*2))</f>
        <v/>
      </c>
      <c r="M596" s="253"/>
      <c r="N596" s="203" t="str">
        <f>IFERROR(__xludf.DUMMYFUNCTION("IF(O596="""",,JOIN("","",UNIQUE(FILTER(Berechnung!$A:$A,Berechnung!$B:$B=N$1,Berechnung!$N:$N=M596))))"),"")</f>
        <v/>
      </c>
      <c r="O596" s="1"/>
      <c r="P596" s="1"/>
      <c r="Q596" s="251" t="str">
        <f>IF(M596="",,ROUNDUP(SUMIFS(Berechnung!$L:$L,Berechnung!$N:$N,M596,Berechnung!$B:$B,N$1),0))</f>
        <v/>
      </c>
      <c r="R596" s="251" t="str">
        <f>IF(M596="",,IF(ISNUMBER(MATCH(O596,'Bundle SKUs'!$A:$A,0)),Q596,Q596*2))</f>
        <v/>
      </c>
    </row>
    <row r="597">
      <c r="A597" s="250"/>
      <c r="B597" s="203" t="str">
        <f>IFERROR(__xludf.DUMMYFUNCTION("IF(C597="""",,JOIN("","",UNIQUE(FILTER(Berechnung!$A:$A,Berechnung!$B:$B=B$1,Berechnung!$N:$N=A597))))"),"")</f>
        <v/>
      </c>
      <c r="C597" s="1"/>
      <c r="D597" s="1"/>
      <c r="E597" s="251" t="str">
        <f>IF(A597="",,ROUNDUP(SUMIFS(Berechnung!$L:$L,Berechnung!$N:$N,A597,Berechnung!$B:$B,B$1),0))</f>
        <v/>
      </c>
      <c r="F597" s="251" t="str">
        <f>IF(A597="",,IF(ISNUMBER(MATCH(C597,'Bundle SKUs'!$A:$A,0)),E597,E597*2))</f>
        <v/>
      </c>
      <c r="G597" s="252"/>
      <c r="H597" s="203" t="str">
        <f>IFERROR(__xludf.DUMMYFUNCTION("IF(I597="""",,JOIN("","",UNIQUE(FILTER(Berechnung!$A:$A,Berechnung!$B:$B=H$1,Berechnung!$N:$N=G597))))"),"")</f>
        <v/>
      </c>
      <c r="I597" s="1"/>
      <c r="J597" s="1"/>
      <c r="K597" s="251" t="str">
        <f>IF(G597="",,ROUNDUP(SUMIFS(Berechnung!$L:$L,Berechnung!$N:$N,G597,Berechnung!$B:$B,H$1),0))</f>
        <v/>
      </c>
      <c r="L597" s="251" t="str">
        <f>IF(G597="",,IF(ISNUMBER(MATCH(I597,'Bundle SKUs'!$A:$A,0)),K597,K597*2))</f>
        <v/>
      </c>
      <c r="M597" s="253"/>
      <c r="N597" s="203" t="str">
        <f>IFERROR(__xludf.DUMMYFUNCTION("IF(O597="""",,JOIN("","",UNIQUE(FILTER(Berechnung!$A:$A,Berechnung!$B:$B=N$1,Berechnung!$N:$N=M597))))"),"")</f>
        <v/>
      </c>
      <c r="O597" s="1"/>
      <c r="P597" s="1"/>
      <c r="Q597" s="251" t="str">
        <f>IF(M597="",,ROUNDUP(SUMIFS(Berechnung!$L:$L,Berechnung!$N:$N,M597,Berechnung!$B:$B,N$1),0))</f>
        <v/>
      </c>
      <c r="R597" s="251" t="str">
        <f>IF(M597="",,IF(ISNUMBER(MATCH(O597,'Bundle SKUs'!$A:$A,0)),Q597,Q597*2))</f>
        <v/>
      </c>
    </row>
    <row r="598">
      <c r="A598" s="250"/>
      <c r="B598" s="203" t="str">
        <f>IFERROR(__xludf.DUMMYFUNCTION("IF(C598="""",,JOIN("","",UNIQUE(FILTER(Berechnung!$A:$A,Berechnung!$B:$B=B$1,Berechnung!$N:$N=A598))))"),"")</f>
        <v/>
      </c>
      <c r="C598" s="1"/>
      <c r="D598" s="1"/>
      <c r="E598" s="251" t="str">
        <f>IF(A598="",,ROUNDUP(SUMIFS(Berechnung!$L:$L,Berechnung!$N:$N,A598,Berechnung!$B:$B,B$1),0))</f>
        <v/>
      </c>
      <c r="F598" s="251" t="str">
        <f>IF(A598="",,IF(ISNUMBER(MATCH(C598,'Bundle SKUs'!$A:$A,0)),E598,E598*2))</f>
        <v/>
      </c>
      <c r="G598" s="252"/>
      <c r="H598" s="203" t="str">
        <f>IFERROR(__xludf.DUMMYFUNCTION("IF(I598="""",,JOIN("","",UNIQUE(FILTER(Berechnung!$A:$A,Berechnung!$B:$B=H$1,Berechnung!$N:$N=G598))))"),"")</f>
        <v/>
      </c>
      <c r="I598" s="1"/>
      <c r="J598" s="1"/>
      <c r="K598" s="251" t="str">
        <f>IF(G598="",,ROUNDUP(SUMIFS(Berechnung!$L:$L,Berechnung!$N:$N,G598,Berechnung!$B:$B,H$1),0))</f>
        <v/>
      </c>
      <c r="L598" s="251" t="str">
        <f>IF(G598="",,IF(ISNUMBER(MATCH(I598,'Bundle SKUs'!$A:$A,0)),K598,K598*2))</f>
        <v/>
      </c>
      <c r="M598" s="253"/>
      <c r="N598" s="203" t="str">
        <f>IFERROR(__xludf.DUMMYFUNCTION("IF(O598="""",,JOIN("","",UNIQUE(FILTER(Berechnung!$A:$A,Berechnung!$B:$B=N$1,Berechnung!$N:$N=M598))))"),"")</f>
        <v/>
      </c>
      <c r="O598" s="1"/>
      <c r="P598" s="1"/>
      <c r="Q598" s="251" t="str">
        <f>IF(M598="",,ROUNDUP(SUMIFS(Berechnung!$L:$L,Berechnung!$N:$N,M598,Berechnung!$B:$B,N$1),0))</f>
        <v/>
      </c>
      <c r="R598" s="251" t="str">
        <f>IF(M598="",,IF(ISNUMBER(MATCH(O598,'Bundle SKUs'!$A:$A,0)),Q598,Q598*2))</f>
        <v/>
      </c>
    </row>
    <row r="599">
      <c r="A599" s="250"/>
      <c r="B599" s="203" t="str">
        <f>IFERROR(__xludf.DUMMYFUNCTION("IF(C599="""",,JOIN("","",UNIQUE(FILTER(Berechnung!$A:$A,Berechnung!$B:$B=B$1,Berechnung!$N:$N=A599))))"),"")</f>
        <v/>
      </c>
      <c r="C599" s="1"/>
      <c r="D599" s="1"/>
      <c r="E599" s="251" t="str">
        <f>IF(A599="",,ROUNDUP(SUMIFS(Berechnung!$L:$L,Berechnung!$N:$N,A599,Berechnung!$B:$B,B$1),0))</f>
        <v/>
      </c>
      <c r="F599" s="251" t="str">
        <f>IF(A599="",,IF(ISNUMBER(MATCH(C599,'Bundle SKUs'!$A:$A,0)),E599,E599*2))</f>
        <v/>
      </c>
      <c r="G599" s="252"/>
      <c r="H599" s="203" t="str">
        <f>IFERROR(__xludf.DUMMYFUNCTION("IF(I599="""",,JOIN("","",UNIQUE(FILTER(Berechnung!$A:$A,Berechnung!$B:$B=H$1,Berechnung!$N:$N=G599))))"),"")</f>
        <v/>
      </c>
      <c r="I599" s="1"/>
      <c r="J599" s="1"/>
      <c r="K599" s="251" t="str">
        <f>IF(G599="",,ROUNDUP(SUMIFS(Berechnung!$L:$L,Berechnung!$N:$N,G599,Berechnung!$B:$B,H$1),0))</f>
        <v/>
      </c>
      <c r="L599" s="251" t="str">
        <f>IF(G599="",,IF(ISNUMBER(MATCH(I599,'Bundle SKUs'!$A:$A,0)),K599,K599*2))</f>
        <v/>
      </c>
      <c r="M599" s="253"/>
      <c r="N599" s="203" t="str">
        <f>IFERROR(__xludf.DUMMYFUNCTION("IF(O599="""",,JOIN("","",UNIQUE(FILTER(Berechnung!$A:$A,Berechnung!$B:$B=N$1,Berechnung!$N:$N=M599))))"),"")</f>
        <v/>
      </c>
      <c r="O599" s="1"/>
      <c r="P599" s="1"/>
      <c r="Q599" s="251" t="str">
        <f>IF(M599="",,ROUNDUP(SUMIFS(Berechnung!$L:$L,Berechnung!$N:$N,M599,Berechnung!$B:$B,N$1),0))</f>
        <v/>
      </c>
      <c r="R599" s="251" t="str">
        <f>IF(M599="",,IF(ISNUMBER(MATCH(O599,'Bundle SKUs'!$A:$A,0)),Q599,Q599*2))</f>
        <v/>
      </c>
    </row>
    <row r="600">
      <c r="A600" s="250"/>
      <c r="B600" s="203" t="str">
        <f>IFERROR(__xludf.DUMMYFUNCTION("IF(C600="""",,JOIN("","",UNIQUE(FILTER(Berechnung!$A:$A,Berechnung!$B:$B=B$1,Berechnung!$N:$N=A600))))"),"")</f>
        <v/>
      </c>
      <c r="C600" s="1"/>
      <c r="D600" s="1"/>
      <c r="E600" s="251" t="str">
        <f>IF(A600="",,ROUNDUP(SUMIFS(Berechnung!$L:$L,Berechnung!$N:$N,A600,Berechnung!$B:$B,B$1),0))</f>
        <v/>
      </c>
      <c r="F600" s="251" t="str">
        <f>IF(A600="",,IF(ISNUMBER(MATCH(C600,'Bundle SKUs'!$A:$A,0)),E600,E600*2))</f>
        <v/>
      </c>
      <c r="G600" s="252"/>
      <c r="H600" s="203" t="str">
        <f>IFERROR(__xludf.DUMMYFUNCTION("IF(I600="""",,JOIN("","",UNIQUE(FILTER(Berechnung!$A:$A,Berechnung!$B:$B=H$1,Berechnung!$N:$N=G600))))"),"")</f>
        <v/>
      </c>
      <c r="I600" s="1"/>
      <c r="J600" s="1"/>
      <c r="K600" s="251" t="str">
        <f>IF(G600="",,ROUNDUP(SUMIFS(Berechnung!$L:$L,Berechnung!$N:$N,G600,Berechnung!$B:$B,H$1),0))</f>
        <v/>
      </c>
      <c r="L600" s="251" t="str">
        <f>IF(G600="",,IF(ISNUMBER(MATCH(I600,'Bundle SKUs'!$A:$A,0)),K600,K600*2))</f>
        <v/>
      </c>
      <c r="M600" s="253"/>
      <c r="N600" s="203" t="str">
        <f>IFERROR(__xludf.DUMMYFUNCTION("IF(O600="""",,JOIN("","",UNIQUE(FILTER(Berechnung!$A:$A,Berechnung!$B:$B=N$1,Berechnung!$N:$N=M600))))"),"")</f>
        <v/>
      </c>
      <c r="O600" s="1"/>
      <c r="P600" s="1"/>
      <c r="Q600" s="251" t="str">
        <f>IF(M600="",,ROUNDUP(SUMIFS(Berechnung!$L:$L,Berechnung!$N:$N,M600,Berechnung!$B:$B,N$1),0))</f>
        <v/>
      </c>
      <c r="R600" s="251" t="str">
        <f>IF(M600="",,IF(ISNUMBER(MATCH(O600,'Bundle SKUs'!$A:$A,0)),Q600,Q600*2))</f>
        <v/>
      </c>
    </row>
    <row r="601">
      <c r="A601" s="250"/>
      <c r="B601" s="203" t="str">
        <f>IFERROR(__xludf.DUMMYFUNCTION("IF(C601="""",,JOIN("","",UNIQUE(FILTER(Berechnung!$A:$A,Berechnung!$B:$B=B$1,Berechnung!$N:$N=A601))))"),"")</f>
        <v/>
      </c>
      <c r="C601" s="1"/>
      <c r="D601" s="1"/>
      <c r="E601" s="251" t="str">
        <f>IF(A601="",,ROUNDUP(SUMIFS(Berechnung!$L:$L,Berechnung!$N:$N,A601,Berechnung!$B:$B,B$1),0))</f>
        <v/>
      </c>
      <c r="F601" s="251" t="str">
        <f>IF(A601="",,IF(ISNUMBER(MATCH(C601,'Bundle SKUs'!$A:$A,0)),E601,E601*2))</f>
        <v/>
      </c>
      <c r="G601" s="252"/>
      <c r="H601" s="203" t="str">
        <f>IFERROR(__xludf.DUMMYFUNCTION("IF(I601="""",,JOIN("","",UNIQUE(FILTER(Berechnung!$A:$A,Berechnung!$B:$B=H$1,Berechnung!$N:$N=G601))))"),"")</f>
        <v/>
      </c>
      <c r="I601" s="1"/>
      <c r="J601" s="1"/>
      <c r="K601" s="251" t="str">
        <f>IF(G601="",,ROUNDUP(SUMIFS(Berechnung!$L:$L,Berechnung!$N:$N,G601,Berechnung!$B:$B,H$1),0))</f>
        <v/>
      </c>
      <c r="L601" s="251" t="str">
        <f>IF(G601="",,IF(ISNUMBER(MATCH(I601,'Bundle SKUs'!$A:$A,0)),K601,K601*2))</f>
        <v/>
      </c>
      <c r="M601" s="253"/>
      <c r="N601" s="203" t="str">
        <f>IFERROR(__xludf.DUMMYFUNCTION("IF(O601="""",,JOIN("","",UNIQUE(FILTER(Berechnung!$A:$A,Berechnung!$B:$B=N$1,Berechnung!$N:$N=M601))))"),"")</f>
        <v/>
      </c>
      <c r="O601" s="1"/>
      <c r="P601" s="1"/>
      <c r="Q601" s="251" t="str">
        <f>IF(M601="",,ROUNDUP(SUMIFS(Berechnung!$L:$L,Berechnung!$N:$N,M601,Berechnung!$B:$B,N$1),0))</f>
        <v/>
      </c>
      <c r="R601" s="251" t="str">
        <f>IF(M601="",,IF(ISNUMBER(MATCH(O601,'Bundle SKUs'!$A:$A,0)),Q601,Q601*2))</f>
        <v/>
      </c>
    </row>
    <row r="602">
      <c r="A602" s="250"/>
      <c r="B602" s="203" t="str">
        <f>IFERROR(__xludf.DUMMYFUNCTION("IF(C602="""",,JOIN("","",UNIQUE(FILTER(Berechnung!$A:$A,Berechnung!$B:$B=B$1,Berechnung!$N:$N=A602))))"),"")</f>
        <v/>
      </c>
      <c r="C602" s="1"/>
      <c r="D602" s="1"/>
      <c r="E602" s="251" t="str">
        <f>IF(A602="",,ROUNDUP(SUMIFS(Berechnung!$L:$L,Berechnung!$N:$N,A602,Berechnung!$B:$B,B$1),0))</f>
        <v/>
      </c>
      <c r="F602" s="251" t="str">
        <f>IF(A602="",,IF(ISNUMBER(MATCH(C602,'Bundle SKUs'!$A:$A,0)),E602,E602*2))</f>
        <v/>
      </c>
      <c r="G602" s="252"/>
      <c r="H602" s="203" t="str">
        <f>IFERROR(__xludf.DUMMYFUNCTION("IF(I602="""",,JOIN("","",UNIQUE(FILTER(Berechnung!$A:$A,Berechnung!$B:$B=H$1,Berechnung!$N:$N=G602))))"),"")</f>
        <v/>
      </c>
      <c r="I602" s="1"/>
      <c r="J602" s="1"/>
      <c r="K602" s="251" t="str">
        <f>IF(G602="",,ROUNDUP(SUMIFS(Berechnung!$L:$L,Berechnung!$N:$N,G602,Berechnung!$B:$B,H$1),0))</f>
        <v/>
      </c>
      <c r="L602" s="251" t="str">
        <f>IF(G602="",,IF(ISNUMBER(MATCH(I602,'Bundle SKUs'!$A:$A,0)),K602,K602*2))</f>
        <v/>
      </c>
      <c r="M602" s="253"/>
      <c r="N602" s="203" t="str">
        <f>IFERROR(__xludf.DUMMYFUNCTION("IF(O602="""",,JOIN("","",UNIQUE(FILTER(Berechnung!$A:$A,Berechnung!$B:$B=N$1,Berechnung!$N:$N=M602))))"),"")</f>
        <v/>
      </c>
      <c r="O602" s="1"/>
      <c r="P602" s="1"/>
      <c r="Q602" s="251" t="str">
        <f>IF(M602="",,ROUNDUP(SUMIFS(Berechnung!$L:$L,Berechnung!$N:$N,M602,Berechnung!$B:$B,N$1),0))</f>
        <v/>
      </c>
      <c r="R602" s="251" t="str">
        <f>IF(M602="",,IF(ISNUMBER(MATCH(O602,'Bundle SKUs'!$A:$A,0)),Q602,Q602*2))</f>
        <v/>
      </c>
    </row>
    <row r="603">
      <c r="A603" s="250"/>
      <c r="B603" s="203" t="str">
        <f>IFERROR(__xludf.DUMMYFUNCTION("IF(C603="""",,JOIN("","",UNIQUE(FILTER(Berechnung!$A:$A,Berechnung!$B:$B=B$1,Berechnung!$N:$N=A603))))"),"")</f>
        <v/>
      </c>
      <c r="C603" s="1"/>
      <c r="D603" s="1"/>
      <c r="E603" s="251" t="str">
        <f>IF(A603="",,ROUNDUP(SUMIFS(Berechnung!$L:$L,Berechnung!$N:$N,A603,Berechnung!$B:$B,B$1),0))</f>
        <v/>
      </c>
      <c r="F603" s="251" t="str">
        <f>IF(A603="",,IF(ISNUMBER(MATCH(C603,'Bundle SKUs'!$A:$A,0)),E603,E603*2))</f>
        <v/>
      </c>
      <c r="G603" s="252"/>
      <c r="H603" s="203" t="str">
        <f>IFERROR(__xludf.DUMMYFUNCTION("IF(I603="""",,JOIN("","",UNIQUE(FILTER(Berechnung!$A:$A,Berechnung!$B:$B=H$1,Berechnung!$N:$N=G603))))"),"")</f>
        <v/>
      </c>
      <c r="I603" s="1"/>
      <c r="J603" s="1"/>
      <c r="K603" s="251" t="str">
        <f>IF(G603="",,ROUNDUP(SUMIFS(Berechnung!$L:$L,Berechnung!$N:$N,G603,Berechnung!$B:$B,H$1),0))</f>
        <v/>
      </c>
      <c r="L603" s="251" t="str">
        <f>IF(G603="",,IF(ISNUMBER(MATCH(I603,'Bundle SKUs'!$A:$A,0)),K603,K603*2))</f>
        <v/>
      </c>
      <c r="M603" s="253"/>
      <c r="N603" s="203" t="str">
        <f>IFERROR(__xludf.DUMMYFUNCTION("IF(O603="""",,JOIN("","",UNIQUE(FILTER(Berechnung!$A:$A,Berechnung!$B:$B=N$1,Berechnung!$N:$N=M603))))"),"")</f>
        <v/>
      </c>
      <c r="O603" s="1"/>
      <c r="P603" s="1"/>
      <c r="Q603" s="251" t="str">
        <f>IF(M603="",,ROUNDUP(SUMIFS(Berechnung!$L:$L,Berechnung!$N:$N,M603,Berechnung!$B:$B,N$1),0))</f>
        <v/>
      </c>
      <c r="R603" s="251" t="str">
        <f>IF(M603="",,IF(ISNUMBER(MATCH(O603,'Bundle SKUs'!$A:$A,0)),Q603,Q603*2))</f>
        <v/>
      </c>
    </row>
    <row r="604">
      <c r="A604" s="250"/>
      <c r="B604" s="203" t="str">
        <f>IFERROR(__xludf.DUMMYFUNCTION("IF(C604="""",,JOIN("","",UNIQUE(FILTER(Berechnung!$A:$A,Berechnung!$B:$B=B$1,Berechnung!$N:$N=A604))))"),"")</f>
        <v/>
      </c>
      <c r="C604" s="1"/>
      <c r="D604" s="1"/>
      <c r="E604" s="251" t="str">
        <f>IF(A604="",,ROUNDUP(SUMIFS(Berechnung!$L:$L,Berechnung!$N:$N,A604,Berechnung!$B:$B,B$1),0))</f>
        <v/>
      </c>
      <c r="F604" s="251" t="str">
        <f>IF(A604="",,IF(ISNUMBER(MATCH(C604,'Bundle SKUs'!$A:$A,0)),E604,E604*2))</f>
        <v/>
      </c>
      <c r="G604" s="252"/>
      <c r="H604" s="203" t="str">
        <f>IFERROR(__xludf.DUMMYFUNCTION("IF(I604="""",,JOIN("","",UNIQUE(FILTER(Berechnung!$A:$A,Berechnung!$B:$B=H$1,Berechnung!$N:$N=G604))))"),"")</f>
        <v/>
      </c>
      <c r="I604" s="1"/>
      <c r="J604" s="1"/>
      <c r="K604" s="251" t="str">
        <f>IF(G604="",,ROUNDUP(SUMIFS(Berechnung!$L:$L,Berechnung!$N:$N,G604,Berechnung!$B:$B,H$1),0))</f>
        <v/>
      </c>
      <c r="L604" s="251" t="str">
        <f>IF(G604="",,IF(ISNUMBER(MATCH(I604,'Bundle SKUs'!$A:$A,0)),K604,K604*2))</f>
        <v/>
      </c>
      <c r="M604" s="253"/>
      <c r="N604" s="203" t="str">
        <f>IFERROR(__xludf.DUMMYFUNCTION("IF(O604="""",,JOIN("","",UNIQUE(FILTER(Berechnung!$A:$A,Berechnung!$B:$B=N$1,Berechnung!$N:$N=M604))))"),"")</f>
        <v/>
      </c>
      <c r="O604" s="1"/>
      <c r="P604" s="1"/>
      <c r="Q604" s="251" t="str">
        <f>IF(M604="",,ROUNDUP(SUMIFS(Berechnung!$L:$L,Berechnung!$N:$N,M604,Berechnung!$B:$B,N$1),0))</f>
        <v/>
      </c>
      <c r="R604" s="251" t="str">
        <f>IF(M604="",,IF(ISNUMBER(MATCH(O604,'Bundle SKUs'!$A:$A,0)),Q604,Q604*2))</f>
        <v/>
      </c>
    </row>
    <row r="605">
      <c r="A605" s="250"/>
      <c r="B605" s="203" t="str">
        <f>IFERROR(__xludf.DUMMYFUNCTION("IF(C605="""",,JOIN("","",UNIQUE(FILTER(Berechnung!$A:$A,Berechnung!$B:$B=B$1,Berechnung!$N:$N=A605))))"),"")</f>
        <v/>
      </c>
      <c r="C605" s="1"/>
      <c r="D605" s="1"/>
      <c r="E605" s="251" t="str">
        <f>IF(A605="",,ROUNDUP(SUMIFS(Berechnung!$L:$L,Berechnung!$N:$N,A605,Berechnung!$B:$B,B$1),0))</f>
        <v/>
      </c>
      <c r="F605" s="251" t="str">
        <f>IF(A605="",,IF(ISNUMBER(MATCH(C605,'Bundle SKUs'!$A:$A,0)),E605,E605*2))</f>
        <v/>
      </c>
      <c r="G605" s="252"/>
      <c r="H605" s="203" t="str">
        <f>IFERROR(__xludf.DUMMYFUNCTION("IF(I605="""",,JOIN("","",UNIQUE(FILTER(Berechnung!$A:$A,Berechnung!$B:$B=H$1,Berechnung!$N:$N=G605))))"),"")</f>
        <v/>
      </c>
      <c r="I605" s="1"/>
      <c r="J605" s="1"/>
      <c r="K605" s="251" t="str">
        <f>IF(G605="",,ROUNDUP(SUMIFS(Berechnung!$L:$L,Berechnung!$N:$N,G605,Berechnung!$B:$B,H$1),0))</f>
        <v/>
      </c>
      <c r="L605" s="251" t="str">
        <f>IF(G605="",,IF(ISNUMBER(MATCH(I605,'Bundle SKUs'!$A:$A,0)),K605,K605*2))</f>
        <v/>
      </c>
      <c r="M605" s="253"/>
      <c r="N605" s="203" t="str">
        <f>IFERROR(__xludf.DUMMYFUNCTION("IF(O605="""",,JOIN("","",UNIQUE(FILTER(Berechnung!$A:$A,Berechnung!$B:$B=N$1,Berechnung!$N:$N=M605))))"),"")</f>
        <v/>
      </c>
      <c r="O605" s="1"/>
      <c r="P605" s="1"/>
      <c r="Q605" s="251" t="str">
        <f>IF(M605="",,ROUNDUP(SUMIFS(Berechnung!$L:$L,Berechnung!$N:$N,M605,Berechnung!$B:$B,N$1),0))</f>
        <v/>
      </c>
      <c r="R605" s="251" t="str">
        <f>IF(M605="",,IF(ISNUMBER(MATCH(O605,'Bundle SKUs'!$A:$A,0)),Q605,Q605*2))</f>
        <v/>
      </c>
    </row>
    <row r="606">
      <c r="A606" s="250"/>
      <c r="B606" s="203" t="str">
        <f>IFERROR(__xludf.DUMMYFUNCTION("IF(C606="""",,JOIN("","",UNIQUE(FILTER(Berechnung!$A:$A,Berechnung!$B:$B=B$1,Berechnung!$N:$N=A606))))"),"")</f>
        <v/>
      </c>
      <c r="C606" s="1"/>
      <c r="D606" s="1"/>
      <c r="E606" s="251" t="str">
        <f>IF(A606="",,ROUNDUP(SUMIFS(Berechnung!$L:$L,Berechnung!$N:$N,A606,Berechnung!$B:$B,B$1),0))</f>
        <v/>
      </c>
      <c r="F606" s="251" t="str">
        <f>IF(A606="",,IF(ISNUMBER(MATCH(C606,'Bundle SKUs'!$A:$A,0)),E606,E606*2))</f>
        <v/>
      </c>
      <c r="G606" s="252"/>
      <c r="H606" s="203" t="str">
        <f>IFERROR(__xludf.DUMMYFUNCTION("IF(I606="""",,JOIN("","",UNIQUE(FILTER(Berechnung!$A:$A,Berechnung!$B:$B=H$1,Berechnung!$N:$N=G606))))"),"")</f>
        <v/>
      </c>
      <c r="I606" s="1"/>
      <c r="J606" s="1"/>
      <c r="K606" s="251" t="str">
        <f>IF(G606="",,ROUNDUP(SUMIFS(Berechnung!$L:$L,Berechnung!$N:$N,G606,Berechnung!$B:$B,H$1),0))</f>
        <v/>
      </c>
      <c r="L606" s="251" t="str">
        <f>IF(G606="",,IF(ISNUMBER(MATCH(I606,'Bundle SKUs'!$A:$A,0)),K606,K606*2))</f>
        <v/>
      </c>
      <c r="M606" s="253"/>
      <c r="N606" s="203" t="str">
        <f>IFERROR(__xludf.DUMMYFUNCTION("IF(O606="""",,JOIN("","",UNIQUE(FILTER(Berechnung!$A:$A,Berechnung!$B:$B=N$1,Berechnung!$N:$N=M606))))"),"")</f>
        <v/>
      </c>
      <c r="O606" s="1"/>
      <c r="P606" s="1"/>
      <c r="Q606" s="251" t="str">
        <f>IF(M606="",,ROUNDUP(SUMIFS(Berechnung!$L:$L,Berechnung!$N:$N,M606,Berechnung!$B:$B,N$1),0))</f>
        <v/>
      </c>
      <c r="R606" s="251" t="str">
        <f>IF(M606="",,IF(ISNUMBER(MATCH(O606,'Bundle SKUs'!$A:$A,0)),Q606,Q606*2))</f>
        <v/>
      </c>
    </row>
    <row r="607">
      <c r="A607" s="250"/>
      <c r="B607" s="203" t="str">
        <f>IFERROR(__xludf.DUMMYFUNCTION("IF(C607="""",,JOIN("","",UNIQUE(FILTER(Berechnung!$A:$A,Berechnung!$B:$B=B$1,Berechnung!$N:$N=A607))))"),"")</f>
        <v/>
      </c>
      <c r="C607" s="1"/>
      <c r="D607" s="1"/>
      <c r="E607" s="251" t="str">
        <f>IF(A607="",,ROUNDUP(SUMIFS(Berechnung!$L:$L,Berechnung!$N:$N,A607,Berechnung!$B:$B,B$1),0))</f>
        <v/>
      </c>
      <c r="F607" s="251" t="str">
        <f>IF(A607="",,IF(ISNUMBER(MATCH(C607,'Bundle SKUs'!$A:$A,0)),E607,E607*2))</f>
        <v/>
      </c>
      <c r="G607" s="252"/>
      <c r="H607" s="203" t="str">
        <f>IFERROR(__xludf.DUMMYFUNCTION("IF(I607="""",,JOIN("","",UNIQUE(FILTER(Berechnung!$A:$A,Berechnung!$B:$B=H$1,Berechnung!$N:$N=G607))))"),"")</f>
        <v/>
      </c>
      <c r="I607" s="1"/>
      <c r="J607" s="1"/>
      <c r="K607" s="251" t="str">
        <f>IF(G607="",,ROUNDUP(SUMIFS(Berechnung!$L:$L,Berechnung!$N:$N,G607,Berechnung!$B:$B,H$1),0))</f>
        <v/>
      </c>
      <c r="L607" s="251" t="str">
        <f>IF(G607="",,IF(ISNUMBER(MATCH(I607,'Bundle SKUs'!$A:$A,0)),K607,K607*2))</f>
        <v/>
      </c>
      <c r="M607" s="253"/>
      <c r="N607" s="203" t="str">
        <f>IFERROR(__xludf.DUMMYFUNCTION("IF(O607="""",,JOIN("","",UNIQUE(FILTER(Berechnung!$A:$A,Berechnung!$B:$B=N$1,Berechnung!$N:$N=M607))))"),"")</f>
        <v/>
      </c>
      <c r="O607" s="1"/>
      <c r="P607" s="1"/>
      <c r="Q607" s="251" t="str">
        <f>IF(M607="",,ROUNDUP(SUMIFS(Berechnung!$L:$L,Berechnung!$N:$N,M607,Berechnung!$B:$B,N$1),0))</f>
        <v/>
      </c>
      <c r="R607" s="251" t="str">
        <f>IF(M607="",,IF(ISNUMBER(MATCH(O607,'Bundle SKUs'!$A:$A,0)),Q607,Q607*2))</f>
        <v/>
      </c>
    </row>
    <row r="608">
      <c r="A608" s="250"/>
      <c r="B608" s="203" t="str">
        <f>IFERROR(__xludf.DUMMYFUNCTION("IF(C608="""",,JOIN("","",UNIQUE(FILTER(Berechnung!$A:$A,Berechnung!$B:$B=B$1,Berechnung!$N:$N=A608))))"),"")</f>
        <v/>
      </c>
      <c r="C608" s="1"/>
      <c r="D608" s="1"/>
      <c r="E608" s="251" t="str">
        <f>IF(A608="",,ROUNDUP(SUMIFS(Berechnung!$L:$L,Berechnung!$N:$N,A608,Berechnung!$B:$B,B$1),0))</f>
        <v/>
      </c>
      <c r="F608" s="251" t="str">
        <f>IF(A608="",,IF(ISNUMBER(MATCH(C608,'Bundle SKUs'!$A:$A,0)),E608,E608*2))</f>
        <v/>
      </c>
      <c r="G608" s="252"/>
      <c r="H608" s="203" t="str">
        <f>IFERROR(__xludf.DUMMYFUNCTION("IF(I608="""",,JOIN("","",UNIQUE(FILTER(Berechnung!$A:$A,Berechnung!$B:$B=H$1,Berechnung!$N:$N=G608))))"),"")</f>
        <v/>
      </c>
      <c r="I608" s="1"/>
      <c r="J608" s="1"/>
      <c r="K608" s="251" t="str">
        <f>IF(G608="",,ROUNDUP(SUMIFS(Berechnung!$L:$L,Berechnung!$N:$N,G608,Berechnung!$B:$B,H$1),0))</f>
        <v/>
      </c>
      <c r="L608" s="251" t="str">
        <f>IF(G608="",,IF(ISNUMBER(MATCH(I608,'Bundle SKUs'!$A:$A,0)),K608,K608*2))</f>
        <v/>
      </c>
      <c r="M608" s="253"/>
      <c r="N608" s="203" t="str">
        <f>IFERROR(__xludf.DUMMYFUNCTION("IF(O608="""",,JOIN("","",UNIQUE(FILTER(Berechnung!$A:$A,Berechnung!$B:$B=N$1,Berechnung!$N:$N=M608))))"),"")</f>
        <v/>
      </c>
      <c r="O608" s="1"/>
      <c r="P608" s="1"/>
      <c r="Q608" s="251" t="str">
        <f>IF(M608="",,ROUNDUP(SUMIFS(Berechnung!$L:$L,Berechnung!$N:$N,M608,Berechnung!$B:$B,N$1),0))</f>
        <v/>
      </c>
      <c r="R608" s="251" t="str">
        <f>IF(M608="",,IF(ISNUMBER(MATCH(O608,'Bundle SKUs'!$A:$A,0)),Q608,Q608*2))</f>
        <v/>
      </c>
    </row>
    <row r="609">
      <c r="A609" s="250"/>
      <c r="B609" s="203" t="str">
        <f>IFERROR(__xludf.DUMMYFUNCTION("IF(C609="""",,JOIN("","",UNIQUE(FILTER(Berechnung!$A:$A,Berechnung!$B:$B=B$1,Berechnung!$N:$N=A609))))"),"")</f>
        <v/>
      </c>
      <c r="C609" s="1"/>
      <c r="D609" s="1"/>
      <c r="E609" s="251" t="str">
        <f>IF(A609="",,ROUNDUP(SUMIFS(Berechnung!$L:$L,Berechnung!$N:$N,A609,Berechnung!$B:$B,B$1),0))</f>
        <v/>
      </c>
      <c r="F609" s="251" t="str">
        <f>IF(A609="",,IF(ISNUMBER(MATCH(C609,'Bundle SKUs'!$A:$A,0)),E609,E609*2))</f>
        <v/>
      </c>
      <c r="G609" s="252"/>
      <c r="H609" s="203" t="str">
        <f>IFERROR(__xludf.DUMMYFUNCTION("IF(I609="""",,JOIN("","",UNIQUE(FILTER(Berechnung!$A:$A,Berechnung!$B:$B=H$1,Berechnung!$N:$N=G609))))"),"")</f>
        <v/>
      </c>
      <c r="I609" s="1"/>
      <c r="J609" s="1"/>
      <c r="K609" s="251" t="str">
        <f>IF(G609="",,ROUNDUP(SUMIFS(Berechnung!$L:$L,Berechnung!$N:$N,G609,Berechnung!$B:$B,H$1),0))</f>
        <v/>
      </c>
      <c r="L609" s="251" t="str">
        <f>IF(G609="",,IF(ISNUMBER(MATCH(I609,'Bundle SKUs'!$A:$A,0)),K609,K609*2))</f>
        <v/>
      </c>
      <c r="M609" s="253"/>
      <c r="N609" s="203" t="str">
        <f>IFERROR(__xludf.DUMMYFUNCTION("IF(O609="""",,JOIN("","",UNIQUE(FILTER(Berechnung!$A:$A,Berechnung!$B:$B=N$1,Berechnung!$N:$N=M609))))"),"")</f>
        <v/>
      </c>
      <c r="O609" s="1"/>
      <c r="P609" s="1"/>
      <c r="Q609" s="251" t="str">
        <f>IF(M609="",,ROUNDUP(SUMIFS(Berechnung!$L:$L,Berechnung!$N:$N,M609,Berechnung!$B:$B,N$1),0))</f>
        <v/>
      </c>
      <c r="R609" s="251" t="str">
        <f>IF(M609="",,IF(ISNUMBER(MATCH(O609,'Bundle SKUs'!$A:$A,0)),Q609,Q609*2))</f>
        <v/>
      </c>
    </row>
    <row r="610">
      <c r="A610" s="250"/>
      <c r="B610" s="203" t="str">
        <f>IFERROR(__xludf.DUMMYFUNCTION("IF(C610="""",,JOIN("","",UNIQUE(FILTER(Berechnung!$A:$A,Berechnung!$B:$B=B$1,Berechnung!$N:$N=A610))))"),"")</f>
        <v/>
      </c>
      <c r="C610" s="1"/>
      <c r="D610" s="1"/>
      <c r="E610" s="251" t="str">
        <f>IF(A610="",,ROUNDUP(SUMIFS(Berechnung!$L:$L,Berechnung!$N:$N,A610,Berechnung!$B:$B,B$1),0))</f>
        <v/>
      </c>
      <c r="F610" s="251" t="str">
        <f>IF(A610="",,IF(ISNUMBER(MATCH(C610,'Bundle SKUs'!$A:$A,0)),E610,E610*2))</f>
        <v/>
      </c>
      <c r="G610" s="252"/>
      <c r="H610" s="203" t="str">
        <f>IFERROR(__xludf.DUMMYFUNCTION("IF(I610="""",,JOIN("","",UNIQUE(FILTER(Berechnung!$A:$A,Berechnung!$B:$B=H$1,Berechnung!$N:$N=G610))))"),"")</f>
        <v/>
      </c>
      <c r="I610" s="1"/>
      <c r="J610" s="1"/>
      <c r="K610" s="251" t="str">
        <f>IF(G610="",,ROUNDUP(SUMIFS(Berechnung!$L:$L,Berechnung!$N:$N,G610,Berechnung!$B:$B,H$1),0))</f>
        <v/>
      </c>
      <c r="L610" s="251" t="str">
        <f>IF(G610="",,IF(ISNUMBER(MATCH(I610,'Bundle SKUs'!$A:$A,0)),K610,K610*2))</f>
        <v/>
      </c>
      <c r="M610" s="253"/>
      <c r="N610" s="203" t="str">
        <f>IFERROR(__xludf.DUMMYFUNCTION("IF(O610="""",,JOIN("","",UNIQUE(FILTER(Berechnung!$A:$A,Berechnung!$B:$B=N$1,Berechnung!$N:$N=M610))))"),"")</f>
        <v/>
      </c>
      <c r="O610" s="1"/>
      <c r="P610" s="1"/>
      <c r="Q610" s="251" t="str">
        <f>IF(M610="",,ROUNDUP(SUMIFS(Berechnung!$L:$L,Berechnung!$N:$N,M610,Berechnung!$B:$B,N$1),0))</f>
        <v/>
      </c>
      <c r="R610" s="251" t="str">
        <f>IF(M610="",,IF(ISNUMBER(MATCH(O610,'Bundle SKUs'!$A:$A,0)),Q610,Q610*2))</f>
        <v/>
      </c>
    </row>
    <row r="611">
      <c r="A611" s="250"/>
      <c r="B611" s="203" t="str">
        <f>IFERROR(__xludf.DUMMYFUNCTION("IF(C611="""",,JOIN("","",UNIQUE(FILTER(Berechnung!$A:$A,Berechnung!$B:$B=B$1,Berechnung!$N:$N=A611))))"),"")</f>
        <v/>
      </c>
      <c r="C611" s="1"/>
      <c r="D611" s="1"/>
      <c r="E611" s="251" t="str">
        <f>IF(A611="",,ROUNDUP(SUMIFS(Berechnung!$L:$L,Berechnung!$N:$N,A611,Berechnung!$B:$B,B$1),0))</f>
        <v/>
      </c>
      <c r="F611" s="251" t="str">
        <f>IF(A611="",,IF(ISNUMBER(MATCH(C611,'Bundle SKUs'!$A:$A,0)),E611,E611*2))</f>
        <v/>
      </c>
      <c r="G611" s="252"/>
      <c r="H611" s="203" t="str">
        <f>IFERROR(__xludf.DUMMYFUNCTION("IF(I611="""",,JOIN("","",UNIQUE(FILTER(Berechnung!$A:$A,Berechnung!$B:$B=H$1,Berechnung!$N:$N=G611))))"),"")</f>
        <v/>
      </c>
      <c r="I611" s="1"/>
      <c r="J611" s="1"/>
      <c r="K611" s="251" t="str">
        <f>IF(G611="",,ROUNDUP(SUMIFS(Berechnung!$L:$L,Berechnung!$N:$N,G611,Berechnung!$B:$B,H$1),0))</f>
        <v/>
      </c>
      <c r="L611" s="251" t="str">
        <f>IF(G611="",,IF(ISNUMBER(MATCH(I611,'Bundle SKUs'!$A:$A,0)),K611,K611*2))</f>
        <v/>
      </c>
      <c r="M611" s="253"/>
      <c r="N611" s="203" t="str">
        <f>IFERROR(__xludf.DUMMYFUNCTION("IF(O611="""",,JOIN("","",UNIQUE(FILTER(Berechnung!$A:$A,Berechnung!$B:$B=N$1,Berechnung!$N:$N=M611))))"),"")</f>
        <v/>
      </c>
      <c r="O611" s="1"/>
      <c r="P611" s="1"/>
      <c r="Q611" s="251" t="str">
        <f>IF(M611="",,ROUNDUP(SUMIFS(Berechnung!$L:$L,Berechnung!$N:$N,M611,Berechnung!$B:$B,N$1),0))</f>
        <v/>
      </c>
      <c r="R611" s="251" t="str">
        <f>IF(M611="",,IF(ISNUMBER(MATCH(O611,'Bundle SKUs'!$A:$A,0)),Q611,Q611*2))</f>
        <v/>
      </c>
    </row>
    <row r="612">
      <c r="A612" s="250"/>
      <c r="B612" s="203" t="str">
        <f>IFERROR(__xludf.DUMMYFUNCTION("IF(C612="""",,JOIN("","",UNIQUE(FILTER(Berechnung!$A:$A,Berechnung!$B:$B=B$1,Berechnung!$N:$N=A612))))"),"")</f>
        <v/>
      </c>
      <c r="C612" s="1"/>
      <c r="D612" s="1"/>
      <c r="E612" s="251" t="str">
        <f>IF(A612="",,ROUNDUP(SUMIFS(Berechnung!$L:$L,Berechnung!$N:$N,A612,Berechnung!$B:$B,B$1),0))</f>
        <v/>
      </c>
      <c r="F612" s="251" t="str">
        <f>IF(A612="",,IF(ISNUMBER(MATCH(C612,'Bundle SKUs'!$A:$A,0)),E612,E612*2))</f>
        <v/>
      </c>
      <c r="G612" s="252"/>
      <c r="H612" s="203" t="str">
        <f>IFERROR(__xludf.DUMMYFUNCTION("IF(I612="""",,JOIN("","",UNIQUE(FILTER(Berechnung!$A:$A,Berechnung!$B:$B=H$1,Berechnung!$N:$N=G612))))"),"")</f>
        <v/>
      </c>
      <c r="I612" s="1"/>
      <c r="J612" s="1"/>
      <c r="K612" s="251" t="str">
        <f>IF(G612="",,ROUNDUP(SUMIFS(Berechnung!$L:$L,Berechnung!$N:$N,G612,Berechnung!$B:$B,H$1),0))</f>
        <v/>
      </c>
      <c r="L612" s="251" t="str">
        <f>IF(G612="",,IF(ISNUMBER(MATCH(I612,'Bundle SKUs'!$A:$A,0)),K612,K612*2))</f>
        <v/>
      </c>
      <c r="M612" s="253"/>
      <c r="N612" s="203" t="str">
        <f>IFERROR(__xludf.DUMMYFUNCTION("IF(O612="""",,JOIN("","",UNIQUE(FILTER(Berechnung!$A:$A,Berechnung!$B:$B=N$1,Berechnung!$N:$N=M612))))"),"")</f>
        <v/>
      </c>
      <c r="O612" s="1"/>
      <c r="P612" s="1"/>
      <c r="Q612" s="251" t="str">
        <f>IF(M612="",,ROUNDUP(SUMIFS(Berechnung!$L:$L,Berechnung!$N:$N,M612,Berechnung!$B:$B,N$1),0))</f>
        <v/>
      </c>
      <c r="R612" s="251" t="str">
        <f>IF(M612="",,IF(ISNUMBER(MATCH(O612,'Bundle SKUs'!$A:$A,0)),Q612,Q612*2))</f>
        <v/>
      </c>
    </row>
    <row r="613">
      <c r="A613" s="250"/>
      <c r="B613" s="203" t="str">
        <f>IFERROR(__xludf.DUMMYFUNCTION("IF(C613="""",,JOIN("","",UNIQUE(FILTER(Berechnung!$A:$A,Berechnung!$B:$B=B$1,Berechnung!$N:$N=A613))))"),"")</f>
        <v/>
      </c>
      <c r="C613" s="1"/>
      <c r="D613" s="1"/>
      <c r="E613" s="251" t="str">
        <f>IF(A613="",,ROUNDUP(SUMIFS(Berechnung!$L:$L,Berechnung!$N:$N,A613,Berechnung!$B:$B,B$1),0))</f>
        <v/>
      </c>
      <c r="F613" s="251" t="str">
        <f>IF(A613="",,IF(ISNUMBER(MATCH(C613,'Bundle SKUs'!$A:$A,0)),E613,E613*2))</f>
        <v/>
      </c>
      <c r="G613" s="252"/>
      <c r="H613" s="203" t="str">
        <f>IFERROR(__xludf.DUMMYFUNCTION("IF(I613="""",,JOIN("","",UNIQUE(FILTER(Berechnung!$A:$A,Berechnung!$B:$B=H$1,Berechnung!$N:$N=G613))))"),"")</f>
        <v/>
      </c>
      <c r="I613" s="1"/>
      <c r="J613" s="1"/>
      <c r="K613" s="251" t="str">
        <f>IF(G613="",,ROUNDUP(SUMIFS(Berechnung!$L:$L,Berechnung!$N:$N,G613,Berechnung!$B:$B,H$1),0))</f>
        <v/>
      </c>
      <c r="L613" s="251" t="str">
        <f>IF(G613="",,IF(ISNUMBER(MATCH(I613,'Bundle SKUs'!$A:$A,0)),K613,K613*2))</f>
        <v/>
      </c>
      <c r="M613" s="253"/>
      <c r="N613" s="203" t="str">
        <f>IFERROR(__xludf.DUMMYFUNCTION("IF(O613="""",,JOIN("","",UNIQUE(FILTER(Berechnung!$A:$A,Berechnung!$B:$B=N$1,Berechnung!$N:$N=M613))))"),"")</f>
        <v/>
      </c>
      <c r="O613" s="1"/>
      <c r="P613" s="1"/>
      <c r="Q613" s="251" t="str">
        <f>IF(M613="",,ROUNDUP(SUMIFS(Berechnung!$L:$L,Berechnung!$N:$N,M613,Berechnung!$B:$B,N$1),0))</f>
        <v/>
      </c>
      <c r="R613" s="251" t="str">
        <f>IF(M613="",,IF(ISNUMBER(MATCH(O613,'Bundle SKUs'!$A:$A,0)),Q613,Q613*2))</f>
        <v/>
      </c>
    </row>
    <row r="614">
      <c r="A614" s="250"/>
      <c r="B614" s="203" t="str">
        <f>IFERROR(__xludf.DUMMYFUNCTION("IF(C614="""",,JOIN("","",UNIQUE(FILTER(Berechnung!$A:$A,Berechnung!$B:$B=B$1,Berechnung!$N:$N=A614))))"),"")</f>
        <v/>
      </c>
      <c r="C614" s="1"/>
      <c r="D614" s="1"/>
      <c r="E614" s="251" t="str">
        <f>IF(A614="",,ROUNDUP(SUMIFS(Berechnung!$L:$L,Berechnung!$N:$N,A614,Berechnung!$B:$B,B$1),0))</f>
        <v/>
      </c>
      <c r="F614" s="251" t="str">
        <f>IF(A614="",,IF(ISNUMBER(MATCH(C614,'Bundle SKUs'!$A:$A,0)),E614,E614*2))</f>
        <v/>
      </c>
      <c r="G614" s="252"/>
      <c r="H614" s="203" t="str">
        <f>IFERROR(__xludf.DUMMYFUNCTION("IF(I614="""",,JOIN("","",UNIQUE(FILTER(Berechnung!$A:$A,Berechnung!$B:$B=H$1,Berechnung!$N:$N=G614))))"),"")</f>
        <v/>
      </c>
      <c r="I614" s="1"/>
      <c r="J614" s="1"/>
      <c r="K614" s="251" t="str">
        <f>IF(G614="",,ROUNDUP(SUMIFS(Berechnung!$L:$L,Berechnung!$N:$N,G614,Berechnung!$B:$B,H$1),0))</f>
        <v/>
      </c>
      <c r="L614" s="251" t="str">
        <f>IF(G614="",,IF(ISNUMBER(MATCH(I614,'Bundle SKUs'!$A:$A,0)),K614,K614*2))</f>
        <v/>
      </c>
      <c r="M614" s="253"/>
      <c r="N614" s="203" t="str">
        <f>IFERROR(__xludf.DUMMYFUNCTION("IF(O614="""",,JOIN("","",UNIQUE(FILTER(Berechnung!$A:$A,Berechnung!$B:$B=N$1,Berechnung!$N:$N=M614))))"),"")</f>
        <v/>
      </c>
      <c r="O614" s="1"/>
      <c r="P614" s="1"/>
      <c r="Q614" s="251" t="str">
        <f>IF(M614="",,ROUNDUP(SUMIFS(Berechnung!$L:$L,Berechnung!$N:$N,M614,Berechnung!$B:$B,N$1),0))</f>
        <v/>
      </c>
      <c r="R614" s="251" t="str">
        <f>IF(M614="",,IF(ISNUMBER(MATCH(O614,'Bundle SKUs'!$A:$A,0)),Q614,Q614*2))</f>
        <v/>
      </c>
    </row>
    <row r="615">
      <c r="A615" s="250"/>
      <c r="B615" s="203" t="str">
        <f>IFERROR(__xludf.DUMMYFUNCTION("IF(C615="""",,JOIN("","",UNIQUE(FILTER(Berechnung!$A:$A,Berechnung!$B:$B=B$1,Berechnung!$N:$N=A615))))"),"")</f>
        <v/>
      </c>
      <c r="C615" s="1"/>
      <c r="D615" s="1"/>
      <c r="E615" s="251" t="str">
        <f>IF(A615="",,ROUNDUP(SUMIFS(Berechnung!$L:$L,Berechnung!$N:$N,A615,Berechnung!$B:$B,B$1),0))</f>
        <v/>
      </c>
      <c r="F615" s="251" t="str">
        <f>IF(A615="",,IF(ISNUMBER(MATCH(C615,'Bundle SKUs'!$A:$A,0)),E615,E615*2))</f>
        <v/>
      </c>
      <c r="G615" s="252"/>
      <c r="H615" s="203" t="str">
        <f>IFERROR(__xludf.DUMMYFUNCTION("IF(I615="""",,JOIN("","",UNIQUE(FILTER(Berechnung!$A:$A,Berechnung!$B:$B=H$1,Berechnung!$N:$N=G615))))"),"")</f>
        <v/>
      </c>
      <c r="I615" s="1"/>
      <c r="J615" s="1"/>
      <c r="K615" s="251" t="str">
        <f>IF(G615="",,ROUNDUP(SUMIFS(Berechnung!$L:$L,Berechnung!$N:$N,G615,Berechnung!$B:$B,H$1),0))</f>
        <v/>
      </c>
      <c r="L615" s="251" t="str">
        <f>IF(G615="",,IF(ISNUMBER(MATCH(I615,'Bundle SKUs'!$A:$A,0)),K615,K615*2))</f>
        <v/>
      </c>
      <c r="M615" s="253"/>
      <c r="N615" s="203" t="str">
        <f>IFERROR(__xludf.DUMMYFUNCTION("IF(O615="""",,JOIN("","",UNIQUE(FILTER(Berechnung!$A:$A,Berechnung!$B:$B=N$1,Berechnung!$N:$N=M615))))"),"")</f>
        <v/>
      </c>
      <c r="O615" s="1"/>
      <c r="P615" s="1"/>
      <c r="Q615" s="251" t="str">
        <f>IF(M615="",,ROUNDUP(SUMIFS(Berechnung!$L:$L,Berechnung!$N:$N,M615,Berechnung!$B:$B,N$1),0))</f>
        <v/>
      </c>
      <c r="R615" s="251" t="str">
        <f>IF(M615="",,IF(ISNUMBER(MATCH(O615,'Bundle SKUs'!$A:$A,0)),Q615,Q615*2))</f>
        <v/>
      </c>
    </row>
    <row r="616">
      <c r="A616" s="250"/>
      <c r="B616" s="203" t="str">
        <f>IFERROR(__xludf.DUMMYFUNCTION("IF(C616="""",,JOIN("","",UNIQUE(FILTER(Berechnung!$A:$A,Berechnung!$B:$B=B$1,Berechnung!$N:$N=A616))))"),"")</f>
        <v/>
      </c>
      <c r="C616" s="1"/>
      <c r="D616" s="1"/>
      <c r="E616" s="251" t="str">
        <f>IF(A616="",,ROUNDUP(SUMIFS(Berechnung!$L:$L,Berechnung!$N:$N,A616,Berechnung!$B:$B,B$1),0))</f>
        <v/>
      </c>
      <c r="F616" s="251" t="str">
        <f>IF(A616="",,IF(ISNUMBER(MATCH(C616,'Bundle SKUs'!$A:$A,0)),E616,E616*2))</f>
        <v/>
      </c>
      <c r="G616" s="252"/>
      <c r="H616" s="203" t="str">
        <f>IFERROR(__xludf.DUMMYFUNCTION("IF(I616="""",,JOIN("","",UNIQUE(FILTER(Berechnung!$A:$A,Berechnung!$B:$B=H$1,Berechnung!$N:$N=G616))))"),"")</f>
        <v/>
      </c>
      <c r="I616" s="1"/>
      <c r="J616" s="1"/>
      <c r="K616" s="251" t="str">
        <f>IF(G616="",,ROUNDUP(SUMIFS(Berechnung!$L:$L,Berechnung!$N:$N,G616,Berechnung!$B:$B,H$1),0))</f>
        <v/>
      </c>
      <c r="L616" s="251" t="str">
        <f>IF(G616="",,IF(ISNUMBER(MATCH(I616,'Bundle SKUs'!$A:$A,0)),K616,K616*2))</f>
        <v/>
      </c>
      <c r="M616" s="253"/>
      <c r="N616" s="203" t="str">
        <f>IFERROR(__xludf.DUMMYFUNCTION("IF(O616="""",,JOIN("","",UNIQUE(FILTER(Berechnung!$A:$A,Berechnung!$B:$B=N$1,Berechnung!$N:$N=M616))))"),"")</f>
        <v/>
      </c>
      <c r="O616" s="1"/>
      <c r="P616" s="1"/>
      <c r="Q616" s="251" t="str">
        <f>IF(M616="",,ROUNDUP(SUMIFS(Berechnung!$L:$L,Berechnung!$N:$N,M616,Berechnung!$B:$B,N$1),0))</f>
        <v/>
      </c>
      <c r="R616" s="251" t="str">
        <f>IF(M616="",,IF(ISNUMBER(MATCH(O616,'Bundle SKUs'!$A:$A,0)),Q616,Q616*2))</f>
        <v/>
      </c>
    </row>
    <row r="617">
      <c r="A617" s="250"/>
      <c r="B617" s="203" t="str">
        <f>IFERROR(__xludf.DUMMYFUNCTION("IF(C617="""",,JOIN("","",UNIQUE(FILTER(Berechnung!$A:$A,Berechnung!$B:$B=B$1,Berechnung!$N:$N=A617))))"),"")</f>
        <v/>
      </c>
      <c r="C617" s="1"/>
      <c r="D617" s="1"/>
      <c r="E617" s="251" t="str">
        <f>IF(A617="",,ROUNDUP(SUMIFS(Berechnung!$L:$L,Berechnung!$N:$N,A617,Berechnung!$B:$B,B$1),0))</f>
        <v/>
      </c>
      <c r="F617" s="251" t="str">
        <f>IF(A617="",,IF(ISNUMBER(MATCH(C617,'Bundle SKUs'!$A:$A,0)),E617,E617*2))</f>
        <v/>
      </c>
      <c r="G617" s="252"/>
      <c r="H617" s="203" t="str">
        <f>IFERROR(__xludf.DUMMYFUNCTION("IF(I617="""",,JOIN("","",UNIQUE(FILTER(Berechnung!$A:$A,Berechnung!$B:$B=H$1,Berechnung!$N:$N=G617))))"),"")</f>
        <v/>
      </c>
      <c r="I617" s="1"/>
      <c r="J617" s="1"/>
      <c r="K617" s="251" t="str">
        <f>IF(G617="",,ROUNDUP(SUMIFS(Berechnung!$L:$L,Berechnung!$N:$N,G617,Berechnung!$B:$B,H$1),0))</f>
        <v/>
      </c>
      <c r="L617" s="251" t="str">
        <f>IF(G617="",,IF(ISNUMBER(MATCH(I617,'Bundle SKUs'!$A:$A,0)),K617,K617*2))</f>
        <v/>
      </c>
      <c r="M617" s="253"/>
      <c r="N617" s="203" t="str">
        <f>IFERROR(__xludf.DUMMYFUNCTION("IF(O617="""",,JOIN("","",UNIQUE(FILTER(Berechnung!$A:$A,Berechnung!$B:$B=N$1,Berechnung!$N:$N=M617))))"),"")</f>
        <v/>
      </c>
      <c r="O617" s="1"/>
      <c r="P617" s="1"/>
      <c r="Q617" s="251" t="str">
        <f>IF(M617="",,ROUNDUP(SUMIFS(Berechnung!$L:$L,Berechnung!$N:$N,M617,Berechnung!$B:$B,N$1),0))</f>
        <v/>
      </c>
      <c r="R617" s="251" t="str">
        <f>IF(M617="",,IF(ISNUMBER(MATCH(O617,'Bundle SKUs'!$A:$A,0)),Q617,Q617*2))</f>
        <v/>
      </c>
    </row>
    <row r="618">
      <c r="A618" s="250"/>
      <c r="B618" s="203" t="str">
        <f>IFERROR(__xludf.DUMMYFUNCTION("IF(C618="""",,JOIN("","",UNIQUE(FILTER(Berechnung!$A:$A,Berechnung!$B:$B=B$1,Berechnung!$N:$N=A618))))"),"")</f>
        <v/>
      </c>
      <c r="C618" s="1"/>
      <c r="D618" s="1"/>
      <c r="E618" s="251" t="str">
        <f>IF(A618="",,ROUNDUP(SUMIFS(Berechnung!$L:$L,Berechnung!$N:$N,A618,Berechnung!$B:$B,B$1),0))</f>
        <v/>
      </c>
      <c r="F618" s="251" t="str">
        <f>IF(A618="",,IF(ISNUMBER(MATCH(C618,'Bundle SKUs'!$A:$A,0)),E618,E618*2))</f>
        <v/>
      </c>
      <c r="G618" s="252"/>
      <c r="H618" s="203" t="str">
        <f>IFERROR(__xludf.DUMMYFUNCTION("IF(I618="""",,JOIN("","",UNIQUE(FILTER(Berechnung!$A:$A,Berechnung!$B:$B=H$1,Berechnung!$N:$N=G618))))"),"")</f>
        <v/>
      </c>
      <c r="I618" s="1"/>
      <c r="J618" s="1"/>
      <c r="K618" s="251" t="str">
        <f>IF(G618="",,ROUNDUP(SUMIFS(Berechnung!$L:$L,Berechnung!$N:$N,G618,Berechnung!$B:$B,H$1),0))</f>
        <v/>
      </c>
      <c r="L618" s="251" t="str">
        <f>IF(G618="",,IF(ISNUMBER(MATCH(I618,'Bundle SKUs'!$A:$A,0)),K618,K618*2))</f>
        <v/>
      </c>
      <c r="M618" s="253"/>
      <c r="N618" s="203" t="str">
        <f>IFERROR(__xludf.DUMMYFUNCTION("IF(O618="""",,JOIN("","",UNIQUE(FILTER(Berechnung!$A:$A,Berechnung!$B:$B=N$1,Berechnung!$N:$N=M618))))"),"")</f>
        <v/>
      </c>
      <c r="O618" s="1"/>
      <c r="P618" s="1"/>
      <c r="Q618" s="251" t="str">
        <f>IF(M618="",,ROUNDUP(SUMIFS(Berechnung!$L:$L,Berechnung!$N:$N,M618,Berechnung!$B:$B,N$1),0))</f>
        <v/>
      </c>
      <c r="R618" s="251" t="str">
        <f>IF(M618="",,IF(ISNUMBER(MATCH(O618,'Bundle SKUs'!$A:$A,0)),Q618,Q618*2))</f>
        <v/>
      </c>
    </row>
    <row r="619">
      <c r="A619" s="250"/>
      <c r="B619" s="203" t="str">
        <f>IFERROR(__xludf.DUMMYFUNCTION("IF(C619="""",,JOIN("","",UNIQUE(FILTER(Berechnung!$A:$A,Berechnung!$B:$B=B$1,Berechnung!$N:$N=A619))))"),"")</f>
        <v/>
      </c>
      <c r="C619" s="1"/>
      <c r="D619" s="1"/>
      <c r="E619" s="251" t="str">
        <f>IF(A619="",,ROUNDUP(SUMIFS(Berechnung!$L:$L,Berechnung!$N:$N,A619,Berechnung!$B:$B,B$1),0))</f>
        <v/>
      </c>
      <c r="F619" s="251" t="str">
        <f>IF(A619="",,IF(ISNUMBER(MATCH(C619,'Bundle SKUs'!$A:$A,0)),E619,E619*2))</f>
        <v/>
      </c>
      <c r="G619" s="252"/>
      <c r="H619" s="203" t="str">
        <f>IFERROR(__xludf.DUMMYFUNCTION("IF(I619="""",,JOIN("","",UNIQUE(FILTER(Berechnung!$A:$A,Berechnung!$B:$B=H$1,Berechnung!$N:$N=G619))))"),"")</f>
        <v/>
      </c>
      <c r="I619" s="1"/>
      <c r="J619" s="1"/>
      <c r="K619" s="251" t="str">
        <f>IF(G619="",,ROUNDUP(SUMIFS(Berechnung!$L:$L,Berechnung!$N:$N,G619,Berechnung!$B:$B,H$1),0))</f>
        <v/>
      </c>
      <c r="L619" s="251" t="str">
        <f>IF(G619="",,IF(ISNUMBER(MATCH(I619,'Bundle SKUs'!$A:$A,0)),K619,K619*2))</f>
        <v/>
      </c>
      <c r="M619" s="253"/>
      <c r="N619" s="203" t="str">
        <f>IFERROR(__xludf.DUMMYFUNCTION("IF(O619="""",,JOIN("","",UNIQUE(FILTER(Berechnung!$A:$A,Berechnung!$B:$B=N$1,Berechnung!$N:$N=M619))))"),"")</f>
        <v/>
      </c>
      <c r="O619" s="1"/>
      <c r="P619" s="1"/>
      <c r="Q619" s="251" t="str">
        <f>IF(M619="",,ROUNDUP(SUMIFS(Berechnung!$L:$L,Berechnung!$N:$N,M619,Berechnung!$B:$B,N$1),0))</f>
        <v/>
      </c>
      <c r="R619" s="251" t="str">
        <f>IF(M619="",,IF(ISNUMBER(MATCH(O619,'Bundle SKUs'!$A:$A,0)),Q619,Q619*2))</f>
        <v/>
      </c>
    </row>
    <row r="620">
      <c r="A620" s="250"/>
      <c r="B620" s="203" t="str">
        <f>IFERROR(__xludf.DUMMYFUNCTION("IF(C620="""",,JOIN("","",UNIQUE(FILTER(Berechnung!$A:$A,Berechnung!$B:$B=B$1,Berechnung!$N:$N=A620))))"),"")</f>
        <v/>
      </c>
      <c r="C620" s="1"/>
      <c r="D620" s="1"/>
      <c r="E620" s="251" t="str">
        <f>IF(A620="",,ROUNDUP(SUMIFS(Berechnung!$L:$L,Berechnung!$N:$N,A620,Berechnung!$B:$B,B$1),0))</f>
        <v/>
      </c>
      <c r="F620" s="251" t="str">
        <f>IF(A620="",,IF(ISNUMBER(MATCH(C620,'Bundle SKUs'!$A:$A,0)),E620,E620*2))</f>
        <v/>
      </c>
      <c r="G620" s="252"/>
      <c r="H620" s="203" t="str">
        <f>IFERROR(__xludf.DUMMYFUNCTION("IF(I620="""",,JOIN("","",UNIQUE(FILTER(Berechnung!$A:$A,Berechnung!$B:$B=H$1,Berechnung!$N:$N=G620))))"),"")</f>
        <v/>
      </c>
      <c r="I620" s="1"/>
      <c r="J620" s="1"/>
      <c r="K620" s="251" t="str">
        <f>IF(G620="",,ROUNDUP(SUMIFS(Berechnung!$L:$L,Berechnung!$N:$N,G620,Berechnung!$B:$B,H$1),0))</f>
        <v/>
      </c>
      <c r="L620" s="251" t="str">
        <f>IF(G620="",,IF(ISNUMBER(MATCH(I620,'Bundle SKUs'!$A:$A,0)),K620,K620*2))</f>
        <v/>
      </c>
      <c r="M620" s="253"/>
      <c r="N620" s="203" t="str">
        <f>IFERROR(__xludf.DUMMYFUNCTION("IF(O620="""",,JOIN("","",UNIQUE(FILTER(Berechnung!$A:$A,Berechnung!$B:$B=N$1,Berechnung!$N:$N=M620))))"),"")</f>
        <v/>
      </c>
      <c r="O620" s="1"/>
      <c r="P620" s="1"/>
      <c r="Q620" s="251" t="str">
        <f>IF(M620="",,ROUNDUP(SUMIFS(Berechnung!$L:$L,Berechnung!$N:$N,M620,Berechnung!$B:$B,N$1),0))</f>
        <v/>
      </c>
      <c r="R620" s="251" t="str">
        <f>IF(M620="",,IF(ISNUMBER(MATCH(O620,'Bundle SKUs'!$A:$A,0)),Q620,Q620*2))</f>
        <v/>
      </c>
    </row>
    <row r="621">
      <c r="A621" s="250"/>
      <c r="B621" s="203" t="str">
        <f>IFERROR(__xludf.DUMMYFUNCTION("IF(C621="""",,JOIN("","",UNIQUE(FILTER(Berechnung!$A:$A,Berechnung!$B:$B=B$1,Berechnung!$N:$N=A621))))"),"")</f>
        <v/>
      </c>
      <c r="C621" s="1"/>
      <c r="D621" s="1"/>
      <c r="E621" s="251" t="str">
        <f>IF(A621="",,ROUNDUP(SUMIFS(Berechnung!$L:$L,Berechnung!$N:$N,A621,Berechnung!$B:$B,B$1),0))</f>
        <v/>
      </c>
      <c r="F621" s="251" t="str">
        <f>IF(A621="",,IF(ISNUMBER(MATCH(C621,'Bundle SKUs'!$A:$A,0)),E621,E621*2))</f>
        <v/>
      </c>
      <c r="G621" s="252"/>
      <c r="H621" s="203" t="str">
        <f>IFERROR(__xludf.DUMMYFUNCTION("IF(I621="""",,JOIN("","",UNIQUE(FILTER(Berechnung!$A:$A,Berechnung!$B:$B=H$1,Berechnung!$N:$N=G621))))"),"")</f>
        <v/>
      </c>
      <c r="I621" s="1"/>
      <c r="J621" s="1"/>
      <c r="K621" s="251" t="str">
        <f>IF(G621="",,ROUNDUP(SUMIFS(Berechnung!$L:$L,Berechnung!$N:$N,G621,Berechnung!$B:$B,H$1),0))</f>
        <v/>
      </c>
      <c r="L621" s="251" t="str">
        <f>IF(G621="",,IF(ISNUMBER(MATCH(I621,'Bundle SKUs'!$A:$A,0)),K621,K621*2))</f>
        <v/>
      </c>
      <c r="M621" s="253"/>
      <c r="N621" s="203" t="str">
        <f>IFERROR(__xludf.DUMMYFUNCTION("IF(O621="""",,JOIN("","",UNIQUE(FILTER(Berechnung!$A:$A,Berechnung!$B:$B=N$1,Berechnung!$N:$N=M621))))"),"")</f>
        <v/>
      </c>
      <c r="O621" s="1"/>
      <c r="P621" s="1"/>
      <c r="Q621" s="251" t="str">
        <f>IF(M621="",,ROUNDUP(SUMIFS(Berechnung!$L:$L,Berechnung!$N:$N,M621,Berechnung!$B:$B,N$1),0))</f>
        <v/>
      </c>
      <c r="R621" s="251" t="str">
        <f>IF(M621="",,IF(ISNUMBER(MATCH(O621,'Bundle SKUs'!$A:$A,0)),Q621,Q621*2))</f>
        <v/>
      </c>
    </row>
    <row r="622">
      <c r="A622" s="250"/>
      <c r="B622" s="203" t="str">
        <f>IFERROR(__xludf.DUMMYFUNCTION("IF(C622="""",,JOIN("","",UNIQUE(FILTER(Berechnung!$A:$A,Berechnung!$B:$B=B$1,Berechnung!$N:$N=A622))))"),"")</f>
        <v/>
      </c>
      <c r="C622" s="1"/>
      <c r="D622" s="1"/>
      <c r="E622" s="251" t="str">
        <f>IF(A622="",,ROUNDUP(SUMIFS(Berechnung!$L:$L,Berechnung!$N:$N,A622,Berechnung!$B:$B,B$1),0))</f>
        <v/>
      </c>
      <c r="F622" s="251" t="str">
        <f>IF(A622="",,IF(ISNUMBER(MATCH(C622,'Bundle SKUs'!$A:$A,0)),E622,E622*2))</f>
        <v/>
      </c>
      <c r="G622" s="252"/>
      <c r="H622" s="203" t="str">
        <f>IFERROR(__xludf.DUMMYFUNCTION("IF(I622="""",,JOIN("","",UNIQUE(FILTER(Berechnung!$A:$A,Berechnung!$B:$B=H$1,Berechnung!$N:$N=G622))))"),"")</f>
        <v/>
      </c>
      <c r="I622" s="1"/>
      <c r="J622" s="1"/>
      <c r="K622" s="251" t="str">
        <f>IF(G622="",,ROUNDUP(SUMIFS(Berechnung!$L:$L,Berechnung!$N:$N,G622,Berechnung!$B:$B,H$1),0))</f>
        <v/>
      </c>
      <c r="L622" s="251" t="str">
        <f>IF(G622="",,IF(ISNUMBER(MATCH(I622,'Bundle SKUs'!$A:$A,0)),K622,K622*2))</f>
        <v/>
      </c>
      <c r="M622" s="253"/>
      <c r="N622" s="203" t="str">
        <f>IFERROR(__xludf.DUMMYFUNCTION("IF(O622="""",,JOIN("","",UNIQUE(FILTER(Berechnung!$A:$A,Berechnung!$B:$B=N$1,Berechnung!$N:$N=M622))))"),"")</f>
        <v/>
      </c>
      <c r="O622" s="1"/>
      <c r="P622" s="1"/>
      <c r="Q622" s="251" t="str">
        <f>IF(M622="",,ROUNDUP(SUMIFS(Berechnung!$L:$L,Berechnung!$N:$N,M622,Berechnung!$B:$B,N$1),0))</f>
        <v/>
      </c>
      <c r="R622" s="251" t="str">
        <f>IF(M622="",,IF(ISNUMBER(MATCH(O622,'Bundle SKUs'!$A:$A,0)),Q622,Q622*2))</f>
        <v/>
      </c>
    </row>
    <row r="623">
      <c r="A623" s="250"/>
      <c r="B623" s="203" t="str">
        <f>IFERROR(__xludf.DUMMYFUNCTION("IF(C623="""",,JOIN("","",UNIQUE(FILTER(Berechnung!$A:$A,Berechnung!$B:$B=B$1,Berechnung!$N:$N=A623))))"),"")</f>
        <v/>
      </c>
      <c r="C623" s="1"/>
      <c r="D623" s="1"/>
      <c r="E623" s="251" t="str">
        <f>IF(A623="",,ROUNDUP(SUMIFS(Berechnung!$L:$L,Berechnung!$N:$N,A623,Berechnung!$B:$B,B$1),0))</f>
        <v/>
      </c>
      <c r="F623" s="251" t="str">
        <f>IF(A623="",,IF(ISNUMBER(MATCH(C623,'Bundle SKUs'!$A:$A,0)),E623,E623*2))</f>
        <v/>
      </c>
      <c r="G623" s="252"/>
      <c r="H623" s="203" t="str">
        <f>IFERROR(__xludf.DUMMYFUNCTION("IF(I623="""",,JOIN("","",UNIQUE(FILTER(Berechnung!$A:$A,Berechnung!$B:$B=H$1,Berechnung!$N:$N=G623))))"),"")</f>
        <v/>
      </c>
      <c r="I623" s="1"/>
      <c r="J623" s="1"/>
      <c r="K623" s="251" t="str">
        <f>IF(G623="",,ROUNDUP(SUMIFS(Berechnung!$L:$L,Berechnung!$N:$N,G623,Berechnung!$B:$B,H$1),0))</f>
        <v/>
      </c>
      <c r="L623" s="251" t="str">
        <f>IF(G623="",,IF(ISNUMBER(MATCH(I623,'Bundle SKUs'!$A:$A,0)),K623,K623*2))</f>
        <v/>
      </c>
      <c r="M623" s="253"/>
      <c r="N623" s="203" t="str">
        <f>IFERROR(__xludf.DUMMYFUNCTION("IF(O623="""",,JOIN("","",UNIQUE(FILTER(Berechnung!$A:$A,Berechnung!$B:$B=N$1,Berechnung!$N:$N=M623))))"),"")</f>
        <v/>
      </c>
      <c r="O623" s="1"/>
      <c r="P623" s="1"/>
      <c r="Q623" s="251" t="str">
        <f>IF(M623="",,ROUNDUP(SUMIFS(Berechnung!$L:$L,Berechnung!$N:$N,M623,Berechnung!$B:$B,N$1),0))</f>
        <v/>
      </c>
      <c r="R623" s="251" t="str">
        <f>IF(M623="",,IF(ISNUMBER(MATCH(O623,'Bundle SKUs'!$A:$A,0)),Q623,Q623*2))</f>
        <v/>
      </c>
    </row>
    <row r="624">
      <c r="A624" s="250"/>
      <c r="B624" s="203" t="str">
        <f>IFERROR(__xludf.DUMMYFUNCTION("IF(C624="""",,JOIN("","",UNIQUE(FILTER(Berechnung!$A:$A,Berechnung!$B:$B=B$1,Berechnung!$N:$N=A624))))"),"")</f>
        <v/>
      </c>
      <c r="C624" s="1"/>
      <c r="D624" s="1"/>
      <c r="E624" s="251" t="str">
        <f>IF(A624="",,ROUNDUP(SUMIFS(Berechnung!$L:$L,Berechnung!$N:$N,A624,Berechnung!$B:$B,B$1),0))</f>
        <v/>
      </c>
      <c r="F624" s="251" t="str">
        <f>IF(A624="",,IF(ISNUMBER(MATCH(C624,'Bundle SKUs'!$A:$A,0)),E624,E624*2))</f>
        <v/>
      </c>
      <c r="G624" s="252"/>
      <c r="H624" s="203" t="str">
        <f>IFERROR(__xludf.DUMMYFUNCTION("IF(I624="""",,JOIN("","",UNIQUE(FILTER(Berechnung!$A:$A,Berechnung!$B:$B=H$1,Berechnung!$N:$N=G624))))"),"")</f>
        <v/>
      </c>
      <c r="I624" s="1"/>
      <c r="J624" s="1"/>
      <c r="K624" s="251" t="str">
        <f>IF(G624="",,ROUNDUP(SUMIFS(Berechnung!$L:$L,Berechnung!$N:$N,G624,Berechnung!$B:$B,H$1),0))</f>
        <v/>
      </c>
      <c r="L624" s="251" t="str">
        <f>IF(G624="",,IF(ISNUMBER(MATCH(I624,'Bundle SKUs'!$A:$A,0)),K624,K624*2))</f>
        <v/>
      </c>
      <c r="M624" s="253"/>
      <c r="N624" s="203" t="str">
        <f>IFERROR(__xludf.DUMMYFUNCTION("IF(O624="""",,JOIN("","",UNIQUE(FILTER(Berechnung!$A:$A,Berechnung!$B:$B=N$1,Berechnung!$N:$N=M624))))"),"")</f>
        <v/>
      </c>
      <c r="O624" s="1"/>
      <c r="P624" s="1"/>
      <c r="Q624" s="251" t="str">
        <f>IF(M624="",,ROUNDUP(SUMIFS(Berechnung!$L:$L,Berechnung!$N:$N,M624,Berechnung!$B:$B,N$1),0))</f>
        <v/>
      </c>
      <c r="R624" s="251" t="str">
        <f>IF(M624="",,IF(ISNUMBER(MATCH(O624,'Bundle SKUs'!$A:$A,0)),Q624,Q624*2))</f>
        <v/>
      </c>
    </row>
    <row r="625">
      <c r="A625" s="250"/>
      <c r="B625" s="203" t="str">
        <f>IFERROR(__xludf.DUMMYFUNCTION("IF(C625="""",,JOIN("","",UNIQUE(FILTER(Berechnung!$A:$A,Berechnung!$B:$B=B$1,Berechnung!$N:$N=A625))))"),"")</f>
        <v/>
      </c>
      <c r="C625" s="1"/>
      <c r="D625" s="1"/>
      <c r="E625" s="251" t="str">
        <f>IF(A625="",,ROUNDUP(SUMIFS(Berechnung!$L:$L,Berechnung!$N:$N,A625,Berechnung!$B:$B,B$1),0))</f>
        <v/>
      </c>
      <c r="F625" s="251" t="str">
        <f>IF(A625="",,IF(ISNUMBER(MATCH(C625,'Bundle SKUs'!$A:$A,0)),E625,E625*2))</f>
        <v/>
      </c>
      <c r="G625" s="252"/>
      <c r="H625" s="203" t="str">
        <f>IFERROR(__xludf.DUMMYFUNCTION("IF(I625="""",,JOIN("","",UNIQUE(FILTER(Berechnung!$A:$A,Berechnung!$B:$B=H$1,Berechnung!$N:$N=G625))))"),"")</f>
        <v/>
      </c>
      <c r="I625" s="1"/>
      <c r="J625" s="1"/>
      <c r="K625" s="251" t="str">
        <f>IF(G625="",,ROUNDUP(SUMIFS(Berechnung!$L:$L,Berechnung!$N:$N,G625,Berechnung!$B:$B,H$1),0))</f>
        <v/>
      </c>
      <c r="L625" s="251" t="str">
        <f>IF(G625="",,IF(ISNUMBER(MATCH(I625,'Bundle SKUs'!$A:$A,0)),K625,K625*2))</f>
        <v/>
      </c>
      <c r="M625" s="253"/>
      <c r="N625" s="203" t="str">
        <f>IFERROR(__xludf.DUMMYFUNCTION("IF(O625="""",,JOIN("","",UNIQUE(FILTER(Berechnung!$A:$A,Berechnung!$B:$B=N$1,Berechnung!$N:$N=M625))))"),"")</f>
        <v/>
      </c>
      <c r="O625" s="1"/>
      <c r="P625" s="1"/>
      <c r="Q625" s="251" t="str">
        <f>IF(M625="",,ROUNDUP(SUMIFS(Berechnung!$L:$L,Berechnung!$N:$N,M625,Berechnung!$B:$B,N$1),0))</f>
        <v/>
      </c>
      <c r="R625" s="251" t="str">
        <f>IF(M625="",,IF(ISNUMBER(MATCH(O625,'Bundle SKUs'!$A:$A,0)),Q625,Q625*2))</f>
        <v/>
      </c>
    </row>
    <row r="626">
      <c r="A626" s="250"/>
      <c r="B626" s="203" t="str">
        <f>IFERROR(__xludf.DUMMYFUNCTION("IF(C626="""",,JOIN("","",UNIQUE(FILTER(Berechnung!$A:$A,Berechnung!$B:$B=B$1,Berechnung!$N:$N=A626))))"),"")</f>
        <v/>
      </c>
      <c r="C626" s="1"/>
      <c r="D626" s="1"/>
      <c r="E626" s="251" t="str">
        <f>IF(A626="",,ROUNDUP(SUMIFS(Berechnung!$L:$L,Berechnung!$N:$N,A626,Berechnung!$B:$B,B$1),0))</f>
        <v/>
      </c>
      <c r="F626" s="251" t="str">
        <f>IF(A626="",,IF(ISNUMBER(MATCH(C626,'Bundle SKUs'!$A:$A,0)),E626,E626*2))</f>
        <v/>
      </c>
      <c r="G626" s="252"/>
      <c r="H626" s="203" t="str">
        <f>IFERROR(__xludf.DUMMYFUNCTION("IF(I626="""",,JOIN("","",UNIQUE(FILTER(Berechnung!$A:$A,Berechnung!$B:$B=H$1,Berechnung!$N:$N=G626))))"),"")</f>
        <v/>
      </c>
      <c r="I626" s="1"/>
      <c r="J626" s="1"/>
      <c r="K626" s="251" t="str">
        <f>IF(G626="",,ROUNDUP(SUMIFS(Berechnung!$L:$L,Berechnung!$N:$N,G626,Berechnung!$B:$B,H$1),0))</f>
        <v/>
      </c>
      <c r="L626" s="251" t="str">
        <f>IF(G626="",,IF(ISNUMBER(MATCH(I626,'Bundle SKUs'!$A:$A,0)),K626,K626*2))</f>
        <v/>
      </c>
      <c r="M626" s="253"/>
      <c r="N626" s="203" t="str">
        <f>IFERROR(__xludf.DUMMYFUNCTION("IF(O626="""",,JOIN("","",UNIQUE(FILTER(Berechnung!$A:$A,Berechnung!$B:$B=N$1,Berechnung!$N:$N=M626))))"),"")</f>
        <v/>
      </c>
      <c r="O626" s="1"/>
      <c r="P626" s="1"/>
      <c r="Q626" s="251" t="str">
        <f>IF(M626="",,ROUNDUP(SUMIFS(Berechnung!$L:$L,Berechnung!$N:$N,M626,Berechnung!$B:$B,N$1),0))</f>
        <v/>
      </c>
      <c r="R626" s="251" t="str">
        <f>IF(M626="",,IF(ISNUMBER(MATCH(O626,'Bundle SKUs'!$A:$A,0)),Q626,Q626*2))</f>
        <v/>
      </c>
    </row>
    <row r="627">
      <c r="A627" s="250"/>
      <c r="B627" s="203" t="str">
        <f>IFERROR(__xludf.DUMMYFUNCTION("IF(C627="""",,JOIN("","",UNIQUE(FILTER(Berechnung!$A:$A,Berechnung!$B:$B=B$1,Berechnung!$N:$N=A627))))"),"")</f>
        <v/>
      </c>
      <c r="C627" s="1"/>
      <c r="D627" s="1"/>
      <c r="E627" s="251" t="str">
        <f>IF(A627="",,ROUNDUP(SUMIFS(Berechnung!$L:$L,Berechnung!$N:$N,A627,Berechnung!$B:$B,B$1),0))</f>
        <v/>
      </c>
      <c r="F627" s="251" t="str">
        <f>IF(A627="",,IF(ISNUMBER(MATCH(C627,'Bundle SKUs'!$A:$A,0)),E627,E627*2))</f>
        <v/>
      </c>
      <c r="G627" s="252"/>
      <c r="H627" s="203" t="str">
        <f>IFERROR(__xludf.DUMMYFUNCTION("IF(I627="""",,JOIN("","",UNIQUE(FILTER(Berechnung!$A:$A,Berechnung!$B:$B=H$1,Berechnung!$N:$N=G627))))"),"")</f>
        <v/>
      </c>
      <c r="I627" s="1"/>
      <c r="J627" s="1"/>
      <c r="K627" s="251" t="str">
        <f>IF(G627="",,ROUNDUP(SUMIFS(Berechnung!$L:$L,Berechnung!$N:$N,G627,Berechnung!$B:$B,H$1),0))</f>
        <v/>
      </c>
      <c r="L627" s="251" t="str">
        <f>IF(G627="",,IF(ISNUMBER(MATCH(I627,'Bundle SKUs'!$A:$A,0)),K627,K627*2))</f>
        <v/>
      </c>
      <c r="M627" s="253"/>
      <c r="N627" s="203" t="str">
        <f>IFERROR(__xludf.DUMMYFUNCTION("IF(O627="""",,JOIN("","",UNIQUE(FILTER(Berechnung!$A:$A,Berechnung!$B:$B=N$1,Berechnung!$N:$N=M627))))"),"")</f>
        <v/>
      </c>
      <c r="O627" s="1"/>
      <c r="P627" s="1"/>
      <c r="Q627" s="251" t="str">
        <f>IF(M627="",,ROUNDUP(SUMIFS(Berechnung!$L:$L,Berechnung!$N:$N,M627,Berechnung!$B:$B,N$1),0))</f>
        <v/>
      </c>
      <c r="R627" s="251" t="str">
        <f>IF(M627="",,IF(ISNUMBER(MATCH(O627,'Bundle SKUs'!$A:$A,0)),Q627,Q627*2))</f>
        <v/>
      </c>
    </row>
    <row r="628">
      <c r="A628" s="250"/>
      <c r="B628" s="203" t="str">
        <f>IFERROR(__xludf.DUMMYFUNCTION("IF(C628="""",,JOIN("","",UNIQUE(FILTER(Berechnung!$A:$A,Berechnung!$B:$B=B$1,Berechnung!$N:$N=A628))))"),"")</f>
        <v/>
      </c>
      <c r="C628" s="1"/>
      <c r="D628" s="1"/>
      <c r="E628" s="251" t="str">
        <f>IF(A628="",,ROUNDUP(SUMIFS(Berechnung!$L:$L,Berechnung!$N:$N,A628,Berechnung!$B:$B,B$1),0))</f>
        <v/>
      </c>
      <c r="F628" s="251" t="str">
        <f>IF(A628="",,IF(ISNUMBER(MATCH(C628,'Bundle SKUs'!$A:$A,0)),E628,E628*2))</f>
        <v/>
      </c>
      <c r="G628" s="252"/>
      <c r="H628" s="203" t="str">
        <f>IFERROR(__xludf.DUMMYFUNCTION("IF(I628="""",,JOIN("","",UNIQUE(FILTER(Berechnung!$A:$A,Berechnung!$B:$B=H$1,Berechnung!$N:$N=G628))))"),"")</f>
        <v/>
      </c>
      <c r="I628" s="1"/>
      <c r="J628" s="1"/>
      <c r="K628" s="251" t="str">
        <f>IF(G628="",,ROUNDUP(SUMIFS(Berechnung!$L:$L,Berechnung!$N:$N,G628,Berechnung!$B:$B,H$1),0))</f>
        <v/>
      </c>
      <c r="L628" s="251" t="str">
        <f>IF(G628="",,IF(ISNUMBER(MATCH(I628,'Bundle SKUs'!$A:$A,0)),K628,K628*2))</f>
        <v/>
      </c>
      <c r="M628" s="253"/>
      <c r="N628" s="203" t="str">
        <f>IFERROR(__xludf.DUMMYFUNCTION("IF(O628="""",,JOIN("","",UNIQUE(FILTER(Berechnung!$A:$A,Berechnung!$B:$B=N$1,Berechnung!$N:$N=M628))))"),"")</f>
        <v/>
      </c>
      <c r="O628" s="1"/>
      <c r="P628" s="1"/>
      <c r="Q628" s="251" t="str">
        <f>IF(M628="",,ROUNDUP(SUMIFS(Berechnung!$L:$L,Berechnung!$N:$N,M628,Berechnung!$B:$B,N$1),0))</f>
        <v/>
      </c>
      <c r="R628" s="251" t="str">
        <f>IF(M628="",,IF(ISNUMBER(MATCH(O628,'Bundle SKUs'!$A:$A,0)),Q628,Q628*2))</f>
        <v/>
      </c>
    </row>
    <row r="629">
      <c r="A629" s="250"/>
      <c r="B629" s="203" t="str">
        <f>IFERROR(__xludf.DUMMYFUNCTION("IF(C629="""",,JOIN("","",UNIQUE(FILTER(Berechnung!$A:$A,Berechnung!$B:$B=B$1,Berechnung!$N:$N=A629))))"),"")</f>
        <v/>
      </c>
      <c r="C629" s="1"/>
      <c r="D629" s="1"/>
      <c r="E629" s="251" t="str">
        <f>IF(A629="",,ROUNDUP(SUMIFS(Berechnung!$L:$L,Berechnung!$N:$N,A629,Berechnung!$B:$B,B$1),0))</f>
        <v/>
      </c>
      <c r="F629" s="251" t="str">
        <f>IF(A629="",,IF(ISNUMBER(MATCH(C629,'Bundle SKUs'!$A:$A,0)),E629,E629*2))</f>
        <v/>
      </c>
      <c r="G629" s="252"/>
      <c r="H629" s="203" t="str">
        <f>IFERROR(__xludf.DUMMYFUNCTION("IF(I629="""",,JOIN("","",UNIQUE(FILTER(Berechnung!$A:$A,Berechnung!$B:$B=H$1,Berechnung!$N:$N=G629))))"),"")</f>
        <v/>
      </c>
      <c r="I629" s="1"/>
      <c r="J629" s="1"/>
      <c r="K629" s="251" t="str">
        <f>IF(G629="",,ROUNDUP(SUMIFS(Berechnung!$L:$L,Berechnung!$N:$N,G629,Berechnung!$B:$B,H$1),0))</f>
        <v/>
      </c>
      <c r="L629" s="251" t="str">
        <f>IF(G629="",,IF(ISNUMBER(MATCH(I629,'Bundle SKUs'!$A:$A,0)),K629,K629*2))</f>
        <v/>
      </c>
      <c r="M629" s="253"/>
      <c r="N629" s="203" t="str">
        <f>IFERROR(__xludf.DUMMYFUNCTION("IF(O629="""",,JOIN("","",UNIQUE(FILTER(Berechnung!$A:$A,Berechnung!$B:$B=N$1,Berechnung!$N:$N=M629))))"),"")</f>
        <v/>
      </c>
      <c r="O629" s="1"/>
      <c r="P629" s="1"/>
      <c r="Q629" s="251" t="str">
        <f>IF(M629="",,ROUNDUP(SUMIFS(Berechnung!$L:$L,Berechnung!$N:$N,M629,Berechnung!$B:$B,N$1),0))</f>
        <v/>
      </c>
      <c r="R629" s="251" t="str">
        <f>IF(M629="",,IF(ISNUMBER(MATCH(O629,'Bundle SKUs'!$A:$A,0)),Q629,Q629*2))</f>
        <v/>
      </c>
    </row>
    <row r="630">
      <c r="A630" s="250"/>
      <c r="B630" s="203" t="str">
        <f>IFERROR(__xludf.DUMMYFUNCTION("IF(C630="""",,JOIN("","",UNIQUE(FILTER(Berechnung!$A:$A,Berechnung!$B:$B=B$1,Berechnung!$N:$N=A630))))"),"")</f>
        <v/>
      </c>
      <c r="C630" s="1"/>
      <c r="D630" s="1"/>
      <c r="E630" s="251" t="str">
        <f>IF(A630="",,ROUNDUP(SUMIFS(Berechnung!$L:$L,Berechnung!$N:$N,A630,Berechnung!$B:$B,B$1),0))</f>
        <v/>
      </c>
      <c r="F630" s="251" t="str">
        <f>IF(A630="",,IF(ISNUMBER(MATCH(C630,'Bundle SKUs'!$A:$A,0)),E630,E630*2))</f>
        <v/>
      </c>
      <c r="G630" s="252"/>
      <c r="H630" s="203" t="str">
        <f>IFERROR(__xludf.DUMMYFUNCTION("IF(I630="""",,JOIN("","",UNIQUE(FILTER(Berechnung!$A:$A,Berechnung!$B:$B=H$1,Berechnung!$N:$N=G630))))"),"")</f>
        <v/>
      </c>
      <c r="I630" s="1"/>
      <c r="J630" s="1"/>
      <c r="K630" s="251" t="str">
        <f>IF(G630="",,ROUNDUP(SUMIFS(Berechnung!$L:$L,Berechnung!$N:$N,G630,Berechnung!$B:$B,H$1),0))</f>
        <v/>
      </c>
      <c r="L630" s="251" t="str">
        <f>IF(G630="",,IF(ISNUMBER(MATCH(I630,'Bundle SKUs'!$A:$A,0)),K630,K630*2))</f>
        <v/>
      </c>
      <c r="M630" s="253"/>
      <c r="N630" s="203" t="str">
        <f>IFERROR(__xludf.DUMMYFUNCTION("IF(O630="""",,JOIN("","",UNIQUE(FILTER(Berechnung!$A:$A,Berechnung!$B:$B=N$1,Berechnung!$N:$N=M630))))"),"")</f>
        <v/>
      </c>
      <c r="O630" s="1"/>
      <c r="P630" s="1"/>
      <c r="Q630" s="251" t="str">
        <f>IF(M630="",,ROUNDUP(SUMIFS(Berechnung!$L:$L,Berechnung!$N:$N,M630,Berechnung!$B:$B,N$1),0))</f>
        <v/>
      </c>
      <c r="R630" s="251" t="str">
        <f>IF(M630="",,IF(ISNUMBER(MATCH(O630,'Bundle SKUs'!$A:$A,0)),Q630,Q630*2))</f>
        <v/>
      </c>
    </row>
    <row r="631">
      <c r="A631" s="250"/>
      <c r="B631" s="203" t="str">
        <f>IFERROR(__xludf.DUMMYFUNCTION("IF(C631="""",,JOIN("","",UNIQUE(FILTER(Berechnung!$A:$A,Berechnung!$B:$B=B$1,Berechnung!$N:$N=A631))))"),"")</f>
        <v/>
      </c>
      <c r="C631" s="1"/>
      <c r="D631" s="1"/>
      <c r="E631" s="251" t="str">
        <f>IF(A631="",,ROUNDUP(SUMIFS(Berechnung!$L:$L,Berechnung!$N:$N,A631,Berechnung!$B:$B,B$1),0))</f>
        <v/>
      </c>
      <c r="F631" s="251" t="str">
        <f>IF(A631="",,IF(ISNUMBER(MATCH(C631,'Bundle SKUs'!$A:$A,0)),E631,E631*2))</f>
        <v/>
      </c>
      <c r="G631" s="252"/>
      <c r="H631" s="203" t="str">
        <f>IFERROR(__xludf.DUMMYFUNCTION("IF(I631="""",,JOIN("","",UNIQUE(FILTER(Berechnung!$A:$A,Berechnung!$B:$B=H$1,Berechnung!$N:$N=G631))))"),"")</f>
        <v/>
      </c>
      <c r="I631" s="1"/>
      <c r="J631" s="1"/>
      <c r="K631" s="251" t="str">
        <f>IF(G631="",,ROUNDUP(SUMIFS(Berechnung!$L:$L,Berechnung!$N:$N,G631,Berechnung!$B:$B,H$1),0))</f>
        <v/>
      </c>
      <c r="L631" s="251" t="str">
        <f>IF(G631="",,IF(ISNUMBER(MATCH(I631,'Bundle SKUs'!$A:$A,0)),K631,K631*2))</f>
        <v/>
      </c>
      <c r="M631" s="253"/>
      <c r="N631" s="203" t="str">
        <f>IFERROR(__xludf.DUMMYFUNCTION("IF(O631="""",,JOIN("","",UNIQUE(FILTER(Berechnung!$A:$A,Berechnung!$B:$B=N$1,Berechnung!$N:$N=M631))))"),"")</f>
        <v/>
      </c>
      <c r="O631" s="1"/>
      <c r="P631" s="1"/>
      <c r="Q631" s="251" t="str">
        <f>IF(M631="",,ROUNDUP(SUMIFS(Berechnung!$L:$L,Berechnung!$N:$N,M631,Berechnung!$B:$B,N$1),0))</f>
        <v/>
      </c>
      <c r="R631" s="251" t="str">
        <f>IF(M631="",,IF(ISNUMBER(MATCH(O631,'Bundle SKUs'!$A:$A,0)),Q631,Q631*2))</f>
        <v/>
      </c>
    </row>
    <row r="632">
      <c r="A632" s="250"/>
      <c r="B632" s="203" t="str">
        <f>IFERROR(__xludf.DUMMYFUNCTION("IF(C632="""",,JOIN("","",UNIQUE(FILTER(Berechnung!$A:$A,Berechnung!$B:$B=B$1,Berechnung!$N:$N=A632))))"),"")</f>
        <v/>
      </c>
      <c r="C632" s="1"/>
      <c r="D632" s="1"/>
      <c r="E632" s="251" t="str">
        <f>IF(A632="",,ROUNDUP(SUMIFS(Berechnung!$L:$L,Berechnung!$N:$N,A632,Berechnung!$B:$B,B$1),0))</f>
        <v/>
      </c>
      <c r="F632" s="251" t="str">
        <f>IF(A632="",,IF(ISNUMBER(MATCH(C632,'Bundle SKUs'!$A:$A,0)),E632,E632*2))</f>
        <v/>
      </c>
      <c r="G632" s="252"/>
      <c r="H632" s="203" t="str">
        <f>IFERROR(__xludf.DUMMYFUNCTION("IF(I632="""",,JOIN("","",UNIQUE(FILTER(Berechnung!$A:$A,Berechnung!$B:$B=H$1,Berechnung!$N:$N=G632))))"),"")</f>
        <v/>
      </c>
      <c r="I632" s="1"/>
      <c r="J632" s="1"/>
      <c r="K632" s="251" t="str">
        <f>IF(G632="",,ROUNDUP(SUMIFS(Berechnung!$L:$L,Berechnung!$N:$N,G632,Berechnung!$B:$B,H$1),0))</f>
        <v/>
      </c>
      <c r="L632" s="251" t="str">
        <f>IF(G632="",,IF(ISNUMBER(MATCH(I632,'Bundle SKUs'!$A:$A,0)),K632,K632*2))</f>
        <v/>
      </c>
      <c r="M632" s="253"/>
      <c r="N632" s="203" t="str">
        <f>IFERROR(__xludf.DUMMYFUNCTION("IF(O632="""",,JOIN("","",UNIQUE(FILTER(Berechnung!$A:$A,Berechnung!$B:$B=N$1,Berechnung!$N:$N=M632))))"),"")</f>
        <v/>
      </c>
      <c r="O632" s="1"/>
      <c r="P632" s="1"/>
      <c r="Q632" s="251" t="str">
        <f>IF(M632="",,ROUNDUP(SUMIFS(Berechnung!$L:$L,Berechnung!$N:$N,M632,Berechnung!$B:$B,N$1),0))</f>
        <v/>
      </c>
      <c r="R632" s="251" t="str">
        <f>IF(M632="",,IF(ISNUMBER(MATCH(O632,'Bundle SKUs'!$A:$A,0)),Q632,Q632*2))</f>
        <v/>
      </c>
    </row>
    <row r="633">
      <c r="A633" s="250"/>
      <c r="B633" s="203" t="str">
        <f>IFERROR(__xludf.DUMMYFUNCTION("IF(C633="""",,JOIN("","",UNIQUE(FILTER(Berechnung!$A:$A,Berechnung!$B:$B=B$1,Berechnung!$N:$N=A633))))"),"")</f>
        <v/>
      </c>
      <c r="C633" s="1"/>
      <c r="D633" s="1"/>
      <c r="E633" s="251" t="str">
        <f>IF(A633="",,ROUNDUP(SUMIFS(Berechnung!$L:$L,Berechnung!$N:$N,A633,Berechnung!$B:$B,B$1),0))</f>
        <v/>
      </c>
      <c r="F633" s="251" t="str">
        <f>IF(A633="",,IF(ISNUMBER(MATCH(C633,'Bundle SKUs'!$A:$A,0)),E633,E633*2))</f>
        <v/>
      </c>
      <c r="G633" s="252"/>
      <c r="H633" s="203" t="str">
        <f>IFERROR(__xludf.DUMMYFUNCTION("IF(I633="""",,JOIN("","",UNIQUE(FILTER(Berechnung!$A:$A,Berechnung!$B:$B=H$1,Berechnung!$N:$N=G633))))"),"")</f>
        <v/>
      </c>
      <c r="I633" s="1"/>
      <c r="J633" s="1"/>
      <c r="K633" s="251" t="str">
        <f>IF(G633="",,ROUNDUP(SUMIFS(Berechnung!$L:$L,Berechnung!$N:$N,G633,Berechnung!$B:$B,H$1),0))</f>
        <v/>
      </c>
      <c r="L633" s="251" t="str">
        <f>IF(G633="",,IF(ISNUMBER(MATCH(I633,'Bundle SKUs'!$A:$A,0)),K633,K633*2))</f>
        <v/>
      </c>
      <c r="M633" s="253"/>
      <c r="N633" s="203" t="str">
        <f>IFERROR(__xludf.DUMMYFUNCTION("IF(O633="""",,JOIN("","",UNIQUE(FILTER(Berechnung!$A:$A,Berechnung!$B:$B=N$1,Berechnung!$N:$N=M633))))"),"")</f>
        <v/>
      </c>
      <c r="O633" s="1"/>
      <c r="P633" s="1"/>
      <c r="Q633" s="251" t="str">
        <f>IF(M633="",,ROUNDUP(SUMIFS(Berechnung!$L:$L,Berechnung!$N:$N,M633,Berechnung!$B:$B,N$1),0))</f>
        <v/>
      </c>
      <c r="R633" s="251" t="str">
        <f>IF(M633="",,IF(ISNUMBER(MATCH(O633,'Bundle SKUs'!$A:$A,0)),Q633,Q633*2))</f>
        <v/>
      </c>
    </row>
    <row r="634">
      <c r="A634" s="250"/>
      <c r="B634" s="203" t="str">
        <f>IFERROR(__xludf.DUMMYFUNCTION("IF(C634="""",,JOIN("","",UNIQUE(FILTER(Berechnung!$A:$A,Berechnung!$B:$B=B$1,Berechnung!$N:$N=A634))))"),"")</f>
        <v/>
      </c>
      <c r="C634" s="1"/>
      <c r="D634" s="1"/>
      <c r="E634" s="251" t="str">
        <f>IF(A634="",,ROUNDUP(SUMIFS(Berechnung!$L:$L,Berechnung!$N:$N,A634,Berechnung!$B:$B,B$1),0))</f>
        <v/>
      </c>
      <c r="F634" s="251" t="str">
        <f>IF(A634="",,IF(ISNUMBER(MATCH(C634,'Bundle SKUs'!$A:$A,0)),E634,E634*2))</f>
        <v/>
      </c>
      <c r="G634" s="252"/>
      <c r="H634" s="203" t="str">
        <f>IFERROR(__xludf.DUMMYFUNCTION("IF(I634="""",,JOIN("","",UNIQUE(FILTER(Berechnung!$A:$A,Berechnung!$B:$B=H$1,Berechnung!$N:$N=G634))))"),"")</f>
        <v/>
      </c>
      <c r="I634" s="1"/>
      <c r="J634" s="1"/>
      <c r="K634" s="251" t="str">
        <f>IF(G634="",,ROUNDUP(SUMIFS(Berechnung!$L:$L,Berechnung!$N:$N,G634,Berechnung!$B:$B,H$1),0))</f>
        <v/>
      </c>
      <c r="L634" s="251" t="str">
        <f>IF(G634="",,IF(ISNUMBER(MATCH(I634,'Bundle SKUs'!$A:$A,0)),K634,K634*2))</f>
        <v/>
      </c>
      <c r="M634" s="253"/>
      <c r="N634" s="203" t="str">
        <f>IFERROR(__xludf.DUMMYFUNCTION("IF(O634="""",,JOIN("","",UNIQUE(FILTER(Berechnung!$A:$A,Berechnung!$B:$B=N$1,Berechnung!$N:$N=M634))))"),"")</f>
        <v/>
      </c>
      <c r="O634" s="1"/>
      <c r="P634" s="1"/>
      <c r="Q634" s="251" t="str">
        <f>IF(M634="",,ROUNDUP(SUMIFS(Berechnung!$L:$L,Berechnung!$N:$N,M634,Berechnung!$B:$B,N$1),0))</f>
        <v/>
      </c>
      <c r="R634" s="251" t="str">
        <f>IF(M634="",,IF(ISNUMBER(MATCH(O634,'Bundle SKUs'!$A:$A,0)),Q634,Q634*2))</f>
        <v/>
      </c>
    </row>
    <row r="635">
      <c r="A635" s="250"/>
      <c r="B635" s="203" t="str">
        <f>IFERROR(__xludf.DUMMYFUNCTION("IF(C635="""",,JOIN("","",UNIQUE(FILTER(Berechnung!$A:$A,Berechnung!$B:$B=B$1,Berechnung!$N:$N=A635))))"),"")</f>
        <v/>
      </c>
      <c r="C635" s="1"/>
      <c r="D635" s="1"/>
      <c r="E635" s="251" t="str">
        <f>IF(A635="",,ROUNDUP(SUMIFS(Berechnung!$L:$L,Berechnung!$N:$N,A635,Berechnung!$B:$B,B$1),0))</f>
        <v/>
      </c>
      <c r="F635" s="251" t="str">
        <f>IF(A635="",,IF(ISNUMBER(MATCH(C635,'Bundle SKUs'!$A:$A,0)),E635,E635*2))</f>
        <v/>
      </c>
      <c r="G635" s="252"/>
      <c r="H635" s="203" t="str">
        <f>IFERROR(__xludf.DUMMYFUNCTION("IF(I635="""",,JOIN("","",UNIQUE(FILTER(Berechnung!$A:$A,Berechnung!$B:$B=H$1,Berechnung!$N:$N=G635))))"),"")</f>
        <v/>
      </c>
      <c r="I635" s="1"/>
      <c r="J635" s="1"/>
      <c r="K635" s="251" t="str">
        <f>IF(G635="",,ROUNDUP(SUMIFS(Berechnung!$L:$L,Berechnung!$N:$N,G635,Berechnung!$B:$B,H$1),0))</f>
        <v/>
      </c>
      <c r="L635" s="251" t="str">
        <f>IF(G635="",,IF(ISNUMBER(MATCH(I635,'Bundle SKUs'!$A:$A,0)),K635,K635*2))</f>
        <v/>
      </c>
      <c r="M635" s="253"/>
      <c r="N635" s="203" t="str">
        <f>IFERROR(__xludf.DUMMYFUNCTION("IF(O635="""",,JOIN("","",UNIQUE(FILTER(Berechnung!$A:$A,Berechnung!$B:$B=N$1,Berechnung!$N:$N=M635))))"),"")</f>
        <v/>
      </c>
      <c r="O635" s="1"/>
      <c r="P635" s="1"/>
      <c r="Q635" s="251" t="str">
        <f>IF(M635="",,ROUNDUP(SUMIFS(Berechnung!$L:$L,Berechnung!$N:$N,M635,Berechnung!$B:$B,N$1),0))</f>
        <v/>
      </c>
      <c r="R635" s="251" t="str">
        <f>IF(M635="",,IF(ISNUMBER(MATCH(O635,'Bundle SKUs'!$A:$A,0)),Q635,Q635*2))</f>
        <v/>
      </c>
    </row>
    <row r="636">
      <c r="A636" s="250"/>
      <c r="B636" s="203" t="str">
        <f>IFERROR(__xludf.DUMMYFUNCTION("IF(C636="""",,JOIN("","",UNIQUE(FILTER(Berechnung!$A:$A,Berechnung!$B:$B=B$1,Berechnung!$N:$N=A636))))"),"")</f>
        <v/>
      </c>
      <c r="C636" s="1"/>
      <c r="D636" s="1"/>
      <c r="E636" s="251" t="str">
        <f>IF(A636="",,ROUNDUP(SUMIFS(Berechnung!$L:$L,Berechnung!$N:$N,A636,Berechnung!$B:$B,B$1),0))</f>
        <v/>
      </c>
      <c r="F636" s="251" t="str">
        <f>IF(A636="",,IF(ISNUMBER(MATCH(C636,'Bundle SKUs'!$A:$A,0)),E636,E636*2))</f>
        <v/>
      </c>
      <c r="G636" s="252"/>
      <c r="H636" s="203" t="str">
        <f>IFERROR(__xludf.DUMMYFUNCTION("IF(I636="""",,JOIN("","",UNIQUE(FILTER(Berechnung!$A:$A,Berechnung!$B:$B=H$1,Berechnung!$N:$N=G636))))"),"")</f>
        <v/>
      </c>
      <c r="I636" s="1"/>
      <c r="J636" s="1"/>
      <c r="K636" s="251" t="str">
        <f>IF(G636="",,ROUNDUP(SUMIFS(Berechnung!$L:$L,Berechnung!$N:$N,G636,Berechnung!$B:$B,H$1),0))</f>
        <v/>
      </c>
      <c r="L636" s="251" t="str">
        <f>IF(G636="",,IF(ISNUMBER(MATCH(I636,'Bundle SKUs'!$A:$A,0)),K636,K636*2))</f>
        <v/>
      </c>
      <c r="M636" s="253"/>
      <c r="N636" s="203" t="str">
        <f>IFERROR(__xludf.DUMMYFUNCTION("IF(O636="""",,JOIN("","",UNIQUE(FILTER(Berechnung!$A:$A,Berechnung!$B:$B=N$1,Berechnung!$N:$N=M636))))"),"")</f>
        <v/>
      </c>
      <c r="O636" s="1"/>
      <c r="P636" s="1"/>
      <c r="Q636" s="251" t="str">
        <f>IF(M636="",,ROUNDUP(SUMIFS(Berechnung!$L:$L,Berechnung!$N:$N,M636,Berechnung!$B:$B,N$1),0))</f>
        <v/>
      </c>
      <c r="R636" s="251" t="str">
        <f>IF(M636="",,IF(ISNUMBER(MATCH(O636,'Bundle SKUs'!$A:$A,0)),Q636,Q636*2))</f>
        <v/>
      </c>
    </row>
    <row r="637">
      <c r="A637" s="250"/>
      <c r="B637" s="203" t="str">
        <f>IFERROR(__xludf.DUMMYFUNCTION("IF(C637="""",,JOIN("","",UNIQUE(FILTER(Berechnung!$A:$A,Berechnung!$B:$B=B$1,Berechnung!$N:$N=A637))))"),"")</f>
        <v/>
      </c>
      <c r="C637" s="1"/>
      <c r="D637" s="1"/>
      <c r="E637" s="251" t="str">
        <f>IF(A637="",,ROUNDUP(SUMIFS(Berechnung!$L:$L,Berechnung!$N:$N,A637,Berechnung!$B:$B,B$1),0))</f>
        <v/>
      </c>
      <c r="F637" s="251" t="str">
        <f>IF(A637="",,IF(ISNUMBER(MATCH(C637,'Bundle SKUs'!$A:$A,0)),E637,E637*2))</f>
        <v/>
      </c>
      <c r="G637" s="252"/>
      <c r="H637" s="203" t="str">
        <f>IFERROR(__xludf.DUMMYFUNCTION("IF(I637="""",,JOIN("","",UNIQUE(FILTER(Berechnung!$A:$A,Berechnung!$B:$B=H$1,Berechnung!$N:$N=G637))))"),"")</f>
        <v/>
      </c>
      <c r="I637" s="1"/>
      <c r="J637" s="1"/>
      <c r="K637" s="251" t="str">
        <f>IF(G637="",,ROUNDUP(SUMIFS(Berechnung!$L:$L,Berechnung!$N:$N,G637,Berechnung!$B:$B,H$1),0))</f>
        <v/>
      </c>
      <c r="L637" s="251" t="str">
        <f>IF(G637="",,IF(ISNUMBER(MATCH(I637,'Bundle SKUs'!$A:$A,0)),K637,K637*2))</f>
        <v/>
      </c>
      <c r="M637" s="253"/>
      <c r="N637" s="203" t="str">
        <f>IFERROR(__xludf.DUMMYFUNCTION("IF(O637="""",,JOIN("","",UNIQUE(FILTER(Berechnung!$A:$A,Berechnung!$B:$B=N$1,Berechnung!$N:$N=M637))))"),"")</f>
        <v/>
      </c>
      <c r="O637" s="1"/>
      <c r="P637" s="1"/>
      <c r="Q637" s="251" t="str">
        <f>IF(M637="",,ROUNDUP(SUMIFS(Berechnung!$L:$L,Berechnung!$N:$N,M637,Berechnung!$B:$B,N$1),0))</f>
        <v/>
      </c>
      <c r="R637" s="251" t="str">
        <f>IF(M637="",,IF(ISNUMBER(MATCH(O637,'Bundle SKUs'!$A:$A,0)),Q637,Q637*2))</f>
        <v/>
      </c>
    </row>
    <row r="638">
      <c r="A638" s="250"/>
      <c r="B638" s="203" t="str">
        <f>IFERROR(__xludf.DUMMYFUNCTION("IF(C638="""",,JOIN("","",UNIQUE(FILTER(Berechnung!$A:$A,Berechnung!$B:$B=B$1,Berechnung!$N:$N=A638))))"),"")</f>
        <v/>
      </c>
      <c r="C638" s="1"/>
      <c r="D638" s="1"/>
      <c r="E638" s="251" t="str">
        <f>IF(A638="",,ROUNDUP(SUMIFS(Berechnung!$L:$L,Berechnung!$N:$N,A638,Berechnung!$B:$B,B$1),0))</f>
        <v/>
      </c>
      <c r="F638" s="251" t="str">
        <f>IF(A638="",,IF(ISNUMBER(MATCH(C638,'Bundle SKUs'!$A:$A,0)),E638,E638*2))</f>
        <v/>
      </c>
      <c r="G638" s="252"/>
      <c r="H638" s="203" t="str">
        <f>IFERROR(__xludf.DUMMYFUNCTION("IF(I638="""",,JOIN("","",UNIQUE(FILTER(Berechnung!$A:$A,Berechnung!$B:$B=H$1,Berechnung!$N:$N=G638))))"),"")</f>
        <v/>
      </c>
      <c r="I638" s="1"/>
      <c r="J638" s="1"/>
      <c r="K638" s="251" t="str">
        <f>IF(G638="",,ROUNDUP(SUMIFS(Berechnung!$L:$L,Berechnung!$N:$N,G638,Berechnung!$B:$B,H$1),0))</f>
        <v/>
      </c>
      <c r="L638" s="251" t="str">
        <f>IF(G638="",,IF(ISNUMBER(MATCH(I638,'Bundle SKUs'!$A:$A,0)),K638,K638*2))</f>
        <v/>
      </c>
      <c r="M638" s="253"/>
      <c r="N638" s="203" t="str">
        <f>IFERROR(__xludf.DUMMYFUNCTION("IF(O638="""",,JOIN("","",UNIQUE(FILTER(Berechnung!$A:$A,Berechnung!$B:$B=N$1,Berechnung!$N:$N=M638))))"),"")</f>
        <v/>
      </c>
      <c r="O638" s="1"/>
      <c r="P638" s="1"/>
      <c r="Q638" s="251" t="str">
        <f>IF(M638="",,ROUNDUP(SUMIFS(Berechnung!$L:$L,Berechnung!$N:$N,M638,Berechnung!$B:$B,N$1),0))</f>
        <v/>
      </c>
      <c r="R638" s="251" t="str">
        <f>IF(M638="",,IF(ISNUMBER(MATCH(O638,'Bundle SKUs'!$A:$A,0)),Q638,Q638*2))</f>
        <v/>
      </c>
    </row>
    <row r="639">
      <c r="A639" s="250"/>
      <c r="B639" s="203" t="str">
        <f>IFERROR(__xludf.DUMMYFUNCTION("IF(C639="""",,JOIN("","",UNIQUE(FILTER(Berechnung!$A:$A,Berechnung!$B:$B=B$1,Berechnung!$N:$N=A639))))"),"")</f>
        <v/>
      </c>
      <c r="C639" s="1"/>
      <c r="D639" s="1"/>
      <c r="E639" s="251" t="str">
        <f>IF(A639="",,ROUNDUP(SUMIFS(Berechnung!$L:$L,Berechnung!$N:$N,A639,Berechnung!$B:$B,B$1),0))</f>
        <v/>
      </c>
      <c r="F639" s="251" t="str">
        <f>IF(A639="",,IF(ISNUMBER(MATCH(C639,'Bundle SKUs'!$A:$A,0)),E639,E639*2))</f>
        <v/>
      </c>
      <c r="G639" s="252"/>
      <c r="H639" s="203" t="str">
        <f>IFERROR(__xludf.DUMMYFUNCTION("IF(I639="""",,JOIN("","",UNIQUE(FILTER(Berechnung!$A:$A,Berechnung!$B:$B=H$1,Berechnung!$N:$N=G639))))"),"")</f>
        <v/>
      </c>
      <c r="I639" s="1"/>
      <c r="J639" s="1"/>
      <c r="K639" s="251" t="str">
        <f>IF(G639="",,ROUNDUP(SUMIFS(Berechnung!$L:$L,Berechnung!$N:$N,G639,Berechnung!$B:$B,H$1),0))</f>
        <v/>
      </c>
      <c r="L639" s="251" t="str">
        <f>IF(G639="",,IF(ISNUMBER(MATCH(I639,'Bundle SKUs'!$A:$A,0)),K639,K639*2))</f>
        <v/>
      </c>
      <c r="M639" s="253"/>
      <c r="N639" s="203" t="str">
        <f>IFERROR(__xludf.DUMMYFUNCTION("IF(O639="""",,JOIN("","",UNIQUE(FILTER(Berechnung!$A:$A,Berechnung!$B:$B=N$1,Berechnung!$N:$N=M639))))"),"")</f>
        <v/>
      </c>
      <c r="O639" s="1"/>
      <c r="P639" s="1"/>
      <c r="Q639" s="251" t="str">
        <f>IF(M639="",,ROUNDUP(SUMIFS(Berechnung!$L:$L,Berechnung!$N:$N,M639,Berechnung!$B:$B,N$1),0))</f>
        <v/>
      </c>
      <c r="R639" s="251" t="str">
        <f>IF(M639="",,IF(ISNUMBER(MATCH(O639,'Bundle SKUs'!$A:$A,0)),Q639,Q639*2))</f>
        <v/>
      </c>
    </row>
    <row r="640">
      <c r="A640" s="250"/>
      <c r="B640" s="203" t="str">
        <f>IFERROR(__xludf.DUMMYFUNCTION("IF(C640="""",,JOIN("","",UNIQUE(FILTER(Berechnung!$A:$A,Berechnung!$B:$B=B$1,Berechnung!$N:$N=A640))))"),"")</f>
        <v/>
      </c>
      <c r="C640" s="1"/>
      <c r="D640" s="1"/>
      <c r="E640" s="251" t="str">
        <f>IF(A640="",,ROUNDUP(SUMIFS(Berechnung!$L:$L,Berechnung!$N:$N,A640,Berechnung!$B:$B,B$1),0))</f>
        <v/>
      </c>
      <c r="F640" s="251" t="str">
        <f>IF(A640="",,IF(ISNUMBER(MATCH(C640,'Bundle SKUs'!$A:$A,0)),E640,E640*2))</f>
        <v/>
      </c>
      <c r="G640" s="252"/>
      <c r="H640" s="203" t="str">
        <f>IFERROR(__xludf.DUMMYFUNCTION("IF(I640="""",,JOIN("","",UNIQUE(FILTER(Berechnung!$A:$A,Berechnung!$B:$B=H$1,Berechnung!$N:$N=G640))))"),"")</f>
        <v/>
      </c>
      <c r="I640" s="1"/>
      <c r="J640" s="1"/>
      <c r="K640" s="251" t="str">
        <f>IF(G640="",,ROUNDUP(SUMIFS(Berechnung!$L:$L,Berechnung!$N:$N,G640,Berechnung!$B:$B,H$1),0))</f>
        <v/>
      </c>
      <c r="L640" s="251" t="str">
        <f>IF(G640="",,IF(ISNUMBER(MATCH(I640,'Bundle SKUs'!$A:$A,0)),K640,K640*2))</f>
        <v/>
      </c>
      <c r="M640" s="253"/>
      <c r="N640" s="203" t="str">
        <f>IFERROR(__xludf.DUMMYFUNCTION("IF(O640="""",,JOIN("","",UNIQUE(FILTER(Berechnung!$A:$A,Berechnung!$B:$B=N$1,Berechnung!$N:$N=M640))))"),"")</f>
        <v/>
      </c>
      <c r="O640" s="1"/>
      <c r="P640" s="1"/>
      <c r="Q640" s="251" t="str">
        <f>IF(M640="",,ROUNDUP(SUMIFS(Berechnung!$L:$L,Berechnung!$N:$N,M640,Berechnung!$B:$B,N$1),0))</f>
        <v/>
      </c>
      <c r="R640" s="251" t="str">
        <f>IF(M640="",,IF(ISNUMBER(MATCH(O640,'Bundle SKUs'!$A:$A,0)),Q640,Q640*2))</f>
        <v/>
      </c>
    </row>
    <row r="641">
      <c r="A641" s="250"/>
      <c r="B641" s="203" t="str">
        <f>IFERROR(__xludf.DUMMYFUNCTION("IF(C641="""",,JOIN("","",UNIQUE(FILTER(Berechnung!$A:$A,Berechnung!$B:$B=B$1,Berechnung!$N:$N=A641))))"),"")</f>
        <v/>
      </c>
      <c r="C641" s="1"/>
      <c r="D641" s="1"/>
      <c r="E641" s="251" t="str">
        <f>IF(A641="",,ROUNDUP(SUMIFS(Berechnung!$L:$L,Berechnung!$N:$N,A641,Berechnung!$B:$B,B$1),0))</f>
        <v/>
      </c>
      <c r="F641" s="251" t="str">
        <f>IF(A641="",,IF(ISNUMBER(MATCH(C641,'Bundle SKUs'!$A:$A,0)),E641,E641*2))</f>
        <v/>
      </c>
      <c r="G641" s="252"/>
      <c r="H641" s="203" t="str">
        <f>IFERROR(__xludf.DUMMYFUNCTION("IF(I641="""",,JOIN("","",UNIQUE(FILTER(Berechnung!$A:$A,Berechnung!$B:$B=H$1,Berechnung!$N:$N=G641))))"),"")</f>
        <v/>
      </c>
      <c r="I641" s="1"/>
      <c r="J641" s="1"/>
      <c r="K641" s="251" t="str">
        <f>IF(G641="",,ROUNDUP(SUMIFS(Berechnung!$L:$L,Berechnung!$N:$N,G641,Berechnung!$B:$B,H$1),0))</f>
        <v/>
      </c>
      <c r="L641" s="251" t="str">
        <f>IF(G641="",,IF(ISNUMBER(MATCH(I641,'Bundle SKUs'!$A:$A,0)),K641,K641*2))</f>
        <v/>
      </c>
      <c r="M641" s="253"/>
      <c r="N641" s="203" t="str">
        <f>IFERROR(__xludf.DUMMYFUNCTION("IF(O641="""",,JOIN("","",UNIQUE(FILTER(Berechnung!$A:$A,Berechnung!$B:$B=N$1,Berechnung!$N:$N=M641))))"),"")</f>
        <v/>
      </c>
      <c r="O641" s="1"/>
      <c r="P641" s="1"/>
      <c r="Q641" s="251" t="str">
        <f>IF(M641="",,ROUNDUP(SUMIFS(Berechnung!$L:$L,Berechnung!$N:$N,M641,Berechnung!$B:$B,N$1),0))</f>
        <v/>
      </c>
      <c r="R641" s="251" t="str">
        <f>IF(M641="",,IF(ISNUMBER(MATCH(O641,'Bundle SKUs'!$A:$A,0)),Q641,Q641*2))</f>
        <v/>
      </c>
    </row>
    <row r="642">
      <c r="A642" s="250"/>
      <c r="B642" s="203" t="str">
        <f>IFERROR(__xludf.DUMMYFUNCTION("IF(C642="""",,JOIN("","",UNIQUE(FILTER(Berechnung!$A:$A,Berechnung!$B:$B=B$1,Berechnung!$N:$N=A642))))"),"")</f>
        <v/>
      </c>
      <c r="C642" s="1"/>
      <c r="D642" s="1"/>
      <c r="E642" s="251" t="str">
        <f>IF(A642="",,ROUNDUP(SUMIFS(Berechnung!$L:$L,Berechnung!$N:$N,A642,Berechnung!$B:$B,B$1),0))</f>
        <v/>
      </c>
      <c r="F642" s="251" t="str">
        <f>IF(A642="",,IF(ISNUMBER(MATCH(C642,'Bundle SKUs'!$A:$A,0)),E642,E642*2))</f>
        <v/>
      </c>
      <c r="G642" s="252"/>
      <c r="H642" s="203" t="str">
        <f>IFERROR(__xludf.DUMMYFUNCTION("IF(I642="""",,JOIN("","",UNIQUE(FILTER(Berechnung!$A:$A,Berechnung!$B:$B=H$1,Berechnung!$N:$N=G642))))"),"")</f>
        <v/>
      </c>
      <c r="I642" s="1"/>
      <c r="J642" s="1"/>
      <c r="K642" s="251" t="str">
        <f>IF(G642="",,ROUNDUP(SUMIFS(Berechnung!$L:$L,Berechnung!$N:$N,G642,Berechnung!$B:$B,H$1),0))</f>
        <v/>
      </c>
      <c r="L642" s="251" t="str">
        <f>IF(G642="",,IF(ISNUMBER(MATCH(I642,'Bundle SKUs'!$A:$A,0)),K642,K642*2))</f>
        <v/>
      </c>
      <c r="M642" s="253"/>
      <c r="N642" s="203" t="str">
        <f>IFERROR(__xludf.DUMMYFUNCTION("IF(O642="""",,JOIN("","",UNIQUE(FILTER(Berechnung!$A:$A,Berechnung!$B:$B=N$1,Berechnung!$N:$N=M642))))"),"")</f>
        <v/>
      </c>
      <c r="O642" s="1"/>
      <c r="P642" s="1"/>
      <c r="Q642" s="251" t="str">
        <f>IF(M642="",,ROUNDUP(SUMIFS(Berechnung!$L:$L,Berechnung!$N:$N,M642,Berechnung!$B:$B,N$1),0))</f>
        <v/>
      </c>
      <c r="R642" s="251" t="str">
        <f>IF(M642="",,IF(ISNUMBER(MATCH(O642,'Bundle SKUs'!$A:$A,0)),Q642,Q642*2))</f>
        <v/>
      </c>
    </row>
    <row r="643">
      <c r="A643" s="250"/>
      <c r="B643" s="203" t="str">
        <f>IFERROR(__xludf.DUMMYFUNCTION("IF(C643="""",,JOIN("","",UNIQUE(FILTER(Berechnung!$A:$A,Berechnung!$B:$B=B$1,Berechnung!$N:$N=A643))))"),"")</f>
        <v/>
      </c>
      <c r="C643" s="1"/>
      <c r="D643" s="1"/>
      <c r="E643" s="251" t="str">
        <f>IF(A643="",,ROUNDUP(SUMIFS(Berechnung!$L:$L,Berechnung!$N:$N,A643,Berechnung!$B:$B,B$1),0))</f>
        <v/>
      </c>
      <c r="F643" s="251" t="str">
        <f>IF(A643="",,IF(ISNUMBER(MATCH(C643,'Bundle SKUs'!$A:$A,0)),E643,E643*2))</f>
        <v/>
      </c>
      <c r="G643" s="252"/>
      <c r="H643" s="203" t="str">
        <f>IFERROR(__xludf.DUMMYFUNCTION("IF(I643="""",,JOIN("","",UNIQUE(FILTER(Berechnung!$A:$A,Berechnung!$B:$B=H$1,Berechnung!$N:$N=G643))))"),"")</f>
        <v/>
      </c>
      <c r="I643" s="1"/>
      <c r="J643" s="1"/>
      <c r="K643" s="251" t="str">
        <f>IF(G643="",,ROUNDUP(SUMIFS(Berechnung!$L:$L,Berechnung!$N:$N,G643,Berechnung!$B:$B,H$1),0))</f>
        <v/>
      </c>
      <c r="L643" s="251" t="str">
        <f>IF(G643="",,IF(ISNUMBER(MATCH(I643,'Bundle SKUs'!$A:$A,0)),K643,K643*2))</f>
        <v/>
      </c>
      <c r="M643" s="253"/>
      <c r="N643" s="203" t="str">
        <f>IFERROR(__xludf.DUMMYFUNCTION("IF(O643="""",,JOIN("","",UNIQUE(FILTER(Berechnung!$A:$A,Berechnung!$B:$B=N$1,Berechnung!$N:$N=M643))))"),"")</f>
        <v/>
      </c>
      <c r="O643" s="1"/>
      <c r="P643" s="1"/>
      <c r="Q643" s="251" t="str">
        <f>IF(M643="",,ROUNDUP(SUMIFS(Berechnung!$L:$L,Berechnung!$N:$N,M643,Berechnung!$B:$B,N$1),0))</f>
        <v/>
      </c>
      <c r="R643" s="251" t="str">
        <f>IF(M643="",,IF(ISNUMBER(MATCH(O643,'Bundle SKUs'!$A:$A,0)),Q643,Q643*2))</f>
        <v/>
      </c>
    </row>
    <row r="644">
      <c r="A644" s="250"/>
      <c r="B644" s="203" t="str">
        <f>IFERROR(__xludf.DUMMYFUNCTION("IF(C644="""",,JOIN("","",UNIQUE(FILTER(Berechnung!$A:$A,Berechnung!$B:$B=B$1,Berechnung!$N:$N=A644))))"),"")</f>
        <v/>
      </c>
      <c r="C644" s="1"/>
      <c r="D644" s="1"/>
      <c r="E644" s="251" t="str">
        <f>IF(A644="",,ROUNDUP(SUMIFS(Berechnung!$L:$L,Berechnung!$N:$N,A644,Berechnung!$B:$B,B$1),0))</f>
        <v/>
      </c>
      <c r="F644" s="251" t="str">
        <f>IF(A644="",,IF(ISNUMBER(MATCH(C644,'Bundle SKUs'!$A:$A,0)),E644,E644*2))</f>
        <v/>
      </c>
      <c r="G644" s="252"/>
      <c r="H644" s="203" t="str">
        <f>IFERROR(__xludf.DUMMYFUNCTION("IF(I644="""",,JOIN("","",UNIQUE(FILTER(Berechnung!$A:$A,Berechnung!$B:$B=H$1,Berechnung!$N:$N=G644))))"),"")</f>
        <v/>
      </c>
      <c r="I644" s="1"/>
      <c r="J644" s="1"/>
      <c r="K644" s="251" t="str">
        <f>IF(G644="",,ROUNDUP(SUMIFS(Berechnung!$L:$L,Berechnung!$N:$N,G644,Berechnung!$B:$B,H$1),0))</f>
        <v/>
      </c>
      <c r="L644" s="251" t="str">
        <f>IF(G644="",,IF(ISNUMBER(MATCH(I644,'Bundle SKUs'!$A:$A,0)),K644,K644*2))</f>
        <v/>
      </c>
      <c r="M644" s="253"/>
      <c r="N644" s="203" t="str">
        <f>IFERROR(__xludf.DUMMYFUNCTION("IF(O644="""",,JOIN("","",UNIQUE(FILTER(Berechnung!$A:$A,Berechnung!$B:$B=N$1,Berechnung!$N:$N=M644))))"),"")</f>
        <v/>
      </c>
      <c r="O644" s="1"/>
      <c r="P644" s="1"/>
      <c r="Q644" s="251" t="str">
        <f>IF(M644="",,ROUNDUP(SUMIFS(Berechnung!$L:$L,Berechnung!$N:$N,M644,Berechnung!$B:$B,N$1),0))</f>
        <v/>
      </c>
      <c r="R644" s="251" t="str">
        <f>IF(M644="",,IF(ISNUMBER(MATCH(O644,'Bundle SKUs'!$A:$A,0)),Q644,Q644*2))</f>
        <v/>
      </c>
    </row>
    <row r="645">
      <c r="A645" s="250"/>
      <c r="B645" s="203" t="str">
        <f>IFERROR(__xludf.DUMMYFUNCTION("IF(C645="""",,JOIN("","",UNIQUE(FILTER(Berechnung!$A:$A,Berechnung!$B:$B=B$1,Berechnung!$N:$N=A645))))"),"")</f>
        <v/>
      </c>
      <c r="C645" s="1"/>
      <c r="D645" s="1"/>
      <c r="E645" s="251" t="str">
        <f>IF(A645="",,ROUNDUP(SUMIFS(Berechnung!$L:$L,Berechnung!$N:$N,A645,Berechnung!$B:$B,B$1),0))</f>
        <v/>
      </c>
      <c r="F645" s="251" t="str">
        <f>IF(A645="",,IF(ISNUMBER(MATCH(C645,'Bundle SKUs'!$A:$A,0)),E645,E645*2))</f>
        <v/>
      </c>
      <c r="G645" s="252"/>
      <c r="H645" s="203" t="str">
        <f>IFERROR(__xludf.DUMMYFUNCTION("IF(I645="""",,JOIN("","",UNIQUE(FILTER(Berechnung!$A:$A,Berechnung!$B:$B=H$1,Berechnung!$N:$N=G645))))"),"")</f>
        <v/>
      </c>
      <c r="I645" s="1"/>
      <c r="J645" s="1"/>
      <c r="K645" s="251" t="str">
        <f>IF(G645="",,ROUNDUP(SUMIFS(Berechnung!$L:$L,Berechnung!$N:$N,G645,Berechnung!$B:$B,H$1),0))</f>
        <v/>
      </c>
      <c r="L645" s="251" t="str">
        <f>IF(G645="",,IF(ISNUMBER(MATCH(I645,'Bundle SKUs'!$A:$A,0)),K645,K645*2))</f>
        <v/>
      </c>
      <c r="M645" s="253"/>
      <c r="N645" s="203" t="str">
        <f>IFERROR(__xludf.DUMMYFUNCTION("IF(O645="""",,JOIN("","",UNIQUE(FILTER(Berechnung!$A:$A,Berechnung!$B:$B=N$1,Berechnung!$N:$N=M645))))"),"")</f>
        <v/>
      </c>
      <c r="O645" s="1"/>
      <c r="P645" s="1"/>
      <c r="Q645" s="251" t="str">
        <f>IF(M645="",,ROUNDUP(SUMIFS(Berechnung!$L:$L,Berechnung!$N:$N,M645,Berechnung!$B:$B,N$1),0))</f>
        <v/>
      </c>
      <c r="R645" s="251" t="str">
        <f>IF(M645="",,IF(ISNUMBER(MATCH(O645,'Bundle SKUs'!$A:$A,0)),Q645,Q645*2))</f>
        <v/>
      </c>
    </row>
    <row r="646">
      <c r="A646" s="250"/>
      <c r="B646" s="203" t="str">
        <f>IFERROR(__xludf.DUMMYFUNCTION("IF(C646="""",,JOIN("","",UNIQUE(FILTER(Berechnung!$A:$A,Berechnung!$B:$B=B$1,Berechnung!$N:$N=A646))))"),"")</f>
        <v/>
      </c>
      <c r="C646" s="1"/>
      <c r="D646" s="1"/>
      <c r="E646" s="251" t="str">
        <f>IF(A646="",,ROUNDUP(SUMIFS(Berechnung!$L:$L,Berechnung!$N:$N,A646,Berechnung!$B:$B,B$1),0))</f>
        <v/>
      </c>
      <c r="F646" s="251" t="str">
        <f>IF(A646="",,IF(ISNUMBER(MATCH(C646,'Bundle SKUs'!$A:$A,0)),E646,E646*2))</f>
        <v/>
      </c>
      <c r="G646" s="252"/>
      <c r="H646" s="203" t="str">
        <f>IFERROR(__xludf.DUMMYFUNCTION("IF(I646="""",,JOIN("","",UNIQUE(FILTER(Berechnung!$A:$A,Berechnung!$B:$B=H$1,Berechnung!$N:$N=G646))))"),"")</f>
        <v/>
      </c>
      <c r="I646" s="1"/>
      <c r="J646" s="1"/>
      <c r="K646" s="251" t="str">
        <f>IF(G646="",,ROUNDUP(SUMIFS(Berechnung!$L:$L,Berechnung!$N:$N,G646,Berechnung!$B:$B,H$1),0))</f>
        <v/>
      </c>
      <c r="L646" s="251" t="str">
        <f>IF(G646="",,IF(ISNUMBER(MATCH(I646,'Bundle SKUs'!$A:$A,0)),K646,K646*2))</f>
        <v/>
      </c>
      <c r="M646" s="253"/>
      <c r="N646" s="203" t="str">
        <f>IFERROR(__xludf.DUMMYFUNCTION("IF(O646="""",,JOIN("","",UNIQUE(FILTER(Berechnung!$A:$A,Berechnung!$B:$B=N$1,Berechnung!$N:$N=M646))))"),"")</f>
        <v/>
      </c>
      <c r="O646" s="1"/>
      <c r="P646" s="1"/>
      <c r="Q646" s="251" t="str">
        <f>IF(M646="",,ROUNDUP(SUMIFS(Berechnung!$L:$L,Berechnung!$N:$N,M646,Berechnung!$B:$B,N$1),0))</f>
        <v/>
      </c>
      <c r="R646" s="251" t="str">
        <f>IF(M646="",,IF(ISNUMBER(MATCH(O646,'Bundle SKUs'!$A:$A,0)),Q646,Q646*2))</f>
        <v/>
      </c>
    </row>
    <row r="647">
      <c r="A647" s="250"/>
      <c r="B647" s="203" t="str">
        <f>IFERROR(__xludf.DUMMYFUNCTION("IF(C647="""",,JOIN("","",UNIQUE(FILTER(Berechnung!$A:$A,Berechnung!$B:$B=B$1,Berechnung!$N:$N=A647))))"),"")</f>
        <v/>
      </c>
      <c r="C647" s="1"/>
      <c r="D647" s="1"/>
      <c r="E647" s="251" t="str">
        <f>IF(A647="",,ROUNDUP(SUMIFS(Berechnung!$L:$L,Berechnung!$N:$N,A647,Berechnung!$B:$B,B$1),0))</f>
        <v/>
      </c>
      <c r="F647" s="251" t="str">
        <f>IF(A647="",,IF(ISNUMBER(MATCH(C647,'Bundle SKUs'!$A:$A,0)),E647,E647*2))</f>
        <v/>
      </c>
      <c r="G647" s="252"/>
      <c r="H647" s="203" t="str">
        <f>IFERROR(__xludf.DUMMYFUNCTION("IF(I647="""",,JOIN("","",UNIQUE(FILTER(Berechnung!$A:$A,Berechnung!$B:$B=H$1,Berechnung!$N:$N=G647))))"),"")</f>
        <v/>
      </c>
      <c r="I647" s="1"/>
      <c r="J647" s="1"/>
      <c r="K647" s="251" t="str">
        <f>IF(G647="",,ROUNDUP(SUMIFS(Berechnung!$L:$L,Berechnung!$N:$N,G647,Berechnung!$B:$B,H$1),0))</f>
        <v/>
      </c>
      <c r="L647" s="251" t="str">
        <f>IF(G647="",,IF(ISNUMBER(MATCH(I647,'Bundle SKUs'!$A:$A,0)),K647,K647*2))</f>
        <v/>
      </c>
      <c r="M647" s="253"/>
      <c r="N647" s="203" t="str">
        <f>IFERROR(__xludf.DUMMYFUNCTION("IF(O647="""",,JOIN("","",UNIQUE(FILTER(Berechnung!$A:$A,Berechnung!$B:$B=N$1,Berechnung!$N:$N=M647))))"),"")</f>
        <v/>
      </c>
      <c r="O647" s="1"/>
      <c r="P647" s="1"/>
      <c r="Q647" s="251" t="str">
        <f>IF(M647="",,ROUNDUP(SUMIFS(Berechnung!$L:$L,Berechnung!$N:$N,M647,Berechnung!$B:$B,N$1),0))</f>
        <v/>
      </c>
      <c r="R647" s="251" t="str">
        <f>IF(M647="",,IF(ISNUMBER(MATCH(O647,'Bundle SKUs'!$A:$A,0)),Q647,Q647*2))</f>
        <v/>
      </c>
    </row>
    <row r="648">
      <c r="A648" s="250"/>
      <c r="B648" s="203" t="str">
        <f>IFERROR(__xludf.DUMMYFUNCTION("IF(C648="""",,JOIN("","",UNIQUE(FILTER(Berechnung!$A:$A,Berechnung!$B:$B=B$1,Berechnung!$N:$N=A648))))"),"")</f>
        <v/>
      </c>
      <c r="C648" s="1"/>
      <c r="D648" s="1"/>
      <c r="E648" s="251" t="str">
        <f>IF(A648="",,ROUNDUP(SUMIFS(Berechnung!$L:$L,Berechnung!$N:$N,A648,Berechnung!$B:$B,B$1),0))</f>
        <v/>
      </c>
      <c r="F648" s="251" t="str">
        <f>IF(A648="",,IF(ISNUMBER(MATCH(C648,'Bundle SKUs'!$A:$A,0)),E648,E648*2))</f>
        <v/>
      </c>
      <c r="G648" s="252"/>
      <c r="H648" s="203" t="str">
        <f>IFERROR(__xludf.DUMMYFUNCTION("IF(I648="""",,JOIN("","",UNIQUE(FILTER(Berechnung!$A:$A,Berechnung!$B:$B=H$1,Berechnung!$N:$N=G648))))"),"")</f>
        <v/>
      </c>
      <c r="I648" s="1"/>
      <c r="J648" s="1"/>
      <c r="K648" s="251" t="str">
        <f>IF(G648="",,ROUNDUP(SUMIFS(Berechnung!$L:$L,Berechnung!$N:$N,G648,Berechnung!$B:$B,H$1),0))</f>
        <v/>
      </c>
      <c r="L648" s="251" t="str">
        <f>IF(G648="",,IF(ISNUMBER(MATCH(I648,'Bundle SKUs'!$A:$A,0)),K648,K648*2))</f>
        <v/>
      </c>
      <c r="M648" s="253"/>
      <c r="N648" s="203" t="str">
        <f>IFERROR(__xludf.DUMMYFUNCTION("IF(O648="""",,JOIN("","",UNIQUE(FILTER(Berechnung!$A:$A,Berechnung!$B:$B=N$1,Berechnung!$N:$N=M648))))"),"")</f>
        <v/>
      </c>
      <c r="O648" s="1"/>
      <c r="P648" s="1"/>
      <c r="Q648" s="251" t="str">
        <f>IF(M648="",,ROUNDUP(SUMIFS(Berechnung!$L:$L,Berechnung!$N:$N,M648,Berechnung!$B:$B,N$1),0))</f>
        <v/>
      </c>
      <c r="R648" s="251" t="str">
        <f>IF(M648="",,IF(ISNUMBER(MATCH(O648,'Bundle SKUs'!$A:$A,0)),Q648,Q648*2))</f>
        <v/>
      </c>
    </row>
    <row r="649">
      <c r="A649" s="250"/>
      <c r="B649" s="203" t="str">
        <f>IFERROR(__xludf.DUMMYFUNCTION("IF(C649="""",,JOIN("","",UNIQUE(FILTER(Berechnung!$A:$A,Berechnung!$B:$B=B$1,Berechnung!$N:$N=A649))))"),"")</f>
        <v/>
      </c>
      <c r="C649" s="1"/>
      <c r="D649" s="1"/>
      <c r="E649" s="251" t="str">
        <f>IF(A649="",,ROUNDUP(SUMIFS(Berechnung!$L:$L,Berechnung!$N:$N,A649,Berechnung!$B:$B,B$1),0))</f>
        <v/>
      </c>
      <c r="F649" s="251" t="str">
        <f>IF(A649="",,IF(ISNUMBER(MATCH(C649,'Bundle SKUs'!$A:$A,0)),E649,E649*2))</f>
        <v/>
      </c>
      <c r="G649" s="252"/>
      <c r="H649" s="203" t="str">
        <f>IFERROR(__xludf.DUMMYFUNCTION("IF(I649="""",,JOIN("","",UNIQUE(FILTER(Berechnung!$A:$A,Berechnung!$B:$B=H$1,Berechnung!$N:$N=G649))))"),"")</f>
        <v/>
      </c>
      <c r="I649" s="1"/>
      <c r="J649" s="1"/>
      <c r="K649" s="251" t="str">
        <f>IF(G649="",,ROUNDUP(SUMIFS(Berechnung!$L:$L,Berechnung!$N:$N,G649,Berechnung!$B:$B,H$1),0))</f>
        <v/>
      </c>
      <c r="L649" s="251" t="str">
        <f>IF(G649="",,IF(ISNUMBER(MATCH(I649,'Bundle SKUs'!$A:$A,0)),K649,K649*2))</f>
        <v/>
      </c>
      <c r="M649" s="253"/>
      <c r="N649" s="203" t="str">
        <f>IFERROR(__xludf.DUMMYFUNCTION("IF(O649="""",,JOIN("","",UNIQUE(FILTER(Berechnung!$A:$A,Berechnung!$B:$B=N$1,Berechnung!$N:$N=M649))))"),"")</f>
        <v/>
      </c>
      <c r="O649" s="1"/>
      <c r="P649" s="1"/>
      <c r="Q649" s="251" t="str">
        <f>IF(M649="",,ROUNDUP(SUMIFS(Berechnung!$L:$L,Berechnung!$N:$N,M649,Berechnung!$B:$B,N$1),0))</f>
        <v/>
      </c>
      <c r="R649" s="251" t="str">
        <f>IF(M649="",,IF(ISNUMBER(MATCH(O649,'Bundle SKUs'!$A:$A,0)),Q649,Q649*2))</f>
        <v/>
      </c>
    </row>
    <row r="650">
      <c r="A650" s="250"/>
      <c r="B650" s="203" t="str">
        <f>IFERROR(__xludf.DUMMYFUNCTION("IF(C650="""",,JOIN("","",UNIQUE(FILTER(Berechnung!$A:$A,Berechnung!$B:$B=B$1,Berechnung!$N:$N=A650))))"),"")</f>
        <v/>
      </c>
      <c r="C650" s="1"/>
      <c r="D650" s="1"/>
      <c r="E650" s="251" t="str">
        <f>IF(A650="",,ROUNDUP(SUMIFS(Berechnung!$L:$L,Berechnung!$N:$N,A650,Berechnung!$B:$B,B$1),0))</f>
        <v/>
      </c>
      <c r="F650" s="251" t="str">
        <f>IF(A650="",,IF(ISNUMBER(MATCH(C650,'Bundle SKUs'!$A:$A,0)),E650,E650*2))</f>
        <v/>
      </c>
      <c r="G650" s="252"/>
      <c r="H650" s="203" t="str">
        <f>IFERROR(__xludf.DUMMYFUNCTION("IF(I650="""",,JOIN("","",UNIQUE(FILTER(Berechnung!$A:$A,Berechnung!$B:$B=H$1,Berechnung!$N:$N=G650))))"),"")</f>
        <v/>
      </c>
      <c r="I650" s="1"/>
      <c r="J650" s="1"/>
      <c r="K650" s="251" t="str">
        <f>IF(G650="",,ROUNDUP(SUMIFS(Berechnung!$L:$L,Berechnung!$N:$N,G650,Berechnung!$B:$B,H$1),0))</f>
        <v/>
      </c>
      <c r="L650" s="251" t="str">
        <f>IF(G650="",,IF(ISNUMBER(MATCH(I650,'Bundle SKUs'!$A:$A,0)),K650,K650*2))</f>
        <v/>
      </c>
      <c r="M650" s="253"/>
      <c r="N650" s="203" t="str">
        <f>IFERROR(__xludf.DUMMYFUNCTION("IF(O650="""",,JOIN("","",UNIQUE(FILTER(Berechnung!$A:$A,Berechnung!$B:$B=N$1,Berechnung!$N:$N=M650))))"),"")</f>
        <v/>
      </c>
      <c r="O650" s="1"/>
      <c r="P650" s="1"/>
      <c r="Q650" s="251" t="str">
        <f>IF(M650="",,ROUNDUP(SUMIFS(Berechnung!$L:$L,Berechnung!$N:$N,M650,Berechnung!$B:$B,N$1),0))</f>
        <v/>
      </c>
      <c r="R650" s="251" t="str">
        <f>IF(M650="",,IF(ISNUMBER(MATCH(O650,'Bundle SKUs'!$A:$A,0)),Q650,Q650*2))</f>
        <v/>
      </c>
    </row>
    <row r="651">
      <c r="A651" s="250"/>
      <c r="B651" s="203" t="str">
        <f>IFERROR(__xludf.DUMMYFUNCTION("IF(C651="""",,JOIN("","",UNIQUE(FILTER(Berechnung!$A:$A,Berechnung!$B:$B=B$1,Berechnung!$N:$N=A651))))"),"")</f>
        <v/>
      </c>
      <c r="C651" s="1"/>
      <c r="D651" s="1"/>
      <c r="E651" s="251" t="str">
        <f>IF(A651="",,ROUNDUP(SUMIFS(Berechnung!$L:$L,Berechnung!$N:$N,A651,Berechnung!$B:$B,B$1),0))</f>
        <v/>
      </c>
      <c r="F651" s="251" t="str">
        <f>IF(A651="",,IF(ISNUMBER(MATCH(C651,'Bundle SKUs'!$A:$A,0)),E651,E651*2))</f>
        <v/>
      </c>
      <c r="G651" s="252"/>
      <c r="H651" s="203" t="str">
        <f>IFERROR(__xludf.DUMMYFUNCTION("IF(I651="""",,JOIN("","",UNIQUE(FILTER(Berechnung!$A:$A,Berechnung!$B:$B=H$1,Berechnung!$N:$N=G651))))"),"")</f>
        <v/>
      </c>
      <c r="I651" s="1"/>
      <c r="J651" s="1"/>
      <c r="K651" s="251" t="str">
        <f>IF(G651="",,ROUNDUP(SUMIFS(Berechnung!$L:$L,Berechnung!$N:$N,G651,Berechnung!$B:$B,H$1),0))</f>
        <v/>
      </c>
      <c r="L651" s="251" t="str">
        <f>IF(G651="",,IF(ISNUMBER(MATCH(I651,'Bundle SKUs'!$A:$A,0)),K651,K651*2))</f>
        <v/>
      </c>
      <c r="M651" s="253"/>
      <c r="N651" s="203" t="str">
        <f>IFERROR(__xludf.DUMMYFUNCTION("IF(O651="""",,JOIN("","",UNIQUE(FILTER(Berechnung!$A:$A,Berechnung!$B:$B=N$1,Berechnung!$N:$N=M651))))"),"")</f>
        <v/>
      </c>
      <c r="O651" s="1"/>
      <c r="P651" s="1"/>
      <c r="Q651" s="251" t="str">
        <f>IF(M651="",,ROUNDUP(SUMIFS(Berechnung!$L:$L,Berechnung!$N:$N,M651,Berechnung!$B:$B,N$1),0))</f>
        <v/>
      </c>
      <c r="R651" s="251" t="str">
        <f>IF(M651="",,IF(ISNUMBER(MATCH(O651,'Bundle SKUs'!$A:$A,0)),Q651,Q651*2))</f>
        <v/>
      </c>
    </row>
    <row r="652">
      <c r="A652" s="250"/>
      <c r="B652" s="203" t="str">
        <f>IFERROR(__xludf.DUMMYFUNCTION("IF(C652="""",,JOIN("","",UNIQUE(FILTER(Berechnung!$A:$A,Berechnung!$B:$B=B$1,Berechnung!$N:$N=A652))))"),"")</f>
        <v/>
      </c>
      <c r="C652" s="1"/>
      <c r="D652" s="1"/>
      <c r="E652" s="251" t="str">
        <f>IF(A652="",,ROUNDUP(SUMIFS(Berechnung!$L:$L,Berechnung!$N:$N,A652,Berechnung!$B:$B,B$1),0))</f>
        <v/>
      </c>
      <c r="F652" s="251" t="str">
        <f>IF(A652="",,IF(ISNUMBER(MATCH(C652,'Bundle SKUs'!$A:$A,0)),E652,E652*2))</f>
        <v/>
      </c>
      <c r="G652" s="252"/>
      <c r="H652" s="203" t="str">
        <f>IFERROR(__xludf.DUMMYFUNCTION("IF(I652="""",,JOIN("","",UNIQUE(FILTER(Berechnung!$A:$A,Berechnung!$B:$B=H$1,Berechnung!$N:$N=G652))))"),"")</f>
        <v/>
      </c>
      <c r="I652" s="1"/>
      <c r="J652" s="1"/>
      <c r="K652" s="251" t="str">
        <f>IF(G652="",,ROUNDUP(SUMIFS(Berechnung!$L:$L,Berechnung!$N:$N,G652,Berechnung!$B:$B,H$1),0))</f>
        <v/>
      </c>
      <c r="L652" s="251" t="str">
        <f>IF(G652="",,IF(ISNUMBER(MATCH(I652,'Bundle SKUs'!$A:$A,0)),K652,K652*2))</f>
        <v/>
      </c>
      <c r="M652" s="253"/>
      <c r="N652" s="203" t="str">
        <f>IFERROR(__xludf.DUMMYFUNCTION("IF(O652="""",,JOIN("","",UNIQUE(FILTER(Berechnung!$A:$A,Berechnung!$B:$B=N$1,Berechnung!$N:$N=M652))))"),"")</f>
        <v/>
      </c>
      <c r="O652" s="1"/>
      <c r="P652" s="1"/>
      <c r="Q652" s="251" t="str">
        <f>IF(M652="",,ROUNDUP(SUMIFS(Berechnung!$L:$L,Berechnung!$N:$N,M652,Berechnung!$B:$B,N$1),0))</f>
        <v/>
      </c>
      <c r="R652" s="251" t="str">
        <f>IF(M652="",,IF(ISNUMBER(MATCH(O652,'Bundle SKUs'!$A:$A,0)),Q652,Q652*2))</f>
        <v/>
      </c>
    </row>
    <row r="653">
      <c r="A653" s="250"/>
      <c r="B653" s="203" t="str">
        <f>IFERROR(__xludf.DUMMYFUNCTION("IF(C653="""",,JOIN("","",UNIQUE(FILTER(Berechnung!$A:$A,Berechnung!$B:$B=B$1,Berechnung!$N:$N=A653))))"),"")</f>
        <v/>
      </c>
      <c r="C653" s="1"/>
      <c r="D653" s="1"/>
      <c r="E653" s="251" t="str">
        <f>IF(A653="",,ROUNDUP(SUMIFS(Berechnung!$L:$L,Berechnung!$N:$N,A653,Berechnung!$B:$B,B$1),0))</f>
        <v/>
      </c>
      <c r="F653" s="251" t="str">
        <f>IF(A653="",,IF(ISNUMBER(MATCH(C653,'Bundle SKUs'!$A:$A,0)),E653,E653*2))</f>
        <v/>
      </c>
      <c r="G653" s="252"/>
      <c r="H653" s="203" t="str">
        <f>IFERROR(__xludf.DUMMYFUNCTION("IF(I653="""",,JOIN("","",UNIQUE(FILTER(Berechnung!$A:$A,Berechnung!$B:$B=H$1,Berechnung!$N:$N=G653))))"),"")</f>
        <v/>
      </c>
      <c r="I653" s="1"/>
      <c r="J653" s="1"/>
      <c r="K653" s="251" t="str">
        <f>IF(G653="",,ROUNDUP(SUMIFS(Berechnung!$L:$L,Berechnung!$N:$N,G653,Berechnung!$B:$B,H$1),0))</f>
        <v/>
      </c>
      <c r="L653" s="251" t="str">
        <f>IF(G653="",,IF(ISNUMBER(MATCH(I653,'Bundle SKUs'!$A:$A,0)),K653,K653*2))</f>
        <v/>
      </c>
      <c r="M653" s="253"/>
      <c r="N653" s="203" t="str">
        <f>IFERROR(__xludf.DUMMYFUNCTION("IF(O653="""",,JOIN("","",UNIQUE(FILTER(Berechnung!$A:$A,Berechnung!$B:$B=N$1,Berechnung!$N:$N=M653))))"),"")</f>
        <v/>
      </c>
      <c r="O653" s="1"/>
      <c r="P653" s="1"/>
      <c r="Q653" s="251" t="str">
        <f>IF(M653="",,ROUNDUP(SUMIFS(Berechnung!$L:$L,Berechnung!$N:$N,M653,Berechnung!$B:$B,N$1),0))</f>
        <v/>
      </c>
      <c r="R653" s="251" t="str">
        <f>IF(M653="",,IF(ISNUMBER(MATCH(O653,'Bundle SKUs'!$A:$A,0)),Q653,Q653*2))</f>
        <v/>
      </c>
    </row>
    <row r="654">
      <c r="A654" s="250"/>
      <c r="B654" s="203" t="str">
        <f>IFERROR(__xludf.DUMMYFUNCTION("IF(C654="""",,JOIN("","",UNIQUE(FILTER(Berechnung!$A:$A,Berechnung!$B:$B=B$1,Berechnung!$N:$N=A654))))"),"")</f>
        <v/>
      </c>
      <c r="C654" s="1"/>
      <c r="D654" s="1"/>
      <c r="E654" s="251" t="str">
        <f>IF(A654="",,ROUNDUP(SUMIFS(Berechnung!$L:$L,Berechnung!$N:$N,A654,Berechnung!$B:$B,B$1),0))</f>
        <v/>
      </c>
      <c r="F654" s="251" t="str">
        <f>IF(A654="",,IF(ISNUMBER(MATCH(C654,'Bundle SKUs'!$A:$A,0)),E654,E654*2))</f>
        <v/>
      </c>
      <c r="G654" s="252"/>
      <c r="H654" s="203" t="str">
        <f>IFERROR(__xludf.DUMMYFUNCTION("IF(I654="""",,JOIN("","",UNIQUE(FILTER(Berechnung!$A:$A,Berechnung!$B:$B=H$1,Berechnung!$N:$N=G654))))"),"")</f>
        <v/>
      </c>
      <c r="I654" s="1"/>
      <c r="J654" s="1"/>
      <c r="K654" s="251" t="str">
        <f>IF(G654="",,ROUNDUP(SUMIFS(Berechnung!$L:$L,Berechnung!$N:$N,G654,Berechnung!$B:$B,H$1),0))</f>
        <v/>
      </c>
      <c r="L654" s="251" t="str">
        <f>IF(G654="",,IF(ISNUMBER(MATCH(I654,'Bundle SKUs'!$A:$A,0)),K654,K654*2))</f>
        <v/>
      </c>
      <c r="M654" s="253"/>
      <c r="N654" s="203" t="str">
        <f>IFERROR(__xludf.DUMMYFUNCTION("IF(O654="""",,JOIN("","",UNIQUE(FILTER(Berechnung!$A:$A,Berechnung!$B:$B=N$1,Berechnung!$N:$N=M654))))"),"")</f>
        <v/>
      </c>
      <c r="O654" s="1"/>
      <c r="P654" s="1"/>
      <c r="Q654" s="251" t="str">
        <f>IF(M654="",,ROUNDUP(SUMIFS(Berechnung!$L:$L,Berechnung!$N:$N,M654,Berechnung!$B:$B,N$1),0))</f>
        <v/>
      </c>
      <c r="R654" s="251" t="str">
        <f>IF(M654="",,IF(ISNUMBER(MATCH(O654,'Bundle SKUs'!$A:$A,0)),Q654,Q654*2))</f>
        <v/>
      </c>
    </row>
    <row r="655">
      <c r="A655" s="250"/>
      <c r="B655" s="203" t="str">
        <f>IFERROR(__xludf.DUMMYFUNCTION("IF(C655="""",,JOIN("","",UNIQUE(FILTER(Berechnung!$A:$A,Berechnung!$B:$B=B$1,Berechnung!$N:$N=A655))))"),"")</f>
        <v/>
      </c>
      <c r="C655" s="1"/>
      <c r="D655" s="1"/>
      <c r="E655" s="251" t="str">
        <f>IF(A655="",,ROUNDUP(SUMIFS(Berechnung!$L:$L,Berechnung!$N:$N,A655,Berechnung!$B:$B,B$1),0))</f>
        <v/>
      </c>
      <c r="F655" s="251" t="str">
        <f>IF(A655="",,IF(ISNUMBER(MATCH(C655,'Bundle SKUs'!$A:$A,0)),E655,E655*2))</f>
        <v/>
      </c>
      <c r="G655" s="252"/>
      <c r="H655" s="203" t="str">
        <f>IFERROR(__xludf.DUMMYFUNCTION("IF(I655="""",,JOIN("","",UNIQUE(FILTER(Berechnung!$A:$A,Berechnung!$B:$B=H$1,Berechnung!$N:$N=G655))))"),"")</f>
        <v/>
      </c>
      <c r="I655" s="1"/>
      <c r="J655" s="1"/>
      <c r="K655" s="251" t="str">
        <f>IF(G655="",,ROUNDUP(SUMIFS(Berechnung!$L:$L,Berechnung!$N:$N,G655,Berechnung!$B:$B,H$1),0))</f>
        <v/>
      </c>
      <c r="L655" s="251" t="str">
        <f>IF(G655="",,IF(ISNUMBER(MATCH(I655,'Bundle SKUs'!$A:$A,0)),K655,K655*2))</f>
        <v/>
      </c>
      <c r="M655" s="253"/>
      <c r="N655" s="203" t="str">
        <f>IFERROR(__xludf.DUMMYFUNCTION("IF(O655="""",,JOIN("","",UNIQUE(FILTER(Berechnung!$A:$A,Berechnung!$B:$B=N$1,Berechnung!$N:$N=M655))))"),"")</f>
        <v/>
      </c>
      <c r="O655" s="1"/>
      <c r="P655" s="1"/>
      <c r="Q655" s="251" t="str">
        <f>IF(M655="",,ROUNDUP(SUMIFS(Berechnung!$L:$L,Berechnung!$N:$N,M655,Berechnung!$B:$B,N$1),0))</f>
        <v/>
      </c>
      <c r="R655" s="251" t="str">
        <f>IF(M655="",,IF(ISNUMBER(MATCH(O655,'Bundle SKUs'!$A:$A,0)),Q655,Q655*2))</f>
        <v/>
      </c>
    </row>
    <row r="656">
      <c r="A656" s="250"/>
      <c r="B656" s="203" t="str">
        <f>IFERROR(__xludf.DUMMYFUNCTION("IF(C656="""",,JOIN("","",UNIQUE(FILTER(Berechnung!$A:$A,Berechnung!$B:$B=B$1,Berechnung!$N:$N=A656))))"),"")</f>
        <v/>
      </c>
      <c r="C656" s="1"/>
      <c r="D656" s="1"/>
      <c r="E656" s="251" t="str">
        <f>IF(A656="",,ROUNDUP(SUMIFS(Berechnung!$L:$L,Berechnung!$N:$N,A656,Berechnung!$B:$B,B$1),0))</f>
        <v/>
      </c>
      <c r="F656" s="251" t="str">
        <f>IF(A656="",,IF(ISNUMBER(MATCH(C656,'Bundle SKUs'!$A:$A,0)),E656,E656*2))</f>
        <v/>
      </c>
      <c r="G656" s="252"/>
      <c r="H656" s="203" t="str">
        <f>IFERROR(__xludf.DUMMYFUNCTION("IF(I656="""",,JOIN("","",UNIQUE(FILTER(Berechnung!$A:$A,Berechnung!$B:$B=H$1,Berechnung!$N:$N=G656))))"),"")</f>
        <v/>
      </c>
      <c r="I656" s="1"/>
      <c r="J656" s="1"/>
      <c r="K656" s="251" t="str">
        <f>IF(G656="",,ROUNDUP(SUMIFS(Berechnung!$L:$L,Berechnung!$N:$N,G656,Berechnung!$B:$B,H$1),0))</f>
        <v/>
      </c>
      <c r="L656" s="251" t="str">
        <f>IF(G656="",,IF(ISNUMBER(MATCH(I656,'Bundle SKUs'!$A:$A,0)),K656,K656*2))</f>
        <v/>
      </c>
      <c r="M656" s="253"/>
      <c r="N656" s="203" t="str">
        <f>IFERROR(__xludf.DUMMYFUNCTION("IF(O656="""",,JOIN("","",UNIQUE(FILTER(Berechnung!$A:$A,Berechnung!$B:$B=N$1,Berechnung!$N:$N=M656))))"),"")</f>
        <v/>
      </c>
      <c r="O656" s="1"/>
      <c r="P656" s="1"/>
      <c r="Q656" s="251" t="str">
        <f>IF(M656="",,ROUNDUP(SUMIFS(Berechnung!$L:$L,Berechnung!$N:$N,M656,Berechnung!$B:$B,N$1),0))</f>
        <v/>
      </c>
      <c r="R656" s="251" t="str">
        <f>IF(M656="",,IF(ISNUMBER(MATCH(O656,'Bundle SKUs'!$A:$A,0)),Q656,Q656*2))</f>
        <v/>
      </c>
    </row>
    <row r="657">
      <c r="A657" s="250"/>
      <c r="B657" s="203" t="str">
        <f>IFERROR(__xludf.DUMMYFUNCTION("IF(C657="""",,JOIN("","",UNIQUE(FILTER(Berechnung!$A:$A,Berechnung!$B:$B=B$1,Berechnung!$N:$N=A657))))"),"")</f>
        <v/>
      </c>
      <c r="C657" s="1"/>
      <c r="D657" s="1"/>
      <c r="E657" s="251" t="str">
        <f>IF(A657="",,ROUNDUP(SUMIFS(Berechnung!$L:$L,Berechnung!$N:$N,A657,Berechnung!$B:$B,B$1),0))</f>
        <v/>
      </c>
      <c r="F657" s="251" t="str">
        <f>IF(A657="",,IF(ISNUMBER(MATCH(C657,'Bundle SKUs'!$A:$A,0)),E657,E657*2))</f>
        <v/>
      </c>
      <c r="G657" s="252"/>
      <c r="H657" s="203" t="str">
        <f>IFERROR(__xludf.DUMMYFUNCTION("IF(I657="""",,JOIN("","",UNIQUE(FILTER(Berechnung!$A:$A,Berechnung!$B:$B=H$1,Berechnung!$N:$N=G657))))"),"")</f>
        <v/>
      </c>
      <c r="I657" s="1"/>
      <c r="J657" s="1"/>
      <c r="K657" s="251" t="str">
        <f>IF(G657="",,ROUNDUP(SUMIFS(Berechnung!$L:$L,Berechnung!$N:$N,G657,Berechnung!$B:$B,H$1),0))</f>
        <v/>
      </c>
      <c r="L657" s="251" t="str">
        <f>IF(G657="",,IF(ISNUMBER(MATCH(I657,'Bundle SKUs'!$A:$A,0)),K657,K657*2))</f>
        <v/>
      </c>
      <c r="M657" s="253"/>
      <c r="N657" s="203" t="str">
        <f>IFERROR(__xludf.DUMMYFUNCTION("IF(O657="""",,JOIN("","",UNIQUE(FILTER(Berechnung!$A:$A,Berechnung!$B:$B=N$1,Berechnung!$N:$N=M657))))"),"")</f>
        <v/>
      </c>
      <c r="O657" s="1"/>
      <c r="P657" s="1"/>
      <c r="Q657" s="251" t="str">
        <f>IF(M657="",,ROUNDUP(SUMIFS(Berechnung!$L:$L,Berechnung!$N:$N,M657,Berechnung!$B:$B,N$1),0))</f>
        <v/>
      </c>
      <c r="R657" s="251" t="str">
        <f>IF(M657="",,IF(ISNUMBER(MATCH(O657,'Bundle SKUs'!$A:$A,0)),Q657,Q657*2))</f>
        <v/>
      </c>
    </row>
    <row r="658">
      <c r="A658" s="250"/>
      <c r="B658" s="203" t="str">
        <f>IFERROR(__xludf.DUMMYFUNCTION("IF(C658="""",,JOIN("","",UNIQUE(FILTER(Berechnung!$A:$A,Berechnung!$B:$B=B$1,Berechnung!$N:$N=A658))))"),"")</f>
        <v/>
      </c>
      <c r="C658" s="1"/>
      <c r="D658" s="1"/>
      <c r="E658" s="251" t="str">
        <f>IF(A658="",,ROUNDUP(SUMIFS(Berechnung!$L:$L,Berechnung!$N:$N,A658,Berechnung!$B:$B,B$1),0))</f>
        <v/>
      </c>
      <c r="F658" s="251" t="str">
        <f>IF(A658="",,IF(ISNUMBER(MATCH(C658,'Bundle SKUs'!$A:$A,0)),E658,E658*2))</f>
        <v/>
      </c>
      <c r="G658" s="252"/>
      <c r="H658" s="203" t="str">
        <f>IFERROR(__xludf.DUMMYFUNCTION("IF(I658="""",,JOIN("","",UNIQUE(FILTER(Berechnung!$A:$A,Berechnung!$B:$B=H$1,Berechnung!$N:$N=G658))))"),"")</f>
        <v/>
      </c>
      <c r="I658" s="1"/>
      <c r="J658" s="1"/>
      <c r="K658" s="251" t="str">
        <f>IF(G658="",,ROUNDUP(SUMIFS(Berechnung!$L:$L,Berechnung!$N:$N,G658,Berechnung!$B:$B,H$1),0))</f>
        <v/>
      </c>
      <c r="L658" s="251" t="str">
        <f>IF(G658="",,IF(ISNUMBER(MATCH(I658,'Bundle SKUs'!$A:$A,0)),K658,K658*2))</f>
        <v/>
      </c>
      <c r="M658" s="253"/>
      <c r="N658" s="203" t="str">
        <f>IFERROR(__xludf.DUMMYFUNCTION("IF(O658="""",,JOIN("","",UNIQUE(FILTER(Berechnung!$A:$A,Berechnung!$B:$B=N$1,Berechnung!$N:$N=M658))))"),"")</f>
        <v/>
      </c>
      <c r="O658" s="1"/>
      <c r="P658" s="1"/>
      <c r="Q658" s="251" t="str">
        <f>IF(M658="",,ROUNDUP(SUMIFS(Berechnung!$L:$L,Berechnung!$N:$N,M658,Berechnung!$B:$B,N$1),0))</f>
        <v/>
      </c>
      <c r="R658" s="251" t="str">
        <f>IF(M658="",,IF(ISNUMBER(MATCH(O658,'Bundle SKUs'!$A:$A,0)),Q658,Q658*2))</f>
        <v/>
      </c>
    </row>
    <row r="659">
      <c r="A659" s="250"/>
      <c r="B659" s="203" t="str">
        <f>IFERROR(__xludf.DUMMYFUNCTION("IF(C659="""",,JOIN("","",UNIQUE(FILTER(Berechnung!$A:$A,Berechnung!$B:$B=B$1,Berechnung!$N:$N=A659))))"),"")</f>
        <v/>
      </c>
      <c r="C659" s="1"/>
      <c r="D659" s="1"/>
      <c r="E659" s="251" t="str">
        <f>IF(A659="",,ROUNDUP(SUMIFS(Berechnung!$L:$L,Berechnung!$N:$N,A659,Berechnung!$B:$B,B$1),0))</f>
        <v/>
      </c>
      <c r="F659" s="251" t="str">
        <f>IF(A659="",,IF(ISNUMBER(MATCH(C659,'Bundle SKUs'!$A:$A,0)),E659,E659*2))</f>
        <v/>
      </c>
      <c r="G659" s="252"/>
      <c r="H659" s="203" t="str">
        <f>IFERROR(__xludf.DUMMYFUNCTION("IF(I659="""",,JOIN("","",UNIQUE(FILTER(Berechnung!$A:$A,Berechnung!$B:$B=H$1,Berechnung!$N:$N=G659))))"),"")</f>
        <v/>
      </c>
      <c r="I659" s="1"/>
      <c r="J659" s="1"/>
      <c r="K659" s="251" t="str">
        <f>IF(G659="",,ROUNDUP(SUMIFS(Berechnung!$L:$L,Berechnung!$N:$N,G659,Berechnung!$B:$B,H$1),0))</f>
        <v/>
      </c>
      <c r="L659" s="251" t="str">
        <f>IF(G659="",,IF(ISNUMBER(MATCH(I659,'Bundle SKUs'!$A:$A,0)),K659,K659*2))</f>
        <v/>
      </c>
      <c r="M659" s="253"/>
      <c r="N659" s="203" t="str">
        <f>IFERROR(__xludf.DUMMYFUNCTION("IF(O659="""",,JOIN("","",UNIQUE(FILTER(Berechnung!$A:$A,Berechnung!$B:$B=N$1,Berechnung!$N:$N=M659))))"),"")</f>
        <v/>
      </c>
      <c r="O659" s="1"/>
      <c r="P659" s="1"/>
      <c r="Q659" s="251" t="str">
        <f>IF(M659="",,ROUNDUP(SUMIFS(Berechnung!$L:$L,Berechnung!$N:$N,M659,Berechnung!$B:$B,N$1),0))</f>
        <v/>
      </c>
      <c r="R659" s="251" t="str">
        <f>IF(M659="",,IF(ISNUMBER(MATCH(O659,'Bundle SKUs'!$A:$A,0)),Q659,Q659*2))</f>
        <v/>
      </c>
    </row>
    <row r="660">
      <c r="A660" s="250"/>
      <c r="B660" s="203" t="str">
        <f>IFERROR(__xludf.DUMMYFUNCTION("IF(C660="""",,JOIN("","",UNIQUE(FILTER(Berechnung!$A:$A,Berechnung!$B:$B=B$1,Berechnung!$N:$N=A660))))"),"")</f>
        <v/>
      </c>
      <c r="C660" s="1"/>
      <c r="D660" s="1"/>
      <c r="E660" s="251" t="str">
        <f>IF(A660="",,ROUNDUP(SUMIFS(Berechnung!$L:$L,Berechnung!$N:$N,A660,Berechnung!$B:$B,B$1),0))</f>
        <v/>
      </c>
      <c r="F660" s="251" t="str">
        <f>IF(A660="",,IF(ISNUMBER(MATCH(C660,'Bundle SKUs'!$A:$A,0)),E660,E660*2))</f>
        <v/>
      </c>
      <c r="G660" s="252"/>
      <c r="H660" s="203" t="str">
        <f>IFERROR(__xludf.DUMMYFUNCTION("IF(I660="""",,JOIN("","",UNIQUE(FILTER(Berechnung!$A:$A,Berechnung!$B:$B=H$1,Berechnung!$N:$N=G660))))"),"")</f>
        <v/>
      </c>
      <c r="I660" s="1"/>
      <c r="J660" s="1"/>
      <c r="K660" s="251" t="str">
        <f>IF(G660="",,ROUNDUP(SUMIFS(Berechnung!$L:$L,Berechnung!$N:$N,G660,Berechnung!$B:$B,H$1),0))</f>
        <v/>
      </c>
      <c r="L660" s="251" t="str">
        <f>IF(G660="",,IF(ISNUMBER(MATCH(I660,'Bundle SKUs'!$A:$A,0)),K660,K660*2))</f>
        <v/>
      </c>
      <c r="M660" s="253"/>
      <c r="N660" s="203" t="str">
        <f>IFERROR(__xludf.DUMMYFUNCTION("IF(O660="""",,JOIN("","",UNIQUE(FILTER(Berechnung!$A:$A,Berechnung!$B:$B=N$1,Berechnung!$N:$N=M660))))"),"")</f>
        <v/>
      </c>
      <c r="O660" s="1"/>
      <c r="P660" s="1"/>
      <c r="Q660" s="251" t="str">
        <f>IF(M660="",,ROUNDUP(SUMIFS(Berechnung!$L:$L,Berechnung!$N:$N,M660,Berechnung!$B:$B,N$1),0))</f>
        <v/>
      </c>
      <c r="R660" s="251" t="str">
        <f>IF(M660="",,IF(ISNUMBER(MATCH(O660,'Bundle SKUs'!$A:$A,0)),Q660,Q660*2))</f>
        <v/>
      </c>
    </row>
    <row r="661">
      <c r="A661" s="250"/>
      <c r="B661" s="203" t="str">
        <f>IFERROR(__xludf.DUMMYFUNCTION("IF(C661="""",,JOIN("","",UNIQUE(FILTER(Berechnung!$A:$A,Berechnung!$B:$B=B$1,Berechnung!$N:$N=A661))))"),"")</f>
        <v/>
      </c>
      <c r="C661" s="1"/>
      <c r="D661" s="1"/>
      <c r="E661" s="251" t="str">
        <f>IF(A661="",,ROUNDUP(SUMIFS(Berechnung!$L:$L,Berechnung!$N:$N,A661,Berechnung!$B:$B,B$1),0))</f>
        <v/>
      </c>
      <c r="F661" s="251" t="str">
        <f>IF(A661="",,IF(ISNUMBER(MATCH(C661,'Bundle SKUs'!$A:$A,0)),E661,E661*2))</f>
        <v/>
      </c>
      <c r="G661" s="252"/>
      <c r="H661" s="203" t="str">
        <f>IFERROR(__xludf.DUMMYFUNCTION("IF(I661="""",,JOIN("","",UNIQUE(FILTER(Berechnung!$A:$A,Berechnung!$B:$B=H$1,Berechnung!$N:$N=G661))))"),"")</f>
        <v/>
      </c>
      <c r="I661" s="1"/>
      <c r="J661" s="1"/>
      <c r="K661" s="251" t="str">
        <f>IF(G661="",,ROUNDUP(SUMIFS(Berechnung!$L:$L,Berechnung!$N:$N,G661,Berechnung!$B:$B,H$1),0))</f>
        <v/>
      </c>
      <c r="L661" s="251" t="str">
        <f>IF(G661="",,IF(ISNUMBER(MATCH(I661,'Bundle SKUs'!$A:$A,0)),K661,K661*2))</f>
        <v/>
      </c>
      <c r="M661" s="253"/>
      <c r="N661" s="203" t="str">
        <f>IFERROR(__xludf.DUMMYFUNCTION("IF(O661="""",,JOIN("","",UNIQUE(FILTER(Berechnung!$A:$A,Berechnung!$B:$B=N$1,Berechnung!$N:$N=M661))))"),"")</f>
        <v/>
      </c>
      <c r="O661" s="1"/>
      <c r="P661" s="1"/>
      <c r="Q661" s="251" t="str">
        <f>IF(M661="",,ROUNDUP(SUMIFS(Berechnung!$L:$L,Berechnung!$N:$N,M661,Berechnung!$B:$B,N$1),0))</f>
        <v/>
      </c>
      <c r="R661" s="251" t="str">
        <f>IF(M661="",,IF(ISNUMBER(MATCH(O661,'Bundle SKUs'!$A:$A,0)),Q661,Q661*2))</f>
        <v/>
      </c>
    </row>
    <row r="662">
      <c r="A662" s="250"/>
      <c r="B662" s="203" t="str">
        <f>IFERROR(__xludf.DUMMYFUNCTION("IF(C662="""",,JOIN("","",UNIQUE(FILTER(Berechnung!$A:$A,Berechnung!$B:$B=B$1,Berechnung!$N:$N=A662))))"),"")</f>
        <v/>
      </c>
      <c r="C662" s="1"/>
      <c r="D662" s="1"/>
      <c r="E662" s="251" t="str">
        <f>IF(A662="",,ROUNDUP(SUMIFS(Berechnung!$L:$L,Berechnung!$N:$N,A662,Berechnung!$B:$B,B$1),0))</f>
        <v/>
      </c>
      <c r="F662" s="251" t="str">
        <f>IF(A662="",,IF(ISNUMBER(MATCH(C662,'Bundle SKUs'!$A:$A,0)),E662,E662*2))</f>
        <v/>
      </c>
      <c r="G662" s="252"/>
      <c r="H662" s="203" t="str">
        <f>IFERROR(__xludf.DUMMYFUNCTION("IF(I662="""",,JOIN("","",UNIQUE(FILTER(Berechnung!$A:$A,Berechnung!$B:$B=H$1,Berechnung!$N:$N=G662))))"),"")</f>
        <v/>
      </c>
      <c r="I662" s="1"/>
      <c r="J662" s="1"/>
      <c r="K662" s="251" t="str">
        <f>IF(G662="",,ROUNDUP(SUMIFS(Berechnung!$L:$L,Berechnung!$N:$N,G662,Berechnung!$B:$B,H$1),0))</f>
        <v/>
      </c>
      <c r="L662" s="251" t="str">
        <f>IF(G662="",,IF(ISNUMBER(MATCH(I662,'Bundle SKUs'!$A:$A,0)),K662,K662*2))</f>
        <v/>
      </c>
      <c r="M662" s="253"/>
      <c r="N662" s="203" t="str">
        <f>IFERROR(__xludf.DUMMYFUNCTION("IF(O662="""",,JOIN("","",UNIQUE(FILTER(Berechnung!$A:$A,Berechnung!$B:$B=N$1,Berechnung!$N:$N=M662))))"),"")</f>
        <v/>
      </c>
      <c r="O662" s="1"/>
      <c r="P662" s="1"/>
      <c r="Q662" s="251" t="str">
        <f>IF(M662="",,ROUNDUP(SUMIFS(Berechnung!$L:$L,Berechnung!$N:$N,M662,Berechnung!$B:$B,N$1),0))</f>
        <v/>
      </c>
      <c r="R662" s="251" t="str">
        <f>IF(M662="",,IF(ISNUMBER(MATCH(O662,'Bundle SKUs'!$A:$A,0)),Q662,Q662*2))</f>
        <v/>
      </c>
    </row>
    <row r="663">
      <c r="A663" s="250"/>
      <c r="B663" s="203" t="str">
        <f>IFERROR(__xludf.DUMMYFUNCTION("IF(C663="""",,JOIN("","",UNIQUE(FILTER(Berechnung!$A:$A,Berechnung!$B:$B=B$1,Berechnung!$N:$N=A663))))"),"")</f>
        <v/>
      </c>
      <c r="C663" s="1"/>
      <c r="D663" s="1"/>
      <c r="E663" s="251" t="str">
        <f>IF(A663="",,ROUNDUP(SUMIFS(Berechnung!$L:$L,Berechnung!$N:$N,A663,Berechnung!$B:$B,B$1),0))</f>
        <v/>
      </c>
      <c r="F663" s="251" t="str">
        <f>IF(A663="",,IF(ISNUMBER(MATCH(C663,'Bundle SKUs'!$A:$A,0)),E663,E663*2))</f>
        <v/>
      </c>
      <c r="G663" s="252"/>
      <c r="H663" s="203" t="str">
        <f>IFERROR(__xludf.DUMMYFUNCTION("IF(I663="""",,JOIN("","",UNIQUE(FILTER(Berechnung!$A:$A,Berechnung!$B:$B=H$1,Berechnung!$N:$N=G663))))"),"")</f>
        <v/>
      </c>
      <c r="I663" s="1"/>
      <c r="J663" s="1"/>
      <c r="K663" s="251" t="str">
        <f>IF(G663="",,ROUNDUP(SUMIFS(Berechnung!$L:$L,Berechnung!$N:$N,G663,Berechnung!$B:$B,H$1),0))</f>
        <v/>
      </c>
      <c r="L663" s="251" t="str">
        <f>IF(G663="",,IF(ISNUMBER(MATCH(I663,'Bundle SKUs'!$A:$A,0)),K663,K663*2))</f>
        <v/>
      </c>
      <c r="M663" s="253"/>
      <c r="N663" s="203" t="str">
        <f>IFERROR(__xludf.DUMMYFUNCTION("IF(O663="""",,JOIN("","",UNIQUE(FILTER(Berechnung!$A:$A,Berechnung!$B:$B=N$1,Berechnung!$N:$N=M663))))"),"")</f>
        <v/>
      </c>
      <c r="O663" s="1"/>
      <c r="P663" s="1"/>
      <c r="Q663" s="251" t="str">
        <f>IF(M663="",,ROUNDUP(SUMIFS(Berechnung!$L:$L,Berechnung!$N:$N,M663,Berechnung!$B:$B,N$1),0))</f>
        <v/>
      </c>
      <c r="R663" s="251" t="str">
        <f>IF(M663="",,IF(ISNUMBER(MATCH(O663,'Bundle SKUs'!$A:$A,0)),Q663,Q663*2))</f>
        <v/>
      </c>
    </row>
    <row r="664">
      <c r="A664" s="250"/>
      <c r="B664" s="203" t="str">
        <f>IFERROR(__xludf.DUMMYFUNCTION("IF(C664="""",,JOIN("","",UNIQUE(FILTER(Berechnung!$A:$A,Berechnung!$B:$B=B$1,Berechnung!$N:$N=A664))))"),"")</f>
        <v/>
      </c>
      <c r="C664" s="1"/>
      <c r="D664" s="1"/>
      <c r="E664" s="251" t="str">
        <f>IF(A664="",,ROUNDUP(SUMIFS(Berechnung!$L:$L,Berechnung!$N:$N,A664,Berechnung!$B:$B,B$1),0))</f>
        <v/>
      </c>
      <c r="F664" s="251" t="str">
        <f>IF(A664="",,IF(ISNUMBER(MATCH(C664,'Bundle SKUs'!$A:$A,0)),E664,E664*2))</f>
        <v/>
      </c>
      <c r="G664" s="252"/>
      <c r="H664" s="203" t="str">
        <f>IFERROR(__xludf.DUMMYFUNCTION("IF(I664="""",,JOIN("","",UNIQUE(FILTER(Berechnung!$A:$A,Berechnung!$B:$B=H$1,Berechnung!$N:$N=G664))))"),"")</f>
        <v/>
      </c>
      <c r="I664" s="1"/>
      <c r="J664" s="1"/>
      <c r="K664" s="251" t="str">
        <f>IF(G664="",,ROUNDUP(SUMIFS(Berechnung!$L:$L,Berechnung!$N:$N,G664,Berechnung!$B:$B,H$1),0))</f>
        <v/>
      </c>
      <c r="L664" s="251" t="str">
        <f>IF(G664="",,IF(ISNUMBER(MATCH(I664,'Bundle SKUs'!$A:$A,0)),K664,K664*2))</f>
        <v/>
      </c>
      <c r="M664" s="253"/>
      <c r="N664" s="203" t="str">
        <f>IFERROR(__xludf.DUMMYFUNCTION("IF(O664="""",,JOIN("","",UNIQUE(FILTER(Berechnung!$A:$A,Berechnung!$B:$B=N$1,Berechnung!$N:$N=M664))))"),"")</f>
        <v/>
      </c>
      <c r="O664" s="1"/>
      <c r="P664" s="1"/>
      <c r="Q664" s="251" t="str">
        <f>IF(M664="",,ROUNDUP(SUMIFS(Berechnung!$L:$L,Berechnung!$N:$N,M664,Berechnung!$B:$B,N$1),0))</f>
        <v/>
      </c>
      <c r="R664" s="251" t="str">
        <f>IF(M664="",,IF(ISNUMBER(MATCH(O664,'Bundle SKUs'!$A:$A,0)),Q664,Q664*2))</f>
        <v/>
      </c>
    </row>
    <row r="665">
      <c r="A665" s="250"/>
      <c r="B665" s="203" t="str">
        <f>IFERROR(__xludf.DUMMYFUNCTION("IF(C665="""",,JOIN("","",UNIQUE(FILTER(Berechnung!$A:$A,Berechnung!$B:$B=B$1,Berechnung!$N:$N=A665))))"),"")</f>
        <v/>
      </c>
      <c r="C665" s="1"/>
      <c r="D665" s="1"/>
      <c r="E665" s="251" t="str">
        <f>IF(A665="",,ROUNDUP(SUMIFS(Berechnung!$L:$L,Berechnung!$N:$N,A665,Berechnung!$B:$B,B$1),0))</f>
        <v/>
      </c>
      <c r="F665" s="251" t="str">
        <f>IF(A665="",,IF(ISNUMBER(MATCH(C665,'Bundle SKUs'!$A:$A,0)),E665,E665*2))</f>
        <v/>
      </c>
      <c r="G665" s="252"/>
      <c r="H665" s="203" t="str">
        <f>IFERROR(__xludf.DUMMYFUNCTION("IF(I665="""",,JOIN("","",UNIQUE(FILTER(Berechnung!$A:$A,Berechnung!$B:$B=H$1,Berechnung!$N:$N=G665))))"),"")</f>
        <v/>
      </c>
      <c r="I665" s="1"/>
      <c r="J665" s="1"/>
      <c r="K665" s="251" t="str">
        <f>IF(G665="",,ROUNDUP(SUMIFS(Berechnung!$L:$L,Berechnung!$N:$N,G665,Berechnung!$B:$B,H$1),0))</f>
        <v/>
      </c>
      <c r="L665" s="251" t="str">
        <f>IF(G665="",,IF(ISNUMBER(MATCH(I665,'Bundle SKUs'!$A:$A,0)),K665,K665*2))</f>
        <v/>
      </c>
      <c r="M665" s="253"/>
      <c r="N665" s="203" t="str">
        <f>IFERROR(__xludf.DUMMYFUNCTION("IF(O665="""",,JOIN("","",UNIQUE(FILTER(Berechnung!$A:$A,Berechnung!$B:$B=N$1,Berechnung!$N:$N=M665))))"),"")</f>
        <v/>
      </c>
      <c r="O665" s="1"/>
      <c r="P665" s="1"/>
      <c r="Q665" s="251" t="str">
        <f>IF(M665="",,ROUNDUP(SUMIFS(Berechnung!$L:$L,Berechnung!$N:$N,M665,Berechnung!$B:$B,N$1),0))</f>
        <v/>
      </c>
      <c r="R665" s="251" t="str">
        <f>IF(M665="",,IF(ISNUMBER(MATCH(O665,'Bundle SKUs'!$A:$A,0)),Q665,Q665*2))</f>
        <v/>
      </c>
    </row>
    <row r="666">
      <c r="A666" s="250"/>
      <c r="B666" s="203" t="str">
        <f>IFERROR(__xludf.DUMMYFUNCTION("IF(C666="""",,JOIN("","",UNIQUE(FILTER(Berechnung!$A:$A,Berechnung!$B:$B=B$1,Berechnung!$N:$N=A666))))"),"")</f>
        <v/>
      </c>
      <c r="C666" s="1"/>
      <c r="D666" s="1"/>
      <c r="E666" s="251" t="str">
        <f>IF(A666="",,ROUNDUP(SUMIFS(Berechnung!$L:$L,Berechnung!$N:$N,A666,Berechnung!$B:$B,B$1),0))</f>
        <v/>
      </c>
      <c r="F666" s="251" t="str">
        <f>IF(A666="",,IF(ISNUMBER(MATCH(C666,'Bundle SKUs'!$A:$A,0)),E666,E666*2))</f>
        <v/>
      </c>
      <c r="G666" s="252"/>
      <c r="H666" s="203" t="str">
        <f>IFERROR(__xludf.DUMMYFUNCTION("IF(I666="""",,JOIN("","",UNIQUE(FILTER(Berechnung!$A:$A,Berechnung!$B:$B=H$1,Berechnung!$N:$N=G666))))"),"")</f>
        <v/>
      </c>
      <c r="I666" s="1"/>
      <c r="J666" s="1"/>
      <c r="K666" s="251" t="str">
        <f>IF(G666="",,ROUNDUP(SUMIFS(Berechnung!$L:$L,Berechnung!$N:$N,G666,Berechnung!$B:$B,H$1),0))</f>
        <v/>
      </c>
      <c r="L666" s="251" t="str">
        <f>IF(G666="",,IF(ISNUMBER(MATCH(I666,'Bundle SKUs'!$A:$A,0)),K666,K666*2))</f>
        <v/>
      </c>
      <c r="M666" s="253"/>
      <c r="N666" s="203" t="str">
        <f>IFERROR(__xludf.DUMMYFUNCTION("IF(O666="""",,JOIN("","",UNIQUE(FILTER(Berechnung!$A:$A,Berechnung!$B:$B=N$1,Berechnung!$N:$N=M666))))"),"")</f>
        <v/>
      </c>
      <c r="O666" s="1"/>
      <c r="P666" s="1"/>
      <c r="Q666" s="251" t="str">
        <f>IF(M666="",,ROUNDUP(SUMIFS(Berechnung!$L:$L,Berechnung!$N:$N,M666,Berechnung!$B:$B,N$1),0))</f>
        <v/>
      </c>
      <c r="R666" s="251" t="str">
        <f>IF(M666="",,IF(ISNUMBER(MATCH(O666,'Bundle SKUs'!$A:$A,0)),Q666,Q666*2))</f>
        <v/>
      </c>
    </row>
    <row r="667">
      <c r="A667" s="250"/>
      <c r="B667" s="203" t="str">
        <f>IFERROR(__xludf.DUMMYFUNCTION("IF(C667="""",,JOIN("","",UNIQUE(FILTER(Berechnung!$A:$A,Berechnung!$B:$B=B$1,Berechnung!$N:$N=A667))))"),"")</f>
        <v/>
      </c>
      <c r="C667" s="1"/>
      <c r="D667" s="1"/>
      <c r="E667" s="251" t="str">
        <f>IF(A667="",,ROUNDUP(SUMIFS(Berechnung!$L:$L,Berechnung!$N:$N,A667,Berechnung!$B:$B,B$1),0))</f>
        <v/>
      </c>
      <c r="F667" s="251" t="str">
        <f>IF(A667="",,IF(ISNUMBER(MATCH(C667,'Bundle SKUs'!$A:$A,0)),E667,E667*2))</f>
        <v/>
      </c>
      <c r="G667" s="252"/>
      <c r="H667" s="203" t="str">
        <f>IFERROR(__xludf.DUMMYFUNCTION("IF(I667="""",,JOIN("","",UNIQUE(FILTER(Berechnung!$A:$A,Berechnung!$B:$B=H$1,Berechnung!$N:$N=G667))))"),"")</f>
        <v/>
      </c>
      <c r="I667" s="1"/>
      <c r="J667" s="1"/>
      <c r="K667" s="251" t="str">
        <f>IF(G667="",,ROUNDUP(SUMIFS(Berechnung!$L:$L,Berechnung!$N:$N,G667,Berechnung!$B:$B,H$1),0))</f>
        <v/>
      </c>
      <c r="L667" s="251" t="str">
        <f>IF(G667="",,IF(ISNUMBER(MATCH(I667,'Bundle SKUs'!$A:$A,0)),K667,K667*2))</f>
        <v/>
      </c>
      <c r="M667" s="253"/>
      <c r="N667" s="203" t="str">
        <f>IFERROR(__xludf.DUMMYFUNCTION("IF(O667="""",,JOIN("","",UNIQUE(FILTER(Berechnung!$A:$A,Berechnung!$B:$B=N$1,Berechnung!$N:$N=M667))))"),"")</f>
        <v/>
      </c>
      <c r="O667" s="1"/>
      <c r="P667" s="1"/>
      <c r="Q667" s="251" t="str">
        <f>IF(M667="",,ROUNDUP(SUMIFS(Berechnung!$L:$L,Berechnung!$N:$N,M667,Berechnung!$B:$B,N$1),0))</f>
        <v/>
      </c>
      <c r="R667" s="251" t="str">
        <f>IF(M667="",,IF(ISNUMBER(MATCH(O667,'Bundle SKUs'!$A:$A,0)),Q667,Q667*2))</f>
        <v/>
      </c>
    </row>
    <row r="668">
      <c r="A668" s="250"/>
      <c r="B668" s="203" t="str">
        <f>IFERROR(__xludf.DUMMYFUNCTION("IF(C668="""",,JOIN("","",UNIQUE(FILTER(Berechnung!$A:$A,Berechnung!$B:$B=B$1,Berechnung!$N:$N=A668))))"),"")</f>
        <v/>
      </c>
      <c r="C668" s="1"/>
      <c r="D668" s="1"/>
      <c r="E668" s="251" t="str">
        <f>IF(A668="",,ROUNDUP(SUMIFS(Berechnung!$L:$L,Berechnung!$N:$N,A668,Berechnung!$B:$B,B$1),0))</f>
        <v/>
      </c>
      <c r="F668" s="251" t="str">
        <f>IF(A668="",,IF(ISNUMBER(MATCH(C668,'Bundle SKUs'!$A:$A,0)),E668,E668*2))</f>
        <v/>
      </c>
      <c r="G668" s="252"/>
      <c r="H668" s="203" t="str">
        <f>IFERROR(__xludf.DUMMYFUNCTION("IF(I668="""",,JOIN("","",UNIQUE(FILTER(Berechnung!$A:$A,Berechnung!$B:$B=H$1,Berechnung!$N:$N=G668))))"),"")</f>
        <v/>
      </c>
      <c r="I668" s="1"/>
      <c r="J668" s="1"/>
      <c r="K668" s="251" t="str">
        <f>IF(G668="",,ROUNDUP(SUMIFS(Berechnung!$L:$L,Berechnung!$N:$N,G668,Berechnung!$B:$B,H$1),0))</f>
        <v/>
      </c>
      <c r="L668" s="251" t="str">
        <f>IF(G668="",,IF(ISNUMBER(MATCH(I668,'Bundle SKUs'!$A:$A,0)),K668,K668*2))</f>
        <v/>
      </c>
      <c r="M668" s="253"/>
      <c r="N668" s="203" t="str">
        <f>IFERROR(__xludf.DUMMYFUNCTION("IF(O668="""",,JOIN("","",UNIQUE(FILTER(Berechnung!$A:$A,Berechnung!$B:$B=N$1,Berechnung!$N:$N=M668))))"),"")</f>
        <v/>
      </c>
      <c r="O668" s="1"/>
      <c r="P668" s="1"/>
      <c r="Q668" s="251" t="str">
        <f>IF(M668="",,ROUNDUP(SUMIFS(Berechnung!$L:$L,Berechnung!$N:$N,M668,Berechnung!$B:$B,N$1),0))</f>
        <v/>
      </c>
      <c r="R668" s="251" t="str">
        <f>IF(M668="",,IF(ISNUMBER(MATCH(O668,'Bundle SKUs'!$A:$A,0)),Q668,Q668*2))</f>
        <v/>
      </c>
    </row>
    <row r="669">
      <c r="A669" s="250"/>
      <c r="B669" s="203" t="str">
        <f>IFERROR(__xludf.DUMMYFUNCTION("IF(C669="""",,JOIN("","",UNIQUE(FILTER(Berechnung!$A:$A,Berechnung!$B:$B=B$1,Berechnung!$N:$N=A669))))"),"")</f>
        <v/>
      </c>
      <c r="C669" s="1"/>
      <c r="D669" s="1"/>
      <c r="E669" s="251" t="str">
        <f>IF(A669="",,ROUNDUP(SUMIFS(Berechnung!$L:$L,Berechnung!$N:$N,A669,Berechnung!$B:$B,B$1),0))</f>
        <v/>
      </c>
      <c r="F669" s="251" t="str">
        <f>IF(A669="",,IF(ISNUMBER(MATCH(C669,'Bundle SKUs'!$A:$A,0)),E669,E669*2))</f>
        <v/>
      </c>
      <c r="G669" s="252"/>
      <c r="H669" s="203" t="str">
        <f>IFERROR(__xludf.DUMMYFUNCTION("IF(I669="""",,JOIN("","",UNIQUE(FILTER(Berechnung!$A:$A,Berechnung!$B:$B=H$1,Berechnung!$N:$N=G669))))"),"")</f>
        <v/>
      </c>
      <c r="I669" s="1"/>
      <c r="J669" s="1"/>
      <c r="K669" s="251" t="str">
        <f>IF(G669="",,ROUNDUP(SUMIFS(Berechnung!$L:$L,Berechnung!$N:$N,G669,Berechnung!$B:$B,H$1),0))</f>
        <v/>
      </c>
      <c r="L669" s="251" t="str">
        <f>IF(G669="",,IF(ISNUMBER(MATCH(I669,'Bundle SKUs'!$A:$A,0)),K669,K669*2))</f>
        <v/>
      </c>
      <c r="M669" s="253"/>
      <c r="N669" s="203" t="str">
        <f>IFERROR(__xludf.DUMMYFUNCTION("IF(O669="""",,JOIN("","",UNIQUE(FILTER(Berechnung!$A:$A,Berechnung!$B:$B=N$1,Berechnung!$N:$N=M669))))"),"")</f>
        <v/>
      </c>
      <c r="O669" s="1"/>
      <c r="P669" s="1"/>
      <c r="Q669" s="251" t="str">
        <f>IF(M669="",,ROUNDUP(SUMIFS(Berechnung!$L:$L,Berechnung!$N:$N,M669,Berechnung!$B:$B,N$1),0))</f>
        <v/>
      </c>
      <c r="R669" s="251" t="str">
        <f>IF(M669="",,IF(ISNUMBER(MATCH(O669,'Bundle SKUs'!$A:$A,0)),Q669,Q669*2))</f>
        <v/>
      </c>
    </row>
    <row r="670">
      <c r="A670" s="250"/>
      <c r="B670" s="203" t="str">
        <f>IFERROR(__xludf.DUMMYFUNCTION("IF(C670="""",,JOIN("","",UNIQUE(FILTER(Berechnung!$A:$A,Berechnung!$B:$B=B$1,Berechnung!$N:$N=A670))))"),"")</f>
        <v/>
      </c>
      <c r="C670" s="1"/>
      <c r="D670" s="1"/>
      <c r="E670" s="251" t="str">
        <f>IF(A670="",,ROUNDUP(SUMIFS(Berechnung!$L:$L,Berechnung!$N:$N,A670,Berechnung!$B:$B,B$1),0))</f>
        <v/>
      </c>
      <c r="F670" s="251" t="str">
        <f>IF(A670="",,IF(ISNUMBER(MATCH(C670,'Bundle SKUs'!$A:$A,0)),E670,E670*2))</f>
        <v/>
      </c>
      <c r="G670" s="252"/>
      <c r="H670" s="203" t="str">
        <f>IFERROR(__xludf.DUMMYFUNCTION("IF(I670="""",,JOIN("","",UNIQUE(FILTER(Berechnung!$A:$A,Berechnung!$B:$B=H$1,Berechnung!$N:$N=G670))))"),"")</f>
        <v/>
      </c>
      <c r="I670" s="1"/>
      <c r="J670" s="1"/>
      <c r="K670" s="251" t="str">
        <f>IF(G670="",,ROUNDUP(SUMIFS(Berechnung!$L:$L,Berechnung!$N:$N,G670,Berechnung!$B:$B,H$1),0))</f>
        <v/>
      </c>
      <c r="L670" s="251" t="str">
        <f>IF(G670="",,IF(ISNUMBER(MATCH(I670,'Bundle SKUs'!$A:$A,0)),K670,K670*2))</f>
        <v/>
      </c>
      <c r="M670" s="253"/>
      <c r="N670" s="203" t="str">
        <f>IFERROR(__xludf.DUMMYFUNCTION("IF(O670="""",,JOIN("","",UNIQUE(FILTER(Berechnung!$A:$A,Berechnung!$B:$B=N$1,Berechnung!$N:$N=M670))))"),"")</f>
        <v/>
      </c>
      <c r="O670" s="1"/>
      <c r="P670" s="1"/>
      <c r="Q670" s="251" t="str">
        <f>IF(M670="",,ROUNDUP(SUMIFS(Berechnung!$L:$L,Berechnung!$N:$N,M670,Berechnung!$B:$B,N$1),0))</f>
        <v/>
      </c>
      <c r="R670" s="251" t="str">
        <f>IF(M670="",,IF(ISNUMBER(MATCH(O670,'Bundle SKUs'!$A:$A,0)),Q670,Q670*2))</f>
        <v/>
      </c>
    </row>
    <row r="671">
      <c r="A671" s="250"/>
      <c r="B671" s="203" t="str">
        <f>IFERROR(__xludf.DUMMYFUNCTION("IF(C671="""",,JOIN("","",UNIQUE(FILTER(Berechnung!$A:$A,Berechnung!$B:$B=B$1,Berechnung!$N:$N=A671))))"),"")</f>
        <v/>
      </c>
      <c r="C671" s="1"/>
      <c r="D671" s="1"/>
      <c r="E671" s="251" t="str">
        <f>IF(A671="",,ROUNDUP(SUMIFS(Berechnung!$L:$L,Berechnung!$N:$N,A671,Berechnung!$B:$B,B$1),0))</f>
        <v/>
      </c>
      <c r="F671" s="251" t="str">
        <f>IF(A671="",,IF(ISNUMBER(MATCH(C671,'Bundle SKUs'!$A:$A,0)),E671,E671*2))</f>
        <v/>
      </c>
      <c r="G671" s="252"/>
      <c r="H671" s="203" t="str">
        <f>IFERROR(__xludf.DUMMYFUNCTION("IF(I671="""",,JOIN("","",UNIQUE(FILTER(Berechnung!$A:$A,Berechnung!$B:$B=H$1,Berechnung!$N:$N=G671))))"),"")</f>
        <v/>
      </c>
      <c r="I671" s="1"/>
      <c r="J671" s="1"/>
      <c r="K671" s="251" t="str">
        <f>IF(G671="",,ROUNDUP(SUMIFS(Berechnung!$L:$L,Berechnung!$N:$N,G671,Berechnung!$B:$B,H$1),0))</f>
        <v/>
      </c>
      <c r="L671" s="251" t="str">
        <f>IF(G671="",,IF(ISNUMBER(MATCH(I671,'Bundle SKUs'!$A:$A,0)),K671,K671*2))</f>
        <v/>
      </c>
      <c r="M671" s="253"/>
      <c r="N671" s="203" t="str">
        <f>IFERROR(__xludf.DUMMYFUNCTION("IF(O671="""",,JOIN("","",UNIQUE(FILTER(Berechnung!$A:$A,Berechnung!$B:$B=N$1,Berechnung!$N:$N=M671))))"),"")</f>
        <v/>
      </c>
      <c r="O671" s="1"/>
      <c r="P671" s="1"/>
      <c r="Q671" s="251" t="str">
        <f>IF(M671="",,ROUNDUP(SUMIFS(Berechnung!$L:$L,Berechnung!$N:$N,M671,Berechnung!$B:$B,N$1),0))</f>
        <v/>
      </c>
      <c r="R671" s="251" t="str">
        <f>IF(M671="",,IF(ISNUMBER(MATCH(O671,'Bundle SKUs'!$A:$A,0)),Q671,Q671*2))</f>
        <v/>
      </c>
    </row>
    <row r="672">
      <c r="A672" s="250"/>
      <c r="B672" s="203" t="str">
        <f>IFERROR(__xludf.DUMMYFUNCTION("IF(C672="""",,JOIN("","",UNIQUE(FILTER(Berechnung!$A:$A,Berechnung!$B:$B=B$1,Berechnung!$N:$N=A672))))"),"")</f>
        <v/>
      </c>
      <c r="C672" s="1"/>
      <c r="D672" s="1"/>
      <c r="E672" s="251" t="str">
        <f>IF(A672="",,ROUNDUP(SUMIFS(Berechnung!$L:$L,Berechnung!$N:$N,A672,Berechnung!$B:$B,B$1),0))</f>
        <v/>
      </c>
      <c r="F672" s="251" t="str">
        <f>IF(A672="",,IF(ISNUMBER(MATCH(C672,'Bundle SKUs'!$A:$A,0)),E672,E672*2))</f>
        <v/>
      </c>
      <c r="G672" s="252"/>
      <c r="H672" s="203" t="str">
        <f>IFERROR(__xludf.DUMMYFUNCTION("IF(I672="""",,JOIN("","",UNIQUE(FILTER(Berechnung!$A:$A,Berechnung!$B:$B=H$1,Berechnung!$N:$N=G672))))"),"")</f>
        <v/>
      </c>
      <c r="I672" s="1"/>
      <c r="J672" s="1"/>
      <c r="K672" s="251" t="str">
        <f>IF(G672="",,ROUNDUP(SUMIFS(Berechnung!$L:$L,Berechnung!$N:$N,G672,Berechnung!$B:$B,H$1),0))</f>
        <v/>
      </c>
      <c r="L672" s="251" t="str">
        <f>IF(G672="",,IF(ISNUMBER(MATCH(I672,'Bundle SKUs'!$A:$A,0)),K672,K672*2))</f>
        <v/>
      </c>
      <c r="M672" s="253"/>
      <c r="N672" s="203" t="str">
        <f>IFERROR(__xludf.DUMMYFUNCTION("IF(O672="""",,JOIN("","",UNIQUE(FILTER(Berechnung!$A:$A,Berechnung!$B:$B=N$1,Berechnung!$N:$N=M672))))"),"")</f>
        <v/>
      </c>
      <c r="O672" s="1"/>
      <c r="P672" s="1"/>
      <c r="Q672" s="251" t="str">
        <f>IF(M672="",,ROUNDUP(SUMIFS(Berechnung!$L:$L,Berechnung!$N:$N,M672,Berechnung!$B:$B,N$1),0))</f>
        <v/>
      </c>
      <c r="R672" s="251" t="str">
        <f>IF(M672="",,IF(ISNUMBER(MATCH(O672,'Bundle SKUs'!$A:$A,0)),Q672,Q672*2))</f>
        <v/>
      </c>
    </row>
    <row r="673">
      <c r="A673" s="250"/>
      <c r="B673" s="203" t="str">
        <f>IFERROR(__xludf.DUMMYFUNCTION("IF(C673="""",,JOIN("","",UNIQUE(FILTER(Berechnung!$A:$A,Berechnung!$B:$B=B$1,Berechnung!$N:$N=A673))))"),"")</f>
        <v/>
      </c>
      <c r="C673" s="1"/>
      <c r="D673" s="1"/>
      <c r="E673" s="251" t="str">
        <f>IF(A673="",,ROUNDUP(SUMIFS(Berechnung!$L:$L,Berechnung!$N:$N,A673,Berechnung!$B:$B,B$1),0))</f>
        <v/>
      </c>
      <c r="F673" s="251" t="str">
        <f>IF(A673="",,IF(ISNUMBER(MATCH(C673,'Bundle SKUs'!$A:$A,0)),E673,E673*2))</f>
        <v/>
      </c>
      <c r="G673" s="252"/>
      <c r="H673" s="203" t="str">
        <f>IFERROR(__xludf.DUMMYFUNCTION("IF(I673="""",,JOIN("","",UNIQUE(FILTER(Berechnung!$A:$A,Berechnung!$B:$B=H$1,Berechnung!$N:$N=G673))))"),"")</f>
        <v/>
      </c>
      <c r="I673" s="1"/>
      <c r="J673" s="1"/>
      <c r="K673" s="251" t="str">
        <f>IF(G673="",,ROUNDUP(SUMIFS(Berechnung!$L:$L,Berechnung!$N:$N,G673,Berechnung!$B:$B,H$1),0))</f>
        <v/>
      </c>
      <c r="L673" s="251" t="str">
        <f>IF(G673="",,IF(ISNUMBER(MATCH(I673,'Bundle SKUs'!$A:$A,0)),K673,K673*2))</f>
        <v/>
      </c>
      <c r="M673" s="253"/>
      <c r="N673" s="203" t="str">
        <f>IFERROR(__xludf.DUMMYFUNCTION("IF(O673="""",,JOIN("","",UNIQUE(FILTER(Berechnung!$A:$A,Berechnung!$B:$B=N$1,Berechnung!$N:$N=M673))))"),"")</f>
        <v/>
      </c>
      <c r="O673" s="1"/>
      <c r="P673" s="1"/>
      <c r="Q673" s="251" t="str">
        <f>IF(M673="",,ROUNDUP(SUMIFS(Berechnung!$L:$L,Berechnung!$N:$N,M673,Berechnung!$B:$B,N$1),0))</f>
        <v/>
      </c>
      <c r="R673" s="251" t="str">
        <f>IF(M673="",,IF(ISNUMBER(MATCH(O673,'Bundle SKUs'!$A:$A,0)),Q673,Q673*2))</f>
        <v/>
      </c>
    </row>
    <row r="674">
      <c r="A674" s="250"/>
      <c r="B674" s="203" t="str">
        <f>IFERROR(__xludf.DUMMYFUNCTION("IF(C674="""",,JOIN("","",UNIQUE(FILTER(Berechnung!$A:$A,Berechnung!$B:$B=B$1,Berechnung!$N:$N=A674))))"),"")</f>
        <v/>
      </c>
      <c r="C674" s="1"/>
      <c r="D674" s="1"/>
      <c r="E674" s="251" t="str">
        <f>IF(A674="",,ROUNDUP(SUMIFS(Berechnung!$L:$L,Berechnung!$N:$N,A674,Berechnung!$B:$B,B$1),0))</f>
        <v/>
      </c>
      <c r="F674" s="251" t="str">
        <f>IF(A674="",,IF(ISNUMBER(MATCH(C674,'Bundle SKUs'!$A:$A,0)),E674,E674*2))</f>
        <v/>
      </c>
      <c r="G674" s="252"/>
      <c r="H674" s="203" t="str">
        <f>IFERROR(__xludf.DUMMYFUNCTION("IF(I674="""",,JOIN("","",UNIQUE(FILTER(Berechnung!$A:$A,Berechnung!$B:$B=H$1,Berechnung!$N:$N=G674))))"),"")</f>
        <v/>
      </c>
      <c r="I674" s="1"/>
      <c r="J674" s="1"/>
      <c r="K674" s="251" t="str">
        <f>IF(G674="",,ROUNDUP(SUMIFS(Berechnung!$L:$L,Berechnung!$N:$N,G674,Berechnung!$B:$B,H$1),0))</f>
        <v/>
      </c>
      <c r="L674" s="251" t="str">
        <f>IF(G674="",,IF(ISNUMBER(MATCH(I674,'Bundle SKUs'!$A:$A,0)),K674,K674*2))</f>
        <v/>
      </c>
      <c r="M674" s="253"/>
      <c r="N674" s="203" t="str">
        <f>IFERROR(__xludf.DUMMYFUNCTION("IF(O674="""",,JOIN("","",UNIQUE(FILTER(Berechnung!$A:$A,Berechnung!$B:$B=N$1,Berechnung!$N:$N=M674))))"),"")</f>
        <v/>
      </c>
      <c r="O674" s="1"/>
      <c r="P674" s="1"/>
      <c r="Q674" s="251" t="str">
        <f>IF(M674="",,ROUNDUP(SUMIFS(Berechnung!$L:$L,Berechnung!$N:$N,M674,Berechnung!$B:$B,N$1),0))</f>
        <v/>
      </c>
      <c r="R674" s="251" t="str">
        <f>IF(M674="",,IF(ISNUMBER(MATCH(O674,'Bundle SKUs'!$A:$A,0)),Q674,Q674*2))</f>
        <v/>
      </c>
    </row>
    <row r="675">
      <c r="A675" s="250"/>
      <c r="B675" s="203" t="str">
        <f>IFERROR(__xludf.DUMMYFUNCTION("IF(C675="""",,JOIN("","",UNIQUE(FILTER(Berechnung!$A:$A,Berechnung!$B:$B=B$1,Berechnung!$N:$N=A675))))"),"")</f>
        <v/>
      </c>
      <c r="C675" s="1"/>
      <c r="D675" s="1"/>
      <c r="E675" s="251" t="str">
        <f>IF(A675="",,ROUNDUP(SUMIFS(Berechnung!$L:$L,Berechnung!$N:$N,A675,Berechnung!$B:$B,B$1),0))</f>
        <v/>
      </c>
      <c r="F675" s="251" t="str">
        <f>IF(A675="",,IF(ISNUMBER(MATCH(C675,'Bundle SKUs'!$A:$A,0)),E675,E675*2))</f>
        <v/>
      </c>
      <c r="G675" s="252"/>
      <c r="H675" s="203" t="str">
        <f>IFERROR(__xludf.DUMMYFUNCTION("IF(I675="""",,JOIN("","",UNIQUE(FILTER(Berechnung!$A:$A,Berechnung!$B:$B=H$1,Berechnung!$N:$N=G675))))"),"")</f>
        <v/>
      </c>
      <c r="I675" s="1"/>
      <c r="J675" s="1"/>
      <c r="K675" s="251" t="str">
        <f>IF(G675="",,ROUNDUP(SUMIFS(Berechnung!$L:$L,Berechnung!$N:$N,G675,Berechnung!$B:$B,H$1),0))</f>
        <v/>
      </c>
      <c r="L675" s="251" t="str">
        <f>IF(G675="",,IF(ISNUMBER(MATCH(I675,'Bundle SKUs'!$A:$A,0)),K675,K675*2))</f>
        <v/>
      </c>
      <c r="M675" s="253"/>
      <c r="N675" s="203" t="str">
        <f>IFERROR(__xludf.DUMMYFUNCTION("IF(O675="""",,JOIN("","",UNIQUE(FILTER(Berechnung!$A:$A,Berechnung!$B:$B=N$1,Berechnung!$N:$N=M675))))"),"")</f>
        <v/>
      </c>
      <c r="O675" s="1"/>
      <c r="P675" s="1"/>
      <c r="Q675" s="251" t="str">
        <f>IF(M675="",,ROUNDUP(SUMIFS(Berechnung!$L:$L,Berechnung!$N:$N,M675,Berechnung!$B:$B,N$1),0))</f>
        <v/>
      </c>
      <c r="R675" s="251" t="str">
        <f>IF(M675="",,IF(ISNUMBER(MATCH(O675,'Bundle SKUs'!$A:$A,0)),Q675,Q675*2))</f>
        <v/>
      </c>
    </row>
    <row r="676">
      <c r="A676" s="250"/>
      <c r="B676" s="203" t="str">
        <f>IFERROR(__xludf.DUMMYFUNCTION("IF(C676="""",,JOIN("","",UNIQUE(FILTER(Berechnung!$A:$A,Berechnung!$B:$B=B$1,Berechnung!$N:$N=A676))))"),"")</f>
        <v/>
      </c>
      <c r="C676" s="1"/>
      <c r="D676" s="1"/>
      <c r="E676" s="251" t="str">
        <f>IF(A676="",,ROUNDUP(SUMIFS(Berechnung!$L:$L,Berechnung!$N:$N,A676,Berechnung!$B:$B,B$1),0))</f>
        <v/>
      </c>
      <c r="F676" s="251" t="str">
        <f>IF(A676="",,IF(ISNUMBER(MATCH(C676,'Bundle SKUs'!$A:$A,0)),E676,E676*2))</f>
        <v/>
      </c>
      <c r="G676" s="252"/>
      <c r="H676" s="203" t="str">
        <f>IFERROR(__xludf.DUMMYFUNCTION("IF(I676="""",,JOIN("","",UNIQUE(FILTER(Berechnung!$A:$A,Berechnung!$B:$B=H$1,Berechnung!$N:$N=G676))))"),"")</f>
        <v/>
      </c>
      <c r="I676" s="1"/>
      <c r="J676" s="1"/>
      <c r="K676" s="251" t="str">
        <f>IF(G676="",,ROUNDUP(SUMIFS(Berechnung!$L:$L,Berechnung!$N:$N,G676,Berechnung!$B:$B,H$1),0))</f>
        <v/>
      </c>
      <c r="L676" s="251" t="str">
        <f>IF(G676="",,IF(ISNUMBER(MATCH(I676,'Bundle SKUs'!$A:$A,0)),K676,K676*2))</f>
        <v/>
      </c>
      <c r="M676" s="253"/>
      <c r="N676" s="203" t="str">
        <f>IFERROR(__xludf.DUMMYFUNCTION("IF(O676="""",,JOIN("","",UNIQUE(FILTER(Berechnung!$A:$A,Berechnung!$B:$B=N$1,Berechnung!$N:$N=M676))))"),"")</f>
        <v/>
      </c>
      <c r="O676" s="1"/>
      <c r="P676" s="1"/>
      <c r="Q676" s="251" t="str">
        <f>IF(M676="",,ROUNDUP(SUMIFS(Berechnung!$L:$L,Berechnung!$N:$N,M676,Berechnung!$B:$B,N$1),0))</f>
        <v/>
      </c>
      <c r="R676" s="251" t="str">
        <f>IF(M676="",,IF(ISNUMBER(MATCH(O676,'Bundle SKUs'!$A:$A,0)),Q676,Q676*2))</f>
        <v/>
      </c>
    </row>
    <row r="677">
      <c r="A677" s="250"/>
      <c r="B677" s="203" t="str">
        <f>IFERROR(__xludf.DUMMYFUNCTION("IF(C677="""",,JOIN("","",UNIQUE(FILTER(Berechnung!$A:$A,Berechnung!$B:$B=B$1,Berechnung!$N:$N=A677))))"),"")</f>
        <v/>
      </c>
      <c r="C677" s="1"/>
      <c r="D677" s="1"/>
      <c r="E677" s="251" t="str">
        <f>IF(A677="",,ROUNDUP(SUMIFS(Berechnung!$L:$L,Berechnung!$N:$N,A677,Berechnung!$B:$B,B$1),0))</f>
        <v/>
      </c>
      <c r="F677" s="251" t="str">
        <f>IF(A677="",,IF(ISNUMBER(MATCH(C677,'Bundle SKUs'!$A:$A,0)),E677,E677*2))</f>
        <v/>
      </c>
      <c r="G677" s="252"/>
      <c r="H677" s="203" t="str">
        <f>IFERROR(__xludf.DUMMYFUNCTION("IF(I677="""",,JOIN("","",UNIQUE(FILTER(Berechnung!$A:$A,Berechnung!$B:$B=H$1,Berechnung!$N:$N=G677))))"),"")</f>
        <v/>
      </c>
      <c r="I677" s="1"/>
      <c r="J677" s="1"/>
      <c r="K677" s="251" t="str">
        <f>IF(G677="",,ROUNDUP(SUMIFS(Berechnung!$L:$L,Berechnung!$N:$N,G677,Berechnung!$B:$B,H$1),0))</f>
        <v/>
      </c>
      <c r="L677" s="251" t="str">
        <f>IF(G677="",,IF(ISNUMBER(MATCH(I677,'Bundle SKUs'!$A:$A,0)),K677,K677*2))</f>
        <v/>
      </c>
      <c r="M677" s="253"/>
      <c r="N677" s="203" t="str">
        <f>IFERROR(__xludf.DUMMYFUNCTION("IF(O677="""",,JOIN("","",UNIQUE(FILTER(Berechnung!$A:$A,Berechnung!$B:$B=N$1,Berechnung!$N:$N=M677))))"),"")</f>
        <v/>
      </c>
      <c r="O677" s="1"/>
      <c r="P677" s="1"/>
      <c r="Q677" s="251" t="str">
        <f>IF(M677="",,ROUNDUP(SUMIFS(Berechnung!$L:$L,Berechnung!$N:$N,M677,Berechnung!$B:$B,N$1),0))</f>
        <v/>
      </c>
      <c r="R677" s="251" t="str">
        <f>IF(M677="",,IF(ISNUMBER(MATCH(O677,'Bundle SKUs'!$A:$A,0)),Q677,Q677*2))</f>
        <v/>
      </c>
    </row>
    <row r="678">
      <c r="A678" s="250"/>
      <c r="B678" s="203" t="str">
        <f>IFERROR(__xludf.DUMMYFUNCTION("IF(C678="""",,JOIN("","",UNIQUE(FILTER(Berechnung!$A:$A,Berechnung!$B:$B=B$1,Berechnung!$N:$N=A678))))"),"")</f>
        <v/>
      </c>
      <c r="C678" s="1"/>
      <c r="D678" s="1"/>
      <c r="E678" s="251" t="str">
        <f>IF(A678="",,ROUNDUP(SUMIFS(Berechnung!$L:$L,Berechnung!$N:$N,A678,Berechnung!$B:$B,B$1),0))</f>
        <v/>
      </c>
      <c r="F678" s="251" t="str">
        <f>IF(A678="",,IF(ISNUMBER(MATCH(C678,'Bundle SKUs'!$A:$A,0)),E678,E678*2))</f>
        <v/>
      </c>
      <c r="G678" s="252"/>
      <c r="H678" s="203" t="str">
        <f>IFERROR(__xludf.DUMMYFUNCTION("IF(I678="""",,JOIN("","",UNIQUE(FILTER(Berechnung!$A:$A,Berechnung!$B:$B=H$1,Berechnung!$N:$N=G678))))"),"")</f>
        <v/>
      </c>
      <c r="I678" s="1"/>
      <c r="J678" s="1"/>
      <c r="K678" s="251" t="str">
        <f>IF(G678="",,ROUNDUP(SUMIFS(Berechnung!$L:$L,Berechnung!$N:$N,G678,Berechnung!$B:$B,H$1),0))</f>
        <v/>
      </c>
      <c r="L678" s="251" t="str">
        <f>IF(G678="",,IF(ISNUMBER(MATCH(I678,'Bundle SKUs'!$A:$A,0)),K678,K678*2))</f>
        <v/>
      </c>
      <c r="M678" s="253"/>
      <c r="N678" s="203" t="str">
        <f>IFERROR(__xludf.DUMMYFUNCTION("IF(O678="""",,JOIN("","",UNIQUE(FILTER(Berechnung!$A:$A,Berechnung!$B:$B=N$1,Berechnung!$N:$N=M678))))"),"")</f>
        <v/>
      </c>
      <c r="O678" s="1"/>
      <c r="P678" s="1"/>
      <c r="Q678" s="251" t="str">
        <f>IF(M678="",,ROUNDUP(SUMIFS(Berechnung!$L:$L,Berechnung!$N:$N,M678,Berechnung!$B:$B,N$1),0))</f>
        <v/>
      </c>
      <c r="R678" s="251" t="str">
        <f>IF(M678="",,IF(ISNUMBER(MATCH(O678,'Bundle SKUs'!$A:$A,0)),Q678,Q678*2))</f>
        <v/>
      </c>
    </row>
    <row r="679">
      <c r="A679" s="250"/>
      <c r="B679" s="203" t="str">
        <f>IFERROR(__xludf.DUMMYFUNCTION("IF(C679="""",,JOIN("","",UNIQUE(FILTER(Berechnung!$A:$A,Berechnung!$B:$B=B$1,Berechnung!$N:$N=A679))))"),"")</f>
        <v/>
      </c>
      <c r="C679" s="1"/>
      <c r="D679" s="1"/>
      <c r="E679" s="251" t="str">
        <f>IF(A679="",,ROUNDUP(SUMIFS(Berechnung!$L:$L,Berechnung!$N:$N,A679,Berechnung!$B:$B,B$1),0))</f>
        <v/>
      </c>
      <c r="F679" s="251" t="str">
        <f>IF(A679="",,IF(ISNUMBER(MATCH(C679,'Bundle SKUs'!$A:$A,0)),E679,E679*2))</f>
        <v/>
      </c>
      <c r="G679" s="252"/>
      <c r="H679" s="203" t="str">
        <f>IFERROR(__xludf.DUMMYFUNCTION("IF(I679="""",,JOIN("","",UNIQUE(FILTER(Berechnung!$A:$A,Berechnung!$B:$B=H$1,Berechnung!$N:$N=G679))))"),"")</f>
        <v/>
      </c>
      <c r="I679" s="1"/>
      <c r="J679" s="1"/>
      <c r="K679" s="251" t="str">
        <f>IF(G679="",,ROUNDUP(SUMIFS(Berechnung!$L:$L,Berechnung!$N:$N,G679,Berechnung!$B:$B,H$1),0))</f>
        <v/>
      </c>
      <c r="L679" s="251" t="str">
        <f>IF(G679="",,IF(ISNUMBER(MATCH(I679,'Bundle SKUs'!$A:$A,0)),K679,K679*2))</f>
        <v/>
      </c>
      <c r="M679" s="253"/>
      <c r="N679" s="203" t="str">
        <f>IFERROR(__xludf.DUMMYFUNCTION("IF(O679="""",,JOIN("","",UNIQUE(FILTER(Berechnung!$A:$A,Berechnung!$B:$B=N$1,Berechnung!$N:$N=M679))))"),"")</f>
        <v/>
      </c>
      <c r="O679" s="1"/>
      <c r="P679" s="1"/>
      <c r="Q679" s="251" t="str">
        <f>IF(M679="",,ROUNDUP(SUMIFS(Berechnung!$L:$L,Berechnung!$N:$N,M679,Berechnung!$B:$B,N$1),0))</f>
        <v/>
      </c>
      <c r="R679" s="251" t="str">
        <f>IF(M679="",,IF(ISNUMBER(MATCH(O679,'Bundle SKUs'!$A:$A,0)),Q679,Q679*2))</f>
        <v/>
      </c>
    </row>
    <row r="680">
      <c r="A680" s="250"/>
      <c r="B680" s="203" t="str">
        <f>IFERROR(__xludf.DUMMYFUNCTION("IF(C680="""",,JOIN("","",UNIQUE(FILTER(Berechnung!$A:$A,Berechnung!$B:$B=B$1,Berechnung!$N:$N=A680))))"),"")</f>
        <v/>
      </c>
      <c r="C680" s="1"/>
      <c r="D680" s="1"/>
      <c r="E680" s="251" t="str">
        <f>IF(A680="",,ROUNDUP(SUMIFS(Berechnung!$L:$L,Berechnung!$N:$N,A680,Berechnung!$B:$B,B$1),0))</f>
        <v/>
      </c>
      <c r="F680" s="251" t="str">
        <f>IF(A680="",,IF(ISNUMBER(MATCH(C680,'Bundle SKUs'!$A:$A,0)),E680,E680*2))</f>
        <v/>
      </c>
      <c r="G680" s="252"/>
      <c r="H680" s="203" t="str">
        <f>IFERROR(__xludf.DUMMYFUNCTION("IF(I680="""",,JOIN("","",UNIQUE(FILTER(Berechnung!$A:$A,Berechnung!$B:$B=H$1,Berechnung!$N:$N=G680))))"),"")</f>
        <v/>
      </c>
      <c r="I680" s="1"/>
      <c r="J680" s="1"/>
      <c r="K680" s="251" t="str">
        <f>IF(G680="",,ROUNDUP(SUMIFS(Berechnung!$L:$L,Berechnung!$N:$N,G680,Berechnung!$B:$B,H$1),0))</f>
        <v/>
      </c>
      <c r="L680" s="251" t="str">
        <f>IF(G680="",,IF(ISNUMBER(MATCH(I680,'Bundle SKUs'!$A:$A,0)),K680,K680*2))</f>
        <v/>
      </c>
      <c r="M680" s="253"/>
      <c r="N680" s="203" t="str">
        <f>IFERROR(__xludf.DUMMYFUNCTION("IF(O680="""",,JOIN("","",UNIQUE(FILTER(Berechnung!$A:$A,Berechnung!$B:$B=N$1,Berechnung!$N:$N=M680))))"),"")</f>
        <v/>
      </c>
      <c r="O680" s="1"/>
      <c r="P680" s="1"/>
      <c r="Q680" s="251" t="str">
        <f>IF(M680="",,ROUNDUP(SUMIFS(Berechnung!$L:$L,Berechnung!$N:$N,M680,Berechnung!$B:$B,N$1),0))</f>
        <v/>
      </c>
      <c r="R680" s="251" t="str">
        <f>IF(M680="",,IF(ISNUMBER(MATCH(O680,'Bundle SKUs'!$A:$A,0)),Q680,Q680*2))</f>
        <v/>
      </c>
    </row>
    <row r="681">
      <c r="A681" s="250"/>
      <c r="B681" s="203" t="str">
        <f>IFERROR(__xludf.DUMMYFUNCTION("IF(C681="""",,JOIN("","",UNIQUE(FILTER(Berechnung!$A:$A,Berechnung!$B:$B=B$1,Berechnung!$N:$N=A681))))"),"")</f>
        <v/>
      </c>
      <c r="C681" s="1"/>
      <c r="D681" s="1"/>
      <c r="E681" s="251" t="str">
        <f>IF(A681="",,ROUNDUP(SUMIFS(Berechnung!$L:$L,Berechnung!$N:$N,A681,Berechnung!$B:$B,B$1),0))</f>
        <v/>
      </c>
      <c r="F681" s="251" t="str">
        <f>IF(A681="",,IF(ISNUMBER(MATCH(C681,'Bundle SKUs'!$A:$A,0)),E681,E681*2))</f>
        <v/>
      </c>
      <c r="G681" s="252"/>
      <c r="H681" s="203" t="str">
        <f>IFERROR(__xludf.DUMMYFUNCTION("IF(I681="""",,JOIN("","",UNIQUE(FILTER(Berechnung!$A:$A,Berechnung!$B:$B=H$1,Berechnung!$N:$N=G681))))"),"")</f>
        <v/>
      </c>
      <c r="I681" s="1"/>
      <c r="J681" s="1"/>
      <c r="K681" s="251" t="str">
        <f>IF(G681="",,ROUNDUP(SUMIFS(Berechnung!$L:$L,Berechnung!$N:$N,G681,Berechnung!$B:$B,H$1),0))</f>
        <v/>
      </c>
      <c r="L681" s="251" t="str">
        <f>IF(G681="",,IF(ISNUMBER(MATCH(I681,'Bundle SKUs'!$A:$A,0)),K681,K681*2))</f>
        <v/>
      </c>
      <c r="M681" s="253"/>
      <c r="N681" s="203" t="str">
        <f>IFERROR(__xludf.DUMMYFUNCTION("IF(O681="""",,JOIN("","",UNIQUE(FILTER(Berechnung!$A:$A,Berechnung!$B:$B=N$1,Berechnung!$N:$N=M681))))"),"")</f>
        <v/>
      </c>
      <c r="O681" s="1"/>
      <c r="P681" s="1"/>
      <c r="Q681" s="251" t="str">
        <f>IF(M681="",,ROUNDUP(SUMIFS(Berechnung!$L:$L,Berechnung!$N:$N,M681,Berechnung!$B:$B,N$1),0))</f>
        <v/>
      </c>
      <c r="R681" s="251" t="str">
        <f>IF(M681="",,IF(ISNUMBER(MATCH(O681,'Bundle SKUs'!$A:$A,0)),Q681,Q681*2))</f>
        <v/>
      </c>
    </row>
    <row r="682">
      <c r="A682" s="250"/>
      <c r="B682" s="203" t="str">
        <f>IFERROR(__xludf.DUMMYFUNCTION("IF(C682="""",,JOIN("","",UNIQUE(FILTER(Berechnung!$A:$A,Berechnung!$B:$B=B$1,Berechnung!$N:$N=A682))))"),"")</f>
        <v/>
      </c>
      <c r="C682" s="1"/>
      <c r="D682" s="1"/>
      <c r="E682" s="251" t="str">
        <f>IF(A682="",,ROUNDUP(SUMIFS(Berechnung!$L:$L,Berechnung!$N:$N,A682,Berechnung!$B:$B,B$1),0))</f>
        <v/>
      </c>
      <c r="F682" s="251" t="str">
        <f>IF(A682="",,IF(ISNUMBER(MATCH(C682,'Bundle SKUs'!$A:$A,0)),E682,E682*2))</f>
        <v/>
      </c>
      <c r="G682" s="252"/>
      <c r="H682" s="203" t="str">
        <f>IFERROR(__xludf.DUMMYFUNCTION("IF(I682="""",,JOIN("","",UNIQUE(FILTER(Berechnung!$A:$A,Berechnung!$B:$B=H$1,Berechnung!$N:$N=G682))))"),"")</f>
        <v/>
      </c>
      <c r="I682" s="1"/>
      <c r="J682" s="1"/>
      <c r="K682" s="251" t="str">
        <f>IF(G682="",,ROUNDUP(SUMIFS(Berechnung!$L:$L,Berechnung!$N:$N,G682,Berechnung!$B:$B,H$1),0))</f>
        <v/>
      </c>
      <c r="L682" s="251" t="str">
        <f>IF(G682="",,IF(ISNUMBER(MATCH(I682,'Bundle SKUs'!$A:$A,0)),K682,K682*2))</f>
        <v/>
      </c>
      <c r="M682" s="253"/>
      <c r="N682" s="203" t="str">
        <f>IFERROR(__xludf.DUMMYFUNCTION("IF(O682="""",,JOIN("","",UNIQUE(FILTER(Berechnung!$A:$A,Berechnung!$B:$B=N$1,Berechnung!$N:$N=M682))))"),"")</f>
        <v/>
      </c>
      <c r="O682" s="1"/>
      <c r="P682" s="1"/>
      <c r="Q682" s="251" t="str">
        <f>IF(M682="",,ROUNDUP(SUMIFS(Berechnung!$L:$L,Berechnung!$N:$N,M682,Berechnung!$B:$B,N$1),0))</f>
        <v/>
      </c>
      <c r="R682" s="251" t="str">
        <f>IF(M682="",,IF(ISNUMBER(MATCH(O682,'Bundle SKUs'!$A:$A,0)),Q682,Q682*2))</f>
        <v/>
      </c>
    </row>
    <row r="683">
      <c r="A683" s="250"/>
      <c r="B683" s="203" t="str">
        <f>IFERROR(__xludf.DUMMYFUNCTION("IF(C683="""",,JOIN("","",UNIQUE(FILTER(Berechnung!$A:$A,Berechnung!$B:$B=B$1,Berechnung!$N:$N=A683))))"),"")</f>
        <v/>
      </c>
      <c r="C683" s="1"/>
      <c r="D683" s="1"/>
      <c r="E683" s="251" t="str">
        <f>IF(A683="",,ROUNDUP(SUMIFS(Berechnung!$L:$L,Berechnung!$N:$N,A683,Berechnung!$B:$B,B$1),0))</f>
        <v/>
      </c>
      <c r="F683" s="251" t="str">
        <f>IF(A683="",,IF(ISNUMBER(MATCH(C683,'Bundle SKUs'!$A:$A,0)),E683,E683*2))</f>
        <v/>
      </c>
      <c r="G683" s="252"/>
      <c r="H683" s="203" t="str">
        <f>IFERROR(__xludf.DUMMYFUNCTION("IF(I683="""",,JOIN("","",UNIQUE(FILTER(Berechnung!$A:$A,Berechnung!$B:$B=H$1,Berechnung!$N:$N=G683))))"),"")</f>
        <v/>
      </c>
      <c r="I683" s="1"/>
      <c r="J683" s="1"/>
      <c r="K683" s="251" t="str">
        <f>IF(G683="",,ROUNDUP(SUMIFS(Berechnung!$L:$L,Berechnung!$N:$N,G683,Berechnung!$B:$B,H$1),0))</f>
        <v/>
      </c>
      <c r="L683" s="251" t="str">
        <f>IF(G683="",,IF(ISNUMBER(MATCH(I683,'Bundle SKUs'!$A:$A,0)),K683,K683*2))</f>
        <v/>
      </c>
      <c r="M683" s="253"/>
      <c r="N683" s="203" t="str">
        <f>IFERROR(__xludf.DUMMYFUNCTION("IF(O683="""",,JOIN("","",UNIQUE(FILTER(Berechnung!$A:$A,Berechnung!$B:$B=N$1,Berechnung!$N:$N=M683))))"),"")</f>
        <v/>
      </c>
      <c r="O683" s="1"/>
      <c r="P683" s="1"/>
      <c r="Q683" s="251" t="str">
        <f>IF(M683="",,ROUNDUP(SUMIFS(Berechnung!$L:$L,Berechnung!$N:$N,M683,Berechnung!$B:$B,N$1),0))</f>
        <v/>
      </c>
      <c r="R683" s="251" t="str">
        <f>IF(M683="",,IF(ISNUMBER(MATCH(O683,'Bundle SKUs'!$A:$A,0)),Q683,Q683*2))</f>
        <v/>
      </c>
    </row>
    <row r="684">
      <c r="A684" s="250"/>
      <c r="B684" s="203" t="str">
        <f>IFERROR(__xludf.DUMMYFUNCTION("IF(C684="""",,JOIN("","",UNIQUE(FILTER(Berechnung!$A:$A,Berechnung!$B:$B=B$1,Berechnung!$N:$N=A684))))"),"")</f>
        <v/>
      </c>
      <c r="C684" s="1"/>
      <c r="D684" s="1"/>
      <c r="E684" s="251" t="str">
        <f>IF(A684="",,ROUNDUP(SUMIFS(Berechnung!$L:$L,Berechnung!$N:$N,A684,Berechnung!$B:$B,B$1),0))</f>
        <v/>
      </c>
      <c r="F684" s="251" t="str">
        <f>IF(A684="",,IF(ISNUMBER(MATCH(C684,'Bundle SKUs'!$A:$A,0)),E684,E684*2))</f>
        <v/>
      </c>
      <c r="G684" s="252"/>
      <c r="H684" s="203" t="str">
        <f>IFERROR(__xludf.DUMMYFUNCTION("IF(I684="""",,JOIN("","",UNIQUE(FILTER(Berechnung!$A:$A,Berechnung!$B:$B=H$1,Berechnung!$N:$N=G684))))"),"")</f>
        <v/>
      </c>
      <c r="I684" s="1"/>
      <c r="J684" s="1"/>
      <c r="K684" s="251" t="str">
        <f>IF(G684="",,ROUNDUP(SUMIFS(Berechnung!$L:$L,Berechnung!$N:$N,G684,Berechnung!$B:$B,H$1),0))</f>
        <v/>
      </c>
      <c r="L684" s="251" t="str">
        <f>IF(G684="",,IF(ISNUMBER(MATCH(I684,'Bundle SKUs'!$A:$A,0)),K684,K684*2))</f>
        <v/>
      </c>
      <c r="M684" s="253"/>
      <c r="N684" s="203" t="str">
        <f>IFERROR(__xludf.DUMMYFUNCTION("IF(O684="""",,JOIN("","",UNIQUE(FILTER(Berechnung!$A:$A,Berechnung!$B:$B=N$1,Berechnung!$N:$N=M684))))"),"")</f>
        <v/>
      </c>
      <c r="O684" s="1"/>
      <c r="P684" s="1"/>
      <c r="Q684" s="251" t="str">
        <f>IF(M684="",,ROUNDUP(SUMIFS(Berechnung!$L:$L,Berechnung!$N:$N,M684,Berechnung!$B:$B,N$1),0))</f>
        <v/>
      </c>
      <c r="R684" s="251" t="str">
        <f>IF(M684="",,IF(ISNUMBER(MATCH(O684,'Bundle SKUs'!$A:$A,0)),Q684,Q684*2))</f>
        <v/>
      </c>
    </row>
    <row r="685">
      <c r="A685" s="250"/>
      <c r="B685" s="203" t="str">
        <f>IFERROR(__xludf.DUMMYFUNCTION("IF(C685="""",,JOIN("","",UNIQUE(FILTER(Berechnung!$A:$A,Berechnung!$B:$B=B$1,Berechnung!$N:$N=A685))))"),"")</f>
        <v/>
      </c>
      <c r="C685" s="1"/>
      <c r="D685" s="1"/>
      <c r="E685" s="251" t="str">
        <f>IF(A685="",,ROUNDUP(SUMIFS(Berechnung!$L:$L,Berechnung!$N:$N,A685,Berechnung!$B:$B,B$1),0))</f>
        <v/>
      </c>
      <c r="F685" s="251" t="str">
        <f>IF(A685="",,IF(ISNUMBER(MATCH(C685,'Bundle SKUs'!$A:$A,0)),E685,E685*2))</f>
        <v/>
      </c>
      <c r="G685" s="252"/>
      <c r="H685" s="203" t="str">
        <f>IFERROR(__xludf.DUMMYFUNCTION("IF(I685="""",,JOIN("","",UNIQUE(FILTER(Berechnung!$A:$A,Berechnung!$B:$B=H$1,Berechnung!$N:$N=G685))))"),"")</f>
        <v/>
      </c>
      <c r="I685" s="1"/>
      <c r="J685" s="1"/>
      <c r="K685" s="251" t="str">
        <f>IF(G685="",,ROUNDUP(SUMIFS(Berechnung!$L:$L,Berechnung!$N:$N,G685,Berechnung!$B:$B,H$1),0))</f>
        <v/>
      </c>
      <c r="L685" s="251" t="str">
        <f>IF(G685="",,IF(ISNUMBER(MATCH(I685,'Bundle SKUs'!$A:$A,0)),K685,K685*2))</f>
        <v/>
      </c>
      <c r="M685" s="253"/>
      <c r="N685" s="203" t="str">
        <f>IFERROR(__xludf.DUMMYFUNCTION("IF(O685="""",,JOIN("","",UNIQUE(FILTER(Berechnung!$A:$A,Berechnung!$B:$B=N$1,Berechnung!$N:$N=M685))))"),"")</f>
        <v/>
      </c>
      <c r="O685" s="1"/>
      <c r="P685" s="1"/>
      <c r="Q685" s="251" t="str">
        <f>IF(M685="",,ROUNDUP(SUMIFS(Berechnung!$L:$L,Berechnung!$N:$N,M685,Berechnung!$B:$B,N$1),0))</f>
        <v/>
      </c>
      <c r="R685" s="251" t="str">
        <f>IF(M685="",,IF(ISNUMBER(MATCH(O685,'Bundle SKUs'!$A:$A,0)),Q685,Q685*2))</f>
        <v/>
      </c>
    </row>
    <row r="686">
      <c r="A686" s="250"/>
      <c r="B686" s="203" t="str">
        <f>IFERROR(__xludf.DUMMYFUNCTION("IF(C686="""",,JOIN("","",UNIQUE(FILTER(Berechnung!$A:$A,Berechnung!$B:$B=B$1,Berechnung!$N:$N=A686))))"),"")</f>
        <v/>
      </c>
      <c r="C686" s="1"/>
      <c r="D686" s="1"/>
      <c r="E686" s="251" t="str">
        <f>IF(A686="",,ROUNDUP(SUMIFS(Berechnung!$L:$L,Berechnung!$N:$N,A686,Berechnung!$B:$B,B$1),0))</f>
        <v/>
      </c>
      <c r="F686" s="251" t="str">
        <f>IF(A686="",,IF(ISNUMBER(MATCH(C686,'Bundle SKUs'!$A:$A,0)),E686,E686*2))</f>
        <v/>
      </c>
      <c r="G686" s="252"/>
      <c r="H686" s="203" t="str">
        <f>IFERROR(__xludf.DUMMYFUNCTION("IF(I686="""",,JOIN("","",UNIQUE(FILTER(Berechnung!$A:$A,Berechnung!$B:$B=H$1,Berechnung!$N:$N=G686))))"),"")</f>
        <v/>
      </c>
      <c r="I686" s="1"/>
      <c r="J686" s="1"/>
      <c r="K686" s="251" t="str">
        <f>IF(G686="",,ROUNDUP(SUMIFS(Berechnung!$L:$L,Berechnung!$N:$N,G686,Berechnung!$B:$B,H$1),0))</f>
        <v/>
      </c>
      <c r="L686" s="251" t="str">
        <f>IF(G686="",,IF(ISNUMBER(MATCH(I686,'Bundle SKUs'!$A:$A,0)),K686,K686*2))</f>
        <v/>
      </c>
      <c r="M686" s="253"/>
      <c r="N686" s="203" t="str">
        <f>IFERROR(__xludf.DUMMYFUNCTION("IF(O686="""",,JOIN("","",UNIQUE(FILTER(Berechnung!$A:$A,Berechnung!$B:$B=N$1,Berechnung!$N:$N=M686))))"),"")</f>
        <v/>
      </c>
      <c r="O686" s="1"/>
      <c r="P686" s="1"/>
      <c r="Q686" s="251" t="str">
        <f>IF(M686="",,ROUNDUP(SUMIFS(Berechnung!$L:$L,Berechnung!$N:$N,M686,Berechnung!$B:$B,N$1),0))</f>
        <v/>
      </c>
      <c r="R686" s="251" t="str">
        <f>IF(M686="",,IF(ISNUMBER(MATCH(O686,'Bundle SKUs'!$A:$A,0)),Q686,Q686*2))</f>
        <v/>
      </c>
    </row>
    <row r="687">
      <c r="A687" s="250"/>
      <c r="B687" s="203" t="str">
        <f>IFERROR(__xludf.DUMMYFUNCTION("IF(C687="""",,JOIN("","",UNIQUE(FILTER(Berechnung!$A:$A,Berechnung!$B:$B=B$1,Berechnung!$N:$N=A687))))"),"")</f>
        <v/>
      </c>
      <c r="C687" s="1"/>
      <c r="D687" s="1"/>
      <c r="E687" s="251" t="str">
        <f>IF(A687="",,ROUNDUP(SUMIFS(Berechnung!$L:$L,Berechnung!$N:$N,A687,Berechnung!$B:$B,B$1),0))</f>
        <v/>
      </c>
      <c r="F687" s="251" t="str">
        <f>IF(A687="",,IF(ISNUMBER(MATCH(C687,'Bundle SKUs'!$A:$A,0)),E687,E687*2))</f>
        <v/>
      </c>
      <c r="G687" s="252"/>
      <c r="H687" s="203" t="str">
        <f>IFERROR(__xludf.DUMMYFUNCTION("IF(I687="""",,JOIN("","",UNIQUE(FILTER(Berechnung!$A:$A,Berechnung!$B:$B=H$1,Berechnung!$N:$N=G687))))"),"")</f>
        <v/>
      </c>
      <c r="I687" s="1"/>
      <c r="J687" s="1"/>
      <c r="K687" s="251" t="str">
        <f>IF(G687="",,ROUNDUP(SUMIFS(Berechnung!$L:$L,Berechnung!$N:$N,G687,Berechnung!$B:$B,H$1),0))</f>
        <v/>
      </c>
      <c r="L687" s="251" t="str">
        <f>IF(G687="",,IF(ISNUMBER(MATCH(I687,'Bundle SKUs'!$A:$A,0)),K687,K687*2))</f>
        <v/>
      </c>
      <c r="M687" s="253"/>
      <c r="N687" s="203" t="str">
        <f>IFERROR(__xludf.DUMMYFUNCTION("IF(O687="""",,JOIN("","",UNIQUE(FILTER(Berechnung!$A:$A,Berechnung!$B:$B=N$1,Berechnung!$N:$N=M687))))"),"")</f>
        <v/>
      </c>
      <c r="O687" s="1"/>
      <c r="P687" s="1"/>
      <c r="Q687" s="251" t="str">
        <f>IF(M687="",,ROUNDUP(SUMIFS(Berechnung!$L:$L,Berechnung!$N:$N,M687,Berechnung!$B:$B,N$1),0))</f>
        <v/>
      </c>
      <c r="R687" s="251" t="str">
        <f>IF(M687="",,IF(ISNUMBER(MATCH(O687,'Bundle SKUs'!$A:$A,0)),Q687,Q687*2))</f>
        <v/>
      </c>
    </row>
    <row r="688">
      <c r="A688" s="250"/>
      <c r="B688" s="203" t="str">
        <f>IFERROR(__xludf.DUMMYFUNCTION("IF(C688="""",,JOIN("","",UNIQUE(FILTER(Berechnung!$A:$A,Berechnung!$B:$B=B$1,Berechnung!$N:$N=A688))))"),"")</f>
        <v/>
      </c>
      <c r="C688" s="1"/>
      <c r="D688" s="1"/>
      <c r="E688" s="251" t="str">
        <f>IF(A688="",,ROUNDUP(SUMIFS(Berechnung!$L:$L,Berechnung!$N:$N,A688,Berechnung!$B:$B,B$1),0))</f>
        <v/>
      </c>
      <c r="F688" s="251" t="str">
        <f>IF(A688="",,IF(ISNUMBER(MATCH(C688,'Bundle SKUs'!$A:$A,0)),E688,E688*2))</f>
        <v/>
      </c>
      <c r="G688" s="252"/>
      <c r="H688" s="203" t="str">
        <f>IFERROR(__xludf.DUMMYFUNCTION("IF(I688="""",,JOIN("","",UNIQUE(FILTER(Berechnung!$A:$A,Berechnung!$B:$B=H$1,Berechnung!$N:$N=G688))))"),"")</f>
        <v/>
      </c>
      <c r="I688" s="1"/>
      <c r="J688" s="1"/>
      <c r="K688" s="251" t="str">
        <f>IF(G688="",,ROUNDUP(SUMIFS(Berechnung!$L:$L,Berechnung!$N:$N,G688,Berechnung!$B:$B,H$1),0))</f>
        <v/>
      </c>
      <c r="L688" s="251" t="str">
        <f>IF(G688="",,IF(ISNUMBER(MATCH(I688,'Bundle SKUs'!$A:$A,0)),K688,K688*2))</f>
        <v/>
      </c>
      <c r="M688" s="253"/>
      <c r="N688" s="203" t="str">
        <f>IFERROR(__xludf.DUMMYFUNCTION("IF(O688="""",,JOIN("","",UNIQUE(FILTER(Berechnung!$A:$A,Berechnung!$B:$B=N$1,Berechnung!$N:$N=M688))))"),"")</f>
        <v/>
      </c>
      <c r="O688" s="1"/>
      <c r="P688" s="1"/>
      <c r="Q688" s="251" t="str">
        <f>IF(M688="",,ROUNDUP(SUMIFS(Berechnung!$L:$L,Berechnung!$N:$N,M688,Berechnung!$B:$B,N$1),0))</f>
        <v/>
      </c>
      <c r="R688" s="251" t="str">
        <f>IF(M688="",,IF(ISNUMBER(MATCH(O688,'Bundle SKUs'!$A:$A,0)),Q688,Q688*2))</f>
        <v/>
      </c>
    </row>
    <row r="689">
      <c r="A689" s="250"/>
      <c r="B689" s="203" t="str">
        <f>IFERROR(__xludf.DUMMYFUNCTION("IF(C689="""",,JOIN("","",UNIQUE(FILTER(Berechnung!$A:$A,Berechnung!$B:$B=B$1,Berechnung!$N:$N=A689))))"),"")</f>
        <v/>
      </c>
      <c r="C689" s="1"/>
      <c r="D689" s="1"/>
      <c r="E689" s="251" t="str">
        <f>IF(A689="",,ROUNDUP(SUMIFS(Berechnung!$L:$L,Berechnung!$N:$N,A689,Berechnung!$B:$B,B$1),0))</f>
        <v/>
      </c>
      <c r="F689" s="251" t="str">
        <f>IF(A689="",,IF(ISNUMBER(MATCH(C689,'Bundle SKUs'!$A:$A,0)),E689,E689*2))</f>
        <v/>
      </c>
      <c r="G689" s="252"/>
      <c r="H689" s="203" t="str">
        <f>IFERROR(__xludf.DUMMYFUNCTION("IF(I689="""",,JOIN("","",UNIQUE(FILTER(Berechnung!$A:$A,Berechnung!$B:$B=H$1,Berechnung!$N:$N=G689))))"),"")</f>
        <v/>
      </c>
      <c r="I689" s="1"/>
      <c r="J689" s="1"/>
      <c r="K689" s="251" t="str">
        <f>IF(G689="",,ROUNDUP(SUMIFS(Berechnung!$L:$L,Berechnung!$N:$N,G689,Berechnung!$B:$B,H$1),0))</f>
        <v/>
      </c>
      <c r="L689" s="251" t="str">
        <f>IF(G689="",,IF(ISNUMBER(MATCH(I689,'Bundle SKUs'!$A:$A,0)),K689,K689*2))</f>
        <v/>
      </c>
      <c r="M689" s="253"/>
      <c r="N689" s="203" t="str">
        <f>IFERROR(__xludf.DUMMYFUNCTION("IF(O689="""",,JOIN("","",UNIQUE(FILTER(Berechnung!$A:$A,Berechnung!$B:$B=N$1,Berechnung!$N:$N=M689))))"),"")</f>
        <v/>
      </c>
      <c r="O689" s="1"/>
      <c r="P689" s="1"/>
      <c r="Q689" s="251" t="str">
        <f>IF(M689="",,ROUNDUP(SUMIFS(Berechnung!$L:$L,Berechnung!$N:$N,M689,Berechnung!$B:$B,N$1),0))</f>
        <v/>
      </c>
      <c r="R689" s="251" t="str">
        <f>IF(M689="",,IF(ISNUMBER(MATCH(O689,'Bundle SKUs'!$A:$A,0)),Q689,Q689*2))</f>
        <v/>
      </c>
    </row>
    <row r="690">
      <c r="A690" s="250"/>
      <c r="B690" s="203" t="str">
        <f>IFERROR(__xludf.DUMMYFUNCTION("IF(C690="""",,JOIN("","",UNIQUE(FILTER(Berechnung!$A:$A,Berechnung!$B:$B=B$1,Berechnung!$N:$N=A690))))"),"")</f>
        <v/>
      </c>
      <c r="C690" s="1"/>
      <c r="D690" s="1"/>
      <c r="E690" s="251" t="str">
        <f>IF(A690="",,ROUNDUP(SUMIFS(Berechnung!$L:$L,Berechnung!$N:$N,A690,Berechnung!$B:$B,B$1),0))</f>
        <v/>
      </c>
      <c r="F690" s="251" t="str">
        <f>IF(A690="",,IF(ISNUMBER(MATCH(C690,'Bundle SKUs'!$A:$A,0)),E690,E690*2))</f>
        <v/>
      </c>
      <c r="G690" s="252"/>
      <c r="H690" s="203" t="str">
        <f>IFERROR(__xludf.DUMMYFUNCTION("IF(I690="""",,JOIN("","",UNIQUE(FILTER(Berechnung!$A:$A,Berechnung!$B:$B=H$1,Berechnung!$N:$N=G690))))"),"")</f>
        <v/>
      </c>
      <c r="I690" s="1"/>
      <c r="J690" s="1"/>
      <c r="K690" s="251" t="str">
        <f>IF(G690="",,ROUNDUP(SUMIFS(Berechnung!$L:$L,Berechnung!$N:$N,G690,Berechnung!$B:$B,H$1),0))</f>
        <v/>
      </c>
      <c r="L690" s="251" t="str">
        <f>IF(G690="",,IF(ISNUMBER(MATCH(I690,'Bundle SKUs'!$A:$A,0)),K690,K690*2))</f>
        <v/>
      </c>
      <c r="M690" s="253"/>
      <c r="N690" s="203" t="str">
        <f>IFERROR(__xludf.DUMMYFUNCTION("IF(O690="""",,JOIN("","",UNIQUE(FILTER(Berechnung!$A:$A,Berechnung!$B:$B=N$1,Berechnung!$N:$N=M690))))"),"")</f>
        <v/>
      </c>
      <c r="O690" s="1"/>
      <c r="P690" s="1"/>
      <c r="Q690" s="251" t="str">
        <f>IF(M690="",,ROUNDUP(SUMIFS(Berechnung!$L:$L,Berechnung!$N:$N,M690,Berechnung!$B:$B,N$1),0))</f>
        <v/>
      </c>
      <c r="R690" s="251" t="str">
        <f>IF(M690="",,IF(ISNUMBER(MATCH(O690,'Bundle SKUs'!$A:$A,0)),Q690,Q690*2))</f>
        <v/>
      </c>
    </row>
    <row r="691">
      <c r="A691" s="250"/>
      <c r="B691" s="203" t="str">
        <f>IFERROR(__xludf.DUMMYFUNCTION("IF(C691="""",,JOIN("","",UNIQUE(FILTER(Berechnung!$A:$A,Berechnung!$B:$B=B$1,Berechnung!$N:$N=A691))))"),"")</f>
        <v/>
      </c>
      <c r="C691" s="1"/>
      <c r="D691" s="1"/>
      <c r="E691" s="251" t="str">
        <f>IF(A691="",,ROUNDUP(SUMIFS(Berechnung!$L:$L,Berechnung!$N:$N,A691,Berechnung!$B:$B,B$1),0))</f>
        <v/>
      </c>
      <c r="F691" s="251" t="str">
        <f>IF(A691="",,IF(ISNUMBER(MATCH(C691,'Bundle SKUs'!$A:$A,0)),E691,E691*2))</f>
        <v/>
      </c>
      <c r="G691" s="252"/>
      <c r="H691" s="203" t="str">
        <f>IFERROR(__xludf.DUMMYFUNCTION("IF(I691="""",,JOIN("","",UNIQUE(FILTER(Berechnung!$A:$A,Berechnung!$B:$B=H$1,Berechnung!$N:$N=G691))))"),"")</f>
        <v/>
      </c>
      <c r="I691" s="1"/>
      <c r="J691" s="1"/>
      <c r="K691" s="251" t="str">
        <f>IF(G691="",,ROUNDUP(SUMIFS(Berechnung!$L:$L,Berechnung!$N:$N,G691,Berechnung!$B:$B,H$1),0))</f>
        <v/>
      </c>
      <c r="L691" s="251" t="str">
        <f>IF(G691="",,IF(ISNUMBER(MATCH(I691,'Bundle SKUs'!$A:$A,0)),K691,K691*2))</f>
        <v/>
      </c>
      <c r="M691" s="253"/>
      <c r="N691" s="203" t="str">
        <f>IFERROR(__xludf.DUMMYFUNCTION("IF(O691="""",,JOIN("","",UNIQUE(FILTER(Berechnung!$A:$A,Berechnung!$B:$B=N$1,Berechnung!$N:$N=M691))))"),"")</f>
        <v/>
      </c>
      <c r="O691" s="1"/>
      <c r="P691" s="1"/>
      <c r="Q691" s="251" t="str">
        <f>IF(M691="",,ROUNDUP(SUMIFS(Berechnung!$L:$L,Berechnung!$N:$N,M691,Berechnung!$B:$B,N$1),0))</f>
        <v/>
      </c>
      <c r="R691" s="251" t="str">
        <f>IF(M691="",,IF(ISNUMBER(MATCH(O691,'Bundle SKUs'!$A:$A,0)),Q691,Q691*2))</f>
        <v/>
      </c>
    </row>
    <row r="692">
      <c r="A692" s="250"/>
      <c r="B692" s="203" t="str">
        <f>IFERROR(__xludf.DUMMYFUNCTION("IF(C692="""",,JOIN("","",UNIQUE(FILTER(Berechnung!$A:$A,Berechnung!$B:$B=B$1,Berechnung!$N:$N=A692))))"),"")</f>
        <v/>
      </c>
      <c r="C692" s="1"/>
      <c r="D692" s="1"/>
      <c r="E692" s="251" t="str">
        <f>IF(A692="",,ROUNDUP(SUMIFS(Berechnung!$L:$L,Berechnung!$N:$N,A692,Berechnung!$B:$B,B$1),0))</f>
        <v/>
      </c>
      <c r="F692" s="251" t="str">
        <f>IF(A692="",,IF(ISNUMBER(MATCH(C692,'Bundle SKUs'!$A:$A,0)),E692,E692*2))</f>
        <v/>
      </c>
      <c r="G692" s="252"/>
      <c r="H692" s="203" t="str">
        <f>IFERROR(__xludf.DUMMYFUNCTION("IF(I692="""",,JOIN("","",UNIQUE(FILTER(Berechnung!$A:$A,Berechnung!$B:$B=H$1,Berechnung!$N:$N=G692))))"),"")</f>
        <v/>
      </c>
      <c r="I692" s="1"/>
      <c r="J692" s="1"/>
      <c r="K692" s="251" t="str">
        <f>IF(G692="",,ROUNDUP(SUMIFS(Berechnung!$L:$L,Berechnung!$N:$N,G692,Berechnung!$B:$B,H$1),0))</f>
        <v/>
      </c>
      <c r="L692" s="251" t="str">
        <f>IF(G692="",,IF(ISNUMBER(MATCH(I692,'Bundle SKUs'!$A:$A,0)),K692,K692*2))</f>
        <v/>
      </c>
      <c r="M692" s="253"/>
      <c r="N692" s="203" t="str">
        <f>IFERROR(__xludf.DUMMYFUNCTION("IF(O692="""",,JOIN("","",UNIQUE(FILTER(Berechnung!$A:$A,Berechnung!$B:$B=N$1,Berechnung!$N:$N=M692))))"),"")</f>
        <v/>
      </c>
      <c r="O692" s="1"/>
      <c r="P692" s="1"/>
      <c r="Q692" s="251" t="str">
        <f>IF(M692="",,ROUNDUP(SUMIFS(Berechnung!$L:$L,Berechnung!$N:$N,M692,Berechnung!$B:$B,N$1),0))</f>
        <v/>
      </c>
      <c r="R692" s="251" t="str">
        <f>IF(M692="",,IF(ISNUMBER(MATCH(O692,'Bundle SKUs'!$A:$A,0)),Q692,Q692*2))</f>
        <v/>
      </c>
    </row>
    <row r="693">
      <c r="A693" s="250"/>
      <c r="B693" s="203" t="str">
        <f>IFERROR(__xludf.DUMMYFUNCTION("IF(C693="""",,JOIN("","",UNIQUE(FILTER(Berechnung!$A:$A,Berechnung!$B:$B=B$1,Berechnung!$N:$N=A693))))"),"")</f>
        <v/>
      </c>
      <c r="C693" s="1"/>
      <c r="D693" s="1"/>
      <c r="E693" s="251" t="str">
        <f>IF(A693="",,ROUNDUP(SUMIFS(Berechnung!$L:$L,Berechnung!$N:$N,A693,Berechnung!$B:$B,B$1),0))</f>
        <v/>
      </c>
      <c r="F693" s="251" t="str">
        <f>IF(A693="",,IF(ISNUMBER(MATCH(C693,'Bundle SKUs'!$A:$A,0)),E693,E693*2))</f>
        <v/>
      </c>
      <c r="G693" s="252"/>
      <c r="H693" s="203" t="str">
        <f>IFERROR(__xludf.DUMMYFUNCTION("IF(I693="""",,JOIN("","",UNIQUE(FILTER(Berechnung!$A:$A,Berechnung!$B:$B=H$1,Berechnung!$N:$N=G693))))"),"")</f>
        <v/>
      </c>
      <c r="I693" s="1"/>
      <c r="J693" s="1"/>
      <c r="K693" s="251" t="str">
        <f>IF(G693="",,ROUNDUP(SUMIFS(Berechnung!$L:$L,Berechnung!$N:$N,G693,Berechnung!$B:$B,H$1),0))</f>
        <v/>
      </c>
      <c r="L693" s="251" t="str">
        <f>IF(G693="",,IF(ISNUMBER(MATCH(I693,'Bundle SKUs'!$A:$A,0)),K693,K693*2))</f>
        <v/>
      </c>
      <c r="M693" s="253"/>
      <c r="N693" s="203" t="str">
        <f>IFERROR(__xludf.DUMMYFUNCTION("IF(O693="""",,JOIN("","",UNIQUE(FILTER(Berechnung!$A:$A,Berechnung!$B:$B=N$1,Berechnung!$N:$N=M693))))"),"")</f>
        <v/>
      </c>
      <c r="O693" s="1"/>
      <c r="P693" s="1"/>
      <c r="Q693" s="251" t="str">
        <f>IF(M693="",,ROUNDUP(SUMIFS(Berechnung!$L:$L,Berechnung!$N:$N,M693,Berechnung!$B:$B,N$1),0))</f>
        <v/>
      </c>
      <c r="R693" s="251" t="str">
        <f>IF(M693="",,IF(ISNUMBER(MATCH(O693,'Bundle SKUs'!$A:$A,0)),Q693,Q693*2))</f>
        <v/>
      </c>
    </row>
    <row r="694">
      <c r="A694" s="250"/>
      <c r="B694" s="203" t="str">
        <f>IFERROR(__xludf.DUMMYFUNCTION("IF(C694="""",,JOIN("","",UNIQUE(FILTER(Berechnung!$A:$A,Berechnung!$B:$B=B$1,Berechnung!$N:$N=A694))))"),"")</f>
        <v/>
      </c>
      <c r="C694" s="1"/>
      <c r="D694" s="1"/>
      <c r="E694" s="251" t="str">
        <f>IF(A694="",,ROUNDUP(SUMIFS(Berechnung!$L:$L,Berechnung!$N:$N,A694,Berechnung!$B:$B,B$1),0))</f>
        <v/>
      </c>
      <c r="F694" s="251" t="str">
        <f>IF(A694="",,IF(ISNUMBER(MATCH(C694,'Bundle SKUs'!$A:$A,0)),E694,E694*2))</f>
        <v/>
      </c>
      <c r="G694" s="252"/>
      <c r="H694" s="203" t="str">
        <f>IFERROR(__xludf.DUMMYFUNCTION("IF(I694="""",,JOIN("","",UNIQUE(FILTER(Berechnung!$A:$A,Berechnung!$B:$B=H$1,Berechnung!$N:$N=G694))))"),"")</f>
        <v/>
      </c>
      <c r="I694" s="1"/>
      <c r="J694" s="1"/>
      <c r="K694" s="251" t="str">
        <f>IF(G694="",,ROUNDUP(SUMIFS(Berechnung!$L:$L,Berechnung!$N:$N,G694,Berechnung!$B:$B,H$1),0))</f>
        <v/>
      </c>
      <c r="L694" s="251" t="str">
        <f>IF(G694="",,IF(ISNUMBER(MATCH(I694,'Bundle SKUs'!$A:$A,0)),K694,K694*2))</f>
        <v/>
      </c>
      <c r="M694" s="253"/>
      <c r="N694" s="203" t="str">
        <f>IFERROR(__xludf.DUMMYFUNCTION("IF(O694="""",,JOIN("","",UNIQUE(FILTER(Berechnung!$A:$A,Berechnung!$B:$B=N$1,Berechnung!$N:$N=M694))))"),"")</f>
        <v/>
      </c>
      <c r="O694" s="1"/>
      <c r="P694" s="1"/>
      <c r="Q694" s="251" t="str">
        <f>IF(M694="",,ROUNDUP(SUMIFS(Berechnung!$L:$L,Berechnung!$N:$N,M694,Berechnung!$B:$B,N$1),0))</f>
        <v/>
      </c>
      <c r="R694" s="251" t="str">
        <f>IF(M694="",,IF(ISNUMBER(MATCH(O694,'Bundle SKUs'!$A:$A,0)),Q694,Q694*2))</f>
        <v/>
      </c>
    </row>
    <row r="695">
      <c r="A695" s="250"/>
      <c r="B695" s="203" t="str">
        <f>IFERROR(__xludf.DUMMYFUNCTION("IF(C695="""",,JOIN("","",UNIQUE(FILTER(Berechnung!$A:$A,Berechnung!$B:$B=B$1,Berechnung!$N:$N=A695))))"),"")</f>
        <v/>
      </c>
      <c r="C695" s="1"/>
      <c r="D695" s="1"/>
      <c r="E695" s="251" t="str">
        <f>IF(A695="",,ROUNDUP(SUMIFS(Berechnung!$L:$L,Berechnung!$N:$N,A695,Berechnung!$B:$B,B$1),0))</f>
        <v/>
      </c>
      <c r="F695" s="251" t="str">
        <f>IF(A695="",,IF(ISNUMBER(MATCH(C695,'Bundle SKUs'!$A:$A,0)),E695,E695*2))</f>
        <v/>
      </c>
      <c r="G695" s="252"/>
      <c r="H695" s="203" t="str">
        <f>IFERROR(__xludf.DUMMYFUNCTION("IF(I695="""",,JOIN("","",UNIQUE(FILTER(Berechnung!$A:$A,Berechnung!$B:$B=H$1,Berechnung!$N:$N=G695))))"),"")</f>
        <v/>
      </c>
      <c r="I695" s="1"/>
      <c r="J695" s="1"/>
      <c r="K695" s="251" t="str">
        <f>IF(G695="",,ROUNDUP(SUMIFS(Berechnung!$L:$L,Berechnung!$N:$N,G695,Berechnung!$B:$B,H$1),0))</f>
        <v/>
      </c>
      <c r="L695" s="251" t="str">
        <f>IF(G695="",,IF(ISNUMBER(MATCH(I695,'Bundle SKUs'!$A:$A,0)),K695,K695*2))</f>
        <v/>
      </c>
      <c r="M695" s="253"/>
      <c r="N695" s="203" t="str">
        <f>IFERROR(__xludf.DUMMYFUNCTION("IF(O695="""",,JOIN("","",UNIQUE(FILTER(Berechnung!$A:$A,Berechnung!$B:$B=N$1,Berechnung!$N:$N=M695))))"),"")</f>
        <v/>
      </c>
      <c r="O695" s="1"/>
      <c r="P695" s="1"/>
      <c r="Q695" s="251" t="str">
        <f>IF(M695="",,ROUNDUP(SUMIFS(Berechnung!$L:$L,Berechnung!$N:$N,M695,Berechnung!$B:$B,N$1),0))</f>
        <v/>
      </c>
      <c r="R695" s="251" t="str">
        <f>IF(M695="",,IF(ISNUMBER(MATCH(O695,'Bundle SKUs'!$A:$A,0)),Q695,Q695*2))</f>
        <v/>
      </c>
    </row>
    <row r="696">
      <c r="A696" s="250"/>
      <c r="B696" s="203" t="str">
        <f>IFERROR(__xludf.DUMMYFUNCTION("IF(C696="""",,JOIN("","",UNIQUE(FILTER(Berechnung!$A:$A,Berechnung!$B:$B=B$1,Berechnung!$N:$N=A696))))"),"")</f>
        <v/>
      </c>
      <c r="C696" s="1"/>
      <c r="D696" s="1"/>
      <c r="E696" s="251" t="str">
        <f>IF(A696="",,ROUNDUP(SUMIFS(Berechnung!$L:$L,Berechnung!$N:$N,A696,Berechnung!$B:$B,B$1),0))</f>
        <v/>
      </c>
      <c r="F696" s="251" t="str">
        <f>IF(A696="",,IF(ISNUMBER(MATCH(C696,'Bundle SKUs'!$A:$A,0)),E696,E696*2))</f>
        <v/>
      </c>
      <c r="G696" s="252"/>
      <c r="H696" s="203" t="str">
        <f>IFERROR(__xludf.DUMMYFUNCTION("IF(I696="""",,JOIN("","",UNIQUE(FILTER(Berechnung!$A:$A,Berechnung!$B:$B=H$1,Berechnung!$N:$N=G696))))"),"")</f>
        <v/>
      </c>
      <c r="I696" s="1"/>
      <c r="J696" s="1"/>
      <c r="K696" s="251" t="str">
        <f>IF(G696="",,ROUNDUP(SUMIFS(Berechnung!$L:$L,Berechnung!$N:$N,G696,Berechnung!$B:$B,H$1),0))</f>
        <v/>
      </c>
      <c r="L696" s="251" t="str">
        <f>IF(G696="",,IF(ISNUMBER(MATCH(I696,'Bundle SKUs'!$A:$A,0)),K696,K696*2))</f>
        <v/>
      </c>
      <c r="M696" s="253"/>
      <c r="N696" s="203" t="str">
        <f>IFERROR(__xludf.DUMMYFUNCTION("IF(O696="""",,JOIN("","",UNIQUE(FILTER(Berechnung!$A:$A,Berechnung!$B:$B=N$1,Berechnung!$N:$N=M696))))"),"")</f>
        <v/>
      </c>
      <c r="O696" s="1"/>
      <c r="P696" s="1"/>
      <c r="Q696" s="251" t="str">
        <f>IF(M696="",,ROUNDUP(SUMIFS(Berechnung!$L:$L,Berechnung!$N:$N,M696,Berechnung!$B:$B,N$1),0))</f>
        <v/>
      </c>
      <c r="R696" s="251" t="str">
        <f>IF(M696="",,IF(ISNUMBER(MATCH(O696,'Bundle SKUs'!$A:$A,0)),Q696,Q696*2))</f>
        <v/>
      </c>
    </row>
    <row r="697">
      <c r="A697" s="250"/>
      <c r="B697" s="203" t="str">
        <f>IFERROR(__xludf.DUMMYFUNCTION("IF(C697="""",,JOIN("","",UNIQUE(FILTER(Berechnung!$A:$A,Berechnung!$B:$B=B$1,Berechnung!$N:$N=A697))))"),"")</f>
        <v/>
      </c>
      <c r="C697" s="1"/>
      <c r="D697" s="1"/>
      <c r="E697" s="251" t="str">
        <f>IF(A697="",,ROUNDUP(SUMIFS(Berechnung!$L:$L,Berechnung!$N:$N,A697,Berechnung!$B:$B,B$1),0))</f>
        <v/>
      </c>
      <c r="F697" s="251" t="str">
        <f>IF(A697="",,IF(ISNUMBER(MATCH(C697,'Bundle SKUs'!$A:$A,0)),E697,E697*2))</f>
        <v/>
      </c>
      <c r="G697" s="252"/>
      <c r="H697" s="203" t="str">
        <f>IFERROR(__xludf.DUMMYFUNCTION("IF(I697="""",,JOIN("","",UNIQUE(FILTER(Berechnung!$A:$A,Berechnung!$B:$B=H$1,Berechnung!$N:$N=G697))))"),"")</f>
        <v/>
      </c>
      <c r="I697" s="1"/>
      <c r="J697" s="1"/>
      <c r="K697" s="251" t="str">
        <f>IF(G697="",,ROUNDUP(SUMIFS(Berechnung!$L:$L,Berechnung!$N:$N,G697,Berechnung!$B:$B,H$1),0))</f>
        <v/>
      </c>
      <c r="L697" s="251" t="str">
        <f>IF(G697="",,IF(ISNUMBER(MATCH(I697,'Bundle SKUs'!$A:$A,0)),K697,K697*2))</f>
        <v/>
      </c>
      <c r="M697" s="253"/>
      <c r="N697" s="203" t="str">
        <f>IFERROR(__xludf.DUMMYFUNCTION("IF(O697="""",,JOIN("","",UNIQUE(FILTER(Berechnung!$A:$A,Berechnung!$B:$B=N$1,Berechnung!$N:$N=M697))))"),"")</f>
        <v/>
      </c>
      <c r="O697" s="1"/>
      <c r="P697" s="1"/>
      <c r="Q697" s="251" t="str">
        <f>IF(M697="",,ROUNDUP(SUMIFS(Berechnung!$L:$L,Berechnung!$N:$N,M697,Berechnung!$B:$B,N$1),0))</f>
        <v/>
      </c>
      <c r="R697" s="251" t="str">
        <f>IF(M697="",,IF(ISNUMBER(MATCH(O697,'Bundle SKUs'!$A:$A,0)),Q697,Q697*2))</f>
        <v/>
      </c>
    </row>
    <row r="698">
      <c r="A698" s="250"/>
      <c r="B698" s="203" t="str">
        <f>IFERROR(__xludf.DUMMYFUNCTION("IF(C698="""",,JOIN("","",UNIQUE(FILTER(Berechnung!$A:$A,Berechnung!$B:$B=B$1,Berechnung!$N:$N=A698))))"),"")</f>
        <v/>
      </c>
      <c r="C698" s="1"/>
      <c r="D698" s="1"/>
      <c r="E698" s="251" t="str">
        <f>IF(A698="",,ROUNDUP(SUMIFS(Berechnung!$L:$L,Berechnung!$N:$N,A698,Berechnung!$B:$B,B$1),0))</f>
        <v/>
      </c>
      <c r="F698" s="251" t="str">
        <f>IF(A698="",,IF(ISNUMBER(MATCH(C698,'Bundle SKUs'!$A:$A,0)),E698,E698*2))</f>
        <v/>
      </c>
      <c r="G698" s="252"/>
      <c r="H698" s="203" t="str">
        <f>IFERROR(__xludf.DUMMYFUNCTION("IF(I698="""",,JOIN("","",UNIQUE(FILTER(Berechnung!$A:$A,Berechnung!$B:$B=H$1,Berechnung!$N:$N=G698))))"),"")</f>
        <v/>
      </c>
      <c r="I698" s="1"/>
      <c r="J698" s="1"/>
      <c r="K698" s="251" t="str">
        <f>IF(G698="",,ROUNDUP(SUMIFS(Berechnung!$L:$L,Berechnung!$N:$N,G698,Berechnung!$B:$B,H$1),0))</f>
        <v/>
      </c>
      <c r="L698" s="251" t="str">
        <f>IF(G698="",,IF(ISNUMBER(MATCH(I698,'Bundle SKUs'!$A:$A,0)),K698,K698*2))</f>
        <v/>
      </c>
      <c r="M698" s="253"/>
      <c r="N698" s="203" t="str">
        <f>IFERROR(__xludf.DUMMYFUNCTION("IF(O698="""",,JOIN("","",UNIQUE(FILTER(Berechnung!$A:$A,Berechnung!$B:$B=N$1,Berechnung!$N:$N=M698))))"),"")</f>
        <v/>
      </c>
      <c r="O698" s="1"/>
      <c r="P698" s="1"/>
      <c r="Q698" s="251" t="str">
        <f>IF(M698="",,ROUNDUP(SUMIFS(Berechnung!$L:$L,Berechnung!$N:$N,M698,Berechnung!$B:$B,N$1),0))</f>
        <v/>
      </c>
      <c r="R698" s="251" t="str">
        <f>IF(M698="",,IF(ISNUMBER(MATCH(O698,'Bundle SKUs'!$A:$A,0)),Q698,Q698*2))</f>
        <v/>
      </c>
    </row>
    <row r="699">
      <c r="A699" s="250"/>
      <c r="B699" s="203" t="str">
        <f>IFERROR(__xludf.DUMMYFUNCTION("IF(C699="""",,JOIN("","",UNIQUE(FILTER(Berechnung!$A:$A,Berechnung!$B:$B=B$1,Berechnung!$N:$N=A699))))"),"")</f>
        <v/>
      </c>
      <c r="C699" s="1"/>
      <c r="D699" s="1"/>
      <c r="E699" s="251" t="str">
        <f>IF(A699="",,ROUNDUP(SUMIFS(Berechnung!$L:$L,Berechnung!$N:$N,A699,Berechnung!$B:$B,B$1),0))</f>
        <v/>
      </c>
      <c r="F699" s="251" t="str">
        <f>IF(A699="",,IF(ISNUMBER(MATCH(C699,'Bundle SKUs'!$A:$A,0)),E699,E699*2))</f>
        <v/>
      </c>
      <c r="G699" s="252"/>
      <c r="H699" s="203" t="str">
        <f>IFERROR(__xludf.DUMMYFUNCTION("IF(I699="""",,JOIN("","",UNIQUE(FILTER(Berechnung!$A:$A,Berechnung!$B:$B=H$1,Berechnung!$N:$N=G699))))"),"")</f>
        <v/>
      </c>
      <c r="I699" s="1"/>
      <c r="J699" s="1"/>
      <c r="K699" s="251" t="str">
        <f>IF(G699="",,ROUNDUP(SUMIFS(Berechnung!$L:$L,Berechnung!$N:$N,G699,Berechnung!$B:$B,H$1),0))</f>
        <v/>
      </c>
      <c r="L699" s="251" t="str">
        <f>IF(G699="",,IF(ISNUMBER(MATCH(I699,'Bundle SKUs'!$A:$A,0)),K699,K699*2))</f>
        <v/>
      </c>
      <c r="M699" s="253"/>
      <c r="N699" s="203" t="str">
        <f>IFERROR(__xludf.DUMMYFUNCTION("IF(O699="""",,JOIN("","",UNIQUE(FILTER(Berechnung!$A:$A,Berechnung!$B:$B=N$1,Berechnung!$N:$N=M699))))"),"")</f>
        <v/>
      </c>
      <c r="O699" s="1"/>
      <c r="P699" s="1"/>
      <c r="Q699" s="251" t="str">
        <f>IF(M699="",,ROUNDUP(SUMIFS(Berechnung!$L:$L,Berechnung!$N:$N,M699,Berechnung!$B:$B,N$1),0))</f>
        <v/>
      </c>
      <c r="R699" s="251" t="str">
        <f>IF(M699="",,IF(ISNUMBER(MATCH(O699,'Bundle SKUs'!$A:$A,0)),Q699,Q699*2))</f>
        <v/>
      </c>
    </row>
    <row r="700">
      <c r="A700" s="250"/>
      <c r="B700" s="203" t="str">
        <f>IFERROR(__xludf.DUMMYFUNCTION("IF(C700="""",,JOIN("","",UNIQUE(FILTER(Berechnung!$A:$A,Berechnung!$B:$B=B$1,Berechnung!$N:$N=A700))))"),"")</f>
        <v/>
      </c>
      <c r="C700" s="1"/>
      <c r="D700" s="1"/>
      <c r="E700" s="251" t="str">
        <f>IF(A700="",,ROUNDUP(SUMIFS(Berechnung!$L:$L,Berechnung!$N:$N,A700,Berechnung!$B:$B,B$1),0))</f>
        <v/>
      </c>
      <c r="F700" s="251" t="str">
        <f>IF(A700="",,IF(ISNUMBER(MATCH(C700,'Bundle SKUs'!$A:$A,0)),E700,E700*2))</f>
        <v/>
      </c>
      <c r="G700" s="252"/>
      <c r="H700" s="203" t="str">
        <f>IFERROR(__xludf.DUMMYFUNCTION("IF(I700="""",,JOIN("","",UNIQUE(FILTER(Berechnung!$A:$A,Berechnung!$B:$B=H$1,Berechnung!$N:$N=G700))))"),"")</f>
        <v/>
      </c>
      <c r="I700" s="1"/>
      <c r="J700" s="1"/>
      <c r="K700" s="251" t="str">
        <f>IF(G700="",,ROUNDUP(SUMIFS(Berechnung!$L:$L,Berechnung!$N:$N,G700,Berechnung!$B:$B,H$1),0))</f>
        <v/>
      </c>
      <c r="L700" s="251" t="str">
        <f>IF(G700="",,IF(ISNUMBER(MATCH(I700,'Bundle SKUs'!$A:$A,0)),K700,K700*2))</f>
        <v/>
      </c>
      <c r="M700" s="253"/>
      <c r="N700" s="203" t="str">
        <f>IFERROR(__xludf.DUMMYFUNCTION("IF(O700="""",,JOIN("","",UNIQUE(FILTER(Berechnung!$A:$A,Berechnung!$B:$B=N$1,Berechnung!$N:$N=M700))))"),"")</f>
        <v/>
      </c>
      <c r="O700" s="1"/>
      <c r="P700" s="1"/>
      <c r="Q700" s="251" t="str">
        <f>IF(M700="",,ROUNDUP(SUMIFS(Berechnung!$L:$L,Berechnung!$N:$N,M700,Berechnung!$B:$B,N$1),0))</f>
        <v/>
      </c>
      <c r="R700" s="251" t="str">
        <f>IF(M700="",,IF(ISNUMBER(MATCH(O700,'Bundle SKUs'!$A:$A,0)),Q700,Q700*2))</f>
        <v/>
      </c>
    </row>
    <row r="701">
      <c r="A701" s="250"/>
      <c r="B701" s="203" t="str">
        <f>IFERROR(__xludf.DUMMYFUNCTION("IF(C701="""",,JOIN("","",UNIQUE(FILTER(Berechnung!$A:$A,Berechnung!$B:$B=B$1,Berechnung!$N:$N=A701))))"),"")</f>
        <v/>
      </c>
      <c r="C701" s="1"/>
      <c r="D701" s="1"/>
      <c r="E701" s="251" t="str">
        <f>IF(A701="",,ROUNDUP(SUMIFS(Berechnung!$L:$L,Berechnung!$N:$N,A701,Berechnung!$B:$B,B$1),0))</f>
        <v/>
      </c>
      <c r="F701" s="251" t="str">
        <f>IF(A701="",,IF(ISNUMBER(MATCH(C701,'Bundle SKUs'!$A:$A,0)),E701,E701*2))</f>
        <v/>
      </c>
      <c r="G701" s="252"/>
      <c r="H701" s="203" t="str">
        <f>IFERROR(__xludf.DUMMYFUNCTION("IF(I701="""",,JOIN("","",UNIQUE(FILTER(Berechnung!$A:$A,Berechnung!$B:$B=H$1,Berechnung!$N:$N=G701))))"),"")</f>
        <v/>
      </c>
      <c r="I701" s="1"/>
      <c r="J701" s="1"/>
      <c r="K701" s="251" t="str">
        <f>IF(G701="",,ROUNDUP(SUMIFS(Berechnung!$L:$L,Berechnung!$N:$N,G701,Berechnung!$B:$B,H$1),0))</f>
        <v/>
      </c>
      <c r="L701" s="251" t="str">
        <f>IF(G701="",,IF(ISNUMBER(MATCH(I701,'Bundle SKUs'!$A:$A,0)),K701,K701*2))</f>
        <v/>
      </c>
      <c r="M701" s="253"/>
      <c r="N701" s="203" t="str">
        <f>IFERROR(__xludf.DUMMYFUNCTION("IF(O701="""",,JOIN("","",UNIQUE(FILTER(Berechnung!$A:$A,Berechnung!$B:$B=N$1,Berechnung!$N:$N=M701))))"),"")</f>
        <v/>
      </c>
      <c r="O701" s="1"/>
      <c r="P701" s="1"/>
      <c r="Q701" s="251" t="str">
        <f>IF(M701="",,ROUNDUP(SUMIFS(Berechnung!$L:$L,Berechnung!$N:$N,M701,Berechnung!$B:$B,N$1),0))</f>
        <v/>
      </c>
      <c r="R701" s="251" t="str">
        <f>IF(M701="",,IF(ISNUMBER(MATCH(O701,'Bundle SKUs'!$A:$A,0)),Q701,Q701*2))</f>
        <v/>
      </c>
    </row>
    <row r="702">
      <c r="A702" s="250"/>
      <c r="B702" s="203" t="str">
        <f>IFERROR(__xludf.DUMMYFUNCTION("IF(C702="""",,JOIN("","",UNIQUE(FILTER(Berechnung!$A:$A,Berechnung!$B:$B=B$1,Berechnung!$N:$N=A702))))"),"")</f>
        <v/>
      </c>
      <c r="C702" s="1"/>
      <c r="D702" s="1"/>
      <c r="E702" s="251" t="str">
        <f>IF(A702="",,ROUNDUP(SUMIFS(Berechnung!$L:$L,Berechnung!$N:$N,A702,Berechnung!$B:$B,B$1),0))</f>
        <v/>
      </c>
      <c r="F702" s="251" t="str">
        <f>IF(A702="",,IF(ISNUMBER(MATCH(C702,'Bundle SKUs'!$A:$A,0)),E702,E702*2))</f>
        <v/>
      </c>
      <c r="G702" s="252"/>
      <c r="H702" s="203" t="str">
        <f>IFERROR(__xludf.DUMMYFUNCTION("IF(I702="""",,JOIN("","",UNIQUE(FILTER(Berechnung!$A:$A,Berechnung!$B:$B=H$1,Berechnung!$N:$N=G702))))"),"")</f>
        <v/>
      </c>
      <c r="I702" s="1"/>
      <c r="J702" s="1"/>
      <c r="K702" s="251" t="str">
        <f>IF(G702="",,ROUNDUP(SUMIFS(Berechnung!$L:$L,Berechnung!$N:$N,G702,Berechnung!$B:$B,H$1),0))</f>
        <v/>
      </c>
      <c r="L702" s="251" t="str">
        <f>IF(G702="",,IF(ISNUMBER(MATCH(I702,'Bundle SKUs'!$A:$A,0)),K702,K702*2))</f>
        <v/>
      </c>
      <c r="M702" s="253"/>
      <c r="N702" s="203" t="str">
        <f>IFERROR(__xludf.DUMMYFUNCTION("IF(O702="""",,JOIN("","",UNIQUE(FILTER(Berechnung!$A:$A,Berechnung!$B:$B=N$1,Berechnung!$N:$N=M702))))"),"")</f>
        <v/>
      </c>
      <c r="O702" s="1"/>
      <c r="P702" s="1"/>
      <c r="Q702" s="251" t="str">
        <f>IF(M702="",,ROUNDUP(SUMIFS(Berechnung!$L:$L,Berechnung!$N:$N,M702,Berechnung!$B:$B,N$1),0))</f>
        <v/>
      </c>
      <c r="R702" s="251" t="str">
        <f>IF(M702="",,IF(ISNUMBER(MATCH(O702,'Bundle SKUs'!$A:$A,0)),Q702,Q702*2))</f>
        <v/>
      </c>
    </row>
    <row r="703">
      <c r="A703" s="250"/>
      <c r="B703" s="203" t="str">
        <f>IFERROR(__xludf.DUMMYFUNCTION("IF(C703="""",,JOIN("","",UNIQUE(FILTER(Berechnung!$A:$A,Berechnung!$B:$B=B$1,Berechnung!$N:$N=A703))))"),"")</f>
        <v/>
      </c>
      <c r="C703" s="1"/>
      <c r="D703" s="1"/>
      <c r="E703" s="251" t="str">
        <f>IF(A703="",,ROUNDUP(SUMIFS(Berechnung!$L:$L,Berechnung!$N:$N,A703,Berechnung!$B:$B,B$1),0))</f>
        <v/>
      </c>
      <c r="F703" s="251" t="str">
        <f>IF(A703="",,IF(ISNUMBER(MATCH(C703,'Bundle SKUs'!$A:$A,0)),E703,E703*2))</f>
        <v/>
      </c>
      <c r="G703" s="252"/>
      <c r="H703" s="203" t="str">
        <f>IFERROR(__xludf.DUMMYFUNCTION("IF(I703="""",,JOIN("","",UNIQUE(FILTER(Berechnung!$A:$A,Berechnung!$B:$B=H$1,Berechnung!$N:$N=G703))))"),"")</f>
        <v/>
      </c>
      <c r="I703" s="1"/>
      <c r="J703" s="1"/>
      <c r="K703" s="251" t="str">
        <f>IF(G703="",,ROUNDUP(SUMIFS(Berechnung!$L:$L,Berechnung!$N:$N,G703,Berechnung!$B:$B,H$1),0))</f>
        <v/>
      </c>
      <c r="L703" s="251" t="str">
        <f>IF(G703="",,IF(ISNUMBER(MATCH(I703,'Bundle SKUs'!$A:$A,0)),K703,K703*2))</f>
        <v/>
      </c>
      <c r="M703" s="253"/>
      <c r="N703" s="203" t="str">
        <f>IFERROR(__xludf.DUMMYFUNCTION("IF(O703="""",,JOIN("","",UNIQUE(FILTER(Berechnung!$A:$A,Berechnung!$B:$B=N$1,Berechnung!$N:$N=M703))))"),"")</f>
        <v/>
      </c>
      <c r="O703" s="1"/>
      <c r="P703" s="1"/>
      <c r="Q703" s="251" t="str">
        <f>IF(M703="",,ROUNDUP(SUMIFS(Berechnung!$L:$L,Berechnung!$N:$N,M703,Berechnung!$B:$B,N$1),0))</f>
        <v/>
      </c>
      <c r="R703" s="251" t="str">
        <f>IF(M703="",,IF(ISNUMBER(MATCH(O703,'Bundle SKUs'!$A:$A,0)),Q703,Q703*2))</f>
        <v/>
      </c>
    </row>
    <row r="704">
      <c r="A704" s="250"/>
      <c r="B704" s="203" t="str">
        <f>IFERROR(__xludf.DUMMYFUNCTION("IF(C704="""",,JOIN("","",UNIQUE(FILTER(Berechnung!$A:$A,Berechnung!$B:$B=B$1,Berechnung!$N:$N=A704))))"),"")</f>
        <v/>
      </c>
      <c r="C704" s="1"/>
      <c r="D704" s="1"/>
      <c r="E704" s="251" t="str">
        <f>IF(A704="",,ROUNDUP(SUMIFS(Berechnung!$L:$L,Berechnung!$N:$N,A704,Berechnung!$B:$B,B$1),0))</f>
        <v/>
      </c>
      <c r="F704" s="251" t="str">
        <f>IF(A704="",,IF(ISNUMBER(MATCH(C704,'Bundle SKUs'!$A:$A,0)),E704,E704*2))</f>
        <v/>
      </c>
      <c r="G704" s="252"/>
      <c r="H704" s="203" t="str">
        <f>IFERROR(__xludf.DUMMYFUNCTION("IF(I704="""",,JOIN("","",UNIQUE(FILTER(Berechnung!$A:$A,Berechnung!$B:$B=H$1,Berechnung!$N:$N=G704))))"),"")</f>
        <v/>
      </c>
      <c r="I704" s="1"/>
      <c r="J704" s="1"/>
      <c r="K704" s="251" t="str">
        <f>IF(G704="",,ROUNDUP(SUMIFS(Berechnung!$L:$L,Berechnung!$N:$N,G704,Berechnung!$B:$B,H$1),0))</f>
        <v/>
      </c>
      <c r="L704" s="251" t="str">
        <f>IF(G704="",,IF(ISNUMBER(MATCH(I704,'Bundle SKUs'!$A:$A,0)),K704,K704*2))</f>
        <v/>
      </c>
      <c r="M704" s="253"/>
      <c r="N704" s="203" t="str">
        <f>IFERROR(__xludf.DUMMYFUNCTION("IF(O704="""",,JOIN("","",UNIQUE(FILTER(Berechnung!$A:$A,Berechnung!$B:$B=N$1,Berechnung!$N:$N=M704))))"),"")</f>
        <v/>
      </c>
      <c r="O704" s="1"/>
      <c r="P704" s="1"/>
      <c r="Q704" s="251" t="str">
        <f>IF(M704="",,ROUNDUP(SUMIFS(Berechnung!$L:$L,Berechnung!$N:$N,M704,Berechnung!$B:$B,N$1),0))</f>
        <v/>
      </c>
      <c r="R704" s="251" t="str">
        <f>IF(M704="",,IF(ISNUMBER(MATCH(O704,'Bundle SKUs'!$A:$A,0)),Q704,Q704*2))</f>
        <v/>
      </c>
    </row>
    <row r="705">
      <c r="A705" s="250"/>
      <c r="B705" s="203" t="str">
        <f>IFERROR(__xludf.DUMMYFUNCTION("IF(C705="""",,JOIN("","",UNIQUE(FILTER(Berechnung!$A:$A,Berechnung!$B:$B=B$1,Berechnung!$N:$N=A705))))"),"")</f>
        <v/>
      </c>
      <c r="C705" s="1"/>
      <c r="D705" s="1"/>
      <c r="E705" s="251" t="str">
        <f>IF(A705="",,ROUNDUP(SUMIFS(Berechnung!$L:$L,Berechnung!$N:$N,A705,Berechnung!$B:$B,B$1),0))</f>
        <v/>
      </c>
      <c r="F705" s="251" t="str">
        <f>IF(A705="",,IF(ISNUMBER(MATCH(C705,'Bundle SKUs'!$A:$A,0)),E705,E705*2))</f>
        <v/>
      </c>
      <c r="G705" s="252"/>
      <c r="H705" s="203" t="str">
        <f>IFERROR(__xludf.DUMMYFUNCTION("IF(I705="""",,JOIN("","",UNIQUE(FILTER(Berechnung!$A:$A,Berechnung!$B:$B=H$1,Berechnung!$N:$N=G705))))"),"")</f>
        <v/>
      </c>
      <c r="I705" s="1"/>
      <c r="J705" s="1"/>
      <c r="K705" s="251" t="str">
        <f>IF(G705="",,ROUNDUP(SUMIFS(Berechnung!$L:$L,Berechnung!$N:$N,G705,Berechnung!$B:$B,H$1),0))</f>
        <v/>
      </c>
      <c r="L705" s="251" t="str">
        <f>IF(G705="",,IF(ISNUMBER(MATCH(I705,'Bundle SKUs'!$A:$A,0)),K705,K705*2))</f>
        <v/>
      </c>
      <c r="M705" s="253"/>
      <c r="N705" s="203" t="str">
        <f>IFERROR(__xludf.DUMMYFUNCTION("IF(O705="""",,JOIN("","",UNIQUE(FILTER(Berechnung!$A:$A,Berechnung!$B:$B=N$1,Berechnung!$N:$N=M705))))"),"")</f>
        <v/>
      </c>
      <c r="O705" s="1"/>
      <c r="P705" s="1"/>
      <c r="Q705" s="251" t="str">
        <f>IF(M705="",,ROUNDUP(SUMIFS(Berechnung!$L:$L,Berechnung!$N:$N,M705,Berechnung!$B:$B,N$1),0))</f>
        <v/>
      </c>
      <c r="R705" s="251" t="str">
        <f>IF(M705="",,IF(ISNUMBER(MATCH(O705,'Bundle SKUs'!$A:$A,0)),Q705,Q705*2))</f>
        <v/>
      </c>
    </row>
    <row r="706">
      <c r="A706" s="250"/>
      <c r="B706" s="203" t="str">
        <f>IFERROR(__xludf.DUMMYFUNCTION("IF(C706="""",,JOIN("","",UNIQUE(FILTER(Berechnung!$A:$A,Berechnung!$B:$B=B$1,Berechnung!$N:$N=A706))))"),"")</f>
        <v/>
      </c>
      <c r="C706" s="1"/>
      <c r="D706" s="1"/>
      <c r="E706" s="251" t="str">
        <f>IF(A706="",,ROUNDUP(SUMIFS(Berechnung!$L:$L,Berechnung!$N:$N,A706,Berechnung!$B:$B,B$1),0))</f>
        <v/>
      </c>
      <c r="F706" s="251" t="str">
        <f>IF(A706="",,IF(ISNUMBER(MATCH(C706,'Bundle SKUs'!$A:$A,0)),E706,E706*2))</f>
        <v/>
      </c>
      <c r="G706" s="252"/>
      <c r="H706" s="203" t="str">
        <f>IFERROR(__xludf.DUMMYFUNCTION("IF(I706="""",,JOIN("","",UNIQUE(FILTER(Berechnung!$A:$A,Berechnung!$B:$B=H$1,Berechnung!$N:$N=G706))))"),"")</f>
        <v/>
      </c>
      <c r="I706" s="1"/>
      <c r="J706" s="1"/>
      <c r="K706" s="251" t="str">
        <f>IF(G706="",,ROUNDUP(SUMIFS(Berechnung!$L:$L,Berechnung!$N:$N,G706,Berechnung!$B:$B,H$1),0))</f>
        <v/>
      </c>
      <c r="L706" s="251" t="str">
        <f>IF(G706="",,IF(ISNUMBER(MATCH(I706,'Bundle SKUs'!$A:$A,0)),K706,K706*2))</f>
        <v/>
      </c>
      <c r="M706" s="253"/>
      <c r="N706" s="203" t="str">
        <f>IFERROR(__xludf.DUMMYFUNCTION("IF(O706="""",,JOIN("","",UNIQUE(FILTER(Berechnung!$A:$A,Berechnung!$B:$B=N$1,Berechnung!$N:$N=M706))))"),"")</f>
        <v/>
      </c>
      <c r="O706" s="1"/>
      <c r="P706" s="1"/>
      <c r="Q706" s="251" t="str">
        <f>IF(M706="",,ROUNDUP(SUMIFS(Berechnung!$L:$L,Berechnung!$N:$N,M706,Berechnung!$B:$B,N$1),0))</f>
        <v/>
      </c>
      <c r="R706" s="251" t="str">
        <f>IF(M706="",,IF(ISNUMBER(MATCH(O706,'Bundle SKUs'!$A:$A,0)),Q706,Q706*2))</f>
        <v/>
      </c>
    </row>
    <row r="707">
      <c r="A707" s="250"/>
      <c r="B707" s="203" t="str">
        <f>IFERROR(__xludf.DUMMYFUNCTION("IF(C707="""",,JOIN("","",UNIQUE(FILTER(Berechnung!$A:$A,Berechnung!$B:$B=B$1,Berechnung!$N:$N=A707))))"),"")</f>
        <v/>
      </c>
      <c r="C707" s="1"/>
      <c r="D707" s="1"/>
      <c r="E707" s="251" t="str">
        <f>IF(A707="",,ROUNDUP(SUMIFS(Berechnung!$L:$L,Berechnung!$N:$N,A707,Berechnung!$B:$B,B$1),0))</f>
        <v/>
      </c>
      <c r="F707" s="251" t="str">
        <f>IF(A707="",,IF(ISNUMBER(MATCH(C707,'Bundle SKUs'!$A:$A,0)),E707,E707*2))</f>
        <v/>
      </c>
      <c r="G707" s="252"/>
      <c r="H707" s="203" t="str">
        <f>IFERROR(__xludf.DUMMYFUNCTION("IF(I707="""",,JOIN("","",UNIQUE(FILTER(Berechnung!$A:$A,Berechnung!$B:$B=H$1,Berechnung!$N:$N=G707))))"),"")</f>
        <v/>
      </c>
      <c r="I707" s="1"/>
      <c r="J707" s="1"/>
      <c r="K707" s="251" t="str">
        <f>IF(G707="",,ROUNDUP(SUMIFS(Berechnung!$L:$L,Berechnung!$N:$N,G707,Berechnung!$B:$B,H$1),0))</f>
        <v/>
      </c>
      <c r="L707" s="251" t="str">
        <f>IF(G707="",,IF(ISNUMBER(MATCH(I707,'Bundle SKUs'!$A:$A,0)),K707,K707*2))</f>
        <v/>
      </c>
      <c r="M707" s="253"/>
      <c r="N707" s="203" t="str">
        <f>IFERROR(__xludf.DUMMYFUNCTION("IF(O707="""",,JOIN("","",UNIQUE(FILTER(Berechnung!$A:$A,Berechnung!$B:$B=N$1,Berechnung!$N:$N=M707))))"),"")</f>
        <v/>
      </c>
      <c r="O707" s="1"/>
      <c r="P707" s="1"/>
      <c r="Q707" s="251" t="str">
        <f>IF(M707="",,ROUNDUP(SUMIFS(Berechnung!$L:$L,Berechnung!$N:$N,M707,Berechnung!$B:$B,N$1),0))</f>
        <v/>
      </c>
      <c r="R707" s="251" t="str">
        <f>IF(M707="",,IF(ISNUMBER(MATCH(O707,'Bundle SKUs'!$A:$A,0)),Q707,Q707*2))</f>
        <v/>
      </c>
    </row>
    <row r="708">
      <c r="A708" s="250"/>
      <c r="B708" s="203" t="str">
        <f>IFERROR(__xludf.DUMMYFUNCTION("IF(C708="""",,JOIN("","",UNIQUE(FILTER(Berechnung!$A:$A,Berechnung!$B:$B=B$1,Berechnung!$N:$N=A708))))"),"")</f>
        <v/>
      </c>
      <c r="C708" s="1"/>
      <c r="D708" s="1"/>
      <c r="E708" s="251" t="str">
        <f>IF(A708="",,ROUNDUP(SUMIFS(Berechnung!$L:$L,Berechnung!$N:$N,A708,Berechnung!$B:$B,B$1),0))</f>
        <v/>
      </c>
      <c r="F708" s="251" t="str">
        <f>IF(A708="",,IF(ISNUMBER(MATCH(C708,'Bundle SKUs'!$A:$A,0)),E708,E708*2))</f>
        <v/>
      </c>
      <c r="G708" s="252"/>
      <c r="H708" s="203" t="str">
        <f>IFERROR(__xludf.DUMMYFUNCTION("IF(I708="""",,JOIN("","",UNIQUE(FILTER(Berechnung!$A:$A,Berechnung!$B:$B=H$1,Berechnung!$N:$N=G708))))"),"")</f>
        <v/>
      </c>
      <c r="I708" s="1"/>
      <c r="J708" s="1"/>
      <c r="K708" s="251" t="str">
        <f>IF(G708="",,ROUNDUP(SUMIFS(Berechnung!$L:$L,Berechnung!$N:$N,G708,Berechnung!$B:$B,H$1),0))</f>
        <v/>
      </c>
      <c r="L708" s="251" t="str">
        <f>IF(G708="",,IF(ISNUMBER(MATCH(I708,'Bundle SKUs'!$A:$A,0)),K708,K708*2))</f>
        <v/>
      </c>
      <c r="M708" s="253"/>
      <c r="N708" s="203" t="str">
        <f>IFERROR(__xludf.DUMMYFUNCTION("IF(O708="""",,JOIN("","",UNIQUE(FILTER(Berechnung!$A:$A,Berechnung!$B:$B=N$1,Berechnung!$N:$N=M708))))"),"")</f>
        <v/>
      </c>
      <c r="O708" s="1"/>
      <c r="P708" s="1"/>
      <c r="Q708" s="251" t="str">
        <f>IF(M708="",,ROUNDUP(SUMIFS(Berechnung!$L:$L,Berechnung!$N:$N,M708,Berechnung!$B:$B,N$1),0))</f>
        <v/>
      </c>
      <c r="R708" s="251" t="str">
        <f>IF(M708="",,IF(ISNUMBER(MATCH(O708,'Bundle SKUs'!$A:$A,0)),Q708,Q708*2))</f>
        <v/>
      </c>
    </row>
    <row r="709">
      <c r="A709" s="250"/>
      <c r="B709" s="203" t="str">
        <f>IFERROR(__xludf.DUMMYFUNCTION("IF(C709="""",,JOIN("","",UNIQUE(FILTER(Berechnung!$A:$A,Berechnung!$B:$B=B$1,Berechnung!$N:$N=A709))))"),"")</f>
        <v/>
      </c>
      <c r="C709" s="1"/>
      <c r="D709" s="1"/>
      <c r="E709" s="251" t="str">
        <f>IF(A709="",,ROUNDUP(SUMIFS(Berechnung!$L:$L,Berechnung!$N:$N,A709,Berechnung!$B:$B,B$1),0))</f>
        <v/>
      </c>
      <c r="F709" s="251" t="str">
        <f>IF(A709="",,IF(ISNUMBER(MATCH(C709,'Bundle SKUs'!$A:$A,0)),E709,E709*2))</f>
        <v/>
      </c>
      <c r="G709" s="252"/>
      <c r="H709" s="203" t="str">
        <f>IFERROR(__xludf.DUMMYFUNCTION("IF(I709="""",,JOIN("","",UNIQUE(FILTER(Berechnung!$A:$A,Berechnung!$B:$B=H$1,Berechnung!$N:$N=G709))))"),"")</f>
        <v/>
      </c>
      <c r="I709" s="1"/>
      <c r="J709" s="1"/>
      <c r="K709" s="251" t="str">
        <f>IF(G709="",,ROUNDUP(SUMIFS(Berechnung!$L:$L,Berechnung!$N:$N,G709,Berechnung!$B:$B,H$1),0))</f>
        <v/>
      </c>
      <c r="L709" s="251" t="str">
        <f>IF(G709="",,IF(ISNUMBER(MATCH(I709,'Bundle SKUs'!$A:$A,0)),K709,K709*2))</f>
        <v/>
      </c>
      <c r="M709" s="253"/>
      <c r="N709" s="203" t="str">
        <f>IFERROR(__xludf.DUMMYFUNCTION("IF(O709="""",,JOIN("","",UNIQUE(FILTER(Berechnung!$A:$A,Berechnung!$B:$B=N$1,Berechnung!$N:$N=M709))))"),"")</f>
        <v/>
      </c>
      <c r="O709" s="1"/>
      <c r="P709" s="1"/>
      <c r="Q709" s="251" t="str">
        <f>IF(M709="",,ROUNDUP(SUMIFS(Berechnung!$L:$L,Berechnung!$N:$N,M709,Berechnung!$B:$B,N$1),0))</f>
        <v/>
      </c>
      <c r="R709" s="251" t="str">
        <f>IF(M709="",,IF(ISNUMBER(MATCH(O709,'Bundle SKUs'!$A:$A,0)),Q709,Q709*2))</f>
        <v/>
      </c>
    </row>
    <row r="710">
      <c r="A710" s="250"/>
      <c r="B710" s="203" t="str">
        <f>IFERROR(__xludf.DUMMYFUNCTION("IF(C710="""",,JOIN("","",UNIQUE(FILTER(Berechnung!$A:$A,Berechnung!$B:$B=B$1,Berechnung!$N:$N=A710))))"),"")</f>
        <v/>
      </c>
      <c r="C710" s="1"/>
      <c r="D710" s="1"/>
      <c r="E710" s="251" t="str">
        <f>IF(A710="",,ROUNDUP(SUMIFS(Berechnung!$L:$L,Berechnung!$N:$N,A710,Berechnung!$B:$B,B$1),0))</f>
        <v/>
      </c>
      <c r="F710" s="251" t="str">
        <f>IF(A710="",,IF(ISNUMBER(MATCH(C710,'Bundle SKUs'!$A:$A,0)),E710,E710*2))</f>
        <v/>
      </c>
      <c r="G710" s="252"/>
      <c r="H710" s="203" t="str">
        <f>IFERROR(__xludf.DUMMYFUNCTION("IF(I710="""",,JOIN("","",UNIQUE(FILTER(Berechnung!$A:$A,Berechnung!$B:$B=H$1,Berechnung!$N:$N=G710))))"),"")</f>
        <v/>
      </c>
      <c r="I710" s="1"/>
      <c r="J710" s="1"/>
      <c r="K710" s="251" t="str">
        <f>IF(G710="",,ROUNDUP(SUMIFS(Berechnung!$L:$L,Berechnung!$N:$N,G710,Berechnung!$B:$B,H$1),0))</f>
        <v/>
      </c>
      <c r="L710" s="251" t="str">
        <f>IF(G710="",,IF(ISNUMBER(MATCH(I710,'Bundle SKUs'!$A:$A,0)),K710,K710*2))</f>
        <v/>
      </c>
      <c r="M710" s="253"/>
      <c r="N710" s="203" t="str">
        <f>IFERROR(__xludf.DUMMYFUNCTION("IF(O710="""",,JOIN("","",UNIQUE(FILTER(Berechnung!$A:$A,Berechnung!$B:$B=N$1,Berechnung!$N:$N=M710))))"),"")</f>
        <v/>
      </c>
      <c r="O710" s="1"/>
      <c r="P710" s="1"/>
      <c r="Q710" s="251" t="str">
        <f>IF(M710="",,ROUNDUP(SUMIFS(Berechnung!$L:$L,Berechnung!$N:$N,M710,Berechnung!$B:$B,N$1),0))</f>
        <v/>
      </c>
      <c r="R710" s="251" t="str">
        <f>IF(M710="",,IF(ISNUMBER(MATCH(O710,'Bundle SKUs'!$A:$A,0)),Q710,Q710*2))</f>
        <v/>
      </c>
    </row>
    <row r="711">
      <c r="A711" s="250"/>
      <c r="B711" s="203" t="str">
        <f>IFERROR(__xludf.DUMMYFUNCTION("IF(C711="""",,JOIN("","",UNIQUE(FILTER(Berechnung!$A:$A,Berechnung!$B:$B=B$1,Berechnung!$N:$N=A711))))"),"")</f>
        <v/>
      </c>
      <c r="C711" s="1"/>
      <c r="D711" s="1"/>
      <c r="E711" s="251" t="str">
        <f>IF(A711="",,ROUNDUP(SUMIFS(Berechnung!$L:$L,Berechnung!$N:$N,A711,Berechnung!$B:$B,B$1),0))</f>
        <v/>
      </c>
      <c r="F711" s="251" t="str">
        <f>IF(A711="",,IF(ISNUMBER(MATCH(C711,'Bundle SKUs'!$A:$A,0)),E711,E711*2))</f>
        <v/>
      </c>
      <c r="G711" s="252"/>
      <c r="H711" s="203" t="str">
        <f>IFERROR(__xludf.DUMMYFUNCTION("IF(I711="""",,JOIN("","",UNIQUE(FILTER(Berechnung!$A:$A,Berechnung!$B:$B=H$1,Berechnung!$N:$N=G711))))"),"")</f>
        <v/>
      </c>
      <c r="I711" s="1"/>
      <c r="J711" s="1"/>
      <c r="K711" s="251" t="str">
        <f>IF(G711="",,ROUNDUP(SUMIFS(Berechnung!$L:$L,Berechnung!$N:$N,G711,Berechnung!$B:$B,H$1),0))</f>
        <v/>
      </c>
      <c r="L711" s="251" t="str">
        <f>IF(G711="",,IF(ISNUMBER(MATCH(I711,'Bundle SKUs'!$A:$A,0)),K711,K711*2))</f>
        <v/>
      </c>
      <c r="M711" s="253"/>
      <c r="N711" s="203" t="str">
        <f>IFERROR(__xludf.DUMMYFUNCTION("IF(O711="""",,JOIN("","",UNIQUE(FILTER(Berechnung!$A:$A,Berechnung!$B:$B=N$1,Berechnung!$N:$N=M711))))"),"")</f>
        <v/>
      </c>
      <c r="O711" s="1"/>
      <c r="P711" s="1"/>
      <c r="Q711" s="251" t="str">
        <f>IF(M711="",,ROUNDUP(SUMIFS(Berechnung!$L:$L,Berechnung!$N:$N,M711,Berechnung!$B:$B,N$1),0))</f>
        <v/>
      </c>
      <c r="R711" s="251" t="str">
        <f>IF(M711="",,IF(ISNUMBER(MATCH(O711,'Bundle SKUs'!$A:$A,0)),Q711,Q711*2))</f>
        <v/>
      </c>
    </row>
    <row r="712">
      <c r="A712" s="250"/>
      <c r="B712" s="203" t="str">
        <f>IFERROR(__xludf.DUMMYFUNCTION("IF(C712="""",,JOIN("","",UNIQUE(FILTER(Berechnung!$A:$A,Berechnung!$B:$B=B$1,Berechnung!$N:$N=A712))))"),"")</f>
        <v/>
      </c>
      <c r="C712" s="1"/>
      <c r="D712" s="1"/>
      <c r="E712" s="251" t="str">
        <f>IF(A712="",,ROUNDUP(SUMIFS(Berechnung!$L:$L,Berechnung!$N:$N,A712,Berechnung!$B:$B,B$1),0))</f>
        <v/>
      </c>
      <c r="F712" s="251" t="str">
        <f>IF(A712="",,IF(ISNUMBER(MATCH(C712,'Bundle SKUs'!$A:$A,0)),E712,E712*2))</f>
        <v/>
      </c>
      <c r="G712" s="252"/>
      <c r="H712" s="203" t="str">
        <f>IFERROR(__xludf.DUMMYFUNCTION("IF(I712="""",,JOIN("","",UNIQUE(FILTER(Berechnung!$A:$A,Berechnung!$B:$B=H$1,Berechnung!$N:$N=G712))))"),"")</f>
        <v/>
      </c>
      <c r="I712" s="1"/>
      <c r="J712" s="1"/>
      <c r="K712" s="251" t="str">
        <f>IF(G712="",,ROUNDUP(SUMIFS(Berechnung!$L:$L,Berechnung!$N:$N,G712,Berechnung!$B:$B,H$1),0))</f>
        <v/>
      </c>
      <c r="L712" s="251" t="str">
        <f>IF(G712="",,IF(ISNUMBER(MATCH(I712,'Bundle SKUs'!$A:$A,0)),K712,K712*2))</f>
        <v/>
      </c>
      <c r="M712" s="253"/>
      <c r="N712" s="203" t="str">
        <f>IFERROR(__xludf.DUMMYFUNCTION("IF(O712="""",,JOIN("","",UNIQUE(FILTER(Berechnung!$A:$A,Berechnung!$B:$B=N$1,Berechnung!$N:$N=M712))))"),"")</f>
        <v/>
      </c>
      <c r="O712" s="1"/>
      <c r="P712" s="1"/>
      <c r="Q712" s="251" t="str">
        <f>IF(M712="",,ROUNDUP(SUMIFS(Berechnung!$L:$L,Berechnung!$N:$N,M712,Berechnung!$B:$B,N$1),0))</f>
        <v/>
      </c>
      <c r="R712" s="251" t="str">
        <f>IF(M712="",,IF(ISNUMBER(MATCH(O712,'Bundle SKUs'!$A:$A,0)),Q712,Q712*2))</f>
        <v/>
      </c>
    </row>
    <row r="713">
      <c r="A713" s="250"/>
      <c r="B713" s="203" t="str">
        <f>IFERROR(__xludf.DUMMYFUNCTION("IF(C713="""",,JOIN("","",UNIQUE(FILTER(Berechnung!$A:$A,Berechnung!$B:$B=B$1,Berechnung!$N:$N=A713))))"),"")</f>
        <v/>
      </c>
      <c r="C713" s="1"/>
      <c r="D713" s="1"/>
      <c r="E713" s="251" t="str">
        <f>IF(A713="",,ROUNDUP(SUMIFS(Berechnung!$L:$L,Berechnung!$N:$N,A713,Berechnung!$B:$B,B$1),0))</f>
        <v/>
      </c>
      <c r="F713" s="251" t="str">
        <f>IF(A713="",,IF(ISNUMBER(MATCH(C713,'Bundle SKUs'!$A:$A,0)),E713,E713*2))</f>
        <v/>
      </c>
      <c r="G713" s="252"/>
      <c r="H713" s="203" t="str">
        <f>IFERROR(__xludf.DUMMYFUNCTION("IF(I713="""",,JOIN("","",UNIQUE(FILTER(Berechnung!$A:$A,Berechnung!$B:$B=H$1,Berechnung!$N:$N=G713))))"),"")</f>
        <v/>
      </c>
      <c r="I713" s="1"/>
      <c r="J713" s="1"/>
      <c r="K713" s="251" t="str">
        <f>IF(G713="",,ROUNDUP(SUMIFS(Berechnung!$L:$L,Berechnung!$N:$N,G713,Berechnung!$B:$B,H$1),0))</f>
        <v/>
      </c>
      <c r="L713" s="251" t="str">
        <f>IF(G713="",,IF(ISNUMBER(MATCH(I713,'Bundle SKUs'!$A:$A,0)),K713,K713*2))</f>
        <v/>
      </c>
      <c r="M713" s="253"/>
      <c r="N713" s="203" t="str">
        <f>IFERROR(__xludf.DUMMYFUNCTION("IF(O713="""",,JOIN("","",UNIQUE(FILTER(Berechnung!$A:$A,Berechnung!$B:$B=N$1,Berechnung!$N:$N=M713))))"),"")</f>
        <v/>
      </c>
      <c r="O713" s="1"/>
      <c r="P713" s="1"/>
      <c r="Q713" s="251" t="str">
        <f>IF(M713="",,ROUNDUP(SUMIFS(Berechnung!$L:$L,Berechnung!$N:$N,M713,Berechnung!$B:$B,N$1),0))</f>
        <v/>
      </c>
      <c r="R713" s="251" t="str">
        <f>IF(M713="",,IF(ISNUMBER(MATCH(O713,'Bundle SKUs'!$A:$A,0)),Q713,Q713*2))</f>
        <v/>
      </c>
    </row>
    <row r="714">
      <c r="A714" s="250"/>
      <c r="B714" s="203" t="str">
        <f>IFERROR(__xludf.DUMMYFUNCTION("IF(C714="""",,JOIN("","",UNIQUE(FILTER(Berechnung!$A:$A,Berechnung!$B:$B=B$1,Berechnung!$N:$N=A714))))"),"")</f>
        <v/>
      </c>
      <c r="C714" s="1"/>
      <c r="D714" s="1"/>
      <c r="E714" s="251" t="str">
        <f>IF(A714="",,ROUNDUP(SUMIFS(Berechnung!$L:$L,Berechnung!$N:$N,A714,Berechnung!$B:$B,B$1),0))</f>
        <v/>
      </c>
      <c r="F714" s="251" t="str">
        <f>IF(A714="",,IF(ISNUMBER(MATCH(C714,'Bundle SKUs'!$A:$A,0)),E714,E714*2))</f>
        <v/>
      </c>
      <c r="G714" s="252"/>
      <c r="H714" s="203" t="str">
        <f>IFERROR(__xludf.DUMMYFUNCTION("IF(I714="""",,JOIN("","",UNIQUE(FILTER(Berechnung!$A:$A,Berechnung!$B:$B=H$1,Berechnung!$N:$N=G714))))"),"")</f>
        <v/>
      </c>
      <c r="I714" s="1"/>
      <c r="J714" s="1"/>
      <c r="K714" s="251" t="str">
        <f>IF(G714="",,ROUNDUP(SUMIFS(Berechnung!$L:$L,Berechnung!$N:$N,G714,Berechnung!$B:$B,H$1),0))</f>
        <v/>
      </c>
      <c r="L714" s="251" t="str">
        <f>IF(G714="",,IF(ISNUMBER(MATCH(I714,'Bundle SKUs'!$A:$A,0)),K714,K714*2))</f>
        <v/>
      </c>
      <c r="M714" s="253"/>
      <c r="N714" s="203" t="str">
        <f>IFERROR(__xludf.DUMMYFUNCTION("IF(O714="""",,JOIN("","",UNIQUE(FILTER(Berechnung!$A:$A,Berechnung!$B:$B=N$1,Berechnung!$N:$N=M714))))"),"")</f>
        <v/>
      </c>
      <c r="O714" s="1"/>
      <c r="P714" s="1"/>
      <c r="Q714" s="251" t="str">
        <f>IF(M714="",,ROUNDUP(SUMIFS(Berechnung!$L:$L,Berechnung!$N:$N,M714,Berechnung!$B:$B,N$1),0))</f>
        <v/>
      </c>
      <c r="R714" s="251" t="str">
        <f>IF(M714="",,IF(ISNUMBER(MATCH(O714,'Bundle SKUs'!$A:$A,0)),Q714,Q714*2))</f>
        <v/>
      </c>
    </row>
    <row r="715">
      <c r="A715" s="250"/>
      <c r="B715" s="203" t="str">
        <f>IFERROR(__xludf.DUMMYFUNCTION("IF(C715="""",,JOIN("","",UNIQUE(FILTER(Berechnung!$A:$A,Berechnung!$B:$B=B$1,Berechnung!$N:$N=A715))))"),"")</f>
        <v/>
      </c>
      <c r="C715" s="1"/>
      <c r="D715" s="1"/>
      <c r="E715" s="251" t="str">
        <f>IF(A715="",,ROUNDUP(SUMIFS(Berechnung!$L:$L,Berechnung!$N:$N,A715,Berechnung!$B:$B,B$1),0))</f>
        <v/>
      </c>
      <c r="F715" s="251" t="str">
        <f>IF(A715="",,IF(ISNUMBER(MATCH(C715,'Bundle SKUs'!$A:$A,0)),E715,E715*2))</f>
        <v/>
      </c>
      <c r="G715" s="252"/>
      <c r="H715" s="203" t="str">
        <f>IFERROR(__xludf.DUMMYFUNCTION("IF(I715="""",,JOIN("","",UNIQUE(FILTER(Berechnung!$A:$A,Berechnung!$B:$B=H$1,Berechnung!$N:$N=G715))))"),"")</f>
        <v/>
      </c>
      <c r="I715" s="1"/>
      <c r="J715" s="1"/>
      <c r="K715" s="251" t="str">
        <f>IF(G715="",,ROUNDUP(SUMIFS(Berechnung!$L:$L,Berechnung!$N:$N,G715,Berechnung!$B:$B,H$1),0))</f>
        <v/>
      </c>
      <c r="L715" s="251" t="str">
        <f>IF(G715="",,IF(ISNUMBER(MATCH(I715,'Bundle SKUs'!$A:$A,0)),K715,K715*2))</f>
        <v/>
      </c>
      <c r="M715" s="253"/>
      <c r="N715" s="203" t="str">
        <f>IFERROR(__xludf.DUMMYFUNCTION("IF(O715="""",,JOIN("","",UNIQUE(FILTER(Berechnung!$A:$A,Berechnung!$B:$B=N$1,Berechnung!$N:$N=M715))))"),"")</f>
        <v/>
      </c>
      <c r="O715" s="1"/>
      <c r="P715" s="1"/>
      <c r="Q715" s="251" t="str">
        <f>IF(M715="",,ROUNDUP(SUMIFS(Berechnung!$L:$L,Berechnung!$N:$N,M715,Berechnung!$B:$B,N$1),0))</f>
        <v/>
      </c>
      <c r="R715" s="251" t="str">
        <f>IF(M715="",,IF(ISNUMBER(MATCH(O715,'Bundle SKUs'!$A:$A,0)),Q715,Q715*2))</f>
        <v/>
      </c>
    </row>
    <row r="716">
      <c r="A716" s="250"/>
      <c r="B716" s="203" t="str">
        <f>IFERROR(__xludf.DUMMYFUNCTION("IF(C716="""",,JOIN("","",UNIQUE(FILTER(Berechnung!$A:$A,Berechnung!$B:$B=B$1,Berechnung!$N:$N=A716))))"),"")</f>
        <v/>
      </c>
      <c r="C716" s="1"/>
      <c r="D716" s="1"/>
      <c r="E716" s="251" t="str">
        <f>IF(A716="",,ROUNDUP(SUMIFS(Berechnung!$L:$L,Berechnung!$N:$N,A716,Berechnung!$B:$B,B$1),0))</f>
        <v/>
      </c>
      <c r="F716" s="251" t="str">
        <f>IF(A716="",,IF(ISNUMBER(MATCH(C716,'Bundle SKUs'!$A:$A,0)),E716,E716*2))</f>
        <v/>
      </c>
      <c r="G716" s="252"/>
      <c r="H716" s="203" t="str">
        <f>IFERROR(__xludf.DUMMYFUNCTION("IF(I716="""",,JOIN("","",UNIQUE(FILTER(Berechnung!$A:$A,Berechnung!$B:$B=H$1,Berechnung!$N:$N=G716))))"),"")</f>
        <v/>
      </c>
      <c r="I716" s="1"/>
      <c r="J716" s="1"/>
      <c r="K716" s="251" t="str">
        <f>IF(G716="",,ROUNDUP(SUMIFS(Berechnung!$L:$L,Berechnung!$N:$N,G716,Berechnung!$B:$B,H$1),0))</f>
        <v/>
      </c>
      <c r="L716" s="251" t="str">
        <f>IF(G716="",,IF(ISNUMBER(MATCH(I716,'Bundle SKUs'!$A:$A,0)),K716,K716*2))</f>
        <v/>
      </c>
      <c r="M716" s="253"/>
      <c r="N716" s="203" t="str">
        <f>IFERROR(__xludf.DUMMYFUNCTION("IF(O716="""",,JOIN("","",UNIQUE(FILTER(Berechnung!$A:$A,Berechnung!$B:$B=N$1,Berechnung!$N:$N=M716))))"),"")</f>
        <v/>
      </c>
      <c r="O716" s="1"/>
      <c r="P716" s="1"/>
      <c r="Q716" s="251" t="str">
        <f>IF(M716="",,ROUNDUP(SUMIFS(Berechnung!$L:$L,Berechnung!$N:$N,M716,Berechnung!$B:$B,N$1),0))</f>
        <v/>
      </c>
      <c r="R716" s="251" t="str">
        <f>IF(M716="",,IF(ISNUMBER(MATCH(O716,'Bundle SKUs'!$A:$A,0)),Q716,Q716*2))</f>
        <v/>
      </c>
    </row>
    <row r="717">
      <c r="A717" s="250"/>
      <c r="B717" s="203" t="str">
        <f>IFERROR(__xludf.DUMMYFUNCTION("IF(C717="""",,JOIN("","",UNIQUE(FILTER(Berechnung!$A:$A,Berechnung!$B:$B=B$1,Berechnung!$N:$N=A717))))"),"")</f>
        <v/>
      </c>
      <c r="C717" s="1"/>
      <c r="D717" s="1"/>
      <c r="E717" s="251" t="str">
        <f>IF(A717="",,ROUNDUP(SUMIFS(Berechnung!$L:$L,Berechnung!$N:$N,A717,Berechnung!$B:$B,B$1),0))</f>
        <v/>
      </c>
      <c r="F717" s="251" t="str">
        <f>IF(A717="",,IF(ISNUMBER(MATCH(C717,'Bundle SKUs'!$A:$A,0)),E717,E717*2))</f>
        <v/>
      </c>
      <c r="G717" s="252"/>
      <c r="H717" s="203" t="str">
        <f>IFERROR(__xludf.DUMMYFUNCTION("IF(I717="""",,JOIN("","",UNIQUE(FILTER(Berechnung!$A:$A,Berechnung!$B:$B=H$1,Berechnung!$N:$N=G717))))"),"")</f>
        <v/>
      </c>
      <c r="I717" s="1"/>
      <c r="J717" s="1"/>
      <c r="K717" s="251" t="str">
        <f>IF(G717="",,ROUNDUP(SUMIFS(Berechnung!$L:$L,Berechnung!$N:$N,G717,Berechnung!$B:$B,H$1),0))</f>
        <v/>
      </c>
      <c r="L717" s="251" t="str">
        <f>IF(G717="",,IF(ISNUMBER(MATCH(I717,'Bundle SKUs'!$A:$A,0)),K717,K717*2))</f>
        <v/>
      </c>
      <c r="M717" s="253"/>
      <c r="N717" s="203" t="str">
        <f>IFERROR(__xludf.DUMMYFUNCTION("IF(O717="""",,JOIN("","",UNIQUE(FILTER(Berechnung!$A:$A,Berechnung!$B:$B=N$1,Berechnung!$N:$N=M717))))"),"")</f>
        <v/>
      </c>
      <c r="O717" s="1"/>
      <c r="P717" s="1"/>
      <c r="Q717" s="251" t="str">
        <f>IF(M717="",,ROUNDUP(SUMIFS(Berechnung!$L:$L,Berechnung!$N:$N,M717,Berechnung!$B:$B,N$1),0))</f>
        <v/>
      </c>
      <c r="R717" s="251" t="str">
        <f>IF(M717="",,IF(ISNUMBER(MATCH(O717,'Bundle SKUs'!$A:$A,0)),Q717,Q717*2))</f>
        <v/>
      </c>
    </row>
    <row r="718">
      <c r="A718" s="250"/>
      <c r="B718" s="203" t="str">
        <f>IFERROR(__xludf.DUMMYFUNCTION("IF(C718="""",,JOIN("","",UNIQUE(FILTER(Berechnung!$A:$A,Berechnung!$B:$B=B$1,Berechnung!$N:$N=A718))))"),"")</f>
        <v/>
      </c>
      <c r="C718" s="1"/>
      <c r="D718" s="1"/>
      <c r="E718" s="251" t="str">
        <f>IF(A718="",,ROUNDUP(SUMIFS(Berechnung!$L:$L,Berechnung!$N:$N,A718,Berechnung!$B:$B,B$1),0))</f>
        <v/>
      </c>
      <c r="F718" s="251" t="str">
        <f>IF(A718="",,IF(ISNUMBER(MATCH(C718,'Bundle SKUs'!$A:$A,0)),E718,E718*2))</f>
        <v/>
      </c>
      <c r="G718" s="252"/>
      <c r="H718" s="203" t="str">
        <f>IFERROR(__xludf.DUMMYFUNCTION("IF(I718="""",,JOIN("","",UNIQUE(FILTER(Berechnung!$A:$A,Berechnung!$B:$B=H$1,Berechnung!$N:$N=G718))))"),"")</f>
        <v/>
      </c>
      <c r="I718" s="1"/>
      <c r="J718" s="1"/>
      <c r="K718" s="251" t="str">
        <f>IF(G718="",,ROUNDUP(SUMIFS(Berechnung!$L:$L,Berechnung!$N:$N,G718,Berechnung!$B:$B,H$1),0))</f>
        <v/>
      </c>
      <c r="L718" s="251" t="str">
        <f>IF(G718="",,IF(ISNUMBER(MATCH(I718,'Bundle SKUs'!$A:$A,0)),K718,K718*2))</f>
        <v/>
      </c>
      <c r="M718" s="253"/>
      <c r="N718" s="203" t="str">
        <f>IFERROR(__xludf.DUMMYFUNCTION("IF(O718="""",,JOIN("","",UNIQUE(FILTER(Berechnung!$A:$A,Berechnung!$B:$B=N$1,Berechnung!$N:$N=M718))))"),"")</f>
        <v/>
      </c>
      <c r="O718" s="1"/>
      <c r="P718" s="1"/>
      <c r="Q718" s="251" t="str">
        <f>IF(M718="",,ROUNDUP(SUMIFS(Berechnung!$L:$L,Berechnung!$N:$N,M718,Berechnung!$B:$B,N$1),0))</f>
        <v/>
      </c>
      <c r="R718" s="251" t="str">
        <f>IF(M718="",,IF(ISNUMBER(MATCH(O718,'Bundle SKUs'!$A:$A,0)),Q718,Q718*2))</f>
        <v/>
      </c>
    </row>
    <row r="719">
      <c r="A719" s="250"/>
      <c r="B719" s="203" t="str">
        <f>IFERROR(__xludf.DUMMYFUNCTION("IF(C719="""",,JOIN("","",UNIQUE(FILTER(Berechnung!$A:$A,Berechnung!$B:$B=B$1,Berechnung!$N:$N=A719))))"),"")</f>
        <v/>
      </c>
      <c r="C719" s="1"/>
      <c r="D719" s="1"/>
      <c r="E719" s="251" t="str">
        <f>IF(A719="",,ROUNDUP(SUMIFS(Berechnung!$L:$L,Berechnung!$N:$N,A719,Berechnung!$B:$B,B$1),0))</f>
        <v/>
      </c>
      <c r="F719" s="251" t="str">
        <f>IF(A719="",,IF(ISNUMBER(MATCH(C719,'Bundle SKUs'!$A:$A,0)),E719,E719*2))</f>
        <v/>
      </c>
      <c r="G719" s="252"/>
      <c r="H719" s="203" t="str">
        <f>IFERROR(__xludf.DUMMYFUNCTION("IF(I719="""",,JOIN("","",UNIQUE(FILTER(Berechnung!$A:$A,Berechnung!$B:$B=H$1,Berechnung!$N:$N=G719))))"),"")</f>
        <v/>
      </c>
      <c r="I719" s="1"/>
      <c r="J719" s="1"/>
      <c r="K719" s="251" t="str">
        <f>IF(G719="",,ROUNDUP(SUMIFS(Berechnung!$L:$L,Berechnung!$N:$N,G719,Berechnung!$B:$B,H$1),0))</f>
        <v/>
      </c>
      <c r="L719" s="251" t="str">
        <f>IF(G719="",,IF(ISNUMBER(MATCH(I719,'Bundle SKUs'!$A:$A,0)),K719,K719*2))</f>
        <v/>
      </c>
      <c r="M719" s="253"/>
      <c r="N719" s="203" t="str">
        <f>IFERROR(__xludf.DUMMYFUNCTION("IF(O719="""",,JOIN("","",UNIQUE(FILTER(Berechnung!$A:$A,Berechnung!$B:$B=N$1,Berechnung!$N:$N=M719))))"),"")</f>
        <v/>
      </c>
      <c r="O719" s="1"/>
      <c r="P719" s="1"/>
      <c r="Q719" s="251" t="str">
        <f>IF(M719="",,ROUNDUP(SUMIFS(Berechnung!$L:$L,Berechnung!$N:$N,M719,Berechnung!$B:$B,N$1),0))</f>
        <v/>
      </c>
      <c r="R719" s="251" t="str">
        <f>IF(M719="",,IF(ISNUMBER(MATCH(O719,'Bundle SKUs'!$A:$A,0)),Q719,Q719*2))</f>
        <v/>
      </c>
    </row>
    <row r="720">
      <c r="A720" s="250"/>
      <c r="B720" s="203" t="str">
        <f>IFERROR(__xludf.DUMMYFUNCTION("IF(C720="""",,JOIN("","",UNIQUE(FILTER(Berechnung!$A:$A,Berechnung!$B:$B=B$1,Berechnung!$N:$N=A720))))"),"")</f>
        <v/>
      </c>
      <c r="C720" s="1"/>
      <c r="D720" s="1"/>
      <c r="E720" s="251" t="str">
        <f>IF(A720="",,ROUNDUP(SUMIFS(Berechnung!$L:$L,Berechnung!$N:$N,A720,Berechnung!$B:$B,B$1),0))</f>
        <v/>
      </c>
      <c r="F720" s="251" t="str">
        <f>IF(A720="",,IF(ISNUMBER(MATCH(C720,'Bundle SKUs'!$A:$A,0)),E720,E720*2))</f>
        <v/>
      </c>
      <c r="G720" s="252"/>
      <c r="H720" s="203" t="str">
        <f>IFERROR(__xludf.DUMMYFUNCTION("IF(I720="""",,JOIN("","",UNIQUE(FILTER(Berechnung!$A:$A,Berechnung!$B:$B=H$1,Berechnung!$N:$N=G720))))"),"")</f>
        <v/>
      </c>
      <c r="I720" s="1"/>
      <c r="J720" s="1"/>
      <c r="K720" s="251" t="str">
        <f>IF(G720="",,ROUNDUP(SUMIFS(Berechnung!$L:$L,Berechnung!$N:$N,G720,Berechnung!$B:$B,H$1),0))</f>
        <v/>
      </c>
      <c r="L720" s="251" t="str">
        <f>IF(G720="",,IF(ISNUMBER(MATCH(I720,'Bundle SKUs'!$A:$A,0)),K720,K720*2))</f>
        <v/>
      </c>
      <c r="M720" s="253"/>
      <c r="N720" s="203" t="str">
        <f>IFERROR(__xludf.DUMMYFUNCTION("IF(O720="""",,JOIN("","",UNIQUE(FILTER(Berechnung!$A:$A,Berechnung!$B:$B=N$1,Berechnung!$N:$N=M720))))"),"")</f>
        <v/>
      </c>
      <c r="O720" s="1"/>
      <c r="P720" s="1"/>
      <c r="Q720" s="251" t="str">
        <f>IF(M720="",,ROUNDUP(SUMIFS(Berechnung!$L:$L,Berechnung!$N:$N,M720,Berechnung!$B:$B,N$1),0))</f>
        <v/>
      </c>
      <c r="R720" s="251" t="str">
        <f>IF(M720="",,IF(ISNUMBER(MATCH(O720,'Bundle SKUs'!$A:$A,0)),Q720,Q720*2))</f>
        <v/>
      </c>
    </row>
    <row r="721">
      <c r="A721" s="250"/>
      <c r="B721" s="203" t="str">
        <f>IFERROR(__xludf.DUMMYFUNCTION("IF(C721="""",,JOIN("","",UNIQUE(FILTER(Berechnung!$A:$A,Berechnung!$B:$B=B$1,Berechnung!$N:$N=A721))))"),"")</f>
        <v/>
      </c>
      <c r="C721" s="1"/>
      <c r="D721" s="1"/>
      <c r="E721" s="251" t="str">
        <f>IF(A721="",,ROUNDUP(SUMIFS(Berechnung!$L:$L,Berechnung!$N:$N,A721,Berechnung!$B:$B,B$1),0))</f>
        <v/>
      </c>
      <c r="F721" s="251" t="str">
        <f>IF(A721="",,IF(ISNUMBER(MATCH(C721,'Bundle SKUs'!$A:$A,0)),E721,E721*2))</f>
        <v/>
      </c>
      <c r="G721" s="252"/>
      <c r="H721" s="203" t="str">
        <f>IFERROR(__xludf.DUMMYFUNCTION("IF(I721="""",,JOIN("","",UNIQUE(FILTER(Berechnung!$A:$A,Berechnung!$B:$B=H$1,Berechnung!$N:$N=G721))))"),"")</f>
        <v/>
      </c>
      <c r="I721" s="1"/>
      <c r="J721" s="1"/>
      <c r="K721" s="251" t="str">
        <f>IF(G721="",,ROUNDUP(SUMIFS(Berechnung!$L:$L,Berechnung!$N:$N,G721,Berechnung!$B:$B,H$1),0))</f>
        <v/>
      </c>
      <c r="L721" s="251" t="str">
        <f>IF(G721="",,IF(ISNUMBER(MATCH(I721,'Bundle SKUs'!$A:$A,0)),K721,K721*2))</f>
        <v/>
      </c>
      <c r="M721" s="253"/>
      <c r="N721" s="203" t="str">
        <f>IFERROR(__xludf.DUMMYFUNCTION("IF(O721="""",,JOIN("","",UNIQUE(FILTER(Berechnung!$A:$A,Berechnung!$B:$B=N$1,Berechnung!$N:$N=M721))))"),"")</f>
        <v/>
      </c>
      <c r="O721" s="1"/>
      <c r="P721" s="1"/>
      <c r="Q721" s="251" t="str">
        <f>IF(M721="",,ROUNDUP(SUMIFS(Berechnung!$L:$L,Berechnung!$N:$N,M721,Berechnung!$B:$B,N$1),0))</f>
        <v/>
      </c>
      <c r="R721" s="251" t="str">
        <f>IF(M721="",,IF(ISNUMBER(MATCH(O721,'Bundle SKUs'!$A:$A,0)),Q721,Q721*2))</f>
        <v/>
      </c>
    </row>
    <row r="722">
      <c r="A722" s="250"/>
      <c r="B722" s="203" t="str">
        <f>IFERROR(__xludf.DUMMYFUNCTION("IF(C722="""",,JOIN("","",UNIQUE(FILTER(Berechnung!$A:$A,Berechnung!$B:$B=B$1,Berechnung!$N:$N=A722))))"),"")</f>
        <v/>
      </c>
      <c r="C722" s="1"/>
      <c r="D722" s="1"/>
      <c r="E722" s="251" t="str">
        <f>IF(A722="",,ROUNDUP(SUMIFS(Berechnung!$L:$L,Berechnung!$N:$N,A722,Berechnung!$B:$B,B$1),0))</f>
        <v/>
      </c>
      <c r="F722" s="251" t="str">
        <f>IF(A722="",,IF(ISNUMBER(MATCH(C722,'Bundle SKUs'!$A:$A,0)),E722,E722*2))</f>
        <v/>
      </c>
      <c r="G722" s="252"/>
      <c r="H722" s="203" t="str">
        <f>IFERROR(__xludf.DUMMYFUNCTION("IF(I722="""",,JOIN("","",UNIQUE(FILTER(Berechnung!$A:$A,Berechnung!$B:$B=H$1,Berechnung!$N:$N=G722))))"),"")</f>
        <v/>
      </c>
      <c r="I722" s="1"/>
      <c r="J722" s="1"/>
      <c r="K722" s="251" t="str">
        <f>IF(G722="",,ROUNDUP(SUMIFS(Berechnung!$L:$L,Berechnung!$N:$N,G722,Berechnung!$B:$B,H$1),0))</f>
        <v/>
      </c>
      <c r="L722" s="251" t="str">
        <f>IF(G722="",,IF(ISNUMBER(MATCH(I722,'Bundle SKUs'!$A:$A,0)),K722,K722*2))</f>
        <v/>
      </c>
      <c r="M722" s="253"/>
      <c r="N722" s="203" t="str">
        <f>IFERROR(__xludf.DUMMYFUNCTION("IF(O722="""",,JOIN("","",UNIQUE(FILTER(Berechnung!$A:$A,Berechnung!$B:$B=N$1,Berechnung!$N:$N=M722))))"),"")</f>
        <v/>
      </c>
      <c r="O722" s="1"/>
      <c r="P722" s="1"/>
      <c r="Q722" s="251" t="str">
        <f>IF(M722="",,ROUNDUP(SUMIFS(Berechnung!$L:$L,Berechnung!$N:$N,M722,Berechnung!$B:$B,N$1),0))</f>
        <v/>
      </c>
      <c r="R722" s="251" t="str">
        <f>IF(M722="",,IF(ISNUMBER(MATCH(O722,'Bundle SKUs'!$A:$A,0)),Q722,Q722*2))</f>
        <v/>
      </c>
    </row>
    <row r="723">
      <c r="A723" s="250"/>
      <c r="B723" s="203" t="str">
        <f>IFERROR(__xludf.DUMMYFUNCTION("IF(C723="""",,JOIN("","",UNIQUE(FILTER(Berechnung!$A:$A,Berechnung!$B:$B=B$1,Berechnung!$N:$N=A723))))"),"")</f>
        <v/>
      </c>
      <c r="C723" s="1"/>
      <c r="D723" s="1"/>
      <c r="E723" s="251" t="str">
        <f>IF(A723="",,ROUNDUP(SUMIFS(Berechnung!$L:$L,Berechnung!$N:$N,A723,Berechnung!$B:$B,B$1),0))</f>
        <v/>
      </c>
      <c r="F723" s="251" t="str">
        <f>IF(A723="",,IF(ISNUMBER(MATCH(C723,'Bundle SKUs'!$A:$A,0)),E723,E723*2))</f>
        <v/>
      </c>
      <c r="G723" s="252"/>
      <c r="H723" s="203" t="str">
        <f>IFERROR(__xludf.DUMMYFUNCTION("IF(I723="""",,JOIN("","",UNIQUE(FILTER(Berechnung!$A:$A,Berechnung!$B:$B=H$1,Berechnung!$N:$N=G723))))"),"")</f>
        <v/>
      </c>
      <c r="I723" s="1"/>
      <c r="J723" s="1"/>
      <c r="K723" s="251" t="str">
        <f>IF(G723="",,ROUNDUP(SUMIFS(Berechnung!$L:$L,Berechnung!$N:$N,G723,Berechnung!$B:$B,H$1),0))</f>
        <v/>
      </c>
      <c r="L723" s="251" t="str">
        <f>IF(G723="",,IF(ISNUMBER(MATCH(I723,'Bundle SKUs'!$A:$A,0)),K723,K723*2))</f>
        <v/>
      </c>
      <c r="M723" s="253"/>
      <c r="N723" s="203" t="str">
        <f>IFERROR(__xludf.DUMMYFUNCTION("IF(O723="""",,JOIN("","",UNIQUE(FILTER(Berechnung!$A:$A,Berechnung!$B:$B=N$1,Berechnung!$N:$N=M723))))"),"")</f>
        <v/>
      </c>
      <c r="O723" s="1"/>
      <c r="P723" s="1"/>
      <c r="Q723" s="251" t="str">
        <f>IF(M723="",,ROUNDUP(SUMIFS(Berechnung!$L:$L,Berechnung!$N:$N,M723,Berechnung!$B:$B,N$1),0))</f>
        <v/>
      </c>
      <c r="R723" s="251" t="str">
        <f>IF(M723="",,IF(ISNUMBER(MATCH(O723,'Bundle SKUs'!$A:$A,0)),Q723,Q723*2))</f>
        <v/>
      </c>
    </row>
    <row r="724">
      <c r="A724" s="250"/>
      <c r="B724" s="203" t="str">
        <f>IFERROR(__xludf.DUMMYFUNCTION("IF(C724="""",,JOIN("","",UNIQUE(FILTER(Berechnung!$A:$A,Berechnung!$B:$B=B$1,Berechnung!$N:$N=A724))))"),"")</f>
        <v/>
      </c>
      <c r="C724" s="1"/>
      <c r="D724" s="1"/>
      <c r="E724" s="251" t="str">
        <f>IF(A724="",,ROUNDUP(SUMIFS(Berechnung!$L:$L,Berechnung!$N:$N,A724,Berechnung!$B:$B,B$1),0))</f>
        <v/>
      </c>
      <c r="F724" s="251" t="str">
        <f>IF(A724="",,IF(ISNUMBER(MATCH(C724,'Bundle SKUs'!$A:$A,0)),E724,E724*2))</f>
        <v/>
      </c>
      <c r="G724" s="252"/>
      <c r="H724" s="203" t="str">
        <f>IFERROR(__xludf.DUMMYFUNCTION("IF(I724="""",,JOIN("","",UNIQUE(FILTER(Berechnung!$A:$A,Berechnung!$B:$B=H$1,Berechnung!$N:$N=G724))))"),"")</f>
        <v/>
      </c>
      <c r="I724" s="1"/>
      <c r="J724" s="1"/>
      <c r="K724" s="251" t="str">
        <f>IF(G724="",,ROUNDUP(SUMIFS(Berechnung!$L:$L,Berechnung!$N:$N,G724,Berechnung!$B:$B,H$1),0))</f>
        <v/>
      </c>
      <c r="L724" s="251" t="str">
        <f>IF(G724="",,IF(ISNUMBER(MATCH(I724,'Bundle SKUs'!$A:$A,0)),K724,K724*2))</f>
        <v/>
      </c>
      <c r="M724" s="253"/>
      <c r="N724" s="203" t="str">
        <f>IFERROR(__xludf.DUMMYFUNCTION("IF(O724="""",,JOIN("","",UNIQUE(FILTER(Berechnung!$A:$A,Berechnung!$B:$B=N$1,Berechnung!$N:$N=M724))))"),"")</f>
        <v/>
      </c>
      <c r="O724" s="1"/>
      <c r="P724" s="1"/>
      <c r="Q724" s="251" t="str">
        <f>IF(M724="",,ROUNDUP(SUMIFS(Berechnung!$L:$L,Berechnung!$N:$N,M724,Berechnung!$B:$B,N$1),0))</f>
        <v/>
      </c>
      <c r="R724" s="251" t="str">
        <f>IF(M724="",,IF(ISNUMBER(MATCH(O724,'Bundle SKUs'!$A:$A,0)),Q724,Q724*2))</f>
        <v/>
      </c>
    </row>
    <row r="725">
      <c r="A725" s="250"/>
      <c r="B725" s="203" t="str">
        <f>IFERROR(__xludf.DUMMYFUNCTION("IF(C725="""",,JOIN("","",UNIQUE(FILTER(Berechnung!$A:$A,Berechnung!$B:$B=B$1,Berechnung!$N:$N=A725))))"),"")</f>
        <v/>
      </c>
      <c r="C725" s="1"/>
      <c r="D725" s="1"/>
      <c r="E725" s="251" t="str">
        <f>IF(A725="",,ROUNDUP(SUMIFS(Berechnung!$L:$L,Berechnung!$N:$N,A725,Berechnung!$B:$B,B$1),0))</f>
        <v/>
      </c>
      <c r="F725" s="251" t="str">
        <f>IF(A725="",,IF(ISNUMBER(MATCH(C725,'Bundle SKUs'!$A:$A,0)),E725,E725*2))</f>
        <v/>
      </c>
      <c r="G725" s="252"/>
      <c r="H725" s="203" t="str">
        <f>IFERROR(__xludf.DUMMYFUNCTION("IF(I725="""",,JOIN("","",UNIQUE(FILTER(Berechnung!$A:$A,Berechnung!$B:$B=H$1,Berechnung!$N:$N=G725))))"),"")</f>
        <v/>
      </c>
      <c r="I725" s="1"/>
      <c r="J725" s="1"/>
      <c r="K725" s="251" t="str">
        <f>IF(G725="",,ROUNDUP(SUMIFS(Berechnung!$L:$L,Berechnung!$N:$N,G725,Berechnung!$B:$B,H$1),0))</f>
        <v/>
      </c>
      <c r="L725" s="251" t="str">
        <f>IF(G725="",,IF(ISNUMBER(MATCH(I725,'Bundle SKUs'!$A:$A,0)),K725,K725*2))</f>
        <v/>
      </c>
      <c r="M725" s="253"/>
      <c r="N725" s="203" t="str">
        <f>IFERROR(__xludf.DUMMYFUNCTION("IF(O725="""",,JOIN("","",UNIQUE(FILTER(Berechnung!$A:$A,Berechnung!$B:$B=N$1,Berechnung!$N:$N=M725))))"),"")</f>
        <v/>
      </c>
      <c r="O725" s="1"/>
      <c r="P725" s="1"/>
      <c r="Q725" s="251" t="str">
        <f>IF(M725="",,ROUNDUP(SUMIFS(Berechnung!$L:$L,Berechnung!$N:$N,M725,Berechnung!$B:$B,N$1),0))</f>
        <v/>
      </c>
      <c r="R725" s="251" t="str">
        <f>IF(M725="",,IF(ISNUMBER(MATCH(O725,'Bundle SKUs'!$A:$A,0)),Q725,Q725*2))</f>
        <v/>
      </c>
    </row>
    <row r="726">
      <c r="A726" s="250"/>
      <c r="B726" s="203" t="str">
        <f>IFERROR(__xludf.DUMMYFUNCTION("IF(C726="""",,JOIN("","",UNIQUE(FILTER(Berechnung!$A:$A,Berechnung!$B:$B=B$1,Berechnung!$N:$N=A726))))"),"")</f>
        <v/>
      </c>
      <c r="C726" s="1"/>
      <c r="D726" s="1"/>
      <c r="E726" s="251" t="str">
        <f>IF(A726="",,ROUNDUP(SUMIFS(Berechnung!$L:$L,Berechnung!$N:$N,A726,Berechnung!$B:$B,B$1),0))</f>
        <v/>
      </c>
      <c r="F726" s="251" t="str">
        <f>IF(A726="",,IF(ISNUMBER(MATCH(C726,'Bundle SKUs'!$A:$A,0)),E726,E726*2))</f>
        <v/>
      </c>
      <c r="G726" s="252"/>
      <c r="H726" s="203" t="str">
        <f>IFERROR(__xludf.DUMMYFUNCTION("IF(I726="""",,JOIN("","",UNIQUE(FILTER(Berechnung!$A:$A,Berechnung!$B:$B=H$1,Berechnung!$N:$N=G726))))"),"")</f>
        <v/>
      </c>
      <c r="I726" s="1"/>
      <c r="J726" s="1"/>
      <c r="K726" s="251" t="str">
        <f>IF(G726="",,ROUNDUP(SUMIFS(Berechnung!$L:$L,Berechnung!$N:$N,G726,Berechnung!$B:$B,H$1),0))</f>
        <v/>
      </c>
      <c r="L726" s="251" t="str">
        <f>IF(G726="",,IF(ISNUMBER(MATCH(I726,'Bundle SKUs'!$A:$A,0)),K726,K726*2))</f>
        <v/>
      </c>
      <c r="M726" s="253"/>
      <c r="N726" s="203" t="str">
        <f>IFERROR(__xludf.DUMMYFUNCTION("IF(O726="""",,JOIN("","",UNIQUE(FILTER(Berechnung!$A:$A,Berechnung!$B:$B=N$1,Berechnung!$N:$N=M726))))"),"")</f>
        <v/>
      </c>
      <c r="O726" s="1"/>
      <c r="P726" s="1"/>
      <c r="Q726" s="251" t="str">
        <f>IF(M726="",,ROUNDUP(SUMIFS(Berechnung!$L:$L,Berechnung!$N:$N,M726,Berechnung!$B:$B,N$1),0))</f>
        <v/>
      </c>
      <c r="R726" s="251" t="str">
        <f>IF(M726="",,IF(ISNUMBER(MATCH(O726,'Bundle SKUs'!$A:$A,0)),Q726,Q726*2))</f>
        <v/>
      </c>
    </row>
    <row r="727">
      <c r="A727" s="250"/>
      <c r="B727" s="203" t="str">
        <f>IFERROR(__xludf.DUMMYFUNCTION("IF(C727="""",,JOIN("","",UNIQUE(FILTER(Berechnung!$A:$A,Berechnung!$B:$B=B$1,Berechnung!$N:$N=A727))))"),"")</f>
        <v/>
      </c>
      <c r="C727" s="1"/>
      <c r="D727" s="1"/>
      <c r="E727" s="251" t="str">
        <f>IF(A727="",,ROUNDUP(SUMIFS(Berechnung!$L:$L,Berechnung!$N:$N,A727,Berechnung!$B:$B,B$1),0))</f>
        <v/>
      </c>
      <c r="F727" s="251" t="str">
        <f>IF(A727="",,IF(ISNUMBER(MATCH(C727,'Bundle SKUs'!$A:$A,0)),E727,E727*2))</f>
        <v/>
      </c>
      <c r="G727" s="252"/>
      <c r="H727" s="203" t="str">
        <f>IFERROR(__xludf.DUMMYFUNCTION("IF(I727="""",,JOIN("","",UNIQUE(FILTER(Berechnung!$A:$A,Berechnung!$B:$B=H$1,Berechnung!$N:$N=G727))))"),"")</f>
        <v/>
      </c>
      <c r="I727" s="1"/>
      <c r="J727" s="1"/>
      <c r="K727" s="251" t="str">
        <f>IF(G727="",,ROUNDUP(SUMIFS(Berechnung!$L:$L,Berechnung!$N:$N,G727,Berechnung!$B:$B,H$1),0))</f>
        <v/>
      </c>
      <c r="L727" s="251" t="str">
        <f>IF(G727="",,IF(ISNUMBER(MATCH(I727,'Bundle SKUs'!$A:$A,0)),K727,K727*2))</f>
        <v/>
      </c>
      <c r="M727" s="253"/>
      <c r="N727" s="203" t="str">
        <f>IFERROR(__xludf.DUMMYFUNCTION("IF(O727="""",,JOIN("","",UNIQUE(FILTER(Berechnung!$A:$A,Berechnung!$B:$B=N$1,Berechnung!$N:$N=M727))))"),"")</f>
        <v/>
      </c>
      <c r="O727" s="1"/>
      <c r="P727" s="1"/>
      <c r="Q727" s="251" t="str">
        <f>IF(M727="",,ROUNDUP(SUMIFS(Berechnung!$L:$L,Berechnung!$N:$N,M727,Berechnung!$B:$B,N$1),0))</f>
        <v/>
      </c>
      <c r="R727" s="251" t="str">
        <f>IF(M727="",,IF(ISNUMBER(MATCH(O727,'Bundle SKUs'!$A:$A,0)),Q727,Q727*2))</f>
        <v/>
      </c>
    </row>
    <row r="728">
      <c r="A728" s="250"/>
      <c r="B728" s="203" t="str">
        <f>IFERROR(__xludf.DUMMYFUNCTION("IF(C728="""",,JOIN("","",UNIQUE(FILTER(Berechnung!$A:$A,Berechnung!$B:$B=B$1,Berechnung!$N:$N=A728))))"),"")</f>
        <v/>
      </c>
      <c r="C728" s="1"/>
      <c r="D728" s="1"/>
      <c r="E728" s="251" t="str">
        <f>IF(A728="",,ROUNDUP(SUMIFS(Berechnung!$L:$L,Berechnung!$N:$N,A728,Berechnung!$B:$B,B$1),0))</f>
        <v/>
      </c>
      <c r="F728" s="251" t="str">
        <f>IF(A728="",,IF(ISNUMBER(MATCH(C728,'Bundle SKUs'!$A:$A,0)),E728,E728*2))</f>
        <v/>
      </c>
      <c r="G728" s="252"/>
      <c r="H728" s="203" t="str">
        <f>IFERROR(__xludf.DUMMYFUNCTION("IF(I728="""",,JOIN("","",UNIQUE(FILTER(Berechnung!$A:$A,Berechnung!$B:$B=H$1,Berechnung!$N:$N=G728))))"),"")</f>
        <v/>
      </c>
      <c r="I728" s="1"/>
      <c r="J728" s="1"/>
      <c r="K728" s="251" t="str">
        <f>IF(G728="",,ROUNDUP(SUMIFS(Berechnung!$L:$L,Berechnung!$N:$N,G728,Berechnung!$B:$B,H$1),0))</f>
        <v/>
      </c>
      <c r="L728" s="251" t="str">
        <f>IF(G728="",,IF(ISNUMBER(MATCH(I728,'Bundle SKUs'!$A:$A,0)),K728,K728*2))</f>
        <v/>
      </c>
      <c r="M728" s="253"/>
      <c r="N728" s="203" t="str">
        <f>IFERROR(__xludf.DUMMYFUNCTION("IF(O728="""",,JOIN("","",UNIQUE(FILTER(Berechnung!$A:$A,Berechnung!$B:$B=N$1,Berechnung!$N:$N=M728))))"),"")</f>
        <v/>
      </c>
      <c r="O728" s="1"/>
      <c r="P728" s="1"/>
      <c r="Q728" s="251" t="str">
        <f>IF(M728="",,ROUNDUP(SUMIFS(Berechnung!$L:$L,Berechnung!$N:$N,M728,Berechnung!$B:$B,N$1),0))</f>
        <v/>
      </c>
      <c r="R728" s="251" t="str">
        <f>IF(M728="",,IF(ISNUMBER(MATCH(O728,'Bundle SKUs'!$A:$A,0)),Q728,Q728*2))</f>
        <v/>
      </c>
    </row>
    <row r="729">
      <c r="A729" s="250"/>
      <c r="B729" s="203" t="str">
        <f>IFERROR(__xludf.DUMMYFUNCTION("IF(C729="""",,JOIN("","",UNIQUE(FILTER(Berechnung!$A:$A,Berechnung!$B:$B=B$1,Berechnung!$N:$N=A729))))"),"")</f>
        <v/>
      </c>
      <c r="C729" s="1"/>
      <c r="D729" s="1"/>
      <c r="E729" s="251" t="str">
        <f>IF(A729="",,ROUNDUP(SUMIFS(Berechnung!$L:$L,Berechnung!$N:$N,A729,Berechnung!$B:$B,B$1),0))</f>
        <v/>
      </c>
      <c r="F729" s="251" t="str">
        <f>IF(A729="",,IF(ISNUMBER(MATCH(C729,'Bundle SKUs'!$A:$A,0)),E729,E729*2))</f>
        <v/>
      </c>
      <c r="G729" s="252"/>
      <c r="H729" s="203" t="str">
        <f>IFERROR(__xludf.DUMMYFUNCTION("IF(I729="""",,JOIN("","",UNIQUE(FILTER(Berechnung!$A:$A,Berechnung!$B:$B=H$1,Berechnung!$N:$N=G729))))"),"")</f>
        <v/>
      </c>
      <c r="I729" s="1"/>
      <c r="J729" s="1"/>
      <c r="K729" s="251" t="str">
        <f>IF(G729="",,ROUNDUP(SUMIFS(Berechnung!$L:$L,Berechnung!$N:$N,G729,Berechnung!$B:$B,H$1),0))</f>
        <v/>
      </c>
      <c r="L729" s="251" t="str">
        <f>IF(G729="",,IF(ISNUMBER(MATCH(I729,'Bundle SKUs'!$A:$A,0)),K729,K729*2))</f>
        <v/>
      </c>
      <c r="M729" s="253"/>
      <c r="N729" s="203" t="str">
        <f>IFERROR(__xludf.DUMMYFUNCTION("IF(O729="""",,JOIN("","",UNIQUE(FILTER(Berechnung!$A:$A,Berechnung!$B:$B=N$1,Berechnung!$N:$N=M729))))"),"")</f>
        <v/>
      </c>
      <c r="O729" s="1"/>
      <c r="P729" s="1"/>
      <c r="Q729" s="251" t="str">
        <f>IF(M729="",,ROUNDUP(SUMIFS(Berechnung!$L:$L,Berechnung!$N:$N,M729,Berechnung!$B:$B,N$1),0))</f>
        <v/>
      </c>
      <c r="R729" s="251" t="str">
        <f>IF(M729="",,IF(ISNUMBER(MATCH(O729,'Bundle SKUs'!$A:$A,0)),Q729,Q729*2))</f>
        <v/>
      </c>
    </row>
    <row r="730">
      <c r="A730" s="250"/>
      <c r="B730" s="203" t="str">
        <f>IFERROR(__xludf.DUMMYFUNCTION("IF(C730="""",,JOIN("","",UNIQUE(FILTER(Berechnung!$A:$A,Berechnung!$B:$B=B$1,Berechnung!$N:$N=A730))))"),"")</f>
        <v/>
      </c>
      <c r="C730" s="1"/>
      <c r="D730" s="1"/>
      <c r="E730" s="251" t="str">
        <f>IF(A730="",,ROUNDUP(SUMIFS(Berechnung!$L:$L,Berechnung!$N:$N,A730,Berechnung!$B:$B,B$1),0))</f>
        <v/>
      </c>
      <c r="F730" s="251" t="str">
        <f>IF(A730="",,IF(ISNUMBER(MATCH(C730,'Bundle SKUs'!$A:$A,0)),E730,E730*2))</f>
        <v/>
      </c>
      <c r="G730" s="252"/>
      <c r="H730" s="203" t="str">
        <f>IFERROR(__xludf.DUMMYFUNCTION("IF(I730="""",,JOIN("","",UNIQUE(FILTER(Berechnung!$A:$A,Berechnung!$B:$B=H$1,Berechnung!$N:$N=G730))))"),"")</f>
        <v/>
      </c>
      <c r="I730" s="1"/>
      <c r="J730" s="1"/>
      <c r="K730" s="251" t="str">
        <f>IF(G730="",,ROUNDUP(SUMIFS(Berechnung!$L:$L,Berechnung!$N:$N,G730,Berechnung!$B:$B,H$1),0))</f>
        <v/>
      </c>
      <c r="L730" s="251" t="str">
        <f>IF(G730="",,IF(ISNUMBER(MATCH(I730,'Bundle SKUs'!$A:$A,0)),K730,K730*2))</f>
        <v/>
      </c>
      <c r="M730" s="253"/>
      <c r="N730" s="203" t="str">
        <f>IFERROR(__xludf.DUMMYFUNCTION("IF(O730="""",,JOIN("","",UNIQUE(FILTER(Berechnung!$A:$A,Berechnung!$B:$B=N$1,Berechnung!$N:$N=M730))))"),"")</f>
        <v/>
      </c>
      <c r="O730" s="1"/>
      <c r="P730" s="1"/>
      <c r="Q730" s="251" t="str">
        <f>IF(M730="",,ROUNDUP(SUMIFS(Berechnung!$L:$L,Berechnung!$N:$N,M730,Berechnung!$B:$B,N$1),0))</f>
        <v/>
      </c>
      <c r="R730" s="251" t="str">
        <f>IF(M730="",,IF(ISNUMBER(MATCH(O730,'Bundle SKUs'!$A:$A,0)),Q730,Q730*2))</f>
        <v/>
      </c>
    </row>
    <row r="731">
      <c r="A731" s="250"/>
      <c r="B731" s="203" t="str">
        <f>IFERROR(__xludf.DUMMYFUNCTION("IF(C731="""",,JOIN("","",UNIQUE(FILTER(Berechnung!$A:$A,Berechnung!$B:$B=B$1,Berechnung!$N:$N=A731))))"),"")</f>
        <v/>
      </c>
      <c r="C731" s="1"/>
      <c r="D731" s="1"/>
      <c r="E731" s="251" t="str">
        <f>IF(A731="",,ROUNDUP(SUMIFS(Berechnung!$L:$L,Berechnung!$N:$N,A731,Berechnung!$B:$B,B$1),0))</f>
        <v/>
      </c>
      <c r="F731" s="251" t="str">
        <f>IF(A731="",,IF(ISNUMBER(MATCH(C731,'Bundle SKUs'!$A:$A,0)),E731,E731*2))</f>
        <v/>
      </c>
      <c r="G731" s="252"/>
      <c r="H731" s="203" t="str">
        <f>IFERROR(__xludf.DUMMYFUNCTION("IF(I731="""",,JOIN("","",UNIQUE(FILTER(Berechnung!$A:$A,Berechnung!$B:$B=H$1,Berechnung!$N:$N=G731))))"),"")</f>
        <v/>
      </c>
      <c r="I731" s="1"/>
      <c r="J731" s="1"/>
      <c r="K731" s="251" t="str">
        <f>IF(G731="",,ROUNDUP(SUMIFS(Berechnung!$L:$L,Berechnung!$N:$N,G731,Berechnung!$B:$B,H$1),0))</f>
        <v/>
      </c>
      <c r="L731" s="251" t="str">
        <f>IF(G731="",,IF(ISNUMBER(MATCH(I731,'Bundle SKUs'!$A:$A,0)),K731,K731*2))</f>
        <v/>
      </c>
      <c r="M731" s="253"/>
      <c r="N731" s="203" t="str">
        <f>IFERROR(__xludf.DUMMYFUNCTION("IF(O731="""",,JOIN("","",UNIQUE(FILTER(Berechnung!$A:$A,Berechnung!$B:$B=N$1,Berechnung!$N:$N=M731))))"),"")</f>
        <v/>
      </c>
      <c r="O731" s="1"/>
      <c r="P731" s="1"/>
      <c r="Q731" s="251" t="str">
        <f>IF(M731="",,ROUNDUP(SUMIFS(Berechnung!$L:$L,Berechnung!$N:$N,M731,Berechnung!$B:$B,N$1),0))</f>
        <v/>
      </c>
      <c r="R731" s="251" t="str">
        <f>IF(M731="",,IF(ISNUMBER(MATCH(O731,'Bundle SKUs'!$A:$A,0)),Q731,Q731*2))</f>
        <v/>
      </c>
    </row>
    <row r="732">
      <c r="A732" s="250"/>
      <c r="B732" s="203" t="str">
        <f>IFERROR(__xludf.DUMMYFUNCTION("IF(C732="""",,JOIN("","",UNIQUE(FILTER(Berechnung!$A:$A,Berechnung!$B:$B=B$1,Berechnung!$N:$N=A732))))"),"")</f>
        <v/>
      </c>
      <c r="C732" s="1"/>
      <c r="D732" s="1"/>
      <c r="E732" s="251" t="str">
        <f>IF(A732="",,ROUNDUP(SUMIFS(Berechnung!$L:$L,Berechnung!$N:$N,A732,Berechnung!$B:$B,B$1),0))</f>
        <v/>
      </c>
      <c r="F732" s="251" t="str">
        <f>IF(A732="",,IF(ISNUMBER(MATCH(C732,'Bundle SKUs'!$A:$A,0)),E732,E732*2))</f>
        <v/>
      </c>
      <c r="G732" s="252"/>
      <c r="H732" s="203" t="str">
        <f>IFERROR(__xludf.DUMMYFUNCTION("IF(I732="""",,JOIN("","",UNIQUE(FILTER(Berechnung!$A:$A,Berechnung!$B:$B=H$1,Berechnung!$N:$N=G732))))"),"")</f>
        <v/>
      </c>
      <c r="I732" s="1"/>
      <c r="J732" s="1"/>
      <c r="K732" s="251" t="str">
        <f>IF(G732="",,ROUNDUP(SUMIFS(Berechnung!$L:$L,Berechnung!$N:$N,G732,Berechnung!$B:$B,H$1),0))</f>
        <v/>
      </c>
      <c r="L732" s="251" t="str">
        <f>IF(G732="",,IF(ISNUMBER(MATCH(I732,'Bundle SKUs'!$A:$A,0)),K732,K732*2))</f>
        <v/>
      </c>
      <c r="M732" s="253"/>
      <c r="N732" s="203" t="str">
        <f>IFERROR(__xludf.DUMMYFUNCTION("IF(O732="""",,JOIN("","",UNIQUE(FILTER(Berechnung!$A:$A,Berechnung!$B:$B=N$1,Berechnung!$N:$N=M732))))"),"")</f>
        <v/>
      </c>
      <c r="O732" s="1"/>
      <c r="P732" s="1"/>
      <c r="Q732" s="251" t="str">
        <f>IF(M732="",,ROUNDUP(SUMIFS(Berechnung!$L:$L,Berechnung!$N:$N,M732,Berechnung!$B:$B,N$1),0))</f>
        <v/>
      </c>
      <c r="R732" s="251" t="str">
        <f>IF(M732="",,IF(ISNUMBER(MATCH(O732,'Bundle SKUs'!$A:$A,0)),Q732,Q732*2))</f>
        <v/>
      </c>
    </row>
    <row r="733">
      <c r="A733" s="250"/>
      <c r="B733" s="203" t="str">
        <f>IFERROR(__xludf.DUMMYFUNCTION("IF(C733="""",,JOIN("","",UNIQUE(FILTER(Berechnung!$A:$A,Berechnung!$B:$B=B$1,Berechnung!$N:$N=A733))))"),"")</f>
        <v/>
      </c>
      <c r="C733" s="1"/>
      <c r="D733" s="1"/>
      <c r="E733" s="251" t="str">
        <f>IF(A733="",,ROUNDUP(SUMIFS(Berechnung!$L:$L,Berechnung!$N:$N,A733,Berechnung!$B:$B,B$1),0))</f>
        <v/>
      </c>
      <c r="F733" s="251" t="str">
        <f>IF(A733="",,IF(ISNUMBER(MATCH(C733,'Bundle SKUs'!$A:$A,0)),E733,E733*2))</f>
        <v/>
      </c>
      <c r="G733" s="252"/>
      <c r="H733" s="203" t="str">
        <f>IFERROR(__xludf.DUMMYFUNCTION("IF(I733="""",,JOIN("","",UNIQUE(FILTER(Berechnung!$A:$A,Berechnung!$B:$B=H$1,Berechnung!$N:$N=G733))))"),"")</f>
        <v/>
      </c>
      <c r="I733" s="1"/>
      <c r="J733" s="1"/>
      <c r="K733" s="251" t="str">
        <f>IF(G733="",,ROUNDUP(SUMIFS(Berechnung!$L:$L,Berechnung!$N:$N,G733,Berechnung!$B:$B,H$1),0))</f>
        <v/>
      </c>
      <c r="L733" s="251" t="str">
        <f>IF(G733="",,IF(ISNUMBER(MATCH(I733,'Bundle SKUs'!$A:$A,0)),K733,K733*2))</f>
        <v/>
      </c>
      <c r="M733" s="253"/>
      <c r="N733" s="203" t="str">
        <f>IFERROR(__xludf.DUMMYFUNCTION("IF(O733="""",,JOIN("","",UNIQUE(FILTER(Berechnung!$A:$A,Berechnung!$B:$B=N$1,Berechnung!$N:$N=M733))))"),"")</f>
        <v/>
      </c>
      <c r="O733" s="1"/>
      <c r="P733" s="1"/>
      <c r="Q733" s="251" t="str">
        <f>IF(M733="",,ROUNDUP(SUMIFS(Berechnung!$L:$L,Berechnung!$N:$N,M733,Berechnung!$B:$B,N$1),0))</f>
        <v/>
      </c>
      <c r="R733" s="251" t="str">
        <f>IF(M733="",,IF(ISNUMBER(MATCH(O733,'Bundle SKUs'!$A:$A,0)),Q733,Q733*2))</f>
        <v/>
      </c>
    </row>
    <row r="734">
      <c r="A734" s="250"/>
      <c r="B734" s="203" t="str">
        <f>IFERROR(__xludf.DUMMYFUNCTION("IF(C734="""",,JOIN("","",UNIQUE(FILTER(Berechnung!$A:$A,Berechnung!$B:$B=B$1,Berechnung!$N:$N=A734))))"),"")</f>
        <v/>
      </c>
      <c r="C734" s="1"/>
      <c r="D734" s="1"/>
      <c r="E734" s="251" t="str">
        <f>IF(A734="",,ROUNDUP(SUMIFS(Berechnung!$L:$L,Berechnung!$N:$N,A734,Berechnung!$B:$B,B$1),0))</f>
        <v/>
      </c>
      <c r="F734" s="251" t="str">
        <f>IF(A734="",,IF(ISNUMBER(MATCH(C734,'Bundle SKUs'!$A:$A,0)),E734,E734*2))</f>
        <v/>
      </c>
      <c r="G734" s="252"/>
      <c r="H734" s="203" t="str">
        <f>IFERROR(__xludf.DUMMYFUNCTION("IF(I734="""",,JOIN("","",UNIQUE(FILTER(Berechnung!$A:$A,Berechnung!$B:$B=H$1,Berechnung!$N:$N=G734))))"),"")</f>
        <v/>
      </c>
      <c r="I734" s="1"/>
      <c r="J734" s="1"/>
      <c r="K734" s="251" t="str">
        <f>IF(G734="",,ROUNDUP(SUMIFS(Berechnung!$L:$L,Berechnung!$N:$N,G734,Berechnung!$B:$B,H$1),0))</f>
        <v/>
      </c>
      <c r="L734" s="251" t="str">
        <f>IF(G734="",,IF(ISNUMBER(MATCH(I734,'Bundle SKUs'!$A:$A,0)),K734,K734*2))</f>
        <v/>
      </c>
      <c r="M734" s="253"/>
      <c r="N734" s="203" t="str">
        <f>IFERROR(__xludf.DUMMYFUNCTION("IF(O734="""",,JOIN("","",UNIQUE(FILTER(Berechnung!$A:$A,Berechnung!$B:$B=N$1,Berechnung!$N:$N=M734))))"),"")</f>
        <v/>
      </c>
      <c r="O734" s="1"/>
      <c r="P734" s="1"/>
      <c r="Q734" s="251" t="str">
        <f>IF(M734="",,ROUNDUP(SUMIFS(Berechnung!$L:$L,Berechnung!$N:$N,M734,Berechnung!$B:$B,N$1),0))</f>
        <v/>
      </c>
      <c r="R734" s="251" t="str">
        <f>IF(M734="",,IF(ISNUMBER(MATCH(O734,'Bundle SKUs'!$A:$A,0)),Q734,Q734*2))</f>
        <v/>
      </c>
    </row>
    <row r="735">
      <c r="A735" s="250"/>
      <c r="B735" s="203" t="str">
        <f>IFERROR(__xludf.DUMMYFUNCTION("IF(C735="""",,JOIN("","",UNIQUE(FILTER(Berechnung!$A:$A,Berechnung!$B:$B=B$1,Berechnung!$N:$N=A735))))"),"")</f>
        <v/>
      </c>
      <c r="C735" s="1"/>
      <c r="D735" s="1"/>
      <c r="E735" s="251" t="str">
        <f>IF(A735="",,ROUNDUP(SUMIFS(Berechnung!$L:$L,Berechnung!$N:$N,A735,Berechnung!$B:$B,B$1),0))</f>
        <v/>
      </c>
      <c r="F735" s="251" t="str">
        <f>IF(A735="",,IF(ISNUMBER(MATCH(C735,'Bundle SKUs'!$A:$A,0)),E735,E735*2))</f>
        <v/>
      </c>
      <c r="G735" s="252"/>
      <c r="H735" s="203" t="str">
        <f>IFERROR(__xludf.DUMMYFUNCTION("IF(I735="""",,JOIN("","",UNIQUE(FILTER(Berechnung!$A:$A,Berechnung!$B:$B=H$1,Berechnung!$N:$N=G735))))"),"")</f>
        <v/>
      </c>
      <c r="I735" s="1"/>
      <c r="J735" s="1"/>
      <c r="K735" s="251" t="str">
        <f>IF(G735="",,ROUNDUP(SUMIFS(Berechnung!$L:$L,Berechnung!$N:$N,G735,Berechnung!$B:$B,H$1),0))</f>
        <v/>
      </c>
      <c r="L735" s="251" t="str">
        <f>IF(G735="",,IF(ISNUMBER(MATCH(I735,'Bundle SKUs'!$A:$A,0)),K735,K735*2))</f>
        <v/>
      </c>
      <c r="M735" s="253"/>
      <c r="N735" s="203" t="str">
        <f>IFERROR(__xludf.DUMMYFUNCTION("IF(O735="""",,JOIN("","",UNIQUE(FILTER(Berechnung!$A:$A,Berechnung!$B:$B=N$1,Berechnung!$N:$N=M735))))"),"")</f>
        <v/>
      </c>
      <c r="O735" s="1"/>
      <c r="P735" s="1"/>
      <c r="Q735" s="251" t="str">
        <f>IF(M735="",,ROUNDUP(SUMIFS(Berechnung!$L:$L,Berechnung!$N:$N,M735,Berechnung!$B:$B,N$1),0))</f>
        <v/>
      </c>
      <c r="R735" s="251" t="str">
        <f>IF(M735="",,IF(ISNUMBER(MATCH(O735,'Bundle SKUs'!$A:$A,0)),Q735,Q735*2))</f>
        <v/>
      </c>
    </row>
    <row r="736">
      <c r="A736" s="250"/>
      <c r="B736" s="203" t="str">
        <f>IFERROR(__xludf.DUMMYFUNCTION("IF(C736="""",,JOIN("","",UNIQUE(FILTER(Berechnung!$A:$A,Berechnung!$B:$B=B$1,Berechnung!$N:$N=A736))))"),"")</f>
        <v/>
      </c>
      <c r="C736" s="1"/>
      <c r="D736" s="1"/>
      <c r="E736" s="251" t="str">
        <f>IF(A736="",,ROUNDUP(SUMIFS(Berechnung!$L:$L,Berechnung!$N:$N,A736,Berechnung!$B:$B,B$1),0))</f>
        <v/>
      </c>
      <c r="F736" s="251" t="str">
        <f>IF(A736="",,IF(ISNUMBER(MATCH(C736,'Bundle SKUs'!$A:$A,0)),E736,E736*2))</f>
        <v/>
      </c>
      <c r="G736" s="252"/>
      <c r="H736" s="203" t="str">
        <f>IFERROR(__xludf.DUMMYFUNCTION("IF(I736="""",,JOIN("","",UNIQUE(FILTER(Berechnung!$A:$A,Berechnung!$B:$B=H$1,Berechnung!$N:$N=G736))))"),"")</f>
        <v/>
      </c>
      <c r="I736" s="1"/>
      <c r="J736" s="1"/>
      <c r="K736" s="251" t="str">
        <f>IF(G736="",,ROUNDUP(SUMIFS(Berechnung!$L:$L,Berechnung!$N:$N,G736,Berechnung!$B:$B,H$1),0))</f>
        <v/>
      </c>
      <c r="L736" s="251" t="str">
        <f>IF(G736="",,IF(ISNUMBER(MATCH(I736,'Bundle SKUs'!$A:$A,0)),K736,K736*2))</f>
        <v/>
      </c>
      <c r="M736" s="253"/>
      <c r="N736" s="203" t="str">
        <f>IFERROR(__xludf.DUMMYFUNCTION("IF(O736="""",,JOIN("","",UNIQUE(FILTER(Berechnung!$A:$A,Berechnung!$B:$B=N$1,Berechnung!$N:$N=M736))))"),"")</f>
        <v/>
      </c>
      <c r="O736" s="1"/>
      <c r="P736" s="1"/>
      <c r="Q736" s="251" t="str">
        <f>IF(M736="",,ROUNDUP(SUMIFS(Berechnung!$L:$L,Berechnung!$N:$N,M736,Berechnung!$B:$B,N$1),0))</f>
        <v/>
      </c>
      <c r="R736" s="251" t="str">
        <f>IF(M736="",,IF(ISNUMBER(MATCH(O736,'Bundle SKUs'!$A:$A,0)),Q736,Q736*2))</f>
        <v/>
      </c>
    </row>
    <row r="737">
      <c r="A737" s="250"/>
      <c r="B737" s="203" t="str">
        <f>IFERROR(__xludf.DUMMYFUNCTION("IF(C737="""",,JOIN("","",UNIQUE(FILTER(Berechnung!$A:$A,Berechnung!$B:$B=B$1,Berechnung!$N:$N=A737))))"),"")</f>
        <v/>
      </c>
      <c r="C737" s="1"/>
      <c r="D737" s="1"/>
      <c r="E737" s="251" t="str">
        <f>IF(A737="",,ROUNDUP(SUMIFS(Berechnung!$L:$L,Berechnung!$N:$N,A737,Berechnung!$B:$B,B$1),0))</f>
        <v/>
      </c>
      <c r="F737" s="251" t="str">
        <f>IF(A737="",,IF(ISNUMBER(MATCH(C737,'Bundle SKUs'!$A:$A,0)),E737,E737*2))</f>
        <v/>
      </c>
      <c r="G737" s="252"/>
      <c r="H737" s="203" t="str">
        <f>IFERROR(__xludf.DUMMYFUNCTION("IF(I737="""",,JOIN("","",UNIQUE(FILTER(Berechnung!$A:$A,Berechnung!$B:$B=H$1,Berechnung!$N:$N=G737))))"),"")</f>
        <v/>
      </c>
      <c r="I737" s="1"/>
      <c r="J737" s="1"/>
      <c r="K737" s="251" t="str">
        <f>IF(G737="",,ROUNDUP(SUMIFS(Berechnung!$L:$L,Berechnung!$N:$N,G737,Berechnung!$B:$B,H$1),0))</f>
        <v/>
      </c>
      <c r="L737" s="251" t="str">
        <f>IF(G737="",,IF(ISNUMBER(MATCH(I737,'Bundle SKUs'!$A:$A,0)),K737,K737*2))</f>
        <v/>
      </c>
      <c r="M737" s="253"/>
      <c r="N737" s="203" t="str">
        <f>IFERROR(__xludf.DUMMYFUNCTION("IF(O737="""",,JOIN("","",UNIQUE(FILTER(Berechnung!$A:$A,Berechnung!$B:$B=N$1,Berechnung!$N:$N=M737))))"),"")</f>
        <v/>
      </c>
      <c r="O737" s="1"/>
      <c r="P737" s="1"/>
      <c r="Q737" s="251" t="str">
        <f>IF(M737="",,ROUNDUP(SUMIFS(Berechnung!$L:$L,Berechnung!$N:$N,M737,Berechnung!$B:$B,N$1),0))</f>
        <v/>
      </c>
      <c r="R737" s="251" t="str">
        <f>IF(M737="",,IF(ISNUMBER(MATCH(O737,'Bundle SKUs'!$A:$A,0)),Q737,Q737*2))</f>
        <v/>
      </c>
    </row>
    <row r="738">
      <c r="A738" s="250"/>
      <c r="B738" s="203" t="str">
        <f>IFERROR(__xludf.DUMMYFUNCTION("IF(C738="""",,JOIN("","",UNIQUE(FILTER(Berechnung!$A:$A,Berechnung!$B:$B=B$1,Berechnung!$N:$N=A738))))"),"")</f>
        <v/>
      </c>
      <c r="C738" s="1"/>
      <c r="D738" s="1"/>
      <c r="E738" s="251" t="str">
        <f>IF(A738="",,ROUNDUP(SUMIFS(Berechnung!$L:$L,Berechnung!$N:$N,A738,Berechnung!$B:$B,B$1),0))</f>
        <v/>
      </c>
      <c r="F738" s="251" t="str">
        <f>IF(A738="",,IF(ISNUMBER(MATCH(C738,'Bundle SKUs'!$A:$A,0)),E738,E738*2))</f>
        <v/>
      </c>
      <c r="G738" s="252"/>
      <c r="H738" s="203" t="str">
        <f>IFERROR(__xludf.DUMMYFUNCTION("IF(I738="""",,JOIN("","",UNIQUE(FILTER(Berechnung!$A:$A,Berechnung!$B:$B=H$1,Berechnung!$N:$N=G738))))"),"")</f>
        <v/>
      </c>
      <c r="I738" s="1"/>
      <c r="J738" s="1"/>
      <c r="K738" s="251" t="str">
        <f>IF(G738="",,ROUNDUP(SUMIFS(Berechnung!$L:$L,Berechnung!$N:$N,G738,Berechnung!$B:$B,H$1),0))</f>
        <v/>
      </c>
      <c r="L738" s="251" t="str">
        <f>IF(G738="",,IF(ISNUMBER(MATCH(I738,'Bundle SKUs'!$A:$A,0)),K738,K738*2))</f>
        <v/>
      </c>
      <c r="M738" s="253"/>
      <c r="N738" s="203" t="str">
        <f>IFERROR(__xludf.DUMMYFUNCTION("IF(O738="""",,JOIN("","",UNIQUE(FILTER(Berechnung!$A:$A,Berechnung!$B:$B=N$1,Berechnung!$N:$N=M738))))"),"")</f>
        <v/>
      </c>
      <c r="O738" s="1"/>
      <c r="P738" s="1"/>
      <c r="Q738" s="251" t="str">
        <f>IF(M738="",,ROUNDUP(SUMIFS(Berechnung!$L:$L,Berechnung!$N:$N,M738,Berechnung!$B:$B,N$1),0))</f>
        <v/>
      </c>
      <c r="R738" s="251" t="str">
        <f>IF(M738="",,IF(ISNUMBER(MATCH(O738,'Bundle SKUs'!$A:$A,0)),Q738,Q738*2))</f>
        <v/>
      </c>
    </row>
    <row r="739">
      <c r="A739" s="250"/>
      <c r="B739" s="203" t="str">
        <f>IFERROR(__xludf.DUMMYFUNCTION("IF(C739="""",,JOIN("","",UNIQUE(FILTER(Berechnung!$A:$A,Berechnung!$B:$B=B$1,Berechnung!$N:$N=A739))))"),"")</f>
        <v/>
      </c>
      <c r="C739" s="1"/>
      <c r="D739" s="1"/>
      <c r="E739" s="251" t="str">
        <f>IF(A739="",,ROUNDUP(SUMIFS(Berechnung!$L:$L,Berechnung!$N:$N,A739,Berechnung!$B:$B,B$1),0))</f>
        <v/>
      </c>
      <c r="F739" s="251" t="str">
        <f>IF(A739="",,IF(ISNUMBER(MATCH(C739,'Bundle SKUs'!$A:$A,0)),E739,E739*2))</f>
        <v/>
      </c>
      <c r="G739" s="252"/>
      <c r="H739" s="203" t="str">
        <f>IFERROR(__xludf.DUMMYFUNCTION("IF(I739="""",,JOIN("","",UNIQUE(FILTER(Berechnung!$A:$A,Berechnung!$B:$B=H$1,Berechnung!$N:$N=G739))))"),"")</f>
        <v/>
      </c>
      <c r="I739" s="1"/>
      <c r="J739" s="1"/>
      <c r="K739" s="251" t="str">
        <f>IF(G739="",,ROUNDUP(SUMIFS(Berechnung!$L:$L,Berechnung!$N:$N,G739,Berechnung!$B:$B,H$1),0))</f>
        <v/>
      </c>
      <c r="L739" s="251" t="str">
        <f>IF(G739="",,IF(ISNUMBER(MATCH(I739,'Bundle SKUs'!$A:$A,0)),K739,K739*2))</f>
        <v/>
      </c>
      <c r="M739" s="253"/>
      <c r="N739" s="203" t="str">
        <f>IFERROR(__xludf.DUMMYFUNCTION("IF(O739="""",,JOIN("","",UNIQUE(FILTER(Berechnung!$A:$A,Berechnung!$B:$B=N$1,Berechnung!$N:$N=M739))))"),"")</f>
        <v/>
      </c>
      <c r="O739" s="1"/>
      <c r="P739" s="1"/>
      <c r="Q739" s="251" t="str">
        <f>IF(M739="",,ROUNDUP(SUMIFS(Berechnung!$L:$L,Berechnung!$N:$N,M739,Berechnung!$B:$B,N$1),0))</f>
        <v/>
      </c>
      <c r="R739" s="251" t="str">
        <f>IF(M739="",,IF(ISNUMBER(MATCH(O739,'Bundle SKUs'!$A:$A,0)),Q739,Q739*2))</f>
        <v/>
      </c>
    </row>
    <row r="740">
      <c r="A740" s="250"/>
      <c r="B740" s="203" t="str">
        <f>IFERROR(__xludf.DUMMYFUNCTION("IF(C740="""",,JOIN("","",UNIQUE(FILTER(Berechnung!$A:$A,Berechnung!$B:$B=B$1,Berechnung!$N:$N=A740))))"),"")</f>
        <v/>
      </c>
      <c r="C740" s="1"/>
      <c r="D740" s="1"/>
      <c r="E740" s="251" t="str">
        <f>IF(A740="",,ROUNDUP(SUMIFS(Berechnung!$L:$L,Berechnung!$N:$N,A740,Berechnung!$B:$B,B$1),0))</f>
        <v/>
      </c>
      <c r="F740" s="251" t="str">
        <f>IF(A740="",,IF(ISNUMBER(MATCH(C740,'Bundle SKUs'!$A:$A,0)),E740,E740*2))</f>
        <v/>
      </c>
      <c r="G740" s="252"/>
      <c r="H740" s="203" t="str">
        <f>IFERROR(__xludf.DUMMYFUNCTION("IF(I740="""",,JOIN("","",UNIQUE(FILTER(Berechnung!$A:$A,Berechnung!$B:$B=H$1,Berechnung!$N:$N=G740))))"),"")</f>
        <v/>
      </c>
      <c r="I740" s="1"/>
      <c r="J740" s="1"/>
      <c r="K740" s="251" t="str">
        <f>IF(G740="",,ROUNDUP(SUMIFS(Berechnung!$L:$L,Berechnung!$N:$N,G740,Berechnung!$B:$B,H$1),0))</f>
        <v/>
      </c>
      <c r="L740" s="251" t="str">
        <f>IF(G740="",,IF(ISNUMBER(MATCH(I740,'Bundle SKUs'!$A:$A,0)),K740,K740*2))</f>
        <v/>
      </c>
      <c r="M740" s="253"/>
      <c r="N740" s="203" t="str">
        <f>IFERROR(__xludf.DUMMYFUNCTION("IF(O740="""",,JOIN("","",UNIQUE(FILTER(Berechnung!$A:$A,Berechnung!$B:$B=N$1,Berechnung!$N:$N=M740))))"),"")</f>
        <v/>
      </c>
      <c r="O740" s="1"/>
      <c r="P740" s="1"/>
      <c r="Q740" s="251" t="str">
        <f>IF(M740="",,ROUNDUP(SUMIFS(Berechnung!$L:$L,Berechnung!$N:$N,M740,Berechnung!$B:$B,N$1),0))</f>
        <v/>
      </c>
      <c r="R740" s="251" t="str">
        <f>IF(M740="",,IF(ISNUMBER(MATCH(O740,'Bundle SKUs'!$A:$A,0)),Q740,Q740*2))</f>
        <v/>
      </c>
    </row>
    <row r="741">
      <c r="A741" s="250"/>
      <c r="B741" s="203" t="str">
        <f>IFERROR(__xludf.DUMMYFUNCTION("IF(C741="""",,JOIN("","",UNIQUE(FILTER(Berechnung!$A:$A,Berechnung!$B:$B=B$1,Berechnung!$N:$N=A741))))"),"")</f>
        <v/>
      </c>
      <c r="C741" s="1"/>
      <c r="D741" s="1"/>
      <c r="E741" s="251" t="str">
        <f>IF(A741="",,ROUNDUP(SUMIFS(Berechnung!$L:$L,Berechnung!$N:$N,A741,Berechnung!$B:$B,B$1),0))</f>
        <v/>
      </c>
      <c r="F741" s="251" t="str">
        <f>IF(A741="",,IF(ISNUMBER(MATCH(C741,'Bundle SKUs'!$A:$A,0)),E741,E741*2))</f>
        <v/>
      </c>
      <c r="G741" s="252"/>
      <c r="H741" s="203" t="str">
        <f>IFERROR(__xludf.DUMMYFUNCTION("IF(I741="""",,JOIN("","",UNIQUE(FILTER(Berechnung!$A:$A,Berechnung!$B:$B=H$1,Berechnung!$N:$N=G741))))"),"")</f>
        <v/>
      </c>
      <c r="I741" s="1"/>
      <c r="J741" s="1"/>
      <c r="K741" s="251" t="str">
        <f>IF(G741="",,ROUNDUP(SUMIFS(Berechnung!$L:$L,Berechnung!$N:$N,G741,Berechnung!$B:$B,H$1),0))</f>
        <v/>
      </c>
      <c r="L741" s="251" t="str">
        <f>IF(G741="",,IF(ISNUMBER(MATCH(I741,'Bundle SKUs'!$A:$A,0)),K741,K741*2))</f>
        <v/>
      </c>
      <c r="M741" s="253"/>
      <c r="N741" s="203" t="str">
        <f>IFERROR(__xludf.DUMMYFUNCTION("IF(O741="""",,JOIN("","",UNIQUE(FILTER(Berechnung!$A:$A,Berechnung!$B:$B=N$1,Berechnung!$N:$N=M741))))"),"")</f>
        <v/>
      </c>
      <c r="O741" s="1"/>
      <c r="P741" s="1"/>
      <c r="Q741" s="251" t="str">
        <f>IF(M741="",,ROUNDUP(SUMIFS(Berechnung!$L:$L,Berechnung!$N:$N,M741,Berechnung!$B:$B,N$1),0))</f>
        <v/>
      </c>
      <c r="R741" s="251" t="str">
        <f>IF(M741="",,IF(ISNUMBER(MATCH(O741,'Bundle SKUs'!$A:$A,0)),Q741,Q741*2))</f>
        <v/>
      </c>
    </row>
    <row r="742">
      <c r="A742" s="250"/>
      <c r="B742" s="203" t="str">
        <f>IFERROR(__xludf.DUMMYFUNCTION("IF(C742="""",,JOIN("","",UNIQUE(FILTER(Berechnung!$A:$A,Berechnung!$B:$B=B$1,Berechnung!$N:$N=A742))))"),"")</f>
        <v/>
      </c>
      <c r="C742" s="1"/>
      <c r="D742" s="1"/>
      <c r="E742" s="251" t="str">
        <f>IF(A742="",,ROUNDUP(SUMIFS(Berechnung!$L:$L,Berechnung!$N:$N,A742,Berechnung!$B:$B,B$1),0))</f>
        <v/>
      </c>
      <c r="F742" s="251" t="str">
        <f>IF(A742="",,IF(ISNUMBER(MATCH(C742,'Bundle SKUs'!$A:$A,0)),E742,E742*2))</f>
        <v/>
      </c>
      <c r="G742" s="252"/>
      <c r="H742" s="203" t="str">
        <f>IFERROR(__xludf.DUMMYFUNCTION("IF(I742="""",,JOIN("","",UNIQUE(FILTER(Berechnung!$A:$A,Berechnung!$B:$B=H$1,Berechnung!$N:$N=G742))))"),"")</f>
        <v/>
      </c>
      <c r="I742" s="1"/>
      <c r="J742" s="1"/>
      <c r="K742" s="251" t="str">
        <f>IF(G742="",,ROUNDUP(SUMIFS(Berechnung!$L:$L,Berechnung!$N:$N,G742,Berechnung!$B:$B,H$1),0))</f>
        <v/>
      </c>
      <c r="L742" s="251" t="str">
        <f>IF(G742="",,IF(ISNUMBER(MATCH(I742,'Bundle SKUs'!$A:$A,0)),K742,K742*2))</f>
        <v/>
      </c>
      <c r="M742" s="253"/>
      <c r="N742" s="203" t="str">
        <f>IFERROR(__xludf.DUMMYFUNCTION("IF(O742="""",,JOIN("","",UNIQUE(FILTER(Berechnung!$A:$A,Berechnung!$B:$B=N$1,Berechnung!$N:$N=M742))))"),"")</f>
        <v/>
      </c>
      <c r="O742" s="1"/>
      <c r="P742" s="1"/>
      <c r="Q742" s="251" t="str">
        <f>IF(M742="",,ROUNDUP(SUMIFS(Berechnung!$L:$L,Berechnung!$N:$N,M742,Berechnung!$B:$B,N$1),0))</f>
        <v/>
      </c>
      <c r="R742" s="251" t="str">
        <f>IF(M742="",,IF(ISNUMBER(MATCH(O742,'Bundle SKUs'!$A:$A,0)),Q742,Q742*2))</f>
        <v/>
      </c>
    </row>
  </sheetData>
  <conditionalFormatting sqref="C1 G1:G742 I1 M1:M742 O1 A2:A742">
    <cfRule type="containsText" dxfId="4" priority="1" operator="containsText" text="missing">
      <formula>NOT(ISERROR(SEARCH(("missing"),(C1))))</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52.63"/>
    <col customWidth="1" min="3" max="3" width="45.13"/>
    <col customWidth="1" min="4" max="4" width="8.88"/>
    <col customWidth="1" hidden="1" min="5" max="5" width="50.88"/>
  </cols>
  <sheetData>
    <row r="1">
      <c r="A1" s="254" t="s">
        <v>3060</v>
      </c>
      <c r="D1" s="255"/>
      <c r="E1" s="256"/>
    </row>
    <row r="2" ht="300.0" customHeight="1">
      <c r="A2" s="257" t="str">
        <f>IFERROR(__xludf.DUMMYFUNCTION("FILTER({'Läuferlisten'!A3:A106,'Läuferlisten'!C3:C106},'Läuferlisten'!E3:E106&gt;1)"),"#N/A")</f>
        <v>#N/A</v>
      </c>
      <c r="B2" s="258"/>
      <c r="C2" s="259" t="str">
        <f t="array" ref="C2">IF(B2="",,
LET(
  bundleSKU, COUNTIF('Bundle SKUs'!B:B, B2)&gt;0,
  hourlyCrates, XLOOKUP(B2, 'Läuferlisten'!C:C, 'Läuferlisten'!E:E,,0),
  maxCrates, XLOOKUP(B2, 'Läuferlisten'!C:C, 'Läuferlisten'!F:F,,0),
  IFS(
    AND(bundleSKU = TRUE, hourlyCrates &lt; 4), "nur Linie",
    AND(bundleSKU = TRUE, hourlyCrates &gt; 3), "Kisten max: " &amp; (hourlyCrates - 3),
    hourlyCrates &gt; 1, "Kisten/h: " &amp; hourlyCrates &amp; CHAR(10) &amp; "Kisten max: " &amp; maxCrates
  )
))</f>
        <v/>
      </c>
      <c r="D2" s="260" t="str">
        <f>IF(A2="",,'Control Panel'!$D$4 &amp; "   |   "&amp;RIGHT($A$1,2))</f>
        <v>#N/A</v>
      </c>
      <c r="E2" s="261" t="s">
        <v>3061</v>
      </c>
    </row>
    <row r="3" ht="300.0" customHeight="1">
      <c r="A3" s="257"/>
      <c r="B3" s="258"/>
      <c r="C3" s="259" t="str">
        <f t="array" ref="C3">IF(B3="",,
LET(
  bundleSKU, COUNTIF('Bundle SKUs'!B:B, B3)&gt;0,
  hourlyCrates, XLOOKUP(B3, 'Läuferlisten'!C:C, 'Läuferlisten'!E:E,,0),
  maxCrates, XLOOKUP(B3, 'Läuferlisten'!C:C, 'Läuferlisten'!F:F,,0),
  IFS(
    AND(bundleSKU = TRUE, hourlyCrates &lt; 4), "nur Linie",
    AND(bundleSKU = TRUE, hourlyCrates &gt; 3), "Kisten max: " &amp; (hourlyCrates - 3),
    hourlyCrates &gt; 1, "Kisten/h: " &amp; hourlyCrates &amp; CHAR(10) &amp; "Kisten max: " &amp; maxCrates
  )
))</f>
        <v/>
      </c>
      <c r="D3" s="260" t="str">
        <f>IF(A3="",,'Control Panel'!$D$4 &amp; "   |   "&amp;RIGHT($A$1,2))</f>
        <v/>
      </c>
      <c r="E3" s="262"/>
    </row>
    <row r="4" ht="300.0" customHeight="1">
      <c r="A4" s="257"/>
      <c r="B4" s="258"/>
      <c r="C4" s="259" t="str">
        <f t="array" ref="C4">IF(B4="",,
LET(
  bundleSKU, COUNTIF('Bundle SKUs'!B:B, B4)&gt;0,
  hourlyCrates, XLOOKUP(B4, 'Läuferlisten'!C:C, 'Läuferlisten'!E:E,,0),
  maxCrates, XLOOKUP(B4, 'Läuferlisten'!C:C, 'Läuferlisten'!F:F,,0),
  IFS(
    AND(bundleSKU = TRUE, hourlyCrates &lt; 4), "nur Linie",
    AND(bundleSKU = TRUE, hourlyCrates &gt; 3), "Kisten max: " &amp; (hourlyCrates - 3),
    hourlyCrates &gt; 1, "Kisten/h: " &amp; hourlyCrates &amp; CHAR(10) &amp; "Kisten max: " &amp; maxCrates
  )
))</f>
        <v/>
      </c>
      <c r="D4" s="260" t="str">
        <f>IF(A4="",,'Control Panel'!$D$4 &amp; "   |   "&amp;RIGHT($A$1,2))</f>
        <v/>
      </c>
      <c r="E4" s="262"/>
    </row>
    <row r="5" ht="300.0" customHeight="1">
      <c r="A5" s="257"/>
      <c r="B5" s="258"/>
      <c r="C5" s="259" t="str">
        <f t="array" ref="C5">IF(B5="",,
LET(
  bundleSKU, COUNTIF('Bundle SKUs'!B:B, B5)&gt;0,
  hourlyCrates, XLOOKUP(B5, 'Läuferlisten'!C:C, 'Läuferlisten'!E:E,,0),
  maxCrates, XLOOKUP(B5, 'Läuferlisten'!C:C, 'Läuferlisten'!F:F,,0),
  IFS(
    AND(bundleSKU = TRUE, hourlyCrates &lt; 4), "nur Linie",
    AND(bundleSKU = TRUE, hourlyCrates &gt; 3), "Kisten max: " &amp; (hourlyCrates - 3),
    hourlyCrates &gt; 1, "Kisten/h: " &amp; hourlyCrates &amp; CHAR(10) &amp; "Kisten max: " &amp; maxCrates
  )
))</f>
        <v/>
      </c>
      <c r="D5" s="260" t="str">
        <f>IF(A5="",,'Control Panel'!$D$4 &amp; "   |   "&amp;RIGHT($A$1,2))</f>
        <v/>
      </c>
      <c r="E5" s="262"/>
    </row>
    <row r="6" ht="300.0" customHeight="1">
      <c r="A6" s="257"/>
      <c r="B6" s="258"/>
      <c r="C6" s="259" t="str">
        <f t="array" ref="C6">IF(B6="",,
LET(
  bundleSKU, COUNTIF('Bundle SKUs'!B:B, B6)&gt;0,
  hourlyCrates, XLOOKUP(B6, 'Läuferlisten'!C:C, 'Läuferlisten'!E:E,,0),
  maxCrates, XLOOKUP(B6, 'Läuferlisten'!C:C, 'Läuferlisten'!F:F,,0),
  IFS(
    AND(bundleSKU = TRUE, hourlyCrates &lt; 4), "nur Linie",
    AND(bundleSKU = TRUE, hourlyCrates &gt; 3), "Kisten max: " &amp; (hourlyCrates - 3),
    hourlyCrates &gt; 1, "Kisten/h: " &amp; hourlyCrates &amp; CHAR(10) &amp; "Kisten max: " &amp; maxCrates
  )
))</f>
        <v/>
      </c>
      <c r="D6" s="260" t="str">
        <f>IF(A6="",,'Control Panel'!$D$4 &amp; "   |   "&amp;RIGHT($A$1,2))</f>
        <v/>
      </c>
      <c r="E6" s="262"/>
    </row>
    <row r="7" ht="300.0" customHeight="1">
      <c r="A7" s="257"/>
      <c r="B7" s="258"/>
      <c r="C7" s="259" t="str">
        <f t="array" ref="C7">IF(B7="",,
LET(
  bundleSKU, COUNTIF('Bundle SKUs'!B:B, B7)&gt;0,
  hourlyCrates, XLOOKUP(B7, 'Läuferlisten'!C:C, 'Läuferlisten'!E:E,,0),
  maxCrates, XLOOKUP(B7, 'Läuferlisten'!C:C, 'Läuferlisten'!F:F,,0),
  IFS(
    AND(bundleSKU = TRUE, hourlyCrates &lt; 4), "nur Linie",
    AND(bundleSKU = TRUE, hourlyCrates &gt; 3), "Kisten max: " &amp; (hourlyCrates - 3),
    hourlyCrates &gt; 1, "Kisten/h: " &amp; hourlyCrates &amp; CHAR(10) &amp; "Kisten max: " &amp; maxCrates
  )
))</f>
        <v/>
      </c>
      <c r="D7" s="260" t="str">
        <f>IF(A7="",,'Control Panel'!$D$4 &amp; "   |   "&amp;RIGHT($A$1,2))</f>
        <v/>
      </c>
      <c r="E7" s="262"/>
    </row>
    <row r="8" ht="300.0" customHeight="1">
      <c r="A8" s="257"/>
      <c r="B8" s="258"/>
      <c r="C8" s="259" t="str">
        <f t="array" ref="C8">IF(B8="",,
LET(
  bundleSKU, COUNTIF('Bundle SKUs'!B:B, B8)&gt;0,
  hourlyCrates, XLOOKUP(B8, 'Läuferlisten'!C:C, 'Läuferlisten'!E:E,,0),
  maxCrates, XLOOKUP(B8, 'Läuferlisten'!C:C, 'Läuferlisten'!F:F,,0),
  IFS(
    AND(bundleSKU = TRUE, hourlyCrates &lt; 4), "nur Linie",
    AND(bundleSKU = TRUE, hourlyCrates &gt; 3), "Kisten max: " &amp; (hourlyCrates - 3),
    hourlyCrates &gt; 1, "Kisten/h: " &amp; hourlyCrates &amp; CHAR(10) &amp; "Kisten max: " &amp; maxCrates
  )
))</f>
        <v/>
      </c>
      <c r="D8" s="260" t="str">
        <f>IF(A8="",,'Control Panel'!$D$4 &amp; "   |   "&amp;RIGHT($A$1,2))</f>
        <v/>
      </c>
      <c r="E8" s="262"/>
    </row>
    <row r="9" ht="300.0" customHeight="1">
      <c r="A9" s="257"/>
      <c r="B9" s="258"/>
      <c r="C9" s="259" t="str">
        <f t="array" ref="C9">IF(B9="",,
LET(
  bundleSKU, COUNTIF('Bundle SKUs'!B:B, B9)&gt;0,
  hourlyCrates, XLOOKUP(B9, 'Läuferlisten'!C:C, 'Läuferlisten'!E:E,,0),
  maxCrates, XLOOKUP(B9, 'Läuferlisten'!C:C, 'Läuferlisten'!F:F,,0),
  IFS(
    AND(bundleSKU = TRUE, hourlyCrates &lt; 4), "nur Linie",
    AND(bundleSKU = TRUE, hourlyCrates &gt; 3), "Kisten max: " &amp; (hourlyCrates - 3),
    hourlyCrates &gt; 1, "Kisten/h: " &amp; hourlyCrates &amp; CHAR(10) &amp; "Kisten max: " &amp; maxCrates
  )
))</f>
        <v/>
      </c>
      <c r="D9" s="260" t="str">
        <f>IF(A9="",,'Control Panel'!$D$4 &amp; "   |   "&amp;RIGHT($A$1,2))</f>
        <v/>
      </c>
      <c r="E9" s="262"/>
    </row>
    <row r="10" ht="300.0" customHeight="1">
      <c r="A10" s="257"/>
      <c r="B10" s="258"/>
      <c r="C10" s="259" t="str">
        <f t="array" ref="C10">IF(B10="",,
LET(
  bundleSKU, COUNTIF('Bundle SKUs'!B:B, B10)&gt;0,
  hourlyCrates, XLOOKUP(B10, 'Läuferlisten'!C:C, 'Läuferlisten'!E:E,,0),
  maxCrates, XLOOKUP(B10, 'Läuferlisten'!C:C, 'Läuferlisten'!F:F,,0),
  IFS(
    AND(bundleSKU = TRUE, hourlyCrates &lt; 4), "nur Linie",
    AND(bundleSKU = TRUE, hourlyCrates &gt; 3), "Kisten max: " &amp; (hourlyCrates - 3),
    hourlyCrates &gt; 1, "Kisten/h: " &amp; hourlyCrates &amp; CHAR(10) &amp; "Kisten max: " &amp; maxCrates
  )
))</f>
        <v/>
      </c>
      <c r="D10" s="260" t="str">
        <f>IF(A10="",,'Control Panel'!$D$4 &amp; "   |   "&amp;RIGHT($A$1,2))</f>
        <v/>
      </c>
      <c r="E10" s="262"/>
    </row>
    <row r="11" ht="300.0" customHeight="1">
      <c r="A11" s="257"/>
      <c r="B11" s="258"/>
      <c r="C11" s="259" t="str">
        <f t="array" ref="C11">IF(B11="",,
LET(
  bundleSKU, COUNTIF('Bundle SKUs'!B:B, B11)&gt;0,
  hourlyCrates, XLOOKUP(B11, 'Läuferlisten'!C:C, 'Läuferlisten'!E:E,,0),
  maxCrates, XLOOKUP(B11, 'Läuferlisten'!C:C, 'Läuferlisten'!F:F,,0),
  IFS(
    AND(bundleSKU = TRUE, hourlyCrates &lt; 4), "nur Linie",
    AND(bundleSKU = TRUE, hourlyCrates &gt; 3), "Kisten max: " &amp; (hourlyCrates - 3),
    hourlyCrates &gt; 1, "Kisten/h: " &amp; hourlyCrates &amp; CHAR(10) &amp; "Kisten max: " &amp; maxCrates
  )
))</f>
        <v/>
      </c>
      <c r="D11" s="260" t="str">
        <f>IF(A11="",,'Control Panel'!$D$4 &amp; "   |   "&amp;RIGHT($A$1,2))</f>
        <v/>
      </c>
      <c r="E11" s="262"/>
    </row>
    <row r="12" ht="300.0" customHeight="1">
      <c r="A12" s="257"/>
      <c r="B12" s="258"/>
      <c r="C12" s="259" t="str">
        <f t="array" ref="C12">IF(B12="",,
LET(
  bundleSKU, COUNTIF('Bundle SKUs'!B:B, B12)&gt;0,
  hourlyCrates, XLOOKUP(B12, 'Läuferlisten'!C:C, 'Läuferlisten'!E:E,,0),
  maxCrates, XLOOKUP(B12, 'Läuferlisten'!C:C, 'Läuferlisten'!F:F,,0),
  IFS(
    AND(bundleSKU = TRUE, hourlyCrates &lt; 4), "nur Linie",
    AND(bundleSKU = TRUE, hourlyCrates &gt; 3), "Kisten max: " &amp; (hourlyCrates - 3),
    hourlyCrates &gt; 1, "Kisten/h: " &amp; hourlyCrates &amp; CHAR(10) &amp; "Kisten max: " &amp; maxCrates
  )
))</f>
        <v/>
      </c>
      <c r="D12" s="260" t="str">
        <f>IF(A12="",,'Control Panel'!$D$4 &amp; "   |   "&amp;RIGHT($A$1,2))</f>
        <v/>
      </c>
      <c r="E12" s="262"/>
    </row>
    <row r="13" ht="300.0" customHeight="1">
      <c r="A13" s="257"/>
      <c r="B13" s="258"/>
      <c r="C13" s="259" t="str">
        <f t="array" ref="C13">IF(B13="",,
LET(
  bundleSKU, COUNTIF('Bundle SKUs'!B:B, B13)&gt;0,
  hourlyCrates, XLOOKUP(B13, 'Läuferlisten'!C:C, 'Läuferlisten'!E:E,,0),
  maxCrates, XLOOKUP(B13, 'Läuferlisten'!C:C, 'Läuferlisten'!F:F,,0),
  IFS(
    AND(bundleSKU = TRUE, hourlyCrates &lt; 4), "nur Linie",
    AND(bundleSKU = TRUE, hourlyCrates &gt; 3), "Kisten max: " &amp; (hourlyCrates - 3),
    hourlyCrates &gt; 1, "Kisten/h: " &amp; hourlyCrates &amp; CHAR(10) &amp; "Kisten max: " &amp; maxCrates
  )
))</f>
        <v/>
      </c>
      <c r="D13" s="260" t="str">
        <f>IF(A13="",,'Control Panel'!$D$4 &amp; "   |   "&amp;RIGHT($A$1,2))</f>
        <v/>
      </c>
      <c r="E13" s="262"/>
    </row>
    <row r="14" ht="300.0" customHeight="1">
      <c r="A14" s="257"/>
      <c r="B14" s="258"/>
      <c r="C14" s="259" t="str">
        <f t="array" ref="C14">IF(B14="",,
LET(
  bundleSKU, COUNTIF('Bundle SKUs'!B:B, B14)&gt;0,
  hourlyCrates, XLOOKUP(B14, 'Läuferlisten'!C:C, 'Läuferlisten'!E:E,,0),
  maxCrates, XLOOKUP(B14, 'Läuferlisten'!C:C, 'Läuferlisten'!F:F,,0),
  IFS(
    AND(bundleSKU = TRUE, hourlyCrates &lt; 4), "nur Linie",
    AND(bundleSKU = TRUE, hourlyCrates &gt; 3), "Kisten max: " &amp; (hourlyCrates - 3),
    hourlyCrates &gt; 1, "Kisten/h: " &amp; hourlyCrates &amp; CHAR(10) &amp; "Kisten max: " &amp; maxCrates
  )
))</f>
        <v/>
      </c>
      <c r="D14" s="260" t="str">
        <f>IF(A14="",,'Control Panel'!$D$4 &amp; "   |   "&amp;RIGHT($A$1,2))</f>
        <v/>
      </c>
      <c r="E14" s="262"/>
    </row>
    <row r="15" ht="300.0" customHeight="1">
      <c r="A15" s="257"/>
      <c r="B15" s="258"/>
      <c r="C15" s="259" t="str">
        <f t="array" ref="C15">IF(B15="",,
LET(
  bundleSKU, COUNTIF('Bundle SKUs'!B:B, B15)&gt;0,
  hourlyCrates, XLOOKUP(B15, 'Läuferlisten'!C:C, 'Läuferlisten'!E:E,,0),
  maxCrates, XLOOKUP(B15, 'Läuferlisten'!C:C, 'Läuferlisten'!F:F,,0),
  IFS(
    AND(bundleSKU = TRUE, hourlyCrates &lt; 4), "nur Linie",
    AND(bundleSKU = TRUE, hourlyCrates &gt; 3), "Kisten max: " &amp; (hourlyCrates - 3),
    hourlyCrates &gt; 1, "Kisten/h: " &amp; hourlyCrates &amp; CHAR(10) &amp; "Kisten max: " &amp; maxCrates
  )
))</f>
        <v/>
      </c>
      <c r="D15" s="260" t="str">
        <f>IF(A15="",,'Control Panel'!$D$4 &amp; "   |   "&amp;RIGHT($A$1,2))</f>
        <v/>
      </c>
      <c r="E15" s="262"/>
    </row>
    <row r="16" ht="300.0" customHeight="1">
      <c r="A16" s="257"/>
      <c r="B16" s="258"/>
      <c r="C16" s="259" t="str">
        <f t="array" ref="C16">IF(B16="",,
LET(
  bundleSKU, COUNTIF('Bundle SKUs'!B:B, B16)&gt;0,
  hourlyCrates, XLOOKUP(B16, 'Läuferlisten'!C:C, 'Läuferlisten'!E:E,,0),
  maxCrates, XLOOKUP(B16, 'Läuferlisten'!C:C, 'Läuferlisten'!F:F,,0),
  IFS(
    AND(bundleSKU = TRUE, hourlyCrates &lt; 4), "nur Linie",
    AND(bundleSKU = TRUE, hourlyCrates &gt; 3), "Kisten max: " &amp; (hourlyCrates - 3),
    hourlyCrates &gt; 1, "Kisten/h: " &amp; hourlyCrates &amp; CHAR(10) &amp; "Kisten max: " &amp; maxCrates
  )
))</f>
        <v/>
      </c>
      <c r="D16" s="260" t="str">
        <f>IF(A16="",,'Control Panel'!$D$4 &amp; "   |   "&amp;RIGHT($A$1,2))</f>
        <v/>
      </c>
      <c r="E16" s="262"/>
    </row>
    <row r="17" ht="300.0" customHeight="1">
      <c r="A17" s="257"/>
      <c r="B17" s="258"/>
      <c r="C17" s="259" t="str">
        <f t="array" ref="C17">IF(B17="",,
LET(
  bundleSKU, COUNTIF('Bundle SKUs'!B:B, B17)&gt;0,
  hourlyCrates, XLOOKUP(B17, 'Läuferlisten'!C:C, 'Läuferlisten'!E:E,,0),
  maxCrates, XLOOKUP(B17, 'Läuferlisten'!C:C, 'Läuferlisten'!F:F,,0),
  IFS(
    AND(bundleSKU = TRUE, hourlyCrates &lt; 4), "nur Linie",
    AND(bundleSKU = TRUE, hourlyCrates &gt; 3), "Kisten max: " &amp; (hourlyCrates - 3),
    hourlyCrates &gt; 1, "Kisten/h: " &amp; hourlyCrates &amp; CHAR(10) &amp; "Kisten max: " &amp; maxCrates
  )
))</f>
        <v/>
      </c>
      <c r="D17" s="260" t="str">
        <f>IF(A17="",,'Control Panel'!$D$4 &amp; "   |   "&amp;RIGHT($A$1,2))</f>
        <v/>
      </c>
      <c r="E17" s="262"/>
    </row>
    <row r="18" ht="300.0" customHeight="1">
      <c r="A18" s="257"/>
      <c r="B18" s="258"/>
      <c r="C18" s="259" t="str">
        <f t="array" ref="C18">IF(B18="",,
LET(
  bundleSKU, COUNTIF('Bundle SKUs'!B:B, B18)&gt;0,
  hourlyCrates, XLOOKUP(B18, 'Läuferlisten'!C:C, 'Läuferlisten'!E:E,,0),
  maxCrates, XLOOKUP(B18, 'Läuferlisten'!C:C, 'Läuferlisten'!F:F,,0),
  IFS(
    AND(bundleSKU = TRUE, hourlyCrates &lt; 4), "nur Linie",
    AND(bundleSKU = TRUE, hourlyCrates &gt; 3), "Kisten max: " &amp; (hourlyCrates - 3),
    hourlyCrates &gt; 1, "Kisten/h: " &amp; hourlyCrates &amp; CHAR(10) &amp; "Kisten max: " &amp; maxCrates
  )
))</f>
        <v/>
      </c>
      <c r="D18" s="260" t="str">
        <f>IF(A18="",,'Control Panel'!$D$4 &amp; "   |   "&amp;RIGHT($A$1,2))</f>
        <v/>
      </c>
      <c r="E18" s="262"/>
    </row>
    <row r="19" ht="300.0" customHeight="1">
      <c r="A19" s="257"/>
      <c r="B19" s="258"/>
      <c r="C19" s="259" t="str">
        <f t="array" ref="C19">IF(B19="",,
LET(
  bundleSKU, COUNTIF('Bundle SKUs'!B:B, B19)&gt;0,
  hourlyCrates, XLOOKUP(B19, 'Läuferlisten'!C:C, 'Läuferlisten'!E:E,,0),
  maxCrates, XLOOKUP(B19, 'Läuferlisten'!C:C, 'Läuferlisten'!F:F,,0),
  IFS(
    AND(bundleSKU = TRUE, hourlyCrates &lt; 4), "nur Linie",
    AND(bundleSKU = TRUE, hourlyCrates &gt; 3), "Kisten max: " &amp; (hourlyCrates - 3),
    hourlyCrates &gt; 1, "Kisten/h: " &amp; hourlyCrates &amp; CHAR(10) &amp; "Kisten max: " &amp; maxCrates
  )
))</f>
        <v/>
      </c>
      <c r="D19" s="260" t="str">
        <f>IF(A19="",,'Control Panel'!$D$4 &amp; "   |   "&amp;RIGHT($A$1,2))</f>
        <v/>
      </c>
      <c r="E19" s="262"/>
    </row>
    <row r="20" ht="300.0" customHeight="1">
      <c r="A20" s="257"/>
      <c r="B20" s="258"/>
      <c r="C20" s="259" t="str">
        <f t="array" ref="C20">IF(B20="",,
LET(
  bundleSKU, COUNTIF('Bundle SKUs'!B:B, B20)&gt;0,
  hourlyCrates, XLOOKUP(B20, 'Läuferlisten'!C:C, 'Läuferlisten'!E:E,,0),
  maxCrates, XLOOKUP(B20, 'Läuferlisten'!C:C, 'Läuferlisten'!F:F,,0),
  IFS(
    AND(bundleSKU = TRUE, hourlyCrates &lt; 4), "nur Linie",
    AND(bundleSKU = TRUE, hourlyCrates &gt; 3), "Kisten max: " &amp; (hourlyCrates - 3),
    hourlyCrates &gt; 1, "Kisten/h: " &amp; hourlyCrates &amp; CHAR(10) &amp; "Kisten max: " &amp; maxCrates
  )
))</f>
        <v/>
      </c>
      <c r="D20" s="260" t="str">
        <f>IF(A20="",,'Control Panel'!$D$4 &amp; "   |   "&amp;RIGHT($A$1,2))</f>
        <v/>
      </c>
      <c r="E20" s="262"/>
    </row>
    <row r="21" ht="300.0" customHeight="1">
      <c r="A21" s="257"/>
      <c r="B21" s="258"/>
      <c r="C21" s="259" t="str">
        <f t="array" ref="C21">IF(B21="",,
LET(
  bundleSKU, COUNTIF('Bundle SKUs'!B:B, B21)&gt;0,
  hourlyCrates, XLOOKUP(B21, 'Läuferlisten'!C:C, 'Läuferlisten'!E:E,,0),
  maxCrates, XLOOKUP(B21, 'Läuferlisten'!C:C, 'Läuferlisten'!F:F,,0),
  IFS(
    AND(bundleSKU = TRUE, hourlyCrates &lt; 4), "nur Linie",
    AND(bundleSKU = TRUE, hourlyCrates &gt; 3), "Kisten max: " &amp; (hourlyCrates - 3),
    hourlyCrates &gt; 1, "Kisten/h: " &amp; hourlyCrates &amp; CHAR(10) &amp; "Kisten max: " &amp; maxCrates
  )
))</f>
        <v/>
      </c>
      <c r="D21" s="260" t="str">
        <f>IF(A21="",,'Control Panel'!$D$4 &amp; "   |   "&amp;RIGHT($A$1,2))</f>
        <v/>
      </c>
      <c r="E21" s="262"/>
    </row>
    <row r="22" ht="300.0" customHeight="1">
      <c r="A22" s="257"/>
      <c r="B22" s="258"/>
      <c r="C22" s="259" t="str">
        <f t="array" ref="C22">IF(B22="",,
LET(
  bundleSKU, COUNTIF('Bundle SKUs'!B:B, B22)&gt;0,
  hourlyCrates, XLOOKUP(B22, 'Läuferlisten'!C:C, 'Läuferlisten'!E:E,,0),
  maxCrates, XLOOKUP(B22, 'Läuferlisten'!C:C, 'Läuferlisten'!F:F,,0),
  IFS(
    AND(bundleSKU = TRUE, hourlyCrates &lt; 4), "nur Linie",
    AND(bundleSKU = TRUE, hourlyCrates &gt; 3), "Kisten max: " &amp; (hourlyCrates - 3),
    hourlyCrates &gt; 1, "Kisten/h: " &amp; hourlyCrates &amp; CHAR(10) &amp; "Kisten max: " &amp; maxCrates
  )
))</f>
        <v/>
      </c>
      <c r="D22" s="260" t="str">
        <f>IF(A22="",,'Control Panel'!$D$4 &amp; "   |   "&amp;RIGHT($A$1,2))</f>
        <v/>
      </c>
      <c r="E22" s="262"/>
    </row>
    <row r="23" ht="300.0" customHeight="1">
      <c r="A23" s="257"/>
      <c r="B23" s="258"/>
      <c r="C23" s="259" t="str">
        <f t="array" ref="C23">IF(B23="",,
LET(
  bundleSKU, COUNTIF('Bundle SKUs'!B:B, B23)&gt;0,
  hourlyCrates, XLOOKUP(B23, 'Läuferlisten'!C:C, 'Läuferlisten'!E:E,,0),
  maxCrates, XLOOKUP(B23, 'Läuferlisten'!C:C, 'Läuferlisten'!F:F,,0),
  IFS(
    AND(bundleSKU = TRUE, hourlyCrates &lt; 4), "nur Linie",
    AND(bundleSKU = TRUE, hourlyCrates &gt; 3), "Kisten max: " &amp; (hourlyCrates - 3),
    hourlyCrates &gt; 1, "Kisten/h: " &amp; hourlyCrates &amp; CHAR(10) &amp; "Kisten max: " &amp; maxCrates
  )
))</f>
        <v/>
      </c>
      <c r="D23" s="260" t="str">
        <f>IF(A23="",,'Control Panel'!$D$4 &amp; "   |   "&amp;RIGHT($A$1,2))</f>
        <v/>
      </c>
      <c r="E23" s="262"/>
    </row>
    <row r="24" ht="300.0" customHeight="1">
      <c r="A24" s="257"/>
      <c r="B24" s="258"/>
      <c r="C24" s="259" t="str">
        <f t="array" ref="C24">IF(B24="",,
LET(
  bundleSKU, COUNTIF('Bundle SKUs'!B:B, B24)&gt;0,
  hourlyCrates, XLOOKUP(B24, 'Läuferlisten'!C:C, 'Läuferlisten'!E:E,,0),
  maxCrates, XLOOKUP(B24, 'Läuferlisten'!C:C, 'Läuferlisten'!F:F,,0),
  IFS(
    AND(bundleSKU = TRUE, hourlyCrates &lt; 4), "nur Linie",
    AND(bundleSKU = TRUE, hourlyCrates &gt; 3), "Kisten max: " &amp; (hourlyCrates - 3),
    hourlyCrates &gt; 1, "Kisten/h: " &amp; hourlyCrates &amp; CHAR(10) &amp; "Kisten max: " &amp; maxCrates
  )
))</f>
        <v/>
      </c>
      <c r="D24" s="260" t="str">
        <f>IF(A24="",,'Control Panel'!$D$4 &amp; "   |   "&amp;RIGHT($A$1,2))</f>
        <v/>
      </c>
      <c r="E24" s="262"/>
    </row>
    <row r="25" ht="300.0" customHeight="1">
      <c r="A25" s="257"/>
      <c r="B25" s="258"/>
      <c r="C25" s="259" t="str">
        <f t="array" ref="C25">IF(B25="",,
LET(
  bundleSKU, COUNTIF('Bundle SKUs'!B:B, B25)&gt;0,
  hourlyCrates, XLOOKUP(B25, 'Läuferlisten'!C:C, 'Läuferlisten'!E:E,,0),
  maxCrates, XLOOKUP(B25, 'Läuferlisten'!C:C, 'Läuferlisten'!F:F,,0),
  IFS(
    AND(bundleSKU = TRUE, hourlyCrates &lt; 4), "nur Linie",
    AND(bundleSKU = TRUE, hourlyCrates &gt; 3), "Kisten max: " &amp; (hourlyCrates - 3),
    hourlyCrates &gt; 1, "Kisten/h: " &amp; hourlyCrates &amp; CHAR(10) &amp; "Kisten max: " &amp; maxCrates
  )
))</f>
        <v/>
      </c>
      <c r="D25" s="260" t="str">
        <f>IF(A25="",,'Control Panel'!$D$4 &amp; "   |   "&amp;RIGHT($A$1,2))</f>
        <v/>
      </c>
      <c r="E25" s="262"/>
    </row>
    <row r="26" ht="300.0" customHeight="1">
      <c r="A26" s="257"/>
      <c r="B26" s="258"/>
      <c r="C26" s="259" t="str">
        <f t="array" ref="C26">IF(B26="",,
LET(
  bundleSKU, COUNTIF('Bundle SKUs'!B:B, B26)&gt;0,
  hourlyCrates, XLOOKUP(B26, 'Läuferlisten'!C:C, 'Läuferlisten'!E:E,,0),
  maxCrates, XLOOKUP(B26, 'Läuferlisten'!C:C, 'Läuferlisten'!F:F,,0),
  IFS(
    AND(bundleSKU = TRUE, hourlyCrates &lt; 4), "nur Linie",
    AND(bundleSKU = TRUE, hourlyCrates &gt; 3), "Kisten max: " &amp; (hourlyCrates - 3),
    hourlyCrates &gt; 1, "Kisten/h: " &amp; hourlyCrates &amp; CHAR(10) &amp; "Kisten max: " &amp; maxCrates
  )
))</f>
        <v/>
      </c>
      <c r="D26" s="260" t="str">
        <f>IF(A26="",,'Control Panel'!$D$4 &amp; "   |   "&amp;RIGHT($A$1,2))</f>
        <v/>
      </c>
      <c r="E26" s="262"/>
    </row>
    <row r="27" ht="300.0" customHeight="1">
      <c r="A27" s="257"/>
      <c r="B27" s="258"/>
      <c r="C27" s="259" t="str">
        <f t="array" ref="C27">IF(B27="",,
LET(
  bundleSKU, COUNTIF('Bundle SKUs'!B:B, B27)&gt;0,
  hourlyCrates, XLOOKUP(B27, 'Läuferlisten'!C:C, 'Läuferlisten'!E:E,,0),
  maxCrates, XLOOKUP(B27, 'Läuferlisten'!C:C, 'Läuferlisten'!F:F,,0),
  IFS(
    AND(bundleSKU = TRUE, hourlyCrates &lt; 4), "nur Linie",
    AND(bundleSKU = TRUE, hourlyCrates &gt; 3), "Kisten max: " &amp; (hourlyCrates - 3),
    hourlyCrates &gt; 1, "Kisten/h: " &amp; hourlyCrates &amp; CHAR(10) &amp; "Kisten max: " &amp; maxCrates
  )
))</f>
        <v/>
      </c>
      <c r="D27" s="260" t="str">
        <f>IF(A27="",,'Control Panel'!$D$4 &amp; "   |   "&amp;RIGHT($A$1,2))</f>
        <v/>
      </c>
      <c r="E27" s="262"/>
    </row>
    <row r="28" ht="300.0" customHeight="1">
      <c r="A28" s="257"/>
      <c r="B28" s="258"/>
      <c r="C28" s="259" t="str">
        <f t="array" ref="C28">IF(B28="",,
LET(
  bundleSKU, COUNTIF('Bundle SKUs'!B:B, B28)&gt;0,
  hourlyCrates, XLOOKUP(B28, 'Läuferlisten'!C:C, 'Läuferlisten'!E:E,,0),
  maxCrates, XLOOKUP(B28, 'Läuferlisten'!C:C, 'Läuferlisten'!F:F,,0),
  IFS(
    AND(bundleSKU = TRUE, hourlyCrates &lt; 4), "nur Linie",
    AND(bundleSKU = TRUE, hourlyCrates &gt; 3), "Kisten max: " &amp; (hourlyCrates - 3),
    hourlyCrates &gt; 1, "Kisten/h: " &amp; hourlyCrates &amp; CHAR(10) &amp; "Kisten max: " &amp; maxCrates
  )
))</f>
        <v/>
      </c>
      <c r="D28" s="260" t="str">
        <f>IF(A28="",,'Control Panel'!$D$4 &amp; "   |   "&amp;RIGHT($A$1,2))</f>
        <v/>
      </c>
      <c r="E28" s="262"/>
    </row>
    <row r="29" ht="300.0" customHeight="1">
      <c r="A29" s="257"/>
      <c r="B29" s="258"/>
      <c r="C29" s="259" t="str">
        <f t="array" ref="C29">IF(B29="",,
LET(
  bundleSKU, COUNTIF('Bundle SKUs'!B:B, B29)&gt;0,
  hourlyCrates, XLOOKUP(B29, 'Läuferlisten'!C:C, 'Läuferlisten'!E:E,,0),
  maxCrates, XLOOKUP(B29, 'Läuferlisten'!C:C, 'Läuferlisten'!F:F,,0),
  IFS(
    AND(bundleSKU = TRUE, hourlyCrates &lt; 4), "nur Linie",
    AND(bundleSKU = TRUE, hourlyCrates &gt; 3), "Kisten max: " &amp; (hourlyCrates - 3),
    hourlyCrates &gt; 1, "Kisten/h: " &amp; hourlyCrates &amp; CHAR(10) &amp; "Kisten max: " &amp; maxCrates
  )
))</f>
        <v/>
      </c>
      <c r="D29" s="260" t="str">
        <f>IF(A29="",,'Control Panel'!$D$4 &amp; "   |   "&amp;RIGHT($A$1,2))</f>
        <v/>
      </c>
      <c r="E29" s="262"/>
    </row>
    <row r="30" ht="300.0" customHeight="1">
      <c r="A30" s="257"/>
      <c r="B30" s="258"/>
      <c r="C30" s="259" t="str">
        <f t="array" ref="C30">IF(B30="",,
LET(
  bundleSKU, COUNTIF('Bundle SKUs'!B:B, B30)&gt;0,
  hourlyCrates, XLOOKUP(B30, 'Läuferlisten'!C:C, 'Läuferlisten'!E:E,,0),
  maxCrates, XLOOKUP(B30, 'Läuferlisten'!C:C, 'Läuferlisten'!F:F,,0),
  IFS(
    AND(bundleSKU = TRUE, hourlyCrates &lt; 4), "nur Linie",
    AND(bundleSKU = TRUE, hourlyCrates &gt; 3), "Kisten max: " &amp; (hourlyCrates - 3),
    hourlyCrates &gt; 1, "Kisten/h: " &amp; hourlyCrates &amp; CHAR(10) &amp; "Kisten max: " &amp; maxCrates
  )
))</f>
        <v/>
      </c>
      <c r="D30" s="260" t="str">
        <f>IF(A30="",,'Control Panel'!$D$4 &amp; "   |   "&amp;RIGHT($A$1,2))</f>
        <v/>
      </c>
      <c r="E30" s="262"/>
    </row>
    <row r="31" ht="300.0" customHeight="1">
      <c r="A31" s="257"/>
      <c r="B31" s="258"/>
      <c r="C31" s="259" t="str">
        <f t="array" ref="C31">IF(B31="",,
LET(
  bundleSKU, COUNTIF('Bundle SKUs'!B:B, B31)&gt;0,
  hourlyCrates, XLOOKUP(B31, 'Läuferlisten'!C:C, 'Läuferlisten'!E:E,,0),
  maxCrates, XLOOKUP(B31, 'Läuferlisten'!C:C, 'Läuferlisten'!F:F,,0),
  IFS(
    AND(bundleSKU = TRUE, hourlyCrates &lt; 4), "nur Linie",
    AND(bundleSKU = TRUE, hourlyCrates &gt; 3), "Kisten max: " &amp; (hourlyCrates - 3),
    hourlyCrates &gt; 1, "Kisten/h: " &amp; hourlyCrates &amp; CHAR(10) &amp; "Kisten max: " &amp; maxCrates
  )
))</f>
        <v/>
      </c>
      <c r="D31" s="260" t="str">
        <f>IF(A31="",,'Control Panel'!$D$4 &amp; "   |   "&amp;RIGHT($A$1,2))</f>
        <v/>
      </c>
      <c r="E31" s="262"/>
    </row>
    <row r="32" ht="300.0" customHeight="1">
      <c r="A32" s="257"/>
      <c r="B32" s="258"/>
      <c r="C32" s="259" t="str">
        <f t="array" ref="C32">IF(B32="",,
LET(
  bundleSKU, COUNTIF('Bundle SKUs'!B:B, B32)&gt;0,
  hourlyCrates, XLOOKUP(B32, 'Läuferlisten'!C:C, 'Läuferlisten'!E:E,,0),
  maxCrates, XLOOKUP(B32, 'Läuferlisten'!C:C, 'Läuferlisten'!F:F,,0),
  IFS(
    AND(bundleSKU = TRUE, hourlyCrates &lt; 4), "nur Linie",
    AND(bundleSKU = TRUE, hourlyCrates &gt; 3), "Kisten max: " &amp; (hourlyCrates - 3),
    hourlyCrates &gt; 1, "Kisten/h: " &amp; hourlyCrates &amp; CHAR(10) &amp; "Kisten max: " &amp; maxCrates
  )
))</f>
        <v/>
      </c>
      <c r="D32" s="260" t="str">
        <f>IF(A32="",,'Control Panel'!$D$4 &amp; "   |   "&amp;RIGHT($A$1,2))</f>
        <v/>
      </c>
      <c r="E32" s="262"/>
    </row>
    <row r="33" ht="300.0" customHeight="1">
      <c r="A33" s="257"/>
      <c r="B33" s="258"/>
      <c r="C33" s="259" t="str">
        <f t="array" ref="C33">IF(B33="",,
LET(
  bundleSKU, COUNTIF('Bundle SKUs'!B:B, B33)&gt;0,
  hourlyCrates, XLOOKUP(B33, 'Läuferlisten'!C:C, 'Läuferlisten'!E:E,,0),
  maxCrates, XLOOKUP(B33, 'Läuferlisten'!C:C, 'Läuferlisten'!F:F,,0),
  IFS(
    AND(bundleSKU = TRUE, hourlyCrates &lt; 4), "nur Linie",
    AND(bundleSKU = TRUE, hourlyCrates &gt; 3), "Kisten max: " &amp; (hourlyCrates - 3),
    hourlyCrates &gt; 1, "Kisten/h: " &amp; hourlyCrates &amp; CHAR(10) &amp; "Kisten max: " &amp; maxCrates
  )
))</f>
        <v/>
      </c>
      <c r="D33" s="260" t="str">
        <f>IF(A33="",,'Control Panel'!$D$4 &amp; "   |   "&amp;RIGHT($A$1,2))</f>
        <v/>
      </c>
      <c r="E33" s="262"/>
    </row>
    <row r="34" ht="300.0" customHeight="1">
      <c r="A34" s="257"/>
      <c r="B34" s="258"/>
      <c r="C34" s="259" t="str">
        <f t="array" ref="C34">IF(B34="",,
LET(
  bundleSKU, COUNTIF('Bundle SKUs'!B:B, B34)&gt;0,
  hourlyCrates, XLOOKUP(B34, 'Läuferlisten'!C:C, 'Läuferlisten'!E:E,,0),
  maxCrates, XLOOKUP(B34, 'Läuferlisten'!C:C, 'Läuferlisten'!F:F,,0),
  IFS(
    AND(bundleSKU = TRUE, hourlyCrates &lt; 4), "nur Linie",
    AND(bundleSKU = TRUE, hourlyCrates &gt; 3), "Kisten max: " &amp; (hourlyCrates - 3),
    hourlyCrates &gt; 1, "Kisten/h: " &amp; hourlyCrates &amp; CHAR(10) &amp; "Kisten max: " &amp; maxCrates
  )
))</f>
        <v/>
      </c>
      <c r="D34" s="260"/>
      <c r="E34" s="262"/>
    </row>
    <row r="35" ht="300.0" customHeight="1">
      <c r="A35" s="257"/>
      <c r="B35" s="258"/>
      <c r="C35" s="259" t="str">
        <f t="array" ref="C35">IF(B35="",,
LET(
  bundleSKU, COUNTIF('Bundle SKUs'!B:B, B35)&gt;0,
  hourlyCrates, XLOOKUP(B35, 'Läuferlisten'!C:C, 'Läuferlisten'!E:E,,0),
  maxCrates, XLOOKUP(B35, 'Läuferlisten'!C:C, 'Läuferlisten'!F:F,,0),
  IFS(
    AND(bundleSKU = TRUE, hourlyCrates &lt; 4), "nur Linie",
    AND(bundleSKU = TRUE, hourlyCrates &gt; 3), "Kisten max: " &amp; (hourlyCrates - 3),
    hourlyCrates &gt; 1, "Kisten/h: " &amp; hourlyCrates &amp; CHAR(10) &amp; "Kisten max: " &amp; maxCrates
  )
))</f>
        <v/>
      </c>
      <c r="D35" s="260"/>
      <c r="E35" s="262"/>
    </row>
    <row r="36" ht="300.0" customHeight="1">
      <c r="A36" s="257"/>
      <c r="B36" s="258"/>
      <c r="C36" s="259" t="str">
        <f t="array" ref="C36">IF(B36="",,
LET(
  bundleSKU, COUNTIF('Bundle SKUs'!B:B, B36)&gt;0,
  hourlyCrates, XLOOKUP(B36, 'Läuferlisten'!C:C, 'Läuferlisten'!E:E,,0),
  maxCrates, XLOOKUP(B36, 'Läuferlisten'!C:C, 'Läuferlisten'!F:F,,0),
  IFS(
    AND(bundleSKU = TRUE, hourlyCrates &lt; 4), "nur Linie",
    AND(bundleSKU = TRUE, hourlyCrates &gt; 3), "Kisten max: " &amp; (hourlyCrates - 3),
    hourlyCrates &gt; 1, "Kisten/h: " &amp; hourlyCrates &amp; CHAR(10) &amp; "Kisten max: " &amp; maxCrates
  )
))</f>
        <v/>
      </c>
      <c r="D36" s="260"/>
      <c r="E36" s="262"/>
    </row>
    <row r="37" ht="300.0" customHeight="1">
      <c r="A37" s="257"/>
      <c r="B37" s="258"/>
      <c r="C37" s="259" t="str">
        <f t="array" ref="C37">IF(B37="",,
LET(
  bundleSKU, COUNTIF('Bundle SKUs'!B:B, B37)&gt;0,
  hourlyCrates, XLOOKUP(B37, 'Läuferlisten'!C:C, 'Läuferlisten'!E:E,,0),
  maxCrates, XLOOKUP(B37, 'Läuferlisten'!C:C, 'Läuferlisten'!F:F,,0),
  IFS(
    AND(bundleSKU = TRUE, hourlyCrates &lt; 4), "nur Linie",
    AND(bundleSKU = TRUE, hourlyCrates &gt; 3), "Kisten max: " &amp; (hourlyCrates - 3),
    hourlyCrates &gt; 1, "Kisten/h: " &amp; hourlyCrates &amp; CHAR(10) &amp; "Kisten max: " &amp; maxCrates
  )
))</f>
        <v/>
      </c>
      <c r="D37" s="260"/>
      <c r="E37" s="262"/>
    </row>
    <row r="38" ht="300.0" customHeight="1">
      <c r="A38" s="257"/>
      <c r="B38" s="258"/>
      <c r="C38" s="259" t="str">
        <f t="array" ref="C38">IF(B38="",,
LET(
  bundleSKU, COUNTIF('Bundle SKUs'!B:B, B38)&gt;0,
  hourlyCrates, XLOOKUP(B38, 'Läuferlisten'!C:C, 'Läuferlisten'!E:E,,0),
  maxCrates, XLOOKUP(B38, 'Läuferlisten'!C:C, 'Läuferlisten'!F:F,,0),
  IFS(
    AND(bundleSKU = TRUE, hourlyCrates &lt; 4), "nur Linie",
    AND(bundleSKU = TRUE, hourlyCrates &gt; 3), "Kisten max: " &amp; (hourlyCrates - 3),
    hourlyCrates &gt; 1, "Kisten/h: " &amp; hourlyCrates &amp; CHAR(10) &amp; "Kisten max: " &amp; maxCrates
  )
))</f>
        <v/>
      </c>
      <c r="D38" s="260"/>
      <c r="E38" s="262"/>
    </row>
    <row r="39" ht="300.0" customHeight="1">
      <c r="A39" s="257"/>
      <c r="B39" s="258"/>
      <c r="C39" s="259" t="str">
        <f t="array" ref="C39">IF(B39="",,
LET(
  bundleSKU, COUNTIF('Bundle SKUs'!B:B, B39)&gt;0,
  hourlyCrates, XLOOKUP(B39, 'Läuferlisten'!C:C, 'Läuferlisten'!E:E,,0),
  maxCrates, XLOOKUP(B39, 'Läuferlisten'!C:C, 'Läuferlisten'!F:F,,0),
  IFS(
    AND(bundleSKU = TRUE, hourlyCrates &lt; 4), "nur Linie",
    AND(bundleSKU = TRUE, hourlyCrates &gt; 3), "Kisten max: " &amp; (hourlyCrates - 3),
    hourlyCrates &gt; 1, "Kisten/h: " &amp; hourlyCrates &amp; CHAR(10) &amp; "Kisten max: " &amp; maxCrates
  )
))</f>
        <v/>
      </c>
      <c r="D39" s="260"/>
      <c r="E39" s="262"/>
    </row>
    <row r="40" ht="300.0" customHeight="1">
      <c r="A40" s="257"/>
      <c r="B40" s="258"/>
      <c r="C40" s="259" t="str">
        <f t="array" ref="C40">IF(B40="",,
LET(
  bundleSKU, COUNTIF('Bundle SKUs'!B:B, B40)&gt;0,
  hourlyCrates, XLOOKUP(B40, 'Läuferlisten'!C:C, 'Läuferlisten'!E:E,,0),
  maxCrates, XLOOKUP(B40, 'Läuferlisten'!C:C, 'Läuferlisten'!F:F,,0),
  IFS(
    AND(bundleSKU = TRUE, hourlyCrates &lt; 4), "nur Linie",
    AND(bundleSKU = TRUE, hourlyCrates &gt; 3), "Kisten max: " &amp; (hourlyCrates - 3),
    hourlyCrates &gt; 1, "Kisten/h: " &amp; hourlyCrates &amp; CHAR(10) &amp; "Kisten max: " &amp; maxCrates
  )
))</f>
        <v/>
      </c>
      <c r="D40" s="260"/>
      <c r="E40" s="262"/>
    </row>
    <row r="41" ht="300.0" customHeight="1">
      <c r="A41" s="257"/>
      <c r="B41" s="258"/>
      <c r="C41" s="259" t="str">
        <f t="array" ref="C41">IF(B41="",,
LET(
  bundleSKU, COUNTIF('Bundle SKUs'!B:B, B41)&gt;0,
  hourlyCrates, XLOOKUP(B41, 'Läuferlisten'!C:C, 'Läuferlisten'!E:E,,0),
  maxCrates, XLOOKUP(B41, 'Läuferlisten'!C:C, 'Läuferlisten'!F:F,,0),
  IFS(
    AND(bundleSKU = TRUE, hourlyCrates &lt; 4), "nur Linie",
    AND(bundleSKU = TRUE, hourlyCrates &gt; 3), "Kisten max: " &amp; (hourlyCrates - 3),
    hourlyCrates &gt; 1, "Kisten/h: " &amp; hourlyCrates &amp; CHAR(10) &amp; "Kisten max: " &amp; maxCrates
  )
))</f>
        <v/>
      </c>
      <c r="D41" s="260"/>
      <c r="E41" s="262"/>
    </row>
    <row r="42" ht="300.0" customHeight="1">
      <c r="A42" s="257"/>
      <c r="B42" s="258"/>
      <c r="C42" s="259" t="str">
        <f t="array" ref="C42">IF(B42="",,
LET(
  bundleSKU, COUNTIF('Bundle SKUs'!B:B, B42)&gt;0,
  hourlyCrates, XLOOKUP(B42, 'Läuferlisten'!C:C, 'Läuferlisten'!E:E,,0),
  maxCrates, XLOOKUP(B42, 'Läuferlisten'!C:C, 'Läuferlisten'!F:F,,0),
  IFS(
    AND(bundleSKU = TRUE, hourlyCrates &lt; 4), "nur Linie",
    AND(bundleSKU = TRUE, hourlyCrates &gt; 3), "Kisten max: " &amp; (hourlyCrates - 3),
    hourlyCrates &gt; 1, "Kisten/h: " &amp; hourlyCrates &amp; CHAR(10) &amp; "Kisten max: " &amp; maxCrates
  )
))</f>
        <v/>
      </c>
      <c r="D42" s="260"/>
      <c r="E42" s="262"/>
    </row>
    <row r="43" ht="300.0" customHeight="1">
      <c r="A43" s="257"/>
      <c r="B43" s="258"/>
      <c r="C43" s="259" t="str">
        <f t="array" ref="C43">IF(B43="",,
LET(
  bundleSKU, COUNTIF('Bundle SKUs'!B:B, B43)&gt;0,
  hourlyCrates, XLOOKUP(B43, 'Läuferlisten'!C:C, 'Läuferlisten'!E:E,,0),
  maxCrates, XLOOKUP(B43, 'Läuferlisten'!C:C, 'Läuferlisten'!F:F,,0),
  IFS(
    AND(bundleSKU = TRUE, hourlyCrates &lt; 4), "nur Linie",
    AND(bundleSKU = TRUE, hourlyCrates &gt; 3), "Kisten max: " &amp; (hourlyCrates - 3),
    hourlyCrates &gt; 1, "Kisten/h: " &amp; hourlyCrates &amp; CHAR(10) &amp; "Kisten max: " &amp; maxCrates
  )
))</f>
        <v/>
      </c>
      <c r="D43" s="260"/>
      <c r="E43" s="262"/>
    </row>
    <row r="44" ht="300.0" customHeight="1">
      <c r="A44" s="257"/>
      <c r="B44" s="258"/>
      <c r="C44" s="259" t="str">
        <f t="array" ref="C44">IF(B44="",,
LET(
  bundleSKU, COUNTIF('Bundle SKUs'!B:B, B44)&gt;0,
  hourlyCrates, XLOOKUP(B44, 'Läuferlisten'!C:C, 'Läuferlisten'!E:E,,0),
  maxCrates, XLOOKUP(B44, 'Läuferlisten'!C:C, 'Läuferlisten'!F:F,,0),
  IFS(
    AND(bundleSKU = TRUE, hourlyCrates &lt; 4), "nur Linie",
    AND(bundleSKU = TRUE, hourlyCrates &gt; 3), "Kisten max: " &amp; (hourlyCrates - 3),
    hourlyCrates &gt; 1, "Kisten/h: " &amp; hourlyCrates &amp; CHAR(10) &amp; "Kisten max: " &amp; maxCrates
  )
))</f>
        <v/>
      </c>
      <c r="D44" s="260"/>
      <c r="E44" s="262"/>
    </row>
    <row r="45" ht="300.0" customHeight="1">
      <c r="A45" s="257"/>
      <c r="B45" s="258"/>
      <c r="C45" s="259" t="str">
        <f t="array" ref="C45">IF(B45="",,
LET(
  bundleSKU, COUNTIF('Bundle SKUs'!B:B, B45)&gt;0,
  hourlyCrates, XLOOKUP(B45, 'Läuferlisten'!C:C, 'Läuferlisten'!E:E,,0),
  maxCrates, XLOOKUP(B45, 'Läuferlisten'!C:C, 'Läuferlisten'!F:F,,0),
  IFS(
    AND(bundleSKU = TRUE, hourlyCrates &lt; 4), "nur Linie",
    AND(bundleSKU = TRUE, hourlyCrates &gt; 3), "Kisten max: " &amp; (hourlyCrates - 3),
    hourlyCrates &gt; 1, "Kisten/h: " &amp; hourlyCrates &amp; CHAR(10) &amp; "Kisten max: " &amp; maxCrates
  )
))</f>
        <v/>
      </c>
      <c r="D45" s="260"/>
      <c r="E45" s="262"/>
    </row>
    <row r="46" ht="300.0" customHeight="1">
      <c r="A46" s="257"/>
      <c r="B46" s="258"/>
      <c r="C46" s="259" t="str">
        <f t="array" ref="C46">IF(B46="",,
LET(
  bundleSKU, COUNTIF('Bundle SKUs'!B:B, B46)&gt;0,
  hourlyCrates, XLOOKUP(B46, 'Läuferlisten'!C:C, 'Läuferlisten'!E:E,,0),
  maxCrates, XLOOKUP(B46, 'Läuferlisten'!C:C, 'Läuferlisten'!F:F,,0),
  IFS(
    AND(bundleSKU = TRUE, hourlyCrates &lt; 4), "nur Linie",
    AND(bundleSKU = TRUE, hourlyCrates &gt; 3), "Kisten max: " &amp; (hourlyCrates - 3),
    hourlyCrates &gt; 1, "Kisten/h: " &amp; hourlyCrates &amp; CHAR(10) &amp; "Kisten max: " &amp; maxCrates
  )
))</f>
        <v/>
      </c>
      <c r="D46" s="260"/>
      <c r="E46" s="262"/>
    </row>
    <row r="47" ht="300.0" customHeight="1">
      <c r="A47" s="257"/>
      <c r="B47" s="258"/>
      <c r="C47" s="259" t="str">
        <f t="array" ref="C47">IF(B47="",,
LET(
  bundleSKU, COUNTIF('Bundle SKUs'!B:B, B47)&gt;0,
  hourlyCrates, XLOOKUP(B47, 'Läuferlisten'!C:C, 'Läuferlisten'!E:E,,0),
  maxCrates, XLOOKUP(B47, 'Läuferlisten'!C:C, 'Läuferlisten'!F:F,,0),
  IFS(
    AND(bundleSKU = TRUE, hourlyCrates &lt; 4), "nur Linie",
    AND(bundleSKU = TRUE, hourlyCrates &gt; 3), "Kisten max: " &amp; (hourlyCrates - 3),
    hourlyCrates &gt; 1, "Kisten/h: " &amp; hourlyCrates &amp; CHAR(10) &amp; "Kisten max: " &amp; maxCrates
  )
))</f>
        <v/>
      </c>
      <c r="D47" s="260"/>
      <c r="E47" s="262"/>
    </row>
    <row r="48" ht="300.0" customHeight="1">
      <c r="A48" s="257"/>
      <c r="B48" s="258"/>
      <c r="C48" s="259" t="str">
        <f t="array" ref="C48">IF(B48="",,
LET(
  bundleSKU, COUNTIF('Bundle SKUs'!B:B, B48)&gt;0,
  hourlyCrates, XLOOKUP(B48, 'Läuferlisten'!C:C, 'Läuferlisten'!E:E,,0),
  maxCrates, XLOOKUP(B48, 'Läuferlisten'!C:C, 'Läuferlisten'!F:F,,0),
  IFS(
    AND(bundleSKU = TRUE, hourlyCrates &lt; 4), "nur Linie",
    AND(bundleSKU = TRUE, hourlyCrates &gt; 3), "Kisten max: " &amp; (hourlyCrates - 3),
    hourlyCrates &gt; 1, "Kisten/h: " &amp; hourlyCrates &amp; CHAR(10) &amp; "Kisten max: " &amp; maxCrates
  )
))</f>
        <v/>
      </c>
      <c r="D48" s="260"/>
      <c r="E48" s="262"/>
    </row>
    <row r="49" ht="300.0" customHeight="1">
      <c r="A49" s="257"/>
      <c r="B49" s="258"/>
      <c r="C49" s="259" t="str">
        <f t="array" ref="C49">IF(B49="",,
LET(
  bundleSKU, COUNTIF('Bundle SKUs'!B:B, B49)&gt;0,
  hourlyCrates, XLOOKUP(B49, 'Läuferlisten'!C:C, 'Läuferlisten'!E:E,,0),
  maxCrates, XLOOKUP(B49, 'Läuferlisten'!C:C, 'Läuferlisten'!F:F,,0),
  IFS(
    AND(bundleSKU = TRUE, hourlyCrates &lt; 4), "nur Linie",
    AND(bundleSKU = TRUE, hourlyCrates &gt; 3), "Kisten max: " &amp; (hourlyCrates - 3),
    hourlyCrates &gt; 1, "Kisten/h: " &amp; hourlyCrates &amp; CHAR(10) &amp; "Kisten max: " &amp; maxCrates
  )
))</f>
        <v/>
      </c>
      <c r="D49" s="260"/>
      <c r="E49" s="262"/>
    </row>
    <row r="50" ht="300.0" customHeight="1">
      <c r="A50" s="257"/>
      <c r="B50" s="258"/>
      <c r="C50" s="259" t="str">
        <f t="array" ref="C50">IF(B50="",,
LET(
  bundleSKU, COUNTIF('Bundle SKUs'!B:B, B50)&gt;0,
  hourlyCrates, XLOOKUP(B50, 'Läuferlisten'!C:C, 'Läuferlisten'!E:E,,0),
  maxCrates, XLOOKUP(B50, 'Läuferlisten'!C:C, 'Läuferlisten'!F:F,,0),
  IFS(
    AND(bundleSKU = TRUE, hourlyCrates &lt; 4), "nur Linie",
    AND(bundleSKU = TRUE, hourlyCrates &gt; 3), "Kisten max: " &amp; (hourlyCrates - 3),
    hourlyCrates &gt; 1, "Kisten/h: " &amp; hourlyCrates &amp; CHAR(10) &amp; "Kisten max: " &amp; maxCrates
  )
))</f>
        <v/>
      </c>
      <c r="D50" s="260"/>
      <c r="E50" s="262"/>
    </row>
    <row r="51" ht="300.0" customHeight="1">
      <c r="A51" s="257"/>
      <c r="B51" s="258"/>
      <c r="C51" s="259" t="str">
        <f t="array" ref="C51">IF(B51="",,
LET(
  bundleSKU, COUNTIF('Bundle SKUs'!B:B, B51)&gt;0,
  hourlyCrates, XLOOKUP(B51, 'Läuferlisten'!C:C, 'Läuferlisten'!E:E,,0),
  maxCrates, XLOOKUP(B51, 'Läuferlisten'!C:C, 'Läuferlisten'!F:F,,0),
  IFS(
    AND(bundleSKU = TRUE, hourlyCrates &lt; 4), "nur Linie",
    AND(bundleSKU = TRUE, hourlyCrates &gt; 3), "Kisten max: " &amp; (hourlyCrates - 3),
    hourlyCrates &gt; 1, "Kisten/h: " &amp; hourlyCrates &amp; CHAR(10) &amp; "Kisten max: " &amp; maxCrates
  )
))</f>
        <v/>
      </c>
      <c r="D51" s="260"/>
      <c r="E51" s="262"/>
    </row>
    <row r="52" ht="300.0" customHeight="1">
      <c r="A52" s="257"/>
      <c r="B52" s="258"/>
      <c r="C52" s="259" t="str">
        <f t="array" ref="C52">IF(B52="",,
LET(
  bundleSKU, COUNTIF('Bundle SKUs'!B:B, B52)&gt;0,
  hourlyCrates, XLOOKUP(B52, 'Läuferlisten'!C:C, 'Läuferlisten'!E:E,,0),
  maxCrates, XLOOKUP(B52, 'Läuferlisten'!C:C, 'Läuferlisten'!F:F,,0),
  IFS(
    AND(bundleSKU = TRUE, hourlyCrates &lt; 4), "nur Linie",
    AND(bundleSKU = TRUE, hourlyCrates &gt; 3), "Kisten max: " &amp; (hourlyCrates - 3),
    hourlyCrates &gt; 1, "Kisten/h: " &amp; hourlyCrates &amp; CHAR(10) &amp; "Kisten max: " &amp; maxCrates
  )
))</f>
        <v/>
      </c>
      <c r="D52" s="260"/>
      <c r="E52" s="262"/>
    </row>
    <row r="53" ht="300.0" customHeight="1">
      <c r="A53" s="257"/>
      <c r="B53" s="258"/>
      <c r="C53" s="259" t="str">
        <f t="array" ref="C53">IF(B53="",,
LET(
  bundleSKU, COUNTIF('Bundle SKUs'!B:B, B53)&gt;0,
  hourlyCrates, XLOOKUP(B53, 'Läuferlisten'!C:C, 'Läuferlisten'!E:E,,0),
  maxCrates, XLOOKUP(B53, 'Läuferlisten'!C:C, 'Läuferlisten'!F:F,,0),
  IFS(
    AND(bundleSKU = TRUE, hourlyCrates &lt; 4), "nur Linie",
    AND(bundleSKU = TRUE, hourlyCrates &gt; 3), "Kisten max: " &amp; (hourlyCrates - 3),
    hourlyCrates &gt; 1, "Kisten/h: " &amp; hourlyCrates &amp; CHAR(10) &amp; "Kisten max: " &amp; maxCrates
  )
))</f>
        <v/>
      </c>
      <c r="D53" s="260"/>
      <c r="E53" s="262"/>
    </row>
    <row r="54" ht="300.0" customHeight="1">
      <c r="A54" s="257"/>
      <c r="B54" s="258"/>
      <c r="C54" s="259" t="str">
        <f t="array" ref="C54">IF(B54="",,
LET(
  bundleSKU, COUNTIF('Bundle SKUs'!B:B, B54)&gt;0,
  hourlyCrates, XLOOKUP(B54, 'Läuferlisten'!C:C, 'Läuferlisten'!E:E,,0),
  maxCrates, XLOOKUP(B54, 'Läuferlisten'!C:C, 'Läuferlisten'!F:F,,0),
  IFS(
    AND(bundleSKU = TRUE, hourlyCrates &lt; 4), "nur Linie",
    AND(bundleSKU = TRUE, hourlyCrates &gt; 3), "Kisten max: " &amp; (hourlyCrates - 3),
    hourlyCrates &gt; 1, "Kisten/h: " &amp; hourlyCrates &amp; CHAR(10) &amp; "Kisten max: " &amp; maxCrates
  )
))</f>
        <v/>
      </c>
      <c r="D54" s="260"/>
      <c r="E54" s="262"/>
    </row>
    <row r="55" ht="300.0" customHeight="1">
      <c r="A55" s="257"/>
      <c r="B55" s="258"/>
      <c r="C55" s="259" t="str">
        <f t="array" ref="C55">IF(B55="",,
LET(
  bundleSKU, COUNTIF('Bundle SKUs'!B:B, B55)&gt;0,
  hourlyCrates, XLOOKUP(B55, 'Läuferlisten'!C:C, 'Läuferlisten'!E:E,,0),
  maxCrates, XLOOKUP(B55, 'Läuferlisten'!C:C, 'Läuferlisten'!F:F,,0),
  IFS(
    AND(bundleSKU = TRUE, hourlyCrates &lt; 4), "nur Linie",
    AND(bundleSKU = TRUE, hourlyCrates &gt; 3), "Kisten max: " &amp; (hourlyCrates - 3),
    hourlyCrates &gt; 1, "Kisten/h: " &amp; hourlyCrates &amp; CHAR(10) &amp; "Kisten max: " &amp; maxCrates
  )
))</f>
        <v/>
      </c>
      <c r="D55" s="260"/>
      <c r="E55" s="262"/>
    </row>
    <row r="56" ht="300.0" customHeight="1">
      <c r="A56" s="257"/>
      <c r="B56" s="258"/>
      <c r="C56" s="259" t="str">
        <f t="array" ref="C56">IF(B56="",,
LET(
  bundleSKU, COUNTIF('Bundle SKUs'!B:B, B56)&gt;0,
  hourlyCrates, XLOOKUP(B56, 'Läuferlisten'!C:C, 'Läuferlisten'!E:E,,0),
  maxCrates, XLOOKUP(B56, 'Läuferlisten'!C:C, 'Läuferlisten'!F:F,,0),
  IFS(
    AND(bundleSKU = TRUE, hourlyCrates &lt; 4), "nur Linie",
    AND(bundleSKU = TRUE, hourlyCrates &gt; 3), "Kisten max: " &amp; (hourlyCrates - 3),
    hourlyCrates &gt; 1, "Kisten/h: " &amp; hourlyCrates &amp; CHAR(10) &amp; "Kisten max: " &amp; maxCrates
  )
))</f>
        <v/>
      </c>
      <c r="D56" s="260"/>
      <c r="E56" s="262"/>
    </row>
    <row r="57" ht="300.0" customHeight="1">
      <c r="A57" s="257"/>
      <c r="B57" s="258"/>
      <c r="C57" s="259" t="str">
        <f t="array" ref="C57">IF(B57="",,
LET(
  bundleSKU, COUNTIF('Bundle SKUs'!B:B, B57)&gt;0,
  hourlyCrates, XLOOKUP(B57, 'Läuferlisten'!C:C, 'Läuferlisten'!E:E,,0),
  maxCrates, XLOOKUP(B57, 'Läuferlisten'!C:C, 'Läuferlisten'!F:F,,0),
  IFS(
    AND(bundleSKU = TRUE, hourlyCrates &lt; 4), "nur Linie",
    AND(bundleSKU = TRUE, hourlyCrates &gt; 3), "Kisten max: " &amp; (hourlyCrates - 3),
    hourlyCrates &gt; 1, "Kisten/h: " &amp; hourlyCrates &amp; CHAR(10) &amp; "Kisten max: " &amp; maxCrates
  )
))</f>
        <v/>
      </c>
      <c r="D57" s="260"/>
      <c r="E57" s="262"/>
    </row>
    <row r="58" ht="300.0" customHeight="1">
      <c r="A58" s="257"/>
      <c r="B58" s="258"/>
      <c r="C58" s="259" t="str">
        <f t="array" ref="C58">IF(B58="",,
LET(
  bundleSKU, COUNTIF('Bundle SKUs'!B:B, B58)&gt;0,
  hourlyCrates, XLOOKUP(B58, 'Läuferlisten'!C:C, 'Läuferlisten'!E:E,,0),
  maxCrates, XLOOKUP(B58, 'Läuferlisten'!C:C, 'Läuferlisten'!F:F,,0),
  IFS(
    AND(bundleSKU = TRUE, hourlyCrates &lt; 4), "nur Linie",
    AND(bundleSKU = TRUE, hourlyCrates &gt; 3), "Kisten max: " &amp; (hourlyCrates - 3),
    hourlyCrates &gt; 1, "Kisten/h: " &amp; hourlyCrates &amp; CHAR(10) &amp; "Kisten max: " &amp; maxCrates
  )
))</f>
        <v/>
      </c>
      <c r="D58" s="260"/>
      <c r="E58" s="262"/>
    </row>
    <row r="59" ht="300.0" customHeight="1">
      <c r="A59" s="257"/>
      <c r="B59" s="258"/>
      <c r="C59" s="259" t="str">
        <f t="array" ref="C59">IF(B59="",,
LET(
  bundleSKU, COUNTIF('Bundle SKUs'!B:B, B59)&gt;0,
  hourlyCrates, XLOOKUP(B59, 'Läuferlisten'!C:C, 'Läuferlisten'!E:E,,0),
  maxCrates, XLOOKUP(B59, 'Läuferlisten'!C:C, 'Läuferlisten'!F:F,,0),
  IFS(
    AND(bundleSKU = TRUE, hourlyCrates &lt; 4), "nur Linie",
    AND(bundleSKU = TRUE, hourlyCrates &gt; 3), "Kisten max: " &amp; (hourlyCrates - 3),
    hourlyCrates &gt; 1, "Kisten/h: " &amp; hourlyCrates &amp; CHAR(10) &amp; "Kisten max: " &amp; maxCrates
  )
))</f>
        <v/>
      </c>
      <c r="D59" s="260"/>
      <c r="E59" s="262"/>
    </row>
    <row r="60" ht="300.0" customHeight="1">
      <c r="A60" s="257"/>
      <c r="B60" s="258"/>
      <c r="C60" s="259" t="str">
        <f t="array" ref="C60">IF(B60="",,
LET(
  bundleSKU, COUNTIF('Bundle SKUs'!B:B, B60)&gt;0,
  hourlyCrates, XLOOKUP(B60, 'Läuferlisten'!C:C, 'Läuferlisten'!E:E,,0),
  maxCrates, XLOOKUP(B60, 'Läuferlisten'!C:C, 'Läuferlisten'!F:F,,0),
  IFS(
    AND(bundleSKU = TRUE, hourlyCrates &lt; 4), "nur Linie",
    AND(bundleSKU = TRUE, hourlyCrates &gt; 3), "Kisten max: " &amp; (hourlyCrates - 3),
    hourlyCrates &gt; 1, "Kisten/h: " &amp; hourlyCrates &amp; CHAR(10) &amp; "Kisten max: " &amp; maxCrates
  )
))</f>
        <v/>
      </c>
      <c r="D60" s="260"/>
      <c r="E60" s="262"/>
    </row>
    <row r="61" ht="300.0" customHeight="1">
      <c r="A61" s="257"/>
      <c r="B61" s="258"/>
      <c r="C61" s="259" t="str">
        <f t="array" ref="C61">IF(B61="",,
LET(
  bundleSKU, COUNTIF('Bundle SKUs'!B:B, B61)&gt;0,
  hourlyCrates, XLOOKUP(B61, 'Läuferlisten'!C:C, 'Läuferlisten'!E:E,,0),
  maxCrates, XLOOKUP(B61, 'Läuferlisten'!C:C, 'Läuferlisten'!F:F,,0),
  IFS(
    AND(bundleSKU = TRUE, hourlyCrates &lt; 4), "nur Linie",
    AND(bundleSKU = TRUE, hourlyCrates &gt; 3), "Kisten max: " &amp; (hourlyCrates - 3),
    hourlyCrates &gt; 1, "Kisten/h: " &amp; hourlyCrates &amp; CHAR(10) &amp; "Kisten max: " &amp; maxCrates
  )
))</f>
        <v/>
      </c>
      <c r="D61" s="260"/>
      <c r="E61" s="262"/>
    </row>
    <row r="62" ht="300.0" customHeight="1">
      <c r="A62" s="257"/>
      <c r="B62" s="258"/>
      <c r="C62" s="259" t="str">
        <f t="array" ref="C62">IF(B62="",,
LET(
  bundleSKU, COUNTIF('Bundle SKUs'!B:B, B62)&gt;0,
  hourlyCrates, XLOOKUP(B62, 'Läuferlisten'!C:C, 'Läuferlisten'!E:E,,0),
  maxCrates, XLOOKUP(B62, 'Läuferlisten'!C:C, 'Läuferlisten'!F:F,,0),
  IFS(
    AND(bundleSKU = TRUE, hourlyCrates &lt; 4), "nur Linie",
    AND(bundleSKU = TRUE, hourlyCrates &gt; 3), "Kisten max: " &amp; (hourlyCrates - 3),
    hourlyCrates &gt; 1, "Kisten/h: " &amp; hourlyCrates &amp; CHAR(10) &amp; "Kisten max: " &amp; maxCrates
  )
))</f>
        <v/>
      </c>
      <c r="D62" s="260"/>
      <c r="E62" s="262"/>
    </row>
    <row r="63" ht="300.0" customHeight="1">
      <c r="A63" s="257"/>
      <c r="B63" s="258"/>
      <c r="C63" s="259" t="str">
        <f t="array" ref="C63">IF(B63="",,
LET(
  bundleSKU, COUNTIF('Bundle SKUs'!B:B, B63)&gt;0,
  hourlyCrates, XLOOKUP(B63, 'Läuferlisten'!C:C, 'Läuferlisten'!E:E,,0),
  maxCrates, XLOOKUP(B63, 'Läuferlisten'!C:C, 'Läuferlisten'!F:F,,0),
  IFS(
    AND(bundleSKU = TRUE, hourlyCrates &lt; 4), "nur Linie",
    AND(bundleSKU = TRUE, hourlyCrates &gt; 3), "Kisten max: " &amp; (hourlyCrates - 3),
    hourlyCrates &gt; 1, "Kisten/h: " &amp; hourlyCrates &amp; CHAR(10) &amp; "Kisten max: " &amp; maxCrates
  )
))</f>
        <v/>
      </c>
      <c r="D63" s="260"/>
      <c r="E63" s="262"/>
    </row>
    <row r="64" ht="300.0" customHeight="1">
      <c r="A64" s="257"/>
      <c r="B64" s="258"/>
      <c r="C64" s="259" t="str">
        <f t="array" ref="C64">IF(B64="",,
LET(
  bundleSKU, COUNTIF('Bundle SKUs'!B:B, B64)&gt;0,
  hourlyCrates, XLOOKUP(B64, 'Läuferlisten'!C:C, 'Läuferlisten'!E:E,,0),
  maxCrates, XLOOKUP(B64, 'Läuferlisten'!C:C, 'Läuferlisten'!F:F,,0),
  IFS(
    AND(bundleSKU = TRUE, hourlyCrates &lt; 4), "nur Linie",
    AND(bundleSKU = TRUE, hourlyCrates &gt; 3), "Kisten max: " &amp; (hourlyCrates - 3),
    hourlyCrates &gt; 1, "Kisten/h: " &amp; hourlyCrates &amp; CHAR(10) &amp; "Kisten max: " &amp; maxCrates
  )
))</f>
        <v/>
      </c>
      <c r="D64" s="260"/>
      <c r="E64" s="262"/>
    </row>
    <row r="65" ht="300.0" customHeight="1">
      <c r="A65" s="257"/>
      <c r="B65" s="258"/>
      <c r="C65" s="259" t="str">
        <f t="array" ref="C65">IF(B65="",,
LET(
  bundleSKU, COUNTIF('Bundle SKUs'!B:B, B65)&gt;0,
  hourlyCrates, XLOOKUP(B65, 'Läuferlisten'!C:C, 'Läuferlisten'!E:E,,0),
  maxCrates, XLOOKUP(B65, 'Läuferlisten'!C:C, 'Läuferlisten'!F:F,,0),
  IFS(
    AND(bundleSKU = TRUE, hourlyCrates &lt; 4), "nur Linie",
    AND(bundleSKU = TRUE, hourlyCrates &gt; 3), "Kisten max: " &amp; (hourlyCrates - 3),
    hourlyCrates &gt; 1, "Kisten/h: " &amp; hourlyCrates &amp; CHAR(10) &amp; "Kisten max: " &amp; maxCrates
  )
))</f>
        <v/>
      </c>
      <c r="D65" s="260"/>
      <c r="E65" s="262"/>
    </row>
    <row r="66" ht="300.0" customHeight="1">
      <c r="A66" s="257"/>
      <c r="B66" s="258"/>
      <c r="C66" s="259" t="str">
        <f t="array" ref="C66">IF(B66="",,
LET(
  bundleSKU, COUNTIF('Bundle SKUs'!B:B, B66)&gt;0,
  hourlyCrates, XLOOKUP(B66, 'Läuferlisten'!C:C, 'Läuferlisten'!E:E,,0),
  maxCrates, XLOOKUP(B66, 'Läuferlisten'!C:C, 'Läuferlisten'!F:F,,0),
  IFS(
    AND(bundleSKU = TRUE, hourlyCrates &lt; 4), "nur Linie",
    AND(bundleSKU = TRUE, hourlyCrates &gt; 3), "Kisten max: " &amp; (hourlyCrates - 3),
    hourlyCrates &gt; 1, "Kisten/h: " &amp; hourlyCrates &amp; CHAR(10) &amp; "Kisten max: " &amp; maxCrates
  )
))</f>
        <v/>
      </c>
      <c r="D66" s="260"/>
      <c r="E66" s="262"/>
    </row>
    <row r="67" ht="300.0" customHeight="1">
      <c r="A67" s="257"/>
      <c r="B67" s="258"/>
      <c r="C67" s="259" t="str">
        <f t="array" ref="C67">IF(B67="",,
LET(
  bundleSKU, COUNTIF('Bundle SKUs'!B:B, B67)&gt;0,
  hourlyCrates, XLOOKUP(B67, 'Läuferlisten'!C:C, 'Läuferlisten'!E:E,,0),
  maxCrates, XLOOKUP(B67, 'Läuferlisten'!C:C, 'Läuferlisten'!F:F,,0),
  IFS(
    AND(bundleSKU = TRUE, hourlyCrates &lt; 4), "nur Linie",
    AND(bundleSKU = TRUE, hourlyCrates &gt; 3), "Kisten max: " &amp; (hourlyCrates - 3),
    hourlyCrates &gt; 1, "Kisten/h: " &amp; hourlyCrates &amp; CHAR(10) &amp; "Kisten max: " &amp; maxCrates
  )
))</f>
        <v/>
      </c>
      <c r="D67" s="260"/>
      <c r="E67" s="262"/>
    </row>
    <row r="68" ht="300.0" customHeight="1">
      <c r="A68" s="257"/>
      <c r="B68" s="258"/>
      <c r="C68" s="259" t="str">
        <f t="array" ref="C68">IF(B68="",,
LET(
  bundleSKU, COUNTIF('Bundle SKUs'!B:B, B68)&gt;0,
  hourlyCrates, XLOOKUP(B68, 'Läuferlisten'!C:C, 'Läuferlisten'!E:E,,0),
  maxCrates, XLOOKUP(B68, 'Läuferlisten'!C:C, 'Läuferlisten'!F:F,,0),
  IFS(
    AND(bundleSKU = TRUE, hourlyCrates &lt; 4), "nur Linie",
    AND(bundleSKU = TRUE, hourlyCrates &gt; 3), "Kisten max: " &amp; (hourlyCrates - 3),
    hourlyCrates &gt; 1, "Kisten/h: " &amp; hourlyCrates &amp; CHAR(10) &amp; "Kisten max: " &amp; maxCrates
  )
))</f>
        <v/>
      </c>
      <c r="D68" s="260"/>
      <c r="E68" s="262"/>
    </row>
    <row r="69" ht="300.0" customHeight="1">
      <c r="A69" s="257"/>
      <c r="B69" s="258"/>
      <c r="C69" s="259" t="str">
        <f t="array" ref="C69">IF(B69="",,
LET(
  bundleSKU, COUNTIF('Bundle SKUs'!B:B, B69)&gt;0,
  hourlyCrates, XLOOKUP(B69, 'Läuferlisten'!C:C, 'Läuferlisten'!E:E,,0),
  maxCrates, XLOOKUP(B69, 'Läuferlisten'!C:C, 'Läuferlisten'!F:F,,0),
  IFS(
    AND(bundleSKU = TRUE, hourlyCrates &lt; 4), "nur Linie",
    AND(bundleSKU = TRUE, hourlyCrates &gt; 3), "Kisten max: " &amp; (hourlyCrates - 3),
    hourlyCrates &gt; 1, "Kisten/h: " &amp; hourlyCrates &amp; CHAR(10) &amp; "Kisten max: " &amp; maxCrates
  )
))</f>
        <v/>
      </c>
      <c r="D69" s="260"/>
      <c r="E69" s="262"/>
    </row>
    <row r="70" ht="300.0" customHeight="1">
      <c r="A70" s="257"/>
      <c r="B70" s="258"/>
      <c r="C70" s="259" t="str">
        <f t="array" ref="C70">IF(B70="",,
LET(
  bundleSKU, COUNTIF('Bundle SKUs'!B:B, B70)&gt;0,
  hourlyCrates, XLOOKUP(B70, 'Läuferlisten'!C:C, 'Läuferlisten'!E:E,,0),
  maxCrates, XLOOKUP(B70, 'Läuferlisten'!C:C, 'Läuferlisten'!F:F,,0),
  IFS(
    AND(bundleSKU = TRUE, hourlyCrates &lt; 4), "nur Linie",
    AND(bundleSKU = TRUE, hourlyCrates &gt; 3), "Kisten max: " &amp; (hourlyCrates - 3),
    hourlyCrates &gt; 1, "Kisten/h: " &amp; hourlyCrates &amp; CHAR(10) &amp; "Kisten max: " &amp; maxCrates
  )
))</f>
        <v/>
      </c>
      <c r="D70" s="260"/>
      <c r="E70" s="262"/>
    </row>
    <row r="71" ht="300.0" customHeight="1">
      <c r="A71" s="257"/>
      <c r="B71" s="258"/>
      <c r="C71" s="259" t="str">
        <f t="array" ref="C71">IF(B71="",,
LET(
  bundleSKU, COUNTIF('Bundle SKUs'!B:B, B71)&gt;0,
  hourlyCrates, XLOOKUP(B71, 'Läuferlisten'!C:C, 'Läuferlisten'!E:E,,0),
  maxCrates, XLOOKUP(B71, 'Läuferlisten'!C:C, 'Läuferlisten'!F:F,,0),
  IFS(
    AND(bundleSKU = TRUE, hourlyCrates &lt; 4), "nur Linie",
    AND(bundleSKU = TRUE, hourlyCrates &gt; 3), "Kisten max: " &amp; (hourlyCrates - 3),
    hourlyCrates &gt; 1, "Kisten/h: " &amp; hourlyCrates &amp; CHAR(10) &amp; "Kisten max: " &amp; maxCrates
  )
))</f>
        <v/>
      </c>
      <c r="D71" s="260"/>
      <c r="E71" s="262"/>
    </row>
    <row r="72" ht="300.0" customHeight="1">
      <c r="A72" s="257"/>
      <c r="B72" s="258"/>
      <c r="C72" s="259" t="str">
        <f t="array" ref="C72">IF(B72="",,
LET(
  bundleSKU, COUNTIF('Bundle SKUs'!B:B, B72)&gt;0,
  hourlyCrates, XLOOKUP(B72, 'Läuferlisten'!C:C, 'Läuferlisten'!E:E,,0),
  maxCrates, XLOOKUP(B72, 'Läuferlisten'!C:C, 'Läuferlisten'!F:F,,0),
  IFS(
    AND(bundleSKU = TRUE, hourlyCrates &lt; 4), "nur Linie",
    AND(bundleSKU = TRUE, hourlyCrates &gt; 3), "Kisten max: " &amp; (hourlyCrates - 3),
    hourlyCrates &gt; 1, "Kisten/h: " &amp; hourlyCrates &amp; CHAR(10) &amp; "Kisten max: " &amp; maxCrates
  )
))</f>
        <v/>
      </c>
      <c r="D72" s="260"/>
      <c r="E72" s="262"/>
    </row>
    <row r="73" ht="300.0" customHeight="1">
      <c r="A73" s="257"/>
      <c r="B73" s="258"/>
      <c r="C73" s="259" t="str">
        <f t="array" ref="C73">IF(B73="",,
LET(
  bundleSKU, COUNTIF('Bundle SKUs'!B:B, B73)&gt;0,
  hourlyCrates, XLOOKUP(B73, 'Läuferlisten'!C:C, 'Läuferlisten'!E:E,,0),
  maxCrates, XLOOKUP(B73, 'Läuferlisten'!C:C, 'Läuferlisten'!F:F,,0),
  IFS(
    AND(bundleSKU = TRUE, hourlyCrates &lt; 4), "nur Linie",
    AND(bundleSKU = TRUE, hourlyCrates &gt; 3), "Kisten max: " &amp; (hourlyCrates - 3),
    hourlyCrates &gt; 1, "Kisten/h: " &amp; hourlyCrates &amp; CHAR(10) &amp; "Kisten max: " &amp; maxCrates
  )
))</f>
        <v/>
      </c>
      <c r="D73" s="260"/>
      <c r="E73" s="262"/>
    </row>
    <row r="74" ht="300.0" customHeight="1">
      <c r="A74" s="257"/>
      <c r="B74" s="258"/>
      <c r="C74" s="259" t="str">
        <f t="array" ref="C74">IF(B74="",,
LET(
  bundleSKU, COUNTIF('Bundle SKUs'!B:B, B74)&gt;0,
  hourlyCrates, XLOOKUP(B74, 'Läuferlisten'!C:C, 'Läuferlisten'!E:E,,0),
  maxCrates, XLOOKUP(B74, 'Läuferlisten'!C:C, 'Läuferlisten'!F:F,,0),
  IFS(
    AND(bundleSKU = TRUE, hourlyCrates &lt; 4), "nur Linie",
    AND(bundleSKU = TRUE, hourlyCrates &gt; 3), "Kisten max: " &amp; (hourlyCrates - 3),
    hourlyCrates &gt; 1, "Kisten/h: " &amp; hourlyCrates &amp; CHAR(10) &amp; "Kisten max: " &amp; maxCrates
  )
))</f>
        <v/>
      </c>
      <c r="D74" s="260"/>
      <c r="E74" s="262"/>
    </row>
    <row r="75" ht="300.0" customHeight="1">
      <c r="A75" s="257"/>
      <c r="B75" s="258"/>
      <c r="C75" s="259" t="str">
        <f t="array" ref="C75">IF(B75="",,
LET(
  bundleSKU, COUNTIF('Bundle SKUs'!B:B, B75)&gt;0,
  hourlyCrates, XLOOKUP(B75, 'Läuferlisten'!C:C, 'Läuferlisten'!E:E,,0),
  maxCrates, XLOOKUP(B75, 'Läuferlisten'!C:C, 'Läuferlisten'!F:F,,0),
  IFS(
    AND(bundleSKU = TRUE, hourlyCrates &lt; 4), "nur Linie",
    AND(bundleSKU = TRUE, hourlyCrates &gt; 3), "Kisten max: " &amp; (hourlyCrates - 3),
    hourlyCrates &gt; 1, "Kisten/h: " &amp; hourlyCrates &amp; CHAR(10) &amp; "Kisten max: " &amp; maxCrates
  )
))</f>
        <v/>
      </c>
      <c r="D75" s="260"/>
      <c r="E75" s="262"/>
    </row>
    <row r="76" ht="300.0" customHeight="1">
      <c r="A76" s="257"/>
      <c r="B76" s="258"/>
      <c r="C76" s="259" t="str">
        <f t="array" ref="C76">IF(B76="",,
LET(
  bundleSKU, COUNTIF('Bundle SKUs'!B:B, B76)&gt;0,
  hourlyCrates, XLOOKUP(B76, 'Läuferlisten'!C:C, 'Läuferlisten'!E:E,,0),
  maxCrates, XLOOKUP(B76, 'Läuferlisten'!C:C, 'Läuferlisten'!F:F,,0),
  IFS(
    AND(bundleSKU = TRUE, hourlyCrates &lt; 4), "nur Linie",
    AND(bundleSKU = TRUE, hourlyCrates &gt; 3), "Kisten max: " &amp; (hourlyCrates - 3),
    hourlyCrates &gt; 1, "Kisten/h: " &amp; hourlyCrates &amp; CHAR(10) &amp; "Kisten max: " &amp; maxCrates
  )
))</f>
        <v/>
      </c>
      <c r="D76" s="260"/>
      <c r="E76" s="262"/>
    </row>
    <row r="77" ht="300.0" customHeight="1">
      <c r="A77" s="257"/>
      <c r="B77" s="258"/>
      <c r="C77" s="259" t="str">
        <f t="array" ref="C77">IF(B77="",,
LET(
  bundleSKU, COUNTIF('Bundle SKUs'!B:B, B77)&gt;0,
  hourlyCrates, XLOOKUP(B77, 'Läuferlisten'!C:C, 'Läuferlisten'!E:E,,0),
  maxCrates, XLOOKUP(B77, 'Läuferlisten'!C:C, 'Läuferlisten'!F:F,,0),
  IFS(
    AND(bundleSKU = TRUE, hourlyCrates &lt; 4), "nur Linie",
    AND(bundleSKU = TRUE, hourlyCrates &gt; 3), "Kisten max: " &amp; (hourlyCrates - 3),
    hourlyCrates &gt; 1, "Kisten/h: " &amp; hourlyCrates &amp; CHAR(10) &amp; "Kisten max: " &amp; maxCrates
  )
))</f>
        <v/>
      </c>
      <c r="D77" s="260"/>
      <c r="E77" s="262"/>
    </row>
    <row r="78" ht="300.0" customHeight="1">
      <c r="A78" s="257"/>
      <c r="B78" s="258"/>
      <c r="C78" s="259" t="str">
        <f t="array" ref="C78">IF(B78="",,
LET(
  bundleSKU, COUNTIF('Bundle SKUs'!B:B, B78)&gt;0,
  hourlyCrates, XLOOKUP(B78, 'Läuferlisten'!C:C, 'Läuferlisten'!E:E,,0),
  maxCrates, XLOOKUP(B78, 'Läuferlisten'!C:C, 'Läuferlisten'!F:F,,0),
  IFS(
    AND(bundleSKU = TRUE, hourlyCrates &lt; 4), "nur Linie",
    AND(bundleSKU = TRUE, hourlyCrates &gt; 3), "Kisten max: " &amp; (hourlyCrates - 3),
    hourlyCrates &gt; 1, "Kisten/h: " &amp; hourlyCrates &amp; CHAR(10) &amp; "Kisten max: " &amp; maxCrates
  )
))</f>
        <v/>
      </c>
      <c r="D78" s="260"/>
      <c r="E78" s="262"/>
    </row>
    <row r="79" ht="300.0" customHeight="1">
      <c r="A79" s="257"/>
      <c r="B79" s="258"/>
      <c r="C79" s="259" t="str">
        <f t="array" ref="C79">IF(B79="",,
LET(
  bundleSKU, COUNTIF('Bundle SKUs'!B:B, B79)&gt;0,
  hourlyCrates, XLOOKUP(B79, 'Läuferlisten'!C:C, 'Läuferlisten'!E:E,,0),
  maxCrates, XLOOKUP(B79, 'Läuferlisten'!C:C, 'Läuferlisten'!F:F,,0),
  IFS(
    AND(bundleSKU = TRUE, hourlyCrates &lt; 4), "nur Linie",
    AND(bundleSKU = TRUE, hourlyCrates &gt; 3), "Kisten max: " &amp; (hourlyCrates - 3),
    hourlyCrates &gt; 1, "Kisten/h: " &amp; hourlyCrates &amp; CHAR(10) &amp; "Kisten max: " &amp; maxCrates
  )
))</f>
        <v/>
      </c>
      <c r="D79" s="260"/>
      <c r="E79" s="262"/>
    </row>
    <row r="80" ht="300.0" customHeight="1">
      <c r="A80" s="257"/>
      <c r="B80" s="258"/>
      <c r="C80" s="259" t="str">
        <f t="array" ref="C80">IF(B80="",,
LET(
  bundleSKU, COUNTIF('Bundle SKUs'!B:B, B80)&gt;0,
  hourlyCrates, XLOOKUP(B80, 'Läuferlisten'!C:C, 'Läuferlisten'!E:E,,0),
  maxCrates, XLOOKUP(B80, 'Läuferlisten'!C:C, 'Läuferlisten'!F:F,,0),
  IFS(
    AND(bundleSKU = TRUE, hourlyCrates &lt; 4), "nur Linie",
    AND(bundleSKU = TRUE, hourlyCrates &gt; 3), "Kisten max: " &amp; (hourlyCrates - 3),
    hourlyCrates &gt; 1, "Kisten/h: " &amp; hourlyCrates &amp; CHAR(10) &amp; "Kisten max: " &amp; maxCrates
  )
))</f>
        <v/>
      </c>
      <c r="D80" s="260"/>
      <c r="E80" s="262"/>
    </row>
    <row r="81" ht="300.0" customHeight="1">
      <c r="A81" s="257"/>
      <c r="B81" s="258"/>
      <c r="C81" s="259" t="str">
        <f t="array" ref="C81">IF(B81="",,
LET(
  bundleSKU, COUNTIF('Bundle SKUs'!B:B, B81)&gt;0,
  hourlyCrates, XLOOKUP(B81, 'Läuferlisten'!C:C, 'Läuferlisten'!E:E,,0),
  maxCrates, XLOOKUP(B81, 'Läuferlisten'!C:C, 'Läuferlisten'!F:F,,0),
  IFS(
    AND(bundleSKU = TRUE, hourlyCrates &lt; 4), "nur Linie",
    AND(bundleSKU = TRUE, hourlyCrates &gt; 3), "Kisten max: " &amp; (hourlyCrates - 3),
    hourlyCrates &gt; 1, "Kisten/h: " &amp; hourlyCrates &amp; CHAR(10) &amp; "Kisten max: " &amp; maxCrates
  )
))</f>
        <v/>
      </c>
      <c r="D81" s="260"/>
      <c r="E81" s="262"/>
    </row>
    <row r="82" ht="300.0" customHeight="1">
      <c r="A82" s="257"/>
      <c r="B82" s="258"/>
      <c r="C82" s="259" t="str">
        <f t="array" ref="C82">IF(B82="",,
LET(
  bundleSKU, COUNTIF('Bundle SKUs'!B:B, B82)&gt;0,
  hourlyCrates, XLOOKUP(B82, 'Läuferlisten'!C:C, 'Läuferlisten'!E:E,,0),
  maxCrates, XLOOKUP(B82, 'Läuferlisten'!C:C, 'Läuferlisten'!F:F,,0),
  IFS(
    AND(bundleSKU = TRUE, hourlyCrates &lt; 4), "nur Linie",
    AND(bundleSKU = TRUE, hourlyCrates &gt; 3), "Kisten max: " &amp; (hourlyCrates - 3),
    hourlyCrates &gt; 1, "Kisten/h: " &amp; hourlyCrates &amp; CHAR(10) &amp; "Kisten max: " &amp; maxCrates
  )
))</f>
        <v/>
      </c>
      <c r="D82" s="260"/>
      <c r="E82" s="262"/>
    </row>
    <row r="83" ht="300.0" customHeight="1">
      <c r="A83" s="257"/>
      <c r="B83" s="258"/>
      <c r="C83" s="259" t="str">
        <f t="array" ref="C83">IF(B83="",,
LET(
  bundleSKU, COUNTIF('Bundle SKUs'!B:B, B83)&gt;0,
  hourlyCrates, XLOOKUP(B83, 'Läuferlisten'!C:C, 'Läuferlisten'!E:E,,0),
  maxCrates, XLOOKUP(B83, 'Läuferlisten'!C:C, 'Läuferlisten'!F:F,,0),
  IFS(
    AND(bundleSKU = TRUE, hourlyCrates &lt; 4), "nur Linie",
    AND(bundleSKU = TRUE, hourlyCrates &gt; 3), "Kisten max: " &amp; (hourlyCrates - 3),
    hourlyCrates &gt; 1, "Kisten/h: " &amp; hourlyCrates &amp; CHAR(10) &amp; "Kisten max: " &amp; maxCrates
  )
))</f>
        <v/>
      </c>
      <c r="D83" s="260"/>
      <c r="E83" s="262"/>
    </row>
    <row r="84" ht="300.0" customHeight="1">
      <c r="A84" s="257"/>
      <c r="B84" s="258"/>
      <c r="C84" s="259" t="str">
        <f t="array" ref="C84">IF(B84="",,
LET(
  bundleSKU, COUNTIF('Bundle SKUs'!B:B, B84)&gt;0,
  hourlyCrates, XLOOKUP(B84, 'Läuferlisten'!C:C, 'Läuferlisten'!E:E,,0),
  maxCrates, XLOOKUP(B84, 'Läuferlisten'!C:C, 'Läuferlisten'!F:F,,0),
  IFS(
    AND(bundleSKU = TRUE, hourlyCrates &lt; 4), "nur Linie",
    AND(bundleSKU = TRUE, hourlyCrates &gt; 3), "Kisten max: " &amp; (hourlyCrates - 3),
    hourlyCrates &gt; 1, "Kisten/h: " &amp; hourlyCrates &amp; CHAR(10) &amp; "Kisten max: " &amp; maxCrates
  )
))</f>
        <v/>
      </c>
      <c r="D84" s="260"/>
      <c r="E84" s="262"/>
    </row>
    <row r="85" ht="300.0" customHeight="1">
      <c r="A85" s="257"/>
      <c r="B85" s="258"/>
      <c r="C85" s="259" t="str">
        <f t="array" ref="C85">IF(B85="",,
LET(
  bundleSKU, COUNTIF('Bundle SKUs'!B:B, B85)&gt;0,
  hourlyCrates, XLOOKUP(B85, 'Läuferlisten'!C:C, 'Läuferlisten'!E:E,,0),
  maxCrates, XLOOKUP(B85, 'Läuferlisten'!C:C, 'Läuferlisten'!F:F,,0),
  IFS(
    AND(bundleSKU = TRUE, hourlyCrates &lt; 4), "nur Linie",
    AND(bundleSKU = TRUE, hourlyCrates &gt; 3), "Kisten max: " &amp; (hourlyCrates - 3),
    hourlyCrates &gt; 1, "Kisten/h: " &amp; hourlyCrates &amp; CHAR(10) &amp; "Kisten max: " &amp; maxCrates
  )
))</f>
        <v/>
      </c>
      <c r="D85" s="260"/>
      <c r="E85" s="262"/>
    </row>
    <row r="86" ht="300.0" customHeight="1">
      <c r="A86" s="257"/>
      <c r="B86" s="258"/>
      <c r="C86" s="259" t="str">
        <f t="array" ref="C86">IF(B86="",,
LET(
  bundleSKU, COUNTIF('Bundle SKUs'!B:B, B86)&gt;0,
  hourlyCrates, XLOOKUP(B86, 'Läuferlisten'!C:C, 'Läuferlisten'!E:E,,0),
  maxCrates, XLOOKUP(B86, 'Läuferlisten'!C:C, 'Läuferlisten'!F:F,,0),
  IFS(
    AND(bundleSKU = TRUE, hourlyCrates &lt; 4), "nur Linie",
    AND(bundleSKU = TRUE, hourlyCrates &gt; 3), "Kisten max: " &amp; (hourlyCrates - 3),
    hourlyCrates &gt; 1, "Kisten/h: " &amp; hourlyCrates &amp; CHAR(10) &amp; "Kisten max: " &amp; maxCrates
  )
))</f>
        <v/>
      </c>
      <c r="D86" s="260"/>
      <c r="E86" s="262"/>
    </row>
    <row r="87" ht="300.0" customHeight="1">
      <c r="A87" s="257"/>
      <c r="B87" s="258"/>
      <c r="C87" s="259" t="str">
        <f t="array" ref="C87">IF(B87="",,
LET(
  bundleSKU, COUNTIF('Bundle SKUs'!B:B, B87)&gt;0,
  hourlyCrates, XLOOKUP(B87, 'Läuferlisten'!C:C, 'Läuferlisten'!E:E,,0),
  maxCrates, XLOOKUP(B87, 'Läuferlisten'!C:C, 'Läuferlisten'!F:F,,0),
  IFS(
    AND(bundleSKU = TRUE, hourlyCrates &lt; 4), "nur Linie",
    AND(bundleSKU = TRUE, hourlyCrates &gt; 3), "Kisten max: " &amp; (hourlyCrates - 3),
    hourlyCrates &gt; 1, "Kisten/h: " &amp; hourlyCrates &amp; CHAR(10) &amp; "Kisten max: " &amp; maxCrates
  )
))</f>
        <v/>
      </c>
      <c r="D87" s="260"/>
      <c r="E87" s="262"/>
    </row>
    <row r="88" ht="300.0" customHeight="1">
      <c r="A88" s="257"/>
      <c r="B88" s="258"/>
      <c r="C88" s="259" t="str">
        <f t="array" ref="C88">IF(B88="",,
LET(
  bundleSKU, COUNTIF('Bundle SKUs'!B:B, B88)&gt;0,
  hourlyCrates, XLOOKUP(B88, 'Läuferlisten'!C:C, 'Läuferlisten'!E:E,,0),
  maxCrates, XLOOKUP(B88, 'Läuferlisten'!C:C, 'Läuferlisten'!F:F,,0),
  IFS(
    AND(bundleSKU = TRUE, hourlyCrates &lt; 4), "nur Linie",
    AND(bundleSKU = TRUE, hourlyCrates &gt; 3), "Kisten max: " &amp; (hourlyCrates - 3),
    hourlyCrates &gt; 1, "Kisten/h: " &amp; hourlyCrates &amp; CHAR(10) &amp; "Kisten max: " &amp; maxCrates
  )
))</f>
        <v/>
      </c>
      <c r="D88" s="260"/>
      <c r="E88" s="262"/>
    </row>
    <row r="89" ht="300.0" customHeight="1">
      <c r="A89" s="257"/>
      <c r="B89" s="258"/>
      <c r="C89" s="259" t="str">
        <f t="array" ref="C89">IF(B89="",,
LET(
  bundleSKU, COUNTIF('Bundle SKUs'!B:B, B89)&gt;0,
  hourlyCrates, XLOOKUP(B89, 'Läuferlisten'!C:C, 'Läuferlisten'!E:E,,0),
  maxCrates, XLOOKUP(B89, 'Läuferlisten'!C:C, 'Läuferlisten'!F:F,,0),
  IFS(
    AND(bundleSKU = TRUE, hourlyCrates &lt; 4), "nur Linie",
    AND(bundleSKU = TRUE, hourlyCrates &gt; 3), "Kisten max: " &amp; (hourlyCrates - 3),
    hourlyCrates &gt; 1, "Kisten/h: " &amp; hourlyCrates &amp; CHAR(10) &amp; "Kisten max: " &amp; maxCrates
  )
))</f>
        <v/>
      </c>
      <c r="D89" s="260"/>
      <c r="E89" s="262"/>
    </row>
    <row r="90" ht="300.0" customHeight="1">
      <c r="A90" s="257"/>
      <c r="B90" s="258"/>
      <c r="C90" s="259" t="str">
        <f t="array" ref="C90">IF(B90="",,
LET(
  bundleSKU, COUNTIF('Bundle SKUs'!B:B, B90)&gt;0,
  hourlyCrates, XLOOKUP(B90, 'Läuferlisten'!C:C, 'Läuferlisten'!E:E,,0),
  maxCrates, XLOOKUP(B90, 'Läuferlisten'!C:C, 'Läuferlisten'!F:F,,0),
  IFS(
    AND(bundleSKU = TRUE, hourlyCrates &lt; 4), "nur Linie",
    AND(bundleSKU = TRUE, hourlyCrates &gt; 3), "Kisten max: " &amp; (hourlyCrates - 3),
    hourlyCrates &gt; 1, "Kisten/h: " &amp; hourlyCrates &amp; CHAR(10) &amp; "Kisten max: " &amp; maxCrates
  )
))</f>
        <v/>
      </c>
      <c r="D90" s="260"/>
      <c r="E90" s="262"/>
    </row>
    <row r="91" ht="300.0" customHeight="1">
      <c r="A91" s="257"/>
      <c r="B91" s="258"/>
      <c r="C91" s="259" t="str">
        <f t="array" ref="C91">IF(B91="",,
LET(
  bundleSKU, COUNTIF('Bundle SKUs'!B:B, B91)&gt;0,
  hourlyCrates, XLOOKUP(B91, 'Läuferlisten'!C:C, 'Läuferlisten'!E:E,,0),
  maxCrates, XLOOKUP(B91, 'Läuferlisten'!C:C, 'Läuferlisten'!F:F,,0),
  IFS(
    AND(bundleSKU = TRUE, hourlyCrates &lt; 4), "nur Linie",
    AND(bundleSKU = TRUE, hourlyCrates &gt; 3), "Kisten max: " &amp; (hourlyCrates - 3),
    hourlyCrates &gt; 1, "Kisten/h: " &amp; hourlyCrates &amp; CHAR(10) &amp; "Kisten max: " &amp; maxCrates
  )
))</f>
        <v/>
      </c>
      <c r="D91" s="260"/>
      <c r="E91" s="262"/>
    </row>
    <row r="92" ht="300.0" customHeight="1">
      <c r="A92" s="257"/>
      <c r="B92" s="258"/>
      <c r="C92" s="259" t="str">
        <f t="array" ref="C92">IF(B92="",,
LET(
  bundleSKU, COUNTIF('Bundle SKUs'!B:B, B92)&gt;0,
  hourlyCrates, XLOOKUP(B92, 'Läuferlisten'!C:C, 'Läuferlisten'!E:E,,0),
  maxCrates, XLOOKUP(B92, 'Läuferlisten'!C:C, 'Läuferlisten'!F:F,,0),
  IFS(
    AND(bundleSKU = TRUE, hourlyCrates &lt; 4), "nur Linie",
    AND(bundleSKU = TRUE, hourlyCrates &gt; 3), "Kisten max: " &amp; (hourlyCrates - 3),
    hourlyCrates &gt; 1, "Kisten/h: " &amp; hourlyCrates &amp; CHAR(10) &amp; "Kisten max: " &amp; maxCrates
  )
))</f>
        <v/>
      </c>
      <c r="D92" s="260"/>
      <c r="E92" s="262"/>
    </row>
    <row r="93" ht="300.0" customHeight="1">
      <c r="A93" s="257"/>
      <c r="B93" s="258"/>
      <c r="C93" s="259" t="str">
        <f t="array" ref="C93">IF(B93="",,
LET(
  bundleSKU, COUNTIF('Bundle SKUs'!B:B, B93)&gt;0,
  hourlyCrates, XLOOKUP(B93, 'Läuferlisten'!C:C, 'Läuferlisten'!E:E,,0),
  maxCrates, XLOOKUP(B93, 'Läuferlisten'!C:C, 'Läuferlisten'!F:F,,0),
  IFS(
    AND(bundleSKU = TRUE, hourlyCrates &lt; 4), "nur Linie",
    AND(bundleSKU = TRUE, hourlyCrates &gt; 3), "Kisten max: " &amp; (hourlyCrates - 3),
    hourlyCrates &gt; 1, "Kisten/h: " &amp; hourlyCrates &amp; CHAR(10) &amp; "Kisten max: " &amp; maxCrates
  )
))</f>
        <v/>
      </c>
      <c r="D93" s="260"/>
      <c r="E93" s="262"/>
    </row>
    <row r="94" ht="300.0" customHeight="1">
      <c r="A94" s="257"/>
      <c r="B94" s="258"/>
      <c r="C94" s="259" t="str">
        <f t="array" ref="C94">IF(B94="",,
LET(
  bundleSKU, COUNTIF('Bundle SKUs'!B:B, B94)&gt;0,
  hourlyCrates, XLOOKUP(B94, 'Läuferlisten'!C:C, 'Läuferlisten'!E:E,,0),
  maxCrates, XLOOKUP(B94, 'Läuferlisten'!C:C, 'Läuferlisten'!F:F,,0),
  IFS(
    AND(bundleSKU = TRUE, hourlyCrates &lt; 4), "nur Linie",
    AND(bundleSKU = TRUE, hourlyCrates &gt; 3), "Kisten max: " &amp; (hourlyCrates - 3),
    hourlyCrates &gt; 1, "Kisten/h: " &amp; hourlyCrates &amp; CHAR(10) &amp; "Kisten max: " &amp; maxCrates
  )
))</f>
        <v/>
      </c>
      <c r="D94" s="260"/>
      <c r="E94" s="262"/>
    </row>
    <row r="95" ht="300.0" customHeight="1">
      <c r="A95" s="257"/>
      <c r="B95" s="258"/>
      <c r="C95" s="259" t="str">
        <f t="array" ref="C95">IF(B95="",,
LET(
  bundleSKU, COUNTIF('Bundle SKUs'!B:B, B95)&gt;0,
  hourlyCrates, XLOOKUP(B95, 'Läuferlisten'!C:C, 'Läuferlisten'!E:E,,0),
  maxCrates, XLOOKUP(B95, 'Läuferlisten'!C:C, 'Läuferlisten'!F:F,,0),
  IFS(
    AND(bundleSKU = TRUE, hourlyCrates &lt; 4), "nur Linie",
    AND(bundleSKU = TRUE, hourlyCrates &gt; 3), "Kisten max: " &amp; (hourlyCrates - 3),
    hourlyCrates &gt; 1, "Kisten/h: " &amp; hourlyCrates &amp; CHAR(10) &amp; "Kisten max: " &amp; maxCrates
  )
))</f>
        <v/>
      </c>
      <c r="D95" s="260"/>
      <c r="E95" s="262"/>
    </row>
    <row r="96" ht="300.0" customHeight="1">
      <c r="A96" s="257"/>
      <c r="B96" s="258"/>
      <c r="C96" s="259" t="str">
        <f t="array" ref="C96">IF(B96="",,
LET(
  bundleSKU, COUNTIF('Bundle SKUs'!B:B, B96)&gt;0,
  hourlyCrates, XLOOKUP(B96, 'Läuferlisten'!C:C, 'Läuferlisten'!E:E,,0),
  maxCrates, XLOOKUP(B96, 'Läuferlisten'!C:C, 'Läuferlisten'!F:F,,0),
  IFS(
    AND(bundleSKU = TRUE, hourlyCrates &lt; 4), "nur Linie",
    AND(bundleSKU = TRUE, hourlyCrates &gt; 3), "Kisten max: " &amp; (hourlyCrates - 3),
    hourlyCrates &gt; 1, "Kisten/h: " &amp; hourlyCrates &amp; CHAR(10) &amp; "Kisten max: " &amp; maxCrates
  )
))</f>
        <v/>
      </c>
      <c r="D96" s="260"/>
      <c r="E96" s="262"/>
    </row>
    <row r="97" ht="300.0" customHeight="1">
      <c r="A97" s="257"/>
      <c r="B97" s="258"/>
      <c r="C97" s="259" t="str">
        <f t="array" ref="C97">IF(B97="",,
LET(
  bundleSKU, COUNTIF('Bundle SKUs'!B:B, B97)&gt;0,
  hourlyCrates, XLOOKUP(B97, 'Läuferlisten'!C:C, 'Läuferlisten'!E:E,,0),
  maxCrates, XLOOKUP(B97, 'Läuferlisten'!C:C, 'Läuferlisten'!F:F,,0),
  IFS(
    AND(bundleSKU = TRUE, hourlyCrates &lt; 4), "nur Linie",
    AND(bundleSKU = TRUE, hourlyCrates &gt; 3), "Kisten max: " &amp; (hourlyCrates - 3),
    hourlyCrates &gt; 1, "Kisten/h: " &amp; hourlyCrates &amp; CHAR(10) &amp; "Kisten max: " &amp; maxCrates
  )
))</f>
        <v/>
      </c>
      <c r="D97" s="260"/>
      <c r="E97" s="262"/>
    </row>
    <row r="98" ht="300.0" customHeight="1">
      <c r="A98" s="257"/>
      <c r="B98" s="258"/>
      <c r="C98" s="259" t="str">
        <f t="array" ref="C98">IF(B98="",,
LET(
  bundleSKU, COUNTIF('Bundle SKUs'!B:B, B98)&gt;0,
  hourlyCrates, XLOOKUP(B98, 'Läuferlisten'!C:C, 'Läuferlisten'!E:E,,0),
  maxCrates, XLOOKUP(B98, 'Läuferlisten'!C:C, 'Läuferlisten'!F:F,,0),
  IFS(
    AND(bundleSKU = TRUE, hourlyCrates &lt; 4), "nur Linie",
    AND(bundleSKU = TRUE, hourlyCrates &gt; 3), "Kisten max: " &amp; (hourlyCrates - 3),
    hourlyCrates &gt; 1, "Kisten/h: " &amp; hourlyCrates &amp; CHAR(10) &amp; "Kisten max: " &amp; maxCrates
  )
))</f>
        <v/>
      </c>
      <c r="D98" s="260"/>
      <c r="E98" s="262"/>
    </row>
    <row r="99" ht="300.0" customHeight="1">
      <c r="A99" s="257"/>
      <c r="B99" s="258"/>
      <c r="C99" s="259" t="str">
        <f t="array" ref="C99">IF(B99="",,
LET(
  bundleSKU, COUNTIF('Bundle SKUs'!B:B, B99)&gt;0,
  hourlyCrates, XLOOKUP(B99, 'Läuferlisten'!C:C, 'Läuferlisten'!E:E,,0),
  maxCrates, XLOOKUP(B99, 'Läuferlisten'!C:C, 'Läuferlisten'!F:F,,0),
  IFS(
    AND(bundleSKU = TRUE, hourlyCrates &lt; 4), "nur Linie",
    AND(bundleSKU = TRUE, hourlyCrates &gt; 3), "Kisten max: " &amp; (hourlyCrates - 3),
    hourlyCrates &gt; 1, "Kisten/h: " &amp; hourlyCrates &amp; CHAR(10) &amp; "Kisten max: " &amp; maxCrates
  )
))</f>
        <v/>
      </c>
      <c r="D99" s="260"/>
      <c r="E99" s="262"/>
    </row>
    <row r="100" ht="300.0" customHeight="1">
      <c r="A100" s="257"/>
      <c r="B100" s="258"/>
      <c r="C100" s="259" t="str">
        <f t="array" ref="C100">IF(B100="",,
LET(
  bundleSKU, COUNTIF('Bundle SKUs'!B:B, B100)&gt;0,
  hourlyCrates, XLOOKUP(B100, 'Läuferlisten'!C:C, 'Läuferlisten'!E:E,,0),
  maxCrates, XLOOKUP(B100, 'Läuferlisten'!C:C, 'Läuferlisten'!F:F,,0),
  IFS(
    AND(bundleSKU = TRUE, hourlyCrates &lt; 4), "nur Linie",
    AND(bundleSKU = TRUE, hourlyCrates &gt; 3), "Kisten max: " &amp; (hourlyCrates - 3),
    hourlyCrates &gt; 1, "Kisten/h: " &amp; hourlyCrates &amp; CHAR(10) &amp; "Kisten max: " &amp; maxCrates
  )
))</f>
        <v/>
      </c>
      <c r="D100" s="260"/>
      <c r="E100" s="262"/>
    </row>
    <row r="101" ht="300.0" customHeight="1">
      <c r="A101" s="257"/>
      <c r="B101" s="258"/>
      <c r="C101" s="259" t="str">
        <f t="array" ref="C101">IF(B101="",,
LET(
  bundleSKU, COUNTIF('Bundle SKUs'!B:B, B101)&gt;0,
  hourlyCrates, XLOOKUP(B101, 'Läuferlisten'!C:C, 'Läuferlisten'!E:E,,0),
  maxCrates, XLOOKUP(B101, 'Läuferlisten'!C:C, 'Läuferlisten'!F:F,,0),
  IFS(
    AND(bundleSKU = TRUE, hourlyCrates &lt; 4), "nur Linie",
    AND(bundleSKU = TRUE, hourlyCrates &gt; 3), "Kisten max: " &amp; (hourlyCrates - 3),
    hourlyCrates &gt; 1, "Kisten/h: " &amp; hourlyCrates &amp; CHAR(10) &amp; "Kisten max: " &amp; maxCrates
  )
))</f>
        <v/>
      </c>
      <c r="D101" s="260"/>
      <c r="E101" s="262"/>
    </row>
    <row r="102" ht="300.0" customHeight="1">
      <c r="A102" s="257"/>
      <c r="B102" s="258"/>
      <c r="C102" s="259" t="str">
        <f t="array" ref="C102">IF(B102="",,
LET(
  bundleSKU, COUNTIF('Bundle SKUs'!B:B, B102)&gt;0,
  hourlyCrates, XLOOKUP(B102, 'Läuferlisten'!C:C, 'Läuferlisten'!E:E,,0),
  maxCrates, XLOOKUP(B102, 'Läuferlisten'!C:C, 'Läuferlisten'!F:F,,0),
  IFS(
    AND(bundleSKU = TRUE, hourlyCrates &lt; 4), "nur Linie",
    AND(bundleSKU = TRUE, hourlyCrates &gt; 3), "Kisten max: " &amp; (hourlyCrates - 3),
    hourlyCrates &gt; 1, "Kisten/h: " &amp; hourlyCrates &amp; CHAR(10) &amp; "Kisten max: " &amp; maxCrates
  )
))</f>
        <v/>
      </c>
      <c r="D102" s="260"/>
      <c r="E102" s="262"/>
    </row>
    <row r="103" ht="300.0" customHeight="1">
      <c r="A103" s="257"/>
      <c r="B103" s="258"/>
      <c r="C103" s="259" t="str">
        <f t="array" ref="C103">IF(B103="",,
LET(
  bundleSKU, COUNTIF('Bundle SKUs'!B:B, B103)&gt;0,
  hourlyCrates, XLOOKUP(B103, 'Läuferlisten'!C:C, 'Läuferlisten'!E:E,,0),
  maxCrates, XLOOKUP(B103, 'Läuferlisten'!C:C, 'Läuferlisten'!F:F,,0),
  IFS(
    AND(bundleSKU = TRUE, hourlyCrates &lt; 4), "nur Linie",
    AND(bundleSKU = TRUE, hourlyCrates &gt; 3), "Kisten max: " &amp; (hourlyCrates - 3),
    hourlyCrates &gt; 1, "Kisten/h: " &amp; hourlyCrates &amp; CHAR(10) &amp; "Kisten max: " &amp; maxCrates
  )
))</f>
        <v/>
      </c>
      <c r="D103" s="260"/>
      <c r="E103" s="262"/>
    </row>
    <row r="104" ht="300.0" customHeight="1">
      <c r="A104" s="257"/>
      <c r="B104" s="258"/>
      <c r="C104" s="259" t="str">
        <f t="array" ref="C104">IF(B104="",,
LET(
  bundleSKU, COUNTIF('Bundle SKUs'!B:B, B104)&gt;0,
  hourlyCrates, XLOOKUP(B104, 'Läuferlisten'!C:C, 'Läuferlisten'!E:E,,0),
  maxCrates, XLOOKUP(B104, 'Läuferlisten'!C:C, 'Läuferlisten'!F:F,,0),
  IFS(
    AND(bundleSKU = TRUE, hourlyCrates &lt; 4), "nur Linie",
    AND(bundleSKU = TRUE, hourlyCrates &gt; 3), "Kisten max: " &amp; (hourlyCrates - 3),
    hourlyCrates &gt; 1, "Kisten/h: " &amp; hourlyCrates &amp; CHAR(10) &amp; "Kisten max: " &amp; maxCrates
  )
))</f>
        <v/>
      </c>
      <c r="D104" s="260"/>
      <c r="E104" s="262"/>
    </row>
    <row r="105" ht="300.0" customHeight="1">
      <c r="A105" s="257"/>
      <c r="B105" s="258"/>
      <c r="C105" s="259" t="str">
        <f t="array" ref="C105">IF(B105="",,
LET(
  bundleSKU, COUNTIF('Bundle SKUs'!B:B, B105)&gt;0,
  hourlyCrates, XLOOKUP(B105, 'Läuferlisten'!C:C, 'Läuferlisten'!E:E,,0),
  maxCrates, XLOOKUP(B105, 'Läuferlisten'!C:C, 'Läuferlisten'!F:F,,0),
  IFS(
    AND(bundleSKU = TRUE, hourlyCrates &lt; 4), "nur Linie",
    AND(bundleSKU = TRUE, hourlyCrates &gt; 3), "Kisten max: " &amp; (hourlyCrates - 3),
    hourlyCrates &gt; 1, "Kisten/h: " &amp; hourlyCrates &amp; CHAR(10) &amp; "Kisten max: " &amp; maxCrates
  )
))</f>
        <v/>
      </c>
      <c r="D105" s="260"/>
      <c r="E105" s="262"/>
    </row>
    <row r="106" ht="300.0" customHeight="1">
      <c r="A106" s="257"/>
      <c r="B106" s="258"/>
      <c r="C106" s="259" t="str">
        <f t="array" ref="C106">IF(B106="",,
LET(
  bundleSKU, COUNTIF('Bundle SKUs'!B:B, B106)&gt;0,
  hourlyCrates, XLOOKUP(B106, 'Läuferlisten'!C:C, 'Läuferlisten'!E:E,,0),
  maxCrates, XLOOKUP(B106, 'Läuferlisten'!C:C, 'Läuferlisten'!F:F,,0),
  IFS(
    AND(bundleSKU = TRUE, hourlyCrates &lt; 4), "nur Linie",
    AND(bundleSKU = TRUE, hourlyCrates &gt; 3), "Kisten max: " &amp; (hourlyCrates - 3),
    hourlyCrates &gt; 1, "Kisten/h: " &amp; hourlyCrates &amp; CHAR(10) &amp; "Kisten max: " &amp; maxCrates
  )
))</f>
        <v/>
      </c>
      <c r="D106" s="260"/>
      <c r="E106" s="262"/>
    </row>
  </sheetData>
  <mergeCells count="1">
    <mergeCell ref="A1:C1"/>
  </mergeCells>
  <printOptions gridLines="1" horizontalCentered="1"/>
  <pageMargins bottom="0.75" footer="0.0" header="0.0" left="0.7" right="0.7" top="0.75"/>
  <pageSetup fitToHeight="0" paperSize="9"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52.63"/>
    <col customWidth="1" min="3" max="3" width="45.13"/>
    <col customWidth="1" min="4" max="4" width="8.88"/>
  </cols>
  <sheetData>
    <row r="1">
      <c r="A1" s="254" t="s">
        <v>3062</v>
      </c>
      <c r="D1" s="263"/>
    </row>
    <row r="2" ht="300.0" customHeight="1">
      <c r="A2" s="257" t="str">
        <f>IFERROR(__xludf.DUMMYFUNCTION("FILTER({'Läuferlisten'!G3:G106,'Läuferlisten'!I3:I106},'Läuferlisten'!K3:K106&gt;1)"),"#N/A")</f>
        <v>#N/A</v>
      </c>
      <c r="B2" s="258"/>
      <c r="C2" s="264" t="str">
        <f t="array" ref="C2">IF(B2="",,
LET(
  bundleSKU, COUNTIF('Bundle SKUs'!B:B, B2)&gt;0,
  hourlyCrates, XLOOKUP(B2, 'Läuferlisten'!I:I, 'Läuferlisten'!K:K,,0),
  maxCrates, XLOOKUP(B2, 'Läuferlisten'!I:I, 'Läuferlisten'!L:L,,0),
  IFS(
    AND(bundleSKU = TRUE, hourlyCrates &lt; 4), "nur Linie",
    AND(bundleSKU = TRUE, hourlyCrates &gt; 3), "Kisten max: " &amp; (hourlyCrates - 3),
    hourlyCrates &gt; 1, "Kisten/h: " &amp; hourlyCrates &amp; CHAR(10) &amp; "Kisten max: " &amp; maxCrates
  )
))</f>
        <v/>
      </c>
      <c r="D2" s="260" t="str">
        <f>IF(B2="",,'Control Panel'!$D$4 &amp; "   |   "&amp;RIGHT($A$1,2))</f>
        <v/>
      </c>
    </row>
    <row r="3" ht="300.0" customHeight="1">
      <c r="A3" s="257"/>
      <c r="B3" s="258"/>
      <c r="C3" s="264" t="str">
        <f t="array" ref="C3">IF(B3="",,
LET(
  bundleSKU, COUNTIF('Bundle SKUs'!B:B, B3)&gt;0,
  hourlyCrates, XLOOKUP(B3, 'Läuferlisten'!I:I, 'Läuferlisten'!K:K,,0),
  maxCrates, XLOOKUP(B3, 'Läuferlisten'!I:I, 'Läuferlisten'!L:L,,0),
  IFS(
    AND(bundleSKU = TRUE, hourlyCrates &lt; 4), "nur Linie",
    AND(bundleSKU = TRUE, hourlyCrates &gt; 3), "Kisten max: " &amp; (hourlyCrates - 3),
    hourlyCrates &gt; 1, "Kisten/h: " &amp; hourlyCrates &amp; CHAR(10) &amp; "Kisten max: " &amp; maxCrates
  )
))</f>
        <v/>
      </c>
      <c r="D3" s="260" t="str">
        <f>IF(B3="",,'Control Panel'!$D$4 &amp; "   |   "&amp;RIGHT($A$1,2))</f>
        <v/>
      </c>
    </row>
    <row r="4" ht="300.0" customHeight="1">
      <c r="A4" s="257"/>
      <c r="B4" s="258"/>
      <c r="C4" s="264" t="str">
        <f t="array" ref="C4">IF(B4="",,
LET(
  bundleSKU, COUNTIF('Bundle SKUs'!B:B, B4)&gt;0,
  hourlyCrates, XLOOKUP(B4, 'Läuferlisten'!I:I, 'Läuferlisten'!K:K,,0),
  maxCrates, XLOOKUP(B4, 'Läuferlisten'!I:I, 'Läuferlisten'!L:L,,0),
  IFS(
    AND(bundleSKU = TRUE, hourlyCrates &lt; 4), "nur Linie",
    AND(bundleSKU = TRUE, hourlyCrates &gt; 3), "Kisten max: " &amp; (hourlyCrates - 3),
    hourlyCrates &gt; 1, "Kisten/h: " &amp; hourlyCrates &amp; CHAR(10) &amp; "Kisten max: " &amp; maxCrates
  )
))</f>
        <v/>
      </c>
      <c r="D4" s="260" t="str">
        <f>IF(B4="",,'Control Panel'!$D$4 &amp; "   |   "&amp;RIGHT($A$1,2))</f>
        <v/>
      </c>
    </row>
    <row r="5" ht="300.0" customHeight="1">
      <c r="A5" s="257"/>
      <c r="B5" s="258"/>
      <c r="C5" s="264" t="str">
        <f t="array" ref="C5">IF(B5="",,
LET(
  bundleSKU, COUNTIF('Bundle SKUs'!B:B, B5)&gt;0,
  hourlyCrates, XLOOKUP(B5, 'Läuferlisten'!I:I, 'Läuferlisten'!K:K,,0),
  maxCrates, XLOOKUP(B5, 'Läuferlisten'!I:I, 'Läuferlisten'!L:L,,0),
  IFS(
    AND(bundleSKU = TRUE, hourlyCrates &lt; 4), "nur Linie",
    AND(bundleSKU = TRUE, hourlyCrates &gt; 3), "Kisten max: " &amp; (hourlyCrates - 3),
    hourlyCrates &gt; 1, "Kisten/h: " &amp; hourlyCrates &amp; CHAR(10) &amp; "Kisten max: " &amp; maxCrates
  )
))</f>
        <v/>
      </c>
      <c r="D5" s="260" t="str">
        <f>IF(B5="",,'Control Panel'!$D$4 &amp; "   |   "&amp;RIGHT($A$1,2))</f>
        <v/>
      </c>
    </row>
    <row r="6" ht="300.0" customHeight="1">
      <c r="A6" s="257"/>
      <c r="B6" s="258"/>
      <c r="C6" s="264" t="str">
        <f t="array" ref="C6">IF(B6="",,
LET(
  bundleSKU, COUNTIF('Bundle SKUs'!B:B, B6)&gt;0,
  hourlyCrates, XLOOKUP(B6, 'Läuferlisten'!I:I, 'Läuferlisten'!K:K,,0),
  maxCrates, XLOOKUP(B6, 'Läuferlisten'!I:I, 'Läuferlisten'!L:L,,0),
  IFS(
    AND(bundleSKU = TRUE, hourlyCrates &lt; 4), "nur Linie",
    AND(bundleSKU = TRUE, hourlyCrates &gt; 3), "Kisten max: " &amp; (hourlyCrates - 3),
    hourlyCrates &gt; 1, "Kisten/h: " &amp; hourlyCrates &amp; CHAR(10) &amp; "Kisten max: " &amp; maxCrates
  )
))</f>
        <v/>
      </c>
      <c r="D6" s="260" t="str">
        <f>IF(B6="",,'Control Panel'!$D$4 &amp; "   |   "&amp;RIGHT($A$1,2))</f>
        <v/>
      </c>
    </row>
    <row r="7" ht="300.0" customHeight="1">
      <c r="A7" s="257"/>
      <c r="B7" s="258"/>
      <c r="C7" s="264" t="str">
        <f t="array" ref="C7">IF(B7="",,
LET(
  bundleSKU, COUNTIF('Bundle SKUs'!B:B, B7)&gt;0,
  hourlyCrates, XLOOKUP(B7, 'Läuferlisten'!I:I, 'Läuferlisten'!K:K,,0),
  maxCrates, XLOOKUP(B7, 'Läuferlisten'!I:I, 'Läuferlisten'!L:L,,0),
  IFS(
    AND(bundleSKU = TRUE, hourlyCrates &lt; 4), "nur Linie",
    AND(bundleSKU = TRUE, hourlyCrates &gt; 3), "Kisten max: " &amp; (hourlyCrates - 3),
    hourlyCrates &gt; 1, "Kisten/h: " &amp; hourlyCrates &amp; CHAR(10) &amp; "Kisten max: " &amp; maxCrates
  )
))</f>
        <v/>
      </c>
      <c r="D7" s="260" t="str">
        <f>IF(B7="",,'Control Panel'!$D$4 &amp; "   |   "&amp;RIGHT($A$1,2))</f>
        <v/>
      </c>
    </row>
    <row r="8" ht="300.0" customHeight="1">
      <c r="A8" s="257"/>
      <c r="B8" s="258"/>
      <c r="C8" s="264" t="str">
        <f t="array" ref="C8">IF(B8="",,
LET(
  bundleSKU, COUNTIF('Bundle SKUs'!B:B, B8)&gt;0,
  hourlyCrates, XLOOKUP(B8, 'Läuferlisten'!I:I, 'Läuferlisten'!K:K,,0),
  maxCrates, XLOOKUP(B8, 'Läuferlisten'!I:I, 'Läuferlisten'!L:L,,0),
  IFS(
    AND(bundleSKU = TRUE, hourlyCrates &lt; 4), "nur Linie",
    AND(bundleSKU = TRUE, hourlyCrates &gt; 3), "Kisten max: " &amp; (hourlyCrates - 3),
    hourlyCrates &gt; 1, "Kisten/h: " &amp; hourlyCrates &amp; CHAR(10) &amp; "Kisten max: " &amp; maxCrates
  )
))</f>
        <v/>
      </c>
      <c r="D8" s="260" t="str">
        <f>IF(B8="",,'Control Panel'!$D$4 &amp; "   |   "&amp;RIGHT($A$1,2))</f>
        <v/>
      </c>
    </row>
    <row r="9" ht="300.0" customHeight="1">
      <c r="A9" s="257"/>
      <c r="B9" s="258"/>
      <c r="C9" s="264" t="str">
        <f t="array" ref="C9">IF(B9="",,
LET(
  bundleSKU, COUNTIF('Bundle SKUs'!B:B, B9)&gt;0,
  hourlyCrates, XLOOKUP(B9, 'Läuferlisten'!I:I, 'Läuferlisten'!K:K,,0),
  maxCrates, XLOOKUP(B9, 'Läuferlisten'!I:I, 'Läuferlisten'!L:L,,0),
  IFS(
    AND(bundleSKU = TRUE, hourlyCrates &lt; 4), "nur Linie",
    AND(bundleSKU = TRUE, hourlyCrates &gt; 3), "Kisten max: " &amp; (hourlyCrates - 3),
    hourlyCrates &gt; 1, "Kisten/h: " &amp; hourlyCrates &amp; CHAR(10) &amp; "Kisten max: " &amp; maxCrates
  )
))</f>
        <v/>
      </c>
      <c r="D9" s="260" t="str">
        <f>IF(B9="",,'Control Panel'!$D$4 &amp; "   |   "&amp;RIGHT($A$1,2))</f>
        <v/>
      </c>
    </row>
    <row r="10" ht="300.0" customHeight="1">
      <c r="A10" s="257"/>
      <c r="B10" s="258"/>
      <c r="C10" s="264" t="str">
        <f t="array" ref="C10">IF(B10="",,
LET(
  bundleSKU, COUNTIF('Bundle SKUs'!B:B, B10)&gt;0,
  hourlyCrates, XLOOKUP(B10, 'Läuferlisten'!I:I, 'Läuferlisten'!K:K,,0),
  maxCrates, XLOOKUP(B10, 'Läuferlisten'!I:I, 'Läuferlisten'!L:L,,0),
  IFS(
    AND(bundleSKU = TRUE, hourlyCrates &lt; 4), "nur Linie",
    AND(bundleSKU = TRUE, hourlyCrates &gt; 3), "Kisten max: " &amp; (hourlyCrates - 3),
    hourlyCrates &gt; 1, "Kisten/h: " &amp; hourlyCrates &amp; CHAR(10) &amp; "Kisten max: " &amp; maxCrates
  )
))</f>
        <v/>
      </c>
      <c r="D10" s="260" t="str">
        <f>IF(B10="",,'Control Panel'!$D$4 &amp; "   |   "&amp;RIGHT($A$1,2))</f>
        <v/>
      </c>
    </row>
    <row r="11" ht="300.0" customHeight="1">
      <c r="A11" s="257"/>
      <c r="B11" s="258"/>
      <c r="C11" s="264" t="str">
        <f t="array" ref="C11">IF(B11="",,
LET(
  bundleSKU, COUNTIF('Bundle SKUs'!B:B, B11)&gt;0,
  hourlyCrates, XLOOKUP(B11, 'Läuferlisten'!I:I, 'Läuferlisten'!K:K,,0),
  maxCrates, XLOOKUP(B11, 'Läuferlisten'!I:I, 'Läuferlisten'!L:L,,0),
  IFS(
    AND(bundleSKU = TRUE, hourlyCrates &lt; 4), "nur Linie",
    AND(bundleSKU = TRUE, hourlyCrates &gt; 3), "Kisten max: " &amp; (hourlyCrates - 3),
    hourlyCrates &gt; 1, "Kisten/h: " &amp; hourlyCrates &amp; CHAR(10) &amp; "Kisten max: " &amp; maxCrates
  )
))</f>
        <v/>
      </c>
      <c r="D11" s="260" t="str">
        <f>IF(B11="",,'Control Panel'!$D$4 &amp; "   |   "&amp;RIGHT($A$1,2))</f>
        <v/>
      </c>
    </row>
    <row r="12" ht="300.0" customHeight="1">
      <c r="A12" s="257"/>
      <c r="B12" s="258"/>
      <c r="C12" s="264" t="str">
        <f t="array" ref="C12">IF(B12="",,
LET(
  bundleSKU, COUNTIF('Bundle SKUs'!B:B, B12)&gt;0,
  hourlyCrates, XLOOKUP(B12, 'Läuferlisten'!I:I, 'Läuferlisten'!K:K,,0),
  maxCrates, XLOOKUP(B12, 'Läuferlisten'!I:I, 'Läuferlisten'!L:L,,0),
  IFS(
    AND(bundleSKU = TRUE, hourlyCrates &lt; 4), "nur Linie",
    AND(bundleSKU = TRUE, hourlyCrates &gt; 3), "Kisten max: " &amp; (hourlyCrates - 3),
    hourlyCrates &gt; 1, "Kisten/h: " &amp; hourlyCrates &amp; CHAR(10) &amp; "Kisten max: " &amp; maxCrates
  )
))</f>
        <v/>
      </c>
      <c r="D12" s="260" t="str">
        <f>IF(B12="",,'Control Panel'!$D$4 &amp; "   |   "&amp;RIGHT($A$1,2))</f>
        <v/>
      </c>
    </row>
    <row r="13" ht="300.0" customHeight="1">
      <c r="A13" s="257"/>
      <c r="B13" s="258"/>
      <c r="C13" s="264" t="str">
        <f t="array" ref="C13">IF(B13="",,
LET(
  bundleSKU, COUNTIF('Bundle SKUs'!B:B, B13)&gt;0,
  hourlyCrates, XLOOKUP(B13, 'Läuferlisten'!I:I, 'Läuferlisten'!K:K,,0),
  maxCrates, XLOOKUP(B13, 'Läuferlisten'!I:I, 'Läuferlisten'!L:L,,0),
  IFS(
    AND(bundleSKU = TRUE, hourlyCrates &lt; 4), "nur Linie",
    AND(bundleSKU = TRUE, hourlyCrates &gt; 3), "Kisten max: " &amp; (hourlyCrates - 3),
    hourlyCrates &gt; 1, "Kisten/h: " &amp; hourlyCrates &amp; CHAR(10) &amp; "Kisten max: " &amp; maxCrates
  )
))</f>
        <v/>
      </c>
      <c r="D13" s="260" t="str">
        <f>IF(B13="",,'Control Panel'!$D$4 &amp; "   |   "&amp;RIGHT($A$1,2))</f>
        <v/>
      </c>
    </row>
    <row r="14" ht="300.0" customHeight="1">
      <c r="A14" s="257"/>
      <c r="B14" s="258"/>
      <c r="C14" s="264" t="str">
        <f t="array" ref="C14">IF(B14="",,
LET(
  bundleSKU, COUNTIF('Bundle SKUs'!B:B, B14)&gt;0,
  hourlyCrates, XLOOKUP(B14, 'Läuferlisten'!I:I, 'Läuferlisten'!K:K,,0),
  maxCrates, XLOOKUP(B14, 'Läuferlisten'!I:I, 'Läuferlisten'!L:L,,0),
  IFS(
    AND(bundleSKU = TRUE, hourlyCrates &lt; 4), "nur Linie",
    AND(bundleSKU = TRUE, hourlyCrates &gt; 3), "Kisten max: " &amp; (hourlyCrates - 3),
    hourlyCrates &gt; 1, "Kisten/h: " &amp; hourlyCrates &amp; CHAR(10) &amp; "Kisten max: " &amp; maxCrates
  )
))</f>
        <v/>
      </c>
      <c r="D14" s="260" t="str">
        <f>IF(B14="",,'Control Panel'!$D$4 &amp; "   |   "&amp;RIGHT($A$1,2))</f>
        <v/>
      </c>
    </row>
    <row r="15" ht="300.0" customHeight="1">
      <c r="A15" s="257"/>
      <c r="B15" s="258"/>
      <c r="C15" s="264" t="str">
        <f t="array" ref="C15">IF(B15="",,
LET(
  bundleSKU, COUNTIF('Bundle SKUs'!B:B, B15)&gt;0,
  hourlyCrates, XLOOKUP(B15, 'Läuferlisten'!I:I, 'Läuferlisten'!K:K,,0),
  maxCrates, XLOOKUP(B15, 'Läuferlisten'!I:I, 'Läuferlisten'!L:L,,0),
  IFS(
    AND(bundleSKU = TRUE, hourlyCrates &lt; 4), "nur Linie",
    AND(bundleSKU = TRUE, hourlyCrates &gt; 3), "Kisten max: " &amp; (hourlyCrates - 3),
    hourlyCrates &gt; 1, "Kisten/h: " &amp; hourlyCrates &amp; CHAR(10) &amp; "Kisten max: " &amp; maxCrates
  )
))</f>
        <v/>
      </c>
      <c r="D15" s="260" t="str">
        <f>IF(B15="",,'Control Panel'!$D$4 &amp; "   |   "&amp;RIGHT($A$1,2))</f>
        <v/>
      </c>
    </row>
    <row r="16" ht="300.0" customHeight="1">
      <c r="A16" s="257"/>
      <c r="B16" s="258"/>
      <c r="C16" s="264" t="str">
        <f t="array" ref="C16">IF(B16="",,
LET(
  bundleSKU, COUNTIF('Bundle SKUs'!B:B, B16)&gt;0,
  hourlyCrates, XLOOKUP(B16, 'Läuferlisten'!I:I, 'Läuferlisten'!K:K,,0),
  maxCrates, XLOOKUP(B16, 'Läuferlisten'!I:I, 'Läuferlisten'!L:L,,0),
  IFS(
    AND(bundleSKU = TRUE, hourlyCrates &lt; 4), "nur Linie",
    AND(bundleSKU = TRUE, hourlyCrates &gt; 3), "Kisten max: " &amp; (hourlyCrates - 3),
    hourlyCrates &gt; 1, "Kisten/h: " &amp; hourlyCrates &amp; CHAR(10) &amp; "Kisten max: " &amp; maxCrates
  )
))</f>
        <v/>
      </c>
      <c r="D16" s="260" t="str">
        <f>IF(B16="",,'Control Panel'!$D$4 &amp; "   |   "&amp;RIGHT($A$1,2))</f>
        <v/>
      </c>
    </row>
    <row r="17" ht="300.0" customHeight="1">
      <c r="A17" s="257"/>
      <c r="B17" s="258"/>
      <c r="C17" s="264" t="str">
        <f t="array" ref="C17">IF(B17="",,
LET(
  bundleSKU, COUNTIF('Bundle SKUs'!B:B, B17)&gt;0,
  hourlyCrates, XLOOKUP(B17, 'Läuferlisten'!I:I, 'Läuferlisten'!K:K,,0),
  maxCrates, XLOOKUP(B17, 'Läuferlisten'!I:I, 'Läuferlisten'!L:L,,0),
  IFS(
    AND(bundleSKU = TRUE, hourlyCrates &lt; 4), "nur Linie",
    AND(bundleSKU = TRUE, hourlyCrates &gt; 3), "Kisten max: " &amp; (hourlyCrates - 3),
    hourlyCrates &gt; 1, "Kisten/h: " &amp; hourlyCrates &amp; CHAR(10) &amp; "Kisten max: " &amp; maxCrates
  )
))</f>
        <v/>
      </c>
      <c r="D17" s="260" t="str">
        <f>IF(B17="",,'Control Panel'!$D$4 &amp; "   |   "&amp;RIGHT($A$1,2))</f>
        <v/>
      </c>
    </row>
    <row r="18" ht="300.0" customHeight="1">
      <c r="A18" s="257"/>
      <c r="B18" s="258"/>
      <c r="C18" s="264" t="str">
        <f t="array" ref="C18">IF(B18="",,
LET(
  bundleSKU, COUNTIF('Bundle SKUs'!B:B, B18)&gt;0,
  hourlyCrates, XLOOKUP(B18, 'Läuferlisten'!I:I, 'Läuferlisten'!K:K,,0),
  maxCrates, XLOOKUP(B18, 'Läuferlisten'!I:I, 'Läuferlisten'!L:L,,0),
  IFS(
    AND(bundleSKU = TRUE, hourlyCrates &lt; 4), "nur Linie",
    AND(bundleSKU = TRUE, hourlyCrates &gt; 3), "Kisten max: " &amp; (hourlyCrates - 3),
    hourlyCrates &gt; 1, "Kisten/h: " &amp; hourlyCrates &amp; CHAR(10) &amp; "Kisten max: " &amp; maxCrates
  )
))</f>
        <v/>
      </c>
      <c r="D18" s="260" t="str">
        <f>IF(B18="",,'Control Panel'!$D$4 &amp; "   |   "&amp;RIGHT($A$1,2))</f>
        <v/>
      </c>
    </row>
    <row r="19" ht="300.0" customHeight="1">
      <c r="A19" s="257"/>
      <c r="B19" s="258"/>
      <c r="C19" s="264" t="str">
        <f t="array" ref="C19">IF(B19="",,
LET(
  bundleSKU, COUNTIF('Bundle SKUs'!B:B, B19)&gt;0,
  hourlyCrates, XLOOKUP(B19, 'Läuferlisten'!I:I, 'Läuferlisten'!K:K,,0),
  maxCrates, XLOOKUP(B19, 'Läuferlisten'!I:I, 'Läuferlisten'!L:L,,0),
  IFS(
    AND(bundleSKU = TRUE, hourlyCrates &lt; 4), "nur Linie",
    AND(bundleSKU = TRUE, hourlyCrates &gt; 3), "Kisten max: " &amp; (hourlyCrates - 3),
    hourlyCrates &gt; 1, "Kisten/h: " &amp; hourlyCrates &amp; CHAR(10) &amp; "Kisten max: " &amp; maxCrates
  )
))</f>
        <v/>
      </c>
      <c r="D19" s="260" t="str">
        <f>IF(B19="",,'Control Panel'!$D$4 &amp; "   |   "&amp;RIGHT($A$1,2))</f>
        <v/>
      </c>
    </row>
    <row r="20" ht="300.0" customHeight="1">
      <c r="A20" s="257"/>
      <c r="B20" s="258"/>
      <c r="C20" s="264" t="str">
        <f t="array" ref="C20">IF(B20="",,
LET(
  bundleSKU, COUNTIF('Bundle SKUs'!B:B, B20)&gt;0,
  hourlyCrates, XLOOKUP(B20, 'Läuferlisten'!I:I, 'Läuferlisten'!K:K,,0),
  maxCrates, XLOOKUP(B20, 'Läuferlisten'!I:I, 'Läuferlisten'!L:L,,0),
  IFS(
    AND(bundleSKU = TRUE, hourlyCrates &lt; 4), "nur Linie",
    AND(bundleSKU = TRUE, hourlyCrates &gt; 3), "Kisten max: " &amp; (hourlyCrates - 3),
    hourlyCrates &gt; 1, "Kisten/h: " &amp; hourlyCrates &amp; CHAR(10) &amp; "Kisten max: " &amp; maxCrates
  )
))</f>
        <v/>
      </c>
      <c r="D20" s="260" t="str">
        <f>IF(B20="",,'Control Panel'!$D$4 &amp; "   |   "&amp;RIGHT($A$1,2))</f>
        <v/>
      </c>
    </row>
    <row r="21" ht="300.0" customHeight="1">
      <c r="A21" s="257"/>
      <c r="B21" s="258"/>
      <c r="C21" s="264" t="str">
        <f t="array" ref="C21">IF(B21="",,
LET(
  bundleSKU, COUNTIF('Bundle SKUs'!B:B, B21)&gt;0,
  hourlyCrates, XLOOKUP(B21, 'Läuferlisten'!I:I, 'Läuferlisten'!K:K,,0),
  maxCrates, XLOOKUP(B21, 'Läuferlisten'!I:I, 'Läuferlisten'!L:L,,0),
  IFS(
    AND(bundleSKU = TRUE, hourlyCrates &lt; 4), "nur Linie",
    AND(bundleSKU = TRUE, hourlyCrates &gt; 3), "Kisten max: " &amp; (hourlyCrates - 3),
    hourlyCrates &gt; 1, "Kisten/h: " &amp; hourlyCrates &amp; CHAR(10) &amp; "Kisten max: " &amp; maxCrates
  )
))</f>
        <v/>
      </c>
      <c r="D21" s="260" t="str">
        <f>IF(B21="",,'Control Panel'!$D$4 &amp; "   |   "&amp;RIGHT($A$1,2))</f>
        <v/>
      </c>
    </row>
    <row r="22" ht="300.0" customHeight="1">
      <c r="A22" s="257"/>
      <c r="B22" s="258"/>
      <c r="C22" s="264" t="str">
        <f t="array" ref="C22">IF(B22="",,
LET(
  bundleSKU, COUNTIF('Bundle SKUs'!B:B, B22)&gt;0,
  hourlyCrates, XLOOKUP(B22, 'Läuferlisten'!I:I, 'Läuferlisten'!K:K,,0),
  maxCrates, XLOOKUP(B22, 'Läuferlisten'!I:I, 'Läuferlisten'!L:L,,0),
  IFS(
    AND(bundleSKU = TRUE, hourlyCrates &lt; 4), "nur Linie",
    AND(bundleSKU = TRUE, hourlyCrates &gt; 3), "Kisten max: " &amp; (hourlyCrates - 3),
    hourlyCrates &gt; 1, "Kisten/h: " &amp; hourlyCrates &amp; CHAR(10) &amp; "Kisten max: " &amp; maxCrates
  )
))</f>
        <v/>
      </c>
      <c r="D22" s="260" t="str">
        <f>IF(B22="",,'Control Panel'!$D$4 &amp; "   |   "&amp;RIGHT($A$1,2))</f>
        <v/>
      </c>
    </row>
    <row r="23" ht="300.0" customHeight="1">
      <c r="A23" s="257"/>
      <c r="B23" s="258"/>
      <c r="C23" s="264" t="str">
        <f t="array" ref="C23">IF(B23="",,
LET(
  bundleSKU, COUNTIF('Bundle SKUs'!B:B, B23)&gt;0,
  hourlyCrates, XLOOKUP(B23, 'Läuferlisten'!I:I, 'Läuferlisten'!K:K,,0),
  maxCrates, XLOOKUP(B23, 'Läuferlisten'!I:I, 'Läuferlisten'!L:L,,0),
  IFS(
    AND(bundleSKU = TRUE, hourlyCrates &lt; 4), "nur Linie",
    AND(bundleSKU = TRUE, hourlyCrates &gt; 3), "Kisten max: " &amp; (hourlyCrates - 3),
    hourlyCrates &gt; 1, "Kisten/h: " &amp; hourlyCrates &amp; CHAR(10) &amp; "Kisten max: " &amp; maxCrates
  )
))</f>
        <v/>
      </c>
      <c r="D23" s="260" t="str">
        <f>IF(B23="",,'Control Panel'!$D$4 &amp; "   |   "&amp;RIGHT($A$1,2))</f>
        <v/>
      </c>
    </row>
    <row r="24" ht="300.0" customHeight="1">
      <c r="A24" s="257"/>
      <c r="B24" s="258"/>
      <c r="C24" s="264" t="str">
        <f t="array" ref="C24">IF(B24="",,
LET(
  bundleSKU, COUNTIF('Bundle SKUs'!B:B, B24)&gt;0,
  hourlyCrates, XLOOKUP(B24, 'Läuferlisten'!I:I, 'Läuferlisten'!K:K,,0),
  maxCrates, XLOOKUP(B24, 'Läuferlisten'!I:I, 'Läuferlisten'!L:L,,0),
  IFS(
    AND(bundleSKU = TRUE, hourlyCrates &lt; 4), "nur Linie",
    AND(bundleSKU = TRUE, hourlyCrates &gt; 3), "Kisten max: " &amp; (hourlyCrates - 3),
    hourlyCrates &gt; 1, "Kisten/h: " &amp; hourlyCrates &amp; CHAR(10) &amp; "Kisten max: " &amp; maxCrates
  )
))</f>
        <v/>
      </c>
      <c r="D24" s="260" t="str">
        <f>IF(B24="",,'Control Panel'!$D$4 &amp; "   |   "&amp;RIGHT($A$1,2))</f>
        <v/>
      </c>
    </row>
    <row r="25" ht="300.0" customHeight="1">
      <c r="A25" s="257"/>
      <c r="B25" s="258"/>
      <c r="C25" s="264" t="str">
        <f t="array" ref="C25">IF(B25="",,
LET(
  bundleSKU, COUNTIF('Bundle SKUs'!B:B, B25)&gt;0,
  hourlyCrates, XLOOKUP(B25, 'Läuferlisten'!I:I, 'Läuferlisten'!K:K,,0),
  maxCrates, XLOOKUP(B25, 'Läuferlisten'!I:I, 'Läuferlisten'!L:L,,0),
  IFS(
    AND(bundleSKU = TRUE, hourlyCrates &lt; 4), "nur Linie",
    AND(bundleSKU = TRUE, hourlyCrates &gt; 3), "Kisten max: " &amp; (hourlyCrates - 3),
    hourlyCrates &gt; 1, "Kisten/h: " &amp; hourlyCrates &amp; CHAR(10) &amp; "Kisten max: " &amp; maxCrates
  )
))</f>
        <v/>
      </c>
      <c r="D25" s="260" t="str">
        <f>IF(B25="",,'Control Panel'!$D$4 &amp; "   |   "&amp;RIGHT($A$1,2))</f>
        <v/>
      </c>
    </row>
    <row r="26" ht="300.0" customHeight="1">
      <c r="A26" s="257"/>
      <c r="B26" s="258"/>
      <c r="C26" s="264" t="str">
        <f t="array" ref="C26">IF(B26="",,
LET(
  bundleSKU, COUNTIF('Bundle SKUs'!B:B, B26)&gt;0,
  hourlyCrates, XLOOKUP(B26, 'Läuferlisten'!I:I, 'Läuferlisten'!K:K,,0),
  maxCrates, XLOOKUP(B26, 'Läuferlisten'!I:I, 'Läuferlisten'!L:L,,0),
  IFS(
    AND(bundleSKU = TRUE, hourlyCrates &lt; 4), "nur Linie",
    AND(bundleSKU = TRUE, hourlyCrates &gt; 3), "Kisten max: " &amp; (hourlyCrates - 3),
    hourlyCrates &gt; 1, "Kisten/h: " &amp; hourlyCrates &amp; CHAR(10) &amp; "Kisten max: " &amp; maxCrates
  )
))</f>
        <v/>
      </c>
      <c r="D26" s="260" t="str">
        <f>IF(B26="",,'Control Panel'!$D$4 &amp; "   |   "&amp;RIGHT($A$1,2))</f>
        <v/>
      </c>
    </row>
    <row r="27" ht="300.0" customHeight="1">
      <c r="A27" s="257"/>
      <c r="B27" s="258"/>
      <c r="C27" s="264" t="str">
        <f t="array" ref="C27">IF(B27="",,
LET(
  bundleSKU, COUNTIF('Bundle SKUs'!B:B, B27)&gt;0,
  hourlyCrates, XLOOKUP(B27, 'Läuferlisten'!I:I, 'Läuferlisten'!K:K,,0),
  maxCrates, XLOOKUP(B27, 'Läuferlisten'!I:I, 'Läuferlisten'!L:L,,0),
  IFS(
    AND(bundleSKU = TRUE, hourlyCrates &lt; 4), "nur Linie",
    AND(bundleSKU = TRUE, hourlyCrates &gt; 3), "Kisten max: " &amp; (hourlyCrates - 3),
    hourlyCrates &gt; 1, "Kisten/h: " &amp; hourlyCrates &amp; CHAR(10) &amp; "Kisten max: " &amp; maxCrates
  )
))</f>
        <v/>
      </c>
      <c r="D27" s="260" t="str">
        <f>IF(B27="",,'Control Panel'!$D$4 &amp; "   |   "&amp;RIGHT($A$1,2))</f>
        <v/>
      </c>
    </row>
    <row r="28" ht="300.0" customHeight="1">
      <c r="A28" s="257"/>
      <c r="B28" s="258"/>
      <c r="C28" s="264" t="str">
        <f t="array" ref="C28">IF(B28="",,
LET(
  bundleSKU, COUNTIF('Bundle SKUs'!B:B, B28)&gt;0,
  hourlyCrates, XLOOKUP(B28, 'Läuferlisten'!I:I, 'Läuferlisten'!K:K,,0),
  maxCrates, XLOOKUP(B28, 'Läuferlisten'!I:I, 'Läuferlisten'!L:L,,0),
  IFS(
    AND(bundleSKU = TRUE, hourlyCrates &lt; 4), "nur Linie",
    AND(bundleSKU = TRUE, hourlyCrates &gt; 3), "Kisten max: " &amp; (hourlyCrates - 3),
    hourlyCrates &gt; 1, "Kisten/h: " &amp; hourlyCrates &amp; CHAR(10) &amp; "Kisten max: " &amp; maxCrates
  )
))</f>
        <v/>
      </c>
      <c r="D28" s="260" t="str">
        <f>IF(B28="",,'Control Panel'!$D$4 &amp; "   |   "&amp;RIGHT($A$1,2))</f>
        <v/>
      </c>
    </row>
    <row r="29" ht="300.0" customHeight="1">
      <c r="A29" s="257"/>
      <c r="B29" s="258"/>
      <c r="C29" s="264" t="str">
        <f t="array" ref="C29">IF(B29="",,
LET(
  bundleSKU, COUNTIF('Bundle SKUs'!B:B, B29)&gt;0,
  hourlyCrates, XLOOKUP(B29, 'Läuferlisten'!I:I, 'Läuferlisten'!K:K,,0),
  maxCrates, XLOOKUP(B29, 'Läuferlisten'!I:I, 'Läuferlisten'!L:L,,0),
  IFS(
    AND(bundleSKU = TRUE, hourlyCrates &lt; 4), "nur Linie",
    AND(bundleSKU = TRUE, hourlyCrates &gt; 3), "Kisten max: " &amp; (hourlyCrates - 3),
    hourlyCrates &gt; 1, "Kisten/h: " &amp; hourlyCrates &amp; CHAR(10) &amp; "Kisten max: " &amp; maxCrates
  )
))</f>
        <v/>
      </c>
      <c r="D29" s="260" t="str">
        <f>IF(B29="",,'Control Panel'!$D$4 &amp; "   |   "&amp;RIGHT($A$1,2))</f>
        <v/>
      </c>
    </row>
    <row r="30" ht="300.0" customHeight="1">
      <c r="A30" s="257"/>
      <c r="B30" s="258"/>
      <c r="C30" s="264" t="str">
        <f t="array" ref="C30">IF(B30="",,
LET(
  bundleSKU, COUNTIF('Bundle SKUs'!B:B, B30)&gt;0,
  hourlyCrates, XLOOKUP(B30, 'Läuferlisten'!I:I, 'Läuferlisten'!K:K,,0),
  maxCrates, XLOOKUP(B30, 'Läuferlisten'!I:I, 'Läuferlisten'!L:L,,0),
  IFS(
    AND(bundleSKU = TRUE, hourlyCrates &lt; 4), "nur Linie",
    AND(bundleSKU = TRUE, hourlyCrates &gt; 3), "Kisten max: " &amp; (hourlyCrates - 3),
    hourlyCrates &gt; 1, "Kisten/h: " &amp; hourlyCrates &amp; CHAR(10) &amp; "Kisten max: " &amp; maxCrates
  )
))</f>
        <v/>
      </c>
      <c r="D30" s="260" t="str">
        <f>IF(B30="",,'Control Panel'!$D$4 &amp; "   |   "&amp;RIGHT($A$1,2))</f>
        <v/>
      </c>
    </row>
    <row r="31" ht="300.0" customHeight="1">
      <c r="A31" s="257"/>
      <c r="B31" s="258"/>
      <c r="C31" s="264" t="str">
        <f t="array" ref="C31">IF(B31="",,
LET(
  bundleSKU, COUNTIF('Bundle SKUs'!B:B, B31)&gt;0,
  hourlyCrates, XLOOKUP(B31, 'Läuferlisten'!I:I, 'Läuferlisten'!K:K,,0),
  maxCrates, XLOOKUP(B31, 'Läuferlisten'!I:I, 'Läuferlisten'!L:L,,0),
  IFS(
    AND(bundleSKU = TRUE, hourlyCrates &lt; 4), "nur Linie",
    AND(bundleSKU = TRUE, hourlyCrates &gt; 3), "Kisten max: " &amp; (hourlyCrates - 3),
    hourlyCrates &gt; 1, "Kisten/h: " &amp; hourlyCrates &amp; CHAR(10) &amp; "Kisten max: " &amp; maxCrates
  )
))</f>
        <v/>
      </c>
      <c r="D31" s="260" t="str">
        <f>IF(B31="",,'Control Panel'!$D$4 &amp; "   |   "&amp;RIGHT($A$1,2))</f>
        <v/>
      </c>
    </row>
    <row r="32" ht="300.0" customHeight="1">
      <c r="A32" s="257"/>
      <c r="B32" s="258"/>
      <c r="C32" s="264" t="str">
        <f t="array" ref="C32">IF(B32="",,
LET(
  bundleSKU, COUNTIF('Bundle SKUs'!B:B, B32)&gt;0,
  hourlyCrates, XLOOKUP(B32, 'Läuferlisten'!I:I, 'Läuferlisten'!K:K,,0),
  maxCrates, XLOOKUP(B32, 'Läuferlisten'!I:I, 'Läuferlisten'!L:L,,0),
  IFS(
    AND(bundleSKU = TRUE, hourlyCrates &lt; 4), "nur Linie",
    AND(bundleSKU = TRUE, hourlyCrates &gt; 3), "Kisten max: " &amp; (hourlyCrates - 3),
    hourlyCrates &gt; 1, "Kisten/h: " &amp; hourlyCrates &amp; CHAR(10) &amp; "Kisten max: " &amp; maxCrates
  )
))</f>
        <v/>
      </c>
      <c r="D32" s="260" t="str">
        <f>IF(B32="",,'Control Panel'!$D$4 &amp; "   |   "&amp;RIGHT($A$1,2))</f>
        <v/>
      </c>
    </row>
    <row r="33" ht="300.0" customHeight="1">
      <c r="A33" s="257"/>
      <c r="B33" s="258"/>
      <c r="C33" s="264" t="str">
        <f t="array" ref="C33">IF(B33="",,
LET(
  bundleSKU, COUNTIF('Bundle SKUs'!B:B, B33)&gt;0,
  hourlyCrates, XLOOKUP(B33, 'Läuferlisten'!I:I, 'Läuferlisten'!K:K,,0),
  maxCrates, XLOOKUP(B33, 'Läuferlisten'!I:I, 'Läuferlisten'!L:L,,0),
  IFS(
    AND(bundleSKU = TRUE, hourlyCrates &lt; 4), "nur Linie",
    AND(bundleSKU = TRUE, hourlyCrates &gt; 3), "Kisten max: " &amp; (hourlyCrates - 3),
    hourlyCrates &gt; 1, "Kisten/h: " &amp; hourlyCrates &amp; CHAR(10) &amp; "Kisten max: " &amp; maxCrates
  )
))</f>
        <v/>
      </c>
      <c r="D33" s="260" t="str">
        <f>IF(B33="",,'Control Panel'!$D$4 &amp; "   |   "&amp;RIGHT($A$1,2))</f>
        <v/>
      </c>
    </row>
    <row r="34" ht="300.0" customHeight="1">
      <c r="A34" s="257"/>
      <c r="B34" s="258"/>
      <c r="C34" s="264" t="str">
        <f t="array" ref="C34">IF(B34="",,
LET(
  bundleSKU, COUNTIF('Bundle SKUs'!B:B, B34)&gt;0,
  hourlyCrates, XLOOKUP(B34, 'Läuferlisten'!I:I, 'Läuferlisten'!K:K,,0),
  maxCrates, XLOOKUP(B34, 'Läuferlisten'!I:I, 'Läuferlisten'!L:L,,0),
  IFS(
    AND(bundleSKU = TRUE, hourlyCrates &lt; 4), "nur Linie",
    AND(bundleSKU = TRUE, hourlyCrates &gt; 3), "Kisten max: " &amp; (hourlyCrates - 3),
    hourlyCrates &gt; 1, "Kisten/h: " &amp; hourlyCrates &amp; CHAR(10) &amp; "Kisten max: " &amp; maxCrates
  )
))</f>
        <v/>
      </c>
      <c r="D34" s="260" t="str">
        <f>IF(B34="",,'Control Panel'!$D$4 &amp; "   |   "&amp;RIGHT($A$1,2))</f>
        <v/>
      </c>
    </row>
    <row r="35" ht="300.0" customHeight="1">
      <c r="A35" s="257"/>
      <c r="B35" s="258"/>
      <c r="C35" s="264" t="str">
        <f t="array" ref="C35">IF(B35="",,
LET(
  bundleSKU, COUNTIF('Bundle SKUs'!B:B, B35)&gt;0,
  hourlyCrates, XLOOKUP(B35, 'Läuferlisten'!I:I, 'Läuferlisten'!K:K,,0),
  maxCrates, XLOOKUP(B35, 'Läuferlisten'!I:I, 'Läuferlisten'!L:L,,0),
  IFS(
    AND(bundleSKU = TRUE, hourlyCrates &lt; 4), "nur Linie",
    AND(bundleSKU = TRUE, hourlyCrates &gt; 3), "Kisten max: " &amp; (hourlyCrates - 3),
    hourlyCrates &gt; 1, "Kisten/h: " &amp; hourlyCrates &amp; CHAR(10) &amp; "Kisten max: " &amp; maxCrates
  )
))</f>
        <v/>
      </c>
      <c r="D35" s="260" t="str">
        <f>IF(B35="",,'Control Panel'!$D$4 &amp; "   |   "&amp;RIGHT($A$1,2))</f>
        <v/>
      </c>
    </row>
    <row r="36" ht="300.0" customHeight="1">
      <c r="A36" s="257"/>
      <c r="B36" s="258"/>
      <c r="C36" s="264" t="str">
        <f t="array" ref="C36">IF(B36="",,
LET(
  bundleSKU, COUNTIF('Bundle SKUs'!B:B, B36)&gt;0,
  hourlyCrates, XLOOKUP(B36, 'Läuferlisten'!I:I, 'Läuferlisten'!K:K,,0),
  maxCrates, XLOOKUP(B36, 'Läuferlisten'!I:I, 'Läuferlisten'!L:L,,0),
  IFS(
    AND(bundleSKU = TRUE, hourlyCrates &lt; 4), "nur Linie",
    AND(bundleSKU = TRUE, hourlyCrates &gt; 3), "Kisten max: " &amp; (hourlyCrates - 3),
    hourlyCrates &gt; 1, "Kisten/h: " &amp; hourlyCrates &amp; CHAR(10) &amp; "Kisten max: " &amp; maxCrates
  )
))</f>
        <v/>
      </c>
      <c r="D36" s="260" t="str">
        <f>IF(B36="",,'Control Panel'!$D$4 &amp; "   |   "&amp;RIGHT($A$1,2))</f>
        <v/>
      </c>
    </row>
    <row r="37" ht="300.0" customHeight="1">
      <c r="A37" s="257"/>
      <c r="B37" s="258"/>
      <c r="C37" s="264" t="str">
        <f t="array" ref="C37">IF(B37="",,
LET(
  bundleSKU, COUNTIF('Bundle SKUs'!B:B, B37)&gt;0,
  hourlyCrates, XLOOKUP(B37, 'Läuferlisten'!I:I, 'Läuferlisten'!K:K,,0),
  maxCrates, XLOOKUP(B37, 'Läuferlisten'!I:I, 'Läuferlisten'!L:L,,0),
  IFS(
    AND(bundleSKU = TRUE, hourlyCrates &lt; 4), "nur Linie",
    AND(bundleSKU = TRUE, hourlyCrates &gt; 3), "Kisten max: " &amp; (hourlyCrates - 3),
    hourlyCrates &gt; 1, "Kisten/h: " &amp; hourlyCrates &amp; CHAR(10) &amp; "Kisten max: " &amp; maxCrates
  )
))</f>
        <v/>
      </c>
      <c r="D37" s="260" t="str">
        <f>IF(B37="",,'Control Panel'!$D$4 &amp; "   |   "&amp;RIGHT($A$1,2))</f>
        <v/>
      </c>
    </row>
    <row r="38" ht="300.0" customHeight="1">
      <c r="A38" s="257"/>
      <c r="B38" s="258"/>
      <c r="C38" s="264" t="str">
        <f t="array" ref="C38">IF(B38="",,
LET(
  bundleSKU, COUNTIF('Bundle SKUs'!B:B, B38)&gt;0,
  hourlyCrates, XLOOKUP(B38, 'Läuferlisten'!I:I, 'Läuferlisten'!K:K,,0),
  maxCrates, XLOOKUP(B38, 'Läuferlisten'!I:I, 'Läuferlisten'!L:L,,0),
  IFS(
    AND(bundleSKU = TRUE, hourlyCrates &lt; 4), "nur Linie",
    AND(bundleSKU = TRUE, hourlyCrates &gt; 3), "Kisten max: " &amp; (hourlyCrates - 3),
    hourlyCrates &gt; 1, "Kisten/h: " &amp; hourlyCrates &amp; CHAR(10) &amp; "Kisten max: " &amp; maxCrates
  )
))</f>
        <v/>
      </c>
      <c r="D38" s="260" t="str">
        <f>IF(B38="",,'Control Panel'!$D$4 &amp; "   |   "&amp;RIGHT($A$1,2))</f>
        <v/>
      </c>
    </row>
    <row r="39" ht="300.0" customHeight="1">
      <c r="A39" s="257"/>
      <c r="B39" s="258"/>
      <c r="C39" s="264" t="str">
        <f t="array" ref="C39">IF(B39="",,
LET(
  bundleSKU, COUNTIF('Bundle SKUs'!B:B, B39)&gt;0,
  hourlyCrates, XLOOKUP(B39, 'Läuferlisten'!I:I, 'Läuferlisten'!K:K,,0),
  maxCrates, XLOOKUP(B39, 'Läuferlisten'!I:I, 'Läuferlisten'!L:L,,0),
  IFS(
    AND(bundleSKU = TRUE, hourlyCrates &lt; 4), "nur Linie",
    AND(bundleSKU = TRUE, hourlyCrates &gt; 3), "Kisten max: " &amp; (hourlyCrates - 3),
    hourlyCrates &gt; 1, "Kisten/h: " &amp; hourlyCrates &amp; CHAR(10) &amp; "Kisten max: " &amp; maxCrates
  )
))</f>
        <v/>
      </c>
      <c r="D39" s="260" t="str">
        <f>IF(B39="",,'Control Panel'!$D$4 &amp; "   |   "&amp;RIGHT($A$1,2))</f>
        <v/>
      </c>
    </row>
    <row r="40" ht="300.0" customHeight="1">
      <c r="A40" s="257"/>
      <c r="B40" s="258"/>
      <c r="C40" s="264" t="str">
        <f t="array" ref="C40">IF(B40="",,
LET(
  bundleSKU, COUNTIF('Bundle SKUs'!B:B, B40)&gt;0,
  hourlyCrates, XLOOKUP(B40, 'Läuferlisten'!I:I, 'Läuferlisten'!K:K,,0),
  maxCrates, XLOOKUP(B40, 'Läuferlisten'!I:I, 'Läuferlisten'!L:L,,0),
  IFS(
    AND(bundleSKU = TRUE, hourlyCrates &lt; 4), "nur Linie",
    AND(bundleSKU = TRUE, hourlyCrates &gt; 3), "Kisten max: " &amp; (hourlyCrates - 3),
    hourlyCrates &gt; 1, "Kisten/h: " &amp; hourlyCrates &amp; CHAR(10) &amp; "Kisten max: " &amp; maxCrates
  )
))</f>
        <v/>
      </c>
      <c r="D40" s="260" t="str">
        <f>IF(B40="",,'Control Panel'!$D$4 &amp; "   |   "&amp;RIGHT($A$1,2))</f>
        <v/>
      </c>
    </row>
    <row r="41" ht="300.0" customHeight="1">
      <c r="A41" s="257"/>
      <c r="B41" s="258"/>
      <c r="C41" s="264" t="str">
        <f t="array" ref="C41">IF(B41="",,
LET(
  bundleSKU, COUNTIF('Bundle SKUs'!B:B, B41)&gt;0,
  hourlyCrates, XLOOKUP(B41, 'Läuferlisten'!I:I, 'Läuferlisten'!K:K,,0),
  maxCrates, XLOOKUP(B41, 'Läuferlisten'!I:I, 'Läuferlisten'!L:L,,0),
  IFS(
    AND(bundleSKU = TRUE, hourlyCrates &lt; 4), "nur Linie",
    AND(bundleSKU = TRUE, hourlyCrates &gt; 3), "Kisten max: " &amp; (hourlyCrates - 3),
    hourlyCrates &gt; 1, "Kisten/h: " &amp; hourlyCrates &amp; CHAR(10) &amp; "Kisten max: " &amp; maxCrates
  )
))</f>
        <v/>
      </c>
      <c r="D41" s="260" t="str">
        <f>IF(B41="",,'Control Panel'!$D$4 &amp; "   |   "&amp;RIGHT($A$1,2))</f>
        <v/>
      </c>
    </row>
    <row r="42" ht="300.0" customHeight="1">
      <c r="A42" s="257"/>
      <c r="B42" s="258"/>
      <c r="C42" s="264" t="str">
        <f t="array" ref="C42">IF(B42="",,
LET(
  bundleSKU, COUNTIF('Bundle SKUs'!B:B, B42)&gt;0,
  hourlyCrates, XLOOKUP(B42, 'Läuferlisten'!I:I, 'Läuferlisten'!K:K,,0),
  maxCrates, XLOOKUP(B42, 'Läuferlisten'!I:I, 'Läuferlisten'!L:L,,0),
  IFS(
    AND(bundleSKU = TRUE, hourlyCrates &lt; 4), "nur Linie",
    AND(bundleSKU = TRUE, hourlyCrates &gt; 3), "Kisten max: " &amp; (hourlyCrates - 3),
    hourlyCrates &gt; 1, "Kisten/h: " &amp; hourlyCrates &amp; CHAR(10) &amp; "Kisten max: " &amp; maxCrates
  )
))</f>
        <v/>
      </c>
      <c r="D42" s="260" t="str">
        <f>IF(B42="",,'Control Panel'!$D$4 &amp; "   |   "&amp;RIGHT($A$1,2))</f>
        <v/>
      </c>
    </row>
    <row r="43" ht="300.0" customHeight="1">
      <c r="A43" s="257"/>
      <c r="B43" s="258"/>
      <c r="C43" s="264" t="str">
        <f t="array" ref="C43">IF(B43="",,
LET(
  bundleSKU, COUNTIF('Bundle SKUs'!B:B, B43)&gt;0,
  hourlyCrates, XLOOKUP(B43, 'Läuferlisten'!I:I, 'Läuferlisten'!K:K,,0),
  maxCrates, XLOOKUP(B43, 'Läuferlisten'!I:I, 'Läuferlisten'!L:L,,0),
  IFS(
    AND(bundleSKU = TRUE, hourlyCrates &lt; 4), "nur Linie",
    AND(bundleSKU = TRUE, hourlyCrates &gt; 3), "Kisten max: " &amp; (hourlyCrates - 3),
    hourlyCrates &gt; 1, "Kisten/h: " &amp; hourlyCrates &amp; CHAR(10) &amp; "Kisten max: " &amp; maxCrates
  )
))</f>
        <v/>
      </c>
      <c r="D43" s="260" t="str">
        <f>IF(B43="",,'Control Panel'!$D$4 &amp; "   |   "&amp;RIGHT($A$1,2))</f>
        <v/>
      </c>
    </row>
    <row r="44" ht="300.0" customHeight="1">
      <c r="A44" s="257"/>
      <c r="B44" s="258"/>
      <c r="C44" s="264" t="str">
        <f t="array" ref="C44">IF(B44="",,
LET(
  bundleSKU, COUNTIF('Bundle SKUs'!B:B, B44)&gt;0,
  hourlyCrates, XLOOKUP(B44, 'Läuferlisten'!I:I, 'Läuferlisten'!K:K,,0),
  maxCrates, XLOOKUP(B44, 'Läuferlisten'!I:I, 'Läuferlisten'!L:L,,0),
  IFS(
    AND(bundleSKU = TRUE, hourlyCrates &lt; 4), "nur Linie",
    AND(bundleSKU = TRUE, hourlyCrates &gt; 3), "Kisten max: " &amp; (hourlyCrates - 3),
    hourlyCrates &gt; 1, "Kisten/h: " &amp; hourlyCrates &amp; CHAR(10) &amp; "Kisten max: " &amp; maxCrates
  )
))</f>
        <v/>
      </c>
      <c r="D44" s="260" t="str">
        <f>IF(B44="",,'Control Panel'!$D$4 &amp; "   |   "&amp;RIGHT($A$1,2))</f>
        <v/>
      </c>
    </row>
    <row r="45" ht="300.0" customHeight="1">
      <c r="A45" s="257"/>
      <c r="B45" s="258"/>
      <c r="C45" s="264" t="str">
        <f t="array" ref="C45">IF(B45="",,
LET(
  bundleSKU, COUNTIF('Bundle SKUs'!B:B, B45)&gt;0,
  hourlyCrates, XLOOKUP(B45, 'Läuferlisten'!I:I, 'Läuferlisten'!K:K,,0),
  maxCrates, XLOOKUP(B45, 'Läuferlisten'!I:I, 'Läuferlisten'!L:L,,0),
  IFS(
    AND(bundleSKU = TRUE, hourlyCrates &lt; 4), "nur Linie",
    AND(bundleSKU = TRUE, hourlyCrates &gt; 3), "Kisten max: " &amp; (hourlyCrates - 3),
    hourlyCrates &gt; 1, "Kisten/h: " &amp; hourlyCrates &amp; CHAR(10) &amp; "Kisten max: " &amp; maxCrates
  )
))</f>
        <v/>
      </c>
      <c r="D45" s="260" t="str">
        <f>IF(B45="",,'Control Panel'!$D$4 &amp; "   |   "&amp;RIGHT($A$1,2))</f>
        <v/>
      </c>
    </row>
    <row r="46" ht="300.0" customHeight="1">
      <c r="A46" s="257"/>
      <c r="B46" s="258"/>
      <c r="C46" s="264" t="str">
        <f t="array" ref="C46">IF(B46="",,
LET(
  bundleSKU, COUNTIF('Bundle SKUs'!B:B, B46)&gt;0,
  hourlyCrates, XLOOKUP(B46, 'Läuferlisten'!I:I, 'Läuferlisten'!K:K,,0),
  maxCrates, XLOOKUP(B46, 'Läuferlisten'!I:I, 'Läuferlisten'!L:L,,0),
  IFS(
    AND(bundleSKU = TRUE, hourlyCrates &lt; 4), "nur Linie",
    AND(bundleSKU = TRUE, hourlyCrates &gt; 3), "Kisten max: " &amp; (hourlyCrates - 3),
    hourlyCrates &gt; 1, "Kisten/h: " &amp; hourlyCrates &amp; CHAR(10) &amp; "Kisten max: " &amp; maxCrates
  )
))</f>
        <v/>
      </c>
      <c r="D46" s="260" t="str">
        <f>IF(B46="",,'Control Panel'!$D$4 &amp; "   |   "&amp;RIGHT($A$1,2))</f>
        <v/>
      </c>
    </row>
    <row r="47" ht="300.0" customHeight="1">
      <c r="A47" s="257"/>
      <c r="B47" s="258"/>
      <c r="C47" s="264" t="str">
        <f t="array" ref="C47">IF(B47="",,
LET(
  bundleSKU, COUNTIF('Bundle SKUs'!B:B, B47)&gt;0,
  hourlyCrates, XLOOKUP(B47, 'Läuferlisten'!I:I, 'Läuferlisten'!K:K,,0),
  maxCrates, XLOOKUP(B47, 'Läuferlisten'!I:I, 'Läuferlisten'!L:L,,0),
  IFS(
    AND(bundleSKU = TRUE, hourlyCrates &lt; 4), "nur Linie",
    AND(bundleSKU = TRUE, hourlyCrates &gt; 3), "Kisten max: " &amp; (hourlyCrates - 3),
    hourlyCrates &gt; 1, "Kisten/h: " &amp; hourlyCrates &amp; CHAR(10) &amp; "Kisten max: " &amp; maxCrates
  )
))</f>
        <v/>
      </c>
      <c r="D47" s="260" t="str">
        <f>IF(B47="",,'Control Panel'!$D$4 &amp; "   |   "&amp;RIGHT($A$1,2))</f>
        <v/>
      </c>
    </row>
    <row r="48" ht="300.0" customHeight="1">
      <c r="A48" s="257"/>
      <c r="B48" s="258"/>
      <c r="C48" s="264" t="str">
        <f t="array" ref="C48">IF(B48="",,
LET(
  bundleSKU, COUNTIF('Bundle SKUs'!B:B, B48)&gt;0,
  hourlyCrates, XLOOKUP(B48, 'Läuferlisten'!I:I, 'Läuferlisten'!K:K,,0),
  maxCrates, XLOOKUP(B48, 'Läuferlisten'!I:I, 'Läuferlisten'!L:L,,0),
  IFS(
    AND(bundleSKU = TRUE, hourlyCrates &lt; 4), "nur Linie",
    AND(bundleSKU = TRUE, hourlyCrates &gt; 3), "Kisten max: " &amp; (hourlyCrates - 3),
    hourlyCrates &gt; 1, "Kisten/h: " &amp; hourlyCrates &amp; CHAR(10) &amp; "Kisten max: " &amp; maxCrates
  )
))</f>
        <v/>
      </c>
      <c r="D48" s="260" t="str">
        <f>IF(B48="",,'Control Panel'!$D$4 &amp; "   |   "&amp;RIGHT($A$1,2))</f>
        <v/>
      </c>
    </row>
    <row r="49" ht="300.0" customHeight="1">
      <c r="A49" s="257"/>
      <c r="B49" s="258"/>
      <c r="C49" s="264" t="str">
        <f t="array" ref="C49">IF(B49="",,
LET(
  bundleSKU, COUNTIF('Bundle SKUs'!B:B, B49)&gt;0,
  hourlyCrates, XLOOKUP(B49, 'Läuferlisten'!I:I, 'Läuferlisten'!K:K,,0),
  maxCrates, XLOOKUP(B49, 'Läuferlisten'!I:I, 'Läuferlisten'!L:L,,0),
  IFS(
    AND(bundleSKU = TRUE, hourlyCrates &lt; 4), "nur Linie",
    AND(bundleSKU = TRUE, hourlyCrates &gt; 3), "Kisten max: " &amp; (hourlyCrates - 3),
    hourlyCrates &gt; 1, "Kisten/h: " &amp; hourlyCrates &amp; CHAR(10) &amp; "Kisten max: " &amp; maxCrates
  )
))</f>
        <v/>
      </c>
      <c r="D49" s="260" t="str">
        <f>IF(B49="",,'Control Panel'!$D$4 &amp; "   |   "&amp;RIGHT($A$1,2))</f>
        <v/>
      </c>
    </row>
    <row r="50" ht="300.0" customHeight="1">
      <c r="A50" s="257"/>
      <c r="B50" s="258"/>
      <c r="C50" s="264" t="str">
        <f t="array" ref="C50">IF(B50="",,
LET(
  bundleSKU, COUNTIF('Bundle SKUs'!B:B, B50)&gt;0,
  hourlyCrates, XLOOKUP(B50, 'Läuferlisten'!I:I, 'Läuferlisten'!K:K,,0),
  maxCrates, XLOOKUP(B50, 'Läuferlisten'!I:I, 'Läuferlisten'!L:L,,0),
  IFS(
    AND(bundleSKU = TRUE, hourlyCrates &lt; 4), "nur Linie",
    AND(bundleSKU = TRUE, hourlyCrates &gt; 3), "Kisten max: " &amp; (hourlyCrates - 3),
    hourlyCrates &gt; 1, "Kisten/h: " &amp; hourlyCrates &amp; CHAR(10) &amp; "Kisten max: " &amp; maxCrates
  )
))</f>
        <v/>
      </c>
      <c r="D50" s="260" t="str">
        <f>IF(B50="",,'Control Panel'!$D$4 &amp; "   |   "&amp;RIGHT($A$1,2))</f>
        <v/>
      </c>
    </row>
    <row r="51" ht="300.0" customHeight="1">
      <c r="A51" s="257"/>
      <c r="B51" s="258"/>
      <c r="C51" s="264" t="str">
        <f t="array" ref="C51">IF(B51="",,
LET(
  bundleSKU, COUNTIF('Bundle SKUs'!B:B, B51)&gt;0,
  hourlyCrates, XLOOKUP(B51, 'Läuferlisten'!I:I, 'Läuferlisten'!K:K,,0),
  maxCrates, XLOOKUP(B51, 'Läuferlisten'!I:I, 'Läuferlisten'!L:L,,0),
  IFS(
    AND(bundleSKU = TRUE, hourlyCrates &lt; 4), "nur Linie",
    AND(bundleSKU = TRUE, hourlyCrates &gt; 3), "Kisten max: " &amp; (hourlyCrates - 3),
    hourlyCrates &gt; 1, "Kisten/h: " &amp; hourlyCrates &amp; CHAR(10) &amp; "Kisten max: " &amp; maxCrates
  )
))</f>
        <v/>
      </c>
      <c r="D51" s="260" t="str">
        <f>IF(B51="",,'Control Panel'!$D$4 &amp; "   |   "&amp;RIGHT($A$1,2))</f>
        <v/>
      </c>
    </row>
    <row r="52" ht="300.0" customHeight="1">
      <c r="A52" s="257"/>
      <c r="B52" s="258"/>
      <c r="C52" s="264" t="str">
        <f t="array" ref="C52">IF(B52="",,
LET(
  bundleSKU, COUNTIF('Bundle SKUs'!B:B, B52)&gt;0,
  hourlyCrates, XLOOKUP(B52, 'Läuferlisten'!I:I, 'Läuferlisten'!K:K,,0),
  maxCrates, XLOOKUP(B52, 'Läuferlisten'!I:I, 'Läuferlisten'!L:L,,0),
  IFS(
    AND(bundleSKU = TRUE, hourlyCrates &lt; 4), "nur Linie",
    AND(bundleSKU = TRUE, hourlyCrates &gt; 3), "Kisten max: " &amp; (hourlyCrates - 3),
    hourlyCrates &gt; 1, "Kisten/h: " &amp; hourlyCrates &amp; CHAR(10) &amp; "Kisten max: " &amp; maxCrates
  )
))</f>
        <v/>
      </c>
      <c r="D52" s="260" t="str">
        <f>IF(B52="",,'Control Panel'!$D$4 &amp; "   |   "&amp;RIGHT($A$1,2))</f>
        <v/>
      </c>
    </row>
    <row r="53" ht="300.0" customHeight="1">
      <c r="A53" s="257"/>
      <c r="B53" s="258"/>
      <c r="C53" s="264" t="str">
        <f t="array" ref="C53">IF(B53="",,
LET(
  bundleSKU, COUNTIF('Bundle SKUs'!B:B, B53)&gt;0,
  hourlyCrates, XLOOKUP(B53, 'Läuferlisten'!I:I, 'Läuferlisten'!K:K,,0),
  maxCrates, XLOOKUP(B53, 'Läuferlisten'!I:I, 'Läuferlisten'!L:L,,0),
  IFS(
    AND(bundleSKU = TRUE, hourlyCrates &lt; 4), "nur Linie",
    AND(bundleSKU = TRUE, hourlyCrates &gt; 3), "Kisten max: " &amp; (hourlyCrates - 3),
    hourlyCrates &gt; 1, "Kisten/h: " &amp; hourlyCrates &amp; CHAR(10) &amp; "Kisten max: " &amp; maxCrates
  )
))</f>
        <v/>
      </c>
      <c r="D53" s="260" t="str">
        <f>IF(B53="",,'Control Panel'!$D$4 &amp; "   |   "&amp;RIGHT($A$1,2))</f>
        <v/>
      </c>
    </row>
    <row r="54" ht="300.0" customHeight="1">
      <c r="A54" s="257"/>
      <c r="B54" s="258"/>
      <c r="C54" s="264" t="str">
        <f t="array" ref="C54">IF(B54="",,
LET(
  bundleSKU, COUNTIF('Bundle SKUs'!B:B, B54)&gt;0,
  hourlyCrates, XLOOKUP(B54, 'Läuferlisten'!I:I, 'Läuferlisten'!K:K,,0),
  maxCrates, XLOOKUP(B54, 'Läuferlisten'!I:I, 'Läuferlisten'!L:L,,0),
  IFS(
    AND(bundleSKU = TRUE, hourlyCrates &lt; 4), "nur Linie",
    AND(bundleSKU = TRUE, hourlyCrates &gt; 3), "Kisten max: " &amp; (hourlyCrates - 3),
    hourlyCrates &gt; 1, "Kisten/h: " &amp; hourlyCrates &amp; CHAR(10) &amp; "Kisten max: " &amp; maxCrates
  )
))</f>
        <v/>
      </c>
      <c r="D54" s="260" t="str">
        <f>IF(B54="",,'Control Panel'!$D$4 &amp; "   |   "&amp;RIGHT($A$1,2))</f>
        <v/>
      </c>
    </row>
    <row r="55" ht="300.0" customHeight="1">
      <c r="A55" s="257"/>
      <c r="B55" s="258"/>
      <c r="C55" s="264" t="str">
        <f t="array" ref="C55">IF(B55="",,
LET(
  bundleSKU, COUNTIF('Bundle SKUs'!B:B, B55)&gt;0,
  hourlyCrates, XLOOKUP(B55, 'Läuferlisten'!I:I, 'Läuferlisten'!K:K,,0),
  maxCrates, XLOOKUP(B55, 'Läuferlisten'!I:I, 'Läuferlisten'!L:L,,0),
  IFS(
    AND(bundleSKU = TRUE, hourlyCrates &lt; 4), "nur Linie",
    AND(bundleSKU = TRUE, hourlyCrates &gt; 3), "Kisten max: " &amp; (hourlyCrates - 3),
    hourlyCrates &gt; 1, "Kisten/h: " &amp; hourlyCrates &amp; CHAR(10) &amp; "Kisten max: " &amp; maxCrates
  )
))</f>
        <v/>
      </c>
      <c r="D55" s="260" t="str">
        <f>IF(B55="",,'Control Panel'!$D$4 &amp; "   |   "&amp;RIGHT($A$1,2))</f>
        <v/>
      </c>
    </row>
    <row r="56" ht="300.0" customHeight="1">
      <c r="A56" s="257"/>
      <c r="B56" s="258"/>
      <c r="C56" s="264" t="str">
        <f t="array" ref="C56">IF(B56="",,
LET(
  bundleSKU, COUNTIF('Bundle SKUs'!B:B, B56)&gt;0,
  hourlyCrates, XLOOKUP(B56, 'Läuferlisten'!I:I, 'Läuferlisten'!K:K,,0),
  maxCrates, XLOOKUP(B56, 'Läuferlisten'!I:I, 'Läuferlisten'!L:L,,0),
  IFS(
    AND(bundleSKU = TRUE, hourlyCrates &lt; 4), "nur Linie",
    AND(bundleSKU = TRUE, hourlyCrates &gt; 3), "Kisten max: " &amp; (hourlyCrates - 3),
    hourlyCrates &gt; 1, "Kisten/h: " &amp; hourlyCrates &amp; CHAR(10) &amp; "Kisten max: " &amp; maxCrates
  )
))</f>
        <v/>
      </c>
      <c r="D56" s="260" t="str">
        <f>IF(B56="",,'Control Panel'!$D$4 &amp; "   |   "&amp;RIGHT($A$1,2))</f>
        <v/>
      </c>
    </row>
    <row r="57" ht="300.0" customHeight="1">
      <c r="A57" s="257"/>
      <c r="B57" s="258"/>
      <c r="C57" s="264" t="str">
        <f t="array" ref="C57">IF(B57="",,
LET(
  bundleSKU, COUNTIF('Bundle SKUs'!B:B, B57)&gt;0,
  hourlyCrates, XLOOKUP(B57, 'Läuferlisten'!I:I, 'Läuferlisten'!K:K,,0),
  maxCrates, XLOOKUP(B57, 'Läuferlisten'!I:I, 'Läuferlisten'!L:L,,0),
  IFS(
    AND(bundleSKU = TRUE, hourlyCrates &lt; 4), "nur Linie",
    AND(bundleSKU = TRUE, hourlyCrates &gt; 3), "Kisten max: " &amp; (hourlyCrates - 3),
    hourlyCrates &gt; 1, "Kisten/h: " &amp; hourlyCrates &amp; CHAR(10) &amp; "Kisten max: " &amp; maxCrates
  )
))</f>
        <v/>
      </c>
      <c r="D57" s="260" t="str">
        <f>IF(B57="",,'Control Panel'!$D$4 &amp; "   |   "&amp;RIGHT($A$1,2))</f>
        <v/>
      </c>
    </row>
    <row r="58" ht="300.0" customHeight="1">
      <c r="A58" s="257"/>
      <c r="B58" s="258"/>
      <c r="C58" s="264" t="str">
        <f t="array" ref="C58">IF(B58="",,
LET(
  bundleSKU, COUNTIF('Bundle SKUs'!B:B, B58)&gt;0,
  hourlyCrates, XLOOKUP(B58, 'Läuferlisten'!I:I, 'Läuferlisten'!K:K,,0),
  maxCrates, XLOOKUP(B58, 'Läuferlisten'!I:I, 'Läuferlisten'!L:L,,0),
  IFS(
    AND(bundleSKU = TRUE, hourlyCrates &lt; 4), "nur Linie",
    AND(bundleSKU = TRUE, hourlyCrates &gt; 3), "Kisten max: " &amp; (hourlyCrates - 3),
    hourlyCrates &gt; 1, "Kisten/h: " &amp; hourlyCrates &amp; CHAR(10) &amp; "Kisten max: " &amp; maxCrates
  )
))</f>
        <v/>
      </c>
      <c r="D58" s="260" t="str">
        <f>IF(B58="",,'Control Panel'!$D$4 &amp; "   |   "&amp;RIGHT($A$1,2))</f>
        <v/>
      </c>
    </row>
    <row r="59" ht="300.0" customHeight="1">
      <c r="A59" s="257"/>
      <c r="B59" s="258"/>
      <c r="C59" s="264" t="str">
        <f t="array" ref="C59">IF(B59="",,
LET(
  bundleSKU, COUNTIF('Bundle SKUs'!B:B, B59)&gt;0,
  hourlyCrates, XLOOKUP(B59, 'Läuferlisten'!I:I, 'Läuferlisten'!K:K,,0),
  maxCrates, XLOOKUP(B59, 'Läuferlisten'!I:I, 'Läuferlisten'!L:L,,0),
  IFS(
    AND(bundleSKU = TRUE, hourlyCrates &lt; 4), "nur Linie",
    AND(bundleSKU = TRUE, hourlyCrates &gt; 3), "Kisten max: " &amp; (hourlyCrates - 3),
    hourlyCrates &gt; 1, "Kisten/h: " &amp; hourlyCrates &amp; CHAR(10) &amp; "Kisten max: " &amp; maxCrates
  )
))</f>
        <v/>
      </c>
      <c r="D59" s="260" t="str">
        <f>IF(B59="",,'Control Panel'!$D$4 &amp; "   |   "&amp;RIGHT($A$1,2))</f>
        <v/>
      </c>
    </row>
    <row r="60" ht="300.0" customHeight="1">
      <c r="A60" s="257"/>
      <c r="B60" s="258"/>
      <c r="C60" s="264" t="str">
        <f t="array" ref="C60">IF(B60="",,
LET(
  bundleSKU, COUNTIF('Bundle SKUs'!B:B, B60)&gt;0,
  hourlyCrates, XLOOKUP(B60, 'Läuferlisten'!I:I, 'Läuferlisten'!K:K,,0),
  maxCrates, XLOOKUP(B60, 'Läuferlisten'!I:I, 'Läuferlisten'!L:L,,0),
  IFS(
    AND(bundleSKU = TRUE, hourlyCrates &lt; 4), "nur Linie",
    AND(bundleSKU = TRUE, hourlyCrates &gt; 3), "Kisten max: " &amp; (hourlyCrates - 3),
    hourlyCrates &gt; 1, "Kisten/h: " &amp; hourlyCrates &amp; CHAR(10) &amp; "Kisten max: " &amp; maxCrates
  )
))</f>
        <v/>
      </c>
      <c r="D60" s="260" t="str">
        <f>IF(B60="",,'Control Panel'!$D$4 &amp; "   |   "&amp;RIGHT($A$1,2))</f>
        <v/>
      </c>
    </row>
    <row r="61" ht="300.0" customHeight="1">
      <c r="A61" s="257"/>
      <c r="B61" s="258"/>
      <c r="C61" s="264" t="str">
        <f t="array" ref="C61">IF(B61="",,
LET(
  bundleSKU, COUNTIF('Bundle SKUs'!B:B, B61)&gt;0,
  hourlyCrates, XLOOKUP(B61, 'Läuferlisten'!I:I, 'Läuferlisten'!K:K,,0),
  maxCrates, XLOOKUP(B61, 'Läuferlisten'!I:I, 'Läuferlisten'!L:L,,0),
  IFS(
    AND(bundleSKU = TRUE, hourlyCrates &lt; 4), "nur Linie",
    AND(bundleSKU = TRUE, hourlyCrates &gt; 3), "Kisten max: " &amp; (hourlyCrates - 3),
    hourlyCrates &gt; 1, "Kisten/h: " &amp; hourlyCrates &amp; CHAR(10) &amp; "Kisten max: " &amp; maxCrates
  )
))</f>
        <v/>
      </c>
      <c r="D61" s="260" t="str">
        <f>IF(B61="",,'Control Panel'!$D$4 &amp; "   |   "&amp;RIGHT($A$1,2))</f>
        <v/>
      </c>
    </row>
    <row r="62" ht="300.0" customHeight="1">
      <c r="A62" s="257"/>
      <c r="B62" s="258"/>
      <c r="C62" s="264" t="str">
        <f t="array" ref="C62">IF(B62="",,
LET(
  bundleSKU, COUNTIF('Bundle SKUs'!B:B, B62)&gt;0,
  hourlyCrates, XLOOKUP(B62, 'Läuferlisten'!I:I, 'Läuferlisten'!K:K,,0),
  maxCrates, XLOOKUP(B62, 'Läuferlisten'!I:I, 'Läuferlisten'!L:L,,0),
  IFS(
    AND(bundleSKU = TRUE, hourlyCrates &lt; 4), "nur Linie",
    AND(bundleSKU = TRUE, hourlyCrates &gt; 3), "Kisten max: " &amp; (hourlyCrates - 3),
    hourlyCrates &gt; 1, "Kisten/h: " &amp; hourlyCrates &amp; CHAR(10) &amp; "Kisten max: " &amp; maxCrates
  )
))</f>
        <v/>
      </c>
      <c r="D62" s="260" t="str">
        <f>IF(B62="",,'Control Panel'!$D$4 &amp; "   |   "&amp;RIGHT($A$1,2))</f>
        <v/>
      </c>
    </row>
    <row r="63" ht="300.0" customHeight="1">
      <c r="A63" s="257"/>
      <c r="B63" s="258"/>
      <c r="C63" s="264" t="str">
        <f t="array" ref="C63">IF(B63="",,
LET(
  bundleSKU, COUNTIF('Bundle SKUs'!B:B, B63)&gt;0,
  hourlyCrates, XLOOKUP(B63, 'Läuferlisten'!I:I, 'Läuferlisten'!K:K,,0),
  maxCrates, XLOOKUP(B63, 'Läuferlisten'!I:I, 'Läuferlisten'!L:L,,0),
  IFS(
    AND(bundleSKU = TRUE, hourlyCrates &lt; 4), "nur Linie",
    AND(bundleSKU = TRUE, hourlyCrates &gt; 3), "Kisten max: " &amp; (hourlyCrates - 3),
    hourlyCrates &gt; 1, "Kisten/h: " &amp; hourlyCrates &amp; CHAR(10) &amp; "Kisten max: " &amp; maxCrates
  )
))</f>
        <v/>
      </c>
      <c r="D63" s="260" t="str">
        <f>IF(B63="",,'Control Panel'!$D$4 &amp; "   |   "&amp;RIGHT($A$1,2))</f>
        <v/>
      </c>
    </row>
    <row r="64" ht="300.0" customHeight="1">
      <c r="A64" s="257"/>
      <c r="B64" s="258"/>
      <c r="C64" s="264" t="str">
        <f t="array" ref="C64">IF(B64="",,
LET(
  bundleSKU, COUNTIF('Bundle SKUs'!B:B, B64)&gt;0,
  hourlyCrates, XLOOKUP(B64, 'Läuferlisten'!I:I, 'Läuferlisten'!K:K,,0),
  maxCrates, XLOOKUP(B64, 'Läuferlisten'!I:I, 'Läuferlisten'!L:L,,0),
  IFS(
    AND(bundleSKU = TRUE, hourlyCrates &lt; 4), "nur Linie",
    AND(bundleSKU = TRUE, hourlyCrates &gt; 3), "Kisten max: " &amp; (hourlyCrates - 3),
    hourlyCrates &gt; 1, "Kisten/h: " &amp; hourlyCrates &amp; CHAR(10) &amp; "Kisten max: " &amp; maxCrates
  )
))</f>
        <v/>
      </c>
      <c r="D64" s="260" t="str">
        <f>IF(B64="",,'Control Panel'!$D$4 &amp; "   |   "&amp;RIGHT($A$1,2))</f>
        <v/>
      </c>
    </row>
    <row r="65" ht="300.0" customHeight="1">
      <c r="A65" s="257"/>
      <c r="B65" s="258"/>
      <c r="C65" s="264" t="str">
        <f t="array" ref="C65">IF(B65="",,
LET(
  bundleSKU, COUNTIF('Bundle SKUs'!B:B, B65)&gt;0,
  hourlyCrates, XLOOKUP(B65, 'Läuferlisten'!I:I, 'Läuferlisten'!K:K,,0),
  maxCrates, XLOOKUP(B65, 'Läuferlisten'!I:I, 'Läuferlisten'!L:L,,0),
  IFS(
    AND(bundleSKU = TRUE, hourlyCrates &lt; 4), "nur Linie",
    AND(bundleSKU = TRUE, hourlyCrates &gt; 3), "Kisten max: " &amp; (hourlyCrates - 3),
    hourlyCrates &gt; 1, "Kisten/h: " &amp; hourlyCrates &amp; CHAR(10) &amp; "Kisten max: " &amp; maxCrates
  )
))</f>
        <v/>
      </c>
      <c r="D65" s="260" t="str">
        <f>IF(B65="",,'Control Panel'!$D$4 &amp; "   |   "&amp;RIGHT($A$1,2))</f>
        <v/>
      </c>
    </row>
    <row r="66" ht="300.0" customHeight="1">
      <c r="A66" s="257"/>
      <c r="B66" s="258"/>
      <c r="C66" s="264" t="str">
        <f t="array" ref="C66">IF(B66="",,
LET(
  bundleSKU, COUNTIF('Bundle SKUs'!B:B, B66)&gt;0,
  hourlyCrates, XLOOKUP(B66, 'Läuferlisten'!I:I, 'Läuferlisten'!K:K,,0),
  maxCrates, XLOOKUP(B66, 'Läuferlisten'!I:I, 'Läuferlisten'!L:L,,0),
  IFS(
    AND(bundleSKU = TRUE, hourlyCrates &lt; 4), "nur Linie",
    AND(bundleSKU = TRUE, hourlyCrates &gt; 3), "Kisten max: " &amp; (hourlyCrates - 3),
    hourlyCrates &gt; 1, "Kisten/h: " &amp; hourlyCrates &amp; CHAR(10) &amp; "Kisten max: " &amp; maxCrates
  )
))</f>
        <v/>
      </c>
      <c r="D66" s="260" t="str">
        <f>IF(B66="",,'Control Panel'!$D$4 &amp; "   |   "&amp;RIGHT($A$1,2))</f>
        <v/>
      </c>
    </row>
    <row r="67" ht="300.0" customHeight="1">
      <c r="A67" s="257"/>
      <c r="B67" s="258"/>
      <c r="C67" s="264" t="str">
        <f t="array" ref="C67">IF(B67="",,
LET(
  bundleSKU, COUNTIF('Bundle SKUs'!B:B, B67)&gt;0,
  hourlyCrates, XLOOKUP(B67, 'Läuferlisten'!I:I, 'Läuferlisten'!K:K,,0),
  maxCrates, XLOOKUP(B67, 'Läuferlisten'!I:I, 'Läuferlisten'!L:L,,0),
  IFS(
    AND(bundleSKU = TRUE, hourlyCrates &lt; 4), "nur Linie",
    AND(bundleSKU = TRUE, hourlyCrates &gt; 3), "Kisten max: " &amp; (hourlyCrates - 3),
    hourlyCrates &gt; 1, "Kisten/h: " &amp; hourlyCrates &amp; CHAR(10) &amp; "Kisten max: " &amp; maxCrates
  )
))</f>
        <v/>
      </c>
      <c r="D67" s="260" t="str">
        <f>IF(B67="",,'Control Panel'!$D$4 &amp; "   |   "&amp;RIGHT($A$1,2))</f>
        <v/>
      </c>
    </row>
    <row r="68" ht="300.0" customHeight="1">
      <c r="A68" s="257"/>
      <c r="B68" s="258"/>
      <c r="C68" s="264" t="str">
        <f t="array" ref="C68">IF(B68="",,
LET(
  bundleSKU, COUNTIF('Bundle SKUs'!B:B, B68)&gt;0,
  hourlyCrates, XLOOKUP(B68, 'Läuferlisten'!I:I, 'Läuferlisten'!K:K,,0),
  maxCrates, XLOOKUP(B68, 'Läuferlisten'!I:I, 'Läuferlisten'!L:L,,0),
  IFS(
    AND(bundleSKU = TRUE, hourlyCrates &lt; 4), "nur Linie",
    AND(bundleSKU = TRUE, hourlyCrates &gt; 3), "Kisten max: " &amp; (hourlyCrates - 3),
    hourlyCrates &gt; 1, "Kisten/h: " &amp; hourlyCrates &amp; CHAR(10) &amp; "Kisten max: " &amp; maxCrates
  )
))</f>
        <v/>
      </c>
      <c r="D68" s="260" t="str">
        <f>IF(B68="",,'Control Panel'!$D$4 &amp; "   |   "&amp;RIGHT($A$1,2))</f>
        <v/>
      </c>
    </row>
    <row r="69" ht="300.0" customHeight="1">
      <c r="A69" s="257"/>
      <c r="B69" s="258"/>
      <c r="C69" s="264" t="str">
        <f t="array" ref="C69">IF(B69="",,
LET(
  bundleSKU, COUNTIF('Bundle SKUs'!B:B, B69)&gt;0,
  hourlyCrates, XLOOKUP(B69, 'Läuferlisten'!I:I, 'Läuferlisten'!K:K,,0),
  maxCrates, XLOOKUP(B69, 'Läuferlisten'!I:I, 'Läuferlisten'!L:L,,0),
  IFS(
    AND(bundleSKU = TRUE, hourlyCrates &lt; 4), "nur Linie",
    AND(bundleSKU = TRUE, hourlyCrates &gt; 3), "Kisten max: " &amp; (hourlyCrates - 3),
    hourlyCrates &gt; 1, "Kisten/h: " &amp; hourlyCrates &amp; CHAR(10) &amp; "Kisten max: " &amp; maxCrates
  )
))</f>
        <v/>
      </c>
      <c r="D69" s="260" t="str">
        <f>IF(B69="",,'Control Panel'!$D$4 &amp; "   |   "&amp;RIGHT($A$1,2))</f>
        <v/>
      </c>
    </row>
    <row r="70" ht="300.0" customHeight="1">
      <c r="A70" s="257"/>
      <c r="B70" s="258"/>
      <c r="C70" s="264" t="str">
        <f t="array" ref="C70">IF(B70="",,
LET(
  bundleSKU, COUNTIF('Bundle SKUs'!B:B, B70)&gt;0,
  hourlyCrates, XLOOKUP(B70, 'Läuferlisten'!I:I, 'Läuferlisten'!K:K,,0),
  maxCrates, XLOOKUP(B70, 'Läuferlisten'!I:I, 'Läuferlisten'!L:L,,0),
  IFS(
    AND(bundleSKU = TRUE, hourlyCrates &lt; 4), "nur Linie",
    AND(bundleSKU = TRUE, hourlyCrates &gt; 3), "Kisten max: " &amp; (hourlyCrates - 3),
    hourlyCrates &gt; 1, "Kisten/h: " &amp; hourlyCrates &amp; CHAR(10) &amp; "Kisten max: " &amp; maxCrates
  )
))</f>
        <v/>
      </c>
      <c r="D70" s="260" t="str">
        <f>IF(B70="",,'Control Panel'!$D$4 &amp; "   |   "&amp;RIGHT($A$1,2))</f>
        <v/>
      </c>
    </row>
    <row r="71" ht="300.0" customHeight="1">
      <c r="A71" s="257"/>
      <c r="B71" s="258"/>
      <c r="C71" s="264" t="str">
        <f t="array" ref="C71">IF(B71="",,
LET(
  bundleSKU, COUNTIF('Bundle SKUs'!B:B, B71)&gt;0,
  hourlyCrates, XLOOKUP(B71, 'Läuferlisten'!I:I, 'Läuferlisten'!K:K,,0),
  maxCrates, XLOOKUP(B71, 'Läuferlisten'!I:I, 'Läuferlisten'!L:L,,0),
  IFS(
    AND(bundleSKU = TRUE, hourlyCrates &lt; 4), "nur Linie",
    AND(bundleSKU = TRUE, hourlyCrates &gt; 3), "Kisten max: " &amp; (hourlyCrates - 3),
    hourlyCrates &gt; 1, "Kisten/h: " &amp; hourlyCrates &amp; CHAR(10) &amp; "Kisten max: " &amp; maxCrates
  )
))</f>
        <v/>
      </c>
      <c r="D71" s="260" t="str">
        <f>IF(B71="",,'Control Panel'!$D$4 &amp; "   |   "&amp;RIGHT($A$1,2))</f>
        <v/>
      </c>
    </row>
    <row r="72" ht="300.0" customHeight="1">
      <c r="A72" s="257"/>
      <c r="B72" s="258"/>
      <c r="C72" s="264" t="str">
        <f t="array" ref="C72">IF(B72="",,
LET(
  bundleSKU, COUNTIF('Bundle SKUs'!B:B, B72)&gt;0,
  hourlyCrates, XLOOKUP(B72, 'Läuferlisten'!I:I, 'Läuferlisten'!K:K,,0),
  maxCrates, XLOOKUP(B72, 'Läuferlisten'!I:I, 'Läuferlisten'!L:L,,0),
  IFS(
    AND(bundleSKU = TRUE, hourlyCrates &lt; 4), "nur Linie",
    AND(bundleSKU = TRUE, hourlyCrates &gt; 3), "Kisten max: " &amp; (hourlyCrates - 3),
    hourlyCrates &gt; 1, "Kisten/h: " &amp; hourlyCrates &amp; CHAR(10) &amp; "Kisten max: " &amp; maxCrates
  )
))</f>
        <v/>
      </c>
      <c r="D72" s="260" t="str">
        <f>IF(B72="",,'Control Panel'!$D$4 &amp; "   |   "&amp;RIGHT($A$1,2))</f>
        <v/>
      </c>
    </row>
    <row r="73" ht="300.0" customHeight="1">
      <c r="A73" s="257"/>
      <c r="B73" s="258"/>
      <c r="C73" s="264" t="str">
        <f t="array" ref="C73">IF(B73="",,
LET(
  bundleSKU, COUNTIF('Bundle SKUs'!B:B, B73)&gt;0,
  hourlyCrates, XLOOKUP(B73, 'Läuferlisten'!I:I, 'Läuferlisten'!K:K,,0),
  maxCrates, XLOOKUP(B73, 'Läuferlisten'!I:I, 'Läuferlisten'!L:L,,0),
  IFS(
    AND(bundleSKU = TRUE, hourlyCrates &lt; 4), "nur Linie",
    AND(bundleSKU = TRUE, hourlyCrates &gt; 3), "Kisten max: " &amp; (hourlyCrates - 3),
    hourlyCrates &gt; 1, "Kisten/h: " &amp; hourlyCrates &amp; CHAR(10) &amp; "Kisten max: " &amp; maxCrates
  )
))</f>
        <v/>
      </c>
      <c r="D73" s="260" t="str">
        <f>IF(B73="",,'Control Panel'!$D$4 &amp; "   |   "&amp;RIGHT($A$1,2))</f>
        <v/>
      </c>
    </row>
    <row r="74" ht="300.0" customHeight="1">
      <c r="A74" s="257"/>
      <c r="B74" s="258"/>
      <c r="C74" s="264" t="str">
        <f t="array" ref="C74">IF(B74="",,
LET(
  bundleSKU, COUNTIF('Bundle SKUs'!B:B, B74)&gt;0,
  hourlyCrates, XLOOKUP(B74, 'Läuferlisten'!I:I, 'Läuferlisten'!K:K,,0),
  maxCrates, XLOOKUP(B74, 'Läuferlisten'!I:I, 'Läuferlisten'!L:L,,0),
  IFS(
    AND(bundleSKU = TRUE, hourlyCrates &lt; 4), "nur Linie",
    AND(bundleSKU = TRUE, hourlyCrates &gt; 3), "Kisten max: " &amp; (hourlyCrates - 3),
    hourlyCrates &gt; 1, "Kisten/h: " &amp; hourlyCrates &amp; CHAR(10) &amp; "Kisten max: " &amp; maxCrates
  )
))</f>
        <v/>
      </c>
      <c r="D74" s="260" t="str">
        <f>IF(B74="",,'Control Panel'!$D$4 &amp; "   |   "&amp;RIGHT($A$1,2))</f>
        <v/>
      </c>
    </row>
    <row r="75" ht="300.0" customHeight="1">
      <c r="A75" s="257"/>
      <c r="B75" s="258"/>
      <c r="C75" s="264" t="str">
        <f t="array" ref="C75">IF(B75="",,
LET(
  bundleSKU, COUNTIF('Bundle SKUs'!B:B, B75)&gt;0,
  hourlyCrates, XLOOKUP(B75, 'Läuferlisten'!I:I, 'Läuferlisten'!K:K,,0),
  maxCrates, XLOOKUP(B75, 'Läuferlisten'!I:I, 'Läuferlisten'!L:L,,0),
  IFS(
    AND(bundleSKU = TRUE, hourlyCrates &lt; 4), "nur Linie",
    AND(bundleSKU = TRUE, hourlyCrates &gt; 3), "Kisten max: " &amp; (hourlyCrates - 3),
    hourlyCrates &gt; 1, "Kisten/h: " &amp; hourlyCrates &amp; CHAR(10) &amp; "Kisten max: " &amp; maxCrates
  )
))</f>
        <v/>
      </c>
      <c r="D75" s="260" t="str">
        <f>IF(B75="",,'Control Panel'!$D$4 &amp; "   |   "&amp;RIGHT($A$1,2))</f>
        <v/>
      </c>
    </row>
    <row r="76" ht="300.0" customHeight="1">
      <c r="A76" s="257"/>
      <c r="B76" s="258"/>
      <c r="C76" s="264" t="str">
        <f t="array" ref="C76">IF(B76="",,
LET(
  bundleSKU, COUNTIF('Bundle SKUs'!B:B, B76)&gt;0,
  hourlyCrates, XLOOKUP(B76, 'Läuferlisten'!I:I, 'Läuferlisten'!K:K,,0),
  maxCrates, XLOOKUP(B76, 'Läuferlisten'!I:I, 'Läuferlisten'!L:L,,0),
  IFS(
    AND(bundleSKU = TRUE, hourlyCrates &lt; 4), "nur Linie",
    AND(bundleSKU = TRUE, hourlyCrates &gt; 3), "Kisten max: " &amp; (hourlyCrates - 3),
    hourlyCrates &gt; 1, "Kisten/h: " &amp; hourlyCrates &amp; CHAR(10) &amp; "Kisten max: " &amp; maxCrates
  )
))</f>
        <v/>
      </c>
      <c r="D76" s="260" t="str">
        <f>IF(B76="",,'Control Panel'!$D$4 &amp; "   |   "&amp;RIGHT($A$1,2))</f>
        <v/>
      </c>
    </row>
    <row r="77" ht="300.0" customHeight="1">
      <c r="A77" s="257"/>
      <c r="B77" s="258"/>
      <c r="C77" s="264" t="str">
        <f t="array" ref="C77">IF(B77="",,
LET(
  bundleSKU, COUNTIF('Bundle SKUs'!B:B, B77)&gt;0,
  hourlyCrates, XLOOKUP(B77, 'Läuferlisten'!I:I, 'Läuferlisten'!K:K,,0),
  maxCrates, XLOOKUP(B77, 'Läuferlisten'!I:I, 'Läuferlisten'!L:L,,0),
  IFS(
    AND(bundleSKU = TRUE, hourlyCrates &lt; 4), "nur Linie",
    AND(bundleSKU = TRUE, hourlyCrates &gt; 3), "Kisten max: " &amp; (hourlyCrates - 3),
    hourlyCrates &gt; 1, "Kisten/h: " &amp; hourlyCrates &amp; CHAR(10) &amp; "Kisten max: " &amp; maxCrates
  )
))</f>
        <v/>
      </c>
      <c r="D77" s="260" t="str">
        <f>IF(B77="",,'Control Panel'!$D$4 &amp; "   |   "&amp;RIGHT($A$1,2))</f>
        <v/>
      </c>
    </row>
    <row r="78" ht="300.0" customHeight="1">
      <c r="A78" s="257"/>
      <c r="B78" s="258"/>
      <c r="C78" s="264" t="str">
        <f t="array" ref="C78">IF(B78="",,
LET(
  bundleSKU, COUNTIF('Bundle SKUs'!B:B, B78)&gt;0,
  hourlyCrates, XLOOKUP(B78, 'Läuferlisten'!I:I, 'Läuferlisten'!K:K,,0),
  maxCrates, XLOOKUP(B78, 'Läuferlisten'!I:I, 'Läuferlisten'!L:L,,0),
  IFS(
    AND(bundleSKU = TRUE, hourlyCrates &lt; 4), "nur Linie",
    AND(bundleSKU = TRUE, hourlyCrates &gt; 3), "Kisten max: " &amp; (hourlyCrates - 3),
    hourlyCrates &gt; 1, "Kisten/h: " &amp; hourlyCrates &amp; CHAR(10) &amp; "Kisten max: " &amp; maxCrates
  )
))</f>
        <v/>
      </c>
      <c r="D78" s="260" t="str">
        <f>IF(B78="",,'Control Panel'!$D$4 &amp; "   |   "&amp;RIGHT($A$1,2))</f>
        <v/>
      </c>
    </row>
    <row r="79" ht="300.0" customHeight="1">
      <c r="A79" s="257"/>
      <c r="B79" s="258"/>
      <c r="C79" s="264" t="str">
        <f t="array" ref="C79">IF(B79="",,
LET(
  bundleSKU, COUNTIF('Bundle SKUs'!B:B, B79)&gt;0,
  hourlyCrates, XLOOKUP(B79, 'Läuferlisten'!I:I, 'Läuferlisten'!K:K,,0),
  maxCrates, XLOOKUP(B79, 'Läuferlisten'!I:I, 'Läuferlisten'!L:L,,0),
  IFS(
    AND(bundleSKU = TRUE, hourlyCrates &lt; 4), "nur Linie",
    AND(bundleSKU = TRUE, hourlyCrates &gt; 3), "Kisten max: " &amp; (hourlyCrates - 3),
    hourlyCrates &gt; 1, "Kisten/h: " &amp; hourlyCrates &amp; CHAR(10) &amp; "Kisten max: " &amp; maxCrates
  )
))</f>
        <v/>
      </c>
      <c r="D79" s="260" t="str">
        <f>IF(B79="",,'Control Panel'!$D$4 &amp; "   |   "&amp;RIGHT($A$1,2))</f>
        <v/>
      </c>
    </row>
    <row r="80" ht="300.0" customHeight="1">
      <c r="A80" s="257"/>
      <c r="B80" s="258"/>
      <c r="C80" s="264" t="str">
        <f t="array" ref="C80">IF(B80="",,
LET(
  bundleSKU, COUNTIF('Bundle SKUs'!B:B, B80)&gt;0,
  hourlyCrates, XLOOKUP(B80, 'Läuferlisten'!I:I, 'Läuferlisten'!K:K,,0),
  maxCrates, XLOOKUP(B80, 'Läuferlisten'!I:I, 'Läuferlisten'!L:L,,0),
  IFS(
    AND(bundleSKU = TRUE, hourlyCrates &lt; 4), "nur Linie",
    AND(bundleSKU = TRUE, hourlyCrates &gt; 3), "Kisten max: " &amp; (hourlyCrates - 3),
    hourlyCrates &gt; 1, "Kisten/h: " &amp; hourlyCrates &amp; CHAR(10) &amp; "Kisten max: " &amp; maxCrates
  )
))</f>
        <v/>
      </c>
      <c r="D80" s="260" t="str">
        <f>IF(B80="",,'Control Panel'!$D$4 &amp; "   |   "&amp;RIGHT($A$1,2))</f>
        <v/>
      </c>
    </row>
    <row r="81" ht="300.0" customHeight="1">
      <c r="A81" s="257"/>
      <c r="B81" s="258"/>
      <c r="C81" s="264" t="str">
        <f t="array" ref="C81">IF(B81="",,
LET(
  bundleSKU, COUNTIF('Bundle SKUs'!B:B, B81)&gt;0,
  hourlyCrates, XLOOKUP(B81, 'Läuferlisten'!I:I, 'Läuferlisten'!K:K,,0),
  maxCrates, XLOOKUP(B81, 'Läuferlisten'!I:I, 'Läuferlisten'!L:L,,0),
  IFS(
    AND(bundleSKU = TRUE, hourlyCrates &lt; 4), "nur Linie",
    AND(bundleSKU = TRUE, hourlyCrates &gt; 3), "Kisten max: " &amp; (hourlyCrates - 3),
    hourlyCrates &gt; 1, "Kisten/h: " &amp; hourlyCrates &amp; CHAR(10) &amp; "Kisten max: " &amp; maxCrates
  )
))</f>
        <v/>
      </c>
      <c r="D81" s="260" t="str">
        <f>IF(B81="",,'Control Panel'!$D$4 &amp; "   |   "&amp;RIGHT($A$1,2))</f>
        <v/>
      </c>
    </row>
    <row r="82" ht="300.0" customHeight="1">
      <c r="A82" s="257"/>
      <c r="B82" s="258"/>
      <c r="C82" s="264" t="str">
        <f t="array" ref="C82">IF(B82="",,
LET(
  bundleSKU, COUNTIF('Bundle SKUs'!B:B, B82)&gt;0,
  hourlyCrates, XLOOKUP(B82, 'Läuferlisten'!I:I, 'Läuferlisten'!K:K,,0),
  maxCrates, XLOOKUP(B82, 'Läuferlisten'!I:I, 'Läuferlisten'!L:L,,0),
  IFS(
    AND(bundleSKU = TRUE, hourlyCrates &lt; 4), "nur Linie",
    AND(bundleSKU = TRUE, hourlyCrates &gt; 3), "Kisten max: " &amp; (hourlyCrates - 3),
    hourlyCrates &gt; 1, "Kisten/h: " &amp; hourlyCrates &amp; CHAR(10) &amp; "Kisten max: " &amp; maxCrates
  )
))</f>
        <v/>
      </c>
      <c r="D82" s="260" t="str">
        <f>IF(B82="",,'Control Panel'!$D$4 &amp; "   |   "&amp;RIGHT($A$1,2))</f>
        <v/>
      </c>
    </row>
    <row r="83" ht="300.0" customHeight="1">
      <c r="A83" s="257"/>
      <c r="B83" s="258"/>
      <c r="C83" s="264" t="str">
        <f t="array" ref="C83">IF(B83="",,
LET(
  bundleSKU, COUNTIF('Bundle SKUs'!B:B, B83)&gt;0,
  hourlyCrates, XLOOKUP(B83, 'Läuferlisten'!I:I, 'Läuferlisten'!K:K,,0),
  maxCrates, XLOOKUP(B83, 'Läuferlisten'!I:I, 'Läuferlisten'!L:L,,0),
  IFS(
    AND(bundleSKU = TRUE, hourlyCrates &lt; 4), "nur Linie",
    AND(bundleSKU = TRUE, hourlyCrates &gt; 3), "Kisten max: " &amp; (hourlyCrates - 3),
    hourlyCrates &gt; 1, "Kisten/h: " &amp; hourlyCrates &amp; CHAR(10) &amp; "Kisten max: " &amp; maxCrates
  )
))</f>
        <v/>
      </c>
      <c r="D83" s="260" t="str">
        <f>IF(B83="",,'Control Panel'!$D$4 &amp; "   |   "&amp;RIGHT($A$1,2))</f>
        <v/>
      </c>
    </row>
    <row r="84" ht="300.0" customHeight="1">
      <c r="A84" s="257"/>
      <c r="B84" s="258"/>
      <c r="C84" s="264" t="str">
        <f t="array" ref="C84">IF(B84="",,
LET(
  bundleSKU, COUNTIF('Bundle SKUs'!B:B, B84)&gt;0,
  hourlyCrates, XLOOKUP(B84, 'Läuferlisten'!I:I, 'Läuferlisten'!K:K,,0),
  maxCrates, XLOOKUP(B84, 'Läuferlisten'!I:I, 'Läuferlisten'!L:L,,0),
  IFS(
    AND(bundleSKU = TRUE, hourlyCrates &lt; 4), "nur Linie",
    AND(bundleSKU = TRUE, hourlyCrates &gt; 3), "Kisten max: " &amp; (hourlyCrates - 3),
    hourlyCrates &gt; 1, "Kisten/h: " &amp; hourlyCrates &amp; CHAR(10) &amp; "Kisten max: " &amp; maxCrates
  )
))</f>
        <v/>
      </c>
      <c r="D84" s="260" t="str">
        <f>IF(B84="",,'Control Panel'!$D$4 &amp; "   |   "&amp;RIGHT($A$1,2))</f>
        <v/>
      </c>
    </row>
    <row r="85" ht="300.0" customHeight="1">
      <c r="A85" s="257"/>
      <c r="B85" s="258"/>
      <c r="C85" s="264" t="str">
        <f t="array" ref="C85">IF(B85="",,
LET(
  bundleSKU, COUNTIF('Bundle SKUs'!B:B, B85)&gt;0,
  hourlyCrates, XLOOKUP(B85, 'Läuferlisten'!I:I, 'Läuferlisten'!K:K,,0),
  maxCrates, XLOOKUP(B85, 'Läuferlisten'!I:I, 'Läuferlisten'!L:L,,0),
  IFS(
    AND(bundleSKU = TRUE, hourlyCrates &lt; 4), "nur Linie",
    AND(bundleSKU = TRUE, hourlyCrates &gt; 3), "Kisten max: " &amp; (hourlyCrates - 3),
    hourlyCrates &gt; 1, "Kisten/h: " &amp; hourlyCrates &amp; CHAR(10) &amp; "Kisten max: " &amp; maxCrates
  )
))</f>
        <v/>
      </c>
      <c r="D85" s="260" t="str">
        <f>IF(B85="",,'Control Panel'!$D$4 &amp; "   |   "&amp;RIGHT($A$1,2))</f>
        <v/>
      </c>
    </row>
    <row r="86" ht="300.0" customHeight="1">
      <c r="A86" s="257"/>
      <c r="B86" s="258"/>
      <c r="C86" s="264" t="str">
        <f t="array" ref="C86">IF(B86="",,
LET(
  bundleSKU, COUNTIF('Bundle SKUs'!B:B, B86)&gt;0,
  hourlyCrates, XLOOKUP(B86, 'Läuferlisten'!I:I, 'Läuferlisten'!K:K,,0),
  maxCrates, XLOOKUP(B86, 'Läuferlisten'!I:I, 'Läuferlisten'!L:L,,0),
  IFS(
    AND(bundleSKU = TRUE, hourlyCrates &lt; 4), "nur Linie",
    AND(bundleSKU = TRUE, hourlyCrates &gt; 3), "Kisten max: " &amp; (hourlyCrates - 3),
    hourlyCrates &gt; 1, "Kisten/h: " &amp; hourlyCrates &amp; CHAR(10) &amp; "Kisten max: " &amp; maxCrates
  )
))</f>
        <v/>
      </c>
      <c r="D86" s="260" t="str">
        <f>IF(B86="",,'Control Panel'!$D$4 &amp; "   |   "&amp;RIGHT($A$1,2))</f>
        <v/>
      </c>
    </row>
    <row r="87" ht="300.0" customHeight="1">
      <c r="A87" s="257"/>
      <c r="B87" s="258"/>
      <c r="C87" s="264" t="str">
        <f t="array" ref="C87">IF(B87="",,
LET(
  bundleSKU, COUNTIF('Bundle SKUs'!B:B, B87)&gt;0,
  hourlyCrates, XLOOKUP(B87, 'Läuferlisten'!I:I, 'Läuferlisten'!K:K,,0),
  maxCrates, XLOOKUP(B87, 'Läuferlisten'!I:I, 'Läuferlisten'!L:L,,0),
  IFS(
    AND(bundleSKU = TRUE, hourlyCrates &lt; 4), "nur Linie",
    AND(bundleSKU = TRUE, hourlyCrates &gt; 3), "Kisten max: " &amp; (hourlyCrates - 3),
    hourlyCrates &gt; 1, "Kisten/h: " &amp; hourlyCrates &amp; CHAR(10) &amp; "Kisten max: " &amp; maxCrates
  )
))</f>
        <v/>
      </c>
      <c r="D87" s="260" t="str">
        <f>IF(B87="",,'Control Panel'!$D$4 &amp; "   |   "&amp;RIGHT($A$1,2))</f>
        <v/>
      </c>
    </row>
    <row r="88" ht="300.0" customHeight="1">
      <c r="A88" s="257"/>
      <c r="B88" s="258"/>
      <c r="C88" s="264" t="str">
        <f t="array" ref="C88">IF(B88="",,
LET(
  bundleSKU, COUNTIF('Bundle SKUs'!B:B, B88)&gt;0,
  hourlyCrates, XLOOKUP(B88, 'Läuferlisten'!I:I, 'Läuferlisten'!K:K,,0),
  maxCrates, XLOOKUP(B88, 'Läuferlisten'!I:I, 'Läuferlisten'!L:L,,0),
  IFS(
    AND(bundleSKU = TRUE, hourlyCrates &lt; 4), "nur Linie",
    AND(bundleSKU = TRUE, hourlyCrates &gt; 3), "Kisten max: " &amp; (hourlyCrates - 3),
    hourlyCrates &gt; 1, "Kisten/h: " &amp; hourlyCrates &amp; CHAR(10) &amp; "Kisten max: " &amp; maxCrates
  )
))</f>
        <v/>
      </c>
      <c r="D88" s="260" t="str">
        <f>IF(B88="",,'Control Panel'!$D$4 &amp; "   |   "&amp;RIGHT($A$1,2))</f>
        <v/>
      </c>
    </row>
    <row r="89" ht="300.0" customHeight="1">
      <c r="A89" s="257"/>
      <c r="B89" s="258"/>
      <c r="C89" s="264" t="str">
        <f t="array" ref="C89">IF(B89="",,
LET(
  bundleSKU, COUNTIF('Bundle SKUs'!B:B, B89)&gt;0,
  hourlyCrates, XLOOKUP(B89, 'Läuferlisten'!I:I, 'Läuferlisten'!K:K,,0),
  maxCrates, XLOOKUP(B89, 'Läuferlisten'!I:I, 'Läuferlisten'!L:L,,0),
  IFS(
    AND(bundleSKU = TRUE, hourlyCrates &lt; 4), "nur Linie",
    AND(bundleSKU = TRUE, hourlyCrates &gt; 3), "Kisten max: " &amp; (hourlyCrates - 3),
    hourlyCrates &gt; 1, "Kisten/h: " &amp; hourlyCrates &amp; CHAR(10) &amp; "Kisten max: " &amp; maxCrates
  )
))</f>
        <v/>
      </c>
      <c r="D89" s="260" t="str">
        <f>IF(B89="",,'Control Panel'!$D$4 &amp; "   |   "&amp;RIGHT($A$1,2))</f>
        <v/>
      </c>
    </row>
    <row r="90" ht="300.0" customHeight="1">
      <c r="A90" s="257"/>
      <c r="B90" s="258"/>
      <c r="C90" s="264" t="str">
        <f t="array" ref="C90">IF(B90="",,
LET(
  bundleSKU, COUNTIF('Bundle SKUs'!B:B, B90)&gt;0,
  hourlyCrates, XLOOKUP(B90, 'Läuferlisten'!I:I, 'Läuferlisten'!K:K,,0),
  maxCrates, XLOOKUP(B90, 'Läuferlisten'!I:I, 'Läuferlisten'!L:L,,0),
  IFS(
    AND(bundleSKU = TRUE, hourlyCrates &lt; 4), "nur Linie",
    AND(bundleSKU = TRUE, hourlyCrates &gt; 3), "Kisten max: " &amp; (hourlyCrates - 3),
    hourlyCrates &gt; 1, "Kisten/h: " &amp; hourlyCrates &amp; CHAR(10) &amp; "Kisten max: " &amp; maxCrates
  )
))</f>
        <v/>
      </c>
      <c r="D90" s="260" t="str">
        <f>IF(B90="",,'Control Panel'!$D$4 &amp; "   |   "&amp;RIGHT($A$1,2))</f>
        <v/>
      </c>
    </row>
    <row r="91" ht="300.0" customHeight="1">
      <c r="A91" s="257"/>
      <c r="B91" s="258"/>
      <c r="C91" s="264" t="str">
        <f t="array" ref="C91">IF(B91="",,
LET(
  bundleSKU, COUNTIF('Bundle SKUs'!B:B, B91)&gt;0,
  hourlyCrates, XLOOKUP(B91, 'Läuferlisten'!I:I, 'Läuferlisten'!K:K,,0),
  maxCrates, XLOOKUP(B91, 'Läuferlisten'!I:I, 'Läuferlisten'!L:L,,0),
  IFS(
    AND(bundleSKU = TRUE, hourlyCrates &lt; 4), "nur Linie",
    AND(bundleSKU = TRUE, hourlyCrates &gt; 3), "Kisten max: " &amp; (hourlyCrates - 3),
    hourlyCrates &gt; 1, "Kisten/h: " &amp; hourlyCrates &amp; CHAR(10) &amp; "Kisten max: " &amp; maxCrates
  )
))</f>
        <v/>
      </c>
      <c r="D91" s="260" t="str">
        <f>IF(B91="",,'Control Panel'!$D$4 &amp; "   |   "&amp;RIGHT($A$1,2))</f>
        <v/>
      </c>
    </row>
    <row r="92" ht="300.0" customHeight="1">
      <c r="A92" s="257"/>
      <c r="B92" s="258"/>
      <c r="C92" s="264" t="str">
        <f t="array" ref="C92">IF(B92="",,
LET(
  bundleSKU, COUNTIF('Bundle SKUs'!B:B, B92)&gt;0,
  hourlyCrates, XLOOKUP(B92, 'Läuferlisten'!I:I, 'Läuferlisten'!K:K,,0),
  maxCrates, XLOOKUP(B92, 'Läuferlisten'!I:I, 'Läuferlisten'!L:L,,0),
  IFS(
    AND(bundleSKU = TRUE, hourlyCrates &lt; 4), "nur Linie",
    AND(bundleSKU = TRUE, hourlyCrates &gt; 3), "Kisten max: " &amp; (hourlyCrates - 3),
    hourlyCrates &gt; 1, "Kisten/h: " &amp; hourlyCrates &amp; CHAR(10) &amp; "Kisten max: " &amp; maxCrates
  )
))</f>
        <v/>
      </c>
      <c r="D92" s="260" t="str">
        <f>IF(B92="",,'Control Panel'!$D$4 &amp; "   |   "&amp;RIGHT($A$1,2))</f>
        <v/>
      </c>
    </row>
    <row r="93" ht="300.0" customHeight="1">
      <c r="A93" s="257"/>
      <c r="B93" s="258"/>
      <c r="C93" s="264" t="str">
        <f t="array" ref="C93">IF(B93="",,
LET(
  bundleSKU, COUNTIF('Bundle SKUs'!B:B, B93)&gt;0,
  hourlyCrates, XLOOKUP(B93, 'Läuferlisten'!I:I, 'Läuferlisten'!K:K,,0),
  maxCrates, XLOOKUP(B93, 'Läuferlisten'!I:I, 'Läuferlisten'!L:L,,0),
  IFS(
    AND(bundleSKU = TRUE, hourlyCrates &lt; 4), "nur Linie",
    AND(bundleSKU = TRUE, hourlyCrates &gt; 3), "Kisten max: " &amp; (hourlyCrates - 3),
    hourlyCrates &gt; 1, "Kisten/h: " &amp; hourlyCrates &amp; CHAR(10) &amp; "Kisten max: " &amp; maxCrates
  )
))</f>
        <v/>
      </c>
      <c r="D93" s="260" t="str">
        <f>IF(B93="",,'Control Panel'!$D$4 &amp; "   |   "&amp;RIGHT($A$1,2))</f>
        <v/>
      </c>
    </row>
    <row r="94" ht="300.0" customHeight="1">
      <c r="A94" s="257"/>
      <c r="B94" s="258"/>
      <c r="C94" s="264" t="str">
        <f t="array" ref="C94">IF(B94="",,
LET(
  bundleSKU, COUNTIF('Bundle SKUs'!B:B, B94)&gt;0,
  hourlyCrates, XLOOKUP(B94, 'Läuferlisten'!I:I, 'Läuferlisten'!K:K,,0),
  maxCrates, XLOOKUP(B94, 'Läuferlisten'!I:I, 'Läuferlisten'!L:L,,0),
  IFS(
    AND(bundleSKU = TRUE, hourlyCrates &lt; 4), "nur Linie",
    AND(bundleSKU = TRUE, hourlyCrates &gt; 3), "Kisten max: " &amp; (hourlyCrates - 3),
    hourlyCrates &gt; 1, "Kisten/h: " &amp; hourlyCrates &amp; CHAR(10) &amp; "Kisten max: " &amp; maxCrates
  )
))</f>
        <v/>
      </c>
      <c r="D94" s="260" t="str">
        <f>IF(B94="",,'Control Panel'!$D$4 &amp; "   |   "&amp;RIGHT($A$1,2))</f>
        <v/>
      </c>
    </row>
    <row r="95" ht="300.0" customHeight="1">
      <c r="A95" s="257"/>
      <c r="B95" s="258"/>
      <c r="C95" s="264" t="str">
        <f t="array" ref="C95">IF(B95="",,
LET(
  bundleSKU, COUNTIF('Bundle SKUs'!B:B, B95)&gt;0,
  hourlyCrates, XLOOKUP(B95, 'Läuferlisten'!I:I, 'Läuferlisten'!K:K,,0),
  maxCrates, XLOOKUP(B95, 'Läuferlisten'!I:I, 'Läuferlisten'!L:L,,0),
  IFS(
    AND(bundleSKU = TRUE, hourlyCrates &lt; 4), "nur Linie",
    AND(bundleSKU = TRUE, hourlyCrates &gt; 3), "Kisten max: " &amp; (hourlyCrates - 3),
    hourlyCrates &gt; 1, "Kisten/h: " &amp; hourlyCrates &amp; CHAR(10) &amp; "Kisten max: " &amp; maxCrates
  )
))</f>
        <v/>
      </c>
      <c r="D95" s="260" t="str">
        <f>IF(B95="",,'Control Panel'!$D$4 &amp; "   |   "&amp;RIGHT($A$1,2))</f>
        <v/>
      </c>
    </row>
    <row r="96" ht="300.0" customHeight="1">
      <c r="A96" s="257"/>
      <c r="B96" s="258"/>
      <c r="C96" s="264" t="str">
        <f t="array" ref="C96">IF(B96="",,
LET(
  bundleSKU, COUNTIF('Bundle SKUs'!B:B, B96)&gt;0,
  hourlyCrates, XLOOKUP(B96, 'Läuferlisten'!I:I, 'Läuferlisten'!K:K,,0),
  maxCrates, XLOOKUP(B96, 'Läuferlisten'!I:I, 'Läuferlisten'!L:L,,0),
  IFS(
    AND(bundleSKU = TRUE, hourlyCrates &lt; 4), "nur Linie",
    AND(bundleSKU = TRUE, hourlyCrates &gt; 3), "Kisten max: " &amp; (hourlyCrates - 3),
    hourlyCrates &gt; 1, "Kisten/h: " &amp; hourlyCrates &amp; CHAR(10) &amp; "Kisten max: " &amp; maxCrates
  )
))</f>
        <v/>
      </c>
      <c r="D96" s="260" t="str">
        <f>IF(B96="",,'Control Panel'!$D$4 &amp; "   |   "&amp;RIGHT($A$1,2))</f>
        <v/>
      </c>
    </row>
    <row r="97" ht="300.0" customHeight="1">
      <c r="A97" s="257"/>
      <c r="B97" s="258"/>
      <c r="C97" s="264" t="str">
        <f t="array" ref="C97">IF(B97="",,
LET(
  bundleSKU, COUNTIF('Bundle SKUs'!B:B, B97)&gt;0,
  hourlyCrates, XLOOKUP(B97, 'Läuferlisten'!I:I, 'Läuferlisten'!K:K,,0),
  maxCrates, XLOOKUP(B97, 'Läuferlisten'!I:I, 'Läuferlisten'!L:L,,0),
  IFS(
    AND(bundleSKU = TRUE, hourlyCrates &lt; 4), "nur Linie",
    AND(bundleSKU = TRUE, hourlyCrates &gt; 3), "Kisten max: " &amp; (hourlyCrates - 3),
    hourlyCrates &gt; 1, "Kisten/h: " &amp; hourlyCrates &amp; CHAR(10) &amp; "Kisten max: " &amp; maxCrates
  )
))</f>
        <v/>
      </c>
      <c r="D97" s="260" t="str">
        <f>IF(B97="",,'Control Panel'!$D$4 &amp; "   |   "&amp;RIGHT($A$1,2))</f>
        <v/>
      </c>
    </row>
    <row r="98" ht="300.0" customHeight="1">
      <c r="A98" s="257"/>
      <c r="B98" s="258"/>
      <c r="C98" s="264" t="str">
        <f t="array" ref="C98">IF(B98="",,
LET(
  bundleSKU, COUNTIF('Bundle SKUs'!B:B, B98)&gt;0,
  hourlyCrates, XLOOKUP(B98, 'Läuferlisten'!I:I, 'Läuferlisten'!K:K,,0),
  maxCrates, XLOOKUP(B98, 'Läuferlisten'!I:I, 'Läuferlisten'!L:L,,0),
  IFS(
    AND(bundleSKU = TRUE, hourlyCrates &lt; 4), "nur Linie",
    AND(bundleSKU = TRUE, hourlyCrates &gt; 3), "Kisten max: " &amp; (hourlyCrates - 3),
    hourlyCrates &gt; 1, "Kisten/h: " &amp; hourlyCrates &amp; CHAR(10) &amp; "Kisten max: " &amp; maxCrates
  )
))</f>
        <v/>
      </c>
      <c r="D98" s="260" t="str">
        <f>IF(B98="",,'Control Panel'!$D$4 &amp; "   |   "&amp;RIGHT($A$1,2))</f>
        <v/>
      </c>
    </row>
    <row r="99" ht="300.0" customHeight="1">
      <c r="A99" s="257"/>
      <c r="B99" s="258"/>
      <c r="C99" s="264" t="str">
        <f t="array" ref="C99">IF(B99="",,
LET(
  bundleSKU, COUNTIF('Bundle SKUs'!B:B, B99)&gt;0,
  hourlyCrates, XLOOKUP(B99, 'Läuferlisten'!I:I, 'Läuferlisten'!K:K,,0),
  maxCrates, XLOOKUP(B99, 'Läuferlisten'!I:I, 'Läuferlisten'!L:L,,0),
  IFS(
    AND(bundleSKU = TRUE, hourlyCrates &lt; 4), "nur Linie",
    AND(bundleSKU = TRUE, hourlyCrates &gt; 3), "Kisten max: " &amp; (hourlyCrates - 3),
    hourlyCrates &gt; 1, "Kisten/h: " &amp; hourlyCrates &amp; CHAR(10) &amp; "Kisten max: " &amp; maxCrates
  )
))</f>
        <v/>
      </c>
      <c r="D99" s="260" t="str">
        <f>IF(B99="",,'Control Panel'!$D$4 &amp; "   |   "&amp;RIGHT($A$1,2))</f>
        <v/>
      </c>
    </row>
    <row r="100" ht="300.0" customHeight="1">
      <c r="A100" s="257"/>
      <c r="B100" s="258"/>
      <c r="C100" s="264" t="str">
        <f t="array" ref="C100">IF(B100="",,
LET(
  bundleSKU, COUNTIF('Bundle SKUs'!B:B, B100)&gt;0,
  hourlyCrates, XLOOKUP(B100, 'Läuferlisten'!I:I, 'Läuferlisten'!K:K,,0),
  maxCrates, XLOOKUP(B100, 'Läuferlisten'!I:I, 'Läuferlisten'!L:L,,0),
  IFS(
    AND(bundleSKU = TRUE, hourlyCrates &lt; 4), "nur Linie",
    AND(bundleSKU = TRUE, hourlyCrates &gt; 3), "Kisten max: " &amp; (hourlyCrates - 3),
    hourlyCrates &gt; 1, "Kisten/h: " &amp; hourlyCrates &amp; CHAR(10) &amp; "Kisten max: " &amp; maxCrates
  )
))</f>
        <v/>
      </c>
      <c r="D100" s="260" t="str">
        <f>IF(B100="",,'Control Panel'!$D$4 &amp; "   |   "&amp;RIGHT($A$1,2))</f>
        <v/>
      </c>
    </row>
    <row r="101" ht="300.0" customHeight="1">
      <c r="A101" s="257"/>
      <c r="B101" s="258"/>
      <c r="C101" s="264" t="str">
        <f t="array" ref="C101">IF(B101="",,
LET(
  bundleSKU, COUNTIF('Bundle SKUs'!B:B, B101)&gt;0,
  hourlyCrates, XLOOKUP(B101, 'Läuferlisten'!I:I, 'Läuferlisten'!K:K,,0),
  maxCrates, XLOOKUP(B101, 'Läuferlisten'!I:I, 'Läuferlisten'!L:L,,0),
  IFS(
    AND(bundleSKU = TRUE, hourlyCrates &lt; 4), "nur Linie",
    AND(bundleSKU = TRUE, hourlyCrates &gt; 3), "Kisten max: " &amp; (hourlyCrates - 3),
    hourlyCrates &gt; 1, "Kisten/h: " &amp; hourlyCrates &amp; CHAR(10) &amp; "Kisten max: " &amp; maxCrates
  )
))</f>
        <v/>
      </c>
      <c r="D101" s="260" t="str">
        <f>IF(B101="",,'Control Panel'!$D$4 &amp; "   |   "&amp;RIGHT($A$1,2))</f>
        <v/>
      </c>
    </row>
    <row r="102" ht="300.0" customHeight="1">
      <c r="A102" s="257"/>
      <c r="B102" s="258"/>
      <c r="C102" s="264" t="str">
        <f t="array" ref="C102">IF(B102="",,
LET(
  bundleSKU, COUNTIF('Bundle SKUs'!B:B, B102)&gt;0,
  hourlyCrates, XLOOKUP(B102, 'Läuferlisten'!I:I, 'Läuferlisten'!K:K,,0),
  maxCrates, XLOOKUP(B102, 'Läuferlisten'!I:I, 'Läuferlisten'!L:L,,0),
  IFS(
    AND(bundleSKU = TRUE, hourlyCrates &lt; 4), "nur Linie",
    AND(bundleSKU = TRUE, hourlyCrates &gt; 3), "Kisten max: " &amp; (hourlyCrates - 3),
    hourlyCrates &gt; 1, "Kisten/h: " &amp; hourlyCrates &amp; CHAR(10) &amp; "Kisten max: " &amp; maxCrates
  )
))</f>
        <v/>
      </c>
      <c r="D102" s="260" t="str">
        <f>IF(B102="",,'Control Panel'!$D$4 &amp; "   |   "&amp;RIGHT($A$1,2))</f>
        <v/>
      </c>
    </row>
    <row r="103" ht="300.0" customHeight="1">
      <c r="A103" s="257"/>
      <c r="B103" s="258"/>
      <c r="C103" s="264" t="str">
        <f t="array" ref="C103">IF(B103="",,
LET(
  bundleSKU, COUNTIF('Bundle SKUs'!B:B, B103)&gt;0,
  hourlyCrates, XLOOKUP(B103, 'Läuferlisten'!I:I, 'Läuferlisten'!K:K,,0),
  maxCrates, XLOOKUP(B103, 'Läuferlisten'!I:I, 'Läuferlisten'!L:L,,0),
  IFS(
    AND(bundleSKU = TRUE, hourlyCrates &lt; 4), "nur Linie",
    AND(bundleSKU = TRUE, hourlyCrates &gt; 3), "Kisten max: " &amp; (hourlyCrates - 3),
    hourlyCrates &gt; 1, "Kisten/h: " &amp; hourlyCrates &amp; CHAR(10) &amp; "Kisten max: " &amp; maxCrates
  )
))</f>
        <v/>
      </c>
      <c r="D103" s="260" t="str">
        <f>IF(B103="",,'Control Panel'!$D$4 &amp; "   |   "&amp;RIGHT($A$1,2))</f>
        <v/>
      </c>
    </row>
    <row r="104" ht="300.0" customHeight="1">
      <c r="A104" s="257"/>
      <c r="B104" s="258"/>
      <c r="C104" s="264" t="str">
        <f t="array" ref="C104">IF(B104="",,
LET(
  bundleSKU, COUNTIF('Bundle SKUs'!B:B, B104)&gt;0,
  hourlyCrates, XLOOKUP(B104, 'Läuferlisten'!I:I, 'Läuferlisten'!K:K,,0),
  maxCrates, XLOOKUP(B104, 'Läuferlisten'!I:I, 'Läuferlisten'!L:L,,0),
  IFS(
    AND(bundleSKU = TRUE, hourlyCrates &lt; 4), "nur Linie",
    AND(bundleSKU = TRUE, hourlyCrates &gt; 3), "Kisten max: " &amp; (hourlyCrates - 3),
    hourlyCrates &gt; 1, "Kisten/h: " &amp; hourlyCrates &amp; CHAR(10) &amp; "Kisten max: " &amp; maxCrates
  )
))</f>
        <v/>
      </c>
      <c r="D104" s="260" t="str">
        <f>IF(B104="",,'Control Panel'!$D$4 &amp; "   |   "&amp;RIGHT($A$1,2))</f>
        <v/>
      </c>
    </row>
    <row r="105" ht="300.0" customHeight="1">
      <c r="A105" s="257"/>
      <c r="B105" s="258"/>
      <c r="C105" s="264" t="str">
        <f t="array" ref="C105">IF(B105="",,
LET(
  bundleSKU, COUNTIF('Bundle SKUs'!B:B, B105)&gt;0,
  hourlyCrates, XLOOKUP(B105, 'Läuferlisten'!I:I, 'Läuferlisten'!K:K,,0),
  maxCrates, XLOOKUP(B105, 'Läuferlisten'!I:I, 'Läuferlisten'!L:L,,0),
  IFS(
    AND(bundleSKU = TRUE, hourlyCrates &lt; 4), "nur Linie",
    AND(bundleSKU = TRUE, hourlyCrates &gt; 3), "Kisten max: " &amp; (hourlyCrates - 3),
    hourlyCrates &gt; 1, "Kisten/h: " &amp; hourlyCrates &amp; CHAR(10) &amp; "Kisten max: " &amp; maxCrates
  )
))</f>
        <v/>
      </c>
      <c r="D105" s="260" t="str">
        <f>IF(B105="",,'Control Panel'!$D$4 &amp; "   |   "&amp;RIGHT($A$1,2))</f>
        <v/>
      </c>
    </row>
    <row r="106" ht="300.0" customHeight="1">
      <c r="A106" s="257"/>
      <c r="B106" s="258"/>
      <c r="C106" s="264" t="str">
        <f t="array" ref="C106">IF(B106="",,
LET(
  bundleSKU, COUNTIF('Bundle SKUs'!B:B, B106)&gt;0,
  hourlyCrates, XLOOKUP(B106, 'Läuferlisten'!I:I, 'Läuferlisten'!K:K,,0),
  maxCrates, XLOOKUP(B106, 'Läuferlisten'!I:I, 'Läuferlisten'!L:L,,0),
  IFS(
    AND(bundleSKU = TRUE, hourlyCrates &lt; 4), "nur Linie",
    AND(bundleSKU = TRUE, hourlyCrates &gt; 3), "Kisten max: " &amp; (hourlyCrates - 3),
    hourlyCrates &gt; 1, "Kisten/h: " &amp; hourlyCrates &amp; CHAR(10) &amp; "Kisten max: " &amp; maxCrates
  )
))</f>
        <v/>
      </c>
      <c r="D106" s="260" t="str">
        <f>IF(B106="",,'Control Panel'!$D$4 &amp; "   |   "&amp;RIGHT($A$1,2))</f>
        <v/>
      </c>
    </row>
  </sheetData>
  <mergeCells count="1">
    <mergeCell ref="A1:C1"/>
  </mergeCells>
  <printOptions gridLines="1" horizontalCentered="1"/>
  <pageMargins bottom="0.75" footer="0.0" header="0.0" left="0.7" right="0.7" top="0.75"/>
  <pageSetup fitToHeight="0" paperSize="9"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52.63"/>
    <col customWidth="1" min="3" max="3" width="45.13"/>
    <col customWidth="1" min="4" max="4" width="8.88"/>
  </cols>
  <sheetData>
    <row r="1">
      <c r="A1" s="254" t="s">
        <v>3063</v>
      </c>
      <c r="D1" s="256"/>
    </row>
    <row r="2" ht="300.0" customHeight="1">
      <c r="A2" s="257" t="str">
        <f>IFERROR(__xludf.DUMMYFUNCTION("FILTER({'Läuferlisten'!M3:M106,'Läuferlisten'!O3:O106},'Läuferlisten'!Q3:Q106&gt;1)"),"#N/A")</f>
        <v>#N/A</v>
      </c>
      <c r="B2" s="258"/>
      <c r="C2" s="264" t="str">
        <f t="array" ref="C2">IF(B2="",,
LET(
  bundleSKU, COUNTIF('Bundle SKUs'!B:B, B2)&gt;0,
  hourlyCrates, XLOOKUP(B2, 'Läuferlisten'!O:O, 'Läuferlisten'!Q:Q,,0),
  maxCrates, XLOOKUP(B2, 'Läuferlisten'!O:O, 'Läuferlisten'!R:R,,0),
  IFS(
    AND(bundleSKU = TRUE, hourlyCrates &lt; 4), "nur Linie",
    AND(bundleSKU = TRUE, hourlyCrates &gt; 3), "Kisten max: " &amp; (hourlyCrates - 3),
    hourlyCrates &gt; 1, "Kisten/h: " &amp; hourlyCrates &amp; CHAR(10) &amp; "Kisten max: " &amp; maxCrates
  )
))</f>
        <v/>
      </c>
      <c r="D2" s="260" t="str">
        <f>IF(B2="",,'Control Panel'!$D$4 &amp; "   |   "&amp;RIGHT($A$1,2))</f>
        <v/>
      </c>
    </row>
    <row r="3" ht="300.0" customHeight="1">
      <c r="A3" s="257"/>
      <c r="B3" s="258"/>
      <c r="C3" s="264" t="str">
        <f t="array" ref="C3">IF(B3="",,
LET(
  bundleSKU, COUNTIF('Bundle SKUs'!B:B, B3)&gt;0,
  hourlyCrates, XLOOKUP(B3, 'Läuferlisten'!O:O, 'Läuferlisten'!Q:Q,,0),
  maxCrates, XLOOKUP(B3, 'Läuferlisten'!O:O, 'Läuferlisten'!R:R,,0),
  IFS(
    AND(bundleSKU = TRUE, hourlyCrates &lt; 4), "nur Linie",
    AND(bundleSKU = TRUE, hourlyCrates &gt; 3), "Kisten max: " &amp; (hourlyCrates - 3),
    hourlyCrates &gt; 1, "Kisten/h: " &amp; hourlyCrates &amp; CHAR(10) &amp; "Kisten max: " &amp; maxCrates
  )
))</f>
        <v/>
      </c>
      <c r="D3" s="260" t="str">
        <f>IF(B3="",,'Control Panel'!$D$4 &amp; "   |   "&amp;RIGHT($A$1,2))</f>
        <v/>
      </c>
    </row>
    <row r="4" ht="300.0" customHeight="1">
      <c r="A4" s="257"/>
      <c r="B4" s="258"/>
      <c r="C4" s="264" t="str">
        <f t="array" ref="C4">IF(B4="",,
LET(
  bundleSKU, COUNTIF('Bundle SKUs'!B:B, B4)&gt;0,
  hourlyCrates, XLOOKUP(B4, 'Läuferlisten'!O:O, 'Läuferlisten'!Q:Q,,0),
  maxCrates, XLOOKUP(B4, 'Läuferlisten'!O:O, 'Läuferlisten'!R:R,,0),
  IFS(
    AND(bundleSKU = TRUE, hourlyCrates &lt; 4), "nur Linie",
    AND(bundleSKU = TRUE, hourlyCrates &gt; 3), "Kisten max: " &amp; (hourlyCrates - 3),
    hourlyCrates &gt; 1, "Kisten/h: " &amp; hourlyCrates &amp; CHAR(10) &amp; "Kisten max: " &amp; maxCrates
  )
))</f>
        <v/>
      </c>
      <c r="D4" s="260" t="str">
        <f>IF(B4="",,'Control Panel'!$D$4 &amp; "   |   "&amp;RIGHT($A$1,2))</f>
        <v/>
      </c>
    </row>
    <row r="5" ht="300.0" customHeight="1">
      <c r="A5" s="257"/>
      <c r="B5" s="258"/>
      <c r="C5" s="264" t="str">
        <f t="array" ref="C5">IF(B5="",,
LET(
  bundleSKU, COUNTIF('Bundle SKUs'!B:B, B5)&gt;0,
  hourlyCrates, XLOOKUP(B5, 'Läuferlisten'!O:O, 'Läuferlisten'!Q:Q,,0),
  maxCrates, XLOOKUP(B5, 'Läuferlisten'!O:O, 'Läuferlisten'!R:R,,0),
  IFS(
    AND(bundleSKU = TRUE, hourlyCrates &lt; 4), "nur Linie",
    AND(bundleSKU = TRUE, hourlyCrates &gt; 3), "Kisten max: " &amp; (hourlyCrates - 3),
    hourlyCrates &gt; 1, "Kisten/h: " &amp; hourlyCrates &amp; CHAR(10) &amp; "Kisten max: " &amp; maxCrates
  )
))</f>
        <v/>
      </c>
      <c r="D5" s="260" t="str">
        <f>IF(B5="",,'Control Panel'!$D$4 &amp; "   |   "&amp;RIGHT($A$1,2))</f>
        <v/>
      </c>
    </row>
    <row r="6" ht="300.0" customHeight="1">
      <c r="A6" s="257"/>
      <c r="B6" s="258"/>
      <c r="C6" s="264" t="str">
        <f t="array" ref="C6">IF(B6="",,
LET(
  bundleSKU, COUNTIF('Bundle SKUs'!B:B, B6)&gt;0,
  hourlyCrates, XLOOKUP(B6, 'Läuferlisten'!O:O, 'Läuferlisten'!Q:Q,,0),
  maxCrates, XLOOKUP(B6, 'Läuferlisten'!O:O, 'Läuferlisten'!R:R,,0),
  IFS(
    AND(bundleSKU = TRUE, hourlyCrates &lt; 4), "nur Linie",
    AND(bundleSKU = TRUE, hourlyCrates &gt; 3), "Kisten max: " &amp; (hourlyCrates - 3),
    hourlyCrates &gt; 1, "Kisten/h: " &amp; hourlyCrates &amp; CHAR(10) &amp; "Kisten max: " &amp; maxCrates
  )
))</f>
        <v/>
      </c>
      <c r="D6" s="260" t="str">
        <f>IF(B6="",,'Control Panel'!$D$4 &amp; "   |   "&amp;RIGHT($A$1,2))</f>
        <v/>
      </c>
    </row>
    <row r="7" ht="300.0" customHeight="1">
      <c r="A7" s="257"/>
      <c r="B7" s="258"/>
      <c r="C7" s="264" t="str">
        <f t="array" ref="C7">IF(B7="",,
LET(
  bundleSKU, COUNTIF('Bundle SKUs'!B:B, B7)&gt;0,
  hourlyCrates, XLOOKUP(B7, 'Läuferlisten'!O:O, 'Läuferlisten'!Q:Q,,0),
  maxCrates, XLOOKUP(B7, 'Läuferlisten'!O:O, 'Läuferlisten'!R:R,,0),
  IFS(
    AND(bundleSKU = TRUE, hourlyCrates &lt; 4), "nur Linie",
    AND(bundleSKU = TRUE, hourlyCrates &gt; 3), "Kisten max: " &amp; (hourlyCrates - 3),
    hourlyCrates &gt; 1, "Kisten/h: " &amp; hourlyCrates &amp; CHAR(10) &amp; "Kisten max: " &amp; maxCrates
  )
))</f>
        <v/>
      </c>
      <c r="D7" s="260" t="str">
        <f>IF(B7="",,'Control Panel'!$D$4 &amp; "   |   "&amp;RIGHT($A$1,2))</f>
        <v/>
      </c>
    </row>
    <row r="8" ht="300.0" customHeight="1">
      <c r="A8" s="257"/>
      <c r="B8" s="258"/>
      <c r="C8" s="264" t="str">
        <f t="array" ref="C8">IF(B8="",,
LET(
  bundleSKU, COUNTIF('Bundle SKUs'!B:B, B8)&gt;0,
  hourlyCrates, XLOOKUP(B8, 'Läuferlisten'!O:O, 'Läuferlisten'!Q:Q,,0),
  maxCrates, XLOOKUP(B8, 'Läuferlisten'!O:O, 'Läuferlisten'!R:R,,0),
  IFS(
    AND(bundleSKU = TRUE, hourlyCrates &lt; 4), "nur Linie",
    AND(bundleSKU = TRUE, hourlyCrates &gt; 3), "Kisten max: " &amp; (hourlyCrates - 3),
    hourlyCrates &gt; 1, "Kisten/h: " &amp; hourlyCrates &amp; CHAR(10) &amp; "Kisten max: " &amp; maxCrates
  )
))</f>
        <v/>
      </c>
      <c r="D8" s="260" t="str">
        <f>IF(B8="",,'Control Panel'!$D$4 &amp; "   |   "&amp;RIGHT($A$1,2))</f>
        <v/>
      </c>
    </row>
    <row r="9" ht="300.0" customHeight="1">
      <c r="A9" s="257"/>
      <c r="B9" s="258"/>
      <c r="C9" s="264" t="str">
        <f t="array" ref="C9">IF(B9="",,
LET(
  bundleSKU, COUNTIF('Bundle SKUs'!B:B, B9)&gt;0,
  hourlyCrates, XLOOKUP(B9, 'Läuferlisten'!O:O, 'Läuferlisten'!Q:Q,,0),
  maxCrates, XLOOKUP(B9, 'Läuferlisten'!O:O, 'Läuferlisten'!R:R,,0),
  IFS(
    AND(bundleSKU = TRUE, hourlyCrates &lt; 4), "nur Linie",
    AND(bundleSKU = TRUE, hourlyCrates &gt; 3), "Kisten max: " &amp; (hourlyCrates - 3),
    hourlyCrates &gt; 1, "Kisten/h: " &amp; hourlyCrates &amp; CHAR(10) &amp; "Kisten max: " &amp; maxCrates
  )
))</f>
        <v/>
      </c>
      <c r="D9" s="260" t="str">
        <f>IF(B9="",,'Control Panel'!$D$4 &amp; "   |   "&amp;RIGHT($A$1,2))</f>
        <v/>
      </c>
    </row>
    <row r="10" ht="300.0" customHeight="1">
      <c r="A10" s="257"/>
      <c r="B10" s="258"/>
      <c r="C10" s="264" t="str">
        <f t="array" ref="C10">IF(B10="",,
LET(
  bundleSKU, COUNTIF('Bundle SKUs'!B:B, B10)&gt;0,
  hourlyCrates, XLOOKUP(B10, 'Läuferlisten'!O:O, 'Läuferlisten'!Q:Q,,0),
  maxCrates, XLOOKUP(B10, 'Läuferlisten'!O:O, 'Läuferlisten'!R:R,,0),
  IFS(
    AND(bundleSKU = TRUE, hourlyCrates &lt; 4), "nur Linie",
    AND(bundleSKU = TRUE, hourlyCrates &gt; 3), "Kisten max: " &amp; (hourlyCrates - 3),
    hourlyCrates &gt; 1, "Kisten/h: " &amp; hourlyCrates &amp; CHAR(10) &amp; "Kisten max: " &amp; maxCrates
  )
))</f>
        <v/>
      </c>
      <c r="D10" s="260" t="str">
        <f>IF(B10="",,'Control Panel'!$D$4 &amp; "   |   "&amp;RIGHT($A$1,2))</f>
        <v/>
      </c>
    </row>
    <row r="11" ht="300.0" customHeight="1">
      <c r="A11" s="257"/>
      <c r="B11" s="258"/>
      <c r="C11" s="264" t="str">
        <f t="array" ref="C11">IF(B11="",,
LET(
  bundleSKU, COUNTIF('Bundle SKUs'!B:B, B11)&gt;0,
  hourlyCrates, XLOOKUP(B11, 'Läuferlisten'!O:O, 'Läuferlisten'!Q:Q,,0),
  maxCrates, XLOOKUP(B11, 'Läuferlisten'!O:O, 'Läuferlisten'!R:R,,0),
  IFS(
    AND(bundleSKU = TRUE, hourlyCrates &lt; 4), "nur Linie",
    AND(bundleSKU = TRUE, hourlyCrates &gt; 3), "Kisten max: " &amp; (hourlyCrates - 3),
    hourlyCrates &gt; 1, "Kisten/h: " &amp; hourlyCrates &amp; CHAR(10) &amp; "Kisten max: " &amp; maxCrates
  )
))</f>
        <v/>
      </c>
      <c r="D11" s="260" t="str">
        <f>IF(B11="",,'Control Panel'!$D$4 &amp; "   |   "&amp;RIGHT($A$1,2))</f>
        <v/>
      </c>
    </row>
    <row r="12" ht="300.0" customHeight="1">
      <c r="A12" s="257"/>
      <c r="B12" s="258"/>
      <c r="C12" s="264" t="str">
        <f t="array" ref="C12">IF(B12="",,
LET(
  bundleSKU, COUNTIF('Bundle SKUs'!B:B, B12)&gt;0,
  hourlyCrates, XLOOKUP(B12, 'Läuferlisten'!O:O, 'Läuferlisten'!Q:Q,,0),
  maxCrates, XLOOKUP(B12, 'Läuferlisten'!O:O, 'Läuferlisten'!R:R,,0),
  IFS(
    AND(bundleSKU = TRUE, hourlyCrates &lt; 4), "nur Linie",
    AND(bundleSKU = TRUE, hourlyCrates &gt; 3), "Kisten max: " &amp; (hourlyCrates - 3),
    hourlyCrates &gt; 1, "Kisten/h: " &amp; hourlyCrates &amp; CHAR(10) &amp; "Kisten max: " &amp; maxCrates
  )
))</f>
        <v/>
      </c>
      <c r="D12" s="260" t="str">
        <f>IF(B12="",,'Control Panel'!$D$4 &amp; "   |   "&amp;RIGHT($A$1,2))</f>
        <v/>
      </c>
    </row>
    <row r="13" ht="300.0" customHeight="1">
      <c r="A13" s="257"/>
      <c r="B13" s="258"/>
      <c r="C13" s="264" t="str">
        <f t="array" ref="C13">IF(B13="",,
LET(
  bundleSKU, COUNTIF('Bundle SKUs'!B:B, B13)&gt;0,
  hourlyCrates, XLOOKUP(B13, 'Läuferlisten'!O:O, 'Läuferlisten'!Q:Q,,0),
  maxCrates, XLOOKUP(B13, 'Läuferlisten'!O:O, 'Läuferlisten'!R:R,,0),
  IFS(
    AND(bundleSKU = TRUE, hourlyCrates &lt; 4), "nur Linie",
    AND(bundleSKU = TRUE, hourlyCrates &gt; 3), "Kisten max: " &amp; (hourlyCrates - 3),
    hourlyCrates &gt; 1, "Kisten/h: " &amp; hourlyCrates &amp; CHAR(10) &amp; "Kisten max: " &amp; maxCrates
  )
))</f>
        <v/>
      </c>
      <c r="D13" s="260" t="str">
        <f>IF(B13="",,'Control Panel'!$D$4 &amp; "   |   "&amp;RIGHT($A$1,2))</f>
        <v/>
      </c>
    </row>
    <row r="14" ht="300.0" customHeight="1">
      <c r="A14" s="257"/>
      <c r="B14" s="258"/>
      <c r="C14" s="264" t="str">
        <f t="array" ref="C14">IF(B14="",,
LET(
  bundleSKU, COUNTIF('Bundle SKUs'!B:B, B14)&gt;0,
  hourlyCrates, XLOOKUP(B14, 'Läuferlisten'!O:O, 'Läuferlisten'!Q:Q,,0),
  maxCrates, XLOOKUP(B14, 'Läuferlisten'!O:O, 'Läuferlisten'!R:R,,0),
  IFS(
    AND(bundleSKU = TRUE, hourlyCrates &lt; 4), "nur Linie",
    AND(bundleSKU = TRUE, hourlyCrates &gt; 3), "Kisten max: " &amp; (hourlyCrates - 3),
    hourlyCrates &gt; 1, "Kisten/h: " &amp; hourlyCrates &amp; CHAR(10) &amp; "Kisten max: " &amp; maxCrates
  )
))</f>
        <v/>
      </c>
      <c r="D14" s="260" t="str">
        <f>IF(B14="",,'Control Panel'!$D$4 &amp; "   |   "&amp;RIGHT($A$1,2))</f>
        <v/>
      </c>
    </row>
    <row r="15" ht="300.0" customHeight="1">
      <c r="A15" s="257"/>
      <c r="B15" s="258"/>
      <c r="C15" s="264" t="str">
        <f t="array" ref="C15">IF(B15="",,
LET(
  bundleSKU, COUNTIF('Bundle SKUs'!B:B, B15)&gt;0,
  hourlyCrates, XLOOKUP(B15, 'Läuferlisten'!O:O, 'Läuferlisten'!Q:Q,,0),
  maxCrates, XLOOKUP(B15, 'Läuferlisten'!O:O, 'Läuferlisten'!R:R,,0),
  IFS(
    AND(bundleSKU = TRUE, hourlyCrates &lt; 4), "nur Linie",
    AND(bundleSKU = TRUE, hourlyCrates &gt; 3), "Kisten max: " &amp; (hourlyCrates - 3),
    hourlyCrates &gt; 1, "Kisten/h: " &amp; hourlyCrates &amp; CHAR(10) &amp; "Kisten max: " &amp; maxCrates
  )
))</f>
        <v/>
      </c>
      <c r="D15" s="260" t="str">
        <f>IF(B15="",,'Control Panel'!$D$4 &amp; "   |   "&amp;RIGHT($A$1,2))</f>
        <v/>
      </c>
    </row>
    <row r="16" ht="300.0" customHeight="1">
      <c r="A16" s="257"/>
      <c r="B16" s="258"/>
      <c r="C16" s="264" t="str">
        <f t="array" ref="C16">IF(B16="",,
LET(
  bundleSKU, COUNTIF('Bundle SKUs'!B:B, B16)&gt;0,
  hourlyCrates, XLOOKUP(B16, 'Läuferlisten'!O:O, 'Läuferlisten'!Q:Q,,0),
  maxCrates, XLOOKUP(B16, 'Läuferlisten'!O:O, 'Läuferlisten'!R:R,,0),
  IFS(
    AND(bundleSKU = TRUE, hourlyCrates &lt; 4), "nur Linie",
    AND(bundleSKU = TRUE, hourlyCrates &gt; 3), "Kisten max: " &amp; (hourlyCrates - 3),
    hourlyCrates &gt; 1, "Kisten/h: " &amp; hourlyCrates &amp; CHAR(10) &amp; "Kisten max: " &amp; maxCrates
  )
))</f>
        <v/>
      </c>
      <c r="D16" s="260" t="str">
        <f>IF(B16="",,'Control Panel'!$D$4 &amp; "   |   "&amp;RIGHT($A$1,2))</f>
        <v/>
      </c>
    </row>
    <row r="17" ht="300.0" customHeight="1">
      <c r="A17" s="257"/>
      <c r="B17" s="258"/>
      <c r="C17" s="264" t="str">
        <f t="array" ref="C17">IF(B17="",,
LET(
  bundleSKU, COUNTIF('Bundle SKUs'!B:B, B17)&gt;0,
  hourlyCrates, XLOOKUP(B17, 'Läuferlisten'!O:O, 'Läuferlisten'!Q:Q,,0),
  maxCrates, XLOOKUP(B17, 'Läuferlisten'!O:O, 'Läuferlisten'!R:R,,0),
  IFS(
    AND(bundleSKU = TRUE, hourlyCrates &lt; 4), "nur Linie",
    AND(bundleSKU = TRUE, hourlyCrates &gt; 3), "Kisten max: " &amp; (hourlyCrates - 3),
    hourlyCrates &gt; 1, "Kisten/h: " &amp; hourlyCrates &amp; CHAR(10) &amp; "Kisten max: " &amp; maxCrates
  )
))</f>
        <v/>
      </c>
      <c r="D17" s="260" t="str">
        <f>IF(B17="",,'Control Panel'!$D$4 &amp; "   |   "&amp;RIGHT($A$1,2))</f>
        <v/>
      </c>
    </row>
    <row r="18" ht="300.0" customHeight="1">
      <c r="A18" s="257"/>
      <c r="B18" s="258"/>
      <c r="C18" s="264" t="str">
        <f t="array" ref="C18">IF(B18="",,
LET(
  bundleSKU, COUNTIF('Bundle SKUs'!B:B, B18)&gt;0,
  hourlyCrates, XLOOKUP(B18, 'Läuferlisten'!O:O, 'Läuferlisten'!Q:Q,,0),
  maxCrates, XLOOKUP(B18, 'Läuferlisten'!O:O, 'Läuferlisten'!R:R,,0),
  IFS(
    AND(bundleSKU = TRUE, hourlyCrates &lt; 4), "nur Linie",
    AND(bundleSKU = TRUE, hourlyCrates &gt; 3), "Kisten max: " &amp; (hourlyCrates - 3),
    hourlyCrates &gt; 1, "Kisten/h: " &amp; hourlyCrates &amp; CHAR(10) &amp; "Kisten max: " &amp; maxCrates
  )
))</f>
        <v/>
      </c>
      <c r="D18" s="260" t="str">
        <f>IF(B18="",,'Control Panel'!$D$4 &amp; "   |   "&amp;RIGHT($A$1,2))</f>
        <v/>
      </c>
    </row>
    <row r="19" ht="300.0" customHeight="1">
      <c r="A19" s="257"/>
      <c r="B19" s="258"/>
      <c r="C19" s="264" t="str">
        <f t="array" ref="C19">IF(B19="",,
LET(
  bundleSKU, COUNTIF('Bundle SKUs'!B:B, B19)&gt;0,
  hourlyCrates, XLOOKUP(B19, 'Läuferlisten'!O:O, 'Läuferlisten'!Q:Q,,0),
  maxCrates, XLOOKUP(B19, 'Läuferlisten'!O:O, 'Läuferlisten'!R:R,,0),
  IFS(
    AND(bundleSKU = TRUE, hourlyCrates &lt; 4), "nur Linie",
    AND(bundleSKU = TRUE, hourlyCrates &gt; 3), "Kisten max: " &amp; (hourlyCrates - 3),
    hourlyCrates &gt; 1, "Kisten/h: " &amp; hourlyCrates &amp; CHAR(10) &amp; "Kisten max: " &amp; maxCrates
  )
))</f>
        <v/>
      </c>
      <c r="D19" s="260" t="str">
        <f>IF(B19="",,'Control Panel'!$D$4 &amp; "   |   "&amp;RIGHT($A$1,2))</f>
        <v/>
      </c>
    </row>
    <row r="20" ht="300.0" customHeight="1">
      <c r="A20" s="257"/>
      <c r="B20" s="258"/>
      <c r="C20" s="264" t="str">
        <f t="array" ref="C20">IF(B20="",,
LET(
  bundleSKU, COUNTIF('Bundle SKUs'!B:B, B20)&gt;0,
  hourlyCrates, XLOOKUP(B20, 'Läuferlisten'!O:O, 'Läuferlisten'!Q:Q,,0),
  maxCrates, XLOOKUP(B20, 'Läuferlisten'!O:O, 'Läuferlisten'!R:R,,0),
  IFS(
    AND(bundleSKU = TRUE, hourlyCrates &lt; 4), "nur Linie",
    AND(bundleSKU = TRUE, hourlyCrates &gt; 3), "Kisten max: " &amp; (hourlyCrates - 3),
    hourlyCrates &gt; 1, "Kisten/h: " &amp; hourlyCrates &amp; CHAR(10) &amp; "Kisten max: " &amp; maxCrates
  )
))</f>
        <v/>
      </c>
      <c r="D20" s="260" t="str">
        <f>IF(B20="",,'Control Panel'!$D$4 &amp; "   |   "&amp;RIGHT($A$1,2))</f>
        <v/>
      </c>
    </row>
    <row r="21" ht="300.0" customHeight="1">
      <c r="A21" s="257"/>
      <c r="B21" s="258"/>
      <c r="C21" s="264" t="str">
        <f t="array" ref="C21">IF(B21="",,
LET(
  bundleSKU, COUNTIF('Bundle SKUs'!B:B, B21)&gt;0,
  hourlyCrates, XLOOKUP(B21, 'Läuferlisten'!O:O, 'Läuferlisten'!Q:Q,,0),
  maxCrates, XLOOKUP(B21, 'Läuferlisten'!O:O, 'Läuferlisten'!R:R,,0),
  IFS(
    AND(bundleSKU = TRUE, hourlyCrates &lt; 4), "nur Linie",
    AND(bundleSKU = TRUE, hourlyCrates &gt; 3), "Kisten max: " &amp; (hourlyCrates - 3),
    hourlyCrates &gt; 1, "Kisten/h: " &amp; hourlyCrates &amp; CHAR(10) &amp; "Kisten max: " &amp; maxCrates
  )
))</f>
        <v/>
      </c>
      <c r="D21" s="260" t="str">
        <f>IF(B21="",,'Control Panel'!$D$4 &amp; "   |   "&amp;RIGHT($A$1,2))</f>
        <v/>
      </c>
    </row>
    <row r="22" ht="300.0" customHeight="1">
      <c r="A22" s="257"/>
      <c r="B22" s="258"/>
      <c r="C22" s="264" t="str">
        <f t="array" ref="C22">IF(B22="",,
LET(
  bundleSKU, COUNTIF('Bundle SKUs'!B:B, B22)&gt;0,
  hourlyCrates, XLOOKUP(B22, 'Läuferlisten'!O:O, 'Läuferlisten'!Q:Q,,0),
  maxCrates, XLOOKUP(B22, 'Läuferlisten'!O:O, 'Läuferlisten'!R:R,,0),
  IFS(
    AND(bundleSKU = TRUE, hourlyCrates &lt; 4), "nur Linie",
    AND(bundleSKU = TRUE, hourlyCrates &gt; 3), "Kisten max: " &amp; (hourlyCrates - 3),
    hourlyCrates &gt; 1, "Kisten/h: " &amp; hourlyCrates &amp; CHAR(10) &amp; "Kisten max: " &amp; maxCrates
  )
))</f>
        <v/>
      </c>
      <c r="D22" s="260" t="str">
        <f>IF(B22="",,'Control Panel'!$D$4 &amp; "   |   "&amp;RIGHT($A$1,2))</f>
        <v/>
      </c>
    </row>
    <row r="23" ht="300.0" customHeight="1">
      <c r="A23" s="257"/>
      <c r="B23" s="258"/>
      <c r="C23" s="264" t="str">
        <f t="array" ref="C23">IF(B23="",,
LET(
  bundleSKU, COUNTIF('Bundle SKUs'!B:B, B23)&gt;0,
  hourlyCrates, XLOOKUP(B23, 'Läuferlisten'!O:O, 'Läuferlisten'!Q:Q,,0),
  maxCrates, XLOOKUP(B23, 'Läuferlisten'!O:O, 'Läuferlisten'!R:R,,0),
  IFS(
    AND(bundleSKU = TRUE, hourlyCrates &lt; 4), "nur Linie",
    AND(bundleSKU = TRUE, hourlyCrates &gt; 3), "Kisten max: " &amp; (hourlyCrates - 3),
    hourlyCrates &gt; 1, "Kisten/h: " &amp; hourlyCrates &amp; CHAR(10) &amp; "Kisten max: " &amp; maxCrates
  )
))</f>
        <v/>
      </c>
      <c r="D23" s="260" t="str">
        <f>IF(B23="",,'Control Panel'!$D$4 &amp; "   |   "&amp;RIGHT($A$1,2))</f>
        <v/>
      </c>
    </row>
    <row r="24" ht="300.0" customHeight="1">
      <c r="A24" s="257"/>
      <c r="B24" s="258"/>
      <c r="C24" s="264" t="str">
        <f t="array" ref="C24">IF(B24="",,
LET(
  bundleSKU, COUNTIF('Bundle SKUs'!B:B, B24)&gt;0,
  hourlyCrates, XLOOKUP(B24, 'Läuferlisten'!O:O, 'Läuferlisten'!Q:Q,,0),
  maxCrates, XLOOKUP(B24, 'Läuferlisten'!O:O, 'Läuferlisten'!R:R,,0),
  IFS(
    AND(bundleSKU = TRUE, hourlyCrates &lt; 4), "nur Linie",
    AND(bundleSKU = TRUE, hourlyCrates &gt; 3), "Kisten max: " &amp; (hourlyCrates - 3),
    hourlyCrates &gt; 1, "Kisten/h: " &amp; hourlyCrates &amp; CHAR(10) &amp; "Kisten max: " &amp; maxCrates
  )
))</f>
        <v/>
      </c>
      <c r="D24" s="260" t="str">
        <f>IF(B24="",,'Control Panel'!$D$4 &amp; "   |   "&amp;RIGHT($A$1,2))</f>
        <v/>
      </c>
    </row>
    <row r="25" ht="300.0" customHeight="1">
      <c r="A25" s="257"/>
      <c r="B25" s="258"/>
      <c r="C25" s="264" t="str">
        <f t="array" ref="C25">IF(B25="",,
LET(
  bundleSKU, COUNTIF('Bundle SKUs'!B:B, B25)&gt;0,
  hourlyCrates, XLOOKUP(B25, 'Läuferlisten'!O:O, 'Läuferlisten'!Q:Q,,0),
  maxCrates, XLOOKUP(B25, 'Läuferlisten'!O:O, 'Läuferlisten'!R:R,,0),
  IFS(
    AND(bundleSKU = TRUE, hourlyCrates &lt; 4), "nur Linie",
    AND(bundleSKU = TRUE, hourlyCrates &gt; 3), "Kisten max: " &amp; (hourlyCrates - 3),
    hourlyCrates &gt; 1, "Kisten/h: " &amp; hourlyCrates &amp; CHAR(10) &amp; "Kisten max: " &amp; maxCrates
  )
))</f>
        <v/>
      </c>
      <c r="D25" s="260" t="str">
        <f>IF(B25="",,'Control Panel'!$D$4 &amp; "   |   "&amp;RIGHT($A$1,2))</f>
        <v/>
      </c>
    </row>
    <row r="26" ht="300.0" customHeight="1">
      <c r="A26" s="257"/>
      <c r="B26" s="258"/>
      <c r="C26" s="264" t="str">
        <f t="array" ref="C26">IF(B26="",,
LET(
  bundleSKU, COUNTIF('Bundle SKUs'!B:B, B26)&gt;0,
  hourlyCrates, XLOOKUP(B26, 'Läuferlisten'!O:O, 'Läuferlisten'!Q:Q,,0),
  maxCrates, XLOOKUP(B26, 'Läuferlisten'!O:O, 'Läuferlisten'!R:R,,0),
  IFS(
    AND(bundleSKU = TRUE, hourlyCrates &lt; 4), "nur Linie",
    AND(bundleSKU = TRUE, hourlyCrates &gt; 3), "Kisten max: " &amp; (hourlyCrates - 3),
    hourlyCrates &gt; 1, "Kisten/h: " &amp; hourlyCrates &amp; CHAR(10) &amp; "Kisten max: " &amp; maxCrates
  )
))</f>
        <v/>
      </c>
      <c r="D26" s="260" t="str">
        <f>IF(B26="",,'Control Panel'!$D$4 &amp; "   |   "&amp;RIGHT($A$1,2))</f>
        <v/>
      </c>
    </row>
    <row r="27" ht="300.0" customHeight="1">
      <c r="A27" s="257"/>
      <c r="B27" s="258"/>
      <c r="C27" s="264" t="str">
        <f t="array" ref="C27">IF(B27="",,
LET(
  bundleSKU, COUNTIF('Bundle SKUs'!B:B, B27)&gt;0,
  hourlyCrates, XLOOKUP(B27, 'Läuferlisten'!O:O, 'Läuferlisten'!Q:Q,,0),
  maxCrates, XLOOKUP(B27, 'Läuferlisten'!O:O, 'Läuferlisten'!R:R,,0),
  IFS(
    AND(bundleSKU = TRUE, hourlyCrates &lt; 4), "nur Linie",
    AND(bundleSKU = TRUE, hourlyCrates &gt; 3), "Kisten max: " &amp; (hourlyCrates - 3),
    hourlyCrates &gt; 1, "Kisten/h: " &amp; hourlyCrates &amp; CHAR(10) &amp; "Kisten max: " &amp; maxCrates
  )
))</f>
        <v/>
      </c>
      <c r="D27" s="260" t="str">
        <f>IF(B27="",,'Control Panel'!$D$4 &amp; "   |   "&amp;RIGHT($A$1,2))</f>
        <v/>
      </c>
    </row>
    <row r="28" ht="300.0" customHeight="1">
      <c r="A28" s="257"/>
      <c r="B28" s="258"/>
      <c r="C28" s="264" t="str">
        <f t="array" ref="C28">IF(B28="",,
LET(
  bundleSKU, COUNTIF('Bundle SKUs'!B:B, B28)&gt;0,
  hourlyCrates, XLOOKUP(B28, 'Läuferlisten'!O:O, 'Läuferlisten'!Q:Q,,0),
  maxCrates, XLOOKUP(B28, 'Läuferlisten'!O:O, 'Läuferlisten'!R:R,,0),
  IFS(
    AND(bundleSKU = TRUE, hourlyCrates &lt; 4), "nur Linie",
    AND(bundleSKU = TRUE, hourlyCrates &gt; 3), "Kisten max: " &amp; (hourlyCrates - 3),
    hourlyCrates &gt; 1, "Kisten/h: " &amp; hourlyCrates &amp; CHAR(10) &amp; "Kisten max: " &amp; maxCrates
  )
))</f>
        <v/>
      </c>
      <c r="D28" s="260" t="str">
        <f>IF(B28="",,'Control Panel'!$D$4 &amp; "   |   "&amp;RIGHT($A$1,2))</f>
        <v/>
      </c>
    </row>
    <row r="29" ht="300.0" customHeight="1">
      <c r="A29" s="257"/>
      <c r="B29" s="258"/>
      <c r="C29" s="264" t="str">
        <f t="array" ref="C29">IF(B29="",,
LET(
  bundleSKU, COUNTIF('Bundle SKUs'!B:B, B29)&gt;0,
  hourlyCrates, XLOOKUP(B29, 'Läuferlisten'!O:O, 'Läuferlisten'!Q:Q,,0),
  maxCrates, XLOOKUP(B29, 'Läuferlisten'!O:O, 'Läuferlisten'!R:R,,0),
  IFS(
    AND(bundleSKU = TRUE, hourlyCrates &lt; 4), "nur Linie",
    AND(bundleSKU = TRUE, hourlyCrates &gt; 3), "Kisten max: " &amp; (hourlyCrates - 3),
    hourlyCrates &gt; 1, "Kisten/h: " &amp; hourlyCrates &amp; CHAR(10) &amp; "Kisten max: " &amp; maxCrates
  )
))</f>
        <v/>
      </c>
      <c r="D29" s="260" t="str">
        <f>IF(B29="",,'Control Panel'!$D$4 &amp; "   |   "&amp;RIGHT($A$1,2))</f>
        <v/>
      </c>
    </row>
    <row r="30" ht="300.0" customHeight="1">
      <c r="A30" s="257"/>
      <c r="B30" s="258"/>
      <c r="C30" s="264" t="str">
        <f t="array" ref="C30">IF(B30="",,
LET(
  bundleSKU, COUNTIF('Bundle SKUs'!B:B, B30)&gt;0,
  hourlyCrates, XLOOKUP(B30, 'Läuferlisten'!O:O, 'Läuferlisten'!Q:Q,,0),
  maxCrates, XLOOKUP(B30, 'Läuferlisten'!O:O, 'Läuferlisten'!R:R,,0),
  IFS(
    AND(bundleSKU = TRUE, hourlyCrates &lt; 4), "nur Linie",
    AND(bundleSKU = TRUE, hourlyCrates &gt; 3), "Kisten max: " &amp; (hourlyCrates - 3),
    hourlyCrates &gt; 1, "Kisten/h: " &amp; hourlyCrates &amp; CHAR(10) &amp; "Kisten max: " &amp; maxCrates
  )
))</f>
        <v/>
      </c>
      <c r="D30" s="260" t="str">
        <f>IF(B30="",,'Control Panel'!$D$4 &amp; "   |   "&amp;RIGHT($A$1,2))</f>
        <v/>
      </c>
    </row>
    <row r="31" ht="300.0" customHeight="1">
      <c r="A31" s="257"/>
      <c r="B31" s="258"/>
      <c r="C31" s="264" t="str">
        <f t="array" ref="C31">IF(B31="",,
LET(
  bundleSKU, COUNTIF('Bundle SKUs'!B:B, B31)&gt;0,
  hourlyCrates, XLOOKUP(B31, 'Läuferlisten'!O:O, 'Läuferlisten'!Q:Q,,0),
  maxCrates, XLOOKUP(B31, 'Läuferlisten'!O:O, 'Läuferlisten'!R:R,,0),
  IFS(
    AND(bundleSKU = TRUE, hourlyCrates &lt; 4), "nur Linie",
    AND(bundleSKU = TRUE, hourlyCrates &gt; 3), "Kisten max: " &amp; (hourlyCrates - 3),
    hourlyCrates &gt; 1, "Kisten/h: " &amp; hourlyCrates &amp; CHAR(10) &amp; "Kisten max: " &amp; maxCrates
  )
))</f>
        <v/>
      </c>
      <c r="D31" s="260" t="str">
        <f>IF(B31="",,'Control Panel'!$D$4 &amp; "   |   "&amp;RIGHT($A$1,2))</f>
        <v/>
      </c>
    </row>
    <row r="32" ht="300.0" customHeight="1">
      <c r="A32" s="257"/>
      <c r="B32" s="258"/>
      <c r="C32" s="264" t="str">
        <f t="array" ref="C32">IF(B32="",,
LET(
  bundleSKU, COUNTIF('Bundle SKUs'!B:B, B32)&gt;0,
  hourlyCrates, XLOOKUP(B32, 'Läuferlisten'!O:O, 'Läuferlisten'!Q:Q,,0),
  maxCrates, XLOOKUP(B32, 'Läuferlisten'!O:O, 'Läuferlisten'!R:R,,0),
  IFS(
    AND(bundleSKU = TRUE, hourlyCrates &lt; 4), "nur Linie",
    AND(bundleSKU = TRUE, hourlyCrates &gt; 3), "Kisten max: " &amp; (hourlyCrates - 3),
    hourlyCrates &gt; 1, "Kisten/h: " &amp; hourlyCrates &amp; CHAR(10) &amp; "Kisten max: " &amp; maxCrates
  )
))</f>
        <v/>
      </c>
      <c r="D32" s="260" t="str">
        <f>IF(B32="",,'Control Panel'!$D$4 &amp; "   |   "&amp;RIGHT($A$1,2))</f>
        <v/>
      </c>
    </row>
    <row r="33" ht="300.0" customHeight="1">
      <c r="A33" s="257"/>
      <c r="B33" s="258"/>
      <c r="C33" s="264" t="str">
        <f t="array" ref="C33">IF(B33="",,
LET(
  bundleSKU, COUNTIF('Bundle SKUs'!B:B, B33)&gt;0,
  hourlyCrates, XLOOKUP(B33, 'Läuferlisten'!O:O, 'Läuferlisten'!Q:Q,,0),
  maxCrates, XLOOKUP(B33, 'Läuferlisten'!O:O, 'Läuferlisten'!R:R,,0),
  IFS(
    AND(bundleSKU = TRUE, hourlyCrates &lt; 4), "nur Linie",
    AND(bundleSKU = TRUE, hourlyCrates &gt; 3), "Kisten max: " &amp; (hourlyCrates - 3),
    hourlyCrates &gt; 1, "Kisten/h: " &amp; hourlyCrates &amp; CHAR(10) &amp; "Kisten max: " &amp; maxCrates
  )
))</f>
        <v/>
      </c>
      <c r="D33" s="260" t="str">
        <f>IF(B33="",,'Control Panel'!$D$4 &amp; "   |   "&amp;RIGHT($A$1,2))</f>
        <v/>
      </c>
    </row>
    <row r="34" ht="300.0" customHeight="1">
      <c r="A34" s="257"/>
      <c r="B34" s="258"/>
      <c r="C34" s="264" t="str">
        <f t="array" ref="C34">IF(B34="",,
LET(
  bundleSKU, COUNTIF('Bundle SKUs'!B:B, B34)&gt;0,
  hourlyCrates, XLOOKUP(B34, 'Läuferlisten'!O:O, 'Läuferlisten'!Q:Q,,0),
  maxCrates, XLOOKUP(B34, 'Läuferlisten'!O:O, 'Läuferlisten'!R:R,,0),
  IFS(
    AND(bundleSKU = TRUE, hourlyCrates &lt; 4), "nur Linie",
    AND(bundleSKU = TRUE, hourlyCrates &gt; 3), "Kisten max: " &amp; (hourlyCrates - 3),
    hourlyCrates &gt; 1, "Kisten/h: " &amp; hourlyCrates &amp; CHAR(10) &amp; "Kisten max: " &amp; maxCrates
  )
))</f>
        <v/>
      </c>
      <c r="D34" s="260" t="str">
        <f>IF(B34="",,'Control Panel'!$D$4 &amp; "   |   "&amp;RIGHT($A$1,2))</f>
        <v/>
      </c>
    </row>
    <row r="35" ht="300.0" customHeight="1">
      <c r="A35" s="257"/>
      <c r="B35" s="258"/>
      <c r="C35" s="264" t="str">
        <f t="array" ref="C35">IF(B35="",,
LET(
  bundleSKU, COUNTIF('Bundle SKUs'!B:B, B35)&gt;0,
  hourlyCrates, XLOOKUP(B35, 'Läuferlisten'!O:O, 'Läuferlisten'!Q:Q,,0),
  maxCrates, XLOOKUP(B35, 'Läuferlisten'!O:O, 'Läuferlisten'!R:R,,0),
  IFS(
    AND(bundleSKU = TRUE, hourlyCrates &lt; 4), "nur Linie",
    AND(bundleSKU = TRUE, hourlyCrates &gt; 3), "Kisten max: " &amp; (hourlyCrates - 3),
    hourlyCrates &gt; 1, "Kisten/h: " &amp; hourlyCrates &amp; CHAR(10) &amp; "Kisten max: " &amp; maxCrates
  )
))</f>
        <v/>
      </c>
      <c r="D35" s="260" t="str">
        <f>IF(B35="",,'Control Panel'!$D$4 &amp; "   |   "&amp;RIGHT($A$1,2))</f>
        <v/>
      </c>
    </row>
    <row r="36" ht="300.0" customHeight="1">
      <c r="A36" s="257"/>
      <c r="B36" s="258"/>
      <c r="C36" s="264" t="str">
        <f t="array" ref="C36">IF(B36="",,
LET(
  bundleSKU, COUNTIF('Bundle SKUs'!B:B, B36)&gt;0,
  hourlyCrates, XLOOKUP(B36, 'Läuferlisten'!O:O, 'Läuferlisten'!Q:Q,,0),
  maxCrates, XLOOKUP(B36, 'Läuferlisten'!O:O, 'Läuferlisten'!R:R,,0),
  IFS(
    AND(bundleSKU = TRUE, hourlyCrates &lt; 4), "nur Linie",
    AND(bundleSKU = TRUE, hourlyCrates &gt; 3), "Kisten max: " &amp; (hourlyCrates - 3),
    hourlyCrates &gt; 1, "Kisten/h: " &amp; hourlyCrates &amp; CHAR(10) &amp; "Kisten max: " &amp; maxCrates
  )
))</f>
        <v/>
      </c>
      <c r="D36" s="260" t="str">
        <f>IF(B36="",,'Control Panel'!$D$4 &amp; "   |   "&amp;RIGHT($A$1,2))</f>
        <v/>
      </c>
    </row>
    <row r="37" ht="300.0" customHeight="1">
      <c r="A37" s="257"/>
      <c r="B37" s="258"/>
      <c r="C37" s="264" t="str">
        <f t="array" ref="C37">IF(B37="",,
LET(
  bundleSKU, COUNTIF('Bundle SKUs'!B:B, B37)&gt;0,
  hourlyCrates, XLOOKUP(B37, 'Läuferlisten'!O:O, 'Läuferlisten'!Q:Q,,0),
  maxCrates, XLOOKUP(B37, 'Läuferlisten'!O:O, 'Läuferlisten'!R:R,,0),
  IFS(
    AND(bundleSKU = TRUE, hourlyCrates &lt; 4), "nur Linie",
    AND(bundleSKU = TRUE, hourlyCrates &gt; 3), "Kisten max: " &amp; (hourlyCrates - 3),
    hourlyCrates &gt; 1, "Kisten/h: " &amp; hourlyCrates &amp; CHAR(10) &amp; "Kisten max: " &amp; maxCrates
  )
))</f>
        <v/>
      </c>
      <c r="D37" s="260" t="str">
        <f>IF(B37="",,'Control Panel'!$D$4 &amp; "   |   "&amp;RIGHT($A$1,2))</f>
        <v/>
      </c>
    </row>
    <row r="38" ht="300.0" customHeight="1">
      <c r="A38" s="257"/>
      <c r="B38" s="258"/>
      <c r="C38" s="264" t="str">
        <f t="array" ref="C38">IF(B38="",,
LET(
  bundleSKU, COUNTIF('Bundle SKUs'!B:B, B38)&gt;0,
  hourlyCrates, XLOOKUP(B38, 'Läuferlisten'!O:O, 'Läuferlisten'!Q:Q,,0),
  maxCrates, XLOOKUP(B38, 'Läuferlisten'!O:O, 'Läuferlisten'!R:R,,0),
  IFS(
    AND(bundleSKU = TRUE, hourlyCrates &lt; 4), "nur Linie",
    AND(bundleSKU = TRUE, hourlyCrates &gt; 3), "Kisten max: " &amp; (hourlyCrates - 3),
    hourlyCrates &gt; 1, "Kisten/h: " &amp; hourlyCrates &amp; CHAR(10) &amp; "Kisten max: " &amp; maxCrates
  )
))</f>
        <v/>
      </c>
      <c r="D38" s="260" t="str">
        <f>IF(B38="",,'Control Panel'!$D$4 &amp; "   |   "&amp;RIGHT($A$1,2))</f>
        <v/>
      </c>
    </row>
    <row r="39" ht="300.0" customHeight="1">
      <c r="A39" s="257"/>
      <c r="B39" s="258"/>
      <c r="C39" s="264" t="str">
        <f t="array" ref="C39">IF(B39="",,
LET(
  bundleSKU, COUNTIF('Bundle SKUs'!B:B, B39)&gt;0,
  hourlyCrates, XLOOKUP(B39, 'Läuferlisten'!O:O, 'Läuferlisten'!Q:Q,,0),
  maxCrates, XLOOKUP(B39, 'Läuferlisten'!O:O, 'Läuferlisten'!R:R,,0),
  IFS(
    AND(bundleSKU = TRUE, hourlyCrates &lt; 4), "nur Linie",
    AND(bundleSKU = TRUE, hourlyCrates &gt; 3), "Kisten max: " &amp; (hourlyCrates - 3),
    hourlyCrates &gt; 1, "Kisten/h: " &amp; hourlyCrates &amp; CHAR(10) &amp; "Kisten max: " &amp; maxCrates
  )
))</f>
        <v/>
      </c>
      <c r="D39" s="260" t="str">
        <f>IF(B39="",,'Control Panel'!$D$4 &amp; "   |   "&amp;RIGHT($A$1,2))</f>
        <v/>
      </c>
    </row>
    <row r="40" ht="300.0" customHeight="1">
      <c r="A40" s="257"/>
      <c r="B40" s="258"/>
      <c r="C40" s="264" t="str">
        <f t="array" ref="C40">IF(B40="",,
LET(
  bundleSKU, COUNTIF('Bundle SKUs'!B:B, B40)&gt;0,
  hourlyCrates, XLOOKUP(B40, 'Läuferlisten'!O:O, 'Läuferlisten'!Q:Q,,0),
  maxCrates, XLOOKUP(B40, 'Läuferlisten'!O:O, 'Läuferlisten'!R:R,,0),
  IFS(
    AND(bundleSKU = TRUE, hourlyCrates &lt; 4), "nur Linie",
    AND(bundleSKU = TRUE, hourlyCrates &gt; 3), "Kisten max: " &amp; (hourlyCrates - 3),
    hourlyCrates &gt; 1, "Kisten/h: " &amp; hourlyCrates &amp; CHAR(10) &amp; "Kisten max: " &amp; maxCrates
  )
))</f>
        <v/>
      </c>
      <c r="D40" s="260" t="str">
        <f>IF(B40="",,'Control Panel'!$D$4 &amp; "   |   "&amp;RIGHT($A$1,2))</f>
        <v/>
      </c>
    </row>
    <row r="41" ht="300.0" customHeight="1">
      <c r="A41" s="257"/>
      <c r="B41" s="258"/>
      <c r="C41" s="264" t="str">
        <f t="array" ref="C41">IF(B41="",,
LET(
  bundleSKU, COUNTIF('Bundle SKUs'!B:B, B41)&gt;0,
  hourlyCrates, XLOOKUP(B41, 'Läuferlisten'!O:O, 'Läuferlisten'!Q:Q,,0),
  maxCrates, XLOOKUP(B41, 'Läuferlisten'!O:O, 'Läuferlisten'!R:R,,0),
  IFS(
    AND(bundleSKU = TRUE, hourlyCrates &lt; 4), "nur Linie",
    AND(bundleSKU = TRUE, hourlyCrates &gt; 3), "Kisten max: " &amp; (hourlyCrates - 3),
    hourlyCrates &gt; 1, "Kisten/h: " &amp; hourlyCrates &amp; CHAR(10) &amp; "Kisten max: " &amp; maxCrates
  )
))</f>
        <v/>
      </c>
      <c r="D41" s="260" t="str">
        <f>IF(B41="",,'Control Panel'!$D$4 &amp; "   |   "&amp;RIGHT($A$1,2))</f>
        <v/>
      </c>
    </row>
    <row r="42" ht="300.0" customHeight="1">
      <c r="A42" s="257"/>
      <c r="B42" s="258"/>
      <c r="C42" s="264" t="str">
        <f t="array" ref="C42">IF(B42="",,
LET(
  bundleSKU, COUNTIF('Bundle SKUs'!B:B, B42)&gt;0,
  hourlyCrates, XLOOKUP(B42, 'Läuferlisten'!O:O, 'Läuferlisten'!Q:Q,,0),
  maxCrates, XLOOKUP(B42, 'Läuferlisten'!O:O, 'Läuferlisten'!R:R,,0),
  IFS(
    AND(bundleSKU = TRUE, hourlyCrates &lt; 4), "nur Linie",
    AND(bundleSKU = TRUE, hourlyCrates &gt; 3), "Kisten max: " &amp; (hourlyCrates - 3),
    hourlyCrates &gt; 1, "Kisten/h: " &amp; hourlyCrates &amp; CHAR(10) &amp; "Kisten max: " &amp; maxCrates
  )
))</f>
        <v/>
      </c>
      <c r="D42" s="260" t="str">
        <f>IF(B42="",,'Control Panel'!$D$4 &amp; "   |   "&amp;RIGHT($A$1,2))</f>
        <v/>
      </c>
    </row>
    <row r="43" ht="300.0" customHeight="1">
      <c r="A43" s="257"/>
      <c r="B43" s="258"/>
      <c r="C43" s="264" t="str">
        <f t="array" ref="C43">IF(B43="",,
LET(
  bundleSKU, COUNTIF('Bundle SKUs'!B:B, B43)&gt;0,
  hourlyCrates, XLOOKUP(B43, 'Läuferlisten'!O:O, 'Läuferlisten'!Q:Q,,0),
  maxCrates, XLOOKUP(B43, 'Läuferlisten'!O:O, 'Läuferlisten'!R:R,,0),
  IFS(
    AND(bundleSKU = TRUE, hourlyCrates &lt; 4), "nur Linie",
    AND(bundleSKU = TRUE, hourlyCrates &gt; 3), "Kisten max: " &amp; (hourlyCrates - 3),
    hourlyCrates &gt; 1, "Kisten/h: " &amp; hourlyCrates &amp; CHAR(10) &amp; "Kisten max: " &amp; maxCrates
  )
))</f>
        <v/>
      </c>
      <c r="D43" s="260" t="str">
        <f>IF(B43="",,'Control Panel'!$D$4 &amp; "   |   "&amp;RIGHT($A$1,2))</f>
        <v/>
      </c>
    </row>
    <row r="44" ht="300.0" customHeight="1">
      <c r="A44" s="257"/>
      <c r="B44" s="258"/>
      <c r="C44" s="264" t="str">
        <f t="array" ref="C44">IF(B44="",,
LET(
  bundleSKU, COUNTIF('Bundle SKUs'!B:B, B44)&gt;0,
  hourlyCrates, XLOOKUP(B44, 'Läuferlisten'!O:O, 'Läuferlisten'!Q:Q,,0),
  maxCrates, XLOOKUP(B44, 'Läuferlisten'!O:O, 'Läuferlisten'!R:R,,0),
  IFS(
    AND(bundleSKU = TRUE, hourlyCrates &lt; 4), "nur Linie",
    AND(bundleSKU = TRUE, hourlyCrates &gt; 3), "Kisten max: " &amp; (hourlyCrates - 3),
    hourlyCrates &gt; 1, "Kisten/h: " &amp; hourlyCrates &amp; CHAR(10) &amp; "Kisten max: " &amp; maxCrates
  )
))</f>
        <v/>
      </c>
      <c r="D44" s="260" t="str">
        <f>IF(B44="",,'Control Panel'!$D$4 &amp; "   |   "&amp;RIGHT($A$1,2))</f>
        <v/>
      </c>
    </row>
    <row r="45" ht="300.0" customHeight="1">
      <c r="A45" s="257"/>
      <c r="B45" s="258"/>
      <c r="C45" s="264" t="str">
        <f t="array" ref="C45">IF(B45="",,
LET(
  bundleSKU, COUNTIF('Bundle SKUs'!B:B, B45)&gt;0,
  hourlyCrates, XLOOKUP(B45, 'Läuferlisten'!O:O, 'Läuferlisten'!Q:Q,,0),
  maxCrates, XLOOKUP(B45, 'Läuferlisten'!O:O, 'Läuferlisten'!R:R,,0),
  IFS(
    AND(bundleSKU = TRUE, hourlyCrates &lt; 4), "nur Linie",
    AND(bundleSKU = TRUE, hourlyCrates &gt; 3), "Kisten max: " &amp; (hourlyCrates - 3),
    hourlyCrates &gt; 1, "Kisten/h: " &amp; hourlyCrates &amp; CHAR(10) &amp; "Kisten max: " &amp; maxCrates
  )
))</f>
        <v/>
      </c>
      <c r="D45" s="260" t="str">
        <f>IF(B45="",,'Control Panel'!$D$4 &amp; "   |   "&amp;RIGHT($A$1,2))</f>
        <v/>
      </c>
    </row>
    <row r="46" ht="300.0" customHeight="1">
      <c r="A46" s="257"/>
      <c r="B46" s="258"/>
      <c r="C46" s="264" t="str">
        <f t="array" ref="C46">IF(B46="",,
LET(
  bundleSKU, COUNTIF('Bundle SKUs'!B:B, B46)&gt;0,
  hourlyCrates, XLOOKUP(B46, 'Läuferlisten'!O:O, 'Läuferlisten'!Q:Q,,0),
  maxCrates, XLOOKUP(B46, 'Läuferlisten'!O:O, 'Läuferlisten'!R:R,,0),
  IFS(
    AND(bundleSKU = TRUE, hourlyCrates &lt; 4), "nur Linie",
    AND(bundleSKU = TRUE, hourlyCrates &gt; 3), "Kisten max: " &amp; (hourlyCrates - 3),
    hourlyCrates &gt; 1, "Kisten/h: " &amp; hourlyCrates &amp; CHAR(10) &amp; "Kisten max: " &amp; maxCrates
  )
))</f>
        <v/>
      </c>
      <c r="D46" s="260" t="str">
        <f>IF(B46="",,'Control Panel'!$D$4 &amp; "   |   "&amp;RIGHT($A$1,2))</f>
        <v/>
      </c>
    </row>
    <row r="47" ht="300.0" customHeight="1">
      <c r="A47" s="257"/>
      <c r="B47" s="258"/>
      <c r="C47" s="264" t="str">
        <f t="array" ref="C47">IF(B47="",,
LET(
  bundleSKU, COUNTIF('Bundle SKUs'!B:B, B47)&gt;0,
  hourlyCrates, XLOOKUP(B47, 'Läuferlisten'!O:O, 'Läuferlisten'!Q:Q,,0),
  maxCrates, XLOOKUP(B47, 'Läuferlisten'!O:O, 'Läuferlisten'!R:R,,0),
  IFS(
    AND(bundleSKU = TRUE, hourlyCrates &lt; 4), "nur Linie",
    AND(bundleSKU = TRUE, hourlyCrates &gt; 3), "Kisten max: " &amp; (hourlyCrates - 3),
    hourlyCrates &gt; 1, "Kisten/h: " &amp; hourlyCrates &amp; CHAR(10) &amp; "Kisten max: " &amp; maxCrates
  )
))</f>
        <v/>
      </c>
      <c r="D47" s="260" t="str">
        <f>IF(B47="",,'Control Panel'!$D$4 &amp; "   |   "&amp;RIGHT($A$1,2))</f>
        <v/>
      </c>
    </row>
    <row r="48" ht="300.0" customHeight="1">
      <c r="A48" s="257"/>
      <c r="B48" s="258"/>
      <c r="C48" s="264" t="str">
        <f t="array" ref="C48">IF(B48="",,
LET(
  bundleSKU, COUNTIF('Bundle SKUs'!B:B, B48)&gt;0,
  hourlyCrates, XLOOKUP(B48, 'Läuferlisten'!O:O, 'Läuferlisten'!Q:Q,,0),
  maxCrates, XLOOKUP(B48, 'Läuferlisten'!O:O, 'Läuferlisten'!R:R,,0),
  IFS(
    AND(bundleSKU = TRUE, hourlyCrates &lt; 4), "nur Linie",
    AND(bundleSKU = TRUE, hourlyCrates &gt; 3), "Kisten max: " &amp; (hourlyCrates - 3),
    hourlyCrates &gt; 1, "Kisten/h: " &amp; hourlyCrates &amp; CHAR(10) &amp; "Kisten max: " &amp; maxCrates
  )
))</f>
        <v/>
      </c>
      <c r="D48" s="260" t="str">
        <f>IF(B48="",,'Control Panel'!$D$4 &amp; "   |   "&amp;RIGHT($A$1,2))</f>
        <v/>
      </c>
    </row>
    <row r="49" ht="300.0" customHeight="1">
      <c r="A49" s="257"/>
      <c r="B49" s="258"/>
      <c r="C49" s="264" t="str">
        <f t="array" ref="C49">IF(B49="",,
LET(
  bundleSKU, COUNTIF('Bundle SKUs'!B:B, B49)&gt;0,
  hourlyCrates, XLOOKUP(B49, 'Läuferlisten'!O:O, 'Läuferlisten'!Q:Q,,0),
  maxCrates, XLOOKUP(B49, 'Läuferlisten'!O:O, 'Läuferlisten'!R:R,,0),
  IFS(
    AND(bundleSKU = TRUE, hourlyCrates &lt; 4), "nur Linie",
    AND(bundleSKU = TRUE, hourlyCrates &gt; 3), "Kisten max: " &amp; (hourlyCrates - 3),
    hourlyCrates &gt; 1, "Kisten/h: " &amp; hourlyCrates &amp; CHAR(10) &amp; "Kisten max: " &amp; maxCrates
  )
))</f>
        <v/>
      </c>
      <c r="D49" s="260" t="str">
        <f>IF(B49="",,'Control Panel'!$D$4 &amp; "   |   "&amp;RIGHT($A$1,2))</f>
        <v/>
      </c>
    </row>
    <row r="50" ht="300.0" customHeight="1">
      <c r="A50" s="257"/>
      <c r="B50" s="258"/>
      <c r="C50" s="264" t="str">
        <f t="array" ref="C50">IF(B50="",,
LET(
  bundleSKU, COUNTIF('Bundle SKUs'!B:B, B50)&gt;0,
  hourlyCrates, XLOOKUP(B50, 'Läuferlisten'!O:O, 'Läuferlisten'!Q:Q,,0),
  maxCrates, XLOOKUP(B50, 'Läuferlisten'!O:O, 'Läuferlisten'!R:R,,0),
  IFS(
    AND(bundleSKU = TRUE, hourlyCrates &lt; 4), "nur Linie",
    AND(bundleSKU = TRUE, hourlyCrates &gt; 3), "Kisten max: " &amp; (hourlyCrates - 3),
    hourlyCrates &gt; 1, "Kisten/h: " &amp; hourlyCrates &amp; CHAR(10) &amp; "Kisten max: " &amp; maxCrates
  )
))</f>
        <v/>
      </c>
      <c r="D50" s="260" t="str">
        <f>IF(B50="",,'Control Panel'!$D$4 &amp; "   |   "&amp;RIGHT($A$1,2))</f>
        <v/>
      </c>
    </row>
    <row r="51" ht="300.0" customHeight="1">
      <c r="A51" s="257"/>
      <c r="B51" s="258"/>
      <c r="C51" s="264" t="str">
        <f t="array" ref="C51">IF(B51="",,
LET(
  bundleSKU, COUNTIF('Bundle SKUs'!B:B, B51)&gt;0,
  hourlyCrates, XLOOKUP(B51, 'Läuferlisten'!O:O, 'Läuferlisten'!Q:Q,,0),
  maxCrates, XLOOKUP(B51, 'Läuferlisten'!O:O, 'Läuferlisten'!R:R,,0),
  IFS(
    AND(bundleSKU = TRUE, hourlyCrates &lt; 4), "nur Linie",
    AND(bundleSKU = TRUE, hourlyCrates &gt; 3), "Kisten max: " &amp; (hourlyCrates - 3),
    hourlyCrates &gt; 1, "Kisten/h: " &amp; hourlyCrates &amp; CHAR(10) &amp; "Kisten max: " &amp; maxCrates
  )
))</f>
        <v/>
      </c>
      <c r="D51" s="260" t="str">
        <f>IF(B51="",,'Control Panel'!$D$4 &amp; "   |   "&amp;RIGHT($A$1,2))</f>
        <v/>
      </c>
    </row>
    <row r="52" ht="300.0" customHeight="1">
      <c r="A52" s="257"/>
      <c r="B52" s="258"/>
      <c r="C52" s="264" t="str">
        <f t="array" ref="C52">IF(B52="",,
LET(
  bundleSKU, COUNTIF('Bundle SKUs'!B:B, B52)&gt;0,
  hourlyCrates, XLOOKUP(B52, 'Läuferlisten'!O:O, 'Läuferlisten'!Q:Q,,0),
  maxCrates, XLOOKUP(B52, 'Läuferlisten'!O:O, 'Läuferlisten'!R:R,,0),
  IFS(
    AND(bundleSKU = TRUE, hourlyCrates &lt; 4), "nur Linie",
    AND(bundleSKU = TRUE, hourlyCrates &gt; 3), "Kisten max: " &amp; (hourlyCrates - 3),
    hourlyCrates &gt; 1, "Kisten/h: " &amp; hourlyCrates &amp; CHAR(10) &amp; "Kisten max: " &amp; maxCrates
  )
))</f>
        <v/>
      </c>
      <c r="D52" s="260" t="str">
        <f>IF(B52="",,'Control Panel'!$D$4 &amp; "   |   "&amp;RIGHT($A$1,2))</f>
        <v/>
      </c>
    </row>
    <row r="53" ht="300.0" customHeight="1">
      <c r="A53" s="257"/>
      <c r="B53" s="258"/>
      <c r="C53" s="264" t="str">
        <f t="array" ref="C53">IF(B53="",,
LET(
  bundleSKU, COUNTIF('Bundle SKUs'!B:B, B53)&gt;0,
  hourlyCrates, XLOOKUP(B53, 'Läuferlisten'!O:O, 'Läuferlisten'!Q:Q,,0),
  maxCrates, XLOOKUP(B53, 'Läuferlisten'!O:O, 'Läuferlisten'!R:R,,0),
  IFS(
    AND(bundleSKU = TRUE, hourlyCrates &lt; 4), "nur Linie",
    AND(bundleSKU = TRUE, hourlyCrates &gt; 3), "Kisten max: " &amp; (hourlyCrates - 3),
    hourlyCrates &gt; 1, "Kisten/h: " &amp; hourlyCrates &amp; CHAR(10) &amp; "Kisten max: " &amp; maxCrates
  )
))</f>
        <v/>
      </c>
      <c r="D53" s="260" t="str">
        <f>IF(B53="",,'Control Panel'!$D$4 &amp; "   |   "&amp;RIGHT($A$1,2))</f>
        <v/>
      </c>
    </row>
    <row r="54" ht="300.0" customHeight="1">
      <c r="A54" s="257"/>
      <c r="B54" s="258"/>
      <c r="C54" s="264" t="str">
        <f t="array" ref="C54">IF(B54="",,
LET(
  bundleSKU, COUNTIF('Bundle SKUs'!B:B, B54)&gt;0,
  hourlyCrates, XLOOKUP(B54, 'Läuferlisten'!O:O, 'Läuferlisten'!Q:Q,,0),
  maxCrates, XLOOKUP(B54, 'Läuferlisten'!O:O, 'Läuferlisten'!R:R,,0),
  IFS(
    AND(bundleSKU = TRUE, hourlyCrates &lt; 4), "nur Linie",
    AND(bundleSKU = TRUE, hourlyCrates &gt; 3), "Kisten max: " &amp; (hourlyCrates - 3),
    hourlyCrates &gt; 1, "Kisten/h: " &amp; hourlyCrates &amp; CHAR(10) &amp; "Kisten max: " &amp; maxCrates
  )
))</f>
        <v/>
      </c>
      <c r="D54" s="260" t="str">
        <f>IF(B54="",,'Control Panel'!$D$4 &amp; "   |   "&amp;RIGHT($A$1,2))</f>
        <v/>
      </c>
    </row>
    <row r="55" ht="300.0" customHeight="1">
      <c r="A55" s="257"/>
      <c r="B55" s="258"/>
      <c r="C55" s="264" t="str">
        <f t="array" ref="C55">IF(B55="",,
LET(
  bundleSKU, COUNTIF('Bundle SKUs'!B:B, B55)&gt;0,
  hourlyCrates, XLOOKUP(B55, 'Läuferlisten'!O:O, 'Läuferlisten'!Q:Q,,0),
  maxCrates, XLOOKUP(B55, 'Läuferlisten'!O:O, 'Läuferlisten'!R:R,,0),
  IFS(
    AND(bundleSKU = TRUE, hourlyCrates &lt; 4), "nur Linie",
    AND(bundleSKU = TRUE, hourlyCrates &gt; 3), "Kisten max: " &amp; (hourlyCrates - 3),
    hourlyCrates &gt; 1, "Kisten/h: " &amp; hourlyCrates &amp; CHAR(10) &amp; "Kisten max: " &amp; maxCrates
  )
))</f>
        <v/>
      </c>
      <c r="D55" s="260" t="str">
        <f>IF(B55="",,'Control Panel'!$D$4 &amp; "   |   "&amp;RIGHT($A$1,2))</f>
        <v/>
      </c>
    </row>
    <row r="56" ht="300.0" customHeight="1">
      <c r="A56" s="257"/>
      <c r="B56" s="258"/>
      <c r="C56" s="264" t="str">
        <f t="array" ref="C56">IF(B56="",,
LET(
  bundleSKU, COUNTIF('Bundle SKUs'!B:B, B56)&gt;0,
  hourlyCrates, XLOOKUP(B56, 'Läuferlisten'!O:O, 'Läuferlisten'!Q:Q,,0),
  maxCrates, XLOOKUP(B56, 'Läuferlisten'!O:O, 'Läuferlisten'!R:R,,0),
  IFS(
    AND(bundleSKU = TRUE, hourlyCrates &lt; 4), "nur Linie",
    AND(bundleSKU = TRUE, hourlyCrates &gt; 3), "Kisten max: " &amp; (hourlyCrates - 3),
    hourlyCrates &gt; 1, "Kisten/h: " &amp; hourlyCrates &amp; CHAR(10) &amp; "Kisten max: " &amp; maxCrates
  )
))</f>
        <v/>
      </c>
      <c r="D56" s="260" t="str">
        <f>IF(B56="",,'Control Panel'!$D$4 &amp; "   |   "&amp;RIGHT($A$1,2))</f>
        <v/>
      </c>
    </row>
    <row r="57" ht="300.0" customHeight="1">
      <c r="A57" s="257"/>
      <c r="B57" s="258"/>
      <c r="C57" s="264" t="str">
        <f t="array" ref="C57">IF(B57="",,
LET(
  bundleSKU, COUNTIF('Bundle SKUs'!B:B, B57)&gt;0,
  hourlyCrates, XLOOKUP(B57, 'Läuferlisten'!O:O, 'Läuferlisten'!Q:Q,,0),
  maxCrates, XLOOKUP(B57, 'Läuferlisten'!O:O, 'Läuferlisten'!R:R,,0),
  IFS(
    AND(bundleSKU = TRUE, hourlyCrates &lt; 4), "nur Linie",
    AND(bundleSKU = TRUE, hourlyCrates &gt; 3), "Kisten max: " &amp; (hourlyCrates - 3),
    hourlyCrates &gt; 1, "Kisten/h: " &amp; hourlyCrates &amp; CHAR(10) &amp; "Kisten max: " &amp; maxCrates
  )
))</f>
        <v/>
      </c>
      <c r="D57" s="260" t="str">
        <f>IF(B57="",,'Control Panel'!$D$4 &amp; "   |   "&amp;RIGHT($A$1,2))</f>
        <v/>
      </c>
    </row>
    <row r="58" ht="300.0" customHeight="1">
      <c r="A58" s="257"/>
      <c r="B58" s="258"/>
      <c r="C58" s="264" t="str">
        <f t="array" ref="C58">IF(B58="",,
LET(
  bundleSKU, COUNTIF('Bundle SKUs'!B:B, B58)&gt;0,
  hourlyCrates, XLOOKUP(B58, 'Läuferlisten'!O:O, 'Läuferlisten'!Q:Q,,0),
  maxCrates, XLOOKUP(B58, 'Läuferlisten'!O:O, 'Läuferlisten'!R:R,,0),
  IFS(
    AND(bundleSKU = TRUE, hourlyCrates &lt; 4), "nur Linie",
    AND(bundleSKU = TRUE, hourlyCrates &gt; 3), "Kisten max: " &amp; (hourlyCrates - 3),
    hourlyCrates &gt; 1, "Kisten/h: " &amp; hourlyCrates &amp; CHAR(10) &amp; "Kisten max: " &amp; maxCrates
  )
))</f>
        <v/>
      </c>
      <c r="D58" s="260" t="str">
        <f>IF(B58="",,'Control Panel'!$D$4 &amp; "   |   "&amp;RIGHT($A$1,2))</f>
        <v/>
      </c>
    </row>
    <row r="59" ht="300.0" customHeight="1">
      <c r="A59" s="257"/>
      <c r="B59" s="258"/>
      <c r="C59" s="264" t="str">
        <f t="array" ref="C59">IF(B59="",,
LET(
  bundleSKU, COUNTIF('Bundle SKUs'!B:B, B59)&gt;0,
  hourlyCrates, XLOOKUP(B59, 'Läuferlisten'!O:O, 'Läuferlisten'!Q:Q,,0),
  maxCrates, XLOOKUP(B59, 'Läuferlisten'!O:O, 'Läuferlisten'!R:R,,0),
  IFS(
    AND(bundleSKU = TRUE, hourlyCrates &lt; 4), "nur Linie",
    AND(bundleSKU = TRUE, hourlyCrates &gt; 3), "Kisten max: " &amp; (hourlyCrates - 3),
    hourlyCrates &gt; 1, "Kisten/h: " &amp; hourlyCrates &amp; CHAR(10) &amp; "Kisten max: " &amp; maxCrates
  )
))</f>
        <v/>
      </c>
      <c r="D59" s="260" t="str">
        <f>IF(B59="",,'Control Panel'!$D$4 &amp; "   |   "&amp;RIGHT($A$1,2))</f>
        <v/>
      </c>
    </row>
    <row r="60" ht="300.0" customHeight="1">
      <c r="A60" s="257"/>
      <c r="B60" s="258"/>
      <c r="C60" s="264" t="str">
        <f t="array" ref="C60">IF(B60="",,
LET(
  bundleSKU, COUNTIF('Bundle SKUs'!B:B, B60)&gt;0,
  hourlyCrates, XLOOKUP(B60, 'Läuferlisten'!O:O, 'Läuferlisten'!Q:Q,,0),
  maxCrates, XLOOKUP(B60, 'Läuferlisten'!O:O, 'Läuferlisten'!R:R,,0),
  IFS(
    AND(bundleSKU = TRUE, hourlyCrates &lt; 4), "nur Linie",
    AND(bundleSKU = TRUE, hourlyCrates &gt; 3), "Kisten max: " &amp; (hourlyCrates - 3),
    hourlyCrates &gt; 1, "Kisten/h: " &amp; hourlyCrates &amp; CHAR(10) &amp; "Kisten max: " &amp; maxCrates
  )
))</f>
        <v/>
      </c>
      <c r="D60" s="260" t="str">
        <f>IF(B60="",,'Control Panel'!$D$4 &amp; "   |   "&amp;RIGHT($A$1,2))</f>
        <v/>
      </c>
    </row>
    <row r="61" ht="300.0" customHeight="1">
      <c r="A61" s="257"/>
      <c r="B61" s="258"/>
      <c r="C61" s="264" t="str">
        <f t="array" ref="C61">IF(B61="",,
LET(
  bundleSKU, COUNTIF('Bundle SKUs'!B:B, B61)&gt;0,
  hourlyCrates, XLOOKUP(B61, 'Läuferlisten'!O:O, 'Läuferlisten'!Q:Q,,0),
  maxCrates, XLOOKUP(B61, 'Läuferlisten'!O:O, 'Läuferlisten'!R:R,,0),
  IFS(
    AND(bundleSKU = TRUE, hourlyCrates &lt; 4), "nur Linie",
    AND(bundleSKU = TRUE, hourlyCrates &gt; 3), "Kisten max: " &amp; (hourlyCrates - 3),
    hourlyCrates &gt; 1, "Kisten/h: " &amp; hourlyCrates &amp; CHAR(10) &amp; "Kisten max: " &amp; maxCrates
  )
))</f>
        <v/>
      </c>
      <c r="D61" s="260" t="str">
        <f>IF(B61="",,'Control Panel'!$D$4 &amp; "   |   "&amp;RIGHT($A$1,2))</f>
        <v/>
      </c>
    </row>
    <row r="62" ht="300.0" customHeight="1">
      <c r="A62" s="257"/>
      <c r="B62" s="258"/>
      <c r="C62" s="264" t="str">
        <f t="array" ref="C62">IF(B62="",,
LET(
  bundleSKU, COUNTIF('Bundle SKUs'!B:B, B62)&gt;0,
  hourlyCrates, XLOOKUP(B62, 'Läuferlisten'!O:O, 'Läuferlisten'!Q:Q,,0),
  maxCrates, XLOOKUP(B62, 'Läuferlisten'!O:O, 'Läuferlisten'!R:R,,0),
  IFS(
    AND(bundleSKU = TRUE, hourlyCrates &lt; 4), "nur Linie",
    AND(bundleSKU = TRUE, hourlyCrates &gt; 3), "Kisten max: " &amp; (hourlyCrates - 3),
    hourlyCrates &gt; 1, "Kisten/h: " &amp; hourlyCrates &amp; CHAR(10) &amp; "Kisten max: " &amp; maxCrates
  )
))</f>
        <v/>
      </c>
      <c r="D62" s="260" t="str">
        <f>IF(B62="",,'Control Panel'!$D$4 &amp; "   |   "&amp;RIGHT($A$1,2))</f>
        <v/>
      </c>
    </row>
    <row r="63" ht="300.0" customHeight="1">
      <c r="A63" s="257"/>
      <c r="B63" s="258"/>
      <c r="C63" s="264" t="str">
        <f t="array" ref="C63">IF(B63="",,
LET(
  bundleSKU, COUNTIF('Bundle SKUs'!B:B, B63)&gt;0,
  hourlyCrates, XLOOKUP(B63, 'Läuferlisten'!O:O, 'Läuferlisten'!Q:Q,,0),
  maxCrates, XLOOKUP(B63, 'Läuferlisten'!O:O, 'Läuferlisten'!R:R,,0),
  IFS(
    AND(bundleSKU = TRUE, hourlyCrates &lt; 4), "nur Linie",
    AND(bundleSKU = TRUE, hourlyCrates &gt; 3), "Kisten max: " &amp; (hourlyCrates - 3),
    hourlyCrates &gt; 1, "Kisten/h: " &amp; hourlyCrates &amp; CHAR(10) &amp; "Kisten max: " &amp; maxCrates
  )
))</f>
        <v/>
      </c>
      <c r="D63" s="260" t="str">
        <f>IF(B63="",,'Control Panel'!$D$4 &amp; "   |   "&amp;RIGHT($A$1,2))</f>
        <v/>
      </c>
    </row>
    <row r="64" ht="300.0" customHeight="1">
      <c r="A64" s="257"/>
      <c r="B64" s="258"/>
      <c r="C64" s="264" t="str">
        <f t="array" ref="C64">IF(B64="",,
LET(
  bundleSKU, COUNTIF('Bundle SKUs'!B:B, B64)&gt;0,
  hourlyCrates, XLOOKUP(B64, 'Läuferlisten'!O:O, 'Läuferlisten'!Q:Q,,0),
  maxCrates, XLOOKUP(B64, 'Läuferlisten'!O:O, 'Läuferlisten'!R:R,,0),
  IFS(
    AND(bundleSKU = TRUE, hourlyCrates &lt; 4), "nur Linie",
    AND(bundleSKU = TRUE, hourlyCrates &gt; 3), "Kisten max: " &amp; (hourlyCrates - 3),
    hourlyCrates &gt; 1, "Kisten/h: " &amp; hourlyCrates &amp; CHAR(10) &amp; "Kisten max: " &amp; maxCrates
  )
))</f>
        <v/>
      </c>
      <c r="D64" s="260" t="str">
        <f>IF(B64="",,'Control Panel'!$D$4 &amp; "   |   "&amp;RIGHT($A$1,2))</f>
        <v/>
      </c>
    </row>
    <row r="65" ht="300.0" customHeight="1">
      <c r="A65" s="257"/>
      <c r="B65" s="258"/>
      <c r="C65" s="264" t="str">
        <f t="array" ref="C65">IF(B65="",,
LET(
  bundleSKU, COUNTIF('Bundle SKUs'!B:B, B65)&gt;0,
  hourlyCrates, XLOOKUP(B65, 'Läuferlisten'!O:O, 'Läuferlisten'!Q:Q,,0),
  maxCrates, XLOOKUP(B65, 'Läuferlisten'!O:O, 'Läuferlisten'!R:R,,0),
  IFS(
    AND(bundleSKU = TRUE, hourlyCrates &lt; 4), "nur Linie",
    AND(bundleSKU = TRUE, hourlyCrates &gt; 3), "Kisten max: " &amp; (hourlyCrates - 3),
    hourlyCrates &gt; 1, "Kisten/h: " &amp; hourlyCrates &amp; CHAR(10) &amp; "Kisten max: " &amp; maxCrates
  )
))</f>
        <v/>
      </c>
      <c r="D65" s="260" t="str">
        <f>IF(B65="",,'Control Panel'!$D$4 &amp; "   |   "&amp;RIGHT($A$1,2))</f>
        <v/>
      </c>
    </row>
    <row r="66" ht="300.0" customHeight="1">
      <c r="A66" s="257"/>
      <c r="B66" s="258"/>
      <c r="C66" s="264" t="str">
        <f t="array" ref="C66">IF(B66="",,
LET(
  bundleSKU, COUNTIF('Bundle SKUs'!B:B, B66)&gt;0,
  hourlyCrates, XLOOKUP(B66, 'Läuferlisten'!O:O, 'Läuferlisten'!Q:Q,,0),
  maxCrates, XLOOKUP(B66, 'Läuferlisten'!O:O, 'Läuferlisten'!R:R,,0),
  IFS(
    AND(bundleSKU = TRUE, hourlyCrates &lt; 4), "nur Linie",
    AND(bundleSKU = TRUE, hourlyCrates &gt; 3), "Kisten max: " &amp; (hourlyCrates - 3),
    hourlyCrates &gt; 1, "Kisten/h: " &amp; hourlyCrates &amp; CHAR(10) &amp; "Kisten max: " &amp; maxCrates
  )
))</f>
        <v/>
      </c>
      <c r="D66" s="260" t="str">
        <f>IF(B66="",,'Control Panel'!$D$4 &amp; "   |   "&amp;RIGHT($A$1,2))</f>
        <v/>
      </c>
    </row>
    <row r="67" ht="300.0" customHeight="1">
      <c r="A67" s="257"/>
      <c r="B67" s="258"/>
      <c r="C67" s="264" t="str">
        <f t="array" ref="C67">IF(B67="",,
LET(
  bundleSKU, COUNTIF('Bundle SKUs'!B:B, B67)&gt;0,
  hourlyCrates, XLOOKUP(B67, 'Läuferlisten'!O:O, 'Läuferlisten'!Q:Q,,0),
  maxCrates, XLOOKUP(B67, 'Läuferlisten'!O:O, 'Läuferlisten'!R:R,,0),
  IFS(
    AND(bundleSKU = TRUE, hourlyCrates &lt; 4), "nur Linie",
    AND(bundleSKU = TRUE, hourlyCrates &gt; 3), "Kisten max: " &amp; (hourlyCrates - 3),
    hourlyCrates &gt; 1, "Kisten/h: " &amp; hourlyCrates &amp; CHAR(10) &amp; "Kisten max: " &amp; maxCrates
  )
))</f>
        <v/>
      </c>
      <c r="D67" s="260" t="str">
        <f>IF(B67="",,'Control Panel'!$D$4 &amp; "   |   "&amp;RIGHT($A$1,2))</f>
        <v/>
      </c>
    </row>
    <row r="68" ht="300.0" customHeight="1">
      <c r="A68" s="257"/>
      <c r="B68" s="258"/>
      <c r="C68" s="264" t="str">
        <f t="array" ref="C68">IF(B68="",,
LET(
  bundleSKU, COUNTIF('Bundle SKUs'!B:B, B68)&gt;0,
  hourlyCrates, XLOOKUP(B68, 'Läuferlisten'!O:O, 'Läuferlisten'!Q:Q,,0),
  maxCrates, XLOOKUP(B68, 'Läuferlisten'!O:O, 'Läuferlisten'!R:R,,0),
  IFS(
    AND(bundleSKU = TRUE, hourlyCrates &lt; 4), "nur Linie",
    AND(bundleSKU = TRUE, hourlyCrates &gt; 3), "Kisten max: " &amp; (hourlyCrates - 3),
    hourlyCrates &gt; 1, "Kisten/h: " &amp; hourlyCrates &amp; CHAR(10) &amp; "Kisten max: " &amp; maxCrates
  )
))</f>
        <v/>
      </c>
      <c r="D68" s="260" t="str">
        <f>IF(B68="",,'Control Panel'!$D$4 &amp; "   |   "&amp;RIGHT($A$1,2))</f>
        <v/>
      </c>
    </row>
    <row r="69" ht="300.0" customHeight="1">
      <c r="A69" s="257"/>
      <c r="B69" s="258"/>
      <c r="C69" s="264" t="str">
        <f t="array" ref="C69">IF(B69="",,
LET(
  bundleSKU, COUNTIF('Bundle SKUs'!B:B, B69)&gt;0,
  hourlyCrates, XLOOKUP(B69, 'Läuferlisten'!O:O, 'Läuferlisten'!Q:Q,,0),
  maxCrates, XLOOKUP(B69, 'Läuferlisten'!O:O, 'Läuferlisten'!R:R,,0),
  IFS(
    AND(bundleSKU = TRUE, hourlyCrates &lt; 4), "nur Linie",
    AND(bundleSKU = TRUE, hourlyCrates &gt; 3), "Kisten max: " &amp; (hourlyCrates - 3),
    hourlyCrates &gt; 1, "Kisten/h: " &amp; hourlyCrates &amp; CHAR(10) &amp; "Kisten max: " &amp; maxCrates
  )
))</f>
        <v/>
      </c>
      <c r="D69" s="260" t="str">
        <f>IF(B69="",,'Control Panel'!$D$4 &amp; "   |   "&amp;RIGHT($A$1,2))</f>
        <v/>
      </c>
    </row>
    <row r="70" ht="300.0" customHeight="1">
      <c r="A70" s="257"/>
      <c r="B70" s="258"/>
      <c r="C70" s="264" t="str">
        <f t="array" ref="C70">IF(B70="",,
LET(
  bundleSKU, COUNTIF('Bundle SKUs'!B:B, B70)&gt;0,
  hourlyCrates, XLOOKUP(B70, 'Läuferlisten'!O:O, 'Läuferlisten'!Q:Q,,0),
  maxCrates, XLOOKUP(B70, 'Läuferlisten'!O:O, 'Läuferlisten'!R:R,,0),
  IFS(
    AND(bundleSKU = TRUE, hourlyCrates &lt; 4), "nur Linie",
    AND(bundleSKU = TRUE, hourlyCrates &gt; 3), "Kisten max: " &amp; (hourlyCrates - 3),
    hourlyCrates &gt; 1, "Kisten/h: " &amp; hourlyCrates &amp; CHAR(10) &amp; "Kisten max: " &amp; maxCrates
  )
))</f>
        <v/>
      </c>
      <c r="D70" s="260" t="str">
        <f>IF(B70="",,'Control Panel'!$D$4 &amp; "   |   "&amp;RIGHT($A$1,2))</f>
        <v/>
      </c>
    </row>
    <row r="71" ht="300.0" customHeight="1">
      <c r="A71" s="257"/>
      <c r="B71" s="258"/>
      <c r="C71" s="264" t="str">
        <f t="array" ref="C71">IF(B71="",,
LET(
  bundleSKU, COUNTIF('Bundle SKUs'!B:B, B71)&gt;0,
  hourlyCrates, XLOOKUP(B71, 'Läuferlisten'!O:O, 'Läuferlisten'!Q:Q,,0),
  maxCrates, XLOOKUP(B71, 'Läuferlisten'!O:O, 'Läuferlisten'!R:R,,0),
  IFS(
    AND(bundleSKU = TRUE, hourlyCrates &lt; 4), "nur Linie",
    AND(bundleSKU = TRUE, hourlyCrates &gt; 3), "Kisten max: " &amp; (hourlyCrates - 3),
    hourlyCrates &gt; 1, "Kisten/h: " &amp; hourlyCrates &amp; CHAR(10) &amp; "Kisten max: " &amp; maxCrates
  )
))</f>
        <v/>
      </c>
      <c r="D71" s="260" t="str">
        <f>IF(B71="",,'Control Panel'!$D$4 &amp; "   |   "&amp;RIGHT($A$1,2))</f>
        <v/>
      </c>
    </row>
    <row r="72" ht="300.0" customHeight="1">
      <c r="A72" s="257"/>
      <c r="B72" s="258"/>
      <c r="C72" s="264" t="str">
        <f t="array" ref="C72">IF(B72="",,
LET(
  bundleSKU, COUNTIF('Bundle SKUs'!B:B, B72)&gt;0,
  hourlyCrates, XLOOKUP(B72, 'Läuferlisten'!O:O, 'Läuferlisten'!Q:Q,,0),
  maxCrates, XLOOKUP(B72, 'Läuferlisten'!O:O, 'Läuferlisten'!R:R,,0),
  IFS(
    AND(bundleSKU = TRUE, hourlyCrates &lt; 4), "nur Linie",
    AND(bundleSKU = TRUE, hourlyCrates &gt; 3), "Kisten max: " &amp; (hourlyCrates - 3),
    hourlyCrates &gt; 1, "Kisten/h: " &amp; hourlyCrates &amp; CHAR(10) &amp; "Kisten max: " &amp; maxCrates
  )
))</f>
        <v/>
      </c>
      <c r="D72" s="260" t="str">
        <f>IF(B72="",,'Control Panel'!$D$4 &amp; "   |   "&amp;RIGHT($A$1,2))</f>
        <v/>
      </c>
    </row>
    <row r="73" ht="300.0" customHeight="1">
      <c r="A73" s="257"/>
      <c r="B73" s="258"/>
      <c r="C73" s="264" t="str">
        <f t="array" ref="C73">IF(B73="",,
LET(
  bundleSKU, COUNTIF('Bundle SKUs'!B:B, B73)&gt;0,
  hourlyCrates, XLOOKUP(B73, 'Läuferlisten'!O:O, 'Läuferlisten'!Q:Q,,0),
  maxCrates, XLOOKUP(B73, 'Läuferlisten'!O:O, 'Läuferlisten'!R:R,,0),
  IFS(
    AND(bundleSKU = TRUE, hourlyCrates &lt; 4), "nur Linie",
    AND(bundleSKU = TRUE, hourlyCrates &gt; 3), "Kisten max: " &amp; (hourlyCrates - 3),
    hourlyCrates &gt; 1, "Kisten/h: " &amp; hourlyCrates &amp; CHAR(10) &amp; "Kisten max: " &amp; maxCrates
  )
))</f>
        <v/>
      </c>
      <c r="D73" s="260" t="str">
        <f>IF(B73="",,'Control Panel'!$D$4 &amp; "   |   "&amp;RIGHT($A$1,2))</f>
        <v/>
      </c>
    </row>
    <row r="74" ht="300.0" customHeight="1">
      <c r="A74" s="257"/>
      <c r="B74" s="258"/>
      <c r="C74" s="264" t="str">
        <f t="array" ref="C74">IF(B74="",,
LET(
  bundleSKU, COUNTIF('Bundle SKUs'!B:B, B74)&gt;0,
  hourlyCrates, XLOOKUP(B74, 'Läuferlisten'!O:O, 'Läuferlisten'!Q:Q,,0),
  maxCrates, XLOOKUP(B74, 'Läuferlisten'!O:O, 'Läuferlisten'!R:R,,0),
  IFS(
    AND(bundleSKU = TRUE, hourlyCrates &lt; 4), "nur Linie",
    AND(bundleSKU = TRUE, hourlyCrates &gt; 3), "Kisten max: " &amp; (hourlyCrates - 3),
    hourlyCrates &gt; 1, "Kisten/h: " &amp; hourlyCrates &amp; CHAR(10) &amp; "Kisten max: " &amp; maxCrates
  )
))</f>
        <v/>
      </c>
      <c r="D74" s="260" t="str">
        <f>IF(B74="",,'Control Panel'!$D$4 &amp; "   |   "&amp;RIGHT($A$1,2))</f>
        <v/>
      </c>
    </row>
    <row r="75" ht="300.0" customHeight="1">
      <c r="A75" s="257"/>
      <c r="B75" s="258"/>
      <c r="C75" s="264" t="str">
        <f t="array" ref="C75">IF(B75="",,
LET(
  bundleSKU, COUNTIF('Bundle SKUs'!B:B, B75)&gt;0,
  hourlyCrates, XLOOKUP(B75, 'Läuferlisten'!O:O, 'Läuferlisten'!Q:Q,,0),
  maxCrates, XLOOKUP(B75, 'Läuferlisten'!O:O, 'Läuferlisten'!R:R,,0),
  IFS(
    AND(bundleSKU = TRUE, hourlyCrates &lt; 4), "nur Linie",
    AND(bundleSKU = TRUE, hourlyCrates &gt; 3), "Kisten max: " &amp; (hourlyCrates - 3),
    hourlyCrates &gt; 1, "Kisten/h: " &amp; hourlyCrates &amp; CHAR(10) &amp; "Kisten max: " &amp; maxCrates
  )
))</f>
        <v/>
      </c>
      <c r="D75" s="260" t="str">
        <f>IF(B75="",,'Control Panel'!$D$4 &amp; "   |   "&amp;RIGHT($A$1,2))</f>
        <v/>
      </c>
    </row>
    <row r="76" ht="300.0" customHeight="1">
      <c r="A76" s="257"/>
      <c r="B76" s="258"/>
      <c r="C76" s="264" t="str">
        <f t="array" ref="C76">IF(B76="",,
LET(
  bundleSKU, COUNTIF('Bundle SKUs'!B:B, B76)&gt;0,
  hourlyCrates, XLOOKUP(B76, 'Läuferlisten'!O:O, 'Läuferlisten'!Q:Q,,0),
  maxCrates, XLOOKUP(B76, 'Läuferlisten'!O:O, 'Läuferlisten'!R:R,,0),
  IFS(
    AND(bundleSKU = TRUE, hourlyCrates &lt; 4), "nur Linie",
    AND(bundleSKU = TRUE, hourlyCrates &gt; 3), "Kisten max: " &amp; (hourlyCrates - 3),
    hourlyCrates &gt; 1, "Kisten/h: " &amp; hourlyCrates &amp; CHAR(10) &amp; "Kisten max: " &amp; maxCrates
  )
))</f>
        <v/>
      </c>
      <c r="D76" s="260" t="str">
        <f>IF(B76="",,'Control Panel'!$D$4 &amp; "   |   "&amp;RIGHT($A$1,2))</f>
        <v/>
      </c>
    </row>
    <row r="77" ht="300.0" customHeight="1">
      <c r="A77" s="257"/>
      <c r="B77" s="258"/>
      <c r="C77" s="264" t="str">
        <f t="array" ref="C77">IF(B77="",,
LET(
  bundleSKU, COUNTIF('Bundle SKUs'!B:B, B77)&gt;0,
  hourlyCrates, XLOOKUP(B77, 'Läuferlisten'!O:O, 'Läuferlisten'!Q:Q,,0),
  maxCrates, XLOOKUP(B77, 'Läuferlisten'!O:O, 'Läuferlisten'!R:R,,0),
  IFS(
    AND(bundleSKU = TRUE, hourlyCrates &lt; 4), "nur Linie",
    AND(bundleSKU = TRUE, hourlyCrates &gt; 3), "Kisten max: " &amp; (hourlyCrates - 3),
    hourlyCrates &gt; 1, "Kisten/h: " &amp; hourlyCrates &amp; CHAR(10) &amp; "Kisten max: " &amp; maxCrates
  )
))</f>
        <v/>
      </c>
      <c r="D77" s="260" t="str">
        <f>IF(B77="",,'Control Panel'!$D$4 &amp; "   |   "&amp;RIGHT($A$1,2))</f>
        <v/>
      </c>
    </row>
    <row r="78" ht="300.0" customHeight="1">
      <c r="A78" s="257"/>
      <c r="B78" s="258"/>
      <c r="C78" s="264" t="str">
        <f t="array" ref="C78">IF(B78="",,
LET(
  bundleSKU, COUNTIF('Bundle SKUs'!B:B, B78)&gt;0,
  hourlyCrates, XLOOKUP(B78, 'Läuferlisten'!O:O, 'Läuferlisten'!Q:Q,,0),
  maxCrates, XLOOKUP(B78, 'Läuferlisten'!O:O, 'Läuferlisten'!R:R,,0),
  IFS(
    AND(bundleSKU = TRUE, hourlyCrates &lt; 4), "nur Linie",
    AND(bundleSKU = TRUE, hourlyCrates &gt; 3), "Kisten max: " &amp; (hourlyCrates - 3),
    hourlyCrates &gt; 1, "Kisten/h: " &amp; hourlyCrates &amp; CHAR(10) &amp; "Kisten max: " &amp; maxCrates
  )
))</f>
        <v/>
      </c>
      <c r="D78" s="260" t="str">
        <f>IF(B78="",,'Control Panel'!$D$4 &amp; "   |   "&amp;RIGHT($A$1,2))</f>
        <v/>
      </c>
    </row>
    <row r="79" ht="300.0" customHeight="1">
      <c r="A79" s="257"/>
      <c r="B79" s="258"/>
      <c r="C79" s="264" t="str">
        <f t="array" ref="C79">IF(B79="",,
LET(
  bundleSKU, COUNTIF('Bundle SKUs'!B:B, B79)&gt;0,
  hourlyCrates, XLOOKUP(B79, 'Läuferlisten'!O:O, 'Läuferlisten'!Q:Q,,0),
  maxCrates, XLOOKUP(B79, 'Läuferlisten'!O:O, 'Läuferlisten'!R:R,,0),
  IFS(
    AND(bundleSKU = TRUE, hourlyCrates &lt; 4), "nur Linie",
    AND(bundleSKU = TRUE, hourlyCrates &gt; 3), "Kisten max: " &amp; (hourlyCrates - 3),
    hourlyCrates &gt; 1, "Kisten/h: " &amp; hourlyCrates &amp; CHAR(10) &amp; "Kisten max: " &amp; maxCrates
  )
))</f>
        <v/>
      </c>
      <c r="D79" s="260" t="str">
        <f>IF(B79="",,'Control Panel'!$D$4 &amp; "   |   "&amp;RIGHT($A$1,2))</f>
        <v/>
      </c>
    </row>
    <row r="80" ht="300.0" customHeight="1">
      <c r="A80" s="257"/>
      <c r="B80" s="258"/>
      <c r="C80" s="264" t="str">
        <f t="array" ref="C80">IF(B80="",,
LET(
  bundleSKU, COUNTIF('Bundle SKUs'!B:B, B80)&gt;0,
  hourlyCrates, XLOOKUP(B80, 'Läuferlisten'!O:O, 'Läuferlisten'!Q:Q,,0),
  maxCrates, XLOOKUP(B80, 'Läuferlisten'!O:O, 'Läuferlisten'!R:R,,0),
  IFS(
    AND(bundleSKU = TRUE, hourlyCrates &lt; 4), "nur Linie",
    AND(bundleSKU = TRUE, hourlyCrates &gt; 3), "Kisten max: " &amp; (hourlyCrates - 3),
    hourlyCrates &gt; 1, "Kisten/h: " &amp; hourlyCrates &amp; CHAR(10) &amp; "Kisten max: " &amp; maxCrates
  )
))</f>
        <v/>
      </c>
      <c r="D80" s="260" t="str">
        <f>IF(B80="",,'Control Panel'!$D$4 &amp; "   |   "&amp;RIGHT($A$1,2))</f>
        <v/>
      </c>
    </row>
    <row r="81" ht="300.0" customHeight="1">
      <c r="A81" s="257"/>
      <c r="B81" s="258"/>
      <c r="C81" s="264" t="str">
        <f t="array" ref="C81">IF(B81="",,
LET(
  bundleSKU, COUNTIF('Bundle SKUs'!B:B, B81)&gt;0,
  hourlyCrates, XLOOKUP(B81, 'Läuferlisten'!O:O, 'Läuferlisten'!Q:Q,,0),
  maxCrates, XLOOKUP(B81, 'Läuferlisten'!O:O, 'Läuferlisten'!R:R,,0),
  IFS(
    AND(bundleSKU = TRUE, hourlyCrates &lt; 4), "nur Linie",
    AND(bundleSKU = TRUE, hourlyCrates &gt; 3), "Kisten max: " &amp; (hourlyCrates - 3),
    hourlyCrates &gt; 1, "Kisten/h: " &amp; hourlyCrates &amp; CHAR(10) &amp; "Kisten max: " &amp; maxCrates
  )
))</f>
        <v/>
      </c>
      <c r="D81" s="260" t="str">
        <f>IF(B81="",,'Control Panel'!$D$4 &amp; "   |   "&amp;RIGHT($A$1,2))</f>
        <v/>
      </c>
    </row>
    <row r="82" ht="300.0" customHeight="1">
      <c r="A82" s="257"/>
      <c r="B82" s="258"/>
      <c r="C82" s="264" t="str">
        <f t="array" ref="C82">IF(B82="",,
LET(
  bundleSKU, COUNTIF('Bundle SKUs'!B:B, B82)&gt;0,
  hourlyCrates, XLOOKUP(B82, 'Läuferlisten'!O:O, 'Läuferlisten'!Q:Q,,0),
  maxCrates, XLOOKUP(B82, 'Läuferlisten'!O:O, 'Läuferlisten'!R:R,,0),
  IFS(
    AND(bundleSKU = TRUE, hourlyCrates &lt; 4), "nur Linie",
    AND(bundleSKU = TRUE, hourlyCrates &gt; 3), "Kisten max: " &amp; (hourlyCrates - 3),
    hourlyCrates &gt; 1, "Kisten/h: " &amp; hourlyCrates &amp; CHAR(10) &amp; "Kisten max: " &amp; maxCrates
  )
))</f>
        <v/>
      </c>
      <c r="D82" s="260" t="str">
        <f>IF(B82="",,'Control Panel'!$D$4 &amp; "   |   "&amp;RIGHT($A$1,2))</f>
        <v/>
      </c>
    </row>
    <row r="83" ht="300.0" customHeight="1">
      <c r="A83" s="257"/>
      <c r="B83" s="258"/>
      <c r="C83" s="264" t="str">
        <f t="array" ref="C83">IF(B83="",,
LET(
  bundleSKU, COUNTIF('Bundle SKUs'!B:B, B83)&gt;0,
  hourlyCrates, XLOOKUP(B83, 'Läuferlisten'!O:O, 'Läuferlisten'!Q:Q,,0),
  maxCrates, XLOOKUP(B83, 'Läuferlisten'!O:O, 'Läuferlisten'!R:R,,0),
  IFS(
    AND(bundleSKU = TRUE, hourlyCrates &lt; 4), "nur Linie",
    AND(bundleSKU = TRUE, hourlyCrates &gt; 3), "Kisten max: " &amp; (hourlyCrates - 3),
    hourlyCrates &gt; 1, "Kisten/h: " &amp; hourlyCrates &amp; CHAR(10) &amp; "Kisten max: " &amp; maxCrates
  )
))</f>
        <v/>
      </c>
      <c r="D83" s="260" t="str">
        <f>IF(B83="",,'Control Panel'!$D$4 &amp; "   |   "&amp;RIGHT($A$1,2))</f>
        <v/>
      </c>
    </row>
    <row r="84" ht="300.0" customHeight="1">
      <c r="A84" s="257"/>
      <c r="B84" s="258"/>
      <c r="C84" s="264" t="str">
        <f t="array" ref="C84">IF(B84="",,
LET(
  bundleSKU, COUNTIF('Bundle SKUs'!B:B, B84)&gt;0,
  hourlyCrates, XLOOKUP(B84, 'Läuferlisten'!O:O, 'Läuferlisten'!Q:Q,,0),
  maxCrates, XLOOKUP(B84, 'Läuferlisten'!O:O, 'Läuferlisten'!R:R,,0),
  IFS(
    AND(bundleSKU = TRUE, hourlyCrates &lt; 4), "nur Linie",
    AND(bundleSKU = TRUE, hourlyCrates &gt; 3), "Kisten max: " &amp; (hourlyCrates - 3),
    hourlyCrates &gt; 1, "Kisten/h: " &amp; hourlyCrates &amp; CHAR(10) &amp; "Kisten max: " &amp; maxCrates
  )
))</f>
        <v/>
      </c>
      <c r="D84" s="260" t="str">
        <f>IF(B84="",,'Control Panel'!$D$4 &amp; "   |   "&amp;RIGHT($A$1,2))</f>
        <v/>
      </c>
    </row>
    <row r="85" ht="300.0" customHeight="1">
      <c r="A85" s="257"/>
      <c r="B85" s="258"/>
      <c r="C85" s="264" t="str">
        <f t="array" ref="C85">IF(B85="",,
LET(
  bundleSKU, COUNTIF('Bundle SKUs'!B:B, B85)&gt;0,
  hourlyCrates, XLOOKUP(B85, 'Läuferlisten'!O:O, 'Läuferlisten'!Q:Q,,0),
  maxCrates, XLOOKUP(B85, 'Läuferlisten'!O:O, 'Läuferlisten'!R:R,,0),
  IFS(
    AND(bundleSKU = TRUE, hourlyCrates &lt; 4), "nur Linie",
    AND(bundleSKU = TRUE, hourlyCrates &gt; 3), "Kisten max: " &amp; (hourlyCrates - 3),
    hourlyCrates &gt; 1, "Kisten/h: " &amp; hourlyCrates &amp; CHAR(10) &amp; "Kisten max: " &amp; maxCrates
  )
))</f>
        <v/>
      </c>
      <c r="D85" s="260" t="str">
        <f>IF(B85="",,'Control Panel'!$D$4 &amp; "   |   "&amp;RIGHT($A$1,2))</f>
        <v/>
      </c>
    </row>
    <row r="86" ht="300.0" customHeight="1">
      <c r="A86" s="257"/>
      <c r="B86" s="258"/>
      <c r="C86" s="264" t="str">
        <f t="array" ref="C86">IF(B86="",,
LET(
  bundleSKU, COUNTIF('Bundle SKUs'!B:B, B86)&gt;0,
  hourlyCrates, XLOOKUP(B86, 'Läuferlisten'!O:O, 'Läuferlisten'!Q:Q,,0),
  maxCrates, XLOOKUP(B86, 'Läuferlisten'!O:O, 'Läuferlisten'!R:R,,0),
  IFS(
    AND(bundleSKU = TRUE, hourlyCrates &lt; 4), "nur Linie",
    AND(bundleSKU = TRUE, hourlyCrates &gt; 3), "Kisten max: " &amp; (hourlyCrates - 3),
    hourlyCrates &gt; 1, "Kisten/h: " &amp; hourlyCrates &amp; CHAR(10) &amp; "Kisten max: " &amp; maxCrates
  )
))</f>
        <v/>
      </c>
      <c r="D86" s="260" t="str">
        <f>IF(B86="",,'Control Panel'!$D$4 &amp; "   |   "&amp;RIGHT($A$1,2))</f>
        <v/>
      </c>
    </row>
    <row r="87" ht="300.0" customHeight="1">
      <c r="A87" s="257"/>
      <c r="B87" s="258"/>
      <c r="C87" s="264" t="str">
        <f t="array" ref="C87">IF(B87="",,
LET(
  bundleSKU, COUNTIF('Bundle SKUs'!B:B, B87)&gt;0,
  hourlyCrates, XLOOKUP(B87, 'Läuferlisten'!O:O, 'Läuferlisten'!Q:Q,,0),
  maxCrates, XLOOKUP(B87, 'Läuferlisten'!O:O, 'Läuferlisten'!R:R,,0),
  IFS(
    AND(bundleSKU = TRUE, hourlyCrates &lt; 4), "nur Linie",
    AND(bundleSKU = TRUE, hourlyCrates &gt; 3), "Kisten max: " &amp; (hourlyCrates - 3),
    hourlyCrates &gt; 1, "Kisten/h: " &amp; hourlyCrates &amp; CHAR(10) &amp; "Kisten max: " &amp; maxCrates
  )
))</f>
        <v/>
      </c>
      <c r="D87" s="260" t="str">
        <f>IF(B87="",,'Control Panel'!$D$4 &amp; "   |   "&amp;RIGHT($A$1,2))</f>
        <v/>
      </c>
    </row>
    <row r="88" ht="300.0" customHeight="1">
      <c r="A88" s="257"/>
      <c r="B88" s="258"/>
      <c r="C88" s="264" t="str">
        <f t="array" ref="C88">IF(B88="",,
LET(
  bundleSKU, COUNTIF('Bundle SKUs'!B:B, B88)&gt;0,
  hourlyCrates, XLOOKUP(B88, 'Läuferlisten'!O:O, 'Läuferlisten'!Q:Q,,0),
  maxCrates, XLOOKUP(B88, 'Läuferlisten'!O:O, 'Läuferlisten'!R:R,,0),
  IFS(
    AND(bundleSKU = TRUE, hourlyCrates &lt; 4), "nur Linie",
    AND(bundleSKU = TRUE, hourlyCrates &gt; 3), "Kisten max: " &amp; (hourlyCrates - 3),
    hourlyCrates &gt; 1, "Kisten/h: " &amp; hourlyCrates &amp; CHAR(10) &amp; "Kisten max: " &amp; maxCrates
  )
))</f>
        <v/>
      </c>
      <c r="D88" s="260" t="str">
        <f>IF(B88="",,'Control Panel'!$D$4 &amp; "   |   "&amp;RIGHT($A$1,2))</f>
        <v/>
      </c>
    </row>
    <row r="89" ht="300.0" customHeight="1">
      <c r="A89" s="257"/>
      <c r="B89" s="258"/>
      <c r="C89" s="264" t="str">
        <f t="array" ref="C89">IF(B89="",,
LET(
  bundleSKU, COUNTIF('Bundle SKUs'!B:B, B89)&gt;0,
  hourlyCrates, XLOOKUP(B89, 'Läuferlisten'!O:O, 'Läuferlisten'!Q:Q,,0),
  maxCrates, XLOOKUP(B89, 'Läuferlisten'!O:O, 'Läuferlisten'!R:R,,0),
  IFS(
    AND(bundleSKU = TRUE, hourlyCrates &lt; 4), "nur Linie",
    AND(bundleSKU = TRUE, hourlyCrates &gt; 3), "Kisten max: " &amp; (hourlyCrates - 3),
    hourlyCrates &gt; 1, "Kisten/h: " &amp; hourlyCrates &amp; CHAR(10) &amp; "Kisten max: " &amp; maxCrates
  )
))</f>
        <v/>
      </c>
      <c r="D89" s="260" t="str">
        <f>IF(B89="",,'Control Panel'!$D$4 &amp; "   |   "&amp;RIGHT($A$1,2))</f>
        <v/>
      </c>
    </row>
    <row r="90" ht="300.0" customHeight="1">
      <c r="A90" s="257"/>
      <c r="B90" s="258"/>
      <c r="C90" s="264" t="str">
        <f t="array" ref="C90">IF(B90="",,
LET(
  bundleSKU, COUNTIF('Bundle SKUs'!B:B, B90)&gt;0,
  hourlyCrates, XLOOKUP(B90, 'Läuferlisten'!O:O, 'Läuferlisten'!Q:Q,,0),
  maxCrates, XLOOKUP(B90, 'Läuferlisten'!O:O, 'Läuferlisten'!R:R,,0),
  IFS(
    AND(bundleSKU = TRUE, hourlyCrates &lt; 4), "nur Linie",
    AND(bundleSKU = TRUE, hourlyCrates &gt; 3), "Kisten max: " &amp; (hourlyCrates - 3),
    hourlyCrates &gt; 1, "Kisten/h: " &amp; hourlyCrates &amp; CHAR(10) &amp; "Kisten max: " &amp; maxCrates
  )
))</f>
        <v/>
      </c>
      <c r="D90" s="260" t="str">
        <f>IF(B90="",,'Control Panel'!$D$4 &amp; "   |   "&amp;RIGHT($A$1,2))</f>
        <v/>
      </c>
    </row>
    <row r="91" ht="300.0" customHeight="1">
      <c r="A91" s="257"/>
      <c r="B91" s="258"/>
      <c r="C91" s="264" t="str">
        <f t="array" ref="C91">IF(B91="",,
LET(
  bundleSKU, COUNTIF('Bundle SKUs'!B:B, B91)&gt;0,
  hourlyCrates, XLOOKUP(B91, 'Läuferlisten'!O:O, 'Läuferlisten'!Q:Q,,0),
  maxCrates, XLOOKUP(B91, 'Läuferlisten'!O:O, 'Läuferlisten'!R:R,,0),
  IFS(
    AND(bundleSKU = TRUE, hourlyCrates &lt; 4), "nur Linie",
    AND(bundleSKU = TRUE, hourlyCrates &gt; 3), "Kisten max: " &amp; (hourlyCrates - 3),
    hourlyCrates &gt; 1, "Kisten/h: " &amp; hourlyCrates &amp; CHAR(10) &amp; "Kisten max: " &amp; maxCrates
  )
))</f>
        <v/>
      </c>
      <c r="D91" s="260" t="str">
        <f>IF(B91="",,'Control Panel'!$D$4 &amp; "   |   "&amp;RIGHT($A$1,2))</f>
        <v/>
      </c>
    </row>
    <row r="92" ht="300.0" customHeight="1">
      <c r="A92" s="257"/>
      <c r="B92" s="258"/>
      <c r="C92" s="264" t="str">
        <f t="array" ref="C92">IF(B92="",,
LET(
  bundleSKU, COUNTIF('Bundle SKUs'!B:B, B92)&gt;0,
  hourlyCrates, XLOOKUP(B92, 'Läuferlisten'!O:O, 'Läuferlisten'!Q:Q,,0),
  maxCrates, XLOOKUP(B92, 'Läuferlisten'!O:O, 'Läuferlisten'!R:R,,0),
  IFS(
    AND(bundleSKU = TRUE, hourlyCrates &lt; 4), "nur Linie",
    AND(bundleSKU = TRUE, hourlyCrates &gt; 3), "Kisten max: " &amp; (hourlyCrates - 3),
    hourlyCrates &gt; 1, "Kisten/h: " &amp; hourlyCrates &amp; CHAR(10) &amp; "Kisten max: " &amp; maxCrates
  )
))</f>
        <v/>
      </c>
      <c r="D92" s="260" t="str">
        <f>IF(B92="",,'Control Panel'!$D$4 &amp; "   |   "&amp;RIGHT($A$1,2))</f>
        <v/>
      </c>
    </row>
    <row r="93" ht="300.0" customHeight="1">
      <c r="A93" s="257"/>
      <c r="B93" s="258"/>
      <c r="C93" s="264" t="str">
        <f t="array" ref="C93">IF(B93="",,
LET(
  bundleSKU, COUNTIF('Bundle SKUs'!B:B, B93)&gt;0,
  hourlyCrates, XLOOKUP(B93, 'Läuferlisten'!O:O, 'Läuferlisten'!Q:Q,,0),
  maxCrates, XLOOKUP(B93, 'Läuferlisten'!O:O, 'Läuferlisten'!R:R,,0),
  IFS(
    AND(bundleSKU = TRUE, hourlyCrates &lt; 4), "nur Linie",
    AND(bundleSKU = TRUE, hourlyCrates &gt; 3), "Kisten max: " &amp; (hourlyCrates - 3),
    hourlyCrates &gt; 1, "Kisten/h: " &amp; hourlyCrates &amp; CHAR(10) &amp; "Kisten max: " &amp; maxCrates
  )
))</f>
        <v/>
      </c>
      <c r="D93" s="260" t="str">
        <f>IF(B93="",,'Control Panel'!$D$4 &amp; "   |   "&amp;RIGHT($A$1,2))</f>
        <v/>
      </c>
    </row>
    <row r="94" ht="300.0" customHeight="1">
      <c r="A94" s="257"/>
      <c r="B94" s="258"/>
      <c r="C94" s="264" t="str">
        <f t="array" ref="C94">IF(B94="",,
LET(
  bundleSKU, COUNTIF('Bundle SKUs'!B:B, B94)&gt;0,
  hourlyCrates, XLOOKUP(B94, 'Läuferlisten'!O:O, 'Läuferlisten'!Q:Q,,0),
  maxCrates, XLOOKUP(B94, 'Läuferlisten'!O:O, 'Läuferlisten'!R:R,,0),
  IFS(
    AND(bundleSKU = TRUE, hourlyCrates &lt; 4), "nur Linie",
    AND(bundleSKU = TRUE, hourlyCrates &gt; 3), "Kisten max: " &amp; (hourlyCrates - 3),
    hourlyCrates &gt; 1, "Kisten/h: " &amp; hourlyCrates &amp; CHAR(10) &amp; "Kisten max: " &amp; maxCrates
  )
))</f>
        <v/>
      </c>
      <c r="D94" s="260" t="str">
        <f>IF(B94="",,'Control Panel'!$D$4 &amp; "   |   "&amp;RIGHT($A$1,2))</f>
        <v/>
      </c>
    </row>
    <row r="95" ht="300.0" customHeight="1">
      <c r="A95" s="257"/>
      <c r="B95" s="258"/>
      <c r="C95" s="264" t="str">
        <f t="array" ref="C95">IF(B95="",,
LET(
  bundleSKU, COUNTIF('Bundle SKUs'!B:B, B95)&gt;0,
  hourlyCrates, XLOOKUP(B95, 'Läuferlisten'!O:O, 'Läuferlisten'!Q:Q,,0),
  maxCrates, XLOOKUP(B95, 'Läuferlisten'!O:O, 'Läuferlisten'!R:R,,0),
  IFS(
    AND(bundleSKU = TRUE, hourlyCrates &lt; 4), "nur Linie",
    AND(bundleSKU = TRUE, hourlyCrates &gt; 3), "Kisten max: " &amp; (hourlyCrates - 3),
    hourlyCrates &gt; 1, "Kisten/h: " &amp; hourlyCrates &amp; CHAR(10) &amp; "Kisten max: " &amp; maxCrates
  )
))</f>
        <v/>
      </c>
      <c r="D95" s="260" t="str">
        <f>IF(B95="",,'Control Panel'!$D$4 &amp; "   |   "&amp;RIGHT($A$1,2))</f>
        <v/>
      </c>
    </row>
    <row r="96" ht="300.0" customHeight="1">
      <c r="A96" s="257"/>
      <c r="B96" s="258"/>
      <c r="C96" s="264" t="str">
        <f t="array" ref="C96">IF(B96="",,
LET(
  bundleSKU, COUNTIF('Bundle SKUs'!B:B, B96)&gt;0,
  hourlyCrates, XLOOKUP(B96, 'Läuferlisten'!O:O, 'Läuferlisten'!Q:Q,,0),
  maxCrates, XLOOKUP(B96, 'Läuferlisten'!O:O, 'Läuferlisten'!R:R,,0),
  IFS(
    AND(bundleSKU = TRUE, hourlyCrates &lt; 4), "nur Linie",
    AND(bundleSKU = TRUE, hourlyCrates &gt; 3), "Kisten max: " &amp; (hourlyCrates - 3),
    hourlyCrates &gt; 1, "Kisten/h: " &amp; hourlyCrates &amp; CHAR(10) &amp; "Kisten max: " &amp; maxCrates
  )
))</f>
        <v/>
      </c>
      <c r="D96" s="260" t="str">
        <f>IF(B96="",,'Control Panel'!$D$4 &amp; "   |   "&amp;RIGHT($A$1,2))</f>
        <v/>
      </c>
    </row>
    <row r="97" ht="300.0" customHeight="1">
      <c r="A97" s="257"/>
      <c r="B97" s="258"/>
      <c r="C97" s="264" t="str">
        <f t="array" ref="C97">IF(B97="",,
LET(
  bundleSKU, COUNTIF('Bundle SKUs'!B:B, B97)&gt;0,
  hourlyCrates, XLOOKUP(B97, 'Läuferlisten'!O:O, 'Läuferlisten'!Q:Q,,0),
  maxCrates, XLOOKUP(B97, 'Läuferlisten'!O:O, 'Läuferlisten'!R:R,,0),
  IFS(
    AND(bundleSKU = TRUE, hourlyCrates &lt; 4), "nur Linie",
    AND(bundleSKU = TRUE, hourlyCrates &gt; 3), "Kisten max: " &amp; (hourlyCrates - 3),
    hourlyCrates &gt; 1, "Kisten/h: " &amp; hourlyCrates &amp; CHAR(10) &amp; "Kisten max: " &amp; maxCrates
  )
))</f>
        <v/>
      </c>
      <c r="D97" s="260" t="str">
        <f>IF(B97="",,'Control Panel'!$D$4 &amp; "   |   "&amp;RIGHT($A$1,2))</f>
        <v/>
      </c>
    </row>
    <row r="98" ht="300.0" customHeight="1">
      <c r="A98" s="257"/>
      <c r="B98" s="258"/>
      <c r="C98" s="264" t="str">
        <f t="array" ref="C98">IF(B98="",,
LET(
  bundleSKU, COUNTIF('Bundle SKUs'!B:B, B98)&gt;0,
  hourlyCrates, XLOOKUP(B98, 'Läuferlisten'!O:O, 'Läuferlisten'!Q:Q,,0),
  maxCrates, XLOOKUP(B98, 'Läuferlisten'!O:O, 'Läuferlisten'!R:R,,0),
  IFS(
    AND(bundleSKU = TRUE, hourlyCrates &lt; 4), "nur Linie",
    AND(bundleSKU = TRUE, hourlyCrates &gt; 3), "Kisten max: " &amp; (hourlyCrates - 3),
    hourlyCrates &gt; 1, "Kisten/h: " &amp; hourlyCrates &amp; CHAR(10) &amp; "Kisten max: " &amp; maxCrates
  )
))</f>
        <v/>
      </c>
      <c r="D98" s="260" t="str">
        <f>IF(B98="",,'Control Panel'!$D$4 &amp; "   |   "&amp;RIGHT($A$1,2))</f>
        <v/>
      </c>
    </row>
    <row r="99" ht="300.0" customHeight="1">
      <c r="A99" s="257"/>
      <c r="B99" s="258"/>
      <c r="C99" s="264" t="str">
        <f t="array" ref="C99">IF(B99="",,
LET(
  bundleSKU, COUNTIF('Bundle SKUs'!B:B, B99)&gt;0,
  hourlyCrates, XLOOKUP(B99, 'Läuferlisten'!O:O, 'Läuferlisten'!Q:Q,,0),
  maxCrates, XLOOKUP(B99, 'Läuferlisten'!O:O, 'Läuferlisten'!R:R,,0),
  IFS(
    AND(bundleSKU = TRUE, hourlyCrates &lt; 4), "nur Linie",
    AND(bundleSKU = TRUE, hourlyCrates &gt; 3), "Kisten max: " &amp; (hourlyCrates - 3),
    hourlyCrates &gt; 1, "Kisten/h: " &amp; hourlyCrates &amp; CHAR(10) &amp; "Kisten max: " &amp; maxCrates
  )
))</f>
        <v/>
      </c>
      <c r="D99" s="260" t="str">
        <f>IF(B99="",,'Control Panel'!$D$4 &amp; "   |   "&amp;RIGHT($A$1,2))</f>
        <v/>
      </c>
    </row>
    <row r="100" ht="300.0" customHeight="1">
      <c r="A100" s="257"/>
      <c r="B100" s="258"/>
      <c r="C100" s="264" t="str">
        <f t="array" ref="C100">IF(B100="",,
LET(
  bundleSKU, COUNTIF('Bundle SKUs'!B:B, B100)&gt;0,
  hourlyCrates, XLOOKUP(B100, 'Läuferlisten'!O:O, 'Läuferlisten'!Q:Q,,0),
  maxCrates, XLOOKUP(B100, 'Läuferlisten'!O:O, 'Läuferlisten'!R:R,,0),
  IFS(
    AND(bundleSKU = TRUE, hourlyCrates &lt; 4), "nur Linie",
    AND(bundleSKU = TRUE, hourlyCrates &gt; 3), "Kisten max: " &amp; (hourlyCrates - 3),
    hourlyCrates &gt; 1, "Kisten/h: " &amp; hourlyCrates &amp; CHAR(10) &amp; "Kisten max: " &amp; maxCrates
  )
))</f>
        <v/>
      </c>
      <c r="D100" s="260" t="str">
        <f>IF(B100="",,'Control Panel'!$D$4 &amp; "   |   "&amp;RIGHT($A$1,2))</f>
        <v/>
      </c>
    </row>
    <row r="101" ht="300.0" customHeight="1">
      <c r="A101" s="257"/>
      <c r="B101" s="258"/>
      <c r="C101" s="264" t="str">
        <f t="array" ref="C101">IF(B101="",,
LET(
  bundleSKU, COUNTIF('Bundle SKUs'!B:B, B101)&gt;0,
  hourlyCrates, XLOOKUP(B101, 'Läuferlisten'!O:O, 'Läuferlisten'!Q:Q,,0),
  maxCrates, XLOOKUP(B101, 'Läuferlisten'!O:O, 'Läuferlisten'!R:R,,0),
  IFS(
    AND(bundleSKU = TRUE, hourlyCrates &lt; 4), "nur Linie",
    AND(bundleSKU = TRUE, hourlyCrates &gt; 3), "Kisten max: " &amp; (hourlyCrates - 3),
    hourlyCrates &gt; 1, "Kisten/h: " &amp; hourlyCrates &amp; CHAR(10) &amp; "Kisten max: " &amp; maxCrates
  )
))</f>
        <v/>
      </c>
      <c r="D101" s="260" t="str">
        <f>IF(B101="",,'Control Panel'!$D$4 &amp; "   |   "&amp;RIGHT($A$1,2))</f>
        <v/>
      </c>
    </row>
    <row r="102" ht="300.0" customHeight="1">
      <c r="A102" s="257"/>
      <c r="B102" s="258"/>
      <c r="C102" s="264" t="str">
        <f t="array" ref="C102">IF(B102="",,
LET(
  bundleSKU, COUNTIF('Bundle SKUs'!B:B, B102)&gt;0,
  hourlyCrates, XLOOKUP(B102, 'Läuferlisten'!O:O, 'Läuferlisten'!Q:Q,,0),
  maxCrates, XLOOKUP(B102, 'Läuferlisten'!O:O, 'Läuferlisten'!R:R,,0),
  IFS(
    AND(bundleSKU = TRUE, hourlyCrates &lt; 4), "nur Linie",
    AND(bundleSKU = TRUE, hourlyCrates &gt; 3), "Kisten max: " &amp; (hourlyCrates - 3),
    hourlyCrates &gt; 1, "Kisten/h: " &amp; hourlyCrates &amp; CHAR(10) &amp; "Kisten max: " &amp; maxCrates
  )
))</f>
        <v/>
      </c>
      <c r="D102" s="260" t="str">
        <f>IF(B102="",,'Control Panel'!$D$4 &amp; "   |   "&amp;RIGHT($A$1,2))</f>
        <v/>
      </c>
    </row>
    <row r="103" ht="300.0" customHeight="1">
      <c r="A103" s="257"/>
      <c r="B103" s="258"/>
      <c r="C103" s="264" t="str">
        <f t="array" ref="C103">IF(B103="",,
LET(
  bundleSKU, COUNTIF('Bundle SKUs'!B:B, B103)&gt;0,
  hourlyCrates, XLOOKUP(B103, 'Läuferlisten'!O:O, 'Läuferlisten'!Q:Q,,0),
  maxCrates, XLOOKUP(B103, 'Läuferlisten'!O:O, 'Läuferlisten'!R:R,,0),
  IFS(
    AND(bundleSKU = TRUE, hourlyCrates &lt; 4), "nur Linie",
    AND(bundleSKU = TRUE, hourlyCrates &gt; 3), "Kisten max: " &amp; (hourlyCrates - 3),
    hourlyCrates &gt; 1, "Kisten/h: " &amp; hourlyCrates &amp; CHAR(10) &amp; "Kisten max: " &amp; maxCrates
  )
))</f>
        <v/>
      </c>
      <c r="D103" s="260" t="str">
        <f>IF(B103="",,'Control Panel'!$D$4 &amp; "   |   "&amp;RIGHT($A$1,2))</f>
        <v/>
      </c>
    </row>
    <row r="104" ht="300.0" customHeight="1">
      <c r="A104" s="257"/>
      <c r="B104" s="258"/>
      <c r="C104" s="264" t="str">
        <f t="array" ref="C104">IF(B104="",,
LET(
  bundleSKU, COUNTIF('Bundle SKUs'!B:B, B104)&gt;0,
  hourlyCrates, XLOOKUP(B104, 'Läuferlisten'!O:O, 'Läuferlisten'!Q:Q,,0),
  maxCrates, XLOOKUP(B104, 'Läuferlisten'!O:O, 'Läuferlisten'!R:R,,0),
  IFS(
    AND(bundleSKU = TRUE, hourlyCrates &lt; 4), "nur Linie",
    AND(bundleSKU = TRUE, hourlyCrates &gt; 3), "Kisten max: " &amp; (hourlyCrates - 3),
    hourlyCrates &gt; 1, "Kisten/h: " &amp; hourlyCrates &amp; CHAR(10) &amp; "Kisten max: " &amp; maxCrates
  )
))</f>
        <v/>
      </c>
      <c r="D104" s="260" t="str">
        <f>IF(B104="",,'Control Panel'!$D$4 &amp; "   |   "&amp;RIGHT($A$1,2))</f>
        <v/>
      </c>
    </row>
    <row r="105" ht="300.0" customHeight="1">
      <c r="A105" s="257"/>
      <c r="B105" s="258"/>
      <c r="C105" s="264" t="str">
        <f t="array" ref="C105">IF(B105="",,
LET(
  bundleSKU, COUNTIF('Bundle SKUs'!B:B, B105)&gt;0,
  hourlyCrates, XLOOKUP(B105, 'Läuferlisten'!O:O, 'Läuferlisten'!Q:Q,,0),
  maxCrates, XLOOKUP(B105, 'Läuferlisten'!O:O, 'Läuferlisten'!R:R,,0),
  IFS(
    AND(bundleSKU = TRUE, hourlyCrates &lt; 4), "nur Linie",
    AND(bundleSKU = TRUE, hourlyCrates &gt; 3), "Kisten max: " &amp; (hourlyCrates - 3),
    hourlyCrates &gt; 1, "Kisten/h: " &amp; hourlyCrates &amp; CHAR(10) &amp; "Kisten max: " &amp; maxCrates
  )
))</f>
        <v/>
      </c>
      <c r="D105" s="260" t="str">
        <f>IF(B105="",,'Control Panel'!$D$4 &amp; "   |   "&amp;RIGHT($A$1,2))</f>
        <v/>
      </c>
    </row>
    <row r="106" ht="300.0" customHeight="1">
      <c r="A106" s="257"/>
      <c r="B106" s="258"/>
      <c r="C106" s="264" t="str">
        <f t="array" ref="C106">IF(B106="",,
LET(
  bundleSKU, COUNTIF('Bundle SKUs'!B:B, B106)&gt;0,
  hourlyCrates, XLOOKUP(B106, 'Läuferlisten'!O:O, 'Läuferlisten'!Q:Q,,0),
  maxCrates, XLOOKUP(B106, 'Läuferlisten'!O:O, 'Läuferlisten'!R:R,,0),
  IFS(
    AND(bundleSKU = TRUE, hourlyCrates &lt; 4), "nur Linie",
    AND(bundleSKU = TRUE, hourlyCrates &gt; 3), "Kisten max: " &amp; (hourlyCrates - 3),
    hourlyCrates &gt; 1, "Kisten/h: " &amp; hourlyCrates &amp; CHAR(10) &amp; "Kisten max: " &amp; maxCrates
  )
))</f>
        <v/>
      </c>
      <c r="D106" s="260" t="str">
        <f>IF(B106="",,'Control Panel'!$D$4 &amp; "   |   "&amp;RIGHT($A$1,2))</f>
        <v/>
      </c>
    </row>
  </sheetData>
  <mergeCells count="1">
    <mergeCell ref="A1:C1"/>
  </mergeCells>
  <printOptions gridLines="1" horizontalCentered="1"/>
  <pageMargins bottom="0.75" footer="0.0" header="0.0" left="0.7" right="0.7" top="0.75"/>
  <pageSetup fitToHeight="0" paperSize="9" cellComments="atEnd" orientation="landscape"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6DC14"/>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outlineLevelRow="1"/>
  <sheetData>
    <row r="1">
      <c r="A1" s="265" t="s">
        <v>3052</v>
      </c>
      <c r="B1" s="266"/>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O1" s="266"/>
    </row>
    <row r="2">
      <c r="A2" s="267"/>
      <c r="B2" s="268" t="s">
        <v>3064</v>
      </c>
      <c r="G2" s="269" t="s">
        <v>3065</v>
      </c>
      <c r="K2" s="270" t="s">
        <v>3066</v>
      </c>
      <c r="AK2" s="271" t="s">
        <v>3067</v>
      </c>
      <c r="AL2" s="272" t="s">
        <v>3068</v>
      </c>
      <c r="BK2" s="273" t="s">
        <v>247</v>
      </c>
      <c r="BO2" s="274"/>
    </row>
    <row r="3">
      <c r="A3" s="275" t="s">
        <v>3069</v>
      </c>
      <c r="B3" s="276"/>
      <c r="C3" s="277"/>
      <c r="D3" s="277"/>
      <c r="E3" s="277"/>
      <c r="F3" s="277"/>
      <c r="G3" s="277"/>
      <c r="H3" s="277"/>
      <c r="I3" s="277"/>
      <c r="J3" s="277"/>
      <c r="K3" s="277" t="s">
        <v>3070</v>
      </c>
      <c r="L3" s="277" t="s">
        <v>3071</v>
      </c>
      <c r="M3" s="277" t="s">
        <v>3072</v>
      </c>
      <c r="N3" s="277" t="s">
        <v>3073</v>
      </c>
      <c r="O3" s="277" t="s">
        <v>3074</v>
      </c>
      <c r="P3" s="277" t="s">
        <v>3075</v>
      </c>
      <c r="Q3" s="277" t="s">
        <v>3076</v>
      </c>
      <c r="R3" s="277" t="s">
        <v>3077</v>
      </c>
      <c r="S3" s="277" t="s">
        <v>3078</v>
      </c>
      <c r="T3" s="277" t="s">
        <v>3079</v>
      </c>
      <c r="U3" s="277" t="s">
        <v>3080</v>
      </c>
      <c r="V3" s="277" t="s">
        <v>3081</v>
      </c>
      <c r="W3" s="277" t="s">
        <v>3082</v>
      </c>
      <c r="X3" s="277" t="s">
        <v>3083</v>
      </c>
      <c r="Y3" s="277" t="s">
        <v>3084</v>
      </c>
      <c r="Z3" s="277" t="s">
        <v>3085</v>
      </c>
      <c r="AA3" s="277" t="s">
        <v>3086</v>
      </c>
      <c r="AB3" s="277" t="s">
        <v>3087</v>
      </c>
      <c r="AC3" s="277" t="s">
        <v>3088</v>
      </c>
      <c r="AD3" s="277" t="s">
        <v>3089</v>
      </c>
      <c r="AE3" s="277" t="s">
        <v>3090</v>
      </c>
      <c r="AF3" s="277" t="s">
        <v>3091</v>
      </c>
      <c r="AG3" s="277" t="s">
        <v>3092</v>
      </c>
      <c r="AH3" s="277" t="s">
        <v>3093</v>
      </c>
      <c r="AI3" s="277" t="s">
        <v>3094</v>
      </c>
      <c r="AJ3" s="277" t="s">
        <v>3095</v>
      </c>
      <c r="AL3" s="277" t="s">
        <v>3096</v>
      </c>
      <c r="AM3" s="277" t="s">
        <v>146</v>
      </c>
      <c r="AN3" s="277" t="s">
        <v>3097</v>
      </c>
      <c r="AO3" s="277" t="s">
        <v>3098</v>
      </c>
      <c r="AP3" s="277"/>
      <c r="AQ3" s="277"/>
      <c r="AR3" s="277"/>
      <c r="AS3" s="277"/>
      <c r="AT3" s="277"/>
      <c r="AU3" s="277"/>
      <c r="AV3" s="277"/>
      <c r="AW3" s="277"/>
      <c r="AX3" s="277"/>
      <c r="AY3" s="277"/>
      <c r="AZ3" s="277"/>
      <c r="BA3" s="277"/>
      <c r="BB3" s="277"/>
      <c r="BC3" s="277"/>
      <c r="BD3" s="277"/>
      <c r="BE3" s="277"/>
      <c r="BF3" s="277"/>
      <c r="BG3" s="277"/>
      <c r="BH3" s="277"/>
      <c r="BI3" s="277"/>
      <c r="BJ3" s="278"/>
      <c r="BK3" s="279" t="s">
        <v>3099</v>
      </c>
      <c r="BL3" s="280" t="s">
        <v>3100</v>
      </c>
      <c r="BM3" s="280" t="s">
        <v>3101</v>
      </c>
      <c r="BN3" s="281" t="s">
        <v>3102</v>
      </c>
      <c r="BO3" s="266"/>
    </row>
    <row r="4" ht="75.0" customHeight="1">
      <c r="B4" s="282" t="str">
        <f t="array" ref="B4">IFERROR(IFNA(INDEX(RackfileUPLOAD!$F:$F,MATCH(B3&amp;$A$1,RackfileUPLOAD!$C:$C&amp;RackfileUPLOAD!$M:$M,0),1),INDEX(RackfileUPLOAD!$F:$F,MATCH(B3&amp;"0p",RackfileUPLOAD!$C:$C&amp;RackfileUPLOAD!$M:$M,0),1)),"")</f>
        <v/>
      </c>
      <c r="C4" s="282" t="str">
        <f t="array" ref="C4">IFERROR(IFNA(INDEX(RackfileUPLOAD!$F:$F,MATCH(C3&amp;$A$1,RackfileUPLOAD!$C:$C&amp;RackfileUPLOAD!$M:$M,0),1),INDEX(RackfileUPLOAD!$F:$F,MATCH(C3&amp;"0p",RackfileUPLOAD!$C:$C&amp;RackfileUPLOAD!$M:$M,0),1)),"")</f>
        <v/>
      </c>
      <c r="D4" s="282" t="str">
        <f t="array" ref="D4">IFERROR(IFNA(INDEX(RackfileUPLOAD!$F:$F,MATCH(D3&amp;$A$1,RackfileUPLOAD!$C:$C&amp;RackfileUPLOAD!$M:$M,0),1),INDEX(RackfileUPLOAD!$F:$F,MATCH(D3&amp;"0p",RackfileUPLOAD!$C:$C&amp;RackfileUPLOAD!$M:$M,0),1)),"")</f>
        <v/>
      </c>
      <c r="E4" s="282" t="str">
        <f t="array" ref="E4">IFERROR(IFNA(INDEX(RackfileUPLOAD!$F:$F,MATCH(E3&amp;$A$1,RackfileUPLOAD!$C:$C&amp;RackfileUPLOAD!$M:$M,0),1),INDEX(RackfileUPLOAD!$F:$F,MATCH(E3&amp;"0p",RackfileUPLOAD!$C:$C&amp;RackfileUPLOAD!$M:$M,0),1)),"")</f>
        <v/>
      </c>
      <c r="F4" s="282" t="str">
        <f t="array" ref="F4">IFERROR(IFNA(INDEX(RackfileUPLOAD!$F:$F,MATCH(F3&amp;$A$1,RackfileUPLOAD!$C:$C&amp;RackfileUPLOAD!$M:$M,0),1),INDEX(RackfileUPLOAD!$F:$F,MATCH(F3&amp;"0p",RackfileUPLOAD!$C:$C&amp;RackfileUPLOAD!$M:$M,0),1)),"")</f>
        <v/>
      </c>
      <c r="G4" s="282" t="str">
        <f t="array" ref="G4">IFERROR(IFNA(INDEX(RackfileUPLOAD!$F:$F,MATCH(G3&amp;$A$1,RackfileUPLOAD!$C:$C&amp;RackfileUPLOAD!$M:$M,0),1),INDEX(RackfileUPLOAD!$F:$F,MATCH(G3&amp;"0p",RackfileUPLOAD!$C:$C&amp;RackfileUPLOAD!$M:$M,0),1)),"")</f>
        <v/>
      </c>
      <c r="H4" s="282" t="str">
        <f t="array" ref="H4">IFERROR(IFNA(INDEX(RackfileUPLOAD!$F:$F,MATCH(H3&amp;$A$1,RackfileUPLOAD!$C:$C&amp;RackfileUPLOAD!$M:$M,0),1),INDEX(RackfileUPLOAD!$F:$F,MATCH(H3&amp;"0p",RackfileUPLOAD!$C:$C&amp;RackfileUPLOAD!$M:$M,0),1)),"")</f>
        <v/>
      </c>
      <c r="I4" s="282" t="str">
        <f t="array" ref="I4">IFERROR(IFNA(INDEX(RackfileUPLOAD!$F:$F,MATCH(I3&amp;$A$1,RackfileUPLOAD!$C:$C&amp;RackfileUPLOAD!$M:$M,0),1),INDEX(RackfileUPLOAD!$F:$F,MATCH(I3&amp;"0p",RackfileUPLOAD!$C:$C&amp;RackfileUPLOAD!$M:$M,0),1)),"")</f>
        <v/>
      </c>
      <c r="J4" s="282" t="str">
        <f t="array" ref="J4">IFERROR(IFNA(INDEX(RackfileUPLOAD!$F:$F,MATCH(J3&amp;$A$1,RackfileUPLOAD!$C:$C&amp;RackfileUPLOAD!$M:$M,0),1),INDEX(RackfileUPLOAD!$F:$F,MATCH(J3&amp;"0p",RackfileUPLOAD!$C:$C&amp;RackfileUPLOAD!$M:$M,0),1)),"")</f>
        <v/>
      </c>
      <c r="K4" s="282" t="str">
        <f t="array" ref="K4">IFERROR(IFNA(INDEX(RackfileUPLOAD!$F:$F,MATCH(K3&amp;$A$1,RackfileUPLOAD!$C:$C&amp;RackfileUPLOAD!$M:$M,0),1),INDEX(RackfileUPLOAD!$F:$F,MATCH(K3&amp;"0p",RackfileUPLOAD!$C:$C&amp;RackfileUPLOAD!$M:$M,0),1)),"")</f>
        <v/>
      </c>
      <c r="L4" s="282" t="str">
        <f t="array" ref="L4">IFERROR(IFNA(INDEX(RackfileUPLOAD!$F:$F,MATCH(L3&amp;$A$1,RackfileUPLOAD!$C:$C&amp;RackfileUPLOAD!$M:$M,0),1),INDEX(RackfileUPLOAD!$F:$F,MATCH(L3&amp;"0p",RackfileUPLOAD!$C:$C&amp;RackfileUPLOAD!$M:$M,0),1)),"")</f>
        <v/>
      </c>
      <c r="M4" s="282" t="str">
        <f t="array" ref="M4">IFERROR(IFNA(INDEX(RackfileUPLOAD!$F:$F,MATCH(M3&amp;$A$1,RackfileUPLOAD!$C:$C&amp;RackfileUPLOAD!$M:$M,0),1),INDEX(RackfileUPLOAD!$F:$F,MATCH(M3&amp;"0p",RackfileUPLOAD!$C:$C&amp;RackfileUPLOAD!$M:$M,0),1)),"")</f>
        <v/>
      </c>
      <c r="N4" s="282" t="str">
        <f t="array" ref="N4">IFERROR(IFNA(INDEX(RackfileUPLOAD!$F:$F,MATCH(N3&amp;$A$1,RackfileUPLOAD!$C:$C&amp;RackfileUPLOAD!$M:$M,0),1),INDEX(RackfileUPLOAD!$F:$F,MATCH(N3&amp;"0p",RackfileUPLOAD!$C:$C&amp;RackfileUPLOAD!$M:$M,0),1)),"")</f>
        <v/>
      </c>
      <c r="O4" s="282" t="str">
        <f t="array" ref="O4">IFERROR(IFNA(INDEX(RackfileUPLOAD!$F:$F,MATCH(O3&amp;$A$1,RackfileUPLOAD!$C:$C&amp;RackfileUPLOAD!$M:$M,0),1),INDEX(RackfileUPLOAD!$F:$F,MATCH(O3&amp;"0p",RackfileUPLOAD!$C:$C&amp;RackfileUPLOAD!$M:$M,0),1)),"")</f>
        <v/>
      </c>
      <c r="P4" s="282" t="str">
        <f t="array" ref="P4">IFERROR(IFNA(INDEX(RackfileUPLOAD!$F:$F,MATCH(P3&amp;$A$1,RackfileUPLOAD!$C:$C&amp;RackfileUPLOAD!$M:$M,0),1),INDEX(RackfileUPLOAD!$F:$F,MATCH(P3&amp;"0p",RackfileUPLOAD!$C:$C&amp;RackfileUPLOAD!$M:$M,0),1)),"")</f>
        <v/>
      </c>
      <c r="Q4" s="282" t="str">
        <f t="array" ref="Q4">IFERROR(IFNA(INDEX(RackfileUPLOAD!$F:$F,MATCH(Q3&amp;$A$1,RackfileUPLOAD!$C:$C&amp;RackfileUPLOAD!$M:$M,0),1),INDEX(RackfileUPLOAD!$F:$F,MATCH(Q3&amp;"0p",RackfileUPLOAD!$C:$C&amp;RackfileUPLOAD!$M:$M,0),1)),"")</f>
        <v/>
      </c>
      <c r="R4" s="282" t="str">
        <f t="array" ref="R4">IFERROR(IFNA(INDEX(RackfileUPLOAD!$F:$F,MATCH(R3&amp;$A$1,RackfileUPLOAD!$C:$C&amp;RackfileUPLOAD!$M:$M,0),1),INDEX(RackfileUPLOAD!$F:$F,MATCH(R3&amp;"0p",RackfileUPLOAD!$C:$C&amp;RackfileUPLOAD!$M:$M,0),1)),"")</f>
        <v/>
      </c>
      <c r="S4" s="282" t="str">
        <f t="array" ref="S4">IFERROR(IFNA(INDEX(RackfileUPLOAD!$F:$F,MATCH(S3&amp;$A$1,RackfileUPLOAD!$C:$C&amp;RackfileUPLOAD!$M:$M,0),1),INDEX(RackfileUPLOAD!$F:$F,MATCH(S3&amp;"0p",RackfileUPLOAD!$C:$C&amp;RackfileUPLOAD!$M:$M,0),1)),"")</f>
        <v/>
      </c>
      <c r="T4" s="282" t="str">
        <f t="array" ref="T4">IFERROR(IFNA(INDEX(RackfileUPLOAD!$F:$F,MATCH(T3&amp;$A$1,RackfileUPLOAD!$C:$C&amp;RackfileUPLOAD!$M:$M,0),1),INDEX(RackfileUPLOAD!$F:$F,MATCH(T3&amp;"0p",RackfileUPLOAD!$C:$C&amp;RackfileUPLOAD!$M:$M,0),1)),"")</f>
        <v/>
      </c>
      <c r="U4" s="282" t="str">
        <f t="array" ref="U4">IFERROR(IFNA(INDEX(RackfileUPLOAD!$F:$F,MATCH(U3&amp;$A$1,RackfileUPLOAD!$C:$C&amp;RackfileUPLOAD!$M:$M,0),1),INDEX(RackfileUPLOAD!$F:$F,MATCH(U3&amp;"0p",RackfileUPLOAD!$C:$C&amp;RackfileUPLOAD!$M:$M,0),1)),"")</f>
        <v/>
      </c>
      <c r="V4" s="282" t="str">
        <f t="array" ref="V4">IFERROR(IFNA(INDEX(RackfileUPLOAD!$F:$F,MATCH(V3&amp;$A$1,RackfileUPLOAD!$C:$C&amp;RackfileUPLOAD!$M:$M,0),1),INDEX(RackfileUPLOAD!$F:$F,MATCH(V3&amp;"0p",RackfileUPLOAD!$C:$C&amp;RackfileUPLOAD!$M:$M,0),1)),"")</f>
        <v/>
      </c>
      <c r="W4" s="282" t="str">
        <f t="array" ref="W4">IFERROR(IFNA(INDEX(RackfileUPLOAD!$F:$F,MATCH(W3&amp;$A$1,RackfileUPLOAD!$C:$C&amp;RackfileUPLOAD!$M:$M,0),1),INDEX(RackfileUPLOAD!$F:$F,MATCH(W3&amp;"0p",RackfileUPLOAD!$C:$C&amp;RackfileUPLOAD!$M:$M,0),1)),"")</f>
        <v/>
      </c>
      <c r="X4" s="282" t="str">
        <f t="array" ref="X4">IFERROR(IFNA(INDEX(RackfileUPLOAD!$F:$F,MATCH(X3&amp;$A$1,RackfileUPLOAD!$C:$C&amp;RackfileUPLOAD!$M:$M,0),1),INDEX(RackfileUPLOAD!$F:$F,MATCH(X3&amp;"0p",RackfileUPLOAD!$C:$C&amp;RackfileUPLOAD!$M:$M,0),1)),"")</f>
        <v/>
      </c>
      <c r="Y4" s="282" t="str">
        <f t="array" ref="Y4">IFERROR(IFNA(INDEX(RackfileUPLOAD!$F:$F,MATCH(Y3&amp;$A$1,RackfileUPLOAD!$C:$C&amp;RackfileUPLOAD!$M:$M,0),1),INDEX(RackfileUPLOAD!$F:$F,MATCH(Y3&amp;"0p",RackfileUPLOAD!$C:$C&amp;RackfileUPLOAD!$M:$M,0),1)),"")</f>
        <v/>
      </c>
      <c r="Z4" s="282" t="str">
        <f t="array" ref="Z4">IFERROR(IFNA(INDEX(RackfileUPLOAD!$F:$F,MATCH(Z3&amp;$A$1,RackfileUPLOAD!$C:$C&amp;RackfileUPLOAD!$M:$M,0),1),INDEX(RackfileUPLOAD!$F:$F,MATCH(Z3&amp;"0p",RackfileUPLOAD!$C:$C&amp;RackfileUPLOAD!$M:$M,0),1)),"")</f>
        <v/>
      </c>
      <c r="AA4" s="282" t="str">
        <f t="array" ref="AA4">IFERROR(IFNA(INDEX(RackfileUPLOAD!$F:$F,MATCH(AA3&amp;$A$1,RackfileUPLOAD!$C:$C&amp;RackfileUPLOAD!$M:$M,0),1),INDEX(RackfileUPLOAD!$F:$F,MATCH(AA3&amp;"0p",RackfileUPLOAD!$C:$C&amp;RackfileUPLOAD!$M:$M,0),1)),"")</f>
        <v/>
      </c>
      <c r="AB4" s="282" t="str">
        <f t="array" ref="AB4">IFERROR(IFNA(INDEX(RackfileUPLOAD!$F:$F,MATCH(AB3&amp;$A$1,RackfileUPLOAD!$C:$C&amp;RackfileUPLOAD!$M:$M,0),1),INDEX(RackfileUPLOAD!$F:$F,MATCH(AB3&amp;"0p",RackfileUPLOAD!$C:$C&amp;RackfileUPLOAD!$M:$M,0),1)),"")</f>
        <v/>
      </c>
      <c r="AC4" s="282" t="str">
        <f t="array" ref="AC4">IFERROR(IFNA(INDEX(RackfileUPLOAD!$F:$F,MATCH(AC3&amp;$A$1,RackfileUPLOAD!$C:$C&amp;RackfileUPLOAD!$M:$M,0),1),INDEX(RackfileUPLOAD!$F:$F,MATCH(AC3&amp;"0p",RackfileUPLOAD!$C:$C&amp;RackfileUPLOAD!$M:$M,0),1)),"")</f>
        <v/>
      </c>
      <c r="AD4" s="282" t="str">
        <f t="array" ref="AD4">IFERROR(IFNA(INDEX(RackfileUPLOAD!$F:$F,MATCH(AD3&amp;$A$1,RackfileUPLOAD!$C:$C&amp;RackfileUPLOAD!$M:$M,0),1),INDEX(RackfileUPLOAD!$F:$F,MATCH(AD3&amp;"0p",RackfileUPLOAD!$C:$C&amp;RackfileUPLOAD!$M:$M,0),1)),"")</f>
        <v/>
      </c>
      <c r="AE4" s="282" t="str">
        <f t="array" ref="AE4">IFERROR(IFNA(INDEX(RackfileUPLOAD!$F:$F,MATCH(AE3&amp;$A$1,RackfileUPLOAD!$C:$C&amp;RackfileUPLOAD!$M:$M,0),1),INDEX(RackfileUPLOAD!$F:$F,MATCH(AE3&amp;"0p",RackfileUPLOAD!$C:$C&amp;RackfileUPLOAD!$M:$M,0),1)),"")</f>
        <v/>
      </c>
      <c r="AF4" s="282" t="str">
        <f t="array" ref="AF4">IFERROR(IFNA(INDEX(RackfileUPLOAD!$F:$F,MATCH(AF3&amp;$A$1,RackfileUPLOAD!$C:$C&amp;RackfileUPLOAD!$M:$M,0),1),INDEX(RackfileUPLOAD!$F:$F,MATCH(AF3&amp;"0p",RackfileUPLOAD!$C:$C&amp;RackfileUPLOAD!$M:$M,0),1)),"")</f>
        <v/>
      </c>
      <c r="AG4" s="282" t="str">
        <f t="array" ref="AG4">IFERROR(IFNA(INDEX(RackfileUPLOAD!$F:$F,MATCH(AG3&amp;$A$1,RackfileUPLOAD!$C:$C&amp;RackfileUPLOAD!$M:$M,0),1),INDEX(RackfileUPLOAD!$F:$F,MATCH(AG3&amp;"0p",RackfileUPLOAD!$C:$C&amp;RackfileUPLOAD!$M:$M,0),1)),"")</f>
        <v/>
      </c>
      <c r="AH4" s="282" t="str">
        <f t="array" ref="AH4">IFERROR(IFNA(INDEX(RackfileUPLOAD!$F:$F,MATCH(AH3&amp;$A$1,RackfileUPLOAD!$C:$C&amp;RackfileUPLOAD!$M:$M,0),1),INDEX(RackfileUPLOAD!$F:$F,MATCH(AH3&amp;"0p",RackfileUPLOAD!$C:$C&amp;RackfileUPLOAD!$M:$M,0),1)),"")</f>
        <v/>
      </c>
      <c r="AI4" s="282" t="str">
        <f t="array" ref="AI4">IFERROR(IFNA(INDEX(RackfileUPLOAD!$F:$F,MATCH(AI3&amp;$A$1,RackfileUPLOAD!$C:$C&amp;RackfileUPLOAD!$M:$M,0),1),INDEX(RackfileUPLOAD!$F:$F,MATCH(AI3&amp;"0p",RackfileUPLOAD!$C:$C&amp;RackfileUPLOAD!$M:$M,0),1)),"")</f>
        <v/>
      </c>
      <c r="AJ4" s="282" t="str">
        <f t="array" ref="AJ4">IFERROR(IFNA(INDEX(RackfileUPLOAD!$F:$F,MATCH(AJ3&amp;$A$1,RackfileUPLOAD!$C:$C&amp;RackfileUPLOAD!$M:$M,0),1),INDEX(RackfileUPLOAD!$F:$F,MATCH(AJ3&amp;"0p",RackfileUPLOAD!$C:$C&amp;RackfileUPLOAD!$M:$M,0),1)),"")</f>
        <v/>
      </c>
      <c r="AL4" s="282" t="str">
        <f t="array" ref="AL4">IFERROR(IFNA(INDEX(RackfileUPLOAD!$F:$F,MATCH(AL3&amp;$A$1,RackfileUPLOAD!$C:$C&amp;RackfileUPLOAD!$M:$M,0),1),INDEX(RackfileUPLOAD!$F:$F,MATCH(AL3&amp;"0p",RackfileUPLOAD!$C:$C&amp;RackfileUPLOAD!$M:$M,0),1)),"")</f>
        <v/>
      </c>
      <c r="AM4" s="282" t="str">
        <f t="array" ref="AM4">IFERROR(IFNA(INDEX(RackfileUPLOAD!$F:$F,MATCH(AM3&amp;$A$1,RackfileUPLOAD!$C:$C&amp;RackfileUPLOAD!$M:$M,0),1),INDEX(RackfileUPLOAD!$F:$F,MATCH(AM3&amp;"0p",RackfileUPLOAD!$C:$C&amp;RackfileUPLOAD!$M:$M,0),1)),"")</f>
        <v/>
      </c>
      <c r="AN4" s="282" t="str">
        <f t="array" ref="AN4">IFERROR(IFNA(INDEX(RackfileUPLOAD!$F:$F,MATCH(AN3&amp;$A$1,RackfileUPLOAD!$C:$C&amp;RackfileUPLOAD!$M:$M,0),1),INDEX(RackfileUPLOAD!$F:$F,MATCH(AN3&amp;"0p",RackfileUPLOAD!$C:$C&amp;RackfileUPLOAD!$M:$M,0),1)),"")</f>
        <v/>
      </c>
      <c r="AO4" s="282" t="str">
        <f t="array" ref="AO4">IFERROR(IFNA(INDEX(RackfileUPLOAD!$F:$F,MATCH(AO3&amp;$A$1,RackfileUPLOAD!$C:$C&amp;RackfileUPLOAD!$M:$M,0),1),INDEX(RackfileUPLOAD!$F:$F,MATCH(AO3&amp;"0p",RackfileUPLOAD!$C:$C&amp;RackfileUPLOAD!$M:$M,0),1)),"")</f>
        <v/>
      </c>
      <c r="AP4" s="282" t="str">
        <f t="array" ref="AP4">IFERROR(IFNA(INDEX(RackfileUPLOAD!$F:$F,MATCH(AP3&amp;$A$1,RackfileUPLOAD!$C:$C&amp;RackfileUPLOAD!$M:$M,0),1),INDEX(RackfileUPLOAD!$F:$F,MATCH(AP3&amp;"0p",RackfileUPLOAD!$C:$C&amp;RackfileUPLOAD!$M:$M,0),1)),"")</f>
        <v/>
      </c>
      <c r="AQ4" s="282" t="str">
        <f t="array" ref="AQ4">IFERROR(IFNA(INDEX(RackfileUPLOAD!$F:$F,MATCH(AQ3&amp;$A$1,RackfileUPLOAD!$C:$C&amp;RackfileUPLOAD!$M:$M,0),1),INDEX(RackfileUPLOAD!$F:$F,MATCH(AQ3&amp;"0p",RackfileUPLOAD!$C:$C&amp;RackfileUPLOAD!$M:$M,0),1)),"")</f>
        <v/>
      </c>
      <c r="AR4" s="282" t="str">
        <f t="array" ref="AR4">IFERROR(IFNA(INDEX(RackfileUPLOAD!$F:$F,MATCH(AR3&amp;$A$1,RackfileUPLOAD!$C:$C&amp;RackfileUPLOAD!$M:$M,0),1),INDEX(RackfileUPLOAD!$F:$F,MATCH(AR3&amp;"0p",RackfileUPLOAD!$C:$C&amp;RackfileUPLOAD!$M:$M,0),1)),"")</f>
        <v/>
      </c>
      <c r="AS4" s="282" t="str">
        <f t="array" ref="AS4">IFERROR(IFNA(INDEX(RackfileUPLOAD!$F:$F,MATCH(AS3&amp;$A$1,RackfileUPLOAD!$C:$C&amp;RackfileUPLOAD!$M:$M,0),1),INDEX(RackfileUPLOAD!$F:$F,MATCH(AS3&amp;"0p",RackfileUPLOAD!$C:$C&amp;RackfileUPLOAD!$M:$M,0),1)),"")</f>
        <v/>
      </c>
      <c r="AT4" s="282" t="str">
        <f t="array" ref="AT4">IFERROR(IFNA(INDEX(RackfileUPLOAD!$F:$F,MATCH(AT3&amp;$A$1,RackfileUPLOAD!$C:$C&amp;RackfileUPLOAD!$M:$M,0),1),INDEX(RackfileUPLOAD!$F:$F,MATCH(AT3&amp;"0p",RackfileUPLOAD!$C:$C&amp;RackfileUPLOAD!$M:$M,0),1)),"")</f>
        <v/>
      </c>
      <c r="AU4" s="282" t="str">
        <f t="array" ref="AU4">IFERROR(IFNA(INDEX(RackfileUPLOAD!$F:$F,MATCH(AU3&amp;$A$1,RackfileUPLOAD!$C:$C&amp;RackfileUPLOAD!$M:$M,0),1),INDEX(RackfileUPLOAD!$F:$F,MATCH(AU3&amp;"0p",RackfileUPLOAD!$C:$C&amp;RackfileUPLOAD!$M:$M,0),1)),"")</f>
        <v/>
      </c>
      <c r="AV4" s="282" t="str">
        <f t="array" ref="AV4">IFERROR(IFNA(INDEX(RackfileUPLOAD!$F:$F,MATCH(AV3&amp;$A$1,RackfileUPLOAD!$C:$C&amp;RackfileUPLOAD!$M:$M,0),1),INDEX(RackfileUPLOAD!$F:$F,MATCH(AV3&amp;"0p",RackfileUPLOAD!$C:$C&amp;RackfileUPLOAD!$M:$M,0),1)),"")</f>
        <v/>
      </c>
      <c r="AW4" s="282" t="str">
        <f t="array" ref="AW4">IFERROR(IFNA(INDEX(RackfileUPLOAD!$F:$F,MATCH(AW3&amp;$A$1,RackfileUPLOAD!$C:$C&amp;RackfileUPLOAD!$M:$M,0),1),INDEX(RackfileUPLOAD!$F:$F,MATCH(AW3&amp;"0p",RackfileUPLOAD!$C:$C&amp;RackfileUPLOAD!$M:$M,0),1)),"")</f>
        <v/>
      </c>
      <c r="AX4" s="282" t="str">
        <f t="array" ref="AX4">IFERROR(IFNA(INDEX(RackfileUPLOAD!$F:$F,MATCH(AX3&amp;$A$1,RackfileUPLOAD!$C:$C&amp;RackfileUPLOAD!$M:$M,0),1),INDEX(RackfileUPLOAD!$F:$F,MATCH(AX3&amp;"0p",RackfileUPLOAD!$C:$C&amp;RackfileUPLOAD!$M:$M,0),1)),"")</f>
        <v/>
      </c>
      <c r="AY4" s="282" t="str">
        <f t="array" ref="AY4">IFERROR(IFNA(INDEX(RackfileUPLOAD!$F:$F,MATCH(AY3&amp;$A$1,RackfileUPLOAD!$C:$C&amp;RackfileUPLOAD!$M:$M,0),1),INDEX(RackfileUPLOAD!$F:$F,MATCH(AY3&amp;"0p",RackfileUPLOAD!$C:$C&amp;RackfileUPLOAD!$M:$M,0),1)),"")</f>
        <v/>
      </c>
      <c r="AZ4" s="282" t="str">
        <f t="array" ref="AZ4">IFERROR(IFNA(INDEX(RackfileUPLOAD!$F:$F,MATCH(AZ3&amp;$A$1,RackfileUPLOAD!$C:$C&amp;RackfileUPLOAD!$M:$M,0),1),INDEX(RackfileUPLOAD!$F:$F,MATCH(AZ3&amp;"0p",RackfileUPLOAD!$C:$C&amp;RackfileUPLOAD!$M:$M,0),1)),"")</f>
        <v/>
      </c>
      <c r="BA4" s="282" t="str">
        <f t="array" ref="BA4">IFERROR(IFNA(INDEX(RackfileUPLOAD!$F:$F,MATCH(BA3&amp;$A$1,RackfileUPLOAD!$C:$C&amp;RackfileUPLOAD!$M:$M,0),1),INDEX(RackfileUPLOAD!$F:$F,MATCH(BA3&amp;"0p",RackfileUPLOAD!$C:$C&amp;RackfileUPLOAD!$M:$M,0),1)),"")</f>
        <v/>
      </c>
      <c r="BB4" s="282" t="str">
        <f t="array" ref="BB4">IFERROR(IFNA(INDEX(RackfileUPLOAD!$F:$F,MATCH(BB3&amp;$A$1,RackfileUPLOAD!$C:$C&amp;RackfileUPLOAD!$M:$M,0),1),INDEX(RackfileUPLOAD!$F:$F,MATCH(BB3&amp;"0p",RackfileUPLOAD!$C:$C&amp;RackfileUPLOAD!$M:$M,0),1)),"")</f>
        <v/>
      </c>
      <c r="BC4" s="282" t="str">
        <f t="array" ref="BC4">IFERROR(IFNA(INDEX(RackfileUPLOAD!$F:$F,MATCH(BC3&amp;$A$1,RackfileUPLOAD!$C:$C&amp;RackfileUPLOAD!$M:$M,0),1),INDEX(RackfileUPLOAD!$F:$F,MATCH(BC3&amp;"0p",RackfileUPLOAD!$C:$C&amp;RackfileUPLOAD!$M:$M,0),1)),"")</f>
        <v/>
      </c>
      <c r="BD4" s="282" t="str">
        <f t="array" ref="BD4">IFERROR(IFNA(INDEX(RackfileUPLOAD!$F:$F,MATCH(BD3&amp;$A$1,RackfileUPLOAD!$C:$C&amp;RackfileUPLOAD!$M:$M,0),1),INDEX(RackfileUPLOAD!$F:$F,MATCH(BD3&amp;"0p",RackfileUPLOAD!$C:$C&amp;RackfileUPLOAD!$M:$M,0),1)),"")</f>
        <v/>
      </c>
      <c r="BE4" s="282" t="str">
        <f t="array" ref="BE4">IFERROR(IFNA(INDEX(RackfileUPLOAD!$F:$F,MATCH(BE3&amp;$A$1,RackfileUPLOAD!$C:$C&amp;RackfileUPLOAD!$M:$M,0),1),INDEX(RackfileUPLOAD!$F:$F,MATCH(BE3&amp;"0p",RackfileUPLOAD!$C:$C&amp;RackfileUPLOAD!$M:$M,0),1)),"")</f>
        <v/>
      </c>
      <c r="BF4" s="282" t="str">
        <f t="array" ref="BF4">IFERROR(IFNA(INDEX(RackfileUPLOAD!$F:$F,MATCH(BF3&amp;$A$1,RackfileUPLOAD!$C:$C&amp;RackfileUPLOAD!$M:$M,0),1),INDEX(RackfileUPLOAD!$F:$F,MATCH(BF3&amp;"0p",RackfileUPLOAD!$C:$C&amp;RackfileUPLOAD!$M:$M,0),1)),"")</f>
        <v/>
      </c>
      <c r="BG4" s="282" t="str">
        <f t="array" ref="BG4">IFERROR(IFNA(INDEX(RackfileUPLOAD!$F:$F,MATCH(BG3&amp;$A$1,RackfileUPLOAD!$C:$C&amp;RackfileUPLOAD!$M:$M,0),1),INDEX(RackfileUPLOAD!$F:$F,MATCH(BG3&amp;"0p",RackfileUPLOAD!$C:$C&amp;RackfileUPLOAD!$M:$M,0),1)),"")</f>
        <v/>
      </c>
      <c r="BH4" s="282" t="str">
        <f t="array" ref="BH4">IFERROR(IFNA(INDEX(RackfileUPLOAD!$F:$F,MATCH(BH3&amp;$A$1,RackfileUPLOAD!$C:$C&amp;RackfileUPLOAD!$M:$M,0),1),INDEX(RackfileUPLOAD!$F:$F,MATCH(BH3&amp;"0p",RackfileUPLOAD!$C:$C&amp;RackfileUPLOAD!$M:$M,0),1)),"")</f>
        <v/>
      </c>
      <c r="BI4" s="282" t="str">
        <f t="array" ref="BI4">IFERROR(IFNA(INDEX(RackfileUPLOAD!$F:$F,MATCH(BI3&amp;$A$1,RackfileUPLOAD!$C:$C&amp;RackfileUPLOAD!$M:$M,0),1),INDEX(RackfileUPLOAD!$F:$F,MATCH(BI3&amp;"0p",RackfileUPLOAD!$C:$C&amp;RackfileUPLOAD!$M:$M,0),1)),"")</f>
        <v/>
      </c>
      <c r="BJ4" s="282" t="str">
        <f t="array" ref="BJ4">IFERROR(IFNA(INDEX(RackfileUPLOAD!$F:$F,MATCH(BJ3&amp;$A$1,RackfileUPLOAD!$C:$C&amp;RackfileUPLOAD!$M:$M,0),1),INDEX(RackfileUPLOAD!$F:$F,MATCH(BJ3&amp;"0p",RackfileUPLOAD!$C:$C&amp;RackfileUPLOAD!$M:$M,0),1)),"")</f>
        <v/>
      </c>
      <c r="BK4" s="283"/>
      <c r="BN4" s="284"/>
      <c r="BO4" s="285"/>
    </row>
    <row r="5">
      <c r="B5" s="286" t="str">
        <f t="array" ref="B5">XLOOKUP(B3,'Läuferlisten'!$A:$A,'Läuferlisten'!$F:$F,,0)</f>
        <v/>
      </c>
      <c r="C5" s="286" t="str">
        <f t="array" ref="C5">XLOOKUP(C3,'Läuferlisten'!$A:$A,'Läuferlisten'!$F:$F,,0)</f>
        <v/>
      </c>
      <c r="D5" s="286" t="str">
        <f t="array" ref="D5">XLOOKUP(D3,'Läuferlisten'!$A:$A,'Läuferlisten'!$F:$F,,0)</f>
        <v/>
      </c>
      <c r="E5" s="286" t="str">
        <f t="array" ref="E5">XLOOKUP(E3,'Läuferlisten'!$A:$A,'Läuferlisten'!$F:$F,,0)</f>
        <v/>
      </c>
      <c r="F5" s="286" t="str">
        <f t="array" ref="F5">XLOOKUP(F3,'Läuferlisten'!$A:$A,'Läuferlisten'!$F:$F,,0)</f>
        <v/>
      </c>
      <c r="G5" s="286" t="str">
        <f t="array" ref="G5">XLOOKUP(G3,'Läuferlisten'!$A:$A,'Läuferlisten'!$F:$F,,0)</f>
        <v/>
      </c>
      <c r="H5" s="286" t="str">
        <f t="array" ref="H5">XLOOKUP(H3,'Läuferlisten'!$A:$A,'Läuferlisten'!$F:$F,,0)</f>
        <v/>
      </c>
      <c r="I5" s="286" t="str">
        <f t="array" ref="I5">XLOOKUP(I3,'Läuferlisten'!$A:$A,'Läuferlisten'!$F:$F,,0)</f>
        <v/>
      </c>
      <c r="J5" s="286" t="str">
        <f t="array" ref="J5">XLOOKUP(J3,'Läuferlisten'!$A:$A,'Läuferlisten'!$F:$F,,0)</f>
        <v/>
      </c>
      <c r="K5" s="286" t="str">
        <f t="array" ref="K5">XLOOKUP(K3,'Läuferlisten'!$A:$A,'Läuferlisten'!$F:$F,,0)</f>
        <v/>
      </c>
      <c r="L5" s="286" t="str">
        <f t="array" ref="L5">XLOOKUP(L3,'Läuferlisten'!$A:$A,'Läuferlisten'!$F:$F,,0)</f>
        <v/>
      </c>
      <c r="M5" s="286" t="str">
        <f t="array" ref="M5">XLOOKUP(M3,'Läuferlisten'!$A:$A,'Läuferlisten'!$F:$F,,0)</f>
        <v/>
      </c>
      <c r="N5" s="286" t="str">
        <f t="array" ref="N5">XLOOKUP(N3,'Läuferlisten'!$A:$A,'Läuferlisten'!$F:$F,,0)</f>
        <v/>
      </c>
      <c r="O5" s="286" t="str">
        <f t="array" ref="O5">XLOOKUP(O3,'Läuferlisten'!$A:$A,'Läuferlisten'!$F:$F,,0)</f>
        <v/>
      </c>
      <c r="P5" s="286" t="str">
        <f t="array" ref="P5">XLOOKUP(P3,'Läuferlisten'!$A:$A,'Läuferlisten'!$F:$F,,0)</f>
        <v/>
      </c>
      <c r="Q5" s="286" t="str">
        <f t="array" ref="Q5">XLOOKUP(Q3,'Läuferlisten'!$A:$A,'Läuferlisten'!$F:$F,,0)</f>
        <v/>
      </c>
      <c r="R5" s="286" t="str">
        <f t="array" ref="R5">XLOOKUP(R3,'Läuferlisten'!$A:$A,'Läuferlisten'!$F:$F,,0)</f>
        <v/>
      </c>
      <c r="S5" s="286" t="str">
        <f t="array" ref="S5">XLOOKUP(S3,'Läuferlisten'!$A:$A,'Läuferlisten'!$F:$F,,0)</f>
        <v/>
      </c>
      <c r="T5" s="286" t="str">
        <f t="array" ref="T5">XLOOKUP(T3,'Läuferlisten'!$A:$A,'Läuferlisten'!$F:$F,,0)</f>
        <v/>
      </c>
      <c r="U5" s="286" t="str">
        <f t="array" ref="U5">XLOOKUP(U3,'Läuferlisten'!$A:$A,'Läuferlisten'!$F:$F,,0)</f>
        <v/>
      </c>
      <c r="V5" s="286" t="str">
        <f t="array" ref="V5">XLOOKUP(V3,'Läuferlisten'!$A:$A,'Läuferlisten'!$F:$F,,0)</f>
        <v/>
      </c>
      <c r="W5" s="286" t="str">
        <f t="array" ref="W5">XLOOKUP(W3,'Läuferlisten'!$A:$A,'Läuferlisten'!$F:$F,,0)</f>
        <v/>
      </c>
      <c r="X5" s="286" t="str">
        <f t="array" ref="X5">XLOOKUP(X3,'Läuferlisten'!$A:$A,'Läuferlisten'!$F:$F,,0)</f>
        <v/>
      </c>
      <c r="Y5" s="286" t="str">
        <f t="array" ref="Y5">XLOOKUP(Y3,'Läuferlisten'!$A:$A,'Läuferlisten'!$F:$F,,0)</f>
        <v/>
      </c>
      <c r="Z5" s="286" t="str">
        <f t="array" ref="Z5">XLOOKUP(Z3,'Läuferlisten'!$A:$A,'Läuferlisten'!$F:$F,,0)</f>
        <v/>
      </c>
      <c r="AA5" s="286" t="str">
        <f t="array" ref="AA5">XLOOKUP(AA3,'Läuferlisten'!$A:$A,'Läuferlisten'!$F:$F,,0)</f>
        <v/>
      </c>
      <c r="AB5" s="286" t="str">
        <f t="array" ref="AB5">XLOOKUP(AB3,'Läuferlisten'!$A:$A,'Läuferlisten'!$F:$F,,0)</f>
        <v/>
      </c>
      <c r="AC5" s="286" t="str">
        <f t="array" ref="AC5">XLOOKUP(AC3,'Läuferlisten'!$A:$A,'Läuferlisten'!$F:$F,,0)</f>
        <v/>
      </c>
      <c r="AD5" s="286" t="str">
        <f t="array" ref="AD5">XLOOKUP(AD3,'Läuferlisten'!$A:$A,'Läuferlisten'!$F:$F,,0)</f>
        <v/>
      </c>
      <c r="AE5" s="286" t="str">
        <f t="array" ref="AE5">XLOOKUP(AE3,'Läuferlisten'!$A:$A,'Läuferlisten'!$F:$F,,0)</f>
        <v/>
      </c>
      <c r="AF5" s="286" t="str">
        <f t="array" ref="AF5">XLOOKUP(AF3,'Läuferlisten'!$A:$A,'Läuferlisten'!$F:$F,,0)</f>
        <v/>
      </c>
      <c r="AG5" s="286" t="str">
        <f t="array" ref="AG5">XLOOKUP(AG3,'Läuferlisten'!$A:$A,'Läuferlisten'!$F:$F,,0)</f>
        <v/>
      </c>
      <c r="AH5" s="286" t="str">
        <f t="array" ref="AH5">XLOOKUP(AH3,'Läuferlisten'!$A:$A,'Läuferlisten'!$F:$F,,0)</f>
        <v/>
      </c>
      <c r="AI5" s="286" t="str">
        <f t="array" ref="AI5">XLOOKUP(AI3,'Läuferlisten'!$A:$A,'Läuferlisten'!$F:$F,,0)</f>
        <v/>
      </c>
      <c r="AJ5" s="286" t="str">
        <f t="array" ref="AJ5">XLOOKUP(AJ3,'Läuferlisten'!$A:$A,'Läuferlisten'!$F:$F,,0)</f>
        <v/>
      </c>
      <c r="AL5" s="286" t="str">
        <f t="array" ref="AL5">XLOOKUP(AL3,'Läuferlisten'!$A:$A,'Läuferlisten'!$F:$F,,0)</f>
        <v/>
      </c>
      <c r="AM5" s="286" t="str">
        <f t="array" ref="AM5">XLOOKUP(AM3,'Läuferlisten'!$A:$A,'Läuferlisten'!$F:$F,,0)</f>
        <v/>
      </c>
      <c r="AN5" s="286" t="str">
        <f t="array" ref="AN5">XLOOKUP(AN3,'Läuferlisten'!$A:$A,'Läuferlisten'!$F:$F,,0)</f>
        <v/>
      </c>
      <c r="AO5" s="286" t="str">
        <f t="array" ref="AO5">XLOOKUP(AO3,'Läuferlisten'!$A:$A,'Läuferlisten'!$F:$F,,0)</f>
        <v/>
      </c>
      <c r="AP5" s="286" t="str">
        <f t="array" ref="AP5">XLOOKUP(AP3,'Läuferlisten'!$A:$A,'Läuferlisten'!$F:$F,,0)</f>
        <v/>
      </c>
      <c r="AQ5" s="286" t="str">
        <f t="array" ref="AQ5">XLOOKUP(AQ3,'Läuferlisten'!$A:$A,'Läuferlisten'!$F:$F,,0)</f>
        <v/>
      </c>
      <c r="AR5" s="286" t="str">
        <f t="array" ref="AR5">XLOOKUP(AR3,'Läuferlisten'!$A:$A,'Läuferlisten'!$F:$F,,0)</f>
        <v/>
      </c>
      <c r="AS5" s="286" t="str">
        <f t="array" ref="AS5">XLOOKUP(AS3,'Läuferlisten'!$A:$A,'Läuferlisten'!$F:$F,,0)</f>
        <v/>
      </c>
      <c r="AT5" s="286" t="str">
        <f t="array" ref="AT5">XLOOKUP(AT3,'Läuferlisten'!$A:$A,'Läuferlisten'!$F:$F,,0)</f>
        <v/>
      </c>
      <c r="AU5" s="286" t="str">
        <f t="array" ref="AU5">XLOOKUP(AU3,'Läuferlisten'!$A:$A,'Läuferlisten'!$F:$F,,0)</f>
        <v/>
      </c>
      <c r="AV5" s="286" t="str">
        <f t="array" ref="AV5">XLOOKUP(AV3,'Läuferlisten'!$A:$A,'Läuferlisten'!$F:$F,,0)</f>
        <v/>
      </c>
      <c r="AW5" s="286" t="str">
        <f t="array" ref="AW5">XLOOKUP(AW3,'Läuferlisten'!$A:$A,'Läuferlisten'!$F:$F,,0)</f>
        <v/>
      </c>
      <c r="AX5" s="286" t="str">
        <f t="array" ref="AX5">XLOOKUP(AX3,'Läuferlisten'!$A:$A,'Läuferlisten'!$F:$F,,0)</f>
        <v/>
      </c>
      <c r="AY5" s="286" t="str">
        <f t="array" ref="AY5">XLOOKUP(AY3,'Läuferlisten'!$A:$A,'Läuferlisten'!$F:$F,,0)</f>
        <v/>
      </c>
      <c r="AZ5" s="286" t="str">
        <f t="array" ref="AZ5">XLOOKUP(AZ3,'Läuferlisten'!$A:$A,'Läuferlisten'!$F:$F,,0)</f>
        <v/>
      </c>
      <c r="BA5" s="286" t="str">
        <f t="array" ref="BA5">XLOOKUP(BA3,'Läuferlisten'!$A:$A,'Läuferlisten'!$F:$F,,0)</f>
        <v/>
      </c>
      <c r="BB5" s="286" t="str">
        <f t="array" ref="BB5">XLOOKUP(BB3,'Läuferlisten'!$A:$A,'Läuferlisten'!$F:$F,,0)</f>
        <v/>
      </c>
      <c r="BC5" s="286" t="str">
        <f t="array" ref="BC5">XLOOKUP(BC3,'Läuferlisten'!$A:$A,'Läuferlisten'!$F:$F,,0)</f>
        <v/>
      </c>
      <c r="BD5" s="286" t="str">
        <f t="array" ref="BD5">XLOOKUP(BD3,'Läuferlisten'!$A:$A,'Läuferlisten'!$F:$F,,0)</f>
        <v/>
      </c>
      <c r="BE5" s="286" t="str">
        <f t="array" ref="BE5">XLOOKUP(BE3,'Läuferlisten'!$A:$A,'Läuferlisten'!$F:$F,,0)</f>
        <v/>
      </c>
      <c r="BF5" s="286" t="str">
        <f t="array" ref="BF5">XLOOKUP(BF3,'Läuferlisten'!$A:$A,'Läuferlisten'!$F:$F,,0)</f>
        <v/>
      </c>
      <c r="BG5" s="286" t="str">
        <f t="array" ref="BG5">XLOOKUP(BG3,'Läuferlisten'!$A:$A,'Läuferlisten'!$F:$F,,0)</f>
        <v/>
      </c>
      <c r="BH5" s="286" t="str">
        <f t="array" ref="BH5">XLOOKUP(BH3,'Läuferlisten'!$A:$A,'Läuferlisten'!$F:$F,,0)</f>
        <v/>
      </c>
      <c r="BI5" s="286" t="str">
        <f t="array" ref="BI5">XLOOKUP(BI3,'Läuferlisten'!$A:$A,'Läuferlisten'!$F:$F,,0)</f>
        <v/>
      </c>
      <c r="BJ5" s="286" t="str">
        <f t="array" ref="BJ5">XLOOKUP(BJ3,'Läuferlisten'!$A:$A,'Läuferlisten'!$F:$F,,0)</f>
        <v/>
      </c>
      <c r="BK5" s="283"/>
      <c r="BN5" s="284"/>
      <c r="BO5" s="266"/>
    </row>
    <row r="6">
      <c r="A6" s="275" t="s">
        <v>3103</v>
      </c>
      <c r="B6" s="287"/>
      <c r="C6" s="287"/>
      <c r="D6" s="287"/>
      <c r="E6" s="287"/>
      <c r="F6" s="287"/>
      <c r="G6" s="287" t="s">
        <v>67</v>
      </c>
      <c r="H6" s="287" t="s">
        <v>73</v>
      </c>
      <c r="I6" s="287" t="s">
        <v>76</v>
      </c>
      <c r="J6" s="287" t="s">
        <v>82</v>
      </c>
      <c r="K6" s="287" t="s">
        <v>3104</v>
      </c>
      <c r="L6" s="287" t="s">
        <v>3105</v>
      </c>
      <c r="M6" s="287" t="s">
        <v>3106</v>
      </c>
      <c r="N6" s="287" t="s">
        <v>3107</v>
      </c>
      <c r="O6" s="287" t="s">
        <v>3108</v>
      </c>
      <c r="P6" s="287" t="s">
        <v>3109</v>
      </c>
      <c r="Q6" s="287" t="s">
        <v>3110</v>
      </c>
      <c r="R6" s="287" t="s">
        <v>3111</v>
      </c>
      <c r="S6" s="287" t="s">
        <v>3112</v>
      </c>
      <c r="T6" s="287" t="s">
        <v>3113</v>
      </c>
      <c r="U6" s="287" t="s">
        <v>3114</v>
      </c>
      <c r="V6" s="287" t="s">
        <v>3115</v>
      </c>
      <c r="W6" s="287" t="s">
        <v>3116</v>
      </c>
      <c r="X6" s="287" t="s">
        <v>3117</v>
      </c>
      <c r="Y6" s="287" t="s">
        <v>92</v>
      </c>
      <c r="Z6" s="287" t="s">
        <v>98</v>
      </c>
      <c r="AA6" s="287" t="s">
        <v>104</v>
      </c>
      <c r="AB6" s="287" t="s">
        <v>110</v>
      </c>
      <c r="AC6" s="287" t="s">
        <v>3118</v>
      </c>
      <c r="AD6" s="287" t="s">
        <v>3119</v>
      </c>
      <c r="AE6" s="287" t="s">
        <v>3120</v>
      </c>
      <c r="AF6" s="287" t="s">
        <v>3121</v>
      </c>
      <c r="AG6" s="287" t="s">
        <v>3122</v>
      </c>
      <c r="AH6" s="287" t="s">
        <v>3123</v>
      </c>
      <c r="AI6" s="287" t="s">
        <v>122</v>
      </c>
      <c r="AJ6" s="287" t="s">
        <v>134</v>
      </c>
      <c r="AL6" s="287" t="s">
        <v>140</v>
      </c>
      <c r="AM6" s="287" t="s">
        <v>3124</v>
      </c>
      <c r="AN6" s="287" t="s">
        <v>3125</v>
      </c>
      <c r="AO6" s="287" t="s">
        <v>3126</v>
      </c>
      <c r="AP6" s="287" t="s">
        <v>3127</v>
      </c>
      <c r="AQ6" s="287" t="s">
        <v>165</v>
      </c>
      <c r="AR6" s="287" t="s">
        <v>3128</v>
      </c>
      <c r="AS6" s="287" t="s">
        <v>183</v>
      </c>
      <c r="AT6" s="287" t="s">
        <v>189</v>
      </c>
      <c r="AU6" s="287" t="s">
        <v>3129</v>
      </c>
      <c r="AV6" s="287" t="s">
        <v>3130</v>
      </c>
      <c r="AW6" s="287" t="s">
        <v>3131</v>
      </c>
      <c r="AX6" s="287" t="s">
        <v>3132</v>
      </c>
      <c r="AY6" s="287" t="s">
        <v>195</v>
      </c>
      <c r="AZ6" s="287" t="s">
        <v>207</v>
      </c>
      <c r="BA6" s="287" t="s">
        <v>219</v>
      </c>
      <c r="BB6" s="287" t="s">
        <v>3133</v>
      </c>
      <c r="BC6" s="287" t="s">
        <v>3134</v>
      </c>
      <c r="BD6" s="287" t="s">
        <v>3135</v>
      </c>
      <c r="BE6" s="287" t="s">
        <v>240</v>
      </c>
      <c r="BF6" s="287" t="s">
        <v>251</v>
      </c>
      <c r="BG6" s="287" t="s">
        <v>259</v>
      </c>
      <c r="BH6" s="287" t="s">
        <v>267</v>
      </c>
      <c r="BI6" s="287" t="s">
        <v>275</v>
      </c>
      <c r="BJ6" s="288" t="s">
        <v>282</v>
      </c>
      <c r="BK6" s="279" t="s">
        <v>3136</v>
      </c>
      <c r="BL6" s="280" t="s">
        <v>3137</v>
      </c>
      <c r="BM6" s="280" t="s">
        <v>3138</v>
      </c>
      <c r="BN6" s="281" t="s">
        <v>3139</v>
      </c>
      <c r="BO6" s="266"/>
    </row>
    <row r="7" ht="75.0" customHeight="1">
      <c r="B7" s="282" t="str">
        <f t="array" ref="B7">IFERROR(IFNA(INDEX(RackfileUPLOAD!$F:$F,MATCH(B6&amp;$A$1,RackfileUPLOAD!$C:$C&amp;RackfileUPLOAD!$M:$M,0),1),INDEX(RackfileUPLOAD!$F:$F,MATCH(B6&amp;"0p",RackfileUPLOAD!$C:$C&amp;RackfileUPLOAD!$M:$M,0),1)),"")</f>
        <v/>
      </c>
      <c r="C7" s="282" t="str">
        <f t="array" ref="C7">IFERROR(IFNA(INDEX(RackfileUPLOAD!$F:$F,MATCH(C6&amp;$A$1,RackfileUPLOAD!$C:$C&amp;RackfileUPLOAD!$M:$M,0),1),INDEX(RackfileUPLOAD!$F:$F,MATCH(C6&amp;"0p",RackfileUPLOAD!$C:$C&amp;RackfileUPLOAD!$M:$M,0),1)),"")</f>
        <v/>
      </c>
      <c r="D7" s="282" t="str">
        <f t="array" ref="D7">IFERROR(IFNA(INDEX(RackfileUPLOAD!$F:$F,MATCH(D6&amp;$A$1,RackfileUPLOAD!$C:$C&amp;RackfileUPLOAD!$M:$M,0),1),INDEX(RackfileUPLOAD!$F:$F,MATCH(D6&amp;"0p",RackfileUPLOAD!$C:$C&amp;RackfileUPLOAD!$M:$M,0),1)),"")</f>
        <v/>
      </c>
      <c r="E7" s="282" t="str">
        <f t="array" ref="E7">IFERROR(IFNA(INDEX(RackfileUPLOAD!$F:$F,MATCH(E6&amp;$A$1,RackfileUPLOAD!$C:$C&amp;RackfileUPLOAD!$M:$M,0),1),INDEX(RackfileUPLOAD!$F:$F,MATCH(E6&amp;"0p",RackfileUPLOAD!$C:$C&amp;RackfileUPLOAD!$M:$M,0),1)),"")</f>
        <v/>
      </c>
      <c r="F7" s="282" t="str">
        <f t="array" ref="F7">IFERROR(IFNA(INDEX(RackfileUPLOAD!$F:$F,MATCH(F6&amp;$A$1,RackfileUPLOAD!$C:$C&amp;RackfileUPLOAD!$M:$M,0),1),INDEX(RackfileUPLOAD!$F:$F,MATCH(F6&amp;"0p",RackfileUPLOAD!$C:$C&amp;RackfileUPLOAD!$M:$M,0),1)),"")</f>
        <v/>
      </c>
      <c r="G7" s="282" t="str">
        <f t="array" ref="G7">IFERROR(IFNA(INDEX(RackfileUPLOAD!$F:$F,MATCH(G6&amp;$A$1,RackfileUPLOAD!$C:$C&amp;RackfileUPLOAD!$M:$M,0),1),INDEX(RackfileUPLOAD!$F:$F,MATCH(G6&amp;"0p",RackfileUPLOAD!$C:$C&amp;RackfileUPLOAD!$M:$M,0),1)),"")</f>
        <v>Factor Liner Small1</v>
      </c>
      <c r="H7" s="282" t="str">
        <f t="array" ref="H7">IFERROR(IFNA(INDEX(RackfileUPLOAD!$F:$F,MATCH(H6&amp;$A$1,RackfileUPLOAD!$C:$C&amp;RackfileUPLOAD!$M:$M,0),1),INDEX(RackfileUPLOAD!$F:$F,MATCH(H6&amp;"0p",RackfileUPLOAD!$C:$C&amp;RackfileUPLOAD!$M:$M,0),1)),"")</f>
        <v>Factor Liner Medium1</v>
      </c>
      <c r="I7" s="282" t="str">
        <f t="array" ref="I7">IFERROR(IFNA(INDEX(RackfileUPLOAD!$F:$F,MATCH(I6&amp;$A$1,RackfileUPLOAD!$C:$C&amp;RackfileUPLOAD!$M:$M,0),1),INDEX(RackfileUPLOAD!$F:$F,MATCH(I6&amp;"0p",RackfileUPLOAD!$C:$C&amp;RackfileUPLOAD!$M:$M,0),1)),"")</f>
        <v>Factor Liner Small2</v>
      </c>
      <c r="J7" s="282" t="str">
        <f t="array" ref="J7">IFERROR(IFNA(INDEX(RackfileUPLOAD!$F:$F,MATCH(J6&amp;$A$1,RackfileUPLOAD!$C:$C&amp;RackfileUPLOAD!$M:$M,0),1),INDEX(RackfileUPLOAD!$F:$F,MATCH(J6&amp;"0p",RackfileUPLOAD!$C:$C&amp;RackfileUPLOAD!$M:$M,0),1)),"")</f>
        <v>Factor Liner Medium2</v>
      </c>
      <c r="K7" s="282" t="str">
        <f t="array" ref="K7">IFERROR(IFNA(INDEX(RackfileUPLOAD!$F:$F,MATCH(K6&amp;$A$1,RackfileUPLOAD!$C:$C&amp;RackfileUPLOAD!$M:$M,0),1),INDEX(RackfileUPLOAD!$F:$F,MATCH(K6&amp;"0p",RackfileUPLOAD!$C:$C&amp;RackfileUPLOAD!$M:$M,0),1)),"")</f>
        <v/>
      </c>
      <c r="L7" s="282" t="str">
        <f t="array" ref="L7">IFERROR(IFNA(INDEX(RackfileUPLOAD!$F:$F,MATCH(L6&amp;$A$1,RackfileUPLOAD!$C:$C&amp;RackfileUPLOAD!$M:$M,0),1),INDEX(RackfileUPLOAD!$F:$F,MATCH(L6&amp;"0p",RackfileUPLOAD!$C:$C&amp;RackfileUPLOAD!$M:$M,0),1)),"")</f>
        <v/>
      </c>
      <c r="M7" s="282" t="str">
        <f t="array" ref="M7">IFERROR(IFNA(INDEX(RackfileUPLOAD!$F:$F,MATCH(M6&amp;$A$1,RackfileUPLOAD!$C:$C&amp;RackfileUPLOAD!$M:$M,0),1),INDEX(RackfileUPLOAD!$F:$F,MATCH(M6&amp;"0p",RackfileUPLOAD!$C:$C&amp;RackfileUPLOAD!$M:$M,0),1)),"")</f>
        <v/>
      </c>
      <c r="N7" s="282" t="str">
        <f t="array" ref="N7">IFERROR(IFNA(INDEX(RackfileUPLOAD!$F:$F,MATCH(N6&amp;$A$1,RackfileUPLOAD!$C:$C&amp;RackfileUPLOAD!$M:$M,0),1),INDEX(RackfileUPLOAD!$F:$F,MATCH(N6&amp;"0p",RackfileUPLOAD!$C:$C&amp;RackfileUPLOAD!$M:$M,0),1)),"")</f>
        <v/>
      </c>
      <c r="O7" s="282" t="str">
        <f t="array" ref="O7">IFERROR(IFNA(INDEX(RackfileUPLOAD!$F:$F,MATCH(O6&amp;$A$1,RackfileUPLOAD!$C:$C&amp;RackfileUPLOAD!$M:$M,0),1),INDEX(RackfileUPLOAD!$F:$F,MATCH(O6&amp;"0p",RackfileUPLOAD!$C:$C&amp;RackfileUPLOAD!$M:$M,0),1)),"")</f>
        <v/>
      </c>
      <c r="P7" s="282" t="str">
        <f t="array" ref="P7">IFERROR(IFNA(INDEX(RackfileUPLOAD!$F:$F,MATCH(P6&amp;$A$1,RackfileUPLOAD!$C:$C&amp;RackfileUPLOAD!$M:$M,0),1),INDEX(RackfileUPLOAD!$F:$F,MATCH(P6&amp;"0p",RackfileUPLOAD!$C:$C&amp;RackfileUPLOAD!$M:$M,0),1)),"")</f>
        <v/>
      </c>
      <c r="Q7" s="282" t="str">
        <f t="array" ref="Q7">IFERROR(IFNA(INDEX(RackfileUPLOAD!$F:$F,MATCH(Q6&amp;$A$1,RackfileUPLOAD!$C:$C&amp;RackfileUPLOAD!$M:$M,0),1),INDEX(RackfileUPLOAD!$F:$F,MATCH(Q6&amp;"0p",RackfileUPLOAD!$C:$C&amp;RackfileUPLOAD!$M:$M,0),1)),"")</f>
        <v/>
      </c>
      <c r="R7" s="282" t="str">
        <f t="array" ref="R7">IFERROR(IFNA(INDEX(RackfileUPLOAD!$F:$F,MATCH(R6&amp;$A$1,RackfileUPLOAD!$C:$C&amp;RackfileUPLOAD!$M:$M,0),1),INDEX(RackfileUPLOAD!$F:$F,MATCH(R6&amp;"0p",RackfileUPLOAD!$C:$C&amp;RackfileUPLOAD!$M:$M,0),1)),"")</f>
        <v/>
      </c>
      <c r="S7" s="282" t="str">
        <f t="array" ref="S7">IFERROR(IFNA(INDEX(RackfileUPLOAD!$F:$F,MATCH(S6&amp;$A$1,RackfileUPLOAD!$C:$C&amp;RackfileUPLOAD!$M:$M,0),1),INDEX(RackfileUPLOAD!$F:$F,MATCH(S6&amp;"0p",RackfileUPLOAD!$C:$C&amp;RackfileUPLOAD!$M:$M,0),1)),"")</f>
        <v/>
      </c>
      <c r="T7" s="282" t="str">
        <f t="array" ref="T7">IFERROR(IFNA(INDEX(RackfileUPLOAD!$F:$F,MATCH(T6&amp;$A$1,RackfileUPLOAD!$C:$C&amp;RackfileUPLOAD!$M:$M,0),1),INDEX(RackfileUPLOAD!$F:$F,MATCH(T6&amp;"0p",RackfileUPLOAD!$C:$C&amp;RackfileUPLOAD!$M:$M,0),1)),"")</f>
        <v/>
      </c>
      <c r="U7" s="282" t="str">
        <f t="array" ref="U7">IFERROR(IFNA(INDEX(RackfileUPLOAD!$F:$F,MATCH(U6&amp;$A$1,RackfileUPLOAD!$C:$C&amp;RackfileUPLOAD!$M:$M,0),1),INDEX(RackfileUPLOAD!$F:$F,MATCH(U6&amp;"0p",RackfileUPLOAD!$C:$C&amp;RackfileUPLOAD!$M:$M,0),1)),"")</f>
        <v/>
      </c>
      <c r="V7" s="282" t="str">
        <f t="array" ref="V7">IFERROR(IFNA(INDEX(RackfileUPLOAD!$F:$F,MATCH(V6&amp;$A$1,RackfileUPLOAD!$C:$C&amp;RackfileUPLOAD!$M:$M,0),1),INDEX(RackfileUPLOAD!$F:$F,MATCH(V6&amp;"0p",RackfileUPLOAD!$C:$C&amp;RackfileUPLOAD!$M:$M,0),1)),"")</f>
        <v/>
      </c>
      <c r="W7" s="282" t="str">
        <f t="array" ref="W7">IFERROR(IFNA(INDEX(RackfileUPLOAD!$F:$F,MATCH(W6&amp;$A$1,RackfileUPLOAD!$C:$C&amp;RackfileUPLOAD!$M:$M,0),1),INDEX(RackfileUPLOAD!$F:$F,MATCH(W6&amp;"0p",RackfileUPLOAD!$C:$C&amp;RackfileUPLOAD!$M:$M,0),1)),"")</f>
        <v/>
      </c>
      <c r="X7" s="282" t="str">
        <f t="array" ref="X7">IFERROR(IFNA(INDEX(RackfileUPLOAD!$F:$F,MATCH(X6&amp;$A$1,RackfileUPLOAD!$C:$C&amp;RackfileUPLOAD!$M:$M,0),1),INDEX(RackfileUPLOAD!$F:$F,MATCH(X6&amp;"0p",RackfileUPLOAD!$C:$C&amp;RackfileUPLOAD!$M:$M,0),1)),"")</f>
        <v/>
      </c>
      <c r="Y7" s="282" t="str">
        <f t="array" ref="Y7">IFERROR(IFNA(INDEX(RackfileUPLOAD!$F:$F,MATCH(Y6&amp;$A$1,RackfileUPLOAD!$C:$C&amp;RackfileUPLOAD!$M:$M,0),1),INDEX(RackfileUPLOAD!$F:$F,MATCH(Y6&amp;"0p",RackfileUPLOAD!$C:$C&amp;RackfileUPLOAD!$M:$M,0),1)),"")</f>
        <v/>
      </c>
      <c r="Z7" s="282" t="str">
        <f t="array" ref="Z7">IFERROR(IFNA(INDEX(RackfileUPLOAD!$F:$F,MATCH(Z6&amp;$A$1,RackfileUPLOAD!$C:$C&amp;RackfileUPLOAD!$M:$M,0),1),INDEX(RackfileUPLOAD!$F:$F,MATCH(Z6&amp;"0p",RackfileUPLOAD!$C:$C&amp;RackfileUPLOAD!$M:$M,0),1)),"")</f>
        <v/>
      </c>
      <c r="AA7" s="282" t="str">
        <f t="array" ref="AA7">IFERROR(IFNA(INDEX(RackfileUPLOAD!$F:$F,MATCH(AA6&amp;$A$1,RackfileUPLOAD!$C:$C&amp;RackfileUPLOAD!$M:$M,0),1),INDEX(RackfileUPLOAD!$F:$F,MATCH(AA6&amp;"0p",RackfileUPLOAD!$C:$C&amp;RackfileUPLOAD!$M:$M,0),1)),"")</f>
        <v/>
      </c>
      <c r="AB7" s="282" t="str">
        <f t="array" ref="AB7">IFERROR(IFNA(INDEX(RackfileUPLOAD!$F:$F,MATCH(AB6&amp;$A$1,RackfileUPLOAD!$C:$C&amp;RackfileUPLOAD!$M:$M,0),1),INDEX(RackfileUPLOAD!$F:$F,MATCH(AB6&amp;"0p",RackfileUPLOAD!$C:$C&amp;RackfileUPLOAD!$M:$M,0),1)),"")</f>
        <v/>
      </c>
      <c r="AC7" s="282" t="str">
        <f t="array" ref="AC7">IFERROR(IFNA(INDEX(RackfileUPLOAD!$F:$F,MATCH(AC6&amp;$A$1,RackfileUPLOAD!$C:$C&amp;RackfileUPLOAD!$M:$M,0),1),INDEX(RackfileUPLOAD!$F:$F,MATCH(AC6&amp;"0p",RackfileUPLOAD!$C:$C&amp;RackfileUPLOAD!$M:$M,0),1)),"")</f>
        <v/>
      </c>
      <c r="AD7" s="282" t="str">
        <f t="array" ref="AD7">IFERROR(IFNA(INDEX(RackfileUPLOAD!$F:$F,MATCH(AD6&amp;$A$1,RackfileUPLOAD!$C:$C&amp;RackfileUPLOAD!$M:$M,0),1),INDEX(RackfileUPLOAD!$F:$F,MATCH(AD6&amp;"0p",RackfileUPLOAD!$C:$C&amp;RackfileUPLOAD!$M:$M,0),1)),"")</f>
        <v/>
      </c>
      <c r="AE7" s="282" t="str">
        <f t="array" ref="AE7">IFERROR(IFNA(INDEX(RackfileUPLOAD!$F:$F,MATCH(AE6&amp;$A$1,RackfileUPLOAD!$C:$C&amp;RackfileUPLOAD!$M:$M,0),1),INDEX(RackfileUPLOAD!$F:$F,MATCH(AE6&amp;"0p",RackfileUPLOAD!$C:$C&amp;RackfileUPLOAD!$M:$M,0),1)),"")</f>
        <v/>
      </c>
      <c r="AF7" s="282" t="str">
        <f t="array" ref="AF7">IFERROR(IFNA(INDEX(RackfileUPLOAD!$F:$F,MATCH(AF6&amp;$A$1,RackfileUPLOAD!$C:$C&amp;RackfileUPLOAD!$M:$M,0),1),INDEX(RackfileUPLOAD!$F:$F,MATCH(AF6&amp;"0p",RackfileUPLOAD!$C:$C&amp;RackfileUPLOAD!$M:$M,0),1)),"")</f>
        <v/>
      </c>
      <c r="AG7" s="282" t="str">
        <f t="array" ref="AG7">IFERROR(IFNA(INDEX(RackfileUPLOAD!$F:$F,MATCH(AG6&amp;$A$1,RackfileUPLOAD!$C:$C&amp;RackfileUPLOAD!$M:$M,0),1),INDEX(RackfileUPLOAD!$F:$F,MATCH(AG6&amp;"0p",RackfileUPLOAD!$C:$C&amp;RackfileUPLOAD!$M:$M,0),1)),"")</f>
        <v/>
      </c>
      <c r="AH7" s="282" t="str">
        <f t="array" ref="AH7">IFERROR(IFNA(INDEX(RackfileUPLOAD!$F:$F,MATCH(AH6&amp;$A$1,RackfileUPLOAD!$C:$C&amp;RackfileUPLOAD!$M:$M,0),1),INDEX(RackfileUPLOAD!$F:$F,MATCH(AH6&amp;"0p",RackfileUPLOAD!$C:$C&amp;RackfileUPLOAD!$M:$M,0),1)),"")</f>
        <v/>
      </c>
      <c r="AI7" s="282" t="str">
        <f t="array" ref="AI7">IFERROR(IFNA(INDEX(RackfileUPLOAD!$F:$F,MATCH(AI6&amp;$A$1,RackfileUPLOAD!$C:$C&amp;RackfileUPLOAD!$M:$M,0),1),INDEX(RackfileUPLOAD!$F:$F,MATCH(AI6&amp;"0p",RackfileUPLOAD!$C:$C&amp;RackfileUPLOAD!$M:$M,0),1)),"")</f>
        <v/>
      </c>
      <c r="AJ7" s="282" t="str">
        <f t="array" ref="AJ7">IFERROR(IFNA(INDEX(RackfileUPLOAD!$F:$F,MATCH(AJ6&amp;$A$1,RackfileUPLOAD!$C:$C&amp;RackfileUPLOAD!$M:$M,0),1),INDEX(RackfileUPLOAD!$F:$F,MATCH(AJ6&amp;"0p",RackfileUPLOAD!$C:$C&amp;RackfileUPLOAD!$M:$M,0),1)),"")</f>
        <v/>
      </c>
      <c r="AL7" s="282" t="str">
        <f t="array" ref="AL7">IFERROR(IFNA(INDEX(RackfileUPLOAD!$F:$F,MATCH(AL6&amp;$A$1,RackfileUPLOAD!$C:$C&amp;RackfileUPLOAD!$M:$M,0),1),INDEX(RackfileUPLOAD!$F:$F,MATCH(AL6&amp;"0p",RackfileUPLOAD!$C:$C&amp;RackfileUPLOAD!$M:$M,0),1)),"")</f>
        <v/>
      </c>
      <c r="AM7" s="282" t="str">
        <f t="array" ref="AM7">IFERROR(IFNA(INDEX(RackfileUPLOAD!$F:$F,MATCH(AM6&amp;$A$1,RackfileUPLOAD!$C:$C&amp;RackfileUPLOAD!$M:$M,0),1),INDEX(RackfileUPLOAD!$F:$F,MATCH(AM6&amp;"0p",RackfileUPLOAD!$C:$C&amp;RackfileUPLOAD!$M:$M,0),1)),"")</f>
        <v/>
      </c>
      <c r="AN7" s="282" t="str">
        <f t="array" ref="AN7">IFERROR(IFNA(INDEX(RackfileUPLOAD!$F:$F,MATCH(AN6&amp;$A$1,RackfileUPLOAD!$C:$C&amp;RackfileUPLOAD!$M:$M,0),1),INDEX(RackfileUPLOAD!$F:$F,MATCH(AN6&amp;"0p",RackfileUPLOAD!$C:$C&amp;RackfileUPLOAD!$M:$M,0),1)),"")</f>
        <v/>
      </c>
      <c r="AO7" s="282" t="str">
        <f t="array" ref="AO7">IFERROR(IFNA(INDEX(RackfileUPLOAD!$F:$F,MATCH(AO6&amp;$A$1,RackfileUPLOAD!$C:$C&amp;RackfileUPLOAD!$M:$M,0),1),INDEX(RackfileUPLOAD!$F:$F,MATCH(AO6&amp;"0p",RackfileUPLOAD!$C:$C&amp;RackfileUPLOAD!$M:$M,0),1)),"")</f>
        <v/>
      </c>
      <c r="AP7" s="282" t="str">
        <f t="array" ref="AP7">IFERROR(IFNA(INDEX(RackfileUPLOAD!$F:$F,MATCH(AP6&amp;$A$1,RackfileUPLOAD!$C:$C&amp;RackfileUPLOAD!$M:$M,0),1),INDEX(RackfileUPLOAD!$F:$F,MATCH(AP6&amp;"0p",RackfileUPLOAD!$C:$C&amp;RackfileUPLOAD!$M:$M,0),1)),"")</f>
        <v/>
      </c>
      <c r="AQ7" s="282" t="str">
        <f t="array" ref="AQ7">IFERROR(IFNA(INDEX(RackfileUPLOAD!$F:$F,MATCH(AQ6&amp;$A$1,RackfileUPLOAD!$C:$C&amp;RackfileUPLOAD!$M:$M,0),1),INDEX(RackfileUPLOAD!$F:$F,MATCH(AQ6&amp;"0p",RackfileUPLOAD!$C:$C&amp;RackfileUPLOAD!$M:$M,0),1)),"")</f>
        <v/>
      </c>
      <c r="AR7" s="282" t="str">
        <f t="array" ref="AR7">IFERROR(IFNA(INDEX(RackfileUPLOAD!$F:$F,MATCH(AR6&amp;$A$1,RackfileUPLOAD!$C:$C&amp;RackfileUPLOAD!$M:$M,0),1),INDEX(RackfileUPLOAD!$F:$F,MATCH(AR6&amp;"0p",RackfileUPLOAD!$C:$C&amp;RackfileUPLOAD!$M:$M,0),1)),"")</f>
        <v/>
      </c>
      <c r="AS7" s="282" t="str">
        <f t="array" ref="AS7">IFERROR(IFNA(INDEX(RackfileUPLOAD!$F:$F,MATCH(AS6&amp;$A$1,RackfileUPLOAD!$C:$C&amp;RackfileUPLOAD!$M:$M,0),1),INDEX(RackfileUPLOAD!$F:$F,MATCH(AS6&amp;"0p",RackfileUPLOAD!$C:$C&amp;RackfileUPLOAD!$M:$M,0),1)),"")</f>
        <v/>
      </c>
      <c r="AT7" s="282" t="str">
        <f t="array" ref="AT7">IFERROR(IFNA(INDEX(RackfileUPLOAD!$F:$F,MATCH(AT6&amp;$A$1,RackfileUPLOAD!$C:$C&amp;RackfileUPLOAD!$M:$M,0),1),INDEX(RackfileUPLOAD!$F:$F,MATCH(AT6&amp;"0p",RackfileUPLOAD!$C:$C&amp;RackfileUPLOAD!$M:$M,0),1)),"")</f>
        <v/>
      </c>
      <c r="AU7" s="282" t="str">
        <f t="array" ref="AU7">IFERROR(IFNA(INDEX(RackfileUPLOAD!$F:$F,MATCH(AU6&amp;$A$1,RackfileUPLOAD!$C:$C&amp;RackfileUPLOAD!$M:$M,0),1),INDEX(RackfileUPLOAD!$F:$F,MATCH(AU6&amp;"0p",RackfileUPLOAD!$C:$C&amp;RackfileUPLOAD!$M:$M,0),1)),"")</f>
        <v/>
      </c>
      <c r="AV7" s="282" t="str">
        <f t="array" ref="AV7">IFERROR(IFNA(INDEX(RackfileUPLOAD!$F:$F,MATCH(AV6&amp;$A$1,RackfileUPLOAD!$C:$C&amp;RackfileUPLOAD!$M:$M,0),1),INDEX(RackfileUPLOAD!$F:$F,MATCH(AV6&amp;"0p",RackfileUPLOAD!$C:$C&amp;RackfileUPLOAD!$M:$M,0),1)),"")</f>
        <v/>
      </c>
      <c r="AW7" s="282" t="str">
        <f t="array" ref="AW7">IFERROR(IFNA(INDEX(RackfileUPLOAD!$F:$F,MATCH(AW6&amp;$A$1,RackfileUPLOAD!$C:$C&amp;RackfileUPLOAD!$M:$M,0),1),INDEX(RackfileUPLOAD!$F:$F,MATCH(AW6&amp;"0p",RackfileUPLOAD!$C:$C&amp;RackfileUPLOAD!$M:$M,0),1)),"")</f>
        <v/>
      </c>
      <c r="AX7" s="282" t="str">
        <f t="array" ref="AX7">IFERROR(IFNA(INDEX(RackfileUPLOAD!$F:$F,MATCH(AX6&amp;$A$1,RackfileUPLOAD!$C:$C&amp;RackfileUPLOAD!$M:$M,0),1),INDEX(RackfileUPLOAD!$F:$F,MATCH(AX6&amp;"0p",RackfileUPLOAD!$C:$C&amp;RackfileUPLOAD!$M:$M,0),1)),"")</f>
        <v/>
      </c>
      <c r="AY7" s="282" t="str">
        <f t="array" ref="AY7">IFERROR(IFNA(INDEX(RackfileUPLOAD!$F:$F,MATCH(AY6&amp;$A$1,RackfileUPLOAD!$C:$C&amp;RackfileUPLOAD!$M:$M,0),1),INDEX(RackfileUPLOAD!$F:$F,MATCH(AY6&amp;"0p",RackfileUPLOAD!$C:$C&amp;RackfileUPLOAD!$M:$M,0),1)),"")</f>
        <v/>
      </c>
      <c r="AZ7" s="282" t="str">
        <f t="array" ref="AZ7">IFERROR(IFNA(INDEX(RackfileUPLOAD!$F:$F,MATCH(AZ6&amp;$A$1,RackfileUPLOAD!$C:$C&amp;RackfileUPLOAD!$M:$M,0),1),INDEX(RackfileUPLOAD!$F:$F,MATCH(AZ6&amp;"0p",RackfileUPLOAD!$C:$C&amp;RackfileUPLOAD!$M:$M,0),1)),"")</f>
        <v/>
      </c>
      <c r="BA7" s="282" t="str">
        <f t="array" ref="BA7">IFERROR(IFNA(INDEX(RackfileUPLOAD!$F:$F,MATCH(BA6&amp;$A$1,RackfileUPLOAD!$C:$C&amp;RackfileUPLOAD!$M:$M,0),1),INDEX(RackfileUPLOAD!$F:$F,MATCH(BA6&amp;"0p",RackfileUPLOAD!$C:$C&amp;RackfileUPLOAD!$M:$M,0),1)),"")</f>
        <v/>
      </c>
      <c r="BB7" s="282" t="str">
        <f t="array" ref="BB7">IFERROR(IFNA(INDEX(RackfileUPLOAD!$F:$F,MATCH(BB6&amp;$A$1,RackfileUPLOAD!$C:$C&amp;RackfileUPLOAD!$M:$M,0),1),INDEX(RackfileUPLOAD!$F:$F,MATCH(BB6&amp;"0p",RackfileUPLOAD!$C:$C&amp;RackfileUPLOAD!$M:$M,0),1)),"")</f>
        <v/>
      </c>
      <c r="BC7" s="282" t="str">
        <f t="array" ref="BC7">IFERROR(IFNA(INDEX(RackfileUPLOAD!$F:$F,MATCH(BC6&amp;$A$1,RackfileUPLOAD!$C:$C&amp;RackfileUPLOAD!$M:$M,0),1),INDEX(RackfileUPLOAD!$F:$F,MATCH(BC6&amp;"0p",RackfileUPLOAD!$C:$C&amp;RackfileUPLOAD!$M:$M,0),1)),"")</f>
        <v/>
      </c>
      <c r="BD7" s="282" t="str">
        <f t="array" ref="BD7">IFERROR(IFNA(INDEX(RackfileUPLOAD!$F:$F,MATCH(BD6&amp;$A$1,RackfileUPLOAD!$C:$C&amp;RackfileUPLOAD!$M:$M,0),1),INDEX(RackfileUPLOAD!$F:$F,MATCH(BD6&amp;"0p",RackfileUPLOAD!$C:$C&amp;RackfileUPLOAD!$M:$M,0),1)),"")</f>
        <v/>
      </c>
      <c r="BE7" s="282" t="str">
        <f t="array" ref="BE7">IFERROR(IFNA(INDEX(RackfileUPLOAD!$F:$F,MATCH(BE6&amp;$A$1,RackfileUPLOAD!$C:$C&amp;RackfileUPLOAD!$M:$M,0),1),INDEX(RackfileUPLOAD!$F:$F,MATCH(BE6&amp;"0p",RackfileUPLOAD!$C:$C&amp;RackfileUPLOAD!$M:$M,0),1)),"")</f>
        <v/>
      </c>
      <c r="BF7" s="282" t="str">
        <f t="array" ref="BF7">IFERROR(IFNA(INDEX(RackfileUPLOAD!$F:$F,MATCH(BF6&amp;$A$1,RackfileUPLOAD!$C:$C&amp;RackfileUPLOAD!$M:$M,0),1),INDEX(RackfileUPLOAD!$F:$F,MATCH(BF6&amp;"0p",RackfileUPLOAD!$C:$C&amp;RackfileUPLOAD!$M:$M,0),1)),"")</f>
        <v>FA-DE Fourth Box - Flyer</v>
      </c>
      <c r="BG7" s="282" t="str">
        <f t="array" ref="BG7">IFERROR(IFNA(INDEX(RackfileUPLOAD!$F:$F,MATCH(BG6&amp;$A$1,RackfileUPLOAD!$C:$C&amp;RackfileUPLOAD!$M:$M,0),1),INDEX(RackfileUPLOAD!$F:$F,MATCH(BG6&amp;"0p",RackfileUPLOAD!$C:$C&amp;RackfileUPLOAD!$M:$M,0),1)),"")</f>
        <v>FA-DE Third Box - Socks</v>
      </c>
      <c r="BH7" s="282" t="str">
        <f t="array" ref="BH7">IFERROR(IFNA(INDEX(RackfileUPLOAD!$F:$F,MATCH(BH6&amp;$A$1,RackfileUPLOAD!$C:$C&amp;RackfileUPLOAD!$M:$M,0),1),INDEX(RackfileUPLOAD!$F:$F,MATCH(BH6&amp;"0p",RackfileUPLOAD!$C:$C&amp;RackfileUPLOAD!$M:$M,0),1)),"")</f>
        <v>FA-DE Second Box - Flyer</v>
      </c>
      <c r="BI7" s="282" t="str">
        <f t="array" ref="BI7">IFERROR(IFNA(INDEX(RackfileUPLOAD!$F:$F,MATCH(BI6&amp;$A$1,RackfileUPLOAD!$C:$C&amp;RackfileUPLOAD!$M:$M,0),1),INDEX(RackfileUPLOAD!$F:$F,MATCH(BI6&amp;"0p",RackfileUPLOAD!$C:$C&amp;RackfileUPLOAD!$M:$M,0),1)),"")</f>
        <v>FA-DE Welcome Booklet</v>
      </c>
      <c r="BJ7" s="282" t="str">
        <f t="array" ref="BJ7">IFERROR(IFNA(INDEX(RackfileUPLOAD!$F:$F,MATCH(BJ6&amp;$A$1,RackfileUPLOAD!$C:$C&amp;RackfileUPLOAD!$M:$M,0),1),INDEX(RackfileUPLOAD!$F:$F,MATCH(BJ6&amp;"0p",RackfileUPLOAD!$C:$C&amp;RackfileUPLOAD!$M:$M,0),1)),"")</f>
        <v>IcePack1</v>
      </c>
      <c r="BK7" s="283"/>
      <c r="BN7" s="284"/>
      <c r="BO7" s="285"/>
    </row>
    <row r="8">
      <c r="B8" s="286" t="str">
        <f t="array" ref="B8">XLOOKUP(B6,'Läuferlisten'!$A:$A,'Läuferlisten'!$F:$F,,0)</f>
        <v/>
      </c>
      <c r="C8" s="286" t="str">
        <f t="array" ref="C8">XLOOKUP(C6,'Läuferlisten'!$A:$A,'Läuferlisten'!$F:$F,,0)</f>
        <v/>
      </c>
      <c r="D8" s="286" t="str">
        <f t="array" ref="D8">XLOOKUP(D6,'Läuferlisten'!$A:$A,'Läuferlisten'!$F:$F,,0)</f>
        <v/>
      </c>
      <c r="E8" s="286" t="str">
        <f t="array" ref="E8">XLOOKUP(E6,'Läuferlisten'!$A:$A,'Läuferlisten'!$F:$F,,0)</f>
        <v/>
      </c>
      <c r="F8" s="286" t="str">
        <f t="array" ref="F8">XLOOKUP(F6,'Läuferlisten'!$A:$A,'Läuferlisten'!$F:$F,,0)</f>
        <v/>
      </c>
      <c r="G8" s="286" t="str">
        <f t="array" ref="G8">XLOOKUP(G6,'Läuferlisten'!$A:$A,'Läuferlisten'!$F:$F,,0)</f>
        <v/>
      </c>
      <c r="H8" s="286" t="str">
        <f t="array" ref="H8">XLOOKUP(H6,'Läuferlisten'!$A:$A,'Läuferlisten'!$F:$F,,0)</f>
        <v/>
      </c>
      <c r="I8" s="286" t="str">
        <f t="array" ref="I8">XLOOKUP(I6,'Läuferlisten'!$A:$A,'Läuferlisten'!$F:$F,,0)</f>
        <v/>
      </c>
      <c r="J8" s="286" t="str">
        <f t="array" ref="J8">XLOOKUP(J6,'Läuferlisten'!$A:$A,'Läuferlisten'!$F:$F,,0)</f>
        <v/>
      </c>
      <c r="K8" s="286" t="str">
        <f t="array" ref="K8">XLOOKUP(K6,'Läuferlisten'!$A:$A,'Läuferlisten'!$F:$F,,0)</f>
        <v/>
      </c>
      <c r="L8" s="286" t="str">
        <f t="array" ref="L8">XLOOKUP(L6,'Läuferlisten'!$A:$A,'Läuferlisten'!$F:$F,,0)</f>
        <v/>
      </c>
      <c r="M8" s="286" t="str">
        <f t="array" ref="M8">XLOOKUP(M6,'Läuferlisten'!$A:$A,'Läuferlisten'!$F:$F,,0)</f>
        <v/>
      </c>
      <c r="N8" s="286" t="str">
        <f t="array" ref="N8">XLOOKUP(N6,'Läuferlisten'!$A:$A,'Läuferlisten'!$F:$F,,0)</f>
        <v/>
      </c>
      <c r="O8" s="286" t="str">
        <f t="array" ref="O8">XLOOKUP(O6,'Läuferlisten'!$A:$A,'Läuferlisten'!$F:$F,,0)</f>
        <v/>
      </c>
      <c r="P8" s="286" t="str">
        <f t="array" ref="P8">XLOOKUP(P6,'Läuferlisten'!$A:$A,'Läuferlisten'!$F:$F,,0)</f>
        <v/>
      </c>
      <c r="Q8" s="286" t="str">
        <f t="array" ref="Q8">XLOOKUP(Q6,'Läuferlisten'!$A:$A,'Läuferlisten'!$F:$F,,0)</f>
        <v/>
      </c>
      <c r="R8" s="286" t="str">
        <f t="array" ref="R8">XLOOKUP(R6,'Läuferlisten'!$A:$A,'Läuferlisten'!$F:$F,,0)</f>
        <v/>
      </c>
      <c r="S8" s="286" t="str">
        <f t="array" ref="S8">XLOOKUP(S6,'Läuferlisten'!$A:$A,'Läuferlisten'!$F:$F,,0)</f>
        <v/>
      </c>
      <c r="T8" s="286" t="str">
        <f t="array" ref="T8">XLOOKUP(T6,'Läuferlisten'!$A:$A,'Läuferlisten'!$F:$F,,0)</f>
        <v/>
      </c>
      <c r="U8" s="286" t="str">
        <f t="array" ref="U8">XLOOKUP(U6,'Läuferlisten'!$A:$A,'Läuferlisten'!$F:$F,,0)</f>
        <v/>
      </c>
      <c r="V8" s="286" t="str">
        <f t="array" ref="V8">XLOOKUP(V6,'Läuferlisten'!$A:$A,'Läuferlisten'!$F:$F,,0)</f>
        <v/>
      </c>
      <c r="W8" s="286" t="str">
        <f t="array" ref="W8">XLOOKUP(W6,'Läuferlisten'!$A:$A,'Läuferlisten'!$F:$F,,0)</f>
        <v/>
      </c>
      <c r="X8" s="286" t="str">
        <f t="array" ref="X8">XLOOKUP(X6,'Läuferlisten'!$A:$A,'Läuferlisten'!$F:$F,,0)</f>
        <v/>
      </c>
      <c r="Y8" s="286" t="str">
        <f t="array" ref="Y8">XLOOKUP(Y6,'Läuferlisten'!$A:$A,'Läuferlisten'!$F:$F,,0)</f>
        <v/>
      </c>
      <c r="Z8" s="286" t="str">
        <f t="array" ref="Z8">XLOOKUP(Z6,'Läuferlisten'!$A:$A,'Läuferlisten'!$F:$F,,0)</f>
        <v/>
      </c>
      <c r="AA8" s="286" t="str">
        <f t="array" ref="AA8">XLOOKUP(AA6,'Läuferlisten'!$A:$A,'Läuferlisten'!$F:$F,,0)</f>
        <v/>
      </c>
      <c r="AB8" s="286" t="str">
        <f t="array" ref="AB8">XLOOKUP(AB6,'Läuferlisten'!$A:$A,'Läuferlisten'!$F:$F,,0)</f>
        <v/>
      </c>
      <c r="AC8" s="286" t="str">
        <f t="array" ref="AC8">XLOOKUP(AC6,'Läuferlisten'!$A:$A,'Läuferlisten'!$F:$F,,0)</f>
        <v/>
      </c>
      <c r="AD8" s="286" t="str">
        <f t="array" ref="AD8">XLOOKUP(AD6,'Läuferlisten'!$A:$A,'Läuferlisten'!$F:$F,,0)</f>
        <v/>
      </c>
      <c r="AE8" s="286" t="str">
        <f t="array" ref="AE8">XLOOKUP(AE6,'Läuferlisten'!$A:$A,'Läuferlisten'!$F:$F,,0)</f>
        <v/>
      </c>
      <c r="AF8" s="286" t="str">
        <f t="array" ref="AF8">XLOOKUP(AF6,'Läuferlisten'!$A:$A,'Läuferlisten'!$F:$F,,0)</f>
        <v/>
      </c>
      <c r="AG8" s="286" t="str">
        <f t="array" ref="AG8">XLOOKUP(AG6,'Läuferlisten'!$A:$A,'Läuferlisten'!$F:$F,,0)</f>
        <v/>
      </c>
      <c r="AH8" s="286" t="str">
        <f t="array" ref="AH8">XLOOKUP(AH6,'Läuferlisten'!$A:$A,'Läuferlisten'!$F:$F,,0)</f>
        <v/>
      </c>
      <c r="AI8" s="286" t="str">
        <f t="array" ref="AI8">XLOOKUP(AI6,'Läuferlisten'!$A:$A,'Läuferlisten'!$F:$F,,0)</f>
        <v/>
      </c>
      <c r="AJ8" s="286" t="str">
        <f t="array" ref="AJ8">XLOOKUP(AJ6,'Läuferlisten'!$A:$A,'Läuferlisten'!$F:$F,,0)</f>
        <v/>
      </c>
      <c r="AL8" s="286" t="str">
        <f t="array" ref="AL8">XLOOKUP(AL6,'Läuferlisten'!$A:$A,'Läuferlisten'!$F:$F,,0)</f>
        <v/>
      </c>
      <c r="AM8" s="286" t="str">
        <f t="array" ref="AM8">XLOOKUP(AM6,'Läuferlisten'!$A:$A,'Läuferlisten'!$F:$F,,0)</f>
        <v/>
      </c>
      <c r="AN8" s="286" t="str">
        <f t="array" ref="AN8">XLOOKUP(AN6,'Läuferlisten'!$A:$A,'Läuferlisten'!$F:$F,,0)</f>
        <v/>
      </c>
      <c r="AO8" s="286" t="str">
        <f t="array" ref="AO8">XLOOKUP(AO6,'Läuferlisten'!$A:$A,'Läuferlisten'!$F:$F,,0)</f>
        <v/>
      </c>
      <c r="AP8" s="286" t="str">
        <f t="array" ref="AP8">XLOOKUP(AP6,'Läuferlisten'!$A:$A,'Läuferlisten'!$F:$F,,0)</f>
        <v/>
      </c>
      <c r="AQ8" s="286" t="str">
        <f t="array" ref="AQ8">XLOOKUP(AQ6,'Läuferlisten'!$A:$A,'Läuferlisten'!$F:$F,,0)</f>
        <v/>
      </c>
      <c r="AR8" s="286" t="str">
        <f t="array" ref="AR8">XLOOKUP(AR6,'Läuferlisten'!$A:$A,'Läuferlisten'!$F:$F,,0)</f>
        <v/>
      </c>
      <c r="AS8" s="286" t="str">
        <f t="array" ref="AS8">XLOOKUP(AS6,'Läuferlisten'!$A:$A,'Läuferlisten'!$F:$F,,0)</f>
        <v/>
      </c>
      <c r="AT8" s="286" t="str">
        <f t="array" ref="AT8">XLOOKUP(AT6,'Läuferlisten'!$A:$A,'Läuferlisten'!$F:$F,,0)</f>
        <v/>
      </c>
      <c r="AU8" s="286" t="str">
        <f t="array" ref="AU8">XLOOKUP(AU6,'Läuferlisten'!$A:$A,'Läuferlisten'!$F:$F,,0)</f>
        <v/>
      </c>
      <c r="AV8" s="286" t="str">
        <f t="array" ref="AV8">XLOOKUP(AV6,'Läuferlisten'!$A:$A,'Läuferlisten'!$F:$F,,0)</f>
        <v/>
      </c>
      <c r="AW8" s="286" t="str">
        <f t="array" ref="AW8">XLOOKUP(AW6,'Läuferlisten'!$A:$A,'Läuferlisten'!$F:$F,,0)</f>
        <v/>
      </c>
      <c r="AX8" s="286" t="str">
        <f t="array" ref="AX8">XLOOKUP(AX6,'Läuferlisten'!$A:$A,'Läuferlisten'!$F:$F,,0)</f>
        <v/>
      </c>
      <c r="AY8" s="286" t="str">
        <f t="array" ref="AY8">XLOOKUP(AY6,'Läuferlisten'!$A:$A,'Läuferlisten'!$F:$F,,0)</f>
        <v/>
      </c>
      <c r="AZ8" s="286" t="str">
        <f t="array" ref="AZ8">XLOOKUP(AZ6,'Läuferlisten'!$A:$A,'Läuferlisten'!$F:$F,,0)</f>
        <v/>
      </c>
      <c r="BA8" s="286" t="str">
        <f t="array" ref="BA8">XLOOKUP(BA6,'Läuferlisten'!$A:$A,'Läuferlisten'!$F:$F,,0)</f>
        <v/>
      </c>
      <c r="BB8" s="286" t="str">
        <f t="array" ref="BB8">XLOOKUP(BB6,'Läuferlisten'!$A:$A,'Läuferlisten'!$F:$F,,0)</f>
        <v/>
      </c>
      <c r="BC8" s="286" t="str">
        <f t="array" ref="BC8">XLOOKUP(BC6,'Läuferlisten'!$A:$A,'Läuferlisten'!$F:$F,,0)</f>
        <v/>
      </c>
      <c r="BD8" s="286" t="str">
        <f t="array" ref="BD8">XLOOKUP(BD6,'Läuferlisten'!$A:$A,'Läuferlisten'!$F:$F,,0)</f>
        <v/>
      </c>
      <c r="BE8" s="286" t="str">
        <f t="array" ref="BE8">XLOOKUP(BE6,'Läuferlisten'!$A:$A,'Läuferlisten'!$F:$F,,0)</f>
        <v/>
      </c>
      <c r="BF8" s="286" t="str">
        <f t="array" ref="BF8">XLOOKUP(BF6,'Läuferlisten'!$A:$A,'Läuferlisten'!$F:$F,,0)</f>
        <v/>
      </c>
      <c r="BG8" s="286" t="str">
        <f t="array" ref="BG8">XLOOKUP(BG6,'Läuferlisten'!$A:$A,'Läuferlisten'!$F:$F,,0)</f>
        <v/>
      </c>
      <c r="BH8" s="286" t="str">
        <f t="array" ref="BH8">XLOOKUP(BH6,'Läuferlisten'!$A:$A,'Läuferlisten'!$F:$F,,0)</f>
        <v/>
      </c>
      <c r="BI8" s="286" t="str">
        <f t="array" ref="BI8">XLOOKUP(BI6,'Läuferlisten'!$A:$A,'Läuferlisten'!$F:$F,,0)</f>
        <v/>
      </c>
      <c r="BJ8" s="286" t="str">
        <f t="array" ref="BJ8">XLOOKUP(BJ6,'Läuferlisten'!$A:$A,'Läuferlisten'!$F:$F,,0)</f>
        <v/>
      </c>
      <c r="BK8" s="283"/>
      <c r="BN8" s="284"/>
      <c r="BO8" s="266"/>
    </row>
    <row r="9" ht="15.75" customHeight="1">
      <c r="A9" s="275" t="s">
        <v>3140</v>
      </c>
      <c r="B9" s="276" t="s">
        <v>3141</v>
      </c>
      <c r="C9" s="276" t="s">
        <v>57</v>
      </c>
      <c r="D9" s="276" t="s">
        <v>60</v>
      </c>
      <c r="E9" s="276" t="s">
        <v>3142</v>
      </c>
      <c r="F9" s="276" t="s">
        <v>64</v>
      </c>
      <c r="G9" s="276"/>
      <c r="H9" s="276" t="s">
        <v>70</v>
      </c>
      <c r="I9" s="276" t="s">
        <v>3143</v>
      </c>
      <c r="J9" s="276" t="s">
        <v>79</v>
      </c>
      <c r="K9" s="276" t="s">
        <v>3144</v>
      </c>
      <c r="L9" s="276" t="s">
        <v>3145</v>
      </c>
      <c r="M9" s="276" t="s">
        <v>3146</v>
      </c>
      <c r="N9" s="276" t="s">
        <v>3147</v>
      </c>
      <c r="O9" s="276" t="s">
        <v>3148</v>
      </c>
      <c r="P9" s="276" t="s">
        <v>3149</v>
      </c>
      <c r="Q9" s="276" t="s">
        <v>3150</v>
      </c>
      <c r="R9" s="276" t="s">
        <v>3151</v>
      </c>
      <c r="S9" s="276" t="s">
        <v>3152</v>
      </c>
      <c r="T9" s="276" t="s">
        <v>3153</v>
      </c>
      <c r="U9" s="276" t="s">
        <v>3154</v>
      </c>
      <c r="V9" s="276" t="s">
        <v>3155</v>
      </c>
      <c r="W9" s="276" t="s">
        <v>3156</v>
      </c>
      <c r="X9" s="276" t="s">
        <v>3157</v>
      </c>
      <c r="Y9" s="276" t="s">
        <v>85</v>
      </c>
      <c r="Z9" s="276" t="s">
        <v>3158</v>
      </c>
      <c r="AA9" s="276" t="s">
        <v>3159</v>
      </c>
      <c r="AB9" s="276" t="s">
        <v>3160</v>
      </c>
      <c r="AC9" s="276" t="s">
        <v>3161</v>
      </c>
      <c r="AD9" s="276" t="s">
        <v>3162</v>
      </c>
      <c r="AE9" s="276" t="s">
        <v>3163</v>
      </c>
      <c r="AF9" s="276" t="s">
        <v>3164</v>
      </c>
      <c r="AG9" s="276" t="s">
        <v>3165</v>
      </c>
      <c r="AH9" s="276" t="s">
        <v>3166</v>
      </c>
      <c r="AI9" s="276" t="s">
        <v>116</v>
      </c>
      <c r="AJ9" s="276" t="s">
        <v>128</v>
      </c>
      <c r="AK9" s="78"/>
      <c r="AL9" s="276" t="s">
        <v>3167</v>
      </c>
      <c r="AM9" s="276" t="s">
        <v>3168</v>
      </c>
      <c r="AN9" s="276" t="s">
        <v>152</v>
      </c>
      <c r="AO9" s="276" t="s">
        <v>3169</v>
      </c>
      <c r="AP9" s="276" t="s">
        <v>3170</v>
      </c>
      <c r="AQ9" s="276" t="s">
        <v>158</v>
      </c>
      <c r="AR9" s="276" t="s">
        <v>171</v>
      </c>
      <c r="AS9" s="276" t="s">
        <v>177</v>
      </c>
      <c r="AT9" s="276" t="s">
        <v>3171</v>
      </c>
      <c r="AU9" s="276" t="s">
        <v>3172</v>
      </c>
      <c r="AV9" s="276" t="s">
        <v>3173</v>
      </c>
      <c r="AW9" s="276" t="s">
        <v>3174</v>
      </c>
      <c r="AX9" s="276" t="s">
        <v>3175</v>
      </c>
      <c r="AY9" s="276" t="s">
        <v>3176</v>
      </c>
      <c r="AZ9" s="276" t="s">
        <v>201</v>
      </c>
      <c r="BA9" s="276" t="s">
        <v>213</v>
      </c>
      <c r="BB9" s="276" t="s">
        <v>224</v>
      </c>
      <c r="BC9" s="276" t="s">
        <v>3177</v>
      </c>
      <c r="BD9" s="276" t="s">
        <v>228</v>
      </c>
      <c r="BE9" s="276" t="s">
        <v>234</v>
      </c>
      <c r="BF9" s="276" t="s">
        <v>246</v>
      </c>
      <c r="BG9" s="276" t="s">
        <v>255</v>
      </c>
      <c r="BH9" s="276" t="s">
        <v>263</v>
      </c>
      <c r="BI9" s="276" t="s">
        <v>271</v>
      </c>
      <c r="BJ9" s="289" t="s">
        <v>279</v>
      </c>
      <c r="BK9" s="278" t="s">
        <v>3178</v>
      </c>
      <c r="BL9" s="290" t="s">
        <v>3179</v>
      </c>
      <c r="BM9" s="290" t="s">
        <v>3180</v>
      </c>
      <c r="BN9" s="291" t="s">
        <v>3181</v>
      </c>
      <c r="BO9" s="285"/>
    </row>
    <row r="10" ht="75.0" customHeight="1">
      <c r="B10" s="282" t="str">
        <f t="array" ref="B10">IFERROR(IFNA(INDEX(RackfileUPLOAD!$F:$F,MATCH(B9&amp;$A$1,RackfileUPLOAD!$C:$C&amp;RackfileUPLOAD!$M:$M,0),1),INDEX(RackfileUPLOAD!$F:$F,MATCH(B9&amp;"0p",RackfileUPLOAD!$C:$C&amp;RackfileUPLOAD!$M:$M,0),1)),"")</f>
        <v/>
      </c>
      <c r="C10" s="282" t="str">
        <f t="array" ref="C10">IFERROR(IFNA(INDEX(RackfileUPLOAD!$F:$F,MATCH(C9&amp;$A$1,RackfileUPLOAD!$C:$C&amp;RackfileUPLOAD!$M:$M,0),1),INDEX(RackfileUPLOAD!$F:$F,MATCH(C9&amp;"0p",RackfileUPLOAD!$C:$C&amp;RackfileUPLOAD!$M:$M,0),1)),"")</f>
        <v>Factor Box Large</v>
      </c>
      <c r="D10" s="282" t="str">
        <f t="array" ref="D10">IFERROR(IFNA(INDEX(RackfileUPLOAD!$F:$F,MATCH(D9&amp;$A$1,RackfileUPLOAD!$C:$C&amp;RackfileUPLOAD!$M:$M,0),1),INDEX(RackfileUPLOAD!$F:$F,MATCH(D9&amp;"0p",RackfileUPLOAD!$C:$C&amp;RackfileUPLOAD!$M:$M,0),1)),"")</f>
        <v>Factor Box Medium</v>
      </c>
      <c r="E10" s="282" t="str">
        <f t="array" ref="E10">IFERROR(IFNA(INDEX(RackfileUPLOAD!$F:$F,MATCH(E9&amp;$A$1,RackfileUPLOAD!$C:$C&amp;RackfileUPLOAD!$M:$M,0),1),INDEX(RackfileUPLOAD!$F:$F,MATCH(E9&amp;"0p",RackfileUPLOAD!$C:$C&amp;RackfileUPLOAD!$M:$M,0),1)),"")</f>
        <v/>
      </c>
      <c r="F10" s="282" t="str">
        <f t="array" ref="F10">IFERROR(IFNA(INDEX(RackfileUPLOAD!$F:$F,MATCH(F9&amp;$A$1,RackfileUPLOAD!$C:$C&amp;RackfileUPLOAD!$M:$M,0),1),INDEX(RackfileUPLOAD!$F:$F,MATCH(F9&amp;"0p",RackfileUPLOAD!$C:$C&amp;RackfileUPLOAD!$M:$M,0),1)),"")</f>
        <v>Factor Box Small</v>
      </c>
      <c r="G10" s="282" t="str">
        <f t="array" ref="G10">IFERROR(IFNA(INDEX(RackfileUPLOAD!$F:$F,MATCH(G9&amp;$A$1,RackfileUPLOAD!$C:$C&amp;RackfileUPLOAD!$M:$M,0),1),INDEX(RackfileUPLOAD!$F:$F,MATCH(G9&amp;"0p",RackfileUPLOAD!$C:$C&amp;RackfileUPLOAD!$M:$M,0),1)),"")</f>
        <v/>
      </c>
      <c r="H10" s="282" t="str">
        <f t="array" ref="H10">IFERROR(IFNA(INDEX(RackfileUPLOAD!$F:$F,MATCH(H9&amp;$A$1,RackfileUPLOAD!$C:$C&amp;RackfileUPLOAD!$M:$M,0),1),INDEX(RackfileUPLOAD!$F:$F,MATCH(H9&amp;"0p",RackfileUPLOAD!$C:$C&amp;RackfileUPLOAD!$M:$M,0),1)),"")</f>
        <v>Factor Liner Large1</v>
      </c>
      <c r="I10" s="282" t="str">
        <f t="array" ref="I10">IFERROR(IFNA(INDEX(RackfileUPLOAD!$F:$F,MATCH(I9&amp;$A$1,RackfileUPLOAD!$C:$C&amp;RackfileUPLOAD!$M:$M,0),1),INDEX(RackfileUPLOAD!$F:$F,MATCH(I9&amp;"0p",RackfileUPLOAD!$C:$C&amp;RackfileUPLOAD!$M:$M,0),1)),"")</f>
        <v/>
      </c>
      <c r="J10" s="282" t="str">
        <f t="array" ref="J10">IFERROR(IFNA(INDEX(RackfileUPLOAD!$F:$F,MATCH(J9&amp;$A$1,RackfileUPLOAD!$C:$C&amp;RackfileUPLOAD!$M:$M,0),1),INDEX(RackfileUPLOAD!$F:$F,MATCH(J9&amp;"0p",RackfileUPLOAD!$C:$C&amp;RackfileUPLOAD!$M:$M,0),1)),"")</f>
        <v>Factor Liner Large2</v>
      </c>
      <c r="K10" s="282" t="str">
        <f t="array" ref="K10">IFERROR(IFNA(INDEX(RackfileUPLOAD!$F:$F,MATCH(K9&amp;$A$1,RackfileUPLOAD!$C:$C&amp;RackfileUPLOAD!$M:$M,0),1),INDEX(RackfileUPLOAD!$F:$F,MATCH(K9&amp;"0p",RackfileUPLOAD!$C:$C&amp;RackfileUPLOAD!$M:$M,0),1)),"")</f>
        <v/>
      </c>
      <c r="L10" s="282" t="str">
        <f t="array" ref="L10">IFERROR(IFNA(INDEX(RackfileUPLOAD!$F:$F,MATCH(L9&amp;$A$1,RackfileUPLOAD!$C:$C&amp;RackfileUPLOAD!$M:$M,0),1),INDEX(RackfileUPLOAD!$F:$F,MATCH(L9&amp;"0p",RackfileUPLOAD!$C:$C&amp;RackfileUPLOAD!$M:$M,0),1)),"")</f>
        <v/>
      </c>
      <c r="M10" s="282" t="str">
        <f t="array" ref="M10">IFERROR(IFNA(INDEX(RackfileUPLOAD!$F:$F,MATCH(M9&amp;$A$1,RackfileUPLOAD!$C:$C&amp;RackfileUPLOAD!$M:$M,0),1),INDEX(RackfileUPLOAD!$F:$F,MATCH(M9&amp;"0p",RackfileUPLOAD!$C:$C&amp;RackfileUPLOAD!$M:$M,0),1)),"")</f>
        <v/>
      </c>
      <c r="N10" s="282" t="str">
        <f t="array" ref="N10">IFERROR(IFNA(INDEX(RackfileUPLOAD!$F:$F,MATCH(N9&amp;$A$1,RackfileUPLOAD!$C:$C&amp;RackfileUPLOAD!$M:$M,0),1),INDEX(RackfileUPLOAD!$F:$F,MATCH(N9&amp;"0p",RackfileUPLOAD!$C:$C&amp;RackfileUPLOAD!$M:$M,0),1)),"")</f>
        <v/>
      </c>
      <c r="O10" s="282" t="str">
        <f t="array" ref="O10">IFERROR(IFNA(INDEX(RackfileUPLOAD!$F:$F,MATCH(O9&amp;$A$1,RackfileUPLOAD!$C:$C&amp;RackfileUPLOAD!$M:$M,0),1),INDEX(RackfileUPLOAD!$F:$F,MATCH(O9&amp;"0p",RackfileUPLOAD!$C:$C&amp;RackfileUPLOAD!$M:$M,0),1)),"")</f>
        <v/>
      </c>
      <c r="P10" s="282" t="str">
        <f t="array" ref="P10">IFERROR(IFNA(INDEX(RackfileUPLOAD!$F:$F,MATCH(P9&amp;$A$1,RackfileUPLOAD!$C:$C&amp;RackfileUPLOAD!$M:$M,0),1),INDEX(RackfileUPLOAD!$F:$F,MATCH(P9&amp;"0p",RackfileUPLOAD!$C:$C&amp;RackfileUPLOAD!$M:$M,0),1)),"")</f>
        <v/>
      </c>
      <c r="Q10" s="282" t="str">
        <f t="array" ref="Q10">IFERROR(IFNA(INDEX(RackfileUPLOAD!$F:$F,MATCH(Q9&amp;$A$1,RackfileUPLOAD!$C:$C&amp;RackfileUPLOAD!$M:$M,0),1),INDEX(RackfileUPLOAD!$F:$F,MATCH(Q9&amp;"0p",RackfileUPLOAD!$C:$C&amp;RackfileUPLOAD!$M:$M,0),1)),"")</f>
        <v/>
      </c>
      <c r="R10" s="282" t="str">
        <f t="array" ref="R10">IFERROR(IFNA(INDEX(RackfileUPLOAD!$F:$F,MATCH(R9&amp;$A$1,RackfileUPLOAD!$C:$C&amp;RackfileUPLOAD!$M:$M,0),1),INDEX(RackfileUPLOAD!$F:$F,MATCH(R9&amp;"0p",RackfileUPLOAD!$C:$C&amp;RackfileUPLOAD!$M:$M,0),1)),"")</f>
        <v/>
      </c>
      <c r="S10" s="282" t="str">
        <f t="array" ref="S10">IFERROR(IFNA(INDEX(RackfileUPLOAD!$F:$F,MATCH(S9&amp;$A$1,RackfileUPLOAD!$C:$C&amp;RackfileUPLOAD!$M:$M,0),1),INDEX(RackfileUPLOAD!$F:$F,MATCH(S9&amp;"0p",RackfileUPLOAD!$C:$C&amp;RackfileUPLOAD!$M:$M,0),1)),"")</f>
        <v/>
      </c>
      <c r="T10" s="282" t="str">
        <f t="array" ref="T10">IFERROR(IFNA(INDEX(RackfileUPLOAD!$F:$F,MATCH(T9&amp;$A$1,RackfileUPLOAD!$C:$C&amp;RackfileUPLOAD!$M:$M,0),1),INDEX(RackfileUPLOAD!$F:$F,MATCH(T9&amp;"0p",RackfileUPLOAD!$C:$C&amp;RackfileUPLOAD!$M:$M,0),1)),"")</f>
        <v/>
      </c>
      <c r="U10" s="282" t="str">
        <f t="array" ref="U10">IFERROR(IFNA(INDEX(RackfileUPLOAD!$F:$F,MATCH(U9&amp;$A$1,RackfileUPLOAD!$C:$C&amp;RackfileUPLOAD!$M:$M,0),1),INDEX(RackfileUPLOAD!$F:$F,MATCH(U9&amp;"0p",RackfileUPLOAD!$C:$C&amp;RackfileUPLOAD!$M:$M,0),1)),"")</f>
        <v/>
      </c>
      <c r="V10" s="282" t="str">
        <f t="array" ref="V10">IFERROR(IFNA(INDEX(RackfileUPLOAD!$F:$F,MATCH(V9&amp;$A$1,RackfileUPLOAD!$C:$C&amp;RackfileUPLOAD!$M:$M,0),1),INDEX(RackfileUPLOAD!$F:$F,MATCH(V9&amp;"0p",RackfileUPLOAD!$C:$C&amp;RackfileUPLOAD!$M:$M,0),1)),"")</f>
        <v/>
      </c>
      <c r="W10" s="282" t="str">
        <f t="array" ref="W10">IFERROR(IFNA(INDEX(RackfileUPLOAD!$F:$F,MATCH(W9&amp;$A$1,RackfileUPLOAD!$C:$C&amp;RackfileUPLOAD!$M:$M,0),1),INDEX(RackfileUPLOAD!$F:$F,MATCH(W9&amp;"0p",RackfileUPLOAD!$C:$C&amp;RackfileUPLOAD!$M:$M,0),1)),"")</f>
        <v/>
      </c>
      <c r="X10" s="282" t="str">
        <f t="array" ref="X10">IFERROR(IFNA(INDEX(RackfileUPLOAD!$F:$F,MATCH(X9&amp;$A$1,RackfileUPLOAD!$C:$C&amp;RackfileUPLOAD!$M:$M,0),1),INDEX(RackfileUPLOAD!$F:$F,MATCH(X9&amp;"0p",RackfileUPLOAD!$C:$C&amp;RackfileUPLOAD!$M:$M,0),1)),"")</f>
        <v/>
      </c>
      <c r="Y10" s="282" t="str">
        <f t="array" ref="Y10">IFERROR(IFNA(INDEX(RackfileUPLOAD!$F:$F,MATCH(Y9&amp;$A$1,RackfileUPLOAD!$C:$C&amp;RackfileUPLOAD!$M:$M,0),1),INDEX(RackfileUPLOAD!$F:$F,MATCH(Y9&amp;"0p",RackfileUPLOAD!$C:$C&amp;RackfileUPLOAD!$M:$M,0),1)),"")</f>
        <v/>
      </c>
      <c r="Z10" s="282" t="str">
        <f t="array" ref="Z10">IFERROR(IFNA(INDEX(RackfileUPLOAD!$F:$F,MATCH(Z9&amp;$A$1,RackfileUPLOAD!$C:$C&amp;RackfileUPLOAD!$M:$M,0),1),INDEX(RackfileUPLOAD!$F:$F,MATCH(Z9&amp;"0p",RackfileUPLOAD!$C:$C&amp;RackfileUPLOAD!$M:$M,0),1)),"")</f>
        <v/>
      </c>
      <c r="AA10" s="282" t="str">
        <f t="array" ref="AA10">IFERROR(IFNA(INDEX(RackfileUPLOAD!$F:$F,MATCH(AA9&amp;$A$1,RackfileUPLOAD!$C:$C&amp;RackfileUPLOAD!$M:$M,0),1),INDEX(RackfileUPLOAD!$F:$F,MATCH(AA9&amp;"0p",RackfileUPLOAD!$C:$C&amp;RackfileUPLOAD!$M:$M,0),1)),"")</f>
        <v/>
      </c>
      <c r="AB10" s="282" t="str">
        <f t="array" ref="AB10">IFERROR(IFNA(INDEX(RackfileUPLOAD!$F:$F,MATCH(AB9&amp;$A$1,RackfileUPLOAD!$C:$C&amp;RackfileUPLOAD!$M:$M,0),1),INDEX(RackfileUPLOAD!$F:$F,MATCH(AB9&amp;"0p",RackfileUPLOAD!$C:$C&amp;RackfileUPLOAD!$M:$M,0),1)),"")</f>
        <v/>
      </c>
      <c r="AC10" s="282" t="str">
        <f t="array" ref="AC10">IFERROR(IFNA(INDEX(RackfileUPLOAD!$F:$F,MATCH(AC9&amp;$A$1,RackfileUPLOAD!$C:$C&amp;RackfileUPLOAD!$M:$M,0),1),INDEX(RackfileUPLOAD!$F:$F,MATCH(AC9&amp;"0p",RackfileUPLOAD!$C:$C&amp;RackfileUPLOAD!$M:$M,0),1)),"")</f>
        <v/>
      </c>
      <c r="AD10" s="282" t="str">
        <f t="array" ref="AD10">IFERROR(IFNA(INDEX(RackfileUPLOAD!$F:$F,MATCH(AD9&amp;$A$1,RackfileUPLOAD!$C:$C&amp;RackfileUPLOAD!$M:$M,0),1),INDEX(RackfileUPLOAD!$F:$F,MATCH(AD9&amp;"0p",RackfileUPLOAD!$C:$C&amp;RackfileUPLOAD!$M:$M,0),1)),"")</f>
        <v/>
      </c>
      <c r="AE10" s="282" t="str">
        <f t="array" ref="AE10">IFERROR(IFNA(INDEX(RackfileUPLOAD!$F:$F,MATCH(AE9&amp;$A$1,RackfileUPLOAD!$C:$C&amp;RackfileUPLOAD!$M:$M,0),1),INDEX(RackfileUPLOAD!$F:$F,MATCH(AE9&amp;"0p",RackfileUPLOAD!$C:$C&amp;RackfileUPLOAD!$M:$M,0),1)),"")</f>
        <v/>
      </c>
      <c r="AF10" s="282" t="str">
        <f t="array" ref="AF10">IFERROR(IFNA(INDEX(RackfileUPLOAD!$F:$F,MATCH(AF9&amp;$A$1,RackfileUPLOAD!$C:$C&amp;RackfileUPLOAD!$M:$M,0),1),INDEX(RackfileUPLOAD!$F:$F,MATCH(AF9&amp;"0p",RackfileUPLOAD!$C:$C&amp;RackfileUPLOAD!$M:$M,0),1)),"")</f>
        <v/>
      </c>
      <c r="AG10" s="282" t="str">
        <f t="array" ref="AG10">IFERROR(IFNA(INDEX(RackfileUPLOAD!$F:$F,MATCH(AG9&amp;$A$1,RackfileUPLOAD!$C:$C&amp;RackfileUPLOAD!$M:$M,0),1),INDEX(RackfileUPLOAD!$F:$F,MATCH(AG9&amp;"0p",RackfileUPLOAD!$C:$C&amp;RackfileUPLOAD!$M:$M,0),1)),"")</f>
        <v/>
      </c>
      <c r="AH10" s="282" t="str">
        <f t="array" ref="AH10">IFERROR(IFNA(INDEX(RackfileUPLOAD!$F:$F,MATCH(AH9&amp;$A$1,RackfileUPLOAD!$C:$C&amp;RackfileUPLOAD!$M:$M,0),1),INDEX(RackfileUPLOAD!$F:$F,MATCH(AH9&amp;"0p",RackfileUPLOAD!$C:$C&amp;RackfileUPLOAD!$M:$M,0),1)),"")</f>
        <v/>
      </c>
      <c r="AI10" s="282" t="str">
        <f t="array" ref="AI10">IFERROR(IFNA(INDEX(RackfileUPLOAD!$F:$F,MATCH(AI9&amp;$A$1,RackfileUPLOAD!$C:$C&amp;RackfileUPLOAD!$M:$M,0),1),INDEX(RackfileUPLOAD!$F:$F,MATCH(AI9&amp;"0p",RackfileUPLOAD!$C:$C&amp;RackfileUPLOAD!$M:$M,0),1)),"")</f>
        <v/>
      </c>
      <c r="AJ10" s="282" t="str">
        <f t="array" ref="AJ10">IFERROR(IFNA(INDEX(RackfileUPLOAD!$F:$F,MATCH(AJ9&amp;$A$1,RackfileUPLOAD!$C:$C&amp;RackfileUPLOAD!$M:$M,0),1),INDEX(RackfileUPLOAD!$F:$F,MATCH(AJ9&amp;"0p",RackfileUPLOAD!$C:$C&amp;RackfileUPLOAD!$M:$M,0),1)),"")</f>
        <v/>
      </c>
      <c r="AL10" s="282" t="str">
        <f t="array" ref="AL10">IFERROR(IFNA(INDEX(RackfileUPLOAD!$F:$F,MATCH(AL9&amp;$A$1,RackfileUPLOAD!$C:$C&amp;RackfileUPLOAD!$M:$M,0),1),INDEX(RackfileUPLOAD!$F:$F,MATCH(AL9&amp;"0p",RackfileUPLOAD!$C:$C&amp;RackfileUPLOAD!$M:$M,0),1)),"")</f>
        <v/>
      </c>
      <c r="AM10" s="282" t="str">
        <f t="array" ref="AM10">IFERROR(IFNA(INDEX(RackfileUPLOAD!$F:$F,MATCH(AM9&amp;$A$1,RackfileUPLOAD!$C:$C&amp;RackfileUPLOAD!$M:$M,0),1),INDEX(RackfileUPLOAD!$F:$F,MATCH(AM9&amp;"0p",RackfileUPLOAD!$C:$C&amp;RackfileUPLOAD!$M:$M,0),1)),"")</f>
        <v/>
      </c>
      <c r="AN10" s="282" t="str">
        <f t="array" ref="AN10">IFERROR(IFNA(INDEX(RackfileUPLOAD!$F:$F,MATCH(AN9&amp;$A$1,RackfileUPLOAD!$C:$C&amp;RackfileUPLOAD!$M:$M,0),1),INDEX(RackfileUPLOAD!$F:$F,MATCH(AN9&amp;"0p",RackfileUPLOAD!$C:$C&amp;RackfileUPLOAD!$M:$M,0),1)),"")</f>
        <v/>
      </c>
      <c r="AO10" s="282" t="str">
        <f t="array" ref="AO10">IFERROR(IFNA(INDEX(RackfileUPLOAD!$F:$F,MATCH(AO9&amp;$A$1,RackfileUPLOAD!$C:$C&amp;RackfileUPLOAD!$M:$M,0),1),INDEX(RackfileUPLOAD!$F:$F,MATCH(AO9&amp;"0p",RackfileUPLOAD!$C:$C&amp;RackfileUPLOAD!$M:$M,0),1)),"")</f>
        <v/>
      </c>
      <c r="AP10" s="282" t="str">
        <f t="array" ref="AP10">IFERROR(IFNA(INDEX(RackfileUPLOAD!$F:$F,MATCH(AP9&amp;$A$1,RackfileUPLOAD!$C:$C&amp;RackfileUPLOAD!$M:$M,0),1),INDEX(RackfileUPLOAD!$F:$F,MATCH(AP9&amp;"0p",RackfileUPLOAD!$C:$C&amp;RackfileUPLOAD!$M:$M,0),1)),"")</f>
        <v/>
      </c>
      <c r="AQ10" s="282" t="str">
        <f t="array" ref="AQ10">IFERROR(IFNA(INDEX(RackfileUPLOAD!$F:$F,MATCH(AQ9&amp;$A$1,RackfileUPLOAD!$C:$C&amp;RackfileUPLOAD!$M:$M,0),1),INDEX(RackfileUPLOAD!$F:$F,MATCH(AQ9&amp;"0p",RackfileUPLOAD!$C:$C&amp;RackfileUPLOAD!$M:$M,0),1)),"")</f>
        <v>IcePack2</v>
      </c>
      <c r="AR10" s="282" t="str">
        <f t="array" ref="AR10">IFERROR(IFNA(INDEX(RackfileUPLOAD!$F:$F,MATCH(AR9&amp;$A$1,RackfileUPLOAD!$C:$C&amp;RackfileUPLOAD!$M:$M,0),1),INDEX(RackfileUPLOAD!$F:$F,MATCH(AR9&amp;"0p",RackfileUPLOAD!$C:$C&amp;RackfileUPLOAD!$M:$M,0),1)),"")</f>
        <v/>
      </c>
      <c r="AS10" s="282" t="str">
        <f t="array" ref="AS10">IFERROR(IFNA(INDEX(RackfileUPLOAD!$F:$F,MATCH(AS9&amp;$A$1,RackfileUPLOAD!$C:$C&amp;RackfileUPLOAD!$M:$M,0),1),INDEX(RackfileUPLOAD!$F:$F,MATCH(AS9&amp;"0p",RackfileUPLOAD!$C:$C&amp;RackfileUPLOAD!$M:$M,0),1)),"")</f>
        <v/>
      </c>
      <c r="AT10" s="282" t="str">
        <f t="array" ref="AT10">IFERROR(IFNA(INDEX(RackfileUPLOAD!$F:$F,MATCH(AT9&amp;$A$1,RackfileUPLOAD!$C:$C&amp;RackfileUPLOAD!$M:$M,0),1),INDEX(RackfileUPLOAD!$F:$F,MATCH(AT9&amp;"0p",RackfileUPLOAD!$C:$C&amp;RackfileUPLOAD!$M:$M,0),1)),"")</f>
        <v/>
      </c>
      <c r="AU10" s="282" t="str">
        <f t="array" ref="AU10">IFERROR(IFNA(INDEX(RackfileUPLOAD!$F:$F,MATCH(AU9&amp;$A$1,RackfileUPLOAD!$C:$C&amp;RackfileUPLOAD!$M:$M,0),1),INDEX(RackfileUPLOAD!$F:$F,MATCH(AU9&amp;"0p",RackfileUPLOAD!$C:$C&amp;RackfileUPLOAD!$M:$M,0),1)),"")</f>
        <v/>
      </c>
      <c r="AV10" s="282" t="str">
        <f t="array" ref="AV10">IFERROR(IFNA(INDEX(RackfileUPLOAD!$F:$F,MATCH(AV9&amp;$A$1,RackfileUPLOAD!$C:$C&amp;RackfileUPLOAD!$M:$M,0),1),INDEX(RackfileUPLOAD!$F:$F,MATCH(AV9&amp;"0p",RackfileUPLOAD!$C:$C&amp;RackfileUPLOAD!$M:$M,0),1)),"")</f>
        <v/>
      </c>
      <c r="AW10" s="282" t="str">
        <f t="array" ref="AW10">IFERROR(IFNA(INDEX(RackfileUPLOAD!$F:$F,MATCH(AW9&amp;$A$1,RackfileUPLOAD!$C:$C&amp;RackfileUPLOAD!$M:$M,0),1),INDEX(RackfileUPLOAD!$F:$F,MATCH(AW9&amp;"0p",RackfileUPLOAD!$C:$C&amp;RackfileUPLOAD!$M:$M,0),1)),"")</f>
        <v/>
      </c>
      <c r="AX10" s="282" t="str">
        <f t="array" ref="AX10">IFERROR(IFNA(INDEX(RackfileUPLOAD!$F:$F,MATCH(AX9&amp;$A$1,RackfileUPLOAD!$C:$C&amp;RackfileUPLOAD!$M:$M,0),1),INDEX(RackfileUPLOAD!$F:$F,MATCH(AX9&amp;"0p",RackfileUPLOAD!$C:$C&amp;RackfileUPLOAD!$M:$M,0),1)),"")</f>
        <v/>
      </c>
      <c r="AY10" s="282" t="str">
        <f t="array" ref="AY10">IFERROR(IFNA(INDEX(RackfileUPLOAD!$F:$F,MATCH(AY9&amp;$A$1,RackfileUPLOAD!$C:$C&amp;RackfileUPLOAD!$M:$M,0),1),INDEX(RackfileUPLOAD!$F:$F,MATCH(AY9&amp;"0p",RackfileUPLOAD!$C:$C&amp;RackfileUPLOAD!$M:$M,0),1)),"")</f>
        <v/>
      </c>
      <c r="AZ10" s="282" t="str">
        <f t="array" ref="AZ10">IFERROR(IFNA(INDEX(RackfileUPLOAD!$F:$F,MATCH(AZ9&amp;$A$1,RackfileUPLOAD!$C:$C&amp;RackfileUPLOAD!$M:$M,0),1),INDEX(RackfileUPLOAD!$F:$F,MATCH(AZ9&amp;"0p",RackfileUPLOAD!$C:$C&amp;RackfileUPLOAD!$M:$M,0),1)),"")</f>
        <v/>
      </c>
      <c r="BA10" s="282" t="str">
        <f t="array" ref="BA10">IFERROR(IFNA(INDEX(RackfileUPLOAD!$F:$F,MATCH(BA9&amp;$A$1,RackfileUPLOAD!$C:$C&amp;RackfileUPLOAD!$M:$M,0),1),INDEX(RackfileUPLOAD!$F:$F,MATCH(BA9&amp;"0p",RackfileUPLOAD!$C:$C&amp;RackfileUPLOAD!$M:$M,0),1)),"")</f>
        <v/>
      </c>
      <c r="BB10" s="282" t="str">
        <f t="array" ref="BB10">IFERROR(IFNA(INDEX(RackfileUPLOAD!$F:$F,MATCH(BB9&amp;$A$1,RackfileUPLOAD!$C:$C&amp;RackfileUPLOAD!$M:$M,0),1),INDEX(RackfileUPLOAD!$F:$F,MATCH(BB9&amp;"0p",RackfileUPLOAD!$C:$C&amp;RackfileUPLOAD!$M:$M,0),1)),"")</f>
        <v>IcePack3</v>
      </c>
      <c r="BC10" s="282" t="str">
        <f t="array" ref="BC10">IFERROR(IFNA(INDEX(RackfileUPLOAD!$F:$F,MATCH(BC9&amp;$A$1,RackfileUPLOAD!$C:$C&amp;RackfileUPLOAD!$M:$M,0),1),INDEX(RackfileUPLOAD!$F:$F,MATCH(BC9&amp;"0p",RackfileUPLOAD!$C:$C&amp;RackfileUPLOAD!$M:$M,0),1)),"")</f>
        <v/>
      </c>
      <c r="BD10" s="282" t="str">
        <f t="array" ref="BD10">IFERROR(IFNA(INDEX(RackfileUPLOAD!$F:$F,MATCH(BD9&amp;$A$1,RackfileUPLOAD!$C:$C&amp;RackfileUPLOAD!$M:$M,0),1),INDEX(RackfileUPLOAD!$F:$F,MATCH(BD9&amp;"0p",RackfileUPLOAD!$C:$C&amp;RackfileUPLOAD!$M:$M,0),1)),"")</f>
        <v/>
      </c>
      <c r="BE10" s="282" t="str">
        <f t="array" ref="BE10">IFERROR(IFNA(INDEX(RackfileUPLOAD!$F:$F,MATCH(BE9&amp;$A$1,RackfileUPLOAD!$C:$C&amp;RackfileUPLOAD!$M:$M,0),1),INDEX(RackfileUPLOAD!$F:$F,MATCH(BE9&amp;"0p",RackfileUPLOAD!$C:$C&amp;RackfileUPLOAD!$M:$M,0),1)),"")</f>
        <v/>
      </c>
      <c r="BF10" s="282" t="str">
        <f t="array" ref="BF10">IFERROR(IFNA(INDEX(RackfileUPLOAD!$F:$F,MATCH(BF9&amp;$A$1,RackfileUPLOAD!$C:$C&amp;RackfileUPLOAD!$M:$M,0),1),INDEX(RackfileUPLOAD!$F:$F,MATCH(BF9&amp;"0p",RackfileUPLOAD!$C:$C&amp;RackfileUPLOAD!$M:$M,0),1)),"")</f>
        <v>FA-DE Fourth Box - Hydroflask</v>
      </c>
      <c r="BG10" s="282" t="str">
        <f t="array" ref="BG10">IFERROR(IFNA(INDEX(RackfileUPLOAD!$F:$F,MATCH(BG9&amp;$A$1,RackfileUPLOAD!$C:$C&amp;RackfileUPLOAD!$M:$M,0),1),INDEX(RackfileUPLOAD!$F:$F,MATCH(BG9&amp;"0p",RackfileUPLOAD!$C:$C&amp;RackfileUPLOAD!$M:$M,0),1)),"")</f>
        <v>FA-DE Third Box - Flyer</v>
      </c>
      <c r="BH10" s="282" t="str">
        <f t="array" ref="BH10">IFERROR(IFNA(INDEX(RackfileUPLOAD!$F:$F,MATCH(BH9&amp;$A$1,RackfileUPLOAD!$C:$C&amp;RackfileUPLOAD!$M:$M,0),1),INDEX(RackfileUPLOAD!$F:$F,MATCH(BH9&amp;"0p",RackfileUPLOAD!$C:$C&amp;RackfileUPLOAD!$M:$M,0),1)),"")</f>
        <v>FA-DE Second Box - Tote Bag</v>
      </c>
      <c r="BI10" s="282" t="str">
        <f t="array" ref="BI10">IFERROR(IFNA(INDEX(RackfileUPLOAD!$F:$F,MATCH(BI9&amp;$A$1,RackfileUPLOAD!$C:$C&amp;RackfileUPLOAD!$M:$M,0),1),INDEX(RackfileUPLOAD!$F:$F,MATCH(BI9&amp;"0p",RackfileUPLOAD!$C:$C&amp;RackfileUPLOAD!$M:$M,0),1)),"")</f>
        <v>FA-DE First Box - Flyer about program</v>
      </c>
      <c r="BJ10" s="282" t="str">
        <f t="array" ref="BJ10">IFERROR(IFNA(INDEX(RackfileUPLOAD!$F:$F,MATCH(BJ9&amp;$A$1,RackfileUPLOAD!$C:$C&amp;RackfileUPLOAD!$M:$M,0),1),INDEX(RackfileUPLOAD!$F:$F,MATCH(BJ9&amp;"0p",RackfileUPLOAD!$C:$C&amp;RackfileUPLOAD!$M:$M,0),1)),"")</f>
        <v>FA-DE Freebies</v>
      </c>
      <c r="BK10" s="283"/>
      <c r="BN10" s="284"/>
      <c r="BO10" s="285"/>
    </row>
    <row r="11">
      <c r="B11" s="286" t="str">
        <f t="array" ref="B11">XLOOKUP(B9,'Läuferlisten'!$A:$A,'Läuferlisten'!$F:$F,,0)</f>
        <v/>
      </c>
      <c r="C11" s="286" t="str">
        <f t="array" ref="C11">XLOOKUP(C9,'Läuferlisten'!$A:$A,'Läuferlisten'!$F:$F,,0)</f>
        <v/>
      </c>
      <c r="D11" s="286" t="str">
        <f t="array" ref="D11">XLOOKUP(D9,'Läuferlisten'!$A:$A,'Läuferlisten'!$F:$F,,0)</f>
        <v/>
      </c>
      <c r="E11" s="286" t="str">
        <f t="array" ref="E11">XLOOKUP(E9,'Läuferlisten'!$A:$A,'Läuferlisten'!$F:$F,,0)</f>
        <v/>
      </c>
      <c r="F11" s="286" t="str">
        <f t="array" ref="F11">XLOOKUP(F9,'Läuferlisten'!$A:$A,'Läuferlisten'!$F:$F,,0)</f>
        <v/>
      </c>
      <c r="G11" s="286" t="str">
        <f t="array" ref="G11">XLOOKUP(G9,'Läuferlisten'!$A:$A,'Läuferlisten'!$F:$F,,0)</f>
        <v/>
      </c>
      <c r="H11" s="286" t="str">
        <f t="array" ref="H11">XLOOKUP(H9,'Läuferlisten'!$A:$A,'Läuferlisten'!$F:$F,,0)</f>
        <v/>
      </c>
      <c r="I11" s="286" t="str">
        <f t="array" ref="I11">XLOOKUP(I9,'Läuferlisten'!$A:$A,'Läuferlisten'!$F:$F,,0)</f>
        <v/>
      </c>
      <c r="J11" s="286" t="str">
        <f t="array" ref="J11">XLOOKUP(J9,'Läuferlisten'!$A:$A,'Läuferlisten'!$F:$F,,0)</f>
        <v/>
      </c>
      <c r="K11" s="286" t="str">
        <f t="array" ref="K11">XLOOKUP(K9,'Läuferlisten'!$A:$A,'Läuferlisten'!$F:$F,,0)</f>
        <v/>
      </c>
      <c r="L11" s="286" t="str">
        <f t="array" ref="L11">XLOOKUP(L9,'Läuferlisten'!$A:$A,'Läuferlisten'!$F:$F,,0)</f>
        <v/>
      </c>
      <c r="M11" s="286" t="str">
        <f t="array" ref="M11">XLOOKUP(M9,'Läuferlisten'!$A:$A,'Läuferlisten'!$F:$F,,0)</f>
        <v/>
      </c>
      <c r="N11" s="286" t="str">
        <f t="array" ref="N11">XLOOKUP(N9,'Läuferlisten'!$A:$A,'Läuferlisten'!$F:$F,,0)</f>
        <v/>
      </c>
      <c r="O11" s="286" t="str">
        <f t="array" ref="O11">XLOOKUP(O9,'Läuferlisten'!$A:$A,'Läuferlisten'!$F:$F,,0)</f>
        <v/>
      </c>
      <c r="P11" s="286" t="str">
        <f t="array" ref="P11">XLOOKUP(P9,'Läuferlisten'!$A:$A,'Läuferlisten'!$F:$F,,0)</f>
        <v/>
      </c>
      <c r="Q11" s="286" t="str">
        <f t="array" ref="Q11">XLOOKUP(Q9,'Läuferlisten'!$A:$A,'Läuferlisten'!$F:$F,,0)</f>
        <v/>
      </c>
      <c r="R11" s="286" t="str">
        <f t="array" ref="R11">XLOOKUP(R9,'Läuferlisten'!$A:$A,'Läuferlisten'!$F:$F,,0)</f>
        <v/>
      </c>
      <c r="S11" s="286" t="str">
        <f t="array" ref="S11">XLOOKUP(S9,'Läuferlisten'!$A:$A,'Läuferlisten'!$F:$F,,0)</f>
        <v/>
      </c>
      <c r="T11" s="286" t="str">
        <f t="array" ref="T11">XLOOKUP(T9,'Läuferlisten'!$A:$A,'Läuferlisten'!$F:$F,,0)</f>
        <v/>
      </c>
      <c r="U11" s="286" t="str">
        <f t="array" ref="U11">XLOOKUP(U9,'Läuferlisten'!$A:$A,'Läuferlisten'!$F:$F,,0)</f>
        <v/>
      </c>
      <c r="V11" s="286" t="str">
        <f t="array" ref="V11">XLOOKUP(V9,'Läuferlisten'!$A:$A,'Läuferlisten'!$F:$F,,0)</f>
        <v/>
      </c>
      <c r="W11" s="286" t="str">
        <f t="array" ref="W11">XLOOKUP(W9,'Läuferlisten'!$A:$A,'Läuferlisten'!$F:$F,,0)</f>
        <v/>
      </c>
      <c r="X11" s="286" t="str">
        <f t="array" ref="X11">XLOOKUP(X9,'Läuferlisten'!$A:$A,'Läuferlisten'!$F:$F,,0)</f>
        <v/>
      </c>
      <c r="Y11" s="286" t="str">
        <f t="array" ref="Y11">XLOOKUP(Y9,'Läuferlisten'!$A:$A,'Läuferlisten'!$F:$F,,0)</f>
        <v/>
      </c>
      <c r="Z11" s="286" t="str">
        <f t="array" ref="Z11">XLOOKUP(Z9,'Läuferlisten'!$A:$A,'Läuferlisten'!$F:$F,,0)</f>
        <v/>
      </c>
      <c r="AA11" s="286" t="str">
        <f t="array" ref="AA11">XLOOKUP(AA9,'Läuferlisten'!$A:$A,'Läuferlisten'!$F:$F,,0)</f>
        <v/>
      </c>
      <c r="AB11" s="286" t="str">
        <f t="array" ref="AB11">XLOOKUP(AB9,'Läuferlisten'!$A:$A,'Läuferlisten'!$F:$F,,0)</f>
        <v/>
      </c>
      <c r="AC11" s="286" t="str">
        <f t="array" ref="AC11">XLOOKUP(AC9,'Läuferlisten'!$A:$A,'Läuferlisten'!$F:$F,,0)</f>
        <v/>
      </c>
      <c r="AD11" s="286" t="str">
        <f t="array" ref="AD11">XLOOKUP(AD9,'Läuferlisten'!$A:$A,'Läuferlisten'!$F:$F,,0)</f>
        <v/>
      </c>
      <c r="AE11" s="286" t="str">
        <f t="array" ref="AE11">XLOOKUP(AE9,'Läuferlisten'!$A:$A,'Läuferlisten'!$F:$F,,0)</f>
        <v/>
      </c>
      <c r="AF11" s="286" t="str">
        <f t="array" ref="AF11">XLOOKUP(AF9,'Läuferlisten'!$A:$A,'Läuferlisten'!$F:$F,,0)</f>
        <v/>
      </c>
      <c r="AG11" s="286" t="str">
        <f t="array" ref="AG11">XLOOKUP(AG9,'Läuferlisten'!$A:$A,'Läuferlisten'!$F:$F,,0)</f>
        <v/>
      </c>
      <c r="AH11" s="286" t="str">
        <f t="array" ref="AH11">XLOOKUP(AH9,'Läuferlisten'!$A:$A,'Läuferlisten'!$F:$F,,0)</f>
        <v/>
      </c>
      <c r="AI11" s="286" t="str">
        <f t="array" ref="AI11">XLOOKUP(AI9,'Läuferlisten'!$A:$A,'Läuferlisten'!$F:$F,,0)</f>
        <v/>
      </c>
      <c r="AJ11" s="286" t="str">
        <f t="array" ref="AJ11">XLOOKUP(AJ9,'Läuferlisten'!$A:$A,'Läuferlisten'!$F:$F,,0)</f>
        <v/>
      </c>
      <c r="AL11" s="286" t="str">
        <f t="array" ref="AL11">XLOOKUP(AL9,'Läuferlisten'!$A:$A,'Läuferlisten'!$F:$F,,0)</f>
        <v/>
      </c>
      <c r="AM11" s="286" t="str">
        <f t="array" ref="AM11">XLOOKUP(AM9,'Läuferlisten'!$A:$A,'Läuferlisten'!$F:$F,,0)</f>
        <v/>
      </c>
      <c r="AN11" s="286" t="str">
        <f t="array" ref="AN11">XLOOKUP(AN9,'Läuferlisten'!$A:$A,'Läuferlisten'!$F:$F,,0)</f>
        <v/>
      </c>
      <c r="AO11" s="286" t="str">
        <f t="array" ref="AO11">XLOOKUP(AO9,'Läuferlisten'!$A:$A,'Läuferlisten'!$F:$F,,0)</f>
        <v/>
      </c>
      <c r="AP11" s="286" t="str">
        <f t="array" ref="AP11">XLOOKUP(AP9,'Läuferlisten'!$A:$A,'Läuferlisten'!$F:$F,,0)</f>
        <v/>
      </c>
      <c r="AQ11" s="286" t="str">
        <f t="array" ref="AQ11">XLOOKUP(AQ9,'Läuferlisten'!$A:$A,'Läuferlisten'!$F:$F,,0)</f>
        <v/>
      </c>
      <c r="AR11" s="286" t="str">
        <f t="array" ref="AR11">XLOOKUP(AR9,'Läuferlisten'!$A:$A,'Läuferlisten'!$F:$F,,0)</f>
        <v/>
      </c>
      <c r="AS11" s="286" t="str">
        <f t="array" ref="AS11">XLOOKUP(AS9,'Läuferlisten'!$A:$A,'Läuferlisten'!$F:$F,,0)</f>
        <v/>
      </c>
      <c r="AT11" s="286" t="str">
        <f t="array" ref="AT11">XLOOKUP(AT9,'Läuferlisten'!$A:$A,'Läuferlisten'!$F:$F,,0)</f>
        <v/>
      </c>
      <c r="AU11" s="286" t="str">
        <f t="array" ref="AU11">XLOOKUP(AU9,'Läuferlisten'!$A:$A,'Läuferlisten'!$F:$F,,0)</f>
        <v/>
      </c>
      <c r="AV11" s="286" t="str">
        <f t="array" ref="AV11">XLOOKUP(AV9,'Läuferlisten'!$A:$A,'Läuferlisten'!$F:$F,,0)</f>
        <v/>
      </c>
      <c r="AW11" s="286" t="str">
        <f t="array" ref="AW11">XLOOKUP(AW9,'Läuferlisten'!$A:$A,'Läuferlisten'!$F:$F,,0)</f>
        <v/>
      </c>
      <c r="AX11" s="286" t="str">
        <f t="array" ref="AX11">XLOOKUP(AX9,'Läuferlisten'!$A:$A,'Läuferlisten'!$F:$F,,0)</f>
        <v/>
      </c>
      <c r="AY11" s="286" t="str">
        <f t="array" ref="AY11">XLOOKUP(AY9,'Läuferlisten'!$A:$A,'Läuferlisten'!$F:$F,,0)</f>
        <v/>
      </c>
      <c r="AZ11" s="286" t="str">
        <f t="array" ref="AZ11">XLOOKUP(AZ9,'Läuferlisten'!$A:$A,'Läuferlisten'!$F:$F,,0)</f>
        <v/>
      </c>
      <c r="BA11" s="286" t="str">
        <f t="array" ref="BA11">XLOOKUP(BA9,'Läuferlisten'!$A:$A,'Läuferlisten'!$F:$F,,0)</f>
        <v/>
      </c>
      <c r="BB11" s="286" t="str">
        <f t="array" ref="BB11">XLOOKUP(BB9,'Läuferlisten'!$A:$A,'Läuferlisten'!$F:$F,,0)</f>
        <v/>
      </c>
      <c r="BC11" s="286" t="str">
        <f t="array" ref="BC11">XLOOKUP(BC9,'Läuferlisten'!$A:$A,'Läuferlisten'!$F:$F,,0)</f>
        <v/>
      </c>
      <c r="BD11" s="286" t="str">
        <f t="array" ref="BD11">XLOOKUP(BD9,'Läuferlisten'!$A:$A,'Läuferlisten'!$F:$F,,0)</f>
        <v/>
      </c>
      <c r="BE11" s="286" t="str">
        <f t="array" ref="BE11">XLOOKUP(BE9,'Läuferlisten'!$A:$A,'Läuferlisten'!$F:$F,,0)</f>
        <v/>
      </c>
      <c r="BF11" s="286" t="str">
        <f t="array" ref="BF11">XLOOKUP(BF9,'Läuferlisten'!$A:$A,'Läuferlisten'!$F:$F,,0)</f>
        <v/>
      </c>
      <c r="BG11" s="286" t="str">
        <f t="array" ref="BG11">XLOOKUP(BG9,'Läuferlisten'!$A:$A,'Läuferlisten'!$F:$F,,0)</f>
        <v/>
      </c>
      <c r="BH11" s="286" t="str">
        <f t="array" ref="BH11">XLOOKUP(BH9,'Läuferlisten'!$A:$A,'Läuferlisten'!$F:$F,,0)</f>
        <v/>
      </c>
      <c r="BI11" s="286" t="str">
        <f t="array" ref="BI11">XLOOKUP(BI9,'Läuferlisten'!$A:$A,'Läuferlisten'!$F:$F,,0)</f>
        <v/>
      </c>
      <c r="BJ11" s="286" t="str">
        <f t="array" ref="BJ11">XLOOKUP(BJ9,'Läuferlisten'!$A:$A,'Läuferlisten'!$F:$F,,0)</f>
        <v/>
      </c>
      <c r="BK11" s="292"/>
      <c r="BL11" s="285"/>
      <c r="BM11" s="285"/>
      <c r="BN11" s="293"/>
      <c r="BO11" s="266"/>
    </row>
    <row r="12">
      <c r="A12" s="294"/>
      <c r="B12" s="266"/>
      <c r="C12" s="266"/>
      <c r="D12" s="266"/>
      <c r="E12" s="266"/>
      <c r="F12" s="266"/>
      <c r="G12" s="266"/>
      <c r="H12" s="266"/>
      <c r="I12" s="266"/>
      <c r="J12" s="266"/>
      <c r="K12" s="295"/>
      <c r="L12" s="295"/>
      <c r="M12" s="295"/>
      <c r="N12" s="295"/>
      <c r="O12" s="295"/>
      <c r="P12" s="295"/>
      <c r="Q12" s="295"/>
      <c r="R12" s="295"/>
      <c r="S12" s="295"/>
      <c r="T12" s="295"/>
      <c r="U12" s="295"/>
      <c r="V12" s="295"/>
      <c r="W12" s="295"/>
      <c r="X12" s="295"/>
      <c r="Y12" s="295"/>
      <c r="Z12" s="295"/>
      <c r="AA12" s="295"/>
      <c r="AB12" s="295"/>
      <c r="AC12" s="295"/>
      <c r="AD12" s="295"/>
      <c r="AE12" s="295"/>
      <c r="AF12" s="295"/>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88" t="s">
        <v>3182</v>
      </c>
      <c r="BL12" s="296" t="s">
        <v>3183</v>
      </c>
      <c r="BM12" s="296" t="s">
        <v>3184</v>
      </c>
      <c r="BN12" s="297" t="s">
        <v>3185</v>
      </c>
      <c r="BO12" s="266"/>
    </row>
    <row r="13">
      <c r="A13" s="294"/>
      <c r="B13" s="298" t="s">
        <v>3186</v>
      </c>
      <c r="E13" s="266"/>
      <c r="F13" s="266"/>
      <c r="G13" s="266"/>
      <c r="H13" s="266"/>
      <c r="I13" s="266"/>
      <c r="J13" s="266"/>
      <c r="K13" s="295"/>
      <c r="L13" s="295"/>
      <c r="M13" s="295"/>
      <c r="N13" s="295"/>
      <c r="O13" s="295"/>
      <c r="P13" s="295"/>
      <c r="Q13" s="299" t="s">
        <v>3187</v>
      </c>
      <c r="R13" s="300"/>
      <c r="S13" s="295"/>
      <c r="T13" s="295"/>
      <c r="U13" s="295"/>
      <c r="V13" s="295"/>
      <c r="W13" s="295"/>
      <c r="X13" s="295"/>
      <c r="Y13" s="295"/>
      <c r="Z13" s="295"/>
      <c r="AA13" s="295"/>
      <c r="AB13" s="295"/>
      <c r="AC13" s="295"/>
      <c r="AD13" s="295"/>
      <c r="AE13" s="295"/>
      <c r="AF13" s="295"/>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301" t="s">
        <v>3188</v>
      </c>
      <c r="BL13" s="302" t="s">
        <v>3189</v>
      </c>
      <c r="BM13" s="302" t="s">
        <v>3190</v>
      </c>
      <c r="BN13" s="303" t="s">
        <v>3191</v>
      </c>
      <c r="BO13" s="266"/>
    </row>
    <row r="14">
      <c r="A14" s="294"/>
      <c r="B14" s="304" t="s">
        <v>3192</v>
      </c>
      <c r="E14" s="294"/>
      <c r="F14" s="294"/>
      <c r="G14" s="294"/>
      <c r="H14" s="266"/>
      <c r="I14" s="266"/>
      <c r="J14" s="266"/>
      <c r="K14" s="295"/>
      <c r="M14" s="295"/>
      <c r="N14" s="295"/>
      <c r="O14" s="295"/>
      <c r="P14" s="295"/>
      <c r="Q14" s="305"/>
      <c r="R14" s="306"/>
      <c r="S14" s="295"/>
      <c r="T14" s="295"/>
      <c r="U14" s="295"/>
      <c r="V14" s="295"/>
      <c r="W14" s="295"/>
      <c r="X14" s="295"/>
      <c r="Y14" s="295"/>
      <c r="Z14" s="295"/>
      <c r="AA14" s="295"/>
      <c r="AB14" s="295"/>
      <c r="AC14" s="295"/>
      <c r="AD14" s="295"/>
      <c r="AE14" s="295"/>
      <c r="AF14" s="295"/>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85"/>
      <c r="BL14" s="285"/>
      <c r="BM14" s="285"/>
      <c r="BN14" s="285"/>
      <c r="BO14" s="266"/>
    </row>
    <row r="15" ht="75.0" customHeight="1">
      <c r="A15" s="307"/>
      <c r="B15" s="307"/>
      <c r="C15" s="307"/>
      <c r="D15" s="308"/>
      <c r="E15" s="307"/>
      <c r="F15" s="307"/>
      <c r="G15" s="307"/>
      <c r="H15" s="309" t="str">
        <f>'Control Panel'!D4&amp;CHAR(10)&amp;CHAR(10)&amp;"LAYOUT "&amp;A1</f>
        <v>2026-W19
LAYOUT 2P</v>
      </c>
      <c r="I15" s="300"/>
      <c r="J15" s="285"/>
      <c r="K15" s="310" t="s">
        <v>3193</v>
      </c>
      <c r="L15" s="300"/>
      <c r="M15" s="285"/>
      <c r="N15" s="310" t="s">
        <v>3194</v>
      </c>
      <c r="O15" s="300"/>
      <c r="P15" s="311"/>
      <c r="Q15" s="312" t="s">
        <v>1082</v>
      </c>
      <c r="R15" s="312" t="s">
        <v>805</v>
      </c>
      <c r="S15" s="313"/>
      <c r="T15" s="314" t="s">
        <v>1064</v>
      </c>
      <c r="U15" s="314" t="s">
        <v>521</v>
      </c>
      <c r="V15" s="285"/>
      <c r="W15" s="285"/>
      <c r="X15" s="314" t="s">
        <v>651</v>
      </c>
      <c r="Y15" s="314" t="s">
        <v>738</v>
      </c>
      <c r="Z15" s="285"/>
      <c r="AA15" s="285"/>
      <c r="AB15" s="314" t="s">
        <v>942</v>
      </c>
      <c r="AC15" s="314" t="s">
        <v>917</v>
      </c>
      <c r="AD15" s="313"/>
      <c r="AE15" s="315" t="s">
        <v>1091</v>
      </c>
      <c r="AF15" s="315" t="s">
        <v>813</v>
      </c>
      <c r="AG15" s="285"/>
      <c r="AH15" s="315" t="s">
        <v>1156</v>
      </c>
      <c r="AI15" s="315" t="s">
        <v>1028</v>
      </c>
      <c r="AJ15" s="285"/>
      <c r="AK15" s="285"/>
      <c r="AL15" s="285"/>
      <c r="AM15" s="285"/>
      <c r="AN15" s="285"/>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5"/>
      <c r="BK15" s="266"/>
      <c r="BL15" s="266"/>
      <c r="BM15" s="266"/>
      <c r="BN15" s="266"/>
      <c r="BO15" s="285"/>
    </row>
    <row r="16">
      <c r="A16" s="294"/>
      <c r="B16" s="294"/>
      <c r="C16" s="294"/>
      <c r="D16" s="316"/>
      <c r="E16" s="294"/>
      <c r="F16" s="294"/>
      <c r="G16" s="294"/>
      <c r="H16" s="317"/>
      <c r="I16" s="318"/>
      <c r="J16" s="266"/>
      <c r="K16" s="317"/>
      <c r="L16" s="318"/>
      <c r="M16" s="295"/>
      <c r="N16" s="317"/>
      <c r="O16" s="318"/>
      <c r="P16" s="319" t="s">
        <v>3195</v>
      </c>
      <c r="Q16" s="320">
        <f t="array" ref="Q16">LET(
  bundle_sku, COUNTIF('Bundle SKUs'!$A:$A, Q15) &gt; 0,
  one_hour_need, XLOOKUP(Q15, 'Läuferlisten'!$C:$C,'Läuferlisten'!$E:$E,,0),
  IFS(
    AND(bundle_sku, one_hour_need = 1), 0,
    AND(bundle_sku, one_hour_need = 2), 1,
    AND(bundle_sku, one_hour_need = 3), 3,
    TRUE, one_hour_need
  )
)</f>
        <v>0</v>
      </c>
      <c r="R16" s="320">
        <f t="array" ref="R16">LET(
  bundle_sku, COUNTIF('Bundle SKUs'!$A:$A, R15) &gt; 0,
  one_hour_need, XLOOKUP(R15, 'Läuferlisten'!$C:$C,'Läuferlisten'!$E:$E,,0),
  IFS(
    AND(bundle_sku, one_hour_need = 1), 0,
    AND(bundle_sku, one_hour_need = 2), 1,
    AND(bundle_sku, one_hour_need = 3), 3,
    TRUE, one_hour_need
  )
)</f>
        <v>0</v>
      </c>
      <c r="S16" s="319" t="s">
        <v>3195</v>
      </c>
      <c r="T16" s="320">
        <f t="array" ref="T16">LET(
  bundle_sku, COUNTIF('Bundle SKUs'!$A:$A, T15) &gt; 0,
  one_hour_need, XLOOKUP(T15, 'Läuferlisten'!$C:$C,'Läuferlisten'!$E:$E,,0),
  IFS(
    AND(bundle_sku, one_hour_need = 1), 0,
    AND(bundle_sku, one_hour_need = 2), 1,
    AND(bundle_sku, one_hour_need = 3), 3,
    TRUE, one_hour_need
  )
)</f>
        <v>0</v>
      </c>
      <c r="U16" s="320">
        <f t="array" ref="U16">LET(
  bundle_sku, COUNTIF('Bundle SKUs'!$A:$A, U15) &gt; 0,
  one_hour_need, XLOOKUP(U15, 'Läuferlisten'!$C:$C,'Läuferlisten'!$E:$E,,0),
  IFS(
    AND(bundle_sku, one_hour_need = 1), 0,
    AND(bundle_sku, one_hour_need = 2), 1,
    AND(bundle_sku, one_hour_need = 3), 3,
    TRUE, one_hour_need
  )
)</f>
        <v>0</v>
      </c>
      <c r="V16" s="295"/>
      <c r="W16" s="319" t="s">
        <v>3195</v>
      </c>
      <c r="X16" s="320">
        <f t="array" ref="X16">LET(
  bundle_sku, COUNTIF('Bundle SKUs'!$A:$A, X15) &gt; 0,
  one_hour_need, XLOOKUP(X15, 'Läuferlisten'!$C:$C,'Läuferlisten'!$E:$E,,0),
  IFS(
    AND(bundle_sku, one_hour_need = 1), 0,
    AND(bundle_sku, one_hour_need = 2), 1,
    AND(bundle_sku, one_hour_need = 3), 3,
    TRUE, one_hour_need
  )
)</f>
        <v>0</v>
      </c>
      <c r="Y16" s="320">
        <f t="array" ref="Y16">LET(
  bundle_sku, COUNTIF('Bundle SKUs'!$A:$A, Y15) &gt; 0,
  one_hour_need, XLOOKUP(Y15, 'Läuferlisten'!$C:$C,'Läuferlisten'!$E:$E,,0),
  IFS(
    AND(bundle_sku, one_hour_need = 1), 0,
    AND(bundle_sku, one_hour_need = 2), 1,
    AND(bundle_sku, one_hour_need = 3), 3,
    TRUE, one_hour_need
  )
)</f>
        <v>0</v>
      </c>
      <c r="Z16" s="295"/>
      <c r="AA16" s="319" t="s">
        <v>3195</v>
      </c>
      <c r="AB16" s="320">
        <f t="array" ref="AB16">LET(
  bundle_sku, COUNTIF('Bundle SKUs'!$A:$A, AB15) &gt; 0,
  one_hour_need, XLOOKUP(AB15, 'Läuferlisten'!$C:$C,'Läuferlisten'!$E:$E,,0),
  IFS(
    AND(bundle_sku, one_hour_need = 1), 0,
    AND(bundle_sku, one_hour_need = 2), 1,
    AND(bundle_sku, one_hour_need = 3), 3,
    TRUE, one_hour_need
  )
)</f>
        <v>0</v>
      </c>
      <c r="AC16" s="321">
        <f t="array" ref="AC16">LET(
  bundle_sku, COUNTIF('Bundle SKUs'!$A:$A, AC15) &gt; 0,
  one_hour_need, XLOOKUP(AC15, 'Läuferlisten'!$C:$C,'Läuferlisten'!$E:$E,,0),
  IFS(
    AND(bundle_sku, one_hour_need = 1), 0,
    AND(bundle_sku, one_hour_need = 2), 1,
    AND(bundle_sku, one_hour_need = 3), 3,
    TRUE, one_hour_need
  )
)</f>
        <v>0</v>
      </c>
      <c r="AD16" s="319" t="s">
        <v>3195</v>
      </c>
      <c r="AE16" s="321"/>
      <c r="AF16" s="321">
        <f t="array" ref="AF16">LET(
  bundle_sku, COUNTIF('Bundle SKUs'!$A:$A, AF15) &gt; 0,
  one_hour_need, XLOOKUP(AF15, 'Läuferlisten'!$C:$C,'Läuferlisten'!$E:$E,,0),
  IFS(
    AND(bundle_sku, one_hour_need = 1), 0,
    AND(bundle_sku, one_hour_need = 2), 1,
    AND(bundle_sku, one_hour_need = 3), 3,
    TRUE, one_hour_need
  )
)</f>
        <v>0</v>
      </c>
      <c r="AG16" s="322" t="s">
        <v>3195</v>
      </c>
      <c r="AH16" s="321">
        <f t="array" ref="AH16">LET(
  bundle_sku, COUNTIF('Bundle SKUs'!$A:$A, AH15) &gt; 0,
  one_hour_need, XLOOKUP(AH15, 'Läuferlisten'!$C:$C,'Läuferlisten'!$E:$E,,0),
  IFS(
    AND(bundle_sku, one_hour_need = 1), 0,
    AND(bundle_sku, one_hour_need = 2), 1,
    AND(bundle_sku, one_hour_need = 3), 3,
    TRUE, one_hour_need
  )
)</f>
        <v>0</v>
      </c>
      <c r="AI16" s="321">
        <f t="array" ref="AI16">LET(
  bundle_sku, COUNTIF('Bundle SKUs'!$A:$A, AI15) &gt; 0,
  one_hour_need, XLOOKUP(AI15, 'Läuferlisten'!$C:$C,'Läuferlisten'!$E:$E,,0),
  IFS(
    AND(bundle_sku, one_hour_need = 1), 0,
    AND(bundle_sku, one_hour_need = 2), 1,
    AND(bundle_sku, one_hour_need = 3), 3,
    TRUE, one_hour_need
  )
)</f>
        <v>0</v>
      </c>
      <c r="AJ16" s="295"/>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row>
    <row r="17" ht="75.0" customHeight="1">
      <c r="A17" s="307"/>
      <c r="B17" s="307"/>
      <c r="C17" s="307"/>
      <c r="D17" s="308"/>
      <c r="E17" s="307"/>
      <c r="F17" s="307"/>
      <c r="G17" s="307"/>
      <c r="H17" s="317"/>
      <c r="I17" s="318"/>
      <c r="J17" s="285"/>
      <c r="K17" s="305"/>
      <c r="L17" s="306"/>
      <c r="M17" s="285"/>
      <c r="N17" s="317"/>
      <c r="O17" s="318"/>
      <c r="P17" s="323"/>
      <c r="Q17" s="314" t="s">
        <v>972</v>
      </c>
      <c r="R17" s="314" t="s">
        <v>752</v>
      </c>
      <c r="S17" s="323"/>
      <c r="T17" s="314" t="s">
        <v>1009</v>
      </c>
      <c r="U17" s="314" t="s">
        <v>565</v>
      </c>
      <c r="V17" s="285"/>
      <c r="W17" s="323"/>
      <c r="X17" s="314" t="s">
        <v>1242</v>
      </c>
      <c r="Y17" s="314" t="s">
        <v>654</v>
      </c>
      <c r="Z17" s="285"/>
      <c r="AA17" s="323"/>
      <c r="AB17" s="315" t="s">
        <v>842</v>
      </c>
      <c r="AC17" s="315" t="s">
        <v>494</v>
      </c>
      <c r="AD17" s="323"/>
      <c r="AE17" s="315" t="s">
        <v>460</v>
      </c>
      <c r="AF17" s="324"/>
      <c r="AG17" s="323"/>
      <c r="AH17" s="315" t="s">
        <v>1200</v>
      </c>
      <c r="AI17" s="315" t="s">
        <v>1004</v>
      </c>
      <c r="AJ17" s="285"/>
      <c r="AK17" s="285"/>
      <c r="AL17" s="285"/>
      <c r="AM17" s="285"/>
      <c r="AN17" s="285"/>
      <c r="AO17" s="285"/>
      <c r="AP17" s="285"/>
      <c r="AQ17" s="285"/>
      <c r="AR17" s="285"/>
      <c r="AS17" s="285"/>
      <c r="AT17" s="285"/>
      <c r="AU17" s="285"/>
      <c r="AV17" s="285"/>
      <c r="AW17" s="285"/>
      <c r="AX17" s="285"/>
      <c r="AY17" s="285"/>
      <c r="AZ17" s="285"/>
      <c r="BA17" s="285"/>
      <c r="BB17" s="285"/>
      <c r="BC17" s="285"/>
      <c r="BD17" s="285"/>
      <c r="BE17" s="285"/>
      <c r="BF17" s="285"/>
      <c r="BG17" s="285"/>
      <c r="BH17" s="285"/>
      <c r="BI17" s="285"/>
      <c r="BJ17" s="285"/>
      <c r="BK17" s="285"/>
      <c r="BL17" s="285"/>
      <c r="BM17" s="285"/>
      <c r="BN17" s="285"/>
      <c r="BO17" s="285"/>
    </row>
    <row r="18">
      <c r="A18" s="294"/>
      <c r="B18" s="294"/>
      <c r="C18" s="294"/>
      <c r="D18" s="316"/>
      <c r="E18" s="294"/>
      <c r="F18" s="294"/>
      <c r="G18" s="294"/>
      <c r="H18" s="317"/>
      <c r="I18" s="318"/>
      <c r="J18" s="266"/>
      <c r="K18" s="295"/>
      <c r="L18" s="295"/>
      <c r="M18" s="295"/>
      <c r="N18" s="317"/>
      <c r="O18" s="318"/>
      <c r="P18" s="319" t="s">
        <v>3195</v>
      </c>
      <c r="Q18" s="320"/>
      <c r="R18" s="320">
        <f t="array" ref="R18">LET(
  bundle_sku, COUNTIF('Bundle SKUs'!$A:$A, R17) &gt; 0,
  one_hour_need, XLOOKUP(R17, 'Läuferlisten'!$C:$C,'Läuferlisten'!$E:$E,,0),
  IFS(
    AND(bundle_sku, one_hour_need = 1), 0,
    AND(bundle_sku, one_hour_need = 2), 1,
    AND(bundle_sku, one_hour_need = 3), 3,
    TRUE, one_hour_need
  )
)</f>
        <v>0</v>
      </c>
      <c r="S18" s="319" t="s">
        <v>3195</v>
      </c>
      <c r="T18" s="320">
        <f t="array" ref="T18">LET(
  bundle_sku, COUNTIF('Bundle SKUs'!$A:$A, T17) &gt; 0,
  one_hour_need, XLOOKUP(T17, 'Läuferlisten'!$C:$C,'Läuferlisten'!$E:$E,,0),
  IFS(
    AND(bundle_sku, one_hour_need = 1), 0,
    AND(bundle_sku, one_hour_need = 2), 1,
    AND(bundle_sku, one_hour_need = 3), 3,
    TRUE, one_hour_need
  )
)</f>
        <v>0</v>
      </c>
      <c r="U18" s="320">
        <f t="array" ref="U18">LET(
  bundle_sku, COUNTIF('Bundle SKUs'!$A:$A, U17) &gt; 0,
  one_hour_need, XLOOKUP(U17, 'Läuferlisten'!$C:$C,'Läuferlisten'!$E:$E,,0),
  IFS(
    AND(bundle_sku, one_hour_need = 1), 0,
    AND(bundle_sku, one_hour_need = 2), 1,
    AND(bundle_sku, one_hour_need = 3), 3,
    TRUE, one_hour_need
  )
)</f>
        <v>0</v>
      </c>
      <c r="V18" s="295"/>
      <c r="W18" s="319" t="s">
        <v>3195</v>
      </c>
      <c r="X18" s="320">
        <f t="array" ref="X18">LET(
  bundle_sku, COUNTIF('Bundle SKUs'!$A:$A, X17) &gt; 0,
  one_hour_need, XLOOKUP(X17, 'Läuferlisten'!$C:$C,'Läuferlisten'!$E:$E,,0),
  IFS(
    AND(bundle_sku, one_hour_need = 1), 0,
    AND(bundle_sku, one_hour_need = 2), 1,
    AND(bundle_sku, one_hour_need = 3), 3,
    TRUE, one_hour_need
  )
)</f>
        <v>0</v>
      </c>
      <c r="Y18" s="320">
        <f t="array" ref="Y18">LET(
  bundle_sku, COUNTIF('Bundle SKUs'!$A:$A, Y17) &gt; 0,
  one_hour_need, XLOOKUP(Y17, 'Läuferlisten'!$C:$C,'Läuferlisten'!$E:$E,,0),
  IFS(
    AND(bundle_sku, one_hour_need = 1), 0,
    AND(bundle_sku, one_hour_need = 2), 1,
    AND(bundle_sku, one_hour_need = 3), 3,
    TRUE, one_hour_need
  )
)</f>
        <v>0</v>
      </c>
      <c r="Z18" s="295"/>
      <c r="AA18" s="319" t="s">
        <v>3195</v>
      </c>
      <c r="AB18" s="320">
        <f t="array" ref="AB18">LET(
  bundle_sku, COUNTIF('Bundle SKUs'!$A:$A, AB17) &gt; 0,
  one_hour_need, XLOOKUP(AB17, 'Läuferlisten'!$C:$C,'Läuferlisten'!$E:$E,,0),
  IFS(
    AND(bundle_sku, one_hour_need = 1), 0,
    AND(bundle_sku, one_hour_need = 2), 1,
    AND(bundle_sku, one_hour_need = 3), 3,
    TRUE, one_hour_need
  )
)</f>
        <v>0</v>
      </c>
      <c r="AC18" s="321">
        <f t="array" ref="AC18">LET(
  bundle_sku, COUNTIF('Bundle SKUs'!$A:$A, AC17) &gt; 0,
  one_hour_need, XLOOKUP(AC17, 'Läuferlisten'!$C:$C,'Läuferlisten'!$E:$E,,0),
  IFS(
    AND(bundle_sku, one_hour_need = 1), 0,
    AND(bundle_sku, one_hour_need = 2), 1,
    AND(bundle_sku, one_hour_need = 3), 3,
    TRUE, one_hour_need
  )
)</f>
        <v>0</v>
      </c>
      <c r="AD18" s="319" t="s">
        <v>3195</v>
      </c>
      <c r="AE18" s="321">
        <f t="array" ref="AE18">LET(
  bundle_sku, COUNTIF('Bundle SKUs'!$A:$A, AE17) &gt; 0,
  one_hour_need, XLOOKUP(AE17, 'Läuferlisten'!$C:$C,'Läuferlisten'!$E:$E,,0),
  IFS(
    AND(bundle_sku, one_hour_need = 1), 0,
    AND(bundle_sku, one_hour_need = 2), 1,
    AND(bundle_sku, one_hour_need = 3), 3,
    TRUE, one_hour_need
  )
)</f>
        <v>0</v>
      </c>
      <c r="AF18" s="321" t="str">
        <f t="array" ref="AF18">LET(
  bundle_sku, COUNTIF('Bundle SKUs'!$A:$A, AF17) &gt; 0,
  one_hour_need, XLOOKUP(AF17, 'Läuferlisten'!$C:$C,'Läuferlisten'!$E:$E,,0),
  IFS(
    AND(bundle_sku, one_hour_need = 1), 0,
    AND(bundle_sku, one_hour_need = 2), 1,
    AND(bundle_sku, one_hour_need = 3), 3,
    TRUE, one_hour_need
  )
)</f>
        <v/>
      </c>
      <c r="AG18" s="322" t="s">
        <v>3195</v>
      </c>
      <c r="AH18" s="321">
        <f t="array" ref="AH18">LET(
  bundle_sku, COUNTIF('Bundle SKUs'!$A:$A, AH17) &gt; 0,
  one_hour_need, XLOOKUP(AH17, 'Läuferlisten'!$C:$C,'Läuferlisten'!$E:$E,,0),
  IFS(
    AND(bundle_sku, one_hour_need = 1), 0,
    AND(bundle_sku, one_hour_need = 2), 1,
    AND(bundle_sku, one_hour_need = 3), 3,
    TRUE, one_hour_need
  )
)</f>
        <v>0</v>
      </c>
      <c r="AI18" s="321">
        <f t="array" ref="AI18">LET(
  bundle_sku, COUNTIF('Bundle SKUs'!$A:$A, AI17) &gt; 0,
  one_hour_need, XLOOKUP(AI17, 'Läuferlisten'!$C:$C,'Läuferlisten'!$E:$E,,0),
  IFS(
    AND(bundle_sku, one_hour_need = 1), 0,
    AND(bundle_sku, one_hour_need = 2), 1,
    AND(bundle_sku, one_hour_need = 3), 3,
    TRUE, one_hour_need
  )
)</f>
        <v>0</v>
      </c>
      <c r="AJ18" s="295"/>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row>
    <row r="19" ht="75.0" customHeight="1">
      <c r="A19" s="307"/>
      <c r="B19" s="307"/>
      <c r="C19" s="307"/>
      <c r="D19" s="308"/>
      <c r="E19" s="307"/>
      <c r="F19" s="307"/>
      <c r="G19" s="307"/>
      <c r="H19" s="317"/>
      <c r="I19" s="318"/>
      <c r="J19" s="285"/>
      <c r="K19" s="285"/>
      <c r="L19" s="285"/>
      <c r="M19" s="285"/>
      <c r="N19" s="317"/>
      <c r="O19" s="318"/>
      <c r="P19" s="323"/>
      <c r="Q19" s="314"/>
      <c r="R19" s="314"/>
      <c r="S19" s="323"/>
      <c r="T19" s="314" t="s">
        <v>609</v>
      </c>
      <c r="U19" s="314" t="s">
        <v>1107</v>
      </c>
      <c r="V19" s="285"/>
      <c r="W19" s="323"/>
      <c r="X19" s="314" t="s">
        <v>782</v>
      </c>
      <c r="Y19" s="325"/>
      <c r="Z19" s="285"/>
      <c r="AA19" s="323"/>
      <c r="AB19" s="315" t="s">
        <v>711</v>
      </c>
      <c r="AC19" s="324"/>
      <c r="AD19" s="323"/>
      <c r="AE19" s="315" t="s">
        <v>707</v>
      </c>
      <c r="AF19" s="324"/>
      <c r="AG19" s="323"/>
      <c r="AH19" s="315" t="s">
        <v>832</v>
      </c>
      <c r="AI19" s="315" t="s">
        <v>450</v>
      </c>
      <c r="AJ19" s="285"/>
      <c r="AK19" s="285"/>
      <c r="AL19" s="285"/>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5"/>
      <c r="BK19" s="285"/>
      <c r="BL19" s="285"/>
      <c r="BM19" s="285"/>
      <c r="BN19" s="285"/>
      <c r="BO19" s="285"/>
    </row>
    <row r="20">
      <c r="A20" s="294"/>
      <c r="B20" s="294"/>
      <c r="C20" s="294"/>
      <c r="D20" s="316"/>
      <c r="E20" s="294"/>
      <c r="F20" s="294"/>
      <c r="G20" s="294"/>
      <c r="H20" s="317"/>
      <c r="I20" s="318"/>
      <c r="J20" s="266"/>
      <c r="K20" s="295"/>
      <c r="L20" s="285"/>
      <c r="M20" s="285"/>
      <c r="N20" s="317"/>
      <c r="O20" s="318"/>
      <c r="P20" s="319" t="s">
        <v>3195</v>
      </c>
      <c r="Q20" s="320" t="str">
        <f t="array" ref="Q20">LET(
  bundle_sku, COUNTIF('Bundle SKUs'!$A:$A, Q19) &gt; 0,
  one_hour_need, XLOOKUP(Q19, 'Läuferlisten'!$C:$C,'Läuferlisten'!$E:$E,,0),
  IFS(
    AND(bundle_sku, one_hour_need = 1), 0,
    AND(bundle_sku, one_hour_need = 2), 1,
    AND(bundle_sku, one_hour_need = 3), 3,
    TRUE, one_hour_need
  )
)</f>
        <v/>
      </c>
      <c r="R20" s="320" t="str">
        <f t="array" ref="R20">LET(
  bundle_sku, COUNTIF('Bundle SKUs'!$A:$A, R19) &gt; 0,
  one_hour_need, XLOOKUP(R19, 'Läuferlisten'!$C:$C,'Läuferlisten'!$E:$E,,0),
  IFS(
    AND(bundle_sku, one_hour_need = 1), 0,
    AND(bundle_sku, one_hour_need = 2), 1,
    AND(bundle_sku, one_hour_need = 3), 3,
    TRUE, one_hour_need
  )
)</f>
        <v/>
      </c>
      <c r="S20" s="319" t="s">
        <v>3195</v>
      </c>
      <c r="T20" s="320">
        <f t="array" ref="T20">LET(
  bundle_sku, COUNTIF('Bundle SKUs'!$A:$A, T19) &gt; 0,
  one_hour_need, XLOOKUP(T19, 'Läuferlisten'!$C:$C,'Läuferlisten'!$E:$E,,0),
  IFS(
    AND(bundle_sku, one_hour_need = 1), 0,
    AND(bundle_sku, one_hour_need = 2), 1,
    AND(bundle_sku, one_hour_need = 3), 3,
    TRUE, one_hour_need
  )
)</f>
        <v>0</v>
      </c>
      <c r="U20" s="320">
        <f t="array" ref="U20">LET(
  bundle_sku, COUNTIF('Bundle SKUs'!$A:$A, U19) &gt; 0,
  one_hour_need, XLOOKUP(U19, 'Läuferlisten'!$C:$C,'Läuferlisten'!$E:$E,,0),
  IFS(
    AND(bundle_sku, one_hour_need = 1), 0,
    AND(bundle_sku, one_hour_need = 2), 1,
    AND(bundle_sku, one_hour_need = 3), 3,
    TRUE, one_hour_need
  )
)</f>
        <v>0</v>
      </c>
      <c r="V20" s="295"/>
      <c r="W20" s="319" t="s">
        <v>3195</v>
      </c>
      <c r="X20" s="320">
        <f t="array" ref="X20">LET(
  bundle_sku, COUNTIF('Bundle SKUs'!$A:$A, X19) &gt; 0,
  one_hour_need, XLOOKUP(X19, 'Läuferlisten'!$C:$C,'Läuferlisten'!$E:$E,,0),
  IFS(
    AND(bundle_sku, one_hour_need = 1), 0,
    AND(bundle_sku, one_hour_need = 2), 1,
    AND(bundle_sku, one_hour_need = 3), 3,
    TRUE, one_hour_need
  )
)</f>
        <v>0</v>
      </c>
      <c r="Y20" s="320" t="str">
        <f t="array" ref="Y20">LET(
  bundle_sku, COUNTIF('Bundle SKUs'!$A:$A, Y19) &gt; 0,
  one_hour_need, XLOOKUP(Y19, 'Läuferlisten'!$C:$C,'Läuferlisten'!$E:$E,,0),
  IFS(
    AND(bundle_sku, one_hour_need = 1), 0,
    AND(bundle_sku, one_hour_need = 2), 1,
    AND(bundle_sku, one_hour_need = 3), 3,
    TRUE, one_hour_need
  )
)</f>
        <v/>
      </c>
      <c r="Z20" s="295"/>
      <c r="AA20" s="319" t="s">
        <v>3195</v>
      </c>
      <c r="AB20" s="320">
        <f t="array" ref="AB20">LET(
  bundle_sku, COUNTIF('Bundle SKUs'!$A:$A, AB19) &gt; 0,
  one_hour_need, XLOOKUP(AB19, 'Läuferlisten'!$C:$C,'Läuferlisten'!$E:$E,,0),
  IFS(
    AND(bundle_sku, one_hour_need = 1), 0,
    AND(bundle_sku, one_hour_need = 2), 1,
    AND(bundle_sku, one_hour_need = 3), 3,
    TRUE, one_hour_need
  )
)</f>
        <v>0</v>
      </c>
      <c r="AC20" s="321" t="str">
        <f t="array" ref="AC20">LET(
  bundle_sku, COUNTIF('Bundle SKUs'!$A:$A, AC19) &gt; 0,
  one_hour_need, XLOOKUP(AC19, 'Läuferlisten'!$C:$C,'Läuferlisten'!$E:$E,,0),
  IFS(
    AND(bundle_sku, one_hour_need = 1), 0,
    AND(bundle_sku, one_hour_need = 2), 1,
    AND(bundle_sku, one_hour_need = 3), 3,
    TRUE, one_hour_need
  )
)</f>
        <v/>
      </c>
      <c r="AD20" s="319" t="s">
        <v>3195</v>
      </c>
      <c r="AE20" s="321">
        <f t="array" ref="AE20">LET(
  bundle_sku, COUNTIF('Bundle SKUs'!$A:$A, AE19) &gt; 0,
  one_hour_need, XLOOKUP(AE19, 'Läuferlisten'!$C:$C,'Läuferlisten'!$E:$E,,0),
  IFS(
    AND(bundle_sku, one_hour_need = 1), 0,
    AND(bundle_sku, one_hour_need = 2), 1,
    AND(bundle_sku, one_hour_need = 3), 3,
    TRUE, one_hour_need
  )
)</f>
        <v>0</v>
      </c>
      <c r="AF20" s="321" t="str">
        <f t="array" ref="AF20">LET(
  bundle_sku, COUNTIF('Bundle SKUs'!$A:$A, AF19) &gt; 0,
  one_hour_need, XLOOKUP(AF19, 'Läuferlisten'!$C:$C,'Läuferlisten'!$E:$E,,0),
  IFS(
    AND(bundle_sku, one_hour_need = 1), 0,
    AND(bundle_sku, one_hour_need = 2), 1,
    AND(bundle_sku, one_hour_need = 3), 3,
    TRUE, one_hour_need
  )
)</f>
        <v/>
      </c>
      <c r="AG20" s="322" t="s">
        <v>3195</v>
      </c>
      <c r="AH20" s="321">
        <f t="array" ref="AH20">LET(
  bundle_sku, COUNTIF('Bundle SKUs'!$A:$A, AH19) &gt; 0,
  one_hour_need, XLOOKUP(AH19, 'Läuferlisten'!$C:$C,'Läuferlisten'!$E:$E,,0),
  IFS(
    AND(bundle_sku, one_hour_need = 1), 0,
    AND(bundle_sku, one_hour_need = 2), 1,
    AND(bundle_sku, one_hour_need = 3), 3,
    TRUE, one_hour_need
  )
)</f>
        <v>0</v>
      </c>
      <c r="AI20" s="321">
        <f t="array" ref="AI20">LET(
  bundle_sku, COUNTIF('Bundle SKUs'!$A:$A, AI19) &gt; 0,
  one_hour_need, XLOOKUP(AI19, 'Läuferlisten'!$C:$C,'Läuferlisten'!$E:$E,,0),
  IFS(
    AND(bundle_sku, one_hour_need = 1), 0,
    AND(bundle_sku, one_hour_need = 2), 1,
    AND(bundle_sku, one_hour_need = 3), 3,
    TRUE, one_hour_need
  )
)</f>
        <v>0</v>
      </c>
      <c r="AJ20" s="295"/>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row>
    <row r="21" ht="75.0" customHeight="1">
      <c r="A21" s="307"/>
      <c r="B21" s="307"/>
      <c r="C21" s="307"/>
      <c r="D21" s="308"/>
      <c r="E21" s="307"/>
      <c r="F21" s="307"/>
      <c r="G21" s="307"/>
      <c r="H21" s="305"/>
      <c r="I21" s="306"/>
      <c r="J21" s="285"/>
      <c r="K21" s="326"/>
      <c r="L21" s="285"/>
      <c r="M21" s="285"/>
      <c r="N21" s="305"/>
      <c r="O21" s="306"/>
      <c r="P21" s="327"/>
      <c r="Q21" s="325"/>
      <c r="R21" s="314"/>
      <c r="S21" s="327"/>
      <c r="T21" s="314" t="s">
        <v>846</v>
      </c>
      <c r="U21" s="314" t="s">
        <v>1188</v>
      </c>
      <c r="V21" s="285"/>
      <c r="W21" s="327"/>
      <c r="X21" s="314" t="s">
        <v>801</v>
      </c>
      <c r="Y21" s="325"/>
      <c r="Z21" s="285"/>
      <c r="AA21" s="327"/>
      <c r="AB21" s="315" t="s">
        <v>1190</v>
      </c>
      <c r="AC21" s="324"/>
      <c r="AD21" s="327"/>
      <c r="AE21" s="315"/>
      <c r="AF21" s="324"/>
      <c r="AG21" s="327"/>
      <c r="AH21" s="324"/>
      <c r="AI21" s="324"/>
      <c r="AJ21" s="285"/>
      <c r="AK21" s="285"/>
      <c r="AL21" s="285"/>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5"/>
      <c r="BK21" s="285"/>
      <c r="BL21" s="285"/>
      <c r="BM21" s="285"/>
      <c r="BN21" s="285"/>
      <c r="BO21" s="285"/>
    </row>
    <row r="22">
      <c r="A22" s="294"/>
      <c r="B22" s="328" t="s">
        <v>3196</v>
      </c>
      <c r="C22" s="285"/>
      <c r="D22" s="285"/>
      <c r="E22" s="294"/>
      <c r="F22" s="307"/>
      <c r="G22" s="307"/>
      <c r="H22" s="285"/>
      <c r="I22" s="266"/>
      <c r="J22" s="266"/>
      <c r="N22" s="295"/>
      <c r="O22" s="295"/>
      <c r="P22" s="319" t="s">
        <v>3195</v>
      </c>
      <c r="Q22" s="320" t="str">
        <f t="array" ref="Q22">LET(
  bundle_sku, COUNTIF('Bundle SKUs'!$A:$A, Q21) &gt; 0,
  one_hour_need, XLOOKUP(Q21, 'Läuferlisten'!$C:$C,'Läuferlisten'!$E:$E,,0),
  IFS(
    AND(bundle_sku, one_hour_need = 1), 0,
    AND(bundle_sku, one_hour_need = 2), 1,
    AND(bundle_sku, one_hour_need = 3), 3,
    TRUE, one_hour_need
  )
)</f>
        <v/>
      </c>
      <c r="R22" s="320" t="str">
        <f t="array" ref="R22">LET(
  bundle_sku, COUNTIF('Bundle SKUs'!$A:$A, R21) &gt; 0,
  one_hour_need, XLOOKUP(R21, 'Läuferlisten'!$C:$C,'Läuferlisten'!$E:$E,,0),
  IFS(
    AND(bundle_sku, one_hour_need = 1), 0,
    AND(bundle_sku, one_hour_need = 2), 1,
    AND(bundle_sku, one_hour_need = 3), 3,
    TRUE, one_hour_need
  )
)</f>
        <v/>
      </c>
      <c r="S22" s="319" t="s">
        <v>3195</v>
      </c>
      <c r="T22" s="320">
        <f t="array" ref="T22">LET(
  bundle_sku, COUNTIF('Bundle SKUs'!$A:$A, T21) &gt; 0,
  one_hour_need, XLOOKUP(T21, 'Läuferlisten'!$C:$C,'Läuferlisten'!$E:$E,,0),
  IFS(
    AND(bundle_sku, one_hour_need = 1), 0,
    AND(bundle_sku, one_hour_need = 2), 1,
    AND(bundle_sku, one_hour_need = 3), 3,
    TRUE, one_hour_need
  )
)</f>
        <v>0</v>
      </c>
      <c r="U22" s="320">
        <f t="array" ref="U22">LET(
  bundle_sku, COUNTIF('Bundle SKUs'!$A:$A, U21) &gt; 0,
  one_hour_need, XLOOKUP(U21, 'Läuferlisten'!$C:$C,'Läuferlisten'!$E:$E,,0),
  IFS(
    AND(bundle_sku, one_hour_need = 1), 0,
    AND(bundle_sku, one_hour_need = 2), 1,
    AND(bundle_sku, one_hour_need = 3), 3,
    TRUE, one_hour_need
  )
)</f>
        <v>0</v>
      </c>
      <c r="V22" s="295"/>
      <c r="W22" s="319" t="s">
        <v>3195</v>
      </c>
      <c r="X22" s="320">
        <f t="array" ref="X22">LET(
  bundle_sku, COUNTIF('Bundle SKUs'!$A:$A, X21) &gt; 0,
  one_hour_need, XLOOKUP(X21, 'Läuferlisten'!$C:$C,'Läuferlisten'!$E:$E,,0),
  IFS(
    AND(bundle_sku, one_hour_need = 1), 0,
    AND(bundle_sku, one_hour_need = 2), 1,
    AND(bundle_sku, one_hour_need = 3), 3,
    TRUE, one_hour_need
  )
)</f>
        <v>0</v>
      </c>
      <c r="Y22" s="320" t="str">
        <f t="array" ref="Y22">LET(
  bundle_sku, COUNTIF('Bundle SKUs'!$A:$A, Y21) &gt; 0,
  one_hour_need, XLOOKUP(Y21, 'Läuferlisten'!$C:$C,'Läuferlisten'!$E:$E,,0),
  IFS(
    AND(bundle_sku, one_hour_need = 1), 0,
    AND(bundle_sku, one_hour_need = 2), 1,
    AND(bundle_sku, one_hour_need = 3), 3,
    TRUE, one_hour_need
  )
)</f>
        <v/>
      </c>
      <c r="Z22" s="295"/>
      <c r="AA22" s="319" t="s">
        <v>3195</v>
      </c>
      <c r="AB22" s="320">
        <f t="array" ref="AB22">LET(
  bundle_sku, COUNTIF('Bundle SKUs'!$A:$A, AB21) &gt; 0,
  one_hour_need, XLOOKUP(AB21, 'Läuferlisten'!$C:$C,'Läuferlisten'!$E:$E,,0),
  IFS(
    AND(bundle_sku, one_hour_need = 1), 0,
    AND(bundle_sku, one_hour_need = 2), 1,
    AND(bundle_sku, one_hour_need = 3), 3,
    TRUE, one_hour_need
  )
)</f>
        <v>0</v>
      </c>
      <c r="AC22" s="320" t="str">
        <f t="array" ref="AC22">LET(
  bundle_sku, COUNTIF('Bundle SKUs'!$A:$A, AC21) &gt; 0,
  one_hour_need, XLOOKUP(AC21, 'Läuferlisten'!$C:$C,'Läuferlisten'!$E:$E,,0),
  IFS(
    AND(bundle_sku, one_hour_need = 1), 0,
    AND(bundle_sku, one_hour_need = 2), 1,
    AND(bundle_sku, one_hour_need = 3), 3,
    TRUE, one_hour_need
  )
)</f>
        <v/>
      </c>
      <c r="AD22" s="319" t="s">
        <v>3195</v>
      </c>
      <c r="AE22" s="320" t="str">
        <f t="array" ref="AE22">LET(
  bundle_sku, COUNTIF('Bundle SKUs'!$A:$A, AE21) &gt; 0,
  one_hour_need, XLOOKUP(AE21, 'Läuferlisten'!$C:$C,'Läuferlisten'!$E:$E,,0),
  IFS(
    AND(bundle_sku, one_hour_need = 1), 0,
    AND(bundle_sku, one_hour_need = 2), 1,
    AND(bundle_sku, one_hour_need = 3), 3,
    TRUE, one_hour_need
  )
)</f>
        <v/>
      </c>
      <c r="AF22" s="320" t="str">
        <f t="array" ref="AF22">LET(
  bundle_sku, COUNTIF('Bundle SKUs'!$A:$A, AF21) &gt; 0,
  one_hour_need, XLOOKUP(AF21, 'Läuferlisten'!$C:$C,'Läuferlisten'!$E:$E,,0),
  IFS(
    AND(bundle_sku, one_hour_need = 1), 0,
    AND(bundle_sku, one_hour_need = 2), 1,
    AND(bundle_sku, one_hour_need = 3), 3,
    TRUE, one_hour_need
  )
)</f>
        <v/>
      </c>
      <c r="AG22" s="319" t="s">
        <v>3195</v>
      </c>
      <c r="AH22" s="320" t="str">
        <f t="array" ref="AH22">LET(
  bundle_sku, COUNTIF('Bundle SKUs'!$A:$A, AH21) &gt; 0,
  one_hour_need, XLOOKUP(AH21, 'Läuferlisten'!$C:$C,'Läuferlisten'!$E:$E,,0),
  IFS(
    AND(bundle_sku, one_hour_need = 1), 0,
    AND(bundle_sku, one_hour_need = 2), 1,
    AND(bundle_sku, one_hour_need = 3), 3,
    TRUE, one_hour_need
  )
)</f>
        <v/>
      </c>
      <c r="AI22" s="320" t="str">
        <f t="array" ref="AI22">LET(
  bundle_sku, COUNTIF('Bundle SKUs'!$A:$A, AI21) &gt; 0,
  one_hour_need, XLOOKUP(AI21, 'Läuferlisten'!$C:$C,'Läuferlisten'!$E:$E,,0),
  IFS(
    AND(bundle_sku, one_hour_need = 1), 0,
    AND(bundle_sku, one_hour_need = 2), 1,
    AND(bundle_sku, one_hour_need = 3), 3,
    TRUE, one_hour_need
  )
)</f>
        <v/>
      </c>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row>
    <row r="23">
      <c r="A23" s="294"/>
      <c r="B23" s="329" t="s">
        <v>3197</v>
      </c>
      <c r="C23" s="131"/>
      <c r="D23" s="132"/>
      <c r="E23" s="294"/>
      <c r="F23" s="307"/>
      <c r="G23" s="307"/>
      <c r="H23" s="285"/>
      <c r="I23" s="266"/>
      <c r="J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row>
    <row r="24">
      <c r="A24" s="294"/>
      <c r="B24" s="330" t="str">
        <f t="array" ref="B24:B227">SORT(TRANSPOSE(UNIQUE({Q15:BO15,Q17:BO17,Q19:BO19,Q21:BO21})))</f>
        <v>Beyond Meat Vegan Burger Patty (180g)</v>
      </c>
      <c r="D24" s="134"/>
      <c r="E24" s="266"/>
      <c r="F24" s="307"/>
      <c r="G24" s="307"/>
      <c r="H24" s="285"/>
      <c r="I24" s="266"/>
      <c r="J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row>
    <row r="25">
      <c r="A25" s="294"/>
      <c r="B25" s="330" t="s">
        <v>801</v>
      </c>
      <c r="D25" s="134"/>
      <c r="E25" s="266"/>
      <c r="F25" s="307"/>
      <c r="G25" s="307"/>
      <c r="H25" s="285"/>
      <c r="I25" s="266"/>
      <c r="J25" s="266"/>
      <c r="N25" s="266"/>
      <c r="O25" s="266"/>
      <c r="P25" s="266"/>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row>
    <row r="26" collapsed="1">
      <c r="A26" s="294"/>
      <c r="B26" s="330" t="s">
        <v>654</v>
      </c>
      <c r="D26" s="134"/>
      <c r="E26" s="266"/>
      <c r="F26" s="307"/>
      <c r="G26" s="307"/>
      <c r="H26" s="285"/>
      <c r="I26" s="266"/>
      <c r="J26" s="266"/>
      <c r="N26" s="266"/>
      <c r="O26" s="266"/>
      <c r="P26" s="266"/>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row>
    <row r="27" hidden="1" outlineLevel="1">
      <c r="A27" s="294"/>
      <c r="B27" s="330" t="s">
        <v>1028</v>
      </c>
      <c r="D27" s="134"/>
      <c r="E27" s="266"/>
      <c r="F27" s="307"/>
      <c r="G27" s="307"/>
      <c r="H27" s="285"/>
      <c r="I27" s="266"/>
      <c r="J27" s="266"/>
      <c r="N27" s="266"/>
      <c r="O27" s="266"/>
      <c r="P27" s="266"/>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row>
    <row r="28" hidden="1" outlineLevel="1">
      <c r="A28" s="294"/>
      <c r="B28" s="330" t="s">
        <v>832</v>
      </c>
      <c r="D28" s="134"/>
      <c r="E28" s="266"/>
      <c r="F28" s="307"/>
      <c r="G28" s="307"/>
      <c r="H28" s="285"/>
      <c r="I28" s="266"/>
      <c r="J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row>
    <row r="29" hidden="1" outlineLevel="1">
      <c r="A29" s="294"/>
      <c r="B29" s="330" t="s">
        <v>842</v>
      </c>
      <c r="D29" s="134"/>
      <c r="E29" s="266"/>
      <c r="F29" s="307"/>
      <c r="G29" s="307"/>
      <c r="H29" s="285"/>
      <c r="I29" s="266"/>
      <c r="J29" s="266"/>
      <c r="N29" s="266"/>
      <c r="O29" s="266"/>
      <c r="P29" s="266"/>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row>
    <row r="30" hidden="1" outlineLevel="1">
      <c r="A30" s="294"/>
      <c r="B30" s="330" t="s">
        <v>1091</v>
      </c>
      <c r="D30" s="134"/>
      <c r="E30" s="266"/>
      <c r="F30" s="307"/>
      <c r="G30" s="307"/>
      <c r="H30" s="285"/>
      <c r="I30" s="266"/>
      <c r="J30" s="266"/>
      <c r="N30" s="266"/>
      <c r="O30" s="266"/>
      <c r="P30" s="266"/>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row>
    <row r="31" hidden="1" outlineLevel="1">
      <c r="A31" s="294"/>
      <c r="B31" s="330" t="s">
        <v>521</v>
      </c>
      <c r="D31" s="134"/>
      <c r="E31" s="266"/>
      <c r="F31" s="307"/>
      <c r="G31" s="307"/>
      <c r="H31" s="285"/>
      <c r="I31" s="266"/>
      <c r="J31" s="266"/>
      <c r="N31" s="266"/>
      <c r="O31" s="266"/>
      <c r="P31" s="266"/>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row>
    <row r="32" hidden="1" outlineLevel="1">
      <c r="A32" s="294"/>
      <c r="B32" s="330" t="s">
        <v>450</v>
      </c>
      <c r="D32" s="134"/>
      <c r="E32" s="266"/>
      <c r="F32" s="307"/>
      <c r="G32" s="307"/>
      <c r="H32" s="285"/>
      <c r="I32" s="266"/>
      <c r="J32" s="266"/>
      <c r="N32" s="266"/>
      <c r="O32" s="266"/>
      <c r="P32" s="266"/>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row>
    <row r="33" hidden="1" outlineLevel="1">
      <c r="A33" s="294"/>
      <c r="B33" s="330" t="s">
        <v>846</v>
      </c>
      <c r="D33" s="134"/>
      <c r="E33" s="266"/>
      <c r="F33" s="307"/>
      <c r="G33" s="307"/>
      <c r="H33" s="285"/>
      <c r="I33" s="266"/>
      <c r="J33" s="266"/>
      <c r="N33" s="266"/>
      <c r="O33" s="266"/>
      <c r="P33" s="266"/>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row>
    <row r="34" hidden="1" outlineLevel="1">
      <c r="A34" s="294"/>
      <c r="B34" s="330" t="s">
        <v>1009</v>
      </c>
      <c r="D34" s="134"/>
      <c r="E34" s="266"/>
      <c r="F34" s="307"/>
      <c r="G34" s="307"/>
      <c r="H34" s="285"/>
      <c r="I34" s="266"/>
      <c r="J34" s="266"/>
      <c r="N34" s="266"/>
      <c r="O34" s="266"/>
      <c r="P34" s="266"/>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row>
    <row r="35" hidden="1" outlineLevel="1">
      <c r="A35" s="294"/>
      <c r="B35" s="330" t="s">
        <v>651</v>
      </c>
      <c r="D35" s="134"/>
      <c r="E35" s="266"/>
      <c r="F35" s="307"/>
      <c r="G35" s="307"/>
      <c r="H35" s="285"/>
      <c r="I35" s="266"/>
      <c r="J35" s="266"/>
      <c r="N35" s="266"/>
      <c r="O35" s="266"/>
      <c r="P35" s="266"/>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row>
    <row r="36" hidden="1" outlineLevel="1">
      <c r="A36" s="294"/>
      <c r="B36" s="330" t="s">
        <v>813</v>
      </c>
      <c r="D36" s="134"/>
      <c r="E36" s="266"/>
      <c r="F36" s="307"/>
      <c r="G36" s="307"/>
      <c r="H36" s="285"/>
      <c r="I36" s="266"/>
      <c r="J36" s="266"/>
      <c r="N36" s="266"/>
      <c r="O36" s="266"/>
      <c r="P36" s="266"/>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row>
    <row r="37" hidden="1" outlineLevel="1">
      <c r="A37" s="294"/>
      <c r="B37" s="330" t="s">
        <v>1107</v>
      </c>
      <c r="D37" s="134"/>
      <c r="E37" s="266"/>
      <c r="F37" s="307"/>
      <c r="G37" s="307"/>
      <c r="H37" s="285"/>
      <c r="I37" s="266"/>
      <c r="J37" s="266"/>
      <c r="N37" s="266"/>
      <c r="O37" s="266"/>
      <c r="P37" s="266"/>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row>
    <row r="38" hidden="1" outlineLevel="1">
      <c r="A38" s="294"/>
      <c r="B38" s="330" t="s">
        <v>565</v>
      </c>
      <c r="D38" s="134"/>
      <c r="E38" s="266"/>
      <c r="F38" s="307"/>
      <c r="G38" s="307"/>
      <c r="H38" s="285"/>
      <c r="I38" s="266"/>
      <c r="J38" s="266"/>
      <c r="N38" s="266"/>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row>
    <row r="39" hidden="1" outlineLevel="1">
      <c r="A39" s="294"/>
      <c r="B39" s="330" t="s">
        <v>1190</v>
      </c>
      <c r="D39" s="134"/>
      <c r="E39" s="266"/>
      <c r="F39" s="307"/>
      <c r="G39" s="307"/>
      <c r="H39" s="285"/>
      <c r="I39" s="266"/>
      <c r="J39" s="266"/>
      <c r="N39" s="266"/>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row>
    <row r="40" hidden="1" outlineLevel="1">
      <c r="A40" s="294"/>
      <c r="B40" s="330" t="s">
        <v>805</v>
      </c>
      <c r="D40" s="134"/>
      <c r="E40" s="266"/>
      <c r="F40" s="307"/>
      <c r="G40" s="307"/>
      <c r="H40" s="285"/>
      <c r="I40" s="266"/>
      <c r="J40" s="266"/>
      <c r="N40" s="266"/>
      <c r="O40" s="266"/>
      <c r="P40" s="266"/>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row>
    <row r="41" hidden="1" outlineLevel="1">
      <c r="A41" s="294"/>
      <c r="B41" s="330" t="s">
        <v>1082</v>
      </c>
      <c r="D41" s="134"/>
      <c r="E41" s="266"/>
      <c r="F41" s="307"/>
      <c r="G41" s="307"/>
      <c r="H41" s="285"/>
      <c r="I41" s="266"/>
      <c r="J41" s="266"/>
      <c r="N41" s="266"/>
      <c r="O41" s="266"/>
      <c r="P41" s="266"/>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row>
    <row r="42" hidden="1" outlineLevel="1">
      <c r="A42" s="294"/>
      <c r="B42" s="330" t="s">
        <v>752</v>
      </c>
      <c r="D42" s="134"/>
      <c r="E42" s="266"/>
      <c r="F42" s="307"/>
      <c r="G42" s="307"/>
      <c r="H42" s="285"/>
      <c r="I42" s="266"/>
      <c r="J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row>
    <row r="43" hidden="1" outlineLevel="1">
      <c r="A43" s="294"/>
      <c r="B43" s="330" t="s">
        <v>1200</v>
      </c>
      <c r="D43" s="134"/>
      <c r="E43" s="266"/>
      <c r="F43" s="307"/>
      <c r="G43" s="307"/>
      <c r="H43" s="285"/>
      <c r="I43" s="266"/>
      <c r="J43" s="266"/>
      <c r="N43" s="266"/>
      <c r="O43" s="266"/>
      <c r="P43" s="266"/>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row>
    <row r="44" hidden="1" outlineLevel="1">
      <c r="A44" s="294"/>
      <c r="B44" s="330" t="s">
        <v>782</v>
      </c>
      <c r="D44" s="134"/>
      <c r="E44" s="266"/>
      <c r="F44" s="307"/>
      <c r="G44" s="307"/>
      <c r="H44" s="285"/>
      <c r="I44" s="266"/>
      <c r="J44" s="266"/>
      <c r="N44" s="266"/>
      <c r="O44" s="266"/>
      <c r="P44" s="266"/>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row>
    <row r="45" hidden="1" outlineLevel="1">
      <c r="A45" s="294"/>
      <c r="B45" s="331" t="s">
        <v>609</v>
      </c>
      <c r="D45" s="134"/>
      <c r="E45" s="266"/>
      <c r="F45" s="307"/>
      <c r="G45" s="307"/>
      <c r="H45" s="285"/>
      <c r="I45" s="266"/>
      <c r="J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row>
    <row r="46" hidden="1" outlineLevel="1">
      <c r="A46" s="294"/>
      <c r="B46" s="331" t="s">
        <v>460</v>
      </c>
      <c r="D46" s="134"/>
      <c r="E46" s="266"/>
      <c r="F46" s="307"/>
      <c r="G46" s="307"/>
      <c r="H46" s="285"/>
      <c r="I46" s="266"/>
      <c r="J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row>
    <row r="47" hidden="1" outlineLevel="1">
      <c r="A47" s="294"/>
      <c r="B47" s="331" t="s">
        <v>972</v>
      </c>
      <c r="D47" s="134"/>
      <c r="E47" s="266"/>
      <c r="F47" s="307"/>
      <c r="G47" s="307"/>
      <c r="H47" s="285"/>
      <c r="I47" s="266"/>
      <c r="J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row>
    <row r="48" hidden="1" outlineLevel="1">
      <c r="A48" s="294"/>
      <c r="B48" s="331" t="s">
        <v>942</v>
      </c>
      <c r="D48" s="134"/>
      <c r="E48" s="266"/>
      <c r="F48" s="307"/>
      <c r="G48" s="307"/>
      <c r="H48" s="285"/>
      <c r="I48" s="266"/>
      <c r="J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row>
    <row r="49" hidden="1" outlineLevel="1">
      <c r="A49" s="294"/>
      <c r="B49" s="331" t="s">
        <v>1004</v>
      </c>
      <c r="D49" s="134"/>
      <c r="E49" s="266"/>
      <c r="F49" s="307"/>
      <c r="G49" s="307"/>
      <c r="H49" s="285"/>
      <c r="I49" s="266"/>
      <c r="J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row>
    <row r="50" hidden="1" outlineLevel="1">
      <c r="A50" s="294"/>
      <c r="B50" s="331" t="s">
        <v>1064</v>
      </c>
      <c r="D50" s="134"/>
      <c r="E50" s="266"/>
      <c r="F50" s="307"/>
      <c r="G50" s="307"/>
      <c r="H50" s="285"/>
      <c r="I50" s="266"/>
      <c r="J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row>
    <row r="51" hidden="1" outlineLevel="1">
      <c r="A51" s="294"/>
      <c r="B51" s="331" t="s">
        <v>1242</v>
      </c>
      <c r="D51" s="134"/>
      <c r="E51" s="266"/>
      <c r="F51" s="307"/>
      <c r="G51" s="307"/>
      <c r="H51" s="285"/>
      <c r="I51" s="266"/>
      <c r="J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row>
    <row r="52" hidden="1" outlineLevel="1">
      <c r="A52" s="294"/>
      <c r="B52" s="331" t="s">
        <v>494</v>
      </c>
      <c r="D52" s="134"/>
      <c r="E52" s="266"/>
      <c r="F52" s="307"/>
      <c r="G52" s="307"/>
      <c r="H52" s="285"/>
      <c r="I52" s="266"/>
      <c r="J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row>
    <row r="53" hidden="1" outlineLevel="1">
      <c r="A53" s="294"/>
      <c r="B53" s="331" t="s">
        <v>711</v>
      </c>
      <c r="D53" s="134"/>
      <c r="E53" s="266"/>
      <c r="F53" s="307"/>
      <c r="G53" s="307"/>
      <c r="H53" s="285"/>
      <c r="I53" s="266"/>
      <c r="J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row>
    <row r="54" hidden="1" outlineLevel="1">
      <c r="A54" s="294"/>
      <c r="B54" s="331" t="s">
        <v>738</v>
      </c>
      <c r="D54" s="134"/>
      <c r="E54" s="266"/>
      <c r="F54" s="307"/>
      <c r="G54" s="307"/>
      <c r="H54" s="285"/>
      <c r="I54" s="266"/>
      <c r="J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row>
    <row r="55" hidden="1" outlineLevel="1">
      <c r="A55" s="294"/>
      <c r="B55" s="331" t="s">
        <v>707</v>
      </c>
      <c r="D55" s="134"/>
      <c r="E55" s="266"/>
      <c r="F55" s="307"/>
      <c r="G55" s="307"/>
      <c r="H55" s="285"/>
      <c r="I55" s="266"/>
      <c r="J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row>
    <row r="56" hidden="1" outlineLevel="1">
      <c r="A56" s="294"/>
      <c r="B56" s="332" t="s">
        <v>1156</v>
      </c>
      <c r="D56" s="134"/>
      <c r="E56" s="266"/>
      <c r="F56" s="307"/>
      <c r="G56" s="307"/>
      <c r="H56" s="285"/>
      <c r="I56" s="266"/>
      <c r="J56" s="266"/>
      <c r="N56" s="78"/>
      <c r="O56" s="78"/>
      <c r="Q56" s="78"/>
      <c r="R56" s="78"/>
      <c r="T56" s="78"/>
      <c r="U56" s="78"/>
      <c r="X56" s="78"/>
      <c r="Y56" s="78"/>
      <c r="AA56" s="78"/>
      <c r="AB56" s="78"/>
      <c r="AD56" s="78"/>
      <c r="AG56" s="78"/>
      <c r="AH56" s="78"/>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row>
    <row r="57" hidden="1" outlineLevel="1">
      <c r="A57" s="294"/>
      <c r="B57" s="332" t="s">
        <v>917</v>
      </c>
      <c r="D57" s="134"/>
      <c r="E57" s="266"/>
      <c r="F57" s="307"/>
      <c r="G57" s="307"/>
      <c r="H57" s="285"/>
      <c r="I57" s="266"/>
      <c r="J57" s="266"/>
      <c r="N57" s="78"/>
      <c r="O57" s="78"/>
      <c r="Q57" s="78"/>
      <c r="R57" s="78"/>
      <c r="U57" s="78"/>
      <c r="X57" s="78"/>
      <c r="Y57" s="78"/>
      <c r="AB57" s="78"/>
      <c r="AD57" s="78"/>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row>
    <row r="58" hidden="1" outlineLevel="1">
      <c r="A58" s="294"/>
      <c r="B58" s="332"/>
      <c r="D58" s="134"/>
      <c r="E58" s="266"/>
      <c r="F58" s="307"/>
      <c r="G58" s="307"/>
      <c r="H58" s="285"/>
      <c r="I58" s="266"/>
      <c r="J58" s="266"/>
      <c r="N58" s="78"/>
      <c r="O58" s="78"/>
      <c r="Q58" s="78"/>
      <c r="R58" s="78"/>
      <c r="T58" s="78"/>
      <c r="U58" s="78"/>
      <c r="AB58" s="78"/>
      <c r="AD58" s="78"/>
      <c r="AE58" s="78"/>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row>
    <row r="59" hidden="1" outlineLevel="1">
      <c r="A59" s="294"/>
      <c r="B59" s="332"/>
      <c r="D59" s="134"/>
      <c r="E59" s="266"/>
      <c r="F59" s="307"/>
      <c r="G59" s="307"/>
      <c r="H59" s="285"/>
      <c r="I59" s="266"/>
      <c r="J59" s="266"/>
      <c r="N59" s="78"/>
      <c r="O59" s="78"/>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row>
    <row r="60" hidden="1" outlineLevel="1">
      <c r="A60" s="294"/>
      <c r="B60" s="331"/>
      <c r="D60" s="134"/>
      <c r="E60" s="266"/>
      <c r="F60" s="307"/>
      <c r="G60" s="307"/>
      <c r="H60" s="285"/>
      <c r="I60" s="266"/>
      <c r="J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row>
    <row r="61" hidden="1" outlineLevel="1">
      <c r="A61" s="294"/>
      <c r="B61" s="331"/>
      <c r="D61" s="134"/>
      <c r="E61" s="266"/>
      <c r="F61" s="307"/>
      <c r="G61" s="307"/>
      <c r="H61" s="285"/>
      <c r="I61" s="266"/>
      <c r="J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row>
    <row r="62" hidden="1" outlineLevel="1">
      <c r="A62" s="294"/>
      <c r="B62" s="331"/>
      <c r="D62" s="134"/>
      <c r="E62" s="266"/>
      <c r="F62" s="307"/>
      <c r="G62" s="307"/>
      <c r="H62" s="285"/>
      <c r="I62" s="266"/>
      <c r="J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row>
    <row r="63" hidden="1" outlineLevel="1">
      <c r="A63" s="294"/>
      <c r="B63" s="331"/>
      <c r="D63" s="134"/>
      <c r="E63" s="266"/>
      <c r="F63" s="307"/>
      <c r="G63" s="307"/>
      <c r="H63" s="285"/>
      <c r="I63" s="266"/>
      <c r="J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row>
    <row r="64" hidden="1" outlineLevel="1">
      <c r="A64" s="294"/>
      <c r="B64" s="331"/>
      <c r="D64" s="134"/>
      <c r="E64" s="266"/>
      <c r="F64" s="307"/>
      <c r="G64" s="307"/>
      <c r="H64" s="285"/>
      <c r="I64" s="266"/>
      <c r="J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row>
    <row r="65" hidden="1" outlineLevel="1">
      <c r="A65" s="294"/>
      <c r="B65" s="331"/>
      <c r="D65" s="134"/>
      <c r="E65" s="294"/>
      <c r="F65" s="307"/>
      <c r="G65" s="307"/>
      <c r="H65" s="285"/>
      <c r="I65" s="294"/>
      <c r="J65" s="294"/>
      <c r="AP65" s="294"/>
      <c r="AQ65" s="294"/>
      <c r="AR65" s="294"/>
      <c r="AS65" s="294"/>
      <c r="AT65" s="294"/>
      <c r="AU65" s="294"/>
      <c r="AV65" s="294"/>
      <c r="AW65" s="294"/>
      <c r="AX65" s="294"/>
      <c r="AY65" s="294"/>
      <c r="AZ65" s="294"/>
      <c r="BA65" s="294"/>
      <c r="BB65" s="294"/>
      <c r="BC65" s="294"/>
      <c r="BD65" s="294"/>
      <c r="BE65" s="294"/>
      <c r="BF65" s="294"/>
      <c r="BG65" s="294"/>
      <c r="BH65" s="294"/>
      <c r="BI65" s="294"/>
      <c r="BJ65" s="294"/>
      <c r="BK65" s="294"/>
      <c r="BL65" s="294"/>
      <c r="BM65" s="294"/>
      <c r="BN65" s="294"/>
      <c r="BO65" s="294"/>
    </row>
    <row r="66" hidden="1" outlineLevel="1">
      <c r="A66" s="294"/>
      <c r="B66" s="331"/>
      <c r="D66" s="134"/>
      <c r="E66" s="294"/>
      <c r="F66" s="307"/>
      <c r="G66" s="307"/>
      <c r="H66" s="285"/>
      <c r="I66" s="294"/>
      <c r="J66" s="294"/>
      <c r="AP66" s="294"/>
      <c r="AQ66" s="294"/>
      <c r="AR66" s="294"/>
      <c r="AS66" s="294"/>
      <c r="AT66" s="294"/>
      <c r="AU66" s="294"/>
      <c r="AV66" s="294"/>
      <c r="AW66" s="294"/>
      <c r="AX66" s="294"/>
      <c r="AY66" s="294"/>
      <c r="AZ66" s="294"/>
      <c r="BA66" s="294"/>
      <c r="BB66" s="294"/>
      <c r="BC66" s="294"/>
      <c r="BD66" s="294"/>
      <c r="BE66" s="294"/>
      <c r="BF66" s="294"/>
      <c r="BG66" s="294"/>
      <c r="BH66" s="294"/>
      <c r="BI66" s="294"/>
      <c r="BJ66" s="294"/>
      <c r="BK66" s="294"/>
      <c r="BL66" s="294"/>
      <c r="BM66" s="294"/>
      <c r="BN66" s="294"/>
      <c r="BO66" s="294"/>
    </row>
    <row r="67" hidden="1" outlineLevel="1">
      <c r="A67" s="294"/>
      <c r="B67" s="331"/>
      <c r="D67" s="134"/>
      <c r="E67" s="294"/>
      <c r="F67" s="307"/>
      <c r="G67" s="307"/>
      <c r="H67" s="285"/>
      <c r="I67" s="294"/>
      <c r="J67" s="294"/>
      <c r="AP67" s="294"/>
      <c r="AQ67" s="294"/>
      <c r="AR67" s="294"/>
      <c r="AS67" s="294"/>
      <c r="AT67" s="294"/>
      <c r="AU67" s="294"/>
      <c r="AV67" s="294"/>
      <c r="AW67" s="294"/>
      <c r="AX67" s="294"/>
      <c r="AY67" s="294"/>
      <c r="AZ67" s="294"/>
      <c r="BA67" s="294"/>
      <c r="BB67" s="294"/>
      <c r="BC67" s="294"/>
      <c r="BD67" s="294"/>
      <c r="BE67" s="294"/>
      <c r="BF67" s="294"/>
      <c r="BG67" s="294"/>
      <c r="BH67" s="294"/>
      <c r="BI67" s="294"/>
      <c r="BJ67" s="294"/>
      <c r="BK67" s="294"/>
      <c r="BL67" s="294"/>
      <c r="BM67" s="294"/>
      <c r="BN67" s="294"/>
      <c r="BO67" s="294"/>
    </row>
    <row r="68" hidden="1" outlineLevel="1">
      <c r="A68" s="294"/>
      <c r="B68" s="331"/>
      <c r="D68" s="134"/>
      <c r="E68" s="294"/>
      <c r="F68" s="307"/>
      <c r="G68" s="307"/>
      <c r="H68" s="285"/>
      <c r="I68" s="294"/>
      <c r="J68" s="294"/>
      <c r="AP68" s="294"/>
      <c r="AQ68" s="294"/>
      <c r="AR68" s="294"/>
      <c r="AS68" s="294"/>
      <c r="AT68" s="294"/>
      <c r="AU68" s="294"/>
      <c r="AV68" s="294"/>
      <c r="AW68" s="294"/>
      <c r="AX68" s="294"/>
      <c r="AY68" s="294"/>
      <c r="AZ68" s="294"/>
      <c r="BA68" s="294"/>
      <c r="BB68" s="294"/>
      <c r="BC68" s="294"/>
      <c r="BD68" s="294"/>
      <c r="BE68" s="294"/>
      <c r="BF68" s="294"/>
      <c r="BG68" s="294"/>
      <c r="BH68" s="294"/>
      <c r="BI68" s="294"/>
      <c r="BJ68" s="294"/>
      <c r="BK68" s="294"/>
      <c r="BL68" s="294"/>
      <c r="BM68" s="294"/>
      <c r="BN68" s="294"/>
      <c r="BO68" s="294"/>
    </row>
    <row r="69" hidden="1" outlineLevel="1">
      <c r="A69" s="294"/>
      <c r="B69" s="331"/>
      <c r="D69" s="134"/>
      <c r="E69" s="294"/>
      <c r="F69" s="307"/>
      <c r="G69" s="307"/>
      <c r="H69" s="285"/>
      <c r="I69" s="294"/>
      <c r="J69" s="294"/>
      <c r="AP69" s="294"/>
      <c r="AQ69" s="294"/>
      <c r="AR69" s="294"/>
      <c r="AS69" s="294"/>
      <c r="AT69" s="294"/>
      <c r="AU69" s="294"/>
      <c r="AV69" s="294"/>
      <c r="AW69" s="294"/>
      <c r="AX69" s="294"/>
      <c r="AY69" s="294"/>
      <c r="AZ69" s="294"/>
      <c r="BA69" s="294"/>
      <c r="BB69" s="294"/>
      <c r="BC69" s="294"/>
      <c r="BD69" s="294"/>
      <c r="BE69" s="294"/>
      <c r="BF69" s="294"/>
      <c r="BG69" s="294"/>
      <c r="BH69" s="294"/>
      <c r="BI69" s="294"/>
      <c r="BJ69" s="294"/>
      <c r="BK69" s="294"/>
      <c r="BL69" s="294"/>
      <c r="BM69" s="294"/>
      <c r="BN69" s="294"/>
      <c r="BO69" s="294"/>
    </row>
    <row r="70" hidden="1" outlineLevel="1">
      <c r="A70" s="294"/>
      <c r="B70" s="331"/>
      <c r="D70" s="134"/>
      <c r="E70" s="294"/>
      <c r="F70" s="307"/>
      <c r="G70" s="307"/>
      <c r="H70" s="285"/>
      <c r="I70" s="294"/>
      <c r="J70" s="294"/>
      <c r="AP70" s="294"/>
      <c r="AQ70" s="294"/>
      <c r="AR70" s="294"/>
      <c r="AS70" s="294"/>
      <c r="AT70" s="294"/>
      <c r="AU70" s="294"/>
      <c r="AV70" s="294"/>
      <c r="AW70" s="294"/>
      <c r="AX70" s="294"/>
      <c r="AY70" s="294"/>
      <c r="AZ70" s="294"/>
      <c r="BA70" s="294"/>
      <c r="BB70" s="294"/>
      <c r="BC70" s="294"/>
      <c r="BD70" s="294"/>
      <c r="BE70" s="294"/>
      <c r="BF70" s="294"/>
      <c r="BG70" s="294"/>
      <c r="BH70" s="294"/>
      <c r="BI70" s="294"/>
      <c r="BJ70" s="294"/>
      <c r="BK70" s="294"/>
      <c r="BL70" s="294"/>
      <c r="BM70" s="294"/>
      <c r="BN70" s="294"/>
      <c r="BO70" s="294"/>
    </row>
    <row r="71" hidden="1" outlineLevel="1">
      <c r="A71" s="294"/>
      <c r="B71" s="331"/>
      <c r="D71" s="134"/>
      <c r="E71" s="294"/>
      <c r="F71" s="307"/>
      <c r="G71" s="307"/>
      <c r="H71" s="285"/>
      <c r="I71" s="294"/>
      <c r="J71" s="294"/>
      <c r="AP71" s="294"/>
      <c r="AQ71" s="294"/>
      <c r="AR71" s="294"/>
      <c r="AS71" s="294"/>
      <c r="AT71" s="294"/>
      <c r="AU71" s="294"/>
      <c r="AV71" s="294"/>
      <c r="AW71" s="294"/>
      <c r="AX71" s="294"/>
      <c r="AY71" s="294"/>
      <c r="AZ71" s="294"/>
      <c r="BA71" s="294"/>
      <c r="BB71" s="294"/>
      <c r="BC71" s="294"/>
      <c r="BD71" s="294"/>
      <c r="BE71" s="294"/>
      <c r="BF71" s="294"/>
      <c r="BG71" s="294"/>
      <c r="BH71" s="294"/>
      <c r="BI71" s="294"/>
      <c r="BJ71" s="294"/>
      <c r="BK71" s="294"/>
      <c r="BL71" s="294"/>
      <c r="BM71" s="294"/>
      <c r="BN71" s="294"/>
      <c r="BO71" s="294"/>
    </row>
    <row r="72" hidden="1" outlineLevel="1">
      <c r="A72" s="294"/>
      <c r="B72" s="331"/>
      <c r="D72" s="134"/>
      <c r="E72" s="294"/>
      <c r="F72" s="307"/>
      <c r="G72" s="307"/>
      <c r="H72" s="285"/>
      <c r="I72" s="294"/>
      <c r="J72" s="294"/>
      <c r="AP72" s="294"/>
      <c r="AQ72" s="294"/>
      <c r="AR72" s="294"/>
      <c r="AS72" s="294"/>
      <c r="AT72" s="294"/>
      <c r="AU72" s="294"/>
      <c r="AV72" s="294"/>
      <c r="AW72" s="294"/>
      <c r="AX72" s="294"/>
      <c r="AY72" s="294"/>
      <c r="AZ72" s="294"/>
      <c r="BA72" s="294"/>
      <c r="BB72" s="294"/>
      <c r="BC72" s="294"/>
      <c r="BD72" s="294"/>
      <c r="BE72" s="294"/>
      <c r="BF72" s="294"/>
      <c r="BG72" s="294"/>
      <c r="BH72" s="294"/>
      <c r="BI72" s="294"/>
      <c r="BJ72" s="294"/>
      <c r="BK72" s="294"/>
      <c r="BL72" s="294"/>
      <c r="BM72" s="294"/>
      <c r="BN72" s="294"/>
      <c r="BO72" s="294"/>
    </row>
    <row r="73" hidden="1" outlineLevel="1">
      <c r="A73" s="294"/>
      <c r="B73" s="331"/>
      <c r="D73" s="134"/>
      <c r="E73" s="294"/>
      <c r="F73" s="307"/>
      <c r="G73" s="307"/>
      <c r="H73" s="285"/>
      <c r="I73" s="294"/>
      <c r="J73" s="294"/>
      <c r="AP73" s="294"/>
      <c r="AQ73" s="294"/>
      <c r="AR73" s="294"/>
      <c r="AS73" s="294"/>
      <c r="AT73" s="294"/>
      <c r="AU73" s="294"/>
      <c r="AV73" s="294"/>
      <c r="AW73" s="294"/>
      <c r="AX73" s="294"/>
      <c r="AY73" s="294"/>
      <c r="AZ73" s="294"/>
      <c r="BA73" s="294"/>
      <c r="BB73" s="294"/>
      <c r="BC73" s="294"/>
      <c r="BD73" s="294"/>
      <c r="BE73" s="294"/>
      <c r="BF73" s="294"/>
      <c r="BG73" s="294"/>
      <c r="BH73" s="294"/>
      <c r="BI73" s="294"/>
      <c r="BJ73" s="294"/>
      <c r="BK73" s="294"/>
      <c r="BL73" s="294"/>
      <c r="BM73" s="294"/>
      <c r="BN73" s="294"/>
      <c r="BO73" s="294"/>
    </row>
    <row r="74" hidden="1" outlineLevel="1">
      <c r="A74" s="294"/>
      <c r="B74" s="331"/>
      <c r="D74" s="134"/>
      <c r="E74" s="294"/>
      <c r="F74" s="307"/>
      <c r="G74" s="307"/>
      <c r="H74" s="285"/>
      <c r="I74" s="294"/>
      <c r="J74" s="294"/>
      <c r="AP74" s="294"/>
      <c r="AQ74" s="294"/>
      <c r="AR74" s="294"/>
      <c r="AS74" s="294"/>
      <c r="AT74" s="294"/>
      <c r="AU74" s="294"/>
      <c r="AV74" s="294"/>
      <c r="AW74" s="294"/>
      <c r="AX74" s="294"/>
      <c r="AY74" s="294"/>
      <c r="AZ74" s="294"/>
      <c r="BA74" s="294"/>
      <c r="BB74" s="294"/>
      <c r="BC74" s="294"/>
      <c r="BD74" s="294"/>
      <c r="BE74" s="294"/>
      <c r="BF74" s="294"/>
      <c r="BG74" s="294"/>
      <c r="BH74" s="294"/>
      <c r="BI74" s="294"/>
      <c r="BJ74" s="294"/>
      <c r="BK74" s="294"/>
      <c r="BL74" s="294"/>
      <c r="BM74" s="294"/>
      <c r="BN74" s="294"/>
      <c r="BO74" s="294"/>
    </row>
    <row r="75" hidden="1" outlineLevel="1">
      <c r="A75" s="294"/>
      <c r="B75" s="333"/>
      <c r="D75" s="134"/>
      <c r="E75" s="294"/>
      <c r="F75" s="307"/>
      <c r="G75" s="307"/>
      <c r="H75" s="285"/>
      <c r="I75" s="294"/>
      <c r="J75" s="294"/>
      <c r="N75" s="294"/>
      <c r="O75" s="294"/>
      <c r="P75" s="294"/>
      <c r="Q75" s="294"/>
      <c r="R75" s="294"/>
      <c r="S75" s="294"/>
      <c r="T75" s="294"/>
      <c r="U75" s="294"/>
      <c r="V75" s="294"/>
      <c r="W75" s="294"/>
      <c r="X75" s="294"/>
      <c r="Y75" s="294"/>
      <c r="Z75" s="294"/>
      <c r="AA75" s="294"/>
      <c r="AB75" s="294"/>
      <c r="AC75" s="294"/>
      <c r="AD75" s="294"/>
      <c r="AE75" s="294"/>
      <c r="AF75" s="294"/>
      <c r="AG75" s="294"/>
      <c r="AH75" s="294"/>
      <c r="AI75" s="294"/>
      <c r="AJ75" s="294"/>
      <c r="AK75" s="294"/>
      <c r="AL75" s="294"/>
      <c r="AM75" s="294"/>
      <c r="AN75" s="294"/>
      <c r="AO75" s="294"/>
      <c r="AP75" s="294"/>
      <c r="AQ75" s="294"/>
      <c r="AR75" s="294"/>
      <c r="AS75" s="294"/>
      <c r="AT75" s="294"/>
      <c r="AU75" s="294"/>
      <c r="AV75" s="294"/>
      <c r="AW75" s="294"/>
      <c r="AX75" s="294"/>
      <c r="AY75" s="294"/>
      <c r="AZ75" s="294"/>
      <c r="BA75" s="294"/>
      <c r="BB75" s="294"/>
      <c r="BC75" s="294"/>
      <c r="BD75" s="294"/>
      <c r="BE75" s="294"/>
      <c r="BF75" s="294"/>
      <c r="BG75" s="294"/>
      <c r="BH75" s="294"/>
      <c r="BI75" s="294"/>
      <c r="BJ75" s="294"/>
      <c r="BK75" s="294"/>
      <c r="BL75" s="294"/>
      <c r="BM75" s="294"/>
      <c r="BN75" s="294"/>
      <c r="BO75" s="294"/>
    </row>
    <row r="76" hidden="1" outlineLevel="1">
      <c r="A76" s="294"/>
      <c r="B76" s="333"/>
      <c r="D76" s="134"/>
      <c r="E76" s="294"/>
      <c r="F76" s="307"/>
      <c r="G76" s="307"/>
      <c r="H76" s="285"/>
      <c r="I76" s="294"/>
      <c r="J76" s="294"/>
      <c r="N76" s="294"/>
      <c r="O76" s="294"/>
      <c r="P76" s="294"/>
      <c r="Q76" s="294"/>
      <c r="R76" s="294"/>
      <c r="S76" s="294"/>
      <c r="T76" s="294"/>
      <c r="U76" s="294"/>
      <c r="V76" s="294"/>
      <c r="W76" s="294"/>
      <c r="X76" s="294"/>
      <c r="Y76" s="294"/>
      <c r="Z76" s="294"/>
      <c r="AA76" s="294"/>
      <c r="AB76" s="294"/>
      <c r="AC76" s="294"/>
      <c r="AD76" s="294"/>
      <c r="AE76" s="294"/>
      <c r="AF76" s="294"/>
      <c r="AG76" s="294"/>
      <c r="AH76" s="294"/>
      <c r="AI76" s="294"/>
      <c r="AJ76" s="294"/>
      <c r="AK76" s="294"/>
      <c r="AL76" s="294"/>
      <c r="AM76" s="294"/>
      <c r="AN76" s="294"/>
      <c r="AO76" s="294"/>
      <c r="AP76" s="294"/>
      <c r="AQ76" s="294"/>
      <c r="AR76" s="294"/>
      <c r="AS76" s="294"/>
      <c r="AT76" s="294"/>
      <c r="AU76" s="294"/>
      <c r="AV76" s="294"/>
      <c r="AW76" s="294"/>
      <c r="AX76" s="294"/>
      <c r="AY76" s="294"/>
      <c r="AZ76" s="294"/>
      <c r="BA76" s="294"/>
      <c r="BB76" s="294"/>
      <c r="BC76" s="294"/>
      <c r="BD76" s="294"/>
      <c r="BE76" s="294"/>
      <c r="BF76" s="294"/>
      <c r="BG76" s="294"/>
      <c r="BH76" s="294"/>
      <c r="BI76" s="294"/>
      <c r="BJ76" s="294"/>
      <c r="BK76" s="294"/>
      <c r="BL76" s="294"/>
      <c r="BM76" s="294"/>
      <c r="BN76" s="294"/>
      <c r="BO76" s="294"/>
    </row>
    <row r="77" hidden="1" outlineLevel="1">
      <c r="A77" s="294"/>
      <c r="B77" s="333"/>
      <c r="D77" s="134"/>
      <c r="E77" s="294"/>
      <c r="F77" s="307"/>
      <c r="G77" s="307"/>
      <c r="H77" s="285"/>
      <c r="I77" s="294"/>
      <c r="J77" s="294"/>
      <c r="N77" s="294"/>
      <c r="O77" s="294"/>
      <c r="P77" s="294"/>
      <c r="Q77" s="294"/>
      <c r="R77" s="294"/>
      <c r="S77" s="294"/>
      <c r="T77" s="294"/>
      <c r="U77" s="294"/>
      <c r="V77" s="294"/>
      <c r="W77" s="294"/>
      <c r="X77" s="294"/>
      <c r="Y77" s="294"/>
      <c r="Z77" s="294"/>
      <c r="AA77" s="294"/>
      <c r="AB77" s="294"/>
      <c r="AC77" s="294"/>
      <c r="AD77" s="294"/>
      <c r="AE77" s="294"/>
      <c r="AF77" s="294"/>
      <c r="AG77" s="294"/>
      <c r="AH77" s="294"/>
      <c r="AI77" s="294"/>
      <c r="AJ77" s="294"/>
      <c r="AK77" s="294"/>
      <c r="AL77" s="294"/>
      <c r="AM77" s="294"/>
      <c r="AN77" s="294"/>
      <c r="AO77" s="294"/>
      <c r="AP77" s="294"/>
      <c r="AQ77" s="294"/>
      <c r="AR77" s="294"/>
      <c r="AS77" s="294"/>
      <c r="AT77" s="294"/>
      <c r="AU77" s="294"/>
      <c r="AV77" s="294"/>
      <c r="AW77" s="294"/>
      <c r="AX77" s="294"/>
      <c r="AY77" s="294"/>
      <c r="AZ77" s="294"/>
      <c r="BA77" s="294"/>
      <c r="BB77" s="294"/>
      <c r="BC77" s="294"/>
      <c r="BD77" s="294"/>
      <c r="BE77" s="294"/>
      <c r="BF77" s="294"/>
      <c r="BG77" s="294"/>
      <c r="BH77" s="294"/>
      <c r="BI77" s="294"/>
      <c r="BJ77" s="294"/>
      <c r="BK77" s="294"/>
      <c r="BL77" s="294"/>
      <c r="BM77" s="294"/>
      <c r="BN77" s="294"/>
      <c r="BO77" s="294"/>
    </row>
    <row r="78" hidden="1" outlineLevel="1">
      <c r="A78" s="294"/>
      <c r="B78" s="333"/>
      <c r="D78" s="134"/>
      <c r="E78" s="294"/>
      <c r="F78" s="307"/>
      <c r="G78" s="307"/>
      <c r="H78" s="285"/>
      <c r="I78" s="294"/>
      <c r="J78" s="294"/>
      <c r="N78" s="294"/>
      <c r="O78" s="294"/>
      <c r="P78" s="294"/>
      <c r="Q78" s="294"/>
      <c r="R78" s="294"/>
      <c r="S78" s="294"/>
      <c r="T78" s="294"/>
      <c r="U78" s="294"/>
      <c r="V78" s="294"/>
      <c r="W78" s="294"/>
      <c r="X78" s="294"/>
      <c r="Y78" s="294"/>
      <c r="Z78" s="294"/>
      <c r="AA78" s="294"/>
      <c r="AB78" s="294"/>
      <c r="AC78" s="294"/>
      <c r="AD78" s="294"/>
      <c r="AE78" s="294"/>
      <c r="AF78" s="294"/>
      <c r="AG78" s="294"/>
      <c r="AH78" s="294"/>
      <c r="AI78" s="294"/>
      <c r="AJ78" s="294"/>
      <c r="AK78" s="294"/>
      <c r="AL78" s="294"/>
      <c r="AM78" s="294"/>
      <c r="AN78" s="294"/>
      <c r="AO78" s="294"/>
      <c r="AP78" s="294"/>
      <c r="AQ78" s="294"/>
      <c r="AR78" s="294"/>
      <c r="AS78" s="294"/>
      <c r="AT78" s="294"/>
      <c r="AU78" s="294"/>
      <c r="AV78" s="294"/>
      <c r="AW78" s="294"/>
      <c r="AX78" s="294"/>
      <c r="AY78" s="294"/>
      <c r="AZ78" s="294"/>
      <c r="BA78" s="294"/>
      <c r="BB78" s="294"/>
      <c r="BC78" s="294"/>
      <c r="BD78" s="294"/>
      <c r="BE78" s="294"/>
      <c r="BF78" s="294"/>
      <c r="BG78" s="294"/>
      <c r="BH78" s="294"/>
      <c r="BI78" s="294"/>
      <c r="BJ78" s="294"/>
      <c r="BK78" s="294"/>
      <c r="BL78" s="294"/>
      <c r="BM78" s="294"/>
      <c r="BN78" s="294"/>
      <c r="BO78" s="294"/>
    </row>
    <row r="79" hidden="1" outlineLevel="1">
      <c r="A79" s="294"/>
      <c r="B79" s="333"/>
      <c r="D79" s="134"/>
      <c r="E79" s="294"/>
      <c r="F79" s="307"/>
      <c r="G79" s="307"/>
      <c r="H79" s="285"/>
      <c r="I79" s="294"/>
      <c r="J79" s="294"/>
      <c r="N79" s="294"/>
      <c r="O79" s="294"/>
      <c r="P79" s="294"/>
      <c r="Q79" s="294"/>
      <c r="R79" s="294"/>
      <c r="S79" s="294"/>
      <c r="T79" s="294"/>
      <c r="U79" s="294"/>
      <c r="V79" s="294"/>
      <c r="W79" s="294"/>
      <c r="X79" s="294"/>
      <c r="Y79" s="294"/>
      <c r="Z79" s="294"/>
      <c r="AA79" s="294"/>
      <c r="AB79" s="294"/>
      <c r="AC79" s="294"/>
      <c r="AD79" s="294"/>
      <c r="AE79" s="294"/>
      <c r="AF79" s="294"/>
      <c r="AG79" s="294"/>
      <c r="AH79" s="294"/>
      <c r="AI79" s="294"/>
      <c r="AJ79" s="294"/>
      <c r="AK79" s="294"/>
      <c r="AL79" s="294"/>
      <c r="AM79" s="294"/>
      <c r="AN79" s="294"/>
      <c r="AO79" s="294"/>
      <c r="AP79" s="294"/>
      <c r="AQ79" s="294"/>
      <c r="AR79" s="294"/>
      <c r="AS79" s="294"/>
      <c r="AT79" s="294"/>
      <c r="AU79" s="294"/>
      <c r="AV79" s="294"/>
      <c r="AW79" s="294"/>
      <c r="AX79" s="294"/>
      <c r="AY79" s="294"/>
      <c r="AZ79" s="294"/>
      <c r="BA79" s="294"/>
      <c r="BB79" s="294"/>
      <c r="BC79" s="294"/>
      <c r="BD79" s="294"/>
      <c r="BE79" s="294"/>
      <c r="BF79" s="294"/>
      <c r="BG79" s="294"/>
      <c r="BH79" s="294"/>
      <c r="BI79" s="294"/>
      <c r="BJ79" s="294"/>
      <c r="BK79" s="294"/>
      <c r="BL79" s="294"/>
      <c r="BM79" s="294"/>
      <c r="BN79" s="294"/>
      <c r="BO79" s="294"/>
    </row>
    <row r="80" hidden="1" outlineLevel="1">
      <c r="A80" s="294"/>
      <c r="B80" s="333"/>
      <c r="D80" s="134"/>
      <c r="E80" s="294"/>
      <c r="F80" s="307"/>
      <c r="G80" s="307"/>
      <c r="H80" s="285"/>
      <c r="I80" s="294"/>
      <c r="J80" s="294"/>
      <c r="N80" s="294"/>
      <c r="O80" s="294"/>
      <c r="P80" s="294"/>
      <c r="Q80" s="294"/>
      <c r="R80" s="294"/>
      <c r="S80" s="294"/>
      <c r="T80" s="294"/>
      <c r="U80" s="294"/>
      <c r="V80" s="294"/>
      <c r="W80" s="294"/>
      <c r="X80" s="294"/>
      <c r="Y80" s="294"/>
      <c r="Z80" s="294"/>
      <c r="AA80" s="294"/>
      <c r="AB80" s="294"/>
      <c r="AC80" s="294"/>
      <c r="AD80" s="294"/>
      <c r="AE80" s="294"/>
      <c r="AF80" s="294"/>
      <c r="AG80" s="294"/>
      <c r="AH80" s="294"/>
      <c r="AI80" s="294"/>
      <c r="AJ80" s="294"/>
      <c r="AK80" s="294"/>
      <c r="AL80" s="294"/>
      <c r="AM80" s="294"/>
      <c r="AN80" s="294"/>
      <c r="AO80" s="294"/>
      <c r="AP80" s="294"/>
      <c r="AQ80" s="294"/>
      <c r="AR80" s="294"/>
      <c r="AS80" s="294"/>
      <c r="AT80" s="294"/>
      <c r="AU80" s="294"/>
      <c r="AV80" s="294"/>
      <c r="AW80" s="294"/>
      <c r="AX80" s="294"/>
      <c r="AY80" s="294"/>
      <c r="AZ80" s="294"/>
      <c r="BA80" s="294"/>
      <c r="BB80" s="294"/>
      <c r="BC80" s="294"/>
      <c r="BD80" s="294"/>
      <c r="BE80" s="294"/>
      <c r="BF80" s="294"/>
      <c r="BG80" s="294"/>
      <c r="BH80" s="294"/>
      <c r="BI80" s="294"/>
      <c r="BJ80" s="294"/>
      <c r="BK80" s="294"/>
      <c r="BL80" s="294"/>
      <c r="BM80" s="294"/>
      <c r="BN80" s="294"/>
      <c r="BO80" s="294"/>
    </row>
    <row r="81" hidden="1" outlineLevel="1">
      <c r="A81" s="294"/>
      <c r="B81" s="333"/>
      <c r="D81" s="134"/>
      <c r="E81" s="294"/>
      <c r="F81" s="307"/>
      <c r="G81" s="307"/>
      <c r="H81" s="285"/>
      <c r="I81" s="294"/>
      <c r="J81" s="294"/>
      <c r="N81" s="294"/>
      <c r="O81" s="294"/>
      <c r="P81" s="294"/>
      <c r="Q81" s="294"/>
      <c r="R81" s="294"/>
      <c r="S81" s="294"/>
      <c r="T81" s="294"/>
      <c r="U81" s="294"/>
      <c r="V81" s="294"/>
      <c r="W81" s="294"/>
      <c r="X81" s="294"/>
      <c r="Y81" s="294"/>
      <c r="Z81" s="294"/>
      <c r="AA81" s="294"/>
      <c r="AB81" s="294"/>
      <c r="AC81" s="294"/>
      <c r="AD81" s="294"/>
      <c r="AE81" s="294"/>
      <c r="AF81" s="294"/>
      <c r="AG81" s="294"/>
      <c r="AH81" s="294"/>
      <c r="AI81" s="294"/>
      <c r="AJ81" s="294"/>
      <c r="AK81" s="294"/>
      <c r="AL81" s="294"/>
      <c r="AM81" s="294"/>
      <c r="AN81" s="294"/>
      <c r="AO81" s="294"/>
      <c r="AP81" s="294"/>
      <c r="AQ81" s="294"/>
      <c r="AR81" s="294"/>
      <c r="AS81" s="294"/>
      <c r="AT81" s="294"/>
      <c r="AU81" s="294"/>
      <c r="AV81" s="294"/>
      <c r="AW81" s="294"/>
      <c r="AX81" s="294"/>
      <c r="AY81" s="294"/>
      <c r="AZ81" s="294"/>
      <c r="BA81" s="294"/>
      <c r="BB81" s="294"/>
      <c r="BC81" s="294"/>
      <c r="BD81" s="294"/>
      <c r="BE81" s="294"/>
      <c r="BF81" s="294"/>
      <c r="BG81" s="294"/>
      <c r="BH81" s="294"/>
      <c r="BI81" s="294"/>
      <c r="BJ81" s="294"/>
      <c r="BK81" s="294"/>
      <c r="BL81" s="294"/>
      <c r="BM81" s="294"/>
      <c r="BN81" s="294"/>
      <c r="BO81" s="294"/>
    </row>
    <row r="82" hidden="1" outlineLevel="1">
      <c r="A82" s="294"/>
      <c r="B82" s="333"/>
      <c r="D82" s="134"/>
      <c r="E82" s="294"/>
      <c r="F82" s="307"/>
      <c r="G82" s="307"/>
      <c r="H82" s="285"/>
      <c r="I82" s="294"/>
      <c r="J82" s="294"/>
      <c r="N82" s="294"/>
      <c r="O82" s="294"/>
      <c r="P82" s="294"/>
      <c r="Q82" s="294"/>
      <c r="R82" s="294"/>
      <c r="S82" s="294"/>
      <c r="T82" s="294"/>
      <c r="U82" s="294"/>
      <c r="V82" s="294"/>
      <c r="W82" s="294"/>
      <c r="X82" s="294"/>
      <c r="Y82" s="294"/>
      <c r="Z82" s="294"/>
      <c r="AA82" s="294"/>
      <c r="AB82" s="294"/>
      <c r="AC82" s="294"/>
      <c r="AD82" s="294"/>
      <c r="AE82" s="294"/>
      <c r="AF82" s="294"/>
      <c r="AG82" s="294"/>
      <c r="AH82" s="294"/>
      <c r="AI82" s="294"/>
      <c r="AJ82" s="294"/>
      <c r="AK82" s="294"/>
      <c r="AL82" s="294"/>
      <c r="AM82" s="294"/>
      <c r="AN82" s="294"/>
      <c r="AO82" s="294"/>
      <c r="AP82" s="294"/>
      <c r="AQ82" s="294"/>
      <c r="AR82" s="294"/>
      <c r="AS82" s="294"/>
      <c r="AT82" s="294"/>
      <c r="AU82" s="294"/>
      <c r="AV82" s="294"/>
      <c r="AW82" s="294"/>
      <c r="AX82" s="294"/>
      <c r="AY82" s="294"/>
      <c r="AZ82" s="294"/>
      <c r="BA82" s="294"/>
      <c r="BB82" s="294"/>
      <c r="BC82" s="294"/>
      <c r="BD82" s="294"/>
      <c r="BE82" s="294"/>
      <c r="BF82" s="294"/>
      <c r="BG82" s="294"/>
      <c r="BH82" s="294"/>
      <c r="BI82" s="294"/>
      <c r="BJ82" s="294"/>
      <c r="BK82" s="294"/>
      <c r="BL82" s="294"/>
      <c r="BM82" s="294"/>
      <c r="BN82" s="294"/>
      <c r="BO82" s="294"/>
    </row>
    <row r="83" hidden="1" outlineLevel="1">
      <c r="A83" s="294"/>
      <c r="B83" s="333"/>
      <c r="D83" s="134"/>
      <c r="E83" s="294"/>
      <c r="F83" s="307"/>
      <c r="G83" s="307"/>
      <c r="H83" s="285"/>
      <c r="I83" s="294"/>
      <c r="J83" s="294"/>
      <c r="N83" s="294"/>
      <c r="O83" s="294"/>
      <c r="P83" s="294"/>
      <c r="Q83" s="294"/>
      <c r="R83" s="294"/>
      <c r="S83" s="294"/>
      <c r="T83" s="294"/>
      <c r="U83" s="294"/>
      <c r="V83" s="294"/>
      <c r="W83" s="294"/>
      <c r="X83" s="294"/>
      <c r="Y83" s="294"/>
      <c r="Z83" s="294"/>
      <c r="AA83" s="294"/>
      <c r="AB83" s="294"/>
      <c r="AC83" s="294"/>
      <c r="AD83" s="294"/>
      <c r="AE83" s="294"/>
      <c r="AF83" s="294"/>
      <c r="AG83" s="294"/>
      <c r="AH83" s="294"/>
      <c r="AI83" s="294"/>
      <c r="AJ83" s="294"/>
      <c r="AK83" s="294"/>
      <c r="AL83" s="294"/>
      <c r="AM83" s="294"/>
      <c r="AN83" s="294"/>
      <c r="AO83" s="294"/>
      <c r="AP83" s="294"/>
      <c r="AQ83" s="294"/>
      <c r="AR83" s="294"/>
      <c r="AS83" s="294"/>
      <c r="AT83" s="294"/>
      <c r="AU83" s="294"/>
      <c r="AV83" s="294"/>
      <c r="AW83" s="294"/>
      <c r="AX83" s="294"/>
      <c r="AY83" s="294"/>
      <c r="AZ83" s="294"/>
      <c r="BA83" s="294"/>
      <c r="BB83" s="294"/>
      <c r="BC83" s="294"/>
      <c r="BD83" s="294"/>
      <c r="BE83" s="294"/>
      <c r="BF83" s="294"/>
      <c r="BG83" s="294"/>
      <c r="BH83" s="294"/>
      <c r="BI83" s="294"/>
      <c r="BJ83" s="294"/>
      <c r="BK83" s="294"/>
      <c r="BL83" s="294"/>
      <c r="BM83" s="294"/>
      <c r="BN83" s="294"/>
      <c r="BO83" s="294"/>
    </row>
    <row r="84" hidden="1" outlineLevel="1">
      <c r="A84" s="294"/>
      <c r="B84" s="333"/>
      <c r="D84" s="134"/>
      <c r="E84" s="294"/>
      <c r="F84" s="307"/>
      <c r="G84" s="307"/>
      <c r="H84" s="285"/>
      <c r="I84" s="294"/>
      <c r="J84" s="294"/>
      <c r="N84" s="294"/>
      <c r="O84" s="294"/>
      <c r="P84" s="294"/>
      <c r="Q84" s="294"/>
      <c r="R84" s="294"/>
      <c r="S84" s="294"/>
      <c r="T84" s="294"/>
      <c r="U84" s="294"/>
      <c r="V84" s="294"/>
      <c r="W84" s="294"/>
      <c r="X84" s="294"/>
      <c r="Y84" s="294"/>
      <c r="Z84" s="294"/>
      <c r="AA84" s="294"/>
      <c r="AB84" s="294"/>
      <c r="AC84" s="294"/>
      <c r="AD84" s="294"/>
      <c r="AE84" s="294"/>
      <c r="AF84" s="294"/>
      <c r="AG84" s="294"/>
      <c r="AH84" s="294"/>
      <c r="AI84" s="294"/>
      <c r="AJ84" s="294"/>
      <c r="AK84" s="294"/>
      <c r="AL84" s="294"/>
      <c r="AM84" s="294"/>
      <c r="AN84" s="294"/>
      <c r="AO84" s="294"/>
      <c r="AP84" s="294"/>
      <c r="AQ84" s="294"/>
      <c r="AR84" s="294"/>
      <c r="AS84" s="294"/>
      <c r="AT84" s="294"/>
      <c r="AU84" s="294"/>
      <c r="AV84" s="294"/>
      <c r="AW84" s="294"/>
      <c r="AX84" s="294"/>
      <c r="AY84" s="294"/>
      <c r="AZ84" s="294"/>
      <c r="BA84" s="294"/>
      <c r="BB84" s="294"/>
      <c r="BC84" s="294"/>
      <c r="BD84" s="294"/>
      <c r="BE84" s="294"/>
      <c r="BF84" s="294"/>
      <c r="BG84" s="294"/>
      <c r="BH84" s="294"/>
      <c r="BI84" s="294"/>
      <c r="BJ84" s="294"/>
      <c r="BK84" s="294"/>
      <c r="BL84" s="294"/>
      <c r="BM84" s="294"/>
      <c r="BN84" s="294"/>
      <c r="BO84" s="294"/>
    </row>
    <row r="85" hidden="1" outlineLevel="1">
      <c r="A85" s="294"/>
      <c r="B85" s="333"/>
      <c r="D85" s="134"/>
      <c r="E85" s="294"/>
      <c r="F85" s="307"/>
      <c r="G85" s="307"/>
      <c r="H85" s="285"/>
      <c r="I85" s="294"/>
      <c r="J85" s="294"/>
      <c r="N85" s="294"/>
      <c r="O85" s="294"/>
      <c r="P85" s="294"/>
      <c r="Q85" s="294"/>
      <c r="R85" s="294"/>
      <c r="S85" s="294"/>
      <c r="T85" s="294"/>
      <c r="U85" s="294"/>
      <c r="V85" s="294"/>
      <c r="W85" s="294"/>
      <c r="X85" s="294"/>
      <c r="Y85" s="294"/>
      <c r="Z85" s="294"/>
      <c r="AA85" s="294"/>
      <c r="AB85" s="294"/>
      <c r="AC85" s="294"/>
      <c r="AD85" s="294"/>
      <c r="AE85" s="294"/>
      <c r="AF85" s="294"/>
      <c r="AG85" s="294"/>
      <c r="AH85" s="294"/>
      <c r="AI85" s="294"/>
      <c r="AJ85" s="294"/>
      <c r="AK85" s="294"/>
      <c r="AL85" s="294"/>
      <c r="AM85" s="294"/>
      <c r="AN85" s="294"/>
      <c r="AO85" s="294"/>
      <c r="AP85" s="294"/>
      <c r="AQ85" s="294"/>
      <c r="AR85" s="294"/>
      <c r="AS85" s="294"/>
      <c r="AT85" s="294"/>
      <c r="AU85" s="294"/>
      <c r="AV85" s="294"/>
      <c r="AW85" s="294"/>
      <c r="AX85" s="294"/>
      <c r="AY85" s="294"/>
      <c r="AZ85" s="294"/>
      <c r="BA85" s="294"/>
      <c r="BB85" s="294"/>
      <c r="BC85" s="294"/>
      <c r="BD85" s="294"/>
      <c r="BE85" s="294"/>
      <c r="BF85" s="294"/>
      <c r="BG85" s="294"/>
      <c r="BH85" s="294"/>
      <c r="BI85" s="294"/>
      <c r="BJ85" s="294"/>
      <c r="BK85" s="294"/>
      <c r="BL85" s="294"/>
      <c r="BM85" s="294"/>
      <c r="BN85" s="294"/>
      <c r="BO85" s="294"/>
    </row>
    <row r="86" hidden="1" outlineLevel="1">
      <c r="A86" s="294"/>
      <c r="B86" s="333"/>
      <c r="D86" s="134"/>
      <c r="E86" s="294"/>
      <c r="F86" s="307"/>
      <c r="G86" s="307"/>
      <c r="H86" s="285"/>
      <c r="I86" s="294"/>
      <c r="J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4"/>
      <c r="AX86" s="294"/>
      <c r="AY86" s="294"/>
      <c r="AZ86" s="294"/>
      <c r="BA86" s="294"/>
      <c r="BB86" s="294"/>
      <c r="BC86" s="294"/>
      <c r="BD86" s="294"/>
      <c r="BE86" s="294"/>
      <c r="BF86" s="294"/>
      <c r="BG86" s="294"/>
      <c r="BH86" s="294"/>
      <c r="BI86" s="294"/>
      <c r="BJ86" s="294"/>
      <c r="BK86" s="294"/>
      <c r="BL86" s="294"/>
      <c r="BM86" s="294"/>
      <c r="BN86" s="294"/>
      <c r="BO86" s="294"/>
    </row>
    <row r="87" hidden="1" outlineLevel="1">
      <c r="A87" s="294"/>
      <c r="B87" s="333"/>
      <c r="D87" s="134"/>
      <c r="E87" s="294"/>
      <c r="F87" s="307"/>
      <c r="G87" s="307"/>
      <c r="H87" s="285"/>
      <c r="I87" s="294"/>
      <c r="J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4"/>
      <c r="AX87" s="294"/>
      <c r="AY87" s="294"/>
      <c r="AZ87" s="294"/>
      <c r="BA87" s="294"/>
      <c r="BB87" s="294"/>
      <c r="BC87" s="294"/>
      <c r="BD87" s="294"/>
      <c r="BE87" s="294"/>
      <c r="BF87" s="294"/>
      <c r="BG87" s="294"/>
      <c r="BH87" s="294"/>
      <c r="BI87" s="294"/>
      <c r="BJ87" s="294"/>
      <c r="BK87" s="294"/>
      <c r="BL87" s="294"/>
      <c r="BM87" s="294"/>
      <c r="BN87" s="294"/>
      <c r="BO87" s="294"/>
    </row>
    <row r="88" hidden="1" outlineLevel="1">
      <c r="A88" s="294"/>
      <c r="B88" s="333"/>
      <c r="D88" s="134"/>
      <c r="E88" s="294"/>
      <c r="F88" s="307"/>
      <c r="G88" s="307"/>
      <c r="H88" s="285"/>
      <c r="I88" s="294"/>
      <c r="J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4"/>
      <c r="AX88" s="294"/>
      <c r="AY88" s="294"/>
      <c r="AZ88" s="294"/>
      <c r="BA88" s="294"/>
      <c r="BB88" s="294"/>
      <c r="BC88" s="294"/>
      <c r="BD88" s="294"/>
      <c r="BE88" s="294"/>
      <c r="BF88" s="294"/>
      <c r="BG88" s="294"/>
      <c r="BH88" s="294"/>
      <c r="BI88" s="294"/>
      <c r="BJ88" s="294"/>
      <c r="BK88" s="294"/>
      <c r="BL88" s="294"/>
      <c r="BM88" s="294"/>
      <c r="BN88" s="294"/>
      <c r="BO88" s="294"/>
    </row>
    <row r="89" hidden="1" outlineLevel="1">
      <c r="A89" s="294"/>
      <c r="B89" s="333"/>
      <c r="D89" s="134"/>
      <c r="E89" s="294"/>
      <c r="F89" s="307"/>
      <c r="G89" s="307"/>
      <c r="H89" s="285"/>
      <c r="I89" s="294"/>
      <c r="J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294"/>
      <c r="AQ89" s="294"/>
      <c r="AR89" s="294"/>
      <c r="AS89" s="294"/>
      <c r="AT89" s="294"/>
      <c r="AU89" s="294"/>
      <c r="AV89" s="294"/>
      <c r="AW89" s="294"/>
      <c r="AX89" s="294"/>
      <c r="AY89" s="294"/>
      <c r="AZ89" s="294"/>
      <c r="BA89" s="294"/>
      <c r="BB89" s="294"/>
      <c r="BC89" s="294"/>
      <c r="BD89" s="294"/>
      <c r="BE89" s="294"/>
      <c r="BF89" s="294"/>
      <c r="BG89" s="294"/>
      <c r="BH89" s="294"/>
      <c r="BI89" s="294"/>
      <c r="BJ89" s="294"/>
      <c r="BK89" s="294"/>
      <c r="BL89" s="294"/>
      <c r="BM89" s="294"/>
      <c r="BN89" s="294"/>
      <c r="BO89" s="294"/>
    </row>
    <row r="90" hidden="1" outlineLevel="1">
      <c r="A90" s="294"/>
      <c r="B90" s="333"/>
      <c r="D90" s="134"/>
      <c r="E90" s="294"/>
      <c r="F90" s="307"/>
      <c r="G90" s="307"/>
      <c r="H90" s="285"/>
      <c r="I90" s="294"/>
      <c r="J90" s="294"/>
      <c r="N90" s="294"/>
      <c r="O90" s="294"/>
      <c r="P90" s="294"/>
      <c r="Q90" s="294"/>
      <c r="R90" s="294"/>
      <c r="S90" s="294"/>
      <c r="T90" s="294"/>
      <c r="U90" s="294"/>
      <c r="V90" s="294"/>
      <c r="W90" s="294"/>
      <c r="X90" s="294"/>
      <c r="Y90" s="294"/>
      <c r="Z90" s="294"/>
      <c r="AA90" s="294"/>
      <c r="AB90" s="294"/>
      <c r="AC90" s="294"/>
      <c r="AD90" s="294"/>
      <c r="AE90" s="294"/>
      <c r="AF90" s="294"/>
      <c r="AG90" s="294"/>
      <c r="AH90" s="294"/>
      <c r="AI90" s="294"/>
      <c r="AJ90" s="294"/>
      <c r="AK90" s="294"/>
      <c r="AL90" s="294"/>
      <c r="AM90" s="294"/>
      <c r="AN90" s="294"/>
      <c r="AO90" s="294"/>
      <c r="AP90" s="294"/>
      <c r="AQ90" s="294"/>
      <c r="AR90" s="294"/>
      <c r="AS90" s="294"/>
      <c r="AT90" s="294"/>
      <c r="AU90" s="294"/>
      <c r="AV90" s="294"/>
      <c r="AW90" s="294"/>
      <c r="AX90" s="294"/>
      <c r="AY90" s="294"/>
      <c r="AZ90" s="294"/>
      <c r="BA90" s="294"/>
      <c r="BB90" s="294"/>
      <c r="BC90" s="294"/>
      <c r="BD90" s="294"/>
      <c r="BE90" s="294"/>
      <c r="BF90" s="294"/>
      <c r="BG90" s="294"/>
      <c r="BH90" s="294"/>
      <c r="BI90" s="294"/>
      <c r="BJ90" s="294"/>
      <c r="BK90" s="294"/>
      <c r="BL90" s="294"/>
      <c r="BM90" s="294"/>
      <c r="BN90" s="294"/>
      <c r="BO90" s="294"/>
    </row>
    <row r="91" hidden="1" outlineLevel="1">
      <c r="A91" s="294"/>
      <c r="B91" s="333"/>
      <c r="D91" s="134"/>
      <c r="E91" s="294"/>
      <c r="F91" s="307"/>
      <c r="G91" s="307"/>
      <c r="H91" s="285"/>
      <c r="I91" s="294"/>
      <c r="J91" s="294"/>
      <c r="N91" s="294"/>
      <c r="O91" s="294"/>
      <c r="P91" s="294"/>
      <c r="Q91" s="294"/>
      <c r="R91" s="294"/>
      <c r="S91" s="294"/>
      <c r="T91" s="294"/>
      <c r="U91" s="294"/>
      <c r="V91" s="294"/>
      <c r="W91" s="294"/>
      <c r="X91" s="294"/>
      <c r="Y91" s="294"/>
      <c r="Z91" s="294"/>
      <c r="AA91" s="294"/>
      <c r="AB91" s="294"/>
      <c r="AC91" s="294"/>
      <c r="AD91" s="294"/>
      <c r="AE91" s="294"/>
      <c r="AF91" s="294"/>
      <c r="AG91" s="294"/>
      <c r="AH91" s="294"/>
      <c r="AI91" s="294"/>
      <c r="AJ91" s="294"/>
      <c r="AK91" s="294"/>
      <c r="AL91" s="294"/>
      <c r="AM91" s="294"/>
      <c r="AN91" s="294"/>
      <c r="AO91" s="294"/>
      <c r="AP91" s="294"/>
      <c r="AQ91" s="294"/>
      <c r="AR91" s="294"/>
      <c r="AS91" s="294"/>
      <c r="AT91" s="294"/>
      <c r="AU91" s="294"/>
      <c r="AV91" s="294"/>
      <c r="AW91" s="294"/>
      <c r="AX91" s="294"/>
      <c r="AY91" s="294"/>
      <c r="AZ91" s="294"/>
      <c r="BA91" s="294"/>
      <c r="BB91" s="294"/>
      <c r="BC91" s="294"/>
      <c r="BD91" s="294"/>
      <c r="BE91" s="294"/>
      <c r="BF91" s="294"/>
      <c r="BG91" s="294"/>
      <c r="BH91" s="294"/>
      <c r="BI91" s="294"/>
      <c r="BJ91" s="294"/>
      <c r="BK91" s="294"/>
      <c r="BL91" s="294"/>
      <c r="BM91" s="294"/>
      <c r="BN91" s="294"/>
      <c r="BO91" s="294"/>
    </row>
    <row r="92" hidden="1" outlineLevel="1">
      <c r="A92" s="294"/>
      <c r="B92" s="333"/>
      <c r="D92" s="134"/>
      <c r="E92" s="294"/>
      <c r="F92" s="307"/>
      <c r="G92" s="307"/>
      <c r="H92" s="285"/>
      <c r="I92" s="294"/>
      <c r="J92" s="294"/>
      <c r="N92" s="294"/>
      <c r="O92" s="294"/>
      <c r="P92" s="294"/>
      <c r="Q92" s="294"/>
      <c r="R92" s="294"/>
      <c r="S92" s="294"/>
      <c r="T92" s="294"/>
      <c r="U92" s="294"/>
      <c r="V92" s="294"/>
      <c r="W92" s="294"/>
      <c r="X92" s="294"/>
      <c r="Y92" s="294"/>
      <c r="Z92" s="294"/>
      <c r="AA92" s="294"/>
      <c r="AB92" s="294"/>
      <c r="AC92" s="294"/>
      <c r="AD92" s="294"/>
      <c r="AE92" s="294"/>
      <c r="AF92" s="294"/>
      <c r="AG92" s="294"/>
      <c r="AH92" s="294"/>
      <c r="AI92" s="294"/>
      <c r="AJ92" s="294"/>
      <c r="AK92" s="294"/>
      <c r="AL92" s="294"/>
      <c r="AM92" s="294"/>
      <c r="AN92" s="294"/>
      <c r="AO92" s="294"/>
      <c r="AP92" s="294"/>
      <c r="AQ92" s="294"/>
      <c r="AR92" s="294"/>
      <c r="AS92" s="294"/>
      <c r="AT92" s="294"/>
      <c r="AU92" s="294"/>
      <c r="AV92" s="294"/>
      <c r="AW92" s="294"/>
      <c r="AX92" s="294"/>
      <c r="AY92" s="294"/>
      <c r="AZ92" s="294"/>
      <c r="BA92" s="294"/>
      <c r="BB92" s="294"/>
      <c r="BC92" s="294"/>
      <c r="BD92" s="294"/>
      <c r="BE92" s="294"/>
      <c r="BF92" s="294"/>
      <c r="BG92" s="294"/>
      <c r="BH92" s="294"/>
      <c r="BI92" s="294"/>
      <c r="BJ92" s="294"/>
      <c r="BK92" s="294"/>
      <c r="BL92" s="294"/>
      <c r="BM92" s="294"/>
      <c r="BN92" s="294"/>
      <c r="BO92" s="294"/>
    </row>
    <row r="93" hidden="1" outlineLevel="1">
      <c r="A93" s="294"/>
      <c r="B93" s="333"/>
      <c r="D93" s="134"/>
      <c r="E93" s="294"/>
      <c r="F93" s="307"/>
      <c r="G93" s="307"/>
      <c r="H93" s="285"/>
      <c r="I93" s="294"/>
      <c r="J93" s="294"/>
      <c r="N93" s="294"/>
      <c r="O93" s="294"/>
      <c r="P93" s="294"/>
      <c r="Q93" s="294"/>
      <c r="R93" s="294"/>
      <c r="S93" s="294"/>
      <c r="T93" s="294"/>
      <c r="U93" s="294"/>
      <c r="V93" s="294"/>
      <c r="W93" s="294"/>
      <c r="X93" s="294"/>
      <c r="Y93" s="294"/>
      <c r="Z93" s="294"/>
      <c r="AA93" s="294"/>
      <c r="AB93" s="294"/>
      <c r="AC93" s="294"/>
      <c r="AD93" s="294"/>
      <c r="AE93" s="294"/>
      <c r="AF93" s="294"/>
      <c r="AG93" s="294"/>
      <c r="AH93" s="294"/>
      <c r="AI93" s="294"/>
      <c r="AJ93" s="294"/>
      <c r="AK93" s="294"/>
      <c r="AL93" s="294"/>
      <c r="AM93" s="294"/>
      <c r="AN93" s="294"/>
      <c r="AO93" s="294"/>
      <c r="AP93" s="294"/>
      <c r="AQ93" s="294"/>
      <c r="AR93" s="294"/>
      <c r="AS93" s="294"/>
      <c r="AT93" s="294"/>
      <c r="AU93" s="294"/>
      <c r="AV93" s="294"/>
      <c r="AW93" s="294"/>
      <c r="AX93" s="294"/>
      <c r="AY93" s="294"/>
      <c r="AZ93" s="294"/>
      <c r="BA93" s="294"/>
      <c r="BB93" s="294"/>
      <c r="BC93" s="294"/>
      <c r="BD93" s="294"/>
      <c r="BE93" s="294"/>
      <c r="BF93" s="294"/>
      <c r="BG93" s="294"/>
      <c r="BH93" s="294"/>
      <c r="BI93" s="294"/>
      <c r="BJ93" s="294"/>
      <c r="BK93" s="294"/>
      <c r="BL93" s="294"/>
      <c r="BM93" s="294"/>
      <c r="BN93" s="294"/>
      <c r="BO93" s="294"/>
    </row>
    <row r="94" hidden="1" outlineLevel="1">
      <c r="A94" s="294"/>
      <c r="B94" s="333"/>
      <c r="D94" s="134"/>
      <c r="E94" s="294"/>
      <c r="F94" s="307"/>
      <c r="G94" s="307"/>
      <c r="H94" s="285"/>
      <c r="I94" s="294"/>
      <c r="J94" s="294"/>
      <c r="N94" s="294"/>
      <c r="O94" s="294"/>
      <c r="P94" s="294"/>
      <c r="Q94" s="294"/>
      <c r="R94" s="294"/>
      <c r="S94" s="294"/>
      <c r="T94" s="294"/>
      <c r="U94" s="294"/>
      <c r="V94" s="294"/>
      <c r="W94" s="294"/>
      <c r="X94" s="294"/>
      <c r="Y94" s="294"/>
      <c r="Z94" s="294"/>
      <c r="AA94" s="294"/>
      <c r="AB94" s="294"/>
      <c r="AC94" s="294"/>
      <c r="AD94" s="294"/>
      <c r="AE94" s="294"/>
      <c r="AF94" s="294"/>
      <c r="AG94" s="294"/>
      <c r="AH94" s="294"/>
      <c r="AI94" s="294"/>
      <c r="AJ94" s="294"/>
      <c r="AK94" s="294"/>
      <c r="AL94" s="294"/>
      <c r="AM94" s="294"/>
      <c r="AN94" s="294"/>
      <c r="AO94" s="294"/>
      <c r="AP94" s="294"/>
      <c r="AQ94" s="294"/>
      <c r="AR94" s="294"/>
      <c r="AS94" s="294"/>
      <c r="AT94" s="294"/>
      <c r="AU94" s="294"/>
      <c r="AV94" s="294"/>
      <c r="AW94" s="294"/>
      <c r="AX94" s="294"/>
      <c r="AY94" s="294"/>
      <c r="AZ94" s="294"/>
      <c r="BA94" s="294"/>
      <c r="BB94" s="294"/>
      <c r="BC94" s="294"/>
      <c r="BD94" s="294"/>
      <c r="BE94" s="294"/>
      <c r="BF94" s="294"/>
      <c r="BG94" s="294"/>
      <c r="BH94" s="294"/>
      <c r="BI94" s="294"/>
      <c r="BJ94" s="294"/>
      <c r="BK94" s="294"/>
      <c r="BL94" s="294"/>
      <c r="BM94" s="294"/>
      <c r="BN94" s="294"/>
      <c r="BO94" s="294"/>
    </row>
    <row r="95" hidden="1" outlineLevel="1">
      <c r="A95" s="294"/>
      <c r="B95" s="333"/>
      <c r="D95" s="134"/>
      <c r="E95" s="294"/>
      <c r="F95" s="307"/>
      <c r="G95" s="307"/>
      <c r="H95" s="285"/>
      <c r="I95" s="294"/>
      <c r="J95" s="294"/>
      <c r="N95" s="294"/>
      <c r="O95" s="294"/>
      <c r="P95" s="294"/>
      <c r="Q95" s="294"/>
      <c r="R95" s="294"/>
      <c r="S95" s="294"/>
      <c r="T95" s="294"/>
      <c r="U95" s="294"/>
      <c r="V95" s="294"/>
      <c r="W95" s="294"/>
      <c r="X95" s="294"/>
      <c r="Y95" s="294"/>
      <c r="Z95" s="294"/>
      <c r="AA95" s="294"/>
      <c r="AB95" s="294"/>
      <c r="AC95" s="294"/>
      <c r="AD95" s="294"/>
      <c r="AE95" s="294"/>
      <c r="AF95" s="294"/>
      <c r="AG95" s="294"/>
      <c r="AH95" s="294"/>
      <c r="AI95" s="294"/>
      <c r="AJ95" s="294"/>
      <c r="AK95" s="294"/>
      <c r="AL95" s="294"/>
      <c r="AM95" s="294"/>
      <c r="AN95" s="294"/>
      <c r="AO95" s="294"/>
      <c r="AP95" s="294"/>
      <c r="AQ95" s="294"/>
      <c r="AR95" s="294"/>
      <c r="AS95" s="294"/>
      <c r="AT95" s="294"/>
      <c r="AU95" s="294"/>
      <c r="AV95" s="294"/>
      <c r="AW95" s="294"/>
      <c r="AX95" s="294"/>
      <c r="AY95" s="294"/>
      <c r="AZ95" s="294"/>
      <c r="BA95" s="294"/>
      <c r="BB95" s="294"/>
      <c r="BC95" s="294"/>
      <c r="BD95" s="294"/>
      <c r="BE95" s="294"/>
      <c r="BF95" s="294"/>
      <c r="BG95" s="294"/>
      <c r="BH95" s="294"/>
      <c r="BI95" s="294"/>
      <c r="BJ95" s="294"/>
      <c r="BK95" s="294"/>
      <c r="BL95" s="294"/>
      <c r="BM95" s="294"/>
      <c r="BN95" s="294"/>
      <c r="BO95" s="294"/>
    </row>
    <row r="96" hidden="1" outlineLevel="1">
      <c r="A96" s="294"/>
      <c r="B96" s="333"/>
      <c r="D96" s="134"/>
      <c r="E96" s="294"/>
      <c r="F96" s="307"/>
      <c r="G96" s="307"/>
      <c r="H96" s="285"/>
      <c r="I96" s="294"/>
      <c r="J96" s="294"/>
      <c r="N96" s="294"/>
      <c r="O96" s="294"/>
      <c r="P96" s="294"/>
      <c r="Q96" s="294"/>
      <c r="R96" s="294"/>
      <c r="S96" s="294"/>
      <c r="T96" s="294"/>
      <c r="U96" s="294"/>
      <c r="V96" s="294"/>
      <c r="W96" s="294"/>
      <c r="X96" s="294"/>
      <c r="Y96" s="294"/>
      <c r="Z96" s="294"/>
      <c r="AA96" s="294"/>
      <c r="AB96" s="294"/>
      <c r="AC96" s="294"/>
      <c r="AD96" s="294"/>
      <c r="AE96" s="294"/>
      <c r="AF96" s="294"/>
      <c r="AG96" s="294"/>
      <c r="AH96" s="294"/>
      <c r="AI96" s="294"/>
      <c r="AJ96" s="294"/>
      <c r="AK96" s="294"/>
      <c r="AL96" s="294"/>
      <c r="AM96" s="294"/>
      <c r="AN96" s="294"/>
      <c r="AO96" s="294"/>
      <c r="AP96" s="294"/>
      <c r="AQ96" s="294"/>
      <c r="AR96" s="294"/>
      <c r="AS96" s="294"/>
      <c r="AT96" s="294"/>
      <c r="AU96" s="294"/>
      <c r="AV96" s="294"/>
      <c r="AW96" s="294"/>
      <c r="AX96" s="294"/>
      <c r="AY96" s="294"/>
      <c r="AZ96" s="294"/>
      <c r="BA96" s="294"/>
      <c r="BB96" s="294"/>
      <c r="BC96" s="294"/>
      <c r="BD96" s="294"/>
      <c r="BE96" s="294"/>
      <c r="BF96" s="294"/>
      <c r="BG96" s="294"/>
      <c r="BH96" s="294"/>
      <c r="BI96" s="294"/>
      <c r="BJ96" s="294"/>
      <c r="BK96" s="294"/>
      <c r="BL96" s="294"/>
      <c r="BM96" s="294"/>
      <c r="BN96" s="294"/>
      <c r="BO96" s="294"/>
    </row>
    <row r="97" hidden="1" outlineLevel="1">
      <c r="A97" s="294"/>
      <c r="B97" s="333"/>
      <c r="D97" s="134"/>
      <c r="E97" s="294"/>
      <c r="F97" s="307"/>
      <c r="G97" s="307"/>
      <c r="H97" s="285"/>
      <c r="I97" s="294"/>
      <c r="J97" s="294"/>
      <c r="N97" s="294"/>
      <c r="O97" s="294"/>
      <c r="P97" s="294"/>
      <c r="Q97" s="294"/>
      <c r="R97" s="294"/>
      <c r="S97" s="294"/>
      <c r="T97" s="294"/>
      <c r="U97" s="294"/>
      <c r="V97" s="294"/>
      <c r="W97" s="294"/>
      <c r="X97" s="294"/>
      <c r="Y97" s="294"/>
      <c r="Z97" s="294"/>
      <c r="AA97" s="294"/>
      <c r="AB97" s="294"/>
      <c r="AC97" s="294"/>
      <c r="AD97" s="294"/>
      <c r="AE97" s="294"/>
      <c r="AF97" s="294"/>
      <c r="AG97" s="294"/>
      <c r="AH97" s="294"/>
      <c r="AI97" s="294"/>
      <c r="AJ97" s="294"/>
      <c r="AK97" s="294"/>
      <c r="AL97" s="294"/>
      <c r="AM97" s="294"/>
      <c r="AN97" s="294"/>
      <c r="AO97" s="294"/>
      <c r="AP97" s="294"/>
      <c r="AQ97" s="294"/>
      <c r="AR97" s="294"/>
      <c r="AS97" s="294"/>
      <c r="AT97" s="294"/>
      <c r="AU97" s="294"/>
      <c r="AV97" s="294"/>
      <c r="AW97" s="294"/>
      <c r="AX97" s="294"/>
      <c r="AY97" s="294"/>
      <c r="AZ97" s="294"/>
      <c r="BA97" s="294"/>
      <c r="BB97" s="294"/>
      <c r="BC97" s="294"/>
      <c r="BD97" s="294"/>
      <c r="BE97" s="294"/>
      <c r="BF97" s="294"/>
      <c r="BG97" s="294"/>
      <c r="BH97" s="294"/>
      <c r="BI97" s="294"/>
      <c r="BJ97" s="294"/>
      <c r="BK97" s="294"/>
      <c r="BL97" s="294"/>
      <c r="BM97" s="294"/>
      <c r="BN97" s="294"/>
      <c r="BO97" s="294"/>
    </row>
    <row r="98" hidden="1" outlineLevel="1">
      <c r="A98" s="294"/>
      <c r="B98" s="333"/>
      <c r="D98" s="134"/>
      <c r="E98" s="294"/>
      <c r="F98" s="307"/>
      <c r="G98" s="307"/>
      <c r="H98" s="285"/>
      <c r="I98" s="294"/>
      <c r="J98" s="294"/>
      <c r="N98" s="294"/>
      <c r="O98" s="294"/>
      <c r="P98" s="294"/>
      <c r="Q98" s="294"/>
      <c r="R98" s="294"/>
      <c r="S98" s="294"/>
      <c r="T98" s="294"/>
      <c r="U98" s="294"/>
      <c r="V98" s="294"/>
      <c r="W98" s="294"/>
      <c r="X98" s="294"/>
      <c r="Y98" s="294"/>
      <c r="Z98" s="294"/>
      <c r="AA98" s="294"/>
      <c r="AB98" s="294"/>
      <c r="AC98" s="294"/>
      <c r="AD98" s="294"/>
      <c r="AE98" s="294"/>
      <c r="AF98" s="294"/>
      <c r="AG98" s="294"/>
      <c r="AH98" s="294"/>
      <c r="AI98" s="294"/>
      <c r="AJ98" s="294"/>
      <c r="AK98" s="294"/>
      <c r="AL98" s="294"/>
      <c r="AM98" s="294"/>
      <c r="AN98" s="294"/>
      <c r="AO98" s="294"/>
      <c r="AP98" s="294"/>
      <c r="AQ98" s="294"/>
      <c r="AR98" s="294"/>
      <c r="AS98" s="294"/>
      <c r="AT98" s="294"/>
      <c r="AU98" s="294"/>
      <c r="AV98" s="294"/>
      <c r="AW98" s="294"/>
      <c r="AX98" s="294"/>
      <c r="AY98" s="294"/>
      <c r="AZ98" s="294"/>
      <c r="BA98" s="294"/>
      <c r="BB98" s="294"/>
      <c r="BC98" s="294"/>
      <c r="BD98" s="294"/>
      <c r="BE98" s="294"/>
      <c r="BF98" s="294"/>
      <c r="BG98" s="294"/>
      <c r="BH98" s="294"/>
      <c r="BI98" s="294"/>
      <c r="BJ98" s="294"/>
      <c r="BK98" s="294"/>
      <c r="BL98" s="294"/>
      <c r="BM98" s="294"/>
      <c r="BN98" s="294"/>
      <c r="BO98" s="294"/>
    </row>
    <row r="99" hidden="1" outlineLevel="1">
      <c r="A99" s="294"/>
      <c r="B99" s="333"/>
      <c r="D99" s="134"/>
      <c r="E99" s="294"/>
      <c r="F99" s="307"/>
      <c r="G99" s="307"/>
      <c r="H99" s="285"/>
      <c r="I99" s="294"/>
      <c r="J99" s="294"/>
      <c r="N99" s="294"/>
      <c r="O99" s="294"/>
      <c r="P99" s="294"/>
      <c r="Q99" s="294"/>
      <c r="R99" s="294"/>
      <c r="S99" s="294"/>
      <c r="T99" s="294"/>
      <c r="U99" s="294"/>
      <c r="V99" s="294"/>
      <c r="W99" s="294"/>
      <c r="X99" s="294"/>
      <c r="Y99" s="294"/>
      <c r="Z99" s="294"/>
      <c r="AA99" s="294"/>
      <c r="AB99" s="294"/>
      <c r="AC99" s="294"/>
      <c r="AD99" s="294"/>
      <c r="AE99" s="294"/>
      <c r="AF99" s="294"/>
      <c r="AG99" s="294"/>
      <c r="AH99" s="294"/>
      <c r="AI99" s="294"/>
      <c r="AJ99" s="294"/>
      <c r="AK99" s="294"/>
      <c r="AL99" s="294"/>
      <c r="AM99" s="294"/>
      <c r="AN99" s="294"/>
      <c r="AO99" s="294"/>
      <c r="AP99" s="294"/>
      <c r="AQ99" s="294"/>
      <c r="AR99" s="294"/>
      <c r="AS99" s="294"/>
      <c r="AT99" s="294"/>
      <c r="AU99" s="294"/>
      <c r="AV99" s="294"/>
      <c r="AW99" s="294"/>
      <c r="AX99" s="294"/>
      <c r="AY99" s="294"/>
      <c r="AZ99" s="294"/>
      <c r="BA99" s="294"/>
      <c r="BB99" s="294"/>
      <c r="BC99" s="294"/>
      <c r="BD99" s="294"/>
      <c r="BE99" s="294"/>
      <c r="BF99" s="294"/>
      <c r="BG99" s="294"/>
      <c r="BH99" s="294"/>
      <c r="BI99" s="294"/>
      <c r="BJ99" s="294"/>
      <c r="BK99" s="294"/>
      <c r="BL99" s="294"/>
      <c r="BM99" s="294"/>
      <c r="BN99" s="294"/>
      <c r="BO99" s="294"/>
    </row>
    <row r="100" hidden="1" outlineLevel="1">
      <c r="A100" s="294"/>
      <c r="B100" s="333"/>
      <c r="D100" s="134"/>
      <c r="E100" s="294"/>
      <c r="F100" s="307"/>
      <c r="G100" s="307"/>
      <c r="H100" s="285"/>
      <c r="I100" s="294"/>
      <c r="J100" s="294"/>
      <c r="N100" s="294"/>
      <c r="O100" s="294"/>
      <c r="P100" s="294"/>
      <c r="Q100" s="294"/>
      <c r="R100" s="294"/>
      <c r="S100" s="294"/>
      <c r="T100" s="294"/>
      <c r="U100" s="294"/>
      <c r="V100" s="294"/>
      <c r="W100" s="294"/>
      <c r="X100" s="294"/>
      <c r="Y100" s="294"/>
      <c r="Z100" s="294"/>
      <c r="AA100" s="294"/>
      <c r="AB100" s="294"/>
      <c r="AC100" s="294"/>
      <c r="AD100" s="294"/>
      <c r="AE100" s="294"/>
      <c r="AF100" s="294"/>
      <c r="AG100" s="294"/>
      <c r="AH100" s="294"/>
      <c r="AI100" s="294"/>
      <c r="AJ100" s="294"/>
      <c r="AK100" s="294"/>
      <c r="AL100" s="294"/>
      <c r="AM100" s="294"/>
      <c r="AN100" s="294"/>
      <c r="AO100" s="294"/>
      <c r="AP100" s="294"/>
      <c r="AQ100" s="294"/>
      <c r="AR100" s="294"/>
      <c r="AS100" s="294"/>
      <c r="AT100" s="294"/>
      <c r="AU100" s="294"/>
      <c r="AV100" s="294"/>
      <c r="AW100" s="294"/>
      <c r="AX100" s="294"/>
      <c r="AY100" s="294"/>
      <c r="AZ100" s="294"/>
      <c r="BA100" s="294"/>
      <c r="BB100" s="294"/>
      <c r="BC100" s="294"/>
      <c r="BD100" s="294"/>
      <c r="BE100" s="294"/>
      <c r="BF100" s="294"/>
      <c r="BG100" s="294"/>
      <c r="BH100" s="294"/>
      <c r="BI100" s="294"/>
      <c r="BJ100" s="294"/>
      <c r="BK100" s="294"/>
      <c r="BL100" s="294"/>
      <c r="BM100" s="294"/>
      <c r="BN100" s="294"/>
      <c r="BO100" s="294"/>
    </row>
    <row r="101" hidden="1" outlineLevel="1">
      <c r="A101" s="294"/>
      <c r="B101" s="333"/>
      <c r="D101" s="134"/>
      <c r="E101" s="294"/>
      <c r="F101" s="307"/>
      <c r="G101" s="307"/>
      <c r="H101" s="285"/>
      <c r="I101" s="294"/>
      <c r="J101" s="294"/>
      <c r="N101" s="294"/>
      <c r="O101" s="294"/>
      <c r="P101" s="294"/>
      <c r="Q101" s="294"/>
      <c r="R101" s="294"/>
      <c r="S101" s="294"/>
      <c r="T101" s="294"/>
      <c r="U101" s="294"/>
      <c r="V101" s="294"/>
      <c r="W101" s="294"/>
      <c r="X101" s="294"/>
      <c r="Y101" s="294"/>
      <c r="Z101" s="294"/>
      <c r="AA101" s="294"/>
      <c r="AB101" s="294"/>
      <c r="AC101" s="294"/>
      <c r="AD101" s="294"/>
      <c r="AE101" s="294"/>
      <c r="AF101" s="294"/>
      <c r="AG101" s="294"/>
      <c r="AH101" s="294"/>
      <c r="AI101" s="294"/>
      <c r="AJ101" s="294"/>
      <c r="AK101" s="294"/>
      <c r="AL101" s="294"/>
      <c r="AM101" s="294"/>
      <c r="AN101" s="294"/>
      <c r="AO101" s="294"/>
      <c r="AP101" s="294"/>
      <c r="AQ101" s="294"/>
      <c r="AR101" s="294"/>
      <c r="AS101" s="294"/>
      <c r="AT101" s="294"/>
      <c r="AU101" s="294"/>
      <c r="AV101" s="294"/>
      <c r="AW101" s="294"/>
      <c r="AX101" s="294"/>
      <c r="AY101" s="294"/>
      <c r="AZ101" s="294"/>
      <c r="BA101" s="294"/>
      <c r="BB101" s="294"/>
      <c r="BC101" s="294"/>
      <c r="BD101" s="294"/>
      <c r="BE101" s="294"/>
      <c r="BF101" s="294"/>
      <c r="BG101" s="294"/>
      <c r="BH101" s="294"/>
      <c r="BI101" s="294"/>
      <c r="BJ101" s="294"/>
      <c r="BK101" s="294"/>
      <c r="BL101" s="294"/>
      <c r="BM101" s="294"/>
      <c r="BN101" s="294"/>
      <c r="BO101" s="294"/>
    </row>
    <row r="102" hidden="1" outlineLevel="1">
      <c r="A102" s="294"/>
      <c r="B102" s="333"/>
      <c r="D102" s="134"/>
      <c r="E102" s="294"/>
      <c r="F102" s="307"/>
      <c r="G102" s="307"/>
      <c r="H102" s="285"/>
      <c r="I102" s="294"/>
      <c r="J102" s="294"/>
      <c r="N102" s="294"/>
      <c r="O102" s="294"/>
      <c r="P102" s="294"/>
      <c r="Q102" s="294"/>
      <c r="R102" s="294"/>
      <c r="S102" s="294"/>
      <c r="T102" s="294"/>
      <c r="U102" s="294"/>
      <c r="V102" s="294"/>
      <c r="W102" s="294"/>
      <c r="X102" s="294"/>
      <c r="Y102" s="294"/>
      <c r="Z102" s="294"/>
      <c r="AA102" s="294"/>
      <c r="AB102" s="294"/>
      <c r="AC102" s="294"/>
      <c r="AD102" s="294"/>
      <c r="AE102" s="294"/>
      <c r="AF102" s="294"/>
      <c r="AG102" s="294"/>
      <c r="AH102" s="294"/>
      <c r="AI102" s="294"/>
      <c r="AJ102" s="294"/>
      <c r="AK102" s="294"/>
      <c r="AL102" s="294"/>
      <c r="AM102" s="294"/>
      <c r="AN102" s="294"/>
      <c r="AO102" s="294"/>
      <c r="AP102" s="294"/>
      <c r="AQ102" s="294"/>
      <c r="AR102" s="294"/>
      <c r="AS102" s="294"/>
      <c r="AT102" s="294"/>
      <c r="AU102" s="294"/>
      <c r="AV102" s="294"/>
      <c r="AW102" s="294"/>
      <c r="AX102" s="294"/>
      <c r="AY102" s="294"/>
      <c r="AZ102" s="294"/>
      <c r="BA102" s="294"/>
      <c r="BB102" s="294"/>
      <c r="BC102" s="294"/>
      <c r="BD102" s="294"/>
      <c r="BE102" s="294"/>
      <c r="BF102" s="294"/>
      <c r="BG102" s="294"/>
      <c r="BH102" s="294"/>
      <c r="BI102" s="294"/>
      <c r="BJ102" s="294"/>
      <c r="BK102" s="294"/>
      <c r="BL102" s="294"/>
      <c r="BM102" s="294"/>
      <c r="BN102" s="294"/>
      <c r="BO102" s="294"/>
    </row>
    <row r="103" hidden="1" outlineLevel="1">
      <c r="A103" s="294"/>
      <c r="B103" s="333"/>
      <c r="D103" s="134"/>
      <c r="E103" s="294"/>
      <c r="F103" s="307"/>
      <c r="G103" s="307"/>
      <c r="H103" s="285"/>
      <c r="I103" s="294"/>
      <c r="J103" s="294"/>
      <c r="N103" s="294"/>
      <c r="O103" s="294"/>
      <c r="P103" s="294"/>
      <c r="Q103" s="294"/>
      <c r="R103" s="294"/>
      <c r="S103" s="294"/>
      <c r="T103" s="294"/>
      <c r="U103" s="294"/>
      <c r="V103" s="294"/>
      <c r="W103" s="294"/>
      <c r="X103" s="294"/>
      <c r="Y103" s="294"/>
      <c r="Z103" s="294"/>
      <c r="AA103" s="294"/>
      <c r="AB103" s="294"/>
      <c r="AC103" s="294"/>
      <c r="AD103" s="294"/>
      <c r="AE103" s="294"/>
      <c r="AF103" s="294"/>
      <c r="AG103" s="294"/>
      <c r="AH103" s="294"/>
      <c r="AI103" s="294"/>
      <c r="AJ103" s="294"/>
      <c r="AK103" s="294"/>
      <c r="AL103" s="294"/>
      <c r="AM103" s="294"/>
      <c r="AN103" s="294"/>
      <c r="AO103" s="294"/>
      <c r="AP103" s="294"/>
      <c r="AQ103" s="294"/>
      <c r="AR103" s="294"/>
      <c r="AS103" s="294"/>
      <c r="AT103" s="294"/>
      <c r="AU103" s="294"/>
      <c r="AV103" s="294"/>
      <c r="AW103" s="294"/>
      <c r="AX103" s="294"/>
      <c r="AY103" s="294"/>
      <c r="AZ103" s="294"/>
      <c r="BA103" s="294"/>
      <c r="BB103" s="294"/>
      <c r="BC103" s="294"/>
      <c r="BD103" s="294"/>
      <c r="BE103" s="294"/>
      <c r="BF103" s="294"/>
      <c r="BG103" s="294"/>
      <c r="BH103" s="294"/>
      <c r="BI103" s="294"/>
      <c r="BJ103" s="294"/>
      <c r="BK103" s="294"/>
      <c r="BL103" s="294"/>
      <c r="BM103" s="294"/>
      <c r="BN103" s="294"/>
      <c r="BO103" s="294"/>
    </row>
    <row r="104" hidden="1" outlineLevel="1">
      <c r="A104" s="294"/>
      <c r="B104" s="333"/>
      <c r="D104" s="134"/>
      <c r="E104" s="294"/>
      <c r="F104" s="307"/>
      <c r="G104" s="307"/>
      <c r="H104" s="285"/>
      <c r="I104" s="294"/>
      <c r="J104" s="294"/>
      <c r="N104" s="294"/>
      <c r="O104" s="294"/>
      <c r="P104" s="294"/>
      <c r="Q104" s="294"/>
      <c r="R104" s="294"/>
      <c r="S104" s="294"/>
      <c r="T104" s="294"/>
      <c r="U104" s="294"/>
      <c r="V104" s="294"/>
      <c r="W104" s="294"/>
      <c r="X104" s="294"/>
      <c r="Y104" s="294"/>
      <c r="Z104" s="294"/>
      <c r="AA104" s="294"/>
      <c r="AB104" s="294"/>
      <c r="AC104" s="294"/>
      <c r="AD104" s="294"/>
      <c r="AE104" s="294"/>
      <c r="AF104" s="294"/>
      <c r="AG104" s="294"/>
      <c r="AH104" s="294"/>
      <c r="AI104" s="294"/>
      <c r="AJ104" s="294"/>
      <c r="AK104" s="294"/>
      <c r="AL104" s="294"/>
      <c r="AM104" s="294"/>
      <c r="AN104" s="294"/>
      <c r="AO104" s="294"/>
      <c r="AP104" s="294"/>
      <c r="AQ104" s="294"/>
      <c r="AR104" s="294"/>
      <c r="AS104" s="294"/>
      <c r="AT104" s="294"/>
      <c r="AU104" s="294"/>
      <c r="AV104" s="294"/>
      <c r="AW104" s="294"/>
      <c r="AX104" s="294"/>
      <c r="AY104" s="294"/>
      <c r="AZ104" s="294"/>
      <c r="BA104" s="294"/>
      <c r="BB104" s="294"/>
      <c r="BC104" s="294"/>
      <c r="BD104" s="294"/>
      <c r="BE104" s="294"/>
      <c r="BF104" s="294"/>
      <c r="BG104" s="294"/>
      <c r="BH104" s="294"/>
      <c r="BI104" s="294"/>
      <c r="BJ104" s="294"/>
      <c r="BK104" s="294"/>
      <c r="BL104" s="294"/>
      <c r="BM104" s="294"/>
      <c r="BN104" s="294"/>
      <c r="BO104" s="294"/>
    </row>
    <row r="105" hidden="1" outlineLevel="1">
      <c r="A105" s="294"/>
      <c r="B105" s="333"/>
      <c r="D105" s="134"/>
      <c r="E105" s="294"/>
      <c r="F105" s="307"/>
      <c r="G105" s="307"/>
      <c r="H105" s="285"/>
      <c r="I105" s="294"/>
      <c r="J105" s="294"/>
      <c r="N105" s="294"/>
      <c r="O105" s="294"/>
      <c r="P105" s="294"/>
      <c r="Q105" s="294"/>
      <c r="R105" s="294"/>
      <c r="S105" s="294"/>
      <c r="T105" s="294"/>
      <c r="U105" s="294"/>
      <c r="V105" s="294"/>
      <c r="W105" s="294"/>
      <c r="X105" s="294"/>
      <c r="Y105" s="294"/>
      <c r="Z105" s="294"/>
      <c r="AA105" s="294"/>
      <c r="AB105" s="294"/>
      <c r="AC105" s="294"/>
      <c r="AD105" s="294"/>
      <c r="AE105" s="294"/>
      <c r="AF105" s="294"/>
      <c r="AG105" s="294"/>
      <c r="AH105" s="294"/>
      <c r="AI105" s="294"/>
      <c r="AJ105" s="294"/>
      <c r="AK105" s="294"/>
      <c r="AL105" s="294"/>
      <c r="AM105" s="294"/>
      <c r="AN105" s="294"/>
      <c r="AO105" s="294"/>
      <c r="AP105" s="294"/>
      <c r="AQ105" s="294"/>
      <c r="AR105" s="294"/>
      <c r="AS105" s="294"/>
      <c r="AT105" s="294"/>
      <c r="AU105" s="294"/>
      <c r="AV105" s="294"/>
      <c r="AW105" s="294"/>
      <c r="AX105" s="294"/>
      <c r="AY105" s="294"/>
      <c r="AZ105" s="294"/>
      <c r="BA105" s="294"/>
      <c r="BB105" s="294"/>
      <c r="BC105" s="294"/>
      <c r="BD105" s="294"/>
      <c r="BE105" s="294"/>
      <c r="BF105" s="294"/>
      <c r="BG105" s="294"/>
      <c r="BH105" s="294"/>
      <c r="BI105" s="294"/>
      <c r="BJ105" s="294"/>
      <c r="BK105" s="294"/>
      <c r="BL105" s="294"/>
      <c r="BM105" s="294"/>
      <c r="BN105" s="294"/>
      <c r="BO105" s="294"/>
    </row>
    <row r="106" hidden="1" outlineLevel="1">
      <c r="A106" s="294"/>
      <c r="B106" s="333"/>
      <c r="D106" s="134"/>
      <c r="E106" s="294"/>
      <c r="F106" s="307"/>
      <c r="G106" s="307"/>
      <c r="H106" s="285"/>
      <c r="I106" s="294"/>
      <c r="J106" s="294"/>
      <c r="N106" s="294"/>
      <c r="O106" s="294"/>
      <c r="P106" s="294"/>
      <c r="Q106" s="294"/>
      <c r="R106" s="294"/>
      <c r="S106" s="294"/>
      <c r="T106" s="294"/>
      <c r="U106" s="294"/>
      <c r="V106" s="294"/>
      <c r="W106" s="294"/>
      <c r="X106" s="294"/>
      <c r="Y106" s="294"/>
      <c r="Z106" s="294"/>
      <c r="AA106" s="294"/>
      <c r="AB106" s="294"/>
      <c r="AC106" s="294"/>
      <c r="AD106" s="294"/>
      <c r="AE106" s="294"/>
      <c r="AF106" s="294"/>
      <c r="AG106" s="294"/>
      <c r="AH106" s="294"/>
      <c r="AI106" s="294"/>
      <c r="AJ106" s="294"/>
      <c r="AK106" s="294"/>
      <c r="AL106" s="294"/>
      <c r="AM106" s="294"/>
      <c r="AN106" s="294"/>
      <c r="AO106" s="294"/>
      <c r="AP106" s="294"/>
      <c r="AQ106" s="294"/>
      <c r="AR106" s="294"/>
      <c r="AS106" s="294"/>
      <c r="AT106" s="294"/>
      <c r="AU106" s="294"/>
      <c r="AV106" s="294"/>
      <c r="AW106" s="294"/>
      <c r="AX106" s="294"/>
      <c r="AY106" s="294"/>
      <c r="AZ106" s="294"/>
      <c r="BA106" s="294"/>
      <c r="BB106" s="294"/>
      <c r="BC106" s="294"/>
      <c r="BD106" s="294"/>
      <c r="BE106" s="294"/>
      <c r="BF106" s="294"/>
      <c r="BG106" s="294"/>
      <c r="BH106" s="294"/>
      <c r="BI106" s="294"/>
      <c r="BJ106" s="294"/>
      <c r="BK106" s="294"/>
      <c r="BL106" s="294"/>
      <c r="BM106" s="294"/>
      <c r="BN106" s="294"/>
      <c r="BO106" s="294"/>
    </row>
    <row r="107" hidden="1" outlineLevel="1">
      <c r="A107" s="294"/>
      <c r="B107" s="333"/>
      <c r="D107" s="134"/>
      <c r="E107" s="294"/>
      <c r="F107" s="307"/>
      <c r="G107" s="307"/>
      <c r="H107" s="285"/>
      <c r="I107" s="294"/>
      <c r="J107" s="294"/>
      <c r="N107" s="294"/>
      <c r="O107" s="294"/>
      <c r="P107" s="294"/>
      <c r="Q107" s="294"/>
      <c r="R107" s="294"/>
      <c r="S107" s="294"/>
      <c r="T107" s="294"/>
      <c r="U107" s="294"/>
      <c r="V107" s="294"/>
      <c r="W107" s="294"/>
      <c r="X107" s="294"/>
      <c r="Y107" s="294"/>
      <c r="Z107" s="294"/>
      <c r="AA107" s="294"/>
      <c r="AB107" s="294"/>
      <c r="AC107" s="294"/>
      <c r="AD107" s="294"/>
      <c r="AE107" s="294"/>
      <c r="AF107" s="294"/>
      <c r="AG107" s="294"/>
      <c r="AH107" s="294"/>
      <c r="AI107" s="294"/>
      <c r="AJ107" s="294"/>
      <c r="AK107" s="294"/>
      <c r="AL107" s="294"/>
      <c r="AM107" s="294"/>
      <c r="AN107" s="294"/>
      <c r="AO107" s="294"/>
      <c r="AP107" s="294"/>
      <c r="AQ107" s="294"/>
      <c r="AR107" s="294"/>
      <c r="AS107" s="294"/>
      <c r="AT107" s="294"/>
      <c r="AU107" s="294"/>
      <c r="AV107" s="294"/>
      <c r="AW107" s="294"/>
      <c r="AX107" s="294"/>
      <c r="AY107" s="294"/>
      <c r="AZ107" s="294"/>
      <c r="BA107" s="294"/>
      <c r="BB107" s="294"/>
      <c r="BC107" s="294"/>
      <c r="BD107" s="294"/>
      <c r="BE107" s="294"/>
      <c r="BF107" s="294"/>
      <c r="BG107" s="294"/>
      <c r="BH107" s="294"/>
      <c r="BI107" s="294"/>
      <c r="BJ107" s="294"/>
      <c r="BK107" s="294"/>
      <c r="BL107" s="294"/>
      <c r="BM107" s="294"/>
      <c r="BN107" s="294"/>
      <c r="BO107" s="294"/>
    </row>
    <row r="108" hidden="1" outlineLevel="1">
      <c r="A108" s="294"/>
      <c r="B108" s="333"/>
      <c r="D108" s="134"/>
      <c r="E108" s="294"/>
      <c r="F108" s="307"/>
      <c r="G108" s="307"/>
      <c r="H108" s="285"/>
      <c r="I108" s="294"/>
      <c r="J108" s="294"/>
      <c r="N108" s="294"/>
      <c r="O108" s="294"/>
      <c r="P108" s="294"/>
      <c r="Q108" s="294"/>
      <c r="R108" s="294"/>
      <c r="S108" s="294"/>
      <c r="T108" s="294"/>
      <c r="U108" s="294"/>
      <c r="V108" s="294"/>
      <c r="W108" s="294"/>
      <c r="X108" s="294"/>
      <c r="Y108" s="294"/>
      <c r="Z108" s="294"/>
      <c r="AA108" s="294"/>
      <c r="AB108" s="294"/>
      <c r="AC108" s="294"/>
      <c r="AD108" s="294"/>
      <c r="AE108" s="294"/>
      <c r="AF108" s="294"/>
      <c r="AG108" s="294"/>
      <c r="AH108" s="294"/>
      <c r="AI108" s="294"/>
      <c r="AJ108" s="294"/>
      <c r="AK108" s="294"/>
      <c r="AL108" s="294"/>
      <c r="AM108" s="294"/>
      <c r="AN108" s="294"/>
      <c r="AO108" s="294"/>
      <c r="AP108" s="294"/>
      <c r="AQ108" s="294"/>
      <c r="AR108" s="294"/>
      <c r="AS108" s="294"/>
      <c r="AT108" s="294"/>
      <c r="AU108" s="294"/>
      <c r="AV108" s="294"/>
      <c r="AW108" s="294"/>
      <c r="AX108" s="294"/>
      <c r="AY108" s="294"/>
      <c r="AZ108" s="294"/>
      <c r="BA108" s="294"/>
      <c r="BB108" s="294"/>
      <c r="BC108" s="294"/>
      <c r="BD108" s="294"/>
      <c r="BE108" s="294"/>
      <c r="BF108" s="294"/>
      <c r="BG108" s="294"/>
      <c r="BH108" s="294"/>
      <c r="BI108" s="294"/>
      <c r="BJ108" s="294"/>
      <c r="BK108" s="294"/>
      <c r="BL108" s="294"/>
      <c r="BM108" s="294"/>
      <c r="BN108" s="294"/>
      <c r="BO108" s="294"/>
    </row>
    <row r="109" hidden="1" outlineLevel="1">
      <c r="A109" s="294"/>
      <c r="B109" s="333"/>
      <c r="D109" s="134"/>
      <c r="E109" s="294"/>
      <c r="F109" s="307"/>
      <c r="G109" s="307"/>
      <c r="H109" s="285"/>
      <c r="I109" s="294"/>
      <c r="J109" s="294"/>
      <c r="N109" s="294"/>
      <c r="O109" s="294"/>
      <c r="P109" s="294"/>
      <c r="Q109" s="294"/>
      <c r="R109" s="294"/>
      <c r="S109" s="294"/>
      <c r="T109" s="294"/>
      <c r="U109" s="294"/>
      <c r="V109" s="294"/>
      <c r="W109" s="294"/>
      <c r="X109" s="294"/>
      <c r="Y109" s="294"/>
      <c r="Z109" s="294"/>
      <c r="AA109" s="294"/>
      <c r="AB109" s="294"/>
      <c r="AC109" s="294"/>
      <c r="AD109" s="294"/>
      <c r="AE109" s="294"/>
      <c r="AF109" s="294"/>
      <c r="AG109" s="294"/>
      <c r="AH109" s="294"/>
      <c r="AI109" s="294"/>
      <c r="AJ109" s="294"/>
      <c r="AK109" s="294"/>
      <c r="AL109" s="294"/>
      <c r="AM109" s="294"/>
      <c r="AN109" s="294"/>
      <c r="AO109" s="294"/>
      <c r="AP109" s="294"/>
      <c r="AQ109" s="294"/>
      <c r="AR109" s="294"/>
      <c r="AS109" s="294"/>
      <c r="AT109" s="294"/>
      <c r="AU109" s="294"/>
      <c r="AV109" s="294"/>
      <c r="AW109" s="294"/>
      <c r="AX109" s="294"/>
      <c r="AY109" s="294"/>
      <c r="AZ109" s="294"/>
      <c r="BA109" s="294"/>
      <c r="BB109" s="294"/>
      <c r="BC109" s="294"/>
      <c r="BD109" s="294"/>
      <c r="BE109" s="294"/>
      <c r="BF109" s="294"/>
      <c r="BG109" s="294"/>
      <c r="BH109" s="294"/>
      <c r="BI109" s="294"/>
      <c r="BJ109" s="294"/>
      <c r="BK109" s="294"/>
      <c r="BL109" s="294"/>
      <c r="BM109" s="294"/>
      <c r="BN109" s="294"/>
      <c r="BO109" s="294"/>
    </row>
    <row r="110" hidden="1" outlineLevel="1">
      <c r="A110" s="294"/>
      <c r="B110" s="333"/>
      <c r="D110" s="134"/>
      <c r="E110" s="294"/>
      <c r="F110" s="307"/>
      <c r="G110" s="307"/>
      <c r="H110" s="285"/>
      <c r="I110" s="294"/>
      <c r="J110" s="294"/>
      <c r="N110" s="294"/>
      <c r="O110" s="294"/>
      <c r="P110" s="294"/>
      <c r="Q110" s="294"/>
      <c r="R110" s="294"/>
      <c r="S110" s="294"/>
      <c r="T110" s="294"/>
      <c r="U110" s="294"/>
      <c r="V110" s="294"/>
      <c r="W110" s="294"/>
      <c r="X110" s="294"/>
      <c r="Y110" s="294"/>
      <c r="Z110" s="294"/>
      <c r="AA110" s="294"/>
      <c r="AB110" s="294"/>
      <c r="AC110" s="294"/>
      <c r="AD110" s="294"/>
      <c r="AE110" s="294"/>
      <c r="AF110" s="294"/>
      <c r="AG110" s="294"/>
      <c r="AH110" s="294"/>
      <c r="AI110" s="294"/>
      <c r="AJ110" s="294"/>
      <c r="AK110" s="294"/>
      <c r="AL110" s="294"/>
      <c r="AM110" s="294"/>
      <c r="AN110" s="294"/>
      <c r="AO110" s="294"/>
      <c r="AP110" s="294"/>
      <c r="AQ110" s="294"/>
      <c r="AR110" s="294"/>
      <c r="AS110" s="294"/>
      <c r="AT110" s="294"/>
      <c r="AU110" s="294"/>
      <c r="AV110" s="294"/>
      <c r="AW110" s="294"/>
      <c r="AX110" s="294"/>
      <c r="AY110" s="294"/>
      <c r="AZ110" s="294"/>
      <c r="BA110" s="294"/>
      <c r="BB110" s="294"/>
      <c r="BC110" s="294"/>
      <c r="BD110" s="294"/>
      <c r="BE110" s="294"/>
      <c r="BF110" s="294"/>
      <c r="BG110" s="294"/>
      <c r="BH110" s="294"/>
      <c r="BI110" s="294"/>
      <c r="BJ110" s="294"/>
      <c r="BK110" s="294"/>
      <c r="BL110" s="294"/>
      <c r="BM110" s="294"/>
      <c r="BN110" s="294"/>
      <c r="BO110" s="294"/>
    </row>
    <row r="111" hidden="1" outlineLevel="1">
      <c r="A111" s="294"/>
      <c r="B111" s="333"/>
      <c r="D111" s="134"/>
      <c r="E111" s="294"/>
      <c r="F111" s="307"/>
      <c r="G111" s="307"/>
      <c r="H111" s="285"/>
      <c r="I111" s="294"/>
      <c r="J111" s="294"/>
      <c r="N111" s="294"/>
      <c r="O111" s="294"/>
      <c r="P111" s="294"/>
      <c r="Q111" s="294"/>
      <c r="R111" s="294"/>
      <c r="S111" s="294"/>
      <c r="T111" s="294"/>
      <c r="U111" s="294"/>
      <c r="V111" s="294"/>
      <c r="W111" s="294"/>
      <c r="X111" s="294"/>
      <c r="Y111" s="294"/>
      <c r="Z111" s="294"/>
      <c r="AA111" s="294"/>
      <c r="AB111" s="294"/>
      <c r="AC111" s="294"/>
      <c r="AD111" s="294"/>
      <c r="AE111" s="294"/>
      <c r="AF111" s="294"/>
      <c r="AG111" s="294"/>
      <c r="AH111" s="294"/>
      <c r="AI111" s="294"/>
      <c r="AJ111" s="294"/>
      <c r="AK111" s="294"/>
      <c r="AL111" s="294"/>
      <c r="AM111" s="294"/>
      <c r="AN111" s="294"/>
      <c r="AO111" s="294"/>
      <c r="AP111" s="294"/>
      <c r="AQ111" s="294"/>
      <c r="AR111" s="294"/>
      <c r="AS111" s="294"/>
      <c r="AT111" s="294"/>
      <c r="AU111" s="294"/>
      <c r="AV111" s="294"/>
      <c r="AW111" s="294"/>
      <c r="AX111" s="294"/>
      <c r="AY111" s="294"/>
      <c r="AZ111" s="294"/>
      <c r="BA111" s="294"/>
      <c r="BB111" s="294"/>
      <c r="BC111" s="294"/>
      <c r="BD111" s="294"/>
      <c r="BE111" s="294"/>
      <c r="BF111" s="294"/>
      <c r="BG111" s="294"/>
      <c r="BH111" s="294"/>
      <c r="BI111" s="294"/>
      <c r="BJ111" s="294"/>
      <c r="BK111" s="294"/>
      <c r="BL111" s="294"/>
      <c r="BM111" s="294"/>
      <c r="BN111" s="294"/>
      <c r="BO111" s="294"/>
    </row>
    <row r="112" hidden="1" outlineLevel="1">
      <c r="A112" s="294"/>
      <c r="B112" s="333"/>
      <c r="D112" s="134"/>
      <c r="E112" s="294"/>
      <c r="F112" s="307"/>
      <c r="G112" s="307"/>
      <c r="H112" s="285"/>
      <c r="I112" s="294"/>
      <c r="J112" s="294"/>
      <c r="N112" s="294"/>
      <c r="O112" s="294"/>
      <c r="P112" s="294"/>
      <c r="Q112" s="294"/>
      <c r="R112" s="294"/>
      <c r="S112" s="294"/>
      <c r="T112" s="294"/>
      <c r="U112" s="294"/>
      <c r="V112" s="294"/>
      <c r="W112" s="294"/>
      <c r="X112" s="294"/>
      <c r="Y112" s="294"/>
      <c r="Z112" s="294"/>
      <c r="AA112" s="294"/>
      <c r="AB112" s="294"/>
      <c r="AC112" s="294"/>
      <c r="AD112" s="294"/>
      <c r="AE112" s="294"/>
      <c r="AF112" s="294"/>
      <c r="AG112" s="294"/>
      <c r="AH112" s="294"/>
      <c r="AI112" s="294"/>
      <c r="AJ112" s="294"/>
      <c r="AK112" s="294"/>
      <c r="AL112" s="294"/>
      <c r="AM112" s="294"/>
      <c r="AN112" s="294"/>
      <c r="AO112" s="294"/>
      <c r="AP112" s="294"/>
      <c r="AQ112" s="294"/>
      <c r="AR112" s="294"/>
      <c r="AS112" s="294"/>
      <c r="AT112" s="294"/>
      <c r="AU112" s="294"/>
      <c r="AV112" s="294"/>
      <c r="AW112" s="294"/>
      <c r="AX112" s="294"/>
      <c r="AY112" s="294"/>
      <c r="AZ112" s="294"/>
      <c r="BA112" s="294"/>
      <c r="BB112" s="294"/>
      <c r="BC112" s="294"/>
      <c r="BD112" s="294"/>
      <c r="BE112" s="294"/>
      <c r="BF112" s="294"/>
      <c r="BG112" s="294"/>
      <c r="BH112" s="294"/>
      <c r="BI112" s="294"/>
      <c r="BJ112" s="294"/>
      <c r="BK112" s="294"/>
      <c r="BL112" s="294"/>
      <c r="BM112" s="294"/>
      <c r="BN112" s="294"/>
      <c r="BO112" s="294"/>
    </row>
    <row r="113" hidden="1" outlineLevel="1">
      <c r="A113" s="294"/>
      <c r="B113" s="333"/>
      <c r="D113" s="134"/>
      <c r="E113" s="294"/>
      <c r="F113" s="307"/>
      <c r="G113" s="307"/>
      <c r="H113" s="285"/>
      <c r="I113" s="294"/>
      <c r="J113" s="294"/>
      <c r="N113" s="294"/>
      <c r="O113" s="294"/>
      <c r="P113" s="294"/>
      <c r="Q113" s="294"/>
      <c r="R113" s="294"/>
      <c r="S113" s="294"/>
      <c r="T113" s="294"/>
      <c r="U113" s="294"/>
      <c r="V113" s="294"/>
      <c r="W113" s="294"/>
      <c r="X113" s="294"/>
      <c r="Y113" s="294"/>
      <c r="Z113" s="294"/>
      <c r="AA113" s="294"/>
      <c r="AB113" s="294"/>
      <c r="AC113" s="294"/>
      <c r="AD113" s="294"/>
      <c r="AE113" s="294"/>
      <c r="AF113" s="294"/>
      <c r="AG113" s="294"/>
      <c r="AH113" s="294"/>
      <c r="AI113" s="294"/>
      <c r="AJ113" s="294"/>
      <c r="AK113" s="294"/>
      <c r="AL113" s="294"/>
      <c r="AM113" s="294"/>
      <c r="AN113" s="294"/>
      <c r="AO113" s="294"/>
      <c r="AP113" s="294"/>
      <c r="AQ113" s="294"/>
      <c r="AR113" s="294"/>
      <c r="AS113" s="294"/>
      <c r="AT113" s="294"/>
      <c r="AU113" s="294"/>
      <c r="AV113" s="294"/>
      <c r="AW113" s="294"/>
      <c r="AX113" s="294"/>
      <c r="AY113" s="294"/>
      <c r="AZ113" s="294"/>
      <c r="BA113" s="294"/>
      <c r="BB113" s="294"/>
      <c r="BC113" s="294"/>
      <c r="BD113" s="294"/>
      <c r="BE113" s="294"/>
      <c r="BF113" s="294"/>
      <c r="BG113" s="294"/>
      <c r="BH113" s="294"/>
      <c r="BI113" s="294"/>
      <c r="BJ113" s="294"/>
      <c r="BK113" s="294"/>
      <c r="BL113" s="294"/>
      <c r="BM113" s="294"/>
      <c r="BN113" s="294"/>
      <c r="BO113" s="294"/>
    </row>
    <row r="114" hidden="1" outlineLevel="1">
      <c r="A114" s="294"/>
      <c r="B114" s="333"/>
      <c r="D114" s="134"/>
      <c r="E114" s="294"/>
      <c r="F114" s="307"/>
      <c r="G114" s="307"/>
      <c r="H114" s="285"/>
      <c r="I114" s="294"/>
      <c r="J114" s="294"/>
      <c r="N114" s="294"/>
      <c r="O114" s="294"/>
      <c r="P114" s="294"/>
      <c r="Q114" s="294"/>
      <c r="R114" s="294"/>
      <c r="S114" s="294"/>
      <c r="T114" s="294"/>
      <c r="U114" s="294"/>
      <c r="V114" s="294"/>
      <c r="W114" s="294"/>
      <c r="X114" s="294"/>
      <c r="Y114" s="294"/>
      <c r="Z114" s="294"/>
      <c r="AA114" s="294"/>
      <c r="AB114" s="294"/>
      <c r="AC114" s="294"/>
      <c r="AD114" s="294"/>
      <c r="AE114" s="294"/>
      <c r="AF114" s="294"/>
      <c r="AG114" s="294"/>
      <c r="AH114" s="294"/>
      <c r="AI114" s="294"/>
      <c r="AJ114" s="294"/>
      <c r="AK114" s="294"/>
      <c r="AL114" s="294"/>
      <c r="AM114" s="294"/>
      <c r="AN114" s="294"/>
      <c r="AO114" s="294"/>
      <c r="AP114" s="294"/>
      <c r="AQ114" s="294"/>
      <c r="AR114" s="294"/>
      <c r="AS114" s="294"/>
      <c r="AT114" s="294"/>
      <c r="AU114" s="294"/>
      <c r="AV114" s="294"/>
      <c r="AW114" s="294"/>
      <c r="AX114" s="294"/>
      <c r="AY114" s="294"/>
      <c r="AZ114" s="294"/>
      <c r="BA114" s="294"/>
      <c r="BB114" s="294"/>
      <c r="BC114" s="294"/>
      <c r="BD114" s="294"/>
      <c r="BE114" s="294"/>
      <c r="BF114" s="294"/>
      <c r="BG114" s="294"/>
      <c r="BH114" s="294"/>
      <c r="BI114" s="294"/>
      <c r="BJ114" s="294"/>
      <c r="BK114" s="294"/>
      <c r="BL114" s="294"/>
      <c r="BM114" s="294"/>
      <c r="BN114" s="294"/>
      <c r="BO114" s="294"/>
    </row>
    <row r="115" hidden="1" outlineLevel="1">
      <c r="A115" s="294"/>
      <c r="B115" s="333"/>
      <c r="D115" s="134"/>
      <c r="E115" s="294"/>
      <c r="F115" s="307"/>
      <c r="G115" s="307"/>
      <c r="H115" s="285"/>
      <c r="I115" s="294"/>
      <c r="J115" s="294"/>
      <c r="N115" s="294"/>
      <c r="O115" s="294"/>
      <c r="P115" s="294"/>
      <c r="Q115" s="294"/>
      <c r="R115" s="294"/>
      <c r="S115" s="294"/>
      <c r="T115" s="294"/>
      <c r="U115" s="294"/>
      <c r="V115" s="294"/>
      <c r="W115" s="294"/>
      <c r="X115" s="294"/>
      <c r="Y115" s="294"/>
      <c r="Z115" s="294"/>
      <c r="AA115" s="294"/>
      <c r="AB115" s="294"/>
      <c r="AC115" s="294"/>
      <c r="AD115" s="294"/>
      <c r="AE115" s="294"/>
      <c r="AF115" s="294"/>
      <c r="AG115" s="294"/>
      <c r="AH115" s="294"/>
      <c r="AI115" s="294"/>
      <c r="AJ115" s="294"/>
      <c r="AK115" s="294"/>
      <c r="AL115" s="294"/>
      <c r="AM115" s="294"/>
      <c r="AN115" s="294"/>
      <c r="AO115" s="294"/>
      <c r="AP115" s="294"/>
      <c r="AQ115" s="294"/>
      <c r="AR115" s="294"/>
      <c r="AS115" s="294"/>
      <c r="AT115" s="294"/>
      <c r="AU115" s="294"/>
      <c r="AV115" s="294"/>
      <c r="AW115" s="294"/>
      <c r="AX115" s="294"/>
      <c r="AY115" s="294"/>
      <c r="AZ115" s="294"/>
      <c r="BA115" s="294"/>
      <c r="BB115" s="294"/>
      <c r="BC115" s="294"/>
      <c r="BD115" s="294"/>
      <c r="BE115" s="294"/>
      <c r="BF115" s="294"/>
      <c r="BG115" s="294"/>
      <c r="BH115" s="294"/>
      <c r="BI115" s="294"/>
      <c r="BJ115" s="294"/>
      <c r="BK115" s="294"/>
      <c r="BL115" s="294"/>
      <c r="BM115" s="294"/>
      <c r="BN115" s="294"/>
      <c r="BO115" s="294"/>
    </row>
    <row r="116" hidden="1" outlineLevel="1">
      <c r="A116" s="294"/>
      <c r="B116" s="333"/>
      <c r="D116" s="134"/>
      <c r="E116" s="294"/>
      <c r="F116" s="307"/>
      <c r="G116" s="307"/>
      <c r="H116" s="285"/>
      <c r="I116" s="294"/>
      <c r="J116" s="294"/>
      <c r="N116" s="294"/>
      <c r="O116" s="294"/>
      <c r="P116" s="294"/>
      <c r="Q116" s="294"/>
      <c r="R116" s="294"/>
      <c r="S116" s="294"/>
      <c r="T116" s="294"/>
      <c r="U116" s="294"/>
      <c r="V116" s="294"/>
      <c r="W116" s="294"/>
      <c r="X116" s="294"/>
      <c r="Y116" s="294"/>
      <c r="Z116" s="294"/>
      <c r="AA116" s="294"/>
      <c r="AB116" s="294"/>
      <c r="AC116" s="294"/>
      <c r="AD116" s="294"/>
      <c r="AE116" s="294"/>
      <c r="AF116" s="294"/>
      <c r="AG116" s="294"/>
      <c r="AH116" s="294"/>
      <c r="AI116" s="294"/>
      <c r="AJ116" s="294"/>
      <c r="AK116" s="294"/>
      <c r="AL116" s="294"/>
      <c r="AM116" s="294"/>
      <c r="AN116" s="294"/>
      <c r="AO116" s="294"/>
      <c r="AP116" s="294"/>
      <c r="AQ116" s="294"/>
      <c r="AR116" s="294"/>
      <c r="AS116" s="294"/>
      <c r="AT116" s="294"/>
      <c r="AU116" s="294"/>
      <c r="AV116" s="294"/>
      <c r="AW116" s="294"/>
      <c r="AX116" s="294"/>
      <c r="AY116" s="294"/>
      <c r="AZ116" s="294"/>
      <c r="BA116" s="294"/>
      <c r="BB116" s="294"/>
      <c r="BC116" s="294"/>
      <c r="BD116" s="294"/>
      <c r="BE116" s="294"/>
      <c r="BF116" s="294"/>
      <c r="BG116" s="294"/>
      <c r="BH116" s="294"/>
      <c r="BI116" s="294"/>
      <c r="BJ116" s="294"/>
      <c r="BK116" s="294"/>
      <c r="BL116" s="294"/>
      <c r="BM116" s="294"/>
      <c r="BN116" s="294"/>
      <c r="BO116" s="294"/>
    </row>
    <row r="117" hidden="1" outlineLevel="1">
      <c r="A117" s="294"/>
      <c r="B117" s="333"/>
      <c r="D117" s="134"/>
      <c r="E117" s="294"/>
      <c r="F117" s="307"/>
      <c r="G117" s="307"/>
      <c r="H117" s="285"/>
      <c r="I117" s="294"/>
      <c r="J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c r="AK117" s="294"/>
      <c r="AL117" s="294"/>
      <c r="AM117" s="294"/>
      <c r="AN117" s="294"/>
      <c r="AO117" s="294"/>
      <c r="AP117" s="294"/>
      <c r="AQ117" s="294"/>
      <c r="AR117" s="294"/>
      <c r="AS117" s="294"/>
      <c r="AT117" s="294"/>
      <c r="AU117" s="294"/>
      <c r="AV117" s="294"/>
      <c r="AW117" s="294"/>
      <c r="AX117" s="294"/>
      <c r="AY117" s="294"/>
      <c r="AZ117" s="294"/>
      <c r="BA117" s="294"/>
      <c r="BB117" s="294"/>
      <c r="BC117" s="294"/>
      <c r="BD117" s="294"/>
      <c r="BE117" s="294"/>
      <c r="BF117" s="294"/>
      <c r="BG117" s="294"/>
      <c r="BH117" s="294"/>
      <c r="BI117" s="294"/>
      <c r="BJ117" s="294"/>
      <c r="BK117" s="294"/>
      <c r="BL117" s="294"/>
      <c r="BM117" s="294"/>
      <c r="BN117" s="294"/>
      <c r="BO117" s="294"/>
    </row>
    <row r="118" hidden="1" outlineLevel="1">
      <c r="A118" s="294"/>
      <c r="B118" s="333"/>
      <c r="D118" s="134"/>
      <c r="E118" s="294"/>
      <c r="F118" s="307"/>
      <c r="G118" s="307"/>
      <c r="H118" s="285"/>
      <c r="I118" s="294"/>
      <c r="J118" s="294"/>
      <c r="N118" s="294"/>
      <c r="O118" s="294"/>
      <c r="P118" s="294"/>
      <c r="Q118" s="294"/>
      <c r="R118" s="294"/>
      <c r="S118" s="294"/>
      <c r="T118" s="294"/>
      <c r="U118" s="294"/>
      <c r="V118" s="294"/>
      <c r="W118" s="294"/>
      <c r="X118" s="294"/>
      <c r="Y118" s="294"/>
      <c r="Z118" s="294"/>
      <c r="AA118" s="294"/>
      <c r="AB118" s="294"/>
      <c r="AC118" s="294"/>
      <c r="AD118" s="294"/>
      <c r="AE118" s="294"/>
      <c r="AF118" s="294"/>
      <c r="AG118" s="294"/>
      <c r="AH118" s="294"/>
      <c r="AI118" s="294"/>
      <c r="AJ118" s="294"/>
      <c r="AK118" s="294"/>
      <c r="AL118" s="294"/>
      <c r="AM118" s="294"/>
      <c r="AN118" s="294"/>
      <c r="AO118" s="294"/>
      <c r="AP118" s="294"/>
      <c r="AQ118" s="294"/>
      <c r="AR118" s="294"/>
      <c r="AS118" s="294"/>
      <c r="AT118" s="294"/>
      <c r="AU118" s="294"/>
      <c r="AV118" s="294"/>
      <c r="AW118" s="294"/>
      <c r="AX118" s="294"/>
      <c r="AY118" s="294"/>
      <c r="AZ118" s="294"/>
      <c r="BA118" s="294"/>
      <c r="BB118" s="294"/>
      <c r="BC118" s="294"/>
      <c r="BD118" s="294"/>
      <c r="BE118" s="294"/>
      <c r="BF118" s="294"/>
      <c r="BG118" s="294"/>
      <c r="BH118" s="294"/>
      <c r="BI118" s="294"/>
      <c r="BJ118" s="294"/>
      <c r="BK118" s="294"/>
      <c r="BL118" s="294"/>
      <c r="BM118" s="294"/>
      <c r="BN118" s="294"/>
      <c r="BO118" s="294"/>
    </row>
    <row r="119" hidden="1" outlineLevel="1">
      <c r="A119" s="294"/>
      <c r="B119" s="333"/>
      <c r="D119" s="134"/>
      <c r="E119" s="294"/>
      <c r="F119" s="307"/>
      <c r="G119" s="307"/>
      <c r="H119" s="285"/>
      <c r="I119" s="294"/>
      <c r="J119" s="294"/>
      <c r="N119" s="294"/>
      <c r="O119" s="294"/>
      <c r="P119" s="294"/>
      <c r="Q119" s="294"/>
      <c r="R119" s="294"/>
      <c r="S119" s="294"/>
      <c r="T119" s="294"/>
      <c r="U119" s="294"/>
      <c r="V119" s="294"/>
      <c r="W119" s="294"/>
      <c r="X119" s="294"/>
      <c r="Y119" s="294"/>
      <c r="Z119" s="294"/>
      <c r="AA119" s="294"/>
      <c r="AB119" s="294"/>
      <c r="AC119" s="294"/>
      <c r="AD119" s="294"/>
      <c r="AE119" s="294"/>
      <c r="AF119" s="294"/>
      <c r="AG119" s="294"/>
      <c r="AH119" s="294"/>
      <c r="AI119" s="294"/>
      <c r="AJ119" s="294"/>
      <c r="AK119" s="294"/>
      <c r="AL119" s="294"/>
      <c r="AM119" s="294"/>
      <c r="AN119" s="294"/>
      <c r="AO119" s="294"/>
      <c r="AP119" s="294"/>
      <c r="AQ119" s="294"/>
      <c r="AR119" s="294"/>
      <c r="AS119" s="294"/>
      <c r="AT119" s="294"/>
      <c r="AU119" s="294"/>
      <c r="AV119" s="294"/>
      <c r="AW119" s="294"/>
      <c r="AX119" s="294"/>
      <c r="AY119" s="294"/>
      <c r="AZ119" s="294"/>
      <c r="BA119" s="294"/>
      <c r="BB119" s="294"/>
      <c r="BC119" s="294"/>
      <c r="BD119" s="294"/>
      <c r="BE119" s="294"/>
      <c r="BF119" s="294"/>
      <c r="BG119" s="294"/>
      <c r="BH119" s="294"/>
      <c r="BI119" s="294"/>
      <c r="BJ119" s="294"/>
      <c r="BK119" s="294"/>
      <c r="BL119" s="294"/>
      <c r="BM119" s="294"/>
      <c r="BN119" s="294"/>
      <c r="BO119" s="294"/>
    </row>
    <row r="120" hidden="1" outlineLevel="1">
      <c r="A120" s="294"/>
      <c r="B120" s="333"/>
      <c r="D120" s="134"/>
      <c r="E120" s="294"/>
      <c r="F120" s="307"/>
      <c r="G120" s="307"/>
      <c r="H120" s="285"/>
      <c r="I120" s="294"/>
      <c r="J120" s="294"/>
      <c r="N120" s="294"/>
      <c r="O120" s="294"/>
      <c r="P120" s="294"/>
      <c r="Q120" s="294"/>
      <c r="R120" s="294"/>
      <c r="S120" s="294"/>
      <c r="T120" s="294"/>
      <c r="U120" s="294"/>
      <c r="V120" s="294"/>
      <c r="W120" s="294"/>
      <c r="X120" s="294"/>
      <c r="Y120" s="294"/>
      <c r="Z120" s="294"/>
      <c r="AA120" s="294"/>
      <c r="AB120" s="294"/>
      <c r="AC120" s="294"/>
      <c r="AD120" s="294"/>
      <c r="AE120" s="294"/>
      <c r="AF120" s="294"/>
      <c r="AG120" s="294"/>
      <c r="AH120" s="294"/>
      <c r="AI120" s="294"/>
      <c r="AJ120" s="294"/>
      <c r="AK120" s="294"/>
      <c r="AL120" s="294"/>
      <c r="AM120" s="294"/>
      <c r="AN120" s="294"/>
      <c r="AO120" s="294"/>
      <c r="AP120" s="294"/>
      <c r="AQ120" s="294"/>
      <c r="AR120" s="294"/>
      <c r="AS120" s="294"/>
      <c r="AT120" s="294"/>
      <c r="AU120" s="294"/>
      <c r="AV120" s="294"/>
      <c r="AW120" s="294"/>
      <c r="AX120" s="294"/>
      <c r="AY120" s="294"/>
      <c r="AZ120" s="294"/>
      <c r="BA120" s="294"/>
      <c r="BB120" s="294"/>
      <c r="BC120" s="294"/>
      <c r="BD120" s="294"/>
      <c r="BE120" s="294"/>
      <c r="BF120" s="294"/>
      <c r="BG120" s="294"/>
      <c r="BH120" s="294"/>
      <c r="BI120" s="294"/>
      <c r="BJ120" s="294"/>
      <c r="BK120" s="294"/>
      <c r="BL120" s="294"/>
      <c r="BM120" s="294"/>
      <c r="BN120" s="294"/>
      <c r="BO120" s="294"/>
    </row>
    <row r="121" hidden="1" outlineLevel="1">
      <c r="A121" s="294"/>
      <c r="B121" s="333"/>
      <c r="D121" s="134"/>
      <c r="E121" s="294"/>
      <c r="F121" s="307"/>
      <c r="G121" s="307"/>
      <c r="H121" s="285"/>
      <c r="I121" s="294"/>
      <c r="J121" s="294"/>
      <c r="N121" s="294"/>
      <c r="O121" s="294"/>
      <c r="P121" s="294"/>
      <c r="Q121" s="294"/>
      <c r="R121" s="294"/>
      <c r="S121" s="294"/>
      <c r="T121" s="294"/>
      <c r="U121" s="294"/>
      <c r="V121" s="294"/>
      <c r="W121" s="294"/>
      <c r="X121" s="294"/>
      <c r="Y121" s="294"/>
      <c r="Z121" s="294"/>
      <c r="AA121" s="294"/>
      <c r="AB121" s="294"/>
      <c r="AC121" s="294"/>
      <c r="AD121" s="294"/>
      <c r="AE121" s="294"/>
      <c r="AF121" s="294"/>
      <c r="AG121" s="294"/>
      <c r="AH121" s="294"/>
      <c r="AI121" s="294"/>
      <c r="AJ121" s="294"/>
      <c r="AK121" s="294"/>
      <c r="AL121" s="294"/>
      <c r="AM121" s="294"/>
      <c r="AN121" s="294"/>
      <c r="AO121" s="294"/>
      <c r="AP121" s="294"/>
      <c r="AQ121" s="294"/>
      <c r="AR121" s="294"/>
      <c r="AS121" s="294"/>
      <c r="AT121" s="294"/>
      <c r="AU121" s="294"/>
      <c r="AV121" s="294"/>
      <c r="AW121" s="294"/>
      <c r="AX121" s="294"/>
      <c r="AY121" s="294"/>
      <c r="AZ121" s="294"/>
      <c r="BA121" s="294"/>
      <c r="BB121" s="294"/>
      <c r="BC121" s="294"/>
      <c r="BD121" s="294"/>
      <c r="BE121" s="294"/>
      <c r="BF121" s="294"/>
      <c r="BG121" s="294"/>
      <c r="BH121" s="294"/>
      <c r="BI121" s="294"/>
      <c r="BJ121" s="294"/>
      <c r="BK121" s="294"/>
      <c r="BL121" s="294"/>
      <c r="BM121" s="294"/>
      <c r="BN121" s="294"/>
      <c r="BO121" s="294"/>
    </row>
    <row r="122" hidden="1" outlineLevel="1">
      <c r="A122" s="294"/>
      <c r="B122" s="333"/>
      <c r="D122" s="134"/>
      <c r="E122" s="294"/>
      <c r="F122" s="307"/>
      <c r="G122" s="307"/>
      <c r="H122" s="285"/>
      <c r="I122" s="294"/>
      <c r="J122" s="294"/>
      <c r="N122" s="294"/>
      <c r="O122" s="294"/>
      <c r="P122" s="294"/>
      <c r="Q122" s="294"/>
      <c r="R122" s="294"/>
      <c r="S122" s="294"/>
      <c r="T122" s="294"/>
      <c r="U122" s="294"/>
      <c r="V122" s="294"/>
      <c r="W122" s="294"/>
      <c r="X122" s="294"/>
      <c r="Y122" s="294"/>
      <c r="Z122" s="294"/>
      <c r="AA122" s="294"/>
      <c r="AB122" s="294"/>
      <c r="AC122" s="294"/>
      <c r="AD122" s="294"/>
      <c r="AE122" s="294"/>
      <c r="AF122" s="294"/>
      <c r="AG122" s="294"/>
      <c r="AH122" s="294"/>
      <c r="AI122" s="294"/>
      <c r="AJ122" s="294"/>
      <c r="AK122" s="294"/>
      <c r="AL122" s="294"/>
      <c r="AM122" s="294"/>
      <c r="AN122" s="294"/>
      <c r="AO122" s="294"/>
      <c r="AP122" s="294"/>
      <c r="AQ122" s="294"/>
      <c r="AR122" s="294"/>
      <c r="AS122" s="294"/>
      <c r="AT122" s="294"/>
      <c r="AU122" s="294"/>
      <c r="AV122" s="294"/>
      <c r="AW122" s="294"/>
      <c r="AX122" s="294"/>
      <c r="AY122" s="294"/>
      <c r="AZ122" s="294"/>
      <c r="BA122" s="294"/>
      <c r="BB122" s="294"/>
      <c r="BC122" s="294"/>
      <c r="BD122" s="294"/>
      <c r="BE122" s="294"/>
      <c r="BF122" s="294"/>
      <c r="BG122" s="294"/>
      <c r="BH122" s="294"/>
      <c r="BI122" s="294"/>
      <c r="BJ122" s="294"/>
      <c r="BK122" s="294"/>
      <c r="BL122" s="294"/>
      <c r="BM122" s="294"/>
      <c r="BN122" s="294"/>
      <c r="BO122" s="294"/>
    </row>
    <row r="123" hidden="1" outlineLevel="1">
      <c r="A123" s="294"/>
      <c r="B123" s="333"/>
      <c r="D123" s="134"/>
      <c r="E123" s="294"/>
      <c r="F123" s="307"/>
      <c r="G123" s="307"/>
      <c r="H123" s="285"/>
      <c r="I123" s="294"/>
      <c r="J123" s="294"/>
      <c r="N123" s="294"/>
      <c r="O123" s="294"/>
      <c r="P123" s="294"/>
      <c r="Q123" s="294"/>
      <c r="R123" s="294"/>
      <c r="S123" s="294"/>
      <c r="T123" s="294"/>
      <c r="U123" s="294"/>
      <c r="V123" s="294"/>
      <c r="W123" s="294"/>
      <c r="X123" s="294"/>
      <c r="Y123" s="294"/>
      <c r="Z123" s="294"/>
      <c r="AA123" s="294"/>
      <c r="AB123" s="294"/>
      <c r="AC123" s="294"/>
      <c r="AD123" s="294"/>
      <c r="AE123" s="294"/>
      <c r="AF123" s="294"/>
      <c r="AG123" s="294"/>
      <c r="AH123" s="294"/>
      <c r="AI123" s="294"/>
      <c r="AJ123" s="294"/>
      <c r="AK123" s="294"/>
      <c r="AL123" s="294"/>
      <c r="AM123" s="294"/>
      <c r="AN123" s="294"/>
      <c r="AO123" s="294"/>
      <c r="AP123" s="294"/>
      <c r="AQ123" s="294"/>
      <c r="AR123" s="294"/>
      <c r="AS123" s="294"/>
      <c r="AT123" s="294"/>
      <c r="AU123" s="294"/>
      <c r="AV123" s="294"/>
      <c r="AW123" s="294"/>
      <c r="AX123" s="294"/>
      <c r="AY123" s="294"/>
      <c r="AZ123" s="294"/>
      <c r="BA123" s="294"/>
      <c r="BB123" s="294"/>
      <c r="BC123" s="294"/>
      <c r="BD123" s="294"/>
      <c r="BE123" s="294"/>
      <c r="BF123" s="294"/>
      <c r="BG123" s="294"/>
      <c r="BH123" s="294"/>
      <c r="BI123" s="294"/>
      <c r="BJ123" s="294"/>
      <c r="BK123" s="294"/>
      <c r="BL123" s="294"/>
      <c r="BM123" s="294"/>
      <c r="BN123" s="294"/>
      <c r="BO123" s="294"/>
    </row>
    <row r="124" hidden="1" outlineLevel="1">
      <c r="A124" s="294"/>
      <c r="B124" s="333"/>
      <c r="D124" s="134"/>
      <c r="E124" s="294"/>
      <c r="F124" s="307"/>
      <c r="G124" s="307"/>
      <c r="H124" s="285"/>
      <c r="I124" s="294"/>
      <c r="J124" s="294"/>
      <c r="N124" s="294"/>
      <c r="O124" s="294"/>
      <c r="P124" s="294"/>
      <c r="Q124" s="294"/>
      <c r="R124" s="294"/>
      <c r="S124" s="294"/>
      <c r="T124" s="294"/>
      <c r="U124" s="294"/>
      <c r="V124" s="294"/>
      <c r="W124" s="294"/>
      <c r="X124" s="294"/>
      <c r="Y124" s="294"/>
      <c r="Z124" s="294"/>
      <c r="AA124" s="294"/>
      <c r="AB124" s="294"/>
      <c r="AC124" s="294"/>
      <c r="AD124" s="294"/>
      <c r="AE124" s="294"/>
      <c r="AF124" s="294"/>
      <c r="AG124" s="294"/>
      <c r="AH124" s="294"/>
      <c r="AI124" s="294"/>
      <c r="AJ124" s="294"/>
      <c r="AK124" s="294"/>
      <c r="AL124" s="294"/>
      <c r="AM124" s="294"/>
      <c r="AN124" s="294"/>
      <c r="AO124" s="294"/>
      <c r="AP124" s="294"/>
      <c r="AQ124" s="294"/>
      <c r="AR124" s="294"/>
      <c r="AS124" s="294"/>
      <c r="AT124" s="294"/>
      <c r="AU124" s="294"/>
      <c r="AV124" s="294"/>
      <c r="AW124" s="294"/>
      <c r="AX124" s="294"/>
      <c r="AY124" s="294"/>
      <c r="AZ124" s="294"/>
      <c r="BA124" s="294"/>
      <c r="BB124" s="294"/>
      <c r="BC124" s="294"/>
      <c r="BD124" s="294"/>
      <c r="BE124" s="294"/>
      <c r="BF124" s="294"/>
      <c r="BG124" s="294"/>
      <c r="BH124" s="294"/>
      <c r="BI124" s="294"/>
      <c r="BJ124" s="294"/>
      <c r="BK124" s="294"/>
      <c r="BL124" s="294"/>
      <c r="BM124" s="294"/>
      <c r="BN124" s="294"/>
      <c r="BO124" s="294"/>
    </row>
    <row r="125" hidden="1" outlineLevel="1">
      <c r="A125" s="294"/>
      <c r="B125" s="333"/>
      <c r="D125" s="134"/>
      <c r="E125" s="294"/>
      <c r="F125" s="307"/>
      <c r="G125" s="307"/>
      <c r="H125" s="285"/>
      <c r="I125" s="294"/>
      <c r="J125" s="294"/>
      <c r="N125" s="294"/>
      <c r="O125" s="294"/>
      <c r="P125" s="294"/>
      <c r="Q125" s="294"/>
      <c r="R125" s="294"/>
      <c r="S125" s="294"/>
      <c r="T125" s="294"/>
      <c r="U125" s="294"/>
      <c r="V125" s="294"/>
      <c r="W125" s="294"/>
      <c r="X125" s="294"/>
      <c r="Y125" s="294"/>
      <c r="Z125" s="294"/>
      <c r="AA125" s="294"/>
      <c r="AB125" s="294"/>
      <c r="AC125" s="294"/>
      <c r="AD125" s="294"/>
      <c r="AE125" s="294"/>
      <c r="AF125" s="294"/>
      <c r="AG125" s="294"/>
      <c r="AH125" s="294"/>
      <c r="AI125" s="294"/>
      <c r="AJ125" s="294"/>
      <c r="AK125" s="294"/>
      <c r="AL125" s="294"/>
      <c r="AM125" s="294"/>
      <c r="AN125" s="294"/>
      <c r="AO125" s="294"/>
      <c r="AP125" s="294"/>
      <c r="AQ125" s="294"/>
      <c r="AR125" s="294"/>
      <c r="AS125" s="294"/>
      <c r="AT125" s="294"/>
      <c r="AU125" s="294"/>
      <c r="AV125" s="294"/>
      <c r="AW125" s="294"/>
      <c r="AX125" s="294"/>
      <c r="AY125" s="294"/>
      <c r="AZ125" s="294"/>
      <c r="BA125" s="294"/>
      <c r="BB125" s="294"/>
      <c r="BC125" s="294"/>
      <c r="BD125" s="294"/>
      <c r="BE125" s="294"/>
      <c r="BF125" s="294"/>
      <c r="BG125" s="294"/>
      <c r="BH125" s="294"/>
      <c r="BI125" s="294"/>
      <c r="BJ125" s="294"/>
      <c r="BK125" s="294"/>
      <c r="BL125" s="294"/>
      <c r="BM125" s="294"/>
      <c r="BN125" s="294"/>
      <c r="BO125" s="294"/>
    </row>
    <row r="126" hidden="1" outlineLevel="1">
      <c r="A126" s="294"/>
      <c r="B126" s="333"/>
      <c r="D126" s="134"/>
      <c r="E126" s="294"/>
      <c r="F126" s="307"/>
      <c r="G126" s="307"/>
      <c r="H126" s="285"/>
      <c r="I126" s="294"/>
      <c r="J126" s="294"/>
      <c r="N126" s="294"/>
      <c r="O126" s="294"/>
      <c r="P126" s="294"/>
      <c r="Q126" s="294"/>
      <c r="R126" s="294"/>
      <c r="S126" s="294"/>
      <c r="T126" s="294"/>
      <c r="U126" s="294"/>
      <c r="V126" s="294"/>
      <c r="W126" s="294"/>
      <c r="X126" s="294"/>
      <c r="Y126" s="294"/>
      <c r="Z126" s="294"/>
      <c r="AA126" s="294"/>
      <c r="AB126" s="294"/>
      <c r="AC126" s="294"/>
      <c r="AD126" s="294"/>
      <c r="AE126" s="294"/>
      <c r="AF126" s="294"/>
      <c r="AG126" s="294"/>
      <c r="AH126" s="294"/>
      <c r="AI126" s="294"/>
      <c r="AJ126" s="294"/>
      <c r="AK126" s="294"/>
      <c r="AL126" s="294"/>
      <c r="AM126" s="294"/>
      <c r="AN126" s="294"/>
      <c r="AO126" s="294"/>
      <c r="AP126" s="294"/>
      <c r="AQ126" s="294"/>
      <c r="AR126" s="294"/>
      <c r="AS126" s="294"/>
      <c r="AT126" s="294"/>
      <c r="AU126" s="294"/>
      <c r="AV126" s="294"/>
      <c r="AW126" s="294"/>
      <c r="AX126" s="294"/>
      <c r="AY126" s="294"/>
      <c r="AZ126" s="294"/>
      <c r="BA126" s="294"/>
      <c r="BB126" s="294"/>
      <c r="BC126" s="294"/>
      <c r="BD126" s="294"/>
      <c r="BE126" s="294"/>
      <c r="BF126" s="294"/>
      <c r="BG126" s="294"/>
      <c r="BH126" s="294"/>
      <c r="BI126" s="294"/>
      <c r="BJ126" s="294"/>
      <c r="BK126" s="294"/>
      <c r="BL126" s="294"/>
      <c r="BM126" s="294"/>
      <c r="BN126" s="294"/>
      <c r="BO126" s="294"/>
    </row>
    <row r="127" hidden="1" outlineLevel="1">
      <c r="A127" s="294"/>
      <c r="B127" s="333"/>
      <c r="D127" s="134"/>
      <c r="E127" s="294"/>
      <c r="F127" s="307"/>
      <c r="G127" s="307"/>
      <c r="H127" s="285"/>
      <c r="I127" s="294"/>
      <c r="J127" s="294"/>
      <c r="N127" s="294"/>
      <c r="O127" s="294"/>
      <c r="P127" s="294"/>
      <c r="Q127" s="294"/>
      <c r="R127" s="294"/>
      <c r="S127" s="294"/>
      <c r="T127" s="294"/>
      <c r="U127" s="294"/>
      <c r="V127" s="294"/>
      <c r="W127" s="294"/>
      <c r="X127" s="294"/>
      <c r="Y127" s="294"/>
      <c r="Z127" s="294"/>
      <c r="AA127" s="294"/>
      <c r="AB127" s="294"/>
      <c r="AC127" s="294"/>
      <c r="AD127" s="294"/>
      <c r="AE127" s="294"/>
      <c r="AF127" s="294"/>
      <c r="AG127" s="294"/>
      <c r="AH127" s="294"/>
      <c r="AI127" s="294"/>
      <c r="AJ127" s="294"/>
      <c r="AK127" s="294"/>
      <c r="AL127" s="294"/>
      <c r="AM127" s="294"/>
      <c r="AN127" s="294"/>
      <c r="AO127" s="294"/>
      <c r="AP127" s="294"/>
      <c r="AQ127" s="294"/>
      <c r="AR127" s="294"/>
      <c r="AS127" s="294"/>
      <c r="AT127" s="294"/>
      <c r="AU127" s="294"/>
      <c r="AV127" s="294"/>
      <c r="AW127" s="294"/>
      <c r="AX127" s="294"/>
      <c r="AY127" s="294"/>
      <c r="AZ127" s="294"/>
      <c r="BA127" s="294"/>
      <c r="BB127" s="294"/>
      <c r="BC127" s="294"/>
      <c r="BD127" s="294"/>
      <c r="BE127" s="294"/>
      <c r="BF127" s="294"/>
      <c r="BG127" s="294"/>
      <c r="BH127" s="294"/>
      <c r="BI127" s="294"/>
      <c r="BJ127" s="294"/>
      <c r="BK127" s="294"/>
      <c r="BL127" s="294"/>
      <c r="BM127" s="294"/>
      <c r="BN127" s="294"/>
      <c r="BO127" s="294"/>
    </row>
    <row r="128" hidden="1" outlineLevel="1">
      <c r="A128" s="294"/>
      <c r="B128" s="333"/>
      <c r="D128" s="134"/>
      <c r="E128" s="294"/>
      <c r="F128" s="307"/>
      <c r="G128" s="307"/>
      <c r="H128" s="285"/>
      <c r="I128" s="294"/>
      <c r="J128" s="294"/>
      <c r="N128" s="294"/>
      <c r="O128" s="294"/>
      <c r="P128" s="294"/>
      <c r="Q128" s="294"/>
      <c r="R128" s="294"/>
      <c r="S128" s="294"/>
      <c r="T128" s="294"/>
      <c r="U128" s="294"/>
      <c r="V128" s="294"/>
      <c r="W128" s="294"/>
      <c r="X128" s="294"/>
      <c r="Y128" s="294"/>
      <c r="Z128" s="294"/>
      <c r="AA128" s="294"/>
      <c r="AB128" s="294"/>
      <c r="AC128" s="294"/>
      <c r="AD128" s="294"/>
      <c r="AE128" s="294"/>
      <c r="AF128" s="294"/>
      <c r="AG128" s="294"/>
      <c r="AH128" s="294"/>
      <c r="AI128" s="294"/>
      <c r="AJ128" s="294"/>
      <c r="AK128" s="294"/>
      <c r="AL128" s="294"/>
      <c r="AM128" s="294"/>
      <c r="AN128" s="294"/>
      <c r="AO128" s="294"/>
      <c r="AP128" s="294"/>
      <c r="AQ128" s="294"/>
      <c r="AR128" s="294"/>
      <c r="AS128" s="294"/>
      <c r="AT128" s="294"/>
      <c r="AU128" s="294"/>
      <c r="AV128" s="294"/>
      <c r="AW128" s="294"/>
      <c r="AX128" s="294"/>
      <c r="AY128" s="294"/>
      <c r="AZ128" s="294"/>
      <c r="BA128" s="294"/>
      <c r="BB128" s="294"/>
      <c r="BC128" s="294"/>
      <c r="BD128" s="294"/>
      <c r="BE128" s="294"/>
      <c r="BF128" s="294"/>
      <c r="BG128" s="294"/>
      <c r="BH128" s="294"/>
      <c r="BI128" s="294"/>
      <c r="BJ128" s="294"/>
      <c r="BK128" s="294"/>
      <c r="BL128" s="294"/>
      <c r="BM128" s="294"/>
      <c r="BN128" s="294"/>
      <c r="BO128" s="294"/>
    </row>
    <row r="129" hidden="1" outlineLevel="1">
      <c r="A129" s="294"/>
      <c r="B129" s="333"/>
      <c r="D129" s="134"/>
      <c r="E129" s="294"/>
      <c r="F129" s="307"/>
      <c r="G129" s="307"/>
      <c r="H129" s="285"/>
      <c r="I129" s="294"/>
      <c r="J129" s="294"/>
      <c r="N129" s="294"/>
      <c r="O129" s="294"/>
      <c r="P129" s="294"/>
      <c r="Q129" s="294"/>
      <c r="R129" s="294"/>
      <c r="S129" s="294"/>
      <c r="T129" s="294"/>
      <c r="U129" s="294"/>
      <c r="V129" s="294"/>
      <c r="W129" s="294"/>
      <c r="X129" s="294"/>
      <c r="Y129" s="294"/>
      <c r="Z129" s="294"/>
      <c r="AA129" s="294"/>
      <c r="AB129" s="294"/>
      <c r="AC129" s="294"/>
      <c r="AD129" s="294"/>
      <c r="AE129" s="294"/>
      <c r="AF129" s="294"/>
      <c r="AG129" s="294"/>
      <c r="AH129" s="294"/>
      <c r="AI129" s="294"/>
      <c r="AJ129" s="294"/>
      <c r="AK129" s="294"/>
      <c r="AL129" s="294"/>
      <c r="AM129" s="294"/>
      <c r="AN129" s="294"/>
      <c r="AO129" s="294"/>
      <c r="AP129" s="294"/>
      <c r="AQ129" s="294"/>
      <c r="AR129" s="294"/>
      <c r="AS129" s="294"/>
      <c r="AT129" s="294"/>
      <c r="AU129" s="294"/>
      <c r="AV129" s="294"/>
      <c r="AW129" s="294"/>
      <c r="AX129" s="294"/>
      <c r="AY129" s="294"/>
      <c r="AZ129" s="294"/>
      <c r="BA129" s="294"/>
      <c r="BB129" s="294"/>
      <c r="BC129" s="294"/>
      <c r="BD129" s="294"/>
      <c r="BE129" s="294"/>
      <c r="BF129" s="294"/>
      <c r="BG129" s="294"/>
      <c r="BH129" s="294"/>
      <c r="BI129" s="294"/>
      <c r="BJ129" s="294"/>
      <c r="BK129" s="294"/>
      <c r="BL129" s="294"/>
      <c r="BM129" s="294"/>
      <c r="BN129" s="294"/>
      <c r="BO129" s="294"/>
    </row>
    <row r="130" hidden="1" outlineLevel="1">
      <c r="A130" s="294"/>
      <c r="B130" s="333"/>
      <c r="D130" s="134"/>
      <c r="E130" s="294"/>
      <c r="F130" s="307"/>
      <c r="G130" s="307"/>
      <c r="H130" s="285"/>
      <c r="I130" s="294"/>
      <c r="J130" s="294"/>
      <c r="N130" s="294"/>
      <c r="O130" s="294"/>
      <c r="P130" s="294"/>
      <c r="Q130" s="294"/>
      <c r="R130" s="294"/>
      <c r="S130" s="294"/>
      <c r="T130" s="294"/>
      <c r="U130" s="294"/>
      <c r="V130" s="294"/>
      <c r="W130" s="294"/>
      <c r="X130" s="294"/>
      <c r="Y130" s="294"/>
      <c r="Z130" s="294"/>
      <c r="AA130" s="294"/>
      <c r="AB130" s="294"/>
      <c r="AC130" s="294"/>
      <c r="AD130" s="294"/>
      <c r="AE130" s="294"/>
      <c r="AF130" s="294"/>
      <c r="AG130" s="294"/>
      <c r="AH130" s="294"/>
      <c r="AI130" s="294"/>
      <c r="AJ130" s="294"/>
      <c r="AK130" s="294"/>
      <c r="AL130" s="294"/>
      <c r="AM130" s="294"/>
      <c r="AN130" s="294"/>
      <c r="AO130" s="294"/>
      <c r="AP130" s="294"/>
      <c r="AQ130" s="294"/>
      <c r="AR130" s="294"/>
      <c r="AS130" s="294"/>
      <c r="AT130" s="294"/>
      <c r="AU130" s="294"/>
      <c r="AV130" s="294"/>
      <c r="AW130" s="294"/>
      <c r="AX130" s="294"/>
      <c r="AY130" s="294"/>
      <c r="AZ130" s="294"/>
      <c r="BA130" s="294"/>
      <c r="BB130" s="294"/>
      <c r="BC130" s="294"/>
      <c r="BD130" s="294"/>
      <c r="BE130" s="294"/>
      <c r="BF130" s="294"/>
      <c r="BG130" s="294"/>
      <c r="BH130" s="294"/>
      <c r="BI130" s="294"/>
      <c r="BJ130" s="294"/>
      <c r="BK130" s="294"/>
      <c r="BL130" s="294"/>
      <c r="BM130" s="294"/>
      <c r="BN130" s="294"/>
      <c r="BO130" s="294"/>
    </row>
    <row r="131" hidden="1" outlineLevel="1">
      <c r="A131" s="294"/>
      <c r="B131" s="333"/>
      <c r="D131" s="134"/>
      <c r="E131" s="294"/>
      <c r="F131" s="307"/>
      <c r="G131" s="307"/>
      <c r="H131" s="285"/>
      <c r="I131" s="294"/>
      <c r="J131" s="294"/>
      <c r="N131" s="294"/>
      <c r="O131" s="294"/>
      <c r="P131" s="294"/>
      <c r="Q131" s="294"/>
      <c r="R131" s="294"/>
      <c r="S131" s="294"/>
      <c r="T131" s="294"/>
      <c r="U131" s="294"/>
      <c r="V131" s="294"/>
      <c r="W131" s="294"/>
      <c r="X131" s="294"/>
      <c r="Y131" s="294"/>
      <c r="Z131" s="294"/>
      <c r="AA131" s="294"/>
      <c r="AB131" s="294"/>
      <c r="AC131" s="294"/>
      <c r="AD131" s="294"/>
      <c r="AE131" s="294"/>
      <c r="AF131" s="294"/>
      <c r="AG131" s="294"/>
      <c r="AH131" s="294"/>
      <c r="AI131" s="294"/>
      <c r="AJ131" s="294"/>
      <c r="AK131" s="294"/>
      <c r="AL131" s="294"/>
      <c r="AM131" s="294"/>
      <c r="AN131" s="294"/>
      <c r="AO131" s="294"/>
      <c r="AP131" s="294"/>
      <c r="AQ131" s="294"/>
      <c r="AR131" s="294"/>
      <c r="AS131" s="294"/>
      <c r="AT131" s="294"/>
      <c r="AU131" s="294"/>
      <c r="AV131" s="294"/>
      <c r="AW131" s="294"/>
      <c r="AX131" s="294"/>
      <c r="AY131" s="294"/>
      <c r="AZ131" s="294"/>
      <c r="BA131" s="294"/>
      <c r="BB131" s="294"/>
      <c r="BC131" s="294"/>
      <c r="BD131" s="294"/>
      <c r="BE131" s="294"/>
      <c r="BF131" s="294"/>
      <c r="BG131" s="294"/>
      <c r="BH131" s="294"/>
      <c r="BI131" s="294"/>
      <c r="BJ131" s="294"/>
      <c r="BK131" s="294"/>
      <c r="BL131" s="294"/>
      <c r="BM131" s="294"/>
      <c r="BN131" s="294"/>
      <c r="BO131" s="294"/>
    </row>
    <row r="132" hidden="1" outlineLevel="1">
      <c r="A132" s="294"/>
      <c r="B132" s="333"/>
      <c r="D132" s="134"/>
      <c r="E132" s="294"/>
      <c r="F132" s="307"/>
      <c r="G132" s="307"/>
      <c r="H132" s="285"/>
      <c r="I132" s="294"/>
      <c r="J132" s="294"/>
      <c r="N132" s="294"/>
      <c r="O132" s="294"/>
      <c r="P132" s="294"/>
      <c r="Q132" s="294"/>
      <c r="R132" s="294"/>
      <c r="S132" s="294"/>
      <c r="T132" s="294"/>
      <c r="U132" s="294"/>
      <c r="V132" s="294"/>
      <c r="W132" s="294"/>
      <c r="X132" s="294"/>
      <c r="Y132" s="294"/>
      <c r="Z132" s="294"/>
      <c r="AA132" s="294"/>
      <c r="AB132" s="294"/>
      <c r="AC132" s="294"/>
      <c r="AD132" s="294"/>
      <c r="AE132" s="294"/>
      <c r="AF132" s="294"/>
      <c r="AG132" s="294"/>
      <c r="AH132" s="294"/>
      <c r="AI132" s="294"/>
      <c r="AJ132" s="294"/>
      <c r="AK132" s="294"/>
      <c r="AL132" s="294"/>
      <c r="AM132" s="294"/>
      <c r="AN132" s="294"/>
      <c r="AO132" s="294"/>
      <c r="AP132" s="294"/>
      <c r="AQ132" s="294"/>
      <c r="AR132" s="294"/>
      <c r="AS132" s="294"/>
      <c r="AT132" s="294"/>
      <c r="AU132" s="294"/>
      <c r="AV132" s="294"/>
      <c r="AW132" s="294"/>
      <c r="AX132" s="294"/>
      <c r="AY132" s="294"/>
      <c r="AZ132" s="294"/>
      <c r="BA132" s="294"/>
      <c r="BB132" s="294"/>
      <c r="BC132" s="294"/>
      <c r="BD132" s="294"/>
      <c r="BE132" s="294"/>
      <c r="BF132" s="294"/>
      <c r="BG132" s="294"/>
      <c r="BH132" s="294"/>
      <c r="BI132" s="294"/>
      <c r="BJ132" s="294"/>
      <c r="BK132" s="294"/>
      <c r="BL132" s="294"/>
      <c r="BM132" s="294"/>
      <c r="BN132" s="294"/>
      <c r="BO132" s="294"/>
    </row>
    <row r="133" hidden="1" outlineLevel="1">
      <c r="A133" s="294"/>
      <c r="B133" s="333"/>
      <c r="D133" s="134"/>
      <c r="E133" s="294"/>
      <c r="F133" s="307"/>
      <c r="G133" s="307"/>
      <c r="H133" s="285"/>
      <c r="I133" s="294"/>
      <c r="J133" s="294"/>
      <c r="N133" s="294"/>
      <c r="O133" s="294"/>
      <c r="P133" s="294"/>
      <c r="Q133" s="294"/>
      <c r="R133" s="294"/>
      <c r="S133" s="294"/>
      <c r="T133" s="294"/>
      <c r="U133" s="294"/>
      <c r="V133" s="294"/>
      <c r="W133" s="294"/>
      <c r="X133" s="294"/>
      <c r="Y133" s="294"/>
      <c r="Z133" s="294"/>
      <c r="AA133" s="294"/>
      <c r="AB133" s="294"/>
      <c r="AC133" s="294"/>
      <c r="AD133" s="294"/>
      <c r="AE133" s="294"/>
      <c r="AF133" s="294"/>
      <c r="AG133" s="294"/>
      <c r="AH133" s="294"/>
      <c r="AI133" s="294"/>
      <c r="AJ133" s="294"/>
      <c r="AK133" s="294"/>
      <c r="AL133" s="294"/>
      <c r="AM133" s="294"/>
      <c r="AN133" s="294"/>
      <c r="AO133" s="294"/>
      <c r="AP133" s="294"/>
      <c r="AQ133" s="294"/>
      <c r="AR133" s="294"/>
      <c r="AS133" s="294"/>
      <c r="AT133" s="294"/>
      <c r="AU133" s="294"/>
      <c r="AV133" s="294"/>
      <c r="AW133" s="294"/>
      <c r="AX133" s="294"/>
      <c r="AY133" s="294"/>
      <c r="AZ133" s="294"/>
      <c r="BA133" s="294"/>
      <c r="BB133" s="294"/>
      <c r="BC133" s="294"/>
      <c r="BD133" s="294"/>
      <c r="BE133" s="294"/>
      <c r="BF133" s="294"/>
      <c r="BG133" s="294"/>
      <c r="BH133" s="294"/>
      <c r="BI133" s="294"/>
      <c r="BJ133" s="294"/>
      <c r="BK133" s="294"/>
      <c r="BL133" s="294"/>
      <c r="BM133" s="294"/>
      <c r="BN133" s="294"/>
      <c r="BO133" s="294"/>
    </row>
    <row r="134" hidden="1" outlineLevel="1">
      <c r="A134" s="294"/>
      <c r="B134" s="333"/>
      <c r="D134" s="134"/>
      <c r="E134" s="294"/>
      <c r="F134" s="307"/>
      <c r="G134" s="307"/>
      <c r="H134" s="285"/>
      <c r="I134" s="294"/>
      <c r="J134" s="294"/>
      <c r="N134" s="294"/>
      <c r="O134" s="294"/>
      <c r="P134" s="294"/>
      <c r="Q134" s="294"/>
      <c r="R134" s="294"/>
      <c r="S134" s="294"/>
      <c r="T134" s="294"/>
      <c r="U134" s="294"/>
      <c r="V134" s="294"/>
      <c r="W134" s="294"/>
      <c r="X134" s="294"/>
      <c r="Y134" s="294"/>
      <c r="Z134" s="294"/>
      <c r="AA134" s="294"/>
      <c r="AB134" s="294"/>
      <c r="AC134" s="294"/>
      <c r="AD134" s="294"/>
      <c r="AE134" s="294"/>
      <c r="AF134" s="294"/>
      <c r="AG134" s="294"/>
      <c r="AH134" s="294"/>
      <c r="AI134" s="294"/>
      <c r="AJ134" s="294"/>
      <c r="AK134" s="294"/>
      <c r="AL134" s="294"/>
      <c r="AM134" s="294"/>
      <c r="AN134" s="294"/>
      <c r="AO134" s="294"/>
      <c r="AP134" s="294"/>
      <c r="AQ134" s="294"/>
      <c r="AR134" s="294"/>
      <c r="AS134" s="294"/>
      <c r="AT134" s="294"/>
      <c r="AU134" s="294"/>
      <c r="AV134" s="294"/>
      <c r="AW134" s="294"/>
      <c r="AX134" s="294"/>
      <c r="AY134" s="294"/>
      <c r="AZ134" s="294"/>
      <c r="BA134" s="294"/>
      <c r="BB134" s="294"/>
      <c r="BC134" s="294"/>
      <c r="BD134" s="294"/>
      <c r="BE134" s="294"/>
      <c r="BF134" s="294"/>
      <c r="BG134" s="294"/>
      <c r="BH134" s="294"/>
      <c r="BI134" s="294"/>
      <c r="BJ134" s="294"/>
      <c r="BK134" s="294"/>
      <c r="BL134" s="294"/>
      <c r="BM134" s="294"/>
      <c r="BN134" s="294"/>
      <c r="BO134" s="294"/>
    </row>
    <row r="135" hidden="1" outlineLevel="1">
      <c r="A135" s="294"/>
      <c r="B135" s="333"/>
      <c r="D135" s="134"/>
      <c r="E135" s="294"/>
      <c r="F135" s="307"/>
      <c r="G135" s="307"/>
      <c r="H135" s="285"/>
      <c r="I135" s="294"/>
      <c r="J135" s="294"/>
      <c r="N135" s="294"/>
      <c r="O135" s="294"/>
      <c r="P135" s="294"/>
      <c r="Q135" s="294"/>
      <c r="R135" s="294"/>
      <c r="S135" s="294"/>
      <c r="T135" s="294"/>
      <c r="U135" s="294"/>
      <c r="V135" s="294"/>
      <c r="W135" s="294"/>
      <c r="X135" s="294"/>
      <c r="Y135" s="294"/>
      <c r="Z135" s="294"/>
      <c r="AA135" s="294"/>
      <c r="AB135" s="294"/>
      <c r="AC135" s="294"/>
      <c r="AD135" s="294"/>
      <c r="AE135" s="294"/>
      <c r="AF135" s="294"/>
      <c r="AG135" s="294"/>
      <c r="AH135" s="294"/>
      <c r="AI135" s="294"/>
      <c r="AJ135" s="294"/>
      <c r="AK135" s="294"/>
      <c r="AL135" s="294"/>
      <c r="AM135" s="294"/>
      <c r="AN135" s="294"/>
      <c r="AO135" s="294"/>
      <c r="AP135" s="294"/>
      <c r="AQ135" s="294"/>
      <c r="AR135" s="294"/>
      <c r="AS135" s="294"/>
      <c r="AT135" s="294"/>
      <c r="AU135" s="294"/>
      <c r="AV135" s="294"/>
      <c r="AW135" s="294"/>
      <c r="AX135" s="294"/>
      <c r="AY135" s="294"/>
      <c r="AZ135" s="294"/>
      <c r="BA135" s="294"/>
      <c r="BB135" s="294"/>
      <c r="BC135" s="294"/>
      <c r="BD135" s="294"/>
      <c r="BE135" s="294"/>
      <c r="BF135" s="294"/>
      <c r="BG135" s="294"/>
      <c r="BH135" s="294"/>
      <c r="BI135" s="294"/>
      <c r="BJ135" s="294"/>
      <c r="BK135" s="294"/>
      <c r="BL135" s="294"/>
      <c r="BM135" s="294"/>
      <c r="BN135" s="294"/>
      <c r="BO135" s="294"/>
    </row>
    <row r="136" hidden="1" outlineLevel="1">
      <c r="A136" s="294"/>
      <c r="B136" s="333"/>
      <c r="D136" s="134"/>
      <c r="E136" s="294"/>
      <c r="F136" s="307"/>
      <c r="G136" s="307"/>
      <c r="H136" s="285"/>
      <c r="I136" s="294"/>
      <c r="J136" s="294"/>
      <c r="N136" s="294"/>
      <c r="O136" s="294"/>
      <c r="P136" s="294"/>
      <c r="Q136" s="294"/>
      <c r="R136" s="294"/>
      <c r="S136" s="294"/>
      <c r="T136" s="294"/>
      <c r="U136" s="294"/>
      <c r="V136" s="294"/>
      <c r="W136" s="294"/>
      <c r="X136" s="294"/>
      <c r="Y136" s="294"/>
      <c r="Z136" s="294"/>
      <c r="AA136" s="294"/>
      <c r="AB136" s="294"/>
      <c r="AC136" s="294"/>
      <c r="AD136" s="294"/>
      <c r="AE136" s="294"/>
      <c r="AF136" s="294"/>
      <c r="AG136" s="294"/>
      <c r="AH136" s="294"/>
      <c r="AI136" s="294"/>
      <c r="AJ136" s="294"/>
      <c r="AK136" s="294"/>
      <c r="AL136" s="294"/>
      <c r="AM136" s="294"/>
      <c r="AN136" s="294"/>
      <c r="AO136" s="294"/>
      <c r="AP136" s="294"/>
      <c r="AQ136" s="294"/>
      <c r="AR136" s="294"/>
      <c r="AS136" s="294"/>
      <c r="AT136" s="294"/>
      <c r="AU136" s="294"/>
      <c r="AV136" s="294"/>
      <c r="AW136" s="294"/>
      <c r="AX136" s="294"/>
      <c r="AY136" s="294"/>
      <c r="AZ136" s="294"/>
      <c r="BA136" s="294"/>
      <c r="BB136" s="294"/>
      <c r="BC136" s="294"/>
      <c r="BD136" s="294"/>
      <c r="BE136" s="294"/>
      <c r="BF136" s="294"/>
      <c r="BG136" s="294"/>
      <c r="BH136" s="294"/>
      <c r="BI136" s="294"/>
      <c r="BJ136" s="294"/>
      <c r="BK136" s="294"/>
      <c r="BL136" s="294"/>
      <c r="BM136" s="294"/>
      <c r="BN136" s="294"/>
      <c r="BO136" s="294"/>
    </row>
    <row r="137" hidden="1" outlineLevel="1">
      <c r="A137" s="294"/>
      <c r="B137" s="333"/>
      <c r="D137" s="134"/>
      <c r="E137" s="294"/>
      <c r="F137" s="307"/>
      <c r="G137" s="307"/>
      <c r="H137" s="285"/>
      <c r="I137" s="294"/>
      <c r="J137" s="294"/>
      <c r="N137" s="294"/>
      <c r="O137" s="294"/>
      <c r="P137" s="294"/>
      <c r="Q137" s="294"/>
      <c r="R137" s="294"/>
      <c r="S137" s="294"/>
      <c r="T137" s="294"/>
      <c r="U137" s="294"/>
      <c r="V137" s="294"/>
      <c r="W137" s="294"/>
      <c r="X137" s="294"/>
      <c r="Y137" s="294"/>
      <c r="Z137" s="294"/>
      <c r="AA137" s="294"/>
      <c r="AB137" s="294"/>
      <c r="AC137" s="294"/>
      <c r="AD137" s="294"/>
      <c r="AE137" s="294"/>
      <c r="AF137" s="294"/>
      <c r="AG137" s="294"/>
      <c r="AH137" s="294"/>
      <c r="AI137" s="294"/>
      <c r="AJ137" s="294"/>
      <c r="AK137" s="294"/>
      <c r="AL137" s="294"/>
      <c r="AM137" s="294"/>
      <c r="AN137" s="294"/>
      <c r="AO137" s="294"/>
      <c r="AP137" s="294"/>
      <c r="AQ137" s="294"/>
      <c r="AR137" s="294"/>
      <c r="AS137" s="294"/>
      <c r="AT137" s="294"/>
      <c r="AU137" s="294"/>
      <c r="AV137" s="294"/>
      <c r="AW137" s="294"/>
      <c r="AX137" s="294"/>
      <c r="AY137" s="294"/>
      <c r="AZ137" s="294"/>
      <c r="BA137" s="294"/>
      <c r="BB137" s="294"/>
      <c r="BC137" s="294"/>
      <c r="BD137" s="294"/>
      <c r="BE137" s="294"/>
      <c r="BF137" s="294"/>
      <c r="BG137" s="294"/>
      <c r="BH137" s="294"/>
      <c r="BI137" s="294"/>
      <c r="BJ137" s="294"/>
      <c r="BK137" s="294"/>
      <c r="BL137" s="294"/>
      <c r="BM137" s="294"/>
      <c r="BN137" s="294"/>
      <c r="BO137" s="294"/>
    </row>
    <row r="138" hidden="1" outlineLevel="1">
      <c r="A138" s="294"/>
      <c r="B138" s="333"/>
      <c r="D138" s="134"/>
      <c r="E138" s="294"/>
      <c r="F138" s="307"/>
      <c r="G138" s="307"/>
      <c r="H138" s="285"/>
      <c r="I138" s="294"/>
      <c r="J138" s="294"/>
      <c r="N138" s="294"/>
      <c r="O138" s="294"/>
      <c r="P138" s="294"/>
      <c r="Q138" s="294"/>
      <c r="R138" s="294"/>
      <c r="S138" s="294"/>
      <c r="T138" s="294"/>
      <c r="U138" s="294"/>
      <c r="V138" s="294"/>
      <c r="W138" s="294"/>
      <c r="X138" s="294"/>
      <c r="Y138" s="294"/>
      <c r="Z138" s="294"/>
      <c r="AA138" s="294"/>
      <c r="AB138" s="294"/>
      <c r="AC138" s="294"/>
      <c r="AD138" s="294"/>
      <c r="AE138" s="294"/>
      <c r="AF138" s="294"/>
      <c r="AG138" s="294"/>
      <c r="AH138" s="294"/>
      <c r="AI138" s="294"/>
      <c r="AJ138" s="294"/>
      <c r="AK138" s="294"/>
      <c r="AL138" s="294"/>
      <c r="AM138" s="294"/>
      <c r="AN138" s="294"/>
      <c r="AO138" s="294"/>
      <c r="AP138" s="294"/>
      <c r="AQ138" s="294"/>
      <c r="AR138" s="294"/>
      <c r="AS138" s="294"/>
      <c r="AT138" s="294"/>
      <c r="AU138" s="294"/>
      <c r="AV138" s="294"/>
      <c r="AW138" s="294"/>
      <c r="AX138" s="294"/>
      <c r="AY138" s="294"/>
      <c r="AZ138" s="294"/>
      <c r="BA138" s="294"/>
      <c r="BB138" s="294"/>
      <c r="BC138" s="294"/>
      <c r="BD138" s="294"/>
      <c r="BE138" s="294"/>
      <c r="BF138" s="294"/>
      <c r="BG138" s="294"/>
      <c r="BH138" s="294"/>
      <c r="BI138" s="294"/>
      <c r="BJ138" s="294"/>
      <c r="BK138" s="294"/>
      <c r="BL138" s="294"/>
      <c r="BM138" s="294"/>
      <c r="BN138" s="294"/>
      <c r="BO138" s="294"/>
    </row>
    <row r="139" hidden="1" outlineLevel="1">
      <c r="A139" s="294"/>
      <c r="B139" s="333"/>
      <c r="D139" s="134"/>
      <c r="E139" s="294"/>
      <c r="F139" s="307"/>
      <c r="G139" s="307"/>
      <c r="H139" s="285"/>
      <c r="I139" s="294"/>
      <c r="J139" s="294"/>
      <c r="N139" s="294"/>
      <c r="O139" s="294"/>
      <c r="P139" s="294"/>
      <c r="Q139" s="294"/>
      <c r="R139" s="294"/>
      <c r="S139" s="294"/>
      <c r="T139" s="294"/>
      <c r="U139" s="294"/>
      <c r="V139" s="294"/>
      <c r="W139" s="294"/>
      <c r="X139" s="294"/>
      <c r="Y139" s="294"/>
      <c r="Z139" s="294"/>
      <c r="AA139" s="294"/>
      <c r="AB139" s="294"/>
      <c r="AC139" s="294"/>
      <c r="AD139" s="294"/>
      <c r="AE139" s="294"/>
      <c r="AF139" s="294"/>
      <c r="AG139" s="294"/>
      <c r="AH139" s="294"/>
      <c r="AI139" s="294"/>
      <c r="AJ139" s="294"/>
      <c r="AK139" s="294"/>
      <c r="AL139" s="294"/>
      <c r="AM139" s="294"/>
      <c r="AN139" s="294"/>
      <c r="AO139" s="294"/>
      <c r="AP139" s="294"/>
      <c r="AQ139" s="294"/>
      <c r="AR139" s="294"/>
      <c r="AS139" s="294"/>
      <c r="AT139" s="294"/>
      <c r="AU139" s="294"/>
      <c r="AV139" s="294"/>
      <c r="AW139" s="294"/>
      <c r="AX139" s="294"/>
      <c r="AY139" s="294"/>
      <c r="AZ139" s="294"/>
      <c r="BA139" s="294"/>
      <c r="BB139" s="294"/>
      <c r="BC139" s="294"/>
      <c r="BD139" s="294"/>
      <c r="BE139" s="294"/>
      <c r="BF139" s="294"/>
      <c r="BG139" s="294"/>
      <c r="BH139" s="294"/>
      <c r="BI139" s="294"/>
      <c r="BJ139" s="294"/>
      <c r="BK139" s="294"/>
      <c r="BL139" s="294"/>
      <c r="BM139" s="294"/>
      <c r="BN139" s="294"/>
      <c r="BO139" s="294"/>
    </row>
    <row r="140" hidden="1" outlineLevel="1">
      <c r="A140" s="294"/>
      <c r="B140" s="333"/>
      <c r="D140" s="134"/>
      <c r="E140" s="294"/>
      <c r="F140" s="307"/>
      <c r="G140" s="307"/>
      <c r="H140" s="285"/>
      <c r="I140" s="294"/>
      <c r="J140" s="294"/>
      <c r="N140" s="294"/>
      <c r="O140" s="294"/>
      <c r="P140" s="294"/>
      <c r="Q140" s="294"/>
      <c r="R140" s="294"/>
      <c r="S140" s="294"/>
      <c r="T140" s="294"/>
      <c r="U140" s="294"/>
      <c r="V140" s="294"/>
      <c r="W140" s="294"/>
      <c r="X140" s="294"/>
      <c r="Y140" s="294"/>
      <c r="Z140" s="294"/>
      <c r="AA140" s="294"/>
      <c r="AB140" s="294"/>
      <c r="AC140" s="294"/>
      <c r="AD140" s="294"/>
      <c r="AE140" s="294"/>
      <c r="AF140" s="294"/>
      <c r="AG140" s="294"/>
      <c r="AH140" s="294"/>
      <c r="AI140" s="294"/>
      <c r="AJ140" s="294"/>
      <c r="AK140" s="294"/>
      <c r="AL140" s="294"/>
      <c r="AM140" s="294"/>
      <c r="AN140" s="294"/>
      <c r="AO140" s="294"/>
      <c r="AP140" s="294"/>
      <c r="AQ140" s="294"/>
      <c r="AR140" s="294"/>
      <c r="AS140" s="294"/>
      <c r="AT140" s="294"/>
      <c r="AU140" s="294"/>
      <c r="AV140" s="294"/>
      <c r="AW140" s="294"/>
      <c r="AX140" s="294"/>
      <c r="AY140" s="294"/>
      <c r="AZ140" s="294"/>
      <c r="BA140" s="294"/>
      <c r="BB140" s="294"/>
      <c r="BC140" s="294"/>
      <c r="BD140" s="294"/>
      <c r="BE140" s="294"/>
      <c r="BF140" s="294"/>
      <c r="BG140" s="294"/>
      <c r="BH140" s="294"/>
      <c r="BI140" s="294"/>
      <c r="BJ140" s="294"/>
      <c r="BK140" s="294"/>
      <c r="BL140" s="294"/>
      <c r="BM140" s="294"/>
      <c r="BN140" s="294"/>
      <c r="BO140" s="294"/>
    </row>
    <row r="141" hidden="1" outlineLevel="1">
      <c r="A141" s="294"/>
      <c r="B141" s="333"/>
      <c r="D141" s="134"/>
      <c r="E141" s="294"/>
      <c r="F141" s="307"/>
      <c r="G141" s="307"/>
      <c r="H141" s="285"/>
      <c r="I141" s="294"/>
      <c r="J141" s="294"/>
      <c r="N141" s="294"/>
      <c r="O141" s="294"/>
      <c r="P141" s="294"/>
      <c r="Q141" s="294"/>
      <c r="R141" s="294"/>
      <c r="S141" s="294"/>
      <c r="T141" s="294"/>
      <c r="U141" s="294"/>
      <c r="V141" s="294"/>
      <c r="W141" s="294"/>
      <c r="X141" s="294"/>
      <c r="Y141" s="294"/>
      <c r="Z141" s="294"/>
      <c r="AA141" s="294"/>
      <c r="AB141" s="294"/>
      <c r="AC141" s="294"/>
      <c r="AD141" s="294"/>
      <c r="AE141" s="294"/>
      <c r="AF141" s="294"/>
      <c r="AG141" s="294"/>
      <c r="AH141" s="294"/>
      <c r="AI141" s="294"/>
      <c r="AJ141" s="294"/>
      <c r="AK141" s="294"/>
      <c r="AL141" s="294"/>
      <c r="AM141" s="294"/>
      <c r="AN141" s="294"/>
      <c r="AO141" s="294"/>
      <c r="AP141" s="294"/>
      <c r="AQ141" s="294"/>
      <c r="AR141" s="294"/>
      <c r="AS141" s="294"/>
      <c r="AT141" s="294"/>
      <c r="AU141" s="294"/>
      <c r="AV141" s="294"/>
      <c r="AW141" s="294"/>
      <c r="AX141" s="294"/>
      <c r="AY141" s="294"/>
      <c r="AZ141" s="294"/>
      <c r="BA141" s="294"/>
      <c r="BB141" s="294"/>
      <c r="BC141" s="294"/>
      <c r="BD141" s="294"/>
      <c r="BE141" s="294"/>
      <c r="BF141" s="294"/>
      <c r="BG141" s="294"/>
      <c r="BH141" s="294"/>
      <c r="BI141" s="294"/>
      <c r="BJ141" s="294"/>
      <c r="BK141" s="294"/>
      <c r="BL141" s="294"/>
      <c r="BM141" s="294"/>
      <c r="BN141" s="294"/>
      <c r="BO141" s="294"/>
    </row>
    <row r="142" hidden="1" outlineLevel="1">
      <c r="A142" s="294"/>
      <c r="B142" s="333"/>
      <c r="D142" s="134"/>
      <c r="E142" s="294"/>
      <c r="F142" s="307"/>
      <c r="G142" s="307"/>
      <c r="H142" s="285"/>
      <c r="I142" s="294"/>
      <c r="J142" s="294"/>
      <c r="N142" s="294"/>
      <c r="O142" s="294"/>
      <c r="P142" s="294"/>
      <c r="Q142" s="294"/>
      <c r="R142" s="294"/>
      <c r="S142" s="294"/>
      <c r="T142" s="294"/>
      <c r="U142" s="294"/>
      <c r="V142" s="294"/>
      <c r="W142" s="294"/>
      <c r="X142" s="294"/>
      <c r="Y142" s="294"/>
      <c r="Z142" s="294"/>
      <c r="AA142" s="294"/>
      <c r="AB142" s="294"/>
      <c r="AC142" s="294"/>
      <c r="AD142" s="294"/>
      <c r="AE142" s="294"/>
      <c r="AF142" s="294"/>
      <c r="AG142" s="294"/>
      <c r="AH142" s="294"/>
      <c r="AI142" s="294"/>
      <c r="AJ142" s="294"/>
      <c r="AK142" s="294"/>
      <c r="AL142" s="294"/>
      <c r="AM142" s="294"/>
      <c r="AN142" s="294"/>
      <c r="AO142" s="294"/>
      <c r="AP142" s="294"/>
      <c r="AQ142" s="294"/>
      <c r="AR142" s="294"/>
      <c r="AS142" s="294"/>
      <c r="AT142" s="294"/>
      <c r="AU142" s="294"/>
      <c r="AV142" s="294"/>
      <c r="AW142" s="294"/>
      <c r="AX142" s="294"/>
      <c r="AY142" s="294"/>
      <c r="AZ142" s="294"/>
      <c r="BA142" s="294"/>
      <c r="BB142" s="294"/>
      <c r="BC142" s="294"/>
      <c r="BD142" s="294"/>
      <c r="BE142" s="294"/>
      <c r="BF142" s="294"/>
      <c r="BG142" s="294"/>
      <c r="BH142" s="294"/>
      <c r="BI142" s="294"/>
      <c r="BJ142" s="294"/>
      <c r="BK142" s="294"/>
      <c r="BL142" s="294"/>
      <c r="BM142" s="294"/>
      <c r="BN142" s="294"/>
      <c r="BO142" s="294"/>
    </row>
    <row r="143" hidden="1" outlineLevel="1">
      <c r="A143" s="294"/>
      <c r="B143" s="333"/>
      <c r="D143" s="134"/>
      <c r="E143" s="294"/>
      <c r="F143" s="307"/>
      <c r="G143" s="307"/>
      <c r="H143" s="285"/>
      <c r="I143" s="294"/>
      <c r="J143" s="294"/>
      <c r="N143" s="294"/>
      <c r="O143" s="294"/>
      <c r="P143" s="294"/>
      <c r="Q143" s="294"/>
      <c r="R143" s="294"/>
      <c r="S143" s="294"/>
      <c r="T143" s="294"/>
      <c r="U143" s="294"/>
      <c r="V143" s="294"/>
      <c r="W143" s="294"/>
      <c r="X143" s="294"/>
      <c r="Y143" s="294"/>
      <c r="Z143" s="294"/>
      <c r="AA143" s="294"/>
      <c r="AB143" s="294"/>
      <c r="AC143" s="294"/>
      <c r="AD143" s="294"/>
      <c r="AE143" s="294"/>
      <c r="AF143" s="294"/>
      <c r="AG143" s="294"/>
      <c r="AH143" s="294"/>
      <c r="AI143" s="294"/>
      <c r="AJ143" s="294"/>
      <c r="AK143" s="294"/>
      <c r="AL143" s="294"/>
      <c r="AM143" s="294"/>
      <c r="AN143" s="294"/>
      <c r="AO143" s="294"/>
      <c r="AP143" s="294"/>
      <c r="AQ143" s="294"/>
      <c r="AR143" s="294"/>
      <c r="AS143" s="294"/>
      <c r="AT143" s="294"/>
      <c r="AU143" s="294"/>
      <c r="AV143" s="294"/>
      <c r="AW143" s="294"/>
      <c r="AX143" s="294"/>
      <c r="AY143" s="294"/>
      <c r="AZ143" s="294"/>
      <c r="BA143" s="294"/>
      <c r="BB143" s="294"/>
      <c r="BC143" s="294"/>
      <c r="BD143" s="294"/>
      <c r="BE143" s="294"/>
      <c r="BF143" s="294"/>
      <c r="BG143" s="294"/>
      <c r="BH143" s="294"/>
      <c r="BI143" s="294"/>
      <c r="BJ143" s="294"/>
      <c r="BK143" s="294"/>
      <c r="BL143" s="294"/>
      <c r="BM143" s="294"/>
      <c r="BN143" s="294"/>
      <c r="BO143" s="294"/>
    </row>
    <row r="144" hidden="1" outlineLevel="1">
      <c r="A144" s="294"/>
      <c r="B144" s="333"/>
      <c r="D144" s="134"/>
      <c r="E144" s="294"/>
      <c r="F144" s="307"/>
      <c r="G144" s="307"/>
      <c r="H144" s="285"/>
      <c r="I144" s="294"/>
      <c r="J144" s="294"/>
      <c r="N144" s="294"/>
      <c r="O144" s="294"/>
      <c r="P144" s="294"/>
      <c r="Q144" s="294"/>
      <c r="R144" s="294"/>
      <c r="S144" s="294"/>
      <c r="T144" s="294"/>
      <c r="U144" s="294"/>
      <c r="V144" s="294"/>
      <c r="W144" s="294"/>
      <c r="X144" s="294"/>
      <c r="Y144" s="294"/>
      <c r="Z144" s="294"/>
      <c r="AA144" s="294"/>
      <c r="AB144" s="294"/>
      <c r="AC144" s="294"/>
      <c r="AD144" s="294"/>
      <c r="AE144" s="294"/>
      <c r="AF144" s="294"/>
      <c r="AG144" s="294"/>
      <c r="AH144" s="294"/>
      <c r="AI144" s="294"/>
      <c r="AJ144" s="294"/>
      <c r="AK144" s="294"/>
      <c r="AL144" s="294"/>
      <c r="AM144" s="294"/>
      <c r="AN144" s="294"/>
      <c r="AO144" s="294"/>
      <c r="AP144" s="294"/>
      <c r="AQ144" s="294"/>
      <c r="AR144" s="294"/>
      <c r="AS144" s="294"/>
      <c r="AT144" s="294"/>
      <c r="AU144" s="294"/>
      <c r="AV144" s="294"/>
      <c r="AW144" s="294"/>
      <c r="AX144" s="294"/>
      <c r="AY144" s="294"/>
      <c r="AZ144" s="294"/>
      <c r="BA144" s="294"/>
      <c r="BB144" s="294"/>
      <c r="BC144" s="294"/>
      <c r="BD144" s="294"/>
      <c r="BE144" s="294"/>
      <c r="BF144" s="294"/>
      <c r="BG144" s="294"/>
      <c r="BH144" s="294"/>
      <c r="BI144" s="294"/>
      <c r="BJ144" s="294"/>
      <c r="BK144" s="294"/>
      <c r="BL144" s="294"/>
      <c r="BM144" s="294"/>
      <c r="BN144" s="294"/>
      <c r="BO144" s="294"/>
    </row>
    <row r="145" hidden="1" outlineLevel="1">
      <c r="A145" s="294"/>
      <c r="B145" s="333"/>
      <c r="D145" s="134"/>
      <c r="E145" s="294"/>
      <c r="F145" s="307"/>
      <c r="G145" s="307"/>
      <c r="H145" s="285"/>
      <c r="I145" s="294"/>
      <c r="J145" s="294"/>
      <c r="N145" s="294"/>
      <c r="O145" s="294"/>
      <c r="P145" s="294"/>
      <c r="Q145" s="294"/>
      <c r="R145" s="294"/>
      <c r="S145" s="294"/>
      <c r="T145" s="294"/>
      <c r="U145" s="294"/>
      <c r="V145" s="294"/>
      <c r="W145" s="294"/>
      <c r="X145" s="294"/>
      <c r="Y145" s="294"/>
      <c r="Z145" s="294"/>
      <c r="AA145" s="294"/>
      <c r="AB145" s="294"/>
      <c r="AC145" s="294"/>
      <c r="AD145" s="294"/>
      <c r="AE145" s="294"/>
      <c r="AF145" s="294"/>
      <c r="AG145" s="294"/>
      <c r="AH145" s="294"/>
      <c r="AI145" s="294"/>
      <c r="AJ145" s="294"/>
      <c r="AK145" s="294"/>
      <c r="AL145" s="294"/>
      <c r="AM145" s="294"/>
      <c r="AN145" s="294"/>
      <c r="AO145" s="294"/>
      <c r="AP145" s="294"/>
      <c r="AQ145" s="294"/>
      <c r="AR145" s="294"/>
      <c r="AS145" s="294"/>
      <c r="AT145" s="294"/>
      <c r="AU145" s="294"/>
      <c r="AV145" s="294"/>
      <c r="AW145" s="294"/>
      <c r="AX145" s="294"/>
      <c r="AY145" s="294"/>
      <c r="AZ145" s="294"/>
      <c r="BA145" s="294"/>
      <c r="BB145" s="294"/>
      <c r="BC145" s="294"/>
      <c r="BD145" s="294"/>
      <c r="BE145" s="294"/>
      <c r="BF145" s="294"/>
      <c r="BG145" s="294"/>
      <c r="BH145" s="294"/>
      <c r="BI145" s="294"/>
      <c r="BJ145" s="294"/>
      <c r="BK145" s="294"/>
      <c r="BL145" s="294"/>
      <c r="BM145" s="294"/>
      <c r="BN145" s="294"/>
      <c r="BO145" s="294"/>
    </row>
    <row r="146" hidden="1" outlineLevel="1">
      <c r="A146" s="294"/>
      <c r="B146" s="333"/>
      <c r="D146" s="134"/>
      <c r="E146" s="294"/>
      <c r="F146" s="307"/>
      <c r="G146" s="307"/>
      <c r="H146" s="285"/>
      <c r="I146" s="294"/>
      <c r="J146" s="294"/>
      <c r="N146" s="294"/>
      <c r="O146" s="294"/>
      <c r="P146" s="294"/>
      <c r="Q146" s="294"/>
      <c r="R146" s="294"/>
      <c r="S146" s="294"/>
      <c r="T146" s="294"/>
      <c r="U146" s="294"/>
      <c r="V146" s="294"/>
      <c r="W146" s="294"/>
      <c r="X146" s="294"/>
      <c r="Y146" s="294"/>
      <c r="Z146" s="294"/>
      <c r="AA146" s="294"/>
      <c r="AB146" s="294"/>
      <c r="AC146" s="294"/>
      <c r="AD146" s="294"/>
      <c r="AE146" s="294"/>
      <c r="AF146" s="294"/>
      <c r="AG146" s="294"/>
      <c r="AH146" s="294"/>
      <c r="AI146" s="294"/>
      <c r="AJ146" s="294"/>
      <c r="AK146" s="294"/>
      <c r="AL146" s="294"/>
      <c r="AM146" s="294"/>
      <c r="AN146" s="294"/>
      <c r="AO146" s="294"/>
      <c r="AP146" s="294"/>
      <c r="AQ146" s="294"/>
      <c r="AR146" s="294"/>
      <c r="AS146" s="294"/>
      <c r="AT146" s="294"/>
      <c r="AU146" s="294"/>
      <c r="AV146" s="294"/>
      <c r="AW146" s="294"/>
      <c r="AX146" s="294"/>
      <c r="AY146" s="294"/>
      <c r="AZ146" s="294"/>
      <c r="BA146" s="294"/>
      <c r="BB146" s="294"/>
      <c r="BC146" s="294"/>
      <c r="BD146" s="294"/>
      <c r="BE146" s="294"/>
      <c r="BF146" s="294"/>
      <c r="BG146" s="294"/>
      <c r="BH146" s="294"/>
      <c r="BI146" s="294"/>
      <c r="BJ146" s="294"/>
      <c r="BK146" s="294"/>
      <c r="BL146" s="294"/>
      <c r="BM146" s="294"/>
      <c r="BN146" s="294"/>
      <c r="BO146" s="294"/>
    </row>
    <row r="147" hidden="1" outlineLevel="1">
      <c r="A147" s="294"/>
      <c r="B147" s="333"/>
      <c r="D147" s="134"/>
      <c r="E147" s="294"/>
      <c r="F147" s="307"/>
      <c r="G147" s="307"/>
      <c r="H147" s="285"/>
      <c r="I147" s="294"/>
      <c r="J147" s="294"/>
      <c r="N147" s="294"/>
      <c r="O147" s="294"/>
      <c r="P147" s="294"/>
      <c r="Q147" s="294"/>
      <c r="R147" s="294"/>
      <c r="S147" s="294"/>
      <c r="T147" s="294"/>
      <c r="U147" s="294"/>
      <c r="V147" s="294"/>
      <c r="W147" s="294"/>
      <c r="X147" s="294"/>
      <c r="Y147" s="294"/>
      <c r="Z147" s="294"/>
      <c r="AA147" s="294"/>
      <c r="AB147" s="294"/>
      <c r="AC147" s="294"/>
      <c r="AD147" s="294"/>
      <c r="AE147" s="294"/>
      <c r="AF147" s="294"/>
      <c r="AG147" s="294"/>
      <c r="AH147" s="294"/>
      <c r="AI147" s="294"/>
      <c r="AJ147" s="294"/>
      <c r="AK147" s="294"/>
      <c r="AL147" s="294"/>
      <c r="AM147" s="294"/>
      <c r="AN147" s="294"/>
      <c r="AO147" s="294"/>
      <c r="AP147" s="294"/>
      <c r="AQ147" s="294"/>
      <c r="AR147" s="294"/>
      <c r="AS147" s="294"/>
      <c r="AT147" s="294"/>
      <c r="AU147" s="294"/>
      <c r="AV147" s="294"/>
      <c r="AW147" s="294"/>
      <c r="AX147" s="294"/>
      <c r="AY147" s="294"/>
      <c r="AZ147" s="294"/>
      <c r="BA147" s="294"/>
      <c r="BB147" s="294"/>
      <c r="BC147" s="294"/>
      <c r="BD147" s="294"/>
      <c r="BE147" s="294"/>
      <c r="BF147" s="294"/>
      <c r="BG147" s="294"/>
      <c r="BH147" s="294"/>
      <c r="BI147" s="294"/>
      <c r="BJ147" s="294"/>
      <c r="BK147" s="294"/>
      <c r="BL147" s="294"/>
      <c r="BM147" s="294"/>
      <c r="BN147" s="294"/>
      <c r="BO147" s="294"/>
    </row>
    <row r="148" hidden="1" outlineLevel="1">
      <c r="A148" s="294"/>
      <c r="B148" s="333"/>
      <c r="D148" s="134"/>
      <c r="E148" s="294"/>
      <c r="F148" s="307"/>
      <c r="G148" s="307"/>
      <c r="H148" s="285"/>
      <c r="I148" s="294"/>
      <c r="J148" s="294"/>
      <c r="N148" s="294"/>
      <c r="O148" s="294"/>
      <c r="P148" s="294"/>
      <c r="Q148" s="294"/>
      <c r="R148" s="294"/>
      <c r="S148" s="294"/>
      <c r="T148" s="294"/>
      <c r="U148" s="294"/>
      <c r="V148" s="294"/>
      <c r="W148" s="294"/>
      <c r="X148" s="294"/>
      <c r="Y148" s="294"/>
      <c r="Z148" s="294"/>
      <c r="AA148" s="294"/>
      <c r="AB148" s="294"/>
      <c r="AC148" s="294"/>
      <c r="AD148" s="294"/>
      <c r="AE148" s="294"/>
      <c r="AF148" s="294"/>
      <c r="AG148" s="294"/>
      <c r="AH148" s="294"/>
      <c r="AI148" s="294"/>
      <c r="AJ148" s="294"/>
      <c r="AK148" s="294"/>
      <c r="AL148" s="294"/>
      <c r="AM148" s="294"/>
      <c r="AN148" s="294"/>
      <c r="AO148" s="294"/>
      <c r="AP148" s="294"/>
      <c r="AQ148" s="294"/>
      <c r="AR148" s="294"/>
      <c r="AS148" s="294"/>
      <c r="AT148" s="294"/>
      <c r="AU148" s="294"/>
      <c r="AV148" s="294"/>
      <c r="AW148" s="294"/>
      <c r="AX148" s="294"/>
      <c r="AY148" s="294"/>
      <c r="AZ148" s="294"/>
      <c r="BA148" s="294"/>
      <c r="BB148" s="294"/>
      <c r="BC148" s="294"/>
      <c r="BD148" s="294"/>
      <c r="BE148" s="294"/>
      <c r="BF148" s="294"/>
      <c r="BG148" s="294"/>
      <c r="BH148" s="294"/>
      <c r="BI148" s="294"/>
      <c r="BJ148" s="294"/>
      <c r="BK148" s="294"/>
      <c r="BL148" s="294"/>
      <c r="BM148" s="294"/>
      <c r="BN148" s="294"/>
      <c r="BO148" s="294"/>
    </row>
    <row r="149" hidden="1" outlineLevel="1">
      <c r="A149" s="294"/>
      <c r="B149" s="333"/>
      <c r="D149" s="134"/>
      <c r="E149" s="294"/>
      <c r="F149" s="307"/>
      <c r="G149" s="307"/>
      <c r="H149" s="285"/>
      <c r="I149" s="294"/>
      <c r="J149" s="294"/>
      <c r="N149" s="294"/>
      <c r="O149" s="294"/>
      <c r="P149" s="294"/>
      <c r="Q149" s="294"/>
      <c r="R149" s="294"/>
      <c r="S149" s="294"/>
      <c r="T149" s="294"/>
      <c r="U149" s="294"/>
      <c r="V149" s="294"/>
      <c r="W149" s="294"/>
      <c r="X149" s="294"/>
      <c r="Y149" s="294"/>
      <c r="Z149" s="294"/>
      <c r="AA149" s="294"/>
      <c r="AB149" s="294"/>
      <c r="AC149" s="294"/>
      <c r="AD149" s="294"/>
      <c r="AE149" s="294"/>
      <c r="AF149" s="294"/>
      <c r="AG149" s="294"/>
      <c r="AH149" s="294"/>
      <c r="AI149" s="294"/>
      <c r="AJ149" s="294"/>
      <c r="AK149" s="294"/>
      <c r="AL149" s="294"/>
      <c r="AM149" s="294"/>
      <c r="AN149" s="294"/>
      <c r="AO149" s="294"/>
      <c r="AP149" s="294"/>
      <c r="AQ149" s="294"/>
      <c r="AR149" s="294"/>
      <c r="AS149" s="294"/>
      <c r="AT149" s="294"/>
      <c r="AU149" s="294"/>
      <c r="AV149" s="294"/>
      <c r="AW149" s="294"/>
      <c r="AX149" s="294"/>
      <c r="AY149" s="294"/>
      <c r="AZ149" s="294"/>
      <c r="BA149" s="294"/>
      <c r="BB149" s="294"/>
      <c r="BC149" s="294"/>
      <c r="BD149" s="294"/>
      <c r="BE149" s="294"/>
      <c r="BF149" s="294"/>
      <c r="BG149" s="294"/>
      <c r="BH149" s="294"/>
      <c r="BI149" s="294"/>
      <c r="BJ149" s="294"/>
      <c r="BK149" s="294"/>
      <c r="BL149" s="294"/>
      <c r="BM149" s="294"/>
      <c r="BN149" s="294"/>
      <c r="BO149" s="294"/>
    </row>
    <row r="150" hidden="1" outlineLevel="1">
      <c r="A150" s="294"/>
      <c r="B150" s="333"/>
      <c r="D150" s="134"/>
      <c r="E150" s="294"/>
      <c r="F150" s="307"/>
      <c r="G150" s="307"/>
      <c r="H150" s="285"/>
      <c r="I150" s="294"/>
      <c r="J150" s="294"/>
      <c r="N150" s="294"/>
      <c r="O150" s="294"/>
      <c r="P150" s="294"/>
      <c r="Q150" s="294"/>
      <c r="R150" s="294"/>
      <c r="S150" s="294"/>
      <c r="T150" s="294"/>
      <c r="U150" s="294"/>
      <c r="V150" s="294"/>
      <c r="W150" s="294"/>
      <c r="X150" s="294"/>
      <c r="Y150" s="294"/>
      <c r="Z150" s="294"/>
      <c r="AA150" s="294"/>
      <c r="AB150" s="294"/>
      <c r="AC150" s="294"/>
      <c r="AD150" s="294"/>
      <c r="AE150" s="294"/>
      <c r="AF150" s="294"/>
      <c r="AG150" s="294"/>
      <c r="AH150" s="294"/>
      <c r="AI150" s="294"/>
      <c r="AJ150" s="294"/>
      <c r="AK150" s="294"/>
      <c r="AL150" s="294"/>
      <c r="AM150" s="294"/>
      <c r="AN150" s="294"/>
      <c r="AO150" s="294"/>
      <c r="AP150" s="294"/>
      <c r="AQ150" s="294"/>
      <c r="AR150" s="294"/>
      <c r="AS150" s="294"/>
      <c r="AT150" s="294"/>
      <c r="AU150" s="294"/>
      <c r="AV150" s="294"/>
      <c r="AW150" s="294"/>
      <c r="AX150" s="294"/>
      <c r="AY150" s="294"/>
      <c r="AZ150" s="294"/>
      <c r="BA150" s="294"/>
      <c r="BB150" s="294"/>
      <c r="BC150" s="294"/>
      <c r="BD150" s="294"/>
      <c r="BE150" s="294"/>
      <c r="BF150" s="294"/>
      <c r="BG150" s="294"/>
      <c r="BH150" s="294"/>
      <c r="BI150" s="294"/>
      <c r="BJ150" s="294"/>
      <c r="BK150" s="294"/>
      <c r="BL150" s="294"/>
      <c r="BM150" s="294"/>
      <c r="BN150" s="294"/>
      <c r="BO150" s="294"/>
    </row>
    <row r="151" hidden="1" outlineLevel="1">
      <c r="A151" s="294"/>
      <c r="B151" s="333"/>
      <c r="D151" s="134"/>
      <c r="E151" s="294"/>
      <c r="F151" s="307"/>
      <c r="G151" s="307"/>
      <c r="H151" s="285"/>
      <c r="I151" s="294"/>
      <c r="J151" s="294"/>
      <c r="N151" s="294"/>
      <c r="O151" s="294"/>
      <c r="P151" s="294"/>
      <c r="Q151" s="294"/>
      <c r="R151" s="294"/>
      <c r="S151" s="294"/>
      <c r="T151" s="294"/>
      <c r="U151" s="294"/>
      <c r="V151" s="294"/>
      <c r="W151" s="294"/>
      <c r="X151" s="294"/>
      <c r="Y151" s="294"/>
      <c r="Z151" s="294"/>
      <c r="AA151" s="294"/>
      <c r="AB151" s="294"/>
      <c r="AC151" s="294"/>
      <c r="AD151" s="294"/>
      <c r="AE151" s="294"/>
      <c r="AF151" s="294"/>
      <c r="AG151" s="294"/>
      <c r="AH151" s="294"/>
      <c r="AI151" s="294"/>
      <c r="AJ151" s="294"/>
      <c r="AK151" s="294"/>
      <c r="AL151" s="294"/>
      <c r="AM151" s="294"/>
      <c r="AN151" s="294"/>
      <c r="AO151" s="294"/>
      <c r="AP151" s="294"/>
      <c r="AQ151" s="294"/>
      <c r="AR151" s="294"/>
      <c r="AS151" s="294"/>
      <c r="AT151" s="294"/>
      <c r="AU151" s="294"/>
      <c r="AV151" s="294"/>
      <c r="AW151" s="294"/>
      <c r="AX151" s="294"/>
      <c r="AY151" s="294"/>
      <c r="AZ151" s="294"/>
      <c r="BA151" s="294"/>
      <c r="BB151" s="294"/>
      <c r="BC151" s="294"/>
      <c r="BD151" s="294"/>
      <c r="BE151" s="294"/>
      <c r="BF151" s="294"/>
      <c r="BG151" s="294"/>
      <c r="BH151" s="294"/>
      <c r="BI151" s="294"/>
      <c r="BJ151" s="294"/>
      <c r="BK151" s="294"/>
      <c r="BL151" s="294"/>
      <c r="BM151" s="294"/>
      <c r="BN151" s="294"/>
      <c r="BO151" s="294"/>
    </row>
    <row r="152" hidden="1" outlineLevel="1">
      <c r="A152" s="294"/>
      <c r="B152" s="333"/>
      <c r="D152" s="134"/>
      <c r="E152" s="294"/>
      <c r="F152" s="307"/>
      <c r="G152" s="307"/>
      <c r="H152" s="285"/>
      <c r="I152" s="294"/>
      <c r="J152" s="294"/>
      <c r="N152" s="294"/>
      <c r="O152" s="294"/>
      <c r="P152" s="294"/>
      <c r="Q152" s="294"/>
      <c r="R152" s="294"/>
      <c r="S152" s="294"/>
      <c r="T152" s="294"/>
      <c r="U152" s="294"/>
      <c r="V152" s="294"/>
      <c r="W152" s="294"/>
      <c r="X152" s="294"/>
      <c r="Y152" s="294"/>
      <c r="Z152" s="294"/>
      <c r="AA152" s="294"/>
      <c r="AB152" s="294"/>
      <c r="AC152" s="294"/>
      <c r="AD152" s="294"/>
      <c r="AE152" s="294"/>
      <c r="AF152" s="294"/>
      <c r="AG152" s="294"/>
      <c r="AH152" s="294"/>
      <c r="AI152" s="294"/>
      <c r="AJ152" s="294"/>
      <c r="AK152" s="294"/>
      <c r="AL152" s="294"/>
      <c r="AM152" s="294"/>
      <c r="AN152" s="294"/>
      <c r="AO152" s="294"/>
      <c r="AP152" s="294"/>
      <c r="AQ152" s="294"/>
      <c r="AR152" s="294"/>
      <c r="AS152" s="294"/>
      <c r="AT152" s="294"/>
      <c r="AU152" s="294"/>
      <c r="AV152" s="294"/>
      <c r="AW152" s="294"/>
      <c r="AX152" s="294"/>
      <c r="AY152" s="294"/>
      <c r="AZ152" s="294"/>
      <c r="BA152" s="294"/>
      <c r="BB152" s="294"/>
      <c r="BC152" s="294"/>
      <c r="BD152" s="294"/>
      <c r="BE152" s="294"/>
      <c r="BF152" s="294"/>
      <c r="BG152" s="294"/>
      <c r="BH152" s="294"/>
      <c r="BI152" s="294"/>
      <c r="BJ152" s="294"/>
      <c r="BK152" s="294"/>
      <c r="BL152" s="294"/>
      <c r="BM152" s="294"/>
      <c r="BN152" s="294"/>
      <c r="BO152" s="294"/>
    </row>
    <row r="153" hidden="1" outlineLevel="1">
      <c r="A153" s="294"/>
      <c r="B153" s="333"/>
      <c r="D153" s="134"/>
      <c r="E153" s="294"/>
      <c r="F153" s="307"/>
      <c r="G153" s="307"/>
      <c r="H153" s="285"/>
      <c r="I153" s="294"/>
      <c r="J153" s="294"/>
      <c r="N153" s="294"/>
      <c r="O153" s="294"/>
      <c r="P153" s="294"/>
      <c r="Q153" s="294"/>
      <c r="R153" s="294"/>
      <c r="S153" s="294"/>
      <c r="T153" s="294"/>
      <c r="U153" s="294"/>
      <c r="V153" s="294"/>
      <c r="W153" s="294"/>
      <c r="X153" s="294"/>
      <c r="Y153" s="294"/>
      <c r="Z153" s="294"/>
      <c r="AA153" s="294"/>
      <c r="AB153" s="294"/>
      <c r="AC153" s="294"/>
      <c r="AD153" s="294"/>
      <c r="AE153" s="294"/>
      <c r="AF153" s="294"/>
      <c r="AG153" s="294"/>
      <c r="AH153" s="294"/>
      <c r="AI153" s="294"/>
      <c r="AJ153" s="294"/>
      <c r="AK153" s="294"/>
      <c r="AL153" s="294"/>
      <c r="AM153" s="294"/>
      <c r="AN153" s="294"/>
      <c r="AO153" s="294"/>
      <c r="AP153" s="294"/>
      <c r="AQ153" s="294"/>
      <c r="AR153" s="294"/>
      <c r="AS153" s="294"/>
      <c r="AT153" s="294"/>
      <c r="AU153" s="294"/>
      <c r="AV153" s="294"/>
      <c r="AW153" s="294"/>
      <c r="AX153" s="294"/>
      <c r="AY153" s="294"/>
      <c r="AZ153" s="294"/>
      <c r="BA153" s="294"/>
      <c r="BB153" s="294"/>
      <c r="BC153" s="294"/>
      <c r="BD153" s="294"/>
      <c r="BE153" s="294"/>
      <c r="BF153" s="294"/>
      <c r="BG153" s="294"/>
      <c r="BH153" s="294"/>
      <c r="BI153" s="294"/>
      <c r="BJ153" s="294"/>
      <c r="BK153" s="294"/>
      <c r="BL153" s="294"/>
      <c r="BM153" s="294"/>
      <c r="BN153" s="294"/>
      <c r="BO153" s="294"/>
    </row>
    <row r="154" hidden="1" outlineLevel="1">
      <c r="A154" s="294"/>
      <c r="B154" s="333"/>
      <c r="D154" s="134"/>
      <c r="E154" s="294"/>
      <c r="F154" s="307"/>
      <c r="G154" s="307"/>
      <c r="H154" s="285"/>
      <c r="I154" s="294"/>
      <c r="J154" s="294"/>
      <c r="N154" s="294"/>
      <c r="O154" s="294"/>
      <c r="P154" s="294"/>
      <c r="Q154" s="294"/>
      <c r="R154" s="294"/>
      <c r="S154" s="294"/>
      <c r="T154" s="294"/>
      <c r="U154" s="294"/>
      <c r="V154" s="294"/>
      <c r="W154" s="294"/>
      <c r="X154" s="294"/>
      <c r="Y154" s="294"/>
      <c r="Z154" s="294"/>
      <c r="AA154" s="294"/>
      <c r="AB154" s="294"/>
      <c r="AC154" s="294"/>
      <c r="AD154" s="294"/>
      <c r="AE154" s="294"/>
      <c r="AF154" s="294"/>
      <c r="AG154" s="294"/>
      <c r="AH154" s="294"/>
      <c r="AI154" s="294"/>
      <c r="AJ154" s="294"/>
      <c r="AK154" s="294"/>
      <c r="AL154" s="294"/>
      <c r="AM154" s="294"/>
      <c r="AN154" s="294"/>
      <c r="AO154" s="294"/>
      <c r="AP154" s="294"/>
      <c r="AQ154" s="294"/>
      <c r="AR154" s="294"/>
      <c r="AS154" s="294"/>
      <c r="AT154" s="294"/>
      <c r="AU154" s="294"/>
      <c r="AV154" s="294"/>
      <c r="AW154" s="294"/>
      <c r="AX154" s="294"/>
      <c r="AY154" s="294"/>
      <c r="AZ154" s="294"/>
      <c r="BA154" s="294"/>
      <c r="BB154" s="294"/>
      <c r="BC154" s="294"/>
      <c r="BD154" s="294"/>
      <c r="BE154" s="294"/>
      <c r="BF154" s="294"/>
      <c r="BG154" s="294"/>
      <c r="BH154" s="294"/>
      <c r="BI154" s="294"/>
      <c r="BJ154" s="294"/>
      <c r="BK154" s="294"/>
      <c r="BL154" s="294"/>
      <c r="BM154" s="294"/>
      <c r="BN154" s="294"/>
      <c r="BO154" s="294"/>
    </row>
    <row r="155" hidden="1" outlineLevel="1">
      <c r="A155" s="294"/>
      <c r="B155" s="333"/>
      <c r="D155" s="134"/>
      <c r="E155" s="294"/>
      <c r="F155" s="307"/>
      <c r="G155" s="307"/>
      <c r="H155" s="285"/>
      <c r="I155" s="294"/>
      <c r="J155" s="294"/>
      <c r="N155" s="294"/>
      <c r="O155" s="294"/>
      <c r="P155" s="294"/>
      <c r="Q155" s="294"/>
      <c r="R155" s="294"/>
      <c r="S155" s="294"/>
      <c r="T155" s="294"/>
      <c r="U155" s="294"/>
      <c r="V155" s="294"/>
      <c r="W155" s="294"/>
      <c r="X155" s="294"/>
      <c r="Y155" s="294"/>
      <c r="Z155" s="294"/>
      <c r="AA155" s="294"/>
      <c r="AB155" s="294"/>
      <c r="AC155" s="294"/>
      <c r="AD155" s="294"/>
      <c r="AE155" s="294"/>
      <c r="AF155" s="294"/>
      <c r="AG155" s="294"/>
      <c r="AH155" s="294"/>
      <c r="AI155" s="294"/>
      <c r="AJ155" s="294"/>
      <c r="AK155" s="294"/>
      <c r="AL155" s="294"/>
      <c r="AM155" s="294"/>
      <c r="AN155" s="294"/>
      <c r="AO155" s="294"/>
      <c r="AP155" s="294"/>
      <c r="AQ155" s="294"/>
      <c r="AR155" s="294"/>
      <c r="AS155" s="294"/>
      <c r="AT155" s="294"/>
      <c r="AU155" s="294"/>
      <c r="AV155" s="294"/>
      <c r="AW155" s="294"/>
      <c r="AX155" s="294"/>
      <c r="AY155" s="294"/>
      <c r="AZ155" s="294"/>
      <c r="BA155" s="294"/>
      <c r="BB155" s="294"/>
      <c r="BC155" s="294"/>
      <c r="BD155" s="294"/>
      <c r="BE155" s="294"/>
      <c r="BF155" s="294"/>
      <c r="BG155" s="294"/>
      <c r="BH155" s="294"/>
      <c r="BI155" s="294"/>
      <c r="BJ155" s="294"/>
      <c r="BK155" s="294"/>
      <c r="BL155" s="294"/>
      <c r="BM155" s="294"/>
      <c r="BN155" s="294"/>
      <c r="BO155" s="294"/>
    </row>
    <row r="156" hidden="1" outlineLevel="1">
      <c r="A156" s="294"/>
      <c r="B156" s="333"/>
      <c r="D156" s="134"/>
      <c r="E156" s="294"/>
      <c r="F156" s="307"/>
      <c r="G156" s="307"/>
      <c r="H156" s="285"/>
      <c r="I156" s="294"/>
      <c r="J156" s="294"/>
      <c r="N156" s="294"/>
      <c r="O156" s="294"/>
      <c r="P156" s="294"/>
      <c r="Q156" s="294"/>
      <c r="R156" s="294"/>
      <c r="S156" s="294"/>
      <c r="T156" s="294"/>
      <c r="U156" s="294"/>
      <c r="V156" s="294"/>
      <c r="W156" s="294"/>
      <c r="X156" s="294"/>
      <c r="Y156" s="294"/>
      <c r="Z156" s="294"/>
      <c r="AA156" s="294"/>
      <c r="AB156" s="294"/>
      <c r="AC156" s="294"/>
      <c r="AD156" s="294"/>
      <c r="AE156" s="294"/>
      <c r="AF156" s="294"/>
      <c r="AG156" s="294"/>
      <c r="AH156" s="294"/>
      <c r="AI156" s="294"/>
      <c r="AJ156" s="294"/>
      <c r="AK156" s="294"/>
      <c r="AL156" s="294"/>
      <c r="AM156" s="294"/>
      <c r="AN156" s="294"/>
      <c r="AO156" s="294"/>
      <c r="AP156" s="294"/>
      <c r="AQ156" s="294"/>
      <c r="AR156" s="294"/>
      <c r="AS156" s="294"/>
      <c r="AT156" s="294"/>
      <c r="AU156" s="294"/>
      <c r="AV156" s="294"/>
      <c r="AW156" s="294"/>
      <c r="AX156" s="294"/>
      <c r="AY156" s="294"/>
      <c r="AZ156" s="294"/>
      <c r="BA156" s="294"/>
      <c r="BB156" s="294"/>
      <c r="BC156" s="294"/>
      <c r="BD156" s="294"/>
      <c r="BE156" s="294"/>
      <c r="BF156" s="294"/>
      <c r="BG156" s="294"/>
      <c r="BH156" s="294"/>
      <c r="BI156" s="294"/>
      <c r="BJ156" s="294"/>
      <c r="BK156" s="294"/>
      <c r="BL156" s="294"/>
      <c r="BM156" s="294"/>
      <c r="BN156" s="294"/>
      <c r="BO156" s="294"/>
    </row>
    <row r="157" hidden="1" outlineLevel="1">
      <c r="A157" s="294"/>
      <c r="B157" s="333"/>
      <c r="D157" s="134"/>
      <c r="E157" s="294"/>
      <c r="F157" s="307"/>
      <c r="G157" s="307"/>
      <c r="H157" s="285"/>
      <c r="I157" s="294"/>
      <c r="J157" s="294"/>
      <c r="N157" s="294"/>
      <c r="O157" s="294"/>
      <c r="P157" s="294"/>
      <c r="Q157" s="294"/>
      <c r="R157" s="294"/>
      <c r="S157" s="294"/>
      <c r="T157" s="294"/>
      <c r="U157" s="294"/>
      <c r="V157" s="294"/>
      <c r="W157" s="294"/>
      <c r="X157" s="294"/>
      <c r="Y157" s="294"/>
      <c r="Z157" s="294"/>
      <c r="AA157" s="294"/>
      <c r="AB157" s="294"/>
      <c r="AC157" s="294"/>
      <c r="AD157" s="294"/>
      <c r="AE157" s="294"/>
      <c r="AF157" s="294"/>
      <c r="AG157" s="294"/>
      <c r="AH157" s="294"/>
      <c r="AI157" s="294"/>
      <c r="AJ157" s="294"/>
      <c r="AK157" s="294"/>
      <c r="AL157" s="294"/>
      <c r="AM157" s="294"/>
      <c r="AN157" s="294"/>
      <c r="AO157" s="294"/>
      <c r="AP157" s="294"/>
      <c r="AQ157" s="294"/>
      <c r="AR157" s="294"/>
      <c r="AS157" s="294"/>
      <c r="AT157" s="294"/>
      <c r="AU157" s="294"/>
      <c r="AV157" s="294"/>
      <c r="AW157" s="294"/>
      <c r="AX157" s="294"/>
      <c r="AY157" s="294"/>
      <c r="AZ157" s="294"/>
      <c r="BA157" s="294"/>
      <c r="BB157" s="294"/>
      <c r="BC157" s="294"/>
      <c r="BD157" s="294"/>
      <c r="BE157" s="294"/>
      <c r="BF157" s="294"/>
      <c r="BG157" s="294"/>
      <c r="BH157" s="294"/>
      <c r="BI157" s="294"/>
      <c r="BJ157" s="294"/>
      <c r="BK157" s="294"/>
      <c r="BL157" s="294"/>
      <c r="BM157" s="294"/>
      <c r="BN157" s="294"/>
      <c r="BO157" s="294"/>
    </row>
    <row r="158" hidden="1" outlineLevel="1">
      <c r="A158" s="294"/>
      <c r="B158" s="333"/>
      <c r="D158" s="134"/>
      <c r="E158" s="294"/>
      <c r="F158" s="307"/>
      <c r="G158" s="307"/>
      <c r="H158" s="285"/>
      <c r="I158" s="294"/>
      <c r="J158" s="294"/>
      <c r="N158" s="294"/>
      <c r="O158" s="294"/>
      <c r="P158" s="294"/>
      <c r="Q158" s="294"/>
      <c r="R158" s="294"/>
      <c r="S158" s="294"/>
      <c r="T158" s="294"/>
      <c r="U158" s="294"/>
      <c r="V158" s="294"/>
      <c r="W158" s="294"/>
      <c r="X158" s="294"/>
      <c r="Y158" s="294"/>
      <c r="Z158" s="294"/>
      <c r="AA158" s="294"/>
      <c r="AB158" s="294"/>
      <c r="AC158" s="294"/>
      <c r="AD158" s="294"/>
      <c r="AE158" s="294"/>
      <c r="AF158" s="294"/>
      <c r="AG158" s="294"/>
      <c r="AH158" s="294"/>
      <c r="AI158" s="294"/>
      <c r="AJ158" s="294"/>
      <c r="AK158" s="294"/>
      <c r="AL158" s="294"/>
      <c r="AM158" s="294"/>
      <c r="AN158" s="294"/>
      <c r="AO158" s="294"/>
      <c r="AP158" s="294"/>
      <c r="AQ158" s="294"/>
      <c r="AR158" s="294"/>
      <c r="AS158" s="294"/>
      <c r="AT158" s="294"/>
      <c r="AU158" s="294"/>
      <c r="AV158" s="294"/>
      <c r="AW158" s="294"/>
      <c r="AX158" s="294"/>
      <c r="AY158" s="294"/>
      <c r="AZ158" s="294"/>
      <c r="BA158" s="294"/>
      <c r="BB158" s="294"/>
      <c r="BC158" s="294"/>
      <c r="BD158" s="294"/>
      <c r="BE158" s="294"/>
      <c r="BF158" s="294"/>
      <c r="BG158" s="294"/>
      <c r="BH158" s="294"/>
      <c r="BI158" s="294"/>
      <c r="BJ158" s="294"/>
      <c r="BK158" s="294"/>
      <c r="BL158" s="294"/>
      <c r="BM158" s="294"/>
      <c r="BN158" s="294"/>
      <c r="BO158" s="294"/>
    </row>
    <row r="159" hidden="1" outlineLevel="1">
      <c r="A159" s="294"/>
      <c r="B159" s="333"/>
      <c r="D159" s="134"/>
      <c r="E159" s="294"/>
      <c r="F159" s="307"/>
      <c r="G159" s="307"/>
      <c r="H159" s="285"/>
      <c r="I159" s="294"/>
      <c r="J159" s="294"/>
      <c r="N159" s="294"/>
      <c r="O159" s="294"/>
      <c r="P159" s="294"/>
      <c r="Q159" s="294"/>
      <c r="R159" s="294"/>
      <c r="S159" s="294"/>
      <c r="T159" s="294"/>
      <c r="U159" s="294"/>
      <c r="V159" s="294"/>
      <c r="W159" s="294"/>
      <c r="X159" s="294"/>
      <c r="Y159" s="294"/>
      <c r="Z159" s="294"/>
      <c r="AA159" s="294"/>
      <c r="AB159" s="294"/>
      <c r="AC159" s="294"/>
      <c r="AD159" s="294"/>
      <c r="AE159" s="294"/>
      <c r="AF159" s="294"/>
      <c r="AG159" s="294"/>
      <c r="AH159" s="294"/>
      <c r="AI159" s="294"/>
      <c r="AJ159" s="294"/>
      <c r="AK159" s="294"/>
      <c r="AL159" s="294"/>
      <c r="AM159" s="294"/>
      <c r="AN159" s="294"/>
      <c r="AO159" s="294"/>
      <c r="AP159" s="294"/>
      <c r="AQ159" s="294"/>
      <c r="AR159" s="294"/>
      <c r="AS159" s="294"/>
      <c r="AT159" s="294"/>
      <c r="AU159" s="294"/>
      <c r="AV159" s="294"/>
      <c r="AW159" s="294"/>
      <c r="AX159" s="294"/>
      <c r="AY159" s="294"/>
      <c r="AZ159" s="294"/>
      <c r="BA159" s="294"/>
      <c r="BB159" s="294"/>
      <c r="BC159" s="294"/>
      <c r="BD159" s="294"/>
      <c r="BE159" s="294"/>
      <c r="BF159" s="294"/>
      <c r="BG159" s="294"/>
      <c r="BH159" s="294"/>
      <c r="BI159" s="294"/>
      <c r="BJ159" s="294"/>
      <c r="BK159" s="294"/>
      <c r="BL159" s="294"/>
      <c r="BM159" s="294"/>
      <c r="BN159" s="294"/>
      <c r="BO159" s="294"/>
    </row>
    <row r="160" hidden="1" outlineLevel="1">
      <c r="A160" s="294"/>
      <c r="B160" s="333"/>
      <c r="D160" s="134"/>
      <c r="E160" s="294"/>
      <c r="F160" s="307"/>
      <c r="G160" s="307"/>
      <c r="H160" s="285"/>
      <c r="I160" s="294"/>
      <c r="J160" s="294"/>
      <c r="N160" s="294"/>
      <c r="O160" s="294"/>
      <c r="P160" s="294"/>
      <c r="Q160" s="294"/>
      <c r="R160" s="294"/>
      <c r="S160" s="294"/>
      <c r="T160" s="294"/>
      <c r="U160" s="294"/>
      <c r="V160" s="294"/>
      <c r="W160" s="294"/>
      <c r="X160" s="294"/>
      <c r="Y160" s="294"/>
      <c r="Z160" s="294"/>
      <c r="AA160" s="294"/>
      <c r="AB160" s="294"/>
      <c r="AC160" s="294"/>
      <c r="AD160" s="294"/>
      <c r="AE160" s="294"/>
      <c r="AF160" s="294"/>
      <c r="AG160" s="294"/>
      <c r="AH160" s="294"/>
      <c r="AI160" s="294"/>
      <c r="AJ160" s="294"/>
      <c r="AK160" s="294"/>
      <c r="AL160" s="294"/>
      <c r="AM160" s="294"/>
      <c r="AN160" s="294"/>
      <c r="AO160" s="294"/>
      <c r="AP160" s="294"/>
      <c r="AQ160" s="294"/>
      <c r="AR160" s="294"/>
      <c r="AS160" s="294"/>
      <c r="AT160" s="294"/>
      <c r="AU160" s="294"/>
      <c r="AV160" s="294"/>
      <c r="AW160" s="294"/>
      <c r="AX160" s="294"/>
      <c r="AY160" s="294"/>
      <c r="AZ160" s="294"/>
      <c r="BA160" s="294"/>
      <c r="BB160" s="294"/>
      <c r="BC160" s="294"/>
      <c r="BD160" s="294"/>
      <c r="BE160" s="294"/>
      <c r="BF160" s="294"/>
      <c r="BG160" s="294"/>
      <c r="BH160" s="294"/>
      <c r="BI160" s="294"/>
      <c r="BJ160" s="294"/>
      <c r="BK160" s="294"/>
      <c r="BL160" s="294"/>
      <c r="BM160" s="294"/>
      <c r="BN160" s="294"/>
      <c r="BO160" s="294"/>
    </row>
    <row r="161" hidden="1" outlineLevel="1">
      <c r="A161" s="294"/>
      <c r="B161" s="333"/>
      <c r="D161" s="134"/>
      <c r="E161" s="294"/>
      <c r="F161" s="307"/>
      <c r="G161" s="307"/>
      <c r="H161" s="285"/>
      <c r="I161" s="294"/>
      <c r="J161" s="294"/>
      <c r="N161" s="294"/>
      <c r="O161" s="294"/>
      <c r="P161" s="294"/>
      <c r="Q161" s="294"/>
      <c r="R161" s="294"/>
      <c r="S161" s="294"/>
      <c r="T161" s="294"/>
      <c r="U161" s="294"/>
      <c r="V161" s="294"/>
      <c r="W161" s="294"/>
      <c r="X161" s="294"/>
      <c r="Y161" s="294"/>
      <c r="Z161" s="294"/>
      <c r="AA161" s="294"/>
      <c r="AB161" s="294"/>
      <c r="AC161" s="294"/>
      <c r="AD161" s="294"/>
      <c r="AE161" s="294"/>
      <c r="AF161" s="294"/>
      <c r="AG161" s="294"/>
      <c r="AH161" s="294"/>
      <c r="AI161" s="294"/>
      <c r="AJ161" s="294"/>
      <c r="AK161" s="294"/>
      <c r="AL161" s="294"/>
      <c r="AM161" s="294"/>
      <c r="AN161" s="294"/>
      <c r="AO161" s="294"/>
      <c r="AP161" s="294"/>
      <c r="AQ161" s="294"/>
      <c r="AR161" s="294"/>
      <c r="AS161" s="294"/>
      <c r="AT161" s="294"/>
      <c r="AU161" s="294"/>
      <c r="AV161" s="294"/>
      <c r="AW161" s="294"/>
      <c r="AX161" s="294"/>
      <c r="AY161" s="294"/>
      <c r="AZ161" s="294"/>
      <c r="BA161" s="294"/>
      <c r="BB161" s="294"/>
      <c r="BC161" s="294"/>
      <c r="BD161" s="294"/>
      <c r="BE161" s="294"/>
      <c r="BF161" s="294"/>
      <c r="BG161" s="294"/>
      <c r="BH161" s="294"/>
      <c r="BI161" s="294"/>
      <c r="BJ161" s="294"/>
      <c r="BK161" s="294"/>
      <c r="BL161" s="294"/>
      <c r="BM161" s="294"/>
      <c r="BN161" s="294"/>
      <c r="BO161" s="294"/>
    </row>
    <row r="162" hidden="1" outlineLevel="1">
      <c r="A162" s="294"/>
      <c r="B162" s="333"/>
      <c r="D162" s="134"/>
      <c r="E162" s="294"/>
      <c r="F162" s="307"/>
      <c r="G162" s="307"/>
      <c r="H162" s="285"/>
      <c r="I162" s="294"/>
      <c r="J162" s="294"/>
      <c r="N162" s="294"/>
      <c r="O162" s="294"/>
      <c r="P162" s="294"/>
      <c r="Q162" s="294"/>
      <c r="R162" s="294"/>
      <c r="S162" s="294"/>
      <c r="T162" s="294"/>
      <c r="U162" s="294"/>
      <c r="V162" s="294"/>
      <c r="W162" s="294"/>
      <c r="X162" s="294"/>
      <c r="Y162" s="294"/>
      <c r="Z162" s="294"/>
      <c r="AA162" s="294"/>
      <c r="AB162" s="294"/>
      <c r="AC162" s="294"/>
      <c r="AD162" s="294"/>
      <c r="AE162" s="294"/>
      <c r="AF162" s="294"/>
      <c r="AG162" s="294"/>
      <c r="AH162" s="294"/>
      <c r="AI162" s="294"/>
      <c r="AJ162" s="294"/>
      <c r="AK162" s="294"/>
      <c r="AL162" s="294"/>
      <c r="AM162" s="294"/>
      <c r="AN162" s="294"/>
      <c r="AO162" s="294"/>
      <c r="AP162" s="294"/>
      <c r="AQ162" s="294"/>
      <c r="AR162" s="294"/>
      <c r="AS162" s="294"/>
      <c r="AT162" s="294"/>
      <c r="AU162" s="294"/>
      <c r="AV162" s="294"/>
      <c r="AW162" s="294"/>
      <c r="AX162" s="294"/>
      <c r="AY162" s="294"/>
      <c r="AZ162" s="294"/>
      <c r="BA162" s="294"/>
      <c r="BB162" s="294"/>
      <c r="BC162" s="294"/>
      <c r="BD162" s="294"/>
      <c r="BE162" s="294"/>
      <c r="BF162" s="294"/>
      <c r="BG162" s="294"/>
      <c r="BH162" s="294"/>
      <c r="BI162" s="294"/>
      <c r="BJ162" s="294"/>
      <c r="BK162" s="294"/>
      <c r="BL162" s="294"/>
      <c r="BM162" s="294"/>
      <c r="BN162" s="294"/>
      <c r="BO162" s="294"/>
    </row>
    <row r="163" hidden="1" outlineLevel="1">
      <c r="A163" s="294"/>
      <c r="B163" s="333"/>
      <c r="D163" s="134"/>
      <c r="E163" s="294"/>
      <c r="F163" s="307"/>
      <c r="G163" s="307"/>
      <c r="H163" s="285"/>
      <c r="I163" s="294"/>
      <c r="J163" s="294"/>
      <c r="N163" s="294"/>
      <c r="O163" s="294"/>
      <c r="P163" s="294"/>
      <c r="Q163" s="294"/>
      <c r="R163" s="294"/>
      <c r="S163" s="294"/>
      <c r="T163" s="294"/>
      <c r="U163" s="294"/>
      <c r="V163" s="294"/>
      <c r="W163" s="294"/>
      <c r="X163" s="294"/>
      <c r="Y163" s="294"/>
      <c r="Z163" s="294"/>
      <c r="AA163" s="294"/>
      <c r="AB163" s="294"/>
      <c r="AC163" s="294"/>
      <c r="AD163" s="294"/>
      <c r="AE163" s="294"/>
      <c r="AF163" s="294"/>
      <c r="AG163" s="294"/>
      <c r="AH163" s="294"/>
      <c r="AI163" s="294"/>
      <c r="AJ163" s="294"/>
      <c r="AK163" s="294"/>
      <c r="AL163" s="294"/>
      <c r="AM163" s="294"/>
      <c r="AN163" s="294"/>
      <c r="AO163" s="294"/>
      <c r="AP163" s="294"/>
      <c r="AQ163" s="294"/>
      <c r="AR163" s="294"/>
      <c r="AS163" s="294"/>
      <c r="AT163" s="294"/>
      <c r="AU163" s="294"/>
      <c r="AV163" s="294"/>
      <c r="AW163" s="294"/>
      <c r="AX163" s="294"/>
      <c r="AY163" s="294"/>
      <c r="AZ163" s="294"/>
      <c r="BA163" s="294"/>
      <c r="BB163" s="294"/>
      <c r="BC163" s="294"/>
      <c r="BD163" s="294"/>
      <c r="BE163" s="294"/>
      <c r="BF163" s="294"/>
      <c r="BG163" s="294"/>
      <c r="BH163" s="294"/>
      <c r="BI163" s="294"/>
      <c r="BJ163" s="294"/>
      <c r="BK163" s="294"/>
      <c r="BL163" s="294"/>
      <c r="BM163" s="294"/>
      <c r="BN163" s="294"/>
      <c r="BO163" s="294"/>
    </row>
    <row r="164" hidden="1" outlineLevel="1">
      <c r="A164" s="294"/>
      <c r="B164" s="333"/>
      <c r="D164" s="134"/>
      <c r="E164" s="294"/>
      <c r="F164" s="307"/>
      <c r="G164" s="307"/>
      <c r="H164" s="285"/>
      <c r="I164" s="294"/>
      <c r="J164" s="294"/>
      <c r="N164" s="294"/>
      <c r="O164" s="294"/>
      <c r="P164" s="294"/>
      <c r="Q164" s="294"/>
      <c r="R164" s="294"/>
      <c r="S164" s="294"/>
      <c r="T164" s="294"/>
      <c r="U164" s="294"/>
      <c r="V164" s="294"/>
      <c r="W164" s="294"/>
      <c r="X164" s="294"/>
      <c r="Y164" s="294"/>
      <c r="Z164" s="294"/>
      <c r="AA164" s="294"/>
      <c r="AB164" s="294"/>
      <c r="AC164" s="294"/>
      <c r="AD164" s="294"/>
      <c r="AE164" s="294"/>
      <c r="AF164" s="294"/>
      <c r="AG164" s="294"/>
      <c r="AH164" s="294"/>
      <c r="AI164" s="294"/>
      <c r="AJ164" s="294"/>
      <c r="AK164" s="294"/>
      <c r="AL164" s="294"/>
      <c r="AM164" s="294"/>
      <c r="AN164" s="294"/>
      <c r="AO164" s="294"/>
      <c r="AP164" s="294"/>
      <c r="AQ164" s="294"/>
      <c r="AR164" s="294"/>
      <c r="AS164" s="294"/>
      <c r="AT164" s="294"/>
      <c r="AU164" s="294"/>
      <c r="AV164" s="294"/>
      <c r="AW164" s="294"/>
      <c r="AX164" s="294"/>
      <c r="AY164" s="294"/>
      <c r="AZ164" s="294"/>
      <c r="BA164" s="294"/>
      <c r="BB164" s="294"/>
      <c r="BC164" s="294"/>
      <c r="BD164" s="294"/>
      <c r="BE164" s="294"/>
      <c r="BF164" s="294"/>
      <c r="BG164" s="294"/>
      <c r="BH164" s="294"/>
      <c r="BI164" s="294"/>
      <c r="BJ164" s="294"/>
      <c r="BK164" s="294"/>
      <c r="BL164" s="294"/>
      <c r="BM164" s="294"/>
      <c r="BN164" s="294"/>
      <c r="BO164" s="294"/>
    </row>
    <row r="165" hidden="1" outlineLevel="1">
      <c r="A165" s="294"/>
      <c r="B165" s="333"/>
      <c r="D165" s="134"/>
      <c r="E165" s="294"/>
      <c r="F165" s="307"/>
      <c r="G165" s="307"/>
      <c r="H165" s="285"/>
      <c r="I165" s="294"/>
      <c r="J165" s="294"/>
      <c r="N165" s="294"/>
      <c r="O165" s="294"/>
      <c r="P165" s="294"/>
      <c r="Q165" s="294"/>
      <c r="R165" s="294"/>
      <c r="S165" s="294"/>
      <c r="T165" s="294"/>
      <c r="U165" s="294"/>
      <c r="V165" s="294"/>
      <c r="W165" s="294"/>
      <c r="X165" s="294"/>
      <c r="Y165" s="294"/>
      <c r="Z165" s="294"/>
      <c r="AA165" s="294"/>
      <c r="AB165" s="294"/>
      <c r="AC165" s="294"/>
      <c r="AD165" s="294"/>
      <c r="AE165" s="294"/>
      <c r="AF165" s="294"/>
      <c r="AG165" s="294"/>
      <c r="AH165" s="294"/>
      <c r="AI165" s="294"/>
      <c r="AJ165" s="294"/>
      <c r="AK165" s="294"/>
      <c r="AL165" s="294"/>
      <c r="AM165" s="294"/>
      <c r="AN165" s="294"/>
      <c r="AO165" s="294"/>
      <c r="AP165" s="294"/>
      <c r="AQ165" s="294"/>
      <c r="AR165" s="294"/>
      <c r="AS165" s="294"/>
      <c r="AT165" s="294"/>
      <c r="AU165" s="294"/>
      <c r="AV165" s="294"/>
      <c r="AW165" s="294"/>
      <c r="AX165" s="294"/>
      <c r="AY165" s="294"/>
      <c r="AZ165" s="294"/>
      <c r="BA165" s="294"/>
      <c r="BB165" s="294"/>
      <c r="BC165" s="294"/>
      <c r="BD165" s="294"/>
      <c r="BE165" s="294"/>
      <c r="BF165" s="294"/>
      <c r="BG165" s="294"/>
      <c r="BH165" s="294"/>
      <c r="BI165" s="294"/>
      <c r="BJ165" s="294"/>
      <c r="BK165" s="294"/>
      <c r="BL165" s="294"/>
      <c r="BM165" s="294"/>
      <c r="BN165" s="294"/>
      <c r="BO165" s="294"/>
    </row>
    <row r="166" hidden="1" outlineLevel="1">
      <c r="A166" s="294"/>
      <c r="B166" s="333"/>
      <c r="D166" s="134"/>
      <c r="E166" s="294"/>
      <c r="F166" s="307"/>
      <c r="G166" s="307"/>
      <c r="H166" s="285"/>
      <c r="I166" s="294"/>
      <c r="J166" s="294"/>
      <c r="N166" s="294"/>
      <c r="O166" s="294"/>
      <c r="P166" s="294"/>
      <c r="Q166" s="294"/>
      <c r="R166" s="294"/>
      <c r="S166" s="294"/>
      <c r="T166" s="294"/>
      <c r="U166" s="294"/>
      <c r="V166" s="294"/>
      <c r="W166" s="294"/>
      <c r="X166" s="294"/>
      <c r="Y166" s="294"/>
      <c r="Z166" s="294"/>
      <c r="AA166" s="294"/>
      <c r="AB166" s="294"/>
      <c r="AC166" s="294"/>
      <c r="AD166" s="294"/>
      <c r="AE166" s="294"/>
      <c r="AF166" s="294"/>
      <c r="AG166" s="294"/>
      <c r="AH166" s="294"/>
      <c r="AI166" s="294"/>
      <c r="AJ166" s="294"/>
      <c r="AK166" s="294"/>
      <c r="AL166" s="294"/>
      <c r="AM166" s="294"/>
      <c r="AN166" s="294"/>
      <c r="AO166" s="294"/>
      <c r="AP166" s="294"/>
      <c r="AQ166" s="294"/>
      <c r="AR166" s="294"/>
      <c r="AS166" s="294"/>
      <c r="AT166" s="294"/>
      <c r="AU166" s="294"/>
      <c r="AV166" s="294"/>
      <c r="AW166" s="294"/>
      <c r="AX166" s="294"/>
      <c r="AY166" s="294"/>
      <c r="AZ166" s="294"/>
      <c r="BA166" s="294"/>
      <c r="BB166" s="294"/>
      <c r="BC166" s="294"/>
      <c r="BD166" s="294"/>
      <c r="BE166" s="294"/>
      <c r="BF166" s="294"/>
      <c r="BG166" s="294"/>
      <c r="BH166" s="294"/>
      <c r="BI166" s="294"/>
      <c r="BJ166" s="294"/>
      <c r="BK166" s="294"/>
      <c r="BL166" s="294"/>
      <c r="BM166" s="294"/>
      <c r="BN166" s="294"/>
      <c r="BO166" s="294"/>
    </row>
    <row r="167" hidden="1" outlineLevel="1">
      <c r="A167" s="294"/>
      <c r="B167" s="333"/>
      <c r="D167" s="134"/>
      <c r="E167" s="294"/>
      <c r="F167" s="307"/>
      <c r="G167" s="307"/>
      <c r="H167" s="285"/>
      <c r="I167" s="294"/>
      <c r="J167" s="294"/>
      <c r="N167" s="294"/>
      <c r="O167" s="294"/>
      <c r="P167" s="294"/>
      <c r="Q167" s="294"/>
      <c r="R167" s="294"/>
      <c r="S167" s="294"/>
      <c r="T167" s="294"/>
      <c r="U167" s="294"/>
      <c r="V167" s="294"/>
      <c r="W167" s="294"/>
      <c r="X167" s="294"/>
      <c r="Y167" s="294"/>
      <c r="Z167" s="294"/>
      <c r="AA167" s="294"/>
      <c r="AB167" s="294"/>
      <c r="AC167" s="294"/>
      <c r="AD167" s="294"/>
      <c r="AE167" s="294"/>
      <c r="AF167" s="294"/>
      <c r="AG167" s="294"/>
      <c r="AH167" s="294"/>
      <c r="AI167" s="294"/>
      <c r="AJ167" s="294"/>
      <c r="AK167" s="294"/>
      <c r="AL167" s="294"/>
      <c r="AM167" s="294"/>
      <c r="AN167" s="294"/>
      <c r="AO167" s="294"/>
      <c r="AP167" s="294"/>
      <c r="AQ167" s="294"/>
      <c r="AR167" s="294"/>
      <c r="AS167" s="294"/>
      <c r="AT167" s="294"/>
      <c r="AU167" s="294"/>
      <c r="AV167" s="294"/>
      <c r="AW167" s="294"/>
      <c r="AX167" s="294"/>
      <c r="AY167" s="294"/>
      <c r="AZ167" s="294"/>
      <c r="BA167" s="294"/>
      <c r="BB167" s="294"/>
      <c r="BC167" s="294"/>
      <c r="BD167" s="294"/>
      <c r="BE167" s="294"/>
      <c r="BF167" s="294"/>
      <c r="BG167" s="294"/>
      <c r="BH167" s="294"/>
      <c r="BI167" s="294"/>
      <c r="BJ167" s="294"/>
      <c r="BK167" s="294"/>
      <c r="BL167" s="294"/>
      <c r="BM167" s="294"/>
      <c r="BN167" s="294"/>
      <c r="BO167" s="294"/>
    </row>
    <row r="168" hidden="1" outlineLevel="1">
      <c r="A168" s="294"/>
      <c r="B168" s="333"/>
      <c r="D168" s="134"/>
      <c r="E168" s="294"/>
      <c r="F168" s="307"/>
      <c r="G168" s="307"/>
      <c r="H168" s="285"/>
      <c r="I168" s="294"/>
      <c r="J168" s="294"/>
      <c r="N168" s="294"/>
      <c r="O168" s="294"/>
      <c r="P168" s="294"/>
      <c r="Q168" s="294"/>
      <c r="R168" s="294"/>
      <c r="S168" s="294"/>
      <c r="T168" s="294"/>
      <c r="U168" s="294"/>
      <c r="V168" s="294"/>
      <c r="W168" s="294"/>
      <c r="X168" s="294"/>
      <c r="Y168" s="294"/>
      <c r="Z168" s="294"/>
      <c r="AA168" s="294"/>
      <c r="AB168" s="294"/>
      <c r="AC168" s="294"/>
      <c r="AD168" s="294"/>
      <c r="AE168" s="294"/>
      <c r="AF168" s="294"/>
      <c r="AG168" s="294"/>
      <c r="AH168" s="294"/>
      <c r="AI168" s="294"/>
      <c r="AJ168" s="294"/>
      <c r="AK168" s="294"/>
      <c r="AL168" s="294"/>
      <c r="AM168" s="294"/>
      <c r="AN168" s="294"/>
      <c r="AO168" s="294"/>
      <c r="AP168" s="294"/>
      <c r="AQ168" s="294"/>
      <c r="AR168" s="294"/>
      <c r="AS168" s="294"/>
      <c r="AT168" s="294"/>
      <c r="AU168" s="294"/>
      <c r="AV168" s="294"/>
      <c r="AW168" s="294"/>
      <c r="AX168" s="294"/>
      <c r="AY168" s="294"/>
      <c r="AZ168" s="294"/>
      <c r="BA168" s="294"/>
      <c r="BB168" s="294"/>
      <c r="BC168" s="294"/>
      <c r="BD168" s="294"/>
      <c r="BE168" s="294"/>
      <c r="BF168" s="294"/>
      <c r="BG168" s="294"/>
      <c r="BH168" s="294"/>
      <c r="BI168" s="294"/>
      <c r="BJ168" s="294"/>
      <c r="BK168" s="294"/>
      <c r="BL168" s="294"/>
      <c r="BM168" s="294"/>
      <c r="BN168" s="294"/>
      <c r="BO168" s="294"/>
    </row>
    <row r="169" hidden="1" outlineLevel="1">
      <c r="A169" s="294"/>
      <c r="B169" s="333"/>
      <c r="D169" s="134"/>
      <c r="E169" s="294"/>
      <c r="F169" s="307"/>
      <c r="G169" s="307"/>
      <c r="H169" s="285"/>
      <c r="I169" s="294"/>
      <c r="J169" s="294"/>
      <c r="N169" s="294"/>
      <c r="O169" s="294"/>
      <c r="P169" s="294"/>
      <c r="Q169" s="294"/>
      <c r="R169" s="294"/>
      <c r="S169" s="294"/>
      <c r="T169" s="294"/>
      <c r="U169" s="294"/>
      <c r="V169" s="294"/>
      <c r="W169" s="294"/>
      <c r="X169" s="294"/>
      <c r="Y169" s="294"/>
      <c r="Z169" s="294"/>
      <c r="AA169" s="294"/>
      <c r="AB169" s="294"/>
      <c r="AC169" s="294"/>
      <c r="AD169" s="294"/>
      <c r="AE169" s="294"/>
      <c r="AF169" s="294"/>
      <c r="AG169" s="294"/>
      <c r="AH169" s="294"/>
      <c r="AI169" s="294"/>
      <c r="AJ169" s="294"/>
      <c r="AK169" s="294"/>
      <c r="AL169" s="294"/>
      <c r="AM169" s="294"/>
      <c r="AN169" s="294"/>
      <c r="AO169" s="294"/>
      <c r="AP169" s="294"/>
      <c r="AQ169" s="294"/>
      <c r="AR169" s="294"/>
      <c r="AS169" s="294"/>
      <c r="AT169" s="294"/>
      <c r="AU169" s="294"/>
      <c r="AV169" s="294"/>
      <c r="AW169" s="294"/>
      <c r="AX169" s="294"/>
      <c r="AY169" s="294"/>
      <c r="AZ169" s="294"/>
      <c r="BA169" s="294"/>
      <c r="BB169" s="294"/>
      <c r="BC169" s="294"/>
      <c r="BD169" s="294"/>
      <c r="BE169" s="294"/>
      <c r="BF169" s="294"/>
      <c r="BG169" s="294"/>
      <c r="BH169" s="294"/>
      <c r="BI169" s="294"/>
      <c r="BJ169" s="294"/>
      <c r="BK169" s="294"/>
      <c r="BL169" s="294"/>
      <c r="BM169" s="294"/>
      <c r="BN169" s="294"/>
      <c r="BO169" s="294"/>
    </row>
    <row r="170" hidden="1" outlineLevel="1">
      <c r="A170" s="294"/>
      <c r="B170" s="333"/>
      <c r="D170" s="134"/>
      <c r="E170" s="294"/>
      <c r="F170" s="307"/>
      <c r="G170" s="307"/>
      <c r="H170" s="285"/>
      <c r="I170" s="294"/>
      <c r="J170" s="294"/>
      <c r="N170" s="294"/>
      <c r="O170" s="294"/>
      <c r="P170" s="294"/>
      <c r="Q170" s="294"/>
      <c r="R170" s="294"/>
      <c r="S170" s="294"/>
      <c r="T170" s="294"/>
      <c r="U170" s="294"/>
      <c r="V170" s="294"/>
      <c r="W170" s="294"/>
      <c r="X170" s="294"/>
      <c r="Y170" s="294"/>
      <c r="Z170" s="294"/>
      <c r="AA170" s="294"/>
      <c r="AB170" s="294"/>
      <c r="AC170" s="294"/>
      <c r="AD170" s="294"/>
      <c r="AE170" s="294"/>
      <c r="AF170" s="294"/>
      <c r="AG170" s="294"/>
      <c r="AH170" s="294"/>
      <c r="AI170" s="294"/>
      <c r="AJ170" s="294"/>
      <c r="AK170" s="294"/>
      <c r="AL170" s="294"/>
      <c r="AM170" s="294"/>
      <c r="AN170" s="294"/>
      <c r="AO170" s="294"/>
      <c r="AP170" s="294"/>
      <c r="AQ170" s="294"/>
      <c r="AR170" s="294"/>
      <c r="AS170" s="294"/>
      <c r="AT170" s="294"/>
      <c r="AU170" s="294"/>
      <c r="AV170" s="294"/>
      <c r="AW170" s="294"/>
      <c r="AX170" s="294"/>
      <c r="AY170" s="294"/>
      <c r="AZ170" s="294"/>
      <c r="BA170" s="294"/>
      <c r="BB170" s="294"/>
      <c r="BC170" s="294"/>
      <c r="BD170" s="294"/>
      <c r="BE170" s="294"/>
      <c r="BF170" s="294"/>
      <c r="BG170" s="294"/>
      <c r="BH170" s="294"/>
      <c r="BI170" s="294"/>
      <c r="BJ170" s="294"/>
      <c r="BK170" s="294"/>
      <c r="BL170" s="294"/>
      <c r="BM170" s="294"/>
      <c r="BN170" s="294"/>
      <c r="BO170" s="294"/>
    </row>
    <row r="171" hidden="1" outlineLevel="1">
      <c r="A171" s="294"/>
      <c r="B171" s="333"/>
      <c r="D171" s="134"/>
      <c r="E171" s="294"/>
      <c r="F171" s="307"/>
      <c r="G171" s="307"/>
      <c r="H171" s="285"/>
      <c r="I171" s="294"/>
      <c r="J171" s="294"/>
      <c r="N171" s="294"/>
      <c r="O171" s="294"/>
      <c r="P171" s="294"/>
      <c r="Q171" s="294"/>
      <c r="R171" s="294"/>
      <c r="S171" s="294"/>
      <c r="T171" s="294"/>
      <c r="U171" s="294"/>
      <c r="V171" s="294"/>
      <c r="W171" s="294"/>
      <c r="X171" s="294"/>
      <c r="Y171" s="294"/>
      <c r="Z171" s="294"/>
      <c r="AA171" s="294"/>
      <c r="AB171" s="294"/>
      <c r="AC171" s="294"/>
      <c r="AD171" s="294"/>
      <c r="AE171" s="294"/>
      <c r="AF171" s="294"/>
      <c r="AG171" s="294"/>
      <c r="AH171" s="294"/>
      <c r="AI171" s="294"/>
      <c r="AJ171" s="294"/>
      <c r="AK171" s="294"/>
      <c r="AL171" s="294"/>
      <c r="AM171" s="294"/>
      <c r="AN171" s="294"/>
      <c r="AO171" s="294"/>
      <c r="AP171" s="294"/>
      <c r="AQ171" s="294"/>
      <c r="AR171" s="294"/>
      <c r="AS171" s="294"/>
      <c r="AT171" s="294"/>
      <c r="AU171" s="294"/>
      <c r="AV171" s="294"/>
      <c r="AW171" s="294"/>
      <c r="AX171" s="294"/>
      <c r="AY171" s="294"/>
      <c r="AZ171" s="294"/>
      <c r="BA171" s="294"/>
      <c r="BB171" s="294"/>
      <c r="BC171" s="294"/>
      <c r="BD171" s="294"/>
      <c r="BE171" s="294"/>
      <c r="BF171" s="294"/>
      <c r="BG171" s="294"/>
      <c r="BH171" s="294"/>
      <c r="BI171" s="294"/>
      <c r="BJ171" s="294"/>
      <c r="BK171" s="294"/>
      <c r="BL171" s="294"/>
      <c r="BM171" s="294"/>
      <c r="BN171" s="294"/>
      <c r="BO171" s="294"/>
    </row>
    <row r="172" hidden="1" outlineLevel="1">
      <c r="A172" s="294"/>
      <c r="B172" s="333"/>
      <c r="D172" s="134"/>
      <c r="E172" s="294"/>
      <c r="F172" s="307"/>
      <c r="G172" s="307"/>
      <c r="H172" s="285"/>
      <c r="I172" s="294"/>
      <c r="J172" s="294"/>
      <c r="N172" s="294"/>
      <c r="O172" s="294"/>
      <c r="P172" s="294"/>
      <c r="Q172" s="294"/>
      <c r="R172" s="294"/>
      <c r="S172" s="294"/>
      <c r="T172" s="294"/>
      <c r="U172" s="294"/>
      <c r="V172" s="294"/>
      <c r="W172" s="294"/>
      <c r="X172" s="294"/>
      <c r="Y172" s="294"/>
      <c r="Z172" s="294"/>
      <c r="AA172" s="294"/>
      <c r="AB172" s="294"/>
      <c r="AC172" s="294"/>
      <c r="AD172" s="294"/>
      <c r="AE172" s="294"/>
      <c r="AF172" s="294"/>
      <c r="AG172" s="294"/>
      <c r="AH172" s="294"/>
      <c r="AI172" s="294"/>
      <c r="AJ172" s="294"/>
      <c r="AK172" s="294"/>
      <c r="AL172" s="294"/>
      <c r="AM172" s="294"/>
      <c r="AN172" s="294"/>
      <c r="AO172" s="294"/>
      <c r="AP172" s="294"/>
      <c r="AQ172" s="294"/>
      <c r="AR172" s="294"/>
      <c r="AS172" s="294"/>
      <c r="AT172" s="294"/>
      <c r="AU172" s="294"/>
      <c r="AV172" s="294"/>
      <c r="AW172" s="294"/>
      <c r="AX172" s="294"/>
      <c r="AY172" s="294"/>
      <c r="AZ172" s="294"/>
      <c r="BA172" s="294"/>
      <c r="BB172" s="294"/>
      <c r="BC172" s="294"/>
      <c r="BD172" s="294"/>
      <c r="BE172" s="294"/>
      <c r="BF172" s="294"/>
      <c r="BG172" s="294"/>
      <c r="BH172" s="294"/>
      <c r="BI172" s="294"/>
      <c r="BJ172" s="294"/>
      <c r="BK172" s="294"/>
      <c r="BL172" s="294"/>
      <c r="BM172" s="294"/>
      <c r="BN172" s="294"/>
      <c r="BO172" s="294"/>
    </row>
    <row r="173" hidden="1" outlineLevel="1">
      <c r="A173" s="294"/>
      <c r="B173" s="333"/>
      <c r="D173" s="134"/>
      <c r="E173" s="294"/>
      <c r="F173" s="307"/>
      <c r="G173" s="307"/>
      <c r="H173" s="285"/>
      <c r="I173" s="294"/>
      <c r="J173" s="294"/>
      <c r="N173" s="294"/>
      <c r="O173" s="294"/>
      <c r="P173" s="294"/>
      <c r="Q173" s="294"/>
      <c r="R173" s="294"/>
      <c r="S173" s="294"/>
      <c r="T173" s="294"/>
      <c r="U173" s="294"/>
      <c r="V173" s="294"/>
      <c r="W173" s="294"/>
      <c r="X173" s="294"/>
      <c r="Y173" s="294"/>
      <c r="Z173" s="294"/>
      <c r="AA173" s="294"/>
      <c r="AB173" s="294"/>
      <c r="AC173" s="294"/>
      <c r="AD173" s="294"/>
      <c r="AE173" s="294"/>
      <c r="AF173" s="294"/>
      <c r="AG173" s="294"/>
      <c r="AH173" s="294"/>
      <c r="AI173" s="294"/>
      <c r="AJ173" s="294"/>
      <c r="AK173" s="294"/>
      <c r="AL173" s="294"/>
      <c r="AM173" s="294"/>
      <c r="AN173" s="294"/>
      <c r="AO173" s="294"/>
      <c r="AP173" s="294"/>
      <c r="AQ173" s="294"/>
      <c r="AR173" s="294"/>
      <c r="AS173" s="294"/>
      <c r="AT173" s="294"/>
      <c r="AU173" s="294"/>
      <c r="AV173" s="294"/>
      <c r="AW173" s="294"/>
      <c r="AX173" s="294"/>
      <c r="AY173" s="294"/>
      <c r="AZ173" s="294"/>
      <c r="BA173" s="294"/>
      <c r="BB173" s="294"/>
      <c r="BC173" s="294"/>
      <c r="BD173" s="294"/>
      <c r="BE173" s="294"/>
      <c r="BF173" s="294"/>
      <c r="BG173" s="294"/>
      <c r="BH173" s="294"/>
      <c r="BI173" s="294"/>
      <c r="BJ173" s="294"/>
      <c r="BK173" s="294"/>
      <c r="BL173" s="294"/>
      <c r="BM173" s="294"/>
      <c r="BN173" s="294"/>
      <c r="BO173" s="294"/>
    </row>
    <row r="174" hidden="1" outlineLevel="1">
      <c r="A174" s="294"/>
      <c r="B174" s="333"/>
      <c r="D174" s="134"/>
      <c r="E174" s="294"/>
      <c r="F174" s="307"/>
      <c r="G174" s="307"/>
      <c r="H174" s="285"/>
      <c r="I174" s="294"/>
      <c r="J174" s="294"/>
      <c r="N174" s="294"/>
      <c r="O174" s="294"/>
      <c r="P174" s="294"/>
      <c r="Q174" s="294"/>
      <c r="R174" s="294"/>
      <c r="S174" s="294"/>
      <c r="T174" s="294"/>
      <c r="U174" s="294"/>
      <c r="V174" s="294"/>
      <c r="W174" s="294"/>
      <c r="X174" s="294"/>
      <c r="Y174" s="294"/>
      <c r="Z174" s="294"/>
      <c r="AA174" s="294"/>
      <c r="AB174" s="294"/>
      <c r="AC174" s="294"/>
      <c r="AD174" s="294"/>
      <c r="AE174" s="294"/>
      <c r="AF174" s="294"/>
      <c r="AG174" s="294"/>
      <c r="AH174" s="294"/>
      <c r="AI174" s="294"/>
      <c r="AJ174" s="294"/>
      <c r="AK174" s="294"/>
      <c r="AL174" s="294"/>
      <c r="AM174" s="294"/>
      <c r="AN174" s="294"/>
      <c r="AO174" s="294"/>
      <c r="AP174" s="294"/>
      <c r="AQ174" s="294"/>
      <c r="AR174" s="294"/>
      <c r="AS174" s="294"/>
      <c r="AT174" s="294"/>
      <c r="AU174" s="294"/>
      <c r="AV174" s="294"/>
      <c r="AW174" s="294"/>
      <c r="AX174" s="294"/>
      <c r="AY174" s="294"/>
      <c r="AZ174" s="294"/>
      <c r="BA174" s="294"/>
      <c r="BB174" s="294"/>
      <c r="BC174" s="294"/>
      <c r="BD174" s="294"/>
      <c r="BE174" s="294"/>
      <c r="BF174" s="294"/>
      <c r="BG174" s="294"/>
      <c r="BH174" s="294"/>
      <c r="BI174" s="294"/>
      <c r="BJ174" s="294"/>
      <c r="BK174" s="294"/>
      <c r="BL174" s="294"/>
      <c r="BM174" s="294"/>
      <c r="BN174" s="294"/>
      <c r="BO174" s="294"/>
    </row>
    <row r="175" hidden="1" outlineLevel="1">
      <c r="A175" s="294"/>
      <c r="B175" s="333"/>
      <c r="D175" s="134"/>
      <c r="E175" s="294"/>
      <c r="F175" s="307"/>
      <c r="G175" s="307"/>
      <c r="H175" s="285"/>
      <c r="I175" s="294"/>
      <c r="J175" s="294"/>
      <c r="N175" s="294"/>
      <c r="O175" s="294"/>
      <c r="P175" s="294"/>
      <c r="Q175" s="294"/>
      <c r="R175" s="294"/>
      <c r="S175" s="294"/>
      <c r="T175" s="294"/>
      <c r="U175" s="294"/>
      <c r="V175" s="294"/>
      <c r="W175" s="294"/>
      <c r="X175" s="294"/>
      <c r="Y175" s="294"/>
      <c r="Z175" s="294"/>
      <c r="AA175" s="294"/>
      <c r="AB175" s="294"/>
      <c r="AC175" s="294"/>
      <c r="AD175" s="294"/>
      <c r="AE175" s="294"/>
      <c r="AF175" s="294"/>
      <c r="AG175" s="294"/>
      <c r="AH175" s="294"/>
      <c r="AI175" s="294"/>
      <c r="AJ175" s="294"/>
      <c r="AK175" s="294"/>
      <c r="AL175" s="294"/>
      <c r="AM175" s="294"/>
      <c r="AN175" s="294"/>
      <c r="AO175" s="294"/>
      <c r="AP175" s="294"/>
      <c r="AQ175" s="294"/>
      <c r="AR175" s="294"/>
      <c r="AS175" s="294"/>
      <c r="AT175" s="294"/>
      <c r="AU175" s="294"/>
      <c r="AV175" s="294"/>
      <c r="AW175" s="294"/>
      <c r="AX175" s="294"/>
      <c r="AY175" s="294"/>
      <c r="AZ175" s="294"/>
      <c r="BA175" s="294"/>
      <c r="BB175" s="294"/>
      <c r="BC175" s="294"/>
      <c r="BD175" s="294"/>
      <c r="BE175" s="294"/>
      <c r="BF175" s="294"/>
      <c r="BG175" s="294"/>
      <c r="BH175" s="294"/>
      <c r="BI175" s="294"/>
      <c r="BJ175" s="294"/>
      <c r="BK175" s="294"/>
      <c r="BL175" s="294"/>
      <c r="BM175" s="294"/>
      <c r="BN175" s="294"/>
      <c r="BO175" s="294"/>
    </row>
    <row r="176" hidden="1" outlineLevel="1">
      <c r="A176" s="294"/>
      <c r="B176" s="333"/>
      <c r="D176" s="134"/>
      <c r="E176" s="294"/>
      <c r="F176" s="307"/>
      <c r="G176" s="307"/>
      <c r="H176" s="285"/>
      <c r="I176" s="294"/>
      <c r="J176" s="294"/>
      <c r="N176" s="294"/>
      <c r="O176" s="294"/>
      <c r="P176" s="294"/>
      <c r="Q176" s="294"/>
      <c r="R176" s="294"/>
      <c r="S176" s="294"/>
      <c r="T176" s="294"/>
      <c r="U176" s="294"/>
      <c r="V176" s="294"/>
      <c r="W176" s="294"/>
      <c r="X176" s="294"/>
      <c r="Y176" s="294"/>
      <c r="Z176" s="294"/>
      <c r="AA176" s="294"/>
      <c r="AB176" s="294"/>
      <c r="AC176" s="294"/>
      <c r="AD176" s="294"/>
      <c r="AE176" s="294"/>
      <c r="AF176" s="294"/>
      <c r="AG176" s="294"/>
      <c r="AH176" s="294"/>
      <c r="AI176" s="294"/>
      <c r="AJ176" s="294"/>
      <c r="AK176" s="294"/>
      <c r="AL176" s="294"/>
      <c r="AM176" s="294"/>
      <c r="AN176" s="294"/>
      <c r="AO176" s="294"/>
      <c r="AP176" s="294"/>
      <c r="AQ176" s="294"/>
      <c r="AR176" s="294"/>
      <c r="AS176" s="294"/>
      <c r="AT176" s="294"/>
      <c r="AU176" s="294"/>
      <c r="AV176" s="294"/>
      <c r="AW176" s="294"/>
      <c r="AX176" s="294"/>
      <c r="AY176" s="294"/>
      <c r="AZ176" s="294"/>
      <c r="BA176" s="294"/>
      <c r="BB176" s="294"/>
      <c r="BC176" s="294"/>
      <c r="BD176" s="294"/>
      <c r="BE176" s="294"/>
      <c r="BF176" s="294"/>
      <c r="BG176" s="294"/>
      <c r="BH176" s="294"/>
      <c r="BI176" s="294"/>
      <c r="BJ176" s="294"/>
      <c r="BK176" s="294"/>
      <c r="BL176" s="294"/>
      <c r="BM176" s="294"/>
      <c r="BN176" s="294"/>
      <c r="BO176" s="294"/>
    </row>
    <row r="177" hidden="1" outlineLevel="1">
      <c r="A177" s="294"/>
      <c r="B177" s="333"/>
      <c r="D177" s="134"/>
      <c r="E177" s="294"/>
      <c r="F177" s="307"/>
      <c r="G177" s="307"/>
      <c r="H177" s="285"/>
      <c r="I177" s="294"/>
      <c r="J177" s="294"/>
      <c r="N177" s="294"/>
      <c r="O177" s="294"/>
      <c r="P177" s="294"/>
      <c r="Q177" s="294"/>
      <c r="R177" s="294"/>
      <c r="S177" s="294"/>
      <c r="T177" s="294"/>
      <c r="U177" s="294"/>
      <c r="V177" s="294"/>
      <c r="W177" s="294"/>
      <c r="X177" s="294"/>
      <c r="Y177" s="294"/>
      <c r="Z177" s="294"/>
      <c r="AA177" s="294"/>
      <c r="AB177" s="294"/>
      <c r="AC177" s="294"/>
      <c r="AD177" s="294"/>
      <c r="AE177" s="294"/>
      <c r="AF177" s="294"/>
      <c r="AG177" s="294"/>
      <c r="AH177" s="294"/>
      <c r="AI177" s="294"/>
      <c r="AJ177" s="294"/>
      <c r="AK177" s="294"/>
      <c r="AL177" s="294"/>
      <c r="AM177" s="294"/>
      <c r="AN177" s="294"/>
      <c r="AO177" s="294"/>
      <c r="AP177" s="294"/>
      <c r="AQ177" s="294"/>
      <c r="AR177" s="294"/>
      <c r="AS177" s="294"/>
      <c r="AT177" s="294"/>
      <c r="AU177" s="294"/>
      <c r="AV177" s="294"/>
      <c r="AW177" s="294"/>
      <c r="AX177" s="294"/>
      <c r="AY177" s="294"/>
      <c r="AZ177" s="294"/>
      <c r="BA177" s="294"/>
      <c r="BB177" s="294"/>
      <c r="BC177" s="294"/>
      <c r="BD177" s="294"/>
      <c r="BE177" s="294"/>
      <c r="BF177" s="294"/>
      <c r="BG177" s="294"/>
      <c r="BH177" s="294"/>
      <c r="BI177" s="294"/>
      <c r="BJ177" s="294"/>
      <c r="BK177" s="294"/>
      <c r="BL177" s="294"/>
      <c r="BM177" s="294"/>
      <c r="BN177" s="294"/>
      <c r="BO177" s="294"/>
    </row>
    <row r="178" hidden="1" outlineLevel="1">
      <c r="A178" s="294"/>
      <c r="B178" s="333"/>
      <c r="D178" s="134"/>
      <c r="E178" s="294"/>
      <c r="F178" s="307"/>
      <c r="G178" s="307"/>
      <c r="H178" s="285"/>
      <c r="I178" s="294"/>
      <c r="J178" s="294"/>
      <c r="N178" s="294"/>
      <c r="O178" s="294"/>
      <c r="P178" s="294"/>
      <c r="Q178" s="294"/>
      <c r="R178" s="294"/>
      <c r="S178" s="294"/>
      <c r="T178" s="294"/>
      <c r="U178" s="294"/>
      <c r="V178" s="294"/>
      <c r="W178" s="294"/>
      <c r="X178" s="294"/>
      <c r="Y178" s="294"/>
      <c r="Z178" s="294"/>
      <c r="AA178" s="294"/>
      <c r="AB178" s="294"/>
      <c r="AC178" s="294"/>
      <c r="AD178" s="294"/>
      <c r="AE178" s="294"/>
      <c r="AF178" s="294"/>
      <c r="AG178" s="294"/>
      <c r="AH178" s="294"/>
      <c r="AI178" s="294"/>
      <c r="AJ178" s="294"/>
      <c r="AK178" s="294"/>
      <c r="AL178" s="294"/>
      <c r="AM178" s="294"/>
      <c r="AN178" s="294"/>
      <c r="AO178" s="294"/>
      <c r="AP178" s="294"/>
      <c r="AQ178" s="294"/>
      <c r="AR178" s="294"/>
      <c r="AS178" s="294"/>
      <c r="AT178" s="294"/>
      <c r="AU178" s="294"/>
      <c r="AV178" s="294"/>
      <c r="AW178" s="294"/>
      <c r="AX178" s="294"/>
      <c r="AY178" s="294"/>
      <c r="AZ178" s="294"/>
      <c r="BA178" s="294"/>
      <c r="BB178" s="294"/>
      <c r="BC178" s="294"/>
      <c r="BD178" s="294"/>
      <c r="BE178" s="294"/>
      <c r="BF178" s="294"/>
      <c r="BG178" s="294"/>
      <c r="BH178" s="294"/>
      <c r="BI178" s="294"/>
      <c r="BJ178" s="294"/>
      <c r="BK178" s="294"/>
      <c r="BL178" s="294"/>
      <c r="BM178" s="294"/>
      <c r="BN178" s="294"/>
      <c r="BO178" s="294"/>
    </row>
    <row r="179" hidden="1" outlineLevel="1">
      <c r="A179" s="294"/>
      <c r="B179" s="333"/>
      <c r="D179" s="134"/>
      <c r="E179" s="294"/>
      <c r="F179" s="307"/>
      <c r="G179" s="307"/>
      <c r="H179" s="285"/>
      <c r="I179" s="294"/>
      <c r="J179" s="294"/>
      <c r="N179" s="294"/>
      <c r="O179" s="294"/>
      <c r="P179" s="294"/>
      <c r="Q179" s="294"/>
      <c r="R179" s="294"/>
      <c r="S179" s="294"/>
      <c r="T179" s="294"/>
      <c r="U179" s="294"/>
      <c r="V179" s="294"/>
      <c r="W179" s="294"/>
      <c r="X179" s="294"/>
      <c r="Y179" s="294"/>
      <c r="Z179" s="294"/>
      <c r="AA179" s="294"/>
      <c r="AB179" s="294"/>
      <c r="AC179" s="294"/>
      <c r="AD179" s="294"/>
      <c r="AE179" s="294"/>
      <c r="AF179" s="294"/>
      <c r="AG179" s="294"/>
      <c r="AH179" s="294"/>
      <c r="AI179" s="294"/>
      <c r="AJ179" s="294"/>
      <c r="AK179" s="294"/>
      <c r="AL179" s="294"/>
      <c r="AM179" s="294"/>
      <c r="AN179" s="294"/>
      <c r="AO179" s="294"/>
      <c r="AP179" s="294"/>
      <c r="AQ179" s="294"/>
      <c r="AR179" s="294"/>
      <c r="AS179" s="294"/>
      <c r="AT179" s="294"/>
      <c r="AU179" s="294"/>
      <c r="AV179" s="294"/>
      <c r="AW179" s="294"/>
      <c r="AX179" s="294"/>
      <c r="AY179" s="294"/>
      <c r="AZ179" s="294"/>
      <c r="BA179" s="294"/>
      <c r="BB179" s="294"/>
      <c r="BC179" s="294"/>
      <c r="BD179" s="294"/>
      <c r="BE179" s="294"/>
      <c r="BF179" s="294"/>
      <c r="BG179" s="294"/>
      <c r="BH179" s="294"/>
      <c r="BI179" s="294"/>
      <c r="BJ179" s="294"/>
      <c r="BK179" s="294"/>
      <c r="BL179" s="294"/>
      <c r="BM179" s="294"/>
      <c r="BN179" s="294"/>
      <c r="BO179" s="294"/>
    </row>
    <row r="180" hidden="1" outlineLevel="1">
      <c r="A180" s="294"/>
      <c r="B180" s="333"/>
      <c r="D180" s="134"/>
      <c r="E180" s="294"/>
      <c r="F180" s="307"/>
      <c r="G180" s="307"/>
      <c r="H180" s="285"/>
      <c r="I180" s="294"/>
      <c r="J180" s="294"/>
      <c r="N180" s="294"/>
      <c r="O180" s="294"/>
      <c r="P180" s="294"/>
      <c r="Q180" s="294"/>
      <c r="R180" s="294"/>
      <c r="S180" s="294"/>
      <c r="T180" s="294"/>
      <c r="U180" s="294"/>
      <c r="V180" s="294"/>
      <c r="W180" s="294"/>
      <c r="X180" s="294"/>
      <c r="Y180" s="294"/>
      <c r="Z180" s="294"/>
      <c r="AA180" s="294"/>
      <c r="AB180" s="294"/>
      <c r="AC180" s="294"/>
      <c r="AD180" s="294"/>
      <c r="AE180" s="294"/>
      <c r="AF180" s="294"/>
      <c r="AG180" s="294"/>
      <c r="AH180" s="294"/>
      <c r="AI180" s="294"/>
      <c r="AJ180" s="294"/>
      <c r="AK180" s="294"/>
      <c r="AL180" s="294"/>
      <c r="AM180" s="294"/>
      <c r="AN180" s="294"/>
      <c r="AO180" s="294"/>
      <c r="AP180" s="294"/>
      <c r="AQ180" s="294"/>
      <c r="AR180" s="294"/>
      <c r="AS180" s="294"/>
      <c r="AT180" s="294"/>
      <c r="AU180" s="294"/>
      <c r="AV180" s="294"/>
      <c r="AW180" s="294"/>
      <c r="AX180" s="294"/>
      <c r="AY180" s="294"/>
      <c r="AZ180" s="294"/>
      <c r="BA180" s="294"/>
      <c r="BB180" s="294"/>
      <c r="BC180" s="294"/>
      <c r="BD180" s="294"/>
      <c r="BE180" s="294"/>
      <c r="BF180" s="294"/>
      <c r="BG180" s="294"/>
      <c r="BH180" s="294"/>
      <c r="BI180" s="294"/>
      <c r="BJ180" s="294"/>
      <c r="BK180" s="294"/>
      <c r="BL180" s="294"/>
      <c r="BM180" s="294"/>
      <c r="BN180" s="294"/>
      <c r="BO180" s="294"/>
    </row>
    <row r="181" hidden="1" outlineLevel="1">
      <c r="A181" s="294"/>
      <c r="B181" s="333"/>
      <c r="D181" s="134"/>
      <c r="E181" s="294"/>
      <c r="F181" s="307"/>
      <c r="G181" s="307"/>
      <c r="H181" s="285"/>
      <c r="I181" s="294"/>
      <c r="J181" s="294"/>
      <c r="N181" s="294"/>
      <c r="O181" s="294"/>
      <c r="P181" s="294"/>
      <c r="Q181" s="294"/>
      <c r="R181" s="294"/>
      <c r="S181" s="294"/>
      <c r="T181" s="294"/>
      <c r="U181" s="294"/>
      <c r="V181" s="294"/>
      <c r="W181" s="294"/>
      <c r="X181" s="294"/>
      <c r="Y181" s="294"/>
      <c r="Z181" s="294"/>
      <c r="AA181" s="294"/>
      <c r="AB181" s="294"/>
      <c r="AC181" s="294"/>
      <c r="AD181" s="294"/>
      <c r="AE181" s="294"/>
      <c r="AF181" s="294"/>
      <c r="AG181" s="294"/>
      <c r="AH181" s="294"/>
      <c r="AI181" s="294"/>
      <c r="AJ181" s="294"/>
      <c r="AK181" s="294"/>
      <c r="AL181" s="294"/>
      <c r="AM181" s="294"/>
      <c r="AN181" s="294"/>
      <c r="AO181" s="294"/>
      <c r="AP181" s="294"/>
      <c r="AQ181" s="294"/>
      <c r="AR181" s="294"/>
      <c r="AS181" s="294"/>
      <c r="AT181" s="294"/>
      <c r="AU181" s="294"/>
      <c r="AV181" s="294"/>
      <c r="AW181" s="294"/>
      <c r="AX181" s="294"/>
      <c r="AY181" s="294"/>
      <c r="AZ181" s="294"/>
      <c r="BA181" s="294"/>
      <c r="BB181" s="294"/>
      <c r="BC181" s="294"/>
      <c r="BD181" s="294"/>
      <c r="BE181" s="294"/>
      <c r="BF181" s="294"/>
      <c r="BG181" s="294"/>
      <c r="BH181" s="294"/>
      <c r="BI181" s="294"/>
      <c r="BJ181" s="294"/>
      <c r="BK181" s="294"/>
      <c r="BL181" s="294"/>
      <c r="BM181" s="294"/>
      <c r="BN181" s="294"/>
      <c r="BO181" s="294"/>
    </row>
    <row r="182" hidden="1" outlineLevel="1">
      <c r="A182" s="294"/>
      <c r="B182" s="333"/>
      <c r="D182" s="134"/>
      <c r="E182" s="294"/>
      <c r="F182" s="307"/>
      <c r="G182" s="307"/>
      <c r="H182" s="285"/>
      <c r="I182" s="294"/>
      <c r="J182" s="294"/>
      <c r="N182" s="294"/>
      <c r="O182" s="294"/>
      <c r="P182" s="294"/>
      <c r="Q182" s="294"/>
      <c r="R182" s="294"/>
      <c r="S182" s="294"/>
      <c r="T182" s="294"/>
      <c r="U182" s="294"/>
      <c r="V182" s="294"/>
      <c r="W182" s="294"/>
      <c r="X182" s="294"/>
      <c r="Y182" s="294"/>
      <c r="Z182" s="294"/>
      <c r="AA182" s="294"/>
      <c r="AB182" s="294"/>
      <c r="AC182" s="294"/>
      <c r="AD182" s="294"/>
      <c r="AE182" s="294"/>
      <c r="AF182" s="294"/>
      <c r="AG182" s="294"/>
      <c r="AH182" s="294"/>
      <c r="AI182" s="294"/>
      <c r="AJ182" s="294"/>
      <c r="AK182" s="294"/>
      <c r="AL182" s="294"/>
      <c r="AM182" s="294"/>
      <c r="AN182" s="294"/>
      <c r="AO182" s="294"/>
      <c r="AP182" s="294"/>
      <c r="AQ182" s="294"/>
      <c r="AR182" s="294"/>
      <c r="AS182" s="294"/>
      <c r="AT182" s="294"/>
      <c r="AU182" s="294"/>
      <c r="AV182" s="294"/>
      <c r="AW182" s="294"/>
      <c r="AX182" s="294"/>
      <c r="AY182" s="294"/>
      <c r="AZ182" s="294"/>
      <c r="BA182" s="294"/>
      <c r="BB182" s="294"/>
      <c r="BC182" s="294"/>
      <c r="BD182" s="294"/>
      <c r="BE182" s="294"/>
      <c r="BF182" s="294"/>
      <c r="BG182" s="294"/>
      <c r="BH182" s="294"/>
      <c r="BI182" s="294"/>
      <c r="BJ182" s="294"/>
      <c r="BK182" s="294"/>
      <c r="BL182" s="294"/>
      <c r="BM182" s="294"/>
      <c r="BN182" s="294"/>
      <c r="BO182" s="294"/>
    </row>
    <row r="183" hidden="1" outlineLevel="1">
      <c r="A183" s="294"/>
      <c r="B183" s="333"/>
      <c r="D183" s="134"/>
      <c r="E183" s="294"/>
      <c r="F183" s="307"/>
      <c r="G183" s="307"/>
      <c r="H183" s="285"/>
      <c r="I183" s="294"/>
      <c r="J183" s="294"/>
      <c r="N183" s="294"/>
      <c r="O183" s="294"/>
      <c r="P183" s="294"/>
      <c r="Q183" s="294"/>
      <c r="R183" s="294"/>
      <c r="S183" s="294"/>
      <c r="T183" s="294"/>
      <c r="U183" s="294"/>
      <c r="V183" s="294"/>
      <c r="W183" s="294"/>
      <c r="X183" s="294"/>
      <c r="Y183" s="294"/>
      <c r="Z183" s="294"/>
      <c r="AA183" s="294"/>
      <c r="AB183" s="294"/>
      <c r="AC183" s="294"/>
      <c r="AD183" s="294"/>
      <c r="AE183" s="294"/>
      <c r="AF183" s="294"/>
      <c r="AG183" s="294"/>
      <c r="AH183" s="294"/>
      <c r="AI183" s="294"/>
      <c r="AJ183" s="294"/>
      <c r="AK183" s="294"/>
      <c r="AL183" s="294"/>
      <c r="AM183" s="294"/>
      <c r="AN183" s="294"/>
      <c r="AO183" s="294"/>
      <c r="AP183" s="294"/>
      <c r="AQ183" s="294"/>
      <c r="AR183" s="294"/>
      <c r="AS183" s="294"/>
      <c r="AT183" s="294"/>
      <c r="AU183" s="294"/>
      <c r="AV183" s="294"/>
      <c r="AW183" s="294"/>
      <c r="AX183" s="294"/>
      <c r="AY183" s="294"/>
      <c r="AZ183" s="294"/>
      <c r="BA183" s="294"/>
      <c r="BB183" s="294"/>
      <c r="BC183" s="294"/>
      <c r="BD183" s="294"/>
      <c r="BE183" s="294"/>
      <c r="BF183" s="294"/>
      <c r="BG183" s="294"/>
      <c r="BH183" s="294"/>
      <c r="BI183" s="294"/>
      <c r="BJ183" s="294"/>
      <c r="BK183" s="294"/>
      <c r="BL183" s="294"/>
      <c r="BM183" s="294"/>
      <c r="BN183" s="294"/>
      <c r="BO183" s="294"/>
    </row>
    <row r="184" hidden="1" outlineLevel="1">
      <c r="A184" s="294"/>
      <c r="B184" s="333"/>
      <c r="D184" s="134"/>
      <c r="E184" s="294"/>
      <c r="F184" s="307"/>
      <c r="G184" s="307"/>
      <c r="H184" s="285"/>
      <c r="I184" s="294"/>
      <c r="J184" s="294"/>
      <c r="N184" s="294"/>
      <c r="O184" s="294"/>
      <c r="P184" s="294"/>
      <c r="Q184" s="294"/>
      <c r="R184" s="294"/>
      <c r="S184" s="294"/>
      <c r="T184" s="294"/>
      <c r="U184" s="294"/>
      <c r="V184" s="294"/>
      <c r="W184" s="294"/>
      <c r="X184" s="294"/>
      <c r="Y184" s="294"/>
      <c r="Z184" s="294"/>
      <c r="AA184" s="294"/>
      <c r="AB184" s="294"/>
      <c r="AC184" s="294"/>
      <c r="AD184" s="294"/>
      <c r="AE184" s="294"/>
      <c r="AF184" s="294"/>
      <c r="AG184" s="294"/>
      <c r="AH184" s="294"/>
      <c r="AI184" s="294"/>
      <c r="AJ184" s="294"/>
      <c r="AK184" s="294"/>
      <c r="AL184" s="294"/>
      <c r="AM184" s="294"/>
      <c r="AN184" s="294"/>
      <c r="AO184" s="294"/>
      <c r="AP184" s="294"/>
      <c r="AQ184" s="294"/>
      <c r="AR184" s="294"/>
      <c r="AS184" s="294"/>
      <c r="AT184" s="294"/>
      <c r="AU184" s="294"/>
      <c r="AV184" s="294"/>
      <c r="AW184" s="294"/>
      <c r="AX184" s="294"/>
      <c r="AY184" s="294"/>
      <c r="AZ184" s="294"/>
      <c r="BA184" s="294"/>
      <c r="BB184" s="294"/>
      <c r="BC184" s="294"/>
      <c r="BD184" s="294"/>
      <c r="BE184" s="294"/>
      <c r="BF184" s="294"/>
      <c r="BG184" s="294"/>
      <c r="BH184" s="294"/>
      <c r="BI184" s="294"/>
      <c r="BJ184" s="294"/>
      <c r="BK184" s="294"/>
      <c r="BL184" s="294"/>
      <c r="BM184" s="294"/>
      <c r="BN184" s="294"/>
      <c r="BO184" s="294"/>
    </row>
    <row r="185" hidden="1" outlineLevel="1">
      <c r="A185" s="294"/>
      <c r="B185" s="333"/>
      <c r="D185" s="134"/>
      <c r="E185" s="294"/>
      <c r="F185" s="307"/>
      <c r="G185" s="307"/>
      <c r="H185" s="285"/>
      <c r="I185" s="294"/>
      <c r="J185" s="294"/>
      <c r="N185" s="294"/>
      <c r="O185" s="294"/>
      <c r="P185" s="294"/>
      <c r="Q185" s="294"/>
      <c r="R185" s="294"/>
      <c r="S185" s="294"/>
      <c r="T185" s="294"/>
      <c r="U185" s="294"/>
      <c r="V185" s="294"/>
      <c r="W185" s="294"/>
      <c r="X185" s="294"/>
      <c r="Y185" s="294"/>
      <c r="Z185" s="294"/>
      <c r="AA185" s="294"/>
      <c r="AB185" s="294"/>
      <c r="AC185" s="294"/>
      <c r="AD185" s="294"/>
      <c r="AE185" s="294"/>
      <c r="AF185" s="294"/>
      <c r="AG185" s="294"/>
      <c r="AH185" s="294"/>
      <c r="AI185" s="294"/>
      <c r="AJ185" s="294"/>
      <c r="AK185" s="294"/>
      <c r="AL185" s="294"/>
      <c r="AM185" s="294"/>
      <c r="AN185" s="294"/>
      <c r="AO185" s="294"/>
      <c r="AP185" s="294"/>
      <c r="AQ185" s="294"/>
      <c r="AR185" s="294"/>
      <c r="AS185" s="294"/>
      <c r="AT185" s="294"/>
      <c r="AU185" s="294"/>
      <c r="AV185" s="294"/>
      <c r="AW185" s="294"/>
      <c r="AX185" s="294"/>
      <c r="AY185" s="294"/>
      <c r="AZ185" s="294"/>
      <c r="BA185" s="294"/>
      <c r="BB185" s="294"/>
      <c r="BC185" s="294"/>
      <c r="BD185" s="294"/>
      <c r="BE185" s="294"/>
      <c r="BF185" s="294"/>
      <c r="BG185" s="294"/>
      <c r="BH185" s="294"/>
      <c r="BI185" s="294"/>
      <c r="BJ185" s="294"/>
      <c r="BK185" s="294"/>
      <c r="BL185" s="294"/>
      <c r="BM185" s="294"/>
      <c r="BN185" s="294"/>
      <c r="BO185" s="294"/>
    </row>
    <row r="186" hidden="1" outlineLevel="1">
      <c r="A186" s="294"/>
      <c r="B186" s="333"/>
      <c r="D186" s="134"/>
      <c r="E186" s="294"/>
      <c r="F186" s="307"/>
      <c r="G186" s="307"/>
      <c r="H186" s="285"/>
      <c r="I186" s="294"/>
      <c r="J186" s="294"/>
      <c r="N186" s="294"/>
      <c r="O186" s="294"/>
      <c r="P186" s="294"/>
      <c r="Q186" s="294"/>
      <c r="R186" s="294"/>
      <c r="S186" s="294"/>
      <c r="T186" s="294"/>
      <c r="U186" s="294"/>
      <c r="V186" s="294"/>
      <c r="W186" s="294"/>
      <c r="X186" s="294"/>
      <c r="Y186" s="294"/>
      <c r="Z186" s="294"/>
      <c r="AA186" s="294"/>
      <c r="AB186" s="294"/>
      <c r="AC186" s="294"/>
      <c r="AD186" s="294"/>
      <c r="AE186" s="294"/>
      <c r="AF186" s="294"/>
      <c r="AG186" s="294"/>
      <c r="AH186" s="294"/>
      <c r="AI186" s="294"/>
      <c r="AJ186" s="294"/>
      <c r="AK186" s="294"/>
      <c r="AL186" s="294"/>
      <c r="AM186" s="294"/>
      <c r="AN186" s="294"/>
      <c r="AO186" s="294"/>
      <c r="AP186" s="294"/>
      <c r="AQ186" s="294"/>
      <c r="AR186" s="294"/>
      <c r="AS186" s="294"/>
      <c r="AT186" s="294"/>
      <c r="AU186" s="294"/>
      <c r="AV186" s="294"/>
      <c r="AW186" s="294"/>
      <c r="AX186" s="294"/>
      <c r="AY186" s="294"/>
      <c r="AZ186" s="294"/>
      <c r="BA186" s="294"/>
      <c r="BB186" s="294"/>
      <c r="BC186" s="294"/>
      <c r="BD186" s="294"/>
      <c r="BE186" s="294"/>
      <c r="BF186" s="294"/>
      <c r="BG186" s="294"/>
      <c r="BH186" s="294"/>
      <c r="BI186" s="294"/>
      <c r="BJ186" s="294"/>
      <c r="BK186" s="294"/>
      <c r="BL186" s="294"/>
      <c r="BM186" s="294"/>
      <c r="BN186" s="294"/>
      <c r="BO186" s="294"/>
    </row>
    <row r="187" hidden="1" outlineLevel="1">
      <c r="A187" s="294"/>
      <c r="B187" s="333"/>
      <c r="D187" s="134"/>
      <c r="E187" s="294"/>
      <c r="F187" s="307"/>
      <c r="G187" s="307"/>
      <c r="H187" s="285"/>
      <c r="I187" s="294"/>
      <c r="J187" s="294"/>
      <c r="N187" s="294"/>
      <c r="O187" s="294"/>
      <c r="P187" s="294"/>
      <c r="Q187" s="294"/>
      <c r="R187" s="294"/>
      <c r="S187" s="294"/>
      <c r="T187" s="294"/>
      <c r="U187" s="294"/>
      <c r="V187" s="294"/>
      <c r="W187" s="294"/>
      <c r="X187" s="294"/>
      <c r="Y187" s="294"/>
      <c r="Z187" s="294"/>
      <c r="AA187" s="294"/>
      <c r="AB187" s="294"/>
      <c r="AC187" s="294"/>
      <c r="AD187" s="294"/>
      <c r="AE187" s="294"/>
      <c r="AF187" s="294"/>
      <c r="AG187" s="294"/>
      <c r="AH187" s="294"/>
      <c r="AI187" s="294"/>
      <c r="AJ187" s="294"/>
      <c r="AK187" s="294"/>
      <c r="AL187" s="294"/>
      <c r="AM187" s="294"/>
      <c r="AN187" s="294"/>
      <c r="AO187" s="294"/>
      <c r="AP187" s="294"/>
      <c r="AQ187" s="294"/>
      <c r="AR187" s="294"/>
      <c r="AS187" s="294"/>
      <c r="AT187" s="294"/>
      <c r="AU187" s="294"/>
      <c r="AV187" s="294"/>
      <c r="AW187" s="294"/>
      <c r="AX187" s="294"/>
      <c r="AY187" s="294"/>
      <c r="AZ187" s="294"/>
      <c r="BA187" s="294"/>
      <c r="BB187" s="294"/>
      <c r="BC187" s="294"/>
      <c r="BD187" s="294"/>
      <c r="BE187" s="294"/>
      <c r="BF187" s="294"/>
      <c r="BG187" s="294"/>
      <c r="BH187" s="294"/>
      <c r="BI187" s="294"/>
      <c r="BJ187" s="294"/>
      <c r="BK187" s="294"/>
      <c r="BL187" s="294"/>
      <c r="BM187" s="294"/>
      <c r="BN187" s="294"/>
      <c r="BO187" s="294"/>
    </row>
    <row r="188" hidden="1" outlineLevel="1">
      <c r="A188" s="294"/>
      <c r="B188" s="333"/>
      <c r="D188" s="134"/>
      <c r="E188" s="294"/>
      <c r="F188" s="307"/>
      <c r="G188" s="307"/>
      <c r="H188" s="285"/>
      <c r="I188" s="294"/>
      <c r="J188" s="294"/>
      <c r="N188" s="294"/>
      <c r="O188" s="294"/>
      <c r="P188" s="294"/>
      <c r="Q188" s="294"/>
      <c r="R188" s="294"/>
      <c r="S188" s="294"/>
      <c r="T188" s="294"/>
      <c r="U188" s="294"/>
      <c r="V188" s="294"/>
      <c r="W188" s="294"/>
      <c r="X188" s="294"/>
      <c r="Y188" s="294"/>
      <c r="Z188" s="294"/>
      <c r="AA188" s="294"/>
      <c r="AB188" s="294"/>
      <c r="AC188" s="294"/>
      <c r="AD188" s="294"/>
      <c r="AE188" s="294"/>
      <c r="AF188" s="294"/>
      <c r="AG188" s="294"/>
      <c r="AH188" s="294"/>
      <c r="AI188" s="294"/>
      <c r="AJ188" s="294"/>
      <c r="AK188" s="294"/>
      <c r="AL188" s="294"/>
      <c r="AM188" s="294"/>
      <c r="AN188" s="294"/>
      <c r="AO188" s="294"/>
      <c r="AP188" s="294"/>
      <c r="AQ188" s="294"/>
      <c r="AR188" s="294"/>
      <c r="AS188" s="294"/>
      <c r="AT188" s="294"/>
      <c r="AU188" s="294"/>
      <c r="AV188" s="294"/>
      <c r="AW188" s="294"/>
      <c r="AX188" s="294"/>
      <c r="AY188" s="294"/>
      <c r="AZ188" s="294"/>
      <c r="BA188" s="294"/>
      <c r="BB188" s="294"/>
      <c r="BC188" s="294"/>
      <c r="BD188" s="294"/>
      <c r="BE188" s="294"/>
      <c r="BF188" s="294"/>
      <c r="BG188" s="294"/>
      <c r="BH188" s="294"/>
      <c r="BI188" s="294"/>
      <c r="BJ188" s="294"/>
      <c r="BK188" s="294"/>
      <c r="BL188" s="294"/>
      <c r="BM188" s="294"/>
      <c r="BN188" s="294"/>
      <c r="BO188" s="294"/>
    </row>
    <row r="189" hidden="1" outlineLevel="1">
      <c r="A189" s="294"/>
      <c r="B189" s="333"/>
      <c r="D189" s="134"/>
      <c r="E189" s="294"/>
      <c r="F189" s="307"/>
      <c r="G189" s="307"/>
      <c r="H189" s="285"/>
      <c r="I189" s="294"/>
      <c r="J189" s="294"/>
      <c r="N189" s="294"/>
      <c r="O189" s="294"/>
      <c r="P189" s="294"/>
      <c r="Q189" s="294"/>
      <c r="R189" s="294"/>
      <c r="S189" s="294"/>
      <c r="T189" s="294"/>
      <c r="U189" s="294"/>
      <c r="V189" s="294"/>
      <c r="W189" s="294"/>
      <c r="X189" s="294"/>
      <c r="Y189" s="294"/>
      <c r="Z189" s="294"/>
      <c r="AA189" s="294"/>
      <c r="AB189" s="294"/>
      <c r="AC189" s="294"/>
      <c r="AD189" s="294"/>
      <c r="AE189" s="294"/>
      <c r="AF189" s="294"/>
      <c r="AG189" s="294"/>
      <c r="AH189" s="294"/>
      <c r="AI189" s="294"/>
      <c r="AJ189" s="294"/>
      <c r="AK189" s="294"/>
      <c r="AL189" s="294"/>
      <c r="AM189" s="294"/>
      <c r="AN189" s="294"/>
      <c r="AO189" s="294"/>
      <c r="AP189" s="294"/>
      <c r="AQ189" s="294"/>
      <c r="AR189" s="294"/>
      <c r="AS189" s="294"/>
      <c r="AT189" s="294"/>
      <c r="AU189" s="294"/>
      <c r="AV189" s="294"/>
      <c r="AW189" s="294"/>
      <c r="AX189" s="294"/>
      <c r="AY189" s="294"/>
      <c r="AZ189" s="294"/>
      <c r="BA189" s="294"/>
      <c r="BB189" s="294"/>
      <c r="BC189" s="294"/>
      <c r="BD189" s="294"/>
      <c r="BE189" s="294"/>
      <c r="BF189" s="294"/>
      <c r="BG189" s="294"/>
      <c r="BH189" s="294"/>
      <c r="BI189" s="294"/>
      <c r="BJ189" s="294"/>
      <c r="BK189" s="294"/>
      <c r="BL189" s="294"/>
      <c r="BM189" s="294"/>
      <c r="BN189" s="294"/>
      <c r="BO189" s="294"/>
    </row>
    <row r="190" hidden="1" outlineLevel="1">
      <c r="A190" s="294"/>
      <c r="B190" s="333"/>
      <c r="D190" s="134"/>
      <c r="E190" s="294"/>
      <c r="F190" s="307"/>
      <c r="G190" s="307"/>
      <c r="H190" s="285"/>
      <c r="I190" s="294"/>
      <c r="J190" s="294"/>
      <c r="N190" s="294"/>
      <c r="O190" s="294"/>
      <c r="P190" s="294"/>
      <c r="Q190" s="294"/>
      <c r="R190" s="294"/>
      <c r="S190" s="294"/>
      <c r="T190" s="294"/>
      <c r="U190" s="294"/>
      <c r="V190" s="294"/>
      <c r="W190" s="294"/>
      <c r="X190" s="294"/>
      <c r="Y190" s="294"/>
      <c r="Z190" s="294"/>
      <c r="AA190" s="294"/>
      <c r="AB190" s="294"/>
      <c r="AC190" s="294"/>
      <c r="AD190" s="294"/>
      <c r="AE190" s="294"/>
      <c r="AF190" s="294"/>
      <c r="AG190" s="294"/>
      <c r="AH190" s="294"/>
      <c r="AI190" s="294"/>
      <c r="AJ190" s="294"/>
      <c r="AK190" s="294"/>
      <c r="AL190" s="294"/>
      <c r="AM190" s="294"/>
      <c r="AN190" s="294"/>
      <c r="AO190" s="294"/>
      <c r="AP190" s="294"/>
      <c r="AQ190" s="294"/>
      <c r="AR190" s="294"/>
      <c r="AS190" s="294"/>
      <c r="AT190" s="294"/>
      <c r="AU190" s="294"/>
      <c r="AV190" s="294"/>
      <c r="AW190" s="294"/>
      <c r="AX190" s="294"/>
      <c r="AY190" s="294"/>
      <c r="AZ190" s="294"/>
      <c r="BA190" s="294"/>
      <c r="BB190" s="294"/>
      <c r="BC190" s="294"/>
      <c r="BD190" s="294"/>
      <c r="BE190" s="294"/>
      <c r="BF190" s="294"/>
      <c r="BG190" s="294"/>
      <c r="BH190" s="294"/>
      <c r="BI190" s="294"/>
      <c r="BJ190" s="294"/>
      <c r="BK190" s="294"/>
      <c r="BL190" s="294"/>
      <c r="BM190" s="294"/>
      <c r="BN190" s="294"/>
      <c r="BO190" s="294"/>
    </row>
    <row r="191" hidden="1" outlineLevel="1">
      <c r="A191" s="294"/>
      <c r="B191" s="333"/>
      <c r="D191" s="134"/>
      <c r="E191" s="294"/>
      <c r="F191" s="307"/>
      <c r="G191" s="307"/>
      <c r="H191" s="285"/>
      <c r="I191" s="294"/>
      <c r="J191" s="294"/>
      <c r="N191" s="294"/>
      <c r="O191" s="294"/>
      <c r="P191" s="294"/>
      <c r="Q191" s="294"/>
      <c r="R191" s="294"/>
      <c r="S191" s="294"/>
      <c r="T191" s="294"/>
      <c r="U191" s="294"/>
      <c r="V191" s="294"/>
      <c r="W191" s="294"/>
      <c r="X191" s="294"/>
      <c r="Y191" s="294"/>
      <c r="Z191" s="294"/>
      <c r="AA191" s="294"/>
      <c r="AB191" s="294"/>
      <c r="AC191" s="294"/>
      <c r="AD191" s="294"/>
      <c r="AE191" s="294"/>
      <c r="AF191" s="294"/>
      <c r="AG191" s="294"/>
      <c r="AH191" s="294"/>
      <c r="AI191" s="294"/>
      <c r="AJ191" s="294"/>
      <c r="AK191" s="294"/>
      <c r="AL191" s="294"/>
      <c r="AM191" s="294"/>
      <c r="AN191" s="294"/>
      <c r="AO191" s="294"/>
      <c r="AP191" s="294"/>
      <c r="AQ191" s="294"/>
      <c r="AR191" s="294"/>
      <c r="AS191" s="294"/>
      <c r="AT191" s="294"/>
      <c r="AU191" s="294"/>
      <c r="AV191" s="294"/>
      <c r="AW191" s="294"/>
      <c r="AX191" s="294"/>
      <c r="AY191" s="294"/>
      <c r="AZ191" s="294"/>
      <c r="BA191" s="294"/>
      <c r="BB191" s="294"/>
      <c r="BC191" s="294"/>
      <c r="BD191" s="294"/>
      <c r="BE191" s="294"/>
      <c r="BF191" s="294"/>
      <c r="BG191" s="294"/>
      <c r="BH191" s="294"/>
      <c r="BI191" s="294"/>
      <c r="BJ191" s="294"/>
      <c r="BK191" s="294"/>
      <c r="BL191" s="294"/>
      <c r="BM191" s="294"/>
      <c r="BN191" s="294"/>
      <c r="BO191" s="294"/>
    </row>
    <row r="192" hidden="1" outlineLevel="1">
      <c r="A192" s="294"/>
      <c r="B192" s="333"/>
      <c r="D192" s="134"/>
      <c r="E192" s="294"/>
      <c r="F192" s="307"/>
      <c r="G192" s="307"/>
      <c r="H192" s="285"/>
      <c r="I192" s="294"/>
      <c r="J192" s="294"/>
      <c r="N192" s="294"/>
      <c r="O192" s="294"/>
      <c r="P192" s="294"/>
      <c r="Q192" s="294"/>
      <c r="R192" s="294"/>
      <c r="S192" s="294"/>
      <c r="T192" s="294"/>
      <c r="U192" s="294"/>
      <c r="V192" s="294"/>
      <c r="W192" s="294"/>
      <c r="X192" s="294"/>
      <c r="Y192" s="294"/>
      <c r="Z192" s="294"/>
      <c r="AA192" s="294"/>
      <c r="AB192" s="294"/>
      <c r="AC192" s="294"/>
      <c r="AD192" s="294"/>
      <c r="AE192" s="294"/>
      <c r="AF192" s="294"/>
      <c r="AG192" s="294"/>
      <c r="AH192" s="294"/>
      <c r="AI192" s="294"/>
      <c r="AJ192" s="294"/>
      <c r="AK192" s="294"/>
      <c r="AL192" s="294"/>
      <c r="AM192" s="294"/>
      <c r="AN192" s="294"/>
      <c r="AO192" s="294"/>
      <c r="AP192" s="294"/>
      <c r="AQ192" s="294"/>
      <c r="AR192" s="294"/>
      <c r="AS192" s="294"/>
      <c r="AT192" s="294"/>
      <c r="AU192" s="294"/>
      <c r="AV192" s="294"/>
      <c r="AW192" s="294"/>
      <c r="AX192" s="294"/>
      <c r="AY192" s="294"/>
      <c r="AZ192" s="294"/>
      <c r="BA192" s="294"/>
      <c r="BB192" s="294"/>
      <c r="BC192" s="294"/>
      <c r="BD192" s="294"/>
      <c r="BE192" s="294"/>
      <c r="BF192" s="294"/>
      <c r="BG192" s="294"/>
      <c r="BH192" s="294"/>
      <c r="BI192" s="294"/>
      <c r="BJ192" s="294"/>
      <c r="BK192" s="294"/>
      <c r="BL192" s="294"/>
      <c r="BM192" s="294"/>
      <c r="BN192" s="294"/>
      <c r="BO192" s="294"/>
    </row>
    <row r="193" hidden="1" outlineLevel="1">
      <c r="A193" s="294"/>
      <c r="B193" s="333"/>
      <c r="D193" s="134"/>
      <c r="E193" s="294"/>
      <c r="F193" s="307"/>
      <c r="G193" s="307"/>
      <c r="H193" s="285"/>
      <c r="I193" s="294"/>
      <c r="J193" s="294"/>
      <c r="N193" s="294"/>
      <c r="O193" s="294"/>
      <c r="P193" s="294"/>
      <c r="Q193" s="294"/>
      <c r="R193" s="294"/>
      <c r="S193" s="294"/>
      <c r="T193" s="294"/>
      <c r="U193" s="294"/>
      <c r="V193" s="294"/>
      <c r="W193" s="294"/>
      <c r="X193" s="294"/>
      <c r="Y193" s="294"/>
      <c r="Z193" s="294"/>
      <c r="AA193" s="294"/>
      <c r="AB193" s="294"/>
      <c r="AC193" s="294"/>
      <c r="AD193" s="294"/>
      <c r="AE193" s="294"/>
      <c r="AF193" s="294"/>
      <c r="AG193" s="294"/>
      <c r="AH193" s="294"/>
      <c r="AI193" s="294"/>
      <c r="AJ193" s="294"/>
      <c r="AK193" s="294"/>
      <c r="AL193" s="294"/>
      <c r="AM193" s="294"/>
      <c r="AN193" s="294"/>
      <c r="AO193" s="294"/>
      <c r="AP193" s="294"/>
      <c r="AQ193" s="294"/>
      <c r="AR193" s="294"/>
      <c r="AS193" s="294"/>
      <c r="AT193" s="294"/>
      <c r="AU193" s="294"/>
      <c r="AV193" s="294"/>
      <c r="AW193" s="294"/>
      <c r="AX193" s="294"/>
      <c r="AY193" s="294"/>
      <c r="AZ193" s="294"/>
      <c r="BA193" s="294"/>
      <c r="BB193" s="294"/>
      <c r="BC193" s="294"/>
      <c r="BD193" s="294"/>
      <c r="BE193" s="294"/>
      <c r="BF193" s="294"/>
      <c r="BG193" s="294"/>
      <c r="BH193" s="294"/>
      <c r="BI193" s="294"/>
      <c r="BJ193" s="294"/>
      <c r="BK193" s="294"/>
      <c r="BL193" s="294"/>
      <c r="BM193" s="294"/>
      <c r="BN193" s="294"/>
      <c r="BO193" s="294"/>
    </row>
    <row r="194" hidden="1" outlineLevel="1">
      <c r="A194" s="294"/>
      <c r="B194" s="333"/>
      <c r="D194" s="134"/>
      <c r="E194" s="294"/>
      <c r="F194" s="307"/>
      <c r="G194" s="307"/>
      <c r="H194" s="285"/>
      <c r="I194" s="294"/>
      <c r="J194" s="294"/>
      <c r="N194" s="294"/>
      <c r="O194" s="294"/>
      <c r="P194" s="294"/>
      <c r="Q194" s="294"/>
      <c r="R194" s="294"/>
      <c r="S194" s="294"/>
      <c r="T194" s="294"/>
      <c r="U194" s="294"/>
      <c r="V194" s="294"/>
      <c r="W194" s="294"/>
      <c r="X194" s="294"/>
      <c r="Y194" s="294"/>
      <c r="Z194" s="294"/>
      <c r="AA194" s="294"/>
      <c r="AB194" s="294"/>
      <c r="AC194" s="294"/>
      <c r="AD194" s="294"/>
      <c r="AE194" s="294"/>
      <c r="AF194" s="294"/>
      <c r="AG194" s="294"/>
      <c r="AH194" s="294"/>
      <c r="AI194" s="294"/>
      <c r="AJ194" s="294"/>
      <c r="AK194" s="294"/>
      <c r="AL194" s="294"/>
      <c r="AM194" s="294"/>
      <c r="AN194" s="294"/>
      <c r="AO194" s="294"/>
      <c r="AP194" s="294"/>
      <c r="AQ194" s="294"/>
      <c r="AR194" s="294"/>
      <c r="AS194" s="294"/>
      <c r="AT194" s="294"/>
      <c r="AU194" s="294"/>
      <c r="AV194" s="294"/>
      <c r="AW194" s="294"/>
      <c r="AX194" s="294"/>
      <c r="AY194" s="294"/>
      <c r="AZ194" s="294"/>
      <c r="BA194" s="294"/>
      <c r="BB194" s="294"/>
      <c r="BC194" s="294"/>
      <c r="BD194" s="294"/>
      <c r="BE194" s="294"/>
      <c r="BF194" s="294"/>
      <c r="BG194" s="294"/>
      <c r="BH194" s="294"/>
      <c r="BI194" s="294"/>
      <c r="BJ194" s="294"/>
      <c r="BK194" s="294"/>
      <c r="BL194" s="294"/>
      <c r="BM194" s="294"/>
      <c r="BN194" s="294"/>
      <c r="BO194" s="294"/>
    </row>
    <row r="195" hidden="1" outlineLevel="1">
      <c r="A195" s="294"/>
      <c r="B195" s="333"/>
      <c r="D195" s="134"/>
      <c r="E195" s="294"/>
      <c r="F195" s="307"/>
      <c r="G195" s="307"/>
      <c r="H195" s="285"/>
      <c r="I195" s="294"/>
      <c r="J195" s="294"/>
      <c r="N195" s="294"/>
      <c r="O195" s="294"/>
      <c r="P195" s="294"/>
      <c r="Q195" s="294"/>
      <c r="R195" s="294"/>
      <c r="S195" s="294"/>
      <c r="T195" s="294"/>
      <c r="U195" s="294"/>
      <c r="V195" s="294"/>
      <c r="W195" s="294"/>
      <c r="X195" s="294"/>
      <c r="Y195" s="294"/>
      <c r="Z195" s="294"/>
      <c r="AA195" s="294"/>
      <c r="AB195" s="294"/>
      <c r="AC195" s="294"/>
      <c r="AD195" s="294"/>
      <c r="AE195" s="294"/>
      <c r="AF195" s="294"/>
      <c r="AG195" s="294"/>
      <c r="AH195" s="294"/>
      <c r="AI195" s="294"/>
      <c r="AJ195" s="294"/>
      <c r="AK195" s="294"/>
      <c r="AL195" s="294"/>
      <c r="AM195" s="294"/>
      <c r="AN195" s="294"/>
      <c r="AO195" s="294"/>
      <c r="AP195" s="294"/>
      <c r="AQ195" s="294"/>
      <c r="AR195" s="294"/>
      <c r="AS195" s="294"/>
      <c r="AT195" s="294"/>
      <c r="AU195" s="294"/>
      <c r="AV195" s="294"/>
      <c r="AW195" s="294"/>
      <c r="AX195" s="294"/>
      <c r="AY195" s="294"/>
      <c r="AZ195" s="294"/>
      <c r="BA195" s="294"/>
      <c r="BB195" s="294"/>
      <c r="BC195" s="294"/>
      <c r="BD195" s="294"/>
      <c r="BE195" s="294"/>
      <c r="BF195" s="294"/>
      <c r="BG195" s="294"/>
      <c r="BH195" s="294"/>
      <c r="BI195" s="294"/>
      <c r="BJ195" s="294"/>
      <c r="BK195" s="294"/>
      <c r="BL195" s="294"/>
      <c r="BM195" s="294"/>
      <c r="BN195" s="294"/>
      <c r="BO195" s="294"/>
    </row>
    <row r="196" hidden="1" outlineLevel="1">
      <c r="A196" s="294"/>
      <c r="B196" s="333"/>
      <c r="D196" s="134"/>
      <c r="E196" s="294"/>
      <c r="F196" s="307"/>
      <c r="G196" s="307"/>
      <c r="H196" s="285"/>
      <c r="I196" s="294"/>
      <c r="J196" s="294"/>
      <c r="N196" s="294"/>
      <c r="O196" s="294"/>
      <c r="P196" s="294"/>
      <c r="Q196" s="294"/>
      <c r="R196" s="294"/>
      <c r="S196" s="294"/>
      <c r="T196" s="294"/>
      <c r="U196" s="294"/>
      <c r="V196" s="294"/>
      <c r="W196" s="294"/>
      <c r="X196" s="294"/>
      <c r="Y196" s="294"/>
      <c r="Z196" s="294"/>
      <c r="AA196" s="294"/>
      <c r="AB196" s="294"/>
      <c r="AC196" s="294"/>
      <c r="AD196" s="294"/>
      <c r="AE196" s="294"/>
      <c r="AF196" s="294"/>
      <c r="AG196" s="294"/>
      <c r="AH196" s="294"/>
      <c r="AI196" s="294"/>
      <c r="AJ196" s="294"/>
      <c r="AK196" s="294"/>
      <c r="AL196" s="294"/>
      <c r="AM196" s="294"/>
      <c r="AN196" s="294"/>
      <c r="AO196" s="294"/>
      <c r="AP196" s="294"/>
      <c r="AQ196" s="294"/>
      <c r="AR196" s="294"/>
      <c r="AS196" s="294"/>
      <c r="AT196" s="294"/>
      <c r="AU196" s="294"/>
      <c r="AV196" s="294"/>
      <c r="AW196" s="294"/>
      <c r="AX196" s="294"/>
      <c r="AY196" s="294"/>
      <c r="AZ196" s="294"/>
      <c r="BA196" s="294"/>
      <c r="BB196" s="294"/>
      <c r="BC196" s="294"/>
      <c r="BD196" s="294"/>
      <c r="BE196" s="294"/>
      <c r="BF196" s="294"/>
      <c r="BG196" s="294"/>
      <c r="BH196" s="294"/>
      <c r="BI196" s="294"/>
      <c r="BJ196" s="294"/>
      <c r="BK196" s="294"/>
      <c r="BL196" s="294"/>
      <c r="BM196" s="294"/>
      <c r="BN196" s="294"/>
      <c r="BO196" s="294"/>
    </row>
    <row r="197" hidden="1" outlineLevel="1">
      <c r="A197" s="294"/>
      <c r="B197" s="333"/>
      <c r="D197" s="134"/>
      <c r="E197" s="294"/>
      <c r="F197" s="307"/>
      <c r="G197" s="307"/>
      <c r="H197" s="285"/>
      <c r="I197" s="294"/>
      <c r="J197" s="294"/>
      <c r="N197" s="294"/>
      <c r="O197" s="294"/>
      <c r="P197" s="294"/>
      <c r="Q197" s="294"/>
      <c r="R197" s="294"/>
      <c r="S197" s="294"/>
      <c r="T197" s="294"/>
      <c r="U197" s="294"/>
      <c r="V197" s="294"/>
      <c r="W197" s="294"/>
      <c r="X197" s="294"/>
      <c r="Y197" s="294"/>
      <c r="Z197" s="294"/>
      <c r="AA197" s="294"/>
      <c r="AB197" s="294"/>
      <c r="AC197" s="294"/>
      <c r="AD197" s="294"/>
      <c r="AE197" s="294"/>
      <c r="AF197" s="294"/>
      <c r="AG197" s="294"/>
      <c r="AH197" s="294"/>
      <c r="AI197" s="294"/>
      <c r="AJ197" s="294"/>
      <c r="AK197" s="294"/>
      <c r="AL197" s="294"/>
      <c r="AM197" s="294"/>
      <c r="AN197" s="294"/>
      <c r="AO197" s="294"/>
      <c r="AP197" s="294"/>
      <c r="AQ197" s="294"/>
      <c r="AR197" s="294"/>
      <c r="AS197" s="294"/>
      <c r="AT197" s="294"/>
      <c r="AU197" s="294"/>
      <c r="AV197" s="294"/>
      <c r="AW197" s="294"/>
      <c r="AX197" s="294"/>
      <c r="AY197" s="294"/>
      <c r="AZ197" s="294"/>
      <c r="BA197" s="294"/>
      <c r="BB197" s="294"/>
      <c r="BC197" s="294"/>
      <c r="BD197" s="294"/>
      <c r="BE197" s="294"/>
      <c r="BF197" s="294"/>
      <c r="BG197" s="294"/>
      <c r="BH197" s="294"/>
      <c r="BI197" s="294"/>
      <c r="BJ197" s="294"/>
      <c r="BK197" s="294"/>
      <c r="BL197" s="294"/>
      <c r="BM197" s="294"/>
      <c r="BN197" s="294"/>
      <c r="BO197" s="294"/>
    </row>
    <row r="198" hidden="1" outlineLevel="1">
      <c r="A198" s="294"/>
      <c r="B198" s="333"/>
      <c r="D198" s="134"/>
      <c r="E198" s="294"/>
      <c r="F198" s="307"/>
      <c r="G198" s="307"/>
      <c r="H198" s="285"/>
      <c r="I198" s="294"/>
      <c r="J198" s="294"/>
      <c r="N198" s="294"/>
      <c r="O198" s="294"/>
      <c r="P198" s="294"/>
      <c r="Q198" s="294"/>
      <c r="R198" s="294"/>
      <c r="S198" s="294"/>
      <c r="T198" s="294"/>
      <c r="U198" s="294"/>
      <c r="V198" s="294"/>
      <c r="W198" s="294"/>
      <c r="X198" s="294"/>
      <c r="Y198" s="294"/>
      <c r="Z198" s="294"/>
      <c r="AA198" s="294"/>
      <c r="AB198" s="294"/>
      <c r="AC198" s="294"/>
      <c r="AD198" s="294"/>
      <c r="AE198" s="294"/>
      <c r="AF198" s="294"/>
      <c r="AG198" s="294"/>
      <c r="AH198" s="294"/>
      <c r="AI198" s="294"/>
      <c r="AJ198" s="294"/>
      <c r="AK198" s="294"/>
      <c r="AL198" s="294"/>
      <c r="AM198" s="294"/>
      <c r="AN198" s="294"/>
      <c r="AO198" s="294"/>
      <c r="AP198" s="294"/>
      <c r="AQ198" s="294"/>
      <c r="AR198" s="294"/>
      <c r="AS198" s="294"/>
      <c r="AT198" s="294"/>
      <c r="AU198" s="294"/>
      <c r="AV198" s="294"/>
      <c r="AW198" s="294"/>
      <c r="AX198" s="294"/>
      <c r="AY198" s="294"/>
      <c r="AZ198" s="294"/>
      <c r="BA198" s="294"/>
      <c r="BB198" s="294"/>
      <c r="BC198" s="294"/>
      <c r="BD198" s="294"/>
      <c r="BE198" s="294"/>
      <c r="BF198" s="294"/>
      <c r="BG198" s="294"/>
      <c r="BH198" s="294"/>
      <c r="BI198" s="294"/>
      <c r="BJ198" s="294"/>
      <c r="BK198" s="294"/>
      <c r="BL198" s="294"/>
      <c r="BM198" s="294"/>
      <c r="BN198" s="294"/>
      <c r="BO198" s="294"/>
    </row>
    <row r="199" hidden="1" outlineLevel="1">
      <c r="A199" s="294"/>
      <c r="B199" s="333"/>
      <c r="D199" s="134"/>
      <c r="E199" s="294"/>
      <c r="F199" s="307"/>
      <c r="G199" s="307"/>
      <c r="H199" s="285"/>
      <c r="I199" s="294"/>
      <c r="J199" s="294"/>
      <c r="N199" s="294"/>
      <c r="O199" s="294"/>
      <c r="P199" s="294"/>
      <c r="Q199" s="294"/>
      <c r="R199" s="294"/>
      <c r="S199" s="294"/>
      <c r="T199" s="294"/>
      <c r="U199" s="294"/>
      <c r="V199" s="294"/>
      <c r="W199" s="294"/>
      <c r="X199" s="294"/>
      <c r="Y199" s="294"/>
      <c r="Z199" s="294"/>
      <c r="AA199" s="294"/>
      <c r="AB199" s="294"/>
      <c r="AC199" s="294"/>
      <c r="AD199" s="294"/>
      <c r="AE199" s="294"/>
      <c r="AF199" s="294"/>
      <c r="AG199" s="294"/>
      <c r="AH199" s="294"/>
      <c r="AI199" s="294"/>
      <c r="AJ199" s="294"/>
      <c r="AK199" s="294"/>
      <c r="AL199" s="294"/>
      <c r="AM199" s="294"/>
      <c r="AN199" s="294"/>
      <c r="AO199" s="294"/>
      <c r="AP199" s="294"/>
      <c r="AQ199" s="294"/>
      <c r="AR199" s="294"/>
      <c r="AS199" s="294"/>
      <c r="AT199" s="294"/>
      <c r="AU199" s="294"/>
      <c r="AV199" s="294"/>
      <c r="AW199" s="294"/>
      <c r="AX199" s="294"/>
      <c r="AY199" s="294"/>
      <c r="AZ199" s="294"/>
      <c r="BA199" s="294"/>
      <c r="BB199" s="294"/>
      <c r="BC199" s="294"/>
      <c r="BD199" s="294"/>
      <c r="BE199" s="294"/>
      <c r="BF199" s="294"/>
      <c r="BG199" s="294"/>
      <c r="BH199" s="294"/>
      <c r="BI199" s="294"/>
      <c r="BJ199" s="294"/>
      <c r="BK199" s="294"/>
      <c r="BL199" s="294"/>
      <c r="BM199" s="294"/>
      <c r="BN199" s="294"/>
      <c r="BO199" s="294"/>
    </row>
    <row r="200" hidden="1" outlineLevel="1">
      <c r="A200" s="294"/>
      <c r="B200" s="333"/>
      <c r="D200" s="134"/>
      <c r="E200" s="294"/>
      <c r="F200" s="307"/>
      <c r="G200" s="307"/>
      <c r="H200" s="285"/>
      <c r="I200" s="294"/>
      <c r="J200" s="294"/>
      <c r="N200" s="294"/>
      <c r="O200" s="294"/>
      <c r="P200" s="294"/>
      <c r="Q200" s="294"/>
      <c r="R200" s="294"/>
      <c r="S200" s="294"/>
      <c r="T200" s="294"/>
      <c r="U200" s="294"/>
      <c r="V200" s="294"/>
      <c r="W200" s="294"/>
      <c r="X200" s="294"/>
      <c r="Y200" s="294"/>
      <c r="Z200" s="294"/>
      <c r="AA200" s="294"/>
      <c r="AB200" s="294"/>
      <c r="AC200" s="294"/>
      <c r="AD200" s="294"/>
      <c r="AE200" s="294"/>
      <c r="AF200" s="294"/>
      <c r="AG200" s="294"/>
      <c r="AH200" s="294"/>
      <c r="AI200" s="294"/>
      <c r="AJ200" s="294"/>
      <c r="AK200" s="294"/>
      <c r="AL200" s="294"/>
      <c r="AM200" s="294"/>
      <c r="AN200" s="294"/>
      <c r="AO200" s="294"/>
      <c r="AP200" s="294"/>
      <c r="AQ200" s="294"/>
      <c r="AR200" s="294"/>
      <c r="AS200" s="294"/>
      <c r="AT200" s="294"/>
      <c r="AU200" s="294"/>
      <c r="AV200" s="294"/>
      <c r="AW200" s="294"/>
      <c r="AX200" s="294"/>
      <c r="AY200" s="294"/>
      <c r="AZ200" s="294"/>
      <c r="BA200" s="294"/>
      <c r="BB200" s="294"/>
      <c r="BC200" s="294"/>
      <c r="BD200" s="294"/>
      <c r="BE200" s="294"/>
      <c r="BF200" s="294"/>
      <c r="BG200" s="294"/>
      <c r="BH200" s="294"/>
      <c r="BI200" s="294"/>
      <c r="BJ200" s="294"/>
      <c r="BK200" s="294"/>
      <c r="BL200" s="294"/>
      <c r="BM200" s="294"/>
      <c r="BN200" s="294"/>
      <c r="BO200" s="294"/>
    </row>
    <row r="201" hidden="1" outlineLevel="1">
      <c r="A201" s="294"/>
      <c r="B201" s="333"/>
      <c r="D201" s="134"/>
      <c r="E201" s="294"/>
      <c r="F201" s="307"/>
      <c r="G201" s="307"/>
      <c r="H201" s="285"/>
      <c r="I201" s="294"/>
      <c r="J201" s="294"/>
      <c r="N201" s="294"/>
      <c r="O201" s="294"/>
      <c r="P201" s="294"/>
      <c r="Q201" s="294"/>
      <c r="R201" s="294"/>
      <c r="S201" s="294"/>
      <c r="T201" s="294"/>
      <c r="U201" s="294"/>
      <c r="V201" s="294"/>
      <c r="W201" s="294"/>
      <c r="X201" s="294"/>
      <c r="Y201" s="294"/>
      <c r="Z201" s="294"/>
      <c r="AA201" s="294"/>
      <c r="AB201" s="294"/>
      <c r="AC201" s="294"/>
      <c r="AD201" s="294"/>
      <c r="AE201" s="294"/>
      <c r="AF201" s="294"/>
      <c r="AG201" s="294"/>
      <c r="AH201" s="294"/>
      <c r="AI201" s="294"/>
      <c r="AJ201" s="294"/>
      <c r="AK201" s="294"/>
      <c r="AL201" s="294"/>
      <c r="AM201" s="294"/>
      <c r="AN201" s="294"/>
      <c r="AO201" s="294"/>
      <c r="AP201" s="294"/>
      <c r="AQ201" s="294"/>
      <c r="AR201" s="294"/>
      <c r="AS201" s="294"/>
      <c r="AT201" s="294"/>
      <c r="AU201" s="294"/>
      <c r="AV201" s="294"/>
      <c r="AW201" s="294"/>
      <c r="AX201" s="294"/>
      <c r="AY201" s="294"/>
      <c r="AZ201" s="294"/>
      <c r="BA201" s="294"/>
      <c r="BB201" s="294"/>
      <c r="BC201" s="294"/>
      <c r="BD201" s="294"/>
      <c r="BE201" s="294"/>
      <c r="BF201" s="294"/>
      <c r="BG201" s="294"/>
      <c r="BH201" s="294"/>
      <c r="BI201" s="294"/>
      <c r="BJ201" s="294"/>
      <c r="BK201" s="294"/>
      <c r="BL201" s="294"/>
      <c r="BM201" s="294"/>
      <c r="BN201" s="294"/>
      <c r="BO201" s="294"/>
    </row>
    <row r="202" hidden="1" outlineLevel="1">
      <c r="A202" s="294"/>
      <c r="B202" s="333"/>
      <c r="D202" s="134"/>
      <c r="E202" s="294"/>
      <c r="F202" s="307"/>
      <c r="G202" s="307"/>
      <c r="H202" s="285"/>
      <c r="I202" s="294"/>
      <c r="J202" s="294"/>
      <c r="N202" s="294"/>
      <c r="O202" s="294"/>
      <c r="P202" s="294"/>
      <c r="Q202" s="294"/>
      <c r="R202" s="294"/>
      <c r="S202" s="294"/>
      <c r="T202" s="294"/>
      <c r="U202" s="294"/>
      <c r="V202" s="294"/>
      <c r="W202" s="294"/>
      <c r="X202" s="294"/>
      <c r="Y202" s="294"/>
      <c r="Z202" s="294"/>
      <c r="AA202" s="294"/>
      <c r="AB202" s="294"/>
      <c r="AC202" s="294"/>
      <c r="AD202" s="294"/>
      <c r="AE202" s="294"/>
      <c r="AF202" s="294"/>
      <c r="AG202" s="294"/>
      <c r="AH202" s="294"/>
      <c r="AI202" s="294"/>
      <c r="AJ202" s="294"/>
      <c r="AK202" s="294"/>
      <c r="AL202" s="294"/>
      <c r="AM202" s="294"/>
      <c r="AN202" s="294"/>
      <c r="AO202" s="294"/>
      <c r="AP202" s="294"/>
      <c r="AQ202" s="294"/>
      <c r="AR202" s="294"/>
      <c r="AS202" s="294"/>
      <c r="AT202" s="294"/>
      <c r="AU202" s="294"/>
      <c r="AV202" s="294"/>
      <c r="AW202" s="294"/>
      <c r="AX202" s="294"/>
      <c r="AY202" s="294"/>
      <c r="AZ202" s="294"/>
      <c r="BA202" s="294"/>
      <c r="BB202" s="294"/>
      <c r="BC202" s="294"/>
      <c r="BD202" s="294"/>
      <c r="BE202" s="294"/>
      <c r="BF202" s="294"/>
      <c r="BG202" s="294"/>
      <c r="BH202" s="294"/>
      <c r="BI202" s="294"/>
      <c r="BJ202" s="294"/>
      <c r="BK202" s="294"/>
      <c r="BL202" s="294"/>
      <c r="BM202" s="294"/>
      <c r="BN202" s="294"/>
      <c r="BO202" s="294"/>
    </row>
    <row r="203" hidden="1" outlineLevel="1">
      <c r="A203" s="294"/>
      <c r="B203" s="333"/>
      <c r="D203" s="134"/>
      <c r="E203" s="294"/>
      <c r="F203" s="307"/>
      <c r="G203" s="307"/>
      <c r="H203" s="285"/>
      <c r="I203" s="294"/>
      <c r="J203" s="294"/>
      <c r="N203" s="294"/>
      <c r="O203" s="294"/>
      <c r="P203" s="294"/>
      <c r="Q203" s="294"/>
      <c r="R203" s="294"/>
      <c r="S203" s="294"/>
      <c r="T203" s="294"/>
      <c r="U203" s="294"/>
      <c r="V203" s="294"/>
      <c r="W203" s="294"/>
      <c r="X203" s="294"/>
      <c r="Y203" s="294"/>
      <c r="Z203" s="294"/>
      <c r="AA203" s="294"/>
      <c r="AB203" s="294"/>
      <c r="AC203" s="294"/>
      <c r="AD203" s="294"/>
      <c r="AE203" s="294"/>
      <c r="AF203" s="294"/>
      <c r="AG203" s="294"/>
      <c r="AH203" s="294"/>
      <c r="AI203" s="294"/>
      <c r="AJ203" s="294"/>
      <c r="AK203" s="294"/>
      <c r="AL203" s="294"/>
      <c r="AM203" s="294"/>
      <c r="AN203" s="294"/>
      <c r="AO203" s="294"/>
      <c r="AP203" s="294"/>
      <c r="AQ203" s="294"/>
      <c r="AR203" s="294"/>
      <c r="AS203" s="294"/>
      <c r="AT203" s="294"/>
      <c r="AU203" s="294"/>
      <c r="AV203" s="294"/>
      <c r="AW203" s="294"/>
      <c r="AX203" s="294"/>
      <c r="AY203" s="294"/>
      <c r="AZ203" s="294"/>
      <c r="BA203" s="294"/>
      <c r="BB203" s="294"/>
      <c r="BC203" s="294"/>
      <c r="BD203" s="294"/>
      <c r="BE203" s="294"/>
      <c r="BF203" s="294"/>
      <c r="BG203" s="294"/>
      <c r="BH203" s="294"/>
      <c r="BI203" s="294"/>
      <c r="BJ203" s="294"/>
      <c r="BK203" s="294"/>
      <c r="BL203" s="294"/>
      <c r="BM203" s="294"/>
      <c r="BN203" s="294"/>
      <c r="BO203" s="294"/>
    </row>
    <row r="204" hidden="1" outlineLevel="1">
      <c r="A204" s="294"/>
      <c r="B204" s="333"/>
      <c r="D204" s="134"/>
      <c r="E204" s="294"/>
      <c r="F204" s="307"/>
      <c r="G204" s="307"/>
      <c r="H204" s="285"/>
      <c r="I204" s="294"/>
      <c r="J204" s="294"/>
      <c r="N204" s="294"/>
      <c r="O204" s="294"/>
      <c r="P204" s="294"/>
      <c r="Q204" s="294"/>
      <c r="R204" s="294"/>
      <c r="S204" s="294"/>
      <c r="T204" s="294"/>
      <c r="U204" s="294"/>
      <c r="V204" s="294"/>
      <c r="W204" s="294"/>
      <c r="X204" s="294"/>
      <c r="Y204" s="294"/>
      <c r="Z204" s="294"/>
      <c r="AA204" s="294"/>
      <c r="AB204" s="294"/>
      <c r="AC204" s="294"/>
      <c r="AD204" s="294"/>
      <c r="AE204" s="294"/>
      <c r="AF204" s="294"/>
      <c r="AG204" s="294"/>
      <c r="AH204" s="294"/>
      <c r="AI204" s="294"/>
      <c r="AJ204" s="294"/>
      <c r="AK204" s="294"/>
      <c r="AL204" s="294"/>
      <c r="AM204" s="294"/>
      <c r="AN204" s="294"/>
      <c r="AO204" s="294"/>
      <c r="AP204" s="294"/>
      <c r="AQ204" s="294"/>
      <c r="AR204" s="294"/>
      <c r="AS204" s="294"/>
      <c r="AT204" s="294"/>
      <c r="AU204" s="294"/>
      <c r="AV204" s="294"/>
      <c r="AW204" s="294"/>
      <c r="AX204" s="294"/>
      <c r="AY204" s="294"/>
      <c r="AZ204" s="294"/>
      <c r="BA204" s="294"/>
      <c r="BB204" s="294"/>
      <c r="BC204" s="294"/>
      <c r="BD204" s="294"/>
      <c r="BE204" s="294"/>
      <c r="BF204" s="294"/>
      <c r="BG204" s="294"/>
      <c r="BH204" s="294"/>
      <c r="BI204" s="294"/>
      <c r="BJ204" s="294"/>
      <c r="BK204" s="294"/>
      <c r="BL204" s="294"/>
      <c r="BM204" s="294"/>
      <c r="BN204" s="294"/>
      <c r="BO204" s="294"/>
    </row>
    <row r="205" hidden="1" outlineLevel="1">
      <c r="A205" s="294"/>
      <c r="B205" s="333"/>
      <c r="D205" s="134"/>
      <c r="E205" s="294"/>
      <c r="F205" s="307"/>
      <c r="G205" s="307"/>
      <c r="H205" s="285"/>
      <c r="I205" s="294"/>
      <c r="J205" s="294"/>
      <c r="N205" s="294"/>
      <c r="O205" s="294"/>
      <c r="P205" s="294"/>
      <c r="Q205" s="294"/>
      <c r="R205" s="294"/>
      <c r="S205" s="294"/>
      <c r="T205" s="294"/>
      <c r="U205" s="294"/>
      <c r="V205" s="294"/>
      <c r="W205" s="294"/>
      <c r="X205" s="294"/>
      <c r="Y205" s="294"/>
      <c r="Z205" s="294"/>
      <c r="AA205" s="294"/>
      <c r="AB205" s="294"/>
      <c r="AC205" s="294"/>
      <c r="AD205" s="294"/>
      <c r="AE205" s="294"/>
      <c r="AF205" s="294"/>
      <c r="AG205" s="294"/>
      <c r="AH205" s="294"/>
      <c r="AI205" s="294"/>
      <c r="AJ205" s="294"/>
      <c r="AK205" s="294"/>
      <c r="AL205" s="294"/>
      <c r="AM205" s="294"/>
      <c r="AN205" s="294"/>
      <c r="AO205" s="294"/>
      <c r="AP205" s="294"/>
      <c r="AQ205" s="294"/>
      <c r="AR205" s="294"/>
      <c r="AS205" s="294"/>
      <c r="AT205" s="294"/>
      <c r="AU205" s="294"/>
      <c r="AV205" s="294"/>
      <c r="AW205" s="294"/>
      <c r="AX205" s="294"/>
      <c r="AY205" s="294"/>
      <c r="AZ205" s="294"/>
      <c r="BA205" s="294"/>
      <c r="BB205" s="294"/>
      <c r="BC205" s="294"/>
      <c r="BD205" s="294"/>
      <c r="BE205" s="294"/>
      <c r="BF205" s="294"/>
      <c r="BG205" s="294"/>
      <c r="BH205" s="294"/>
      <c r="BI205" s="294"/>
      <c r="BJ205" s="294"/>
      <c r="BK205" s="294"/>
      <c r="BL205" s="294"/>
      <c r="BM205" s="294"/>
      <c r="BN205" s="294"/>
      <c r="BO205" s="294"/>
    </row>
    <row r="206" hidden="1" outlineLevel="1">
      <c r="A206" s="294"/>
      <c r="B206" s="333"/>
      <c r="D206" s="134"/>
      <c r="E206" s="294"/>
      <c r="F206" s="307"/>
      <c r="G206" s="307"/>
      <c r="H206" s="285"/>
      <c r="I206" s="294"/>
      <c r="J206" s="294"/>
      <c r="N206" s="294"/>
      <c r="O206" s="294"/>
      <c r="P206" s="294"/>
      <c r="Q206" s="294"/>
      <c r="R206" s="294"/>
      <c r="S206" s="294"/>
      <c r="T206" s="294"/>
      <c r="U206" s="294"/>
      <c r="V206" s="294"/>
      <c r="W206" s="294"/>
      <c r="X206" s="294"/>
      <c r="Y206" s="294"/>
      <c r="Z206" s="294"/>
      <c r="AA206" s="294"/>
      <c r="AB206" s="294"/>
      <c r="AC206" s="294"/>
      <c r="AD206" s="294"/>
      <c r="AE206" s="294"/>
      <c r="AF206" s="294"/>
      <c r="AG206" s="294"/>
      <c r="AH206" s="294"/>
      <c r="AI206" s="294"/>
      <c r="AJ206" s="294"/>
      <c r="AK206" s="294"/>
      <c r="AL206" s="294"/>
      <c r="AM206" s="294"/>
      <c r="AN206" s="294"/>
      <c r="AO206" s="294"/>
      <c r="AP206" s="294"/>
      <c r="AQ206" s="294"/>
      <c r="AR206" s="294"/>
      <c r="AS206" s="294"/>
      <c r="AT206" s="294"/>
      <c r="AU206" s="294"/>
      <c r="AV206" s="294"/>
      <c r="AW206" s="294"/>
      <c r="AX206" s="294"/>
      <c r="AY206" s="294"/>
      <c r="AZ206" s="294"/>
      <c r="BA206" s="294"/>
      <c r="BB206" s="294"/>
      <c r="BC206" s="294"/>
      <c r="BD206" s="294"/>
      <c r="BE206" s="294"/>
      <c r="BF206" s="294"/>
      <c r="BG206" s="294"/>
      <c r="BH206" s="294"/>
      <c r="BI206" s="294"/>
      <c r="BJ206" s="294"/>
      <c r="BK206" s="294"/>
      <c r="BL206" s="294"/>
      <c r="BM206" s="294"/>
      <c r="BN206" s="294"/>
      <c r="BO206" s="294"/>
    </row>
    <row r="207" hidden="1" outlineLevel="1">
      <c r="A207" s="294"/>
      <c r="B207" s="333"/>
      <c r="D207" s="134"/>
      <c r="E207" s="294"/>
      <c r="F207" s="307"/>
      <c r="G207" s="307"/>
      <c r="H207" s="285"/>
      <c r="I207" s="294"/>
      <c r="J207" s="294"/>
      <c r="N207" s="294"/>
      <c r="O207" s="294"/>
      <c r="P207" s="294"/>
      <c r="Q207" s="294"/>
      <c r="R207" s="294"/>
      <c r="S207" s="294"/>
      <c r="T207" s="294"/>
      <c r="U207" s="294"/>
      <c r="V207" s="294"/>
      <c r="W207" s="294"/>
      <c r="X207" s="294"/>
      <c r="Y207" s="294"/>
      <c r="Z207" s="294"/>
      <c r="AA207" s="294"/>
      <c r="AB207" s="294"/>
      <c r="AC207" s="294"/>
      <c r="AD207" s="294"/>
      <c r="AE207" s="294"/>
      <c r="AF207" s="294"/>
      <c r="AG207" s="294"/>
      <c r="AH207" s="294"/>
      <c r="AI207" s="294"/>
      <c r="AJ207" s="294"/>
      <c r="AK207" s="294"/>
      <c r="AL207" s="294"/>
      <c r="AM207" s="294"/>
      <c r="AN207" s="294"/>
      <c r="AO207" s="294"/>
      <c r="AP207" s="294"/>
      <c r="AQ207" s="294"/>
      <c r="AR207" s="294"/>
      <c r="AS207" s="294"/>
      <c r="AT207" s="294"/>
      <c r="AU207" s="294"/>
      <c r="AV207" s="294"/>
      <c r="AW207" s="294"/>
      <c r="AX207" s="294"/>
      <c r="AY207" s="294"/>
      <c r="AZ207" s="294"/>
      <c r="BA207" s="294"/>
      <c r="BB207" s="294"/>
      <c r="BC207" s="294"/>
      <c r="BD207" s="294"/>
      <c r="BE207" s="294"/>
      <c r="BF207" s="294"/>
      <c r="BG207" s="294"/>
      <c r="BH207" s="294"/>
      <c r="BI207" s="294"/>
      <c r="BJ207" s="294"/>
      <c r="BK207" s="294"/>
      <c r="BL207" s="294"/>
      <c r="BM207" s="294"/>
      <c r="BN207" s="294"/>
      <c r="BO207" s="294"/>
    </row>
    <row r="208" hidden="1" outlineLevel="1">
      <c r="A208" s="294"/>
      <c r="B208" s="333"/>
      <c r="D208" s="134"/>
      <c r="E208" s="294"/>
      <c r="F208" s="307"/>
      <c r="G208" s="307"/>
      <c r="H208" s="285"/>
      <c r="I208" s="294"/>
      <c r="J208" s="294"/>
      <c r="N208" s="294"/>
      <c r="O208" s="294"/>
      <c r="P208" s="294"/>
      <c r="Q208" s="294"/>
      <c r="R208" s="294"/>
      <c r="S208" s="294"/>
      <c r="T208" s="294"/>
      <c r="U208" s="294"/>
      <c r="V208" s="294"/>
      <c r="W208" s="294"/>
      <c r="X208" s="294"/>
      <c r="Y208" s="294"/>
      <c r="Z208" s="294"/>
      <c r="AA208" s="294"/>
      <c r="AB208" s="294"/>
      <c r="AC208" s="294"/>
      <c r="AD208" s="294"/>
      <c r="AE208" s="294"/>
      <c r="AF208" s="294"/>
      <c r="AG208" s="294"/>
      <c r="AH208" s="294"/>
      <c r="AI208" s="294"/>
      <c r="AJ208" s="294"/>
      <c r="AK208" s="294"/>
      <c r="AL208" s="294"/>
      <c r="AM208" s="294"/>
      <c r="AN208" s="294"/>
      <c r="AO208" s="294"/>
      <c r="AP208" s="294"/>
      <c r="AQ208" s="294"/>
      <c r="AR208" s="294"/>
      <c r="AS208" s="294"/>
      <c r="AT208" s="294"/>
      <c r="AU208" s="294"/>
      <c r="AV208" s="294"/>
      <c r="AW208" s="294"/>
      <c r="AX208" s="294"/>
      <c r="AY208" s="294"/>
      <c r="AZ208" s="294"/>
      <c r="BA208" s="294"/>
      <c r="BB208" s="294"/>
      <c r="BC208" s="294"/>
      <c r="BD208" s="294"/>
      <c r="BE208" s="294"/>
      <c r="BF208" s="294"/>
      <c r="BG208" s="294"/>
      <c r="BH208" s="294"/>
      <c r="BI208" s="294"/>
      <c r="BJ208" s="294"/>
      <c r="BK208" s="294"/>
      <c r="BL208" s="294"/>
      <c r="BM208" s="294"/>
      <c r="BN208" s="294"/>
      <c r="BO208" s="294"/>
    </row>
    <row r="209" hidden="1" outlineLevel="1">
      <c r="A209" s="294"/>
      <c r="B209" s="333"/>
      <c r="D209" s="134"/>
      <c r="E209" s="294"/>
      <c r="F209" s="307"/>
      <c r="G209" s="307"/>
      <c r="H209" s="285"/>
      <c r="I209" s="294"/>
      <c r="J209" s="294"/>
      <c r="N209" s="294"/>
      <c r="O209" s="294"/>
      <c r="P209" s="294"/>
      <c r="Q209" s="294"/>
      <c r="R209" s="294"/>
      <c r="S209" s="294"/>
      <c r="T209" s="294"/>
      <c r="U209" s="294"/>
      <c r="V209" s="294"/>
      <c r="W209" s="294"/>
      <c r="X209" s="294"/>
      <c r="Y209" s="294"/>
      <c r="Z209" s="294"/>
      <c r="AA209" s="294"/>
      <c r="AB209" s="294"/>
      <c r="AC209" s="294"/>
      <c r="AD209" s="294"/>
      <c r="AE209" s="294"/>
      <c r="AF209" s="294"/>
      <c r="AG209" s="294"/>
      <c r="AH209" s="294"/>
      <c r="AI209" s="294"/>
      <c r="AJ209" s="294"/>
      <c r="AK209" s="294"/>
      <c r="AL209" s="294"/>
      <c r="AM209" s="294"/>
      <c r="AN209" s="294"/>
      <c r="AO209" s="294"/>
      <c r="AP209" s="294"/>
      <c r="AQ209" s="294"/>
      <c r="AR209" s="294"/>
      <c r="AS209" s="294"/>
      <c r="AT209" s="294"/>
      <c r="AU209" s="294"/>
      <c r="AV209" s="294"/>
      <c r="AW209" s="294"/>
      <c r="AX209" s="294"/>
      <c r="AY209" s="294"/>
      <c r="AZ209" s="294"/>
      <c r="BA209" s="294"/>
      <c r="BB209" s="294"/>
      <c r="BC209" s="294"/>
      <c r="BD209" s="294"/>
      <c r="BE209" s="294"/>
      <c r="BF209" s="294"/>
      <c r="BG209" s="294"/>
      <c r="BH209" s="294"/>
      <c r="BI209" s="294"/>
      <c r="BJ209" s="294"/>
      <c r="BK209" s="294"/>
      <c r="BL209" s="294"/>
      <c r="BM209" s="294"/>
      <c r="BN209" s="294"/>
      <c r="BO209" s="294"/>
    </row>
    <row r="210" hidden="1" outlineLevel="1">
      <c r="A210" s="294"/>
      <c r="B210" s="333"/>
      <c r="D210" s="134"/>
      <c r="E210" s="294"/>
      <c r="F210" s="307"/>
      <c r="G210" s="307"/>
      <c r="H210" s="285"/>
      <c r="I210" s="294"/>
      <c r="J210" s="294"/>
      <c r="N210" s="294"/>
      <c r="O210" s="294"/>
      <c r="P210" s="294"/>
      <c r="Q210" s="294"/>
      <c r="R210" s="294"/>
      <c r="S210" s="294"/>
      <c r="T210" s="294"/>
      <c r="U210" s="294"/>
      <c r="V210" s="294"/>
      <c r="W210" s="294"/>
      <c r="X210" s="294"/>
      <c r="Y210" s="294"/>
      <c r="Z210" s="294"/>
      <c r="AA210" s="294"/>
      <c r="AB210" s="294"/>
      <c r="AC210" s="294"/>
      <c r="AD210" s="294"/>
      <c r="AE210" s="294"/>
      <c r="AF210" s="294"/>
      <c r="AG210" s="294"/>
      <c r="AH210" s="294"/>
      <c r="AI210" s="294"/>
      <c r="AJ210" s="294"/>
      <c r="AK210" s="294"/>
      <c r="AL210" s="294"/>
      <c r="AM210" s="294"/>
      <c r="AN210" s="294"/>
      <c r="AO210" s="294"/>
      <c r="AP210" s="294"/>
      <c r="AQ210" s="294"/>
      <c r="AR210" s="294"/>
      <c r="AS210" s="294"/>
      <c r="AT210" s="294"/>
      <c r="AU210" s="294"/>
      <c r="AV210" s="294"/>
      <c r="AW210" s="294"/>
      <c r="AX210" s="294"/>
      <c r="AY210" s="294"/>
      <c r="AZ210" s="294"/>
      <c r="BA210" s="294"/>
      <c r="BB210" s="294"/>
      <c r="BC210" s="294"/>
      <c r="BD210" s="294"/>
      <c r="BE210" s="294"/>
      <c r="BF210" s="294"/>
      <c r="BG210" s="294"/>
      <c r="BH210" s="294"/>
      <c r="BI210" s="294"/>
      <c r="BJ210" s="294"/>
      <c r="BK210" s="294"/>
      <c r="BL210" s="294"/>
      <c r="BM210" s="294"/>
      <c r="BN210" s="294"/>
      <c r="BO210" s="294"/>
    </row>
    <row r="211" hidden="1" outlineLevel="1">
      <c r="A211" s="294"/>
      <c r="B211" s="333"/>
      <c r="D211" s="134"/>
      <c r="E211" s="294"/>
      <c r="F211" s="307"/>
      <c r="G211" s="307"/>
      <c r="H211" s="285"/>
      <c r="I211" s="294"/>
      <c r="J211" s="294"/>
      <c r="N211" s="294"/>
      <c r="O211" s="294"/>
      <c r="P211" s="294"/>
      <c r="Q211" s="294"/>
      <c r="R211" s="294"/>
      <c r="S211" s="294"/>
      <c r="T211" s="294"/>
      <c r="U211" s="294"/>
      <c r="V211" s="294"/>
      <c r="W211" s="294"/>
      <c r="X211" s="294"/>
      <c r="Y211" s="294"/>
      <c r="Z211" s="294"/>
      <c r="AA211" s="294"/>
      <c r="AB211" s="294"/>
      <c r="AC211" s="294"/>
      <c r="AD211" s="294"/>
      <c r="AE211" s="294"/>
      <c r="AF211" s="294"/>
      <c r="AG211" s="294"/>
      <c r="AH211" s="294"/>
      <c r="AI211" s="294"/>
      <c r="AJ211" s="294"/>
      <c r="AK211" s="294"/>
      <c r="AL211" s="294"/>
      <c r="AM211" s="294"/>
      <c r="AN211" s="294"/>
      <c r="AO211" s="294"/>
      <c r="AP211" s="294"/>
      <c r="AQ211" s="294"/>
      <c r="AR211" s="294"/>
      <c r="AS211" s="294"/>
      <c r="AT211" s="294"/>
      <c r="AU211" s="294"/>
      <c r="AV211" s="294"/>
      <c r="AW211" s="294"/>
      <c r="AX211" s="294"/>
      <c r="AY211" s="294"/>
      <c r="AZ211" s="294"/>
      <c r="BA211" s="294"/>
      <c r="BB211" s="294"/>
      <c r="BC211" s="294"/>
      <c r="BD211" s="294"/>
      <c r="BE211" s="294"/>
      <c r="BF211" s="294"/>
      <c r="BG211" s="294"/>
      <c r="BH211" s="294"/>
      <c r="BI211" s="294"/>
      <c r="BJ211" s="294"/>
      <c r="BK211" s="294"/>
      <c r="BL211" s="294"/>
      <c r="BM211" s="294"/>
      <c r="BN211" s="294"/>
      <c r="BO211" s="294"/>
    </row>
    <row r="212" hidden="1" outlineLevel="1">
      <c r="A212" s="294"/>
      <c r="B212" s="333"/>
      <c r="D212" s="134"/>
      <c r="E212" s="294"/>
      <c r="F212" s="307"/>
      <c r="G212" s="307"/>
      <c r="H212" s="285"/>
      <c r="I212" s="294"/>
      <c r="J212" s="294"/>
      <c r="N212" s="294"/>
      <c r="O212" s="294"/>
      <c r="P212" s="294"/>
      <c r="Q212" s="294"/>
      <c r="R212" s="294"/>
      <c r="S212" s="294"/>
      <c r="T212" s="294"/>
      <c r="U212" s="294"/>
      <c r="V212" s="294"/>
      <c r="W212" s="294"/>
      <c r="X212" s="294"/>
      <c r="Y212" s="294"/>
      <c r="Z212" s="294"/>
      <c r="AA212" s="294"/>
      <c r="AB212" s="294"/>
      <c r="AC212" s="294"/>
      <c r="AD212" s="294"/>
      <c r="AE212" s="294"/>
      <c r="AF212" s="294"/>
      <c r="AG212" s="294"/>
      <c r="AH212" s="294"/>
      <c r="AI212" s="294"/>
      <c r="AJ212" s="294"/>
      <c r="AK212" s="294"/>
      <c r="AL212" s="294"/>
      <c r="AM212" s="294"/>
      <c r="AN212" s="294"/>
      <c r="AO212" s="294"/>
      <c r="AP212" s="294"/>
      <c r="AQ212" s="294"/>
      <c r="AR212" s="294"/>
      <c r="AS212" s="294"/>
      <c r="AT212" s="294"/>
      <c r="AU212" s="294"/>
      <c r="AV212" s="294"/>
      <c r="AW212" s="294"/>
      <c r="AX212" s="294"/>
      <c r="AY212" s="294"/>
      <c r="AZ212" s="294"/>
      <c r="BA212" s="294"/>
      <c r="BB212" s="294"/>
      <c r="BC212" s="294"/>
      <c r="BD212" s="294"/>
      <c r="BE212" s="294"/>
      <c r="BF212" s="294"/>
      <c r="BG212" s="294"/>
      <c r="BH212" s="294"/>
      <c r="BI212" s="294"/>
      <c r="BJ212" s="294"/>
      <c r="BK212" s="294"/>
      <c r="BL212" s="294"/>
      <c r="BM212" s="294"/>
      <c r="BN212" s="294"/>
      <c r="BO212" s="294"/>
    </row>
    <row r="213" hidden="1" outlineLevel="1">
      <c r="A213" s="294"/>
      <c r="B213" s="333"/>
      <c r="D213" s="134"/>
      <c r="E213" s="294"/>
      <c r="F213" s="307"/>
      <c r="G213" s="307"/>
      <c r="H213" s="285"/>
      <c r="I213" s="294"/>
      <c r="J213" s="294"/>
      <c r="N213" s="294"/>
      <c r="O213" s="294"/>
      <c r="P213" s="294"/>
      <c r="Q213" s="294"/>
      <c r="R213" s="294"/>
      <c r="S213" s="294"/>
      <c r="T213" s="294"/>
      <c r="U213" s="294"/>
      <c r="V213" s="294"/>
      <c r="W213" s="294"/>
      <c r="X213" s="294"/>
      <c r="Y213" s="294"/>
      <c r="Z213" s="294"/>
      <c r="AA213" s="294"/>
      <c r="AB213" s="294"/>
      <c r="AC213" s="294"/>
      <c r="AD213" s="294"/>
      <c r="AE213" s="294"/>
      <c r="AF213" s="294"/>
      <c r="AG213" s="294"/>
      <c r="AH213" s="294"/>
      <c r="AI213" s="294"/>
      <c r="AJ213" s="294"/>
      <c r="AK213" s="294"/>
      <c r="AL213" s="294"/>
      <c r="AM213" s="294"/>
      <c r="AN213" s="294"/>
      <c r="AO213" s="294"/>
      <c r="AP213" s="294"/>
      <c r="AQ213" s="294"/>
      <c r="AR213" s="294"/>
      <c r="AS213" s="294"/>
      <c r="AT213" s="294"/>
      <c r="AU213" s="294"/>
      <c r="AV213" s="294"/>
      <c r="AW213" s="294"/>
      <c r="AX213" s="294"/>
      <c r="AY213" s="294"/>
      <c r="AZ213" s="294"/>
      <c r="BA213" s="294"/>
      <c r="BB213" s="294"/>
      <c r="BC213" s="294"/>
      <c r="BD213" s="294"/>
      <c r="BE213" s="294"/>
      <c r="BF213" s="294"/>
      <c r="BG213" s="294"/>
      <c r="BH213" s="294"/>
      <c r="BI213" s="294"/>
      <c r="BJ213" s="294"/>
      <c r="BK213" s="294"/>
      <c r="BL213" s="294"/>
      <c r="BM213" s="294"/>
      <c r="BN213" s="294"/>
      <c r="BO213" s="294"/>
    </row>
    <row r="214" hidden="1" outlineLevel="1">
      <c r="A214" s="294"/>
      <c r="B214" s="333"/>
      <c r="D214" s="134"/>
      <c r="E214" s="294"/>
      <c r="F214" s="307"/>
      <c r="G214" s="307"/>
      <c r="H214" s="285"/>
      <c r="I214" s="294"/>
      <c r="J214" s="294"/>
      <c r="N214" s="294"/>
      <c r="O214" s="294"/>
      <c r="P214" s="294"/>
      <c r="Q214" s="294"/>
      <c r="R214" s="294"/>
      <c r="S214" s="294"/>
      <c r="T214" s="294"/>
      <c r="U214" s="294"/>
      <c r="V214" s="294"/>
      <c r="W214" s="294"/>
      <c r="X214" s="294"/>
      <c r="Y214" s="294"/>
      <c r="Z214" s="294"/>
      <c r="AA214" s="294"/>
      <c r="AB214" s="294"/>
      <c r="AC214" s="294"/>
      <c r="AD214" s="294"/>
      <c r="AE214" s="294"/>
      <c r="AF214" s="294"/>
      <c r="AG214" s="294"/>
      <c r="AH214" s="294"/>
      <c r="AI214" s="294"/>
      <c r="AJ214" s="294"/>
      <c r="AK214" s="294"/>
      <c r="AL214" s="294"/>
      <c r="AM214" s="294"/>
      <c r="AN214" s="294"/>
      <c r="AO214" s="294"/>
      <c r="AP214" s="294"/>
      <c r="AQ214" s="294"/>
      <c r="AR214" s="294"/>
      <c r="AS214" s="294"/>
      <c r="AT214" s="294"/>
      <c r="AU214" s="294"/>
      <c r="AV214" s="294"/>
      <c r="AW214" s="294"/>
      <c r="AX214" s="294"/>
      <c r="AY214" s="294"/>
      <c r="AZ214" s="294"/>
      <c r="BA214" s="294"/>
      <c r="BB214" s="294"/>
      <c r="BC214" s="294"/>
      <c r="BD214" s="294"/>
      <c r="BE214" s="294"/>
      <c r="BF214" s="294"/>
      <c r="BG214" s="294"/>
      <c r="BH214" s="294"/>
      <c r="BI214" s="294"/>
      <c r="BJ214" s="294"/>
      <c r="BK214" s="294"/>
      <c r="BL214" s="294"/>
      <c r="BM214" s="294"/>
      <c r="BN214" s="294"/>
      <c r="BO214" s="294"/>
    </row>
    <row r="215" hidden="1" outlineLevel="1">
      <c r="A215" s="294"/>
      <c r="B215" s="333"/>
      <c r="D215" s="134"/>
      <c r="E215" s="294"/>
      <c r="F215" s="307"/>
      <c r="G215" s="307"/>
      <c r="H215" s="285"/>
      <c r="I215" s="294"/>
      <c r="J215" s="294"/>
      <c r="N215" s="294"/>
      <c r="O215" s="294"/>
      <c r="P215" s="294"/>
      <c r="Q215" s="294"/>
      <c r="R215" s="294"/>
      <c r="S215" s="294"/>
      <c r="T215" s="294"/>
      <c r="U215" s="294"/>
      <c r="V215" s="294"/>
      <c r="W215" s="294"/>
      <c r="X215" s="294"/>
      <c r="Y215" s="294"/>
      <c r="Z215" s="294"/>
      <c r="AA215" s="294"/>
      <c r="AB215" s="294"/>
      <c r="AC215" s="294"/>
      <c r="AD215" s="294"/>
      <c r="AE215" s="294"/>
      <c r="AF215" s="294"/>
      <c r="AG215" s="294"/>
      <c r="AH215" s="294"/>
      <c r="AI215" s="294"/>
      <c r="AJ215" s="294"/>
      <c r="AK215" s="294"/>
      <c r="AL215" s="294"/>
      <c r="AM215" s="294"/>
      <c r="AN215" s="294"/>
      <c r="AO215" s="294"/>
      <c r="AP215" s="294"/>
      <c r="AQ215" s="294"/>
      <c r="AR215" s="294"/>
      <c r="AS215" s="294"/>
      <c r="AT215" s="294"/>
      <c r="AU215" s="294"/>
      <c r="AV215" s="294"/>
      <c r="AW215" s="294"/>
      <c r="AX215" s="294"/>
      <c r="AY215" s="294"/>
      <c r="AZ215" s="294"/>
      <c r="BA215" s="294"/>
      <c r="BB215" s="294"/>
      <c r="BC215" s="294"/>
      <c r="BD215" s="294"/>
      <c r="BE215" s="294"/>
      <c r="BF215" s="294"/>
      <c r="BG215" s="294"/>
      <c r="BH215" s="294"/>
      <c r="BI215" s="294"/>
      <c r="BJ215" s="294"/>
      <c r="BK215" s="294"/>
      <c r="BL215" s="294"/>
      <c r="BM215" s="294"/>
      <c r="BN215" s="294"/>
      <c r="BO215" s="294"/>
    </row>
    <row r="216" hidden="1" outlineLevel="1">
      <c r="A216" s="294"/>
      <c r="B216" s="333"/>
      <c r="D216" s="134"/>
      <c r="E216" s="294"/>
      <c r="F216" s="307"/>
      <c r="G216" s="307"/>
      <c r="H216" s="285"/>
      <c r="I216" s="294"/>
      <c r="J216" s="294"/>
      <c r="N216" s="294"/>
      <c r="O216" s="294"/>
      <c r="P216" s="294"/>
      <c r="Q216" s="294"/>
      <c r="R216" s="294"/>
      <c r="S216" s="294"/>
      <c r="T216" s="294"/>
      <c r="U216" s="294"/>
      <c r="V216" s="294"/>
      <c r="W216" s="294"/>
      <c r="X216" s="294"/>
      <c r="Y216" s="294"/>
      <c r="Z216" s="294"/>
      <c r="AA216" s="294"/>
      <c r="AB216" s="294"/>
      <c r="AC216" s="294"/>
      <c r="AD216" s="294"/>
      <c r="AE216" s="294"/>
      <c r="AF216" s="294"/>
      <c r="AG216" s="294"/>
      <c r="AH216" s="294"/>
      <c r="AI216" s="294"/>
      <c r="AJ216" s="294"/>
      <c r="AK216" s="294"/>
      <c r="AL216" s="294"/>
      <c r="AM216" s="294"/>
      <c r="AN216" s="294"/>
      <c r="AO216" s="294"/>
      <c r="AP216" s="294"/>
      <c r="AQ216" s="294"/>
      <c r="AR216" s="294"/>
      <c r="AS216" s="294"/>
      <c r="AT216" s="294"/>
      <c r="AU216" s="294"/>
      <c r="AV216" s="294"/>
      <c r="AW216" s="294"/>
      <c r="AX216" s="294"/>
      <c r="AY216" s="294"/>
      <c r="AZ216" s="294"/>
      <c r="BA216" s="294"/>
      <c r="BB216" s="294"/>
      <c r="BC216" s="294"/>
      <c r="BD216" s="294"/>
      <c r="BE216" s="294"/>
      <c r="BF216" s="294"/>
      <c r="BG216" s="294"/>
      <c r="BH216" s="294"/>
      <c r="BI216" s="294"/>
      <c r="BJ216" s="294"/>
      <c r="BK216" s="294"/>
      <c r="BL216" s="294"/>
      <c r="BM216" s="294"/>
      <c r="BN216" s="294"/>
      <c r="BO216" s="294"/>
    </row>
    <row r="217" hidden="1" outlineLevel="1">
      <c r="A217" s="294"/>
      <c r="B217" s="333"/>
      <c r="D217" s="134"/>
      <c r="E217" s="294"/>
      <c r="F217" s="307"/>
      <c r="G217" s="307"/>
      <c r="H217" s="285"/>
      <c r="I217" s="294"/>
      <c r="J217" s="294"/>
      <c r="N217" s="294"/>
      <c r="O217" s="294"/>
      <c r="P217" s="294"/>
      <c r="Q217" s="294"/>
      <c r="R217" s="294"/>
      <c r="S217" s="294"/>
      <c r="T217" s="294"/>
      <c r="U217" s="294"/>
      <c r="V217" s="294"/>
      <c r="W217" s="294"/>
      <c r="X217" s="294"/>
      <c r="Y217" s="294"/>
      <c r="Z217" s="294"/>
      <c r="AA217" s="294"/>
      <c r="AB217" s="294"/>
      <c r="AC217" s="294"/>
      <c r="AD217" s="294"/>
      <c r="AE217" s="294"/>
      <c r="AF217" s="294"/>
      <c r="AG217" s="294"/>
      <c r="AH217" s="294"/>
      <c r="AI217" s="294"/>
      <c r="AJ217" s="294"/>
      <c r="AK217" s="294"/>
      <c r="AL217" s="294"/>
      <c r="AM217" s="294"/>
      <c r="AN217" s="294"/>
      <c r="AO217" s="294"/>
      <c r="AP217" s="294"/>
      <c r="AQ217" s="294"/>
      <c r="AR217" s="294"/>
      <c r="AS217" s="294"/>
      <c r="AT217" s="294"/>
      <c r="AU217" s="294"/>
      <c r="AV217" s="294"/>
      <c r="AW217" s="294"/>
      <c r="AX217" s="294"/>
      <c r="AY217" s="294"/>
      <c r="AZ217" s="294"/>
      <c r="BA217" s="294"/>
      <c r="BB217" s="294"/>
      <c r="BC217" s="294"/>
      <c r="BD217" s="294"/>
      <c r="BE217" s="294"/>
      <c r="BF217" s="294"/>
      <c r="BG217" s="294"/>
      <c r="BH217" s="294"/>
      <c r="BI217" s="294"/>
      <c r="BJ217" s="294"/>
      <c r="BK217" s="294"/>
      <c r="BL217" s="294"/>
      <c r="BM217" s="294"/>
      <c r="BN217" s="294"/>
      <c r="BO217" s="294"/>
    </row>
    <row r="218" hidden="1" outlineLevel="1">
      <c r="A218" s="294"/>
      <c r="B218" s="333"/>
      <c r="D218" s="134"/>
      <c r="E218" s="294"/>
      <c r="F218" s="307"/>
      <c r="G218" s="307"/>
      <c r="H218" s="285"/>
      <c r="I218" s="294"/>
      <c r="J218" s="294"/>
      <c r="N218" s="294"/>
      <c r="O218" s="294"/>
      <c r="P218" s="294"/>
      <c r="Q218" s="294"/>
      <c r="R218" s="294"/>
      <c r="S218" s="294"/>
      <c r="T218" s="294"/>
      <c r="U218" s="294"/>
      <c r="V218" s="294"/>
      <c r="W218" s="294"/>
      <c r="X218" s="294"/>
      <c r="Y218" s="294"/>
      <c r="Z218" s="294"/>
      <c r="AA218" s="294"/>
      <c r="AB218" s="294"/>
      <c r="AC218" s="294"/>
      <c r="AD218" s="294"/>
      <c r="AE218" s="294"/>
      <c r="AF218" s="294"/>
      <c r="AG218" s="294"/>
      <c r="AH218" s="294"/>
      <c r="AI218" s="294"/>
      <c r="AJ218" s="294"/>
      <c r="AK218" s="294"/>
      <c r="AL218" s="294"/>
      <c r="AM218" s="294"/>
      <c r="AN218" s="294"/>
      <c r="AO218" s="294"/>
      <c r="AP218" s="294"/>
      <c r="AQ218" s="294"/>
      <c r="AR218" s="294"/>
      <c r="AS218" s="294"/>
      <c r="AT218" s="294"/>
      <c r="AU218" s="294"/>
      <c r="AV218" s="294"/>
      <c r="AW218" s="294"/>
      <c r="AX218" s="294"/>
      <c r="AY218" s="294"/>
      <c r="AZ218" s="294"/>
      <c r="BA218" s="294"/>
      <c r="BB218" s="294"/>
      <c r="BC218" s="294"/>
      <c r="BD218" s="294"/>
      <c r="BE218" s="294"/>
      <c r="BF218" s="294"/>
      <c r="BG218" s="294"/>
      <c r="BH218" s="294"/>
      <c r="BI218" s="294"/>
      <c r="BJ218" s="294"/>
      <c r="BK218" s="294"/>
      <c r="BL218" s="294"/>
      <c r="BM218" s="294"/>
      <c r="BN218" s="294"/>
      <c r="BO218" s="294"/>
    </row>
    <row r="219" hidden="1" outlineLevel="1">
      <c r="A219" s="294"/>
      <c r="B219" s="333"/>
      <c r="D219" s="134"/>
      <c r="E219" s="294"/>
      <c r="F219" s="307"/>
      <c r="G219" s="307"/>
      <c r="H219" s="285"/>
      <c r="I219" s="294"/>
      <c r="J219" s="294"/>
      <c r="N219" s="294"/>
      <c r="O219" s="294"/>
      <c r="P219" s="294"/>
      <c r="Q219" s="294"/>
      <c r="R219" s="294"/>
      <c r="S219" s="294"/>
      <c r="T219" s="294"/>
      <c r="U219" s="294"/>
      <c r="V219" s="294"/>
      <c r="W219" s="294"/>
      <c r="X219" s="294"/>
      <c r="Y219" s="294"/>
      <c r="Z219" s="294"/>
      <c r="AA219" s="294"/>
      <c r="AB219" s="294"/>
      <c r="AC219" s="294"/>
      <c r="AD219" s="294"/>
      <c r="AE219" s="294"/>
      <c r="AF219" s="294"/>
      <c r="AG219" s="294"/>
      <c r="AH219" s="294"/>
      <c r="AI219" s="294"/>
      <c r="AJ219" s="294"/>
      <c r="AK219" s="294"/>
      <c r="AL219" s="294"/>
      <c r="AM219" s="294"/>
      <c r="AN219" s="294"/>
      <c r="AO219" s="294"/>
      <c r="AP219" s="294"/>
      <c r="AQ219" s="294"/>
      <c r="AR219" s="294"/>
      <c r="AS219" s="294"/>
      <c r="AT219" s="294"/>
      <c r="AU219" s="294"/>
      <c r="AV219" s="294"/>
      <c r="AW219" s="294"/>
      <c r="AX219" s="294"/>
      <c r="AY219" s="294"/>
      <c r="AZ219" s="294"/>
      <c r="BA219" s="294"/>
      <c r="BB219" s="294"/>
      <c r="BC219" s="294"/>
      <c r="BD219" s="294"/>
      <c r="BE219" s="294"/>
      <c r="BF219" s="294"/>
      <c r="BG219" s="294"/>
      <c r="BH219" s="294"/>
      <c r="BI219" s="294"/>
      <c r="BJ219" s="294"/>
      <c r="BK219" s="294"/>
      <c r="BL219" s="294"/>
      <c r="BM219" s="294"/>
      <c r="BN219" s="294"/>
      <c r="BO219" s="294"/>
    </row>
    <row r="220" hidden="1" outlineLevel="1">
      <c r="A220" s="294"/>
      <c r="B220" s="333"/>
      <c r="D220" s="134"/>
      <c r="E220" s="294"/>
      <c r="F220" s="307"/>
      <c r="G220" s="307"/>
      <c r="H220" s="285"/>
      <c r="I220" s="294"/>
      <c r="J220" s="294"/>
      <c r="N220" s="294"/>
      <c r="O220" s="294"/>
      <c r="P220" s="294"/>
      <c r="Q220" s="294"/>
      <c r="R220" s="294"/>
      <c r="S220" s="294"/>
      <c r="T220" s="294"/>
      <c r="U220" s="294"/>
      <c r="V220" s="294"/>
      <c r="W220" s="294"/>
      <c r="X220" s="294"/>
      <c r="Y220" s="294"/>
      <c r="Z220" s="294"/>
      <c r="AA220" s="294"/>
      <c r="AB220" s="294"/>
      <c r="AC220" s="294"/>
      <c r="AD220" s="294"/>
      <c r="AE220" s="294"/>
      <c r="AF220" s="294"/>
      <c r="AG220" s="294"/>
      <c r="AH220" s="294"/>
      <c r="AI220" s="294"/>
      <c r="AJ220" s="294"/>
      <c r="AK220" s="294"/>
      <c r="AL220" s="294"/>
      <c r="AM220" s="294"/>
      <c r="AN220" s="294"/>
      <c r="AO220" s="294"/>
      <c r="AP220" s="294"/>
      <c r="AQ220" s="294"/>
      <c r="AR220" s="294"/>
      <c r="AS220" s="294"/>
      <c r="AT220" s="294"/>
      <c r="AU220" s="294"/>
      <c r="AV220" s="294"/>
      <c r="AW220" s="294"/>
      <c r="AX220" s="294"/>
      <c r="AY220" s="294"/>
      <c r="AZ220" s="294"/>
      <c r="BA220" s="294"/>
      <c r="BB220" s="294"/>
      <c r="BC220" s="294"/>
      <c r="BD220" s="294"/>
      <c r="BE220" s="294"/>
      <c r="BF220" s="294"/>
      <c r="BG220" s="294"/>
      <c r="BH220" s="294"/>
      <c r="BI220" s="294"/>
      <c r="BJ220" s="294"/>
      <c r="BK220" s="294"/>
      <c r="BL220" s="294"/>
      <c r="BM220" s="294"/>
      <c r="BN220" s="294"/>
      <c r="BO220" s="294"/>
    </row>
    <row r="221" hidden="1" outlineLevel="1">
      <c r="A221" s="294"/>
      <c r="B221" s="333"/>
      <c r="D221" s="134"/>
      <c r="E221" s="294"/>
      <c r="F221" s="307"/>
      <c r="G221" s="307"/>
      <c r="H221" s="285"/>
      <c r="I221" s="294"/>
      <c r="J221" s="294"/>
      <c r="N221" s="294"/>
      <c r="O221" s="294"/>
      <c r="P221" s="294"/>
      <c r="Q221" s="294"/>
      <c r="R221" s="294"/>
      <c r="S221" s="294"/>
      <c r="T221" s="294"/>
      <c r="U221" s="294"/>
      <c r="V221" s="294"/>
      <c r="W221" s="294"/>
      <c r="X221" s="294"/>
      <c r="Y221" s="294"/>
      <c r="Z221" s="294"/>
      <c r="AA221" s="294"/>
      <c r="AB221" s="294"/>
      <c r="AC221" s="294"/>
      <c r="AD221" s="294"/>
      <c r="AE221" s="294"/>
      <c r="AF221" s="294"/>
      <c r="AG221" s="294"/>
      <c r="AH221" s="294"/>
      <c r="AI221" s="294"/>
      <c r="AJ221" s="294"/>
      <c r="AK221" s="294"/>
      <c r="AL221" s="294"/>
      <c r="AM221" s="294"/>
      <c r="AN221" s="294"/>
      <c r="AO221" s="294"/>
      <c r="AP221" s="294"/>
      <c r="AQ221" s="294"/>
      <c r="AR221" s="294"/>
      <c r="AS221" s="294"/>
      <c r="AT221" s="294"/>
      <c r="AU221" s="294"/>
      <c r="AV221" s="294"/>
      <c r="AW221" s="294"/>
      <c r="AX221" s="294"/>
      <c r="AY221" s="294"/>
      <c r="AZ221" s="294"/>
      <c r="BA221" s="294"/>
      <c r="BB221" s="294"/>
      <c r="BC221" s="294"/>
      <c r="BD221" s="294"/>
      <c r="BE221" s="294"/>
      <c r="BF221" s="294"/>
      <c r="BG221" s="294"/>
      <c r="BH221" s="294"/>
      <c r="BI221" s="294"/>
      <c r="BJ221" s="294"/>
      <c r="BK221" s="294"/>
      <c r="BL221" s="294"/>
      <c r="BM221" s="294"/>
      <c r="BN221" s="294"/>
      <c r="BO221" s="294"/>
    </row>
    <row r="222" hidden="1" outlineLevel="1">
      <c r="A222" s="294"/>
      <c r="B222" s="333"/>
      <c r="D222" s="134"/>
      <c r="E222" s="294"/>
      <c r="F222" s="307"/>
      <c r="G222" s="307"/>
      <c r="H222" s="285"/>
      <c r="I222" s="294"/>
      <c r="J222" s="294"/>
      <c r="N222" s="294"/>
      <c r="O222" s="294"/>
      <c r="P222" s="294"/>
      <c r="Q222" s="294"/>
      <c r="R222" s="294"/>
      <c r="S222" s="294"/>
      <c r="T222" s="294"/>
      <c r="U222" s="294"/>
      <c r="V222" s="294"/>
      <c r="W222" s="294"/>
      <c r="X222" s="294"/>
      <c r="Y222" s="294"/>
      <c r="Z222" s="294"/>
      <c r="AA222" s="294"/>
      <c r="AB222" s="294"/>
      <c r="AC222" s="294"/>
      <c r="AD222" s="294"/>
      <c r="AE222" s="294"/>
      <c r="AF222" s="294"/>
      <c r="AG222" s="294"/>
      <c r="AH222" s="294"/>
      <c r="AI222" s="294"/>
      <c r="AJ222" s="294"/>
      <c r="AK222" s="294"/>
      <c r="AL222" s="294"/>
      <c r="AM222" s="294"/>
      <c r="AN222" s="294"/>
      <c r="AO222" s="294"/>
      <c r="AP222" s="294"/>
      <c r="AQ222" s="294"/>
      <c r="AR222" s="294"/>
      <c r="AS222" s="294"/>
      <c r="AT222" s="294"/>
      <c r="AU222" s="294"/>
      <c r="AV222" s="294"/>
      <c r="AW222" s="294"/>
      <c r="AX222" s="294"/>
      <c r="AY222" s="294"/>
      <c r="AZ222" s="294"/>
      <c r="BA222" s="294"/>
      <c r="BB222" s="294"/>
      <c r="BC222" s="294"/>
      <c r="BD222" s="294"/>
      <c r="BE222" s="294"/>
      <c r="BF222" s="294"/>
      <c r="BG222" s="294"/>
      <c r="BH222" s="294"/>
      <c r="BI222" s="294"/>
      <c r="BJ222" s="294"/>
      <c r="BK222" s="294"/>
      <c r="BL222" s="294"/>
      <c r="BM222" s="294"/>
      <c r="BN222" s="294"/>
      <c r="BO222" s="294"/>
    </row>
    <row r="223" hidden="1" outlineLevel="1">
      <c r="A223" s="294"/>
      <c r="B223" s="333"/>
      <c r="D223" s="134"/>
      <c r="E223" s="294"/>
      <c r="F223" s="307"/>
      <c r="G223" s="307"/>
      <c r="H223" s="285"/>
      <c r="I223" s="294"/>
      <c r="J223" s="294"/>
      <c r="N223" s="294"/>
      <c r="O223" s="294"/>
      <c r="P223" s="294"/>
      <c r="Q223" s="294"/>
      <c r="R223" s="294"/>
      <c r="S223" s="294"/>
      <c r="T223" s="294"/>
      <c r="U223" s="294"/>
      <c r="V223" s="294"/>
      <c r="W223" s="294"/>
      <c r="X223" s="294"/>
      <c r="Y223" s="294"/>
      <c r="Z223" s="294"/>
      <c r="AA223" s="294"/>
      <c r="AB223" s="294"/>
      <c r="AC223" s="294"/>
      <c r="AD223" s="294"/>
      <c r="AE223" s="294"/>
      <c r="AF223" s="294"/>
      <c r="AG223" s="294"/>
      <c r="AH223" s="294"/>
      <c r="AI223" s="294"/>
      <c r="AJ223" s="294"/>
      <c r="AK223" s="294"/>
      <c r="AL223" s="294"/>
      <c r="AM223" s="294"/>
      <c r="AN223" s="294"/>
      <c r="AO223" s="294"/>
      <c r="AP223" s="294"/>
      <c r="AQ223" s="294"/>
      <c r="AR223" s="294"/>
      <c r="AS223" s="294"/>
      <c r="AT223" s="294"/>
      <c r="AU223" s="294"/>
      <c r="AV223" s="294"/>
      <c r="AW223" s="294"/>
      <c r="AX223" s="294"/>
      <c r="AY223" s="294"/>
      <c r="AZ223" s="294"/>
      <c r="BA223" s="294"/>
      <c r="BB223" s="294"/>
      <c r="BC223" s="294"/>
      <c r="BD223" s="294"/>
      <c r="BE223" s="294"/>
      <c r="BF223" s="294"/>
      <c r="BG223" s="294"/>
      <c r="BH223" s="294"/>
      <c r="BI223" s="294"/>
      <c r="BJ223" s="294"/>
      <c r="BK223" s="294"/>
      <c r="BL223" s="294"/>
      <c r="BM223" s="294"/>
      <c r="BN223" s="294"/>
      <c r="BO223" s="294"/>
    </row>
    <row r="224" hidden="1" outlineLevel="1">
      <c r="A224" s="294"/>
      <c r="B224" s="333"/>
      <c r="D224" s="134"/>
      <c r="E224" s="294"/>
      <c r="F224" s="307"/>
      <c r="G224" s="307"/>
      <c r="H224" s="285"/>
      <c r="I224" s="294"/>
      <c r="J224" s="294"/>
      <c r="N224" s="294"/>
      <c r="O224" s="294"/>
      <c r="P224" s="294"/>
      <c r="Q224" s="294"/>
      <c r="R224" s="294"/>
      <c r="S224" s="294"/>
      <c r="T224" s="294"/>
      <c r="U224" s="294"/>
      <c r="V224" s="294"/>
      <c r="W224" s="294"/>
      <c r="X224" s="294"/>
      <c r="Y224" s="294"/>
      <c r="Z224" s="294"/>
      <c r="AA224" s="294"/>
      <c r="AB224" s="294"/>
      <c r="AC224" s="294"/>
      <c r="AD224" s="294"/>
      <c r="AE224" s="294"/>
      <c r="AF224" s="294"/>
      <c r="AG224" s="294"/>
      <c r="AH224" s="294"/>
      <c r="AI224" s="294"/>
      <c r="AJ224" s="294"/>
      <c r="AK224" s="294"/>
      <c r="AL224" s="294"/>
      <c r="AM224" s="294"/>
      <c r="AN224" s="294"/>
      <c r="AO224" s="294"/>
      <c r="AP224" s="294"/>
      <c r="AQ224" s="294"/>
      <c r="AR224" s="294"/>
      <c r="AS224" s="294"/>
      <c r="AT224" s="294"/>
      <c r="AU224" s="294"/>
      <c r="AV224" s="294"/>
      <c r="AW224" s="294"/>
      <c r="AX224" s="294"/>
      <c r="AY224" s="294"/>
      <c r="AZ224" s="294"/>
      <c r="BA224" s="294"/>
      <c r="BB224" s="294"/>
      <c r="BC224" s="294"/>
      <c r="BD224" s="294"/>
      <c r="BE224" s="294"/>
      <c r="BF224" s="294"/>
      <c r="BG224" s="294"/>
      <c r="BH224" s="294"/>
      <c r="BI224" s="294"/>
      <c r="BJ224" s="294"/>
      <c r="BK224" s="294"/>
      <c r="BL224" s="294"/>
      <c r="BM224" s="294"/>
      <c r="BN224" s="294"/>
      <c r="BO224" s="294"/>
    </row>
    <row r="225" hidden="1" outlineLevel="1">
      <c r="A225" s="294"/>
      <c r="B225" s="333"/>
      <c r="D225" s="134"/>
      <c r="E225" s="294"/>
      <c r="F225" s="307"/>
      <c r="G225" s="307"/>
      <c r="H225" s="285"/>
      <c r="I225" s="294"/>
      <c r="J225" s="294"/>
      <c r="N225" s="294"/>
      <c r="O225" s="294"/>
      <c r="P225" s="294"/>
      <c r="Q225" s="294"/>
      <c r="R225" s="294"/>
      <c r="S225" s="294"/>
      <c r="T225" s="294"/>
      <c r="U225" s="294"/>
      <c r="V225" s="294"/>
      <c r="W225" s="294"/>
      <c r="X225" s="294"/>
      <c r="Y225" s="294"/>
      <c r="Z225" s="294"/>
      <c r="AA225" s="294"/>
      <c r="AB225" s="294"/>
      <c r="AC225" s="294"/>
      <c r="AD225" s="294"/>
      <c r="AE225" s="294"/>
      <c r="AF225" s="294"/>
      <c r="AG225" s="294"/>
      <c r="AH225" s="294"/>
      <c r="AI225" s="294"/>
      <c r="AJ225" s="294"/>
      <c r="AK225" s="294"/>
      <c r="AL225" s="294"/>
      <c r="AM225" s="294"/>
      <c r="AN225" s="294"/>
      <c r="AO225" s="294"/>
      <c r="AP225" s="294"/>
      <c r="AQ225" s="294"/>
      <c r="AR225" s="294"/>
      <c r="AS225" s="294"/>
      <c r="AT225" s="294"/>
      <c r="AU225" s="294"/>
      <c r="AV225" s="294"/>
      <c r="AW225" s="294"/>
      <c r="AX225" s="294"/>
      <c r="AY225" s="294"/>
      <c r="AZ225" s="294"/>
      <c r="BA225" s="294"/>
      <c r="BB225" s="294"/>
      <c r="BC225" s="294"/>
      <c r="BD225" s="294"/>
      <c r="BE225" s="294"/>
      <c r="BF225" s="294"/>
      <c r="BG225" s="294"/>
      <c r="BH225" s="294"/>
      <c r="BI225" s="294"/>
      <c r="BJ225" s="294"/>
      <c r="BK225" s="294"/>
      <c r="BL225" s="294"/>
      <c r="BM225" s="294"/>
      <c r="BN225" s="294"/>
      <c r="BO225" s="294"/>
    </row>
    <row r="226" hidden="1" outlineLevel="1">
      <c r="A226" s="294"/>
      <c r="B226" s="333"/>
      <c r="D226" s="134"/>
      <c r="E226" s="294"/>
      <c r="F226" s="307"/>
      <c r="G226" s="307"/>
      <c r="H226" s="285"/>
      <c r="I226" s="294"/>
      <c r="J226" s="294"/>
      <c r="N226" s="294"/>
      <c r="O226" s="294"/>
      <c r="P226" s="294"/>
      <c r="Q226" s="294"/>
      <c r="R226" s="294"/>
      <c r="S226" s="294"/>
      <c r="T226" s="294"/>
      <c r="U226" s="294"/>
      <c r="V226" s="294"/>
      <c r="W226" s="294"/>
      <c r="X226" s="294"/>
      <c r="Y226" s="294"/>
      <c r="Z226" s="294"/>
      <c r="AA226" s="294"/>
      <c r="AB226" s="294"/>
      <c r="AC226" s="294"/>
      <c r="AD226" s="294"/>
      <c r="AE226" s="294"/>
      <c r="AF226" s="294"/>
      <c r="AG226" s="294"/>
      <c r="AH226" s="294"/>
      <c r="AI226" s="294"/>
      <c r="AJ226" s="294"/>
      <c r="AK226" s="294"/>
      <c r="AL226" s="294"/>
      <c r="AM226" s="294"/>
      <c r="AN226" s="294"/>
      <c r="AO226" s="294"/>
      <c r="AP226" s="294"/>
      <c r="AQ226" s="294"/>
      <c r="AR226" s="294"/>
      <c r="AS226" s="294"/>
      <c r="AT226" s="294"/>
      <c r="AU226" s="294"/>
      <c r="AV226" s="294"/>
      <c r="AW226" s="294"/>
      <c r="AX226" s="294"/>
      <c r="AY226" s="294"/>
      <c r="AZ226" s="294"/>
      <c r="BA226" s="294"/>
      <c r="BB226" s="294"/>
      <c r="BC226" s="294"/>
      <c r="BD226" s="294"/>
      <c r="BE226" s="294"/>
      <c r="BF226" s="294"/>
      <c r="BG226" s="294"/>
      <c r="BH226" s="294"/>
      <c r="BI226" s="294"/>
      <c r="BJ226" s="294"/>
      <c r="BK226" s="294"/>
      <c r="BL226" s="294"/>
      <c r="BM226" s="294"/>
      <c r="BN226" s="294"/>
      <c r="BO226" s="294"/>
    </row>
    <row r="227" hidden="1" outlineLevel="1">
      <c r="A227" s="294"/>
      <c r="B227" s="333"/>
      <c r="D227" s="134"/>
      <c r="E227" s="294"/>
      <c r="F227" s="307"/>
      <c r="G227" s="307"/>
      <c r="H227" s="285"/>
      <c r="I227" s="294"/>
      <c r="J227" s="294"/>
      <c r="N227" s="294"/>
      <c r="O227" s="294"/>
      <c r="P227" s="294"/>
      <c r="Q227" s="294"/>
      <c r="R227" s="294"/>
      <c r="S227" s="294"/>
      <c r="T227" s="294"/>
      <c r="U227" s="294"/>
      <c r="V227" s="294"/>
      <c r="W227" s="294"/>
      <c r="X227" s="294"/>
      <c r="Y227" s="294"/>
      <c r="Z227" s="294"/>
      <c r="AA227" s="294"/>
      <c r="AB227" s="294"/>
      <c r="AC227" s="294"/>
      <c r="AD227" s="294"/>
      <c r="AE227" s="294"/>
      <c r="AF227" s="294"/>
      <c r="AG227" s="294"/>
      <c r="AH227" s="294"/>
      <c r="AI227" s="294"/>
      <c r="AJ227" s="294"/>
      <c r="AK227" s="294"/>
      <c r="AL227" s="294"/>
      <c r="AM227" s="294"/>
      <c r="AN227" s="294"/>
      <c r="AO227" s="294"/>
      <c r="AP227" s="294"/>
      <c r="AQ227" s="294"/>
      <c r="AR227" s="294"/>
      <c r="AS227" s="294"/>
      <c r="AT227" s="294"/>
      <c r="AU227" s="294"/>
      <c r="AV227" s="294"/>
      <c r="AW227" s="294"/>
      <c r="AX227" s="294"/>
      <c r="AY227" s="294"/>
      <c r="AZ227" s="294"/>
      <c r="BA227" s="294"/>
      <c r="BB227" s="294"/>
      <c r="BC227" s="294"/>
      <c r="BD227" s="294"/>
      <c r="BE227" s="294"/>
      <c r="BF227" s="294"/>
      <c r="BG227" s="294"/>
      <c r="BH227" s="294"/>
      <c r="BI227" s="294"/>
      <c r="BJ227" s="294"/>
      <c r="BK227" s="294"/>
      <c r="BL227" s="294"/>
      <c r="BM227" s="294"/>
      <c r="BN227" s="294"/>
      <c r="BO227" s="294"/>
    </row>
    <row r="228" hidden="1" outlineLevel="1">
      <c r="A228" s="294"/>
      <c r="B228" s="333"/>
      <c r="D228" s="134"/>
      <c r="E228" s="294"/>
      <c r="F228" s="307"/>
      <c r="G228" s="307"/>
      <c r="H228" s="285"/>
      <c r="I228" s="294"/>
      <c r="J228" s="294"/>
      <c r="N228" s="294"/>
      <c r="O228" s="294"/>
      <c r="P228" s="294"/>
      <c r="Q228" s="294"/>
      <c r="R228" s="294"/>
      <c r="S228" s="294"/>
      <c r="T228" s="294"/>
      <c r="U228" s="294"/>
      <c r="V228" s="294"/>
      <c r="W228" s="294"/>
      <c r="X228" s="294"/>
      <c r="Y228" s="294"/>
      <c r="Z228" s="294"/>
      <c r="AA228" s="294"/>
      <c r="AB228" s="294"/>
      <c r="AC228" s="294"/>
      <c r="AD228" s="294"/>
      <c r="AE228" s="294"/>
      <c r="AF228" s="294"/>
      <c r="AG228" s="294"/>
      <c r="AH228" s="294"/>
      <c r="AI228" s="294"/>
      <c r="AJ228" s="294"/>
      <c r="AK228" s="294"/>
      <c r="AL228" s="294"/>
      <c r="AM228" s="294"/>
      <c r="AN228" s="294"/>
      <c r="AO228" s="294"/>
      <c r="AP228" s="294"/>
      <c r="AQ228" s="294"/>
      <c r="AR228" s="294"/>
      <c r="AS228" s="294"/>
      <c r="AT228" s="294"/>
      <c r="AU228" s="294"/>
      <c r="AV228" s="294"/>
      <c r="AW228" s="294"/>
      <c r="AX228" s="294"/>
      <c r="AY228" s="294"/>
      <c r="AZ228" s="294"/>
      <c r="BA228" s="294"/>
      <c r="BB228" s="294"/>
      <c r="BC228" s="294"/>
      <c r="BD228" s="294"/>
      <c r="BE228" s="294"/>
      <c r="BF228" s="294"/>
      <c r="BG228" s="294"/>
      <c r="BH228" s="294"/>
      <c r="BI228" s="294"/>
      <c r="BJ228" s="294"/>
      <c r="BK228" s="294"/>
      <c r="BL228" s="294"/>
      <c r="BM228" s="294"/>
      <c r="BN228" s="294"/>
      <c r="BO228" s="294"/>
    </row>
    <row r="229" hidden="1" outlineLevel="1">
      <c r="A229" s="294"/>
      <c r="B229" s="333"/>
      <c r="D229" s="134"/>
      <c r="E229" s="294"/>
      <c r="F229" s="307"/>
      <c r="G229" s="307"/>
      <c r="H229" s="285"/>
      <c r="I229" s="294"/>
      <c r="J229" s="294"/>
      <c r="N229" s="294"/>
      <c r="O229" s="294"/>
      <c r="P229" s="294"/>
      <c r="Q229" s="294"/>
      <c r="R229" s="294"/>
      <c r="S229" s="294"/>
      <c r="T229" s="294"/>
      <c r="U229" s="294"/>
      <c r="V229" s="294"/>
      <c r="W229" s="294"/>
      <c r="X229" s="294"/>
      <c r="Y229" s="294"/>
      <c r="Z229" s="294"/>
      <c r="AA229" s="294"/>
      <c r="AB229" s="294"/>
      <c r="AC229" s="294"/>
      <c r="AD229" s="294"/>
      <c r="AE229" s="294"/>
      <c r="AF229" s="294"/>
      <c r="AG229" s="294"/>
      <c r="AH229" s="294"/>
      <c r="AI229" s="294"/>
      <c r="AJ229" s="294"/>
      <c r="AK229" s="294"/>
      <c r="AL229" s="294"/>
      <c r="AM229" s="294"/>
      <c r="AN229" s="294"/>
      <c r="AO229" s="294"/>
      <c r="AP229" s="294"/>
      <c r="AQ229" s="294"/>
      <c r="AR229" s="294"/>
      <c r="AS229" s="294"/>
      <c r="AT229" s="294"/>
      <c r="AU229" s="294"/>
      <c r="AV229" s="294"/>
      <c r="AW229" s="294"/>
      <c r="AX229" s="294"/>
      <c r="AY229" s="294"/>
      <c r="AZ229" s="294"/>
      <c r="BA229" s="294"/>
      <c r="BB229" s="294"/>
      <c r="BC229" s="294"/>
      <c r="BD229" s="294"/>
      <c r="BE229" s="294"/>
      <c r="BF229" s="294"/>
      <c r="BG229" s="294"/>
      <c r="BH229" s="294"/>
      <c r="BI229" s="294"/>
      <c r="BJ229" s="294"/>
      <c r="BK229" s="294"/>
      <c r="BL229" s="294"/>
      <c r="BM229" s="294"/>
      <c r="BN229" s="294"/>
      <c r="BO229" s="294"/>
    </row>
    <row r="230" hidden="1" outlineLevel="1">
      <c r="A230" s="294"/>
      <c r="B230" s="333"/>
      <c r="D230" s="134"/>
      <c r="E230" s="294"/>
      <c r="F230" s="307"/>
      <c r="G230" s="307"/>
      <c r="H230" s="285"/>
      <c r="I230" s="294"/>
      <c r="J230" s="294"/>
      <c r="N230" s="294"/>
      <c r="O230" s="294"/>
      <c r="P230" s="294"/>
      <c r="Q230" s="294"/>
      <c r="R230" s="294"/>
      <c r="S230" s="294"/>
      <c r="T230" s="294"/>
      <c r="U230" s="294"/>
      <c r="V230" s="294"/>
      <c r="W230" s="294"/>
      <c r="X230" s="294"/>
      <c r="Y230" s="294"/>
      <c r="Z230" s="294"/>
      <c r="AA230" s="294"/>
      <c r="AB230" s="294"/>
      <c r="AC230" s="294"/>
      <c r="AD230" s="294"/>
      <c r="AE230" s="294"/>
      <c r="AF230" s="294"/>
      <c r="AG230" s="294"/>
      <c r="AH230" s="294"/>
      <c r="AI230" s="294"/>
      <c r="AJ230" s="294"/>
      <c r="AK230" s="294"/>
      <c r="AL230" s="294"/>
      <c r="AM230" s="294"/>
      <c r="AN230" s="294"/>
      <c r="AO230" s="294"/>
      <c r="AP230" s="294"/>
      <c r="AQ230" s="294"/>
      <c r="AR230" s="294"/>
      <c r="AS230" s="294"/>
      <c r="AT230" s="294"/>
      <c r="AU230" s="294"/>
      <c r="AV230" s="294"/>
      <c r="AW230" s="294"/>
      <c r="AX230" s="294"/>
      <c r="AY230" s="294"/>
      <c r="AZ230" s="294"/>
      <c r="BA230" s="294"/>
      <c r="BB230" s="294"/>
      <c r="BC230" s="294"/>
      <c r="BD230" s="294"/>
      <c r="BE230" s="294"/>
      <c r="BF230" s="294"/>
      <c r="BG230" s="294"/>
      <c r="BH230" s="294"/>
      <c r="BI230" s="294"/>
      <c r="BJ230" s="294"/>
      <c r="BK230" s="294"/>
      <c r="BL230" s="294"/>
      <c r="BM230" s="294"/>
      <c r="BN230" s="294"/>
      <c r="BO230" s="294"/>
    </row>
    <row r="231" hidden="1" outlineLevel="1">
      <c r="A231" s="294"/>
      <c r="B231" s="333"/>
      <c r="D231" s="134"/>
      <c r="E231" s="294"/>
      <c r="F231" s="307"/>
      <c r="G231" s="307"/>
      <c r="H231" s="285"/>
      <c r="I231" s="294"/>
      <c r="J231" s="294"/>
      <c r="N231" s="294"/>
      <c r="O231" s="294"/>
      <c r="P231" s="294"/>
      <c r="Q231" s="294"/>
      <c r="R231" s="294"/>
      <c r="S231" s="294"/>
      <c r="T231" s="294"/>
      <c r="U231" s="294"/>
      <c r="V231" s="294"/>
      <c r="W231" s="294"/>
      <c r="X231" s="294"/>
      <c r="Y231" s="294"/>
      <c r="Z231" s="294"/>
      <c r="AA231" s="294"/>
      <c r="AB231" s="294"/>
      <c r="AC231" s="294"/>
      <c r="AD231" s="294"/>
      <c r="AE231" s="294"/>
      <c r="AF231" s="294"/>
      <c r="AG231" s="294"/>
      <c r="AH231" s="294"/>
      <c r="AI231" s="294"/>
      <c r="AJ231" s="294"/>
      <c r="AK231" s="294"/>
      <c r="AL231" s="294"/>
      <c r="AM231" s="294"/>
      <c r="AN231" s="294"/>
      <c r="AO231" s="294"/>
      <c r="AP231" s="294"/>
      <c r="AQ231" s="294"/>
      <c r="AR231" s="294"/>
      <c r="AS231" s="294"/>
      <c r="AT231" s="294"/>
      <c r="AU231" s="294"/>
      <c r="AV231" s="294"/>
      <c r="AW231" s="294"/>
      <c r="AX231" s="294"/>
      <c r="AY231" s="294"/>
      <c r="AZ231" s="294"/>
      <c r="BA231" s="294"/>
      <c r="BB231" s="294"/>
      <c r="BC231" s="294"/>
      <c r="BD231" s="294"/>
      <c r="BE231" s="294"/>
      <c r="BF231" s="294"/>
      <c r="BG231" s="294"/>
      <c r="BH231" s="294"/>
      <c r="BI231" s="294"/>
      <c r="BJ231" s="294"/>
      <c r="BK231" s="294"/>
      <c r="BL231" s="294"/>
      <c r="BM231" s="294"/>
      <c r="BN231" s="294"/>
      <c r="BO231" s="294"/>
    </row>
    <row r="232" hidden="1" outlineLevel="1">
      <c r="A232" s="294"/>
      <c r="B232" s="333"/>
      <c r="D232" s="134"/>
      <c r="E232" s="294"/>
      <c r="F232" s="307"/>
      <c r="G232" s="307"/>
      <c r="H232" s="285"/>
      <c r="I232" s="294"/>
      <c r="J232" s="294"/>
      <c r="N232" s="294"/>
      <c r="O232" s="294"/>
      <c r="P232" s="294"/>
      <c r="Q232" s="294"/>
      <c r="R232" s="294"/>
      <c r="S232" s="294"/>
      <c r="T232" s="294"/>
      <c r="U232" s="294"/>
      <c r="V232" s="294"/>
      <c r="W232" s="294"/>
      <c r="X232" s="294"/>
      <c r="Y232" s="294"/>
      <c r="Z232" s="294"/>
      <c r="AA232" s="294"/>
      <c r="AB232" s="294"/>
      <c r="AC232" s="294"/>
      <c r="AD232" s="294"/>
      <c r="AE232" s="294"/>
      <c r="AF232" s="294"/>
      <c r="AG232" s="294"/>
      <c r="AH232" s="294"/>
      <c r="AI232" s="294"/>
      <c r="AJ232" s="294"/>
      <c r="AK232" s="294"/>
      <c r="AL232" s="294"/>
      <c r="AM232" s="294"/>
      <c r="AN232" s="294"/>
      <c r="AO232" s="294"/>
      <c r="AP232" s="294"/>
      <c r="AQ232" s="294"/>
      <c r="AR232" s="294"/>
      <c r="AS232" s="294"/>
      <c r="AT232" s="294"/>
      <c r="AU232" s="294"/>
      <c r="AV232" s="294"/>
      <c r="AW232" s="294"/>
      <c r="AX232" s="294"/>
      <c r="AY232" s="294"/>
      <c r="AZ232" s="294"/>
      <c r="BA232" s="294"/>
      <c r="BB232" s="294"/>
      <c r="BC232" s="294"/>
      <c r="BD232" s="294"/>
      <c r="BE232" s="294"/>
      <c r="BF232" s="294"/>
      <c r="BG232" s="294"/>
      <c r="BH232" s="294"/>
      <c r="BI232" s="294"/>
      <c r="BJ232" s="294"/>
      <c r="BK232" s="294"/>
      <c r="BL232" s="294"/>
      <c r="BM232" s="294"/>
      <c r="BN232" s="294"/>
      <c r="BO232" s="294"/>
    </row>
    <row r="233" hidden="1" outlineLevel="1">
      <c r="A233" s="294"/>
      <c r="B233" s="333"/>
      <c r="D233" s="134"/>
      <c r="E233" s="294"/>
      <c r="F233" s="307"/>
      <c r="G233" s="307"/>
      <c r="H233" s="285"/>
      <c r="I233" s="294"/>
      <c r="J233" s="294"/>
      <c r="N233" s="294"/>
      <c r="O233" s="294"/>
      <c r="P233" s="294"/>
      <c r="Q233" s="294"/>
      <c r="R233" s="294"/>
      <c r="S233" s="294"/>
      <c r="T233" s="294"/>
      <c r="U233" s="294"/>
      <c r="V233" s="294"/>
      <c r="W233" s="294"/>
      <c r="X233" s="294"/>
      <c r="Y233" s="294"/>
      <c r="Z233" s="294"/>
      <c r="AA233" s="294"/>
      <c r="AB233" s="294"/>
      <c r="AC233" s="294"/>
      <c r="AD233" s="294"/>
      <c r="AE233" s="294"/>
      <c r="AF233" s="294"/>
      <c r="AG233" s="294"/>
      <c r="AH233" s="294"/>
      <c r="AI233" s="294"/>
      <c r="AJ233" s="294"/>
      <c r="AK233" s="294"/>
      <c r="AL233" s="294"/>
      <c r="AM233" s="294"/>
      <c r="AN233" s="294"/>
      <c r="AO233" s="294"/>
      <c r="AP233" s="294"/>
      <c r="AQ233" s="294"/>
      <c r="AR233" s="294"/>
      <c r="AS233" s="294"/>
      <c r="AT233" s="294"/>
      <c r="AU233" s="294"/>
      <c r="AV233" s="294"/>
      <c r="AW233" s="294"/>
      <c r="AX233" s="294"/>
      <c r="AY233" s="294"/>
      <c r="AZ233" s="294"/>
      <c r="BA233" s="294"/>
      <c r="BB233" s="294"/>
      <c r="BC233" s="294"/>
      <c r="BD233" s="294"/>
      <c r="BE233" s="294"/>
      <c r="BF233" s="294"/>
      <c r="BG233" s="294"/>
      <c r="BH233" s="294"/>
      <c r="BI233" s="294"/>
      <c r="BJ233" s="294"/>
      <c r="BK233" s="294"/>
      <c r="BL233" s="294"/>
      <c r="BM233" s="294"/>
      <c r="BN233" s="294"/>
      <c r="BO233" s="294"/>
    </row>
    <row r="234" hidden="1" outlineLevel="1">
      <c r="A234" s="294"/>
      <c r="B234" s="333"/>
      <c r="D234" s="134"/>
      <c r="E234" s="294"/>
      <c r="F234" s="307"/>
      <c r="G234" s="307"/>
      <c r="H234" s="285"/>
      <c r="I234" s="294"/>
      <c r="J234" s="294"/>
      <c r="N234" s="294"/>
      <c r="O234" s="294"/>
      <c r="P234" s="294"/>
      <c r="Q234" s="294"/>
      <c r="R234" s="294"/>
      <c r="S234" s="294"/>
      <c r="T234" s="294"/>
      <c r="U234" s="294"/>
      <c r="V234" s="294"/>
      <c r="W234" s="294"/>
      <c r="X234" s="294"/>
      <c r="Y234" s="294"/>
      <c r="Z234" s="294"/>
      <c r="AA234" s="294"/>
      <c r="AB234" s="294"/>
      <c r="AC234" s="294"/>
      <c r="AD234" s="294"/>
      <c r="AE234" s="294"/>
      <c r="AF234" s="294"/>
      <c r="AG234" s="294"/>
      <c r="AH234" s="294"/>
      <c r="AI234" s="294"/>
      <c r="AJ234" s="294"/>
      <c r="AK234" s="294"/>
      <c r="AL234" s="294"/>
      <c r="AM234" s="294"/>
      <c r="AN234" s="294"/>
      <c r="AO234" s="294"/>
      <c r="AP234" s="294"/>
      <c r="AQ234" s="294"/>
      <c r="AR234" s="294"/>
      <c r="AS234" s="294"/>
      <c r="AT234" s="294"/>
      <c r="AU234" s="294"/>
      <c r="AV234" s="294"/>
      <c r="AW234" s="294"/>
      <c r="AX234" s="294"/>
      <c r="AY234" s="294"/>
      <c r="AZ234" s="294"/>
      <c r="BA234" s="294"/>
      <c r="BB234" s="294"/>
      <c r="BC234" s="294"/>
      <c r="BD234" s="294"/>
      <c r="BE234" s="294"/>
      <c r="BF234" s="294"/>
      <c r="BG234" s="294"/>
      <c r="BH234" s="294"/>
      <c r="BI234" s="294"/>
      <c r="BJ234" s="294"/>
      <c r="BK234" s="294"/>
      <c r="BL234" s="294"/>
      <c r="BM234" s="294"/>
      <c r="BN234" s="294"/>
      <c r="BO234" s="294"/>
    </row>
    <row r="235" hidden="1" outlineLevel="1">
      <c r="A235" s="294"/>
      <c r="B235" s="333"/>
      <c r="D235" s="134"/>
      <c r="E235" s="294"/>
      <c r="F235" s="307"/>
      <c r="G235" s="307"/>
      <c r="H235" s="285"/>
      <c r="I235" s="294"/>
      <c r="J235" s="294"/>
      <c r="N235" s="294"/>
      <c r="O235" s="294"/>
      <c r="P235" s="294"/>
      <c r="Q235" s="294"/>
      <c r="R235" s="294"/>
      <c r="S235" s="294"/>
      <c r="T235" s="294"/>
      <c r="U235" s="294"/>
      <c r="V235" s="294"/>
      <c r="W235" s="294"/>
      <c r="X235" s="294"/>
      <c r="Y235" s="294"/>
      <c r="Z235" s="294"/>
      <c r="AA235" s="294"/>
      <c r="AB235" s="294"/>
      <c r="AC235" s="294"/>
      <c r="AD235" s="294"/>
      <c r="AE235" s="294"/>
      <c r="AF235" s="294"/>
      <c r="AG235" s="294"/>
      <c r="AH235" s="294"/>
      <c r="AI235" s="294"/>
      <c r="AJ235" s="294"/>
      <c r="AK235" s="294"/>
      <c r="AL235" s="294"/>
      <c r="AM235" s="294"/>
      <c r="AN235" s="294"/>
      <c r="AO235" s="294"/>
      <c r="AP235" s="294"/>
      <c r="AQ235" s="294"/>
      <c r="AR235" s="294"/>
      <c r="AS235" s="294"/>
      <c r="AT235" s="294"/>
      <c r="AU235" s="294"/>
      <c r="AV235" s="294"/>
      <c r="AW235" s="294"/>
      <c r="AX235" s="294"/>
      <c r="AY235" s="294"/>
      <c r="AZ235" s="294"/>
      <c r="BA235" s="294"/>
      <c r="BB235" s="294"/>
      <c r="BC235" s="294"/>
      <c r="BD235" s="294"/>
      <c r="BE235" s="294"/>
      <c r="BF235" s="294"/>
      <c r="BG235" s="294"/>
      <c r="BH235" s="294"/>
      <c r="BI235" s="294"/>
      <c r="BJ235" s="294"/>
      <c r="BK235" s="294"/>
      <c r="BL235" s="294"/>
      <c r="BM235" s="294"/>
      <c r="BN235" s="294"/>
      <c r="BO235" s="294"/>
    </row>
    <row r="236" hidden="1" outlineLevel="1">
      <c r="A236" s="294"/>
      <c r="B236" s="333"/>
      <c r="D236" s="134"/>
      <c r="E236" s="294"/>
      <c r="F236" s="307"/>
      <c r="G236" s="307"/>
      <c r="H236" s="285"/>
      <c r="I236" s="294"/>
      <c r="J236" s="294"/>
      <c r="N236" s="294"/>
      <c r="O236" s="294"/>
      <c r="P236" s="294"/>
      <c r="Q236" s="294"/>
      <c r="R236" s="294"/>
      <c r="S236" s="294"/>
      <c r="T236" s="294"/>
      <c r="U236" s="294"/>
      <c r="V236" s="294"/>
      <c r="W236" s="294"/>
      <c r="X236" s="294"/>
      <c r="Y236" s="294"/>
      <c r="Z236" s="294"/>
      <c r="AA236" s="294"/>
      <c r="AB236" s="294"/>
      <c r="AC236" s="294"/>
      <c r="AD236" s="294"/>
      <c r="AE236" s="294"/>
      <c r="AF236" s="294"/>
      <c r="AG236" s="294"/>
      <c r="AH236" s="294"/>
      <c r="AI236" s="294"/>
      <c r="AJ236" s="294"/>
      <c r="AK236" s="294"/>
      <c r="AL236" s="294"/>
      <c r="AM236" s="294"/>
      <c r="AN236" s="294"/>
      <c r="AO236" s="294"/>
      <c r="AP236" s="294"/>
      <c r="AQ236" s="294"/>
      <c r="AR236" s="294"/>
      <c r="AS236" s="294"/>
      <c r="AT236" s="294"/>
      <c r="AU236" s="294"/>
      <c r="AV236" s="294"/>
      <c r="AW236" s="294"/>
      <c r="AX236" s="294"/>
      <c r="AY236" s="294"/>
      <c r="AZ236" s="294"/>
      <c r="BA236" s="294"/>
      <c r="BB236" s="294"/>
      <c r="BC236" s="294"/>
      <c r="BD236" s="294"/>
      <c r="BE236" s="294"/>
      <c r="BF236" s="294"/>
      <c r="BG236" s="294"/>
      <c r="BH236" s="294"/>
      <c r="BI236" s="294"/>
      <c r="BJ236" s="294"/>
      <c r="BK236" s="294"/>
      <c r="BL236" s="294"/>
      <c r="BM236" s="294"/>
      <c r="BN236" s="294"/>
      <c r="BO236" s="294"/>
    </row>
    <row r="237" hidden="1" outlineLevel="1">
      <c r="A237" s="294"/>
      <c r="B237" s="333"/>
      <c r="D237" s="134"/>
      <c r="E237" s="294"/>
      <c r="F237" s="307"/>
      <c r="G237" s="307"/>
      <c r="H237" s="285"/>
      <c r="I237" s="294"/>
      <c r="J237" s="294"/>
      <c r="N237" s="294"/>
      <c r="O237" s="294"/>
      <c r="P237" s="294"/>
      <c r="Q237" s="294"/>
      <c r="R237" s="294"/>
      <c r="S237" s="294"/>
      <c r="T237" s="294"/>
      <c r="U237" s="294"/>
      <c r="V237" s="294"/>
      <c r="W237" s="294"/>
      <c r="X237" s="294"/>
      <c r="Y237" s="294"/>
      <c r="Z237" s="294"/>
      <c r="AA237" s="294"/>
      <c r="AB237" s="294"/>
      <c r="AC237" s="294"/>
      <c r="AD237" s="294"/>
      <c r="AE237" s="294"/>
      <c r="AF237" s="294"/>
      <c r="AG237" s="294"/>
      <c r="AH237" s="294"/>
      <c r="AI237" s="294"/>
      <c r="AJ237" s="294"/>
      <c r="AK237" s="294"/>
      <c r="AL237" s="294"/>
      <c r="AM237" s="294"/>
      <c r="AN237" s="294"/>
      <c r="AO237" s="294"/>
      <c r="AP237" s="294"/>
      <c r="AQ237" s="294"/>
      <c r="AR237" s="294"/>
      <c r="AS237" s="294"/>
      <c r="AT237" s="294"/>
      <c r="AU237" s="294"/>
      <c r="AV237" s="294"/>
      <c r="AW237" s="294"/>
      <c r="AX237" s="294"/>
      <c r="AY237" s="294"/>
      <c r="AZ237" s="294"/>
      <c r="BA237" s="294"/>
      <c r="BB237" s="294"/>
      <c r="BC237" s="294"/>
      <c r="BD237" s="294"/>
      <c r="BE237" s="294"/>
      <c r="BF237" s="294"/>
      <c r="BG237" s="294"/>
      <c r="BH237" s="294"/>
      <c r="BI237" s="294"/>
      <c r="BJ237" s="294"/>
      <c r="BK237" s="294"/>
      <c r="BL237" s="294"/>
      <c r="BM237" s="294"/>
      <c r="BN237" s="294"/>
      <c r="BO237" s="294"/>
    </row>
    <row r="238" hidden="1" outlineLevel="1">
      <c r="A238" s="294"/>
      <c r="B238" s="333"/>
      <c r="D238" s="134"/>
      <c r="E238" s="294"/>
      <c r="F238" s="307"/>
      <c r="G238" s="307"/>
      <c r="H238" s="285"/>
      <c r="I238" s="294"/>
      <c r="J238" s="294"/>
      <c r="N238" s="294"/>
      <c r="O238" s="294"/>
      <c r="P238" s="294"/>
      <c r="Q238" s="294"/>
      <c r="R238" s="294"/>
      <c r="S238" s="294"/>
      <c r="T238" s="294"/>
      <c r="U238" s="294"/>
      <c r="V238" s="294"/>
      <c r="W238" s="294"/>
      <c r="X238" s="294"/>
      <c r="Y238" s="294"/>
      <c r="Z238" s="294"/>
      <c r="AA238" s="294"/>
      <c r="AB238" s="294"/>
      <c r="AC238" s="294"/>
      <c r="AD238" s="294"/>
      <c r="AE238" s="294"/>
      <c r="AF238" s="294"/>
      <c r="AG238" s="294"/>
      <c r="AH238" s="294"/>
      <c r="AI238" s="294"/>
      <c r="AJ238" s="294"/>
      <c r="AK238" s="294"/>
      <c r="AL238" s="294"/>
      <c r="AM238" s="294"/>
      <c r="AN238" s="294"/>
      <c r="AO238" s="294"/>
      <c r="AP238" s="294"/>
      <c r="AQ238" s="294"/>
      <c r="AR238" s="294"/>
      <c r="AS238" s="294"/>
      <c r="AT238" s="294"/>
      <c r="AU238" s="294"/>
      <c r="AV238" s="294"/>
      <c r="AW238" s="294"/>
      <c r="AX238" s="294"/>
      <c r="AY238" s="294"/>
      <c r="AZ238" s="294"/>
      <c r="BA238" s="294"/>
      <c r="BB238" s="294"/>
      <c r="BC238" s="294"/>
      <c r="BD238" s="294"/>
      <c r="BE238" s="294"/>
      <c r="BF238" s="294"/>
      <c r="BG238" s="294"/>
      <c r="BH238" s="294"/>
      <c r="BI238" s="294"/>
      <c r="BJ238" s="294"/>
      <c r="BK238" s="294"/>
      <c r="BL238" s="294"/>
      <c r="BM238" s="294"/>
      <c r="BN238" s="294"/>
      <c r="BO238" s="294"/>
    </row>
    <row r="239" hidden="1" outlineLevel="1">
      <c r="A239" s="294"/>
      <c r="B239" s="333"/>
      <c r="D239" s="134"/>
      <c r="E239" s="294"/>
      <c r="F239" s="307"/>
      <c r="G239" s="307"/>
      <c r="H239" s="285"/>
      <c r="I239" s="294"/>
      <c r="J239" s="294"/>
      <c r="N239" s="294"/>
      <c r="O239" s="294"/>
      <c r="P239" s="294"/>
      <c r="Q239" s="294"/>
      <c r="R239" s="294"/>
      <c r="S239" s="294"/>
      <c r="T239" s="294"/>
      <c r="U239" s="294"/>
      <c r="V239" s="294"/>
      <c r="W239" s="294"/>
      <c r="X239" s="294"/>
      <c r="Y239" s="294"/>
      <c r="Z239" s="294"/>
      <c r="AA239" s="294"/>
      <c r="AB239" s="294"/>
      <c r="AC239" s="294"/>
      <c r="AD239" s="294"/>
      <c r="AE239" s="294"/>
      <c r="AF239" s="294"/>
      <c r="AG239" s="294"/>
      <c r="AH239" s="294"/>
      <c r="AI239" s="294"/>
      <c r="AJ239" s="294"/>
      <c r="AK239" s="294"/>
      <c r="AL239" s="294"/>
      <c r="AM239" s="294"/>
      <c r="AN239" s="294"/>
      <c r="AO239" s="294"/>
      <c r="AP239" s="294"/>
      <c r="AQ239" s="294"/>
      <c r="AR239" s="294"/>
      <c r="AS239" s="294"/>
      <c r="AT239" s="294"/>
      <c r="AU239" s="294"/>
      <c r="AV239" s="294"/>
      <c r="AW239" s="294"/>
      <c r="AX239" s="294"/>
      <c r="AY239" s="294"/>
      <c r="AZ239" s="294"/>
      <c r="BA239" s="294"/>
      <c r="BB239" s="294"/>
      <c r="BC239" s="294"/>
      <c r="BD239" s="294"/>
      <c r="BE239" s="294"/>
      <c r="BF239" s="294"/>
      <c r="BG239" s="294"/>
      <c r="BH239" s="294"/>
      <c r="BI239" s="294"/>
      <c r="BJ239" s="294"/>
      <c r="BK239" s="294"/>
      <c r="BL239" s="294"/>
      <c r="BM239" s="294"/>
      <c r="BN239" s="294"/>
      <c r="BO239" s="294"/>
    </row>
    <row r="240" hidden="1" outlineLevel="1">
      <c r="A240" s="294"/>
      <c r="B240" s="333"/>
      <c r="D240" s="134"/>
      <c r="E240" s="294"/>
      <c r="F240" s="307"/>
      <c r="G240" s="307"/>
      <c r="H240" s="285"/>
      <c r="I240" s="294"/>
      <c r="J240" s="294"/>
      <c r="N240" s="294"/>
      <c r="O240" s="294"/>
      <c r="P240" s="294"/>
      <c r="Q240" s="294"/>
      <c r="R240" s="294"/>
      <c r="S240" s="294"/>
      <c r="T240" s="294"/>
      <c r="U240" s="294"/>
      <c r="V240" s="294"/>
      <c r="W240" s="294"/>
      <c r="X240" s="294"/>
      <c r="Y240" s="294"/>
      <c r="Z240" s="294"/>
      <c r="AA240" s="294"/>
      <c r="AB240" s="294"/>
      <c r="AC240" s="294"/>
      <c r="AD240" s="294"/>
      <c r="AE240" s="294"/>
      <c r="AF240" s="294"/>
      <c r="AG240" s="294"/>
      <c r="AH240" s="294"/>
      <c r="AI240" s="294"/>
      <c r="AJ240" s="294"/>
      <c r="AK240" s="294"/>
      <c r="AL240" s="294"/>
      <c r="AM240" s="294"/>
      <c r="AN240" s="294"/>
      <c r="AO240" s="294"/>
      <c r="AP240" s="294"/>
      <c r="AQ240" s="294"/>
      <c r="AR240" s="294"/>
      <c r="AS240" s="294"/>
      <c r="AT240" s="294"/>
      <c r="AU240" s="294"/>
      <c r="AV240" s="294"/>
      <c r="AW240" s="294"/>
      <c r="AX240" s="294"/>
      <c r="AY240" s="294"/>
      <c r="AZ240" s="294"/>
      <c r="BA240" s="294"/>
      <c r="BB240" s="294"/>
      <c r="BC240" s="294"/>
      <c r="BD240" s="294"/>
      <c r="BE240" s="294"/>
      <c r="BF240" s="294"/>
      <c r="BG240" s="294"/>
      <c r="BH240" s="294"/>
      <c r="BI240" s="294"/>
      <c r="BJ240" s="294"/>
      <c r="BK240" s="294"/>
      <c r="BL240" s="294"/>
      <c r="BM240" s="294"/>
      <c r="BN240" s="294"/>
      <c r="BO240" s="294"/>
    </row>
    <row r="241" hidden="1" outlineLevel="1">
      <c r="A241" s="294"/>
      <c r="B241" s="333"/>
      <c r="D241" s="134"/>
      <c r="E241" s="294"/>
      <c r="F241" s="307"/>
      <c r="G241" s="307"/>
      <c r="H241" s="285"/>
      <c r="I241" s="294"/>
      <c r="J241" s="294"/>
      <c r="N241" s="294"/>
      <c r="O241" s="294"/>
      <c r="P241" s="294"/>
      <c r="Q241" s="294"/>
      <c r="R241" s="294"/>
      <c r="S241" s="294"/>
      <c r="T241" s="294"/>
      <c r="U241" s="294"/>
      <c r="V241" s="294"/>
      <c r="W241" s="294"/>
      <c r="X241" s="294"/>
      <c r="Y241" s="294"/>
      <c r="Z241" s="294"/>
      <c r="AA241" s="294"/>
      <c r="AB241" s="294"/>
      <c r="AC241" s="294"/>
      <c r="AD241" s="294"/>
      <c r="AE241" s="294"/>
      <c r="AF241" s="294"/>
      <c r="AG241" s="294"/>
      <c r="AH241" s="294"/>
      <c r="AI241" s="294"/>
      <c r="AJ241" s="294"/>
      <c r="AK241" s="294"/>
      <c r="AL241" s="294"/>
      <c r="AM241" s="294"/>
      <c r="AN241" s="294"/>
      <c r="AO241" s="294"/>
      <c r="AP241" s="294"/>
      <c r="AQ241" s="294"/>
      <c r="AR241" s="294"/>
      <c r="AS241" s="294"/>
      <c r="AT241" s="294"/>
      <c r="AU241" s="294"/>
      <c r="AV241" s="294"/>
      <c r="AW241" s="294"/>
      <c r="AX241" s="294"/>
      <c r="AY241" s="294"/>
      <c r="AZ241" s="294"/>
      <c r="BA241" s="294"/>
      <c r="BB241" s="294"/>
      <c r="BC241" s="294"/>
      <c r="BD241" s="294"/>
      <c r="BE241" s="294"/>
      <c r="BF241" s="294"/>
      <c r="BG241" s="294"/>
      <c r="BH241" s="294"/>
      <c r="BI241" s="294"/>
      <c r="BJ241" s="294"/>
      <c r="BK241" s="294"/>
      <c r="BL241" s="294"/>
      <c r="BM241" s="294"/>
      <c r="BN241" s="294"/>
      <c r="BO241" s="294"/>
    </row>
    <row r="242" hidden="1" outlineLevel="1">
      <c r="A242" s="294"/>
      <c r="B242" s="333"/>
      <c r="D242" s="134"/>
      <c r="E242" s="294"/>
      <c r="F242" s="307"/>
      <c r="G242" s="307"/>
      <c r="H242" s="285"/>
      <c r="I242" s="294"/>
      <c r="J242" s="294"/>
      <c r="N242" s="294"/>
      <c r="O242" s="294"/>
      <c r="P242" s="294"/>
      <c r="Q242" s="294"/>
      <c r="R242" s="294"/>
      <c r="S242" s="294"/>
      <c r="T242" s="294"/>
      <c r="U242" s="294"/>
      <c r="V242" s="294"/>
      <c r="W242" s="294"/>
      <c r="X242" s="294"/>
      <c r="Y242" s="294"/>
      <c r="Z242" s="294"/>
      <c r="AA242" s="294"/>
      <c r="AB242" s="294"/>
      <c r="AC242" s="294"/>
      <c r="AD242" s="294"/>
      <c r="AE242" s="294"/>
      <c r="AF242" s="294"/>
      <c r="AG242" s="294"/>
      <c r="AH242" s="294"/>
      <c r="AI242" s="294"/>
      <c r="AJ242" s="294"/>
      <c r="AK242" s="294"/>
      <c r="AL242" s="294"/>
      <c r="AM242" s="294"/>
      <c r="AN242" s="294"/>
      <c r="AO242" s="294"/>
      <c r="AP242" s="294"/>
      <c r="AQ242" s="294"/>
      <c r="AR242" s="294"/>
      <c r="AS242" s="294"/>
      <c r="AT242" s="294"/>
      <c r="AU242" s="294"/>
      <c r="AV242" s="294"/>
      <c r="AW242" s="294"/>
      <c r="AX242" s="294"/>
      <c r="AY242" s="294"/>
      <c r="AZ242" s="294"/>
      <c r="BA242" s="294"/>
      <c r="BB242" s="294"/>
      <c r="BC242" s="294"/>
      <c r="BD242" s="294"/>
      <c r="BE242" s="294"/>
      <c r="BF242" s="294"/>
      <c r="BG242" s="294"/>
      <c r="BH242" s="294"/>
      <c r="BI242" s="294"/>
      <c r="BJ242" s="294"/>
      <c r="BK242" s="294"/>
      <c r="BL242" s="294"/>
      <c r="BM242" s="294"/>
      <c r="BN242" s="294"/>
      <c r="BO242" s="294"/>
    </row>
    <row r="243" hidden="1" outlineLevel="1">
      <c r="A243" s="294"/>
      <c r="B243" s="333"/>
      <c r="D243" s="134"/>
      <c r="E243" s="294"/>
      <c r="F243" s="307"/>
      <c r="G243" s="307"/>
      <c r="H243" s="285"/>
      <c r="I243" s="294"/>
      <c r="J243" s="294"/>
      <c r="N243" s="294"/>
      <c r="O243" s="294"/>
      <c r="P243" s="294"/>
      <c r="Q243" s="294"/>
      <c r="R243" s="294"/>
      <c r="S243" s="294"/>
      <c r="T243" s="294"/>
      <c r="U243" s="294"/>
      <c r="V243" s="294"/>
      <c r="W243" s="294"/>
      <c r="X243" s="294"/>
      <c r="Y243" s="294"/>
      <c r="Z243" s="294"/>
      <c r="AA243" s="294"/>
      <c r="AB243" s="294"/>
      <c r="AC243" s="294"/>
      <c r="AD243" s="294"/>
      <c r="AE243" s="294"/>
      <c r="AF243" s="294"/>
      <c r="AG243" s="294"/>
      <c r="AH243" s="294"/>
      <c r="AI243" s="294"/>
      <c r="AJ243" s="294"/>
      <c r="AK243" s="294"/>
      <c r="AL243" s="294"/>
      <c r="AM243" s="294"/>
      <c r="AN243" s="294"/>
      <c r="AO243" s="294"/>
      <c r="AP243" s="294"/>
      <c r="AQ243" s="294"/>
      <c r="AR243" s="294"/>
      <c r="AS243" s="294"/>
      <c r="AT243" s="294"/>
      <c r="AU243" s="294"/>
      <c r="AV243" s="294"/>
      <c r="AW243" s="294"/>
      <c r="AX243" s="294"/>
      <c r="AY243" s="294"/>
      <c r="AZ243" s="294"/>
      <c r="BA243" s="294"/>
      <c r="BB243" s="294"/>
      <c r="BC243" s="294"/>
      <c r="BD243" s="294"/>
      <c r="BE243" s="294"/>
      <c r="BF243" s="294"/>
      <c r="BG243" s="294"/>
      <c r="BH243" s="294"/>
      <c r="BI243" s="294"/>
      <c r="BJ243" s="294"/>
      <c r="BK243" s="294"/>
      <c r="BL243" s="294"/>
      <c r="BM243" s="294"/>
      <c r="BN243" s="294"/>
      <c r="BO243" s="294"/>
    </row>
    <row r="244" hidden="1" outlineLevel="1">
      <c r="A244" s="294"/>
      <c r="B244" s="333"/>
      <c r="D244" s="134"/>
      <c r="E244" s="294"/>
      <c r="F244" s="307"/>
      <c r="G244" s="307"/>
      <c r="H244" s="285"/>
      <c r="I244" s="294"/>
      <c r="J244" s="294"/>
      <c r="N244" s="294"/>
      <c r="O244" s="294"/>
      <c r="P244" s="294"/>
      <c r="Q244" s="294"/>
      <c r="R244" s="294"/>
      <c r="S244" s="294"/>
      <c r="T244" s="294"/>
      <c r="U244" s="294"/>
      <c r="V244" s="294"/>
      <c r="W244" s="294"/>
      <c r="X244" s="294"/>
      <c r="Y244" s="294"/>
      <c r="Z244" s="294"/>
      <c r="AA244" s="294"/>
      <c r="AB244" s="294"/>
      <c r="AC244" s="294"/>
      <c r="AD244" s="294"/>
      <c r="AE244" s="294"/>
      <c r="AF244" s="294"/>
      <c r="AG244" s="294"/>
      <c r="AH244" s="294"/>
      <c r="AI244" s="294"/>
      <c r="AJ244" s="294"/>
      <c r="AK244" s="294"/>
      <c r="AL244" s="294"/>
      <c r="AM244" s="294"/>
      <c r="AN244" s="294"/>
      <c r="AO244" s="294"/>
      <c r="AP244" s="294"/>
      <c r="AQ244" s="294"/>
      <c r="AR244" s="294"/>
      <c r="AS244" s="294"/>
      <c r="AT244" s="294"/>
      <c r="AU244" s="294"/>
      <c r="AV244" s="294"/>
      <c r="AW244" s="294"/>
      <c r="AX244" s="294"/>
      <c r="AY244" s="294"/>
      <c r="AZ244" s="294"/>
      <c r="BA244" s="294"/>
      <c r="BB244" s="294"/>
      <c r="BC244" s="294"/>
      <c r="BD244" s="294"/>
      <c r="BE244" s="294"/>
      <c r="BF244" s="294"/>
      <c r="BG244" s="294"/>
      <c r="BH244" s="294"/>
      <c r="BI244" s="294"/>
      <c r="BJ244" s="294"/>
      <c r="BK244" s="294"/>
      <c r="BL244" s="294"/>
      <c r="BM244" s="294"/>
      <c r="BN244" s="294"/>
      <c r="BO244" s="294"/>
    </row>
    <row r="245" hidden="1" outlineLevel="1">
      <c r="A245" s="294"/>
      <c r="B245" s="333"/>
      <c r="D245" s="134"/>
      <c r="E245" s="294"/>
      <c r="F245" s="307"/>
      <c r="G245" s="307"/>
      <c r="H245" s="285"/>
      <c r="I245" s="294"/>
      <c r="J245" s="294"/>
      <c r="N245" s="294"/>
      <c r="O245" s="294"/>
      <c r="P245" s="294"/>
      <c r="Q245" s="294"/>
      <c r="R245" s="294"/>
      <c r="S245" s="294"/>
      <c r="T245" s="294"/>
      <c r="U245" s="294"/>
      <c r="V245" s="294"/>
      <c r="W245" s="294"/>
      <c r="X245" s="294"/>
      <c r="Y245" s="294"/>
      <c r="Z245" s="294"/>
      <c r="AA245" s="294"/>
      <c r="AB245" s="294"/>
      <c r="AC245" s="294"/>
      <c r="AD245" s="294"/>
      <c r="AE245" s="294"/>
      <c r="AF245" s="294"/>
      <c r="AG245" s="294"/>
      <c r="AH245" s="294"/>
      <c r="AI245" s="294"/>
      <c r="AJ245" s="294"/>
      <c r="AK245" s="294"/>
      <c r="AL245" s="294"/>
      <c r="AM245" s="294"/>
      <c r="AN245" s="294"/>
      <c r="AO245" s="294"/>
      <c r="AP245" s="294"/>
      <c r="AQ245" s="294"/>
      <c r="AR245" s="294"/>
      <c r="AS245" s="294"/>
      <c r="AT245" s="294"/>
      <c r="AU245" s="294"/>
      <c r="AV245" s="294"/>
      <c r="AW245" s="294"/>
      <c r="AX245" s="294"/>
      <c r="AY245" s="294"/>
      <c r="AZ245" s="294"/>
      <c r="BA245" s="294"/>
      <c r="BB245" s="294"/>
      <c r="BC245" s="294"/>
      <c r="BD245" s="294"/>
      <c r="BE245" s="294"/>
      <c r="BF245" s="294"/>
      <c r="BG245" s="294"/>
      <c r="BH245" s="294"/>
      <c r="BI245" s="294"/>
      <c r="BJ245" s="294"/>
      <c r="BK245" s="294"/>
      <c r="BL245" s="294"/>
      <c r="BM245" s="294"/>
      <c r="BN245" s="294"/>
      <c r="BO245" s="294"/>
    </row>
    <row r="246" hidden="1" outlineLevel="1">
      <c r="A246" s="294"/>
      <c r="B246" s="333"/>
      <c r="D246" s="134"/>
      <c r="E246" s="294"/>
      <c r="F246" s="307"/>
      <c r="G246" s="307"/>
      <c r="H246" s="285"/>
      <c r="I246" s="294"/>
      <c r="J246" s="294"/>
      <c r="N246" s="294"/>
      <c r="O246" s="294"/>
      <c r="P246" s="294"/>
      <c r="Q246" s="294"/>
      <c r="R246" s="294"/>
      <c r="S246" s="294"/>
      <c r="T246" s="294"/>
      <c r="U246" s="294"/>
      <c r="V246" s="294"/>
      <c r="W246" s="294"/>
      <c r="X246" s="294"/>
      <c r="Y246" s="294"/>
      <c r="Z246" s="294"/>
      <c r="AA246" s="294"/>
      <c r="AB246" s="294"/>
      <c r="AC246" s="294"/>
      <c r="AD246" s="294"/>
      <c r="AE246" s="294"/>
      <c r="AF246" s="294"/>
      <c r="AG246" s="294"/>
      <c r="AH246" s="294"/>
      <c r="AI246" s="294"/>
      <c r="AJ246" s="294"/>
      <c r="AK246" s="294"/>
      <c r="AL246" s="294"/>
      <c r="AM246" s="294"/>
      <c r="AN246" s="294"/>
      <c r="AO246" s="294"/>
      <c r="AP246" s="294"/>
      <c r="AQ246" s="294"/>
      <c r="AR246" s="294"/>
      <c r="AS246" s="294"/>
      <c r="AT246" s="294"/>
      <c r="AU246" s="294"/>
      <c r="AV246" s="294"/>
      <c r="AW246" s="294"/>
      <c r="AX246" s="294"/>
      <c r="AY246" s="294"/>
      <c r="AZ246" s="294"/>
      <c r="BA246" s="294"/>
      <c r="BB246" s="294"/>
      <c r="BC246" s="294"/>
      <c r="BD246" s="294"/>
      <c r="BE246" s="294"/>
      <c r="BF246" s="294"/>
      <c r="BG246" s="294"/>
      <c r="BH246" s="294"/>
      <c r="BI246" s="294"/>
      <c r="BJ246" s="294"/>
      <c r="BK246" s="294"/>
      <c r="BL246" s="294"/>
      <c r="BM246" s="294"/>
      <c r="BN246" s="294"/>
      <c r="BO246" s="294"/>
    </row>
    <row r="247" hidden="1" outlineLevel="1">
      <c r="A247" s="294"/>
      <c r="B247" s="333"/>
      <c r="D247" s="134"/>
      <c r="E247" s="294"/>
      <c r="F247" s="307"/>
      <c r="G247" s="307"/>
      <c r="H247" s="285"/>
      <c r="I247" s="294"/>
      <c r="J247" s="294"/>
      <c r="N247" s="294"/>
      <c r="O247" s="294"/>
      <c r="P247" s="294"/>
      <c r="Q247" s="294"/>
      <c r="R247" s="294"/>
      <c r="S247" s="294"/>
      <c r="T247" s="294"/>
      <c r="U247" s="294"/>
      <c r="V247" s="294"/>
      <c r="W247" s="294"/>
      <c r="X247" s="294"/>
      <c r="Y247" s="294"/>
      <c r="Z247" s="294"/>
      <c r="AA247" s="294"/>
      <c r="AB247" s="294"/>
      <c r="AC247" s="294"/>
      <c r="AD247" s="294"/>
      <c r="AE247" s="294"/>
      <c r="AF247" s="294"/>
      <c r="AG247" s="294"/>
      <c r="AH247" s="294"/>
      <c r="AI247" s="294"/>
      <c r="AJ247" s="294"/>
      <c r="AK247" s="294"/>
      <c r="AL247" s="294"/>
      <c r="AM247" s="294"/>
      <c r="AN247" s="294"/>
      <c r="AO247" s="294"/>
      <c r="AP247" s="294"/>
      <c r="AQ247" s="294"/>
      <c r="AR247" s="294"/>
      <c r="AS247" s="294"/>
      <c r="AT247" s="294"/>
      <c r="AU247" s="294"/>
      <c r="AV247" s="294"/>
      <c r="AW247" s="294"/>
      <c r="AX247" s="294"/>
      <c r="AY247" s="294"/>
      <c r="AZ247" s="294"/>
      <c r="BA247" s="294"/>
      <c r="BB247" s="294"/>
      <c r="BC247" s="294"/>
      <c r="BD247" s="294"/>
      <c r="BE247" s="294"/>
      <c r="BF247" s="294"/>
      <c r="BG247" s="294"/>
      <c r="BH247" s="294"/>
      <c r="BI247" s="294"/>
      <c r="BJ247" s="294"/>
      <c r="BK247" s="294"/>
      <c r="BL247" s="294"/>
      <c r="BM247" s="294"/>
      <c r="BN247" s="294"/>
      <c r="BO247" s="294"/>
    </row>
    <row r="248" hidden="1" outlineLevel="1">
      <c r="A248" s="294"/>
      <c r="B248" s="333"/>
      <c r="D248" s="134"/>
      <c r="E248" s="294"/>
      <c r="F248" s="307"/>
      <c r="G248" s="307"/>
      <c r="H248" s="285"/>
      <c r="I248" s="294"/>
      <c r="J248" s="294"/>
      <c r="N248" s="294"/>
      <c r="O248" s="294"/>
      <c r="P248" s="294"/>
      <c r="Q248" s="294"/>
      <c r="R248" s="294"/>
      <c r="S248" s="294"/>
      <c r="T248" s="294"/>
      <c r="U248" s="294"/>
      <c r="V248" s="294"/>
      <c r="W248" s="294"/>
      <c r="X248" s="294"/>
      <c r="Y248" s="294"/>
      <c r="Z248" s="294"/>
      <c r="AA248" s="294"/>
      <c r="AB248" s="294"/>
      <c r="AC248" s="294"/>
      <c r="AD248" s="294"/>
      <c r="AE248" s="294"/>
      <c r="AF248" s="294"/>
      <c r="AG248" s="294"/>
      <c r="AH248" s="294"/>
      <c r="AI248" s="294"/>
      <c r="AJ248" s="294"/>
      <c r="AK248" s="294"/>
      <c r="AL248" s="294"/>
      <c r="AM248" s="294"/>
      <c r="AN248" s="294"/>
      <c r="AO248" s="294"/>
      <c r="AP248" s="294"/>
      <c r="AQ248" s="294"/>
      <c r="AR248" s="294"/>
      <c r="AS248" s="294"/>
      <c r="AT248" s="294"/>
      <c r="AU248" s="294"/>
      <c r="AV248" s="294"/>
      <c r="AW248" s="294"/>
      <c r="AX248" s="294"/>
      <c r="AY248" s="294"/>
      <c r="AZ248" s="294"/>
      <c r="BA248" s="294"/>
      <c r="BB248" s="294"/>
      <c r="BC248" s="294"/>
      <c r="BD248" s="294"/>
      <c r="BE248" s="294"/>
      <c r="BF248" s="294"/>
      <c r="BG248" s="294"/>
      <c r="BH248" s="294"/>
      <c r="BI248" s="294"/>
      <c r="BJ248" s="294"/>
      <c r="BK248" s="294"/>
      <c r="BL248" s="294"/>
      <c r="BM248" s="294"/>
      <c r="BN248" s="294"/>
      <c r="BO248" s="294"/>
    </row>
    <row r="249" hidden="1" outlineLevel="1">
      <c r="A249" s="294"/>
      <c r="B249" s="333"/>
      <c r="D249" s="134"/>
      <c r="E249" s="294"/>
      <c r="F249" s="307"/>
      <c r="G249" s="307"/>
      <c r="H249" s="285"/>
      <c r="I249" s="294"/>
      <c r="J249" s="294"/>
      <c r="N249" s="294"/>
      <c r="O249" s="294"/>
      <c r="P249" s="294"/>
      <c r="Q249" s="294"/>
      <c r="R249" s="294"/>
      <c r="S249" s="294"/>
      <c r="T249" s="294"/>
      <c r="U249" s="294"/>
      <c r="V249" s="294"/>
      <c r="W249" s="294"/>
      <c r="X249" s="294"/>
      <c r="Y249" s="294"/>
      <c r="Z249" s="294"/>
      <c r="AA249" s="294"/>
      <c r="AB249" s="294"/>
      <c r="AC249" s="294"/>
      <c r="AD249" s="294"/>
      <c r="AE249" s="294"/>
      <c r="AF249" s="294"/>
      <c r="AG249" s="294"/>
      <c r="AH249" s="294"/>
      <c r="AI249" s="294"/>
      <c r="AJ249" s="294"/>
      <c r="AK249" s="294"/>
      <c r="AL249" s="294"/>
      <c r="AM249" s="294"/>
      <c r="AN249" s="294"/>
      <c r="AO249" s="294"/>
      <c r="AP249" s="294"/>
      <c r="AQ249" s="294"/>
      <c r="AR249" s="294"/>
      <c r="AS249" s="294"/>
      <c r="AT249" s="294"/>
      <c r="AU249" s="294"/>
      <c r="AV249" s="294"/>
      <c r="AW249" s="294"/>
      <c r="AX249" s="294"/>
      <c r="AY249" s="294"/>
      <c r="AZ249" s="294"/>
      <c r="BA249" s="294"/>
      <c r="BB249" s="294"/>
      <c r="BC249" s="294"/>
      <c r="BD249" s="294"/>
      <c r="BE249" s="294"/>
      <c r="BF249" s="294"/>
      <c r="BG249" s="294"/>
      <c r="BH249" s="294"/>
      <c r="BI249" s="294"/>
      <c r="BJ249" s="294"/>
      <c r="BK249" s="294"/>
      <c r="BL249" s="294"/>
      <c r="BM249" s="294"/>
      <c r="BN249" s="294"/>
      <c r="BO249" s="294"/>
    </row>
    <row r="250" hidden="1" outlineLevel="1">
      <c r="A250" s="294"/>
      <c r="B250" s="333"/>
      <c r="D250" s="134"/>
      <c r="E250" s="294"/>
      <c r="F250" s="307"/>
      <c r="G250" s="307"/>
      <c r="H250" s="285"/>
      <c r="I250" s="294"/>
      <c r="J250" s="294"/>
      <c r="N250" s="294"/>
      <c r="O250" s="294"/>
      <c r="P250" s="294"/>
      <c r="Q250" s="294"/>
      <c r="R250" s="294"/>
      <c r="S250" s="294"/>
      <c r="T250" s="294"/>
      <c r="U250" s="294"/>
      <c r="V250" s="294"/>
      <c r="W250" s="294"/>
      <c r="X250" s="294"/>
      <c r="Y250" s="294"/>
      <c r="Z250" s="294"/>
      <c r="AA250" s="294"/>
      <c r="AB250" s="294"/>
      <c r="AC250" s="294"/>
      <c r="AD250" s="294"/>
      <c r="AE250" s="294"/>
      <c r="AF250" s="294"/>
      <c r="AG250" s="294"/>
      <c r="AH250" s="294"/>
      <c r="AI250" s="294"/>
      <c r="AJ250" s="294"/>
      <c r="AK250" s="294"/>
      <c r="AL250" s="294"/>
      <c r="AM250" s="294"/>
      <c r="AN250" s="294"/>
      <c r="AO250" s="294"/>
      <c r="AP250" s="294"/>
      <c r="AQ250" s="294"/>
      <c r="AR250" s="294"/>
      <c r="AS250" s="294"/>
      <c r="AT250" s="294"/>
      <c r="AU250" s="294"/>
      <c r="AV250" s="294"/>
      <c r="AW250" s="294"/>
      <c r="AX250" s="294"/>
      <c r="AY250" s="294"/>
      <c r="AZ250" s="294"/>
      <c r="BA250" s="294"/>
      <c r="BB250" s="294"/>
      <c r="BC250" s="294"/>
      <c r="BD250" s="294"/>
      <c r="BE250" s="294"/>
      <c r="BF250" s="294"/>
      <c r="BG250" s="294"/>
      <c r="BH250" s="294"/>
      <c r="BI250" s="294"/>
      <c r="BJ250" s="294"/>
      <c r="BK250" s="294"/>
      <c r="BL250" s="294"/>
      <c r="BM250" s="294"/>
      <c r="BN250" s="294"/>
      <c r="BO250" s="294"/>
    </row>
    <row r="251" hidden="1" outlineLevel="1">
      <c r="A251" s="294"/>
      <c r="B251" s="333"/>
      <c r="D251" s="134"/>
      <c r="E251" s="294"/>
      <c r="F251" s="307"/>
      <c r="G251" s="307"/>
      <c r="H251" s="285"/>
      <c r="I251" s="294"/>
      <c r="J251" s="294"/>
      <c r="N251" s="294"/>
      <c r="O251" s="294"/>
      <c r="P251" s="294"/>
      <c r="Q251" s="294"/>
      <c r="R251" s="294"/>
      <c r="S251" s="294"/>
      <c r="T251" s="294"/>
      <c r="U251" s="294"/>
      <c r="V251" s="294"/>
      <c r="W251" s="294"/>
      <c r="X251" s="294"/>
      <c r="Y251" s="294"/>
      <c r="Z251" s="294"/>
      <c r="AA251" s="294"/>
      <c r="AB251" s="294"/>
      <c r="AC251" s="294"/>
      <c r="AD251" s="294"/>
      <c r="AE251" s="294"/>
      <c r="AF251" s="294"/>
      <c r="AG251" s="294"/>
      <c r="AH251" s="294"/>
      <c r="AI251" s="294"/>
      <c r="AJ251" s="294"/>
      <c r="AK251" s="294"/>
      <c r="AL251" s="294"/>
      <c r="AM251" s="294"/>
      <c r="AN251" s="294"/>
      <c r="AO251" s="294"/>
      <c r="AP251" s="294"/>
      <c r="AQ251" s="294"/>
      <c r="AR251" s="294"/>
      <c r="AS251" s="294"/>
      <c r="AT251" s="294"/>
      <c r="AU251" s="294"/>
      <c r="AV251" s="294"/>
      <c r="AW251" s="294"/>
      <c r="AX251" s="294"/>
      <c r="AY251" s="294"/>
      <c r="AZ251" s="294"/>
      <c r="BA251" s="294"/>
      <c r="BB251" s="294"/>
      <c r="BC251" s="294"/>
      <c r="BD251" s="294"/>
      <c r="BE251" s="294"/>
      <c r="BF251" s="294"/>
      <c r="BG251" s="294"/>
      <c r="BH251" s="294"/>
      <c r="BI251" s="294"/>
      <c r="BJ251" s="294"/>
      <c r="BK251" s="294"/>
      <c r="BL251" s="294"/>
      <c r="BM251" s="294"/>
      <c r="BN251" s="294"/>
      <c r="BO251" s="294"/>
    </row>
    <row r="252" hidden="1" outlineLevel="1">
      <c r="A252" s="294"/>
      <c r="B252" s="333"/>
      <c r="D252" s="134"/>
      <c r="E252" s="294"/>
      <c r="F252" s="307"/>
      <c r="G252" s="307"/>
      <c r="H252" s="285"/>
      <c r="I252" s="294"/>
      <c r="J252" s="294"/>
      <c r="N252" s="294"/>
      <c r="O252" s="294"/>
      <c r="P252" s="294"/>
      <c r="Q252" s="294"/>
      <c r="R252" s="294"/>
      <c r="S252" s="294"/>
      <c r="T252" s="294"/>
      <c r="U252" s="294"/>
      <c r="V252" s="294"/>
      <c r="W252" s="294"/>
      <c r="X252" s="294"/>
      <c r="Y252" s="294"/>
      <c r="Z252" s="294"/>
      <c r="AA252" s="294"/>
      <c r="AB252" s="294"/>
      <c r="AC252" s="294"/>
      <c r="AD252" s="294"/>
      <c r="AE252" s="294"/>
      <c r="AF252" s="294"/>
      <c r="AG252" s="294"/>
      <c r="AH252" s="294"/>
      <c r="AI252" s="294"/>
      <c r="AJ252" s="294"/>
      <c r="AK252" s="294"/>
      <c r="AL252" s="294"/>
      <c r="AM252" s="294"/>
      <c r="AN252" s="294"/>
      <c r="AO252" s="294"/>
      <c r="AP252" s="294"/>
      <c r="AQ252" s="294"/>
      <c r="AR252" s="294"/>
      <c r="AS252" s="294"/>
      <c r="AT252" s="294"/>
      <c r="AU252" s="294"/>
      <c r="AV252" s="294"/>
      <c r="AW252" s="294"/>
      <c r="AX252" s="294"/>
      <c r="AY252" s="294"/>
      <c r="AZ252" s="294"/>
      <c r="BA252" s="294"/>
      <c r="BB252" s="294"/>
      <c r="BC252" s="294"/>
      <c r="BD252" s="294"/>
      <c r="BE252" s="294"/>
      <c r="BF252" s="294"/>
      <c r="BG252" s="294"/>
      <c r="BH252" s="294"/>
      <c r="BI252" s="294"/>
      <c r="BJ252" s="294"/>
      <c r="BK252" s="294"/>
      <c r="BL252" s="294"/>
      <c r="BM252" s="294"/>
      <c r="BN252" s="294"/>
      <c r="BO252" s="294"/>
    </row>
    <row r="253" hidden="1" outlineLevel="1">
      <c r="A253" s="294"/>
      <c r="B253" s="333"/>
      <c r="D253" s="134"/>
      <c r="E253" s="294"/>
      <c r="F253" s="307"/>
      <c r="G253" s="307"/>
      <c r="H253" s="285"/>
      <c r="I253" s="294"/>
      <c r="J253" s="294"/>
      <c r="N253" s="294"/>
      <c r="O253" s="294"/>
      <c r="P253" s="294"/>
      <c r="Q253" s="294"/>
      <c r="R253" s="294"/>
      <c r="S253" s="294"/>
      <c r="T253" s="294"/>
      <c r="U253" s="294"/>
      <c r="V253" s="294"/>
      <c r="W253" s="294"/>
      <c r="X253" s="294"/>
      <c r="Y253" s="294"/>
      <c r="Z253" s="294"/>
      <c r="AA253" s="294"/>
      <c r="AB253" s="294"/>
      <c r="AC253" s="294"/>
      <c r="AD253" s="294"/>
      <c r="AE253" s="294"/>
      <c r="AF253" s="294"/>
      <c r="AG253" s="294"/>
      <c r="AH253" s="294"/>
      <c r="AI253" s="294"/>
      <c r="AJ253" s="294"/>
      <c r="AK253" s="294"/>
      <c r="AL253" s="294"/>
      <c r="AM253" s="294"/>
      <c r="AN253" s="294"/>
      <c r="AO253" s="294"/>
      <c r="AP253" s="294"/>
      <c r="AQ253" s="294"/>
      <c r="AR253" s="294"/>
      <c r="AS253" s="294"/>
      <c r="AT253" s="294"/>
      <c r="AU253" s="294"/>
      <c r="AV253" s="294"/>
      <c r="AW253" s="294"/>
      <c r="AX253" s="294"/>
      <c r="AY253" s="294"/>
      <c r="AZ253" s="294"/>
      <c r="BA253" s="294"/>
      <c r="BB253" s="294"/>
      <c r="BC253" s="294"/>
      <c r="BD253" s="294"/>
      <c r="BE253" s="294"/>
      <c r="BF253" s="294"/>
      <c r="BG253" s="294"/>
      <c r="BH253" s="294"/>
      <c r="BI253" s="294"/>
      <c r="BJ253" s="294"/>
      <c r="BK253" s="294"/>
      <c r="BL253" s="294"/>
      <c r="BM253" s="294"/>
      <c r="BN253" s="294"/>
      <c r="BO253" s="294"/>
    </row>
    <row r="254" hidden="1" outlineLevel="1">
      <c r="A254" s="294"/>
      <c r="B254" s="333"/>
      <c r="D254" s="134"/>
      <c r="E254" s="294"/>
      <c r="F254" s="307"/>
      <c r="G254" s="307"/>
      <c r="H254" s="285"/>
      <c r="I254" s="294"/>
      <c r="J254" s="294"/>
      <c r="N254" s="294"/>
      <c r="O254" s="294"/>
      <c r="P254" s="294"/>
      <c r="Q254" s="294"/>
      <c r="R254" s="294"/>
      <c r="S254" s="294"/>
      <c r="T254" s="294"/>
      <c r="U254" s="294"/>
      <c r="V254" s="294"/>
      <c r="W254" s="294"/>
      <c r="X254" s="294"/>
      <c r="Y254" s="294"/>
      <c r="Z254" s="294"/>
      <c r="AA254" s="294"/>
      <c r="AB254" s="294"/>
      <c r="AC254" s="294"/>
      <c r="AD254" s="294"/>
      <c r="AE254" s="294"/>
      <c r="AF254" s="294"/>
      <c r="AG254" s="294"/>
      <c r="AH254" s="294"/>
      <c r="AI254" s="294"/>
      <c r="AJ254" s="294"/>
      <c r="AK254" s="294"/>
      <c r="AL254" s="294"/>
      <c r="AM254" s="294"/>
      <c r="AN254" s="294"/>
      <c r="AO254" s="294"/>
      <c r="AP254" s="294"/>
      <c r="AQ254" s="294"/>
      <c r="AR254" s="294"/>
      <c r="AS254" s="294"/>
      <c r="AT254" s="294"/>
      <c r="AU254" s="294"/>
      <c r="AV254" s="294"/>
      <c r="AW254" s="294"/>
      <c r="AX254" s="294"/>
      <c r="AY254" s="294"/>
      <c r="AZ254" s="294"/>
      <c r="BA254" s="294"/>
      <c r="BB254" s="294"/>
      <c r="BC254" s="294"/>
      <c r="BD254" s="294"/>
      <c r="BE254" s="294"/>
      <c r="BF254" s="294"/>
      <c r="BG254" s="294"/>
      <c r="BH254" s="294"/>
      <c r="BI254" s="294"/>
      <c r="BJ254" s="294"/>
      <c r="BK254" s="294"/>
      <c r="BL254" s="294"/>
      <c r="BM254" s="294"/>
      <c r="BN254" s="294"/>
      <c r="BO254" s="294"/>
    </row>
    <row r="255" hidden="1" outlineLevel="1">
      <c r="A255" s="294"/>
      <c r="B255" s="333"/>
      <c r="D255" s="134"/>
      <c r="E255" s="294"/>
      <c r="F255" s="307"/>
      <c r="G255" s="307"/>
      <c r="H255" s="285"/>
      <c r="I255" s="294"/>
      <c r="J255" s="294"/>
      <c r="N255" s="294"/>
      <c r="O255" s="294"/>
      <c r="P255" s="294"/>
      <c r="Q255" s="294"/>
      <c r="R255" s="294"/>
      <c r="S255" s="294"/>
      <c r="T255" s="294"/>
      <c r="U255" s="294"/>
      <c r="V255" s="294"/>
      <c r="W255" s="294"/>
      <c r="X255" s="294"/>
      <c r="Y255" s="294"/>
      <c r="Z255" s="294"/>
      <c r="AA255" s="294"/>
      <c r="AB255" s="294"/>
      <c r="AC255" s="294"/>
      <c r="AD255" s="294"/>
      <c r="AE255" s="294"/>
      <c r="AF255" s="294"/>
      <c r="AG255" s="294"/>
      <c r="AH255" s="294"/>
      <c r="AI255" s="294"/>
      <c r="AJ255" s="294"/>
      <c r="AK255" s="294"/>
      <c r="AL255" s="294"/>
      <c r="AM255" s="294"/>
      <c r="AN255" s="294"/>
      <c r="AO255" s="294"/>
      <c r="AP255" s="294"/>
      <c r="AQ255" s="294"/>
      <c r="AR255" s="294"/>
      <c r="AS255" s="294"/>
      <c r="AT255" s="294"/>
      <c r="AU255" s="294"/>
      <c r="AV255" s="294"/>
      <c r="AW255" s="294"/>
      <c r="AX255" s="294"/>
      <c r="AY255" s="294"/>
      <c r="AZ255" s="294"/>
      <c r="BA255" s="294"/>
      <c r="BB255" s="294"/>
      <c r="BC255" s="294"/>
      <c r="BD255" s="294"/>
      <c r="BE255" s="294"/>
      <c r="BF255" s="294"/>
      <c r="BG255" s="294"/>
      <c r="BH255" s="294"/>
      <c r="BI255" s="294"/>
      <c r="BJ255" s="294"/>
      <c r="BK255" s="294"/>
      <c r="BL255" s="294"/>
      <c r="BM255" s="294"/>
      <c r="BN255" s="294"/>
      <c r="BO255" s="294"/>
    </row>
    <row r="256" hidden="1" outlineLevel="1">
      <c r="A256" s="294"/>
      <c r="B256" s="333"/>
      <c r="D256" s="134"/>
      <c r="E256" s="294"/>
      <c r="F256" s="307"/>
      <c r="G256" s="307"/>
      <c r="H256" s="285"/>
      <c r="I256" s="294"/>
      <c r="J256" s="294"/>
      <c r="N256" s="294"/>
      <c r="O256" s="294"/>
      <c r="P256" s="294"/>
      <c r="Q256" s="294"/>
      <c r="R256" s="294"/>
      <c r="S256" s="294"/>
      <c r="T256" s="294"/>
      <c r="U256" s="294"/>
      <c r="V256" s="294"/>
      <c r="W256" s="294"/>
      <c r="X256" s="294"/>
      <c r="Y256" s="294"/>
      <c r="Z256" s="294"/>
      <c r="AA256" s="294"/>
      <c r="AB256" s="294"/>
      <c r="AC256" s="294"/>
      <c r="AD256" s="294"/>
      <c r="AE256" s="294"/>
      <c r="AF256" s="294"/>
      <c r="AG256" s="294"/>
      <c r="AH256" s="294"/>
      <c r="AI256" s="294"/>
      <c r="AJ256" s="294"/>
      <c r="AK256" s="294"/>
      <c r="AL256" s="294"/>
      <c r="AM256" s="294"/>
      <c r="AN256" s="294"/>
      <c r="AO256" s="294"/>
      <c r="AP256" s="294"/>
      <c r="AQ256" s="294"/>
      <c r="AR256" s="294"/>
      <c r="AS256" s="294"/>
      <c r="AT256" s="294"/>
      <c r="AU256" s="294"/>
      <c r="AV256" s="294"/>
      <c r="AW256" s="294"/>
      <c r="AX256" s="294"/>
      <c r="AY256" s="294"/>
      <c r="AZ256" s="294"/>
      <c r="BA256" s="294"/>
      <c r="BB256" s="294"/>
      <c r="BC256" s="294"/>
      <c r="BD256" s="294"/>
      <c r="BE256" s="294"/>
      <c r="BF256" s="294"/>
      <c r="BG256" s="294"/>
      <c r="BH256" s="294"/>
      <c r="BI256" s="294"/>
      <c r="BJ256" s="294"/>
      <c r="BK256" s="294"/>
      <c r="BL256" s="294"/>
      <c r="BM256" s="294"/>
      <c r="BN256" s="294"/>
      <c r="BO256" s="294"/>
    </row>
    <row r="257" hidden="1" outlineLevel="1">
      <c r="A257" s="294"/>
      <c r="B257" s="333"/>
      <c r="D257" s="134"/>
      <c r="E257" s="294"/>
      <c r="F257" s="307"/>
      <c r="G257" s="307"/>
      <c r="H257" s="285"/>
      <c r="I257" s="294"/>
      <c r="J257" s="294"/>
      <c r="N257" s="294"/>
      <c r="O257" s="294"/>
      <c r="P257" s="294"/>
      <c r="Q257" s="294"/>
      <c r="R257" s="294"/>
      <c r="S257" s="294"/>
      <c r="T257" s="294"/>
      <c r="U257" s="294"/>
      <c r="V257" s="294"/>
      <c r="W257" s="294"/>
      <c r="X257" s="294"/>
      <c r="Y257" s="294"/>
      <c r="Z257" s="294"/>
      <c r="AA257" s="294"/>
      <c r="AB257" s="294"/>
      <c r="AC257" s="294"/>
      <c r="AD257" s="294"/>
      <c r="AE257" s="294"/>
      <c r="AF257" s="294"/>
      <c r="AG257" s="294"/>
      <c r="AH257" s="294"/>
      <c r="AI257" s="294"/>
      <c r="AJ257" s="294"/>
      <c r="AK257" s="294"/>
      <c r="AL257" s="294"/>
      <c r="AM257" s="294"/>
      <c r="AN257" s="294"/>
      <c r="AO257" s="294"/>
      <c r="AP257" s="294"/>
      <c r="AQ257" s="294"/>
      <c r="AR257" s="294"/>
      <c r="AS257" s="294"/>
      <c r="AT257" s="294"/>
      <c r="AU257" s="294"/>
      <c r="AV257" s="294"/>
      <c r="AW257" s="294"/>
      <c r="AX257" s="294"/>
      <c r="AY257" s="294"/>
      <c r="AZ257" s="294"/>
      <c r="BA257" s="294"/>
      <c r="BB257" s="294"/>
      <c r="BC257" s="294"/>
      <c r="BD257" s="294"/>
      <c r="BE257" s="294"/>
      <c r="BF257" s="294"/>
      <c r="BG257" s="294"/>
      <c r="BH257" s="294"/>
      <c r="BI257" s="294"/>
      <c r="BJ257" s="294"/>
      <c r="BK257" s="294"/>
      <c r="BL257" s="294"/>
      <c r="BM257" s="294"/>
      <c r="BN257" s="294"/>
      <c r="BO257" s="294"/>
    </row>
    <row r="258" hidden="1" outlineLevel="1">
      <c r="A258" s="294"/>
      <c r="B258" s="333"/>
      <c r="D258" s="134"/>
      <c r="E258" s="294"/>
      <c r="F258" s="307"/>
      <c r="G258" s="307"/>
      <c r="H258" s="285"/>
      <c r="I258" s="294"/>
      <c r="J258" s="294"/>
      <c r="N258" s="294"/>
      <c r="O258" s="294"/>
      <c r="P258" s="294"/>
      <c r="Q258" s="294"/>
      <c r="R258" s="294"/>
      <c r="S258" s="294"/>
      <c r="T258" s="294"/>
      <c r="U258" s="294"/>
      <c r="V258" s="294"/>
      <c r="W258" s="294"/>
      <c r="X258" s="294"/>
      <c r="Y258" s="294"/>
      <c r="Z258" s="294"/>
      <c r="AA258" s="294"/>
      <c r="AB258" s="294"/>
      <c r="AC258" s="294"/>
      <c r="AD258" s="294"/>
      <c r="AE258" s="294"/>
      <c r="AF258" s="294"/>
      <c r="AG258" s="294"/>
      <c r="AH258" s="294"/>
      <c r="AI258" s="294"/>
      <c r="AJ258" s="294"/>
      <c r="AK258" s="294"/>
      <c r="AL258" s="294"/>
      <c r="AM258" s="294"/>
      <c r="AN258" s="294"/>
      <c r="AO258" s="294"/>
      <c r="AP258" s="294"/>
      <c r="AQ258" s="294"/>
      <c r="AR258" s="294"/>
      <c r="AS258" s="294"/>
      <c r="AT258" s="294"/>
      <c r="AU258" s="294"/>
      <c r="AV258" s="294"/>
      <c r="AW258" s="294"/>
      <c r="AX258" s="294"/>
      <c r="AY258" s="294"/>
      <c r="AZ258" s="294"/>
      <c r="BA258" s="294"/>
      <c r="BB258" s="294"/>
      <c r="BC258" s="294"/>
      <c r="BD258" s="294"/>
      <c r="BE258" s="294"/>
      <c r="BF258" s="294"/>
      <c r="BG258" s="294"/>
      <c r="BH258" s="294"/>
      <c r="BI258" s="294"/>
      <c r="BJ258" s="294"/>
      <c r="BK258" s="294"/>
      <c r="BL258" s="294"/>
      <c r="BM258" s="294"/>
      <c r="BN258" s="294"/>
      <c r="BO258" s="294"/>
    </row>
    <row r="259" hidden="1" outlineLevel="1">
      <c r="A259" s="294"/>
      <c r="B259" s="333"/>
      <c r="D259" s="134"/>
      <c r="E259" s="294"/>
      <c r="F259" s="307"/>
      <c r="G259" s="307"/>
      <c r="H259" s="285"/>
      <c r="I259" s="294"/>
      <c r="J259" s="294"/>
      <c r="N259" s="294"/>
      <c r="O259" s="294"/>
      <c r="P259" s="294"/>
      <c r="Q259" s="294"/>
      <c r="R259" s="294"/>
      <c r="S259" s="294"/>
      <c r="T259" s="294"/>
      <c r="U259" s="294"/>
      <c r="V259" s="294"/>
      <c r="W259" s="294"/>
      <c r="X259" s="294"/>
      <c r="Y259" s="294"/>
      <c r="Z259" s="294"/>
      <c r="AA259" s="294"/>
      <c r="AB259" s="294"/>
      <c r="AC259" s="294"/>
      <c r="AD259" s="294"/>
      <c r="AE259" s="294"/>
      <c r="AF259" s="294"/>
      <c r="AG259" s="294"/>
      <c r="AH259" s="294"/>
      <c r="AI259" s="294"/>
      <c r="AJ259" s="294"/>
      <c r="AK259" s="294"/>
      <c r="AL259" s="294"/>
      <c r="AM259" s="294"/>
      <c r="AN259" s="294"/>
      <c r="AO259" s="294"/>
      <c r="AP259" s="294"/>
      <c r="AQ259" s="294"/>
      <c r="AR259" s="294"/>
      <c r="AS259" s="294"/>
      <c r="AT259" s="294"/>
      <c r="AU259" s="294"/>
      <c r="AV259" s="294"/>
      <c r="AW259" s="294"/>
      <c r="AX259" s="294"/>
      <c r="AY259" s="294"/>
      <c r="AZ259" s="294"/>
      <c r="BA259" s="294"/>
      <c r="BB259" s="294"/>
      <c r="BC259" s="294"/>
      <c r="BD259" s="294"/>
      <c r="BE259" s="294"/>
      <c r="BF259" s="294"/>
      <c r="BG259" s="294"/>
      <c r="BH259" s="294"/>
      <c r="BI259" s="294"/>
      <c r="BJ259" s="294"/>
      <c r="BK259" s="294"/>
      <c r="BL259" s="294"/>
      <c r="BM259" s="294"/>
      <c r="BN259" s="294"/>
      <c r="BO259" s="294"/>
    </row>
    <row r="260" hidden="1" outlineLevel="1">
      <c r="A260" s="294"/>
      <c r="B260" s="333"/>
      <c r="D260" s="134"/>
      <c r="E260" s="294"/>
      <c r="F260" s="307"/>
      <c r="G260" s="307"/>
      <c r="H260" s="285"/>
      <c r="I260" s="294"/>
      <c r="J260" s="294"/>
      <c r="N260" s="294"/>
      <c r="O260" s="294"/>
      <c r="P260" s="294"/>
      <c r="Q260" s="294"/>
      <c r="R260" s="294"/>
      <c r="S260" s="294"/>
      <c r="T260" s="294"/>
      <c r="U260" s="294"/>
      <c r="V260" s="294"/>
      <c r="W260" s="294"/>
      <c r="X260" s="294"/>
      <c r="Y260" s="294"/>
      <c r="Z260" s="294"/>
      <c r="AA260" s="294"/>
      <c r="AB260" s="294"/>
      <c r="AC260" s="294"/>
      <c r="AD260" s="294"/>
      <c r="AE260" s="294"/>
      <c r="AF260" s="294"/>
      <c r="AG260" s="294"/>
      <c r="AH260" s="294"/>
      <c r="AI260" s="294"/>
      <c r="AJ260" s="294"/>
      <c r="AK260" s="294"/>
      <c r="AL260" s="294"/>
      <c r="AM260" s="294"/>
      <c r="AN260" s="294"/>
      <c r="AO260" s="294"/>
      <c r="AP260" s="294"/>
      <c r="AQ260" s="294"/>
      <c r="AR260" s="294"/>
      <c r="AS260" s="294"/>
      <c r="AT260" s="294"/>
      <c r="AU260" s="294"/>
      <c r="AV260" s="294"/>
      <c r="AW260" s="294"/>
      <c r="AX260" s="294"/>
      <c r="AY260" s="294"/>
      <c r="AZ260" s="294"/>
      <c r="BA260" s="294"/>
      <c r="BB260" s="294"/>
      <c r="BC260" s="294"/>
      <c r="BD260" s="294"/>
      <c r="BE260" s="294"/>
      <c r="BF260" s="294"/>
      <c r="BG260" s="294"/>
      <c r="BH260" s="294"/>
      <c r="BI260" s="294"/>
      <c r="BJ260" s="294"/>
      <c r="BK260" s="294"/>
      <c r="BL260" s="294"/>
      <c r="BM260" s="294"/>
      <c r="BN260" s="294"/>
      <c r="BO260" s="294"/>
    </row>
    <row r="261" hidden="1" outlineLevel="1">
      <c r="A261" s="294"/>
      <c r="B261" s="333"/>
      <c r="D261" s="134"/>
      <c r="E261" s="294"/>
      <c r="F261" s="307"/>
      <c r="G261" s="307"/>
      <c r="H261" s="285"/>
      <c r="I261" s="294"/>
      <c r="J261" s="294"/>
      <c r="N261" s="294"/>
      <c r="O261" s="294"/>
      <c r="P261" s="294"/>
      <c r="Q261" s="294"/>
      <c r="R261" s="294"/>
      <c r="S261" s="294"/>
      <c r="T261" s="294"/>
      <c r="U261" s="294"/>
      <c r="V261" s="294"/>
      <c r="W261" s="294"/>
      <c r="X261" s="294"/>
      <c r="Y261" s="294"/>
      <c r="Z261" s="294"/>
      <c r="AA261" s="294"/>
      <c r="AB261" s="294"/>
      <c r="AC261" s="294"/>
      <c r="AD261" s="294"/>
      <c r="AE261" s="294"/>
      <c r="AF261" s="294"/>
      <c r="AG261" s="294"/>
      <c r="AH261" s="294"/>
      <c r="AI261" s="294"/>
      <c r="AJ261" s="294"/>
      <c r="AK261" s="294"/>
      <c r="AL261" s="294"/>
      <c r="AM261" s="294"/>
      <c r="AN261" s="294"/>
      <c r="AO261" s="294"/>
      <c r="AP261" s="294"/>
      <c r="AQ261" s="294"/>
      <c r="AR261" s="294"/>
      <c r="AS261" s="294"/>
      <c r="AT261" s="294"/>
      <c r="AU261" s="294"/>
      <c r="AV261" s="294"/>
      <c r="AW261" s="294"/>
      <c r="AX261" s="294"/>
      <c r="AY261" s="294"/>
      <c r="AZ261" s="294"/>
      <c r="BA261" s="294"/>
      <c r="BB261" s="294"/>
      <c r="BC261" s="294"/>
      <c r="BD261" s="294"/>
      <c r="BE261" s="294"/>
      <c r="BF261" s="294"/>
      <c r="BG261" s="294"/>
      <c r="BH261" s="294"/>
      <c r="BI261" s="294"/>
      <c r="BJ261" s="294"/>
      <c r="BK261" s="294"/>
      <c r="BL261" s="294"/>
      <c r="BM261" s="294"/>
      <c r="BN261" s="294"/>
      <c r="BO261" s="294"/>
    </row>
    <row r="262" hidden="1" outlineLevel="1">
      <c r="A262" s="294"/>
      <c r="B262" s="333"/>
      <c r="D262" s="134"/>
      <c r="E262" s="294"/>
      <c r="F262" s="307"/>
      <c r="G262" s="307"/>
      <c r="H262" s="285"/>
      <c r="I262" s="294"/>
      <c r="J262" s="294"/>
      <c r="N262" s="294"/>
      <c r="O262" s="294"/>
      <c r="P262" s="294"/>
      <c r="Q262" s="294"/>
      <c r="R262" s="294"/>
      <c r="S262" s="294"/>
      <c r="T262" s="294"/>
      <c r="U262" s="294"/>
      <c r="V262" s="294"/>
      <c r="W262" s="294"/>
      <c r="X262" s="294"/>
      <c r="Y262" s="294"/>
      <c r="Z262" s="294"/>
      <c r="AA262" s="294"/>
      <c r="AB262" s="294"/>
      <c r="AC262" s="294"/>
      <c r="AD262" s="294"/>
      <c r="AE262" s="294"/>
      <c r="AF262" s="294"/>
      <c r="AG262" s="294"/>
      <c r="AH262" s="294"/>
      <c r="AI262" s="294"/>
      <c r="AJ262" s="294"/>
      <c r="AK262" s="294"/>
      <c r="AL262" s="294"/>
      <c r="AM262" s="294"/>
      <c r="AN262" s="294"/>
      <c r="AO262" s="294"/>
      <c r="AP262" s="294"/>
      <c r="AQ262" s="294"/>
      <c r="AR262" s="294"/>
      <c r="AS262" s="294"/>
      <c r="AT262" s="294"/>
      <c r="AU262" s="294"/>
      <c r="AV262" s="294"/>
      <c r="AW262" s="294"/>
      <c r="AX262" s="294"/>
      <c r="AY262" s="294"/>
      <c r="AZ262" s="294"/>
      <c r="BA262" s="294"/>
      <c r="BB262" s="294"/>
      <c r="BC262" s="294"/>
      <c r="BD262" s="294"/>
      <c r="BE262" s="294"/>
      <c r="BF262" s="294"/>
      <c r="BG262" s="294"/>
      <c r="BH262" s="294"/>
      <c r="BI262" s="294"/>
      <c r="BJ262" s="294"/>
      <c r="BK262" s="294"/>
      <c r="BL262" s="294"/>
      <c r="BM262" s="294"/>
      <c r="BN262" s="294"/>
      <c r="BO262" s="294"/>
    </row>
    <row r="263" hidden="1" outlineLevel="1">
      <c r="A263" s="294"/>
      <c r="B263" s="333"/>
      <c r="D263" s="134"/>
      <c r="E263" s="294"/>
      <c r="F263" s="307"/>
      <c r="G263" s="307"/>
      <c r="H263" s="285"/>
      <c r="I263" s="294"/>
      <c r="J263" s="294"/>
      <c r="N263" s="294"/>
      <c r="O263" s="294"/>
      <c r="P263" s="294"/>
      <c r="Q263" s="294"/>
      <c r="R263" s="294"/>
      <c r="S263" s="294"/>
      <c r="T263" s="294"/>
      <c r="U263" s="294"/>
      <c r="V263" s="294"/>
      <c r="W263" s="294"/>
      <c r="X263" s="294"/>
      <c r="Y263" s="294"/>
      <c r="Z263" s="294"/>
      <c r="AA263" s="294"/>
      <c r="AB263" s="294"/>
      <c r="AC263" s="294"/>
      <c r="AD263" s="294"/>
      <c r="AE263" s="294"/>
      <c r="AF263" s="294"/>
      <c r="AG263" s="294"/>
      <c r="AH263" s="294"/>
      <c r="AI263" s="294"/>
      <c r="AJ263" s="294"/>
      <c r="AK263" s="294"/>
      <c r="AL263" s="294"/>
      <c r="AM263" s="294"/>
      <c r="AN263" s="294"/>
      <c r="AO263" s="294"/>
      <c r="AP263" s="294"/>
      <c r="AQ263" s="294"/>
      <c r="AR263" s="294"/>
      <c r="AS263" s="294"/>
      <c r="AT263" s="294"/>
      <c r="AU263" s="294"/>
      <c r="AV263" s="294"/>
      <c r="AW263" s="294"/>
      <c r="AX263" s="294"/>
      <c r="AY263" s="294"/>
      <c r="AZ263" s="294"/>
      <c r="BA263" s="294"/>
      <c r="BB263" s="294"/>
      <c r="BC263" s="294"/>
      <c r="BD263" s="294"/>
      <c r="BE263" s="294"/>
      <c r="BF263" s="294"/>
      <c r="BG263" s="294"/>
      <c r="BH263" s="294"/>
      <c r="BI263" s="294"/>
      <c r="BJ263" s="294"/>
      <c r="BK263" s="294"/>
      <c r="BL263" s="294"/>
      <c r="BM263" s="294"/>
      <c r="BN263" s="294"/>
      <c r="BO263" s="294"/>
    </row>
    <row r="264" hidden="1" outlineLevel="1">
      <c r="A264" s="294"/>
      <c r="B264" s="333"/>
      <c r="D264" s="134"/>
      <c r="E264" s="294"/>
      <c r="F264" s="307"/>
      <c r="G264" s="307"/>
      <c r="H264" s="285"/>
      <c r="I264" s="294"/>
      <c r="J264" s="294"/>
      <c r="N264" s="294"/>
      <c r="O264" s="294"/>
      <c r="P264" s="294"/>
      <c r="Q264" s="294"/>
      <c r="R264" s="294"/>
      <c r="S264" s="294"/>
      <c r="T264" s="294"/>
      <c r="U264" s="294"/>
      <c r="V264" s="294"/>
      <c r="W264" s="294"/>
      <c r="X264" s="294"/>
      <c r="Y264" s="294"/>
      <c r="Z264" s="294"/>
      <c r="AA264" s="294"/>
      <c r="AB264" s="294"/>
      <c r="AC264" s="294"/>
      <c r="AD264" s="294"/>
      <c r="AE264" s="294"/>
      <c r="AF264" s="294"/>
      <c r="AG264" s="294"/>
      <c r="AH264" s="294"/>
      <c r="AI264" s="294"/>
      <c r="AJ264" s="294"/>
      <c r="AK264" s="294"/>
      <c r="AL264" s="294"/>
      <c r="AM264" s="294"/>
      <c r="AN264" s="294"/>
      <c r="AO264" s="294"/>
      <c r="AP264" s="294"/>
      <c r="AQ264" s="294"/>
      <c r="AR264" s="294"/>
      <c r="AS264" s="294"/>
      <c r="AT264" s="294"/>
      <c r="AU264" s="294"/>
      <c r="AV264" s="294"/>
      <c r="AW264" s="294"/>
      <c r="AX264" s="294"/>
      <c r="AY264" s="294"/>
      <c r="AZ264" s="294"/>
      <c r="BA264" s="294"/>
      <c r="BB264" s="294"/>
      <c r="BC264" s="294"/>
      <c r="BD264" s="294"/>
      <c r="BE264" s="294"/>
      <c r="BF264" s="294"/>
      <c r="BG264" s="294"/>
      <c r="BH264" s="294"/>
      <c r="BI264" s="294"/>
      <c r="BJ264" s="294"/>
      <c r="BK264" s="294"/>
      <c r="BL264" s="294"/>
      <c r="BM264" s="294"/>
      <c r="BN264" s="294"/>
      <c r="BO264" s="294"/>
    </row>
    <row r="265" hidden="1" outlineLevel="1">
      <c r="A265" s="294"/>
      <c r="B265" s="333"/>
      <c r="D265" s="134"/>
      <c r="E265" s="294"/>
      <c r="F265" s="307"/>
      <c r="G265" s="307"/>
      <c r="H265" s="285"/>
      <c r="I265" s="294"/>
      <c r="J265" s="294"/>
      <c r="N265" s="294"/>
      <c r="O265" s="294"/>
      <c r="P265" s="294"/>
      <c r="Q265" s="294"/>
      <c r="R265" s="294"/>
      <c r="S265" s="294"/>
      <c r="T265" s="294"/>
      <c r="U265" s="294"/>
      <c r="V265" s="294"/>
      <c r="W265" s="294"/>
      <c r="X265" s="294"/>
      <c r="Y265" s="294"/>
      <c r="Z265" s="294"/>
      <c r="AA265" s="294"/>
      <c r="AB265" s="294"/>
      <c r="AC265" s="294"/>
      <c r="AD265" s="294"/>
      <c r="AE265" s="294"/>
      <c r="AF265" s="294"/>
      <c r="AG265" s="294"/>
      <c r="AH265" s="294"/>
      <c r="AI265" s="294"/>
      <c r="AJ265" s="294"/>
      <c r="AK265" s="294"/>
      <c r="AL265" s="294"/>
      <c r="AM265" s="294"/>
      <c r="AN265" s="294"/>
      <c r="AO265" s="294"/>
      <c r="AP265" s="294"/>
      <c r="AQ265" s="294"/>
      <c r="AR265" s="294"/>
      <c r="AS265" s="294"/>
      <c r="AT265" s="294"/>
      <c r="AU265" s="294"/>
      <c r="AV265" s="294"/>
      <c r="AW265" s="294"/>
      <c r="AX265" s="294"/>
      <c r="AY265" s="294"/>
      <c r="AZ265" s="294"/>
      <c r="BA265" s="294"/>
      <c r="BB265" s="294"/>
      <c r="BC265" s="294"/>
      <c r="BD265" s="294"/>
      <c r="BE265" s="294"/>
      <c r="BF265" s="294"/>
      <c r="BG265" s="294"/>
      <c r="BH265" s="294"/>
      <c r="BI265" s="294"/>
      <c r="BJ265" s="294"/>
      <c r="BK265" s="294"/>
      <c r="BL265" s="294"/>
      <c r="BM265" s="294"/>
      <c r="BN265" s="294"/>
      <c r="BO265" s="294"/>
    </row>
    <row r="266" hidden="1" outlineLevel="1">
      <c r="A266" s="294"/>
      <c r="B266" s="333"/>
      <c r="D266" s="134"/>
      <c r="E266" s="294"/>
      <c r="F266" s="307"/>
      <c r="G266" s="307"/>
      <c r="H266" s="285"/>
      <c r="I266" s="294"/>
      <c r="J266" s="294"/>
      <c r="N266" s="294"/>
      <c r="O266" s="294"/>
      <c r="P266" s="294"/>
      <c r="Q266" s="294"/>
      <c r="R266" s="294"/>
      <c r="S266" s="294"/>
      <c r="T266" s="294"/>
      <c r="U266" s="294"/>
      <c r="V266" s="294"/>
      <c r="W266" s="294"/>
      <c r="X266" s="294"/>
      <c r="Y266" s="294"/>
      <c r="Z266" s="294"/>
      <c r="AA266" s="294"/>
      <c r="AB266" s="294"/>
      <c r="AC266" s="294"/>
      <c r="AD266" s="294"/>
      <c r="AE266" s="294"/>
      <c r="AF266" s="294"/>
      <c r="AG266" s="294"/>
      <c r="AH266" s="294"/>
      <c r="AI266" s="294"/>
      <c r="AJ266" s="294"/>
      <c r="AK266" s="294"/>
      <c r="AL266" s="294"/>
      <c r="AM266" s="294"/>
      <c r="AN266" s="294"/>
      <c r="AO266" s="294"/>
      <c r="AP266" s="294"/>
      <c r="AQ266" s="294"/>
      <c r="AR266" s="294"/>
      <c r="AS266" s="294"/>
      <c r="AT266" s="294"/>
      <c r="AU266" s="294"/>
      <c r="AV266" s="294"/>
      <c r="AW266" s="294"/>
      <c r="AX266" s="294"/>
      <c r="AY266" s="294"/>
      <c r="AZ266" s="294"/>
      <c r="BA266" s="294"/>
      <c r="BB266" s="294"/>
      <c r="BC266" s="294"/>
      <c r="BD266" s="294"/>
      <c r="BE266" s="294"/>
      <c r="BF266" s="294"/>
      <c r="BG266" s="294"/>
      <c r="BH266" s="294"/>
      <c r="BI266" s="294"/>
      <c r="BJ266" s="294"/>
      <c r="BK266" s="294"/>
      <c r="BL266" s="294"/>
      <c r="BM266" s="294"/>
      <c r="BN266" s="294"/>
      <c r="BO266" s="294"/>
    </row>
    <row r="267" hidden="1" outlineLevel="1">
      <c r="A267" s="294"/>
      <c r="B267" s="333"/>
      <c r="D267" s="134"/>
      <c r="E267" s="294"/>
      <c r="F267" s="307"/>
      <c r="G267" s="307"/>
      <c r="H267" s="285"/>
      <c r="I267" s="294"/>
      <c r="J267" s="294"/>
      <c r="N267" s="294"/>
      <c r="O267" s="294"/>
      <c r="P267" s="294"/>
      <c r="Q267" s="294"/>
      <c r="R267" s="294"/>
      <c r="S267" s="294"/>
      <c r="T267" s="294"/>
      <c r="U267" s="294"/>
      <c r="V267" s="294"/>
      <c r="W267" s="294"/>
      <c r="X267" s="294"/>
      <c r="Y267" s="294"/>
      <c r="Z267" s="294"/>
      <c r="AA267" s="294"/>
      <c r="AB267" s="294"/>
      <c r="AC267" s="294"/>
      <c r="AD267" s="294"/>
      <c r="AE267" s="294"/>
      <c r="AF267" s="294"/>
      <c r="AG267" s="294"/>
      <c r="AH267" s="294"/>
      <c r="AI267" s="294"/>
      <c r="AJ267" s="294"/>
      <c r="AK267" s="294"/>
      <c r="AL267" s="294"/>
      <c r="AM267" s="294"/>
      <c r="AN267" s="294"/>
      <c r="AO267" s="294"/>
      <c r="AP267" s="294"/>
      <c r="AQ267" s="294"/>
      <c r="AR267" s="294"/>
      <c r="AS267" s="294"/>
      <c r="AT267" s="294"/>
      <c r="AU267" s="294"/>
      <c r="AV267" s="294"/>
      <c r="AW267" s="294"/>
      <c r="AX267" s="294"/>
      <c r="AY267" s="294"/>
      <c r="AZ267" s="294"/>
      <c r="BA267" s="294"/>
      <c r="BB267" s="294"/>
      <c r="BC267" s="294"/>
      <c r="BD267" s="294"/>
      <c r="BE267" s="294"/>
      <c r="BF267" s="294"/>
      <c r="BG267" s="294"/>
      <c r="BH267" s="294"/>
      <c r="BI267" s="294"/>
      <c r="BJ267" s="294"/>
      <c r="BK267" s="294"/>
      <c r="BL267" s="294"/>
      <c r="BM267" s="294"/>
      <c r="BN267" s="294"/>
      <c r="BO267" s="294"/>
    </row>
    <row r="268" hidden="1" outlineLevel="1">
      <c r="A268" s="294"/>
      <c r="B268" s="333"/>
      <c r="D268" s="134"/>
      <c r="E268" s="294"/>
      <c r="F268" s="307"/>
      <c r="G268" s="307"/>
      <c r="H268" s="285"/>
      <c r="I268" s="294"/>
      <c r="J268" s="294"/>
      <c r="N268" s="294"/>
      <c r="O268" s="294"/>
      <c r="P268" s="294"/>
      <c r="Q268" s="294"/>
      <c r="R268" s="294"/>
      <c r="S268" s="294"/>
      <c r="T268" s="294"/>
      <c r="U268" s="294"/>
      <c r="V268" s="294"/>
      <c r="W268" s="294"/>
      <c r="X268" s="294"/>
      <c r="Y268" s="294"/>
      <c r="Z268" s="294"/>
      <c r="AA268" s="294"/>
      <c r="AB268" s="294"/>
      <c r="AC268" s="294"/>
      <c r="AD268" s="294"/>
      <c r="AE268" s="294"/>
      <c r="AF268" s="294"/>
      <c r="AG268" s="294"/>
      <c r="AH268" s="294"/>
      <c r="AI268" s="294"/>
      <c r="AJ268" s="294"/>
      <c r="AK268" s="294"/>
      <c r="AL268" s="294"/>
      <c r="AM268" s="294"/>
      <c r="AN268" s="294"/>
      <c r="AO268" s="294"/>
      <c r="AP268" s="294"/>
      <c r="AQ268" s="294"/>
      <c r="AR268" s="294"/>
      <c r="AS268" s="294"/>
      <c r="AT268" s="294"/>
      <c r="AU268" s="294"/>
      <c r="AV268" s="294"/>
      <c r="AW268" s="294"/>
      <c r="AX268" s="294"/>
      <c r="AY268" s="294"/>
      <c r="AZ268" s="294"/>
      <c r="BA268" s="294"/>
      <c r="BB268" s="294"/>
      <c r="BC268" s="294"/>
      <c r="BD268" s="294"/>
      <c r="BE268" s="294"/>
      <c r="BF268" s="294"/>
      <c r="BG268" s="294"/>
      <c r="BH268" s="294"/>
      <c r="BI268" s="294"/>
      <c r="BJ268" s="294"/>
      <c r="BK268" s="294"/>
      <c r="BL268" s="294"/>
      <c r="BM268" s="294"/>
      <c r="BN268" s="294"/>
      <c r="BO268" s="294"/>
    </row>
    <row r="269" hidden="1" outlineLevel="1">
      <c r="A269" s="294"/>
      <c r="B269" s="333"/>
      <c r="D269" s="134"/>
      <c r="E269" s="294"/>
      <c r="F269" s="307"/>
      <c r="G269" s="307"/>
      <c r="H269" s="285"/>
      <c r="I269" s="294"/>
      <c r="J269" s="294"/>
      <c r="N269" s="294"/>
      <c r="O269" s="294"/>
      <c r="P269" s="294"/>
      <c r="Q269" s="294"/>
      <c r="R269" s="294"/>
      <c r="S269" s="294"/>
      <c r="T269" s="294"/>
      <c r="U269" s="294"/>
      <c r="V269" s="294"/>
      <c r="W269" s="294"/>
      <c r="X269" s="294"/>
      <c r="Y269" s="294"/>
      <c r="Z269" s="294"/>
      <c r="AA269" s="294"/>
      <c r="AB269" s="294"/>
      <c r="AC269" s="294"/>
      <c r="AD269" s="294"/>
      <c r="AE269" s="294"/>
      <c r="AF269" s="294"/>
      <c r="AG269" s="294"/>
      <c r="AH269" s="294"/>
      <c r="AI269" s="294"/>
      <c r="AJ269" s="294"/>
      <c r="AK269" s="294"/>
      <c r="AL269" s="294"/>
      <c r="AM269" s="294"/>
      <c r="AN269" s="294"/>
      <c r="AO269" s="294"/>
      <c r="AP269" s="294"/>
      <c r="AQ269" s="294"/>
      <c r="AR269" s="294"/>
      <c r="AS269" s="294"/>
      <c r="AT269" s="294"/>
      <c r="AU269" s="294"/>
      <c r="AV269" s="294"/>
      <c r="AW269" s="294"/>
      <c r="AX269" s="294"/>
      <c r="AY269" s="294"/>
      <c r="AZ269" s="294"/>
      <c r="BA269" s="294"/>
      <c r="BB269" s="294"/>
      <c r="BC269" s="294"/>
      <c r="BD269" s="294"/>
      <c r="BE269" s="294"/>
      <c r="BF269" s="294"/>
      <c r="BG269" s="294"/>
      <c r="BH269" s="294"/>
      <c r="BI269" s="294"/>
      <c r="BJ269" s="294"/>
      <c r="BK269" s="294"/>
      <c r="BL269" s="294"/>
      <c r="BM269" s="294"/>
      <c r="BN269" s="294"/>
      <c r="BO269" s="294"/>
    </row>
    <row r="270" hidden="1" outlineLevel="1">
      <c r="A270" s="294"/>
      <c r="B270" s="333"/>
      <c r="D270" s="134"/>
      <c r="E270" s="294"/>
      <c r="F270" s="307"/>
      <c r="G270" s="307"/>
      <c r="H270" s="285"/>
      <c r="I270" s="294"/>
      <c r="J270" s="294"/>
      <c r="N270" s="294"/>
      <c r="O270" s="294"/>
      <c r="P270" s="294"/>
      <c r="Q270" s="294"/>
      <c r="R270" s="294"/>
      <c r="S270" s="294"/>
      <c r="T270" s="294"/>
      <c r="U270" s="294"/>
      <c r="V270" s="294"/>
      <c r="W270" s="294"/>
      <c r="X270" s="294"/>
      <c r="Y270" s="294"/>
      <c r="Z270" s="294"/>
      <c r="AA270" s="294"/>
      <c r="AB270" s="294"/>
      <c r="AC270" s="294"/>
      <c r="AD270" s="294"/>
      <c r="AE270" s="294"/>
      <c r="AF270" s="294"/>
      <c r="AG270" s="294"/>
      <c r="AH270" s="294"/>
      <c r="AI270" s="294"/>
      <c r="AJ270" s="294"/>
      <c r="AK270" s="294"/>
      <c r="AL270" s="294"/>
      <c r="AM270" s="294"/>
      <c r="AN270" s="294"/>
      <c r="AO270" s="294"/>
      <c r="AP270" s="294"/>
      <c r="AQ270" s="294"/>
      <c r="AR270" s="294"/>
      <c r="AS270" s="294"/>
      <c r="AT270" s="294"/>
      <c r="AU270" s="294"/>
      <c r="AV270" s="294"/>
      <c r="AW270" s="294"/>
      <c r="AX270" s="294"/>
      <c r="AY270" s="294"/>
      <c r="AZ270" s="294"/>
      <c r="BA270" s="294"/>
      <c r="BB270" s="294"/>
      <c r="BC270" s="294"/>
      <c r="BD270" s="294"/>
      <c r="BE270" s="294"/>
      <c r="BF270" s="294"/>
      <c r="BG270" s="294"/>
      <c r="BH270" s="294"/>
      <c r="BI270" s="294"/>
      <c r="BJ270" s="294"/>
      <c r="BK270" s="294"/>
      <c r="BL270" s="294"/>
      <c r="BM270" s="294"/>
      <c r="BN270" s="294"/>
      <c r="BO270" s="294"/>
    </row>
    <row r="271" hidden="1" outlineLevel="1">
      <c r="A271" s="294"/>
      <c r="B271" s="333"/>
      <c r="D271" s="134"/>
      <c r="E271" s="294"/>
      <c r="F271" s="307"/>
      <c r="G271" s="307"/>
      <c r="H271" s="285"/>
      <c r="I271" s="294"/>
      <c r="J271" s="294"/>
      <c r="N271" s="294"/>
      <c r="O271" s="294"/>
      <c r="P271" s="294"/>
      <c r="Q271" s="294"/>
      <c r="R271" s="294"/>
      <c r="S271" s="294"/>
      <c r="T271" s="294"/>
      <c r="U271" s="294"/>
      <c r="V271" s="294"/>
      <c r="W271" s="294"/>
      <c r="X271" s="294"/>
      <c r="Y271" s="294"/>
      <c r="Z271" s="294"/>
      <c r="AA271" s="294"/>
      <c r="AB271" s="294"/>
      <c r="AC271" s="294"/>
      <c r="AD271" s="294"/>
      <c r="AE271" s="294"/>
      <c r="AF271" s="294"/>
      <c r="AG271" s="294"/>
      <c r="AH271" s="294"/>
      <c r="AI271" s="294"/>
      <c r="AJ271" s="294"/>
      <c r="AK271" s="294"/>
      <c r="AL271" s="294"/>
      <c r="AM271" s="294"/>
      <c r="AN271" s="294"/>
      <c r="AO271" s="294"/>
      <c r="AP271" s="294"/>
      <c r="AQ271" s="294"/>
      <c r="AR271" s="294"/>
      <c r="AS271" s="294"/>
      <c r="AT271" s="294"/>
      <c r="AU271" s="294"/>
      <c r="AV271" s="294"/>
      <c r="AW271" s="294"/>
      <c r="AX271" s="294"/>
      <c r="AY271" s="294"/>
      <c r="AZ271" s="294"/>
      <c r="BA271" s="294"/>
      <c r="BB271" s="294"/>
      <c r="BC271" s="294"/>
      <c r="BD271" s="294"/>
      <c r="BE271" s="294"/>
      <c r="BF271" s="294"/>
      <c r="BG271" s="294"/>
      <c r="BH271" s="294"/>
      <c r="BI271" s="294"/>
      <c r="BJ271" s="294"/>
      <c r="BK271" s="294"/>
      <c r="BL271" s="294"/>
      <c r="BM271" s="294"/>
      <c r="BN271" s="294"/>
      <c r="BO271" s="294"/>
    </row>
    <row r="272" hidden="1" outlineLevel="1">
      <c r="A272" s="294"/>
      <c r="B272" s="333"/>
      <c r="D272" s="134"/>
      <c r="E272" s="294"/>
      <c r="F272" s="307"/>
      <c r="G272" s="307"/>
      <c r="H272" s="285"/>
      <c r="I272" s="294"/>
      <c r="J272" s="294"/>
      <c r="N272" s="294"/>
      <c r="O272" s="294"/>
      <c r="P272" s="294"/>
      <c r="Q272" s="294"/>
      <c r="R272" s="294"/>
      <c r="S272" s="294"/>
      <c r="T272" s="294"/>
      <c r="U272" s="294"/>
      <c r="V272" s="294"/>
      <c r="W272" s="294"/>
      <c r="X272" s="294"/>
      <c r="Y272" s="294"/>
      <c r="Z272" s="294"/>
      <c r="AA272" s="294"/>
      <c r="AB272" s="294"/>
      <c r="AC272" s="294"/>
      <c r="AD272" s="294"/>
      <c r="AE272" s="294"/>
      <c r="AF272" s="294"/>
      <c r="AG272" s="294"/>
      <c r="AH272" s="294"/>
      <c r="AI272" s="294"/>
      <c r="AJ272" s="294"/>
      <c r="AK272" s="294"/>
      <c r="AL272" s="294"/>
      <c r="AM272" s="294"/>
      <c r="AN272" s="294"/>
      <c r="AO272" s="294"/>
      <c r="AP272" s="294"/>
      <c r="AQ272" s="294"/>
      <c r="AR272" s="294"/>
      <c r="AS272" s="294"/>
      <c r="AT272" s="294"/>
      <c r="AU272" s="294"/>
      <c r="AV272" s="294"/>
      <c r="AW272" s="294"/>
      <c r="AX272" s="294"/>
      <c r="AY272" s="294"/>
      <c r="AZ272" s="294"/>
      <c r="BA272" s="294"/>
      <c r="BB272" s="294"/>
      <c r="BC272" s="294"/>
      <c r="BD272" s="294"/>
      <c r="BE272" s="294"/>
      <c r="BF272" s="294"/>
      <c r="BG272" s="294"/>
      <c r="BH272" s="294"/>
      <c r="BI272" s="294"/>
      <c r="BJ272" s="294"/>
      <c r="BK272" s="294"/>
      <c r="BL272" s="294"/>
      <c r="BM272" s="294"/>
      <c r="BN272" s="294"/>
      <c r="BO272" s="294"/>
    </row>
    <row r="273" hidden="1" outlineLevel="1">
      <c r="A273" s="294"/>
      <c r="B273" s="333"/>
      <c r="D273" s="134"/>
      <c r="E273" s="294"/>
      <c r="F273" s="307"/>
      <c r="G273" s="307"/>
      <c r="H273" s="285"/>
      <c r="I273" s="294"/>
      <c r="J273" s="294"/>
      <c r="N273" s="294"/>
      <c r="O273" s="294"/>
      <c r="P273" s="294"/>
      <c r="Q273" s="294"/>
      <c r="R273" s="294"/>
      <c r="S273" s="294"/>
      <c r="T273" s="294"/>
      <c r="U273" s="294"/>
      <c r="V273" s="294"/>
      <c r="W273" s="294"/>
      <c r="X273" s="294"/>
      <c r="Y273" s="294"/>
      <c r="Z273" s="294"/>
      <c r="AA273" s="294"/>
      <c r="AB273" s="294"/>
      <c r="AC273" s="294"/>
      <c r="AD273" s="294"/>
      <c r="AE273" s="294"/>
      <c r="AF273" s="294"/>
      <c r="AG273" s="294"/>
      <c r="AH273" s="294"/>
      <c r="AI273" s="294"/>
      <c r="AJ273" s="294"/>
      <c r="AK273" s="294"/>
      <c r="AL273" s="294"/>
      <c r="AM273" s="294"/>
      <c r="AN273" s="294"/>
      <c r="AO273" s="294"/>
      <c r="AP273" s="294"/>
      <c r="AQ273" s="294"/>
      <c r="AR273" s="294"/>
      <c r="AS273" s="294"/>
      <c r="AT273" s="294"/>
      <c r="AU273" s="294"/>
      <c r="AV273" s="294"/>
      <c r="AW273" s="294"/>
      <c r="AX273" s="294"/>
      <c r="AY273" s="294"/>
      <c r="AZ273" s="294"/>
      <c r="BA273" s="294"/>
      <c r="BB273" s="294"/>
      <c r="BC273" s="294"/>
      <c r="BD273" s="294"/>
      <c r="BE273" s="294"/>
      <c r="BF273" s="294"/>
      <c r="BG273" s="294"/>
      <c r="BH273" s="294"/>
      <c r="BI273" s="294"/>
      <c r="BJ273" s="294"/>
      <c r="BK273" s="294"/>
      <c r="BL273" s="294"/>
      <c r="BM273" s="294"/>
      <c r="BN273" s="294"/>
      <c r="BO273" s="294"/>
    </row>
    <row r="274" hidden="1" outlineLevel="1">
      <c r="A274" s="294"/>
      <c r="B274" s="333"/>
      <c r="D274" s="134"/>
      <c r="E274" s="294"/>
      <c r="F274" s="307"/>
      <c r="G274" s="307"/>
      <c r="H274" s="285"/>
      <c r="I274" s="294"/>
      <c r="J274" s="294"/>
      <c r="N274" s="294"/>
      <c r="O274" s="294"/>
      <c r="P274" s="294"/>
      <c r="Q274" s="294"/>
      <c r="R274" s="294"/>
      <c r="S274" s="294"/>
      <c r="T274" s="294"/>
      <c r="U274" s="294"/>
      <c r="V274" s="294"/>
      <c r="W274" s="294"/>
      <c r="X274" s="294"/>
      <c r="Y274" s="294"/>
      <c r="Z274" s="294"/>
      <c r="AA274" s="294"/>
      <c r="AB274" s="294"/>
      <c r="AC274" s="294"/>
      <c r="AD274" s="294"/>
      <c r="AE274" s="294"/>
      <c r="AF274" s="294"/>
      <c r="AG274" s="294"/>
      <c r="AH274" s="294"/>
      <c r="AI274" s="294"/>
      <c r="AJ274" s="294"/>
      <c r="AK274" s="294"/>
      <c r="AL274" s="294"/>
      <c r="AM274" s="294"/>
      <c r="AN274" s="294"/>
      <c r="AO274" s="294"/>
      <c r="AP274" s="294"/>
      <c r="AQ274" s="294"/>
      <c r="AR274" s="294"/>
      <c r="AS274" s="294"/>
      <c r="AT274" s="294"/>
      <c r="AU274" s="294"/>
      <c r="AV274" s="294"/>
      <c r="AW274" s="294"/>
      <c r="AX274" s="294"/>
      <c r="AY274" s="294"/>
      <c r="AZ274" s="294"/>
      <c r="BA274" s="294"/>
      <c r="BB274" s="294"/>
      <c r="BC274" s="294"/>
      <c r="BD274" s="294"/>
      <c r="BE274" s="294"/>
      <c r="BF274" s="294"/>
      <c r="BG274" s="294"/>
      <c r="BH274" s="294"/>
      <c r="BI274" s="294"/>
      <c r="BJ274" s="294"/>
      <c r="BK274" s="294"/>
      <c r="BL274" s="294"/>
      <c r="BM274" s="294"/>
      <c r="BN274" s="294"/>
      <c r="BO274" s="294"/>
    </row>
    <row r="275" hidden="1" outlineLevel="1">
      <c r="A275" s="294"/>
      <c r="B275" s="333"/>
      <c r="D275" s="134"/>
      <c r="E275" s="294"/>
      <c r="F275" s="307"/>
      <c r="G275" s="307"/>
      <c r="H275" s="285"/>
      <c r="I275" s="294"/>
      <c r="J275" s="294"/>
      <c r="N275" s="294"/>
      <c r="O275" s="294"/>
      <c r="P275" s="294"/>
      <c r="Q275" s="294"/>
      <c r="R275" s="294"/>
      <c r="S275" s="294"/>
      <c r="T275" s="294"/>
      <c r="U275" s="294"/>
      <c r="V275" s="294"/>
      <c r="W275" s="294"/>
      <c r="X275" s="294"/>
      <c r="Y275" s="294"/>
      <c r="Z275" s="294"/>
      <c r="AA275" s="294"/>
      <c r="AB275" s="294"/>
      <c r="AC275" s="294"/>
      <c r="AD275" s="294"/>
      <c r="AE275" s="294"/>
      <c r="AF275" s="294"/>
      <c r="AG275" s="294"/>
      <c r="AH275" s="294"/>
      <c r="AI275" s="294"/>
      <c r="AJ275" s="294"/>
      <c r="AK275" s="294"/>
      <c r="AL275" s="294"/>
      <c r="AM275" s="294"/>
      <c r="AN275" s="294"/>
      <c r="AO275" s="294"/>
      <c r="AP275" s="294"/>
      <c r="AQ275" s="294"/>
      <c r="AR275" s="294"/>
      <c r="AS275" s="294"/>
      <c r="AT275" s="294"/>
      <c r="AU275" s="294"/>
      <c r="AV275" s="294"/>
      <c r="AW275" s="294"/>
      <c r="AX275" s="294"/>
      <c r="AY275" s="294"/>
      <c r="AZ275" s="294"/>
      <c r="BA275" s="294"/>
      <c r="BB275" s="294"/>
      <c r="BC275" s="294"/>
      <c r="BD275" s="294"/>
      <c r="BE275" s="294"/>
      <c r="BF275" s="294"/>
      <c r="BG275" s="294"/>
      <c r="BH275" s="294"/>
      <c r="BI275" s="294"/>
      <c r="BJ275" s="294"/>
      <c r="BK275" s="294"/>
      <c r="BL275" s="294"/>
      <c r="BM275" s="294"/>
      <c r="BN275" s="294"/>
      <c r="BO275" s="294"/>
    </row>
    <row r="276" hidden="1" outlineLevel="1">
      <c r="A276" s="294"/>
      <c r="B276" s="333"/>
      <c r="D276" s="134"/>
      <c r="E276" s="294"/>
      <c r="F276" s="307"/>
      <c r="G276" s="307"/>
      <c r="H276" s="285"/>
      <c r="I276" s="294"/>
      <c r="J276" s="294"/>
      <c r="N276" s="294"/>
      <c r="O276" s="294"/>
      <c r="P276" s="294"/>
      <c r="Q276" s="294"/>
      <c r="R276" s="294"/>
      <c r="S276" s="294"/>
      <c r="T276" s="294"/>
      <c r="U276" s="294"/>
      <c r="V276" s="294"/>
      <c r="W276" s="294"/>
      <c r="X276" s="294"/>
      <c r="Y276" s="294"/>
      <c r="Z276" s="294"/>
      <c r="AA276" s="294"/>
      <c r="AB276" s="294"/>
      <c r="AC276" s="294"/>
      <c r="AD276" s="294"/>
      <c r="AE276" s="294"/>
      <c r="AF276" s="294"/>
      <c r="AG276" s="294"/>
      <c r="AH276" s="294"/>
      <c r="AI276" s="294"/>
      <c r="AJ276" s="294"/>
      <c r="AK276" s="294"/>
      <c r="AL276" s="294"/>
      <c r="AM276" s="294"/>
      <c r="AN276" s="294"/>
      <c r="AO276" s="294"/>
      <c r="AP276" s="294"/>
      <c r="AQ276" s="294"/>
      <c r="AR276" s="294"/>
      <c r="AS276" s="294"/>
      <c r="AT276" s="294"/>
      <c r="AU276" s="294"/>
      <c r="AV276" s="294"/>
      <c r="AW276" s="294"/>
      <c r="AX276" s="294"/>
      <c r="AY276" s="294"/>
      <c r="AZ276" s="294"/>
      <c r="BA276" s="294"/>
      <c r="BB276" s="294"/>
      <c r="BC276" s="294"/>
      <c r="BD276" s="294"/>
      <c r="BE276" s="294"/>
      <c r="BF276" s="294"/>
      <c r="BG276" s="294"/>
      <c r="BH276" s="294"/>
      <c r="BI276" s="294"/>
      <c r="BJ276" s="294"/>
      <c r="BK276" s="294"/>
      <c r="BL276" s="294"/>
      <c r="BM276" s="294"/>
      <c r="BN276" s="294"/>
      <c r="BO276" s="294"/>
    </row>
    <row r="277" hidden="1" outlineLevel="1">
      <c r="A277" s="294"/>
      <c r="B277" s="333"/>
      <c r="D277" s="134"/>
      <c r="E277" s="294"/>
      <c r="F277" s="307"/>
      <c r="G277" s="307"/>
      <c r="H277" s="285"/>
      <c r="I277" s="294"/>
      <c r="J277" s="294"/>
      <c r="N277" s="294"/>
      <c r="O277" s="294"/>
      <c r="P277" s="294"/>
      <c r="Q277" s="294"/>
      <c r="R277" s="294"/>
      <c r="S277" s="294"/>
      <c r="T277" s="294"/>
      <c r="U277" s="294"/>
      <c r="V277" s="294"/>
      <c r="W277" s="294"/>
      <c r="X277" s="294"/>
      <c r="Y277" s="294"/>
      <c r="Z277" s="294"/>
      <c r="AA277" s="294"/>
      <c r="AB277" s="294"/>
      <c r="AC277" s="294"/>
      <c r="AD277" s="294"/>
      <c r="AE277" s="294"/>
      <c r="AF277" s="294"/>
      <c r="AG277" s="294"/>
      <c r="AH277" s="294"/>
      <c r="AI277" s="294"/>
      <c r="AJ277" s="294"/>
      <c r="AK277" s="294"/>
      <c r="AL277" s="294"/>
      <c r="AM277" s="294"/>
      <c r="AN277" s="294"/>
      <c r="AO277" s="294"/>
      <c r="AP277" s="294"/>
      <c r="AQ277" s="294"/>
      <c r="AR277" s="294"/>
      <c r="AS277" s="294"/>
      <c r="AT277" s="294"/>
      <c r="AU277" s="294"/>
      <c r="AV277" s="294"/>
      <c r="AW277" s="294"/>
      <c r="AX277" s="294"/>
      <c r="AY277" s="294"/>
      <c r="AZ277" s="294"/>
      <c r="BA277" s="294"/>
      <c r="BB277" s="294"/>
      <c r="BC277" s="294"/>
      <c r="BD277" s="294"/>
      <c r="BE277" s="294"/>
      <c r="BF277" s="294"/>
      <c r="BG277" s="294"/>
      <c r="BH277" s="294"/>
      <c r="BI277" s="294"/>
      <c r="BJ277" s="294"/>
      <c r="BK277" s="294"/>
      <c r="BL277" s="294"/>
      <c r="BM277" s="294"/>
      <c r="BN277" s="294"/>
      <c r="BO277" s="294"/>
    </row>
    <row r="278" hidden="1" outlineLevel="1">
      <c r="A278" s="294"/>
      <c r="B278" s="333"/>
      <c r="D278" s="134"/>
      <c r="E278" s="294"/>
      <c r="F278" s="307"/>
      <c r="G278" s="307"/>
      <c r="H278" s="285"/>
      <c r="I278" s="294"/>
      <c r="J278" s="294"/>
      <c r="N278" s="294"/>
      <c r="O278" s="294"/>
      <c r="P278" s="294"/>
      <c r="Q278" s="294"/>
      <c r="R278" s="294"/>
      <c r="S278" s="294"/>
      <c r="T278" s="294"/>
      <c r="U278" s="294"/>
      <c r="V278" s="294"/>
      <c r="W278" s="294"/>
      <c r="X278" s="294"/>
      <c r="Y278" s="294"/>
      <c r="Z278" s="294"/>
      <c r="AA278" s="294"/>
      <c r="AB278" s="294"/>
      <c r="AC278" s="294"/>
      <c r="AD278" s="294"/>
      <c r="AE278" s="294"/>
      <c r="AF278" s="294"/>
      <c r="AG278" s="294"/>
      <c r="AH278" s="294"/>
      <c r="AI278" s="294"/>
      <c r="AJ278" s="294"/>
      <c r="AK278" s="294"/>
      <c r="AL278" s="294"/>
      <c r="AM278" s="294"/>
      <c r="AN278" s="294"/>
      <c r="AO278" s="294"/>
      <c r="AP278" s="294"/>
      <c r="AQ278" s="294"/>
      <c r="AR278" s="294"/>
      <c r="AS278" s="294"/>
      <c r="AT278" s="294"/>
      <c r="AU278" s="294"/>
      <c r="AV278" s="294"/>
      <c r="AW278" s="294"/>
      <c r="AX278" s="294"/>
      <c r="AY278" s="294"/>
      <c r="AZ278" s="294"/>
      <c r="BA278" s="294"/>
      <c r="BB278" s="294"/>
      <c r="BC278" s="294"/>
      <c r="BD278" s="294"/>
      <c r="BE278" s="294"/>
      <c r="BF278" s="294"/>
      <c r="BG278" s="294"/>
      <c r="BH278" s="294"/>
      <c r="BI278" s="294"/>
      <c r="BJ278" s="294"/>
      <c r="BK278" s="294"/>
      <c r="BL278" s="294"/>
      <c r="BM278" s="294"/>
      <c r="BN278" s="294"/>
      <c r="BO278" s="294"/>
    </row>
    <row r="279" hidden="1" outlineLevel="1">
      <c r="A279" s="294"/>
      <c r="B279" s="333"/>
      <c r="D279" s="134"/>
      <c r="E279" s="294"/>
      <c r="F279" s="307"/>
      <c r="G279" s="307"/>
      <c r="H279" s="285"/>
      <c r="I279" s="294"/>
      <c r="J279" s="294"/>
      <c r="N279" s="294"/>
      <c r="O279" s="294"/>
      <c r="P279" s="294"/>
      <c r="Q279" s="294"/>
      <c r="R279" s="294"/>
      <c r="S279" s="294"/>
      <c r="T279" s="294"/>
      <c r="U279" s="294"/>
      <c r="V279" s="294"/>
      <c r="W279" s="294"/>
      <c r="X279" s="294"/>
      <c r="Y279" s="294"/>
      <c r="Z279" s="294"/>
      <c r="AA279" s="294"/>
      <c r="AB279" s="294"/>
      <c r="AC279" s="294"/>
      <c r="AD279" s="294"/>
      <c r="AE279" s="294"/>
      <c r="AF279" s="294"/>
      <c r="AG279" s="294"/>
      <c r="AH279" s="294"/>
      <c r="AI279" s="294"/>
      <c r="AJ279" s="294"/>
      <c r="AK279" s="294"/>
      <c r="AL279" s="294"/>
      <c r="AM279" s="294"/>
      <c r="AN279" s="294"/>
      <c r="AO279" s="294"/>
      <c r="AP279" s="294"/>
      <c r="AQ279" s="294"/>
      <c r="AR279" s="294"/>
      <c r="AS279" s="294"/>
      <c r="AT279" s="294"/>
      <c r="AU279" s="294"/>
      <c r="AV279" s="294"/>
      <c r="AW279" s="294"/>
      <c r="AX279" s="294"/>
      <c r="AY279" s="294"/>
      <c r="AZ279" s="294"/>
      <c r="BA279" s="294"/>
      <c r="BB279" s="294"/>
      <c r="BC279" s="294"/>
      <c r="BD279" s="294"/>
      <c r="BE279" s="294"/>
      <c r="BF279" s="294"/>
      <c r="BG279" s="294"/>
      <c r="BH279" s="294"/>
      <c r="BI279" s="294"/>
      <c r="BJ279" s="294"/>
      <c r="BK279" s="294"/>
      <c r="BL279" s="294"/>
      <c r="BM279" s="294"/>
      <c r="BN279" s="294"/>
      <c r="BO279" s="294"/>
    </row>
    <row r="280" hidden="1" outlineLevel="1">
      <c r="A280" s="294"/>
      <c r="B280" s="333"/>
      <c r="D280" s="134"/>
      <c r="E280" s="294"/>
      <c r="F280" s="307"/>
      <c r="G280" s="307"/>
      <c r="H280" s="285"/>
      <c r="I280" s="294"/>
      <c r="J280" s="294"/>
      <c r="N280" s="294"/>
      <c r="O280" s="294"/>
      <c r="P280" s="294"/>
      <c r="Q280" s="294"/>
      <c r="R280" s="294"/>
      <c r="S280" s="294"/>
      <c r="T280" s="294"/>
      <c r="U280" s="294"/>
      <c r="V280" s="294"/>
      <c r="W280" s="294"/>
      <c r="X280" s="294"/>
      <c r="Y280" s="294"/>
      <c r="Z280" s="294"/>
      <c r="AA280" s="294"/>
      <c r="AB280" s="294"/>
      <c r="AC280" s="294"/>
      <c r="AD280" s="294"/>
      <c r="AE280" s="294"/>
      <c r="AF280" s="294"/>
      <c r="AG280" s="294"/>
      <c r="AH280" s="294"/>
      <c r="AI280" s="294"/>
      <c r="AJ280" s="294"/>
      <c r="AK280" s="294"/>
      <c r="AL280" s="294"/>
      <c r="AM280" s="294"/>
      <c r="AN280" s="294"/>
      <c r="AO280" s="294"/>
      <c r="AP280" s="294"/>
      <c r="AQ280" s="294"/>
      <c r="AR280" s="294"/>
      <c r="AS280" s="294"/>
      <c r="AT280" s="294"/>
      <c r="AU280" s="294"/>
      <c r="AV280" s="294"/>
      <c r="AW280" s="294"/>
      <c r="AX280" s="294"/>
      <c r="AY280" s="294"/>
      <c r="AZ280" s="294"/>
      <c r="BA280" s="294"/>
      <c r="BB280" s="294"/>
      <c r="BC280" s="294"/>
      <c r="BD280" s="294"/>
      <c r="BE280" s="294"/>
      <c r="BF280" s="294"/>
      <c r="BG280" s="294"/>
      <c r="BH280" s="294"/>
      <c r="BI280" s="294"/>
      <c r="BJ280" s="294"/>
      <c r="BK280" s="294"/>
      <c r="BL280" s="294"/>
      <c r="BM280" s="294"/>
      <c r="BN280" s="294"/>
      <c r="BO280" s="294"/>
    </row>
    <row r="281" hidden="1" outlineLevel="1">
      <c r="A281" s="294"/>
      <c r="B281" s="333"/>
      <c r="D281" s="134"/>
      <c r="E281" s="294"/>
      <c r="F281" s="307"/>
      <c r="G281" s="307"/>
      <c r="H281" s="285"/>
      <c r="I281" s="294"/>
      <c r="J281" s="294"/>
      <c r="N281" s="294"/>
      <c r="O281" s="294"/>
      <c r="P281" s="294"/>
      <c r="Q281" s="294"/>
      <c r="R281" s="294"/>
      <c r="S281" s="294"/>
      <c r="T281" s="294"/>
      <c r="U281" s="294"/>
      <c r="V281" s="294"/>
      <c r="W281" s="294"/>
      <c r="X281" s="294"/>
      <c r="Y281" s="294"/>
      <c r="Z281" s="294"/>
      <c r="AA281" s="294"/>
      <c r="AB281" s="294"/>
      <c r="AC281" s="294"/>
      <c r="AD281" s="294"/>
      <c r="AE281" s="294"/>
      <c r="AF281" s="294"/>
      <c r="AG281" s="294"/>
      <c r="AH281" s="294"/>
      <c r="AI281" s="294"/>
      <c r="AJ281" s="294"/>
      <c r="AK281" s="294"/>
      <c r="AL281" s="294"/>
      <c r="AM281" s="294"/>
      <c r="AN281" s="294"/>
      <c r="AO281" s="294"/>
      <c r="AP281" s="294"/>
      <c r="AQ281" s="294"/>
      <c r="AR281" s="294"/>
      <c r="AS281" s="294"/>
      <c r="AT281" s="294"/>
      <c r="AU281" s="294"/>
      <c r="AV281" s="294"/>
      <c r="AW281" s="294"/>
      <c r="AX281" s="294"/>
      <c r="AY281" s="294"/>
      <c r="AZ281" s="294"/>
      <c r="BA281" s="294"/>
      <c r="BB281" s="294"/>
      <c r="BC281" s="294"/>
      <c r="BD281" s="294"/>
      <c r="BE281" s="294"/>
      <c r="BF281" s="294"/>
      <c r="BG281" s="294"/>
      <c r="BH281" s="294"/>
      <c r="BI281" s="294"/>
      <c r="BJ281" s="294"/>
      <c r="BK281" s="294"/>
      <c r="BL281" s="294"/>
      <c r="BM281" s="294"/>
      <c r="BN281" s="294"/>
      <c r="BO281" s="294"/>
    </row>
    <row r="282" hidden="1" outlineLevel="1">
      <c r="A282" s="294"/>
      <c r="B282" s="333"/>
      <c r="D282" s="134"/>
      <c r="E282" s="294"/>
      <c r="F282" s="307"/>
      <c r="G282" s="307"/>
      <c r="H282" s="285"/>
      <c r="I282" s="294"/>
      <c r="J282" s="294"/>
      <c r="N282" s="294"/>
      <c r="O282" s="294"/>
      <c r="P282" s="294"/>
      <c r="Q282" s="294"/>
      <c r="R282" s="294"/>
      <c r="S282" s="294"/>
      <c r="T282" s="294"/>
      <c r="U282" s="294"/>
      <c r="V282" s="294"/>
      <c r="W282" s="294"/>
      <c r="X282" s="294"/>
      <c r="Y282" s="294"/>
      <c r="Z282" s="294"/>
      <c r="AA282" s="294"/>
      <c r="AB282" s="294"/>
      <c r="AC282" s="294"/>
      <c r="AD282" s="294"/>
      <c r="AE282" s="294"/>
      <c r="AF282" s="294"/>
      <c r="AG282" s="294"/>
      <c r="AH282" s="294"/>
      <c r="AI282" s="294"/>
      <c r="AJ282" s="294"/>
      <c r="AK282" s="294"/>
      <c r="AL282" s="294"/>
      <c r="AM282" s="294"/>
      <c r="AN282" s="294"/>
      <c r="AO282" s="294"/>
      <c r="AP282" s="294"/>
      <c r="AQ282" s="294"/>
      <c r="AR282" s="294"/>
      <c r="AS282" s="294"/>
      <c r="AT282" s="294"/>
      <c r="AU282" s="294"/>
      <c r="AV282" s="294"/>
      <c r="AW282" s="294"/>
      <c r="AX282" s="294"/>
      <c r="AY282" s="294"/>
      <c r="AZ282" s="294"/>
      <c r="BA282" s="294"/>
      <c r="BB282" s="294"/>
      <c r="BC282" s="294"/>
      <c r="BD282" s="294"/>
      <c r="BE282" s="294"/>
      <c r="BF282" s="294"/>
      <c r="BG282" s="294"/>
      <c r="BH282" s="294"/>
      <c r="BI282" s="294"/>
      <c r="BJ282" s="294"/>
      <c r="BK282" s="294"/>
      <c r="BL282" s="294"/>
      <c r="BM282" s="294"/>
      <c r="BN282" s="294"/>
      <c r="BO282" s="294"/>
    </row>
    <row r="283" hidden="1" outlineLevel="1">
      <c r="A283" s="294"/>
      <c r="B283" s="333"/>
      <c r="D283" s="134"/>
      <c r="E283" s="294"/>
      <c r="F283" s="307"/>
      <c r="G283" s="307"/>
      <c r="H283" s="285"/>
      <c r="I283" s="294"/>
      <c r="J283" s="294"/>
      <c r="N283" s="294"/>
      <c r="O283" s="294"/>
      <c r="P283" s="294"/>
      <c r="Q283" s="294"/>
      <c r="R283" s="294"/>
      <c r="S283" s="294"/>
      <c r="T283" s="294"/>
      <c r="U283" s="294"/>
      <c r="V283" s="294"/>
      <c r="W283" s="294"/>
      <c r="X283" s="294"/>
      <c r="Y283" s="294"/>
      <c r="Z283" s="294"/>
      <c r="AA283" s="294"/>
      <c r="AB283" s="294"/>
      <c r="AC283" s="294"/>
      <c r="AD283" s="294"/>
      <c r="AE283" s="294"/>
      <c r="AF283" s="294"/>
      <c r="AG283" s="294"/>
      <c r="AH283" s="294"/>
      <c r="AI283" s="294"/>
      <c r="AJ283" s="294"/>
      <c r="AK283" s="294"/>
      <c r="AL283" s="294"/>
      <c r="AM283" s="294"/>
      <c r="AN283" s="294"/>
      <c r="AO283" s="294"/>
      <c r="AP283" s="294"/>
      <c r="AQ283" s="294"/>
      <c r="AR283" s="294"/>
      <c r="AS283" s="294"/>
      <c r="AT283" s="294"/>
      <c r="AU283" s="294"/>
      <c r="AV283" s="294"/>
      <c r="AW283" s="294"/>
      <c r="AX283" s="294"/>
      <c r="AY283" s="294"/>
      <c r="AZ283" s="294"/>
      <c r="BA283" s="294"/>
      <c r="BB283" s="294"/>
      <c r="BC283" s="294"/>
      <c r="BD283" s="294"/>
      <c r="BE283" s="294"/>
      <c r="BF283" s="294"/>
      <c r="BG283" s="294"/>
      <c r="BH283" s="294"/>
      <c r="BI283" s="294"/>
      <c r="BJ283" s="294"/>
      <c r="BK283" s="294"/>
      <c r="BL283" s="294"/>
      <c r="BM283" s="294"/>
      <c r="BN283" s="294"/>
      <c r="BO283" s="294"/>
    </row>
    <row r="284" hidden="1" outlineLevel="1">
      <c r="A284" s="294"/>
      <c r="B284" s="333"/>
      <c r="D284" s="134"/>
      <c r="E284" s="294"/>
      <c r="F284" s="307"/>
      <c r="G284" s="307"/>
      <c r="H284" s="285"/>
      <c r="I284" s="294"/>
      <c r="J284" s="294"/>
      <c r="N284" s="294"/>
      <c r="O284" s="294"/>
      <c r="P284" s="294"/>
      <c r="Q284" s="294"/>
      <c r="R284" s="294"/>
      <c r="S284" s="294"/>
      <c r="T284" s="294"/>
      <c r="U284" s="294"/>
      <c r="V284" s="294"/>
      <c r="W284" s="294"/>
      <c r="X284" s="294"/>
      <c r="Y284" s="294"/>
      <c r="Z284" s="294"/>
      <c r="AA284" s="294"/>
      <c r="AB284" s="294"/>
      <c r="AC284" s="294"/>
      <c r="AD284" s="294"/>
      <c r="AE284" s="294"/>
      <c r="AF284" s="294"/>
      <c r="AG284" s="294"/>
      <c r="AH284" s="294"/>
      <c r="AI284" s="294"/>
      <c r="AJ284" s="294"/>
      <c r="AK284" s="294"/>
      <c r="AL284" s="294"/>
      <c r="AM284" s="294"/>
      <c r="AN284" s="294"/>
      <c r="AO284" s="294"/>
      <c r="AP284" s="294"/>
      <c r="AQ284" s="294"/>
      <c r="AR284" s="294"/>
      <c r="AS284" s="294"/>
      <c r="AT284" s="294"/>
      <c r="AU284" s="294"/>
      <c r="AV284" s="294"/>
      <c r="AW284" s="294"/>
      <c r="AX284" s="294"/>
      <c r="AY284" s="294"/>
      <c r="AZ284" s="294"/>
      <c r="BA284" s="294"/>
      <c r="BB284" s="294"/>
      <c r="BC284" s="294"/>
      <c r="BD284" s="294"/>
      <c r="BE284" s="294"/>
      <c r="BF284" s="294"/>
      <c r="BG284" s="294"/>
      <c r="BH284" s="294"/>
      <c r="BI284" s="294"/>
      <c r="BJ284" s="294"/>
      <c r="BK284" s="294"/>
      <c r="BL284" s="294"/>
      <c r="BM284" s="294"/>
      <c r="BN284" s="294"/>
      <c r="BO284" s="294"/>
    </row>
    <row r="285" hidden="1" outlineLevel="1">
      <c r="A285" s="294"/>
      <c r="B285" s="333"/>
      <c r="D285" s="134"/>
      <c r="E285" s="294"/>
      <c r="F285" s="307"/>
      <c r="G285" s="307"/>
      <c r="H285" s="285"/>
      <c r="I285" s="294"/>
      <c r="J285" s="294"/>
      <c r="N285" s="294"/>
      <c r="O285" s="294"/>
      <c r="P285" s="294"/>
      <c r="Q285" s="294"/>
      <c r="R285" s="294"/>
      <c r="S285" s="294"/>
      <c r="T285" s="294"/>
      <c r="U285" s="294"/>
      <c r="V285" s="294"/>
      <c r="W285" s="294"/>
      <c r="X285" s="294"/>
      <c r="Y285" s="294"/>
      <c r="Z285" s="294"/>
      <c r="AA285" s="294"/>
      <c r="AB285" s="294"/>
      <c r="AC285" s="294"/>
      <c r="AD285" s="294"/>
      <c r="AE285" s="294"/>
      <c r="AF285" s="294"/>
      <c r="AG285" s="294"/>
      <c r="AH285" s="294"/>
      <c r="AI285" s="294"/>
      <c r="AJ285" s="294"/>
      <c r="AK285" s="294"/>
      <c r="AL285" s="294"/>
      <c r="AM285" s="294"/>
      <c r="AN285" s="294"/>
      <c r="AO285" s="294"/>
      <c r="AP285" s="294"/>
      <c r="AQ285" s="294"/>
      <c r="AR285" s="294"/>
      <c r="AS285" s="294"/>
      <c r="AT285" s="294"/>
      <c r="AU285" s="294"/>
      <c r="AV285" s="294"/>
      <c r="AW285" s="294"/>
      <c r="AX285" s="294"/>
      <c r="AY285" s="294"/>
      <c r="AZ285" s="294"/>
      <c r="BA285" s="294"/>
      <c r="BB285" s="294"/>
      <c r="BC285" s="294"/>
      <c r="BD285" s="294"/>
      <c r="BE285" s="294"/>
      <c r="BF285" s="294"/>
      <c r="BG285" s="294"/>
      <c r="BH285" s="294"/>
      <c r="BI285" s="294"/>
      <c r="BJ285" s="294"/>
      <c r="BK285" s="294"/>
      <c r="BL285" s="294"/>
      <c r="BM285" s="294"/>
      <c r="BN285" s="294"/>
      <c r="BO285" s="294"/>
    </row>
    <row r="286" hidden="1" outlineLevel="1">
      <c r="A286" s="294"/>
      <c r="B286" s="333"/>
      <c r="D286" s="134"/>
      <c r="E286" s="294"/>
      <c r="F286" s="307"/>
      <c r="G286" s="307"/>
      <c r="H286" s="285"/>
      <c r="I286" s="294"/>
      <c r="J286" s="294"/>
      <c r="N286" s="294"/>
      <c r="O286" s="294"/>
      <c r="P286" s="294"/>
      <c r="Q286" s="294"/>
      <c r="R286" s="294"/>
      <c r="S286" s="294"/>
      <c r="T286" s="294"/>
      <c r="U286" s="294"/>
      <c r="V286" s="294"/>
      <c r="W286" s="294"/>
      <c r="X286" s="294"/>
      <c r="Y286" s="294"/>
      <c r="Z286" s="294"/>
      <c r="AA286" s="294"/>
      <c r="AB286" s="294"/>
      <c r="AC286" s="294"/>
      <c r="AD286" s="294"/>
      <c r="AE286" s="294"/>
      <c r="AF286" s="294"/>
      <c r="AG286" s="294"/>
      <c r="AH286" s="294"/>
      <c r="AI286" s="294"/>
      <c r="AJ286" s="294"/>
      <c r="AK286" s="294"/>
      <c r="AL286" s="294"/>
      <c r="AM286" s="294"/>
      <c r="AN286" s="294"/>
      <c r="AO286" s="294"/>
      <c r="AP286" s="294"/>
      <c r="AQ286" s="294"/>
      <c r="AR286" s="294"/>
      <c r="AS286" s="294"/>
      <c r="AT286" s="294"/>
      <c r="AU286" s="294"/>
      <c r="AV286" s="294"/>
      <c r="AW286" s="294"/>
      <c r="AX286" s="294"/>
      <c r="AY286" s="294"/>
      <c r="AZ286" s="294"/>
      <c r="BA286" s="294"/>
      <c r="BB286" s="294"/>
      <c r="BC286" s="294"/>
      <c r="BD286" s="294"/>
      <c r="BE286" s="294"/>
      <c r="BF286" s="294"/>
      <c r="BG286" s="294"/>
      <c r="BH286" s="294"/>
      <c r="BI286" s="294"/>
      <c r="BJ286" s="294"/>
      <c r="BK286" s="294"/>
      <c r="BL286" s="294"/>
      <c r="BM286" s="294"/>
      <c r="BN286" s="294"/>
      <c r="BO286" s="294"/>
    </row>
    <row r="287" hidden="1" outlineLevel="1">
      <c r="A287" s="294"/>
      <c r="B287" s="333"/>
      <c r="D287" s="134"/>
      <c r="E287" s="294"/>
      <c r="F287" s="307"/>
      <c r="G287" s="307"/>
      <c r="H287" s="285"/>
      <c r="I287" s="294"/>
      <c r="J287" s="294"/>
      <c r="N287" s="294"/>
      <c r="O287" s="294"/>
      <c r="P287" s="294"/>
      <c r="Q287" s="294"/>
      <c r="R287" s="294"/>
      <c r="S287" s="294"/>
      <c r="T287" s="294"/>
      <c r="U287" s="294"/>
      <c r="V287" s="294"/>
      <c r="W287" s="294"/>
      <c r="X287" s="294"/>
      <c r="Y287" s="294"/>
      <c r="Z287" s="294"/>
      <c r="AA287" s="294"/>
      <c r="AB287" s="294"/>
      <c r="AC287" s="294"/>
      <c r="AD287" s="294"/>
      <c r="AE287" s="294"/>
      <c r="AF287" s="294"/>
      <c r="AG287" s="294"/>
      <c r="AH287" s="294"/>
      <c r="AI287" s="294"/>
      <c r="AJ287" s="294"/>
      <c r="AK287" s="294"/>
      <c r="AL287" s="294"/>
      <c r="AM287" s="294"/>
      <c r="AN287" s="294"/>
      <c r="AO287" s="294"/>
      <c r="AP287" s="294"/>
      <c r="AQ287" s="294"/>
      <c r="AR287" s="294"/>
      <c r="AS287" s="294"/>
      <c r="AT287" s="294"/>
      <c r="AU287" s="294"/>
      <c r="AV287" s="294"/>
      <c r="AW287" s="294"/>
      <c r="AX287" s="294"/>
      <c r="AY287" s="294"/>
      <c r="AZ287" s="294"/>
      <c r="BA287" s="294"/>
      <c r="BB287" s="294"/>
      <c r="BC287" s="294"/>
      <c r="BD287" s="294"/>
      <c r="BE287" s="294"/>
      <c r="BF287" s="294"/>
      <c r="BG287" s="294"/>
      <c r="BH287" s="294"/>
      <c r="BI287" s="294"/>
      <c r="BJ287" s="294"/>
      <c r="BK287" s="294"/>
      <c r="BL287" s="294"/>
      <c r="BM287" s="294"/>
      <c r="BN287" s="294"/>
      <c r="BO287" s="294"/>
    </row>
    <row r="288" hidden="1" outlineLevel="1">
      <c r="A288" s="294"/>
      <c r="B288" s="333"/>
      <c r="D288" s="134"/>
      <c r="E288" s="294"/>
      <c r="F288" s="307"/>
      <c r="G288" s="307"/>
      <c r="H288" s="285"/>
      <c r="I288" s="294"/>
      <c r="J288" s="294"/>
      <c r="N288" s="294"/>
      <c r="O288" s="294"/>
      <c r="P288" s="294"/>
      <c r="Q288" s="294"/>
      <c r="R288" s="294"/>
      <c r="S288" s="294"/>
      <c r="T288" s="294"/>
      <c r="U288" s="294"/>
      <c r="V288" s="294"/>
      <c r="W288" s="294"/>
      <c r="X288" s="294"/>
      <c r="Y288" s="294"/>
      <c r="Z288" s="294"/>
      <c r="AA288" s="294"/>
      <c r="AB288" s="294"/>
      <c r="AC288" s="294"/>
      <c r="AD288" s="294"/>
      <c r="AE288" s="294"/>
      <c r="AF288" s="294"/>
      <c r="AG288" s="294"/>
      <c r="AH288" s="294"/>
      <c r="AI288" s="294"/>
      <c r="AJ288" s="294"/>
      <c r="AK288" s="294"/>
      <c r="AL288" s="294"/>
      <c r="AM288" s="294"/>
      <c r="AN288" s="294"/>
      <c r="AO288" s="294"/>
      <c r="AP288" s="294"/>
      <c r="AQ288" s="294"/>
      <c r="AR288" s="294"/>
      <c r="AS288" s="294"/>
      <c r="AT288" s="294"/>
      <c r="AU288" s="294"/>
      <c r="AV288" s="294"/>
      <c r="AW288" s="294"/>
      <c r="AX288" s="294"/>
      <c r="AY288" s="294"/>
      <c r="AZ288" s="294"/>
      <c r="BA288" s="294"/>
      <c r="BB288" s="294"/>
      <c r="BC288" s="294"/>
      <c r="BD288" s="294"/>
      <c r="BE288" s="294"/>
      <c r="BF288" s="294"/>
      <c r="BG288" s="294"/>
      <c r="BH288" s="294"/>
      <c r="BI288" s="294"/>
      <c r="BJ288" s="294"/>
      <c r="BK288" s="294"/>
      <c r="BL288" s="294"/>
      <c r="BM288" s="294"/>
      <c r="BN288" s="294"/>
      <c r="BO288" s="294"/>
    </row>
    <row r="289" hidden="1" outlineLevel="1">
      <c r="A289" s="294"/>
      <c r="B289" s="333"/>
      <c r="D289" s="134"/>
      <c r="E289" s="294"/>
      <c r="F289" s="307"/>
      <c r="G289" s="307"/>
      <c r="H289" s="285"/>
      <c r="I289" s="294"/>
      <c r="J289" s="294"/>
      <c r="N289" s="294"/>
      <c r="O289" s="294"/>
      <c r="P289" s="294"/>
      <c r="Q289" s="294"/>
      <c r="R289" s="294"/>
      <c r="S289" s="294"/>
      <c r="T289" s="294"/>
      <c r="U289" s="294"/>
      <c r="V289" s="294"/>
      <c r="W289" s="294"/>
      <c r="X289" s="294"/>
      <c r="Y289" s="294"/>
      <c r="Z289" s="294"/>
      <c r="AA289" s="294"/>
      <c r="AB289" s="294"/>
      <c r="AC289" s="294"/>
      <c r="AD289" s="294"/>
      <c r="AE289" s="294"/>
      <c r="AF289" s="294"/>
      <c r="AG289" s="294"/>
      <c r="AH289" s="294"/>
      <c r="AI289" s="294"/>
      <c r="AJ289" s="294"/>
      <c r="AK289" s="294"/>
      <c r="AL289" s="294"/>
      <c r="AM289" s="294"/>
      <c r="AN289" s="294"/>
      <c r="AO289" s="294"/>
      <c r="AP289" s="294"/>
      <c r="AQ289" s="294"/>
      <c r="AR289" s="294"/>
      <c r="AS289" s="294"/>
      <c r="AT289" s="294"/>
      <c r="AU289" s="294"/>
      <c r="AV289" s="294"/>
      <c r="AW289" s="294"/>
      <c r="AX289" s="294"/>
      <c r="AY289" s="294"/>
      <c r="AZ289" s="294"/>
      <c r="BA289" s="294"/>
      <c r="BB289" s="294"/>
      <c r="BC289" s="294"/>
      <c r="BD289" s="294"/>
      <c r="BE289" s="294"/>
      <c r="BF289" s="294"/>
      <c r="BG289" s="294"/>
      <c r="BH289" s="294"/>
      <c r="BI289" s="294"/>
      <c r="BJ289" s="294"/>
      <c r="BK289" s="294"/>
      <c r="BL289" s="294"/>
      <c r="BM289" s="294"/>
      <c r="BN289" s="294"/>
      <c r="BO289" s="294"/>
    </row>
    <row r="290" hidden="1" outlineLevel="1">
      <c r="A290" s="294"/>
      <c r="B290" s="333"/>
      <c r="D290" s="134"/>
      <c r="E290" s="294"/>
      <c r="F290" s="307"/>
      <c r="G290" s="307"/>
      <c r="H290" s="285"/>
      <c r="I290" s="294"/>
      <c r="J290" s="294"/>
      <c r="N290" s="294"/>
      <c r="O290" s="294"/>
      <c r="P290" s="294"/>
      <c r="Q290" s="294"/>
      <c r="R290" s="294"/>
      <c r="S290" s="294"/>
      <c r="T290" s="294"/>
      <c r="U290" s="294"/>
      <c r="V290" s="294"/>
      <c r="W290" s="294"/>
      <c r="X290" s="294"/>
      <c r="Y290" s="294"/>
      <c r="Z290" s="294"/>
      <c r="AA290" s="294"/>
      <c r="AB290" s="294"/>
      <c r="AC290" s="294"/>
      <c r="AD290" s="294"/>
      <c r="AE290" s="294"/>
      <c r="AF290" s="294"/>
      <c r="AG290" s="294"/>
      <c r="AH290" s="294"/>
      <c r="AI290" s="294"/>
      <c r="AJ290" s="294"/>
      <c r="AK290" s="294"/>
      <c r="AL290" s="294"/>
      <c r="AM290" s="294"/>
      <c r="AN290" s="294"/>
      <c r="AO290" s="294"/>
      <c r="AP290" s="294"/>
      <c r="AQ290" s="294"/>
      <c r="AR290" s="294"/>
      <c r="AS290" s="294"/>
      <c r="AT290" s="294"/>
      <c r="AU290" s="294"/>
      <c r="AV290" s="294"/>
      <c r="AW290" s="294"/>
      <c r="AX290" s="294"/>
      <c r="AY290" s="294"/>
      <c r="AZ290" s="294"/>
      <c r="BA290" s="294"/>
      <c r="BB290" s="294"/>
      <c r="BC290" s="294"/>
      <c r="BD290" s="294"/>
      <c r="BE290" s="294"/>
      <c r="BF290" s="294"/>
      <c r="BG290" s="294"/>
      <c r="BH290" s="294"/>
      <c r="BI290" s="294"/>
      <c r="BJ290" s="294"/>
      <c r="BK290" s="294"/>
      <c r="BL290" s="294"/>
      <c r="BM290" s="294"/>
      <c r="BN290" s="294"/>
      <c r="BO290" s="294"/>
    </row>
    <row r="291" hidden="1" outlineLevel="1">
      <c r="A291" s="294"/>
      <c r="B291" s="333"/>
      <c r="D291" s="134"/>
      <c r="E291" s="294"/>
      <c r="F291" s="307"/>
      <c r="G291" s="307"/>
      <c r="H291" s="285"/>
      <c r="I291" s="294"/>
      <c r="J291" s="294"/>
      <c r="N291" s="294"/>
      <c r="O291" s="294"/>
      <c r="P291" s="294"/>
      <c r="Q291" s="294"/>
      <c r="R291" s="294"/>
      <c r="S291" s="294"/>
      <c r="T291" s="294"/>
      <c r="U291" s="294"/>
      <c r="V291" s="294"/>
      <c r="W291" s="294"/>
      <c r="X291" s="294"/>
      <c r="Y291" s="294"/>
      <c r="Z291" s="294"/>
      <c r="AA291" s="294"/>
      <c r="AB291" s="294"/>
      <c r="AC291" s="294"/>
      <c r="AD291" s="294"/>
      <c r="AE291" s="294"/>
      <c r="AF291" s="294"/>
      <c r="AG291" s="294"/>
      <c r="AH291" s="294"/>
      <c r="AI291" s="294"/>
      <c r="AJ291" s="294"/>
      <c r="AK291" s="294"/>
      <c r="AL291" s="294"/>
      <c r="AM291" s="294"/>
      <c r="AN291" s="294"/>
      <c r="AO291" s="294"/>
      <c r="AP291" s="294"/>
      <c r="AQ291" s="294"/>
      <c r="AR291" s="294"/>
      <c r="AS291" s="294"/>
      <c r="AT291" s="294"/>
      <c r="AU291" s="294"/>
      <c r="AV291" s="294"/>
      <c r="AW291" s="294"/>
      <c r="AX291" s="294"/>
      <c r="AY291" s="294"/>
      <c r="AZ291" s="294"/>
      <c r="BA291" s="294"/>
      <c r="BB291" s="294"/>
      <c r="BC291" s="294"/>
      <c r="BD291" s="294"/>
      <c r="BE291" s="294"/>
      <c r="BF291" s="294"/>
      <c r="BG291" s="294"/>
      <c r="BH291" s="294"/>
      <c r="BI291" s="294"/>
      <c r="BJ291" s="294"/>
      <c r="BK291" s="294"/>
      <c r="BL291" s="294"/>
      <c r="BM291" s="294"/>
      <c r="BN291" s="294"/>
      <c r="BO291" s="294"/>
    </row>
    <row r="292" hidden="1" outlineLevel="1">
      <c r="A292" s="294"/>
      <c r="B292" s="333"/>
      <c r="D292" s="134"/>
      <c r="E292" s="294"/>
      <c r="F292" s="307"/>
      <c r="G292" s="307"/>
      <c r="H292" s="285"/>
      <c r="I292" s="294"/>
      <c r="J292" s="294"/>
      <c r="N292" s="294"/>
      <c r="O292" s="294"/>
      <c r="P292" s="294"/>
      <c r="Q292" s="294"/>
      <c r="R292" s="294"/>
      <c r="S292" s="294"/>
      <c r="T292" s="294"/>
      <c r="U292" s="294"/>
      <c r="V292" s="294"/>
      <c r="W292" s="294"/>
      <c r="X292" s="294"/>
      <c r="Y292" s="294"/>
      <c r="Z292" s="294"/>
      <c r="AA292" s="294"/>
      <c r="AB292" s="294"/>
      <c r="AC292" s="294"/>
      <c r="AD292" s="294"/>
      <c r="AE292" s="294"/>
      <c r="AF292" s="294"/>
      <c r="AG292" s="294"/>
      <c r="AH292" s="294"/>
      <c r="AI292" s="294"/>
      <c r="AJ292" s="294"/>
      <c r="AK292" s="294"/>
      <c r="AL292" s="294"/>
      <c r="AM292" s="294"/>
      <c r="AN292" s="294"/>
      <c r="AO292" s="294"/>
      <c r="AP292" s="294"/>
      <c r="AQ292" s="294"/>
      <c r="AR292" s="294"/>
      <c r="AS292" s="294"/>
      <c r="AT292" s="294"/>
      <c r="AU292" s="294"/>
      <c r="AV292" s="294"/>
      <c r="AW292" s="294"/>
      <c r="AX292" s="294"/>
      <c r="AY292" s="294"/>
      <c r="AZ292" s="294"/>
      <c r="BA292" s="294"/>
      <c r="BB292" s="294"/>
      <c r="BC292" s="294"/>
      <c r="BD292" s="294"/>
      <c r="BE292" s="294"/>
      <c r="BF292" s="294"/>
      <c r="BG292" s="294"/>
      <c r="BH292" s="294"/>
      <c r="BI292" s="294"/>
      <c r="BJ292" s="294"/>
      <c r="BK292" s="294"/>
      <c r="BL292" s="294"/>
      <c r="BM292" s="294"/>
      <c r="BN292" s="294"/>
      <c r="BO292" s="294"/>
    </row>
    <row r="293" hidden="1" outlineLevel="1">
      <c r="A293" s="294"/>
      <c r="B293" s="333"/>
      <c r="D293" s="134"/>
      <c r="E293" s="294"/>
      <c r="F293" s="307"/>
      <c r="G293" s="307"/>
      <c r="H293" s="285"/>
      <c r="I293" s="294"/>
      <c r="J293" s="294"/>
      <c r="N293" s="294"/>
      <c r="O293" s="294"/>
      <c r="P293" s="294"/>
      <c r="Q293" s="294"/>
      <c r="R293" s="294"/>
      <c r="S293" s="294"/>
      <c r="T293" s="294"/>
      <c r="U293" s="294"/>
      <c r="V293" s="294"/>
      <c r="W293" s="294"/>
      <c r="X293" s="294"/>
      <c r="Y293" s="294"/>
      <c r="Z293" s="294"/>
      <c r="AA293" s="294"/>
      <c r="AB293" s="294"/>
      <c r="AC293" s="294"/>
      <c r="AD293" s="294"/>
      <c r="AE293" s="294"/>
      <c r="AF293" s="294"/>
      <c r="AG293" s="294"/>
      <c r="AH293" s="294"/>
      <c r="AI293" s="294"/>
      <c r="AJ293" s="294"/>
      <c r="AK293" s="294"/>
      <c r="AL293" s="294"/>
      <c r="AM293" s="294"/>
      <c r="AN293" s="294"/>
      <c r="AO293" s="294"/>
      <c r="AP293" s="294"/>
      <c r="AQ293" s="294"/>
      <c r="AR293" s="294"/>
      <c r="AS293" s="294"/>
      <c r="AT293" s="294"/>
      <c r="AU293" s="294"/>
      <c r="AV293" s="294"/>
      <c r="AW293" s="294"/>
      <c r="AX293" s="294"/>
      <c r="AY293" s="294"/>
      <c r="AZ293" s="294"/>
      <c r="BA293" s="294"/>
      <c r="BB293" s="294"/>
      <c r="BC293" s="294"/>
      <c r="BD293" s="294"/>
      <c r="BE293" s="294"/>
      <c r="BF293" s="294"/>
      <c r="BG293" s="294"/>
      <c r="BH293" s="294"/>
      <c r="BI293" s="294"/>
      <c r="BJ293" s="294"/>
      <c r="BK293" s="294"/>
      <c r="BL293" s="294"/>
      <c r="BM293" s="294"/>
      <c r="BN293" s="294"/>
      <c r="BO293" s="294"/>
    </row>
    <row r="294" hidden="1" outlineLevel="1">
      <c r="A294" s="294"/>
      <c r="B294" s="333"/>
      <c r="D294" s="134"/>
      <c r="E294" s="294"/>
      <c r="F294" s="307"/>
      <c r="G294" s="307"/>
      <c r="H294" s="285"/>
      <c r="I294" s="294"/>
      <c r="J294" s="294"/>
      <c r="N294" s="294"/>
      <c r="O294" s="294"/>
      <c r="P294" s="294"/>
      <c r="Q294" s="294"/>
      <c r="R294" s="294"/>
      <c r="S294" s="294"/>
      <c r="T294" s="294"/>
      <c r="U294" s="294"/>
      <c r="V294" s="294"/>
      <c r="W294" s="294"/>
      <c r="X294" s="294"/>
      <c r="Y294" s="294"/>
      <c r="Z294" s="294"/>
      <c r="AA294" s="294"/>
      <c r="AB294" s="294"/>
      <c r="AC294" s="294"/>
      <c r="AD294" s="294"/>
      <c r="AE294" s="294"/>
      <c r="AF294" s="294"/>
      <c r="AG294" s="294"/>
      <c r="AH294" s="294"/>
      <c r="AI294" s="294"/>
      <c r="AJ294" s="294"/>
      <c r="AK294" s="294"/>
      <c r="AL294" s="294"/>
      <c r="AM294" s="294"/>
      <c r="AN294" s="294"/>
      <c r="AO294" s="294"/>
      <c r="AP294" s="294"/>
      <c r="AQ294" s="294"/>
      <c r="AR294" s="294"/>
      <c r="AS294" s="294"/>
      <c r="AT294" s="294"/>
      <c r="AU294" s="294"/>
      <c r="AV294" s="294"/>
      <c r="AW294" s="294"/>
      <c r="AX294" s="294"/>
      <c r="AY294" s="294"/>
      <c r="AZ294" s="294"/>
      <c r="BA294" s="294"/>
      <c r="BB294" s="294"/>
      <c r="BC294" s="294"/>
      <c r="BD294" s="294"/>
      <c r="BE294" s="294"/>
      <c r="BF294" s="294"/>
      <c r="BG294" s="294"/>
      <c r="BH294" s="294"/>
      <c r="BI294" s="294"/>
      <c r="BJ294" s="294"/>
      <c r="BK294" s="294"/>
      <c r="BL294" s="294"/>
      <c r="BM294" s="294"/>
      <c r="BN294" s="294"/>
      <c r="BO294" s="294"/>
    </row>
    <row r="295" hidden="1" outlineLevel="1">
      <c r="A295" s="294"/>
      <c r="B295" s="333"/>
      <c r="D295" s="134"/>
      <c r="E295" s="294"/>
      <c r="F295" s="307"/>
      <c r="G295" s="307"/>
      <c r="H295" s="285"/>
      <c r="I295" s="294"/>
      <c r="J295" s="294"/>
      <c r="N295" s="294"/>
      <c r="O295" s="294"/>
      <c r="P295" s="294"/>
      <c r="Q295" s="294"/>
      <c r="R295" s="294"/>
      <c r="S295" s="294"/>
      <c r="T295" s="294"/>
      <c r="U295" s="294"/>
      <c r="V295" s="294"/>
      <c r="W295" s="294"/>
      <c r="X295" s="294"/>
      <c r="Y295" s="294"/>
      <c r="Z295" s="294"/>
      <c r="AA295" s="294"/>
      <c r="AB295" s="294"/>
      <c r="AC295" s="294"/>
      <c r="AD295" s="294"/>
      <c r="AE295" s="294"/>
      <c r="AF295" s="294"/>
      <c r="AG295" s="294"/>
      <c r="AH295" s="294"/>
      <c r="AI295" s="294"/>
      <c r="AJ295" s="294"/>
      <c r="AK295" s="294"/>
      <c r="AL295" s="294"/>
      <c r="AM295" s="294"/>
      <c r="AN295" s="294"/>
      <c r="AO295" s="294"/>
      <c r="AP295" s="294"/>
      <c r="AQ295" s="294"/>
      <c r="AR295" s="294"/>
      <c r="AS295" s="294"/>
      <c r="AT295" s="294"/>
      <c r="AU295" s="294"/>
      <c r="AV295" s="294"/>
      <c r="AW295" s="294"/>
      <c r="AX295" s="294"/>
      <c r="AY295" s="294"/>
      <c r="AZ295" s="294"/>
      <c r="BA295" s="294"/>
      <c r="BB295" s="294"/>
      <c r="BC295" s="294"/>
      <c r="BD295" s="294"/>
      <c r="BE295" s="294"/>
      <c r="BF295" s="294"/>
      <c r="BG295" s="294"/>
      <c r="BH295" s="294"/>
      <c r="BI295" s="294"/>
      <c r="BJ295" s="294"/>
      <c r="BK295" s="294"/>
      <c r="BL295" s="294"/>
      <c r="BM295" s="294"/>
      <c r="BN295" s="294"/>
      <c r="BO295" s="294"/>
    </row>
    <row r="296" hidden="1" outlineLevel="1">
      <c r="A296" s="294"/>
      <c r="B296" s="333"/>
      <c r="D296" s="134"/>
      <c r="E296" s="294"/>
      <c r="F296" s="307"/>
      <c r="G296" s="307"/>
      <c r="H296" s="285"/>
      <c r="I296" s="294"/>
      <c r="J296" s="294"/>
      <c r="N296" s="294"/>
      <c r="O296" s="294"/>
      <c r="P296" s="294"/>
      <c r="Q296" s="294"/>
      <c r="R296" s="294"/>
      <c r="S296" s="294"/>
      <c r="T296" s="294"/>
      <c r="U296" s="294"/>
      <c r="V296" s="294"/>
      <c r="W296" s="294"/>
      <c r="X296" s="294"/>
      <c r="Y296" s="294"/>
      <c r="Z296" s="294"/>
      <c r="AA296" s="294"/>
      <c r="AB296" s="294"/>
      <c r="AC296" s="294"/>
      <c r="AD296" s="294"/>
      <c r="AE296" s="294"/>
      <c r="AF296" s="294"/>
      <c r="AG296" s="294"/>
      <c r="AH296" s="294"/>
      <c r="AI296" s="294"/>
      <c r="AJ296" s="294"/>
      <c r="AK296" s="294"/>
      <c r="AL296" s="294"/>
      <c r="AM296" s="294"/>
      <c r="AN296" s="294"/>
      <c r="AO296" s="294"/>
      <c r="AP296" s="294"/>
      <c r="AQ296" s="294"/>
      <c r="AR296" s="294"/>
      <c r="AS296" s="294"/>
      <c r="AT296" s="294"/>
      <c r="AU296" s="294"/>
      <c r="AV296" s="294"/>
      <c r="AW296" s="294"/>
      <c r="AX296" s="294"/>
      <c r="AY296" s="294"/>
      <c r="AZ296" s="294"/>
      <c r="BA296" s="294"/>
      <c r="BB296" s="294"/>
      <c r="BC296" s="294"/>
      <c r="BD296" s="294"/>
      <c r="BE296" s="294"/>
      <c r="BF296" s="294"/>
      <c r="BG296" s="294"/>
      <c r="BH296" s="294"/>
      <c r="BI296" s="294"/>
      <c r="BJ296" s="294"/>
      <c r="BK296" s="294"/>
      <c r="BL296" s="294"/>
      <c r="BM296" s="294"/>
      <c r="BN296" s="294"/>
      <c r="BO296" s="294"/>
    </row>
    <row r="297" hidden="1" outlineLevel="1">
      <c r="A297" s="294"/>
      <c r="B297" s="333"/>
      <c r="D297" s="134"/>
      <c r="E297" s="294"/>
      <c r="F297" s="307"/>
      <c r="G297" s="307"/>
      <c r="H297" s="285"/>
      <c r="I297" s="294"/>
      <c r="J297" s="294"/>
      <c r="N297" s="294"/>
      <c r="O297" s="294"/>
      <c r="P297" s="294"/>
      <c r="Q297" s="294"/>
      <c r="R297" s="294"/>
      <c r="S297" s="294"/>
      <c r="T297" s="294"/>
      <c r="U297" s="294"/>
      <c r="V297" s="294"/>
      <c r="W297" s="294"/>
      <c r="X297" s="294"/>
      <c r="Y297" s="294"/>
      <c r="Z297" s="294"/>
      <c r="AA297" s="294"/>
      <c r="AB297" s="294"/>
      <c r="AC297" s="294"/>
      <c r="AD297" s="294"/>
      <c r="AE297" s="294"/>
      <c r="AF297" s="294"/>
      <c r="AG297" s="294"/>
      <c r="AH297" s="294"/>
      <c r="AI297" s="294"/>
      <c r="AJ297" s="294"/>
      <c r="AK297" s="294"/>
      <c r="AL297" s="294"/>
      <c r="AM297" s="294"/>
      <c r="AN297" s="294"/>
      <c r="AO297" s="294"/>
      <c r="AP297" s="294"/>
      <c r="AQ297" s="294"/>
      <c r="AR297" s="294"/>
      <c r="AS297" s="294"/>
      <c r="AT297" s="294"/>
      <c r="AU297" s="294"/>
      <c r="AV297" s="294"/>
      <c r="AW297" s="294"/>
      <c r="AX297" s="294"/>
      <c r="AY297" s="294"/>
      <c r="AZ297" s="294"/>
      <c r="BA297" s="294"/>
      <c r="BB297" s="294"/>
      <c r="BC297" s="294"/>
      <c r="BD297" s="294"/>
      <c r="BE297" s="294"/>
      <c r="BF297" s="294"/>
      <c r="BG297" s="294"/>
      <c r="BH297" s="294"/>
      <c r="BI297" s="294"/>
      <c r="BJ297" s="294"/>
      <c r="BK297" s="294"/>
      <c r="BL297" s="294"/>
      <c r="BM297" s="294"/>
      <c r="BN297" s="294"/>
      <c r="BO297" s="294"/>
    </row>
    <row r="298" hidden="1" outlineLevel="1">
      <c r="A298" s="294"/>
      <c r="B298" s="333"/>
      <c r="D298" s="134"/>
      <c r="E298" s="294"/>
      <c r="F298" s="307"/>
      <c r="G298" s="307"/>
      <c r="H298" s="285"/>
      <c r="I298" s="294"/>
      <c r="J298" s="294"/>
      <c r="N298" s="294"/>
      <c r="O298" s="294"/>
      <c r="P298" s="294"/>
      <c r="Q298" s="294"/>
      <c r="R298" s="294"/>
      <c r="S298" s="294"/>
      <c r="T298" s="294"/>
      <c r="U298" s="294"/>
      <c r="V298" s="294"/>
      <c r="W298" s="294"/>
      <c r="X298" s="294"/>
      <c r="Y298" s="294"/>
      <c r="Z298" s="294"/>
      <c r="AA298" s="294"/>
      <c r="AB298" s="294"/>
      <c r="AC298" s="294"/>
      <c r="AD298" s="294"/>
      <c r="AE298" s="294"/>
      <c r="AF298" s="294"/>
      <c r="AG298" s="294"/>
      <c r="AH298" s="294"/>
      <c r="AI298" s="294"/>
      <c r="AJ298" s="294"/>
      <c r="AK298" s="294"/>
      <c r="AL298" s="294"/>
      <c r="AM298" s="294"/>
      <c r="AN298" s="294"/>
      <c r="AO298" s="294"/>
      <c r="AP298" s="294"/>
      <c r="AQ298" s="294"/>
      <c r="AR298" s="294"/>
      <c r="AS298" s="294"/>
      <c r="AT298" s="294"/>
      <c r="AU298" s="294"/>
      <c r="AV298" s="294"/>
      <c r="AW298" s="294"/>
      <c r="AX298" s="294"/>
      <c r="AY298" s="294"/>
      <c r="AZ298" s="294"/>
      <c r="BA298" s="294"/>
      <c r="BB298" s="294"/>
      <c r="BC298" s="294"/>
      <c r="BD298" s="294"/>
      <c r="BE298" s="294"/>
      <c r="BF298" s="294"/>
      <c r="BG298" s="294"/>
      <c r="BH298" s="294"/>
      <c r="BI298" s="294"/>
      <c r="BJ298" s="294"/>
      <c r="BK298" s="294"/>
      <c r="BL298" s="294"/>
      <c r="BM298" s="294"/>
      <c r="BN298" s="294"/>
      <c r="BO298" s="294"/>
    </row>
    <row r="299" hidden="1" outlineLevel="1">
      <c r="A299" s="294"/>
      <c r="B299" s="333"/>
      <c r="D299" s="134"/>
      <c r="E299" s="294"/>
      <c r="F299" s="307"/>
      <c r="G299" s="307"/>
      <c r="H299" s="285"/>
      <c r="I299" s="294"/>
      <c r="J299" s="294"/>
      <c r="N299" s="294"/>
      <c r="O299" s="294"/>
      <c r="P299" s="294"/>
      <c r="Q299" s="294"/>
      <c r="R299" s="294"/>
      <c r="S299" s="294"/>
      <c r="T299" s="294"/>
      <c r="U299" s="294"/>
      <c r="V299" s="294"/>
      <c r="W299" s="294"/>
      <c r="X299" s="294"/>
      <c r="Y299" s="294"/>
      <c r="Z299" s="294"/>
      <c r="AA299" s="294"/>
      <c r="AB299" s="294"/>
      <c r="AC299" s="294"/>
      <c r="AD299" s="294"/>
      <c r="AE299" s="294"/>
      <c r="AF299" s="294"/>
      <c r="AG299" s="294"/>
      <c r="AH299" s="294"/>
      <c r="AI299" s="294"/>
      <c r="AJ299" s="294"/>
      <c r="AK299" s="294"/>
      <c r="AL299" s="294"/>
      <c r="AM299" s="294"/>
      <c r="AN299" s="294"/>
      <c r="AO299" s="294"/>
      <c r="AP299" s="294"/>
      <c r="AQ299" s="294"/>
      <c r="AR299" s="294"/>
      <c r="AS299" s="294"/>
      <c r="AT299" s="294"/>
      <c r="AU299" s="294"/>
      <c r="AV299" s="294"/>
      <c r="AW299" s="294"/>
      <c r="AX299" s="294"/>
      <c r="AY299" s="294"/>
      <c r="AZ299" s="294"/>
      <c r="BA299" s="294"/>
      <c r="BB299" s="294"/>
      <c r="BC299" s="294"/>
      <c r="BD299" s="294"/>
      <c r="BE299" s="294"/>
      <c r="BF299" s="294"/>
      <c r="BG299" s="294"/>
      <c r="BH299" s="294"/>
      <c r="BI299" s="294"/>
      <c r="BJ299" s="294"/>
      <c r="BK299" s="294"/>
      <c r="BL299" s="294"/>
      <c r="BM299" s="294"/>
      <c r="BN299" s="294"/>
      <c r="BO299" s="294"/>
    </row>
    <row r="300" hidden="1" outlineLevel="1">
      <c r="A300" s="294"/>
      <c r="B300" s="333"/>
      <c r="D300" s="134"/>
      <c r="E300" s="294"/>
      <c r="F300" s="307"/>
      <c r="G300" s="307"/>
      <c r="H300" s="285"/>
      <c r="I300" s="294"/>
      <c r="J300" s="294"/>
      <c r="N300" s="294"/>
      <c r="O300" s="294"/>
      <c r="P300" s="294"/>
      <c r="Q300" s="294"/>
      <c r="R300" s="294"/>
      <c r="S300" s="294"/>
      <c r="T300" s="294"/>
      <c r="U300" s="294"/>
      <c r="V300" s="294"/>
      <c r="W300" s="294"/>
      <c r="X300" s="294"/>
      <c r="Y300" s="294"/>
      <c r="Z300" s="294"/>
      <c r="AA300" s="294"/>
      <c r="AB300" s="294"/>
      <c r="AC300" s="294"/>
      <c r="AD300" s="294"/>
      <c r="AE300" s="294"/>
      <c r="AF300" s="294"/>
      <c r="AG300" s="294"/>
      <c r="AH300" s="294"/>
      <c r="AI300" s="294"/>
      <c r="AJ300" s="294"/>
      <c r="AK300" s="294"/>
      <c r="AL300" s="294"/>
      <c r="AM300" s="294"/>
      <c r="AN300" s="294"/>
      <c r="AO300" s="294"/>
      <c r="AP300" s="294"/>
      <c r="AQ300" s="294"/>
      <c r="AR300" s="294"/>
      <c r="AS300" s="294"/>
      <c r="AT300" s="294"/>
      <c r="AU300" s="294"/>
      <c r="AV300" s="294"/>
      <c r="AW300" s="294"/>
      <c r="AX300" s="294"/>
      <c r="AY300" s="294"/>
      <c r="AZ300" s="294"/>
      <c r="BA300" s="294"/>
      <c r="BB300" s="294"/>
      <c r="BC300" s="294"/>
      <c r="BD300" s="294"/>
      <c r="BE300" s="294"/>
      <c r="BF300" s="294"/>
      <c r="BG300" s="294"/>
      <c r="BH300" s="294"/>
      <c r="BI300" s="294"/>
      <c r="BJ300" s="294"/>
      <c r="BK300" s="294"/>
      <c r="BL300" s="294"/>
      <c r="BM300" s="294"/>
      <c r="BN300" s="294"/>
      <c r="BO300" s="294"/>
    </row>
    <row r="301" hidden="1" outlineLevel="1">
      <c r="A301" s="294"/>
      <c r="B301" s="333"/>
      <c r="D301" s="134"/>
      <c r="E301" s="294"/>
      <c r="F301" s="307"/>
      <c r="G301" s="307"/>
      <c r="H301" s="285"/>
      <c r="I301" s="294"/>
      <c r="J301" s="294"/>
      <c r="N301" s="294"/>
      <c r="O301" s="294"/>
      <c r="P301" s="294"/>
      <c r="Q301" s="294"/>
      <c r="R301" s="294"/>
      <c r="S301" s="294"/>
      <c r="T301" s="294"/>
      <c r="U301" s="294"/>
      <c r="V301" s="294"/>
      <c r="W301" s="294"/>
      <c r="X301" s="294"/>
      <c r="Y301" s="294"/>
      <c r="Z301" s="294"/>
      <c r="AA301" s="294"/>
      <c r="AB301" s="294"/>
      <c r="AC301" s="294"/>
      <c r="AD301" s="294"/>
      <c r="AE301" s="294"/>
      <c r="AF301" s="294"/>
      <c r="AG301" s="294"/>
      <c r="AH301" s="294"/>
      <c r="AI301" s="294"/>
      <c r="AJ301" s="294"/>
      <c r="AK301" s="294"/>
      <c r="AL301" s="294"/>
      <c r="AM301" s="294"/>
      <c r="AN301" s="294"/>
      <c r="AO301" s="294"/>
      <c r="AP301" s="294"/>
      <c r="AQ301" s="294"/>
      <c r="AR301" s="294"/>
      <c r="AS301" s="294"/>
      <c r="AT301" s="294"/>
      <c r="AU301" s="294"/>
      <c r="AV301" s="294"/>
      <c r="AW301" s="294"/>
      <c r="AX301" s="294"/>
      <c r="AY301" s="294"/>
      <c r="AZ301" s="294"/>
      <c r="BA301" s="294"/>
      <c r="BB301" s="294"/>
      <c r="BC301" s="294"/>
      <c r="BD301" s="294"/>
      <c r="BE301" s="294"/>
      <c r="BF301" s="294"/>
      <c r="BG301" s="294"/>
      <c r="BH301" s="294"/>
      <c r="BI301" s="294"/>
      <c r="BJ301" s="294"/>
      <c r="BK301" s="294"/>
      <c r="BL301" s="294"/>
      <c r="BM301" s="294"/>
      <c r="BN301" s="294"/>
      <c r="BO301" s="294"/>
    </row>
    <row r="302" hidden="1" outlineLevel="1">
      <c r="A302" s="294"/>
      <c r="B302" s="333"/>
      <c r="D302" s="134"/>
      <c r="E302" s="294"/>
      <c r="F302" s="307"/>
      <c r="G302" s="307"/>
      <c r="H302" s="285"/>
      <c r="I302" s="294"/>
      <c r="J302" s="294"/>
      <c r="N302" s="294"/>
      <c r="O302" s="294"/>
      <c r="P302" s="294"/>
      <c r="Q302" s="294"/>
      <c r="R302" s="294"/>
      <c r="S302" s="294"/>
      <c r="T302" s="294"/>
      <c r="U302" s="294"/>
      <c r="V302" s="294"/>
      <c r="W302" s="294"/>
      <c r="X302" s="294"/>
      <c r="Y302" s="294"/>
      <c r="Z302" s="294"/>
      <c r="AA302" s="294"/>
      <c r="AB302" s="294"/>
      <c r="AC302" s="294"/>
      <c r="AD302" s="294"/>
      <c r="AE302" s="294"/>
      <c r="AF302" s="294"/>
      <c r="AG302" s="294"/>
      <c r="AH302" s="294"/>
      <c r="AI302" s="294"/>
      <c r="AJ302" s="294"/>
      <c r="AK302" s="294"/>
      <c r="AL302" s="294"/>
      <c r="AM302" s="294"/>
      <c r="AN302" s="294"/>
      <c r="AO302" s="294"/>
      <c r="AP302" s="294"/>
      <c r="AQ302" s="294"/>
      <c r="AR302" s="294"/>
      <c r="AS302" s="294"/>
      <c r="AT302" s="294"/>
      <c r="AU302" s="294"/>
      <c r="AV302" s="294"/>
      <c r="AW302" s="294"/>
      <c r="AX302" s="294"/>
      <c r="AY302" s="294"/>
      <c r="AZ302" s="294"/>
      <c r="BA302" s="294"/>
      <c r="BB302" s="294"/>
      <c r="BC302" s="294"/>
      <c r="BD302" s="294"/>
      <c r="BE302" s="294"/>
      <c r="BF302" s="294"/>
      <c r="BG302" s="294"/>
      <c r="BH302" s="294"/>
      <c r="BI302" s="294"/>
      <c r="BJ302" s="294"/>
      <c r="BK302" s="294"/>
      <c r="BL302" s="294"/>
      <c r="BM302" s="294"/>
      <c r="BN302" s="294"/>
      <c r="BO302" s="294"/>
    </row>
    <row r="303" hidden="1" outlineLevel="1">
      <c r="A303" s="294"/>
      <c r="B303" s="333"/>
      <c r="D303" s="134"/>
      <c r="E303" s="294"/>
      <c r="F303" s="307"/>
      <c r="G303" s="307"/>
      <c r="H303" s="285"/>
      <c r="I303" s="294"/>
      <c r="J303" s="294"/>
      <c r="N303" s="294"/>
      <c r="O303" s="294"/>
      <c r="P303" s="294"/>
      <c r="Q303" s="294"/>
      <c r="R303" s="294"/>
      <c r="S303" s="294"/>
      <c r="T303" s="294"/>
      <c r="U303" s="294"/>
      <c r="V303" s="294"/>
      <c r="W303" s="294"/>
      <c r="X303" s="294"/>
      <c r="Y303" s="294"/>
      <c r="Z303" s="294"/>
      <c r="AA303" s="294"/>
      <c r="AB303" s="294"/>
      <c r="AC303" s="294"/>
      <c r="AD303" s="294"/>
      <c r="AE303" s="294"/>
      <c r="AF303" s="294"/>
      <c r="AG303" s="294"/>
      <c r="AH303" s="294"/>
      <c r="AI303" s="294"/>
      <c r="AJ303" s="294"/>
      <c r="AK303" s="294"/>
      <c r="AL303" s="294"/>
      <c r="AM303" s="294"/>
      <c r="AN303" s="294"/>
      <c r="AO303" s="294"/>
      <c r="AP303" s="294"/>
      <c r="AQ303" s="294"/>
      <c r="AR303" s="294"/>
      <c r="AS303" s="294"/>
      <c r="AT303" s="294"/>
      <c r="AU303" s="294"/>
      <c r="AV303" s="294"/>
      <c r="AW303" s="294"/>
      <c r="AX303" s="294"/>
      <c r="AY303" s="294"/>
      <c r="AZ303" s="294"/>
      <c r="BA303" s="294"/>
      <c r="BB303" s="294"/>
      <c r="BC303" s="294"/>
      <c r="BD303" s="294"/>
      <c r="BE303" s="294"/>
      <c r="BF303" s="294"/>
      <c r="BG303" s="294"/>
      <c r="BH303" s="294"/>
      <c r="BI303" s="294"/>
      <c r="BJ303" s="294"/>
      <c r="BK303" s="294"/>
      <c r="BL303" s="294"/>
      <c r="BM303" s="294"/>
      <c r="BN303" s="294"/>
      <c r="BO303" s="294"/>
    </row>
    <row r="304" hidden="1" outlineLevel="1">
      <c r="A304" s="294"/>
      <c r="B304" s="333"/>
      <c r="D304" s="134"/>
      <c r="E304" s="294"/>
      <c r="F304" s="307"/>
      <c r="G304" s="307"/>
      <c r="H304" s="285"/>
      <c r="I304" s="294"/>
      <c r="J304" s="294"/>
      <c r="N304" s="294"/>
      <c r="O304" s="294"/>
      <c r="P304" s="294"/>
      <c r="Q304" s="294"/>
      <c r="R304" s="294"/>
      <c r="S304" s="294"/>
      <c r="T304" s="294"/>
      <c r="U304" s="294"/>
      <c r="V304" s="294"/>
      <c r="W304" s="294"/>
      <c r="X304" s="294"/>
      <c r="Y304" s="294"/>
      <c r="Z304" s="294"/>
      <c r="AA304" s="294"/>
      <c r="AB304" s="294"/>
      <c r="AC304" s="294"/>
      <c r="AD304" s="294"/>
      <c r="AE304" s="294"/>
      <c r="AF304" s="294"/>
      <c r="AG304" s="294"/>
      <c r="AH304" s="294"/>
      <c r="AI304" s="294"/>
      <c r="AJ304" s="294"/>
      <c r="AK304" s="294"/>
      <c r="AL304" s="294"/>
      <c r="AM304" s="294"/>
      <c r="AN304" s="294"/>
      <c r="AO304" s="294"/>
      <c r="AP304" s="294"/>
      <c r="AQ304" s="294"/>
      <c r="AR304" s="294"/>
      <c r="AS304" s="294"/>
      <c r="AT304" s="294"/>
      <c r="AU304" s="294"/>
      <c r="AV304" s="294"/>
      <c r="AW304" s="294"/>
      <c r="AX304" s="294"/>
      <c r="AY304" s="294"/>
      <c r="AZ304" s="294"/>
      <c r="BA304" s="294"/>
      <c r="BB304" s="294"/>
      <c r="BC304" s="294"/>
      <c r="BD304" s="294"/>
      <c r="BE304" s="294"/>
      <c r="BF304" s="294"/>
      <c r="BG304" s="294"/>
      <c r="BH304" s="294"/>
      <c r="BI304" s="294"/>
      <c r="BJ304" s="294"/>
      <c r="BK304" s="294"/>
      <c r="BL304" s="294"/>
      <c r="BM304" s="294"/>
      <c r="BN304" s="294"/>
      <c r="BO304" s="294"/>
    </row>
    <row r="305" hidden="1" outlineLevel="1">
      <c r="A305" s="294"/>
      <c r="B305" s="333"/>
      <c r="D305" s="134"/>
      <c r="E305" s="294"/>
      <c r="F305" s="307"/>
      <c r="G305" s="307"/>
      <c r="H305" s="285"/>
      <c r="I305" s="294"/>
      <c r="J305" s="294"/>
      <c r="N305" s="294"/>
      <c r="O305" s="294"/>
      <c r="P305" s="294"/>
      <c r="Q305" s="294"/>
      <c r="R305" s="294"/>
      <c r="S305" s="294"/>
      <c r="T305" s="294"/>
      <c r="U305" s="294"/>
      <c r="V305" s="294"/>
      <c r="W305" s="294"/>
      <c r="X305" s="294"/>
      <c r="Y305" s="294"/>
      <c r="Z305" s="294"/>
      <c r="AA305" s="294"/>
      <c r="AB305" s="294"/>
      <c r="AC305" s="294"/>
      <c r="AD305" s="294"/>
      <c r="AE305" s="294"/>
      <c r="AF305" s="294"/>
      <c r="AG305" s="294"/>
      <c r="AH305" s="294"/>
      <c r="AI305" s="294"/>
      <c r="AJ305" s="294"/>
      <c r="AK305" s="294"/>
      <c r="AL305" s="294"/>
      <c r="AM305" s="294"/>
      <c r="AN305" s="294"/>
      <c r="AO305" s="294"/>
      <c r="AP305" s="294"/>
      <c r="AQ305" s="294"/>
      <c r="AR305" s="294"/>
      <c r="AS305" s="294"/>
      <c r="AT305" s="294"/>
      <c r="AU305" s="294"/>
      <c r="AV305" s="294"/>
      <c r="AW305" s="294"/>
      <c r="AX305" s="294"/>
      <c r="AY305" s="294"/>
      <c r="AZ305" s="294"/>
      <c r="BA305" s="294"/>
      <c r="BB305" s="294"/>
      <c r="BC305" s="294"/>
      <c r="BD305" s="294"/>
      <c r="BE305" s="294"/>
      <c r="BF305" s="294"/>
      <c r="BG305" s="294"/>
      <c r="BH305" s="294"/>
      <c r="BI305" s="294"/>
      <c r="BJ305" s="294"/>
      <c r="BK305" s="294"/>
      <c r="BL305" s="294"/>
      <c r="BM305" s="294"/>
      <c r="BN305" s="294"/>
      <c r="BO305" s="294"/>
    </row>
    <row r="306" hidden="1" outlineLevel="1">
      <c r="A306" s="294"/>
      <c r="B306" s="333"/>
      <c r="D306" s="134"/>
      <c r="E306" s="294"/>
      <c r="F306" s="307"/>
      <c r="G306" s="307"/>
      <c r="H306" s="285"/>
      <c r="I306" s="294"/>
      <c r="J306" s="294"/>
      <c r="N306" s="294"/>
      <c r="O306" s="294"/>
      <c r="P306" s="294"/>
      <c r="Q306" s="294"/>
      <c r="R306" s="294"/>
      <c r="S306" s="294"/>
      <c r="T306" s="294"/>
      <c r="U306" s="294"/>
      <c r="V306" s="294"/>
      <c r="W306" s="294"/>
      <c r="X306" s="294"/>
      <c r="Y306" s="294"/>
      <c r="Z306" s="294"/>
      <c r="AA306" s="294"/>
      <c r="AB306" s="294"/>
      <c r="AC306" s="294"/>
      <c r="AD306" s="294"/>
      <c r="AE306" s="294"/>
      <c r="AF306" s="294"/>
      <c r="AG306" s="294"/>
      <c r="AH306" s="294"/>
      <c r="AI306" s="294"/>
      <c r="AJ306" s="294"/>
      <c r="AK306" s="294"/>
      <c r="AL306" s="294"/>
      <c r="AM306" s="294"/>
      <c r="AN306" s="294"/>
      <c r="AO306" s="294"/>
      <c r="AP306" s="294"/>
      <c r="AQ306" s="294"/>
      <c r="AR306" s="294"/>
      <c r="AS306" s="294"/>
      <c r="AT306" s="294"/>
      <c r="AU306" s="294"/>
      <c r="AV306" s="294"/>
      <c r="AW306" s="294"/>
      <c r="AX306" s="294"/>
      <c r="AY306" s="294"/>
      <c r="AZ306" s="294"/>
      <c r="BA306" s="294"/>
      <c r="BB306" s="294"/>
      <c r="BC306" s="294"/>
      <c r="BD306" s="294"/>
      <c r="BE306" s="294"/>
      <c r="BF306" s="294"/>
      <c r="BG306" s="294"/>
      <c r="BH306" s="294"/>
      <c r="BI306" s="294"/>
      <c r="BJ306" s="294"/>
      <c r="BK306" s="294"/>
      <c r="BL306" s="294"/>
      <c r="BM306" s="294"/>
      <c r="BN306" s="294"/>
      <c r="BO306" s="294"/>
    </row>
    <row r="307" hidden="1" outlineLevel="1">
      <c r="A307" s="294"/>
      <c r="B307" s="333"/>
      <c r="D307" s="134"/>
      <c r="E307" s="294"/>
      <c r="F307" s="307"/>
      <c r="G307" s="307"/>
      <c r="H307" s="285"/>
      <c r="I307" s="294"/>
      <c r="J307" s="294"/>
      <c r="N307" s="294"/>
      <c r="O307" s="294"/>
      <c r="P307" s="294"/>
      <c r="Q307" s="294"/>
      <c r="R307" s="294"/>
      <c r="S307" s="294"/>
      <c r="T307" s="294"/>
      <c r="U307" s="294"/>
      <c r="V307" s="294"/>
      <c r="W307" s="294"/>
      <c r="X307" s="294"/>
      <c r="Y307" s="294"/>
      <c r="Z307" s="294"/>
      <c r="AA307" s="294"/>
      <c r="AB307" s="294"/>
      <c r="AC307" s="294"/>
      <c r="AD307" s="294"/>
      <c r="AE307" s="294"/>
      <c r="AF307" s="294"/>
      <c r="AG307" s="294"/>
      <c r="AH307" s="294"/>
      <c r="AI307" s="294"/>
      <c r="AJ307" s="294"/>
      <c r="AK307" s="294"/>
      <c r="AL307" s="294"/>
      <c r="AM307" s="294"/>
      <c r="AN307" s="294"/>
      <c r="AO307" s="294"/>
      <c r="AP307" s="294"/>
      <c r="AQ307" s="294"/>
      <c r="AR307" s="294"/>
      <c r="AS307" s="294"/>
      <c r="AT307" s="294"/>
      <c r="AU307" s="294"/>
      <c r="AV307" s="294"/>
      <c r="AW307" s="294"/>
      <c r="AX307" s="294"/>
      <c r="AY307" s="294"/>
      <c r="AZ307" s="294"/>
      <c r="BA307" s="294"/>
      <c r="BB307" s="294"/>
      <c r="BC307" s="294"/>
      <c r="BD307" s="294"/>
      <c r="BE307" s="294"/>
      <c r="BF307" s="294"/>
      <c r="BG307" s="294"/>
      <c r="BH307" s="294"/>
      <c r="BI307" s="294"/>
      <c r="BJ307" s="294"/>
      <c r="BK307" s="294"/>
      <c r="BL307" s="294"/>
      <c r="BM307" s="294"/>
      <c r="BN307" s="294"/>
      <c r="BO307" s="294"/>
    </row>
    <row r="308" hidden="1" outlineLevel="1">
      <c r="A308" s="294"/>
      <c r="B308" s="333"/>
      <c r="D308" s="134"/>
      <c r="E308" s="294"/>
      <c r="F308" s="307"/>
      <c r="G308" s="307"/>
      <c r="H308" s="285"/>
      <c r="I308" s="294"/>
      <c r="J308" s="294"/>
      <c r="N308" s="294"/>
      <c r="O308" s="294"/>
      <c r="P308" s="294"/>
      <c r="Q308" s="294"/>
      <c r="R308" s="294"/>
      <c r="S308" s="294"/>
      <c r="T308" s="294"/>
      <c r="U308" s="294"/>
      <c r="V308" s="294"/>
      <c r="W308" s="294"/>
      <c r="X308" s="294"/>
      <c r="Y308" s="294"/>
      <c r="Z308" s="294"/>
      <c r="AA308" s="294"/>
      <c r="AB308" s="294"/>
      <c r="AC308" s="294"/>
      <c r="AD308" s="294"/>
      <c r="AE308" s="294"/>
      <c r="AF308" s="294"/>
      <c r="AG308" s="294"/>
      <c r="AH308" s="294"/>
      <c r="AI308" s="294"/>
      <c r="AJ308" s="294"/>
      <c r="AK308" s="294"/>
      <c r="AL308" s="294"/>
      <c r="AM308" s="294"/>
      <c r="AN308" s="294"/>
      <c r="AO308" s="294"/>
      <c r="AP308" s="294"/>
      <c r="AQ308" s="294"/>
      <c r="AR308" s="294"/>
      <c r="AS308" s="294"/>
      <c r="AT308" s="294"/>
      <c r="AU308" s="294"/>
      <c r="AV308" s="294"/>
      <c r="AW308" s="294"/>
      <c r="AX308" s="294"/>
      <c r="AY308" s="294"/>
      <c r="AZ308" s="294"/>
      <c r="BA308" s="294"/>
      <c r="BB308" s="294"/>
      <c r="BC308" s="294"/>
      <c r="BD308" s="294"/>
      <c r="BE308" s="294"/>
      <c r="BF308" s="294"/>
      <c r="BG308" s="294"/>
      <c r="BH308" s="294"/>
      <c r="BI308" s="294"/>
      <c r="BJ308" s="294"/>
      <c r="BK308" s="294"/>
      <c r="BL308" s="294"/>
      <c r="BM308" s="294"/>
      <c r="BN308" s="294"/>
      <c r="BO308" s="294"/>
    </row>
    <row r="309" hidden="1" outlineLevel="1">
      <c r="A309" s="294"/>
      <c r="B309" s="333"/>
      <c r="D309" s="134"/>
      <c r="E309" s="294"/>
      <c r="F309" s="307"/>
      <c r="G309" s="307"/>
      <c r="H309" s="285"/>
      <c r="I309" s="294"/>
      <c r="J309" s="294"/>
      <c r="N309" s="294"/>
      <c r="O309" s="294"/>
      <c r="P309" s="294"/>
      <c r="Q309" s="294"/>
      <c r="R309" s="294"/>
      <c r="S309" s="294"/>
      <c r="T309" s="294"/>
      <c r="U309" s="294"/>
      <c r="V309" s="294"/>
      <c r="W309" s="294"/>
      <c r="X309" s="294"/>
      <c r="Y309" s="294"/>
      <c r="Z309" s="294"/>
      <c r="AA309" s="294"/>
      <c r="AB309" s="294"/>
      <c r="AC309" s="294"/>
      <c r="AD309" s="294"/>
      <c r="AE309" s="294"/>
      <c r="AF309" s="294"/>
      <c r="AG309" s="294"/>
      <c r="AH309" s="294"/>
      <c r="AI309" s="294"/>
      <c r="AJ309" s="294"/>
      <c r="AK309" s="294"/>
      <c r="AL309" s="294"/>
      <c r="AM309" s="294"/>
      <c r="AN309" s="294"/>
      <c r="AO309" s="294"/>
      <c r="AP309" s="294"/>
      <c r="AQ309" s="294"/>
      <c r="AR309" s="294"/>
      <c r="AS309" s="294"/>
      <c r="AT309" s="294"/>
      <c r="AU309" s="294"/>
      <c r="AV309" s="294"/>
      <c r="AW309" s="294"/>
      <c r="AX309" s="294"/>
      <c r="AY309" s="294"/>
      <c r="AZ309" s="294"/>
      <c r="BA309" s="294"/>
      <c r="BB309" s="294"/>
      <c r="BC309" s="294"/>
      <c r="BD309" s="294"/>
      <c r="BE309" s="294"/>
      <c r="BF309" s="294"/>
      <c r="BG309" s="294"/>
      <c r="BH309" s="294"/>
      <c r="BI309" s="294"/>
      <c r="BJ309" s="294"/>
      <c r="BK309" s="294"/>
      <c r="BL309" s="294"/>
      <c r="BM309" s="294"/>
      <c r="BN309" s="294"/>
      <c r="BO309" s="294"/>
    </row>
    <row r="310" hidden="1" outlineLevel="1">
      <c r="A310" s="294"/>
      <c r="B310" s="333"/>
      <c r="D310" s="134"/>
      <c r="E310" s="294"/>
      <c r="F310" s="307"/>
      <c r="G310" s="307"/>
      <c r="H310" s="285"/>
      <c r="I310" s="294"/>
      <c r="J310" s="294"/>
      <c r="N310" s="294"/>
      <c r="O310" s="294"/>
      <c r="P310" s="294"/>
      <c r="Q310" s="294"/>
      <c r="R310" s="294"/>
      <c r="S310" s="294"/>
      <c r="T310" s="294"/>
      <c r="U310" s="294"/>
      <c r="V310" s="294"/>
      <c r="W310" s="294"/>
      <c r="X310" s="294"/>
      <c r="Y310" s="294"/>
      <c r="Z310" s="294"/>
      <c r="AA310" s="294"/>
      <c r="AB310" s="294"/>
      <c r="AC310" s="294"/>
      <c r="AD310" s="294"/>
      <c r="AE310" s="294"/>
      <c r="AF310" s="294"/>
      <c r="AG310" s="294"/>
      <c r="AH310" s="294"/>
      <c r="AI310" s="294"/>
      <c r="AJ310" s="294"/>
      <c r="AK310" s="294"/>
      <c r="AL310" s="294"/>
      <c r="AM310" s="294"/>
      <c r="AN310" s="294"/>
      <c r="AO310" s="294"/>
      <c r="AP310" s="294"/>
      <c r="AQ310" s="294"/>
      <c r="AR310" s="294"/>
      <c r="AS310" s="294"/>
      <c r="AT310" s="294"/>
      <c r="AU310" s="294"/>
      <c r="AV310" s="294"/>
      <c r="AW310" s="294"/>
      <c r="AX310" s="294"/>
      <c r="AY310" s="294"/>
      <c r="AZ310" s="294"/>
      <c r="BA310" s="294"/>
      <c r="BB310" s="294"/>
      <c r="BC310" s="294"/>
      <c r="BD310" s="294"/>
      <c r="BE310" s="294"/>
      <c r="BF310" s="294"/>
      <c r="BG310" s="294"/>
      <c r="BH310" s="294"/>
      <c r="BI310" s="294"/>
      <c r="BJ310" s="294"/>
      <c r="BK310" s="294"/>
      <c r="BL310" s="294"/>
      <c r="BM310" s="294"/>
      <c r="BN310" s="294"/>
      <c r="BO310" s="294"/>
    </row>
    <row r="311" hidden="1" outlineLevel="1">
      <c r="A311" s="294"/>
      <c r="B311" s="333"/>
      <c r="D311" s="134"/>
      <c r="E311" s="294"/>
      <c r="F311" s="307"/>
      <c r="G311" s="307"/>
      <c r="H311" s="285"/>
      <c r="I311" s="294"/>
      <c r="J311" s="294"/>
      <c r="N311" s="294"/>
      <c r="O311" s="294"/>
      <c r="P311" s="294"/>
      <c r="Q311" s="294"/>
      <c r="R311" s="294"/>
      <c r="S311" s="294"/>
      <c r="T311" s="294"/>
      <c r="U311" s="294"/>
      <c r="V311" s="294"/>
      <c r="W311" s="294"/>
      <c r="X311" s="294"/>
      <c r="Y311" s="294"/>
      <c r="Z311" s="294"/>
      <c r="AA311" s="294"/>
      <c r="AB311" s="294"/>
      <c r="AC311" s="294"/>
      <c r="AD311" s="294"/>
      <c r="AE311" s="294"/>
      <c r="AF311" s="294"/>
      <c r="AG311" s="294"/>
      <c r="AH311" s="294"/>
      <c r="AI311" s="294"/>
      <c r="AJ311" s="294"/>
      <c r="AK311" s="294"/>
      <c r="AL311" s="294"/>
      <c r="AM311" s="294"/>
      <c r="AN311" s="294"/>
      <c r="AO311" s="294"/>
      <c r="AP311" s="294"/>
      <c r="AQ311" s="294"/>
      <c r="AR311" s="294"/>
      <c r="AS311" s="294"/>
      <c r="AT311" s="294"/>
      <c r="AU311" s="294"/>
      <c r="AV311" s="294"/>
      <c r="AW311" s="294"/>
      <c r="AX311" s="294"/>
      <c r="AY311" s="294"/>
      <c r="AZ311" s="294"/>
      <c r="BA311" s="294"/>
      <c r="BB311" s="294"/>
      <c r="BC311" s="294"/>
      <c r="BD311" s="294"/>
      <c r="BE311" s="294"/>
      <c r="BF311" s="294"/>
      <c r="BG311" s="294"/>
      <c r="BH311" s="294"/>
      <c r="BI311" s="294"/>
      <c r="BJ311" s="294"/>
      <c r="BK311" s="294"/>
      <c r="BL311" s="294"/>
      <c r="BM311" s="294"/>
      <c r="BN311" s="294"/>
      <c r="BO311" s="294"/>
    </row>
    <row r="312" hidden="1" outlineLevel="1">
      <c r="A312" s="294"/>
      <c r="B312" s="333"/>
      <c r="D312" s="134"/>
      <c r="E312" s="294"/>
      <c r="F312" s="307"/>
      <c r="G312" s="307"/>
      <c r="H312" s="285"/>
      <c r="I312" s="294"/>
      <c r="J312" s="294"/>
      <c r="N312" s="294"/>
      <c r="O312" s="294"/>
      <c r="P312" s="294"/>
      <c r="Q312" s="294"/>
      <c r="R312" s="294"/>
      <c r="S312" s="294"/>
      <c r="T312" s="294"/>
      <c r="U312" s="294"/>
      <c r="V312" s="294"/>
      <c r="W312" s="294"/>
      <c r="X312" s="294"/>
      <c r="Y312" s="294"/>
      <c r="Z312" s="294"/>
      <c r="AA312" s="294"/>
      <c r="AB312" s="294"/>
      <c r="AC312" s="294"/>
      <c r="AD312" s="294"/>
      <c r="AE312" s="294"/>
      <c r="AF312" s="294"/>
      <c r="AG312" s="294"/>
      <c r="AH312" s="294"/>
      <c r="AI312" s="294"/>
      <c r="AJ312" s="294"/>
      <c r="AK312" s="294"/>
      <c r="AL312" s="294"/>
      <c r="AM312" s="294"/>
      <c r="AN312" s="294"/>
      <c r="AO312" s="294"/>
      <c r="AP312" s="294"/>
      <c r="AQ312" s="294"/>
      <c r="AR312" s="294"/>
      <c r="AS312" s="294"/>
      <c r="AT312" s="294"/>
      <c r="AU312" s="294"/>
      <c r="AV312" s="294"/>
      <c r="AW312" s="294"/>
      <c r="AX312" s="294"/>
      <c r="AY312" s="294"/>
      <c r="AZ312" s="294"/>
      <c r="BA312" s="294"/>
      <c r="BB312" s="294"/>
      <c r="BC312" s="294"/>
      <c r="BD312" s="294"/>
      <c r="BE312" s="294"/>
      <c r="BF312" s="294"/>
      <c r="BG312" s="294"/>
      <c r="BH312" s="294"/>
      <c r="BI312" s="294"/>
      <c r="BJ312" s="294"/>
      <c r="BK312" s="294"/>
      <c r="BL312" s="294"/>
      <c r="BM312" s="294"/>
      <c r="BN312" s="294"/>
      <c r="BO312" s="294"/>
    </row>
    <row r="313" hidden="1" outlineLevel="1">
      <c r="A313" s="294"/>
      <c r="B313" s="333"/>
      <c r="D313" s="134"/>
      <c r="E313" s="294"/>
      <c r="F313" s="307"/>
      <c r="G313" s="307"/>
      <c r="H313" s="285"/>
      <c r="I313" s="294"/>
      <c r="J313" s="294"/>
      <c r="N313" s="294"/>
      <c r="O313" s="294"/>
      <c r="P313" s="294"/>
      <c r="Q313" s="294"/>
      <c r="R313" s="294"/>
      <c r="S313" s="294"/>
      <c r="T313" s="294"/>
      <c r="U313" s="294"/>
      <c r="V313" s="294"/>
      <c r="W313" s="294"/>
      <c r="X313" s="294"/>
      <c r="Y313" s="294"/>
      <c r="Z313" s="294"/>
      <c r="AA313" s="294"/>
      <c r="AB313" s="294"/>
      <c r="AC313" s="294"/>
      <c r="AD313" s="294"/>
      <c r="AE313" s="294"/>
      <c r="AF313" s="294"/>
      <c r="AG313" s="294"/>
      <c r="AH313" s="294"/>
      <c r="AI313" s="294"/>
      <c r="AJ313" s="294"/>
      <c r="AK313" s="294"/>
      <c r="AL313" s="294"/>
      <c r="AM313" s="294"/>
      <c r="AN313" s="294"/>
      <c r="AO313" s="294"/>
      <c r="AP313" s="294"/>
      <c r="AQ313" s="294"/>
      <c r="AR313" s="294"/>
      <c r="AS313" s="294"/>
      <c r="AT313" s="294"/>
      <c r="AU313" s="294"/>
      <c r="AV313" s="294"/>
      <c r="AW313" s="294"/>
      <c r="AX313" s="294"/>
      <c r="AY313" s="294"/>
      <c r="AZ313" s="294"/>
      <c r="BA313" s="294"/>
      <c r="BB313" s="294"/>
      <c r="BC313" s="294"/>
      <c r="BD313" s="294"/>
      <c r="BE313" s="294"/>
      <c r="BF313" s="294"/>
      <c r="BG313" s="294"/>
      <c r="BH313" s="294"/>
      <c r="BI313" s="294"/>
      <c r="BJ313" s="294"/>
      <c r="BK313" s="294"/>
      <c r="BL313" s="294"/>
      <c r="BM313" s="294"/>
      <c r="BN313" s="294"/>
      <c r="BO313" s="294"/>
    </row>
    <row r="314" hidden="1" outlineLevel="1">
      <c r="A314" s="294"/>
      <c r="B314" s="333"/>
      <c r="D314" s="134"/>
      <c r="E314" s="294"/>
      <c r="F314" s="307"/>
      <c r="G314" s="307"/>
      <c r="H314" s="285"/>
      <c r="I314" s="294"/>
      <c r="J314" s="294"/>
      <c r="N314" s="294"/>
      <c r="O314" s="294"/>
      <c r="P314" s="294"/>
      <c r="Q314" s="294"/>
      <c r="R314" s="294"/>
      <c r="S314" s="294"/>
      <c r="T314" s="294"/>
      <c r="U314" s="294"/>
      <c r="V314" s="294"/>
      <c r="W314" s="294"/>
      <c r="X314" s="294"/>
      <c r="Y314" s="294"/>
      <c r="Z314" s="294"/>
      <c r="AA314" s="294"/>
      <c r="AB314" s="294"/>
      <c r="AC314" s="294"/>
      <c r="AD314" s="294"/>
      <c r="AE314" s="294"/>
      <c r="AF314" s="294"/>
      <c r="AG314" s="294"/>
      <c r="AH314" s="294"/>
      <c r="AI314" s="294"/>
      <c r="AJ314" s="294"/>
      <c r="AK314" s="294"/>
      <c r="AL314" s="294"/>
      <c r="AM314" s="294"/>
      <c r="AN314" s="294"/>
      <c r="AO314" s="294"/>
      <c r="AP314" s="294"/>
      <c r="AQ314" s="294"/>
      <c r="AR314" s="294"/>
      <c r="AS314" s="294"/>
      <c r="AT314" s="294"/>
      <c r="AU314" s="294"/>
      <c r="AV314" s="294"/>
      <c r="AW314" s="294"/>
      <c r="AX314" s="294"/>
      <c r="AY314" s="294"/>
      <c r="AZ314" s="294"/>
      <c r="BA314" s="294"/>
      <c r="BB314" s="294"/>
      <c r="BC314" s="294"/>
      <c r="BD314" s="294"/>
      <c r="BE314" s="294"/>
      <c r="BF314" s="294"/>
      <c r="BG314" s="294"/>
      <c r="BH314" s="294"/>
      <c r="BI314" s="294"/>
      <c r="BJ314" s="294"/>
      <c r="BK314" s="294"/>
      <c r="BL314" s="294"/>
      <c r="BM314" s="294"/>
      <c r="BN314" s="294"/>
      <c r="BO314" s="294"/>
    </row>
    <row r="315" hidden="1" outlineLevel="1">
      <c r="A315" s="294"/>
      <c r="B315" s="333"/>
      <c r="D315" s="134"/>
      <c r="E315" s="294"/>
      <c r="F315" s="307"/>
      <c r="G315" s="307"/>
      <c r="H315" s="285"/>
      <c r="I315" s="294"/>
      <c r="J315" s="294"/>
      <c r="N315" s="294"/>
      <c r="O315" s="294"/>
      <c r="P315" s="294"/>
      <c r="Q315" s="294"/>
      <c r="R315" s="294"/>
      <c r="S315" s="294"/>
      <c r="T315" s="294"/>
      <c r="U315" s="294"/>
      <c r="V315" s="294"/>
      <c r="W315" s="294"/>
      <c r="X315" s="294"/>
      <c r="Y315" s="294"/>
      <c r="Z315" s="294"/>
      <c r="AA315" s="294"/>
      <c r="AB315" s="294"/>
      <c r="AC315" s="294"/>
      <c r="AD315" s="294"/>
      <c r="AE315" s="294"/>
      <c r="AF315" s="294"/>
      <c r="AG315" s="294"/>
      <c r="AH315" s="294"/>
      <c r="AI315" s="294"/>
      <c r="AJ315" s="294"/>
      <c r="AK315" s="294"/>
      <c r="AL315" s="294"/>
      <c r="AM315" s="294"/>
      <c r="AN315" s="294"/>
      <c r="AO315" s="294"/>
      <c r="AP315" s="294"/>
      <c r="AQ315" s="294"/>
      <c r="AR315" s="294"/>
      <c r="AS315" s="294"/>
      <c r="AT315" s="294"/>
      <c r="AU315" s="294"/>
      <c r="AV315" s="294"/>
      <c r="AW315" s="294"/>
      <c r="AX315" s="294"/>
      <c r="AY315" s="294"/>
      <c r="AZ315" s="294"/>
      <c r="BA315" s="294"/>
      <c r="BB315" s="294"/>
      <c r="BC315" s="294"/>
      <c r="BD315" s="294"/>
      <c r="BE315" s="294"/>
      <c r="BF315" s="294"/>
      <c r="BG315" s="294"/>
      <c r="BH315" s="294"/>
      <c r="BI315" s="294"/>
      <c r="BJ315" s="294"/>
      <c r="BK315" s="294"/>
      <c r="BL315" s="294"/>
      <c r="BM315" s="294"/>
      <c r="BN315" s="294"/>
      <c r="BO315" s="294"/>
    </row>
    <row r="316" hidden="1" outlineLevel="1">
      <c r="A316" s="294"/>
      <c r="B316" s="333"/>
      <c r="D316" s="134"/>
      <c r="E316" s="294"/>
      <c r="F316" s="307"/>
      <c r="G316" s="307"/>
      <c r="H316" s="285"/>
      <c r="I316" s="294"/>
      <c r="J316" s="294"/>
      <c r="N316" s="294"/>
      <c r="O316" s="294"/>
      <c r="P316" s="294"/>
      <c r="Q316" s="294"/>
      <c r="R316" s="294"/>
      <c r="S316" s="294"/>
      <c r="T316" s="294"/>
      <c r="U316" s="294"/>
      <c r="V316" s="294"/>
      <c r="W316" s="294"/>
      <c r="X316" s="294"/>
      <c r="Y316" s="294"/>
      <c r="Z316" s="294"/>
      <c r="AA316" s="294"/>
      <c r="AB316" s="294"/>
      <c r="AC316" s="294"/>
      <c r="AD316" s="294"/>
      <c r="AE316" s="294"/>
      <c r="AF316" s="294"/>
      <c r="AG316" s="294"/>
      <c r="AH316" s="294"/>
      <c r="AI316" s="294"/>
      <c r="AJ316" s="294"/>
      <c r="AK316" s="294"/>
      <c r="AL316" s="294"/>
      <c r="AM316" s="294"/>
      <c r="AN316" s="294"/>
      <c r="AO316" s="294"/>
      <c r="AP316" s="294"/>
      <c r="AQ316" s="294"/>
      <c r="AR316" s="294"/>
      <c r="AS316" s="294"/>
      <c r="AT316" s="294"/>
      <c r="AU316" s="294"/>
      <c r="AV316" s="294"/>
      <c r="AW316" s="294"/>
      <c r="AX316" s="294"/>
      <c r="AY316" s="294"/>
      <c r="AZ316" s="294"/>
      <c r="BA316" s="294"/>
      <c r="BB316" s="294"/>
      <c r="BC316" s="294"/>
      <c r="BD316" s="294"/>
      <c r="BE316" s="294"/>
      <c r="BF316" s="294"/>
      <c r="BG316" s="294"/>
      <c r="BH316" s="294"/>
      <c r="BI316" s="294"/>
      <c r="BJ316" s="294"/>
      <c r="BK316" s="294"/>
      <c r="BL316" s="294"/>
      <c r="BM316" s="294"/>
      <c r="BN316" s="294"/>
      <c r="BO316" s="294"/>
    </row>
    <row r="317" hidden="1" outlineLevel="1">
      <c r="A317" s="294"/>
      <c r="B317" s="333"/>
      <c r="D317" s="134"/>
      <c r="E317" s="294"/>
      <c r="F317" s="307"/>
      <c r="G317" s="307"/>
      <c r="H317" s="285"/>
      <c r="I317" s="294"/>
      <c r="J317" s="294"/>
      <c r="N317" s="294"/>
      <c r="O317" s="294"/>
      <c r="P317" s="294"/>
      <c r="Q317" s="294"/>
      <c r="R317" s="294"/>
      <c r="S317" s="294"/>
      <c r="T317" s="294"/>
      <c r="U317" s="294"/>
      <c r="V317" s="294"/>
      <c r="W317" s="294"/>
      <c r="X317" s="294"/>
      <c r="Y317" s="294"/>
      <c r="Z317" s="294"/>
      <c r="AA317" s="294"/>
      <c r="AB317" s="294"/>
      <c r="AC317" s="294"/>
      <c r="AD317" s="294"/>
      <c r="AE317" s="294"/>
      <c r="AF317" s="294"/>
      <c r="AG317" s="294"/>
      <c r="AH317" s="294"/>
      <c r="AI317" s="294"/>
      <c r="AJ317" s="294"/>
      <c r="AK317" s="294"/>
      <c r="AL317" s="294"/>
      <c r="AM317" s="294"/>
      <c r="AN317" s="294"/>
      <c r="AO317" s="294"/>
      <c r="AP317" s="294"/>
      <c r="AQ317" s="294"/>
      <c r="AR317" s="294"/>
      <c r="AS317" s="294"/>
      <c r="AT317" s="294"/>
      <c r="AU317" s="294"/>
      <c r="AV317" s="294"/>
      <c r="AW317" s="294"/>
      <c r="AX317" s="294"/>
      <c r="AY317" s="294"/>
      <c r="AZ317" s="294"/>
      <c r="BA317" s="294"/>
      <c r="BB317" s="294"/>
      <c r="BC317" s="294"/>
      <c r="BD317" s="294"/>
      <c r="BE317" s="294"/>
      <c r="BF317" s="294"/>
      <c r="BG317" s="294"/>
      <c r="BH317" s="294"/>
      <c r="BI317" s="294"/>
      <c r="BJ317" s="294"/>
      <c r="BK317" s="294"/>
      <c r="BL317" s="294"/>
      <c r="BM317" s="294"/>
      <c r="BN317" s="294"/>
      <c r="BO317" s="294"/>
    </row>
    <row r="318" hidden="1" outlineLevel="1">
      <c r="A318" s="294"/>
      <c r="B318" s="333"/>
      <c r="D318" s="134"/>
      <c r="E318" s="294"/>
      <c r="F318" s="307"/>
      <c r="G318" s="307"/>
      <c r="H318" s="285"/>
      <c r="I318" s="294"/>
      <c r="J318" s="294"/>
      <c r="N318" s="294"/>
      <c r="O318" s="294"/>
      <c r="P318" s="294"/>
      <c r="Q318" s="294"/>
      <c r="R318" s="294"/>
      <c r="S318" s="294"/>
      <c r="T318" s="294"/>
      <c r="U318" s="294"/>
      <c r="V318" s="294"/>
      <c r="W318" s="294"/>
      <c r="X318" s="294"/>
      <c r="Y318" s="294"/>
      <c r="Z318" s="294"/>
      <c r="AA318" s="294"/>
      <c r="AB318" s="294"/>
      <c r="AC318" s="294"/>
      <c r="AD318" s="294"/>
      <c r="AE318" s="294"/>
      <c r="AF318" s="294"/>
      <c r="AG318" s="294"/>
      <c r="AH318" s="294"/>
      <c r="AI318" s="294"/>
      <c r="AJ318" s="294"/>
      <c r="AK318" s="294"/>
      <c r="AL318" s="294"/>
      <c r="AM318" s="294"/>
      <c r="AN318" s="294"/>
      <c r="AO318" s="294"/>
      <c r="AP318" s="294"/>
      <c r="AQ318" s="294"/>
      <c r="AR318" s="294"/>
      <c r="AS318" s="294"/>
      <c r="AT318" s="294"/>
      <c r="AU318" s="294"/>
      <c r="AV318" s="294"/>
      <c r="AW318" s="294"/>
      <c r="AX318" s="294"/>
      <c r="AY318" s="294"/>
      <c r="AZ318" s="294"/>
      <c r="BA318" s="294"/>
      <c r="BB318" s="294"/>
      <c r="BC318" s="294"/>
      <c r="BD318" s="294"/>
      <c r="BE318" s="294"/>
      <c r="BF318" s="294"/>
      <c r="BG318" s="294"/>
      <c r="BH318" s="294"/>
      <c r="BI318" s="294"/>
      <c r="BJ318" s="294"/>
      <c r="BK318" s="294"/>
      <c r="BL318" s="294"/>
      <c r="BM318" s="294"/>
      <c r="BN318" s="294"/>
      <c r="BO318" s="294"/>
    </row>
    <row r="319" hidden="1" outlineLevel="1">
      <c r="A319" s="294"/>
      <c r="B319" s="333"/>
      <c r="D319" s="134"/>
      <c r="E319" s="294"/>
      <c r="F319" s="307"/>
      <c r="G319" s="307"/>
      <c r="H319" s="285"/>
      <c r="I319" s="294"/>
      <c r="J319" s="294"/>
      <c r="N319" s="294"/>
      <c r="O319" s="294"/>
      <c r="P319" s="294"/>
      <c r="Q319" s="294"/>
      <c r="R319" s="294"/>
      <c r="S319" s="294"/>
      <c r="T319" s="294"/>
      <c r="U319" s="294"/>
      <c r="V319" s="294"/>
      <c r="W319" s="294"/>
      <c r="X319" s="294"/>
      <c r="Y319" s="294"/>
      <c r="Z319" s="294"/>
      <c r="AA319" s="294"/>
      <c r="AB319" s="294"/>
      <c r="AC319" s="294"/>
      <c r="AD319" s="294"/>
      <c r="AE319" s="294"/>
      <c r="AF319" s="294"/>
      <c r="AG319" s="294"/>
      <c r="AH319" s="294"/>
      <c r="AI319" s="294"/>
      <c r="AJ319" s="294"/>
      <c r="AK319" s="294"/>
      <c r="AL319" s="294"/>
      <c r="AM319" s="294"/>
      <c r="AN319" s="294"/>
      <c r="AO319" s="294"/>
      <c r="AP319" s="294"/>
      <c r="AQ319" s="294"/>
      <c r="AR319" s="294"/>
      <c r="AS319" s="294"/>
      <c r="AT319" s="294"/>
      <c r="AU319" s="294"/>
      <c r="AV319" s="294"/>
      <c r="AW319" s="294"/>
      <c r="AX319" s="294"/>
      <c r="AY319" s="294"/>
      <c r="AZ319" s="294"/>
      <c r="BA319" s="294"/>
      <c r="BB319" s="294"/>
      <c r="BC319" s="294"/>
      <c r="BD319" s="294"/>
      <c r="BE319" s="294"/>
      <c r="BF319" s="294"/>
      <c r="BG319" s="294"/>
      <c r="BH319" s="294"/>
      <c r="BI319" s="294"/>
      <c r="BJ319" s="294"/>
      <c r="BK319" s="294"/>
      <c r="BL319" s="294"/>
      <c r="BM319" s="294"/>
      <c r="BN319" s="294"/>
      <c r="BO319" s="294"/>
    </row>
    <row r="320" hidden="1" outlineLevel="1">
      <c r="A320" s="294"/>
      <c r="B320" s="333"/>
      <c r="D320" s="134"/>
      <c r="E320" s="294"/>
      <c r="F320" s="307"/>
      <c r="G320" s="307"/>
      <c r="H320" s="285"/>
      <c r="I320" s="294"/>
      <c r="J320" s="294"/>
      <c r="N320" s="294"/>
      <c r="O320" s="294"/>
      <c r="P320" s="294"/>
      <c r="Q320" s="294"/>
      <c r="R320" s="294"/>
      <c r="S320" s="294"/>
      <c r="T320" s="294"/>
      <c r="U320" s="294"/>
      <c r="V320" s="294"/>
      <c r="W320" s="294"/>
      <c r="X320" s="294"/>
      <c r="Y320" s="294"/>
      <c r="Z320" s="294"/>
      <c r="AA320" s="294"/>
      <c r="AB320" s="294"/>
      <c r="AC320" s="294"/>
      <c r="AD320" s="294"/>
      <c r="AE320" s="294"/>
      <c r="AF320" s="294"/>
      <c r="AG320" s="294"/>
      <c r="AH320" s="294"/>
      <c r="AI320" s="294"/>
      <c r="AJ320" s="294"/>
      <c r="AK320" s="294"/>
      <c r="AL320" s="294"/>
      <c r="AM320" s="294"/>
      <c r="AN320" s="294"/>
      <c r="AO320" s="294"/>
      <c r="AP320" s="294"/>
      <c r="AQ320" s="294"/>
      <c r="AR320" s="294"/>
      <c r="AS320" s="294"/>
      <c r="AT320" s="294"/>
      <c r="AU320" s="294"/>
      <c r="AV320" s="294"/>
      <c r="AW320" s="294"/>
      <c r="AX320" s="294"/>
      <c r="AY320" s="294"/>
      <c r="AZ320" s="294"/>
      <c r="BA320" s="294"/>
      <c r="BB320" s="294"/>
      <c r="BC320" s="294"/>
      <c r="BD320" s="294"/>
      <c r="BE320" s="294"/>
      <c r="BF320" s="294"/>
      <c r="BG320" s="294"/>
      <c r="BH320" s="294"/>
      <c r="BI320" s="294"/>
      <c r="BJ320" s="294"/>
      <c r="BK320" s="294"/>
      <c r="BL320" s="294"/>
      <c r="BM320" s="294"/>
      <c r="BN320" s="294"/>
      <c r="BO320" s="294"/>
    </row>
    <row r="321" hidden="1" outlineLevel="1">
      <c r="A321" s="294"/>
      <c r="B321" s="333"/>
      <c r="D321" s="134"/>
      <c r="E321" s="294"/>
      <c r="F321" s="307"/>
      <c r="G321" s="307"/>
      <c r="H321" s="285"/>
      <c r="I321" s="294"/>
      <c r="J321" s="294"/>
      <c r="N321" s="294"/>
      <c r="O321" s="294"/>
      <c r="P321" s="294"/>
      <c r="Q321" s="294"/>
      <c r="R321" s="294"/>
      <c r="S321" s="294"/>
      <c r="T321" s="294"/>
      <c r="U321" s="294"/>
      <c r="V321" s="294"/>
      <c r="W321" s="294"/>
      <c r="X321" s="294"/>
      <c r="Y321" s="294"/>
      <c r="Z321" s="294"/>
      <c r="AA321" s="294"/>
      <c r="AB321" s="294"/>
      <c r="AC321" s="294"/>
      <c r="AD321" s="294"/>
      <c r="AE321" s="294"/>
      <c r="AF321" s="294"/>
      <c r="AG321" s="294"/>
      <c r="AH321" s="294"/>
      <c r="AI321" s="294"/>
      <c r="AJ321" s="294"/>
      <c r="AK321" s="294"/>
      <c r="AL321" s="294"/>
      <c r="AM321" s="294"/>
      <c r="AN321" s="294"/>
      <c r="AO321" s="294"/>
      <c r="AP321" s="294"/>
      <c r="AQ321" s="294"/>
      <c r="AR321" s="294"/>
      <c r="AS321" s="294"/>
      <c r="AT321" s="294"/>
      <c r="AU321" s="294"/>
      <c r="AV321" s="294"/>
      <c r="AW321" s="294"/>
      <c r="AX321" s="294"/>
      <c r="AY321" s="294"/>
      <c r="AZ321" s="294"/>
      <c r="BA321" s="294"/>
      <c r="BB321" s="294"/>
      <c r="BC321" s="294"/>
      <c r="BD321" s="294"/>
      <c r="BE321" s="294"/>
      <c r="BF321" s="294"/>
      <c r="BG321" s="294"/>
      <c r="BH321" s="294"/>
      <c r="BI321" s="294"/>
      <c r="BJ321" s="294"/>
      <c r="BK321" s="294"/>
      <c r="BL321" s="294"/>
      <c r="BM321" s="294"/>
      <c r="BN321" s="294"/>
      <c r="BO321" s="294"/>
    </row>
    <row r="322" hidden="1" outlineLevel="1">
      <c r="A322" s="294"/>
      <c r="B322" s="333"/>
      <c r="D322" s="134"/>
      <c r="E322" s="294"/>
      <c r="F322" s="307"/>
      <c r="G322" s="307"/>
      <c r="H322" s="285"/>
      <c r="I322" s="294"/>
      <c r="J322" s="294"/>
      <c r="N322" s="294"/>
      <c r="O322" s="294"/>
      <c r="P322" s="294"/>
      <c r="Q322" s="294"/>
      <c r="R322" s="294"/>
      <c r="S322" s="294"/>
      <c r="T322" s="294"/>
      <c r="U322" s="294"/>
      <c r="V322" s="294"/>
      <c r="W322" s="294"/>
      <c r="X322" s="294"/>
      <c r="Y322" s="294"/>
      <c r="Z322" s="294"/>
      <c r="AA322" s="294"/>
      <c r="AB322" s="294"/>
      <c r="AC322" s="294"/>
      <c r="AD322" s="294"/>
      <c r="AE322" s="294"/>
      <c r="AF322" s="294"/>
      <c r="AG322" s="294"/>
      <c r="AH322" s="294"/>
      <c r="AI322" s="294"/>
      <c r="AJ322" s="294"/>
      <c r="AK322" s="294"/>
      <c r="AL322" s="294"/>
      <c r="AM322" s="294"/>
      <c r="AN322" s="294"/>
      <c r="AO322" s="294"/>
      <c r="AP322" s="294"/>
      <c r="AQ322" s="294"/>
      <c r="AR322" s="294"/>
      <c r="AS322" s="294"/>
      <c r="AT322" s="294"/>
      <c r="AU322" s="294"/>
      <c r="AV322" s="294"/>
      <c r="AW322" s="294"/>
      <c r="AX322" s="294"/>
      <c r="AY322" s="294"/>
      <c r="AZ322" s="294"/>
      <c r="BA322" s="294"/>
      <c r="BB322" s="294"/>
      <c r="BC322" s="294"/>
      <c r="BD322" s="294"/>
      <c r="BE322" s="294"/>
      <c r="BF322" s="294"/>
      <c r="BG322" s="294"/>
      <c r="BH322" s="294"/>
      <c r="BI322" s="294"/>
      <c r="BJ322" s="294"/>
      <c r="BK322" s="294"/>
      <c r="BL322" s="294"/>
      <c r="BM322" s="294"/>
      <c r="BN322" s="294"/>
      <c r="BO322" s="294"/>
    </row>
    <row r="323" hidden="1" outlineLevel="1">
      <c r="A323" s="294"/>
      <c r="B323" s="333"/>
      <c r="D323" s="134"/>
      <c r="E323" s="294"/>
      <c r="F323" s="307"/>
      <c r="G323" s="307"/>
      <c r="H323" s="285"/>
      <c r="I323" s="294"/>
      <c r="J323" s="294"/>
      <c r="N323" s="294"/>
      <c r="O323" s="294"/>
      <c r="P323" s="294"/>
      <c r="Q323" s="294"/>
      <c r="R323" s="294"/>
      <c r="S323" s="294"/>
      <c r="T323" s="294"/>
      <c r="U323" s="294"/>
      <c r="V323" s="294"/>
      <c r="W323" s="294"/>
      <c r="X323" s="294"/>
      <c r="Y323" s="294"/>
      <c r="Z323" s="294"/>
      <c r="AA323" s="294"/>
      <c r="AB323" s="294"/>
      <c r="AC323" s="294"/>
      <c r="AD323" s="294"/>
      <c r="AE323" s="294"/>
      <c r="AF323" s="294"/>
      <c r="AG323" s="294"/>
      <c r="AH323" s="294"/>
      <c r="AI323" s="294"/>
      <c r="AJ323" s="294"/>
      <c r="AK323" s="294"/>
      <c r="AL323" s="294"/>
      <c r="AM323" s="294"/>
      <c r="AN323" s="294"/>
      <c r="AO323" s="294"/>
      <c r="AP323" s="294"/>
      <c r="AQ323" s="294"/>
      <c r="AR323" s="294"/>
      <c r="AS323" s="294"/>
      <c r="AT323" s="294"/>
      <c r="AU323" s="294"/>
      <c r="AV323" s="294"/>
      <c r="AW323" s="294"/>
      <c r="AX323" s="294"/>
      <c r="AY323" s="294"/>
      <c r="AZ323" s="294"/>
      <c r="BA323" s="294"/>
      <c r="BB323" s="294"/>
      <c r="BC323" s="294"/>
      <c r="BD323" s="294"/>
      <c r="BE323" s="294"/>
      <c r="BF323" s="294"/>
      <c r="BG323" s="294"/>
      <c r="BH323" s="294"/>
      <c r="BI323" s="294"/>
      <c r="BJ323" s="294"/>
      <c r="BK323" s="294"/>
      <c r="BL323" s="294"/>
      <c r="BM323" s="294"/>
      <c r="BN323" s="294"/>
      <c r="BO323" s="294"/>
    </row>
    <row r="324" hidden="1" outlineLevel="1">
      <c r="A324" s="294"/>
      <c r="B324" s="333"/>
      <c r="D324" s="134"/>
      <c r="E324" s="294"/>
      <c r="F324" s="307"/>
      <c r="G324" s="307"/>
      <c r="H324" s="285"/>
      <c r="I324" s="294"/>
      <c r="J324" s="294"/>
      <c r="N324" s="294"/>
      <c r="O324" s="294"/>
      <c r="P324" s="294"/>
      <c r="Q324" s="294"/>
      <c r="R324" s="294"/>
      <c r="S324" s="294"/>
      <c r="T324" s="294"/>
      <c r="U324" s="294"/>
      <c r="V324" s="294"/>
      <c r="W324" s="294"/>
      <c r="X324" s="294"/>
      <c r="Y324" s="294"/>
      <c r="Z324" s="294"/>
      <c r="AA324" s="294"/>
      <c r="AB324" s="294"/>
      <c r="AC324" s="294"/>
      <c r="AD324" s="294"/>
      <c r="AE324" s="294"/>
      <c r="AF324" s="294"/>
      <c r="AG324" s="294"/>
      <c r="AH324" s="294"/>
      <c r="AI324" s="294"/>
      <c r="AJ324" s="294"/>
      <c r="AK324" s="294"/>
      <c r="AL324" s="294"/>
      <c r="AM324" s="294"/>
      <c r="AN324" s="294"/>
      <c r="AO324" s="294"/>
      <c r="AP324" s="294"/>
      <c r="AQ324" s="294"/>
      <c r="AR324" s="294"/>
      <c r="AS324" s="294"/>
      <c r="AT324" s="294"/>
      <c r="AU324" s="294"/>
      <c r="AV324" s="294"/>
      <c r="AW324" s="294"/>
      <c r="AX324" s="294"/>
      <c r="AY324" s="294"/>
      <c r="AZ324" s="294"/>
      <c r="BA324" s="294"/>
      <c r="BB324" s="294"/>
      <c r="BC324" s="294"/>
      <c r="BD324" s="294"/>
      <c r="BE324" s="294"/>
      <c r="BF324" s="294"/>
      <c r="BG324" s="294"/>
      <c r="BH324" s="294"/>
      <c r="BI324" s="294"/>
      <c r="BJ324" s="294"/>
      <c r="BK324" s="294"/>
      <c r="BL324" s="294"/>
      <c r="BM324" s="294"/>
      <c r="BN324" s="294"/>
      <c r="BO324" s="294"/>
    </row>
    <row r="325" hidden="1" outlineLevel="1">
      <c r="A325" s="294"/>
      <c r="B325" s="333"/>
      <c r="D325" s="134"/>
      <c r="E325" s="294"/>
      <c r="F325" s="307"/>
      <c r="G325" s="307"/>
      <c r="H325" s="285"/>
      <c r="I325" s="294"/>
      <c r="J325" s="294"/>
      <c r="N325" s="294"/>
      <c r="O325" s="294"/>
      <c r="P325" s="294"/>
      <c r="Q325" s="294"/>
      <c r="R325" s="294"/>
      <c r="S325" s="294"/>
      <c r="T325" s="294"/>
      <c r="U325" s="294"/>
      <c r="V325" s="294"/>
      <c r="W325" s="294"/>
      <c r="X325" s="294"/>
      <c r="Y325" s="294"/>
      <c r="Z325" s="294"/>
      <c r="AA325" s="294"/>
      <c r="AB325" s="294"/>
      <c r="AC325" s="294"/>
      <c r="AD325" s="294"/>
      <c r="AE325" s="294"/>
      <c r="AF325" s="294"/>
      <c r="AG325" s="294"/>
      <c r="AH325" s="294"/>
      <c r="AI325" s="294"/>
      <c r="AJ325" s="294"/>
      <c r="AK325" s="294"/>
      <c r="AL325" s="294"/>
      <c r="AM325" s="294"/>
      <c r="AN325" s="294"/>
      <c r="AO325" s="294"/>
      <c r="AP325" s="294"/>
      <c r="AQ325" s="294"/>
      <c r="AR325" s="294"/>
      <c r="AS325" s="294"/>
      <c r="AT325" s="294"/>
      <c r="AU325" s="294"/>
      <c r="AV325" s="294"/>
      <c r="AW325" s="294"/>
      <c r="AX325" s="294"/>
      <c r="AY325" s="294"/>
      <c r="AZ325" s="294"/>
      <c r="BA325" s="294"/>
      <c r="BB325" s="294"/>
      <c r="BC325" s="294"/>
      <c r="BD325" s="294"/>
      <c r="BE325" s="294"/>
      <c r="BF325" s="294"/>
      <c r="BG325" s="294"/>
      <c r="BH325" s="294"/>
      <c r="BI325" s="294"/>
      <c r="BJ325" s="294"/>
      <c r="BK325" s="294"/>
      <c r="BL325" s="294"/>
      <c r="BM325" s="294"/>
      <c r="BN325" s="294"/>
      <c r="BO325" s="294"/>
    </row>
    <row r="326" hidden="1" outlineLevel="1">
      <c r="A326" s="294"/>
      <c r="B326" s="333"/>
      <c r="D326" s="134"/>
      <c r="E326" s="294"/>
      <c r="F326" s="307"/>
      <c r="G326" s="307"/>
      <c r="H326" s="285"/>
      <c r="I326" s="294"/>
      <c r="J326" s="294"/>
      <c r="N326" s="294"/>
      <c r="O326" s="294"/>
      <c r="P326" s="294"/>
      <c r="Q326" s="294"/>
      <c r="R326" s="294"/>
      <c r="S326" s="294"/>
      <c r="T326" s="294"/>
      <c r="U326" s="294"/>
      <c r="V326" s="294"/>
      <c r="W326" s="294"/>
      <c r="X326" s="294"/>
      <c r="Y326" s="294"/>
      <c r="Z326" s="294"/>
      <c r="AA326" s="294"/>
      <c r="AB326" s="294"/>
      <c r="AC326" s="294"/>
      <c r="AD326" s="294"/>
      <c r="AE326" s="294"/>
      <c r="AF326" s="294"/>
      <c r="AG326" s="294"/>
      <c r="AH326" s="294"/>
      <c r="AI326" s="294"/>
      <c r="AJ326" s="294"/>
      <c r="AK326" s="294"/>
      <c r="AL326" s="294"/>
      <c r="AM326" s="294"/>
      <c r="AN326" s="294"/>
      <c r="AO326" s="294"/>
      <c r="AP326" s="294"/>
      <c r="AQ326" s="294"/>
      <c r="AR326" s="294"/>
      <c r="AS326" s="294"/>
      <c r="AT326" s="294"/>
      <c r="AU326" s="294"/>
      <c r="AV326" s="294"/>
      <c r="AW326" s="294"/>
      <c r="AX326" s="294"/>
      <c r="AY326" s="294"/>
      <c r="AZ326" s="294"/>
      <c r="BA326" s="294"/>
      <c r="BB326" s="294"/>
      <c r="BC326" s="294"/>
      <c r="BD326" s="294"/>
      <c r="BE326" s="294"/>
      <c r="BF326" s="294"/>
      <c r="BG326" s="294"/>
      <c r="BH326" s="294"/>
      <c r="BI326" s="294"/>
      <c r="BJ326" s="294"/>
      <c r="BK326" s="294"/>
      <c r="BL326" s="294"/>
      <c r="BM326" s="294"/>
      <c r="BN326" s="294"/>
      <c r="BO326" s="294"/>
    </row>
    <row r="327" hidden="1" outlineLevel="1">
      <c r="A327" s="294"/>
      <c r="B327" s="333"/>
      <c r="D327" s="134"/>
      <c r="E327" s="294"/>
      <c r="F327" s="307"/>
      <c r="G327" s="307"/>
      <c r="H327" s="285"/>
      <c r="I327" s="294"/>
      <c r="J327" s="294"/>
      <c r="N327" s="294"/>
      <c r="O327" s="294"/>
      <c r="P327" s="294"/>
      <c r="Q327" s="294"/>
      <c r="R327" s="294"/>
      <c r="S327" s="294"/>
      <c r="T327" s="294"/>
      <c r="U327" s="294"/>
      <c r="V327" s="294"/>
      <c r="W327" s="294"/>
      <c r="X327" s="294"/>
      <c r="Y327" s="294"/>
      <c r="Z327" s="294"/>
      <c r="AA327" s="294"/>
      <c r="AB327" s="294"/>
      <c r="AC327" s="294"/>
      <c r="AD327" s="294"/>
      <c r="AE327" s="294"/>
      <c r="AF327" s="294"/>
      <c r="AG327" s="294"/>
      <c r="AH327" s="294"/>
      <c r="AI327" s="294"/>
      <c r="AJ327" s="294"/>
      <c r="AK327" s="294"/>
      <c r="AL327" s="294"/>
      <c r="AM327" s="294"/>
      <c r="AN327" s="294"/>
      <c r="AO327" s="294"/>
      <c r="AP327" s="294"/>
      <c r="AQ327" s="294"/>
      <c r="AR327" s="294"/>
      <c r="AS327" s="294"/>
      <c r="AT327" s="294"/>
      <c r="AU327" s="294"/>
      <c r="AV327" s="294"/>
      <c r="AW327" s="294"/>
      <c r="AX327" s="294"/>
      <c r="AY327" s="294"/>
      <c r="AZ327" s="294"/>
      <c r="BA327" s="294"/>
      <c r="BB327" s="294"/>
      <c r="BC327" s="294"/>
      <c r="BD327" s="294"/>
      <c r="BE327" s="294"/>
      <c r="BF327" s="294"/>
      <c r="BG327" s="294"/>
      <c r="BH327" s="294"/>
      <c r="BI327" s="294"/>
      <c r="BJ327" s="294"/>
      <c r="BK327" s="294"/>
      <c r="BL327" s="294"/>
      <c r="BM327" s="294"/>
      <c r="BN327" s="294"/>
      <c r="BO327" s="294"/>
    </row>
    <row r="328" hidden="1" outlineLevel="1">
      <c r="A328" s="294"/>
      <c r="B328" s="333"/>
      <c r="D328" s="134"/>
      <c r="E328" s="294"/>
      <c r="F328" s="307"/>
      <c r="G328" s="307"/>
      <c r="H328" s="285"/>
      <c r="I328" s="294"/>
      <c r="J328" s="294"/>
      <c r="N328" s="294"/>
      <c r="O328" s="294"/>
      <c r="P328" s="294"/>
      <c r="Q328" s="294"/>
      <c r="R328" s="294"/>
      <c r="S328" s="294"/>
      <c r="T328" s="294"/>
      <c r="U328" s="294"/>
      <c r="V328" s="294"/>
      <c r="W328" s="294"/>
      <c r="X328" s="294"/>
      <c r="Y328" s="294"/>
      <c r="Z328" s="294"/>
      <c r="AA328" s="294"/>
      <c r="AB328" s="294"/>
      <c r="AC328" s="294"/>
      <c r="AD328" s="294"/>
      <c r="AE328" s="294"/>
      <c r="AF328" s="294"/>
      <c r="AG328" s="294"/>
      <c r="AH328" s="294"/>
      <c r="AI328" s="294"/>
      <c r="AJ328" s="294"/>
      <c r="AK328" s="294"/>
      <c r="AL328" s="294"/>
      <c r="AM328" s="294"/>
      <c r="AN328" s="294"/>
      <c r="AO328" s="294"/>
      <c r="AP328" s="294"/>
      <c r="AQ328" s="294"/>
      <c r="AR328" s="294"/>
      <c r="AS328" s="294"/>
      <c r="AT328" s="294"/>
      <c r="AU328" s="294"/>
      <c r="AV328" s="294"/>
      <c r="AW328" s="294"/>
      <c r="AX328" s="294"/>
      <c r="AY328" s="294"/>
      <c r="AZ328" s="294"/>
      <c r="BA328" s="294"/>
      <c r="BB328" s="294"/>
      <c r="BC328" s="294"/>
      <c r="BD328" s="294"/>
      <c r="BE328" s="294"/>
      <c r="BF328" s="294"/>
      <c r="BG328" s="294"/>
      <c r="BH328" s="294"/>
      <c r="BI328" s="294"/>
      <c r="BJ328" s="294"/>
      <c r="BK328" s="294"/>
      <c r="BL328" s="294"/>
      <c r="BM328" s="294"/>
      <c r="BN328" s="294"/>
      <c r="BO328" s="294"/>
    </row>
    <row r="329" hidden="1" outlineLevel="1">
      <c r="A329" s="294"/>
      <c r="B329" s="333"/>
      <c r="D329" s="134"/>
      <c r="E329" s="294"/>
      <c r="F329" s="307"/>
      <c r="G329" s="307"/>
      <c r="H329" s="285"/>
      <c r="I329" s="294"/>
      <c r="J329" s="294"/>
      <c r="N329" s="294"/>
      <c r="O329" s="294"/>
      <c r="P329" s="294"/>
      <c r="Q329" s="294"/>
      <c r="R329" s="294"/>
      <c r="S329" s="294"/>
      <c r="T329" s="294"/>
      <c r="U329" s="294"/>
      <c r="V329" s="294"/>
      <c r="W329" s="294"/>
      <c r="X329" s="294"/>
      <c r="Y329" s="294"/>
      <c r="Z329" s="294"/>
      <c r="AA329" s="294"/>
      <c r="AB329" s="294"/>
      <c r="AC329" s="294"/>
      <c r="AD329" s="294"/>
      <c r="AE329" s="294"/>
      <c r="AF329" s="294"/>
      <c r="AG329" s="294"/>
      <c r="AH329" s="294"/>
      <c r="AI329" s="294"/>
      <c r="AJ329" s="294"/>
      <c r="AK329" s="294"/>
      <c r="AL329" s="294"/>
      <c r="AM329" s="294"/>
      <c r="AN329" s="294"/>
      <c r="AO329" s="294"/>
      <c r="AP329" s="294"/>
      <c r="AQ329" s="294"/>
      <c r="AR329" s="294"/>
      <c r="AS329" s="294"/>
      <c r="AT329" s="294"/>
      <c r="AU329" s="294"/>
      <c r="AV329" s="294"/>
      <c r="AW329" s="294"/>
      <c r="AX329" s="294"/>
      <c r="AY329" s="294"/>
      <c r="AZ329" s="294"/>
      <c r="BA329" s="294"/>
      <c r="BB329" s="294"/>
      <c r="BC329" s="294"/>
      <c r="BD329" s="294"/>
      <c r="BE329" s="294"/>
      <c r="BF329" s="294"/>
      <c r="BG329" s="294"/>
      <c r="BH329" s="294"/>
      <c r="BI329" s="294"/>
      <c r="BJ329" s="294"/>
      <c r="BK329" s="294"/>
      <c r="BL329" s="294"/>
      <c r="BM329" s="294"/>
      <c r="BN329" s="294"/>
      <c r="BO329" s="294"/>
    </row>
    <row r="330" hidden="1" outlineLevel="1">
      <c r="A330" s="294"/>
      <c r="B330" s="333"/>
      <c r="D330" s="134"/>
      <c r="E330" s="294"/>
      <c r="F330" s="307"/>
      <c r="G330" s="307"/>
      <c r="H330" s="285"/>
      <c r="I330" s="294"/>
      <c r="J330" s="294"/>
      <c r="N330" s="294"/>
      <c r="O330" s="294"/>
      <c r="P330" s="294"/>
      <c r="Q330" s="294"/>
      <c r="R330" s="294"/>
      <c r="S330" s="294"/>
      <c r="T330" s="294"/>
      <c r="U330" s="294"/>
      <c r="V330" s="294"/>
      <c r="W330" s="294"/>
      <c r="X330" s="294"/>
      <c r="Y330" s="294"/>
      <c r="Z330" s="294"/>
      <c r="AA330" s="294"/>
      <c r="AB330" s="294"/>
      <c r="AC330" s="294"/>
      <c r="AD330" s="294"/>
      <c r="AE330" s="294"/>
      <c r="AF330" s="294"/>
      <c r="AG330" s="294"/>
      <c r="AH330" s="294"/>
      <c r="AI330" s="294"/>
      <c r="AJ330" s="294"/>
      <c r="AK330" s="294"/>
      <c r="AL330" s="294"/>
      <c r="AM330" s="294"/>
      <c r="AN330" s="294"/>
      <c r="AO330" s="294"/>
      <c r="AP330" s="294"/>
      <c r="AQ330" s="294"/>
      <c r="AR330" s="294"/>
      <c r="AS330" s="294"/>
      <c r="AT330" s="294"/>
      <c r="AU330" s="294"/>
      <c r="AV330" s="294"/>
      <c r="AW330" s="294"/>
      <c r="AX330" s="294"/>
      <c r="AY330" s="294"/>
      <c r="AZ330" s="294"/>
      <c r="BA330" s="294"/>
      <c r="BB330" s="294"/>
      <c r="BC330" s="294"/>
      <c r="BD330" s="294"/>
      <c r="BE330" s="294"/>
      <c r="BF330" s="294"/>
      <c r="BG330" s="294"/>
      <c r="BH330" s="294"/>
      <c r="BI330" s="294"/>
      <c r="BJ330" s="294"/>
      <c r="BK330" s="294"/>
      <c r="BL330" s="294"/>
      <c r="BM330" s="294"/>
      <c r="BN330" s="294"/>
      <c r="BO330" s="294"/>
    </row>
    <row r="331" hidden="1" outlineLevel="1">
      <c r="A331" s="294"/>
      <c r="B331" s="333"/>
      <c r="D331" s="134"/>
      <c r="E331" s="294"/>
      <c r="F331" s="307"/>
      <c r="G331" s="307"/>
      <c r="H331" s="285"/>
      <c r="I331" s="294"/>
      <c r="J331" s="294"/>
      <c r="N331" s="294"/>
      <c r="O331" s="294"/>
      <c r="P331" s="294"/>
      <c r="Q331" s="294"/>
      <c r="R331" s="294"/>
      <c r="S331" s="294"/>
      <c r="T331" s="294"/>
      <c r="U331" s="294"/>
      <c r="V331" s="294"/>
      <c r="W331" s="294"/>
      <c r="X331" s="294"/>
      <c r="Y331" s="294"/>
      <c r="Z331" s="294"/>
      <c r="AA331" s="294"/>
      <c r="AB331" s="294"/>
      <c r="AC331" s="294"/>
      <c r="AD331" s="294"/>
      <c r="AE331" s="294"/>
      <c r="AF331" s="294"/>
      <c r="AG331" s="294"/>
      <c r="AH331" s="294"/>
      <c r="AI331" s="294"/>
      <c r="AJ331" s="294"/>
      <c r="AK331" s="294"/>
      <c r="AL331" s="294"/>
      <c r="AM331" s="294"/>
      <c r="AN331" s="294"/>
      <c r="AO331" s="294"/>
      <c r="AP331" s="294"/>
      <c r="AQ331" s="294"/>
      <c r="AR331" s="294"/>
      <c r="AS331" s="294"/>
      <c r="AT331" s="294"/>
      <c r="AU331" s="294"/>
      <c r="AV331" s="294"/>
      <c r="AW331" s="294"/>
      <c r="AX331" s="294"/>
      <c r="AY331" s="294"/>
      <c r="AZ331" s="294"/>
      <c r="BA331" s="294"/>
      <c r="BB331" s="294"/>
      <c r="BC331" s="294"/>
      <c r="BD331" s="294"/>
      <c r="BE331" s="294"/>
      <c r="BF331" s="294"/>
      <c r="BG331" s="294"/>
      <c r="BH331" s="294"/>
      <c r="BI331" s="294"/>
      <c r="BJ331" s="294"/>
      <c r="BK331" s="294"/>
      <c r="BL331" s="294"/>
      <c r="BM331" s="294"/>
      <c r="BN331" s="294"/>
      <c r="BO331" s="294"/>
    </row>
    <row r="332" hidden="1" outlineLevel="1">
      <c r="A332" s="294"/>
      <c r="B332" s="333"/>
      <c r="D332" s="134"/>
      <c r="E332" s="294"/>
      <c r="F332" s="307"/>
      <c r="G332" s="307"/>
      <c r="H332" s="285"/>
      <c r="I332" s="294"/>
      <c r="J332" s="294"/>
      <c r="N332" s="294"/>
      <c r="O332" s="294"/>
      <c r="P332" s="294"/>
      <c r="Q332" s="294"/>
      <c r="R332" s="294"/>
      <c r="S332" s="294"/>
      <c r="T332" s="294"/>
      <c r="U332" s="294"/>
      <c r="V332" s="294"/>
      <c r="W332" s="294"/>
      <c r="X332" s="294"/>
      <c r="Y332" s="294"/>
      <c r="Z332" s="294"/>
      <c r="AA332" s="294"/>
      <c r="AB332" s="294"/>
      <c r="AC332" s="294"/>
      <c r="AD332" s="294"/>
      <c r="AE332" s="294"/>
      <c r="AF332" s="294"/>
      <c r="AG332" s="294"/>
      <c r="AH332" s="294"/>
      <c r="AI332" s="294"/>
      <c r="AJ332" s="294"/>
      <c r="AK332" s="294"/>
      <c r="AL332" s="294"/>
      <c r="AM332" s="294"/>
      <c r="AN332" s="294"/>
      <c r="AO332" s="294"/>
      <c r="AP332" s="294"/>
      <c r="AQ332" s="294"/>
      <c r="AR332" s="294"/>
      <c r="AS332" s="294"/>
      <c r="AT332" s="294"/>
      <c r="AU332" s="294"/>
      <c r="AV332" s="294"/>
      <c r="AW332" s="294"/>
      <c r="AX332" s="294"/>
      <c r="AY332" s="294"/>
      <c r="AZ332" s="294"/>
      <c r="BA332" s="294"/>
      <c r="BB332" s="294"/>
      <c r="BC332" s="294"/>
      <c r="BD332" s="294"/>
      <c r="BE332" s="294"/>
      <c r="BF332" s="294"/>
      <c r="BG332" s="294"/>
      <c r="BH332" s="294"/>
      <c r="BI332" s="294"/>
      <c r="BJ332" s="294"/>
      <c r="BK332" s="294"/>
      <c r="BL332" s="294"/>
      <c r="BM332" s="294"/>
      <c r="BN332" s="294"/>
      <c r="BO332" s="294"/>
    </row>
    <row r="333" hidden="1" outlineLevel="1">
      <c r="A333" s="294"/>
      <c r="B333" s="333"/>
      <c r="D333" s="134"/>
      <c r="E333" s="294"/>
      <c r="F333" s="307"/>
      <c r="G333" s="307"/>
      <c r="H333" s="285"/>
      <c r="I333" s="294"/>
      <c r="J333" s="294"/>
      <c r="N333" s="294"/>
      <c r="O333" s="294"/>
      <c r="P333" s="294"/>
      <c r="Q333" s="294"/>
      <c r="R333" s="294"/>
      <c r="S333" s="294"/>
      <c r="T333" s="294"/>
      <c r="U333" s="294"/>
      <c r="V333" s="294"/>
      <c r="W333" s="294"/>
      <c r="X333" s="294"/>
      <c r="Y333" s="294"/>
      <c r="Z333" s="294"/>
      <c r="AA333" s="294"/>
      <c r="AB333" s="294"/>
      <c r="AC333" s="294"/>
      <c r="AD333" s="294"/>
      <c r="AE333" s="294"/>
      <c r="AF333" s="294"/>
      <c r="AG333" s="294"/>
      <c r="AH333" s="294"/>
      <c r="AI333" s="294"/>
      <c r="AJ333" s="294"/>
      <c r="AK333" s="294"/>
      <c r="AL333" s="294"/>
      <c r="AM333" s="294"/>
      <c r="AN333" s="294"/>
      <c r="AO333" s="294"/>
      <c r="AP333" s="294"/>
      <c r="AQ333" s="294"/>
      <c r="AR333" s="294"/>
      <c r="AS333" s="294"/>
      <c r="AT333" s="294"/>
      <c r="AU333" s="294"/>
      <c r="AV333" s="294"/>
      <c r="AW333" s="294"/>
      <c r="AX333" s="294"/>
      <c r="AY333" s="294"/>
      <c r="AZ333" s="294"/>
      <c r="BA333" s="294"/>
      <c r="BB333" s="294"/>
      <c r="BC333" s="294"/>
      <c r="BD333" s="294"/>
      <c r="BE333" s="294"/>
      <c r="BF333" s="294"/>
      <c r="BG333" s="294"/>
      <c r="BH333" s="294"/>
      <c r="BI333" s="294"/>
      <c r="BJ333" s="294"/>
      <c r="BK333" s="294"/>
      <c r="BL333" s="294"/>
      <c r="BM333" s="294"/>
      <c r="BN333" s="294"/>
      <c r="BO333" s="294"/>
    </row>
    <row r="334" hidden="1" outlineLevel="1">
      <c r="A334" s="294"/>
      <c r="B334" s="333"/>
      <c r="D334" s="134"/>
      <c r="E334" s="294"/>
      <c r="F334" s="307"/>
      <c r="G334" s="307"/>
      <c r="H334" s="285"/>
      <c r="I334" s="294"/>
      <c r="J334" s="294"/>
      <c r="N334" s="294"/>
      <c r="O334" s="294"/>
      <c r="P334" s="294"/>
      <c r="Q334" s="294"/>
      <c r="R334" s="294"/>
      <c r="S334" s="294"/>
      <c r="T334" s="294"/>
      <c r="U334" s="294"/>
      <c r="V334" s="294"/>
      <c r="W334" s="294"/>
      <c r="X334" s="294"/>
      <c r="Y334" s="294"/>
      <c r="Z334" s="294"/>
      <c r="AA334" s="294"/>
      <c r="AB334" s="294"/>
      <c r="AC334" s="294"/>
      <c r="AD334" s="294"/>
      <c r="AE334" s="294"/>
      <c r="AF334" s="294"/>
      <c r="AG334" s="294"/>
      <c r="AH334" s="294"/>
      <c r="AI334" s="294"/>
      <c r="AJ334" s="294"/>
      <c r="AK334" s="294"/>
      <c r="AL334" s="294"/>
      <c r="AM334" s="294"/>
      <c r="AN334" s="294"/>
      <c r="AO334" s="294"/>
      <c r="AP334" s="294"/>
      <c r="AQ334" s="294"/>
      <c r="AR334" s="294"/>
      <c r="AS334" s="294"/>
      <c r="AT334" s="294"/>
      <c r="AU334" s="294"/>
      <c r="AV334" s="294"/>
      <c r="AW334" s="294"/>
      <c r="AX334" s="294"/>
      <c r="AY334" s="294"/>
      <c r="AZ334" s="294"/>
      <c r="BA334" s="294"/>
      <c r="BB334" s="294"/>
      <c r="BC334" s="294"/>
      <c r="BD334" s="294"/>
      <c r="BE334" s="294"/>
      <c r="BF334" s="294"/>
      <c r="BG334" s="294"/>
      <c r="BH334" s="294"/>
      <c r="BI334" s="294"/>
      <c r="BJ334" s="294"/>
      <c r="BK334" s="294"/>
      <c r="BL334" s="294"/>
      <c r="BM334" s="294"/>
      <c r="BN334" s="294"/>
      <c r="BO334" s="294"/>
    </row>
    <row r="335" hidden="1" outlineLevel="1">
      <c r="A335" s="294"/>
      <c r="B335" s="333"/>
      <c r="D335" s="134"/>
      <c r="E335" s="294"/>
      <c r="F335" s="307"/>
      <c r="G335" s="307"/>
      <c r="H335" s="285"/>
      <c r="I335" s="294"/>
      <c r="J335" s="294"/>
      <c r="N335" s="294"/>
      <c r="O335" s="294"/>
      <c r="P335" s="294"/>
      <c r="Q335" s="294"/>
      <c r="R335" s="294"/>
      <c r="S335" s="294"/>
      <c r="T335" s="294"/>
      <c r="U335" s="294"/>
      <c r="V335" s="294"/>
      <c r="W335" s="294"/>
      <c r="X335" s="294"/>
      <c r="Y335" s="294"/>
      <c r="Z335" s="294"/>
      <c r="AA335" s="294"/>
      <c r="AB335" s="294"/>
      <c r="AC335" s="294"/>
      <c r="AD335" s="294"/>
      <c r="AE335" s="294"/>
      <c r="AF335" s="294"/>
      <c r="AG335" s="294"/>
      <c r="AH335" s="294"/>
      <c r="AI335" s="294"/>
      <c r="AJ335" s="294"/>
      <c r="AK335" s="294"/>
      <c r="AL335" s="294"/>
      <c r="AM335" s="294"/>
      <c r="AN335" s="294"/>
      <c r="AO335" s="294"/>
      <c r="AP335" s="294"/>
      <c r="AQ335" s="294"/>
      <c r="AR335" s="294"/>
      <c r="AS335" s="294"/>
      <c r="AT335" s="294"/>
      <c r="AU335" s="294"/>
      <c r="AV335" s="294"/>
      <c r="AW335" s="294"/>
      <c r="AX335" s="294"/>
      <c r="AY335" s="294"/>
      <c r="AZ335" s="294"/>
      <c r="BA335" s="294"/>
      <c r="BB335" s="294"/>
      <c r="BC335" s="294"/>
      <c r="BD335" s="294"/>
      <c r="BE335" s="294"/>
      <c r="BF335" s="294"/>
      <c r="BG335" s="294"/>
      <c r="BH335" s="294"/>
      <c r="BI335" s="294"/>
      <c r="BJ335" s="294"/>
      <c r="BK335" s="294"/>
      <c r="BL335" s="294"/>
      <c r="BM335" s="294"/>
      <c r="BN335" s="294"/>
      <c r="BO335" s="294"/>
    </row>
    <row r="336" hidden="1" outlineLevel="1">
      <c r="A336" s="294"/>
      <c r="B336" s="333"/>
      <c r="D336" s="134"/>
      <c r="E336" s="294"/>
      <c r="F336" s="307"/>
      <c r="G336" s="307"/>
      <c r="H336" s="285"/>
      <c r="I336" s="294"/>
      <c r="J336" s="294"/>
      <c r="N336" s="294"/>
      <c r="O336" s="294"/>
      <c r="P336" s="294"/>
      <c r="Q336" s="294"/>
      <c r="R336" s="294"/>
      <c r="S336" s="294"/>
      <c r="T336" s="294"/>
      <c r="U336" s="294"/>
      <c r="V336" s="294"/>
      <c r="W336" s="294"/>
      <c r="X336" s="294"/>
      <c r="Y336" s="294"/>
      <c r="Z336" s="294"/>
      <c r="AA336" s="294"/>
      <c r="AB336" s="294"/>
      <c r="AC336" s="294"/>
      <c r="AD336" s="294"/>
      <c r="AE336" s="294"/>
      <c r="AF336" s="294"/>
      <c r="AG336" s="294"/>
      <c r="AH336" s="294"/>
      <c r="AI336" s="294"/>
      <c r="AJ336" s="294"/>
      <c r="AK336" s="294"/>
      <c r="AL336" s="294"/>
      <c r="AM336" s="294"/>
      <c r="AN336" s="294"/>
      <c r="AO336" s="294"/>
      <c r="AP336" s="294"/>
      <c r="AQ336" s="294"/>
      <c r="AR336" s="294"/>
      <c r="AS336" s="294"/>
      <c r="AT336" s="294"/>
      <c r="AU336" s="294"/>
      <c r="AV336" s="294"/>
      <c r="AW336" s="294"/>
      <c r="AX336" s="294"/>
      <c r="AY336" s="294"/>
      <c r="AZ336" s="294"/>
      <c r="BA336" s="294"/>
      <c r="BB336" s="294"/>
      <c r="BC336" s="294"/>
      <c r="BD336" s="294"/>
      <c r="BE336" s="294"/>
      <c r="BF336" s="294"/>
      <c r="BG336" s="294"/>
      <c r="BH336" s="294"/>
      <c r="BI336" s="294"/>
      <c r="BJ336" s="294"/>
      <c r="BK336" s="294"/>
      <c r="BL336" s="294"/>
      <c r="BM336" s="294"/>
      <c r="BN336" s="294"/>
      <c r="BO336" s="294"/>
    </row>
    <row r="337" hidden="1" outlineLevel="1">
      <c r="A337" s="294"/>
      <c r="B337" s="333"/>
      <c r="D337" s="134"/>
      <c r="E337" s="294"/>
      <c r="F337" s="307"/>
      <c r="G337" s="307"/>
      <c r="H337" s="285"/>
      <c r="I337" s="294"/>
      <c r="J337" s="294"/>
      <c r="N337" s="294"/>
      <c r="O337" s="294"/>
      <c r="P337" s="294"/>
      <c r="Q337" s="294"/>
      <c r="R337" s="294"/>
      <c r="S337" s="294"/>
      <c r="T337" s="294"/>
      <c r="U337" s="294"/>
      <c r="V337" s="294"/>
      <c r="W337" s="294"/>
      <c r="X337" s="294"/>
      <c r="Y337" s="294"/>
      <c r="Z337" s="294"/>
      <c r="AA337" s="294"/>
      <c r="AB337" s="294"/>
      <c r="AC337" s="294"/>
      <c r="AD337" s="294"/>
      <c r="AE337" s="294"/>
      <c r="AF337" s="294"/>
      <c r="AG337" s="294"/>
      <c r="AH337" s="294"/>
      <c r="AI337" s="294"/>
      <c r="AJ337" s="294"/>
      <c r="AK337" s="294"/>
      <c r="AL337" s="294"/>
      <c r="AM337" s="294"/>
      <c r="AN337" s="294"/>
      <c r="AO337" s="294"/>
      <c r="AP337" s="294"/>
      <c r="AQ337" s="294"/>
      <c r="AR337" s="294"/>
      <c r="AS337" s="294"/>
      <c r="AT337" s="294"/>
      <c r="AU337" s="294"/>
      <c r="AV337" s="294"/>
      <c r="AW337" s="294"/>
      <c r="AX337" s="294"/>
      <c r="AY337" s="294"/>
      <c r="AZ337" s="294"/>
      <c r="BA337" s="294"/>
      <c r="BB337" s="294"/>
      <c r="BC337" s="294"/>
      <c r="BD337" s="294"/>
      <c r="BE337" s="294"/>
      <c r="BF337" s="294"/>
      <c r="BG337" s="294"/>
      <c r="BH337" s="294"/>
      <c r="BI337" s="294"/>
      <c r="BJ337" s="294"/>
      <c r="BK337" s="294"/>
      <c r="BL337" s="294"/>
      <c r="BM337" s="294"/>
      <c r="BN337" s="294"/>
      <c r="BO337" s="294"/>
    </row>
    <row r="338" hidden="1" outlineLevel="1">
      <c r="A338" s="294"/>
      <c r="B338" s="333"/>
      <c r="D338" s="134"/>
      <c r="E338" s="294"/>
      <c r="F338" s="307"/>
      <c r="G338" s="307"/>
      <c r="H338" s="285"/>
      <c r="I338" s="294"/>
      <c r="J338" s="294"/>
      <c r="N338" s="294"/>
      <c r="O338" s="294"/>
      <c r="P338" s="294"/>
      <c r="Q338" s="294"/>
      <c r="R338" s="294"/>
      <c r="S338" s="294"/>
      <c r="T338" s="294"/>
      <c r="U338" s="294"/>
      <c r="V338" s="294"/>
      <c r="W338" s="294"/>
      <c r="X338" s="294"/>
      <c r="Y338" s="294"/>
      <c r="Z338" s="294"/>
      <c r="AA338" s="294"/>
      <c r="AB338" s="294"/>
      <c r="AC338" s="294"/>
      <c r="AD338" s="294"/>
      <c r="AE338" s="294"/>
      <c r="AF338" s="294"/>
      <c r="AG338" s="294"/>
      <c r="AH338" s="294"/>
      <c r="AI338" s="294"/>
      <c r="AJ338" s="294"/>
      <c r="AK338" s="294"/>
      <c r="AL338" s="294"/>
      <c r="AM338" s="294"/>
      <c r="AN338" s="294"/>
      <c r="AO338" s="294"/>
      <c r="AP338" s="294"/>
      <c r="AQ338" s="294"/>
      <c r="AR338" s="294"/>
      <c r="AS338" s="294"/>
      <c r="AT338" s="294"/>
      <c r="AU338" s="294"/>
      <c r="AV338" s="294"/>
      <c r="AW338" s="294"/>
      <c r="AX338" s="294"/>
      <c r="AY338" s="294"/>
      <c r="AZ338" s="294"/>
      <c r="BA338" s="294"/>
      <c r="BB338" s="294"/>
      <c r="BC338" s="294"/>
      <c r="BD338" s="294"/>
      <c r="BE338" s="294"/>
      <c r="BF338" s="294"/>
      <c r="BG338" s="294"/>
      <c r="BH338" s="294"/>
      <c r="BI338" s="294"/>
      <c r="BJ338" s="294"/>
      <c r="BK338" s="294"/>
      <c r="BL338" s="294"/>
      <c r="BM338" s="294"/>
      <c r="BN338" s="294"/>
      <c r="BO338" s="294"/>
    </row>
    <row r="339" hidden="1" outlineLevel="1">
      <c r="A339" s="294"/>
      <c r="B339" s="333"/>
      <c r="D339" s="134"/>
      <c r="E339" s="294"/>
      <c r="F339" s="307"/>
      <c r="G339" s="307"/>
      <c r="H339" s="285"/>
      <c r="I339" s="294"/>
      <c r="J339" s="294"/>
      <c r="N339" s="294"/>
      <c r="O339" s="294"/>
      <c r="P339" s="294"/>
      <c r="Q339" s="294"/>
      <c r="R339" s="294"/>
      <c r="S339" s="294"/>
      <c r="T339" s="294"/>
      <c r="U339" s="294"/>
      <c r="V339" s="294"/>
      <c r="W339" s="294"/>
      <c r="X339" s="294"/>
      <c r="Y339" s="294"/>
      <c r="Z339" s="294"/>
      <c r="AA339" s="294"/>
      <c r="AB339" s="294"/>
      <c r="AC339" s="294"/>
      <c r="AD339" s="294"/>
      <c r="AE339" s="294"/>
      <c r="AF339" s="294"/>
      <c r="AG339" s="294"/>
      <c r="AH339" s="294"/>
      <c r="AI339" s="294"/>
      <c r="AJ339" s="294"/>
      <c r="AK339" s="294"/>
      <c r="AL339" s="294"/>
      <c r="AM339" s="294"/>
      <c r="AN339" s="294"/>
      <c r="AO339" s="294"/>
      <c r="AP339" s="294"/>
      <c r="AQ339" s="294"/>
      <c r="AR339" s="294"/>
      <c r="AS339" s="294"/>
      <c r="AT339" s="294"/>
      <c r="AU339" s="294"/>
      <c r="AV339" s="294"/>
      <c r="AW339" s="294"/>
      <c r="AX339" s="294"/>
      <c r="AY339" s="294"/>
      <c r="AZ339" s="294"/>
      <c r="BA339" s="294"/>
      <c r="BB339" s="294"/>
      <c r="BC339" s="294"/>
      <c r="BD339" s="294"/>
      <c r="BE339" s="294"/>
      <c r="BF339" s="294"/>
      <c r="BG339" s="294"/>
      <c r="BH339" s="294"/>
      <c r="BI339" s="294"/>
      <c r="BJ339" s="294"/>
      <c r="BK339" s="294"/>
      <c r="BL339" s="294"/>
      <c r="BM339" s="294"/>
      <c r="BN339" s="294"/>
      <c r="BO339" s="294"/>
    </row>
    <row r="340" hidden="1" outlineLevel="1">
      <c r="A340" s="294"/>
      <c r="B340" s="333"/>
      <c r="D340" s="134"/>
      <c r="E340" s="294"/>
      <c r="F340" s="307"/>
      <c r="G340" s="307"/>
      <c r="H340" s="285"/>
      <c r="I340" s="294"/>
      <c r="J340" s="294"/>
      <c r="N340" s="294"/>
      <c r="O340" s="294"/>
      <c r="P340" s="294"/>
      <c r="Q340" s="294"/>
      <c r="R340" s="294"/>
      <c r="S340" s="294"/>
      <c r="T340" s="294"/>
      <c r="U340" s="294"/>
      <c r="V340" s="294"/>
      <c r="W340" s="294"/>
      <c r="X340" s="294"/>
      <c r="Y340" s="294"/>
      <c r="Z340" s="294"/>
      <c r="AA340" s="294"/>
      <c r="AB340" s="294"/>
      <c r="AC340" s="294"/>
      <c r="AD340" s="294"/>
      <c r="AE340" s="294"/>
      <c r="AF340" s="294"/>
      <c r="AG340" s="294"/>
      <c r="AH340" s="294"/>
      <c r="AI340" s="294"/>
      <c r="AJ340" s="294"/>
      <c r="AK340" s="294"/>
      <c r="AL340" s="294"/>
      <c r="AM340" s="294"/>
      <c r="AN340" s="294"/>
      <c r="AO340" s="294"/>
      <c r="AP340" s="294"/>
      <c r="AQ340" s="294"/>
      <c r="AR340" s="294"/>
      <c r="AS340" s="294"/>
      <c r="AT340" s="294"/>
      <c r="AU340" s="294"/>
      <c r="AV340" s="294"/>
      <c r="AW340" s="294"/>
      <c r="AX340" s="294"/>
      <c r="AY340" s="294"/>
      <c r="AZ340" s="294"/>
      <c r="BA340" s="294"/>
      <c r="BB340" s="294"/>
      <c r="BC340" s="294"/>
      <c r="BD340" s="294"/>
      <c r="BE340" s="294"/>
      <c r="BF340" s="294"/>
      <c r="BG340" s="294"/>
      <c r="BH340" s="294"/>
      <c r="BI340" s="294"/>
      <c r="BJ340" s="294"/>
      <c r="BK340" s="294"/>
      <c r="BL340" s="294"/>
      <c r="BM340" s="294"/>
      <c r="BN340" s="294"/>
      <c r="BO340" s="294"/>
    </row>
    <row r="341" hidden="1" outlineLevel="1">
      <c r="A341" s="294"/>
      <c r="B341" s="333"/>
      <c r="D341" s="134"/>
      <c r="E341" s="294"/>
      <c r="F341" s="307"/>
      <c r="G341" s="307"/>
      <c r="H341" s="285"/>
      <c r="I341" s="294"/>
      <c r="J341" s="294"/>
      <c r="N341" s="294"/>
      <c r="O341" s="294"/>
      <c r="P341" s="294"/>
      <c r="Q341" s="294"/>
      <c r="R341" s="294"/>
      <c r="S341" s="294"/>
      <c r="T341" s="294"/>
      <c r="U341" s="294"/>
      <c r="V341" s="294"/>
      <c r="W341" s="294"/>
      <c r="X341" s="294"/>
      <c r="Y341" s="294"/>
      <c r="Z341" s="294"/>
      <c r="AA341" s="294"/>
      <c r="AB341" s="294"/>
      <c r="AC341" s="294"/>
      <c r="AD341" s="294"/>
      <c r="AE341" s="294"/>
      <c r="AF341" s="294"/>
      <c r="AG341" s="294"/>
      <c r="AH341" s="294"/>
      <c r="AI341" s="294"/>
      <c r="AJ341" s="294"/>
      <c r="AK341" s="294"/>
      <c r="AL341" s="294"/>
      <c r="AM341" s="294"/>
      <c r="AN341" s="294"/>
      <c r="AO341" s="294"/>
      <c r="AP341" s="294"/>
      <c r="AQ341" s="294"/>
      <c r="AR341" s="294"/>
      <c r="AS341" s="294"/>
      <c r="AT341" s="294"/>
      <c r="AU341" s="294"/>
      <c r="AV341" s="294"/>
      <c r="AW341" s="294"/>
      <c r="AX341" s="294"/>
      <c r="AY341" s="294"/>
      <c r="AZ341" s="294"/>
      <c r="BA341" s="294"/>
      <c r="BB341" s="294"/>
      <c r="BC341" s="294"/>
      <c r="BD341" s="294"/>
      <c r="BE341" s="294"/>
      <c r="BF341" s="294"/>
      <c r="BG341" s="294"/>
      <c r="BH341" s="294"/>
      <c r="BI341" s="294"/>
      <c r="BJ341" s="294"/>
      <c r="BK341" s="294"/>
      <c r="BL341" s="294"/>
      <c r="BM341" s="294"/>
      <c r="BN341" s="294"/>
      <c r="BO341" s="294"/>
    </row>
    <row r="342" hidden="1" outlineLevel="1">
      <c r="A342" s="294"/>
      <c r="B342" s="333"/>
      <c r="D342" s="134"/>
      <c r="E342" s="294"/>
      <c r="F342" s="307"/>
      <c r="G342" s="307"/>
      <c r="H342" s="285"/>
      <c r="I342" s="294"/>
      <c r="J342" s="294"/>
      <c r="N342" s="294"/>
      <c r="O342" s="294"/>
      <c r="P342" s="294"/>
      <c r="Q342" s="294"/>
      <c r="R342" s="294"/>
      <c r="S342" s="294"/>
      <c r="T342" s="294"/>
      <c r="U342" s="294"/>
      <c r="V342" s="294"/>
      <c r="W342" s="294"/>
      <c r="X342" s="294"/>
      <c r="Y342" s="294"/>
      <c r="Z342" s="294"/>
      <c r="AA342" s="294"/>
      <c r="AB342" s="294"/>
      <c r="AC342" s="294"/>
      <c r="AD342" s="294"/>
      <c r="AE342" s="294"/>
      <c r="AF342" s="294"/>
      <c r="AG342" s="294"/>
      <c r="AH342" s="294"/>
      <c r="AI342" s="294"/>
      <c r="AJ342" s="294"/>
      <c r="AK342" s="294"/>
      <c r="AL342" s="294"/>
      <c r="AM342" s="294"/>
      <c r="AN342" s="294"/>
      <c r="AO342" s="294"/>
      <c r="AP342" s="294"/>
      <c r="AQ342" s="294"/>
      <c r="AR342" s="294"/>
      <c r="AS342" s="294"/>
      <c r="AT342" s="294"/>
      <c r="AU342" s="294"/>
      <c r="AV342" s="294"/>
      <c r="AW342" s="294"/>
      <c r="AX342" s="294"/>
      <c r="AY342" s="294"/>
      <c r="AZ342" s="294"/>
      <c r="BA342" s="294"/>
      <c r="BB342" s="294"/>
      <c r="BC342" s="294"/>
      <c r="BD342" s="294"/>
      <c r="BE342" s="294"/>
      <c r="BF342" s="294"/>
      <c r="BG342" s="294"/>
      <c r="BH342" s="294"/>
      <c r="BI342" s="294"/>
      <c r="BJ342" s="294"/>
      <c r="BK342" s="294"/>
      <c r="BL342" s="294"/>
      <c r="BM342" s="294"/>
      <c r="BN342" s="294"/>
      <c r="BO342" s="294"/>
    </row>
    <row r="343" hidden="1" outlineLevel="1">
      <c r="A343" s="294"/>
      <c r="B343" s="333"/>
      <c r="D343" s="134"/>
      <c r="E343" s="294"/>
      <c r="F343" s="307"/>
      <c r="G343" s="307"/>
      <c r="H343" s="285"/>
      <c r="I343" s="294"/>
      <c r="J343" s="294"/>
      <c r="N343" s="294"/>
      <c r="O343" s="294"/>
      <c r="P343" s="294"/>
      <c r="Q343" s="294"/>
      <c r="R343" s="294"/>
      <c r="S343" s="294"/>
      <c r="T343" s="294"/>
      <c r="U343" s="294"/>
      <c r="V343" s="294"/>
      <c r="W343" s="294"/>
      <c r="X343" s="294"/>
      <c r="Y343" s="294"/>
      <c r="Z343" s="294"/>
      <c r="AA343" s="294"/>
      <c r="AB343" s="294"/>
      <c r="AC343" s="294"/>
      <c r="AD343" s="294"/>
      <c r="AE343" s="294"/>
      <c r="AF343" s="294"/>
      <c r="AG343" s="294"/>
      <c r="AH343" s="294"/>
      <c r="AI343" s="294"/>
      <c r="AJ343" s="294"/>
      <c r="AK343" s="294"/>
      <c r="AL343" s="294"/>
      <c r="AM343" s="294"/>
      <c r="AN343" s="294"/>
      <c r="AO343" s="294"/>
      <c r="AP343" s="294"/>
      <c r="AQ343" s="294"/>
      <c r="AR343" s="294"/>
      <c r="AS343" s="294"/>
      <c r="AT343" s="294"/>
      <c r="AU343" s="294"/>
      <c r="AV343" s="294"/>
      <c r="AW343" s="294"/>
      <c r="AX343" s="294"/>
      <c r="AY343" s="294"/>
      <c r="AZ343" s="294"/>
      <c r="BA343" s="294"/>
      <c r="BB343" s="294"/>
      <c r="BC343" s="294"/>
      <c r="BD343" s="294"/>
      <c r="BE343" s="294"/>
      <c r="BF343" s="294"/>
      <c r="BG343" s="294"/>
      <c r="BH343" s="294"/>
      <c r="BI343" s="294"/>
      <c r="BJ343" s="294"/>
      <c r="BK343" s="294"/>
      <c r="BL343" s="294"/>
      <c r="BM343" s="294"/>
      <c r="BN343" s="294"/>
      <c r="BO343" s="294"/>
    </row>
    <row r="344" hidden="1" outlineLevel="1">
      <c r="A344" s="294"/>
      <c r="B344" s="333"/>
      <c r="D344" s="134"/>
      <c r="E344" s="294"/>
      <c r="F344" s="307"/>
      <c r="G344" s="307"/>
      <c r="H344" s="285"/>
      <c r="I344" s="294"/>
      <c r="J344" s="294"/>
      <c r="N344" s="294"/>
      <c r="O344" s="294"/>
      <c r="P344" s="294"/>
      <c r="Q344" s="294"/>
      <c r="R344" s="294"/>
      <c r="S344" s="294"/>
      <c r="T344" s="294"/>
      <c r="U344" s="294"/>
      <c r="V344" s="294"/>
      <c r="W344" s="294"/>
      <c r="X344" s="294"/>
      <c r="Y344" s="294"/>
      <c r="Z344" s="294"/>
      <c r="AA344" s="294"/>
      <c r="AB344" s="294"/>
      <c r="AC344" s="294"/>
      <c r="AD344" s="294"/>
      <c r="AE344" s="294"/>
      <c r="AF344" s="294"/>
      <c r="AG344" s="294"/>
      <c r="AH344" s="294"/>
      <c r="AI344" s="294"/>
      <c r="AJ344" s="294"/>
      <c r="AK344" s="294"/>
      <c r="AL344" s="294"/>
      <c r="AM344" s="294"/>
      <c r="AN344" s="294"/>
      <c r="AO344" s="294"/>
      <c r="AP344" s="294"/>
      <c r="AQ344" s="294"/>
      <c r="AR344" s="294"/>
      <c r="AS344" s="294"/>
      <c r="AT344" s="294"/>
      <c r="AU344" s="294"/>
      <c r="AV344" s="294"/>
      <c r="AW344" s="294"/>
      <c r="AX344" s="294"/>
      <c r="AY344" s="294"/>
      <c r="AZ344" s="294"/>
      <c r="BA344" s="294"/>
      <c r="BB344" s="294"/>
      <c r="BC344" s="294"/>
      <c r="BD344" s="294"/>
      <c r="BE344" s="294"/>
      <c r="BF344" s="294"/>
      <c r="BG344" s="294"/>
      <c r="BH344" s="294"/>
      <c r="BI344" s="294"/>
      <c r="BJ344" s="294"/>
      <c r="BK344" s="294"/>
      <c r="BL344" s="294"/>
      <c r="BM344" s="294"/>
      <c r="BN344" s="294"/>
      <c r="BO344" s="294"/>
    </row>
    <row r="345" hidden="1" outlineLevel="1">
      <c r="A345" s="294"/>
      <c r="B345" s="333"/>
      <c r="D345" s="134"/>
      <c r="E345" s="294"/>
      <c r="F345" s="307"/>
      <c r="G345" s="307"/>
      <c r="H345" s="285"/>
      <c r="I345" s="294"/>
      <c r="J345" s="294"/>
      <c r="N345" s="294"/>
      <c r="O345" s="294"/>
      <c r="P345" s="294"/>
      <c r="Q345" s="294"/>
      <c r="R345" s="294"/>
      <c r="S345" s="294"/>
      <c r="T345" s="294"/>
      <c r="U345" s="294"/>
      <c r="V345" s="294"/>
      <c r="W345" s="294"/>
      <c r="X345" s="294"/>
      <c r="Y345" s="294"/>
      <c r="Z345" s="294"/>
      <c r="AA345" s="294"/>
      <c r="AB345" s="294"/>
      <c r="AC345" s="294"/>
      <c r="AD345" s="294"/>
      <c r="AE345" s="294"/>
      <c r="AF345" s="294"/>
      <c r="AG345" s="294"/>
      <c r="AH345" s="294"/>
      <c r="AI345" s="294"/>
      <c r="AJ345" s="294"/>
      <c r="AK345" s="294"/>
      <c r="AL345" s="294"/>
      <c r="AM345" s="294"/>
      <c r="AN345" s="294"/>
      <c r="AO345" s="294"/>
      <c r="AP345" s="294"/>
      <c r="AQ345" s="294"/>
      <c r="AR345" s="294"/>
      <c r="AS345" s="294"/>
      <c r="AT345" s="294"/>
      <c r="AU345" s="294"/>
      <c r="AV345" s="294"/>
      <c r="AW345" s="294"/>
      <c r="AX345" s="294"/>
      <c r="AY345" s="294"/>
      <c r="AZ345" s="294"/>
      <c r="BA345" s="294"/>
      <c r="BB345" s="294"/>
      <c r="BC345" s="294"/>
      <c r="BD345" s="294"/>
      <c r="BE345" s="294"/>
      <c r="BF345" s="294"/>
      <c r="BG345" s="294"/>
      <c r="BH345" s="294"/>
      <c r="BI345" s="294"/>
      <c r="BJ345" s="294"/>
      <c r="BK345" s="294"/>
      <c r="BL345" s="294"/>
      <c r="BM345" s="294"/>
      <c r="BN345" s="294"/>
      <c r="BO345" s="294"/>
    </row>
    <row r="346" hidden="1" outlineLevel="1">
      <c r="A346" s="294"/>
      <c r="B346" s="333"/>
      <c r="D346" s="134"/>
      <c r="E346" s="294"/>
      <c r="F346" s="307"/>
      <c r="G346" s="307"/>
      <c r="H346" s="285"/>
      <c r="I346" s="294"/>
      <c r="J346" s="294"/>
      <c r="N346" s="294"/>
      <c r="O346" s="294"/>
      <c r="P346" s="294"/>
      <c r="Q346" s="294"/>
      <c r="R346" s="294"/>
      <c r="S346" s="294"/>
      <c r="T346" s="294"/>
      <c r="U346" s="294"/>
      <c r="V346" s="294"/>
      <c r="W346" s="294"/>
      <c r="X346" s="294"/>
      <c r="Y346" s="294"/>
      <c r="Z346" s="294"/>
      <c r="AA346" s="294"/>
      <c r="AB346" s="294"/>
      <c r="AC346" s="294"/>
      <c r="AD346" s="294"/>
      <c r="AE346" s="294"/>
      <c r="AF346" s="294"/>
      <c r="AG346" s="294"/>
      <c r="AH346" s="294"/>
      <c r="AI346" s="294"/>
      <c r="AJ346" s="294"/>
      <c r="AK346" s="294"/>
      <c r="AL346" s="294"/>
      <c r="AM346" s="294"/>
      <c r="AN346" s="294"/>
      <c r="AO346" s="294"/>
      <c r="AP346" s="294"/>
      <c r="AQ346" s="294"/>
      <c r="AR346" s="294"/>
      <c r="AS346" s="294"/>
      <c r="AT346" s="294"/>
      <c r="AU346" s="294"/>
      <c r="AV346" s="294"/>
      <c r="AW346" s="294"/>
      <c r="AX346" s="294"/>
      <c r="AY346" s="294"/>
      <c r="AZ346" s="294"/>
      <c r="BA346" s="294"/>
      <c r="BB346" s="294"/>
      <c r="BC346" s="294"/>
      <c r="BD346" s="294"/>
      <c r="BE346" s="294"/>
      <c r="BF346" s="294"/>
      <c r="BG346" s="294"/>
      <c r="BH346" s="294"/>
      <c r="BI346" s="294"/>
      <c r="BJ346" s="294"/>
      <c r="BK346" s="294"/>
      <c r="BL346" s="294"/>
      <c r="BM346" s="294"/>
      <c r="BN346" s="294"/>
      <c r="BO346" s="294"/>
    </row>
    <row r="347" hidden="1" outlineLevel="1">
      <c r="A347" s="294"/>
      <c r="B347" s="333"/>
      <c r="D347" s="134"/>
      <c r="E347" s="294"/>
      <c r="F347" s="307"/>
      <c r="G347" s="307"/>
      <c r="H347" s="285"/>
      <c r="I347" s="294"/>
      <c r="J347" s="294"/>
      <c r="N347" s="294"/>
      <c r="O347" s="294"/>
      <c r="P347" s="294"/>
      <c r="Q347" s="294"/>
      <c r="R347" s="294"/>
      <c r="S347" s="294"/>
      <c r="T347" s="294"/>
      <c r="U347" s="294"/>
      <c r="V347" s="294"/>
      <c r="W347" s="294"/>
      <c r="X347" s="294"/>
      <c r="Y347" s="294"/>
      <c r="Z347" s="294"/>
      <c r="AA347" s="294"/>
      <c r="AB347" s="294"/>
      <c r="AC347" s="294"/>
      <c r="AD347" s="294"/>
      <c r="AE347" s="294"/>
      <c r="AF347" s="294"/>
      <c r="AG347" s="294"/>
      <c r="AH347" s="294"/>
      <c r="AI347" s="294"/>
      <c r="AJ347" s="294"/>
      <c r="AK347" s="294"/>
      <c r="AL347" s="294"/>
      <c r="AM347" s="294"/>
      <c r="AN347" s="294"/>
      <c r="AO347" s="294"/>
      <c r="AP347" s="294"/>
      <c r="AQ347" s="294"/>
      <c r="AR347" s="294"/>
      <c r="AS347" s="294"/>
      <c r="AT347" s="294"/>
      <c r="AU347" s="294"/>
      <c r="AV347" s="294"/>
      <c r="AW347" s="294"/>
      <c r="AX347" s="294"/>
      <c r="AY347" s="294"/>
      <c r="AZ347" s="294"/>
      <c r="BA347" s="294"/>
      <c r="BB347" s="294"/>
      <c r="BC347" s="294"/>
      <c r="BD347" s="294"/>
      <c r="BE347" s="294"/>
      <c r="BF347" s="294"/>
      <c r="BG347" s="294"/>
      <c r="BH347" s="294"/>
      <c r="BI347" s="294"/>
      <c r="BJ347" s="294"/>
      <c r="BK347" s="294"/>
      <c r="BL347" s="294"/>
      <c r="BM347" s="294"/>
      <c r="BN347" s="294"/>
      <c r="BO347" s="294"/>
    </row>
    <row r="348" hidden="1" outlineLevel="1">
      <c r="A348" s="294"/>
      <c r="B348" s="333"/>
      <c r="D348" s="134"/>
      <c r="E348" s="294"/>
      <c r="F348" s="307"/>
      <c r="G348" s="307"/>
      <c r="H348" s="285"/>
      <c r="I348" s="294"/>
      <c r="J348" s="294"/>
      <c r="N348" s="294"/>
      <c r="O348" s="294"/>
      <c r="P348" s="294"/>
      <c r="Q348" s="294"/>
      <c r="R348" s="294"/>
      <c r="S348" s="294"/>
      <c r="T348" s="294"/>
      <c r="U348" s="294"/>
      <c r="V348" s="294"/>
      <c r="W348" s="294"/>
      <c r="X348" s="294"/>
      <c r="Y348" s="294"/>
      <c r="Z348" s="294"/>
      <c r="AA348" s="294"/>
      <c r="AB348" s="294"/>
      <c r="AC348" s="294"/>
      <c r="AD348" s="294"/>
      <c r="AE348" s="294"/>
      <c r="AF348" s="294"/>
      <c r="AG348" s="294"/>
      <c r="AH348" s="294"/>
      <c r="AI348" s="294"/>
      <c r="AJ348" s="294"/>
      <c r="AK348" s="294"/>
      <c r="AL348" s="294"/>
      <c r="AM348" s="294"/>
      <c r="AN348" s="294"/>
      <c r="AO348" s="294"/>
      <c r="AP348" s="294"/>
      <c r="AQ348" s="294"/>
      <c r="AR348" s="294"/>
      <c r="AS348" s="294"/>
      <c r="AT348" s="294"/>
      <c r="AU348" s="294"/>
      <c r="AV348" s="294"/>
      <c r="AW348" s="294"/>
      <c r="AX348" s="294"/>
      <c r="AY348" s="294"/>
      <c r="AZ348" s="294"/>
      <c r="BA348" s="294"/>
      <c r="BB348" s="294"/>
      <c r="BC348" s="294"/>
      <c r="BD348" s="294"/>
      <c r="BE348" s="294"/>
      <c r="BF348" s="294"/>
      <c r="BG348" s="294"/>
      <c r="BH348" s="294"/>
      <c r="BI348" s="294"/>
      <c r="BJ348" s="294"/>
      <c r="BK348" s="294"/>
      <c r="BL348" s="294"/>
      <c r="BM348" s="294"/>
      <c r="BN348" s="294"/>
      <c r="BO348" s="294"/>
    </row>
    <row r="349" hidden="1" outlineLevel="1">
      <c r="A349" s="294"/>
      <c r="B349" s="333"/>
      <c r="D349" s="134"/>
      <c r="E349" s="294"/>
      <c r="F349" s="307"/>
      <c r="G349" s="307"/>
      <c r="H349" s="285"/>
      <c r="I349" s="294"/>
      <c r="J349" s="294"/>
      <c r="N349" s="294"/>
      <c r="O349" s="294"/>
      <c r="P349" s="294"/>
      <c r="Q349" s="294"/>
      <c r="R349" s="294"/>
      <c r="S349" s="294"/>
      <c r="T349" s="294"/>
      <c r="U349" s="294"/>
      <c r="V349" s="294"/>
      <c r="W349" s="294"/>
      <c r="X349" s="294"/>
      <c r="Y349" s="294"/>
      <c r="Z349" s="294"/>
      <c r="AA349" s="294"/>
      <c r="AB349" s="294"/>
      <c r="AC349" s="294"/>
      <c r="AD349" s="294"/>
      <c r="AE349" s="294"/>
      <c r="AF349" s="294"/>
      <c r="AG349" s="294"/>
      <c r="AH349" s="294"/>
      <c r="AI349" s="294"/>
      <c r="AJ349" s="294"/>
      <c r="AK349" s="294"/>
      <c r="AL349" s="294"/>
      <c r="AM349" s="294"/>
      <c r="AN349" s="294"/>
      <c r="AO349" s="294"/>
      <c r="AP349" s="294"/>
      <c r="AQ349" s="294"/>
      <c r="AR349" s="294"/>
      <c r="AS349" s="294"/>
      <c r="AT349" s="294"/>
      <c r="AU349" s="294"/>
      <c r="AV349" s="294"/>
      <c r="AW349" s="294"/>
      <c r="AX349" s="294"/>
      <c r="AY349" s="294"/>
      <c r="AZ349" s="294"/>
      <c r="BA349" s="294"/>
      <c r="BB349" s="294"/>
      <c r="BC349" s="294"/>
      <c r="BD349" s="294"/>
      <c r="BE349" s="294"/>
      <c r="BF349" s="294"/>
      <c r="BG349" s="294"/>
      <c r="BH349" s="294"/>
      <c r="BI349" s="294"/>
      <c r="BJ349" s="294"/>
      <c r="BK349" s="294"/>
      <c r="BL349" s="294"/>
      <c r="BM349" s="294"/>
      <c r="BN349" s="294"/>
      <c r="BO349" s="294"/>
    </row>
    <row r="350" hidden="1" outlineLevel="1">
      <c r="A350" s="294"/>
      <c r="B350" s="333"/>
      <c r="D350" s="134"/>
      <c r="E350" s="294"/>
      <c r="F350" s="307"/>
      <c r="G350" s="307"/>
      <c r="H350" s="285"/>
      <c r="I350" s="294"/>
      <c r="J350" s="294"/>
      <c r="N350" s="294"/>
      <c r="O350" s="294"/>
      <c r="P350" s="294"/>
      <c r="Q350" s="294"/>
      <c r="R350" s="294"/>
      <c r="S350" s="294"/>
      <c r="T350" s="294"/>
      <c r="U350" s="294"/>
      <c r="V350" s="294"/>
      <c r="W350" s="294"/>
      <c r="X350" s="294"/>
      <c r="Y350" s="294"/>
      <c r="Z350" s="294"/>
      <c r="AA350" s="294"/>
      <c r="AB350" s="294"/>
      <c r="AC350" s="294"/>
      <c r="AD350" s="294"/>
      <c r="AE350" s="294"/>
      <c r="AF350" s="294"/>
      <c r="AG350" s="294"/>
      <c r="AH350" s="294"/>
      <c r="AI350" s="294"/>
      <c r="AJ350" s="294"/>
      <c r="AK350" s="294"/>
      <c r="AL350" s="294"/>
      <c r="AM350" s="294"/>
      <c r="AN350" s="294"/>
      <c r="AO350" s="294"/>
      <c r="AP350" s="294"/>
      <c r="AQ350" s="294"/>
      <c r="AR350" s="294"/>
      <c r="AS350" s="294"/>
      <c r="AT350" s="294"/>
      <c r="AU350" s="294"/>
      <c r="AV350" s="294"/>
      <c r="AW350" s="294"/>
      <c r="AX350" s="294"/>
      <c r="AY350" s="294"/>
      <c r="AZ350" s="294"/>
      <c r="BA350" s="294"/>
      <c r="BB350" s="294"/>
      <c r="BC350" s="294"/>
      <c r="BD350" s="294"/>
      <c r="BE350" s="294"/>
      <c r="BF350" s="294"/>
      <c r="BG350" s="294"/>
      <c r="BH350" s="294"/>
      <c r="BI350" s="294"/>
      <c r="BJ350" s="294"/>
      <c r="BK350" s="294"/>
      <c r="BL350" s="294"/>
      <c r="BM350" s="294"/>
      <c r="BN350" s="294"/>
      <c r="BO350" s="294"/>
    </row>
    <row r="351" hidden="1" outlineLevel="1">
      <c r="A351" s="294"/>
      <c r="B351" s="333"/>
      <c r="D351" s="134"/>
      <c r="E351" s="294"/>
      <c r="F351" s="307"/>
      <c r="G351" s="307"/>
      <c r="H351" s="285"/>
      <c r="I351" s="294"/>
      <c r="J351" s="294"/>
      <c r="N351" s="294"/>
      <c r="O351" s="294"/>
      <c r="P351" s="294"/>
      <c r="Q351" s="294"/>
      <c r="R351" s="294"/>
      <c r="S351" s="294"/>
      <c r="T351" s="294"/>
      <c r="U351" s="294"/>
      <c r="V351" s="294"/>
      <c r="W351" s="294"/>
      <c r="X351" s="294"/>
      <c r="Y351" s="294"/>
      <c r="Z351" s="294"/>
      <c r="AA351" s="294"/>
      <c r="AB351" s="294"/>
      <c r="AC351" s="294"/>
      <c r="AD351" s="294"/>
      <c r="AE351" s="294"/>
      <c r="AF351" s="294"/>
      <c r="AG351" s="294"/>
      <c r="AH351" s="294"/>
      <c r="AI351" s="294"/>
      <c r="AJ351" s="294"/>
      <c r="AK351" s="294"/>
      <c r="AL351" s="294"/>
      <c r="AM351" s="294"/>
      <c r="AN351" s="294"/>
      <c r="AO351" s="294"/>
      <c r="AP351" s="294"/>
      <c r="AQ351" s="294"/>
      <c r="AR351" s="294"/>
      <c r="AS351" s="294"/>
      <c r="AT351" s="294"/>
      <c r="AU351" s="294"/>
      <c r="AV351" s="294"/>
      <c r="AW351" s="294"/>
      <c r="AX351" s="294"/>
      <c r="AY351" s="294"/>
      <c r="AZ351" s="294"/>
      <c r="BA351" s="294"/>
      <c r="BB351" s="294"/>
      <c r="BC351" s="294"/>
      <c r="BD351" s="294"/>
      <c r="BE351" s="294"/>
      <c r="BF351" s="294"/>
      <c r="BG351" s="294"/>
      <c r="BH351" s="294"/>
      <c r="BI351" s="294"/>
      <c r="BJ351" s="294"/>
      <c r="BK351" s="294"/>
      <c r="BL351" s="294"/>
      <c r="BM351" s="294"/>
      <c r="BN351" s="294"/>
      <c r="BO351" s="294"/>
    </row>
    <row r="352" hidden="1" outlineLevel="1">
      <c r="A352" s="294"/>
      <c r="B352" s="333"/>
      <c r="D352" s="134"/>
      <c r="E352" s="294"/>
      <c r="F352" s="307"/>
      <c r="G352" s="307"/>
      <c r="H352" s="285"/>
      <c r="I352" s="294"/>
      <c r="J352" s="294"/>
      <c r="N352" s="294"/>
      <c r="O352" s="294"/>
      <c r="P352" s="294"/>
      <c r="Q352" s="294"/>
      <c r="R352" s="294"/>
      <c r="S352" s="294"/>
      <c r="T352" s="294"/>
      <c r="U352" s="294"/>
      <c r="V352" s="294"/>
      <c r="W352" s="294"/>
      <c r="X352" s="294"/>
      <c r="Y352" s="294"/>
      <c r="Z352" s="294"/>
      <c r="AA352" s="294"/>
      <c r="AB352" s="294"/>
      <c r="AC352" s="294"/>
      <c r="AD352" s="294"/>
      <c r="AE352" s="294"/>
      <c r="AF352" s="294"/>
      <c r="AG352" s="294"/>
      <c r="AH352" s="294"/>
      <c r="AI352" s="294"/>
      <c r="AJ352" s="294"/>
      <c r="AK352" s="294"/>
      <c r="AL352" s="294"/>
      <c r="AM352" s="294"/>
      <c r="AN352" s="294"/>
      <c r="AO352" s="294"/>
      <c r="AP352" s="294"/>
      <c r="AQ352" s="294"/>
      <c r="AR352" s="294"/>
      <c r="AS352" s="294"/>
      <c r="AT352" s="294"/>
      <c r="AU352" s="294"/>
      <c r="AV352" s="294"/>
      <c r="AW352" s="294"/>
      <c r="AX352" s="294"/>
      <c r="AY352" s="294"/>
      <c r="AZ352" s="294"/>
      <c r="BA352" s="294"/>
      <c r="BB352" s="294"/>
      <c r="BC352" s="294"/>
      <c r="BD352" s="294"/>
      <c r="BE352" s="294"/>
      <c r="BF352" s="294"/>
      <c r="BG352" s="294"/>
      <c r="BH352" s="294"/>
      <c r="BI352" s="294"/>
      <c r="BJ352" s="294"/>
      <c r="BK352" s="294"/>
      <c r="BL352" s="294"/>
      <c r="BM352" s="294"/>
      <c r="BN352" s="294"/>
      <c r="BO352" s="294"/>
    </row>
    <row r="353" hidden="1" outlineLevel="1">
      <c r="A353" s="294"/>
      <c r="B353" s="333"/>
      <c r="D353" s="134"/>
      <c r="E353" s="294"/>
      <c r="F353" s="307"/>
      <c r="G353" s="307"/>
      <c r="H353" s="285"/>
      <c r="I353" s="294"/>
      <c r="J353" s="294"/>
      <c r="N353" s="294"/>
      <c r="O353" s="294"/>
      <c r="P353" s="294"/>
      <c r="Q353" s="294"/>
      <c r="R353" s="294"/>
      <c r="S353" s="294"/>
      <c r="T353" s="294"/>
      <c r="U353" s="294"/>
      <c r="V353" s="294"/>
      <c r="W353" s="294"/>
      <c r="X353" s="294"/>
      <c r="Y353" s="294"/>
      <c r="Z353" s="294"/>
      <c r="AA353" s="294"/>
      <c r="AB353" s="294"/>
      <c r="AC353" s="294"/>
      <c r="AD353" s="294"/>
      <c r="AE353" s="294"/>
      <c r="AF353" s="294"/>
      <c r="AG353" s="294"/>
      <c r="AH353" s="294"/>
      <c r="AI353" s="294"/>
      <c r="AJ353" s="294"/>
      <c r="AK353" s="294"/>
      <c r="AL353" s="294"/>
      <c r="AM353" s="294"/>
      <c r="AN353" s="294"/>
      <c r="AO353" s="294"/>
      <c r="AP353" s="294"/>
      <c r="AQ353" s="294"/>
      <c r="AR353" s="294"/>
      <c r="AS353" s="294"/>
      <c r="AT353" s="294"/>
      <c r="AU353" s="294"/>
      <c r="AV353" s="294"/>
      <c r="AW353" s="294"/>
      <c r="AX353" s="294"/>
      <c r="AY353" s="294"/>
      <c r="AZ353" s="294"/>
      <c r="BA353" s="294"/>
      <c r="BB353" s="294"/>
      <c r="BC353" s="294"/>
      <c r="BD353" s="294"/>
      <c r="BE353" s="294"/>
      <c r="BF353" s="294"/>
      <c r="BG353" s="294"/>
      <c r="BH353" s="294"/>
      <c r="BI353" s="294"/>
      <c r="BJ353" s="294"/>
      <c r="BK353" s="294"/>
      <c r="BL353" s="294"/>
      <c r="BM353" s="294"/>
      <c r="BN353" s="294"/>
      <c r="BO353" s="294"/>
    </row>
    <row r="354" hidden="1" outlineLevel="1">
      <c r="A354" s="294"/>
      <c r="B354" s="333"/>
      <c r="D354" s="134"/>
      <c r="E354" s="294"/>
      <c r="F354" s="307"/>
      <c r="G354" s="307"/>
      <c r="H354" s="285"/>
      <c r="I354" s="294"/>
      <c r="J354" s="294"/>
      <c r="N354" s="294"/>
      <c r="O354" s="294"/>
      <c r="P354" s="294"/>
      <c r="Q354" s="294"/>
      <c r="R354" s="294"/>
      <c r="S354" s="294"/>
      <c r="T354" s="294"/>
      <c r="U354" s="294"/>
      <c r="V354" s="294"/>
      <c r="W354" s="294"/>
      <c r="X354" s="294"/>
      <c r="Y354" s="294"/>
      <c r="Z354" s="294"/>
      <c r="AA354" s="294"/>
      <c r="AB354" s="294"/>
      <c r="AC354" s="294"/>
      <c r="AD354" s="294"/>
      <c r="AE354" s="294"/>
      <c r="AF354" s="294"/>
      <c r="AG354" s="294"/>
      <c r="AH354" s="294"/>
      <c r="AI354" s="294"/>
      <c r="AJ354" s="294"/>
      <c r="AK354" s="294"/>
      <c r="AL354" s="294"/>
      <c r="AM354" s="294"/>
      <c r="AN354" s="294"/>
      <c r="AO354" s="294"/>
      <c r="AP354" s="294"/>
      <c r="AQ354" s="294"/>
      <c r="AR354" s="294"/>
      <c r="AS354" s="294"/>
      <c r="AT354" s="294"/>
      <c r="AU354" s="294"/>
      <c r="AV354" s="294"/>
      <c r="AW354" s="294"/>
      <c r="AX354" s="294"/>
      <c r="AY354" s="294"/>
      <c r="AZ354" s="294"/>
      <c r="BA354" s="294"/>
      <c r="BB354" s="294"/>
      <c r="BC354" s="294"/>
      <c r="BD354" s="294"/>
      <c r="BE354" s="294"/>
      <c r="BF354" s="294"/>
      <c r="BG354" s="294"/>
      <c r="BH354" s="294"/>
      <c r="BI354" s="294"/>
      <c r="BJ354" s="294"/>
      <c r="BK354" s="294"/>
      <c r="BL354" s="294"/>
      <c r="BM354" s="294"/>
      <c r="BN354" s="294"/>
      <c r="BO354" s="294"/>
    </row>
    <row r="355" hidden="1" outlineLevel="1">
      <c r="A355" s="294"/>
      <c r="B355" s="333"/>
      <c r="D355" s="134"/>
      <c r="E355" s="294"/>
      <c r="F355" s="307"/>
      <c r="G355" s="307"/>
      <c r="H355" s="285"/>
      <c r="I355" s="294"/>
      <c r="J355" s="294"/>
      <c r="N355" s="294"/>
      <c r="O355" s="294"/>
      <c r="P355" s="294"/>
      <c r="Q355" s="294"/>
      <c r="R355" s="294"/>
      <c r="S355" s="294"/>
      <c r="T355" s="294"/>
      <c r="U355" s="294"/>
      <c r="V355" s="294"/>
      <c r="W355" s="294"/>
      <c r="X355" s="294"/>
      <c r="Y355" s="294"/>
      <c r="Z355" s="294"/>
      <c r="AA355" s="294"/>
      <c r="AB355" s="294"/>
      <c r="AC355" s="294"/>
      <c r="AD355" s="294"/>
      <c r="AE355" s="294"/>
      <c r="AF355" s="294"/>
      <c r="AG355" s="294"/>
      <c r="AH355" s="294"/>
      <c r="AI355" s="294"/>
      <c r="AJ355" s="294"/>
      <c r="AK355" s="294"/>
      <c r="AL355" s="294"/>
      <c r="AM355" s="294"/>
      <c r="AN355" s="294"/>
      <c r="AO355" s="294"/>
      <c r="AP355" s="294"/>
      <c r="AQ355" s="294"/>
      <c r="AR355" s="294"/>
      <c r="AS355" s="294"/>
      <c r="AT355" s="294"/>
      <c r="AU355" s="294"/>
      <c r="AV355" s="294"/>
      <c r="AW355" s="294"/>
      <c r="AX355" s="294"/>
      <c r="AY355" s="294"/>
      <c r="AZ355" s="294"/>
      <c r="BA355" s="294"/>
      <c r="BB355" s="294"/>
      <c r="BC355" s="294"/>
      <c r="BD355" s="294"/>
      <c r="BE355" s="294"/>
      <c r="BF355" s="294"/>
      <c r="BG355" s="294"/>
      <c r="BH355" s="294"/>
      <c r="BI355" s="294"/>
      <c r="BJ355" s="294"/>
      <c r="BK355" s="294"/>
      <c r="BL355" s="294"/>
      <c r="BM355" s="294"/>
      <c r="BN355" s="294"/>
      <c r="BO355" s="294"/>
    </row>
    <row r="356" hidden="1" outlineLevel="1">
      <c r="A356" s="294"/>
      <c r="B356" s="333"/>
      <c r="D356" s="134"/>
      <c r="E356" s="294"/>
      <c r="F356" s="307"/>
      <c r="G356" s="307"/>
      <c r="H356" s="285"/>
      <c r="I356" s="294"/>
      <c r="J356" s="294"/>
      <c r="N356" s="294"/>
      <c r="O356" s="294"/>
      <c r="P356" s="294"/>
      <c r="Q356" s="294"/>
      <c r="R356" s="294"/>
      <c r="S356" s="294"/>
      <c r="T356" s="294"/>
      <c r="U356" s="294"/>
      <c r="V356" s="294"/>
      <c r="W356" s="294"/>
      <c r="X356" s="294"/>
      <c r="Y356" s="294"/>
      <c r="Z356" s="294"/>
      <c r="AA356" s="294"/>
      <c r="AB356" s="294"/>
      <c r="AC356" s="294"/>
      <c r="AD356" s="294"/>
      <c r="AE356" s="294"/>
      <c r="AF356" s="294"/>
      <c r="AG356" s="294"/>
      <c r="AH356" s="294"/>
      <c r="AI356" s="294"/>
      <c r="AJ356" s="294"/>
      <c r="AK356" s="294"/>
      <c r="AL356" s="294"/>
      <c r="AM356" s="294"/>
      <c r="AN356" s="294"/>
      <c r="AO356" s="294"/>
      <c r="AP356" s="294"/>
      <c r="AQ356" s="294"/>
      <c r="AR356" s="294"/>
      <c r="AS356" s="294"/>
      <c r="AT356" s="294"/>
      <c r="AU356" s="294"/>
      <c r="AV356" s="294"/>
      <c r="AW356" s="294"/>
      <c r="AX356" s="294"/>
      <c r="AY356" s="294"/>
      <c r="AZ356" s="294"/>
      <c r="BA356" s="294"/>
      <c r="BB356" s="294"/>
      <c r="BC356" s="294"/>
      <c r="BD356" s="294"/>
      <c r="BE356" s="294"/>
      <c r="BF356" s="294"/>
      <c r="BG356" s="294"/>
      <c r="BH356" s="294"/>
      <c r="BI356" s="294"/>
      <c r="BJ356" s="294"/>
      <c r="BK356" s="294"/>
      <c r="BL356" s="294"/>
      <c r="BM356" s="294"/>
      <c r="BN356" s="294"/>
      <c r="BO356" s="294"/>
    </row>
    <row r="357" hidden="1" outlineLevel="1">
      <c r="A357" s="294"/>
      <c r="B357" s="333"/>
      <c r="D357" s="134"/>
      <c r="E357" s="294"/>
      <c r="F357" s="307"/>
      <c r="G357" s="307"/>
      <c r="H357" s="285"/>
      <c r="I357" s="294"/>
      <c r="J357" s="294"/>
      <c r="N357" s="294"/>
      <c r="O357" s="294"/>
      <c r="P357" s="294"/>
      <c r="Q357" s="294"/>
      <c r="R357" s="294"/>
      <c r="S357" s="294"/>
      <c r="T357" s="294"/>
      <c r="U357" s="294"/>
      <c r="V357" s="294"/>
      <c r="W357" s="294"/>
      <c r="X357" s="294"/>
      <c r="Y357" s="294"/>
      <c r="Z357" s="294"/>
      <c r="AA357" s="294"/>
      <c r="AB357" s="294"/>
      <c r="AC357" s="294"/>
      <c r="AD357" s="294"/>
      <c r="AE357" s="294"/>
      <c r="AF357" s="294"/>
      <c r="AG357" s="294"/>
      <c r="AH357" s="294"/>
      <c r="AI357" s="294"/>
      <c r="AJ357" s="294"/>
      <c r="AK357" s="294"/>
      <c r="AL357" s="294"/>
      <c r="AM357" s="294"/>
      <c r="AN357" s="294"/>
      <c r="AO357" s="294"/>
      <c r="AP357" s="294"/>
      <c r="AQ357" s="294"/>
      <c r="AR357" s="294"/>
      <c r="AS357" s="294"/>
      <c r="AT357" s="294"/>
      <c r="AU357" s="294"/>
      <c r="AV357" s="294"/>
      <c r="AW357" s="294"/>
      <c r="AX357" s="294"/>
      <c r="AY357" s="294"/>
      <c r="AZ357" s="294"/>
      <c r="BA357" s="294"/>
      <c r="BB357" s="294"/>
      <c r="BC357" s="294"/>
      <c r="BD357" s="294"/>
      <c r="BE357" s="294"/>
      <c r="BF357" s="294"/>
      <c r="BG357" s="294"/>
      <c r="BH357" s="294"/>
      <c r="BI357" s="294"/>
      <c r="BJ357" s="294"/>
      <c r="BK357" s="294"/>
      <c r="BL357" s="294"/>
      <c r="BM357" s="294"/>
      <c r="BN357" s="294"/>
      <c r="BO357" s="294"/>
    </row>
    <row r="358" hidden="1" outlineLevel="1">
      <c r="A358" s="294"/>
      <c r="B358" s="333"/>
      <c r="D358" s="134"/>
      <c r="E358" s="294"/>
      <c r="F358" s="307"/>
      <c r="G358" s="307"/>
      <c r="H358" s="285"/>
      <c r="I358" s="294"/>
      <c r="J358" s="294"/>
      <c r="N358" s="294"/>
      <c r="O358" s="294"/>
      <c r="P358" s="294"/>
      <c r="Q358" s="294"/>
      <c r="R358" s="294"/>
      <c r="S358" s="294"/>
      <c r="T358" s="294"/>
      <c r="U358" s="294"/>
      <c r="V358" s="294"/>
      <c r="W358" s="294"/>
      <c r="X358" s="294"/>
      <c r="Y358" s="294"/>
      <c r="Z358" s="294"/>
      <c r="AA358" s="294"/>
      <c r="AB358" s="294"/>
      <c r="AC358" s="294"/>
      <c r="AD358" s="294"/>
      <c r="AE358" s="294"/>
      <c r="AF358" s="294"/>
      <c r="AG358" s="294"/>
      <c r="AH358" s="294"/>
      <c r="AI358" s="294"/>
      <c r="AJ358" s="294"/>
      <c r="AK358" s="294"/>
      <c r="AL358" s="294"/>
      <c r="AM358" s="294"/>
      <c r="AN358" s="294"/>
      <c r="AO358" s="294"/>
      <c r="AP358" s="294"/>
      <c r="AQ358" s="294"/>
      <c r="AR358" s="294"/>
      <c r="AS358" s="294"/>
      <c r="AT358" s="294"/>
      <c r="AU358" s="294"/>
      <c r="AV358" s="294"/>
      <c r="AW358" s="294"/>
      <c r="AX358" s="294"/>
      <c r="AY358" s="294"/>
      <c r="AZ358" s="294"/>
      <c r="BA358" s="294"/>
      <c r="BB358" s="294"/>
      <c r="BC358" s="294"/>
      <c r="BD358" s="294"/>
      <c r="BE358" s="294"/>
      <c r="BF358" s="294"/>
      <c r="BG358" s="294"/>
      <c r="BH358" s="294"/>
      <c r="BI358" s="294"/>
      <c r="BJ358" s="294"/>
      <c r="BK358" s="294"/>
      <c r="BL358" s="294"/>
      <c r="BM358" s="294"/>
      <c r="BN358" s="294"/>
      <c r="BO358" s="294"/>
    </row>
    <row r="359" hidden="1" outlineLevel="1">
      <c r="A359" s="294"/>
      <c r="B359" s="333"/>
      <c r="D359" s="134"/>
      <c r="E359" s="294"/>
      <c r="F359" s="307"/>
      <c r="G359" s="307"/>
      <c r="H359" s="285"/>
      <c r="I359" s="294"/>
      <c r="J359" s="294"/>
      <c r="N359" s="294"/>
      <c r="O359" s="294"/>
      <c r="P359" s="294"/>
      <c r="Q359" s="294"/>
      <c r="R359" s="294"/>
      <c r="S359" s="294"/>
      <c r="T359" s="294"/>
      <c r="U359" s="294"/>
      <c r="V359" s="294"/>
      <c r="W359" s="294"/>
      <c r="X359" s="294"/>
      <c r="Y359" s="294"/>
      <c r="Z359" s="294"/>
      <c r="AA359" s="294"/>
      <c r="AB359" s="294"/>
      <c r="AC359" s="294"/>
      <c r="AD359" s="294"/>
      <c r="AE359" s="294"/>
      <c r="AF359" s="294"/>
      <c r="AG359" s="294"/>
      <c r="AH359" s="294"/>
      <c r="AI359" s="294"/>
      <c r="AJ359" s="294"/>
      <c r="AK359" s="294"/>
      <c r="AL359" s="294"/>
      <c r="AM359" s="294"/>
      <c r="AN359" s="294"/>
      <c r="AO359" s="294"/>
      <c r="AP359" s="294"/>
      <c r="AQ359" s="294"/>
      <c r="AR359" s="294"/>
      <c r="AS359" s="294"/>
      <c r="AT359" s="294"/>
      <c r="AU359" s="294"/>
      <c r="AV359" s="294"/>
      <c r="AW359" s="294"/>
      <c r="AX359" s="294"/>
      <c r="AY359" s="294"/>
      <c r="AZ359" s="294"/>
      <c r="BA359" s="294"/>
      <c r="BB359" s="294"/>
      <c r="BC359" s="294"/>
      <c r="BD359" s="294"/>
      <c r="BE359" s="294"/>
      <c r="BF359" s="294"/>
      <c r="BG359" s="294"/>
      <c r="BH359" s="294"/>
      <c r="BI359" s="294"/>
      <c r="BJ359" s="294"/>
      <c r="BK359" s="294"/>
      <c r="BL359" s="294"/>
      <c r="BM359" s="294"/>
      <c r="BN359" s="294"/>
      <c r="BO359" s="294"/>
    </row>
    <row r="360" hidden="1" outlineLevel="1">
      <c r="A360" s="294"/>
      <c r="B360" s="333"/>
      <c r="D360" s="134"/>
      <c r="E360" s="294"/>
      <c r="F360" s="307"/>
      <c r="G360" s="307"/>
      <c r="H360" s="285"/>
      <c r="I360" s="294"/>
      <c r="J360" s="294"/>
      <c r="N360" s="294"/>
      <c r="O360" s="294"/>
      <c r="P360" s="294"/>
      <c r="Q360" s="294"/>
      <c r="R360" s="294"/>
      <c r="S360" s="294"/>
      <c r="T360" s="294"/>
      <c r="U360" s="294"/>
      <c r="V360" s="294"/>
      <c r="W360" s="294"/>
      <c r="X360" s="294"/>
      <c r="Y360" s="294"/>
      <c r="Z360" s="294"/>
      <c r="AA360" s="294"/>
      <c r="AB360" s="294"/>
      <c r="AC360" s="294"/>
      <c r="AD360" s="294"/>
      <c r="AE360" s="294"/>
      <c r="AF360" s="294"/>
      <c r="AG360" s="294"/>
      <c r="AH360" s="294"/>
      <c r="AI360" s="294"/>
      <c r="AJ360" s="294"/>
      <c r="AK360" s="294"/>
      <c r="AL360" s="294"/>
      <c r="AM360" s="294"/>
      <c r="AN360" s="294"/>
      <c r="AO360" s="294"/>
      <c r="AP360" s="294"/>
      <c r="AQ360" s="294"/>
      <c r="AR360" s="294"/>
      <c r="AS360" s="294"/>
      <c r="AT360" s="294"/>
      <c r="AU360" s="294"/>
      <c r="AV360" s="294"/>
      <c r="AW360" s="294"/>
      <c r="AX360" s="294"/>
      <c r="AY360" s="294"/>
      <c r="AZ360" s="294"/>
      <c r="BA360" s="294"/>
      <c r="BB360" s="294"/>
      <c r="BC360" s="294"/>
      <c r="BD360" s="294"/>
      <c r="BE360" s="294"/>
      <c r="BF360" s="294"/>
      <c r="BG360" s="294"/>
      <c r="BH360" s="294"/>
      <c r="BI360" s="294"/>
      <c r="BJ360" s="294"/>
      <c r="BK360" s="294"/>
      <c r="BL360" s="294"/>
      <c r="BM360" s="294"/>
      <c r="BN360" s="294"/>
      <c r="BO360" s="294"/>
    </row>
    <row r="361" hidden="1" outlineLevel="1">
      <c r="A361" s="294"/>
      <c r="B361" s="333"/>
      <c r="D361" s="134"/>
      <c r="E361" s="294"/>
      <c r="F361" s="307"/>
      <c r="G361" s="307"/>
      <c r="H361" s="285"/>
      <c r="I361" s="294"/>
      <c r="J361" s="294"/>
      <c r="N361" s="294"/>
      <c r="O361" s="294"/>
      <c r="P361" s="294"/>
      <c r="Q361" s="294"/>
      <c r="R361" s="294"/>
      <c r="S361" s="294"/>
      <c r="T361" s="294"/>
      <c r="U361" s="294"/>
      <c r="V361" s="294"/>
      <c r="W361" s="294"/>
      <c r="X361" s="294"/>
      <c r="Y361" s="294"/>
      <c r="Z361" s="294"/>
      <c r="AA361" s="294"/>
      <c r="AB361" s="294"/>
      <c r="AC361" s="294"/>
      <c r="AD361" s="294"/>
      <c r="AE361" s="294"/>
      <c r="AF361" s="294"/>
      <c r="AG361" s="294"/>
      <c r="AH361" s="294"/>
      <c r="AI361" s="294"/>
      <c r="AJ361" s="294"/>
      <c r="AK361" s="294"/>
      <c r="AL361" s="294"/>
      <c r="AM361" s="294"/>
      <c r="AN361" s="294"/>
      <c r="AO361" s="294"/>
      <c r="AP361" s="294"/>
      <c r="AQ361" s="294"/>
      <c r="AR361" s="294"/>
      <c r="AS361" s="294"/>
      <c r="AT361" s="294"/>
      <c r="AU361" s="294"/>
      <c r="AV361" s="294"/>
      <c r="AW361" s="294"/>
      <c r="AX361" s="294"/>
      <c r="AY361" s="294"/>
      <c r="AZ361" s="294"/>
      <c r="BA361" s="294"/>
      <c r="BB361" s="294"/>
      <c r="BC361" s="294"/>
      <c r="BD361" s="294"/>
      <c r="BE361" s="294"/>
      <c r="BF361" s="294"/>
      <c r="BG361" s="294"/>
      <c r="BH361" s="294"/>
      <c r="BI361" s="294"/>
      <c r="BJ361" s="294"/>
      <c r="BK361" s="294"/>
      <c r="BL361" s="294"/>
      <c r="BM361" s="294"/>
      <c r="BN361" s="294"/>
      <c r="BO361" s="294"/>
    </row>
    <row r="362" hidden="1" outlineLevel="1">
      <c r="A362" s="294"/>
      <c r="B362" s="333"/>
      <c r="D362" s="134"/>
      <c r="E362" s="294"/>
      <c r="F362" s="307"/>
      <c r="G362" s="307"/>
      <c r="H362" s="285"/>
      <c r="I362" s="294"/>
      <c r="J362" s="294"/>
      <c r="N362" s="294"/>
      <c r="O362" s="294"/>
      <c r="P362" s="294"/>
      <c r="Q362" s="294"/>
      <c r="R362" s="294"/>
      <c r="S362" s="294"/>
      <c r="T362" s="294"/>
      <c r="U362" s="294"/>
      <c r="V362" s="294"/>
      <c r="W362" s="294"/>
      <c r="X362" s="294"/>
      <c r="Y362" s="294"/>
      <c r="Z362" s="294"/>
      <c r="AA362" s="294"/>
      <c r="AB362" s="294"/>
      <c r="AC362" s="294"/>
      <c r="AD362" s="294"/>
      <c r="AE362" s="294"/>
      <c r="AF362" s="294"/>
      <c r="AG362" s="294"/>
      <c r="AH362" s="294"/>
      <c r="AI362" s="294"/>
      <c r="AJ362" s="294"/>
      <c r="AK362" s="294"/>
      <c r="AL362" s="294"/>
      <c r="AM362" s="294"/>
      <c r="AN362" s="294"/>
      <c r="AO362" s="294"/>
      <c r="AP362" s="294"/>
      <c r="AQ362" s="294"/>
      <c r="AR362" s="294"/>
      <c r="AS362" s="294"/>
      <c r="AT362" s="294"/>
      <c r="AU362" s="294"/>
      <c r="AV362" s="294"/>
      <c r="AW362" s="294"/>
      <c r="AX362" s="294"/>
      <c r="AY362" s="294"/>
      <c r="AZ362" s="294"/>
      <c r="BA362" s="294"/>
      <c r="BB362" s="294"/>
      <c r="BC362" s="294"/>
      <c r="BD362" s="294"/>
      <c r="BE362" s="294"/>
      <c r="BF362" s="294"/>
      <c r="BG362" s="294"/>
      <c r="BH362" s="294"/>
      <c r="BI362" s="294"/>
      <c r="BJ362" s="294"/>
      <c r="BK362" s="294"/>
      <c r="BL362" s="294"/>
      <c r="BM362" s="294"/>
      <c r="BN362" s="294"/>
      <c r="BO362" s="294"/>
    </row>
    <row r="363" hidden="1" outlineLevel="1">
      <c r="A363" s="294"/>
      <c r="B363" s="333"/>
      <c r="D363" s="134"/>
      <c r="E363" s="294"/>
      <c r="F363" s="307"/>
      <c r="G363" s="307"/>
      <c r="H363" s="285"/>
      <c r="I363" s="294"/>
      <c r="J363" s="294"/>
      <c r="N363" s="294"/>
      <c r="O363" s="294"/>
      <c r="P363" s="294"/>
      <c r="Q363" s="294"/>
      <c r="R363" s="294"/>
      <c r="S363" s="294"/>
      <c r="T363" s="294"/>
      <c r="U363" s="294"/>
      <c r="V363" s="294"/>
      <c r="W363" s="294"/>
      <c r="X363" s="294"/>
      <c r="Y363" s="294"/>
      <c r="Z363" s="294"/>
      <c r="AA363" s="294"/>
      <c r="AB363" s="294"/>
      <c r="AC363" s="294"/>
      <c r="AD363" s="294"/>
      <c r="AE363" s="294"/>
      <c r="AF363" s="294"/>
      <c r="AG363" s="294"/>
      <c r="AH363" s="294"/>
      <c r="AI363" s="294"/>
      <c r="AJ363" s="294"/>
      <c r="AK363" s="294"/>
      <c r="AL363" s="294"/>
      <c r="AM363" s="294"/>
      <c r="AN363" s="294"/>
      <c r="AO363" s="294"/>
      <c r="AP363" s="294"/>
      <c r="AQ363" s="294"/>
      <c r="AR363" s="294"/>
      <c r="AS363" s="294"/>
      <c r="AT363" s="294"/>
      <c r="AU363" s="294"/>
      <c r="AV363" s="294"/>
      <c r="AW363" s="294"/>
      <c r="AX363" s="294"/>
      <c r="AY363" s="294"/>
      <c r="AZ363" s="294"/>
      <c r="BA363" s="294"/>
      <c r="BB363" s="294"/>
      <c r="BC363" s="294"/>
      <c r="BD363" s="294"/>
      <c r="BE363" s="294"/>
      <c r="BF363" s="294"/>
      <c r="BG363" s="294"/>
      <c r="BH363" s="294"/>
      <c r="BI363" s="294"/>
      <c r="BJ363" s="294"/>
      <c r="BK363" s="294"/>
      <c r="BL363" s="294"/>
      <c r="BM363" s="294"/>
      <c r="BN363" s="294"/>
      <c r="BO363" s="294"/>
    </row>
    <row r="364" hidden="1" outlineLevel="1">
      <c r="A364" s="294"/>
      <c r="B364" s="333"/>
      <c r="D364" s="134"/>
      <c r="E364" s="294"/>
      <c r="F364" s="307"/>
      <c r="G364" s="307"/>
      <c r="H364" s="285"/>
      <c r="I364" s="294"/>
      <c r="J364" s="294"/>
      <c r="N364" s="294"/>
      <c r="O364" s="294"/>
      <c r="P364" s="294"/>
      <c r="Q364" s="294"/>
      <c r="R364" s="294"/>
      <c r="S364" s="294"/>
      <c r="T364" s="294"/>
      <c r="U364" s="294"/>
      <c r="V364" s="294"/>
      <c r="W364" s="294"/>
      <c r="X364" s="294"/>
      <c r="Y364" s="294"/>
      <c r="Z364" s="294"/>
      <c r="AA364" s="294"/>
      <c r="AB364" s="294"/>
      <c r="AC364" s="294"/>
      <c r="AD364" s="294"/>
      <c r="AE364" s="294"/>
      <c r="AF364" s="294"/>
      <c r="AG364" s="294"/>
      <c r="AH364" s="294"/>
      <c r="AI364" s="294"/>
      <c r="AJ364" s="294"/>
      <c r="AK364" s="294"/>
      <c r="AL364" s="294"/>
      <c r="AM364" s="294"/>
      <c r="AN364" s="294"/>
      <c r="AO364" s="294"/>
      <c r="AP364" s="294"/>
      <c r="AQ364" s="294"/>
      <c r="AR364" s="294"/>
      <c r="AS364" s="294"/>
      <c r="AT364" s="294"/>
      <c r="AU364" s="294"/>
      <c r="AV364" s="294"/>
      <c r="AW364" s="294"/>
      <c r="AX364" s="294"/>
      <c r="AY364" s="294"/>
      <c r="AZ364" s="294"/>
      <c r="BA364" s="294"/>
      <c r="BB364" s="294"/>
      <c r="BC364" s="294"/>
      <c r="BD364" s="294"/>
      <c r="BE364" s="294"/>
      <c r="BF364" s="294"/>
      <c r="BG364" s="294"/>
      <c r="BH364" s="294"/>
      <c r="BI364" s="294"/>
      <c r="BJ364" s="294"/>
      <c r="BK364" s="294"/>
      <c r="BL364" s="294"/>
      <c r="BM364" s="294"/>
      <c r="BN364" s="294"/>
      <c r="BO364" s="294"/>
    </row>
    <row r="365" hidden="1" outlineLevel="1">
      <c r="A365" s="294"/>
      <c r="B365" s="333"/>
      <c r="D365" s="134"/>
      <c r="E365" s="294"/>
      <c r="F365" s="307"/>
      <c r="G365" s="307"/>
      <c r="H365" s="285"/>
      <c r="I365" s="294"/>
      <c r="J365" s="294"/>
      <c r="N365" s="294"/>
      <c r="O365" s="294"/>
      <c r="P365" s="294"/>
      <c r="Q365" s="294"/>
      <c r="R365" s="294"/>
      <c r="S365" s="294"/>
      <c r="T365" s="294"/>
      <c r="U365" s="294"/>
      <c r="V365" s="294"/>
      <c r="W365" s="294"/>
      <c r="X365" s="294"/>
      <c r="Y365" s="294"/>
      <c r="Z365" s="294"/>
      <c r="AA365" s="294"/>
      <c r="AB365" s="294"/>
      <c r="AC365" s="294"/>
      <c r="AD365" s="294"/>
      <c r="AE365" s="294"/>
      <c r="AF365" s="294"/>
      <c r="AG365" s="294"/>
      <c r="AH365" s="294"/>
      <c r="AI365" s="294"/>
      <c r="AJ365" s="294"/>
      <c r="AK365" s="294"/>
      <c r="AL365" s="294"/>
      <c r="AM365" s="294"/>
      <c r="AN365" s="294"/>
      <c r="AO365" s="294"/>
      <c r="AP365" s="294"/>
      <c r="AQ365" s="294"/>
      <c r="AR365" s="294"/>
      <c r="AS365" s="294"/>
      <c r="AT365" s="294"/>
      <c r="AU365" s="294"/>
      <c r="AV365" s="294"/>
      <c r="AW365" s="294"/>
      <c r="AX365" s="294"/>
      <c r="AY365" s="294"/>
      <c r="AZ365" s="294"/>
      <c r="BA365" s="294"/>
      <c r="BB365" s="294"/>
      <c r="BC365" s="294"/>
      <c r="BD365" s="294"/>
      <c r="BE365" s="294"/>
      <c r="BF365" s="294"/>
      <c r="BG365" s="294"/>
      <c r="BH365" s="294"/>
      <c r="BI365" s="294"/>
      <c r="BJ365" s="294"/>
      <c r="BK365" s="294"/>
      <c r="BL365" s="294"/>
      <c r="BM365" s="294"/>
      <c r="BN365" s="294"/>
      <c r="BO365" s="294"/>
    </row>
    <row r="366" hidden="1" outlineLevel="1">
      <c r="A366" s="294"/>
      <c r="B366" s="333"/>
      <c r="D366" s="134"/>
      <c r="E366" s="294"/>
      <c r="F366" s="307"/>
      <c r="G366" s="307"/>
      <c r="H366" s="285"/>
      <c r="I366" s="294"/>
      <c r="J366" s="294"/>
      <c r="N366" s="294"/>
      <c r="O366" s="294"/>
      <c r="P366" s="294"/>
      <c r="Q366" s="294"/>
      <c r="R366" s="294"/>
      <c r="S366" s="294"/>
      <c r="T366" s="294"/>
      <c r="U366" s="294"/>
      <c r="V366" s="294"/>
      <c r="W366" s="294"/>
      <c r="X366" s="294"/>
      <c r="Y366" s="294"/>
      <c r="Z366" s="294"/>
      <c r="AA366" s="294"/>
      <c r="AB366" s="294"/>
      <c r="AC366" s="294"/>
      <c r="AD366" s="294"/>
      <c r="AE366" s="294"/>
      <c r="AF366" s="294"/>
      <c r="AG366" s="294"/>
      <c r="AH366" s="294"/>
      <c r="AI366" s="294"/>
      <c r="AJ366" s="294"/>
      <c r="AK366" s="294"/>
      <c r="AL366" s="294"/>
      <c r="AM366" s="294"/>
      <c r="AN366" s="294"/>
      <c r="AO366" s="294"/>
      <c r="AP366" s="294"/>
      <c r="AQ366" s="294"/>
      <c r="AR366" s="294"/>
      <c r="AS366" s="294"/>
      <c r="AT366" s="294"/>
      <c r="AU366" s="294"/>
      <c r="AV366" s="294"/>
      <c r="AW366" s="294"/>
      <c r="AX366" s="294"/>
      <c r="AY366" s="294"/>
      <c r="AZ366" s="294"/>
      <c r="BA366" s="294"/>
      <c r="BB366" s="294"/>
      <c r="BC366" s="294"/>
      <c r="BD366" s="294"/>
      <c r="BE366" s="294"/>
      <c r="BF366" s="294"/>
      <c r="BG366" s="294"/>
      <c r="BH366" s="294"/>
      <c r="BI366" s="294"/>
      <c r="BJ366" s="294"/>
      <c r="BK366" s="294"/>
      <c r="BL366" s="294"/>
      <c r="BM366" s="294"/>
      <c r="BN366" s="294"/>
      <c r="BO366" s="294"/>
    </row>
    <row r="367" hidden="1" outlineLevel="1">
      <c r="A367" s="294"/>
      <c r="B367" s="333"/>
      <c r="D367" s="134"/>
      <c r="E367" s="294"/>
      <c r="F367" s="307"/>
      <c r="G367" s="307"/>
      <c r="H367" s="285"/>
      <c r="I367" s="294"/>
      <c r="J367" s="294"/>
      <c r="N367" s="294"/>
      <c r="O367" s="294"/>
      <c r="P367" s="294"/>
      <c r="Q367" s="294"/>
      <c r="R367" s="294"/>
      <c r="S367" s="294"/>
      <c r="T367" s="294"/>
      <c r="U367" s="294"/>
      <c r="V367" s="294"/>
      <c r="W367" s="294"/>
      <c r="X367" s="294"/>
      <c r="Y367" s="294"/>
      <c r="Z367" s="294"/>
      <c r="AA367" s="294"/>
      <c r="AB367" s="294"/>
      <c r="AC367" s="294"/>
      <c r="AD367" s="294"/>
      <c r="AE367" s="294"/>
      <c r="AF367" s="294"/>
      <c r="AG367" s="294"/>
      <c r="AH367" s="294"/>
      <c r="AI367" s="294"/>
      <c r="AJ367" s="294"/>
      <c r="AK367" s="294"/>
      <c r="AL367" s="294"/>
      <c r="AM367" s="294"/>
      <c r="AN367" s="294"/>
      <c r="AO367" s="294"/>
      <c r="AP367" s="294"/>
      <c r="AQ367" s="294"/>
      <c r="AR367" s="294"/>
      <c r="AS367" s="294"/>
      <c r="AT367" s="294"/>
      <c r="AU367" s="294"/>
      <c r="AV367" s="294"/>
      <c r="AW367" s="294"/>
      <c r="AX367" s="294"/>
      <c r="AY367" s="294"/>
      <c r="AZ367" s="294"/>
      <c r="BA367" s="294"/>
      <c r="BB367" s="294"/>
      <c r="BC367" s="294"/>
      <c r="BD367" s="294"/>
      <c r="BE367" s="294"/>
      <c r="BF367" s="294"/>
      <c r="BG367" s="294"/>
      <c r="BH367" s="294"/>
      <c r="BI367" s="294"/>
      <c r="BJ367" s="294"/>
      <c r="BK367" s="294"/>
      <c r="BL367" s="294"/>
      <c r="BM367" s="294"/>
      <c r="BN367" s="294"/>
      <c r="BO367" s="294"/>
    </row>
    <row r="368" hidden="1" outlineLevel="1">
      <c r="A368" s="294"/>
      <c r="B368" s="333"/>
      <c r="D368" s="134"/>
      <c r="E368" s="294"/>
      <c r="F368" s="307"/>
      <c r="G368" s="307"/>
      <c r="H368" s="285"/>
      <c r="I368" s="294"/>
      <c r="J368" s="294"/>
      <c r="N368" s="294"/>
      <c r="O368" s="294"/>
      <c r="P368" s="294"/>
      <c r="Q368" s="294"/>
      <c r="R368" s="294"/>
      <c r="S368" s="294"/>
      <c r="T368" s="294"/>
      <c r="U368" s="294"/>
      <c r="V368" s="294"/>
      <c r="W368" s="294"/>
      <c r="X368" s="294"/>
      <c r="Y368" s="294"/>
      <c r="Z368" s="294"/>
      <c r="AA368" s="294"/>
      <c r="AB368" s="294"/>
      <c r="AC368" s="294"/>
      <c r="AD368" s="294"/>
      <c r="AE368" s="294"/>
      <c r="AF368" s="294"/>
      <c r="AG368" s="294"/>
      <c r="AH368" s="294"/>
      <c r="AI368" s="294"/>
      <c r="AJ368" s="294"/>
      <c r="AK368" s="294"/>
      <c r="AL368" s="294"/>
      <c r="AM368" s="294"/>
      <c r="AN368" s="294"/>
      <c r="AO368" s="294"/>
      <c r="AP368" s="294"/>
      <c r="AQ368" s="294"/>
      <c r="AR368" s="294"/>
      <c r="AS368" s="294"/>
      <c r="AT368" s="294"/>
      <c r="AU368" s="294"/>
      <c r="AV368" s="294"/>
      <c r="AW368" s="294"/>
      <c r="AX368" s="294"/>
      <c r="AY368" s="294"/>
      <c r="AZ368" s="294"/>
      <c r="BA368" s="294"/>
      <c r="BB368" s="294"/>
      <c r="BC368" s="294"/>
      <c r="BD368" s="294"/>
      <c r="BE368" s="294"/>
      <c r="BF368" s="294"/>
      <c r="BG368" s="294"/>
      <c r="BH368" s="294"/>
      <c r="BI368" s="294"/>
      <c r="BJ368" s="294"/>
      <c r="BK368" s="294"/>
      <c r="BL368" s="294"/>
      <c r="BM368" s="294"/>
      <c r="BN368" s="294"/>
      <c r="BO368" s="294"/>
    </row>
    <row r="369" hidden="1" outlineLevel="1">
      <c r="A369" s="294"/>
      <c r="B369" s="333"/>
      <c r="D369" s="134"/>
      <c r="E369" s="294"/>
      <c r="F369" s="307"/>
      <c r="G369" s="307"/>
      <c r="H369" s="285"/>
      <c r="I369" s="294"/>
      <c r="J369" s="294"/>
      <c r="N369" s="294"/>
      <c r="O369" s="294"/>
      <c r="P369" s="294"/>
      <c r="Q369" s="294"/>
      <c r="R369" s="294"/>
      <c r="S369" s="294"/>
      <c r="T369" s="294"/>
      <c r="U369" s="294"/>
      <c r="V369" s="294"/>
      <c r="W369" s="294"/>
      <c r="X369" s="294"/>
      <c r="Y369" s="294"/>
      <c r="Z369" s="294"/>
      <c r="AA369" s="294"/>
      <c r="AB369" s="294"/>
      <c r="AC369" s="294"/>
      <c r="AD369" s="294"/>
      <c r="AE369" s="294"/>
      <c r="AF369" s="294"/>
      <c r="AG369" s="294"/>
      <c r="AH369" s="294"/>
      <c r="AI369" s="294"/>
      <c r="AJ369" s="294"/>
      <c r="AK369" s="294"/>
      <c r="AL369" s="294"/>
      <c r="AM369" s="294"/>
      <c r="AN369" s="294"/>
      <c r="AO369" s="294"/>
      <c r="AP369" s="294"/>
      <c r="AQ369" s="294"/>
      <c r="AR369" s="294"/>
      <c r="AS369" s="294"/>
      <c r="AT369" s="294"/>
      <c r="AU369" s="294"/>
      <c r="AV369" s="294"/>
      <c r="AW369" s="294"/>
      <c r="AX369" s="294"/>
      <c r="AY369" s="294"/>
      <c r="AZ369" s="294"/>
      <c r="BA369" s="294"/>
      <c r="BB369" s="294"/>
      <c r="BC369" s="294"/>
      <c r="BD369" s="294"/>
      <c r="BE369" s="294"/>
      <c r="BF369" s="294"/>
      <c r="BG369" s="294"/>
      <c r="BH369" s="294"/>
      <c r="BI369" s="294"/>
      <c r="BJ369" s="294"/>
      <c r="BK369" s="294"/>
      <c r="BL369" s="294"/>
      <c r="BM369" s="294"/>
      <c r="BN369" s="294"/>
      <c r="BO369" s="294"/>
    </row>
    <row r="370" hidden="1" outlineLevel="1">
      <c r="A370" s="294"/>
      <c r="B370" s="333"/>
      <c r="D370" s="134"/>
      <c r="E370" s="294"/>
      <c r="F370" s="307"/>
      <c r="G370" s="307"/>
      <c r="H370" s="285"/>
      <c r="I370" s="294"/>
      <c r="J370" s="294"/>
      <c r="N370" s="294"/>
      <c r="O370" s="294"/>
      <c r="P370" s="294"/>
      <c r="Q370" s="294"/>
      <c r="R370" s="294"/>
      <c r="S370" s="294"/>
      <c r="T370" s="294"/>
      <c r="U370" s="294"/>
      <c r="V370" s="294"/>
      <c r="W370" s="294"/>
      <c r="X370" s="294"/>
      <c r="Y370" s="294"/>
      <c r="Z370" s="294"/>
      <c r="AA370" s="294"/>
      <c r="AB370" s="294"/>
      <c r="AC370" s="294"/>
      <c r="AD370" s="294"/>
      <c r="AE370" s="294"/>
      <c r="AF370" s="294"/>
      <c r="AG370" s="294"/>
      <c r="AH370" s="294"/>
      <c r="AI370" s="294"/>
      <c r="AJ370" s="294"/>
      <c r="AK370" s="294"/>
      <c r="AL370" s="294"/>
      <c r="AM370" s="294"/>
      <c r="AN370" s="294"/>
      <c r="AO370" s="294"/>
      <c r="AP370" s="294"/>
      <c r="AQ370" s="294"/>
      <c r="AR370" s="294"/>
      <c r="AS370" s="294"/>
      <c r="AT370" s="294"/>
      <c r="AU370" s="294"/>
      <c r="AV370" s="294"/>
      <c r="AW370" s="294"/>
      <c r="AX370" s="294"/>
      <c r="AY370" s="294"/>
      <c r="AZ370" s="294"/>
      <c r="BA370" s="294"/>
      <c r="BB370" s="294"/>
      <c r="BC370" s="294"/>
      <c r="BD370" s="294"/>
      <c r="BE370" s="294"/>
      <c r="BF370" s="294"/>
      <c r="BG370" s="294"/>
      <c r="BH370" s="294"/>
      <c r="BI370" s="294"/>
      <c r="BJ370" s="294"/>
      <c r="BK370" s="294"/>
      <c r="BL370" s="294"/>
      <c r="BM370" s="294"/>
      <c r="BN370" s="294"/>
      <c r="BO370" s="294"/>
    </row>
    <row r="371" hidden="1" outlineLevel="1">
      <c r="A371" s="294"/>
      <c r="B371" s="333"/>
      <c r="D371" s="134"/>
      <c r="E371" s="294"/>
      <c r="F371" s="307"/>
      <c r="G371" s="307"/>
      <c r="H371" s="285"/>
      <c r="I371" s="294"/>
      <c r="J371" s="294"/>
      <c r="N371" s="294"/>
      <c r="O371" s="294"/>
      <c r="P371" s="294"/>
      <c r="Q371" s="294"/>
      <c r="R371" s="294"/>
      <c r="S371" s="294"/>
      <c r="T371" s="294"/>
      <c r="U371" s="294"/>
      <c r="V371" s="294"/>
      <c r="W371" s="294"/>
      <c r="X371" s="294"/>
      <c r="Y371" s="294"/>
      <c r="Z371" s="294"/>
      <c r="AA371" s="294"/>
      <c r="AB371" s="294"/>
      <c r="AC371" s="294"/>
      <c r="AD371" s="294"/>
      <c r="AE371" s="294"/>
      <c r="AF371" s="294"/>
      <c r="AG371" s="294"/>
      <c r="AH371" s="294"/>
      <c r="AI371" s="294"/>
      <c r="AJ371" s="294"/>
      <c r="AK371" s="294"/>
      <c r="AL371" s="294"/>
      <c r="AM371" s="294"/>
      <c r="AN371" s="294"/>
      <c r="AO371" s="294"/>
      <c r="AP371" s="294"/>
      <c r="AQ371" s="294"/>
      <c r="AR371" s="294"/>
      <c r="AS371" s="294"/>
      <c r="AT371" s="294"/>
      <c r="AU371" s="294"/>
      <c r="AV371" s="294"/>
      <c r="AW371" s="294"/>
      <c r="AX371" s="294"/>
      <c r="AY371" s="294"/>
      <c r="AZ371" s="294"/>
      <c r="BA371" s="294"/>
      <c r="BB371" s="294"/>
      <c r="BC371" s="294"/>
      <c r="BD371" s="294"/>
      <c r="BE371" s="294"/>
      <c r="BF371" s="294"/>
      <c r="BG371" s="294"/>
      <c r="BH371" s="294"/>
      <c r="BI371" s="294"/>
      <c r="BJ371" s="294"/>
      <c r="BK371" s="294"/>
      <c r="BL371" s="294"/>
      <c r="BM371" s="294"/>
      <c r="BN371" s="294"/>
      <c r="BO371" s="294"/>
    </row>
    <row r="372" hidden="1" outlineLevel="1">
      <c r="A372" s="294"/>
      <c r="B372" s="333"/>
      <c r="D372" s="134"/>
      <c r="E372" s="294"/>
      <c r="F372" s="307"/>
      <c r="G372" s="307"/>
      <c r="H372" s="285"/>
      <c r="I372" s="294"/>
      <c r="J372" s="294"/>
      <c r="N372" s="294"/>
      <c r="O372" s="294"/>
      <c r="P372" s="294"/>
      <c r="Q372" s="294"/>
      <c r="R372" s="294"/>
      <c r="S372" s="294"/>
      <c r="T372" s="294"/>
      <c r="U372" s="294"/>
      <c r="V372" s="294"/>
      <c r="W372" s="294"/>
      <c r="X372" s="294"/>
      <c r="Y372" s="294"/>
      <c r="Z372" s="294"/>
      <c r="AA372" s="294"/>
      <c r="AB372" s="294"/>
      <c r="AC372" s="294"/>
      <c r="AD372" s="294"/>
      <c r="AE372" s="294"/>
      <c r="AF372" s="294"/>
      <c r="AG372" s="294"/>
      <c r="AH372" s="294"/>
      <c r="AI372" s="294"/>
      <c r="AJ372" s="294"/>
      <c r="AK372" s="294"/>
      <c r="AL372" s="294"/>
      <c r="AM372" s="294"/>
      <c r="AN372" s="294"/>
      <c r="AO372" s="294"/>
      <c r="AP372" s="294"/>
      <c r="AQ372" s="294"/>
      <c r="AR372" s="294"/>
      <c r="AS372" s="294"/>
      <c r="AT372" s="294"/>
      <c r="AU372" s="294"/>
      <c r="AV372" s="294"/>
      <c r="AW372" s="294"/>
      <c r="AX372" s="294"/>
      <c r="AY372" s="294"/>
      <c r="AZ372" s="294"/>
      <c r="BA372" s="294"/>
      <c r="BB372" s="294"/>
      <c r="BC372" s="294"/>
      <c r="BD372" s="294"/>
      <c r="BE372" s="294"/>
      <c r="BF372" s="294"/>
      <c r="BG372" s="294"/>
      <c r="BH372" s="294"/>
      <c r="BI372" s="294"/>
      <c r="BJ372" s="294"/>
      <c r="BK372" s="294"/>
      <c r="BL372" s="294"/>
      <c r="BM372" s="294"/>
      <c r="BN372" s="294"/>
      <c r="BO372" s="294"/>
    </row>
    <row r="373" hidden="1" outlineLevel="1">
      <c r="A373" s="294"/>
      <c r="B373" s="333"/>
      <c r="D373" s="134"/>
      <c r="E373" s="294"/>
      <c r="F373" s="307"/>
      <c r="G373" s="307"/>
      <c r="H373" s="285"/>
      <c r="I373" s="294"/>
      <c r="J373" s="294"/>
      <c r="N373" s="294"/>
      <c r="O373" s="294"/>
      <c r="P373" s="294"/>
      <c r="Q373" s="294"/>
      <c r="R373" s="294"/>
      <c r="S373" s="294"/>
      <c r="T373" s="294"/>
      <c r="U373" s="294"/>
      <c r="V373" s="294"/>
      <c r="W373" s="294"/>
      <c r="X373" s="294"/>
      <c r="Y373" s="294"/>
      <c r="Z373" s="294"/>
      <c r="AA373" s="294"/>
      <c r="AB373" s="294"/>
      <c r="AC373" s="294"/>
      <c r="AD373" s="294"/>
      <c r="AE373" s="294"/>
      <c r="AF373" s="294"/>
      <c r="AG373" s="294"/>
      <c r="AH373" s="294"/>
      <c r="AI373" s="294"/>
      <c r="AJ373" s="294"/>
      <c r="AK373" s="294"/>
      <c r="AL373" s="294"/>
      <c r="AM373" s="294"/>
      <c r="AN373" s="294"/>
      <c r="AO373" s="294"/>
      <c r="AP373" s="294"/>
      <c r="AQ373" s="294"/>
      <c r="AR373" s="294"/>
      <c r="AS373" s="294"/>
      <c r="AT373" s="294"/>
      <c r="AU373" s="294"/>
      <c r="AV373" s="294"/>
      <c r="AW373" s="294"/>
      <c r="AX373" s="294"/>
      <c r="AY373" s="294"/>
      <c r="AZ373" s="294"/>
      <c r="BA373" s="294"/>
      <c r="BB373" s="294"/>
      <c r="BC373" s="294"/>
      <c r="BD373" s="294"/>
      <c r="BE373" s="294"/>
      <c r="BF373" s="294"/>
      <c r="BG373" s="294"/>
      <c r="BH373" s="294"/>
      <c r="BI373" s="294"/>
      <c r="BJ373" s="294"/>
      <c r="BK373" s="294"/>
      <c r="BL373" s="294"/>
      <c r="BM373" s="294"/>
      <c r="BN373" s="294"/>
      <c r="BO373" s="294"/>
    </row>
    <row r="374" hidden="1" outlineLevel="1">
      <c r="A374" s="294"/>
      <c r="B374" s="333"/>
      <c r="D374" s="134"/>
      <c r="E374" s="294"/>
      <c r="F374" s="307"/>
      <c r="G374" s="307"/>
      <c r="H374" s="285"/>
      <c r="I374" s="294"/>
      <c r="J374" s="294"/>
      <c r="N374" s="294"/>
      <c r="O374" s="294"/>
      <c r="P374" s="294"/>
      <c r="Q374" s="294"/>
      <c r="R374" s="294"/>
      <c r="S374" s="294"/>
      <c r="T374" s="294"/>
      <c r="U374" s="294"/>
      <c r="V374" s="294"/>
      <c r="W374" s="294"/>
      <c r="X374" s="294"/>
      <c r="Y374" s="294"/>
      <c r="Z374" s="294"/>
      <c r="AA374" s="294"/>
      <c r="AB374" s="294"/>
      <c r="AC374" s="294"/>
      <c r="AD374" s="294"/>
      <c r="AE374" s="294"/>
      <c r="AF374" s="294"/>
      <c r="AG374" s="294"/>
      <c r="AH374" s="294"/>
      <c r="AI374" s="294"/>
      <c r="AJ374" s="294"/>
      <c r="AK374" s="294"/>
      <c r="AL374" s="294"/>
      <c r="AM374" s="294"/>
      <c r="AN374" s="294"/>
      <c r="AO374" s="294"/>
      <c r="AP374" s="294"/>
      <c r="AQ374" s="294"/>
      <c r="AR374" s="294"/>
      <c r="AS374" s="294"/>
      <c r="AT374" s="294"/>
      <c r="AU374" s="294"/>
      <c r="AV374" s="294"/>
      <c r="AW374" s="294"/>
      <c r="AX374" s="294"/>
      <c r="AY374" s="294"/>
      <c r="AZ374" s="294"/>
      <c r="BA374" s="294"/>
      <c r="BB374" s="294"/>
      <c r="BC374" s="294"/>
      <c r="BD374" s="294"/>
      <c r="BE374" s="294"/>
      <c r="BF374" s="294"/>
      <c r="BG374" s="294"/>
      <c r="BH374" s="294"/>
      <c r="BI374" s="294"/>
      <c r="BJ374" s="294"/>
      <c r="BK374" s="294"/>
      <c r="BL374" s="294"/>
      <c r="BM374" s="294"/>
      <c r="BN374" s="294"/>
      <c r="BO374" s="294"/>
    </row>
    <row r="375" hidden="1" outlineLevel="1">
      <c r="A375" s="294"/>
      <c r="B375" s="333"/>
      <c r="D375" s="134"/>
      <c r="E375" s="294"/>
      <c r="F375" s="307"/>
      <c r="G375" s="307"/>
      <c r="H375" s="285"/>
      <c r="I375" s="294"/>
      <c r="J375" s="294"/>
      <c r="N375" s="294"/>
      <c r="O375" s="294"/>
      <c r="P375" s="294"/>
      <c r="Q375" s="294"/>
      <c r="R375" s="294"/>
      <c r="S375" s="294"/>
      <c r="T375" s="294"/>
      <c r="U375" s="294"/>
      <c r="V375" s="294"/>
      <c r="W375" s="294"/>
      <c r="X375" s="294"/>
      <c r="Y375" s="294"/>
      <c r="Z375" s="294"/>
      <c r="AA375" s="294"/>
      <c r="AB375" s="294"/>
      <c r="AC375" s="294"/>
      <c r="AD375" s="294"/>
      <c r="AE375" s="294"/>
      <c r="AF375" s="294"/>
      <c r="AG375" s="294"/>
      <c r="AH375" s="294"/>
      <c r="AI375" s="294"/>
      <c r="AJ375" s="294"/>
      <c r="AK375" s="294"/>
      <c r="AL375" s="294"/>
      <c r="AM375" s="294"/>
      <c r="AN375" s="294"/>
      <c r="AO375" s="294"/>
      <c r="AP375" s="294"/>
      <c r="AQ375" s="294"/>
      <c r="AR375" s="294"/>
      <c r="AS375" s="294"/>
      <c r="AT375" s="294"/>
      <c r="AU375" s="294"/>
      <c r="AV375" s="294"/>
      <c r="AW375" s="294"/>
      <c r="AX375" s="294"/>
      <c r="AY375" s="294"/>
      <c r="AZ375" s="294"/>
      <c r="BA375" s="294"/>
      <c r="BB375" s="294"/>
      <c r="BC375" s="294"/>
      <c r="BD375" s="294"/>
      <c r="BE375" s="294"/>
      <c r="BF375" s="294"/>
      <c r="BG375" s="294"/>
      <c r="BH375" s="294"/>
      <c r="BI375" s="294"/>
      <c r="BJ375" s="294"/>
      <c r="BK375" s="294"/>
      <c r="BL375" s="294"/>
      <c r="BM375" s="294"/>
      <c r="BN375" s="294"/>
      <c r="BO375" s="294"/>
    </row>
    <row r="376" hidden="1" outlineLevel="1">
      <c r="A376" s="294"/>
      <c r="B376" s="333"/>
      <c r="D376" s="134"/>
      <c r="E376" s="294"/>
      <c r="F376" s="307"/>
      <c r="G376" s="307"/>
      <c r="H376" s="285"/>
      <c r="I376" s="294"/>
      <c r="J376" s="294"/>
      <c r="N376" s="294"/>
      <c r="O376" s="294"/>
      <c r="P376" s="294"/>
      <c r="Q376" s="294"/>
      <c r="R376" s="294"/>
      <c r="S376" s="294"/>
      <c r="T376" s="294"/>
      <c r="U376" s="294"/>
      <c r="V376" s="294"/>
      <c r="W376" s="294"/>
      <c r="X376" s="294"/>
      <c r="Y376" s="294"/>
      <c r="Z376" s="294"/>
      <c r="AA376" s="294"/>
      <c r="AB376" s="294"/>
      <c r="AC376" s="294"/>
      <c r="AD376" s="294"/>
      <c r="AE376" s="294"/>
      <c r="AF376" s="294"/>
      <c r="AG376" s="294"/>
      <c r="AH376" s="294"/>
      <c r="AI376" s="294"/>
      <c r="AJ376" s="294"/>
      <c r="AK376" s="294"/>
      <c r="AL376" s="294"/>
      <c r="AM376" s="294"/>
      <c r="AN376" s="294"/>
      <c r="AO376" s="294"/>
      <c r="AP376" s="294"/>
      <c r="AQ376" s="294"/>
      <c r="AR376" s="294"/>
      <c r="AS376" s="294"/>
      <c r="AT376" s="294"/>
      <c r="AU376" s="294"/>
      <c r="AV376" s="294"/>
      <c r="AW376" s="294"/>
      <c r="AX376" s="294"/>
      <c r="AY376" s="294"/>
      <c r="AZ376" s="294"/>
      <c r="BA376" s="294"/>
      <c r="BB376" s="294"/>
      <c r="BC376" s="294"/>
      <c r="BD376" s="294"/>
      <c r="BE376" s="294"/>
      <c r="BF376" s="294"/>
      <c r="BG376" s="294"/>
      <c r="BH376" s="294"/>
      <c r="BI376" s="294"/>
      <c r="BJ376" s="294"/>
      <c r="BK376" s="294"/>
      <c r="BL376" s="294"/>
      <c r="BM376" s="294"/>
      <c r="BN376" s="294"/>
      <c r="BO376" s="294"/>
    </row>
    <row r="377" hidden="1" outlineLevel="1">
      <c r="A377" s="294"/>
      <c r="B377" s="333"/>
      <c r="D377" s="134"/>
      <c r="E377" s="294"/>
      <c r="F377" s="307"/>
      <c r="G377" s="307"/>
      <c r="H377" s="285"/>
      <c r="I377" s="294"/>
      <c r="J377" s="294"/>
      <c r="N377" s="294"/>
      <c r="O377" s="294"/>
      <c r="P377" s="294"/>
      <c r="Q377" s="294"/>
      <c r="R377" s="294"/>
      <c r="S377" s="294"/>
      <c r="T377" s="294"/>
      <c r="U377" s="294"/>
      <c r="V377" s="294"/>
      <c r="W377" s="294"/>
      <c r="X377" s="294"/>
      <c r="Y377" s="294"/>
      <c r="Z377" s="294"/>
      <c r="AA377" s="294"/>
      <c r="AB377" s="294"/>
      <c r="AC377" s="294"/>
      <c r="AD377" s="294"/>
      <c r="AE377" s="294"/>
      <c r="AF377" s="294"/>
      <c r="AG377" s="294"/>
      <c r="AH377" s="294"/>
      <c r="AI377" s="294"/>
      <c r="AJ377" s="294"/>
      <c r="AK377" s="294"/>
      <c r="AL377" s="294"/>
      <c r="AM377" s="294"/>
      <c r="AN377" s="294"/>
      <c r="AO377" s="294"/>
      <c r="AP377" s="294"/>
      <c r="AQ377" s="294"/>
      <c r="AR377" s="294"/>
      <c r="AS377" s="294"/>
      <c r="AT377" s="294"/>
      <c r="AU377" s="294"/>
      <c r="AV377" s="294"/>
      <c r="AW377" s="294"/>
      <c r="AX377" s="294"/>
      <c r="AY377" s="294"/>
      <c r="AZ377" s="294"/>
      <c r="BA377" s="294"/>
      <c r="BB377" s="294"/>
      <c r="BC377" s="294"/>
      <c r="BD377" s="294"/>
      <c r="BE377" s="294"/>
      <c r="BF377" s="294"/>
      <c r="BG377" s="294"/>
      <c r="BH377" s="294"/>
      <c r="BI377" s="294"/>
      <c r="BJ377" s="294"/>
      <c r="BK377" s="294"/>
      <c r="BL377" s="294"/>
      <c r="BM377" s="294"/>
      <c r="BN377" s="294"/>
      <c r="BO377" s="294"/>
    </row>
    <row r="378" hidden="1" outlineLevel="1">
      <c r="A378" s="294"/>
      <c r="B378" s="333"/>
      <c r="D378" s="134"/>
      <c r="E378" s="294"/>
      <c r="F378" s="307"/>
      <c r="G378" s="307"/>
      <c r="H378" s="285"/>
      <c r="I378" s="294"/>
      <c r="J378" s="294"/>
      <c r="N378" s="294"/>
      <c r="O378" s="294"/>
      <c r="P378" s="294"/>
      <c r="Q378" s="294"/>
      <c r="R378" s="294"/>
      <c r="S378" s="294"/>
      <c r="T378" s="294"/>
      <c r="U378" s="294"/>
      <c r="V378" s="294"/>
      <c r="W378" s="294"/>
      <c r="X378" s="294"/>
      <c r="Y378" s="294"/>
      <c r="Z378" s="294"/>
      <c r="AA378" s="294"/>
      <c r="AB378" s="294"/>
      <c r="AC378" s="294"/>
      <c r="AD378" s="294"/>
      <c r="AE378" s="294"/>
      <c r="AF378" s="294"/>
      <c r="AG378" s="294"/>
      <c r="AH378" s="294"/>
      <c r="AI378" s="294"/>
      <c r="AJ378" s="294"/>
      <c r="AK378" s="294"/>
      <c r="AL378" s="294"/>
      <c r="AM378" s="294"/>
      <c r="AN378" s="294"/>
      <c r="AO378" s="294"/>
      <c r="AP378" s="294"/>
      <c r="AQ378" s="294"/>
      <c r="AR378" s="294"/>
      <c r="AS378" s="294"/>
      <c r="AT378" s="294"/>
      <c r="AU378" s="294"/>
      <c r="AV378" s="294"/>
      <c r="AW378" s="294"/>
      <c r="AX378" s="294"/>
      <c r="AY378" s="294"/>
      <c r="AZ378" s="294"/>
      <c r="BA378" s="294"/>
      <c r="BB378" s="294"/>
      <c r="BC378" s="294"/>
      <c r="BD378" s="294"/>
      <c r="BE378" s="294"/>
      <c r="BF378" s="294"/>
      <c r="BG378" s="294"/>
      <c r="BH378" s="294"/>
      <c r="BI378" s="294"/>
      <c r="BJ378" s="294"/>
      <c r="BK378" s="294"/>
      <c r="BL378" s="294"/>
      <c r="BM378" s="294"/>
      <c r="BN378" s="294"/>
      <c r="BO378" s="294"/>
    </row>
    <row r="379" hidden="1" outlineLevel="1">
      <c r="A379" s="294"/>
      <c r="B379" s="333"/>
      <c r="D379" s="134"/>
      <c r="E379" s="294"/>
      <c r="F379" s="307"/>
      <c r="G379" s="307"/>
      <c r="H379" s="285"/>
      <c r="I379" s="294"/>
      <c r="J379" s="294"/>
      <c r="N379" s="294"/>
      <c r="O379" s="294"/>
      <c r="P379" s="294"/>
      <c r="Q379" s="294"/>
      <c r="R379" s="294"/>
      <c r="S379" s="294"/>
      <c r="T379" s="294"/>
      <c r="U379" s="294"/>
      <c r="V379" s="294"/>
      <c r="W379" s="294"/>
      <c r="X379" s="294"/>
      <c r="Y379" s="294"/>
      <c r="Z379" s="294"/>
      <c r="AA379" s="294"/>
      <c r="AB379" s="294"/>
      <c r="AC379" s="294"/>
      <c r="AD379" s="294"/>
      <c r="AE379" s="294"/>
      <c r="AF379" s="294"/>
      <c r="AG379" s="294"/>
      <c r="AH379" s="294"/>
      <c r="AI379" s="294"/>
      <c r="AJ379" s="294"/>
      <c r="AK379" s="294"/>
      <c r="AL379" s="294"/>
      <c r="AM379" s="294"/>
      <c r="AN379" s="294"/>
      <c r="AO379" s="294"/>
      <c r="AP379" s="294"/>
      <c r="AQ379" s="294"/>
      <c r="AR379" s="294"/>
      <c r="AS379" s="294"/>
      <c r="AT379" s="294"/>
      <c r="AU379" s="294"/>
      <c r="AV379" s="294"/>
      <c r="AW379" s="294"/>
      <c r="AX379" s="294"/>
      <c r="AY379" s="294"/>
      <c r="AZ379" s="294"/>
      <c r="BA379" s="294"/>
      <c r="BB379" s="294"/>
      <c r="BC379" s="294"/>
      <c r="BD379" s="294"/>
      <c r="BE379" s="294"/>
      <c r="BF379" s="294"/>
      <c r="BG379" s="294"/>
      <c r="BH379" s="294"/>
      <c r="BI379" s="294"/>
      <c r="BJ379" s="294"/>
      <c r="BK379" s="294"/>
      <c r="BL379" s="294"/>
      <c r="BM379" s="294"/>
      <c r="BN379" s="294"/>
      <c r="BO379" s="294"/>
    </row>
    <row r="380" hidden="1" outlineLevel="1">
      <c r="A380" s="294"/>
      <c r="B380" s="333"/>
      <c r="D380" s="134"/>
      <c r="E380" s="294"/>
      <c r="F380" s="307"/>
      <c r="G380" s="307"/>
      <c r="H380" s="285"/>
      <c r="I380" s="294"/>
      <c r="J380" s="294"/>
      <c r="N380" s="294"/>
      <c r="O380" s="294"/>
      <c r="P380" s="294"/>
      <c r="Q380" s="294"/>
      <c r="R380" s="294"/>
      <c r="S380" s="294"/>
      <c r="T380" s="294"/>
      <c r="U380" s="294"/>
      <c r="V380" s="294"/>
      <c r="W380" s="294"/>
      <c r="X380" s="294"/>
      <c r="Y380" s="294"/>
      <c r="Z380" s="294"/>
      <c r="AA380" s="294"/>
      <c r="AB380" s="294"/>
      <c r="AC380" s="294"/>
      <c r="AD380" s="294"/>
      <c r="AE380" s="294"/>
      <c r="AF380" s="294"/>
      <c r="AG380" s="294"/>
      <c r="AH380" s="294"/>
      <c r="AI380" s="294"/>
      <c r="AJ380" s="294"/>
      <c r="AK380" s="294"/>
      <c r="AL380" s="294"/>
      <c r="AM380" s="294"/>
      <c r="AN380" s="294"/>
      <c r="AO380" s="294"/>
      <c r="AP380" s="294"/>
      <c r="AQ380" s="294"/>
      <c r="AR380" s="294"/>
      <c r="AS380" s="294"/>
      <c r="AT380" s="294"/>
      <c r="AU380" s="294"/>
      <c r="AV380" s="294"/>
      <c r="AW380" s="294"/>
      <c r="AX380" s="294"/>
      <c r="AY380" s="294"/>
      <c r="AZ380" s="294"/>
      <c r="BA380" s="294"/>
      <c r="BB380" s="294"/>
      <c r="BC380" s="294"/>
      <c r="BD380" s="294"/>
      <c r="BE380" s="294"/>
      <c r="BF380" s="294"/>
      <c r="BG380" s="294"/>
      <c r="BH380" s="294"/>
      <c r="BI380" s="294"/>
      <c r="BJ380" s="294"/>
      <c r="BK380" s="294"/>
      <c r="BL380" s="294"/>
      <c r="BM380" s="294"/>
      <c r="BN380" s="294"/>
      <c r="BO380" s="294"/>
    </row>
    <row r="381" hidden="1" outlineLevel="1">
      <c r="A381" s="294"/>
      <c r="B381" s="333"/>
      <c r="D381" s="134"/>
      <c r="E381" s="294"/>
      <c r="F381" s="307"/>
      <c r="G381" s="307"/>
      <c r="H381" s="285"/>
      <c r="I381" s="294"/>
      <c r="J381" s="294"/>
      <c r="N381" s="294"/>
      <c r="O381" s="294"/>
      <c r="P381" s="294"/>
      <c r="Q381" s="294"/>
      <c r="R381" s="294"/>
      <c r="S381" s="294"/>
      <c r="T381" s="294"/>
      <c r="U381" s="294"/>
      <c r="V381" s="294"/>
      <c r="W381" s="294"/>
      <c r="X381" s="294"/>
      <c r="Y381" s="294"/>
      <c r="Z381" s="294"/>
      <c r="AA381" s="294"/>
      <c r="AB381" s="294"/>
      <c r="AC381" s="294"/>
      <c r="AD381" s="294"/>
      <c r="AE381" s="294"/>
      <c r="AF381" s="294"/>
      <c r="AG381" s="294"/>
      <c r="AH381" s="294"/>
      <c r="AI381" s="294"/>
      <c r="AJ381" s="294"/>
      <c r="AK381" s="294"/>
      <c r="AL381" s="294"/>
      <c r="AM381" s="294"/>
      <c r="AN381" s="294"/>
      <c r="AO381" s="294"/>
      <c r="AP381" s="294"/>
      <c r="AQ381" s="294"/>
      <c r="AR381" s="294"/>
      <c r="AS381" s="294"/>
      <c r="AT381" s="294"/>
      <c r="AU381" s="294"/>
      <c r="AV381" s="294"/>
      <c r="AW381" s="294"/>
      <c r="AX381" s="294"/>
      <c r="AY381" s="294"/>
      <c r="AZ381" s="294"/>
      <c r="BA381" s="294"/>
      <c r="BB381" s="294"/>
      <c r="BC381" s="294"/>
      <c r="BD381" s="294"/>
      <c r="BE381" s="294"/>
      <c r="BF381" s="294"/>
      <c r="BG381" s="294"/>
      <c r="BH381" s="294"/>
      <c r="BI381" s="294"/>
      <c r="BJ381" s="294"/>
      <c r="BK381" s="294"/>
      <c r="BL381" s="294"/>
      <c r="BM381" s="294"/>
      <c r="BN381" s="294"/>
      <c r="BO381" s="294"/>
    </row>
    <row r="382" hidden="1" outlineLevel="1">
      <c r="A382" s="294"/>
      <c r="B382" s="333"/>
      <c r="D382" s="134"/>
      <c r="E382" s="294"/>
      <c r="F382" s="307"/>
      <c r="G382" s="307"/>
      <c r="H382" s="285"/>
      <c r="I382" s="294"/>
      <c r="J382" s="294"/>
      <c r="N382" s="294"/>
      <c r="O382" s="294"/>
      <c r="P382" s="294"/>
      <c r="Q382" s="294"/>
      <c r="R382" s="294"/>
      <c r="S382" s="294"/>
      <c r="T382" s="294"/>
      <c r="U382" s="294"/>
      <c r="V382" s="294"/>
      <c r="W382" s="294"/>
      <c r="X382" s="294"/>
      <c r="Y382" s="294"/>
      <c r="Z382" s="294"/>
      <c r="AA382" s="294"/>
      <c r="AB382" s="294"/>
      <c r="AC382" s="294"/>
      <c r="AD382" s="294"/>
      <c r="AE382" s="294"/>
      <c r="AF382" s="294"/>
      <c r="AG382" s="294"/>
      <c r="AH382" s="294"/>
      <c r="AI382" s="294"/>
      <c r="AJ382" s="294"/>
      <c r="AK382" s="294"/>
      <c r="AL382" s="294"/>
      <c r="AM382" s="294"/>
      <c r="AN382" s="294"/>
      <c r="AO382" s="294"/>
      <c r="AP382" s="294"/>
      <c r="AQ382" s="294"/>
      <c r="AR382" s="294"/>
      <c r="AS382" s="294"/>
      <c r="AT382" s="294"/>
      <c r="AU382" s="294"/>
      <c r="AV382" s="294"/>
      <c r="AW382" s="294"/>
      <c r="AX382" s="294"/>
      <c r="AY382" s="294"/>
      <c r="AZ382" s="294"/>
      <c r="BA382" s="294"/>
      <c r="BB382" s="294"/>
      <c r="BC382" s="294"/>
      <c r="BD382" s="294"/>
      <c r="BE382" s="294"/>
      <c r="BF382" s="294"/>
      <c r="BG382" s="294"/>
      <c r="BH382" s="294"/>
      <c r="BI382" s="294"/>
      <c r="BJ382" s="294"/>
      <c r="BK382" s="294"/>
      <c r="BL382" s="294"/>
      <c r="BM382" s="294"/>
      <c r="BN382" s="294"/>
      <c r="BO382" s="294"/>
    </row>
    <row r="383" hidden="1" outlineLevel="1">
      <c r="A383" s="294"/>
      <c r="B383" s="333"/>
      <c r="D383" s="134"/>
      <c r="E383" s="294"/>
      <c r="F383" s="307"/>
      <c r="G383" s="307"/>
      <c r="H383" s="285"/>
      <c r="I383" s="294"/>
      <c r="J383" s="294"/>
      <c r="N383" s="294"/>
      <c r="O383" s="294"/>
      <c r="P383" s="294"/>
      <c r="Q383" s="294"/>
      <c r="R383" s="294"/>
      <c r="S383" s="294"/>
      <c r="T383" s="294"/>
      <c r="U383" s="294"/>
      <c r="V383" s="294"/>
      <c r="W383" s="294"/>
      <c r="X383" s="294"/>
      <c r="Y383" s="294"/>
      <c r="Z383" s="294"/>
      <c r="AA383" s="294"/>
      <c r="AB383" s="294"/>
      <c r="AC383" s="294"/>
      <c r="AD383" s="294"/>
      <c r="AE383" s="294"/>
      <c r="AF383" s="294"/>
      <c r="AG383" s="294"/>
      <c r="AH383" s="294"/>
      <c r="AI383" s="294"/>
      <c r="AJ383" s="294"/>
      <c r="AK383" s="294"/>
      <c r="AL383" s="294"/>
      <c r="AM383" s="294"/>
      <c r="AN383" s="294"/>
      <c r="AO383" s="294"/>
      <c r="AP383" s="294"/>
      <c r="AQ383" s="294"/>
      <c r="AR383" s="294"/>
      <c r="AS383" s="294"/>
      <c r="AT383" s="294"/>
      <c r="AU383" s="294"/>
      <c r="AV383" s="294"/>
      <c r="AW383" s="294"/>
      <c r="AX383" s="294"/>
      <c r="AY383" s="294"/>
      <c r="AZ383" s="294"/>
      <c r="BA383" s="294"/>
      <c r="BB383" s="294"/>
      <c r="BC383" s="294"/>
      <c r="BD383" s="294"/>
      <c r="BE383" s="294"/>
      <c r="BF383" s="294"/>
      <c r="BG383" s="294"/>
      <c r="BH383" s="294"/>
      <c r="BI383" s="294"/>
      <c r="BJ383" s="294"/>
      <c r="BK383" s="294"/>
      <c r="BL383" s="294"/>
      <c r="BM383" s="294"/>
      <c r="BN383" s="294"/>
      <c r="BO383" s="294"/>
    </row>
    <row r="384" hidden="1" outlineLevel="1">
      <c r="A384" s="294"/>
      <c r="B384" s="333"/>
      <c r="D384" s="134"/>
      <c r="E384" s="294"/>
      <c r="F384" s="307"/>
      <c r="G384" s="307"/>
      <c r="H384" s="285"/>
      <c r="I384" s="294"/>
      <c r="J384" s="294"/>
      <c r="N384" s="294"/>
      <c r="O384" s="294"/>
      <c r="P384" s="294"/>
      <c r="Q384" s="294"/>
      <c r="R384" s="294"/>
      <c r="S384" s="294"/>
      <c r="T384" s="294"/>
      <c r="U384" s="294"/>
      <c r="V384" s="294"/>
      <c r="W384" s="294"/>
      <c r="X384" s="294"/>
      <c r="Y384" s="294"/>
      <c r="Z384" s="294"/>
      <c r="AA384" s="294"/>
      <c r="AB384" s="294"/>
      <c r="AC384" s="294"/>
      <c r="AD384" s="294"/>
      <c r="AE384" s="294"/>
      <c r="AF384" s="294"/>
      <c r="AG384" s="294"/>
      <c r="AH384" s="294"/>
      <c r="AI384" s="294"/>
      <c r="AJ384" s="294"/>
      <c r="AK384" s="294"/>
      <c r="AL384" s="294"/>
      <c r="AM384" s="294"/>
      <c r="AN384" s="294"/>
      <c r="AO384" s="294"/>
      <c r="AP384" s="294"/>
      <c r="AQ384" s="294"/>
      <c r="AR384" s="294"/>
      <c r="AS384" s="294"/>
      <c r="AT384" s="294"/>
      <c r="AU384" s="294"/>
      <c r="AV384" s="294"/>
      <c r="AW384" s="294"/>
      <c r="AX384" s="294"/>
      <c r="AY384" s="294"/>
      <c r="AZ384" s="294"/>
      <c r="BA384" s="294"/>
      <c r="BB384" s="294"/>
      <c r="BC384" s="294"/>
      <c r="BD384" s="294"/>
      <c r="BE384" s="294"/>
      <c r="BF384" s="294"/>
      <c r="BG384" s="294"/>
      <c r="BH384" s="294"/>
      <c r="BI384" s="294"/>
      <c r="BJ384" s="294"/>
      <c r="BK384" s="294"/>
      <c r="BL384" s="294"/>
      <c r="BM384" s="294"/>
      <c r="BN384" s="294"/>
      <c r="BO384" s="294"/>
    </row>
    <row r="385" hidden="1" outlineLevel="1">
      <c r="A385" s="294"/>
      <c r="B385" s="333"/>
      <c r="D385" s="134"/>
      <c r="E385" s="294"/>
      <c r="F385" s="307"/>
      <c r="G385" s="307"/>
      <c r="H385" s="285"/>
      <c r="I385" s="294"/>
      <c r="J385" s="294"/>
      <c r="N385" s="294"/>
      <c r="O385" s="294"/>
      <c r="P385" s="294"/>
      <c r="Q385" s="294"/>
      <c r="R385" s="294"/>
      <c r="S385" s="294"/>
      <c r="T385" s="294"/>
      <c r="U385" s="294"/>
      <c r="V385" s="294"/>
      <c r="W385" s="294"/>
      <c r="X385" s="294"/>
      <c r="Y385" s="294"/>
      <c r="Z385" s="294"/>
      <c r="AA385" s="294"/>
      <c r="AB385" s="294"/>
      <c r="AC385" s="294"/>
      <c r="AD385" s="294"/>
      <c r="AE385" s="294"/>
      <c r="AF385" s="294"/>
      <c r="AG385" s="294"/>
      <c r="AH385" s="294"/>
      <c r="AI385" s="294"/>
      <c r="AJ385" s="294"/>
      <c r="AK385" s="294"/>
      <c r="AL385" s="294"/>
      <c r="AM385" s="294"/>
      <c r="AN385" s="294"/>
      <c r="AO385" s="294"/>
      <c r="AP385" s="294"/>
      <c r="AQ385" s="294"/>
      <c r="AR385" s="294"/>
      <c r="AS385" s="294"/>
      <c r="AT385" s="294"/>
      <c r="AU385" s="294"/>
      <c r="AV385" s="294"/>
      <c r="AW385" s="294"/>
      <c r="AX385" s="294"/>
      <c r="AY385" s="294"/>
      <c r="AZ385" s="294"/>
      <c r="BA385" s="294"/>
      <c r="BB385" s="294"/>
      <c r="BC385" s="294"/>
      <c r="BD385" s="294"/>
      <c r="BE385" s="294"/>
      <c r="BF385" s="294"/>
      <c r="BG385" s="294"/>
      <c r="BH385" s="294"/>
      <c r="BI385" s="294"/>
      <c r="BJ385" s="294"/>
      <c r="BK385" s="294"/>
      <c r="BL385" s="294"/>
      <c r="BM385" s="294"/>
      <c r="BN385" s="294"/>
      <c r="BO385" s="294"/>
    </row>
    <row r="386" hidden="1" outlineLevel="1">
      <c r="A386" s="294"/>
      <c r="B386" s="333"/>
      <c r="D386" s="134"/>
      <c r="E386" s="294"/>
      <c r="F386" s="307"/>
      <c r="G386" s="307"/>
      <c r="H386" s="285"/>
      <c r="I386" s="294"/>
      <c r="J386" s="294"/>
      <c r="N386" s="294"/>
      <c r="O386" s="294"/>
      <c r="P386" s="294"/>
      <c r="Q386" s="294"/>
      <c r="R386" s="294"/>
      <c r="S386" s="294"/>
      <c r="T386" s="294"/>
      <c r="U386" s="294"/>
      <c r="V386" s="294"/>
      <c r="W386" s="294"/>
      <c r="X386" s="294"/>
      <c r="Y386" s="294"/>
      <c r="Z386" s="294"/>
      <c r="AA386" s="294"/>
      <c r="AB386" s="294"/>
      <c r="AC386" s="294"/>
      <c r="AD386" s="294"/>
      <c r="AE386" s="294"/>
      <c r="AF386" s="294"/>
      <c r="AG386" s="294"/>
      <c r="AH386" s="294"/>
      <c r="AI386" s="294"/>
      <c r="AJ386" s="294"/>
      <c r="AK386" s="294"/>
      <c r="AL386" s="294"/>
      <c r="AM386" s="294"/>
      <c r="AN386" s="294"/>
      <c r="AO386" s="294"/>
      <c r="AP386" s="294"/>
      <c r="AQ386" s="294"/>
      <c r="AR386" s="294"/>
      <c r="AS386" s="294"/>
      <c r="AT386" s="294"/>
      <c r="AU386" s="294"/>
      <c r="AV386" s="294"/>
      <c r="AW386" s="294"/>
      <c r="AX386" s="294"/>
      <c r="AY386" s="294"/>
      <c r="AZ386" s="294"/>
      <c r="BA386" s="294"/>
      <c r="BB386" s="294"/>
      <c r="BC386" s="294"/>
      <c r="BD386" s="294"/>
      <c r="BE386" s="294"/>
      <c r="BF386" s="294"/>
      <c r="BG386" s="294"/>
      <c r="BH386" s="294"/>
      <c r="BI386" s="294"/>
      <c r="BJ386" s="294"/>
      <c r="BK386" s="294"/>
      <c r="BL386" s="294"/>
      <c r="BM386" s="294"/>
      <c r="BN386" s="294"/>
      <c r="BO386" s="294"/>
    </row>
    <row r="387" hidden="1" outlineLevel="1">
      <c r="A387" s="294"/>
      <c r="B387" s="333"/>
      <c r="D387" s="134"/>
      <c r="E387" s="294"/>
      <c r="F387" s="307"/>
      <c r="G387" s="307"/>
      <c r="H387" s="285"/>
      <c r="I387" s="294"/>
      <c r="J387" s="294"/>
      <c r="N387" s="294"/>
      <c r="O387" s="294"/>
      <c r="P387" s="294"/>
      <c r="Q387" s="294"/>
      <c r="R387" s="294"/>
      <c r="S387" s="294"/>
      <c r="T387" s="294"/>
      <c r="U387" s="294"/>
      <c r="V387" s="294"/>
      <c r="W387" s="294"/>
      <c r="X387" s="294"/>
      <c r="Y387" s="294"/>
      <c r="Z387" s="294"/>
      <c r="AA387" s="294"/>
      <c r="AB387" s="294"/>
      <c r="AC387" s="294"/>
      <c r="AD387" s="294"/>
      <c r="AE387" s="294"/>
      <c r="AF387" s="294"/>
      <c r="AG387" s="294"/>
      <c r="AH387" s="294"/>
      <c r="AI387" s="294"/>
      <c r="AJ387" s="294"/>
      <c r="AK387" s="294"/>
      <c r="AL387" s="294"/>
      <c r="AM387" s="294"/>
      <c r="AN387" s="294"/>
      <c r="AO387" s="294"/>
      <c r="AP387" s="294"/>
      <c r="AQ387" s="294"/>
      <c r="AR387" s="294"/>
      <c r="AS387" s="294"/>
      <c r="AT387" s="294"/>
      <c r="AU387" s="294"/>
      <c r="AV387" s="294"/>
      <c r="AW387" s="294"/>
      <c r="AX387" s="294"/>
      <c r="AY387" s="294"/>
      <c r="AZ387" s="294"/>
      <c r="BA387" s="294"/>
      <c r="BB387" s="294"/>
      <c r="BC387" s="294"/>
      <c r="BD387" s="294"/>
      <c r="BE387" s="294"/>
      <c r="BF387" s="294"/>
      <c r="BG387" s="294"/>
      <c r="BH387" s="294"/>
      <c r="BI387" s="294"/>
      <c r="BJ387" s="294"/>
      <c r="BK387" s="294"/>
      <c r="BL387" s="294"/>
      <c r="BM387" s="294"/>
      <c r="BN387" s="294"/>
      <c r="BO387" s="294"/>
    </row>
    <row r="388" hidden="1" outlineLevel="1">
      <c r="A388" s="294"/>
      <c r="B388" s="333"/>
      <c r="D388" s="134"/>
      <c r="E388" s="294"/>
      <c r="F388" s="307"/>
      <c r="G388" s="307"/>
      <c r="H388" s="285"/>
      <c r="I388" s="294"/>
      <c r="J388" s="294"/>
      <c r="N388" s="294"/>
      <c r="O388" s="294"/>
      <c r="P388" s="294"/>
      <c r="Q388" s="294"/>
      <c r="R388" s="294"/>
      <c r="S388" s="294"/>
      <c r="T388" s="294"/>
      <c r="U388" s="294"/>
      <c r="V388" s="294"/>
      <c r="W388" s="294"/>
      <c r="X388" s="294"/>
      <c r="Y388" s="294"/>
      <c r="Z388" s="294"/>
      <c r="AA388" s="294"/>
      <c r="AB388" s="294"/>
      <c r="AC388" s="294"/>
      <c r="AD388" s="294"/>
      <c r="AE388" s="294"/>
      <c r="AF388" s="294"/>
      <c r="AG388" s="294"/>
      <c r="AH388" s="294"/>
      <c r="AI388" s="294"/>
      <c r="AJ388" s="294"/>
      <c r="AK388" s="294"/>
      <c r="AL388" s="294"/>
      <c r="AM388" s="294"/>
      <c r="AN388" s="294"/>
      <c r="AO388" s="294"/>
      <c r="AP388" s="294"/>
      <c r="AQ388" s="294"/>
      <c r="AR388" s="294"/>
      <c r="AS388" s="294"/>
      <c r="AT388" s="294"/>
      <c r="AU388" s="294"/>
      <c r="AV388" s="294"/>
      <c r="AW388" s="294"/>
      <c r="AX388" s="294"/>
      <c r="AY388" s="294"/>
      <c r="AZ388" s="294"/>
      <c r="BA388" s="294"/>
      <c r="BB388" s="294"/>
      <c r="BC388" s="294"/>
      <c r="BD388" s="294"/>
      <c r="BE388" s="294"/>
      <c r="BF388" s="294"/>
      <c r="BG388" s="294"/>
      <c r="BH388" s="294"/>
      <c r="BI388" s="294"/>
      <c r="BJ388" s="294"/>
      <c r="BK388" s="294"/>
      <c r="BL388" s="294"/>
      <c r="BM388" s="294"/>
      <c r="BN388" s="294"/>
      <c r="BO388" s="294"/>
    </row>
    <row r="389" hidden="1" outlineLevel="1">
      <c r="A389" s="294"/>
      <c r="B389" s="333"/>
      <c r="D389" s="134"/>
      <c r="E389" s="294"/>
      <c r="F389" s="307"/>
      <c r="G389" s="307"/>
      <c r="H389" s="285"/>
      <c r="I389" s="294"/>
      <c r="J389" s="294"/>
      <c r="N389" s="294"/>
      <c r="O389" s="294"/>
      <c r="P389" s="294"/>
      <c r="Q389" s="294"/>
      <c r="R389" s="294"/>
      <c r="S389" s="294"/>
      <c r="T389" s="294"/>
      <c r="U389" s="294"/>
      <c r="V389" s="294"/>
      <c r="W389" s="294"/>
      <c r="X389" s="294"/>
      <c r="Y389" s="294"/>
      <c r="Z389" s="294"/>
      <c r="AA389" s="294"/>
      <c r="AB389" s="294"/>
      <c r="AC389" s="294"/>
      <c r="AD389" s="294"/>
      <c r="AE389" s="294"/>
      <c r="AF389" s="294"/>
      <c r="AG389" s="294"/>
      <c r="AH389" s="294"/>
      <c r="AI389" s="294"/>
      <c r="AJ389" s="294"/>
      <c r="AK389" s="294"/>
      <c r="AL389" s="294"/>
      <c r="AM389" s="294"/>
      <c r="AN389" s="294"/>
      <c r="AO389" s="294"/>
      <c r="AP389" s="294"/>
      <c r="AQ389" s="294"/>
      <c r="AR389" s="294"/>
      <c r="AS389" s="294"/>
      <c r="AT389" s="294"/>
      <c r="AU389" s="294"/>
      <c r="AV389" s="294"/>
      <c r="AW389" s="294"/>
      <c r="AX389" s="294"/>
      <c r="AY389" s="294"/>
      <c r="AZ389" s="294"/>
      <c r="BA389" s="294"/>
      <c r="BB389" s="294"/>
      <c r="BC389" s="294"/>
      <c r="BD389" s="294"/>
      <c r="BE389" s="294"/>
      <c r="BF389" s="294"/>
      <c r="BG389" s="294"/>
      <c r="BH389" s="294"/>
      <c r="BI389" s="294"/>
      <c r="BJ389" s="294"/>
      <c r="BK389" s="294"/>
      <c r="BL389" s="294"/>
      <c r="BM389" s="294"/>
      <c r="BN389" s="294"/>
      <c r="BO389" s="294"/>
    </row>
    <row r="390" hidden="1" outlineLevel="1">
      <c r="A390" s="294"/>
      <c r="B390" s="333"/>
      <c r="D390" s="134"/>
      <c r="E390" s="294"/>
      <c r="F390" s="307"/>
      <c r="G390" s="307"/>
      <c r="H390" s="285"/>
      <c r="I390" s="294"/>
      <c r="J390" s="294"/>
      <c r="N390" s="294"/>
      <c r="O390" s="294"/>
      <c r="P390" s="294"/>
      <c r="Q390" s="294"/>
      <c r="R390" s="294"/>
      <c r="S390" s="294"/>
      <c r="T390" s="294"/>
      <c r="U390" s="294"/>
      <c r="V390" s="294"/>
      <c r="W390" s="294"/>
      <c r="X390" s="294"/>
      <c r="Y390" s="294"/>
      <c r="Z390" s="294"/>
      <c r="AA390" s="294"/>
      <c r="AB390" s="294"/>
      <c r="AC390" s="294"/>
      <c r="AD390" s="294"/>
      <c r="AE390" s="294"/>
      <c r="AF390" s="294"/>
      <c r="AG390" s="294"/>
      <c r="AH390" s="294"/>
      <c r="AI390" s="294"/>
      <c r="AJ390" s="294"/>
      <c r="AK390" s="294"/>
      <c r="AL390" s="294"/>
      <c r="AM390" s="294"/>
      <c r="AN390" s="294"/>
      <c r="AO390" s="294"/>
      <c r="AP390" s="294"/>
      <c r="AQ390" s="294"/>
      <c r="AR390" s="294"/>
      <c r="AS390" s="294"/>
      <c r="AT390" s="294"/>
      <c r="AU390" s="294"/>
      <c r="AV390" s="294"/>
      <c r="AW390" s="294"/>
      <c r="AX390" s="294"/>
      <c r="AY390" s="294"/>
      <c r="AZ390" s="294"/>
      <c r="BA390" s="294"/>
      <c r="BB390" s="294"/>
      <c r="BC390" s="294"/>
      <c r="BD390" s="294"/>
      <c r="BE390" s="294"/>
      <c r="BF390" s="294"/>
      <c r="BG390" s="294"/>
      <c r="BH390" s="294"/>
      <c r="BI390" s="294"/>
      <c r="BJ390" s="294"/>
      <c r="BK390" s="294"/>
      <c r="BL390" s="294"/>
      <c r="BM390" s="294"/>
      <c r="BN390" s="294"/>
      <c r="BO390" s="294"/>
    </row>
    <row r="391" hidden="1" outlineLevel="1">
      <c r="A391" s="294"/>
      <c r="B391" s="333"/>
      <c r="D391" s="134"/>
      <c r="E391" s="294"/>
      <c r="F391" s="307"/>
      <c r="G391" s="307"/>
      <c r="H391" s="285"/>
      <c r="I391" s="294"/>
      <c r="J391" s="294"/>
      <c r="N391" s="294"/>
      <c r="O391" s="294"/>
      <c r="P391" s="294"/>
      <c r="Q391" s="294"/>
      <c r="R391" s="294"/>
      <c r="S391" s="294"/>
      <c r="T391" s="294"/>
      <c r="U391" s="294"/>
      <c r="V391" s="294"/>
      <c r="W391" s="294"/>
      <c r="X391" s="294"/>
      <c r="Y391" s="294"/>
      <c r="Z391" s="294"/>
      <c r="AA391" s="294"/>
      <c r="AB391" s="294"/>
      <c r="AC391" s="294"/>
      <c r="AD391" s="294"/>
      <c r="AE391" s="294"/>
      <c r="AF391" s="294"/>
      <c r="AG391" s="294"/>
      <c r="AH391" s="294"/>
      <c r="AI391" s="294"/>
      <c r="AJ391" s="294"/>
      <c r="AK391" s="294"/>
      <c r="AL391" s="294"/>
      <c r="AM391" s="294"/>
      <c r="AN391" s="294"/>
      <c r="AO391" s="294"/>
      <c r="AP391" s="294"/>
      <c r="AQ391" s="294"/>
      <c r="AR391" s="294"/>
      <c r="AS391" s="294"/>
      <c r="AT391" s="294"/>
      <c r="AU391" s="294"/>
      <c r="AV391" s="294"/>
      <c r="AW391" s="294"/>
      <c r="AX391" s="294"/>
      <c r="AY391" s="294"/>
      <c r="AZ391" s="294"/>
      <c r="BA391" s="294"/>
      <c r="BB391" s="294"/>
      <c r="BC391" s="294"/>
      <c r="BD391" s="294"/>
      <c r="BE391" s="294"/>
      <c r="BF391" s="294"/>
      <c r="BG391" s="294"/>
      <c r="BH391" s="294"/>
      <c r="BI391" s="294"/>
      <c r="BJ391" s="294"/>
      <c r="BK391" s="294"/>
      <c r="BL391" s="294"/>
      <c r="BM391" s="294"/>
      <c r="BN391" s="294"/>
      <c r="BO391" s="294"/>
    </row>
    <row r="392" hidden="1" outlineLevel="1">
      <c r="A392" s="294"/>
      <c r="B392" s="333"/>
      <c r="D392" s="134"/>
      <c r="E392" s="294"/>
      <c r="F392" s="307"/>
      <c r="G392" s="307"/>
      <c r="H392" s="285"/>
      <c r="I392" s="294"/>
      <c r="J392" s="294"/>
      <c r="N392" s="294"/>
      <c r="O392" s="294"/>
      <c r="P392" s="294"/>
      <c r="Q392" s="294"/>
      <c r="R392" s="294"/>
      <c r="S392" s="294"/>
      <c r="T392" s="294"/>
      <c r="U392" s="294"/>
      <c r="V392" s="294"/>
      <c r="W392" s="294"/>
      <c r="X392" s="294"/>
      <c r="Y392" s="294"/>
      <c r="Z392" s="294"/>
      <c r="AA392" s="294"/>
      <c r="AB392" s="294"/>
      <c r="AC392" s="294"/>
      <c r="AD392" s="294"/>
      <c r="AE392" s="294"/>
      <c r="AF392" s="294"/>
      <c r="AG392" s="294"/>
      <c r="AH392" s="294"/>
      <c r="AI392" s="294"/>
      <c r="AJ392" s="294"/>
      <c r="AK392" s="294"/>
      <c r="AL392" s="294"/>
      <c r="AM392" s="294"/>
      <c r="AN392" s="294"/>
      <c r="AO392" s="294"/>
      <c r="AP392" s="294"/>
      <c r="AQ392" s="294"/>
      <c r="AR392" s="294"/>
      <c r="AS392" s="294"/>
      <c r="AT392" s="294"/>
      <c r="AU392" s="294"/>
      <c r="AV392" s="294"/>
      <c r="AW392" s="294"/>
      <c r="AX392" s="294"/>
      <c r="AY392" s="294"/>
      <c r="AZ392" s="294"/>
      <c r="BA392" s="294"/>
      <c r="BB392" s="294"/>
      <c r="BC392" s="294"/>
      <c r="BD392" s="294"/>
      <c r="BE392" s="294"/>
      <c r="BF392" s="294"/>
      <c r="BG392" s="294"/>
      <c r="BH392" s="294"/>
      <c r="BI392" s="294"/>
      <c r="BJ392" s="294"/>
      <c r="BK392" s="294"/>
      <c r="BL392" s="294"/>
      <c r="BM392" s="294"/>
      <c r="BN392" s="294"/>
      <c r="BO392" s="294"/>
    </row>
    <row r="393" hidden="1" outlineLevel="1">
      <c r="A393" s="294"/>
      <c r="B393" s="333"/>
      <c r="D393" s="134"/>
      <c r="E393" s="294"/>
      <c r="F393" s="307"/>
      <c r="G393" s="307"/>
      <c r="H393" s="285"/>
      <c r="I393" s="294"/>
      <c r="J393" s="294"/>
      <c r="N393" s="294"/>
      <c r="O393" s="294"/>
      <c r="P393" s="294"/>
      <c r="Q393" s="294"/>
      <c r="R393" s="294"/>
      <c r="S393" s="294"/>
      <c r="T393" s="294"/>
      <c r="U393" s="294"/>
      <c r="V393" s="294"/>
      <c r="W393" s="294"/>
      <c r="X393" s="294"/>
      <c r="Y393" s="294"/>
      <c r="Z393" s="294"/>
      <c r="AA393" s="294"/>
      <c r="AB393" s="294"/>
      <c r="AC393" s="294"/>
      <c r="AD393" s="294"/>
      <c r="AE393" s="294"/>
      <c r="AF393" s="294"/>
      <c r="AG393" s="294"/>
      <c r="AH393" s="294"/>
      <c r="AI393" s="294"/>
      <c r="AJ393" s="294"/>
      <c r="AK393" s="294"/>
      <c r="AL393" s="294"/>
      <c r="AM393" s="294"/>
      <c r="AN393" s="294"/>
      <c r="AO393" s="294"/>
      <c r="AP393" s="294"/>
      <c r="AQ393" s="294"/>
      <c r="AR393" s="294"/>
      <c r="AS393" s="294"/>
      <c r="AT393" s="294"/>
      <c r="AU393" s="294"/>
      <c r="AV393" s="294"/>
      <c r="AW393" s="294"/>
      <c r="AX393" s="294"/>
      <c r="AY393" s="294"/>
      <c r="AZ393" s="294"/>
      <c r="BA393" s="294"/>
      <c r="BB393" s="294"/>
      <c r="BC393" s="294"/>
      <c r="BD393" s="294"/>
      <c r="BE393" s="294"/>
      <c r="BF393" s="294"/>
      <c r="BG393" s="294"/>
      <c r="BH393" s="294"/>
      <c r="BI393" s="294"/>
      <c r="BJ393" s="294"/>
      <c r="BK393" s="294"/>
      <c r="BL393" s="294"/>
      <c r="BM393" s="294"/>
      <c r="BN393" s="294"/>
      <c r="BO393" s="294"/>
    </row>
    <row r="394" hidden="1" outlineLevel="1">
      <c r="A394" s="294"/>
      <c r="B394" s="333"/>
      <c r="D394" s="134"/>
      <c r="E394" s="294"/>
      <c r="F394" s="307"/>
      <c r="G394" s="307"/>
      <c r="H394" s="285"/>
      <c r="I394" s="294"/>
      <c r="J394" s="294"/>
      <c r="N394" s="294"/>
      <c r="O394" s="294"/>
      <c r="P394" s="294"/>
      <c r="Q394" s="294"/>
      <c r="R394" s="294"/>
      <c r="S394" s="294"/>
      <c r="T394" s="294"/>
      <c r="U394" s="294"/>
      <c r="V394" s="294"/>
      <c r="W394" s="294"/>
      <c r="X394" s="294"/>
      <c r="Y394" s="294"/>
      <c r="Z394" s="294"/>
      <c r="AA394" s="294"/>
      <c r="AB394" s="294"/>
      <c r="AC394" s="294"/>
      <c r="AD394" s="294"/>
      <c r="AE394" s="294"/>
      <c r="AF394" s="294"/>
      <c r="AG394" s="294"/>
      <c r="AH394" s="294"/>
      <c r="AI394" s="294"/>
      <c r="AJ394" s="294"/>
      <c r="AK394" s="294"/>
      <c r="AL394" s="294"/>
      <c r="AM394" s="294"/>
      <c r="AN394" s="294"/>
      <c r="AO394" s="294"/>
      <c r="AP394" s="294"/>
      <c r="AQ394" s="294"/>
      <c r="AR394" s="294"/>
      <c r="AS394" s="294"/>
      <c r="AT394" s="294"/>
      <c r="AU394" s="294"/>
      <c r="AV394" s="294"/>
      <c r="AW394" s="294"/>
      <c r="AX394" s="294"/>
      <c r="AY394" s="294"/>
      <c r="AZ394" s="294"/>
      <c r="BA394" s="294"/>
      <c r="BB394" s="294"/>
      <c r="BC394" s="294"/>
      <c r="BD394" s="294"/>
      <c r="BE394" s="294"/>
      <c r="BF394" s="294"/>
      <c r="BG394" s="294"/>
      <c r="BH394" s="294"/>
      <c r="BI394" s="294"/>
      <c r="BJ394" s="294"/>
      <c r="BK394" s="294"/>
      <c r="BL394" s="294"/>
      <c r="BM394" s="294"/>
      <c r="BN394" s="294"/>
      <c r="BO394" s="294"/>
    </row>
    <row r="395" hidden="1" outlineLevel="1">
      <c r="A395" s="294"/>
      <c r="B395" s="333"/>
      <c r="D395" s="134"/>
      <c r="E395" s="294"/>
      <c r="F395" s="307"/>
      <c r="G395" s="307"/>
      <c r="H395" s="285"/>
      <c r="I395" s="294"/>
      <c r="J395" s="294"/>
      <c r="N395" s="294"/>
      <c r="O395" s="294"/>
      <c r="P395" s="294"/>
      <c r="Q395" s="294"/>
      <c r="R395" s="294"/>
      <c r="S395" s="294"/>
      <c r="T395" s="294"/>
      <c r="U395" s="294"/>
      <c r="V395" s="294"/>
      <c r="W395" s="294"/>
      <c r="X395" s="294"/>
      <c r="Y395" s="294"/>
      <c r="Z395" s="294"/>
      <c r="AA395" s="294"/>
      <c r="AB395" s="294"/>
      <c r="AC395" s="294"/>
      <c r="AD395" s="294"/>
      <c r="AE395" s="294"/>
      <c r="AF395" s="294"/>
      <c r="AG395" s="294"/>
      <c r="AH395" s="294"/>
      <c r="AI395" s="294"/>
      <c r="AJ395" s="294"/>
      <c r="AK395" s="294"/>
      <c r="AL395" s="294"/>
      <c r="AM395" s="294"/>
      <c r="AN395" s="294"/>
      <c r="AO395" s="294"/>
      <c r="AP395" s="294"/>
      <c r="AQ395" s="294"/>
      <c r="AR395" s="294"/>
      <c r="AS395" s="294"/>
      <c r="AT395" s="294"/>
      <c r="AU395" s="294"/>
      <c r="AV395" s="294"/>
      <c r="AW395" s="294"/>
      <c r="AX395" s="294"/>
      <c r="AY395" s="294"/>
      <c r="AZ395" s="294"/>
      <c r="BA395" s="294"/>
      <c r="BB395" s="294"/>
      <c r="BC395" s="294"/>
      <c r="BD395" s="294"/>
      <c r="BE395" s="294"/>
      <c r="BF395" s="294"/>
      <c r="BG395" s="294"/>
      <c r="BH395" s="294"/>
      <c r="BI395" s="294"/>
      <c r="BJ395" s="294"/>
      <c r="BK395" s="294"/>
      <c r="BL395" s="294"/>
      <c r="BM395" s="294"/>
      <c r="BN395" s="294"/>
      <c r="BO395" s="294"/>
    </row>
    <row r="396" hidden="1" outlineLevel="1">
      <c r="A396" s="294"/>
      <c r="B396" s="333"/>
      <c r="D396" s="134"/>
      <c r="E396" s="294"/>
      <c r="F396" s="307"/>
      <c r="G396" s="307"/>
      <c r="H396" s="285"/>
      <c r="I396" s="294"/>
      <c r="J396" s="294"/>
      <c r="N396" s="294"/>
      <c r="O396" s="294"/>
      <c r="P396" s="294"/>
      <c r="Q396" s="294"/>
      <c r="R396" s="294"/>
      <c r="S396" s="294"/>
      <c r="T396" s="294"/>
      <c r="U396" s="294"/>
      <c r="V396" s="294"/>
      <c r="W396" s="294"/>
      <c r="X396" s="294"/>
      <c r="Y396" s="294"/>
      <c r="Z396" s="294"/>
      <c r="AA396" s="294"/>
      <c r="AB396" s="294"/>
      <c r="AC396" s="294"/>
      <c r="AD396" s="294"/>
      <c r="AE396" s="294"/>
      <c r="AF396" s="294"/>
      <c r="AG396" s="294"/>
      <c r="AH396" s="294"/>
      <c r="AI396" s="294"/>
      <c r="AJ396" s="294"/>
      <c r="AK396" s="294"/>
      <c r="AL396" s="294"/>
      <c r="AM396" s="294"/>
      <c r="AN396" s="294"/>
      <c r="AO396" s="294"/>
      <c r="AP396" s="294"/>
      <c r="AQ396" s="294"/>
      <c r="AR396" s="294"/>
      <c r="AS396" s="294"/>
      <c r="AT396" s="294"/>
      <c r="AU396" s="294"/>
      <c r="AV396" s="294"/>
      <c r="AW396" s="294"/>
      <c r="AX396" s="294"/>
      <c r="AY396" s="294"/>
      <c r="AZ396" s="294"/>
      <c r="BA396" s="294"/>
      <c r="BB396" s="294"/>
      <c r="BC396" s="294"/>
      <c r="BD396" s="294"/>
      <c r="BE396" s="294"/>
      <c r="BF396" s="294"/>
      <c r="BG396" s="294"/>
      <c r="BH396" s="294"/>
      <c r="BI396" s="294"/>
      <c r="BJ396" s="294"/>
      <c r="BK396" s="294"/>
      <c r="BL396" s="294"/>
      <c r="BM396" s="294"/>
      <c r="BN396" s="294"/>
      <c r="BO396" s="294"/>
    </row>
    <row r="397" hidden="1" outlineLevel="1">
      <c r="A397" s="294"/>
      <c r="B397" s="333"/>
      <c r="D397" s="134"/>
      <c r="E397" s="294"/>
      <c r="F397" s="307"/>
      <c r="G397" s="307"/>
      <c r="H397" s="285"/>
      <c r="I397" s="294"/>
      <c r="J397" s="294"/>
      <c r="N397" s="294"/>
      <c r="O397" s="294"/>
      <c r="P397" s="294"/>
      <c r="Q397" s="294"/>
      <c r="R397" s="294"/>
      <c r="S397" s="294"/>
      <c r="T397" s="294"/>
      <c r="U397" s="294"/>
      <c r="V397" s="294"/>
      <c r="W397" s="294"/>
      <c r="X397" s="294"/>
      <c r="Y397" s="294"/>
      <c r="Z397" s="294"/>
      <c r="AA397" s="294"/>
      <c r="AB397" s="294"/>
      <c r="AC397" s="294"/>
      <c r="AD397" s="294"/>
      <c r="AE397" s="294"/>
      <c r="AF397" s="294"/>
      <c r="AG397" s="294"/>
      <c r="AH397" s="294"/>
      <c r="AI397" s="294"/>
      <c r="AJ397" s="294"/>
      <c r="AK397" s="294"/>
      <c r="AL397" s="294"/>
      <c r="AM397" s="294"/>
      <c r="AN397" s="294"/>
      <c r="AO397" s="294"/>
      <c r="AP397" s="294"/>
      <c r="AQ397" s="294"/>
      <c r="AR397" s="294"/>
      <c r="AS397" s="294"/>
      <c r="AT397" s="294"/>
      <c r="AU397" s="294"/>
      <c r="AV397" s="294"/>
      <c r="AW397" s="294"/>
      <c r="AX397" s="294"/>
      <c r="AY397" s="294"/>
      <c r="AZ397" s="294"/>
      <c r="BA397" s="294"/>
      <c r="BB397" s="294"/>
      <c r="BC397" s="294"/>
      <c r="BD397" s="294"/>
      <c r="BE397" s="294"/>
      <c r="BF397" s="294"/>
      <c r="BG397" s="294"/>
      <c r="BH397" s="294"/>
      <c r="BI397" s="294"/>
      <c r="BJ397" s="294"/>
      <c r="BK397" s="294"/>
      <c r="BL397" s="294"/>
      <c r="BM397" s="294"/>
      <c r="BN397" s="294"/>
      <c r="BO397" s="294"/>
    </row>
    <row r="398" hidden="1" outlineLevel="1">
      <c r="A398" s="294"/>
      <c r="B398" s="333"/>
      <c r="D398" s="134"/>
      <c r="E398" s="294"/>
      <c r="F398" s="307"/>
      <c r="G398" s="307"/>
      <c r="H398" s="285"/>
      <c r="I398" s="294"/>
      <c r="J398" s="294"/>
      <c r="N398" s="294"/>
      <c r="O398" s="294"/>
      <c r="P398" s="294"/>
      <c r="Q398" s="294"/>
      <c r="R398" s="294"/>
      <c r="S398" s="294"/>
      <c r="T398" s="294"/>
      <c r="U398" s="294"/>
      <c r="V398" s="294"/>
      <c r="W398" s="294"/>
      <c r="X398" s="294"/>
      <c r="Y398" s="294"/>
      <c r="Z398" s="294"/>
      <c r="AA398" s="294"/>
      <c r="AB398" s="294"/>
      <c r="AC398" s="294"/>
      <c r="AD398" s="294"/>
      <c r="AE398" s="294"/>
      <c r="AF398" s="294"/>
      <c r="AG398" s="294"/>
      <c r="AH398" s="294"/>
      <c r="AI398" s="294"/>
      <c r="AJ398" s="294"/>
      <c r="AK398" s="294"/>
      <c r="AL398" s="294"/>
      <c r="AM398" s="294"/>
      <c r="AN398" s="294"/>
      <c r="AO398" s="294"/>
      <c r="AP398" s="294"/>
      <c r="AQ398" s="294"/>
      <c r="AR398" s="294"/>
      <c r="AS398" s="294"/>
      <c r="AT398" s="294"/>
      <c r="AU398" s="294"/>
      <c r="AV398" s="294"/>
      <c r="AW398" s="294"/>
      <c r="AX398" s="294"/>
      <c r="AY398" s="294"/>
      <c r="AZ398" s="294"/>
      <c r="BA398" s="294"/>
      <c r="BB398" s="294"/>
      <c r="BC398" s="294"/>
      <c r="BD398" s="294"/>
      <c r="BE398" s="294"/>
      <c r="BF398" s="294"/>
      <c r="BG398" s="294"/>
      <c r="BH398" s="294"/>
      <c r="BI398" s="294"/>
      <c r="BJ398" s="294"/>
      <c r="BK398" s="294"/>
      <c r="BL398" s="294"/>
      <c r="BM398" s="294"/>
      <c r="BN398" s="294"/>
      <c r="BO398" s="294"/>
    </row>
    <row r="399" hidden="1" outlineLevel="1">
      <c r="A399" s="294"/>
      <c r="B399" s="333"/>
      <c r="D399" s="134"/>
      <c r="E399" s="294"/>
      <c r="F399" s="307"/>
      <c r="G399" s="307"/>
      <c r="H399" s="285"/>
      <c r="I399" s="294"/>
      <c r="J399" s="294"/>
      <c r="N399" s="294"/>
      <c r="O399" s="294"/>
      <c r="P399" s="294"/>
      <c r="Q399" s="294"/>
      <c r="R399" s="294"/>
      <c r="S399" s="294"/>
      <c r="T399" s="294"/>
      <c r="U399" s="294"/>
      <c r="V399" s="294"/>
      <c r="W399" s="294"/>
      <c r="X399" s="294"/>
      <c r="Y399" s="294"/>
      <c r="Z399" s="294"/>
      <c r="AA399" s="294"/>
      <c r="AB399" s="294"/>
      <c r="AC399" s="294"/>
      <c r="AD399" s="294"/>
      <c r="AE399" s="294"/>
      <c r="AF399" s="294"/>
      <c r="AG399" s="294"/>
      <c r="AH399" s="294"/>
      <c r="AI399" s="294"/>
      <c r="AJ399" s="294"/>
      <c r="AK399" s="294"/>
      <c r="AL399" s="294"/>
      <c r="AM399" s="294"/>
      <c r="AN399" s="294"/>
      <c r="AO399" s="294"/>
      <c r="AP399" s="294"/>
      <c r="AQ399" s="294"/>
      <c r="AR399" s="294"/>
      <c r="AS399" s="294"/>
      <c r="AT399" s="294"/>
      <c r="AU399" s="294"/>
      <c r="AV399" s="294"/>
      <c r="AW399" s="294"/>
      <c r="AX399" s="294"/>
      <c r="AY399" s="294"/>
      <c r="AZ399" s="294"/>
      <c r="BA399" s="294"/>
      <c r="BB399" s="294"/>
      <c r="BC399" s="294"/>
      <c r="BD399" s="294"/>
      <c r="BE399" s="294"/>
      <c r="BF399" s="294"/>
      <c r="BG399" s="294"/>
      <c r="BH399" s="294"/>
      <c r="BI399" s="294"/>
      <c r="BJ399" s="294"/>
      <c r="BK399" s="294"/>
      <c r="BL399" s="294"/>
      <c r="BM399" s="294"/>
      <c r="BN399" s="294"/>
      <c r="BO399" s="294"/>
    </row>
    <row r="400" hidden="1" outlineLevel="1">
      <c r="A400" s="294"/>
      <c r="B400" s="333"/>
      <c r="D400" s="134"/>
      <c r="E400" s="294"/>
      <c r="F400" s="307"/>
      <c r="G400" s="307"/>
      <c r="H400" s="285"/>
      <c r="I400" s="294"/>
      <c r="J400" s="294"/>
      <c r="N400" s="294"/>
      <c r="O400" s="294"/>
      <c r="P400" s="294"/>
      <c r="Q400" s="294"/>
      <c r="R400" s="294"/>
      <c r="S400" s="294"/>
      <c r="T400" s="294"/>
      <c r="U400" s="294"/>
      <c r="V400" s="294"/>
      <c r="W400" s="294"/>
      <c r="X400" s="294"/>
      <c r="Y400" s="294"/>
      <c r="Z400" s="294"/>
      <c r="AA400" s="294"/>
      <c r="AB400" s="294"/>
      <c r="AC400" s="294"/>
      <c r="AD400" s="294"/>
      <c r="AE400" s="294"/>
      <c r="AF400" s="294"/>
      <c r="AG400" s="294"/>
      <c r="AH400" s="294"/>
      <c r="AI400" s="294"/>
      <c r="AJ400" s="294"/>
      <c r="AK400" s="294"/>
      <c r="AL400" s="294"/>
      <c r="AM400" s="294"/>
      <c r="AN400" s="294"/>
      <c r="AO400" s="294"/>
      <c r="AP400" s="294"/>
      <c r="AQ400" s="294"/>
      <c r="AR400" s="294"/>
      <c r="AS400" s="294"/>
      <c r="AT400" s="294"/>
      <c r="AU400" s="294"/>
      <c r="AV400" s="294"/>
      <c r="AW400" s="294"/>
      <c r="AX400" s="294"/>
      <c r="AY400" s="294"/>
      <c r="AZ400" s="294"/>
      <c r="BA400" s="294"/>
      <c r="BB400" s="294"/>
      <c r="BC400" s="294"/>
      <c r="BD400" s="294"/>
      <c r="BE400" s="294"/>
      <c r="BF400" s="294"/>
      <c r="BG400" s="294"/>
      <c r="BH400" s="294"/>
      <c r="BI400" s="294"/>
      <c r="BJ400" s="294"/>
      <c r="BK400" s="294"/>
      <c r="BL400" s="294"/>
      <c r="BM400" s="294"/>
      <c r="BN400" s="294"/>
      <c r="BO400" s="294"/>
    </row>
    <row r="401" hidden="1" outlineLevel="1">
      <c r="A401" s="294"/>
      <c r="B401" s="333"/>
      <c r="D401" s="134"/>
      <c r="E401" s="294"/>
      <c r="F401" s="307"/>
      <c r="G401" s="307"/>
      <c r="H401" s="285"/>
      <c r="I401" s="294"/>
      <c r="J401" s="294"/>
      <c r="N401" s="294"/>
      <c r="O401" s="294"/>
      <c r="P401" s="294"/>
      <c r="Q401" s="294"/>
      <c r="R401" s="294"/>
      <c r="S401" s="294"/>
      <c r="T401" s="294"/>
      <c r="U401" s="294"/>
      <c r="V401" s="294"/>
      <c r="W401" s="294"/>
      <c r="X401" s="294"/>
      <c r="Y401" s="294"/>
      <c r="Z401" s="294"/>
      <c r="AA401" s="294"/>
      <c r="AB401" s="294"/>
      <c r="AC401" s="294"/>
      <c r="AD401" s="294"/>
      <c r="AE401" s="294"/>
      <c r="AF401" s="294"/>
      <c r="AG401" s="294"/>
      <c r="AH401" s="294"/>
      <c r="AI401" s="294"/>
      <c r="AJ401" s="294"/>
      <c r="AK401" s="294"/>
      <c r="AL401" s="294"/>
      <c r="AM401" s="294"/>
      <c r="AN401" s="294"/>
      <c r="AO401" s="294"/>
      <c r="AP401" s="294"/>
      <c r="AQ401" s="294"/>
      <c r="AR401" s="294"/>
      <c r="AS401" s="294"/>
      <c r="AT401" s="294"/>
      <c r="AU401" s="294"/>
      <c r="AV401" s="294"/>
      <c r="AW401" s="294"/>
      <c r="AX401" s="294"/>
      <c r="AY401" s="294"/>
      <c r="AZ401" s="294"/>
      <c r="BA401" s="294"/>
      <c r="BB401" s="294"/>
      <c r="BC401" s="294"/>
      <c r="BD401" s="294"/>
      <c r="BE401" s="294"/>
      <c r="BF401" s="294"/>
      <c r="BG401" s="294"/>
      <c r="BH401" s="294"/>
      <c r="BI401" s="294"/>
      <c r="BJ401" s="294"/>
      <c r="BK401" s="294"/>
      <c r="BL401" s="294"/>
      <c r="BM401" s="294"/>
      <c r="BN401" s="294"/>
      <c r="BO401" s="294"/>
    </row>
    <row r="402" hidden="1" outlineLevel="1">
      <c r="A402" s="294"/>
      <c r="B402" s="333"/>
      <c r="D402" s="134"/>
      <c r="E402" s="294"/>
      <c r="F402" s="307"/>
      <c r="G402" s="307"/>
      <c r="H402" s="285"/>
      <c r="I402" s="294"/>
      <c r="J402" s="294"/>
      <c r="N402" s="294"/>
      <c r="O402" s="294"/>
      <c r="P402" s="294"/>
      <c r="Q402" s="294"/>
      <c r="R402" s="294"/>
      <c r="S402" s="294"/>
      <c r="T402" s="294"/>
      <c r="U402" s="294"/>
      <c r="V402" s="294"/>
      <c r="W402" s="294"/>
      <c r="X402" s="294"/>
      <c r="Y402" s="294"/>
      <c r="Z402" s="294"/>
      <c r="AA402" s="294"/>
      <c r="AB402" s="294"/>
      <c r="AC402" s="294"/>
      <c r="AD402" s="294"/>
      <c r="AE402" s="294"/>
      <c r="AF402" s="294"/>
      <c r="AG402" s="294"/>
      <c r="AH402" s="294"/>
      <c r="AI402" s="294"/>
      <c r="AJ402" s="294"/>
      <c r="AK402" s="294"/>
      <c r="AL402" s="294"/>
      <c r="AM402" s="294"/>
      <c r="AN402" s="294"/>
      <c r="AO402" s="294"/>
      <c r="AP402" s="294"/>
      <c r="AQ402" s="294"/>
      <c r="AR402" s="294"/>
      <c r="AS402" s="294"/>
      <c r="AT402" s="294"/>
      <c r="AU402" s="294"/>
      <c r="AV402" s="294"/>
      <c r="AW402" s="294"/>
      <c r="AX402" s="294"/>
      <c r="AY402" s="294"/>
      <c r="AZ402" s="294"/>
      <c r="BA402" s="294"/>
      <c r="BB402" s="294"/>
      <c r="BC402" s="294"/>
      <c r="BD402" s="294"/>
      <c r="BE402" s="294"/>
      <c r="BF402" s="294"/>
      <c r="BG402" s="294"/>
      <c r="BH402" s="294"/>
      <c r="BI402" s="294"/>
      <c r="BJ402" s="294"/>
      <c r="BK402" s="294"/>
      <c r="BL402" s="294"/>
      <c r="BM402" s="294"/>
      <c r="BN402" s="294"/>
      <c r="BO402" s="294"/>
    </row>
    <row r="403" hidden="1" outlineLevel="1">
      <c r="A403" s="294"/>
      <c r="B403" s="333"/>
      <c r="D403" s="134"/>
      <c r="E403" s="294"/>
      <c r="F403" s="307"/>
      <c r="G403" s="307"/>
      <c r="H403" s="285"/>
      <c r="I403" s="294"/>
      <c r="J403" s="294"/>
      <c r="N403" s="294"/>
      <c r="O403" s="294"/>
      <c r="P403" s="294"/>
      <c r="Q403" s="294"/>
      <c r="R403" s="294"/>
      <c r="S403" s="294"/>
      <c r="T403" s="294"/>
      <c r="U403" s="294"/>
      <c r="V403" s="294"/>
      <c r="W403" s="294"/>
      <c r="X403" s="294"/>
      <c r="Y403" s="294"/>
      <c r="Z403" s="294"/>
      <c r="AA403" s="294"/>
      <c r="AB403" s="294"/>
      <c r="AC403" s="294"/>
      <c r="AD403" s="294"/>
      <c r="AE403" s="294"/>
      <c r="AF403" s="294"/>
      <c r="AG403" s="294"/>
      <c r="AH403" s="294"/>
      <c r="AI403" s="294"/>
      <c r="AJ403" s="294"/>
      <c r="AK403" s="294"/>
      <c r="AL403" s="294"/>
      <c r="AM403" s="294"/>
      <c r="AN403" s="294"/>
      <c r="AO403" s="294"/>
      <c r="AP403" s="294"/>
      <c r="AQ403" s="294"/>
      <c r="AR403" s="294"/>
      <c r="AS403" s="294"/>
      <c r="AT403" s="294"/>
      <c r="AU403" s="294"/>
      <c r="AV403" s="294"/>
      <c r="AW403" s="294"/>
      <c r="AX403" s="294"/>
      <c r="AY403" s="294"/>
      <c r="AZ403" s="294"/>
      <c r="BA403" s="294"/>
      <c r="BB403" s="294"/>
      <c r="BC403" s="294"/>
      <c r="BD403" s="294"/>
      <c r="BE403" s="294"/>
      <c r="BF403" s="294"/>
      <c r="BG403" s="294"/>
      <c r="BH403" s="294"/>
      <c r="BI403" s="294"/>
      <c r="BJ403" s="294"/>
      <c r="BK403" s="294"/>
      <c r="BL403" s="294"/>
      <c r="BM403" s="294"/>
      <c r="BN403" s="294"/>
      <c r="BO403" s="294"/>
    </row>
    <row r="404" hidden="1" outlineLevel="1">
      <c r="A404" s="294"/>
      <c r="B404" s="333"/>
      <c r="D404" s="134"/>
      <c r="E404" s="294"/>
      <c r="F404" s="307"/>
      <c r="G404" s="307"/>
      <c r="H404" s="285"/>
      <c r="I404" s="294"/>
      <c r="J404" s="294"/>
      <c r="N404" s="294"/>
      <c r="O404" s="294"/>
      <c r="P404" s="294"/>
      <c r="Q404" s="294"/>
      <c r="R404" s="294"/>
      <c r="S404" s="294"/>
      <c r="T404" s="294"/>
      <c r="U404" s="294"/>
      <c r="V404" s="294"/>
      <c r="W404" s="294"/>
      <c r="X404" s="294"/>
      <c r="Y404" s="294"/>
      <c r="Z404" s="294"/>
      <c r="AA404" s="294"/>
      <c r="AB404" s="294"/>
      <c r="AC404" s="294"/>
      <c r="AD404" s="294"/>
      <c r="AE404" s="294"/>
      <c r="AF404" s="294"/>
      <c r="AG404" s="294"/>
      <c r="AH404" s="294"/>
      <c r="AI404" s="294"/>
      <c r="AJ404" s="294"/>
      <c r="AK404" s="294"/>
      <c r="AL404" s="294"/>
      <c r="AM404" s="294"/>
      <c r="AN404" s="294"/>
      <c r="AO404" s="294"/>
      <c r="AP404" s="294"/>
      <c r="AQ404" s="294"/>
      <c r="AR404" s="294"/>
      <c r="AS404" s="294"/>
      <c r="AT404" s="294"/>
      <c r="AU404" s="294"/>
      <c r="AV404" s="294"/>
      <c r="AW404" s="294"/>
      <c r="AX404" s="294"/>
      <c r="AY404" s="294"/>
      <c r="AZ404" s="294"/>
      <c r="BA404" s="294"/>
      <c r="BB404" s="294"/>
      <c r="BC404" s="294"/>
      <c r="BD404" s="294"/>
      <c r="BE404" s="294"/>
      <c r="BF404" s="294"/>
      <c r="BG404" s="294"/>
      <c r="BH404" s="294"/>
      <c r="BI404" s="294"/>
      <c r="BJ404" s="294"/>
      <c r="BK404" s="294"/>
      <c r="BL404" s="294"/>
      <c r="BM404" s="294"/>
      <c r="BN404" s="294"/>
      <c r="BO404" s="294"/>
    </row>
    <row r="405" hidden="1" outlineLevel="1">
      <c r="A405" s="294"/>
      <c r="B405" s="333"/>
      <c r="D405" s="134"/>
      <c r="E405" s="294"/>
      <c r="F405" s="307"/>
      <c r="G405" s="307"/>
      <c r="H405" s="285"/>
      <c r="I405" s="294"/>
      <c r="J405" s="294"/>
      <c r="N405" s="294"/>
      <c r="O405" s="294"/>
      <c r="P405" s="294"/>
      <c r="Q405" s="294"/>
      <c r="R405" s="294"/>
      <c r="S405" s="294"/>
      <c r="T405" s="294"/>
      <c r="U405" s="294"/>
      <c r="V405" s="294"/>
      <c r="W405" s="294"/>
      <c r="X405" s="294"/>
      <c r="Y405" s="294"/>
      <c r="Z405" s="294"/>
      <c r="AA405" s="294"/>
      <c r="AB405" s="294"/>
      <c r="AC405" s="294"/>
      <c r="AD405" s="294"/>
      <c r="AE405" s="294"/>
      <c r="AF405" s="294"/>
      <c r="AG405" s="294"/>
      <c r="AH405" s="294"/>
      <c r="AI405" s="294"/>
      <c r="AJ405" s="294"/>
      <c r="AK405" s="294"/>
      <c r="AL405" s="294"/>
      <c r="AM405" s="294"/>
      <c r="AN405" s="294"/>
      <c r="AO405" s="294"/>
      <c r="AP405" s="294"/>
      <c r="AQ405" s="294"/>
      <c r="AR405" s="294"/>
      <c r="AS405" s="294"/>
      <c r="AT405" s="294"/>
      <c r="AU405" s="294"/>
      <c r="AV405" s="294"/>
      <c r="AW405" s="294"/>
      <c r="AX405" s="294"/>
      <c r="AY405" s="294"/>
      <c r="AZ405" s="294"/>
      <c r="BA405" s="294"/>
      <c r="BB405" s="294"/>
      <c r="BC405" s="294"/>
      <c r="BD405" s="294"/>
      <c r="BE405" s="294"/>
      <c r="BF405" s="294"/>
      <c r="BG405" s="294"/>
      <c r="BH405" s="294"/>
      <c r="BI405" s="294"/>
      <c r="BJ405" s="294"/>
      <c r="BK405" s="294"/>
      <c r="BL405" s="294"/>
      <c r="BM405" s="294"/>
      <c r="BN405" s="294"/>
      <c r="BO405" s="294"/>
    </row>
    <row r="406" hidden="1" outlineLevel="1">
      <c r="A406" s="294"/>
      <c r="B406" s="333"/>
      <c r="D406" s="134"/>
      <c r="E406" s="294"/>
      <c r="F406" s="307"/>
      <c r="G406" s="307"/>
      <c r="H406" s="285"/>
      <c r="I406" s="294"/>
      <c r="J406" s="294"/>
      <c r="N406" s="294"/>
      <c r="O406" s="294"/>
      <c r="P406" s="294"/>
      <c r="Q406" s="294"/>
      <c r="R406" s="294"/>
      <c r="S406" s="294"/>
      <c r="T406" s="294"/>
      <c r="U406" s="294"/>
      <c r="V406" s="294"/>
      <c r="W406" s="294"/>
      <c r="X406" s="294"/>
      <c r="Y406" s="294"/>
      <c r="Z406" s="294"/>
      <c r="AA406" s="294"/>
      <c r="AB406" s="294"/>
      <c r="AC406" s="294"/>
      <c r="AD406" s="294"/>
      <c r="AE406" s="294"/>
      <c r="AF406" s="294"/>
      <c r="AG406" s="294"/>
      <c r="AH406" s="294"/>
      <c r="AI406" s="294"/>
      <c r="AJ406" s="294"/>
      <c r="AK406" s="294"/>
      <c r="AL406" s="294"/>
      <c r="AM406" s="294"/>
      <c r="AN406" s="294"/>
      <c r="AO406" s="294"/>
      <c r="AP406" s="294"/>
      <c r="AQ406" s="294"/>
      <c r="AR406" s="294"/>
      <c r="AS406" s="294"/>
      <c r="AT406" s="294"/>
      <c r="AU406" s="294"/>
      <c r="AV406" s="294"/>
      <c r="AW406" s="294"/>
      <c r="AX406" s="294"/>
      <c r="AY406" s="294"/>
      <c r="AZ406" s="294"/>
      <c r="BA406" s="294"/>
      <c r="BB406" s="294"/>
      <c r="BC406" s="294"/>
      <c r="BD406" s="294"/>
      <c r="BE406" s="294"/>
      <c r="BF406" s="294"/>
      <c r="BG406" s="294"/>
      <c r="BH406" s="294"/>
      <c r="BI406" s="294"/>
      <c r="BJ406" s="294"/>
      <c r="BK406" s="294"/>
      <c r="BL406" s="294"/>
      <c r="BM406" s="294"/>
      <c r="BN406" s="294"/>
      <c r="BO406" s="294"/>
    </row>
    <row r="407" hidden="1" outlineLevel="1">
      <c r="A407" s="294"/>
      <c r="B407" s="333"/>
      <c r="D407" s="134"/>
      <c r="E407" s="294"/>
      <c r="F407" s="307"/>
      <c r="G407" s="307"/>
      <c r="H407" s="285"/>
      <c r="I407" s="294"/>
      <c r="J407" s="294"/>
      <c r="N407" s="294"/>
      <c r="O407" s="294"/>
      <c r="P407" s="294"/>
      <c r="Q407" s="294"/>
      <c r="R407" s="294"/>
      <c r="S407" s="294"/>
      <c r="T407" s="294"/>
      <c r="U407" s="294"/>
      <c r="V407" s="294"/>
      <c r="W407" s="294"/>
      <c r="X407" s="294"/>
      <c r="Y407" s="294"/>
      <c r="Z407" s="294"/>
      <c r="AA407" s="294"/>
      <c r="AB407" s="294"/>
      <c r="AC407" s="294"/>
      <c r="AD407" s="294"/>
      <c r="AE407" s="294"/>
      <c r="AF407" s="294"/>
      <c r="AG407" s="294"/>
      <c r="AH407" s="294"/>
      <c r="AI407" s="294"/>
      <c r="AJ407" s="294"/>
      <c r="AK407" s="294"/>
      <c r="AL407" s="294"/>
      <c r="AM407" s="294"/>
      <c r="AN407" s="294"/>
      <c r="AO407" s="294"/>
      <c r="AP407" s="294"/>
      <c r="AQ407" s="294"/>
      <c r="AR407" s="294"/>
      <c r="AS407" s="294"/>
      <c r="AT407" s="294"/>
      <c r="AU407" s="294"/>
      <c r="AV407" s="294"/>
      <c r="AW407" s="294"/>
      <c r="AX407" s="294"/>
      <c r="AY407" s="294"/>
      <c r="AZ407" s="294"/>
      <c r="BA407" s="294"/>
      <c r="BB407" s="294"/>
      <c r="BC407" s="294"/>
      <c r="BD407" s="294"/>
      <c r="BE407" s="294"/>
      <c r="BF407" s="294"/>
      <c r="BG407" s="294"/>
      <c r="BH407" s="294"/>
      <c r="BI407" s="294"/>
      <c r="BJ407" s="294"/>
      <c r="BK407" s="294"/>
      <c r="BL407" s="294"/>
      <c r="BM407" s="294"/>
      <c r="BN407" s="294"/>
      <c r="BO407" s="294"/>
    </row>
    <row r="408" hidden="1" outlineLevel="1">
      <c r="A408" s="294"/>
      <c r="B408" s="333"/>
      <c r="D408" s="134"/>
      <c r="E408" s="294"/>
      <c r="F408" s="307"/>
      <c r="G408" s="307"/>
      <c r="H408" s="285"/>
      <c r="I408" s="294"/>
      <c r="J408" s="294"/>
      <c r="N408" s="294"/>
      <c r="O408" s="294"/>
      <c r="P408" s="294"/>
      <c r="Q408" s="294"/>
      <c r="R408" s="294"/>
      <c r="S408" s="294"/>
      <c r="T408" s="294"/>
      <c r="U408" s="294"/>
      <c r="V408" s="294"/>
      <c r="W408" s="294"/>
      <c r="X408" s="294"/>
      <c r="Y408" s="294"/>
      <c r="Z408" s="294"/>
      <c r="AA408" s="294"/>
      <c r="AB408" s="294"/>
      <c r="AC408" s="294"/>
      <c r="AD408" s="294"/>
      <c r="AE408" s="294"/>
      <c r="AF408" s="294"/>
      <c r="AG408" s="294"/>
      <c r="AH408" s="294"/>
      <c r="AI408" s="294"/>
      <c r="AJ408" s="294"/>
      <c r="AK408" s="294"/>
      <c r="AL408" s="294"/>
      <c r="AM408" s="294"/>
      <c r="AN408" s="294"/>
      <c r="AO408" s="294"/>
      <c r="AP408" s="294"/>
      <c r="AQ408" s="294"/>
      <c r="AR408" s="294"/>
      <c r="AS408" s="294"/>
      <c r="AT408" s="294"/>
      <c r="AU408" s="294"/>
      <c r="AV408" s="294"/>
      <c r="AW408" s="294"/>
      <c r="AX408" s="294"/>
      <c r="AY408" s="294"/>
      <c r="AZ408" s="294"/>
      <c r="BA408" s="294"/>
      <c r="BB408" s="294"/>
      <c r="BC408" s="294"/>
      <c r="BD408" s="294"/>
      <c r="BE408" s="294"/>
      <c r="BF408" s="294"/>
      <c r="BG408" s="294"/>
      <c r="BH408" s="294"/>
      <c r="BI408" s="294"/>
      <c r="BJ408" s="294"/>
      <c r="BK408" s="294"/>
      <c r="BL408" s="294"/>
      <c r="BM408" s="294"/>
      <c r="BN408" s="294"/>
      <c r="BO408" s="294"/>
    </row>
    <row r="409" hidden="1" outlineLevel="1">
      <c r="A409" s="294"/>
      <c r="B409" s="333"/>
      <c r="D409" s="134"/>
      <c r="E409" s="294"/>
      <c r="F409" s="307"/>
      <c r="G409" s="307"/>
      <c r="H409" s="285"/>
      <c r="I409" s="294"/>
      <c r="J409" s="294"/>
      <c r="N409" s="294"/>
      <c r="O409" s="294"/>
      <c r="P409" s="294"/>
      <c r="Q409" s="294"/>
      <c r="R409" s="294"/>
      <c r="S409" s="294"/>
      <c r="T409" s="294"/>
      <c r="U409" s="294"/>
      <c r="V409" s="294"/>
      <c r="W409" s="294"/>
      <c r="X409" s="294"/>
      <c r="Y409" s="294"/>
      <c r="Z409" s="294"/>
      <c r="AA409" s="294"/>
      <c r="AB409" s="294"/>
      <c r="AC409" s="294"/>
      <c r="AD409" s="294"/>
      <c r="AE409" s="294"/>
      <c r="AF409" s="294"/>
      <c r="AG409" s="294"/>
      <c r="AH409" s="294"/>
      <c r="AI409" s="294"/>
      <c r="AJ409" s="294"/>
      <c r="AK409" s="294"/>
      <c r="AL409" s="294"/>
      <c r="AM409" s="294"/>
      <c r="AN409" s="294"/>
      <c r="AO409" s="294"/>
      <c r="AP409" s="294"/>
      <c r="AQ409" s="294"/>
      <c r="AR409" s="294"/>
      <c r="AS409" s="294"/>
      <c r="AT409" s="294"/>
      <c r="AU409" s="294"/>
      <c r="AV409" s="294"/>
      <c r="AW409" s="294"/>
      <c r="AX409" s="294"/>
      <c r="AY409" s="294"/>
      <c r="AZ409" s="294"/>
      <c r="BA409" s="294"/>
      <c r="BB409" s="294"/>
      <c r="BC409" s="294"/>
      <c r="BD409" s="294"/>
      <c r="BE409" s="294"/>
      <c r="BF409" s="294"/>
      <c r="BG409" s="294"/>
      <c r="BH409" s="294"/>
      <c r="BI409" s="294"/>
      <c r="BJ409" s="294"/>
      <c r="BK409" s="294"/>
      <c r="BL409" s="294"/>
      <c r="BM409" s="294"/>
      <c r="BN409" s="294"/>
      <c r="BO409" s="294"/>
    </row>
    <row r="410" hidden="1" outlineLevel="1">
      <c r="A410" s="294"/>
      <c r="B410" s="333"/>
      <c r="D410" s="134"/>
      <c r="E410" s="294"/>
      <c r="F410" s="307"/>
      <c r="G410" s="307"/>
      <c r="H410" s="285"/>
      <c r="I410" s="294"/>
      <c r="J410" s="294"/>
      <c r="N410" s="294"/>
      <c r="O410" s="294"/>
      <c r="P410" s="294"/>
      <c r="Q410" s="294"/>
      <c r="R410" s="294"/>
      <c r="S410" s="294"/>
      <c r="T410" s="294"/>
      <c r="U410" s="294"/>
      <c r="V410" s="294"/>
      <c r="W410" s="294"/>
      <c r="X410" s="294"/>
      <c r="Y410" s="294"/>
      <c r="Z410" s="294"/>
      <c r="AA410" s="294"/>
      <c r="AB410" s="294"/>
      <c r="AC410" s="294"/>
      <c r="AD410" s="294"/>
      <c r="AE410" s="294"/>
      <c r="AF410" s="294"/>
      <c r="AG410" s="294"/>
      <c r="AH410" s="294"/>
      <c r="AI410" s="294"/>
      <c r="AJ410" s="294"/>
      <c r="AK410" s="294"/>
      <c r="AL410" s="294"/>
      <c r="AM410" s="294"/>
      <c r="AN410" s="294"/>
      <c r="AO410" s="294"/>
      <c r="AP410" s="294"/>
      <c r="AQ410" s="294"/>
      <c r="AR410" s="294"/>
      <c r="AS410" s="294"/>
      <c r="AT410" s="294"/>
      <c r="AU410" s="294"/>
      <c r="AV410" s="294"/>
      <c r="AW410" s="294"/>
      <c r="AX410" s="294"/>
      <c r="AY410" s="294"/>
      <c r="AZ410" s="294"/>
      <c r="BA410" s="294"/>
      <c r="BB410" s="294"/>
      <c r="BC410" s="294"/>
      <c r="BD410" s="294"/>
      <c r="BE410" s="294"/>
      <c r="BF410" s="294"/>
      <c r="BG410" s="294"/>
      <c r="BH410" s="294"/>
      <c r="BI410" s="294"/>
      <c r="BJ410" s="294"/>
      <c r="BK410" s="294"/>
      <c r="BL410" s="294"/>
      <c r="BM410" s="294"/>
      <c r="BN410" s="294"/>
      <c r="BO410" s="294"/>
    </row>
    <row r="411" hidden="1" outlineLevel="1">
      <c r="A411" s="294"/>
      <c r="B411" s="333"/>
      <c r="D411" s="134"/>
      <c r="E411" s="294"/>
      <c r="F411" s="307"/>
      <c r="G411" s="307"/>
      <c r="H411" s="285"/>
      <c r="I411" s="294"/>
      <c r="J411" s="294"/>
      <c r="N411" s="294"/>
      <c r="O411" s="294"/>
      <c r="P411" s="294"/>
      <c r="Q411" s="294"/>
      <c r="R411" s="294"/>
      <c r="S411" s="294"/>
      <c r="T411" s="294"/>
      <c r="U411" s="294"/>
      <c r="V411" s="294"/>
      <c r="W411" s="294"/>
      <c r="X411" s="294"/>
      <c r="Y411" s="294"/>
      <c r="Z411" s="294"/>
      <c r="AA411" s="294"/>
      <c r="AB411" s="294"/>
      <c r="AC411" s="294"/>
      <c r="AD411" s="294"/>
      <c r="AE411" s="294"/>
      <c r="AF411" s="294"/>
      <c r="AG411" s="294"/>
      <c r="AH411" s="294"/>
      <c r="AI411" s="294"/>
      <c r="AJ411" s="294"/>
      <c r="AK411" s="294"/>
      <c r="AL411" s="294"/>
      <c r="AM411" s="294"/>
      <c r="AN411" s="294"/>
      <c r="AO411" s="294"/>
      <c r="AP411" s="294"/>
      <c r="AQ411" s="294"/>
      <c r="AR411" s="294"/>
      <c r="AS411" s="294"/>
      <c r="AT411" s="294"/>
      <c r="AU411" s="294"/>
      <c r="AV411" s="294"/>
      <c r="AW411" s="294"/>
      <c r="AX411" s="294"/>
      <c r="AY411" s="294"/>
      <c r="AZ411" s="294"/>
      <c r="BA411" s="294"/>
      <c r="BB411" s="294"/>
      <c r="BC411" s="294"/>
      <c r="BD411" s="294"/>
      <c r="BE411" s="294"/>
      <c r="BF411" s="294"/>
      <c r="BG411" s="294"/>
      <c r="BH411" s="294"/>
      <c r="BI411" s="294"/>
      <c r="BJ411" s="294"/>
      <c r="BK411" s="294"/>
      <c r="BL411" s="294"/>
      <c r="BM411" s="294"/>
      <c r="BN411" s="294"/>
      <c r="BO411" s="294"/>
    </row>
    <row r="412" hidden="1" outlineLevel="1">
      <c r="A412" s="294"/>
      <c r="B412" s="333"/>
      <c r="D412" s="134"/>
      <c r="E412" s="294"/>
      <c r="F412" s="307"/>
      <c r="G412" s="307"/>
      <c r="H412" s="285"/>
      <c r="I412" s="294"/>
      <c r="J412" s="294"/>
      <c r="N412" s="294"/>
      <c r="O412" s="294"/>
      <c r="P412" s="294"/>
      <c r="Q412" s="294"/>
      <c r="R412" s="294"/>
      <c r="S412" s="294"/>
      <c r="T412" s="294"/>
      <c r="U412" s="294"/>
      <c r="V412" s="294"/>
      <c r="W412" s="294"/>
      <c r="X412" s="294"/>
      <c r="Y412" s="294"/>
      <c r="Z412" s="294"/>
      <c r="AA412" s="294"/>
      <c r="AB412" s="294"/>
      <c r="AC412" s="294"/>
      <c r="AD412" s="294"/>
      <c r="AE412" s="294"/>
      <c r="AF412" s="294"/>
      <c r="AG412" s="294"/>
      <c r="AH412" s="294"/>
      <c r="AI412" s="294"/>
      <c r="AJ412" s="294"/>
      <c r="AK412" s="294"/>
      <c r="AL412" s="294"/>
      <c r="AM412" s="294"/>
      <c r="AN412" s="294"/>
      <c r="AO412" s="294"/>
      <c r="AP412" s="294"/>
      <c r="AQ412" s="294"/>
      <c r="AR412" s="294"/>
      <c r="AS412" s="294"/>
      <c r="AT412" s="294"/>
      <c r="AU412" s="294"/>
      <c r="AV412" s="294"/>
      <c r="AW412" s="294"/>
      <c r="AX412" s="294"/>
      <c r="AY412" s="294"/>
      <c r="AZ412" s="294"/>
      <c r="BA412" s="294"/>
      <c r="BB412" s="294"/>
      <c r="BC412" s="294"/>
      <c r="BD412" s="294"/>
      <c r="BE412" s="294"/>
      <c r="BF412" s="294"/>
      <c r="BG412" s="294"/>
      <c r="BH412" s="294"/>
      <c r="BI412" s="294"/>
      <c r="BJ412" s="294"/>
      <c r="BK412" s="294"/>
      <c r="BL412" s="294"/>
      <c r="BM412" s="294"/>
      <c r="BN412" s="294"/>
      <c r="BO412" s="294"/>
    </row>
    <row r="413" hidden="1" outlineLevel="1">
      <c r="A413" s="294"/>
      <c r="B413" s="333"/>
      <c r="D413" s="134"/>
      <c r="E413" s="294"/>
      <c r="F413" s="307"/>
      <c r="G413" s="307"/>
      <c r="H413" s="285"/>
      <c r="I413" s="294"/>
      <c r="J413" s="294"/>
      <c r="N413" s="294"/>
      <c r="O413" s="294"/>
      <c r="P413" s="294"/>
      <c r="Q413" s="294"/>
      <c r="R413" s="294"/>
      <c r="S413" s="294"/>
      <c r="T413" s="294"/>
      <c r="U413" s="294"/>
      <c r="V413" s="294"/>
      <c r="W413" s="294"/>
      <c r="X413" s="294"/>
      <c r="Y413" s="294"/>
      <c r="Z413" s="294"/>
      <c r="AA413" s="294"/>
      <c r="AB413" s="294"/>
      <c r="AC413" s="294"/>
      <c r="AD413" s="294"/>
      <c r="AE413" s="294"/>
      <c r="AF413" s="294"/>
      <c r="AG413" s="294"/>
      <c r="AH413" s="294"/>
      <c r="AI413" s="294"/>
      <c r="AJ413" s="294"/>
      <c r="AK413" s="294"/>
      <c r="AL413" s="294"/>
      <c r="AM413" s="294"/>
      <c r="AN413" s="294"/>
      <c r="AO413" s="294"/>
      <c r="AP413" s="294"/>
      <c r="AQ413" s="294"/>
      <c r="AR413" s="294"/>
      <c r="AS413" s="294"/>
      <c r="AT413" s="294"/>
      <c r="AU413" s="294"/>
      <c r="AV413" s="294"/>
      <c r="AW413" s="294"/>
      <c r="AX413" s="294"/>
      <c r="AY413" s="294"/>
      <c r="AZ413" s="294"/>
      <c r="BA413" s="294"/>
      <c r="BB413" s="294"/>
      <c r="BC413" s="294"/>
      <c r="BD413" s="294"/>
      <c r="BE413" s="294"/>
      <c r="BF413" s="294"/>
      <c r="BG413" s="294"/>
      <c r="BH413" s="294"/>
      <c r="BI413" s="294"/>
      <c r="BJ413" s="294"/>
      <c r="BK413" s="294"/>
      <c r="BL413" s="294"/>
      <c r="BM413" s="294"/>
      <c r="BN413" s="294"/>
      <c r="BO413" s="294"/>
    </row>
    <row r="414" hidden="1" outlineLevel="1">
      <c r="A414" s="294"/>
      <c r="B414" s="333"/>
      <c r="D414" s="134"/>
      <c r="E414" s="294"/>
      <c r="F414" s="307"/>
      <c r="G414" s="307"/>
      <c r="H414" s="285"/>
      <c r="I414" s="294"/>
      <c r="J414" s="294"/>
      <c r="N414" s="294"/>
      <c r="O414" s="294"/>
      <c r="P414" s="294"/>
      <c r="Q414" s="294"/>
      <c r="R414" s="294"/>
      <c r="S414" s="294"/>
      <c r="T414" s="294"/>
      <c r="U414" s="294"/>
      <c r="V414" s="294"/>
      <c r="W414" s="294"/>
      <c r="X414" s="294"/>
      <c r="Y414" s="294"/>
      <c r="Z414" s="294"/>
      <c r="AA414" s="294"/>
      <c r="AB414" s="294"/>
      <c r="AC414" s="294"/>
      <c r="AD414" s="294"/>
      <c r="AE414" s="294"/>
      <c r="AF414" s="294"/>
      <c r="AG414" s="294"/>
      <c r="AH414" s="294"/>
      <c r="AI414" s="294"/>
      <c r="AJ414" s="294"/>
      <c r="AK414" s="294"/>
      <c r="AL414" s="294"/>
      <c r="AM414" s="294"/>
      <c r="AN414" s="294"/>
      <c r="AO414" s="294"/>
      <c r="AP414" s="294"/>
      <c r="AQ414" s="294"/>
      <c r="AR414" s="294"/>
      <c r="AS414" s="294"/>
      <c r="AT414" s="294"/>
      <c r="AU414" s="294"/>
      <c r="AV414" s="294"/>
      <c r="AW414" s="294"/>
      <c r="AX414" s="294"/>
      <c r="AY414" s="294"/>
      <c r="AZ414" s="294"/>
      <c r="BA414" s="294"/>
      <c r="BB414" s="294"/>
      <c r="BC414" s="294"/>
      <c r="BD414" s="294"/>
      <c r="BE414" s="294"/>
      <c r="BF414" s="294"/>
      <c r="BG414" s="294"/>
      <c r="BH414" s="294"/>
      <c r="BI414" s="294"/>
      <c r="BJ414" s="294"/>
      <c r="BK414" s="294"/>
      <c r="BL414" s="294"/>
      <c r="BM414" s="294"/>
      <c r="BN414" s="294"/>
      <c r="BO414" s="294"/>
    </row>
    <row r="415" hidden="1" outlineLevel="1">
      <c r="A415" s="294"/>
      <c r="B415" s="333"/>
      <c r="D415" s="134"/>
      <c r="E415" s="294"/>
      <c r="F415" s="307"/>
      <c r="G415" s="307"/>
      <c r="H415" s="285"/>
      <c r="I415" s="294"/>
      <c r="J415" s="294"/>
      <c r="N415" s="294"/>
      <c r="O415" s="294"/>
      <c r="P415" s="294"/>
      <c r="Q415" s="294"/>
      <c r="R415" s="294"/>
      <c r="S415" s="294"/>
      <c r="T415" s="294"/>
      <c r="U415" s="294"/>
      <c r="V415" s="294"/>
      <c r="W415" s="294"/>
      <c r="X415" s="294"/>
      <c r="Y415" s="294"/>
      <c r="Z415" s="294"/>
      <c r="AA415" s="294"/>
      <c r="AB415" s="294"/>
      <c r="AC415" s="294"/>
      <c r="AD415" s="294"/>
      <c r="AE415" s="294"/>
      <c r="AF415" s="294"/>
      <c r="AG415" s="294"/>
      <c r="AH415" s="294"/>
      <c r="AI415" s="294"/>
      <c r="AJ415" s="294"/>
      <c r="AK415" s="294"/>
      <c r="AL415" s="294"/>
      <c r="AM415" s="294"/>
      <c r="AN415" s="294"/>
      <c r="AO415" s="294"/>
      <c r="AP415" s="294"/>
      <c r="AQ415" s="294"/>
      <c r="AR415" s="294"/>
      <c r="AS415" s="294"/>
      <c r="AT415" s="294"/>
      <c r="AU415" s="294"/>
      <c r="AV415" s="294"/>
      <c r="AW415" s="294"/>
      <c r="AX415" s="294"/>
      <c r="AY415" s="294"/>
      <c r="AZ415" s="294"/>
      <c r="BA415" s="294"/>
      <c r="BB415" s="294"/>
      <c r="BC415" s="294"/>
      <c r="BD415" s="294"/>
      <c r="BE415" s="294"/>
      <c r="BF415" s="294"/>
      <c r="BG415" s="294"/>
      <c r="BH415" s="294"/>
      <c r="BI415" s="294"/>
      <c r="BJ415" s="294"/>
      <c r="BK415" s="294"/>
      <c r="BL415" s="294"/>
      <c r="BM415" s="294"/>
      <c r="BN415" s="294"/>
      <c r="BO415" s="294"/>
    </row>
    <row r="416" hidden="1" outlineLevel="1">
      <c r="A416" s="294"/>
      <c r="B416" s="333"/>
      <c r="D416" s="134"/>
      <c r="E416" s="294"/>
      <c r="F416" s="307"/>
      <c r="G416" s="307"/>
      <c r="H416" s="285"/>
      <c r="I416" s="294"/>
      <c r="J416" s="294"/>
      <c r="N416" s="294"/>
      <c r="O416" s="294"/>
      <c r="P416" s="294"/>
      <c r="Q416" s="294"/>
      <c r="R416" s="294"/>
      <c r="S416" s="294"/>
      <c r="T416" s="294"/>
      <c r="U416" s="294"/>
      <c r="V416" s="294"/>
      <c r="W416" s="294"/>
      <c r="X416" s="294"/>
      <c r="Y416" s="294"/>
      <c r="Z416" s="294"/>
      <c r="AA416" s="294"/>
      <c r="AB416" s="294"/>
      <c r="AC416" s="294"/>
      <c r="AD416" s="294"/>
      <c r="AE416" s="294"/>
      <c r="AF416" s="294"/>
      <c r="AG416" s="294"/>
      <c r="AH416" s="294"/>
      <c r="AI416" s="294"/>
      <c r="AJ416" s="294"/>
      <c r="AK416" s="294"/>
      <c r="AL416" s="294"/>
      <c r="AM416" s="294"/>
      <c r="AN416" s="294"/>
      <c r="AO416" s="294"/>
      <c r="AP416" s="294"/>
      <c r="AQ416" s="294"/>
      <c r="AR416" s="294"/>
      <c r="AS416" s="294"/>
      <c r="AT416" s="294"/>
      <c r="AU416" s="294"/>
      <c r="AV416" s="294"/>
      <c r="AW416" s="294"/>
      <c r="AX416" s="294"/>
      <c r="AY416" s="294"/>
      <c r="AZ416" s="294"/>
      <c r="BA416" s="294"/>
      <c r="BB416" s="294"/>
      <c r="BC416" s="294"/>
      <c r="BD416" s="294"/>
      <c r="BE416" s="294"/>
      <c r="BF416" s="294"/>
      <c r="BG416" s="294"/>
      <c r="BH416" s="294"/>
      <c r="BI416" s="294"/>
      <c r="BJ416" s="294"/>
      <c r="BK416" s="294"/>
      <c r="BL416" s="294"/>
      <c r="BM416" s="294"/>
      <c r="BN416" s="294"/>
      <c r="BO416" s="294"/>
    </row>
    <row r="417" hidden="1" outlineLevel="1">
      <c r="A417" s="294"/>
      <c r="B417" s="333"/>
      <c r="D417" s="134"/>
      <c r="E417" s="294"/>
      <c r="F417" s="307"/>
      <c r="G417" s="307"/>
      <c r="H417" s="285"/>
      <c r="I417" s="294"/>
      <c r="J417" s="294"/>
      <c r="N417" s="294"/>
      <c r="O417" s="294"/>
      <c r="P417" s="294"/>
      <c r="Q417" s="294"/>
      <c r="R417" s="294"/>
      <c r="S417" s="294"/>
      <c r="T417" s="294"/>
      <c r="U417" s="294"/>
      <c r="V417" s="294"/>
      <c r="W417" s="294"/>
      <c r="X417" s="294"/>
      <c r="Y417" s="294"/>
      <c r="Z417" s="294"/>
      <c r="AA417" s="294"/>
      <c r="AB417" s="294"/>
      <c r="AC417" s="294"/>
      <c r="AD417" s="294"/>
      <c r="AE417" s="294"/>
      <c r="AF417" s="294"/>
      <c r="AG417" s="294"/>
      <c r="AH417" s="294"/>
      <c r="AI417" s="294"/>
      <c r="AJ417" s="294"/>
      <c r="AK417" s="294"/>
      <c r="AL417" s="294"/>
      <c r="AM417" s="294"/>
      <c r="AN417" s="294"/>
      <c r="AO417" s="294"/>
      <c r="AP417" s="294"/>
      <c r="AQ417" s="294"/>
      <c r="AR417" s="294"/>
      <c r="AS417" s="294"/>
      <c r="AT417" s="294"/>
      <c r="AU417" s="294"/>
      <c r="AV417" s="294"/>
      <c r="AW417" s="294"/>
      <c r="AX417" s="294"/>
      <c r="AY417" s="294"/>
      <c r="AZ417" s="294"/>
      <c r="BA417" s="294"/>
      <c r="BB417" s="294"/>
      <c r="BC417" s="294"/>
      <c r="BD417" s="294"/>
      <c r="BE417" s="294"/>
      <c r="BF417" s="294"/>
      <c r="BG417" s="294"/>
      <c r="BH417" s="294"/>
      <c r="BI417" s="294"/>
      <c r="BJ417" s="294"/>
      <c r="BK417" s="294"/>
      <c r="BL417" s="294"/>
      <c r="BM417" s="294"/>
      <c r="BN417" s="294"/>
      <c r="BO417" s="294"/>
    </row>
    <row r="418" hidden="1" outlineLevel="1">
      <c r="A418" s="294"/>
      <c r="B418" s="333"/>
      <c r="D418" s="134"/>
      <c r="E418" s="294"/>
      <c r="F418" s="307"/>
      <c r="G418" s="307"/>
      <c r="H418" s="285"/>
      <c r="I418" s="294"/>
      <c r="J418" s="294"/>
      <c r="N418" s="294"/>
      <c r="O418" s="294"/>
      <c r="P418" s="294"/>
      <c r="Q418" s="294"/>
      <c r="R418" s="294"/>
      <c r="S418" s="294"/>
      <c r="T418" s="294"/>
      <c r="U418" s="294"/>
      <c r="V418" s="294"/>
      <c r="W418" s="294"/>
      <c r="X418" s="294"/>
      <c r="Y418" s="294"/>
      <c r="Z418" s="294"/>
      <c r="AA418" s="294"/>
      <c r="AB418" s="294"/>
      <c r="AC418" s="294"/>
      <c r="AD418" s="294"/>
      <c r="AE418" s="294"/>
      <c r="AF418" s="294"/>
      <c r="AG418" s="294"/>
      <c r="AH418" s="294"/>
      <c r="AI418" s="294"/>
      <c r="AJ418" s="294"/>
      <c r="AK418" s="294"/>
      <c r="AL418" s="294"/>
      <c r="AM418" s="294"/>
      <c r="AN418" s="294"/>
      <c r="AO418" s="294"/>
      <c r="AP418" s="294"/>
      <c r="AQ418" s="294"/>
      <c r="AR418" s="294"/>
      <c r="AS418" s="294"/>
      <c r="AT418" s="294"/>
      <c r="AU418" s="294"/>
      <c r="AV418" s="294"/>
      <c r="AW418" s="294"/>
      <c r="AX418" s="294"/>
      <c r="AY418" s="294"/>
      <c r="AZ418" s="294"/>
      <c r="BA418" s="294"/>
      <c r="BB418" s="294"/>
      <c r="BC418" s="294"/>
      <c r="BD418" s="294"/>
      <c r="BE418" s="294"/>
      <c r="BF418" s="294"/>
      <c r="BG418" s="294"/>
      <c r="BH418" s="294"/>
      <c r="BI418" s="294"/>
      <c r="BJ418" s="294"/>
      <c r="BK418" s="294"/>
      <c r="BL418" s="294"/>
      <c r="BM418" s="294"/>
      <c r="BN418" s="294"/>
      <c r="BO418" s="294"/>
    </row>
    <row r="419" hidden="1" outlineLevel="1">
      <c r="A419" s="294"/>
      <c r="B419" s="333"/>
      <c r="D419" s="134"/>
      <c r="E419" s="294"/>
      <c r="F419" s="307"/>
      <c r="G419" s="307"/>
      <c r="H419" s="285"/>
      <c r="I419" s="294"/>
      <c r="J419" s="294"/>
      <c r="N419" s="294"/>
      <c r="O419" s="294"/>
      <c r="P419" s="294"/>
      <c r="Q419" s="294"/>
      <c r="R419" s="294"/>
      <c r="S419" s="294"/>
      <c r="T419" s="294"/>
      <c r="U419" s="294"/>
      <c r="V419" s="294"/>
      <c r="W419" s="294"/>
      <c r="X419" s="294"/>
      <c r="Y419" s="294"/>
      <c r="Z419" s="294"/>
      <c r="AA419" s="294"/>
      <c r="AB419" s="294"/>
      <c r="AC419" s="294"/>
      <c r="AD419" s="294"/>
      <c r="AE419" s="294"/>
      <c r="AF419" s="294"/>
      <c r="AG419" s="294"/>
      <c r="AH419" s="294"/>
      <c r="AI419" s="294"/>
      <c r="AJ419" s="294"/>
      <c r="AK419" s="294"/>
      <c r="AL419" s="294"/>
      <c r="AM419" s="294"/>
      <c r="AN419" s="294"/>
      <c r="AO419" s="294"/>
      <c r="AP419" s="294"/>
      <c r="AQ419" s="294"/>
      <c r="AR419" s="294"/>
      <c r="AS419" s="294"/>
      <c r="AT419" s="294"/>
      <c r="AU419" s="294"/>
      <c r="AV419" s="294"/>
      <c r="AW419" s="294"/>
      <c r="AX419" s="294"/>
      <c r="AY419" s="294"/>
      <c r="AZ419" s="294"/>
      <c r="BA419" s="294"/>
      <c r="BB419" s="294"/>
      <c r="BC419" s="294"/>
      <c r="BD419" s="294"/>
      <c r="BE419" s="294"/>
      <c r="BF419" s="294"/>
      <c r="BG419" s="294"/>
      <c r="BH419" s="294"/>
      <c r="BI419" s="294"/>
      <c r="BJ419" s="294"/>
      <c r="BK419" s="294"/>
      <c r="BL419" s="294"/>
      <c r="BM419" s="294"/>
      <c r="BN419" s="294"/>
      <c r="BO419" s="294"/>
    </row>
    <row r="420" hidden="1" outlineLevel="1">
      <c r="A420" s="294"/>
      <c r="B420" s="333"/>
      <c r="D420" s="134"/>
      <c r="E420" s="294"/>
      <c r="F420" s="307"/>
      <c r="G420" s="307"/>
      <c r="H420" s="285"/>
      <c r="I420" s="294"/>
      <c r="J420" s="294"/>
      <c r="N420" s="294"/>
      <c r="O420" s="294"/>
      <c r="P420" s="294"/>
      <c r="Q420" s="294"/>
      <c r="R420" s="294"/>
      <c r="S420" s="294"/>
      <c r="T420" s="294"/>
      <c r="U420" s="294"/>
      <c r="V420" s="294"/>
      <c r="W420" s="294"/>
      <c r="X420" s="294"/>
      <c r="Y420" s="294"/>
      <c r="Z420" s="294"/>
      <c r="AA420" s="294"/>
      <c r="AB420" s="294"/>
      <c r="AC420" s="294"/>
      <c r="AD420" s="294"/>
      <c r="AE420" s="294"/>
      <c r="AF420" s="294"/>
      <c r="AG420" s="294"/>
      <c r="AH420" s="294"/>
      <c r="AI420" s="294"/>
      <c r="AJ420" s="294"/>
      <c r="AK420" s="294"/>
      <c r="AL420" s="294"/>
      <c r="AM420" s="294"/>
      <c r="AN420" s="294"/>
      <c r="AO420" s="294"/>
      <c r="AP420" s="294"/>
      <c r="AQ420" s="294"/>
      <c r="AR420" s="294"/>
      <c r="AS420" s="294"/>
      <c r="AT420" s="294"/>
      <c r="AU420" s="294"/>
      <c r="AV420" s="294"/>
      <c r="AW420" s="294"/>
      <c r="AX420" s="294"/>
      <c r="AY420" s="294"/>
      <c r="AZ420" s="294"/>
      <c r="BA420" s="294"/>
      <c r="BB420" s="294"/>
      <c r="BC420" s="294"/>
      <c r="BD420" s="294"/>
      <c r="BE420" s="294"/>
      <c r="BF420" s="294"/>
      <c r="BG420" s="294"/>
      <c r="BH420" s="294"/>
      <c r="BI420" s="294"/>
      <c r="BJ420" s="294"/>
      <c r="BK420" s="294"/>
      <c r="BL420" s="294"/>
      <c r="BM420" s="294"/>
      <c r="BN420" s="294"/>
      <c r="BO420" s="294"/>
    </row>
    <row r="421" hidden="1" outlineLevel="1">
      <c r="A421" s="294"/>
      <c r="B421" s="333"/>
      <c r="D421" s="134"/>
      <c r="E421" s="294"/>
      <c r="F421" s="307"/>
      <c r="G421" s="307"/>
      <c r="H421" s="285"/>
      <c r="I421" s="294"/>
      <c r="J421" s="294"/>
      <c r="N421" s="294"/>
      <c r="O421" s="294"/>
      <c r="P421" s="294"/>
      <c r="Q421" s="294"/>
      <c r="R421" s="294"/>
      <c r="S421" s="294"/>
      <c r="T421" s="294"/>
      <c r="U421" s="294"/>
      <c r="V421" s="294"/>
      <c r="W421" s="294"/>
      <c r="X421" s="294"/>
      <c r="Y421" s="294"/>
      <c r="Z421" s="294"/>
      <c r="AA421" s="294"/>
      <c r="AB421" s="294"/>
      <c r="AC421" s="294"/>
      <c r="AD421" s="294"/>
      <c r="AE421" s="294"/>
      <c r="AF421" s="294"/>
      <c r="AG421" s="294"/>
      <c r="AH421" s="294"/>
      <c r="AI421" s="294"/>
      <c r="AJ421" s="294"/>
      <c r="AK421" s="294"/>
      <c r="AL421" s="294"/>
      <c r="AM421" s="294"/>
      <c r="AN421" s="294"/>
      <c r="AO421" s="294"/>
      <c r="AP421" s="294"/>
      <c r="AQ421" s="294"/>
      <c r="AR421" s="294"/>
      <c r="AS421" s="294"/>
      <c r="AT421" s="294"/>
      <c r="AU421" s="294"/>
      <c r="AV421" s="294"/>
      <c r="AW421" s="294"/>
      <c r="AX421" s="294"/>
      <c r="AY421" s="294"/>
      <c r="AZ421" s="294"/>
      <c r="BA421" s="294"/>
      <c r="BB421" s="294"/>
      <c r="BC421" s="294"/>
      <c r="BD421" s="294"/>
      <c r="BE421" s="294"/>
      <c r="BF421" s="294"/>
      <c r="BG421" s="294"/>
      <c r="BH421" s="294"/>
      <c r="BI421" s="294"/>
      <c r="BJ421" s="294"/>
      <c r="BK421" s="294"/>
      <c r="BL421" s="294"/>
      <c r="BM421" s="294"/>
      <c r="BN421" s="294"/>
      <c r="BO421" s="294"/>
    </row>
    <row r="422" hidden="1" outlineLevel="1">
      <c r="A422" s="294"/>
      <c r="B422" s="333"/>
      <c r="D422" s="134"/>
      <c r="E422" s="294"/>
      <c r="F422" s="307"/>
      <c r="G422" s="307"/>
      <c r="H422" s="285"/>
      <c r="I422" s="294"/>
      <c r="J422" s="294"/>
      <c r="N422" s="294"/>
      <c r="O422" s="294"/>
      <c r="P422" s="294"/>
      <c r="Q422" s="294"/>
      <c r="R422" s="294"/>
      <c r="S422" s="294"/>
      <c r="T422" s="294"/>
      <c r="U422" s="294"/>
      <c r="V422" s="294"/>
      <c r="W422" s="294"/>
      <c r="X422" s="294"/>
      <c r="Y422" s="294"/>
      <c r="Z422" s="294"/>
      <c r="AA422" s="294"/>
      <c r="AB422" s="294"/>
      <c r="AC422" s="294"/>
      <c r="AD422" s="294"/>
      <c r="AE422" s="294"/>
      <c r="AF422" s="294"/>
      <c r="AG422" s="294"/>
      <c r="AH422" s="294"/>
      <c r="AI422" s="294"/>
      <c r="AJ422" s="294"/>
      <c r="AK422" s="294"/>
      <c r="AL422" s="294"/>
      <c r="AM422" s="294"/>
      <c r="AN422" s="294"/>
      <c r="AO422" s="294"/>
      <c r="AP422" s="294"/>
      <c r="AQ422" s="294"/>
      <c r="AR422" s="294"/>
      <c r="AS422" s="294"/>
      <c r="AT422" s="294"/>
      <c r="AU422" s="294"/>
      <c r="AV422" s="294"/>
      <c r="AW422" s="294"/>
      <c r="AX422" s="294"/>
      <c r="AY422" s="294"/>
      <c r="AZ422" s="294"/>
      <c r="BA422" s="294"/>
      <c r="BB422" s="294"/>
      <c r="BC422" s="294"/>
      <c r="BD422" s="294"/>
      <c r="BE422" s="294"/>
      <c r="BF422" s="294"/>
      <c r="BG422" s="294"/>
      <c r="BH422" s="294"/>
      <c r="BI422" s="294"/>
      <c r="BJ422" s="294"/>
      <c r="BK422" s="294"/>
      <c r="BL422" s="294"/>
      <c r="BM422" s="294"/>
      <c r="BN422" s="294"/>
      <c r="BO422" s="294"/>
    </row>
    <row r="423" hidden="1" outlineLevel="1">
      <c r="A423" s="294"/>
      <c r="B423" s="333"/>
      <c r="D423" s="134"/>
      <c r="E423" s="294"/>
      <c r="F423" s="307"/>
      <c r="G423" s="307"/>
      <c r="H423" s="285"/>
      <c r="I423" s="294"/>
      <c r="J423" s="294"/>
      <c r="N423" s="294"/>
      <c r="O423" s="294"/>
      <c r="P423" s="294"/>
      <c r="Q423" s="294"/>
      <c r="R423" s="294"/>
      <c r="S423" s="294"/>
      <c r="T423" s="294"/>
      <c r="U423" s="294"/>
      <c r="V423" s="294"/>
      <c r="W423" s="294"/>
      <c r="X423" s="294"/>
      <c r="Y423" s="294"/>
      <c r="Z423" s="294"/>
      <c r="AA423" s="294"/>
      <c r="AB423" s="294"/>
      <c r="AC423" s="294"/>
      <c r="AD423" s="294"/>
      <c r="AE423" s="294"/>
      <c r="AF423" s="294"/>
      <c r="AG423" s="294"/>
      <c r="AH423" s="294"/>
      <c r="AI423" s="294"/>
      <c r="AJ423" s="294"/>
      <c r="AK423" s="294"/>
      <c r="AL423" s="294"/>
      <c r="AM423" s="294"/>
      <c r="AN423" s="294"/>
      <c r="AO423" s="294"/>
      <c r="AP423" s="294"/>
      <c r="AQ423" s="294"/>
      <c r="AR423" s="294"/>
      <c r="AS423" s="294"/>
      <c r="AT423" s="294"/>
      <c r="AU423" s="294"/>
      <c r="AV423" s="294"/>
      <c r="AW423" s="294"/>
      <c r="AX423" s="294"/>
      <c r="AY423" s="294"/>
      <c r="AZ423" s="294"/>
      <c r="BA423" s="294"/>
      <c r="BB423" s="294"/>
      <c r="BC423" s="294"/>
      <c r="BD423" s="294"/>
      <c r="BE423" s="294"/>
      <c r="BF423" s="294"/>
      <c r="BG423" s="294"/>
      <c r="BH423" s="294"/>
      <c r="BI423" s="294"/>
      <c r="BJ423" s="294"/>
      <c r="BK423" s="294"/>
      <c r="BL423" s="294"/>
      <c r="BM423" s="294"/>
      <c r="BN423" s="294"/>
      <c r="BO423" s="294"/>
    </row>
    <row r="424" hidden="1" outlineLevel="1">
      <c r="A424" s="294"/>
      <c r="B424" s="333"/>
      <c r="D424" s="134"/>
      <c r="E424" s="294"/>
      <c r="F424" s="307"/>
      <c r="G424" s="307"/>
      <c r="H424" s="285"/>
      <c r="I424" s="294"/>
      <c r="J424" s="294"/>
      <c r="N424" s="294"/>
      <c r="O424" s="294"/>
      <c r="P424" s="294"/>
      <c r="Q424" s="294"/>
      <c r="R424" s="294"/>
      <c r="S424" s="294"/>
      <c r="T424" s="294"/>
      <c r="U424" s="294"/>
      <c r="V424" s="294"/>
      <c r="W424" s="294"/>
      <c r="X424" s="294"/>
      <c r="Y424" s="294"/>
      <c r="Z424" s="294"/>
      <c r="AA424" s="294"/>
      <c r="AB424" s="294"/>
      <c r="AC424" s="294"/>
      <c r="AD424" s="294"/>
      <c r="AE424" s="294"/>
      <c r="AF424" s="294"/>
      <c r="AG424" s="294"/>
      <c r="AH424" s="294"/>
      <c r="AI424" s="294"/>
      <c r="AJ424" s="294"/>
      <c r="AK424" s="294"/>
      <c r="AL424" s="294"/>
      <c r="AM424" s="294"/>
      <c r="AN424" s="294"/>
      <c r="AO424" s="294"/>
      <c r="AP424" s="294"/>
      <c r="AQ424" s="294"/>
      <c r="AR424" s="294"/>
      <c r="AS424" s="294"/>
      <c r="AT424" s="294"/>
      <c r="AU424" s="294"/>
      <c r="AV424" s="294"/>
      <c r="AW424" s="294"/>
      <c r="AX424" s="294"/>
      <c r="AY424" s="294"/>
      <c r="AZ424" s="294"/>
      <c r="BA424" s="294"/>
      <c r="BB424" s="294"/>
      <c r="BC424" s="294"/>
      <c r="BD424" s="294"/>
      <c r="BE424" s="294"/>
      <c r="BF424" s="294"/>
      <c r="BG424" s="294"/>
      <c r="BH424" s="294"/>
      <c r="BI424" s="294"/>
      <c r="BJ424" s="294"/>
      <c r="BK424" s="294"/>
      <c r="BL424" s="294"/>
      <c r="BM424" s="294"/>
      <c r="BN424" s="294"/>
      <c r="BO424" s="294"/>
    </row>
    <row r="425" hidden="1" outlineLevel="1">
      <c r="A425" s="294"/>
      <c r="B425" s="333"/>
      <c r="D425" s="134"/>
      <c r="E425" s="294"/>
      <c r="F425" s="307"/>
      <c r="G425" s="307"/>
      <c r="H425" s="285"/>
      <c r="I425" s="294"/>
      <c r="J425" s="294"/>
      <c r="N425" s="294"/>
      <c r="O425" s="294"/>
      <c r="P425" s="294"/>
      <c r="Q425" s="294"/>
      <c r="R425" s="294"/>
      <c r="S425" s="294"/>
      <c r="T425" s="294"/>
      <c r="U425" s="294"/>
      <c r="V425" s="294"/>
      <c r="W425" s="294"/>
      <c r="X425" s="294"/>
      <c r="Y425" s="294"/>
      <c r="Z425" s="294"/>
      <c r="AA425" s="294"/>
      <c r="AB425" s="294"/>
      <c r="AC425" s="294"/>
      <c r="AD425" s="294"/>
      <c r="AE425" s="294"/>
      <c r="AF425" s="294"/>
      <c r="AG425" s="294"/>
      <c r="AH425" s="294"/>
      <c r="AI425" s="294"/>
      <c r="AJ425" s="294"/>
      <c r="AK425" s="294"/>
      <c r="AL425" s="294"/>
      <c r="AM425" s="294"/>
      <c r="AN425" s="294"/>
      <c r="AO425" s="294"/>
      <c r="AP425" s="294"/>
      <c r="AQ425" s="294"/>
      <c r="AR425" s="294"/>
      <c r="AS425" s="294"/>
      <c r="AT425" s="294"/>
      <c r="AU425" s="294"/>
      <c r="AV425" s="294"/>
      <c r="AW425" s="294"/>
      <c r="AX425" s="294"/>
      <c r="AY425" s="294"/>
      <c r="AZ425" s="294"/>
      <c r="BA425" s="294"/>
      <c r="BB425" s="294"/>
      <c r="BC425" s="294"/>
      <c r="BD425" s="294"/>
      <c r="BE425" s="294"/>
      <c r="BF425" s="294"/>
      <c r="BG425" s="294"/>
      <c r="BH425" s="294"/>
      <c r="BI425" s="294"/>
      <c r="BJ425" s="294"/>
      <c r="BK425" s="294"/>
      <c r="BL425" s="294"/>
      <c r="BM425" s="294"/>
      <c r="BN425" s="294"/>
      <c r="BO425" s="294"/>
    </row>
    <row r="426" hidden="1" outlineLevel="1">
      <c r="A426" s="294"/>
      <c r="B426" s="333"/>
      <c r="D426" s="134"/>
      <c r="E426" s="294"/>
      <c r="F426" s="307"/>
      <c r="G426" s="307"/>
      <c r="H426" s="285"/>
      <c r="I426" s="294"/>
      <c r="J426" s="294"/>
      <c r="N426" s="294"/>
      <c r="O426" s="294"/>
      <c r="P426" s="294"/>
      <c r="Q426" s="294"/>
      <c r="R426" s="294"/>
      <c r="S426" s="294"/>
      <c r="T426" s="294"/>
      <c r="U426" s="294"/>
      <c r="V426" s="294"/>
      <c r="W426" s="294"/>
      <c r="X426" s="294"/>
      <c r="Y426" s="294"/>
      <c r="Z426" s="294"/>
      <c r="AA426" s="294"/>
      <c r="AB426" s="294"/>
      <c r="AC426" s="294"/>
      <c r="AD426" s="294"/>
      <c r="AE426" s="294"/>
      <c r="AF426" s="294"/>
      <c r="AG426" s="294"/>
      <c r="AH426" s="294"/>
      <c r="AI426" s="294"/>
      <c r="AJ426" s="294"/>
      <c r="AK426" s="294"/>
      <c r="AL426" s="294"/>
      <c r="AM426" s="294"/>
      <c r="AN426" s="294"/>
      <c r="AO426" s="294"/>
      <c r="AP426" s="294"/>
      <c r="AQ426" s="294"/>
      <c r="AR426" s="294"/>
      <c r="AS426" s="294"/>
      <c r="AT426" s="294"/>
      <c r="AU426" s="294"/>
      <c r="AV426" s="294"/>
      <c r="AW426" s="294"/>
      <c r="AX426" s="294"/>
      <c r="AY426" s="294"/>
      <c r="AZ426" s="294"/>
      <c r="BA426" s="294"/>
      <c r="BB426" s="294"/>
      <c r="BC426" s="294"/>
      <c r="BD426" s="294"/>
      <c r="BE426" s="294"/>
      <c r="BF426" s="294"/>
      <c r="BG426" s="294"/>
      <c r="BH426" s="294"/>
      <c r="BI426" s="294"/>
      <c r="BJ426" s="294"/>
      <c r="BK426" s="294"/>
      <c r="BL426" s="294"/>
      <c r="BM426" s="294"/>
      <c r="BN426" s="294"/>
      <c r="BO426" s="294"/>
    </row>
    <row r="427" hidden="1" outlineLevel="1">
      <c r="A427" s="294"/>
      <c r="B427" s="333"/>
      <c r="D427" s="134"/>
      <c r="E427" s="294"/>
      <c r="F427" s="307"/>
      <c r="G427" s="307"/>
      <c r="H427" s="285"/>
      <c r="I427" s="294"/>
      <c r="J427" s="294"/>
      <c r="N427" s="294"/>
      <c r="O427" s="294"/>
      <c r="P427" s="294"/>
      <c r="Q427" s="294"/>
      <c r="R427" s="294"/>
      <c r="S427" s="294"/>
      <c r="T427" s="294"/>
      <c r="U427" s="294"/>
      <c r="V427" s="294"/>
      <c r="W427" s="294"/>
      <c r="X427" s="294"/>
      <c r="Y427" s="294"/>
      <c r="Z427" s="294"/>
      <c r="AA427" s="294"/>
      <c r="AB427" s="294"/>
      <c r="AC427" s="294"/>
      <c r="AD427" s="294"/>
      <c r="AE427" s="294"/>
      <c r="AF427" s="294"/>
      <c r="AG427" s="294"/>
      <c r="AH427" s="294"/>
      <c r="AI427" s="294"/>
      <c r="AJ427" s="294"/>
      <c r="AK427" s="294"/>
      <c r="AL427" s="294"/>
      <c r="AM427" s="294"/>
      <c r="AN427" s="294"/>
      <c r="AO427" s="294"/>
      <c r="AP427" s="294"/>
      <c r="AQ427" s="294"/>
      <c r="AR427" s="294"/>
      <c r="AS427" s="294"/>
      <c r="AT427" s="294"/>
      <c r="AU427" s="294"/>
      <c r="AV427" s="294"/>
      <c r="AW427" s="294"/>
      <c r="AX427" s="294"/>
      <c r="AY427" s="294"/>
      <c r="AZ427" s="294"/>
      <c r="BA427" s="294"/>
      <c r="BB427" s="294"/>
      <c r="BC427" s="294"/>
      <c r="BD427" s="294"/>
      <c r="BE427" s="294"/>
      <c r="BF427" s="294"/>
      <c r="BG427" s="294"/>
      <c r="BH427" s="294"/>
      <c r="BI427" s="294"/>
      <c r="BJ427" s="294"/>
      <c r="BK427" s="294"/>
      <c r="BL427" s="294"/>
      <c r="BM427" s="294"/>
      <c r="BN427" s="294"/>
      <c r="BO427" s="294"/>
    </row>
    <row r="428" hidden="1" outlineLevel="1">
      <c r="A428" s="294"/>
      <c r="B428" s="333"/>
      <c r="D428" s="134"/>
      <c r="E428" s="294"/>
      <c r="F428" s="307"/>
      <c r="G428" s="307"/>
      <c r="H428" s="285"/>
      <c r="I428" s="294"/>
      <c r="J428" s="294"/>
      <c r="N428" s="294"/>
      <c r="O428" s="294"/>
      <c r="P428" s="294"/>
      <c r="Q428" s="294"/>
      <c r="R428" s="294"/>
      <c r="S428" s="294"/>
      <c r="T428" s="294"/>
      <c r="U428" s="294"/>
      <c r="V428" s="294"/>
      <c r="W428" s="294"/>
      <c r="X428" s="294"/>
      <c r="Y428" s="294"/>
      <c r="Z428" s="294"/>
      <c r="AA428" s="294"/>
      <c r="AB428" s="294"/>
      <c r="AC428" s="294"/>
      <c r="AD428" s="294"/>
      <c r="AE428" s="294"/>
      <c r="AF428" s="294"/>
      <c r="AG428" s="294"/>
      <c r="AH428" s="294"/>
      <c r="AI428" s="294"/>
      <c r="AJ428" s="294"/>
      <c r="AK428" s="294"/>
      <c r="AL428" s="294"/>
      <c r="AM428" s="294"/>
      <c r="AN428" s="294"/>
      <c r="AO428" s="294"/>
      <c r="AP428" s="294"/>
      <c r="AQ428" s="294"/>
      <c r="AR428" s="294"/>
      <c r="AS428" s="294"/>
      <c r="AT428" s="294"/>
      <c r="AU428" s="294"/>
      <c r="AV428" s="294"/>
      <c r="AW428" s="294"/>
      <c r="AX428" s="294"/>
      <c r="AY428" s="294"/>
      <c r="AZ428" s="294"/>
      <c r="BA428" s="294"/>
      <c r="BB428" s="294"/>
      <c r="BC428" s="294"/>
      <c r="BD428" s="294"/>
      <c r="BE428" s="294"/>
      <c r="BF428" s="294"/>
      <c r="BG428" s="294"/>
      <c r="BH428" s="294"/>
      <c r="BI428" s="294"/>
      <c r="BJ428" s="294"/>
      <c r="BK428" s="294"/>
      <c r="BL428" s="294"/>
      <c r="BM428" s="294"/>
      <c r="BN428" s="294"/>
      <c r="BO428" s="294"/>
    </row>
    <row r="429" hidden="1" outlineLevel="1">
      <c r="A429" s="294"/>
      <c r="B429" s="333"/>
      <c r="D429" s="134"/>
      <c r="E429" s="294"/>
      <c r="F429" s="307"/>
      <c r="G429" s="307"/>
      <c r="H429" s="285"/>
      <c r="I429" s="294"/>
      <c r="J429" s="294"/>
      <c r="N429" s="294"/>
      <c r="O429" s="294"/>
      <c r="P429" s="294"/>
      <c r="Q429" s="294"/>
      <c r="R429" s="294"/>
      <c r="S429" s="294"/>
      <c r="T429" s="294"/>
      <c r="U429" s="294"/>
      <c r="V429" s="294"/>
      <c r="W429" s="294"/>
      <c r="X429" s="294"/>
      <c r="Y429" s="294"/>
      <c r="Z429" s="294"/>
      <c r="AA429" s="294"/>
      <c r="AB429" s="294"/>
      <c r="AC429" s="294"/>
      <c r="AD429" s="294"/>
      <c r="AE429" s="294"/>
      <c r="AF429" s="294"/>
      <c r="AG429" s="294"/>
      <c r="AH429" s="294"/>
      <c r="AI429" s="294"/>
      <c r="AJ429" s="294"/>
      <c r="AK429" s="294"/>
      <c r="AL429" s="294"/>
      <c r="AM429" s="294"/>
      <c r="AN429" s="294"/>
      <c r="AO429" s="294"/>
      <c r="AP429" s="294"/>
      <c r="AQ429" s="294"/>
      <c r="AR429" s="294"/>
      <c r="AS429" s="294"/>
      <c r="AT429" s="294"/>
      <c r="AU429" s="294"/>
      <c r="AV429" s="294"/>
      <c r="AW429" s="294"/>
      <c r="AX429" s="294"/>
      <c r="AY429" s="294"/>
      <c r="AZ429" s="294"/>
      <c r="BA429" s="294"/>
      <c r="BB429" s="294"/>
      <c r="BC429" s="294"/>
      <c r="BD429" s="294"/>
      <c r="BE429" s="294"/>
      <c r="BF429" s="294"/>
      <c r="BG429" s="294"/>
      <c r="BH429" s="294"/>
      <c r="BI429" s="294"/>
      <c r="BJ429" s="294"/>
      <c r="BK429" s="294"/>
      <c r="BL429" s="294"/>
      <c r="BM429" s="294"/>
      <c r="BN429" s="294"/>
      <c r="BO429" s="294"/>
    </row>
    <row r="430" hidden="1" outlineLevel="1">
      <c r="A430" s="294"/>
      <c r="B430" s="333"/>
      <c r="D430" s="134"/>
      <c r="E430" s="294"/>
      <c r="F430" s="307"/>
      <c r="G430" s="307"/>
      <c r="H430" s="285"/>
      <c r="I430" s="294"/>
      <c r="J430" s="294"/>
      <c r="N430" s="294"/>
      <c r="O430" s="294"/>
      <c r="P430" s="294"/>
      <c r="Q430" s="294"/>
      <c r="R430" s="294"/>
      <c r="S430" s="294"/>
      <c r="T430" s="294"/>
      <c r="U430" s="294"/>
      <c r="V430" s="294"/>
      <c r="W430" s="294"/>
      <c r="X430" s="294"/>
      <c r="Y430" s="294"/>
      <c r="Z430" s="294"/>
      <c r="AA430" s="294"/>
      <c r="AB430" s="294"/>
      <c r="AC430" s="294"/>
      <c r="AD430" s="294"/>
      <c r="AE430" s="294"/>
      <c r="AF430" s="294"/>
      <c r="AG430" s="294"/>
      <c r="AH430" s="294"/>
      <c r="AI430" s="294"/>
      <c r="AJ430" s="294"/>
      <c r="AK430" s="294"/>
      <c r="AL430" s="294"/>
      <c r="AM430" s="294"/>
      <c r="AN430" s="294"/>
      <c r="AO430" s="294"/>
      <c r="AP430" s="294"/>
      <c r="AQ430" s="294"/>
      <c r="AR430" s="294"/>
      <c r="AS430" s="294"/>
      <c r="AT430" s="294"/>
      <c r="AU430" s="294"/>
      <c r="AV430" s="294"/>
      <c r="AW430" s="294"/>
      <c r="AX430" s="294"/>
      <c r="AY430" s="294"/>
      <c r="AZ430" s="294"/>
      <c r="BA430" s="294"/>
      <c r="BB430" s="294"/>
      <c r="BC430" s="294"/>
      <c r="BD430" s="294"/>
      <c r="BE430" s="294"/>
      <c r="BF430" s="294"/>
      <c r="BG430" s="294"/>
      <c r="BH430" s="294"/>
      <c r="BI430" s="294"/>
      <c r="BJ430" s="294"/>
      <c r="BK430" s="294"/>
      <c r="BL430" s="294"/>
      <c r="BM430" s="294"/>
      <c r="BN430" s="294"/>
      <c r="BO430" s="294"/>
    </row>
    <row r="431" hidden="1" outlineLevel="1">
      <c r="A431" s="294"/>
      <c r="B431" s="333"/>
      <c r="D431" s="134"/>
      <c r="E431" s="294"/>
      <c r="F431" s="307"/>
      <c r="G431" s="307"/>
      <c r="H431" s="285"/>
      <c r="I431" s="294"/>
      <c r="J431" s="294"/>
      <c r="N431" s="294"/>
      <c r="O431" s="294"/>
      <c r="P431" s="294"/>
      <c r="Q431" s="294"/>
      <c r="R431" s="294"/>
      <c r="S431" s="294"/>
      <c r="T431" s="294"/>
      <c r="U431" s="294"/>
      <c r="V431" s="294"/>
      <c r="W431" s="294"/>
      <c r="X431" s="294"/>
      <c r="Y431" s="294"/>
      <c r="Z431" s="294"/>
      <c r="AA431" s="294"/>
      <c r="AB431" s="294"/>
      <c r="AC431" s="294"/>
      <c r="AD431" s="294"/>
      <c r="AE431" s="294"/>
      <c r="AF431" s="294"/>
      <c r="AG431" s="294"/>
      <c r="AH431" s="294"/>
      <c r="AI431" s="294"/>
      <c r="AJ431" s="294"/>
      <c r="AK431" s="294"/>
      <c r="AL431" s="294"/>
      <c r="AM431" s="294"/>
      <c r="AN431" s="294"/>
      <c r="AO431" s="294"/>
      <c r="AP431" s="294"/>
      <c r="AQ431" s="294"/>
      <c r="AR431" s="294"/>
      <c r="AS431" s="294"/>
      <c r="AT431" s="294"/>
      <c r="AU431" s="294"/>
      <c r="AV431" s="294"/>
      <c r="AW431" s="294"/>
      <c r="AX431" s="294"/>
      <c r="AY431" s="294"/>
      <c r="AZ431" s="294"/>
      <c r="BA431" s="294"/>
      <c r="BB431" s="294"/>
      <c r="BC431" s="294"/>
      <c r="BD431" s="294"/>
      <c r="BE431" s="294"/>
      <c r="BF431" s="294"/>
      <c r="BG431" s="294"/>
      <c r="BH431" s="294"/>
      <c r="BI431" s="294"/>
      <c r="BJ431" s="294"/>
      <c r="BK431" s="294"/>
      <c r="BL431" s="294"/>
      <c r="BM431" s="294"/>
      <c r="BN431" s="294"/>
      <c r="BO431" s="294"/>
    </row>
    <row r="432" hidden="1" outlineLevel="1">
      <c r="A432" s="294"/>
      <c r="B432" s="333"/>
      <c r="D432" s="134"/>
      <c r="E432" s="294"/>
      <c r="F432" s="307"/>
      <c r="G432" s="307"/>
      <c r="H432" s="285"/>
      <c r="I432" s="294"/>
      <c r="J432" s="294"/>
      <c r="N432" s="294"/>
      <c r="O432" s="294"/>
      <c r="P432" s="294"/>
      <c r="Q432" s="294"/>
      <c r="R432" s="294"/>
      <c r="S432" s="294"/>
      <c r="T432" s="294"/>
      <c r="U432" s="294"/>
      <c r="V432" s="294"/>
      <c r="W432" s="294"/>
      <c r="X432" s="294"/>
      <c r="Y432" s="294"/>
      <c r="Z432" s="294"/>
      <c r="AA432" s="294"/>
      <c r="AB432" s="294"/>
      <c r="AC432" s="294"/>
      <c r="AD432" s="294"/>
      <c r="AE432" s="294"/>
      <c r="AF432" s="294"/>
      <c r="AG432" s="294"/>
      <c r="AH432" s="294"/>
      <c r="AI432" s="294"/>
      <c r="AJ432" s="294"/>
      <c r="AK432" s="294"/>
      <c r="AL432" s="294"/>
      <c r="AM432" s="294"/>
      <c r="AN432" s="294"/>
      <c r="AO432" s="294"/>
      <c r="AP432" s="294"/>
      <c r="AQ432" s="294"/>
      <c r="AR432" s="294"/>
      <c r="AS432" s="294"/>
      <c r="AT432" s="294"/>
      <c r="AU432" s="294"/>
      <c r="AV432" s="294"/>
      <c r="AW432" s="294"/>
      <c r="AX432" s="294"/>
      <c r="AY432" s="294"/>
      <c r="AZ432" s="294"/>
      <c r="BA432" s="294"/>
      <c r="BB432" s="294"/>
      <c r="BC432" s="294"/>
      <c r="BD432" s="294"/>
      <c r="BE432" s="294"/>
      <c r="BF432" s="294"/>
      <c r="BG432" s="294"/>
      <c r="BH432" s="294"/>
      <c r="BI432" s="294"/>
      <c r="BJ432" s="294"/>
      <c r="BK432" s="294"/>
      <c r="BL432" s="294"/>
      <c r="BM432" s="294"/>
      <c r="BN432" s="294"/>
      <c r="BO432" s="294"/>
    </row>
    <row r="433" hidden="1" outlineLevel="1">
      <c r="A433" s="294"/>
      <c r="B433" s="333"/>
      <c r="D433" s="134"/>
      <c r="E433" s="294"/>
      <c r="F433" s="307"/>
      <c r="G433" s="307"/>
      <c r="H433" s="285"/>
      <c r="I433" s="294"/>
      <c r="J433" s="294"/>
      <c r="N433" s="294"/>
      <c r="O433" s="294"/>
      <c r="P433" s="294"/>
      <c r="Q433" s="294"/>
      <c r="R433" s="294"/>
      <c r="S433" s="294"/>
      <c r="T433" s="294"/>
      <c r="U433" s="294"/>
      <c r="V433" s="294"/>
      <c r="W433" s="294"/>
      <c r="X433" s="294"/>
      <c r="Y433" s="294"/>
      <c r="Z433" s="294"/>
      <c r="AA433" s="294"/>
      <c r="AB433" s="294"/>
      <c r="AC433" s="294"/>
      <c r="AD433" s="294"/>
      <c r="AE433" s="294"/>
      <c r="AF433" s="294"/>
      <c r="AG433" s="294"/>
      <c r="AH433" s="294"/>
      <c r="AI433" s="294"/>
      <c r="AJ433" s="294"/>
      <c r="AK433" s="294"/>
      <c r="AL433" s="294"/>
      <c r="AM433" s="294"/>
      <c r="AN433" s="294"/>
      <c r="AO433" s="294"/>
      <c r="AP433" s="294"/>
      <c r="AQ433" s="294"/>
      <c r="AR433" s="294"/>
      <c r="AS433" s="294"/>
      <c r="AT433" s="294"/>
      <c r="AU433" s="294"/>
      <c r="AV433" s="294"/>
      <c r="AW433" s="294"/>
      <c r="AX433" s="294"/>
      <c r="AY433" s="294"/>
      <c r="AZ433" s="294"/>
      <c r="BA433" s="294"/>
      <c r="BB433" s="294"/>
      <c r="BC433" s="294"/>
      <c r="BD433" s="294"/>
      <c r="BE433" s="294"/>
      <c r="BF433" s="294"/>
      <c r="BG433" s="294"/>
      <c r="BH433" s="294"/>
      <c r="BI433" s="294"/>
      <c r="BJ433" s="294"/>
      <c r="BK433" s="294"/>
      <c r="BL433" s="294"/>
      <c r="BM433" s="294"/>
      <c r="BN433" s="294"/>
      <c r="BO433" s="294"/>
    </row>
    <row r="434" hidden="1" outlineLevel="1">
      <c r="A434" s="294"/>
      <c r="B434" s="333"/>
      <c r="D434" s="134"/>
      <c r="E434" s="294"/>
      <c r="F434" s="307"/>
      <c r="G434" s="307"/>
      <c r="H434" s="285"/>
      <c r="I434" s="294"/>
      <c r="J434" s="294"/>
      <c r="N434" s="294"/>
      <c r="O434" s="294"/>
      <c r="P434" s="294"/>
      <c r="Q434" s="294"/>
      <c r="R434" s="294"/>
      <c r="S434" s="294"/>
      <c r="T434" s="294"/>
      <c r="U434" s="294"/>
      <c r="V434" s="294"/>
      <c r="W434" s="294"/>
      <c r="X434" s="294"/>
      <c r="Y434" s="294"/>
      <c r="Z434" s="294"/>
      <c r="AA434" s="294"/>
      <c r="AB434" s="294"/>
      <c r="AC434" s="294"/>
      <c r="AD434" s="294"/>
      <c r="AE434" s="294"/>
      <c r="AF434" s="294"/>
      <c r="AG434" s="294"/>
      <c r="AH434" s="294"/>
      <c r="AI434" s="294"/>
      <c r="AJ434" s="294"/>
      <c r="AK434" s="294"/>
      <c r="AL434" s="294"/>
      <c r="AM434" s="294"/>
      <c r="AN434" s="294"/>
      <c r="AO434" s="294"/>
      <c r="AP434" s="294"/>
      <c r="AQ434" s="294"/>
      <c r="AR434" s="294"/>
      <c r="AS434" s="294"/>
      <c r="AT434" s="294"/>
      <c r="AU434" s="294"/>
      <c r="AV434" s="294"/>
      <c r="AW434" s="294"/>
      <c r="AX434" s="294"/>
      <c r="AY434" s="294"/>
      <c r="AZ434" s="294"/>
      <c r="BA434" s="294"/>
      <c r="BB434" s="294"/>
      <c r="BC434" s="294"/>
      <c r="BD434" s="294"/>
      <c r="BE434" s="294"/>
      <c r="BF434" s="294"/>
      <c r="BG434" s="294"/>
      <c r="BH434" s="294"/>
      <c r="BI434" s="294"/>
      <c r="BJ434" s="294"/>
      <c r="BK434" s="294"/>
      <c r="BL434" s="294"/>
      <c r="BM434" s="294"/>
      <c r="BN434" s="294"/>
      <c r="BO434" s="294"/>
    </row>
    <row r="435" hidden="1" outlineLevel="1">
      <c r="A435" s="294"/>
      <c r="B435" s="333"/>
      <c r="D435" s="134"/>
      <c r="E435" s="294"/>
      <c r="F435" s="307"/>
      <c r="G435" s="307"/>
      <c r="H435" s="285"/>
      <c r="I435" s="294"/>
      <c r="J435" s="294"/>
      <c r="N435" s="294"/>
      <c r="O435" s="294"/>
      <c r="P435" s="294"/>
      <c r="Q435" s="294"/>
      <c r="R435" s="294"/>
      <c r="S435" s="294"/>
      <c r="T435" s="294"/>
      <c r="U435" s="294"/>
      <c r="V435" s="294"/>
      <c r="W435" s="294"/>
      <c r="X435" s="294"/>
      <c r="Y435" s="294"/>
      <c r="Z435" s="294"/>
      <c r="AA435" s="294"/>
      <c r="AB435" s="294"/>
      <c r="AC435" s="294"/>
      <c r="AD435" s="294"/>
      <c r="AE435" s="294"/>
      <c r="AF435" s="294"/>
      <c r="AG435" s="294"/>
      <c r="AH435" s="294"/>
      <c r="AI435" s="294"/>
      <c r="AJ435" s="294"/>
      <c r="AK435" s="294"/>
      <c r="AL435" s="294"/>
      <c r="AM435" s="294"/>
      <c r="AN435" s="294"/>
      <c r="AO435" s="294"/>
      <c r="AP435" s="294"/>
      <c r="AQ435" s="294"/>
      <c r="AR435" s="294"/>
      <c r="AS435" s="294"/>
      <c r="AT435" s="294"/>
      <c r="AU435" s="294"/>
      <c r="AV435" s="294"/>
      <c r="AW435" s="294"/>
      <c r="AX435" s="294"/>
      <c r="AY435" s="294"/>
      <c r="AZ435" s="294"/>
      <c r="BA435" s="294"/>
      <c r="BB435" s="294"/>
      <c r="BC435" s="294"/>
      <c r="BD435" s="294"/>
      <c r="BE435" s="294"/>
      <c r="BF435" s="294"/>
      <c r="BG435" s="294"/>
      <c r="BH435" s="294"/>
      <c r="BI435" s="294"/>
      <c r="BJ435" s="294"/>
      <c r="BK435" s="294"/>
      <c r="BL435" s="294"/>
      <c r="BM435" s="294"/>
      <c r="BN435" s="294"/>
      <c r="BO435" s="294"/>
    </row>
    <row r="436" hidden="1" outlineLevel="1">
      <c r="A436" s="294"/>
      <c r="B436" s="333"/>
      <c r="D436" s="134"/>
      <c r="E436" s="294"/>
      <c r="F436" s="307"/>
      <c r="G436" s="307"/>
      <c r="H436" s="285"/>
      <c r="I436" s="294"/>
      <c r="J436" s="294"/>
      <c r="N436" s="294"/>
      <c r="O436" s="294"/>
      <c r="P436" s="294"/>
      <c r="Q436" s="294"/>
      <c r="R436" s="294"/>
      <c r="S436" s="294"/>
      <c r="T436" s="294"/>
      <c r="U436" s="294"/>
      <c r="V436" s="294"/>
      <c r="W436" s="294"/>
      <c r="X436" s="294"/>
      <c r="Y436" s="294"/>
      <c r="Z436" s="294"/>
      <c r="AA436" s="294"/>
      <c r="AB436" s="294"/>
      <c r="AC436" s="294"/>
      <c r="AD436" s="294"/>
      <c r="AE436" s="294"/>
      <c r="AF436" s="294"/>
      <c r="AG436" s="294"/>
      <c r="AH436" s="294"/>
      <c r="AI436" s="294"/>
      <c r="AJ436" s="294"/>
      <c r="AK436" s="294"/>
      <c r="AL436" s="294"/>
      <c r="AM436" s="294"/>
      <c r="AN436" s="294"/>
      <c r="AO436" s="294"/>
      <c r="AP436" s="294"/>
      <c r="AQ436" s="294"/>
      <c r="AR436" s="294"/>
      <c r="AS436" s="294"/>
      <c r="AT436" s="294"/>
      <c r="AU436" s="294"/>
      <c r="AV436" s="294"/>
      <c r="AW436" s="294"/>
      <c r="AX436" s="294"/>
      <c r="AY436" s="294"/>
      <c r="AZ436" s="294"/>
      <c r="BA436" s="294"/>
      <c r="BB436" s="294"/>
      <c r="BC436" s="294"/>
      <c r="BD436" s="294"/>
      <c r="BE436" s="294"/>
      <c r="BF436" s="294"/>
      <c r="BG436" s="294"/>
      <c r="BH436" s="294"/>
      <c r="BI436" s="294"/>
      <c r="BJ436" s="294"/>
      <c r="BK436" s="294"/>
      <c r="BL436" s="294"/>
      <c r="BM436" s="294"/>
      <c r="BN436" s="294"/>
      <c r="BO436" s="294"/>
    </row>
    <row r="437" hidden="1" outlineLevel="1">
      <c r="A437" s="294"/>
      <c r="B437" s="333"/>
      <c r="D437" s="134"/>
      <c r="E437" s="294"/>
      <c r="F437" s="307"/>
      <c r="G437" s="307"/>
      <c r="H437" s="285"/>
      <c r="I437" s="294"/>
      <c r="J437" s="294"/>
      <c r="N437" s="294"/>
      <c r="O437" s="294"/>
      <c r="P437" s="294"/>
      <c r="Q437" s="294"/>
      <c r="R437" s="294"/>
      <c r="S437" s="294"/>
      <c r="T437" s="294"/>
      <c r="U437" s="294"/>
      <c r="V437" s="294"/>
      <c r="W437" s="294"/>
      <c r="X437" s="294"/>
      <c r="Y437" s="294"/>
      <c r="Z437" s="294"/>
      <c r="AA437" s="294"/>
      <c r="AB437" s="294"/>
      <c r="AC437" s="294"/>
      <c r="AD437" s="294"/>
      <c r="AE437" s="294"/>
      <c r="AF437" s="294"/>
      <c r="AG437" s="294"/>
      <c r="AH437" s="294"/>
      <c r="AI437" s="294"/>
      <c r="AJ437" s="294"/>
      <c r="AK437" s="294"/>
      <c r="AL437" s="294"/>
      <c r="AM437" s="294"/>
      <c r="AN437" s="294"/>
      <c r="AO437" s="294"/>
      <c r="AP437" s="294"/>
      <c r="AQ437" s="294"/>
      <c r="AR437" s="294"/>
      <c r="AS437" s="294"/>
      <c r="AT437" s="294"/>
      <c r="AU437" s="294"/>
      <c r="AV437" s="294"/>
      <c r="AW437" s="294"/>
      <c r="AX437" s="294"/>
      <c r="AY437" s="294"/>
      <c r="AZ437" s="294"/>
      <c r="BA437" s="294"/>
      <c r="BB437" s="294"/>
      <c r="BC437" s="294"/>
      <c r="BD437" s="294"/>
      <c r="BE437" s="294"/>
      <c r="BF437" s="294"/>
      <c r="BG437" s="294"/>
      <c r="BH437" s="294"/>
      <c r="BI437" s="294"/>
      <c r="BJ437" s="294"/>
      <c r="BK437" s="294"/>
      <c r="BL437" s="294"/>
      <c r="BM437" s="294"/>
      <c r="BN437" s="294"/>
      <c r="BO437" s="294"/>
    </row>
    <row r="438" hidden="1" outlineLevel="1">
      <c r="A438" s="294"/>
      <c r="B438" s="333"/>
      <c r="D438" s="134"/>
      <c r="E438" s="294"/>
      <c r="F438" s="307"/>
      <c r="G438" s="307"/>
      <c r="H438" s="285"/>
      <c r="I438" s="294"/>
      <c r="J438" s="294"/>
      <c r="N438" s="294"/>
      <c r="O438" s="294"/>
      <c r="P438" s="294"/>
      <c r="Q438" s="294"/>
      <c r="R438" s="294"/>
      <c r="S438" s="294"/>
      <c r="T438" s="294"/>
      <c r="U438" s="294"/>
      <c r="V438" s="294"/>
      <c r="W438" s="294"/>
      <c r="X438" s="294"/>
      <c r="Y438" s="294"/>
      <c r="Z438" s="294"/>
      <c r="AA438" s="294"/>
      <c r="AB438" s="294"/>
      <c r="AC438" s="294"/>
      <c r="AD438" s="294"/>
      <c r="AE438" s="294"/>
      <c r="AF438" s="294"/>
      <c r="AG438" s="294"/>
      <c r="AH438" s="294"/>
      <c r="AI438" s="294"/>
      <c r="AJ438" s="294"/>
      <c r="AK438" s="294"/>
      <c r="AL438" s="294"/>
      <c r="AM438" s="294"/>
      <c r="AN438" s="294"/>
      <c r="AO438" s="294"/>
      <c r="AP438" s="294"/>
      <c r="AQ438" s="294"/>
      <c r="AR438" s="294"/>
      <c r="AS438" s="294"/>
      <c r="AT438" s="294"/>
      <c r="AU438" s="294"/>
      <c r="AV438" s="294"/>
      <c r="AW438" s="294"/>
      <c r="AX438" s="294"/>
      <c r="AY438" s="294"/>
      <c r="AZ438" s="294"/>
      <c r="BA438" s="294"/>
      <c r="BB438" s="294"/>
      <c r="BC438" s="294"/>
      <c r="BD438" s="294"/>
      <c r="BE438" s="294"/>
      <c r="BF438" s="294"/>
      <c r="BG438" s="294"/>
      <c r="BH438" s="294"/>
      <c r="BI438" s="294"/>
      <c r="BJ438" s="294"/>
      <c r="BK438" s="294"/>
      <c r="BL438" s="294"/>
      <c r="BM438" s="294"/>
      <c r="BN438" s="294"/>
      <c r="BO438" s="294"/>
    </row>
    <row r="439" hidden="1" outlineLevel="1">
      <c r="A439" s="294"/>
      <c r="B439" s="333"/>
      <c r="D439" s="134"/>
      <c r="E439" s="294"/>
      <c r="F439" s="307"/>
      <c r="G439" s="307"/>
      <c r="H439" s="285"/>
      <c r="I439" s="294"/>
      <c r="J439" s="294"/>
      <c r="N439" s="294"/>
      <c r="O439" s="294"/>
      <c r="P439" s="294"/>
      <c r="Q439" s="294"/>
      <c r="R439" s="294"/>
      <c r="S439" s="294"/>
      <c r="T439" s="294"/>
      <c r="U439" s="294"/>
      <c r="V439" s="294"/>
      <c r="W439" s="294"/>
      <c r="X439" s="294"/>
      <c r="Y439" s="294"/>
      <c r="Z439" s="294"/>
      <c r="AA439" s="294"/>
      <c r="AB439" s="294"/>
      <c r="AC439" s="294"/>
      <c r="AD439" s="294"/>
      <c r="AE439" s="294"/>
      <c r="AF439" s="294"/>
      <c r="AG439" s="294"/>
      <c r="AH439" s="294"/>
      <c r="AI439" s="294"/>
      <c r="AJ439" s="294"/>
      <c r="AK439" s="294"/>
      <c r="AL439" s="294"/>
      <c r="AM439" s="294"/>
      <c r="AN439" s="294"/>
      <c r="AO439" s="294"/>
      <c r="AP439" s="294"/>
      <c r="AQ439" s="294"/>
      <c r="AR439" s="294"/>
      <c r="AS439" s="294"/>
      <c r="AT439" s="294"/>
      <c r="AU439" s="294"/>
      <c r="AV439" s="294"/>
      <c r="AW439" s="294"/>
      <c r="AX439" s="294"/>
      <c r="AY439" s="294"/>
      <c r="AZ439" s="294"/>
      <c r="BA439" s="294"/>
      <c r="BB439" s="294"/>
      <c r="BC439" s="294"/>
      <c r="BD439" s="294"/>
      <c r="BE439" s="294"/>
      <c r="BF439" s="294"/>
      <c r="BG439" s="294"/>
      <c r="BH439" s="294"/>
      <c r="BI439" s="294"/>
      <c r="BJ439" s="294"/>
      <c r="BK439" s="294"/>
      <c r="BL439" s="294"/>
      <c r="BM439" s="294"/>
      <c r="BN439" s="294"/>
      <c r="BO439" s="294"/>
    </row>
    <row r="440" hidden="1" outlineLevel="1">
      <c r="A440" s="294"/>
      <c r="B440" s="333"/>
      <c r="D440" s="134"/>
      <c r="E440" s="294"/>
      <c r="F440" s="307"/>
      <c r="G440" s="307"/>
      <c r="H440" s="285"/>
      <c r="I440" s="294"/>
      <c r="J440" s="294"/>
      <c r="N440" s="294"/>
      <c r="O440" s="294"/>
      <c r="P440" s="294"/>
      <c r="Q440" s="294"/>
      <c r="R440" s="294"/>
      <c r="S440" s="294"/>
      <c r="T440" s="294"/>
      <c r="U440" s="294"/>
      <c r="V440" s="294"/>
      <c r="W440" s="294"/>
      <c r="X440" s="294"/>
      <c r="Y440" s="294"/>
      <c r="Z440" s="294"/>
      <c r="AA440" s="294"/>
      <c r="AB440" s="294"/>
      <c r="AC440" s="294"/>
      <c r="AD440" s="294"/>
      <c r="AE440" s="294"/>
      <c r="AF440" s="294"/>
      <c r="AG440" s="294"/>
      <c r="AH440" s="294"/>
      <c r="AI440" s="294"/>
      <c r="AJ440" s="294"/>
      <c r="AK440" s="294"/>
      <c r="AL440" s="294"/>
      <c r="AM440" s="294"/>
      <c r="AN440" s="294"/>
      <c r="AO440" s="294"/>
      <c r="AP440" s="294"/>
      <c r="AQ440" s="294"/>
      <c r="AR440" s="294"/>
      <c r="AS440" s="294"/>
      <c r="AT440" s="294"/>
      <c r="AU440" s="294"/>
      <c r="AV440" s="294"/>
      <c r="AW440" s="294"/>
      <c r="AX440" s="294"/>
      <c r="AY440" s="294"/>
      <c r="AZ440" s="294"/>
      <c r="BA440" s="294"/>
      <c r="BB440" s="294"/>
      <c r="BC440" s="294"/>
      <c r="BD440" s="294"/>
      <c r="BE440" s="294"/>
      <c r="BF440" s="294"/>
      <c r="BG440" s="294"/>
      <c r="BH440" s="294"/>
      <c r="BI440" s="294"/>
      <c r="BJ440" s="294"/>
      <c r="BK440" s="294"/>
      <c r="BL440" s="294"/>
      <c r="BM440" s="294"/>
      <c r="BN440" s="294"/>
      <c r="BO440" s="294"/>
    </row>
    <row r="441" hidden="1" outlineLevel="1">
      <c r="A441" s="294"/>
      <c r="B441" s="333"/>
      <c r="D441" s="134"/>
      <c r="E441" s="294"/>
      <c r="F441" s="307"/>
      <c r="G441" s="307"/>
      <c r="H441" s="285"/>
      <c r="I441" s="294"/>
      <c r="J441" s="294"/>
      <c r="N441" s="294"/>
      <c r="O441" s="294"/>
      <c r="P441" s="294"/>
      <c r="Q441" s="294"/>
      <c r="R441" s="294"/>
      <c r="S441" s="294"/>
      <c r="T441" s="294"/>
      <c r="U441" s="294"/>
      <c r="V441" s="294"/>
      <c r="W441" s="294"/>
      <c r="X441" s="294"/>
      <c r="Y441" s="294"/>
      <c r="Z441" s="294"/>
      <c r="AA441" s="294"/>
      <c r="AB441" s="294"/>
      <c r="AC441" s="294"/>
      <c r="AD441" s="294"/>
      <c r="AE441" s="294"/>
      <c r="AF441" s="294"/>
      <c r="AG441" s="294"/>
      <c r="AH441" s="294"/>
      <c r="AI441" s="294"/>
      <c r="AJ441" s="294"/>
      <c r="AK441" s="294"/>
      <c r="AL441" s="294"/>
      <c r="AM441" s="294"/>
      <c r="AN441" s="294"/>
      <c r="AO441" s="294"/>
      <c r="AP441" s="294"/>
      <c r="AQ441" s="294"/>
      <c r="AR441" s="294"/>
      <c r="AS441" s="294"/>
      <c r="AT441" s="294"/>
      <c r="AU441" s="294"/>
      <c r="AV441" s="294"/>
      <c r="AW441" s="294"/>
      <c r="AX441" s="294"/>
      <c r="AY441" s="294"/>
      <c r="AZ441" s="294"/>
      <c r="BA441" s="294"/>
      <c r="BB441" s="294"/>
      <c r="BC441" s="294"/>
      <c r="BD441" s="294"/>
      <c r="BE441" s="294"/>
      <c r="BF441" s="294"/>
      <c r="BG441" s="294"/>
      <c r="BH441" s="294"/>
      <c r="BI441" s="294"/>
      <c r="BJ441" s="294"/>
      <c r="BK441" s="294"/>
      <c r="BL441" s="294"/>
      <c r="BM441" s="294"/>
      <c r="BN441" s="294"/>
      <c r="BO441" s="294"/>
    </row>
    <row r="442" hidden="1" outlineLevel="1">
      <c r="A442" s="294"/>
      <c r="B442" s="333"/>
      <c r="D442" s="134"/>
      <c r="E442" s="294"/>
      <c r="F442" s="307"/>
      <c r="G442" s="307"/>
      <c r="H442" s="285"/>
      <c r="I442" s="294"/>
      <c r="J442" s="294"/>
      <c r="N442" s="294"/>
      <c r="O442" s="294"/>
      <c r="P442" s="294"/>
      <c r="Q442" s="294"/>
      <c r="R442" s="294"/>
      <c r="S442" s="294"/>
      <c r="T442" s="294"/>
      <c r="U442" s="294"/>
      <c r="V442" s="294"/>
      <c r="W442" s="294"/>
      <c r="X442" s="294"/>
      <c r="Y442" s="294"/>
      <c r="Z442" s="294"/>
      <c r="AA442" s="294"/>
      <c r="AB442" s="294"/>
      <c r="AC442" s="294"/>
      <c r="AD442" s="294"/>
      <c r="AE442" s="294"/>
      <c r="AF442" s="294"/>
      <c r="AG442" s="294"/>
      <c r="AH442" s="294"/>
      <c r="AI442" s="294"/>
      <c r="AJ442" s="294"/>
      <c r="AK442" s="294"/>
      <c r="AL442" s="294"/>
      <c r="AM442" s="294"/>
      <c r="AN442" s="294"/>
      <c r="AO442" s="294"/>
      <c r="AP442" s="294"/>
      <c r="AQ442" s="294"/>
      <c r="AR442" s="294"/>
      <c r="AS442" s="294"/>
      <c r="AT442" s="294"/>
      <c r="AU442" s="294"/>
      <c r="AV442" s="294"/>
      <c r="AW442" s="294"/>
      <c r="AX442" s="294"/>
      <c r="AY442" s="294"/>
      <c r="AZ442" s="294"/>
      <c r="BA442" s="294"/>
      <c r="BB442" s="294"/>
      <c r="BC442" s="294"/>
      <c r="BD442" s="294"/>
      <c r="BE442" s="294"/>
      <c r="BF442" s="294"/>
      <c r="BG442" s="294"/>
      <c r="BH442" s="294"/>
      <c r="BI442" s="294"/>
      <c r="BJ442" s="294"/>
      <c r="BK442" s="294"/>
      <c r="BL442" s="294"/>
      <c r="BM442" s="294"/>
      <c r="BN442" s="294"/>
      <c r="BO442" s="294"/>
    </row>
    <row r="443" hidden="1" outlineLevel="1">
      <c r="A443" s="294"/>
      <c r="B443" s="333"/>
      <c r="D443" s="134"/>
      <c r="E443" s="294"/>
      <c r="F443" s="307"/>
      <c r="G443" s="307"/>
      <c r="H443" s="285"/>
      <c r="I443" s="294"/>
      <c r="J443" s="294"/>
      <c r="N443" s="294"/>
      <c r="O443" s="294"/>
      <c r="P443" s="294"/>
      <c r="Q443" s="294"/>
      <c r="R443" s="294"/>
      <c r="S443" s="294"/>
      <c r="T443" s="294"/>
      <c r="U443" s="294"/>
      <c r="V443" s="294"/>
      <c r="W443" s="294"/>
      <c r="X443" s="294"/>
      <c r="Y443" s="294"/>
      <c r="Z443" s="294"/>
      <c r="AA443" s="294"/>
      <c r="AB443" s="294"/>
      <c r="AC443" s="294"/>
      <c r="AD443" s="294"/>
      <c r="AE443" s="294"/>
      <c r="AF443" s="294"/>
      <c r="AG443" s="294"/>
      <c r="AH443" s="294"/>
      <c r="AI443" s="294"/>
      <c r="AJ443" s="294"/>
      <c r="AK443" s="294"/>
      <c r="AL443" s="294"/>
      <c r="AM443" s="294"/>
      <c r="AN443" s="294"/>
      <c r="AO443" s="294"/>
      <c r="AP443" s="294"/>
      <c r="AQ443" s="294"/>
      <c r="AR443" s="294"/>
      <c r="AS443" s="294"/>
      <c r="AT443" s="294"/>
      <c r="AU443" s="294"/>
      <c r="AV443" s="294"/>
      <c r="AW443" s="294"/>
      <c r="AX443" s="294"/>
      <c r="AY443" s="294"/>
      <c r="AZ443" s="294"/>
      <c r="BA443" s="294"/>
      <c r="BB443" s="294"/>
      <c r="BC443" s="294"/>
      <c r="BD443" s="294"/>
      <c r="BE443" s="294"/>
      <c r="BF443" s="294"/>
      <c r="BG443" s="294"/>
      <c r="BH443" s="294"/>
      <c r="BI443" s="294"/>
      <c r="BJ443" s="294"/>
      <c r="BK443" s="294"/>
      <c r="BL443" s="294"/>
      <c r="BM443" s="294"/>
      <c r="BN443" s="294"/>
      <c r="BO443" s="294"/>
    </row>
    <row r="444" hidden="1" outlineLevel="1">
      <c r="A444" s="294"/>
      <c r="B444" s="333"/>
      <c r="D444" s="134"/>
      <c r="E444" s="294"/>
      <c r="F444" s="307"/>
      <c r="G444" s="307"/>
      <c r="H444" s="285"/>
      <c r="I444" s="294"/>
      <c r="J444" s="294"/>
      <c r="N444" s="294"/>
      <c r="O444" s="294"/>
      <c r="P444" s="294"/>
      <c r="Q444" s="294"/>
      <c r="R444" s="294"/>
      <c r="S444" s="294"/>
      <c r="T444" s="294"/>
      <c r="U444" s="294"/>
      <c r="V444" s="294"/>
      <c r="W444" s="294"/>
      <c r="X444" s="294"/>
      <c r="Y444" s="294"/>
      <c r="Z444" s="294"/>
      <c r="AA444" s="294"/>
      <c r="AB444" s="294"/>
      <c r="AC444" s="294"/>
      <c r="AD444" s="294"/>
      <c r="AE444" s="294"/>
      <c r="AF444" s="294"/>
      <c r="AG444" s="294"/>
      <c r="AH444" s="294"/>
      <c r="AI444" s="294"/>
      <c r="AJ444" s="294"/>
      <c r="AK444" s="294"/>
      <c r="AL444" s="294"/>
      <c r="AM444" s="294"/>
      <c r="AN444" s="294"/>
      <c r="AO444" s="294"/>
      <c r="AP444" s="294"/>
      <c r="AQ444" s="294"/>
      <c r="AR444" s="294"/>
      <c r="AS444" s="294"/>
      <c r="AT444" s="294"/>
      <c r="AU444" s="294"/>
      <c r="AV444" s="294"/>
      <c r="AW444" s="294"/>
      <c r="AX444" s="294"/>
      <c r="AY444" s="294"/>
      <c r="AZ444" s="294"/>
      <c r="BA444" s="294"/>
      <c r="BB444" s="294"/>
      <c r="BC444" s="294"/>
      <c r="BD444" s="294"/>
      <c r="BE444" s="294"/>
      <c r="BF444" s="294"/>
      <c r="BG444" s="294"/>
      <c r="BH444" s="294"/>
      <c r="BI444" s="294"/>
      <c r="BJ444" s="294"/>
      <c r="BK444" s="294"/>
      <c r="BL444" s="294"/>
      <c r="BM444" s="294"/>
      <c r="BN444" s="294"/>
      <c r="BO444" s="294"/>
    </row>
    <row r="445" hidden="1" outlineLevel="1">
      <c r="A445" s="294"/>
      <c r="B445" s="333"/>
      <c r="D445" s="134"/>
      <c r="E445" s="294"/>
      <c r="F445" s="307"/>
      <c r="G445" s="307"/>
      <c r="H445" s="285"/>
      <c r="I445" s="294"/>
      <c r="J445" s="294"/>
      <c r="N445" s="294"/>
      <c r="O445" s="294"/>
      <c r="P445" s="294"/>
      <c r="Q445" s="294"/>
      <c r="R445" s="294"/>
      <c r="S445" s="294"/>
      <c r="T445" s="294"/>
      <c r="U445" s="294"/>
      <c r="V445" s="294"/>
      <c r="W445" s="294"/>
      <c r="X445" s="294"/>
      <c r="Y445" s="294"/>
      <c r="Z445" s="294"/>
      <c r="AA445" s="294"/>
      <c r="AB445" s="294"/>
      <c r="AC445" s="294"/>
      <c r="AD445" s="294"/>
      <c r="AE445" s="294"/>
      <c r="AF445" s="294"/>
      <c r="AG445" s="294"/>
      <c r="AH445" s="294"/>
      <c r="AI445" s="294"/>
      <c r="AJ445" s="294"/>
      <c r="AK445" s="294"/>
      <c r="AL445" s="294"/>
      <c r="AM445" s="294"/>
      <c r="AN445" s="294"/>
      <c r="AO445" s="294"/>
      <c r="AP445" s="294"/>
      <c r="AQ445" s="294"/>
      <c r="AR445" s="294"/>
      <c r="AS445" s="294"/>
      <c r="AT445" s="294"/>
      <c r="AU445" s="294"/>
      <c r="AV445" s="294"/>
      <c r="AW445" s="294"/>
      <c r="AX445" s="294"/>
      <c r="AY445" s="294"/>
      <c r="AZ445" s="294"/>
      <c r="BA445" s="294"/>
      <c r="BB445" s="294"/>
      <c r="BC445" s="294"/>
      <c r="BD445" s="294"/>
      <c r="BE445" s="294"/>
      <c r="BF445" s="294"/>
      <c r="BG445" s="294"/>
      <c r="BH445" s="294"/>
      <c r="BI445" s="294"/>
      <c r="BJ445" s="294"/>
      <c r="BK445" s="294"/>
      <c r="BL445" s="294"/>
      <c r="BM445" s="294"/>
      <c r="BN445" s="294"/>
      <c r="BO445" s="294"/>
    </row>
    <row r="446" hidden="1" outlineLevel="1">
      <c r="A446" s="294"/>
      <c r="B446" s="333"/>
      <c r="D446" s="134"/>
      <c r="E446" s="294"/>
      <c r="F446" s="307"/>
      <c r="G446" s="307"/>
      <c r="H446" s="285"/>
      <c r="I446" s="294"/>
      <c r="J446" s="294"/>
      <c r="N446" s="294"/>
      <c r="O446" s="294"/>
      <c r="P446" s="294"/>
      <c r="Q446" s="294"/>
      <c r="R446" s="294"/>
      <c r="S446" s="294"/>
      <c r="T446" s="294"/>
      <c r="U446" s="294"/>
      <c r="V446" s="294"/>
      <c r="W446" s="294"/>
      <c r="X446" s="294"/>
      <c r="Y446" s="294"/>
      <c r="Z446" s="294"/>
      <c r="AA446" s="294"/>
      <c r="AB446" s="294"/>
      <c r="AC446" s="294"/>
      <c r="AD446" s="294"/>
      <c r="AE446" s="294"/>
      <c r="AF446" s="294"/>
      <c r="AG446" s="294"/>
      <c r="AH446" s="294"/>
      <c r="AI446" s="294"/>
      <c r="AJ446" s="294"/>
      <c r="AK446" s="294"/>
      <c r="AL446" s="294"/>
      <c r="AM446" s="294"/>
      <c r="AN446" s="294"/>
      <c r="AO446" s="294"/>
      <c r="AP446" s="294"/>
      <c r="AQ446" s="294"/>
      <c r="AR446" s="294"/>
      <c r="AS446" s="294"/>
      <c r="AT446" s="294"/>
      <c r="AU446" s="294"/>
      <c r="AV446" s="294"/>
      <c r="AW446" s="294"/>
      <c r="AX446" s="294"/>
      <c r="AY446" s="294"/>
      <c r="AZ446" s="294"/>
      <c r="BA446" s="294"/>
      <c r="BB446" s="294"/>
      <c r="BC446" s="294"/>
      <c r="BD446" s="294"/>
      <c r="BE446" s="294"/>
      <c r="BF446" s="294"/>
      <c r="BG446" s="294"/>
      <c r="BH446" s="294"/>
      <c r="BI446" s="294"/>
      <c r="BJ446" s="294"/>
      <c r="BK446" s="294"/>
      <c r="BL446" s="294"/>
      <c r="BM446" s="294"/>
      <c r="BN446" s="294"/>
      <c r="BO446" s="294"/>
    </row>
    <row r="447" hidden="1" outlineLevel="1">
      <c r="A447" s="294"/>
      <c r="B447" s="333"/>
      <c r="D447" s="134"/>
      <c r="E447" s="294"/>
      <c r="F447" s="307"/>
      <c r="G447" s="307"/>
      <c r="H447" s="285"/>
      <c r="I447" s="294"/>
      <c r="J447" s="294"/>
      <c r="N447" s="294"/>
      <c r="O447" s="294"/>
      <c r="P447" s="294"/>
      <c r="Q447" s="294"/>
      <c r="R447" s="294"/>
      <c r="S447" s="294"/>
      <c r="T447" s="294"/>
      <c r="U447" s="294"/>
      <c r="V447" s="294"/>
      <c r="W447" s="294"/>
      <c r="X447" s="294"/>
      <c r="Y447" s="294"/>
      <c r="Z447" s="294"/>
      <c r="AA447" s="294"/>
      <c r="AB447" s="294"/>
      <c r="AC447" s="294"/>
      <c r="AD447" s="294"/>
      <c r="AE447" s="294"/>
      <c r="AF447" s="294"/>
      <c r="AG447" s="294"/>
      <c r="AH447" s="294"/>
      <c r="AI447" s="294"/>
      <c r="AJ447" s="294"/>
      <c r="AK447" s="294"/>
      <c r="AL447" s="294"/>
      <c r="AM447" s="294"/>
      <c r="AN447" s="294"/>
      <c r="AO447" s="294"/>
      <c r="AP447" s="294"/>
      <c r="AQ447" s="294"/>
      <c r="AR447" s="294"/>
      <c r="AS447" s="294"/>
      <c r="AT447" s="294"/>
      <c r="AU447" s="294"/>
      <c r="AV447" s="294"/>
      <c r="AW447" s="294"/>
      <c r="AX447" s="294"/>
      <c r="AY447" s="294"/>
      <c r="AZ447" s="294"/>
      <c r="BA447" s="294"/>
      <c r="BB447" s="294"/>
      <c r="BC447" s="294"/>
      <c r="BD447" s="294"/>
      <c r="BE447" s="294"/>
      <c r="BF447" s="294"/>
      <c r="BG447" s="294"/>
      <c r="BH447" s="294"/>
      <c r="BI447" s="294"/>
      <c r="BJ447" s="294"/>
      <c r="BK447" s="294"/>
      <c r="BL447" s="294"/>
      <c r="BM447" s="294"/>
      <c r="BN447" s="294"/>
      <c r="BO447" s="294"/>
    </row>
    <row r="448" hidden="1" outlineLevel="1">
      <c r="A448" s="294"/>
      <c r="B448" s="333"/>
      <c r="D448" s="134"/>
      <c r="E448" s="294"/>
      <c r="F448" s="307"/>
      <c r="G448" s="307"/>
      <c r="H448" s="285"/>
      <c r="I448" s="294"/>
      <c r="J448" s="294"/>
      <c r="N448" s="294"/>
      <c r="O448" s="294"/>
      <c r="P448" s="294"/>
      <c r="Q448" s="294"/>
      <c r="R448" s="294"/>
      <c r="S448" s="294"/>
      <c r="T448" s="294"/>
      <c r="U448" s="294"/>
      <c r="V448" s="294"/>
      <c r="W448" s="294"/>
      <c r="X448" s="294"/>
      <c r="Y448" s="294"/>
      <c r="Z448" s="294"/>
      <c r="AA448" s="294"/>
      <c r="AB448" s="294"/>
      <c r="AC448" s="294"/>
      <c r="AD448" s="294"/>
      <c r="AE448" s="294"/>
      <c r="AF448" s="294"/>
      <c r="AG448" s="294"/>
      <c r="AH448" s="294"/>
      <c r="AI448" s="294"/>
      <c r="AJ448" s="294"/>
      <c r="AK448" s="294"/>
      <c r="AL448" s="294"/>
      <c r="AM448" s="294"/>
      <c r="AN448" s="294"/>
      <c r="AO448" s="294"/>
      <c r="AP448" s="294"/>
      <c r="AQ448" s="294"/>
      <c r="AR448" s="294"/>
      <c r="AS448" s="294"/>
      <c r="AT448" s="294"/>
      <c r="AU448" s="294"/>
      <c r="AV448" s="294"/>
      <c r="AW448" s="294"/>
      <c r="AX448" s="294"/>
      <c r="AY448" s="294"/>
      <c r="AZ448" s="294"/>
      <c r="BA448" s="294"/>
      <c r="BB448" s="294"/>
      <c r="BC448" s="294"/>
      <c r="BD448" s="294"/>
      <c r="BE448" s="294"/>
      <c r="BF448" s="294"/>
      <c r="BG448" s="294"/>
      <c r="BH448" s="294"/>
      <c r="BI448" s="294"/>
      <c r="BJ448" s="294"/>
      <c r="BK448" s="294"/>
      <c r="BL448" s="294"/>
      <c r="BM448" s="294"/>
      <c r="BN448" s="294"/>
      <c r="BO448" s="294"/>
    </row>
    <row r="449" hidden="1" outlineLevel="1">
      <c r="A449" s="294"/>
      <c r="B449" s="333"/>
      <c r="D449" s="134"/>
      <c r="E449" s="294"/>
      <c r="F449" s="307"/>
      <c r="G449" s="307"/>
      <c r="H449" s="285"/>
      <c r="I449" s="294"/>
      <c r="J449" s="294"/>
      <c r="N449" s="294"/>
      <c r="O449" s="294"/>
      <c r="P449" s="294"/>
      <c r="Q449" s="294"/>
      <c r="R449" s="294"/>
      <c r="S449" s="294"/>
      <c r="T449" s="294"/>
      <c r="U449" s="294"/>
      <c r="V449" s="294"/>
      <c r="W449" s="294"/>
      <c r="X449" s="294"/>
      <c r="Y449" s="294"/>
      <c r="Z449" s="294"/>
      <c r="AA449" s="294"/>
      <c r="AB449" s="294"/>
      <c r="AC449" s="294"/>
      <c r="AD449" s="294"/>
      <c r="AE449" s="294"/>
      <c r="AF449" s="294"/>
      <c r="AG449" s="294"/>
      <c r="AH449" s="294"/>
      <c r="AI449" s="294"/>
      <c r="AJ449" s="294"/>
      <c r="AK449" s="294"/>
      <c r="AL449" s="294"/>
      <c r="AM449" s="294"/>
      <c r="AN449" s="294"/>
      <c r="AO449" s="294"/>
      <c r="AP449" s="294"/>
      <c r="AQ449" s="294"/>
      <c r="AR449" s="294"/>
      <c r="AS449" s="294"/>
      <c r="AT449" s="294"/>
      <c r="AU449" s="294"/>
      <c r="AV449" s="294"/>
      <c r="AW449" s="294"/>
      <c r="AX449" s="294"/>
      <c r="AY449" s="294"/>
      <c r="AZ449" s="294"/>
      <c r="BA449" s="294"/>
      <c r="BB449" s="294"/>
      <c r="BC449" s="294"/>
      <c r="BD449" s="294"/>
      <c r="BE449" s="294"/>
      <c r="BF449" s="294"/>
      <c r="BG449" s="294"/>
      <c r="BH449" s="294"/>
      <c r="BI449" s="294"/>
      <c r="BJ449" s="294"/>
      <c r="BK449" s="294"/>
      <c r="BL449" s="294"/>
      <c r="BM449" s="294"/>
      <c r="BN449" s="294"/>
      <c r="BO449" s="294"/>
    </row>
    <row r="450" hidden="1" outlineLevel="1">
      <c r="A450" s="294"/>
      <c r="B450" s="333"/>
      <c r="D450" s="134"/>
      <c r="E450" s="294"/>
      <c r="F450" s="307"/>
      <c r="G450" s="307"/>
      <c r="H450" s="285"/>
      <c r="I450" s="294"/>
      <c r="J450" s="294"/>
      <c r="N450" s="294"/>
      <c r="O450" s="294"/>
      <c r="P450" s="294"/>
      <c r="Q450" s="294"/>
      <c r="R450" s="294"/>
      <c r="S450" s="294"/>
      <c r="T450" s="294"/>
      <c r="U450" s="294"/>
      <c r="V450" s="294"/>
      <c r="W450" s="294"/>
      <c r="X450" s="294"/>
      <c r="Y450" s="294"/>
      <c r="Z450" s="294"/>
      <c r="AA450" s="294"/>
      <c r="AB450" s="294"/>
      <c r="AC450" s="294"/>
      <c r="AD450" s="294"/>
      <c r="AE450" s="294"/>
      <c r="AF450" s="294"/>
      <c r="AG450" s="294"/>
      <c r="AH450" s="294"/>
      <c r="AI450" s="294"/>
      <c r="AJ450" s="294"/>
      <c r="AK450" s="294"/>
      <c r="AL450" s="294"/>
      <c r="AM450" s="294"/>
      <c r="AN450" s="294"/>
      <c r="AO450" s="294"/>
      <c r="AP450" s="294"/>
      <c r="AQ450" s="294"/>
      <c r="AR450" s="294"/>
      <c r="AS450" s="294"/>
      <c r="AT450" s="294"/>
      <c r="AU450" s="294"/>
      <c r="AV450" s="294"/>
      <c r="AW450" s="294"/>
      <c r="AX450" s="294"/>
      <c r="AY450" s="294"/>
      <c r="AZ450" s="294"/>
      <c r="BA450" s="294"/>
      <c r="BB450" s="294"/>
      <c r="BC450" s="294"/>
      <c r="BD450" s="294"/>
      <c r="BE450" s="294"/>
      <c r="BF450" s="294"/>
      <c r="BG450" s="294"/>
      <c r="BH450" s="294"/>
      <c r="BI450" s="294"/>
      <c r="BJ450" s="294"/>
      <c r="BK450" s="294"/>
      <c r="BL450" s="294"/>
      <c r="BM450" s="294"/>
      <c r="BN450" s="294"/>
      <c r="BO450" s="294"/>
    </row>
    <row r="451" hidden="1" outlineLevel="1">
      <c r="A451" s="294"/>
      <c r="B451" s="333"/>
      <c r="D451" s="134"/>
      <c r="E451" s="294"/>
      <c r="F451" s="307"/>
      <c r="G451" s="307"/>
      <c r="H451" s="285"/>
      <c r="I451" s="294"/>
      <c r="J451" s="294"/>
      <c r="N451" s="294"/>
      <c r="O451" s="294"/>
      <c r="P451" s="294"/>
      <c r="Q451" s="294"/>
      <c r="R451" s="294"/>
      <c r="S451" s="294"/>
      <c r="T451" s="294"/>
      <c r="U451" s="294"/>
      <c r="V451" s="294"/>
      <c r="W451" s="294"/>
      <c r="X451" s="294"/>
      <c r="Y451" s="294"/>
      <c r="Z451" s="294"/>
      <c r="AA451" s="294"/>
      <c r="AB451" s="294"/>
      <c r="AC451" s="294"/>
      <c r="AD451" s="294"/>
      <c r="AE451" s="294"/>
      <c r="AF451" s="294"/>
      <c r="AG451" s="294"/>
      <c r="AH451" s="294"/>
      <c r="AI451" s="294"/>
      <c r="AJ451" s="294"/>
      <c r="AK451" s="294"/>
      <c r="AL451" s="294"/>
      <c r="AM451" s="294"/>
      <c r="AN451" s="294"/>
      <c r="AO451" s="294"/>
      <c r="AP451" s="294"/>
      <c r="AQ451" s="294"/>
      <c r="AR451" s="294"/>
      <c r="AS451" s="294"/>
      <c r="AT451" s="294"/>
      <c r="AU451" s="294"/>
      <c r="AV451" s="294"/>
      <c r="AW451" s="294"/>
      <c r="AX451" s="294"/>
      <c r="AY451" s="294"/>
      <c r="AZ451" s="294"/>
      <c r="BA451" s="294"/>
      <c r="BB451" s="294"/>
      <c r="BC451" s="294"/>
      <c r="BD451" s="294"/>
      <c r="BE451" s="294"/>
      <c r="BF451" s="294"/>
      <c r="BG451" s="294"/>
      <c r="BH451" s="294"/>
      <c r="BI451" s="294"/>
      <c r="BJ451" s="294"/>
      <c r="BK451" s="294"/>
      <c r="BL451" s="294"/>
      <c r="BM451" s="294"/>
      <c r="BN451" s="294"/>
      <c r="BO451" s="294"/>
    </row>
    <row r="452" hidden="1" outlineLevel="1">
      <c r="A452" s="294"/>
      <c r="B452" s="333"/>
      <c r="D452" s="134"/>
      <c r="E452" s="294"/>
      <c r="F452" s="307"/>
      <c r="G452" s="307"/>
      <c r="H452" s="285"/>
      <c r="I452" s="294"/>
      <c r="J452" s="294"/>
      <c r="N452" s="294"/>
      <c r="O452" s="294"/>
      <c r="P452" s="294"/>
      <c r="Q452" s="294"/>
      <c r="R452" s="294"/>
      <c r="S452" s="294"/>
      <c r="T452" s="294"/>
      <c r="U452" s="294"/>
      <c r="V452" s="294"/>
      <c r="W452" s="294"/>
      <c r="X452" s="294"/>
      <c r="Y452" s="294"/>
      <c r="Z452" s="294"/>
      <c r="AA452" s="294"/>
      <c r="AB452" s="294"/>
      <c r="AC452" s="294"/>
      <c r="AD452" s="294"/>
      <c r="AE452" s="294"/>
      <c r="AF452" s="294"/>
      <c r="AG452" s="294"/>
      <c r="AH452" s="294"/>
      <c r="AI452" s="294"/>
      <c r="AJ452" s="294"/>
      <c r="AK452" s="294"/>
      <c r="AL452" s="294"/>
      <c r="AM452" s="294"/>
      <c r="AN452" s="294"/>
      <c r="AO452" s="294"/>
      <c r="AP452" s="294"/>
      <c r="AQ452" s="294"/>
      <c r="AR452" s="294"/>
      <c r="AS452" s="294"/>
      <c r="AT452" s="294"/>
      <c r="AU452" s="294"/>
      <c r="AV452" s="294"/>
      <c r="AW452" s="294"/>
      <c r="AX452" s="294"/>
      <c r="AY452" s="294"/>
      <c r="AZ452" s="294"/>
      <c r="BA452" s="294"/>
      <c r="BB452" s="294"/>
      <c r="BC452" s="294"/>
      <c r="BD452" s="294"/>
      <c r="BE452" s="294"/>
      <c r="BF452" s="294"/>
      <c r="BG452" s="294"/>
      <c r="BH452" s="294"/>
      <c r="BI452" s="294"/>
      <c r="BJ452" s="294"/>
      <c r="BK452" s="294"/>
      <c r="BL452" s="294"/>
      <c r="BM452" s="294"/>
      <c r="BN452" s="294"/>
      <c r="BO452" s="294"/>
    </row>
    <row r="453" hidden="1" outlineLevel="1">
      <c r="A453" s="294"/>
      <c r="B453" s="333"/>
      <c r="D453" s="134"/>
      <c r="E453" s="294"/>
      <c r="F453" s="307"/>
      <c r="G453" s="307"/>
      <c r="H453" s="285"/>
      <c r="I453" s="294"/>
      <c r="J453" s="294"/>
      <c r="N453" s="294"/>
      <c r="O453" s="294"/>
      <c r="P453" s="294"/>
      <c r="Q453" s="294"/>
      <c r="R453" s="294"/>
      <c r="S453" s="294"/>
      <c r="T453" s="294"/>
      <c r="U453" s="294"/>
      <c r="V453" s="294"/>
      <c r="W453" s="294"/>
      <c r="X453" s="294"/>
      <c r="Y453" s="294"/>
      <c r="Z453" s="294"/>
      <c r="AA453" s="294"/>
      <c r="AB453" s="294"/>
      <c r="AC453" s="294"/>
      <c r="AD453" s="294"/>
      <c r="AE453" s="294"/>
      <c r="AF453" s="294"/>
      <c r="AG453" s="294"/>
      <c r="AH453" s="294"/>
      <c r="AI453" s="294"/>
      <c r="AJ453" s="294"/>
      <c r="AK453" s="294"/>
      <c r="AL453" s="294"/>
      <c r="AM453" s="294"/>
      <c r="AN453" s="294"/>
      <c r="AO453" s="294"/>
      <c r="AP453" s="294"/>
      <c r="AQ453" s="294"/>
      <c r="AR453" s="294"/>
      <c r="AS453" s="294"/>
      <c r="AT453" s="294"/>
      <c r="AU453" s="294"/>
      <c r="AV453" s="294"/>
      <c r="AW453" s="294"/>
      <c r="AX453" s="294"/>
      <c r="AY453" s="294"/>
      <c r="AZ453" s="294"/>
      <c r="BA453" s="294"/>
      <c r="BB453" s="294"/>
      <c r="BC453" s="294"/>
      <c r="BD453" s="294"/>
      <c r="BE453" s="294"/>
      <c r="BF453" s="294"/>
      <c r="BG453" s="294"/>
      <c r="BH453" s="294"/>
      <c r="BI453" s="294"/>
      <c r="BJ453" s="294"/>
      <c r="BK453" s="294"/>
      <c r="BL453" s="294"/>
      <c r="BM453" s="294"/>
      <c r="BN453" s="294"/>
      <c r="BO453" s="294"/>
    </row>
    <row r="454" hidden="1" outlineLevel="1">
      <c r="A454" s="294"/>
      <c r="B454" s="333"/>
      <c r="D454" s="134"/>
      <c r="E454" s="294"/>
      <c r="F454" s="307"/>
      <c r="G454" s="307"/>
      <c r="H454" s="285"/>
      <c r="I454" s="294"/>
      <c r="J454" s="294"/>
      <c r="N454" s="294"/>
      <c r="O454" s="294"/>
      <c r="P454" s="294"/>
      <c r="Q454" s="294"/>
      <c r="R454" s="294"/>
      <c r="S454" s="294"/>
      <c r="T454" s="294"/>
      <c r="U454" s="294"/>
      <c r="V454" s="294"/>
      <c r="W454" s="294"/>
      <c r="X454" s="294"/>
      <c r="Y454" s="294"/>
      <c r="Z454" s="294"/>
      <c r="AA454" s="294"/>
      <c r="AB454" s="294"/>
      <c r="AC454" s="294"/>
      <c r="AD454" s="294"/>
      <c r="AE454" s="294"/>
      <c r="AF454" s="294"/>
      <c r="AG454" s="294"/>
      <c r="AH454" s="294"/>
      <c r="AI454" s="294"/>
      <c r="AJ454" s="294"/>
      <c r="AK454" s="294"/>
      <c r="AL454" s="294"/>
      <c r="AM454" s="294"/>
      <c r="AN454" s="294"/>
      <c r="AO454" s="294"/>
      <c r="AP454" s="294"/>
      <c r="AQ454" s="294"/>
      <c r="AR454" s="294"/>
      <c r="AS454" s="294"/>
      <c r="AT454" s="294"/>
      <c r="AU454" s="294"/>
      <c r="AV454" s="294"/>
      <c r="AW454" s="294"/>
      <c r="AX454" s="294"/>
      <c r="AY454" s="294"/>
      <c r="AZ454" s="294"/>
      <c r="BA454" s="294"/>
      <c r="BB454" s="294"/>
      <c r="BC454" s="294"/>
      <c r="BD454" s="294"/>
      <c r="BE454" s="294"/>
      <c r="BF454" s="294"/>
      <c r="BG454" s="294"/>
      <c r="BH454" s="294"/>
      <c r="BI454" s="294"/>
      <c r="BJ454" s="294"/>
      <c r="BK454" s="294"/>
      <c r="BL454" s="294"/>
      <c r="BM454" s="294"/>
      <c r="BN454" s="294"/>
      <c r="BO454" s="294"/>
    </row>
    <row r="455" hidden="1" outlineLevel="1">
      <c r="A455" s="294"/>
      <c r="B455" s="333"/>
      <c r="D455" s="134"/>
      <c r="E455" s="294"/>
      <c r="F455" s="307"/>
      <c r="G455" s="307"/>
      <c r="H455" s="285"/>
      <c r="I455" s="294"/>
      <c r="J455" s="294"/>
      <c r="N455" s="294"/>
      <c r="O455" s="294"/>
      <c r="P455" s="294"/>
      <c r="Q455" s="294"/>
      <c r="R455" s="294"/>
      <c r="S455" s="294"/>
      <c r="T455" s="294"/>
      <c r="U455" s="294"/>
      <c r="V455" s="294"/>
      <c r="W455" s="294"/>
      <c r="X455" s="294"/>
      <c r="Y455" s="294"/>
      <c r="Z455" s="294"/>
      <c r="AA455" s="294"/>
      <c r="AB455" s="294"/>
      <c r="AC455" s="294"/>
      <c r="AD455" s="294"/>
      <c r="AE455" s="294"/>
      <c r="AF455" s="294"/>
      <c r="AG455" s="294"/>
      <c r="AH455" s="294"/>
      <c r="AI455" s="294"/>
      <c r="AJ455" s="294"/>
      <c r="AK455" s="294"/>
      <c r="AL455" s="294"/>
      <c r="AM455" s="294"/>
      <c r="AN455" s="294"/>
      <c r="AO455" s="294"/>
      <c r="AP455" s="294"/>
      <c r="AQ455" s="294"/>
      <c r="AR455" s="294"/>
      <c r="AS455" s="294"/>
      <c r="AT455" s="294"/>
      <c r="AU455" s="294"/>
      <c r="AV455" s="294"/>
      <c r="AW455" s="294"/>
      <c r="AX455" s="294"/>
      <c r="AY455" s="294"/>
      <c r="AZ455" s="294"/>
      <c r="BA455" s="294"/>
      <c r="BB455" s="294"/>
      <c r="BC455" s="294"/>
      <c r="BD455" s="294"/>
      <c r="BE455" s="294"/>
      <c r="BF455" s="294"/>
      <c r="BG455" s="294"/>
      <c r="BH455" s="294"/>
      <c r="BI455" s="294"/>
      <c r="BJ455" s="294"/>
      <c r="BK455" s="294"/>
      <c r="BL455" s="294"/>
      <c r="BM455" s="294"/>
      <c r="BN455" s="294"/>
      <c r="BO455" s="294"/>
    </row>
    <row r="456" hidden="1" outlineLevel="1">
      <c r="A456" s="294"/>
      <c r="B456" s="333"/>
      <c r="D456" s="134"/>
      <c r="E456" s="294"/>
      <c r="F456" s="307"/>
      <c r="G456" s="307"/>
      <c r="H456" s="285"/>
      <c r="I456" s="294"/>
      <c r="J456" s="294"/>
      <c r="N456" s="294"/>
      <c r="O456" s="294"/>
      <c r="P456" s="294"/>
      <c r="Q456" s="294"/>
      <c r="R456" s="294"/>
      <c r="S456" s="294"/>
      <c r="T456" s="294"/>
      <c r="U456" s="294"/>
      <c r="V456" s="294"/>
      <c r="W456" s="294"/>
      <c r="X456" s="294"/>
      <c r="Y456" s="294"/>
      <c r="Z456" s="294"/>
      <c r="AA456" s="294"/>
      <c r="AB456" s="294"/>
      <c r="AC456" s="294"/>
      <c r="AD456" s="294"/>
      <c r="AE456" s="294"/>
      <c r="AF456" s="294"/>
      <c r="AG456" s="294"/>
      <c r="AH456" s="294"/>
      <c r="AI456" s="294"/>
      <c r="AJ456" s="294"/>
      <c r="AK456" s="294"/>
      <c r="AL456" s="294"/>
      <c r="AM456" s="294"/>
      <c r="AN456" s="294"/>
      <c r="AO456" s="294"/>
      <c r="AP456" s="294"/>
      <c r="AQ456" s="294"/>
      <c r="AR456" s="294"/>
      <c r="AS456" s="294"/>
      <c r="AT456" s="294"/>
      <c r="AU456" s="294"/>
      <c r="AV456" s="294"/>
      <c r="AW456" s="294"/>
      <c r="AX456" s="294"/>
      <c r="AY456" s="294"/>
      <c r="AZ456" s="294"/>
      <c r="BA456" s="294"/>
      <c r="BB456" s="294"/>
      <c r="BC456" s="294"/>
      <c r="BD456" s="294"/>
      <c r="BE456" s="294"/>
      <c r="BF456" s="294"/>
      <c r="BG456" s="294"/>
      <c r="BH456" s="294"/>
      <c r="BI456" s="294"/>
      <c r="BJ456" s="294"/>
      <c r="BK456" s="294"/>
      <c r="BL456" s="294"/>
      <c r="BM456" s="294"/>
      <c r="BN456" s="294"/>
      <c r="BO456" s="294"/>
    </row>
    <row r="457" hidden="1" outlineLevel="1">
      <c r="A457" s="294"/>
      <c r="B457" s="333"/>
      <c r="D457" s="134"/>
      <c r="E457" s="294"/>
      <c r="F457" s="307"/>
      <c r="G457" s="307"/>
      <c r="H457" s="285"/>
      <c r="I457" s="294"/>
      <c r="J457" s="294"/>
      <c r="N457" s="294"/>
      <c r="O457" s="294"/>
      <c r="P457" s="294"/>
      <c r="Q457" s="294"/>
      <c r="R457" s="294"/>
      <c r="S457" s="294"/>
      <c r="T457" s="294"/>
      <c r="U457" s="294"/>
      <c r="V457" s="294"/>
      <c r="W457" s="294"/>
      <c r="X457" s="294"/>
      <c r="Y457" s="294"/>
      <c r="Z457" s="294"/>
      <c r="AA457" s="294"/>
      <c r="AB457" s="294"/>
      <c r="AC457" s="294"/>
      <c r="AD457" s="294"/>
      <c r="AE457" s="294"/>
      <c r="AF457" s="294"/>
      <c r="AG457" s="294"/>
      <c r="AH457" s="294"/>
      <c r="AI457" s="294"/>
      <c r="AJ457" s="294"/>
      <c r="AK457" s="294"/>
      <c r="AL457" s="294"/>
      <c r="AM457" s="294"/>
      <c r="AN457" s="294"/>
      <c r="AO457" s="294"/>
      <c r="AP457" s="294"/>
      <c r="AQ457" s="294"/>
      <c r="AR457" s="294"/>
      <c r="AS457" s="294"/>
      <c r="AT457" s="294"/>
      <c r="AU457" s="294"/>
      <c r="AV457" s="294"/>
      <c r="AW457" s="294"/>
      <c r="AX457" s="294"/>
      <c r="AY457" s="294"/>
      <c r="AZ457" s="294"/>
      <c r="BA457" s="294"/>
      <c r="BB457" s="294"/>
      <c r="BC457" s="294"/>
      <c r="BD457" s="294"/>
      <c r="BE457" s="294"/>
      <c r="BF457" s="294"/>
      <c r="BG457" s="294"/>
      <c r="BH457" s="294"/>
      <c r="BI457" s="294"/>
      <c r="BJ457" s="294"/>
      <c r="BK457" s="294"/>
      <c r="BL457" s="294"/>
      <c r="BM457" s="294"/>
      <c r="BN457" s="294"/>
      <c r="BO457" s="294"/>
    </row>
    <row r="458" hidden="1" outlineLevel="1">
      <c r="A458" s="294"/>
      <c r="B458" s="333"/>
      <c r="D458" s="134"/>
      <c r="E458" s="294"/>
      <c r="F458" s="307"/>
      <c r="G458" s="307"/>
      <c r="H458" s="285"/>
      <c r="I458" s="294"/>
      <c r="J458" s="294"/>
      <c r="N458" s="294"/>
      <c r="O458" s="294"/>
      <c r="P458" s="294"/>
      <c r="Q458" s="294"/>
      <c r="R458" s="294"/>
      <c r="S458" s="294"/>
      <c r="T458" s="294"/>
      <c r="U458" s="294"/>
      <c r="V458" s="294"/>
      <c r="W458" s="294"/>
      <c r="X458" s="294"/>
      <c r="Y458" s="294"/>
      <c r="Z458" s="294"/>
      <c r="AA458" s="294"/>
      <c r="AB458" s="294"/>
      <c r="AC458" s="294"/>
      <c r="AD458" s="294"/>
      <c r="AE458" s="294"/>
      <c r="AF458" s="294"/>
      <c r="AG458" s="294"/>
      <c r="AH458" s="294"/>
      <c r="AI458" s="294"/>
      <c r="AJ458" s="294"/>
      <c r="AK458" s="294"/>
      <c r="AL458" s="294"/>
      <c r="AM458" s="294"/>
      <c r="AN458" s="294"/>
      <c r="AO458" s="294"/>
      <c r="AP458" s="294"/>
      <c r="AQ458" s="294"/>
      <c r="AR458" s="294"/>
      <c r="AS458" s="294"/>
      <c r="AT458" s="294"/>
      <c r="AU458" s="294"/>
      <c r="AV458" s="294"/>
      <c r="AW458" s="294"/>
      <c r="AX458" s="294"/>
      <c r="AY458" s="294"/>
      <c r="AZ458" s="294"/>
      <c r="BA458" s="294"/>
      <c r="BB458" s="294"/>
      <c r="BC458" s="294"/>
      <c r="BD458" s="294"/>
      <c r="BE458" s="294"/>
      <c r="BF458" s="294"/>
      <c r="BG458" s="294"/>
      <c r="BH458" s="294"/>
      <c r="BI458" s="294"/>
      <c r="BJ458" s="294"/>
      <c r="BK458" s="294"/>
      <c r="BL458" s="294"/>
      <c r="BM458" s="294"/>
      <c r="BN458" s="294"/>
      <c r="BO458" s="294"/>
    </row>
    <row r="459" hidden="1" outlineLevel="1">
      <c r="A459" s="294"/>
      <c r="B459" s="333"/>
      <c r="D459" s="134"/>
      <c r="E459" s="294"/>
      <c r="F459" s="307"/>
      <c r="G459" s="307"/>
      <c r="H459" s="285"/>
      <c r="I459" s="294"/>
      <c r="J459" s="294"/>
      <c r="N459" s="294"/>
      <c r="O459" s="294"/>
      <c r="P459" s="294"/>
      <c r="Q459" s="294"/>
      <c r="R459" s="294"/>
      <c r="S459" s="294"/>
      <c r="T459" s="294"/>
      <c r="U459" s="294"/>
      <c r="V459" s="294"/>
      <c r="W459" s="294"/>
      <c r="X459" s="294"/>
      <c r="Y459" s="294"/>
      <c r="Z459" s="294"/>
      <c r="AA459" s="294"/>
      <c r="AB459" s="294"/>
      <c r="AC459" s="294"/>
      <c r="AD459" s="294"/>
      <c r="AE459" s="294"/>
      <c r="AF459" s="294"/>
      <c r="AG459" s="294"/>
      <c r="AH459" s="294"/>
      <c r="AI459" s="294"/>
      <c r="AJ459" s="294"/>
      <c r="AK459" s="294"/>
      <c r="AL459" s="294"/>
      <c r="AM459" s="294"/>
      <c r="AN459" s="294"/>
      <c r="AO459" s="294"/>
      <c r="AP459" s="294"/>
      <c r="AQ459" s="294"/>
      <c r="AR459" s="294"/>
      <c r="AS459" s="294"/>
      <c r="AT459" s="294"/>
      <c r="AU459" s="294"/>
      <c r="AV459" s="294"/>
      <c r="AW459" s="294"/>
      <c r="AX459" s="294"/>
      <c r="AY459" s="294"/>
      <c r="AZ459" s="294"/>
      <c r="BA459" s="294"/>
      <c r="BB459" s="294"/>
      <c r="BC459" s="294"/>
      <c r="BD459" s="294"/>
      <c r="BE459" s="294"/>
      <c r="BF459" s="294"/>
      <c r="BG459" s="294"/>
      <c r="BH459" s="294"/>
      <c r="BI459" s="294"/>
      <c r="BJ459" s="294"/>
      <c r="BK459" s="294"/>
      <c r="BL459" s="294"/>
      <c r="BM459" s="294"/>
      <c r="BN459" s="294"/>
      <c r="BO459" s="294"/>
    </row>
    <row r="460" hidden="1" outlineLevel="1">
      <c r="A460" s="294"/>
      <c r="B460" s="333"/>
      <c r="D460" s="134"/>
      <c r="E460" s="294"/>
      <c r="F460" s="307"/>
      <c r="G460" s="307"/>
      <c r="H460" s="285"/>
      <c r="I460" s="294"/>
      <c r="J460" s="294"/>
      <c r="N460" s="294"/>
      <c r="O460" s="294"/>
      <c r="P460" s="294"/>
      <c r="Q460" s="294"/>
      <c r="R460" s="294"/>
      <c r="S460" s="294"/>
      <c r="T460" s="294"/>
      <c r="U460" s="294"/>
      <c r="V460" s="294"/>
      <c r="W460" s="294"/>
      <c r="X460" s="294"/>
      <c r="Y460" s="294"/>
      <c r="Z460" s="294"/>
      <c r="AA460" s="294"/>
      <c r="AB460" s="294"/>
      <c r="AC460" s="294"/>
      <c r="AD460" s="294"/>
      <c r="AE460" s="294"/>
      <c r="AF460" s="294"/>
      <c r="AG460" s="294"/>
      <c r="AH460" s="294"/>
      <c r="AI460" s="294"/>
      <c r="AJ460" s="294"/>
      <c r="AK460" s="294"/>
      <c r="AL460" s="294"/>
      <c r="AM460" s="294"/>
      <c r="AN460" s="294"/>
      <c r="AO460" s="294"/>
      <c r="AP460" s="294"/>
      <c r="AQ460" s="294"/>
      <c r="AR460" s="294"/>
      <c r="AS460" s="294"/>
      <c r="AT460" s="294"/>
      <c r="AU460" s="294"/>
      <c r="AV460" s="294"/>
      <c r="AW460" s="294"/>
      <c r="AX460" s="294"/>
      <c r="AY460" s="294"/>
      <c r="AZ460" s="294"/>
      <c r="BA460" s="294"/>
      <c r="BB460" s="294"/>
      <c r="BC460" s="294"/>
      <c r="BD460" s="294"/>
      <c r="BE460" s="294"/>
      <c r="BF460" s="294"/>
      <c r="BG460" s="294"/>
      <c r="BH460" s="294"/>
      <c r="BI460" s="294"/>
      <c r="BJ460" s="294"/>
      <c r="BK460" s="294"/>
      <c r="BL460" s="294"/>
      <c r="BM460" s="294"/>
      <c r="BN460" s="294"/>
      <c r="BO460" s="294"/>
    </row>
    <row r="461" hidden="1" outlineLevel="1">
      <c r="A461" s="294"/>
      <c r="B461" s="333"/>
      <c r="D461" s="134"/>
      <c r="E461" s="294"/>
      <c r="F461" s="307"/>
      <c r="G461" s="307"/>
      <c r="H461" s="285"/>
      <c r="I461" s="294"/>
      <c r="J461" s="294"/>
      <c r="N461" s="294"/>
      <c r="O461" s="294"/>
      <c r="P461" s="294"/>
      <c r="Q461" s="294"/>
      <c r="R461" s="294"/>
      <c r="S461" s="294"/>
      <c r="T461" s="294"/>
      <c r="U461" s="294"/>
      <c r="V461" s="294"/>
      <c r="W461" s="294"/>
      <c r="X461" s="294"/>
      <c r="Y461" s="294"/>
      <c r="Z461" s="294"/>
      <c r="AA461" s="294"/>
      <c r="AB461" s="294"/>
      <c r="AC461" s="294"/>
      <c r="AD461" s="294"/>
      <c r="AE461" s="294"/>
      <c r="AF461" s="294"/>
      <c r="AG461" s="294"/>
      <c r="AH461" s="294"/>
      <c r="AI461" s="294"/>
      <c r="AJ461" s="294"/>
      <c r="AK461" s="294"/>
      <c r="AL461" s="294"/>
      <c r="AM461" s="294"/>
      <c r="AN461" s="294"/>
      <c r="AO461" s="294"/>
      <c r="AP461" s="294"/>
      <c r="AQ461" s="294"/>
      <c r="AR461" s="294"/>
      <c r="AS461" s="294"/>
      <c r="AT461" s="294"/>
      <c r="AU461" s="294"/>
      <c r="AV461" s="294"/>
      <c r="AW461" s="294"/>
      <c r="AX461" s="294"/>
      <c r="AY461" s="294"/>
      <c r="AZ461" s="294"/>
      <c r="BA461" s="294"/>
      <c r="BB461" s="294"/>
      <c r="BC461" s="294"/>
      <c r="BD461" s="294"/>
      <c r="BE461" s="294"/>
      <c r="BF461" s="294"/>
      <c r="BG461" s="294"/>
      <c r="BH461" s="294"/>
      <c r="BI461" s="294"/>
      <c r="BJ461" s="294"/>
      <c r="BK461" s="294"/>
      <c r="BL461" s="294"/>
      <c r="BM461" s="294"/>
      <c r="BN461" s="294"/>
      <c r="BO461" s="294"/>
    </row>
    <row r="462" hidden="1" outlineLevel="1">
      <c r="A462" s="294"/>
      <c r="B462" s="333"/>
      <c r="D462" s="134"/>
      <c r="E462" s="294"/>
      <c r="F462" s="307"/>
      <c r="G462" s="307"/>
      <c r="H462" s="285"/>
      <c r="I462" s="294"/>
      <c r="J462" s="294"/>
      <c r="N462" s="294"/>
      <c r="O462" s="294"/>
      <c r="P462" s="294"/>
      <c r="Q462" s="294"/>
      <c r="R462" s="294"/>
      <c r="S462" s="294"/>
      <c r="T462" s="294"/>
      <c r="U462" s="294"/>
      <c r="V462" s="294"/>
      <c r="W462" s="294"/>
      <c r="X462" s="294"/>
      <c r="Y462" s="294"/>
      <c r="Z462" s="294"/>
      <c r="AA462" s="294"/>
      <c r="AB462" s="294"/>
      <c r="AC462" s="294"/>
      <c r="AD462" s="294"/>
      <c r="AE462" s="294"/>
      <c r="AF462" s="294"/>
      <c r="AG462" s="294"/>
      <c r="AH462" s="294"/>
      <c r="AI462" s="294"/>
      <c r="AJ462" s="294"/>
      <c r="AK462" s="294"/>
      <c r="AL462" s="294"/>
      <c r="AM462" s="294"/>
      <c r="AN462" s="294"/>
      <c r="AO462" s="294"/>
      <c r="AP462" s="294"/>
      <c r="AQ462" s="294"/>
      <c r="AR462" s="294"/>
      <c r="AS462" s="294"/>
      <c r="AT462" s="294"/>
      <c r="AU462" s="294"/>
      <c r="AV462" s="294"/>
      <c r="AW462" s="294"/>
      <c r="AX462" s="294"/>
      <c r="AY462" s="294"/>
      <c r="AZ462" s="294"/>
      <c r="BA462" s="294"/>
      <c r="BB462" s="294"/>
      <c r="BC462" s="294"/>
      <c r="BD462" s="294"/>
      <c r="BE462" s="294"/>
      <c r="BF462" s="294"/>
      <c r="BG462" s="294"/>
      <c r="BH462" s="294"/>
      <c r="BI462" s="294"/>
      <c r="BJ462" s="294"/>
      <c r="BK462" s="294"/>
      <c r="BL462" s="294"/>
      <c r="BM462" s="294"/>
      <c r="BN462" s="294"/>
      <c r="BO462" s="294"/>
    </row>
    <row r="463" hidden="1" outlineLevel="1">
      <c r="A463" s="294"/>
      <c r="B463" s="333"/>
      <c r="D463" s="134"/>
      <c r="E463" s="294"/>
      <c r="F463" s="307"/>
      <c r="G463" s="307"/>
      <c r="H463" s="285"/>
      <c r="I463" s="294"/>
      <c r="J463" s="294"/>
      <c r="N463" s="294"/>
      <c r="O463" s="294"/>
      <c r="P463" s="294"/>
      <c r="Q463" s="294"/>
      <c r="R463" s="294"/>
      <c r="S463" s="294"/>
      <c r="T463" s="294"/>
      <c r="U463" s="294"/>
      <c r="V463" s="294"/>
      <c r="W463" s="294"/>
      <c r="X463" s="294"/>
      <c r="Y463" s="294"/>
      <c r="Z463" s="294"/>
      <c r="AA463" s="294"/>
      <c r="AB463" s="294"/>
      <c r="AC463" s="294"/>
      <c r="AD463" s="294"/>
      <c r="AE463" s="294"/>
      <c r="AF463" s="294"/>
      <c r="AG463" s="294"/>
      <c r="AH463" s="294"/>
      <c r="AI463" s="294"/>
      <c r="AJ463" s="294"/>
      <c r="AK463" s="294"/>
      <c r="AL463" s="294"/>
      <c r="AM463" s="294"/>
      <c r="AN463" s="294"/>
      <c r="AO463" s="294"/>
      <c r="AP463" s="294"/>
      <c r="AQ463" s="294"/>
      <c r="AR463" s="294"/>
      <c r="AS463" s="294"/>
      <c r="AT463" s="294"/>
      <c r="AU463" s="294"/>
      <c r="AV463" s="294"/>
      <c r="AW463" s="294"/>
      <c r="AX463" s="294"/>
      <c r="AY463" s="294"/>
      <c r="AZ463" s="294"/>
      <c r="BA463" s="294"/>
      <c r="BB463" s="294"/>
      <c r="BC463" s="294"/>
      <c r="BD463" s="294"/>
      <c r="BE463" s="294"/>
      <c r="BF463" s="294"/>
      <c r="BG463" s="294"/>
      <c r="BH463" s="294"/>
      <c r="BI463" s="294"/>
      <c r="BJ463" s="294"/>
      <c r="BK463" s="294"/>
      <c r="BL463" s="294"/>
      <c r="BM463" s="294"/>
      <c r="BN463" s="294"/>
      <c r="BO463" s="294"/>
    </row>
    <row r="464" hidden="1" outlineLevel="1">
      <c r="A464" s="294"/>
      <c r="B464" s="333"/>
      <c r="D464" s="134"/>
      <c r="E464" s="294"/>
      <c r="F464" s="307"/>
      <c r="G464" s="307"/>
      <c r="H464" s="285"/>
      <c r="I464" s="294"/>
      <c r="J464" s="294"/>
      <c r="N464" s="294"/>
      <c r="O464" s="294"/>
      <c r="P464" s="294"/>
      <c r="Q464" s="294"/>
      <c r="R464" s="294"/>
      <c r="S464" s="294"/>
      <c r="T464" s="294"/>
      <c r="U464" s="294"/>
      <c r="V464" s="294"/>
      <c r="W464" s="294"/>
      <c r="X464" s="294"/>
      <c r="Y464" s="294"/>
      <c r="Z464" s="294"/>
      <c r="AA464" s="294"/>
      <c r="AB464" s="294"/>
      <c r="AC464" s="294"/>
      <c r="AD464" s="294"/>
      <c r="AE464" s="294"/>
      <c r="AF464" s="294"/>
      <c r="AG464" s="294"/>
      <c r="AH464" s="294"/>
      <c r="AI464" s="294"/>
      <c r="AJ464" s="294"/>
      <c r="AK464" s="294"/>
      <c r="AL464" s="294"/>
      <c r="AM464" s="294"/>
      <c r="AN464" s="294"/>
      <c r="AO464" s="294"/>
      <c r="AP464" s="294"/>
      <c r="AQ464" s="294"/>
      <c r="AR464" s="294"/>
      <c r="AS464" s="294"/>
      <c r="AT464" s="294"/>
      <c r="AU464" s="294"/>
      <c r="AV464" s="294"/>
      <c r="AW464" s="294"/>
      <c r="AX464" s="294"/>
      <c r="AY464" s="294"/>
      <c r="AZ464" s="294"/>
      <c r="BA464" s="294"/>
      <c r="BB464" s="294"/>
      <c r="BC464" s="294"/>
      <c r="BD464" s="294"/>
      <c r="BE464" s="294"/>
      <c r="BF464" s="294"/>
      <c r="BG464" s="294"/>
      <c r="BH464" s="294"/>
      <c r="BI464" s="294"/>
      <c r="BJ464" s="294"/>
      <c r="BK464" s="294"/>
      <c r="BL464" s="294"/>
      <c r="BM464" s="294"/>
      <c r="BN464" s="294"/>
      <c r="BO464" s="294"/>
    </row>
    <row r="465" hidden="1" outlineLevel="1">
      <c r="A465" s="294"/>
      <c r="B465" s="333"/>
      <c r="D465" s="134"/>
      <c r="E465" s="294"/>
      <c r="F465" s="307"/>
      <c r="G465" s="307"/>
      <c r="H465" s="285"/>
      <c r="I465" s="294"/>
      <c r="J465" s="294"/>
      <c r="N465" s="294"/>
      <c r="O465" s="294"/>
      <c r="P465" s="294"/>
      <c r="Q465" s="294"/>
      <c r="R465" s="294"/>
      <c r="S465" s="294"/>
      <c r="T465" s="294"/>
      <c r="U465" s="294"/>
      <c r="V465" s="294"/>
      <c r="W465" s="294"/>
      <c r="X465" s="294"/>
      <c r="Y465" s="294"/>
      <c r="Z465" s="294"/>
      <c r="AA465" s="294"/>
      <c r="AB465" s="294"/>
      <c r="AC465" s="294"/>
      <c r="AD465" s="294"/>
      <c r="AE465" s="294"/>
      <c r="AF465" s="294"/>
      <c r="AG465" s="294"/>
      <c r="AH465" s="294"/>
      <c r="AI465" s="294"/>
      <c r="AJ465" s="294"/>
      <c r="AK465" s="294"/>
      <c r="AL465" s="294"/>
      <c r="AM465" s="294"/>
      <c r="AN465" s="294"/>
      <c r="AO465" s="294"/>
      <c r="AP465" s="294"/>
      <c r="AQ465" s="294"/>
      <c r="AR465" s="294"/>
      <c r="AS465" s="294"/>
      <c r="AT465" s="294"/>
      <c r="AU465" s="294"/>
      <c r="AV465" s="294"/>
      <c r="AW465" s="294"/>
      <c r="AX465" s="294"/>
      <c r="AY465" s="294"/>
      <c r="AZ465" s="294"/>
      <c r="BA465" s="294"/>
      <c r="BB465" s="294"/>
      <c r="BC465" s="294"/>
      <c r="BD465" s="294"/>
      <c r="BE465" s="294"/>
      <c r="BF465" s="294"/>
      <c r="BG465" s="294"/>
      <c r="BH465" s="294"/>
      <c r="BI465" s="294"/>
      <c r="BJ465" s="294"/>
      <c r="BK465" s="294"/>
      <c r="BL465" s="294"/>
      <c r="BM465" s="294"/>
      <c r="BN465" s="294"/>
      <c r="BO465" s="294"/>
    </row>
    <row r="466" hidden="1" outlineLevel="1">
      <c r="A466" s="294"/>
      <c r="B466" s="333"/>
      <c r="D466" s="134"/>
      <c r="E466" s="294"/>
      <c r="F466" s="307"/>
      <c r="G466" s="307"/>
      <c r="H466" s="285"/>
      <c r="I466" s="294"/>
      <c r="J466" s="294"/>
      <c r="N466" s="294"/>
      <c r="O466" s="294"/>
      <c r="P466" s="294"/>
      <c r="Q466" s="294"/>
      <c r="R466" s="294"/>
      <c r="S466" s="294"/>
      <c r="T466" s="294"/>
      <c r="U466" s="294"/>
      <c r="V466" s="294"/>
      <c r="W466" s="294"/>
      <c r="X466" s="294"/>
      <c r="Y466" s="294"/>
      <c r="Z466" s="294"/>
      <c r="AA466" s="294"/>
      <c r="AB466" s="294"/>
      <c r="AC466" s="294"/>
      <c r="AD466" s="294"/>
      <c r="AE466" s="294"/>
      <c r="AF466" s="294"/>
      <c r="AG466" s="294"/>
      <c r="AH466" s="294"/>
      <c r="AI466" s="294"/>
      <c r="AJ466" s="294"/>
      <c r="AK466" s="294"/>
      <c r="AL466" s="294"/>
      <c r="AM466" s="294"/>
      <c r="AN466" s="294"/>
      <c r="AO466" s="294"/>
      <c r="AP466" s="294"/>
      <c r="AQ466" s="294"/>
      <c r="AR466" s="294"/>
      <c r="AS466" s="294"/>
      <c r="AT466" s="294"/>
      <c r="AU466" s="294"/>
      <c r="AV466" s="294"/>
      <c r="AW466" s="294"/>
      <c r="AX466" s="294"/>
      <c r="AY466" s="294"/>
      <c r="AZ466" s="294"/>
      <c r="BA466" s="294"/>
      <c r="BB466" s="294"/>
      <c r="BC466" s="294"/>
      <c r="BD466" s="294"/>
      <c r="BE466" s="294"/>
      <c r="BF466" s="294"/>
      <c r="BG466" s="294"/>
      <c r="BH466" s="294"/>
      <c r="BI466" s="294"/>
      <c r="BJ466" s="294"/>
      <c r="BK466" s="294"/>
      <c r="BL466" s="294"/>
      <c r="BM466" s="294"/>
      <c r="BN466" s="294"/>
      <c r="BO466" s="294"/>
    </row>
    <row r="467" hidden="1" outlineLevel="1">
      <c r="A467" s="294"/>
      <c r="B467" s="333"/>
      <c r="D467" s="134"/>
      <c r="E467" s="294"/>
      <c r="F467" s="307"/>
      <c r="G467" s="307"/>
      <c r="H467" s="285"/>
      <c r="I467" s="294"/>
      <c r="J467" s="294"/>
      <c r="N467" s="294"/>
      <c r="O467" s="294"/>
      <c r="P467" s="294"/>
      <c r="Q467" s="294"/>
      <c r="R467" s="294"/>
      <c r="S467" s="294"/>
      <c r="T467" s="294"/>
      <c r="U467" s="294"/>
      <c r="V467" s="294"/>
      <c r="W467" s="294"/>
      <c r="X467" s="294"/>
      <c r="Y467" s="294"/>
      <c r="Z467" s="294"/>
      <c r="AA467" s="294"/>
      <c r="AB467" s="294"/>
      <c r="AC467" s="294"/>
      <c r="AD467" s="294"/>
      <c r="AE467" s="294"/>
      <c r="AF467" s="294"/>
      <c r="AG467" s="294"/>
      <c r="AH467" s="294"/>
      <c r="AI467" s="294"/>
      <c r="AJ467" s="294"/>
      <c r="AK467" s="294"/>
      <c r="AL467" s="294"/>
      <c r="AM467" s="294"/>
      <c r="AN467" s="294"/>
      <c r="AO467" s="294"/>
      <c r="AP467" s="294"/>
      <c r="AQ467" s="294"/>
      <c r="AR467" s="294"/>
      <c r="AS467" s="294"/>
      <c r="AT467" s="294"/>
      <c r="AU467" s="294"/>
      <c r="AV467" s="294"/>
      <c r="AW467" s="294"/>
      <c r="AX467" s="294"/>
      <c r="AY467" s="294"/>
      <c r="AZ467" s="294"/>
      <c r="BA467" s="294"/>
      <c r="BB467" s="294"/>
      <c r="BC467" s="294"/>
      <c r="BD467" s="294"/>
      <c r="BE467" s="294"/>
      <c r="BF467" s="294"/>
      <c r="BG467" s="294"/>
      <c r="BH467" s="294"/>
      <c r="BI467" s="294"/>
      <c r="BJ467" s="294"/>
      <c r="BK467" s="294"/>
      <c r="BL467" s="294"/>
      <c r="BM467" s="294"/>
      <c r="BN467" s="294"/>
      <c r="BO467" s="294"/>
    </row>
    <row r="468" hidden="1" outlineLevel="1">
      <c r="A468" s="294"/>
      <c r="B468" s="333"/>
      <c r="D468" s="134"/>
      <c r="E468" s="294"/>
      <c r="F468" s="307"/>
      <c r="G468" s="307"/>
      <c r="H468" s="285"/>
      <c r="I468" s="294"/>
      <c r="J468" s="294"/>
      <c r="N468" s="294"/>
      <c r="O468" s="294"/>
      <c r="P468" s="294"/>
      <c r="Q468" s="294"/>
      <c r="R468" s="294"/>
      <c r="S468" s="294"/>
      <c r="T468" s="294"/>
      <c r="U468" s="294"/>
      <c r="V468" s="294"/>
      <c r="W468" s="294"/>
      <c r="X468" s="294"/>
      <c r="Y468" s="294"/>
      <c r="Z468" s="294"/>
      <c r="AA468" s="294"/>
      <c r="AB468" s="294"/>
      <c r="AC468" s="294"/>
      <c r="AD468" s="294"/>
      <c r="AE468" s="294"/>
      <c r="AF468" s="294"/>
      <c r="AG468" s="294"/>
      <c r="AH468" s="294"/>
      <c r="AI468" s="294"/>
      <c r="AJ468" s="294"/>
      <c r="AK468" s="294"/>
      <c r="AL468" s="294"/>
      <c r="AM468" s="294"/>
      <c r="AN468" s="294"/>
      <c r="AO468" s="294"/>
      <c r="AP468" s="294"/>
      <c r="AQ468" s="294"/>
      <c r="AR468" s="294"/>
      <c r="AS468" s="294"/>
      <c r="AT468" s="294"/>
      <c r="AU468" s="294"/>
      <c r="AV468" s="294"/>
      <c r="AW468" s="294"/>
      <c r="AX468" s="294"/>
      <c r="AY468" s="294"/>
      <c r="AZ468" s="294"/>
      <c r="BA468" s="294"/>
      <c r="BB468" s="294"/>
      <c r="BC468" s="294"/>
      <c r="BD468" s="294"/>
      <c r="BE468" s="294"/>
      <c r="BF468" s="294"/>
      <c r="BG468" s="294"/>
      <c r="BH468" s="294"/>
      <c r="BI468" s="294"/>
      <c r="BJ468" s="294"/>
      <c r="BK468" s="294"/>
      <c r="BL468" s="294"/>
      <c r="BM468" s="294"/>
      <c r="BN468" s="294"/>
      <c r="BO468" s="294"/>
    </row>
    <row r="469" hidden="1" outlineLevel="1">
      <c r="A469" s="294"/>
      <c r="B469" s="333"/>
      <c r="D469" s="134"/>
      <c r="E469" s="294"/>
      <c r="F469" s="307"/>
      <c r="G469" s="307"/>
      <c r="H469" s="285"/>
      <c r="I469" s="294"/>
      <c r="J469" s="294"/>
      <c r="N469" s="294"/>
      <c r="O469" s="294"/>
      <c r="P469" s="294"/>
      <c r="Q469" s="294"/>
      <c r="R469" s="294"/>
      <c r="S469" s="294"/>
      <c r="T469" s="294"/>
      <c r="U469" s="294"/>
      <c r="V469" s="294"/>
      <c r="W469" s="294"/>
      <c r="X469" s="294"/>
      <c r="Y469" s="294"/>
      <c r="Z469" s="294"/>
      <c r="AA469" s="294"/>
      <c r="AB469" s="294"/>
      <c r="AC469" s="294"/>
      <c r="AD469" s="294"/>
      <c r="AE469" s="294"/>
      <c r="AF469" s="294"/>
      <c r="AG469" s="294"/>
      <c r="AH469" s="294"/>
      <c r="AI469" s="294"/>
      <c r="AJ469" s="294"/>
      <c r="AK469" s="294"/>
      <c r="AL469" s="294"/>
      <c r="AM469" s="294"/>
      <c r="AN469" s="294"/>
      <c r="AO469" s="294"/>
      <c r="AP469" s="294"/>
      <c r="AQ469" s="294"/>
      <c r="AR469" s="294"/>
      <c r="AS469" s="294"/>
      <c r="AT469" s="294"/>
      <c r="AU469" s="294"/>
      <c r="AV469" s="294"/>
      <c r="AW469" s="294"/>
      <c r="AX469" s="294"/>
      <c r="AY469" s="294"/>
      <c r="AZ469" s="294"/>
      <c r="BA469" s="294"/>
      <c r="BB469" s="294"/>
      <c r="BC469" s="294"/>
      <c r="BD469" s="294"/>
      <c r="BE469" s="294"/>
      <c r="BF469" s="294"/>
      <c r="BG469" s="294"/>
      <c r="BH469" s="294"/>
      <c r="BI469" s="294"/>
      <c r="BJ469" s="294"/>
      <c r="BK469" s="294"/>
      <c r="BL469" s="294"/>
      <c r="BM469" s="294"/>
      <c r="BN469" s="294"/>
      <c r="BO469" s="294"/>
    </row>
    <row r="470" hidden="1" outlineLevel="1">
      <c r="A470" s="294"/>
      <c r="B470" s="333"/>
      <c r="D470" s="134"/>
      <c r="E470" s="294"/>
      <c r="F470" s="307"/>
      <c r="G470" s="307"/>
      <c r="H470" s="285"/>
      <c r="I470" s="294"/>
      <c r="J470" s="294"/>
      <c r="N470" s="294"/>
      <c r="O470" s="294"/>
      <c r="P470" s="294"/>
      <c r="Q470" s="294"/>
      <c r="R470" s="294"/>
      <c r="S470" s="294"/>
      <c r="T470" s="294"/>
      <c r="U470" s="294"/>
      <c r="V470" s="294"/>
      <c r="W470" s="294"/>
      <c r="X470" s="294"/>
      <c r="Y470" s="294"/>
      <c r="Z470" s="294"/>
      <c r="AA470" s="294"/>
      <c r="AB470" s="294"/>
      <c r="AC470" s="294"/>
      <c r="AD470" s="294"/>
      <c r="AE470" s="294"/>
      <c r="AF470" s="294"/>
      <c r="AG470" s="294"/>
      <c r="AH470" s="294"/>
      <c r="AI470" s="294"/>
      <c r="AJ470" s="294"/>
      <c r="AK470" s="294"/>
      <c r="AL470" s="294"/>
      <c r="AM470" s="294"/>
      <c r="AN470" s="294"/>
      <c r="AO470" s="294"/>
      <c r="AP470" s="294"/>
      <c r="AQ470" s="294"/>
      <c r="AR470" s="294"/>
      <c r="AS470" s="294"/>
      <c r="AT470" s="294"/>
      <c r="AU470" s="294"/>
      <c r="AV470" s="294"/>
      <c r="AW470" s="294"/>
      <c r="AX470" s="294"/>
      <c r="AY470" s="294"/>
      <c r="AZ470" s="294"/>
      <c r="BA470" s="294"/>
      <c r="BB470" s="294"/>
      <c r="BC470" s="294"/>
      <c r="BD470" s="294"/>
      <c r="BE470" s="294"/>
      <c r="BF470" s="294"/>
      <c r="BG470" s="294"/>
      <c r="BH470" s="294"/>
      <c r="BI470" s="294"/>
      <c r="BJ470" s="294"/>
      <c r="BK470" s="294"/>
      <c r="BL470" s="294"/>
      <c r="BM470" s="294"/>
      <c r="BN470" s="294"/>
      <c r="BO470" s="294"/>
    </row>
    <row r="471" hidden="1" outlineLevel="1">
      <c r="A471" s="294"/>
      <c r="B471" s="333"/>
      <c r="D471" s="134"/>
      <c r="E471" s="294"/>
      <c r="F471" s="307"/>
      <c r="G471" s="307"/>
      <c r="H471" s="285"/>
      <c r="I471" s="294"/>
      <c r="J471" s="294"/>
      <c r="N471" s="294"/>
      <c r="O471" s="294"/>
      <c r="P471" s="294"/>
      <c r="Q471" s="294"/>
      <c r="R471" s="294"/>
      <c r="S471" s="294"/>
      <c r="T471" s="294"/>
      <c r="U471" s="294"/>
      <c r="V471" s="294"/>
      <c r="W471" s="294"/>
      <c r="X471" s="294"/>
      <c r="Y471" s="294"/>
      <c r="Z471" s="294"/>
      <c r="AA471" s="294"/>
      <c r="AB471" s="294"/>
      <c r="AC471" s="294"/>
      <c r="AD471" s="294"/>
      <c r="AE471" s="294"/>
      <c r="AF471" s="294"/>
      <c r="AG471" s="294"/>
      <c r="AH471" s="294"/>
      <c r="AI471" s="294"/>
      <c r="AJ471" s="294"/>
      <c r="AK471" s="294"/>
      <c r="AL471" s="294"/>
      <c r="AM471" s="294"/>
      <c r="AN471" s="294"/>
      <c r="AO471" s="294"/>
      <c r="AP471" s="294"/>
      <c r="AQ471" s="294"/>
      <c r="AR471" s="294"/>
      <c r="AS471" s="294"/>
      <c r="AT471" s="294"/>
      <c r="AU471" s="294"/>
      <c r="AV471" s="294"/>
      <c r="AW471" s="294"/>
      <c r="AX471" s="294"/>
      <c r="AY471" s="294"/>
      <c r="AZ471" s="294"/>
      <c r="BA471" s="294"/>
      <c r="BB471" s="294"/>
      <c r="BC471" s="294"/>
      <c r="BD471" s="294"/>
      <c r="BE471" s="294"/>
      <c r="BF471" s="294"/>
      <c r="BG471" s="294"/>
      <c r="BH471" s="294"/>
      <c r="BI471" s="294"/>
      <c r="BJ471" s="294"/>
      <c r="BK471" s="294"/>
      <c r="BL471" s="294"/>
      <c r="BM471" s="294"/>
      <c r="BN471" s="294"/>
      <c r="BO471" s="294"/>
    </row>
    <row r="472" hidden="1" outlineLevel="1">
      <c r="A472" s="294"/>
      <c r="B472" s="333"/>
      <c r="D472" s="134"/>
      <c r="E472" s="294"/>
      <c r="F472" s="307"/>
      <c r="G472" s="307"/>
      <c r="H472" s="285"/>
      <c r="I472" s="294"/>
      <c r="J472" s="294"/>
      <c r="N472" s="294"/>
      <c r="O472" s="294"/>
      <c r="P472" s="294"/>
      <c r="Q472" s="294"/>
      <c r="R472" s="294"/>
      <c r="S472" s="294"/>
      <c r="T472" s="294"/>
      <c r="U472" s="294"/>
      <c r="V472" s="294"/>
      <c r="W472" s="294"/>
      <c r="X472" s="294"/>
      <c r="Y472" s="294"/>
      <c r="Z472" s="294"/>
      <c r="AA472" s="294"/>
      <c r="AB472" s="294"/>
      <c r="AC472" s="294"/>
      <c r="AD472" s="294"/>
      <c r="AE472" s="294"/>
      <c r="AF472" s="294"/>
      <c r="AG472" s="294"/>
      <c r="AH472" s="294"/>
      <c r="AI472" s="294"/>
      <c r="AJ472" s="294"/>
      <c r="AK472" s="294"/>
      <c r="AL472" s="294"/>
      <c r="AM472" s="294"/>
      <c r="AN472" s="294"/>
      <c r="AO472" s="294"/>
      <c r="AP472" s="294"/>
      <c r="AQ472" s="294"/>
      <c r="AR472" s="294"/>
      <c r="AS472" s="294"/>
      <c r="AT472" s="294"/>
      <c r="AU472" s="294"/>
      <c r="AV472" s="294"/>
      <c r="AW472" s="294"/>
      <c r="AX472" s="294"/>
      <c r="AY472" s="294"/>
      <c r="AZ472" s="294"/>
      <c r="BA472" s="294"/>
      <c r="BB472" s="294"/>
      <c r="BC472" s="294"/>
      <c r="BD472" s="294"/>
      <c r="BE472" s="294"/>
      <c r="BF472" s="294"/>
      <c r="BG472" s="294"/>
      <c r="BH472" s="294"/>
      <c r="BI472" s="294"/>
      <c r="BJ472" s="294"/>
      <c r="BK472" s="294"/>
      <c r="BL472" s="294"/>
      <c r="BM472" s="294"/>
      <c r="BN472" s="294"/>
      <c r="BO472" s="294"/>
    </row>
    <row r="473" hidden="1" outlineLevel="1">
      <c r="A473" s="294"/>
      <c r="B473" s="333"/>
      <c r="D473" s="134"/>
      <c r="E473" s="294"/>
      <c r="F473" s="307"/>
      <c r="G473" s="307"/>
      <c r="H473" s="285"/>
      <c r="I473" s="294"/>
      <c r="J473" s="294"/>
      <c r="N473" s="294"/>
      <c r="O473" s="294"/>
      <c r="P473" s="294"/>
      <c r="Q473" s="294"/>
      <c r="R473" s="294"/>
      <c r="S473" s="294"/>
      <c r="T473" s="294"/>
      <c r="U473" s="294"/>
      <c r="V473" s="294"/>
      <c r="W473" s="294"/>
      <c r="X473" s="294"/>
      <c r="Y473" s="294"/>
      <c r="Z473" s="294"/>
      <c r="AA473" s="294"/>
      <c r="AB473" s="294"/>
      <c r="AC473" s="294"/>
      <c r="AD473" s="294"/>
      <c r="AE473" s="294"/>
      <c r="AF473" s="294"/>
      <c r="AG473" s="294"/>
      <c r="AH473" s="294"/>
      <c r="AI473" s="294"/>
      <c r="AJ473" s="294"/>
      <c r="AK473" s="294"/>
      <c r="AL473" s="294"/>
      <c r="AM473" s="294"/>
      <c r="AN473" s="294"/>
      <c r="AO473" s="294"/>
      <c r="AP473" s="294"/>
      <c r="AQ473" s="294"/>
      <c r="AR473" s="294"/>
      <c r="AS473" s="294"/>
      <c r="AT473" s="294"/>
      <c r="AU473" s="294"/>
      <c r="AV473" s="294"/>
      <c r="AW473" s="294"/>
      <c r="AX473" s="294"/>
      <c r="AY473" s="294"/>
      <c r="AZ473" s="294"/>
      <c r="BA473" s="294"/>
      <c r="BB473" s="294"/>
      <c r="BC473" s="294"/>
      <c r="BD473" s="294"/>
      <c r="BE473" s="294"/>
      <c r="BF473" s="294"/>
      <c r="BG473" s="294"/>
      <c r="BH473" s="294"/>
      <c r="BI473" s="294"/>
      <c r="BJ473" s="294"/>
      <c r="BK473" s="294"/>
      <c r="BL473" s="294"/>
      <c r="BM473" s="294"/>
      <c r="BN473" s="294"/>
      <c r="BO473" s="294"/>
    </row>
    <row r="474" hidden="1" outlineLevel="1">
      <c r="A474" s="294"/>
      <c r="B474" s="333"/>
      <c r="D474" s="134"/>
      <c r="E474" s="294"/>
      <c r="F474" s="307"/>
      <c r="G474" s="307"/>
      <c r="H474" s="285"/>
      <c r="I474" s="294"/>
      <c r="J474" s="294"/>
      <c r="N474" s="294"/>
      <c r="O474" s="294"/>
      <c r="P474" s="294"/>
      <c r="Q474" s="294"/>
      <c r="R474" s="294"/>
      <c r="S474" s="294"/>
      <c r="T474" s="294"/>
      <c r="U474" s="294"/>
      <c r="V474" s="294"/>
      <c r="W474" s="294"/>
      <c r="X474" s="294"/>
      <c r="Y474" s="294"/>
      <c r="Z474" s="294"/>
      <c r="AA474" s="294"/>
      <c r="AB474" s="294"/>
      <c r="AC474" s="294"/>
      <c r="AD474" s="294"/>
      <c r="AE474" s="294"/>
      <c r="AF474" s="294"/>
      <c r="AG474" s="294"/>
      <c r="AH474" s="294"/>
      <c r="AI474" s="294"/>
      <c r="AJ474" s="294"/>
      <c r="AK474" s="294"/>
      <c r="AL474" s="294"/>
      <c r="AM474" s="294"/>
      <c r="AN474" s="294"/>
      <c r="AO474" s="294"/>
      <c r="AP474" s="294"/>
      <c r="AQ474" s="294"/>
      <c r="AR474" s="294"/>
      <c r="AS474" s="294"/>
      <c r="AT474" s="294"/>
      <c r="AU474" s="294"/>
      <c r="AV474" s="294"/>
      <c r="AW474" s="294"/>
      <c r="AX474" s="294"/>
      <c r="AY474" s="294"/>
      <c r="AZ474" s="294"/>
      <c r="BA474" s="294"/>
      <c r="BB474" s="294"/>
      <c r="BC474" s="294"/>
      <c r="BD474" s="294"/>
      <c r="BE474" s="294"/>
      <c r="BF474" s="294"/>
      <c r="BG474" s="294"/>
      <c r="BH474" s="294"/>
      <c r="BI474" s="294"/>
      <c r="BJ474" s="294"/>
      <c r="BK474" s="294"/>
      <c r="BL474" s="294"/>
      <c r="BM474" s="294"/>
      <c r="BN474" s="294"/>
      <c r="BO474" s="294"/>
    </row>
    <row r="475" hidden="1" outlineLevel="1">
      <c r="A475" s="294"/>
      <c r="B475" s="333"/>
      <c r="D475" s="134"/>
      <c r="E475" s="294"/>
      <c r="F475" s="307"/>
      <c r="G475" s="307"/>
      <c r="H475" s="285"/>
      <c r="I475" s="294"/>
      <c r="J475" s="294"/>
      <c r="N475" s="294"/>
      <c r="O475" s="294"/>
      <c r="P475" s="294"/>
      <c r="Q475" s="294"/>
      <c r="R475" s="294"/>
      <c r="S475" s="294"/>
      <c r="T475" s="294"/>
      <c r="U475" s="294"/>
      <c r="V475" s="294"/>
      <c r="W475" s="294"/>
      <c r="X475" s="294"/>
      <c r="Y475" s="294"/>
      <c r="Z475" s="294"/>
      <c r="AA475" s="294"/>
      <c r="AB475" s="294"/>
      <c r="AC475" s="294"/>
      <c r="AD475" s="294"/>
      <c r="AE475" s="294"/>
      <c r="AF475" s="294"/>
      <c r="AG475" s="294"/>
      <c r="AH475" s="294"/>
      <c r="AI475" s="294"/>
      <c r="AJ475" s="294"/>
      <c r="AK475" s="294"/>
      <c r="AL475" s="294"/>
      <c r="AM475" s="294"/>
      <c r="AN475" s="294"/>
      <c r="AO475" s="294"/>
      <c r="AP475" s="294"/>
      <c r="AQ475" s="294"/>
      <c r="AR475" s="294"/>
      <c r="AS475" s="294"/>
      <c r="AT475" s="294"/>
      <c r="AU475" s="294"/>
      <c r="AV475" s="294"/>
      <c r="AW475" s="294"/>
      <c r="AX475" s="294"/>
      <c r="AY475" s="294"/>
      <c r="AZ475" s="294"/>
      <c r="BA475" s="294"/>
      <c r="BB475" s="294"/>
      <c r="BC475" s="294"/>
      <c r="BD475" s="294"/>
      <c r="BE475" s="294"/>
      <c r="BF475" s="294"/>
      <c r="BG475" s="294"/>
      <c r="BH475" s="294"/>
      <c r="BI475" s="294"/>
      <c r="BJ475" s="294"/>
      <c r="BK475" s="294"/>
      <c r="BL475" s="294"/>
      <c r="BM475" s="294"/>
      <c r="BN475" s="294"/>
      <c r="BO475" s="294"/>
    </row>
    <row r="476" hidden="1" outlineLevel="1">
      <c r="A476" s="294"/>
      <c r="B476" s="333"/>
      <c r="D476" s="134"/>
      <c r="E476" s="294"/>
      <c r="F476" s="307"/>
      <c r="G476" s="307"/>
      <c r="H476" s="285"/>
      <c r="I476" s="294"/>
      <c r="J476" s="294"/>
      <c r="N476" s="294"/>
      <c r="O476" s="294"/>
      <c r="P476" s="294"/>
      <c r="Q476" s="294"/>
      <c r="R476" s="294"/>
      <c r="S476" s="294"/>
      <c r="T476" s="294"/>
      <c r="U476" s="294"/>
      <c r="V476" s="294"/>
      <c r="W476" s="294"/>
      <c r="X476" s="294"/>
      <c r="Y476" s="294"/>
      <c r="Z476" s="294"/>
      <c r="AA476" s="294"/>
      <c r="AB476" s="294"/>
      <c r="AC476" s="294"/>
      <c r="AD476" s="294"/>
      <c r="AE476" s="294"/>
      <c r="AF476" s="294"/>
      <c r="AG476" s="294"/>
      <c r="AH476" s="294"/>
      <c r="AI476" s="294"/>
      <c r="AJ476" s="294"/>
      <c r="AK476" s="294"/>
      <c r="AL476" s="294"/>
      <c r="AM476" s="294"/>
      <c r="AN476" s="294"/>
      <c r="AO476" s="294"/>
      <c r="AP476" s="294"/>
      <c r="AQ476" s="294"/>
      <c r="AR476" s="294"/>
      <c r="AS476" s="294"/>
      <c r="AT476" s="294"/>
      <c r="AU476" s="294"/>
      <c r="AV476" s="294"/>
      <c r="AW476" s="294"/>
      <c r="AX476" s="294"/>
      <c r="AY476" s="294"/>
      <c r="AZ476" s="294"/>
      <c r="BA476" s="294"/>
      <c r="BB476" s="294"/>
      <c r="BC476" s="294"/>
      <c r="BD476" s="294"/>
      <c r="BE476" s="294"/>
      <c r="BF476" s="294"/>
      <c r="BG476" s="294"/>
      <c r="BH476" s="294"/>
      <c r="BI476" s="294"/>
      <c r="BJ476" s="294"/>
      <c r="BK476" s="294"/>
      <c r="BL476" s="294"/>
      <c r="BM476" s="294"/>
      <c r="BN476" s="294"/>
      <c r="BO476" s="294"/>
    </row>
    <row r="477" hidden="1" outlineLevel="1">
      <c r="A477" s="294"/>
      <c r="B477" s="333"/>
      <c r="D477" s="134"/>
      <c r="E477" s="294"/>
      <c r="F477" s="307"/>
      <c r="G477" s="307"/>
      <c r="H477" s="285"/>
      <c r="I477" s="294"/>
      <c r="J477" s="294"/>
      <c r="N477" s="294"/>
      <c r="O477" s="294"/>
      <c r="P477" s="294"/>
      <c r="Q477" s="294"/>
      <c r="R477" s="294"/>
      <c r="S477" s="294"/>
      <c r="T477" s="294"/>
      <c r="U477" s="294"/>
      <c r="V477" s="294"/>
      <c r="W477" s="294"/>
      <c r="X477" s="294"/>
      <c r="Y477" s="294"/>
      <c r="Z477" s="294"/>
      <c r="AA477" s="294"/>
      <c r="AB477" s="294"/>
      <c r="AC477" s="294"/>
      <c r="AD477" s="294"/>
      <c r="AE477" s="294"/>
      <c r="AF477" s="294"/>
      <c r="AG477" s="294"/>
      <c r="AH477" s="294"/>
      <c r="AI477" s="294"/>
      <c r="AJ477" s="294"/>
      <c r="AK477" s="294"/>
      <c r="AL477" s="294"/>
      <c r="AM477" s="294"/>
      <c r="AN477" s="294"/>
      <c r="AO477" s="294"/>
      <c r="AP477" s="294"/>
      <c r="AQ477" s="294"/>
      <c r="AR477" s="294"/>
      <c r="AS477" s="294"/>
      <c r="AT477" s="294"/>
      <c r="AU477" s="294"/>
      <c r="AV477" s="294"/>
      <c r="AW477" s="294"/>
      <c r="AX477" s="294"/>
      <c r="AY477" s="294"/>
      <c r="AZ477" s="294"/>
      <c r="BA477" s="294"/>
      <c r="BB477" s="294"/>
      <c r="BC477" s="294"/>
      <c r="BD477" s="294"/>
      <c r="BE477" s="294"/>
      <c r="BF477" s="294"/>
      <c r="BG477" s="294"/>
      <c r="BH477" s="294"/>
      <c r="BI477" s="294"/>
      <c r="BJ477" s="294"/>
      <c r="BK477" s="294"/>
      <c r="BL477" s="294"/>
      <c r="BM477" s="294"/>
      <c r="BN477" s="294"/>
      <c r="BO477" s="294"/>
    </row>
    <row r="478" hidden="1" outlineLevel="1">
      <c r="A478" s="294"/>
      <c r="B478" s="333"/>
      <c r="D478" s="134"/>
      <c r="E478" s="294"/>
      <c r="F478" s="307"/>
      <c r="G478" s="307"/>
      <c r="H478" s="285"/>
      <c r="I478" s="294"/>
      <c r="J478" s="294"/>
      <c r="N478" s="294"/>
      <c r="O478" s="294"/>
      <c r="P478" s="294"/>
      <c r="Q478" s="294"/>
      <c r="R478" s="294"/>
      <c r="S478" s="294"/>
      <c r="T478" s="294"/>
      <c r="U478" s="294"/>
      <c r="V478" s="294"/>
      <c r="W478" s="294"/>
      <c r="X478" s="294"/>
      <c r="Y478" s="294"/>
      <c r="Z478" s="294"/>
      <c r="AA478" s="294"/>
      <c r="AB478" s="294"/>
      <c r="AC478" s="294"/>
      <c r="AD478" s="294"/>
      <c r="AE478" s="294"/>
      <c r="AF478" s="294"/>
      <c r="AG478" s="294"/>
      <c r="AH478" s="294"/>
      <c r="AI478" s="294"/>
      <c r="AJ478" s="294"/>
      <c r="AK478" s="294"/>
      <c r="AL478" s="294"/>
      <c r="AM478" s="294"/>
      <c r="AN478" s="294"/>
      <c r="AO478" s="294"/>
      <c r="AP478" s="294"/>
      <c r="AQ478" s="294"/>
      <c r="AR478" s="294"/>
      <c r="AS478" s="294"/>
      <c r="AT478" s="294"/>
      <c r="AU478" s="294"/>
      <c r="AV478" s="294"/>
      <c r="AW478" s="294"/>
      <c r="AX478" s="294"/>
      <c r="AY478" s="294"/>
      <c r="AZ478" s="294"/>
      <c r="BA478" s="294"/>
      <c r="BB478" s="294"/>
      <c r="BC478" s="294"/>
      <c r="BD478" s="294"/>
      <c r="BE478" s="294"/>
      <c r="BF478" s="294"/>
      <c r="BG478" s="294"/>
      <c r="BH478" s="294"/>
      <c r="BI478" s="294"/>
      <c r="BJ478" s="294"/>
      <c r="BK478" s="294"/>
      <c r="BL478" s="294"/>
      <c r="BM478" s="294"/>
      <c r="BN478" s="294"/>
      <c r="BO478" s="294"/>
    </row>
    <row r="479" hidden="1" outlineLevel="1">
      <c r="A479" s="294"/>
      <c r="B479" s="333"/>
      <c r="D479" s="134"/>
      <c r="E479" s="294"/>
      <c r="F479" s="307"/>
      <c r="G479" s="307"/>
      <c r="H479" s="285"/>
      <c r="I479" s="294"/>
      <c r="J479" s="294"/>
      <c r="N479" s="294"/>
      <c r="O479" s="294"/>
      <c r="P479" s="294"/>
      <c r="Q479" s="294"/>
      <c r="R479" s="294"/>
      <c r="S479" s="294"/>
      <c r="T479" s="294"/>
      <c r="U479" s="294"/>
      <c r="V479" s="294"/>
      <c r="W479" s="294"/>
      <c r="X479" s="294"/>
      <c r="Y479" s="294"/>
      <c r="Z479" s="294"/>
      <c r="AA479" s="294"/>
      <c r="AB479" s="294"/>
      <c r="AC479" s="294"/>
      <c r="AD479" s="294"/>
      <c r="AE479" s="294"/>
      <c r="AF479" s="294"/>
      <c r="AG479" s="294"/>
      <c r="AH479" s="294"/>
      <c r="AI479" s="294"/>
      <c r="AJ479" s="294"/>
      <c r="AK479" s="294"/>
      <c r="AL479" s="294"/>
      <c r="AM479" s="294"/>
      <c r="AN479" s="294"/>
      <c r="AO479" s="294"/>
      <c r="AP479" s="294"/>
      <c r="AQ479" s="294"/>
      <c r="AR479" s="294"/>
      <c r="AS479" s="294"/>
      <c r="AT479" s="294"/>
      <c r="AU479" s="294"/>
      <c r="AV479" s="294"/>
      <c r="AW479" s="294"/>
      <c r="AX479" s="294"/>
      <c r="AY479" s="294"/>
      <c r="AZ479" s="294"/>
      <c r="BA479" s="294"/>
      <c r="BB479" s="294"/>
      <c r="BC479" s="294"/>
      <c r="BD479" s="294"/>
      <c r="BE479" s="294"/>
      <c r="BF479" s="294"/>
      <c r="BG479" s="294"/>
      <c r="BH479" s="294"/>
      <c r="BI479" s="294"/>
      <c r="BJ479" s="294"/>
      <c r="BK479" s="294"/>
      <c r="BL479" s="294"/>
      <c r="BM479" s="294"/>
      <c r="BN479" s="294"/>
      <c r="BO479" s="294"/>
    </row>
    <row r="480" hidden="1" outlineLevel="1">
      <c r="A480" s="294"/>
      <c r="B480" s="333"/>
      <c r="D480" s="134"/>
      <c r="E480" s="294"/>
      <c r="F480" s="307"/>
      <c r="G480" s="307"/>
      <c r="H480" s="285"/>
      <c r="I480" s="294"/>
      <c r="J480" s="294"/>
      <c r="N480" s="294"/>
      <c r="O480" s="294"/>
      <c r="P480" s="294"/>
      <c r="Q480" s="294"/>
      <c r="R480" s="294"/>
      <c r="S480" s="294"/>
      <c r="T480" s="294"/>
      <c r="U480" s="294"/>
      <c r="V480" s="294"/>
      <c r="W480" s="294"/>
      <c r="X480" s="294"/>
      <c r="Y480" s="294"/>
      <c r="Z480" s="294"/>
      <c r="AA480" s="294"/>
      <c r="AB480" s="294"/>
      <c r="AC480" s="294"/>
      <c r="AD480" s="294"/>
      <c r="AE480" s="294"/>
      <c r="AF480" s="294"/>
      <c r="AG480" s="294"/>
      <c r="AH480" s="294"/>
      <c r="AI480" s="294"/>
      <c r="AJ480" s="294"/>
      <c r="AK480" s="294"/>
      <c r="AL480" s="294"/>
      <c r="AM480" s="294"/>
      <c r="AN480" s="294"/>
      <c r="AO480" s="294"/>
      <c r="AP480" s="294"/>
      <c r="AQ480" s="294"/>
      <c r="AR480" s="294"/>
      <c r="AS480" s="294"/>
      <c r="AT480" s="294"/>
      <c r="AU480" s="294"/>
      <c r="AV480" s="294"/>
      <c r="AW480" s="294"/>
      <c r="AX480" s="294"/>
      <c r="AY480" s="294"/>
      <c r="AZ480" s="294"/>
      <c r="BA480" s="294"/>
      <c r="BB480" s="294"/>
      <c r="BC480" s="294"/>
      <c r="BD480" s="294"/>
      <c r="BE480" s="294"/>
      <c r="BF480" s="294"/>
      <c r="BG480" s="294"/>
      <c r="BH480" s="294"/>
      <c r="BI480" s="294"/>
      <c r="BJ480" s="294"/>
      <c r="BK480" s="294"/>
      <c r="BL480" s="294"/>
      <c r="BM480" s="294"/>
      <c r="BN480" s="294"/>
      <c r="BO480" s="294"/>
    </row>
    <row r="481" hidden="1" outlineLevel="1">
      <c r="A481" s="294"/>
      <c r="B481" s="333"/>
      <c r="D481" s="134"/>
      <c r="E481" s="294"/>
      <c r="F481" s="307"/>
      <c r="G481" s="307"/>
      <c r="H481" s="285"/>
      <c r="I481" s="294"/>
      <c r="J481" s="294"/>
      <c r="N481" s="294"/>
      <c r="O481" s="294"/>
      <c r="P481" s="294"/>
      <c r="Q481" s="294"/>
      <c r="R481" s="294"/>
      <c r="S481" s="294"/>
      <c r="T481" s="294"/>
      <c r="U481" s="294"/>
      <c r="V481" s="294"/>
      <c r="W481" s="294"/>
      <c r="X481" s="294"/>
      <c r="Y481" s="294"/>
      <c r="Z481" s="294"/>
      <c r="AA481" s="294"/>
      <c r="AB481" s="294"/>
      <c r="AC481" s="294"/>
      <c r="AD481" s="294"/>
      <c r="AE481" s="294"/>
      <c r="AF481" s="294"/>
      <c r="AG481" s="294"/>
      <c r="AH481" s="294"/>
      <c r="AI481" s="294"/>
      <c r="AJ481" s="294"/>
      <c r="AK481" s="294"/>
      <c r="AL481" s="294"/>
      <c r="AM481" s="294"/>
      <c r="AN481" s="294"/>
      <c r="AO481" s="294"/>
      <c r="AP481" s="294"/>
      <c r="AQ481" s="294"/>
      <c r="AR481" s="294"/>
      <c r="AS481" s="294"/>
      <c r="AT481" s="294"/>
      <c r="AU481" s="294"/>
      <c r="AV481" s="294"/>
      <c r="AW481" s="294"/>
      <c r="AX481" s="294"/>
      <c r="AY481" s="294"/>
      <c r="AZ481" s="294"/>
      <c r="BA481" s="294"/>
      <c r="BB481" s="294"/>
      <c r="BC481" s="294"/>
      <c r="BD481" s="294"/>
      <c r="BE481" s="294"/>
      <c r="BF481" s="294"/>
      <c r="BG481" s="294"/>
      <c r="BH481" s="294"/>
      <c r="BI481" s="294"/>
      <c r="BJ481" s="294"/>
      <c r="BK481" s="294"/>
      <c r="BL481" s="294"/>
      <c r="BM481" s="294"/>
      <c r="BN481" s="294"/>
      <c r="BO481" s="294"/>
    </row>
    <row r="482" hidden="1" outlineLevel="1">
      <c r="A482" s="294"/>
      <c r="B482" s="333"/>
      <c r="D482" s="134"/>
      <c r="E482" s="294"/>
      <c r="F482" s="307"/>
      <c r="G482" s="307"/>
      <c r="H482" s="285"/>
      <c r="I482" s="294"/>
      <c r="J482" s="294"/>
      <c r="N482" s="294"/>
      <c r="O482" s="294"/>
      <c r="P482" s="294"/>
      <c r="Q482" s="294"/>
      <c r="R482" s="294"/>
      <c r="S482" s="294"/>
      <c r="T482" s="294"/>
      <c r="U482" s="294"/>
      <c r="V482" s="294"/>
      <c r="W482" s="294"/>
      <c r="X482" s="294"/>
      <c r="Y482" s="294"/>
      <c r="Z482" s="294"/>
      <c r="AA482" s="294"/>
      <c r="AB482" s="294"/>
      <c r="AC482" s="294"/>
      <c r="AD482" s="294"/>
      <c r="AE482" s="294"/>
      <c r="AF482" s="294"/>
      <c r="AG482" s="294"/>
      <c r="AH482" s="294"/>
      <c r="AI482" s="294"/>
      <c r="AJ482" s="294"/>
      <c r="AK482" s="294"/>
      <c r="AL482" s="294"/>
      <c r="AM482" s="294"/>
      <c r="AN482" s="294"/>
      <c r="AO482" s="294"/>
      <c r="AP482" s="294"/>
      <c r="AQ482" s="294"/>
      <c r="AR482" s="294"/>
      <c r="AS482" s="294"/>
      <c r="AT482" s="294"/>
      <c r="AU482" s="294"/>
      <c r="AV482" s="294"/>
      <c r="AW482" s="294"/>
      <c r="AX482" s="294"/>
      <c r="AY482" s="294"/>
      <c r="AZ482" s="294"/>
      <c r="BA482" s="294"/>
      <c r="BB482" s="294"/>
      <c r="BC482" s="294"/>
      <c r="BD482" s="294"/>
      <c r="BE482" s="294"/>
      <c r="BF482" s="294"/>
      <c r="BG482" s="294"/>
      <c r="BH482" s="294"/>
      <c r="BI482" s="294"/>
      <c r="BJ482" s="294"/>
      <c r="BK482" s="294"/>
      <c r="BL482" s="294"/>
      <c r="BM482" s="294"/>
      <c r="BN482" s="294"/>
      <c r="BO482" s="294"/>
    </row>
    <row r="483" hidden="1" outlineLevel="1">
      <c r="A483" s="294"/>
      <c r="B483" s="333"/>
      <c r="D483" s="134"/>
      <c r="E483" s="294"/>
      <c r="F483" s="307"/>
      <c r="G483" s="307"/>
      <c r="H483" s="285"/>
      <c r="I483" s="294"/>
      <c r="J483" s="294"/>
      <c r="N483" s="294"/>
      <c r="O483" s="294"/>
      <c r="P483" s="294"/>
      <c r="Q483" s="294"/>
      <c r="R483" s="294"/>
      <c r="S483" s="294"/>
      <c r="T483" s="294"/>
      <c r="U483" s="294"/>
      <c r="V483" s="294"/>
      <c r="W483" s="294"/>
      <c r="X483" s="294"/>
      <c r="Y483" s="294"/>
      <c r="Z483" s="294"/>
      <c r="AA483" s="294"/>
      <c r="AB483" s="294"/>
      <c r="AC483" s="294"/>
      <c r="AD483" s="294"/>
      <c r="AE483" s="294"/>
      <c r="AF483" s="294"/>
      <c r="AG483" s="294"/>
      <c r="AH483" s="294"/>
      <c r="AI483" s="294"/>
      <c r="AJ483" s="294"/>
      <c r="AK483" s="294"/>
      <c r="AL483" s="294"/>
      <c r="AM483" s="294"/>
      <c r="AN483" s="294"/>
      <c r="AO483" s="294"/>
      <c r="AP483" s="294"/>
      <c r="AQ483" s="294"/>
      <c r="AR483" s="294"/>
      <c r="AS483" s="294"/>
      <c r="AT483" s="294"/>
      <c r="AU483" s="294"/>
      <c r="AV483" s="294"/>
      <c r="AW483" s="294"/>
      <c r="AX483" s="294"/>
      <c r="AY483" s="294"/>
      <c r="AZ483" s="294"/>
      <c r="BA483" s="294"/>
      <c r="BB483" s="294"/>
      <c r="BC483" s="294"/>
      <c r="BD483" s="294"/>
      <c r="BE483" s="294"/>
      <c r="BF483" s="294"/>
      <c r="BG483" s="294"/>
      <c r="BH483" s="294"/>
      <c r="BI483" s="294"/>
      <c r="BJ483" s="294"/>
      <c r="BK483" s="294"/>
      <c r="BL483" s="294"/>
      <c r="BM483" s="294"/>
      <c r="BN483" s="294"/>
      <c r="BO483" s="294"/>
    </row>
    <row r="484" hidden="1" outlineLevel="1">
      <c r="A484" s="294"/>
      <c r="B484" s="333"/>
      <c r="D484" s="134"/>
      <c r="E484" s="294"/>
      <c r="F484" s="307"/>
      <c r="G484" s="307"/>
      <c r="H484" s="285"/>
      <c r="I484" s="294"/>
      <c r="J484" s="294"/>
      <c r="N484" s="294"/>
      <c r="O484" s="294"/>
      <c r="P484" s="294"/>
      <c r="Q484" s="294"/>
      <c r="R484" s="294"/>
      <c r="S484" s="294"/>
      <c r="T484" s="294"/>
      <c r="U484" s="294"/>
      <c r="V484" s="294"/>
      <c r="W484" s="294"/>
      <c r="X484" s="294"/>
      <c r="Y484" s="294"/>
      <c r="Z484" s="294"/>
      <c r="AA484" s="294"/>
      <c r="AB484" s="294"/>
      <c r="AC484" s="294"/>
      <c r="AD484" s="294"/>
      <c r="AE484" s="294"/>
      <c r="AF484" s="294"/>
      <c r="AG484" s="294"/>
      <c r="AH484" s="294"/>
      <c r="AI484" s="294"/>
      <c r="AJ484" s="294"/>
      <c r="AK484" s="294"/>
      <c r="AL484" s="294"/>
      <c r="AM484" s="294"/>
      <c r="AN484" s="294"/>
      <c r="AO484" s="294"/>
      <c r="AP484" s="294"/>
      <c r="AQ484" s="294"/>
      <c r="AR484" s="294"/>
      <c r="AS484" s="294"/>
      <c r="AT484" s="294"/>
      <c r="AU484" s="294"/>
      <c r="AV484" s="294"/>
      <c r="AW484" s="294"/>
      <c r="AX484" s="294"/>
      <c r="AY484" s="294"/>
      <c r="AZ484" s="294"/>
      <c r="BA484" s="294"/>
      <c r="BB484" s="294"/>
      <c r="BC484" s="294"/>
      <c r="BD484" s="294"/>
      <c r="BE484" s="294"/>
      <c r="BF484" s="294"/>
      <c r="BG484" s="294"/>
      <c r="BH484" s="294"/>
      <c r="BI484" s="294"/>
      <c r="BJ484" s="294"/>
      <c r="BK484" s="294"/>
      <c r="BL484" s="294"/>
      <c r="BM484" s="294"/>
      <c r="BN484" s="294"/>
      <c r="BO484" s="294"/>
    </row>
    <row r="485" hidden="1" outlineLevel="1">
      <c r="A485" s="294"/>
      <c r="B485" s="333"/>
      <c r="D485" s="134"/>
      <c r="E485" s="294"/>
      <c r="F485" s="307"/>
      <c r="G485" s="307"/>
      <c r="H485" s="285"/>
      <c r="I485" s="294"/>
      <c r="J485" s="294"/>
      <c r="N485" s="294"/>
      <c r="O485" s="294"/>
      <c r="P485" s="294"/>
      <c r="Q485" s="294"/>
      <c r="R485" s="294"/>
      <c r="S485" s="294"/>
      <c r="T485" s="294"/>
      <c r="U485" s="294"/>
      <c r="V485" s="294"/>
      <c r="W485" s="294"/>
      <c r="X485" s="294"/>
      <c r="Y485" s="294"/>
      <c r="Z485" s="294"/>
      <c r="AA485" s="294"/>
      <c r="AB485" s="294"/>
      <c r="AC485" s="294"/>
      <c r="AD485" s="294"/>
      <c r="AE485" s="294"/>
      <c r="AF485" s="294"/>
      <c r="AG485" s="294"/>
      <c r="AH485" s="294"/>
      <c r="AI485" s="294"/>
      <c r="AJ485" s="294"/>
      <c r="AK485" s="294"/>
      <c r="AL485" s="294"/>
      <c r="AM485" s="294"/>
      <c r="AN485" s="294"/>
      <c r="AO485" s="294"/>
      <c r="AP485" s="294"/>
      <c r="AQ485" s="294"/>
      <c r="AR485" s="294"/>
      <c r="AS485" s="294"/>
      <c r="AT485" s="294"/>
      <c r="AU485" s="294"/>
      <c r="AV485" s="294"/>
      <c r="AW485" s="294"/>
      <c r="AX485" s="294"/>
      <c r="AY485" s="294"/>
      <c r="AZ485" s="294"/>
      <c r="BA485" s="294"/>
      <c r="BB485" s="294"/>
      <c r="BC485" s="294"/>
      <c r="BD485" s="294"/>
      <c r="BE485" s="294"/>
      <c r="BF485" s="294"/>
      <c r="BG485" s="294"/>
      <c r="BH485" s="294"/>
      <c r="BI485" s="294"/>
      <c r="BJ485" s="294"/>
      <c r="BK485" s="294"/>
      <c r="BL485" s="294"/>
      <c r="BM485" s="294"/>
      <c r="BN485" s="294"/>
      <c r="BO485" s="294"/>
    </row>
    <row r="486" hidden="1" outlineLevel="1">
      <c r="A486" s="294"/>
      <c r="B486" s="333"/>
      <c r="D486" s="134"/>
      <c r="E486" s="294"/>
      <c r="F486" s="307"/>
      <c r="G486" s="307"/>
      <c r="H486" s="285"/>
      <c r="I486" s="294"/>
      <c r="J486" s="294"/>
      <c r="N486" s="294"/>
      <c r="O486" s="294"/>
      <c r="P486" s="294"/>
      <c r="Q486" s="294"/>
      <c r="R486" s="294"/>
      <c r="S486" s="294"/>
      <c r="T486" s="294"/>
      <c r="U486" s="294"/>
      <c r="V486" s="294"/>
      <c r="W486" s="294"/>
      <c r="X486" s="294"/>
      <c r="Y486" s="294"/>
      <c r="Z486" s="294"/>
      <c r="AA486" s="294"/>
      <c r="AB486" s="294"/>
      <c r="AC486" s="294"/>
      <c r="AD486" s="294"/>
      <c r="AE486" s="294"/>
      <c r="AF486" s="294"/>
      <c r="AG486" s="294"/>
      <c r="AH486" s="294"/>
      <c r="AI486" s="294"/>
      <c r="AJ486" s="294"/>
      <c r="AK486" s="294"/>
      <c r="AL486" s="294"/>
      <c r="AM486" s="294"/>
      <c r="AN486" s="294"/>
      <c r="AO486" s="294"/>
      <c r="AP486" s="294"/>
      <c r="AQ486" s="294"/>
      <c r="AR486" s="294"/>
      <c r="AS486" s="294"/>
      <c r="AT486" s="294"/>
      <c r="AU486" s="294"/>
      <c r="AV486" s="294"/>
      <c r="AW486" s="294"/>
      <c r="AX486" s="294"/>
      <c r="AY486" s="294"/>
      <c r="AZ486" s="294"/>
      <c r="BA486" s="294"/>
      <c r="BB486" s="294"/>
      <c r="BC486" s="294"/>
      <c r="BD486" s="294"/>
      <c r="BE486" s="294"/>
      <c r="BF486" s="294"/>
      <c r="BG486" s="294"/>
      <c r="BH486" s="294"/>
      <c r="BI486" s="294"/>
      <c r="BJ486" s="294"/>
      <c r="BK486" s="294"/>
      <c r="BL486" s="294"/>
      <c r="BM486" s="294"/>
      <c r="BN486" s="294"/>
      <c r="BO486" s="294"/>
    </row>
    <row r="487" hidden="1" outlineLevel="1">
      <c r="A487" s="294"/>
      <c r="B487" s="333"/>
      <c r="D487" s="134"/>
      <c r="E487" s="294"/>
      <c r="F487" s="307"/>
      <c r="G487" s="307"/>
      <c r="H487" s="285"/>
      <c r="I487" s="294"/>
      <c r="J487" s="294"/>
      <c r="N487" s="294"/>
      <c r="O487" s="294"/>
      <c r="P487" s="294"/>
      <c r="Q487" s="294"/>
      <c r="R487" s="294"/>
      <c r="S487" s="294"/>
      <c r="T487" s="294"/>
      <c r="U487" s="294"/>
      <c r="V487" s="294"/>
      <c r="W487" s="294"/>
      <c r="X487" s="294"/>
      <c r="Y487" s="294"/>
      <c r="Z487" s="294"/>
      <c r="AA487" s="294"/>
      <c r="AB487" s="294"/>
      <c r="AC487" s="294"/>
      <c r="AD487" s="294"/>
      <c r="AE487" s="294"/>
      <c r="AF487" s="294"/>
      <c r="AG487" s="294"/>
      <c r="AH487" s="294"/>
      <c r="AI487" s="294"/>
      <c r="AJ487" s="294"/>
      <c r="AK487" s="294"/>
      <c r="AL487" s="294"/>
      <c r="AM487" s="294"/>
      <c r="AN487" s="294"/>
      <c r="AO487" s="294"/>
      <c r="AP487" s="294"/>
      <c r="AQ487" s="294"/>
      <c r="AR487" s="294"/>
      <c r="AS487" s="294"/>
      <c r="AT487" s="294"/>
      <c r="AU487" s="294"/>
      <c r="AV487" s="294"/>
      <c r="AW487" s="294"/>
      <c r="AX487" s="294"/>
      <c r="AY487" s="294"/>
      <c r="AZ487" s="294"/>
      <c r="BA487" s="294"/>
      <c r="BB487" s="294"/>
      <c r="BC487" s="294"/>
      <c r="BD487" s="294"/>
      <c r="BE487" s="294"/>
      <c r="BF487" s="294"/>
      <c r="BG487" s="294"/>
      <c r="BH487" s="294"/>
      <c r="BI487" s="294"/>
      <c r="BJ487" s="294"/>
      <c r="BK487" s="294"/>
      <c r="BL487" s="294"/>
      <c r="BM487" s="294"/>
      <c r="BN487" s="294"/>
      <c r="BO487" s="294"/>
    </row>
    <row r="488" hidden="1" outlineLevel="1">
      <c r="A488" s="294"/>
      <c r="B488" s="333"/>
      <c r="D488" s="134"/>
      <c r="E488" s="294"/>
      <c r="F488" s="307"/>
      <c r="G488" s="307"/>
      <c r="H488" s="285"/>
      <c r="I488" s="294"/>
      <c r="J488" s="294"/>
      <c r="N488" s="294"/>
      <c r="O488" s="294"/>
      <c r="P488" s="294"/>
      <c r="Q488" s="294"/>
      <c r="R488" s="294"/>
      <c r="S488" s="294"/>
      <c r="T488" s="294"/>
      <c r="U488" s="294"/>
      <c r="V488" s="294"/>
      <c r="W488" s="294"/>
      <c r="X488" s="294"/>
      <c r="Y488" s="294"/>
      <c r="Z488" s="294"/>
      <c r="AA488" s="294"/>
      <c r="AB488" s="294"/>
      <c r="AC488" s="294"/>
      <c r="AD488" s="294"/>
      <c r="AE488" s="294"/>
      <c r="AF488" s="294"/>
      <c r="AG488" s="294"/>
      <c r="AH488" s="294"/>
      <c r="AI488" s="294"/>
      <c r="AJ488" s="294"/>
      <c r="AK488" s="294"/>
      <c r="AL488" s="294"/>
      <c r="AM488" s="294"/>
      <c r="AN488" s="294"/>
      <c r="AO488" s="294"/>
      <c r="AP488" s="294"/>
      <c r="AQ488" s="294"/>
      <c r="AR488" s="294"/>
      <c r="AS488" s="294"/>
      <c r="AT488" s="294"/>
      <c r="AU488" s="294"/>
      <c r="AV488" s="294"/>
      <c r="AW488" s="294"/>
      <c r="AX488" s="294"/>
      <c r="AY488" s="294"/>
      <c r="AZ488" s="294"/>
      <c r="BA488" s="294"/>
      <c r="BB488" s="294"/>
      <c r="BC488" s="294"/>
      <c r="BD488" s="294"/>
      <c r="BE488" s="294"/>
      <c r="BF488" s="294"/>
      <c r="BG488" s="294"/>
      <c r="BH488" s="294"/>
      <c r="BI488" s="294"/>
      <c r="BJ488" s="294"/>
      <c r="BK488" s="294"/>
      <c r="BL488" s="294"/>
      <c r="BM488" s="294"/>
      <c r="BN488" s="294"/>
      <c r="BO488" s="294"/>
    </row>
    <row r="489" hidden="1" outlineLevel="1">
      <c r="A489" s="294"/>
      <c r="B489" s="333"/>
      <c r="D489" s="134"/>
      <c r="E489" s="294"/>
      <c r="F489" s="307"/>
      <c r="G489" s="307"/>
      <c r="H489" s="285"/>
      <c r="I489" s="294"/>
      <c r="J489" s="294"/>
      <c r="N489" s="294"/>
      <c r="O489" s="294"/>
      <c r="P489" s="294"/>
      <c r="Q489" s="294"/>
      <c r="R489" s="294"/>
      <c r="S489" s="294"/>
      <c r="T489" s="294"/>
      <c r="U489" s="294"/>
      <c r="V489" s="294"/>
      <c r="W489" s="294"/>
      <c r="X489" s="294"/>
      <c r="Y489" s="294"/>
      <c r="Z489" s="294"/>
      <c r="AA489" s="294"/>
      <c r="AB489" s="294"/>
      <c r="AC489" s="294"/>
      <c r="AD489" s="294"/>
      <c r="AE489" s="294"/>
      <c r="AF489" s="294"/>
      <c r="AG489" s="294"/>
      <c r="AH489" s="294"/>
      <c r="AI489" s="294"/>
      <c r="AJ489" s="294"/>
      <c r="AK489" s="294"/>
      <c r="AL489" s="294"/>
      <c r="AM489" s="294"/>
      <c r="AN489" s="294"/>
      <c r="AO489" s="294"/>
      <c r="AP489" s="294"/>
      <c r="AQ489" s="294"/>
      <c r="AR489" s="294"/>
      <c r="AS489" s="294"/>
      <c r="AT489" s="294"/>
      <c r="AU489" s="294"/>
      <c r="AV489" s="294"/>
      <c r="AW489" s="294"/>
      <c r="AX489" s="294"/>
      <c r="AY489" s="294"/>
      <c r="AZ489" s="294"/>
      <c r="BA489" s="294"/>
      <c r="BB489" s="294"/>
      <c r="BC489" s="294"/>
      <c r="BD489" s="294"/>
      <c r="BE489" s="294"/>
      <c r="BF489" s="294"/>
      <c r="BG489" s="294"/>
      <c r="BH489" s="294"/>
      <c r="BI489" s="294"/>
      <c r="BJ489" s="294"/>
      <c r="BK489" s="294"/>
      <c r="BL489" s="294"/>
      <c r="BM489" s="294"/>
      <c r="BN489" s="294"/>
      <c r="BO489" s="294"/>
    </row>
    <row r="490" hidden="1" outlineLevel="1">
      <c r="A490" s="294"/>
      <c r="B490" s="333"/>
      <c r="D490" s="134"/>
      <c r="E490" s="294"/>
      <c r="F490" s="307"/>
      <c r="G490" s="307"/>
      <c r="H490" s="285"/>
      <c r="I490" s="294"/>
      <c r="J490" s="294"/>
      <c r="N490" s="294"/>
      <c r="O490" s="294"/>
      <c r="P490" s="294"/>
      <c r="Q490" s="294"/>
      <c r="R490" s="294"/>
      <c r="S490" s="294"/>
      <c r="T490" s="294"/>
      <c r="U490" s="294"/>
      <c r="V490" s="294"/>
      <c r="W490" s="294"/>
      <c r="X490" s="294"/>
      <c r="Y490" s="294"/>
      <c r="Z490" s="294"/>
      <c r="AA490" s="294"/>
      <c r="AB490" s="294"/>
      <c r="AC490" s="294"/>
      <c r="AD490" s="294"/>
      <c r="AE490" s="294"/>
      <c r="AF490" s="294"/>
      <c r="AG490" s="294"/>
      <c r="AH490" s="294"/>
      <c r="AI490" s="294"/>
      <c r="AJ490" s="294"/>
      <c r="AK490" s="294"/>
      <c r="AL490" s="294"/>
      <c r="AM490" s="294"/>
      <c r="AN490" s="294"/>
      <c r="AO490" s="294"/>
      <c r="AP490" s="294"/>
      <c r="AQ490" s="294"/>
      <c r="AR490" s="294"/>
      <c r="AS490" s="294"/>
      <c r="AT490" s="294"/>
      <c r="AU490" s="294"/>
      <c r="AV490" s="294"/>
      <c r="AW490" s="294"/>
      <c r="AX490" s="294"/>
      <c r="AY490" s="294"/>
      <c r="AZ490" s="294"/>
      <c r="BA490" s="294"/>
      <c r="BB490" s="294"/>
      <c r="BC490" s="294"/>
      <c r="BD490" s="294"/>
      <c r="BE490" s="294"/>
      <c r="BF490" s="294"/>
      <c r="BG490" s="294"/>
      <c r="BH490" s="294"/>
      <c r="BI490" s="294"/>
      <c r="BJ490" s="294"/>
      <c r="BK490" s="294"/>
      <c r="BL490" s="294"/>
      <c r="BM490" s="294"/>
      <c r="BN490" s="294"/>
      <c r="BO490" s="294"/>
    </row>
    <row r="491" hidden="1" outlineLevel="1">
      <c r="A491" s="294"/>
      <c r="B491" s="333"/>
      <c r="D491" s="134"/>
      <c r="E491" s="294"/>
      <c r="F491" s="307"/>
      <c r="G491" s="307"/>
      <c r="H491" s="285"/>
      <c r="I491" s="294"/>
      <c r="J491" s="294"/>
      <c r="N491" s="294"/>
      <c r="O491" s="294"/>
      <c r="P491" s="294"/>
      <c r="Q491" s="294"/>
      <c r="R491" s="294"/>
      <c r="S491" s="294"/>
      <c r="T491" s="294"/>
      <c r="U491" s="294"/>
      <c r="V491" s="294"/>
      <c r="W491" s="294"/>
      <c r="X491" s="294"/>
      <c r="Y491" s="294"/>
      <c r="Z491" s="294"/>
      <c r="AA491" s="294"/>
      <c r="AB491" s="294"/>
      <c r="AC491" s="294"/>
      <c r="AD491" s="294"/>
      <c r="AE491" s="294"/>
      <c r="AF491" s="294"/>
      <c r="AG491" s="294"/>
      <c r="AH491" s="294"/>
      <c r="AI491" s="294"/>
      <c r="AJ491" s="294"/>
      <c r="AK491" s="294"/>
      <c r="AL491" s="294"/>
      <c r="AM491" s="294"/>
      <c r="AN491" s="294"/>
      <c r="AO491" s="294"/>
      <c r="AP491" s="294"/>
      <c r="AQ491" s="294"/>
      <c r="AR491" s="294"/>
      <c r="AS491" s="294"/>
      <c r="AT491" s="294"/>
      <c r="AU491" s="294"/>
      <c r="AV491" s="294"/>
      <c r="AW491" s="294"/>
      <c r="AX491" s="294"/>
      <c r="AY491" s="294"/>
      <c r="AZ491" s="294"/>
      <c r="BA491" s="294"/>
      <c r="BB491" s="294"/>
      <c r="BC491" s="294"/>
      <c r="BD491" s="294"/>
      <c r="BE491" s="294"/>
      <c r="BF491" s="294"/>
      <c r="BG491" s="294"/>
      <c r="BH491" s="294"/>
      <c r="BI491" s="294"/>
      <c r="BJ491" s="294"/>
      <c r="BK491" s="294"/>
      <c r="BL491" s="294"/>
      <c r="BM491" s="294"/>
      <c r="BN491" s="294"/>
      <c r="BO491" s="294"/>
    </row>
    <row r="492" hidden="1" outlineLevel="1">
      <c r="A492" s="294"/>
      <c r="B492" s="333"/>
      <c r="D492" s="134"/>
      <c r="E492" s="294"/>
      <c r="F492" s="307"/>
      <c r="G492" s="307"/>
      <c r="H492" s="285"/>
      <c r="I492" s="294"/>
      <c r="J492" s="294"/>
      <c r="N492" s="294"/>
      <c r="O492" s="294"/>
      <c r="P492" s="294"/>
      <c r="Q492" s="294"/>
      <c r="R492" s="294"/>
      <c r="S492" s="294"/>
      <c r="T492" s="294"/>
      <c r="U492" s="294"/>
      <c r="V492" s="294"/>
      <c r="W492" s="294"/>
      <c r="X492" s="294"/>
      <c r="Y492" s="294"/>
      <c r="Z492" s="294"/>
      <c r="AA492" s="294"/>
      <c r="AB492" s="294"/>
      <c r="AC492" s="294"/>
      <c r="AD492" s="294"/>
      <c r="AE492" s="294"/>
      <c r="AF492" s="294"/>
      <c r="AG492" s="294"/>
      <c r="AH492" s="294"/>
      <c r="AI492" s="294"/>
      <c r="AJ492" s="294"/>
      <c r="AK492" s="294"/>
      <c r="AL492" s="294"/>
      <c r="AM492" s="294"/>
      <c r="AN492" s="294"/>
      <c r="AO492" s="294"/>
      <c r="AP492" s="294"/>
      <c r="AQ492" s="294"/>
      <c r="AR492" s="294"/>
      <c r="AS492" s="294"/>
      <c r="AT492" s="294"/>
      <c r="AU492" s="294"/>
      <c r="AV492" s="294"/>
      <c r="AW492" s="294"/>
      <c r="AX492" s="294"/>
      <c r="AY492" s="294"/>
      <c r="AZ492" s="294"/>
      <c r="BA492" s="294"/>
      <c r="BB492" s="294"/>
      <c r="BC492" s="294"/>
      <c r="BD492" s="294"/>
      <c r="BE492" s="294"/>
      <c r="BF492" s="294"/>
      <c r="BG492" s="294"/>
      <c r="BH492" s="294"/>
      <c r="BI492" s="294"/>
      <c r="BJ492" s="294"/>
      <c r="BK492" s="294"/>
      <c r="BL492" s="294"/>
      <c r="BM492" s="294"/>
      <c r="BN492" s="294"/>
      <c r="BO492" s="294"/>
    </row>
    <row r="493" hidden="1" outlineLevel="1">
      <c r="A493" s="294"/>
      <c r="B493" s="333"/>
      <c r="D493" s="134"/>
      <c r="E493" s="294"/>
      <c r="F493" s="307"/>
      <c r="G493" s="307"/>
      <c r="H493" s="285"/>
      <c r="I493" s="294"/>
      <c r="J493" s="294"/>
      <c r="N493" s="294"/>
      <c r="O493" s="294"/>
      <c r="P493" s="294"/>
      <c r="Q493" s="294"/>
      <c r="R493" s="294"/>
      <c r="S493" s="294"/>
      <c r="T493" s="294"/>
      <c r="U493" s="294"/>
      <c r="V493" s="294"/>
      <c r="W493" s="294"/>
      <c r="X493" s="294"/>
      <c r="Y493" s="294"/>
      <c r="Z493" s="294"/>
      <c r="AA493" s="294"/>
      <c r="AB493" s="294"/>
      <c r="AC493" s="294"/>
      <c r="AD493" s="294"/>
      <c r="AE493" s="294"/>
      <c r="AF493" s="294"/>
      <c r="AG493" s="294"/>
      <c r="AH493" s="294"/>
      <c r="AI493" s="294"/>
      <c r="AJ493" s="294"/>
      <c r="AK493" s="294"/>
      <c r="AL493" s="294"/>
      <c r="AM493" s="294"/>
      <c r="AN493" s="294"/>
      <c r="AO493" s="294"/>
      <c r="AP493" s="294"/>
      <c r="AQ493" s="294"/>
      <c r="AR493" s="294"/>
      <c r="AS493" s="294"/>
      <c r="AT493" s="294"/>
      <c r="AU493" s="294"/>
      <c r="AV493" s="294"/>
      <c r="AW493" s="294"/>
      <c r="AX493" s="294"/>
      <c r="AY493" s="294"/>
      <c r="AZ493" s="294"/>
      <c r="BA493" s="294"/>
      <c r="BB493" s="294"/>
      <c r="BC493" s="294"/>
      <c r="BD493" s="294"/>
      <c r="BE493" s="294"/>
      <c r="BF493" s="294"/>
      <c r="BG493" s="294"/>
      <c r="BH493" s="294"/>
      <c r="BI493" s="294"/>
      <c r="BJ493" s="294"/>
      <c r="BK493" s="294"/>
      <c r="BL493" s="294"/>
      <c r="BM493" s="294"/>
      <c r="BN493" s="294"/>
      <c r="BO493" s="294"/>
    </row>
    <row r="494" hidden="1" outlineLevel="1">
      <c r="A494" s="294"/>
      <c r="B494" s="333"/>
      <c r="D494" s="134"/>
      <c r="E494" s="294"/>
      <c r="F494" s="307"/>
      <c r="G494" s="307"/>
      <c r="H494" s="285"/>
      <c r="I494" s="294"/>
      <c r="J494" s="294"/>
      <c r="N494" s="294"/>
      <c r="O494" s="294"/>
      <c r="P494" s="294"/>
      <c r="Q494" s="294"/>
      <c r="R494" s="294"/>
      <c r="S494" s="294"/>
      <c r="T494" s="294"/>
      <c r="U494" s="294"/>
      <c r="V494" s="294"/>
      <c r="W494" s="294"/>
      <c r="X494" s="294"/>
      <c r="Y494" s="294"/>
      <c r="Z494" s="294"/>
      <c r="AA494" s="294"/>
      <c r="AB494" s="294"/>
      <c r="AC494" s="294"/>
      <c r="AD494" s="294"/>
      <c r="AE494" s="294"/>
      <c r="AF494" s="294"/>
      <c r="AG494" s="294"/>
      <c r="AH494" s="294"/>
      <c r="AI494" s="294"/>
      <c r="AJ494" s="294"/>
      <c r="AK494" s="294"/>
      <c r="AL494" s="294"/>
      <c r="AM494" s="294"/>
      <c r="AN494" s="294"/>
      <c r="AO494" s="294"/>
      <c r="AP494" s="294"/>
      <c r="AQ494" s="294"/>
      <c r="AR494" s="294"/>
      <c r="AS494" s="294"/>
      <c r="AT494" s="294"/>
      <c r="AU494" s="294"/>
      <c r="AV494" s="294"/>
      <c r="AW494" s="294"/>
      <c r="AX494" s="294"/>
      <c r="AY494" s="294"/>
      <c r="AZ494" s="294"/>
      <c r="BA494" s="294"/>
      <c r="BB494" s="294"/>
      <c r="BC494" s="294"/>
      <c r="BD494" s="294"/>
      <c r="BE494" s="294"/>
      <c r="BF494" s="294"/>
      <c r="BG494" s="294"/>
      <c r="BH494" s="294"/>
      <c r="BI494" s="294"/>
      <c r="BJ494" s="294"/>
      <c r="BK494" s="294"/>
      <c r="BL494" s="294"/>
      <c r="BM494" s="294"/>
      <c r="BN494" s="294"/>
      <c r="BO494" s="294"/>
    </row>
    <row r="495" hidden="1" outlineLevel="1">
      <c r="A495" s="294"/>
      <c r="B495" s="333"/>
      <c r="D495" s="134"/>
      <c r="E495" s="294"/>
      <c r="F495" s="307"/>
      <c r="G495" s="307"/>
      <c r="H495" s="285"/>
      <c r="I495" s="294"/>
      <c r="J495" s="294"/>
      <c r="N495" s="294"/>
      <c r="O495" s="294"/>
      <c r="P495" s="294"/>
      <c r="Q495" s="294"/>
      <c r="R495" s="294"/>
      <c r="S495" s="294"/>
      <c r="T495" s="294"/>
      <c r="U495" s="294"/>
      <c r="V495" s="294"/>
      <c r="W495" s="294"/>
      <c r="X495" s="294"/>
      <c r="Y495" s="294"/>
      <c r="Z495" s="294"/>
      <c r="AA495" s="294"/>
      <c r="AB495" s="294"/>
      <c r="AC495" s="294"/>
      <c r="AD495" s="294"/>
      <c r="AE495" s="294"/>
      <c r="AF495" s="294"/>
      <c r="AG495" s="294"/>
      <c r="AH495" s="294"/>
      <c r="AI495" s="294"/>
      <c r="AJ495" s="294"/>
      <c r="AK495" s="294"/>
      <c r="AL495" s="294"/>
      <c r="AM495" s="294"/>
      <c r="AN495" s="294"/>
      <c r="AO495" s="294"/>
      <c r="AP495" s="294"/>
      <c r="AQ495" s="294"/>
      <c r="AR495" s="294"/>
      <c r="AS495" s="294"/>
      <c r="AT495" s="294"/>
      <c r="AU495" s="294"/>
      <c r="AV495" s="294"/>
      <c r="AW495" s="294"/>
      <c r="AX495" s="294"/>
      <c r="AY495" s="294"/>
      <c r="AZ495" s="294"/>
      <c r="BA495" s="294"/>
      <c r="BB495" s="294"/>
      <c r="BC495" s="294"/>
      <c r="BD495" s="294"/>
      <c r="BE495" s="294"/>
      <c r="BF495" s="294"/>
      <c r="BG495" s="294"/>
      <c r="BH495" s="294"/>
      <c r="BI495" s="294"/>
      <c r="BJ495" s="294"/>
      <c r="BK495" s="294"/>
      <c r="BL495" s="294"/>
      <c r="BM495" s="294"/>
      <c r="BN495" s="294"/>
      <c r="BO495" s="294"/>
    </row>
    <row r="496" hidden="1" outlineLevel="1">
      <c r="A496" s="294"/>
      <c r="B496" s="333"/>
      <c r="D496" s="134"/>
      <c r="E496" s="294"/>
      <c r="F496" s="307"/>
      <c r="G496" s="307"/>
      <c r="H496" s="285"/>
      <c r="I496" s="294"/>
      <c r="J496" s="294"/>
      <c r="N496" s="294"/>
      <c r="O496" s="294"/>
      <c r="P496" s="294"/>
      <c r="Q496" s="294"/>
      <c r="R496" s="294"/>
      <c r="S496" s="294"/>
      <c r="T496" s="294"/>
      <c r="U496" s="294"/>
      <c r="V496" s="294"/>
      <c r="W496" s="294"/>
      <c r="X496" s="294"/>
      <c r="Y496" s="294"/>
      <c r="Z496" s="294"/>
      <c r="AA496" s="294"/>
      <c r="AB496" s="294"/>
      <c r="AC496" s="294"/>
      <c r="AD496" s="294"/>
      <c r="AE496" s="294"/>
      <c r="AF496" s="294"/>
      <c r="AG496" s="294"/>
      <c r="AH496" s="294"/>
      <c r="AI496" s="294"/>
      <c r="AJ496" s="294"/>
      <c r="AK496" s="294"/>
      <c r="AL496" s="294"/>
      <c r="AM496" s="294"/>
      <c r="AN496" s="294"/>
      <c r="AO496" s="294"/>
      <c r="AP496" s="294"/>
      <c r="AQ496" s="294"/>
      <c r="AR496" s="294"/>
      <c r="AS496" s="294"/>
      <c r="AT496" s="294"/>
      <c r="AU496" s="294"/>
      <c r="AV496" s="294"/>
      <c r="AW496" s="294"/>
      <c r="AX496" s="294"/>
      <c r="AY496" s="294"/>
      <c r="AZ496" s="294"/>
      <c r="BA496" s="294"/>
      <c r="BB496" s="294"/>
      <c r="BC496" s="294"/>
      <c r="BD496" s="294"/>
      <c r="BE496" s="294"/>
      <c r="BF496" s="294"/>
      <c r="BG496" s="294"/>
      <c r="BH496" s="294"/>
      <c r="BI496" s="294"/>
      <c r="BJ496" s="294"/>
      <c r="BK496" s="294"/>
      <c r="BL496" s="294"/>
      <c r="BM496" s="294"/>
      <c r="BN496" s="294"/>
      <c r="BO496" s="294"/>
    </row>
    <row r="497" hidden="1" outlineLevel="1">
      <c r="A497" s="294"/>
      <c r="B497" s="333"/>
      <c r="D497" s="134"/>
      <c r="E497" s="294"/>
      <c r="F497" s="307"/>
      <c r="G497" s="307"/>
      <c r="H497" s="285"/>
      <c r="I497" s="294"/>
      <c r="J497" s="294"/>
      <c r="N497" s="294"/>
      <c r="O497" s="294"/>
      <c r="P497" s="294"/>
      <c r="Q497" s="294"/>
      <c r="R497" s="294"/>
      <c r="S497" s="294"/>
      <c r="T497" s="294"/>
      <c r="U497" s="294"/>
      <c r="V497" s="294"/>
      <c r="W497" s="294"/>
      <c r="X497" s="294"/>
      <c r="Y497" s="294"/>
      <c r="Z497" s="294"/>
      <c r="AA497" s="294"/>
      <c r="AB497" s="294"/>
      <c r="AC497" s="294"/>
      <c r="AD497" s="294"/>
      <c r="AE497" s="294"/>
      <c r="AF497" s="294"/>
      <c r="AG497" s="294"/>
      <c r="AH497" s="294"/>
      <c r="AI497" s="294"/>
      <c r="AJ497" s="294"/>
      <c r="AK497" s="294"/>
      <c r="AL497" s="294"/>
      <c r="AM497" s="294"/>
      <c r="AN497" s="294"/>
      <c r="AO497" s="294"/>
      <c r="AP497" s="294"/>
      <c r="AQ497" s="294"/>
      <c r="AR497" s="294"/>
      <c r="AS497" s="294"/>
      <c r="AT497" s="294"/>
      <c r="AU497" s="294"/>
      <c r="AV497" s="294"/>
      <c r="AW497" s="294"/>
      <c r="AX497" s="294"/>
      <c r="AY497" s="294"/>
      <c r="AZ497" s="294"/>
      <c r="BA497" s="294"/>
      <c r="BB497" s="294"/>
      <c r="BC497" s="294"/>
      <c r="BD497" s="294"/>
      <c r="BE497" s="294"/>
      <c r="BF497" s="294"/>
      <c r="BG497" s="294"/>
      <c r="BH497" s="294"/>
      <c r="BI497" s="294"/>
      <c r="BJ497" s="294"/>
      <c r="BK497" s="294"/>
      <c r="BL497" s="294"/>
      <c r="BM497" s="294"/>
      <c r="BN497" s="294"/>
      <c r="BO497" s="294"/>
    </row>
    <row r="498" hidden="1" outlineLevel="1">
      <c r="A498" s="294"/>
      <c r="B498" s="333"/>
      <c r="D498" s="134"/>
      <c r="E498" s="294"/>
      <c r="F498" s="307"/>
      <c r="G498" s="307"/>
      <c r="H498" s="285"/>
      <c r="I498" s="294"/>
      <c r="J498" s="294"/>
      <c r="N498" s="294"/>
      <c r="O498" s="294"/>
      <c r="P498" s="294"/>
      <c r="Q498" s="294"/>
      <c r="R498" s="294"/>
      <c r="S498" s="294"/>
      <c r="T498" s="294"/>
      <c r="U498" s="294"/>
      <c r="V498" s="294"/>
      <c r="W498" s="294"/>
      <c r="X498" s="294"/>
      <c r="Y498" s="294"/>
      <c r="Z498" s="294"/>
      <c r="AA498" s="294"/>
      <c r="AB498" s="294"/>
      <c r="AC498" s="294"/>
      <c r="AD498" s="294"/>
      <c r="AE498" s="294"/>
      <c r="AF498" s="294"/>
      <c r="AG498" s="294"/>
      <c r="AH498" s="294"/>
      <c r="AI498" s="294"/>
      <c r="AJ498" s="294"/>
      <c r="AK498" s="294"/>
      <c r="AL498" s="294"/>
      <c r="AM498" s="294"/>
      <c r="AN498" s="294"/>
      <c r="AO498" s="294"/>
      <c r="AP498" s="294"/>
      <c r="AQ498" s="294"/>
      <c r="AR498" s="294"/>
      <c r="AS498" s="294"/>
      <c r="AT498" s="294"/>
      <c r="AU498" s="294"/>
      <c r="AV498" s="294"/>
      <c r="AW498" s="294"/>
      <c r="AX498" s="294"/>
      <c r="AY498" s="294"/>
      <c r="AZ498" s="294"/>
      <c r="BA498" s="294"/>
      <c r="BB498" s="294"/>
      <c r="BC498" s="294"/>
      <c r="BD498" s="294"/>
      <c r="BE498" s="294"/>
      <c r="BF498" s="294"/>
      <c r="BG498" s="294"/>
      <c r="BH498" s="294"/>
      <c r="BI498" s="294"/>
      <c r="BJ498" s="294"/>
      <c r="BK498" s="294"/>
      <c r="BL498" s="294"/>
      <c r="BM498" s="294"/>
      <c r="BN498" s="294"/>
      <c r="BO498" s="294"/>
    </row>
    <row r="499" hidden="1" outlineLevel="1">
      <c r="A499" s="294"/>
      <c r="B499" s="333"/>
      <c r="D499" s="134"/>
      <c r="E499" s="294"/>
      <c r="F499" s="307"/>
      <c r="G499" s="307"/>
      <c r="H499" s="285"/>
      <c r="I499" s="294"/>
      <c r="J499" s="294"/>
      <c r="N499" s="294"/>
      <c r="O499" s="294"/>
      <c r="P499" s="294"/>
      <c r="Q499" s="294"/>
      <c r="R499" s="294"/>
      <c r="S499" s="294"/>
      <c r="T499" s="294"/>
      <c r="U499" s="294"/>
      <c r="V499" s="294"/>
      <c r="W499" s="294"/>
      <c r="X499" s="294"/>
      <c r="Y499" s="294"/>
      <c r="Z499" s="294"/>
      <c r="AA499" s="294"/>
      <c r="AB499" s="294"/>
      <c r="AC499" s="294"/>
      <c r="AD499" s="294"/>
      <c r="AE499" s="294"/>
      <c r="AF499" s="294"/>
      <c r="AG499" s="294"/>
      <c r="AH499" s="294"/>
      <c r="AI499" s="294"/>
      <c r="AJ499" s="294"/>
      <c r="AK499" s="294"/>
      <c r="AL499" s="294"/>
      <c r="AM499" s="294"/>
      <c r="AN499" s="294"/>
      <c r="AO499" s="294"/>
      <c r="AP499" s="294"/>
      <c r="AQ499" s="294"/>
      <c r="AR499" s="294"/>
      <c r="AS499" s="294"/>
      <c r="AT499" s="294"/>
      <c r="AU499" s="294"/>
      <c r="AV499" s="294"/>
      <c r="AW499" s="294"/>
      <c r="AX499" s="294"/>
      <c r="AY499" s="294"/>
      <c r="AZ499" s="294"/>
      <c r="BA499" s="294"/>
      <c r="BB499" s="294"/>
      <c r="BC499" s="294"/>
      <c r="BD499" s="294"/>
      <c r="BE499" s="294"/>
      <c r="BF499" s="294"/>
      <c r="BG499" s="294"/>
      <c r="BH499" s="294"/>
      <c r="BI499" s="294"/>
      <c r="BJ499" s="294"/>
      <c r="BK499" s="294"/>
      <c r="BL499" s="294"/>
      <c r="BM499" s="294"/>
      <c r="BN499" s="294"/>
      <c r="BO499" s="294"/>
    </row>
    <row r="500" hidden="1" outlineLevel="1">
      <c r="A500" s="294"/>
      <c r="B500" s="333"/>
      <c r="D500" s="134"/>
      <c r="E500" s="294"/>
      <c r="F500" s="307"/>
      <c r="G500" s="307"/>
      <c r="H500" s="285"/>
      <c r="I500" s="294"/>
      <c r="J500" s="294"/>
      <c r="N500" s="294"/>
      <c r="O500" s="294"/>
      <c r="P500" s="294"/>
      <c r="Q500" s="294"/>
      <c r="R500" s="294"/>
      <c r="S500" s="294"/>
      <c r="T500" s="294"/>
      <c r="U500" s="294"/>
      <c r="V500" s="294"/>
      <c r="W500" s="294"/>
      <c r="X500" s="294"/>
      <c r="Y500" s="294"/>
      <c r="Z500" s="294"/>
      <c r="AA500" s="294"/>
      <c r="AB500" s="294"/>
      <c r="AC500" s="294"/>
      <c r="AD500" s="294"/>
      <c r="AE500" s="294"/>
      <c r="AF500" s="294"/>
      <c r="AG500" s="294"/>
      <c r="AH500" s="294"/>
      <c r="AI500" s="294"/>
      <c r="AJ500" s="294"/>
      <c r="AK500" s="294"/>
      <c r="AL500" s="294"/>
      <c r="AM500" s="294"/>
      <c r="AN500" s="294"/>
      <c r="AO500" s="294"/>
      <c r="AP500" s="294"/>
      <c r="AQ500" s="294"/>
      <c r="AR500" s="294"/>
      <c r="AS500" s="294"/>
      <c r="AT500" s="294"/>
      <c r="AU500" s="294"/>
      <c r="AV500" s="294"/>
      <c r="AW500" s="294"/>
      <c r="AX500" s="294"/>
      <c r="AY500" s="294"/>
      <c r="AZ500" s="294"/>
      <c r="BA500" s="294"/>
      <c r="BB500" s="294"/>
      <c r="BC500" s="294"/>
      <c r="BD500" s="294"/>
      <c r="BE500" s="294"/>
      <c r="BF500" s="294"/>
      <c r="BG500" s="294"/>
      <c r="BH500" s="294"/>
      <c r="BI500" s="294"/>
      <c r="BJ500" s="294"/>
      <c r="BK500" s="294"/>
      <c r="BL500" s="294"/>
      <c r="BM500" s="294"/>
      <c r="BN500" s="294"/>
      <c r="BO500" s="294"/>
    </row>
    <row r="501" hidden="1" outlineLevel="1">
      <c r="A501" s="294"/>
      <c r="B501" s="333"/>
      <c r="D501" s="134"/>
      <c r="E501" s="294"/>
      <c r="F501" s="307"/>
      <c r="G501" s="307"/>
      <c r="H501" s="285"/>
      <c r="I501" s="294"/>
      <c r="J501" s="294"/>
      <c r="N501" s="294"/>
      <c r="O501" s="294"/>
      <c r="P501" s="294"/>
      <c r="Q501" s="294"/>
      <c r="R501" s="294"/>
      <c r="S501" s="294"/>
      <c r="T501" s="294"/>
      <c r="U501" s="294"/>
      <c r="V501" s="294"/>
      <c r="W501" s="294"/>
      <c r="X501" s="294"/>
      <c r="Y501" s="294"/>
      <c r="Z501" s="294"/>
      <c r="AA501" s="294"/>
      <c r="AB501" s="294"/>
      <c r="AC501" s="294"/>
      <c r="AD501" s="294"/>
      <c r="AE501" s="294"/>
      <c r="AF501" s="294"/>
      <c r="AG501" s="294"/>
      <c r="AH501" s="294"/>
      <c r="AI501" s="294"/>
      <c r="AJ501" s="294"/>
      <c r="AK501" s="294"/>
      <c r="AL501" s="294"/>
      <c r="AM501" s="294"/>
      <c r="AN501" s="294"/>
      <c r="AO501" s="294"/>
      <c r="AP501" s="294"/>
      <c r="AQ501" s="294"/>
      <c r="AR501" s="294"/>
      <c r="AS501" s="294"/>
      <c r="AT501" s="294"/>
      <c r="AU501" s="294"/>
      <c r="AV501" s="294"/>
      <c r="AW501" s="294"/>
      <c r="AX501" s="294"/>
      <c r="AY501" s="294"/>
      <c r="AZ501" s="294"/>
      <c r="BA501" s="294"/>
      <c r="BB501" s="294"/>
      <c r="BC501" s="294"/>
      <c r="BD501" s="294"/>
      <c r="BE501" s="294"/>
      <c r="BF501" s="294"/>
      <c r="BG501" s="294"/>
      <c r="BH501" s="294"/>
      <c r="BI501" s="294"/>
      <c r="BJ501" s="294"/>
      <c r="BK501" s="294"/>
      <c r="BL501" s="294"/>
      <c r="BM501" s="294"/>
      <c r="BN501" s="294"/>
      <c r="BO501" s="294"/>
    </row>
    <row r="502" hidden="1" outlineLevel="1">
      <c r="A502" s="294"/>
      <c r="B502" s="333"/>
      <c r="D502" s="134"/>
      <c r="E502" s="294"/>
      <c r="F502" s="307"/>
      <c r="G502" s="307"/>
      <c r="H502" s="285"/>
      <c r="I502" s="294"/>
      <c r="J502" s="294"/>
      <c r="N502" s="294"/>
      <c r="O502" s="294"/>
      <c r="P502" s="294"/>
      <c r="Q502" s="294"/>
      <c r="R502" s="294"/>
      <c r="S502" s="294"/>
      <c r="T502" s="294"/>
      <c r="U502" s="294"/>
      <c r="V502" s="294"/>
      <c r="W502" s="294"/>
      <c r="X502" s="294"/>
      <c r="Y502" s="294"/>
      <c r="Z502" s="294"/>
      <c r="AA502" s="294"/>
      <c r="AB502" s="294"/>
      <c r="AC502" s="294"/>
      <c r="AD502" s="294"/>
      <c r="AE502" s="294"/>
      <c r="AF502" s="294"/>
      <c r="AG502" s="294"/>
      <c r="AH502" s="294"/>
      <c r="AI502" s="294"/>
      <c r="AJ502" s="294"/>
      <c r="AK502" s="294"/>
      <c r="AL502" s="294"/>
      <c r="AM502" s="294"/>
      <c r="AN502" s="294"/>
      <c r="AO502" s="294"/>
      <c r="AP502" s="294"/>
      <c r="AQ502" s="294"/>
      <c r="AR502" s="294"/>
      <c r="AS502" s="294"/>
      <c r="AT502" s="294"/>
      <c r="AU502" s="294"/>
      <c r="AV502" s="294"/>
      <c r="AW502" s="294"/>
      <c r="AX502" s="294"/>
      <c r="AY502" s="294"/>
      <c r="AZ502" s="294"/>
      <c r="BA502" s="294"/>
      <c r="BB502" s="294"/>
      <c r="BC502" s="294"/>
      <c r="BD502" s="294"/>
      <c r="BE502" s="294"/>
      <c r="BF502" s="294"/>
      <c r="BG502" s="294"/>
      <c r="BH502" s="294"/>
      <c r="BI502" s="294"/>
      <c r="BJ502" s="294"/>
      <c r="BK502" s="294"/>
      <c r="BL502" s="294"/>
      <c r="BM502" s="294"/>
      <c r="BN502" s="294"/>
      <c r="BO502" s="294"/>
    </row>
    <row r="503" hidden="1" outlineLevel="1">
      <c r="A503" s="294"/>
      <c r="B503" s="333"/>
      <c r="D503" s="134"/>
      <c r="E503" s="294"/>
      <c r="F503" s="307"/>
      <c r="G503" s="307"/>
      <c r="H503" s="285"/>
      <c r="I503" s="294"/>
      <c r="J503" s="294"/>
      <c r="N503" s="294"/>
      <c r="O503" s="294"/>
      <c r="P503" s="294"/>
      <c r="Q503" s="294"/>
      <c r="R503" s="294"/>
      <c r="S503" s="294"/>
      <c r="T503" s="294"/>
      <c r="U503" s="294"/>
      <c r="V503" s="294"/>
      <c r="W503" s="294"/>
      <c r="X503" s="294"/>
      <c r="Y503" s="294"/>
      <c r="Z503" s="294"/>
      <c r="AA503" s="294"/>
      <c r="AB503" s="294"/>
      <c r="AC503" s="294"/>
      <c r="AD503" s="294"/>
      <c r="AE503" s="294"/>
      <c r="AF503" s="294"/>
      <c r="AG503" s="294"/>
      <c r="AH503" s="294"/>
      <c r="AI503" s="294"/>
      <c r="AJ503" s="294"/>
      <c r="AK503" s="294"/>
      <c r="AL503" s="294"/>
      <c r="AM503" s="294"/>
      <c r="AN503" s="294"/>
      <c r="AO503" s="294"/>
      <c r="AP503" s="294"/>
      <c r="AQ503" s="294"/>
      <c r="AR503" s="294"/>
      <c r="AS503" s="294"/>
      <c r="AT503" s="294"/>
      <c r="AU503" s="294"/>
      <c r="AV503" s="294"/>
      <c r="AW503" s="294"/>
      <c r="AX503" s="294"/>
      <c r="AY503" s="294"/>
      <c r="AZ503" s="294"/>
      <c r="BA503" s="294"/>
      <c r="BB503" s="294"/>
      <c r="BC503" s="294"/>
      <c r="BD503" s="294"/>
      <c r="BE503" s="294"/>
      <c r="BF503" s="294"/>
      <c r="BG503" s="294"/>
      <c r="BH503" s="294"/>
      <c r="BI503" s="294"/>
      <c r="BJ503" s="294"/>
      <c r="BK503" s="294"/>
      <c r="BL503" s="294"/>
      <c r="BM503" s="294"/>
      <c r="BN503" s="294"/>
      <c r="BO503" s="294"/>
    </row>
    <row r="504" hidden="1" outlineLevel="1">
      <c r="A504" s="294"/>
      <c r="B504" s="333"/>
      <c r="D504" s="134"/>
      <c r="E504" s="294"/>
      <c r="F504" s="307"/>
      <c r="G504" s="307"/>
      <c r="H504" s="285"/>
      <c r="I504" s="294"/>
      <c r="J504" s="294"/>
      <c r="N504" s="294"/>
      <c r="O504" s="294"/>
      <c r="P504" s="294"/>
      <c r="Q504" s="294"/>
      <c r="R504" s="294"/>
      <c r="S504" s="294"/>
      <c r="T504" s="294"/>
      <c r="U504" s="294"/>
      <c r="V504" s="294"/>
      <c r="W504" s="294"/>
      <c r="X504" s="294"/>
      <c r="Y504" s="294"/>
      <c r="Z504" s="294"/>
      <c r="AA504" s="294"/>
      <c r="AB504" s="294"/>
      <c r="AC504" s="294"/>
      <c r="AD504" s="294"/>
      <c r="AE504" s="294"/>
      <c r="AF504" s="294"/>
      <c r="AG504" s="294"/>
      <c r="AH504" s="294"/>
      <c r="AI504" s="294"/>
      <c r="AJ504" s="294"/>
      <c r="AK504" s="294"/>
      <c r="AL504" s="294"/>
      <c r="AM504" s="294"/>
      <c r="AN504" s="294"/>
      <c r="AO504" s="294"/>
      <c r="AP504" s="294"/>
      <c r="AQ504" s="294"/>
      <c r="AR504" s="294"/>
      <c r="AS504" s="294"/>
      <c r="AT504" s="294"/>
      <c r="AU504" s="294"/>
      <c r="AV504" s="294"/>
      <c r="AW504" s="294"/>
      <c r="AX504" s="294"/>
      <c r="AY504" s="294"/>
      <c r="AZ504" s="294"/>
      <c r="BA504" s="294"/>
      <c r="BB504" s="294"/>
      <c r="BC504" s="294"/>
      <c r="BD504" s="294"/>
      <c r="BE504" s="294"/>
      <c r="BF504" s="294"/>
      <c r="BG504" s="294"/>
      <c r="BH504" s="294"/>
      <c r="BI504" s="294"/>
      <c r="BJ504" s="294"/>
      <c r="BK504" s="294"/>
      <c r="BL504" s="294"/>
      <c r="BM504" s="294"/>
      <c r="BN504" s="294"/>
      <c r="BO504" s="294"/>
    </row>
    <row r="505" hidden="1" outlineLevel="1">
      <c r="A505" s="294"/>
      <c r="B505" s="333"/>
      <c r="D505" s="134"/>
      <c r="E505" s="294"/>
      <c r="F505" s="307"/>
      <c r="G505" s="307"/>
      <c r="H505" s="285"/>
      <c r="I505" s="294"/>
      <c r="J505" s="294"/>
      <c r="N505" s="294"/>
      <c r="O505" s="294"/>
      <c r="P505" s="294"/>
      <c r="Q505" s="294"/>
      <c r="R505" s="294"/>
      <c r="S505" s="294"/>
      <c r="T505" s="294"/>
      <c r="U505" s="294"/>
      <c r="V505" s="294"/>
      <c r="W505" s="294"/>
      <c r="X505" s="294"/>
      <c r="Y505" s="294"/>
      <c r="Z505" s="294"/>
      <c r="AA505" s="294"/>
      <c r="AB505" s="294"/>
      <c r="AC505" s="294"/>
      <c r="AD505" s="294"/>
      <c r="AE505" s="294"/>
      <c r="AF505" s="294"/>
      <c r="AG505" s="294"/>
      <c r="AH505" s="294"/>
      <c r="AI505" s="294"/>
      <c r="AJ505" s="294"/>
      <c r="AK505" s="294"/>
      <c r="AL505" s="294"/>
      <c r="AM505" s="294"/>
      <c r="AN505" s="294"/>
      <c r="AO505" s="294"/>
      <c r="AP505" s="294"/>
      <c r="AQ505" s="294"/>
      <c r="AR505" s="294"/>
      <c r="AS505" s="294"/>
      <c r="AT505" s="294"/>
      <c r="AU505" s="294"/>
      <c r="AV505" s="294"/>
      <c r="AW505" s="294"/>
      <c r="AX505" s="294"/>
      <c r="AY505" s="294"/>
      <c r="AZ505" s="294"/>
      <c r="BA505" s="294"/>
      <c r="BB505" s="294"/>
      <c r="BC505" s="294"/>
      <c r="BD505" s="294"/>
      <c r="BE505" s="294"/>
      <c r="BF505" s="294"/>
      <c r="BG505" s="294"/>
      <c r="BH505" s="294"/>
      <c r="BI505" s="294"/>
      <c r="BJ505" s="294"/>
      <c r="BK505" s="294"/>
      <c r="BL505" s="294"/>
      <c r="BM505" s="294"/>
      <c r="BN505" s="294"/>
      <c r="BO505" s="294"/>
    </row>
    <row r="506" hidden="1" outlineLevel="1">
      <c r="A506" s="294"/>
      <c r="B506" s="333"/>
      <c r="D506" s="134"/>
      <c r="E506" s="294"/>
      <c r="F506" s="307"/>
      <c r="G506" s="307"/>
      <c r="H506" s="285"/>
      <c r="I506" s="294"/>
      <c r="J506" s="294"/>
      <c r="N506" s="294"/>
      <c r="O506" s="294"/>
      <c r="P506" s="294"/>
      <c r="Q506" s="294"/>
      <c r="R506" s="294"/>
      <c r="S506" s="294"/>
      <c r="T506" s="294"/>
      <c r="U506" s="294"/>
      <c r="V506" s="294"/>
      <c r="W506" s="294"/>
      <c r="X506" s="294"/>
      <c r="Y506" s="294"/>
      <c r="Z506" s="294"/>
      <c r="AA506" s="294"/>
      <c r="AB506" s="294"/>
      <c r="AC506" s="294"/>
      <c r="AD506" s="294"/>
      <c r="AE506" s="294"/>
      <c r="AF506" s="294"/>
      <c r="AG506" s="294"/>
      <c r="AH506" s="294"/>
      <c r="AI506" s="294"/>
      <c r="AJ506" s="294"/>
      <c r="AK506" s="294"/>
      <c r="AL506" s="294"/>
      <c r="AM506" s="294"/>
      <c r="AN506" s="294"/>
      <c r="AO506" s="294"/>
      <c r="AP506" s="294"/>
      <c r="AQ506" s="294"/>
      <c r="AR506" s="294"/>
      <c r="AS506" s="294"/>
      <c r="AT506" s="294"/>
      <c r="AU506" s="294"/>
      <c r="AV506" s="294"/>
      <c r="AW506" s="294"/>
      <c r="AX506" s="294"/>
      <c r="AY506" s="294"/>
      <c r="AZ506" s="294"/>
      <c r="BA506" s="294"/>
      <c r="BB506" s="294"/>
      <c r="BC506" s="294"/>
      <c r="BD506" s="294"/>
      <c r="BE506" s="294"/>
      <c r="BF506" s="294"/>
      <c r="BG506" s="294"/>
      <c r="BH506" s="294"/>
      <c r="BI506" s="294"/>
      <c r="BJ506" s="294"/>
      <c r="BK506" s="294"/>
      <c r="BL506" s="294"/>
      <c r="BM506" s="294"/>
      <c r="BN506" s="294"/>
      <c r="BO506" s="294"/>
    </row>
    <row r="507" hidden="1" outlineLevel="1">
      <c r="A507" s="294"/>
      <c r="B507" s="333"/>
      <c r="D507" s="134"/>
      <c r="E507" s="294"/>
      <c r="F507" s="307"/>
      <c r="G507" s="307"/>
      <c r="H507" s="285"/>
      <c r="I507" s="294"/>
      <c r="J507" s="294"/>
      <c r="N507" s="294"/>
      <c r="O507" s="294"/>
      <c r="P507" s="294"/>
      <c r="Q507" s="294"/>
      <c r="R507" s="294"/>
      <c r="S507" s="294"/>
      <c r="T507" s="294"/>
      <c r="U507" s="294"/>
      <c r="V507" s="294"/>
      <c r="W507" s="294"/>
      <c r="X507" s="294"/>
      <c r="Y507" s="294"/>
      <c r="Z507" s="294"/>
      <c r="AA507" s="294"/>
      <c r="AB507" s="294"/>
      <c r="AC507" s="294"/>
      <c r="AD507" s="294"/>
      <c r="AE507" s="294"/>
      <c r="AF507" s="294"/>
      <c r="AG507" s="294"/>
      <c r="AH507" s="294"/>
      <c r="AI507" s="294"/>
      <c r="AJ507" s="294"/>
      <c r="AK507" s="294"/>
      <c r="AL507" s="294"/>
      <c r="AM507" s="294"/>
      <c r="AN507" s="294"/>
      <c r="AO507" s="294"/>
      <c r="AP507" s="294"/>
      <c r="AQ507" s="294"/>
      <c r="AR507" s="294"/>
      <c r="AS507" s="294"/>
      <c r="AT507" s="294"/>
      <c r="AU507" s="294"/>
      <c r="AV507" s="294"/>
      <c r="AW507" s="294"/>
      <c r="AX507" s="294"/>
      <c r="AY507" s="294"/>
      <c r="AZ507" s="294"/>
      <c r="BA507" s="294"/>
      <c r="BB507" s="294"/>
      <c r="BC507" s="294"/>
      <c r="BD507" s="294"/>
      <c r="BE507" s="294"/>
      <c r="BF507" s="294"/>
      <c r="BG507" s="294"/>
      <c r="BH507" s="294"/>
      <c r="BI507" s="294"/>
      <c r="BJ507" s="294"/>
      <c r="BK507" s="294"/>
      <c r="BL507" s="294"/>
      <c r="BM507" s="294"/>
      <c r="BN507" s="294"/>
      <c r="BO507" s="294"/>
    </row>
    <row r="508" hidden="1" outlineLevel="1">
      <c r="A508" s="294"/>
      <c r="B508" s="333"/>
      <c r="D508" s="134"/>
      <c r="E508" s="294"/>
      <c r="F508" s="307"/>
      <c r="G508" s="307"/>
      <c r="H508" s="285"/>
      <c r="I508" s="294"/>
      <c r="J508" s="294"/>
      <c r="N508" s="294"/>
      <c r="O508" s="294"/>
      <c r="P508" s="294"/>
      <c r="Q508" s="294"/>
      <c r="R508" s="294"/>
      <c r="S508" s="294"/>
      <c r="T508" s="294"/>
      <c r="U508" s="294"/>
      <c r="V508" s="294"/>
      <c r="W508" s="294"/>
      <c r="X508" s="294"/>
      <c r="Y508" s="294"/>
      <c r="Z508" s="294"/>
      <c r="AA508" s="294"/>
      <c r="AB508" s="294"/>
      <c r="AC508" s="294"/>
      <c r="AD508" s="294"/>
      <c r="AE508" s="294"/>
      <c r="AF508" s="294"/>
      <c r="AG508" s="294"/>
      <c r="AH508" s="294"/>
      <c r="AI508" s="294"/>
      <c r="AJ508" s="294"/>
      <c r="AK508" s="294"/>
      <c r="AL508" s="294"/>
      <c r="AM508" s="294"/>
      <c r="AN508" s="294"/>
      <c r="AO508" s="294"/>
      <c r="AP508" s="294"/>
      <c r="AQ508" s="294"/>
      <c r="AR508" s="294"/>
      <c r="AS508" s="294"/>
      <c r="AT508" s="294"/>
      <c r="AU508" s="294"/>
      <c r="AV508" s="294"/>
      <c r="AW508" s="294"/>
      <c r="AX508" s="294"/>
      <c r="AY508" s="294"/>
      <c r="AZ508" s="294"/>
      <c r="BA508" s="294"/>
      <c r="BB508" s="294"/>
      <c r="BC508" s="294"/>
      <c r="BD508" s="294"/>
      <c r="BE508" s="294"/>
      <c r="BF508" s="294"/>
      <c r="BG508" s="294"/>
      <c r="BH508" s="294"/>
      <c r="BI508" s="294"/>
      <c r="BJ508" s="294"/>
      <c r="BK508" s="294"/>
      <c r="BL508" s="294"/>
      <c r="BM508" s="294"/>
      <c r="BN508" s="294"/>
      <c r="BO508" s="294"/>
    </row>
    <row r="509" hidden="1" outlineLevel="1">
      <c r="A509" s="294"/>
      <c r="B509" s="333"/>
      <c r="D509" s="134"/>
      <c r="E509" s="294"/>
      <c r="F509" s="307"/>
      <c r="G509" s="307"/>
      <c r="H509" s="285"/>
      <c r="I509" s="294"/>
      <c r="J509" s="294"/>
      <c r="N509" s="294"/>
      <c r="O509" s="294"/>
      <c r="P509" s="294"/>
      <c r="Q509" s="294"/>
      <c r="R509" s="294"/>
      <c r="S509" s="294"/>
      <c r="T509" s="294"/>
      <c r="U509" s="294"/>
      <c r="V509" s="294"/>
      <c r="W509" s="294"/>
      <c r="X509" s="294"/>
      <c r="Y509" s="294"/>
      <c r="Z509" s="294"/>
      <c r="AA509" s="294"/>
      <c r="AB509" s="294"/>
      <c r="AC509" s="294"/>
      <c r="AD509" s="294"/>
      <c r="AE509" s="294"/>
      <c r="AF509" s="294"/>
      <c r="AG509" s="294"/>
      <c r="AH509" s="294"/>
      <c r="AI509" s="294"/>
      <c r="AJ509" s="294"/>
      <c r="AK509" s="294"/>
      <c r="AL509" s="294"/>
      <c r="AM509" s="294"/>
      <c r="AN509" s="294"/>
      <c r="AO509" s="294"/>
      <c r="AP509" s="294"/>
      <c r="AQ509" s="294"/>
      <c r="AR509" s="294"/>
      <c r="AS509" s="294"/>
      <c r="AT509" s="294"/>
      <c r="AU509" s="294"/>
      <c r="AV509" s="294"/>
      <c r="AW509" s="294"/>
      <c r="AX509" s="294"/>
      <c r="AY509" s="294"/>
      <c r="AZ509" s="294"/>
      <c r="BA509" s="294"/>
      <c r="BB509" s="294"/>
      <c r="BC509" s="294"/>
      <c r="BD509" s="294"/>
      <c r="BE509" s="294"/>
      <c r="BF509" s="294"/>
      <c r="BG509" s="294"/>
      <c r="BH509" s="294"/>
      <c r="BI509" s="294"/>
      <c r="BJ509" s="294"/>
      <c r="BK509" s="294"/>
      <c r="BL509" s="294"/>
      <c r="BM509" s="294"/>
      <c r="BN509" s="294"/>
      <c r="BO509" s="294"/>
    </row>
    <row r="510" hidden="1" outlineLevel="1">
      <c r="A510" s="294"/>
      <c r="B510" s="333"/>
      <c r="D510" s="134"/>
      <c r="E510" s="294"/>
      <c r="F510" s="307"/>
      <c r="G510" s="307"/>
      <c r="H510" s="285"/>
      <c r="I510" s="294"/>
      <c r="J510" s="294"/>
      <c r="N510" s="294"/>
      <c r="O510" s="294"/>
      <c r="P510" s="294"/>
      <c r="Q510" s="294"/>
      <c r="R510" s="294"/>
      <c r="S510" s="294"/>
      <c r="T510" s="294"/>
      <c r="U510" s="294"/>
      <c r="V510" s="294"/>
      <c r="W510" s="294"/>
      <c r="X510" s="294"/>
      <c r="Y510" s="294"/>
      <c r="Z510" s="294"/>
      <c r="AA510" s="294"/>
      <c r="AB510" s="294"/>
      <c r="AC510" s="294"/>
      <c r="AD510" s="294"/>
      <c r="AE510" s="294"/>
      <c r="AF510" s="294"/>
      <c r="AG510" s="294"/>
      <c r="AH510" s="294"/>
      <c r="AI510" s="294"/>
      <c r="AJ510" s="294"/>
      <c r="AK510" s="294"/>
      <c r="AL510" s="294"/>
      <c r="AM510" s="294"/>
      <c r="AN510" s="294"/>
      <c r="AO510" s="294"/>
      <c r="AP510" s="294"/>
      <c r="AQ510" s="294"/>
      <c r="AR510" s="294"/>
      <c r="AS510" s="294"/>
      <c r="AT510" s="294"/>
      <c r="AU510" s="294"/>
      <c r="AV510" s="294"/>
      <c r="AW510" s="294"/>
      <c r="AX510" s="294"/>
      <c r="AY510" s="294"/>
      <c r="AZ510" s="294"/>
      <c r="BA510" s="294"/>
      <c r="BB510" s="294"/>
      <c r="BC510" s="294"/>
      <c r="BD510" s="294"/>
      <c r="BE510" s="294"/>
      <c r="BF510" s="294"/>
      <c r="BG510" s="294"/>
      <c r="BH510" s="294"/>
      <c r="BI510" s="294"/>
      <c r="BJ510" s="294"/>
      <c r="BK510" s="294"/>
      <c r="BL510" s="294"/>
      <c r="BM510" s="294"/>
      <c r="BN510" s="294"/>
      <c r="BO510" s="294"/>
    </row>
    <row r="511" hidden="1" outlineLevel="1">
      <c r="A511" s="294"/>
      <c r="B511" s="333"/>
      <c r="D511" s="134"/>
      <c r="E511" s="294"/>
      <c r="F511" s="307"/>
      <c r="G511" s="307"/>
      <c r="H511" s="285"/>
      <c r="I511" s="294"/>
      <c r="J511" s="294"/>
      <c r="N511" s="294"/>
      <c r="O511" s="294"/>
      <c r="P511" s="294"/>
      <c r="Q511" s="294"/>
      <c r="R511" s="294"/>
      <c r="S511" s="294"/>
      <c r="T511" s="294"/>
      <c r="U511" s="294"/>
      <c r="V511" s="294"/>
      <c r="W511" s="294"/>
      <c r="X511" s="294"/>
      <c r="Y511" s="294"/>
      <c r="Z511" s="294"/>
      <c r="AA511" s="294"/>
      <c r="AB511" s="294"/>
      <c r="AC511" s="294"/>
      <c r="AD511" s="294"/>
      <c r="AE511" s="294"/>
      <c r="AF511" s="294"/>
      <c r="AG511" s="294"/>
      <c r="AH511" s="294"/>
      <c r="AI511" s="294"/>
      <c r="AJ511" s="294"/>
      <c r="AK511" s="294"/>
      <c r="AL511" s="294"/>
      <c r="AM511" s="294"/>
      <c r="AN511" s="294"/>
      <c r="AO511" s="294"/>
      <c r="AP511" s="294"/>
      <c r="AQ511" s="294"/>
      <c r="AR511" s="294"/>
      <c r="AS511" s="294"/>
      <c r="AT511" s="294"/>
      <c r="AU511" s="294"/>
      <c r="AV511" s="294"/>
      <c r="AW511" s="294"/>
      <c r="AX511" s="294"/>
      <c r="AY511" s="294"/>
      <c r="AZ511" s="294"/>
      <c r="BA511" s="294"/>
      <c r="BB511" s="294"/>
      <c r="BC511" s="294"/>
      <c r="BD511" s="294"/>
      <c r="BE511" s="294"/>
      <c r="BF511" s="294"/>
      <c r="BG511" s="294"/>
      <c r="BH511" s="294"/>
      <c r="BI511" s="294"/>
      <c r="BJ511" s="294"/>
      <c r="BK511" s="294"/>
      <c r="BL511" s="294"/>
      <c r="BM511" s="294"/>
      <c r="BN511" s="294"/>
      <c r="BO511" s="294"/>
    </row>
    <row r="512" hidden="1" outlineLevel="1">
      <c r="A512" s="294"/>
      <c r="B512" s="333"/>
      <c r="D512" s="134"/>
      <c r="E512" s="294"/>
      <c r="F512" s="307"/>
      <c r="G512" s="307"/>
      <c r="H512" s="285"/>
      <c r="I512" s="294"/>
      <c r="J512" s="294"/>
      <c r="N512" s="294"/>
      <c r="O512" s="294"/>
      <c r="P512" s="294"/>
      <c r="Q512" s="294"/>
      <c r="R512" s="294"/>
      <c r="S512" s="294"/>
      <c r="T512" s="294"/>
      <c r="U512" s="294"/>
      <c r="V512" s="294"/>
      <c r="W512" s="294"/>
      <c r="X512" s="294"/>
      <c r="Y512" s="294"/>
      <c r="Z512" s="294"/>
      <c r="AA512" s="294"/>
      <c r="AB512" s="294"/>
      <c r="AC512" s="294"/>
      <c r="AD512" s="294"/>
      <c r="AE512" s="294"/>
      <c r="AF512" s="294"/>
      <c r="AG512" s="294"/>
      <c r="AH512" s="294"/>
      <c r="AI512" s="294"/>
      <c r="AJ512" s="294"/>
      <c r="AK512" s="294"/>
      <c r="AL512" s="294"/>
      <c r="AM512" s="294"/>
      <c r="AN512" s="294"/>
      <c r="AO512" s="294"/>
      <c r="AP512" s="294"/>
      <c r="AQ512" s="294"/>
      <c r="AR512" s="294"/>
      <c r="AS512" s="294"/>
      <c r="AT512" s="294"/>
      <c r="AU512" s="294"/>
      <c r="AV512" s="294"/>
      <c r="AW512" s="294"/>
      <c r="AX512" s="294"/>
      <c r="AY512" s="294"/>
      <c r="AZ512" s="294"/>
      <c r="BA512" s="294"/>
      <c r="BB512" s="294"/>
      <c r="BC512" s="294"/>
      <c r="BD512" s="294"/>
      <c r="BE512" s="294"/>
      <c r="BF512" s="294"/>
      <c r="BG512" s="294"/>
      <c r="BH512" s="294"/>
      <c r="BI512" s="294"/>
      <c r="BJ512" s="294"/>
      <c r="BK512" s="294"/>
      <c r="BL512" s="294"/>
      <c r="BM512" s="294"/>
      <c r="BN512" s="294"/>
      <c r="BO512" s="294"/>
    </row>
    <row r="513" hidden="1" outlineLevel="1">
      <c r="A513" s="294"/>
      <c r="B513" s="333"/>
      <c r="D513" s="134"/>
      <c r="E513" s="294"/>
      <c r="F513" s="307"/>
      <c r="G513" s="307"/>
      <c r="H513" s="285"/>
      <c r="I513" s="294"/>
      <c r="J513" s="294"/>
      <c r="N513" s="294"/>
      <c r="O513" s="294"/>
      <c r="P513" s="294"/>
      <c r="Q513" s="294"/>
      <c r="R513" s="294"/>
      <c r="S513" s="294"/>
      <c r="T513" s="294"/>
      <c r="U513" s="294"/>
      <c r="V513" s="294"/>
      <c r="W513" s="294"/>
      <c r="X513" s="294"/>
      <c r="Y513" s="294"/>
      <c r="Z513" s="294"/>
      <c r="AA513" s="294"/>
      <c r="AB513" s="294"/>
      <c r="AC513" s="294"/>
      <c r="AD513" s="294"/>
      <c r="AE513" s="294"/>
      <c r="AF513" s="294"/>
      <c r="AG513" s="294"/>
      <c r="AH513" s="294"/>
      <c r="AI513" s="294"/>
      <c r="AJ513" s="294"/>
      <c r="AK513" s="294"/>
      <c r="AL513" s="294"/>
      <c r="AM513" s="294"/>
      <c r="AN513" s="294"/>
      <c r="AO513" s="294"/>
      <c r="AP513" s="294"/>
      <c r="AQ513" s="294"/>
      <c r="AR513" s="294"/>
      <c r="AS513" s="294"/>
      <c r="AT513" s="294"/>
      <c r="AU513" s="294"/>
      <c r="AV513" s="294"/>
      <c r="AW513" s="294"/>
      <c r="AX513" s="294"/>
      <c r="AY513" s="294"/>
      <c r="AZ513" s="294"/>
      <c r="BA513" s="294"/>
      <c r="BB513" s="294"/>
      <c r="BC513" s="294"/>
      <c r="BD513" s="294"/>
      <c r="BE513" s="294"/>
      <c r="BF513" s="294"/>
      <c r="BG513" s="294"/>
      <c r="BH513" s="294"/>
      <c r="BI513" s="294"/>
      <c r="BJ513" s="294"/>
      <c r="BK513" s="294"/>
      <c r="BL513" s="294"/>
      <c r="BM513" s="294"/>
      <c r="BN513" s="294"/>
      <c r="BO513" s="294"/>
    </row>
    <row r="514" hidden="1" outlineLevel="1">
      <c r="A514" s="294"/>
      <c r="B514" s="333"/>
      <c r="D514" s="134"/>
      <c r="E514" s="294"/>
      <c r="F514" s="307"/>
      <c r="G514" s="307"/>
      <c r="H514" s="285"/>
      <c r="I514" s="294"/>
      <c r="J514" s="294"/>
      <c r="N514" s="294"/>
      <c r="O514" s="294"/>
      <c r="P514" s="294"/>
      <c r="Q514" s="294"/>
      <c r="R514" s="294"/>
      <c r="S514" s="294"/>
      <c r="T514" s="294"/>
      <c r="U514" s="294"/>
      <c r="V514" s="294"/>
      <c r="W514" s="294"/>
      <c r="X514" s="294"/>
      <c r="Y514" s="294"/>
      <c r="Z514" s="294"/>
      <c r="AA514" s="294"/>
      <c r="AB514" s="294"/>
      <c r="AC514" s="294"/>
      <c r="AD514" s="294"/>
      <c r="AE514" s="294"/>
      <c r="AF514" s="294"/>
      <c r="AG514" s="294"/>
      <c r="AH514" s="294"/>
      <c r="AI514" s="294"/>
      <c r="AJ514" s="294"/>
      <c r="AK514" s="294"/>
      <c r="AL514" s="294"/>
      <c r="AM514" s="294"/>
      <c r="AN514" s="294"/>
      <c r="AO514" s="294"/>
      <c r="AP514" s="294"/>
      <c r="AQ514" s="294"/>
      <c r="AR514" s="294"/>
      <c r="AS514" s="294"/>
      <c r="AT514" s="294"/>
      <c r="AU514" s="294"/>
      <c r="AV514" s="294"/>
      <c r="AW514" s="294"/>
      <c r="AX514" s="294"/>
      <c r="AY514" s="294"/>
      <c r="AZ514" s="294"/>
      <c r="BA514" s="294"/>
      <c r="BB514" s="294"/>
      <c r="BC514" s="294"/>
      <c r="BD514" s="294"/>
      <c r="BE514" s="294"/>
      <c r="BF514" s="294"/>
      <c r="BG514" s="294"/>
      <c r="BH514" s="294"/>
      <c r="BI514" s="294"/>
      <c r="BJ514" s="294"/>
      <c r="BK514" s="294"/>
      <c r="BL514" s="294"/>
      <c r="BM514" s="294"/>
      <c r="BN514" s="294"/>
      <c r="BO514" s="294"/>
    </row>
    <row r="515" hidden="1" outlineLevel="1">
      <c r="A515" s="294"/>
      <c r="B515" s="333"/>
      <c r="D515" s="134"/>
      <c r="E515" s="294"/>
      <c r="F515" s="307"/>
      <c r="G515" s="307"/>
      <c r="H515" s="285"/>
      <c r="I515" s="294"/>
      <c r="J515" s="294"/>
      <c r="N515" s="294"/>
      <c r="O515" s="294"/>
      <c r="P515" s="294"/>
      <c r="Q515" s="294"/>
      <c r="R515" s="294"/>
      <c r="S515" s="294"/>
      <c r="T515" s="294"/>
      <c r="U515" s="294"/>
      <c r="V515" s="294"/>
      <c r="W515" s="294"/>
      <c r="X515" s="294"/>
      <c r="Y515" s="294"/>
      <c r="Z515" s="294"/>
      <c r="AA515" s="294"/>
      <c r="AB515" s="294"/>
      <c r="AC515" s="294"/>
      <c r="AD515" s="294"/>
      <c r="AE515" s="294"/>
      <c r="AF515" s="294"/>
      <c r="AG515" s="294"/>
      <c r="AH515" s="294"/>
      <c r="AI515" s="294"/>
      <c r="AJ515" s="294"/>
      <c r="AK515" s="294"/>
      <c r="AL515" s="294"/>
      <c r="AM515" s="294"/>
      <c r="AN515" s="294"/>
      <c r="AO515" s="294"/>
      <c r="AP515" s="294"/>
      <c r="AQ515" s="294"/>
      <c r="AR515" s="294"/>
      <c r="AS515" s="294"/>
      <c r="AT515" s="294"/>
      <c r="AU515" s="294"/>
      <c r="AV515" s="294"/>
      <c r="AW515" s="294"/>
      <c r="AX515" s="294"/>
      <c r="AY515" s="294"/>
      <c r="AZ515" s="294"/>
      <c r="BA515" s="294"/>
      <c r="BB515" s="294"/>
      <c r="BC515" s="294"/>
      <c r="BD515" s="294"/>
      <c r="BE515" s="294"/>
      <c r="BF515" s="294"/>
      <c r="BG515" s="294"/>
      <c r="BH515" s="294"/>
      <c r="BI515" s="294"/>
      <c r="BJ515" s="294"/>
      <c r="BK515" s="294"/>
      <c r="BL515" s="294"/>
      <c r="BM515" s="294"/>
      <c r="BN515" s="294"/>
      <c r="BO515" s="294"/>
    </row>
    <row r="516" hidden="1" outlineLevel="1">
      <c r="A516" s="294"/>
      <c r="B516" s="333"/>
      <c r="D516" s="134"/>
      <c r="E516" s="294"/>
      <c r="F516" s="307"/>
      <c r="G516" s="307"/>
      <c r="H516" s="285"/>
      <c r="I516" s="294"/>
      <c r="J516" s="294"/>
      <c r="N516" s="294"/>
      <c r="O516" s="294"/>
      <c r="P516" s="294"/>
      <c r="Q516" s="294"/>
      <c r="R516" s="294"/>
      <c r="S516" s="294"/>
      <c r="T516" s="294"/>
      <c r="U516" s="294"/>
      <c r="V516" s="294"/>
      <c r="W516" s="294"/>
      <c r="X516" s="294"/>
      <c r="Y516" s="294"/>
      <c r="Z516" s="294"/>
      <c r="AA516" s="294"/>
      <c r="AB516" s="294"/>
      <c r="AC516" s="294"/>
      <c r="AD516" s="294"/>
      <c r="AE516" s="294"/>
      <c r="AF516" s="294"/>
      <c r="AG516" s="294"/>
      <c r="AH516" s="294"/>
      <c r="AI516" s="294"/>
      <c r="AJ516" s="294"/>
      <c r="AK516" s="294"/>
      <c r="AL516" s="294"/>
      <c r="AM516" s="294"/>
      <c r="AN516" s="294"/>
      <c r="AO516" s="294"/>
      <c r="AP516" s="294"/>
      <c r="AQ516" s="294"/>
      <c r="AR516" s="294"/>
      <c r="AS516" s="294"/>
      <c r="AT516" s="294"/>
      <c r="AU516" s="294"/>
      <c r="AV516" s="294"/>
      <c r="AW516" s="294"/>
      <c r="AX516" s="294"/>
      <c r="AY516" s="294"/>
      <c r="AZ516" s="294"/>
      <c r="BA516" s="294"/>
      <c r="BB516" s="294"/>
      <c r="BC516" s="294"/>
      <c r="BD516" s="294"/>
      <c r="BE516" s="294"/>
      <c r="BF516" s="294"/>
      <c r="BG516" s="294"/>
      <c r="BH516" s="294"/>
      <c r="BI516" s="294"/>
      <c r="BJ516" s="294"/>
      <c r="BK516" s="294"/>
      <c r="BL516" s="294"/>
      <c r="BM516" s="294"/>
      <c r="BN516" s="294"/>
      <c r="BO516" s="294"/>
    </row>
    <row r="517" hidden="1" outlineLevel="1">
      <c r="A517" s="294"/>
      <c r="B517" s="333"/>
      <c r="D517" s="134"/>
      <c r="E517" s="294"/>
      <c r="F517" s="307"/>
      <c r="G517" s="307"/>
      <c r="H517" s="285"/>
      <c r="I517" s="294"/>
      <c r="J517" s="294"/>
      <c r="N517" s="294"/>
      <c r="O517" s="294"/>
      <c r="P517" s="294"/>
      <c r="Q517" s="294"/>
      <c r="R517" s="294"/>
      <c r="S517" s="294"/>
      <c r="T517" s="294"/>
      <c r="U517" s="294"/>
      <c r="V517" s="294"/>
      <c r="W517" s="294"/>
      <c r="X517" s="294"/>
      <c r="Y517" s="294"/>
      <c r="Z517" s="294"/>
      <c r="AA517" s="294"/>
      <c r="AB517" s="294"/>
      <c r="AC517" s="294"/>
      <c r="AD517" s="294"/>
      <c r="AE517" s="294"/>
      <c r="AF517" s="294"/>
      <c r="AG517" s="294"/>
      <c r="AH517" s="294"/>
      <c r="AI517" s="294"/>
      <c r="AJ517" s="294"/>
      <c r="AK517" s="294"/>
      <c r="AL517" s="294"/>
      <c r="AM517" s="294"/>
      <c r="AN517" s="294"/>
      <c r="AO517" s="294"/>
      <c r="AP517" s="294"/>
      <c r="AQ517" s="294"/>
      <c r="AR517" s="294"/>
      <c r="AS517" s="294"/>
      <c r="AT517" s="294"/>
      <c r="AU517" s="294"/>
      <c r="AV517" s="294"/>
      <c r="AW517" s="294"/>
      <c r="AX517" s="294"/>
      <c r="AY517" s="294"/>
      <c r="AZ517" s="294"/>
      <c r="BA517" s="294"/>
      <c r="BB517" s="294"/>
      <c r="BC517" s="294"/>
      <c r="BD517" s="294"/>
      <c r="BE517" s="294"/>
      <c r="BF517" s="294"/>
      <c r="BG517" s="294"/>
      <c r="BH517" s="294"/>
      <c r="BI517" s="294"/>
      <c r="BJ517" s="294"/>
      <c r="BK517" s="294"/>
      <c r="BL517" s="294"/>
      <c r="BM517" s="294"/>
      <c r="BN517" s="294"/>
      <c r="BO517" s="294"/>
    </row>
    <row r="518" hidden="1" outlineLevel="1">
      <c r="A518" s="294"/>
      <c r="B518" s="333"/>
      <c r="D518" s="134"/>
      <c r="E518" s="294"/>
      <c r="F518" s="307"/>
      <c r="G518" s="307"/>
      <c r="H518" s="285"/>
      <c r="I518" s="294"/>
      <c r="J518" s="294"/>
      <c r="N518" s="294"/>
      <c r="O518" s="294"/>
      <c r="P518" s="294"/>
      <c r="Q518" s="294"/>
      <c r="R518" s="294"/>
      <c r="S518" s="294"/>
      <c r="T518" s="294"/>
      <c r="U518" s="294"/>
      <c r="V518" s="294"/>
      <c r="W518" s="294"/>
      <c r="X518" s="294"/>
      <c r="Y518" s="294"/>
      <c r="Z518" s="294"/>
      <c r="AA518" s="294"/>
      <c r="AB518" s="294"/>
      <c r="AC518" s="294"/>
      <c r="AD518" s="294"/>
      <c r="AE518" s="294"/>
      <c r="AF518" s="294"/>
      <c r="AG518" s="294"/>
      <c r="AH518" s="294"/>
      <c r="AI518" s="294"/>
      <c r="AJ518" s="294"/>
      <c r="AK518" s="294"/>
      <c r="AL518" s="294"/>
      <c r="AM518" s="294"/>
      <c r="AN518" s="294"/>
      <c r="AO518" s="294"/>
      <c r="AP518" s="294"/>
      <c r="AQ518" s="294"/>
      <c r="AR518" s="294"/>
      <c r="AS518" s="294"/>
      <c r="AT518" s="294"/>
      <c r="AU518" s="294"/>
      <c r="AV518" s="294"/>
      <c r="AW518" s="294"/>
      <c r="AX518" s="294"/>
      <c r="AY518" s="294"/>
      <c r="AZ518" s="294"/>
      <c r="BA518" s="294"/>
      <c r="BB518" s="294"/>
      <c r="BC518" s="294"/>
      <c r="BD518" s="294"/>
      <c r="BE518" s="294"/>
      <c r="BF518" s="294"/>
      <c r="BG518" s="294"/>
      <c r="BH518" s="294"/>
      <c r="BI518" s="294"/>
      <c r="BJ518" s="294"/>
      <c r="BK518" s="294"/>
      <c r="BL518" s="294"/>
      <c r="BM518" s="294"/>
      <c r="BN518" s="294"/>
      <c r="BO518" s="294"/>
    </row>
    <row r="519" hidden="1" outlineLevel="1">
      <c r="A519" s="294"/>
      <c r="B519" s="333"/>
      <c r="D519" s="134"/>
      <c r="E519" s="294"/>
      <c r="F519" s="307"/>
      <c r="G519" s="307"/>
      <c r="H519" s="285"/>
      <c r="I519" s="294"/>
      <c r="J519" s="294"/>
      <c r="N519" s="294"/>
      <c r="O519" s="294"/>
      <c r="P519" s="294"/>
      <c r="Q519" s="294"/>
      <c r="R519" s="294"/>
      <c r="S519" s="294"/>
      <c r="T519" s="294"/>
      <c r="U519" s="294"/>
      <c r="V519" s="294"/>
      <c r="W519" s="294"/>
      <c r="X519" s="294"/>
      <c r="Y519" s="294"/>
      <c r="Z519" s="294"/>
      <c r="AA519" s="294"/>
      <c r="AB519" s="294"/>
      <c r="AC519" s="294"/>
      <c r="AD519" s="294"/>
      <c r="AE519" s="294"/>
      <c r="AF519" s="294"/>
      <c r="AG519" s="294"/>
      <c r="AH519" s="294"/>
      <c r="AI519" s="294"/>
      <c r="AJ519" s="294"/>
      <c r="AK519" s="294"/>
      <c r="AL519" s="294"/>
      <c r="AM519" s="294"/>
      <c r="AN519" s="294"/>
      <c r="AO519" s="294"/>
      <c r="AP519" s="294"/>
      <c r="AQ519" s="294"/>
      <c r="AR519" s="294"/>
      <c r="AS519" s="294"/>
      <c r="AT519" s="294"/>
      <c r="AU519" s="294"/>
      <c r="AV519" s="294"/>
      <c r="AW519" s="294"/>
      <c r="AX519" s="294"/>
      <c r="AY519" s="294"/>
      <c r="AZ519" s="294"/>
      <c r="BA519" s="294"/>
      <c r="BB519" s="294"/>
      <c r="BC519" s="294"/>
      <c r="BD519" s="294"/>
      <c r="BE519" s="294"/>
      <c r="BF519" s="294"/>
      <c r="BG519" s="294"/>
      <c r="BH519" s="294"/>
      <c r="BI519" s="294"/>
      <c r="BJ519" s="294"/>
      <c r="BK519" s="294"/>
      <c r="BL519" s="294"/>
      <c r="BM519" s="294"/>
      <c r="BN519" s="294"/>
      <c r="BO519" s="294"/>
    </row>
    <row r="520" hidden="1" outlineLevel="1">
      <c r="A520" s="294"/>
      <c r="B520" s="333"/>
      <c r="D520" s="134"/>
      <c r="E520" s="294"/>
      <c r="F520" s="307"/>
      <c r="G520" s="307"/>
      <c r="H520" s="285"/>
      <c r="I520" s="294"/>
      <c r="J520" s="294"/>
      <c r="N520" s="294"/>
      <c r="O520" s="294"/>
      <c r="P520" s="294"/>
      <c r="Q520" s="294"/>
      <c r="R520" s="294"/>
      <c r="S520" s="294"/>
      <c r="T520" s="294"/>
      <c r="U520" s="294"/>
      <c r="V520" s="294"/>
      <c r="W520" s="294"/>
      <c r="X520" s="294"/>
      <c r="Y520" s="294"/>
      <c r="Z520" s="294"/>
      <c r="AA520" s="294"/>
      <c r="AB520" s="294"/>
      <c r="AC520" s="294"/>
      <c r="AD520" s="294"/>
      <c r="AE520" s="294"/>
      <c r="AF520" s="294"/>
      <c r="AG520" s="294"/>
      <c r="AH520" s="294"/>
      <c r="AI520" s="294"/>
      <c r="AJ520" s="294"/>
      <c r="AK520" s="294"/>
      <c r="AL520" s="294"/>
      <c r="AM520" s="294"/>
      <c r="AN520" s="294"/>
      <c r="AO520" s="294"/>
      <c r="AP520" s="294"/>
      <c r="AQ520" s="294"/>
      <c r="AR520" s="294"/>
      <c r="AS520" s="294"/>
      <c r="AT520" s="294"/>
      <c r="AU520" s="294"/>
      <c r="AV520" s="294"/>
      <c r="AW520" s="294"/>
      <c r="AX520" s="294"/>
      <c r="AY520" s="294"/>
      <c r="AZ520" s="294"/>
      <c r="BA520" s="294"/>
      <c r="BB520" s="294"/>
      <c r="BC520" s="294"/>
      <c r="BD520" s="294"/>
      <c r="BE520" s="294"/>
      <c r="BF520" s="294"/>
      <c r="BG520" s="294"/>
      <c r="BH520" s="294"/>
      <c r="BI520" s="294"/>
      <c r="BJ520" s="294"/>
      <c r="BK520" s="294"/>
      <c r="BL520" s="294"/>
      <c r="BM520" s="294"/>
      <c r="BN520" s="294"/>
      <c r="BO520" s="294"/>
    </row>
    <row r="521" hidden="1" outlineLevel="1">
      <c r="A521" s="294"/>
      <c r="B521" s="333"/>
      <c r="D521" s="134"/>
      <c r="E521" s="294"/>
      <c r="F521" s="307"/>
      <c r="G521" s="307"/>
      <c r="H521" s="285"/>
      <c r="I521" s="294"/>
      <c r="J521" s="294"/>
      <c r="N521" s="294"/>
      <c r="O521" s="294"/>
      <c r="P521" s="294"/>
      <c r="Q521" s="294"/>
      <c r="R521" s="294"/>
      <c r="S521" s="294"/>
      <c r="T521" s="294"/>
      <c r="U521" s="294"/>
      <c r="V521" s="294"/>
      <c r="W521" s="294"/>
      <c r="X521" s="294"/>
      <c r="Y521" s="294"/>
      <c r="Z521" s="294"/>
      <c r="AA521" s="294"/>
      <c r="AB521" s="294"/>
      <c r="AC521" s="294"/>
      <c r="AD521" s="294"/>
      <c r="AE521" s="294"/>
      <c r="AF521" s="294"/>
      <c r="AG521" s="294"/>
      <c r="AH521" s="294"/>
      <c r="AI521" s="294"/>
      <c r="AJ521" s="294"/>
      <c r="AK521" s="294"/>
      <c r="AL521" s="294"/>
      <c r="AM521" s="294"/>
      <c r="AN521" s="294"/>
      <c r="AO521" s="294"/>
      <c r="AP521" s="294"/>
      <c r="AQ521" s="294"/>
      <c r="AR521" s="294"/>
      <c r="AS521" s="294"/>
      <c r="AT521" s="294"/>
      <c r="AU521" s="294"/>
      <c r="AV521" s="294"/>
      <c r="AW521" s="294"/>
      <c r="AX521" s="294"/>
      <c r="AY521" s="294"/>
      <c r="AZ521" s="294"/>
      <c r="BA521" s="294"/>
      <c r="BB521" s="294"/>
      <c r="BC521" s="294"/>
      <c r="BD521" s="294"/>
      <c r="BE521" s="294"/>
      <c r="BF521" s="294"/>
      <c r="BG521" s="294"/>
      <c r="BH521" s="294"/>
      <c r="BI521" s="294"/>
      <c r="BJ521" s="294"/>
      <c r="BK521" s="294"/>
      <c r="BL521" s="294"/>
      <c r="BM521" s="294"/>
      <c r="BN521" s="294"/>
      <c r="BO521" s="294"/>
    </row>
    <row r="522" hidden="1" outlineLevel="1">
      <c r="A522" s="294"/>
      <c r="B522" s="333"/>
      <c r="D522" s="134"/>
      <c r="E522" s="294"/>
      <c r="F522" s="307"/>
      <c r="G522" s="307"/>
      <c r="H522" s="285"/>
      <c r="I522" s="294"/>
      <c r="J522" s="294"/>
      <c r="N522" s="294"/>
      <c r="O522" s="294"/>
      <c r="P522" s="294"/>
      <c r="Q522" s="294"/>
      <c r="R522" s="294"/>
      <c r="S522" s="294"/>
      <c r="T522" s="294"/>
      <c r="U522" s="294"/>
      <c r="V522" s="294"/>
      <c r="W522" s="294"/>
      <c r="X522" s="294"/>
      <c r="Y522" s="294"/>
      <c r="Z522" s="294"/>
      <c r="AA522" s="294"/>
      <c r="AB522" s="294"/>
      <c r="AC522" s="294"/>
      <c r="AD522" s="294"/>
      <c r="AE522" s="294"/>
      <c r="AF522" s="294"/>
      <c r="AG522" s="294"/>
      <c r="AH522" s="294"/>
      <c r="AI522" s="294"/>
      <c r="AJ522" s="294"/>
      <c r="AK522" s="294"/>
      <c r="AL522" s="294"/>
      <c r="AM522" s="294"/>
      <c r="AN522" s="294"/>
      <c r="AO522" s="294"/>
      <c r="AP522" s="294"/>
      <c r="AQ522" s="294"/>
      <c r="AR522" s="294"/>
      <c r="AS522" s="294"/>
      <c r="AT522" s="294"/>
      <c r="AU522" s="294"/>
      <c r="AV522" s="294"/>
      <c r="AW522" s="294"/>
      <c r="AX522" s="294"/>
      <c r="AY522" s="294"/>
      <c r="AZ522" s="294"/>
      <c r="BA522" s="294"/>
      <c r="BB522" s="294"/>
      <c r="BC522" s="294"/>
      <c r="BD522" s="294"/>
      <c r="BE522" s="294"/>
      <c r="BF522" s="294"/>
      <c r="BG522" s="294"/>
      <c r="BH522" s="294"/>
      <c r="BI522" s="294"/>
      <c r="BJ522" s="294"/>
      <c r="BK522" s="294"/>
      <c r="BL522" s="294"/>
      <c r="BM522" s="294"/>
      <c r="BN522" s="294"/>
      <c r="BO522" s="294"/>
    </row>
    <row r="523" hidden="1" outlineLevel="1">
      <c r="A523" s="294"/>
      <c r="B523" s="333"/>
      <c r="D523" s="134"/>
      <c r="E523" s="294"/>
      <c r="F523" s="307"/>
      <c r="G523" s="307"/>
      <c r="H523" s="285"/>
      <c r="I523" s="294"/>
      <c r="J523" s="294"/>
      <c r="N523" s="294"/>
      <c r="O523" s="294"/>
      <c r="P523" s="294"/>
      <c r="Q523" s="294"/>
      <c r="R523" s="294"/>
      <c r="S523" s="294"/>
      <c r="T523" s="294"/>
      <c r="U523" s="294"/>
      <c r="V523" s="294"/>
      <c r="W523" s="294"/>
      <c r="X523" s="294"/>
      <c r="Y523" s="294"/>
      <c r="Z523" s="294"/>
      <c r="AA523" s="294"/>
      <c r="AB523" s="294"/>
      <c r="AC523" s="294"/>
      <c r="AD523" s="294"/>
      <c r="AE523" s="294"/>
      <c r="AF523" s="294"/>
      <c r="AG523" s="294"/>
      <c r="AH523" s="294"/>
      <c r="AI523" s="294"/>
      <c r="AJ523" s="294"/>
      <c r="AK523" s="294"/>
      <c r="AL523" s="294"/>
      <c r="AM523" s="294"/>
      <c r="AN523" s="294"/>
      <c r="AO523" s="294"/>
      <c r="AP523" s="294"/>
      <c r="AQ523" s="294"/>
      <c r="AR523" s="294"/>
      <c r="AS523" s="294"/>
      <c r="AT523" s="294"/>
      <c r="AU523" s="294"/>
      <c r="AV523" s="294"/>
      <c r="AW523" s="294"/>
      <c r="AX523" s="294"/>
      <c r="AY523" s="294"/>
      <c r="AZ523" s="294"/>
      <c r="BA523" s="294"/>
      <c r="BB523" s="294"/>
      <c r="BC523" s="294"/>
      <c r="BD523" s="294"/>
      <c r="BE523" s="294"/>
      <c r="BF523" s="294"/>
      <c r="BG523" s="294"/>
      <c r="BH523" s="294"/>
      <c r="BI523" s="294"/>
      <c r="BJ523" s="294"/>
      <c r="BK523" s="294"/>
      <c r="BL523" s="294"/>
      <c r="BM523" s="294"/>
      <c r="BN523" s="294"/>
      <c r="BO523" s="294"/>
    </row>
    <row r="524" hidden="1" outlineLevel="1">
      <c r="A524" s="294"/>
      <c r="B524" s="333"/>
      <c r="D524" s="134"/>
      <c r="E524" s="294"/>
      <c r="F524" s="307"/>
      <c r="G524" s="307"/>
      <c r="H524" s="285"/>
      <c r="I524" s="294"/>
      <c r="J524" s="294"/>
      <c r="N524" s="294"/>
      <c r="O524" s="294"/>
      <c r="P524" s="294"/>
      <c r="Q524" s="294"/>
      <c r="R524" s="294"/>
      <c r="S524" s="294"/>
      <c r="T524" s="294"/>
      <c r="U524" s="294"/>
      <c r="V524" s="294"/>
      <c r="W524" s="294"/>
      <c r="X524" s="294"/>
      <c r="Y524" s="294"/>
      <c r="Z524" s="294"/>
      <c r="AA524" s="294"/>
      <c r="AB524" s="294"/>
      <c r="AC524" s="294"/>
      <c r="AD524" s="294"/>
      <c r="AE524" s="294"/>
      <c r="AF524" s="294"/>
      <c r="AG524" s="294"/>
      <c r="AH524" s="294"/>
      <c r="AI524" s="294"/>
      <c r="AJ524" s="294"/>
      <c r="AK524" s="294"/>
      <c r="AL524" s="294"/>
      <c r="AM524" s="294"/>
      <c r="AN524" s="294"/>
      <c r="AO524" s="294"/>
      <c r="AP524" s="294"/>
      <c r="AQ524" s="294"/>
      <c r="AR524" s="294"/>
      <c r="AS524" s="294"/>
      <c r="AT524" s="294"/>
      <c r="AU524" s="294"/>
      <c r="AV524" s="294"/>
      <c r="AW524" s="294"/>
      <c r="AX524" s="294"/>
      <c r="AY524" s="294"/>
      <c r="AZ524" s="294"/>
      <c r="BA524" s="294"/>
      <c r="BB524" s="294"/>
      <c r="BC524" s="294"/>
      <c r="BD524" s="294"/>
      <c r="BE524" s="294"/>
      <c r="BF524" s="294"/>
      <c r="BG524" s="294"/>
      <c r="BH524" s="294"/>
      <c r="BI524" s="294"/>
      <c r="BJ524" s="294"/>
      <c r="BK524" s="294"/>
      <c r="BL524" s="294"/>
      <c r="BM524" s="294"/>
      <c r="BN524" s="294"/>
      <c r="BO524" s="294"/>
    </row>
    <row r="525" hidden="1" outlineLevel="1">
      <c r="A525" s="294"/>
      <c r="B525" s="333"/>
      <c r="D525" s="134"/>
      <c r="E525" s="294"/>
      <c r="F525" s="307"/>
      <c r="G525" s="307"/>
      <c r="H525" s="285"/>
      <c r="I525" s="294"/>
      <c r="J525" s="294"/>
      <c r="N525" s="294"/>
      <c r="O525" s="294"/>
      <c r="P525" s="294"/>
      <c r="Q525" s="294"/>
      <c r="R525" s="294"/>
      <c r="S525" s="294"/>
      <c r="T525" s="294"/>
      <c r="U525" s="294"/>
      <c r="V525" s="294"/>
      <c r="W525" s="294"/>
      <c r="X525" s="294"/>
      <c r="Y525" s="294"/>
      <c r="Z525" s="294"/>
      <c r="AA525" s="294"/>
      <c r="AB525" s="294"/>
      <c r="AC525" s="294"/>
      <c r="AD525" s="294"/>
      <c r="AE525" s="294"/>
      <c r="AF525" s="294"/>
      <c r="AG525" s="294"/>
      <c r="AH525" s="294"/>
      <c r="AI525" s="294"/>
      <c r="AJ525" s="294"/>
      <c r="AK525" s="294"/>
      <c r="AL525" s="294"/>
      <c r="AM525" s="294"/>
      <c r="AN525" s="294"/>
      <c r="AO525" s="294"/>
      <c r="AP525" s="294"/>
      <c r="AQ525" s="294"/>
      <c r="AR525" s="294"/>
      <c r="AS525" s="294"/>
      <c r="AT525" s="294"/>
      <c r="AU525" s="294"/>
      <c r="AV525" s="294"/>
      <c r="AW525" s="294"/>
      <c r="AX525" s="294"/>
      <c r="AY525" s="294"/>
      <c r="AZ525" s="294"/>
      <c r="BA525" s="294"/>
      <c r="BB525" s="294"/>
      <c r="BC525" s="294"/>
      <c r="BD525" s="294"/>
      <c r="BE525" s="294"/>
      <c r="BF525" s="294"/>
      <c r="BG525" s="294"/>
      <c r="BH525" s="294"/>
      <c r="BI525" s="294"/>
      <c r="BJ525" s="294"/>
      <c r="BK525" s="294"/>
      <c r="BL525" s="294"/>
      <c r="BM525" s="294"/>
      <c r="BN525" s="294"/>
      <c r="BO525" s="294"/>
    </row>
    <row r="526" hidden="1" outlineLevel="1">
      <c r="A526" s="294"/>
      <c r="B526" s="333"/>
      <c r="D526" s="134"/>
      <c r="E526" s="294"/>
      <c r="F526" s="307"/>
      <c r="G526" s="307"/>
      <c r="H526" s="285"/>
      <c r="I526" s="294"/>
      <c r="J526" s="294"/>
      <c r="N526" s="294"/>
      <c r="O526" s="294"/>
      <c r="P526" s="294"/>
      <c r="Q526" s="294"/>
      <c r="R526" s="294"/>
      <c r="S526" s="294"/>
      <c r="T526" s="294"/>
      <c r="U526" s="294"/>
      <c r="V526" s="294"/>
      <c r="W526" s="294"/>
      <c r="X526" s="294"/>
      <c r="Y526" s="294"/>
      <c r="Z526" s="294"/>
      <c r="AA526" s="294"/>
      <c r="AB526" s="294"/>
      <c r="AC526" s="294"/>
      <c r="AD526" s="294"/>
      <c r="AE526" s="294"/>
      <c r="AF526" s="294"/>
      <c r="AG526" s="294"/>
      <c r="AH526" s="294"/>
      <c r="AI526" s="294"/>
      <c r="AJ526" s="294"/>
      <c r="AK526" s="294"/>
      <c r="AL526" s="294"/>
      <c r="AM526" s="294"/>
      <c r="AN526" s="294"/>
      <c r="AO526" s="294"/>
      <c r="AP526" s="294"/>
      <c r="AQ526" s="294"/>
      <c r="AR526" s="294"/>
      <c r="AS526" s="294"/>
      <c r="AT526" s="294"/>
      <c r="AU526" s="294"/>
      <c r="AV526" s="294"/>
      <c r="AW526" s="294"/>
      <c r="AX526" s="294"/>
      <c r="AY526" s="294"/>
      <c r="AZ526" s="294"/>
      <c r="BA526" s="294"/>
      <c r="BB526" s="294"/>
      <c r="BC526" s="294"/>
      <c r="BD526" s="294"/>
      <c r="BE526" s="294"/>
      <c r="BF526" s="294"/>
      <c r="BG526" s="294"/>
      <c r="BH526" s="294"/>
      <c r="BI526" s="294"/>
      <c r="BJ526" s="294"/>
      <c r="BK526" s="294"/>
      <c r="BL526" s="294"/>
      <c r="BM526" s="294"/>
      <c r="BN526" s="294"/>
      <c r="BO526" s="294"/>
    </row>
    <row r="527" hidden="1" outlineLevel="1">
      <c r="A527" s="294"/>
      <c r="B527" s="333"/>
      <c r="D527" s="134"/>
      <c r="E527" s="294"/>
      <c r="F527" s="307"/>
      <c r="G527" s="307"/>
      <c r="H527" s="285"/>
      <c r="I527" s="294"/>
      <c r="J527" s="294"/>
      <c r="N527" s="294"/>
      <c r="O527" s="294"/>
      <c r="P527" s="294"/>
      <c r="Q527" s="294"/>
      <c r="R527" s="294"/>
      <c r="S527" s="294"/>
      <c r="T527" s="294"/>
      <c r="U527" s="294"/>
      <c r="V527" s="294"/>
      <c r="W527" s="294"/>
      <c r="X527" s="294"/>
      <c r="Y527" s="294"/>
      <c r="Z527" s="294"/>
      <c r="AA527" s="294"/>
      <c r="AB527" s="294"/>
      <c r="AC527" s="294"/>
      <c r="AD527" s="294"/>
      <c r="AE527" s="294"/>
      <c r="AF527" s="294"/>
      <c r="AG527" s="294"/>
      <c r="AH527" s="294"/>
      <c r="AI527" s="294"/>
      <c r="AJ527" s="294"/>
      <c r="AK527" s="294"/>
      <c r="AL527" s="294"/>
      <c r="AM527" s="294"/>
      <c r="AN527" s="294"/>
      <c r="AO527" s="294"/>
      <c r="AP527" s="294"/>
      <c r="AQ527" s="294"/>
      <c r="AR527" s="294"/>
      <c r="AS527" s="294"/>
      <c r="AT527" s="294"/>
      <c r="AU527" s="294"/>
      <c r="AV527" s="294"/>
      <c r="AW527" s="294"/>
      <c r="AX527" s="294"/>
      <c r="AY527" s="294"/>
      <c r="AZ527" s="294"/>
      <c r="BA527" s="294"/>
      <c r="BB527" s="294"/>
      <c r="BC527" s="294"/>
      <c r="BD527" s="294"/>
      <c r="BE527" s="294"/>
      <c r="BF527" s="294"/>
      <c r="BG527" s="294"/>
      <c r="BH527" s="294"/>
      <c r="BI527" s="294"/>
      <c r="BJ527" s="294"/>
      <c r="BK527" s="294"/>
      <c r="BL527" s="294"/>
      <c r="BM527" s="294"/>
      <c r="BN527" s="294"/>
      <c r="BO527" s="294"/>
    </row>
    <row r="528" hidden="1" outlineLevel="1">
      <c r="A528" s="294"/>
      <c r="B528" s="333"/>
      <c r="D528" s="134"/>
      <c r="E528" s="294"/>
      <c r="F528" s="307"/>
      <c r="G528" s="307"/>
      <c r="H528" s="285"/>
      <c r="I528" s="294"/>
      <c r="J528" s="294"/>
      <c r="N528" s="294"/>
      <c r="O528" s="294"/>
      <c r="P528" s="294"/>
      <c r="Q528" s="294"/>
      <c r="R528" s="294"/>
      <c r="S528" s="294"/>
      <c r="T528" s="294"/>
      <c r="U528" s="294"/>
      <c r="V528" s="294"/>
      <c r="W528" s="294"/>
      <c r="X528" s="294"/>
      <c r="Y528" s="294"/>
      <c r="Z528" s="294"/>
      <c r="AA528" s="294"/>
      <c r="AB528" s="294"/>
      <c r="AC528" s="294"/>
      <c r="AD528" s="294"/>
      <c r="AE528" s="294"/>
      <c r="AF528" s="294"/>
      <c r="AG528" s="294"/>
      <c r="AH528" s="294"/>
      <c r="AI528" s="294"/>
      <c r="AJ528" s="294"/>
      <c r="AK528" s="294"/>
      <c r="AL528" s="294"/>
      <c r="AM528" s="294"/>
      <c r="AN528" s="294"/>
      <c r="AO528" s="294"/>
      <c r="AP528" s="294"/>
      <c r="AQ528" s="294"/>
      <c r="AR528" s="294"/>
      <c r="AS528" s="294"/>
      <c r="AT528" s="294"/>
      <c r="AU528" s="294"/>
      <c r="AV528" s="294"/>
      <c r="AW528" s="294"/>
      <c r="AX528" s="294"/>
      <c r="AY528" s="294"/>
      <c r="AZ528" s="294"/>
      <c r="BA528" s="294"/>
      <c r="BB528" s="294"/>
      <c r="BC528" s="294"/>
      <c r="BD528" s="294"/>
      <c r="BE528" s="294"/>
      <c r="BF528" s="294"/>
      <c r="BG528" s="294"/>
      <c r="BH528" s="294"/>
      <c r="BI528" s="294"/>
      <c r="BJ528" s="294"/>
      <c r="BK528" s="294"/>
      <c r="BL528" s="294"/>
      <c r="BM528" s="294"/>
      <c r="BN528" s="294"/>
      <c r="BO528" s="294"/>
    </row>
    <row r="529" hidden="1" outlineLevel="1">
      <c r="A529" s="294"/>
      <c r="B529" s="333"/>
      <c r="D529" s="134"/>
      <c r="E529" s="294"/>
      <c r="F529" s="307"/>
      <c r="G529" s="307"/>
      <c r="H529" s="285"/>
      <c r="I529" s="294"/>
      <c r="J529" s="294"/>
      <c r="N529" s="294"/>
      <c r="O529" s="294"/>
      <c r="P529" s="294"/>
      <c r="Q529" s="294"/>
      <c r="R529" s="294"/>
      <c r="S529" s="294"/>
      <c r="T529" s="294"/>
      <c r="U529" s="294"/>
      <c r="V529" s="294"/>
      <c r="W529" s="294"/>
      <c r="X529" s="294"/>
      <c r="Y529" s="294"/>
      <c r="Z529" s="294"/>
      <c r="AA529" s="294"/>
      <c r="AB529" s="294"/>
      <c r="AC529" s="294"/>
      <c r="AD529" s="294"/>
      <c r="AE529" s="294"/>
      <c r="AF529" s="294"/>
      <c r="AG529" s="294"/>
      <c r="AH529" s="294"/>
      <c r="AI529" s="294"/>
      <c r="AJ529" s="294"/>
      <c r="AK529" s="294"/>
      <c r="AL529" s="294"/>
      <c r="AM529" s="294"/>
      <c r="AN529" s="294"/>
      <c r="AO529" s="294"/>
      <c r="AP529" s="294"/>
      <c r="AQ529" s="294"/>
      <c r="AR529" s="294"/>
      <c r="AS529" s="294"/>
      <c r="AT529" s="294"/>
      <c r="AU529" s="294"/>
      <c r="AV529" s="294"/>
      <c r="AW529" s="294"/>
      <c r="AX529" s="294"/>
      <c r="AY529" s="294"/>
      <c r="AZ529" s="294"/>
      <c r="BA529" s="294"/>
      <c r="BB529" s="294"/>
      <c r="BC529" s="294"/>
      <c r="BD529" s="294"/>
      <c r="BE529" s="294"/>
      <c r="BF529" s="294"/>
      <c r="BG529" s="294"/>
      <c r="BH529" s="294"/>
      <c r="BI529" s="294"/>
      <c r="BJ529" s="294"/>
      <c r="BK529" s="294"/>
      <c r="BL529" s="294"/>
      <c r="BM529" s="294"/>
      <c r="BN529" s="294"/>
      <c r="BO529" s="294"/>
    </row>
    <row r="530" hidden="1" outlineLevel="1">
      <c r="A530" s="294"/>
      <c r="B530" s="333"/>
      <c r="D530" s="134"/>
      <c r="E530" s="294"/>
      <c r="F530" s="307"/>
      <c r="G530" s="307"/>
      <c r="H530" s="285"/>
      <c r="I530" s="294"/>
      <c r="J530" s="294"/>
      <c r="N530" s="294"/>
      <c r="O530" s="294"/>
      <c r="P530" s="294"/>
      <c r="Q530" s="294"/>
      <c r="R530" s="294"/>
      <c r="S530" s="294"/>
      <c r="T530" s="294"/>
      <c r="U530" s="294"/>
      <c r="V530" s="294"/>
      <c r="W530" s="294"/>
      <c r="X530" s="294"/>
      <c r="Y530" s="294"/>
      <c r="Z530" s="294"/>
      <c r="AA530" s="294"/>
      <c r="AB530" s="294"/>
      <c r="AC530" s="294"/>
      <c r="AD530" s="294"/>
      <c r="AE530" s="294"/>
      <c r="AF530" s="294"/>
      <c r="AG530" s="294"/>
      <c r="AH530" s="294"/>
      <c r="AI530" s="294"/>
      <c r="AJ530" s="294"/>
      <c r="AK530" s="294"/>
      <c r="AL530" s="294"/>
      <c r="AM530" s="294"/>
      <c r="AN530" s="294"/>
      <c r="AO530" s="294"/>
      <c r="AP530" s="294"/>
      <c r="AQ530" s="294"/>
      <c r="AR530" s="294"/>
      <c r="AS530" s="294"/>
      <c r="AT530" s="294"/>
      <c r="AU530" s="294"/>
      <c r="AV530" s="294"/>
      <c r="AW530" s="294"/>
      <c r="AX530" s="294"/>
      <c r="AY530" s="294"/>
      <c r="AZ530" s="294"/>
      <c r="BA530" s="294"/>
      <c r="BB530" s="294"/>
      <c r="BC530" s="294"/>
      <c r="BD530" s="294"/>
      <c r="BE530" s="294"/>
      <c r="BF530" s="294"/>
      <c r="BG530" s="294"/>
      <c r="BH530" s="294"/>
      <c r="BI530" s="294"/>
      <c r="BJ530" s="294"/>
      <c r="BK530" s="294"/>
      <c r="BL530" s="294"/>
      <c r="BM530" s="294"/>
      <c r="BN530" s="294"/>
      <c r="BO530" s="294"/>
    </row>
    <row r="531" hidden="1" outlineLevel="1">
      <c r="A531" s="294"/>
      <c r="B531" s="333"/>
      <c r="D531" s="134"/>
      <c r="E531" s="294"/>
      <c r="F531" s="307"/>
      <c r="G531" s="307"/>
      <c r="H531" s="285"/>
      <c r="I531" s="294"/>
      <c r="J531" s="294"/>
      <c r="N531" s="294"/>
      <c r="O531" s="294"/>
      <c r="P531" s="294"/>
      <c r="Q531" s="294"/>
      <c r="R531" s="294"/>
      <c r="S531" s="294"/>
      <c r="T531" s="294"/>
      <c r="U531" s="294"/>
      <c r="V531" s="294"/>
      <c r="W531" s="294"/>
      <c r="X531" s="294"/>
      <c r="Y531" s="294"/>
      <c r="Z531" s="294"/>
      <c r="AA531" s="294"/>
      <c r="AB531" s="294"/>
      <c r="AC531" s="294"/>
      <c r="AD531" s="294"/>
      <c r="AE531" s="294"/>
      <c r="AF531" s="294"/>
      <c r="AG531" s="294"/>
      <c r="AH531" s="294"/>
      <c r="AI531" s="294"/>
      <c r="AJ531" s="294"/>
      <c r="AK531" s="294"/>
      <c r="AL531" s="294"/>
      <c r="AM531" s="294"/>
      <c r="AN531" s="294"/>
      <c r="AO531" s="294"/>
      <c r="AP531" s="294"/>
      <c r="AQ531" s="294"/>
      <c r="AR531" s="294"/>
      <c r="AS531" s="294"/>
      <c r="AT531" s="294"/>
      <c r="AU531" s="294"/>
      <c r="AV531" s="294"/>
      <c r="AW531" s="294"/>
      <c r="AX531" s="294"/>
      <c r="AY531" s="294"/>
      <c r="AZ531" s="294"/>
      <c r="BA531" s="294"/>
      <c r="BB531" s="294"/>
      <c r="BC531" s="294"/>
      <c r="BD531" s="294"/>
      <c r="BE531" s="294"/>
      <c r="BF531" s="294"/>
      <c r="BG531" s="294"/>
      <c r="BH531" s="294"/>
      <c r="BI531" s="294"/>
      <c r="BJ531" s="294"/>
      <c r="BK531" s="294"/>
      <c r="BL531" s="294"/>
      <c r="BM531" s="294"/>
      <c r="BN531" s="294"/>
      <c r="BO531" s="294"/>
    </row>
    <row r="532" hidden="1" outlineLevel="1">
      <c r="A532" s="294"/>
      <c r="B532" s="333"/>
      <c r="D532" s="134"/>
      <c r="E532" s="294"/>
      <c r="F532" s="307"/>
      <c r="G532" s="307"/>
      <c r="H532" s="285"/>
      <c r="I532" s="294"/>
      <c r="J532" s="294"/>
      <c r="N532" s="294"/>
      <c r="O532" s="294"/>
      <c r="P532" s="294"/>
      <c r="Q532" s="294"/>
      <c r="R532" s="294"/>
      <c r="S532" s="294"/>
      <c r="T532" s="294"/>
      <c r="U532" s="294"/>
      <c r="V532" s="294"/>
      <c r="W532" s="294"/>
      <c r="X532" s="294"/>
      <c r="Y532" s="294"/>
      <c r="Z532" s="294"/>
      <c r="AA532" s="294"/>
      <c r="AB532" s="294"/>
      <c r="AC532" s="294"/>
      <c r="AD532" s="294"/>
      <c r="AE532" s="294"/>
      <c r="AF532" s="294"/>
      <c r="AG532" s="294"/>
      <c r="AH532" s="294"/>
      <c r="AI532" s="294"/>
      <c r="AJ532" s="294"/>
      <c r="AK532" s="294"/>
      <c r="AL532" s="294"/>
      <c r="AM532" s="294"/>
      <c r="AN532" s="294"/>
      <c r="AO532" s="294"/>
      <c r="AP532" s="294"/>
      <c r="AQ532" s="294"/>
      <c r="AR532" s="294"/>
      <c r="AS532" s="294"/>
      <c r="AT532" s="294"/>
      <c r="AU532" s="294"/>
      <c r="AV532" s="294"/>
      <c r="AW532" s="294"/>
      <c r="AX532" s="294"/>
      <c r="AY532" s="294"/>
      <c r="AZ532" s="294"/>
      <c r="BA532" s="294"/>
      <c r="BB532" s="294"/>
      <c r="BC532" s="294"/>
      <c r="BD532" s="294"/>
      <c r="BE532" s="294"/>
      <c r="BF532" s="294"/>
      <c r="BG532" s="294"/>
      <c r="BH532" s="294"/>
      <c r="BI532" s="294"/>
      <c r="BJ532" s="294"/>
      <c r="BK532" s="294"/>
      <c r="BL532" s="294"/>
      <c r="BM532" s="294"/>
      <c r="BN532" s="294"/>
      <c r="BO532" s="294"/>
    </row>
    <row r="533" hidden="1" outlineLevel="1">
      <c r="A533" s="294"/>
      <c r="B533" s="333"/>
      <c r="D533" s="134"/>
      <c r="E533" s="294"/>
      <c r="F533" s="307"/>
      <c r="G533" s="307"/>
      <c r="H533" s="285"/>
      <c r="I533" s="294"/>
      <c r="J533" s="294"/>
      <c r="N533" s="294"/>
      <c r="O533" s="294"/>
      <c r="P533" s="294"/>
      <c r="Q533" s="294"/>
      <c r="R533" s="294"/>
      <c r="S533" s="294"/>
      <c r="T533" s="294"/>
      <c r="U533" s="294"/>
      <c r="V533" s="294"/>
      <c r="W533" s="294"/>
      <c r="X533" s="294"/>
      <c r="Y533" s="294"/>
      <c r="Z533" s="294"/>
      <c r="AA533" s="294"/>
      <c r="AB533" s="294"/>
      <c r="AC533" s="294"/>
      <c r="AD533" s="294"/>
      <c r="AE533" s="294"/>
      <c r="AF533" s="294"/>
      <c r="AG533" s="294"/>
      <c r="AH533" s="294"/>
      <c r="AI533" s="294"/>
      <c r="AJ533" s="294"/>
      <c r="AK533" s="294"/>
      <c r="AL533" s="294"/>
      <c r="AM533" s="294"/>
      <c r="AN533" s="294"/>
      <c r="AO533" s="294"/>
      <c r="AP533" s="294"/>
      <c r="AQ533" s="294"/>
      <c r="AR533" s="294"/>
      <c r="AS533" s="294"/>
      <c r="AT533" s="294"/>
      <c r="AU533" s="294"/>
      <c r="AV533" s="294"/>
      <c r="AW533" s="294"/>
      <c r="AX533" s="294"/>
      <c r="AY533" s="294"/>
      <c r="AZ533" s="294"/>
      <c r="BA533" s="294"/>
      <c r="BB533" s="294"/>
      <c r="BC533" s="294"/>
      <c r="BD533" s="294"/>
      <c r="BE533" s="294"/>
      <c r="BF533" s="294"/>
      <c r="BG533" s="294"/>
      <c r="BH533" s="294"/>
      <c r="BI533" s="294"/>
      <c r="BJ533" s="294"/>
      <c r="BK533" s="294"/>
      <c r="BL533" s="294"/>
      <c r="BM533" s="294"/>
      <c r="BN533" s="294"/>
      <c r="BO533" s="294"/>
    </row>
    <row r="534" hidden="1" outlineLevel="1">
      <c r="A534" s="294"/>
      <c r="B534" s="333"/>
      <c r="D534" s="134"/>
      <c r="E534" s="294"/>
      <c r="F534" s="307"/>
      <c r="G534" s="307"/>
      <c r="H534" s="285"/>
      <c r="I534" s="294"/>
      <c r="J534" s="294"/>
      <c r="N534" s="294"/>
      <c r="O534" s="294"/>
      <c r="P534" s="294"/>
      <c r="Q534" s="294"/>
      <c r="R534" s="294"/>
      <c r="S534" s="294"/>
      <c r="T534" s="294"/>
      <c r="U534" s="294"/>
      <c r="V534" s="294"/>
      <c r="W534" s="294"/>
      <c r="X534" s="294"/>
      <c r="Y534" s="294"/>
      <c r="Z534" s="294"/>
      <c r="AA534" s="294"/>
      <c r="AB534" s="294"/>
      <c r="AC534" s="294"/>
      <c r="AD534" s="294"/>
      <c r="AE534" s="294"/>
      <c r="AF534" s="294"/>
      <c r="AG534" s="294"/>
      <c r="AH534" s="294"/>
      <c r="AI534" s="294"/>
      <c r="AJ534" s="294"/>
      <c r="AK534" s="294"/>
      <c r="AL534" s="294"/>
      <c r="AM534" s="294"/>
      <c r="AN534" s="294"/>
      <c r="AO534" s="294"/>
      <c r="AP534" s="294"/>
      <c r="AQ534" s="294"/>
      <c r="AR534" s="294"/>
      <c r="AS534" s="294"/>
      <c r="AT534" s="294"/>
      <c r="AU534" s="294"/>
      <c r="AV534" s="294"/>
      <c r="AW534" s="294"/>
      <c r="AX534" s="294"/>
      <c r="AY534" s="294"/>
      <c r="AZ534" s="294"/>
      <c r="BA534" s="294"/>
      <c r="BB534" s="294"/>
      <c r="BC534" s="294"/>
      <c r="BD534" s="294"/>
      <c r="BE534" s="294"/>
      <c r="BF534" s="294"/>
      <c r="BG534" s="294"/>
      <c r="BH534" s="294"/>
      <c r="BI534" s="294"/>
      <c r="BJ534" s="294"/>
      <c r="BK534" s="294"/>
      <c r="BL534" s="294"/>
      <c r="BM534" s="294"/>
      <c r="BN534" s="294"/>
      <c r="BO534" s="294"/>
    </row>
    <row r="535" hidden="1" outlineLevel="1">
      <c r="A535" s="294"/>
      <c r="B535" s="333"/>
      <c r="D535" s="134"/>
      <c r="E535" s="294"/>
      <c r="F535" s="307"/>
      <c r="G535" s="307"/>
      <c r="H535" s="285"/>
      <c r="I535" s="294"/>
      <c r="J535" s="294"/>
      <c r="N535" s="294"/>
      <c r="O535" s="294"/>
      <c r="P535" s="294"/>
      <c r="Q535" s="294"/>
      <c r="R535" s="294"/>
      <c r="S535" s="294"/>
      <c r="T535" s="294"/>
      <c r="U535" s="294"/>
      <c r="V535" s="294"/>
      <c r="W535" s="294"/>
      <c r="X535" s="294"/>
      <c r="Y535" s="294"/>
      <c r="Z535" s="294"/>
      <c r="AA535" s="294"/>
      <c r="AB535" s="294"/>
      <c r="AC535" s="294"/>
      <c r="AD535" s="294"/>
      <c r="AE535" s="294"/>
      <c r="AF535" s="294"/>
      <c r="AG535" s="294"/>
      <c r="AH535" s="294"/>
      <c r="AI535" s="294"/>
      <c r="AJ535" s="294"/>
      <c r="AK535" s="294"/>
      <c r="AL535" s="294"/>
      <c r="AM535" s="294"/>
      <c r="AN535" s="294"/>
      <c r="AO535" s="294"/>
      <c r="AP535" s="294"/>
      <c r="AQ535" s="294"/>
      <c r="AR535" s="294"/>
      <c r="AS535" s="294"/>
      <c r="AT535" s="294"/>
      <c r="AU535" s="294"/>
      <c r="AV535" s="294"/>
      <c r="AW535" s="294"/>
      <c r="AX535" s="294"/>
      <c r="AY535" s="294"/>
      <c r="AZ535" s="294"/>
      <c r="BA535" s="294"/>
      <c r="BB535" s="294"/>
      <c r="BC535" s="294"/>
      <c r="BD535" s="294"/>
      <c r="BE535" s="294"/>
      <c r="BF535" s="294"/>
      <c r="BG535" s="294"/>
      <c r="BH535" s="294"/>
      <c r="BI535" s="294"/>
      <c r="BJ535" s="294"/>
      <c r="BK535" s="294"/>
      <c r="BL535" s="294"/>
      <c r="BM535" s="294"/>
      <c r="BN535" s="294"/>
      <c r="BO535" s="294"/>
    </row>
    <row r="536" hidden="1" outlineLevel="1">
      <c r="A536" s="294"/>
      <c r="B536" s="333"/>
      <c r="D536" s="134"/>
      <c r="E536" s="294"/>
      <c r="F536" s="307"/>
      <c r="G536" s="307"/>
      <c r="H536" s="285"/>
      <c r="I536" s="294"/>
      <c r="J536" s="294"/>
      <c r="N536" s="294"/>
      <c r="O536" s="294"/>
      <c r="P536" s="294"/>
      <c r="Q536" s="294"/>
      <c r="R536" s="294"/>
      <c r="S536" s="294"/>
      <c r="T536" s="294"/>
      <c r="U536" s="294"/>
      <c r="V536" s="294"/>
      <c r="W536" s="294"/>
      <c r="X536" s="294"/>
      <c r="Y536" s="294"/>
      <c r="Z536" s="294"/>
      <c r="AA536" s="294"/>
      <c r="AB536" s="294"/>
      <c r="AC536" s="294"/>
      <c r="AD536" s="294"/>
      <c r="AE536" s="294"/>
      <c r="AF536" s="294"/>
      <c r="AG536" s="294"/>
      <c r="AH536" s="294"/>
      <c r="AI536" s="294"/>
      <c r="AJ536" s="294"/>
      <c r="AK536" s="294"/>
      <c r="AL536" s="294"/>
      <c r="AM536" s="294"/>
      <c r="AN536" s="294"/>
      <c r="AO536" s="294"/>
      <c r="AP536" s="294"/>
      <c r="AQ536" s="294"/>
      <c r="AR536" s="294"/>
      <c r="AS536" s="294"/>
      <c r="AT536" s="294"/>
      <c r="AU536" s="294"/>
      <c r="AV536" s="294"/>
      <c r="AW536" s="294"/>
      <c r="AX536" s="294"/>
      <c r="AY536" s="294"/>
      <c r="AZ536" s="294"/>
      <c r="BA536" s="294"/>
      <c r="BB536" s="294"/>
      <c r="BC536" s="294"/>
      <c r="BD536" s="294"/>
      <c r="BE536" s="294"/>
      <c r="BF536" s="294"/>
      <c r="BG536" s="294"/>
      <c r="BH536" s="294"/>
      <c r="BI536" s="294"/>
      <c r="BJ536" s="294"/>
      <c r="BK536" s="294"/>
      <c r="BL536" s="294"/>
      <c r="BM536" s="294"/>
      <c r="BN536" s="294"/>
      <c r="BO536" s="294"/>
    </row>
    <row r="537" hidden="1" outlineLevel="1">
      <c r="A537" s="294"/>
      <c r="B537" s="333"/>
      <c r="D537" s="134"/>
      <c r="E537" s="294"/>
      <c r="F537" s="307"/>
      <c r="G537" s="307"/>
      <c r="H537" s="285"/>
      <c r="I537" s="294"/>
      <c r="J537" s="294"/>
      <c r="N537" s="294"/>
      <c r="O537" s="294"/>
      <c r="P537" s="294"/>
      <c r="Q537" s="294"/>
      <c r="R537" s="294"/>
      <c r="S537" s="294"/>
      <c r="T537" s="294"/>
      <c r="U537" s="294"/>
      <c r="V537" s="294"/>
      <c r="W537" s="294"/>
      <c r="X537" s="294"/>
      <c r="Y537" s="294"/>
      <c r="Z537" s="294"/>
      <c r="AA537" s="294"/>
      <c r="AB537" s="294"/>
      <c r="AC537" s="294"/>
      <c r="AD537" s="294"/>
      <c r="AE537" s="294"/>
      <c r="AF537" s="294"/>
      <c r="AG537" s="294"/>
      <c r="AH537" s="294"/>
      <c r="AI537" s="294"/>
      <c r="AJ537" s="294"/>
      <c r="AK537" s="294"/>
      <c r="AL537" s="294"/>
      <c r="AM537" s="294"/>
      <c r="AN537" s="294"/>
      <c r="AO537" s="294"/>
      <c r="AP537" s="294"/>
      <c r="AQ537" s="294"/>
      <c r="AR537" s="294"/>
      <c r="AS537" s="294"/>
      <c r="AT537" s="294"/>
      <c r="AU537" s="294"/>
      <c r="AV537" s="294"/>
      <c r="AW537" s="294"/>
      <c r="AX537" s="294"/>
      <c r="AY537" s="294"/>
      <c r="AZ537" s="294"/>
      <c r="BA537" s="294"/>
      <c r="BB537" s="294"/>
      <c r="BC537" s="294"/>
      <c r="BD537" s="294"/>
      <c r="BE537" s="294"/>
      <c r="BF537" s="294"/>
      <c r="BG537" s="294"/>
      <c r="BH537" s="294"/>
      <c r="BI537" s="294"/>
      <c r="BJ537" s="294"/>
      <c r="BK537" s="294"/>
      <c r="BL537" s="294"/>
      <c r="BM537" s="294"/>
      <c r="BN537" s="294"/>
      <c r="BO537" s="294"/>
    </row>
    <row r="538" hidden="1" outlineLevel="1">
      <c r="A538" s="294"/>
      <c r="B538" s="333"/>
      <c r="D538" s="134"/>
      <c r="E538" s="294"/>
      <c r="F538" s="307"/>
      <c r="G538" s="307"/>
      <c r="H538" s="285"/>
      <c r="I538" s="294"/>
      <c r="J538" s="294"/>
      <c r="N538" s="294"/>
      <c r="O538" s="294"/>
      <c r="P538" s="294"/>
      <c r="Q538" s="294"/>
      <c r="R538" s="294"/>
      <c r="S538" s="294"/>
      <c r="T538" s="294"/>
      <c r="U538" s="294"/>
      <c r="V538" s="294"/>
      <c r="W538" s="294"/>
      <c r="X538" s="294"/>
      <c r="Y538" s="294"/>
      <c r="Z538" s="294"/>
      <c r="AA538" s="294"/>
      <c r="AB538" s="294"/>
      <c r="AC538" s="294"/>
      <c r="AD538" s="294"/>
      <c r="AE538" s="294"/>
      <c r="AF538" s="294"/>
      <c r="AG538" s="294"/>
      <c r="AH538" s="294"/>
      <c r="AI538" s="294"/>
      <c r="AJ538" s="294"/>
      <c r="AK538" s="294"/>
      <c r="AL538" s="294"/>
      <c r="AM538" s="294"/>
      <c r="AN538" s="294"/>
      <c r="AO538" s="294"/>
      <c r="AP538" s="294"/>
      <c r="AQ538" s="294"/>
      <c r="AR538" s="294"/>
      <c r="AS538" s="294"/>
      <c r="AT538" s="294"/>
      <c r="AU538" s="294"/>
      <c r="AV538" s="294"/>
      <c r="AW538" s="294"/>
      <c r="AX538" s="294"/>
      <c r="AY538" s="294"/>
      <c r="AZ538" s="294"/>
      <c r="BA538" s="294"/>
      <c r="BB538" s="294"/>
      <c r="BC538" s="294"/>
      <c r="BD538" s="294"/>
      <c r="BE538" s="294"/>
      <c r="BF538" s="294"/>
      <c r="BG538" s="294"/>
      <c r="BH538" s="294"/>
      <c r="BI538" s="294"/>
      <c r="BJ538" s="294"/>
      <c r="BK538" s="294"/>
      <c r="BL538" s="294"/>
      <c r="BM538" s="294"/>
      <c r="BN538" s="294"/>
      <c r="BO538" s="294"/>
    </row>
    <row r="539" hidden="1" outlineLevel="1">
      <c r="A539" s="294"/>
      <c r="B539" s="333"/>
      <c r="D539" s="134"/>
      <c r="E539" s="294"/>
      <c r="F539" s="307"/>
      <c r="G539" s="307"/>
      <c r="H539" s="285"/>
      <c r="I539" s="294"/>
      <c r="J539" s="294"/>
      <c r="N539" s="294"/>
      <c r="O539" s="294"/>
      <c r="P539" s="294"/>
      <c r="Q539" s="294"/>
      <c r="R539" s="294"/>
      <c r="S539" s="294"/>
      <c r="T539" s="294"/>
      <c r="U539" s="294"/>
      <c r="V539" s="294"/>
      <c r="W539" s="294"/>
      <c r="X539" s="294"/>
      <c r="Y539" s="294"/>
      <c r="Z539" s="294"/>
      <c r="AA539" s="294"/>
      <c r="AB539" s="294"/>
      <c r="AC539" s="294"/>
      <c r="AD539" s="294"/>
      <c r="AE539" s="294"/>
      <c r="AF539" s="294"/>
      <c r="AG539" s="294"/>
      <c r="AH539" s="294"/>
      <c r="AI539" s="294"/>
      <c r="AJ539" s="294"/>
      <c r="AK539" s="294"/>
      <c r="AL539" s="294"/>
      <c r="AM539" s="294"/>
      <c r="AN539" s="294"/>
      <c r="AO539" s="294"/>
      <c r="AP539" s="294"/>
      <c r="AQ539" s="294"/>
      <c r="AR539" s="294"/>
      <c r="AS539" s="294"/>
      <c r="AT539" s="294"/>
      <c r="AU539" s="294"/>
      <c r="AV539" s="294"/>
      <c r="AW539" s="294"/>
      <c r="AX539" s="294"/>
      <c r="AY539" s="294"/>
      <c r="AZ539" s="294"/>
      <c r="BA539" s="294"/>
      <c r="BB539" s="294"/>
      <c r="BC539" s="294"/>
      <c r="BD539" s="294"/>
      <c r="BE539" s="294"/>
      <c r="BF539" s="294"/>
      <c r="BG539" s="294"/>
      <c r="BH539" s="294"/>
      <c r="BI539" s="294"/>
      <c r="BJ539" s="294"/>
      <c r="BK539" s="294"/>
      <c r="BL539" s="294"/>
      <c r="BM539" s="294"/>
      <c r="BN539" s="294"/>
      <c r="BO539" s="294"/>
    </row>
    <row r="540" hidden="1" outlineLevel="1">
      <c r="A540" s="294"/>
      <c r="B540" s="333"/>
      <c r="D540" s="134"/>
      <c r="E540" s="294"/>
      <c r="F540" s="307"/>
      <c r="G540" s="307"/>
      <c r="H540" s="285"/>
      <c r="I540" s="294"/>
      <c r="J540" s="294"/>
      <c r="N540" s="294"/>
      <c r="O540" s="294"/>
      <c r="P540" s="294"/>
      <c r="Q540" s="294"/>
      <c r="R540" s="294"/>
      <c r="S540" s="294"/>
      <c r="T540" s="294"/>
      <c r="U540" s="294"/>
      <c r="V540" s="294"/>
      <c r="W540" s="294"/>
      <c r="X540" s="294"/>
      <c r="Y540" s="294"/>
      <c r="Z540" s="294"/>
      <c r="AA540" s="294"/>
      <c r="AB540" s="294"/>
      <c r="AC540" s="294"/>
      <c r="AD540" s="294"/>
      <c r="AE540" s="294"/>
      <c r="AF540" s="294"/>
      <c r="AG540" s="294"/>
      <c r="AH540" s="294"/>
      <c r="AI540" s="294"/>
      <c r="AJ540" s="294"/>
      <c r="AK540" s="294"/>
      <c r="AL540" s="294"/>
      <c r="AM540" s="294"/>
      <c r="AN540" s="294"/>
      <c r="AO540" s="294"/>
      <c r="AP540" s="294"/>
      <c r="AQ540" s="294"/>
      <c r="AR540" s="294"/>
      <c r="AS540" s="294"/>
      <c r="AT540" s="294"/>
      <c r="AU540" s="294"/>
      <c r="AV540" s="294"/>
      <c r="AW540" s="294"/>
      <c r="AX540" s="294"/>
      <c r="AY540" s="294"/>
      <c r="AZ540" s="294"/>
      <c r="BA540" s="294"/>
      <c r="BB540" s="294"/>
      <c r="BC540" s="294"/>
      <c r="BD540" s="294"/>
      <c r="BE540" s="294"/>
      <c r="BF540" s="294"/>
      <c r="BG540" s="294"/>
      <c r="BH540" s="294"/>
      <c r="BI540" s="294"/>
      <c r="BJ540" s="294"/>
      <c r="BK540" s="294"/>
      <c r="BL540" s="294"/>
      <c r="BM540" s="294"/>
      <c r="BN540" s="294"/>
      <c r="BO540" s="294"/>
    </row>
    <row r="541" hidden="1" outlineLevel="1">
      <c r="A541" s="294"/>
      <c r="B541" s="333"/>
      <c r="D541" s="134"/>
      <c r="E541" s="294"/>
      <c r="F541" s="307"/>
      <c r="G541" s="307"/>
      <c r="H541" s="285"/>
      <c r="I541" s="294"/>
      <c r="J541" s="294"/>
      <c r="N541" s="294"/>
      <c r="O541" s="294"/>
      <c r="P541" s="294"/>
      <c r="Q541" s="294"/>
      <c r="R541" s="294"/>
      <c r="S541" s="294"/>
      <c r="T541" s="294"/>
      <c r="U541" s="294"/>
      <c r="V541" s="294"/>
      <c r="W541" s="294"/>
      <c r="X541" s="294"/>
      <c r="Y541" s="294"/>
      <c r="Z541" s="294"/>
      <c r="AA541" s="294"/>
      <c r="AB541" s="294"/>
      <c r="AC541" s="294"/>
      <c r="AD541" s="294"/>
      <c r="AE541" s="294"/>
      <c r="AF541" s="294"/>
      <c r="AG541" s="294"/>
      <c r="AH541" s="294"/>
      <c r="AI541" s="294"/>
      <c r="AJ541" s="294"/>
      <c r="AK541" s="294"/>
      <c r="AL541" s="294"/>
      <c r="AM541" s="294"/>
      <c r="AN541" s="294"/>
      <c r="AO541" s="294"/>
      <c r="AP541" s="294"/>
      <c r="AQ541" s="294"/>
      <c r="AR541" s="294"/>
      <c r="AS541" s="294"/>
      <c r="AT541" s="294"/>
      <c r="AU541" s="294"/>
      <c r="AV541" s="294"/>
      <c r="AW541" s="294"/>
      <c r="AX541" s="294"/>
      <c r="AY541" s="294"/>
      <c r="AZ541" s="294"/>
      <c r="BA541" s="294"/>
      <c r="BB541" s="294"/>
      <c r="BC541" s="294"/>
      <c r="BD541" s="294"/>
      <c r="BE541" s="294"/>
      <c r="BF541" s="294"/>
      <c r="BG541" s="294"/>
      <c r="BH541" s="294"/>
      <c r="BI541" s="294"/>
      <c r="BJ541" s="294"/>
      <c r="BK541" s="294"/>
      <c r="BL541" s="294"/>
      <c r="BM541" s="294"/>
      <c r="BN541" s="294"/>
      <c r="BO541" s="294"/>
    </row>
    <row r="542" hidden="1" outlineLevel="1">
      <c r="A542" s="294"/>
      <c r="B542" s="333"/>
      <c r="D542" s="134"/>
      <c r="E542" s="294"/>
      <c r="F542" s="307"/>
      <c r="G542" s="307"/>
      <c r="H542" s="285"/>
      <c r="I542" s="294"/>
      <c r="J542" s="294"/>
      <c r="N542" s="294"/>
      <c r="O542" s="294"/>
      <c r="P542" s="294"/>
      <c r="Q542" s="294"/>
      <c r="R542" s="294"/>
      <c r="S542" s="294"/>
      <c r="T542" s="294"/>
      <c r="U542" s="294"/>
      <c r="V542" s="294"/>
      <c r="W542" s="294"/>
      <c r="X542" s="294"/>
      <c r="Y542" s="294"/>
      <c r="Z542" s="294"/>
      <c r="AA542" s="294"/>
      <c r="AB542" s="294"/>
      <c r="AC542" s="294"/>
      <c r="AD542" s="294"/>
      <c r="AE542" s="294"/>
      <c r="AF542" s="294"/>
      <c r="AG542" s="294"/>
      <c r="AH542" s="294"/>
      <c r="AI542" s="294"/>
      <c r="AJ542" s="294"/>
      <c r="AK542" s="294"/>
      <c r="AL542" s="294"/>
      <c r="AM542" s="294"/>
      <c r="AN542" s="294"/>
      <c r="AO542" s="294"/>
      <c r="AP542" s="294"/>
      <c r="AQ542" s="294"/>
      <c r="AR542" s="294"/>
      <c r="AS542" s="294"/>
      <c r="AT542" s="294"/>
      <c r="AU542" s="294"/>
      <c r="AV542" s="294"/>
      <c r="AW542" s="294"/>
      <c r="AX542" s="294"/>
      <c r="AY542" s="294"/>
      <c r="AZ542" s="294"/>
      <c r="BA542" s="294"/>
      <c r="BB542" s="294"/>
      <c r="BC542" s="294"/>
      <c r="BD542" s="294"/>
      <c r="BE542" s="294"/>
      <c r="BF542" s="294"/>
      <c r="BG542" s="294"/>
      <c r="BH542" s="294"/>
      <c r="BI542" s="294"/>
      <c r="BJ542" s="294"/>
      <c r="BK542" s="294"/>
      <c r="BL542" s="294"/>
      <c r="BM542" s="294"/>
      <c r="BN542" s="294"/>
      <c r="BO542" s="294"/>
    </row>
    <row r="543" hidden="1" outlineLevel="1">
      <c r="A543" s="294"/>
      <c r="B543" s="333"/>
      <c r="D543" s="134"/>
      <c r="E543" s="294"/>
      <c r="F543" s="307"/>
      <c r="G543" s="307"/>
      <c r="H543" s="285"/>
      <c r="I543" s="294"/>
      <c r="J543" s="294"/>
      <c r="N543" s="294"/>
      <c r="O543" s="294"/>
      <c r="P543" s="294"/>
      <c r="Q543" s="294"/>
      <c r="R543" s="294"/>
      <c r="S543" s="294"/>
      <c r="T543" s="294"/>
      <c r="U543" s="294"/>
      <c r="V543" s="294"/>
      <c r="W543" s="294"/>
      <c r="X543" s="294"/>
      <c r="Y543" s="294"/>
      <c r="Z543" s="294"/>
      <c r="AA543" s="294"/>
      <c r="AB543" s="294"/>
      <c r="AC543" s="294"/>
      <c r="AD543" s="294"/>
      <c r="AE543" s="294"/>
      <c r="AF543" s="294"/>
      <c r="AG543" s="294"/>
      <c r="AH543" s="294"/>
      <c r="AI543" s="294"/>
      <c r="AJ543" s="294"/>
      <c r="AK543" s="294"/>
      <c r="AL543" s="294"/>
      <c r="AM543" s="294"/>
      <c r="AN543" s="294"/>
      <c r="AO543" s="294"/>
      <c r="AP543" s="294"/>
      <c r="AQ543" s="294"/>
      <c r="AR543" s="294"/>
      <c r="AS543" s="294"/>
      <c r="AT543" s="294"/>
      <c r="AU543" s="294"/>
      <c r="AV543" s="294"/>
      <c r="AW543" s="294"/>
      <c r="AX543" s="294"/>
      <c r="AY543" s="294"/>
      <c r="AZ543" s="294"/>
      <c r="BA543" s="294"/>
      <c r="BB543" s="294"/>
      <c r="BC543" s="294"/>
      <c r="BD543" s="294"/>
      <c r="BE543" s="294"/>
      <c r="BF543" s="294"/>
      <c r="BG543" s="294"/>
      <c r="BH543" s="294"/>
      <c r="BI543" s="294"/>
      <c r="BJ543" s="294"/>
      <c r="BK543" s="294"/>
      <c r="BL543" s="294"/>
      <c r="BM543" s="294"/>
      <c r="BN543" s="294"/>
      <c r="BO543" s="294"/>
    </row>
    <row r="544" hidden="1" outlineLevel="1">
      <c r="A544" s="294"/>
      <c r="B544" s="333"/>
      <c r="D544" s="134"/>
      <c r="E544" s="294"/>
      <c r="F544" s="307"/>
      <c r="G544" s="307"/>
      <c r="H544" s="285"/>
      <c r="I544" s="294"/>
      <c r="J544" s="294"/>
      <c r="N544" s="294"/>
      <c r="O544" s="294"/>
      <c r="P544" s="294"/>
      <c r="Q544" s="294"/>
      <c r="R544" s="294"/>
      <c r="S544" s="294"/>
      <c r="T544" s="294"/>
      <c r="U544" s="294"/>
      <c r="V544" s="294"/>
      <c r="W544" s="294"/>
      <c r="X544" s="294"/>
      <c r="Y544" s="294"/>
      <c r="Z544" s="294"/>
      <c r="AA544" s="294"/>
      <c r="AB544" s="294"/>
      <c r="AC544" s="294"/>
      <c r="AD544" s="294"/>
      <c r="AE544" s="294"/>
      <c r="AF544" s="294"/>
      <c r="AG544" s="294"/>
      <c r="AH544" s="294"/>
      <c r="AI544" s="294"/>
      <c r="AJ544" s="294"/>
      <c r="AK544" s="294"/>
      <c r="AL544" s="294"/>
      <c r="AM544" s="294"/>
      <c r="AN544" s="294"/>
      <c r="AO544" s="294"/>
      <c r="AP544" s="294"/>
      <c r="AQ544" s="294"/>
      <c r="AR544" s="294"/>
      <c r="AS544" s="294"/>
      <c r="AT544" s="294"/>
      <c r="AU544" s="294"/>
      <c r="AV544" s="294"/>
      <c r="AW544" s="294"/>
      <c r="AX544" s="294"/>
      <c r="AY544" s="294"/>
      <c r="AZ544" s="294"/>
      <c r="BA544" s="294"/>
      <c r="BB544" s="294"/>
      <c r="BC544" s="294"/>
      <c r="BD544" s="294"/>
      <c r="BE544" s="294"/>
      <c r="BF544" s="294"/>
      <c r="BG544" s="294"/>
      <c r="BH544" s="294"/>
      <c r="BI544" s="294"/>
      <c r="BJ544" s="294"/>
      <c r="BK544" s="294"/>
      <c r="BL544" s="294"/>
      <c r="BM544" s="294"/>
      <c r="BN544" s="294"/>
      <c r="BO544" s="294"/>
    </row>
    <row r="545" hidden="1" outlineLevel="1">
      <c r="A545" s="294"/>
      <c r="B545" s="333"/>
      <c r="D545" s="134"/>
      <c r="E545" s="294"/>
      <c r="F545" s="307"/>
      <c r="G545" s="307"/>
      <c r="H545" s="285"/>
      <c r="I545" s="294"/>
      <c r="J545" s="294"/>
      <c r="N545" s="294"/>
      <c r="O545" s="294"/>
      <c r="P545" s="294"/>
      <c r="Q545" s="294"/>
      <c r="R545" s="294"/>
      <c r="S545" s="294"/>
      <c r="T545" s="294"/>
      <c r="U545" s="294"/>
      <c r="V545" s="294"/>
      <c r="W545" s="294"/>
      <c r="X545" s="294"/>
      <c r="Y545" s="294"/>
      <c r="Z545" s="294"/>
      <c r="AA545" s="294"/>
      <c r="AB545" s="294"/>
      <c r="AC545" s="294"/>
      <c r="AD545" s="294"/>
      <c r="AE545" s="294"/>
      <c r="AF545" s="294"/>
      <c r="AG545" s="294"/>
      <c r="AH545" s="294"/>
      <c r="AI545" s="294"/>
      <c r="AJ545" s="294"/>
      <c r="AK545" s="294"/>
      <c r="AL545" s="294"/>
      <c r="AM545" s="294"/>
      <c r="AN545" s="294"/>
      <c r="AO545" s="294"/>
      <c r="AP545" s="294"/>
      <c r="AQ545" s="294"/>
      <c r="AR545" s="294"/>
      <c r="AS545" s="294"/>
      <c r="AT545" s="294"/>
      <c r="AU545" s="294"/>
      <c r="AV545" s="294"/>
      <c r="AW545" s="294"/>
      <c r="AX545" s="294"/>
      <c r="AY545" s="294"/>
      <c r="AZ545" s="294"/>
      <c r="BA545" s="294"/>
      <c r="BB545" s="294"/>
      <c r="BC545" s="294"/>
      <c r="BD545" s="294"/>
      <c r="BE545" s="294"/>
      <c r="BF545" s="294"/>
      <c r="BG545" s="294"/>
      <c r="BH545" s="294"/>
      <c r="BI545" s="294"/>
      <c r="BJ545" s="294"/>
      <c r="BK545" s="294"/>
      <c r="BL545" s="294"/>
      <c r="BM545" s="294"/>
      <c r="BN545" s="294"/>
      <c r="BO545" s="294"/>
    </row>
    <row r="546" hidden="1" outlineLevel="1">
      <c r="A546" s="294"/>
      <c r="B546" s="333"/>
      <c r="D546" s="134"/>
      <c r="E546" s="294"/>
      <c r="F546" s="307"/>
      <c r="G546" s="307"/>
      <c r="H546" s="285"/>
      <c r="I546" s="294"/>
      <c r="J546" s="294"/>
      <c r="N546" s="294"/>
      <c r="O546" s="294"/>
      <c r="P546" s="294"/>
      <c r="Q546" s="294"/>
      <c r="R546" s="294"/>
      <c r="S546" s="294"/>
      <c r="T546" s="294"/>
      <c r="U546" s="294"/>
      <c r="V546" s="294"/>
      <c r="W546" s="294"/>
      <c r="X546" s="294"/>
      <c r="Y546" s="294"/>
      <c r="Z546" s="294"/>
      <c r="AA546" s="294"/>
      <c r="AB546" s="294"/>
      <c r="AC546" s="294"/>
      <c r="AD546" s="294"/>
      <c r="AE546" s="294"/>
      <c r="AF546" s="294"/>
      <c r="AG546" s="294"/>
      <c r="AH546" s="294"/>
      <c r="AI546" s="294"/>
      <c r="AJ546" s="294"/>
      <c r="AK546" s="294"/>
      <c r="AL546" s="294"/>
      <c r="AM546" s="294"/>
      <c r="AN546" s="294"/>
      <c r="AO546" s="294"/>
      <c r="AP546" s="294"/>
      <c r="AQ546" s="294"/>
      <c r="AR546" s="294"/>
      <c r="AS546" s="294"/>
      <c r="AT546" s="294"/>
      <c r="AU546" s="294"/>
      <c r="AV546" s="294"/>
      <c r="AW546" s="294"/>
      <c r="AX546" s="294"/>
      <c r="AY546" s="294"/>
      <c r="AZ546" s="294"/>
      <c r="BA546" s="294"/>
      <c r="BB546" s="294"/>
      <c r="BC546" s="294"/>
      <c r="BD546" s="294"/>
      <c r="BE546" s="294"/>
      <c r="BF546" s="294"/>
      <c r="BG546" s="294"/>
      <c r="BH546" s="294"/>
      <c r="BI546" s="294"/>
      <c r="BJ546" s="294"/>
      <c r="BK546" s="294"/>
      <c r="BL546" s="294"/>
      <c r="BM546" s="294"/>
      <c r="BN546" s="294"/>
      <c r="BO546" s="294"/>
    </row>
    <row r="547" hidden="1" outlineLevel="1">
      <c r="A547" s="294"/>
      <c r="B547" s="333"/>
      <c r="D547" s="134"/>
      <c r="E547" s="294"/>
      <c r="F547" s="307"/>
      <c r="G547" s="307"/>
      <c r="H547" s="285"/>
      <c r="I547" s="294"/>
      <c r="J547" s="294"/>
      <c r="N547" s="294"/>
      <c r="O547" s="294"/>
      <c r="P547" s="294"/>
      <c r="Q547" s="294"/>
      <c r="R547" s="294"/>
      <c r="S547" s="294"/>
      <c r="T547" s="294"/>
      <c r="U547" s="294"/>
      <c r="V547" s="294"/>
      <c r="W547" s="294"/>
      <c r="X547" s="294"/>
      <c r="Y547" s="294"/>
      <c r="Z547" s="294"/>
      <c r="AA547" s="294"/>
      <c r="AB547" s="294"/>
      <c r="AC547" s="294"/>
      <c r="AD547" s="294"/>
      <c r="AE547" s="294"/>
      <c r="AF547" s="294"/>
      <c r="AG547" s="294"/>
      <c r="AH547" s="294"/>
      <c r="AI547" s="294"/>
      <c r="AJ547" s="294"/>
      <c r="AK547" s="294"/>
      <c r="AL547" s="294"/>
      <c r="AM547" s="294"/>
      <c r="AN547" s="294"/>
      <c r="AO547" s="294"/>
      <c r="AP547" s="294"/>
      <c r="AQ547" s="294"/>
      <c r="AR547" s="294"/>
      <c r="AS547" s="294"/>
      <c r="AT547" s="294"/>
      <c r="AU547" s="294"/>
      <c r="AV547" s="294"/>
      <c r="AW547" s="294"/>
      <c r="AX547" s="294"/>
      <c r="AY547" s="294"/>
      <c r="AZ547" s="294"/>
      <c r="BA547" s="294"/>
      <c r="BB547" s="294"/>
      <c r="BC547" s="294"/>
      <c r="BD547" s="294"/>
      <c r="BE547" s="294"/>
      <c r="BF547" s="294"/>
      <c r="BG547" s="294"/>
      <c r="BH547" s="294"/>
      <c r="BI547" s="294"/>
      <c r="BJ547" s="294"/>
      <c r="BK547" s="294"/>
      <c r="BL547" s="294"/>
      <c r="BM547" s="294"/>
      <c r="BN547" s="294"/>
      <c r="BO547" s="294"/>
    </row>
    <row r="548" hidden="1" outlineLevel="1">
      <c r="A548" s="294"/>
      <c r="B548" s="333"/>
      <c r="D548" s="134"/>
      <c r="E548" s="294"/>
      <c r="F548" s="307"/>
      <c r="G548" s="307"/>
      <c r="H548" s="285"/>
      <c r="I548" s="294"/>
      <c r="J548" s="294"/>
      <c r="N548" s="294"/>
      <c r="O548" s="294"/>
      <c r="P548" s="294"/>
      <c r="Q548" s="294"/>
      <c r="R548" s="294"/>
      <c r="S548" s="294"/>
      <c r="T548" s="294"/>
      <c r="U548" s="294"/>
      <c r="V548" s="294"/>
      <c r="W548" s="294"/>
      <c r="X548" s="294"/>
      <c r="Y548" s="294"/>
      <c r="Z548" s="294"/>
      <c r="AA548" s="294"/>
      <c r="AB548" s="294"/>
      <c r="AC548" s="294"/>
      <c r="AD548" s="294"/>
      <c r="AE548" s="294"/>
      <c r="AF548" s="294"/>
      <c r="AG548" s="294"/>
      <c r="AH548" s="294"/>
      <c r="AI548" s="294"/>
      <c r="AJ548" s="294"/>
      <c r="AK548" s="294"/>
      <c r="AL548" s="294"/>
      <c r="AM548" s="294"/>
      <c r="AN548" s="294"/>
      <c r="AO548" s="294"/>
      <c r="AP548" s="294"/>
      <c r="AQ548" s="294"/>
      <c r="AR548" s="294"/>
      <c r="AS548" s="294"/>
      <c r="AT548" s="294"/>
      <c r="AU548" s="294"/>
      <c r="AV548" s="294"/>
      <c r="AW548" s="294"/>
      <c r="AX548" s="294"/>
      <c r="AY548" s="294"/>
      <c r="AZ548" s="294"/>
      <c r="BA548" s="294"/>
      <c r="BB548" s="294"/>
      <c r="BC548" s="294"/>
      <c r="BD548" s="294"/>
      <c r="BE548" s="294"/>
      <c r="BF548" s="294"/>
      <c r="BG548" s="294"/>
      <c r="BH548" s="294"/>
      <c r="BI548" s="294"/>
      <c r="BJ548" s="294"/>
      <c r="BK548" s="294"/>
      <c r="BL548" s="294"/>
      <c r="BM548" s="294"/>
      <c r="BN548" s="294"/>
      <c r="BO548" s="294"/>
    </row>
    <row r="549" hidden="1" outlineLevel="1">
      <c r="A549" s="294"/>
      <c r="B549" s="333"/>
      <c r="D549" s="134"/>
      <c r="E549" s="294"/>
      <c r="F549" s="307"/>
      <c r="G549" s="307"/>
      <c r="H549" s="285"/>
      <c r="I549" s="294"/>
      <c r="J549" s="294"/>
      <c r="N549" s="294"/>
      <c r="O549" s="294"/>
      <c r="P549" s="294"/>
      <c r="Q549" s="294"/>
      <c r="R549" s="294"/>
      <c r="S549" s="294"/>
      <c r="T549" s="294"/>
      <c r="U549" s="294"/>
      <c r="V549" s="294"/>
      <c r="W549" s="294"/>
      <c r="X549" s="294"/>
      <c r="Y549" s="294"/>
      <c r="Z549" s="294"/>
      <c r="AA549" s="294"/>
      <c r="AB549" s="294"/>
      <c r="AC549" s="294"/>
      <c r="AD549" s="294"/>
      <c r="AE549" s="294"/>
      <c r="AF549" s="294"/>
      <c r="AG549" s="294"/>
      <c r="AH549" s="294"/>
      <c r="AI549" s="294"/>
      <c r="AJ549" s="294"/>
      <c r="AK549" s="294"/>
      <c r="AL549" s="294"/>
      <c r="AM549" s="294"/>
      <c r="AN549" s="294"/>
      <c r="AO549" s="294"/>
      <c r="AP549" s="294"/>
      <c r="AQ549" s="294"/>
      <c r="AR549" s="294"/>
      <c r="AS549" s="294"/>
      <c r="AT549" s="294"/>
      <c r="AU549" s="294"/>
      <c r="AV549" s="294"/>
      <c r="AW549" s="294"/>
      <c r="AX549" s="294"/>
      <c r="AY549" s="294"/>
      <c r="AZ549" s="294"/>
      <c r="BA549" s="294"/>
      <c r="BB549" s="294"/>
      <c r="BC549" s="294"/>
      <c r="BD549" s="294"/>
      <c r="BE549" s="294"/>
      <c r="BF549" s="294"/>
      <c r="BG549" s="294"/>
      <c r="BH549" s="294"/>
      <c r="BI549" s="294"/>
      <c r="BJ549" s="294"/>
      <c r="BK549" s="294"/>
      <c r="BL549" s="294"/>
      <c r="BM549" s="294"/>
      <c r="BN549" s="294"/>
      <c r="BO549" s="294"/>
    </row>
    <row r="550" hidden="1" outlineLevel="1">
      <c r="A550" s="294"/>
      <c r="B550" s="333"/>
      <c r="D550" s="134"/>
      <c r="E550" s="294"/>
      <c r="F550" s="307"/>
      <c r="G550" s="307"/>
      <c r="H550" s="285"/>
      <c r="I550" s="294"/>
      <c r="J550" s="294"/>
      <c r="N550" s="294"/>
      <c r="O550" s="294"/>
      <c r="P550" s="294"/>
      <c r="Q550" s="294"/>
      <c r="R550" s="294"/>
      <c r="S550" s="294"/>
      <c r="T550" s="294"/>
      <c r="U550" s="294"/>
      <c r="V550" s="294"/>
      <c r="W550" s="294"/>
      <c r="X550" s="294"/>
      <c r="Y550" s="294"/>
      <c r="Z550" s="294"/>
      <c r="AA550" s="294"/>
      <c r="AB550" s="294"/>
      <c r="AC550" s="294"/>
      <c r="AD550" s="294"/>
      <c r="AE550" s="294"/>
      <c r="AF550" s="294"/>
      <c r="AG550" s="294"/>
      <c r="AH550" s="294"/>
      <c r="AI550" s="294"/>
      <c r="AJ550" s="294"/>
      <c r="AK550" s="294"/>
      <c r="AL550" s="294"/>
      <c r="AM550" s="294"/>
      <c r="AN550" s="294"/>
      <c r="AO550" s="294"/>
      <c r="AP550" s="294"/>
      <c r="AQ550" s="294"/>
      <c r="AR550" s="294"/>
      <c r="AS550" s="294"/>
      <c r="AT550" s="294"/>
      <c r="AU550" s="294"/>
      <c r="AV550" s="294"/>
      <c r="AW550" s="294"/>
      <c r="AX550" s="294"/>
      <c r="AY550" s="294"/>
      <c r="AZ550" s="294"/>
      <c r="BA550" s="294"/>
      <c r="BB550" s="294"/>
      <c r="BC550" s="294"/>
      <c r="BD550" s="294"/>
      <c r="BE550" s="294"/>
      <c r="BF550" s="294"/>
      <c r="BG550" s="294"/>
      <c r="BH550" s="294"/>
      <c r="BI550" s="294"/>
      <c r="BJ550" s="294"/>
      <c r="BK550" s="294"/>
      <c r="BL550" s="294"/>
      <c r="BM550" s="294"/>
      <c r="BN550" s="294"/>
      <c r="BO550" s="294"/>
    </row>
    <row r="551" hidden="1" outlineLevel="1">
      <c r="A551" s="294"/>
      <c r="B551" s="333"/>
      <c r="D551" s="134"/>
      <c r="E551" s="294"/>
      <c r="F551" s="307"/>
      <c r="G551" s="307"/>
      <c r="H551" s="285"/>
      <c r="I551" s="294"/>
      <c r="J551" s="294"/>
      <c r="N551" s="294"/>
      <c r="O551" s="294"/>
      <c r="P551" s="294"/>
      <c r="Q551" s="294"/>
      <c r="R551" s="294"/>
      <c r="S551" s="294"/>
      <c r="T551" s="294"/>
      <c r="U551" s="294"/>
      <c r="V551" s="294"/>
      <c r="W551" s="294"/>
      <c r="X551" s="294"/>
      <c r="Y551" s="294"/>
      <c r="Z551" s="294"/>
      <c r="AA551" s="294"/>
      <c r="AB551" s="294"/>
      <c r="AC551" s="294"/>
      <c r="AD551" s="294"/>
      <c r="AE551" s="294"/>
      <c r="AF551" s="294"/>
      <c r="AG551" s="294"/>
      <c r="AH551" s="294"/>
      <c r="AI551" s="294"/>
      <c r="AJ551" s="294"/>
      <c r="AK551" s="294"/>
      <c r="AL551" s="294"/>
      <c r="AM551" s="294"/>
      <c r="AN551" s="294"/>
      <c r="AO551" s="294"/>
      <c r="AP551" s="294"/>
      <c r="AQ551" s="294"/>
      <c r="AR551" s="294"/>
      <c r="AS551" s="294"/>
      <c r="AT551" s="294"/>
      <c r="AU551" s="294"/>
      <c r="AV551" s="294"/>
      <c r="AW551" s="294"/>
      <c r="AX551" s="294"/>
      <c r="AY551" s="294"/>
      <c r="AZ551" s="294"/>
      <c r="BA551" s="294"/>
      <c r="BB551" s="294"/>
      <c r="BC551" s="294"/>
      <c r="BD551" s="294"/>
      <c r="BE551" s="294"/>
      <c r="BF551" s="294"/>
      <c r="BG551" s="294"/>
      <c r="BH551" s="294"/>
      <c r="BI551" s="294"/>
      <c r="BJ551" s="294"/>
      <c r="BK551" s="294"/>
      <c r="BL551" s="294"/>
      <c r="BM551" s="294"/>
      <c r="BN551" s="294"/>
      <c r="BO551" s="294"/>
    </row>
    <row r="552" hidden="1" outlineLevel="1">
      <c r="A552" s="294"/>
      <c r="B552" s="333"/>
      <c r="D552" s="134"/>
      <c r="E552" s="294"/>
      <c r="F552" s="307"/>
      <c r="G552" s="307"/>
      <c r="H552" s="285"/>
      <c r="I552" s="294"/>
      <c r="J552" s="294"/>
      <c r="N552" s="294"/>
      <c r="O552" s="294"/>
      <c r="P552" s="294"/>
      <c r="Q552" s="294"/>
      <c r="R552" s="294"/>
      <c r="S552" s="294"/>
      <c r="T552" s="294"/>
      <c r="U552" s="294"/>
      <c r="V552" s="294"/>
      <c r="W552" s="294"/>
      <c r="X552" s="294"/>
      <c r="Y552" s="294"/>
      <c r="Z552" s="294"/>
      <c r="AA552" s="294"/>
      <c r="AB552" s="294"/>
      <c r="AC552" s="294"/>
      <c r="AD552" s="294"/>
      <c r="AE552" s="294"/>
      <c r="AF552" s="294"/>
      <c r="AG552" s="294"/>
      <c r="AH552" s="294"/>
      <c r="AI552" s="294"/>
      <c r="AJ552" s="294"/>
      <c r="AK552" s="294"/>
      <c r="AL552" s="294"/>
      <c r="AM552" s="294"/>
      <c r="AN552" s="294"/>
      <c r="AO552" s="294"/>
      <c r="AP552" s="294"/>
      <c r="AQ552" s="294"/>
      <c r="AR552" s="294"/>
      <c r="AS552" s="294"/>
      <c r="AT552" s="294"/>
      <c r="AU552" s="294"/>
      <c r="AV552" s="294"/>
      <c r="AW552" s="294"/>
      <c r="AX552" s="294"/>
      <c r="AY552" s="294"/>
      <c r="AZ552" s="294"/>
      <c r="BA552" s="294"/>
      <c r="BB552" s="294"/>
      <c r="BC552" s="294"/>
      <c r="BD552" s="294"/>
      <c r="BE552" s="294"/>
      <c r="BF552" s="294"/>
      <c r="BG552" s="294"/>
      <c r="BH552" s="294"/>
      <c r="BI552" s="294"/>
      <c r="BJ552" s="294"/>
      <c r="BK552" s="294"/>
      <c r="BL552" s="294"/>
      <c r="BM552" s="294"/>
      <c r="BN552" s="294"/>
      <c r="BO552" s="294"/>
    </row>
    <row r="553" hidden="1" outlineLevel="1">
      <c r="A553" s="294"/>
      <c r="B553" s="333"/>
      <c r="D553" s="134"/>
      <c r="E553" s="294"/>
      <c r="F553" s="307"/>
      <c r="G553" s="307"/>
      <c r="H553" s="285"/>
      <c r="I553" s="294"/>
      <c r="J553" s="294"/>
      <c r="N553" s="294"/>
      <c r="O553" s="294"/>
      <c r="P553" s="294"/>
      <c r="Q553" s="294"/>
      <c r="R553" s="294"/>
      <c r="S553" s="294"/>
      <c r="T553" s="294"/>
      <c r="U553" s="294"/>
      <c r="V553" s="294"/>
      <c r="W553" s="294"/>
      <c r="X553" s="294"/>
      <c r="Y553" s="294"/>
      <c r="Z553" s="294"/>
      <c r="AA553" s="294"/>
      <c r="AB553" s="294"/>
      <c r="AC553" s="294"/>
      <c r="AD553" s="294"/>
      <c r="AE553" s="294"/>
      <c r="AF553" s="294"/>
      <c r="AG553" s="294"/>
      <c r="AH553" s="294"/>
      <c r="AI553" s="294"/>
      <c r="AJ553" s="294"/>
      <c r="AK553" s="294"/>
      <c r="AL553" s="294"/>
      <c r="AM553" s="294"/>
      <c r="AN553" s="294"/>
      <c r="AO553" s="294"/>
      <c r="AP553" s="294"/>
      <c r="AQ553" s="294"/>
      <c r="AR553" s="294"/>
      <c r="AS553" s="294"/>
      <c r="AT553" s="294"/>
      <c r="AU553" s="294"/>
      <c r="AV553" s="294"/>
      <c r="AW553" s="294"/>
      <c r="AX553" s="294"/>
      <c r="AY553" s="294"/>
      <c r="AZ553" s="294"/>
      <c r="BA553" s="294"/>
      <c r="BB553" s="294"/>
      <c r="BC553" s="294"/>
      <c r="BD553" s="294"/>
      <c r="BE553" s="294"/>
      <c r="BF553" s="294"/>
      <c r="BG553" s="294"/>
      <c r="BH553" s="294"/>
      <c r="BI553" s="294"/>
      <c r="BJ553" s="294"/>
      <c r="BK553" s="294"/>
      <c r="BL553" s="294"/>
      <c r="BM553" s="294"/>
      <c r="BN553" s="294"/>
      <c r="BO553" s="294"/>
    </row>
    <row r="554" hidden="1" outlineLevel="1">
      <c r="A554" s="294"/>
      <c r="B554" s="333"/>
      <c r="D554" s="134"/>
      <c r="E554" s="294"/>
      <c r="F554" s="307"/>
      <c r="G554" s="307"/>
      <c r="H554" s="285"/>
      <c r="I554" s="294"/>
      <c r="J554" s="294"/>
      <c r="N554" s="294"/>
      <c r="O554" s="294"/>
      <c r="P554" s="294"/>
      <c r="Q554" s="294"/>
      <c r="R554" s="294"/>
      <c r="S554" s="294"/>
      <c r="T554" s="294"/>
      <c r="U554" s="294"/>
      <c r="V554" s="294"/>
      <c r="W554" s="294"/>
      <c r="X554" s="294"/>
      <c r="Y554" s="294"/>
      <c r="Z554" s="294"/>
      <c r="AA554" s="294"/>
      <c r="AB554" s="294"/>
      <c r="AC554" s="294"/>
      <c r="AD554" s="294"/>
      <c r="AE554" s="294"/>
      <c r="AF554" s="294"/>
      <c r="AG554" s="294"/>
      <c r="AH554" s="294"/>
      <c r="AI554" s="294"/>
      <c r="AJ554" s="294"/>
      <c r="AK554" s="294"/>
      <c r="AL554" s="294"/>
      <c r="AM554" s="294"/>
      <c r="AN554" s="294"/>
      <c r="AO554" s="294"/>
      <c r="AP554" s="294"/>
      <c r="AQ554" s="294"/>
      <c r="AR554" s="294"/>
      <c r="AS554" s="294"/>
      <c r="AT554" s="294"/>
      <c r="AU554" s="294"/>
      <c r="AV554" s="294"/>
      <c r="AW554" s="294"/>
      <c r="AX554" s="294"/>
      <c r="AY554" s="294"/>
      <c r="AZ554" s="294"/>
      <c r="BA554" s="294"/>
      <c r="BB554" s="294"/>
      <c r="BC554" s="294"/>
      <c r="BD554" s="294"/>
      <c r="BE554" s="294"/>
      <c r="BF554" s="294"/>
      <c r="BG554" s="294"/>
      <c r="BH554" s="294"/>
      <c r="BI554" s="294"/>
      <c r="BJ554" s="294"/>
      <c r="BK554" s="294"/>
      <c r="BL554" s="294"/>
      <c r="BM554" s="294"/>
      <c r="BN554" s="294"/>
      <c r="BO554" s="294"/>
    </row>
    <row r="555" hidden="1" outlineLevel="1">
      <c r="A555" s="294"/>
      <c r="B555" s="333"/>
      <c r="D555" s="134"/>
      <c r="E555" s="294"/>
      <c r="F555" s="307"/>
      <c r="G555" s="307"/>
      <c r="H555" s="285"/>
      <c r="I555" s="294"/>
      <c r="J555" s="294"/>
      <c r="N555" s="294"/>
      <c r="O555" s="294"/>
      <c r="P555" s="294"/>
      <c r="Q555" s="294"/>
      <c r="R555" s="294"/>
      <c r="S555" s="294"/>
      <c r="T555" s="294"/>
      <c r="U555" s="294"/>
      <c r="V555" s="294"/>
      <c r="W555" s="294"/>
      <c r="X555" s="294"/>
      <c r="Y555" s="294"/>
      <c r="Z555" s="294"/>
      <c r="AA555" s="294"/>
      <c r="AB555" s="294"/>
      <c r="AC555" s="294"/>
      <c r="AD555" s="294"/>
      <c r="AE555" s="294"/>
      <c r="AF555" s="294"/>
      <c r="AG555" s="294"/>
      <c r="AH555" s="294"/>
      <c r="AI555" s="294"/>
      <c r="AJ555" s="294"/>
      <c r="AK555" s="294"/>
      <c r="AL555" s="294"/>
      <c r="AM555" s="294"/>
      <c r="AN555" s="294"/>
      <c r="AO555" s="294"/>
      <c r="AP555" s="294"/>
      <c r="AQ555" s="294"/>
      <c r="AR555" s="294"/>
      <c r="AS555" s="294"/>
      <c r="AT555" s="294"/>
      <c r="AU555" s="294"/>
      <c r="AV555" s="294"/>
      <c r="AW555" s="294"/>
      <c r="AX555" s="294"/>
      <c r="AY555" s="294"/>
      <c r="AZ555" s="294"/>
      <c r="BA555" s="294"/>
      <c r="BB555" s="294"/>
      <c r="BC555" s="294"/>
      <c r="BD555" s="294"/>
      <c r="BE555" s="294"/>
      <c r="BF555" s="294"/>
      <c r="BG555" s="294"/>
      <c r="BH555" s="294"/>
      <c r="BI555" s="294"/>
      <c r="BJ555" s="294"/>
      <c r="BK555" s="294"/>
      <c r="BL555" s="294"/>
      <c r="BM555" s="294"/>
      <c r="BN555" s="294"/>
      <c r="BO555" s="294"/>
    </row>
    <row r="556" hidden="1" outlineLevel="1">
      <c r="A556" s="294"/>
      <c r="B556" s="333"/>
      <c r="D556" s="134"/>
      <c r="E556" s="294"/>
      <c r="F556" s="307"/>
      <c r="G556" s="307"/>
      <c r="H556" s="285"/>
      <c r="I556" s="294"/>
      <c r="J556" s="294"/>
      <c r="N556" s="294"/>
      <c r="O556" s="294"/>
      <c r="P556" s="294"/>
      <c r="Q556" s="294"/>
      <c r="R556" s="294"/>
      <c r="S556" s="294"/>
      <c r="T556" s="294"/>
      <c r="U556" s="294"/>
      <c r="V556" s="294"/>
      <c r="W556" s="294"/>
      <c r="X556" s="294"/>
      <c r="Y556" s="294"/>
      <c r="Z556" s="294"/>
      <c r="AA556" s="294"/>
      <c r="AB556" s="294"/>
      <c r="AC556" s="294"/>
      <c r="AD556" s="294"/>
      <c r="AE556" s="294"/>
      <c r="AF556" s="294"/>
      <c r="AG556" s="294"/>
      <c r="AH556" s="294"/>
      <c r="AI556" s="294"/>
      <c r="AJ556" s="294"/>
      <c r="AK556" s="294"/>
      <c r="AL556" s="294"/>
      <c r="AM556" s="294"/>
      <c r="AN556" s="294"/>
      <c r="AO556" s="294"/>
      <c r="AP556" s="294"/>
      <c r="AQ556" s="294"/>
      <c r="AR556" s="294"/>
      <c r="AS556" s="294"/>
      <c r="AT556" s="294"/>
      <c r="AU556" s="294"/>
      <c r="AV556" s="294"/>
      <c r="AW556" s="294"/>
      <c r="AX556" s="294"/>
      <c r="AY556" s="294"/>
      <c r="AZ556" s="294"/>
      <c r="BA556" s="294"/>
      <c r="BB556" s="294"/>
      <c r="BC556" s="294"/>
      <c r="BD556" s="294"/>
      <c r="BE556" s="294"/>
      <c r="BF556" s="294"/>
      <c r="BG556" s="294"/>
      <c r="BH556" s="294"/>
      <c r="BI556" s="294"/>
      <c r="BJ556" s="294"/>
      <c r="BK556" s="294"/>
      <c r="BL556" s="294"/>
      <c r="BM556" s="294"/>
      <c r="BN556" s="294"/>
      <c r="BO556" s="294"/>
    </row>
    <row r="557" hidden="1" outlineLevel="1">
      <c r="A557" s="294"/>
      <c r="B557" s="333"/>
      <c r="D557" s="134"/>
      <c r="E557" s="294"/>
      <c r="F557" s="307"/>
      <c r="G557" s="307"/>
      <c r="H557" s="285"/>
      <c r="I557" s="294"/>
      <c r="J557" s="294"/>
      <c r="N557" s="294"/>
      <c r="O557" s="294"/>
      <c r="P557" s="294"/>
      <c r="Q557" s="294"/>
      <c r="R557" s="294"/>
      <c r="S557" s="294"/>
      <c r="T557" s="294"/>
      <c r="U557" s="294"/>
      <c r="V557" s="294"/>
      <c r="W557" s="294"/>
      <c r="X557" s="294"/>
      <c r="Y557" s="294"/>
      <c r="Z557" s="294"/>
      <c r="AA557" s="294"/>
      <c r="AB557" s="294"/>
      <c r="AC557" s="294"/>
      <c r="AD557" s="294"/>
      <c r="AE557" s="294"/>
      <c r="AF557" s="294"/>
      <c r="AG557" s="294"/>
      <c r="AH557" s="294"/>
      <c r="AI557" s="294"/>
      <c r="AJ557" s="294"/>
      <c r="AK557" s="294"/>
      <c r="AL557" s="294"/>
      <c r="AM557" s="294"/>
      <c r="AN557" s="294"/>
      <c r="AO557" s="294"/>
      <c r="AP557" s="294"/>
      <c r="AQ557" s="294"/>
      <c r="AR557" s="294"/>
      <c r="AS557" s="294"/>
      <c r="AT557" s="294"/>
      <c r="AU557" s="294"/>
      <c r="AV557" s="294"/>
      <c r="AW557" s="294"/>
      <c r="AX557" s="294"/>
      <c r="AY557" s="294"/>
      <c r="AZ557" s="294"/>
      <c r="BA557" s="294"/>
      <c r="BB557" s="294"/>
      <c r="BC557" s="294"/>
      <c r="BD557" s="294"/>
      <c r="BE557" s="294"/>
      <c r="BF557" s="294"/>
      <c r="BG557" s="294"/>
      <c r="BH557" s="294"/>
      <c r="BI557" s="294"/>
      <c r="BJ557" s="294"/>
      <c r="BK557" s="294"/>
      <c r="BL557" s="294"/>
      <c r="BM557" s="294"/>
      <c r="BN557" s="294"/>
      <c r="BO557" s="294"/>
    </row>
    <row r="558" hidden="1" outlineLevel="1">
      <c r="A558" s="294"/>
      <c r="B558" s="333"/>
      <c r="D558" s="134"/>
      <c r="E558" s="294"/>
      <c r="F558" s="307"/>
      <c r="G558" s="307"/>
      <c r="H558" s="285"/>
      <c r="I558" s="294"/>
      <c r="J558" s="294"/>
      <c r="N558" s="294"/>
      <c r="O558" s="294"/>
      <c r="P558" s="294"/>
      <c r="Q558" s="294"/>
      <c r="R558" s="294"/>
      <c r="S558" s="294"/>
      <c r="T558" s="294"/>
      <c r="U558" s="294"/>
      <c r="V558" s="294"/>
      <c r="W558" s="294"/>
      <c r="X558" s="294"/>
      <c r="Y558" s="294"/>
      <c r="Z558" s="294"/>
      <c r="AA558" s="294"/>
      <c r="AB558" s="294"/>
      <c r="AC558" s="294"/>
      <c r="AD558" s="294"/>
      <c r="AE558" s="294"/>
      <c r="AF558" s="294"/>
      <c r="AG558" s="294"/>
      <c r="AH558" s="294"/>
      <c r="AI558" s="294"/>
      <c r="AJ558" s="294"/>
      <c r="AK558" s="294"/>
      <c r="AL558" s="294"/>
      <c r="AM558" s="294"/>
      <c r="AN558" s="294"/>
      <c r="AO558" s="294"/>
      <c r="AP558" s="294"/>
      <c r="AQ558" s="294"/>
      <c r="AR558" s="294"/>
      <c r="AS558" s="294"/>
      <c r="AT558" s="294"/>
      <c r="AU558" s="294"/>
      <c r="AV558" s="294"/>
      <c r="AW558" s="294"/>
      <c r="AX558" s="294"/>
      <c r="AY558" s="294"/>
      <c r="AZ558" s="294"/>
      <c r="BA558" s="294"/>
      <c r="BB558" s="294"/>
      <c r="BC558" s="294"/>
      <c r="BD558" s="294"/>
      <c r="BE558" s="294"/>
      <c r="BF558" s="294"/>
      <c r="BG558" s="294"/>
      <c r="BH558" s="294"/>
      <c r="BI558" s="294"/>
      <c r="BJ558" s="294"/>
      <c r="BK558" s="294"/>
      <c r="BL558" s="294"/>
      <c r="BM558" s="294"/>
      <c r="BN558" s="294"/>
      <c r="BO558" s="294"/>
    </row>
    <row r="559" hidden="1" outlineLevel="1">
      <c r="A559" s="294"/>
      <c r="B559" s="333"/>
      <c r="D559" s="134"/>
      <c r="E559" s="294"/>
      <c r="F559" s="307"/>
      <c r="G559" s="307"/>
      <c r="H559" s="285"/>
      <c r="I559" s="294"/>
      <c r="J559" s="294"/>
      <c r="N559" s="294"/>
      <c r="O559" s="294"/>
      <c r="P559" s="294"/>
      <c r="Q559" s="294"/>
      <c r="R559" s="294"/>
      <c r="S559" s="294"/>
      <c r="T559" s="294"/>
      <c r="U559" s="294"/>
      <c r="V559" s="294"/>
      <c r="W559" s="294"/>
      <c r="X559" s="294"/>
      <c r="Y559" s="294"/>
      <c r="Z559" s="294"/>
      <c r="AA559" s="294"/>
      <c r="AB559" s="294"/>
      <c r="AC559" s="294"/>
      <c r="AD559" s="294"/>
      <c r="AE559" s="294"/>
      <c r="AF559" s="294"/>
      <c r="AG559" s="294"/>
      <c r="AH559" s="294"/>
      <c r="AI559" s="294"/>
      <c r="AJ559" s="294"/>
      <c r="AK559" s="294"/>
      <c r="AL559" s="294"/>
      <c r="AM559" s="294"/>
      <c r="AN559" s="294"/>
      <c r="AO559" s="294"/>
      <c r="AP559" s="294"/>
      <c r="AQ559" s="294"/>
      <c r="AR559" s="294"/>
      <c r="AS559" s="294"/>
      <c r="AT559" s="294"/>
      <c r="AU559" s="294"/>
      <c r="AV559" s="294"/>
      <c r="AW559" s="294"/>
      <c r="AX559" s="294"/>
      <c r="AY559" s="294"/>
      <c r="AZ559" s="294"/>
      <c r="BA559" s="294"/>
      <c r="BB559" s="294"/>
      <c r="BC559" s="294"/>
      <c r="BD559" s="294"/>
      <c r="BE559" s="294"/>
      <c r="BF559" s="294"/>
      <c r="BG559" s="294"/>
      <c r="BH559" s="294"/>
      <c r="BI559" s="294"/>
      <c r="BJ559" s="294"/>
      <c r="BK559" s="294"/>
      <c r="BL559" s="294"/>
      <c r="BM559" s="294"/>
      <c r="BN559" s="294"/>
      <c r="BO559" s="294"/>
    </row>
    <row r="560" hidden="1" outlineLevel="1">
      <c r="A560" s="294"/>
      <c r="B560" s="333"/>
      <c r="D560" s="134"/>
      <c r="E560" s="294"/>
      <c r="F560" s="307"/>
      <c r="G560" s="307"/>
      <c r="H560" s="285"/>
      <c r="I560" s="294"/>
      <c r="J560" s="294"/>
      <c r="N560" s="294"/>
      <c r="O560" s="294"/>
      <c r="P560" s="294"/>
      <c r="Q560" s="294"/>
      <c r="R560" s="294"/>
      <c r="S560" s="294"/>
      <c r="T560" s="294"/>
      <c r="U560" s="294"/>
      <c r="V560" s="294"/>
      <c r="W560" s="294"/>
      <c r="X560" s="294"/>
      <c r="Y560" s="294"/>
      <c r="Z560" s="294"/>
      <c r="AA560" s="294"/>
      <c r="AB560" s="294"/>
      <c r="AC560" s="294"/>
      <c r="AD560" s="294"/>
      <c r="AE560" s="294"/>
      <c r="AF560" s="294"/>
      <c r="AG560" s="294"/>
      <c r="AH560" s="294"/>
      <c r="AI560" s="294"/>
      <c r="AJ560" s="294"/>
      <c r="AK560" s="294"/>
      <c r="AL560" s="294"/>
      <c r="AM560" s="294"/>
      <c r="AN560" s="294"/>
      <c r="AO560" s="294"/>
      <c r="AP560" s="294"/>
      <c r="AQ560" s="294"/>
      <c r="AR560" s="294"/>
      <c r="AS560" s="294"/>
      <c r="AT560" s="294"/>
      <c r="AU560" s="294"/>
      <c r="AV560" s="294"/>
      <c r="AW560" s="294"/>
      <c r="AX560" s="294"/>
      <c r="AY560" s="294"/>
      <c r="AZ560" s="294"/>
      <c r="BA560" s="294"/>
      <c r="BB560" s="294"/>
      <c r="BC560" s="294"/>
      <c r="BD560" s="294"/>
      <c r="BE560" s="294"/>
      <c r="BF560" s="294"/>
      <c r="BG560" s="294"/>
      <c r="BH560" s="294"/>
      <c r="BI560" s="294"/>
      <c r="BJ560" s="294"/>
      <c r="BK560" s="294"/>
      <c r="BL560" s="294"/>
      <c r="BM560" s="294"/>
      <c r="BN560" s="294"/>
      <c r="BO560" s="294"/>
    </row>
    <row r="561" hidden="1" outlineLevel="1">
      <c r="A561" s="294"/>
      <c r="B561" s="333"/>
      <c r="D561" s="134"/>
      <c r="E561" s="294"/>
      <c r="F561" s="307"/>
      <c r="G561" s="307"/>
      <c r="H561" s="285"/>
      <c r="I561" s="294"/>
      <c r="J561" s="294"/>
      <c r="N561" s="294"/>
      <c r="O561" s="294"/>
      <c r="P561" s="294"/>
      <c r="Q561" s="294"/>
      <c r="R561" s="294"/>
      <c r="S561" s="294"/>
      <c r="T561" s="294"/>
      <c r="U561" s="294"/>
      <c r="V561" s="294"/>
      <c r="W561" s="294"/>
      <c r="X561" s="294"/>
      <c r="Y561" s="294"/>
      <c r="Z561" s="294"/>
      <c r="AA561" s="294"/>
      <c r="AB561" s="294"/>
      <c r="AC561" s="294"/>
      <c r="AD561" s="294"/>
      <c r="AE561" s="294"/>
      <c r="AF561" s="294"/>
      <c r="AG561" s="294"/>
      <c r="AH561" s="294"/>
      <c r="AI561" s="294"/>
      <c r="AJ561" s="294"/>
      <c r="AK561" s="294"/>
      <c r="AL561" s="294"/>
      <c r="AM561" s="294"/>
      <c r="AN561" s="294"/>
      <c r="AO561" s="294"/>
      <c r="AP561" s="294"/>
      <c r="AQ561" s="294"/>
      <c r="AR561" s="294"/>
      <c r="AS561" s="294"/>
      <c r="AT561" s="294"/>
      <c r="AU561" s="294"/>
      <c r="AV561" s="294"/>
      <c r="AW561" s="294"/>
      <c r="AX561" s="294"/>
      <c r="AY561" s="294"/>
      <c r="AZ561" s="294"/>
      <c r="BA561" s="294"/>
      <c r="BB561" s="294"/>
      <c r="BC561" s="294"/>
      <c r="BD561" s="294"/>
      <c r="BE561" s="294"/>
      <c r="BF561" s="294"/>
      <c r="BG561" s="294"/>
      <c r="BH561" s="294"/>
      <c r="BI561" s="294"/>
      <c r="BJ561" s="294"/>
      <c r="BK561" s="294"/>
      <c r="BL561" s="294"/>
      <c r="BM561" s="294"/>
      <c r="BN561" s="294"/>
      <c r="BO561" s="294"/>
    </row>
    <row r="562" hidden="1" outlineLevel="1">
      <c r="A562" s="294"/>
      <c r="B562" s="333"/>
      <c r="D562" s="134"/>
      <c r="E562" s="294"/>
      <c r="F562" s="307"/>
      <c r="G562" s="307"/>
      <c r="H562" s="285"/>
      <c r="I562" s="294"/>
      <c r="J562" s="294"/>
      <c r="N562" s="294"/>
      <c r="O562" s="294"/>
      <c r="P562" s="294"/>
      <c r="Q562" s="294"/>
      <c r="R562" s="294"/>
      <c r="S562" s="294"/>
      <c r="T562" s="294"/>
      <c r="U562" s="294"/>
      <c r="V562" s="294"/>
      <c r="W562" s="294"/>
      <c r="X562" s="294"/>
      <c r="Y562" s="294"/>
      <c r="Z562" s="294"/>
      <c r="AA562" s="294"/>
      <c r="AB562" s="294"/>
      <c r="AC562" s="294"/>
      <c r="AD562" s="294"/>
      <c r="AE562" s="294"/>
      <c r="AF562" s="294"/>
      <c r="AG562" s="294"/>
      <c r="AH562" s="294"/>
      <c r="AI562" s="294"/>
      <c r="AJ562" s="294"/>
      <c r="AK562" s="294"/>
      <c r="AL562" s="294"/>
      <c r="AM562" s="294"/>
      <c r="AN562" s="294"/>
      <c r="AO562" s="294"/>
      <c r="AP562" s="294"/>
      <c r="AQ562" s="294"/>
      <c r="AR562" s="294"/>
      <c r="AS562" s="294"/>
      <c r="AT562" s="294"/>
      <c r="AU562" s="294"/>
      <c r="AV562" s="294"/>
      <c r="AW562" s="294"/>
      <c r="AX562" s="294"/>
      <c r="AY562" s="294"/>
      <c r="AZ562" s="294"/>
      <c r="BA562" s="294"/>
      <c r="BB562" s="294"/>
      <c r="BC562" s="294"/>
      <c r="BD562" s="294"/>
      <c r="BE562" s="294"/>
      <c r="BF562" s="294"/>
      <c r="BG562" s="294"/>
      <c r="BH562" s="294"/>
      <c r="BI562" s="294"/>
      <c r="BJ562" s="294"/>
      <c r="BK562" s="294"/>
      <c r="BL562" s="294"/>
      <c r="BM562" s="294"/>
      <c r="BN562" s="294"/>
      <c r="BO562" s="294"/>
    </row>
    <row r="563" hidden="1" outlineLevel="1">
      <c r="A563" s="294"/>
      <c r="B563" s="333"/>
      <c r="D563" s="134"/>
      <c r="E563" s="294"/>
      <c r="F563" s="307"/>
      <c r="G563" s="307"/>
      <c r="H563" s="285"/>
      <c r="I563" s="294"/>
      <c r="J563" s="294"/>
      <c r="N563" s="294"/>
      <c r="O563" s="294"/>
      <c r="P563" s="294"/>
      <c r="Q563" s="294"/>
      <c r="R563" s="294"/>
      <c r="S563" s="294"/>
      <c r="T563" s="294"/>
      <c r="U563" s="294"/>
      <c r="V563" s="294"/>
      <c r="W563" s="294"/>
      <c r="X563" s="294"/>
      <c r="Y563" s="294"/>
      <c r="Z563" s="294"/>
      <c r="AA563" s="294"/>
      <c r="AB563" s="294"/>
      <c r="AC563" s="294"/>
      <c r="AD563" s="294"/>
      <c r="AE563" s="294"/>
      <c r="AF563" s="294"/>
      <c r="AG563" s="294"/>
      <c r="AH563" s="294"/>
      <c r="AI563" s="294"/>
      <c r="AJ563" s="294"/>
      <c r="AK563" s="294"/>
      <c r="AL563" s="294"/>
      <c r="AM563" s="294"/>
      <c r="AN563" s="294"/>
      <c r="AO563" s="294"/>
      <c r="AP563" s="294"/>
      <c r="AQ563" s="294"/>
      <c r="AR563" s="294"/>
      <c r="AS563" s="294"/>
      <c r="AT563" s="294"/>
      <c r="AU563" s="294"/>
      <c r="AV563" s="294"/>
      <c r="AW563" s="294"/>
      <c r="AX563" s="294"/>
      <c r="AY563" s="294"/>
      <c r="AZ563" s="294"/>
      <c r="BA563" s="294"/>
      <c r="BB563" s="294"/>
      <c r="BC563" s="294"/>
      <c r="BD563" s="294"/>
      <c r="BE563" s="294"/>
      <c r="BF563" s="294"/>
      <c r="BG563" s="294"/>
      <c r="BH563" s="294"/>
      <c r="BI563" s="294"/>
      <c r="BJ563" s="294"/>
      <c r="BK563" s="294"/>
      <c r="BL563" s="294"/>
      <c r="BM563" s="294"/>
      <c r="BN563" s="294"/>
      <c r="BO563" s="294"/>
    </row>
    <row r="564" hidden="1" outlineLevel="1">
      <c r="A564" s="294"/>
      <c r="B564" s="333"/>
      <c r="D564" s="134"/>
      <c r="E564" s="294"/>
      <c r="F564" s="307"/>
      <c r="G564" s="307"/>
      <c r="H564" s="285"/>
      <c r="I564" s="294"/>
      <c r="J564" s="294"/>
      <c r="N564" s="294"/>
      <c r="O564" s="294"/>
      <c r="P564" s="294"/>
      <c r="Q564" s="294"/>
      <c r="R564" s="294"/>
      <c r="S564" s="294"/>
      <c r="T564" s="294"/>
      <c r="U564" s="294"/>
      <c r="V564" s="294"/>
      <c r="W564" s="294"/>
      <c r="X564" s="294"/>
      <c r="Y564" s="294"/>
      <c r="Z564" s="294"/>
      <c r="AA564" s="294"/>
      <c r="AB564" s="294"/>
      <c r="AC564" s="294"/>
      <c r="AD564" s="294"/>
      <c r="AE564" s="294"/>
      <c r="AF564" s="294"/>
      <c r="AG564" s="294"/>
      <c r="AH564" s="294"/>
      <c r="AI564" s="294"/>
      <c r="AJ564" s="294"/>
      <c r="AK564" s="294"/>
      <c r="AL564" s="294"/>
      <c r="AM564" s="294"/>
      <c r="AN564" s="294"/>
      <c r="AO564" s="294"/>
      <c r="AP564" s="294"/>
      <c r="AQ564" s="294"/>
      <c r="AR564" s="294"/>
      <c r="AS564" s="294"/>
      <c r="AT564" s="294"/>
      <c r="AU564" s="294"/>
      <c r="AV564" s="294"/>
      <c r="AW564" s="294"/>
      <c r="AX564" s="294"/>
      <c r="AY564" s="294"/>
      <c r="AZ564" s="294"/>
      <c r="BA564" s="294"/>
      <c r="BB564" s="294"/>
      <c r="BC564" s="294"/>
      <c r="BD564" s="294"/>
      <c r="BE564" s="294"/>
      <c r="BF564" s="294"/>
      <c r="BG564" s="294"/>
      <c r="BH564" s="294"/>
      <c r="BI564" s="294"/>
      <c r="BJ564" s="294"/>
      <c r="BK564" s="294"/>
      <c r="BL564" s="294"/>
      <c r="BM564" s="294"/>
      <c r="BN564" s="294"/>
      <c r="BO564" s="294"/>
    </row>
    <row r="565" hidden="1" outlineLevel="1">
      <c r="A565" s="294"/>
      <c r="B565" s="333"/>
      <c r="D565" s="134"/>
      <c r="E565" s="294"/>
      <c r="F565" s="307"/>
      <c r="G565" s="307"/>
      <c r="H565" s="285"/>
      <c r="I565" s="294"/>
      <c r="J565" s="294"/>
      <c r="N565" s="294"/>
      <c r="O565" s="294"/>
      <c r="P565" s="294"/>
      <c r="Q565" s="294"/>
      <c r="R565" s="294"/>
      <c r="S565" s="294"/>
      <c r="T565" s="294"/>
      <c r="U565" s="294"/>
      <c r="V565" s="294"/>
      <c r="W565" s="294"/>
      <c r="X565" s="294"/>
      <c r="Y565" s="294"/>
      <c r="Z565" s="294"/>
      <c r="AA565" s="294"/>
      <c r="AB565" s="294"/>
      <c r="AC565" s="294"/>
      <c r="AD565" s="294"/>
      <c r="AE565" s="294"/>
      <c r="AF565" s="294"/>
      <c r="AG565" s="294"/>
      <c r="AH565" s="294"/>
      <c r="AI565" s="294"/>
      <c r="AJ565" s="294"/>
      <c r="AK565" s="294"/>
      <c r="AL565" s="294"/>
      <c r="AM565" s="294"/>
      <c r="AN565" s="294"/>
      <c r="AO565" s="294"/>
      <c r="AP565" s="294"/>
      <c r="AQ565" s="294"/>
      <c r="AR565" s="294"/>
      <c r="AS565" s="294"/>
      <c r="AT565" s="294"/>
      <c r="AU565" s="294"/>
      <c r="AV565" s="294"/>
      <c r="AW565" s="294"/>
      <c r="AX565" s="294"/>
      <c r="AY565" s="294"/>
      <c r="AZ565" s="294"/>
      <c r="BA565" s="294"/>
      <c r="BB565" s="294"/>
      <c r="BC565" s="294"/>
      <c r="BD565" s="294"/>
      <c r="BE565" s="294"/>
      <c r="BF565" s="294"/>
      <c r="BG565" s="294"/>
      <c r="BH565" s="294"/>
      <c r="BI565" s="294"/>
      <c r="BJ565" s="294"/>
      <c r="BK565" s="294"/>
      <c r="BL565" s="294"/>
      <c r="BM565" s="294"/>
      <c r="BN565" s="294"/>
      <c r="BO565" s="294"/>
    </row>
    <row r="566" hidden="1" outlineLevel="1">
      <c r="A566" s="294"/>
      <c r="B566" s="333"/>
      <c r="D566" s="134"/>
      <c r="E566" s="294"/>
      <c r="F566" s="307"/>
      <c r="G566" s="307"/>
      <c r="H566" s="285"/>
      <c r="I566" s="294"/>
      <c r="J566" s="294"/>
      <c r="N566" s="294"/>
      <c r="O566" s="294"/>
      <c r="P566" s="294"/>
      <c r="Q566" s="294"/>
      <c r="R566" s="294"/>
      <c r="S566" s="294"/>
      <c r="T566" s="294"/>
      <c r="U566" s="294"/>
      <c r="V566" s="294"/>
      <c r="W566" s="294"/>
      <c r="X566" s="294"/>
      <c r="Y566" s="294"/>
      <c r="Z566" s="294"/>
      <c r="AA566" s="294"/>
      <c r="AB566" s="294"/>
      <c r="AC566" s="294"/>
      <c r="AD566" s="294"/>
      <c r="AE566" s="294"/>
      <c r="AF566" s="294"/>
      <c r="AG566" s="294"/>
      <c r="AH566" s="294"/>
      <c r="AI566" s="294"/>
      <c r="AJ566" s="294"/>
      <c r="AK566" s="294"/>
      <c r="AL566" s="294"/>
      <c r="AM566" s="294"/>
      <c r="AN566" s="294"/>
      <c r="AO566" s="294"/>
      <c r="AP566" s="294"/>
      <c r="AQ566" s="294"/>
      <c r="AR566" s="294"/>
      <c r="AS566" s="294"/>
      <c r="AT566" s="294"/>
      <c r="AU566" s="294"/>
      <c r="AV566" s="294"/>
      <c r="AW566" s="294"/>
      <c r="AX566" s="294"/>
      <c r="AY566" s="294"/>
      <c r="AZ566" s="294"/>
      <c r="BA566" s="294"/>
      <c r="BB566" s="294"/>
      <c r="BC566" s="294"/>
      <c r="BD566" s="294"/>
      <c r="BE566" s="294"/>
      <c r="BF566" s="294"/>
      <c r="BG566" s="294"/>
      <c r="BH566" s="294"/>
      <c r="BI566" s="294"/>
      <c r="BJ566" s="294"/>
      <c r="BK566" s="294"/>
      <c r="BL566" s="294"/>
      <c r="BM566" s="294"/>
      <c r="BN566" s="294"/>
      <c r="BO566" s="294"/>
    </row>
    <row r="567" hidden="1" outlineLevel="1">
      <c r="A567" s="294"/>
      <c r="B567" s="333"/>
      <c r="D567" s="134"/>
      <c r="E567" s="294"/>
      <c r="F567" s="307"/>
      <c r="G567" s="307"/>
      <c r="H567" s="285"/>
      <c r="I567" s="294"/>
      <c r="J567" s="294"/>
      <c r="N567" s="294"/>
      <c r="O567" s="294"/>
      <c r="P567" s="294"/>
      <c r="Q567" s="294"/>
      <c r="R567" s="294"/>
      <c r="S567" s="294"/>
      <c r="T567" s="294"/>
      <c r="U567" s="294"/>
      <c r="V567" s="294"/>
      <c r="W567" s="294"/>
      <c r="X567" s="294"/>
      <c r="Y567" s="294"/>
      <c r="Z567" s="294"/>
      <c r="AA567" s="294"/>
      <c r="AB567" s="294"/>
      <c r="AC567" s="294"/>
      <c r="AD567" s="294"/>
      <c r="AE567" s="294"/>
      <c r="AF567" s="294"/>
      <c r="AG567" s="294"/>
      <c r="AH567" s="294"/>
      <c r="AI567" s="294"/>
      <c r="AJ567" s="294"/>
      <c r="AK567" s="294"/>
      <c r="AL567" s="294"/>
      <c r="AM567" s="294"/>
      <c r="AN567" s="294"/>
      <c r="AO567" s="294"/>
      <c r="AP567" s="294"/>
      <c r="AQ567" s="294"/>
      <c r="AR567" s="294"/>
      <c r="AS567" s="294"/>
      <c r="AT567" s="294"/>
      <c r="AU567" s="294"/>
      <c r="AV567" s="294"/>
      <c r="AW567" s="294"/>
      <c r="AX567" s="294"/>
      <c r="AY567" s="294"/>
      <c r="AZ567" s="294"/>
      <c r="BA567" s="294"/>
      <c r="BB567" s="294"/>
      <c r="BC567" s="294"/>
      <c r="BD567" s="294"/>
      <c r="BE567" s="294"/>
      <c r="BF567" s="294"/>
      <c r="BG567" s="294"/>
      <c r="BH567" s="294"/>
      <c r="BI567" s="294"/>
      <c r="BJ567" s="294"/>
      <c r="BK567" s="294"/>
      <c r="BL567" s="294"/>
      <c r="BM567" s="294"/>
      <c r="BN567" s="294"/>
      <c r="BO567" s="294"/>
    </row>
    <row r="568" hidden="1" outlineLevel="1">
      <c r="A568" s="294"/>
      <c r="B568" s="333"/>
      <c r="D568" s="134"/>
      <c r="E568" s="294"/>
      <c r="F568" s="307"/>
      <c r="G568" s="307"/>
      <c r="H568" s="285"/>
      <c r="I568" s="294"/>
      <c r="J568" s="294"/>
      <c r="N568" s="294"/>
      <c r="O568" s="294"/>
      <c r="P568" s="294"/>
      <c r="Q568" s="294"/>
      <c r="R568" s="294"/>
      <c r="S568" s="294"/>
      <c r="T568" s="294"/>
      <c r="U568" s="294"/>
      <c r="V568" s="294"/>
      <c r="W568" s="294"/>
      <c r="X568" s="294"/>
      <c r="Y568" s="294"/>
      <c r="Z568" s="294"/>
      <c r="AA568" s="294"/>
      <c r="AB568" s="294"/>
      <c r="AC568" s="294"/>
      <c r="AD568" s="294"/>
      <c r="AE568" s="294"/>
      <c r="AF568" s="294"/>
      <c r="AG568" s="294"/>
      <c r="AH568" s="294"/>
      <c r="AI568" s="294"/>
      <c r="AJ568" s="294"/>
      <c r="AK568" s="294"/>
      <c r="AL568" s="294"/>
      <c r="AM568" s="294"/>
      <c r="AN568" s="294"/>
      <c r="AO568" s="294"/>
      <c r="AP568" s="294"/>
      <c r="AQ568" s="294"/>
      <c r="AR568" s="294"/>
      <c r="AS568" s="294"/>
      <c r="AT568" s="294"/>
      <c r="AU568" s="294"/>
      <c r="AV568" s="294"/>
      <c r="AW568" s="294"/>
      <c r="AX568" s="294"/>
      <c r="AY568" s="294"/>
      <c r="AZ568" s="294"/>
      <c r="BA568" s="294"/>
      <c r="BB568" s="294"/>
      <c r="BC568" s="294"/>
      <c r="BD568" s="294"/>
      <c r="BE568" s="294"/>
      <c r="BF568" s="294"/>
      <c r="BG568" s="294"/>
      <c r="BH568" s="294"/>
      <c r="BI568" s="294"/>
      <c r="BJ568" s="294"/>
      <c r="BK568" s="294"/>
      <c r="BL568" s="294"/>
      <c r="BM568" s="294"/>
      <c r="BN568" s="294"/>
      <c r="BO568" s="294"/>
    </row>
    <row r="569" hidden="1" outlineLevel="1">
      <c r="A569" s="294"/>
      <c r="B569" s="333"/>
      <c r="D569" s="134"/>
      <c r="E569" s="294"/>
      <c r="F569" s="307"/>
      <c r="G569" s="307"/>
      <c r="H569" s="285"/>
      <c r="I569" s="294"/>
      <c r="J569" s="294"/>
      <c r="N569" s="294"/>
      <c r="O569" s="294"/>
      <c r="P569" s="294"/>
      <c r="Q569" s="294"/>
      <c r="R569" s="294"/>
      <c r="S569" s="294"/>
      <c r="T569" s="294"/>
      <c r="U569" s="294"/>
      <c r="V569" s="294"/>
      <c r="W569" s="294"/>
      <c r="X569" s="294"/>
      <c r="Y569" s="294"/>
      <c r="Z569" s="294"/>
      <c r="AA569" s="294"/>
      <c r="AB569" s="294"/>
      <c r="AC569" s="294"/>
      <c r="AD569" s="294"/>
      <c r="AE569" s="294"/>
      <c r="AF569" s="294"/>
      <c r="AG569" s="294"/>
      <c r="AH569" s="294"/>
      <c r="AI569" s="294"/>
      <c r="AJ569" s="294"/>
      <c r="AK569" s="294"/>
      <c r="AL569" s="294"/>
      <c r="AM569" s="294"/>
      <c r="AN569" s="294"/>
      <c r="AO569" s="294"/>
      <c r="AP569" s="294"/>
      <c r="AQ569" s="294"/>
      <c r="AR569" s="294"/>
      <c r="AS569" s="294"/>
      <c r="AT569" s="294"/>
      <c r="AU569" s="294"/>
      <c r="AV569" s="294"/>
      <c r="AW569" s="294"/>
      <c r="AX569" s="294"/>
      <c r="AY569" s="294"/>
      <c r="AZ569" s="294"/>
      <c r="BA569" s="294"/>
      <c r="BB569" s="294"/>
      <c r="BC569" s="294"/>
      <c r="BD569" s="294"/>
      <c r="BE569" s="294"/>
      <c r="BF569" s="294"/>
      <c r="BG569" s="294"/>
      <c r="BH569" s="294"/>
      <c r="BI569" s="294"/>
      <c r="BJ569" s="294"/>
      <c r="BK569" s="294"/>
      <c r="BL569" s="294"/>
      <c r="BM569" s="294"/>
      <c r="BN569" s="294"/>
      <c r="BO569" s="294"/>
    </row>
    <row r="570" hidden="1" outlineLevel="1">
      <c r="A570" s="294"/>
      <c r="B570" s="333"/>
      <c r="D570" s="134"/>
      <c r="E570" s="294"/>
      <c r="F570" s="307"/>
      <c r="G570" s="307"/>
      <c r="H570" s="285"/>
      <c r="I570" s="294"/>
      <c r="J570" s="294"/>
      <c r="N570" s="294"/>
      <c r="O570" s="294"/>
      <c r="P570" s="294"/>
      <c r="Q570" s="294"/>
      <c r="R570" s="294"/>
      <c r="S570" s="294"/>
      <c r="T570" s="294"/>
      <c r="U570" s="294"/>
      <c r="V570" s="294"/>
      <c r="W570" s="294"/>
      <c r="X570" s="294"/>
      <c r="Y570" s="294"/>
      <c r="Z570" s="294"/>
      <c r="AA570" s="294"/>
      <c r="AB570" s="294"/>
      <c r="AC570" s="294"/>
      <c r="AD570" s="294"/>
      <c r="AE570" s="294"/>
      <c r="AF570" s="294"/>
      <c r="AG570" s="294"/>
      <c r="AH570" s="294"/>
      <c r="AI570" s="294"/>
      <c r="AJ570" s="294"/>
      <c r="AK570" s="294"/>
      <c r="AL570" s="294"/>
      <c r="AM570" s="294"/>
      <c r="AN570" s="294"/>
      <c r="AO570" s="294"/>
      <c r="AP570" s="294"/>
      <c r="AQ570" s="294"/>
      <c r="AR570" s="294"/>
      <c r="AS570" s="294"/>
      <c r="AT570" s="294"/>
      <c r="AU570" s="294"/>
      <c r="AV570" s="294"/>
      <c r="AW570" s="294"/>
      <c r="AX570" s="294"/>
      <c r="AY570" s="294"/>
      <c r="AZ570" s="294"/>
      <c r="BA570" s="294"/>
      <c r="BB570" s="294"/>
      <c r="BC570" s="294"/>
      <c r="BD570" s="294"/>
      <c r="BE570" s="294"/>
      <c r="BF570" s="294"/>
      <c r="BG570" s="294"/>
      <c r="BH570" s="294"/>
      <c r="BI570" s="294"/>
      <c r="BJ570" s="294"/>
      <c r="BK570" s="294"/>
      <c r="BL570" s="294"/>
      <c r="BM570" s="294"/>
      <c r="BN570" s="294"/>
      <c r="BO570" s="294"/>
    </row>
    <row r="571" hidden="1" outlineLevel="1">
      <c r="A571" s="294"/>
      <c r="B571" s="333"/>
      <c r="D571" s="134"/>
      <c r="E571" s="294"/>
      <c r="F571" s="307"/>
      <c r="G571" s="307"/>
      <c r="H571" s="285"/>
      <c r="I571" s="294"/>
      <c r="J571" s="294"/>
      <c r="N571" s="294"/>
      <c r="O571" s="294"/>
      <c r="P571" s="294"/>
      <c r="Q571" s="294"/>
      <c r="R571" s="294"/>
      <c r="S571" s="294"/>
      <c r="T571" s="294"/>
      <c r="U571" s="294"/>
      <c r="V571" s="294"/>
      <c r="W571" s="294"/>
      <c r="X571" s="294"/>
      <c r="Y571" s="294"/>
      <c r="Z571" s="294"/>
      <c r="AA571" s="294"/>
      <c r="AB571" s="294"/>
      <c r="AC571" s="294"/>
      <c r="AD571" s="294"/>
      <c r="AE571" s="294"/>
      <c r="AF571" s="294"/>
      <c r="AG571" s="294"/>
      <c r="AH571" s="294"/>
      <c r="AI571" s="294"/>
      <c r="AJ571" s="294"/>
      <c r="AK571" s="294"/>
      <c r="AL571" s="294"/>
      <c r="AM571" s="294"/>
      <c r="AN571" s="294"/>
      <c r="AO571" s="294"/>
      <c r="AP571" s="294"/>
      <c r="AQ571" s="294"/>
      <c r="AR571" s="294"/>
      <c r="AS571" s="294"/>
      <c r="AT571" s="294"/>
      <c r="AU571" s="294"/>
      <c r="AV571" s="294"/>
      <c r="AW571" s="294"/>
      <c r="AX571" s="294"/>
      <c r="AY571" s="294"/>
      <c r="AZ571" s="294"/>
      <c r="BA571" s="294"/>
      <c r="BB571" s="294"/>
      <c r="BC571" s="294"/>
      <c r="BD571" s="294"/>
      <c r="BE571" s="294"/>
      <c r="BF571" s="294"/>
      <c r="BG571" s="294"/>
      <c r="BH571" s="294"/>
      <c r="BI571" s="294"/>
      <c r="BJ571" s="294"/>
      <c r="BK571" s="294"/>
      <c r="BL571" s="294"/>
      <c r="BM571" s="294"/>
      <c r="BN571" s="294"/>
      <c r="BO571" s="294"/>
    </row>
    <row r="572" hidden="1" outlineLevel="1">
      <c r="A572" s="294"/>
      <c r="B572" s="333"/>
      <c r="D572" s="134"/>
      <c r="E572" s="294"/>
      <c r="F572" s="307"/>
      <c r="G572" s="307"/>
      <c r="H572" s="285"/>
      <c r="I572" s="294"/>
      <c r="J572" s="294"/>
      <c r="N572" s="294"/>
      <c r="O572" s="294"/>
      <c r="P572" s="294"/>
      <c r="Q572" s="294"/>
      <c r="R572" s="294"/>
      <c r="S572" s="294"/>
      <c r="T572" s="294"/>
      <c r="U572" s="294"/>
      <c r="V572" s="294"/>
      <c r="W572" s="294"/>
      <c r="X572" s="294"/>
      <c r="Y572" s="294"/>
      <c r="Z572" s="294"/>
      <c r="AA572" s="294"/>
      <c r="AB572" s="294"/>
      <c r="AC572" s="294"/>
      <c r="AD572" s="294"/>
      <c r="AE572" s="294"/>
      <c r="AF572" s="294"/>
      <c r="AG572" s="294"/>
      <c r="AH572" s="294"/>
      <c r="AI572" s="294"/>
      <c r="AJ572" s="294"/>
      <c r="AK572" s="294"/>
      <c r="AL572" s="294"/>
      <c r="AM572" s="294"/>
      <c r="AN572" s="294"/>
      <c r="AO572" s="294"/>
      <c r="AP572" s="294"/>
      <c r="AQ572" s="294"/>
      <c r="AR572" s="294"/>
      <c r="AS572" s="294"/>
      <c r="AT572" s="294"/>
      <c r="AU572" s="294"/>
      <c r="AV572" s="294"/>
      <c r="AW572" s="294"/>
      <c r="AX572" s="294"/>
      <c r="AY572" s="294"/>
      <c r="AZ572" s="294"/>
      <c r="BA572" s="294"/>
      <c r="BB572" s="294"/>
      <c r="BC572" s="294"/>
      <c r="BD572" s="294"/>
      <c r="BE572" s="294"/>
      <c r="BF572" s="294"/>
      <c r="BG572" s="294"/>
      <c r="BH572" s="294"/>
      <c r="BI572" s="294"/>
      <c r="BJ572" s="294"/>
      <c r="BK572" s="294"/>
      <c r="BL572" s="294"/>
      <c r="BM572" s="294"/>
      <c r="BN572" s="294"/>
      <c r="BO572" s="294"/>
    </row>
    <row r="573" hidden="1" outlineLevel="1">
      <c r="A573" s="294"/>
      <c r="B573" s="333"/>
      <c r="D573" s="134"/>
      <c r="E573" s="294"/>
      <c r="F573" s="307"/>
      <c r="G573" s="307"/>
      <c r="H573" s="285"/>
      <c r="I573" s="294"/>
      <c r="J573" s="294"/>
      <c r="N573" s="294"/>
      <c r="O573" s="294"/>
      <c r="P573" s="294"/>
      <c r="Q573" s="294"/>
      <c r="R573" s="294"/>
      <c r="S573" s="294"/>
      <c r="T573" s="294"/>
      <c r="U573" s="294"/>
      <c r="V573" s="294"/>
      <c r="W573" s="294"/>
      <c r="X573" s="294"/>
      <c r="Y573" s="294"/>
      <c r="Z573" s="294"/>
      <c r="AA573" s="294"/>
      <c r="AB573" s="294"/>
      <c r="AC573" s="294"/>
      <c r="AD573" s="294"/>
      <c r="AE573" s="294"/>
      <c r="AF573" s="294"/>
      <c r="AG573" s="294"/>
      <c r="AH573" s="294"/>
      <c r="AI573" s="294"/>
      <c r="AJ573" s="294"/>
      <c r="AK573" s="294"/>
      <c r="AL573" s="294"/>
      <c r="AM573" s="294"/>
      <c r="AN573" s="294"/>
      <c r="AO573" s="294"/>
      <c r="AP573" s="294"/>
      <c r="AQ573" s="294"/>
      <c r="AR573" s="294"/>
      <c r="AS573" s="294"/>
      <c r="AT573" s="294"/>
      <c r="AU573" s="294"/>
      <c r="AV573" s="294"/>
      <c r="AW573" s="294"/>
      <c r="AX573" s="294"/>
      <c r="AY573" s="294"/>
      <c r="AZ573" s="294"/>
      <c r="BA573" s="294"/>
      <c r="BB573" s="294"/>
      <c r="BC573" s="294"/>
      <c r="BD573" s="294"/>
      <c r="BE573" s="294"/>
      <c r="BF573" s="294"/>
      <c r="BG573" s="294"/>
      <c r="BH573" s="294"/>
      <c r="BI573" s="294"/>
      <c r="BJ573" s="294"/>
      <c r="BK573" s="294"/>
      <c r="BL573" s="294"/>
      <c r="BM573" s="294"/>
      <c r="BN573" s="294"/>
      <c r="BO573" s="294"/>
    </row>
    <row r="574" hidden="1" outlineLevel="1">
      <c r="A574" s="294"/>
      <c r="B574" s="333"/>
      <c r="D574" s="134"/>
      <c r="E574" s="294"/>
      <c r="F574" s="307"/>
      <c r="G574" s="307"/>
      <c r="H574" s="285"/>
      <c r="I574" s="294"/>
      <c r="J574" s="294"/>
      <c r="N574" s="294"/>
      <c r="O574" s="294"/>
      <c r="P574" s="294"/>
      <c r="Q574" s="294"/>
      <c r="R574" s="294"/>
      <c r="S574" s="294"/>
      <c r="T574" s="294"/>
      <c r="U574" s="294"/>
      <c r="V574" s="294"/>
      <c r="W574" s="294"/>
      <c r="X574" s="294"/>
      <c r="Y574" s="294"/>
      <c r="Z574" s="294"/>
      <c r="AA574" s="294"/>
      <c r="AB574" s="294"/>
      <c r="AC574" s="294"/>
      <c r="AD574" s="294"/>
      <c r="AE574" s="294"/>
      <c r="AF574" s="294"/>
      <c r="AG574" s="294"/>
      <c r="AH574" s="294"/>
      <c r="AI574" s="294"/>
      <c r="AJ574" s="294"/>
      <c r="AK574" s="294"/>
      <c r="AL574" s="294"/>
      <c r="AM574" s="294"/>
      <c r="AN574" s="294"/>
      <c r="AO574" s="294"/>
      <c r="AP574" s="294"/>
      <c r="AQ574" s="294"/>
      <c r="AR574" s="294"/>
      <c r="AS574" s="294"/>
      <c r="AT574" s="294"/>
      <c r="AU574" s="294"/>
      <c r="AV574" s="294"/>
      <c r="AW574" s="294"/>
      <c r="AX574" s="294"/>
      <c r="AY574" s="294"/>
      <c r="AZ574" s="294"/>
      <c r="BA574" s="294"/>
      <c r="BB574" s="294"/>
      <c r="BC574" s="294"/>
      <c r="BD574" s="294"/>
      <c r="BE574" s="294"/>
      <c r="BF574" s="294"/>
      <c r="BG574" s="294"/>
      <c r="BH574" s="294"/>
      <c r="BI574" s="294"/>
      <c r="BJ574" s="294"/>
      <c r="BK574" s="294"/>
      <c r="BL574" s="294"/>
      <c r="BM574" s="294"/>
      <c r="BN574" s="294"/>
      <c r="BO574" s="294"/>
    </row>
    <row r="575" hidden="1" outlineLevel="1">
      <c r="A575" s="294"/>
      <c r="B575" s="333"/>
      <c r="D575" s="134"/>
      <c r="E575" s="294"/>
      <c r="F575" s="307"/>
      <c r="G575" s="307"/>
      <c r="H575" s="285"/>
      <c r="I575" s="294"/>
      <c r="J575" s="294"/>
      <c r="N575" s="294"/>
      <c r="O575" s="294"/>
      <c r="P575" s="294"/>
      <c r="Q575" s="294"/>
      <c r="R575" s="294"/>
      <c r="S575" s="294"/>
      <c r="T575" s="294"/>
      <c r="U575" s="294"/>
      <c r="V575" s="294"/>
      <c r="W575" s="294"/>
      <c r="X575" s="294"/>
      <c r="Y575" s="294"/>
      <c r="Z575" s="294"/>
      <c r="AA575" s="294"/>
      <c r="AB575" s="294"/>
      <c r="AC575" s="294"/>
      <c r="AD575" s="294"/>
      <c r="AE575" s="294"/>
      <c r="AF575" s="294"/>
      <c r="AG575" s="294"/>
      <c r="AH575" s="294"/>
      <c r="AI575" s="294"/>
      <c r="AJ575" s="294"/>
      <c r="AK575" s="294"/>
      <c r="AL575" s="294"/>
      <c r="AM575" s="294"/>
      <c r="AN575" s="294"/>
      <c r="AO575" s="294"/>
      <c r="AP575" s="294"/>
      <c r="AQ575" s="294"/>
      <c r="AR575" s="294"/>
      <c r="AS575" s="294"/>
      <c r="AT575" s="294"/>
      <c r="AU575" s="294"/>
      <c r="AV575" s="294"/>
      <c r="AW575" s="294"/>
      <c r="AX575" s="294"/>
      <c r="AY575" s="294"/>
      <c r="AZ575" s="294"/>
      <c r="BA575" s="294"/>
      <c r="BB575" s="294"/>
      <c r="BC575" s="294"/>
      <c r="BD575" s="294"/>
      <c r="BE575" s="294"/>
      <c r="BF575" s="294"/>
      <c r="BG575" s="294"/>
      <c r="BH575" s="294"/>
      <c r="BI575" s="294"/>
      <c r="BJ575" s="294"/>
      <c r="BK575" s="294"/>
      <c r="BL575" s="294"/>
      <c r="BM575" s="294"/>
      <c r="BN575" s="294"/>
      <c r="BO575" s="294"/>
    </row>
    <row r="576" hidden="1" outlineLevel="1">
      <c r="A576" s="294"/>
      <c r="B576" s="333"/>
      <c r="D576" s="134"/>
      <c r="E576" s="294"/>
      <c r="F576" s="307"/>
      <c r="G576" s="307"/>
      <c r="H576" s="285"/>
      <c r="I576" s="294"/>
      <c r="J576" s="294"/>
      <c r="N576" s="294"/>
      <c r="O576" s="294"/>
      <c r="P576" s="294"/>
      <c r="Q576" s="294"/>
      <c r="R576" s="294"/>
      <c r="S576" s="294"/>
      <c r="T576" s="294"/>
      <c r="U576" s="294"/>
      <c r="V576" s="294"/>
      <c r="W576" s="294"/>
      <c r="X576" s="294"/>
      <c r="Y576" s="294"/>
      <c r="Z576" s="294"/>
      <c r="AA576" s="294"/>
      <c r="AB576" s="294"/>
      <c r="AC576" s="294"/>
      <c r="AD576" s="294"/>
      <c r="AE576" s="294"/>
      <c r="AF576" s="294"/>
      <c r="AG576" s="294"/>
      <c r="AH576" s="294"/>
      <c r="AI576" s="294"/>
      <c r="AJ576" s="294"/>
      <c r="AK576" s="294"/>
      <c r="AL576" s="294"/>
      <c r="AM576" s="294"/>
      <c r="AN576" s="294"/>
      <c r="AO576" s="294"/>
      <c r="AP576" s="294"/>
      <c r="AQ576" s="294"/>
      <c r="AR576" s="294"/>
      <c r="AS576" s="294"/>
      <c r="AT576" s="294"/>
      <c r="AU576" s="294"/>
      <c r="AV576" s="294"/>
      <c r="AW576" s="294"/>
      <c r="AX576" s="294"/>
      <c r="AY576" s="294"/>
      <c r="AZ576" s="294"/>
      <c r="BA576" s="294"/>
      <c r="BB576" s="294"/>
      <c r="BC576" s="294"/>
      <c r="BD576" s="294"/>
      <c r="BE576" s="294"/>
      <c r="BF576" s="294"/>
      <c r="BG576" s="294"/>
      <c r="BH576" s="294"/>
      <c r="BI576" s="294"/>
      <c r="BJ576" s="294"/>
      <c r="BK576" s="294"/>
      <c r="BL576" s="294"/>
      <c r="BM576" s="294"/>
      <c r="BN576" s="294"/>
      <c r="BO576" s="294"/>
    </row>
    <row r="577" hidden="1" outlineLevel="1">
      <c r="A577" s="294"/>
      <c r="B577" s="333"/>
      <c r="D577" s="134"/>
      <c r="E577" s="294"/>
      <c r="F577" s="307"/>
      <c r="G577" s="307"/>
      <c r="H577" s="285"/>
      <c r="I577" s="294"/>
      <c r="J577" s="294"/>
      <c r="N577" s="294"/>
      <c r="O577" s="294"/>
      <c r="P577" s="294"/>
      <c r="Q577" s="294"/>
      <c r="R577" s="294"/>
      <c r="S577" s="294"/>
      <c r="T577" s="294"/>
      <c r="U577" s="294"/>
      <c r="V577" s="294"/>
      <c r="W577" s="294"/>
      <c r="X577" s="294"/>
      <c r="Y577" s="294"/>
      <c r="Z577" s="294"/>
      <c r="AA577" s="294"/>
      <c r="AB577" s="294"/>
      <c r="AC577" s="294"/>
      <c r="AD577" s="294"/>
      <c r="AE577" s="294"/>
      <c r="AF577" s="294"/>
      <c r="AG577" s="294"/>
      <c r="AH577" s="294"/>
      <c r="AI577" s="294"/>
      <c r="AJ577" s="294"/>
      <c r="AK577" s="294"/>
      <c r="AL577" s="294"/>
      <c r="AM577" s="294"/>
      <c r="AN577" s="294"/>
      <c r="AO577" s="294"/>
      <c r="AP577" s="294"/>
      <c r="AQ577" s="294"/>
      <c r="AR577" s="294"/>
      <c r="AS577" s="294"/>
      <c r="AT577" s="294"/>
      <c r="AU577" s="294"/>
      <c r="AV577" s="294"/>
      <c r="AW577" s="294"/>
      <c r="AX577" s="294"/>
      <c r="AY577" s="294"/>
      <c r="AZ577" s="294"/>
      <c r="BA577" s="294"/>
      <c r="BB577" s="294"/>
      <c r="BC577" s="294"/>
      <c r="BD577" s="294"/>
      <c r="BE577" s="294"/>
      <c r="BF577" s="294"/>
      <c r="BG577" s="294"/>
      <c r="BH577" s="294"/>
      <c r="BI577" s="294"/>
      <c r="BJ577" s="294"/>
      <c r="BK577" s="294"/>
      <c r="BL577" s="294"/>
      <c r="BM577" s="294"/>
      <c r="BN577" s="294"/>
      <c r="BO577" s="294"/>
    </row>
    <row r="578" hidden="1" outlineLevel="1">
      <c r="A578" s="294"/>
      <c r="B578" s="333"/>
      <c r="D578" s="134"/>
      <c r="E578" s="294"/>
      <c r="F578" s="307"/>
      <c r="G578" s="307"/>
      <c r="H578" s="285"/>
      <c r="I578" s="294"/>
      <c r="J578" s="294"/>
      <c r="N578" s="294"/>
      <c r="O578" s="294"/>
      <c r="P578" s="294"/>
      <c r="Q578" s="294"/>
      <c r="R578" s="294"/>
      <c r="S578" s="294"/>
      <c r="T578" s="294"/>
      <c r="U578" s="294"/>
      <c r="V578" s="294"/>
      <c r="W578" s="294"/>
      <c r="X578" s="294"/>
      <c r="Y578" s="294"/>
      <c r="Z578" s="294"/>
      <c r="AA578" s="294"/>
      <c r="AB578" s="294"/>
      <c r="AC578" s="294"/>
      <c r="AD578" s="294"/>
      <c r="AE578" s="294"/>
      <c r="AF578" s="294"/>
      <c r="AG578" s="294"/>
      <c r="AH578" s="294"/>
      <c r="AI578" s="294"/>
      <c r="AJ578" s="294"/>
      <c r="AK578" s="294"/>
      <c r="AL578" s="294"/>
      <c r="AM578" s="294"/>
      <c r="AN578" s="294"/>
      <c r="AO578" s="294"/>
      <c r="AP578" s="294"/>
      <c r="AQ578" s="294"/>
      <c r="AR578" s="294"/>
      <c r="AS578" s="294"/>
      <c r="AT578" s="294"/>
      <c r="AU578" s="294"/>
      <c r="AV578" s="294"/>
      <c r="AW578" s="294"/>
      <c r="AX578" s="294"/>
      <c r="AY578" s="294"/>
      <c r="AZ578" s="294"/>
      <c r="BA578" s="294"/>
      <c r="BB578" s="294"/>
      <c r="BC578" s="294"/>
      <c r="BD578" s="294"/>
      <c r="BE578" s="294"/>
      <c r="BF578" s="294"/>
      <c r="BG578" s="294"/>
      <c r="BH578" s="294"/>
      <c r="BI578" s="294"/>
      <c r="BJ578" s="294"/>
      <c r="BK578" s="294"/>
      <c r="BL578" s="294"/>
      <c r="BM578" s="294"/>
      <c r="BN578" s="294"/>
      <c r="BO578" s="294"/>
    </row>
    <row r="579" hidden="1" outlineLevel="1">
      <c r="A579" s="294"/>
      <c r="B579" s="333"/>
      <c r="D579" s="134"/>
      <c r="E579" s="294"/>
      <c r="F579" s="307"/>
      <c r="G579" s="307"/>
      <c r="H579" s="285"/>
      <c r="I579" s="294"/>
      <c r="J579" s="294"/>
      <c r="N579" s="294"/>
      <c r="O579" s="294"/>
      <c r="P579" s="294"/>
      <c r="Q579" s="294"/>
      <c r="R579" s="294"/>
      <c r="S579" s="294"/>
      <c r="T579" s="294"/>
      <c r="U579" s="294"/>
      <c r="V579" s="294"/>
      <c r="W579" s="294"/>
      <c r="X579" s="294"/>
      <c r="Y579" s="294"/>
      <c r="Z579" s="294"/>
      <c r="AA579" s="294"/>
      <c r="AB579" s="294"/>
      <c r="AC579" s="294"/>
      <c r="AD579" s="294"/>
      <c r="AE579" s="294"/>
      <c r="AF579" s="294"/>
      <c r="AG579" s="294"/>
      <c r="AH579" s="294"/>
      <c r="AI579" s="294"/>
      <c r="AJ579" s="294"/>
      <c r="AK579" s="294"/>
      <c r="AL579" s="294"/>
      <c r="AM579" s="294"/>
      <c r="AN579" s="294"/>
      <c r="AO579" s="294"/>
      <c r="AP579" s="294"/>
      <c r="AQ579" s="294"/>
      <c r="AR579" s="294"/>
      <c r="AS579" s="294"/>
      <c r="AT579" s="294"/>
      <c r="AU579" s="294"/>
      <c r="AV579" s="294"/>
      <c r="AW579" s="294"/>
      <c r="AX579" s="294"/>
      <c r="AY579" s="294"/>
      <c r="AZ579" s="294"/>
      <c r="BA579" s="294"/>
      <c r="BB579" s="294"/>
      <c r="BC579" s="294"/>
      <c r="BD579" s="294"/>
      <c r="BE579" s="294"/>
      <c r="BF579" s="294"/>
      <c r="BG579" s="294"/>
      <c r="BH579" s="294"/>
      <c r="BI579" s="294"/>
      <c r="BJ579" s="294"/>
      <c r="BK579" s="294"/>
      <c r="BL579" s="294"/>
      <c r="BM579" s="294"/>
      <c r="BN579" s="294"/>
      <c r="BO579" s="294"/>
    </row>
    <row r="580" hidden="1" outlineLevel="1">
      <c r="A580" s="294"/>
      <c r="B580" s="333"/>
      <c r="D580" s="134"/>
      <c r="E580" s="294"/>
      <c r="F580" s="307"/>
      <c r="G580" s="307"/>
      <c r="H580" s="285"/>
      <c r="I580" s="294"/>
      <c r="J580" s="294"/>
      <c r="N580" s="294"/>
      <c r="O580" s="294"/>
      <c r="P580" s="294"/>
      <c r="Q580" s="294"/>
      <c r="R580" s="294"/>
      <c r="S580" s="294"/>
      <c r="T580" s="294"/>
      <c r="U580" s="294"/>
      <c r="V580" s="294"/>
      <c r="W580" s="294"/>
      <c r="X580" s="294"/>
      <c r="Y580" s="294"/>
      <c r="Z580" s="294"/>
      <c r="AA580" s="294"/>
      <c r="AB580" s="294"/>
      <c r="AC580" s="294"/>
      <c r="AD580" s="294"/>
      <c r="AE580" s="294"/>
      <c r="AF580" s="294"/>
      <c r="AG580" s="294"/>
      <c r="AH580" s="294"/>
      <c r="AI580" s="294"/>
      <c r="AJ580" s="294"/>
      <c r="AK580" s="294"/>
      <c r="AL580" s="294"/>
      <c r="AM580" s="294"/>
      <c r="AN580" s="294"/>
      <c r="AO580" s="294"/>
      <c r="AP580" s="294"/>
      <c r="AQ580" s="294"/>
      <c r="AR580" s="294"/>
      <c r="AS580" s="294"/>
      <c r="AT580" s="294"/>
      <c r="AU580" s="294"/>
      <c r="AV580" s="294"/>
      <c r="AW580" s="294"/>
      <c r="AX580" s="294"/>
      <c r="AY580" s="294"/>
      <c r="AZ580" s="294"/>
      <c r="BA580" s="294"/>
      <c r="BB580" s="294"/>
      <c r="BC580" s="294"/>
      <c r="BD580" s="294"/>
      <c r="BE580" s="294"/>
      <c r="BF580" s="294"/>
      <c r="BG580" s="294"/>
      <c r="BH580" s="294"/>
      <c r="BI580" s="294"/>
      <c r="BJ580" s="294"/>
      <c r="BK580" s="294"/>
      <c r="BL580" s="294"/>
      <c r="BM580" s="294"/>
      <c r="BN580" s="294"/>
      <c r="BO580" s="294"/>
    </row>
    <row r="581" hidden="1" outlineLevel="1">
      <c r="A581" s="294"/>
      <c r="B581" s="333"/>
      <c r="D581" s="134"/>
      <c r="E581" s="294"/>
      <c r="F581" s="307"/>
      <c r="G581" s="307"/>
      <c r="H581" s="285"/>
      <c r="I581" s="294"/>
      <c r="J581" s="294"/>
      <c r="N581" s="294"/>
      <c r="O581" s="294"/>
      <c r="P581" s="294"/>
      <c r="Q581" s="294"/>
      <c r="R581" s="294"/>
      <c r="S581" s="294"/>
      <c r="T581" s="294"/>
      <c r="U581" s="294"/>
      <c r="V581" s="294"/>
      <c r="W581" s="294"/>
      <c r="X581" s="294"/>
      <c r="Y581" s="294"/>
      <c r="Z581" s="294"/>
      <c r="AA581" s="294"/>
      <c r="AB581" s="294"/>
      <c r="AC581" s="294"/>
      <c r="AD581" s="294"/>
      <c r="AE581" s="294"/>
      <c r="AF581" s="294"/>
      <c r="AG581" s="294"/>
      <c r="AH581" s="294"/>
      <c r="AI581" s="294"/>
      <c r="AJ581" s="294"/>
      <c r="AK581" s="294"/>
      <c r="AL581" s="294"/>
      <c r="AM581" s="294"/>
      <c r="AN581" s="294"/>
      <c r="AO581" s="294"/>
      <c r="AP581" s="294"/>
      <c r="AQ581" s="294"/>
      <c r="AR581" s="294"/>
      <c r="AS581" s="294"/>
      <c r="AT581" s="294"/>
      <c r="AU581" s="294"/>
      <c r="AV581" s="294"/>
      <c r="AW581" s="294"/>
      <c r="AX581" s="294"/>
      <c r="AY581" s="294"/>
      <c r="AZ581" s="294"/>
      <c r="BA581" s="294"/>
      <c r="BB581" s="294"/>
      <c r="BC581" s="294"/>
      <c r="BD581" s="294"/>
      <c r="BE581" s="294"/>
      <c r="BF581" s="294"/>
      <c r="BG581" s="294"/>
      <c r="BH581" s="294"/>
      <c r="BI581" s="294"/>
      <c r="BJ581" s="294"/>
      <c r="BK581" s="294"/>
      <c r="BL581" s="294"/>
      <c r="BM581" s="294"/>
      <c r="BN581" s="294"/>
      <c r="BO581" s="294"/>
    </row>
    <row r="582" hidden="1" outlineLevel="1">
      <c r="A582" s="294"/>
      <c r="B582" s="333"/>
      <c r="D582" s="134"/>
      <c r="E582" s="294"/>
      <c r="F582" s="307"/>
      <c r="G582" s="307"/>
      <c r="H582" s="285"/>
      <c r="I582" s="294"/>
      <c r="J582" s="294"/>
      <c r="N582" s="294"/>
      <c r="O582" s="294"/>
      <c r="P582" s="294"/>
      <c r="Q582" s="294"/>
      <c r="R582" s="294"/>
      <c r="S582" s="294"/>
      <c r="T582" s="294"/>
      <c r="U582" s="294"/>
      <c r="V582" s="294"/>
      <c r="W582" s="294"/>
      <c r="X582" s="294"/>
      <c r="Y582" s="294"/>
      <c r="Z582" s="294"/>
      <c r="AA582" s="294"/>
      <c r="AB582" s="294"/>
      <c r="AC582" s="294"/>
      <c r="AD582" s="294"/>
      <c r="AE582" s="294"/>
      <c r="AF582" s="294"/>
      <c r="AG582" s="294"/>
      <c r="AH582" s="294"/>
      <c r="AI582" s="294"/>
      <c r="AJ582" s="294"/>
      <c r="AK582" s="294"/>
      <c r="AL582" s="294"/>
      <c r="AM582" s="294"/>
      <c r="AN582" s="294"/>
      <c r="AO582" s="294"/>
      <c r="AP582" s="294"/>
      <c r="AQ582" s="294"/>
      <c r="AR582" s="294"/>
      <c r="AS582" s="294"/>
      <c r="AT582" s="294"/>
      <c r="AU582" s="294"/>
      <c r="AV582" s="294"/>
      <c r="AW582" s="294"/>
      <c r="AX582" s="294"/>
      <c r="AY582" s="294"/>
      <c r="AZ582" s="294"/>
      <c r="BA582" s="294"/>
      <c r="BB582" s="294"/>
      <c r="BC582" s="294"/>
      <c r="BD582" s="294"/>
      <c r="BE582" s="294"/>
      <c r="BF582" s="294"/>
      <c r="BG582" s="294"/>
      <c r="BH582" s="294"/>
      <c r="BI582" s="294"/>
      <c r="BJ582" s="294"/>
      <c r="BK582" s="294"/>
      <c r="BL582" s="294"/>
      <c r="BM582" s="294"/>
      <c r="BN582" s="294"/>
      <c r="BO582" s="294"/>
    </row>
    <row r="583" hidden="1" outlineLevel="1">
      <c r="A583" s="294"/>
      <c r="B583" s="333"/>
      <c r="D583" s="134"/>
      <c r="E583" s="294"/>
      <c r="F583" s="307"/>
      <c r="G583" s="307"/>
      <c r="H583" s="285"/>
      <c r="I583" s="294"/>
      <c r="J583" s="294"/>
      <c r="N583" s="294"/>
      <c r="O583" s="294"/>
      <c r="P583" s="294"/>
      <c r="Q583" s="294"/>
      <c r="R583" s="294"/>
      <c r="S583" s="294"/>
      <c r="T583" s="294"/>
      <c r="U583" s="294"/>
      <c r="V583" s="294"/>
      <c r="W583" s="294"/>
      <c r="X583" s="294"/>
      <c r="Y583" s="294"/>
      <c r="Z583" s="294"/>
      <c r="AA583" s="294"/>
      <c r="AB583" s="294"/>
      <c r="AC583" s="294"/>
      <c r="AD583" s="294"/>
      <c r="AE583" s="294"/>
      <c r="AF583" s="294"/>
      <c r="AG583" s="294"/>
      <c r="AH583" s="294"/>
      <c r="AI583" s="294"/>
      <c r="AJ583" s="294"/>
      <c r="AK583" s="294"/>
      <c r="AL583" s="294"/>
      <c r="AM583" s="294"/>
      <c r="AN583" s="294"/>
      <c r="AO583" s="294"/>
      <c r="AP583" s="294"/>
      <c r="AQ583" s="294"/>
      <c r="AR583" s="294"/>
      <c r="AS583" s="294"/>
      <c r="AT583" s="294"/>
      <c r="AU583" s="294"/>
      <c r="AV583" s="294"/>
      <c r="AW583" s="294"/>
      <c r="AX583" s="294"/>
      <c r="AY583" s="294"/>
      <c r="AZ583" s="294"/>
      <c r="BA583" s="294"/>
      <c r="BB583" s="294"/>
      <c r="BC583" s="294"/>
      <c r="BD583" s="294"/>
      <c r="BE583" s="294"/>
      <c r="BF583" s="294"/>
      <c r="BG583" s="294"/>
      <c r="BH583" s="294"/>
      <c r="BI583" s="294"/>
      <c r="BJ583" s="294"/>
      <c r="BK583" s="294"/>
      <c r="BL583" s="294"/>
      <c r="BM583" s="294"/>
      <c r="BN583" s="294"/>
      <c r="BO583" s="294"/>
    </row>
    <row r="584" hidden="1" outlineLevel="1">
      <c r="A584" s="294"/>
      <c r="B584" s="333"/>
      <c r="D584" s="134"/>
      <c r="E584" s="294"/>
      <c r="F584" s="307"/>
      <c r="G584" s="307"/>
      <c r="H584" s="285"/>
      <c r="I584" s="294"/>
      <c r="J584" s="294"/>
      <c r="N584" s="294"/>
      <c r="O584" s="294"/>
      <c r="P584" s="294"/>
      <c r="Q584" s="294"/>
      <c r="R584" s="294"/>
      <c r="S584" s="294"/>
      <c r="T584" s="294"/>
      <c r="U584" s="294"/>
      <c r="V584" s="294"/>
      <c r="W584" s="294"/>
      <c r="X584" s="294"/>
      <c r="Y584" s="294"/>
      <c r="Z584" s="294"/>
      <c r="AA584" s="294"/>
      <c r="AB584" s="294"/>
      <c r="AC584" s="294"/>
      <c r="AD584" s="294"/>
      <c r="AE584" s="294"/>
      <c r="AF584" s="294"/>
      <c r="AG584" s="294"/>
      <c r="AH584" s="294"/>
      <c r="AI584" s="294"/>
      <c r="AJ584" s="294"/>
      <c r="AK584" s="294"/>
      <c r="AL584" s="294"/>
      <c r="AM584" s="294"/>
      <c r="AN584" s="294"/>
      <c r="AO584" s="294"/>
      <c r="AP584" s="294"/>
      <c r="AQ584" s="294"/>
      <c r="AR584" s="294"/>
      <c r="AS584" s="294"/>
      <c r="AT584" s="294"/>
      <c r="AU584" s="294"/>
      <c r="AV584" s="294"/>
      <c r="AW584" s="294"/>
      <c r="AX584" s="294"/>
      <c r="AY584" s="294"/>
      <c r="AZ584" s="294"/>
      <c r="BA584" s="294"/>
      <c r="BB584" s="294"/>
      <c r="BC584" s="294"/>
      <c r="BD584" s="294"/>
      <c r="BE584" s="294"/>
      <c r="BF584" s="294"/>
      <c r="BG584" s="294"/>
      <c r="BH584" s="294"/>
      <c r="BI584" s="294"/>
      <c r="BJ584" s="294"/>
      <c r="BK584" s="294"/>
      <c r="BL584" s="294"/>
      <c r="BM584" s="294"/>
      <c r="BN584" s="294"/>
      <c r="BO584" s="294"/>
    </row>
    <row r="585" hidden="1" outlineLevel="1">
      <c r="A585" s="294"/>
      <c r="B585" s="333"/>
      <c r="D585" s="134"/>
      <c r="E585" s="294"/>
      <c r="F585" s="307"/>
      <c r="G585" s="307"/>
      <c r="H585" s="285"/>
      <c r="I585" s="294"/>
      <c r="J585" s="294"/>
      <c r="N585" s="294"/>
      <c r="O585" s="294"/>
      <c r="P585" s="294"/>
      <c r="Q585" s="294"/>
      <c r="R585" s="294"/>
      <c r="S585" s="294"/>
      <c r="T585" s="294"/>
      <c r="U585" s="294"/>
      <c r="V585" s="294"/>
      <c r="W585" s="294"/>
      <c r="X585" s="294"/>
      <c r="Y585" s="294"/>
      <c r="Z585" s="294"/>
      <c r="AA585" s="294"/>
      <c r="AB585" s="294"/>
      <c r="AC585" s="294"/>
      <c r="AD585" s="294"/>
      <c r="AE585" s="294"/>
      <c r="AF585" s="294"/>
      <c r="AG585" s="294"/>
      <c r="AH585" s="294"/>
      <c r="AI585" s="294"/>
      <c r="AJ585" s="294"/>
      <c r="AK585" s="294"/>
      <c r="AL585" s="294"/>
      <c r="AM585" s="294"/>
      <c r="AN585" s="294"/>
      <c r="AO585" s="294"/>
      <c r="AP585" s="294"/>
      <c r="AQ585" s="294"/>
      <c r="AR585" s="294"/>
      <c r="AS585" s="294"/>
      <c r="AT585" s="294"/>
      <c r="AU585" s="294"/>
      <c r="AV585" s="294"/>
      <c r="AW585" s="294"/>
      <c r="AX585" s="294"/>
      <c r="AY585" s="294"/>
      <c r="AZ585" s="294"/>
      <c r="BA585" s="294"/>
      <c r="BB585" s="294"/>
      <c r="BC585" s="294"/>
      <c r="BD585" s="294"/>
      <c r="BE585" s="294"/>
      <c r="BF585" s="294"/>
      <c r="BG585" s="294"/>
      <c r="BH585" s="294"/>
      <c r="BI585" s="294"/>
      <c r="BJ585" s="294"/>
      <c r="BK585" s="294"/>
      <c r="BL585" s="294"/>
      <c r="BM585" s="294"/>
      <c r="BN585" s="294"/>
      <c r="BO585" s="294"/>
    </row>
    <row r="586" hidden="1" outlineLevel="1">
      <c r="A586" s="294"/>
      <c r="B586" s="333"/>
      <c r="D586" s="134"/>
      <c r="E586" s="294"/>
      <c r="F586" s="307"/>
      <c r="G586" s="307"/>
      <c r="H586" s="285"/>
      <c r="I586" s="294"/>
      <c r="J586" s="294"/>
      <c r="N586" s="294"/>
      <c r="O586" s="294"/>
      <c r="P586" s="294"/>
      <c r="Q586" s="294"/>
      <c r="R586" s="294"/>
      <c r="S586" s="294"/>
      <c r="T586" s="294"/>
      <c r="U586" s="294"/>
      <c r="V586" s="294"/>
      <c r="W586" s="294"/>
      <c r="X586" s="294"/>
      <c r="Y586" s="294"/>
      <c r="Z586" s="294"/>
      <c r="AA586" s="294"/>
      <c r="AB586" s="294"/>
      <c r="AC586" s="294"/>
      <c r="AD586" s="294"/>
      <c r="AE586" s="294"/>
      <c r="AF586" s="294"/>
      <c r="AG586" s="294"/>
      <c r="AH586" s="294"/>
      <c r="AI586" s="294"/>
      <c r="AJ586" s="294"/>
      <c r="AK586" s="294"/>
      <c r="AL586" s="294"/>
      <c r="AM586" s="294"/>
      <c r="AN586" s="294"/>
      <c r="AO586" s="294"/>
      <c r="AP586" s="294"/>
      <c r="AQ586" s="294"/>
      <c r="AR586" s="294"/>
      <c r="AS586" s="294"/>
      <c r="AT586" s="294"/>
      <c r="AU586" s="294"/>
      <c r="AV586" s="294"/>
      <c r="AW586" s="294"/>
      <c r="AX586" s="294"/>
      <c r="AY586" s="294"/>
      <c r="AZ586" s="294"/>
      <c r="BA586" s="294"/>
      <c r="BB586" s="294"/>
      <c r="BC586" s="294"/>
      <c r="BD586" s="294"/>
      <c r="BE586" s="294"/>
      <c r="BF586" s="294"/>
      <c r="BG586" s="294"/>
      <c r="BH586" s="294"/>
      <c r="BI586" s="294"/>
      <c r="BJ586" s="294"/>
      <c r="BK586" s="294"/>
      <c r="BL586" s="294"/>
      <c r="BM586" s="294"/>
      <c r="BN586" s="294"/>
      <c r="BO586" s="294"/>
    </row>
    <row r="587" hidden="1" outlineLevel="1">
      <c r="A587" s="294"/>
      <c r="B587" s="333"/>
      <c r="D587" s="134"/>
      <c r="E587" s="294"/>
      <c r="F587" s="307"/>
      <c r="G587" s="307"/>
      <c r="H587" s="285"/>
      <c r="I587" s="294"/>
      <c r="J587" s="294"/>
      <c r="N587" s="294"/>
      <c r="O587" s="294"/>
      <c r="P587" s="294"/>
      <c r="Q587" s="294"/>
      <c r="R587" s="294"/>
      <c r="S587" s="294"/>
      <c r="T587" s="294"/>
      <c r="U587" s="294"/>
      <c r="V587" s="294"/>
      <c r="W587" s="294"/>
      <c r="X587" s="294"/>
      <c r="Y587" s="294"/>
      <c r="Z587" s="294"/>
      <c r="AA587" s="294"/>
      <c r="AB587" s="294"/>
      <c r="AC587" s="294"/>
      <c r="AD587" s="294"/>
      <c r="AE587" s="294"/>
      <c r="AF587" s="294"/>
      <c r="AG587" s="294"/>
      <c r="AH587" s="294"/>
      <c r="AI587" s="294"/>
      <c r="AJ587" s="294"/>
      <c r="AK587" s="294"/>
      <c r="AL587" s="294"/>
      <c r="AM587" s="294"/>
      <c r="AN587" s="294"/>
      <c r="AO587" s="294"/>
      <c r="AP587" s="294"/>
      <c r="AQ587" s="294"/>
      <c r="AR587" s="294"/>
      <c r="AS587" s="294"/>
      <c r="AT587" s="294"/>
      <c r="AU587" s="294"/>
      <c r="AV587" s="294"/>
      <c r="AW587" s="294"/>
      <c r="AX587" s="294"/>
      <c r="AY587" s="294"/>
      <c r="AZ587" s="294"/>
      <c r="BA587" s="294"/>
      <c r="BB587" s="294"/>
      <c r="BC587" s="294"/>
      <c r="BD587" s="294"/>
      <c r="BE587" s="294"/>
      <c r="BF587" s="294"/>
      <c r="BG587" s="294"/>
      <c r="BH587" s="294"/>
      <c r="BI587" s="294"/>
      <c r="BJ587" s="294"/>
      <c r="BK587" s="294"/>
      <c r="BL587" s="294"/>
      <c r="BM587" s="294"/>
      <c r="BN587" s="294"/>
      <c r="BO587" s="294"/>
    </row>
    <row r="588" hidden="1" outlineLevel="1">
      <c r="A588" s="294"/>
      <c r="B588" s="333"/>
      <c r="D588" s="134"/>
      <c r="E588" s="294"/>
      <c r="F588" s="307"/>
      <c r="G588" s="307"/>
      <c r="H588" s="285"/>
      <c r="I588" s="294"/>
      <c r="J588" s="294"/>
      <c r="N588" s="294"/>
      <c r="O588" s="294"/>
      <c r="P588" s="294"/>
      <c r="Q588" s="294"/>
      <c r="R588" s="294"/>
      <c r="S588" s="294"/>
      <c r="T588" s="294"/>
      <c r="U588" s="294"/>
      <c r="V588" s="294"/>
      <c r="W588" s="294"/>
      <c r="X588" s="294"/>
      <c r="Y588" s="294"/>
      <c r="Z588" s="294"/>
      <c r="AA588" s="294"/>
      <c r="AB588" s="294"/>
      <c r="AC588" s="294"/>
      <c r="AD588" s="294"/>
      <c r="AE588" s="294"/>
      <c r="AF588" s="294"/>
      <c r="AG588" s="294"/>
      <c r="AH588" s="294"/>
      <c r="AI588" s="294"/>
      <c r="AJ588" s="294"/>
      <c r="AK588" s="294"/>
      <c r="AL588" s="294"/>
      <c r="AM588" s="294"/>
      <c r="AN588" s="294"/>
      <c r="AO588" s="294"/>
      <c r="AP588" s="294"/>
      <c r="AQ588" s="294"/>
      <c r="AR588" s="294"/>
      <c r="AS588" s="294"/>
      <c r="AT588" s="294"/>
      <c r="AU588" s="294"/>
      <c r="AV588" s="294"/>
      <c r="AW588" s="294"/>
      <c r="AX588" s="294"/>
      <c r="AY588" s="294"/>
      <c r="AZ588" s="294"/>
      <c r="BA588" s="294"/>
      <c r="BB588" s="294"/>
      <c r="BC588" s="294"/>
      <c r="BD588" s="294"/>
      <c r="BE588" s="294"/>
      <c r="BF588" s="294"/>
      <c r="BG588" s="294"/>
      <c r="BH588" s="294"/>
      <c r="BI588" s="294"/>
      <c r="BJ588" s="294"/>
      <c r="BK588" s="294"/>
      <c r="BL588" s="294"/>
      <c r="BM588" s="294"/>
      <c r="BN588" s="294"/>
      <c r="BO588" s="294"/>
    </row>
    <row r="589" hidden="1" outlineLevel="1">
      <c r="A589" s="294"/>
      <c r="B589" s="333"/>
      <c r="D589" s="134"/>
      <c r="E589" s="294"/>
      <c r="F589" s="307"/>
      <c r="G589" s="307"/>
      <c r="H589" s="285"/>
      <c r="I589" s="294"/>
      <c r="J589" s="294"/>
      <c r="N589" s="294"/>
      <c r="O589" s="294"/>
      <c r="P589" s="294"/>
      <c r="Q589" s="294"/>
      <c r="R589" s="294"/>
      <c r="S589" s="294"/>
      <c r="T589" s="294"/>
      <c r="U589" s="294"/>
      <c r="V589" s="294"/>
      <c r="W589" s="294"/>
      <c r="X589" s="294"/>
      <c r="Y589" s="294"/>
      <c r="Z589" s="294"/>
      <c r="AA589" s="294"/>
      <c r="AB589" s="294"/>
      <c r="AC589" s="294"/>
      <c r="AD589" s="294"/>
      <c r="AE589" s="294"/>
      <c r="AF589" s="294"/>
      <c r="AG589" s="294"/>
      <c r="AH589" s="294"/>
      <c r="AI589" s="294"/>
      <c r="AJ589" s="294"/>
      <c r="AK589" s="294"/>
      <c r="AL589" s="294"/>
      <c r="AM589" s="294"/>
      <c r="AN589" s="294"/>
      <c r="AO589" s="294"/>
      <c r="AP589" s="294"/>
      <c r="AQ589" s="294"/>
      <c r="AR589" s="294"/>
      <c r="AS589" s="294"/>
      <c r="AT589" s="294"/>
      <c r="AU589" s="294"/>
      <c r="AV589" s="294"/>
      <c r="AW589" s="294"/>
      <c r="AX589" s="294"/>
      <c r="AY589" s="294"/>
      <c r="AZ589" s="294"/>
      <c r="BA589" s="294"/>
      <c r="BB589" s="294"/>
      <c r="BC589" s="294"/>
      <c r="BD589" s="294"/>
      <c r="BE589" s="294"/>
      <c r="BF589" s="294"/>
      <c r="BG589" s="294"/>
      <c r="BH589" s="294"/>
      <c r="BI589" s="294"/>
      <c r="BJ589" s="294"/>
      <c r="BK589" s="294"/>
      <c r="BL589" s="294"/>
      <c r="BM589" s="294"/>
      <c r="BN589" s="294"/>
      <c r="BO589" s="294"/>
    </row>
    <row r="590" hidden="1" outlineLevel="1">
      <c r="A590" s="294"/>
      <c r="B590" s="333"/>
      <c r="D590" s="134"/>
      <c r="E590" s="294"/>
      <c r="F590" s="307"/>
      <c r="G590" s="307"/>
      <c r="H590" s="285"/>
      <c r="I590" s="294"/>
      <c r="J590" s="294"/>
      <c r="N590" s="294"/>
      <c r="O590" s="294"/>
      <c r="P590" s="294"/>
      <c r="Q590" s="294"/>
      <c r="R590" s="294"/>
      <c r="S590" s="294"/>
      <c r="T590" s="294"/>
      <c r="U590" s="294"/>
      <c r="V590" s="294"/>
      <c r="W590" s="294"/>
      <c r="X590" s="294"/>
      <c r="Y590" s="294"/>
      <c r="Z590" s="294"/>
      <c r="AA590" s="294"/>
      <c r="AB590" s="294"/>
      <c r="AC590" s="294"/>
      <c r="AD590" s="294"/>
      <c r="AE590" s="294"/>
      <c r="AF590" s="294"/>
      <c r="AG590" s="294"/>
      <c r="AH590" s="294"/>
      <c r="AI590" s="294"/>
      <c r="AJ590" s="294"/>
      <c r="AK590" s="294"/>
      <c r="AL590" s="294"/>
      <c r="AM590" s="294"/>
      <c r="AN590" s="294"/>
      <c r="AO590" s="294"/>
      <c r="AP590" s="294"/>
      <c r="AQ590" s="294"/>
      <c r="AR590" s="294"/>
      <c r="AS590" s="294"/>
      <c r="AT590" s="294"/>
      <c r="AU590" s="294"/>
      <c r="AV590" s="294"/>
      <c r="AW590" s="294"/>
      <c r="AX590" s="294"/>
      <c r="AY590" s="294"/>
      <c r="AZ590" s="294"/>
      <c r="BA590" s="294"/>
      <c r="BB590" s="294"/>
      <c r="BC590" s="294"/>
      <c r="BD590" s="294"/>
      <c r="BE590" s="294"/>
      <c r="BF590" s="294"/>
      <c r="BG590" s="294"/>
      <c r="BH590" s="294"/>
      <c r="BI590" s="294"/>
      <c r="BJ590" s="294"/>
      <c r="BK590" s="294"/>
      <c r="BL590" s="294"/>
      <c r="BM590" s="294"/>
      <c r="BN590" s="294"/>
      <c r="BO590" s="294"/>
    </row>
    <row r="591" hidden="1" outlineLevel="1">
      <c r="A591" s="294"/>
      <c r="B591" s="333"/>
      <c r="D591" s="134"/>
      <c r="E591" s="294"/>
      <c r="F591" s="307"/>
      <c r="G591" s="307"/>
      <c r="H591" s="285"/>
      <c r="I591" s="294"/>
      <c r="J591" s="294"/>
      <c r="N591" s="294"/>
      <c r="O591" s="294"/>
      <c r="P591" s="294"/>
      <c r="Q591" s="294"/>
      <c r="R591" s="294"/>
      <c r="S591" s="294"/>
      <c r="T591" s="294"/>
      <c r="U591" s="294"/>
      <c r="V591" s="294"/>
      <c r="W591" s="294"/>
      <c r="X591" s="294"/>
      <c r="Y591" s="294"/>
      <c r="Z591" s="294"/>
      <c r="AA591" s="294"/>
      <c r="AB591" s="294"/>
      <c r="AC591" s="294"/>
      <c r="AD591" s="294"/>
      <c r="AE591" s="294"/>
      <c r="AF591" s="294"/>
      <c r="AG591" s="294"/>
      <c r="AH591" s="294"/>
      <c r="AI591" s="294"/>
      <c r="AJ591" s="294"/>
      <c r="AK591" s="294"/>
      <c r="AL591" s="294"/>
      <c r="AM591" s="294"/>
      <c r="AN591" s="294"/>
      <c r="AO591" s="294"/>
      <c r="AP591" s="294"/>
      <c r="AQ591" s="294"/>
      <c r="AR591" s="294"/>
      <c r="AS591" s="294"/>
      <c r="AT591" s="294"/>
      <c r="AU591" s="294"/>
      <c r="AV591" s="294"/>
      <c r="AW591" s="294"/>
      <c r="AX591" s="294"/>
      <c r="AY591" s="294"/>
      <c r="AZ591" s="294"/>
      <c r="BA591" s="294"/>
      <c r="BB591" s="294"/>
      <c r="BC591" s="294"/>
      <c r="BD591" s="294"/>
      <c r="BE591" s="294"/>
      <c r="BF591" s="294"/>
      <c r="BG591" s="294"/>
      <c r="BH591" s="294"/>
      <c r="BI591" s="294"/>
      <c r="BJ591" s="294"/>
      <c r="BK591" s="294"/>
      <c r="BL591" s="294"/>
      <c r="BM591" s="294"/>
      <c r="BN591" s="294"/>
      <c r="BO591" s="294"/>
    </row>
    <row r="592" hidden="1" outlineLevel="1">
      <c r="A592" s="294"/>
      <c r="B592" s="333"/>
      <c r="D592" s="134"/>
      <c r="E592" s="294"/>
      <c r="F592" s="307"/>
      <c r="G592" s="307"/>
      <c r="H592" s="285"/>
      <c r="I592" s="294"/>
      <c r="J592" s="294"/>
      <c r="N592" s="294"/>
      <c r="O592" s="294"/>
      <c r="P592" s="294"/>
      <c r="Q592" s="294"/>
      <c r="R592" s="294"/>
      <c r="S592" s="294"/>
      <c r="T592" s="294"/>
      <c r="U592" s="294"/>
      <c r="V592" s="294"/>
      <c r="W592" s="294"/>
      <c r="X592" s="294"/>
      <c r="Y592" s="294"/>
      <c r="Z592" s="294"/>
      <c r="AA592" s="294"/>
      <c r="AB592" s="294"/>
      <c r="AC592" s="294"/>
      <c r="AD592" s="294"/>
      <c r="AE592" s="294"/>
      <c r="AF592" s="294"/>
      <c r="AG592" s="294"/>
      <c r="AH592" s="294"/>
      <c r="AI592" s="294"/>
      <c r="AJ592" s="294"/>
      <c r="AK592" s="294"/>
      <c r="AL592" s="294"/>
      <c r="AM592" s="294"/>
      <c r="AN592" s="294"/>
      <c r="AO592" s="294"/>
      <c r="AP592" s="294"/>
      <c r="AQ592" s="294"/>
      <c r="AR592" s="294"/>
      <c r="AS592" s="294"/>
      <c r="AT592" s="294"/>
      <c r="AU592" s="294"/>
      <c r="AV592" s="294"/>
      <c r="AW592" s="294"/>
      <c r="AX592" s="294"/>
      <c r="AY592" s="294"/>
      <c r="AZ592" s="294"/>
      <c r="BA592" s="294"/>
      <c r="BB592" s="294"/>
      <c r="BC592" s="294"/>
      <c r="BD592" s="294"/>
      <c r="BE592" s="294"/>
      <c r="BF592" s="294"/>
      <c r="BG592" s="294"/>
      <c r="BH592" s="294"/>
      <c r="BI592" s="294"/>
      <c r="BJ592" s="294"/>
      <c r="BK592" s="294"/>
      <c r="BL592" s="294"/>
      <c r="BM592" s="294"/>
      <c r="BN592" s="294"/>
      <c r="BO592" s="294"/>
    </row>
    <row r="593" hidden="1" outlineLevel="1">
      <c r="A593" s="294"/>
      <c r="B593" s="333"/>
      <c r="D593" s="134"/>
      <c r="E593" s="294"/>
      <c r="F593" s="307"/>
      <c r="G593" s="307"/>
      <c r="H593" s="285"/>
      <c r="I593" s="294"/>
      <c r="J593" s="294"/>
      <c r="N593" s="294"/>
      <c r="O593" s="294"/>
      <c r="P593" s="294"/>
      <c r="Q593" s="294"/>
      <c r="R593" s="294"/>
      <c r="S593" s="294"/>
      <c r="T593" s="294"/>
      <c r="U593" s="294"/>
      <c r="V593" s="294"/>
      <c r="W593" s="294"/>
      <c r="X593" s="294"/>
      <c r="Y593" s="294"/>
      <c r="Z593" s="294"/>
      <c r="AA593" s="294"/>
      <c r="AB593" s="294"/>
      <c r="AC593" s="294"/>
      <c r="AD593" s="294"/>
      <c r="AE593" s="294"/>
      <c r="AF593" s="294"/>
      <c r="AG593" s="294"/>
      <c r="AH593" s="294"/>
      <c r="AI593" s="294"/>
      <c r="AJ593" s="294"/>
      <c r="AK593" s="294"/>
      <c r="AL593" s="294"/>
      <c r="AM593" s="294"/>
      <c r="AN593" s="294"/>
      <c r="AO593" s="294"/>
      <c r="AP593" s="294"/>
      <c r="AQ593" s="294"/>
      <c r="AR593" s="294"/>
      <c r="AS593" s="294"/>
      <c r="AT593" s="294"/>
      <c r="AU593" s="294"/>
      <c r="AV593" s="294"/>
      <c r="AW593" s="294"/>
      <c r="AX593" s="294"/>
      <c r="AY593" s="294"/>
      <c r="AZ593" s="294"/>
      <c r="BA593" s="294"/>
      <c r="BB593" s="294"/>
      <c r="BC593" s="294"/>
      <c r="BD593" s="294"/>
      <c r="BE593" s="294"/>
      <c r="BF593" s="294"/>
      <c r="BG593" s="294"/>
      <c r="BH593" s="294"/>
      <c r="BI593" s="294"/>
      <c r="BJ593" s="294"/>
      <c r="BK593" s="294"/>
      <c r="BL593" s="294"/>
      <c r="BM593" s="294"/>
      <c r="BN593" s="294"/>
      <c r="BO593" s="294"/>
    </row>
    <row r="594" hidden="1" outlineLevel="1">
      <c r="A594" s="294"/>
      <c r="B594" s="333"/>
      <c r="D594" s="134"/>
      <c r="E594" s="294"/>
      <c r="F594" s="307"/>
      <c r="G594" s="307"/>
      <c r="H594" s="285"/>
      <c r="I594" s="294"/>
      <c r="J594" s="294"/>
      <c r="N594" s="294"/>
      <c r="O594" s="294"/>
      <c r="P594" s="294"/>
      <c r="Q594" s="294"/>
      <c r="R594" s="294"/>
      <c r="S594" s="294"/>
      <c r="T594" s="294"/>
      <c r="U594" s="294"/>
      <c r="V594" s="294"/>
      <c r="W594" s="294"/>
      <c r="X594" s="294"/>
      <c r="Y594" s="294"/>
      <c r="Z594" s="294"/>
      <c r="AA594" s="294"/>
      <c r="AB594" s="294"/>
      <c r="AC594" s="294"/>
      <c r="AD594" s="294"/>
      <c r="AE594" s="294"/>
      <c r="AF594" s="294"/>
      <c r="AG594" s="294"/>
      <c r="AH594" s="294"/>
      <c r="AI594" s="294"/>
      <c r="AJ594" s="294"/>
      <c r="AK594" s="294"/>
      <c r="AL594" s="294"/>
      <c r="AM594" s="294"/>
      <c r="AN594" s="294"/>
      <c r="AO594" s="294"/>
      <c r="AP594" s="294"/>
      <c r="AQ594" s="294"/>
      <c r="AR594" s="294"/>
      <c r="AS594" s="294"/>
      <c r="AT594" s="294"/>
      <c r="AU594" s="294"/>
      <c r="AV594" s="294"/>
      <c r="AW594" s="294"/>
      <c r="AX594" s="294"/>
      <c r="AY594" s="294"/>
      <c r="AZ594" s="294"/>
      <c r="BA594" s="294"/>
      <c r="BB594" s="294"/>
      <c r="BC594" s="294"/>
      <c r="BD594" s="294"/>
      <c r="BE594" s="294"/>
      <c r="BF594" s="294"/>
      <c r="BG594" s="294"/>
      <c r="BH594" s="294"/>
      <c r="BI594" s="294"/>
      <c r="BJ594" s="294"/>
      <c r="BK594" s="294"/>
      <c r="BL594" s="294"/>
      <c r="BM594" s="294"/>
      <c r="BN594" s="294"/>
      <c r="BO594" s="294"/>
    </row>
    <row r="595" hidden="1" outlineLevel="1">
      <c r="A595" s="294"/>
      <c r="B595" s="333"/>
      <c r="D595" s="134"/>
      <c r="E595" s="294"/>
      <c r="F595" s="307"/>
      <c r="G595" s="307"/>
      <c r="H595" s="285"/>
      <c r="I595" s="294"/>
      <c r="J595" s="294"/>
      <c r="N595" s="294"/>
      <c r="O595" s="294"/>
      <c r="P595" s="294"/>
      <c r="Q595" s="294"/>
      <c r="R595" s="294"/>
      <c r="S595" s="294"/>
      <c r="T595" s="294"/>
      <c r="U595" s="294"/>
      <c r="V595" s="294"/>
      <c r="W595" s="294"/>
      <c r="X595" s="294"/>
      <c r="Y595" s="294"/>
      <c r="Z595" s="294"/>
      <c r="AA595" s="294"/>
      <c r="AB595" s="294"/>
      <c r="AC595" s="294"/>
      <c r="AD595" s="294"/>
      <c r="AE595" s="294"/>
      <c r="AF595" s="294"/>
      <c r="AG595" s="294"/>
      <c r="AH595" s="294"/>
      <c r="AI595" s="294"/>
      <c r="AJ595" s="294"/>
      <c r="AK595" s="294"/>
      <c r="AL595" s="294"/>
      <c r="AM595" s="294"/>
      <c r="AN595" s="294"/>
      <c r="AO595" s="294"/>
      <c r="AP595" s="294"/>
      <c r="AQ595" s="294"/>
      <c r="AR595" s="294"/>
      <c r="AS595" s="294"/>
      <c r="AT595" s="294"/>
      <c r="AU595" s="294"/>
      <c r="AV595" s="294"/>
      <c r="AW595" s="294"/>
      <c r="AX595" s="294"/>
      <c r="AY595" s="294"/>
      <c r="AZ595" s="294"/>
      <c r="BA595" s="294"/>
      <c r="BB595" s="294"/>
      <c r="BC595" s="294"/>
      <c r="BD595" s="294"/>
      <c r="BE595" s="294"/>
      <c r="BF595" s="294"/>
      <c r="BG595" s="294"/>
      <c r="BH595" s="294"/>
      <c r="BI595" s="294"/>
      <c r="BJ595" s="294"/>
      <c r="BK595" s="294"/>
      <c r="BL595" s="294"/>
      <c r="BM595" s="294"/>
      <c r="BN595" s="294"/>
      <c r="BO595" s="294"/>
    </row>
    <row r="596" hidden="1" outlineLevel="1">
      <c r="A596" s="294"/>
      <c r="B596" s="333"/>
      <c r="D596" s="134"/>
      <c r="E596" s="294"/>
      <c r="F596" s="307"/>
      <c r="G596" s="307"/>
      <c r="H596" s="285"/>
      <c r="I596" s="294"/>
      <c r="J596" s="294"/>
      <c r="N596" s="294"/>
      <c r="O596" s="294"/>
      <c r="P596" s="294"/>
      <c r="Q596" s="294"/>
      <c r="R596" s="294"/>
      <c r="S596" s="294"/>
      <c r="T596" s="294"/>
      <c r="U596" s="294"/>
      <c r="V596" s="294"/>
      <c r="W596" s="294"/>
      <c r="X596" s="294"/>
      <c r="Y596" s="294"/>
      <c r="Z596" s="294"/>
      <c r="AA596" s="294"/>
      <c r="AB596" s="294"/>
      <c r="AC596" s="294"/>
      <c r="AD596" s="294"/>
      <c r="AE596" s="294"/>
      <c r="AF596" s="294"/>
      <c r="AG596" s="294"/>
      <c r="AH596" s="294"/>
      <c r="AI596" s="294"/>
      <c r="AJ596" s="294"/>
      <c r="AK596" s="294"/>
      <c r="AL596" s="294"/>
      <c r="AM596" s="294"/>
      <c r="AN596" s="294"/>
      <c r="AO596" s="294"/>
      <c r="AP596" s="294"/>
      <c r="AQ596" s="294"/>
      <c r="AR596" s="294"/>
      <c r="AS596" s="294"/>
      <c r="AT596" s="294"/>
      <c r="AU596" s="294"/>
      <c r="AV596" s="294"/>
      <c r="AW596" s="294"/>
      <c r="AX596" s="294"/>
      <c r="AY596" s="294"/>
      <c r="AZ596" s="294"/>
      <c r="BA596" s="294"/>
      <c r="BB596" s="294"/>
      <c r="BC596" s="294"/>
      <c r="BD596" s="294"/>
      <c r="BE596" s="294"/>
      <c r="BF596" s="294"/>
      <c r="BG596" s="294"/>
      <c r="BH596" s="294"/>
      <c r="BI596" s="294"/>
      <c r="BJ596" s="294"/>
      <c r="BK596" s="294"/>
      <c r="BL596" s="294"/>
      <c r="BM596" s="294"/>
      <c r="BN596" s="294"/>
      <c r="BO596" s="294"/>
    </row>
    <row r="597" hidden="1" outlineLevel="1">
      <c r="A597" s="294"/>
      <c r="B597" s="333"/>
      <c r="D597" s="134"/>
      <c r="E597" s="294"/>
      <c r="F597" s="307"/>
      <c r="G597" s="307"/>
      <c r="H597" s="285"/>
      <c r="I597" s="294"/>
      <c r="J597" s="294"/>
      <c r="N597" s="294"/>
      <c r="O597" s="294"/>
      <c r="P597" s="294"/>
      <c r="Q597" s="294"/>
      <c r="R597" s="294"/>
      <c r="S597" s="294"/>
      <c r="T597" s="294"/>
      <c r="U597" s="294"/>
      <c r="V597" s="294"/>
      <c r="W597" s="294"/>
      <c r="X597" s="294"/>
      <c r="Y597" s="294"/>
      <c r="Z597" s="294"/>
      <c r="AA597" s="294"/>
      <c r="AB597" s="294"/>
      <c r="AC597" s="294"/>
      <c r="AD597" s="294"/>
      <c r="AE597" s="294"/>
      <c r="AF597" s="294"/>
      <c r="AG597" s="294"/>
      <c r="AH597" s="294"/>
      <c r="AI597" s="294"/>
      <c r="AJ597" s="294"/>
      <c r="AK597" s="294"/>
      <c r="AL597" s="294"/>
      <c r="AM597" s="294"/>
      <c r="AN597" s="294"/>
      <c r="AO597" s="294"/>
      <c r="AP597" s="294"/>
      <c r="AQ597" s="294"/>
      <c r="AR597" s="294"/>
      <c r="AS597" s="294"/>
      <c r="AT597" s="294"/>
      <c r="AU597" s="294"/>
      <c r="AV597" s="294"/>
      <c r="AW597" s="294"/>
      <c r="AX597" s="294"/>
      <c r="AY597" s="294"/>
      <c r="AZ597" s="294"/>
      <c r="BA597" s="294"/>
      <c r="BB597" s="294"/>
      <c r="BC597" s="294"/>
      <c r="BD597" s="294"/>
      <c r="BE597" s="294"/>
      <c r="BF597" s="294"/>
      <c r="BG597" s="294"/>
      <c r="BH597" s="294"/>
      <c r="BI597" s="294"/>
      <c r="BJ597" s="294"/>
      <c r="BK597" s="294"/>
      <c r="BL597" s="294"/>
      <c r="BM597" s="294"/>
      <c r="BN597" s="294"/>
      <c r="BO597" s="294"/>
    </row>
    <row r="598" hidden="1" outlineLevel="1">
      <c r="A598" s="294"/>
      <c r="B598" s="333"/>
      <c r="D598" s="134"/>
      <c r="E598" s="294"/>
      <c r="F598" s="307"/>
      <c r="G598" s="307"/>
      <c r="H598" s="285"/>
      <c r="I598" s="294"/>
      <c r="J598" s="294"/>
      <c r="N598" s="294"/>
      <c r="O598" s="294"/>
      <c r="P598" s="294"/>
      <c r="Q598" s="294"/>
      <c r="R598" s="294"/>
      <c r="S598" s="294"/>
      <c r="T598" s="294"/>
      <c r="U598" s="294"/>
      <c r="V598" s="294"/>
      <c r="W598" s="294"/>
      <c r="X598" s="294"/>
      <c r="Y598" s="294"/>
      <c r="Z598" s="294"/>
      <c r="AA598" s="294"/>
      <c r="AB598" s="294"/>
      <c r="AC598" s="294"/>
      <c r="AD598" s="294"/>
      <c r="AE598" s="294"/>
      <c r="AF598" s="294"/>
      <c r="AG598" s="294"/>
      <c r="AH598" s="294"/>
      <c r="AI598" s="294"/>
      <c r="AJ598" s="294"/>
      <c r="AK598" s="294"/>
      <c r="AL598" s="294"/>
      <c r="AM598" s="294"/>
      <c r="AN598" s="294"/>
      <c r="AO598" s="294"/>
      <c r="AP598" s="294"/>
      <c r="AQ598" s="294"/>
      <c r="AR598" s="294"/>
      <c r="AS598" s="294"/>
      <c r="AT598" s="294"/>
      <c r="AU598" s="294"/>
      <c r="AV598" s="294"/>
      <c r="AW598" s="294"/>
      <c r="AX598" s="294"/>
      <c r="AY598" s="294"/>
      <c r="AZ598" s="294"/>
      <c r="BA598" s="294"/>
      <c r="BB598" s="294"/>
      <c r="BC598" s="294"/>
      <c r="BD598" s="294"/>
      <c r="BE598" s="294"/>
      <c r="BF598" s="294"/>
      <c r="BG598" s="294"/>
      <c r="BH598" s="294"/>
      <c r="BI598" s="294"/>
      <c r="BJ598" s="294"/>
      <c r="BK598" s="294"/>
      <c r="BL598" s="294"/>
      <c r="BM598" s="294"/>
      <c r="BN598" s="294"/>
      <c r="BO598" s="294"/>
    </row>
    <row r="599" hidden="1" outlineLevel="1">
      <c r="A599" s="294"/>
      <c r="B599" s="333"/>
      <c r="D599" s="134"/>
      <c r="E599" s="294"/>
      <c r="F599" s="307"/>
      <c r="G599" s="307"/>
      <c r="H599" s="285"/>
      <c r="I599" s="294"/>
      <c r="J599" s="294"/>
      <c r="N599" s="294"/>
      <c r="O599" s="294"/>
      <c r="P599" s="294"/>
      <c r="Q599" s="294"/>
      <c r="R599" s="294"/>
      <c r="S599" s="294"/>
      <c r="T599" s="294"/>
      <c r="U599" s="294"/>
      <c r="V599" s="294"/>
      <c r="W599" s="294"/>
      <c r="X599" s="294"/>
      <c r="Y599" s="294"/>
      <c r="Z599" s="294"/>
      <c r="AA599" s="294"/>
      <c r="AB599" s="294"/>
      <c r="AC599" s="294"/>
      <c r="AD599" s="294"/>
      <c r="AE599" s="294"/>
      <c r="AF599" s="294"/>
      <c r="AG599" s="294"/>
      <c r="AH599" s="294"/>
      <c r="AI599" s="294"/>
      <c r="AJ599" s="294"/>
      <c r="AK599" s="294"/>
      <c r="AL599" s="294"/>
      <c r="AM599" s="294"/>
      <c r="AN599" s="294"/>
      <c r="AO599" s="294"/>
      <c r="AP599" s="294"/>
      <c r="AQ599" s="294"/>
      <c r="AR599" s="294"/>
      <c r="AS599" s="294"/>
      <c r="AT599" s="294"/>
      <c r="AU599" s="294"/>
      <c r="AV599" s="294"/>
      <c r="AW599" s="294"/>
      <c r="AX599" s="294"/>
      <c r="AY599" s="294"/>
      <c r="AZ599" s="294"/>
      <c r="BA599" s="294"/>
      <c r="BB599" s="294"/>
      <c r="BC599" s="294"/>
      <c r="BD599" s="294"/>
      <c r="BE599" s="294"/>
      <c r="BF599" s="294"/>
      <c r="BG599" s="294"/>
      <c r="BH599" s="294"/>
      <c r="BI599" s="294"/>
      <c r="BJ599" s="294"/>
      <c r="BK599" s="294"/>
      <c r="BL599" s="294"/>
      <c r="BM599" s="294"/>
      <c r="BN599" s="294"/>
      <c r="BO599" s="294"/>
    </row>
    <row r="600" hidden="1" outlineLevel="1">
      <c r="A600" s="294"/>
      <c r="B600" s="333"/>
      <c r="D600" s="134"/>
      <c r="E600" s="294"/>
      <c r="F600" s="307"/>
      <c r="G600" s="307"/>
      <c r="H600" s="285"/>
      <c r="I600" s="294"/>
      <c r="J600" s="294"/>
      <c r="N600" s="294"/>
      <c r="O600" s="294"/>
      <c r="P600" s="294"/>
      <c r="Q600" s="294"/>
      <c r="R600" s="294"/>
      <c r="S600" s="294"/>
      <c r="T600" s="294"/>
      <c r="U600" s="294"/>
      <c r="V600" s="294"/>
      <c r="W600" s="294"/>
      <c r="X600" s="294"/>
      <c r="Y600" s="294"/>
      <c r="Z600" s="294"/>
      <c r="AA600" s="294"/>
      <c r="AB600" s="294"/>
      <c r="AC600" s="294"/>
      <c r="AD600" s="294"/>
      <c r="AE600" s="294"/>
      <c r="AF600" s="294"/>
      <c r="AG600" s="294"/>
      <c r="AH600" s="294"/>
      <c r="AI600" s="294"/>
      <c r="AJ600" s="294"/>
      <c r="AK600" s="294"/>
      <c r="AL600" s="294"/>
      <c r="AM600" s="294"/>
      <c r="AN600" s="294"/>
      <c r="AO600" s="294"/>
      <c r="AP600" s="294"/>
      <c r="AQ600" s="294"/>
      <c r="AR600" s="294"/>
      <c r="AS600" s="294"/>
      <c r="AT600" s="294"/>
      <c r="AU600" s="294"/>
      <c r="AV600" s="294"/>
      <c r="AW600" s="294"/>
      <c r="AX600" s="294"/>
      <c r="AY600" s="294"/>
      <c r="AZ600" s="294"/>
      <c r="BA600" s="294"/>
      <c r="BB600" s="294"/>
      <c r="BC600" s="294"/>
      <c r="BD600" s="294"/>
      <c r="BE600" s="294"/>
      <c r="BF600" s="294"/>
      <c r="BG600" s="294"/>
      <c r="BH600" s="294"/>
      <c r="BI600" s="294"/>
      <c r="BJ600" s="294"/>
      <c r="BK600" s="294"/>
      <c r="BL600" s="294"/>
      <c r="BM600" s="294"/>
      <c r="BN600" s="294"/>
      <c r="BO600" s="294"/>
    </row>
    <row r="601" hidden="1" outlineLevel="1">
      <c r="A601" s="294"/>
      <c r="B601" s="333"/>
      <c r="D601" s="134"/>
      <c r="E601" s="294"/>
      <c r="F601" s="307"/>
      <c r="G601" s="307"/>
      <c r="H601" s="285"/>
      <c r="I601" s="294"/>
      <c r="J601" s="294"/>
      <c r="N601" s="294"/>
      <c r="O601" s="294"/>
      <c r="P601" s="294"/>
      <c r="Q601" s="294"/>
      <c r="R601" s="294"/>
      <c r="S601" s="294"/>
      <c r="T601" s="294"/>
      <c r="U601" s="294"/>
      <c r="V601" s="294"/>
      <c r="W601" s="294"/>
      <c r="X601" s="294"/>
      <c r="Y601" s="294"/>
      <c r="Z601" s="294"/>
      <c r="AA601" s="294"/>
      <c r="AB601" s="294"/>
      <c r="AC601" s="294"/>
      <c r="AD601" s="294"/>
      <c r="AE601" s="294"/>
      <c r="AF601" s="294"/>
      <c r="AG601" s="294"/>
      <c r="AH601" s="294"/>
      <c r="AI601" s="294"/>
      <c r="AJ601" s="294"/>
      <c r="AK601" s="294"/>
      <c r="AL601" s="294"/>
      <c r="AM601" s="294"/>
      <c r="AN601" s="294"/>
      <c r="AO601" s="294"/>
      <c r="AP601" s="294"/>
      <c r="AQ601" s="294"/>
      <c r="AR601" s="294"/>
      <c r="AS601" s="294"/>
      <c r="AT601" s="294"/>
      <c r="AU601" s="294"/>
      <c r="AV601" s="294"/>
      <c r="AW601" s="294"/>
      <c r="AX601" s="294"/>
      <c r="AY601" s="294"/>
      <c r="AZ601" s="294"/>
      <c r="BA601" s="294"/>
      <c r="BB601" s="294"/>
      <c r="BC601" s="294"/>
      <c r="BD601" s="294"/>
      <c r="BE601" s="294"/>
      <c r="BF601" s="294"/>
      <c r="BG601" s="294"/>
      <c r="BH601" s="294"/>
      <c r="BI601" s="294"/>
      <c r="BJ601" s="294"/>
      <c r="BK601" s="294"/>
      <c r="BL601" s="294"/>
      <c r="BM601" s="294"/>
      <c r="BN601" s="294"/>
      <c r="BO601" s="294"/>
    </row>
    <row r="602" hidden="1" outlineLevel="1">
      <c r="A602" s="294"/>
      <c r="B602" s="333"/>
      <c r="D602" s="134"/>
      <c r="E602" s="294"/>
      <c r="F602" s="307"/>
      <c r="G602" s="307"/>
      <c r="H602" s="285"/>
      <c r="I602" s="294"/>
      <c r="J602" s="294"/>
      <c r="N602" s="294"/>
      <c r="O602" s="294"/>
      <c r="P602" s="294"/>
      <c r="Q602" s="294"/>
      <c r="R602" s="294"/>
      <c r="S602" s="294"/>
      <c r="T602" s="294"/>
      <c r="U602" s="294"/>
      <c r="V602" s="294"/>
      <c r="W602" s="294"/>
      <c r="X602" s="294"/>
      <c r="Y602" s="294"/>
      <c r="Z602" s="294"/>
      <c r="AA602" s="294"/>
      <c r="AB602" s="294"/>
      <c r="AC602" s="294"/>
      <c r="AD602" s="294"/>
      <c r="AE602" s="294"/>
      <c r="AF602" s="294"/>
      <c r="AG602" s="294"/>
      <c r="AH602" s="294"/>
      <c r="AI602" s="294"/>
      <c r="AJ602" s="294"/>
      <c r="AK602" s="294"/>
      <c r="AL602" s="294"/>
      <c r="AM602" s="294"/>
      <c r="AN602" s="294"/>
      <c r="AO602" s="294"/>
      <c r="AP602" s="294"/>
      <c r="AQ602" s="294"/>
      <c r="AR602" s="294"/>
      <c r="AS602" s="294"/>
      <c r="AT602" s="294"/>
      <c r="AU602" s="294"/>
      <c r="AV602" s="294"/>
      <c r="AW602" s="294"/>
      <c r="AX602" s="294"/>
      <c r="AY602" s="294"/>
      <c r="AZ602" s="294"/>
      <c r="BA602" s="294"/>
      <c r="BB602" s="294"/>
      <c r="BC602" s="294"/>
      <c r="BD602" s="294"/>
      <c r="BE602" s="294"/>
      <c r="BF602" s="294"/>
      <c r="BG602" s="294"/>
      <c r="BH602" s="294"/>
      <c r="BI602" s="294"/>
      <c r="BJ602" s="294"/>
      <c r="BK602" s="294"/>
      <c r="BL602" s="294"/>
      <c r="BM602" s="294"/>
      <c r="BN602" s="294"/>
      <c r="BO602" s="294"/>
    </row>
    <row r="603" hidden="1" outlineLevel="1">
      <c r="A603" s="294"/>
      <c r="B603" s="333"/>
      <c r="D603" s="134"/>
      <c r="E603" s="294"/>
      <c r="F603" s="307"/>
      <c r="G603" s="307"/>
      <c r="H603" s="285"/>
      <c r="I603" s="294"/>
      <c r="J603" s="294"/>
      <c r="N603" s="294"/>
      <c r="O603" s="294"/>
      <c r="P603" s="294"/>
      <c r="Q603" s="294"/>
      <c r="R603" s="294"/>
      <c r="S603" s="294"/>
      <c r="T603" s="294"/>
      <c r="U603" s="294"/>
      <c r="V603" s="294"/>
      <c r="W603" s="294"/>
      <c r="X603" s="294"/>
      <c r="Y603" s="294"/>
      <c r="Z603" s="294"/>
      <c r="AA603" s="294"/>
      <c r="AB603" s="294"/>
      <c r="AC603" s="294"/>
      <c r="AD603" s="294"/>
      <c r="AE603" s="294"/>
      <c r="AF603" s="294"/>
      <c r="AG603" s="294"/>
      <c r="AH603" s="294"/>
      <c r="AI603" s="294"/>
      <c r="AJ603" s="294"/>
      <c r="AK603" s="294"/>
      <c r="AL603" s="294"/>
      <c r="AM603" s="294"/>
      <c r="AN603" s="294"/>
      <c r="AO603" s="294"/>
      <c r="AP603" s="294"/>
      <c r="AQ603" s="294"/>
      <c r="AR603" s="294"/>
      <c r="AS603" s="294"/>
      <c r="AT603" s="294"/>
      <c r="AU603" s="294"/>
      <c r="AV603" s="294"/>
      <c r="AW603" s="294"/>
      <c r="AX603" s="294"/>
      <c r="AY603" s="294"/>
      <c r="AZ603" s="294"/>
      <c r="BA603" s="294"/>
      <c r="BB603" s="294"/>
      <c r="BC603" s="294"/>
      <c r="BD603" s="294"/>
      <c r="BE603" s="294"/>
      <c r="BF603" s="294"/>
      <c r="BG603" s="294"/>
      <c r="BH603" s="294"/>
      <c r="BI603" s="294"/>
      <c r="BJ603" s="294"/>
      <c r="BK603" s="294"/>
      <c r="BL603" s="294"/>
      <c r="BM603" s="294"/>
      <c r="BN603" s="294"/>
      <c r="BO603" s="294"/>
    </row>
    <row r="604" hidden="1" outlineLevel="1">
      <c r="A604" s="294"/>
      <c r="B604" s="333"/>
      <c r="D604" s="134"/>
      <c r="E604" s="294"/>
      <c r="F604" s="307"/>
      <c r="G604" s="307"/>
      <c r="H604" s="285"/>
      <c r="I604" s="294"/>
      <c r="J604" s="294"/>
      <c r="N604" s="294"/>
      <c r="O604" s="294"/>
      <c r="P604" s="294"/>
      <c r="Q604" s="294"/>
      <c r="R604" s="294"/>
      <c r="S604" s="294"/>
      <c r="T604" s="294"/>
      <c r="U604" s="294"/>
      <c r="V604" s="294"/>
      <c r="W604" s="294"/>
      <c r="X604" s="294"/>
      <c r="Y604" s="294"/>
      <c r="Z604" s="294"/>
      <c r="AA604" s="294"/>
      <c r="AB604" s="294"/>
      <c r="AC604" s="294"/>
      <c r="AD604" s="294"/>
      <c r="AE604" s="294"/>
      <c r="AF604" s="294"/>
      <c r="AG604" s="294"/>
      <c r="AH604" s="294"/>
      <c r="AI604" s="294"/>
      <c r="AJ604" s="294"/>
      <c r="AK604" s="294"/>
      <c r="AL604" s="294"/>
      <c r="AM604" s="294"/>
      <c r="AN604" s="294"/>
      <c r="AO604" s="294"/>
      <c r="AP604" s="294"/>
      <c r="AQ604" s="294"/>
      <c r="AR604" s="294"/>
      <c r="AS604" s="294"/>
      <c r="AT604" s="294"/>
      <c r="AU604" s="294"/>
      <c r="AV604" s="294"/>
      <c r="AW604" s="294"/>
      <c r="AX604" s="294"/>
      <c r="AY604" s="294"/>
      <c r="AZ604" s="294"/>
      <c r="BA604" s="294"/>
      <c r="BB604" s="294"/>
      <c r="BC604" s="294"/>
      <c r="BD604" s="294"/>
      <c r="BE604" s="294"/>
      <c r="BF604" s="294"/>
      <c r="BG604" s="294"/>
      <c r="BH604" s="294"/>
      <c r="BI604" s="294"/>
      <c r="BJ604" s="294"/>
      <c r="BK604" s="294"/>
      <c r="BL604" s="294"/>
      <c r="BM604" s="294"/>
      <c r="BN604" s="294"/>
      <c r="BO604" s="294"/>
    </row>
    <row r="605" hidden="1" outlineLevel="1">
      <c r="A605" s="294"/>
      <c r="B605" s="333"/>
      <c r="D605" s="134"/>
      <c r="E605" s="294"/>
      <c r="F605" s="307"/>
      <c r="G605" s="307"/>
      <c r="H605" s="285"/>
      <c r="I605" s="294"/>
      <c r="J605" s="294"/>
      <c r="N605" s="294"/>
      <c r="O605" s="294"/>
      <c r="P605" s="294"/>
      <c r="Q605" s="294"/>
      <c r="R605" s="294"/>
      <c r="S605" s="294"/>
      <c r="T605" s="294"/>
      <c r="U605" s="294"/>
      <c r="V605" s="294"/>
      <c r="W605" s="294"/>
      <c r="X605" s="294"/>
      <c r="Y605" s="294"/>
      <c r="Z605" s="294"/>
      <c r="AA605" s="294"/>
      <c r="AB605" s="294"/>
      <c r="AC605" s="294"/>
      <c r="AD605" s="294"/>
      <c r="AE605" s="294"/>
      <c r="AF605" s="294"/>
      <c r="AG605" s="294"/>
      <c r="AH605" s="294"/>
      <c r="AI605" s="294"/>
      <c r="AJ605" s="294"/>
      <c r="AK605" s="294"/>
      <c r="AL605" s="294"/>
      <c r="AM605" s="294"/>
      <c r="AN605" s="294"/>
      <c r="AO605" s="294"/>
      <c r="AP605" s="294"/>
      <c r="AQ605" s="294"/>
      <c r="AR605" s="294"/>
      <c r="AS605" s="294"/>
      <c r="AT605" s="294"/>
      <c r="AU605" s="294"/>
      <c r="AV605" s="294"/>
      <c r="AW605" s="294"/>
      <c r="AX605" s="294"/>
      <c r="AY605" s="294"/>
      <c r="AZ605" s="294"/>
      <c r="BA605" s="294"/>
      <c r="BB605" s="294"/>
      <c r="BC605" s="294"/>
      <c r="BD605" s="294"/>
      <c r="BE605" s="294"/>
      <c r="BF605" s="294"/>
      <c r="BG605" s="294"/>
      <c r="BH605" s="294"/>
      <c r="BI605" s="294"/>
      <c r="BJ605" s="294"/>
      <c r="BK605" s="294"/>
      <c r="BL605" s="294"/>
      <c r="BM605" s="294"/>
      <c r="BN605" s="294"/>
      <c r="BO605" s="294"/>
    </row>
    <row r="606" hidden="1" outlineLevel="1">
      <c r="A606" s="294"/>
      <c r="B606" s="333"/>
      <c r="D606" s="134"/>
      <c r="E606" s="294"/>
      <c r="F606" s="307"/>
      <c r="G606" s="307"/>
      <c r="H606" s="285"/>
      <c r="I606" s="294"/>
      <c r="J606" s="294"/>
      <c r="N606" s="294"/>
      <c r="O606" s="294"/>
      <c r="P606" s="294"/>
      <c r="Q606" s="294"/>
      <c r="R606" s="294"/>
      <c r="S606" s="294"/>
      <c r="T606" s="294"/>
      <c r="U606" s="294"/>
      <c r="V606" s="294"/>
      <c r="W606" s="294"/>
      <c r="X606" s="294"/>
      <c r="Y606" s="294"/>
      <c r="Z606" s="294"/>
      <c r="AA606" s="294"/>
      <c r="AB606" s="294"/>
      <c r="AC606" s="294"/>
      <c r="AD606" s="294"/>
      <c r="AE606" s="294"/>
      <c r="AF606" s="294"/>
      <c r="AG606" s="294"/>
      <c r="AH606" s="294"/>
      <c r="AI606" s="294"/>
      <c r="AJ606" s="294"/>
      <c r="AK606" s="294"/>
      <c r="AL606" s="294"/>
      <c r="AM606" s="294"/>
      <c r="AN606" s="294"/>
      <c r="AO606" s="294"/>
      <c r="AP606" s="294"/>
      <c r="AQ606" s="294"/>
      <c r="AR606" s="294"/>
      <c r="AS606" s="294"/>
      <c r="AT606" s="294"/>
      <c r="AU606" s="294"/>
      <c r="AV606" s="294"/>
      <c r="AW606" s="294"/>
      <c r="AX606" s="294"/>
      <c r="AY606" s="294"/>
      <c r="AZ606" s="294"/>
      <c r="BA606" s="294"/>
      <c r="BB606" s="294"/>
      <c r="BC606" s="294"/>
      <c r="BD606" s="294"/>
      <c r="BE606" s="294"/>
      <c r="BF606" s="294"/>
      <c r="BG606" s="294"/>
      <c r="BH606" s="294"/>
      <c r="BI606" s="294"/>
      <c r="BJ606" s="294"/>
      <c r="BK606" s="294"/>
      <c r="BL606" s="294"/>
      <c r="BM606" s="294"/>
      <c r="BN606" s="294"/>
      <c r="BO606" s="294"/>
    </row>
    <row r="607" hidden="1" outlineLevel="1">
      <c r="A607" s="294"/>
      <c r="B607" s="333"/>
      <c r="D607" s="134"/>
      <c r="E607" s="294"/>
      <c r="F607" s="307"/>
      <c r="G607" s="307"/>
      <c r="H607" s="285"/>
      <c r="I607" s="294"/>
      <c r="J607" s="294"/>
      <c r="N607" s="294"/>
      <c r="O607" s="294"/>
      <c r="P607" s="294"/>
      <c r="Q607" s="294"/>
      <c r="R607" s="294"/>
      <c r="S607" s="294"/>
      <c r="T607" s="294"/>
      <c r="U607" s="294"/>
      <c r="V607" s="294"/>
      <c r="W607" s="294"/>
      <c r="X607" s="294"/>
      <c r="Y607" s="294"/>
      <c r="Z607" s="294"/>
      <c r="AA607" s="294"/>
      <c r="AB607" s="294"/>
      <c r="AC607" s="294"/>
      <c r="AD607" s="294"/>
      <c r="AE607" s="294"/>
      <c r="AF607" s="294"/>
      <c r="AG607" s="294"/>
      <c r="AH607" s="294"/>
      <c r="AI607" s="294"/>
      <c r="AJ607" s="294"/>
      <c r="AK607" s="294"/>
      <c r="AL607" s="294"/>
      <c r="AM607" s="294"/>
      <c r="AN607" s="294"/>
      <c r="AO607" s="294"/>
      <c r="AP607" s="294"/>
      <c r="AQ607" s="294"/>
      <c r="AR607" s="294"/>
      <c r="AS607" s="294"/>
      <c r="AT607" s="294"/>
      <c r="AU607" s="294"/>
      <c r="AV607" s="294"/>
      <c r="AW607" s="294"/>
      <c r="AX607" s="294"/>
      <c r="AY607" s="294"/>
      <c r="AZ607" s="294"/>
      <c r="BA607" s="294"/>
      <c r="BB607" s="294"/>
      <c r="BC607" s="294"/>
      <c r="BD607" s="294"/>
      <c r="BE607" s="294"/>
      <c r="BF607" s="294"/>
      <c r="BG607" s="294"/>
      <c r="BH607" s="294"/>
      <c r="BI607" s="294"/>
      <c r="BJ607" s="294"/>
      <c r="BK607" s="294"/>
      <c r="BL607" s="294"/>
      <c r="BM607" s="294"/>
      <c r="BN607" s="294"/>
      <c r="BO607" s="294"/>
    </row>
    <row r="608" hidden="1" outlineLevel="1">
      <c r="A608" s="294"/>
      <c r="B608" s="333"/>
      <c r="D608" s="134"/>
      <c r="E608" s="294"/>
      <c r="F608" s="307"/>
      <c r="G608" s="307"/>
      <c r="H608" s="285"/>
      <c r="I608" s="294"/>
      <c r="J608" s="294"/>
      <c r="N608" s="294"/>
      <c r="O608" s="294"/>
      <c r="P608" s="294"/>
      <c r="Q608" s="294"/>
      <c r="R608" s="294"/>
      <c r="S608" s="294"/>
      <c r="T608" s="294"/>
      <c r="U608" s="294"/>
      <c r="V608" s="294"/>
      <c r="W608" s="294"/>
      <c r="X608" s="294"/>
      <c r="Y608" s="294"/>
      <c r="Z608" s="294"/>
      <c r="AA608" s="294"/>
      <c r="AB608" s="294"/>
      <c r="AC608" s="294"/>
      <c r="AD608" s="294"/>
      <c r="AE608" s="294"/>
      <c r="AF608" s="294"/>
      <c r="AG608" s="294"/>
      <c r="AH608" s="294"/>
      <c r="AI608" s="294"/>
      <c r="AJ608" s="294"/>
      <c r="AK608" s="294"/>
      <c r="AL608" s="294"/>
      <c r="AM608" s="294"/>
      <c r="AN608" s="294"/>
      <c r="AO608" s="294"/>
      <c r="AP608" s="294"/>
      <c r="AQ608" s="294"/>
      <c r="AR608" s="294"/>
      <c r="AS608" s="294"/>
      <c r="AT608" s="294"/>
      <c r="AU608" s="294"/>
      <c r="AV608" s="294"/>
      <c r="AW608" s="294"/>
      <c r="AX608" s="294"/>
      <c r="AY608" s="294"/>
      <c r="AZ608" s="294"/>
      <c r="BA608" s="294"/>
      <c r="BB608" s="294"/>
      <c r="BC608" s="294"/>
      <c r="BD608" s="294"/>
      <c r="BE608" s="294"/>
      <c r="BF608" s="294"/>
      <c r="BG608" s="294"/>
      <c r="BH608" s="294"/>
      <c r="BI608" s="294"/>
      <c r="BJ608" s="294"/>
      <c r="BK608" s="294"/>
      <c r="BL608" s="294"/>
      <c r="BM608" s="294"/>
      <c r="BN608" s="294"/>
      <c r="BO608" s="294"/>
    </row>
    <row r="609" hidden="1" outlineLevel="1">
      <c r="A609" s="294"/>
      <c r="B609" s="333"/>
      <c r="D609" s="134"/>
      <c r="E609" s="294"/>
      <c r="F609" s="307"/>
      <c r="G609" s="307"/>
      <c r="H609" s="285"/>
      <c r="I609" s="294"/>
      <c r="J609" s="294"/>
      <c r="N609" s="294"/>
      <c r="O609" s="294"/>
      <c r="P609" s="294"/>
      <c r="Q609" s="294"/>
      <c r="R609" s="294"/>
      <c r="S609" s="294"/>
      <c r="T609" s="294"/>
      <c r="U609" s="294"/>
      <c r="V609" s="294"/>
      <c r="W609" s="294"/>
      <c r="X609" s="294"/>
      <c r="Y609" s="294"/>
      <c r="Z609" s="294"/>
      <c r="AA609" s="294"/>
      <c r="AB609" s="294"/>
      <c r="AC609" s="294"/>
      <c r="AD609" s="294"/>
      <c r="AE609" s="294"/>
      <c r="AF609" s="294"/>
      <c r="AG609" s="294"/>
      <c r="AH609" s="294"/>
      <c r="AI609" s="294"/>
      <c r="AJ609" s="294"/>
      <c r="AK609" s="294"/>
      <c r="AL609" s="294"/>
      <c r="AM609" s="294"/>
      <c r="AN609" s="294"/>
      <c r="AO609" s="294"/>
      <c r="AP609" s="294"/>
      <c r="AQ609" s="294"/>
      <c r="AR609" s="294"/>
      <c r="AS609" s="294"/>
      <c r="AT609" s="294"/>
      <c r="AU609" s="294"/>
      <c r="AV609" s="294"/>
      <c r="AW609" s="294"/>
      <c r="AX609" s="294"/>
      <c r="AY609" s="294"/>
      <c r="AZ609" s="294"/>
      <c r="BA609" s="294"/>
      <c r="BB609" s="294"/>
      <c r="BC609" s="294"/>
      <c r="BD609" s="294"/>
      <c r="BE609" s="294"/>
      <c r="BF609" s="294"/>
      <c r="BG609" s="294"/>
      <c r="BH609" s="294"/>
      <c r="BI609" s="294"/>
      <c r="BJ609" s="294"/>
      <c r="BK609" s="294"/>
      <c r="BL609" s="294"/>
      <c r="BM609" s="294"/>
      <c r="BN609" s="294"/>
      <c r="BO609" s="294"/>
    </row>
    <row r="610" hidden="1" outlineLevel="1">
      <c r="A610" s="294"/>
      <c r="B610" s="333"/>
      <c r="D610" s="134"/>
      <c r="E610" s="294"/>
      <c r="F610" s="307"/>
      <c r="G610" s="307"/>
      <c r="H610" s="285"/>
      <c r="I610" s="294"/>
      <c r="J610" s="294"/>
      <c r="N610" s="294"/>
      <c r="O610" s="294"/>
      <c r="P610" s="294"/>
      <c r="Q610" s="294"/>
      <c r="R610" s="294"/>
      <c r="S610" s="294"/>
      <c r="T610" s="294"/>
      <c r="U610" s="294"/>
      <c r="V610" s="294"/>
      <c r="W610" s="294"/>
      <c r="X610" s="294"/>
      <c r="Y610" s="294"/>
      <c r="Z610" s="294"/>
      <c r="AA610" s="294"/>
      <c r="AB610" s="294"/>
      <c r="AC610" s="294"/>
      <c r="AD610" s="294"/>
      <c r="AE610" s="294"/>
      <c r="AF610" s="294"/>
      <c r="AG610" s="294"/>
      <c r="AH610" s="294"/>
      <c r="AI610" s="294"/>
      <c r="AJ610" s="294"/>
      <c r="AK610" s="294"/>
      <c r="AL610" s="294"/>
      <c r="AM610" s="294"/>
      <c r="AN610" s="294"/>
      <c r="AO610" s="294"/>
      <c r="AP610" s="294"/>
      <c r="AQ610" s="294"/>
      <c r="AR610" s="294"/>
      <c r="AS610" s="294"/>
      <c r="AT610" s="294"/>
      <c r="AU610" s="294"/>
      <c r="AV610" s="294"/>
      <c r="AW610" s="294"/>
      <c r="AX610" s="294"/>
      <c r="AY610" s="294"/>
      <c r="AZ610" s="294"/>
      <c r="BA610" s="294"/>
      <c r="BB610" s="294"/>
      <c r="BC610" s="294"/>
      <c r="BD610" s="294"/>
      <c r="BE610" s="294"/>
      <c r="BF610" s="294"/>
      <c r="BG610" s="294"/>
      <c r="BH610" s="294"/>
      <c r="BI610" s="294"/>
      <c r="BJ610" s="294"/>
      <c r="BK610" s="294"/>
      <c r="BL610" s="294"/>
      <c r="BM610" s="294"/>
      <c r="BN610" s="294"/>
      <c r="BO610" s="294"/>
    </row>
    <row r="611" hidden="1" outlineLevel="1">
      <c r="A611" s="294"/>
      <c r="B611" s="333"/>
      <c r="D611" s="134"/>
      <c r="E611" s="294"/>
      <c r="F611" s="307"/>
      <c r="G611" s="307"/>
      <c r="H611" s="285"/>
      <c r="I611" s="294"/>
      <c r="J611" s="294"/>
      <c r="N611" s="294"/>
      <c r="O611" s="294"/>
      <c r="P611" s="294"/>
      <c r="Q611" s="294"/>
      <c r="R611" s="294"/>
      <c r="S611" s="294"/>
      <c r="T611" s="294"/>
      <c r="U611" s="294"/>
      <c r="V611" s="294"/>
      <c r="W611" s="294"/>
      <c r="X611" s="294"/>
      <c r="Y611" s="294"/>
      <c r="Z611" s="294"/>
      <c r="AA611" s="294"/>
      <c r="AB611" s="294"/>
      <c r="AC611" s="294"/>
      <c r="AD611" s="294"/>
      <c r="AE611" s="294"/>
      <c r="AF611" s="294"/>
      <c r="AG611" s="294"/>
      <c r="AH611" s="294"/>
      <c r="AI611" s="294"/>
      <c r="AJ611" s="294"/>
      <c r="AK611" s="294"/>
      <c r="AL611" s="294"/>
      <c r="AM611" s="294"/>
      <c r="AN611" s="294"/>
      <c r="AO611" s="294"/>
      <c r="AP611" s="294"/>
      <c r="AQ611" s="294"/>
      <c r="AR611" s="294"/>
      <c r="AS611" s="294"/>
      <c r="AT611" s="294"/>
      <c r="AU611" s="294"/>
      <c r="AV611" s="294"/>
      <c r="AW611" s="294"/>
      <c r="AX611" s="294"/>
      <c r="AY611" s="294"/>
      <c r="AZ611" s="294"/>
      <c r="BA611" s="294"/>
      <c r="BB611" s="294"/>
      <c r="BC611" s="294"/>
      <c r="BD611" s="294"/>
      <c r="BE611" s="294"/>
      <c r="BF611" s="294"/>
      <c r="BG611" s="294"/>
      <c r="BH611" s="294"/>
      <c r="BI611" s="294"/>
      <c r="BJ611" s="294"/>
      <c r="BK611" s="294"/>
      <c r="BL611" s="294"/>
      <c r="BM611" s="294"/>
      <c r="BN611" s="294"/>
      <c r="BO611" s="294"/>
    </row>
    <row r="612" hidden="1" outlineLevel="1">
      <c r="A612" s="294"/>
      <c r="B612" s="333"/>
      <c r="D612" s="134"/>
      <c r="E612" s="294"/>
      <c r="F612" s="307"/>
      <c r="G612" s="307"/>
      <c r="H612" s="285"/>
      <c r="I612" s="294"/>
      <c r="J612" s="294"/>
      <c r="N612" s="294"/>
      <c r="O612" s="294"/>
      <c r="P612" s="294"/>
      <c r="Q612" s="294"/>
      <c r="R612" s="294"/>
      <c r="S612" s="294"/>
      <c r="T612" s="294"/>
      <c r="U612" s="294"/>
      <c r="V612" s="294"/>
      <c r="W612" s="294"/>
      <c r="X612" s="294"/>
      <c r="Y612" s="294"/>
      <c r="Z612" s="294"/>
      <c r="AA612" s="294"/>
      <c r="AB612" s="294"/>
      <c r="AC612" s="294"/>
      <c r="AD612" s="294"/>
      <c r="AE612" s="294"/>
      <c r="AF612" s="294"/>
      <c r="AG612" s="294"/>
      <c r="AH612" s="294"/>
      <c r="AI612" s="294"/>
      <c r="AJ612" s="294"/>
      <c r="AK612" s="294"/>
      <c r="AL612" s="294"/>
      <c r="AM612" s="294"/>
      <c r="AN612" s="294"/>
      <c r="AO612" s="294"/>
      <c r="AP612" s="294"/>
      <c r="AQ612" s="294"/>
      <c r="AR612" s="294"/>
      <c r="AS612" s="294"/>
      <c r="AT612" s="294"/>
      <c r="AU612" s="294"/>
      <c r="AV612" s="294"/>
      <c r="AW612" s="294"/>
      <c r="AX612" s="294"/>
      <c r="AY612" s="294"/>
      <c r="AZ612" s="294"/>
      <c r="BA612" s="294"/>
      <c r="BB612" s="294"/>
      <c r="BC612" s="294"/>
      <c r="BD612" s="294"/>
      <c r="BE612" s="294"/>
      <c r="BF612" s="294"/>
      <c r="BG612" s="294"/>
      <c r="BH612" s="294"/>
      <c r="BI612" s="294"/>
      <c r="BJ612" s="294"/>
      <c r="BK612" s="294"/>
      <c r="BL612" s="294"/>
      <c r="BM612" s="294"/>
      <c r="BN612" s="294"/>
      <c r="BO612" s="294"/>
    </row>
    <row r="613" hidden="1" outlineLevel="1">
      <c r="A613" s="294"/>
      <c r="B613" s="333"/>
      <c r="D613" s="134"/>
      <c r="E613" s="294"/>
      <c r="F613" s="307"/>
      <c r="G613" s="307"/>
      <c r="H613" s="285"/>
      <c r="I613" s="294"/>
      <c r="J613" s="294"/>
      <c r="N613" s="294"/>
      <c r="O613" s="294"/>
      <c r="P613" s="294"/>
      <c r="Q613" s="294"/>
      <c r="R613" s="294"/>
      <c r="S613" s="294"/>
      <c r="T613" s="294"/>
      <c r="U613" s="294"/>
      <c r="V613" s="294"/>
      <c r="W613" s="294"/>
      <c r="X613" s="294"/>
      <c r="Y613" s="294"/>
      <c r="Z613" s="294"/>
      <c r="AA613" s="294"/>
      <c r="AB613" s="294"/>
      <c r="AC613" s="294"/>
      <c r="AD613" s="294"/>
      <c r="AE613" s="294"/>
      <c r="AF613" s="294"/>
      <c r="AG613" s="294"/>
      <c r="AH613" s="294"/>
      <c r="AI613" s="294"/>
      <c r="AJ613" s="294"/>
      <c r="AK613" s="294"/>
      <c r="AL613" s="294"/>
      <c r="AM613" s="294"/>
      <c r="AN613" s="294"/>
      <c r="AO613" s="294"/>
      <c r="AP613" s="294"/>
      <c r="AQ613" s="294"/>
      <c r="AR613" s="294"/>
      <c r="AS613" s="294"/>
      <c r="AT613" s="294"/>
      <c r="AU613" s="294"/>
      <c r="AV613" s="294"/>
      <c r="AW613" s="294"/>
      <c r="AX613" s="294"/>
      <c r="AY613" s="294"/>
      <c r="AZ613" s="294"/>
      <c r="BA613" s="294"/>
      <c r="BB613" s="294"/>
      <c r="BC613" s="294"/>
      <c r="BD613" s="294"/>
      <c r="BE613" s="294"/>
      <c r="BF613" s="294"/>
      <c r="BG613" s="294"/>
      <c r="BH613" s="294"/>
      <c r="BI613" s="294"/>
      <c r="BJ613" s="294"/>
      <c r="BK613" s="294"/>
      <c r="BL613" s="294"/>
      <c r="BM613" s="294"/>
      <c r="BN613" s="294"/>
      <c r="BO613" s="294"/>
    </row>
    <row r="614" hidden="1" outlineLevel="1">
      <c r="A614" s="294"/>
      <c r="B614" s="333"/>
      <c r="D614" s="134"/>
      <c r="E614" s="294"/>
      <c r="F614" s="307"/>
      <c r="G614" s="307"/>
      <c r="H614" s="285"/>
      <c r="I614" s="294"/>
      <c r="J614" s="294"/>
      <c r="N614" s="294"/>
      <c r="O614" s="294"/>
      <c r="P614" s="294"/>
      <c r="Q614" s="294"/>
      <c r="R614" s="294"/>
      <c r="S614" s="294"/>
      <c r="T614" s="294"/>
      <c r="U614" s="294"/>
      <c r="V614" s="294"/>
      <c r="W614" s="294"/>
      <c r="X614" s="294"/>
      <c r="Y614" s="294"/>
      <c r="Z614" s="294"/>
      <c r="AA614" s="294"/>
      <c r="AB614" s="294"/>
      <c r="AC614" s="294"/>
      <c r="AD614" s="294"/>
      <c r="AE614" s="294"/>
      <c r="AF614" s="294"/>
      <c r="AG614" s="294"/>
      <c r="AH614" s="294"/>
      <c r="AI614" s="294"/>
      <c r="AJ614" s="294"/>
      <c r="AK614" s="294"/>
      <c r="AL614" s="294"/>
      <c r="AM614" s="294"/>
      <c r="AN614" s="294"/>
      <c r="AO614" s="294"/>
      <c r="AP614" s="294"/>
      <c r="AQ614" s="294"/>
      <c r="AR614" s="294"/>
      <c r="AS614" s="294"/>
      <c r="AT614" s="294"/>
      <c r="AU614" s="294"/>
      <c r="AV614" s="294"/>
      <c r="AW614" s="294"/>
      <c r="AX614" s="294"/>
      <c r="AY614" s="294"/>
      <c r="AZ614" s="294"/>
      <c r="BA614" s="294"/>
      <c r="BB614" s="294"/>
      <c r="BC614" s="294"/>
      <c r="BD614" s="294"/>
      <c r="BE614" s="294"/>
      <c r="BF614" s="294"/>
      <c r="BG614" s="294"/>
      <c r="BH614" s="294"/>
      <c r="BI614" s="294"/>
      <c r="BJ614" s="294"/>
      <c r="BK614" s="294"/>
      <c r="BL614" s="294"/>
      <c r="BM614" s="294"/>
      <c r="BN614" s="294"/>
      <c r="BO614" s="294"/>
    </row>
    <row r="615" hidden="1" outlineLevel="1">
      <c r="A615" s="294"/>
      <c r="B615" s="333"/>
      <c r="D615" s="134"/>
      <c r="E615" s="294"/>
      <c r="F615" s="307"/>
      <c r="G615" s="307"/>
      <c r="H615" s="285"/>
      <c r="I615" s="294"/>
      <c r="J615" s="294"/>
      <c r="N615" s="294"/>
      <c r="O615" s="294"/>
      <c r="P615" s="294"/>
      <c r="Q615" s="294"/>
      <c r="R615" s="294"/>
      <c r="S615" s="294"/>
      <c r="T615" s="294"/>
      <c r="U615" s="294"/>
      <c r="V615" s="294"/>
      <c r="W615" s="294"/>
      <c r="X615" s="294"/>
      <c r="Y615" s="294"/>
      <c r="Z615" s="294"/>
      <c r="AA615" s="294"/>
      <c r="AB615" s="294"/>
      <c r="AC615" s="294"/>
      <c r="AD615" s="294"/>
      <c r="AE615" s="294"/>
      <c r="AF615" s="294"/>
      <c r="AG615" s="294"/>
      <c r="AH615" s="294"/>
      <c r="AI615" s="294"/>
      <c r="AJ615" s="294"/>
      <c r="AK615" s="294"/>
      <c r="AL615" s="294"/>
      <c r="AM615" s="294"/>
      <c r="AN615" s="294"/>
      <c r="AO615" s="294"/>
      <c r="AP615" s="294"/>
      <c r="AQ615" s="294"/>
      <c r="AR615" s="294"/>
      <c r="AS615" s="294"/>
      <c r="AT615" s="294"/>
      <c r="AU615" s="294"/>
      <c r="AV615" s="294"/>
      <c r="AW615" s="294"/>
      <c r="AX615" s="294"/>
      <c r="AY615" s="294"/>
      <c r="AZ615" s="294"/>
      <c r="BA615" s="294"/>
      <c r="BB615" s="294"/>
      <c r="BC615" s="294"/>
      <c r="BD615" s="294"/>
      <c r="BE615" s="294"/>
      <c r="BF615" s="294"/>
      <c r="BG615" s="294"/>
      <c r="BH615" s="294"/>
      <c r="BI615" s="294"/>
      <c r="BJ615" s="294"/>
      <c r="BK615" s="294"/>
      <c r="BL615" s="294"/>
      <c r="BM615" s="294"/>
      <c r="BN615" s="294"/>
      <c r="BO615" s="294"/>
    </row>
    <row r="616" hidden="1" outlineLevel="1">
      <c r="A616" s="294"/>
      <c r="B616" s="333"/>
      <c r="D616" s="134"/>
      <c r="E616" s="294"/>
      <c r="F616" s="307"/>
      <c r="G616" s="307"/>
      <c r="H616" s="285"/>
      <c r="I616" s="294"/>
      <c r="J616" s="294"/>
      <c r="N616" s="294"/>
      <c r="O616" s="294"/>
      <c r="P616" s="294"/>
      <c r="Q616" s="294"/>
      <c r="R616" s="294"/>
      <c r="S616" s="294"/>
      <c r="T616" s="294"/>
      <c r="U616" s="294"/>
      <c r="V616" s="294"/>
      <c r="W616" s="294"/>
      <c r="X616" s="294"/>
      <c r="Y616" s="294"/>
      <c r="Z616" s="294"/>
      <c r="AA616" s="294"/>
      <c r="AB616" s="294"/>
      <c r="AC616" s="294"/>
      <c r="AD616" s="294"/>
      <c r="AE616" s="294"/>
      <c r="AF616" s="294"/>
      <c r="AG616" s="294"/>
      <c r="AH616" s="294"/>
      <c r="AI616" s="294"/>
      <c r="AJ616" s="294"/>
      <c r="AK616" s="294"/>
      <c r="AL616" s="294"/>
      <c r="AM616" s="294"/>
      <c r="AN616" s="294"/>
      <c r="AO616" s="294"/>
      <c r="AP616" s="294"/>
      <c r="AQ616" s="294"/>
      <c r="AR616" s="294"/>
      <c r="AS616" s="294"/>
      <c r="AT616" s="294"/>
      <c r="AU616" s="294"/>
      <c r="AV616" s="294"/>
      <c r="AW616" s="294"/>
      <c r="AX616" s="294"/>
      <c r="AY616" s="294"/>
      <c r="AZ616" s="294"/>
      <c r="BA616" s="294"/>
      <c r="BB616" s="294"/>
      <c r="BC616" s="294"/>
      <c r="BD616" s="294"/>
      <c r="BE616" s="294"/>
      <c r="BF616" s="294"/>
      <c r="BG616" s="294"/>
      <c r="BH616" s="294"/>
      <c r="BI616" s="294"/>
      <c r="BJ616" s="294"/>
      <c r="BK616" s="294"/>
      <c r="BL616" s="294"/>
      <c r="BM616" s="294"/>
      <c r="BN616" s="294"/>
      <c r="BO616" s="294"/>
    </row>
    <row r="617" hidden="1" outlineLevel="1">
      <c r="A617" s="294"/>
      <c r="B617" s="333"/>
      <c r="D617" s="134"/>
      <c r="E617" s="294"/>
      <c r="F617" s="307"/>
      <c r="G617" s="307"/>
      <c r="H617" s="285"/>
      <c r="I617" s="294"/>
      <c r="J617" s="294"/>
      <c r="N617" s="294"/>
      <c r="O617" s="294"/>
      <c r="P617" s="294"/>
      <c r="Q617" s="294"/>
      <c r="R617" s="294"/>
      <c r="S617" s="294"/>
      <c r="T617" s="294"/>
      <c r="U617" s="294"/>
      <c r="V617" s="294"/>
      <c r="W617" s="294"/>
      <c r="X617" s="294"/>
      <c r="Y617" s="294"/>
      <c r="Z617" s="294"/>
      <c r="AA617" s="294"/>
      <c r="AB617" s="294"/>
      <c r="AC617" s="294"/>
      <c r="AD617" s="294"/>
      <c r="AE617" s="294"/>
      <c r="AF617" s="294"/>
      <c r="AG617" s="294"/>
      <c r="AH617" s="294"/>
      <c r="AI617" s="294"/>
      <c r="AJ617" s="294"/>
      <c r="AK617" s="294"/>
      <c r="AL617" s="294"/>
      <c r="AM617" s="294"/>
      <c r="AN617" s="294"/>
      <c r="AO617" s="294"/>
      <c r="AP617" s="294"/>
      <c r="AQ617" s="294"/>
      <c r="AR617" s="294"/>
      <c r="AS617" s="294"/>
      <c r="AT617" s="294"/>
      <c r="AU617" s="294"/>
      <c r="AV617" s="294"/>
      <c r="AW617" s="294"/>
      <c r="AX617" s="294"/>
      <c r="AY617" s="294"/>
      <c r="AZ617" s="294"/>
      <c r="BA617" s="294"/>
      <c r="BB617" s="294"/>
      <c r="BC617" s="294"/>
      <c r="BD617" s="294"/>
      <c r="BE617" s="294"/>
      <c r="BF617" s="294"/>
      <c r="BG617" s="294"/>
      <c r="BH617" s="294"/>
      <c r="BI617" s="294"/>
      <c r="BJ617" s="294"/>
      <c r="BK617" s="294"/>
      <c r="BL617" s="294"/>
      <c r="BM617" s="294"/>
      <c r="BN617" s="294"/>
      <c r="BO617" s="294"/>
    </row>
    <row r="618" hidden="1" outlineLevel="1">
      <c r="A618" s="294"/>
      <c r="B618" s="333"/>
      <c r="D618" s="134"/>
      <c r="E618" s="294"/>
      <c r="F618" s="307"/>
      <c r="G618" s="307"/>
      <c r="H618" s="285"/>
      <c r="I618" s="294"/>
      <c r="J618" s="294"/>
      <c r="N618" s="294"/>
      <c r="O618" s="294"/>
      <c r="P618" s="294"/>
      <c r="Q618" s="294"/>
      <c r="R618" s="294"/>
      <c r="S618" s="294"/>
      <c r="T618" s="294"/>
      <c r="U618" s="294"/>
      <c r="V618" s="294"/>
      <c r="W618" s="294"/>
      <c r="X618" s="294"/>
      <c r="Y618" s="294"/>
      <c r="Z618" s="294"/>
      <c r="AA618" s="294"/>
      <c r="AB618" s="294"/>
      <c r="AC618" s="294"/>
      <c r="AD618" s="294"/>
      <c r="AE618" s="294"/>
      <c r="AF618" s="294"/>
      <c r="AG618" s="294"/>
      <c r="AH618" s="294"/>
      <c r="AI618" s="294"/>
      <c r="AJ618" s="294"/>
      <c r="AK618" s="294"/>
      <c r="AL618" s="294"/>
      <c r="AM618" s="294"/>
      <c r="AN618" s="294"/>
      <c r="AO618" s="294"/>
      <c r="AP618" s="294"/>
      <c r="AQ618" s="294"/>
      <c r="AR618" s="294"/>
      <c r="AS618" s="294"/>
      <c r="AT618" s="294"/>
      <c r="AU618" s="294"/>
      <c r="AV618" s="294"/>
      <c r="AW618" s="294"/>
      <c r="AX618" s="294"/>
      <c r="AY618" s="294"/>
      <c r="AZ618" s="294"/>
      <c r="BA618" s="294"/>
      <c r="BB618" s="294"/>
      <c r="BC618" s="294"/>
      <c r="BD618" s="294"/>
      <c r="BE618" s="294"/>
      <c r="BF618" s="294"/>
      <c r="BG618" s="294"/>
      <c r="BH618" s="294"/>
      <c r="BI618" s="294"/>
      <c r="BJ618" s="294"/>
      <c r="BK618" s="294"/>
      <c r="BL618" s="294"/>
      <c r="BM618" s="294"/>
      <c r="BN618" s="294"/>
      <c r="BO618" s="294"/>
    </row>
    <row r="619" hidden="1" outlineLevel="1">
      <c r="A619" s="294"/>
      <c r="B619" s="333"/>
      <c r="D619" s="134"/>
      <c r="E619" s="294"/>
      <c r="F619" s="307"/>
      <c r="G619" s="307"/>
      <c r="H619" s="285"/>
      <c r="I619" s="294"/>
      <c r="J619" s="294"/>
      <c r="N619" s="294"/>
      <c r="O619" s="294"/>
      <c r="P619" s="294"/>
      <c r="Q619" s="294"/>
      <c r="R619" s="294"/>
      <c r="S619" s="294"/>
      <c r="T619" s="294"/>
      <c r="U619" s="294"/>
      <c r="V619" s="294"/>
      <c r="W619" s="294"/>
      <c r="X619" s="294"/>
      <c r="Y619" s="294"/>
      <c r="Z619" s="294"/>
      <c r="AA619" s="294"/>
      <c r="AB619" s="294"/>
      <c r="AC619" s="294"/>
      <c r="AD619" s="294"/>
      <c r="AE619" s="294"/>
      <c r="AF619" s="294"/>
      <c r="AG619" s="294"/>
      <c r="AH619" s="294"/>
      <c r="AI619" s="294"/>
      <c r="AJ619" s="294"/>
      <c r="AK619" s="294"/>
      <c r="AL619" s="294"/>
      <c r="AM619" s="294"/>
      <c r="AN619" s="294"/>
      <c r="AO619" s="294"/>
      <c r="AP619" s="294"/>
      <c r="AQ619" s="294"/>
      <c r="AR619" s="294"/>
      <c r="AS619" s="294"/>
      <c r="AT619" s="294"/>
      <c r="AU619" s="294"/>
      <c r="AV619" s="294"/>
      <c r="AW619" s="294"/>
      <c r="AX619" s="294"/>
      <c r="AY619" s="294"/>
      <c r="AZ619" s="294"/>
      <c r="BA619" s="294"/>
      <c r="BB619" s="294"/>
      <c r="BC619" s="294"/>
      <c r="BD619" s="294"/>
      <c r="BE619" s="294"/>
      <c r="BF619" s="294"/>
      <c r="BG619" s="294"/>
      <c r="BH619" s="294"/>
      <c r="BI619" s="294"/>
      <c r="BJ619" s="294"/>
      <c r="BK619" s="294"/>
      <c r="BL619" s="294"/>
      <c r="BM619" s="294"/>
      <c r="BN619" s="294"/>
      <c r="BO619" s="294"/>
    </row>
    <row r="620" hidden="1" outlineLevel="1">
      <c r="A620" s="294"/>
      <c r="B620" s="333"/>
      <c r="D620" s="134"/>
      <c r="E620" s="294"/>
      <c r="F620" s="307"/>
      <c r="G620" s="307"/>
      <c r="H620" s="285"/>
      <c r="I620" s="294"/>
      <c r="J620" s="294"/>
      <c r="N620" s="294"/>
      <c r="O620" s="294"/>
      <c r="P620" s="294"/>
      <c r="Q620" s="294"/>
      <c r="R620" s="294"/>
      <c r="S620" s="294"/>
      <c r="T620" s="294"/>
      <c r="U620" s="294"/>
      <c r="V620" s="294"/>
      <c r="W620" s="294"/>
      <c r="X620" s="294"/>
      <c r="Y620" s="294"/>
      <c r="Z620" s="294"/>
      <c r="AA620" s="294"/>
      <c r="AB620" s="294"/>
      <c r="AC620" s="294"/>
      <c r="AD620" s="294"/>
      <c r="AE620" s="294"/>
      <c r="AF620" s="294"/>
      <c r="AG620" s="294"/>
      <c r="AH620" s="294"/>
      <c r="AI620" s="294"/>
      <c r="AJ620" s="294"/>
      <c r="AK620" s="294"/>
      <c r="AL620" s="294"/>
      <c r="AM620" s="294"/>
      <c r="AN620" s="294"/>
      <c r="AO620" s="294"/>
      <c r="AP620" s="294"/>
      <c r="AQ620" s="294"/>
      <c r="AR620" s="294"/>
      <c r="AS620" s="294"/>
      <c r="AT620" s="294"/>
      <c r="AU620" s="294"/>
      <c r="AV620" s="294"/>
      <c r="AW620" s="294"/>
      <c r="AX620" s="294"/>
      <c r="AY620" s="294"/>
      <c r="AZ620" s="294"/>
      <c r="BA620" s="294"/>
      <c r="BB620" s="294"/>
      <c r="BC620" s="294"/>
      <c r="BD620" s="294"/>
      <c r="BE620" s="294"/>
      <c r="BF620" s="294"/>
      <c r="BG620" s="294"/>
      <c r="BH620" s="294"/>
      <c r="BI620" s="294"/>
      <c r="BJ620" s="294"/>
      <c r="BK620" s="294"/>
      <c r="BL620" s="294"/>
      <c r="BM620" s="294"/>
      <c r="BN620" s="294"/>
      <c r="BO620" s="294"/>
    </row>
    <row r="621" hidden="1" outlineLevel="1">
      <c r="A621" s="294"/>
      <c r="B621" s="333"/>
      <c r="D621" s="134"/>
      <c r="E621" s="294"/>
      <c r="F621" s="307"/>
      <c r="G621" s="307"/>
      <c r="H621" s="285"/>
      <c r="I621" s="294"/>
      <c r="J621" s="294"/>
      <c r="N621" s="294"/>
      <c r="O621" s="294"/>
      <c r="P621" s="294"/>
      <c r="Q621" s="294"/>
      <c r="R621" s="294"/>
      <c r="S621" s="294"/>
      <c r="T621" s="294"/>
      <c r="U621" s="294"/>
      <c r="V621" s="294"/>
      <c r="W621" s="294"/>
      <c r="X621" s="294"/>
      <c r="Y621" s="294"/>
      <c r="Z621" s="294"/>
      <c r="AA621" s="294"/>
      <c r="AB621" s="294"/>
      <c r="AC621" s="294"/>
      <c r="AD621" s="294"/>
      <c r="AE621" s="294"/>
      <c r="AF621" s="294"/>
      <c r="AG621" s="294"/>
      <c r="AH621" s="294"/>
      <c r="AI621" s="294"/>
      <c r="AJ621" s="294"/>
      <c r="AK621" s="294"/>
      <c r="AL621" s="294"/>
      <c r="AM621" s="294"/>
      <c r="AN621" s="294"/>
      <c r="AO621" s="294"/>
      <c r="AP621" s="294"/>
      <c r="AQ621" s="294"/>
      <c r="AR621" s="294"/>
      <c r="AS621" s="294"/>
      <c r="AT621" s="294"/>
      <c r="AU621" s="294"/>
      <c r="AV621" s="294"/>
      <c r="AW621" s="294"/>
      <c r="AX621" s="294"/>
      <c r="AY621" s="294"/>
      <c r="AZ621" s="294"/>
      <c r="BA621" s="294"/>
      <c r="BB621" s="294"/>
      <c r="BC621" s="294"/>
      <c r="BD621" s="294"/>
      <c r="BE621" s="294"/>
      <c r="BF621" s="294"/>
      <c r="BG621" s="294"/>
      <c r="BH621" s="294"/>
      <c r="BI621" s="294"/>
      <c r="BJ621" s="294"/>
      <c r="BK621" s="294"/>
      <c r="BL621" s="294"/>
      <c r="BM621" s="294"/>
      <c r="BN621" s="294"/>
      <c r="BO621" s="294"/>
    </row>
    <row r="622" hidden="1" outlineLevel="1">
      <c r="A622" s="294"/>
      <c r="B622" s="333"/>
      <c r="D622" s="134"/>
      <c r="E622" s="294"/>
      <c r="F622" s="307"/>
      <c r="G622" s="307"/>
      <c r="H622" s="285"/>
      <c r="I622" s="294"/>
      <c r="J622" s="294"/>
      <c r="N622" s="294"/>
      <c r="O622" s="294"/>
      <c r="P622" s="294"/>
      <c r="Q622" s="294"/>
      <c r="R622" s="294"/>
      <c r="S622" s="294"/>
      <c r="T622" s="294"/>
      <c r="U622" s="294"/>
      <c r="V622" s="294"/>
      <c r="W622" s="294"/>
      <c r="X622" s="294"/>
      <c r="Y622" s="294"/>
      <c r="Z622" s="294"/>
      <c r="AA622" s="294"/>
      <c r="AB622" s="294"/>
      <c r="AC622" s="294"/>
      <c r="AD622" s="294"/>
      <c r="AE622" s="294"/>
      <c r="AF622" s="294"/>
      <c r="AG622" s="294"/>
      <c r="AH622" s="294"/>
      <c r="AI622" s="294"/>
      <c r="AJ622" s="294"/>
      <c r="AK622" s="294"/>
      <c r="AL622" s="294"/>
      <c r="AM622" s="294"/>
      <c r="AN622" s="294"/>
      <c r="AO622" s="294"/>
      <c r="AP622" s="294"/>
      <c r="AQ622" s="294"/>
      <c r="AR622" s="294"/>
      <c r="AS622" s="294"/>
      <c r="AT622" s="294"/>
      <c r="AU622" s="294"/>
      <c r="AV622" s="294"/>
      <c r="AW622" s="294"/>
      <c r="AX622" s="294"/>
      <c r="AY622" s="294"/>
      <c r="AZ622" s="294"/>
      <c r="BA622" s="294"/>
      <c r="BB622" s="294"/>
      <c r="BC622" s="294"/>
      <c r="BD622" s="294"/>
      <c r="BE622" s="294"/>
      <c r="BF622" s="294"/>
      <c r="BG622" s="294"/>
      <c r="BH622" s="294"/>
      <c r="BI622" s="294"/>
      <c r="BJ622" s="294"/>
      <c r="BK622" s="294"/>
      <c r="BL622" s="294"/>
      <c r="BM622" s="294"/>
      <c r="BN622" s="294"/>
      <c r="BO622" s="294"/>
    </row>
    <row r="623" hidden="1" outlineLevel="1">
      <c r="A623" s="294"/>
      <c r="B623" s="333"/>
      <c r="D623" s="134"/>
      <c r="E623" s="294"/>
      <c r="F623" s="307"/>
      <c r="G623" s="307"/>
      <c r="H623" s="285"/>
      <c r="I623" s="294"/>
      <c r="J623" s="294"/>
      <c r="N623" s="294"/>
      <c r="O623" s="294"/>
      <c r="P623" s="294"/>
      <c r="Q623" s="294"/>
      <c r="R623" s="294"/>
      <c r="S623" s="294"/>
      <c r="T623" s="294"/>
      <c r="U623" s="294"/>
      <c r="V623" s="294"/>
      <c r="W623" s="294"/>
      <c r="X623" s="294"/>
      <c r="Y623" s="294"/>
      <c r="Z623" s="294"/>
      <c r="AA623" s="294"/>
      <c r="AB623" s="294"/>
      <c r="AC623" s="294"/>
      <c r="AD623" s="294"/>
      <c r="AE623" s="294"/>
      <c r="AF623" s="294"/>
      <c r="AG623" s="294"/>
      <c r="AH623" s="294"/>
      <c r="AI623" s="294"/>
      <c r="AJ623" s="294"/>
      <c r="AK623" s="294"/>
      <c r="AL623" s="294"/>
      <c r="AM623" s="294"/>
      <c r="AN623" s="294"/>
      <c r="AO623" s="294"/>
      <c r="AP623" s="294"/>
      <c r="AQ623" s="294"/>
      <c r="AR623" s="294"/>
      <c r="AS623" s="294"/>
      <c r="AT623" s="294"/>
      <c r="AU623" s="294"/>
      <c r="AV623" s="294"/>
      <c r="AW623" s="294"/>
      <c r="AX623" s="294"/>
      <c r="AY623" s="294"/>
      <c r="AZ623" s="294"/>
      <c r="BA623" s="294"/>
      <c r="BB623" s="294"/>
      <c r="BC623" s="294"/>
      <c r="BD623" s="294"/>
      <c r="BE623" s="294"/>
      <c r="BF623" s="294"/>
      <c r="BG623" s="294"/>
      <c r="BH623" s="294"/>
      <c r="BI623" s="294"/>
      <c r="BJ623" s="294"/>
      <c r="BK623" s="294"/>
      <c r="BL623" s="294"/>
      <c r="BM623" s="294"/>
      <c r="BN623" s="294"/>
      <c r="BO623" s="294"/>
    </row>
    <row r="624" hidden="1" outlineLevel="1">
      <c r="A624" s="294"/>
      <c r="B624" s="333"/>
      <c r="D624" s="134"/>
      <c r="E624" s="294"/>
      <c r="F624" s="307"/>
      <c r="G624" s="307"/>
      <c r="H624" s="285"/>
      <c r="I624" s="294"/>
      <c r="J624" s="294"/>
      <c r="N624" s="294"/>
      <c r="O624" s="294"/>
      <c r="P624" s="294"/>
      <c r="Q624" s="294"/>
      <c r="R624" s="294"/>
      <c r="S624" s="294"/>
      <c r="T624" s="294"/>
      <c r="U624" s="294"/>
      <c r="V624" s="294"/>
      <c r="W624" s="294"/>
      <c r="X624" s="294"/>
      <c r="Y624" s="294"/>
      <c r="Z624" s="294"/>
      <c r="AA624" s="294"/>
      <c r="AB624" s="294"/>
      <c r="AC624" s="294"/>
      <c r="AD624" s="294"/>
      <c r="AE624" s="294"/>
      <c r="AF624" s="294"/>
      <c r="AG624" s="294"/>
      <c r="AH624" s="294"/>
      <c r="AI624" s="294"/>
      <c r="AJ624" s="294"/>
      <c r="AK624" s="294"/>
      <c r="AL624" s="294"/>
      <c r="AM624" s="294"/>
      <c r="AN624" s="294"/>
      <c r="AO624" s="294"/>
      <c r="AP624" s="294"/>
      <c r="AQ624" s="294"/>
      <c r="AR624" s="294"/>
      <c r="AS624" s="294"/>
      <c r="AT624" s="294"/>
      <c r="AU624" s="294"/>
      <c r="AV624" s="294"/>
      <c r="AW624" s="294"/>
      <c r="AX624" s="294"/>
      <c r="AY624" s="294"/>
      <c r="AZ624" s="294"/>
      <c r="BA624" s="294"/>
      <c r="BB624" s="294"/>
      <c r="BC624" s="294"/>
      <c r="BD624" s="294"/>
      <c r="BE624" s="294"/>
      <c r="BF624" s="294"/>
      <c r="BG624" s="294"/>
      <c r="BH624" s="294"/>
      <c r="BI624" s="294"/>
      <c r="BJ624" s="294"/>
      <c r="BK624" s="294"/>
      <c r="BL624" s="294"/>
      <c r="BM624" s="294"/>
      <c r="BN624" s="294"/>
      <c r="BO624" s="294"/>
    </row>
    <row r="625" hidden="1" outlineLevel="1">
      <c r="A625" s="294"/>
      <c r="B625" s="333"/>
      <c r="D625" s="134"/>
      <c r="E625" s="294"/>
      <c r="F625" s="307"/>
      <c r="G625" s="307"/>
      <c r="H625" s="285"/>
      <c r="I625" s="294"/>
      <c r="J625" s="294"/>
      <c r="N625" s="294"/>
      <c r="O625" s="294"/>
      <c r="P625" s="294"/>
      <c r="Q625" s="294"/>
      <c r="R625" s="294"/>
      <c r="S625" s="294"/>
      <c r="T625" s="294"/>
      <c r="U625" s="294"/>
      <c r="V625" s="294"/>
      <c r="W625" s="294"/>
      <c r="X625" s="294"/>
      <c r="Y625" s="294"/>
      <c r="Z625" s="294"/>
      <c r="AA625" s="294"/>
      <c r="AB625" s="294"/>
      <c r="AC625" s="294"/>
      <c r="AD625" s="294"/>
      <c r="AE625" s="294"/>
      <c r="AF625" s="294"/>
      <c r="AG625" s="294"/>
      <c r="AH625" s="294"/>
      <c r="AI625" s="294"/>
      <c r="AJ625" s="294"/>
      <c r="AK625" s="294"/>
      <c r="AL625" s="294"/>
      <c r="AM625" s="294"/>
      <c r="AN625" s="294"/>
      <c r="AO625" s="294"/>
      <c r="AP625" s="294"/>
      <c r="AQ625" s="294"/>
      <c r="AR625" s="294"/>
      <c r="AS625" s="294"/>
      <c r="AT625" s="294"/>
      <c r="AU625" s="294"/>
      <c r="AV625" s="294"/>
      <c r="AW625" s="294"/>
      <c r="AX625" s="294"/>
      <c r="AY625" s="294"/>
      <c r="AZ625" s="294"/>
      <c r="BA625" s="294"/>
      <c r="BB625" s="294"/>
      <c r="BC625" s="294"/>
      <c r="BD625" s="294"/>
      <c r="BE625" s="294"/>
      <c r="BF625" s="294"/>
      <c r="BG625" s="294"/>
      <c r="BH625" s="294"/>
      <c r="BI625" s="294"/>
      <c r="BJ625" s="294"/>
      <c r="BK625" s="294"/>
      <c r="BL625" s="294"/>
      <c r="BM625" s="294"/>
      <c r="BN625" s="294"/>
      <c r="BO625" s="294"/>
    </row>
    <row r="626" hidden="1" outlineLevel="1">
      <c r="A626" s="294"/>
      <c r="B626" s="333"/>
      <c r="D626" s="134"/>
      <c r="E626" s="294"/>
      <c r="F626" s="307"/>
      <c r="G626" s="307"/>
      <c r="H626" s="285"/>
      <c r="I626" s="294"/>
      <c r="J626" s="294"/>
      <c r="N626" s="294"/>
      <c r="O626" s="294"/>
      <c r="P626" s="294"/>
      <c r="Q626" s="294"/>
      <c r="R626" s="294"/>
      <c r="S626" s="294"/>
      <c r="T626" s="294"/>
      <c r="U626" s="294"/>
      <c r="V626" s="294"/>
      <c r="W626" s="294"/>
      <c r="X626" s="294"/>
      <c r="Y626" s="294"/>
      <c r="Z626" s="294"/>
      <c r="AA626" s="294"/>
      <c r="AB626" s="294"/>
      <c r="AC626" s="294"/>
      <c r="AD626" s="294"/>
      <c r="AE626" s="294"/>
      <c r="AF626" s="294"/>
      <c r="AG626" s="294"/>
      <c r="AH626" s="294"/>
      <c r="AI626" s="294"/>
      <c r="AJ626" s="294"/>
      <c r="AK626" s="294"/>
      <c r="AL626" s="294"/>
      <c r="AM626" s="294"/>
      <c r="AN626" s="294"/>
      <c r="AO626" s="294"/>
      <c r="AP626" s="294"/>
      <c r="AQ626" s="294"/>
      <c r="AR626" s="294"/>
      <c r="AS626" s="294"/>
      <c r="AT626" s="294"/>
      <c r="AU626" s="294"/>
      <c r="AV626" s="294"/>
      <c r="AW626" s="294"/>
      <c r="AX626" s="294"/>
      <c r="AY626" s="294"/>
      <c r="AZ626" s="294"/>
      <c r="BA626" s="294"/>
      <c r="BB626" s="294"/>
      <c r="BC626" s="294"/>
      <c r="BD626" s="294"/>
      <c r="BE626" s="294"/>
      <c r="BF626" s="294"/>
      <c r="BG626" s="294"/>
      <c r="BH626" s="294"/>
      <c r="BI626" s="294"/>
      <c r="BJ626" s="294"/>
      <c r="BK626" s="294"/>
      <c r="BL626" s="294"/>
      <c r="BM626" s="294"/>
      <c r="BN626" s="294"/>
      <c r="BO626" s="294"/>
    </row>
    <row r="627" hidden="1" outlineLevel="1">
      <c r="A627" s="294"/>
      <c r="B627" s="333"/>
      <c r="D627" s="134"/>
      <c r="E627" s="294"/>
      <c r="F627" s="307"/>
      <c r="G627" s="307"/>
      <c r="H627" s="285"/>
      <c r="I627" s="294"/>
      <c r="J627" s="294"/>
      <c r="N627" s="294"/>
      <c r="O627" s="294"/>
      <c r="P627" s="294"/>
      <c r="Q627" s="294"/>
      <c r="R627" s="294"/>
      <c r="S627" s="294"/>
      <c r="T627" s="294"/>
      <c r="U627" s="294"/>
      <c r="V627" s="294"/>
      <c r="W627" s="294"/>
      <c r="X627" s="294"/>
      <c r="Y627" s="294"/>
      <c r="Z627" s="294"/>
      <c r="AA627" s="294"/>
      <c r="AB627" s="294"/>
      <c r="AC627" s="294"/>
      <c r="AD627" s="294"/>
      <c r="AE627" s="294"/>
      <c r="AF627" s="294"/>
      <c r="AG627" s="294"/>
      <c r="AH627" s="294"/>
      <c r="AI627" s="294"/>
      <c r="AJ627" s="294"/>
      <c r="AK627" s="294"/>
      <c r="AL627" s="294"/>
      <c r="AM627" s="294"/>
      <c r="AN627" s="294"/>
      <c r="AO627" s="294"/>
      <c r="AP627" s="294"/>
      <c r="AQ627" s="294"/>
      <c r="AR627" s="294"/>
      <c r="AS627" s="294"/>
      <c r="AT627" s="294"/>
      <c r="AU627" s="294"/>
      <c r="AV627" s="294"/>
      <c r="AW627" s="294"/>
      <c r="AX627" s="294"/>
      <c r="AY627" s="294"/>
      <c r="AZ627" s="294"/>
      <c r="BA627" s="294"/>
      <c r="BB627" s="294"/>
      <c r="BC627" s="294"/>
      <c r="BD627" s="294"/>
      <c r="BE627" s="294"/>
      <c r="BF627" s="294"/>
      <c r="BG627" s="294"/>
      <c r="BH627" s="294"/>
      <c r="BI627" s="294"/>
      <c r="BJ627" s="294"/>
      <c r="BK627" s="294"/>
      <c r="BL627" s="294"/>
      <c r="BM627" s="294"/>
      <c r="BN627" s="294"/>
      <c r="BO627" s="294"/>
    </row>
    <row r="628" hidden="1" outlineLevel="1">
      <c r="A628" s="294"/>
      <c r="B628" s="333"/>
      <c r="D628" s="134"/>
      <c r="E628" s="294"/>
      <c r="F628" s="307"/>
      <c r="G628" s="307"/>
      <c r="H628" s="285"/>
      <c r="I628" s="294"/>
      <c r="J628" s="294"/>
      <c r="N628" s="294"/>
      <c r="O628" s="294"/>
      <c r="P628" s="294"/>
      <c r="Q628" s="294"/>
      <c r="R628" s="294"/>
      <c r="S628" s="294"/>
      <c r="T628" s="294"/>
      <c r="U628" s="294"/>
      <c r="V628" s="294"/>
      <c r="W628" s="294"/>
      <c r="X628" s="294"/>
      <c r="Y628" s="294"/>
      <c r="Z628" s="294"/>
      <c r="AA628" s="294"/>
      <c r="AB628" s="294"/>
      <c r="AC628" s="294"/>
      <c r="AD628" s="294"/>
      <c r="AE628" s="294"/>
      <c r="AF628" s="294"/>
      <c r="AG628" s="294"/>
      <c r="AH628" s="294"/>
      <c r="AI628" s="294"/>
      <c r="AJ628" s="294"/>
      <c r="AK628" s="294"/>
      <c r="AL628" s="294"/>
      <c r="AM628" s="294"/>
      <c r="AN628" s="294"/>
      <c r="AO628" s="294"/>
      <c r="AP628" s="294"/>
      <c r="AQ628" s="294"/>
      <c r="AR628" s="294"/>
      <c r="AS628" s="294"/>
      <c r="AT628" s="294"/>
      <c r="AU628" s="294"/>
      <c r="AV628" s="294"/>
      <c r="AW628" s="294"/>
      <c r="AX628" s="294"/>
      <c r="AY628" s="294"/>
      <c r="AZ628" s="294"/>
      <c r="BA628" s="294"/>
      <c r="BB628" s="294"/>
      <c r="BC628" s="294"/>
      <c r="BD628" s="294"/>
      <c r="BE628" s="294"/>
      <c r="BF628" s="294"/>
      <c r="BG628" s="294"/>
      <c r="BH628" s="294"/>
      <c r="BI628" s="294"/>
      <c r="BJ628" s="294"/>
      <c r="BK628" s="294"/>
      <c r="BL628" s="294"/>
      <c r="BM628" s="294"/>
      <c r="BN628" s="294"/>
      <c r="BO628" s="294"/>
    </row>
    <row r="629" hidden="1" outlineLevel="1">
      <c r="A629" s="294"/>
      <c r="B629" s="333"/>
      <c r="D629" s="134"/>
      <c r="E629" s="294"/>
      <c r="F629" s="307"/>
      <c r="G629" s="307"/>
      <c r="H629" s="285"/>
      <c r="I629" s="294"/>
      <c r="J629" s="294"/>
      <c r="N629" s="294"/>
      <c r="O629" s="294"/>
      <c r="P629" s="294"/>
      <c r="Q629" s="294"/>
      <c r="R629" s="294"/>
      <c r="S629" s="294"/>
      <c r="T629" s="294"/>
      <c r="U629" s="294"/>
      <c r="V629" s="294"/>
      <c r="W629" s="294"/>
      <c r="X629" s="294"/>
      <c r="Y629" s="294"/>
      <c r="Z629" s="294"/>
      <c r="AA629" s="294"/>
      <c r="AB629" s="294"/>
      <c r="AC629" s="294"/>
      <c r="AD629" s="294"/>
      <c r="AE629" s="294"/>
      <c r="AF629" s="294"/>
      <c r="AG629" s="294"/>
      <c r="AH629" s="294"/>
      <c r="AI629" s="294"/>
      <c r="AJ629" s="294"/>
      <c r="AK629" s="294"/>
      <c r="AL629" s="294"/>
      <c r="AM629" s="294"/>
      <c r="AN629" s="294"/>
      <c r="AO629" s="294"/>
      <c r="AP629" s="294"/>
      <c r="AQ629" s="294"/>
      <c r="AR629" s="294"/>
      <c r="AS629" s="294"/>
      <c r="AT629" s="294"/>
      <c r="AU629" s="294"/>
      <c r="AV629" s="294"/>
      <c r="AW629" s="294"/>
      <c r="AX629" s="294"/>
      <c r="AY629" s="294"/>
      <c r="AZ629" s="294"/>
      <c r="BA629" s="294"/>
      <c r="BB629" s="294"/>
      <c r="BC629" s="294"/>
      <c r="BD629" s="294"/>
      <c r="BE629" s="294"/>
      <c r="BF629" s="294"/>
      <c r="BG629" s="294"/>
      <c r="BH629" s="294"/>
      <c r="BI629" s="294"/>
      <c r="BJ629" s="294"/>
      <c r="BK629" s="294"/>
      <c r="BL629" s="294"/>
      <c r="BM629" s="294"/>
      <c r="BN629" s="294"/>
      <c r="BO629" s="294"/>
    </row>
    <row r="630" hidden="1" outlineLevel="1">
      <c r="A630" s="294"/>
      <c r="B630" s="333"/>
      <c r="D630" s="134"/>
      <c r="E630" s="294"/>
      <c r="F630" s="307"/>
      <c r="G630" s="307"/>
      <c r="H630" s="285"/>
      <c r="I630" s="294"/>
      <c r="J630" s="294"/>
      <c r="N630" s="294"/>
      <c r="O630" s="294"/>
      <c r="P630" s="294"/>
      <c r="Q630" s="294"/>
      <c r="R630" s="294"/>
      <c r="S630" s="294"/>
      <c r="T630" s="294"/>
      <c r="U630" s="294"/>
      <c r="V630" s="294"/>
      <c r="W630" s="294"/>
      <c r="X630" s="294"/>
      <c r="Y630" s="294"/>
      <c r="Z630" s="294"/>
      <c r="AA630" s="294"/>
      <c r="AB630" s="294"/>
      <c r="AC630" s="294"/>
      <c r="AD630" s="294"/>
      <c r="AE630" s="294"/>
      <c r="AF630" s="294"/>
      <c r="AG630" s="294"/>
      <c r="AH630" s="294"/>
      <c r="AI630" s="294"/>
      <c r="AJ630" s="294"/>
      <c r="AK630" s="294"/>
      <c r="AL630" s="294"/>
      <c r="AM630" s="294"/>
      <c r="AN630" s="294"/>
      <c r="AO630" s="294"/>
      <c r="AP630" s="294"/>
      <c r="AQ630" s="294"/>
      <c r="AR630" s="294"/>
      <c r="AS630" s="294"/>
      <c r="AT630" s="294"/>
      <c r="AU630" s="294"/>
      <c r="AV630" s="294"/>
      <c r="AW630" s="294"/>
      <c r="AX630" s="294"/>
      <c r="AY630" s="294"/>
      <c r="AZ630" s="294"/>
      <c r="BA630" s="294"/>
      <c r="BB630" s="294"/>
      <c r="BC630" s="294"/>
      <c r="BD630" s="294"/>
      <c r="BE630" s="294"/>
      <c r="BF630" s="294"/>
      <c r="BG630" s="294"/>
      <c r="BH630" s="294"/>
      <c r="BI630" s="294"/>
      <c r="BJ630" s="294"/>
      <c r="BK630" s="294"/>
      <c r="BL630" s="294"/>
      <c r="BM630" s="294"/>
      <c r="BN630" s="294"/>
      <c r="BO630" s="294"/>
    </row>
    <row r="631" hidden="1" outlineLevel="1">
      <c r="A631" s="294"/>
      <c r="B631" s="333"/>
      <c r="D631" s="134"/>
      <c r="E631" s="294"/>
      <c r="F631" s="307"/>
      <c r="G631" s="307"/>
      <c r="H631" s="285"/>
      <c r="I631" s="294"/>
      <c r="J631" s="294"/>
      <c r="N631" s="294"/>
      <c r="O631" s="294"/>
      <c r="P631" s="294"/>
      <c r="Q631" s="294"/>
      <c r="R631" s="294"/>
      <c r="S631" s="294"/>
      <c r="T631" s="294"/>
      <c r="U631" s="294"/>
      <c r="V631" s="294"/>
      <c r="W631" s="294"/>
      <c r="X631" s="294"/>
      <c r="Y631" s="294"/>
      <c r="Z631" s="294"/>
      <c r="AA631" s="294"/>
      <c r="AB631" s="294"/>
      <c r="AC631" s="294"/>
      <c r="AD631" s="294"/>
      <c r="AE631" s="294"/>
      <c r="AF631" s="294"/>
      <c r="AG631" s="294"/>
      <c r="AH631" s="294"/>
      <c r="AI631" s="294"/>
      <c r="AJ631" s="294"/>
      <c r="AK631" s="294"/>
      <c r="AL631" s="294"/>
      <c r="AM631" s="294"/>
      <c r="AN631" s="294"/>
      <c r="AO631" s="294"/>
      <c r="AP631" s="294"/>
      <c r="AQ631" s="294"/>
      <c r="AR631" s="294"/>
      <c r="AS631" s="294"/>
      <c r="AT631" s="294"/>
      <c r="AU631" s="294"/>
      <c r="AV631" s="294"/>
      <c r="AW631" s="294"/>
      <c r="AX631" s="294"/>
      <c r="AY631" s="294"/>
      <c r="AZ631" s="294"/>
      <c r="BA631" s="294"/>
      <c r="BB631" s="294"/>
      <c r="BC631" s="294"/>
      <c r="BD631" s="294"/>
      <c r="BE631" s="294"/>
      <c r="BF631" s="294"/>
      <c r="BG631" s="294"/>
      <c r="BH631" s="294"/>
      <c r="BI631" s="294"/>
      <c r="BJ631" s="294"/>
      <c r="BK631" s="294"/>
      <c r="BL631" s="294"/>
      <c r="BM631" s="294"/>
      <c r="BN631" s="294"/>
      <c r="BO631" s="294"/>
    </row>
    <row r="632" hidden="1" outlineLevel="1">
      <c r="A632" s="294"/>
      <c r="B632" s="333"/>
      <c r="D632" s="134"/>
      <c r="E632" s="294"/>
      <c r="F632" s="307"/>
      <c r="G632" s="307"/>
      <c r="H632" s="285"/>
      <c r="I632" s="294"/>
      <c r="J632" s="294"/>
      <c r="N632" s="294"/>
      <c r="O632" s="294"/>
      <c r="P632" s="294"/>
      <c r="Q632" s="294"/>
      <c r="R632" s="294"/>
      <c r="S632" s="294"/>
      <c r="T632" s="294"/>
      <c r="U632" s="294"/>
      <c r="V632" s="294"/>
      <c r="W632" s="294"/>
      <c r="X632" s="294"/>
      <c r="Y632" s="294"/>
      <c r="Z632" s="294"/>
      <c r="AA632" s="294"/>
      <c r="AB632" s="294"/>
      <c r="AC632" s="294"/>
      <c r="AD632" s="294"/>
      <c r="AE632" s="294"/>
      <c r="AF632" s="294"/>
      <c r="AG632" s="294"/>
      <c r="AH632" s="294"/>
      <c r="AI632" s="294"/>
      <c r="AJ632" s="294"/>
      <c r="AK632" s="294"/>
      <c r="AL632" s="294"/>
      <c r="AM632" s="294"/>
      <c r="AN632" s="294"/>
      <c r="AO632" s="294"/>
      <c r="AP632" s="294"/>
      <c r="AQ632" s="294"/>
      <c r="AR632" s="294"/>
      <c r="AS632" s="294"/>
      <c r="AT632" s="294"/>
      <c r="AU632" s="294"/>
      <c r="AV632" s="294"/>
      <c r="AW632" s="294"/>
      <c r="AX632" s="294"/>
      <c r="AY632" s="294"/>
      <c r="AZ632" s="294"/>
      <c r="BA632" s="294"/>
      <c r="BB632" s="294"/>
      <c r="BC632" s="294"/>
      <c r="BD632" s="294"/>
      <c r="BE632" s="294"/>
      <c r="BF632" s="294"/>
      <c r="BG632" s="294"/>
      <c r="BH632" s="294"/>
      <c r="BI632" s="294"/>
      <c r="BJ632" s="294"/>
      <c r="BK632" s="294"/>
      <c r="BL632" s="294"/>
      <c r="BM632" s="294"/>
      <c r="BN632" s="294"/>
      <c r="BO632" s="294"/>
    </row>
    <row r="633" hidden="1" outlineLevel="1">
      <c r="A633" s="294"/>
      <c r="B633" s="333"/>
      <c r="D633" s="134"/>
      <c r="E633" s="294"/>
      <c r="F633" s="307"/>
      <c r="G633" s="307"/>
      <c r="H633" s="285"/>
      <c r="I633" s="294"/>
      <c r="J633" s="294"/>
      <c r="N633" s="294"/>
      <c r="O633" s="294"/>
      <c r="P633" s="294"/>
      <c r="Q633" s="294"/>
      <c r="R633" s="294"/>
      <c r="S633" s="294"/>
      <c r="T633" s="294"/>
      <c r="U633" s="294"/>
      <c r="V633" s="294"/>
      <c r="W633" s="294"/>
      <c r="X633" s="294"/>
      <c r="Y633" s="294"/>
      <c r="Z633" s="294"/>
      <c r="AA633" s="294"/>
      <c r="AB633" s="294"/>
      <c r="AC633" s="294"/>
      <c r="AD633" s="294"/>
      <c r="AE633" s="294"/>
      <c r="AF633" s="294"/>
      <c r="AG633" s="294"/>
      <c r="AH633" s="294"/>
      <c r="AI633" s="294"/>
      <c r="AJ633" s="294"/>
      <c r="AK633" s="294"/>
      <c r="AL633" s="294"/>
      <c r="AM633" s="294"/>
      <c r="AN633" s="294"/>
      <c r="AO633" s="294"/>
      <c r="AP633" s="294"/>
      <c r="AQ633" s="294"/>
      <c r="AR633" s="294"/>
      <c r="AS633" s="294"/>
      <c r="AT633" s="294"/>
      <c r="AU633" s="294"/>
      <c r="AV633" s="294"/>
      <c r="AW633" s="294"/>
      <c r="AX633" s="294"/>
      <c r="AY633" s="294"/>
      <c r="AZ633" s="294"/>
      <c r="BA633" s="294"/>
      <c r="BB633" s="294"/>
      <c r="BC633" s="294"/>
      <c r="BD633" s="294"/>
      <c r="BE633" s="294"/>
      <c r="BF633" s="294"/>
      <c r="BG633" s="294"/>
      <c r="BH633" s="294"/>
      <c r="BI633" s="294"/>
      <c r="BJ633" s="294"/>
      <c r="BK633" s="294"/>
      <c r="BL633" s="294"/>
      <c r="BM633" s="294"/>
      <c r="BN633" s="294"/>
      <c r="BO633" s="294"/>
    </row>
    <row r="634" hidden="1" outlineLevel="1">
      <c r="A634" s="294"/>
      <c r="B634" s="333"/>
      <c r="D634" s="134"/>
      <c r="E634" s="294"/>
      <c r="F634" s="307"/>
      <c r="G634" s="307"/>
      <c r="H634" s="285"/>
      <c r="I634" s="294"/>
      <c r="J634" s="294"/>
      <c r="N634" s="294"/>
      <c r="O634" s="294"/>
      <c r="P634" s="294"/>
      <c r="Q634" s="294"/>
      <c r="R634" s="294"/>
      <c r="S634" s="294"/>
      <c r="T634" s="294"/>
      <c r="U634" s="294"/>
      <c r="V634" s="294"/>
      <c r="W634" s="294"/>
      <c r="X634" s="294"/>
      <c r="Y634" s="294"/>
      <c r="Z634" s="294"/>
      <c r="AA634" s="294"/>
      <c r="AB634" s="294"/>
      <c r="AC634" s="294"/>
      <c r="AD634" s="294"/>
      <c r="AE634" s="294"/>
      <c r="AF634" s="294"/>
      <c r="AG634" s="294"/>
      <c r="AH634" s="294"/>
      <c r="AI634" s="294"/>
      <c r="AJ634" s="294"/>
      <c r="AK634" s="294"/>
      <c r="AL634" s="294"/>
      <c r="AM634" s="294"/>
      <c r="AN634" s="294"/>
      <c r="AO634" s="294"/>
      <c r="AP634" s="294"/>
      <c r="AQ634" s="294"/>
      <c r="AR634" s="294"/>
      <c r="AS634" s="294"/>
      <c r="AT634" s="294"/>
      <c r="AU634" s="294"/>
      <c r="AV634" s="294"/>
      <c r="AW634" s="294"/>
      <c r="AX634" s="294"/>
      <c r="AY634" s="294"/>
      <c r="AZ634" s="294"/>
      <c r="BA634" s="294"/>
      <c r="BB634" s="294"/>
      <c r="BC634" s="294"/>
      <c r="BD634" s="294"/>
      <c r="BE634" s="294"/>
      <c r="BF634" s="294"/>
      <c r="BG634" s="294"/>
      <c r="BH634" s="294"/>
      <c r="BI634" s="294"/>
      <c r="BJ634" s="294"/>
      <c r="BK634" s="294"/>
      <c r="BL634" s="294"/>
      <c r="BM634" s="294"/>
      <c r="BN634" s="294"/>
      <c r="BO634" s="294"/>
    </row>
    <row r="635" hidden="1" outlineLevel="1">
      <c r="A635" s="294"/>
      <c r="B635" s="333"/>
      <c r="D635" s="134"/>
      <c r="E635" s="294"/>
      <c r="F635" s="307"/>
      <c r="G635" s="307"/>
      <c r="H635" s="285"/>
      <c r="I635" s="294"/>
      <c r="J635" s="294"/>
      <c r="N635" s="294"/>
      <c r="O635" s="294"/>
      <c r="P635" s="294"/>
      <c r="Q635" s="294"/>
      <c r="R635" s="294"/>
      <c r="S635" s="294"/>
      <c r="T635" s="294"/>
      <c r="U635" s="294"/>
      <c r="V635" s="294"/>
      <c r="W635" s="294"/>
      <c r="X635" s="294"/>
      <c r="Y635" s="294"/>
      <c r="Z635" s="294"/>
      <c r="AA635" s="294"/>
      <c r="AB635" s="294"/>
      <c r="AC635" s="294"/>
      <c r="AD635" s="294"/>
      <c r="AE635" s="294"/>
      <c r="AF635" s="294"/>
      <c r="AG635" s="294"/>
      <c r="AH635" s="294"/>
      <c r="AI635" s="294"/>
      <c r="AJ635" s="294"/>
      <c r="AK635" s="294"/>
      <c r="AL635" s="294"/>
      <c r="AM635" s="294"/>
      <c r="AN635" s="294"/>
      <c r="AO635" s="294"/>
      <c r="AP635" s="294"/>
      <c r="AQ635" s="294"/>
      <c r="AR635" s="294"/>
      <c r="AS635" s="294"/>
      <c r="AT635" s="294"/>
      <c r="AU635" s="294"/>
      <c r="AV635" s="294"/>
      <c r="AW635" s="294"/>
      <c r="AX635" s="294"/>
      <c r="AY635" s="294"/>
      <c r="AZ635" s="294"/>
      <c r="BA635" s="294"/>
      <c r="BB635" s="294"/>
      <c r="BC635" s="294"/>
      <c r="BD635" s="294"/>
      <c r="BE635" s="294"/>
      <c r="BF635" s="294"/>
      <c r="BG635" s="294"/>
      <c r="BH635" s="294"/>
      <c r="BI635" s="294"/>
      <c r="BJ635" s="294"/>
      <c r="BK635" s="294"/>
      <c r="BL635" s="294"/>
      <c r="BM635" s="294"/>
      <c r="BN635" s="294"/>
      <c r="BO635" s="294"/>
    </row>
    <row r="636" hidden="1" outlineLevel="1">
      <c r="A636" s="294"/>
      <c r="B636" s="333"/>
      <c r="D636" s="134"/>
      <c r="E636" s="294"/>
      <c r="F636" s="307"/>
      <c r="G636" s="307"/>
      <c r="H636" s="285"/>
      <c r="I636" s="294"/>
      <c r="J636" s="294"/>
      <c r="N636" s="294"/>
      <c r="O636" s="294"/>
      <c r="P636" s="294"/>
      <c r="Q636" s="294"/>
      <c r="R636" s="294"/>
      <c r="S636" s="294"/>
      <c r="T636" s="294"/>
      <c r="U636" s="294"/>
      <c r="V636" s="294"/>
      <c r="W636" s="294"/>
      <c r="X636" s="294"/>
      <c r="Y636" s="294"/>
      <c r="Z636" s="294"/>
      <c r="AA636" s="294"/>
      <c r="AB636" s="294"/>
      <c r="AC636" s="294"/>
      <c r="AD636" s="294"/>
      <c r="AE636" s="294"/>
      <c r="AF636" s="294"/>
      <c r="AG636" s="294"/>
      <c r="AH636" s="294"/>
      <c r="AI636" s="294"/>
      <c r="AJ636" s="294"/>
      <c r="AK636" s="294"/>
      <c r="AL636" s="294"/>
      <c r="AM636" s="294"/>
      <c r="AN636" s="294"/>
      <c r="AO636" s="294"/>
      <c r="AP636" s="294"/>
      <c r="AQ636" s="294"/>
      <c r="AR636" s="294"/>
      <c r="AS636" s="294"/>
      <c r="AT636" s="294"/>
      <c r="AU636" s="294"/>
      <c r="AV636" s="294"/>
      <c r="AW636" s="294"/>
      <c r="AX636" s="294"/>
      <c r="AY636" s="294"/>
      <c r="AZ636" s="294"/>
      <c r="BA636" s="294"/>
      <c r="BB636" s="294"/>
      <c r="BC636" s="294"/>
      <c r="BD636" s="294"/>
      <c r="BE636" s="294"/>
      <c r="BF636" s="294"/>
      <c r="BG636" s="294"/>
      <c r="BH636" s="294"/>
      <c r="BI636" s="294"/>
      <c r="BJ636" s="294"/>
      <c r="BK636" s="294"/>
      <c r="BL636" s="294"/>
      <c r="BM636" s="294"/>
      <c r="BN636" s="294"/>
      <c r="BO636" s="294"/>
    </row>
    <row r="637" hidden="1" outlineLevel="1">
      <c r="A637" s="294"/>
      <c r="B637" s="333"/>
      <c r="D637" s="134"/>
      <c r="E637" s="294"/>
      <c r="F637" s="307"/>
      <c r="G637" s="307"/>
      <c r="H637" s="285"/>
      <c r="I637" s="294"/>
      <c r="J637" s="294"/>
      <c r="N637" s="294"/>
      <c r="O637" s="294"/>
      <c r="P637" s="294"/>
      <c r="Q637" s="294"/>
      <c r="R637" s="294"/>
      <c r="S637" s="294"/>
      <c r="T637" s="294"/>
      <c r="U637" s="294"/>
      <c r="V637" s="294"/>
      <c r="W637" s="294"/>
      <c r="X637" s="294"/>
      <c r="Y637" s="294"/>
      <c r="Z637" s="294"/>
      <c r="AA637" s="294"/>
      <c r="AB637" s="294"/>
      <c r="AC637" s="294"/>
      <c r="AD637" s="294"/>
      <c r="AE637" s="294"/>
      <c r="AF637" s="294"/>
      <c r="AG637" s="294"/>
      <c r="AH637" s="294"/>
      <c r="AI637" s="294"/>
      <c r="AJ637" s="294"/>
      <c r="AK637" s="294"/>
      <c r="AL637" s="294"/>
      <c r="AM637" s="294"/>
      <c r="AN637" s="294"/>
      <c r="AO637" s="294"/>
      <c r="AP637" s="294"/>
      <c r="AQ637" s="294"/>
      <c r="AR637" s="294"/>
      <c r="AS637" s="294"/>
      <c r="AT637" s="294"/>
      <c r="AU637" s="294"/>
      <c r="AV637" s="294"/>
      <c r="AW637" s="294"/>
      <c r="AX637" s="294"/>
      <c r="AY637" s="294"/>
      <c r="AZ637" s="294"/>
      <c r="BA637" s="294"/>
      <c r="BB637" s="294"/>
      <c r="BC637" s="294"/>
      <c r="BD637" s="294"/>
      <c r="BE637" s="294"/>
      <c r="BF637" s="294"/>
      <c r="BG637" s="294"/>
      <c r="BH637" s="294"/>
      <c r="BI637" s="294"/>
      <c r="BJ637" s="294"/>
      <c r="BK637" s="294"/>
      <c r="BL637" s="294"/>
      <c r="BM637" s="294"/>
      <c r="BN637" s="294"/>
      <c r="BO637" s="294"/>
    </row>
    <row r="638" hidden="1" outlineLevel="1">
      <c r="A638" s="294"/>
      <c r="B638" s="333"/>
      <c r="D638" s="134"/>
      <c r="E638" s="294"/>
      <c r="F638" s="307"/>
      <c r="G638" s="307"/>
      <c r="H638" s="285"/>
      <c r="I638" s="294"/>
      <c r="J638" s="294"/>
      <c r="N638" s="294"/>
      <c r="O638" s="294"/>
      <c r="P638" s="294"/>
      <c r="Q638" s="294"/>
      <c r="R638" s="294"/>
      <c r="S638" s="294"/>
      <c r="T638" s="294"/>
      <c r="U638" s="294"/>
      <c r="V638" s="294"/>
      <c r="W638" s="294"/>
      <c r="X638" s="294"/>
      <c r="Y638" s="294"/>
      <c r="Z638" s="294"/>
      <c r="AA638" s="294"/>
      <c r="AB638" s="294"/>
      <c r="AC638" s="294"/>
      <c r="AD638" s="294"/>
      <c r="AE638" s="294"/>
      <c r="AF638" s="294"/>
      <c r="AG638" s="294"/>
      <c r="AH638" s="294"/>
      <c r="AI638" s="294"/>
      <c r="AJ638" s="294"/>
      <c r="AK638" s="294"/>
      <c r="AL638" s="294"/>
      <c r="AM638" s="294"/>
      <c r="AN638" s="294"/>
      <c r="AO638" s="294"/>
      <c r="AP638" s="294"/>
      <c r="AQ638" s="294"/>
      <c r="AR638" s="294"/>
      <c r="AS638" s="294"/>
      <c r="AT638" s="294"/>
      <c r="AU638" s="294"/>
      <c r="AV638" s="294"/>
      <c r="AW638" s="294"/>
      <c r="AX638" s="294"/>
      <c r="AY638" s="294"/>
      <c r="AZ638" s="294"/>
      <c r="BA638" s="294"/>
      <c r="BB638" s="294"/>
      <c r="BC638" s="294"/>
      <c r="BD638" s="294"/>
      <c r="BE638" s="294"/>
      <c r="BF638" s="294"/>
      <c r="BG638" s="294"/>
      <c r="BH638" s="294"/>
      <c r="BI638" s="294"/>
      <c r="BJ638" s="294"/>
      <c r="BK638" s="294"/>
      <c r="BL638" s="294"/>
      <c r="BM638" s="294"/>
      <c r="BN638" s="294"/>
      <c r="BO638" s="294"/>
    </row>
    <row r="639" hidden="1" outlineLevel="1">
      <c r="A639" s="294"/>
      <c r="B639" s="333"/>
      <c r="D639" s="134"/>
      <c r="E639" s="294"/>
      <c r="F639" s="307"/>
      <c r="G639" s="307"/>
      <c r="H639" s="285"/>
      <c r="I639" s="294"/>
      <c r="J639" s="294"/>
      <c r="N639" s="294"/>
      <c r="O639" s="294"/>
      <c r="P639" s="294"/>
      <c r="Q639" s="294"/>
      <c r="R639" s="294"/>
      <c r="S639" s="294"/>
      <c r="T639" s="294"/>
      <c r="U639" s="294"/>
      <c r="V639" s="294"/>
      <c r="W639" s="294"/>
      <c r="X639" s="294"/>
      <c r="Y639" s="294"/>
      <c r="Z639" s="294"/>
      <c r="AA639" s="294"/>
      <c r="AB639" s="294"/>
      <c r="AC639" s="294"/>
      <c r="AD639" s="294"/>
      <c r="AE639" s="294"/>
      <c r="AF639" s="294"/>
      <c r="AG639" s="294"/>
      <c r="AH639" s="294"/>
      <c r="AI639" s="294"/>
      <c r="AJ639" s="294"/>
      <c r="AK639" s="294"/>
      <c r="AL639" s="294"/>
      <c r="AM639" s="294"/>
      <c r="AN639" s="294"/>
      <c r="AO639" s="294"/>
      <c r="AP639" s="294"/>
      <c r="AQ639" s="294"/>
      <c r="AR639" s="294"/>
      <c r="AS639" s="294"/>
      <c r="AT639" s="294"/>
      <c r="AU639" s="294"/>
      <c r="AV639" s="294"/>
      <c r="AW639" s="294"/>
      <c r="AX639" s="294"/>
      <c r="AY639" s="294"/>
      <c r="AZ639" s="294"/>
      <c r="BA639" s="294"/>
      <c r="BB639" s="294"/>
      <c r="BC639" s="294"/>
      <c r="BD639" s="294"/>
      <c r="BE639" s="294"/>
      <c r="BF639" s="294"/>
      <c r="BG639" s="294"/>
      <c r="BH639" s="294"/>
      <c r="BI639" s="294"/>
      <c r="BJ639" s="294"/>
      <c r="BK639" s="294"/>
      <c r="BL639" s="294"/>
      <c r="BM639" s="294"/>
      <c r="BN639" s="294"/>
      <c r="BO639" s="294"/>
    </row>
    <row r="640" hidden="1" outlineLevel="1">
      <c r="A640" s="294"/>
      <c r="B640" s="333"/>
      <c r="D640" s="134"/>
      <c r="E640" s="294"/>
      <c r="F640" s="307"/>
      <c r="G640" s="307"/>
      <c r="H640" s="285"/>
      <c r="I640" s="294"/>
      <c r="J640" s="294"/>
      <c r="N640" s="294"/>
      <c r="O640" s="294"/>
      <c r="P640" s="294"/>
      <c r="Q640" s="294"/>
      <c r="R640" s="294"/>
      <c r="S640" s="294"/>
      <c r="T640" s="294"/>
      <c r="U640" s="294"/>
      <c r="V640" s="294"/>
      <c r="W640" s="294"/>
      <c r="X640" s="294"/>
      <c r="Y640" s="294"/>
      <c r="Z640" s="294"/>
      <c r="AA640" s="294"/>
      <c r="AB640" s="294"/>
      <c r="AC640" s="294"/>
      <c r="AD640" s="294"/>
      <c r="AE640" s="294"/>
      <c r="AF640" s="294"/>
      <c r="AG640" s="294"/>
      <c r="AH640" s="294"/>
      <c r="AI640" s="294"/>
      <c r="AJ640" s="294"/>
      <c r="AK640" s="294"/>
      <c r="AL640" s="294"/>
      <c r="AM640" s="294"/>
      <c r="AN640" s="294"/>
      <c r="AO640" s="294"/>
      <c r="AP640" s="294"/>
      <c r="AQ640" s="294"/>
      <c r="AR640" s="294"/>
      <c r="AS640" s="294"/>
      <c r="AT640" s="294"/>
      <c r="AU640" s="294"/>
      <c r="AV640" s="294"/>
      <c r="AW640" s="294"/>
      <c r="AX640" s="294"/>
      <c r="AY640" s="294"/>
      <c r="AZ640" s="294"/>
      <c r="BA640" s="294"/>
      <c r="BB640" s="294"/>
      <c r="BC640" s="294"/>
      <c r="BD640" s="294"/>
      <c r="BE640" s="294"/>
      <c r="BF640" s="294"/>
      <c r="BG640" s="294"/>
      <c r="BH640" s="294"/>
      <c r="BI640" s="294"/>
      <c r="BJ640" s="294"/>
      <c r="BK640" s="294"/>
      <c r="BL640" s="294"/>
      <c r="BM640" s="294"/>
      <c r="BN640" s="294"/>
      <c r="BO640" s="294"/>
    </row>
    <row r="641" hidden="1" outlineLevel="1">
      <c r="A641" s="294"/>
      <c r="B641" s="333"/>
      <c r="D641" s="134"/>
      <c r="E641" s="294"/>
      <c r="F641" s="307"/>
      <c r="G641" s="307"/>
      <c r="H641" s="285"/>
      <c r="I641" s="294"/>
      <c r="J641" s="294"/>
      <c r="N641" s="294"/>
      <c r="O641" s="294"/>
      <c r="P641" s="294"/>
      <c r="Q641" s="294"/>
      <c r="R641" s="294"/>
      <c r="S641" s="294"/>
      <c r="T641" s="294"/>
      <c r="U641" s="294"/>
      <c r="V641" s="294"/>
      <c r="W641" s="294"/>
      <c r="X641" s="294"/>
      <c r="Y641" s="294"/>
      <c r="Z641" s="294"/>
      <c r="AA641" s="294"/>
      <c r="AB641" s="294"/>
      <c r="AC641" s="294"/>
      <c r="AD641" s="294"/>
      <c r="AE641" s="294"/>
      <c r="AF641" s="294"/>
      <c r="AG641" s="294"/>
      <c r="AH641" s="294"/>
      <c r="AI641" s="294"/>
      <c r="AJ641" s="294"/>
      <c r="AK641" s="294"/>
      <c r="AL641" s="294"/>
      <c r="AM641" s="294"/>
      <c r="AN641" s="294"/>
      <c r="AO641" s="294"/>
      <c r="AP641" s="294"/>
      <c r="AQ641" s="294"/>
      <c r="AR641" s="294"/>
      <c r="AS641" s="294"/>
      <c r="AT641" s="294"/>
      <c r="AU641" s="294"/>
      <c r="AV641" s="294"/>
      <c r="AW641" s="294"/>
      <c r="AX641" s="294"/>
      <c r="AY641" s="294"/>
      <c r="AZ641" s="294"/>
      <c r="BA641" s="294"/>
      <c r="BB641" s="294"/>
      <c r="BC641" s="294"/>
      <c r="BD641" s="294"/>
      <c r="BE641" s="294"/>
      <c r="BF641" s="294"/>
      <c r="BG641" s="294"/>
      <c r="BH641" s="294"/>
      <c r="BI641" s="294"/>
      <c r="BJ641" s="294"/>
      <c r="BK641" s="294"/>
      <c r="BL641" s="294"/>
      <c r="BM641" s="294"/>
      <c r="BN641" s="294"/>
      <c r="BO641" s="294"/>
    </row>
    <row r="642" hidden="1" outlineLevel="1">
      <c r="A642" s="294"/>
      <c r="B642" s="333"/>
      <c r="D642" s="134"/>
      <c r="E642" s="294"/>
      <c r="F642" s="307"/>
      <c r="G642" s="307"/>
      <c r="H642" s="285"/>
      <c r="I642" s="294"/>
      <c r="J642" s="294"/>
      <c r="N642" s="294"/>
      <c r="O642" s="294"/>
      <c r="P642" s="294"/>
      <c r="Q642" s="294"/>
      <c r="R642" s="294"/>
      <c r="S642" s="294"/>
      <c r="T642" s="294"/>
      <c r="U642" s="294"/>
      <c r="V642" s="294"/>
      <c r="W642" s="294"/>
      <c r="X642" s="294"/>
      <c r="Y642" s="294"/>
      <c r="Z642" s="294"/>
      <c r="AA642" s="294"/>
      <c r="AB642" s="294"/>
      <c r="AC642" s="294"/>
      <c r="AD642" s="294"/>
      <c r="AE642" s="294"/>
      <c r="AF642" s="294"/>
      <c r="AG642" s="294"/>
      <c r="AH642" s="294"/>
      <c r="AI642" s="294"/>
      <c r="AJ642" s="294"/>
      <c r="AK642" s="294"/>
      <c r="AL642" s="294"/>
      <c r="AM642" s="294"/>
      <c r="AN642" s="294"/>
      <c r="AO642" s="294"/>
      <c r="AP642" s="294"/>
      <c r="AQ642" s="294"/>
      <c r="AR642" s="294"/>
      <c r="AS642" s="294"/>
      <c r="AT642" s="294"/>
      <c r="AU642" s="294"/>
      <c r="AV642" s="294"/>
      <c r="AW642" s="294"/>
      <c r="AX642" s="294"/>
      <c r="AY642" s="294"/>
      <c r="AZ642" s="294"/>
      <c r="BA642" s="294"/>
      <c r="BB642" s="294"/>
      <c r="BC642" s="294"/>
      <c r="BD642" s="294"/>
      <c r="BE642" s="294"/>
      <c r="BF642" s="294"/>
      <c r="BG642" s="294"/>
      <c r="BH642" s="294"/>
      <c r="BI642" s="294"/>
      <c r="BJ642" s="294"/>
      <c r="BK642" s="294"/>
      <c r="BL642" s="294"/>
      <c r="BM642" s="294"/>
      <c r="BN642" s="294"/>
      <c r="BO642" s="294"/>
    </row>
    <row r="643" hidden="1" outlineLevel="1">
      <c r="A643" s="294"/>
      <c r="B643" s="333"/>
      <c r="D643" s="134"/>
      <c r="E643" s="294"/>
      <c r="F643" s="307"/>
      <c r="G643" s="307"/>
      <c r="H643" s="285"/>
      <c r="I643" s="294"/>
      <c r="J643" s="294"/>
      <c r="N643" s="294"/>
      <c r="O643" s="294"/>
      <c r="P643" s="294"/>
      <c r="Q643" s="294"/>
      <c r="R643" s="294"/>
      <c r="S643" s="294"/>
      <c r="T643" s="294"/>
      <c r="U643" s="294"/>
      <c r="V643" s="294"/>
      <c r="W643" s="294"/>
      <c r="X643" s="294"/>
      <c r="Y643" s="294"/>
      <c r="Z643" s="294"/>
      <c r="AA643" s="294"/>
      <c r="AB643" s="294"/>
      <c r="AC643" s="294"/>
      <c r="AD643" s="294"/>
      <c r="AE643" s="294"/>
      <c r="AF643" s="294"/>
      <c r="AG643" s="294"/>
      <c r="AH643" s="294"/>
      <c r="AI643" s="294"/>
      <c r="AJ643" s="294"/>
      <c r="AK643" s="294"/>
      <c r="AL643" s="294"/>
      <c r="AM643" s="294"/>
      <c r="AN643" s="294"/>
      <c r="AO643" s="294"/>
      <c r="AP643" s="294"/>
      <c r="AQ643" s="294"/>
      <c r="AR643" s="294"/>
      <c r="AS643" s="294"/>
      <c r="AT643" s="294"/>
      <c r="AU643" s="294"/>
      <c r="AV643" s="294"/>
      <c r="AW643" s="294"/>
      <c r="AX643" s="294"/>
      <c r="AY643" s="294"/>
      <c r="AZ643" s="294"/>
      <c r="BA643" s="294"/>
      <c r="BB643" s="294"/>
      <c r="BC643" s="294"/>
      <c r="BD643" s="294"/>
      <c r="BE643" s="294"/>
      <c r="BF643" s="294"/>
      <c r="BG643" s="294"/>
      <c r="BH643" s="294"/>
      <c r="BI643" s="294"/>
      <c r="BJ643" s="294"/>
      <c r="BK643" s="294"/>
      <c r="BL643" s="294"/>
      <c r="BM643" s="294"/>
      <c r="BN643" s="294"/>
      <c r="BO643" s="294"/>
    </row>
    <row r="644" hidden="1" outlineLevel="1">
      <c r="A644" s="294"/>
      <c r="B644" s="333"/>
      <c r="D644" s="134"/>
      <c r="E644" s="294"/>
      <c r="F644" s="307"/>
      <c r="G644" s="307"/>
      <c r="H644" s="285"/>
      <c r="I644" s="294"/>
      <c r="J644" s="294"/>
      <c r="N644" s="294"/>
      <c r="O644" s="294"/>
      <c r="P644" s="294"/>
      <c r="Q644" s="294"/>
      <c r="R644" s="294"/>
      <c r="S644" s="294"/>
      <c r="T644" s="294"/>
      <c r="U644" s="294"/>
      <c r="V644" s="294"/>
      <c r="W644" s="294"/>
      <c r="X644" s="294"/>
      <c r="Y644" s="294"/>
      <c r="Z644" s="294"/>
      <c r="AA644" s="294"/>
      <c r="AB644" s="294"/>
      <c r="AC644" s="294"/>
      <c r="AD644" s="294"/>
      <c r="AE644" s="294"/>
      <c r="AF644" s="294"/>
      <c r="AG644" s="294"/>
      <c r="AH644" s="294"/>
      <c r="AI644" s="294"/>
      <c r="AJ644" s="294"/>
      <c r="AK644" s="294"/>
      <c r="AL644" s="294"/>
      <c r="AM644" s="294"/>
      <c r="AN644" s="294"/>
      <c r="AO644" s="294"/>
      <c r="AP644" s="294"/>
      <c r="AQ644" s="294"/>
      <c r="AR644" s="294"/>
      <c r="AS644" s="294"/>
      <c r="AT644" s="294"/>
      <c r="AU644" s="294"/>
      <c r="AV644" s="294"/>
      <c r="AW644" s="294"/>
      <c r="AX644" s="294"/>
      <c r="AY644" s="294"/>
      <c r="AZ644" s="294"/>
      <c r="BA644" s="294"/>
      <c r="BB644" s="294"/>
      <c r="BC644" s="294"/>
      <c r="BD644" s="294"/>
      <c r="BE644" s="294"/>
      <c r="BF644" s="294"/>
      <c r="BG644" s="294"/>
      <c r="BH644" s="294"/>
      <c r="BI644" s="294"/>
      <c r="BJ644" s="294"/>
      <c r="BK644" s="294"/>
      <c r="BL644" s="294"/>
      <c r="BM644" s="294"/>
      <c r="BN644" s="294"/>
      <c r="BO644" s="294"/>
    </row>
    <row r="645" hidden="1" outlineLevel="1">
      <c r="A645" s="294"/>
      <c r="B645" s="333"/>
      <c r="D645" s="134"/>
      <c r="E645" s="294"/>
      <c r="F645" s="307"/>
      <c r="G645" s="307"/>
      <c r="H645" s="285"/>
      <c r="I645" s="294"/>
      <c r="J645" s="294"/>
      <c r="N645" s="294"/>
      <c r="O645" s="294"/>
      <c r="P645" s="294"/>
      <c r="Q645" s="294"/>
      <c r="R645" s="294"/>
      <c r="S645" s="294"/>
      <c r="T645" s="294"/>
      <c r="U645" s="294"/>
      <c r="V645" s="294"/>
      <c r="W645" s="294"/>
      <c r="X645" s="294"/>
      <c r="Y645" s="294"/>
      <c r="Z645" s="294"/>
      <c r="AA645" s="294"/>
      <c r="AB645" s="294"/>
      <c r="AC645" s="294"/>
      <c r="AD645" s="294"/>
      <c r="AE645" s="294"/>
      <c r="AF645" s="294"/>
      <c r="AG645" s="294"/>
      <c r="AH645" s="294"/>
      <c r="AI645" s="294"/>
      <c r="AJ645" s="294"/>
      <c r="AK645" s="294"/>
      <c r="AL645" s="294"/>
      <c r="AM645" s="294"/>
      <c r="AN645" s="294"/>
      <c r="AO645" s="294"/>
      <c r="AP645" s="294"/>
      <c r="AQ645" s="294"/>
      <c r="AR645" s="294"/>
      <c r="AS645" s="294"/>
      <c r="AT645" s="294"/>
      <c r="AU645" s="294"/>
      <c r="AV645" s="294"/>
      <c r="AW645" s="294"/>
      <c r="AX645" s="294"/>
      <c r="AY645" s="294"/>
      <c r="AZ645" s="294"/>
      <c r="BA645" s="294"/>
      <c r="BB645" s="294"/>
      <c r="BC645" s="294"/>
      <c r="BD645" s="294"/>
      <c r="BE645" s="294"/>
      <c r="BF645" s="294"/>
      <c r="BG645" s="294"/>
      <c r="BH645" s="294"/>
      <c r="BI645" s="294"/>
      <c r="BJ645" s="294"/>
      <c r="BK645" s="294"/>
      <c r="BL645" s="294"/>
      <c r="BM645" s="294"/>
      <c r="BN645" s="294"/>
      <c r="BO645" s="294"/>
    </row>
    <row r="646" hidden="1" outlineLevel="1">
      <c r="A646" s="294"/>
      <c r="B646" s="333"/>
      <c r="D646" s="134"/>
      <c r="E646" s="294"/>
      <c r="F646" s="307"/>
      <c r="G646" s="307"/>
      <c r="H646" s="285"/>
      <c r="I646" s="294"/>
      <c r="J646" s="294"/>
      <c r="N646" s="294"/>
      <c r="O646" s="294"/>
      <c r="P646" s="294"/>
      <c r="Q646" s="294"/>
      <c r="R646" s="294"/>
      <c r="S646" s="294"/>
      <c r="T646" s="294"/>
      <c r="U646" s="294"/>
      <c r="V646" s="294"/>
      <c r="W646" s="294"/>
      <c r="X646" s="294"/>
      <c r="Y646" s="294"/>
      <c r="Z646" s="294"/>
      <c r="AA646" s="294"/>
      <c r="AB646" s="294"/>
      <c r="AC646" s="294"/>
      <c r="AD646" s="294"/>
      <c r="AE646" s="294"/>
      <c r="AF646" s="294"/>
      <c r="AG646" s="294"/>
      <c r="AH646" s="294"/>
      <c r="AI646" s="294"/>
      <c r="AJ646" s="294"/>
      <c r="AK646" s="294"/>
      <c r="AL646" s="294"/>
      <c r="AM646" s="294"/>
      <c r="AN646" s="294"/>
      <c r="AO646" s="294"/>
      <c r="AP646" s="294"/>
      <c r="AQ646" s="294"/>
      <c r="AR646" s="294"/>
      <c r="AS646" s="294"/>
      <c r="AT646" s="294"/>
      <c r="AU646" s="294"/>
      <c r="AV646" s="294"/>
      <c r="AW646" s="294"/>
      <c r="AX646" s="294"/>
      <c r="AY646" s="294"/>
      <c r="AZ646" s="294"/>
      <c r="BA646" s="294"/>
      <c r="BB646" s="294"/>
      <c r="BC646" s="294"/>
      <c r="BD646" s="294"/>
      <c r="BE646" s="294"/>
      <c r="BF646" s="294"/>
      <c r="BG646" s="294"/>
      <c r="BH646" s="294"/>
      <c r="BI646" s="294"/>
      <c r="BJ646" s="294"/>
      <c r="BK646" s="294"/>
      <c r="BL646" s="294"/>
      <c r="BM646" s="294"/>
      <c r="BN646" s="294"/>
      <c r="BO646" s="294"/>
    </row>
    <row r="647" hidden="1" outlineLevel="1">
      <c r="A647" s="294"/>
      <c r="B647" s="333"/>
      <c r="D647" s="134"/>
      <c r="E647" s="294"/>
      <c r="F647" s="307"/>
      <c r="G647" s="307"/>
      <c r="H647" s="285"/>
      <c r="I647" s="294"/>
      <c r="J647" s="294"/>
      <c r="N647" s="294"/>
      <c r="O647" s="294"/>
      <c r="P647" s="294"/>
      <c r="Q647" s="294"/>
      <c r="R647" s="294"/>
      <c r="S647" s="294"/>
      <c r="T647" s="294"/>
      <c r="U647" s="294"/>
      <c r="V647" s="294"/>
      <c r="W647" s="294"/>
      <c r="X647" s="294"/>
      <c r="Y647" s="294"/>
      <c r="Z647" s="294"/>
      <c r="AA647" s="294"/>
      <c r="AB647" s="294"/>
      <c r="AC647" s="294"/>
      <c r="AD647" s="294"/>
      <c r="AE647" s="294"/>
      <c r="AF647" s="294"/>
      <c r="AG647" s="294"/>
      <c r="AH647" s="294"/>
      <c r="AI647" s="294"/>
      <c r="AJ647" s="294"/>
      <c r="AK647" s="294"/>
      <c r="AL647" s="294"/>
      <c r="AM647" s="294"/>
      <c r="AN647" s="294"/>
      <c r="AO647" s="294"/>
      <c r="AP647" s="294"/>
      <c r="AQ647" s="294"/>
      <c r="AR647" s="294"/>
      <c r="AS647" s="294"/>
      <c r="AT647" s="294"/>
      <c r="AU647" s="294"/>
      <c r="AV647" s="294"/>
      <c r="AW647" s="294"/>
      <c r="AX647" s="294"/>
      <c r="AY647" s="294"/>
      <c r="AZ647" s="294"/>
      <c r="BA647" s="294"/>
      <c r="BB647" s="294"/>
      <c r="BC647" s="294"/>
      <c r="BD647" s="294"/>
      <c r="BE647" s="294"/>
      <c r="BF647" s="294"/>
      <c r="BG647" s="294"/>
      <c r="BH647" s="294"/>
      <c r="BI647" s="294"/>
      <c r="BJ647" s="294"/>
      <c r="BK647" s="294"/>
      <c r="BL647" s="294"/>
      <c r="BM647" s="294"/>
      <c r="BN647" s="294"/>
      <c r="BO647" s="294"/>
    </row>
    <row r="648" hidden="1" outlineLevel="1">
      <c r="A648" s="294"/>
      <c r="B648" s="333"/>
      <c r="D648" s="134"/>
      <c r="E648" s="294"/>
      <c r="F648" s="307"/>
      <c r="G648" s="307"/>
      <c r="H648" s="285"/>
      <c r="I648" s="294"/>
      <c r="J648" s="294"/>
      <c r="N648" s="294"/>
      <c r="O648" s="294"/>
      <c r="P648" s="294"/>
      <c r="Q648" s="294"/>
      <c r="R648" s="294"/>
      <c r="S648" s="294"/>
      <c r="T648" s="294"/>
      <c r="U648" s="294"/>
      <c r="V648" s="294"/>
      <c r="W648" s="294"/>
      <c r="X648" s="294"/>
      <c r="Y648" s="294"/>
      <c r="Z648" s="294"/>
      <c r="AA648" s="294"/>
      <c r="AB648" s="294"/>
      <c r="AC648" s="294"/>
      <c r="AD648" s="294"/>
      <c r="AE648" s="294"/>
      <c r="AF648" s="294"/>
      <c r="AG648" s="294"/>
      <c r="AH648" s="294"/>
      <c r="AI648" s="294"/>
      <c r="AJ648" s="294"/>
      <c r="AK648" s="294"/>
      <c r="AL648" s="294"/>
      <c r="AM648" s="294"/>
      <c r="AN648" s="294"/>
      <c r="AO648" s="294"/>
      <c r="AP648" s="294"/>
      <c r="AQ648" s="294"/>
      <c r="AR648" s="294"/>
      <c r="AS648" s="294"/>
      <c r="AT648" s="294"/>
      <c r="AU648" s="294"/>
      <c r="AV648" s="294"/>
      <c r="AW648" s="294"/>
      <c r="AX648" s="294"/>
      <c r="AY648" s="294"/>
      <c r="AZ648" s="294"/>
      <c r="BA648" s="294"/>
      <c r="BB648" s="294"/>
      <c r="BC648" s="294"/>
      <c r="BD648" s="294"/>
      <c r="BE648" s="294"/>
      <c r="BF648" s="294"/>
      <c r="BG648" s="294"/>
      <c r="BH648" s="294"/>
      <c r="BI648" s="294"/>
      <c r="BJ648" s="294"/>
      <c r="BK648" s="294"/>
      <c r="BL648" s="294"/>
      <c r="BM648" s="294"/>
      <c r="BN648" s="294"/>
      <c r="BO648" s="294"/>
    </row>
    <row r="649" hidden="1" outlineLevel="1">
      <c r="A649" s="294"/>
      <c r="B649" s="333"/>
      <c r="D649" s="134"/>
      <c r="E649" s="294"/>
      <c r="F649" s="307"/>
      <c r="G649" s="307"/>
      <c r="H649" s="285"/>
      <c r="I649" s="294"/>
      <c r="J649" s="294"/>
      <c r="N649" s="294"/>
      <c r="O649" s="294"/>
      <c r="P649" s="294"/>
      <c r="Q649" s="294"/>
      <c r="R649" s="294"/>
      <c r="S649" s="294"/>
      <c r="T649" s="294"/>
      <c r="U649" s="294"/>
      <c r="V649" s="294"/>
      <c r="W649" s="294"/>
      <c r="X649" s="294"/>
      <c r="Y649" s="294"/>
      <c r="Z649" s="294"/>
      <c r="AA649" s="294"/>
      <c r="AB649" s="294"/>
      <c r="AC649" s="294"/>
      <c r="AD649" s="294"/>
      <c r="AE649" s="294"/>
      <c r="AF649" s="294"/>
      <c r="AG649" s="294"/>
      <c r="AH649" s="294"/>
      <c r="AI649" s="294"/>
      <c r="AJ649" s="294"/>
      <c r="AK649" s="294"/>
      <c r="AL649" s="294"/>
      <c r="AM649" s="294"/>
      <c r="AN649" s="294"/>
      <c r="AO649" s="294"/>
      <c r="AP649" s="294"/>
      <c r="AQ649" s="294"/>
      <c r="AR649" s="294"/>
      <c r="AS649" s="294"/>
      <c r="AT649" s="294"/>
      <c r="AU649" s="294"/>
      <c r="AV649" s="294"/>
      <c r="AW649" s="294"/>
      <c r="AX649" s="294"/>
      <c r="AY649" s="294"/>
      <c r="AZ649" s="294"/>
      <c r="BA649" s="294"/>
      <c r="BB649" s="294"/>
      <c r="BC649" s="294"/>
      <c r="BD649" s="294"/>
      <c r="BE649" s="294"/>
      <c r="BF649" s="294"/>
      <c r="BG649" s="294"/>
      <c r="BH649" s="294"/>
      <c r="BI649" s="294"/>
      <c r="BJ649" s="294"/>
      <c r="BK649" s="294"/>
      <c r="BL649" s="294"/>
      <c r="BM649" s="294"/>
      <c r="BN649" s="294"/>
      <c r="BO649" s="294"/>
    </row>
    <row r="650" hidden="1" outlineLevel="1">
      <c r="A650" s="294"/>
      <c r="B650" s="333"/>
      <c r="D650" s="134"/>
      <c r="E650" s="294"/>
      <c r="F650" s="307"/>
      <c r="G650" s="307"/>
      <c r="H650" s="285"/>
      <c r="I650" s="294"/>
      <c r="J650" s="294"/>
      <c r="N650" s="294"/>
      <c r="O650" s="294"/>
      <c r="P650" s="294"/>
      <c r="Q650" s="294"/>
      <c r="R650" s="294"/>
      <c r="S650" s="294"/>
      <c r="T650" s="294"/>
      <c r="U650" s="294"/>
      <c r="V650" s="294"/>
      <c r="W650" s="294"/>
      <c r="X650" s="294"/>
      <c r="Y650" s="294"/>
      <c r="Z650" s="294"/>
      <c r="AA650" s="294"/>
      <c r="AB650" s="294"/>
      <c r="AC650" s="294"/>
      <c r="AD650" s="294"/>
      <c r="AE650" s="294"/>
      <c r="AF650" s="294"/>
      <c r="AG650" s="294"/>
      <c r="AH650" s="294"/>
      <c r="AI650" s="294"/>
      <c r="AJ650" s="294"/>
      <c r="AK650" s="294"/>
      <c r="AL650" s="294"/>
      <c r="AM650" s="294"/>
      <c r="AN650" s="294"/>
      <c r="AO650" s="294"/>
      <c r="AP650" s="294"/>
      <c r="AQ650" s="294"/>
      <c r="AR650" s="294"/>
      <c r="AS650" s="294"/>
      <c r="AT650" s="294"/>
      <c r="AU650" s="294"/>
      <c r="AV650" s="294"/>
      <c r="AW650" s="294"/>
      <c r="AX650" s="294"/>
      <c r="AY650" s="294"/>
      <c r="AZ650" s="294"/>
      <c r="BA650" s="294"/>
      <c r="BB650" s="294"/>
      <c r="BC650" s="294"/>
      <c r="BD650" s="294"/>
      <c r="BE650" s="294"/>
      <c r="BF650" s="294"/>
      <c r="BG650" s="294"/>
      <c r="BH650" s="294"/>
      <c r="BI650" s="294"/>
      <c r="BJ650" s="294"/>
      <c r="BK650" s="294"/>
      <c r="BL650" s="294"/>
      <c r="BM650" s="294"/>
      <c r="BN650" s="294"/>
      <c r="BO650" s="294"/>
    </row>
    <row r="651" hidden="1" outlineLevel="1">
      <c r="A651" s="294"/>
      <c r="B651" s="333"/>
      <c r="D651" s="134"/>
      <c r="E651" s="294"/>
      <c r="F651" s="307"/>
      <c r="G651" s="307"/>
      <c r="H651" s="285"/>
      <c r="I651" s="294"/>
      <c r="J651" s="294"/>
      <c r="N651" s="294"/>
      <c r="O651" s="294"/>
      <c r="P651" s="294"/>
      <c r="Q651" s="294"/>
      <c r="R651" s="294"/>
      <c r="S651" s="294"/>
      <c r="T651" s="294"/>
      <c r="U651" s="294"/>
      <c r="V651" s="294"/>
      <c r="W651" s="294"/>
      <c r="X651" s="294"/>
      <c r="Y651" s="294"/>
      <c r="Z651" s="294"/>
      <c r="AA651" s="294"/>
      <c r="AB651" s="294"/>
      <c r="AC651" s="294"/>
      <c r="AD651" s="294"/>
      <c r="AE651" s="294"/>
      <c r="AF651" s="294"/>
      <c r="AG651" s="294"/>
      <c r="AH651" s="294"/>
      <c r="AI651" s="294"/>
      <c r="AJ651" s="294"/>
      <c r="AK651" s="294"/>
      <c r="AL651" s="294"/>
      <c r="AM651" s="294"/>
      <c r="AN651" s="294"/>
      <c r="AO651" s="294"/>
      <c r="AP651" s="294"/>
      <c r="AQ651" s="294"/>
      <c r="AR651" s="294"/>
      <c r="AS651" s="294"/>
      <c r="AT651" s="294"/>
      <c r="AU651" s="294"/>
      <c r="AV651" s="294"/>
      <c r="AW651" s="294"/>
      <c r="AX651" s="294"/>
      <c r="AY651" s="294"/>
      <c r="AZ651" s="294"/>
      <c r="BA651" s="294"/>
      <c r="BB651" s="294"/>
      <c r="BC651" s="294"/>
      <c r="BD651" s="294"/>
      <c r="BE651" s="294"/>
      <c r="BF651" s="294"/>
      <c r="BG651" s="294"/>
      <c r="BH651" s="294"/>
      <c r="BI651" s="294"/>
      <c r="BJ651" s="294"/>
      <c r="BK651" s="294"/>
      <c r="BL651" s="294"/>
      <c r="BM651" s="294"/>
      <c r="BN651" s="294"/>
      <c r="BO651" s="294"/>
    </row>
    <row r="652" hidden="1" outlineLevel="1">
      <c r="A652" s="294"/>
      <c r="B652" s="333"/>
      <c r="D652" s="134"/>
      <c r="E652" s="294"/>
      <c r="F652" s="307"/>
      <c r="G652" s="307"/>
      <c r="H652" s="285"/>
      <c r="I652" s="294"/>
      <c r="J652" s="294"/>
      <c r="N652" s="294"/>
      <c r="O652" s="294"/>
      <c r="P652" s="294"/>
      <c r="Q652" s="294"/>
      <c r="R652" s="294"/>
      <c r="S652" s="294"/>
      <c r="T652" s="294"/>
      <c r="U652" s="294"/>
      <c r="V652" s="294"/>
      <c r="W652" s="294"/>
      <c r="X652" s="294"/>
      <c r="Y652" s="294"/>
      <c r="Z652" s="294"/>
      <c r="AA652" s="294"/>
      <c r="AB652" s="294"/>
      <c r="AC652" s="294"/>
      <c r="AD652" s="294"/>
      <c r="AE652" s="294"/>
      <c r="AF652" s="294"/>
      <c r="AG652" s="294"/>
      <c r="AH652" s="294"/>
      <c r="AI652" s="294"/>
      <c r="AJ652" s="294"/>
      <c r="AK652" s="294"/>
      <c r="AL652" s="294"/>
      <c r="AM652" s="294"/>
      <c r="AN652" s="294"/>
      <c r="AO652" s="294"/>
      <c r="AP652" s="294"/>
      <c r="AQ652" s="294"/>
      <c r="AR652" s="294"/>
      <c r="AS652" s="294"/>
      <c r="AT652" s="294"/>
      <c r="AU652" s="294"/>
      <c r="AV652" s="294"/>
      <c r="AW652" s="294"/>
      <c r="AX652" s="294"/>
      <c r="AY652" s="294"/>
      <c r="AZ652" s="294"/>
      <c r="BA652" s="294"/>
      <c r="BB652" s="294"/>
      <c r="BC652" s="294"/>
      <c r="BD652" s="294"/>
      <c r="BE652" s="294"/>
      <c r="BF652" s="294"/>
      <c r="BG652" s="294"/>
      <c r="BH652" s="294"/>
      <c r="BI652" s="294"/>
      <c r="BJ652" s="294"/>
      <c r="BK652" s="294"/>
      <c r="BL652" s="294"/>
      <c r="BM652" s="294"/>
      <c r="BN652" s="294"/>
      <c r="BO652" s="294"/>
    </row>
    <row r="653" hidden="1" outlineLevel="1">
      <c r="A653" s="294"/>
      <c r="B653" s="333"/>
      <c r="D653" s="134"/>
      <c r="E653" s="294"/>
      <c r="F653" s="307"/>
      <c r="G653" s="307"/>
      <c r="H653" s="285"/>
      <c r="I653" s="294"/>
      <c r="J653" s="294"/>
      <c r="N653" s="294"/>
      <c r="O653" s="294"/>
      <c r="P653" s="294"/>
      <c r="Q653" s="294"/>
      <c r="R653" s="294"/>
      <c r="S653" s="294"/>
      <c r="T653" s="294"/>
      <c r="U653" s="294"/>
      <c r="V653" s="294"/>
      <c r="W653" s="294"/>
      <c r="X653" s="294"/>
      <c r="Y653" s="294"/>
      <c r="Z653" s="294"/>
      <c r="AA653" s="294"/>
      <c r="AB653" s="294"/>
      <c r="AC653" s="294"/>
      <c r="AD653" s="294"/>
      <c r="AE653" s="294"/>
      <c r="AF653" s="294"/>
      <c r="AG653" s="294"/>
      <c r="AH653" s="294"/>
      <c r="AI653" s="294"/>
      <c r="AJ653" s="294"/>
      <c r="AK653" s="294"/>
      <c r="AL653" s="294"/>
      <c r="AM653" s="294"/>
      <c r="AN653" s="294"/>
      <c r="AO653" s="294"/>
      <c r="AP653" s="294"/>
      <c r="AQ653" s="294"/>
      <c r="AR653" s="294"/>
      <c r="AS653" s="294"/>
      <c r="AT653" s="294"/>
      <c r="AU653" s="294"/>
      <c r="AV653" s="294"/>
      <c r="AW653" s="294"/>
      <c r="AX653" s="294"/>
      <c r="AY653" s="294"/>
      <c r="AZ653" s="294"/>
      <c r="BA653" s="294"/>
      <c r="BB653" s="294"/>
      <c r="BC653" s="294"/>
      <c r="BD653" s="294"/>
      <c r="BE653" s="294"/>
      <c r="BF653" s="294"/>
      <c r="BG653" s="294"/>
      <c r="BH653" s="294"/>
      <c r="BI653" s="294"/>
      <c r="BJ653" s="294"/>
      <c r="BK653" s="294"/>
      <c r="BL653" s="294"/>
      <c r="BM653" s="294"/>
      <c r="BN653" s="294"/>
      <c r="BO653" s="294"/>
    </row>
    <row r="654" hidden="1" outlineLevel="1">
      <c r="A654" s="294"/>
      <c r="B654" s="333"/>
      <c r="D654" s="134"/>
      <c r="E654" s="294"/>
      <c r="F654" s="307"/>
      <c r="G654" s="307"/>
      <c r="H654" s="285"/>
      <c r="I654" s="294"/>
      <c r="J654" s="294"/>
      <c r="N654" s="294"/>
      <c r="O654" s="294"/>
      <c r="P654" s="294"/>
      <c r="Q654" s="294"/>
      <c r="R654" s="294"/>
      <c r="S654" s="294"/>
      <c r="T654" s="294"/>
      <c r="U654" s="294"/>
      <c r="V654" s="294"/>
      <c r="W654" s="294"/>
      <c r="X654" s="294"/>
      <c r="Y654" s="294"/>
      <c r="Z654" s="294"/>
      <c r="AA654" s="294"/>
      <c r="AB654" s="294"/>
      <c r="AC654" s="294"/>
      <c r="AD654" s="294"/>
      <c r="AE654" s="294"/>
      <c r="AF654" s="294"/>
      <c r="AG654" s="294"/>
      <c r="AH654" s="294"/>
      <c r="AI654" s="294"/>
      <c r="AJ654" s="294"/>
      <c r="AK654" s="294"/>
      <c r="AL654" s="294"/>
      <c r="AM654" s="294"/>
      <c r="AN654" s="294"/>
      <c r="AO654" s="294"/>
      <c r="AP654" s="294"/>
      <c r="AQ654" s="294"/>
      <c r="AR654" s="294"/>
      <c r="AS654" s="294"/>
      <c r="AT654" s="294"/>
      <c r="AU654" s="294"/>
      <c r="AV654" s="294"/>
      <c r="AW654" s="294"/>
      <c r="AX654" s="294"/>
      <c r="AY654" s="294"/>
      <c r="AZ654" s="294"/>
      <c r="BA654" s="294"/>
      <c r="BB654" s="294"/>
      <c r="BC654" s="294"/>
      <c r="BD654" s="294"/>
      <c r="BE654" s="294"/>
      <c r="BF654" s="294"/>
      <c r="BG654" s="294"/>
      <c r="BH654" s="294"/>
      <c r="BI654" s="294"/>
      <c r="BJ654" s="294"/>
      <c r="BK654" s="294"/>
      <c r="BL654" s="294"/>
      <c r="BM654" s="294"/>
      <c r="BN654" s="294"/>
      <c r="BO654" s="294"/>
    </row>
    <row r="655" hidden="1" outlineLevel="1">
      <c r="A655" s="294"/>
      <c r="B655" s="333"/>
      <c r="D655" s="134"/>
      <c r="E655" s="294"/>
      <c r="F655" s="307"/>
      <c r="G655" s="307"/>
      <c r="H655" s="285"/>
      <c r="I655" s="294"/>
      <c r="J655" s="294"/>
      <c r="N655" s="294"/>
      <c r="O655" s="294"/>
      <c r="P655" s="294"/>
      <c r="Q655" s="294"/>
      <c r="R655" s="294"/>
      <c r="S655" s="294"/>
      <c r="T655" s="294"/>
      <c r="U655" s="294"/>
      <c r="V655" s="294"/>
      <c r="W655" s="294"/>
      <c r="X655" s="294"/>
      <c r="Y655" s="294"/>
      <c r="Z655" s="294"/>
      <c r="AA655" s="294"/>
      <c r="AB655" s="294"/>
      <c r="AC655" s="294"/>
      <c r="AD655" s="294"/>
      <c r="AE655" s="294"/>
      <c r="AF655" s="294"/>
      <c r="AG655" s="294"/>
      <c r="AH655" s="294"/>
      <c r="AI655" s="294"/>
      <c r="AJ655" s="294"/>
      <c r="AK655" s="294"/>
      <c r="AL655" s="294"/>
      <c r="AM655" s="294"/>
      <c r="AN655" s="294"/>
      <c r="AO655" s="294"/>
      <c r="AP655" s="294"/>
      <c r="AQ655" s="294"/>
      <c r="AR655" s="294"/>
      <c r="AS655" s="294"/>
      <c r="AT655" s="294"/>
      <c r="AU655" s="294"/>
      <c r="AV655" s="294"/>
      <c r="AW655" s="294"/>
      <c r="AX655" s="294"/>
      <c r="AY655" s="294"/>
      <c r="AZ655" s="294"/>
      <c r="BA655" s="294"/>
      <c r="BB655" s="294"/>
      <c r="BC655" s="294"/>
      <c r="BD655" s="294"/>
      <c r="BE655" s="294"/>
      <c r="BF655" s="294"/>
      <c r="BG655" s="294"/>
      <c r="BH655" s="294"/>
      <c r="BI655" s="294"/>
      <c r="BJ655" s="294"/>
      <c r="BK655" s="294"/>
      <c r="BL655" s="294"/>
      <c r="BM655" s="294"/>
      <c r="BN655" s="294"/>
      <c r="BO655" s="294"/>
    </row>
    <row r="656" hidden="1" outlineLevel="1">
      <c r="A656" s="294"/>
      <c r="B656" s="333"/>
      <c r="D656" s="134"/>
      <c r="E656" s="294"/>
      <c r="F656" s="307"/>
      <c r="G656" s="307"/>
      <c r="H656" s="285"/>
      <c r="I656" s="294"/>
      <c r="J656" s="294"/>
      <c r="N656" s="294"/>
      <c r="O656" s="294"/>
      <c r="P656" s="294"/>
      <c r="Q656" s="294"/>
      <c r="R656" s="294"/>
      <c r="S656" s="294"/>
      <c r="T656" s="294"/>
      <c r="U656" s="294"/>
      <c r="V656" s="294"/>
      <c r="W656" s="294"/>
      <c r="X656" s="294"/>
      <c r="Y656" s="294"/>
      <c r="Z656" s="294"/>
      <c r="AA656" s="294"/>
      <c r="AB656" s="294"/>
      <c r="AC656" s="294"/>
      <c r="AD656" s="294"/>
      <c r="AE656" s="294"/>
      <c r="AF656" s="294"/>
      <c r="AG656" s="294"/>
      <c r="AH656" s="294"/>
      <c r="AI656" s="294"/>
      <c r="AJ656" s="294"/>
      <c r="AK656" s="294"/>
      <c r="AL656" s="294"/>
      <c r="AM656" s="294"/>
      <c r="AN656" s="294"/>
      <c r="AO656" s="294"/>
      <c r="AP656" s="294"/>
      <c r="AQ656" s="294"/>
      <c r="AR656" s="294"/>
      <c r="AS656" s="294"/>
      <c r="AT656" s="294"/>
      <c r="AU656" s="294"/>
      <c r="AV656" s="294"/>
      <c r="AW656" s="294"/>
      <c r="AX656" s="294"/>
      <c r="AY656" s="294"/>
      <c r="AZ656" s="294"/>
      <c r="BA656" s="294"/>
      <c r="BB656" s="294"/>
      <c r="BC656" s="294"/>
      <c r="BD656" s="294"/>
      <c r="BE656" s="294"/>
      <c r="BF656" s="294"/>
      <c r="BG656" s="294"/>
      <c r="BH656" s="294"/>
      <c r="BI656" s="294"/>
      <c r="BJ656" s="294"/>
      <c r="BK656" s="294"/>
      <c r="BL656" s="294"/>
      <c r="BM656" s="294"/>
      <c r="BN656" s="294"/>
      <c r="BO656" s="294"/>
    </row>
    <row r="657" hidden="1" outlineLevel="1">
      <c r="A657" s="294"/>
      <c r="B657" s="333"/>
      <c r="D657" s="134"/>
      <c r="E657" s="294"/>
      <c r="F657" s="307"/>
      <c r="G657" s="307"/>
      <c r="H657" s="285"/>
      <c r="I657" s="294"/>
      <c r="J657" s="294"/>
      <c r="N657" s="294"/>
      <c r="O657" s="294"/>
      <c r="P657" s="294"/>
      <c r="Q657" s="294"/>
      <c r="R657" s="294"/>
      <c r="S657" s="294"/>
      <c r="T657" s="294"/>
      <c r="U657" s="294"/>
      <c r="V657" s="294"/>
      <c r="W657" s="294"/>
      <c r="X657" s="294"/>
      <c r="Y657" s="294"/>
      <c r="Z657" s="294"/>
      <c r="AA657" s="294"/>
      <c r="AB657" s="294"/>
      <c r="AC657" s="294"/>
      <c r="AD657" s="294"/>
      <c r="AE657" s="294"/>
      <c r="AF657" s="294"/>
      <c r="AG657" s="294"/>
      <c r="AH657" s="294"/>
      <c r="AI657" s="294"/>
      <c r="AJ657" s="294"/>
      <c r="AK657" s="294"/>
      <c r="AL657" s="294"/>
      <c r="AM657" s="294"/>
      <c r="AN657" s="294"/>
      <c r="AO657" s="294"/>
      <c r="AP657" s="294"/>
      <c r="AQ657" s="294"/>
      <c r="AR657" s="294"/>
      <c r="AS657" s="294"/>
      <c r="AT657" s="294"/>
      <c r="AU657" s="294"/>
      <c r="AV657" s="294"/>
      <c r="AW657" s="294"/>
      <c r="AX657" s="294"/>
      <c r="AY657" s="294"/>
      <c r="AZ657" s="294"/>
      <c r="BA657" s="294"/>
      <c r="BB657" s="294"/>
      <c r="BC657" s="294"/>
      <c r="BD657" s="294"/>
      <c r="BE657" s="294"/>
      <c r="BF657" s="294"/>
      <c r="BG657" s="294"/>
      <c r="BH657" s="294"/>
      <c r="BI657" s="294"/>
      <c r="BJ657" s="294"/>
      <c r="BK657" s="294"/>
      <c r="BL657" s="294"/>
      <c r="BM657" s="294"/>
      <c r="BN657" s="294"/>
      <c r="BO657" s="294"/>
    </row>
    <row r="658" hidden="1" outlineLevel="1">
      <c r="A658" s="294"/>
      <c r="B658" s="333"/>
      <c r="D658" s="134"/>
      <c r="E658" s="294"/>
      <c r="F658" s="307"/>
      <c r="G658" s="307"/>
      <c r="H658" s="285"/>
      <c r="I658" s="294"/>
      <c r="J658" s="294"/>
      <c r="N658" s="294"/>
      <c r="O658" s="294"/>
      <c r="P658" s="294"/>
      <c r="Q658" s="294"/>
      <c r="R658" s="294"/>
      <c r="S658" s="294"/>
      <c r="T658" s="294"/>
      <c r="U658" s="294"/>
      <c r="V658" s="294"/>
      <c r="W658" s="294"/>
      <c r="X658" s="294"/>
      <c r="Y658" s="294"/>
      <c r="Z658" s="294"/>
      <c r="AA658" s="294"/>
      <c r="AB658" s="294"/>
      <c r="AC658" s="294"/>
      <c r="AD658" s="294"/>
      <c r="AE658" s="294"/>
      <c r="AF658" s="294"/>
      <c r="AG658" s="294"/>
      <c r="AH658" s="294"/>
      <c r="AI658" s="294"/>
      <c r="AJ658" s="294"/>
      <c r="AK658" s="294"/>
      <c r="AL658" s="294"/>
      <c r="AM658" s="294"/>
      <c r="AN658" s="294"/>
      <c r="AO658" s="294"/>
      <c r="AP658" s="294"/>
      <c r="AQ658" s="294"/>
      <c r="AR658" s="294"/>
      <c r="AS658" s="294"/>
      <c r="AT658" s="294"/>
      <c r="AU658" s="294"/>
      <c r="AV658" s="294"/>
      <c r="AW658" s="294"/>
      <c r="AX658" s="294"/>
      <c r="AY658" s="294"/>
      <c r="AZ658" s="294"/>
      <c r="BA658" s="294"/>
      <c r="BB658" s="294"/>
      <c r="BC658" s="294"/>
      <c r="BD658" s="294"/>
      <c r="BE658" s="294"/>
      <c r="BF658" s="294"/>
      <c r="BG658" s="294"/>
      <c r="BH658" s="294"/>
      <c r="BI658" s="294"/>
      <c r="BJ658" s="294"/>
      <c r="BK658" s="294"/>
      <c r="BL658" s="294"/>
      <c r="BM658" s="294"/>
      <c r="BN658" s="294"/>
      <c r="BO658" s="294"/>
    </row>
    <row r="659" hidden="1" outlineLevel="1">
      <c r="A659" s="294"/>
      <c r="B659" s="333"/>
      <c r="D659" s="134"/>
      <c r="E659" s="294"/>
      <c r="F659" s="307"/>
      <c r="G659" s="307"/>
      <c r="H659" s="285"/>
      <c r="I659" s="294"/>
      <c r="J659" s="294"/>
      <c r="N659" s="294"/>
      <c r="O659" s="294"/>
      <c r="P659" s="294"/>
      <c r="Q659" s="294"/>
      <c r="R659" s="294"/>
      <c r="S659" s="294"/>
      <c r="T659" s="294"/>
      <c r="U659" s="294"/>
      <c r="V659" s="294"/>
      <c r="W659" s="294"/>
      <c r="X659" s="294"/>
      <c r="Y659" s="294"/>
      <c r="Z659" s="294"/>
      <c r="AA659" s="294"/>
      <c r="AB659" s="294"/>
      <c r="AC659" s="294"/>
      <c r="AD659" s="294"/>
      <c r="AE659" s="294"/>
      <c r="AF659" s="294"/>
      <c r="AG659" s="294"/>
      <c r="AH659" s="294"/>
      <c r="AI659" s="294"/>
      <c r="AJ659" s="294"/>
      <c r="AK659" s="294"/>
      <c r="AL659" s="294"/>
      <c r="AM659" s="294"/>
      <c r="AN659" s="294"/>
      <c r="AO659" s="294"/>
      <c r="AP659" s="294"/>
      <c r="AQ659" s="294"/>
      <c r="AR659" s="294"/>
      <c r="AS659" s="294"/>
      <c r="AT659" s="294"/>
      <c r="AU659" s="294"/>
      <c r="AV659" s="294"/>
      <c r="AW659" s="294"/>
      <c r="AX659" s="294"/>
      <c r="AY659" s="294"/>
      <c r="AZ659" s="294"/>
      <c r="BA659" s="294"/>
      <c r="BB659" s="294"/>
      <c r="BC659" s="294"/>
      <c r="BD659" s="294"/>
      <c r="BE659" s="294"/>
      <c r="BF659" s="294"/>
      <c r="BG659" s="294"/>
      <c r="BH659" s="294"/>
      <c r="BI659" s="294"/>
      <c r="BJ659" s="294"/>
      <c r="BK659" s="294"/>
      <c r="BL659" s="294"/>
      <c r="BM659" s="294"/>
      <c r="BN659" s="294"/>
      <c r="BO659" s="294"/>
    </row>
    <row r="660" hidden="1" outlineLevel="1">
      <c r="A660" s="294"/>
      <c r="B660" s="333"/>
      <c r="D660" s="134"/>
      <c r="E660" s="294"/>
      <c r="F660" s="307"/>
      <c r="G660" s="307"/>
      <c r="H660" s="285"/>
      <c r="I660" s="294"/>
      <c r="J660" s="294"/>
      <c r="N660" s="294"/>
      <c r="O660" s="294"/>
      <c r="P660" s="294"/>
      <c r="Q660" s="294"/>
      <c r="R660" s="294"/>
      <c r="S660" s="294"/>
      <c r="T660" s="294"/>
      <c r="U660" s="294"/>
      <c r="V660" s="294"/>
      <c r="W660" s="294"/>
      <c r="X660" s="294"/>
      <c r="Y660" s="294"/>
      <c r="Z660" s="294"/>
      <c r="AA660" s="294"/>
      <c r="AB660" s="294"/>
      <c r="AC660" s="294"/>
      <c r="AD660" s="294"/>
      <c r="AE660" s="294"/>
      <c r="AF660" s="294"/>
      <c r="AG660" s="294"/>
      <c r="AH660" s="294"/>
      <c r="AI660" s="294"/>
      <c r="AJ660" s="294"/>
      <c r="AK660" s="294"/>
      <c r="AL660" s="294"/>
      <c r="AM660" s="294"/>
      <c r="AN660" s="294"/>
      <c r="AO660" s="294"/>
      <c r="AP660" s="294"/>
      <c r="AQ660" s="294"/>
      <c r="AR660" s="294"/>
      <c r="AS660" s="294"/>
      <c r="AT660" s="294"/>
      <c r="AU660" s="294"/>
      <c r="AV660" s="294"/>
      <c r="AW660" s="294"/>
      <c r="AX660" s="294"/>
      <c r="AY660" s="294"/>
      <c r="AZ660" s="294"/>
      <c r="BA660" s="294"/>
      <c r="BB660" s="294"/>
      <c r="BC660" s="294"/>
      <c r="BD660" s="294"/>
      <c r="BE660" s="294"/>
      <c r="BF660" s="294"/>
      <c r="BG660" s="294"/>
      <c r="BH660" s="294"/>
      <c r="BI660" s="294"/>
      <c r="BJ660" s="294"/>
      <c r="BK660" s="294"/>
      <c r="BL660" s="294"/>
      <c r="BM660" s="294"/>
      <c r="BN660" s="294"/>
      <c r="BO660" s="294"/>
    </row>
    <row r="661" hidden="1" outlineLevel="1">
      <c r="A661" s="294"/>
      <c r="B661" s="333"/>
      <c r="D661" s="134"/>
      <c r="E661" s="294"/>
      <c r="F661" s="307"/>
      <c r="G661" s="307"/>
      <c r="H661" s="285"/>
      <c r="I661" s="294"/>
      <c r="J661" s="294"/>
      <c r="N661" s="294"/>
      <c r="O661" s="294"/>
      <c r="P661" s="294"/>
      <c r="Q661" s="294"/>
      <c r="R661" s="294"/>
      <c r="S661" s="294"/>
      <c r="T661" s="294"/>
      <c r="U661" s="294"/>
      <c r="V661" s="294"/>
      <c r="W661" s="294"/>
      <c r="X661" s="294"/>
      <c r="Y661" s="294"/>
      <c r="Z661" s="294"/>
      <c r="AA661" s="294"/>
      <c r="AB661" s="294"/>
      <c r="AC661" s="294"/>
      <c r="AD661" s="294"/>
      <c r="AE661" s="294"/>
      <c r="AF661" s="294"/>
      <c r="AG661" s="294"/>
      <c r="AH661" s="294"/>
      <c r="AI661" s="294"/>
      <c r="AJ661" s="294"/>
      <c r="AK661" s="294"/>
      <c r="AL661" s="294"/>
      <c r="AM661" s="294"/>
      <c r="AN661" s="294"/>
      <c r="AO661" s="294"/>
      <c r="AP661" s="294"/>
      <c r="AQ661" s="294"/>
      <c r="AR661" s="294"/>
      <c r="AS661" s="294"/>
      <c r="AT661" s="294"/>
      <c r="AU661" s="294"/>
      <c r="AV661" s="294"/>
      <c r="AW661" s="294"/>
      <c r="AX661" s="294"/>
      <c r="AY661" s="294"/>
      <c r="AZ661" s="294"/>
      <c r="BA661" s="294"/>
      <c r="BB661" s="294"/>
      <c r="BC661" s="294"/>
      <c r="BD661" s="294"/>
      <c r="BE661" s="294"/>
      <c r="BF661" s="294"/>
      <c r="BG661" s="294"/>
      <c r="BH661" s="294"/>
      <c r="BI661" s="294"/>
      <c r="BJ661" s="294"/>
      <c r="BK661" s="294"/>
      <c r="BL661" s="294"/>
      <c r="BM661" s="294"/>
      <c r="BN661" s="294"/>
      <c r="BO661" s="294"/>
    </row>
    <row r="662" hidden="1" outlineLevel="1">
      <c r="A662" s="294"/>
      <c r="B662" s="333"/>
      <c r="D662" s="134"/>
      <c r="E662" s="294"/>
      <c r="F662" s="307"/>
      <c r="G662" s="307"/>
      <c r="H662" s="285"/>
      <c r="I662" s="294"/>
      <c r="J662" s="294"/>
      <c r="N662" s="294"/>
      <c r="O662" s="294"/>
      <c r="P662" s="294"/>
      <c r="Q662" s="294"/>
      <c r="R662" s="294"/>
      <c r="S662" s="294"/>
      <c r="T662" s="294"/>
      <c r="U662" s="294"/>
      <c r="V662" s="294"/>
      <c r="W662" s="294"/>
      <c r="X662" s="294"/>
      <c r="Y662" s="294"/>
      <c r="Z662" s="294"/>
      <c r="AA662" s="294"/>
      <c r="AB662" s="294"/>
      <c r="AC662" s="294"/>
      <c r="AD662" s="294"/>
      <c r="AE662" s="294"/>
      <c r="AF662" s="294"/>
      <c r="AG662" s="294"/>
      <c r="AH662" s="294"/>
      <c r="AI662" s="294"/>
      <c r="AJ662" s="294"/>
      <c r="AK662" s="294"/>
      <c r="AL662" s="294"/>
      <c r="AM662" s="294"/>
      <c r="AN662" s="294"/>
      <c r="AO662" s="294"/>
      <c r="AP662" s="294"/>
      <c r="AQ662" s="294"/>
      <c r="AR662" s="294"/>
      <c r="AS662" s="294"/>
      <c r="AT662" s="294"/>
      <c r="AU662" s="294"/>
      <c r="AV662" s="294"/>
      <c r="AW662" s="294"/>
      <c r="AX662" s="294"/>
      <c r="AY662" s="294"/>
      <c r="AZ662" s="294"/>
      <c r="BA662" s="294"/>
      <c r="BB662" s="294"/>
      <c r="BC662" s="294"/>
      <c r="BD662" s="294"/>
      <c r="BE662" s="294"/>
      <c r="BF662" s="294"/>
      <c r="BG662" s="294"/>
      <c r="BH662" s="294"/>
      <c r="BI662" s="294"/>
      <c r="BJ662" s="294"/>
      <c r="BK662" s="294"/>
      <c r="BL662" s="294"/>
      <c r="BM662" s="294"/>
      <c r="BN662" s="294"/>
      <c r="BO662" s="294"/>
    </row>
    <row r="663" hidden="1" outlineLevel="1">
      <c r="A663" s="294"/>
      <c r="B663" s="333"/>
      <c r="D663" s="134"/>
      <c r="E663" s="294"/>
      <c r="F663" s="307"/>
      <c r="G663" s="307"/>
      <c r="H663" s="285"/>
      <c r="I663" s="294"/>
      <c r="J663" s="294"/>
      <c r="N663" s="294"/>
      <c r="O663" s="294"/>
      <c r="P663" s="294"/>
      <c r="Q663" s="294"/>
      <c r="R663" s="294"/>
      <c r="S663" s="294"/>
      <c r="T663" s="294"/>
      <c r="U663" s="294"/>
      <c r="V663" s="294"/>
      <c r="W663" s="294"/>
      <c r="X663" s="294"/>
      <c r="Y663" s="294"/>
      <c r="Z663" s="294"/>
      <c r="AA663" s="294"/>
      <c r="AB663" s="294"/>
      <c r="AC663" s="294"/>
      <c r="AD663" s="294"/>
      <c r="AE663" s="294"/>
      <c r="AF663" s="294"/>
      <c r="AG663" s="294"/>
      <c r="AH663" s="294"/>
      <c r="AI663" s="294"/>
      <c r="AJ663" s="294"/>
      <c r="AK663" s="294"/>
      <c r="AL663" s="294"/>
      <c r="AM663" s="294"/>
      <c r="AN663" s="294"/>
      <c r="AO663" s="294"/>
      <c r="AP663" s="294"/>
      <c r="AQ663" s="294"/>
      <c r="AR663" s="294"/>
      <c r="AS663" s="294"/>
      <c r="AT663" s="294"/>
      <c r="AU663" s="294"/>
      <c r="AV663" s="294"/>
      <c r="AW663" s="294"/>
      <c r="AX663" s="294"/>
      <c r="AY663" s="294"/>
      <c r="AZ663" s="294"/>
      <c r="BA663" s="294"/>
      <c r="BB663" s="294"/>
      <c r="BC663" s="294"/>
      <c r="BD663" s="294"/>
      <c r="BE663" s="294"/>
      <c r="BF663" s="294"/>
      <c r="BG663" s="294"/>
      <c r="BH663" s="294"/>
      <c r="BI663" s="294"/>
      <c r="BJ663" s="294"/>
      <c r="BK663" s="294"/>
      <c r="BL663" s="294"/>
      <c r="BM663" s="294"/>
      <c r="BN663" s="294"/>
      <c r="BO663" s="294"/>
    </row>
    <row r="664" hidden="1" outlineLevel="1">
      <c r="A664" s="294"/>
      <c r="B664" s="333"/>
      <c r="D664" s="134"/>
      <c r="E664" s="294"/>
      <c r="F664" s="307"/>
      <c r="G664" s="307"/>
      <c r="H664" s="285"/>
      <c r="I664" s="294"/>
      <c r="J664" s="294"/>
      <c r="N664" s="294"/>
      <c r="O664" s="294"/>
      <c r="P664" s="294"/>
      <c r="Q664" s="294"/>
      <c r="R664" s="294"/>
      <c r="S664" s="294"/>
      <c r="T664" s="294"/>
      <c r="U664" s="294"/>
      <c r="V664" s="294"/>
      <c r="W664" s="294"/>
      <c r="X664" s="294"/>
      <c r="Y664" s="294"/>
      <c r="Z664" s="294"/>
      <c r="AA664" s="294"/>
      <c r="AB664" s="294"/>
      <c r="AC664" s="294"/>
      <c r="AD664" s="294"/>
      <c r="AE664" s="294"/>
      <c r="AF664" s="294"/>
      <c r="AG664" s="294"/>
      <c r="AH664" s="294"/>
      <c r="AI664" s="294"/>
      <c r="AJ664" s="294"/>
      <c r="AK664" s="294"/>
      <c r="AL664" s="294"/>
      <c r="AM664" s="294"/>
      <c r="AN664" s="294"/>
      <c r="AO664" s="294"/>
      <c r="AP664" s="294"/>
      <c r="AQ664" s="294"/>
      <c r="AR664" s="294"/>
      <c r="AS664" s="294"/>
      <c r="AT664" s="294"/>
      <c r="AU664" s="294"/>
      <c r="AV664" s="294"/>
      <c r="AW664" s="294"/>
      <c r="AX664" s="294"/>
      <c r="AY664" s="294"/>
      <c r="AZ664" s="294"/>
      <c r="BA664" s="294"/>
      <c r="BB664" s="294"/>
      <c r="BC664" s="294"/>
      <c r="BD664" s="294"/>
      <c r="BE664" s="294"/>
      <c r="BF664" s="294"/>
      <c r="BG664" s="294"/>
      <c r="BH664" s="294"/>
      <c r="BI664" s="294"/>
      <c r="BJ664" s="294"/>
      <c r="BK664" s="294"/>
      <c r="BL664" s="294"/>
      <c r="BM664" s="294"/>
      <c r="BN664" s="294"/>
      <c r="BO664" s="294"/>
    </row>
    <row r="665" hidden="1" outlineLevel="1">
      <c r="A665" s="294"/>
      <c r="B665" s="333"/>
      <c r="D665" s="134"/>
      <c r="E665" s="294"/>
      <c r="F665" s="307"/>
      <c r="G665" s="307"/>
      <c r="H665" s="285"/>
      <c r="I665" s="294"/>
      <c r="J665" s="294"/>
      <c r="N665" s="294"/>
      <c r="O665" s="294"/>
      <c r="P665" s="294"/>
      <c r="Q665" s="294"/>
      <c r="R665" s="294"/>
      <c r="S665" s="294"/>
      <c r="T665" s="294"/>
      <c r="U665" s="294"/>
      <c r="V665" s="294"/>
      <c r="W665" s="294"/>
      <c r="X665" s="294"/>
      <c r="Y665" s="294"/>
      <c r="Z665" s="294"/>
      <c r="AA665" s="294"/>
      <c r="AB665" s="294"/>
      <c r="AC665" s="294"/>
      <c r="AD665" s="294"/>
      <c r="AE665" s="294"/>
      <c r="AF665" s="294"/>
      <c r="AG665" s="294"/>
      <c r="AH665" s="294"/>
      <c r="AI665" s="294"/>
      <c r="AJ665" s="294"/>
      <c r="AK665" s="294"/>
      <c r="AL665" s="294"/>
      <c r="AM665" s="294"/>
      <c r="AN665" s="294"/>
      <c r="AO665" s="294"/>
      <c r="AP665" s="294"/>
      <c r="AQ665" s="294"/>
      <c r="AR665" s="294"/>
      <c r="AS665" s="294"/>
      <c r="AT665" s="294"/>
      <c r="AU665" s="294"/>
      <c r="AV665" s="294"/>
      <c r="AW665" s="294"/>
      <c r="AX665" s="294"/>
      <c r="AY665" s="294"/>
      <c r="AZ665" s="294"/>
      <c r="BA665" s="294"/>
      <c r="BB665" s="294"/>
      <c r="BC665" s="294"/>
      <c r="BD665" s="294"/>
      <c r="BE665" s="294"/>
      <c r="BF665" s="294"/>
      <c r="BG665" s="294"/>
      <c r="BH665" s="294"/>
      <c r="BI665" s="294"/>
      <c r="BJ665" s="294"/>
      <c r="BK665" s="294"/>
      <c r="BL665" s="294"/>
      <c r="BM665" s="294"/>
      <c r="BN665" s="294"/>
      <c r="BO665" s="294"/>
    </row>
    <row r="666" hidden="1" outlineLevel="1">
      <c r="A666" s="294"/>
      <c r="B666" s="333"/>
      <c r="D666" s="134"/>
      <c r="E666" s="294"/>
      <c r="F666" s="307"/>
      <c r="G666" s="307"/>
      <c r="H666" s="285"/>
      <c r="I666" s="294"/>
      <c r="J666" s="294"/>
      <c r="N666" s="294"/>
      <c r="O666" s="294"/>
      <c r="P666" s="294"/>
      <c r="Q666" s="294"/>
      <c r="R666" s="294"/>
      <c r="S666" s="294"/>
      <c r="T666" s="294"/>
      <c r="U666" s="294"/>
      <c r="V666" s="294"/>
      <c r="W666" s="294"/>
      <c r="X666" s="294"/>
      <c r="Y666" s="294"/>
      <c r="Z666" s="294"/>
      <c r="AA666" s="294"/>
      <c r="AB666" s="294"/>
      <c r="AC666" s="294"/>
      <c r="AD666" s="294"/>
      <c r="AE666" s="294"/>
      <c r="AF666" s="294"/>
      <c r="AG666" s="294"/>
      <c r="AH666" s="294"/>
      <c r="AI666" s="294"/>
      <c r="AJ666" s="294"/>
      <c r="AK666" s="294"/>
      <c r="AL666" s="294"/>
      <c r="AM666" s="294"/>
      <c r="AN666" s="294"/>
      <c r="AO666" s="294"/>
      <c r="AP666" s="294"/>
      <c r="AQ666" s="294"/>
      <c r="AR666" s="294"/>
      <c r="AS666" s="294"/>
      <c r="AT666" s="294"/>
      <c r="AU666" s="294"/>
      <c r="AV666" s="294"/>
      <c r="AW666" s="294"/>
      <c r="AX666" s="294"/>
      <c r="AY666" s="294"/>
      <c r="AZ666" s="294"/>
      <c r="BA666" s="294"/>
      <c r="BB666" s="294"/>
      <c r="BC666" s="294"/>
      <c r="BD666" s="294"/>
      <c r="BE666" s="294"/>
      <c r="BF666" s="294"/>
      <c r="BG666" s="294"/>
      <c r="BH666" s="294"/>
      <c r="BI666" s="294"/>
      <c r="BJ666" s="294"/>
      <c r="BK666" s="294"/>
      <c r="BL666" s="294"/>
      <c r="BM666" s="294"/>
      <c r="BN666" s="294"/>
      <c r="BO666" s="294"/>
    </row>
    <row r="667" hidden="1" outlineLevel="1">
      <c r="A667" s="294"/>
      <c r="B667" s="333"/>
      <c r="D667" s="134"/>
      <c r="E667" s="294"/>
      <c r="F667" s="307"/>
      <c r="G667" s="307"/>
      <c r="H667" s="285"/>
      <c r="I667" s="294"/>
      <c r="J667" s="294"/>
      <c r="N667" s="294"/>
      <c r="O667" s="294"/>
      <c r="P667" s="294"/>
      <c r="Q667" s="294"/>
      <c r="R667" s="294"/>
      <c r="S667" s="294"/>
      <c r="T667" s="294"/>
      <c r="U667" s="294"/>
      <c r="V667" s="294"/>
      <c r="W667" s="294"/>
      <c r="X667" s="294"/>
      <c r="Y667" s="294"/>
      <c r="Z667" s="294"/>
      <c r="AA667" s="294"/>
      <c r="AB667" s="294"/>
      <c r="AC667" s="294"/>
      <c r="AD667" s="294"/>
      <c r="AE667" s="294"/>
      <c r="AF667" s="294"/>
      <c r="AG667" s="294"/>
      <c r="AH667" s="294"/>
      <c r="AI667" s="294"/>
      <c r="AJ667" s="294"/>
      <c r="AK667" s="294"/>
      <c r="AL667" s="294"/>
      <c r="AM667" s="294"/>
      <c r="AN667" s="294"/>
      <c r="AO667" s="294"/>
      <c r="AP667" s="294"/>
      <c r="AQ667" s="294"/>
      <c r="AR667" s="294"/>
      <c r="AS667" s="294"/>
      <c r="AT667" s="294"/>
      <c r="AU667" s="294"/>
      <c r="AV667" s="294"/>
      <c r="AW667" s="294"/>
      <c r="AX667" s="294"/>
      <c r="AY667" s="294"/>
      <c r="AZ667" s="294"/>
      <c r="BA667" s="294"/>
      <c r="BB667" s="294"/>
      <c r="BC667" s="294"/>
      <c r="BD667" s="294"/>
      <c r="BE667" s="294"/>
      <c r="BF667" s="294"/>
      <c r="BG667" s="294"/>
      <c r="BH667" s="294"/>
      <c r="BI667" s="294"/>
      <c r="BJ667" s="294"/>
      <c r="BK667" s="294"/>
      <c r="BL667" s="294"/>
      <c r="BM667" s="294"/>
      <c r="BN667" s="294"/>
      <c r="BO667" s="294"/>
    </row>
    <row r="668" hidden="1" outlineLevel="1">
      <c r="A668" s="294"/>
      <c r="B668" s="333"/>
      <c r="D668" s="134"/>
      <c r="E668" s="294"/>
      <c r="F668" s="307"/>
      <c r="G668" s="307"/>
      <c r="H668" s="285"/>
      <c r="I668" s="294"/>
      <c r="J668" s="294"/>
      <c r="N668" s="294"/>
      <c r="O668" s="294"/>
      <c r="P668" s="294"/>
      <c r="Q668" s="294"/>
      <c r="R668" s="294"/>
      <c r="S668" s="294"/>
      <c r="T668" s="294"/>
      <c r="U668" s="294"/>
      <c r="V668" s="294"/>
      <c r="W668" s="294"/>
      <c r="X668" s="294"/>
      <c r="Y668" s="294"/>
      <c r="Z668" s="294"/>
      <c r="AA668" s="294"/>
      <c r="AB668" s="294"/>
      <c r="AC668" s="294"/>
      <c r="AD668" s="294"/>
      <c r="AE668" s="294"/>
      <c r="AF668" s="294"/>
      <c r="AG668" s="294"/>
      <c r="AH668" s="294"/>
      <c r="AI668" s="294"/>
      <c r="AJ668" s="294"/>
      <c r="AK668" s="294"/>
      <c r="AL668" s="294"/>
      <c r="AM668" s="294"/>
      <c r="AN668" s="294"/>
      <c r="AO668" s="294"/>
      <c r="AP668" s="294"/>
      <c r="AQ668" s="294"/>
      <c r="AR668" s="294"/>
      <c r="AS668" s="294"/>
      <c r="AT668" s="294"/>
      <c r="AU668" s="294"/>
      <c r="AV668" s="294"/>
      <c r="AW668" s="294"/>
      <c r="AX668" s="294"/>
      <c r="AY668" s="294"/>
      <c r="AZ668" s="294"/>
      <c r="BA668" s="294"/>
      <c r="BB668" s="294"/>
      <c r="BC668" s="294"/>
      <c r="BD668" s="294"/>
      <c r="BE668" s="294"/>
      <c r="BF668" s="294"/>
      <c r="BG668" s="294"/>
      <c r="BH668" s="294"/>
      <c r="BI668" s="294"/>
      <c r="BJ668" s="294"/>
      <c r="BK668" s="294"/>
      <c r="BL668" s="294"/>
      <c r="BM668" s="294"/>
      <c r="BN668" s="294"/>
      <c r="BO668" s="294"/>
    </row>
    <row r="669" hidden="1" outlineLevel="1">
      <c r="A669" s="294"/>
      <c r="B669" s="333"/>
      <c r="D669" s="134"/>
      <c r="E669" s="294"/>
      <c r="F669" s="307"/>
      <c r="G669" s="307"/>
      <c r="H669" s="285"/>
      <c r="I669" s="294"/>
      <c r="J669" s="294"/>
      <c r="N669" s="294"/>
      <c r="O669" s="294"/>
      <c r="P669" s="294"/>
      <c r="Q669" s="294"/>
      <c r="R669" s="294"/>
      <c r="S669" s="294"/>
      <c r="T669" s="294"/>
      <c r="U669" s="294"/>
      <c r="V669" s="294"/>
      <c r="W669" s="294"/>
      <c r="X669" s="294"/>
      <c r="Y669" s="294"/>
      <c r="Z669" s="294"/>
      <c r="AA669" s="294"/>
      <c r="AB669" s="294"/>
      <c r="AC669" s="294"/>
      <c r="AD669" s="294"/>
      <c r="AE669" s="294"/>
      <c r="AF669" s="294"/>
      <c r="AG669" s="294"/>
      <c r="AH669" s="294"/>
      <c r="AI669" s="294"/>
      <c r="AJ669" s="294"/>
      <c r="AK669" s="294"/>
      <c r="AL669" s="294"/>
      <c r="AM669" s="294"/>
      <c r="AN669" s="294"/>
      <c r="AO669" s="294"/>
      <c r="AP669" s="294"/>
      <c r="AQ669" s="294"/>
      <c r="AR669" s="294"/>
      <c r="AS669" s="294"/>
      <c r="AT669" s="294"/>
      <c r="AU669" s="294"/>
      <c r="AV669" s="294"/>
      <c r="AW669" s="294"/>
      <c r="AX669" s="294"/>
      <c r="AY669" s="294"/>
      <c r="AZ669" s="294"/>
      <c r="BA669" s="294"/>
      <c r="BB669" s="294"/>
      <c r="BC669" s="294"/>
      <c r="BD669" s="294"/>
      <c r="BE669" s="294"/>
      <c r="BF669" s="294"/>
      <c r="BG669" s="294"/>
      <c r="BH669" s="294"/>
      <c r="BI669" s="294"/>
      <c r="BJ669" s="294"/>
      <c r="BK669" s="294"/>
      <c r="BL669" s="294"/>
      <c r="BM669" s="294"/>
      <c r="BN669" s="294"/>
      <c r="BO669" s="294"/>
    </row>
    <row r="670" hidden="1" outlineLevel="1">
      <c r="A670" s="294"/>
      <c r="B670" s="333"/>
      <c r="D670" s="134"/>
      <c r="E670" s="294"/>
      <c r="F670" s="307"/>
      <c r="G670" s="307"/>
      <c r="H670" s="285"/>
      <c r="I670" s="294"/>
      <c r="J670" s="294"/>
      <c r="N670" s="294"/>
      <c r="O670" s="294"/>
      <c r="P670" s="294"/>
      <c r="Q670" s="294"/>
      <c r="R670" s="294"/>
      <c r="S670" s="294"/>
      <c r="T670" s="294"/>
      <c r="U670" s="294"/>
      <c r="V670" s="294"/>
      <c r="W670" s="294"/>
      <c r="X670" s="294"/>
      <c r="Y670" s="294"/>
      <c r="Z670" s="294"/>
      <c r="AA670" s="294"/>
      <c r="AB670" s="294"/>
      <c r="AC670" s="294"/>
      <c r="AD670" s="294"/>
      <c r="AE670" s="294"/>
      <c r="AF670" s="294"/>
      <c r="AG670" s="294"/>
      <c r="AH670" s="294"/>
      <c r="AI670" s="294"/>
      <c r="AJ670" s="294"/>
      <c r="AK670" s="294"/>
      <c r="AL670" s="294"/>
      <c r="AM670" s="294"/>
      <c r="AN670" s="294"/>
      <c r="AO670" s="294"/>
      <c r="AP670" s="294"/>
      <c r="AQ670" s="294"/>
      <c r="AR670" s="294"/>
      <c r="AS670" s="294"/>
      <c r="AT670" s="294"/>
      <c r="AU670" s="294"/>
      <c r="AV670" s="294"/>
      <c r="AW670" s="294"/>
      <c r="AX670" s="294"/>
      <c r="AY670" s="294"/>
      <c r="AZ670" s="294"/>
      <c r="BA670" s="294"/>
      <c r="BB670" s="294"/>
      <c r="BC670" s="294"/>
      <c r="BD670" s="294"/>
      <c r="BE670" s="294"/>
      <c r="BF670" s="294"/>
      <c r="BG670" s="294"/>
      <c r="BH670" s="294"/>
      <c r="BI670" s="294"/>
      <c r="BJ670" s="294"/>
      <c r="BK670" s="294"/>
      <c r="BL670" s="294"/>
      <c r="BM670" s="294"/>
      <c r="BN670" s="294"/>
      <c r="BO670" s="294"/>
    </row>
    <row r="671" hidden="1" outlineLevel="1">
      <c r="A671" s="294"/>
      <c r="B671" s="333"/>
      <c r="D671" s="134"/>
      <c r="E671" s="294"/>
      <c r="F671" s="307"/>
      <c r="G671" s="307"/>
      <c r="H671" s="285"/>
      <c r="I671" s="294"/>
      <c r="J671" s="294"/>
      <c r="N671" s="294"/>
      <c r="O671" s="294"/>
      <c r="P671" s="294"/>
      <c r="Q671" s="294"/>
      <c r="R671" s="294"/>
      <c r="S671" s="294"/>
      <c r="T671" s="294"/>
      <c r="U671" s="294"/>
      <c r="V671" s="294"/>
      <c r="W671" s="294"/>
      <c r="X671" s="294"/>
      <c r="Y671" s="294"/>
      <c r="Z671" s="294"/>
      <c r="AA671" s="294"/>
      <c r="AB671" s="294"/>
      <c r="AC671" s="294"/>
      <c r="AD671" s="294"/>
      <c r="AE671" s="294"/>
      <c r="AF671" s="294"/>
      <c r="AG671" s="294"/>
      <c r="AH671" s="294"/>
      <c r="AI671" s="294"/>
      <c r="AJ671" s="294"/>
      <c r="AK671" s="294"/>
      <c r="AL671" s="294"/>
      <c r="AM671" s="294"/>
      <c r="AN671" s="294"/>
      <c r="AO671" s="294"/>
      <c r="AP671" s="294"/>
      <c r="AQ671" s="294"/>
      <c r="AR671" s="294"/>
      <c r="AS671" s="294"/>
      <c r="AT671" s="294"/>
      <c r="AU671" s="294"/>
      <c r="AV671" s="294"/>
      <c r="AW671" s="294"/>
      <c r="AX671" s="294"/>
      <c r="AY671" s="294"/>
      <c r="AZ671" s="294"/>
      <c r="BA671" s="294"/>
      <c r="BB671" s="294"/>
      <c r="BC671" s="294"/>
      <c r="BD671" s="294"/>
      <c r="BE671" s="294"/>
      <c r="BF671" s="294"/>
      <c r="BG671" s="294"/>
      <c r="BH671" s="294"/>
      <c r="BI671" s="294"/>
      <c r="BJ671" s="294"/>
      <c r="BK671" s="294"/>
      <c r="BL671" s="294"/>
      <c r="BM671" s="294"/>
      <c r="BN671" s="294"/>
      <c r="BO671" s="294"/>
    </row>
    <row r="672" hidden="1" outlineLevel="1">
      <c r="A672" s="294"/>
      <c r="B672" s="333"/>
      <c r="D672" s="134"/>
      <c r="E672" s="294"/>
      <c r="F672" s="307"/>
      <c r="G672" s="307"/>
      <c r="H672" s="285"/>
      <c r="I672" s="294"/>
      <c r="J672" s="294"/>
      <c r="N672" s="294"/>
      <c r="O672" s="294"/>
      <c r="P672" s="294"/>
      <c r="Q672" s="294"/>
      <c r="R672" s="294"/>
      <c r="S672" s="294"/>
      <c r="T672" s="294"/>
      <c r="U672" s="294"/>
      <c r="V672" s="294"/>
      <c r="W672" s="294"/>
      <c r="X672" s="294"/>
      <c r="Y672" s="294"/>
      <c r="Z672" s="294"/>
      <c r="AA672" s="294"/>
      <c r="AB672" s="294"/>
      <c r="AC672" s="294"/>
      <c r="AD672" s="294"/>
      <c r="AE672" s="294"/>
      <c r="AF672" s="294"/>
      <c r="AG672" s="294"/>
      <c r="AH672" s="294"/>
      <c r="AI672" s="294"/>
      <c r="AJ672" s="294"/>
      <c r="AK672" s="294"/>
      <c r="AL672" s="294"/>
      <c r="AM672" s="294"/>
      <c r="AN672" s="294"/>
      <c r="AO672" s="294"/>
      <c r="AP672" s="294"/>
      <c r="AQ672" s="294"/>
      <c r="AR672" s="294"/>
      <c r="AS672" s="294"/>
      <c r="AT672" s="294"/>
      <c r="AU672" s="294"/>
      <c r="AV672" s="294"/>
      <c r="AW672" s="294"/>
      <c r="AX672" s="294"/>
      <c r="AY672" s="294"/>
      <c r="AZ672" s="294"/>
      <c r="BA672" s="294"/>
      <c r="BB672" s="294"/>
      <c r="BC672" s="294"/>
      <c r="BD672" s="294"/>
      <c r="BE672" s="294"/>
      <c r="BF672" s="294"/>
      <c r="BG672" s="294"/>
      <c r="BH672" s="294"/>
      <c r="BI672" s="294"/>
      <c r="BJ672" s="294"/>
      <c r="BK672" s="294"/>
      <c r="BL672" s="294"/>
      <c r="BM672" s="294"/>
      <c r="BN672" s="294"/>
      <c r="BO672" s="294"/>
    </row>
    <row r="673" hidden="1" outlineLevel="1">
      <c r="A673" s="294"/>
      <c r="B673" s="333"/>
      <c r="D673" s="134"/>
      <c r="E673" s="294"/>
      <c r="F673" s="307"/>
      <c r="G673" s="307"/>
      <c r="H673" s="285"/>
      <c r="I673" s="294"/>
      <c r="J673" s="294"/>
      <c r="N673" s="294"/>
      <c r="O673" s="294"/>
      <c r="P673" s="294"/>
      <c r="Q673" s="294"/>
      <c r="R673" s="294"/>
      <c r="S673" s="294"/>
      <c r="T673" s="294"/>
      <c r="U673" s="294"/>
      <c r="V673" s="294"/>
      <c r="W673" s="294"/>
      <c r="X673" s="294"/>
      <c r="Y673" s="294"/>
      <c r="Z673" s="294"/>
      <c r="AA673" s="294"/>
      <c r="AB673" s="294"/>
      <c r="AC673" s="294"/>
      <c r="AD673" s="294"/>
      <c r="AE673" s="294"/>
      <c r="AF673" s="294"/>
      <c r="AG673" s="294"/>
      <c r="AH673" s="294"/>
      <c r="AI673" s="294"/>
      <c r="AJ673" s="294"/>
      <c r="AK673" s="294"/>
      <c r="AL673" s="294"/>
      <c r="AM673" s="294"/>
      <c r="AN673" s="294"/>
      <c r="AO673" s="294"/>
      <c r="AP673" s="294"/>
      <c r="AQ673" s="294"/>
      <c r="AR673" s="294"/>
      <c r="AS673" s="294"/>
      <c r="AT673" s="294"/>
      <c r="AU673" s="294"/>
      <c r="AV673" s="294"/>
      <c r="AW673" s="294"/>
      <c r="AX673" s="294"/>
      <c r="AY673" s="294"/>
      <c r="AZ673" s="294"/>
      <c r="BA673" s="294"/>
      <c r="BB673" s="294"/>
      <c r="BC673" s="294"/>
      <c r="BD673" s="294"/>
      <c r="BE673" s="294"/>
      <c r="BF673" s="294"/>
      <c r="BG673" s="294"/>
      <c r="BH673" s="294"/>
      <c r="BI673" s="294"/>
      <c r="BJ673" s="294"/>
      <c r="BK673" s="294"/>
      <c r="BL673" s="294"/>
      <c r="BM673" s="294"/>
      <c r="BN673" s="294"/>
      <c r="BO673" s="294"/>
    </row>
    <row r="674" hidden="1" outlineLevel="1">
      <c r="A674" s="294"/>
      <c r="B674" s="333"/>
      <c r="D674" s="134"/>
      <c r="E674" s="294"/>
      <c r="F674" s="307"/>
      <c r="G674" s="307"/>
      <c r="H674" s="285"/>
      <c r="I674" s="294"/>
      <c r="J674" s="294"/>
      <c r="N674" s="294"/>
      <c r="O674" s="294"/>
      <c r="P674" s="294"/>
      <c r="Q674" s="294"/>
      <c r="R674" s="294"/>
      <c r="S674" s="294"/>
      <c r="T674" s="294"/>
      <c r="U674" s="294"/>
      <c r="V674" s="294"/>
      <c r="W674" s="294"/>
      <c r="X674" s="294"/>
      <c r="Y674" s="294"/>
      <c r="Z674" s="294"/>
      <c r="AA674" s="294"/>
      <c r="AB674" s="294"/>
      <c r="AC674" s="294"/>
      <c r="AD674" s="294"/>
      <c r="AE674" s="294"/>
      <c r="AF674" s="294"/>
      <c r="AG674" s="294"/>
      <c r="AH674" s="294"/>
      <c r="AI674" s="294"/>
      <c r="AJ674" s="294"/>
      <c r="AK674" s="294"/>
      <c r="AL674" s="294"/>
      <c r="AM674" s="294"/>
      <c r="AN674" s="294"/>
      <c r="AO674" s="294"/>
      <c r="AP674" s="294"/>
      <c r="AQ674" s="294"/>
      <c r="AR674" s="294"/>
      <c r="AS674" s="294"/>
      <c r="AT674" s="294"/>
      <c r="AU674" s="294"/>
      <c r="AV674" s="294"/>
      <c r="AW674" s="294"/>
      <c r="AX674" s="294"/>
      <c r="AY674" s="294"/>
      <c r="AZ674" s="294"/>
      <c r="BA674" s="294"/>
      <c r="BB674" s="294"/>
      <c r="BC674" s="294"/>
      <c r="BD674" s="294"/>
      <c r="BE674" s="294"/>
      <c r="BF674" s="294"/>
      <c r="BG674" s="294"/>
      <c r="BH674" s="294"/>
      <c r="BI674" s="294"/>
      <c r="BJ674" s="294"/>
      <c r="BK674" s="294"/>
      <c r="BL674" s="294"/>
      <c r="BM674" s="294"/>
      <c r="BN674" s="294"/>
      <c r="BO674" s="294"/>
    </row>
    <row r="675" hidden="1" outlineLevel="1">
      <c r="A675" s="294"/>
      <c r="B675" s="333"/>
      <c r="D675" s="134"/>
      <c r="E675" s="294"/>
      <c r="F675" s="307"/>
      <c r="G675" s="307"/>
      <c r="H675" s="285"/>
      <c r="I675" s="294"/>
      <c r="J675" s="294"/>
      <c r="N675" s="294"/>
      <c r="O675" s="294"/>
      <c r="P675" s="294"/>
      <c r="Q675" s="294"/>
      <c r="R675" s="294"/>
      <c r="S675" s="294"/>
      <c r="T675" s="294"/>
      <c r="U675" s="294"/>
      <c r="V675" s="294"/>
      <c r="W675" s="294"/>
      <c r="X675" s="294"/>
      <c r="Y675" s="294"/>
      <c r="Z675" s="294"/>
      <c r="AA675" s="294"/>
      <c r="AB675" s="294"/>
      <c r="AC675" s="294"/>
      <c r="AD675" s="294"/>
      <c r="AE675" s="294"/>
      <c r="AF675" s="294"/>
      <c r="AG675" s="294"/>
      <c r="AH675" s="294"/>
      <c r="AI675" s="294"/>
      <c r="AJ675" s="294"/>
      <c r="AK675" s="294"/>
      <c r="AL675" s="294"/>
      <c r="AM675" s="294"/>
      <c r="AN675" s="294"/>
      <c r="AO675" s="294"/>
      <c r="AP675" s="294"/>
      <c r="AQ675" s="294"/>
      <c r="AR675" s="294"/>
      <c r="AS675" s="294"/>
      <c r="AT675" s="294"/>
      <c r="AU675" s="294"/>
      <c r="AV675" s="294"/>
      <c r="AW675" s="294"/>
      <c r="AX675" s="294"/>
      <c r="AY675" s="294"/>
      <c r="AZ675" s="294"/>
      <c r="BA675" s="294"/>
      <c r="BB675" s="294"/>
      <c r="BC675" s="294"/>
      <c r="BD675" s="294"/>
      <c r="BE675" s="294"/>
      <c r="BF675" s="294"/>
      <c r="BG675" s="294"/>
      <c r="BH675" s="294"/>
      <c r="BI675" s="294"/>
      <c r="BJ675" s="294"/>
      <c r="BK675" s="294"/>
      <c r="BL675" s="294"/>
      <c r="BM675" s="294"/>
      <c r="BN675" s="294"/>
      <c r="BO675" s="294"/>
    </row>
    <row r="676" hidden="1" outlineLevel="1">
      <c r="A676" s="294"/>
      <c r="B676" s="333"/>
      <c r="D676" s="134"/>
      <c r="E676" s="294"/>
      <c r="F676" s="307"/>
      <c r="G676" s="307"/>
      <c r="H676" s="285"/>
      <c r="I676" s="294"/>
      <c r="J676" s="294"/>
      <c r="N676" s="294"/>
      <c r="O676" s="294"/>
      <c r="P676" s="294"/>
      <c r="Q676" s="294"/>
      <c r="R676" s="294"/>
      <c r="S676" s="294"/>
      <c r="T676" s="294"/>
      <c r="U676" s="294"/>
      <c r="V676" s="294"/>
      <c r="W676" s="294"/>
      <c r="X676" s="294"/>
      <c r="Y676" s="294"/>
      <c r="Z676" s="294"/>
      <c r="AA676" s="294"/>
      <c r="AB676" s="294"/>
      <c r="AC676" s="294"/>
      <c r="AD676" s="294"/>
      <c r="AE676" s="294"/>
      <c r="AF676" s="294"/>
      <c r="AG676" s="294"/>
      <c r="AH676" s="294"/>
      <c r="AI676" s="294"/>
      <c r="AJ676" s="294"/>
      <c r="AK676" s="294"/>
      <c r="AL676" s="294"/>
      <c r="AM676" s="294"/>
      <c r="AN676" s="294"/>
      <c r="AO676" s="294"/>
      <c r="AP676" s="294"/>
      <c r="AQ676" s="294"/>
      <c r="AR676" s="294"/>
      <c r="AS676" s="294"/>
      <c r="AT676" s="294"/>
      <c r="AU676" s="294"/>
      <c r="AV676" s="294"/>
      <c r="AW676" s="294"/>
      <c r="AX676" s="294"/>
      <c r="AY676" s="294"/>
      <c r="AZ676" s="294"/>
      <c r="BA676" s="294"/>
      <c r="BB676" s="294"/>
      <c r="BC676" s="294"/>
      <c r="BD676" s="294"/>
      <c r="BE676" s="294"/>
      <c r="BF676" s="294"/>
      <c r="BG676" s="294"/>
      <c r="BH676" s="294"/>
      <c r="BI676" s="294"/>
      <c r="BJ676" s="294"/>
      <c r="BK676" s="294"/>
      <c r="BL676" s="294"/>
      <c r="BM676" s="294"/>
      <c r="BN676" s="294"/>
      <c r="BO676" s="294"/>
    </row>
    <row r="677" hidden="1" outlineLevel="1">
      <c r="A677" s="294"/>
      <c r="B677" s="333"/>
      <c r="D677" s="134"/>
      <c r="E677" s="294"/>
      <c r="F677" s="307"/>
      <c r="G677" s="307"/>
      <c r="H677" s="285"/>
      <c r="I677" s="294"/>
      <c r="J677" s="294"/>
      <c r="N677" s="294"/>
      <c r="O677" s="294"/>
      <c r="P677" s="294"/>
      <c r="Q677" s="294"/>
      <c r="R677" s="294"/>
      <c r="S677" s="294"/>
      <c r="T677" s="294"/>
      <c r="U677" s="294"/>
      <c r="V677" s="294"/>
      <c r="W677" s="294"/>
      <c r="X677" s="294"/>
      <c r="Y677" s="294"/>
      <c r="Z677" s="294"/>
      <c r="AA677" s="294"/>
      <c r="AB677" s="294"/>
      <c r="AC677" s="294"/>
      <c r="AD677" s="294"/>
      <c r="AE677" s="294"/>
      <c r="AF677" s="294"/>
      <c r="AG677" s="294"/>
      <c r="AH677" s="294"/>
      <c r="AI677" s="294"/>
      <c r="AJ677" s="294"/>
      <c r="AK677" s="294"/>
      <c r="AL677" s="294"/>
      <c r="AM677" s="294"/>
      <c r="AN677" s="294"/>
      <c r="AO677" s="294"/>
      <c r="AP677" s="294"/>
      <c r="AQ677" s="294"/>
      <c r="AR677" s="294"/>
      <c r="AS677" s="294"/>
      <c r="AT677" s="294"/>
      <c r="AU677" s="294"/>
      <c r="AV677" s="294"/>
      <c r="AW677" s="294"/>
      <c r="AX677" s="294"/>
      <c r="AY677" s="294"/>
      <c r="AZ677" s="294"/>
      <c r="BA677" s="294"/>
      <c r="BB677" s="294"/>
      <c r="BC677" s="294"/>
      <c r="BD677" s="294"/>
      <c r="BE677" s="294"/>
      <c r="BF677" s="294"/>
      <c r="BG677" s="294"/>
      <c r="BH677" s="294"/>
      <c r="BI677" s="294"/>
      <c r="BJ677" s="294"/>
      <c r="BK677" s="294"/>
      <c r="BL677" s="294"/>
      <c r="BM677" s="294"/>
      <c r="BN677" s="294"/>
      <c r="BO677" s="294"/>
    </row>
    <row r="678" hidden="1" outlineLevel="1">
      <c r="A678" s="294"/>
      <c r="B678" s="333"/>
      <c r="D678" s="134"/>
      <c r="E678" s="294"/>
      <c r="F678" s="307"/>
      <c r="G678" s="307"/>
      <c r="H678" s="285"/>
      <c r="I678" s="294"/>
      <c r="J678" s="294"/>
      <c r="N678" s="294"/>
      <c r="O678" s="294"/>
      <c r="P678" s="294"/>
      <c r="Q678" s="294"/>
      <c r="R678" s="294"/>
      <c r="S678" s="294"/>
      <c r="T678" s="294"/>
      <c r="U678" s="294"/>
      <c r="V678" s="294"/>
      <c r="W678" s="294"/>
      <c r="X678" s="294"/>
      <c r="Y678" s="294"/>
      <c r="Z678" s="294"/>
      <c r="AA678" s="294"/>
      <c r="AB678" s="294"/>
      <c r="AC678" s="294"/>
      <c r="AD678" s="294"/>
      <c r="AE678" s="294"/>
      <c r="AF678" s="294"/>
      <c r="AG678" s="294"/>
      <c r="AH678" s="294"/>
      <c r="AI678" s="294"/>
      <c r="AJ678" s="294"/>
      <c r="AK678" s="294"/>
      <c r="AL678" s="294"/>
      <c r="AM678" s="294"/>
      <c r="AN678" s="294"/>
      <c r="AO678" s="294"/>
      <c r="AP678" s="294"/>
      <c r="AQ678" s="294"/>
      <c r="AR678" s="294"/>
      <c r="AS678" s="294"/>
      <c r="AT678" s="294"/>
      <c r="AU678" s="294"/>
      <c r="AV678" s="294"/>
      <c r="AW678" s="294"/>
      <c r="AX678" s="294"/>
      <c r="AY678" s="294"/>
      <c r="AZ678" s="294"/>
      <c r="BA678" s="294"/>
      <c r="BB678" s="294"/>
      <c r="BC678" s="294"/>
      <c r="BD678" s="294"/>
      <c r="BE678" s="294"/>
      <c r="BF678" s="294"/>
      <c r="BG678" s="294"/>
      <c r="BH678" s="294"/>
      <c r="BI678" s="294"/>
      <c r="BJ678" s="294"/>
      <c r="BK678" s="294"/>
      <c r="BL678" s="294"/>
      <c r="BM678" s="294"/>
      <c r="BN678" s="294"/>
      <c r="BO678" s="294"/>
    </row>
    <row r="679" hidden="1" outlineLevel="1">
      <c r="A679" s="294"/>
      <c r="B679" s="333"/>
      <c r="D679" s="134"/>
      <c r="E679" s="294"/>
      <c r="F679" s="307"/>
      <c r="G679" s="307"/>
      <c r="H679" s="285"/>
      <c r="I679" s="294"/>
      <c r="J679" s="294"/>
      <c r="N679" s="294"/>
      <c r="O679" s="294"/>
      <c r="P679" s="294"/>
      <c r="Q679" s="294"/>
      <c r="R679" s="294"/>
      <c r="S679" s="294"/>
      <c r="T679" s="294"/>
      <c r="U679" s="294"/>
      <c r="V679" s="294"/>
      <c r="W679" s="294"/>
      <c r="X679" s="294"/>
      <c r="Y679" s="294"/>
      <c r="Z679" s="294"/>
      <c r="AA679" s="294"/>
      <c r="AB679" s="294"/>
      <c r="AC679" s="294"/>
      <c r="AD679" s="294"/>
      <c r="AE679" s="294"/>
      <c r="AF679" s="294"/>
      <c r="AG679" s="294"/>
      <c r="AH679" s="294"/>
      <c r="AI679" s="294"/>
      <c r="AJ679" s="294"/>
      <c r="AK679" s="294"/>
      <c r="AL679" s="294"/>
      <c r="AM679" s="294"/>
      <c r="AN679" s="294"/>
      <c r="AO679" s="294"/>
      <c r="AP679" s="294"/>
      <c r="AQ679" s="294"/>
      <c r="AR679" s="294"/>
      <c r="AS679" s="294"/>
      <c r="AT679" s="294"/>
      <c r="AU679" s="294"/>
      <c r="AV679" s="294"/>
      <c r="AW679" s="294"/>
      <c r="AX679" s="294"/>
      <c r="AY679" s="294"/>
      <c r="AZ679" s="294"/>
      <c r="BA679" s="294"/>
      <c r="BB679" s="294"/>
      <c r="BC679" s="294"/>
      <c r="BD679" s="294"/>
      <c r="BE679" s="294"/>
      <c r="BF679" s="294"/>
      <c r="BG679" s="294"/>
      <c r="BH679" s="294"/>
      <c r="BI679" s="294"/>
      <c r="BJ679" s="294"/>
      <c r="BK679" s="294"/>
      <c r="BL679" s="294"/>
      <c r="BM679" s="294"/>
      <c r="BN679" s="294"/>
      <c r="BO679" s="294"/>
    </row>
    <row r="680" hidden="1" outlineLevel="1">
      <c r="A680" s="294"/>
      <c r="B680" s="333"/>
      <c r="D680" s="134"/>
      <c r="E680" s="294"/>
      <c r="F680" s="307"/>
      <c r="G680" s="307"/>
      <c r="H680" s="285"/>
      <c r="I680" s="294"/>
      <c r="J680" s="294"/>
      <c r="N680" s="294"/>
      <c r="O680" s="294"/>
      <c r="P680" s="294"/>
      <c r="Q680" s="294"/>
      <c r="R680" s="294"/>
      <c r="S680" s="294"/>
      <c r="T680" s="294"/>
      <c r="U680" s="294"/>
      <c r="V680" s="294"/>
      <c r="W680" s="294"/>
      <c r="X680" s="294"/>
      <c r="Y680" s="294"/>
      <c r="Z680" s="294"/>
      <c r="AA680" s="294"/>
      <c r="AB680" s="294"/>
      <c r="AC680" s="294"/>
      <c r="AD680" s="294"/>
      <c r="AE680" s="294"/>
      <c r="AF680" s="294"/>
      <c r="AG680" s="294"/>
      <c r="AH680" s="294"/>
      <c r="AI680" s="294"/>
      <c r="AJ680" s="294"/>
      <c r="AK680" s="294"/>
      <c r="AL680" s="294"/>
      <c r="AM680" s="294"/>
      <c r="AN680" s="294"/>
      <c r="AO680" s="294"/>
      <c r="AP680" s="294"/>
      <c r="AQ680" s="294"/>
      <c r="AR680" s="294"/>
      <c r="AS680" s="294"/>
      <c r="AT680" s="294"/>
      <c r="AU680" s="294"/>
      <c r="AV680" s="294"/>
      <c r="AW680" s="294"/>
      <c r="AX680" s="294"/>
      <c r="AY680" s="294"/>
      <c r="AZ680" s="294"/>
      <c r="BA680" s="294"/>
      <c r="BB680" s="294"/>
      <c r="BC680" s="294"/>
      <c r="BD680" s="294"/>
      <c r="BE680" s="294"/>
      <c r="BF680" s="294"/>
      <c r="BG680" s="294"/>
      <c r="BH680" s="294"/>
      <c r="BI680" s="294"/>
      <c r="BJ680" s="294"/>
      <c r="BK680" s="294"/>
      <c r="BL680" s="294"/>
      <c r="BM680" s="294"/>
      <c r="BN680" s="294"/>
      <c r="BO680" s="294"/>
    </row>
    <row r="681" hidden="1" outlineLevel="1">
      <c r="A681" s="294"/>
      <c r="B681" s="333"/>
      <c r="D681" s="134"/>
      <c r="E681" s="294"/>
      <c r="F681" s="307"/>
      <c r="G681" s="307"/>
      <c r="H681" s="285"/>
      <c r="I681" s="294"/>
      <c r="J681" s="294"/>
      <c r="N681" s="294"/>
      <c r="O681" s="294"/>
      <c r="P681" s="294"/>
      <c r="Q681" s="294"/>
      <c r="R681" s="294"/>
      <c r="S681" s="294"/>
      <c r="T681" s="294"/>
      <c r="U681" s="294"/>
      <c r="V681" s="294"/>
      <c r="W681" s="294"/>
      <c r="X681" s="294"/>
      <c r="Y681" s="294"/>
      <c r="Z681" s="294"/>
      <c r="AA681" s="294"/>
      <c r="AB681" s="294"/>
      <c r="AC681" s="294"/>
      <c r="AD681" s="294"/>
      <c r="AE681" s="294"/>
      <c r="AF681" s="294"/>
      <c r="AG681" s="294"/>
      <c r="AH681" s="294"/>
      <c r="AI681" s="294"/>
      <c r="AJ681" s="294"/>
      <c r="AK681" s="294"/>
      <c r="AL681" s="294"/>
      <c r="AM681" s="294"/>
      <c r="AN681" s="294"/>
      <c r="AO681" s="294"/>
      <c r="AP681" s="294"/>
      <c r="AQ681" s="294"/>
      <c r="AR681" s="294"/>
      <c r="AS681" s="294"/>
      <c r="AT681" s="294"/>
      <c r="AU681" s="294"/>
      <c r="AV681" s="294"/>
      <c r="AW681" s="294"/>
      <c r="AX681" s="294"/>
      <c r="AY681" s="294"/>
      <c r="AZ681" s="294"/>
      <c r="BA681" s="294"/>
      <c r="BB681" s="294"/>
      <c r="BC681" s="294"/>
      <c r="BD681" s="294"/>
      <c r="BE681" s="294"/>
      <c r="BF681" s="294"/>
      <c r="BG681" s="294"/>
      <c r="BH681" s="294"/>
      <c r="BI681" s="294"/>
      <c r="BJ681" s="294"/>
      <c r="BK681" s="294"/>
      <c r="BL681" s="294"/>
      <c r="BM681" s="294"/>
      <c r="BN681" s="294"/>
      <c r="BO681" s="294"/>
    </row>
    <row r="682" hidden="1" outlineLevel="1">
      <c r="A682" s="294"/>
      <c r="B682" s="333"/>
      <c r="D682" s="134"/>
      <c r="E682" s="294"/>
      <c r="F682" s="307"/>
      <c r="G682" s="307"/>
      <c r="H682" s="285"/>
      <c r="I682" s="294"/>
      <c r="J682" s="294"/>
      <c r="N682" s="294"/>
      <c r="O682" s="294"/>
      <c r="P682" s="294"/>
      <c r="Q682" s="294"/>
      <c r="R682" s="294"/>
      <c r="S682" s="294"/>
      <c r="T682" s="294"/>
      <c r="U682" s="294"/>
      <c r="V682" s="294"/>
      <c r="W682" s="294"/>
      <c r="X682" s="294"/>
      <c r="Y682" s="294"/>
      <c r="Z682" s="294"/>
      <c r="AA682" s="294"/>
      <c r="AB682" s="294"/>
      <c r="AC682" s="294"/>
      <c r="AD682" s="294"/>
      <c r="AE682" s="294"/>
      <c r="AF682" s="294"/>
      <c r="AG682" s="294"/>
      <c r="AH682" s="294"/>
      <c r="AI682" s="294"/>
      <c r="AJ682" s="294"/>
      <c r="AK682" s="294"/>
      <c r="AL682" s="294"/>
      <c r="AM682" s="294"/>
      <c r="AN682" s="294"/>
      <c r="AO682" s="294"/>
      <c r="AP682" s="294"/>
      <c r="AQ682" s="294"/>
      <c r="AR682" s="294"/>
      <c r="AS682" s="294"/>
      <c r="AT682" s="294"/>
      <c r="AU682" s="294"/>
      <c r="AV682" s="294"/>
      <c r="AW682" s="294"/>
      <c r="AX682" s="294"/>
      <c r="AY682" s="294"/>
      <c r="AZ682" s="294"/>
      <c r="BA682" s="294"/>
      <c r="BB682" s="294"/>
      <c r="BC682" s="294"/>
      <c r="BD682" s="294"/>
      <c r="BE682" s="294"/>
      <c r="BF682" s="294"/>
      <c r="BG682" s="294"/>
      <c r="BH682" s="294"/>
      <c r="BI682" s="294"/>
      <c r="BJ682" s="294"/>
      <c r="BK682" s="294"/>
      <c r="BL682" s="294"/>
      <c r="BM682" s="294"/>
      <c r="BN682" s="294"/>
      <c r="BO682" s="294"/>
    </row>
    <row r="683" hidden="1" outlineLevel="1">
      <c r="A683" s="294"/>
      <c r="B683" s="333"/>
      <c r="D683" s="134"/>
      <c r="E683" s="294"/>
      <c r="F683" s="307"/>
      <c r="G683" s="307"/>
      <c r="H683" s="285"/>
      <c r="I683" s="294"/>
      <c r="J683" s="294"/>
      <c r="N683" s="294"/>
      <c r="O683" s="294"/>
      <c r="P683" s="294"/>
      <c r="Q683" s="294"/>
      <c r="R683" s="294"/>
      <c r="S683" s="294"/>
      <c r="T683" s="294"/>
      <c r="U683" s="294"/>
      <c r="V683" s="294"/>
      <c r="W683" s="294"/>
      <c r="X683" s="294"/>
      <c r="Y683" s="294"/>
      <c r="Z683" s="294"/>
      <c r="AA683" s="294"/>
      <c r="AB683" s="294"/>
      <c r="AC683" s="294"/>
      <c r="AD683" s="294"/>
      <c r="AE683" s="294"/>
      <c r="AF683" s="294"/>
      <c r="AG683" s="294"/>
      <c r="AH683" s="294"/>
      <c r="AI683" s="294"/>
      <c r="AJ683" s="294"/>
      <c r="AK683" s="294"/>
      <c r="AL683" s="294"/>
      <c r="AM683" s="294"/>
      <c r="AN683" s="294"/>
      <c r="AO683" s="294"/>
      <c r="AP683" s="294"/>
      <c r="AQ683" s="294"/>
      <c r="AR683" s="294"/>
      <c r="AS683" s="294"/>
      <c r="AT683" s="294"/>
      <c r="AU683" s="294"/>
      <c r="AV683" s="294"/>
      <c r="AW683" s="294"/>
      <c r="AX683" s="294"/>
      <c r="AY683" s="294"/>
      <c r="AZ683" s="294"/>
      <c r="BA683" s="294"/>
      <c r="BB683" s="294"/>
      <c r="BC683" s="294"/>
      <c r="BD683" s="294"/>
      <c r="BE683" s="294"/>
      <c r="BF683" s="294"/>
      <c r="BG683" s="294"/>
      <c r="BH683" s="294"/>
      <c r="BI683" s="294"/>
      <c r="BJ683" s="294"/>
      <c r="BK683" s="294"/>
      <c r="BL683" s="294"/>
      <c r="BM683" s="294"/>
      <c r="BN683" s="294"/>
      <c r="BO683" s="294"/>
    </row>
    <row r="684" hidden="1" outlineLevel="1">
      <c r="A684" s="294"/>
      <c r="B684" s="333"/>
      <c r="D684" s="134"/>
      <c r="E684" s="294"/>
      <c r="F684" s="307"/>
      <c r="G684" s="307"/>
      <c r="H684" s="285"/>
      <c r="I684" s="294"/>
      <c r="J684" s="294"/>
      <c r="N684" s="294"/>
      <c r="O684" s="294"/>
      <c r="P684" s="294"/>
      <c r="Q684" s="294"/>
      <c r="R684" s="294"/>
      <c r="S684" s="294"/>
      <c r="T684" s="294"/>
      <c r="U684" s="294"/>
      <c r="V684" s="294"/>
      <c r="W684" s="294"/>
      <c r="X684" s="294"/>
      <c r="Y684" s="294"/>
      <c r="Z684" s="294"/>
      <c r="AA684" s="294"/>
      <c r="AB684" s="294"/>
      <c r="AC684" s="294"/>
      <c r="AD684" s="294"/>
      <c r="AE684" s="294"/>
      <c r="AF684" s="294"/>
      <c r="AG684" s="294"/>
      <c r="AH684" s="294"/>
      <c r="AI684" s="294"/>
      <c r="AJ684" s="294"/>
      <c r="AK684" s="294"/>
      <c r="AL684" s="294"/>
      <c r="AM684" s="294"/>
      <c r="AN684" s="294"/>
      <c r="AO684" s="294"/>
      <c r="AP684" s="294"/>
      <c r="AQ684" s="294"/>
      <c r="AR684" s="294"/>
      <c r="AS684" s="294"/>
      <c r="AT684" s="294"/>
      <c r="AU684" s="294"/>
      <c r="AV684" s="294"/>
      <c r="AW684" s="294"/>
      <c r="AX684" s="294"/>
      <c r="AY684" s="294"/>
      <c r="AZ684" s="294"/>
      <c r="BA684" s="294"/>
      <c r="BB684" s="294"/>
      <c r="BC684" s="294"/>
      <c r="BD684" s="294"/>
      <c r="BE684" s="294"/>
      <c r="BF684" s="294"/>
      <c r="BG684" s="294"/>
      <c r="BH684" s="294"/>
      <c r="BI684" s="294"/>
      <c r="BJ684" s="294"/>
      <c r="BK684" s="294"/>
      <c r="BL684" s="294"/>
      <c r="BM684" s="294"/>
      <c r="BN684" s="294"/>
      <c r="BO684" s="294"/>
    </row>
    <row r="685" hidden="1" outlineLevel="1">
      <c r="A685" s="294"/>
      <c r="B685" s="333"/>
      <c r="D685" s="134"/>
      <c r="E685" s="294"/>
      <c r="F685" s="307"/>
      <c r="G685" s="307"/>
      <c r="H685" s="285"/>
      <c r="I685" s="294"/>
      <c r="J685" s="294"/>
      <c r="N685" s="294"/>
      <c r="O685" s="294"/>
      <c r="P685" s="294"/>
      <c r="Q685" s="294"/>
      <c r="R685" s="294"/>
      <c r="S685" s="294"/>
      <c r="T685" s="294"/>
      <c r="U685" s="294"/>
      <c r="V685" s="294"/>
      <c r="W685" s="294"/>
      <c r="X685" s="294"/>
      <c r="Y685" s="294"/>
      <c r="Z685" s="294"/>
      <c r="AA685" s="294"/>
      <c r="AB685" s="294"/>
      <c r="AC685" s="294"/>
      <c r="AD685" s="294"/>
      <c r="AE685" s="294"/>
      <c r="AF685" s="294"/>
      <c r="AG685" s="294"/>
      <c r="AH685" s="294"/>
      <c r="AI685" s="294"/>
      <c r="AJ685" s="294"/>
      <c r="AK685" s="294"/>
      <c r="AL685" s="294"/>
      <c r="AM685" s="294"/>
      <c r="AN685" s="294"/>
      <c r="AO685" s="294"/>
      <c r="AP685" s="294"/>
      <c r="AQ685" s="294"/>
      <c r="AR685" s="294"/>
      <c r="AS685" s="294"/>
      <c r="AT685" s="294"/>
      <c r="AU685" s="294"/>
      <c r="AV685" s="294"/>
      <c r="AW685" s="294"/>
      <c r="AX685" s="294"/>
      <c r="AY685" s="294"/>
      <c r="AZ685" s="294"/>
      <c r="BA685" s="294"/>
      <c r="BB685" s="294"/>
      <c r="BC685" s="294"/>
      <c r="BD685" s="294"/>
      <c r="BE685" s="294"/>
      <c r="BF685" s="294"/>
      <c r="BG685" s="294"/>
      <c r="BH685" s="294"/>
      <c r="BI685" s="294"/>
      <c r="BJ685" s="294"/>
      <c r="BK685" s="294"/>
      <c r="BL685" s="294"/>
      <c r="BM685" s="294"/>
      <c r="BN685" s="294"/>
      <c r="BO685" s="294"/>
    </row>
    <row r="686" hidden="1" outlineLevel="1">
      <c r="A686" s="294"/>
      <c r="B686" s="333"/>
      <c r="D686" s="134"/>
      <c r="E686" s="294"/>
      <c r="F686" s="307"/>
      <c r="G686" s="307"/>
      <c r="H686" s="285"/>
      <c r="I686" s="294"/>
      <c r="J686" s="294"/>
      <c r="N686" s="294"/>
      <c r="O686" s="294"/>
      <c r="P686" s="294"/>
      <c r="Q686" s="294"/>
      <c r="R686" s="294"/>
      <c r="S686" s="294"/>
      <c r="T686" s="294"/>
      <c r="U686" s="294"/>
      <c r="V686" s="294"/>
      <c r="W686" s="294"/>
      <c r="X686" s="294"/>
      <c r="Y686" s="294"/>
      <c r="Z686" s="294"/>
      <c r="AA686" s="294"/>
      <c r="AB686" s="294"/>
      <c r="AC686" s="294"/>
      <c r="AD686" s="294"/>
      <c r="AE686" s="294"/>
      <c r="AF686" s="294"/>
      <c r="AG686" s="294"/>
      <c r="AH686" s="294"/>
      <c r="AI686" s="294"/>
      <c r="AJ686" s="294"/>
      <c r="AK686" s="294"/>
      <c r="AL686" s="294"/>
      <c r="AM686" s="294"/>
      <c r="AN686" s="294"/>
      <c r="AO686" s="294"/>
      <c r="AP686" s="294"/>
      <c r="AQ686" s="294"/>
      <c r="AR686" s="294"/>
      <c r="AS686" s="294"/>
      <c r="AT686" s="294"/>
      <c r="AU686" s="294"/>
      <c r="AV686" s="294"/>
      <c r="AW686" s="294"/>
      <c r="AX686" s="294"/>
      <c r="AY686" s="294"/>
      <c r="AZ686" s="294"/>
      <c r="BA686" s="294"/>
      <c r="BB686" s="294"/>
      <c r="BC686" s="294"/>
      <c r="BD686" s="294"/>
      <c r="BE686" s="294"/>
      <c r="BF686" s="294"/>
      <c r="BG686" s="294"/>
      <c r="BH686" s="294"/>
      <c r="BI686" s="294"/>
      <c r="BJ686" s="294"/>
      <c r="BK686" s="294"/>
      <c r="BL686" s="294"/>
      <c r="BM686" s="294"/>
      <c r="BN686" s="294"/>
      <c r="BO686" s="294"/>
    </row>
    <row r="687" hidden="1" outlineLevel="1">
      <c r="A687" s="294"/>
      <c r="B687" s="333"/>
      <c r="D687" s="134"/>
      <c r="E687" s="294"/>
      <c r="F687" s="307"/>
      <c r="G687" s="307"/>
      <c r="H687" s="285"/>
      <c r="I687" s="294"/>
      <c r="J687" s="294"/>
      <c r="N687" s="294"/>
      <c r="O687" s="294"/>
      <c r="P687" s="294"/>
      <c r="Q687" s="294"/>
      <c r="R687" s="294"/>
      <c r="S687" s="294"/>
      <c r="T687" s="294"/>
      <c r="U687" s="294"/>
      <c r="V687" s="294"/>
      <c r="W687" s="294"/>
      <c r="X687" s="294"/>
      <c r="Y687" s="294"/>
      <c r="Z687" s="294"/>
      <c r="AA687" s="294"/>
      <c r="AB687" s="294"/>
      <c r="AC687" s="294"/>
      <c r="AD687" s="294"/>
      <c r="AE687" s="294"/>
      <c r="AF687" s="294"/>
      <c r="AG687" s="294"/>
      <c r="AH687" s="294"/>
      <c r="AI687" s="294"/>
      <c r="AJ687" s="294"/>
      <c r="AK687" s="294"/>
      <c r="AL687" s="294"/>
      <c r="AM687" s="294"/>
      <c r="AN687" s="294"/>
      <c r="AO687" s="294"/>
      <c r="AP687" s="294"/>
      <c r="AQ687" s="294"/>
      <c r="AR687" s="294"/>
      <c r="AS687" s="294"/>
      <c r="AT687" s="294"/>
      <c r="AU687" s="294"/>
      <c r="AV687" s="294"/>
      <c r="AW687" s="294"/>
      <c r="AX687" s="294"/>
      <c r="AY687" s="294"/>
      <c r="AZ687" s="294"/>
      <c r="BA687" s="294"/>
      <c r="BB687" s="294"/>
      <c r="BC687" s="294"/>
      <c r="BD687" s="294"/>
      <c r="BE687" s="294"/>
      <c r="BF687" s="294"/>
      <c r="BG687" s="294"/>
      <c r="BH687" s="294"/>
      <c r="BI687" s="294"/>
      <c r="BJ687" s="294"/>
      <c r="BK687" s="294"/>
      <c r="BL687" s="294"/>
      <c r="BM687" s="294"/>
      <c r="BN687" s="294"/>
      <c r="BO687" s="294"/>
    </row>
    <row r="688" hidden="1" outlineLevel="1">
      <c r="A688" s="294"/>
      <c r="B688" s="333"/>
      <c r="D688" s="134"/>
      <c r="E688" s="294"/>
      <c r="F688" s="307"/>
      <c r="G688" s="307"/>
      <c r="H688" s="285"/>
      <c r="I688" s="294"/>
      <c r="J688" s="294"/>
      <c r="N688" s="294"/>
      <c r="O688" s="294"/>
      <c r="P688" s="294"/>
      <c r="Q688" s="294"/>
      <c r="R688" s="294"/>
      <c r="S688" s="294"/>
      <c r="T688" s="294"/>
      <c r="U688" s="294"/>
      <c r="V688" s="294"/>
      <c r="W688" s="294"/>
      <c r="X688" s="294"/>
      <c r="Y688" s="294"/>
      <c r="Z688" s="294"/>
      <c r="AA688" s="294"/>
      <c r="AB688" s="294"/>
      <c r="AC688" s="294"/>
      <c r="AD688" s="294"/>
      <c r="AE688" s="294"/>
      <c r="AF688" s="294"/>
      <c r="AG688" s="294"/>
      <c r="AH688" s="294"/>
      <c r="AI688" s="294"/>
      <c r="AJ688" s="294"/>
      <c r="AK688" s="294"/>
      <c r="AL688" s="294"/>
      <c r="AM688" s="294"/>
      <c r="AN688" s="294"/>
      <c r="AO688" s="294"/>
      <c r="AP688" s="294"/>
      <c r="AQ688" s="294"/>
      <c r="AR688" s="294"/>
      <c r="AS688" s="294"/>
      <c r="AT688" s="294"/>
      <c r="AU688" s="294"/>
      <c r="AV688" s="294"/>
      <c r="AW688" s="294"/>
      <c r="AX688" s="294"/>
      <c r="AY688" s="294"/>
      <c r="AZ688" s="294"/>
      <c r="BA688" s="294"/>
      <c r="BB688" s="294"/>
      <c r="BC688" s="294"/>
      <c r="BD688" s="294"/>
      <c r="BE688" s="294"/>
      <c r="BF688" s="294"/>
      <c r="BG688" s="294"/>
      <c r="BH688" s="294"/>
      <c r="BI688" s="294"/>
      <c r="BJ688" s="294"/>
      <c r="BK688" s="294"/>
      <c r="BL688" s="294"/>
      <c r="BM688" s="294"/>
      <c r="BN688" s="294"/>
      <c r="BO688" s="294"/>
    </row>
    <row r="689" hidden="1" outlineLevel="1">
      <c r="A689" s="294"/>
      <c r="B689" s="333"/>
      <c r="D689" s="134"/>
      <c r="E689" s="294"/>
      <c r="F689" s="307"/>
      <c r="G689" s="307"/>
      <c r="H689" s="285"/>
      <c r="I689" s="294"/>
      <c r="J689" s="294"/>
      <c r="N689" s="294"/>
      <c r="O689" s="294"/>
      <c r="P689" s="294"/>
      <c r="Q689" s="294"/>
      <c r="R689" s="294"/>
      <c r="S689" s="294"/>
      <c r="T689" s="294"/>
      <c r="U689" s="294"/>
      <c r="V689" s="294"/>
      <c r="W689" s="294"/>
      <c r="X689" s="294"/>
      <c r="Y689" s="294"/>
      <c r="Z689" s="294"/>
      <c r="AA689" s="294"/>
      <c r="AB689" s="294"/>
      <c r="AC689" s="294"/>
      <c r="AD689" s="294"/>
      <c r="AE689" s="294"/>
      <c r="AF689" s="294"/>
      <c r="AG689" s="294"/>
      <c r="AH689" s="294"/>
      <c r="AI689" s="294"/>
      <c r="AJ689" s="294"/>
      <c r="AK689" s="294"/>
      <c r="AL689" s="294"/>
      <c r="AM689" s="294"/>
      <c r="AN689" s="294"/>
      <c r="AO689" s="294"/>
      <c r="AP689" s="294"/>
      <c r="AQ689" s="294"/>
      <c r="AR689" s="294"/>
      <c r="AS689" s="294"/>
      <c r="AT689" s="294"/>
      <c r="AU689" s="294"/>
      <c r="AV689" s="294"/>
      <c r="AW689" s="294"/>
      <c r="AX689" s="294"/>
      <c r="AY689" s="294"/>
      <c r="AZ689" s="294"/>
      <c r="BA689" s="294"/>
      <c r="BB689" s="294"/>
      <c r="BC689" s="294"/>
      <c r="BD689" s="294"/>
      <c r="BE689" s="294"/>
      <c r="BF689" s="294"/>
      <c r="BG689" s="294"/>
      <c r="BH689" s="294"/>
      <c r="BI689" s="294"/>
      <c r="BJ689" s="294"/>
      <c r="BK689" s="294"/>
      <c r="BL689" s="294"/>
      <c r="BM689" s="294"/>
      <c r="BN689" s="294"/>
      <c r="BO689" s="294"/>
    </row>
    <row r="690" hidden="1" outlineLevel="1">
      <c r="A690" s="294"/>
      <c r="B690" s="333"/>
      <c r="D690" s="134"/>
      <c r="E690" s="294"/>
      <c r="F690" s="307"/>
      <c r="G690" s="307"/>
      <c r="H690" s="285"/>
      <c r="I690" s="294"/>
      <c r="J690" s="294"/>
      <c r="N690" s="294"/>
      <c r="O690" s="294"/>
      <c r="P690" s="294"/>
      <c r="Q690" s="294"/>
      <c r="R690" s="294"/>
      <c r="S690" s="294"/>
      <c r="T690" s="294"/>
      <c r="U690" s="294"/>
      <c r="V690" s="294"/>
      <c r="W690" s="294"/>
      <c r="X690" s="294"/>
      <c r="Y690" s="294"/>
      <c r="Z690" s="294"/>
      <c r="AA690" s="294"/>
      <c r="AB690" s="294"/>
      <c r="AC690" s="294"/>
      <c r="AD690" s="294"/>
      <c r="AE690" s="294"/>
      <c r="AF690" s="294"/>
      <c r="AG690" s="294"/>
      <c r="AH690" s="294"/>
      <c r="AI690" s="294"/>
      <c r="AJ690" s="294"/>
      <c r="AK690" s="294"/>
      <c r="AL690" s="294"/>
      <c r="AM690" s="294"/>
      <c r="AN690" s="294"/>
      <c r="AO690" s="294"/>
      <c r="AP690" s="294"/>
      <c r="AQ690" s="294"/>
      <c r="AR690" s="294"/>
      <c r="AS690" s="294"/>
      <c r="AT690" s="294"/>
      <c r="AU690" s="294"/>
      <c r="AV690" s="294"/>
      <c r="AW690" s="294"/>
      <c r="AX690" s="294"/>
      <c r="AY690" s="294"/>
      <c r="AZ690" s="294"/>
      <c r="BA690" s="294"/>
      <c r="BB690" s="294"/>
      <c r="BC690" s="294"/>
      <c r="BD690" s="294"/>
      <c r="BE690" s="294"/>
      <c r="BF690" s="294"/>
      <c r="BG690" s="294"/>
      <c r="BH690" s="294"/>
      <c r="BI690" s="294"/>
      <c r="BJ690" s="294"/>
      <c r="BK690" s="294"/>
      <c r="BL690" s="294"/>
      <c r="BM690" s="294"/>
      <c r="BN690" s="294"/>
      <c r="BO690" s="294"/>
    </row>
    <row r="691" hidden="1" outlineLevel="1">
      <c r="A691" s="294"/>
      <c r="B691" s="333"/>
      <c r="D691" s="134"/>
      <c r="E691" s="294"/>
      <c r="F691" s="307"/>
      <c r="G691" s="307"/>
      <c r="H691" s="285"/>
      <c r="I691" s="294"/>
      <c r="J691" s="294"/>
      <c r="N691" s="294"/>
      <c r="O691" s="294"/>
      <c r="P691" s="294"/>
      <c r="Q691" s="294"/>
      <c r="R691" s="294"/>
      <c r="S691" s="294"/>
      <c r="T691" s="294"/>
      <c r="U691" s="294"/>
      <c r="V691" s="294"/>
      <c r="W691" s="294"/>
      <c r="X691" s="294"/>
      <c r="Y691" s="294"/>
      <c r="Z691" s="294"/>
      <c r="AA691" s="294"/>
      <c r="AB691" s="294"/>
      <c r="AC691" s="294"/>
      <c r="AD691" s="294"/>
      <c r="AE691" s="294"/>
      <c r="AF691" s="294"/>
      <c r="AG691" s="294"/>
      <c r="AH691" s="294"/>
      <c r="AI691" s="294"/>
      <c r="AJ691" s="294"/>
      <c r="AK691" s="294"/>
      <c r="AL691" s="294"/>
      <c r="AM691" s="294"/>
      <c r="AN691" s="294"/>
      <c r="AO691" s="294"/>
      <c r="AP691" s="294"/>
      <c r="AQ691" s="294"/>
      <c r="AR691" s="294"/>
      <c r="AS691" s="294"/>
      <c r="AT691" s="294"/>
      <c r="AU691" s="294"/>
      <c r="AV691" s="294"/>
      <c r="AW691" s="294"/>
      <c r="AX691" s="294"/>
      <c r="AY691" s="294"/>
      <c r="AZ691" s="294"/>
      <c r="BA691" s="294"/>
      <c r="BB691" s="294"/>
      <c r="BC691" s="294"/>
      <c r="BD691" s="294"/>
      <c r="BE691" s="294"/>
      <c r="BF691" s="294"/>
      <c r="BG691" s="294"/>
      <c r="BH691" s="294"/>
      <c r="BI691" s="294"/>
      <c r="BJ691" s="294"/>
      <c r="BK691" s="294"/>
      <c r="BL691" s="294"/>
      <c r="BM691" s="294"/>
      <c r="BN691" s="294"/>
      <c r="BO691" s="294"/>
    </row>
    <row r="692" hidden="1" outlineLevel="1">
      <c r="A692" s="294"/>
      <c r="B692" s="333"/>
      <c r="D692" s="134"/>
      <c r="E692" s="294"/>
      <c r="F692" s="307"/>
      <c r="G692" s="307"/>
      <c r="H692" s="285"/>
      <c r="I692" s="294"/>
      <c r="J692" s="294"/>
      <c r="N692" s="294"/>
      <c r="O692" s="294"/>
      <c r="P692" s="294"/>
      <c r="Q692" s="294"/>
      <c r="R692" s="294"/>
      <c r="S692" s="294"/>
      <c r="T692" s="294"/>
      <c r="U692" s="294"/>
      <c r="V692" s="294"/>
      <c r="W692" s="294"/>
      <c r="X692" s="294"/>
      <c r="Y692" s="294"/>
      <c r="Z692" s="294"/>
      <c r="AA692" s="294"/>
      <c r="AB692" s="294"/>
      <c r="AC692" s="294"/>
      <c r="AD692" s="294"/>
      <c r="AE692" s="294"/>
      <c r="AF692" s="294"/>
      <c r="AG692" s="294"/>
      <c r="AH692" s="294"/>
      <c r="AI692" s="294"/>
      <c r="AJ692" s="294"/>
      <c r="AK692" s="294"/>
      <c r="AL692" s="294"/>
      <c r="AM692" s="294"/>
      <c r="AN692" s="294"/>
      <c r="AO692" s="294"/>
      <c r="AP692" s="294"/>
      <c r="AQ692" s="294"/>
      <c r="AR692" s="294"/>
      <c r="AS692" s="294"/>
      <c r="AT692" s="294"/>
      <c r="AU692" s="294"/>
      <c r="AV692" s="294"/>
      <c r="AW692" s="294"/>
      <c r="AX692" s="294"/>
      <c r="AY692" s="294"/>
      <c r="AZ692" s="294"/>
      <c r="BA692" s="294"/>
      <c r="BB692" s="294"/>
      <c r="BC692" s="294"/>
      <c r="BD692" s="294"/>
      <c r="BE692" s="294"/>
      <c r="BF692" s="294"/>
      <c r="BG692" s="294"/>
      <c r="BH692" s="294"/>
      <c r="BI692" s="294"/>
      <c r="BJ692" s="294"/>
      <c r="BK692" s="294"/>
      <c r="BL692" s="294"/>
      <c r="BM692" s="294"/>
      <c r="BN692" s="294"/>
      <c r="BO692" s="294"/>
    </row>
    <row r="693" hidden="1" outlineLevel="1">
      <c r="A693" s="294"/>
      <c r="B693" s="333"/>
      <c r="D693" s="134"/>
      <c r="E693" s="294"/>
      <c r="F693" s="307"/>
      <c r="G693" s="307"/>
      <c r="H693" s="285"/>
      <c r="I693" s="294"/>
      <c r="J693" s="294"/>
      <c r="N693" s="294"/>
      <c r="O693" s="294"/>
      <c r="P693" s="294"/>
      <c r="Q693" s="294"/>
      <c r="R693" s="294"/>
      <c r="S693" s="294"/>
      <c r="T693" s="294"/>
      <c r="U693" s="294"/>
      <c r="V693" s="294"/>
      <c r="W693" s="294"/>
      <c r="X693" s="294"/>
      <c r="Y693" s="294"/>
      <c r="Z693" s="294"/>
      <c r="AA693" s="294"/>
      <c r="AB693" s="294"/>
      <c r="AC693" s="294"/>
      <c r="AD693" s="294"/>
      <c r="AE693" s="294"/>
      <c r="AF693" s="294"/>
      <c r="AG693" s="294"/>
      <c r="AH693" s="294"/>
      <c r="AI693" s="294"/>
      <c r="AJ693" s="294"/>
      <c r="AK693" s="294"/>
      <c r="AL693" s="294"/>
      <c r="AM693" s="294"/>
      <c r="AN693" s="294"/>
      <c r="AO693" s="294"/>
      <c r="AP693" s="294"/>
      <c r="AQ693" s="294"/>
      <c r="AR693" s="294"/>
      <c r="AS693" s="294"/>
      <c r="AT693" s="294"/>
      <c r="AU693" s="294"/>
      <c r="AV693" s="294"/>
      <c r="AW693" s="294"/>
      <c r="AX693" s="294"/>
      <c r="AY693" s="294"/>
      <c r="AZ693" s="294"/>
      <c r="BA693" s="294"/>
      <c r="BB693" s="294"/>
      <c r="BC693" s="294"/>
      <c r="BD693" s="294"/>
      <c r="BE693" s="294"/>
      <c r="BF693" s="294"/>
      <c r="BG693" s="294"/>
      <c r="BH693" s="294"/>
      <c r="BI693" s="294"/>
      <c r="BJ693" s="294"/>
      <c r="BK693" s="294"/>
      <c r="BL693" s="294"/>
      <c r="BM693" s="294"/>
      <c r="BN693" s="294"/>
      <c r="BO693" s="294"/>
    </row>
    <row r="694" hidden="1" outlineLevel="1">
      <c r="A694" s="294"/>
      <c r="B694" s="333"/>
      <c r="D694" s="134"/>
      <c r="E694" s="294"/>
      <c r="F694" s="307"/>
      <c r="G694" s="307"/>
      <c r="H694" s="285"/>
      <c r="I694" s="294"/>
      <c r="J694" s="294"/>
      <c r="N694" s="294"/>
      <c r="O694" s="294"/>
      <c r="P694" s="294"/>
      <c r="Q694" s="294"/>
      <c r="R694" s="294"/>
      <c r="S694" s="294"/>
      <c r="T694" s="294"/>
      <c r="U694" s="294"/>
      <c r="V694" s="294"/>
      <c r="W694" s="294"/>
      <c r="X694" s="294"/>
      <c r="Y694" s="294"/>
      <c r="Z694" s="294"/>
      <c r="AA694" s="294"/>
      <c r="AB694" s="294"/>
      <c r="AC694" s="294"/>
      <c r="AD694" s="294"/>
      <c r="AE694" s="294"/>
      <c r="AF694" s="294"/>
      <c r="AG694" s="294"/>
      <c r="AH694" s="294"/>
      <c r="AI694" s="294"/>
      <c r="AJ694" s="294"/>
      <c r="AK694" s="294"/>
      <c r="AL694" s="294"/>
      <c r="AM694" s="294"/>
      <c r="AN694" s="294"/>
      <c r="AO694" s="294"/>
      <c r="AP694" s="294"/>
      <c r="AQ694" s="294"/>
      <c r="AR694" s="294"/>
      <c r="AS694" s="294"/>
      <c r="AT694" s="294"/>
      <c r="AU694" s="294"/>
      <c r="AV694" s="294"/>
      <c r="AW694" s="294"/>
      <c r="AX694" s="294"/>
      <c r="AY694" s="294"/>
      <c r="AZ694" s="294"/>
      <c r="BA694" s="294"/>
      <c r="BB694" s="294"/>
      <c r="BC694" s="294"/>
      <c r="BD694" s="294"/>
      <c r="BE694" s="294"/>
      <c r="BF694" s="294"/>
      <c r="BG694" s="294"/>
      <c r="BH694" s="294"/>
      <c r="BI694" s="294"/>
      <c r="BJ694" s="294"/>
      <c r="BK694" s="294"/>
      <c r="BL694" s="294"/>
      <c r="BM694" s="294"/>
      <c r="BN694" s="294"/>
      <c r="BO694" s="294"/>
    </row>
    <row r="695" hidden="1" outlineLevel="1">
      <c r="A695" s="294"/>
      <c r="B695" s="333"/>
      <c r="D695" s="134"/>
      <c r="E695" s="294"/>
      <c r="F695" s="307"/>
      <c r="G695" s="307"/>
      <c r="H695" s="285"/>
      <c r="I695" s="294"/>
      <c r="J695" s="294"/>
      <c r="N695" s="294"/>
      <c r="O695" s="294"/>
      <c r="P695" s="294"/>
      <c r="Q695" s="294"/>
      <c r="R695" s="294"/>
      <c r="S695" s="294"/>
      <c r="T695" s="294"/>
      <c r="U695" s="294"/>
      <c r="V695" s="294"/>
      <c r="W695" s="294"/>
      <c r="X695" s="294"/>
      <c r="Y695" s="294"/>
      <c r="Z695" s="294"/>
      <c r="AA695" s="294"/>
      <c r="AB695" s="294"/>
      <c r="AC695" s="294"/>
      <c r="AD695" s="294"/>
      <c r="AE695" s="294"/>
      <c r="AF695" s="294"/>
      <c r="AG695" s="294"/>
      <c r="AH695" s="294"/>
      <c r="AI695" s="294"/>
      <c r="AJ695" s="294"/>
      <c r="AK695" s="294"/>
      <c r="AL695" s="294"/>
      <c r="AM695" s="294"/>
      <c r="AN695" s="294"/>
      <c r="AO695" s="294"/>
      <c r="AP695" s="294"/>
      <c r="AQ695" s="294"/>
      <c r="AR695" s="294"/>
      <c r="AS695" s="294"/>
      <c r="AT695" s="294"/>
      <c r="AU695" s="294"/>
      <c r="AV695" s="294"/>
      <c r="AW695" s="294"/>
      <c r="AX695" s="294"/>
      <c r="AY695" s="294"/>
      <c r="AZ695" s="294"/>
      <c r="BA695" s="294"/>
      <c r="BB695" s="294"/>
      <c r="BC695" s="294"/>
      <c r="BD695" s="294"/>
      <c r="BE695" s="294"/>
      <c r="BF695" s="294"/>
      <c r="BG695" s="294"/>
      <c r="BH695" s="294"/>
      <c r="BI695" s="294"/>
      <c r="BJ695" s="294"/>
      <c r="BK695" s="294"/>
      <c r="BL695" s="294"/>
      <c r="BM695" s="294"/>
      <c r="BN695" s="294"/>
      <c r="BO695" s="294"/>
    </row>
    <row r="696" hidden="1" outlineLevel="1">
      <c r="A696" s="294"/>
      <c r="B696" s="333"/>
      <c r="D696" s="134"/>
      <c r="E696" s="294"/>
      <c r="F696" s="307"/>
      <c r="G696" s="307"/>
      <c r="H696" s="285"/>
      <c r="I696" s="294"/>
      <c r="J696" s="294"/>
      <c r="N696" s="294"/>
      <c r="O696" s="294"/>
      <c r="P696" s="294"/>
      <c r="Q696" s="294"/>
      <c r="R696" s="294"/>
      <c r="S696" s="294"/>
      <c r="T696" s="294"/>
      <c r="U696" s="294"/>
      <c r="V696" s="294"/>
      <c r="W696" s="294"/>
      <c r="X696" s="294"/>
      <c r="Y696" s="294"/>
      <c r="Z696" s="294"/>
      <c r="AA696" s="294"/>
      <c r="AB696" s="294"/>
      <c r="AC696" s="294"/>
      <c r="AD696" s="294"/>
      <c r="AE696" s="294"/>
      <c r="AF696" s="294"/>
      <c r="AG696" s="294"/>
      <c r="AH696" s="294"/>
      <c r="AI696" s="294"/>
      <c r="AJ696" s="294"/>
      <c r="AK696" s="294"/>
      <c r="AL696" s="294"/>
      <c r="AM696" s="294"/>
      <c r="AN696" s="294"/>
      <c r="AO696" s="294"/>
      <c r="AP696" s="294"/>
      <c r="AQ696" s="294"/>
      <c r="AR696" s="294"/>
      <c r="AS696" s="294"/>
      <c r="AT696" s="294"/>
      <c r="AU696" s="294"/>
      <c r="AV696" s="294"/>
      <c r="AW696" s="294"/>
      <c r="AX696" s="294"/>
      <c r="AY696" s="294"/>
      <c r="AZ696" s="294"/>
      <c r="BA696" s="294"/>
      <c r="BB696" s="294"/>
      <c r="BC696" s="294"/>
      <c r="BD696" s="294"/>
      <c r="BE696" s="294"/>
      <c r="BF696" s="294"/>
      <c r="BG696" s="294"/>
      <c r="BH696" s="294"/>
      <c r="BI696" s="294"/>
      <c r="BJ696" s="294"/>
      <c r="BK696" s="294"/>
      <c r="BL696" s="294"/>
      <c r="BM696" s="294"/>
      <c r="BN696" s="294"/>
      <c r="BO696" s="294"/>
    </row>
    <row r="697" hidden="1" outlineLevel="1">
      <c r="A697" s="294"/>
      <c r="B697" s="333"/>
      <c r="D697" s="134"/>
      <c r="E697" s="294"/>
      <c r="F697" s="307"/>
      <c r="G697" s="307"/>
      <c r="H697" s="285"/>
      <c r="I697" s="294"/>
      <c r="J697" s="294"/>
      <c r="N697" s="294"/>
      <c r="O697" s="294"/>
      <c r="P697" s="294"/>
      <c r="Q697" s="294"/>
      <c r="R697" s="294"/>
      <c r="S697" s="294"/>
      <c r="T697" s="294"/>
      <c r="U697" s="294"/>
      <c r="V697" s="294"/>
      <c r="W697" s="294"/>
      <c r="X697" s="294"/>
      <c r="Y697" s="294"/>
      <c r="Z697" s="294"/>
      <c r="AA697" s="294"/>
      <c r="AB697" s="294"/>
      <c r="AC697" s="294"/>
      <c r="AD697" s="294"/>
      <c r="AE697" s="294"/>
      <c r="AF697" s="294"/>
      <c r="AG697" s="294"/>
      <c r="AH697" s="294"/>
      <c r="AI697" s="294"/>
      <c r="AJ697" s="294"/>
      <c r="AK697" s="294"/>
      <c r="AL697" s="294"/>
      <c r="AM697" s="294"/>
      <c r="AN697" s="294"/>
      <c r="AO697" s="294"/>
      <c r="AP697" s="294"/>
      <c r="AQ697" s="294"/>
      <c r="AR697" s="294"/>
      <c r="AS697" s="294"/>
      <c r="AT697" s="294"/>
      <c r="AU697" s="294"/>
      <c r="AV697" s="294"/>
      <c r="AW697" s="294"/>
      <c r="AX697" s="294"/>
      <c r="AY697" s="294"/>
      <c r="AZ697" s="294"/>
      <c r="BA697" s="294"/>
      <c r="BB697" s="294"/>
      <c r="BC697" s="294"/>
      <c r="BD697" s="294"/>
      <c r="BE697" s="294"/>
      <c r="BF697" s="294"/>
      <c r="BG697" s="294"/>
      <c r="BH697" s="294"/>
      <c r="BI697" s="294"/>
      <c r="BJ697" s="294"/>
      <c r="BK697" s="294"/>
      <c r="BL697" s="294"/>
      <c r="BM697" s="294"/>
      <c r="BN697" s="294"/>
      <c r="BO697" s="294"/>
    </row>
    <row r="698" hidden="1" outlineLevel="1">
      <c r="A698" s="294"/>
      <c r="B698" s="333"/>
      <c r="D698" s="134"/>
      <c r="E698" s="294"/>
      <c r="F698" s="307"/>
      <c r="G698" s="307"/>
      <c r="H698" s="285"/>
      <c r="I698" s="294"/>
      <c r="J698" s="294"/>
      <c r="N698" s="294"/>
      <c r="O698" s="294"/>
      <c r="P698" s="294"/>
      <c r="Q698" s="294"/>
      <c r="R698" s="294"/>
      <c r="S698" s="294"/>
      <c r="T698" s="294"/>
      <c r="U698" s="294"/>
      <c r="V698" s="294"/>
      <c r="W698" s="294"/>
      <c r="X698" s="294"/>
      <c r="Y698" s="294"/>
      <c r="Z698" s="294"/>
      <c r="AA698" s="294"/>
      <c r="AB698" s="294"/>
      <c r="AC698" s="294"/>
      <c r="AD698" s="294"/>
      <c r="AE698" s="294"/>
      <c r="AF698" s="294"/>
      <c r="AG698" s="294"/>
      <c r="AH698" s="294"/>
      <c r="AI698" s="294"/>
      <c r="AJ698" s="294"/>
      <c r="AK698" s="294"/>
      <c r="AL698" s="294"/>
      <c r="AM698" s="294"/>
      <c r="AN698" s="294"/>
      <c r="AO698" s="294"/>
      <c r="AP698" s="294"/>
      <c r="AQ698" s="294"/>
      <c r="AR698" s="294"/>
      <c r="AS698" s="294"/>
      <c r="AT698" s="294"/>
      <c r="AU698" s="294"/>
      <c r="AV698" s="294"/>
      <c r="AW698" s="294"/>
      <c r="AX698" s="294"/>
      <c r="AY698" s="294"/>
      <c r="AZ698" s="294"/>
      <c r="BA698" s="294"/>
      <c r="BB698" s="294"/>
      <c r="BC698" s="294"/>
      <c r="BD698" s="294"/>
      <c r="BE698" s="294"/>
      <c r="BF698" s="294"/>
      <c r="BG698" s="294"/>
      <c r="BH698" s="294"/>
      <c r="BI698" s="294"/>
      <c r="BJ698" s="294"/>
      <c r="BK698" s="294"/>
      <c r="BL698" s="294"/>
      <c r="BM698" s="294"/>
      <c r="BN698" s="294"/>
      <c r="BO698" s="294"/>
    </row>
    <row r="699" hidden="1" outlineLevel="1">
      <c r="A699" s="294"/>
      <c r="B699" s="333"/>
      <c r="D699" s="134"/>
      <c r="E699" s="294"/>
      <c r="F699" s="307"/>
      <c r="G699" s="307"/>
      <c r="H699" s="285"/>
      <c r="I699" s="294"/>
      <c r="J699" s="294"/>
      <c r="N699" s="294"/>
      <c r="O699" s="294"/>
      <c r="P699" s="294"/>
      <c r="Q699" s="294"/>
      <c r="R699" s="294"/>
      <c r="S699" s="294"/>
      <c r="T699" s="294"/>
      <c r="U699" s="294"/>
      <c r="V699" s="294"/>
      <c r="W699" s="294"/>
      <c r="X699" s="294"/>
      <c r="Y699" s="294"/>
      <c r="Z699" s="294"/>
      <c r="AA699" s="294"/>
      <c r="AB699" s="294"/>
      <c r="AC699" s="294"/>
      <c r="AD699" s="294"/>
      <c r="AE699" s="294"/>
      <c r="AF699" s="294"/>
      <c r="AG699" s="294"/>
      <c r="AH699" s="294"/>
      <c r="AI699" s="294"/>
      <c r="AJ699" s="294"/>
      <c r="AK699" s="294"/>
      <c r="AL699" s="294"/>
      <c r="AM699" s="294"/>
      <c r="AN699" s="294"/>
      <c r="AO699" s="294"/>
      <c r="AP699" s="294"/>
      <c r="AQ699" s="294"/>
      <c r="AR699" s="294"/>
      <c r="AS699" s="294"/>
      <c r="AT699" s="294"/>
      <c r="AU699" s="294"/>
      <c r="AV699" s="294"/>
      <c r="AW699" s="294"/>
      <c r="AX699" s="294"/>
      <c r="AY699" s="294"/>
      <c r="AZ699" s="294"/>
      <c r="BA699" s="294"/>
      <c r="BB699" s="294"/>
      <c r="BC699" s="294"/>
      <c r="BD699" s="294"/>
      <c r="BE699" s="294"/>
      <c r="BF699" s="294"/>
      <c r="BG699" s="294"/>
      <c r="BH699" s="294"/>
      <c r="BI699" s="294"/>
      <c r="BJ699" s="294"/>
      <c r="BK699" s="294"/>
      <c r="BL699" s="294"/>
      <c r="BM699" s="294"/>
      <c r="BN699" s="294"/>
      <c r="BO699" s="294"/>
    </row>
    <row r="700" hidden="1" outlineLevel="1">
      <c r="A700" s="294"/>
      <c r="B700" s="333"/>
      <c r="D700" s="134"/>
      <c r="E700" s="294"/>
      <c r="F700" s="307"/>
      <c r="G700" s="307"/>
      <c r="H700" s="285"/>
      <c r="I700" s="294"/>
      <c r="J700" s="294"/>
      <c r="N700" s="294"/>
      <c r="O700" s="294"/>
      <c r="P700" s="294"/>
      <c r="Q700" s="294"/>
      <c r="R700" s="294"/>
      <c r="S700" s="294"/>
      <c r="T700" s="294"/>
      <c r="U700" s="294"/>
      <c r="V700" s="294"/>
      <c r="W700" s="294"/>
      <c r="X700" s="294"/>
      <c r="Y700" s="294"/>
      <c r="Z700" s="294"/>
      <c r="AA700" s="294"/>
      <c r="AB700" s="294"/>
      <c r="AC700" s="294"/>
      <c r="AD700" s="294"/>
      <c r="AE700" s="294"/>
      <c r="AF700" s="294"/>
      <c r="AG700" s="294"/>
      <c r="AH700" s="294"/>
      <c r="AI700" s="294"/>
      <c r="AJ700" s="294"/>
      <c r="AK700" s="294"/>
      <c r="AL700" s="294"/>
      <c r="AM700" s="294"/>
      <c r="AN700" s="294"/>
      <c r="AO700" s="294"/>
      <c r="AP700" s="294"/>
      <c r="AQ700" s="294"/>
      <c r="AR700" s="294"/>
      <c r="AS700" s="294"/>
      <c r="AT700" s="294"/>
      <c r="AU700" s="294"/>
      <c r="AV700" s="294"/>
      <c r="AW700" s="294"/>
      <c r="AX700" s="294"/>
      <c r="AY700" s="294"/>
      <c r="AZ700" s="294"/>
      <c r="BA700" s="294"/>
      <c r="BB700" s="294"/>
      <c r="BC700" s="294"/>
      <c r="BD700" s="294"/>
      <c r="BE700" s="294"/>
      <c r="BF700" s="294"/>
      <c r="BG700" s="294"/>
      <c r="BH700" s="294"/>
      <c r="BI700" s="294"/>
      <c r="BJ700" s="294"/>
      <c r="BK700" s="294"/>
      <c r="BL700" s="294"/>
      <c r="BM700" s="294"/>
      <c r="BN700" s="294"/>
      <c r="BO700" s="294"/>
    </row>
    <row r="701" hidden="1" outlineLevel="1">
      <c r="A701" s="294"/>
      <c r="B701" s="333"/>
      <c r="D701" s="134"/>
      <c r="E701" s="294"/>
      <c r="F701" s="307"/>
      <c r="G701" s="307"/>
      <c r="H701" s="285"/>
      <c r="I701" s="294"/>
      <c r="J701" s="294"/>
      <c r="N701" s="294"/>
      <c r="O701" s="294"/>
      <c r="P701" s="294"/>
      <c r="Q701" s="294"/>
      <c r="R701" s="294"/>
      <c r="S701" s="294"/>
      <c r="T701" s="294"/>
      <c r="U701" s="294"/>
      <c r="V701" s="294"/>
      <c r="W701" s="294"/>
      <c r="X701" s="294"/>
      <c r="Y701" s="294"/>
      <c r="Z701" s="294"/>
      <c r="AA701" s="294"/>
      <c r="AB701" s="294"/>
      <c r="AC701" s="294"/>
      <c r="AD701" s="294"/>
      <c r="AE701" s="294"/>
      <c r="AF701" s="294"/>
      <c r="AG701" s="294"/>
      <c r="AH701" s="294"/>
      <c r="AI701" s="294"/>
      <c r="AJ701" s="294"/>
      <c r="AK701" s="294"/>
      <c r="AL701" s="294"/>
      <c r="AM701" s="294"/>
      <c r="AN701" s="294"/>
      <c r="AO701" s="294"/>
      <c r="AP701" s="294"/>
      <c r="AQ701" s="294"/>
      <c r="AR701" s="294"/>
      <c r="AS701" s="294"/>
      <c r="AT701" s="294"/>
      <c r="AU701" s="294"/>
      <c r="AV701" s="294"/>
      <c r="AW701" s="294"/>
      <c r="AX701" s="294"/>
      <c r="AY701" s="294"/>
      <c r="AZ701" s="294"/>
      <c r="BA701" s="294"/>
      <c r="BB701" s="294"/>
      <c r="BC701" s="294"/>
      <c r="BD701" s="294"/>
      <c r="BE701" s="294"/>
      <c r="BF701" s="294"/>
      <c r="BG701" s="294"/>
      <c r="BH701" s="294"/>
      <c r="BI701" s="294"/>
      <c r="BJ701" s="294"/>
      <c r="BK701" s="294"/>
      <c r="BL701" s="294"/>
      <c r="BM701" s="294"/>
      <c r="BN701" s="294"/>
      <c r="BO701" s="294"/>
    </row>
    <row r="702" hidden="1" outlineLevel="1">
      <c r="A702" s="294"/>
      <c r="B702" s="333"/>
      <c r="D702" s="134"/>
      <c r="E702" s="294"/>
      <c r="F702" s="307"/>
      <c r="G702" s="307"/>
      <c r="H702" s="285"/>
      <c r="I702" s="294"/>
      <c r="J702" s="294"/>
      <c r="N702" s="294"/>
      <c r="O702" s="294"/>
      <c r="P702" s="294"/>
      <c r="Q702" s="294"/>
      <c r="R702" s="294"/>
      <c r="S702" s="294"/>
      <c r="T702" s="294"/>
      <c r="U702" s="294"/>
      <c r="V702" s="294"/>
      <c r="W702" s="294"/>
      <c r="X702" s="294"/>
      <c r="Y702" s="294"/>
      <c r="Z702" s="294"/>
      <c r="AA702" s="294"/>
      <c r="AB702" s="294"/>
      <c r="AC702" s="294"/>
      <c r="AD702" s="294"/>
      <c r="AE702" s="294"/>
      <c r="AF702" s="294"/>
      <c r="AG702" s="294"/>
      <c r="AH702" s="294"/>
      <c r="AI702" s="294"/>
      <c r="AJ702" s="294"/>
      <c r="AK702" s="294"/>
      <c r="AL702" s="294"/>
      <c r="AM702" s="294"/>
      <c r="AN702" s="294"/>
      <c r="AO702" s="294"/>
      <c r="AP702" s="294"/>
      <c r="AQ702" s="294"/>
      <c r="AR702" s="294"/>
      <c r="AS702" s="294"/>
      <c r="AT702" s="294"/>
      <c r="AU702" s="294"/>
      <c r="AV702" s="294"/>
      <c r="AW702" s="294"/>
      <c r="AX702" s="294"/>
      <c r="AY702" s="294"/>
      <c r="AZ702" s="294"/>
      <c r="BA702" s="294"/>
      <c r="BB702" s="294"/>
      <c r="BC702" s="294"/>
      <c r="BD702" s="294"/>
      <c r="BE702" s="294"/>
      <c r="BF702" s="294"/>
      <c r="BG702" s="294"/>
      <c r="BH702" s="294"/>
      <c r="BI702" s="294"/>
      <c r="BJ702" s="294"/>
      <c r="BK702" s="294"/>
      <c r="BL702" s="294"/>
      <c r="BM702" s="294"/>
      <c r="BN702" s="294"/>
      <c r="BO702" s="294"/>
    </row>
    <row r="703" hidden="1" outlineLevel="1">
      <c r="A703" s="294"/>
      <c r="B703" s="333"/>
      <c r="D703" s="134"/>
      <c r="E703" s="294"/>
      <c r="F703" s="307"/>
      <c r="G703" s="307"/>
      <c r="H703" s="285"/>
      <c r="I703" s="294"/>
      <c r="J703" s="294"/>
      <c r="N703" s="294"/>
      <c r="O703" s="294"/>
      <c r="P703" s="294"/>
      <c r="Q703" s="294"/>
      <c r="R703" s="294"/>
      <c r="S703" s="294"/>
      <c r="T703" s="294"/>
      <c r="U703" s="294"/>
      <c r="V703" s="294"/>
      <c r="W703" s="294"/>
      <c r="X703" s="294"/>
      <c r="Y703" s="294"/>
      <c r="Z703" s="294"/>
      <c r="AA703" s="294"/>
      <c r="AB703" s="294"/>
      <c r="AC703" s="294"/>
      <c r="AD703" s="294"/>
      <c r="AE703" s="294"/>
      <c r="AF703" s="294"/>
      <c r="AG703" s="294"/>
      <c r="AH703" s="294"/>
      <c r="AI703" s="294"/>
      <c r="AJ703" s="294"/>
      <c r="AK703" s="294"/>
      <c r="AL703" s="294"/>
      <c r="AM703" s="294"/>
      <c r="AN703" s="294"/>
      <c r="AO703" s="294"/>
      <c r="AP703" s="294"/>
      <c r="AQ703" s="294"/>
      <c r="AR703" s="294"/>
      <c r="AS703" s="294"/>
      <c r="AT703" s="294"/>
      <c r="AU703" s="294"/>
      <c r="AV703" s="294"/>
      <c r="AW703" s="294"/>
      <c r="AX703" s="294"/>
      <c r="AY703" s="294"/>
      <c r="AZ703" s="294"/>
      <c r="BA703" s="294"/>
      <c r="BB703" s="294"/>
      <c r="BC703" s="294"/>
      <c r="BD703" s="294"/>
      <c r="BE703" s="294"/>
      <c r="BF703" s="294"/>
      <c r="BG703" s="294"/>
      <c r="BH703" s="294"/>
      <c r="BI703" s="294"/>
      <c r="BJ703" s="294"/>
      <c r="BK703" s="294"/>
      <c r="BL703" s="294"/>
      <c r="BM703" s="294"/>
      <c r="BN703" s="294"/>
      <c r="BO703" s="294"/>
    </row>
    <row r="704" hidden="1" outlineLevel="1">
      <c r="A704" s="294"/>
      <c r="B704" s="333"/>
      <c r="D704" s="134"/>
      <c r="E704" s="294"/>
      <c r="F704" s="307"/>
      <c r="G704" s="307"/>
      <c r="H704" s="285"/>
      <c r="I704" s="294"/>
      <c r="J704" s="294"/>
      <c r="N704" s="294"/>
      <c r="O704" s="294"/>
      <c r="P704" s="294"/>
      <c r="Q704" s="294"/>
      <c r="R704" s="294"/>
      <c r="S704" s="294"/>
      <c r="T704" s="294"/>
      <c r="U704" s="294"/>
      <c r="V704" s="294"/>
      <c r="W704" s="294"/>
      <c r="X704" s="294"/>
      <c r="Y704" s="294"/>
      <c r="Z704" s="294"/>
      <c r="AA704" s="294"/>
      <c r="AB704" s="294"/>
      <c r="AC704" s="294"/>
      <c r="AD704" s="294"/>
      <c r="AE704" s="294"/>
      <c r="AF704" s="294"/>
      <c r="AG704" s="294"/>
      <c r="AH704" s="294"/>
      <c r="AI704" s="294"/>
      <c r="AJ704" s="294"/>
      <c r="AK704" s="294"/>
      <c r="AL704" s="294"/>
      <c r="AM704" s="294"/>
      <c r="AN704" s="294"/>
      <c r="AO704" s="294"/>
      <c r="AP704" s="294"/>
      <c r="AQ704" s="294"/>
      <c r="AR704" s="294"/>
      <c r="AS704" s="294"/>
      <c r="AT704" s="294"/>
      <c r="AU704" s="294"/>
      <c r="AV704" s="294"/>
      <c r="AW704" s="294"/>
      <c r="AX704" s="294"/>
      <c r="AY704" s="294"/>
      <c r="AZ704" s="294"/>
      <c r="BA704" s="294"/>
      <c r="BB704" s="294"/>
      <c r="BC704" s="294"/>
      <c r="BD704" s="294"/>
      <c r="BE704" s="294"/>
      <c r="BF704" s="294"/>
      <c r="BG704" s="294"/>
      <c r="BH704" s="294"/>
      <c r="BI704" s="294"/>
      <c r="BJ704" s="294"/>
      <c r="BK704" s="294"/>
      <c r="BL704" s="294"/>
      <c r="BM704" s="294"/>
      <c r="BN704" s="294"/>
      <c r="BO704" s="294"/>
    </row>
    <row r="705" hidden="1" outlineLevel="1">
      <c r="A705" s="294"/>
      <c r="B705" s="333"/>
      <c r="D705" s="134"/>
      <c r="E705" s="294"/>
      <c r="F705" s="307"/>
      <c r="G705" s="307"/>
      <c r="H705" s="285"/>
      <c r="I705" s="294"/>
      <c r="J705" s="294"/>
      <c r="N705" s="294"/>
      <c r="O705" s="294"/>
      <c r="P705" s="294"/>
      <c r="Q705" s="294"/>
      <c r="R705" s="294"/>
      <c r="S705" s="294"/>
      <c r="T705" s="294"/>
      <c r="U705" s="294"/>
      <c r="V705" s="294"/>
      <c r="W705" s="294"/>
      <c r="X705" s="294"/>
      <c r="Y705" s="294"/>
      <c r="Z705" s="294"/>
      <c r="AA705" s="294"/>
      <c r="AB705" s="294"/>
      <c r="AC705" s="294"/>
      <c r="AD705" s="294"/>
      <c r="AE705" s="294"/>
      <c r="AF705" s="294"/>
      <c r="AG705" s="294"/>
      <c r="AH705" s="294"/>
      <c r="AI705" s="294"/>
      <c r="AJ705" s="294"/>
      <c r="AK705" s="294"/>
      <c r="AL705" s="294"/>
      <c r="AM705" s="294"/>
      <c r="AN705" s="294"/>
      <c r="AO705" s="294"/>
      <c r="AP705" s="294"/>
      <c r="AQ705" s="294"/>
      <c r="AR705" s="294"/>
      <c r="AS705" s="294"/>
      <c r="AT705" s="294"/>
      <c r="AU705" s="294"/>
      <c r="AV705" s="294"/>
      <c r="AW705" s="294"/>
      <c r="AX705" s="294"/>
      <c r="AY705" s="294"/>
      <c r="AZ705" s="294"/>
      <c r="BA705" s="294"/>
      <c r="BB705" s="294"/>
      <c r="BC705" s="294"/>
      <c r="BD705" s="294"/>
      <c r="BE705" s="294"/>
      <c r="BF705" s="294"/>
      <c r="BG705" s="294"/>
      <c r="BH705" s="294"/>
      <c r="BI705" s="294"/>
      <c r="BJ705" s="294"/>
      <c r="BK705" s="294"/>
      <c r="BL705" s="294"/>
      <c r="BM705" s="294"/>
      <c r="BN705" s="294"/>
      <c r="BO705" s="294"/>
    </row>
    <row r="706" hidden="1" outlineLevel="1">
      <c r="A706" s="294"/>
      <c r="B706" s="333"/>
      <c r="D706" s="134"/>
      <c r="E706" s="294"/>
      <c r="F706" s="307"/>
      <c r="G706" s="307"/>
      <c r="H706" s="285"/>
      <c r="I706" s="294"/>
      <c r="J706" s="294"/>
      <c r="N706" s="294"/>
      <c r="O706" s="294"/>
      <c r="P706" s="294"/>
      <c r="Q706" s="294"/>
      <c r="R706" s="294"/>
      <c r="S706" s="294"/>
      <c r="T706" s="294"/>
      <c r="U706" s="294"/>
      <c r="V706" s="294"/>
      <c r="W706" s="294"/>
      <c r="X706" s="294"/>
      <c r="Y706" s="294"/>
      <c r="Z706" s="294"/>
      <c r="AA706" s="294"/>
      <c r="AB706" s="294"/>
      <c r="AC706" s="294"/>
      <c r="AD706" s="294"/>
      <c r="AE706" s="294"/>
      <c r="AF706" s="294"/>
      <c r="AG706" s="294"/>
      <c r="AH706" s="294"/>
      <c r="AI706" s="294"/>
      <c r="AJ706" s="294"/>
      <c r="AK706" s="294"/>
      <c r="AL706" s="294"/>
      <c r="AM706" s="294"/>
      <c r="AN706" s="294"/>
      <c r="AO706" s="294"/>
      <c r="AP706" s="294"/>
      <c r="AQ706" s="294"/>
      <c r="AR706" s="294"/>
      <c r="AS706" s="294"/>
      <c r="AT706" s="294"/>
      <c r="AU706" s="294"/>
      <c r="AV706" s="294"/>
      <c r="AW706" s="294"/>
      <c r="AX706" s="294"/>
      <c r="AY706" s="294"/>
      <c r="AZ706" s="294"/>
      <c r="BA706" s="294"/>
      <c r="BB706" s="294"/>
      <c r="BC706" s="294"/>
      <c r="BD706" s="294"/>
      <c r="BE706" s="294"/>
      <c r="BF706" s="294"/>
      <c r="BG706" s="294"/>
      <c r="BH706" s="294"/>
      <c r="BI706" s="294"/>
      <c r="BJ706" s="294"/>
      <c r="BK706" s="294"/>
      <c r="BL706" s="294"/>
      <c r="BM706" s="294"/>
      <c r="BN706" s="294"/>
      <c r="BO706" s="294"/>
    </row>
    <row r="707" hidden="1" outlineLevel="1">
      <c r="A707" s="294"/>
      <c r="B707" s="333"/>
      <c r="D707" s="134"/>
      <c r="E707" s="294"/>
      <c r="F707" s="307"/>
      <c r="G707" s="307"/>
      <c r="H707" s="285"/>
      <c r="I707" s="294"/>
      <c r="J707" s="294"/>
      <c r="N707" s="294"/>
      <c r="O707" s="294"/>
      <c r="P707" s="294"/>
      <c r="Q707" s="294"/>
      <c r="R707" s="294"/>
      <c r="S707" s="294"/>
      <c r="T707" s="294"/>
      <c r="U707" s="294"/>
      <c r="V707" s="294"/>
      <c r="W707" s="294"/>
      <c r="X707" s="294"/>
      <c r="Y707" s="294"/>
      <c r="Z707" s="294"/>
      <c r="AA707" s="294"/>
      <c r="AB707" s="294"/>
      <c r="AC707" s="294"/>
      <c r="AD707" s="294"/>
      <c r="AE707" s="294"/>
      <c r="AF707" s="294"/>
      <c r="AG707" s="294"/>
      <c r="AH707" s="294"/>
      <c r="AI707" s="294"/>
      <c r="AJ707" s="294"/>
      <c r="AK707" s="294"/>
      <c r="AL707" s="294"/>
      <c r="AM707" s="294"/>
      <c r="AN707" s="294"/>
      <c r="AO707" s="294"/>
      <c r="AP707" s="294"/>
      <c r="AQ707" s="294"/>
      <c r="AR707" s="294"/>
      <c r="AS707" s="294"/>
      <c r="AT707" s="294"/>
      <c r="AU707" s="294"/>
      <c r="AV707" s="294"/>
      <c r="AW707" s="294"/>
      <c r="AX707" s="294"/>
      <c r="AY707" s="294"/>
      <c r="AZ707" s="294"/>
      <c r="BA707" s="294"/>
      <c r="BB707" s="294"/>
      <c r="BC707" s="294"/>
      <c r="BD707" s="294"/>
      <c r="BE707" s="294"/>
      <c r="BF707" s="294"/>
      <c r="BG707" s="294"/>
      <c r="BH707" s="294"/>
      <c r="BI707" s="294"/>
      <c r="BJ707" s="294"/>
      <c r="BK707" s="294"/>
      <c r="BL707" s="294"/>
      <c r="BM707" s="294"/>
      <c r="BN707" s="294"/>
      <c r="BO707" s="294"/>
    </row>
    <row r="708" hidden="1" outlineLevel="1">
      <c r="A708" s="294"/>
      <c r="B708" s="333"/>
      <c r="D708" s="134"/>
      <c r="E708" s="294"/>
      <c r="F708" s="307"/>
      <c r="G708" s="307"/>
      <c r="H708" s="285"/>
      <c r="I708" s="294"/>
      <c r="J708" s="294"/>
      <c r="N708" s="294"/>
      <c r="O708" s="294"/>
      <c r="P708" s="294"/>
      <c r="Q708" s="294"/>
      <c r="R708" s="294"/>
      <c r="S708" s="294"/>
      <c r="T708" s="294"/>
      <c r="U708" s="294"/>
      <c r="V708" s="294"/>
      <c r="W708" s="294"/>
      <c r="X708" s="294"/>
      <c r="Y708" s="294"/>
      <c r="Z708" s="294"/>
      <c r="AA708" s="294"/>
      <c r="AB708" s="294"/>
      <c r="AC708" s="294"/>
      <c r="AD708" s="294"/>
      <c r="AE708" s="294"/>
      <c r="AF708" s="294"/>
      <c r="AG708" s="294"/>
      <c r="AH708" s="294"/>
      <c r="AI708" s="294"/>
      <c r="AJ708" s="294"/>
      <c r="AK708" s="294"/>
      <c r="AL708" s="294"/>
      <c r="AM708" s="294"/>
      <c r="AN708" s="294"/>
      <c r="AO708" s="294"/>
      <c r="AP708" s="294"/>
      <c r="AQ708" s="294"/>
      <c r="AR708" s="294"/>
      <c r="AS708" s="294"/>
      <c r="AT708" s="294"/>
      <c r="AU708" s="294"/>
      <c r="AV708" s="294"/>
      <c r="AW708" s="294"/>
      <c r="AX708" s="294"/>
      <c r="AY708" s="294"/>
      <c r="AZ708" s="294"/>
      <c r="BA708" s="294"/>
      <c r="BB708" s="294"/>
      <c r="BC708" s="294"/>
      <c r="BD708" s="294"/>
      <c r="BE708" s="294"/>
      <c r="BF708" s="294"/>
      <c r="BG708" s="294"/>
      <c r="BH708" s="294"/>
      <c r="BI708" s="294"/>
      <c r="BJ708" s="294"/>
      <c r="BK708" s="294"/>
      <c r="BL708" s="294"/>
      <c r="BM708" s="294"/>
      <c r="BN708" s="294"/>
      <c r="BO708" s="294"/>
    </row>
    <row r="709" hidden="1" outlineLevel="1">
      <c r="A709" s="294"/>
      <c r="B709" s="333"/>
      <c r="D709" s="134"/>
      <c r="E709" s="294"/>
      <c r="F709" s="307"/>
      <c r="G709" s="307"/>
      <c r="H709" s="285"/>
      <c r="I709" s="294"/>
      <c r="J709" s="294"/>
      <c r="N709" s="294"/>
      <c r="O709" s="294"/>
      <c r="P709" s="294"/>
      <c r="Q709" s="294"/>
      <c r="R709" s="294"/>
      <c r="S709" s="294"/>
      <c r="T709" s="294"/>
      <c r="U709" s="294"/>
      <c r="V709" s="294"/>
      <c r="W709" s="294"/>
      <c r="X709" s="294"/>
      <c r="Y709" s="294"/>
      <c r="Z709" s="294"/>
      <c r="AA709" s="294"/>
      <c r="AB709" s="294"/>
      <c r="AC709" s="294"/>
      <c r="AD709" s="294"/>
      <c r="AE709" s="294"/>
      <c r="AF709" s="294"/>
      <c r="AG709" s="294"/>
      <c r="AH709" s="294"/>
      <c r="AI709" s="294"/>
      <c r="AJ709" s="294"/>
      <c r="AK709" s="294"/>
      <c r="AL709" s="294"/>
      <c r="AM709" s="294"/>
      <c r="AN709" s="294"/>
      <c r="AO709" s="294"/>
      <c r="AP709" s="294"/>
      <c r="AQ709" s="294"/>
      <c r="AR709" s="294"/>
      <c r="AS709" s="294"/>
      <c r="AT709" s="294"/>
      <c r="AU709" s="294"/>
      <c r="AV709" s="294"/>
      <c r="AW709" s="294"/>
      <c r="AX709" s="294"/>
      <c r="AY709" s="294"/>
      <c r="AZ709" s="294"/>
      <c r="BA709" s="294"/>
      <c r="BB709" s="294"/>
      <c r="BC709" s="294"/>
      <c r="BD709" s="294"/>
      <c r="BE709" s="294"/>
      <c r="BF709" s="294"/>
      <c r="BG709" s="294"/>
      <c r="BH709" s="294"/>
      <c r="BI709" s="294"/>
      <c r="BJ709" s="294"/>
      <c r="BK709" s="294"/>
      <c r="BL709" s="294"/>
      <c r="BM709" s="294"/>
      <c r="BN709" s="294"/>
      <c r="BO709" s="294"/>
    </row>
    <row r="710" hidden="1" outlineLevel="1">
      <c r="A710" s="294"/>
      <c r="B710" s="333"/>
      <c r="D710" s="134"/>
      <c r="E710" s="294"/>
      <c r="F710" s="307"/>
      <c r="G710" s="307"/>
      <c r="H710" s="285"/>
      <c r="I710" s="294"/>
      <c r="J710" s="294"/>
      <c r="N710" s="294"/>
      <c r="O710" s="294"/>
      <c r="P710" s="294"/>
      <c r="Q710" s="294"/>
      <c r="R710" s="294"/>
      <c r="S710" s="294"/>
      <c r="T710" s="294"/>
      <c r="U710" s="294"/>
      <c r="V710" s="294"/>
      <c r="W710" s="294"/>
      <c r="X710" s="294"/>
      <c r="Y710" s="294"/>
      <c r="Z710" s="294"/>
      <c r="AA710" s="294"/>
      <c r="AB710" s="294"/>
      <c r="AC710" s="294"/>
      <c r="AD710" s="294"/>
      <c r="AE710" s="294"/>
      <c r="AF710" s="294"/>
      <c r="AG710" s="294"/>
      <c r="AH710" s="294"/>
      <c r="AI710" s="294"/>
      <c r="AJ710" s="294"/>
      <c r="AK710" s="294"/>
      <c r="AL710" s="294"/>
      <c r="AM710" s="294"/>
      <c r="AN710" s="294"/>
      <c r="AO710" s="294"/>
      <c r="AP710" s="294"/>
      <c r="AQ710" s="294"/>
      <c r="AR710" s="294"/>
      <c r="AS710" s="294"/>
      <c r="AT710" s="294"/>
      <c r="AU710" s="294"/>
      <c r="AV710" s="294"/>
      <c r="AW710" s="294"/>
      <c r="AX710" s="294"/>
      <c r="AY710" s="294"/>
      <c r="AZ710" s="294"/>
      <c r="BA710" s="294"/>
      <c r="BB710" s="294"/>
      <c r="BC710" s="294"/>
      <c r="BD710" s="294"/>
      <c r="BE710" s="294"/>
      <c r="BF710" s="294"/>
      <c r="BG710" s="294"/>
      <c r="BH710" s="294"/>
      <c r="BI710" s="294"/>
      <c r="BJ710" s="294"/>
      <c r="BK710" s="294"/>
      <c r="BL710" s="294"/>
      <c r="BM710" s="294"/>
      <c r="BN710" s="294"/>
      <c r="BO710" s="294"/>
    </row>
    <row r="711" hidden="1" outlineLevel="1">
      <c r="A711" s="294"/>
      <c r="B711" s="333"/>
      <c r="D711" s="134"/>
      <c r="E711" s="294"/>
      <c r="F711" s="307"/>
      <c r="G711" s="307"/>
      <c r="H711" s="285"/>
      <c r="I711" s="294"/>
      <c r="J711" s="294"/>
      <c r="N711" s="294"/>
      <c r="O711" s="294"/>
      <c r="P711" s="294"/>
      <c r="Q711" s="294"/>
      <c r="R711" s="294"/>
      <c r="S711" s="294"/>
      <c r="T711" s="294"/>
      <c r="U711" s="294"/>
      <c r="V711" s="294"/>
      <c r="W711" s="294"/>
      <c r="X711" s="294"/>
      <c r="Y711" s="294"/>
      <c r="Z711" s="294"/>
      <c r="AA711" s="294"/>
      <c r="AB711" s="294"/>
      <c r="AC711" s="294"/>
      <c r="AD711" s="294"/>
      <c r="AE711" s="294"/>
      <c r="AF711" s="294"/>
      <c r="AG711" s="294"/>
      <c r="AH711" s="294"/>
      <c r="AI711" s="294"/>
      <c r="AJ711" s="294"/>
      <c r="AK711" s="294"/>
      <c r="AL711" s="294"/>
      <c r="AM711" s="294"/>
      <c r="AN711" s="294"/>
      <c r="AO711" s="294"/>
      <c r="AP711" s="294"/>
      <c r="AQ711" s="294"/>
      <c r="AR711" s="294"/>
      <c r="AS711" s="294"/>
      <c r="AT711" s="294"/>
      <c r="AU711" s="294"/>
      <c r="AV711" s="294"/>
      <c r="AW711" s="294"/>
      <c r="AX711" s="294"/>
      <c r="AY711" s="294"/>
      <c r="AZ711" s="294"/>
      <c r="BA711" s="294"/>
      <c r="BB711" s="294"/>
      <c r="BC711" s="294"/>
      <c r="BD711" s="294"/>
      <c r="BE711" s="294"/>
      <c r="BF711" s="294"/>
      <c r="BG711" s="294"/>
      <c r="BH711" s="294"/>
      <c r="BI711" s="294"/>
      <c r="BJ711" s="294"/>
      <c r="BK711" s="294"/>
      <c r="BL711" s="294"/>
      <c r="BM711" s="294"/>
      <c r="BN711" s="294"/>
      <c r="BO711" s="294"/>
    </row>
    <row r="712" hidden="1" outlineLevel="1">
      <c r="A712" s="294"/>
      <c r="B712" s="333"/>
      <c r="D712" s="134"/>
      <c r="E712" s="294"/>
      <c r="F712" s="307"/>
      <c r="G712" s="307"/>
      <c r="H712" s="285"/>
      <c r="I712" s="294"/>
      <c r="J712" s="294"/>
      <c r="N712" s="294"/>
      <c r="O712" s="294"/>
      <c r="P712" s="294"/>
      <c r="Q712" s="294"/>
      <c r="R712" s="294"/>
      <c r="S712" s="294"/>
      <c r="T712" s="294"/>
      <c r="U712" s="294"/>
      <c r="V712" s="294"/>
      <c r="W712" s="294"/>
      <c r="X712" s="294"/>
      <c r="Y712" s="294"/>
      <c r="Z712" s="294"/>
      <c r="AA712" s="294"/>
      <c r="AB712" s="294"/>
      <c r="AC712" s="294"/>
      <c r="AD712" s="294"/>
      <c r="AE712" s="294"/>
      <c r="AF712" s="294"/>
      <c r="AG712" s="294"/>
      <c r="AH712" s="294"/>
      <c r="AI712" s="294"/>
      <c r="AJ712" s="294"/>
      <c r="AK712" s="294"/>
      <c r="AL712" s="294"/>
      <c r="AM712" s="294"/>
      <c r="AN712" s="294"/>
      <c r="AO712" s="294"/>
      <c r="AP712" s="294"/>
      <c r="AQ712" s="294"/>
      <c r="AR712" s="294"/>
      <c r="AS712" s="294"/>
      <c r="AT712" s="294"/>
      <c r="AU712" s="294"/>
      <c r="AV712" s="294"/>
      <c r="AW712" s="294"/>
      <c r="AX712" s="294"/>
      <c r="AY712" s="294"/>
      <c r="AZ712" s="294"/>
      <c r="BA712" s="294"/>
      <c r="BB712" s="294"/>
      <c r="BC712" s="294"/>
      <c r="BD712" s="294"/>
      <c r="BE712" s="294"/>
      <c r="BF712" s="294"/>
      <c r="BG712" s="294"/>
      <c r="BH712" s="294"/>
      <c r="BI712" s="294"/>
      <c r="BJ712" s="294"/>
      <c r="BK712" s="294"/>
      <c r="BL712" s="294"/>
      <c r="BM712" s="294"/>
      <c r="BN712" s="294"/>
      <c r="BO712" s="294"/>
    </row>
    <row r="713" hidden="1" outlineLevel="1">
      <c r="A713" s="294"/>
      <c r="B713" s="333"/>
      <c r="D713" s="134"/>
      <c r="E713" s="294"/>
      <c r="F713" s="307"/>
      <c r="G713" s="307"/>
      <c r="H713" s="285"/>
      <c r="I713" s="294"/>
      <c r="J713" s="294"/>
      <c r="N713" s="294"/>
      <c r="O713" s="294"/>
      <c r="P713" s="294"/>
      <c r="Q713" s="294"/>
      <c r="R713" s="294"/>
      <c r="S713" s="294"/>
      <c r="T713" s="294"/>
      <c r="U713" s="294"/>
      <c r="V713" s="294"/>
      <c r="W713" s="294"/>
      <c r="X713" s="294"/>
      <c r="Y713" s="294"/>
      <c r="Z713" s="294"/>
      <c r="AA713" s="294"/>
      <c r="AB713" s="294"/>
      <c r="AC713" s="294"/>
      <c r="AD713" s="294"/>
      <c r="AE713" s="294"/>
      <c r="AF713" s="294"/>
      <c r="AG713" s="294"/>
      <c r="AH713" s="294"/>
      <c r="AI713" s="294"/>
      <c r="AJ713" s="294"/>
      <c r="AK713" s="294"/>
      <c r="AL713" s="294"/>
      <c r="AM713" s="294"/>
      <c r="AN713" s="294"/>
      <c r="AO713" s="294"/>
      <c r="AP713" s="294"/>
      <c r="AQ713" s="294"/>
      <c r="AR713" s="294"/>
      <c r="AS713" s="294"/>
      <c r="AT713" s="294"/>
      <c r="AU713" s="294"/>
      <c r="AV713" s="294"/>
      <c r="AW713" s="294"/>
      <c r="AX713" s="294"/>
      <c r="AY713" s="294"/>
      <c r="AZ713" s="294"/>
      <c r="BA713" s="294"/>
      <c r="BB713" s="294"/>
      <c r="BC713" s="294"/>
      <c r="BD713" s="294"/>
      <c r="BE713" s="294"/>
      <c r="BF713" s="294"/>
      <c r="BG713" s="294"/>
      <c r="BH713" s="294"/>
      <c r="BI713" s="294"/>
      <c r="BJ713" s="294"/>
      <c r="BK713" s="294"/>
      <c r="BL713" s="294"/>
      <c r="BM713" s="294"/>
      <c r="BN713" s="294"/>
      <c r="BO713" s="294"/>
    </row>
    <row r="714" hidden="1" outlineLevel="1">
      <c r="A714" s="294"/>
      <c r="B714" s="333"/>
      <c r="D714" s="134"/>
      <c r="E714" s="294"/>
      <c r="F714" s="307"/>
      <c r="G714" s="307"/>
      <c r="H714" s="285"/>
      <c r="I714" s="294"/>
      <c r="J714" s="294"/>
      <c r="N714" s="294"/>
      <c r="O714" s="294"/>
      <c r="P714" s="294"/>
      <c r="Q714" s="294"/>
      <c r="R714" s="294"/>
      <c r="S714" s="294"/>
      <c r="T714" s="294"/>
      <c r="U714" s="294"/>
      <c r="V714" s="294"/>
      <c r="W714" s="294"/>
      <c r="X714" s="294"/>
      <c r="Y714" s="294"/>
      <c r="Z714" s="294"/>
      <c r="AA714" s="294"/>
      <c r="AB714" s="294"/>
      <c r="AC714" s="294"/>
      <c r="AD714" s="294"/>
      <c r="AE714" s="294"/>
      <c r="AF714" s="294"/>
      <c r="AG714" s="294"/>
      <c r="AH714" s="294"/>
      <c r="AI714" s="294"/>
      <c r="AJ714" s="294"/>
      <c r="AK714" s="294"/>
      <c r="AL714" s="294"/>
      <c r="AM714" s="294"/>
      <c r="AN714" s="294"/>
      <c r="AO714" s="294"/>
      <c r="AP714" s="294"/>
      <c r="AQ714" s="294"/>
      <c r="AR714" s="294"/>
      <c r="AS714" s="294"/>
      <c r="AT714" s="294"/>
      <c r="AU714" s="294"/>
      <c r="AV714" s="294"/>
      <c r="AW714" s="294"/>
      <c r="AX714" s="294"/>
      <c r="AY714" s="294"/>
      <c r="AZ714" s="294"/>
      <c r="BA714" s="294"/>
      <c r="BB714" s="294"/>
      <c r="BC714" s="294"/>
      <c r="BD714" s="294"/>
      <c r="BE714" s="294"/>
      <c r="BF714" s="294"/>
      <c r="BG714" s="294"/>
      <c r="BH714" s="294"/>
      <c r="BI714" s="294"/>
      <c r="BJ714" s="294"/>
      <c r="BK714" s="294"/>
      <c r="BL714" s="294"/>
      <c r="BM714" s="294"/>
      <c r="BN714" s="294"/>
      <c r="BO714" s="294"/>
    </row>
    <row r="715" hidden="1" outlineLevel="1">
      <c r="A715" s="294"/>
      <c r="B715" s="333"/>
      <c r="D715" s="134"/>
      <c r="E715" s="294"/>
      <c r="F715" s="307"/>
      <c r="G715" s="307"/>
      <c r="H715" s="285"/>
      <c r="I715" s="294"/>
      <c r="J715" s="294"/>
      <c r="N715" s="294"/>
      <c r="O715" s="294"/>
      <c r="P715" s="294"/>
      <c r="Q715" s="294"/>
      <c r="R715" s="294"/>
      <c r="S715" s="294"/>
      <c r="T715" s="294"/>
      <c r="U715" s="294"/>
      <c r="V715" s="294"/>
      <c r="W715" s="294"/>
      <c r="X715" s="294"/>
      <c r="Y715" s="294"/>
      <c r="Z715" s="294"/>
      <c r="AA715" s="294"/>
      <c r="AB715" s="294"/>
      <c r="AC715" s="294"/>
      <c r="AD715" s="294"/>
      <c r="AE715" s="294"/>
      <c r="AF715" s="294"/>
      <c r="AG715" s="294"/>
      <c r="AH715" s="294"/>
      <c r="AI715" s="294"/>
      <c r="AJ715" s="294"/>
      <c r="AK715" s="294"/>
      <c r="AL715" s="294"/>
      <c r="AM715" s="294"/>
      <c r="AN715" s="294"/>
      <c r="AO715" s="294"/>
      <c r="AP715" s="294"/>
      <c r="AQ715" s="294"/>
      <c r="AR715" s="294"/>
      <c r="AS715" s="294"/>
      <c r="AT715" s="294"/>
      <c r="AU715" s="294"/>
      <c r="AV715" s="294"/>
      <c r="AW715" s="294"/>
      <c r="AX715" s="294"/>
      <c r="AY715" s="294"/>
      <c r="AZ715" s="294"/>
      <c r="BA715" s="294"/>
      <c r="BB715" s="294"/>
      <c r="BC715" s="294"/>
      <c r="BD715" s="294"/>
      <c r="BE715" s="294"/>
      <c r="BF715" s="294"/>
      <c r="BG715" s="294"/>
      <c r="BH715" s="294"/>
      <c r="BI715" s="294"/>
      <c r="BJ715" s="294"/>
      <c r="BK715" s="294"/>
      <c r="BL715" s="294"/>
      <c r="BM715" s="294"/>
      <c r="BN715" s="294"/>
      <c r="BO715" s="294"/>
    </row>
    <row r="716" hidden="1" outlineLevel="1">
      <c r="A716" s="294"/>
      <c r="B716" s="333"/>
      <c r="D716" s="134"/>
      <c r="E716" s="294"/>
      <c r="F716" s="307"/>
      <c r="G716" s="307"/>
      <c r="H716" s="285"/>
      <c r="I716" s="294"/>
      <c r="J716" s="294"/>
      <c r="N716" s="294"/>
      <c r="O716" s="294"/>
      <c r="P716" s="294"/>
      <c r="Q716" s="294"/>
      <c r="R716" s="294"/>
      <c r="S716" s="294"/>
      <c r="T716" s="294"/>
      <c r="U716" s="294"/>
      <c r="V716" s="294"/>
      <c r="W716" s="294"/>
      <c r="X716" s="294"/>
      <c r="Y716" s="294"/>
      <c r="Z716" s="294"/>
      <c r="AA716" s="294"/>
      <c r="AB716" s="294"/>
      <c r="AC716" s="294"/>
      <c r="AD716" s="294"/>
      <c r="AE716" s="294"/>
      <c r="AF716" s="294"/>
      <c r="AG716" s="294"/>
      <c r="AH716" s="294"/>
      <c r="AI716" s="294"/>
      <c r="AJ716" s="294"/>
      <c r="AK716" s="294"/>
      <c r="AL716" s="294"/>
      <c r="AM716" s="294"/>
      <c r="AN716" s="294"/>
      <c r="AO716" s="294"/>
      <c r="AP716" s="294"/>
      <c r="AQ716" s="294"/>
      <c r="AR716" s="294"/>
      <c r="AS716" s="294"/>
      <c r="AT716" s="294"/>
      <c r="AU716" s="294"/>
      <c r="AV716" s="294"/>
      <c r="AW716" s="294"/>
      <c r="AX716" s="294"/>
      <c r="AY716" s="294"/>
      <c r="AZ716" s="294"/>
      <c r="BA716" s="294"/>
      <c r="BB716" s="294"/>
      <c r="BC716" s="294"/>
      <c r="BD716" s="294"/>
      <c r="BE716" s="294"/>
      <c r="BF716" s="294"/>
      <c r="BG716" s="294"/>
      <c r="BH716" s="294"/>
      <c r="BI716" s="294"/>
      <c r="BJ716" s="294"/>
      <c r="BK716" s="294"/>
      <c r="BL716" s="294"/>
      <c r="BM716" s="294"/>
      <c r="BN716" s="294"/>
      <c r="BO716" s="294"/>
    </row>
    <row r="717" hidden="1" outlineLevel="1">
      <c r="A717" s="294"/>
      <c r="B717" s="333"/>
      <c r="D717" s="134"/>
      <c r="E717" s="294"/>
      <c r="F717" s="307"/>
      <c r="G717" s="307"/>
      <c r="H717" s="285"/>
      <c r="I717" s="294"/>
      <c r="J717" s="294"/>
      <c r="N717" s="294"/>
      <c r="O717" s="294"/>
      <c r="P717" s="294"/>
      <c r="Q717" s="294"/>
      <c r="R717" s="294"/>
      <c r="S717" s="294"/>
      <c r="T717" s="294"/>
      <c r="U717" s="294"/>
      <c r="V717" s="294"/>
      <c r="W717" s="294"/>
      <c r="X717" s="294"/>
      <c r="Y717" s="294"/>
      <c r="Z717" s="294"/>
      <c r="AA717" s="294"/>
      <c r="AB717" s="294"/>
      <c r="AC717" s="294"/>
      <c r="AD717" s="294"/>
      <c r="AE717" s="294"/>
      <c r="AF717" s="294"/>
      <c r="AG717" s="294"/>
      <c r="AH717" s="294"/>
      <c r="AI717" s="294"/>
      <c r="AJ717" s="294"/>
      <c r="AK717" s="294"/>
      <c r="AL717" s="294"/>
      <c r="AM717" s="294"/>
      <c r="AN717" s="294"/>
      <c r="AO717" s="294"/>
      <c r="AP717" s="294"/>
      <c r="AQ717" s="294"/>
      <c r="AR717" s="294"/>
      <c r="AS717" s="294"/>
      <c r="AT717" s="294"/>
      <c r="AU717" s="294"/>
      <c r="AV717" s="294"/>
      <c r="AW717" s="294"/>
      <c r="AX717" s="294"/>
      <c r="AY717" s="294"/>
      <c r="AZ717" s="294"/>
      <c r="BA717" s="294"/>
      <c r="BB717" s="294"/>
      <c r="BC717" s="294"/>
      <c r="BD717" s="294"/>
      <c r="BE717" s="294"/>
      <c r="BF717" s="294"/>
      <c r="BG717" s="294"/>
      <c r="BH717" s="294"/>
      <c r="BI717" s="294"/>
      <c r="BJ717" s="294"/>
      <c r="BK717" s="294"/>
      <c r="BL717" s="294"/>
      <c r="BM717" s="294"/>
      <c r="BN717" s="294"/>
      <c r="BO717" s="294"/>
    </row>
    <row r="718" hidden="1" outlineLevel="1">
      <c r="A718" s="294"/>
      <c r="B718" s="333"/>
      <c r="D718" s="134"/>
      <c r="E718" s="294"/>
      <c r="F718" s="307"/>
      <c r="G718" s="307"/>
      <c r="H718" s="285"/>
      <c r="I718" s="294"/>
      <c r="J718" s="294"/>
      <c r="N718" s="294"/>
      <c r="O718" s="294"/>
      <c r="P718" s="294"/>
      <c r="Q718" s="294"/>
      <c r="R718" s="294"/>
      <c r="S718" s="294"/>
      <c r="T718" s="294"/>
      <c r="U718" s="294"/>
      <c r="V718" s="294"/>
      <c r="W718" s="294"/>
      <c r="X718" s="294"/>
      <c r="Y718" s="294"/>
      <c r="Z718" s="294"/>
      <c r="AA718" s="294"/>
      <c r="AB718" s="294"/>
      <c r="AC718" s="294"/>
      <c r="AD718" s="294"/>
      <c r="AE718" s="294"/>
      <c r="AF718" s="294"/>
      <c r="AG718" s="294"/>
      <c r="AH718" s="294"/>
      <c r="AI718" s="294"/>
      <c r="AJ718" s="294"/>
      <c r="AK718" s="294"/>
      <c r="AL718" s="294"/>
      <c r="AM718" s="294"/>
      <c r="AN718" s="294"/>
      <c r="AO718" s="294"/>
      <c r="AP718" s="294"/>
      <c r="AQ718" s="294"/>
      <c r="AR718" s="294"/>
      <c r="AS718" s="294"/>
      <c r="AT718" s="294"/>
      <c r="AU718" s="294"/>
      <c r="AV718" s="294"/>
      <c r="AW718" s="294"/>
      <c r="AX718" s="294"/>
      <c r="AY718" s="294"/>
      <c r="AZ718" s="294"/>
      <c r="BA718" s="294"/>
      <c r="BB718" s="294"/>
      <c r="BC718" s="294"/>
      <c r="BD718" s="294"/>
      <c r="BE718" s="294"/>
      <c r="BF718" s="294"/>
      <c r="BG718" s="294"/>
      <c r="BH718" s="294"/>
      <c r="BI718" s="294"/>
      <c r="BJ718" s="294"/>
      <c r="BK718" s="294"/>
      <c r="BL718" s="294"/>
      <c r="BM718" s="294"/>
      <c r="BN718" s="294"/>
      <c r="BO718" s="294"/>
    </row>
    <row r="719" hidden="1" outlineLevel="1">
      <c r="A719" s="294"/>
      <c r="B719" s="333"/>
      <c r="D719" s="134"/>
      <c r="E719" s="294"/>
      <c r="F719" s="307"/>
      <c r="G719" s="307"/>
      <c r="H719" s="285"/>
      <c r="I719" s="294"/>
      <c r="J719" s="294"/>
      <c r="N719" s="294"/>
      <c r="O719" s="294"/>
      <c r="P719" s="294"/>
      <c r="Q719" s="294"/>
      <c r="R719" s="294"/>
      <c r="S719" s="294"/>
      <c r="T719" s="294"/>
      <c r="U719" s="294"/>
      <c r="V719" s="294"/>
      <c r="W719" s="294"/>
      <c r="X719" s="294"/>
      <c r="Y719" s="294"/>
      <c r="Z719" s="294"/>
      <c r="AA719" s="294"/>
      <c r="AB719" s="294"/>
      <c r="AC719" s="294"/>
      <c r="AD719" s="294"/>
      <c r="AE719" s="294"/>
      <c r="AF719" s="294"/>
      <c r="AG719" s="294"/>
      <c r="AH719" s="294"/>
      <c r="AI719" s="294"/>
      <c r="AJ719" s="294"/>
      <c r="AK719" s="294"/>
      <c r="AL719" s="294"/>
      <c r="AM719" s="294"/>
      <c r="AN719" s="294"/>
      <c r="AO719" s="294"/>
      <c r="AP719" s="294"/>
      <c r="AQ719" s="294"/>
      <c r="AR719" s="294"/>
      <c r="AS719" s="294"/>
      <c r="AT719" s="294"/>
      <c r="AU719" s="294"/>
      <c r="AV719" s="294"/>
      <c r="AW719" s="294"/>
      <c r="AX719" s="294"/>
      <c r="AY719" s="294"/>
      <c r="AZ719" s="294"/>
      <c r="BA719" s="294"/>
      <c r="BB719" s="294"/>
      <c r="BC719" s="294"/>
      <c r="BD719" s="294"/>
      <c r="BE719" s="294"/>
      <c r="BF719" s="294"/>
      <c r="BG719" s="294"/>
      <c r="BH719" s="294"/>
      <c r="BI719" s="294"/>
      <c r="BJ719" s="294"/>
      <c r="BK719" s="294"/>
      <c r="BL719" s="294"/>
      <c r="BM719" s="294"/>
      <c r="BN719" s="294"/>
      <c r="BO719" s="294"/>
    </row>
    <row r="720" hidden="1" outlineLevel="1">
      <c r="A720" s="294"/>
      <c r="B720" s="333"/>
      <c r="D720" s="134"/>
      <c r="E720" s="294"/>
      <c r="F720" s="307"/>
      <c r="G720" s="307"/>
      <c r="H720" s="285"/>
      <c r="I720" s="294"/>
      <c r="J720" s="294"/>
      <c r="N720" s="294"/>
      <c r="O720" s="294"/>
      <c r="P720" s="294"/>
      <c r="Q720" s="294"/>
      <c r="R720" s="294"/>
      <c r="S720" s="294"/>
      <c r="T720" s="294"/>
      <c r="U720" s="294"/>
      <c r="V720" s="294"/>
      <c r="W720" s="294"/>
      <c r="X720" s="294"/>
      <c r="Y720" s="294"/>
      <c r="Z720" s="294"/>
      <c r="AA720" s="294"/>
      <c r="AB720" s="294"/>
      <c r="AC720" s="294"/>
      <c r="AD720" s="294"/>
      <c r="AE720" s="294"/>
      <c r="AF720" s="294"/>
      <c r="AG720" s="294"/>
      <c r="AH720" s="294"/>
      <c r="AI720" s="294"/>
      <c r="AJ720" s="294"/>
      <c r="AK720" s="294"/>
      <c r="AL720" s="294"/>
      <c r="AM720" s="294"/>
      <c r="AN720" s="294"/>
      <c r="AO720" s="294"/>
      <c r="AP720" s="294"/>
      <c r="AQ720" s="294"/>
      <c r="AR720" s="294"/>
      <c r="AS720" s="294"/>
      <c r="AT720" s="294"/>
      <c r="AU720" s="294"/>
      <c r="AV720" s="294"/>
      <c r="AW720" s="294"/>
      <c r="AX720" s="294"/>
      <c r="AY720" s="294"/>
      <c r="AZ720" s="294"/>
      <c r="BA720" s="294"/>
      <c r="BB720" s="294"/>
      <c r="BC720" s="294"/>
      <c r="BD720" s="294"/>
      <c r="BE720" s="294"/>
      <c r="BF720" s="294"/>
      <c r="BG720" s="294"/>
      <c r="BH720" s="294"/>
      <c r="BI720" s="294"/>
      <c r="BJ720" s="294"/>
      <c r="BK720" s="294"/>
      <c r="BL720" s="294"/>
      <c r="BM720" s="294"/>
      <c r="BN720" s="294"/>
      <c r="BO720" s="294"/>
    </row>
    <row r="721" hidden="1" outlineLevel="1">
      <c r="A721" s="294"/>
      <c r="B721" s="333"/>
      <c r="D721" s="134"/>
      <c r="E721" s="294"/>
      <c r="F721" s="307"/>
      <c r="G721" s="307"/>
      <c r="H721" s="285"/>
      <c r="I721" s="294"/>
      <c r="J721" s="294"/>
      <c r="N721" s="294"/>
      <c r="O721" s="294"/>
      <c r="P721" s="294"/>
      <c r="Q721" s="294"/>
      <c r="R721" s="294"/>
      <c r="S721" s="294"/>
      <c r="T721" s="294"/>
      <c r="U721" s="294"/>
      <c r="V721" s="294"/>
      <c r="W721" s="294"/>
      <c r="X721" s="294"/>
      <c r="Y721" s="294"/>
      <c r="Z721" s="294"/>
      <c r="AA721" s="294"/>
      <c r="AB721" s="294"/>
      <c r="AC721" s="294"/>
      <c r="AD721" s="294"/>
      <c r="AE721" s="294"/>
      <c r="AF721" s="294"/>
      <c r="AG721" s="294"/>
      <c r="AH721" s="294"/>
      <c r="AI721" s="294"/>
      <c r="AJ721" s="294"/>
      <c r="AK721" s="294"/>
      <c r="AL721" s="294"/>
      <c r="AM721" s="294"/>
      <c r="AN721" s="294"/>
      <c r="AO721" s="294"/>
      <c r="AP721" s="294"/>
      <c r="AQ721" s="294"/>
      <c r="AR721" s="294"/>
      <c r="AS721" s="294"/>
      <c r="AT721" s="294"/>
      <c r="AU721" s="294"/>
      <c r="AV721" s="294"/>
      <c r="AW721" s="294"/>
      <c r="AX721" s="294"/>
      <c r="AY721" s="294"/>
      <c r="AZ721" s="294"/>
      <c r="BA721" s="294"/>
      <c r="BB721" s="294"/>
      <c r="BC721" s="294"/>
      <c r="BD721" s="294"/>
      <c r="BE721" s="294"/>
      <c r="BF721" s="294"/>
      <c r="BG721" s="294"/>
      <c r="BH721" s="294"/>
      <c r="BI721" s="294"/>
      <c r="BJ721" s="294"/>
      <c r="BK721" s="294"/>
      <c r="BL721" s="294"/>
      <c r="BM721" s="294"/>
      <c r="BN721" s="294"/>
      <c r="BO721" s="294"/>
    </row>
    <row r="722" hidden="1" outlineLevel="1">
      <c r="A722" s="294"/>
      <c r="B722" s="333"/>
      <c r="D722" s="134"/>
      <c r="E722" s="294"/>
      <c r="F722" s="307"/>
      <c r="G722" s="307"/>
      <c r="H722" s="285"/>
      <c r="I722" s="294"/>
      <c r="J722" s="294"/>
      <c r="N722" s="294"/>
      <c r="O722" s="294"/>
      <c r="P722" s="294"/>
      <c r="Q722" s="294"/>
      <c r="R722" s="294"/>
      <c r="S722" s="294"/>
      <c r="T722" s="294"/>
      <c r="U722" s="294"/>
      <c r="V722" s="294"/>
      <c r="W722" s="294"/>
      <c r="X722" s="294"/>
      <c r="Y722" s="294"/>
      <c r="Z722" s="294"/>
      <c r="AA722" s="294"/>
      <c r="AB722" s="294"/>
      <c r="AC722" s="294"/>
      <c r="AD722" s="294"/>
      <c r="AE722" s="294"/>
      <c r="AF722" s="294"/>
      <c r="AG722" s="294"/>
      <c r="AH722" s="294"/>
      <c r="AI722" s="294"/>
      <c r="AJ722" s="294"/>
      <c r="AK722" s="294"/>
      <c r="AL722" s="294"/>
      <c r="AM722" s="294"/>
      <c r="AN722" s="294"/>
      <c r="AO722" s="294"/>
      <c r="AP722" s="294"/>
      <c r="AQ722" s="294"/>
      <c r="AR722" s="294"/>
      <c r="AS722" s="294"/>
      <c r="AT722" s="294"/>
      <c r="AU722" s="294"/>
      <c r="AV722" s="294"/>
      <c r="AW722" s="294"/>
      <c r="AX722" s="294"/>
      <c r="AY722" s="294"/>
      <c r="AZ722" s="294"/>
      <c r="BA722" s="294"/>
      <c r="BB722" s="294"/>
      <c r="BC722" s="294"/>
      <c r="BD722" s="294"/>
      <c r="BE722" s="294"/>
      <c r="BF722" s="294"/>
      <c r="BG722" s="294"/>
      <c r="BH722" s="294"/>
      <c r="BI722" s="294"/>
      <c r="BJ722" s="294"/>
      <c r="BK722" s="294"/>
      <c r="BL722" s="294"/>
      <c r="BM722" s="294"/>
      <c r="BN722" s="294"/>
      <c r="BO722" s="294"/>
    </row>
    <row r="723" hidden="1" outlineLevel="1">
      <c r="A723" s="294"/>
      <c r="B723" s="333"/>
      <c r="D723" s="134"/>
      <c r="E723" s="294"/>
      <c r="F723" s="307"/>
      <c r="G723" s="307"/>
      <c r="H723" s="285"/>
      <c r="I723" s="294"/>
      <c r="J723" s="294"/>
      <c r="N723" s="294"/>
      <c r="O723" s="294"/>
      <c r="P723" s="294"/>
      <c r="Q723" s="294"/>
      <c r="R723" s="294"/>
      <c r="S723" s="294"/>
      <c r="T723" s="294"/>
      <c r="U723" s="294"/>
      <c r="V723" s="294"/>
      <c r="W723" s="294"/>
      <c r="X723" s="294"/>
      <c r="Y723" s="294"/>
      <c r="Z723" s="294"/>
      <c r="AA723" s="294"/>
      <c r="AB723" s="294"/>
      <c r="AC723" s="294"/>
      <c r="AD723" s="294"/>
      <c r="AE723" s="294"/>
      <c r="AF723" s="294"/>
      <c r="AG723" s="294"/>
      <c r="AH723" s="294"/>
      <c r="AI723" s="294"/>
      <c r="AJ723" s="294"/>
      <c r="AK723" s="294"/>
      <c r="AL723" s="294"/>
      <c r="AM723" s="294"/>
      <c r="AN723" s="294"/>
      <c r="AO723" s="294"/>
      <c r="AP723" s="294"/>
      <c r="AQ723" s="294"/>
      <c r="AR723" s="294"/>
      <c r="AS723" s="294"/>
      <c r="AT723" s="294"/>
      <c r="AU723" s="294"/>
      <c r="AV723" s="294"/>
      <c r="AW723" s="294"/>
      <c r="AX723" s="294"/>
      <c r="AY723" s="294"/>
      <c r="AZ723" s="294"/>
      <c r="BA723" s="294"/>
      <c r="BB723" s="294"/>
      <c r="BC723" s="294"/>
      <c r="BD723" s="294"/>
      <c r="BE723" s="294"/>
      <c r="BF723" s="294"/>
      <c r="BG723" s="294"/>
      <c r="BH723" s="294"/>
      <c r="BI723" s="294"/>
      <c r="BJ723" s="294"/>
      <c r="BK723" s="294"/>
      <c r="BL723" s="294"/>
      <c r="BM723" s="294"/>
      <c r="BN723" s="294"/>
      <c r="BO723" s="294"/>
    </row>
    <row r="724" hidden="1" outlineLevel="1">
      <c r="A724" s="294"/>
      <c r="B724" s="333"/>
      <c r="D724" s="134"/>
      <c r="E724" s="294"/>
      <c r="F724" s="307"/>
      <c r="G724" s="307"/>
      <c r="H724" s="285"/>
      <c r="I724" s="294"/>
      <c r="J724" s="294"/>
      <c r="N724" s="294"/>
      <c r="O724" s="294"/>
      <c r="P724" s="294"/>
      <c r="Q724" s="294"/>
      <c r="R724" s="294"/>
      <c r="S724" s="294"/>
      <c r="T724" s="294"/>
      <c r="U724" s="294"/>
      <c r="V724" s="294"/>
      <c r="W724" s="294"/>
      <c r="X724" s="294"/>
      <c r="Y724" s="294"/>
      <c r="Z724" s="294"/>
      <c r="AA724" s="294"/>
      <c r="AB724" s="294"/>
      <c r="AC724" s="294"/>
      <c r="AD724" s="294"/>
      <c r="AE724" s="294"/>
      <c r="AF724" s="294"/>
      <c r="AG724" s="294"/>
      <c r="AH724" s="294"/>
      <c r="AI724" s="294"/>
      <c r="AJ724" s="294"/>
      <c r="AK724" s="294"/>
      <c r="AL724" s="294"/>
      <c r="AM724" s="294"/>
      <c r="AN724" s="294"/>
      <c r="AO724" s="294"/>
      <c r="AP724" s="294"/>
      <c r="AQ724" s="294"/>
      <c r="AR724" s="294"/>
      <c r="AS724" s="294"/>
      <c r="AT724" s="294"/>
      <c r="AU724" s="294"/>
      <c r="AV724" s="294"/>
      <c r="AW724" s="294"/>
      <c r="AX724" s="294"/>
      <c r="AY724" s="294"/>
      <c r="AZ724" s="294"/>
      <c r="BA724" s="294"/>
      <c r="BB724" s="294"/>
      <c r="BC724" s="294"/>
      <c r="BD724" s="294"/>
      <c r="BE724" s="294"/>
      <c r="BF724" s="294"/>
      <c r="BG724" s="294"/>
      <c r="BH724" s="294"/>
      <c r="BI724" s="294"/>
      <c r="BJ724" s="294"/>
      <c r="BK724" s="294"/>
      <c r="BL724" s="294"/>
      <c r="BM724" s="294"/>
      <c r="BN724" s="294"/>
      <c r="BO724" s="294"/>
    </row>
    <row r="725" hidden="1" outlineLevel="1">
      <c r="A725" s="294"/>
      <c r="B725" s="333"/>
      <c r="D725" s="134"/>
      <c r="E725" s="294"/>
      <c r="F725" s="307"/>
      <c r="G725" s="307"/>
      <c r="H725" s="285"/>
      <c r="I725" s="294"/>
      <c r="J725" s="294"/>
      <c r="N725" s="294"/>
      <c r="O725" s="294"/>
      <c r="P725" s="294"/>
      <c r="Q725" s="294"/>
      <c r="R725" s="294"/>
      <c r="S725" s="294"/>
      <c r="T725" s="294"/>
      <c r="U725" s="294"/>
      <c r="V725" s="294"/>
      <c r="W725" s="294"/>
      <c r="X725" s="294"/>
      <c r="Y725" s="294"/>
      <c r="Z725" s="294"/>
      <c r="AA725" s="294"/>
      <c r="AB725" s="294"/>
      <c r="AC725" s="294"/>
      <c r="AD725" s="294"/>
      <c r="AE725" s="294"/>
      <c r="AF725" s="294"/>
      <c r="AG725" s="294"/>
      <c r="AH725" s="294"/>
      <c r="AI725" s="294"/>
      <c r="AJ725" s="294"/>
      <c r="AK725" s="294"/>
      <c r="AL725" s="294"/>
      <c r="AM725" s="294"/>
      <c r="AN725" s="294"/>
      <c r="AO725" s="294"/>
      <c r="AP725" s="294"/>
      <c r="AQ725" s="294"/>
      <c r="AR725" s="294"/>
      <c r="AS725" s="294"/>
      <c r="AT725" s="294"/>
      <c r="AU725" s="294"/>
      <c r="AV725" s="294"/>
      <c r="AW725" s="294"/>
      <c r="AX725" s="294"/>
      <c r="AY725" s="294"/>
      <c r="AZ725" s="294"/>
      <c r="BA725" s="294"/>
      <c r="BB725" s="294"/>
      <c r="BC725" s="294"/>
      <c r="BD725" s="294"/>
      <c r="BE725" s="294"/>
      <c r="BF725" s="294"/>
      <c r="BG725" s="294"/>
      <c r="BH725" s="294"/>
      <c r="BI725" s="294"/>
      <c r="BJ725" s="294"/>
      <c r="BK725" s="294"/>
      <c r="BL725" s="294"/>
      <c r="BM725" s="294"/>
      <c r="BN725" s="294"/>
      <c r="BO725" s="294"/>
    </row>
    <row r="726" hidden="1" outlineLevel="1">
      <c r="A726" s="294"/>
      <c r="B726" s="333"/>
      <c r="D726" s="134"/>
      <c r="E726" s="294"/>
      <c r="F726" s="307"/>
      <c r="G726" s="307"/>
      <c r="H726" s="285"/>
      <c r="I726" s="294"/>
      <c r="J726" s="294"/>
      <c r="N726" s="294"/>
      <c r="O726" s="294"/>
      <c r="P726" s="294"/>
      <c r="Q726" s="294"/>
      <c r="R726" s="294"/>
      <c r="S726" s="294"/>
      <c r="T726" s="294"/>
      <c r="U726" s="294"/>
      <c r="V726" s="294"/>
      <c r="W726" s="294"/>
      <c r="X726" s="294"/>
      <c r="Y726" s="294"/>
      <c r="Z726" s="294"/>
      <c r="AA726" s="294"/>
      <c r="AB726" s="294"/>
      <c r="AC726" s="294"/>
      <c r="AD726" s="294"/>
      <c r="AE726" s="294"/>
      <c r="AF726" s="294"/>
      <c r="AG726" s="294"/>
      <c r="AH726" s="294"/>
      <c r="AI726" s="294"/>
      <c r="AJ726" s="294"/>
      <c r="AK726" s="294"/>
      <c r="AL726" s="294"/>
      <c r="AM726" s="294"/>
      <c r="AN726" s="294"/>
      <c r="AO726" s="294"/>
      <c r="AP726" s="294"/>
      <c r="AQ726" s="294"/>
      <c r="AR726" s="294"/>
      <c r="AS726" s="294"/>
      <c r="AT726" s="294"/>
      <c r="AU726" s="294"/>
      <c r="AV726" s="294"/>
      <c r="AW726" s="294"/>
      <c r="AX726" s="294"/>
      <c r="AY726" s="294"/>
      <c r="AZ726" s="294"/>
      <c r="BA726" s="294"/>
      <c r="BB726" s="294"/>
      <c r="BC726" s="294"/>
      <c r="BD726" s="294"/>
      <c r="BE726" s="294"/>
      <c r="BF726" s="294"/>
      <c r="BG726" s="294"/>
      <c r="BH726" s="294"/>
      <c r="BI726" s="294"/>
      <c r="BJ726" s="294"/>
      <c r="BK726" s="294"/>
      <c r="BL726" s="294"/>
      <c r="BM726" s="294"/>
      <c r="BN726" s="294"/>
      <c r="BO726" s="294"/>
    </row>
    <row r="727" hidden="1" outlineLevel="1">
      <c r="A727" s="294"/>
      <c r="B727" s="333"/>
      <c r="D727" s="134"/>
      <c r="E727" s="294"/>
      <c r="F727" s="307"/>
      <c r="G727" s="307"/>
      <c r="H727" s="285"/>
      <c r="I727" s="294"/>
      <c r="J727" s="294"/>
      <c r="N727" s="294"/>
      <c r="O727" s="294"/>
      <c r="P727" s="294"/>
      <c r="Q727" s="294"/>
      <c r="R727" s="294"/>
      <c r="S727" s="294"/>
      <c r="T727" s="294"/>
      <c r="U727" s="294"/>
      <c r="V727" s="294"/>
      <c r="W727" s="294"/>
      <c r="X727" s="294"/>
      <c r="Y727" s="294"/>
      <c r="Z727" s="294"/>
      <c r="AA727" s="294"/>
      <c r="AB727" s="294"/>
      <c r="AC727" s="294"/>
      <c r="AD727" s="294"/>
      <c r="AE727" s="294"/>
      <c r="AF727" s="294"/>
      <c r="AG727" s="294"/>
      <c r="AH727" s="294"/>
      <c r="AI727" s="294"/>
      <c r="AJ727" s="294"/>
      <c r="AK727" s="294"/>
      <c r="AL727" s="294"/>
      <c r="AM727" s="294"/>
      <c r="AN727" s="294"/>
      <c r="AO727" s="294"/>
      <c r="AP727" s="294"/>
      <c r="AQ727" s="294"/>
      <c r="AR727" s="294"/>
      <c r="AS727" s="294"/>
      <c r="AT727" s="294"/>
      <c r="AU727" s="294"/>
      <c r="AV727" s="294"/>
      <c r="AW727" s="294"/>
      <c r="AX727" s="294"/>
      <c r="AY727" s="294"/>
      <c r="AZ727" s="294"/>
      <c r="BA727" s="294"/>
      <c r="BB727" s="294"/>
      <c r="BC727" s="294"/>
      <c r="BD727" s="294"/>
      <c r="BE727" s="294"/>
      <c r="BF727" s="294"/>
      <c r="BG727" s="294"/>
      <c r="BH727" s="294"/>
      <c r="BI727" s="294"/>
      <c r="BJ727" s="294"/>
      <c r="BK727" s="294"/>
      <c r="BL727" s="294"/>
      <c r="BM727" s="294"/>
      <c r="BN727" s="294"/>
      <c r="BO727" s="294"/>
    </row>
    <row r="728" hidden="1" outlineLevel="1">
      <c r="A728" s="294"/>
      <c r="B728" s="333"/>
      <c r="D728" s="134"/>
      <c r="E728" s="294"/>
      <c r="F728" s="307"/>
      <c r="G728" s="307"/>
      <c r="H728" s="285"/>
      <c r="I728" s="294"/>
      <c r="J728" s="294"/>
      <c r="N728" s="294"/>
      <c r="O728" s="294"/>
      <c r="P728" s="294"/>
      <c r="Q728" s="294"/>
      <c r="R728" s="294"/>
      <c r="S728" s="294"/>
      <c r="T728" s="294"/>
      <c r="U728" s="294"/>
      <c r="V728" s="294"/>
      <c r="W728" s="294"/>
      <c r="X728" s="294"/>
      <c r="Y728" s="294"/>
      <c r="Z728" s="294"/>
      <c r="AA728" s="294"/>
      <c r="AB728" s="294"/>
      <c r="AC728" s="294"/>
      <c r="AD728" s="294"/>
      <c r="AE728" s="294"/>
      <c r="AF728" s="294"/>
      <c r="AG728" s="294"/>
      <c r="AH728" s="294"/>
      <c r="AI728" s="294"/>
      <c r="AJ728" s="294"/>
      <c r="AK728" s="294"/>
      <c r="AL728" s="294"/>
      <c r="AM728" s="294"/>
      <c r="AN728" s="294"/>
      <c r="AO728" s="294"/>
      <c r="AP728" s="294"/>
      <c r="AQ728" s="294"/>
      <c r="AR728" s="294"/>
      <c r="AS728" s="294"/>
      <c r="AT728" s="294"/>
      <c r="AU728" s="294"/>
      <c r="AV728" s="294"/>
      <c r="AW728" s="294"/>
      <c r="AX728" s="294"/>
      <c r="AY728" s="294"/>
      <c r="AZ728" s="294"/>
      <c r="BA728" s="294"/>
      <c r="BB728" s="294"/>
      <c r="BC728" s="294"/>
      <c r="BD728" s="294"/>
      <c r="BE728" s="294"/>
      <c r="BF728" s="294"/>
      <c r="BG728" s="294"/>
      <c r="BH728" s="294"/>
      <c r="BI728" s="294"/>
      <c r="BJ728" s="294"/>
      <c r="BK728" s="294"/>
      <c r="BL728" s="294"/>
      <c r="BM728" s="294"/>
      <c r="BN728" s="294"/>
      <c r="BO728" s="294"/>
    </row>
    <row r="729" hidden="1" outlineLevel="1">
      <c r="A729" s="294"/>
      <c r="B729" s="333"/>
      <c r="D729" s="134"/>
      <c r="E729" s="294"/>
      <c r="F729" s="307"/>
      <c r="G729" s="307"/>
      <c r="H729" s="285"/>
      <c r="I729" s="294"/>
      <c r="J729" s="294"/>
      <c r="N729" s="294"/>
      <c r="O729" s="294"/>
      <c r="P729" s="294"/>
      <c r="Q729" s="294"/>
      <c r="R729" s="294"/>
      <c r="S729" s="294"/>
      <c r="T729" s="294"/>
      <c r="U729" s="294"/>
      <c r="V729" s="294"/>
      <c r="W729" s="294"/>
      <c r="X729" s="294"/>
      <c r="Y729" s="294"/>
      <c r="Z729" s="294"/>
      <c r="AA729" s="294"/>
      <c r="AB729" s="294"/>
      <c r="AC729" s="294"/>
      <c r="AD729" s="294"/>
      <c r="AE729" s="294"/>
      <c r="AF729" s="294"/>
      <c r="AG729" s="294"/>
      <c r="AH729" s="294"/>
      <c r="AI729" s="294"/>
      <c r="AJ729" s="294"/>
      <c r="AK729" s="294"/>
      <c r="AL729" s="294"/>
      <c r="AM729" s="294"/>
      <c r="AN729" s="294"/>
      <c r="AO729" s="294"/>
      <c r="AP729" s="294"/>
      <c r="AQ729" s="294"/>
      <c r="AR729" s="294"/>
      <c r="AS729" s="294"/>
      <c r="AT729" s="294"/>
      <c r="AU729" s="294"/>
      <c r="AV729" s="294"/>
      <c r="AW729" s="294"/>
      <c r="AX729" s="294"/>
      <c r="AY729" s="294"/>
      <c r="AZ729" s="294"/>
      <c r="BA729" s="294"/>
      <c r="BB729" s="294"/>
      <c r="BC729" s="294"/>
      <c r="BD729" s="294"/>
      <c r="BE729" s="294"/>
      <c r="BF729" s="294"/>
      <c r="BG729" s="294"/>
      <c r="BH729" s="294"/>
      <c r="BI729" s="294"/>
      <c r="BJ729" s="294"/>
      <c r="BK729" s="294"/>
      <c r="BL729" s="294"/>
      <c r="BM729" s="294"/>
      <c r="BN729" s="294"/>
      <c r="BO729" s="294"/>
    </row>
    <row r="730" hidden="1" outlineLevel="1">
      <c r="A730" s="294"/>
      <c r="B730" s="333"/>
      <c r="D730" s="134"/>
      <c r="E730" s="294"/>
      <c r="F730" s="307"/>
      <c r="G730" s="307"/>
      <c r="H730" s="285"/>
      <c r="I730" s="294"/>
      <c r="J730" s="294"/>
      <c r="N730" s="294"/>
      <c r="O730" s="294"/>
      <c r="P730" s="294"/>
      <c r="Q730" s="294"/>
      <c r="R730" s="294"/>
      <c r="S730" s="294"/>
      <c r="T730" s="294"/>
      <c r="U730" s="294"/>
      <c r="V730" s="294"/>
      <c r="W730" s="294"/>
      <c r="X730" s="294"/>
      <c r="Y730" s="294"/>
      <c r="Z730" s="294"/>
      <c r="AA730" s="294"/>
      <c r="AB730" s="294"/>
      <c r="AC730" s="294"/>
      <c r="AD730" s="294"/>
      <c r="AE730" s="294"/>
      <c r="AF730" s="294"/>
      <c r="AG730" s="294"/>
      <c r="AH730" s="294"/>
      <c r="AI730" s="294"/>
      <c r="AJ730" s="294"/>
      <c r="AK730" s="294"/>
      <c r="AL730" s="294"/>
      <c r="AM730" s="294"/>
      <c r="AN730" s="294"/>
      <c r="AO730" s="294"/>
      <c r="AP730" s="294"/>
      <c r="AQ730" s="294"/>
      <c r="AR730" s="294"/>
      <c r="AS730" s="294"/>
      <c r="AT730" s="294"/>
      <c r="AU730" s="294"/>
      <c r="AV730" s="294"/>
      <c r="AW730" s="294"/>
      <c r="AX730" s="294"/>
      <c r="AY730" s="294"/>
      <c r="AZ730" s="294"/>
      <c r="BA730" s="294"/>
      <c r="BB730" s="294"/>
      <c r="BC730" s="294"/>
      <c r="BD730" s="294"/>
      <c r="BE730" s="294"/>
      <c r="BF730" s="294"/>
      <c r="BG730" s="294"/>
      <c r="BH730" s="294"/>
      <c r="BI730" s="294"/>
      <c r="BJ730" s="294"/>
      <c r="BK730" s="294"/>
      <c r="BL730" s="294"/>
      <c r="BM730" s="294"/>
      <c r="BN730" s="294"/>
      <c r="BO730" s="294"/>
    </row>
    <row r="731" hidden="1" outlineLevel="1">
      <c r="A731" s="294"/>
      <c r="B731" s="333"/>
      <c r="D731" s="134"/>
      <c r="E731" s="294"/>
      <c r="F731" s="307"/>
      <c r="G731" s="307"/>
      <c r="H731" s="285"/>
      <c r="I731" s="294"/>
      <c r="J731" s="294"/>
      <c r="N731" s="294"/>
      <c r="O731" s="294"/>
      <c r="P731" s="294"/>
      <c r="Q731" s="294"/>
      <c r="R731" s="294"/>
      <c r="S731" s="294"/>
      <c r="T731" s="294"/>
      <c r="U731" s="294"/>
      <c r="V731" s="294"/>
      <c r="W731" s="294"/>
      <c r="X731" s="294"/>
      <c r="Y731" s="294"/>
      <c r="Z731" s="294"/>
      <c r="AA731" s="294"/>
      <c r="AB731" s="294"/>
      <c r="AC731" s="294"/>
      <c r="AD731" s="294"/>
      <c r="AE731" s="294"/>
      <c r="AF731" s="294"/>
      <c r="AG731" s="294"/>
      <c r="AH731" s="294"/>
      <c r="AI731" s="294"/>
      <c r="AJ731" s="294"/>
      <c r="AK731" s="294"/>
      <c r="AL731" s="294"/>
      <c r="AM731" s="294"/>
      <c r="AN731" s="294"/>
      <c r="AO731" s="294"/>
      <c r="AP731" s="294"/>
      <c r="AQ731" s="294"/>
      <c r="AR731" s="294"/>
      <c r="AS731" s="294"/>
      <c r="AT731" s="294"/>
      <c r="AU731" s="294"/>
      <c r="AV731" s="294"/>
      <c r="AW731" s="294"/>
      <c r="AX731" s="294"/>
      <c r="AY731" s="294"/>
      <c r="AZ731" s="294"/>
      <c r="BA731" s="294"/>
      <c r="BB731" s="294"/>
      <c r="BC731" s="294"/>
      <c r="BD731" s="294"/>
      <c r="BE731" s="294"/>
      <c r="BF731" s="294"/>
      <c r="BG731" s="294"/>
      <c r="BH731" s="294"/>
      <c r="BI731" s="294"/>
      <c r="BJ731" s="294"/>
      <c r="BK731" s="294"/>
      <c r="BL731" s="294"/>
      <c r="BM731" s="294"/>
      <c r="BN731" s="294"/>
      <c r="BO731" s="294"/>
    </row>
    <row r="732" hidden="1" outlineLevel="1">
      <c r="A732" s="294"/>
      <c r="B732" s="333"/>
      <c r="D732" s="134"/>
      <c r="E732" s="294"/>
      <c r="F732" s="307"/>
      <c r="G732" s="307"/>
      <c r="H732" s="285"/>
      <c r="I732" s="294"/>
      <c r="J732" s="294"/>
      <c r="N732" s="294"/>
      <c r="O732" s="294"/>
      <c r="P732" s="294"/>
      <c r="Q732" s="294"/>
      <c r="R732" s="294"/>
      <c r="S732" s="294"/>
      <c r="T732" s="294"/>
      <c r="U732" s="294"/>
      <c r="V732" s="294"/>
      <c r="W732" s="294"/>
      <c r="X732" s="294"/>
      <c r="Y732" s="294"/>
      <c r="Z732" s="294"/>
      <c r="AA732" s="294"/>
      <c r="AB732" s="294"/>
      <c r="AC732" s="294"/>
      <c r="AD732" s="294"/>
      <c r="AE732" s="294"/>
      <c r="AF732" s="294"/>
      <c r="AG732" s="294"/>
      <c r="AH732" s="294"/>
      <c r="AI732" s="294"/>
      <c r="AJ732" s="294"/>
      <c r="AK732" s="294"/>
      <c r="AL732" s="294"/>
      <c r="AM732" s="294"/>
      <c r="AN732" s="294"/>
      <c r="AO732" s="294"/>
      <c r="AP732" s="294"/>
      <c r="AQ732" s="294"/>
      <c r="AR732" s="294"/>
      <c r="AS732" s="294"/>
      <c r="AT732" s="294"/>
      <c r="AU732" s="294"/>
      <c r="AV732" s="294"/>
      <c r="AW732" s="294"/>
      <c r="AX732" s="294"/>
      <c r="AY732" s="294"/>
      <c r="AZ732" s="294"/>
      <c r="BA732" s="294"/>
      <c r="BB732" s="294"/>
      <c r="BC732" s="294"/>
      <c r="BD732" s="294"/>
      <c r="BE732" s="294"/>
      <c r="BF732" s="294"/>
      <c r="BG732" s="294"/>
      <c r="BH732" s="294"/>
      <c r="BI732" s="294"/>
      <c r="BJ732" s="294"/>
      <c r="BK732" s="294"/>
      <c r="BL732" s="294"/>
      <c r="BM732" s="294"/>
      <c r="BN732" s="294"/>
      <c r="BO732" s="294"/>
    </row>
    <row r="733" hidden="1" outlineLevel="1">
      <c r="A733" s="294"/>
      <c r="B733" s="333"/>
      <c r="D733" s="134"/>
      <c r="E733" s="294"/>
      <c r="F733" s="307"/>
      <c r="G733" s="307"/>
      <c r="H733" s="285"/>
      <c r="I733" s="294"/>
      <c r="J733" s="294"/>
      <c r="N733" s="294"/>
      <c r="O733" s="294"/>
      <c r="P733" s="294"/>
      <c r="Q733" s="294"/>
      <c r="R733" s="294"/>
      <c r="S733" s="294"/>
      <c r="T733" s="294"/>
      <c r="U733" s="294"/>
      <c r="V733" s="294"/>
      <c r="W733" s="294"/>
      <c r="X733" s="294"/>
      <c r="Y733" s="294"/>
      <c r="Z733" s="294"/>
      <c r="AA733" s="294"/>
      <c r="AB733" s="294"/>
      <c r="AC733" s="294"/>
      <c r="AD733" s="294"/>
      <c r="AE733" s="294"/>
      <c r="AF733" s="294"/>
      <c r="AG733" s="294"/>
      <c r="AH733" s="294"/>
      <c r="AI733" s="294"/>
      <c r="AJ733" s="294"/>
      <c r="AK733" s="294"/>
      <c r="AL733" s="294"/>
      <c r="AM733" s="294"/>
      <c r="AN733" s="294"/>
      <c r="AO733" s="294"/>
      <c r="AP733" s="294"/>
      <c r="AQ733" s="294"/>
      <c r="AR733" s="294"/>
      <c r="AS733" s="294"/>
      <c r="AT733" s="294"/>
      <c r="AU733" s="294"/>
      <c r="AV733" s="294"/>
      <c r="AW733" s="294"/>
      <c r="AX733" s="294"/>
      <c r="AY733" s="294"/>
      <c r="AZ733" s="294"/>
      <c r="BA733" s="294"/>
      <c r="BB733" s="294"/>
      <c r="BC733" s="294"/>
      <c r="BD733" s="294"/>
      <c r="BE733" s="294"/>
      <c r="BF733" s="294"/>
      <c r="BG733" s="294"/>
      <c r="BH733" s="294"/>
      <c r="BI733" s="294"/>
      <c r="BJ733" s="294"/>
      <c r="BK733" s="294"/>
      <c r="BL733" s="294"/>
      <c r="BM733" s="294"/>
      <c r="BN733" s="294"/>
      <c r="BO733" s="294"/>
    </row>
    <row r="734" hidden="1" outlineLevel="1">
      <c r="A734" s="294"/>
      <c r="B734" s="333"/>
      <c r="D734" s="134"/>
      <c r="E734" s="294"/>
      <c r="F734" s="307"/>
      <c r="G734" s="307"/>
      <c r="H734" s="285"/>
      <c r="I734" s="294"/>
      <c r="J734" s="294"/>
      <c r="N734" s="294"/>
      <c r="O734" s="294"/>
      <c r="P734" s="294"/>
      <c r="Q734" s="294"/>
      <c r="R734" s="294"/>
      <c r="S734" s="294"/>
      <c r="T734" s="294"/>
      <c r="U734" s="294"/>
      <c r="V734" s="294"/>
      <c r="W734" s="294"/>
      <c r="X734" s="294"/>
      <c r="Y734" s="294"/>
      <c r="Z734" s="294"/>
      <c r="AA734" s="294"/>
      <c r="AB734" s="294"/>
      <c r="AC734" s="294"/>
      <c r="AD734" s="294"/>
      <c r="AE734" s="294"/>
      <c r="AF734" s="294"/>
      <c r="AG734" s="294"/>
      <c r="AH734" s="294"/>
      <c r="AI734" s="294"/>
      <c r="AJ734" s="294"/>
      <c r="AK734" s="294"/>
      <c r="AL734" s="294"/>
      <c r="AM734" s="294"/>
      <c r="AN734" s="294"/>
      <c r="AO734" s="294"/>
      <c r="AP734" s="294"/>
      <c r="AQ734" s="294"/>
      <c r="AR734" s="294"/>
      <c r="AS734" s="294"/>
      <c r="AT734" s="294"/>
      <c r="AU734" s="294"/>
      <c r="AV734" s="294"/>
      <c r="AW734" s="294"/>
      <c r="AX734" s="294"/>
      <c r="AY734" s="294"/>
      <c r="AZ734" s="294"/>
      <c r="BA734" s="294"/>
      <c r="BB734" s="294"/>
      <c r="BC734" s="294"/>
      <c r="BD734" s="294"/>
      <c r="BE734" s="294"/>
      <c r="BF734" s="294"/>
      <c r="BG734" s="294"/>
      <c r="BH734" s="294"/>
      <c r="BI734" s="294"/>
      <c r="BJ734" s="294"/>
      <c r="BK734" s="294"/>
      <c r="BL734" s="294"/>
      <c r="BM734" s="294"/>
      <c r="BN734" s="294"/>
      <c r="BO734" s="294"/>
    </row>
    <row r="735" hidden="1" outlineLevel="1">
      <c r="A735" s="294"/>
      <c r="B735" s="333"/>
      <c r="D735" s="134"/>
      <c r="E735" s="294"/>
      <c r="F735" s="307"/>
      <c r="G735" s="307"/>
      <c r="H735" s="285"/>
      <c r="I735" s="294"/>
      <c r="J735" s="294"/>
      <c r="N735" s="294"/>
      <c r="O735" s="294"/>
      <c r="P735" s="294"/>
      <c r="Q735" s="294"/>
      <c r="R735" s="294"/>
      <c r="S735" s="294"/>
      <c r="T735" s="294"/>
      <c r="U735" s="294"/>
      <c r="V735" s="294"/>
      <c r="W735" s="294"/>
      <c r="X735" s="294"/>
      <c r="Y735" s="294"/>
      <c r="Z735" s="294"/>
      <c r="AA735" s="294"/>
      <c r="AB735" s="294"/>
      <c r="AC735" s="294"/>
      <c r="AD735" s="294"/>
      <c r="AE735" s="294"/>
      <c r="AF735" s="294"/>
      <c r="AG735" s="294"/>
      <c r="AH735" s="294"/>
      <c r="AI735" s="294"/>
      <c r="AJ735" s="294"/>
      <c r="AK735" s="294"/>
      <c r="AL735" s="294"/>
      <c r="AM735" s="294"/>
      <c r="AN735" s="294"/>
      <c r="AO735" s="294"/>
      <c r="AP735" s="294"/>
      <c r="AQ735" s="294"/>
      <c r="AR735" s="294"/>
      <c r="AS735" s="294"/>
      <c r="AT735" s="294"/>
      <c r="AU735" s="294"/>
      <c r="AV735" s="294"/>
      <c r="AW735" s="294"/>
      <c r="AX735" s="294"/>
      <c r="AY735" s="294"/>
      <c r="AZ735" s="294"/>
      <c r="BA735" s="294"/>
      <c r="BB735" s="294"/>
      <c r="BC735" s="294"/>
      <c r="BD735" s="294"/>
      <c r="BE735" s="294"/>
      <c r="BF735" s="294"/>
      <c r="BG735" s="294"/>
      <c r="BH735" s="294"/>
      <c r="BI735" s="294"/>
      <c r="BJ735" s="294"/>
      <c r="BK735" s="294"/>
      <c r="BL735" s="294"/>
      <c r="BM735" s="294"/>
      <c r="BN735" s="294"/>
      <c r="BO735" s="294"/>
    </row>
    <row r="736" hidden="1" outlineLevel="1">
      <c r="A736" s="294"/>
      <c r="B736" s="333"/>
      <c r="D736" s="134"/>
      <c r="E736" s="294"/>
      <c r="F736" s="307"/>
      <c r="G736" s="307"/>
      <c r="H736" s="285"/>
      <c r="I736" s="294"/>
      <c r="J736" s="294"/>
      <c r="N736" s="294"/>
      <c r="O736" s="294"/>
      <c r="P736" s="294"/>
      <c r="Q736" s="294"/>
      <c r="R736" s="294"/>
      <c r="S736" s="294"/>
      <c r="T736" s="294"/>
      <c r="U736" s="294"/>
      <c r="V736" s="294"/>
      <c r="W736" s="294"/>
      <c r="X736" s="294"/>
      <c r="Y736" s="294"/>
      <c r="Z736" s="294"/>
      <c r="AA736" s="294"/>
      <c r="AB736" s="294"/>
      <c r="AC736" s="294"/>
      <c r="AD736" s="294"/>
      <c r="AE736" s="294"/>
      <c r="AF736" s="294"/>
      <c r="AG736" s="294"/>
      <c r="AH736" s="294"/>
      <c r="AI736" s="294"/>
      <c r="AJ736" s="294"/>
      <c r="AK736" s="294"/>
      <c r="AL736" s="294"/>
      <c r="AM736" s="294"/>
      <c r="AN736" s="294"/>
      <c r="AO736" s="294"/>
      <c r="AP736" s="294"/>
      <c r="AQ736" s="294"/>
      <c r="AR736" s="294"/>
      <c r="AS736" s="294"/>
      <c r="AT736" s="294"/>
      <c r="AU736" s="294"/>
      <c r="AV736" s="294"/>
      <c r="AW736" s="294"/>
      <c r="AX736" s="294"/>
      <c r="AY736" s="294"/>
      <c r="AZ736" s="294"/>
      <c r="BA736" s="294"/>
      <c r="BB736" s="294"/>
      <c r="BC736" s="294"/>
      <c r="BD736" s="294"/>
      <c r="BE736" s="294"/>
      <c r="BF736" s="294"/>
      <c r="BG736" s="294"/>
      <c r="BH736" s="294"/>
      <c r="BI736" s="294"/>
      <c r="BJ736" s="294"/>
      <c r="BK736" s="294"/>
      <c r="BL736" s="294"/>
      <c r="BM736" s="294"/>
      <c r="BN736" s="294"/>
      <c r="BO736" s="294"/>
    </row>
    <row r="737" hidden="1" outlineLevel="1">
      <c r="A737" s="294"/>
      <c r="B737" s="333"/>
      <c r="D737" s="134"/>
      <c r="E737" s="294"/>
      <c r="F737" s="307"/>
      <c r="G737" s="307"/>
      <c r="H737" s="285"/>
      <c r="I737" s="294"/>
      <c r="J737" s="294"/>
      <c r="N737" s="294"/>
      <c r="O737" s="294"/>
      <c r="P737" s="294"/>
      <c r="Q737" s="294"/>
      <c r="R737" s="294"/>
      <c r="S737" s="294"/>
      <c r="T737" s="294"/>
      <c r="U737" s="294"/>
      <c r="V737" s="294"/>
      <c r="W737" s="294"/>
      <c r="X737" s="294"/>
      <c r="Y737" s="294"/>
      <c r="Z737" s="294"/>
      <c r="AA737" s="294"/>
      <c r="AB737" s="294"/>
      <c r="AC737" s="294"/>
      <c r="AD737" s="294"/>
      <c r="AE737" s="294"/>
      <c r="AF737" s="294"/>
      <c r="AG737" s="294"/>
      <c r="AH737" s="294"/>
      <c r="AI737" s="294"/>
      <c r="AJ737" s="294"/>
      <c r="AK737" s="294"/>
      <c r="AL737" s="294"/>
      <c r="AM737" s="294"/>
      <c r="AN737" s="294"/>
      <c r="AO737" s="294"/>
      <c r="AP737" s="294"/>
      <c r="AQ737" s="294"/>
      <c r="AR737" s="294"/>
      <c r="AS737" s="294"/>
      <c r="AT737" s="294"/>
      <c r="AU737" s="294"/>
      <c r="AV737" s="294"/>
      <c r="AW737" s="294"/>
      <c r="AX737" s="294"/>
      <c r="AY737" s="294"/>
      <c r="AZ737" s="294"/>
      <c r="BA737" s="294"/>
      <c r="BB737" s="294"/>
      <c r="BC737" s="294"/>
      <c r="BD737" s="294"/>
      <c r="BE737" s="294"/>
      <c r="BF737" s="294"/>
      <c r="BG737" s="294"/>
      <c r="BH737" s="294"/>
      <c r="BI737" s="294"/>
      <c r="BJ737" s="294"/>
      <c r="BK737" s="294"/>
      <c r="BL737" s="294"/>
      <c r="BM737" s="294"/>
      <c r="BN737" s="294"/>
      <c r="BO737" s="294"/>
    </row>
    <row r="738" hidden="1" outlineLevel="1">
      <c r="A738" s="294"/>
      <c r="B738" s="333"/>
      <c r="D738" s="134"/>
      <c r="E738" s="294"/>
      <c r="F738" s="307"/>
      <c r="G738" s="307"/>
      <c r="H738" s="285"/>
      <c r="I738" s="294"/>
      <c r="J738" s="294"/>
      <c r="N738" s="294"/>
      <c r="O738" s="294"/>
      <c r="P738" s="294"/>
      <c r="Q738" s="294"/>
      <c r="R738" s="294"/>
      <c r="S738" s="294"/>
      <c r="T738" s="294"/>
      <c r="U738" s="294"/>
      <c r="V738" s="294"/>
      <c r="W738" s="294"/>
      <c r="X738" s="294"/>
      <c r="Y738" s="294"/>
      <c r="Z738" s="294"/>
      <c r="AA738" s="294"/>
      <c r="AB738" s="294"/>
      <c r="AC738" s="294"/>
      <c r="AD738" s="294"/>
      <c r="AE738" s="294"/>
      <c r="AF738" s="294"/>
      <c r="AG738" s="294"/>
      <c r="AH738" s="294"/>
      <c r="AI738" s="294"/>
      <c r="AJ738" s="294"/>
      <c r="AK738" s="294"/>
      <c r="AL738" s="294"/>
      <c r="AM738" s="294"/>
      <c r="AN738" s="294"/>
      <c r="AO738" s="294"/>
      <c r="AP738" s="294"/>
      <c r="AQ738" s="294"/>
      <c r="AR738" s="294"/>
      <c r="AS738" s="294"/>
      <c r="AT738" s="294"/>
      <c r="AU738" s="294"/>
      <c r="AV738" s="294"/>
      <c r="AW738" s="294"/>
      <c r="AX738" s="294"/>
      <c r="AY738" s="294"/>
      <c r="AZ738" s="294"/>
      <c r="BA738" s="294"/>
      <c r="BB738" s="294"/>
      <c r="BC738" s="294"/>
      <c r="BD738" s="294"/>
      <c r="BE738" s="294"/>
      <c r="BF738" s="294"/>
      <c r="BG738" s="294"/>
      <c r="BH738" s="294"/>
      <c r="BI738" s="294"/>
      <c r="BJ738" s="294"/>
      <c r="BK738" s="294"/>
      <c r="BL738" s="294"/>
      <c r="BM738" s="294"/>
      <c r="BN738" s="294"/>
      <c r="BO738" s="294"/>
    </row>
    <row r="739" hidden="1" outlineLevel="1">
      <c r="A739" s="294"/>
      <c r="B739" s="333"/>
      <c r="D739" s="134"/>
      <c r="E739" s="294"/>
      <c r="F739" s="307"/>
      <c r="G739" s="307"/>
      <c r="H739" s="285"/>
      <c r="I739" s="294"/>
      <c r="J739" s="294"/>
      <c r="N739" s="294"/>
      <c r="O739" s="294"/>
      <c r="P739" s="294"/>
      <c r="Q739" s="294"/>
      <c r="R739" s="294"/>
      <c r="S739" s="294"/>
      <c r="T739" s="294"/>
      <c r="U739" s="294"/>
      <c r="V739" s="294"/>
      <c r="W739" s="294"/>
      <c r="X739" s="294"/>
      <c r="Y739" s="294"/>
      <c r="Z739" s="294"/>
      <c r="AA739" s="294"/>
      <c r="AB739" s="294"/>
      <c r="AC739" s="294"/>
      <c r="AD739" s="294"/>
      <c r="AE739" s="294"/>
      <c r="AF739" s="294"/>
      <c r="AG739" s="294"/>
      <c r="AH739" s="294"/>
      <c r="AI739" s="294"/>
      <c r="AJ739" s="294"/>
      <c r="AK739" s="294"/>
      <c r="AL739" s="294"/>
      <c r="AM739" s="294"/>
      <c r="AN739" s="294"/>
      <c r="AO739" s="294"/>
      <c r="AP739" s="294"/>
      <c r="AQ739" s="294"/>
      <c r="AR739" s="294"/>
      <c r="AS739" s="294"/>
      <c r="AT739" s="294"/>
      <c r="AU739" s="294"/>
      <c r="AV739" s="294"/>
      <c r="AW739" s="294"/>
      <c r="AX739" s="294"/>
      <c r="AY739" s="294"/>
      <c r="AZ739" s="294"/>
      <c r="BA739" s="294"/>
      <c r="BB739" s="294"/>
      <c r="BC739" s="294"/>
      <c r="BD739" s="294"/>
      <c r="BE739" s="294"/>
      <c r="BF739" s="294"/>
      <c r="BG739" s="294"/>
      <c r="BH739" s="294"/>
      <c r="BI739" s="294"/>
      <c r="BJ739" s="294"/>
      <c r="BK739" s="294"/>
      <c r="BL739" s="294"/>
      <c r="BM739" s="294"/>
      <c r="BN739" s="294"/>
      <c r="BO739" s="294"/>
    </row>
    <row r="740" hidden="1" outlineLevel="1">
      <c r="A740" s="294"/>
      <c r="B740" s="333"/>
      <c r="D740" s="134"/>
      <c r="E740" s="294"/>
      <c r="F740" s="307"/>
      <c r="G740" s="307"/>
      <c r="H740" s="285"/>
      <c r="I740" s="294"/>
      <c r="J740" s="294"/>
      <c r="N740" s="294"/>
      <c r="O740" s="294"/>
      <c r="P740" s="294"/>
      <c r="Q740" s="294"/>
      <c r="R740" s="294"/>
      <c r="S740" s="294"/>
      <c r="T740" s="294"/>
      <c r="U740" s="294"/>
      <c r="V740" s="294"/>
      <c r="W740" s="294"/>
      <c r="X740" s="294"/>
      <c r="Y740" s="294"/>
      <c r="Z740" s="294"/>
      <c r="AA740" s="294"/>
      <c r="AB740" s="294"/>
      <c r="AC740" s="294"/>
      <c r="AD740" s="294"/>
      <c r="AE740" s="294"/>
      <c r="AF740" s="294"/>
      <c r="AG740" s="294"/>
      <c r="AH740" s="294"/>
      <c r="AI740" s="294"/>
      <c r="AJ740" s="294"/>
      <c r="AK740" s="294"/>
      <c r="AL740" s="294"/>
      <c r="AM740" s="294"/>
      <c r="AN740" s="294"/>
      <c r="AO740" s="294"/>
      <c r="AP740" s="294"/>
      <c r="AQ740" s="294"/>
      <c r="AR740" s="294"/>
      <c r="AS740" s="294"/>
      <c r="AT740" s="294"/>
      <c r="AU740" s="294"/>
      <c r="AV740" s="294"/>
      <c r="AW740" s="294"/>
      <c r="AX740" s="294"/>
      <c r="AY740" s="294"/>
      <c r="AZ740" s="294"/>
      <c r="BA740" s="294"/>
      <c r="BB740" s="294"/>
      <c r="BC740" s="294"/>
      <c r="BD740" s="294"/>
      <c r="BE740" s="294"/>
      <c r="BF740" s="294"/>
      <c r="BG740" s="294"/>
      <c r="BH740" s="294"/>
      <c r="BI740" s="294"/>
      <c r="BJ740" s="294"/>
      <c r="BK740" s="294"/>
      <c r="BL740" s="294"/>
      <c r="BM740" s="294"/>
      <c r="BN740" s="294"/>
      <c r="BO740" s="294"/>
    </row>
    <row r="741" hidden="1" outlineLevel="1">
      <c r="A741" s="294"/>
      <c r="B741" s="333"/>
      <c r="D741" s="134"/>
      <c r="E741" s="294"/>
      <c r="F741" s="307"/>
      <c r="G741" s="307"/>
      <c r="H741" s="285"/>
      <c r="I741" s="294"/>
      <c r="J741" s="294"/>
      <c r="N741" s="294"/>
      <c r="O741" s="294"/>
      <c r="P741" s="294"/>
      <c r="Q741" s="294"/>
      <c r="R741" s="294"/>
      <c r="S741" s="294"/>
      <c r="T741" s="294"/>
      <c r="U741" s="294"/>
      <c r="V741" s="294"/>
      <c r="W741" s="294"/>
      <c r="X741" s="294"/>
      <c r="Y741" s="294"/>
      <c r="Z741" s="294"/>
      <c r="AA741" s="294"/>
      <c r="AB741" s="294"/>
      <c r="AC741" s="294"/>
      <c r="AD741" s="294"/>
      <c r="AE741" s="294"/>
      <c r="AF741" s="294"/>
      <c r="AG741" s="294"/>
      <c r="AH741" s="294"/>
      <c r="AI741" s="294"/>
      <c r="AJ741" s="294"/>
      <c r="AK741" s="294"/>
      <c r="AL741" s="294"/>
      <c r="AM741" s="294"/>
      <c r="AN741" s="294"/>
      <c r="AO741" s="294"/>
      <c r="AP741" s="294"/>
      <c r="AQ741" s="294"/>
      <c r="AR741" s="294"/>
      <c r="AS741" s="294"/>
      <c r="AT741" s="294"/>
      <c r="AU741" s="294"/>
      <c r="AV741" s="294"/>
      <c r="AW741" s="294"/>
      <c r="AX741" s="294"/>
      <c r="AY741" s="294"/>
      <c r="AZ741" s="294"/>
      <c r="BA741" s="294"/>
      <c r="BB741" s="294"/>
      <c r="BC741" s="294"/>
      <c r="BD741" s="294"/>
      <c r="BE741" s="294"/>
      <c r="BF741" s="294"/>
      <c r="BG741" s="294"/>
      <c r="BH741" s="294"/>
      <c r="BI741" s="294"/>
      <c r="BJ741" s="294"/>
      <c r="BK741" s="294"/>
      <c r="BL741" s="294"/>
      <c r="BM741" s="294"/>
      <c r="BN741" s="294"/>
      <c r="BO741" s="294"/>
    </row>
    <row r="742" hidden="1" outlineLevel="1">
      <c r="A742" s="294"/>
      <c r="B742" s="333"/>
      <c r="D742" s="134"/>
      <c r="E742" s="294"/>
      <c r="F742" s="307"/>
      <c r="G742" s="307"/>
      <c r="H742" s="285"/>
      <c r="I742" s="294"/>
      <c r="J742" s="294"/>
      <c r="N742" s="294"/>
      <c r="O742" s="294"/>
      <c r="P742" s="294"/>
      <c r="Q742" s="294"/>
      <c r="R742" s="294"/>
      <c r="S742" s="294"/>
      <c r="T742" s="294"/>
      <c r="U742" s="294"/>
      <c r="V742" s="294"/>
      <c r="W742" s="294"/>
      <c r="X742" s="294"/>
      <c r="Y742" s="294"/>
      <c r="Z742" s="294"/>
      <c r="AA742" s="294"/>
      <c r="AB742" s="294"/>
      <c r="AC742" s="294"/>
      <c r="AD742" s="294"/>
      <c r="AE742" s="294"/>
      <c r="AF742" s="294"/>
      <c r="AG742" s="294"/>
      <c r="AH742" s="294"/>
      <c r="AI742" s="294"/>
      <c r="AJ742" s="294"/>
      <c r="AK742" s="294"/>
      <c r="AL742" s="294"/>
      <c r="AM742" s="294"/>
      <c r="AN742" s="294"/>
      <c r="AO742" s="294"/>
      <c r="AP742" s="294"/>
      <c r="AQ742" s="294"/>
      <c r="AR742" s="294"/>
      <c r="AS742" s="294"/>
      <c r="AT742" s="294"/>
      <c r="AU742" s="294"/>
      <c r="AV742" s="294"/>
      <c r="AW742" s="294"/>
      <c r="AX742" s="294"/>
      <c r="AY742" s="294"/>
      <c r="AZ742" s="294"/>
      <c r="BA742" s="294"/>
      <c r="BB742" s="294"/>
      <c r="BC742" s="294"/>
      <c r="BD742" s="294"/>
      <c r="BE742" s="294"/>
      <c r="BF742" s="294"/>
      <c r="BG742" s="294"/>
      <c r="BH742" s="294"/>
      <c r="BI742" s="294"/>
      <c r="BJ742" s="294"/>
      <c r="BK742" s="294"/>
      <c r="BL742" s="294"/>
      <c r="BM742" s="294"/>
      <c r="BN742" s="294"/>
      <c r="BO742" s="294"/>
    </row>
    <row r="743" hidden="1" outlineLevel="1">
      <c r="A743" s="294"/>
      <c r="B743" s="333"/>
      <c r="D743" s="134"/>
      <c r="E743" s="294"/>
      <c r="F743" s="307"/>
      <c r="G743" s="307"/>
      <c r="H743" s="285"/>
      <c r="I743" s="294"/>
      <c r="J743" s="294"/>
      <c r="N743" s="294"/>
      <c r="O743" s="294"/>
      <c r="P743" s="294"/>
      <c r="Q743" s="294"/>
      <c r="R743" s="294"/>
      <c r="S743" s="294"/>
      <c r="T743" s="294"/>
      <c r="U743" s="294"/>
      <c r="V743" s="294"/>
      <c r="W743" s="294"/>
      <c r="X743" s="294"/>
      <c r="Y743" s="294"/>
      <c r="Z743" s="294"/>
      <c r="AA743" s="294"/>
      <c r="AB743" s="294"/>
      <c r="AC743" s="294"/>
      <c r="AD743" s="294"/>
      <c r="AE743" s="294"/>
      <c r="AF743" s="294"/>
      <c r="AG743" s="294"/>
      <c r="AH743" s="294"/>
      <c r="AI743" s="294"/>
      <c r="AJ743" s="294"/>
      <c r="AK743" s="294"/>
      <c r="AL743" s="294"/>
      <c r="AM743" s="294"/>
      <c r="AN743" s="294"/>
      <c r="AO743" s="294"/>
      <c r="AP743" s="294"/>
      <c r="AQ743" s="294"/>
      <c r="AR743" s="294"/>
      <c r="AS743" s="294"/>
      <c r="AT743" s="294"/>
      <c r="AU743" s="294"/>
      <c r="AV743" s="294"/>
      <c r="AW743" s="294"/>
      <c r="AX743" s="294"/>
      <c r="AY743" s="294"/>
      <c r="AZ743" s="294"/>
      <c r="BA743" s="294"/>
      <c r="BB743" s="294"/>
      <c r="BC743" s="294"/>
      <c r="BD743" s="294"/>
      <c r="BE743" s="294"/>
      <c r="BF743" s="294"/>
      <c r="BG743" s="294"/>
      <c r="BH743" s="294"/>
      <c r="BI743" s="294"/>
      <c r="BJ743" s="294"/>
      <c r="BK743" s="294"/>
      <c r="BL743" s="294"/>
      <c r="BM743" s="294"/>
      <c r="BN743" s="294"/>
      <c r="BO743" s="294"/>
    </row>
    <row r="744" hidden="1" outlineLevel="1">
      <c r="A744" s="294"/>
      <c r="B744" s="333"/>
      <c r="D744" s="134"/>
      <c r="E744" s="294"/>
      <c r="F744" s="307"/>
      <c r="G744" s="307"/>
      <c r="H744" s="285"/>
      <c r="I744" s="294"/>
      <c r="J744" s="294"/>
      <c r="N744" s="294"/>
      <c r="O744" s="294"/>
      <c r="P744" s="294"/>
      <c r="Q744" s="294"/>
      <c r="R744" s="294"/>
      <c r="S744" s="294"/>
      <c r="T744" s="294"/>
      <c r="U744" s="294"/>
      <c r="V744" s="294"/>
      <c r="W744" s="294"/>
      <c r="X744" s="294"/>
      <c r="Y744" s="294"/>
      <c r="Z744" s="294"/>
      <c r="AA744" s="294"/>
      <c r="AB744" s="294"/>
      <c r="AC744" s="294"/>
      <c r="AD744" s="294"/>
      <c r="AE744" s="294"/>
      <c r="AF744" s="294"/>
      <c r="AG744" s="294"/>
      <c r="AH744" s="294"/>
      <c r="AI744" s="294"/>
      <c r="AJ744" s="294"/>
      <c r="AK744" s="294"/>
      <c r="AL744" s="294"/>
      <c r="AM744" s="294"/>
      <c r="AN744" s="294"/>
      <c r="AO744" s="294"/>
      <c r="AP744" s="294"/>
      <c r="AQ744" s="294"/>
      <c r="AR744" s="294"/>
      <c r="AS744" s="294"/>
      <c r="AT744" s="294"/>
      <c r="AU744" s="294"/>
      <c r="AV744" s="294"/>
      <c r="AW744" s="294"/>
      <c r="AX744" s="294"/>
      <c r="AY744" s="294"/>
      <c r="AZ744" s="294"/>
      <c r="BA744" s="294"/>
      <c r="BB744" s="294"/>
      <c r="BC744" s="294"/>
      <c r="BD744" s="294"/>
      <c r="BE744" s="294"/>
      <c r="BF744" s="294"/>
      <c r="BG744" s="294"/>
      <c r="BH744" s="294"/>
      <c r="BI744" s="294"/>
      <c r="BJ744" s="294"/>
      <c r="BK744" s="294"/>
      <c r="BL744" s="294"/>
      <c r="BM744" s="294"/>
      <c r="BN744" s="294"/>
      <c r="BO744" s="294"/>
    </row>
    <row r="745" hidden="1" outlineLevel="1">
      <c r="A745" s="294"/>
      <c r="B745" s="333"/>
      <c r="D745" s="134"/>
      <c r="E745" s="294"/>
      <c r="F745" s="307"/>
      <c r="G745" s="307"/>
      <c r="H745" s="285"/>
      <c r="I745" s="294"/>
      <c r="J745" s="294"/>
      <c r="N745" s="294"/>
      <c r="O745" s="294"/>
      <c r="P745" s="294"/>
      <c r="Q745" s="294"/>
      <c r="R745" s="294"/>
      <c r="S745" s="294"/>
      <c r="T745" s="294"/>
      <c r="U745" s="294"/>
      <c r="V745" s="294"/>
      <c r="W745" s="294"/>
      <c r="X745" s="294"/>
      <c r="Y745" s="294"/>
      <c r="Z745" s="294"/>
      <c r="AA745" s="294"/>
      <c r="AB745" s="294"/>
      <c r="AC745" s="294"/>
      <c r="AD745" s="294"/>
      <c r="AE745" s="294"/>
      <c r="AF745" s="294"/>
      <c r="AG745" s="294"/>
      <c r="AH745" s="294"/>
      <c r="AI745" s="294"/>
      <c r="AJ745" s="294"/>
      <c r="AK745" s="294"/>
      <c r="AL745" s="294"/>
      <c r="AM745" s="294"/>
      <c r="AN745" s="294"/>
      <c r="AO745" s="294"/>
      <c r="AP745" s="294"/>
      <c r="AQ745" s="294"/>
      <c r="AR745" s="294"/>
      <c r="AS745" s="294"/>
      <c r="AT745" s="294"/>
      <c r="AU745" s="294"/>
      <c r="AV745" s="294"/>
      <c r="AW745" s="294"/>
      <c r="AX745" s="294"/>
      <c r="AY745" s="294"/>
      <c r="AZ745" s="294"/>
      <c r="BA745" s="294"/>
      <c r="BB745" s="294"/>
      <c r="BC745" s="294"/>
      <c r="BD745" s="294"/>
      <c r="BE745" s="294"/>
      <c r="BF745" s="294"/>
      <c r="BG745" s="294"/>
      <c r="BH745" s="294"/>
      <c r="BI745" s="294"/>
      <c r="BJ745" s="294"/>
      <c r="BK745" s="294"/>
      <c r="BL745" s="294"/>
      <c r="BM745" s="294"/>
      <c r="BN745" s="294"/>
      <c r="BO745" s="294"/>
    </row>
    <row r="746" hidden="1" outlineLevel="1">
      <c r="A746" s="294"/>
      <c r="B746" s="333"/>
      <c r="D746" s="134"/>
      <c r="E746" s="294"/>
      <c r="F746" s="307"/>
      <c r="G746" s="307"/>
      <c r="H746" s="285"/>
      <c r="I746" s="294"/>
      <c r="J746" s="294"/>
      <c r="N746" s="294"/>
      <c r="O746" s="294"/>
      <c r="P746" s="294"/>
      <c r="Q746" s="294"/>
      <c r="R746" s="294"/>
      <c r="S746" s="294"/>
      <c r="T746" s="294"/>
      <c r="U746" s="294"/>
      <c r="V746" s="294"/>
      <c r="W746" s="294"/>
      <c r="X746" s="294"/>
      <c r="Y746" s="294"/>
      <c r="Z746" s="294"/>
      <c r="AA746" s="294"/>
      <c r="AB746" s="294"/>
      <c r="AC746" s="294"/>
      <c r="AD746" s="294"/>
      <c r="AE746" s="294"/>
      <c r="AF746" s="294"/>
      <c r="AG746" s="294"/>
      <c r="AH746" s="294"/>
      <c r="AI746" s="294"/>
      <c r="AJ746" s="294"/>
      <c r="AK746" s="294"/>
      <c r="AL746" s="294"/>
      <c r="AM746" s="294"/>
      <c r="AN746" s="294"/>
      <c r="AO746" s="294"/>
      <c r="AP746" s="294"/>
      <c r="AQ746" s="294"/>
      <c r="AR746" s="294"/>
      <c r="AS746" s="294"/>
      <c r="AT746" s="294"/>
      <c r="AU746" s="294"/>
      <c r="AV746" s="294"/>
      <c r="AW746" s="294"/>
      <c r="AX746" s="294"/>
      <c r="AY746" s="294"/>
      <c r="AZ746" s="294"/>
      <c r="BA746" s="294"/>
      <c r="BB746" s="294"/>
      <c r="BC746" s="294"/>
      <c r="BD746" s="294"/>
      <c r="BE746" s="294"/>
      <c r="BF746" s="294"/>
      <c r="BG746" s="294"/>
      <c r="BH746" s="294"/>
      <c r="BI746" s="294"/>
      <c r="BJ746" s="294"/>
      <c r="BK746" s="294"/>
      <c r="BL746" s="294"/>
      <c r="BM746" s="294"/>
      <c r="BN746" s="294"/>
      <c r="BO746" s="294"/>
    </row>
    <row r="747" hidden="1" outlineLevel="1">
      <c r="A747" s="294"/>
      <c r="B747" s="333"/>
      <c r="D747" s="134"/>
      <c r="E747" s="294"/>
      <c r="F747" s="307"/>
      <c r="G747" s="307"/>
      <c r="H747" s="285"/>
      <c r="I747" s="294"/>
      <c r="J747" s="294"/>
      <c r="N747" s="294"/>
      <c r="O747" s="294"/>
      <c r="P747" s="294"/>
      <c r="Q747" s="294"/>
      <c r="R747" s="294"/>
      <c r="S747" s="294"/>
      <c r="T747" s="294"/>
      <c r="U747" s="294"/>
      <c r="V747" s="294"/>
      <c r="W747" s="294"/>
      <c r="X747" s="294"/>
      <c r="Y747" s="294"/>
      <c r="Z747" s="294"/>
      <c r="AA747" s="294"/>
      <c r="AB747" s="294"/>
      <c r="AC747" s="294"/>
      <c r="AD747" s="294"/>
      <c r="AE747" s="294"/>
      <c r="AF747" s="294"/>
      <c r="AG747" s="294"/>
      <c r="AH747" s="294"/>
      <c r="AI747" s="294"/>
      <c r="AJ747" s="294"/>
      <c r="AK747" s="294"/>
      <c r="AL747" s="294"/>
      <c r="AM747" s="294"/>
      <c r="AN747" s="294"/>
      <c r="AO747" s="294"/>
      <c r="AP747" s="294"/>
      <c r="AQ747" s="294"/>
      <c r="AR747" s="294"/>
      <c r="AS747" s="294"/>
      <c r="AT747" s="294"/>
      <c r="AU747" s="294"/>
      <c r="AV747" s="294"/>
      <c r="AW747" s="294"/>
      <c r="AX747" s="294"/>
      <c r="AY747" s="294"/>
      <c r="AZ747" s="294"/>
      <c r="BA747" s="294"/>
      <c r="BB747" s="294"/>
      <c r="BC747" s="294"/>
      <c r="BD747" s="294"/>
      <c r="BE747" s="294"/>
      <c r="BF747" s="294"/>
      <c r="BG747" s="294"/>
      <c r="BH747" s="294"/>
      <c r="BI747" s="294"/>
      <c r="BJ747" s="294"/>
      <c r="BK747" s="294"/>
      <c r="BL747" s="294"/>
      <c r="BM747" s="294"/>
      <c r="BN747" s="294"/>
      <c r="BO747" s="294"/>
    </row>
    <row r="748" hidden="1" outlineLevel="1">
      <c r="A748" s="294"/>
      <c r="B748" s="333"/>
      <c r="D748" s="134"/>
      <c r="E748" s="294"/>
      <c r="F748" s="307"/>
      <c r="G748" s="307"/>
      <c r="H748" s="285"/>
      <c r="I748" s="294"/>
      <c r="J748" s="294"/>
      <c r="N748" s="294"/>
      <c r="O748" s="294"/>
      <c r="P748" s="294"/>
      <c r="Q748" s="294"/>
      <c r="R748" s="294"/>
      <c r="S748" s="294"/>
      <c r="T748" s="294"/>
      <c r="U748" s="294"/>
      <c r="V748" s="294"/>
      <c r="W748" s="294"/>
      <c r="X748" s="294"/>
      <c r="Y748" s="294"/>
      <c r="Z748" s="294"/>
      <c r="AA748" s="294"/>
      <c r="AB748" s="294"/>
      <c r="AC748" s="294"/>
      <c r="AD748" s="294"/>
      <c r="AE748" s="294"/>
      <c r="AF748" s="294"/>
      <c r="AG748" s="294"/>
      <c r="AH748" s="294"/>
      <c r="AI748" s="294"/>
      <c r="AJ748" s="294"/>
      <c r="AK748" s="294"/>
      <c r="AL748" s="294"/>
      <c r="AM748" s="294"/>
      <c r="AN748" s="294"/>
      <c r="AO748" s="294"/>
      <c r="AP748" s="294"/>
      <c r="AQ748" s="294"/>
      <c r="AR748" s="294"/>
      <c r="AS748" s="294"/>
      <c r="AT748" s="294"/>
      <c r="AU748" s="294"/>
      <c r="AV748" s="294"/>
      <c r="AW748" s="294"/>
      <c r="AX748" s="294"/>
      <c r="AY748" s="294"/>
      <c r="AZ748" s="294"/>
      <c r="BA748" s="294"/>
      <c r="BB748" s="294"/>
      <c r="BC748" s="294"/>
      <c r="BD748" s="294"/>
      <c r="BE748" s="294"/>
      <c r="BF748" s="294"/>
      <c r="BG748" s="294"/>
      <c r="BH748" s="294"/>
      <c r="BI748" s="294"/>
      <c r="BJ748" s="294"/>
      <c r="BK748" s="294"/>
      <c r="BL748" s="294"/>
      <c r="BM748" s="294"/>
      <c r="BN748" s="294"/>
      <c r="BO748" s="294"/>
    </row>
    <row r="749" hidden="1" outlineLevel="1">
      <c r="A749" s="294"/>
      <c r="B749" s="333"/>
      <c r="D749" s="134"/>
      <c r="E749" s="294"/>
      <c r="F749" s="307"/>
      <c r="G749" s="307"/>
      <c r="H749" s="285"/>
      <c r="I749" s="294"/>
      <c r="J749" s="294"/>
      <c r="N749" s="294"/>
      <c r="O749" s="294"/>
      <c r="P749" s="294"/>
      <c r="Q749" s="294"/>
      <c r="R749" s="294"/>
      <c r="S749" s="294"/>
      <c r="T749" s="294"/>
      <c r="U749" s="294"/>
      <c r="V749" s="294"/>
      <c r="W749" s="294"/>
      <c r="X749" s="294"/>
      <c r="Y749" s="294"/>
      <c r="Z749" s="294"/>
      <c r="AA749" s="294"/>
      <c r="AB749" s="294"/>
      <c r="AC749" s="294"/>
      <c r="AD749" s="294"/>
      <c r="AE749" s="294"/>
      <c r="AF749" s="294"/>
      <c r="AG749" s="294"/>
      <c r="AH749" s="294"/>
      <c r="AI749" s="294"/>
      <c r="AJ749" s="294"/>
      <c r="AK749" s="294"/>
      <c r="AL749" s="294"/>
      <c r="AM749" s="294"/>
      <c r="AN749" s="294"/>
      <c r="AO749" s="294"/>
      <c r="AP749" s="294"/>
      <c r="AQ749" s="294"/>
      <c r="AR749" s="294"/>
      <c r="AS749" s="294"/>
      <c r="AT749" s="294"/>
      <c r="AU749" s="294"/>
      <c r="AV749" s="294"/>
      <c r="AW749" s="294"/>
      <c r="AX749" s="294"/>
      <c r="AY749" s="294"/>
      <c r="AZ749" s="294"/>
      <c r="BA749" s="294"/>
      <c r="BB749" s="294"/>
      <c r="BC749" s="294"/>
      <c r="BD749" s="294"/>
      <c r="BE749" s="294"/>
      <c r="BF749" s="294"/>
      <c r="BG749" s="294"/>
      <c r="BH749" s="294"/>
      <c r="BI749" s="294"/>
      <c r="BJ749" s="294"/>
      <c r="BK749" s="294"/>
      <c r="BL749" s="294"/>
      <c r="BM749" s="294"/>
      <c r="BN749" s="294"/>
      <c r="BO749" s="294"/>
    </row>
    <row r="750" hidden="1" outlineLevel="1">
      <c r="A750" s="294"/>
      <c r="B750" s="333"/>
      <c r="D750" s="134"/>
      <c r="E750" s="294"/>
      <c r="F750" s="307"/>
      <c r="G750" s="307"/>
      <c r="H750" s="285"/>
      <c r="I750" s="294"/>
      <c r="J750" s="294"/>
      <c r="N750" s="294"/>
      <c r="O750" s="294"/>
      <c r="P750" s="294"/>
      <c r="Q750" s="294"/>
      <c r="R750" s="294"/>
      <c r="S750" s="294"/>
      <c r="T750" s="294"/>
      <c r="U750" s="294"/>
      <c r="V750" s="294"/>
      <c r="W750" s="294"/>
      <c r="X750" s="294"/>
      <c r="Y750" s="294"/>
      <c r="Z750" s="294"/>
      <c r="AA750" s="294"/>
      <c r="AB750" s="294"/>
      <c r="AC750" s="294"/>
      <c r="AD750" s="294"/>
      <c r="AE750" s="294"/>
      <c r="AF750" s="294"/>
      <c r="AG750" s="294"/>
      <c r="AH750" s="294"/>
      <c r="AI750" s="294"/>
      <c r="AJ750" s="294"/>
      <c r="AK750" s="294"/>
      <c r="AL750" s="294"/>
      <c r="AM750" s="294"/>
      <c r="AN750" s="294"/>
      <c r="AO750" s="294"/>
      <c r="AP750" s="294"/>
      <c r="AQ750" s="294"/>
      <c r="AR750" s="294"/>
      <c r="AS750" s="294"/>
      <c r="AT750" s="294"/>
      <c r="AU750" s="294"/>
      <c r="AV750" s="294"/>
      <c r="AW750" s="294"/>
      <c r="AX750" s="294"/>
      <c r="AY750" s="294"/>
      <c r="AZ750" s="294"/>
      <c r="BA750" s="294"/>
      <c r="BB750" s="294"/>
      <c r="BC750" s="294"/>
      <c r="BD750" s="294"/>
      <c r="BE750" s="294"/>
      <c r="BF750" s="294"/>
      <c r="BG750" s="294"/>
      <c r="BH750" s="294"/>
      <c r="BI750" s="294"/>
      <c r="BJ750" s="294"/>
      <c r="BK750" s="294"/>
      <c r="BL750" s="294"/>
      <c r="BM750" s="294"/>
      <c r="BN750" s="294"/>
      <c r="BO750" s="294"/>
    </row>
    <row r="751" hidden="1" outlineLevel="1">
      <c r="A751" s="294"/>
      <c r="B751" s="333"/>
      <c r="D751" s="134"/>
      <c r="E751" s="294"/>
      <c r="F751" s="307"/>
      <c r="G751" s="307"/>
      <c r="H751" s="285"/>
      <c r="I751" s="294"/>
      <c r="J751" s="294"/>
      <c r="N751" s="294"/>
      <c r="O751" s="294"/>
      <c r="P751" s="294"/>
      <c r="Q751" s="294"/>
      <c r="R751" s="294"/>
      <c r="S751" s="294"/>
      <c r="T751" s="294"/>
      <c r="U751" s="294"/>
      <c r="V751" s="294"/>
      <c r="W751" s="294"/>
      <c r="X751" s="294"/>
      <c r="Y751" s="294"/>
      <c r="Z751" s="294"/>
      <c r="AA751" s="294"/>
      <c r="AB751" s="294"/>
      <c r="AC751" s="294"/>
      <c r="AD751" s="294"/>
      <c r="AE751" s="294"/>
      <c r="AF751" s="294"/>
      <c r="AG751" s="294"/>
      <c r="AH751" s="294"/>
      <c r="AI751" s="294"/>
      <c r="AJ751" s="294"/>
      <c r="AK751" s="294"/>
      <c r="AL751" s="294"/>
      <c r="AM751" s="294"/>
      <c r="AN751" s="294"/>
      <c r="AO751" s="294"/>
      <c r="AP751" s="294"/>
      <c r="AQ751" s="294"/>
      <c r="AR751" s="294"/>
      <c r="AS751" s="294"/>
      <c r="AT751" s="294"/>
      <c r="AU751" s="294"/>
      <c r="AV751" s="294"/>
      <c r="AW751" s="294"/>
      <c r="AX751" s="294"/>
      <c r="AY751" s="294"/>
      <c r="AZ751" s="294"/>
      <c r="BA751" s="294"/>
      <c r="BB751" s="294"/>
      <c r="BC751" s="294"/>
      <c r="BD751" s="294"/>
      <c r="BE751" s="294"/>
      <c r="BF751" s="294"/>
      <c r="BG751" s="294"/>
      <c r="BH751" s="294"/>
      <c r="BI751" s="294"/>
      <c r="BJ751" s="294"/>
      <c r="BK751" s="294"/>
      <c r="BL751" s="294"/>
      <c r="BM751" s="294"/>
      <c r="BN751" s="294"/>
      <c r="BO751" s="294"/>
    </row>
    <row r="752" hidden="1" outlineLevel="1">
      <c r="A752" s="294"/>
      <c r="B752" s="333"/>
      <c r="D752" s="134"/>
      <c r="E752" s="294"/>
      <c r="F752" s="307"/>
      <c r="G752" s="307"/>
      <c r="H752" s="285"/>
      <c r="I752" s="294"/>
      <c r="J752" s="294"/>
      <c r="N752" s="294"/>
      <c r="O752" s="294"/>
      <c r="P752" s="294"/>
      <c r="Q752" s="294"/>
      <c r="R752" s="294"/>
      <c r="S752" s="294"/>
      <c r="T752" s="294"/>
      <c r="U752" s="294"/>
      <c r="V752" s="294"/>
      <c r="W752" s="294"/>
      <c r="X752" s="294"/>
      <c r="Y752" s="294"/>
      <c r="Z752" s="294"/>
      <c r="AA752" s="294"/>
      <c r="AB752" s="294"/>
      <c r="AC752" s="294"/>
      <c r="AD752" s="294"/>
      <c r="AE752" s="294"/>
      <c r="AF752" s="294"/>
      <c r="AG752" s="294"/>
      <c r="AH752" s="294"/>
      <c r="AI752" s="294"/>
      <c r="AJ752" s="294"/>
      <c r="AK752" s="294"/>
      <c r="AL752" s="294"/>
      <c r="AM752" s="294"/>
      <c r="AN752" s="294"/>
      <c r="AO752" s="294"/>
      <c r="AP752" s="294"/>
      <c r="AQ752" s="294"/>
      <c r="AR752" s="294"/>
      <c r="AS752" s="294"/>
      <c r="AT752" s="294"/>
      <c r="AU752" s="294"/>
      <c r="AV752" s="294"/>
      <c r="AW752" s="294"/>
      <c r="AX752" s="294"/>
      <c r="AY752" s="294"/>
      <c r="AZ752" s="294"/>
      <c r="BA752" s="294"/>
      <c r="BB752" s="294"/>
      <c r="BC752" s="294"/>
      <c r="BD752" s="294"/>
      <c r="BE752" s="294"/>
      <c r="BF752" s="294"/>
      <c r="BG752" s="294"/>
      <c r="BH752" s="294"/>
      <c r="BI752" s="294"/>
      <c r="BJ752" s="294"/>
      <c r="BK752" s="294"/>
      <c r="BL752" s="294"/>
      <c r="BM752" s="294"/>
      <c r="BN752" s="294"/>
      <c r="BO752" s="294"/>
    </row>
    <row r="753" hidden="1" outlineLevel="1">
      <c r="A753" s="294"/>
      <c r="B753" s="333"/>
      <c r="D753" s="134"/>
      <c r="E753" s="294"/>
      <c r="F753" s="307"/>
      <c r="G753" s="307"/>
      <c r="H753" s="285"/>
      <c r="I753" s="294"/>
      <c r="J753" s="294"/>
      <c r="N753" s="294"/>
      <c r="O753" s="294"/>
      <c r="P753" s="294"/>
      <c r="Q753" s="294"/>
      <c r="R753" s="294"/>
      <c r="S753" s="294"/>
      <c r="T753" s="294"/>
      <c r="U753" s="294"/>
      <c r="V753" s="294"/>
      <c r="W753" s="294"/>
      <c r="X753" s="294"/>
      <c r="Y753" s="294"/>
      <c r="Z753" s="294"/>
      <c r="AA753" s="294"/>
      <c r="AB753" s="294"/>
      <c r="AC753" s="294"/>
      <c r="AD753" s="294"/>
      <c r="AE753" s="294"/>
      <c r="AF753" s="294"/>
      <c r="AG753" s="294"/>
      <c r="AH753" s="294"/>
      <c r="AI753" s="294"/>
      <c r="AJ753" s="294"/>
      <c r="AK753" s="294"/>
      <c r="AL753" s="294"/>
      <c r="AM753" s="294"/>
      <c r="AN753" s="294"/>
      <c r="AO753" s="294"/>
      <c r="AP753" s="294"/>
      <c r="AQ753" s="294"/>
      <c r="AR753" s="294"/>
      <c r="AS753" s="294"/>
      <c r="AT753" s="294"/>
      <c r="AU753" s="294"/>
      <c r="AV753" s="294"/>
      <c r="AW753" s="294"/>
      <c r="AX753" s="294"/>
      <c r="AY753" s="294"/>
      <c r="AZ753" s="294"/>
      <c r="BA753" s="294"/>
      <c r="BB753" s="294"/>
      <c r="BC753" s="294"/>
      <c r="BD753" s="294"/>
      <c r="BE753" s="294"/>
      <c r="BF753" s="294"/>
      <c r="BG753" s="294"/>
      <c r="BH753" s="294"/>
      <c r="BI753" s="294"/>
      <c r="BJ753" s="294"/>
      <c r="BK753" s="294"/>
      <c r="BL753" s="294"/>
      <c r="BM753" s="294"/>
      <c r="BN753" s="294"/>
      <c r="BO753" s="294"/>
    </row>
    <row r="754" hidden="1" outlineLevel="1">
      <c r="A754" s="294"/>
      <c r="B754" s="333"/>
      <c r="D754" s="134"/>
      <c r="E754" s="294"/>
      <c r="F754" s="307"/>
      <c r="G754" s="307"/>
      <c r="H754" s="285"/>
      <c r="I754" s="294"/>
      <c r="J754" s="294"/>
      <c r="N754" s="294"/>
      <c r="O754" s="294"/>
      <c r="P754" s="294"/>
      <c r="Q754" s="294"/>
      <c r="R754" s="294"/>
      <c r="S754" s="294"/>
      <c r="T754" s="294"/>
      <c r="U754" s="294"/>
      <c r="V754" s="294"/>
      <c r="W754" s="294"/>
      <c r="X754" s="294"/>
      <c r="Y754" s="294"/>
      <c r="Z754" s="294"/>
      <c r="AA754" s="294"/>
      <c r="AB754" s="294"/>
      <c r="AC754" s="294"/>
      <c r="AD754" s="294"/>
      <c r="AE754" s="294"/>
      <c r="AF754" s="294"/>
      <c r="AG754" s="294"/>
      <c r="AH754" s="294"/>
      <c r="AI754" s="294"/>
      <c r="AJ754" s="294"/>
      <c r="AK754" s="294"/>
      <c r="AL754" s="294"/>
      <c r="AM754" s="294"/>
      <c r="AN754" s="294"/>
      <c r="AO754" s="294"/>
      <c r="AP754" s="294"/>
      <c r="AQ754" s="294"/>
      <c r="AR754" s="294"/>
      <c r="AS754" s="294"/>
      <c r="AT754" s="294"/>
      <c r="AU754" s="294"/>
      <c r="AV754" s="294"/>
      <c r="AW754" s="294"/>
      <c r="AX754" s="294"/>
      <c r="AY754" s="294"/>
      <c r="AZ754" s="294"/>
      <c r="BA754" s="294"/>
      <c r="BB754" s="294"/>
      <c r="BC754" s="294"/>
      <c r="BD754" s="294"/>
      <c r="BE754" s="294"/>
      <c r="BF754" s="294"/>
      <c r="BG754" s="294"/>
      <c r="BH754" s="294"/>
      <c r="BI754" s="294"/>
      <c r="BJ754" s="294"/>
      <c r="BK754" s="294"/>
      <c r="BL754" s="294"/>
      <c r="BM754" s="294"/>
      <c r="BN754" s="294"/>
      <c r="BO754" s="294"/>
    </row>
    <row r="755" hidden="1" outlineLevel="1">
      <c r="A755" s="294"/>
      <c r="B755" s="333"/>
      <c r="D755" s="134"/>
      <c r="E755" s="294"/>
      <c r="F755" s="307"/>
      <c r="G755" s="307"/>
      <c r="H755" s="285"/>
      <c r="I755" s="294"/>
      <c r="J755" s="294"/>
      <c r="N755" s="294"/>
      <c r="O755" s="294"/>
      <c r="P755" s="294"/>
      <c r="Q755" s="294"/>
      <c r="R755" s="294"/>
      <c r="S755" s="294"/>
      <c r="T755" s="294"/>
      <c r="U755" s="294"/>
      <c r="V755" s="294"/>
      <c r="W755" s="294"/>
      <c r="X755" s="294"/>
      <c r="Y755" s="294"/>
      <c r="Z755" s="294"/>
      <c r="AA755" s="294"/>
      <c r="AB755" s="294"/>
      <c r="AC755" s="294"/>
      <c r="AD755" s="294"/>
      <c r="AE755" s="294"/>
      <c r="AF755" s="294"/>
      <c r="AG755" s="294"/>
      <c r="AH755" s="294"/>
      <c r="AI755" s="294"/>
      <c r="AJ755" s="294"/>
      <c r="AK755" s="294"/>
      <c r="AL755" s="294"/>
      <c r="AM755" s="294"/>
      <c r="AN755" s="294"/>
      <c r="AO755" s="294"/>
      <c r="AP755" s="294"/>
      <c r="AQ755" s="294"/>
      <c r="AR755" s="294"/>
      <c r="AS755" s="294"/>
      <c r="AT755" s="294"/>
      <c r="AU755" s="294"/>
      <c r="AV755" s="294"/>
      <c r="AW755" s="294"/>
      <c r="AX755" s="294"/>
      <c r="AY755" s="294"/>
      <c r="AZ755" s="294"/>
      <c r="BA755" s="294"/>
      <c r="BB755" s="294"/>
      <c r="BC755" s="294"/>
      <c r="BD755" s="294"/>
      <c r="BE755" s="294"/>
      <c r="BF755" s="294"/>
      <c r="BG755" s="294"/>
      <c r="BH755" s="294"/>
      <c r="BI755" s="294"/>
      <c r="BJ755" s="294"/>
      <c r="BK755" s="294"/>
      <c r="BL755" s="294"/>
      <c r="BM755" s="294"/>
      <c r="BN755" s="294"/>
      <c r="BO755" s="294"/>
    </row>
    <row r="756" hidden="1" outlineLevel="1">
      <c r="A756" s="294"/>
      <c r="B756" s="333"/>
      <c r="D756" s="134"/>
      <c r="E756" s="294"/>
      <c r="F756" s="307"/>
      <c r="G756" s="307"/>
      <c r="H756" s="285"/>
      <c r="I756" s="294"/>
      <c r="J756" s="294"/>
      <c r="N756" s="294"/>
      <c r="O756" s="294"/>
      <c r="P756" s="294"/>
      <c r="Q756" s="294"/>
      <c r="R756" s="294"/>
      <c r="S756" s="294"/>
      <c r="T756" s="294"/>
      <c r="U756" s="294"/>
      <c r="V756" s="294"/>
      <c r="W756" s="294"/>
      <c r="X756" s="294"/>
      <c r="Y756" s="294"/>
      <c r="Z756" s="294"/>
      <c r="AA756" s="294"/>
      <c r="AB756" s="294"/>
      <c r="AC756" s="294"/>
      <c r="AD756" s="294"/>
      <c r="AE756" s="294"/>
      <c r="AF756" s="294"/>
      <c r="AG756" s="294"/>
      <c r="AH756" s="294"/>
      <c r="AI756" s="294"/>
      <c r="AJ756" s="294"/>
      <c r="AK756" s="294"/>
      <c r="AL756" s="294"/>
      <c r="AM756" s="294"/>
      <c r="AN756" s="294"/>
      <c r="AO756" s="294"/>
      <c r="AP756" s="294"/>
      <c r="AQ756" s="294"/>
      <c r="AR756" s="294"/>
      <c r="AS756" s="294"/>
      <c r="AT756" s="294"/>
      <c r="AU756" s="294"/>
      <c r="AV756" s="294"/>
      <c r="AW756" s="294"/>
      <c r="AX756" s="294"/>
      <c r="AY756" s="294"/>
      <c r="AZ756" s="294"/>
      <c r="BA756" s="294"/>
      <c r="BB756" s="294"/>
      <c r="BC756" s="294"/>
      <c r="BD756" s="294"/>
      <c r="BE756" s="294"/>
      <c r="BF756" s="294"/>
      <c r="BG756" s="294"/>
      <c r="BH756" s="294"/>
      <c r="BI756" s="294"/>
      <c r="BJ756" s="294"/>
      <c r="BK756" s="294"/>
      <c r="BL756" s="294"/>
      <c r="BM756" s="294"/>
      <c r="BN756" s="294"/>
      <c r="BO756" s="294"/>
    </row>
    <row r="757" hidden="1" outlineLevel="1">
      <c r="A757" s="294"/>
      <c r="B757" s="333"/>
      <c r="D757" s="134"/>
      <c r="E757" s="294"/>
      <c r="F757" s="307"/>
      <c r="G757" s="307"/>
      <c r="H757" s="285"/>
      <c r="I757" s="294"/>
      <c r="J757" s="294"/>
      <c r="N757" s="294"/>
      <c r="O757" s="294"/>
      <c r="P757" s="294"/>
      <c r="Q757" s="294"/>
      <c r="R757" s="294"/>
      <c r="S757" s="294"/>
      <c r="T757" s="294"/>
      <c r="U757" s="294"/>
      <c r="V757" s="294"/>
      <c r="W757" s="294"/>
      <c r="X757" s="294"/>
      <c r="Y757" s="294"/>
      <c r="Z757" s="294"/>
      <c r="AA757" s="294"/>
      <c r="AB757" s="294"/>
      <c r="AC757" s="294"/>
      <c r="AD757" s="294"/>
      <c r="AE757" s="294"/>
      <c r="AF757" s="294"/>
      <c r="AG757" s="294"/>
      <c r="AH757" s="294"/>
      <c r="AI757" s="294"/>
      <c r="AJ757" s="294"/>
      <c r="AK757" s="294"/>
      <c r="AL757" s="294"/>
      <c r="AM757" s="294"/>
      <c r="AN757" s="294"/>
      <c r="AO757" s="294"/>
      <c r="AP757" s="294"/>
      <c r="AQ757" s="294"/>
      <c r="AR757" s="294"/>
      <c r="AS757" s="294"/>
      <c r="AT757" s="294"/>
      <c r="AU757" s="294"/>
      <c r="AV757" s="294"/>
      <c r="AW757" s="294"/>
      <c r="AX757" s="294"/>
      <c r="AY757" s="294"/>
      <c r="AZ757" s="294"/>
      <c r="BA757" s="294"/>
      <c r="BB757" s="294"/>
      <c r="BC757" s="294"/>
      <c r="BD757" s="294"/>
      <c r="BE757" s="294"/>
      <c r="BF757" s="294"/>
      <c r="BG757" s="294"/>
      <c r="BH757" s="294"/>
      <c r="BI757" s="294"/>
      <c r="BJ757" s="294"/>
      <c r="BK757" s="294"/>
      <c r="BL757" s="294"/>
      <c r="BM757" s="294"/>
      <c r="BN757" s="294"/>
      <c r="BO757" s="294"/>
    </row>
    <row r="758" hidden="1" outlineLevel="1">
      <c r="A758" s="294"/>
      <c r="B758" s="333"/>
      <c r="D758" s="134"/>
      <c r="E758" s="294"/>
      <c r="F758" s="307"/>
      <c r="G758" s="307"/>
      <c r="H758" s="285"/>
      <c r="I758" s="294"/>
      <c r="J758" s="294"/>
      <c r="N758" s="294"/>
      <c r="O758" s="294"/>
      <c r="P758" s="294"/>
      <c r="Q758" s="294"/>
      <c r="R758" s="294"/>
      <c r="S758" s="294"/>
      <c r="T758" s="294"/>
      <c r="U758" s="294"/>
      <c r="V758" s="294"/>
      <c r="W758" s="294"/>
      <c r="X758" s="294"/>
      <c r="Y758" s="294"/>
      <c r="Z758" s="294"/>
      <c r="AA758" s="294"/>
      <c r="AB758" s="294"/>
      <c r="AC758" s="294"/>
      <c r="AD758" s="294"/>
      <c r="AE758" s="294"/>
      <c r="AF758" s="294"/>
      <c r="AG758" s="294"/>
      <c r="AH758" s="294"/>
      <c r="AI758" s="294"/>
      <c r="AJ758" s="294"/>
      <c r="AK758" s="294"/>
      <c r="AL758" s="294"/>
      <c r="AM758" s="294"/>
      <c r="AN758" s="294"/>
      <c r="AO758" s="294"/>
      <c r="AP758" s="294"/>
      <c r="AQ758" s="294"/>
      <c r="AR758" s="294"/>
      <c r="AS758" s="294"/>
      <c r="AT758" s="294"/>
      <c r="AU758" s="294"/>
      <c r="AV758" s="294"/>
      <c r="AW758" s="294"/>
      <c r="AX758" s="294"/>
      <c r="AY758" s="294"/>
      <c r="AZ758" s="294"/>
      <c r="BA758" s="294"/>
      <c r="BB758" s="294"/>
      <c r="BC758" s="294"/>
      <c r="BD758" s="294"/>
      <c r="BE758" s="294"/>
      <c r="BF758" s="294"/>
      <c r="BG758" s="294"/>
      <c r="BH758" s="294"/>
      <c r="BI758" s="294"/>
      <c r="BJ758" s="294"/>
      <c r="BK758" s="294"/>
      <c r="BL758" s="294"/>
      <c r="BM758" s="294"/>
      <c r="BN758" s="294"/>
      <c r="BO758" s="294"/>
    </row>
    <row r="759" hidden="1" outlineLevel="1">
      <c r="A759" s="294"/>
      <c r="B759" s="333"/>
      <c r="D759" s="134"/>
      <c r="E759" s="294"/>
      <c r="F759" s="307"/>
      <c r="G759" s="307"/>
      <c r="H759" s="285"/>
      <c r="I759" s="294"/>
      <c r="J759" s="294"/>
      <c r="N759" s="294"/>
      <c r="O759" s="294"/>
      <c r="P759" s="294"/>
      <c r="Q759" s="294"/>
      <c r="R759" s="294"/>
      <c r="S759" s="294"/>
      <c r="T759" s="294"/>
      <c r="U759" s="294"/>
      <c r="V759" s="294"/>
      <c r="W759" s="294"/>
      <c r="X759" s="294"/>
      <c r="Y759" s="294"/>
      <c r="Z759" s="294"/>
      <c r="AA759" s="294"/>
      <c r="AB759" s="294"/>
      <c r="AC759" s="294"/>
      <c r="AD759" s="294"/>
      <c r="AE759" s="294"/>
      <c r="AF759" s="294"/>
      <c r="AG759" s="294"/>
      <c r="AH759" s="294"/>
      <c r="AI759" s="294"/>
      <c r="AJ759" s="294"/>
      <c r="AK759" s="294"/>
      <c r="AL759" s="294"/>
      <c r="AM759" s="294"/>
      <c r="AN759" s="294"/>
      <c r="AO759" s="294"/>
      <c r="AP759" s="294"/>
      <c r="AQ759" s="294"/>
      <c r="AR759" s="294"/>
      <c r="AS759" s="294"/>
      <c r="AT759" s="294"/>
      <c r="AU759" s="294"/>
      <c r="AV759" s="294"/>
      <c r="AW759" s="294"/>
      <c r="AX759" s="294"/>
      <c r="AY759" s="294"/>
      <c r="AZ759" s="294"/>
      <c r="BA759" s="294"/>
      <c r="BB759" s="294"/>
      <c r="BC759" s="294"/>
      <c r="BD759" s="294"/>
      <c r="BE759" s="294"/>
      <c r="BF759" s="294"/>
      <c r="BG759" s="294"/>
      <c r="BH759" s="294"/>
      <c r="BI759" s="294"/>
      <c r="BJ759" s="294"/>
      <c r="BK759" s="294"/>
      <c r="BL759" s="294"/>
      <c r="BM759" s="294"/>
      <c r="BN759" s="294"/>
      <c r="BO759" s="294"/>
    </row>
    <row r="760" hidden="1" outlineLevel="1">
      <c r="A760" s="294"/>
      <c r="B760" s="333"/>
      <c r="D760" s="134"/>
      <c r="E760" s="294"/>
      <c r="F760" s="307"/>
      <c r="G760" s="307"/>
      <c r="H760" s="285"/>
      <c r="I760" s="294"/>
      <c r="J760" s="294"/>
      <c r="N760" s="294"/>
      <c r="O760" s="294"/>
      <c r="P760" s="294"/>
      <c r="Q760" s="294"/>
      <c r="R760" s="294"/>
      <c r="S760" s="294"/>
      <c r="T760" s="294"/>
      <c r="U760" s="294"/>
      <c r="V760" s="294"/>
      <c r="W760" s="294"/>
      <c r="X760" s="294"/>
      <c r="Y760" s="294"/>
      <c r="Z760" s="294"/>
      <c r="AA760" s="294"/>
      <c r="AB760" s="294"/>
      <c r="AC760" s="294"/>
      <c r="AD760" s="294"/>
      <c r="AE760" s="294"/>
      <c r="AF760" s="294"/>
      <c r="AG760" s="294"/>
      <c r="AH760" s="294"/>
      <c r="AI760" s="294"/>
      <c r="AJ760" s="294"/>
      <c r="AK760" s="294"/>
      <c r="AL760" s="294"/>
      <c r="AM760" s="294"/>
      <c r="AN760" s="294"/>
      <c r="AO760" s="294"/>
      <c r="AP760" s="294"/>
      <c r="AQ760" s="294"/>
      <c r="AR760" s="294"/>
      <c r="AS760" s="294"/>
      <c r="AT760" s="294"/>
      <c r="AU760" s="294"/>
      <c r="AV760" s="294"/>
      <c r="AW760" s="294"/>
      <c r="AX760" s="294"/>
      <c r="AY760" s="294"/>
      <c r="AZ760" s="294"/>
      <c r="BA760" s="294"/>
      <c r="BB760" s="294"/>
      <c r="BC760" s="294"/>
      <c r="BD760" s="294"/>
      <c r="BE760" s="294"/>
      <c r="BF760" s="294"/>
      <c r="BG760" s="294"/>
      <c r="BH760" s="294"/>
      <c r="BI760" s="294"/>
      <c r="BJ760" s="294"/>
      <c r="BK760" s="294"/>
      <c r="BL760" s="294"/>
      <c r="BM760" s="294"/>
      <c r="BN760" s="294"/>
      <c r="BO760" s="294"/>
    </row>
    <row r="761" hidden="1" outlineLevel="1">
      <c r="A761" s="294"/>
      <c r="B761" s="333"/>
      <c r="D761" s="134"/>
      <c r="E761" s="294"/>
      <c r="F761" s="307"/>
      <c r="G761" s="307"/>
      <c r="H761" s="285"/>
      <c r="I761" s="294"/>
      <c r="J761" s="294"/>
      <c r="N761" s="294"/>
      <c r="O761" s="294"/>
      <c r="P761" s="294"/>
      <c r="Q761" s="294"/>
      <c r="R761" s="294"/>
      <c r="S761" s="294"/>
      <c r="T761" s="294"/>
      <c r="U761" s="294"/>
      <c r="V761" s="294"/>
      <c r="W761" s="294"/>
      <c r="X761" s="294"/>
      <c r="Y761" s="294"/>
      <c r="Z761" s="294"/>
      <c r="AA761" s="294"/>
      <c r="AB761" s="294"/>
      <c r="AC761" s="294"/>
      <c r="AD761" s="294"/>
      <c r="AE761" s="294"/>
      <c r="AF761" s="294"/>
      <c r="AG761" s="294"/>
      <c r="AH761" s="294"/>
      <c r="AI761" s="294"/>
      <c r="AJ761" s="294"/>
      <c r="AK761" s="294"/>
      <c r="AL761" s="294"/>
      <c r="AM761" s="294"/>
      <c r="AN761" s="294"/>
      <c r="AO761" s="294"/>
      <c r="AP761" s="294"/>
      <c r="AQ761" s="294"/>
      <c r="AR761" s="294"/>
      <c r="AS761" s="294"/>
      <c r="AT761" s="294"/>
      <c r="AU761" s="294"/>
      <c r="AV761" s="294"/>
      <c r="AW761" s="294"/>
      <c r="AX761" s="294"/>
      <c r="AY761" s="294"/>
      <c r="AZ761" s="294"/>
      <c r="BA761" s="294"/>
      <c r="BB761" s="294"/>
      <c r="BC761" s="294"/>
      <c r="BD761" s="294"/>
      <c r="BE761" s="294"/>
      <c r="BF761" s="294"/>
      <c r="BG761" s="294"/>
      <c r="BH761" s="294"/>
      <c r="BI761" s="294"/>
      <c r="BJ761" s="294"/>
      <c r="BK761" s="294"/>
      <c r="BL761" s="294"/>
      <c r="BM761" s="294"/>
      <c r="BN761" s="294"/>
      <c r="BO761" s="294"/>
    </row>
    <row r="762" hidden="1" outlineLevel="1">
      <c r="A762" s="294"/>
      <c r="B762" s="333"/>
      <c r="D762" s="134"/>
      <c r="E762" s="294"/>
      <c r="F762" s="307"/>
      <c r="G762" s="307"/>
      <c r="H762" s="285"/>
      <c r="I762" s="294"/>
      <c r="J762" s="294"/>
      <c r="N762" s="294"/>
      <c r="O762" s="294"/>
      <c r="P762" s="294"/>
      <c r="Q762" s="294"/>
      <c r="R762" s="294"/>
      <c r="S762" s="294"/>
      <c r="T762" s="294"/>
      <c r="U762" s="294"/>
      <c r="V762" s="294"/>
      <c r="W762" s="294"/>
      <c r="X762" s="294"/>
      <c r="Y762" s="294"/>
      <c r="Z762" s="294"/>
      <c r="AA762" s="294"/>
      <c r="AB762" s="294"/>
      <c r="AC762" s="294"/>
      <c r="AD762" s="294"/>
      <c r="AE762" s="294"/>
      <c r="AF762" s="294"/>
      <c r="AG762" s="294"/>
      <c r="AH762" s="294"/>
      <c r="AI762" s="294"/>
      <c r="AJ762" s="294"/>
      <c r="AK762" s="294"/>
      <c r="AL762" s="294"/>
      <c r="AM762" s="294"/>
      <c r="AN762" s="294"/>
      <c r="AO762" s="294"/>
      <c r="AP762" s="294"/>
      <c r="AQ762" s="294"/>
      <c r="AR762" s="294"/>
      <c r="AS762" s="294"/>
      <c r="AT762" s="294"/>
      <c r="AU762" s="294"/>
      <c r="AV762" s="294"/>
      <c r="AW762" s="294"/>
      <c r="AX762" s="294"/>
      <c r="AY762" s="294"/>
      <c r="AZ762" s="294"/>
      <c r="BA762" s="294"/>
      <c r="BB762" s="294"/>
      <c r="BC762" s="294"/>
      <c r="BD762" s="294"/>
      <c r="BE762" s="294"/>
      <c r="BF762" s="294"/>
      <c r="BG762" s="294"/>
      <c r="BH762" s="294"/>
      <c r="BI762" s="294"/>
      <c r="BJ762" s="294"/>
      <c r="BK762" s="294"/>
      <c r="BL762" s="294"/>
      <c r="BM762" s="294"/>
      <c r="BN762" s="294"/>
      <c r="BO762" s="294"/>
    </row>
    <row r="763" hidden="1" outlineLevel="1">
      <c r="A763" s="294"/>
      <c r="B763" s="333"/>
      <c r="D763" s="134"/>
      <c r="E763" s="294"/>
      <c r="F763" s="307"/>
      <c r="G763" s="307"/>
      <c r="H763" s="285"/>
      <c r="I763" s="294"/>
      <c r="J763" s="294"/>
      <c r="N763" s="294"/>
      <c r="O763" s="294"/>
      <c r="P763" s="294"/>
      <c r="Q763" s="294"/>
      <c r="R763" s="294"/>
      <c r="S763" s="294"/>
      <c r="T763" s="294"/>
      <c r="U763" s="294"/>
      <c r="V763" s="294"/>
      <c r="W763" s="294"/>
      <c r="X763" s="294"/>
      <c r="Y763" s="294"/>
      <c r="Z763" s="294"/>
      <c r="AA763" s="294"/>
      <c r="AB763" s="294"/>
      <c r="AC763" s="294"/>
      <c r="AD763" s="294"/>
      <c r="AE763" s="294"/>
      <c r="AF763" s="294"/>
      <c r="AG763" s="294"/>
      <c r="AH763" s="294"/>
      <c r="AI763" s="294"/>
      <c r="AJ763" s="294"/>
      <c r="AK763" s="294"/>
      <c r="AL763" s="294"/>
      <c r="AM763" s="294"/>
      <c r="AN763" s="294"/>
      <c r="AO763" s="294"/>
      <c r="AP763" s="294"/>
      <c r="AQ763" s="294"/>
      <c r="AR763" s="294"/>
      <c r="AS763" s="294"/>
      <c r="AT763" s="294"/>
      <c r="AU763" s="294"/>
      <c r="AV763" s="294"/>
      <c r="AW763" s="294"/>
      <c r="AX763" s="294"/>
      <c r="AY763" s="294"/>
      <c r="AZ763" s="294"/>
      <c r="BA763" s="294"/>
      <c r="BB763" s="294"/>
      <c r="BC763" s="294"/>
      <c r="BD763" s="294"/>
      <c r="BE763" s="294"/>
      <c r="BF763" s="294"/>
      <c r="BG763" s="294"/>
      <c r="BH763" s="294"/>
      <c r="BI763" s="294"/>
      <c r="BJ763" s="294"/>
      <c r="BK763" s="294"/>
      <c r="BL763" s="294"/>
      <c r="BM763" s="294"/>
      <c r="BN763" s="294"/>
      <c r="BO763" s="294"/>
    </row>
    <row r="764" hidden="1" outlineLevel="1">
      <c r="A764" s="294"/>
      <c r="B764" s="333"/>
      <c r="D764" s="134"/>
      <c r="E764" s="294"/>
      <c r="F764" s="307"/>
      <c r="G764" s="307"/>
      <c r="H764" s="285"/>
      <c r="I764" s="294"/>
      <c r="J764" s="294"/>
      <c r="N764" s="294"/>
      <c r="O764" s="294"/>
      <c r="P764" s="294"/>
      <c r="Q764" s="294"/>
      <c r="R764" s="294"/>
      <c r="S764" s="294"/>
      <c r="T764" s="294"/>
      <c r="U764" s="294"/>
      <c r="V764" s="294"/>
      <c r="W764" s="294"/>
      <c r="X764" s="294"/>
      <c r="Y764" s="294"/>
      <c r="Z764" s="294"/>
      <c r="AA764" s="294"/>
      <c r="AB764" s="294"/>
      <c r="AC764" s="294"/>
      <c r="AD764" s="294"/>
      <c r="AE764" s="294"/>
      <c r="AF764" s="294"/>
      <c r="AG764" s="294"/>
      <c r="AH764" s="294"/>
      <c r="AI764" s="294"/>
      <c r="AJ764" s="294"/>
      <c r="AK764" s="294"/>
      <c r="AL764" s="294"/>
      <c r="AM764" s="294"/>
      <c r="AN764" s="294"/>
      <c r="AO764" s="294"/>
      <c r="AP764" s="294"/>
      <c r="AQ764" s="294"/>
      <c r="AR764" s="294"/>
      <c r="AS764" s="294"/>
      <c r="AT764" s="294"/>
      <c r="AU764" s="294"/>
      <c r="AV764" s="294"/>
      <c r="AW764" s="294"/>
      <c r="AX764" s="294"/>
      <c r="AY764" s="294"/>
      <c r="AZ764" s="294"/>
      <c r="BA764" s="294"/>
      <c r="BB764" s="294"/>
      <c r="BC764" s="294"/>
      <c r="BD764" s="294"/>
      <c r="BE764" s="294"/>
      <c r="BF764" s="294"/>
      <c r="BG764" s="294"/>
      <c r="BH764" s="294"/>
      <c r="BI764" s="294"/>
      <c r="BJ764" s="294"/>
      <c r="BK764" s="294"/>
      <c r="BL764" s="294"/>
      <c r="BM764" s="294"/>
      <c r="BN764" s="294"/>
      <c r="BO764" s="294"/>
    </row>
    <row r="765" hidden="1" outlineLevel="1">
      <c r="A765" s="294"/>
      <c r="B765" s="333"/>
      <c r="D765" s="134"/>
      <c r="E765" s="294"/>
      <c r="F765" s="307"/>
      <c r="G765" s="307"/>
      <c r="H765" s="285"/>
      <c r="I765" s="294"/>
      <c r="J765" s="294"/>
      <c r="N765" s="294"/>
      <c r="O765" s="294"/>
      <c r="P765" s="294"/>
      <c r="Q765" s="294"/>
      <c r="R765" s="294"/>
      <c r="S765" s="294"/>
      <c r="T765" s="294"/>
      <c r="U765" s="294"/>
      <c r="V765" s="294"/>
      <c r="W765" s="294"/>
      <c r="X765" s="294"/>
      <c r="Y765" s="294"/>
      <c r="Z765" s="294"/>
      <c r="AA765" s="294"/>
      <c r="AB765" s="294"/>
      <c r="AC765" s="294"/>
      <c r="AD765" s="294"/>
      <c r="AE765" s="294"/>
      <c r="AF765" s="294"/>
      <c r="AG765" s="294"/>
      <c r="AH765" s="294"/>
      <c r="AI765" s="294"/>
      <c r="AJ765" s="294"/>
      <c r="AK765" s="294"/>
      <c r="AL765" s="294"/>
      <c r="AM765" s="294"/>
      <c r="AN765" s="294"/>
      <c r="AO765" s="294"/>
      <c r="AP765" s="294"/>
      <c r="AQ765" s="294"/>
      <c r="AR765" s="294"/>
      <c r="AS765" s="294"/>
      <c r="AT765" s="294"/>
      <c r="AU765" s="294"/>
      <c r="AV765" s="294"/>
      <c r="AW765" s="294"/>
      <c r="AX765" s="294"/>
      <c r="AY765" s="294"/>
      <c r="AZ765" s="294"/>
      <c r="BA765" s="294"/>
      <c r="BB765" s="294"/>
      <c r="BC765" s="294"/>
      <c r="BD765" s="294"/>
      <c r="BE765" s="294"/>
      <c r="BF765" s="294"/>
      <c r="BG765" s="294"/>
      <c r="BH765" s="294"/>
      <c r="BI765" s="294"/>
      <c r="BJ765" s="294"/>
      <c r="BK765" s="294"/>
      <c r="BL765" s="294"/>
      <c r="BM765" s="294"/>
      <c r="BN765" s="294"/>
      <c r="BO765" s="294"/>
    </row>
    <row r="766" hidden="1" outlineLevel="1">
      <c r="A766" s="294"/>
      <c r="B766" s="333"/>
      <c r="D766" s="134"/>
      <c r="E766" s="294"/>
      <c r="F766" s="307"/>
      <c r="G766" s="307"/>
      <c r="H766" s="285"/>
      <c r="I766" s="294"/>
      <c r="J766" s="294"/>
      <c r="N766" s="294"/>
      <c r="O766" s="294"/>
      <c r="P766" s="294"/>
      <c r="Q766" s="294"/>
      <c r="R766" s="294"/>
      <c r="S766" s="294"/>
      <c r="T766" s="294"/>
      <c r="U766" s="294"/>
      <c r="V766" s="294"/>
      <c r="W766" s="294"/>
      <c r="X766" s="294"/>
      <c r="Y766" s="294"/>
      <c r="Z766" s="294"/>
      <c r="AA766" s="294"/>
      <c r="AB766" s="294"/>
      <c r="AC766" s="294"/>
      <c r="AD766" s="294"/>
      <c r="AE766" s="294"/>
      <c r="AF766" s="294"/>
      <c r="AG766" s="294"/>
      <c r="AH766" s="294"/>
      <c r="AI766" s="294"/>
      <c r="AJ766" s="294"/>
      <c r="AK766" s="294"/>
      <c r="AL766" s="294"/>
      <c r="AM766" s="294"/>
      <c r="AN766" s="294"/>
      <c r="AO766" s="294"/>
      <c r="AP766" s="294"/>
      <c r="AQ766" s="294"/>
      <c r="AR766" s="294"/>
      <c r="AS766" s="294"/>
      <c r="AT766" s="294"/>
      <c r="AU766" s="294"/>
      <c r="AV766" s="294"/>
      <c r="AW766" s="294"/>
      <c r="AX766" s="294"/>
      <c r="AY766" s="294"/>
      <c r="AZ766" s="294"/>
      <c r="BA766" s="294"/>
      <c r="BB766" s="294"/>
      <c r="BC766" s="294"/>
      <c r="BD766" s="294"/>
      <c r="BE766" s="294"/>
      <c r="BF766" s="294"/>
      <c r="BG766" s="294"/>
      <c r="BH766" s="294"/>
      <c r="BI766" s="294"/>
      <c r="BJ766" s="294"/>
      <c r="BK766" s="294"/>
      <c r="BL766" s="294"/>
      <c r="BM766" s="294"/>
      <c r="BN766" s="294"/>
      <c r="BO766" s="294"/>
    </row>
    <row r="767" hidden="1" outlineLevel="1">
      <c r="A767" s="294"/>
      <c r="B767" s="333"/>
      <c r="D767" s="134"/>
      <c r="E767" s="294"/>
      <c r="F767" s="307"/>
      <c r="G767" s="307"/>
      <c r="H767" s="285"/>
      <c r="I767" s="294"/>
      <c r="J767" s="294"/>
      <c r="N767" s="294"/>
      <c r="O767" s="294"/>
      <c r="P767" s="294"/>
      <c r="Q767" s="294"/>
      <c r="R767" s="294"/>
      <c r="S767" s="294"/>
      <c r="T767" s="294"/>
      <c r="U767" s="294"/>
      <c r="V767" s="294"/>
      <c r="W767" s="294"/>
      <c r="X767" s="294"/>
      <c r="Y767" s="294"/>
      <c r="Z767" s="294"/>
      <c r="AA767" s="294"/>
      <c r="AB767" s="294"/>
      <c r="AC767" s="294"/>
      <c r="AD767" s="294"/>
      <c r="AE767" s="294"/>
      <c r="AF767" s="294"/>
      <c r="AG767" s="294"/>
      <c r="AH767" s="294"/>
      <c r="AI767" s="294"/>
      <c r="AJ767" s="294"/>
      <c r="AK767" s="294"/>
      <c r="AL767" s="294"/>
      <c r="AM767" s="294"/>
      <c r="AN767" s="294"/>
      <c r="AO767" s="294"/>
      <c r="AP767" s="294"/>
      <c r="AQ767" s="294"/>
      <c r="AR767" s="294"/>
      <c r="AS767" s="294"/>
      <c r="AT767" s="294"/>
      <c r="AU767" s="294"/>
      <c r="AV767" s="294"/>
      <c r="AW767" s="294"/>
      <c r="AX767" s="294"/>
      <c r="AY767" s="294"/>
      <c r="AZ767" s="294"/>
      <c r="BA767" s="294"/>
      <c r="BB767" s="294"/>
      <c r="BC767" s="294"/>
      <c r="BD767" s="294"/>
      <c r="BE767" s="294"/>
      <c r="BF767" s="294"/>
      <c r="BG767" s="294"/>
      <c r="BH767" s="294"/>
      <c r="BI767" s="294"/>
      <c r="BJ767" s="294"/>
      <c r="BK767" s="294"/>
      <c r="BL767" s="294"/>
      <c r="BM767" s="294"/>
      <c r="BN767" s="294"/>
      <c r="BO767" s="294"/>
    </row>
    <row r="768" hidden="1" outlineLevel="1">
      <c r="A768" s="294"/>
      <c r="B768" s="333"/>
      <c r="D768" s="134"/>
      <c r="E768" s="294"/>
      <c r="F768" s="307"/>
      <c r="G768" s="307"/>
      <c r="H768" s="285"/>
      <c r="I768" s="294"/>
      <c r="J768" s="294"/>
      <c r="N768" s="294"/>
      <c r="O768" s="294"/>
      <c r="P768" s="294"/>
      <c r="Q768" s="294"/>
      <c r="R768" s="294"/>
      <c r="S768" s="294"/>
      <c r="T768" s="294"/>
      <c r="U768" s="294"/>
      <c r="V768" s="294"/>
      <c r="W768" s="294"/>
      <c r="X768" s="294"/>
      <c r="Y768" s="294"/>
      <c r="Z768" s="294"/>
      <c r="AA768" s="294"/>
      <c r="AB768" s="294"/>
      <c r="AC768" s="294"/>
      <c r="AD768" s="294"/>
      <c r="AE768" s="294"/>
      <c r="AF768" s="294"/>
      <c r="AG768" s="294"/>
      <c r="AH768" s="294"/>
      <c r="AI768" s="294"/>
      <c r="AJ768" s="294"/>
      <c r="AK768" s="294"/>
      <c r="AL768" s="294"/>
      <c r="AM768" s="294"/>
      <c r="AN768" s="294"/>
      <c r="AO768" s="294"/>
      <c r="AP768" s="294"/>
      <c r="AQ768" s="294"/>
      <c r="AR768" s="294"/>
      <c r="AS768" s="294"/>
      <c r="AT768" s="294"/>
      <c r="AU768" s="294"/>
      <c r="AV768" s="294"/>
      <c r="AW768" s="294"/>
      <c r="AX768" s="294"/>
      <c r="AY768" s="294"/>
      <c r="AZ768" s="294"/>
      <c r="BA768" s="294"/>
      <c r="BB768" s="294"/>
      <c r="BC768" s="294"/>
      <c r="BD768" s="294"/>
      <c r="BE768" s="294"/>
      <c r="BF768" s="294"/>
      <c r="BG768" s="294"/>
      <c r="BH768" s="294"/>
      <c r="BI768" s="294"/>
      <c r="BJ768" s="294"/>
      <c r="BK768" s="294"/>
      <c r="BL768" s="294"/>
      <c r="BM768" s="294"/>
      <c r="BN768" s="294"/>
      <c r="BO768" s="294"/>
    </row>
    <row r="769" hidden="1" outlineLevel="1">
      <c r="A769" s="294"/>
      <c r="B769" s="333"/>
      <c r="D769" s="134"/>
      <c r="E769" s="294"/>
      <c r="F769" s="307"/>
      <c r="G769" s="307"/>
      <c r="H769" s="285"/>
      <c r="I769" s="294"/>
      <c r="J769" s="294"/>
      <c r="N769" s="294"/>
      <c r="O769" s="294"/>
      <c r="P769" s="294"/>
      <c r="Q769" s="294"/>
      <c r="R769" s="294"/>
      <c r="S769" s="294"/>
      <c r="T769" s="294"/>
      <c r="U769" s="294"/>
      <c r="V769" s="294"/>
      <c r="W769" s="294"/>
      <c r="X769" s="294"/>
      <c r="Y769" s="294"/>
      <c r="Z769" s="294"/>
      <c r="AA769" s="294"/>
      <c r="AB769" s="294"/>
      <c r="AC769" s="294"/>
      <c r="AD769" s="294"/>
      <c r="AE769" s="294"/>
      <c r="AF769" s="294"/>
      <c r="AG769" s="294"/>
      <c r="AH769" s="294"/>
      <c r="AI769" s="294"/>
      <c r="AJ769" s="294"/>
      <c r="AK769" s="294"/>
      <c r="AL769" s="294"/>
      <c r="AM769" s="294"/>
      <c r="AN769" s="294"/>
      <c r="AO769" s="294"/>
      <c r="AP769" s="294"/>
      <c r="AQ769" s="294"/>
      <c r="AR769" s="294"/>
      <c r="AS769" s="294"/>
      <c r="AT769" s="294"/>
      <c r="AU769" s="294"/>
      <c r="AV769" s="294"/>
      <c r="AW769" s="294"/>
      <c r="AX769" s="294"/>
      <c r="AY769" s="294"/>
      <c r="AZ769" s="294"/>
      <c r="BA769" s="294"/>
      <c r="BB769" s="294"/>
      <c r="BC769" s="294"/>
      <c r="BD769" s="294"/>
      <c r="BE769" s="294"/>
      <c r="BF769" s="294"/>
      <c r="BG769" s="294"/>
      <c r="BH769" s="294"/>
      <c r="BI769" s="294"/>
      <c r="BJ769" s="294"/>
      <c r="BK769" s="294"/>
      <c r="BL769" s="294"/>
      <c r="BM769" s="294"/>
      <c r="BN769" s="294"/>
      <c r="BO769" s="294"/>
    </row>
    <row r="770" hidden="1" outlineLevel="1">
      <c r="A770" s="294"/>
      <c r="B770" s="333"/>
      <c r="D770" s="134"/>
      <c r="E770" s="294"/>
      <c r="F770" s="307"/>
      <c r="G770" s="307"/>
      <c r="H770" s="285"/>
      <c r="I770" s="294"/>
      <c r="J770" s="294"/>
      <c r="N770" s="294"/>
      <c r="O770" s="294"/>
      <c r="P770" s="294"/>
      <c r="Q770" s="294"/>
      <c r="R770" s="294"/>
      <c r="S770" s="294"/>
      <c r="T770" s="294"/>
      <c r="U770" s="294"/>
      <c r="V770" s="294"/>
      <c r="W770" s="294"/>
      <c r="X770" s="294"/>
      <c r="Y770" s="294"/>
      <c r="Z770" s="294"/>
      <c r="AA770" s="294"/>
      <c r="AB770" s="294"/>
      <c r="AC770" s="294"/>
      <c r="AD770" s="294"/>
      <c r="AE770" s="294"/>
      <c r="AF770" s="294"/>
      <c r="AG770" s="294"/>
      <c r="AH770" s="294"/>
      <c r="AI770" s="294"/>
      <c r="AJ770" s="294"/>
      <c r="AK770" s="294"/>
      <c r="AL770" s="294"/>
      <c r="AM770" s="294"/>
      <c r="AN770" s="294"/>
      <c r="AO770" s="294"/>
      <c r="AP770" s="294"/>
      <c r="AQ770" s="294"/>
      <c r="AR770" s="294"/>
      <c r="AS770" s="294"/>
      <c r="AT770" s="294"/>
      <c r="AU770" s="294"/>
      <c r="AV770" s="294"/>
      <c r="AW770" s="294"/>
      <c r="AX770" s="294"/>
      <c r="AY770" s="294"/>
      <c r="AZ770" s="294"/>
      <c r="BA770" s="294"/>
      <c r="BB770" s="294"/>
      <c r="BC770" s="294"/>
      <c r="BD770" s="294"/>
      <c r="BE770" s="294"/>
      <c r="BF770" s="294"/>
      <c r="BG770" s="294"/>
      <c r="BH770" s="294"/>
      <c r="BI770" s="294"/>
      <c r="BJ770" s="294"/>
      <c r="BK770" s="294"/>
      <c r="BL770" s="294"/>
      <c r="BM770" s="294"/>
      <c r="BN770" s="294"/>
      <c r="BO770" s="294"/>
    </row>
    <row r="771" hidden="1" outlineLevel="1">
      <c r="A771" s="294"/>
      <c r="B771" s="333"/>
      <c r="D771" s="134"/>
      <c r="E771" s="294"/>
      <c r="F771" s="307"/>
      <c r="G771" s="307"/>
      <c r="H771" s="285"/>
      <c r="I771" s="294"/>
      <c r="J771" s="294"/>
      <c r="N771" s="294"/>
      <c r="O771" s="294"/>
      <c r="P771" s="294"/>
      <c r="Q771" s="294"/>
      <c r="R771" s="294"/>
      <c r="S771" s="294"/>
      <c r="T771" s="294"/>
      <c r="U771" s="294"/>
      <c r="V771" s="294"/>
      <c r="W771" s="294"/>
      <c r="X771" s="294"/>
      <c r="Y771" s="294"/>
      <c r="Z771" s="294"/>
      <c r="AA771" s="294"/>
      <c r="AB771" s="294"/>
      <c r="AC771" s="294"/>
      <c r="AD771" s="294"/>
      <c r="AE771" s="294"/>
      <c r="AF771" s="294"/>
      <c r="AG771" s="294"/>
      <c r="AH771" s="294"/>
      <c r="AI771" s="294"/>
      <c r="AJ771" s="294"/>
      <c r="AK771" s="294"/>
      <c r="AL771" s="294"/>
      <c r="AM771" s="294"/>
      <c r="AN771" s="294"/>
      <c r="AO771" s="294"/>
      <c r="AP771" s="294"/>
      <c r="AQ771" s="294"/>
      <c r="AR771" s="294"/>
      <c r="AS771" s="294"/>
      <c r="AT771" s="294"/>
      <c r="AU771" s="294"/>
      <c r="AV771" s="294"/>
      <c r="AW771" s="294"/>
      <c r="AX771" s="294"/>
      <c r="AY771" s="294"/>
      <c r="AZ771" s="294"/>
      <c r="BA771" s="294"/>
      <c r="BB771" s="294"/>
      <c r="BC771" s="294"/>
      <c r="BD771" s="294"/>
      <c r="BE771" s="294"/>
      <c r="BF771" s="294"/>
      <c r="BG771" s="294"/>
      <c r="BH771" s="294"/>
      <c r="BI771" s="294"/>
      <c r="BJ771" s="294"/>
      <c r="BK771" s="294"/>
      <c r="BL771" s="294"/>
      <c r="BM771" s="294"/>
      <c r="BN771" s="294"/>
      <c r="BO771" s="294"/>
    </row>
    <row r="772" hidden="1" outlineLevel="1">
      <c r="A772" s="294"/>
      <c r="B772" s="333"/>
      <c r="D772" s="134"/>
      <c r="E772" s="294"/>
      <c r="F772" s="307"/>
      <c r="G772" s="307"/>
      <c r="H772" s="285"/>
      <c r="I772" s="294"/>
      <c r="J772" s="294"/>
      <c r="N772" s="294"/>
      <c r="O772" s="294"/>
      <c r="P772" s="294"/>
      <c r="Q772" s="294"/>
      <c r="R772" s="294"/>
      <c r="S772" s="294"/>
      <c r="T772" s="294"/>
      <c r="U772" s="294"/>
      <c r="V772" s="294"/>
      <c r="W772" s="294"/>
      <c r="X772" s="294"/>
      <c r="Y772" s="294"/>
      <c r="Z772" s="294"/>
      <c r="AA772" s="294"/>
      <c r="AB772" s="294"/>
      <c r="AC772" s="294"/>
      <c r="AD772" s="294"/>
      <c r="AE772" s="294"/>
      <c r="AF772" s="294"/>
      <c r="AG772" s="294"/>
      <c r="AH772" s="294"/>
      <c r="AI772" s="294"/>
      <c r="AJ772" s="294"/>
      <c r="AK772" s="294"/>
      <c r="AL772" s="294"/>
      <c r="AM772" s="294"/>
      <c r="AN772" s="294"/>
      <c r="AO772" s="294"/>
      <c r="AP772" s="294"/>
      <c r="AQ772" s="294"/>
      <c r="AR772" s="294"/>
      <c r="AS772" s="294"/>
      <c r="AT772" s="294"/>
      <c r="AU772" s="294"/>
      <c r="AV772" s="294"/>
      <c r="AW772" s="294"/>
      <c r="AX772" s="294"/>
      <c r="AY772" s="294"/>
      <c r="AZ772" s="294"/>
      <c r="BA772" s="294"/>
      <c r="BB772" s="294"/>
      <c r="BC772" s="294"/>
      <c r="BD772" s="294"/>
      <c r="BE772" s="294"/>
      <c r="BF772" s="294"/>
      <c r="BG772" s="294"/>
      <c r="BH772" s="294"/>
      <c r="BI772" s="294"/>
      <c r="BJ772" s="294"/>
      <c r="BK772" s="294"/>
      <c r="BL772" s="294"/>
      <c r="BM772" s="294"/>
      <c r="BN772" s="294"/>
      <c r="BO772" s="294"/>
    </row>
    <row r="773" hidden="1" outlineLevel="1">
      <c r="A773" s="294"/>
      <c r="B773" s="333"/>
      <c r="D773" s="134"/>
      <c r="E773" s="294"/>
      <c r="F773" s="307"/>
      <c r="G773" s="307"/>
      <c r="H773" s="285"/>
      <c r="I773" s="294"/>
      <c r="J773" s="294"/>
      <c r="N773" s="294"/>
      <c r="O773" s="294"/>
      <c r="P773" s="294"/>
      <c r="Q773" s="294"/>
      <c r="R773" s="294"/>
      <c r="S773" s="294"/>
      <c r="T773" s="294"/>
      <c r="U773" s="294"/>
      <c r="V773" s="294"/>
      <c r="W773" s="294"/>
      <c r="X773" s="294"/>
      <c r="Y773" s="294"/>
      <c r="Z773" s="294"/>
      <c r="AA773" s="294"/>
      <c r="AB773" s="294"/>
      <c r="AC773" s="294"/>
      <c r="AD773" s="294"/>
      <c r="AE773" s="294"/>
      <c r="AF773" s="294"/>
      <c r="AG773" s="294"/>
      <c r="AH773" s="294"/>
      <c r="AI773" s="294"/>
      <c r="AJ773" s="294"/>
      <c r="AK773" s="294"/>
      <c r="AL773" s="294"/>
      <c r="AM773" s="294"/>
      <c r="AN773" s="294"/>
      <c r="AO773" s="294"/>
      <c r="AP773" s="294"/>
      <c r="AQ773" s="294"/>
      <c r="AR773" s="294"/>
      <c r="AS773" s="294"/>
      <c r="AT773" s="294"/>
      <c r="AU773" s="294"/>
      <c r="AV773" s="294"/>
      <c r="AW773" s="294"/>
      <c r="AX773" s="294"/>
      <c r="AY773" s="294"/>
      <c r="AZ773" s="294"/>
      <c r="BA773" s="294"/>
      <c r="BB773" s="294"/>
      <c r="BC773" s="294"/>
      <c r="BD773" s="294"/>
      <c r="BE773" s="294"/>
      <c r="BF773" s="294"/>
      <c r="BG773" s="294"/>
      <c r="BH773" s="294"/>
      <c r="BI773" s="294"/>
      <c r="BJ773" s="294"/>
      <c r="BK773" s="294"/>
      <c r="BL773" s="294"/>
      <c r="BM773" s="294"/>
      <c r="BN773" s="294"/>
      <c r="BO773" s="294"/>
    </row>
    <row r="774" hidden="1" outlineLevel="1">
      <c r="A774" s="294"/>
      <c r="B774" s="333"/>
      <c r="D774" s="134"/>
      <c r="E774" s="294"/>
      <c r="F774" s="307"/>
      <c r="G774" s="307"/>
      <c r="H774" s="285"/>
      <c r="I774" s="294"/>
      <c r="J774" s="294"/>
      <c r="N774" s="294"/>
      <c r="O774" s="294"/>
      <c r="P774" s="294"/>
      <c r="Q774" s="294"/>
      <c r="R774" s="294"/>
      <c r="S774" s="294"/>
      <c r="T774" s="294"/>
      <c r="U774" s="294"/>
      <c r="V774" s="294"/>
      <c r="W774" s="294"/>
      <c r="X774" s="294"/>
      <c r="Y774" s="294"/>
      <c r="Z774" s="294"/>
      <c r="AA774" s="294"/>
      <c r="AB774" s="294"/>
      <c r="AC774" s="294"/>
      <c r="AD774" s="294"/>
      <c r="AE774" s="294"/>
      <c r="AF774" s="294"/>
      <c r="AG774" s="294"/>
      <c r="AH774" s="294"/>
      <c r="AI774" s="294"/>
      <c r="AJ774" s="294"/>
      <c r="AK774" s="294"/>
      <c r="AL774" s="294"/>
      <c r="AM774" s="294"/>
      <c r="AN774" s="294"/>
      <c r="AO774" s="294"/>
      <c r="AP774" s="294"/>
      <c r="AQ774" s="294"/>
      <c r="AR774" s="294"/>
      <c r="AS774" s="294"/>
      <c r="AT774" s="294"/>
      <c r="AU774" s="294"/>
      <c r="AV774" s="294"/>
      <c r="AW774" s="294"/>
      <c r="AX774" s="294"/>
      <c r="AY774" s="294"/>
      <c r="AZ774" s="294"/>
      <c r="BA774" s="294"/>
      <c r="BB774" s="294"/>
      <c r="BC774" s="294"/>
      <c r="BD774" s="294"/>
      <c r="BE774" s="294"/>
      <c r="BF774" s="294"/>
      <c r="BG774" s="294"/>
      <c r="BH774" s="294"/>
      <c r="BI774" s="294"/>
      <c r="BJ774" s="294"/>
      <c r="BK774" s="294"/>
      <c r="BL774" s="294"/>
      <c r="BM774" s="294"/>
      <c r="BN774" s="294"/>
      <c r="BO774" s="294"/>
    </row>
    <row r="775" hidden="1" outlineLevel="1">
      <c r="A775" s="294"/>
      <c r="B775" s="333"/>
      <c r="D775" s="134"/>
      <c r="E775" s="294"/>
      <c r="F775" s="307"/>
      <c r="G775" s="307"/>
      <c r="H775" s="285"/>
      <c r="I775" s="294"/>
      <c r="J775" s="294"/>
      <c r="N775" s="294"/>
      <c r="O775" s="294"/>
      <c r="P775" s="294"/>
      <c r="Q775" s="294"/>
      <c r="R775" s="294"/>
      <c r="S775" s="294"/>
      <c r="T775" s="294"/>
      <c r="U775" s="294"/>
      <c r="V775" s="294"/>
      <c r="W775" s="294"/>
      <c r="X775" s="294"/>
      <c r="Y775" s="294"/>
      <c r="Z775" s="294"/>
      <c r="AA775" s="294"/>
      <c r="AB775" s="294"/>
      <c r="AC775" s="294"/>
      <c r="AD775" s="294"/>
      <c r="AE775" s="294"/>
      <c r="AF775" s="294"/>
      <c r="AG775" s="294"/>
      <c r="AH775" s="294"/>
      <c r="AI775" s="294"/>
      <c r="AJ775" s="294"/>
      <c r="AK775" s="294"/>
      <c r="AL775" s="294"/>
      <c r="AM775" s="294"/>
      <c r="AN775" s="294"/>
      <c r="AO775" s="294"/>
      <c r="AP775" s="294"/>
      <c r="AQ775" s="294"/>
      <c r="AR775" s="294"/>
      <c r="AS775" s="294"/>
      <c r="AT775" s="294"/>
      <c r="AU775" s="294"/>
      <c r="AV775" s="294"/>
      <c r="AW775" s="294"/>
      <c r="AX775" s="294"/>
      <c r="AY775" s="294"/>
      <c r="AZ775" s="294"/>
      <c r="BA775" s="294"/>
      <c r="BB775" s="294"/>
      <c r="BC775" s="294"/>
      <c r="BD775" s="294"/>
      <c r="BE775" s="294"/>
      <c r="BF775" s="294"/>
      <c r="BG775" s="294"/>
      <c r="BH775" s="294"/>
      <c r="BI775" s="294"/>
      <c r="BJ775" s="294"/>
      <c r="BK775" s="294"/>
      <c r="BL775" s="294"/>
      <c r="BM775" s="294"/>
      <c r="BN775" s="294"/>
      <c r="BO775" s="294"/>
    </row>
    <row r="776" hidden="1" outlineLevel="1">
      <c r="A776" s="294"/>
      <c r="B776" s="333"/>
      <c r="D776" s="134"/>
      <c r="E776" s="294"/>
      <c r="F776" s="307"/>
      <c r="G776" s="307"/>
      <c r="H776" s="285"/>
      <c r="I776" s="294"/>
      <c r="J776" s="294"/>
      <c r="N776" s="294"/>
      <c r="O776" s="294"/>
      <c r="P776" s="294"/>
      <c r="Q776" s="294"/>
      <c r="R776" s="294"/>
      <c r="S776" s="294"/>
      <c r="T776" s="294"/>
      <c r="U776" s="294"/>
      <c r="V776" s="294"/>
      <c r="W776" s="294"/>
      <c r="X776" s="294"/>
      <c r="Y776" s="294"/>
      <c r="Z776" s="294"/>
      <c r="AA776" s="294"/>
      <c r="AB776" s="294"/>
      <c r="AC776" s="294"/>
      <c r="AD776" s="294"/>
      <c r="AE776" s="294"/>
      <c r="AF776" s="294"/>
      <c r="AG776" s="294"/>
      <c r="AH776" s="294"/>
      <c r="AI776" s="294"/>
      <c r="AJ776" s="294"/>
      <c r="AK776" s="294"/>
      <c r="AL776" s="294"/>
      <c r="AM776" s="294"/>
      <c r="AN776" s="294"/>
      <c r="AO776" s="294"/>
      <c r="AP776" s="294"/>
      <c r="AQ776" s="294"/>
      <c r="AR776" s="294"/>
      <c r="AS776" s="294"/>
      <c r="AT776" s="294"/>
      <c r="AU776" s="294"/>
      <c r="AV776" s="294"/>
      <c r="AW776" s="294"/>
      <c r="AX776" s="294"/>
      <c r="AY776" s="294"/>
      <c r="AZ776" s="294"/>
      <c r="BA776" s="294"/>
      <c r="BB776" s="294"/>
      <c r="BC776" s="294"/>
      <c r="BD776" s="294"/>
      <c r="BE776" s="294"/>
      <c r="BF776" s="294"/>
      <c r="BG776" s="294"/>
      <c r="BH776" s="294"/>
      <c r="BI776" s="294"/>
      <c r="BJ776" s="294"/>
      <c r="BK776" s="294"/>
      <c r="BL776" s="294"/>
      <c r="BM776" s="294"/>
      <c r="BN776" s="294"/>
      <c r="BO776" s="294"/>
    </row>
    <row r="777" hidden="1" outlineLevel="1">
      <c r="A777" s="294"/>
      <c r="B777" s="333"/>
      <c r="D777" s="134"/>
      <c r="E777" s="294"/>
      <c r="F777" s="307"/>
      <c r="G777" s="307"/>
      <c r="H777" s="285"/>
      <c r="I777" s="294"/>
      <c r="J777" s="294"/>
      <c r="N777" s="294"/>
      <c r="O777" s="294"/>
      <c r="P777" s="294"/>
      <c r="Q777" s="294"/>
      <c r="R777" s="294"/>
      <c r="S777" s="294"/>
      <c r="T777" s="294"/>
      <c r="U777" s="294"/>
      <c r="V777" s="294"/>
      <c r="W777" s="294"/>
      <c r="X777" s="294"/>
      <c r="Y777" s="294"/>
      <c r="Z777" s="294"/>
      <c r="AA777" s="294"/>
      <c r="AB777" s="294"/>
      <c r="AC777" s="294"/>
      <c r="AD777" s="294"/>
      <c r="AE777" s="294"/>
      <c r="AF777" s="294"/>
      <c r="AG777" s="294"/>
      <c r="AH777" s="294"/>
      <c r="AI777" s="294"/>
      <c r="AJ777" s="294"/>
      <c r="AK777" s="294"/>
      <c r="AL777" s="294"/>
      <c r="AM777" s="294"/>
      <c r="AN777" s="294"/>
      <c r="AO777" s="294"/>
      <c r="AP777" s="294"/>
      <c r="AQ777" s="294"/>
      <c r="AR777" s="294"/>
      <c r="AS777" s="294"/>
      <c r="AT777" s="294"/>
      <c r="AU777" s="294"/>
      <c r="AV777" s="294"/>
      <c r="AW777" s="294"/>
      <c r="AX777" s="294"/>
      <c r="AY777" s="294"/>
      <c r="AZ777" s="294"/>
      <c r="BA777" s="294"/>
      <c r="BB777" s="294"/>
      <c r="BC777" s="294"/>
      <c r="BD777" s="294"/>
      <c r="BE777" s="294"/>
      <c r="BF777" s="294"/>
      <c r="BG777" s="294"/>
      <c r="BH777" s="294"/>
      <c r="BI777" s="294"/>
      <c r="BJ777" s="294"/>
      <c r="BK777" s="294"/>
      <c r="BL777" s="294"/>
      <c r="BM777" s="294"/>
      <c r="BN777" s="294"/>
      <c r="BO777" s="294"/>
    </row>
    <row r="778" hidden="1" outlineLevel="1">
      <c r="A778" s="294"/>
      <c r="B778" s="333"/>
      <c r="D778" s="134"/>
      <c r="E778" s="294"/>
      <c r="F778" s="307"/>
      <c r="G778" s="307"/>
      <c r="H778" s="285"/>
      <c r="I778" s="294"/>
      <c r="J778" s="294"/>
      <c r="N778" s="294"/>
      <c r="O778" s="294"/>
      <c r="P778" s="294"/>
      <c r="Q778" s="294"/>
      <c r="R778" s="294"/>
      <c r="S778" s="294"/>
      <c r="T778" s="294"/>
      <c r="U778" s="294"/>
      <c r="V778" s="294"/>
      <c r="W778" s="294"/>
      <c r="X778" s="294"/>
      <c r="Y778" s="294"/>
      <c r="Z778" s="294"/>
      <c r="AA778" s="294"/>
      <c r="AB778" s="294"/>
      <c r="AC778" s="294"/>
      <c r="AD778" s="294"/>
      <c r="AE778" s="294"/>
      <c r="AF778" s="294"/>
      <c r="AG778" s="294"/>
      <c r="AH778" s="294"/>
      <c r="AI778" s="294"/>
      <c r="AJ778" s="294"/>
      <c r="AK778" s="294"/>
      <c r="AL778" s="294"/>
      <c r="AM778" s="294"/>
      <c r="AN778" s="294"/>
      <c r="AO778" s="294"/>
      <c r="AP778" s="294"/>
      <c r="AQ778" s="294"/>
      <c r="AR778" s="294"/>
      <c r="AS778" s="294"/>
      <c r="AT778" s="294"/>
      <c r="AU778" s="294"/>
      <c r="AV778" s="294"/>
      <c r="AW778" s="294"/>
      <c r="AX778" s="294"/>
      <c r="AY778" s="294"/>
      <c r="AZ778" s="294"/>
      <c r="BA778" s="294"/>
      <c r="BB778" s="294"/>
      <c r="BC778" s="294"/>
      <c r="BD778" s="294"/>
      <c r="BE778" s="294"/>
      <c r="BF778" s="294"/>
      <c r="BG778" s="294"/>
      <c r="BH778" s="294"/>
      <c r="BI778" s="294"/>
      <c r="BJ778" s="294"/>
      <c r="BK778" s="294"/>
      <c r="BL778" s="294"/>
      <c r="BM778" s="294"/>
      <c r="BN778" s="294"/>
      <c r="BO778" s="294"/>
    </row>
    <row r="779" hidden="1" outlineLevel="1">
      <c r="A779" s="294"/>
      <c r="B779" s="333"/>
      <c r="D779" s="134"/>
      <c r="E779" s="294"/>
      <c r="F779" s="307"/>
      <c r="G779" s="307"/>
      <c r="H779" s="285"/>
      <c r="I779" s="294"/>
      <c r="J779" s="294"/>
      <c r="N779" s="294"/>
      <c r="O779" s="294"/>
      <c r="P779" s="294"/>
      <c r="Q779" s="294"/>
      <c r="R779" s="294"/>
      <c r="S779" s="294"/>
      <c r="T779" s="294"/>
      <c r="U779" s="294"/>
      <c r="V779" s="294"/>
      <c r="W779" s="294"/>
      <c r="X779" s="294"/>
      <c r="Y779" s="294"/>
      <c r="Z779" s="294"/>
      <c r="AA779" s="294"/>
      <c r="AB779" s="294"/>
      <c r="AC779" s="294"/>
      <c r="AD779" s="294"/>
      <c r="AE779" s="294"/>
      <c r="AF779" s="294"/>
      <c r="AG779" s="294"/>
      <c r="AH779" s="294"/>
      <c r="AI779" s="294"/>
      <c r="AJ779" s="294"/>
      <c r="AK779" s="294"/>
      <c r="AL779" s="294"/>
      <c r="AM779" s="294"/>
      <c r="AN779" s="294"/>
      <c r="AO779" s="294"/>
      <c r="AP779" s="294"/>
      <c r="AQ779" s="294"/>
      <c r="AR779" s="294"/>
      <c r="AS779" s="294"/>
      <c r="AT779" s="294"/>
      <c r="AU779" s="294"/>
      <c r="AV779" s="294"/>
      <c r="AW779" s="294"/>
      <c r="AX779" s="294"/>
      <c r="AY779" s="294"/>
      <c r="AZ779" s="294"/>
      <c r="BA779" s="294"/>
      <c r="BB779" s="294"/>
      <c r="BC779" s="294"/>
      <c r="BD779" s="294"/>
      <c r="BE779" s="294"/>
      <c r="BF779" s="294"/>
      <c r="BG779" s="294"/>
      <c r="BH779" s="294"/>
      <c r="BI779" s="294"/>
      <c r="BJ779" s="294"/>
      <c r="BK779" s="294"/>
      <c r="BL779" s="294"/>
      <c r="BM779" s="294"/>
      <c r="BN779" s="294"/>
      <c r="BO779" s="294"/>
    </row>
    <row r="780" hidden="1" outlineLevel="1">
      <c r="A780" s="294"/>
      <c r="B780" s="333"/>
      <c r="D780" s="134"/>
      <c r="E780" s="294"/>
      <c r="F780" s="307"/>
      <c r="G780" s="307"/>
      <c r="H780" s="285"/>
      <c r="I780" s="294"/>
      <c r="J780" s="294"/>
      <c r="N780" s="294"/>
      <c r="O780" s="294"/>
      <c r="P780" s="294"/>
      <c r="Q780" s="294"/>
      <c r="R780" s="294"/>
      <c r="S780" s="294"/>
      <c r="T780" s="294"/>
      <c r="U780" s="294"/>
      <c r="V780" s="294"/>
      <c r="W780" s="294"/>
      <c r="X780" s="294"/>
      <c r="Y780" s="294"/>
      <c r="Z780" s="294"/>
      <c r="AA780" s="294"/>
      <c r="AB780" s="294"/>
      <c r="AC780" s="294"/>
      <c r="AD780" s="294"/>
      <c r="AE780" s="294"/>
      <c r="AF780" s="294"/>
      <c r="AG780" s="294"/>
      <c r="AH780" s="294"/>
      <c r="AI780" s="294"/>
      <c r="AJ780" s="294"/>
      <c r="AK780" s="294"/>
      <c r="AL780" s="294"/>
      <c r="AM780" s="294"/>
      <c r="AN780" s="294"/>
      <c r="AO780" s="294"/>
      <c r="AP780" s="294"/>
      <c r="AQ780" s="294"/>
      <c r="AR780" s="294"/>
      <c r="AS780" s="294"/>
      <c r="AT780" s="294"/>
      <c r="AU780" s="294"/>
      <c r="AV780" s="294"/>
      <c r="AW780" s="294"/>
      <c r="AX780" s="294"/>
      <c r="AY780" s="294"/>
      <c r="AZ780" s="294"/>
      <c r="BA780" s="294"/>
      <c r="BB780" s="294"/>
      <c r="BC780" s="294"/>
      <c r="BD780" s="294"/>
      <c r="BE780" s="294"/>
      <c r="BF780" s="294"/>
      <c r="BG780" s="294"/>
      <c r="BH780" s="294"/>
      <c r="BI780" s="294"/>
      <c r="BJ780" s="294"/>
      <c r="BK780" s="294"/>
      <c r="BL780" s="294"/>
      <c r="BM780" s="294"/>
      <c r="BN780" s="294"/>
      <c r="BO780" s="294"/>
    </row>
    <row r="781" hidden="1" outlineLevel="1">
      <c r="A781" s="294"/>
      <c r="B781" s="333"/>
      <c r="D781" s="134"/>
      <c r="E781" s="294"/>
      <c r="F781" s="307"/>
      <c r="G781" s="307"/>
      <c r="H781" s="285"/>
      <c r="I781" s="294"/>
      <c r="J781" s="294"/>
      <c r="N781" s="294"/>
      <c r="O781" s="294"/>
      <c r="P781" s="294"/>
      <c r="Q781" s="294"/>
      <c r="R781" s="294"/>
      <c r="S781" s="294"/>
      <c r="T781" s="294"/>
      <c r="U781" s="294"/>
      <c r="V781" s="294"/>
      <c r="W781" s="294"/>
      <c r="X781" s="294"/>
      <c r="Y781" s="294"/>
      <c r="Z781" s="294"/>
      <c r="AA781" s="294"/>
      <c r="AB781" s="294"/>
      <c r="AC781" s="294"/>
      <c r="AD781" s="294"/>
      <c r="AE781" s="294"/>
      <c r="AF781" s="294"/>
      <c r="AG781" s="294"/>
      <c r="AH781" s="294"/>
      <c r="AI781" s="294"/>
      <c r="AJ781" s="294"/>
      <c r="AK781" s="294"/>
      <c r="AL781" s="294"/>
      <c r="AM781" s="294"/>
      <c r="AN781" s="294"/>
      <c r="AO781" s="294"/>
      <c r="AP781" s="294"/>
      <c r="AQ781" s="294"/>
      <c r="AR781" s="294"/>
      <c r="AS781" s="294"/>
      <c r="AT781" s="294"/>
      <c r="AU781" s="294"/>
      <c r="AV781" s="294"/>
      <c r="AW781" s="294"/>
      <c r="AX781" s="294"/>
      <c r="AY781" s="294"/>
      <c r="AZ781" s="294"/>
      <c r="BA781" s="294"/>
      <c r="BB781" s="294"/>
      <c r="BC781" s="294"/>
      <c r="BD781" s="294"/>
      <c r="BE781" s="294"/>
      <c r="BF781" s="294"/>
      <c r="BG781" s="294"/>
      <c r="BH781" s="294"/>
      <c r="BI781" s="294"/>
      <c r="BJ781" s="294"/>
      <c r="BK781" s="294"/>
      <c r="BL781" s="294"/>
      <c r="BM781" s="294"/>
      <c r="BN781" s="294"/>
      <c r="BO781" s="294"/>
    </row>
    <row r="782" hidden="1" outlineLevel="1">
      <c r="A782" s="294"/>
      <c r="B782" s="333"/>
      <c r="D782" s="134"/>
      <c r="E782" s="294"/>
      <c r="F782" s="307"/>
      <c r="G782" s="307"/>
      <c r="H782" s="285"/>
      <c r="I782" s="294"/>
      <c r="J782" s="294"/>
      <c r="N782" s="294"/>
      <c r="O782" s="294"/>
      <c r="P782" s="294"/>
      <c r="Q782" s="294"/>
      <c r="R782" s="294"/>
      <c r="S782" s="294"/>
      <c r="T782" s="294"/>
      <c r="U782" s="294"/>
      <c r="V782" s="294"/>
      <c r="W782" s="294"/>
      <c r="X782" s="294"/>
      <c r="Y782" s="294"/>
      <c r="Z782" s="294"/>
      <c r="AA782" s="294"/>
      <c r="AB782" s="294"/>
      <c r="AC782" s="294"/>
      <c r="AD782" s="294"/>
      <c r="AE782" s="294"/>
      <c r="AF782" s="294"/>
      <c r="AG782" s="294"/>
      <c r="AH782" s="294"/>
      <c r="AI782" s="294"/>
      <c r="AJ782" s="294"/>
      <c r="AK782" s="294"/>
      <c r="AL782" s="294"/>
      <c r="AM782" s="294"/>
      <c r="AN782" s="294"/>
      <c r="AO782" s="294"/>
      <c r="AP782" s="294"/>
      <c r="AQ782" s="294"/>
      <c r="AR782" s="294"/>
      <c r="AS782" s="294"/>
      <c r="AT782" s="294"/>
      <c r="AU782" s="294"/>
      <c r="AV782" s="294"/>
      <c r="AW782" s="294"/>
      <c r="AX782" s="294"/>
      <c r="AY782" s="294"/>
      <c r="AZ782" s="294"/>
      <c r="BA782" s="294"/>
      <c r="BB782" s="294"/>
      <c r="BC782" s="294"/>
      <c r="BD782" s="294"/>
      <c r="BE782" s="294"/>
      <c r="BF782" s="294"/>
      <c r="BG782" s="294"/>
      <c r="BH782" s="294"/>
      <c r="BI782" s="294"/>
      <c r="BJ782" s="294"/>
      <c r="BK782" s="294"/>
      <c r="BL782" s="294"/>
      <c r="BM782" s="294"/>
      <c r="BN782" s="294"/>
      <c r="BO782" s="294"/>
    </row>
    <row r="783" hidden="1" outlineLevel="1">
      <c r="A783" s="294"/>
      <c r="B783" s="333"/>
      <c r="D783" s="134"/>
      <c r="E783" s="294"/>
      <c r="F783" s="307"/>
      <c r="G783" s="307"/>
      <c r="H783" s="285"/>
      <c r="I783" s="294"/>
      <c r="J783" s="294"/>
      <c r="N783" s="294"/>
      <c r="O783" s="294"/>
      <c r="P783" s="294"/>
      <c r="Q783" s="294"/>
      <c r="R783" s="294"/>
      <c r="S783" s="294"/>
      <c r="T783" s="294"/>
      <c r="U783" s="294"/>
      <c r="V783" s="294"/>
      <c r="W783" s="294"/>
      <c r="X783" s="294"/>
      <c r="Y783" s="294"/>
      <c r="Z783" s="294"/>
      <c r="AA783" s="294"/>
      <c r="AB783" s="294"/>
      <c r="AC783" s="294"/>
      <c r="AD783" s="294"/>
      <c r="AE783" s="294"/>
      <c r="AF783" s="294"/>
      <c r="AG783" s="294"/>
      <c r="AH783" s="294"/>
      <c r="AI783" s="294"/>
      <c r="AJ783" s="294"/>
      <c r="AK783" s="294"/>
      <c r="AL783" s="294"/>
      <c r="AM783" s="294"/>
      <c r="AN783" s="294"/>
      <c r="AO783" s="294"/>
      <c r="AP783" s="294"/>
      <c r="AQ783" s="294"/>
      <c r="AR783" s="294"/>
      <c r="AS783" s="294"/>
      <c r="AT783" s="294"/>
      <c r="AU783" s="294"/>
      <c r="AV783" s="294"/>
      <c r="AW783" s="294"/>
      <c r="AX783" s="294"/>
      <c r="AY783" s="294"/>
      <c r="AZ783" s="294"/>
      <c r="BA783" s="294"/>
      <c r="BB783" s="294"/>
      <c r="BC783" s="294"/>
      <c r="BD783" s="294"/>
      <c r="BE783" s="294"/>
      <c r="BF783" s="294"/>
      <c r="BG783" s="294"/>
      <c r="BH783" s="294"/>
      <c r="BI783" s="294"/>
      <c r="BJ783" s="294"/>
      <c r="BK783" s="294"/>
      <c r="BL783" s="294"/>
      <c r="BM783" s="294"/>
      <c r="BN783" s="294"/>
      <c r="BO783" s="294"/>
    </row>
    <row r="784" hidden="1" outlineLevel="1">
      <c r="A784" s="294"/>
      <c r="B784" s="333"/>
      <c r="D784" s="134"/>
      <c r="E784" s="294"/>
      <c r="F784" s="307"/>
      <c r="G784" s="307"/>
      <c r="H784" s="285"/>
      <c r="I784" s="294"/>
      <c r="J784" s="294"/>
      <c r="N784" s="294"/>
      <c r="O784" s="294"/>
      <c r="P784" s="294"/>
      <c r="Q784" s="294"/>
      <c r="R784" s="294"/>
      <c r="S784" s="294"/>
      <c r="T784" s="294"/>
      <c r="U784" s="294"/>
      <c r="V784" s="294"/>
      <c r="W784" s="294"/>
      <c r="X784" s="294"/>
      <c r="Y784" s="294"/>
      <c r="Z784" s="294"/>
      <c r="AA784" s="294"/>
      <c r="AB784" s="294"/>
      <c r="AC784" s="294"/>
      <c r="AD784" s="294"/>
      <c r="AE784" s="294"/>
      <c r="AF784" s="294"/>
      <c r="AG784" s="294"/>
      <c r="AH784" s="294"/>
      <c r="AI784" s="294"/>
      <c r="AJ784" s="294"/>
      <c r="AK784" s="294"/>
      <c r="AL784" s="294"/>
      <c r="AM784" s="294"/>
      <c r="AN784" s="294"/>
      <c r="AO784" s="294"/>
      <c r="AP784" s="294"/>
      <c r="AQ784" s="294"/>
      <c r="AR784" s="294"/>
      <c r="AS784" s="294"/>
      <c r="AT784" s="294"/>
      <c r="AU784" s="294"/>
      <c r="AV784" s="294"/>
      <c r="AW784" s="294"/>
      <c r="AX784" s="294"/>
      <c r="AY784" s="294"/>
      <c r="AZ784" s="294"/>
      <c r="BA784" s="294"/>
      <c r="BB784" s="294"/>
      <c r="BC784" s="294"/>
      <c r="BD784" s="294"/>
      <c r="BE784" s="294"/>
      <c r="BF784" s="294"/>
      <c r="BG784" s="294"/>
      <c r="BH784" s="294"/>
      <c r="BI784" s="294"/>
      <c r="BJ784" s="294"/>
      <c r="BK784" s="294"/>
      <c r="BL784" s="294"/>
      <c r="BM784" s="294"/>
      <c r="BN784" s="294"/>
      <c r="BO784" s="294"/>
    </row>
    <row r="785" hidden="1" outlineLevel="1">
      <c r="A785" s="294"/>
      <c r="B785" s="333"/>
      <c r="D785" s="134"/>
      <c r="E785" s="294"/>
      <c r="F785" s="307"/>
      <c r="G785" s="307"/>
      <c r="H785" s="285"/>
      <c r="I785" s="294"/>
      <c r="J785" s="294"/>
      <c r="N785" s="294"/>
      <c r="O785" s="294"/>
      <c r="P785" s="294"/>
      <c r="Q785" s="294"/>
      <c r="R785" s="294"/>
      <c r="S785" s="294"/>
      <c r="T785" s="294"/>
      <c r="U785" s="294"/>
      <c r="V785" s="294"/>
      <c r="W785" s="294"/>
      <c r="X785" s="294"/>
      <c r="Y785" s="294"/>
      <c r="Z785" s="294"/>
      <c r="AA785" s="294"/>
      <c r="AB785" s="294"/>
      <c r="AC785" s="294"/>
      <c r="AD785" s="294"/>
      <c r="AE785" s="294"/>
      <c r="AF785" s="294"/>
      <c r="AG785" s="294"/>
      <c r="AH785" s="294"/>
      <c r="AI785" s="294"/>
      <c r="AJ785" s="294"/>
      <c r="AK785" s="294"/>
      <c r="AL785" s="294"/>
      <c r="AM785" s="294"/>
      <c r="AN785" s="294"/>
      <c r="AO785" s="294"/>
      <c r="AP785" s="294"/>
      <c r="AQ785" s="294"/>
      <c r="AR785" s="294"/>
      <c r="AS785" s="294"/>
      <c r="AT785" s="294"/>
      <c r="AU785" s="294"/>
      <c r="AV785" s="294"/>
      <c r="AW785" s="294"/>
      <c r="AX785" s="294"/>
      <c r="AY785" s="294"/>
      <c r="AZ785" s="294"/>
      <c r="BA785" s="294"/>
      <c r="BB785" s="294"/>
      <c r="BC785" s="294"/>
      <c r="BD785" s="294"/>
      <c r="BE785" s="294"/>
      <c r="BF785" s="294"/>
      <c r="BG785" s="294"/>
      <c r="BH785" s="294"/>
      <c r="BI785" s="294"/>
      <c r="BJ785" s="294"/>
      <c r="BK785" s="294"/>
      <c r="BL785" s="294"/>
      <c r="BM785" s="294"/>
      <c r="BN785" s="294"/>
      <c r="BO785" s="294"/>
    </row>
    <row r="786" hidden="1" outlineLevel="1">
      <c r="A786" s="294"/>
      <c r="B786" s="333"/>
      <c r="D786" s="134"/>
      <c r="E786" s="294"/>
      <c r="F786" s="307"/>
      <c r="G786" s="307"/>
      <c r="H786" s="285"/>
      <c r="I786" s="294"/>
      <c r="J786" s="294"/>
      <c r="N786" s="294"/>
      <c r="O786" s="294"/>
      <c r="P786" s="294"/>
      <c r="Q786" s="294"/>
      <c r="R786" s="294"/>
      <c r="S786" s="294"/>
      <c r="T786" s="294"/>
      <c r="U786" s="294"/>
      <c r="V786" s="294"/>
      <c r="W786" s="294"/>
      <c r="X786" s="294"/>
      <c r="Y786" s="294"/>
      <c r="Z786" s="294"/>
      <c r="AA786" s="294"/>
      <c r="AB786" s="294"/>
      <c r="AC786" s="294"/>
      <c r="AD786" s="294"/>
      <c r="AE786" s="294"/>
      <c r="AF786" s="294"/>
      <c r="AG786" s="294"/>
      <c r="AH786" s="294"/>
      <c r="AI786" s="294"/>
      <c r="AJ786" s="294"/>
      <c r="AK786" s="294"/>
      <c r="AL786" s="294"/>
      <c r="AM786" s="294"/>
      <c r="AN786" s="294"/>
      <c r="AO786" s="294"/>
      <c r="AP786" s="294"/>
      <c r="AQ786" s="294"/>
      <c r="AR786" s="294"/>
      <c r="AS786" s="294"/>
      <c r="AT786" s="294"/>
      <c r="AU786" s="294"/>
      <c r="AV786" s="294"/>
      <c r="AW786" s="294"/>
      <c r="AX786" s="294"/>
      <c r="AY786" s="294"/>
      <c r="AZ786" s="294"/>
      <c r="BA786" s="294"/>
      <c r="BB786" s="294"/>
      <c r="BC786" s="294"/>
      <c r="BD786" s="294"/>
      <c r="BE786" s="294"/>
      <c r="BF786" s="294"/>
      <c r="BG786" s="294"/>
      <c r="BH786" s="294"/>
      <c r="BI786" s="294"/>
      <c r="BJ786" s="294"/>
      <c r="BK786" s="294"/>
      <c r="BL786" s="294"/>
      <c r="BM786" s="294"/>
      <c r="BN786" s="294"/>
      <c r="BO786" s="294"/>
    </row>
    <row r="787" hidden="1" outlineLevel="1">
      <c r="A787" s="294"/>
      <c r="B787" s="333"/>
      <c r="D787" s="134"/>
      <c r="E787" s="294"/>
      <c r="F787" s="307"/>
      <c r="G787" s="307"/>
      <c r="H787" s="285"/>
      <c r="I787" s="294"/>
      <c r="J787" s="294"/>
      <c r="N787" s="294"/>
      <c r="O787" s="294"/>
      <c r="P787" s="294"/>
      <c r="Q787" s="294"/>
      <c r="R787" s="294"/>
      <c r="S787" s="294"/>
      <c r="T787" s="294"/>
      <c r="U787" s="294"/>
      <c r="V787" s="294"/>
      <c r="W787" s="294"/>
      <c r="X787" s="294"/>
      <c r="Y787" s="294"/>
      <c r="Z787" s="294"/>
      <c r="AA787" s="294"/>
      <c r="AB787" s="294"/>
      <c r="AC787" s="294"/>
      <c r="AD787" s="294"/>
      <c r="AE787" s="294"/>
      <c r="AF787" s="294"/>
      <c r="AG787" s="294"/>
      <c r="AH787" s="294"/>
      <c r="AI787" s="294"/>
      <c r="AJ787" s="294"/>
      <c r="AK787" s="294"/>
      <c r="AL787" s="294"/>
      <c r="AM787" s="294"/>
      <c r="AN787" s="294"/>
      <c r="AO787" s="294"/>
      <c r="AP787" s="294"/>
      <c r="AQ787" s="294"/>
      <c r="AR787" s="294"/>
      <c r="AS787" s="294"/>
      <c r="AT787" s="294"/>
      <c r="AU787" s="294"/>
      <c r="AV787" s="294"/>
      <c r="AW787" s="294"/>
      <c r="AX787" s="294"/>
      <c r="AY787" s="294"/>
      <c r="AZ787" s="294"/>
      <c r="BA787" s="294"/>
      <c r="BB787" s="294"/>
      <c r="BC787" s="294"/>
      <c r="BD787" s="294"/>
      <c r="BE787" s="294"/>
      <c r="BF787" s="294"/>
      <c r="BG787" s="294"/>
      <c r="BH787" s="294"/>
      <c r="BI787" s="294"/>
      <c r="BJ787" s="294"/>
      <c r="BK787" s="294"/>
      <c r="BL787" s="294"/>
      <c r="BM787" s="294"/>
      <c r="BN787" s="294"/>
      <c r="BO787" s="294"/>
    </row>
    <row r="788" hidden="1" outlineLevel="1">
      <c r="A788" s="294"/>
      <c r="B788" s="333"/>
      <c r="D788" s="134"/>
      <c r="E788" s="294"/>
      <c r="F788" s="307"/>
      <c r="G788" s="307"/>
      <c r="H788" s="285"/>
      <c r="I788" s="294"/>
      <c r="J788" s="294"/>
      <c r="N788" s="294"/>
      <c r="O788" s="294"/>
      <c r="P788" s="294"/>
      <c r="Q788" s="294"/>
      <c r="R788" s="294"/>
      <c r="S788" s="294"/>
      <c r="T788" s="294"/>
      <c r="U788" s="294"/>
      <c r="V788" s="294"/>
      <c r="W788" s="294"/>
      <c r="X788" s="294"/>
      <c r="Y788" s="294"/>
      <c r="Z788" s="294"/>
      <c r="AA788" s="294"/>
      <c r="AB788" s="294"/>
      <c r="AC788" s="294"/>
      <c r="AD788" s="294"/>
      <c r="AE788" s="294"/>
      <c r="AF788" s="294"/>
      <c r="AG788" s="294"/>
      <c r="AH788" s="294"/>
      <c r="AI788" s="294"/>
      <c r="AJ788" s="294"/>
      <c r="AK788" s="294"/>
      <c r="AL788" s="294"/>
      <c r="AM788" s="294"/>
      <c r="AN788" s="294"/>
      <c r="AO788" s="294"/>
      <c r="AP788" s="294"/>
      <c r="AQ788" s="294"/>
      <c r="AR788" s="294"/>
      <c r="AS788" s="294"/>
      <c r="AT788" s="294"/>
      <c r="AU788" s="294"/>
      <c r="AV788" s="294"/>
      <c r="AW788" s="294"/>
      <c r="AX788" s="294"/>
      <c r="AY788" s="294"/>
      <c r="AZ788" s="294"/>
      <c r="BA788" s="294"/>
      <c r="BB788" s="294"/>
      <c r="BC788" s="294"/>
      <c r="BD788" s="294"/>
      <c r="BE788" s="294"/>
      <c r="BF788" s="294"/>
      <c r="BG788" s="294"/>
      <c r="BH788" s="294"/>
      <c r="BI788" s="294"/>
      <c r="BJ788" s="294"/>
      <c r="BK788" s="294"/>
      <c r="BL788" s="294"/>
      <c r="BM788" s="294"/>
      <c r="BN788" s="294"/>
      <c r="BO788" s="294"/>
    </row>
    <row r="789" hidden="1" outlineLevel="1">
      <c r="A789" s="294"/>
      <c r="B789" s="333"/>
      <c r="D789" s="134"/>
      <c r="E789" s="294"/>
      <c r="F789" s="307"/>
      <c r="G789" s="307"/>
      <c r="H789" s="285"/>
      <c r="I789" s="294"/>
      <c r="J789" s="294"/>
      <c r="N789" s="294"/>
      <c r="O789" s="294"/>
      <c r="P789" s="294"/>
      <c r="Q789" s="294"/>
      <c r="R789" s="294"/>
      <c r="S789" s="294"/>
      <c r="T789" s="294"/>
      <c r="U789" s="294"/>
      <c r="V789" s="294"/>
      <c r="W789" s="294"/>
      <c r="X789" s="294"/>
      <c r="Y789" s="294"/>
      <c r="Z789" s="294"/>
      <c r="AA789" s="294"/>
      <c r="AB789" s="294"/>
      <c r="AC789" s="294"/>
      <c r="AD789" s="294"/>
      <c r="AE789" s="294"/>
      <c r="AF789" s="294"/>
      <c r="AG789" s="294"/>
      <c r="AH789" s="294"/>
      <c r="AI789" s="294"/>
      <c r="AJ789" s="294"/>
      <c r="AK789" s="294"/>
      <c r="AL789" s="294"/>
      <c r="AM789" s="294"/>
      <c r="AN789" s="294"/>
      <c r="AO789" s="294"/>
      <c r="AP789" s="294"/>
      <c r="AQ789" s="294"/>
      <c r="AR789" s="294"/>
      <c r="AS789" s="294"/>
      <c r="AT789" s="294"/>
      <c r="AU789" s="294"/>
      <c r="AV789" s="294"/>
      <c r="AW789" s="294"/>
      <c r="AX789" s="294"/>
      <c r="AY789" s="294"/>
      <c r="AZ789" s="294"/>
      <c r="BA789" s="294"/>
      <c r="BB789" s="294"/>
      <c r="BC789" s="294"/>
      <c r="BD789" s="294"/>
      <c r="BE789" s="294"/>
      <c r="BF789" s="294"/>
      <c r="BG789" s="294"/>
      <c r="BH789" s="294"/>
      <c r="BI789" s="294"/>
      <c r="BJ789" s="294"/>
      <c r="BK789" s="294"/>
      <c r="BL789" s="294"/>
      <c r="BM789" s="294"/>
      <c r="BN789" s="294"/>
      <c r="BO789" s="294"/>
    </row>
    <row r="790" hidden="1" outlineLevel="1">
      <c r="A790" s="294"/>
      <c r="B790" s="333"/>
      <c r="D790" s="134"/>
      <c r="E790" s="294"/>
      <c r="F790" s="307"/>
      <c r="G790" s="307"/>
      <c r="H790" s="285"/>
      <c r="I790" s="294"/>
      <c r="J790" s="294"/>
      <c r="N790" s="294"/>
      <c r="O790" s="294"/>
      <c r="P790" s="294"/>
      <c r="Q790" s="294"/>
      <c r="R790" s="294"/>
      <c r="S790" s="294"/>
      <c r="T790" s="294"/>
      <c r="U790" s="294"/>
      <c r="V790" s="294"/>
      <c r="W790" s="294"/>
      <c r="X790" s="294"/>
      <c r="Y790" s="294"/>
      <c r="Z790" s="294"/>
      <c r="AA790" s="294"/>
      <c r="AB790" s="294"/>
      <c r="AC790" s="294"/>
      <c r="AD790" s="294"/>
      <c r="AE790" s="294"/>
      <c r="AF790" s="294"/>
      <c r="AG790" s="294"/>
      <c r="AH790" s="294"/>
      <c r="AI790" s="294"/>
      <c r="AJ790" s="294"/>
      <c r="AK790" s="294"/>
      <c r="AL790" s="294"/>
      <c r="AM790" s="294"/>
      <c r="AN790" s="294"/>
      <c r="AO790" s="294"/>
      <c r="AP790" s="294"/>
      <c r="AQ790" s="294"/>
      <c r="AR790" s="294"/>
      <c r="AS790" s="294"/>
      <c r="AT790" s="294"/>
      <c r="AU790" s="294"/>
      <c r="AV790" s="294"/>
      <c r="AW790" s="294"/>
      <c r="AX790" s="294"/>
      <c r="AY790" s="294"/>
      <c r="AZ790" s="294"/>
      <c r="BA790" s="294"/>
      <c r="BB790" s="294"/>
      <c r="BC790" s="294"/>
      <c r="BD790" s="294"/>
      <c r="BE790" s="294"/>
      <c r="BF790" s="294"/>
      <c r="BG790" s="294"/>
      <c r="BH790" s="294"/>
      <c r="BI790" s="294"/>
      <c r="BJ790" s="294"/>
      <c r="BK790" s="294"/>
      <c r="BL790" s="294"/>
      <c r="BM790" s="294"/>
      <c r="BN790" s="294"/>
      <c r="BO790" s="294"/>
    </row>
    <row r="791" hidden="1" outlineLevel="1">
      <c r="A791" s="294"/>
      <c r="B791" s="333"/>
      <c r="D791" s="134"/>
      <c r="E791" s="294"/>
      <c r="F791" s="307"/>
      <c r="G791" s="307"/>
      <c r="H791" s="285"/>
      <c r="I791" s="294"/>
      <c r="J791" s="294"/>
      <c r="N791" s="294"/>
      <c r="O791" s="294"/>
      <c r="P791" s="294"/>
      <c r="Q791" s="294"/>
      <c r="R791" s="294"/>
      <c r="S791" s="294"/>
      <c r="T791" s="294"/>
      <c r="U791" s="294"/>
      <c r="V791" s="294"/>
      <c r="W791" s="294"/>
      <c r="X791" s="294"/>
      <c r="Y791" s="294"/>
      <c r="Z791" s="294"/>
      <c r="AA791" s="294"/>
      <c r="AB791" s="294"/>
      <c r="AC791" s="294"/>
      <c r="AD791" s="294"/>
      <c r="AE791" s="294"/>
      <c r="AF791" s="294"/>
      <c r="AG791" s="294"/>
      <c r="AH791" s="294"/>
      <c r="AI791" s="294"/>
      <c r="AJ791" s="294"/>
      <c r="AK791" s="294"/>
      <c r="AL791" s="294"/>
      <c r="AM791" s="294"/>
      <c r="AN791" s="294"/>
      <c r="AO791" s="294"/>
      <c r="AP791" s="294"/>
      <c r="AQ791" s="294"/>
      <c r="AR791" s="294"/>
      <c r="AS791" s="294"/>
      <c r="AT791" s="294"/>
      <c r="AU791" s="294"/>
      <c r="AV791" s="294"/>
      <c r="AW791" s="294"/>
      <c r="AX791" s="294"/>
      <c r="AY791" s="294"/>
      <c r="AZ791" s="294"/>
      <c r="BA791" s="294"/>
      <c r="BB791" s="294"/>
      <c r="BC791" s="294"/>
      <c r="BD791" s="294"/>
      <c r="BE791" s="294"/>
      <c r="BF791" s="294"/>
      <c r="BG791" s="294"/>
      <c r="BH791" s="294"/>
      <c r="BI791" s="294"/>
      <c r="BJ791" s="294"/>
      <c r="BK791" s="294"/>
      <c r="BL791" s="294"/>
      <c r="BM791" s="294"/>
      <c r="BN791" s="294"/>
      <c r="BO791" s="294"/>
    </row>
    <row r="792" hidden="1" outlineLevel="1">
      <c r="A792" s="294"/>
      <c r="B792" s="333"/>
      <c r="D792" s="134"/>
      <c r="E792" s="294"/>
      <c r="F792" s="307"/>
      <c r="G792" s="307"/>
      <c r="H792" s="285"/>
      <c r="I792" s="294"/>
      <c r="J792" s="294"/>
      <c r="N792" s="294"/>
      <c r="O792" s="294"/>
      <c r="P792" s="294"/>
      <c r="Q792" s="294"/>
      <c r="R792" s="294"/>
      <c r="S792" s="294"/>
      <c r="T792" s="294"/>
      <c r="U792" s="294"/>
      <c r="V792" s="294"/>
      <c r="W792" s="294"/>
      <c r="X792" s="294"/>
      <c r="Y792" s="294"/>
      <c r="Z792" s="294"/>
      <c r="AA792" s="294"/>
      <c r="AB792" s="294"/>
      <c r="AC792" s="294"/>
      <c r="AD792" s="294"/>
      <c r="AE792" s="294"/>
      <c r="AF792" s="294"/>
      <c r="AG792" s="294"/>
      <c r="AH792" s="294"/>
      <c r="AI792" s="294"/>
      <c r="AJ792" s="294"/>
      <c r="AK792" s="294"/>
      <c r="AL792" s="294"/>
      <c r="AM792" s="294"/>
      <c r="AN792" s="294"/>
      <c r="AO792" s="294"/>
      <c r="AP792" s="294"/>
      <c r="AQ792" s="294"/>
      <c r="AR792" s="294"/>
      <c r="AS792" s="294"/>
      <c r="AT792" s="294"/>
      <c r="AU792" s="294"/>
      <c r="AV792" s="294"/>
      <c r="AW792" s="294"/>
      <c r="AX792" s="294"/>
      <c r="AY792" s="294"/>
      <c r="AZ792" s="294"/>
      <c r="BA792" s="294"/>
      <c r="BB792" s="294"/>
      <c r="BC792" s="294"/>
      <c r="BD792" s="294"/>
      <c r="BE792" s="294"/>
      <c r="BF792" s="294"/>
      <c r="BG792" s="294"/>
      <c r="BH792" s="294"/>
      <c r="BI792" s="294"/>
      <c r="BJ792" s="294"/>
      <c r="BK792" s="294"/>
      <c r="BL792" s="294"/>
      <c r="BM792" s="294"/>
      <c r="BN792" s="294"/>
      <c r="BO792" s="294"/>
    </row>
    <row r="793" hidden="1" outlineLevel="1">
      <c r="A793" s="294"/>
      <c r="B793" s="333"/>
      <c r="D793" s="134"/>
      <c r="E793" s="294"/>
      <c r="F793" s="307"/>
      <c r="G793" s="307"/>
      <c r="H793" s="285"/>
      <c r="I793" s="294"/>
      <c r="J793" s="294"/>
      <c r="N793" s="294"/>
      <c r="O793" s="294"/>
      <c r="P793" s="294"/>
      <c r="Q793" s="294"/>
      <c r="R793" s="294"/>
      <c r="S793" s="294"/>
      <c r="T793" s="294"/>
      <c r="U793" s="294"/>
      <c r="V793" s="294"/>
      <c r="W793" s="294"/>
      <c r="X793" s="294"/>
      <c r="Y793" s="294"/>
      <c r="Z793" s="294"/>
      <c r="AA793" s="294"/>
      <c r="AB793" s="294"/>
      <c r="AC793" s="294"/>
      <c r="AD793" s="294"/>
      <c r="AE793" s="294"/>
      <c r="AF793" s="294"/>
      <c r="AG793" s="294"/>
      <c r="AH793" s="294"/>
      <c r="AI793" s="294"/>
      <c r="AJ793" s="294"/>
      <c r="AK793" s="294"/>
      <c r="AL793" s="294"/>
      <c r="AM793" s="294"/>
      <c r="AN793" s="294"/>
      <c r="AO793" s="294"/>
      <c r="AP793" s="294"/>
      <c r="AQ793" s="294"/>
      <c r="AR793" s="294"/>
      <c r="AS793" s="294"/>
      <c r="AT793" s="294"/>
      <c r="AU793" s="294"/>
      <c r="AV793" s="294"/>
      <c r="AW793" s="294"/>
      <c r="AX793" s="294"/>
      <c r="AY793" s="294"/>
      <c r="AZ793" s="294"/>
      <c r="BA793" s="294"/>
      <c r="BB793" s="294"/>
      <c r="BC793" s="294"/>
      <c r="BD793" s="294"/>
      <c r="BE793" s="294"/>
      <c r="BF793" s="294"/>
      <c r="BG793" s="294"/>
      <c r="BH793" s="294"/>
      <c r="BI793" s="294"/>
      <c r="BJ793" s="294"/>
      <c r="BK793" s="294"/>
      <c r="BL793" s="294"/>
      <c r="BM793" s="294"/>
      <c r="BN793" s="294"/>
      <c r="BO793" s="294"/>
    </row>
    <row r="794" hidden="1" outlineLevel="1">
      <c r="A794" s="294"/>
      <c r="B794" s="333"/>
      <c r="D794" s="134"/>
      <c r="E794" s="294"/>
      <c r="F794" s="307"/>
      <c r="G794" s="307"/>
      <c r="H794" s="285"/>
      <c r="I794" s="294"/>
      <c r="J794" s="294"/>
      <c r="N794" s="294"/>
      <c r="O794" s="294"/>
      <c r="P794" s="294"/>
      <c r="Q794" s="294"/>
      <c r="R794" s="294"/>
      <c r="S794" s="294"/>
      <c r="T794" s="294"/>
      <c r="U794" s="294"/>
      <c r="V794" s="294"/>
      <c r="W794" s="294"/>
      <c r="X794" s="294"/>
      <c r="Y794" s="294"/>
      <c r="Z794" s="294"/>
      <c r="AA794" s="294"/>
      <c r="AB794" s="294"/>
      <c r="AC794" s="294"/>
      <c r="AD794" s="294"/>
      <c r="AE794" s="294"/>
      <c r="AF794" s="294"/>
      <c r="AG794" s="294"/>
      <c r="AH794" s="294"/>
      <c r="AI794" s="294"/>
      <c r="AJ794" s="294"/>
      <c r="AK794" s="294"/>
      <c r="AL794" s="294"/>
      <c r="AM794" s="294"/>
      <c r="AN794" s="294"/>
      <c r="AO794" s="294"/>
      <c r="AP794" s="294"/>
      <c r="AQ794" s="294"/>
      <c r="AR794" s="294"/>
      <c r="AS794" s="294"/>
      <c r="AT794" s="294"/>
      <c r="AU794" s="294"/>
      <c r="AV794" s="294"/>
      <c r="AW794" s="294"/>
      <c r="AX794" s="294"/>
      <c r="AY794" s="294"/>
      <c r="AZ794" s="294"/>
      <c r="BA794" s="294"/>
      <c r="BB794" s="294"/>
      <c r="BC794" s="294"/>
      <c r="BD794" s="294"/>
      <c r="BE794" s="294"/>
      <c r="BF794" s="294"/>
      <c r="BG794" s="294"/>
      <c r="BH794" s="294"/>
      <c r="BI794" s="294"/>
      <c r="BJ794" s="294"/>
      <c r="BK794" s="294"/>
      <c r="BL794" s="294"/>
      <c r="BM794" s="294"/>
      <c r="BN794" s="294"/>
      <c r="BO794" s="294"/>
    </row>
    <row r="795" hidden="1" outlineLevel="1">
      <c r="A795" s="294"/>
      <c r="B795" s="333"/>
      <c r="D795" s="134"/>
      <c r="E795" s="294"/>
      <c r="F795" s="307"/>
      <c r="G795" s="307"/>
      <c r="H795" s="285"/>
      <c r="I795" s="294"/>
      <c r="J795" s="294"/>
      <c r="N795" s="294"/>
      <c r="O795" s="294"/>
      <c r="P795" s="294"/>
      <c r="Q795" s="294"/>
      <c r="R795" s="294"/>
      <c r="S795" s="294"/>
      <c r="T795" s="294"/>
      <c r="U795" s="294"/>
      <c r="V795" s="294"/>
      <c r="W795" s="294"/>
      <c r="X795" s="294"/>
      <c r="Y795" s="294"/>
      <c r="Z795" s="294"/>
      <c r="AA795" s="294"/>
      <c r="AB795" s="294"/>
      <c r="AC795" s="294"/>
      <c r="AD795" s="294"/>
      <c r="AE795" s="294"/>
      <c r="AF795" s="294"/>
      <c r="AG795" s="294"/>
      <c r="AH795" s="294"/>
      <c r="AI795" s="294"/>
      <c r="AJ795" s="294"/>
      <c r="AK795" s="294"/>
      <c r="AL795" s="294"/>
      <c r="AM795" s="294"/>
      <c r="AN795" s="294"/>
      <c r="AO795" s="294"/>
      <c r="AP795" s="294"/>
      <c r="AQ795" s="294"/>
      <c r="AR795" s="294"/>
      <c r="AS795" s="294"/>
      <c r="AT795" s="294"/>
      <c r="AU795" s="294"/>
      <c r="AV795" s="294"/>
      <c r="AW795" s="294"/>
      <c r="AX795" s="294"/>
      <c r="AY795" s="294"/>
      <c r="AZ795" s="294"/>
      <c r="BA795" s="294"/>
      <c r="BB795" s="294"/>
      <c r="BC795" s="294"/>
      <c r="BD795" s="294"/>
      <c r="BE795" s="294"/>
      <c r="BF795" s="294"/>
      <c r="BG795" s="294"/>
      <c r="BH795" s="294"/>
      <c r="BI795" s="294"/>
      <c r="BJ795" s="294"/>
      <c r="BK795" s="294"/>
      <c r="BL795" s="294"/>
      <c r="BM795" s="294"/>
      <c r="BN795" s="294"/>
      <c r="BO795" s="294"/>
    </row>
    <row r="796" hidden="1" outlineLevel="1">
      <c r="A796" s="294"/>
      <c r="B796" s="333"/>
      <c r="D796" s="134"/>
      <c r="E796" s="294"/>
      <c r="F796" s="307"/>
      <c r="G796" s="307"/>
      <c r="H796" s="285"/>
      <c r="I796" s="294"/>
      <c r="J796" s="294"/>
      <c r="N796" s="294"/>
      <c r="O796" s="294"/>
      <c r="P796" s="294"/>
      <c r="Q796" s="294"/>
      <c r="R796" s="294"/>
      <c r="S796" s="294"/>
      <c r="T796" s="294"/>
      <c r="U796" s="294"/>
      <c r="V796" s="294"/>
      <c r="W796" s="294"/>
      <c r="X796" s="294"/>
      <c r="Y796" s="294"/>
      <c r="Z796" s="294"/>
      <c r="AA796" s="294"/>
      <c r="AB796" s="294"/>
      <c r="AC796" s="294"/>
      <c r="AD796" s="294"/>
      <c r="AE796" s="294"/>
      <c r="AF796" s="294"/>
      <c r="AG796" s="294"/>
      <c r="AH796" s="294"/>
      <c r="AI796" s="294"/>
      <c r="AJ796" s="294"/>
      <c r="AK796" s="294"/>
      <c r="AL796" s="294"/>
      <c r="AM796" s="294"/>
      <c r="AN796" s="294"/>
      <c r="AO796" s="294"/>
      <c r="AP796" s="294"/>
      <c r="AQ796" s="294"/>
      <c r="AR796" s="294"/>
      <c r="AS796" s="294"/>
      <c r="AT796" s="294"/>
      <c r="AU796" s="294"/>
      <c r="AV796" s="294"/>
      <c r="AW796" s="294"/>
      <c r="AX796" s="294"/>
      <c r="AY796" s="294"/>
      <c r="AZ796" s="294"/>
      <c r="BA796" s="294"/>
      <c r="BB796" s="294"/>
      <c r="BC796" s="294"/>
      <c r="BD796" s="294"/>
      <c r="BE796" s="294"/>
      <c r="BF796" s="294"/>
      <c r="BG796" s="294"/>
      <c r="BH796" s="294"/>
      <c r="BI796" s="294"/>
      <c r="BJ796" s="294"/>
      <c r="BK796" s="294"/>
      <c r="BL796" s="294"/>
      <c r="BM796" s="294"/>
      <c r="BN796" s="294"/>
      <c r="BO796" s="294"/>
    </row>
    <row r="797" hidden="1" outlineLevel="1">
      <c r="A797" s="294"/>
      <c r="B797" s="333"/>
      <c r="D797" s="134"/>
      <c r="E797" s="294"/>
      <c r="F797" s="307"/>
      <c r="G797" s="307"/>
      <c r="H797" s="285"/>
      <c r="I797" s="294"/>
      <c r="J797" s="294"/>
      <c r="N797" s="294"/>
      <c r="O797" s="294"/>
      <c r="P797" s="294"/>
      <c r="Q797" s="294"/>
      <c r="R797" s="294"/>
      <c r="S797" s="294"/>
      <c r="T797" s="294"/>
      <c r="U797" s="294"/>
      <c r="V797" s="294"/>
      <c r="W797" s="294"/>
      <c r="X797" s="294"/>
      <c r="Y797" s="294"/>
      <c r="Z797" s="294"/>
      <c r="AA797" s="294"/>
      <c r="AB797" s="294"/>
      <c r="AC797" s="294"/>
      <c r="AD797" s="294"/>
      <c r="AE797" s="294"/>
      <c r="AF797" s="294"/>
      <c r="AG797" s="294"/>
      <c r="AH797" s="294"/>
      <c r="AI797" s="294"/>
      <c r="AJ797" s="294"/>
      <c r="AK797" s="294"/>
      <c r="AL797" s="294"/>
      <c r="AM797" s="294"/>
      <c r="AN797" s="294"/>
      <c r="AO797" s="294"/>
      <c r="AP797" s="294"/>
      <c r="AQ797" s="294"/>
      <c r="AR797" s="294"/>
      <c r="AS797" s="294"/>
      <c r="AT797" s="294"/>
      <c r="AU797" s="294"/>
      <c r="AV797" s="294"/>
      <c r="AW797" s="294"/>
      <c r="AX797" s="294"/>
      <c r="AY797" s="294"/>
      <c r="AZ797" s="294"/>
      <c r="BA797" s="294"/>
      <c r="BB797" s="294"/>
      <c r="BC797" s="294"/>
      <c r="BD797" s="294"/>
      <c r="BE797" s="294"/>
      <c r="BF797" s="294"/>
      <c r="BG797" s="294"/>
      <c r="BH797" s="294"/>
      <c r="BI797" s="294"/>
      <c r="BJ797" s="294"/>
      <c r="BK797" s="294"/>
      <c r="BL797" s="294"/>
      <c r="BM797" s="294"/>
      <c r="BN797" s="294"/>
      <c r="BO797" s="294"/>
    </row>
    <row r="798" hidden="1" outlineLevel="1">
      <c r="A798" s="294"/>
      <c r="B798" s="333"/>
      <c r="D798" s="134"/>
      <c r="E798" s="294"/>
      <c r="F798" s="307"/>
      <c r="G798" s="307"/>
      <c r="H798" s="285"/>
      <c r="I798" s="294"/>
      <c r="J798" s="294"/>
      <c r="N798" s="294"/>
      <c r="O798" s="294"/>
      <c r="P798" s="294"/>
      <c r="Q798" s="294"/>
      <c r="R798" s="294"/>
      <c r="S798" s="294"/>
      <c r="T798" s="294"/>
      <c r="U798" s="294"/>
      <c r="V798" s="294"/>
      <c r="W798" s="294"/>
      <c r="X798" s="294"/>
      <c r="Y798" s="294"/>
      <c r="Z798" s="294"/>
      <c r="AA798" s="294"/>
      <c r="AB798" s="294"/>
      <c r="AC798" s="294"/>
      <c r="AD798" s="294"/>
      <c r="AE798" s="294"/>
      <c r="AF798" s="294"/>
      <c r="AG798" s="294"/>
      <c r="AH798" s="294"/>
      <c r="AI798" s="294"/>
      <c r="AJ798" s="294"/>
      <c r="AK798" s="294"/>
      <c r="AL798" s="294"/>
      <c r="AM798" s="294"/>
      <c r="AN798" s="294"/>
      <c r="AO798" s="294"/>
      <c r="AP798" s="294"/>
      <c r="AQ798" s="294"/>
      <c r="AR798" s="294"/>
      <c r="AS798" s="294"/>
      <c r="AT798" s="294"/>
      <c r="AU798" s="294"/>
      <c r="AV798" s="294"/>
      <c r="AW798" s="294"/>
      <c r="AX798" s="294"/>
      <c r="AY798" s="294"/>
      <c r="AZ798" s="294"/>
      <c r="BA798" s="294"/>
      <c r="BB798" s="294"/>
      <c r="BC798" s="294"/>
      <c r="BD798" s="294"/>
      <c r="BE798" s="294"/>
      <c r="BF798" s="294"/>
      <c r="BG798" s="294"/>
      <c r="BH798" s="294"/>
      <c r="BI798" s="294"/>
      <c r="BJ798" s="294"/>
      <c r="BK798" s="294"/>
      <c r="BL798" s="294"/>
      <c r="BM798" s="294"/>
      <c r="BN798" s="294"/>
      <c r="BO798" s="294"/>
    </row>
    <row r="799" hidden="1" outlineLevel="1">
      <c r="A799" s="294"/>
      <c r="B799" s="333"/>
      <c r="D799" s="134"/>
      <c r="E799" s="294"/>
      <c r="F799" s="307"/>
      <c r="G799" s="307"/>
      <c r="H799" s="285"/>
      <c r="I799" s="294"/>
      <c r="J799" s="294"/>
      <c r="N799" s="294"/>
      <c r="O799" s="294"/>
      <c r="P799" s="294"/>
      <c r="Q799" s="294"/>
      <c r="R799" s="294"/>
      <c r="S799" s="294"/>
      <c r="T799" s="294"/>
      <c r="U799" s="294"/>
      <c r="V799" s="294"/>
      <c r="W799" s="294"/>
      <c r="X799" s="294"/>
      <c r="Y799" s="294"/>
      <c r="Z799" s="294"/>
      <c r="AA799" s="294"/>
      <c r="AB799" s="294"/>
      <c r="AC799" s="294"/>
      <c r="AD799" s="294"/>
      <c r="AE799" s="294"/>
      <c r="AF799" s="294"/>
      <c r="AG799" s="294"/>
      <c r="AH799" s="294"/>
      <c r="AI799" s="294"/>
      <c r="AJ799" s="294"/>
      <c r="AK799" s="294"/>
      <c r="AL799" s="294"/>
      <c r="AM799" s="294"/>
      <c r="AN799" s="294"/>
      <c r="AO799" s="294"/>
      <c r="AP799" s="294"/>
      <c r="AQ799" s="294"/>
      <c r="AR799" s="294"/>
      <c r="AS799" s="294"/>
      <c r="AT799" s="294"/>
      <c r="AU799" s="294"/>
      <c r="AV799" s="294"/>
      <c r="AW799" s="294"/>
      <c r="AX799" s="294"/>
      <c r="AY799" s="294"/>
      <c r="AZ799" s="294"/>
      <c r="BA799" s="294"/>
      <c r="BB799" s="294"/>
      <c r="BC799" s="294"/>
      <c r="BD799" s="294"/>
      <c r="BE799" s="294"/>
      <c r="BF799" s="294"/>
      <c r="BG799" s="294"/>
      <c r="BH799" s="294"/>
      <c r="BI799" s="294"/>
      <c r="BJ799" s="294"/>
      <c r="BK799" s="294"/>
      <c r="BL799" s="294"/>
      <c r="BM799" s="294"/>
      <c r="BN799" s="294"/>
      <c r="BO799" s="294"/>
    </row>
    <row r="800" hidden="1" outlineLevel="1">
      <c r="A800" s="294"/>
      <c r="B800" s="333"/>
      <c r="D800" s="134"/>
      <c r="E800" s="294"/>
      <c r="F800" s="307"/>
      <c r="G800" s="307"/>
      <c r="H800" s="285"/>
      <c r="I800" s="294"/>
      <c r="J800" s="294"/>
      <c r="N800" s="294"/>
      <c r="O800" s="294"/>
      <c r="P800" s="294"/>
      <c r="Q800" s="294"/>
      <c r="R800" s="294"/>
      <c r="S800" s="294"/>
      <c r="T800" s="294"/>
      <c r="U800" s="294"/>
      <c r="V800" s="294"/>
      <c r="W800" s="294"/>
      <c r="X800" s="294"/>
      <c r="Y800" s="294"/>
      <c r="Z800" s="294"/>
      <c r="AA800" s="294"/>
      <c r="AB800" s="294"/>
      <c r="AC800" s="294"/>
      <c r="AD800" s="294"/>
      <c r="AE800" s="294"/>
      <c r="AF800" s="294"/>
      <c r="AG800" s="294"/>
      <c r="AH800" s="294"/>
      <c r="AI800" s="294"/>
      <c r="AJ800" s="294"/>
      <c r="AK800" s="294"/>
      <c r="AL800" s="294"/>
      <c r="AM800" s="294"/>
      <c r="AN800" s="294"/>
      <c r="AO800" s="294"/>
      <c r="AP800" s="294"/>
      <c r="AQ800" s="294"/>
      <c r="AR800" s="294"/>
      <c r="AS800" s="294"/>
      <c r="AT800" s="294"/>
      <c r="AU800" s="294"/>
      <c r="AV800" s="294"/>
      <c r="AW800" s="294"/>
      <c r="AX800" s="294"/>
      <c r="AY800" s="294"/>
      <c r="AZ800" s="294"/>
      <c r="BA800" s="294"/>
      <c r="BB800" s="294"/>
      <c r="BC800" s="294"/>
      <c r="BD800" s="294"/>
      <c r="BE800" s="294"/>
      <c r="BF800" s="294"/>
      <c r="BG800" s="294"/>
      <c r="BH800" s="294"/>
      <c r="BI800" s="294"/>
      <c r="BJ800" s="294"/>
      <c r="BK800" s="294"/>
      <c r="BL800" s="294"/>
      <c r="BM800" s="294"/>
      <c r="BN800" s="294"/>
      <c r="BO800" s="294"/>
    </row>
    <row r="801" hidden="1" outlineLevel="1">
      <c r="A801" s="294"/>
      <c r="B801" s="333"/>
      <c r="D801" s="134"/>
      <c r="E801" s="294"/>
      <c r="F801" s="307"/>
      <c r="G801" s="307"/>
      <c r="H801" s="285"/>
      <c r="I801" s="294"/>
      <c r="J801" s="294"/>
      <c r="N801" s="294"/>
      <c r="O801" s="294"/>
      <c r="P801" s="294"/>
      <c r="Q801" s="294"/>
      <c r="R801" s="294"/>
      <c r="S801" s="294"/>
      <c r="T801" s="294"/>
      <c r="U801" s="294"/>
      <c r="V801" s="294"/>
      <c r="W801" s="294"/>
      <c r="X801" s="294"/>
      <c r="Y801" s="294"/>
      <c r="Z801" s="294"/>
      <c r="AA801" s="294"/>
      <c r="AB801" s="294"/>
      <c r="AC801" s="294"/>
      <c r="AD801" s="294"/>
      <c r="AE801" s="294"/>
      <c r="AF801" s="294"/>
      <c r="AG801" s="294"/>
      <c r="AH801" s="294"/>
      <c r="AI801" s="294"/>
      <c r="AJ801" s="294"/>
      <c r="AK801" s="294"/>
      <c r="AL801" s="294"/>
      <c r="AM801" s="294"/>
      <c r="AN801" s="294"/>
      <c r="AO801" s="294"/>
      <c r="AP801" s="294"/>
      <c r="AQ801" s="294"/>
      <c r="AR801" s="294"/>
      <c r="AS801" s="294"/>
      <c r="AT801" s="294"/>
      <c r="AU801" s="294"/>
      <c r="AV801" s="294"/>
      <c r="AW801" s="294"/>
      <c r="AX801" s="294"/>
      <c r="AY801" s="294"/>
      <c r="AZ801" s="294"/>
      <c r="BA801" s="294"/>
      <c r="BB801" s="294"/>
      <c r="BC801" s="294"/>
      <c r="BD801" s="294"/>
      <c r="BE801" s="294"/>
      <c r="BF801" s="294"/>
      <c r="BG801" s="294"/>
      <c r="BH801" s="294"/>
      <c r="BI801" s="294"/>
      <c r="BJ801" s="294"/>
      <c r="BK801" s="294"/>
      <c r="BL801" s="294"/>
      <c r="BM801" s="294"/>
      <c r="BN801" s="294"/>
      <c r="BO801" s="294"/>
    </row>
    <row r="802" hidden="1" outlineLevel="1">
      <c r="A802" s="294"/>
      <c r="B802" s="333"/>
      <c r="D802" s="134"/>
      <c r="E802" s="294"/>
      <c r="F802" s="307"/>
      <c r="G802" s="307"/>
      <c r="H802" s="285"/>
      <c r="I802" s="294"/>
      <c r="J802" s="294"/>
      <c r="N802" s="294"/>
      <c r="O802" s="294"/>
      <c r="P802" s="294"/>
      <c r="Q802" s="294"/>
      <c r="R802" s="294"/>
      <c r="S802" s="294"/>
      <c r="T802" s="294"/>
      <c r="U802" s="294"/>
      <c r="V802" s="294"/>
      <c r="W802" s="294"/>
      <c r="X802" s="294"/>
      <c r="Y802" s="294"/>
      <c r="Z802" s="294"/>
      <c r="AA802" s="294"/>
      <c r="AB802" s="294"/>
      <c r="AC802" s="294"/>
      <c r="AD802" s="294"/>
      <c r="AE802" s="294"/>
      <c r="AF802" s="294"/>
      <c r="AG802" s="294"/>
      <c r="AH802" s="294"/>
      <c r="AI802" s="294"/>
      <c r="AJ802" s="294"/>
      <c r="AK802" s="294"/>
      <c r="AL802" s="294"/>
      <c r="AM802" s="294"/>
      <c r="AN802" s="294"/>
      <c r="AO802" s="294"/>
      <c r="AP802" s="294"/>
      <c r="AQ802" s="294"/>
      <c r="AR802" s="294"/>
      <c r="AS802" s="294"/>
      <c r="AT802" s="294"/>
      <c r="AU802" s="294"/>
      <c r="AV802" s="294"/>
      <c r="AW802" s="294"/>
      <c r="AX802" s="294"/>
      <c r="AY802" s="294"/>
      <c r="AZ802" s="294"/>
      <c r="BA802" s="294"/>
      <c r="BB802" s="294"/>
      <c r="BC802" s="294"/>
      <c r="BD802" s="294"/>
      <c r="BE802" s="294"/>
      <c r="BF802" s="294"/>
      <c r="BG802" s="294"/>
      <c r="BH802" s="294"/>
      <c r="BI802" s="294"/>
      <c r="BJ802" s="294"/>
      <c r="BK802" s="294"/>
      <c r="BL802" s="294"/>
      <c r="BM802" s="294"/>
      <c r="BN802" s="294"/>
      <c r="BO802" s="294"/>
    </row>
    <row r="803" hidden="1" outlineLevel="1">
      <c r="A803" s="294"/>
      <c r="B803" s="333"/>
      <c r="D803" s="134"/>
      <c r="E803" s="294"/>
      <c r="F803" s="307"/>
      <c r="G803" s="307"/>
      <c r="H803" s="285"/>
      <c r="I803" s="294"/>
      <c r="J803" s="294"/>
      <c r="N803" s="294"/>
      <c r="O803" s="294"/>
      <c r="P803" s="294"/>
      <c r="Q803" s="294"/>
      <c r="R803" s="294"/>
      <c r="S803" s="294"/>
      <c r="T803" s="294"/>
      <c r="U803" s="294"/>
      <c r="V803" s="294"/>
      <c r="W803" s="294"/>
      <c r="X803" s="294"/>
      <c r="Y803" s="294"/>
      <c r="Z803" s="294"/>
      <c r="AA803" s="294"/>
      <c r="AB803" s="294"/>
      <c r="AC803" s="294"/>
      <c r="AD803" s="294"/>
      <c r="AE803" s="294"/>
      <c r="AF803" s="294"/>
      <c r="AG803" s="294"/>
      <c r="AH803" s="294"/>
      <c r="AI803" s="294"/>
      <c r="AJ803" s="294"/>
      <c r="AK803" s="294"/>
      <c r="AL803" s="294"/>
      <c r="AM803" s="294"/>
      <c r="AN803" s="294"/>
      <c r="AO803" s="294"/>
      <c r="AP803" s="294"/>
      <c r="AQ803" s="294"/>
      <c r="AR803" s="294"/>
      <c r="AS803" s="294"/>
      <c r="AT803" s="294"/>
      <c r="AU803" s="294"/>
      <c r="AV803" s="294"/>
      <c r="AW803" s="294"/>
      <c r="AX803" s="294"/>
      <c r="AY803" s="294"/>
      <c r="AZ803" s="294"/>
      <c r="BA803" s="294"/>
      <c r="BB803" s="294"/>
      <c r="BC803" s="294"/>
      <c r="BD803" s="294"/>
      <c r="BE803" s="294"/>
      <c r="BF803" s="294"/>
      <c r="BG803" s="294"/>
      <c r="BH803" s="294"/>
      <c r="BI803" s="294"/>
      <c r="BJ803" s="294"/>
      <c r="BK803" s="294"/>
      <c r="BL803" s="294"/>
      <c r="BM803" s="294"/>
      <c r="BN803" s="294"/>
      <c r="BO803" s="294"/>
    </row>
    <row r="804" hidden="1" outlineLevel="1">
      <c r="A804" s="294"/>
      <c r="B804" s="333"/>
      <c r="D804" s="134"/>
      <c r="E804" s="294"/>
      <c r="F804" s="307"/>
      <c r="G804" s="307"/>
      <c r="H804" s="285"/>
      <c r="I804" s="294"/>
      <c r="J804" s="294"/>
      <c r="N804" s="294"/>
      <c r="O804" s="294"/>
      <c r="P804" s="294"/>
      <c r="Q804" s="294"/>
      <c r="R804" s="294"/>
      <c r="S804" s="294"/>
      <c r="T804" s="294"/>
      <c r="U804" s="294"/>
      <c r="V804" s="294"/>
      <c r="W804" s="294"/>
      <c r="X804" s="294"/>
      <c r="Y804" s="294"/>
      <c r="Z804" s="294"/>
      <c r="AA804" s="294"/>
      <c r="AB804" s="294"/>
      <c r="AC804" s="294"/>
      <c r="AD804" s="294"/>
      <c r="AE804" s="294"/>
      <c r="AF804" s="294"/>
      <c r="AG804" s="294"/>
      <c r="AH804" s="294"/>
      <c r="AI804" s="294"/>
      <c r="AJ804" s="294"/>
      <c r="AK804" s="294"/>
      <c r="AL804" s="294"/>
      <c r="AM804" s="294"/>
      <c r="AN804" s="294"/>
      <c r="AO804" s="294"/>
      <c r="AP804" s="294"/>
      <c r="AQ804" s="294"/>
      <c r="AR804" s="294"/>
      <c r="AS804" s="294"/>
      <c r="AT804" s="294"/>
      <c r="AU804" s="294"/>
      <c r="AV804" s="294"/>
      <c r="AW804" s="294"/>
      <c r="AX804" s="294"/>
      <c r="AY804" s="294"/>
      <c r="AZ804" s="294"/>
      <c r="BA804" s="294"/>
      <c r="BB804" s="294"/>
      <c r="BC804" s="294"/>
      <c r="BD804" s="294"/>
      <c r="BE804" s="294"/>
      <c r="BF804" s="294"/>
      <c r="BG804" s="294"/>
      <c r="BH804" s="294"/>
      <c r="BI804" s="294"/>
      <c r="BJ804" s="294"/>
      <c r="BK804" s="294"/>
      <c r="BL804" s="294"/>
      <c r="BM804" s="294"/>
      <c r="BN804" s="294"/>
      <c r="BO804" s="294"/>
    </row>
    <row r="805" hidden="1" outlineLevel="1">
      <c r="A805" s="294"/>
      <c r="B805" s="333"/>
      <c r="D805" s="134"/>
      <c r="E805" s="294"/>
      <c r="F805" s="307"/>
      <c r="G805" s="307"/>
      <c r="H805" s="285"/>
      <c r="I805" s="294"/>
      <c r="J805" s="294"/>
      <c r="N805" s="294"/>
      <c r="O805" s="294"/>
      <c r="P805" s="294"/>
      <c r="Q805" s="294"/>
      <c r="R805" s="294"/>
      <c r="S805" s="294"/>
      <c r="T805" s="294"/>
      <c r="U805" s="294"/>
      <c r="V805" s="294"/>
      <c r="W805" s="294"/>
      <c r="X805" s="294"/>
      <c r="Y805" s="294"/>
      <c r="Z805" s="294"/>
      <c r="AA805" s="294"/>
      <c r="AB805" s="294"/>
      <c r="AC805" s="294"/>
      <c r="AD805" s="294"/>
      <c r="AE805" s="294"/>
      <c r="AF805" s="294"/>
      <c r="AG805" s="294"/>
      <c r="AH805" s="294"/>
      <c r="AI805" s="294"/>
      <c r="AJ805" s="294"/>
      <c r="AK805" s="294"/>
      <c r="AL805" s="294"/>
      <c r="AM805" s="294"/>
      <c r="AN805" s="294"/>
      <c r="AO805" s="294"/>
      <c r="AP805" s="294"/>
      <c r="AQ805" s="294"/>
      <c r="AR805" s="294"/>
      <c r="AS805" s="294"/>
      <c r="AT805" s="294"/>
      <c r="AU805" s="294"/>
      <c r="AV805" s="294"/>
      <c r="AW805" s="294"/>
      <c r="AX805" s="294"/>
      <c r="AY805" s="294"/>
      <c r="AZ805" s="294"/>
      <c r="BA805" s="294"/>
      <c r="BB805" s="294"/>
      <c r="BC805" s="294"/>
      <c r="BD805" s="294"/>
      <c r="BE805" s="294"/>
      <c r="BF805" s="294"/>
      <c r="BG805" s="294"/>
      <c r="BH805" s="294"/>
      <c r="BI805" s="294"/>
      <c r="BJ805" s="294"/>
      <c r="BK805" s="294"/>
      <c r="BL805" s="294"/>
      <c r="BM805" s="294"/>
      <c r="BN805" s="294"/>
      <c r="BO805" s="294"/>
    </row>
    <row r="806" hidden="1" outlineLevel="1">
      <c r="A806" s="294"/>
      <c r="B806" s="333"/>
      <c r="D806" s="134"/>
      <c r="E806" s="294"/>
      <c r="F806" s="307"/>
      <c r="G806" s="307"/>
      <c r="H806" s="285"/>
      <c r="I806" s="294"/>
      <c r="J806" s="294"/>
      <c r="N806" s="294"/>
      <c r="O806" s="294"/>
      <c r="P806" s="294"/>
      <c r="Q806" s="294"/>
      <c r="R806" s="294"/>
      <c r="S806" s="294"/>
      <c r="T806" s="294"/>
      <c r="U806" s="294"/>
      <c r="V806" s="294"/>
      <c r="W806" s="294"/>
      <c r="X806" s="294"/>
      <c r="Y806" s="294"/>
      <c r="Z806" s="294"/>
      <c r="AA806" s="294"/>
      <c r="AB806" s="294"/>
      <c r="AC806" s="294"/>
      <c r="AD806" s="294"/>
      <c r="AE806" s="294"/>
      <c r="AF806" s="294"/>
      <c r="AG806" s="294"/>
      <c r="AH806" s="294"/>
      <c r="AI806" s="294"/>
      <c r="AJ806" s="294"/>
      <c r="AK806" s="294"/>
      <c r="AL806" s="294"/>
      <c r="AM806" s="294"/>
      <c r="AN806" s="294"/>
      <c r="AO806" s="294"/>
      <c r="AP806" s="294"/>
      <c r="AQ806" s="294"/>
      <c r="AR806" s="294"/>
      <c r="AS806" s="294"/>
      <c r="AT806" s="294"/>
      <c r="AU806" s="294"/>
      <c r="AV806" s="294"/>
      <c r="AW806" s="294"/>
      <c r="AX806" s="294"/>
      <c r="AY806" s="294"/>
      <c r="AZ806" s="294"/>
      <c r="BA806" s="294"/>
      <c r="BB806" s="294"/>
      <c r="BC806" s="294"/>
      <c r="BD806" s="294"/>
      <c r="BE806" s="294"/>
      <c r="BF806" s="294"/>
      <c r="BG806" s="294"/>
      <c r="BH806" s="294"/>
      <c r="BI806" s="294"/>
      <c r="BJ806" s="294"/>
      <c r="BK806" s="294"/>
      <c r="BL806" s="294"/>
      <c r="BM806" s="294"/>
      <c r="BN806" s="294"/>
      <c r="BO806" s="294"/>
    </row>
    <row r="807" hidden="1" outlineLevel="1">
      <c r="A807" s="294"/>
      <c r="B807" s="333"/>
      <c r="D807" s="134"/>
      <c r="E807" s="294"/>
      <c r="F807" s="307"/>
      <c r="G807" s="307"/>
      <c r="H807" s="285"/>
      <c r="I807" s="294"/>
      <c r="J807" s="294"/>
      <c r="N807" s="294"/>
      <c r="O807" s="294"/>
      <c r="P807" s="294"/>
      <c r="Q807" s="294"/>
      <c r="R807" s="294"/>
      <c r="S807" s="294"/>
      <c r="T807" s="294"/>
      <c r="U807" s="294"/>
      <c r="V807" s="294"/>
      <c r="W807" s="294"/>
      <c r="X807" s="294"/>
      <c r="Y807" s="294"/>
      <c r="Z807" s="294"/>
      <c r="AA807" s="294"/>
      <c r="AB807" s="294"/>
      <c r="AC807" s="294"/>
      <c r="AD807" s="294"/>
      <c r="AE807" s="294"/>
      <c r="AF807" s="294"/>
      <c r="AG807" s="294"/>
      <c r="AH807" s="294"/>
      <c r="AI807" s="294"/>
      <c r="AJ807" s="294"/>
      <c r="AK807" s="294"/>
      <c r="AL807" s="294"/>
      <c r="AM807" s="294"/>
      <c r="AN807" s="294"/>
      <c r="AO807" s="294"/>
      <c r="AP807" s="294"/>
      <c r="AQ807" s="294"/>
      <c r="AR807" s="294"/>
      <c r="AS807" s="294"/>
      <c r="AT807" s="294"/>
      <c r="AU807" s="294"/>
      <c r="AV807" s="294"/>
      <c r="AW807" s="294"/>
      <c r="AX807" s="294"/>
      <c r="AY807" s="294"/>
      <c r="AZ807" s="294"/>
      <c r="BA807" s="294"/>
      <c r="BB807" s="294"/>
      <c r="BC807" s="294"/>
      <c r="BD807" s="294"/>
      <c r="BE807" s="294"/>
      <c r="BF807" s="294"/>
      <c r="BG807" s="294"/>
      <c r="BH807" s="294"/>
      <c r="BI807" s="294"/>
      <c r="BJ807" s="294"/>
      <c r="BK807" s="294"/>
      <c r="BL807" s="294"/>
      <c r="BM807" s="294"/>
      <c r="BN807" s="294"/>
      <c r="BO807" s="294"/>
    </row>
    <row r="808" hidden="1" outlineLevel="1">
      <c r="A808" s="294"/>
      <c r="B808" s="333"/>
      <c r="D808" s="134"/>
      <c r="E808" s="294"/>
      <c r="F808" s="307"/>
      <c r="G808" s="307"/>
      <c r="H808" s="285"/>
      <c r="I808" s="294"/>
      <c r="J808" s="294"/>
      <c r="N808" s="294"/>
      <c r="O808" s="294"/>
      <c r="P808" s="294"/>
      <c r="Q808" s="294"/>
      <c r="R808" s="294"/>
      <c r="S808" s="294"/>
      <c r="T808" s="294"/>
      <c r="U808" s="294"/>
      <c r="V808" s="294"/>
      <c r="W808" s="294"/>
      <c r="X808" s="294"/>
      <c r="Y808" s="294"/>
      <c r="Z808" s="294"/>
      <c r="AA808" s="294"/>
      <c r="AB808" s="294"/>
      <c r="AC808" s="294"/>
      <c r="AD808" s="294"/>
      <c r="AE808" s="294"/>
      <c r="AF808" s="294"/>
      <c r="AG808" s="294"/>
      <c r="AH808" s="294"/>
      <c r="AI808" s="294"/>
      <c r="AJ808" s="294"/>
      <c r="AK808" s="294"/>
      <c r="AL808" s="294"/>
      <c r="AM808" s="294"/>
      <c r="AN808" s="294"/>
      <c r="AO808" s="294"/>
      <c r="AP808" s="294"/>
      <c r="AQ808" s="294"/>
      <c r="AR808" s="294"/>
      <c r="AS808" s="294"/>
      <c r="AT808" s="294"/>
      <c r="AU808" s="294"/>
      <c r="AV808" s="294"/>
      <c r="AW808" s="294"/>
      <c r="AX808" s="294"/>
      <c r="AY808" s="294"/>
      <c r="AZ808" s="294"/>
      <c r="BA808" s="294"/>
      <c r="BB808" s="294"/>
      <c r="BC808" s="294"/>
      <c r="BD808" s="294"/>
      <c r="BE808" s="294"/>
      <c r="BF808" s="294"/>
      <c r="BG808" s="294"/>
      <c r="BH808" s="294"/>
      <c r="BI808" s="294"/>
      <c r="BJ808" s="294"/>
      <c r="BK808" s="294"/>
      <c r="BL808" s="294"/>
      <c r="BM808" s="294"/>
      <c r="BN808" s="294"/>
      <c r="BO808" s="294"/>
    </row>
    <row r="809" hidden="1" outlineLevel="1">
      <c r="A809" s="294"/>
      <c r="B809" s="333"/>
      <c r="D809" s="134"/>
      <c r="E809" s="294"/>
      <c r="F809" s="307"/>
      <c r="G809" s="307"/>
      <c r="H809" s="285"/>
      <c r="I809" s="294"/>
      <c r="J809" s="294"/>
      <c r="N809" s="294"/>
      <c r="O809" s="294"/>
      <c r="P809" s="294"/>
      <c r="Q809" s="294"/>
      <c r="R809" s="294"/>
      <c r="S809" s="294"/>
      <c r="T809" s="294"/>
      <c r="U809" s="294"/>
      <c r="V809" s="294"/>
      <c r="W809" s="294"/>
      <c r="X809" s="294"/>
      <c r="Y809" s="294"/>
      <c r="Z809" s="294"/>
      <c r="AA809" s="294"/>
      <c r="AB809" s="294"/>
      <c r="AC809" s="294"/>
      <c r="AD809" s="294"/>
      <c r="AE809" s="294"/>
      <c r="AF809" s="294"/>
      <c r="AG809" s="294"/>
      <c r="AH809" s="294"/>
      <c r="AI809" s="294"/>
      <c r="AJ809" s="294"/>
      <c r="AK809" s="294"/>
      <c r="AL809" s="294"/>
      <c r="AM809" s="294"/>
      <c r="AN809" s="294"/>
      <c r="AO809" s="294"/>
      <c r="AP809" s="294"/>
      <c r="AQ809" s="294"/>
      <c r="AR809" s="294"/>
      <c r="AS809" s="294"/>
      <c r="AT809" s="294"/>
      <c r="AU809" s="294"/>
      <c r="AV809" s="294"/>
      <c r="AW809" s="294"/>
      <c r="AX809" s="294"/>
      <c r="AY809" s="294"/>
      <c r="AZ809" s="294"/>
      <c r="BA809" s="294"/>
      <c r="BB809" s="294"/>
      <c r="BC809" s="294"/>
      <c r="BD809" s="294"/>
      <c r="BE809" s="294"/>
      <c r="BF809" s="294"/>
      <c r="BG809" s="294"/>
      <c r="BH809" s="294"/>
      <c r="BI809" s="294"/>
      <c r="BJ809" s="294"/>
      <c r="BK809" s="294"/>
      <c r="BL809" s="294"/>
      <c r="BM809" s="294"/>
      <c r="BN809" s="294"/>
      <c r="BO809" s="294"/>
    </row>
    <row r="810" hidden="1" outlineLevel="1">
      <c r="A810" s="294"/>
      <c r="B810" s="333"/>
      <c r="D810" s="134"/>
      <c r="E810" s="294"/>
      <c r="F810" s="307"/>
      <c r="G810" s="307"/>
      <c r="H810" s="285"/>
      <c r="I810" s="294"/>
      <c r="J810" s="294"/>
      <c r="N810" s="294"/>
      <c r="O810" s="294"/>
      <c r="P810" s="294"/>
      <c r="Q810" s="294"/>
      <c r="R810" s="294"/>
      <c r="S810" s="294"/>
      <c r="T810" s="294"/>
      <c r="U810" s="294"/>
      <c r="V810" s="294"/>
      <c r="W810" s="294"/>
      <c r="X810" s="294"/>
      <c r="Y810" s="294"/>
      <c r="Z810" s="294"/>
      <c r="AA810" s="294"/>
      <c r="AB810" s="294"/>
      <c r="AC810" s="294"/>
      <c r="AD810" s="294"/>
      <c r="AE810" s="294"/>
      <c r="AF810" s="294"/>
      <c r="AG810" s="294"/>
      <c r="AH810" s="294"/>
      <c r="AI810" s="294"/>
      <c r="AJ810" s="294"/>
      <c r="AK810" s="294"/>
      <c r="AL810" s="294"/>
      <c r="AM810" s="294"/>
      <c r="AN810" s="294"/>
      <c r="AO810" s="294"/>
      <c r="AP810" s="294"/>
      <c r="AQ810" s="294"/>
      <c r="AR810" s="294"/>
      <c r="AS810" s="294"/>
      <c r="AT810" s="294"/>
      <c r="AU810" s="294"/>
      <c r="AV810" s="294"/>
      <c r="AW810" s="294"/>
      <c r="AX810" s="294"/>
      <c r="AY810" s="294"/>
      <c r="AZ810" s="294"/>
      <c r="BA810" s="294"/>
      <c r="BB810" s="294"/>
      <c r="BC810" s="294"/>
      <c r="BD810" s="294"/>
      <c r="BE810" s="294"/>
      <c r="BF810" s="294"/>
      <c r="BG810" s="294"/>
      <c r="BH810" s="294"/>
      <c r="BI810" s="294"/>
      <c r="BJ810" s="294"/>
      <c r="BK810" s="294"/>
      <c r="BL810" s="294"/>
      <c r="BM810" s="294"/>
      <c r="BN810" s="294"/>
      <c r="BO810" s="294"/>
    </row>
    <row r="811" hidden="1" outlineLevel="1">
      <c r="A811" s="294"/>
      <c r="B811" s="333"/>
      <c r="D811" s="134"/>
      <c r="E811" s="294"/>
      <c r="F811" s="307"/>
      <c r="G811" s="307"/>
      <c r="H811" s="285"/>
      <c r="I811" s="294"/>
      <c r="J811" s="294"/>
      <c r="N811" s="294"/>
      <c r="O811" s="294"/>
      <c r="P811" s="294"/>
      <c r="Q811" s="294"/>
      <c r="R811" s="294"/>
      <c r="S811" s="294"/>
      <c r="T811" s="294"/>
      <c r="U811" s="294"/>
      <c r="V811" s="294"/>
      <c r="W811" s="294"/>
      <c r="X811" s="294"/>
      <c r="Y811" s="294"/>
      <c r="Z811" s="294"/>
      <c r="AA811" s="294"/>
      <c r="AB811" s="294"/>
      <c r="AC811" s="294"/>
      <c r="AD811" s="294"/>
      <c r="AE811" s="294"/>
      <c r="AF811" s="294"/>
      <c r="AG811" s="294"/>
      <c r="AH811" s="294"/>
      <c r="AI811" s="294"/>
      <c r="AJ811" s="294"/>
      <c r="AK811" s="294"/>
      <c r="AL811" s="294"/>
      <c r="AM811" s="294"/>
      <c r="AN811" s="294"/>
      <c r="AO811" s="294"/>
      <c r="AP811" s="294"/>
      <c r="AQ811" s="294"/>
      <c r="AR811" s="294"/>
      <c r="AS811" s="294"/>
      <c r="AT811" s="294"/>
      <c r="AU811" s="294"/>
      <c r="AV811" s="294"/>
      <c r="AW811" s="294"/>
      <c r="AX811" s="294"/>
      <c r="AY811" s="294"/>
      <c r="AZ811" s="294"/>
      <c r="BA811" s="294"/>
      <c r="BB811" s="294"/>
      <c r="BC811" s="294"/>
      <c r="BD811" s="294"/>
      <c r="BE811" s="294"/>
      <c r="BF811" s="294"/>
      <c r="BG811" s="294"/>
      <c r="BH811" s="294"/>
      <c r="BI811" s="294"/>
      <c r="BJ811" s="294"/>
      <c r="BK811" s="294"/>
      <c r="BL811" s="294"/>
      <c r="BM811" s="294"/>
      <c r="BN811" s="294"/>
      <c r="BO811" s="294"/>
    </row>
    <row r="812" hidden="1" outlineLevel="1">
      <c r="A812" s="294"/>
      <c r="B812" s="333"/>
      <c r="D812" s="134"/>
      <c r="E812" s="294"/>
      <c r="F812" s="307"/>
      <c r="G812" s="307"/>
      <c r="H812" s="285"/>
      <c r="I812" s="294"/>
      <c r="J812" s="294"/>
      <c r="N812" s="294"/>
      <c r="O812" s="294"/>
      <c r="P812" s="294"/>
      <c r="Q812" s="294"/>
      <c r="R812" s="294"/>
      <c r="S812" s="294"/>
      <c r="T812" s="294"/>
      <c r="U812" s="294"/>
      <c r="V812" s="294"/>
      <c r="W812" s="294"/>
      <c r="X812" s="294"/>
      <c r="Y812" s="294"/>
      <c r="Z812" s="294"/>
      <c r="AA812" s="294"/>
      <c r="AB812" s="294"/>
      <c r="AC812" s="294"/>
      <c r="AD812" s="294"/>
      <c r="AE812" s="294"/>
      <c r="AF812" s="294"/>
      <c r="AG812" s="294"/>
      <c r="AH812" s="294"/>
      <c r="AI812" s="294"/>
      <c r="AJ812" s="294"/>
      <c r="AK812" s="294"/>
      <c r="AL812" s="294"/>
      <c r="AM812" s="294"/>
      <c r="AN812" s="294"/>
      <c r="AO812" s="294"/>
      <c r="AP812" s="294"/>
      <c r="AQ812" s="294"/>
      <c r="AR812" s="294"/>
      <c r="AS812" s="294"/>
      <c r="AT812" s="294"/>
      <c r="AU812" s="294"/>
      <c r="AV812" s="294"/>
      <c r="AW812" s="294"/>
      <c r="AX812" s="294"/>
      <c r="AY812" s="294"/>
      <c r="AZ812" s="294"/>
      <c r="BA812" s="294"/>
      <c r="BB812" s="294"/>
      <c r="BC812" s="294"/>
      <c r="BD812" s="294"/>
      <c r="BE812" s="294"/>
      <c r="BF812" s="294"/>
      <c r="BG812" s="294"/>
      <c r="BH812" s="294"/>
      <c r="BI812" s="294"/>
      <c r="BJ812" s="294"/>
      <c r="BK812" s="294"/>
      <c r="BL812" s="294"/>
      <c r="BM812" s="294"/>
      <c r="BN812" s="294"/>
      <c r="BO812" s="294"/>
    </row>
    <row r="813" hidden="1" outlineLevel="1">
      <c r="A813" s="294"/>
      <c r="B813" s="333"/>
      <c r="D813" s="134"/>
      <c r="E813" s="294"/>
      <c r="F813" s="307"/>
      <c r="G813" s="307"/>
      <c r="H813" s="285"/>
      <c r="I813" s="294"/>
      <c r="J813" s="294"/>
      <c r="N813" s="294"/>
      <c r="O813" s="294"/>
      <c r="P813" s="294"/>
      <c r="Q813" s="294"/>
      <c r="R813" s="294"/>
      <c r="S813" s="294"/>
      <c r="T813" s="294"/>
      <c r="U813" s="294"/>
      <c r="V813" s="294"/>
      <c r="W813" s="294"/>
      <c r="X813" s="294"/>
      <c r="Y813" s="294"/>
      <c r="Z813" s="294"/>
      <c r="AA813" s="294"/>
      <c r="AB813" s="294"/>
      <c r="AC813" s="294"/>
      <c r="AD813" s="294"/>
      <c r="AE813" s="294"/>
      <c r="AF813" s="294"/>
      <c r="AG813" s="294"/>
      <c r="AH813" s="294"/>
      <c r="AI813" s="294"/>
      <c r="AJ813" s="294"/>
      <c r="AK813" s="294"/>
      <c r="AL813" s="294"/>
      <c r="AM813" s="294"/>
      <c r="AN813" s="294"/>
      <c r="AO813" s="294"/>
      <c r="AP813" s="294"/>
      <c r="AQ813" s="294"/>
      <c r="AR813" s="294"/>
      <c r="AS813" s="294"/>
      <c r="AT813" s="294"/>
      <c r="AU813" s="294"/>
      <c r="AV813" s="294"/>
      <c r="AW813" s="294"/>
      <c r="AX813" s="294"/>
      <c r="AY813" s="294"/>
      <c r="AZ813" s="294"/>
      <c r="BA813" s="294"/>
      <c r="BB813" s="294"/>
      <c r="BC813" s="294"/>
      <c r="BD813" s="294"/>
      <c r="BE813" s="294"/>
      <c r="BF813" s="294"/>
      <c r="BG813" s="294"/>
      <c r="BH813" s="294"/>
      <c r="BI813" s="294"/>
      <c r="BJ813" s="294"/>
      <c r="BK813" s="294"/>
      <c r="BL813" s="294"/>
      <c r="BM813" s="294"/>
      <c r="BN813" s="294"/>
      <c r="BO813" s="294"/>
    </row>
    <row r="814" hidden="1" outlineLevel="1">
      <c r="A814" s="294"/>
      <c r="B814" s="333"/>
      <c r="D814" s="134"/>
      <c r="E814" s="294"/>
      <c r="F814" s="307"/>
      <c r="G814" s="307"/>
      <c r="H814" s="285"/>
      <c r="I814" s="294"/>
      <c r="J814" s="294"/>
      <c r="N814" s="294"/>
      <c r="O814" s="294"/>
      <c r="P814" s="294"/>
      <c r="Q814" s="294"/>
      <c r="R814" s="294"/>
      <c r="S814" s="294"/>
      <c r="T814" s="294"/>
      <c r="U814" s="294"/>
      <c r="V814" s="294"/>
      <c r="W814" s="294"/>
      <c r="X814" s="294"/>
      <c r="Y814" s="294"/>
      <c r="Z814" s="294"/>
      <c r="AA814" s="294"/>
      <c r="AB814" s="294"/>
      <c r="AC814" s="294"/>
      <c r="AD814" s="294"/>
      <c r="AE814" s="294"/>
      <c r="AF814" s="294"/>
      <c r="AG814" s="294"/>
      <c r="AH814" s="294"/>
      <c r="AI814" s="294"/>
      <c r="AJ814" s="294"/>
      <c r="AK814" s="294"/>
      <c r="AL814" s="294"/>
      <c r="AM814" s="294"/>
      <c r="AN814" s="294"/>
      <c r="AO814" s="294"/>
      <c r="AP814" s="294"/>
      <c r="AQ814" s="294"/>
      <c r="AR814" s="294"/>
      <c r="AS814" s="294"/>
      <c r="AT814" s="294"/>
      <c r="AU814" s="294"/>
      <c r="AV814" s="294"/>
      <c r="AW814" s="294"/>
      <c r="AX814" s="294"/>
      <c r="AY814" s="294"/>
      <c r="AZ814" s="294"/>
      <c r="BA814" s="294"/>
      <c r="BB814" s="294"/>
      <c r="BC814" s="294"/>
      <c r="BD814" s="294"/>
      <c r="BE814" s="294"/>
      <c r="BF814" s="294"/>
      <c r="BG814" s="294"/>
      <c r="BH814" s="294"/>
      <c r="BI814" s="294"/>
      <c r="BJ814" s="294"/>
      <c r="BK814" s="294"/>
      <c r="BL814" s="294"/>
      <c r="BM814" s="294"/>
      <c r="BN814" s="294"/>
      <c r="BO814" s="294"/>
    </row>
    <row r="815" hidden="1" outlineLevel="1">
      <c r="A815" s="294"/>
      <c r="B815" s="333"/>
      <c r="D815" s="134"/>
      <c r="E815" s="294"/>
      <c r="F815" s="307"/>
      <c r="G815" s="307"/>
      <c r="H815" s="285"/>
      <c r="I815" s="294"/>
      <c r="J815" s="294"/>
      <c r="N815" s="294"/>
      <c r="O815" s="294"/>
      <c r="P815" s="294"/>
      <c r="Q815" s="294"/>
      <c r="R815" s="294"/>
      <c r="S815" s="294"/>
      <c r="T815" s="294"/>
      <c r="U815" s="294"/>
      <c r="V815" s="294"/>
      <c r="W815" s="294"/>
      <c r="X815" s="294"/>
      <c r="Y815" s="294"/>
      <c r="Z815" s="294"/>
      <c r="AA815" s="294"/>
      <c r="AB815" s="294"/>
      <c r="AC815" s="294"/>
      <c r="AD815" s="294"/>
      <c r="AE815" s="294"/>
      <c r="AF815" s="294"/>
      <c r="AG815" s="294"/>
      <c r="AH815" s="294"/>
      <c r="AI815" s="294"/>
      <c r="AJ815" s="294"/>
      <c r="AK815" s="294"/>
      <c r="AL815" s="294"/>
      <c r="AM815" s="294"/>
      <c r="AN815" s="294"/>
      <c r="AO815" s="294"/>
      <c r="AP815" s="294"/>
      <c r="AQ815" s="294"/>
      <c r="AR815" s="294"/>
      <c r="AS815" s="294"/>
      <c r="AT815" s="294"/>
      <c r="AU815" s="294"/>
      <c r="AV815" s="294"/>
      <c r="AW815" s="294"/>
      <c r="AX815" s="294"/>
      <c r="AY815" s="294"/>
      <c r="AZ815" s="294"/>
      <c r="BA815" s="294"/>
      <c r="BB815" s="294"/>
      <c r="BC815" s="294"/>
      <c r="BD815" s="294"/>
      <c r="BE815" s="294"/>
      <c r="BF815" s="294"/>
      <c r="BG815" s="294"/>
      <c r="BH815" s="294"/>
      <c r="BI815" s="294"/>
      <c r="BJ815" s="294"/>
      <c r="BK815" s="294"/>
      <c r="BL815" s="294"/>
      <c r="BM815" s="294"/>
      <c r="BN815" s="294"/>
      <c r="BO815" s="294"/>
    </row>
    <row r="816" hidden="1" outlineLevel="1">
      <c r="A816" s="294"/>
      <c r="B816" s="333"/>
      <c r="D816" s="134"/>
      <c r="E816" s="294"/>
      <c r="F816" s="307"/>
      <c r="G816" s="307"/>
      <c r="H816" s="285"/>
      <c r="I816" s="294"/>
      <c r="J816" s="294"/>
      <c r="N816" s="294"/>
      <c r="O816" s="294"/>
      <c r="P816" s="294"/>
      <c r="Q816" s="294"/>
      <c r="R816" s="294"/>
      <c r="S816" s="294"/>
      <c r="T816" s="294"/>
      <c r="U816" s="294"/>
      <c r="V816" s="294"/>
      <c r="W816" s="294"/>
      <c r="X816" s="294"/>
      <c r="Y816" s="294"/>
      <c r="Z816" s="294"/>
      <c r="AA816" s="294"/>
      <c r="AB816" s="294"/>
      <c r="AC816" s="294"/>
      <c r="AD816" s="294"/>
      <c r="AE816" s="294"/>
      <c r="AF816" s="294"/>
      <c r="AG816" s="294"/>
      <c r="AH816" s="294"/>
      <c r="AI816" s="294"/>
      <c r="AJ816" s="294"/>
      <c r="AK816" s="294"/>
      <c r="AL816" s="294"/>
      <c r="AM816" s="294"/>
      <c r="AN816" s="294"/>
      <c r="AO816" s="294"/>
      <c r="AP816" s="294"/>
      <c r="AQ816" s="294"/>
      <c r="AR816" s="294"/>
      <c r="AS816" s="294"/>
      <c r="AT816" s="294"/>
      <c r="AU816" s="294"/>
      <c r="AV816" s="294"/>
      <c r="AW816" s="294"/>
      <c r="AX816" s="294"/>
      <c r="AY816" s="294"/>
      <c r="AZ816" s="294"/>
      <c r="BA816" s="294"/>
      <c r="BB816" s="294"/>
      <c r="BC816" s="294"/>
      <c r="BD816" s="294"/>
      <c r="BE816" s="294"/>
      <c r="BF816" s="294"/>
      <c r="BG816" s="294"/>
      <c r="BH816" s="294"/>
      <c r="BI816" s="294"/>
      <c r="BJ816" s="294"/>
      <c r="BK816" s="294"/>
      <c r="BL816" s="294"/>
      <c r="BM816" s="294"/>
      <c r="BN816" s="294"/>
      <c r="BO816" s="294"/>
    </row>
    <row r="817" hidden="1" outlineLevel="1">
      <c r="A817" s="294"/>
      <c r="B817" s="333"/>
      <c r="D817" s="134"/>
      <c r="E817" s="294"/>
      <c r="F817" s="307"/>
      <c r="G817" s="307"/>
      <c r="H817" s="285"/>
      <c r="I817" s="294"/>
      <c r="J817" s="294"/>
      <c r="N817" s="294"/>
      <c r="O817" s="294"/>
      <c r="P817" s="294"/>
      <c r="Q817" s="294"/>
      <c r="R817" s="294"/>
      <c r="S817" s="294"/>
      <c r="T817" s="294"/>
      <c r="U817" s="294"/>
      <c r="V817" s="294"/>
      <c r="W817" s="294"/>
      <c r="X817" s="294"/>
      <c r="Y817" s="294"/>
      <c r="Z817" s="294"/>
      <c r="AA817" s="294"/>
      <c r="AB817" s="294"/>
      <c r="AC817" s="294"/>
      <c r="AD817" s="294"/>
      <c r="AE817" s="294"/>
      <c r="AF817" s="294"/>
      <c r="AG817" s="294"/>
      <c r="AH817" s="294"/>
      <c r="AI817" s="294"/>
      <c r="AJ817" s="294"/>
      <c r="AK817" s="294"/>
      <c r="AL817" s="294"/>
      <c r="AM817" s="294"/>
      <c r="AN817" s="294"/>
      <c r="AO817" s="294"/>
      <c r="AP817" s="294"/>
      <c r="AQ817" s="294"/>
      <c r="AR817" s="294"/>
      <c r="AS817" s="294"/>
      <c r="AT817" s="294"/>
      <c r="AU817" s="294"/>
      <c r="AV817" s="294"/>
      <c r="AW817" s="294"/>
      <c r="AX817" s="294"/>
      <c r="AY817" s="294"/>
      <c r="AZ817" s="294"/>
      <c r="BA817" s="294"/>
      <c r="BB817" s="294"/>
      <c r="BC817" s="294"/>
      <c r="BD817" s="294"/>
      <c r="BE817" s="294"/>
      <c r="BF817" s="294"/>
      <c r="BG817" s="294"/>
      <c r="BH817" s="294"/>
      <c r="BI817" s="294"/>
      <c r="BJ817" s="294"/>
      <c r="BK817" s="294"/>
      <c r="BL817" s="294"/>
      <c r="BM817" s="294"/>
      <c r="BN817" s="294"/>
      <c r="BO817" s="294"/>
    </row>
    <row r="818" hidden="1" outlineLevel="1">
      <c r="A818" s="294"/>
      <c r="B818" s="333"/>
      <c r="D818" s="134"/>
      <c r="E818" s="294"/>
      <c r="F818" s="307"/>
      <c r="G818" s="307"/>
      <c r="H818" s="285"/>
      <c r="I818" s="294"/>
      <c r="J818" s="294"/>
      <c r="N818" s="294"/>
      <c r="O818" s="294"/>
      <c r="P818" s="294"/>
      <c r="Q818" s="294"/>
      <c r="R818" s="294"/>
      <c r="S818" s="294"/>
      <c r="T818" s="294"/>
      <c r="U818" s="294"/>
      <c r="V818" s="294"/>
      <c r="W818" s="294"/>
      <c r="X818" s="294"/>
      <c r="Y818" s="294"/>
      <c r="Z818" s="294"/>
      <c r="AA818" s="294"/>
      <c r="AB818" s="294"/>
      <c r="AC818" s="294"/>
      <c r="AD818" s="294"/>
      <c r="AE818" s="294"/>
      <c r="AF818" s="294"/>
      <c r="AG818" s="294"/>
      <c r="AH818" s="294"/>
      <c r="AI818" s="294"/>
      <c r="AJ818" s="294"/>
      <c r="AK818" s="294"/>
      <c r="AL818" s="294"/>
      <c r="AM818" s="294"/>
      <c r="AN818" s="294"/>
      <c r="AO818" s="294"/>
      <c r="AP818" s="294"/>
      <c r="AQ818" s="294"/>
      <c r="AR818" s="294"/>
      <c r="AS818" s="294"/>
      <c r="AT818" s="294"/>
      <c r="AU818" s="294"/>
      <c r="AV818" s="294"/>
      <c r="AW818" s="294"/>
      <c r="AX818" s="294"/>
      <c r="AY818" s="294"/>
      <c r="AZ818" s="294"/>
      <c r="BA818" s="294"/>
      <c r="BB818" s="294"/>
      <c r="BC818" s="294"/>
      <c r="BD818" s="294"/>
      <c r="BE818" s="294"/>
      <c r="BF818" s="294"/>
      <c r="BG818" s="294"/>
      <c r="BH818" s="294"/>
      <c r="BI818" s="294"/>
      <c r="BJ818" s="294"/>
      <c r="BK818" s="294"/>
      <c r="BL818" s="294"/>
      <c r="BM818" s="294"/>
      <c r="BN818" s="294"/>
      <c r="BO818" s="294"/>
    </row>
    <row r="819" hidden="1" outlineLevel="1">
      <c r="A819" s="294"/>
      <c r="B819" s="333"/>
      <c r="D819" s="134"/>
      <c r="E819" s="294"/>
      <c r="F819" s="307"/>
      <c r="G819" s="307"/>
      <c r="H819" s="285"/>
      <c r="I819" s="294"/>
      <c r="J819" s="294"/>
      <c r="N819" s="294"/>
      <c r="O819" s="294"/>
      <c r="P819" s="294"/>
      <c r="Q819" s="294"/>
      <c r="R819" s="294"/>
      <c r="S819" s="294"/>
      <c r="T819" s="294"/>
      <c r="U819" s="294"/>
      <c r="V819" s="294"/>
      <c r="W819" s="294"/>
      <c r="X819" s="294"/>
      <c r="Y819" s="294"/>
      <c r="Z819" s="294"/>
      <c r="AA819" s="294"/>
      <c r="AB819" s="294"/>
      <c r="AC819" s="294"/>
      <c r="AD819" s="294"/>
      <c r="AE819" s="294"/>
      <c r="AF819" s="294"/>
      <c r="AG819" s="294"/>
      <c r="AH819" s="294"/>
      <c r="AI819" s="294"/>
      <c r="AJ819" s="294"/>
      <c r="AK819" s="294"/>
      <c r="AL819" s="294"/>
      <c r="AM819" s="294"/>
      <c r="AN819" s="294"/>
      <c r="AO819" s="294"/>
      <c r="AP819" s="294"/>
      <c r="AQ819" s="294"/>
      <c r="AR819" s="294"/>
      <c r="AS819" s="294"/>
      <c r="AT819" s="294"/>
      <c r="AU819" s="294"/>
      <c r="AV819" s="294"/>
      <c r="AW819" s="294"/>
      <c r="AX819" s="294"/>
      <c r="AY819" s="294"/>
      <c r="AZ819" s="294"/>
      <c r="BA819" s="294"/>
      <c r="BB819" s="294"/>
      <c r="BC819" s="294"/>
      <c r="BD819" s="294"/>
      <c r="BE819" s="294"/>
      <c r="BF819" s="294"/>
      <c r="BG819" s="294"/>
      <c r="BH819" s="294"/>
      <c r="BI819" s="294"/>
      <c r="BJ819" s="294"/>
      <c r="BK819" s="294"/>
      <c r="BL819" s="294"/>
      <c r="BM819" s="294"/>
      <c r="BN819" s="294"/>
      <c r="BO819" s="294"/>
    </row>
    <row r="820" hidden="1" outlineLevel="1">
      <c r="A820" s="294"/>
      <c r="B820" s="333"/>
      <c r="D820" s="134"/>
      <c r="E820" s="294"/>
      <c r="F820" s="307"/>
      <c r="G820" s="307"/>
      <c r="H820" s="285"/>
      <c r="I820" s="294"/>
      <c r="J820" s="294"/>
      <c r="N820" s="294"/>
      <c r="O820" s="294"/>
      <c r="P820" s="294"/>
      <c r="Q820" s="294"/>
      <c r="R820" s="294"/>
      <c r="S820" s="294"/>
      <c r="T820" s="294"/>
      <c r="U820" s="294"/>
      <c r="V820" s="294"/>
      <c r="W820" s="294"/>
      <c r="X820" s="294"/>
      <c r="Y820" s="294"/>
      <c r="Z820" s="294"/>
      <c r="AA820" s="294"/>
      <c r="AB820" s="294"/>
      <c r="AC820" s="294"/>
      <c r="AD820" s="294"/>
      <c r="AE820" s="294"/>
      <c r="AF820" s="294"/>
      <c r="AG820" s="294"/>
      <c r="AH820" s="294"/>
      <c r="AI820" s="294"/>
      <c r="AJ820" s="294"/>
      <c r="AK820" s="294"/>
      <c r="AL820" s="294"/>
      <c r="AM820" s="294"/>
      <c r="AN820" s="294"/>
      <c r="AO820" s="294"/>
      <c r="AP820" s="294"/>
      <c r="AQ820" s="294"/>
      <c r="AR820" s="294"/>
      <c r="AS820" s="294"/>
      <c r="AT820" s="294"/>
      <c r="AU820" s="294"/>
      <c r="AV820" s="294"/>
      <c r="AW820" s="294"/>
      <c r="AX820" s="294"/>
      <c r="AY820" s="294"/>
      <c r="AZ820" s="294"/>
      <c r="BA820" s="294"/>
      <c r="BB820" s="294"/>
      <c r="BC820" s="294"/>
      <c r="BD820" s="294"/>
      <c r="BE820" s="294"/>
      <c r="BF820" s="294"/>
      <c r="BG820" s="294"/>
      <c r="BH820" s="294"/>
      <c r="BI820" s="294"/>
      <c r="BJ820" s="294"/>
      <c r="BK820" s="294"/>
      <c r="BL820" s="294"/>
      <c r="BM820" s="294"/>
      <c r="BN820" s="294"/>
      <c r="BO820" s="294"/>
    </row>
    <row r="821" hidden="1" outlineLevel="1">
      <c r="A821" s="294"/>
      <c r="B821" s="333"/>
      <c r="D821" s="134"/>
      <c r="E821" s="294"/>
      <c r="F821" s="307"/>
      <c r="G821" s="307"/>
      <c r="H821" s="285"/>
      <c r="I821" s="294"/>
      <c r="J821" s="294"/>
      <c r="N821" s="294"/>
      <c r="O821" s="294"/>
      <c r="P821" s="294"/>
      <c r="Q821" s="294"/>
      <c r="R821" s="294"/>
      <c r="S821" s="294"/>
      <c r="T821" s="294"/>
      <c r="U821" s="294"/>
      <c r="V821" s="294"/>
      <c r="W821" s="294"/>
      <c r="X821" s="294"/>
      <c r="Y821" s="294"/>
      <c r="Z821" s="294"/>
      <c r="AA821" s="294"/>
      <c r="AB821" s="294"/>
      <c r="AC821" s="294"/>
      <c r="AD821" s="294"/>
      <c r="AE821" s="294"/>
      <c r="AF821" s="294"/>
      <c r="AG821" s="294"/>
      <c r="AH821" s="294"/>
      <c r="AI821" s="294"/>
      <c r="AJ821" s="294"/>
      <c r="AK821" s="294"/>
      <c r="AL821" s="294"/>
      <c r="AM821" s="294"/>
      <c r="AN821" s="294"/>
      <c r="AO821" s="294"/>
      <c r="AP821" s="294"/>
      <c r="AQ821" s="294"/>
      <c r="AR821" s="294"/>
      <c r="AS821" s="294"/>
      <c r="AT821" s="294"/>
      <c r="AU821" s="294"/>
      <c r="AV821" s="294"/>
      <c r="AW821" s="294"/>
      <c r="AX821" s="294"/>
      <c r="AY821" s="294"/>
      <c r="AZ821" s="294"/>
      <c r="BA821" s="294"/>
      <c r="BB821" s="294"/>
      <c r="BC821" s="294"/>
      <c r="BD821" s="294"/>
      <c r="BE821" s="294"/>
      <c r="BF821" s="294"/>
      <c r="BG821" s="294"/>
      <c r="BH821" s="294"/>
      <c r="BI821" s="294"/>
      <c r="BJ821" s="294"/>
      <c r="BK821" s="294"/>
      <c r="BL821" s="294"/>
      <c r="BM821" s="294"/>
      <c r="BN821" s="294"/>
      <c r="BO821" s="294"/>
    </row>
    <row r="822" hidden="1" outlineLevel="1">
      <c r="A822" s="294"/>
      <c r="B822" s="333"/>
      <c r="D822" s="134"/>
      <c r="E822" s="294"/>
      <c r="F822" s="307"/>
      <c r="G822" s="307"/>
      <c r="H822" s="285"/>
      <c r="I822" s="294"/>
      <c r="J822" s="294"/>
      <c r="N822" s="294"/>
      <c r="O822" s="294"/>
      <c r="P822" s="294"/>
      <c r="Q822" s="294"/>
      <c r="R822" s="294"/>
      <c r="S822" s="294"/>
      <c r="T822" s="294"/>
      <c r="U822" s="294"/>
      <c r="V822" s="294"/>
      <c r="W822" s="294"/>
      <c r="X822" s="294"/>
      <c r="Y822" s="294"/>
      <c r="Z822" s="294"/>
      <c r="AA822" s="294"/>
      <c r="AB822" s="294"/>
      <c r="AC822" s="294"/>
      <c r="AD822" s="294"/>
      <c r="AE822" s="294"/>
      <c r="AF822" s="294"/>
      <c r="AG822" s="294"/>
      <c r="AH822" s="294"/>
      <c r="AI822" s="294"/>
      <c r="AJ822" s="294"/>
      <c r="AK822" s="294"/>
      <c r="AL822" s="294"/>
      <c r="AM822" s="294"/>
      <c r="AN822" s="294"/>
      <c r="AO822" s="294"/>
      <c r="AP822" s="294"/>
      <c r="AQ822" s="294"/>
      <c r="AR822" s="294"/>
      <c r="AS822" s="294"/>
      <c r="AT822" s="294"/>
      <c r="AU822" s="294"/>
      <c r="AV822" s="294"/>
      <c r="AW822" s="294"/>
      <c r="AX822" s="294"/>
      <c r="AY822" s="294"/>
      <c r="AZ822" s="294"/>
      <c r="BA822" s="294"/>
      <c r="BB822" s="294"/>
      <c r="BC822" s="294"/>
      <c r="BD822" s="294"/>
      <c r="BE822" s="294"/>
      <c r="BF822" s="294"/>
      <c r="BG822" s="294"/>
      <c r="BH822" s="294"/>
      <c r="BI822" s="294"/>
      <c r="BJ822" s="294"/>
      <c r="BK822" s="294"/>
      <c r="BL822" s="294"/>
      <c r="BM822" s="294"/>
      <c r="BN822" s="294"/>
      <c r="BO822" s="294"/>
    </row>
    <row r="823" hidden="1" outlineLevel="1">
      <c r="A823" s="294"/>
      <c r="B823" s="333"/>
      <c r="D823" s="134"/>
      <c r="E823" s="294"/>
      <c r="F823" s="307"/>
      <c r="G823" s="307"/>
      <c r="H823" s="285"/>
      <c r="I823" s="294"/>
      <c r="J823" s="294"/>
      <c r="N823" s="294"/>
      <c r="O823" s="294"/>
      <c r="P823" s="294"/>
      <c r="Q823" s="294"/>
      <c r="R823" s="294"/>
      <c r="S823" s="294"/>
      <c r="T823" s="294"/>
      <c r="U823" s="294"/>
      <c r="V823" s="294"/>
      <c r="W823" s="294"/>
      <c r="X823" s="294"/>
      <c r="Y823" s="294"/>
      <c r="Z823" s="294"/>
      <c r="AA823" s="294"/>
      <c r="AB823" s="294"/>
      <c r="AC823" s="294"/>
      <c r="AD823" s="294"/>
      <c r="AE823" s="294"/>
      <c r="AF823" s="294"/>
      <c r="AG823" s="294"/>
      <c r="AH823" s="294"/>
      <c r="AI823" s="294"/>
      <c r="AJ823" s="294"/>
      <c r="AK823" s="294"/>
      <c r="AL823" s="294"/>
      <c r="AM823" s="294"/>
      <c r="AN823" s="294"/>
      <c r="AO823" s="294"/>
      <c r="AP823" s="294"/>
      <c r="AQ823" s="294"/>
      <c r="AR823" s="294"/>
      <c r="AS823" s="294"/>
      <c r="AT823" s="294"/>
      <c r="AU823" s="294"/>
      <c r="AV823" s="294"/>
      <c r="AW823" s="294"/>
      <c r="AX823" s="294"/>
      <c r="AY823" s="294"/>
      <c r="AZ823" s="294"/>
      <c r="BA823" s="294"/>
      <c r="BB823" s="294"/>
      <c r="BC823" s="294"/>
      <c r="BD823" s="294"/>
      <c r="BE823" s="294"/>
      <c r="BF823" s="294"/>
      <c r="BG823" s="294"/>
      <c r="BH823" s="294"/>
      <c r="BI823" s="294"/>
      <c r="BJ823" s="294"/>
      <c r="BK823" s="294"/>
      <c r="BL823" s="294"/>
      <c r="BM823" s="294"/>
      <c r="BN823" s="294"/>
      <c r="BO823" s="294"/>
    </row>
    <row r="824" hidden="1" outlineLevel="1">
      <c r="A824" s="294"/>
      <c r="B824" s="333"/>
      <c r="D824" s="134"/>
      <c r="E824" s="294"/>
      <c r="F824" s="307"/>
      <c r="G824" s="307"/>
      <c r="H824" s="285"/>
      <c r="I824" s="294"/>
      <c r="J824" s="294"/>
      <c r="N824" s="294"/>
      <c r="O824" s="294"/>
      <c r="P824" s="294"/>
      <c r="Q824" s="294"/>
      <c r="R824" s="294"/>
      <c r="S824" s="294"/>
      <c r="T824" s="294"/>
      <c r="U824" s="294"/>
      <c r="V824" s="294"/>
      <c r="W824" s="294"/>
      <c r="X824" s="294"/>
      <c r="Y824" s="294"/>
      <c r="Z824" s="294"/>
      <c r="AA824" s="294"/>
      <c r="AB824" s="294"/>
      <c r="AC824" s="294"/>
      <c r="AD824" s="294"/>
      <c r="AE824" s="294"/>
      <c r="AF824" s="294"/>
      <c r="AG824" s="294"/>
      <c r="AH824" s="294"/>
      <c r="AI824" s="294"/>
      <c r="AJ824" s="294"/>
      <c r="AK824" s="294"/>
      <c r="AL824" s="294"/>
      <c r="AM824" s="294"/>
      <c r="AN824" s="294"/>
      <c r="AO824" s="294"/>
      <c r="AP824" s="294"/>
      <c r="AQ824" s="294"/>
      <c r="AR824" s="294"/>
      <c r="AS824" s="294"/>
      <c r="AT824" s="294"/>
      <c r="AU824" s="294"/>
      <c r="AV824" s="294"/>
      <c r="AW824" s="294"/>
      <c r="AX824" s="294"/>
      <c r="AY824" s="294"/>
      <c r="AZ824" s="294"/>
      <c r="BA824" s="294"/>
      <c r="BB824" s="294"/>
      <c r="BC824" s="294"/>
      <c r="BD824" s="294"/>
      <c r="BE824" s="294"/>
      <c r="BF824" s="294"/>
      <c r="BG824" s="294"/>
      <c r="BH824" s="294"/>
      <c r="BI824" s="294"/>
      <c r="BJ824" s="294"/>
      <c r="BK824" s="294"/>
      <c r="BL824" s="294"/>
      <c r="BM824" s="294"/>
      <c r="BN824" s="294"/>
      <c r="BO824" s="294"/>
    </row>
    <row r="825" hidden="1" outlineLevel="1">
      <c r="A825" s="294"/>
      <c r="B825" s="333"/>
      <c r="D825" s="134"/>
      <c r="E825" s="294"/>
      <c r="F825" s="307"/>
      <c r="G825" s="307"/>
      <c r="H825" s="285"/>
      <c r="I825" s="294"/>
      <c r="J825" s="294"/>
      <c r="N825" s="294"/>
      <c r="O825" s="294"/>
      <c r="P825" s="294"/>
      <c r="Q825" s="294"/>
      <c r="R825" s="294"/>
      <c r="S825" s="294"/>
      <c r="T825" s="294"/>
      <c r="U825" s="294"/>
      <c r="V825" s="294"/>
      <c r="W825" s="294"/>
      <c r="X825" s="294"/>
      <c r="Y825" s="294"/>
      <c r="Z825" s="294"/>
      <c r="AA825" s="294"/>
      <c r="AB825" s="294"/>
      <c r="AC825" s="294"/>
      <c r="AD825" s="294"/>
      <c r="AE825" s="294"/>
      <c r="AF825" s="294"/>
      <c r="AG825" s="294"/>
      <c r="AH825" s="294"/>
      <c r="AI825" s="294"/>
      <c r="AJ825" s="294"/>
      <c r="AK825" s="294"/>
      <c r="AL825" s="294"/>
      <c r="AM825" s="294"/>
      <c r="AN825" s="294"/>
      <c r="AO825" s="294"/>
      <c r="AP825" s="294"/>
      <c r="AQ825" s="294"/>
      <c r="AR825" s="294"/>
      <c r="AS825" s="294"/>
      <c r="AT825" s="294"/>
      <c r="AU825" s="294"/>
      <c r="AV825" s="294"/>
      <c r="AW825" s="294"/>
      <c r="AX825" s="294"/>
      <c r="AY825" s="294"/>
      <c r="AZ825" s="294"/>
      <c r="BA825" s="294"/>
      <c r="BB825" s="294"/>
      <c r="BC825" s="294"/>
      <c r="BD825" s="294"/>
      <c r="BE825" s="294"/>
      <c r="BF825" s="294"/>
      <c r="BG825" s="294"/>
      <c r="BH825" s="294"/>
      <c r="BI825" s="294"/>
      <c r="BJ825" s="294"/>
      <c r="BK825" s="294"/>
      <c r="BL825" s="294"/>
      <c r="BM825" s="294"/>
      <c r="BN825" s="294"/>
      <c r="BO825" s="294"/>
    </row>
    <row r="826" hidden="1" outlineLevel="1">
      <c r="A826" s="294"/>
      <c r="B826" s="333"/>
      <c r="D826" s="134"/>
      <c r="E826" s="294"/>
      <c r="F826" s="307"/>
      <c r="G826" s="307"/>
      <c r="H826" s="285"/>
      <c r="I826" s="294"/>
      <c r="J826" s="294"/>
      <c r="N826" s="294"/>
      <c r="O826" s="294"/>
      <c r="P826" s="294"/>
      <c r="Q826" s="294"/>
      <c r="R826" s="294"/>
      <c r="S826" s="294"/>
      <c r="T826" s="294"/>
      <c r="U826" s="294"/>
      <c r="V826" s="294"/>
      <c r="W826" s="294"/>
      <c r="X826" s="294"/>
      <c r="Y826" s="294"/>
      <c r="Z826" s="294"/>
      <c r="AA826" s="294"/>
      <c r="AB826" s="294"/>
      <c r="AC826" s="294"/>
      <c r="AD826" s="294"/>
      <c r="AE826" s="294"/>
      <c r="AF826" s="294"/>
      <c r="AG826" s="294"/>
      <c r="AH826" s="294"/>
      <c r="AI826" s="294"/>
      <c r="AJ826" s="294"/>
      <c r="AK826" s="294"/>
      <c r="AL826" s="294"/>
      <c r="AM826" s="294"/>
      <c r="AN826" s="294"/>
      <c r="AO826" s="294"/>
      <c r="AP826" s="294"/>
      <c r="AQ826" s="294"/>
      <c r="AR826" s="294"/>
      <c r="AS826" s="294"/>
      <c r="AT826" s="294"/>
      <c r="AU826" s="294"/>
      <c r="AV826" s="294"/>
      <c r="AW826" s="294"/>
      <c r="AX826" s="294"/>
      <c r="AY826" s="294"/>
      <c r="AZ826" s="294"/>
      <c r="BA826" s="294"/>
      <c r="BB826" s="294"/>
      <c r="BC826" s="294"/>
      <c r="BD826" s="294"/>
      <c r="BE826" s="294"/>
      <c r="BF826" s="294"/>
      <c r="BG826" s="294"/>
      <c r="BH826" s="294"/>
      <c r="BI826" s="294"/>
      <c r="BJ826" s="294"/>
      <c r="BK826" s="294"/>
      <c r="BL826" s="294"/>
      <c r="BM826" s="294"/>
      <c r="BN826" s="294"/>
      <c r="BO826" s="294"/>
    </row>
    <row r="827" hidden="1" outlineLevel="1">
      <c r="A827" s="294"/>
      <c r="B827" s="333"/>
      <c r="D827" s="134"/>
      <c r="E827" s="294"/>
      <c r="F827" s="307"/>
      <c r="G827" s="307"/>
      <c r="H827" s="285"/>
      <c r="I827" s="294"/>
      <c r="J827" s="294"/>
      <c r="N827" s="294"/>
      <c r="O827" s="294"/>
      <c r="P827" s="294"/>
      <c r="Q827" s="294"/>
      <c r="R827" s="294"/>
      <c r="S827" s="294"/>
      <c r="T827" s="294"/>
      <c r="U827" s="294"/>
      <c r="V827" s="294"/>
      <c r="W827" s="294"/>
      <c r="X827" s="294"/>
      <c r="Y827" s="294"/>
      <c r="Z827" s="294"/>
      <c r="AA827" s="294"/>
      <c r="AB827" s="294"/>
      <c r="AC827" s="294"/>
      <c r="AD827" s="294"/>
      <c r="AE827" s="294"/>
      <c r="AF827" s="294"/>
      <c r="AG827" s="294"/>
      <c r="AH827" s="294"/>
      <c r="AI827" s="294"/>
      <c r="AJ827" s="294"/>
      <c r="AK827" s="294"/>
      <c r="AL827" s="294"/>
      <c r="AM827" s="294"/>
      <c r="AN827" s="294"/>
      <c r="AO827" s="294"/>
      <c r="AP827" s="294"/>
      <c r="AQ827" s="294"/>
      <c r="AR827" s="294"/>
      <c r="AS827" s="294"/>
      <c r="AT827" s="294"/>
      <c r="AU827" s="294"/>
      <c r="AV827" s="294"/>
      <c r="AW827" s="294"/>
      <c r="AX827" s="294"/>
      <c r="AY827" s="294"/>
      <c r="AZ827" s="294"/>
      <c r="BA827" s="294"/>
      <c r="BB827" s="294"/>
      <c r="BC827" s="294"/>
      <c r="BD827" s="294"/>
      <c r="BE827" s="294"/>
      <c r="BF827" s="294"/>
      <c r="BG827" s="294"/>
      <c r="BH827" s="294"/>
      <c r="BI827" s="294"/>
      <c r="BJ827" s="294"/>
      <c r="BK827" s="294"/>
      <c r="BL827" s="294"/>
      <c r="BM827" s="294"/>
      <c r="BN827" s="294"/>
      <c r="BO827" s="294"/>
    </row>
    <row r="828" hidden="1" outlineLevel="1">
      <c r="A828" s="294"/>
      <c r="B828" s="333"/>
      <c r="D828" s="134"/>
      <c r="E828" s="294"/>
      <c r="F828" s="307"/>
      <c r="G828" s="307"/>
      <c r="H828" s="285"/>
      <c r="I828" s="294"/>
      <c r="J828" s="294"/>
      <c r="N828" s="294"/>
      <c r="O828" s="294"/>
      <c r="P828" s="294"/>
      <c r="Q828" s="294"/>
      <c r="R828" s="294"/>
      <c r="S828" s="294"/>
      <c r="T828" s="294"/>
      <c r="U828" s="294"/>
      <c r="V828" s="294"/>
      <c r="W828" s="294"/>
      <c r="X828" s="294"/>
      <c r="Y828" s="294"/>
      <c r="Z828" s="294"/>
      <c r="AA828" s="294"/>
      <c r="AB828" s="294"/>
      <c r="AC828" s="294"/>
      <c r="AD828" s="294"/>
      <c r="AE828" s="294"/>
      <c r="AF828" s="294"/>
      <c r="AG828" s="294"/>
      <c r="AH828" s="294"/>
      <c r="AI828" s="294"/>
      <c r="AJ828" s="294"/>
      <c r="AK828" s="294"/>
      <c r="AL828" s="294"/>
      <c r="AM828" s="294"/>
      <c r="AN828" s="294"/>
      <c r="AO828" s="294"/>
      <c r="AP828" s="294"/>
      <c r="AQ828" s="294"/>
      <c r="AR828" s="294"/>
      <c r="AS828" s="294"/>
      <c r="AT828" s="294"/>
      <c r="AU828" s="294"/>
      <c r="AV828" s="294"/>
      <c r="AW828" s="294"/>
      <c r="AX828" s="294"/>
      <c r="AY828" s="294"/>
      <c r="AZ828" s="294"/>
      <c r="BA828" s="294"/>
      <c r="BB828" s="294"/>
      <c r="BC828" s="294"/>
      <c r="BD828" s="294"/>
      <c r="BE828" s="294"/>
      <c r="BF828" s="294"/>
      <c r="BG828" s="294"/>
      <c r="BH828" s="294"/>
      <c r="BI828" s="294"/>
      <c r="BJ828" s="294"/>
      <c r="BK828" s="294"/>
      <c r="BL828" s="294"/>
      <c r="BM828" s="294"/>
      <c r="BN828" s="294"/>
      <c r="BO828" s="294"/>
    </row>
    <row r="829" hidden="1" outlineLevel="1">
      <c r="A829" s="294"/>
      <c r="B829" s="333"/>
      <c r="D829" s="134"/>
      <c r="E829" s="294"/>
      <c r="F829" s="307"/>
      <c r="G829" s="307"/>
      <c r="H829" s="285"/>
      <c r="I829" s="294"/>
      <c r="J829" s="294"/>
      <c r="N829" s="294"/>
      <c r="O829" s="294"/>
      <c r="P829" s="294"/>
      <c r="Q829" s="294"/>
      <c r="R829" s="294"/>
      <c r="S829" s="294"/>
      <c r="T829" s="294"/>
      <c r="U829" s="294"/>
      <c r="V829" s="294"/>
      <c r="W829" s="294"/>
      <c r="X829" s="294"/>
      <c r="Y829" s="294"/>
      <c r="Z829" s="294"/>
      <c r="AA829" s="294"/>
      <c r="AB829" s="294"/>
      <c r="AC829" s="294"/>
      <c r="AD829" s="294"/>
      <c r="AE829" s="294"/>
      <c r="AF829" s="294"/>
      <c r="AG829" s="294"/>
      <c r="AH829" s="294"/>
      <c r="AI829" s="294"/>
      <c r="AJ829" s="294"/>
      <c r="AK829" s="294"/>
      <c r="AL829" s="294"/>
      <c r="AM829" s="294"/>
      <c r="AN829" s="294"/>
      <c r="AO829" s="294"/>
      <c r="AP829" s="294"/>
      <c r="AQ829" s="294"/>
      <c r="AR829" s="294"/>
      <c r="AS829" s="294"/>
      <c r="AT829" s="294"/>
      <c r="AU829" s="294"/>
      <c r="AV829" s="294"/>
      <c r="AW829" s="294"/>
      <c r="AX829" s="294"/>
      <c r="AY829" s="294"/>
      <c r="AZ829" s="294"/>
      <c r="BA829" s="294"/>
      <c r="BB829" s="294"/>
      <c r="BC829" s="294"/>
      <c r="BD829" s="294"/>
      <c r="BE829" s="294"/>
      <c r="BF829" s="294"/>
      <c r="BG829" s="294"/>
      <c r="BH829" s="294"/>
      <c r="BI829" s="294"/>
      <c r="BJ829" s="294"/>
      <c r="BK829" s="294"/>
      <c r="BL829" s="294"/>
      <c r="BM829" s="294"/>
      <c r="BN829" s="294"/>
      <c r="BO829" s="294"/>
    </row>
    <row r="830" hidden="1" outlineLevel="1">
      <c r="A830" s="294"/>
      <c r="B830" s="333"/>
      <c r="D830" s="134"/>
      <c r="E830" s="294"/>
      <c r="F830" s="307"/>
      <c r="G830" s="307"/>
      <c r="H830" s="285"/>
      <c r="I830" s="294"/>
      <c r="J830" s="294"/>
      <c r="N830" s="294"/>
      <c r="O830" s="294"/>
      <c r="P830" s="294"/>
      <c r="Q830" s="294"/>
      <c r="R830" s="294"/>
      <c r="S830" s="294"/>
      <c r="T830" s="294"/>
      <c r="U830" s="294"/>
      <c r="V830" s="294"/>
      <c r="W830" s="294"/>
      <c r="X830" s="294"/>
      <c r="Y830" s="294"/>
      <c r="Z830" s="294"/>
      <c r="AA830" s="294"/>
      <c r="AB830" s="294"/>
      <c r="AC830" s="294"/>
      <c r="AD830" s="294"/>
      <c r="AE830" s="294"/>
      <c r="AF830" s="294"/>
      <c r="AG830" s="294"/>
      <c r="AH830" s="294"/>
      <c r="AI830" s="294"/>
      <c r="AJ830" s="294"/>
      <c r="AK830" s="294"/>
      <c r="AL830" s="294"/>
      <c r="AM830" s="294"/>
      <c r="AN830" s="294"/>
      <c r="AO830" s="294"/>
      <c r="AP830" s="294"/>
      <c r="AQ830" s="294"/>
      <c r="AR830" s="294"/>
      <c r="AS830" s="294"/>
      <c r="AT830" s="294"/>
      <c r="AU830" s="294"/>
      <c r="AV830" s="294"/>
      <c r="AW830" s="294"/>
      <c r="AX830" s="294"/>
      <c r="AY830" s="294"/>
      <c r="AZ830" s="294"/>
      <c r="BA830" s="294"/>
      <c r="BB830" s="294"/>
      <c r="BC830" s="294"/>
      <c r="BD830" s="294"/>
      <c r="BE830" s="294"/>
      <c r="BF830" s="294"/>
      <c r="BG830" s="294"/>
      <c r="BH830" s="294"/>
      <c r="BI830" s="294"/>
      <c r="BJ830" s="294"/>
      <c r="BK830" s="294"/>
      <c r="BL830" s="294"/>
      <c r="BM830" s="294"/>
      <c r="BN830" s="294"/>
      <c r="BO830" s="294"/>
    </row>
    <row r="831" hidden="1" outlineLevel="1">
      <c r="A831" s="294"/>
      <c r="B831" s="333"/>
      <c r="D831" s="134"/>
      <c r="E831" s="294"/>
      <c r="F831" s="307"/>
      <c r="G831" s="307"/>
      <c r="H831" s="285"/>
      <c r="I831" s="294"/>
      <c r="J831" s="294"/>
      <c r="N831" s="294"/>
      <c r="O831" s="294"/>
      <c r="P831" s="294"/>
      <c r="Q831" s="294"/>
      <c r="R831" s="294"/>
      <c r="S831" s="294"/>
      <c r="T831" s="294"/>
      <c r="U831" s="294"/>
      <c r="V831" s="294"/>
      <c r="W831" s="294"/>
      <c r="X831" s="294"/>
      <c r="Y831" s="294"/>
      <c r="Z831" s="294"/>
      <c r="AA831" s="294"/>
      <c r="AB831" s="294"/>
      <c r="AC831" s="294"/>
      <c r="AD831" s="294"/>
      <c r="AE831" s="294"/>
      <c r="AF831" s="294"/>
      <c r="AG831" s="294"/>
      <c r="AH831" s="294"/>
      <c r="AI831" s="294"/>
      <c r="AJ831" s="294"/>
      <c r="AK831" s="294"/>
      <c r="AL831" s="294"/>
      <c r="AM831" s="294"/>
      <c r="AN831" s="294"/>
      <c r="AO831" s="294"/>
      <c r="AP831" s="294"/>
      <c r="AQ831" s="294"/>
      <c r="AR831" s="294"/>
      <c r="AS831" s="294"/>
      <c r="AT831" s="294"/>
      <c r="AU831" s="294"/>
      <c r="AV831" s="294"/>
      <c r="AW831" s="294"/>
      <c r="AX831" s="294"/>
      <c r="AY831" s="294"/>
      <c r="AZ831" s="294"/>
      <c r="BA831" s="294"/>
      <c r="BB831" s="294"/>
      <c r="BC831" s="294"/>
      <c r="BD831" s="294"/>
      <c r="BE831" s="294"/>
      <c r="BF831" s="294"/>
      <c r="BG831" s="294"/>
      <c r="BH831" s="294"/>
      <c r="BI831" s="294"/>
      <c r="BJ831" s="294"/>
      <c r="BK831" s="294"/>
      <c r="BL831" s="294"/>
      <c r="BM831" s="294"/>
      <c r="BN831" s="294"/>
      <c r="BO831" s="294"/>
    </row>
    <row r="832" hidden="1" outlineLevel="1">
      <c r="A832" s="294"/>
      <c r="B832" s="333"/>
      <c r="D832" s="134"/>
      <c r="E832" s="294"/>
      <c r="F832" s="307"/>
      <c r="G832" s="307"/>
      <c r="H832" s="285"/>
      <c r="I832" s="294"/>
      <c r="J832" s="294"/>
      <c r="N832" s="294"/>
      <c r="O832" s="294"/>
      <c r="P832" s="294"/>
      <c r="Q832" s="294"/>
      <c r="R832" s="294"/>
      <c r="S832" s="294"/>
      <c r="T832" s="294"/>
      <c r="U832" s="294"/>
      <c r="V832" s="294"/>
      <c r="W832" s="294"/>
      <c r="X832" s="294"/>
      <c r="Y832" s="294"/>
      <c r="Z832" s="294"/>
      <c r="AA832" s="294"/>
      <c r="AB832" s="294"/>
      <c r="AC832" s="294"/>
      <c r="AD832" s="294"/>
      <c r="AE832" s="294"/>
      <c r="AF832" s="294"/>
      <c r="AG832" s="294"/>
      <c r="AH832" s="294"/>
      <c r="AI832" s="294"/>
      <c r="AJ832" s="294"/>
      <c r="AK832" s="294"/>
      <c r="AL832" s="294"/>
      <c r="AM832" s="294"/>
      <c r="AN832" s="294"/>
      <c r="AO832" s="294"/>
      <c r="AP832" s="294"/>
      <c r="AQ832" s="294"/>
      <c r="AR832" s="294"/>
      <c r="AS832" s="294"/>
      <c r="AT832" s="294"/>
      <c r="AU832" s="294"/>
      <c r="AV832" s="294"/>
      <c r="AW832" s="294"/>
      <c r="AX832" s="294"/>
      <c r="AY832" s="294"/>
      <c r="AZ832" s="294"/>
      <c r="BA832" s="294"/>
      <c r="BB832" s="294"/>
      <c r="BC832" s="294"/>
      <c r="BD832" s="294"/>
      <c r="BE832" s="294"/>
      <c r="BF832" s="294"/>
      <c r="BG832" s="294"/>
      <c r="BH832" s="294"/>
      <c r="BI832" s="294"/>
      <c r="BJ832" s="294"/>
      <c r="BK832" s="294"/>
      <c r="BL832" s="294"/>
      <c r="BM832" s="294"/>
      <c r="BN832" s="294"/>
      <c r="BO832" s="294"/>
    </row>
    <row r="833" hidden="1" outlineLevel="1">
      <c r="A833" s="294"/>
      <c r="B833" s="333"/>
      <c r="D833" s="134"/>
      <c r="E833" s="294"/>
      <c r="F833" s="307"/>
      <c r="G833" s="307"/>
      <c r="H833" s="285"/>
      <c r="I833" s="294"/>
      <c r="J833" s="294"/>
      <c r="N833" s="294"/>
      <c r="O833" s="294"/>
      <c r="P833" s="294"/>
      <c r="Q833" s="294"/>
      <c r="R833" s="294"/>
      <c r="S833" s="294"/>
      <c r="T833" s="294"/>
      <c r="U833" s="294"/>
      <c r="V833" s="294"/>
      <c r="W833" s="294"/>
      <c r="X833" s="294"/>
      <c r="Y833" s="294"/>
      <c r="Z833" s="294"/>
      <c r="AA833" s="294"/>
      <c r="AB833" s="294"/>
      <c r="AC833" s="294"/>
      <c r="AD833" s="294"/>
      <c r="AE833" s="294"/>
      <c r="AF833" s="294"/>
      <c r="AG833" s="294"/>
      <c r="AH833" s="294"/>
      <c r="AI833" s="294"/>
      <c r="AJ833" s="294"/>
      <c r="AK833" s="294"/>
      <c r="AL833" s="294"/>
      <c r="AM833" s="294"/>
      <c r="AN833" s="294"/>
      <c r="AO833" s="294"/>
      <c r="AP833" s="294"/>
      <c r="AQ833" s="294"/>
      <c r="AR833" s="294"/>
      <c r="AS833" s="294"/>
      <c r="AT833" s="294"/>
      <c r="AU833" s="294"/>
      <c r="AV833" s="294"/>
      <c r="AW833" s="294"/>
      <c r="AX833" s="294"/>
      <c r="AY833" s="294"/>
      <c r="AZ833" s="294"/>
      <c r="BA833" s="294"/>
      <c r="BB833" s="294"/>
      <c r="BC833" s="294"/>
      <c r="BD833" s="294"/>
      <c r="BE833" s="294"/>
      <c r="BF833" s="294"/>
      <c r="BG833" s="294"/>
      <c r="BH833" s="294"/>
      <c r="BI833" s="294"/>
      <c r="BJ833" s="294"/>
      <c r="BK833" s="294"/>
      <c r="BL833" s="294"/>
      <c r="BM833" s="294"/>
      <c r="BN833" s="294"/>
      <c r="BO833" s="294"/>
    </row>
    <row r="834" hidden="1" outlineLevel="1">
      <c r="A834" s="294"/>
      <c r="B834" s="333"/>
      <c r="D834" s="134"/>
      <c r="E834" s="294"/>
      <c r="F834" s="307"/>
      <c r="G834" s="307"/>
      <c r="H834" s="285"/>
      <c r="I834" s="294"/>
      <c r="J834" s="294"/>
      <c r="N834" s="294"/>
      <c r="O834" s="294"/>
      <c r="P834" s="294"/>
      <c r="Q834" s="294"/>
      <c r="R834" s="294"/>
      <c r="S834" s="294"/>
      <c r="T834" s="294"/>
      <c r="U834" s="294"/>
      <c r="V834" s="294"/>
      <c r="W834" s="294"/>
      <c r="X834" s="294"/>
      <c r="Y834" s="294"/>
      <c r="Z834" s="294"/>
      <c r="AA834" s="294"/>
      <c r="AB834" s="294"/>
      <c r="AC834" s="294"/>
      <c r="AD834" s="294"/>
      <c r="AE834" s="294"/>
      <c r="AF834" s="294"/>
      <c r="AG834" s="294"/>
      <c r="AH834" s="294"/>
      <c r="AI834" s="294"/>
      <c r="AJ834" s="294"/>
      <c r="AK834" s="294"/>
      <c r="AL834" s="294"/>
      <c r="AM834" s="294"/>
      <c r="AN834" s="294"/>
      <c r="AO834" s="294"/>
      <c r="AP834" s="294"/>
      <c r="AQ834" s="294"/>
      <c r="AR834" s="294"/>
      <c r="AS834" s="294"/>
      <c r="AT834" s="294"/>
      <c r="AU834" s="294"/>
      <c r="AV834" s="294"/>
      <c r="AW834" s="294"/>
      <c r="AX834" s="294"/>
      <c r="AY834" s="294"/>
      <c r="AZ834" s="294"/>
      <c r="BA834" s="294"/>
      <c r="BB834" s="294"/>
      <c r="BC834" s="294"/>
      <c r="BD834" s="294"/>
      <c r="BE834" s="294"/>
      <c r="BF834" s="294"/>
      <c r="BG834" s="294"/>
      <c r="BH834" s="294"/>
      <c r="BI834" s="294"/>
      <c r="BJ834" s="294"/>
      <c r="BK834" s="294"/>
      <c r="BL834" s="294"/>
      <c r="BM834" s="294"/>
      <c r="BN834" s="294"/>
      <c r="BO834" s="294"/>
    </row>
    <row r="835" hidden="1" outlineLevel="1">
      <c r="A835" s="294"/>
      <c r="B835" s="333"/>
      <c r="D835" s="134"/>
      <c r="E835" s="294"/>
      <c r="F835" s="307"/>
      <c r="G835" s="307"/>
      <c r="H835" s="285"/>
      <c r="I835" s="294"/>
      <c r="J835" s="294"/>
      <c r="N835" s="294"/>
      <c r="O835" s="294"/>
      <c r="P835" s="294"/>
      <c r="Q835" s="294"/>
      <c r="R835" s="294"/>
      <c r="S835" s="294"/>
      <c r="T835" s="294"/>
      <c r="U835" s="294"/>
      <c r="V835" s="294"/>
      <c r="W835" s="294"/>
      <c r="X835" s="294"/>
      <c r="Y835" s="294"/>
      <c r="Z835" s="294"/>
      <c r="AA835" s="294"/>
      <c r="AB835" s="294"/>
      <c r="AC835" s="294"/>
      <c r="AD835" s="294"/>
      <c r="AE835" s="294"/>
      <c r="AF835" s="294"/>
      <c r="AG835" s="294"/>
      <c r="AH835" s="294"/>
      <c r="AI835" s="294"/>
      <c r="AJ835" s="294"/>
      <c r="AK835" s="294"/>
      <c r="AL835" s="294"/>
      <c r="AM835" s="294"/>
      <c r="AN835" s="294"/>
      <c r="AO835" s="294"/>
      <c r="AP835" s="294"/>
      <c r="AQ835" s="294"/>
      <c r="AR835" s="294"/>
      <c r="AS835" s="294"/>
      <c r="AT835" s="294"/>
      <c r="AU835" s="294"/>
      <c r="AV835" s="294"/>
      <c r="AW835" s="294"/>
      <c r="AX835" s="294"/>
      <c r="AY835" s="294"/>
      <c r="AZ835" s="294"/>
      <c r="BA835" s="294"/>
      <c r="BB835" s="294"/>
      <c r="BC835" s="294"/>
      <c r="BD835" s="294"/>
      <c r="BE835" s="294"/>
      <c r="BF835" s="294"/>
      <c r="BG835" s="294"/>
      <c r="BH835" s="294"/>
      <c r="BI835" s="294"/>
      <c r="BJ835" s="294"/>
      <c r="BK835" s="294"/>
      <c r="BL835" s="294"/>
      <c r="BM835" s="294"/>
      <c r="BN835" s="294"/>
      <c r="BO835" s="294"/>
    </row>
    <row r="836" hidden="1" outlineLevel="1">
      <c r="A836" s="294"/>
      <c r="B836" s="333"/>
      <c r="D836" s="134"/>
      <c r="E836" s="294"/>
      <c r="F836" s="307"/>
      <c r="G836" s="307"/>
      <c r="H836" s="285"/>
      <c r="I836" s="294"/>
      <c r="J836" s="294"/>
      <c r="N836" s="294"/>
      <c r="O836" s="294"/>
      <c r="P836" s="294"/>
      <c r="Q836" s="294"/>
      <c r="R836" s="294"/>
      <c r="S836" s="294"/>
      <c r="T836" s="294"/>
      <c r="U836" s="294"/>
      <c r="V836" s="294"/>
      <c r="W836" s="294"/>
      <c r="X836" s="294"/>
      <c r="Y836" s="294"/>
      <c r="Z836" s="294"/>
      <c r="AA836" s="294"/>
      <c r="AB836" s="294"/>
      <c r="AC836" s="294"/>
      <c r="AD836" s="294"/>
      <c r="AE836" s="294"/>
      <c r="AF836" s="294"/>
      <c r="AG836" s="294"/>
      <c r="AH836" s="294"/>
      <c r="AI836" s="294"/>
      <c r="AJ836" s="294"/>
      <c r="AK836" s="294"/>
      <c r="AL836" s="294"/>
      <c r="AM836" s="294"/>
      <c r="AN836" s="294"/>
      <c r="AO836" s="294"/>
      <c r="AP836" s="294"/>
      <c r="AQ836" s="294"/>
      <c r="AR836" s="294"/>
      <c r="AS836" s="294"/>
      <c r="AT836" s="294"/>
      <c r="AU836" s="294"/>
      <c r="AV836" s="294"/>
      <c r="AW836" s="294"/>
      <c r="AX836" s="294"/>
      <c r="AY836" s="294"/>
      <c r="AZ836" s="294"/>
      <c r="BA836" s="294"/>
      <c r="BB836" s="294"/>
      <c r="BC836" s="294"/>
      <c r="BD836" s="294"/>
      <c r="BE836" s="294"/>
      <c r="BF836" s="294"/>
      <c r="BG836" s="294"/>
      <c r="BH836" s="294"/>
      <c r="BI836" s="294"/>
      <c r="BJ836" s="294"/>
      <c r="BK836" s="294"/>
      <c r="BL836" s="294"/>
      <c r="BM836" s="294"/>
      <c r="BN836" s="294"/>
      <c r="BO836" s="294"/>
    </row>
    <row r="837" hidden="1" outlineLevel="1">
      <c r="A837" s="294"/>
      <c r="B837" s="333"/>
      <c r="D837" s="134"/>
      <c r="E837" s="294"/>
      <c r="F837" s="307"/>
      <c r="G837" s="307"/>
      <c r="H837" s="285"/>
      <c r="I837" s="294"/>
      <c r="J837" s="294"/>
      <c r="N837" s="294"/>
      <c r="O837" s="294"/>
      <c r="P837" s="294"/>
      <c r="Q837" s="294"/>
      <c r="R837" s="294"/>
      <c r="S837" s="294"/>
      <c r="T837" s="294"/>
      <c r="U837" s="294"/>
      <c r="V837" s="294"/>
      <c r="W837" s="294"/>
      <c r="X837" s="294"/>
      <c r="Y837" s="294"/>
      <c r="Z837" s="294"/>
      <c r="AA837" s="294"/>
      <c r="AB837" s="294"/>
      <c r="AC837" s="294"/>
      <c r="AD837" s="294"/>
      <c r="AE837" s="294"/>
      <c r="AF837" s="294"/>
      <c r="AG837" s="294"/>
      <c r="AH837" s="294"/>
      <c r="AI837" s="294"/>
      <c r="AJ837" s="294"/>
      <c r="AK837" s="294"/>
      <c r="AL837" s="294"/>
      <c r="AM837" s="294"/>
      <c r="AN837" s="294"/>
      <c r="AO837" s="294"/>
      <c r="AP837" s="294"/>
      <c r="AQ837" s="294"/>
      <c r="AR837" s="294"/>
      <c r="AS837" s="294"/>
      <c r="AT837" s="294"/>
      <c r="AU837" s="294"/>
      <c r="AV837" s="294"/>
      <c r="AW837" s="294"/>
      <c r="AX837" s="294"/>
      <c r="AY837" s="294"/>
      <c r="AZ837" s="294"/>
      <c r="BA837" s="294"/>
      <c r="BB837" s="294"/>
      <c r="BC837" s="294"/>
      <c r="BD837" s="294"/>
      <c r="BE837" s="294"/>
      <c r="BF837" s="294"/>
      <c r="BG837" s="294"/>
      <c r="BH837" s="294"/>
      <c r="BI837" s="294"/>
      <c r="BJ837" s="294"/>
      <c r="BK837" s="294"/>
      <c r="BL837" s="294"/>
      <c r="BM837" s="294"/>
      <c r="BN837" s="294"/>
      <c r="BO837" s="294"/>
    </row>
    <row r="838" hidden="1" outlineLevel="1">
      <c r="A838" s="294"/>
      <c r="B838" s="333"/>
      <c r="D838" s="134"/>
      <c r="E838" s="294"/>
      <c r="F838" s="307"/>
      <c r="G838" s="307"/>
      <c r="H838" s="285"/>
      <c r="I838" s="294"/>
      <c r="J838" s="294"/>
      <c r="N838" s="294"/>
      <c r="O838" s="294"/>
      <c r="P838" s="294"/>
      <c r="Q838" s="294"/>
      <c r="R838" s="294"/>
      <c r="S838" s="294"/>
      <c r="T838" s="294"/>
      <c r="U838" s="294"/>
      <c r="V838" s="294"/>
      <c r="W838" s="294"/>
      <c r="X838" s="294"/>
      <c r="Y838" s="294"/>
      <c r="Z838" s="294"/>
      <c r="AA838" s="294"/>
      <c r="AB838" s="294"/>
      <c r="AC838" s="294"/>
      <c r="AD838" s="294"/>
      <c r="AE838" s="294"/>
      <c r="AF838" s="294"/>
      <c r="AG838" s="294"/>
      <c r="AH838" s="294"/>
      <c r="AI838" s="294"/>
      <c r="AJ838" s="294"/>
      <c r="AK838" s="294"/>
      <c r="AL838" s="294"/>
      <c r="AM838" s="294"/>
      <c r="AN838" s="294"/>
      <c r="AO838" s="294"/>
      <c r="AP838" s="294"/>
      <c r="AQ838" s="294"/>
      <c r="AR838" s="294"/>
      <c r="AS838" s="294"/>
      <c r="AT838" s="294"/>
      <c r="AU838" s="294"/>
      <c r="AV838" s="294"/>
      <c r="AW838" s="294"/>
      <c r="AX838" s="294"/>
      <c r="AY838" s="294"/>
      <c r="AZ838" s="294"/>
      <c r="BA838" s="294"/>
      <c r="BB838" s="294"/>
      <c r="BC838" s="294"/>
      <c r="BD838" s="294"/>
      <c r="BE838" s="294"/>
      <c r="BF838" s="294"/>
      <c r="BG838" s="294"/>
      <c r="BH838" s="294"/>
      <c r="BI838" s="294"/>
      <c r="BJ838" s="294"/>
      <c r="BK838" s="294"/>
      <c r="BL838" s="294"/>
      <c r="BM838" s="294"/>
      <c r="BN838" s="294"/>
      <c r="BO838" s="294"/>
    </row>
    <row r="839" hidden="1" outlineLevel="1">
      <c r="A839" s="294"/>
      <c r="B839" s="333"/>
      <c r="D839" s="134"/>
      <c r="E839" s="294"/>
      <c r="F839" s="307"/>
      <c r="G839" s="307"/>
      <c r="H839" s="285"/>
      <c r="I839" s="294"/>
      <c r="J839" s="294"/>
      <c r="N839" s="294"/>
      <c r="O839" s="294"/>
      <c r="P839" s="294"/>
      <c r="Q839" s="294"/>
      <c r="R839" s="294"/>
      <c r="S839" s="294"/>
      <c r="T839" s="294"/>
      <c r="U839" s="294"/>
      <c r="V839" s="294"/>
      <c r="W839" s="294"/>
      <c r="X839" s="294"/>
      <c r="Y839" s="294"/>
      <c r="Z839" s="294"/>
      <c r="AA839" s="294"/>
      <c r="AB839" s="294"/>
      <c r="AC839" s="294"/>
      <c r="AD839" s="294"/>
      <c r="AE839" s="294"/>
      <c r="AF839" s="294"/>
      <c r="AG839" s="294"/>
      <c r="AH839" s="294"/>
      <c r="AI839" s="294"/>
      <c r="AJ839" s="294"/>
      <c r="AK839" s="294"/>
      <c r="AL839" s="294"/>
      <c r="AM839" s="294"/>
      <c r="AN839" s="294"/>
      <c r="AO839" s="294"/>
      <c r="AP839" s="294"/>
      <c r="AQ839" s="294"/>
      <c r="AR839" s="294"/>
      <c r="AS839" s="294"/>
      <c r="AT839" s="294"/>
      <c r="AU839" s="294"/>
      <c r="AV839" s="294"/>
      <c r="AW839" s="294"/>
      <c r="AX839" s="294"/>
      <c r="AY839" s="294"/>
      <c r="AZ839" s="294"/>
      <c r="BA839" s="294"/>
      <c r="BB839" s="294"/>
      <c r="BC839" s="294"/>
      <c r="BD839" s="294"/>
      <c r="BE839" s="294"/>
      <c r="BF839" s="294"/>
      <c r="BG839" s="294"/>
      <c r="BH839" s="294"/>
      <c r="BI839" s="294"/>
      <c r="BJ839" s="294"/>
      <c r="BK839" s="294"/>
      <c r="BL839" s="294"/>
      <c r="BM839" s="294"/>
      <c r="BN839" s="294"/>
      <c r="BO839" s="294"/>
    </row>
    <row r="840" hidden="1" outlineLevel="1">
      <c r="A840" s="294"/>
      <c r="B840" s="333"/>
      <c r="D840" s="134"/>
      <c r="E840" s="294"/>
      <c r="F840" s="307"/>
      <c r="G840" s="307"/>
      <c r="H840" s="285"/>
      <c r="I840" s="294"/>
      <c r="J840" s="294"/>
      <c r="N840" s="294"/>
      <c r="O840" s="294"/>
      <c r="P840" s="294"/>
      <c r="Q840" s="294"/>
      <c r="R840" s="294"/>
      <c r="S840" s="294"/>
      <c r="T840" s="294"/>
      <c r="U840" s="294"/>
      <c r="V840" s="294"/>
      <c r="W840" s="294"/>
      <c r="X840" s="294"/>
      <c r="Y840" s="294"/>
      <c r="Z840" s="294"/>
      <c r="AA840" s="294"/>
      <c r="AB840" s="294"/>
      <c r="AC840" s="294"/>
      <c r="AD840" s="294"/>
      <c r="AE840" s="294"/>
      <c r="AF840" s="294"/>
      <c r="AG840" s="294"/>
      <c r="AH840" s="294"/>
      <c r="AI840" s="294"/>
      <c r="AJ840" s="294"/>
      <c r="AK840" s="294"/>
      <c r="AL840" s="294"/>
      <c r="AM840" s="294"/>
      <c r="AN840" s="294"/>
      <c r="AO840" s="294"/>
      <c r="AP840" s="294"/>
      <c r="AQ840" s="294"/>
      <c r="AR840" s="294"/>
      <c r="AS840" s="294"/>
      <c r="AT840" s="294"/>
      <c r="AU840" s="294"/>
      <c r="AV840" s="294"/>
      <c r="AW840" s="294"/>
      <c r="AX840" s="294"/>
      <c r="AY840" s="294"/>
      <c r="AZ840" s="294"/>
      <c r="BA840" s="294"/>
      <c r="BB840" s="294"/>
      <c r="BC840" s="294"/>
      <c r="BD840" s="294"/>
      <c r="BE840" s="294"/>
      <c r="BF840" s="294"/>
      <c r="BG840" s="294"/>
      <c r="BH840" s="294"/>
      <c r="BI840" s="294"/>
      <c r="BJ840" s="294"/>
      <c r="BK840" s="294"/>
      <c r="BL840" s="294"/>
      <c r="BM840" s="294"/>
      <c r="BN840" s="294"/>
      <c r="BO840" s="294"/>
    </row>
    <row r="841" hidden="1" outlineLevel="1">
      <c r="A841" s="294"/>
      <c r="B841" s="333"/>
      <c r="D841" s="134"/>
      <c r="E841" s="294"/>
      <c r="F841" s="307"/>
      <c r="G841" s="307"/>
      <c r="H841" s="285"/>
      <c r="I841" s="294"/>
      <c r="J841" s="294"/>
      <c r="N841" s="294"/>
      <c r="O841" s="294"/>
      <c r="P841" s="294"/>
      <c r="Q841" s="294"/>
      <c r="R841" s="294"/>
      <c r="S841" s="294"/>
      <c r="T841" s="294"/>
      <c r="U841" s="294"/>
      <c r="V841" s="294"/>
      <c r="W841" s="294"/>
      <c r="X841" s="294"/>
      <c r="Y841" s="294"/>
      <c r="Z841" s="294"/>
      <c r="AA841" s="294"/>
      <c r="AB841" s="294"/>
      <c r="AC841" s="294"/>
      <c r="AD841" s="294"/>
      <c r="AE841" s="294"/>
      <c r="AF841" s="294"/>
      <c r="AG841" s="294"/>
      <c r="AH841" s="294"/>
      <c r="AI841" s="294"/>
      <c r="AJ841" s="294"/>
      <c r="AK841" s="294"/>
      <c r="AL841" s="294"/>
      <c r="AM841" s="294"/>
      <c r="AN841" s="294"/>
      <c r="AO841" s="294"/>
      <c r="AP841" s="294"/>
      <c r="AQ841" s="294"/>
      <c r="AR841" s="294"/>
      <c r="AS841" s="294"/>
      <c r="AT841" s="294"/>
      <c r="AU841" s="294"/>
      <c r="AV841" s="294"/>
      <c r="AW841" s="294"/>
      <c r="AX841" s="294"/>
      <c r="AY841" s="294"/>
      <c r="AZ841" s="294"/>
      <c r="BA841" s="294"/>
      <c r="BB841" s="294"/>
      <c r="BC841" s="294"/>
      <c r="BD841" s="294"/>
      <c r="BE841" s="294"/>
      <c r="BF841" s="294"/>
      <c r="BG841" s="294"/>
      <c r="BH841" s="294"/>
      <c r="BI841" s="294"/>
      <c r="BJ841" s="294"/>
      <c r="BK841" s="294"/>
      <c r="BL841" s="294"/>
      <c r="BM841" s="294"/>
      <c r="BN841" s="294"/>
      <c r="BO841" s="294"/>
    </row>
    <row r="842" hidden="1" outlineLevel="1">
      <c r="A842" s="294"/>
      <c r="B842" s="333"/>
      <c r="D842" s="134"/>
      <c r="E842" s="294"/>
      <c r="F842" s="307"/>
      <c r="G842" s="307"/>
      <c r="H842" s="285"/>
      <c r="I842" s="294"/>
      <c r="J842" s="294"/>
      <c r="N842" s="294"/>
      <c r="O842" s="294"/>
      <c r="P842" s="294"/>
      <c r="Q842" s="294"/>
      <c r="R842" s="294"/>
      <c r="S842" s="294"/>
      <c r="T842" s="294"/>
      <c r="U842" s="294"/>
      <c r="V842" s="294"/>
      <c r="W842" s="294"/>
      <c r="X842" s="294"/>
      <c r="Y842" s="294"/>
      <c r="Z842" s="294"/>
      <c r="AA842" s="294"/>
      <c r="AB842" s="294"/>
      <c r="AC842" s="294"/>
      <c r="AD842" s="294"/>
      <c r="AE842" s="294"/>
      <c r="AF842" s="294"/>
      <c r="AG842" s="294"/>
      <c r="AH842" s="294"/>
      <c r="AI842" s="294"/>
      <c r="AJ842" s="294"/>
      <c r="AK842" s="294"/>
      <c r="AL842" s="294"/>
      <c r="AM842" s="294"/>
      <c r="AN842" s="294"/>
      <c r="AO842" s="294"/>
      <c r="AP842" s="294"/>
      <c r="AQ842" s="294"/>
      <c r="AR842" s="294"/>
      <c r="AS842" s="294"/>
      <c r="AT842" s="294"/>
      <c r="AU842" s="294"/>
      <c r="AV842" s="294"/>
      <c r="AW842" s="294"/>
      <c r="AX842" s="294"/>
      <c r="AY842" s="294"/>
      <c r="AZ842" s="294"/>
      <c r="BA842" s="294"/>
      <c r="BB842" s="294"/>
      <c r="BC842" s="294"/>
      <c r="BD842" s="294"/>
      <c r="BE842" s="294"/>
      <c r="BF842" s="294"/>
      <c r="BG842" s="294"/>
      <c r="BH842" s="294"/>
      <c r="BI842" s="294"/>
      <c r="BJ842" s="294"/>
      <c r="BK842" s="294"/>
      <c r="BL842" s="294"/>
      <c r="BM842" s="294"/>
      <c r="BN842" s="294"/>
      <c r="BO842" s="294"/>
    </row>
    <row r="843" hidden="1" outlineLevel="1">
      <c r="A843" s="294"/>
      <c r="B843" s="333"/>
      <c r="D843" s="134"/>
      <c r="E843" s="294"/>
      <c r="F843" s="307"/>
      <c r="G843" s="307"/>
      <c r="H843" s="285"/>
      <c r="I843" s="294"/>
      <c r="J843" s="294"/>
      <c r="N843" s="294"/>
      <c r="O843" s="294"/>
      <c r="P843" s="294"/>
      <c r="Q843" s="294"/>
      <c r="R843" s="294"/>
      <c r="S843" s="294"/>
      <c r="T843" s="294"/>
      <c r="U843" s="294"/>
      <c r="V843" s="294"/>
      <c r="W843" s="294"/>
      <c r="X843" s="294"/>
      <c r="Y843" s="294"/>
      <c r="Z843" s="294"/>
      <c r="AA843" s="294"/>
      <c r="AB843" s="294"/>
      <c r="AC843" s="294"/>
      <c r="AD843" s="294"/>
      <c r="AE843" s="294"/>
      <c r="AF843" s="294"/>
      <c r="AG843" s="294"/>
      <c r="AH843" s="294"/>
      <c r="AI843" s="294"/>
      <c r="AJ843" s="294"/>
      <c r="AK843" s="294"/>
      <c r="AL843" s="294"/>
      <c r="AM843" s="294"/>
      <c r="AN843" s="294"/>
      <c r="AO843" s="294"/>
      <c r="AP843" s="294"/>
      <c r="AQ843" s="294"/>
      <c r="AR843" s="294"/>
      <c r="AS843" s="294"/>
      <c r="AT843" s="294"/>
      <c r="AU843" s="294"/>
      <c r="AV843" s="294"/>
      <c r="AW843" s="294"/>
      <c r="AX843" s="294"/>
      <c r="AY843" s="294"/>
      <c r="AZ843" s="294"/>
      <c r="BA843" s="294"/>
      <c r="BB843" s="294"/>
      <c r="BC843" s="294"/>
      <c r="BD843" s="294"/>
      <c r="BE843" s="294"/>
      <c r="BF843" s="294"/>
      <c r="BG843" s="294"/>
      <c r="BH843" s="294"/>
      <c r="BI843" s="294"/>
      <c r="BJ843" s="294"/>
      <c r="BK843" s="294"/>
      <c r="BL843" s="294"/>
      <c r="BM843" s="294"/>
      <c r="BN843" s="294"/>
      <c r="BO843" s="294"/>
    </row>
    <row r="844" hidden="1" outlineLevel="1">
      <c r="A844" s="294"/>
      <c r="B844" s="333"/>
      <c r="D844" s="134"/>
      <c r="E844" s="294"/>
      <c r="F844" s="307"/>
      <c r="G844" s="307"/>
      <c r="H844" s="285"/>
      <c r="I844" s="294"/>
      <c r="J844" s="294"/>
      <c r="N844" s="294"/>
      <c r="O844" s="294"/>
      <c r="P844" s="294"/>
      <c r="Q844" s="294"/>
      <c r="R844" s="294"/>
      <c r="S844" s="294"/>
      <c r="T844" s="294"/>
      <c r="U844" s="294"/>
      <c r="V844" s="294"/>
      <c r="W844" s="294"/>
      <c r="X844" s="294"/>
      <c r="Y844" s="294"/>
      <c r="Z844" s="294"/>
      <c r="AA844" s="294"/>
      <c r="AB844" s="294"/>
      <c r="AC844" s="294"/>
      <c r="AD844" s="294"/>
      <c r="AE844" s="294"/>
      <c r="AF844" s="294"/>
      <c r="AG844" s="294"/>
      <c r="AH844" s="294"/>
      <c r="AI844" s="294"/>
      <c r="AJ844" s="294"/>
      <c r="AK844" s="294"/>
      <c r="AL844" s="294"/>
      <c r="AM844" s="294"/>
      <c r="AN844" s="294"/>
      <c r="AO844" s="294"/>
      <c r="AP844" s="294"/>
      <c r="AQ844" s="294"/>
      <c r="AR844" s="294"/>
      <c r="AS844" s="294"/>
      <c r="AT844" s="294"/>
      <c r="AU844" s="294"/>
      <c r="AV844" s="294"/>
      <c r="AW844" s="294"/>
      <c r="AX844" s="294"/>
      <c r="AY844" s="294"/>
      <c r="AZ844" s="294"/>
      <c r="BA844" s="294"/>
      <c r="BB844" s="294"/>
      <c r="BC844" s="294"/>
      <c r="BD844" s="294"/>
      <c r="BE844" s="294"/>
      <c r="BF844" s="294"/>
      <c r="BG844" s="294"/>
      <c r="BH844" s="294"/>
      <c r="BI844" s="294"/>
      <c r="BJ844" s="294"/>
      <c r="BK844" s="294"/>
      <c r="BL844" s="294"/>
      <c r="BM844" s="294"/>
      <c r="BN844" s="294"/>
      <c r="BO844" s="294"/>
    </row>
    <row r="845" hidden="1" outlineLevel="1">
      <c r="A845" s="294"/>
      <c r="B845" s="333"/>
      <c r="D845" s="134"/>
      <c r="E845" s="294"/>
      <c r="F845" s="307"/>
      <c r="G845" s="307"/>
      <c r="H845" s="285"/>
      <c r="I845" s="294"/>
      <c r="J845" s="294"/>
      <c r="N845" s="294"/>
      <c r="O845" s="294"/>
      <c r="P845" s="294"/>
      <c r="Q845" s="294"/>
      <c r="R845" s="294"/>
      <c r="S845" s="294"/>
      <c r="T845" s="294"/>
      <c r="U845" s="294"/>
      <c r="V845" s="294"/>
      <c r="W845" s="294"/>
      <c r="X845" s="294"/>
      <c r="Y845" s="294"/>
      <c r="Z845" s="294"/>
      <c r="AA845" s="294"/>
      <c r="AB845" s="294"/>
      <c r="AC845" s="294"/>
      <c r="AD845" s="294"/>
      <c r="AE845" s="294"/>
      <c r="AF845" s="294"/>
      <c r="AG845" s="294"/>
      <c r="AH845" s="294"/>
      <c r="AI845" s="294"/>
      <c r="AJ845" s="294"/>
      <c r="AK845" s="294"/>
      <c r="AL845" s="294"/>
      <c r="AM845" s="294"/>
      <c r="AN845" s="294"/>
      <c r="AO845" s="294"/>
      <c r="AP845" s="294"/>
      <c r="AQ845" s="294"/>
      <c r="AR845" s="294"/>
      <c r="AS845" s="294"/>
      <c r="AT845" s="294"/>
      <c r="AU845" s="294"/>
      <c r="AV845" s="294"/>
      <c r="AW845" s="294"/>
      <c r="AX845" s="294"/>
      <c r="AY845" s="294"/>
      <c r="AZ845" s="294"/>
      <c r="BA845" s="294"/>
      <c r="BB845" s="294"/>
      <c r="BC845" s="294"/>
      <c r="BD845" s="294"/>
      <c r="BE845" s="294"/>
      <c r="BF845" s="294"/>
      <c r="BG845" s="294"/>
      <c r="BH845" s="294"/>
      <c r="BI845" s="294"/>
      <c r="BJ845" s="294"/>
      <c r="BK845" s="294"/>
      <c r="BL845" s="294"/>
      <c r="BM845" s="294"/>
      <c r="BN845" s="294"/>
      <c r="BO845" s="294"/>
    </row>
    <row r="846" hidden="1" outlineLevel="1">
      <c r="A846" s="294"/>
      <c r="B846" s="333"/>
      <c r="D846" s="134"/>
      <c r="E846" s="294"/>
      <c r="F846" s="307"/>
      <c r="G846" s="307"/>
      <c r="H846" s="285"/>
      <c r="I846" s="294"/>
      <c r="J846" s="294"/>
      <c r="N846" s="294"/>
      <c r="O846" s="294"/>
      <c r="P846" s="294"/>
      <c r="Q846" s="294"/>
      <c r="R846" s="294"/>
      <c r="S846" s="294"/>
      <c r="T846" s="294"/>
      <c r="U846" s="294"/>
      <c r="V846" s="294"/>
      <c r="W846" s="294"/>
      <c r="X846" s="294"/>
      <c r="Y846" s="294"/>
      <c r="Z846" s="294"/>
      <c r="AA846" s="294"/>
      <c r="AB846" s="294"/>
      <c r="AC846" s="294"/>
      <c r="AD846" s="294"/>
      <c r="AE846" s="294"/>
      <c r="AF846" s="294"/>
      <c r="AG846" s="294"/>
      <c r="AH846" s="294"/>
      <c r="AI846" s="294"/>
      <c r="AJ846" s="294"/>
      <c r="AK846" s="294"/>
      <c r="AL846" s="294"/>
      <c r="AM846" s="294"/>
      <c r="AN846" s="294"/>
      <c r="AO846" s="294"/>
      <c r="AP846" s="294"/>
      <c r="AQ846" s="294"/>
      <c r="AR846" s="294"/>
      <c r="AS846" s="294"/>
      <c r="AT846" s="294"/>
      <c r="AU846" s="294"/>
      <c r="AV846" s="294"/>
      <c r="AW846" s="294"/>
      <c r="AX846" s="294"/>
      <c r="AY846" s="294"/>
      <c r="AZ846" s="294"/>
      <c r="BA846" s="294"/>
      <c r="BB846" s="294"/>
      <c r="BC846" s="294"/>
      <c r="BD846" s="294"/>
      <c r="BE846" s="294"/>
      <c r="BF846" s="294"/>
      <c r="BG846" s="294"/>
      <c r="BH846" s="294"/>
      <c r="BI846" s="294"/>
      <c r="BJ846" s="294"/>
      <c r="BK846" s="294"/>
      <c r="BL846" s="294"/>
      <c r="BM846" s="294"/>
      <c r="BN846" s="294"/>
      <c r="BO846" s="294"/>
    </row>
    <row r="847" hidden="1" outlineLevel="1">
      <c r="A847" s="294"/>
      <c r="B847" s="333"/>
      <c r="D847" s="134"/>
      <c r="E847" s="294"/>
      <c r="F847" s="307"/>
      <c r="G847" s="307"/>
      <c r="H847" s="285"/>
      <c r="I847" s="294"/>
      <c r="J847" s="294"/>
      <c r="N847" s="294"/>
      <c r="O847" s="294"/>
      <c r="P847" s="294"/>
      <c r="Q847" s="294"/>
      <c r="R847" s="294"/>
      <c r="S847" s="294"/>
      <c r="T847" s="294"/>
      <c r="U847" s="294"/>
      <c r="V847" s="294"/>
      <c r="W847" s="294"/>
      <c r="X847" s="294"/>
      <c r="Y847" s="294"/>
      <c r="Z847" s="294"/>
      <c r="AA847" s="294"/>
      <c r="AB847" s="294"/>
      <c r="AC847" s="294"/>
      <c r="AD847" s="294"/>
      <c r="AE847" s="294"/>
      <c r="AF847" s="294"/>
      <c r="AG847" s="294"/>
      <c r="AH847" s="294"/>
      <c r="AI847" s="294"/>
      <c r="AJ847" s="294"/>
      <c r="AK847" s="294"/>
      <c r="AL847" s="294"/>
      <c r="AM847" s="294"/>
      <c r="AN847" s="294"/>
      <c r="AO847" s="294"/>
      <c r="AP847" s="294"/>
      <c r="AQ847" s="294"/>
      <c r="AR847" s="294"/>
      <c r="AS847" s="294"/>
      <c r="AT847" s="294"/>
      <c r="AU847" s="294"/>
      <c r="AV847" s="294"/>
      <c r="AW847" s="294"/>
      <c r="AX847" s="294"/>
      <c r="AY847" s="294"/>
      <c r="AZ847" s="294"/>
      <c r="BA847" s="294"/>
      <c r="BB847" s="294"/>
      <c r="BC847" s="294"/>
      <c r="BD847" s="294"/>
      <c r="BE847" s="294"/>
      <c r="BF847" s="294"/>
      <c r="BG847" s="294"/>
      <c r="BH847" s="294"/>
      <c r="BI847" s="294"/>
      <c r="BJ847" s="294"/>
      <c r="BK847" s="294"/>
      <c r="BL847" s="294"/>
      <c r="BM847" s="294"/>
      <c r="BN847" s="294"/>
      <c r="BO847" s="294"/>
    </row>
    <row r="848" hidden="1" outlineLevel="1">
      <c r="A848" s="294"/>
      <c r="B848" s="333"/>
      <c r="D848" s="134"/>
      <c r="E848" s="294"/>
      <c r="F848" s="307"/>
      <c r="G848" s="307"/>
      <c r="H848" s="285"/>
      <c r="I848" s="294"/>
      <c r="J848" s="294"/>
      <c r="N848" s="294"/>
      <c r="O848" s="294"/>
      <c r="P848" s="294"/>
      <c r="Q848" s="294"/>
      <c r="R848" s="294"/>
      <c r="S848" s="294"/>
      <c r="T848" s="294"/>
      <c r="U848" s="294"/>
      <c r="V848" s="294"/>
      <c r="W848" s="294"/>
      <c r="X848" s="294"/>
      <c r="Y848" s="294"/>
      <c r="Z848" s="294"/>
      <c r="AA848" s="294"/>
      <c r="AB848" s="294"/>
      <c r="AC848" s="294"/>
      <c r="AD848" s="294"/>
      <c r="AE848" s="294"/>
      <c r="AF848" s="294"/>
      <c r="AG848" s="294"/>
      <c r="AH848" s="294"/>
      <c r="AI848" s="294"/>
      <c r="AJ848" s="294"/>
      <c r="AK848" s="294"/>
      <c r="AL848" s="294"/>
      <c r="AM848" s="294"/>
      <c r="AN848" s="294"/>
      <c r="AO848" s="294"/>
      <c r="AP848" s="294"/>
      <c r="AQ848" s="294"/>
      <c r="AR848" s="294"/>
      <c r="AS848" s="294"/>
      <c r="AT848" s="294"/>
      <c r="AU848" s="294"/>
      <c r="AV848" s="294"/>
      <c r="AW848" s="294"/>
      <c r="AX848" s="294"/>
      <c r="AY848" s="294"/>
      <c r="AZ848" s="294"/>
      <c r="BA848" s="294"/>
      <c r="BB848" s="294"/>
      <c r="BC848" s="294"/>
      <c r="BD848" s="294"/>
      <c r="BE848" s="294"/>
      <c r="BF848" s="294"/>
      <c r="BG848" s="294"/>
      <c r="BH848" s="294"/>
      <c r="BI848" s="294"/>
      <c r="BJ848" s="294"/>
      <c r="BK848" s="294"/>
      <c r="BL848" s="294"/>
      <c r="BM848" s="294"/>
      <c r="BN848" s="294"/>
      <c r="BO848" s="294"/>
    </row>
    <row r="849" hidden="1" outlineLevel="1">
      <c r="A849" s="294"/>
      <c r="B849" s="333"/>
      <c r="D849" s="134"/>
      <c r="E849" s="294"/>
      <c r="F849" s="307"/>
      <c r="G849" s="307"/>
      <c r="H849" s="285"/>
      <c r="I849" s="294"/>
      <c r="J849" s="294"/>
      <c r="N849" s="294"/>
      <c r="O849" s="294"/>
      <c r="P849" s="294"/>
      <c r="Q849" s="294"/>
      <c r="R849" s="294"/>
      <c r="S849" s="294"/>
      <c r="T849" s="294"/>
      <c r="U849" s="294"/>
      <c r="V849" s="294"/>
      <c r="W849" s="294"/>
      <c r="X849" s="294"/>
      <c r="Y849" s="294"/>
      <c r="Z849" s="294"/>
      <c r="AA849" s="294"/>
      <c r="AB849" s="294"/>
      <c r="AC849" s="294"/>
      <c r="AD849" s="294"/>
      <c r="AE849" s="294"/>
      <c r="AF849" s="294"/>
      <c r="AG849" s="294"/>
      <c r="AH849" s="294"/>
      <c r="AI849" s="294"/>
      <c r="AJ849" s="294"/>
      <c r="AK849" s="294"/>
      <c r="AL849" s="294"/>
      <c r="AM849" s="294"/>
      <c r="AN849" s="294"/>
      <c r="AO849" s="294"/>
      <c r="AP849" s="294"/>
      <c r="AQ849" s="294"/>
      <c r="AR849" s="294"/>
      <c r="AS849" s="294"/>
      <c r="AT849" s="294"/>
      <c r="AU849" s="294"/>
      <c r="AV849" s="294"/>
      <c r="AW849" s="294"/>
      <c r="AX849" s="294"/>
      <c r="AY849" s="294"/>
      <c r="AZ849" s="294"/>
      <c r="BA849" s="294"/>
      <c r="BB849" s="294"/>
      <c r="BC849" s="294"/>
      <c r="BD849" s="294"/>
      <c r="BE849" s="294"/>
      <c r="BF849" s="294"/>
      <c r="BG849" s="294"/>
      <c r="BH849" s="294"/>
      <c r="BI849" s="294"/>
      <c r="BJ849" s="294"/>
      <c r="BK849" s="294"/>
      <c r="BL849" s="294"/>
      <c r="BM849" s="294"/>
      <c r="BN849" s="294"/>
      <c r="BO849" s="294"/>
    </row>
    <row r="850" hidden="1" outlineLevel="1">
      <c r="A850" s="294"/>
      <c r="B850" s="333"/>
      <c r="D850" s="134"/>
      <c r="E850" s="294"/>
      <c r="F850" s="307"/>
      <c r="G850" s="307"/>
      <c r="H850" s="285"/>
      <c r="I850" s="294"/>
      <c r="J850" s="294"/>
      <c r="N850" s="294"/>
      <c r="O850" s="294"/>
      <c r="P850" s="294"/>
      <c r="Q850" s="294"/>
      <c r="R850" s="294"/>
      <c r="S850" s="294"/>
      <c r="T850" s="294"/>
      <c r="U850" s="294"/>
      <c r="V850" s="294"/>
      <c r="W850" s="294"/>
      <c r="X850" s="294"/>
      <c r="Y850" s="294"/>
      <c r="Z850" s="294"/>
      <c r="AA850" s="294"/>
      <c r="AB850" s="294"/>
      <c r="AC850" s="294"/>
      <c r="AD850" s="294"/>
      <c r="AE850" s="294"/>
      <c r="AF850" s="294"/>
      <c r="AG850" s="294"/>
      <c r="AH850" s="294"/>
      <c r="AI850" s="294"/>
      <c r="AJ850" s="294"/>
      <c r="AK850" s="294"/>
      <c r="AL850" s="294"/>
      <c r="AM850" s="294"/>
      <c r="AN850" s="294"/>
      <c r="AO850" s="294"/>
      <c r="AP850" s="294"/>
      <c r="AQ850" s="294"/>
      <c r="AR850" s="294"/>
      <c r="AS850" s="294"/>
      <c r="AT850" s="294"/>
      <c r="AU850" s="294"/>
      <c r="AV850" s="294"/>
      <c r="AW850" s="294"/>
      <c r="AX850" s="294"/>
      <c r="AY850" s="294"/>
      <c r="AZ850" s="294"/>
      <c r="BA850" s="294"/>
      <c r="BB850" s="294"/>
      <c r="BC850" s="294"/>
      <c r="BD850" s="294"/>
      <c r="BE850" s="294"/>
      <c r="BF850" s="294"/>
      <c r="BG850" s="294"/>
      <c r="BH850" s="294"/>
      <c r="BI850" s="294"/>
      <c r="BJ850" s="294"/>
      <c r="BK850" s="294"/>
      <c r="BL850" s="294"/>
      <c r="BM850" s="294"/>
      <c r="BN850" s="294"/>
      <c r="BO850" s="294"/>
    </row>
    <row r="851" hidden="1" outlineLevel="1">
      <c r="A851" s="294"/>
      <c r="B851" s="333"/>
      <c r="D851" s="134"/>
      <c r="E851" s="294"/>
      <c r="F851" s="307"/>
      <c r="G851" s="307"/>
      <c r="H851" s="285"/>
      <c r="I851" s="294"/>
      <c r="J851" s="294"/>
      <c r="N851" s="294"/>
      <c r="O851" s="294"/>
      <c r="P851" s="294"/>
      <c r="Q851" s="294"/>
      <c r="R851" s="294"/>
      <c r="S851" s="294"/>
      <c r="T851" s="294"/>
      <c r="U851" s="294"/>
      <c r="V851" s="294"/>
      <c r="W851" s="294"/>
      <c r="X851" s="294"/>
      <c r="Y851" s="294"/>
      <c r="Z851" s="294"/>
      <c r="AA851" s="294"/>
      <c r="AB851" s="294"/>
      <c r="AC851" s="294"/>
      <c r="AD851" s="294"/>
      <c r="AE851" s="294"/>
      <c r="AF851" s="294"/>
      <c r="AG851" s="294"/>
      <c r="AH851" s="294"/>
      <c r="AI851" s="294"/>
      <c r="AJ851" s="294"/>
      <c r="AK851" s="294"/>
      <c r="AL851" s="294"/>
      <c r="AM851" s="294"/>
      <c r="AN851" s="294"/>
      <c r="AO851" s="294"/>
      <c r="AP851" s="294"/>
      <c r="AQ851" s="294"/>
      <c r="AR851" s="294"/>
      <c r="AS851" s="294"/>
      <c r="AT851" s="294"/>
      <c r="AU851" s="294"/>
      <c r="AV851" s="294"/>
      <c r="AW851" s="294"/>
      <c r="AX851" s="294"/>
      <c r="AY851" s="294"/>
      <c r="AZ851" s="294"/>
      <c r="BA851" s="294"/>
      <c r="BB851" s="294"/>
      <c r="BC851" s="294"/>
      <c r="BD851" s="294"/>
      <c r="BE851" s="294"/>
      <c r="BF851" s="294"/>
      <c r="BG851" s="294"/>
      <c r="BH851" s="294"/>
      <c r="BI851" s="294"/>
      <c r="BJ851" s="294"/>
      <c r="BK851" s="294"/>
      <c r="BL851" s="294"/>
      <c r="BM851" s="294"/>
      <c r="BN851" s="294"/>
      <c r="BO851" s="294"/>
    </row>
    <row r="852" hidden="1" outlineLevel="1">
      <c r="A852" s="294"/>
      <c r="B852" s="333"/>
      <c r="D852" s="134"/>
      <c r="E852" s="294"/>
      <c r="F852" s="307"/>
      <c r="G852" s="307"/>
      <c r="H852" s="285"/>
      <c r="I852" s="294"/>
      <c r="J852" s="294"/>
      <c r="N852" s="294"/>
      <c r="O852" s="294"/>
      <c r="P852" s="294"/>
      <c r="Q852" s="294"/>
      <c r="R852" s="294"/>
      <c r="S852" s="294"/>
      <c r="T852" s="294"/>
      <c r="U852" s="294"/>
      <c r="V852" s="294"/>
      <c r="W852" s="294"/>
      <c r="X852" s="294"/>
      <c r="Y852" s="294"/>
      <c r="Z852" s="294"/>
      <c r="AA852" s="294"/>
      <c r="AB852" s="294"/>
      <c r="AC852" s="294"/>
      <c r="AD852" s="294"/>
      <c r="AE852" s="294"/>
      <c r="AF852" s="294"/>
      <c r="AG852" s="294"/>
      <c r="AH852" s="294"/>
      <c r="AI852" s="294"/>
      <c r="AJ852" s="294"/>
      <c r="AK852" s="294"/>
      <c r="AL852" s="294"/>
      <c r="AM852" s="294"/>
      <c r="AN852" s="294"/>
      <c r="AO852" s="294"/>
      <c r="AP852" s="294"/>
      <c r="AQ852" s="294"/>
      <c r="AR852" s="294"/>
      <c r="AS852" s="294"/>
      <c r="AT852" s="294"/>
      <c r="AU852" s="294"/>
      <c r="AV852" s="294"/>
      <c r="AW852" s="294"/>
      <c r="AX852" s="294"/>
      <c r="AY852" s="294"/>
      <c r="AZ852" s="294"/>
      <c r="BA852" s="294"/>
      <c r="BB852" s="294"/>
      <c r="BC852" s="294"/>
      <c r="BD852" s="294"/>
      <c r="BE852" s="294"/>
      <c r="BF852" s="294"/>
      <c r="BG852" s="294"/>
      <c r="BH852" s="294"/>
      <c r="BI852" s="294"/>
      <c r="BJ852" s="294"/>
      <c r="BK852" s="294"/>
      <c r="BL852" s="294"/>
      <c r="BM852" s="294"/>
      <c r="BN852" s="294"/>
      <c r="BO852" s="294"/>
    </row>
    <row r="853" hidden="1" outlineLevel="1">
      <c r="A853" s="294"/>
      <c r="B853" s="333"/>
      <c r="D853" s="134"/>
      <c r="E853" s="294"/>
      <c r="F853" s="307"/>
      <c r="G853" s="307"/>
      <c r="H853" s="285"/>
      <c r="I853" s="294"/>
      <c r="J853" s="294"/>
      <c r="N853" s="294"/>
      <c r="O853" s="294"/>
      <c r="P853" s="294"/>
      <c r="Q853" s="294"/>
      <c r="R853" s="294"/>
      <c r="S853" s="294"/>
      <c r="T853" s="294"/>
      <c r="U853" s="294"/>
      <c r="V853" s="294"/>
      <c r="W853" s="294"/>
      <c r="X853" s="294"/>
      <c r="Y853" s="294"/>
      <c r="Z853" s="294"/>
      <c r="AA853" s="294"/>
      <c r="AB853" s="294"/>
      <c r="AC853" s="294"/>
      <c r="AD853" s="294"/>
      <c r="AE853" s="294"/>
      <c r="AF853" s="294"/>
      <c r="AG853" s="294"/>
      <c r="AH853" s="294"/>
      <c r="AI853" s="294"/>
      <c r="AJ853" s="294"/>
      <c r="AK853" s="294"/>
      <c r="AL853" s="294"/>
      <c r="AM853" s="294"/>
      <c r="AN853" s="294"/>
      <c r="AO853" s="294"/>
      <c r="AP853" s="294"/>
      <c r="AQ853" s="294"/>
      <c r="AR853" s="294"/>
      <c r="AS853" s="294"/>
      <c r="AT853" s="294"/>
      <c r="AU853" s="294"/>
      <c r="AV853" s="294"/>
      <c r="AW853" s="294"/>
      <c r="AX853" s="294"/>
      <c r="AY853" s="294"/>
      <c r="AZ853" s="294"/>
      <c r="BA853" s="294"/>
      <c r="BB853" s="294"/>
      <c r="BC853" s="294"/>
      <c r="BD853" s="294"/>
      <c r="BE853" s="294"/>
      <c r="BF853" s="294"/>
      <c r="BG853" s="294"/>
      <c r="BH853" s="294"/>
      <c r="BI853" s="294"/>
      <c r="BJ853" s="294"/>
      <c r="BK853" s="294"/>
      <c r="BL853" s="294"/>
      <c r="BM853" s="294"/>
      <c r="BN853" s="294"/>
      <c r="BO853" s="294"/>
    </row>
    <row r="854" hidden="1" outlineLevel="1">
      <c r="A854" s="294"/>
      <c r="B854" s="333"/>
      <c r="D854" s="134"/>
      <c r="E854" s="294"/>
      <c r="F854" s="307"/>
      <c r="G854" s="307"/>
      <c r="H854" s="285"/>
      <c r="I854" s="294"/>
      <c r="J854" s="294"/>
      <c r="N854" s="294"/>
      <c r="O854" s="294"/>
      <c r="P854" s="294"/>
      <c r="Q854" s="294"/>
      <c r="R854" s="294"/>
      <c r="S854" s="294"/>
      <c r="T854" s="294"/>
      <c r="U854" s="294"/>
      <c r="V854" s="294"/>
      <c r="W854" s="294"/>
      <c r="X854" s="294"/>
      <c r="Y854" s="294"/>
      <c r="Z854" s="294"/>
      <c r="AA854" s="294"/>
      <c r="AB854" s="294"/>
      <c r="AC854" s="294"/>
      <c r="AD854" s="294"/>
      <c r="AE854" s="294"/>
      <c r="AF854" s="294"/>
      <c r="AG854" s="294"/>
      <c r="AH854" s="294"/>
      <c r="AI854" s="294"/>
      <c r="AJ854" s="294"/>
      <c r="AK854" s="294"/>
      <c r="AL854" s="294"/>
      <c r="AM854" s="294"/>
      <c r="AN854" s="294"/>
      <c r="AO854" s="294"/>
      <c r="AP854" s="294"/>
      <c r="AQ854" s="294"/>
      <c r="AR854" s="294"/>
      <c r="AS854" s="294"/>
      <c r="AT854" s="294"/>
      <c r="AU854" s="294"/>
      <c r="AV854" s="294"/>
      <c r="AW854" s="294"/>
      <c r="AX854" s="294"/>
      <c r="AY854" s="294"/>
      <c r="AZ854" s="294"/>
      <c r="BA854" s="294"/>
      <c r="BB854" s="294"/>
      <c r="BC854" s="294"/>
      <c r="BD854" s="294"/>
      <c r="BE854" s="294"/>
      <c r="BF854" s="294"/>
      <c r="BG854" s="294"/>
      <c r="BH854" s="294"/>
      <c r="BI854" s="294"/>
      <c r="BJ854" s="294"/>
      <c r="BK854" s="294"/>
      <c r="BL854" s="294"/>
      <c r="BM854" s="294"/>
      <c r="BN854" s="294"/>
      <c r="BO854" s="294"/>
    </row>
    <row r="855" hidden="1" outlineLevel="1">
      <c r="A855" s="294"/>
      <c r="B855" s="333"/>
      <c r="D855" s="134"/>
      <c r="E855" s="294"/>
      <c r="F855" s="307"/>
      <c r="G855" s="307"/>
      <c r="H855" s="285"/>
      <c r="I855" s="294"/>
      <c r="J855" s="294"/>
      <c r="N855" s="294"/>
      <c r="O855" s="294"/>
      <c r="P855" s="294"/>
      <c r="Q855" s="294"/>
      <c r="R855" s="294"/>
      <c r="S855" s="294"/>
      <c r="T855" s="294"/>
      <c r="U855" s="294"/>
      <c r="V855" s="294"/>
      <c r="W855" s="294"/>
      <c r="X855" s="294"/>
      <c r="Y855" s="294"/>
      <c r="Z855" s="294"/>
      <c r="AA855" s="294"/>
      <c r="AB855" s="294"/>
      <c r="AC855" s="294"/>
      <c r="AD855" s="294"/>
      <c r="AE855" s="294"/>
      <c r="AF855" s="294"/>
      <c r="AG855" s="294"/>
      <c r="AH855" s="294"/>
      <c r="AI855" s="294"/>
      <c r="AJ855" s="294"/>
      <c r="AK855" s="294"/>
      <c r="AL855" s="294"/>
      <c r="AM855" s="294"/>
      <c r="AN855" s="294"/>
      <c r="AO855" s="294"/>
      <c r="AP855" s="294"/>
      <c r="AQ855" s="294"/>
      <c r="AR855" s="294"/>
      <c r="AS855" s="294"/>
      <c r="AT855" s="294"/>
      <c r="AU855" s="294"/>
      <c r="AV855" s="294"/>
      <c r="AW855" s="294"/>
      <c r="AX855" s="294"/>
      <c r="AY855" s="294"/>
      <c r="AZ855" s="294"/>
      <c r="BA855" s="294"/>
      <c r="BB855" s="294"/>
      <c r="BC855" s="294"/>
      <c r="BD855" s="294"/>
      <c r="BE855" s="294"/>
      <c r="BF855" s="294"/>
      <c r="BG855" s="294"/>
      <c r="BH855" s="294"/>
      <c r="BI855" s="294"/>
      <c r="BJ855" s="294"/>
      <c r="BK855" s="294"/>
      <c r="BL855" s="294"/>
      <c r="BM855" s="294"/>
      <c r="BN855" s="294"/>
      <c r="BO855" s="294"/>
    </row>
    <row r="856" hidden="1" outlineLevel="1">
      <c r="A856" s="294"/>
      <c r="B856" s="333"/>
      <c r="D856" s="134"/>
      <c r="E856" s="294"/>
      <c r="F856" s="307"/>
      <c r="G856" s="307"/>
      <c r="H856" s="285"/>
      <c r="I856" s="294"/>
      <c r="J856" s="294"/>
      <c r="N856" s="294"/>
      <c r="O856" s="294"/>
      <c r="P856" s="294"/>
      <c r="Q856" s="294"/>
      <c r="R856" s="294"/>
      <c r="S856" s="294"/>
      <c r="T856" s="294"/>
      <c r="U856" s="294"/>
      <c r="V856" s="294"/>
      <c r="W856" s="294"/>
      <c r="X856" s="294"/>
      <c r="Y856" s="294"/>
      <c r="Z856" s="294"/>
      <c r="AA856" s="294"/>
      <c r="AB856" s="294"/>
      <c r="AC856" s="294"/>
      <c r="AD856" s="294"/>
      <c r="AE856" s="294"/>
      <c r="AF856" s="294"/>
      <c r="AG856" s="294"/>
      <c r="AH856" s="294"/>
      <c r="AI856" s="294"/>
      <c r="AJ856" s="294"/>
      <c r="AK856" s="294"/>
      <c r="AL856" s="294"/>
      <c r="AM856" s="294"/>
      <c r="AN856" s="294"/>
      <c r="AO856" s="294"/>
      <c r="AP856" s="294"/>
      <c r="AQ856" s="294"/>
      <c r="AR856" s="294"/>
      <c r="AS856" s="294"/>
      <c r="AT856" s="294"/>
      <c r="AU856" s="294"/>
      <c r="AV856" s="294"/>
      <c r="AW856" s="294"/>
      <c r="AX856" s="294"/>
      <c r="AY856" s="294"/>
      <c r="AZ856" s="294"/>
      <c r="BA856" s="294"/>
      <c r="BB856" s="294"/>
      <c r="BC856" s="294"/>
      <c r="BD856" s="294"/>
      <c r="BE856" s="294"/>
      <c r="BF856" s="294"/>
      <c r="BG856" s="294"/>
      <c r="BH856" s="294"/>
      <c r="BI856" s="294"/>
      <c r="BJ856" s="294"/>
      <c r="BK856" s="294"/>
      <c r="BL856" s="294"/>
      <c r="BM856" s="294"/>
      <c r="BN856" s="294"/>
      <c r="BO856" s="294"/>
    </row>
    <row r="857" hidden="1" outlineLevel="1">
      <c r="A857" s="294"/>
      <c r="B857" s="333"/>
      <c r="D857" s="134"/>
      <c r="E857" s="294"/>
      <c r="F857" s="307"/>
      <c r="G857" s="307"/>
      <c r="H857" s="285"/>
      <c r="I857" s="294"/>
      <c r="J857" s="294"/>
      <c r="N857" s="294"/>
      <c r="O857" s="294"/>
      <c r="P857" s="294"/>
      <c r="Q857" s="294"/>
      <c r="R857" s="294"/>
      <c r="S857" s="294"/>
      <c r="T857" s="294"/>
      <c r="U857" s="294"/>
      <c r="V857" s="294"/>
      <c r="W857" s="294"/>
      <c r="X857" s="294"/>
      <c r="Y857" s="294"/>
      <c r="Z857" s="294"/>
      <c r="AA857" s="294"/>
      <c r="AB857" s="294"/>
      <c r="AC857" s="294"/>
      <c r="AD857" s="294"/>
      <c r="AE857" s="294"/>
      <c r="AF857" s="294"/>
      <c r="AG857" s="294"/>
      <c r="AH857" s="294"/>
      <c r="AI857" s="294"/>
      <c r="AJ857" s="294"/>
      <c r="AK857" s="294"/>
      <c r="AL857" s="294"/>
      <c r="AM857" s="294"/>
      <c r="AN857" s="294"/>
      <c r="AO857" s="294"/>
      <c r="AP857" s="294"/>
      <c r="AQ857" s="294"/>
      <c r="AR857" s="294"/>
      <c r="AS857" s="294"/>
      <c r="AT857" s="294"/>
      <c r="AU857" s="294"/>
      <c r="AV857" s="294"/>
      <c r="AW857" s="294"/>
      <c r="AX857" s="294"/>
      <c r="AY857" s="294"/>
      <c r="AZ857" s="294"/>
      <c r="BA857" s="294"/>
      <c r="BB857" s="294"/>
      <c r="BC857" s="294"/>
      <c r="BD857" s="294"/>
      <c r="BE857" s="294"/>
      <c r="BF857" s="294"/>
      <c r="BG857" s="294"/>
      <c r="BH857" s="294"/>
      <c r="BI857" s="294"/>
      <c r="BJ857" s="294"/>
      <c r="BK857" s="294"/>
      <c r="BL857" s="294"/>
      <c r="BM857" s="294"/>
      <c r="BN857" s="294"/>
      <c r="BO857" s="294"/>
    </row>
    <row r="858" hidden="1" outlineLevel="1">
      <c r="A858" s="294"/>
      <c r="B858" s="333"/>
      <c r="D858" s="134"/>
      <c r="E858" s="294"/>
      <c r="F858" s="307"/>
      <c r="G858" s="307"/>
      <c r="H858" s="285"/>
      <c r="I858" s="294"/>
      <c r="J858" s="294"/>
      <c r="N858" s="294"/>
      <c r="O858" s="294"/>
      <c r="P858" s="294"/>
      <c r="Q858" s="294"/>
      <c r="R858" s="294"/>
      <c r="S858" s="294"/>
      <c r="T858" s="294"/>
      <c r="U858" s="294"/>
      <c r="V858" s="294"/>
      <c r="W858" s="294"/>
      <c r="X858" s="294"/>
      <c r="Y858" s="294"/>
      <c r="Z858" s="294"/>
      <c r="AA858" s="294"/>
      <c r="AB858" s="294"/>
      <c r="AC858" s="294"/>
      <c r="AD858" s="294"/>
      <c r="AE858" s="294"/>
      <c r="AF858" s="294"/>
      <c r="AG858" s="294"/>
      <c r="AH858" s="294"/>
      <c r="AI858" s="294"/>
      <c r="AJ858" s="294"/>
      <c r="AK858" s="294"/>
      <c r="AL858" s="294"/>
      <c r="AM858" s="294"/>
      <c r="AN858" s="294"/>
      <c r="AO858" s="294"/>
      <c r="AP858" s="294"/>
      <c r="AQ858" s="294"/>
      <c r="AR858" s="294"/>
      <c r="AS858" s="294"/>
      <c r="AT858" s="294"/>
      <c r="AU858" s="294"/>
      <c r="AV858" s="294"/>
      <c r="AW858" s="294"/>
      <c r="AX858" s="294"/>
      <c r="AY858" s="294"/>
      <c r="AZ858" s="294"/>
      <c r="BA858" s="294"/>
      <c r="BB858" s="294"/>
      <c r="BC858" s="294"/>
      <c r="BD858" s="294"/>
      <c r="BE858" s="294"/>
      <c r="BF858" s="294"/>
      <c r="BG858" s="294"/>
      <c r="BH858" s="294"/>
      <c r="BI858" s="294"/>
      <c r="BJ858" s="294"/>
      <c r="BK858" s="294"/>
      <c r="BL858" s="294"/>
      <c r="BM858" s="294"/>
      <c r="BN858" s="294"/>
      <c r="BO858" s="294"/>
    </row>
    <row r="859" hidden="1" outlineLevel="1">
      <c r="A859" s="294"/>
      <c r="B859" s="333"/>
      <c r="D859" s="134"/>
      <c r="E859" s="294"/>
      <c r="F859" s="307"/>
      <c r="G859" s="307"/>
      <c r="H859" s="285"/>
      <c r="I859" s="294"/>
      <c r="J859" s="294"/>
      <c r="N859" s="294"/>
      <c r="O859" s="294"/>
      <c r="P859" s="294"/>
      <c r="Q859" s="294"/>
      <c r="R859" s="294"/>
      <c r="S859" s="294"/>
      <c r="T859" s="294"/>
      <c r="U859" s="294"/>
      <c r="V859" s="294"/>
      <c r="W859" s="294"/>
      <c r="X859" s="294"/>
      <c r="Y859" s="294"/>
      <c r="Z859" s="294"/>
      <c r="AA859" s="294"/>
      <c r="AB859" s="294"/>
      <c r="AC859" s="294"/>
      <c r="AD859" s="294"/>
      <c r="AE859" s="294"/>
      <c r="AF859" s="294"/>
      <c r="AG859" s="294"/>
      <c r="AH859" s="294"/>
      <c r="AI859" s="294"/>
      <c r="AJ859" s="294"/>
      <c r="AK859" s="294"/>
      <c r="AL859" s="294"/>
      <c r="AM859" s="294"/>
      <c r="AN859" s="294"/>
      <c r="AO859" s="294"/>
      <c r="AP859" s="294"/>
      <c r="AQ859" s="294"/>
      <c r="AR859" s="294"/>
      <c r="AS859" s="294"/>
      <c r="AT859" s="294"/>
      <c r="AU859" s="294"/>
      <c r="AV859" s="294"/>
      <c r="AW859" s="294"/>
      <c r="AX859" s="294"/>
      <c r="AY859" s="294"/>
      <c r="AZ859" s="294"/>
      <c r="BA859" s="294"/>
      <c r="BB859" s="294"/>
      <c r="BC859" s="294"/>
      <c r="BD859" s="294"/>
      <c r="BE859" s="294"/>
      <c r="BF859" s="294"/>
      <c r="BG859" s="294"/>
      <c r="BH859" s="294"/>
      <c r="BI859" s="294"/>
      <c r="BJ859" s="294"/>
      <c r="BK859" s="294"/>
      <c r="BL859" s="294"/>
      <c r="BM859" s="294"/>
      <c r="BN859" s="294"/>
      <c r="BO859" s="294"/>
    </row>
    <row r="860" hidden="1" outlineLevel="1">
      <c r="A860" s="294"/>
      <c r="B860" s="333"/>
      <c r="D860" s="134"/>
      <c r="E860" s="294"/>
      <c r="F860" s="307"/>
      <c r="G860" s="307"/>
      <c r="H860" s="285"/>
      <c r="I860" s="294"/>
      <c r="J860" s="294"/>
      <c r="N860" s="294"/>
      <c r="O860" s="294"/>
      <c r="P860" s="294"/>
      <c r="Q860" s="294"/>
      <c r="R860" s="294"/>
      <c r="S860" s="294"/>
      <c r="T860" s="294"/>
      <c r="U860" s="294"/>
      <c r="V860" s="294"/>
      <c r="W860" s="294"/>
      <c r="X860" s="294"/>
      <c r="Y860" s="294"/>
      <c r="Z860" s="294"/>
      <c r="AA860" s="294"/>
      <c r="AB860" s="294"/>
      <c r="AC860" s="294"/>
      <c r="AD860" s="294"/>
      <c r="AE860" s="294"/>
      <c r="AF860" s="294"/>
      <c r="AG860" s="294"/>
      <c r="AH860" s="294"/>
      <c r="AI860" s="294"/>
      <c r="AJ860" s="294"/>
      <c r="AK860" s="294"/>
      <c r="AL860" s="294"/>
      <c r="AM860" s="294"/>
      <c r="AN860" s="294"/>
      <c r="AO860" s="294"/>
      <c r="AP860" s="294"/>
      <c r="AQ860" s="294"/>
      <c r="AR860" s="294"/>
      <c r="AS860" s="294"/>
      <c r="AT860" s="294"/>
      <c r="AU860" s="294"/>
      <c r="AV860" s="294"/>
      <c r="AW860" s="294"/>
      <c r="AX860" s="294"/>
      <c r="AY860" s="294"/>
      <c r="AZ860" s="294"/>
      <c r="BA860" s="294"/>
      <c r="BB860" s="294"/>
      <c r="BC860" s="294"/>
      <c r="BD860" s="294"/>
      <c r="BE860" s="294"/>
      <c r="BF860" s="294"/>
      <c r="BG860" s="294"/>
      <c r="BH860" s="294"/>
      <c r="BI860" s="294"/>
      <c r="BJ860" s="294"/>
      <c r="BK860" s="294"/>
      <c r="BL860" s="294"/>
      <c r="BM860" s="294"/>
      <c r="BN860" s="294"/>
      <c r="BO860" s="294"/>
    </row>
    <row r="861" hidden="1" outlineLevel="1">
      <c r="A861" s="294"/>
      <c r="B861" s="333"/>
      <c r="D861" s="134"/>
      <c r="E861" s="294"/>
      <c r="F861" s="307"/>
      <c r="G861" s="307"/>
      <c r="H861" s="285"/>
      <c r="I861" s="294"/>
      <c r="J861" s="294"/>
      <c r="N861" s="294"/>
      <c r="O861" s="294"/>
      <c r="P861" s="294"/>
      <c r="Q861" s="294"/>
      <c r="R861" s="294"/>
      <c r="S861" s="294"/>
      <c r="T861" s="294"/>
      <c r="U861" s="294"/>
      <c r="V861" s="294"/>
      <c r="W861" s="294"/>
      <c r="X861" s="294"/>
      <c r="Y861" s="294"/>
      <c r="Z861" s="294"/>
      <c r="AA861" s="294"/>
      <c r="AB861" s="294"/>
      <c r="AC861" s="294"/>
      <c r="AD861" s="294"/>
      <c r="AE861" s="294"/>
      <c r="AF861" s="294"/>
      <c r="AG861" s="294"/>
      <c r="AH861" s="294"/>
      <c r="AI861" s="294"/>
      <c r="AJ861" s="294"/>
      <c r="AK861" s="294"/>
      <c r="AL861" s="294"/>
      <c r="AM861" s="294"/>
      <c r="AN861" s="294"/>
      <c r="AO861" s="294"/>
      <c r="AP861" s="294"/>
      <c r="AQ861" s="294"/>
      <c r="AR861" s="294"/>
      <c r="AS861" s="294"/>
      <c r="AT861" s="294"/>
      <c r="AU861" s="294"/>
      <c r="AV861" s="294"/>
      <c r="AW861" s="294"/>
      <c r="AX861" s="294"/>
      <c r="AY861" s="294"/>
      <c r="AZ861" s="294"/>
      <c r="BA861" s="294"/>
      <c r="BB861" s="294"/>
      <c r="BC861" s="294"/>
      <c r="BD861" s="294"/>
      <c r="BE861" s="294"/>
      <c r="BF861" s="294"/>
      <c r="BG861" s="294"/>
      <c r="BH861" s="294"/>
      <c r="BI861" s="294"/>
      <c r="BJ861" s="294"/>
      <c r="BK861" s="294"/>
      <c r="BL861" s="294"/>
      <c r="BM861" s="294"/>
      <c r="BN861" s="294"/>
      <c r="BO861" s="294"/>
    </row>
    <row r="862" hidden="1" outlineLevel="1">
      <c r="A862" s="294"/>
      <c r="B862" s="333"/>
      <c r="D862" s="134"/>
      <c r="E862" s="294"/>
      <c r="F862" s="307"/>
      <c r="G862" s="307"/>
      <c r="H862" s="285"/>
      <c r="I862" s="294"/>
      <c r="J862" s="294"/>
      <c r="N862" s="294"/>
      <c r="O862" s="294"/>
      <c r="P862" s="294"/>
      <c r="Q862" s="294"/>
      <c r="R862" s="294"/>
      <c r="S862" s="294"/>
      <c r="T862" s="294"/>
      <c r="U862" s="294"/>
      <c r="V862" s="294"/>
      <c r="W862" s="294"/>
      <c r="X862" s="294"/>
      <c r="Y862" s="294"/>
      <c r="Z862" s="294"/>
      <c r="AA862" s="294"/>
      <c r="AB862" s="294"/>
      <c r="AC862" s="294"/>
      <c r="AD862" s="294"/>
      <c r="AE862" s="294"/>
      <c r="AF862" s="294"/>
      <c r="AG862" s="294"/>
      <c r="AH862" s="294"/>
      <c r="AI862" s="294"/>
      <c r="AJ862" s="294"/>
      <c r="AK862" s="294"/>
      <c r="AL862" s="294"/>
      <c r="AM862" s="294"/>
      <c r="AN862" s="294"/>
      <c r="AO862" s="294"/>
      <c r="AP862" s="294"/>
      <c r="AQ862" s="294"/>
      <c r="AR862" s="294"/>
      <c r="AS862" s="294"/>
      <c r="AT862" s="294"/>
      <c r="AU862" s="294"/>
      <c r="AV862" s="294"/>
      <c r="AW862" s="294"/>
      <c r="AX862" s="294"/>
      <c r="AY862" s="294"/>
      <c r="AZ862" s="294"/>
      <c r="BA862" s="294"/>
      <c r="BB862" s="294"/>
      <c r="BC862" s="294"/>
      <c r="BD862" s="294"/>
      <c r="BE862" s="294"/>
      <c r="BF862" s="294"/>
      <c r="BG862" s="294"/>
      <c r="BH862" s="294"/>
      <c r="BI862" s="294"/>
      <c r="BJ862" s="294"/>
      <c r="BK862" s="294"/>
      <c r="BL862" s="294"/>
      <c r="BM862" s="294"/>
      <c r="BN862" s="294"/>
      <c r="BO862" s="294"/>
    </row>
    <row r="863" hidden="1" outlineLevel="1">
      <c r="A863" s="294"/>
      <c r="B863" s="333"/>
      <c r="D863" s="134"/>
      <c r="E863" s="294"/>
      <c r="F863" s="307"/>
      <c r="G863" s="307"/>
      <c r="H863" s="285"/>
      <c r="I863" s="294"/>
      <c r="J863" s="294"/>
      <c r="N863" s="294"/>
      <c r="O863" s="294"/>
      <c r="P863" s="294"/>
      <c r="Q863" s="294"/>
      <c r="R863" s="294"/>
      <c r="S863" s="294"/>
      <c r="T863" s="294"/>
      <c r="U863" s="294"/>
      <c r="V863" s="294"/>
      <c r="W863" s="294"/>
      <c r="X863" s="294"/>
      <c r="Y863" s="294"/>
      <c r="Z863" s="294"/>
      <c r="AA863" s="294"/>
      <c r="AB863" s="294"/>
      <c r="AC863" s="294"/>
      <c r="AD863" s="294"/>
      <c r="AE863" s="294"/>
      <c r="AF863" s="294"/>
      <c r="AG863" s="294"/>
      <c r="AH863" s="294"/>
      <c r="AI863" s="294"/>
      <c r="AJ863" s="294"/>
      <c r="AK863" s="294"/>
      <c r="AL863" s="294"/>
      <c r="AM863" s="294"/>
      <c r="AN863" s="294"/>
      <c r="AO863" s="294"/>
      <c r="AP863" s="294"/>
      <c r="AQ863" s="294"/>
      <c r="AR863" s="294"/>
      <c r="AS863" s="294"/>
      <c r="AT863" s="294"/>
      <c r="AU863" s="294"/>
      <c r="AV863" s="294"/>
      <c r="AW863" s="294"/>
      <c r="AX863" s="294"/>
      <c r="AY863" s="294"/>
      <c r="AZ863" s="294"/>
      <c r="BA863" s="294"/>
      <c r="BB863" s="294"/>
      <c r="BC863" s="294"/>
      <c r="BD863" s="294"/>
      <c r="BE863" s="294"/>
      <c r="BF863" s="294"/>
      <c r="BG863" s="294"/>
      <c r="BH863" s="294"/>
      <c r="BI863" s="294"/>
      <c r="BJ863" s="294"/>
      <c r="BK863" s="294"/>
      <c r="BL863" s="294"/>
      <c r="BM863" s="294"/>
      <c r="BN863" s="294"/>
      <c r="BO863" s="294"/>
    </row>
    <row r="864" hidden="1" outlineLevel="1">
      <c r="A864" s="294"/>
      <c r="B864" s="333"/>
      <c r="D864" s="134"/>
      <c r="E864" s="294"/>
      <c r="F864" s="307"/>
      <c r="G864" s="307"/>
      <c r="H864" s="285"/>
      <c r="I864" s="294"/>
      <c r="J864" s="294"/>
      <c r="N864" s="294"/>
      <c r="O864" s="294"/>
      <c r="P864" s="294"/>
      <c r="Q864" s="294"/>
      <c r="R864" s="294"/>
      <c r="S864" s="294"/>
      <c r="T864" s="294"/>
      <c r="U864" s="294"/>
      <c r="V864" s="294"/>
      <c r="W864" s="294"/>
      <c r="X864" s="294"/>
      <c r="Y864" s="294"/>
      <c r="Z864" s="294"/>
      <c r="AA864" s="294"/>
      <c r="AB864" s="294"/>
      <c r="AC864" s="294"/>
      <c r="AD864" s="294"/>
      <c r="AE864" s="294"/>
      <c r="AF864" s="294"/>
      <c r="AG864" s="294"/>
      <c r="AH864" s="294"/>
      <c r="AI864" s="294"/>
      <c r="AJ864" s="294"/>
      <c r="AK864" s="294"/>
      <c r="AL864" s="294"/>
      <c r="AM864" s="294"/>
      <c r="AN864" s="294"/>
      <c r="AO864" s="294"/>
      <c r="AP864" s="294"/>
      <c r="AQ864" s="294"/>
      <c r="AR864" s="294"/>
      <c r="AS864" s="294"/>
      <c r="AT864" s="294"/>
      <c r="AU864" s="294"/>
      <c r="AV864" s="294"/>
      <c r="AW864" s="294"/>
      <c r="AX864" s="294"/>
      <c r="AY864" s="294"/>
      <c r="AZ864" s="294"/>
      <c r="BA864" s="294"/>
      <c r="BB864" s="294"/>
      <c r="BC864" s="294"/>
      <c r="BD864" s="294"/>
      <c r="BE864" s="294"/>
      <c r="BF864" s="294"/>
      <c r="BG864" s="294"/>
      <c r="BH864" s="294"/>
      <c r="BI864" s="294"/>
      <c r="BJ864" s="294"/>
      <c r="BK864" s="294"/>
      <c r="BL864" s="294"/>
      <c r="BM864" s="294"/>
      <c r="BN864" s="294"/>
      <c r="BO864" s="294"/>
    </row>
    <row r="865" hidden="1" outlineLevel="1">
      <c r="A865" s="294"/>
      <c r="B865" s="333"/>
      <c r="D865" s="134"/>
      <c r="E865" s="294"/>
      <c r="F865" s="307"/>
      <c r="G865" s="307"/>
      <c r="H865" s="285"/>
      <c r="I865" s="294"/>
      <c r="J865" s="294"/>
      <c r="N865" s="294"/>
      <c r="O865" s="294"/>
      <c r="P865" s="294"/>
      <c r="Q865" s="294"/>
      <c r="R865" s="294"/>
      <c r="S865" s="294"/>
      <c r="T865" s="294"/>
      <c r="U865" s="294"/>
      <c r="V865" s="294"/>
      <c r="W865" s="294"/>
      <c r="X865" s="294"/>
      <c r="Y865" s="294"/>
      <c r="Z865" s="294"/>
      <c r="AA865" s="294"/>
      <c r="AB865" s="294"/>
      <c r="AC865" s="294"/>
      <c r="AD865" s="294"/>
      <c r="AE865" s="294"/>
      <c r="AF865" s="294"/>
      <c r="AG865" s="294"/>
      <c r="AH865" s="294"/>
      <c r="AI865" s="294"/>
      <c r="AJ865" s="294"/>
      <c r="AK865" s="294"/>
      <c r="AL865" s="294"/>
      <c r="AM865" s="294"/>
      <c r="AN865" s="294"/>
      <c r="AO865" s="294"/>
      <c r="AP865" s="294"/>
      <c r="AQ865" s="294"/>
      <c r="AR865" s="294"/>
      <c r="AS865" s="294"/>
      <c r="AT865" s="294"/>
      <c r="AU865" s="294"/>
      <c r="AV865" s="294"/>
      <c r="AW865" s="294"/>
      <c r="AX865" s="294"/>
      <c r="AY865" s="294"/>
      <c r="AZ865" s="294"/>
      <c r="BA865" s="294"/>
      <c r="BB865" s="294"/>
      <c r="BC865" s="294"/>
      <c r="BD865" s="294"/>
      <c r="BE865" s="294"/>
      <c r="BF865" s="294"/>
      <c r="BG865" s="294"/>
      <c r="BH865" s="294"/>
      <c r="BI865" s="294"/>
      <c r="BJ865" s="294"/>
      <c r="BK865" s="294"/>
      <c r="BL865" s="294"/>
      <c r="BM865" s="294"/>
      <c r="BN865" s="294"/>
      <c r="BO865" s="294"/>
    </row>
    <row r="866" hidden="1" outlineLevel="1">
      <c r="A866" s="294"/>
      <c r="B866" s="333"/>
      <c r="D866" s="134"/>
      <c r="E866" s="294"/>
      <c r="F866" s="307"/>
      <c r="G866" s="307"/>
      <c r="H866" s="285"/>
      <c r="I866" s="294"/>
      <c r="J866" s="294"/>
      <c r="N866" s="294"/>
      <c r="O866" s="294"/>
      <c r="P866" s="294"/>
      <c r="Q866" s="294"/>
      <c r="R866" s="294"/>
      <c r="S866" s="294"/>
      <c r="T866" s="294"/>
      <c r="U866" s="294"/>
      <c r="V866" s="294"/>
      <c r="W866" s="294"/>
      <c r="X866" s="294"/>
      <c r="Y866" s="294"/>
      <c r="Z866" s="294"/>
      <c r="AA866" s="294"/>
      <c r="AB866" s="294"/>
      <c r="AC866" s="294"/>
      <c r="AD866" s="294"/>
      <c r="AE866" s="294"/>
      <c r="AF866" s="294"/>
      <c r="AG866" s="294"/>
      <c r="AH866" s="294"/>
      <c r="AI866" s="294"/>
      <c r="AJ866" s="294"/>
      <c r="AK866" s="294"/>
      <c r="AL866" s="294"/>
      <c r="AM866" s="294"/>
      <c r="AN866" s="294"/>
      <c r="AO866" s="294"/>
      <c r="AP866" s="294"/>
      <c r="AQ866" s="294"/>
      <c r="AR866" s="294"/>
      <c r="AS866" s="294"/>
      <c r="AT866" s="294"/>
      <c r="AU866" s="294"/>
      <c r="AV866" s="294"/>
      <c r="AW866" s="294"/>
      <c r="AX866" s="294"/>
      <c r="AY866" s="294"/>
      <c r="AZ866" s="294"/>
      <c r="BA866" s="294"/>
      <c r="BB866" s="294"/>
      <c r="BC866" s="294"/>
      <c r="BD866" s="294"/>
      <c r="BE866" s="294"/>
      <c r="BF866" s="294"/>
      <c r="BG866" s="294"/>
      <c r="BH866" s="294"/>
      <c r="BI866" s="294"/>
      <c r="BJ866" s="294"/>
      <c r="BK866" s="294"/>
      <c r="BL866" s="294"/>
      <c r="BM866" s="294"/>
      <c r="BN866" s="294"/>
      <c r="BO866" s="294"/>
    </row>
    <row r="867" hidden="1" outlineLevel="1">
      <c r="A867" s="294"/>
      <c r="B867" s="333"/>
      <c r="D867" s="134"/>
      <c r="E867" s="294"/>
      <c r="F867" s="307"/>
      <c r="G867" s="307"/>
      <c r="H867" s="285"/>
      <c r="I867" s="294"/>
      <c r="J867" s="294"/>
      <c r="N867" s="294"/>
      <c r="O867" s="294"/>
      <c r="P867" s="294"/>
      <c r="Q867" s="294"/>
      <c r="R867" s="294"/>
      <c r="S867" s="294"/>
      <c r="T867" s="294"/>
      <c r="U867" s="294"/>
      <c r="V867" s="294"/>
      <c r="W867" s="294"/>
      <c r="X867" s="294"/>
      <c r="Y867" s="294"/>
      <c r="Z867" s="294"/>
      <c r="AA867" s="294"/>
      <c r="AB867" s="294"/>
      <c r="AC867" s="294"/>
      <c r="AD867" s="294"/>
      <c r="AE867" s="294"/>
      <c r="AF867" s="294"/>
      <c r="AG867" s="294"/>
      <c r="AH867" s="294"/>
      <c r="AI867" s="294"/>
      <c r="AJ867" s="294"/>
      <c r="AK867" s="294"/>
      <c r="AL867" s="294"/>
      <c r="AM867" s="294"/>
      <c r="AN867" s="294"/>
      <c r="AO867" s="294"/>
      <c r="AP867" s="294"/>
      <c r="AQ867" s="294"/>
      <c r="AR867" s="294"/>
      <c r="AS867" s="294"/>
      <c r="AT867" s="294"/>
      <c r="AU867" s="294"/>
      <c r="AV867" s="294"/>
      <c r="AW867" s="294"/>
      <c r="AX867" s="294"/>
      <c r="AY867" s="294"/>
      <c r="AZ867" s="294"/>
      <c r="BA867" s="294"/>
      <c r="BB867" s="294"/>
      <c r="BC867" s="294"/>
      <c r="BD867" s="294"/>
      <c r="BE867" s="294"/>
      <c r="BF867" s="294"/>
      <c r="BG867" s="294"/>
      <c r="BH867" s="294"/>
      <c r="BI867" s="294"/>
      <c r="BJ867" s="294"/>
      <c r="BK867" s="294"/>
      <c r="BL867" s="294"/>
      <c r="BM867" s="294"/>
      <c r="BN867" s="294"/>
      <c r="BO867" s="294"/>
    </row>
    <row r="868" hidden="1" outlineLevel="1">
      <c r="A868" s="294"/>
      <c r="B868" s="333"/>
      <c r="D868" s="134"/>
      <c r="E868" s="294"/>
      <c r="F868" s="307"/>
      <c r="G868" s="307"/>
      <c r="H868" s="285"/>
      <c r="I868" s="294"/>
      <c r="J868" s="294"/>
      <c r="N868" s="294"/>
      <c r="O868" s="294"/>
      <c r="P868" s="294"/>
      <c r="Q868" s="294"/>
      <c r="R868" s="294"/>
      <c r="S868" s="294"/>
      <c r="T868" s="294"/>
      <c r="U868" s="294"/>
      <c r="V868" s="294"/>
      <c r="W868" s="294"/>
      <c r="X868" s="294"/>
      <c r="Y868" s="294"/>
      <c r="Z868" s="294"/>
      <c r="AA868" s="294"/>
      <c r="AB868" s="294"/>
      <c r="AC868" s="294"/>
      <c r="AD868" s="294"/>
      <c r="AE868" s="294"/>
      <c r="AF868" s="294"/>
      <c r="AG868" s="294"/>
      <c r="AH868" s="294"/>
      <c r="AI868" s="294"/>
      <c r="AJ868" s="294"/>
      <c r="AK868" s="294"/>
      <c r="AL868" s="294"/>
      <c r="AM868" s="294"/>
      <c r="AN868" s="294"/>
      <c r="AO868" s="294"/>
      <c r="AP868" s="294"/>
      <c r="AQ868" s="294"/>
      <c r="AR868" s="294"/>
      <c r="AS868" s="294"/>
      <c r="AT868" s="294"/>
      <c r="AU868" s="294"/>
      <c r="AV868" s="294"/>
      <c r="AW868" s="294"/>
      <c r="AX868" s="294"/>
      <c r="AY868" s="294"/>
      <c r="AZ868" s="294"/>
      <c r="BA868" s="294"/>
      <c r="BB868" s="294"/>
      <c r="BC868" s="294"/>
      <c r="BD868" s="294"/>
      <c r="BE868" s="294"/>
      <c r="BF868" s="294"/>
      <c r="BG868" s="294"/>
      <c r="BH868" s="294"/>
      <c r="BI868" s="294"/>
      <c r="BJ868" s="294"/>
      <c r="BK868" s="294"/>
      <c r="BL868" s="294"/>
      <c r="BM868" s="294"/>
      <c r="BN868" s="294"/>
      <c r="BO868" s="294"/>
    </row>
    <row r="869" hidden="1" outlineLevel="1">
      <c r="A869" s="294"/>
      <c r="B869" s="333"/>
      <c r="D869" s="134"/>
      <c r="E869" s="294"/>
      <c r="F869" s="307"/>
      <c r="G869" s="307"/>
      <c r="H869" s="285"/>
      <c r="I869" s="294"/>
      <c r="J869" s="294"/>
      <c r="N869" s="294"/>
      <c r="O869" s="294"/>
      <c r="P869" s="294"/>
      <c r="Q869" s="294"/>
      <c r="R869" s="294"/>
      <c r="S869" s="294"/>
      <c r="T869" s="294"/>
      <c r="U869" s="294"/>
      <c r="V869" s="294"/>
      <c r="W869" s="294"/>
      <c r="X869" s="294"/>
      <c r="Y869" s="294"/>
      <c r="Z869" s="294"/>
      <c r="AA869" s="294"/>
      <c r="AB869" s="294"/>
      <c r="AC869" s="294"/>
      <c r="AD869" s="294"/>
      <c r="AE869" s="294"/>
      <c r="AF869" s="294"/>
      <c r="AG869" s="294"/>
      <c r="AH869" s="294"/>
      <c r="AI869" s="294"/>
      <c r="AJ869" s="294"/>
      <c r="AK869" s="294"/>
      <c r="AL869" s="294"/>
      <c r="AM869" s="294"/>
      <c r="AN869" s="294"/>
      <c r="AO869" s="294"/>
      <c r="AP869" s="294"/>
      <c r="AQ869" s="294"/>
      <c r="AR869" s="294"/>
      <c r="AS869" s="294"/>
      <c r="AT869" s="294"/>
      <c r="AU869" s="294"/>
      <c r="AV869" s="294"/>
      <c r="AW869" s="294"/>
      <c r="AX869" s="294"/>
      <c r="AY869" s="294"/>
      <c r="AZ869" s="294"/>
      <c r="BA869" s="294"/>
      <c r="BB869" s="294"/>
      <c r="BC869" s="294"/>
      <c r="BD869" s="294"/>
      <c r="BE869" s="294"/>
      <c r="BF869" s="294"/>
      <c r="BG869" s="294"/>
      <c r="BH869" s="294"/>
      <c r="BI869" s="294"/>
      <c r="BJ869" s="294"/>
      <c r="BK869" s="294"/>
      <c r="BL869" s="294"/>
      <c r="BM869" s="294"/>
      <c r="BN869" s="294"/>
      <c r="BO869" s="294"/>
    </row>
    <row r="870" hidden="1" outlineLevel="1">
      <c r="A870" s="294"/>
      <c r="B870" s="333"/>
      <c r="D870" s="134"/>
      <c r="E870" s="294"/>
      <c r="F870" s="307"/>
      <c r="G870" s="307"/>
      <c r="H870" s="285"/>
      <c r="I870" s="294"/>
      <c r="J870" s="294"/>
      <c r="N870" s="294"/>
      <c r="O870" s="294"/>
      <c r="P870" s="294"/>
      <c r="Q870" s="294"/>
      <c r="R870" s="294"/>
      <c r="S870" s="294"/>
      <c r="T870" s="294"/>
      <c r="U870" s="294"/>
      <c r="V870" s="294"/>
      <c r="W870" s="294"/>
      <c r="X870" s="294"/>
      <c r="Y870" s="294"/>
      <c r="Z870" s="294"/>
      <c r="AA870" s="294"/>
      <c r="AB870" s="294"/>
      <c r="AC870" s="294"/>
      <c r="AD870" s="294"/>
      <c r="AE870" s="294"/>
      <c r="AF870" s="294"/>
      <c r="AG870" s="294"/>
      <c r="AH870" s="294"/>
      <c r="AI870" s="294"/>
      <c r="AJ870" s="294"/>
      <c r="AK870" s="294"/>
      <c r="AL870" s="294"/>
      <c r="AM870" s="294"/>
      <c r="AN870" s="294"/>
      <c r="AO870" s="294"/>
      <c r="AP870" s="294"/>
      <c r="AQ870" s="294"/>
      <c r="AR870" s="294"/>
      <c r="AS870" s="294"/>
      <c r="AT870" s="294"/>
      <c r="AU870" s="294"/>
      <c r="AV870" s="294"/>
      <c r="AW870" s="294"/>
      <c r="AX870" s="294"/>
      <c r="AY870" s="294"/>
      <c r="AZ870" s="294"/>
      <c r="BA870" s="294"/>
      <c r="BB870" s="294"/>
      <c r="BC870" s="294"/>
      <c r="BD870" s="294"/>
      <c r="BE870" s="294"/>
      <c r="BF870" s="294"/>
      <c r="BG870" s="294"/>
      <c r="BH870" s="294"/>
      <c r="BI870" s="294"/>
      <c r="BJ870" s="294"/>
      <c r="BK870" s="294"/>
      <c r="BL870" s="294"/>
      <c r="BM870" s="294"/>
      <c r="BN870" s="294"/>
      <c r="BO870" s="294"/>
    </row>
    <row r="871" hidden="1" outlineLevel="1">
      <c r="A871" s="294"/>
      <c r="B871" s="333"/>
      <c r="D871" s="134"/>
      <c r="E871" s="294"/>
      <c r="F871" s="307"/>
      <c r="G871" s="307"/>
      <c r="H871" s="285"/>
      <c r="I871" s="294"/>
      <c r="J871" s="294"/>
      <c r="N871" s="294"/>
      <c r="O871" s="294"/>
      <c r="P871" s="294"/>
      <c r="Q871" s="294"/>
      <c r="R871" s="294"/>
      <c r="S871" s="294"/>
      <c r="T871" s="294"/>
      <c r="U871" s="294"/>
      <c r="V871" s="294"/>
      <c r="W871" s="294"/>
      <c r="X871" s="294"/>
      <c r="Y871" s="294"/>
      <c r="Z871" s="294"/>
      <c r="AA871" s="294"/>
      <c r="AB871" s="294"/>
      <c r="AC871" s="294"/>
      <c r="AD871" s="294"/>
      <c r="AE871" s="294"/>
      <c r="AF871" s="294"/>
      <c r="AG871" s="294"/>
      <c r="AH871" s="294"/>
      <c r="AI871" s="294"/>
      <c r="AJ871" s="294"/>
      <c r="AK871" s="294"/>
      <c r="AL871" s="294"/>
      <c r="AM871" s="294"/>
      <c r="AN871" s="294"/>
      <c r="AO871" s="294"/>
      <c r="AP871" s="294"/>
      <c r="AQ871" s="294"/>
      <c r="AR871" s="294"/>
      <c r="AS871" s="294"/>
      <c r="AT871" s="294"/>
      <c r="AU871" s="294"/>
      <c r="AV871" s="294"/>
      <c r="AW871" s="294"/>
      <c r="AX871" s="294"/>
      <c r="AY871" s="294"/>
      <c r="AZ871" s="294"/>
      <c r="BA871" s="294"/>
      <c r="BB871" s="294"/>
      <c r="BC871" s="294"/>
      <c r="BD871" s="294"/>
      <c r="BE871" s="294"/>
      <c r="BF871" s="294"/>
      <c r="BG871" s="294"/>
      <c r="BH871" s="294"/>
      <c r="BI871" s="294"/>
      <c r="BJ871" s="294"/>
      <c r="BK871" s="294"/>
      <c r="BL871" s="294"/>
      <c r="BM871" s="294"/>
      <c r="BN871" s="294"/>
      <c r="BO871" s="294"/>
    </row>
    <row r="872" hidden="1" outlineLevel="1">
      <c r="A872" s="294"/>
      <c r="B872" s="333"/>
      <c r="D872" s="134"/>
      <c r="E872" s="294"/>
      <c r="F872" s="307"/>
      <c r="G872" s="307"/>
      <c r="H872" s="285"/>
      <c r="I872" s="294"/>
      <c r="J872" s="294"/>
      <c r="N872" s="294"/>
      <c r="O872" s="294"/>
      <c r="P872" s="294"/>
      <c r="Q872" s="294"/>
      <c r="R872" s="294"/>
      <c r="S872" s="294"/>
      <c r="T872" s="294"/>
      <c r="U872" s="294"/>
      <c r="V872" s="294"/>
      <c r="W872" s="294"/>
      <c r="X872" s="294"/>
      <c r="Y872" s="294"/>
      <c r="Z872" s="294"/>
      <c r="AA872" s="294"/>
      <c r="AB872" s="294"/>
      <c r="AC872" s="294"/>
      <c r="AD872" s="294"/>
      <c r="AE872" s="294"/>
      <c r="AF872" s="294"/>
      <c r="AG872" s="294"/>
      <c r="AH872" s="294"/>
      <c r="AI872" s="294"/>
      <c r="AJ872" s="294"/>
      <c r="AK872" s="294"/>
      <c r="AL872" s="294"/>
      <c r="AM872" s="294"/>
      <c r="AN872" s="294"/>
      <c r="AO872" s="294"/>
      <c r="AP872" s="294"/>
      <c r="AQ872" s="294"/>
      <c r="AR872" s="294"/>
      <c r="AS872" s="294"/>
      <c r="AT872" s="294"/>
      <c r="AU872" s="294"/>
      <c r="AV872" s="294"/>
      <c r="AW872" s="294"/>
      <c r="AX872" s="294"/>
      <c r="AY872" s="294"/>
      <c r="AZ872" s="294"/>
      <c r="BA872" s="294"/>
      <c r="BB872" s="294"/>
      <c r="BC872" s="294"/>
      <c r="BD872" s="294"/>
      <c r="BE872" s="294"/>
      <c r="BF872" s="294"/>
      <c r="BG872" s="294"/>
      <c r="BH872" s="294"/>
      <c r="BI872" s="294"/>
      <c r="BJ872" s="294"/>
      <c r="BK872" s="294"/>
      <c r="BL872" s="294"/>
      <c r="BM872" s="294"/>
      <c r="BN872" s="294"/>
      <c r="BO872" s="294"/>
    </row>
    <row r="873" hidden="1" outlineLevel="1">
      <c r="A873" s="294"/>
      <c r="B873" s="333"/>
      <c r="D873" s="134"/>
      <c r="E873" s="294"/>
      <c r="F873" s="307"/>
      <c r="G873" s="307"/>
      <c r="H873" s="285"/>
      <c r="I873" s="294"/>
      <c r="J873" s="294"/>
      <c r="N873" s="294"/>
      <c r="O873" s="294"/>
      <c r="P873" s="294"/>
      <c r="Q873" s="294"/>
      <c r="R873" s="294"/>
      <c r="S873" s="294"/>
      <c r="T873" s="294"/>
      <c r="U873" s="294"/>
      <c r="V873" s="294"/>
      <c r="W873" s="294"/>
      <c r="X873" s="294"/>
      <c r="Y873" s="294"/>
      <c r="Z873" s="294"/>
      <c r="AA873" s="294"/>
      <c r="AB873" s="294"/>
      <c r="AC873" s="294"/>
      <c r="AD873" s="294"/>
      <c r="AE873" s="294"/>
      <c r="AF873" s="294"/>
      <c r="AG873" s="294"/>
      <c r="AH873" s="294"/>
      <c r="AI873" s="294"/>
      <c r="AJ873" s="294"/>
      <c r="AK873" s="294"/>
      <c r="AL873" s="294"/>
      <c r="AM873" s="294"/>
      <c r="AN873" s="294"/>
      <c r="AO873" s="294"/>
      <c r="AP873" s="294"/>
      <c r="AQ873" s="294"/>
      <c r="AR873" s="294"/>
      <c r="AS873" s="294"/>
      <c r="AT873" s="294"/>
      <c r="AU873" s="294"/>
      <c r="AV873" s="294"/>
      <c r="AW873" s="294"/>
      <c r="AX873" s="294"/>
      <c r="AY873" s="294"/>
      <c r="AZ873" s="294"/>
      <c r="BA873" s="294"/>
      <c r="BB873" s="294"/>
      <c r="BC873" s="294"/>
      <c r="BD873" s="294"/>
      <c r="BE873" s="294"/>
      <c r="BF873" s="294"/>
      <c r="BG873" s="294"/>
      <c r="BH873" s="294"/>
      <c r="BI873" s="294"/>
      <c r="BJ873" s="294"/>
      <c r="BK873" s="294"/>
      <c r="BL873" s="294"/>
      <c r="BM873" s="294"/>
      <c r="BN873" s="294"/>
      <c r="BO873" s="294"/>
    </row>
    <row r="874" hidden="1" outlineLevel="1">
      <c r="A874" s="294"/>
      <c r="B874" s="333"/>
      <c r="D874" s="134"/>
      <c r="E874" s="294"/>
      <c r="F874" s="307"/>
      <c r="G874" s="307"/>
      <c r="H874" s="285"/>
      <c r="I874" s="294"/>
      <c r="J874" s="294"/>
      <c r="N874" s="294"/>
      <c r="O874" s="294"/>
      <c r="P874" s="294"/>
      <c r="Q874" s="294"/>
      <c r="R874" s="294"/>
      <c r="S874" s="294"/>
      <c r="T874" s="294"/>
      <c r="U874" s="294"/>
      <c r="V874" s="294"/>
      <c r="W874" s="294"/>
      <c r="X874" s="294"/>
      <c r="Y874" s="294"/>
      <c r="Z874" s="294"/>
      <c r="AA874" s="294"/>
      <c r="AB874" s="294"/>
      <c r="AC874" s="294"/>
      <c r="AD874" s="294"/>
      <c r="AE874" s="294"/>
      <c r="AF874" s="294"/>
      <c r="AG874" s="294"/>
      <c r="AH874" s="294"/>
      <c r="AI874" s="294"/>
      <c r="AJ874" s="294"/>
      <c r="AK874" s="294"/>
      <c r="AL874" s="294"/>
      <c r="AM874" s="294"/>
      <c r="AN874" s="294"/>
      <c r="AO874" s="294"/>
      <c r="AP874" s="294"/>
      <c r="AQ874" s="294"/>
      <c r="AR874" s="294"/>
      <c r="AS874" s="294"/>
      <c r="AT874" s="294"/>
      <c r="AU874" s="294"/>
      <c r="AV874" s="294"/>
      <c r="AW874" s="294"/>
      <c r="AX874" s="294"/>
      <c r="AY874" s="294"/>
      <c r="AZ874" s="294"/>
      <c r="BA874" s="294"/>
      <c r="BB874" s="294"/>
      <c r="BC874" s="294"/>
      <c r="BD874" s="294"/>
      <c r="BE874" s="294"/>
      <c r="BF874" s="294"/>
      <c r="BG874" s="294"/>
      <c r="BH874" s="294"/>
      <c r="BI874" s="294"/>
      <c r="BJ874" s="294"/>
      <c r="BK874" s="294"/>
      <c r="BL874" s="294"/>
      <c r="BM874" s="294"/>
      <c r="BN874" s="294"/>
      <c r="BO874" s="294"/>
    </row>
    <row r="875" hidden="1" outlineLevel="1">
      <c r="A875" s="294"/>
      <c r="B875" s="333"/>
      <c r="D875" s="134"/>
      <c r="E875" s="294"/>
      <c r="F875" s="307"/>
      <c r="G875" s="307"/>
      <c r="H875" s="285"/>
      <c r="I875" s="294"/>
      <c r="J875" s="294"/>
      <c r="N875" s="294"/>
      <c r="O875" s="294"/>
      <c r="P875" s="294"/>
      <c r="Q875" s="294"/>
      <c r="R875" s="294"/>
      <c r="S875" s="294"/>
      <c r="T875" s="294"/>
      <c r="U875" s="294"/>
      <c r="V875" s="294"/>
      <c r="W875" s="294"/>
      <c r="X875" s="294"/>
      <c r="Y875" s="294"/>
      <c r="Z875" s="294"/>
      <c r="AA875" s="294"/>
      <c r="AB875" s="294"/>
      <c r="AC875" s="294"/>
      <c r="AD875" s="294"/>
      <c r="AE875" s="294"/>
      <c r="AF875" s="294"/>
      <c r="AG875" s="294"/>
      <c r="AH875" s="294"/>
      <c r="AI875" s="294"/>
      <c r="AJ875" s="294"/>
      <c r="AK875" s="294"/>
      <c r="AL875" s="294"/>
      <c r="AM875" s="294"/>
      <c r="AN875" s="294"/>
      <c r="AO875" s="294"/>
      <c r="AP875" s="294"/>
      <c r="AQ875" s="294"/>
      <c r="AR875" s="294"/>
      <c r="AS875" s="294"/>
      <c r="AT875" s="294"/>
      <c r="AU875" s="294"/>
      <c r="AV875" s="294"/>
      <c r="AW875" s="294"/>
      <c r="AX875" s="294"/>
      <c r="AY875" s="294"/>
      <c r="AZ875" s="294"/>
      <c r="BA875" s="294"/>
      <c r="BB875" s="294"/>
      <c r="BC875" s="294"/>
      <c r="BD875" s="294"/>
      <c r="BE875" s="294"/>
      <c r="BF875" s="294"/>
      <c r="BG875" s="294"/>
      <c r="BH875" s="294"/>
      <c r="BI875" s="294"/>
      <c r="BJ875" s="294"/>
      <c r="BK875" s="294"/>
      <c r="BL875" s="294"/>
      <c r="BM875" s="294"/>
      <c r="BN875" s="294"/>
      <c r="BO875" s="294"/>
    </row>
    <row r="876" hidden="1" outlineLevel="1">
      <c r="A876" s="294"/>
      <c r="B876" s="333"/>
      <c r="D876" s="134"/>
      <c r="E876" s="294"/>
      <c r="F876" s="307"/>
      <c r="G876" s="307"/>
      <c r="H876" s="285"/>
      <c r="I876" s="294"/>
      <c r="J876" s="294"/>
      <c r="N876" s="294"/>
      <c r="O876" s="294"/>
      <c r="P876" s="294"/>
      <c r="Q876" s="294"/>
      <c r="R876" s="294"/>
      <c r="S876" s="294"/>
      <c r="T876" s="294"/>
      <c r="U876" s="294"/>
      <c r="V876" s="294"/>
      <c r="W876" s="294"/>
      <c r="X876" s="294"/>
      <c r="Y876" s="294"/>
      <c r="Z876" s="294"/>
      <c r="AA876" s="294"/>
      <c r="AB876" s="294"/>
      <c r="AC876" s="294"/>
      <c r="AD876" s="294"/>
      <c r="AE876" s="294"/>
      <c r="AF876" s="294"/>
      <c r="AG876" s="294"/>
      <c r="AH876" s="294"/>
      <c r="AI876" s="294"/>
      <c r="AJ876" s="294"/>
      <c r="AK876" s="294"/>
      <c r="AL876" s="294"/>
      <c r="AM876" s="294"/>
      <c r="AN876" s="294"/>
      <c r="AO876" s="294"/>
      <c r="AP876" s="294"/>
      <c r="AQ876" s="294"/>
      <c r="AR876" s="294"/>
      <c r="AS876" s="294"/>
      <c r="AT876" s="294"/>
      <c r="AU876" s="294"/>
      <c r="AV876" s="294"/>
      <c r="AW876" s="294"/>
      <c r="AX876" s="294"/>
      <c r="AY876" s="294"/>
      <c r="AZ876" s="294"/>
      <c r="BA876" s="294"/>
      <c r="BB876" s="294"/>
      <c r="BC876" s="294"/>
      <c r="BD876" s="294"/>
      <c r="BE876" s="294"/>
      <c r="BF876" s="294"/>
      <c r="BG876" s="294"/>
      <c r="BH876" s="294"/>
      <c r="BI876" s="294"/>
      <c r="BJ876" s="294"/>
      <c r="BK876" s="294"/>
      <c r="BL876" s="294"/>
      <c r="BM876" s="294"/>
      <c r="BN876" s="294"/>
      <c r="BO876" s="294"/>
    </row>
    <row r="877" hidden="1" outlineLevel="1">
      <c r="A877" s="294"/>
      <c r="B877" s="333"/>
      <c r="D877" s="134"/>
      <c r="E877" s="294"/>
      <c r="F877" s="307"/>
      <c r="G877" s="307"/>
      <c r="H877" s="285"/>
      <c r="I877" s="294"/>
      <c r="J877" s="294"/>
      <c r="N877" s="294"/>
      <c r="O877" s="294"/>
      <c r="P877" s="294"/>
      <c r="Q877" s="294"/>
      <c r="R877" s="294"/>
      <c r="S877" s="294"/>
      <c r="T877" s="294"/>
      <c r="U877" s="294"/>
      <c r="V877" s="294"/>
      <c r="W877" s="294"/>
      <c r="X877" s="294"/>
      <c r="Y877" s="294"/>
      <c r="Z877" s="294"/>
      <c r="AA877" s="294"/>
      <c r="AB877" s="294"/>
      <c r="AC877" s="294"/>
      <c r="AD877" s="294"/>
      <c r="AE877" s="294"/>
      <c r="AF877" s="294"/>
      <c r="AG877" s="294"/>
      <c r="AH877" s="294"/>
      <c r="AI877" s="294"/>
      <c r="AJ877" s="294"/>
      <c r="AK877" s="294"/>
      <c r="AL877" s="294"/>
      <c r="AM877" s="294"/>
      <c r="AN877" s="294"/>
      <c r="AO877" s="294"/>
      <c r="AP877" s="294"/>
      <c r="AQ877" s="294"/>
      <c r="AR877" s="294"/>
      <c r="AS877" s="294"/>
      <c r="AT877" s="294"/>
      <c r="AU877" s="294"/>
      <c r="AV877" s="294"/>
      <c r="AW877" s="294"/>
      <c r="AX877" s="294"/>
      <c r="AY877" s="294"/>
      <c r="AZ877" s="294"/>
      <c r="BA877" s="294"/>
      <c r="BB877" s="294"/>
      <c r="BC877" s="294"/>
      <c r="BD877" s="294"/>
      <c r="BE877" s="294"/>
      <c r="BF877" s="294"/>
      <c r="BG877" s="294"/>
      <c r="BH877" s="294"/>
      <c r="BI877" s="294"/>
      <c r="BJ877" s="294"/>
      <c r="BK877" s="294"/>
      <c r="BL877" s="294"/>
      <c r="BM877" s="294"/>
      <c r="BN877" s="294"/>
      <c r="BO877" s="294"/>
    </row>
    <row r="878" hidden="1" outlineLevel="1">
      <c r="A878" s="294"/>
      <c r="B878" s="333"/>
      <c r="D878" s="134"/>
      <c r="E878" s="294"/>
      <c r="F878" s="307"/>
      <c r="G878" s="307"/>
      <c r="H878" s="285"/>
      <c r="I878" s="294"/>
      <c r="J878" s="294"/>
      <c r="N878" s="294"/>
      <c r="O878" s="294"/>
      <c r="P878" s="294"/>
      <c r="Q878" s="294"/>
      <c r="R878" s="294"/>
      <c r="S878" s="294"/>
      <c r="T878" s="294"/>
      <c r="U878" s="294"/>
      <c r="V878" s="294"/>
      <c r="W878" s="294"/>
      <c r="X878" s="294"/>
      <c r="Y878" s="294"/>
      <c r="Z878" s="294"/>
      <c r="AA878" s="294"/>
      <c r="AB878" s="294"/>
      <c r="AC878" s="294"/>
      <c r="AD878" s="294"/>
      <c r="AE878" s="294"/>
      <c r="AF878" s="294"/>
      <c r="AG878" s="294"/>
      <c r="AH878" s="294"/>
      <c r="AI878" s="294"/>
      <c r="AJ878" s="294"/>
      <c r="AK878" s="294"/>
      <c r="AL878" s="294"/>
      <c r="AM878" s="294"/>
      <c r="AN878" s="294"/>
      <c r="AO878" s="294"/>
      <c r="AP878" s="294"/>
      <c r="AQ878" s="294"/>
      <c r="AR878" s="294"/>
      <c r="AS878" s="294"/>
      <c r="AT878" s="294"/>
      <c r="AU878" s="294"/>
      <c r="AV878" s="294"/>
      <c r="AW878" s="294"/>
      <c r="AX878" s="294"/>
      <c r="AY878" s="294"/>
      <c r="AZ878" s="294"/>
      <c r="BA878" s="294"/>
      <c r="BB878" s="294"/>
      <c r="BC878" s="294"/>
      <c r="BD878" s="294"/>
      <c r="BE878" s="294"/>
      <c r="BF878" s="294"/>
      <c r="BG878" s="294"/>
      <c r="BH878" s="294"/>
      <c r="BI878" s="294"/>
      <c r="BJ878" s="294"/>
      <c r="BK878" s="294"/>
      <c r="BL878" s="294"/>
      <c r="BM878" s="294"/>
      <c r="BN878" s="294"/>
      <c r="BO878" s="294"/>
    </row>
    <row r="879" hidden="1" outlineLevel="1">
      <c r="A879" s="294"/>
      <c r="B879" s="333"/>
      <c r="D879" s="134"/>
      <c r="E879" s="294"/>
      <c r="F879" s="307"/>
      <c r="G879" s="307"/>
      <c r="H879" s="285"/>
      <c r="I879" s="294"/>
      <c r="J879" s="294"/>
      <c r="N879" s="294"/>
      <c r="O879" s="294"/>
      <c r="P879" s="294"/>
      <c r="Q879" s="294"/>
      <c r="R879" s="294"/>
      <c r="S879" s="294"/>
      <c r="T879" s="294"/>
      <c r="U879" s="294"/>
      <c r="V879" s="294"/>
      <c r="W879" s="294"/>
      <c r="X879" s="294"/>
      <c r="Y879" s="294"/>
      <c r="Z879" s="294"/>
      <c r="AA879" s="294"/>
      <c r="AB879" s="294"/>
      <c r="AC879" s="294"/>
      <c r="AD879" s="294"/>
      <c r="AE879" s="294"/>
      <c r="AF879" s="294"/>
      <c r="AG879" s="294"/>
      <c r="AH879" s="294"/>
      <c r="AI879" s="294"/>
      <c r="AJ879" s="294"/>
      <c r="AK879" s="294"/>
      <c r="AL879" s="294"/>
      <c r="AM879" s="294"/>
      <c r="AN879" s="294"/>
      <c r="AO879" s="294"/>
      <c r="AP879" s="294"/>
      <c r="AQ879" s="294"/>
      <c r="AR879" s="294"/>
      <c r="AS879" s="294"/>
      <c r="AT879" s="294"/>
      <c r="AU879" s="294"/>
      <c r="AV879" s="294"/>
      <c r="AW879" s="294"/>
      <c r="AX879" s="294"/>
      <c r="AY879" s="294"/>
      <c r="AZ879" s="294"/>
      <c r="BA879" s="294"/>
      <c r="BB879" s="294"/>
      <c r="BC879" s="294"/>
      <c r="BD879" s="294"/>
      <c r="BE879" s="294"/>
      <c r="BF879" s="294"/>
      <c r="BG879" s="294"/>
      <c r="BH879" s="294"/>
      <c r="BI879" s="294"/>
      <c r="BJ879" s="294"/>
      <c r="BK879" s="294"/>
      <c r="BL879" s="294"/>
      <c r="BM879" s="294"/>
      <c r="BN879" s="294"/>
      <c r="BO879" s="294"/>
    </row>
    <row r="880" hidden="1" outlineLevel="1">
      <c r="A880" s="294"/>
      <c r="B880" s="333"/>
      <c r="D880" s="134"/>
      <c r="E880" s="294"/>
      <c r="F880" s="307"/>
      <c r="G880" s="307"/>
      <c r="H880" s="285"/>
      <c r="I880" s="294"/>
      <c r="J880" s="294"/>
      <c r="N880" s="294"/>
      <c r="O880" s="294"/>
      <c r="P880" s="294"/>
      <c r="Q880" s="294"/>
      <c r="R880" s="294"/>
      <c r="S880" s="294"/>
      <c r="T880" s="294"/>
      <c r="U880" s="294"/>
      <c r="V880" s="294"/>
      <c r="W880" s="294"/>
      <c r="X880" s="294"/>
      <c r="Y880" s="294"/>
      <c r="Z880" s="294"/>
      <c r="AA880" s="294"/>
      <c r="AB880" s="294"/>
      <c r="AC880" s="294"/>
      <c r="AD880" s="294"/>
      <c r="AE880" s="294"/>
      <c r="AF880" s="294"/>
      <c r="AG880" s="294"/>
      <c r="AH880" s="294"/>
      <c r="AI880" s="294"/>
      <c r="AJ880" s="294"/>
      <c r="AK880" s="294"/>
      <c r="AL880" s="294"/>
      <c r="AM880" s="294"/>
      <c r="AN880" s="294"/>
      <c r="AO880" s="294"/>
      <c r="AP880" s="294"/>
      <c r="AQ880" s="294"/>
      <c r="AR880" s="294"/>
      <c r="AS880" s="294"/>
      <c r="AT880" s="294"/>
      <c r="AU880" s="294"/>
      <c r="AV880" s="294"/>
      <c r="AW880" s="294"/>
      <c r="AX880" s="294"/>
      <c r="AY880" s="294"/>
      <c r="AZ880" s="294"/>
      <c r="BA880" s="294"/>
      <c r="BB880" s="294"/>
      <c r="BC880" s="294"/>
      <c r="BD880" s="294"/>
      <c r="BE880" s="294"/>
      <c r="BF880" s="294"/>
      <c r="BG880" s="294"/>
      <c r="BH880" s="294"/>
      <c r="BI880" s="294"/>
      <c r="BJ880" s="294"/>
      <c r="BK880" s="294"/>
      <c r="BL880" s="294"/>
      <c r="BM880" s="294"/>
      <c r="BN880" s="294"/>
      <c r="BO880" s="294"/>
    </row>
    <row r="881" hidden="1" outlineLevel="1">
      <c r="A881" s="294"/>
      <c r="B881" s="333"/>
      <c r="D881" s="134"/>
      <c r="E881" s="294"/>
      <c r="F881" s="307"/>
      <c r="G881" s="307"/>
      <c r="H881" s="285"/>
      <c r="I881" s="294"/>
      <c r="J881" s="294"/>
      <c r="N881" s="294"/>
      <c r="O881" s="294"/>
      <c r="P881" s="294"/>
      <c r="Q881" s="294"/>
      <c r="R881" s="294"/>
      <c r="S881" s="294"/>
      <c r="T881" s="294"/>
      <c r="U881" s="294"/>
      <c r="V881" s="294"/>
      <c r="W881" s="294"/>
      <c r="X881" s="294"/>
      <c r="Y881" s="294"/>
      <c r="Z881" s="294"/>
      <c r="AA881" s="294"/>
      <c r="AB881" s="294"/>
      <c r="AC881" s="294"/>
      <c r="AD881" s="294"/>
      <c r="AE881" s="294"/>
      <c r="AF881" s="294"/>
      <c r="AG881" s="294"/>
      <c r="AH881" s="294"/>
      <c r="AI881" s="294"/>
      <c r="AJ881" s="294"/>
      <c r="AK881" s="294"/>
      <c r="AL881" s="294"/>
      <c r="AM881" s="294"/>
      <c r="AN881" s="294"/>
      <c r="AO881" s="294"/>
      <c r="AP881" s="294"/>
      <c r="AQ881" s="294"/>
      <c r="AR881" s="294"/>
      <c r="AS881" s="294"/>
      <c r="AT881" s="294"/>
      <c r="AU881" s="294"/>
      <c r="AV881" s="294"/>
      <c r="AW881" s="294"/>
      <c r="AX881" s="294"/>
      <c r="AY881" s="294"/>
      <c r="AZ881" s="294"/>
      <c r="BA881" s="294"/>
      <c r="BB881" s="294"/>
      <c r="BC881" s="294"/>
      <c r="BD881" s="294"/>
      <c r="BE881" s="294"/>
      <c r="BF881" s="294"/>
      <c r="BG881" s="294"/>
      <c r="BH881" s="294"/>
      <c r="BI881" s="294"/>
      <c r="BJ881" s="294"/>
      <c r="BK881" s="294"/>
      <c r="BL881" s="294"/>
      <c r="BM881" s="294"/>
      <c r="BN881" s="294"/>
      <c r="BO881" s="294"/>
    </row>
    <row r="882" hidden="1" outlineLevel="1">
      <c r="A882" s="294"/>
      <c r="B882" s="333"/>
      <c r="D882" s="134"/>
      <c r="E882" s="294"/>
      <c r="F882" s="307"/>
      <c r="G882" s="307"/>
      <c r="H882" s="285"/>
      <c r="I882" s="294"/>
      <c r="J882" s="294"/>
      <c r="N882" s="294"/>
      <c r="O882" s="294"/>
      <c r="P882" s="294"/>
      <c r="Q882" s="294"/>
      <c r="R882" s="294"/>
      <c r="S882" s="294"/>
      <c r="T882" s="294"/>
      <c r="U882" s="294"/>
      <c r="V882" s="294"/>
      <c r="W882" s="294"/>
      <c r="X882" s="294"/>
      <c r="Y882" s="294"/>
      <c r="Z882" s="294"/>
      <c r="AA882" s="294"/>
      <c r="AB882" s="294"/>
      <c r="AC882" s="294"/>
      <c r="AD882" s="294"/>
      <c r="AE882" s="294"/>
      <c r="AF882" s="294"/>
      <c r="AG882" s="294"/>
      <c r="AH882" s="294"/>
      <c r="AI882" s="294"/>
      <c r="AJ882" s="294"/>
      <c r="AK882" s="294"/>
      <c r="AL882" s="294"/>
      <c r="AM882" s="294"/>
      <c r="AN882" s="294"/>
      <c r="AO882" s="294"/>
      <c r="AP882" s="294"/>
      <c r="AQ882" s="294"/>
      <c r="AR882" s="294"/>
      <c r="AS882" s="294"/>
      <c r="AT882" s="294"/>
      <c r="AU882" s="294"/>
      <c r="AV882" s="294"/>
      <c r="AW882" s="294"/>
      <c r="AX882" s="294"/>
      <c r="AY882" s="294"/>
      <c r="AZ882" s="294"/>
      <c r="BA882" s="294"/>
      <c r="BB882" s="294"/>
      <c r="BC882" s="294"/>
      <c r="BD882" s="294"/>
      <c r="BE882" s="294"/>
      <c r="BF882" s="294"/>
      <c r="BG882" s="294"/>
      <c r="BH882" s="294"/>
      <c r="BI882" s="294"/>
      <c r="BJ882" s="294"/>
      <c r="BK882" s="294"/>
      <c r="BL882" s="294"/>
      <c r="BM882" s="294"/>
      <c r="BN882" s="294"/>
      <c r="BO882" s="294"/>
    </row>
    <row r="883" hidden="1" outlineLevel="1">
      <c r="A883" s="294"/>
      <c r="B883" s="333"/>
      <c r="D883" s="134"/>
      <c r="E883" s="294"/>
      <c r="F883" s="307"/>
      <c r="G883" s="307"/>
      <c r="H883" s="285"/>
      <c r="I883" s="294"/>
      <c r="J883" s="294"/>
      <c r="N883" s="294"/>
      <c r="O883" s="294"/>
      <c r="P883" s="294"/>
      <c r="Q883" s="294"/>
      <c r="R883" s="294"/>
      <c r="S883" s="294"/>
      <c r="T883" s="294"/>
      <c r="U883" s="294"/>
      <c r="V883" s="294"/>
      <c r="W883" s="294"/>
      <c r="X883" s="294"/>
      <c r="Y883" s="294"/>
      <c r="Z883" s="294"/>
      <c r="AA883" s="294"/>
      <c r="AB883" s="294"/>
      <c r="AC883" s="294"/>
      <c r="AD883" s="294"/>
      <c r="AE883" s="294"/>
      <c r="AF883" s="294"/>
      <c r="AG883" s="294"/>
      <c r="AH883" s="294"/>
      <c r="AI883" s="294"/>
      <c r="AJ883" s="294"/>
      <c r="AK883" s="294"/>
      <c r="AL883" s="294"/>
      <c r="AM883" s="294"/>
      <c r="AN883" s="294"/>
      <c r="AO883" s="294"/>
      <c r="AP883" s="294"/>
      <c r="AQ883" s="294"/>
      <c r="AR883" s="294"/>
      <c r="AS883" s="294"/>
      <c r="AT883" s="294"/>
      <c r="AU883" s="294"/>
      <c r="AV883" s="294"/>
      <c r="AW883" s="294"/>
      <c r="AX883" s="294"/>
      <c r="AY883" s="294"/>
      <c r="AZ883" s="294"/>
      <c r="BA883" s="294"/>
      <c r="BB883" s="294"/>
      <c r="BC883" s="294"/>
      <c r="BD883" s="294"/>
      <c r="BE883" s="294"/>
      <c r="BF883" s="294"/>
      <c r="BG883" s="294"/>
      <c r="BH883" s="294"/>
      <c r="BI883" s="294"/>
      <c r="BJ883" s="294"/>
      <c r="BK883" s="294"/>
      <c r="BL883" s="294"/>
      <c r="BM883" s="294"/>
      <c r="BN883" s="294"/>
      <c r="BO883" s="294"/>
    </row>
    <row r="884" hidden="1" outlineLevel="1">
      <c r="A884" s="294"/>
      <c r="B884" s="333"/>
      <c r="D884" s="134"/>
      <c r="E884" s="294"/>
      <c r="F884" s="307"/>
      <c r="G884" s="307"/>
      <c r="H884" s="285"/>
      <c r="I884" s="294"/>
      <c r="J884" s="294"/>
      <c r="N884" s="294"/>
      <c r="O884" s="294"/>
      <c r="P884" s="294"/>
      <c r="Q884" s="294"/>
      <c r="R884" s="294"/>
      <c r="S884" s="294"/>
      <c r="T884" s="294"/>
      <c r="U884" s="294"/>
      <c r="V884" s="294"/>
      <c r="W884" s="294"/>
      <c r="X884" s="294"/>
      <c r="Y884" s="294"/>
      <c r="Z884" s="294"/>
      <c r="AA884" s="294"/>
      <c r="AB884" s="294"/>
      <c r="AC884" s="294"/>
      <c r="AD884" s="294"/>
      <c r="AE884" s="294"/>
      <c r="AF884" s="294"/>
      <c r="AG884" s="294"/>
      <c r="AH884" s="294"/>
      <c r="AI884" s="294"/>
      <c r="AJ884" s="294"/>
      <c r="AK884" s="294"/>
      <c r="AL884" s="294"/>
      <c r="AM884" s="294"/>
      <c r="AN884" s="294"/>
      <c r="AO884" s="294"/>
      <c r="AP884" s="294"/>
      <c r="AQ884" s="294"/>
      <c r="AR884" s="294"/>
      <c r="AS884" s="294"/>
      <c r="AT884" s="294"/>
      <c r="AU884" s="294"/>
      <c r="AV884" s="294"/>
      <c r="AW884" s="294"/>
      <c r="AX884" s="294"/>
      <c r="AY884" s="294"/>
      <c r="AZ884" s="294"/>
      <c r="BA884" s="294"/>
      <c r="BB884" s="294"/>
      <c r="BC884" s="294"/>
      <c r="BD884" s="294"/>
      <c r="BE884" s="294"/>
      <c r="BF884" s="294"/>
      <c r="BG884" s="294"/>
      <c r="BH884" s="294"/>
      <c r="BI884" s="294"/>
      <c r="BJ884" s="294"/>
      <c r="BK884" s="294"/>
      <c r="BL884" s="294"/>
      <c r="BM884" s="294"/>
      <c r="BN884" s="294"/>
      <c r="BO884" s="294"/>
    </row>
    <row r="885" hidden="1" outlineLevel="1">
      <c r="A885" s="294"/>
      <c r="B885" s="333"/>
      <c r="D885" s="134"/>
      <c r="E885" s="294"/>
      <c r="F885" s="307"/>
      <c r="G885" s="307"/>
      <c r="H885" s="285"/>
      <c r="I885" s="294"/>
      <c r="J885" s="294"/>
      <c r="N885" s="294"/>
      <c r="O885" s="294"/>
      <c r="P885" s="294"/>
      <c r="Q885" s="294"/>
      <c r="R885" s="294"/>
      <c r="S885" s="294"/>
      <c r="T885" s="294"/>
      <c r="U885" s="294"/>
      <c r="V885" s="294"/>
      <c r="W885" s="294"/>
      <c r="X885" s="294"/>
      <c r="Y885" s="294"/>
      <c r="Z885" s="294"/>
      <c r="AA885" s="294"/>
      <c r="AB885" s="294"/>
      <c r="AC885" s="294"/>
      <c r="AD885" s="294"/>
      <c r="AE885" s="294"/>
      <c r="AF885" s="294"/>
      <c r="AG885" s="294"/>
      <c r="AH885" s="294"/>
      <c r="AI885" s="294"/>
      <c r="AJ885" s="294"/>
      <c r="AK885" s="294"/>
      <c r="AL885" s="294"/>
      <c r="AM885" s="294"/>
      <c r="AN885" s="294"/>
      <c r="AO885" s="294"/>
      <c r="AP885" s="294"/>
      <c r="AQ885" s="294"/>
      <c r="AR885" s="294"/>
      <c r="AS885" s="294"/>
      <c r="AT885" s="294"/>
      <c r="AU885" s="294"/>
      <c r="AV885" s="294"/>
      <c r="AW885" s="294"/>
      <c r="AX885" s="294"/>
      <c r="AY885" s="294"/>
      <c r="AZ885" s="294"/>
      <c r="BA885" s="294"/>
      <c r="BB885" s="294"/>
      <c r="BC885" s="294"/>
      <c r="BD885" s="294"/>
      <c r="BE885" s="294"/>
      <c r="BF885" s="294"/>
      <c r="BG885" s="294"/>
      <c r="BH885" s="294"/>
      <c r="BI885" s="294"/>
      <c r="BJ885" s="294"/>
      <c r="BK885" s="294"/>
      <c r="BL885" s="294"/>
      <c r="BM885" s="294"/>
      <c r="BN885" s="294"/>
      <c r="BO885" s="294"/>
    </row>
    <row r="886" hidden="1" outlineLevel="1">
      <c r="A886" s="294"/>
      <c r="B886" s="333"/>
      <c r="D886" s="134"/>
      <c r="E886" s="294"/>
      <c r="F886" s="307"/>
      <c r="G886" s="307"/>
      <c r="H886" s="285"/>
      <c r="I886" s="294"/>
      <c r="J886" s="294"/>
      <c r="N886" s="294"/>
      <c r="O886" s="294"/>
      <c r="P886" s="294"/>
      <c r="Q886" s="294"/>
      <c r="R886" s="294"/>
      <c r="S886" s="294"/>
      <c r="T886" s="294"/>
      <c r="U886" s="294"/>
      <c r="V886" s="294"/>
      <c r="W886" s="294"/>
      <c r="X886" s="294"/>
      <c r="Y886" s="294"/>
      <c r="Z886" s="294"/>
      <c r="AA886" s="294"/>
      <c r="AB886" s="294"/>
      <c r="AC886" s="294"/>
      <c r="AD886" s="294"/>
      <c r="AE886" s="294"/>
      <c r="AF886" s="294"/>
      <c r="AG886" s="294"/>
      <c r="AH886" s="294"/>
      <c r="AI886" s="294"/>
      <c r="AJ886" s="294"/>
      <c r="AK886" s="294"/>
      <c r="AL886" s="294"/>
      <c r="AM886" s="294"/>
      <c r="AN886" s="294"/>
      <c r="AO886" s="294"/>
      <c r="AP886" s="294"/>
      <c r="AQ886" s="294"/>
      <c r="AR886" s="294"/>
      <c r="AS886" s="294"/>
      <c r="AT886" s="294"/>
      <c r="AU886" s="294"/>
      <c r="AV886" s="294"/>
      <c r="AW886" s="294"/>
      <c r="AX886" s="294"/>
      <c r="AY886" s="294"/>
      <c r="AZ886" s="294"/>
      <c r="BA886" s="294"/>
      <c r="BB886" s="294"/>
      <c r="BC886" s="294"/>
      <c r="BD886" s="294"/>
      <c r="BE886" s="294"/>
      <c r="BF886" s="294"/>
      <c r="BG886" s="294"/>
      <c r="BH886" s="294"/>
      <c r="BI886" s="294"/>
      <c r="BJ886" s="294"/>
      <c r="BK886" s="294"/>
      <c r="BL886" s="294"/>
      <c r="BM886" s="294"/>
      <c r="BN886" s="294"/>
      <c r="BO886" s="294"/>
    </row>
    <row r="887" hidden="1" outlineLevel="1">
      <c r="A887" s="294"/>
      <c r="B887" s="333"/>
      <c r="D887" s="134"/>
      <c r="E887" s="294"/>
      <c r="F887" s="307"/>
      <c r="G887" s="307"/>
      <c r="H887" s="285"/>
      <c r="I887" s="294"/>
      <c r="J887" s="294"/>
      <c r="N887" s="294"/>
      <c r="O887" s="294"/>
      <c r="P887" s="294"/>
      <c r="Q887" s="294"/>
      <c r="R887" s="294"/>
      <c r="S887" s="294"/>
      <c r="T887" s="294"/>
      <c r="U887" s="294"/>
      <c r="V887" s="294"/>
      <c r="W887" s="294"/>
      <c r="X887" s="294"/>
      <c r="Y887" s="294"/>
      <c r="Z887" s="294"/>
      <c r="AA887" s="294"/>
      <c r="AB887" s="294"/>
      <c r="AC887" s="294"/>
      <c r="AD887" s="294"/>
      <c r="AE887" s="294"/>
      <c r="AF887" s="294"/>
      <c r="AG887" s="294"/>
      <c r="AH887" s="294"/>
      <c r="AI887" s="294"/>
      <c r="AJ887" s="294"/>
      <c r="AK887" s="294"/>
      <c r="AL887" s="294"/>
      <c r="AM887" s="294"/>
      <c r="AN887" s="294"/>
      <c r="AO887" s="294"/>
      <c r="AP887" s="294"/>
      <c r="AQ887" s="294"/>
      <c r="AR887" s="294"/>
      <c r="AS887" s="294"/>
      <c r="AT887" s="294"/>
      <c r="AU887" s="294"/>
      <c r="AV887" s="294"/>
      <c r="AW887" s="294"/>
      <c r="AX887" s="294"/>
      <c r="AY887" s="294"/>
      <c r="AZ887" s="294"/>
      <c r="BA887" s="294"/>
      <c r="BB887" s="294"/>
      <c r="BC887" s="294"/>
      <c r="BD887" s="294"/>
      <c r="BE887" s="294"/>
      <c r="BF887" s="294"/>
      <c r="BG887" s="294"/>
      <c r="BH887" s="294"/>
      <c r="BI887" s="294"/>
      <c r="BJ887" s="294"/>
      <c r="BK887" s="294"/>
      <c r="BL887" s="294"/>
      <c r="BM887" s="294"/>
      <c r="BN887" s="294"/>
      <c r="BO887" s="294"/>
    </row>
    <row r="888" hidden="1" outlineLevel="1">
      <c r="A888" s="294"/>
      <c r="B888" s="333"/>
      <c r="D888" s="134"/>
      <c r="E888" s="294"/>
      <c r="F888" s="307"/>
      <c r="G888" s="307"/>
      <c r="H888" s="285"/>
      <c r="I888" s="294"/>
      <c r="J888" s="294"/>
      <c r="N888" s="294"/>
      <c r="O888" s="294"/>
      <c r="P888" s="294"/>
      <c r="Q888" s="294"/>
      <c r="R888" s="294"/>
      <c r="S888" s="294"/>
      <c r="T888" s="294"/>
      <c r="U888" s="294"/>
      <c r="V888" s="294"/>
      <c r="W888" s="294"/>
      <c r="X888" s="294"/>
      <c r="Y888" s="294"/>
      <c r="Z888" s="294"/>
      <c r="AA888" s="294"/>
      <c r="AB888" s="294"/>
      <c r="AC888" s="294"/>
      <c r="AD888" s="294"/>
      <c r="AE888" s="294"/>
      <c r="AF888" s="294"/>
      <c r="AG888" s="294"/>
      <c r="AH888" s="294"/>
      <c r="AI888" s="294"/>
      <c r="AJ888" s="294"/>
      <c r="AK888" s="294"/>
      <c r="AL888" s="294"/>
      <c r="AM888" s="294"/>
      <c r="AN888" s="294"/>
      <c r="AO888" s="294"/>
      <c r="AP888" s="294"/>
      <c r="AQ888" s="294"/>
      <c r="AR888" s="294"/>
      <c r="AS888" s="294"/>
      <c r="AT888" s="294"/>
      <c r="AU888" s="294"/>
      <c r="AV888" s="294"/>
      <c r="AW888" s="294"/>
      <c r="AX888" s="294"/>
      <c r="AY888" s="294"/>
      <c r="AZ888" s="294"/>
      <c r="BA888" s="294"/>
      <c r="BB888" s="294"/>
      <c r="BC888" s="294"/>
      <c r="BD888" s="294"/>
      <c r="BE888" s="294"/>
      <c r="BF888" s="294"/>
      <c r="BG888" s="294"/>
      <c r="BH888" s="294"/>
      <c r="BI888" s="294"/>
      <c r="BJ888" s="294"/>
      <c r="BK888" s="294"/>
      <c r="BL888" s="294"/>
      <c r="BM888" s="294"/>
      <c r="BN888" s="294"/>
      <c r="BO888" s="294"/>
    </row>
    <row r="889" hidden="1" outlineLevel="1">
      <c r="A889" s="294"/>
      <c r="B889" s="333"/>
      <c r="D889" s="134"/>
      <c r="E889" s="294"/>
      <c r="F889" s="307"/>
      <c r="G889" s="307"/>
      <c r="H889" s="285"/>
      <c r="I889" s="294"/>
      <c r="J889" s="294"/>
      <c r="N889" s="294"/>
      <c r="O889" s="294"/>
      <c r="P889" s="294"/>
      <c r="Q889" s="294"/>
      <c r="R889" s="294"/>
      <c r="S889" s="294"/>
      <c r="T889" s="294"/>
      <c r="U889" s="294"/>
      <c r="V889" s="294"/>
      <c r="W889" s="294"/>
      <c r="X889" s="294"/>
      <c r="Y889" s="294"/>
      <c r="Z889" s="294"/>
      <c r="AA889" s="294"/>
      <c r="AB889" s="294"/>
      <c r="AC889" s="294"/>
      <c r="AD889" s="294"/>
      <c r="AE889" s="294"/>
      <c r="AF889" s="294"/>
      <c r="AG889" s="294"/>
      <c r="AH889" s="294"/>
      <c r="AI889" s="294"/>
      <c r="AJ889" s="294"/>
      <c r="AK889" s="294"/>
      <c r="AL889" s="294"/>
      <c r="AM889" s="294"/>
      <c r="AN889" s="294"/>
      <c r="AO889" s="294"/>
      <c r="AP889" s="294"/>
      <c r="AQ889" s="294"/>
      <c r="AR889" s="294"/>
      <c r="AS889" s="294"/>
      <c r="AT889" s="294"/>
      <c r="AU889" s="294"/>
      <c r="AV889" s="294"/>
      <c r="AW889" s="294"/>
      <c r="AX889" s="294"/>
      <c r="AY889" s="294"/>
      <c r="AZ889" s="294"/>
      <c r="BA889" s="294"/>
      <c r="BB889" s="294"/>
      <c r="BC889" s="294"/>
      <c r="BD889" s="294"/>
      <c r="BE889" s="294"/>
      <c r="BF889" s="294"/>
      <c r="BG889" s="294"/>
      <c r="BH889" s="294"/>
      <c r="BI889" s="294"/>
      <c r="BJ889" s="294"/>
      <c r="BK889" s="294"/>
      <c r="BL889" s="294"/>
      <c r="BM889" s="294"/>
      <c r="BN889" s="294"/>
      <c r="BO889" s="294"/>
    </row>
    <row r="890" hidden="1" outlineLevel="1">
      <c r="A890" s="294"/>
      <c r="B890" s="333"/>
      <c r="D890" s="134"/>
      <c r="E890" s="294"/>
      <c r="F890" s="307"/>
      <c r="G890" s="307"/>
      <c r="H890" s="285"/>
      <c r="I890" s="294"/>
      <c r="J890" s="294"/>
      <c r="N890" s="294"/>
      <c r="O890" s="294"/>
      <c r="P890" s="294"/>
      <c r="Q890" s="294"/>
      <c r="R890" s="294"/>
      <c r="S890" s="294"/>
      <c r="T890" s="294"/>
      <c r="U890" s="294"/>
      <c r="V890" s="294"/>
      <c r="W890" s="294"/>
      <c r="X890" s="294"/>
      <c r="Y890" s="294"/>
      <c r="Z890" s="294"/>
      <c r="AA890" s="294"/>
      <c r="AB890" s="294"/>
      <c r="AC890" s="294"/>
      <c r="AD890" s="294"/>
      <c r="AE890" s="294"/>
      <c r="AF890" s="294"/>
      <c r="AG890" s="294"/>
      <c r="AH890" s="294"/>
      <c r="AI890" s="294"/>
      <c r="AJ890" s="294"/>
      <c r="AK890" s="294"/>
      <c r="AL890" s="294"/>
      <c r="AM890" s="294"/>
      <c r="AN890" s="294"/>
      <c r="AO890" s="294"/>
      <c r="AP890" s="294"/>
      <c r="AQ890" s="294"/>
      <c r="AR890" s="294"/>
      <c r="AS890" s="294"/>
      <c r="AT890" s="294"/>
      <c r="AU890" s="294"/>
      <c r="AV890" s="294"/>
      <c r="AW890" s="294"/>
      <c r="AX890" s="294"/>
      <c r="AY890" s="294"/>
      <c r="AZ890" s="294"/>
      <c r="BA890" s="294"/>
      <c r="BB890" s="294"/>
      <c r="BC890" s="294"/>
      <c r="BD890" s="294"/>
      <c r="BE890" s="294"/>
      <c r="BF890" s="294"/>
      <c r="BG890" s="294"/>
      <c r="BH890" s="294"/>
      <c r="BI890" s="294"/>
      <c r="BJ890" s="294"/>
      <c r="BK890" s="294"/>
      <c r="BL890" s="294"/>
      <c r="BM890" s="294"/>
      <c r="BN890" s="294"/>
      <c r="BO890" s="294"/>
    </row>
    <row r="891" hidden="1" outlineLevel="1">
      <c r="A891" s="294"/>
      <c r="B891" s="333"/>
      <c r="D891" s="134"/>
      <c r="E891" s="294"/>
      <c r="F891" s="307"/>
      <c r="G891" s="307"/>
      <c r="H891" s="285"/>
      <c r="I891" s="294"/>
      <c r="J891" s="294"/>
      <c r="N891" s="294"/>
      <c r="O891" s="294"/>
      <c r="P891" s="294"/>
      <c r="Q891" s="294"/>
      <c r="R891" s="294"/>
      <c r="S891" s="294"/>
      <c r="T891" s="294"/>
      <c r="U891" s="294"/>
      <c r="V891" s="294"/>
      <c r="W891" s="294"/>
      <c r="X891" s="294"/>
      <c r="Y891" s="294"/>
      <c r="Z891" s="294"/>
      <c r="AA891" s="294"/>
      <c r="AB891" s="294"/>
      <c r="AC891" s="294"/>
      <c r="AD891" s="294"/>
      <c r="AE891" s="294"/>
      <c r="AF891" s="294"/>
      <c r="AG891" s="294"/>
      <c r="AH891" s="294"/>
      <c r="AI891" s="294"/>
      <c r="AJ891" s="294"/>
      <c r="AK891" s="294"/>
      <c r="AL891" s="294"/>
      <c r="AM891" s="294"/>
      <c r="AN891" s="294"/>
      <c r="AO891" s="294"/>
      <c r="AP891" s="294"/>
      <c r="AQ891" s="294"/>
      <c r="AR891" s="294"/>
      <c r="AS891" s="294"/>
      <c r="AT891" s="294"/>
      <c r="AU891" s="294"/>
      <c r="AV891" s="294"/>
      <c r="AW891" s="294"/>
      <c r="AX891" s="294"/>
      <c r="AY891" s="294"/>
      <c r="AZ891" s="294"/>
      <c r="BA891" s="294"/>
      <c r="BB891" s="294"/>
      <c r="BC891" s="294"/>
      <c r="BD891" s="294"/>
      <c r="BE891" s="294"/>
      <c r="BF891" s="294"/>
      <c r="BG891" s="294"/>
      <c r="BH891" s="294"/>
      <c r="BI891" s="294"/>
      <c r="BJ891" s="294"/>
      <c r="BK891" s="294"/>
      <c r="BL891" s="294"/>
      <c r="BM891" s="294"/>
      <c r="BN891" s="294"/>
      <c r="BO891" s="294"/>
    </row>
    <row r="892" hidden="1" outlineLevel="1">
      <c r="A892" s="294"/>
      <c r="B892" s="333"/>
      <c r="D892" s="134"/>
      <c r="E892" s="294"/>
      <c r="F892" s="307"/>
      <c r="G892" s="307"/>
      <c r="H892" s="285"/>
      <c r="I892" s="294"/>
      <c r="J892" s="294"/>
      <c r="N892" s="294"/>
      <c r="O892" s="294"/>
      <c r="P892" s="294"/>
      <c r="Q892" s="294"/>
      <c r="R892" s="294"/>
      <c r="S892" s="294"/>
      <c r="T892" s="294"/>
      <c r="U892" s="294"/>
      <c r="V892" s="294"/>
      <c r="W892" s="294"/>
      <c r="X892" s="294"/>
      <c r="Y892" s="294"/>
      <c r="Z892" s="294"/>
      <c r="AA892" s="294"/>
      <c r="AB892" s="294"/>
      <c r="AC892" s="294"/>
      <c r="AD892" s="294"/>
      <c r="AE892" s="294"/>
      <c r="AF892" s="294"/>
      <c r="AG892" s="294"/>
      <c r="AH892" s="294"/>
      <c r="AI892" s="294"/>
      <c r="AJ892" s="294"/>
      <c r="AK892" s="294"/>
      <c r="AL892" s="294"/>
      <c r="AM892" s="294"/>
      <c r="AN892" s="294"/>
      <c r="AO892" s="294"/>
      <c r="AP892" s="294"/>
      <c r="AQ892" s="294"/>
      <c r="AR892" s="294"/>
      <c r="AS892" s="294"/>
      <c r="AT892" s="294"/>
      <c r="AU892" s="294"/>
      <c r="AV892" s="294"/>
      <c r="AW892" s="294"/>
      <c r="AX892" s="294"/>
      <c r="AY892" s="294"/>
      <c r="AZ892" s="294"/>
      <c r="BA892" s="294"/>
      <c r="BB892" s="294"/>
      <c r="BC892" s="294"/>
      <c r="BD892" s="294"/>
      <c r="BE892" s="294"/>
      <c r="BF892" s="294"/>
      <c r="BG892" s="294"/>
      <c r="BH892" s="294"/>
      <c r="BI892" s="294"/>
      <c r="BJ892" s="294"/>
      <c r="BK892" s="294"/>
      <c r="BL892" s="294"/>
      <c r="BM892" s="294"/>
      <c r="BN892" s="294"/>
      <c r="BO892" s="294"/>
    </row>
    <row r="893" hidden="1" outlineLevel="1">
      <c r="A893" s="294"/>
      <c r="B893" s="333"/>
      <c r="D893" s="134"/>
      <c r="E893" s="294"/>
      <c r="F893" s="307"/>
      <c r="G893" s="307"/>
      <c r="H893" s="285"/>
      <c r="I893" s="294"/>
      <c r="J893" s="294"/>
      <c r="N893" s="294"/>
      <c r="O893" s="294"/>
      <c r="P893" s="294"/>
      <c r="Q893" s="294"/>
      <c r="R893" s="294"/>
      <c r="S893" s="294"/>
      <c r="T893" s="294"/>
      <c r="U893" s="294"/>
      <c r="V893" s="294"/>
      <c r="W893" s="294"/>
      <c r="X893" s="294"/>
      <c r="Y893" s="294"/>
      <c r="Z893" s="294"/>
      <c r="AA893" s="294"/>
      <c r="AB893" s="294"/>
      <c r="AC893" s="294"/>
      <c r="AD893" s="294"/>
      <c r="AE893" s="294"/>
      <c r="AF893" s="294"/>
      <c r="AG893" s="294"/>
      <c r="AH893" s="294"/>
      <c r="AI893" s="294"/>
      <c r="AJ893" s="294"/>
      <c r="AK893" s="294"/>
      <c r="AL893" s="294"/>
      <c r="AM893" s="294"/>
      <c r="AN893" s="294"/>
      <c r="AO893" s="294"/>
      <c r="AP893" s="294"/>
      <c r="AQ893" s="294"/>
      <c r="AR893" s="294"/>
      <c r="AS893" s="294"/>
      <c r="AT893" s="294"/>
      <c r="AU893" s="294"/>
      <c r="AV893" s="294"/>
      <c r="AW893" s="294"/>
      <c r="AX893" s="294"/>
      <c r="AY893" s="294"/>
      <c r="AZ893" s="294"/>
      <c r="BA893" s="294"/>
      <c r="BB893" s="294"/>
      <c r="BC893" s="294"/>
      <c r="BD893" s="294"/>
      <c r="BE893" s="294"/>
      <c r="BF893" s="294"/>
      <c r="BG893" s="294"/>
      <c r="BH893" s="294"/>
      <c r="BI893" s="294"/>
      <c r="BJ893" s="294"/>
      <c r="BK893" s="294"/>
      <c r="BL893" s="294"/>
      <c r="BM893" s="294"/>
      <c r="BN893" s="294"/>
      <c r="BO893" s="294"/>
    </row>
    <row r="894" hidden="1" outlineLevel="1">
      <c r="A894" s="294"/>
      <c r="B894" s="333"/>
      <c r="D894" s="134"/>
      <c r="E894" s="294"/>
      <c r="F894" s="307"/>
      <c r="G894" s="307"/>
      <c r="H894" s="285"/>
      <c r="I894" s="294"/>
      <c r="J894" s="294"/>
      <c r="N894" s="294"/>
      <c r="O894" s="294"/>
      <c r="P894" s="294"/>
      <c r="Q894" s="294"/>
      <c r="R894" s="294"/>
      <c r="S894" s="294"/>
      <c r="T894" s="294"/>
      <c r="U894" s="294"/>
      <c r="V894" s="294"/>
      <c r="W894" s="294"/>
      <c r="X894" s="294"/>
      <c r="Y894" s="294"/>
      <c r="Z894" s="294"/>
      <c r="AA894" s="294"/>
      <c r="AB894" s="294"/>
      <c r="AC894" s="294"/>
      <c r="AD894" s="294"/>
      <c r="AE894" s="294"/>
      <c r="AF894" s="294"/>
      <c r="AG894" s="294"/>
      <c r="AH894" s="294"/>
      <c r="AI894" s="294"/>
      <c r="AJ894" s="294"/>
      <c r="AK894" s="294"/>
      <c r="AL894" s="294"/>
      <c r="AM894" s="294"/>
      <c r="AN894" s="294"/>
      <c r="AO894" s="294"/>
      <c r="AP894" s="294"/>
      <c r="AQ894" s="294"/>
      <c r="AR894" s="294"/>
      <c r="AS894" s="294"/>
      <c r="AT894" s="294"/>
      <c r="AU894" s="294"/>
      <c r="AV894" s="294"/>
      <c r="AW894" s="294"/>
      <c r="AX894" s="294"/>
      <c r="AY894" s="294"/>
      <c r="AZ894" s="294"/>
      <c r="BA894" s="294"/>
      <c r="BB894" s="294"/>
      <c r="BC894" s="294"/>
      <c r="BD894" s="294"/>
      <c r="BE894" s="294"/>
      <c r="BF894" s="294"/>
      <c r="BG894" s="294"/>
      <c r="BH894" s="294"/>
      <c r="BI894" s="294"/>
      <c r="BJ894" s="294"/>
      <c r="BK894" s="294"/>
      <c r="BL894" s="294"/>
      <c r="BM894" s="294"/>
      <c r="BN894" s="294"/>
      <c r="BO894" s="294"/>
    </row>
    <row r="895" hidden="1" outlineLevel="1">
      <c r="A895" s="294"/>
      <c r="B895" s="333"/>
      <c r="D895" s="134"/>
      <c r="E895" s="294"/>
      <c r="F895" s="307"/>
      <c r="G895" s="307"/>
      <c r="H895" s="285"/>
      <c r="I895" s="294"/>
      <c r="J895" s="294"/>
      <c r="N895" s="294"/>
      <c r="O895" s="294"/>
      <c r="P895" s="294"/>
      <c r="Q895" s="294"/>
      <c r="R895" s="294"/>
      <c r="S895" s="294"/>
      <c r="T895" s="294"/>
      <c r="U895" s="294"/>
      <c r="V895" s="294"/>
      <c r="W895" s="294"/>
      <c r="X895" s="294"/>
      <c r="Y895" s="294"/>
      <c r="Z895" s="294"/>
      <c r="AA895" s="294"/>
      <c r="AB895" s="294"/>
      <c r="AC895" s="294"/>
      <c r="AD895" s="294"/>
      <c r="AE895" s="294"/>
      <c r="AF895" s="294"/>
      <c r="AG895" s="294"/>
      <c r="AH895" s="294"/>
      <c r="AI895" s="294"/>
      <c r="AJ895" s="294"/>
      <c r="AK895" s="294"/>
      <c r="AL895" s="294"/>
      <c r="AM895" s="294"/>
      <c r="AN895" s="294"/>
      <c r="AO895" s="294"/>
      <c r="AP895" s="294"/>
      <c r="AQ895" s="294"/>
      <c r="AR895" s="294"/>
      <c r="AS895" s="294"/>
      <c r="AT895" s="294"/>
      <c r="AU895" s="294"/>
      <c r="AV895" s="294"/>
      <c r="AW895" s="294"/>
      <c r="AX895" s="294"/>
      <c r="AY895" s="294"/>
      <c r="AZ895" s="294"/>
      <c r="BA895" s="294"/>
      <c r="BB895" s="294"/>
      <c r="BC895" s="294"/>
      <c r="BD895" s="294"/>
      <c r="BE895" s="294"/>
      <c r="BF895" s="294"/>
      <c r="BG895" s="294"/>
      <c r="BH895" s="294"/>
      <c r="BI895" s="294"/>
      <c r="BJ895" s="294"/>
      <c r="BK895" s="294"/>
      <c r="BL895" s="294"/>
      <c r="BM895" s="294"/>
      <c r="BN895" s="294"/>
      <c r="BO895" s="294"/>
    </row>
    <row r="896" hidden="1" outlineLevel="1">
      <c r="A896" s="294"/>
      <c r="B896" s="333"/>
      <c r="D896" s="134"/>
      <c r="E896" s="294"/>
      <c r="F896" s="307"/>
      <c r="G896" s="307"/>
      <c r="H896" s="285"/>
      <c r="I896" s="294"/>
      <c r="J896" s="294"/>
      <c r="N896" s="294"/>
      <c r="O896" s="294"/>
      <c r="P896" s="294"/>
      <c r="Q896" s="294"/>
      <c r="R896" s="294"/>
      <c r="S896" s="294"/>
      <c r="T896" s="294"/>
      <c r="U896" s="294"/>
      <c r="V896" s="294"/>
      <c r="W896" s="294"/>
      <c r="X896" s="294"/>
      <c r="Y896" s="294"/>
      <c r="Z896" s="294"/>
      <c r="AA896" s="294"/>
      <c r="AB896" s="294"/>
      <c r="AC896" s="294"/>
      <c r="AD896" s="294"/>
      <c r="AE896" s="294"/>
      <c r="AF896" s="294"/>
      <c r="AG896" s="294"/>
      <c r="AH896" s="294"/>
      <c r="AI896" s="294"/>
      <c r="AJ896" s="294"/>
      <c r="AK896" s="294"/>
      <c r="AL896" s="294"/>
      <c r="AM896" s="294"/>
      <c r="AN896" s="294"/>
      <c r="AO896" s="294"/>
      <c r="AP896" s="294"/>
      <c r="AQ896" s="294"/>
      <c r="AR896" s="294"/>
      <c r="AS896" s="294"/>
      <c r="AT896" s="294"/>
      <c r="AU896" s="294"/>
      <c r="AV896" s="294"/>
      <c r="AW896" s="294"/>
      <c r="AX896" s="294"/>
      <c r="AY896" s="294"/>
      <c r="AZ896" s="294"/>
      <c r="BA896" s="294"/>
      <c r="BB896" s="294"/>
      <c r="BC896" s="294"/>
      <c r="BD896" s="294"/>
      <c r="BE896" s="294"/>
      <c r="BF896" s="294"/>
      <c r="BG896" s="294"/>
      <c r="BH896" s="294"/>
      <c r="BI896" s="294"/>
      <c r="BJ896" s="294"/>
      <c r="BK896" s="294"/>
      <c r="BL896" s="294"/>
      <c r="BM896" s="294"/>
      <c r="BN896" s="294"/>
      <c r="BO896" s="294"/>
    </row>
    <row r="897" hidden="1" outlineLevel="1">
      <c r="A897" s="294"/>
      <c r="B897" s="333"/>
      <c r="D897" s="134"/>
      <c r="E897" s="294"/>
      <c r="F897" s="307"/>
      <c r="G897" s="307"/>
      <c r="H897" s="285"/>
      <c r="I897" s="294"/>
      <c r="J897" s="294"/>
      <c r="N897" s="294"/>
      <c r="O897" s="294"/>
      <c r="P897" s="294"/>
      <c r="Q897" s="294"/>
      <c r="R897" s="294"/>
      <c r="S897" s="294"/>
      <c r="T897" s="294"/>
      <c r="U897" s="294"/>
      <c r="V897" s="294"/>
      <c r="W897" s="294"/>
      <c r="X897" s="294"/>
      <c r="Y897" s="294"/>
      <c r="Z897" s="294"/>
      <c r="AA897" s="294"/>
      <c r="AB897" s="294"/>
      <c r="AC897" s="294"/>
      <c r="AD897" s="294"/>
      <c r="AE897" s="294"/>
      <c r="AF897" s="294"/>
      <c r="AG897" s="294"/>
      <c r="AH897" s="294"/>
      <c r="AI897" s="294"/>
      <c r="AJ897" s="294"/>
      <c r="AK897" s="294"/>
      <c r="AL897" s="294"/>
      <c r="AM897" s="294"/>
      <c r="AN897" s="294"/>
      <c r="AO897" s="294"/>
      <c r="AP897" s="294"/>
      <c r="AQ897" s="294"/>
      <c r="AR897" s="294"/>
      <c r="AS897" s="294"/>
      <c r="AT897" s="294"/>
      <c r="AU897" s="294"/>
      <c r="AV897" s="294"/>
      <c r="AW897" s="294"/>
      <c r="AX897" s="294"/>
      <c r="AY897" s="294"/>
      <c r="AZ897" s="294"/>
      <c r="BA897" s="294"/>
      <c r="BB897" s="294"/>
      <c r="BC897" s="294"/>
      <c r="BD897" s="294"/>
      <c r="BE897" s="294"/>
      <c r="BF897" s="294"/>
      <c r="BG897" s="294"/>
      <c r="BH897" s="294"/>
      <c r="BI897" s="294"/>
      <c r="BJ897" s="294"/>
      <c r="BK897" s="294"/>
      <c r="BL897" s="294"/>
      <c r="BM897" s="294"/>
      <c r="BN897" s="294"/>
      <c r="BO897" s="294"/>
    </row>
    <row r="898" hidden="1" outlineLevel="1">
      <c r="A898" s="294"/>
      <c r="B898" s="333"/>
      <c r="D898" s="134"/>
      <c r="E898" s="294"/>
      <c r="F898" s="307"/>
      <c r="G898" s="307"/>
      <c r="H898" s="285"/>
      <c r="I898" s="294"/>
      <c r="J898" s="294"/>
      <c r="N898" s="294"/>
      <c r="O898" s="294"/>
      <c r="P898" s="294"/>
      <c r="Q898" s="294"/>
      <c r="R898" s="294"/>
      <c r="S898" s="294"/>
      <c r="T898" s="294"/>
      <c r="U898" s="294"/>
      <c r="V898" s="294"/>
      <c r="W898" s="294"/>
      <c r="X898" s="294"/>
      <c r="Y898" s="294"/>
      <c r="Z898" s="294"/>
      <c r="AA898" s="294"/>
      <c r="AB898" s="294"/>
      <c r="AC898" s="294"/>
      <c r="AD898" s="294"/>
      <c r="AE898" s="294"/>
      <c r="AF898" s="294"/>
      <c r="AG898" s="294"/>
      <c r="AH898" s="294"/>
      <c r="AI898" s="294"/>
      <c r="AJ898" s="294"/>
      <c r="AK898" s="294"/>
      <c r="AL898" s="294"/>
      <c r="AM898" s="294"/>
      <c r="AN898" s="294"/>
      <c r="AO898" s="294"/>
      <c r="AP898" s="294"/>
      <c r="AQ898" s="294"/>
      <c r="AR898" s="294"/>
      <c r="AS898" s="294"/>
      <c r="AT898" s="294"/>
      <c r="AU898" s="294"/>
      <c r="AV898" s="294"/>
      <c r="AW898" s="294"/>
      <c r="AX898" s="294"/>
      <c r="AY898" s="294"/>
      <c r="AZ898" s="294"/>
      <c r="BA898" s="294"/>
      <c r="BB898" s="294"/>
      <c r="BC898" s="294"/>
      <c r="BD898" s="294"/>
      <c r="BE898" s="294"/>
      <c r="BF898" s="294"/>
      <c r="BG898" s="294"/>
      <c r="BH898" s="294"/>
      <c r="BI898" s="294"/>
      <c r="BJ898" s="294"/>
      <c r="BK898" s="294"/>
      <c r="BL898" s="294"/>
      <c r="BM898" s="294"/>
      <c r="BN898" s="294"/>
      <c r="BO898" s="294"/>
    </row>
    <row r="899" hidden="1" outlineLevel="1">
      <c r="A899" s="294"/>
      <c r="B899" s="333"/>
      <c r="D899" s="134"/>
      <c r="E899" s="294"/>
      <c r="F899" s="307"/>
      <c r="G899" s="307"/>
      <c r="H899" s="285"/>
      <c r="I899" s="294"/>
      <c r="J899" s="294"/>
      <c r="N899" s="294"/>
      <c r="O899" s="294"/>
      <c r="P899" s="294"/>
      <c r="Q899" s="294"/>
      <c r="R899" s="294"/>
      <c r="S899" s="294"/>
      <c r="T899" s="294"/>
      <c r="U899" s="294"/>
      <c r="V899" s="294"/>
      <c r="W899" s="294"/>
      <c r="X899" s="294"/>
      <c r="Y899" s="294"/>
      <c r="Z899" s="294"/>
      <c r="AA899" s="294"/>
      <c r="AB899" s="294"/>
      <c r="AC899" s="294"/>
      <c r="AD899" s="294"/>
      <c r="AE899" s="294"/>
      <c r="AF899" s="294"/>
      <c r="AG899" s="294"/>
      <c r="AH899" s="294"/>
      <c r="AI899" s="294"/>
      <c r="AJ899" s="294"/>
      <c r="AK899" s="294"/>
      <c r="AL899" s="294"/>
      <c r="AM899" s="294"/>
      <c r="AN899" s="294"/>
      <c r="AO899" s="294"/>
      <c r="AP899" s="294"/>
      <c r="AQ899" s="294"/>
      <c r="AR899" s="294"/>
      <c r="AS899" s="294"/>
      <c r="AT899" s="294"/>
      <c r="AU899" s="294"/>
      <c r="AV899" s="294"/>
      <c r="AW899" s="294"/>
      <c r="AX899" s="294"/>
      <c r="AY899" s="294"/>
      <c r="AZ899" s="294"/>
      <c r="BA899" s="294"/>
      <c r="BB899" s="294"/>
      <c r="BC899" s="294"/>
      <c r="BD899" s="294"/>
      <c r="BE899" s="294"/>
      <c r="BF899" s="294"/>
      <c r="BG899" s="294"/>
      <c r="BH899" s="294"/>
      <c r="BI899" s="294"/>
      <c r="BJ899" s="294"/>
      <c r="BK899" s="294"/>
      <c r="BL899" s="294"/>
      <c r="BM899" s="294"/>
      <c r="BN899" s="294"/>
      <c r="BO899" s="294"/>
    </row>
    <row r="900" hidden="1" outlineLevel="1">
      <c r="A900" s="294"/>
      <c r="B900" s="333"/>
      <c r="D900" s="134"/>
      <c r="E900" s="294"/>
      <c r="F900" s="307"/>
      <c r="G900" s="307"/>
      <c r="H900" s="285"/>
      <c r="I900" s="294"/>
      <c r="J900" s="294"/>
      <c r="N900" s="294"/>
      <c r="O900" s="294"/>
      <c r="P900" s="294"/>
      <c r="Q900" s="294"/>
      <c r="R900" s="294"/>
      <c r="S900" s="294"/>
      <c r="T900" s="294"/>
      <c r="U900" s="294"/>
      <c r="V900" s="294"/>
      <c r="W900" s="294"/>
      <c r="X900" s="294"/>
      <c r="Y900" s="294"/>
      <c r="Z900" s="294"/>
      <c r="AA900" s="294"/>
      <c r="AB900" s="294"/>
      <c r="AC900" s="294"/>
      <c r="AD900" s="294"/>
      <c r="AE900" s="294"/>
      <c r="AF900" s="294"/>
      <c r="AG900" s="294"/>
      <c r="AH900" s="294"/>
      <c r="AI900" s="294"/>
      <c r="AJ900" s="294"/>
      <c r="AK900" s="294"/>
      <c r="AL900" s="294"/>
      <c r="AM900" s="294"/>
      <c r="AN900" s="294"/>
      <c r="AO900" s="294"/>
      <c r="AP900" s="294"/>
      <c r="AQ900" s="294"/>
      <c r="AR900" s="294"/>
      <c r="AS900" s="294"/>
      <c r="AT900" s="294"/>
      <c r="AU900" s="294"/>
      <c r="AV900" s="294"/>
      <c r="AW900" s="294"/>
      <c r="AX900" s="294"/>
      <c r="AY900" s="294"/>
      <c r="AZ900" s="294"/>
      <c r="BA900" s="294"/>
      <c r="BB900" s="294"/>
      <c r="BC900" s="294"/>
      <c r="BD900" s="294"/>
      <c r="BE900" s="294"/>
      <c r="BF900" s="294"/>
      <c r="BG900" s="294"/>
      <c r="BH900" s="294"/>
      <c r="BI900" s="294"/>
      <c r="BJ900" s="294"/>
      <c r="BK900" s="294"/>
      <c r="BL900" s="294"/>
      <c r="BM900" s="294"/>
      <c r="BN900" s="294"/>
      <c r="BO900" s="294"/>
    </row>
    <row r="901" hidden="1" outlineLevel="1">
      <c r="A901" s="294"/>
      <c r="B901" s="333"/>
      <c r="D901" s="134"/>
      <c r="E901" s="294"/>
      <c r="F901" s="307"/>
      <c r="G901" s="307"/>
      <c r="H901" s="285"/>
      <c r="I901" s="294"/>
      <c r="J901" s="294"/>
      <c r="N901" s="294"/>
      <c r="O901" s="294"/>
      <c r="P901" s="294"/>
      <c r="Q901" s="294"/>
      <c r="R901" s="294"/>
      <c r="S901" s="294"/>
      <c r="T901" s="294"/>
      <c r="U901" s="294"/>
      <c r="V901" s="294"/>
      <c r="W901" s="294"/>
      <c r="X901" s="294"/>
      <c r="Y901" s="294"/>
      <c r="Z901" s="294"/>
      <c r="AA901" s="294"/>
      <c r="AB901" s="294"/>
      <c r="AC901" s="294"/>
      <c r="AD901" s="294"/>
      <c r="AE901" s="294"/>
      <c r="AF901" s="294"/>
      <c r="AG901" s="294"/>
      <c r="AH901" s="294"/>
      <c r="AI901" s="294"/>
      <c r="AJ901" s="294"/>
      <c r="AK901" s="294"/>
      <c r="AL901" s="294"/>
      <c r="AM901" s="294"/>
      <c r="AN901" s="294"/>
      <c r="AO901" s="294"/>
      <c r="AP901" s="294"/>
      <c r="AQ901" s="294"/>
      <c r="AR901" s="294"/>
      <c r="AS901" s="294"/>
      <c r="AT901" s="294"/>
      <c r="AU901" s="294"/>
      <c r="AV901" s="294"/>
      <c r="AW901" s="294"/>
      <c r="AX901" s="294"/>
      <c r="AY901" s="294"/>
      <c r="AZ901" s="294"/>
      <c r="BA901" s="294"/>
      <c r="BB901" s="294"/>
      <c r="BC901" s="294"/>
      <c r="BD901" s="294"/>
      <c r="BE901" s="294"/>
      <c r="BF901" s="294"/>
      <c r="BG901" s="294"/>
      <c r="BH901" s="294"/>
      <c r="BI901" s="294"/>
      <c r="BJ901" s="294"/>
      <c r="BK901" s="294"/>
      <c r="BL901" s="294"/>
      <c r="BM901" s="294"/>
      <c r="BN901" s="294"/>
      <c r="BO901" s="294"/>
    </row>
    <row r="902" hidden="1" outlineLevel="1">
      <c r="A902" s="294"/>
      <c r="B902" s="333"/>
      <c r="D902" s="134"/>
      <c r="E902" s="294"/>
      <c r="F902" s="307"/>
      <c r="G902" s="307"/>
      <c r="H902" s="285"/>
      <c r="I902" s="294"/>
      <c r="J902" s="294"/>
      <c r="N902" s="294"/>
      <c r="O902" s="294"/>
      <c r="P902" s="294"/>
      <c r="Q902" s="294"/>
      <c r="R902" s="294"/>
      <c r="S902" s="294"/>
      <c r="T902" s="294"/>
      <c r="U902" s="294"/>
      <c r="V902" s="294"/>
      <c r="W902" s="294"/>
      <c r="X902" s="294"/>
      <c r="Y902" s="294"/>
      <c r="Z902" s="294"/>
      <c r="AA902" s="294"/>
      <c r="AB902" s="294"/>
      <c r="AC902" s="294"/>
      <c r="AD902" s="294"/>
      <c r="AE902" s="294"/>
      <c r="AF902" s="294"/>
      <c r="AG902" s="294"/>
      <c r="AH902" s="294"/>
      <c r="AI902" s="294"/>
      <c r="AJ902" s="294"/>
      <c r="AK902" s="294"/>
      <c r="AL902" s="294"/>
      <c r="AM902" s="294"/>
      <c r="AN902" s="294"/>
      <c r="AO902" s="294"/>
      <c r="AP902" s="294"/>
      <c r="AQ902" s="294"/>
      <c r="AR902" s="294"/>
      <c r="AS902" s="294"/>
      <c r="AT902" s="294"/>
      <c r="AU902" s="294"/>
      <c r="AV902" s="294"/>
      <c r="AW902" s="294"/>
      <c r="AX902" s="294"/>
      <c r="AY902" s="294"/>
      <c r="AZ902" s="294"/>
      <c r="BA902" s="294"/>
      <c r="BB902" s="294"/>
      <c r="BC902" s="294"/>
      <c r="BD902" s="294"/>
      <c r="BE902" s="294"/>
      <c r="BF902" s="294"/>
      <c r="BG902" s="294"/>
      <c r="BH902" s="294"/>
      <c r="BI902" s="294"/>
      <c r="BJ902" s="294"/>
      <c r="BK902" s="294"/>
      <c r="BL902" s="294"/>
      <c r="BM902" s="294"/>
      <c r="BN902" s="294"/>
      <c r="BO902" s="294"/>
    </row>
    <row r="903" hidden="1" outlineLevel="1">
      <c r="A903" s="294"/>
      <c r="B903" s="333"/>
      <c r="D903" s="134"/>
      <c r="E903" s="294"/>
      <c r="F903" s="307"/>
      <c r="G903" s="307"/>
      <c r="H903" s="285"/>
      <c r="I903" s="294"/>
      <c r="J903" s="294"/>
      <c r="N903" s="294"/>
      <c r="O903" s="294"/>
      <c r="P903" s="294"/>
      <c r="Q903" s="294"/>
      <c r="R903" s="294"/>
      <c r="S903" s="294"/>
      <c r="T903" s="294"/>
      <c r="U903" s="294"/>
      <c r="V903" s="294"/>
      <c r="W903" s="294"/>
      <c r="X903" s="294"/>
      <c r="Y903" s="294"/>
      <c r="Z903" s="294"/>
      <c r="AA903" s="294"/>
      <c r="AB903" s="294"/>
      <c r="AC903" s="294"/>
      <c r="AD903" s="294"/>
      <c r="AE903" s="294"/>
      <c r="AF903" s="294"/>
      <c r="AG903" s="294"/>
      <c r="AH903" s="294"/>
      <c r="AI903" s="294"/>
      <c r="AJ903" s="294"/>
      <c r="AK903" s="294"/>
      <c r="AL903" s="294"/>
      <c r="AM903" s="294"/>
      <c r="AN903" s="294"/>
      <c r="AO903" s="294"/>
      <c r="AP903" s="294"/>
      <c r="AQ903" s="294"/>
      <c r="AR903" s="294"/>
      <c r="AS903" s="294"/>
      <c r="AT903" s="294"/>
      <c r="AU903" s="294"/>
      <c r="AV903" s="294"/>
      <c r="AW903" s="294"/>
      <c r="AX903" s="294"/>
      <c r="AY903" s="294"/>
      <c r="AZ903" s="294"/>
      <c r="BA903" s="294"/>
      <c r="BB903" s="294"/>
      <c r="BC903" s="294"/>
      <c r="BD903" s="294"/>
      <c r="BE903" s="294"/>
      <c r="BF903" s="294"/>
      <c r="BG903" s="294"/>
      <c r="BH903" s="294"/>
      <c r="BI903" s="294"/>
      <c r="BJ903" s="294"/>
      <c r="BK903" s="294"/>
      <c r="BL903" s="294"/>
      <c r="BM903" s="294"/>
      <c r="BN903" s="294"/>
      <c r="BO903" s="294"/>
    </row>
    <row r="904" hidden="1" outlineLevel="1">
      <c r="A904" s="294"/>
      <c r="B904" s="333"/>
      <c r="D904" s="134"/>
      <c r="E904" s="294"/>
      <c r="F904" s="307"/>
      <c r="G904" s="307"/>
      <c r="H904" s="285"/>
      <c r="I904" s="294"/>
      <c r="J904" s="294"/>
      <c r="N904" s="294"/>
      <c r="O904" s="294"/>
      <c r="P904" s="294"/>
      <c r="Q904" s="294"/>
      <c r="R904" s="294"/>
      <c r="S904" s="294"/>
      <c r="T904" s="294"/>
      <c r="U904" s="294"/>
      <c r="V904" s="294"/>
      <c r="W904" s="294"/>
      <c r="X904" s="294"/>
      <c r="Y904" s="294"/>
      <c r="Z904" s="294"/>
      <c r="AA904" s="294"/>
      <c r="AB904" s="294"/>
      <c r="AC904" s="294"/>
      <c r="AD904" s="294"/>
      <c r="AE904" s="294"/>
      <c r="AF904" s="294"/>
      <c r="AG904" s="294"/>
      <c r="AH904" s="294"/>
      <c r="AI904" s="294"/>
      <c r="AJ904" s="294"/>
      <c r="AK904" s="294"/>
      <c r="AL904" s="294"/>
      <c r="AM904" s="294"/>
      <c r="AN904" s="294"/>
      <c r="AO904" s="294"/>
      <c r="AP904" s="294"/>
      <c r="AQ904" s="294"/>
      <c r="AR904" s="294"/>
      <c r="AS904" s="294"/>
      <c r="AT904" s="294"/>
      <c r="AU904" s="294"/>
      <c r="AV904" s="294"/>
      <c r="AW904" s="294"/>
      <c r="AX904" s="294"/>
      <c r="AY904" s="294"/>
      <c r="AZ904" s="294"/>
      <c r="BA904" s="294"/>
      <c r="BB904" s="294"/>
      <c r="BC904" s="294"/>
      <c r="BD904" s="294"/>
      <c r="BE904" s="294"/>
      <c r="BF904" s="294"/>
      <c r="BG904" s="294"/>
      <c r="BH904" s="294"/>
      <c r="BI904" s="294"/>
      <c r="BJ904" s="294"/>
      <c r="BK904" s="294"/>
      <c r="BL904" s="294"/>
      <c r="BM904" s="294"/>
      <c r="BN904" s="294"/>
      <c r="BO904" s="294"/>
    </row>
    <row r="905" hidden="1" outlineLevel="1">
      <c r="A905" s="294"/>
      <c r="B905" s="333"/>
      <c r="D905" s="134"/>
      <c r="E905" s="294"/>
      <c r="F905" s="307"/>
      <c r="G905" s="307"/>
      <c r="H905" s="285"/>
      <c r="I905" s="294"/>
      <c r="J905" s="294"/>
      <c r="N905" s="294"/>
      <c r="O905" s="294"/>
      <c r="P905" s="294"/>
      <c r="Q905" s="294"/>
      <c r="R905" s="294"/>
      <c r="S905" s="294"/>
      <c r="T905" s="294"/>
      <c r="U905" s="294"/>
      <c r="V905" s="294"/>
      <c r="W905" s="294"/>
      <c r="X905" s="294"/>
      <c r="Y905" s="294"/>
      <c r="Z905" s="294"/>
      <c r="AA905" s="294"/>
      <c r="AB905" s="294"/>
      <c r="AC905" s="294"/>
      <c r="AD905" s="294"/>
      <c r="AE905" s="294"/>
      <c r="AF905" s="294"/>
      <c r="AG905" s="294"/>
      <c r="AH905" s="294"/>
      <c r="AI905" s="294"/>
      <c r="AJ905" s="294"/>
      <c r="AK905" s="294"/>
      <c r="AL905" s="294"/>
      <c r="AM905" s="294"/>
      <c r="AN905" s="294"/>
      <c r="AO905" s="294"/>
      <c r="AP905" s="294"/>
      <c r="AQ905" s="294"/>
      <c r="AR905" s="294"/>
      <c r="AS905" s="294"/>
      <c r="AT905" s="294"/>
      <c r="AU905" s="294"/>
      <c r="AV905" s="294"/>
      <c r="AW905" s="294"/>
      <c r="AX905" s="294"/>
      <c r="AY905" s="294"/>
      <c r="AZ905" s="294"/>
      <c r="BA905" s="294"/>
      <c r="BB905" s="294"/>
      <c r="BC905" s="294"/>
      <c r="BD905" s="294"/>
      <c r="BE905" s="294"/>
      <c r="BF905" s="294"/>
      <c r="BG905" s="294"/>
      <c r="BH905" s="294"/>
      <c r="BI905" s="294"/>
      <c r="BJ905" s="294"/>
      <c r="BK905" s="294"/>
      <c r="BL905" s="294"/>
      <c r="BM905" s="294"/>
      <c r="BN905" s="294"/>
      <c r="BO905" s="294"/>
    </row>
    <row r="906" hidden="1" outlineLevel="1">
      <c r="A906" s="294"/>
      <c r="B906" s="333"/>
      <c r="D906" s="134"/>
      <c r="E906" s="294"/>
      <c r="F906" s="307"/>
      <c r="G906" s="307"/>
      <c r="H906" s="285"/>
      <c r="I906" s="294"/>
      <c r="J906" s="294"/>
      <c r="N906" s="294"/>
      <c r="O906" s="294"/>
      <c r="P906" s="294"/>
      <c r="Q906" s="294"/>
      <c r="R906" s="294"/>
      <c r="S906" s="294"/>
      <c r="T906" s="294"/>
      <c r="U906" s="294"/>
      <c r="V906" s="294"/>
      <c r="W906" s="294"/>
      <c r="X906" s="294"/>
      <c r="Y906" s="294"/>
      <c r="Z906" s="294"/>
      <c r="AA906" s="294"/>
      <c r="AB906" s="294"/>
      <c r="AC906" s="294"/>
      <c r="AD906" s="294"/>
      <c r="AE906" s="294"/>
      <c r="AF906" s="294"/>
      <c r="AG906" s="294"/>
      <c r="AH906" s="294"/>
      <c r="AI906" s="294"/>
      <c r="AJ906" s="294"/>
      <c r="AK906" s="294"/>
      <c r="AL906" s="294"/>
      <c r="AM906" s="294"/>
      <c r="AN906" s="294"/>
      <c r="AO906" s="294"/>
      <c r="AP906" s="294"/>
      <c r="AQ906" s="294"/>
      <c r="AR906" s="294"/>
      <c r="AS906" s="294"/>
      <c r="AT906" s="294"/>
      <c r="AU906" s="294"/>
      <c r="AV906" s="294"/>
      <c r="AW906" s="294"/>
      <c r="AX906" s="294"/>
      <c r="AY906" s="294"/>
      <c r="AZ906" s="294"/>
      <c r="BA906" s="294"/>
      <c r="BB906" s="294"/>
      <c r="BC906" s="294"/>
      <c r="BD906" s="294"/>
      <c r="BE906" s="294"/>
      <c r="BF906" s="294"/>
      <c r="BG906" s="294"/>
      <c r="BH906" s="294"/>
      <c r="BI906" s="294"/>
      <c r="BJ906" s="294"/>
      <c r="BK906" s="294"/>
      <c r="BL906" s="294"/>
      <c r="BM906" s="294"/>
      <c r="BN906" s="294"/>
      <c r="BO906" s="294"/>
    </row>
    <row r="907" hidden="1" outlineLevel="1">
      <c r="A907" s="294"/>
      <c r="B907" s="333"/>
      <c r="D907" s="134"/>
      <c r="E907" s="294"/>
      <c r="F907" s="307"/>
      <c r="G907" s="307"/>
      <c r="H907" s="285"/>
      <c r="I907" s="294"/>
      <c r="J907" s="294"/>
      <c r="N907" s="294"/>
      <c r="O907" s="294"/>
      <c r="P907" s="294"/>
      <c r="Q907" s="294"/>
      <c r="R907" s="294"/>
      <c r="S907" s="294"/>
      <c r="T907" s="294"/>
      <c r="U907" s="294"/>
      <c r="V907" s="294"/>
      <c r="W907" s="294"/>
      <c r="X907" s="294"/>
      <c r="Y907" s="294"/>
      <c r="Z907" s="294"/>
      <c r="AA907" s="294"/>
      <c r="AB907" s="294"/>
      <c r="AC907" s="294"/>
      <c r="AD907" s="294"/>
      <c r="AE907" s="294"/>
      <c r="AF907" s="294"/>
      <c r="AG907" s="294"/>
      <c r="AH907" s="294"/>
      <c r="AI907" s="294"/>
      <c r="AJ907" s="294"/>
      <c r="AK907" s="294"/>
      <c r="AL907" s="294"/>
      <c r="AM907" s="294"/>
      <c r="AN907" s="294"/>
      <c r="AO907" s="294"/>
      <c r="AP907" s="294"/>
      <c r="AQ907" s="294"/>
      <c r="AR907" s="294"/>
      <c r="AS907" s="294"/>
      <c r="AT907" s="294"/>
      <c r="AU907" s="294"/>
      <c r="AV907" s="294"/>
      <c r="AW907" s="294"/>
      <c r="AX907" s="294"/>
      <c r="AY907" s="294"/>
      <c r="AZ907" s="294"/>
      <c r="BA907" s="294"/>
      <c r="BB907" s="294"/>
      <c r="BC907" s="294"/>
      <c r="BD907" s="294"/>
      <c r="BE907" s="294"/>
      <c r="BF907" s="294"/>
      <c r="BG907" s="294"/>
      <c r="BH907" s="294"/>
      <c r="BI907" s="294"/>
      <c r="BJ907" s="294"/>
      <c r="BK907" s="294"/>
      <c r="BL907" s="294"/>
      <c r="BM907" s="294"/>
      <c r="BN907" s="294"/>
      <c r="BO907" s="294"/>
    </row>
    <row r="908" hidden="1" outlineLevel="1">
      <c r="A908" s="294"/>
      <c r="B908" s="333"/>
      <c r="D908" s="134"/>
      <c r="E908" s="294"/>
      <c r="F908" s="307"/>
      <c r="G908" s="307"/>
      <c r="H908" s="285"/>
      <c r="I908" s="294"/>
      <c r="J908" s="294"/>
      <c r="N908" s="294"/>
      <c r="O908" s="294"/>
      <c r="P908" s="294"/>
      <c r="Q908" s="294"/>
      <c r="R908" s="294"/>
      <c r="S908" s="294"/>
      <c r="T908" s="294"/>
      <c r="U908" s="294"/>
      <c r="V908" s="294"/>
      <c r="W908" s="294"/>
      <c r="X908" s="294"/>
      <c r="Y908" s="294"/>
      <c r="Z908" s="294"/>
      <c r="AA908" s="294"/>
      <c r="AB908" s="294"/>
      <c r="AC908" s="294"/>
      <c r="AD908" s="294"/>
      <c r="AE908" s="294"/>
      <c r="AF908" s="294"/>
      <c r="AG908" s="294"/>
      <c r="AH908" s="294"/>
      <c r="AI908" s="294"/>
      <c r="AJ908" s="294"/>
      <c r="AK908" s="294"/>
      <c r="AL908" s="294"/>
      <c r="AM908" s="294"/>
      <c r="AN908" s="294"/>
      <c r="AO908" s="294"/>
      <c r="AP908" s="294"/>
      <c r="AQ908" s="294"/>
      <c r="AR908" s="294"/>
      <c r="AS908" s="294"/>
      <c r="AT908" s="294"/>
      <c r="AU908" s="294"/>
      <c r="AV908" s="294"/>
      <c r="AW908" s="294"/>
      <c r="AX908" s="294"/>
      <c r="AY908" s="294"/>
      <c r="AZ908" s="294"/>
      <c r="BA908" s="294"/>
      <c r="BB908" s="294"/>
      <c r="BC908" s="294"/>
      <c r="BD908" s="294"/>
      <c r="BE908" s="294"/>
      <c r="BF908" s="294"/>
      <c r="BG908" s="294"/>
      <c r="BH908" s="294"/>
      <c r="BI908" s="294"/>
      <c r="BJ908" s="294"/>
      <c r="BK908" s="294"/>
      <c r="BL908" s="294"/>
      <c r="BM908" s="294"/>
      <c r="BN908" s="294"/>
      <c r="BO908" s="294"/>
    </row>
    <row r="909" hidden="1" outlineLevel="1">
      <c r="A909" s="294"/>
      <c r="B909" s="333"/>
      <c r="D909" s="134"/>
      <c r="E909" s="294"/>
      <c r="F909" s="307"/>
      <c r="G909" s="307"/>
      <c r="H909" s="285"/>
      <c r="I909" s="294"/>
      <c r="J909" s="294"/>
      <c r="N909" s="294"/>
      <c r="O909" s="294"/>
      <c r="P909" s="294"/>
      <c r="Q909" s="294"/>
      <c r="R909" s="294"/>
      <c r="S909" s="294"/>
      <c r="T909" s="294"/>
      <c r="U909" s="294"/>
      <c r="V909" s="294"/>
      <c r="W909" s="294"/>
      <c r="X909" s="294"/>
      <c r="Y909" s="294"/>
      <c r="Z909" s="294"/>
      <c r="AA909" s="294"/>
      <c r="AB909" s="294"/>
      <c r="AC909" s="294"/>
      <c r="AD909" s="294"/>
      <c r="AE909" s="294"/>
      <c r="AF909" s="294"/>
      <c r="AG909" s="294"/>
      <c r="AH909" s="294"/>
      <c r="AI909" s="294"/>
      <c r="AJ909" s="294"/>
      <c r="AK909" s="294"/>
      <c r="AL909" s="294"/>
      <c r="AM909" s="294"/>
      <c r="AN909" s="294"/>
      <c r="AO909" s="294"/>
      <c r="AP909" s="294"/>
      <c r="AQ909" s="294"/>
      <c r="AR909" s="294"/>
      <c r="AS909" s="294"/>
      <c r="AT909" s="294"/>
      <c r="AU909" s="294"/>
      <c r="AV909" s="294"/>
      <c r="AW909" s="294"/>
      <c r="AX909" s="294"/>
      <c r="AY909" s="294"/>
      <c r="AZ909" s="294"/>
      <c r="BA909" s="294"/>
      <c r="BB909" s="294"/>
      <c r="BC909" s="294"/>
      <c r="BD909" s="294"/>
      <c r="BE909" s="294"/>
      <c r="BF909" s="294"/>
      <c r="BG909" s="294"/>
      <c r="BH909" s="294"/>
      <c r="BI909" s="294"/>
      <c r="BJ909" s="294"/>
      <c r="BK909" s="294"/>
      <c r="BL909" s="294"/>
      <c r="BM909" s="294"/>
      <c r="BN909" s="294"/>
      <c r="BO909" s="294"/>
    </row>
    <row r="910" hidden="1" outlineLevel="1">
      <c r="A910" s="294"/>
      <c r="B910" s="333"/>
      <c r="D910" s="134"/>
      <c r="E910" s="294"/>
      <c r="F910" s="307"/>
      <c r="G910" s="307"/>
      <c r="H910" s="285"/>
      <c r="I910" s="294"/>
      <c r="J910" s="294"/>
      <c r="N910" s="294"/>
      <c r="O910" s="294"/>
      <c r="P910" s="294"/>
      <c r="Q910" s="294"/>
      <c r="R910" s="294"/>
      <c r="S910" s="294"/>
      <c r="T910" s="294"/>
      <c r="U910" s="294"/>
      <c r="V910" s="294"/>
      <c r="W910" s="294"/>
      <c r="X910" s="294"/>
      <c r="Y910" s="294"/>
      <c r="Z910" s="294"/>
      <c r="AA910" s="294"/>
      <c r="AB910" s="294"/>
      <c r="AC910" s="294"/>
      <c r="AD910" s="294"/>
      <c r="AE910" s="294"/>
      <c r="AF910" s="294"/>
      <c r="AG910" s="294"/>
      <c r="AH910" s="294"/>
      <c r="AI910" s="294"/>
      <c r="AJ910" s="294"/>
      <c r="AK910" s="294"/>
      <c r="AL910" s="294"/>
      <c r="AM910" s="294"/>
      <c r="AN910" s="294"/>
      <c r="AO910" s="294"/>
      <c r="AP910" s="294"/>
      <c r="AQ910" s="294"/>
      <c r="AR910" s="294"/>
      <c r="AS910" s="294"/>
      <c r="AT910" s="294"/>
      <c r="AU910" s="294"/>
      <c r="AV910" s="294"/>
      <c r="AW910" s="294"/>
      <c r="AX910" s="294"/>
      <c r="AY910" s="294"/>
      <c r="AZ910" s="294"/>
      <c r="BA910" s="294"/>
      <c r="BB910" s="294"/>
      <c r="BC910" s="294"/>
      <c r="BD910" s="294"/>
      <c r="BE910" s="294"/>
      <c r="BF910" s="294"/>
      <c r="BG910" s="294"/>
      <c r="BH910" s="294"/>
      <c r="BI910" s="294"/>
      <c r="BJ910" s="294"/>
      <c r="BK910" s="294"/>
      <c r="BL910" s="294"/>
      <c r="BM910" s="294"/>
      <c r="BN910" s="294"/>
      <c r="BO910" s="294"/>
    </row>
    <row r="911" hidden="1" outlineLevel="1">
      <c r="A911" s="294"/>
      <c r="B911" s="333"/>
      <c r="D911" s="134"/>
      <c r="E911" s="294"/>
      <c r="F911" s="307"/>
      <c r="G911" s="307"/>
      <c r="H911" s="285"/>
      <c r="I911" s="294"/>
      <c r="J911" s="294"/>
      <c r="N911" s="294"/>
      <c r="O911" s="294"/>
      <c r="P911" s="294"/>
      <c r="Q911" s="294"/>
      <c r="R911" s="294"/>
      <c r="S911" s="294"/>
      <c r="T911" s="294"/>
      <c r="U911" s="294"/>
      <c r="V911" s="294"/>
      <c r="W911" s="294"/>
      <c r="X911" s="294"/>
      <c r="Y911" s="294"/>
      <c r="Z911" s="294"/>
      <c r="AA911" s="294"/>
      <c r="AB911" s="294"/>
      <c r="AC911" s="294"/>
      <c r="AD911" s="294"/>
      <c r="AE911" s="294"/>
      <c r="AF911" s="294"/>
      <c r="AG911" s="294"/>
      <c r="AH911" s="294"/>
      <c r="AI911" s="294"/>
      <c r="AJ911" s="294"/>
      <c r="AK911" s="294"/>
      <c r="AL911" s="294"/>
      <c r="AM911" s="294"/>
      <c r="AN911" s="294"/>
      <c r="AO911" s="294"/>
      <c r="AP911" s="294"/>
      <c r="AQ911" s="294"/>
      <c r="AR911" s="294"/>
      <c r="AS911" s="294"/>
      <c r="AT911" s="294"/>
      <c r="AU911" s="294"/>
      <c r="AV911" s="294"/>
      <c r="AW911" s="294"/>
      <c r="AX911" s="294"/>
      <c r="AY911" s="294"/>
      <c r="AZ911" s="294"/>
      <c r="BA911" s="294"/>
      <c r="BB911" s="294"/>
      <c r="BC911" s="294"/>
      <c r="BD911" s="294"/>
      <c r="BE911" s="294"/>
      <c r="BF911" s="294"/>
      <c r="BG911" s="294"/>
      <c r="BH911" s="294"/>
      <c r="BI911" s="294"/>
      <c r="BJ911" s="294"/>
      <c r="BK911" s="294"/>
      <c r="BL911" s="294"/>
      <c r="BM911" s="294"/>
      <c r="BN911" s="294"/>
      <c r="BO911" s="294"/>
    </row>
    <row r="912" hidden="1" outlineLevel="1">
      <c r="A912" s="294"/>
      <c r="B912" s="333"/>
      <c r="D912" s="134"/>
      <c r="E912" s="294"/>
      <c r="F912" s="307"/>
      <c r="G912" s="307"/>
      <c r="H912" s="285"/>
      <c r="I912" s="294"/>
      <c r="J912" s="294"/>
      <c r="N912" s="294"/>
      <c r="O912" s="294"/>
      <c r="P912" s="294"/>
      <c r="Q912" s="294"/>
      <c r="R912" s="294"/>
      <c r="S912" s="294"/>
      <c r="T912" s="294"/>
      <c r="U912" s="294"/>
      <c r="V912" s="294"/>
      <c r="W912" s="294"/>
      <c r="X912" s="294"/>
      <c r="Y912" s="294"/>
      <c r="Z912" s="294"/>
      <c r="AA912" s="294"/>
      <c r="AB912" s="294"/>
      <c r="AC912" s="294"/>
      <c r="AD912" s="294"/>
      <c r="AE912" s="294"/>
      <c r="AF912" s="294"/>
      <c r="AG912" s="294"/>
      <c r="AH912" s="294"/>
      <c r="AI912" s="294"/>
      <c r="AJ912" s="294"/>
      <c r="AK912" s="294"/>
      <c r="AL912" s="294"/>
      <c r="AM912" s="294"/>
      <c r="AN912" s="294"/>
      <c r="AO912" s="294"/>
      <c r="AP912" s="294"/>
      <c r="AQ912" s="294"/>
      <c r="AR912" s="294"/>
      <c r="AS912" s="294"/>
      <c r="AT912" s="294"/>
      <c r="AU912" s="294"/>
      <c r="AV912" s="294"/>
      <c r="AW912" s="294"/>
      <c r="AX912" s="294"/>
      <c r="AY912" s="294"/>
      <c r="AZ912" s="294"/>
      <c r="BA912" s="294"/>
      <c r="BB912" s="294"/>
      <c r="BC912" s="294"/>
      <c r="BD912" s="294"/>
      <c r="BE912" s="294"/>
      <c r="BF912" s="294"/>
      <c r="BG912" s="294"/>
      <c r="BH912" s="294"/>
      <c r="BI912" s="294"/>
      <c r="BJ912" s="294"/>
      <c r="BK912" s="294"/>
      <c r="BL912" s="294"/>
      <c r="BM912" s="294"/>
      <c r="BN912" s="294"/>
      <c r="BO912" s="294"/>
    </row>
    <row r="913" hidden="1" outlineLevel="1">
      <c r="A913" s="294"/>
      <c r="B913" s="333"/>
      <c r="D913" s="134"/>
      <c r="E913" s="294"/>
      <c r="F913" s="307"/>
      <c r="G913" s="307"/>
      <c r="H913" s="285"/>
      <c r="I913" s="294"/>
      <c r="J913" s="294"/>
      <c r="N913" s="294"/>
      <c r="O913" s="294"/>
      <c r="P913" s="294"/>
      <c r="Q913" s="294"/>
      <c r="R913" s="294"/>
      <c r="S913" s="294"/>
      <c r="T913" s="294"/>
      <c r="U913" s="294"/>
      <c r="V913" s="294"/>
      <c r="W913" s="294"/>
      <c r="X913" s="294"/>
      <c r="Y913" s="294"/>
      <c r="Z913" s="294"/>
      <c r="AA913" s="294"/>
      <c r="AB913" s="294"/>
      <c r="AC913" s="294"/>
      <c r="AD913" s="294"/>
      <c r="AE913" s="294"/>
      <c r="AF913" s="294"/>
      <c r="AG913" s="294"/>
      <c r="AH913" s="294"/>
      <c r="AI913" s="294"/>
      <c r="AJ913" s="294"/>
      <c r="AK913" s="294"/>
      <c r="AL913" s="294"/>
      <c r="AM913" s="294"/>
      <c r="AN913" s="294"/>
      <c r="AO913" s="294"/>
      <c r="AP913" s="294"/>
      <c r="AQ913" s="294"/>
      <c r="AR913" s="294"/>
      <c r="AS913" s="294"/>
      <c r="AT913" s="294"/>
      <c r="AU913" s="294"/>
      <c r="AV913" s="294"/>
      <c r="AW913" s="294"/>
      <c r="AX913" s="294"/>
      <c r="AY913" s="294"/>
      <c r="AZ913" s="294"/>
      <c r="BA913" s="294"/>
      <c r="BB913" s="294"/>
      <c r="BC913" s="294"/>
      <c r="BD913" s="294"/>
      <c r="BE913" s="294"/>
      <c r="BF913" s="294"/>
      <c r="BG913" s="294"/>
      <c r="BH913" s="294"/>
      <c r="BI913" s="294"/>
      <c r="BJ913" s="294"/>
      <c r="BK913" s="294"/>
      <c r="BL913" s="294"/>
      <c r="BM913" s="294"/>
      <c r="BN913" s="294"/>
      <c r="BO913" s="294"/>
    </row>
    <row r="914" hidden="1" outlineLevel="1">
      <c r="A914" s="294"/>
      <c r="B914" s="333"/>
      <c r="D914" s="134"/>
      <c r="E914" s="294"/>
      <c r="F914" s="307"/>
      <c r="G914" s="307"/>
      <c r="H914" s="285"/>
      <c r="I914" s="294"/>
      <c r="J914" s="294"/>
      <c r="N914" s="294"/>
      <c r="O914" s="294"/>
      <c r="P914" s="294"/>
      <c r="Q914" s="294"/>
      <c r="R914" s="294"/>
      <c r="S914" s="294"/>
      <c r="T914" s="294"/>
      <c r="U914" s="294"/>
      <c r="V914" s="294"/>
      <c r="W914" s="294"/>
      <c r="X914" s="294"/>
      <c r="Y914" s="294"/>
      <c r="Z914" s="294"/>
      <c r="AA914" s="294"/>
      <c r="AB914" s="294"/>
      <c r="AC914" s="294"/>
      <c r="AD914" s="294"/>
      <c r="AE914" s="294"/>
      <c r="AF914" s="294"/>
      <c r="AG914" s="294"/>
      <c r="AH914" s="294"/>
      <c r="AI914" s="294"/>
      <c r="AJ914" s="294"/>
      <c r="AK914" s="294"/>
      <c r="AL914" s="294"/>
      <c r="AM914" s="294"/>
      <c r="AN914" s="294"/>
      <c r="AO914" s="294"/>
      <c r="AP914" s="294"/>
      <c r="AQ914" s="294"/>
      <c r="AR914" s="294"/>
      <c r="AS914" s="294"/>
      <c r="AT914" s="294"/>
      <c r="AU914" s="294"/>
      <c r="AV914" s="294"/>
      <c r="AW914" s="294"/>
      <c r="AX914" s="294"/>
      <c r="AY914" s="294"/>
      <c r="AZ914" s="294"/>
      <c r="BA914" s="294"/>
      <c r="BB914" s="294"/>
      <c r="BC914" s="294"/>
      <c r="BD914" s="294"/>
      <c r="BE914" s="294"/>
      <c r="BF914" s="294"/>
      <c r="BG914" s="294"/>
      <c r="BH914" s="294"/>
      <c r="BI914" s="294"/>
      <c r="BJ914" s="294"/>
      <c r="BK914" s="294"/>
      <c r="BL914" s="294"/>
      <c r="BM914" s="294"/>
      <c r="BN914" s="294"/>
      <c r="BO914" s="294"/>
    </row>
    <row r="915" hidden="1" outlineLevel="1">
      <c r="A915" s="294"/>
      <c r="B915" s="333"/>
      <c r="D915" s="134"/>
      <c r="E915" s="294"/>
      <c r="F915" s="307"/>
      <c r="G915" s="307"/>
      <c r="H915" s="285"/>
      <c r="I915" s="294"/>
      <c r="J915" s="294"/>
      <c r="N915" s="294"/>
      <c r="O915" s="294"/>
      <c r="P915" s="294"/>
      <c r="Q915" s="294"/>
      <c r="R915" s="294"/>
      <c r="S915" s="294"/>
      <c r="T915" s="294"/>
      <c r="U915" s="294"/>
      <c r="V915" s="294"/>
      <c r="W915" s="294"/>
      <c r="X915" s="294"/>
      <c r="Y915" s="294"/>
      <c r="Z915" s="294"/>
      <c r="AA915" s="294"/>
      <c r="AB915" s="294"/>
      <c r="AC915" s="294"/>
      <c r="AD915" s="294"/>
      <c r="AE915" s="294"/>
      <c r="AF915" s="294"/>
      <c r="AG915" s="294"/>
      <c r="AH915" s="294"/>
      <c r="AI915" s="294"/>
      <c r="AJ915" s="294"/>
      <c r="AK915" s="294"/>
      <c r="AL915" s="294"/>
      <c r="AM915" s="294"/>
      <c r="AN915" s="294"/>
      <c r="AO915" s="294"/>
      <c r="AP915" s="294"/>
      <c r="AQ915" s="294"/>
      <c r="AR915" s="294"/>
      <c r="AS915" s="294"/>
      <c r="AT915" s="294"/>
      <c r="AU915" s="294"/>
      <c r="AV915" s="294"/>
      <c r="AW915" s="294"/>
      <c r="AX915" s="294"/>
      <c r="AY915" s="294"/>
      <c r="AZ915" s="294"/>
      <c r="BA915" s="294"/>
      <c r="BB915" s="294"/>
      <c r="BC915" s="294"/>
      <c r="BD915" s="294"/>
      <c r="BE915" s="294"/>
      <c r="BF915" s="294"/>
      <c r="BG915" s="294"/>
      <c r="BH915" s="294"/>
      <c r="BI915" s="294"/>
      <c r="BJ915" s="294"/>
      <c r="BK915" s="294"/>
      <c r="BL915" s="294"/>
      <c r="BM915" s="294"/>
      <c r="BN915" s="294"/>
      <c r="BO915" s="294"/>
    </row>
    <row r="916" hidden="1" outlineLevel="1">
      <c r="A916" s="294"/>
      <c r="B916" s="333"/>
      <c r="D916" s="134"/>
      <c r="E916" s="294"/>
      <c r="F916" s="307"/>
      <c r="G916" s="307"/>
      <c r="H916" s="285"/>
      <c r="I916" s="294"/>
      <c r="J916" s="294"/>
      <c r="N916" s="294"/>
      <c r="O916" s="294"/>
      <c r="P916" s="294"/>
      <c r="Q916" s="294"/>
      <c r="R916" s="294"/>
      <c r="S916" s="294"/>
      <c r="T916" s="294"/>
      <c r="U916" s="294"/>
      <c r="V916" s="294"/>
      <c r="W916" s="294"/>
      <c r="X916" s="294"/>
      <c r="Y916" s="294"/>
      <c r="Z916" s="294"/>
      <c r="AA916" s="294"/>
      <c r="AB916" s="294"/>
      <c r="AC916" s="294"/>
      <c r="AD916" s="294"/>
      <c r="AE916" s="294"/>
      <c r="AF916" s="294"/>
      <c r="AG916" s="294"/>
      <c r="AH916" s="294"/>
      <c r="AI916" s="294"/>
      <c r="AJ916" s="294"/>
      <c r="AK916" s="294"/>
      <c r="AL916" s="294"/>
      <c r="AM916" s="294"/>
      <c r="AN916" s="294"/>
      <c r="AO916" s="294"/>
      <c r="AP916" s="294"/>
      <c r="AQ916" s="294"/>
      <c r="AR916" s="294"/>
      <c r="AS916" s="294"/>
      <c r="AT916" s="294"/>
      <c r="AU916" s="294"/>
      <c r="AV916" s="294"/>
      <c r="AW916" s="294"/>
      <c r="AX916" s="294"/>
      <c r="AY916" s="294"/>
      <c r="AZ916" s="294"/>
      <c r="BA916" s="294"/>
      <c r="BB916" s="294"/>
      <c r="BC916" s="294"/>
      <c r="BD916" s="294"/>
      <c r="BE916" s="294"/>
      <c r="BF916" s="294"/>
      <c r="BG916" s="294"/>
      <c r="BH916" s="294"/>
      <c r="BI916" s="294"/>
      <c r="BJ916" s="294"/>
      <c r="BK916" s="294"/>
      <c r="BL916" s="294"/>
      <c r="BM916" s="294"/>
      <c r="BN916" s="294"/>
      <c r="BO916" s="294"/>
    </row>
    <row r="917" hidden="1" outlineLevel="1">
      <c r="A917" s="294"/>
      <c r="B917" s="333"/>
      <c r="D917" s="134"/>
      <c r="E917" s="294"/>
      <c r="F917" s="307"/>
      <c r="G917" s="307"/>
      <c r="H917" s="285"/>
      <c r="I917" s="294"/>
      <c r="J917" s="294"/>
      <c r="N917" s="294"/>
      <c r="O917" s="294"/>
      <c r="P917" s="294"/>
      <c r="Q917" s="294"/>
      <c r="R917" s="294"/>
      <c r="S917" s="294"/>
      <c r="T917" s="294"/>
      <c r="U917" s="294"/>
      <c r="V917" s="294"/>
      <c r="W917" s="294"/>
      <c r="X917" s="294"/>
      <c r="Y917" s="294"/>
      <c r="Z917" s="294"/>
      <c r="AA917" s="294"/>
      <c r="AB917" s="294"/>
      <c r="AC917" s="294"/>
      <c r="AD917" s="294"/>
      <c r="AE917" s="294"/>
      <c r="AF917" s="294"/>
      <c r="AG917" s="294"/>
      <c r="AH917" s="294"/>
      <c r="AI917" s="294"/>
      <c r="AJ917" s="294"/>
      <c r="AK917" s="294"/>
      <c r="AL917" s="294"/>
      <c r="AM917" s="294"/>
      <c r="AN917" s="294"/>
      <c r="AO917" s="294"/>
      <c r="AP917" s="294"/>
      <c r="AQ917" s="294"/>
      <c r="AR917" s="294"/>
      <c r="AS917" s="294"/>
      <c r="AT917" s="294"/>
      <c r="AU917" s="294"/>
      <c r="AV917" s="294"/>
      <c r="AW917" s="294"/>
      <c r="AX917" s="294"/>
      <c r="AY917" s="294"/>
      <c r="AZ917" s="294"/>
      <c r="BA917" s="294"/>
      <c r="BB917" s="294"/>
      <c r="BC917" s="294"/>
      <c r="BD917" s="294"/>
      <c r="BE917" s="294"/>
      <c r="BF917" s="294"/>
      <c r="BG917" s="294"/>
      <c r="BH917" s="294"/>
      <c r="BI917" s="294"/>
      <c r="BJ917" s="294"/>
      <c r="BK917" s="294"/>
      <c r="BL917" s="294"/>
      <c r="BM917" s="294"/>
      <c r="BN917" s="294"/>
      <c r="BO917" s="294"/>
    </row>
    <row r="918" hidden="1" outlineLevel="1">
      <c r="A918" s="294"/>
      <c r="B918" s="333"/>
      <c r="D918" s="134"/>
      <c r="E918" s="294"/>
      <c r="F918" s="307"/>
      <c r="G918" s="307"/>
      <c r="H918" s="285"/>
      <c r="I918" s="294"/>
      <c r="J918" s="294"/>
      <c r="N918" s="294"/>
      <c r="O918" s="294"/>
      <c r="P918" s="294"/>
      <c r="Q918" s="294"/>
      <c r="R918" s="294"/>
      <c r="S918" s="294"/>
      <c r="T918" s="294"/>
      <c r="U918" s="294"/>
      <c r="V918" s="294"/>
      <c r="W918" s="294"/>
      <c r="X918" s="294"/>
      <c r="Y918" s="294"/>
      <c r="Z918" s="294"/>
      <c r="AA918" s="294"/>
      <c r="AB918" s="294"/>
      <c r="AC918" s="294"/>
      <c r="AD918" s="294"/>
      <c r="AE918" s="294"/>
      <c r="AF918" s="294"/>
      <c r="AG918" s="294"/>
      <c r="AH918" s="294"/>
      <c r="AI918" s="294"/>
      <c r="AJ918" s="294"/>
      <c r="AK918" s="294"/>
      <c r="AL918" s="294"/>
      <c r="AM918" s="294"/>
      <c r="AN918" s="294"/>
      <c r="AO918" s="294"/>
      <c r="AP918" s="294"/>
      <c r="AQ918" s="294"/>
      <c r="AR918" s="294"/>
      <c r="AS918" s="294"/>
      <c r="AT918" s="294"/>
      <c r="AU918" s="294"/>
      <c r="AV918" s="294"/>
      <c r="AW918" s="294"/>
      <c r="AX918" s="294"/>
      <c r="AY918" s="294"/>
      <c r="AZ918" s="294"/>
      <c r="BA918" s="294"/>
      <c r="BB918" s="294"/>
      <c r="BC918" s="294"/>
      <c r="BD918" s="294"/>
      <c r="BE918" s="294"/>
      <c r="BF918" s="294"/>
      <c r="BG918" s="294"/>
      <c r="BH918" s="294"/>
      <c r="BI918" s="294"/>
      <c r="BJ918" s="294"/>
      <c r="BK918" s="294"/>
      <c r="BL918" s="294"/>
      <c r="BM918" s="294"/>
      <c r="BN918" s="294"/>
      <c r="BO918" s="294"/>
    </row>
    <row r="919" hidden="1" outlineLevel="1">
      <c r="A919" s="294"/>
      <c r="B919" s="333"/>
      <c r="D919" s="134"/>
      <c r="E919" s="294"/>
      <c r="F919" s="307"/>
      <c r="G919" s="307"/>
      <c r="H919" s="285"/>
      <c r="I919" s="294"/>
      <c r="J919" s="294"/>
      <c r="N919" s="294"/>
      <c r="O919" s="294"/>
      <c r="P919" s="294"/>
      <c r="Q919" s="294"/>
      <c r="R919" s="294"/>
      <c r="S919" s="294"/>
      <c r="T919" s="294"/>
      <c r="U919" s="294"/>
      <c r="V919" s="294"/>
      <c r="W919" s="294"/>
      <c r="X919" s="294"/>
      <c r="Y919" s="294"/>
      <c r="Z919" s="294"/>
      <c r="AA919" s="294"/>
      <c r="AB919" s="294"/>
      <c r="AC919" s="294"/>
      <c r="AD919" s="294"/>
      <c r="AE919" s="294"/>
      <c r="AF919" s="294"/>
      <c r="AG919" s="294"/>
      <c r="AH919" s="294"/>
      <c r="AI919" s="294"/>
      <c r="AJ919" s="294"/>
      <c r="AK919" s="294"/>
      <c r="AL919" s="294"/>
      <c r="AM919" s="294"/>
      <c r="AN919" s="294"/>
      <c r="AO919" s="294"/>
      <c r="AP919" s="294"/>
      <c r="AQ919" s="294"/>
      <c r="AR919" s="294"/>
      <c r="AS919" s="294"/>
      <c r="AT919" s="294"/>
      <c r="AU919" s="294"/>
      <c r="AV919" s="294"/>
      <c r="AW919" s="294"/>
      <c r="AX919" s="294"/>
      <c r="AY919" s="294"/>
      <c r="AZ919" s="294"/>
      <c r="BA919" s="294"/>
      <c r="BB919" s="294"/>
      <c r="BC919" s="294"/>
      <c r="BD919" s="294"/>
      <c r="BE919" s="294"/>
      <c r="BF919" s="294"/>
      <c r="BG919" s="294"/>
      <c r="BH919" s="294"/>
      <c r="BI919" s="294"/>
      <c r="BJ919" s="294"/>
      <c r="BK919" s="294"/>
      <c r="BL919" s="294"/>
      <c r="BM919" s="294"/>
      <c r="BN919" s="294"/>
      <c r="BO919" s="294"/>
    </row>
    <row r="920" hidden="1" outlineLevel="1">
      <c r="A920" s="294"/>
      <c r="B920" s="333"/>
      <c r="D920" s="134"/>
      <c r="E920" s="294"/>
      <c r="F920" s="307"/>
      <c r="G920" s="307"/>
      <c r="H920" s="285"/>
      <c r="I920" s="294"/>
      <c r="J920" s="294"/>
      <c r="N920" s="294"/>
      <c r="O920" s="294"/>
      <c r="P920" s="294"/>
      <c r="Q920" s="294"/>
      <c r="R920" s="294"/>
      <c r="S920" s="294"/>
      <c r="T920" s="294"/>
      <c r="U920" s="294"/>
      <c r="V920" s="294"/>
      <c r="W920" s="294"/>
      <c r="X920" s="294"/>
      <c r="Y920" s="294"/>
      <c r="Z920" s="294"/>
      <c r="AA920" s="294"/>
      <c r="AB920" s="294"/>
      <c r="AC920" s="294"/>
      <c r="AD920" s="294"/>
      <c r="AE920" s="294"/>
      <c r="AF920" s="294"/>
      <c r="AG920" s="294"/>
      <c r="AH920" s="294"/>
      <c r="AI920" s="294"/>
      <c r="AJ920" s="294"/>
      <c r="AK920" s="294"/>
      <c r="AL920" s="294"/>
      <c r="AM920" s="294"/>
      <c r="AN920" s="294"/>
      <c r="AO920" s="294"/>
      <c r="AP920" s="294"/>
      <c r="AQ920" s="294"/>
      <c r="AR920" s="294"/>
      <c r="AS920" s="294"/>
      <c r="AT920" s="294"/>
      <c r="AU920" s="294"/>
      <c r="AV920" s="294"/>
      <c r="AW920" s="294"/>
      <c r="AX920" s="294"/>
      <c r="AY920" s="294"/>
      <c r="AZ920" s="294"/>
      <c r="BA920" s="294"/>
      <c r="BB920" s="294"/>
      <c r="BC920" s="294"/>
      <c r="BD920" s="294"/>
      <c r="BE920" s="294"/>
      <c r="BF920" s="294"/>
      <c r="BG920" s="294"/>
      <c r="BH920" s="294"/>
      <c r="BI920" s="294"/>
      <c r="BJ920" s="294"/>
      <c r="BK920" s="294"/>
      <c r="BL920" s="294"/>
      <c r="BM920" s="294"/>
      <c r="BN920" s="294"/>
      <c r="BO920" s="294"/>
    </row>
    <row r="921" hidden="1" outlineLevel="1">
      <c r="A921" s="294"/>
      <c r="B921" s="333"/>
      <c r="D921" s="134"/>
      <c r="E921" s="294"/>
      <c r="F921" s="307"/>
      <c r="G921" s="307"/>
      <c r="H921" s="285"/>
      <c r="I921" s="294"/>
      <c r="J921" s="294"/>
      <c r="N921" s="294"/>
      <c r="O921" s="294"/>
      <c r="P921" s="294"/>
      <c r="Q921" s="294"/>
      <c r="R921" s="294"/>
      <c r="S921" s="294"/>
      <c r="T921" s="294"/>
      <c r="U921" s="294"/>
      <c r="V921" s="294"/>
      <c r="W921" s="294"/>
      <c r="X921" s="294"/>
      <c r="Y921" s="294"/>
      <c r="Z921" s="294"/>
      <c r="AA921" s="294"/>
      <c r="AB921" s="294"/>
      <c r="AC921" s="294"/>
      <c r="AD921" s="294"/>
      <c r="AE921" s="294"/>
      <c r="AF921" s="294"/>
      <c r="AG921" s="294"/>
      <c r="AH921" s="294"/>
      <c r="AI921" s="294"/>
      <c r="AJ921" s="294"/>
      <c r="AK921" s="294"/>
      <c r="AL921" s="294"/>
      <c r="AM921" s="294"/>
      <c r="AN921" s="294"/>
      <c r="AO921" s="294"/>
      <c r="AP921" s="294"/>
      <c r="AQ921" s="294"/>
      <c r="AR921" s="294"/>
      <c r="AS921" s="294"/>
      <c r="AT921" s="294"/>
      <c r="AU921" s="294"/>
      <c r="AV921" s="294"/>
      <c r="AW921" s="294"/>
      <c r="AX921" s="294"/>
      <c r="AY921" s="294"/>
      <c r="AZ921" s="294"/>
      <c r="BA921" s="294"/>
      <c r="BB921" s="294"/>
      <c r="BC921" s="294"/>
      <c r="BD921" s="294"/>
      <c r="BE921" s="294"/>
      <c r="BF921" s="294"/>
      <c r="BG921" s="294"/>
      <c r="BH921" s="294"/>
      <c r="BI921" s="294"/>
      <c r="BJ921" s="294"/>
      <c r="BK921" s="294"/>
      <c r="BL921" s="294"/>
      <c r="BM921" s="294"/>
      <c r="BN921" s="294"/>
      <c r="BO921" s="294"/>
    </row>
    <row r="922" hidden="1" outlineLevel="1">
      <c r="A922" s="294"/>
      <c r="B922" s="333"/>
      <c r="D922" s="134"/>
      <c r="E922" s="294"/>
      <c r="F922" s="307"/>
      <c r="G922" s="307"/>
      <c r="H922" s="285"/>
      <c r="I922" s="294"/>
      <c r="J922" s="294"/>
      <c r="N922" s="294"/>
      <c r="O922" s="294"/>
      <c r="P922" s="294"/>
      <c r="Q922" s="294"/>
      <c r="R922" s="294"/>
      <c r="S922" s="294"/>
      <c r="T922" s="294"/>
      <c r="U922" s="294"/>
      <c r="V922" s="294"/>
      <c r="W922" s="294"/>
      <c r="X922" s="294"/>
      <c r="Y922" s="294"/>
      <c r="Z922" s="294"/>
      <c r="AA922" s="294"/>
      <c r="AB922" s="294"/>
      <c r="AC922" s="294"/>
      <c r="AD922" s="294"/>
      <c r="AE922" s="294"/>
      <c r="AF922" s="294"/>
      <c r="AG922" s="294"/>
      <c r="AH922" s="294"/>
      <c r="AI922" s="294"/>
      <c r="AJ922" s="294"/>
      <c r="AK922" s="294"/>
      <c r="AL922" s="294"/>
      <c r="AM922" s="294"/>
      <c r="AN922" s="294"/>
      <c r="AO922" s="294"/>
      <c r="AP922" s="294"/>
      <c r="AQ922" s="294"/>
      <c r="AR922" s="294"/>
      <c r="AS922" s="294"/>
      <c r="AT922" s="294"/>
      <c r="AU922" s="294"/>
      <c r="AV922" s="294"/>
      <c r="AW922" s="294"/>
      <c r="AX922" s="294"/>
      <c r="AY922" s="294"/>
      <c r="AZ922" s="294"/>
      <c r="BA922" s="294"/>
      <c r="BB922" s="294"/>
      <c r="BC922" s="294"/>
      <c r="BD922" s="294"/>
      <c r="BE922" s="294"/>
      <c r="BF922" s="294"/>
      <c r="BG922" s="294"/>
      <c r="BH922" s="294"/>
      <c r="BI922" s="294"/>
      <c r="BJ922" s="294"/>
      <c r="BK922" s="294"/>
      <c r="BL922" s="294"/>
      <c r="BM922" s="294"/>
      <c r="BN922" s="294"/>
      <c r="BO922" s="294"/>
    </row>
    <row r="923" hidden="1" outlineLevel="1">
      <c r="A923" s="294"/>
      <c r="B923" s="333"/>
      <c r="D923" s="134"/>
      <c r="E923" s="294"/>
      <c r="F923" s="307"/>
      <c r="G923" s="307"/>
      <c r="H923" s="285"/>
      <c r="I923" s="294"/>
      <c r="J923" s="294"/>
      <c r="N923" s="294"/>
      <c r="O923" s="294"/>
      <c r="P923" s="294"/>
      <c r="Q923" s="294"/>
      <c r="R923" s="294"/>
      <c r="S923" s="294"/>
      <c r="T923" s="294"/>
      <c r="U923" s="294"/>
      <c r="V923" s="294"/>
      <c r="W923" s="294"/>
      <c r="X923" s="294"/>
      <c r="Y923" s="294"/>
      <c r="Z923" s="294"/>
      <c r="AA923" s="294"/>
      <c r="AB923" s="294"/>
      <c r="AC923" s="294"/>
      <c r="AD923" s="294"/>
      <c r="AE923" s="294"/>
      <c r="AF923" s="294"/>
      <c r="AG923" s="294"/>
      <c r="AH923" s="294"/>
      <c r="AI923" s="294"/>
      <c r="AJ923" s="294"/>
      <c r="AK923" s="294"/>
      <c r="AL923" s="294"/>
      <c r="AM923" s="294"/>
      <c r="AN923" s="294"/>
      <c r="AO923" s="294"/>
      <c r="AP923" s="294"/>
      <c r="AQ923" s="294"/>
      <c r="AR923" s="294"/>
      <c r="AS923" s="294"/>
      <c r="AT923" s="294"/>
      <c r="AU923" s="294"/>
      <c r="AV923" s="294"/>
      <c r="AW923" s="294"/>
      <c r="AX923" s="294"/>
      <c r="AY923" s="294"/>
      <c r="AZ923" s="294"/>
      <c r="BA923" s="294"/>
      <c r="BB923" s="294"/>
      <c r="BC923" s="294"/>
      <c r="BD923" s="294"/>
      <c r="BE923" s="294"/>
      <c r="BF923" s="294"/>
      <c r="BG923" s="294"/>
      <c r="BH923" s="294"/>
      <c r="BI923" s="294"/>
      <c r="BJ923" s="294"/>
      <c r="BK923" s="294"/>
      <c r="BL923" s="294"/>
      <c r="BM923" s="294"/>
      <c r="BN923" s="294"/>
      <c r="BO923" s="294"/>
    </row>
    <row r="924" hidden="1" outlineLevel="1">
      <c r="A924" s="294"/>
      <c r="B924" s="333"/>
      <c r="D924" s="134"/>
      <c r="E924" s="294"/>
      <c r="F924" s="307"/>
      <c r="G924" s="307"/>
      <c r="H924" s="285"/>
      <c r="I924" s="294"/>
      <c r="J924" s="294"/>
      <c r="N924" s="294"/>
      <c r="O924" s="294"/>
      <c r="P924" s="294"/>
      <c r="Q924" s="294"/>
      <c r="R924" s="294"/>
      <c r="S924" s="294"/>
      <c r="T924" s="294"/>
      <c r="U924" s="294"/>
      <c r="V924" s="294"/>
      <c r="W924" s="294"/>
      <c r="X924" s="294"/>
      <c r="Y924" s="294"/>
      <c r="Z924" s="294"/>
      <c r="AA924" s="294"/>
      <c r="AB924" s="294"/>
      <c r="AC924" s="294"/>
      <c r="AD924" s="294"/>
      <c r="AE924" s="294"/>
      <c r="AF924" s="294"/>
      <c r="AG924" s="294"/>
      <c r="AH924" s="294"/>
      <c r="AI924" s="294"/>
      <c r="AJ924" s="294"/>
      <c r="AK924" s="294"/>
      <c r="AL924" s="294"/>
      <c r="AM924" s="294"/>
      <c r="AN924" s="294"/>
      <c r="AO924" s="294"/>
      <c r="AP924" s="294"/>
      <c r="AQ924" s="294"/>
      <c r="AR924" s="294"/>
      <c r="AS924" s="294"/>
      <c r="AT924" s="294"/>
      <c r="AU924" s="294"/>
      <c r="AV924" s="294"/>
      <c r="AW924" s="294"/>
      <c r="AX924" s="294"/>
      <c r="AY924" s="294"/>
      <c r="AZ924" s="294"/>
      <c r="BA924" s="294"/>
      <c r="BB924" s="294"/>
      <c r="BC924" s="294"/>
      <c r="BD924" s="294"/>
      <c r="BE924" s="294"/>
      <c r="BF924" s="294"/>
      <c r="BG924" s="294"/>
      <c r="BH924" s="294"/>
      <c r="BI924" s="294"/>
      <c r="BJ924" s="294"/>
      <c r="BK924" s="294"/>
      <c r="BL924" s="294"/>
      <c r="BM924" s="294"/>
      <c r="BN924" s="294"/>
      <c r="BO924" s="294"/>
    </row>
    <row r="925" hidden="1" outlineLevel="1">
      <c r="A925" s="294"/>
      <c r="B925" s="333"/>
      <c r="D925" s="134"/>
      <c r="E925" s="294"/>
      <c r="F925" s="307"/>
      <c r="G925" s="307"/>
      <c r="H925" s="285"/>
      <c r="I925" s="294"/>
      <c r="J925" s="294"/>
      <c r="N925" s="294"/>
      <c r="O925" s="294"/>
      <c r="P925" s="294"/>
      <c r="Q925" s="294"/>
      <c r="R925" s="294"/>
      <c r="S925" s="294"/>
      <c r="T925" s="294"/>
      <c r="U925" s="294"/>
      <c r="V925" s="294"/>
      <c r="W925" s="294"/>
      <c r="X925" s="294"/>
      <c r="Y925" s="294"/>
      <c r="Z925" s="294"/>
      <c r="AA925" s="294"/>
      <c r="AB925" s="294"/>
      <c r="AC925" s="294"/>
      <c r="AD925" s="294"/>
      <c r="AE925" s="294"/>
      <c r="AF925" s="294"/>
      <c r="AG925" s="294"/>
      <c r="AH925" s="294"/>
      <c r="AI925" s="294"/>
      <c r="AJ925" s="294"/>
      <c r="AK925" s="294"/>
      <c r="AL925" s="294"/>
      <c r="AM925" s="294"/>
      <c r="AN925" s="294"/>
      <c r="AO925" s="294"/>
      <c r="AP925" s="294"/>
      <c r="AQ925" s="294"/>
      <c r="AR925" s="294"/>
      <c r="AS925" s="294"/>
      <c r="AT925" s="294"/>
      <c r="AU925" s="294"/>
      <c r="AV925" s="294"/>
      <c r="AW925" s="294"/>
      <c r="AX925" s="294"/>
      <c r="AY925" s="294"/>
      <c r="AZ925" s="294"/>
      <c r="BA925" s="294"/>
      <c r="BB925" s="294"/>
      <c r="BC925" s="294"/>
      <c r="BD925" s="294"/>
      <c r="BE925" s="294"/>
      <c r="BF925" s="294"/>
      <c r="BG925" s="294"/>
      <c r="BH925" s="294"/>
      <c r="BI925" s="294"/>
      <c r="BJ925" s="294"/>
      <c r="BK925" s="294"/>
      <c r="BL925" s="294"/>
      <c r="BM925" s="294"/>
      <c r="BN925" s="294"/>
      <c r="BO925" s="294"/>
    </row>
    <row r="926" hidden="1" outlineLevel="1">
      <c r="A926" s="294"/>
      <c r="B926" s="333"/>
      <c r="D926" s="134"/>
      <c r="E926" s="294"/>
      <c r="F926" s="307"/>
      <c r="G926" s="307"/>
      <c r="H926" s="285"/>
      <c r="I926" s="294"/>
      <c r="J926" s="294"/>
      <c r="N926" s="294"/>
      <c r="O926" s="294"/>
      <c r="P926" s="294"/>
      <c r="Q926" s="294"/>
      <c r="R926" s="294"/>
      <c r="S926" s="294"/>
      <c r="T926" s="294"/>
      <c r="U926" s="294"/>
      <c r="V926" s="294"/>
      <c r="W926" s="294"/>
      <c r="X926" s="294"/>
      <c r="Y926" s="294"/>
      <c r="Z926" s="294"/>
      <c r="AA926" s="294"/>
      <c r="AB926" s="294"/>
      <c r="AC926" s="294"/>
      <c r="AD926" s="294"/>
      <c r="AE926" s="294"/>
      <c r="AF926" s="294"/>
      <c r="AG926" s="294"/>
      <c r="AH926" s="294"/>
      <c r="AI926" s="294"/>
      <c r="AJ926" s="294"/>
      <c r="AK926" s="294"/>
      <c r="AL926" s="294"/>
      <c r="AM926" s="294"/>
      <c r="AN926" s="294"/>
      <c r="AO926" s="294"/>
      <c r="AP926" s="294"/>
      <c r="AQ926" s="294"/>
      <c r="AR926" s="294"/>
      <c r="AS926" s="294"/>
      <c r="AT926" s="294"/>
      <c r="AU926" s="294"/>
      <c r="AV926" s="294"/>
      <c r="AW926" s="294"/>
      <c r="AX926" s="294"/>
      <c r="AY926" s="294"/>
      <c r="AZ926" s="294"/>
      <c r="BA926" s="294"/>
      <c r="BB926" s="294"/>
      <c r="BC926" s="294"/>
      <c r="BD926" s="294"/>
      <c r="BE926" s="294"/>
      <c r="BF926" s="294"/>
      <c r="BG926" s="294"/>
      <c r="BH926" s="294"/>
      <c r="BI926" s="294"/>
      <c r="BJ926" s="294"/>
      <c r="BK926" s="294"/>
      <c r="BL926" s="294"/>
      <c r="BM926" s="294"/>
      <c r="BN926" s="294"/>
      <c r="BO926" s="294"/>
    </row>
    <row r="927" hidden="1" outlineLevel="1">
      <c r="A927" s="294"/>
      <c r="B927" s="333"/>
      <c r="D927" s="134"/>
      <c r="E927" s="294"/>
      <c r="F927" s="307"/>
      <c r="G927" s="307"/>
      <c r="H927" s="285"/>
      <c r="I927" s="294"/>
      <c r="J927" s="294"/>
      <c r="N927" s="294"/>
      <c r="O927" s="294"/>
      <c r="P927" s="294"/>
      <c r="Q927" s="294"/>
      <c r="R927" s="294"/>
      <c r="S927" s="294"/>
      <c r="T927" s="294"/>
      <c r="U927" s="294"/>
      <c r="V927" s="294"/>
      <c r="W927" s="294"/>
      <c r="X927" s="294"/>
      <c r="Y927" s="294"/>
      <c r="Z927" s="294"/>
      <c r="AA927" s="294"/>
      <c r="AB927" s="294"/>
      <c r="AC927" s="294"/>
      <c r="AD927" s="294"/>
      <c r="AE927" s="294"/>
      <c r="AF927" s="294"/>
      <c r="AG927" s="294"/>
      <c r="AH927" s="294"/>
      <c r="AI927" s="294"/>
      <c r="AJ927" s="294"/>
      <c r="AK927" s="294"/>
      <c r="AL927" s="294"/>
      <c r="AM927" s="294"/>
      <c r="AN927" s="294"/>
      <c r="AO927" s="294"/>
      <c r="AP927" s="294"/>
      <c r="AQ927" s="294"/>
      <c r="AR927" s="294"/>
      <c r="AS927" s="294"/>
      <c r="AT927" s="294"/>
      <c r="AU927" s="294"/>
      <c r="AV927" s="294"/>
      <c r="AW927" s="294"/>
      <c r="AX927" s="294"/>
      <c r="AY927" s="294"/>
      <c r="AZ927" s="294"/>
      <c r="BA927" s="294"/>
      <c r="BB927" s="294"/>
      <c r="BC927" s="294"/>
      <c r="BD927" s="294"/>
      <c r="BE927" s="294"/>
      <c r="BF927" s="294"/>
      <c r="BG927" s="294"/>
      <c r="BH927" s="294"/>
      <c r="BI927" s="294"/>
      <c r="BJ927" s="294"/>
      <c r="BK927" s="294"/>
      <c r="BL927" s="294"/>
      <c r="BM927" s="294"/>
      <c r="BN927" s="294"/>
      <c r="BO927" s="294"/>
    </row>
    <row r="928" hidden="1" outlineLevel="1">
      <c r="A928" s="294"/>
      <c r="B928" s="333"/>
      <c r="D928" s="134"/>
      <c r="E928" s="294"/>
      <c r="F928" s="307"/>
      <c r="G928" s="307"/>
      <c r="H928" s="285"/>
      <c r="I928" s="294"/>
      <c r="J928" s="294"/>
      <c r="N928" s="294"/>
      <c r="O928" s="294"/>
      <c r="P928" s="294"/>
      <c r="Q928" s="294"/>
      <c r="R928" s="294"/>
      <c r="S928" s="294"/>
      <c r="T928" s="294"/>
      <c r="U928" s="294"/>
      <c r="V928" s="294"/>
      <c r="W928" s="294"/>
      <c r="X928" s="294"/>
      <c r="Y928" s="294"/>
      <c r="Z928" s="294"/>
      <c r="AA928" s="294"/>
      <c r="AB928" s="294"/>
      <c r="AC928" s="294"/>
      <c r="AD928" s="294"/>
      <c r="AE928" s="294"/>
      <c r="AF928" s="294"/>
      <c r="AG928" s="294"/>
      <c r="AH928" s="294"/>
      <c r="AI928" s="294"/>
      <c r="AJ928" s="294"/>
      <c r="AK928" s="294"/>
      <c r="AL928" s="294"/>
      <c r="AM928" s="294"/>
      <c r="AN928" s="294"/>
      <c r="AO928" s="294"/>
      <c r="AP928" s="294"/>
      <c r="AQ928" s="294"/>
      <c r="AR928" s="294"/>
      <c r="AS928" s="294"/>
      <c r="AT928" s="294"/>
      <c r="AU928" s="294"/>
      <c r="AV928" s="294"/>
      <c r="AW928" s="294"/>
      <c r="AX928" s="294"/>
      <c r="AY928" s="294"/>
      <c r="AZ928" s="294"/>
      <c r="BA928" s="294"/>
      <c r="BB928" s="294"/>
      <c r="BC928" s="294"/>
      <c r="BD928" s="294"/>
      <c r="BE928" s="294"/>
      <c r="BF928" s="294"/>
      <c r="BG928" s="294"/>
      <c r="BH928" s="294"/>
      <c r="BI928" s="294"/>
      <c r="BJ928" s="294"/>
      <c r="BK928" s="294"/>
      <c r="BL928" s="294"/>
      <c r="BM928" s="294"/>
      <c r="BN928" s="294"/>
      <c r="BO928" s="294"/>
    </row>
    <row r="929" hidden="1" outlineLevel="1">
      <c r="A929" s="294"/>
      <c r="B929" s="333"/>
      <c r="D929" s="134"/>
      <c r="E929" s="294"/>
      <c r="F929" s="307"/>
      <c r="G929" s="307"/>
      <c r="H929" s="285"/>
      <c r="I929" s="294"/>
      <c r="J929" s="294"/>
      <c r="N929" s="294"/>
      <c r="O929" s="294"/>
      <c r="P929" s="294"/>
      <c r="Q929" s="294"/>
      <c r="R929" s="294"/>
      <c r="S929" s="294"/>
      <c r="T929" s="294"/>
      <c r="U929" s="294"/>
      <c r="V929" s="294"/>
      <c r="W929" s="294"/>
      <c r="X929" s="294"/>
      <c r="Y929" s="294"/>
      <c r="Z929" s="294"/>
      <c r="AA929" s="294"/>
      <c r="AB929" s="294"/>
      <c r="AC929" s="294"/>
      <c r="AD929" s="294"/>
      <c r="AE929" s="294"/>
      <c r="AF929" s="294"/>
      <c r="AG929" s="294"/>
      <c r="AH929" s="294"/>
      <c r="AI929" s="294"/>
      <c r="AJ929" s="294"/>
      <c r="AK929" s="294"/>
      <c r="AL929" s="294"/>
      <c r="AM929" s="294"/>
      <c r="AN929" s="294"/>
      <c r="AO929" s="294"/>
      <c r="AP929" s="294"/>
      <c r="AQ929" s="294"/>
      <c r="AR929" s="294"/>
      <c r="AS929" s="294"/>
      <c r="AT929" s="294"/>
      <c r="AU929" s="294"/>
      <c r="AV929" s="294"/>
      <c r="AW929" s="294"/>
      <c r="AX929" s="294"/>
      <c r="AY929" s="294"/>
      <c r="AZ929" s="294"/>
      <c r="BA929" s="294"/>
      <c r="BB929" s="294"/>
      <c r="BC929" s="294"/>
      <c r="BD929" s="294"/>
      <c r="BE929" s="294"/>
      <c r="BF929" s="294"/>
      <c r="BG929" s="294"/>
      <c r="BH929" s="294"/>
      <c r="BI929" s="294"/>
      <c r="BJ929" s="294"/>
      <c r="BK929" s="294"/>
      <c r="BL929" s="294"/>
      <c r="BM929" s="294"/>
      <c r="BN929" s="294"/>
      <c r="BO929" s="294"/>
    </row>
    <row r="930" hidden="1" outlineLevel="1">
      <c r="A930" s="294"/>
      <c r="B930" s="333"/>
      <c r="D930" s="134"/>
      <c r="E930" s="294"/>
      <c r="F930" s="307"/>
      <c r="G930" s="307"/>
      <c r="H930" s="285"/>
      <c r="I930" s="294"/>
      <c r="J930" s="294"/>
      <c r="N930" s="294"/>
      <c r="O930" s="294"/>
      <c r="P930" s="294"/>
      <c r="Q930" s="294"/>
      <c r="R930" s="294"/>
      <c r="S930" s="294"/>
      <c r="T930" s="294"/>
      <c r="U930" s="294"/>
      <c r="V930" s="294"/>
      <c r="W930" s="294"/>
      <c r="X930" s="294"/>
      <c r="Y930" s="294"/>
      <c r="Z930" s="294"/>
      <c r="AA930" s="294"/>
      <c r="AB930" s="294"/>
      <c r="AC930" s="294"/>
      <c r="AD930" s="294"/>
      <c r="AE930" s="294"/>
      <c r="AF930" s="294"/>
      <c r="AG930" s="294"/>
      <c r="AH930" s="294"/>
      <c r="AI930" s="294"/>
      <c r="AJ930" s="294"/>
      <c r="AK930" s="294"/>
      <c r="AL930" s="294"/>
      <c r="AM930" s="294"/>
      <c r="AN930" s="294"/>
      <c r="AO930" s="294"/>
      <c r="AP930" s="294"/>
      <c r="AQ930" s="294"/>
      <c r="AR930" s="294"/>
      <c r="AS930" s="294"/>
      <c r="AT930" s="294"/>
      <c r="AU930" s="294"/>
      <c r="AV930" s="294"/>
      <c r="AW930" s="294"/>
      <c r="AX930" s="294"/>
      <c r="AY930" s="294"/>
      <c r="AZ930" s="294"/>
      <c r="BA930" s="294"/>
      <c r="BB930" s="294"/>
      <c r="BC930" s="294"/>
      <c r="BD930" s="294"/>
      <c r="BE930" s="294"/>
      <c r="BF930" s="294"/>
      <c r="BG930" s="294"/>
      <c r="BH930" s="294"/>
      <c r="BI930" s="294"/>
      <c r="BJ930" s="294"/>
      <c r="BK930" s="294"/>
      <c r="BL930" s="294"/>
      <c r="BM930" s="294"/>
      <c r="BN930" s="294"/>
      <c r="BO930" s="294"/>
    </row>
    <row r="931" hidden="1" outlineLevel="1">
      <c r="A931" s="294"/>
      <c r="B931" s="333"/>
      <c r="D931" s="134"/>
      <c r="E931" s="294"/>
      <c r="F931" s="307"/>
      <c r="G931" s="307"/>
      <c r="H931" s="285"/>
      <c r="I931" s="294"/>
      <c r="J931" s="294"/>
      <c r="N931" s="294"/>
      <c r="O931" s="294"/>
      <c r="P931" s="294"/>
      <c r="Q931" s="294"/>
      <c r="R931" s="294"/>
      <c r="S931" s="294"/>
      <c r="T931" s="294"/>
      <c r="U931" s="294"/>
      <c r="V931" s="294"/>
      <c r="W931" s="294"/>
      <c r="X931" s="294"/>
      <c r="Y931" s="294"/>
      <c r="Z931" s="294"/>
      <c r="AA931" s="294"/>
      <c r="AB931" s="294"/>
      <c r="AC931" s="294"/>
      <c r="AD931" s="294"/>
      <c r="AE931" s="294"/>
      <c r="AF931" s="294"/>
      <c r="AG931" s="294"/>
      <c r="AH931" s="294"/>
      <c r="AI931" s="294"/>
      <c r="AJ931" s="294"/>
      <c r="AK931" s="294"/>
      <c r="AL931" s="294"/>
      <c r="AM931" s="294"/>
      <c r="AN931" s="294"/>
      <c r="AO931" s="294"/>
      <c r="AP931" s="294"/>
      <c r="AQ931" s="294"/>
      <c r="AR931" s="294"/>
      <c r="AS931" s="294"/>
      <c r="AT931" s="294"/>
      <c r="AU931" s="294"/>
      <c r="AV931" s="294"/>
      <c r="AW931" s="294"/>
      <c r="AX931" s="294"/>
      <c r="AY931" s="294"/>
      <c r="AZ931" s="294"/>
      <c r="BA931" s="294"/>
      <c r="BB931" s="294"/>
      <c r="BC931" s="294"/>
      <c r="BD931" s="294"/>
      <c r="BE931" s="294"/>
      <c r="BF931" s="294"/>
      <c r="BG931" s="294"/>
      <c r="BH931" s="294"/>
      <c r="BI931" s="294"/>
      <c r="BJ931" s="294"/>
      <c r="BK931" s="294"/>
      <c r="BL931" s="294"/>
      <c r="BM931" s="294"/>
      <c r="BN931" s="294"/>
      <c r="BO931" s="294"/>
    </row>
    <row r="932" hidden="1" outlineLevel="1">
      <c r="A932" s="294"/>
      <c r="B932" s="333"/>
      <c r="D932" s="134"/>
      <c r="E932" s="294"/>
      <c r="F932" s="307"/>
      <c r="G932" s="307"/>
      <c r="H932" s="285"/>
      <c r="I932" s="294"/>
      <c r="J932" s="294"/>
      <c r="N932" s="294"/>
      <c r="O932" s="294"/>
      <c r="P932" s="294"/>
      <c r="Q932" s="294"/>
      <c r="R932" s="294"/>
      <c r="S932" s="294"/>
      <c r="T932" s="294"/>
      <c r="U932" s="294"/>
      <c r="V932" s="294"/>
      <c r="W932" s="294"/>
      <c r="X932" s="294"/>
      <c r="Y932" s="294"/>
      <c r="Z932" s="294"/>
      <c r="AA932" s="294"/>
      <c r="AB932" s="294"/>
      <c r="AC932" s="294"/>
      <c r="AD932" s="294"/>
      <c r="AE932" s="294"/>
      <c r="AF932" s="294"/>
      <c r="AG932" s="294"/>
      <c r="AH932" s="294"/>
      <c r="AI932" s="294"/>
      <c r="AJ932" s="294"/>
      <c r="AK932" s="294"/>
      <c r="AL932" s="294"/>
      <c r="AM932" s="294"/>
      <c r="AN932" s="294"/>
      <c r="AO932" s="294"/>
      <c r="AP932" s="294"/>
      <c r="AQ932" s="294"/>
      <c r="AR932" s="294"/>
      <c r="AS932" s="294"/>
      <c r="AT932" s="294"/>
      <c r="AU932" s="294"/>
      <c r="AV932" s="294"/>
      <c r="AW932" s="294"/>
      <c r="AX932" s="294"/>
      <c r="AY932" s="294"/>
      <c r="AZ932" s="294"/>
      <c r="BA932" s="294"/>
      <c r="BB932" s="294"/>
      <c r="BC932" s="294"/>
      <c r="BD932" s="294"/>
      <c r="BE932" s="294"/>
      <c r="BF932" s="294"/>
      <c r="BG932" s="294"/>
      <c r="BH932" s="294"/>
      <c r="BI932" s="294"/>
      <c r="BJ932" s="294"/>
      <c r="BK932" s="294"/>
      <c r="BL932" s="294"/>
      <c r="BM932" s="294"/>
      <c r="BN932" s="294"/>
      <c r="BO932" s="294"/>
    </row>
    <row r="933" hidden="1" outlineLevel="1">
      <c r="A933" s="294"/>
      <c r="B933" s="333"/>
      <c r="D933" s="134"/>
      <c r="E933" s="294"/>
      <c r="F933" s="307"/>
      <c r="G933" s="307"/>
      <c r="H933" s="285"/>
      <c r="I933" s="294"/>
      <c r="J933" s="294"/>
      <c r="N933" s="294"/>
      <c r="O933" s="294"/>
      <c r="P933" s="294"/>
      <c r="Q933" s="294"/>
      <c r="R933" s="294"/>
      <c r="S933" s="294"/>
      <c r="T933" s="294"/>
      <c r="U933" s="294"/>
      <c r="V933" s="294"/>
      <c r="W933" s="294"/>
      <c r="X933" s="294"/>
      <c r="Y933" s="294"/>
      <c r="Z933" s="294"/>
      <c r="AA933" s="294"/>
      <c r="AB933" s="294"/>
      <c r="AC933" s="294"/>
      <c r="AD933" s="294"/>
      <c r="AE933" s="294"/>
      <c r="AF933" s="294"/>
      <c r="AG933" s="294"/>
      <c r="AH933" s="294"/>
      <c r="AI933" s="294"/>
      <c r="AJ933" s="294"/>
      <c r="AK933" s="294"/>
      <c r="AL933" s="294"/>
      <c r="AM933" s="294"/>
      <c r="AN933" s="294"/>
      <c r="AO933" s="294"/>
      <c r="AP933" s="294"/>
      <c r="AQ933" s="294"/>
      <c r="AR933" s="294"/>
      <c r="AS933" s="294"/>
      <c r="AT933" s="294"/>
      <c r="AU933" s="294"/>
      <c r="AV933" s="294"/>
      <c r="AW933" s="294"/>
      <c r="AX933" s="294"/>
      <c r="AY933" s="294"/>
      <c r="AZ933" s="294"/>
      <c r="BA933" s="294"/>
      <c r="BB933" s="294"/>
      <c r="BC933" s="294"/>
      <c r="BD933" s="294"/>
      <c r="BE933" s="294"/>
      <c r="BF933" s="294"/>
      <c r="BG933" s="294"/>
      <c r="BH933" s="294"/>
      <c r="BI933" s="294"/>
      <c r="BJ933" s="294"/>
      <c r="BK933" s="294"/>
      <c r="BL933" s="294"/>
      <c r="BM933" s="294"/>
      <c r="BN933" s="294"/>
      <c r="BO933" s="294"/>
    </row>
    <row r="934" hidden="1" outlineLevel="1">
      <c r="A934" s="294"/>
      <c r="B934" s="333"/>
      <c r="D934" s="134"/>
      <c r="E934" s="294"/>
      <c r="F934" s="307"/>
      <c r="G934" s="307"/>
      <c r="H934" s="285"/>
      <c r="I934" s="294"/>
      <c r="J934" s="294"/>
      <c r="N934" s="294"/>
      <c r="O934" s="294"/>
      <c r="P934" s="294"/>
      <c r="Q934" s="294"/>
      <c r="R934" s="294"/>
      <c r="S934" s="294"/>
      <c r="T934" s="294"/>
      <c r="U934" s="294"/>
      <c r="V934" s="294"/>
      <c r="W934" s="294"/>
      <c r="X934" s="294"/>
      <c r="Y934" s="294"/>
      <c r="Z934" s="294"/>
      <c r="AA934" s="294"/>
      <c r="AB934" s="294"/>
      <c r="AC934" s="294"/>
      <c r="AD934" s="294"/>
      <c r="AE934" s="294"/>
      <c r="AF934" s="294"/>
      <c r="AG934" s="294"/>
      <c r="AH934" s="294"/>
      <c r="AI934" s="294"/>
      <c r="AJ934" s="294"/>
      <c r="AK934" s="294"/>
      <c r="AL934" s="294"/>
      <c r="AM934" s="294"/>
      <c r="AN934" s="294"/>
      <c r="AO934" s="294"/>
      <c r="AP934" s="294"/>
      <c r="AQ934" s="294"/>
      <c r="AR934" s="294"/>
      <c r="AS934" s="294"/>
      <c r="AT934" s="294"/>
      <c r="AU934" s="294"/>
      <c r="AV934" s="294"/>
      <c r="AW934" s="294"/>
      <c r="AX934" s="294"/>
      <c r="AY934" s="294"/>
      <c r="AZ934" s="294"/>
      <c r="BA934" s="294"/>
      <c r="BB934" s="294"/>
      <c r="BC934" s="294"/>
      <c r="BD934" s="294"/>
      <c r="BE934" s="294"/>
      <c r="BF934" s="294"/>
      <c r="BG934" s="294"/>
      <c r="BH934" s="294"/>
      <c r="BI934" s="294"/>
      <c r="BJ934" s="294"/>
      <c r="BK934" s="294"/>
      <c r="BL934" s="294"/>
      <c r="BM934" s="294"/>
      <c r="BN934" s="294"/>
      <c r="BO934" s="294"/>
    </row>
    <row r="935" hidden="1" outlineLevel="1">
      <c r="A935" s="294"/>
      <c r="B935" s="333"/>
      <c r="D935" s="134"/>
      <c r="E935" s="294"/>
      <c r="F935" s="307"/>
      <c r="G935" s="307"/>
      <c r="H935" s="285"/>
      <c r="I935" s="294"/>
      <c r="J935" s="294"/>
      <c r="N935" s="294"/>
      <c r="O935" s="294"/>
      <c r="P935" s="294"/>
      <c r="Q935" s="294"/>
      <c r="R935" s="294"/>
      <c r="S935" s="294"/>
      <c r="T935" s="294"/>
      <c r="U935" s="294"/>
      <c r="V935" s="294"/>
      <c r="W935" s="294"/>
      <c r="X935" s="294"/>
      <c r="Y935" s="294"/>
      <c r="Z935" s="294"/>
      <c r="AA935" s="294"/>
      <c r="AB935" s="294"/>
      <c r="AC935" s="294"/>
      <c r="AD935" s="294"/>
      <c r="AE935" s="294"/>
      <c r="AF935" s="294"/>
      <c r="AG935" s="294"/>
      <c r="AH935" s="294"/>
      <c r="AI935" s="294"/>
      <c r="AJ935" s="294"/>
      <c r="AK935" s="294"/>
      <c r="AL935" s="294"/>
      <c r="AM935" s="294"/>
      <c r="AN935" s="294"/>
      <c r="AO935" s="294"/>
      <c r="AP935" s="294"/>
      <c r="AQ935" s="294"/>
      <c r="AR935" s="294"/>
      <c r="AS935" s="294"/>
      <c r="AT935" s="294"/>
      <c r="AU935" s="294"/>
      <c r="AV935" s="294"/>
      <c r="AW935" s="294"/>
      <c r="AX935" s="294"/>
      <c r="AY935" s="294"/>
      <c r="AZ935" s="294"/>
      <c r="BA935" s="294"/>
      <c r="BB935" s="294"/>
      <c r="BC935" s="294"/>
      <c r="BD935" s="294"/>
      <c r="BE935" s="294"/>
      <c r="BF935" s="294"/>
      <c r="BG935" s="294"/>
      <c r="BH935" s="294"/>
      <c r="BI935" s="294"/>
      <c r="BJ935" s="294"/>
      <c r="BK935" s="294"/>
      <c r="BL935" s="294"/>
      <c r="BM935" s="294"/>
      <c r="BN935" s="294"/>
      <c r="BO935" s="294"/>
    </row>
    <row r="936" hidden="1" outlineLevel="1">
      <c r="A936" s="294"/>
      <c r="B936" s="333"/>
      <c r="D936" s="134"/>
      <c r="E936" s="294"/>
      <c r="F936" s="307"/>
      <c r="G936" s="307"/>
      <c r="H936" s="285"/>
      <c r="I936" s="294"/>
      <c r="J936" s="294"/>
      <c r="N936" s="294"/>
      <c r="O936" s="294"/>
      <c r="P936" s="294"/>
      <c r="Q936" s="294"/>
      <c r="R936" s="294"/>
      <c r="S936" s="294"/>
      <c r="T936" s="294"/>
      <c r="U936" s="294"/>
      <c r="V936" s="294"/>
      <c r="W936" s="294"/>
      <c r="X936" s="294"/>
      <c r="Y936" s="294"/>
      <c r="Z936" s="294"/>
      <c r="AA936" s="294"/>
      <c r="AB936" s="294"/>
      <c r="AC936" s="294"/>
      <c r="AD936" s="294"/>
      <c r="AE936" s="294"/>
      <c r="AF936" s="294"/>
      <c r="AG936" s="294"/>
      <c r="AH936" s="294"/>
      <c r="AI936" s="294"/>
      <c r="AJ936" s="294"/>
      <c r="AK936" s="294"/>
      <c r="AL936" s="294"/>
      <c r="AM936" s="294"/>
      <c r="AN936" s="294"/>
      <c r="AO936" s="294"/>
      <c r="AP936" s="294"/>
      <c r="AQ936" s="294"/>
      <c r="AR936" s="294"/>
      <c r="AS936" s="294"/>
      <c r="AT936" s="294"/>
      <c r="AU936" s="294"/>
      <c r="AV936" s="294"/>
      <c r="AW936" s="294"/>
      <c r="AX936" s="294"/>
      <c r="AY936" s="294"/>
      <c r="AZ936" s="294"/>
      <c r="BA936" s="294"/>
      <c r="BB936" s="294"/>
      <c r="BC936" s="294"/>
      <c r="BD936" s="294"/>
      <c r="BE936" s="294"/>
      <c r="BF936" s="294"/>
      <c r="BG936" s="294"/>
      <c r="BH936" s="294"/>
      <c r="BI936" s="294"/>
      <c r="BJ936" s="294"/>
      <c r="BK936" s="294"/>
      <c r="BL936" s="294"/>
      <c r="BM936" s="294"/>
      <c r="BN936" s="294"/>
      <c r="BO936" s="294"/>
    </row>
    <row r="937" hidden="1" outlineLevel="1">
      <c r="A937" s="294"/>
      <c r="B937" s="333"/>
      <c r="D937" s="134"/>
      <c r="E937" s="294"/>
      <c r="F937" s="307"/>
      <c r="G937" s="307"/>
      <c r="H937" s="285"/>
      <c r="I937" s="294"/>
      <c r="J937" s="294"/>
      <c r="N937" s="294"/>
      <c r="O937" s="294"/>
      <c r="P937" s="294"/>
      <c r="Q937" s="294"/>
      <c r="R937" s="294"/>
      <c r="S937" s="294"/>
      <c r="T937" s="294"/>
      <c r="U937" s="294"/>
      <c r="V937" s="294"/>
      <c r="W937" s="294"/>
      <c r="X937" s="294"/>
      <c r="Y937" s="294"/>
      <c r="Z937" s="294"/>
      <c r="AA937" s="294"/>
      <c r="AB937" s="294"/>
      <c r="AC937" s="294"/>
      <c r="AD937" s="294"/>
      <c r="AE937" s="294"/>
      <c r="AF937" s="294"/>
      <c r="AG937" s="294"/>
      <c r="AH937" s="294"/>
      <c r="AI937" s="294"/>
      <c r="AJ937" s="294"/>
      <c r="AK937" s="294"/>
      <c r="AL937" s="294"/>
      <c r="AM937" s="294"/>
      <c r="AN937" s="294"/>
      <c r="AO937" s="294"/>
      <c r="AP937" s="294"/>
      <c r="AQ937" s="294"/>
      <c r="AR937" s="294"/>
      <c r="AS937" s="294"/>
      <c r="AT937" s="294"/>
      <c r="AU937" s="294"/>
      <c r="AV937" s="294"/>
      <c r="AW937" s="294"/>
      <c r="AX937" s="294"/>
      <c r="AY937" s="294"/>
      <c r="AZ937" s="294"/>
      <c r="BA937" s="294"/>
      <c r="BB937" s="294"/>
      <c r="BC937" s="294"/>
      <c r="BD937" s="294"/>
      <c r="BE937" s="294"/>
      <c r="BF937" s="294"/>
      <c r="BG937" s="294"/>
      <c r="BH937" s="294"/>
      <c r="BI937" s="294"/>
      <c r="BJ937" s="294"/>
      <c r="BK937" s="294"/>
      <c r="BL937" s="294"/>
      <c r="BM937" s="294"/>
      <c r="BN937" s="294"/>
      <c r="BO937" s="294"/>
    </row>
    <row r="938" hidden="1" outlineLevel="1">
      <c r="A938" s="294"/>
      <c r="B938" s="333"/>
      <c r="D938" s="134"/>
      <c r="E938" s="294"/>
      <c r="F938" s="307"/>
      <c r="G938" s="307"/>
      <c r="H938" s="285"/>
      <c r="I938" s="294"/>
      <c r="J938" s="294"/>
      <c r="N938" s="294"/>
      <c r="O938" s="294"/>
      <c r="P938" s="294"/>
      <c r="Q938" s="294"/>
      <c r="R938" s="294"/>
      <c r="S938" s="294"/>
      <c r="T938" s="294"/>
      <c r="U938" s="294"/>
      <c r="V938" s="294"/>
      <c r="W938" s="294"/>
      <c r="X938" s="294"/>
      <c r="Y938" s="294"/>
      <c r="Z938" s="294"/>
      <c r="AA938" s="294"/>
      <c r="AB938" s="294"/>
      <c r="AC938" s="294"/>
      <c r="AD938" s="294"/>
      <c r="AE938" s="294"/>
      <c r="AF938" s="294"/>
      <c r="AG938" s="294"/>
      <c r="AH938" s="294"/>
      <c r="AI938" s="294"/>
      <c r="AJ938" s="294"/>
      <c r="AK938" s="294"/>
      <c r="AL938" s="294"/>
      <c r="AM938" s="294"/>
      <c r="AN938" s="294"/>
      <c r="AO938" s="294"/>
      <c r="AP938" s="294"/>
      <c r="AQ938" s="294"/>
      <c r="AR938" s="294"/>
      <c r="AS938" s="294"/>
      <c r="AT938" s="294"/>
      <c r="AU938" s="294"/>
      <c r="AV938" s="294"/>
      <c r="AW938" s="294"/>
      <c r="AX938" s="294"/>
      <c r="AY938" s="294"/>
      <c r="AZ938" s="294"/>
      <c r="BA938" s="294"/>
      <c r="BB938" s="294"/>
      <c r="BC938" s="294"/>
      <c r="BD938" s="294"/>
      <c r="BE938" s="294"/>
      <c r="BF938" s="294"/>
      <c r="BG938" s="294"/>
      <c r="BH938" s="294"/>
      <c r="BI938" s="294"/>
      <c r="BJ938" s="294"/>
      <c r="BK938" s="294"/>
      <c r="BL938" s="294"/>
      <c r="BM938" s="294"/>
      <c r="BN938" s="294"/>
      <c r="BO938" s="294"/>
    </row>
    <row r="939" hidden="1" outlineLevel="1">
      <c r="A939" s="294"/>
      <c r="B939" s="333"/>
      <c r="D939" s="134"/>
      <c r="E939" s="294"/>
      <c r="F939" s="307"/>
      <c r="G939" s="307"/>
      <c r="H939" s="285"/>
      <c r="I939" s="294"/>
      <c r="J939" s="294"/>
      <c r="N939" s="294"/>
      <c r="O939" s="294"/>
      <c r="P939" s="294"/>
      <c r="Q939" s="294"/>
      <c r="R939" s="294"/>
      <c r="S939" s="294"/>
      <c r="T939" s="294"/>
      <c r="U939" s="294"/>
      <c r="V939" s="294"/>
      <c r="W939" s="294"/>
      <c r="X939" s="294"/>
      <c r="Y939" s="294"/>
      <c r="Z939" s="294"/>
      <c r="AA939" s="294"/>
      <c r="AB939" s="294"/>
      <c r="AC939" s="294"/>
      <c r="AD939" s="294"/>
      <c r="AE939" s="294"/>
      <c r="AF939" s="294"/>
      <c r="AG939" s="294"/>
      <c r="AH939" s="294"/>
      <c r="AI939" s="294"/>
      <c r="AJ939" s="294"/>
      <c r="AK939" s="294"/>
      <c r="AL939" s="294"/>
      <c r="AM939" s="294"/>
      <c r="AN939" s="294"/>
      <c r="AO939" s="294"/>
      <c r="AP939" s="294"/>
      <c r="AQ939" s="294"/>
      <c r="AR939" s="294"/>
      <c r="AS939" s="294"/>
      <c r="AT939" s="294"/>
      <c r="AU939" s="294"/>
      <c r="AV939" s="294"/>
      <c r="AW939" s="294"/>
      <c r="AX939" s="294"/>
      <c r="AY939" s="294"/>
      <c r="AZ939" s="294"/>
      <c r="BA939" s="294"/>
      <c r="BB939" s="294"/>
      <c r="BC939" s="294"/>
      <c r="BD939" s="294"/>
      <c r="BE939" s="294"/>
      <c r="BF939" s="294"/>
      <c r="BG939" s="294"/>
      <c r="BH939" s="294"/>
      <c r="BI939" s="294"/>
      <c r="BJ939" s="294"/>
      <c r="BK939" s="294"/>
      <c r="BL939" s="294"/>
      <c r="BM939" s="294"/>
      <c r="BN939" s="294"/>
      <c r="BO939" s="294"/>
    </row>
    <row r="940" hidden="1" outlineLevel="1">
      <c r="A940" s="294"/>
      <c r="B940" s="333"/>
      <c r="D940" s="134"/>
      <c r="E940" s="294"/>
      <c r="F940" s="307"/>
      <c r="G940" s="307"/>
      <c r="H940" s="285"/>
      <c r="I940" s="294"/>
      <c r="J940" s="294"/>
      <c r="N940" s="294"/>
      <c r="O940" s="294"/>
      <c r="P940" s="294"/>
      <c r="Q940" s="294"/>
      <c r="R940" s="294"/>
      <c r="S940" s="294"/>
      <c r="T940" s="294"/>
      <c r="U940" s="294"/>
      <c r="V940" s="294"/>
      <c r="W940" s="294"/>
      <c r="X940" s="294"/>
      <c r="Y940" s="294"/>
      <c r="Z940" s="294"/>
      <c r="AA940" s="294"/>
      <c r="AB940" s="294"/>
      <c r="AC940" s="294"/>
      <c r="AD940" s="294"/>
      <c r="AE940" s="294"/>
      <c r="AF940" s="294"/>
      <c r="AG940" s="294"/>
      <c r="AH940" s="294"/>
      <c r="AI940" s="294"/>
      <c r="AJ940" s="294"/>
      <c r="AK940" s="294"/>
      <c r="AL940" s="294"/>
      <c r="AM940" s="294"/>
      <c r="AN940" s="294"/>
      <c r="AO940" s="294"/>
      <c r="AP940" s="294"/>
      <c r="AQ940" s="294"/>
      <c r="AR940" s="294"/>
      <c r="AS940" s="294"/>
      <c r="AT940" s="294"/>
      <c r="AU940" s="294"/>
      <c r="AV940" s="294"/>
      <c r="AW940" s="294"/>
      <c r="AX940" s="294"/>
      <c r="AY940" s="294"/>
      <c r="AZ940" s="294"/>
      <c r="BA940" s="294"/>
      <c r="BB940" s="294"/>
      <c r="BC940" s="294"/>
      <c r="BD940" s="294"/>
      <c r="BE940" s="294"/>
      <c r="BF940" s="294"/>
      <c r="BG940" s="294"/>
      <c r="BH940" s="294"/>
      <c r="BI940" s="294"/>
      <c r="BJ940" s="294"/>
      <c r="BK940" s="294"/>
      <c r="BL940" s="294"/>
      <c r="BM940" s="294"/>
      <c r="BN940" s="294"/>
      <c r="BO940" s="294"/>
    </row>
    <row r="941" hidden="1" outlineLevel="1">
      <c r="A941" s="294"/>
      <c r="B941" s="333"/>
      <c r="D941" s="134"/>
      <c r="E941" s="294"/>
      <c r="F941" s="307"/>
      <c r="G941" s="307"/>
      <c r="H941" s="285"/>
      <c r="I941" s="294"/>
      <c r="J941" s="294"/>
      <c r="N941" s="294"/>
      <c r="O941" s="294"/>
      <c r="P941" s="294"/>
      <c r="Q941" s="294"/>
      <c r="R941" s="294"/>
      <c r="S941" s="294"/>
      <c r="T941" s="294"/>
      <c r="U941" s="294"/>
      <c r="V941" s="294"/>
      <c r="W941" s="294"/>
      <c r="X941" s="294"/>
      <c r="Y941" s="294"/>
      <c r="Z941" s="294"/>
      <c r="AA941" s="294"/>
      <c r="AB941" s="294"/>
      <c r="AC941" s="294"/>
      <c r="AD941" s="294"/>
      <c r="AE941" s="294"/>
      <c r="AF941" s="294"/>
      <c r="AG941" s="294"/>
      <c r="AH941" s="294"/>
      <c r="AI941" s="294"/>
      <c r="AJ941" s="294"/>
      <c r="AK941" s="294"/>
      <c r="AL941" s="294"/>
      <c r="AM941" s="294"/>
      <c r="AN941" s="294"/>
      <c r="AO941" s="294"/>
      <c r="AP941" s="294"/>
      <c r="AQ941" s="294"/>
      <c r="AR941" s="294"/>
      <c r="AS941" s="294"/>
      <c r="AT941" s="294"/>
      <c r="AU941" s="294"/>
      <c r="AV941" s="294"/>
      <c r="AW941" s="294"/>
      <c r="AX941" s="294"/>
      <c r="AY941" s="294"/>
      <c r="AZ941" s="294"/>
      <c r="BA941" s="294"/>
      <c r="BB941" s="294"/>
      <c r="BC941" s="294"/>
      <c r="BD941" s="294"/>
      <c r="BE941" s="294"/>
      <c r="BF941" s="294"/>
      <c r="BG941" s="294"/>
      <c r="BH941" s="294"/>
      <c r="BI941" s="294"/>
      <c r="BJ941" s="294"/>
      <c r="BK941" s="294"/>
      <c r="BL941" s="294"/>
      <c r="BM941" s="294"/>
      <c r="BN941" s="294"/>
      <c r="BO941" s="294"/>
    </row>
    <row r="942" hidden="1" outlineLevel="1">
      <c r="A942" s="294"/>
      <c r="B942" s="333"/>
      <c r="D942" s="134"/>
      <c r="E942" s="294"/>
      <c r="F942" s="307"/>
      <c r="G942" s="307"/>
      <c r="H942" s="285"/>
      <c r="I942" s="294"/>
      <c r="J942" s="294"/>
      <c r="N942" s="294"/>
      <c r="O942" s="294"/>
      <c r="P942" s="294"/>
      <c r="Q942" s="294"/>
      <c r="R942" s="294"/>
      <c r="S942" s="294"/>
      <c r="T942" s="294"/>
      <c r="U942" s="294"/>
      <c r="V942" s="294"/>
      <c r="W942" s="294"/>
      <c r="X942" s="294"/>
      <c r="Y942" s="294"/>
      <c r="Z942" s="294"/>
      <c r="AA942" s="294"/>
      <c r="AB942" s="294"/>
      <c r="AC942" s="294"/>
      <c r="AD942" s="294"/>
      <c r="AE942" s="294"/>
      <c r="AF942" s="294"/>
      <c r="AG942" s="294"/>
      <c r="AH942" s="294"/>
      <c r="AI942" s="294"/>
      <c r="AJ942" s="294"/>
      <c r="AK942" s="294"/>
      <c r="AL942" s="294"/>
      <c r="AM942" s="294"/>
      <c r="AN942" s="294"/>
      <c r="AO942" s="294"/>
      <c r="AP942" s="294"/>
      <c r="AQ942" s="294"/>
      <c r="AR942" s="294"/>
      <c r="AS942" s="294"/>
      <c r="AT942" s="294"/>
      <c r="AU942" s="294"/>
      <c r="AV942" s="294"/>
      <c r="AW942" s="294"/>
      <c r="AX942" s="294"/>
      <c r="AY942" s="294"/>
      <c r="AZ942" s="294"/>
      <c r="BA942" s="294"/>
      <c r="BB942" s="294"/>
      <c r="BC942" s="294"/>
      <c r="BD942" s="294"/>
      <c r="BE942" s="294"/>
      <c r="BF942" s="294"/>
      <c r="BG942" s="294"/>
      <c r="BH942" s="294"/>
      <c r="BI942" s="294"/>
      <c r="BJ942" s="294"/>
      <c r="BK942" s="294"/>
      <c r="BL942" s="294"/>
      <c r="BM942" s="294"/>
      <c r="BN942" s="294"/>
      <c r="BO942" s="294"/>
    </row>
    <row r="943" hidden="1" outlineLevel="1">
      <c r="A943" s="294"/>
      <c r="B943" s="333"/>
      <c r="D943" s="134"/>
      <c r="E943" s="294"/>
      <c r="F943" s="307"/>
      <c r="G943" s="307"/>
      <c r="H943" s="285"/>
      <c r="I943" s="294"/>
      <c r="J943" s="294"/>
      <c r="N943" s="294"/>
      <c r="O943" s="294"/>
      <c r="P943" s="294"/>
      <c r="Q943" s="294"/>
      <c r="R943" s="294"/>
      <c r="S943" s="294"/>
      <c r="T943" s="294"/>
      <c r="U943" s="294"/>
      <c r="V943" s="294"/>
      <c r="W943" s="294"/>
      <c r="X943" s="294"/>
      <c r="Y943" s="294"/>
      <c r="Z943" s="294"/>
      <c r="AA943" s="294"/>
      <c r="AB943" s="294"/>
      <c r="AC943" s="294"/>
      <c r="AD943" s="294"/>
      <c r="AE943" s="294"/>
      <c r="AF943" s="294"/>
      <c r="AG943" s="294"/>
      <c r="AH943" s="294"/>
      <c r="AI943" s="294"/>
      <c r="AJ943" s="294"/>
      <c r="AK943" s="294"/>
      <c r="AL943" s="294"/>
      <c r="AM943" s="294"/>
      <c r="AN943" s="294"/>
      <c r="AO943" s="294"/>
      <c r="AP943" s="294"/>
      <c r="AQ943" s="294"/>
      <c r="AR943" s="294"/>
      <c r="AS943" s="294"/>
      <c r="AT943" s="294"/>
      <c r="AU943" s="294"/>
      <c r="AV943" s="294"/>
      <c r="AW943" s="294"/>
      <c r="AX943" s="294"/>
      <c r="AY943" s="294"/>
      <c r="AZ943" s="294"/>
      <c r="BA943" s="294"/>
      <c r="BB943" s="294"/>
      <c r="BC943" s="294"/>
      <c r="BD943" s="294"/>
      <c r="BE943" s="294"/>
      <c r="BF943" s="294"/>
      <c r="BG943" s="294"/>
      <c r="BH943" s="294"/>
      <c r="BI943" s="294"/>
      <c r="BJ943" s="294"/>
      <c r="BK943" s="294"/>
      <c r="BL943" s="294"/>
      <c r="BM943" s="294"/>
      <c r="BN943" s="294"/>
      <c r="BO943" s="294"/>
    </row>
    <row r="944" hidden="1" outlineLevel="1">
      <c r="A944" s="294"/>
      <c r="B944" s="333"/>
      <c r="D944" s="134"/>
      <c r="E944" s="294"/>
      <c r="F944" s="307"/>
      <c r="G944" s="307"/>
      <c r="H944" s="285"/>
      <c r="I944" s="294"/>
      <c r="J944" s="294"/>
      <c r="N944" s="294"/>
      <c r="O944" s="294"/>
      <c r="P944" s="294"/>
      <c r="Q944" s="294"/>
      <c r="R944" s="294"/>
      <c r="S944" s="294"/>
      <c r="T944" s="294"/>
      <c r="U944" s="294"/>
      <c r="V944" s="294"/>
      <c r="W944" s="294"/>
      <c r="X944" s="294"/>
      <c r="Y944" s="294"/>
      <c r="Z944" s="294"/>
      <c r="AA944" s="294"/>
      <c r="AB944" s="294"/>
      <c r="AC944" s="294"/>
      <c r="AD944" s="294"/>
      <c r="AE944" s="294"/>
      <c r="AF944" s="294"/>
      <c r="AG944" s="294"/>
      <c r="AH944" s="294"/>
      <c r="AI944" s="294"/>
      <c r="AJ944" s="294"/>
      <c r="AK944" s="294"/>
      <c r="AL944" s="294"/>
      <c r="AM944" s="294"/>
      <c r="AN944" s="294"/>
      <c r="AO944" s="294"/>
      <c r="AP944" s="294"/>
      <c r="AQ944" s="294"/>
      <c r="AR944" s="294"/>
      <c r="AS944" s="294"/>
      <c r="AT944" s="294"/>
      <c r="AU944" s="294"/>
      <c r="AV944" s="294"/>
      <c r="AW944" s="294"/>
      <c r="AX944" s="294"/>
      <c r="AY944" s="294"/>
      <c r="AZ944" s="294"/>
      <c r="BA944" s="294"/>
      <c r="BB944" s="294"/>
      <c r="BC944" s="294"/>
      <c r="BD944" s="294"/>
      <c r="BE944" s="294"/>
      <c r="BF944" s="294"/>
      <c r="BG944" s="294"/>
      <c r="BH944" s="294"/>
      <c r="BI944" s="294"/>
      <c r="BJ944" s="294"/>
      <c r="BK944" s="294"/>
      <c r="BL944" s="294"/>
      <c r="BM944" s="294"/>
      <c r="BN944" s="294"/>
      <c r="BO944" s="294"/>
    </row>
    <row r="945" hidden="1" outlineLevel="1">
      <c r="A945" s="294"/>
      <c r="B945" s="333"/>
      <c r="D945" s="134"/>
      <c r="E945" s="294"/>
      <c r="F945" s="307"/>
      <c r="G945" s="307"/>
      <c r="H945" s="285"/>
      <c r="I945" s="294"/>
      <c r="J945" s="294"/>
      <c r="N945" s="294"/>
      <c r="O945" s="294"/>
      <c r="P945" s="294"/>
      <c r="Q945" s="294"/>
      <c r="R945" s="294"/>
      <c r="S945" s="294"/>
      <c r="T945" s="294"/>
      <c r="U945" s="294"/>
      <c r="V945" s="294"/>
      <c r="W945" s="294"/>
      <c r="X945" s="294"/>
      <c r="Y945" s="294"/>
      <c r="Z945" s="294"/>
      <c r="AA945" s="294"/>
      <c r="AB945" s="294"/>
      <c r="AC945" s="294"/>
      <c r="AD945" s="294"/>
      <c r="AE945" s="294"/>
      <c r="AF945" s="294"/>
      <c r="AG945" s="294"/>
      <c r="AH945" s="294"/>
      <c r="AI945" s="294"/>
      <c r="AJ945" s="294"/>
      <c r="AK945" s="294"/>
      <c r="AL945" s="294"/>
      <c r="AM945" s="294"/>
      <c r="AN945" s="294"/>
      <c r="AO945" s="294"/>
      <c r="AP945" s="294"/>
      <c r="AQ945" s="294"/>
      <c r="AR945" s="294"/>
      <c r="AS945" s="294"/>
      <c r="AT945" s="294"/>
      <c r="AU945" s="294"/>
      <c r="AV945" s="294"/>
      <c r="AW945" s="294"/>
      <c r="AX945" s="294"/>
      <c r="AY945" s="294"/>
      <c r="AZ945" s="294"/>
      <c r="BA945" s="294"/>
      <c r="BB945" s="294"/>
      <c r="BC945" s="294"/>
      <c r="BD945" s="294"/>
      <c r="BE945" s="294"/>
      <c r="BF945" s="294"/>
      <c r="BG945" s="294"/>
      <c r="BH945" s="294"/>
      <c r="BI945" s="294"/>
      <c r="BJ945" s="294"/>
      <c r="BK945" s="294"/>
      <c r="BL945" s="294"/>
      <c r="BM945" s="294"/>
      <c r="BN945" s="294"/>
      <c r="BO945" s="294"/>
    </row>
    <row r="946" hidden="1" outlineLevel="1">
      <c r="A946" s="294"/>
      <c r="B946" s="333"/>
      <c r="D946" s="134"/>
      <c r="E946" s="294"/>
      <c r="F946" s="307"/>
      <c r="G946" s="307"/>
      <c r="H946" s="285"/>
      <c r="I946" s="294"/>
      <c r="J946" s="294"/>
      <c r="N946" s="294"/>
      <c r="O946" s="294"/>
      <c r="P946" s="294"/>
      <c r="Q946" s="294"/>
      <c r="R946" s="294"/>
      <c r="S946" s="294"/>
      <c r="T946" s="294"/>
      <c r="U946" s="294"/>
      <c r="V946" s="294"/>
      <c r="W946" s="294"/>
      <c r="X946" s="294"/>
      <c r="Y946" s="294"/>
      <c r="Z946" s="294"/>
      <c r="AA946" s="294"/>
      <c r="AB946" s="294"/>
      <c r="AC946" s="294"/>
      <c r="AD946" s="294"/>
      <c r="AE946" s="294"/>
      <c r="AF946" s="294"/>
      <c r="AG946" s="294"/>
      <c r="AH946" s="294"/>
      <c r="AI946" s="294"/>
      <c r="AJ946" s="294"/>
      <c r="AK946" s="294"/>
      <c r="AL946" s="294"/>
      <c r="AM946" s="294"/>
      <c r="AN946" s="294"/>
      <c r="AO946" s="294"/>
      <c r="AP946" s="294"/>
      <c r="AQ946" s="294"/>
      <c r="AR946" s="294"/>
      <c r="AS946" s="294"/>
      <c r="AT946" s="294"/>
      <c r="AU946" s="294"/>
      <c r="AV946" s="294"/>
      <c r="AW946" s="294"/>
      <c r="AX946" s="294"/>
      <c r="AY946" s="294"/>
      <c r="AZ946" s="294"/>
      <c r="BA946" s="294"/>
      <c r="BB946" s="294"/>
      <c r="BC946" s="294"/>
      <c r="BD946" s="294"/>
      <c r="BE946" s="294"/>
      <c r="BF946" s="294"/>
      <c r="BG946" s="294"/>
      <c r="BH946" s="294"/>
      <c r="BI946" s="294"/>
      <c r="BJ946" s="294"/>
      <c r="BK946" s="294"/>
      <c r="BL946" s="294"/>
      <c r="BM946" s="294"/>
      <c r="BN946" s="294"/>
      <c r="BO946" s="294"/>
    </row>
    <row r="947" hidden="1" outlineLevel="1">
      <c r="A947" s="294"/>
      <c r="B947" s="333"/>
      <c r="D947" s="134"/>
      <c r="E947" s="294"/>
      <c r="F947" s="307"/>
      <c r="G947" s="307"/>
      <c r="H947" s="285"/>
      <c r="I947" s="294"/>
      <c r="J947" s="294"/>
      <c r="N947" s="294"/>
      <c r="O947" s="294"/>
      <c r="P947" s="294"/>
      <c r="Q947" s="294"/>
      <c r="R947" s="294"/>
      <c r="S947" s="294"/>
      <c r="T947" s="294"/>
      <c r="U947" s="294"/>
      <c r="V947" s="294"/>
      <c r="W947" s="294"/>
      <c r="X947" s="294"/>
      <c r="Y947" s="294"/>
      <c r="Z947" s="294"/>
      <c r="AA947" s="294"/>
      <c r="AB947" s="294"/>
      <c r="AC947" s="294"/>
      <c r="AD947" s="294"/>
      <c r="AE947" s="294"/>
      <c r="AF947" s="294"/>
      <c r="AG947" s="294"/>
      <c r="AH947" s="294"/>
      <c r="AI947" s="294"/>
      <c r="AJ947" s="294"/>
      <c r="AK947" s="294"/>
      <c r="AL947" s="294"/>
      <c r="AM947" s="294"/>
      <c r="AN947" s="294"/>
      <c r="AO947" s="294"/>
      <c r="AP947" s="294"/>
      <c r="AQ947" s="294"/>
      <c r="AR947" s="294"/>
      <c r="AS947" s="294"/>
      <c r="AT947" s="294"/>
      <c r="AU947" s="294"/>
      <c r="AV947" s="294"/>
      <c r="AW947" s="294"/>
      <c r="AX947" s="294"/>
      <c r="AY947" s="294"/>
      <c r="AZ947" s="294"/>
      <c r="BA947" s="294"/>
      <c r="BB947" s="294"/>
      <c r="BC947" s="294"/>
      <c r="BD947" s="294"/>
      <c r="BE947" s="294"/>
      <c r="BF947" s="294"/>
      <c r="BG947" s="294"/>
      <c r="BH947" s="294"/>
      <c r="BI947" s="294"/>
      <c r="BJ947" s="294"/>
      <c r="BK947" s="294"/>
      <c r="BL947" s="294"/>
      <c r="BM947" s="294"/>
      <c r="BN947" s="294"/>
      <c r="BO947" s="294"/>
    </row>
    <row r="948" hidden="1" outlineLevel="1">
      <c r="A948" s="294"/>
      <c r="B948" s="333"/>
      <c r="D948" s="134"/>
      <c r="E948" s="294"/>
      <c r="F948" s="307"/>
      <c r="G948" s="307"/>
      <c r="H948" s="285"/>
      <c r="I948" s="294"/>
      <c r="J948" s="294"/>
      <c r="N948" s="294"/>
      <c r="O948" s="294"/>
      <c r="P948" s="294"/>
      <c r="Q948" s="294"/>
      <c r="R948" s="294"/>
      <c r="S948" s="294"/>
      <c r="T948" s="294"/>
      <c r="U948" s="294"/>
      <c r="V948" s="294"/>
      <c r="W948" s="294"/>
      <c r="X948" s="294"/>
      <c r="Y948" s="294"/>
      <c r="Z948" s="294"/>
      <c r="AA948" s="294"/>
      <c r="AB948" s="294"/>
      <c r="AC948" s="294"/>
      <c r="AD948" s="294"/>
      <c r="AE948" s="294"/>
      <c r="AF948" s="294"/>
      <c r="AG948" s="294"/>
      <c r="AH948" s="294"/>
      <c r="AI948" s="294"/>
      <c r="AJ948" s="294"/>
      <c r="AK948" s="294"/>
      <c r="AL948" s="294"/>
      <c r="AM948" s="294"/>
      <c r="AN948" s="294"/>
      <c r="AO948" s="294"/>
      <c r="AP948" s="294"/>
      <c r="AQ948" s="294"/>
      <c r="AR948" s="294"/>
      <c r="AS948" s="294"/>
      <c r="AT948" s="294"/>
      <c r="AU948" s="294"/>
      <c r="AV948" s="294"/>
      <c r="AW948" s="294"/>
      <c r="AX948" s="294"/>
      <c r="AY948" s="294"/>
      <c r="AZ948" s="294"/>
      <c r="BA948" s="294"/>
      <c r="BB948" s="294"/>
      <c r="BC948" s="294"/>
      <c r="BD948" s="294"/>
      <c r="BE948" s="294"/>
      <c r="BF948" s="294"/>
      <c r="BG948" s="294"/>
      <c r="BH948" s="294"/>
      <c r="BI948" s="294"/>
      <c r="BJ948" s="294"/>
      <c r="BK948" s="294"/>
      <c r="BL948" s="294"/>
      <c r="BM948" s="294"/>
      <c r="BN948" s="294"/>
      <c r="BO948" s="294"/>
    </row>
    <row r="949" hidden="1" outlineLevel="1">
      <c r="A949" s="294"/>
      <c r="B949" s="333"/>
      <c r="D949" s="134"/>
      <c r="E949" s="294"/>
      <c r="F949" s="307"/>
      <c r="G949" s="307"/>
      <c r="H949" s="285"/>
      <c r="I949" s="294"/>
      <c r="J949" s="294"/>
      <c r="N949" s="294"/>
      <c r="O949" s="294"/>
      <c r="P949" s="294"/>
      <c r="Q949" s="294"/>
      <c r="R949" s="294"/>
      <c r="S949" s="294"/>
      <c r="T949" s="294"/>
      <c r="U949" s="294"/>
      <c r="V949" s="294"/>
      <c r="W949" s="294"/>
      <c r="X949" s="294"/>
      <c r="Y949" s="294"/>
      <c r="Z949" s="294"/>
      <c r="AA949" s="294"/>
      <c r="AB949" s="294"/>
      <c r="AC949" s="294"/>
      <c r="AD949" s="294"/>
      <c r="AE949" s="294"/>
      <c r="AF949" s="294"/>
      <c r="AG949" s="294"/>
      <c r="AH949" s="294"/>
      <c r="AI949" s="294"/>
      <c r="AJ949" s="294"/>
      <c r="AK949" s="294"/>
      <c r="AL949" s="294"/>
      <c r="AM949" s="294"/>
      <c r="AN949" s="294"/>
      <c r="AO949" s="294"/>
      <c r="AP949" s="294"/>
      <c r="AQ949" s="294"/>
      <c r="AR949" s="294"/>
      <c r="AS949" s="294"/>
      <c r="AT949" s="294"/>
      <c r="AU949" s="294"/>
      <c r="AV949" s="294"/>
      <c r="AW949" s="294"/>
      <c r="AX949" s="294"/>
      <c r="AY949" s="294"/>
      <c r="AZ949" s="294"/>
      <c r="BA949" s="294"/>
      <c r="BB949" s="294"/>
      <c r="BC949" s="294"/>
      <c r="BD949" s="294"/>
      <c r="BE949" s="294"/>
      <c r="BF949" s="294"/>
      <c r="BG949" s="294"/>
      <c r="BH949" s="294"/>
      <c r="BI949" s="294"/>
      <c r="BJ949" s="294"/>
      <c r="BK949" s="294"/>
      <c r="BL949" s="294"/>
      <c r="BM949" s="294"/>
      <c r="BN949" s="294"/>
      <c r="BO949" s="294"/>
    </row>
    <row r="950" hidden="1" outlineLevel="1">
      <c r="A950" s="294"/>
      <c r="B950" s="333"/>
      <c r="D950" s="134"/>
      <c r="E950" s="294"/>
      <c r="F950" s="307"/>
      <c r="G950" s="307"/>
      <c r="H950" s="285"/>
      <c r="I950" s="294"/>
      <c r="J950" s="294"/>
      <c r="N950" s="294"/>
      <c r="O950" s="294"/>
      <c r="P950" s="294"/>
      <c r="Q950" s="294"/>
      <c r="R950" s="294"/>
      <c r="S950" s="294"/>
      <c r="T950" s="294"/>
      <c r="U950" s="294"/>
      <c r="V950" s="294"/>
      <c r="W950" s="294"/>
      <c r="X950" s="294"/>
      <c r="Y950" s="294"/>
      <c r="Z950" s="294"/>
      <c r="AA950" s="294"/>
      <c r="AB950" s="294"/>
      <c r="AC950" s="294"/>
      <c r="AD950" s="294"/>
      <c r="AE950" s="294"/>
      <c r="AF950" s="294"/>
      <c r="AG950" s="294"/>
      <c r="AH950" s="294"/>
      <c r="AI950" s="294"/>
      <c r="AJ950" s="294"/>
      <c r="AK950" s="294"/>
      <c r="AL950" s="294"/>
      <c r="AM950" s="294"/>
      <c r="AN950" s="294"/>
      <c r="AO950" s="294"/>
      <c r="AP950" s="294"/>
      <c r="AQ950" s="294"/>
      <c r="AR950" s="294"/>
      <c r="AS950" s="294"/>
      <c r="AT950" s="294"/>
      <c r="AU950" s="294"/>
      <c r="AV950" s="294"/>
      <c r="AW950" s="294"/>
      <c r="AX950" s="294"/>
      <c r="AY950" s="294"/>
      <c r="AZ950" s="294"/>
      <c r="BA950" s="294"/>
      <c r="BB950" s="294"/>
      <c r="BC950" s="294"/>
      <c r="BD950" s="294"/>
      <c r="BE950" s="294"/>
      <c r="BF950" s="294"/>
      <c r="BG950" s="294"/>
      <c r="BH950" s="294"/>
      <c r="BI950" s="294"/>
      <c r="BJ950" s="294"/>
      <c r="BK950" s="294"/>
      <c r="BL950" s="294"/>
      <c r="BM950" s="294"/>
      <c r="BN950" s="294"/>
      <c r="BO950" s="294"/>
    </row>
    <row r="951" hidden="1" outlineLevel="1">
      <c r="A951" s="294"/>
      <c r="B951" s="333"/>
      <c r="D951" s="134"/>
      <c r="E951" s="294"/>
      <c r="F951" s="307"/>
      <c r="G951" s="307"/>
      <c r="H951" s="285"/>
      <c r="I951" s="294"/>
      <c r="J951" s="294"/>
      <c r="N951" s="294"/>
      <c r="O951" s="294"/>
      <c r="P951" s="294"/>
      <c r="Q951" s="294"/>
      <c r="R951" s="294"/>
      <c r="S951" s="294"/>
      <c r="T951" s="294"/>
      <c r="U951" s="294"/>
      <c r="V951" s="294"/>
      <c r="W951" s="294"/>
      <c r="X951" s="294"/>
      <c r="Y951" s="294"/>
      <c r="Z951" s="294"/>
      <c r="AA951" s="294"/>
      <c r="AB951" s="294"/>
      <c r="AC951" s="294"/>
      <c r="AD951" s="294"/>
      <c r="AE951" s="294"/>
      <c r="AF951" s="294"/>
      <c r="AG951" s="294"/>
      <c r="AH951" s="294"/>
      <c r="AI951" s="294"/>
      <c r="AJ951" s="294"/>
      <c r="AK951" s="294"/>
      <c r="AL951" s="294"/>
      <c r="AM951" s="294"/>
      <c r="AN951" s="294"/>
      <c r="AO951" s="294"/>
      <c r="AP951" s="294"/>
      <c r="AQ951" s="294"/>
      <c r="AR951" s="294"/>
      <c r="AS951" s="294"/>
      <c r="AT951" s="294"/>
      <c r="AU951" s="294"/>
      <c r="AV951" s="294"/>
      <c r="AW951" s="294"/>
      <c r="AX951" s="294"/>
      <c r="AY951" s="294"/>
      <c r="AZ951" s="294"/>
      <c r="BA951" s="294"/>
      <c r="BB951" s="294"/>
      <c r="BC951" s="294"/>
      <c r="BD951" s="294"/>
      <c r="BE951" s="294"/>
      <c r="BF951" s="294"/>
      <c r="BG951" s="294"/>
      <c r="BH951" s="294"/>
      <c r="BI951" s="294"/>
      <c r="BJ951" s="294"/>
      <c r="BK951" s="294"/>
      <c r="BL951" s="294"/>
      <c r="BM951" s="294"/>
      <c r="BN951" s="294"/>
      <c r="BO951" s="294"/>
    </row>
    <row r="952" hidden="1" outlineLevel="1">
      <c r="A952" s="294"/>
      <c r="B952" s="333"/>
      <c r="D952" s="134"/>
      <c r="E952" s="294"/>
      <c r="F952" s="307"/>
      <c r="G952" s="307"/>
      <c r="H952" s="285"/>
      <c r="I952" s="294"/>
      <c r="J952" s="294"/>
      <c r="N952" s="294"/>
      <c r="O952" s="294"/>
      <c r="P952" s="294"/>
      <c r="Q952" s="294"/>
      <c r="R952" s="294"/>
      <c r="S952" s="294"/>
      <c r="T952" s="294"/>
      <c r="U952" s="294"/>
      <c r="V952" s="294"/>
      <c r="W952" s="294"/>
      <c r="X952" s="294"/>
      <c r="Y952" s="294"/>
      <c r="Z952" s="294"/>
      <c r="AA952" s="294"/>
      <c r="AB952" s="294"/>
      <c r="AC952" s="294"/>
      <c r="AD952" s="294"/>
      <c r="AE952" s="294"/>
      <c r="AF952" s="294"/>
      <c r="AG952" s="294"/>
      <c r="AH952" s="294"/>
      <c r="AI952" s="294"/>
      <c r="AJ952" s="294"/>
      <c r="AK952" s="294"/>
      <c r="AL952" s="294"/>
      <c r="AM952" s="294"/>
      <c r="AN952" s="294"/>
      <c r="AO952" s="294"/>
      <c r="AP952" s="294"/>
      <c r="AQ952" s="294"/>
      <c r="AR952" s="294"/>
      <c r="AS952" s="294"/>
      <c r="AT952" s="294"/>
      <c r="AU952" s="294"/>
      <c r="AV952" s="294"/>
      <c r="AW952" s="294"/>
      <c r="AX952" s="294"/>
      <c r="AY952" s="294"/>
      <c r="AZ952" s="294"/>
      <c r="BA952" s="294"/>
      <c r="BB952" s="294"/>
      <c r="BC952" s="294"/>
      <c r="BD952" s="294"/>
      <c r="BE952" s="294"/>
      <c r="BF952" s="294"/>
      <c r="BG952" s="294"/>
      <c r="BH952" s="294"/>
      <c r="BI952" s="294"/>
      <c r="BJ952" s="294"/>
      <c r="BK952" s="294"/>
      <c r="BL952" s="294"/>
      <c r="BM952" s="294"/>
      <c r="BN952" s="294"/>
      <c r="BO952" s="294"/>
    </row>
    <row r="953" hidden="1" outlineLevel="1">
      <c r="A953" s="294"/>
      <c r="B953" s="333"/>
      <c r="D953" s="134"/>
      <c r="E953" s="294"/>
      <c r="F953" s="307"/>
      <c r="G953" s="307"/>
      <c r="H953" s="285"/>
      <c r="I953" s="294"/>
      <c r="J953" s="294"/>
      <c r="N953" s="294"/>
      <c r="O953" s="294"/>
      <c r="P953" s="294"/>
      <c r="Q953" s="294"/>
      <c r="R953" s="294"/>
      <c r="S953" s="294"/>
      <c r="T953" s="294"/>
      <c r="U953" s="294"/>
      <c r="V953" s="294"/>
      <c r="W953" s="294"/>
      <c r="X953" s="294"/>
      <c r="Y953" s="294"/>
      <c r="Z953" s="294"/>
      <c r="AA953" s="294"/>
      <c r="AB953" s="294"/>
      <c r="AC953" s="294"/>
      <c r="AD953" s="294"/>
      <c r="AE953" s="294"/>
      <c r="AF953" s="294"/>
      <c r="AG953" s="294"/>
      <c r="AH953" s="294"/>
      <c r="AI953" s="294"/>
      <c r="AJ953" s="294"/>
      <c r="AK953" s="294"/>
      <c r="AL953" s="294"/>
      <c r="AM953" s="294"/>
      <c r="AN953" s="294"/>
      <c r="AO953" s="294"/>
      <c r="AP953" s="294"/>
      <c r="AQ953" s="294"/>
      <c r="AR953" s="294"/>
      <c r="AS953" s="294"/>
      <c r="AT953" s="294"/>
      <c r="AU953" s="294"/>
      <c r="AV953" s="294"/>
      <c r="AW953" s="294"/>
      <c r="AX953" s="294"/>
      <c r="AY953" s="294"/>
      <c r="AZ953" s="294"/>
      <c r="BA953" s="294"/>
      <c r="BB953" s="294"/>
      <c r="BC953" s="294"/>
      <c r="BD953" s="294"/>
      <c r="BE953" s="294"/>
      <c r="BF953" s="294"/>
      <c r="BG953" s="294"/>
      <c r="BH953" s="294"/>
      <c r="BI953" s="294"/>
      <c r="BJ953" s="294"/>
      <c r="BK953" s="294"/>
      <c r="BL953" s="294"/>
      <c r="BM953" s="294"/>
      <c r="BN953" s="294"/>
      <c r="BO953" s="294"/>
    </row>
    <row r="954" hidden="1" outlineLevel="1">
      <c r="A954" s="294"/>
      <c r="B954" s="333"/>
      <c r="D954" s="134"/>
      <c r="E954" s="294"/>
      <c r="F954" s="307"/>
      <c r="G954" s="307"/>
      <c r="H954" s="285"/>
      <c r="I954" s="294"/>
      <c r="J954" s="294"/>
      <c r="N954" s="294"/>
      <c r="O954" s="294"/>
      <c r="P954" s="294"/>
      <c r="Q954" s="294"/>
      <c r="R954" s="294"/>
      <c r="S954" s="294"/>
      <c r="T954" s="294"/>
      <c r="U954" s="294"/>
      <c r="V954" s="294"/>
      <c r="W954" s="294"/>
      <c r="X954" s="294"/>
      <c r="Y954" s="294"/>
      <c r="Z954" s="294"/>
      <c r="AA954" s="294"/>
      <c r="AB954" s="294"/>
      <c r="AC954" s="294"/>
      <c r="AD954" s="294"/>
      <c r="AE954" s="294"/>
      <c r="AF954" s="294"/>
      <c r="AG954" s="294"/>
      <c r="AH954" s="294"/>
      <c r="AI954" s="294"/>
      <c r="AJ954" s="294"/>
      <c r="AK954" s="294"/>
      <c r="AL954" s="294"/>
      <c r="AM954" s="294"/>
      <c r="AN954" s="294"/>
      <c r="AO954" s="294"/>
      <c r="AP954" s="294"/>
      <c r="AQ954" s="294"/>
      <c r="AR954" s="294"/>
      <c r="AS954" s="294"/>
      <c r="AT954" s="294"/>
      <c r="AU954" s="294"/>
      <c r="AV954" s="294"/>
      <c r="AW954" s="294"/>
      <c r="AX954" s="294"/>
      <c r="AY954" s="294"/>
      <c r="AZ954" s="294"/>
      <c r="BA954" s="294"/>
      <c r="BB954" s="294"/>
      <c r="BC954" s="294"/>
      <c r="BD954" s="294"/>
      <c r="BE954" s="294"/>
      <c r="BF954" s="294"/>
      <c r="BG954" s="294"/>
      <c r="BH954" s="294"/>
      <c r="BI954" s="294"/>
      <c r="BJ954" s="294"/>
      <c r="BK954" s="294"/>
      <c r="BL954" s="294"/>
      <c r="BM954" s="294"/>
      <c r="BN954" s="294"/>
      <c r="BO954" s="294"/>
    </row>
    <row r="955" hidden="1" outlineLevel="1">
      <c r="A955" s="294"/>
      <c r="B955" s="333"/>
      <c r="D955" s="134"/>
      <c r="E955" s="294"/>
      <c r="F955" s="307"/>
      <c r="G955" s="307"/>
      <c r="H955" s="285"/>
      <c r="I955" s="294"/>
      <c r="J955" s="294"/>
      <c r="N955" s="294"/>
      <c r="O955" s="294"/>
      <c r="P955" s="294"/>
      <c r="Q955" s="294"/>
      <c r="R955" s="294"/>
      <c r="S955" s="294"/>
      <c r="T955" s="294"/>
      <c r="U955" s="294"/>
      <c r="V955" s="294"/>
      <c r="W955" s="294"/>
      <c r="X955" s="294"/>
      <c r="Y955" s="294"/>
      <c r="Z955" s="294"/>
      <c r="AA955" s="294"/>
      <c r="AB955" s="294"/>
      <c r="AC955" s="294"/>
      <c r="AD955" s="294"/>
      <c r="AE955" s="294"/>
      <c r="AF955" s="294"/>
      <c r="AG955" s="294"/>
      <c r="AH955" s="294"/>
      <c r="AI955" s="294"/>
      <c r="AJ955" s="294"/>
      <c r="AK955" s="294"/>
      <c r="AL955" s="294"/>
      <c r="AM955" s="294"/>
      <c r="AN955" s="294"/>
      <c r="AO955" s="294"/>
      <c r="AP955" s="294"/>
      <c r="AQ955" s="294"/>
      <c r="AR955" s="294"/>
      <c r="AS955" s="294"/>
      <c r="AT955" s="294"/>
      <c r="AU955" s="294"/>
      <c r="AV955" s="294"/>
      <c r="AW955" s="294"/>
      <c r="AX955" s="294"/>
      <c r="AY955" s="294"/>
      <c r="AZ955" s="294"/>
      <c r="BA955" s="294"/>
      <c r="BB955" s="294"/>
      <c r="BC955" s="294"/>
      <c r="BD955" s="294"/>
      <c r="BE955" s="294"/>
      <c r="BF955" s="294"/>
      <c r="BG955" s="294"/>
      <c r="BH955" s="294"/>
      <c r="BI955" s="294"/>
      <c r="BJ955" s="294"/>
      <c r="BK955" s="294"/>
      <c r="BL955" s="294"/>
      <c r="BM955" s="294"/>
      <c r="BN955" s="294"/>
      <c r="BO955" s="294"/>
    </row>
    <row r="956" hidden="1" outlineLevel="1">
      <c r="A956" s="294"/>
      <c r="B956" s="333"/>
      <c r="D956" s="134"/>
      <c r="E956" s="294"/>
      <c r="F956" s="307"/>
      <c r="G956" s="307"/>
      <c r="H956" s="285"/>
      <c r="I956" s="294"/>
      <c r="J956" s="294"/>
      <c r="N956" s="294"/>
      <c r="O956" s="294"/>
      <c r="P956" s="294"/>
      <c r="Q956" s="294"/>
      <c r="R956" s="294"/>
      <c r="S956" s="294"/>
      <c r="T956" s="294"/>
      <c r="U956" s="294"/>
      <c r="V956" s="294"/>
      <c r="W956" s="294"/>
      <c r="X956" s="294"/>
      <c r="Y956" s="294"/>
      <c r="Z956" s="294"/>
      <c r="AA956" s="294"/>
      <c r="AB956" s="294"/>
      <c r="AC956" s="294"/>
      <c r="AD956" s="294"/>
      <c r="AE956" s="294"/>
      <c r="AF956" s="294"/>
      <c r="AG956" s="294"/>
      <c r="AH956" s="294"/>
      <c r="AI956" s="294"/>
      <c r="AJ956" s="294"/>
      <c r="AK956" s="294"/>
      <c r="AL956" s="294"/>
      <c r="AM956" s="294"/>
      <c r="AN956" s="294"/>
      <c r="AO956" s="294"/>
      <c r="AP956" s="294"/>
      <c r="AQ956" s="294"/>
      <c r="AR956" s="294"/>
      <c r="AS956" s="294"/>
      <c r="AT956" s="294"/>
      <c r="AU956" s="294"/>
      <c r="AV956" s="294"/>
      <c r="AW956" s="294"/>
      <c r="AX956" s="294"/>
      <c r="AY956" s="294"/>
      <c r="AZ956" s="294"/>
      <c r="BA956" s="294"/>
      <c r="BB956" s="294"/>
      <c r="BC956" s="294"/>
      <c r="BD956" s="294"/>
      <c r="BE956" s="294"/>
      <c r="BF956" s="294"/>
      <c r="BG956" s="294"/>
      <c r="BH956" s="294"/>
      <c r="BI956" s="294"/>
      <c r="BJ956" s="294"/>
      <c r="BK956" s="294"/>
      <c r="BL956" s="294"/>
      <c r="BM956" s="294"/>
      <c r="BN956" s="294"/>
      <c r="BO956" s="294"/>
    </row>
    <row r="957" hidden="1" outlineLevel="1">
      <c r="A957" s="294"/>
      <c r="B957" s="333"/>
      <c r="D957" s="134"/>
      <c r="E957" s="294"/>
      <c r="F957" s="307"/>
      <c r="G957" s="307"/>
      <c r="H957" s="285"/>
      <c r="I957" s="294"/>
      <c r="J957" s="294"/>
      <c r="N957" s="294"/>
      <c r="O957" s="294"/>
      <c r="P957" s="294"/>
      <c r="Q957" s="294"/>
      <c r="R957" s="294"/>
      <c r="S957" s="294"/>
      <c r="T957" s="294"/>
      <c r="U957" s="294"/>
      <c r="V957" s="294"/>
      <c r="W957" s="294"/>
      <c r="X957" s="294"/>
      <c r="Y957" s="294"/>
      <c r="Z957" s="294"/>
      <c r="AA957" s="294"/>
      <c r="AB957" s="294"/>
      <c r="AC957" s="294"/>
      <c r="AD957" s="294"/>
      <c r="AE957" s="294"/>
      <c r="AF957" s="294"/>
      <c r="AG957" s="294"/>
      <c r="AH957" s="294"/>
      <c r="AI957" s="294"/>
      <c r="AJ957" s="294"/>
      <c r="AK957" s="294"/>
      <c r="AL957" s="294"/>
      <c r="AM957" s="294"/>
      <c r="AN957" s="294"/>
      <c r="AO957" s="294"/>
      <c r="AP957" s="294"/>
      <c r="AQ957" s="294"/>
      <c r="AR957" s="294"/>
      <c r="AS957" s="294"/>
      <c r="AT957" s="294"/>
      <c r="AU957" s="294"/>
      <c r="AV957" s="294"/>
      <c r="AW957" s="294"/>
      <c r="AX957" s="294"/>
      <c r="AY957" s="294"/>
      <c r="AZ957" s="294"/>
      <c r="BA957" s="294"/>
      <c r="BB957" s="294"/>
      <c r="BC957" s="294"/>
      <c r="BD957" s="294"/>
      <c r="BE957" s="294"/>
      <c r="BF957" s="294"/>
      <c r="BG957" s="294"/>
      <c r="BH957" s="294"/>
      <c r="BI957" s="294"/>
      <c r="BJ957" s="294"/>
      <c r="BK957" s="294"/>
      <c r="BL957" s="294"/>
      <c r="BM957" s="294"/>
      <c r="BN957" s="294"/>
      <c r="BO957" s="294"/>
    </row>
    <row r="958" hidden="1" outlineLevel="1">
      <c r="A958" s="294"/>
      <c r="B958" s="333"/>
      <c r="D958" s="134"/>
      <c r="E958" s="294"/>
      <c r="F958" s="307"/>
      <c r="G958" s="307"/>
      <c r="H958" s="285"/>
      <c r="I958" s="294"/>
      <c r="J958" s="294"/>
      <c r="N958" s="294"/>
      <c r="O958" s="294"/>
      <c r="P958" s="294"/>
      <c r="Q958" s="294"/>
      <c r="R958" s="294"/>
      <c r="S958" s="294"/>
      <c r="T958" s="294"/>
      <c r="U958" s="294"/>
      <c r="V958" s="294"/>
      <c r="W958" s="294"/>
      <c r="X958" s="294"/>
      <c r="Y958" s="294"/>
      <c r="Z958" s="294"/>
      <c r="AA958" s="294"/>
      <c r="AB958" s="294"/>
      <c r="AC958" s="294"/>
      <c r="AD958" s="294"/>
      <c r="AE958" s="294"/>
      <c r="AF958" s="294"/>
      <c r="AG958" s="294"/>
      <c r="AH958" s="294"/>
      <c r="AI958" s="294"/>
      <c r="AJ958" s="294"/>
      <c r="AK958" s="294"/>
      <c r="AL958" s="294"/>
      <c r="AM958" s="294"/>
      <c r="AN958" s="294"/>
      <c r="AO958" s="294"/>
      <c r="AP958" s="294"/>
      <c r="AQ958" s="294"/>
      <c r="AR958" s="294"/>
      <c r="AS958" s="294"/>
      <c r="AT958" s="294"/>
      <c r="AU958" s="294"/>
      <c r="AV958" s="294"/>
      <c r="AW958" s="294"/>
      <c r="AX958" s="294"/>
      <c r="AY958" s="294"/>
      <c r="AZ958" s="294"/>
      <c r="BA958" s="294"/>
      <c r="BB958" s="294"/>
      <c r="BC958" s="294"/>
      <c r="BD958" s="294"/>
      <c r="BE958" s="294"/>
      <c r="BF958" s="294"/>
      <c r="BG958" s="294"/>
      <c r="BH958" s="294"/>
      <c r="BI958" s="294"/>
      <c r="BJ958" s="294"/>
      <c r="BK958" s="294"/>
      <c r="BL958" s="294"/>
      <c r="BM958" s="294"/>
      <c r="BN958" s="294"/>
      <c r="BO958" s="294"/>
    </row>
    <row r="959" hidden="1" outlineLevel="1">
      <c r="A959" s="294"/>
      <c r="B959" s="333"/>
      <c r="D959" s="134"/>
      <c r="E959" s="294"/>
      <c r="F959" s="307"/>
      <c r="G959" s="307"/>
      <c r="H959" s="285"/>
      <c r="I959" s="294"/>
      <c r="J959" s="294"/>
      <c r="N959" s="294"/>
      <c r="O959" s="294"/>
      <c r="P959" s="294"/>
      <c r="Q959" s="294"/>
      <c r="R959" s="294"/>
      <c r="S959" s="294"/>
      <c r="T959" s="294"/>
      <c r="U959" s="294"/>
      <c r="V959" s="294"/>
      <c r="W959" s="294"/>
      <c r="X959" s="294"/>
      <c r="Y959" s="294"/>
      <c r="Z959" s="294"/>
      <c r="AA959" s="294"/>
      <c r="AB959" s="294"/>
      <c r="AC959" s="294"/>
      <c r="AD959" s="294"/>
      <c r="AE959" s="294"/>
      <c r="AF959" s="294"/>
      <c r="AG959" s="294"/>
      <c r="AH959" s="294"/>
      <c r="AI959" s="294"/>
      <c r="AJ959" s="294"/>
      <c r="AK959" s="294"/>
      <c r="AL959" s="294"/>
      <c r="AM959" s="294"/>
      <c r="AN959" s="294"/>
      <c r="AO959" s="294"/>
      <c r="AP959" s="294"/>
      <c r="AQ959" s="294"/>
      <c r="AR959" s="294"/>
      <c r="AS959" s="294"/>
      <c r="AT959" s="294"/>
      <c r="AU959" s="294"/>
      <c r="AV959" s="294"/>
      <c r="AW959" s="294"/>
      <c r="AX959" s="294"/>
      <c r="AY959" s="294"/>
      <c r="AZ959" s="294"/>
      <c r="BA959" s="294"/>
      <c r="BB959" s="294"/>
      <c r="BC959" s="294"/>
      <c r="BD959" s="294"/>
      <c r="BE959" s="294"/>
      <c r="BF959" s="294"/>
      <c r="BG959" s="294"/>
      <c r="BH959" s="294"/>
      <c r="BI959" s="294"/>
      <c r="BJ959" s="294"/>
      <c r="BK959" s="294"/>
      <c r="BL959" s="294"/>
      <c r="BM959" s="294"/>
      <c r="BN959" s="294"/>
      <c r="BO959" s="294"/>
    </row>
    <row r="960" hidden="1" outlineLevel="1">
      <c r="A960" s="294"/>
      <c r="B960" s="333"/>
      <c r="D960" s="134"/>
      <c r="E960" s="294"/>
      <c r="F960" s="307"/>
      <c r="G960" s="307"/>
      <c r="H960" s="285"/>
      <c r="I960" s="294"/>
      <c r="J960" s="294"/>
      <c r="N960" s="294"/>
      <c r="O960" s="294"/>
      <c r="P960" s="294"/>
      <c r="Q960" s="294"/>
      <c r="R960" s="294"/>
      <c r="S960" s="294"/>
      <c r="T960" s="294"/>
      <c r="U960" s="294"/>
      <c r="V960" s="294"/>
      <c r="W960" s="294"/>
      <c r="X960" s="294"/>
      <c r="Y960" s="294"/>
      <c r="Z960" s="294"/>
      <c r="AA960" s="294"/>
      <c r="AB960" s="294"/>
      <c r="AC960" s="294"/>
      <c r="AD960" s="294"/>
      <c r="AE960" s="294"/>
      <c r="AF960" s="294"/>
      <c r="AG960" s="294"/>
      <c r="AH960" s="294"/>
      <c r="AI960" s="294"/>
      <c r="AJ960" s="294"/>
      <c r="AK960" s="294"/>
      <c r="AL960" s="294"/>
      <c r="AM960" s="294"/>
      <c r="AN960" s="294"/>
      <c r="AO960" s="294"/>
      <c r="AP960" s="294"/>
      <c r="AQ960" s="294"/>
      <c r="AR960" s="294"/>
      <c r="AS960" s="294"/>
      <c r="AT960" s="294"/>
      <c r="AU960" s="294"/>
      <c r="AV960" s="294"/>
      <c r="AW960" s="294"/>
      <c r="AX960" s="294"/>
      <c r="AY960" s="294"/>
      <c r="AZ960" s="294"/>
      <c r="BA960" s="294"/>
      <c r="BB960" s="294"/>
      <c r="BC960" s="294"/>
      <c r="BD960" s="294"/>
      <c r="BE960" s="294"/>
      <c r="BF960" s="294"/>
      <c r="BG960" s="294"/>
      <c r="BH960" s="294"/>
      <c r="BI960" s="294"/>
      <c r="BJ960" s="294"/>
      <c r="BK960" s="294"/>
      <c r="BL960" s="294"/>
      <c r="BM960" s="294"/>
      <c r="BN960" s="294"/>
      <c r="BO960" s="294"/>
    </row>
    <row r="961" hidden="1" outlineLevel="1">
      <c r="A961" s="294"/>
      <c r="B961" s="333"/>
      <c r="D961" s="134"/>
      <c r="E961" s="294"/>
      <c r="F961" s="307"/>
      <c r="G961" s="307"/>
      <c r="H961" s="285"/>
      <c r="I961" s="294"/>
      <c r="J961" s="294"/>
      <c r="N961" s="294"/>
      <c r="O961" s="294"/>
      <c r="P961" s="294"/>
      <c r="Q961" s="294"/>
      <c r="R961" s="294"/>
      <c r="S961" s="294"/>
      <c r="T961" s="294"/>
      <c r="U961" s="294"/>
      <c r="V961" s="294"/>
      <c r="W961" s="294"/>
      <c r="X961" s="294"/>
      <c r="Y961" s="294"/>
      <c r="Z961" s="294"/>
      <c r="AA961" s="294"/>
      <c r="AB961" s="294"/>
      <c r="AC961" s="294"/>
      <c r="AD961" s="294"/>
      <c r="AE961" s="294"/>
      <c r="AF961" s="294"/>
      <c r="AG961" s="294"/>
      <c r="AH961" s="294"/>
      <c r="AI961" s="294"/>
      <c r="AJ961" s="294"/>
      <c r="AK961" s="294"/>
      <c r="AL961" s="294"/>
      <c r="AM961" s="294"/>
      <c r="AN961" s="294"/>
      <c r="AO961" s="294"/>
      <c r="AP961" s="294"/>
      <c r="AQ961" s="294"/>
      <c r="AR961" s="294"/>
      <c r="AS961" s="294"/>
      <c r="AT961" s="294"/>
      <c r="AU961" s="294"/>
      <c r="AV961" s="294"/>
      <c r="AW961" s="294"/>
      <c r="AX961" s="294"/>
      <c r="AY961" s="294"/>
      <c r="AZ961" s="294"/>
      <c r="BA961" s="294"/>
      <c r="BB961" s="294"/>
      <c r="BC961" s="294"/>
      <c r="BD961" s="294"/>
      <c r="BE961" s="294"/>
      <c r="BF961" s="294"/>
      <c r="BG961" s="294"/>
      <c r="BH961" s="294"/>
      <c r="BI961" s="294"/>
      <c r="BJ961" s="294"/>
      <c r="BK961" s="294"/>
      <c r="BL961" s="294"/>
      <c r="BM961" s="294"/>
      <c r="BN961" s="294"/>
      <c r="BO961" s="294"/>
    </row>
    <row r="962" hidden="1" outlineLevel="1">
      <c r="A962" s="294"/>
      <c r="B962" s="333"/>
      <c r="D962" s="134"/>
      <c r="E962" s="294"/>
      <c r="F962" s="307"/>
      <c r="G962" s="307"/>
      <c r="H962" s="285"/>
      <c r="I962" s="294"/>
      <c r="J962" s="294"/>
      <c r="N962" s="294"/>
      <c r="O962" s="294"/>
      <c r="P962" s="294"/>
      <c r="Q962" s="294"/>
      <c r="R962" s="294"/>
      <c r="S962" s="294"/>
      <c r="T962" s="294"/>
      <c r="U962" s="294"/>
      <c r="V962" s="294"/>
      <c r="W962" s="294"/>
      <c r="X962" s="294"/>
      <c r="Y962" s="294"/>
      <c r="Z962" s="294"/>
      <c r="AA962" s="294"/>
      <c r="AB962" s="294"/>
      <c r="AC962" s="294"/>
      <c r="AD962" s="294"/>
      <c r="AE962" s="294"/>
      <c r="AF962" s="294"/>
      <c r="AG962" s="294"/>
      <c r="AH962" s="294"/>
      <c r="AI962" s="294"/>
      <c r="AJ962" s="294"/>
      <c r="AK962" s="294"/>
      <c r="AL962" s="294"/>
      <c r="AM962" s="294"/>
      <c r="AN962" s="294"/>
      <c r="AO962" s="294"/>
      <c r="AP962" s="294"/>
      <c r="AQ962" s="294"/>
      <c r="AR962" s="294"/>
      <c r="AS962" s="294"/>
      <c r="AT962" s="294"/>
      <c r="AU962" s="294"/>
      <c r="AV962" s="294"/>
      <c r="AW962" s="294"/>
      <c r="AX962" s="294"/>
      <c r="AY962" s="294"/>
      <c r="AZ962" s="294"/>
      <c r="BA962" s="294"/>
      <c r="BB962" s="294"/>
      <c r="BC962" s="294"/>
      <c r="BD962" s="294"/>
      <c r="BE962" s="294"/>
      <c r="BF962" s="294"/>
      <c r="BG962" s="294"/>
      <c r="BH962" s="294"/>
      <c r="BI962" s="294"/>
      <c r="BJ962" s="294"/>
      <c r="BK962" s="294"/>
      <c r="BL962" s="294"/>
      <c r="BM962" s="294"/>
      <c r="BN962" s="294"/>
      <c r="BO962" s="294"/>
    </row>
    <row r="963" hidden="1" outlineLevel="1">
      <c r="A963" s="294"/>
      <c r="B963" s="333"/>
      <c r="D963" s="134"/>
      <c r="E963" s="294"/>
      <c r="F963" s="307"/>
      <c r="G963" s="307"/>
      <c r="H963" s="285"/>
      <c r="I963" s="294"/>
      <c r="J963" s="294"/>
      <c r="N963" s="294"/>
      <c r="O963" s="294"/>
      <c r="P963" s="294"/>
      <c r="Q963" s="294"/>
      <c r="R963" s="294"/>
      <c r="S963" s="294"/>
      <c r="T963" s="294"/>
      <c r="U963" s="294"/>
      <c r="V963" s="294"/>
      <c r="W963" s="294"/>
      <c r="X963" s="294"/>
      <c r="Y963" s="294"/>
      <c r="Z963" s="294"/>
      <c r="AA963" s="294"/>
      <c r="AB963" s="294"/>
      <c r="AC963" s="294"/>
      <c r="AD963" s="294"/>
      <c r="AE963" s="294"/>
      <c r="AF963" s="294"/>
      <c r="AG963" s="294"/>
      <c r="AH963" s="294"/>
      <c r="AI963" s="294"/>
      <c r="AJ963" s="294"/>
      <c r="AK963" s="294"/>
      <c r="AL963" s="294"/>
      <c r="AM963" s="294"/>
      <c r="AN963" s="294"/>
      <c r="AO963" s="294"/>
      <c r="AP963" s="294"/>
      <c r="AQ963" s="294"/>
      <c r="AR963" s="294"/>
      <c r="AS963" s="294"/>
      <c r="AT963" s="294"/>
      <c r="AU963" s="294"/>
      <c r="AV963" s="294"/>
      <c r="AW963" s="294"/>
      <c r="AX963" s="294"/>
      <c r="AY963" s="294"/>
      <c r="AZ963" s="294"/>
      <c r="BA963" s="294"/>
      <c r="BB963" s="294"/>
      <c r="BC963" s="294"/>
      <c r="BD963" s="294"/>
      <c r="BE963" s="294"/>
      <c r="BF963" s="294"/>
      <c r="BG963" s="294"/>
      <c r="BH963" s="294"/>
      <c r="BI963" s="294"/>
      <c r="BJ963" s="294"/>
      <c r="BK963" s="294"/>
      <c r="BL963" s="294"/>
      <c r="BM963" s="294"/>
      <c r="BN963" s="294"/>
      <c r="BO963" s="294"/>
    </row>
    <row r="964" hidden="1" outlineLevel="1">
      <c r="A964" s="294"/>
      <c r="B964" s="333"/>
      <c r="D964" s="134"/>
      <c r="E964" s="294"/>
      <c r="F964" s="307"/>
      <c r="G964" s="307"/>
      <c r="H964" s="285"/>
      <c r="I964" s="294"/>
      <c r="J964" s="294"/>
      <c r="N964" s="294"/>
      <c r="O964" s="294"/>
      <c r="P964" s="294"/>
      <c r="Q964" s="294"/>
      <c r="R964" s="294"/>
      <c r="S964" s="294"/>
      <c r="T964" s="294"/>
      <c r="U964" s="294"/>
      <c r="V964" s="294"/>
      <c r="W964" s="294"/>
      <c r="X964" s="294"/>
      <c r="Y964" s="294"/>
      <c r="Z964" s="294"/>
      <c r="AA964" s="294"/>
      <c r="AB964" s="294"/>
      <c r="AC964" s="294"/>
      <c r="AD964" s="294"/>
      <c r="AE964" s="294"/>
      <c r="AF964" s="294"/>
      <c r="AG964" s="294"/>
      <c r="AH964" s="294"/>
      <c r="AI964" s="294"/>
      <c r="AJ964" s="294"/>
      <c r="AK964" s="294"/>
      <c r="AL964" s="294"/>
      <c r="AM964" s="294"/>
      <c r="AN964" s="294"/>
      <c r="AO964" s="294"/>
      <c r="AP964" s="294"/>
      <c r="AQ964" s="294"/>
      <c r="AR964" s="294"/>
      <c r="AS964" s="294"/>
      <c r="AT964" s="294"/>
      <c r="AU964" s="294"/>
      <c r="AV964" s="294"/>
      <c r="AW964" s="294"/>
      <c r="AX964" s="294"/>
      <c r="AY964" s="294"/>
      <c r="AZ964" s="294"/>
      <c r="BA964" s="294"/>
      <c r="BB964" s="294"/>
      <c r="BC964" s="294"/>
      <c r="BD964" s="294"/>
      <c r="BE964" s="294"/>
      <c r="BF964" s="294"/>
      <c r="BG964" s="294"/>
      <c r="BH964" s="294"/>
      <c r="BI964" s="294"/>
      <c r="BJ964" s="294"/>
      <c r="BK964" s="294"/>
      <c r="BL964" s="294"/>
      <c r="BM964" s="294"/>
      <c r="BN964" s="294"/>
      <c r="BO964" s="294"/>
    </row>
    <row r="965" hidden="1" outlineLevel="1">
      <c r="A965" s="294"/>
      <c r="B965" s="333"/>
      <c r="D965" s="134"/>
      <c r="E965" s="294"/>
      <c r="F965" s="307"/>
      <c r="G965" s="307"/>
      <c r="H965" s="285"/>
      <c r="I965" s="294"/>
      <c r="J965" s="294"/>
      <c r="N965" s="294"/>
      <c r="O965" s="294"/>
      <c r="P965" s="294"/>
      <c r="Q965" s="294"/>
      <c r="R965" s="294"/>
      <c r="S965" s="294"/>
      <c r="T965" s="294"/>
      <c r="U965" s="294"/>
      <c r="V965" s="294"/>
      <c r="W965" s="294"/>
      <c r="X965" s="294"/>
      <c r="Y965" s="294"/>
      <c r="Z965" s="294"/>
      <c r="AA965" s="294"/>
      <c r="AB965" s="294"/>
      <c r="AC965" s="294"/>
      <c r="AD965" s="294"/>
      <c r="AE965" s="294"/>
      <c r="AF965" s="294"/>
      <c r="AG965" s="294"/>
      <c r="AH965" s="294"/>
      <c r="AI965" s="294"/>
      <c r="AJ965" s="294"/>
      <c r="AK965" s="294"/>
      <c r="AL965" s="294"/>
      <c r="AM965" s="294"/>
      <c r="AN965" s="294"/>
      <c r="AO965" s="294"/>
      <c r="AP965" s="294"/>
      <c r="AQ965" s="294"/>
      <c r="AR965" s="294"/>
      <c r="AS965" s="294"/>
      <c r="AT965" s="294"/>
      <c r="AU965" s="294"/>
      <c r="AV965" s="294"/>
      <c r="AW965" s="294"/>
      <c r="AX965" s="294"/>
      <c r="AY965" s="294"/>
      <c r="AZ965" s="294"/>
      <c r="BA965" s="294"/>
      <c r="BB965" s="294"/>
      <c r="BC965" s="294"/>
      <c r="BD965" s="294"/>
      <c r="BE965" s="294"/>
      <c r="BF965" s="294"/>
      <c r="BG965" s="294"/>
      <c r="BH965" s="294"/>
      <c r="BI965" s="294"/>
      <c r="BJ965" s="294"/>
      <c r="BK965" s="294"/>
      <c r="BL965" s="294"/>
      <c r="BM965" s="294"/>
      <c r="BN965" s="294"/>
      <c r="BO965" s="294"/>
    </row>
    <row r="966" hidden="1" outlineLevel="1">
      <c r="A966" s="294"/>
      <c r="B966" s="333"/>
      <c r="D966" s="134"/>
      <c r="E966" s="294"/>
      <c r="F966" s="307"/>
      <c r="G966" s="307"/>
      <c r="H966" s="285"/>
      <c r="I966" s="294"/>
      <c r="J966" s="294"/>
      <c r="N966" s="294"/>
      <c r="O966" s="294"/>
      <c r="P966" s="294"/>
      <c r="Q966" s="294"/>
      <c r="R966" s="294"/>
      <c r="S966" s="294"/>
      <c r="T966" s="294"/>
      <c r="U966" s="294"/>
      <c r="V966" s="294"/>
      <c r="W966" s="294"/>
      <c r="X966" s="294"/>
      <c r="Y966" s="294"/>
      <c r="Z966" s="294"/>
      <c r="AA966" s="294"/>
      <c r="AB966" s="294"/>
      <c r="AC966" s="294"/>
      <c r="AD966" s="294"/>
      <c r="AE966" s="294"/>
      <c r="AF966" s="294"/>
      <c r="AG966" s="294"/>
      <c r="AH966" s="294"/>
      <c r="AI966" s="294"/>
      <c r="AJ966" s="294"/>
      <c r="AK966" s="294"/>
      <c r="AL966" s="294"/>
      <c r="AM966" s="294"/>
      <c r="AN966" s="294"/>
      <c r="AO966" s="294"/>
      <c r="AP966" s="294"/>
      <c r="AQ966" s="294"/>
      <c r="AR966" s="294"/>
      <c r="AS966" s="294"/>
      <c r="AT966" s="294"/>
      <c r="AU966" s="294"/>
      <c r="AV966" s="294"/>
      <c r="AW966" s="294"/>
      <c r="AX966" s="294"/>
      <c r="AY966" s="294"/>
      <c r="AZ966" s="294"/>
      <c r="BA966" s="294"/>
      <c r="BB966" s="294"/>
      <c r="BC966" s="294"/>
      <c r="BD966" s="294"/>
      <c r="BE966" s="294"/>
      <c r="BF966" s="294"/>
      <c r="BG966" s="294"/>
      <c r="BH966" s="294"/>
      <c r="BI966" s="294"/>
      <c r="BJ966" s="294"/>
      <c r="BK966" s="294"/>
      <c r="BL966" s="294"/>
      <c r="BM966" s="294"/>
      <c r="BN966" s="294"/>
      <c r="BO966" s="294"/>
    </row>
    <row r="967" hidden="1" outlineLevel="1">
      <c r="A967" s="294"/>
      <c r="B967" s="333"/>
      <c r="D967" s="134"/>
      <c r="E967" s="294"/>
      <c r="F967" s="307"/>
      <c r="G967" s="307"/>
      <c r="H967" s="285"/>
      <c r="I967" s="294"/>
      <c r="J967" s="294"/>
      <c r="N967" s="294"/>
      <c r="O967" s="294"/>
      <c r="P967" s="294"/>
      <c r="Q967" s="294"/>
      <c r="R967" s="294"/>
      <c r="S967" s="294"/>
      <c r="T967" s="294"/>
      <c r="U967" s="294"/>
      <c r="V967" s="294"/>
      <c r="W967" s="294"/>
      <c r="X967" s="294"/>
      <c r="Y967" s="294"/>
      <c r="Z967" s="294"/>
      <c r="AA967" s="294"/>
      <c r="AB967" s="294"/>
      <c r="AC967" s="294"/>
      <c r="AD967" s="294"/>
      <c r="AE967" s="294"/>
      <c r="AF967" s="294"/>
      <c r="AG967" s="294"/>
      <c r="AH967" s="294"/>
      <c r="AI967" s="294"/>
      <c r="AJ967" s="294"/>
      <c r="AK967" s="294"/>
      <c r="AL967" s="294"/>
      <c r="AM967" s="294"/>
      <c r="AN967" s="294"/>
      <c r="AO967" s="294"/>
      <c r="AP967" s="294"/>
      <c r="AQ967" s="294"/>
      <c r="AR967" s="294"/>
      <c r="AS967" s="294"/>
      <c r="AT967" s="294"/>
      <c r="AU967" s="294"/>
      <c r="AV967" s="294"/>
      <c r="AW967" s="294"/>
      <c r="AX967" s="294"/>
      <c r="AY967" s="294"/>
      <c r="AZ967" s="294"/>
      <c r="BA967" s="294"/>
      <c r="BB967" s="294"/>
      <c r="BC967" s="294"/>
      <c r="BD967" s="294"/>
      <c r="BE967" s="294"/>
      <c r="BF967" s="294"/>
      <c r="BG967" s="294"/>
      <c r="BH967" s="294"/>
      <c r="BI967" s="294"/>
      <c r="BJ967" s="294"/>
      <c r="BK967" s="294"/>
      <c r="BL967" s="294"/>
      <c r="BM967" s="294"/>
      <c r="BN967" s="294"/>
      <c r="BO967" s="294"/>
    </row>
    <row r="968" hidden="1" outlineLevel="1">
      <c r="A968" s="294"/>
      <c r="B968" s="333"/>
      <c r="D968" s="134"/>
      <c r="E968" s="294"/>
      <c r="F968" s="307"/>
      <c r="G968" s="307"/>
      <c r="H968" s="285"/>
      <c r="I968" s="294"/>
      <c r="J968" s="294"/>
      <c r="N968" s="294"/>
      <c r="O968" s="294"/>
      <c r="P968" s="294"/>
      <c r="Q968" s="294"/>
      <c r="R968" s="294"/>
      <c r="S968" s="294"/>
      <c r="T968" s="294"/>
      <c r="U968" s="294"/>
      <c r="V968" s="294"/>
      <c r="W968" s="294"/>
      <c r="X968" s="294"/>
      <c r="Y968" s="294"/>
      <c r="Z968" s="294"/>
      <c r="AA968" s="294"/>
      <c r="AB968" s="294"/>
      <c r="AC968" s="294"/>
      <c r="AD968" s="294"/>
      <c r="AE968" s="294"/>
      <c r="AF968" s="294"/>
      <c r="AG968" s="294"/>
      <c r="AH968" s="294"/>
      <c r="AI968" s="294"/>
      <c r="AJ968" s="294"/>
      <c r="AK968" s="294"/>
      <c r="AL968" s="294"/>
      <c r="AM968" s="294"/>
      <c r="AN968" s="294"/>
      <c r="AO968" s="294"/>
      <c r="AP968" s="294"/>
      <c r="AQ968" s="294"/>
      <c r="AR968" s="294"/>
      <c r="AS968" s="294"/>
      <c r="AT968" s="294"/>
      <c r="AU968" s="294"/>
      <c r="AV968" s="294"/>
      <c r="AW968" s="294"/>
      <c r="AX968" s="294"/>
      <c r="AY968" s="294"/>
      <c r="AZ968" s="294"/>
      <c r="BA968" s="294"/>
      <c r="BB968" s="294"/>
      <c r="BC968" s="294"/>
      <c r="BD968" s="294"/>
      <c r="BE968" s="294"/>
      <c r="BF968" s="294"/>
      <c r="BG968" s="294"/>
      <c r="BH968" s="294"/>
      <c r="BI968" s="294"/>
      <c r="BJ968" s="294"/>
      <c r="BK968" s="294"/>
      <c r="BL968" s="294"/>
      <c r="BM968" s="294"/>
      <c r="BN968" s="294"/>
      <c r="BO968" s="294"/>
    </row>
    <row r="969" hidden="1" outlineLevel="1">
      <c r="A969" s="294"/>
      <c r="B969" s="333"/>
      <c r="D969" s="134"/>
      <c r="E969" s="294"/>
      <c r="F969" s="307"/>
      <c r="G969" s="307"/>
      <c r="H969" s="285"/>
      <c r="I969" s="294"/>
      <c r="J969" s="294"/>
      <c r="N969" s="294"/>
      <c r="O969" s="294"/>
      <c r="P969" s="294"/>
      <c r="Q969" s="294"/>
      <c r="R969" s="294"/>
      <c r="S969" s="294"/>
      <c r="T969" s="294"/>
      <c r="U969" s="294"/>
      <c r="V969" s="294"/>
      <c r="W969" s="294"/>
      <c r="X969" s="294"/>
      <c r="Y969" s="294"/>
      <c r="Z969" s="294"/>
      <c r="AA969" s="294"/>
      <c r="AB969" s="294"/>
      <c r="AC969" s="294"/>
      <c r="AD969" s="294"/>
      <c r="AE969" s="294"/>
      <c r="AF969" s="294"/>
      <c r="AG969" s="294"/>
      <c r="AH969" s="294"/>
      <c r="AI969" s="294"/>
      <c r="AJ969" s="294"/>
      <c r="AK969" s="294"/>
      <c r="AL969" s="294"/>
      <c r="AM969" s="294"/>
      <c r="AN969" s="294"/>
      <c r="AO969" s="294"/>
      <c r="AP969" s="294"/>
      <c r="AQ969" s="294"/>
      <c r="AR969" s="294"/>
      <c r="AS969" s="294"/>
      <c r="AT969" s="294"/>
      <c r="AU969" s="294"/>
      <c r="AV969" s="294"/>
      <c r="AW969" s="294"/>
      <c r="AX969" s="294"/>
      <c r="AY969" s="294"/>
      <c r="AZ969" s="294"/>
      <c r="BA969" s="294"/>
      <c r="BB969" s="294"/>
      <c r="BC969" s="294"/>
      <c r="BD969" s="294"/>
      <c r="BE969" s="294"/>
      <c r="BF969" s="294"/>
      <c r="BG969" s="294"/>
      <c r="BH969" s="294"/>
      <c r="BI969" s="294"/>
      <c r="BJ969" s="294"/>
      <c r="BK969" s="294"/>
      <c r="BL969" s="294"/>
      <c r="BM969" s="294"/>
      <c r="BN969" s="294"/>
      <c r="BO969" s="294"/>
    </row>
    <row r="970" hidden="1" outlineLevel="1">
      <c r="A970" s="294"/>
      <c r="B970" s="333"/>
      <c r="D970" s="134"/>
      <c r="E970" s="294"/>
      <c r="F970" s="307"/>
      <c r="G970" s="307"/>
      <c r="H970" s="285"/>
      <c r="I970" s="294"/>
      <c r="J970" s="294"/>
      <c r="N970" s="294"/>
      <c r="O970" s="294"/>
      <c r="P970" s="294"/>
      <c r="Q970" s="294"/>
      <c r="R970" s="294"/>
      <c r="S970" s="294"/>
      <c r="T970" s="294"/>
      <c r="U970" s="294"/>
      <c r="V970" s="294"/>
      <c r="W970" s="294"/>
      <c r="X970" s="294"/>
      <c r="Y970" s="294"/>
      <c r="Z970" s="294"/>
      <c r="AA970" s="294"/>
      <c r="AB970" s="294"/>
      <c r="AC970" s="294"/>
      <c r="AD970" s="294"/>
      <c r="AE970" s="294"/>
      <c r="AF970" s="294"/>
      <c r="AG970" s="294"/>
      <c r="AH970" s="294"/>
      <c r="AI970" s="294"/>
      <c r="AJ970" s="294"/>
      <c r="AK970" s="294"/>
      <c r="AL970" s="294"/>
      <c r="AM970" s="294"/>
      <c r="AN970" s="294"/>
      <c r="AO970" s="294"/>
      <c r="AP970" s="294"/>
      <c r="AQ970" s="294"/>
      <c r="AR970" s="294"/>
      <c r="AS970" s="294"/>
      <c r="AT970" s="294"/>
      <c r="AU970" s="294"/>
      <c r="AV970" s="294"/>
      <c r="AW970" s="294"/>
      <c r="AX970" s="294"/>
      <c r="AY970" s="294"/>
      <c r="AZ970" s="294"/>
      <c r="BA970" s="294"/>
      <c r="BB970" s="294"/>
      <c r="BC970" s="294"/>
      <c r="BD970" s="294"/>
      <c r="BE970" s="294"/>
      <c r="BF970" s="294"/>
      <c r="BG970" s="294"/>
      <c r="BH970" s="294"/>
      <c r="BI970" s="294"/>
      <c r="BJ970" s="294"/>
      <c r="BK970" s="294"/>
      <c r="BL970" s="294"/>
      <c r="BM970" s="294"/>
      <c r="BN970" s="294"/>
      <c r="BO970" s="294"/>
    </row>
    <row r="971" hidden="1" outlineLevel="1">
      <c r="A971" s="294"/>
      <c r="B971" s="333"/>
      <c r="D971" s="134"/>
      <c r="E971" s="294"/>
      <c r="F971" s="307"/>
      <c r="G971" s="307"/>
      <c r="H971" s="285"/>
      <c r="I971" s="294"/>
      <c r="J971" s="294"/>
      <c r="N971" s="294"/>
      <c r="O971" s="294"/>
      <c r="P971" s="294"/>
      <c r="Q971" s="294"/>
      <c r="R971" s="294"/>
      <c r="S971" s="294"/>
      <c r="T971" s="294"/>
      <c r="U971" s="294"/>
      <c r="V971" s="294"/>
      <c r="W971" s="294"/>
      <c r="X971" s="294"/>
      <c r="Y971" s="294"/>
      <c r="Z971" s="294"/>
      <c r="AA971" s="294"/>
      <c r="AB971" s="294"/>
      <c r="AC971" s="294"/>
      <c r="AD971" s="294"/>
      <c r="AE971" s="294"/>
      <c r="AF971" s="294"/>
      <c r="AG971" s="294"/>
      <c r="AH971" s="294"/>
      <c r="AI971" s="294"/>
      <c r="AJ971" s="294"/>
      <c r="AK971" s="294"/>
      <c r="AL971" s="294"/>
      <c r="AM971" s="294"/>
      <c r="AN971" s="294"/>
      <c r="AO971" s="294"/>
      <c r="AP971" s="294"/>
      <c r="AQ971" s="294"/>
      <c r="AR971" s="294"/>
      <c r="AS971" s="294"/>
      <c r="AT971" s="294"/>
      <c r="AU971" s="294"/>
      <c r="AV971" s="294"/>
      <c r="AW971" s="294"/>
      <c r="AX971" s="294"/>
      <c r="AY971" s="294"/>
      <c r="AZ971" s="294"/>
      <c r="BA971" s="294"/>
      <c r="BB971" s="294"/>
      <c r="BC971" s="294"/>
      <c r="BD971" s="294"/>
      <c r="BE971" s="294"/>
      <c r="BF971" s="294"/>
      <c r="BG971" s="294"/>
      <c r="BH971" s="294"/>
      <c r="BI971" s="294"/>
      <c r="BJ971" s="294"/>
      <c r="BK971" s="294"/>
      <c r="BL971" s="294"/>
      <c r="BM971" s="294"/>
      <c r="BN971" s="294"/>
      <c r="BO971" s="294"/>
    </row>
    <row r="972" hidden="1" outlineLevel="1">
      <c r="A972" s="294"/>
      <c r="B972" s="333"/>
      <c r="D972" s="134"/>
      <c r="E972" s="294"/>
      <c r="F972" s="307"/>
      <c r="G972" s="307"/>
      <c r="H972" s="285"/>
      <c r="I972" s="294"/>
      <c r="J972" s="294"/>
      <c r="N972" s="294"/>
      <c r="O972" s="294"/>
      <c r="P972" s="294"/>
      <c r="Q972" s="294"/>
      <c r="R972" s="294"/>
      <c r="S972" s="294"/>
      <c r="T972" s="294"/>
      <c r="U972" s="294"/>
      <c r="V972" s="294"/>
      <c r="W972" s="294"/>
      <c r="X972" s="294"/>
      <c r="Y972" s="294"/>
      <c r="Z972" s="294"/>
      <c r="AA972" s="294"/>
      <c r="AB972" s="294"/>
      <c r="AC972" s="294"/>
      <c r="AD972" s="294"/>
      <c r="AE972" s="294"/>
      <c r="AF972" s="294"/>
      <c r="AG972" s="294"/>
      <c r="AH972" s="294"/>
      <c r="AI972" s="294"/>
      <c r="AJ972" s="294"/>
      <c r="AK972" s="294"/>
      <c r="AL972" s="294"/>
      <c r="AM972" s="294"/>
      <c r="AN972" s="294"/>
      <c r="AO972" s="294"/>
      <c r="AP972" s="294"/>
      <c r="AQ972" s="294"/>
      <c r="AR972" s="294"/>
      <c r="AS972" s="294"/>
      <c r="AT972" s="294"/>
      <c r="AU972" s="294"/>
      <c r="AV972" s="294"/>
      <c r="AW972" s="294"/>
      <c r="AX972" s="294"/>
      <c r="AY972" s="294"/>
      <c r="AZ972" s="294"/>
      <c r="BA972" s="294"/>
      <c r="BB972" s="294"/>
      <c r="BC972" s="294"/>
      <c r="BD972" s="294"/>
      <c r="BE972" s="294"/>
      <c r="BF972" s="294"/>
      <c r="BG972" s="294"/>
      <c r="BH972" s="294"/>
      <c r="BI972" s="294"/>
      <c r="BJ972" s="294"/>
      <c r="BK972" s="294"/>
      <c r="BL972" s="294"/>
      <c r="BM972" s="294"/>
      <c r="BN972" s="294"/>
      <c r="BO972" s="294"/>
    </row>
    <row r="973" hidden="1" outlineLevel="1">
      <c r="A973" s="294"/>
      <c r="B973" s="333"/>
      <c r="D973" s="134"/>
      <c r="E973" s="294"/>
      <c r="F973" s="307"/>
      <c r="G973" s="307"/>
      <c r="H973" s="285"/>
      <c r="I973" s="294"/>
      <c r="J973" s="294"/>
      <c r="N973" s="294"/>
      <c r="O973" s="294"/>
      <c r="P973" s="294"/>
      <c r="Q973" s="294"/>
      <c r="R973" s="294"/>
      <c r="S973" s="294"/>
      <c r="T973" s="294"/>
      <c r="U973" s="294"/>
      <c r="V973" s="294"/>
      <c r="W973" s="294"/>
      <c r="X973" s="294"/>
      <c r="Y973" s="294"/>
      <c r="Z973" s="294"/>
      <c r="AA973" s="294"/>
      <c r="AB973" s="294"/>
      <c r="AC973" s="294"/>
      <c r="AD973" s="294"/>
      <c r="AE973" s="294"/>
      <c r="AF973" s="294"/>
      <c r="AG973" s="294"/>
      <c r="AH973" s="294"/>
      <c r="AI973" s="294"/>
      <c r="AJ973" s="294"/>
      <c r="AK973" s="294"/>
      <c r="AL973" s="294"/>
      <c r="AM973" s="294"/>
      <c r="AN973" s="294"/>
      <c r="AO973" s="294"/>
      <c r="AP973" s="294"/>
      <c r="AQ973" s="294"/>
      <c r="AR973" s="294"/>
      <c r="AS973" s="294"/>
      <c r="AT973" s="294"/>
      <c r="AU973" s="294"/>
      <c r="AV973" s="294"/>
      <c r="AW973" s="294"/>
      <c r="AX973" s="294"/>
      <c r="AY973" s="294"/>
      <c r="AZ973" s="294"/>
      <c r="BA973" s="294"/>
      <c r="BB973" s="294"/>
      <c r="BC973" s="294"/>
      <c r="BD973" s="294"/>
      <c r="BE973" s="294"/>
      <c r="BF973" s="294"/>
      <c r="BG973" s="294"/>
      <c r="BH973" s="294"/>
      <c r="BI973" s="294"/>
      <c r="BJ973" s="294"/>
      <c r="BK973" s="294"/>
      <c r="BL973" s="294"/>
      <c r="BM973" s="294"/>
      <c r="BN973" s="294"/>
      <c r="BO973" s="294"/>
    </row>
    <row r="974" hidden="1" outlineLevel="1">
      <c r="A974" s="294"/>
      <c r="B974" s="333"/>
      <c r="D974" s="134"/>
      <c r="E974" s="294"/>
      <c r="F974" s="307"/>
      <c r="G974" s="307"/>
      <c r="H974" s="285"/>
      <c r="I974" s="294"/>
      <c r="J974" s="294"/>
      <c r="N974" s="294"/>
      <c r="O974" s="294"/>
      <c r="P974" s="294"/>
      <c r="Q974" s="294"/>
      <c r="R974" s="294"/>
      <c r="S974" s="294"/>
      <c r="T974" s="294"/>
      <c r="U974" s="294"/>
      <c r="V974" s="294"/>
      <c r="W974" s="294"/>
      <c r="X974" s="294"/>
      <c r="Y974" s="294"/>
      <c r="Z974" s="294"/>
      <c r="AA974" s="294"/>
      <c r="AB974" s="294"/>
      <c r="AC974" s="294"/>
      <c r="AD974" s="294"/>
      <c r="AE974" s="294"/>
      <c r="AF974" s="294"/>
      <c r="AG974" s="294"/>
      <c r="AH974" s="294"/>
      <c r="AI974" s="294"/>
      <c r="AJ974" s="294"/>
      <c r="AK974" s="294"/>
      <c r="AL974" s="294"/>
      <c r="AM974" s="294"/>
      <c r="AN974" s="294"/>
      <c r="AO974" s="294"/>
      <c r="AP974" s="294"/>
      <c r="AQ974" s="294"/>
      <c r="AR974" s="294"/>
      <c r="AS974" s="294"/>
      <c r="AT974" s="294"/>
      <c r="AU974" s="294"/>
      <c r="AV974" s="294"/>
      <c r="AW974" s="294"/>
      <c r="AX974" s="294"/>
      <c r="AY974" s="294"/>
      <c r="AZ974" s="294"/>
      <c r="BA974" s="294"/>
      <c r="BB974" s="294"/>
      <c r="BC974" s="294"/>
      <c r="BD974" s="294"/>
      <c r="BE974" s="294"/>
      <c r="BF974" s="294"/>
      <c r="BG974" s="294"/>
      <c r="BH974" s="294"/>
      <c r="BI974" s="294"/>
      <c r="BJ974" s="294"/>
      <c r="BK974" s="294"/>
      <c r="BL974" s="294"/>
      <c r="BM974" s="294"/>
      <c r="BN974" s="294"/>
      <c r="BO974" s="294"/>
    </row>
    <row r="975" hidden="1" outlineLevel="1">
      <c r="A975" s="294"/>
      <c r="B975" s="333"/>
      <c r="D975" s="134"/>
      <c r="E975" s="294"/>
      <c r="F975" s="307"/>
      <c r="G975" s="307"/>
      <c r="H975" s="285"/>
      <c r="I975" s="294"/>
      <c r="J975" s="294"/>
      <c r="N975" s="294"/>
      <c r="O975" s="294"/>
      <c r="P975" s="294"/>
      <c r="Q975" s="294"/>
      <c r="R975" s="294"/>
      <c r="S975" s="294"/>
      <c r="T975" s="294"/>
      <c r="U975" s="294"/>
      <c r="V975" s="294"/>
      <c r="W975" s="294"/>
      <c r="X975" s="294"/>
      <c r="Y975" s="294"/>
      <c r="Z975" s="294"/>
      <c r="AA975" s="294"/>
      <c r="AB975" s="294"/>
      <c r="AC975" s="294"/>
      <c r="AD975" s="294"/>
      <c r="AE975" s="294"/>
      <c r="AF975" s="294"/>
      <c r="AG975" s="294"/>
      <c r="AH975" s="294"/>
      <c r="AI975" s="294"/>
      <c r="AJ975" s="294"/>
      <c r="AK975" s="294"/>
      <c r="AL975" s="294"/>
      <c r="AM975" s="294"/>
      <c r="AN975" s="294"/>
      <c r="AO975" s="294"/>
      <c r="AP975" s="294"/>
      <c r="AQ975" s="294"/>
      <c r="AR975" s="294"/>
      <c r="AS975" s="294"/>
      <c r="AT975" s="294"/>
      <c r="AU975" s="294"/>
      <c r="AV975" s="294"/>
      <c r="AW975" s="294"/>
      <c r="AX975" s="294"/>
      <c r="AY975" s="294"/>
      <c r="AZ975" s="294"/>
      <c r="BA975" s="294"/>
      <c r="BB975" s="294"/>
      <c r="BC975" s="294"/>
      <c r="BD975" s="294"/>
      <c r="BE975" s="294"/>
      <c r="BF975" s="294"/>
      <c r="BG975" s="294"/>
      <c r="BH975" s="294"/>
      <c r="BI975" s="294"/>
      <c r="BJ975" s="294"/>
      <c r="BK975" s="294"/>
      <c r="BL975" s="294"/>
      <c r="BM975" s="294"/>
      <c r="BN975" s="294"/>
      <c r="BO975" s="294"/>
    </row>
    <row r="976" hidden="1" outlineLevel="1">
      <c r="A976" s="294"/>
      <c r="B976" s="333"/>
      <c r="D976" s="134"/>
      <c r="E976" s="294"/>
      <c r="F976" s="307"/>
      <c r="G976" s="307"/>
      <c r="H976" s="285"/>
      <c r="I976" s="294"/>
      <c r="J976" s="294"/>
      <c r="N976" s="294"/>
      <c r="O976" s="294"/>
      <c r="P976" s="294"/>
      <c r="Q976" s="294"/>
      <c r="R976" s="294"/>
      <c r="S976" s="294"/>
      <c r="T976" s="294"/>
      <c r="U976" s="294"/>
      <c r="V976" s="294"/>
      <c r="W976" s="294"/>
      <c r="X976" s="294"/>
      <c r="Y976" s="294"/>
      <c r="Z976" s="294"/>
      <c r="AA976" s="294"/>
      <c r="AB976" s="294"/>
      <c r="AC976" s="294"/>
      <c r="AD976" s="294"/>
      <c r="AE976" s="294"/>
      <c r="AF976" s="294"/>
      <c r="AG976" s="294"/>
      <c r="AH976" s="294"/>
      <c r="AI976" s="294"/>
      <c r="AJ976" s="294"/>
      <c r="AK976" s="294"/>
      <c r="AL976" s="294"/>
      <c r="AM976" s="294"/>
      <c r="AN976" s="294"/>
      <c r="AO976" s="294"/>
      <c r="AP976" s="294"/>
      <c r="AQ976" s="294"/>
      <c r="AR976" s="294"/>
      <c r="AS976" s="294"/>
      <c r="AT976" s="294"/>
      <c r="AU976" s="294"/>
      <c r="AV976" s="294"/>
      <c r="AW976" s="294"/>
      <c r="AX976" s="294"/>
      <c r="AY976" s="294"/>
      <c r="AZ976" s="294"/>
      <c r="BA976" s="294"/>
      <c r="BB976" s="294"/>
      <c r="BC976" s="294"/>
      <c r="BD976" s="294"/>
      <c r="BE976" s="294"/>
      <c r="BF976" s="294"/>
      <c r="BG976" s="294"/>
      <c r="BH976" s="294"/>
      <c r="BI976" s="294"/>
      <c r="BJ976" s="294"/>
      <c r="BK976" s="294"/>
      <c r="BL976" s="294"/>
      <c r="BM976" s="294"/>
      <c r="BN976" s="294"/>
      <c r="BO976" s="294"/>
    </row>
    <row r="977" hidden="1" outlineLevel="1">
      <c r="A977" s="294"/>
      <c r="B977" s="333"/>
      <c r="D977" s="134"/>
      <c r="E977" s="294"/>
      <c r="F977" s="307"/>
      <c r="G977" s="307"/>
      <c r="H977" s="285"/>
      <c r="I977" s="294"/>
      <c r="J977" s="294"/>
      <c r="N977" s="294"/>
      <c r="O977" s="294"/>
      <c r="P977" s="294"/>
      <c r="Q977" s="294"/>
      <c r="R977" s="294"/>
      <c r="S977" s="294"/>
      <c r="T977" s="294"/>
      <c r="U977" s="294"/>
      <c r="V977" s="294"/>
      <c r="W977" s="294"/>
      <c r="X977" s="294"/>
      <c r="Y977" s="294"/>
      <c r="Z977" s="294"/>
      <c r="AA977" s="294"/>
      <c r="AB977" s="294"/>
      <c r="AC977" s="294"/>
      <c r="AD977" s="294"/>
      <c r="AE977" s="294"/>
      <c r="AF977" s="294"/>
      <c r="AG977" s="294"/>
      <c r="AH977" s="294"/>
      <c r="AI977" s="294"/>
      <c r="AJ977" s="294"/>
      <c r="AK977" s="294"/>
      <c r="AL977" s="294"/>
      <c r="AM977" s="294"/>
      <c r="AN977" s="294"/>
      <c r="AO977" s="294"/>
      <c r="AP977" s="294"/>
      <c r="AQ977" s="294"/>
      <c r="AR977" s="294"/>
      <c r="AS977" s="294"/>
      <c r="AT977" s="294"/>
      <c r="AU977" s="294"/>
      <c r="AV977" s="294"/>
      <c r="AW977" s="294"/>
      <c r="AX977" s="294"/>
      <c r="AY977" s="294"/>
      <c r="AZ977" s="294"/>
      <c r="BA977" s="294"/>
      <c r="BB977" s="294"/>
      <c r="BC977" s="294"/>
      <c r="BD977" s="294"/>
      <c r="BE977" s="294"/>
      <c r="BF977" s="294"/>
      <c r="BG977" s="294"/>
      <c r="BH977" s="294"/>
      <c r="BI977" s="294"/>
      <c r="BJ977" s="294"/>
      <c r="BK977" s="294"/>
      <c r="BL977" s="294"/>
      <c r="BM977" s="294"/>
      <c r="BN977" s="294"/>
      <c r="BO977" s="294"/>
    </row>
    <row r="978" hidden="1" outlineLevel="1">
      <c r="A978" s="294"/>
      <c r="B978" s="333"/>
      <c r="D978" s="134"/>
      <c r="E978" s="294"/>
      <c r="F978" s="307"/>
      <c r="G978" s="307"/>
      <c r="H978" s="285"/>
      <c r="I978" s="294"/>
      <c r="J978" s="294"/>
      <c r="N978" s="294"/>
      <c r="O978" s="294"/>
      <c r="P978" s="294"/>
      <c r="Q978" s="294"/>
      <c r="R978" s="294"/>
      <c r="S978" s="294"/>
      <c r="T978" s="294"/>
      <c r="U978" s="294"/>
      <c r="V978" s="294"/>
      <c r="W978" s="294"/>
      <c r="X978" s="294"/>
      <c r="Y978" s="294"/>
      <c r="Z978" s="294"/>
      <c r="AA978" s="294"/>
      <c r="AB978" s="294"/>
      <c r="AC978" s="294"/>
      <c r="AD978" s="294"/>
      <c r="AE978" s="294"/>
      <c r="AF978" s="294"/>
      <c r="AG978" s="294"/>
      <c r="AH978" s="294"/>
      <c r="AI978" s="294"/>
      <c r="AJ978" s="294"/>
      <c r="AK978" s="294"/>
      <c r="AL978" s="294"/>
      <c r="AM978" s="294"/>
      <c r="AN978" s="294"/>
      <c r="AO978" s="294"/>
      <c r="AP978" s="294"/>
      <c r="AQ978" s="294"/>
      <c r="AR978" s="294"/>
      <c r="AS978" s="294"/>
      <c r="AT978" s="294"/>
      <c r="AU978" s="294"/>
      <c r="AV978" s="294"/>
      <c r="AW978" s="294"/>
      <c r="AX978" s="294"/>
      <c r="AY978" s="294"/>
      <c r="AZ978" s="294"/>
      <c r="BA978" s="294"/>
      <c r="BB978" s="294"/>
      <c r="BC978" s="294"/>
      <c r="BD978" s="294"/>
      <c r="BE978" s="294"/>
      <c r="BF978" s="294"/>
      <c r="BG978" s="294"/>
      <c r="BH978" s="294"/>
      <c r="BI978" s="294"/>
      <c r="BJ978" s="294"/>
      <c r="BK978" s="294"/>
      <c r="BL978" s="294"/>
      <c r="BM978" s="294"/>
      <c r="BN978" s="294"/>
      <c r="BO978" s="294"/>
    </row>
    <row r="979" hidden="1" outlineLevel="1">
      <c r="A979" s="294"/>
      <c r="B979" s="333"/>
      <c r="D979" s="134"/>
      <c r="E979" s="294"/>
      <c r="F979" s="307"/>
      <c r="G979" s="307"/>
      <c r="H979" s="285"/>
      <c r="I979" s="294"/>
      <c r="J979" s="294"/>
      <c r="N979" s="294"/>
      <c r="O979" s="294"/>
      <c r="P979" s="294"/>
      <c r="Q979" s="294"/>
      <c r="R979" s="294"/>
      <c r="S979" s="294"/>
      <c r="T979" s="294"/>
      <c r="U979" s="294"/>
      <c r="V979" s="294"/>
      <c r="W979" s="294"/>
      <c r="X979" s="294"/>
      <c r="Y979" s="294"/>
      <c r="Z979" s="294"/>
      <c r="AA979" s="294"/>
      <c r="AB979" s="294"/>
      <c r="AC979" s="294"/>
      <c r="AD979" s="294"/>
      <c r="AE979" s="294"/>
      <c r="AF979" s="294"/>
      <c r="AG979" s="294"/>
      <c r="AH979" s="294"/>
      <c r="AI979" s="294"/>
      <c r="AJ979" s="294"/>
      <c r="AK979" s="294"/>
      <c r="AL979" s="294"/>
      <c r="AM979" s="294"/>
      <c r="AN979" s="294"/>
      <c r="AO979" s="294"/>
      <c r="AP979" s="294"/>
      <c r="AQ979" s="294"/>
      <c r="AR979" s="294"/>
      <c r="AS979" s="294"/>
      <c r="AT979" s="294"/>
      <c r="AU979" s="294"/>
      <c r="AV979" s="294"/>
      <c r="AW979" s="294"/>
      <c r="AX979" s="294"/>
      <c r="AY979" s="294"/>
      <c r="AZ979" s="294"/>
      <c r="BA979" s="294"/>
      <c r="BB979" s="294"/>
      <c r="BC979" s="294"/>
      <c r="BD979" s="294"/>
      <c r="BE979" s="294"/>
      <c r="BF979" s="294"/>
      <c r="BG979" s="294"/>
      <c r="BH979" s="294"/>
      <c r="BI979" s="294"/>
      <c r="BJ979" s="294"/>
      <c r="BK979" s="294"/>
      <c r="BL979" s="294"/>
      <c r="BM979" s="294"/>
      <c r="BN979" s="294"/>
      <c r="BO979" s="294"/>
    </row>
    <row r="980" hidden="1" outlineLevel="1">
      <c r="A980" s="294"/>
      <c r="B980" s="333"/>
      <c r="D980" s="134"/>
      <c r="E980" s="294"/>
      <c r="F980" s="307"/>
      <c r="G980" s="307"/>
      <c r="H980" s="285"/>
      <c r="I980" s="294"/>
      <c r="J980" s="294"/>
      <c r="N980" s="294"/>
      <c r="O980" s="294"/>
      <c r="P980" s="294"/>
      <c r="Q980" s="294"/>
      <c r="R980" s="294"/>
      <c r="S980" s="294"/>
      <c r="T980" s="294"/>
      <c r="U980" s="294"/>
      <c r="V980" s="294"/>
      <c r="W980" s="294"/>
      <c r="X980" s="294"/>
      <c r="Y980" s="294"/>
      <c r="Z980" s="294"/>
      <c r="AA980" s="294"/>
      <c r="AB980" s="294"/>
      <c r="AC980" s="294"/>
      <c r="AD980" s="294"/>
      <c r="AE980" s="294"/>
      <c r="AF980" s="294"/>
      <c r="AG980" s="294"/>
      <c r="AH980" s="294"/>
      <c r="AI980" s="294"/>
      <c r="AJ980" s="294"/>
      <c r="AK980" s="294"/>
      <c r="AL980" s="294"/>
      <c r="AM980" s="294"/>
      <c r="AN980" s="294"/>
      <c r="AO980" s="294"/>
      <c r="AP980" s="294"/>
      <c r="AQ980" s="294"/>
      <c r="AR980" s="294"/>
      <c r="AS980" s="294"/>
      <c r="AT980" s="294"/>
      <c r="AU980" s="294"/>
      <c r="AV980" s="294"/>
      <c r="AW980" s="294"/>
      <c r="AX980" s="294"/>
      <c r="AY980" s="294"/>
      <c r="AZ980" s="294"/>
      <c r="BA980" s="294"/>
      <c r="BB980" s="294"/>
      <c r="BC980" s="294"/>
      <c r="BD980" s="294"/>
      <c r="BE980" s="294"/>
      <c r="BF980" s="294"/>
      <c r="BG980" s="294"/>
      <c r="BH980" s="294"/>
      <c r="BI980" s="294"/>
      <c r="BJ980" s="294"/>
      <c r="BK980" s="294"/>
      <c r="BL980" s="294"/>
      <c r="BM980" s="294"/>
      <c r="BN980" s="294"/>
      <c r="BO980" s="294"/>
    </row>
    <row r="981" hidden="1" outlineLevel="1">
      <c r="A981" s="294"/>
      <c r="B981" s="333"/>
      <c r="D981" s="134"/>
      <c r="E981" s="294"/>
      <c r="F981" s="307"/>
      <c r="G981" s="307"/>
      <c r="H981" s="285"/>
      <c r="I981" s="294"/>
      <c r="J981" s="294"/>
      <c r="N981" s="294"/>
      <c r="O981" s="294"/>
      <c r="P981" s="294"/>
      <c r="Q981" s="294"/>
      <c r="R981" s="294"/>
      <c r="S981" s="294"/>
      <c r="T981" s="294"/>
      <c r="U981" s="294"/>
      <c r="V981" s="294"/>
      <c r="W981" s="294"/>
      <c r="X981" s="294"/>
      <c r="Y981" s="294"/>
      <c r="Z981" s="294"/>
      <c r="AA981" s="294"/>
      <c r="AB981" s="294"/>
      <c r="AC981" s="294"/>
      <c r="AD981" s="294"/>
      <c r="AE981" s="294"/>
      <c r="AF981" s="294"/>
      <c r="AG981" s="294"/>
      <c r="AH981" s="294"/>
      <c r="AI981" s="294"/>
      <c r="AJ981" s="294"/>
      <c r="AK981" s="294"/>
      <c r="AL981" s="294"/>
      <c r="AM981" s="294"/>
      <c r="AN981" s="294"/>
      <c r="AO981" s="294"/>
      <c r="AP981" s="294"/>
      <c r="AQ981" s="294"/>
      <c r="AR981" s="294"/>
      <c r="AS981" s="294"/>
      <c r="AT981" s="294"/>
      <c r="AU981" s="294"/>
      <c r="AV981" s="294"/>
      <c r="AW981" s="294"/>
      <c r="AX981" s="294"/>
      <c r="AY981" s="294"/>
      <c r="AZ981" s="294"/>
      <c r="BA981" s="294"/>
      <c r="BB981" s="294"/>
      <c r="BC981" s="294"/>
      <c r="BD981" s="294"/>
      <c r="BE981" s="294"/>
      <c r="BF981" s="294"/>
      <c r="BG981" s="294"/>
      <c r="BH981" s="294"/>
      <c r="BI981" s="294"/>
      <c r="BJ981" s="294"/>
      <c r="BK981" s="294"/>
      <c r="BL981" s="294"/>
      <c r="BM981" s="294"/>
      <c r="BN981" s="294"/>
      <c r="BO981" s="294"/>
    </row>
    <row r="982" hidden="1" outlineLevel="1">
      <c r="A982" s="294"/>
      <c r="B982" s="333"/>
      <c r="D982" s="134"/>
      <c r="E982" s="294"/>
      <c r="F982" s="307"/>
      <c r="G982" s="307"/>
      <c r="H982" s="285"/>
      <c r="I982" s="294"/>
      <c r="J982" s="294"/>
      <c r="N982" s="294"/>
      <c r="O982" s="294"/>
      <c r="P982" s="294"/>
      <c r="Q982" s="294"/>
      <c r="R982" s="294"/>
      <c r="S982" s="294"/>
      <c r="T982" s="294"/>
      <c r="U982" s="294"/>
      <c r="V982" s="294"/>
      <c r="W982" s="294"/>
      <c r="X982" s="294"/>
      <c r="Y982" s="294"/>
      <c r="Z982" s="294"/>
      <c r="AA982" s="294"/>
      <c r="AB982" s="294"/>
      <c r="AC982" s="294"/>
      <c r="AD982" s="294"/>
      <c r="AE982" s="294"/>
      <c r="AF982" s="294"/>
      <c r="AG982" s="294"/>
      <c r="AH982" s="294"/>
      <c r="AI982" s="294"/>
      <c r="AJ982" s="294"/>
      <c r="AK982" s="294"/>
      <c r="AL982" s="294"/>
      <c r="AM982" s="294"/>
      <c r="AN982" s="294"/>
      <c r="AO982" s="294"/>
      <c r="AP982" s="294"/>
      <c r="AQ982" s="294"/>
      <c r="AR982" s="294"/>
      <c r="AS982" s="294"/>
      <c r="AT982" s="294"/>
      <c r="AU982" s="294"/>
      <c r="AV982" s="294"/>
      <c r="AW982" s="294"/>
      <c r="AX982" s="294"/>
      <c r="AY982" s="294"/>
      <c r="AZ982" s="294"/>
      <c r="BA982" s="294"/>
      <c r="BB982" s="294"/>
      <c r="BC982" s="294"/>
      <c r="BD982" s="294"/>
      <c r="BE982" s="294"/>
      <c r="BF982" s="294"/>
      <c r="BG982" s="294"/>
      <c r="BH982" s="294"/>
      <c r="BI982" s="294"/>
      <c r="BJ982" s="294"/>
      <c r="BK982" s="294"/>
      <c r="BL982" s="294"/>
      <c r="BM982" s="294"/>
      <c r="BN982" s="294"/>
      <c r="BO982" s="294"/>
    </row>
    <row r="983" hidden="1" outlineLevel="1">
      <c r="A983" s="294"/>
      <c r="B983" s="333"/>
      <c r="D983" s="134"/>
      <c r="E983" s="294"/>
      <c r="F983" s="307"/>
      <c r="G983" s="307"/>
      <c r="H983" s="285"/>
      <c r="I983" s="294"/>
      <c r="J983" s="294"/>
      <c r="N983" s="294"/>
      <c r="O983" s="294"/>
      <c r="P983" s="294"/>
      <c r="Q983" s="294"/>
      <c r="R983" s="294"/>
      <c r="S983" s="294"/>
      <c r="T983" s="294"/>
      <c r="U983" s="294"/>
      <c r="V983" s="294"/>
      <c r="W983" s="294"/>
      <c r="X983" s="294"/>
      <c r="Y983" s="294"/>
      <c r="Z983" s="294"/>
      <c r="AA983" s="294"/>
      <c r="AB983" s="294"/>
      <c r="AC983" s="294"/>
      <c r="AD983" s="294"/>
      <c r="AE983" s="294"/>
      <c r="AF983" s="294"/>
      <c r="AG983" s="294"/>
      <c r="AH983" s="294"/>
      <c r="AI983" s="294"/>
      <c r="AJ983" s="294"/>
      <c r="AK983" s="294"/>
      <c r="AL983" s="294"/>
      <c r="AM983" s="294"/>
      <c r="AN983" s="294"/>
      <c r="AO983" s="294"/>
      <c r="AP983" s="294"/>
      <c r="AQ983" s="294"/>
      <c r="AR983" s="294"/>
      <c r="AS983" s="294"/>
      <c r="AT983" s="294"/>
      <c r="AU983" s="294"/>
      <c r="AV983" s="294"/>
      <c r="AW983" s="294"/>
      <c r="AX983" s="294"/>
      <c r="AY983" s="294"/>
      <c r="AZ983" s="294"/>
      <c r="BA983" s="294"/>
      <c r="BB983" s="294"/>
      <c r="BC983" s="294"/>
      <c r="BD983" s="294"/>
      <c r="BE983" s="294"/>
      <c r="BF983" s="294"/>
      <c r="BG983" s="294"/>
      <c r="BH983" s="294"/>
      <c r="BI983" s="294"/>
      <c r="BJ983" s="294"/>
      <c r="BK983" s="294"/>
      <c r="BL983" s="294"/>
      <c r="BM983" s="294"/>
      <c r="BN983" s="294"/>
      <c r="BO983" s="294"/>
    </row>
    <row r="984" hidden="1" outlineLevel="1">
      <c r="A984" s="294"/>
      <c r="B984" s="333"/>
      <c r="D984" s="134"/>
      <c r="E984" s="294"/>
      <c r="F984" s="307"/>
      <c r="G984" s="307"/>
      <c r="H984" s="285"/>
      <c r="I984" s="294"/>
      <c r="J984" s="294"/>
      <c r="N984" s="294"/>
      <c r="O984" s="294"/>
      <c r="P984" s="294"/>
      <c r="Q984" s="294"/>
      <c r="R984" s="294"/>
      <c r="S984" s="294"/>
      <c r="T984" s="294"/>
      <c r="U984" s="294"/>
      <c r="V984" s="294"/>
      <c r="W984" s="294"/>
      <c r="X984" s="294"/>
      <c r="Y984" s="294"/>
      <c r="Z984" s="294"/>
      <c r="AA984" s="294"/>
      <c r="AB984" s="294"/>
      <c r="AC984" s="294"/>
      <c r="AD984" s="294"/>
      <c r="AE984" s="294"/>
      <c r="AF984" s="294"/>
      <c r="AG984" s="294"/>
      <c r="AH984" s="294"/>
      <c r="AI984" s="294"/>
      <c r="AJ984" s="294"/>
      <c r="AK984" s="294"/>
      <c r="AL984" s="294"/>
      <c r="AM984" s="294"/>
      <c r="AN984" s="294"/>
      <c r="AO984" s="294"/>
      <c r="AP984" s="294"/>
      <c r="AQ984" s="294"/>
      <c r="AR984" s="294"/>
      <c r="AS984" s="294"/>
      <c r="AT984" s="294"/>
      <c r="AU984" s="294"/>
      <c r="AV984" s="294"/>
      <c r="AW984" s="294"/>
      <c r="AX984" s="294"/>
      <c r="AY984" s="294"/>
      <c r="AZ984" s="294"/>
      <c r="BA984" s="294"/>
      <c r="BB984" s="294"/>
      <c r="BC984" s="294"/>
      <c r="BD984" s="294"/>
      <c r="BE984" s="294"/>
      <c r="BF984" s="294"/>
      <c r="BG984" s="294"/>
      <c r="BH984" s="294"/>
      <c r="BI984" s="294"/>
      <c r="BJ984" s="294"/>
      <c r="BK984" s="294"/>
      <c r="BL984" s="294"/>
      <c r="BM984" s="294"/>
      <c r="BN984" s="294"/>
      <c r="BO984" s="294"/>
    </row>
    <row r="985" hidden="1" outlineLevel="1">
      <c r="A985" s="294"/>
      <c r="B985" s="333"/>
      <c r="D985" s="134"/>
      <c r="E985" s="294"/>
      <c r="F985" s="307"/>
      <c r="G985" s="307"/>
      <c r="H985" s="285"/>
      <c r="I985" s="294"/>
      <c r="J985" s="294"/>
      <c r="N985" s="294"/>
      <c r="O985" s="294"/>
      <c r="P985" s="294"/>
      <c r="Q985" s="294"/>
      <c r="R985" s="294"/>
      <c r="S985" s="294"/>
      <c r="T985" s="294"/>
      <c r="U985" s="294"/>
      <c r="V985" s="294"/>
      <c r="W985" s="294"/>
      <c r="X985" s="294"/>
      <c r="Y985" s="294"/>
      <c r="Z985" s="294"/>
      <c r="AA985" s="294"/>
      <c r="AB985" s="294"/>
      <c r="AC985" s="294"/>
      <c r="AD985" s="294"/>
      <c r="AE985" s="294"/>
      <c r="AF985" s="294"/>
      <c r="AG985" s="294"/>
      <c r="AH985" s="294"/>
      <c r="AI985" s="294"/>
      <c r="AJ985" s="294"/>
      <c r="AK985" s="294"/>
      <c r="AL985" s="294"/>
      <c r="AM985" s="294"/>
      <c r="AN985" s="294"/>
      <c r="AO985" s="294"/>
      <c r="AP985" s="294"/>
      <c r="AQ985" s="294"/>
      <c r="AR985" s="294"/>
      <c r="AS985" s="294"/>
      <c r="AT985" s="294"/>
      <c r="AU985" s="294"/>
      <c r="AV985" s="294"/>
      <c r="AW985" s="294"/>
      <c r="AX985" s="294"/>
      <c r="AY985" s="294"/>
      <c r="AZ985" s="294"/>
      <c r="BA985" s="294"/>
      <c r="BB985" s="294"/>
      <c r="BC985" s="294"/>
      <c r="BD985" s="294"/>
      <c r="BE985" s="294"/>
      <c r="BF985" s="294"/>
      <c r="BG985" s="294"/>
      <c r="BH985" s="294"/>
      <c r="BI985" s="294"/>
      <c r="BJ985" s="294"/>
      <c r="BK985" s="294"/>
      <c r="BL985" s="294"/>
      <c r="BM985" s="294"/>
      <c r="BN985" s="294"/>
      <c r="BO985" s="294"/>
    </row>
    <row r="986" hidden="1" outlineLevel="1">
      <c r="A986" s="294"/>
      <c r="B986" s="333"/>
      <c r="D986" s="134"/>
      <c r="E986" s="294"/>
      <c r="F986" s="307"/>
      <c r="G986" s="307"/>
      <c r="H986" s="285"/>
      <c r="I986" s="294"/>
      <c r="J986" s="294"/>
      <c r="N986" s="294"/>
      <c r="O986" s="294"/>
      <c r="P986" s="294"/>
      <c r="Q986" s="294"/>
      <c r="R986" s="294"/>
      <c r="S986" s="294"/>
      <c r="T986" s="294"/>
      <c r="U986" s="294"/>
      <c r="V986" s="294"/>
      <c r="W986" s="294"/>
      <c r="X986" s="294"/>
      <c r="Y986" s="294"/>
      <c r="Z986" s="294"/>
      <c r="AA986" s="294"/>
      <c r="AB986" s="294"/>
      <c r="AC986" s="294"/>
      <c r="AD986" s="294"/>
      <c r="AE986" s="294"/>
      <c r="AF986" s="294"/>
      <c r="AG986" s="294"/>
      <c r="AH986" s="294"/>
      <c r="AI986" s="294"/>
      <c r="AJ986" s="294"/>
      <c r="AK986" s="294"/>
      <c r="AL986" s="294"/>
      <c r="AM986" s="294"/>
      <c r="AN986" s="294"/>
      <c r="AO986" s="294"/>
      <c r="AP986" s="294"/>
      <c r="AQ986" s="294"/>
      <c r="AR986" s="294"/>
      <c r="AS986" s="294"/>
      <c r="AT986" s="294"/>
      <c r="AU986" s="294"/>
      <c r="AV986" s="294"/>
      <c r="AW986" s="294"/>
      <c r="AX986" s="294"/>
      <c r="AY986" s="294"/>
      <c r="AZ986" s="294"/>
      <c r="BA986" s="294"/>
      <c r="BB986" s="294"/>
      <c r="BC986" s="294"/>
      <c r="BD986" s="294"/>
      <c r="BE986" s="294"/>
      <c r="BF986" s="294"/>
      <c r="BG986" s="294"/>
      <c r="BH986" s="294"/>
      <c r="BI986" s="294"/>
      <c r="BJ986" s="294"/>
      <c r="BK986" s="294"/>
      <c r="BL986" s="294"/>
      <c r="BM986" s="294"/>
      <c r="BN986" s="294"/>
      <c r="BO986" s="294"/>
    </row>
    <row r="987" hidden="1" outlineLevel="1">
      <c r="A987" s="294"/>
      <c r="B987" s="333"/>
      <c r="D987" s="134"/>
      <c r="E987" s="294"/>
      <c r="F987" s="307"/>
      <c r="G987" s="307"/>
      <c r="H987" s="285"/>
      <c r="I987" s="294"/>
      <c r="J987" s="294"/>
      <c r="N987" s="294"/>
      <c r="O987" s="294"/>
      <c r="P987" s="294"/>
      <c r="Q987" s="294"/>
      <c r="R987" s="294"/>
      <c r="S987" s="294"/>
      <c r="T987" s="294"/>
      <c r="U987" s="294"/>
      <c r="V987" s="294"/>
      <c r="W987" s="294"/>
      <c r="X987" s="294"/>
      <c r="Y987" s="294"/>
      <c r="Z987" s="294"/>
      <c r="AA987" s="294"/>
      <c r="AB987" s="294"/>
      <c r="AC987" s="294"/>
      <c r="AD987" s="294"/>
      <c r="AE987" s="294"/>
      <c r="AF987" s="294"/>
      <c r="AG987" s="294"/>
      <c r="AH987" s="294"/>
      <c r="AI987" s="294"/>
      <c r="AJ987" s="294"/>
      <c r="AK987" s="294"/>
      <c r="AL987" s="294"/>
      <c r="AM987" s="294"/>
      <c r="AN987" s="294"/>
      <c r="AO987" s="294"/>
      <c r="AP987" s="294"/>
      <c r="AQ987" s="294"/>
      <c r="AR987" s="294"/>
      <c r="AS987" s="294"/>
      <c r="AT987" s="294"/>
      <c r="AU987" s="294"/>
      <c r="AV987" s="294"/>
      <c r="AW987" s="294"/>
      <c r="AX987" s="294"/>
      <c r="AY987" s="294"/>
      <c r="AZ987" s="294"/>
      <c r="BA987" s="294"/>
      <c r="BB987" s="294"/>
      <c r="BC987" s="294"/>
      <c r="BD987" s="294"/>
      <c r="BE987" s="294"/>
      <c r="BF987" s="294"/>
      <c r="BG987" s="294"/>
      <c r="BH987" s="294"/>
      <c r="BI987" s="294"/>
      <c r="BJ987" s="294"/>
      <c r="BK987" s="294"/>
      <c r="BL987" s="294"/>
      <c r="BM987" s="294"/>
      <c r="BN987" s="294"/>
      <c r="BO987" s="294"/>
    </row>
    <row r="988" hidden="1" outlineLevel="1">
      <c r="A988" s="294"/>
      <c r="B988" s="333"/>
      <c r="D988" s="134"/>
      <c r="E988" s="294"/>
      <c r="F988" s="307"/>
      <c r="G988" s="307"/>
      <c r="H988" s="285"/>
      <c r="I988" s="294"/>
      <c r="J988" s="294"/>
      <c r="N988" s="294"/>
      <c r="O988" s="294"/>
      <c r="P988" s="294"/>
      <c r="Q988" s="294"/>
      <c r="R988" s="294"/>
      <c r="S988" s="294"/>
      <c r="T988" s="294"/>
      <c r="U988" s="294"/>
      <c r="V988" s="294"/>
      <c r="W988" s="294"/>
      <c r="X988" s="294"/>
      <c r="Y988" s="294"/>
      <c r="Z988" s="294"/>
      <c r="AA988" s="294"/>
      <c r="AB988" s="294"/>
      <c r="AC988" s="294"/>
      <c r="AD988" s="294"/>
      <c r="AE988" s="294"/>
      <c r="AF988" s="294"/>
      <c r="AG988" s="294"/>
      <c r="AH988" s="294"/>
      <c r="AI988" s="294"/>
      <c r="AJ988" s="294"/>
      <c r="AK988" s="294"/>
      <c r="AL988" s="294"/>
      <c r="AM988" s="294"/>
      <c r="AN988" s="294"/>
      <c r="AO988" s="294"/>
      <c r="AP988" s="294"/>
      <c r="AQ988" s="294"/>
      <c r="AR988" s="294"/>
      <c r="AS988" s="294"/>
      <c r="AT988" s="294"/>
      <c r="AU988" s="294"/>
      <c r="AV988" s="294"/>
      <c r="AW988" s="294"/>
      <c r="AX988" s="294"/>
      <c r="AY988" s="294"/>
      <c r="AZ988" s="294"/>
      <c r="BA988" s="294"/>
      <c r="BB988" s="294"/>
      <c r="BC988" s="294"/>
      <c r="BD988" s="294"/>
      <c r="BE988" s="294"/>
      <c r="BF988" s="294"/>
      <c r="BG988" s="294"/>
      <c r="BH988" s="294"/>
      <c r="BI988" s="294"/>
      <c r="BJ988" s="294"/>
      <c r="BK988" s="294"/>
      <c r="BL988" s="294"/>
      <c r="BM988" s="294"/>
      <c r="BN988" s="294"/>
      <c r="BO988" s="294"/>
    </row>
    <row r="989" hidden="1" outlineLevel="1">
      <c r="A989" s="294"/>
      <c r="B989" s="333"/>
      <c r="D989" s="134"/>
      <c r="E989" s="294"/>
      <c r="F989" s="307"/>
      <c r="G989" s="307"/>
      <c r="H989" s="285"/>
      <c r="I989" s="294"/>
      <c r="J989" s="294"/>
      <c r="N989" s="294"/>
      <c r="O989" s="294"/>
      <c r="P989" s="294"/>
      <c r="Q989" s="294"/>
      <c r="R989" s="294"/>
      <c r="S989" s="294"/>
      <c r="T989" s="294"/>
      <c r="U989" s="294"/>
      <c r="V989" s="294"/>
      <c r="W989" s="294"/>
      <c r="X989" s="294"/>
      <c r="Y989" s="294"/>
      <c r="Z989" s="294"/>
      <c r="AA989" s="294"/>
      <c r="AB989" s="294"/>
      <c r="AC989" s="294"/>
      <c r="AD989" s="294"/>
      <c r="AE989" s="294"/>
      <c r="AF989" s="294"/>
      <c r="AG989" s="294"/>
      <c r="AH989" s="294"/>
      <c r="AI989" s="294"/>
      <c r="AJ989" s="294"/>
      <c r="AK989" s="294"/>
      <c r="AL989" s="294"/>
      <c r="AM989" s="294"/>
      <c r="AN989" s="294"/>
      <c r="AO989" s="294"/>
      <c r="AP989" s="294"/>
      <c r="AQ989" s="294"/>
      <c r="AR989" s="294"/>
      <c r="AS989" s="294"/>
      <c r="AT989" s="294"/>
      <c r="AU989" s="294"/>
      <c r="AV989" s="294"/>
      <c r="AW989" s="294"/>
      <c r="AX989" s="294"/>
      <c r="AY989" s="294"/>
      <c r="AZ989" s="294"/>
      <c r="BA989" s="294"/>
      <c r="BB989" s="294"/>
      <c r="BC989" s="294"/>
      <c r="BD989" s="294"/>
      <c r="BE989" s="294"/>
      <c r="BF989" s="294"/>
      <c r="BG989" s="294"/>
      <c r="BH989" s="294"/>
      <c r="BI989" s="294"/>
      <c r="BJ989" s="294"/>
      <c r="BK989" s="294"/>
      <c r="BL989" s="294"/>
      <c r="BM989" s="294"/>
      <c r="BN989" s="294"/>
      <c r="BO989" s="294"/>
    </row>
    <row r="990" hidden="1" outlineLevel="1">
      <c r="A990" s="294"/>
      <c r="B990" s="333"/>
      <c r="D990" s="134"/>
      <c r="E990" s="294"/>
      <c r="F990" s="307"/>
      <c r="G990" s="307"/>
      <c r="H990" s="285"/>
      <c r="I990" s="294"/>
      <c r="J990" s="294"/>
      <c r="N990" s="294"/>
      <c r="O990" s="294"/>
      <c r="P990" s="294"/>
      <c r="Q990" s="294"/>
      <c r="R990" s="294"/>
      <c r="S990" s="294"/>
      <c r="T990" s="294"/>
      <c r="U990" s="294"/>
      <c r="V990" s="294"/>
      <c r="W990" s="294"/>
      <c r="X990" s="294"/>
      <c r="Y990" s="294"/>
      <c r="Z990" s="294"/>
      <c r="AA990" s="294"/>
      <c r="AB990" s="294"/>
      <c r="AC990" s="294"/>
      <c r="AD990" s="294"/>
      <c r="AE990" s="294"/>
      <c r="AF990" s="294"/>
      <c r="AG990" s="294"/>
      <c r="AH990" s="294"/>
      <c r="AI990" s="294"/>
      <c r="AJ990" s="294"/>
      <c r="AK990" s="294"/>
      <c r="AL990" s="294"/>
      <c r="AM990" s="294"/>
      <c r="AN990" s="294"/>
      <c r="AO990" s="294"/>
      <c r="AP990" s="294"/>
      <c r="AQ990" s="294"/>
      <c r="AR990" s="294"/>
      <c r="AS990" s="294"/>
      <c r="AT990" s="294"/>
      <c r="AU990" s="294"/>
      <c r="AV990" s="294"/>
      <c r="AW990" s="294"/>
      <c r="AX990" s="294"/>
      <c r="AY990" s="294"/>
      <c r="AZ990" s="294"/>
      <c r="BA990" s="294"/>
      <c r="BB990" s="294"/>
      <c r="BC990" s="294"/>
      <c r="BD990" s="294"/>
      <c r="BE990" s="294"/>
      <c r="BF990" s="294"/>
      <c r="BG990" s="294"/>
      <c r="BH990" s="294"/>
      <c r="BI990" s="294"/>
      <c r="BJ990" s="294"/>
      <c r="BK990" s="294"/>
      <c r="BL990" s="294"/>
      <c r="BM990" s="294"/>
      <c r="BN990" s="294"/>
      <c r="BO990" s="294"/>
    </row>
    <row r="991" hidden="1" outlineLevel="1">
      <c r="A991" s="294"/>
      <c r="B991" s="333"/>
      <c r="D991" s="134"/>
      <c r="E991" s="294"/>
      <c r="F991" s="307"/>
      <c r="G991" s="307"/>
      <c r="H991" s="285"/>
      <c r="I991" s="294"/>
      <c r="J991" s="294"/>
      <c r="N991" s="294"/>
      <c r="O991" s="294"/>
      <c r="P991" s="294"/>
      <c r="Q991" s="294"/>
      <c r="R991" s="294"/>
      <c r="S991" s="294"/>
      <c r="T991" s="294"/>
      <c r="U991" s="294"/>
      <c r="V991" s="294"/>
      <c r="W991" s="294"/>
      <c r="X991" s="294"/>
      <c r="Y991" s="294"/>
      <c r="Z991" s="294"/>
      <c r="AA991" s="294"/>
      <c r="AB991" s="294"/>
      <c r="AC991" s="294"/>
      <c r="AD991" s="294"/>
      <c r="AE991" s="294"/>
      <c r="AF991" s="294"/>
      <c r="AG991" s="294"/>
      <c r="AH991" s="294"/>
      <c r="AI991" s="294"/>
      <c r="AJ991" s="294"/>
      <c r="AK991" s="294"/>
      <c r="AL991" s="294"/>
      <c r="AM991" s="294"/>
      <c r="AN991" s="294"/>
      <c r="AO991" s="294"/>
      <c r="AP991" s="294"/>
      <c r="AQ991" s="294"/>
      <c r="AR991" s="294"/>
      <c r="AS991" s="294"/>
      <c r="AT991" s="294"/>
      <c r="AU991" s="294"/>
      <c r="AV991" s="294"/>
      <c r="AW991" s="294"/>
      <c r="AX991" s="294"/>
      <c r="AY991" s="294"/>
      <c r="AZ991" s="294"/>
      <c r="BA991" s="294"/>
      <c r="BB991" s="294"/>
      <c r="BC991" s="294"/>
      <c r="BD991" s="294"/>
      <c r="BE991" s="294"/>
      <c r="BF991" s="294"/>
      <c r="BG991" s="294"/>
      <c r="BH991" s="294"/>
      <c r="BI991" s="294"/>
      <c r="BJ991" s="294"/>
      <c r="BK991" s="294"/>
      <c r="BL991" s="294"/>
      <c r="BM991" s="294"/>
      <c r="BN991" s="294"/>
      <c r="BO991" s="294"/>
    </row>
    <row r="992" hidden="1" outlineLevel="1">
      <c r="A992" s="294"/>
      <c r="B992" s="333"/>
      <c r="D992" s="134"/>
      <c r="E992" s="294"/>
      <c r="F992" s="307"/>
      <c r="G992" s="307"/>
      <c r="H992" s="285"/>
      <c r="I992" s="294"/>
      <c r="J992" s="294"/>
      <c r="N992" s="294"/>
      <c r="O992" s="294"/>
      <c r="P992" s="294"/>
      <c r="Q992" s="294"/>
      <c r="R992" s="294"/>
      <c r="S992" s="294"/>
      <c r="T992" s="294"/>
      <c r="U992" s="294"/>
      <c r="V992" s="294"/>
      <c r="W992" s="294"/>
      <c r="X992" s="294"/>
      <c r="Y992" s="294"/>
      <c r="Z992" s="294"/>
      <c r="AA992" s="294"/>
      <c r="AB992" s="294"/>
      <c r="AC992" s="294"/>
      <c r="AD992" s="294"/>
      <c r="AE992" s="294"/>
      <c r="AF992" s="294"/>
      <c r="AG992" s="294"/>
      <c r="AH992" s="294"/>
      <c r="AI992" s="294"/>
      <c r="AJ992" s="294"/>
      <c r="AK992" s="294"/>
      <c r="AL992" s="294"/>
      <c r="AM992" s="294"/>
      <c r="AN992" s="294"/>
      <c r="AO992" s="294"/>
      <c r="AP992" s="294"/>
      <c r="AQ992" s="294"/>
      <c r="AR992" s="294"/>
      <c r="AS992" s="294"/>
      <c r="AT992" s="294"/>
      <c r="AU992" s="294"/>
      <c r="AV992" s="294"/>
      <c r="AW992" s="294"/>
      <c r="AX992" s="294"/>
      <c r="AY992" s="294"/>
      <c r="AZ992" s="294"/>
      <c r="BA992" s="294"/>
      <c r="BB992" s="294"/>
      <c r="BC992" s="294"/>
      <c r="BD992" s="294"/>
      <c r="BE992" s="294"/>
      <c r="BF992" s="294"/>
      <c r="BG992" s="294"/>
      <c r="BH992" s="294"/>
      <c r="BI992" s="294"/>
      <c r="BJ992" s="294"/>
      <c r="BK992" s="294"/>
      <c r="BL992" s="294"/>
      <c r="BM992" s="294"/>
      <c r="BN992" s="294"/>
      <c r="BO992" s="294"/>
    </row>
    <row r="993" hidden="1" outlineLevel="1">
      <c r="A993" s="294"/>
      <c r="B993" s="333"/>
      <c r="D993" s="134"/>
      <c r="E993" s="294"/>
      <c r="F993" s="307"/>
      <c r="G993" s="307"/>
      <c r="H993" s="285"/>
      <c r="I993" s="294"/>
      <c r="J993" s="294"/>
      <c r="N993" s="294"/>
      <c r="O993" s="294"/>
      <c r="P993" s="294"/>
      <c r="Q993" s="294"/>
      <c r="R993" s="294"/>
      <c r="S993" s="294"/>
      <c r="T993" s="294"/>
      <c r="U993" s="294"/>
      <c r="V993" s="294"/>
      <c r="W993" s="294"/>
      <c r="X993" s="294"/>
      <c r="Y993" s="294"/>
      <c r="Z993" s="294"/>
      <c r="AA993" s="294"/>
      <c r="AB993" s="294"/>
      <c r="AC993" s="294"/>
      <c r="AD993" s="294"/>
      <c r="AE993" s="294"/>
      <c r="AF993" s="294"/>
      <c r="AG993" s="294"/>
      <c r="AH993" s="294"/>
      <c r="AI993" s="294"/>
      <c r="AJ993" s="294"/>
      <c r="AK993" s="294"/>
      <c r="AL993" s="294"/>
      <c r="AM993" s="294"/>
      <c r="AN993" s="294"/>
      <c r="AO993" s="294"/>
      <c r="AP993" s="294"/>
      <c r="AQ993" s="294"/>
      <c r="AR993" s="294"/>
      <c r="AS993" s="294"/>
      <c r="AT993" s="294"/>
      <c r="AU993" s="294"/>
      <c r="AV993" s="294"/>
      <c r="AW993" s="294"/>
      <c r="AX993" s="294"/>
      <c r="AY993" s="294"/>
      <c r="AZ993" s="294"/>
      <c r="BA993" s="294"/>
      <c r="BB993" s="294"/>
      <c r="BC993" s="294"/>
      <c r="BD993" s="294"/>
      <c r="BE993" s="294"/>
      <c r="BF993" s="294"/>
      <c r="BG993" s="294"/>
      <c r="BH993" s="294"/>
      <c r="BI993" s="294"/>
      <c r="BJ993" s="294"/>
      <c r="BK993" s="294"/>
      <c r="BL993" s="294"/>
      <c r="BM993" s="294"/>
      <c r="BN993" s="294"/>
      <c r="BO993" s="294"/>
    </row>
    <row r="994" hidden="1" outlineLevel="1">
      <c r="A994" s="294"/>
      <c r="B994" s="334"/>
      <c r="C994" s="136"/>
      <c r="D994" s="137"/>
      <c r="E994" s="294"/>
      <c r="F994" s="307"/>
      <c r="G994" s="307"/>
      <c r="H994" s="285"/>
      <c r="I994" s="294"/>
      <c r="J994" s="294"/>
      <c r="N994" s="294"/>
      <c r="O994" s="294"/>
      <c r="P994" s="294"/>
      <c r="Q994" s="294"/>
      <c r="R994" s="294"/>
      <c r="S994" s="294"/>
      <c r="T994" s="294"/>
      <c r="U994" s="294"/>
      <c r="V994" s="294"/>
      <c r="W994" s="294"/>
      <c r="X994" s="294"/>
      <c r="Y994" s="294"/>
      <c r="Z994" s="294"/>
      <c r="AA994" s="294"/>
      <c r="AB994" s="294"/>
      <c r="AC994" s="294"/>
      <c r="AD994" s="294"/>
      <c r="AE994" s="294"/>
      <c r="AF994" s="294"/>
      <c r="AG994" s="294"/>
      <c r="AH994" s="294"/>
      <c r="AI994" s="294"/>
      <c r="AJ994" s="294"/>
      <c r="AK994" s="294"/>
      <c r="AL994" s="294"/>
      <c r="AM994" s="294"/>
      <c r="AN994" s="294"/>
      <c r="AO994" s="294"/>
      <c r="AP994" s="294"/>
      <c r="AQ994" s="294"/>
      <c r="AR994" s="294"/>
      <c r="AS994" s="294"/>
      <c r="AT994" s="294"/>
      <c r="AU994" s="294"/>
      <c r="AV994" s="294"/>
      <c r="AW994" s="294"/>
      <c r="AX994" s="294"/>
      <c r="AY994" s="294"/>
      <c r="AZ994" s="294"/>
      <c r="BA994" s="294"/>
      <c r="BB994" s="294"/>
      <c r="BC994" s="294"/>
      <c r="BD994" s="294"/>
      <c r="BE994" s="294"/>
      <c r="BF994" s="294"/>
      <c r="BG994" s="294"/>
      <c r="BH994" s="294"/>
      <c r="BI994" s="294"/>
      <c r="BJ994" s="294"/>
      <c r="BK994" s="294"/>
      <c r="BL994" s="294"/>
      <c r="BM994" s="294"/>
      <c r="BN994" s="294"/>
      <c r="BO994" s="294"/>
    </row>
  </sheetData>
  <mergeCells count="987">
    <mergeCell ref="B2:F2"/>
    <mergeCell ref="G2:J2"/>
    <mergeCell ref="K2:AJ2"/>
    <mergeCell ref="AL2:BJ2"/>
    <mergeCell ref="BK2:BN2"/>
    <mergeCell ref="A3:A5"/>
    <mergeCell ref="A6:A8"/>
    <mergeCell ref="A9:A11"/>
    <mergeCell ref="B13:D13"/>
    <mergeCell ref="Q13:R14"/>
    <mergeCell ref="K14:L14"/>
    <mergeCell ref="H15:I21"/>
    <mergeCell ref="K15:L17"/>
    <mergeCell ref="N15:O21"/>
    <mergeCell ref="B14:D14"/>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 ref="B169:D169"/>
    <mergeCell ref="B170:D170"/>
    <mergeCell ref="B171:D171"/>
    <mergeCell ref="B172:D172"/>
    <mergeCell ref="B173:D173"/>
    <mergeCell ref="B174:D174"/>
    <mergeCell ref="B175:D175"/>
    <mergeCell ref="B176:D176"/>
    <mergeCell ref="B177:D177"/>
    <mergeCell ref="B178:D178"/>
    <mergeCell ref="B179:D179"/>
    <mergeCell ref="B180:D180"/>
    <mergeCell ref="B181:D181"/>
    <mergeCell ref="B182:D182"/>
    <mergeCell ref="B183:D183"/>
    <mergeCell ref="B184:D184"/>
    <mergeCell ref="B185:D185"/>
    <mergeCell ref="B186:D186"/>
    <mergeCell ref="B187:D187"/>
    <mergeCell ref="B188:D188"/>
    <mergeCell ref="B189:D189"/>
    <mergeCell ref="B190:D190"/>
    <mergeCell ref="B191:D191"/>
    <mergeCell ref="B192:D192"/>
    <mergeCell ref="B193:D193"/>
    <mergeCell ref="B194:D194"/>
    <mergeCell ref="B195:D195"/>
    <mergeCell ref="B196:D196"/>
    <mergeCell ref="B197:D197"/>
    <mergeCell ref="B198:D198"/>
    <mergeCell ref="B199:D199"/>
    <mergeCell ref="B200:D200"/>
    <mergeCell ref="B201:D201"/>
    <mergeCell ref="B202:D202"/>
    <mergeCell ref="B203:D203"/>
    <mergeCell ref="B204:D204"/>
    <mergeCell ref="B205:D205"/>
    <mergeCell ref="B206:D206"/>
    <mergeCell ref="B207:D207"/>
    <mergeCell ref="B208:D208"/>
    <mergeCell ref="B209:D209"/>
    <mergeCell ref="B210:D210"/>
    <mergeCell ref="B211:D211"/>
    <mergeCell ref="B212:D212"/>
    <mergeCell ref="B213:D213"/>
    <mergeCell ref="B214:D214"/>
    <mergeCell ref="B215:D215"/>
    <mergeCell ref="B216:D216"/>
    <mergeCell ref="B217:D217"/>
    <mergeCell ref="B218:D218"/>
    <mergeCell ref="B219:D219"/>
    <mergeCell ref="B220:D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B234:D234"/>
    <mergeCell ref="B235:D235"/>
    <mergeCell ref="B236:D236"/>
    <mergeCell ref="B237:D237"/>
    <mergeCell ref="B238:D238"/>
    <mergeCell ref="B239:D239"/>
    <mergeCell ref="B240:D240"/>
    <mergeCell ref="B241:D241"/>
    <mergeCell ref="B242:D242"/>
    <mergeCell ref="B243:D243"/>
    <mergeCell ref="B244:D244"/>
    <mergeCell ref="B245:D245"/>
    <mergeCell ref="B246:D246"/>
    <mergeCell ref="B247:D247"/>
    <mergeCell ref="B248:D248"/>
    <mergeCell ref="B249:D249"/>
    <mergeCell ref="B250:D250"/>
    <mergeCell ref="B251:D251"/>
    <mergeCell ref="B252:D252"/>
    <mergeCell ref="B253:D253"/>
    <mergeCell ref="B254:D254"/>
    <mergeCell ref="B255:D255"/>
    <mergeCell ref="B256:D256"/>
    <mergeCell ref="B257:D257"/>
    <mergeCell ref="B258:D258"/>
    <mergeCell ref="B259:D259"/>
    <mergeCell ref="B260:D260"/>
    <mergeCell ref="B261:D261"/>
    <mergeCell ref="B262:D262"/>
    <mergeCell ref="B263:D263"/>
    <mergeCell ref="B264:D264"/>
    <mergeCell ref="B265:D265"/>
    <mergeCell ref="B266:D266"/>
    <mergeCell ref="B267:D267"/>
    <mergeCell ref="B268:D268"/>
    <mergeCell ref="B269:D269"/>
    <mergeCell ref="B270:D270"/>
    <mergeCell ref="B271:D271"/>
    <mergeCell ref="B272:D272"/>
    <mergeCell ref="B273:D273"/>
    <mergeCell ref="B274:D274"/>
    <mergeCell ref="B275:D275"/>
    <mergeCell ref="B276:D276"/>
    <mergeCell ref="B277:D277"/>
    <mergeCell ref="B278:D278"/>
    <mergeCell ref="B279:D279"/>
    <mergeCell ref="B280:D280"/>
    <mergeCell ref="B281:D281"/>
    <mergeCell ref="B282:D282"/>
    <mergeCell ref="B283:D283"/>
    <mergeCell ref="B284:D284"/>
    <mergeCell ref="B285:D285"/>
    <mergeCell ref="B286:D286"/>
    <mergeCell ref="B287:D287"/>
    <mergeCell ref="B288:D288"/>
    <mergeCell ref="B289:D289"/>
    <mergeCell ref="B290:D290"/>
    <mergeCell ref="B291:D291"/>
    <mergeCell ref="B292:D292"/>
    <mergeCell ref="B293:D293"/>
    <mergeCell ref="B294:D294"/>
    <mergeCell ref="B295:D295"/>
    <mergeCell ref="B296:D296"/>
    <mergeCell ref="B297:D297"/>
    <mergeCell ref="B298:D298"/>
    <mergeCell ref="B299:D299"/>
    <mergeCell ref="B300:D300"/>
    <mergeCell ref="B301:D301"/>
    <mergeCell ref="B302:D302"/>
    <mergeCell ref="B303:D303"/>
    <mergeCell ref="B304:D304"/>
    <mergeCell ref="B305:D305"/>
    <mergeCell ref="B306:D306"/>
    <mergeCell ref="B307:D307"/>
    <mergeCell ref="B308:D308"/>
    <mergeCell ref="B309:D309"/>
    <mergeCell ref="B310:D310"/>
    <mergeCell ref="B311:D311"/>
    <mergeCell ref="B312:D312"/>
    <mergeCell ref="B313:D313"/>
    <mergeCell ref="B314:D314"/>
    <mergeCell ref="B315:D315"/>
    <mergeCell ref="B316:D316"/>
    <mergeCell ref="B317:D317"/>
    <mergeCell ref="B318:D318"/>
    <mergeCell ref="B319:D319"/>
    <mergeCell ref="B320:D320"/>
    <mergeCell ref="B321:D321"/>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694:D694"/>
    <mergeCell ref="B695:D695"/>
    <mergeCell ref="B696:D696"/>
    <mergeCell ref="B697:D697"/>
    <mergeCell ref="B698:D698"/>
    <mergeCell ref="B699:D699"/>
    <mergeCell ref="B700:D700"/>
    <mergeCell ref="B701:D701"/>
    <mergeCell ref="B702:D702"/>
    <mergeCell ref="B703:D703"/>
    <mergeCell ref="B704:D704"/>
    <mergeCell ref="B705:D705"/>
    <mergeCell ref="B706:D706"/>
    <mergeCell ref="B707:D707"/>
    <mergeCell ref="B708:D708"/>
    <mergeCell ref="B709:D709"/>
    <mergeCell ref="B710:D710"/>
    <mergeCell ref="B711:D711"/>
    <mergeCell ref="B712:D712"/>
    <mergeCell ref="B713:D713"/>
    <mergeCell ref="B714:D714"/>
    <mergeCell ref="B715:D715"/>
    <mergeCell ref="B716:D716"/>
    <mergeCell ref="B717:D717"/>
    <mergeCell ref="B718:D718"/>
    <mergeCell ref="B719:D719"/>
    <mergeCell ref="B720:D720"/>
    <mergeCell ref="B721:D721"/>
    <mergeCell ref="B722:D722"/>
    <mergeCell ref="B723:D723"/>
    <mergeCell ref="B724:D724"/>
    <mergeCell ref="B725:D725"/>
    <mergeCell ref="B726:D726"/>
    <mergeCell ref="B727:D727"/>
    <mergeCell ref="B728:D728"/>
    <mergeCell ref="B729:D729"/>
    <mergeCell ref="B730:D730"/>
    <mergeCell ref="B731:D731"/>
    <mergeCell ref="B732:D732"/>
    <mergeCell ref="B733:D733"/>
    <mergeCell ref="B734:D734"/>
    <mergeCell ref="B735:D735"/>
    <mergeCell ref="B736:D736"/>
    <mergeCell ref="B737:D737"/>
    <mergeCell ref="B738:D738"/>
    <mergeCell ref="B739:D739"/>
    <mergeCell ref="B740:D740"/>
    <mergeCell ref="B741:D741"/>
    <mergeCell ref="B742:D742"/>
    <mergeCell ref="B743:D743"/>
    <mergeCell ref="B744:D744"/>
    <mergeCell ref="B745:D745"/>
    <mergeCell ref="B746:D746"/>
    <mergeCell ref="B747:D747"/>
    <mergeCell ref="B748:D748"/>
    <mergeCell ref="B749:D749"/>
    <mergeCell ref="B750:D750"/>
    <mergeCell ref="B751:D751"/>
    <mergeCell ref="B752:D752"/>
    <mergeCell ref="B753:D753"/>
    <mergeCell ref="B754:D754"/>
    <mergeCell ref="B755:D755"/>
    <mergeCell ref="B756:D756"/>
    <mergeCell ref="B757:D757"/>
    <mergeCell ref="B758:D758"/>
    <mergeCell ref="B759:D759"/>
    <mergeCell ref="B760:D760"/>
    <mergeCell ref="B761:D761"/>
    <mergeCell ref="B762:D762"/>
    <mergeCell ref="B763:D763"/>
    <mergeCell ref="B764:D764"/>
    <mergeCell ref="B765:D765"/>
    <mergeCell ref="B766:D766"/>
    <mergeCell ref="B767:D767"/>
    <mergeCell ref="B768:D768"/>
    <mergeCell ref="B769:D769"/>
    <mergeCell ref="B770:D770"/>
    <mergeCell ref="B771:D771"/>
    <mergeCell ref="B772:D772"/>
    <mergeCell ref="B773:D773"/>
    <mergeCell ref="B774:D774"/>
    <mergeCell ref="B775:D775"/>
    <mergeCell ref="B776:D776"/>
    <mergeCell ref="B777:D777"/>
    <mergeCell ref="B778:D778"/>
    <mergeCell ref="B779:D779"/>
    <mergeCell ref="B780:D780"/>
    <mergeCell ref="B781:D781"/>
    <mergeCell ref="B782:D782"/>
    <mergeCell ref="B783:D783"/>
    <mergeCell ref="B784:D784"/>
    <mergeCell ref="B785:D785"/>
    <mergeCell ref="B786:D786"/>
    <mergeCell ref="B787:D787"/>
    <mergeCell ref="B788:D788"/>
    <mergeCell ref="B789:D789"/>
    <mergeCell ref="B790:D790"/>
    <mergeCell ref="B791:D791"/>
    <mergeCell ref="B792:D792"/>
    <mergeCell ref="B793:D793"/>
    <mergeCell ref="B794:D794"/>
    <mergeCell ref="B795:D795"/>
    <mergeCell ref="B796:D796"/>
    <mergeCell ref="B797:D797"/>
    <mergeCell ref="B798:D798"/>
    <mergeCell ref="B799:D799"/>
    <mergeCell ref="B800:D800"/>
    <mergeCell ref="B801:D801"/>
    <mergeCell ref="B802:D802"/>
    <mergeCell ref="B803:D803"/>
    <mergeCell ref="B804:D804"/>
    <mergeCell ref="B805:D805"/>
    <mergeCell ref="B806:D806"/>
    <mergeCell ref="B807:D807"/>
    <mergeCell ref="B808:D808"/>
    <mergeCell ref="B809:D809"/>
    <mergeCell ref="B810:D810"/>
    <mergeCell ref="B811:D811"/>
    <mergeCell ref="B812:D812"/>
    <mergeCell ref="B813:D813"/>
    <mergeCell ref="B814:D814"/>
    <mergeCell ref="B815:D815"/>
    <mergeCell ref="B816:D816"/>
    <mergeCell ref="B817:D817"/>
    <mergeCell ref="B818:D818"/>
    <mergeCell ref="B819:D819"/>
    <mergeCell ref="B820:D820"/>
    <mergeCell ref="B821:D821"/>
    <mergeCell ref="B822:D822"/>
    <mergeCell ref="B823:D823"/>
    <mergeCell ref="B824:D824"/>
    <mergeCell ref="B825:D825"/>
    <mergeCell ref="B826:D826"/>
    <mergeCell ref="B827:D827"/>
    <mergeCell ref="B828:D828"/>
    <mergeCell ref="B829:D829"/>
    <mergeCell ref="B830:D830"/>
    <mergeCell ref="B831:D831"/>
    <mergeCell ref="B832:D832"/>
    <mergeCell ref="B833:D833"/>
    <mergeCell ref="B834:D834"/>
    <mergeCell ref="B835:D835"/>
    <mergeCell ref="B836:D836"/>
    <mergeCell ref="B837:D837"/>
    <mergeCell ref="B838:D838"/>
    <mergeCell ref="B839:D839"/>
    <mergeCell ref="B840:D840"/>
    <mergeCell ref="B841:D841"/>
    <mergeCell ref="B842:D842"/>
    <mergeCell ref="B843:D843"/>
    <mergeCell ref="B844:D844"/>
    <mergeCell ref="B845:D845"/>
    <mergeCell ref="B846:D846"/>
    <mergeCell ref="B847:D847"/>
    <mergeCell ref="B848:D848"/>
    <mergeCell ref="B849:D849"/>
    <mergeCell ref="B850:D850"/>
    <mergeCell ref="B851:D851"/>
    <mergeCell ref="B852:D852"/>
    <mergeCell ref="B853:D853"/>
    <mergeCell ref="B854:D854"/>
    <mergeCell ref="B855:D855"/>
    <mergeCell ref="B856:D856"/>
    <mergeCell ref="B857:D857"/>
    <mergeCell ref="B858:D858"/>
    <mergeCell ref="B859:D859"/>
    <mergeCell ref="B860:D860"/>
    <mergeCell ref="B861:D861"/>
    <mergeCell ref="B862:D862"/>
    <mergeCell ref="B863:D863"/>
    <mergeCell ref="B864:D864"/>
    <mergeCell ref="B865:D865"/>
    <mergeCell ref="B866:D866"/>
    <mergeCell ref="B867:D867"/>
    <mergeCell ref="B868:D868"/>
    <mergeCell ref="B869:D869"/>
    <mergeCell ref="B870:D870"/>
    <mergeCell ref="B871:D871"/>
    <mergeCell ref="B872:D872"/>
    <mergeCell ref="B873:D873"/>
    <mergeCell ref="B874:D874"/>
    <mergeCell ref="B875:D875"/>
    <mergeCell ref="B876:D876"/>
    <mergeCell ref="B877:D877"/>
    <mergeCell ref="B878:D878"/>
    <mergeCell ref="B879:D879"/>
    <mergeCell ref="B880:D880"/>
    <mergeCell ref="B881:D881"/>
    <mergeCell ref="B882:D882"/>
    <mergeCell ref="B883:D883"/>
    <mergeCell ref="B884:D884"/>
    <mergeCell ref="B885:D885"/>
    <mergeCell ref="B886:D886"/>
    <mergeCell ref="B887:D887"/>
    <mergeCell ref="B888:D888"/>
    <mergeCell ref="B889:D889"/>
    <mergeCell ref="B939:D939"/>
    <mergeCell ref="B940:D940"/>
    <mergeCell ref="B941:D941"/>
    <mergeCell ref="B942:D942"/>
    <mergeCell ref="B943:D943"/>
    <mergeCell ref="B944:D944"/>
    <mergeCell ref="B945:D945"/>
    <mergeCell ref="B946:D946"/>
    <mergeCell ref="B947:D947"/>
    <mergeCell ref="B948:D948"/>
    <mergeCell ref="B949:D949"/>
    <mergeCell ref="B950:D950"/>
    <mergeCell ref="B951:D951"/>
    <mergeCell ref="B952:D952"/>
    <mergeCell ref="B953:D953"/>
    <mergeCell ref="B954:D954"/>
    <mergeCell ref="B955:D955"/>
    <mergeCell ref="B956:D956"/>
    <mergeCell ref="B957:D957"/>
    <mergeCell ref="B958:D958"/>
    <mergeCell ref="B959:D959"/>
    <mergeCell ref="B960:D960"/>
    <mergeCell ref="B961:D961"/>
    <mergeCell ref="B962:D962"/>
    <mergeCell ref="B963:D963"/>
    <mergeCell ref="B964:D964"/>
    <mergeCell ref="B965:D965"/>
    <mergeCell ref="B966:D966"/>
    <mergeCell ref="B967:D967"/>
    <mergeCell ref="B968:D968"/>
    <mergeCell ref="B969:D969"/>
    <mergeCell ref="B970:D970"/>
    <mergeCell ref="B971:D971"/>
    <mergeCell ref="B972:D972"/>
    <mergeCell ref="B973:D973"/>
    <mergeCell ref="B974:D974"/>
    <mergeCell ref="B975:D975"/>
    <mergeCell ref="B976:D976"/>
    <mergeCell ref="B977:D977"/>
    <mergeCell ref="B978:D978"/>
    <mergeCell ref="B979:D979"/>
    <mergeCell ref="B980:D980"/>
    <mergeCell ref="B988:D988"/>
    <mergeCell ref="B989:D989"/>
    <mergeCell ref="B990:D990"/>
    <mergeCell ref="B991:D991"/>
    <mergeCell ref="B992:D992"/>
    <mergeCell ref="B993:D993"/>
    <mergeCell ref="B994:D994"/>
    <mergeCell ref="B981:D981"/>
    <mergeCell ref="B982:D982"/>
    <mergeCell ref="B983:D983"/>
    <mergeCell ref="B984:D984"/>
    <mergeCell ref="B985:D985"/>
    <mergeCell ref="B986:D986"/>
    <mergeCell ref="B987:D987"/>
    <mergeCell ref="B890:D890"/>
    <mergeCell ref="B891:D891"/>
    <mergeCell ref="B892:D892"/>
    <mergeCell ref="B893:D893"/>
    <mergeCell ref="B894:D894"/>
    <mergeCell ref="B895:D895"/>
    <mergeCell ref="B896:D896"/>
    <mergeCell ref="B897:D897"/>
    <mergeCell ref="B898:D898"/>
    <mergeCell ref="B899:D899"/>
    <mergeCell ref="B900:D900"/>
    <mergeCell ref="B901:D901"/>
    <mergeCell ref="B902:D902"/>
    <mergeCell ref="B903:D903"/>
    <mergeCell ref="B904:D904"/>
    <mergeCell ref="B905:D905"/>
    <mergeCell ref="B906:D906"/>
    <mergeCell ref="B907:D907"/>
    <mergeCell ref="B908:D908"/>
    <mergeCell ref="B909:D909"/>
    <mergeCell ref="B910:D910"/>
    <mergeCell ref="B911:D911"/>
    <mergeCell ref="B912:D912"/>
    <mergeCell ref="B913:D913"/>
    <mergeCell ref="B914:D914"/>
    <mergeCell ref="B915:D915"/>
    <mergeCell ref="B916:D916"/>
    <mergeCell ref="B917:D917"/>
    <mergeCell ref="B918:D918"/>
    <mergeCell ref="B919:D919"/>
    <mergeCell ref="B920:D920"/>
    <mergeCell ref="B921:D921"/>
    <mergeCell ref="B922:D922"/>
    <mergeCell ref="B923:D923"/>
    <mergeCell ref="B924:D924"/>
    <mergeCell ref="B925:D925"/>
    <mergeCell ref="B926:D926"/>
    <mergeCell ref="B927:D927"/>
    <mergeCell ref="B928:D928"/>
    <mergeCell ref="B929:D929"/>
    <mergeCell ref="B930:D930"/>
    <mergeCell ref="B931:D931"/>
    <mergeCell ref="B932:D932"/>
    <mergeCell ref="B933:D933"/>
    <mergeCell ref="B934:D934"/>
    <mergeCell ref="B935:D935"/>
    <mergeCell ref="B936:D936"/>
    <mergeCell ref="B937:D937"/>
    <mergeCell ref="B938:D938"/>
    <mergeCell ref="B351:D351"/>
    <mergeCell ref="B352:D352"/>
    <mergeCell ref="B353:D353"/>
    <mergeCell ref="B354:D354"/>
    <mergeCell ref="B355:D355"/>
    <mergeCell ref="B356:D356"/>
    <mergeCell ref="B357:D357"/>
    <mergeCell ref="B358:D358"/>
    <mergeCell ref="B359:D359"/>
    <mergeCell ref="B360:D360"/>
    <mergeCell ref="B361:D361"/>
    <mergeCell ref="B362:D362"/>
    <mergeCell ref="B363:D363"/>
    <mergeCell ref="B364:D364"/>
    <mergeCell ref="B365:D365"/>
    <mergeCell ref="B366:D366"/>
    <mergeCell ref="B367:D367"/>
    <mergeCell ref="B368:D368"/>
    <mergeCell ref="B369:D369"/>
    <mergeCell ref="B370:D370"/>
    <mergeCell ref="B371:D371"/>
    <mergeCell ref="B372:D372"/>
    <mergeCell ref="B373:D373"/>
    <mergeCell ref="B374:D374"/>
    <mergeCell ref="B375:D375"/>
    <mergeCell ref="B376:D376"/>
    <mergeCell ref="B377:D377"/>
    <mergeCell ref="B378:D378"/>
    <mergeCell ref="B379:D379"/>
    <mergeCell ref="B380:D380"/>
    <mergeCell ref="B381:D381"/>
    <mergeCell ref="B382:D382"/>
    <mergeCell ref="B383:D383"/>
    <mergeCell ref="B384:D384"/>
    <mergeCell ref="B385:D385"/>
    <mergeCell ref="B386:D386"/>
    <mergeCell ref="B387:D387"/>
    <mergeCell ref="B388:D388"/>
    <mergeCell ref="B389:D389"/>
    <mergeCell ref="B390:D390"/>
    <mergeCell ref="B391:D391"/>
    <mergeCell ref="B392:D392"/>
    <mergeCell ref="B393:D393"/>
    <mergeCell ref="B394:D394"/>
    <mergeCell ref="B395:D395"/>
    <mergeCell ref="B396:D396"/>
    <mergeCell ref="B397:D397"/>
    <mergeCell ref="B398:D398"/>
    <mergeCell ref="B399:D399"/>
    <mergeCell ref="B400:D400"/>
    <mergeCell ref="B401:D401"/>
    <mergeCell ref="B402:D402"/>
    <mergeCell ref="B403:D403"/>
    <mergeCell ref="B404:D404"/>
    <mergeCell ref="B405:D405"/>
    <mergeCell ref="B406:D406"/>
    <mergeCell ref="B407:D407"/>
    <mergeCell ref="B408:D408"/>
    <mergeCell ref="B409:D409"/>
    <mergeCell ref="B410:D410"/>
    <mergeCell ref="B411:D411"/>
    <mergeCell ref="B412:D412"/>
    <mergeCell ref="B413:D413"/>
    <mergeCell ref="B414:D414"/>
    <mergeCell ref="B415:D415"/>
    <mergeCell ref="B416:D416"/>
    <mergeCell ref="B417:D417"/>
    <mergeCell ref="B418:D418"/>
    <mergeCell ref="B419:D419"/>
    <mergeCell ref="B420:D420"/>
    <mergeCell ref="B421:D421"/>
    <mergeCell ref="B422:D422"/>
    <mergeCell ref="B423:D423"/>
    <mergeCell ref="B424:D424"/>
    <mergeCell ref="B425:D425"/>
    <mergeCell ref="B426:D426"/>
    <mergeCell ref="B427:D427"/>
    <mergeCell ref="B428:D428"/>
    <mergeCell ref="B429:D429"/>
    <mergeCell ref="B430:D430"/>
    <mergeCell ref="B431:D431"/>
    <mergeCell ref="B432:D432"/>
    <mergeCell ref="B433:D433"/>
    <mergeCell ref="B434:D434"/>
    <mergeCell ref="B435:D435"/>
    <mergeCell ref="B436:D436"/>
    <mergeCell ref="B437:D437"/>
    <mergeCell ref="B438:D438"/>
    <mergeCell ref="B439:D439"/>
    <mergeCell ref="B440:D440"/>
    <mergeCell ref="B441:D441"/>
    <mergeCell ref="B442:D442"/>
    <mergeCell ref="B443:D443"/>
    <mergeCell ref="B444:D444"/>
    <mergeCell ref="B445:D445"/>
    <mergeCell ref="B446:D446"/>
    <mergeCell ref="B447:D447"/>
    <mergeCell ref="B448:D448"/>
    <mergeCell ref="B449:D449"/>
    <mergeCell ref="B450:D450"/>
    <mergeCell ref="B451:D451"/>
    <mergeCell ref="B452:D452"/>
    <mergeCell ref="B453:D453"/>
    <mergeCell ref="B454:D454"/>
    <mergeCell ref="B455:D455"/>
    <mergeCell ref="B456:D456"/>
    <mergeCell ref="B457:D457"/>
    <mergeCell ref="B458:D458"/>
    <mergeCell ref="B459:D459"/>
    <mergeCell ref="B460:D460"/>
    <mergeCell ref="B461:D461"/>
    <mergeCell ref="B462:D462"/>
    <mergeCell ref="B463:D463"/>
    <mergeCell ref="B464:D464"/>
    <mergeCell ref="B465:D465"/>
    <mergeCell ref="B466:D466"/>
    <mergeCell ref="B467:D467"/>
    <mergeCell ref="B468:D468"/>
    <mergeCell ref="B469:D469"/>
    <mergeCell ref="B470:D470"/>
    <mergeCell ref="B471:D471"/>
    <mergeCell ref="B472:D472"/>
    <mergeCell ref="B473:D473"/>
    <mergeCell ref="B474:D474"/>
    <mergeCell ref="B475:D475"/>
    <mergeCell ref="B476:D476"/>
    <mergeCell ref="B477:D477"/>
    <mergeCell ref="B478:D478"/>
    <mergeCell ref="B479:D479"/>
    <mergeCell ref="B480:D480"/>
    <mergeCell ref="B481:D481"/>
    <mergeCell ref="B482:D482"/>
    <mergeCell ref="B483:D483"/>
    <mergeCell ref="B484:D484"/>
    <mergeCell ref="B485:D485"/>
    <mergeCell ref="B486:D486"/>
    <mergeCell ref="B487:D487"/>
    <mergeCell ref="B488:D488"/>
    <mergeCell ref="B489:D489"/>
    <mergeCell ref="B490:D490"/>
    <mergeCell ref="B491:D491"/>
    <mergeCell ref="B492:D492"/>
    <mergeCell ref="B493:D493"/>
    <mergeCell ref="B494:D494"/>
    <mergeCell ref="B495:D495"/>
    <mergeCell ref="B496:D496"/>
    <mergeCell ref="B497:D497"/>
    <mergeCell ref="B498:D498"/>
    <mergeCell ref="B499:D499"/>
    <mergeCell ref="B500:D500"/>
    <mergeCell ref="B501:D501"/>
    <mergeCell ref="B502:D502"/>
    <mergeCell ref="B503:D503"/>
    <mergeCell ref="B504:D504"/>
    <mergeCell ref="B505:D505"/>
    <mergeCell ref="B506:D506"/>
    <mergeCell ref="B507:D507"/>
    <mergeCell ref="B508:D508"/>
    <mergeCell ref="B509:D509"/>
    <mergeCell ref="B510:D510"/>
    <mergeCell ref="B511:D511"/>
    <mergeCell ref="B512:D512"/>
    <mergeCell ref="B513:D513"/>
    <mergeCell ref="B514:D514"/>
    <mergeCell ref="B515:D515"/>
    <mergeCell ref="B516:D516"/>
    <mergeCell ref="B517:D517"/>
    <mergeCell ref="B518:D518"/>
    <mergeCell ref="B519:D519"/>
    <mergeCell ref="B520:D520"/>
    <mergeCell ref="B521:D521"/>
    <mergeCell ref="B522:D522"/>
    <mergeCell ref="B523:D523"/>
    <mergeCell ref="B524:D524"/>
    <mergeCell ref="B525:D525"/>
    <mergeCell ref="B526:D526"/>
    <mergeCell ref="B527:D527"/>
    <mergeCell ref="B528:D528"/>
    <mergeCell ref="B529:D529"/>
    <mergeCell ref="B530:D530"/>
    <mergeCell ref="B531:D531"/>
    <mergeCell ref="B532:D532"/>
    <mergeCell ref="B533:D533"/>
    <mergeCell ref="B534:D534"/>
    <mergeCell ref="B535:D535"/>
    <mergeCell ref="B536:D536"/>
    <mergeCell ref="B537:D537"/>
    <mergeCell ref="B538:D538"/>
    <mergeCell ref="B539:D539"/>
    <mergeCell ref="B540:D540"/>
    <mergeCell ref="B541:D541"/>
    <mergeCell ref="B542:D542"/>
    <mergeCell ref="B543:D543"/>
    <mergeCell ref="B544:D544"/>
    <mergeCell ref="B545:D545"/>
    <mergeCell ref="B546:D546"/>
    <mergeCell ref="B547:D547"/>
    <mergeCell ref="B548:D548"/>
    <mergeCell ref="B549:D549"/>
    <mergeCell ref="B550:D550"/>
    <mergeCell ref="B551:D551"/>
    <mergeCell ref="B552:D552"/>
    <mergeCell ref="B553:D553"/>
    <mergeCell ref="B554:D554"/>
    <mergeCell ref="B555:D555"/>
    <mergeCell ref="B556:D556"/>
    <mergeCell ref="B557:D557"/>
    <mergeCell ref="B558:D558"/>
    <mergeCell ref="B559:D559"/>
    <mergeCell ref="B560:D560"/>
    <mergeCell ref="B561:D561"/>
    <mergeCell ref="B562:D562"/>
    <mergeCell ref="B563:D563"/>
    <mergeCell ref="B564:D564"/>
    <mergeCell ref="B565:D565"/>
    <mergeCell ref="B566:D566"/>
    <mergeCell ref="B567:D567"/>
    <mergeCell ref="B568:D568"/>
    <mergeCell ref="B569:D569"/>
    <mergeCell ref="B570:D570"/>
    <mergeCell ref="B571:D571"/>
    <mergeCell ref="B572:D572"/>
    <mergeCell ref="B573:D573"/>
    <mergeCell ref="B574:D574"/>
    <mergeCell ref="B575:D575"/>
    <mergeCell ref="B576:D576"/>
    <mergeCell ref="B577:D577"/>
    <mergeCell ref="B578:D578"/>
    <mergeCell ref="B579:D579"/>
    <mergeCell ref="B580:D580"/>
    <mergeCell ref="B581:D581"/>
    <mergeCell ref="B582:D582"/>
    <mergeCell ref="B583:D583"/>
    <mergeCell ref="B584:D584"/>
    <mergeCell ref="B585:D585"/>
    <mergeCell ref="B586:D586"/>
    <mergeCell ref="B587:D587"/>
    <mergeCell ref="B588:D588"/>
    <mergeCell ref="B589:D589"/>
    <mergeCell ref="B590:D590"/>
    <mergeCell ref="B591:D591"/>
    <mergeCell ref="B592:D592"/>
    <mergeCell ref="B593:D593"/>
    <mergeCell ref="B594:D594"/>
    <mergeCell ref="B595:D595"/>
    <mergeCell ref="B596:D596"/>
    <mergeCell ref="B597:D597"/>
    <mergeCell ref="B598:D598"/>
    <mergeCell ref="B599:D599"/>
    <mergeCell ref="B600:D600"/>
    <mergeCell ref="B601:D601"/>
    <mergeCell ref="B602:D602"/>
    <mergeCell ref="B603:D603"/>
    <mergeCell ref="B604:D604"/>
    <mergeCell ref="B605:D605"/>
    <mergeCell ref="B606:D606"/>
    <mergeCell ref="B607:D607"/>
    <mergeCell ref="B608:D608"/>
    <mergeCell ref="B609:D609"/>
    <mergeCell ref="B610:D610"/>
    <mergeCell ref="B611:D611"/>
    <mergeCell ref="B612:D612"/>
    <mergeCell ref="B613:D613"/>
    <mergeCell ref="B614:D614"/>
    <mergeCell ref="B615:D615"/>
    <mergeCell ref="B616:D616"/>
    <mergeCell ref="B617:D617"/>
    <mergeCell ref="B618:D618"/>
    <mergeCell ref="B619:D619"/>
    <mergeCell ref="B620:D620"/>
    <mergeCell ref="B621:D621"/>
    <mergeCell ref="B622:D622"/>
    <mergeCell ref="B623:D623"/>
    <mergeCell ref="B624:D624"/>
    <mergeCell ref="B625:D625"/>
    <mergeCell ref="B626:D626"/>
    <mergeCell ref="B627:D627"/>
    <mergeCell ref="B628:D628"/>
    <mergeCell ref="B629:D629"/>
    <mergeCell ref="B630:D630"/>
    <mergeCell ref="B631:D631"/>
    <mergeCell ref="B632:D632"/>
    <mergeCell ref="B633:D633"/>
    <mergeCell ref="B634:D634"/>
    <mergeCell ref="B635:D635"/>
    <mergeCell ref="B636:D636"/>
    <mergeCell ref="B637:D637"/>
    <mergeCell ref="B638:D638"/>
    <mergeCell ref="B639:D639"/>
    <mergeCell ref="B640:D640"/>
    <mergeCell ref="B641:D641"/>
    <mergeCell ref="B642:D642"/>
    <mergeCell ref="B643:D643"/>
    <mergeCell ref="B644:D644"/>
    <mergeCell ref="B645:D645"/>
    <mergeCell ref="B646:D646"/>
    <mergeCell ref="B647:D647"/>
    <mergeCell ref="B648:D648"/>
    <mergeCell ref="B649:D649"/>
    <mergeCell ref="B650:D650"/>
    <mergeCell ref="B651:D651"/>
    <mergeCell ref="B652:D652"/>
    <mergeCell ref="B653:D653"/>
    <mergeCell ref="B654:D654"/>
    <mergeCell ref="B655:D655"/>
    <mergeCell ref="B656:D656"/>
    <mergeCell ref="B657:D657"/>
    <mergeCell ref="B658:D658"/>
    <mergeCell ref="B659:D659"/>
    <mergeCell ref="B660:D660"/>
    <mergeCell ref="B661:D661"/>
    <mergeCell ref="B662:D662"/>
    <mergeCell ref="B663:D663"/>
    <mergeCell ref="B664:D664"/>
    <mergeCell ref="B665:D665"/>
    <mergeCell ref="B666:D666"/>
    <mergeCell ref="B667:D667"/>
    <mergeCell ref="B668:D668"/>
    <mergeCell ref="B669:D669"/>
    <mergeCell ref="B670:D670"/>
    <mergeCell ref="B671:D671"/>
    <mergeCell ref="B672:D672"/>
    <mergeCell ref="B673:D673"/>
    <mergeCell ref="B674:D674"/>
    <mergeCell ref="B675:D675"/>
    <mergeCell ref="B676:D676"/>
    <mergeCell ref="B677:D677"/>
    <mergeCell ref="B678:D678"/>
    <mergeCell ref="B679:D679"/>
    <mergeCell ref="B680:D680"/>
    <mergeCell ref="B681:D681"/>
    <mergeCell ref="B682:D682"/>
    <mergeCell ref="B683:D683"/>
    <mergeCell ref="B684:D684"/>
    <mergeCell ref="B685:D685"/>
    <mergeCell ref="B686:D686"/>
    <mergeCell ref="B687:D687"/>
    <mergeCell ref="B688:D688"/>
    <mergeCell ref="B689:D689"/>
    <mergeCell ref="B690:D690"/>
    <mergeCell ref="B691:D691"/>
    <mergeCell ref="B692:D692"/>
    <mergeCell ref="B693:D693"/>
  </mergeCells>
  <conditionalFormatting sqref="B4:AJ5 AL4:BJ5 B7:AJ8 AL7:BJ8 B10:AJ11 AL10:BJ11">
    <cfRule type="containsBlanks" dxfId="6" priority="1">
      <formula>LEN(TRIM(B4))=0</formula>
    </cfRule>
  </conditionalFormatting>
  <conditionalFormatting sqref="B5:BO5 B8:BO8 B11:BO11">
    <cfRule type="expression" dxfId="7" priority="2">
      <formula>AND(B5&gt;2,COUNTIF($B$24:$B$997,B4)=0)</formula>
    </cfRule>
  </conditionalFormatting>
  <conditionalFormatting sqref="B3:AJ3 AL3:BJ3 B6:AJ6 AL6:BJ6 B9:AJ9 AL9:BJ9">
    <cfRule type="expression" dxfId="6" priority="3">
      <formula>B4=""</formula>
    </cfRule>
  </conditionalFormatting>
  <dataValidations>
    <dataValidation type="list" allowBlank="1" showErrorMessage="1" sqref="Q15:R15 T15:U15 X15:Y15 AB15:AC15 AE15:AF15 AH15:AI15 Q17:R17 T17:U17 X17:Y17 AB17:AC17 AE17:AF17 AH17:AI17 Q19:R19 T19:U19 X19:Y19 AB19:AC19 AE19:AF19 AH19:AI19 Q21:R21 T21:U21 X21:Y21 AB21:AC21 AE21:AF21 AH21:AI21">
      <formula1>'Läuferlisten'!$C$3:$C994</formula1>
    </dataValidation>
  </dataValidations>
  <printOptions horizontalCentered="1"/>
  <pageMargins bottom="0.11811023622047244" footer="0.0" header="0.0" left="0.8661417322834646" right="0.7480314960629921" top="0.11811023622047244"/>
  <pageSetup fitToHeight="0" paperSize="8"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6DC14"/>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sheetData>
    <row r="1">
      <c r="A1" s="265" t="s">
        <v>3054</v>
      </c>
      <c r="B1" s="266"/>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O1" s="266"/>
    </row>
    <row r="2">
      <c r="A2" s="267"/>
      <c r="B2" s="268" t="s">
        <v>3064</v>
      </c>
      <c r="G2" s="269" t="s">
        <v>3065</v>
      </c>
      <c r="K2" s="270" t="s">
        <v>3066</v>
      </c>
      <c r="AK2" s="271" t="s">
        <v>3067</v>
      </c>
      <c r="AL2" s="272" t="s">
        <v>3068</v>
      </c>
      <c r="BK2" s="273" t="s">
        <v>247</v>
      </c>
      <c r="BO2" s="274"/>
    </row>
    <row r="3">
      <c r="A3" s="275" t="s">
        <v>3069</v>
      </c>
      <c r="B3" s="277"/>
      <c r="C3" s="277"/>
      <c r="D3" s="277"/>
      <c r="E3" s="277"/>
      <c r="F3" s="277"/>
      <c r="G3" s="277"/>
      <c r="H3" s="277"/>
      <c r="I3" s="277"/>
      <c r="J3" s="277"/>
      <c r="K3" s="277" t="s">
        <v>3070</v>
      </c>
      <c r="L3" s="277" t="s">
        <v>3071</v>
      </c>
      <c r="M3" s="277" t="s">
        <v>3072</v>
      </c>
      <c r="N3" s="277" t="s">
        <v>3073</v>
      </c>
      <c r="O3" s="277" t="s">
        <v>3074</v>
      </c>
      <c r="P3" s="277" t="s">
        <v>3075</v>
      </c>
      <c r="Q3" s="277" t="s">
        <v>3076</v>
      </c>
      <c r="R3" s="277" t="s">
        <v>3077</v>
      </c>
      <c r="S3" s="277" t="s">
        <v>3078</v>
      </c>
      <c r="T3" s="277" t="s">
        <v>3079</v>
      </c>
      <c r="U3" s="277" t="s">
        <v>3080</v>
      </c>
      <c r="V3" s="277" t="s">
        <v>3081</v>
      </c>
      <c r="W3" s="277" t="s">
        <v>3082</v>
      </c>
      <c r="X3" s="277" t="s">
        <v>3083</v>
      </c>
      <c r="Y3" s="277" t="s">
        <v>3084</v>
      </c>
      <c r="Z3" s="277" t="s">
        <v>3085</v>
      </c>
      <c r="AA3" s="277" t="s">
        <v>3086</v>
      </c>
      <c r="AB3" s="277" t="s">
        <v>3087</v>
      </c>
      <c r="AC3" s="277" t="s">
        <v>3088</v>
      </c>
      <c r="AD3" s="277" t="s">
        <v>3089</v>
      </c>
      <c r="AE3" s="277" t="s">
        <v>3090</v>
      </c>
      <c r="AF3" s="277" t="s">
        <v>3091</v>
      </c>
      <c r="AG3" s="277" t="s">
        <v>3092</v>
      </c>
      <c r="AH3" s="277" t="s">
        <v>3093</v>
      </c>
      <c r="AI3" s="277" t="s">
        <v>3094</v>
      </c>
      <c r="AJ3" s="277" t="s">
        <v>3095</v>
      </c>
      <c r="AL3" s="277" t="s">
        <v>3096</v>
      </c>
      <c r="AM3" s="277" t="s">
        <v>146</v>
      </c>
      <c r="AN3" s="277" t="s">
        <v>3097</v>
      </c>
      <c r="AO3" s="277" t="s">
        <v>3098</v>
      </c>
      <c r="AP3" s="277"/>
      <c r="AQ3" s="277"/>
      <c r="AR3" s="277"/>
      <c r="AS3" s="277"/>
      <c r="AT3" s="277"/>
      <c r="AU3" s="277"/>
      <c r="AV3" s="277"/>
      <c r="AW3" s="277"/>
      <c r="AX3" s="277"/>
      <c r="AY3" s="277"/>
      <c r="AZ3" s="277"/>
      <c r="BA3" s="277"/>
      <c r="BB3" s="277"/>
      <c r="BC3" s="277"/>
      <c r="BD3" s="277"/>
      <c r="BE3" s="277"/>
      <c r="BF3" s="277"/>
      <c r="BG3" s="277"/>
      <c r="BH3" s="277"/>
      <c r="BI3" s="277"/>
      <c r="BJ3" s="278"/>
      <c r="BK3" s="279" t="s">
        <v>3099</v>
      </c>
      <c r="BL3" s="280" t="s">
        <v>3100</v>
      </c>
      <c r="BM3" s="280" t="s">
        <v>3101</v>
      </c>
      <c r="BN3" s="281" t="s">
        <v>3102</v>
      </c>
      <c r="BO3" s="266"/>
    </row>
    <row r="4" ht="75.0" customHeight="1">
      <c r="B4" s="282" t="str">
        <f t="array" ref="B4">IFERROR(IFNA(INDEX(RackfileUPLOAD!$F:$F,MATCH(B3&amp;$A$1,RackfileUPLOAD!$C:$C&amp;RackfileUPLOAD!$M:$M,0),1),INDEX(RackfileUPLOAD!$F:$F,MATCH(B3&amp;"0p",RackfileUPLOAD!$C:$C&amp;RackfileUPLOAD!$M:$M,0),1)),"")</f>
        <v/>
      </c>
      <c r="C4" s="282" t="str">
        <f t="array" ref="C4">IFERROR(IFNA(INDEX(RackfileUPLOAD!$F:$F,MATCH(C3&amp;$A$1,RackfileUPLOAD!$C:$C&amp;RackfileUPLOAD!$M:$M,0),1),INDEX(RackfileUPLOAD!$F:$F,MATCH(C3&amp;"0p",RackfileUPLOAD!$C:$C&amp;RackfileUPLOAD!$M:$M,0),1)),"")</f>
        <v/>
      </c>
      <c r="D4" s="282" t="str">
        <f t="array" ref="D4">IFERROR(IFNA(INDEX(RackfileUPLOAD!$F:$F,MATCH(D3&amp;$A$1,RackfileUPLOAD!$C:$C&amp;RackfileUPLOAD!$M:$M,0),1),INDEX(RackfileUPLOAD!$F:$F,MATCH(D3&amp;"0p",RackfileUPLOAD!$C:$C&amp;RackfileUPLOAD!$M:$M,0),1)),"")</f>
        <v/>
      </c>
      <c r="E4" s="282" t="str">
        <f t="array" ref="E4">IFERROR(IFNA(INDEX(RackfileUPLOAD!$F:$F,MATCH(E3&amp;$A$1,RackfileUPLOAD!$C:$C&amp;RackfileUPLOAD!$M:$M,0),1),INDEX(RackfileUPLOAD!$F:$F,MATCH(E3&amp;"0p",RackfileUPLOAD!$C:$C&amp;RackfileUPLOAD!$M:$M,0),1)),"")</f>
        <v/>
      </c>
      <c r="F4" s="282" t="str">
        <f t="array" ref="F4">IFERROR(IFNA(INDEX(RackfileUPLOAD!$F:$F,MATCH(F3&amp;$A$1,RackfileUPLOAD!$C:$C&amp;RackfileUPLOAD!$M:$M,0),1),INDEX(RackfileUPLOAD!$F:$F,MATCH(F3&amp;"0p",RackfileUPLOAD!$C:$C&amp;RackfileUPLOAD!$M:$M,0),1)),"")</f>
        <v/>
      </c>
      <c r="G4" s="282" t="str">
        <f t="array" ref="G4">IFERROR(IFNA(INDEX(RackfileUPLOAD!$F:$F,MATCH(G3&amp;$A$1,RackfileUPLOAD!$C:$C&amp;RackfileUPLOAD!$M:$M,0),1),INDEX(RackfileUPLOAD!$F:$F,MATCH(G3&amp;"0p",RackfileUPLOAD!$C:$C&amp;RackfileUPLOAD!$M:$M,0),1)),"")</f>
        <v/>
      </c>
      <c r="H4" s="282" t="str">
        <f t="array" ref="H4">IFERROR(IFNA(INDEX(RackfileUPLOAD!$F:$F,MATCH(H3&amp;$A$1,RackfileUPLOAD!$C:$C&amp;RackfileUPLOAD!$M:$M,0),1),INDEX(RackfileUPLOAD!$F:$F,MATCH(H3&amp;"0p",RackfileUPLOAD!$C:$C&amp;RackfileUPLOAD!$M:$M,0),1)),"")</f>
        <v/>
      </c>
      <c r="I4" s="282" t="str">
        <f t="array" ref="I4">IFERROR(IFNA(INDEX(RackfileUPLOAD!$F:$F,MATCH(I3&amp;$A$1,RackfileUPLOAD!$C:$C&amp;RackfileUPLOAD!$M:$M,0),1),INDEX(RackfileUPLOAD!$F:$F,MATCH(I3&amp;"0p",RackfileUPLOAD!$C:$C&amp;RackfileUPLOAD!$M:$M,0),1)),"")</f>
        <v/>
      </c>
      <c r="J4" s="282" t="str">
        <f t="array" ref="J4">IFERROR(IFNA(INDEX(RackfileUPLOAD!$F:$F,MATCH(J3&amp;$A$1,RackfileUPLOAD!$C:$C&amp;RackfileUPLOAD!$M:$M,0),1),INDEX(RackfileUPLOAD!$F:$F,MATCH(J3&amp;"0p",RackfileUPLOAD!$C:$C&amp;RackfileUPLOAD!$M:$M,0),1)),"")</f>
        <v/>
      </c>
      <c r="K4" s="282" t="str">
        <f t="array" ref="K4">IFERROR(IFNA(INDEX(RackfileUPLOAD!$F:$F,MATCH(K3&amp;$A$1,RackfileUPLOAD!$C:$C&amp;RackfileUPLOAD!$M:$M,0),1),INDEX(RackfileUPLOAD!$F:$F,MATCH(K3&amp;"0p",RackfileUPLOAD!$C:$C&amp;RackfileUPLOAD!$M:$M,0),1)),"")</f>
        <v/>
      </c>
      <c r="L4" s="282" t="str">
        <f t="array" ref="L4">IFERROR(IFNA(INDEX(RackfileUPLOAD!$F:$F,MATCH(L3&amp;$A$1,RackfileUPLOAD!$C:$C&amp;RackfileUPLOAD!$M:$M,0),1),INDEX(RackfileUPLOAD!$F:$F,MATCH(L3&amp;"0p",RackfileUPLOAD!$C:$C&amp;RackfileUPLOAD!$M:$M,0),1)),"")</f>
        <v/>
      </c>
      <c r="M4" s="282" t="str">
        <f t="array" ref="M4">IFERROR(IFNA(INDEX(RackfileUPLOAD!$F:$F,MATCH(M3&amp;$A$1,RackfileUPLOAD!$C:$C&amp;RackfileUPLOAD!$M:$M,0),1),INDEX(RackfileUPLOAD!$F:$F,MATCH(M3&amp;"0p",RackfileUPLOAD!$C:$C&amp;RackfileUPLOAD!$M:$M,0),1)),"")</f>
        <v/>
      </c>
      <c r="N4" s="282" t="str">
        <f t="array" ref="N4">IFERROR(IFNA(INDEX(RackfileUPLOAD!$F:$F,MATCH(N3&amp;$A$1,RackfileUPLOAD!$C:$C&amp;RackfileUPLOAD!$M:$M,0),1),INDEX(RackfileUPLOAD!$F:$F,MATCH(N3&amp;"0p",RackfileUPLOAD!$C:$C&amp;RackfileUPLOAD!$M:$M,0),1)),"")</f>
        <v/>
      </c>
      <c r="O4" s="282" t="str">
        <f t="array" ref="O4">IFERROR(IFNA(INDEX(RackfileUPLOAD!$F:$F,MATCH(O3&amp;$A$1,RackfileUPLOAD!$C:$C&amp;RackfileUPLOAD!$M:$M,0),1),INDEX(RackfileUPLOAD!$F:$F,MATCH(O3&amp;"0p",RackfileUPLOAD!$C:$C&amp;RackfileUPLOAD!$M:$M,0),1)),"")</f>
        <v/>
      </c>
      <c r="P4" s="282" t="str">
        <f t="array" ref="P4">IFERROR(IFNA(INDEX(RackfileUPLOAD!$F:$F,MATCH(P3&amp;$A$1,RackfileUPLOAD!$C:$C&amp;RackfileUPLOAD!$M:$M,0),1),INDEX(RackfileUPLOAD!$F:$F,MATCH(P3&amp;"0p",RackfileUPLOAD!$C:$C&amp;RackfileUPLOAD!$M:$M,0),1)),"")</f>
        <v/>
      </c>
      <c r="Q4" s="282" t="str">
        <f t="array" ref="Q4">IFERROR(IFNA(INDEX(RackfileUPLOAD!$F:$F,MATCH(Q3&amp;$A$1,RackfileUPLOAD!$C:$C&amp;RackfileUPLOAD!$M:$M,0),1),INDEX(RackfileUPLOAD!$F:$F,MATCH(Q3&amp;"0p",RackfileUPLOAD!$C:$C&amp;RackfileUPLOAD!$M:$M,0),1)),"")</f>
        <v/>
      </c>
      <c r="R4" s="282" t="str">
        <f t="array" ref="R4">IFERROR(IFNA(INDEX(RackfileUPLOAD!$F:$F,MATCH(R3&amp;$A$1,RackfileUPLOAD!$C:$C&amp;RackfileUPLOAD!$M:$M,0),1),INDEX(RackfileUPLOAD!$F:$F,MATCH(R3&amp;"0p",RackfileUPLOAD!$C:$C&amp;RackfileUPLOAD!$M:$M,0),1)),"")</f>
        <v/>
      </c>
      <c r="S4" s="282" t="str">
        <f t="array" ref="S4">IFERROR(IFNA(INDEX(RackfileUPLOAD!$F:$F,MATCH(S3&amp;$A$1,RackfileUPLOAD!$C:$C&amp;RackfileUPLOAD!$M:$M,0),1),INDEX(RackfileUPLOAD!$F:$F,MATCH(S3&amp;"0p",RackfileUPLOAD!$C:$C&amp;RackfileUPLOAD!$M:$M,0),1)),"")</f>
        <v/>
      </c>
      <c r="T4" s="282" t="str">
        <f t="array" ref="T4">IFERROR(IFNA(INDEX(RackfileUPLOAD!$F:$F,MATCH(T3&amp;$A$1,RackfileUPLOAD!$C:$C&amp;RackfileUPLOAD!$M:$M,0),1),INDEX(RackfileUPLOAD!$F:$F,MATCH(T3&amp;"0p",RackfileUPLOAD!$C:$C&amp;RackfileUPLOAD!$M:$M,0),1)),"")</f>
        <v/>
      </c>
      <c r="U4" s="282" t="str">
        <f t="array" ref="U4">IFERROR(IFNA(INDEX(RackfileUPLOAD!$F:$F,MATCH(U3&amp;$A$1,RackfileUPLOAD!$C:$C&amp;RackfileUPLOAD!$M:$M,0),1),INDEX(RackfileUPLOAD!$F:$F,MATCH(U3&amp;"0p",RackfileUPLOAD!$C:$C&amp;RackfileUPLOAD!$M:$M,0),1)),"")</f>
        <v/>
      </c>
      <c r="V4" s="282" t="str">
        <f t="array" ref="V4">IFERROR(IFNA(INDEX(RackfileUPLOAD!$F:$F,MATCH(V3&amp;$A$1,RackfileUPLOAD!$C:$C&amp;RackfileUPLOAD!$M:$M,0),1),INDEX(RackfileUPLOAD!$F:$F,MATCH(V3&amp;"0p",RackfileUPLOAD!$C:$C&amp;RackfileUPLOAD!$M:$M,0),1)),"")</f>
        <v/>
      </c>
      <c r="W4" s="282" t="str">
        <f t="array" ref="W4">IFERROR(IFNA(INDEX(RackfileUPLOAD!$F:$F,MATCH(W3&amp;$A$1,RackfileUPLOAD!$C:$C&amp;RackfileUPLOAD!$M:$M,0),1),INDEX(RackfileUPLOAD!$F:$F,MATCH(W3&amp;"0p",RackfileUPLOAD!$C:$C&amp;RackfileUPLOAD!$M:$M,0),1)),"")</f>
        <v/>
      </c>
      <c r="X4" s="282" t="str">
        <f t="array" ref="X4">IFERROR(IFNA(INDEX(RackfileUPLOAD!$F:$F,MATCH(X3&amp;$A$1,RackfileUPLOAD!$C:$C&amp;RackfileUPLOAD!$M:$M,0),1),INDEX(RackfileUPLOAD!$F:$F,MATCH(X3&amp;"0p",RackfileUPLOAD!$C:$C&amp;RackfileUPLOAD!$M:$M,0),1)),"")</f>
        <v/>
      </c>
      <c r="Y4" s="282" t="str">
        <f t="array" ref="Y4">IFERROR(IFNA(INDEX(RackfileUPLOAD!$F:$F,MATCH(Y3&amp;$A$1,RackfileUPLOAD!$C:$C&amp;RackfileUPLOAD!$M:$M,0),1),INDEX(RackfileUPLOAD!$F:$F,MATCH(Y3&amp;"0p",RackfileUPLOAD!$C:$C&amp;RackfileUPLOAD!$M:$M,0),1)),"")</f>
        <v/>
      </c>
      <c r="Z4" s="282" t="str">
        <f t="array" ref="Z4">IFERROR(IFNA(INDEX(RackfileUPLOAD!$F:$F,MATCH(Z3&amp;$A$1,RackfileUPLOAD!$C:$C&amp;RackfileUPLOAD!$M:$M,0),1),INDEX(RackfileUPLOAD!$F:$F,MATCH(Z3&amp;"0p",RackfileUPLOAD!$C:$C&amp;RackfileUPLOAD!$M:$M,0),1)),"")</f>
        <v/>
      </c>
      <c r="AA4" s="282" t="str">
        <f t="array" ref="AA4">IFERROR(IFNA(INDEX(RackfileUPLOAD!$F:$F,MATCH(AA3&amp;$A$1,RackfileUPLOAD!$C:$C&amp;RackfileUPLOAD!$M:$M,0),1),INDEX(RackfileUPLOAD!$F:$F,MATCH(AA3&amp;"0p",RackfileUPLOAD!$C:$C&amp;RackfileUPLOAD!$M:$M,0),1)),"")</f>
        <v/>
      </c>
      <c r="AB4" s="282" t="str">
        <f t="array" ref="AB4">IFERROR(IFNA(INDEX(RackfileUPLOAD!$F:$F,MATCH(AB3&amp;$A$1,RackfileUPLOAD!$C:$C&amp;RackfileUPLOAD!$M:$M,0),1),INDEX(RackfileUPLOAD!$F:$F,MATCH(AB3&amp;"0p",RackfileUPLOAD!$C:$C&amp;RackfileUPLOAD!$M:$M,0),1)),"")</f>
        <v/>
      </c>
      <c r="AC4" s="282" t="str">
        <f t="array" ref="AC4">IFERROR(IFNA(INDEX(RackfileUPLOAD!$F:$F,MATCH(AC3&amp;$A$1,RackfileUPLOAD!$C:$C&amp;RackfileUPLOAD!$M:$M,0),1),INDEX(RackfileUPLOAD!$F:$F,MATCH(AC3&amp;"0p",RackfileUPLOAD!$C:$C&amp;RackfileUPLOAD!$M:$M,0),1)),"")</f>
        <v/>
      </c>
      <c r="AD4" s="282" t="str">
        <f t="array" ref="AD4">IFERROR(IFNA(INDEX(RackfileUPLOAD!$F:$F,MATCH(AD3&amp;$A$1,RackfileUPLOAD!$C:$C&amp;RackfileUPLOAD!$M:$M,0),1),INDEX(RackfileUPLOAD!$F:$F,MATCH(AD3&amp;"0p",RackfileUPLOAD!$C:$C&amp;RackfileUPLOAD!$M:$M,0),1)),"")</f>
        <v/>
      </c>
      <c r="AE4" s="282" t="str">
        <f t="array" ref="AE4">IFERROR(IFNA(INDEX(RackfileUPLOAD!$F:$F,MATCH(AE3&amp;$A$1,RackfileUPLOAD!$C:$C&amp;RackfileUPLOAD!$M:$M,0),1),INDEX(RackfileUPLOAD!$F:$F,MATCH(AE3&amp;"0p",RackfileUPLOAD!$C:$C&amp;RackfileUPLOAD!$M:$M,0),1)),"")</f>
        <v/>
      </c>
      <c r="AF4" s="282" t="str">
        <f t="array" ref="AF4">IFERROR(IFNA(INDEX(RackfileUPLOAD!$F:$F,MATCH(AF3&amp;$A$1,RackfileUPLOAD!$C:$C&amp;RackfileUPLOAD!$M:$M,0),1),INDEX(RackfileUPLOAD!$F:$F,MATCH(AF3&amp;"0p",RackfileUPLOAD!$C:$C&amp;RackfileUPLOAD!$M:$M,0),1)),"")</f>
        <v/>
      </c>
      <c r="AG4" s="282" t="str">
        <f t="array" ref="AG4">IFERROR(IFNA(INDEX(RackfileUPLOAD!$F:$F,MATCH(AG3&amp;$A$1,RackfileUPLOAD!$C:$C&amp;RackfileUPLOAD!$M:$M,0),1),INDEX(RackfileUPLOAD!$F:$F,MATCH(AG3&amp;"0p",RackfileUPLOAD!$C:$C&amp;RackfileUPLOAD!$M:$M,0),1)),"")</f>
        <v/>
      </c>
      <c r="AH4" s="282" t="str">
        <f t="array" ref="AH4">IFERROR(IFNA(INDEX(RackfileUPLOAD!$F:$F,MATCH(AH3&amp;$A$1,RackfileUPLOAD!$C:$C&amp;RackfileUPLOAD!$M:$M,0),1),INDEX(RackfileUPLOAD!$F:$F,MATCH(AH3&amp;"0p",RackfileUPLOAD!$C:$C&amp;RackfileUPLOAD!$M:$M,0),1)),"")</f>
        <v/>
      </c>
      <c r="AI4" s="282" t="str">
        <f t="array" ref="AI4">IFERROR(IFNA(INDEX(RackfileUPLOAD!$F:$F,MATCH(AI3&amp;$A$1,RackfileUPLOAD!$C:$C&amp;RackfileUPLOAD!$M:$M,0),1),INDEX(RackfileUPLOAD!$F:$F,MATCH(AI3&amp;"0p",RackfileUPLOAD!$C:$C&amp;RackfileUPLOAD!$M:$M,0),1)),"")</f>
        <v/>
      </c>
      <c r="AJ4" s="282" t="str">
        <f t="array" ref="AJ4">IFERROR(IFNA(INDEX(RackfileUPLOAD!$F:$F,MATCH(AJ3&amp;$A$1,RackfileUPLOAD!$C:$C&amp;RackfileUPLOAD!$M:$M,0),1),INDEX(RackfileUPLOAD!$F:$F,MATCH(AJ3&amp;"0p",RackfileUPLOAD!$C:$C&amp;RackfileUPLOAD!$M:$M,0),1)),"")</f>
        <v/>
      </c>
      <c r="AL4" s="282" t="str">
        <f t="array" ref="AL4">IFERROR(IFNA(INDEX(RackfileUPLOAD!$F:$F,MATCH(AL3&amp;$A$1,RackfileUPLOAD!$C:$C&amp;RackfileUPLOAD!$M:$M,0),1),INDEX(RackfileUPLOAD!$F:$F,MATCH(AL3&amp;"0p",RackfileUPLOAD!$C:$C&amp;RackfileUPLOAD!$M:$M,0),1)),"")</f>
        <v/>
      </c>
      <c r="AM4" s="282" t="str">
        <f t="array" ref="AM4">IFERROR(IFNA(INDEX(RackfileUPLOAD!$F:$F,MATCH(AM3&amp;$A$1,RackfileUPLOAD!$C:$C&amp;RackfileUPLOAD!$M:$M,0),1),INDEX(RackfileUPLOAD!$F:$F,MATCH(AM3&amp;"0p",RackfileUPLOAD!$C:$C&amp;RackfileUPLOAD!$M:$M,0),1)),"")</f>
        <v/>
      </c>
      <c r="AN4" s="282" t="str">
        <f t="array" ref="AN4">IFERROR(IFNA(INDEX(RackfileUPLOAD!$F:$F,MATCH(AN3&amp;$A$1,RackfileUPLOAD!$C:$C&amp;RackfileUPLOAD!$M:$M,0),1),INDEX(RackfileUPLOAD!$F:$F,MATCH(AN3&amp;"0p",RackfileUPLOAD!$C:$C&amp;RackfileUPLOAD!$M:$M,0),1)),"")</f>
        <v/>
      </c>
      <c r="AO4" s="282" t="str">
        <f t="array" ref="AO4">IFERROR(IFNA(INDEX(RackfileUPLOAD!$F:$F,MATCH(AO3&amp;$A$1,RackfileUPLOAD!$C:$C&amp;RackfileUPLOAD!$M:$M,0),1),INDEX(RackfileUPLOAD!$F:$F,MATCH(AO3&amp;"0p",RackfileUPLOAD!$C:$C&amp;RackfileUPLOAD!$M:$M,0),1)),"")</f>
        <v/>
      </c>
      <c r="AP4" s="282" t="str">
        <f t="array" ref="AP4">IFERROR(IFNA(INDEX(RackfileUPLOAD!$F:$F,MATCH(AP3&amp;$A$1,RackfileUPLOAD!$C:$C&amp;RackfileUPLOAD!$M:$M,0),1),INDEX(RackfileUPLOAD!$F:$F,MATCH(AP3&amp;"0p",RackfileUPLOAD!$C:$C&amp;RackfileUPLOAD!$M:$M,0),1)),"")</f>
        <v/>
      </c>
      <c r="AQ4" s="282" t="str">
        <f t="array" ref="AQ4">IFERROR(IFNA(INDEX(RackfileUPLOAD!$F:$F,MATCH(AQ3&amp;$A$1,RackfileUPLOAD!$C:$C&amp;RackfileUPLOAD!$M:$M,0),1),INDEX(RackfileUPLOAD!$F:$F,MATCH(AQ3&amp;"0p",RackfileUPLOAD!$C:$C&amp;RackfileUPLOAD!$M:$M,0),1)),"")</f>
        <v/>
      </c>
      <c r="AR4" s="282" t="str">
        <f t="array" ref="AR4">IFERROR(IFNA(INDEX(RackfileUPLOAD!$F:$F,MATCH(AR3&amp;$A$1,RackfileUPLOAD!$C:$C&amp;RackfileUPLOAD!$M:$M,0),1),INDEX(RackfileUPLOAD!$F:$F,MATCH(AR3&amp;"0p",RackfileUPLOAD!$C:$C&amp;RackfileUPLOAD!$M:$M,0),1)),"")</f>
        <v/>
      </c>
      <c r="AS4" s="282" t="str">
        <f t="array" ref="AS4">IFERROR(IFNA(INDEX(RackfileUPLOAD!$F:$F,MATCH(AS3&amp;$A$1,RackfileUPLOAD!$C:$C&amp;RackfileUPLOAD!$M:$M,0),1),INDEX(RackfileUPLOAD!$F:$F,MATCH(AS3&amp;"0p",RackfileUPLOAD!$C:$C&amp;RackfileUPLOAD!$M:$M,0),1)),"")</f>
        <v/>
      </c>
      <c r="AT4" s="282" t="str">
        <f t="array" ref="AT4">IFERROR(IFNA(INDEX(RackfileUPLOAD!$F:$F,MATCH(AT3&amp;$A$1,RackfileUPLOAD!$C:$C&amp;RackfileUPLOAD!$M:$M,0),1),INDEX(RackfileUPLOAD!$F:$F,MATCH(AT3&amp;"0p",RackfileUPLOAD!$C:$C&amp;RackfileUPLOAD!$M:$M,0),1)),"")</f>
        <v/>
      </c>
      <c r="AU4" s="282" t="str">
        <f t="array" ref="AU4">IFERROR(IFNA(INDEX(RackfileUPLOAD!$F:$F,MATCH(AU3&amp;$A$1,RackfileUPLOAD!$C:$C&amp;RackfileUPLOAD!$M:$M,0),1),INDEX(RackfileUPLOAD!$F:$F,MATCH(AU3&amp;"0p",RackfileUPLOAD!$C:$C&amp;RackfileUPLOAD!$M:$M,0),1)),"")</f>
        <v/>
      </c>
      <c r="AV4" s="282" t="str">
        <f t="array" ref="AV4">IFERROR(IFNA(INDEX(RackfileUPLOAD!$F:$F,MATCH(AV3&amp;$A$1,RackfileUPLOAD!$C:$C&amp;RackfileUPLOAD!$M:$M,0),1),INDEX(RackfileUPLOAD!$F:$F,MATCH(AV3&amp;"0p",RackfileUPLOAD!$C:$C&amp;RackfileUPLOAD!$M:$M,0),1)),"")</f>
        <v/>
      </c>
      <c r="AW4" s="282" t="str">
        <f t="array" ref="AW4">IFERROR(IFNA(INDEX(RackfileUPLOAD!$F:$F,MATCH(AW3&amp;$A$1,RackfileUPLOAD!$C:$C&amp;RackfileUPLOAD!$M:$M,0),1),INDEX(RackfileUPLOAD!$F:$F,MATCH(AW3&amp;"0p",RackfileUPLOAD!$C:$C&amp;RackfileUPLOAD!$M:$M,0),1)),"")</f>
        <v/>
      </c>
      <c r="AX4" s="282" t="str">
        <f t="array" ref="AX4">IFERROR(IFNA(INDEX(RackfileUPLOAD!$F:$F,MATCH(AX3&amp;$A$1,RackfileUPLOAD!$C:$C&amp;RackfileUPLOAD!$M:$M,0),1),INDEX(RackfileUPLOAD!$F:$F,MATCH(AX3&amp;"0p",RackfileUPLOAD!$C:$C&amp;RackfileUPLOAD!$M:$M,0),1)),"")</f>
        <v/>
      </c>
      <c r="AY4" s="282" t="str">
        <f t="array" ref="AY4">IFERROR(IFNA(INDEX(RackfileUPLOAD!$F:$F,MATCH(AY3&amp;$A$1,RackfileUPLOAD!$C:$C&amp;RackfileUPLOAD!$M:$M,0),1),INDEX(RackfileUPLOAD!$F:$F,MATCH(AY3&amp;"0p",RackfileUPLOAD!$C:$C&amp;RackfileUPLOAD!$M:$M,0),1)),"")</f>
        <v/>
      </c>
      <c r="AZ4" s="282" t="str">
        <f t="array" ref="AZ4">IFERROR(IFNA(INDEX(RackfileUPLOAD!$F:$F,MATCH(AZ3&amp;$A$1,RackfileUPLOAD!$C:$C&amp;RackfileUPLOAD!$M:$M,0),1),INDEX(RackfileUPLOAD!$F:$F,MATCH(AZ3&amp;"0p",RackfileUPLOAD!$C:$C&amp;RackfileUPLOAD!$M:$M,0),1)),"")</f>
        <v/>
      </c>
      <c r="BA4" s="282" t="str">
        <f t="array" ref="BA4">IFERROR(IFNA(INDEX(RackfileUPLOAD!$F:$F,MATCH(BA3&amp;$A$1,RackfileUPLOAD!$C:$C&amp;RackfileUPLOAD!$M:$M,0),1),INDEX(RackfileUPLOAD!$F:$F,MATCH(BA3&amp;"0p",RackfileUPLOAD!$C:$C&amp;RackfileUPLOAD!$M:$M,0),1)),"")</f>
        <v/>
      </c>
      <c r="BB4" s="282" t="str">
        <f t="array" ref="BB4">IFERROR(IFNA(INDEX(RackfileUPLOAD!$F:$F,MATCH(BB3&amp;$A$1,RackfileUPLOAD!$C:$C&amp;RackfileUPLOAD!$M:$M,0),1),INDEX(RackfileUPLOAD!$F:$F,MATCH(BB3&amp;"0p",RackfileUPLOAD!$C:$C&amp;RackfileUPLOAD!$M:$M,0),1)),"")</f>
        <v/>
      </c>
      <c r="BC4" s="282" t="str">
        <f t="array" ref="BC4">IFERROR(IFNA(INDEX(RackfileUPLOAD!$F:$F,MATCH(BC3&amp;$A$1,RackfileUPLOAD!$C:$C&amp;RackfileUPLOAD!$M:$M,0),1),INDEX(RackfileUPLOAD!$F:$F,MATCH(BC3&amp;"0p",RackfileUPLOAD!$C:$C&amp;RackfileUPLOAD!$M:$M,0),1)),"")</f>
        <v/>
      </c>
      <c r="BD4" s="282" t="str">
        <f t="array" ref="BD4">IFERROR(IFNA(INDEX(RackfileUPLOAD!$F:$F,MATCH(BD3&amp;$A$1,RackfileUPLOAD!$C:$C&amp;RackfileUPLOAD!$M:$M,0),1),INDEX(RackfileUPLOAD!$F:$F,MATCH(BD3&amp;"0p",RackfileUPLOAD!$C:$C&amp;RackfileUPLOAD!$M:$M,0),1)),"")</f>
        <v/>
      </c>
      <c r="BE4" s="282" t="str">
        <f t="array" ref="BE4">IFERROR(IFNA(INDEX(RackfileUPLOAD!$F:$F,MATCH(BE3&amp;$A$1,RackfileUPLOAD!$C:$C&amp;RackfileUPLOAD!$M:$M,0),1),INDEX(RackfileUPLOAD!$F:$F,MATCH(BE3&amp;"0p",RackfileUPLOAD!$C:$C&amp;RackfileUPLOAD!$M:$M,0),1)),"")</f>
        <v/>
      </c>
      <c r="BF4" s="282" t="str">
        <f t="array" ref="BF4">IFERROR(IFNA(INDEX(RackfileUPLOAD!$F:$F,MATCH(BF3&amp;$A$1,RackfileUPLOAD!$C:$C&amp;RackfileUPLOAD!$M:$M,0),1),INDEX(RackfileUPLOAD!$F:$F,MATCH(BF3&amp;"0p",RackfileUPLOAD!$C:$C&amp;RackfileUPLOAD!$M:$M,0),1)),"")</f>
        <v/>
      </c>
      <c r="BG4" s="282" t="str">
        <f t="array" ref="BG4">IFERROR(IFNA(INDEX(RackfileUPLOAD!$F:$F,MATCH(BG3&amp;$A$1,RackfileUPLOAD!$C:$C&amp;RackfileUPLOAD!$M:$M,0),1),INDEX(RackfileUPLOAD!$F:$F,MATCH(BG3&amp;"0p",RackfileUPLOAD!$C:$C&amp;RackfileUPLOAD!$M:$M,0),1)),"")</f>
        <v/>
      </c>
      <c r="BH4" s="282" t="str">
        <f t="array" ref="BH4">IFERROR(IFNA(INDEX(RackfileUPLOAD!$F:$F,MATCH(BH3&amp;$A$1,RackfileUPLOAD!$C:$C&amp;RackfileUPLOAD!$M:$M,0),1),INDEX(RackfileUPLOAD!$F:$F,MATCH(BH3&amp;"0p",RackfileUPLOAD!$C:$C&amp;RackfileUPLOAD!$M:$M,0),1)),"")</f>
        <v/>
      </c>
      <c r="BI4" s="282" t="str">
        <f t="array" ref="BI4">IFERROR(IFNA(INDEX(RackfileUPLOAD!$F:$F,MATCH(BI3&amp;$A$1,RackfileUPLOAD!$C:$C&amp;RackfileUPLOAD!$M:$M,0),1),INDEX(RackfileUPLOAD!$F:$F,MATCH(BI3&amp;"0p",RackfileUPLOAD!$C:$C&amp;RackfileUPLOAD!$M:$M,0),1)),"")</f>
        <v/>
      </c>
      <c r="BJ4" s="282" t="str">
        <f t="array" ref="BJ4">IFERROR(IFNA(INDEX(RackfileUPLOAD!$F:$F,MATCH(BJ3&amp;$A$1,RackfileUPLOAD!$C:$C&amp;RackfileUPLOAD!$M:$M,0),1),INDEX(RackfileUPLOAD!$F:$F,MATCH(BJ3&amp;"0p",RackfileUPLOAD!$C:$C&amp;RackfileUPLOAD!$M:$M,0),1)),"")</f>
        <v/>
      </c>
      <c r="BK4" s="283" t="str">
        <f t="array" ref="BK4">XLOOKUP(BK3,RackfileUPLOAD!$C:$C,RackfileUPLOAD!$F:$F,,0)</f>
        <v/>
      </c>
      <c r="BL4" s="49" t="str">
        <f t="array" ref="BL4">XLOOKUP(BL3,RackfileUPLOAD!$C:$C,RackfileUPLOAD!$F:$F,,0)</f>
        <v/>
      </c>
      <c r="BM4" s="49" t="str">
        <f t="array" ref="BM4">XLOOKUP(BM3,RackfileUPLOAD!$C:$C,RackfileUPLOAD!$F:$F,,0)</f>
        <v/>
      </c>
      <c r="BN4" s="284" t="str">
        <f t="array" ref="BN4">XLOOKUP(BN3,RackfileUPLOAD!$C:$C,RackfileUPLOAD!$F:$F,,0)</f>
        <v/>
      </c>
      <c r="BO4" s="285"/>
    </row>
    <row r="5">
      <c r="B5" s="286" t="str">
        <f t="array" ref="B5">XLOOKUP(B3,'Läuferlisten'!$G:$G,'Läuferlisten'!$L:$L,,0)</f>
        <v/>
      </c>
      <c r="C5" s="286" t="str">
        <f t="array" ref="C5">XLOOKUP(C3,'Läuferlisten'!$G:$G,'Läuferlisten'!$L:$L,,0)</f>
        <v/>
      </c>
      <c r="D5" s="286" t="str">
        <f t="array" ref="D5">XLOOKUP(D3,'Läuferlisten'!$G:$G,'Läuferlisten'!$L:$L,,0)</f>
        <v/>
      </c>
      <c r="E5" s="286" t="str">
        <f t="array" ref="E5">XLOOKUP(E3,'Läuferlisten'!$G:$G,'Läuferlisten'!$L:$L,,0)</f>
        <v/>
      </c>
      <c r="F5" s="286" t="str">
        <f t="array" ref="F5">XLOOKUP(F3,'Läuferlisten'!$G:$G,'Läuferlisten'!$L:$L,,0)</f>
        <v/>
      </c>
      <c r="G5" s="286" t="str">
        <f t="array" ref="G5">XLOOKUP(G3,'Läuferlisten'!$G:$G,'Läuferlisten'!$L:$L,,0)</f>
        <v/>
      </c>
      <c r="H5" s="286" t="str">
        <f t="array" ref="H5">XLOOKUP(H3,'Läuferlisten'!$G:$G,'Läuferlisten'!$L:$L,,0)</f>
        <v/>
      </c>
      <c r="I5" s="286" t="str">
        <f t="array" ref="I5">XLOOKUP(I3,'Läuferlisten'!$G:$G,'Läuferlisten'!$L:$L,,0)</f>
        <v/>
      </c>
      <c r="J5" s="286" t="str">
        <f t="array" ref="J5">XLOOKUP(J3,'Läuferlisten'!$G:$G,'Läuferlisten'!$L:$L,,0)</f>
        <v/>
      </c>
      <c r="K5" s="286" t="str">
        <f t="array" ref="K5">XLOOKUP(K3,'Läuferlisten'!$G:$G,'Läuferlisten'!$L:$L,,0)</f>
        <v/>
      </c>
      <c r="L5" s="286" t="str">
        <f t="array" ref="L5">XLOOKUP(L3,'Läuferlisten'!$G:$G,'Läuferlisten'!$L:$L,,0)</f>
        <v/>
      </c>
      <c r="M5" s="286" t="str">
        <f t="array" ref="M5">XLOOKUP(M3,'Läuferlisten'!$G:$G,'Läuferlisten'!$L:$L,,0)</f>
        <v/>
      </c>
      <c r="N5" s="286" t="str">
        <f t="array" ref="N5">XLOOKUP(N3,'Läuferlisten'!$G:$G,'Läuferlisten'!$L:$L,,0)</f>
        <v/>
      </c>
      <c r="O5" s="286" t="str">
        <f t="array" ref="O5">XLOOKUP(O3,'Läuferlisten'!$G:$G,'Läuferlisten'!$L:$L,,0)</f>
        <v/>
      </c>
      <c r="P5" s="286" t="str">
        <f t="array" ref="P5">XLOOKUP(P3,'Läuferlisten'!$G:$G,'Läuferlisten'!$L:$L,,0)</f>
        <v/>
      </c>
      <c r="Q5" s="286" t="str">
        <f t="array" ref="Q5">XLOOKUP(Q3,'Läuferlisten'!$G:$G,'Läuferlisten'!$L:$L,,0)</f>
        <v/>
      </c>
      <c r="R5" s="286" t="str">
        <f t="array" ref="R5">XLOOKUP(R3,'Läuferlisten'!$G:$G,'Läuferlisten'!$L:$L,,0)</f>
        <v/>
      </c>
      <c r="S5" s="286" t="str">
        <f t="array" ref="S5">XLOOKUP(S3,'Läuferlisten'!$G:$G,'Läuferlisten'!$L:$L,,0)</f>
        <v/>
      </c>
      <c r="T5" s="286" t="str">
        <f t="array" ref="T5">XLOOKUP(T3,'Läuferlisten'!$G:$G,'Läuferlisten'!$L:$L,,0)</f>
        <v/>
      </c>
      <c r="U5" s="286" t="str">
        <f t="array" ref="U5">XLOOKUP(U3,'Läuferlisten'!$G:$G,'Läuferlisten'!$L:$L,,0)</f>
        <v/>
      </c>
      <c r="V5" s="286" t="str">
        <f t="array" ref="V5">XLOOKUP(V3,'Läuferlisten'!$G:$G,'Läuferlisten'!$L:$L,,0)</f>
        <v/>
      </c>
      <c r="W5" s="286" t="str">
        <f t="array" ref="W5">XLOOKUP(W3,'Läuferlisten'!$G:$G,'Läuferlisten'!$L:$L,,0)</f>
        <v/>
      </c>
      <c r="X5" s="286" t="str">
        <f t="array" ref="X5">XLOOKUP(X3,'Läuferlisten'!$G:$G,'Läuferlisten'!$L:$L,,0)</f>
        <v/>
      </c>
      <c r="Y5" s="286" t="str">
        <f t="array" ref="Y5">XLOOKUP(Y3,'Läuferlisten'!$G:$G,'Läuferlisten'!$L:$L,,0)</f>
        <v/>
      </c>
      <c r="Z5" s="286" t="str">
        <f t="array" ref="Z5">XLOOKUP(Z3,'Läuferlisten'!$G:$G,'Läuferlisten'!$L:$L,,0)</f>
        <v/>
      </c>
      <c r="AA5" s="286" t="str">
        <f t="array" ref="AA5">XLOOKUP(AA3,'Läuferlisten'!$G:$G,'Läuferlisten'!$L:$L,,0)</f>
        <v/>
      </c>
      <c r="AB5" s="286" t="str">
        <f t="array" ref="AB5">XLOOKUP(AB3,'Läuferlisten'!$G:$G,'Läuferlisten'!$L:$L,,0)</f>
        <v/>
      </c>
      <c r="AC5" s="286" t="str">
        <f t="array" ref="AC5">XLOOKUP(AC3,'Läuferlisten'!$G:$G,'Läuferlisten'!$L:$L,,0)</f>
        <v/>
      </c>
      <c r="AD5" s="286" t="str">
        <f t="array" ref="AD5">XLOOKUP(AD3,'Läuferlisten'!$G:$G,'Läuferlisten'!$L:$L,,0)</f>
        <v/>
      </c>
      <c r="AE5" s="286" t="str">
        <f t="array" ref="AE5">XLOOKUP(AE3,'Läuferlisten'!$G:$G,'Läuferlisten'!$L:$L,,0)</f>
        <v/>
      </c>
      <c r="AF5" s="286" t="str">
        <f t="array" ref="AF5">XLOOKUP(AF3,'Läuferlisten'!$G:$G,'Läuferlisten'!$L:$L,,0)</f>
        <v/>
      </c>
      <c r="AG5" s="286" t="str">
        <f t="array" ref="AG5">XLOOKUP(AG3,'Läuferlisten'!$G:$G,'Läuferlisten'!$L:$L,,0)</f>
        <v/>
      </c>
      <c r="AH5" s="286" t="str">
        <f t="array" ref="AH5">XLOOKUP(AH3,'Läuferlisten'!$G:$G,'Läuferlisten'!$L:$L,,0)</f>
        <v/>
      </c>
      <c r="AI5" s="286" t="str">
        <f t="array" ref="AI5">XLOOKUP(AI3,'Läuferlisten'!$G:$G,'Läuferlisten'!$L:$L,,0)</f>
        <v/>
      </c>
      <c r="AJ5" s="286" t="str">
        <f t="array" ref="AJ5">XLOOKUP(AJ3,'Läuferlisten'!$G:$G,'Läuferlisten'!$L:$L,,0)</f>
        <v/>
      </c>
      <c r="AK5" s="49" t="str">
        <f t="array" ref="AK5">XLOOKUP(AK3,'Läuferlisten'!$G:$G,'Läuferlisten'!$L:$L,,0)</f>
        <v/>
      </c>
      <c r="AL5" s="286" t="str">
        <f t="array" ref="AL5">XLOOKUP(AL3,'Läuferlisten'!$G:$G,'Läuferlisten'!$L:$L,,0)</f>
        <v/>
      </c>
      <c r="AM5" s="286" t="str">
        <f t="array" ref="AM5">XLOOKUP(AM3,'Läuferlisten'!$G:$G,'Läuferlisten'!$L:$L,,0)</f>
        <v/>
      </c>
      <c r="AN5" s="286" t="str">
        <f t="array" ref="AN5">XLOOKUP(AN3,'Läuferlisten'!$G:$G,'Läuferlisten'!$L:$L,,0)</f>
        <v/>
      </c>
      <c r="AO5" s="286" t="str">
        <f t="array" ref="AO5">XLOOKUP(AO3,'Läuferlisten'!$G:$G,'Läuferlisten'!$L:$L,,0)</f>
        <v/>
      </c>
      <c r="AP5" s="286" t="str">
        <f t="array" ref="AP5">XLOOKUP(AP3,'Läuferlisten'!$G:$G,'Läuferlisten'!$L:$L,,0)</f>
        <v/>
      </c>
      <c r="AQ5" s="286" t="str">
        <f t="array" ref="AQ5">XLOOKUP(AQ3,'Läuferlisten'!$G:$G,'Läuferlisten'!$L:$L,,0)</f>
        <v/>
      </c>
      <c r="AR5" s="286" t="str">
        <f t="array" ref="AR5">XLOOKUP(AR3,'Läuferlisten'!$G:$G,'Läuferlisten'!$L:$L,,0)</f>
        <v/>
      </c>
      <c r="AS5" s="286" t="str">
        <f t="array" ref="AS5">XLOOKUP(AS3,'Läuferlisten'!$G:$G,'Läuferlisten'!$L:$L,,0)</f>
        <v/>
      </c>
      <c r="AT5" s="286" t="str">
        <f t="array" ref="AT5">XLOOKUP(AT3,'Läuferlisten'!$G:$G,'Läuferlisten'!$L:$L,,0)</f>
        <v/>
      </c>
      <c r="AU5" s="286" t="str">
        <f t="array" ref="AU5">XLOOKUP(AU3,'Läuferlisten'!$G:$G,'Läuferlisten'!$L:$L,,0)</f>
        <v/>
      </c>
      <c r="AV5" s="286" t="str">
        <f t="array" ref="AV5">XLOOKUP(AV3,'Läuferlisten'!$G:$G,'Läuferlisten'!$L:$L,,0)</f>
        <v/>
      </c>
      <c r="AW5" s="286" t="str">
        <f t="array" ref="AW5">XLOOKUP(AW3,'Läuferlisten'!$G:$G,'Läuferlisten'!$L:$L,,0)</f>
        <v/>
      </c>
      <c r="AX5" s="286" t="str">
        <f t="array" ref="AX5">XLOOKUP(AX3,'Läuferlisten'!$G:$G,'Läuferlisten'!$L:$L,,0)</f>
        <v/>
      </c>
      <c r="AY5" s="286" t="str">
        <f t="array" ref="AY5">XLOOKUP(AY3,'Läuferlisten'!$G:$G,'Läuferlisten'!$L:$L,,0)</f>
        <v/>
      </c>
      <c r="AZ5" s="286" t="str">
        <f t="array" ref="AZ5">XLOOKUP(AZ3,'Läuferlisten'!$G:$G,'Läuferlisten'!$L:$L,,0)</f>
        <v/>
      </c>
      <c r="BA5" s="286" t="str">
        <f t="array" ref="BA5">XLOOKUP(BA3,'Läuferlisten'!$G:$G,'Läuferlisten'!$L:$L,,0)</f>
        <v/>
      </c>
      <c r="BB5" s="286" t="str">
        <f t="array" ref="BB5">XLOOKUP(BB3,'Läuferlisten'!$G:$G,'Läuferlisten'!$L:$L,,0)</f>
        <v/>
      </c>
      <c r="BC5" s="286" t="str">
        <f t="array" ref="BC5">XLOOKUP(BC3,'Läuferlisten'!$G:$G,'Läuferlisten'!$L:$L,,0)</f>
        <v/>
      </c>
      <c r="BD5" s="286" t="str">
        <f t="array" ref="BD5">XLOOKUP(BD3,'Läuferlisten'!$G:$G,'Läuferlisten'!$L:$L,,0)</f>
        <v/>
      </c>
      <c r="BE5" s="286" t="str">
        <f t="array" ref="BE5">XLOOKUP(BE3,'Läuferlisten'!$G:$G,'Läuferlisten'!$L:$L,,0)</f>
        <v/>
      </c>
      <c r="BF5" s="286" t="str">
        <f t="array" ref="BF5">XLOOKUP(BF3,'Läuferlisten'!$G:$G,'Läuferlisten'!$L:$L,,0)</f>
        <v/>
      </c>
      <c r="BG5" s="286" t="str">
        <f t="array" ref="BG5">XLOOKUP(BG3,'Läuferlisten'!$G:$G,'Läuferlisten'!$L:$L,,0)</f>
        <v/>
      </c>
      <c r="BH5" s="286" t="str">
        <f t="array" ref="BH5">XLOOKUP(BH3,'Läuferlisten'!$G:$G,'Läuferlisten'!$L:$L,,0)</f>
        <v/>
      </c>
      <c r="BI5" s="286" t="str">
        <f t="array" ref="BI5">XLOOKUP(BI3,'Läuferlisten'!$G:$G,'Läuferlisten'!$L:$L,,0)</f>
        <v/>
      </c>
      <c r="BJ5" s="286" t="str">
        <f t="array" ref="BJ5">XLOOKUP(BJ3,'Läuferlisten'!$G:$G,'Läuferlisten'!$L:$L,,0)</f>
        <v/>
      </c>
      <c r="BK5" s="283"/>
      <c r="BN5" s="284"/>
      <c r="BO5" s="266"/>
    </row>
    <row r="6">
      <c r="A6" s="275" t="s">
        <v>3103</v>
      </c>
      <c r="B6" s="287"/>
      <c r="C6" s="287"/>
      <c r="D6" s="287"/>
      <c r="E6" s="287"/>
      <c r="F6" s="287"/>
      <c r="G6" s="287" t="s">
        <v>67</v>
      </c>
      <c r="H6" s="287" t="s">
        <v>73</v>
      </c>
      <c r="I6" s="287" t="s">
        <v>76</v>
      </c>
      <c r="J6" s="287" t="s">
        <v>82</v>
      </c>
      <c r="K6" s="287" t="s">
        <v>3104</v>
      </c>
      <c r="L6" s="287" t="s">
        <v>3105</v>
      </c>
      <c r="M6" s="287" t="s">
        <v>3106</v>
      </c>
      <c r="N6" s="287" t="s">
        <v>3107</v>
      </c>
      <c r="O6" s="287" t="s">
        <v>3108</v>
      </c>
      <c r="P6" s="287" t="s">
        <v>3109</v>
      </c>
      <c r="Q6" s="287" t="s">
        <v>3110</v>
      </c>
      <c r="R6" s="287" t="s">
        <v>3111</v>
      </c>
      <c r="S6" s="287" t="s">
        <v>3112</v>
      </c>
      <c r="T6" s="287" t="s">
        <v>3113</v>
      </c>
      <c r="U6" s="287" t="s">
        <v>3114</v>
      </c>
      <c r="V6" s="287" t="s">
        <v>3115</v>
      </c>
      <c r="W6" s="287" t="s">
        <v>3116</v>
      </c>
      <c r="X6" s="287" t="s">
        <v>3117</v>
      </c>
      <c r="Y6" s="287" t="s">
        <v>92</v>
      </c>
      <c r="Z6" s="287" t="s">
        <v>98</v>
      </c>
      <c r="AA6" s="287" t="s">
        <v>104</v>
      </c>
      <c r="AB6" s="287" t="s">
        <v>110</v>
      </c>
      <c r="AC6" s="287" t="s">
        <v>3118</v>
      </c>
      <c r="AD6" s="287" t="s">
        <v>3119</v>
      </c>
      <c r="AE6" s="287" t="s">
        <v>3120</v>
      </c>
      <c r="AF6" s="287" t="s">
        <v>3121</v>
      </c>
      <c r="AG6" s="287" t="s">
        <v>3122</v>
      </c>
      <c r="AH6" s="287" t="s">
        <v>3123</v>
      </c>
      <c r="AI6" s="287" t="s">
        <v>122</v>
      </c>
      <c r="AJ6" s="287" t="s">
        <v>134</v>
      </c>
      <c r="AL6" s="287" t="s">
        <v>140</v>
      </c>
      <c r="AM6" s="287" t="s">
        <v>3124</v>
      </c>
      <c r="AN6" s="287" t="s">
        <v>3125</v>
      </c>
      <c r="AO6" s="287" t="s">
        <v>3126</v>
      </c>
      <c r="AP6" s="287" t="s">
        <v>3127</v>
      </c>
      <c r="AQ6" s="287" t="s">
        <v>165</v>
      </c>
      <c r="AR6" s="287" t="s">
        <v>3128</v>
      </c>
      <c r="AS6" s="287" t="s">
        <v>183</v>
      </c>
      <c r="AT6" s="287" t="s">
        <v>189</v>
      </c>
      <c r="AU6" s="287" t="s">
        <v>3129</v>
      </c>
      <c r="AV6" s="287" t="s">
        <v>3130</v>
      </c>
      <c r="AW6" s="287" t="s">
        <v>3131</v>
      </c>
      <c r="AX6" s="287" t="s">
        <v>3132</v>
      </c>
      <c r="AY6" s="287" t="s">
        <v>195</v>
      </c>
      <c r="AZ6" s="287" t="s">
        <v>207</v>
      </c>
      <c r="BA6" s="287" t="s">
        <v>219</v>
      </c>
      <c r="BB6" s="287" t="s">
        <v>3133</v>
      </c>
      <c r="BC6" s="287" t="s">
        <v>3134</v>
      </c>
      <c r="BD6" s="287" t="s">
        <v>3135</v>
      </c>
      <c r="BE6" s="287" t="s">
        <v>240</v>
      </c>
      <c r="BF6" s="287" t="s">
        <v>251</v>
      </c>
      <c r="BG6" s="287" t="s">
        <v>259</v>
      </c>
      <c r="BH6" s="287" t="s">
        <v>267</v>
      </c>
      <c r="BI6" s="287" t="s">
        <v>275</v>
      </c>
      <c r="BJ6" s="288" t="s">
        <v>282</v>
      </c>
      <c r="BK6" s="279" t="s">
        <v>3136</v>
      </c>
      <c r="BL6" s="280" t="s">
        <v>3137</v>
      </c>
      <c r="BM6" s="280" t="s">
        <v>3138</v>
      </c>
      <c r="BN6" s="281" t="s">
        <v>3139</v>
      </c>
      <c r="BO6" s="266"/>
    </row>
    <row r="7" ht="75.0" customHeight="1">
      <c r="B7" s="282" t="str">
        <f t="array" ref="B7">IFERROR(IFNA(INDEX(RackfileUPLOAD!$F:$F,MATCH(B6&amp;$A$1,RackfileUPLOAD!$C:$C&amp;RackfileUPLOAD!$M:$M,0),1),INDEX(RackfileUPLOAD!$F:$F,MATCH(B6&amp;"0p",RackfileUPLOAD!$C:$C&amp;RackfileUPLOAD!$M:$M,0),1)),"")</f>
        <v/>
      </c>
      <c r="C7" s="282" t="str">
        <f t="array" ref="C7">IFERROR(IFNA(INDEX(RackfileUPLOAD!$F:$F,MATCH(C6&amp;$A$1,RackfileUPLOAD!$C:$C&amp;RackfileUPLOAD!$M:$M,0),1),INDEX(RackfileUPLOAD!$F:$F,MATCH(C6&amp;"0p",RackfileUPLOAD!$C:$C&amp;RackfileUPLOAD!$M:$M,0),1)),"")</f>
        <v/>
      </c>
      <c r="D7" s="282" t="str">
        <f t="array" ref="D7">IFERROR(IFNA(INDEX(RackfileUPLOAD!$F:$F,MATCH(D6&amp;$A$1,RackfileUPLOAD!$C:$C&amp;RackfileUPLOAD!$M:$M,0),1),INDEX(RackfileUPLOAD!$F:$F,MATCH(D6&amp;"0p",RackfileUPLOAD!$C:$C&amp;RackfileUPLOAD!$M:$M,0),1)),"")</f>
        <v/>
      </c>
      <c r="E7" s="282" t="str">
        <f t="array" ref="E7">IFERROR(IFNA(INDEX(RackfileUPLOAD!$F:$F,MATCH(E6&amp;$A$1,RackfileUPLOAD!$C:$C&amp;RackfileUPLOAD!$M:$M,0),1),INDEX(RackfileUPLOAD!$F:$F,MATCH(E6&amp;"0p",RackfileUPLOAD!$C:$C&amp;RackfileUPLOAD!$M:$M,0),1)),"")</f>
        <v/>
      </c>
      <c r="F7" s="282" t="str">
        <f t="array" ref="F7">IFERROR(IFNA(INDEX(RackfileUPLOAD!$F:$F,MATCH(F6&amp;$A$1,RackfileUPLOAD!$C:$C&amp;RackfileUPLOAD!$M:$M,0),1),INDEX(RackfileUPLOAD!$F:$F,MATCH(F6&amp;"0p",RackfileUPLOAD!$C:$C&amp;RackfileUPLOAD!$M:$M,0),1)),"")</f>
        <v/>
      </c>
      <c r="G7" s="282" t="str">
        <f t="array" ref="G7">IFERROR(IFNA(INDEX(RackfileUPLOAD!$F:$F,MATCH(G6&amp;$A$1,RackfileUPLOAD!$C:$C&amp;RackfileUPLOAD!$M:$M,0),1),INDEX(RackfileUPLOAD!$F:$F,MATCH(G6&amp;"0p",RackfileUPLOAD!$C:$C&amp;RackfileUPLOAD!$M:$M,0),1)),"")</f>
        <v>Factor Liner Small1</v>
      </c>
      <c r="H7" s="282" t="str">
        <f t="array" ref="H7">IFERROR(IFNA(INDEX(RackfileUPLOAD!$F:$F,MATCH(H6&amp;$A$1,RackfileUPLOAD!$C:$C&amp;RackfileUPLOAD!$M:$M,0),1),INDEX(RackfileUPLOAD!$F:$F,MATCH(H6&amp;"0p",RackfileUPLOAD!$C:$C&amp;RackfileUPLOAD!$M:$M,0),1)),"")</f>
        <v>Factor Liner Medium1</v>
      </c>
      <c r="I7" s="282" t="str">
        <f t="array" ref="I7">IFERROR(IFNA(INDEX(RackfileUPLOAD!$F:$F,MATCH(I6&amp;$A$1,RackfileUPLOAD!$C:$C&amp;RackfileUPLOAD!$M:$M,0),1),INDEX(RackfileUPLOAD!$F:$F,MATCH(I6&amp;"0p",RackfileUPLOAD!$C:$C&amp;RackfileUPLOAD!$M:$M,0),1)),"")</f>
        <v>Factor Liner Small2</v>
      </c>
      <c r="J7" s="282" t="str">
        <f t="array" ref="J7">IFERROR(IFNA(INDEX(RackfileUPLOAD!$F:$F,MATCH(J6&amp;$A$1,RackfileUPLOAD!$C:$C&amp;RackfileUPLOAD!$M:$M,0),1),INDEX(RackfileUPLOAD!$F:$F,MATCH(J6&amp;"0p",RackfileUPLOAD!$C:$C&amp;RackfileUPLOAD!$M:$M,0),1)),"")</f>
        <v>Factor Liner Medium2</v>
      </c>
      <c r="K7" s="282" t="str">
        <f t="array" ref="K7">IFERROR(IFNA(INDEX(RackfileUPLOAD!$F:$F,MATCH(K6&amp;$A$1,RackfileUPLOAD!$C:$C&amp;RackfileUPLOAD!$M:$M,0),1),INDEX(RackfileUPLOAD!$F:$F,MATCH(K6&amp;"0p",RackfileUPLOAD!$C:$C&amp;RackfileUPLOAD!$M:$M,0),1)),"")</f>
        <v/>
      </c>
      <c r="L7" s="282" t="str">
        <f t="array" ref="L7">IFERROR(IFNA(INDEX(RackfileUPLOAD!$F:$F,MATCH(L6&amp;$A$1,RackfileUPLOAD!$C:$C&amp;RackfileUPLOAD!$M:$M,0),1),INDEX(RackfileUPLOAD!$F:$F,MATCH(L6&amp;"0p",RackfileUPLOAD!$C:$C&amp;RackfileUPLOAD!$M:$M,0),1)),"")</f>
        <v/>
      </c>
      <c r="M7" s="282" t="str">
        <f t="array" ref="M7">IFERROR(IFNA(INDEX(RackfileUPLOAD!$F:$F,MATCH(M6&amp;$A$1,RackfileUPLOAD!$C:$C&amp;RackfileUPLOAD!$M:$M,0),1),INDEX(RackfileUPLOAD!$F:$F,MATCH(M6&amp;"0p",RackfileUPLOAD!$C:$C&amp;RackfileUPLOAD!$M:$M,0),1)),"")</f>
        <v/>
      </c>
      <c r="N7" s="282" t="str">
        <f t="array" ref="N7">IFERROR(IFNA(INDEX(RackfileUPLOAD!$F:$F,MATCH(N6&amp;$A$1,RackfileUPLOAD!$C:$C&amp;RackfileUPLOAD!$M:$M,0),1),INDEX(RackfileUPLOAD!$F:$F,MATCH(N6&amp;"0p",RackfileUPLOAD!$C:$C&amp;RackfileUPLOAD!$M:$M,0),1)),"")</f>
        <v/>
      </c>
      <c r="O7" s="282" t="str">
        <f t="array" ref="O7">IFERROR(IFNA(INDEX(RackfileUPLOAD!$F:$F,MATCH(O6&amp;$A$1,RackfileUPLOAD!$C:$C&amp;RackfileUPLOAD!$M:$M,0),1),INDEX(RackfileUPLOAD!$F:$F,MATCH(O6&amp;"0p",RackfileUPLOAD!$C:$C&amp;RackfileUPLOAD!$M:$M,0),1)),"")</f>
        <v/>
      </c>
      <c r="P7" s="282" t="str">
        <f t="array" ref="P7">IFERROR(IFNA(INDEX(RackfileUPLOAD!$F:$F,MATCH(P6&amp;$A$1,RackfileUPLOAD!$C:$C&amp;RackfileUPLOAD!$M:$M,0),1),INDEX(RackfileUPLOAD!$F:$F,MATCH(P6&amp;"0p",RackfileUPLOAD!$C:$C&amp;RackfileUPLOAD!$M:$M,0),1)),"")</f>
        <v/>
      </c>
      <c r="Q7" s="282" t="str">
        <f t="array" ref="Q7">IFERROR(IFNA(INDEX(RackfileUPLOAD!$F:$F,MATCH(Q6&amp;$A$1,RackfileUPLOAD!$C:$C&amp;RackfileUPLOAD!$M:$M,0),1),INDEX(RackfileUPLOAD!$F:$F,MATCH(Q6&amp;"0p",RackfileUPLOAD!$C:$C&amp;RackfileUPLOAD!$M:$M,0),1)),"")</f>
        <v/>
      </c>
      <c r="R7" s="282" t="str">
        <f t="array" ref="R7">IFERROR(IFNA(INDEX(RackfileUPLOAD!$F:$F,MATCH(R6&amp;$A$1,RackfileUPLOAD!$C:$C&amp;RackfileUPLOAD!$M:$M,0),1),INDEX(RackfileUPLOAD!$F:$F,MATCH(R6&amp;"0p",RackfileUPLOAD!$C:$C&amp;RackfileUPLOAD!$M:$M,0),1)),"")</f>
        <v/>
      </c>
      <c r="S7" s="282" t="str">
        <f t="array" ref="S7">IFERROR(IFNA(INDEX(RackfileUPLOAD!$F:$F,MATCH(S6&amp;$A$1,RackfileUPLOAD!$C:$C&amp;RackfileUPLOAD!$M:$M,0),1),INDEX(RackfileUPLOAD!$F:$F,MATCH(S6&amp;"0p",RackfileUPLOAD!$C:$C&amp;RackfileUPLOAD!$M:$M,0),1)),"")</f>
        <v/>
      </c>
      <c r="T7" s="282" t="str">
        <f t="array" ref="T7">IFERROR(IFNA(INDEX(RackfileUPLOAD!$F:$F,MATCH(T6&amp;$A$1,RackfileUPLOAD!$C:$C&amp;RackfileUPLOAD!$M:$M,0),1),INDEX(RackfileUPLOAD!$F:$F,MATCH(T6&amp;"0p",RackfileUPLOAD!$C:$C&amp;RackfileUPLOAD!$M:$M,0),1)),"")</f>
        <v/>
      </c>
      <c r="U7" s="282" t="str">
        <f t="array" ref="U7">IFERROR(IFNA(INDEX(RackfileUPLOAD!$F:$F,MATCH(U6&amp;$A$1,RackfileUPLOAD!$C:$C&amp;RackfileUPLOAD!$M:$M,0),1),INDEX(RackfileUPLOAD!$F:$F,MATCH(U6&amp;"0p",RackfileUPLOAD!$C:$C&amp;RackfileUPLOAD!$M:$M,0),1)),"")</f>
        <v/>
      </c>
      <c r="V7" s="282" t="str">
        <f t="array" ref="V7">IFERROR(IFNA(INDEX(RackfileUPLOAD!$F:$F,MATCH(V6&amp;$A$1,RackfileUPLOAD!$C:$C&amp;RackfileUPLOAD!$M:$M,0),1),INDEX(RackfileUPLOAD!$F:$F,MATCH(V6&amp;"0p",RackfileUPLOAD!$C:$C&amp;RackfileUPLOAD!$M:$M,0),1)),"")</f>
        <v/>
      </c>
      <c r="W7" s="282" t="str">
        <f t="array" ref="W7">IFERROR(IFNA(INDEX(RackfileUPLOAD!$F:$F,MATCH(W6&amp;$A$1,RackfileUPLOAD!$C:$C&amp;RackfileUPLOAD!$M:$M,0),1),INDEX(RackfileUPLOAD!$F:$F,MATCH(W6&amp;"0p",RackfileUPLOAD!$C:$C&amp;RackfileUPLOAD!$M:$M,0),1)),"")</f>
        <v/>
      </c>
      <c r="X7" s="282" t="str">
        <f t="array" ref="X7">IFERROR(IFNA(INDEX(RackfileUPLOAD!$F:$F,MATCH(X6&amp;$A$1,RackfileUPLOAD!$C:$C&amp;RackfileUPLOAD!$M:$M,0),1),INDEX(RackfileUPLOAD!$F:$F,MATCH(X6&amp;"0p",RackfileUPLOAD!$C:$C&amp;RackfileUPLOAD!$M:$M,0),1)),"")</f>
        <v/>
      </c>
      <c r="Y7" s="282" t="str">
        <f t="array" ref="Y7">IFERROR(IFNA(INDEX(RackfileUPLOAD!$F:$F,MATCH(Y6&amp;$A$1,RackfileUPLOAD!$C:$C&amp;RackfileUPLOAD!$M:$M,0),1),INDEX(RackfileUPLOAD!$F:$F,MATCH(Y6&amp;"0p",RackfileUPLOAD!$C:$C&amp;RackfileUPLOAD!$M:$M,0),1)),"")</f>
        <v/>
      </c>
      <c r="Z7" s="282" t="str">
        <f t="array" ref="Z7">IFERROR(IFNA(INDEX(RackfileUPLOAD!$F:$F,MATCH(Z6&amp;$A$1,RackfileUPLOAD!$C:$C&amp;RackfileUPLOAD!$M:$M,0),1),INDEX(RackfileUPLOAD!$F:$F,MATCH(Z6&amp;"0p",RackfileUPLOAD!$C:$C&amp;RackfileUPLOAD!$M:$M,0),1)),"")</f>
        <v/>
      </c>
      <c r="AA7" s="282" t="str">
        <f t="array" ref="AA7">IFERROR(IFNA(INDEX(RackfileUPLOAD!$F:$F,MATCH(AA6&amp;$A$1,RackfileUPLOAD!$C:$C&amp;RackfileUPLOAD!$M:$M,0),1),INDEX(RackfileUPLOAD!$F:$F,MATCH(AA6&amp;"0p",RackfileUPLOAD!$C:$C&amp;RackfileUPLOAD!$M:$M,0),1)),"")</f>
        <v/>
      </c>
      <c r="AB7" s="282" t="str">
        <f t="array" ref="AB7">IFERROR(IFNA(INDEX(RackfileUPLOAD!$F:$F,MATCH(AB6&amp;$A$1,RackfileUPLOAD!$C:$C&amp;RackfileUPLOAD!$M:$M,0),1),INDEX(RackfileUPLOAD!$F:$F,MATCH(AB6&amp;"0p",RackfileUPLOAD!$C:$C&amp;RackfileUPLOAD!$M:$M,0),1)),"")</f>
        <v/>
      </c>
      <c r="AC7" s="282" t="str">
        <f t="array" ref="AC7">IFERROR(IFNA(INDEX(RackfileUPLOAD!$F:$F,MATCH(AC6&amp;$A$1,RackfileUPLOAD!$C:$C&amp;RackfileUPLOAD!$M:$M,0),1),INDEX(RackfileUPLOAD!$F:$F,MATCH(AC6&amp;"0p",RackfileUPLOAD!$C:$C&amp;RackfileUPLOAD!$M:$M,0),1)),"")</f>
        <v/>
      </c>
      <c r="AD7" s="282" t="str">
        <f t="array" ref="AD7">IFERROR(IFNA(INDEX(RackfileUPLOAD!$F:$F,MATCH(AD6&amp;$A$1,RackfileUPLOAD!$C:$C&amp;RackfileUPLOAD!$M:$M,0),1),INDEX(RackfileUPLOAD!$F:$F,MATCH(AD6&amp;"0p",RackfileUPLOAD!$C:$C&amp;RackfileUPLOAD!$M:$M,0),1)),"")</f>
        <v/>
      </c>
      <c r="AE7" s="282" t="str">
        <f t="array" ref="AE7">IFERROR(IFNA(INDEX(RackfileUPLOAD!$F:$F,MATCH(AE6&amp;$A$1,RackfileUPLOAD!$C:$C&amp;RackfileUPLOAD!$M:$M,0),1),INDEX(RackfileUPLOAD!$F:$F,MATCH(AE6&amp;"0p",RackfileUPLOAD!$C:$C&amp;RackfileUPLOAD!$M:$M,0),1)),"")</f>
        <v/>
      </c>
      <c r="AF7" s="282" t="str">
        <f t="array" ref="AF7">IFERROR(IFNA(INDEX(RackfileUPLOAD!$F:$F,MATCH(AF6&amp;$A$1,RackfileUPLOAD!$C:$C&amp;RackfileUPLOAD!$M:$M,0),1),INDEX(RackfileUPLOAD!$F:$F,MATCH(AF6&amp;"0p",RackfileUPLOAD!$C:$C&amp;RackfileUPLOAD!$M:$M,0),1)),"")</f>
        <v/>
      </c>
      <c r="AG7" s="282" t="str">
        <f t="array" ref="AG7">IFERROR(IFNA(INDEX(RackfileUPLOAD!$F:$F,MATCH(AG6&amp;$A$1,RackfileUPLOAD!$C:$C&amp;RackfileUPLOAD!$M:$M,0),1),INDEX(RackfileUPLOAD!$F:$F,MATCH(AG6&amp;"0p",RackfileUPLOAD!$C:$C&amp;RackfileUPLOAD!$M:$M,0),1)),"")</f>
        <v/>
      </c>
      <c r="AH7" s="282" t="str">
        <f t="array" ref="AH7">IFERROR(IFNA(INDEX(RackfileUPLOAD!$F:$F,MATCH(AH6&amp;$A$1,RackfileUPLOAD!$C:$C&amp;RackfileUPLOAD!$M:$M,0),1),INDEX(RackfileUPLOAD!$F:$F,MATCH(AH6&amp;"0p",RackfileUPLOAD!$C:$C&amp;RackfileUPLOAD!$M:$M,0),1)),"")</f>
        <v/>
      </c>
      <c r="AI7" s="282" t="str">
        <f t="array" ref="AI7">IFERROR(IFNA(INDEX(RackfileUPLOAD!$F:$F,MATCH(AI6&amp;$A$1,RackfileUPLOAD!$C:$C&amp;RackfileUPLOAD!$M:$M,0),1),INDEX(RackfileUPLOAD!$F:$F,MATCH(AI6&amp;"0p",RackfileUPLOAD!$C:$C&amp;RackfileUPLOAD!$M:$M,0),1)),"")</f>
        <v/>
      </c>
      <c r="AJ7" s="282" t="str">
        <f t="array" ref="AJ7">IFERROR(IFNA(INDEX(RackfileUPLOAD!$F:$F,MATCH(AJ6&amp;$A$1,RackfileUPLOAD!$C:$C&amp;RackfileUPLOAD!$M:$M,0),1),INDEX(RackfileUPLOAD!$F:$F,MATCH(AJ6&amp;"0p",RackfileUPLOAD!$C:$C&amp;RackfileUPLOAD!$M:$M,0),1)),"")</f>
        <v/>
      </c>
      <c r="AL7" s="282" t="str">
        <f t="array" ref="AL7">IFERROR(IFNA(INDEX(RackfileUPLOAD!$F:$F,MATCH(AL6&amp;$A$1,RackfileUPLOAD!$C:$C&amp;RackfileUPLOAD!$M:$M,0),1),INDEX(RackfileUPLOAD!$F:$F,MATCH(AL6&amp;"0p",RackfileUPLOAD!$C:$C&amp;RackfileUPLOAD!$M:$M,0),1)),"")</f>
        <v/>
      </c>
      <c r="AM7" s="282" t="str">
        <f t="array" ref="AM7">IFERROR(IFNA(INDEX(RackfileUPLOAD!$F:$F,MATCH(AM6&amp;$A$1,RackfileUPLOAD!$C:$C&amp;RackfileUPLOAD!$M:$M,0),1),INDEX(RackfileUPLOAD!$F:$F,MATCH(AM6&amp;"0p",RackfileUPLOAD!$C:$C&amp;RackfileUPLOAD!$M:$M,0),1)),"")</f>
        <v/>
      </c>
      <c r="AN7" s="282" t="str">
        <f t="array" ref="AN7">IFERROR(IFNA(INDEX(RackfileUPLOAD!$F:$F,MATCH(AN6&amp;$A$1,RackfileUPLOAD!$C:$C&amp;RackfileUPLOAD!$M:$M,0),1),INDEX(RackfileUPLOAD!$F:$F,MATCH(AN6&amp;"0p",RackfileUPLOAD!$C:$C&amp;RackfileUPLOAD!$M:$M,0),1)),"")</f>
        <v/>
      </c>
      <c r="AO7" s="282" t="str">
        <f t="array" ref="AO7">IFERROR(IFNA(INDEX(RackfileUPLOAD!$F:$F,MATCH(AO6&amp;$A$1,RackfileUPLOAD!$C:$C&amp;RackfileUPLOAD!$M:$M,0),1),INDEX(RackfileUPLOAD!$F:$F,MATCH(AO6&amp;"0p",RackfileUPLOAD!$C:$C&amp;RackfileUPLOAD!$M:$M,0),1)),"")</f>
        <v/>
      </c>
      <c r="AP7" s="282" t="str">
        <f t="array" ref="AP7">IFERROR(IFNA(INDEX(RackfileUPLOAD!$F:$F,MATCH(AP6&amp;$A$1,RackfileUPLOAD!$C:$C&amp;RackfileUPLOAD!$M:$M,0),1),INDEX(RackfileUPLOAD!$F:$F,MATCH(AP6&amp;"0p",RackfileUPLOAD!$C:$C&amp;RackfileUPLOAD!$M:$M,0),1)),"")</f>
        <v/>
      </c>
      <c r="AQ7" s="282" t="str">
        <f t="array" ref="AQ7">IFERROR(IFNA(INDEX(RackfileUPLOAD!$F:$F,MATCH(AQ6&amp;$A$1,RackfileUPLOAD!$C:$C&amp;RackfileUPLOAD!$M:$M,0),1),INDEX(RackfileUPLOAD!$F:$F,MATCH(AQ6&amp;"0p",RackfileUPLOAD!$C:$C&amp;RackfileUPLOAD!$M:$M,0),1)),"")</f>
        <v/>
      </c>
      <c r="AR7" s="282" t="str">
        <f t="array" ref="AR7">IFERROR(IFNA(INDEX(RackfileUPLOAD!$F:$F,MATCH(AR6&amp;$A$1,RackfileUPLOAD!$C:$C&amp;RackfileUPLOAD!$M:$M,0),1),INDEX(RackfileUPLOAD!$F:$F,MATCH(AR6&amp;"0p",RackfileUPLOAD!$C:$C&amp;RackfileUPLOAD!$M:$M,0),1)),"")</f>
        <v/>
      </c>
      <c r="AS7" s="282" t="str">
        <f t="array" ref="AS7">IFERROR(IFNA(INDEX(RackfileUPLOAD!$F:$F,MATCH(AS6&amp;$A$1,RackfileUPLOAD!$C:$C&amp;RackfileUPLOAD!$M:$M,0),1),INDEX(RackfileUPLOAD!$F:$F,MATCH(AS6&amp;"0p",RackfileUPLOAD!$C:$C&amp;RackfileUPLOAD!$M:$M,0),1)),"")</f>
        <v/>
      </c>
      <c r="AT7" s="282" t="str">
        <f t="array" ref="AT7">IFERROR(IFNA(INDEX(RackfileUPLOAD!$F:$F,MATCH(AT6&amp;$A$1,RackfileUPLOAD!$C:$C&amp;RackfileUPLOAD!$M:$M,0),1),INDEX(RackfileUPLOAD!$F:$F,MATCH(AT6&amp;"0p",RackfileUPLOAD!$C:$C&amp;RackfileUPLOAD!$M:$M,0),1)),"")</f>
        <v/>
      </c>
      <c r="AU7" s="282" t="str">
        <f t="array" ref="AU7">IFERROR(IFNA(INDEX(RackfileUPLOAD!$F:$F,MATCH(AU6&amp;$A$1,RackfileUPLOAD!$C:$C&amp;RackfileUPLOAD!$M:$M,0),1),INDEX(RackfileUPLOAD!$F:$F,MATCH(AU6&amp;"0p",RackfileUPLOAD!$C:$C&amp;RackfileUPLOAD!$M:$M,0),1)),"")</f>
        <v/>
      </c>
      <c r="AV7" s="282" t="str">
        <f t="array" ref="AV7">IFERROR(IFNA(INDEX(RackfileUPLOAD!$F:$F,MATCH(AV6&amp;$A$1,RackfileUPLOAD!$C:$C&amp;RackfileUPLOAD!$M:$M,0),1),INDEX(RackfileUPLOAD!$F:$F,MATCH(AV6&amp;"0p",RackfileUPLOAD!$C:$C&amp;RackfileUPLOAD!$M:$M,0),1)),"")</f>
        <v/>
      </c>
      <c r="AW7" s="282" t="str">
        <f t="array" ref="AW7">IFERROR(IFNA(INDEX(RackfileUPLOAD!$F:$F,MATCH(AW6&amp;$A$1,RackfileUPLOAD!$C:$C&amp;RackfileUPLOAD!$M:$M,0),1),INDEX(RackfileUPLOAD!$F:$F,MATCH(AW6&amp;"0p",RackfileUPLOAD!$C:$C&amp;RackfileUPLOAD!$M:$M,0),1)),"")</f>
        <v/>
      </c>
      <c r="AX7" s="282" t="str">
        <f t="array" ref="AX7">IFERROR(IFNA(INDEX(RackfileUPLOAD!$F:$F,MATCH(AX6&amp;$A$1,RackfileUPLOAD!$C:$C&amp;RackfileUPLOAD!$M:$M,0),1),INDEX(RackfileUPLOAD!$F:$F,MATCH(AX6&amp;"0p",RackfileUPLOAD!$C:$C&amp;RackfileUPLOAD!$M:$M,0),1)),"")</f>
        <v/>
      </c>
      <c r="AY7" s="282" t="str">
        <f t="array" ref="AY7">IFERROR(IFNA(INDEX(RackfileUPLOAD!$F:$F,MATCH(AY6&amp;$A$1,RackfileUPLOAD!$C:$C&amp;RackfileUPLOAD!$M:$M,0),1),INDEX(RackfileUPLOAD!$F:$F,MATCH(AY6&amp;"0p",RackfileUPLOAD!$C:$C&amp;RackfileUPLOAD!$M:$M,0),1)),"")</f>
        <v/>
      </c>
      <c r="AZ7" s="282" t="str">
        <f t="array" ref="AZ7">IFERROR(IFNA(INDEX(RackfileUPLOAD!$F:$F,MATCH(AZ6&amp;$A$1,RackfileUPLOAD!$C:$C&amp;RackfileUPLOAD!$M:$M,0),1),INDEX(RackfileUPLOAD!$F:$F,MATCH(AZ6&amp;"0p",RackfileUPLOAD!$C:$C&amp;RackfileUPLOAD!$M:$M,0),1)),"")</f>
        <v/>
      </c>
      <c r="BA7" s="282" t="str">
        <f t="array" ref="BA7">IFERROR(IFNA(INDEX(RackfileUPLOAD!$F:$F,MATCH(BA6&amp;$A$1,RackfileUPLOAD!$C:$C&amp;RackfileUPLOAD!$M:$M,0),1),INDEX(RackfileUPLOAD!$F:$F,MATCH(BA6&amp;"0p",RackfileUPLOAD!$C:$C&amp;RackfileUPLOAD!$M:$M,0),1)),"")</f>
        <v/>
      </c>
      <c r="BB7" s="282" t="str">
        <f t="array" ref="BB7">IFERROR(IFNA(INDEX(RackfileUPLOAD!$F:$F,MATCH(BB6&amp;$A$1,RackfileUPLOAD!$C:$C&amp;RackfileUPLOAD!$M:$M,0),1),INDEX(RackfileUPLOAD!$F:$F,MATCH(BB6&amp;"0p",RackfileUPLOAD!$C:$C&amp;RackfileUPLOAD!$M:$M,0),1)),"")</f>
        <v/>
      </c>
      <c r="BC7" s="282" t="str">
        <f t="array" ref="BC7">IFERROR(IFNA(INDEX(RackfileUPLOAD!$F:$F,MATCH(BC6&amp;$A$1,RackfileUPLOAD!$C:$C&amp;RackfileUPLOAD!$M:$M,0),1),INDEX(RackfileUPLOAD!$F:$F,MATCH(BC6&amp;"0p",RackfileUPLOAD!$C:$C&amp;RackfileUPLOAD!$M:$M,0),1)),"")</f>
        <v/>
      </c>
      <c r="BD7" s="282" t="str">
        <f t="array" ref="BD7">IFERROR(IFNA(INDEX(RackfileUPLOAD!$F:$F,MATCH(BD6&amp;$A$1,RackfileUPLOAD!$C:$C&amp;RackfileUPLOAD!$M:$M,0),1),INDEX(RackfileUPLOAD!$F:$F,MATCH(BD6&amp;"0p",RackfileUPLOAD!$C:$C&amp;RackfileUPLOAD!$M:$M,0),1)),"")</f>
        <v/>
      </c>
      <c r="BE7" s="282" t="str">
        <f t="array" ref="BE7">IFERROR(IFNA(INDEX(RackfileUPLOAD!$F:$F,MATCH(BE6&amp;$A$1,RackfileUPLOAD!$C:$C&amp;RackfileUPLOAD!$M:$M,0),1),INDEX(RackfileUPLOAD!$F:$F,MATCH(BE6&amp;"0p",RackfileUPLOAD!$C:$C&amp;RackfileUPLOAD!$M:$M,0),1)),"")</f>
        <v/>
      </c>
      <c r="BF7" s="282" t="str">
        <f t="array" ref="BF7">IFERROR(IFNA(INDEX(RackfileUPLOAD!$F:$F,MATCH(BF6&amp;$A$1,RackfileUPLOAD!$C:$C&amp;RackfileUPLOAD!$M:$M,0),1),INDEX(RackfileUPLOAD!$F:$F,MATCH(BF6&amp;"0p",RackfileUPLOAD!$C:$C&amp;RackfileUPLOAD!$M:$M,0),1)),"")</f>
        <v>FA-DE Fourth Box - Flyer</v>
      </c>
      <c r="BG7" s="282" t="str">
        <f t="array" ref="BG7">IFERROR(IFNA(INDEX(RackfileUPLOAD!$F:$F,MATCH(BG6&amp;$A$1,RackfileUPLOAD!$C:$C&amp;RackfileUPLOAD!$M:$M,0),1),INDEX(RackfileUPLOAD!$F:$F,MATCH(BG6&amp;"0p",RackfileUPLOAD!$C:$C&amp;RackfileUPLOAD!$M:$M,0),1)),"")</f>
        <v>FA-DE Third Box - Socks</v>
      </c>
      <c r="BH7" s="282" t="str">
        <f t="array" ref="BH7">IFERROR(IFNA(INDEX(RackfileUPLOAD!$F:$F,MATCH(BH6&amp;$A$1,RackfileUPLOAD!$C:$C&amp;RackfileUPLOAD!$M:$M,0),1),INDEX(RackfileUPLOAD!$F:$F,MATCH(BH6&amp;"0p",RackfileUPLOAD!$C:$C&amp;RackfileUPLOAD!$M:$M,0),1)),"")</f>
        <v>FA-DE Second Box - Flyer</v>
      </c>
      <c r="BI7" s="282" t="str">
        <f t="array" ref="BI7">IFERROR(IFNA(INDEX(RackfileUPLOAD!$F:$F,MATCH(BI6&amp;$A$1,RackfileUPLOAD!$C:$C&amp;RackfileUPLOAD!$M:$M,0),1),INDEX(RackfileUPLOAD!$F:$F,MATCH(BI6&amp;"0p",RackfileUPLOAD!$C:$C&amp;RackfileUPLOAD!$M:$M,0),1)),"")</f>
        <v>FA-DE Welcome Booklet</v>
      </c>
      <c r="BJ7" s="282" t="str">
        <f t="array" ref="BJ7">IFERROR(IFNA(INDEX(RackfileUPLOAD!$F:$F,MATCH(BJ6&amp;$A$1,RackfileUPLOAD!$C:$C&amp;RackfileUPLOAD!$M:$M,0),1),INDEX(RackfileUPLOAD!$F:$F,MATCH(BJ6&amp;"0p",RackfileUPLOAD!$C:$C&amp;RackfileUPLOAD!$M:$M,0),1)),"")</f>
        <v>IcePack1</v>
      </c>
      <c r="BK7" s="283"/>
      <c r="BN7" s="284"/>
      <c r="BO7" s="285"/>
    </row>
    <row r="8">
      <c r="B8" s="286" t="str">
        <f t="array" ref="B8">XLOOKUP(B6,'Läuferlisten'!$G:$G,'Läuferlisten'!$L:$L,,0)</f>
        <v/>
      </c>
      <c r="C8" s="286" t="str">
        <f t="array" ref="C8">XLOOKUP(C6,'Läuferlisten'!$G:$G,'Läuferlisten'!$L:$L,,0)</f>
        <v/>
      </c>
      <c r="D8" s="286" t="str">
        <f t="array" ref="D8">XLOOKUP(D6,'Läuferlisten'!$G:$G,'Läuferlisten'!$L:$L,,0)</f>
        <v/>
      </c>
      <c r="E8" s="286" t="str">
        <f t="array" ref="E8">XLOOKUP(E6,'Läuferlisten'!$G:$G,'Läuferlisten'!$L:$L,,0)</f>
        <v/>
      </c>
      <c r="F8" s="286" t="str">
        <f t="array" ref="F8">XLOOKUP(F6,'Läuferlisten'!$G:$G,'Läuferlisten'!$L:$L,,0)</f>
        <v/>
      </c>
      <c r="G8" s="286" t="str">
        <f t="array" ref="G8">XLOOKUP(G6,'Läuferlisten'!$G:$G,'Läuferlisten'!$L:$L,,0)</f>
        <v/>
      </c>
      <c r="H8" s="286" t="str">
        <f t="array" ref="H8">XLOOKUP(H6,'Läuferlisten'!$G:$G,'Läuferlisten'!$L:$L,,0)</f>
        <v/>
      </c>
      <c r="I8" s="286" t="str">
        <f t="array" ref="I8">XLOOKUP(I6,'Läuferlisten'!$G:$G,'Läuferlisten'!$L:$L,,0)</f>
        <v/>
      </c>
      <c r="J8" s="286" t="str">
        <f t="array" ref="J8">XLOOKUP(J6,'Läuferlisten'!$G:$G,'Läuferlisten'!$L:$L,,0)</f>
        <v/>
      </c>
      <c r="K8" s="286" t="str">
        <f t="array" ref="K8">XLOOKUP(K6,'Läuferlisten'!$G:$G,'Läuferlisten'!$L:$L,,0)</f>
        <v/>
      </c>
      <c r="L8" s="286" t="str">
        <f t="array" ref="L8">XLOOKUP(L6,'Läuferlisten'!$G:$G,'Läuferlisten'!$L:$L,,0)</f>
        <v/>
      </c>
      <c r="M8" s="286" t="str">
        <f t="array" ref="M8">XLOOKUP(M6,'Läuferlisten'!$G:$G,'Läuferlisten'!$L:$L,,0)</f>
        <v/>
      </c>
      <c r="N8" s="286" t="str">
        <f t="array" ref="N8">XLOOKUP(N6,'Läuferlisten'!$G:$G,'Läuferlisten'!$L:$L,,0)</f>
        <v/>
      </c>
      <c r="O8" s="286" t="str">
        <f t="array" ref="O8">XLOOKUP(O6,'Läuferlisten'!$G:$G,'Läuferlisten'!$L:$L,,0)</f>
        <v/>
      </c>
      <c r="P8" s="286" t="str">
        <f t="array" ref="P8">XLOOKUP(P6,'Läuferlisten'!$G:$G,'Läuferlisten'!$L:$L,,0)</f>
        <v/>
      </c>
      <c r="Q8" s="286" t="str">
        <f t="array" ref="Q8">XLOOKUP(Q6,'Läuferlisten'!$G:$G,'Läuferlisten'!$L:$L,,0)</f>
        <v/>
      </c>
      <c r="R8" s="286" t="str">
        <f t="array" ref="R8">XLOOKUP(R6,'Läuferlisten'!$G:$G,'Läuferlisten'!$L:$L,,0)</f>
        <v/>
      </c>
      <c r="S8" s="286" t="str">
        <f t="array" ref="S8">XLOOKUP(S6,'Läuferlisten'!$G:$G,'Läuferlisten'!$L:$L,,0)</f>
        <v/>
      </c>
      <c r="T8" s="286" t="str">
        <f t="array" ref="T8">XLOOKUP(T6,'Läuferlisten'!$G:$G,'Läuferlisten'!$L:$L,,0)</f>
        <v/>
      </c>
      <c r="U8" s="286" t="str">
        <f t="array" ref="U8">XLOOKUP(U6,'Läuferlisten'!$G:$G,'Läuferlisten'!$L:$L,,0)</f>
        <v/>
      </c>
      <c r="V8" s="286" t="str">
        <f t="array" ref="V8">XLOOKUP(V6,'Läuferlisten'!$G:$G,'Läuferlisten'!$L:$L,,0)</f>
        <v/>
      </c>
      <c r="W8" s="286" t="str">
        <f t="array" ref="W8">XLOOKUP(W6,'Läuferlisten'!$G:$G,'Läuferlisten'!$L:$L,,0)</f>
        <v/>
      </c>
      <c r="X8" s="286" t="str">
        <f t="array" ref="X8">XLOOKUP(X6,'Läuferlisten'!$G:$G,'Läuferlisten'!$L:$L,,0)</f>
        <v/>
      </c>
      <c r="Y8" s="286" t="str">
        <f t="array" ref="Y8">XLOOKUP(Y6,'Läuferlisten'!$G:$G,'Läuferlisten'!$L:$L,,0)</f>
        <v/>
      </c>
      <c r="Z8" s="286" t="str">
        <f t="array" ref="Z8">XLOOKUP(Z6,'Läuferlisten'!$G:$G,'Läuferlisten'!$L:$L,,0)</f>
        <v/>
      </c>
      <c r="AA8" s="286" t="str">
        <f t="array" ref="AA8">XLOOKUP(AA6,'Läuferlisten'!$G:$G,'Läuferlisten'!$L:$L,,0)</f>
        <v/>
      </c>
      <c r="AB8" s="286" t="str">
        <f t="array" ref="AB8">XLOOKUP(AB6,'Läuferlisten'!$G:$G,'Läuferlisten'!$L:$L,,0)</f>
        <v/>
      </c>
      <c r="AC8" s="286" t="str">
        <f t="array" ref="AC8">XLOOKUP(AC6,'Läuferlisten'!$G:$G,'Läuferlisten'!$L:$L,,0)</f>
        <v/>
      </c>
      <c r="AD8" s="286" t="str">
        <f t="array" ref="AD8">XLOOKUP(AD6,'Läuferlisten'!$G:$G,'Läuferlisten'!$L:$L,,0)</f>
        <v/>
      </c>
      <c r="AE8" s="286" t="str">
        <f t="array" ref="AE8">XLOOKUP(AE6,'Läuferlisten'!$G:$G,'Läuferlisten'!$L:$L,,0)</f>
        <v/>
      </c>
      <c r="AF8" s="286" t="str">
        <f t="array" ref="AF8">XLOOKUP(AF6,'Läuferlisten'!$G:$G,'Läuferlisten'!$L:$L,,0)</f>
        <v/>
      </c>
      <c r="AG8" s="286" t="str">
        <f t="array" ref="AG8">XLOOKUP(AG6,'Läuferlisten'!$G:$G,'Läuferlisten'!$L:$L,,0)</f>
        <v/>
      </c>
      <c r="AH8" s="286" t="str">
        <f t="array" ref="AH8">XLOOKUP(AH6,'Läuferlisten'!$G:$G,'Läuferlisten'!$L:$L,,0)</f>
        <v/>
      </c>
      <c r="AI8" s="286" t="str">
        <f t="array" ref="AI8">XLOOKUP(AI6,'Läuferlisten'!$G:$G,'Läuferlisten'!$L:$L,,0)</f>
        <v/>
      </c>
      <c r="AJ8" s="286" t="str">
        <f t="array" ref="AJ8">XLOOKUP(AJ6,'Läuferlisten'!$G:$G,'Läuferlisten'!$L:$L,,0)</f>
        <v/>
      </c>
      <c r="AK8" s="49" t="str">
        <f t="array" ref="AK8">XLOOKUP(AK6,'Läuferlisten'!$G:$G,'Läuferlisten'!$L:$L,,0)</f>
        <v/>
      </c>
      <c r="AL8" s="286" t="str">
        <f t="array" ref="AL8">XLOOKUP(AL6,'Läuferlisten'!$G:$G,'Läuferlisten'!$L:$L,,0)</f>
        <v/>
      </c>
      <c r="AM8" s="286" t="str">
        <f t="array" ref="AM8">XLOOKUP(AM6,'Läuferlisten'!$G:$G,'Läuferlisten'!$L:$L,,0)</f>
        <v/>
      </c>
      <c r="AN8" s="286" t="str">
        <f t="array" ref="AN8">XLOOKUP(AN6,'Läuferlisten'!$G:$G,'Läuferlisten'!$L:$L,,0)</f>
        <v/>
      </c>
      <c r="AO8" s="286" t="str">
        <f t="array" ref="AO8">XLOOKUP(AO6,'Läuferlisten'!$G:$G,'Läuferlisten'!$L:$L,,0)</f>
        <v/>
      </c>
      <c r="AP8" s="286" t="str">
        <f t="array" ref="AP8">XLOOKUP(AP6,'Läuferlisten'!$G:$G,'Läuferlisten'!$L:$L,,0)</f>
        <v/>
      </c>
      <c r="AQ8" s="286" t="str">
        <f t="array" ref="AQ8">XLOOKUP(AQ6,'Läuferlisten'!$G:$G,'Läuferlisten'!$L:$L,,0)</f>
        <v/>
      </c>
      <c r="AR8" s="286" t="str">
        <f t="array" ref="AR8">XLOOKUP(AR6,'Läuferlisten'!$G:$G,'Läuferlisten'!$L:$L,,0)</f>
        <v/>
      </c>
      <c r="AS8" s="286" t="str">
        <f t="array" ref="AS8">XLOOKUP(AS6,'Läuferlisten'!$G:$G,'Läuferlisten'!$L:$L,,0)</f>
        <v/>
      </c>
      <c r="AT8" s="286" t="str">
        <f t="array" ref="AT8">XLOOKUP(AT6,'Läuferlisten'!$G:$G,'Läuferlisten'!$L:$L,,0)</f>
        <v/>
      </c>
      <c r="AU8" s="286" t="str">
        <f t="array" ref="AU8">XLOOKUP(AU6,'Läuferlisten'!$G:$G,'Läuferlisten'!$L:$L,,0)</f>
        <v/>
      </c>
      <c r="AV8" s="286" t="str">
        <f t="array" ref="AV8">XLOOKUP(AV6,'Läuferlisten'!$G:$G,'Läuferlisten'!$L:$L,,0)</f>
        <v/>
      </c>
      <c r="AW8" s="286" t="str">
        <f t="array" ref="AW8">XLOOKUP(AW6,'Läuferlisten'!$G:$G,'Läuferlisten'!$L:$L,,0)</f>
        <v/>
      </c>
      <c r="AX8" s="286" t="str">
        <f t="array" ref="AX8">XLOOKUP(AX6,'Läuferlisten'!$G:$G,'Läuferlisten'!$L:$L,,0)</f>
        <v/>
      </c>
      <c r="AY8" s="286" t="str">
        <f t="array" ref="AY8">XLOOKUP(AY6,'Läuferlisten'!$G:$G,'Läuferlisten'!$L:$L,,0)</f>
        <v/>
      </c>
      <c r="AZ8" s="286" t="str">
        <f t="array" ref="AZ8">XLOOKUP(AZ6,'Läuferlisten'!$G:$G,'Läuferlisten'!$L:$L,,0)</f>
        <v/>
      </c>
      <c r="BA8" s="286" t="str">
        <f t="array" ref="BA8">XLOOKUP(BA6,'Läuferlisten'!$G:$G,'Läuferlisten'!$L:$L,,0)</f>
        <v/>
      </c>
      <c r="BB8" s="286" t="str">
        <f t="array" ref="BB8">XLOOKUP(BB6,'Läuferlisten'!$G:$G,'Läuferlisten'!$L:$L,,0)</f>
        <v/>
      </c>
      <c r="BC8" s="286" t="str">
        <f t="array" ref="BC8">XLOOKUP(BC6,'Läuferlisten'!$G:$G,'Läuferlisten'!$L:$L,,0)</f>
        <v/>
      </c>
      <c r="BD8" s="286" t="str">
        <f t="array" ref="BD8">XLOOKUP(BD6,'Läuferlisten'!$G:$G,'Läuferlisten'!$L:$L,,0)</f>
        <v/>
      </c>
      <c r="BE8" s="286" t="str">
        <f t="array" ref="BE8">XLOOKUP(BE6,'Läuferlisten'!$G:$G,'Läuferlisten'!$L:$L,,0)</f>
        <v/>
      </c>
      <c r="BF8" s="286" t="str">
        <f t="array" ref="BF8">XLOOKUP(BF6,'Läuferlisten'!$G:$G,'Läuferlisten'!$L:$L,,0)</f>
        <v/>
      </c>
      <c r="BG8" s="286" t="str">
        <f t="array" ref="BG8">XLOOKUP(BG6,'Läuferlisten'!$G:$G,'Läuferlisten'!$L:$L,,0)</f>
        <v/>
      </c>
      <c r="BH8" s="286" t="str">
        <f t="array" ref="BH8">XLOOKUP(BH6,'Läuferlisten'!$G:$G,'Läuferlisten'!$L:$L,,0)</f>
        <v/>
      </c>
      <c r="BI8" s="286" t="str">
        <f t="array" ref="BI8">XLOOKUP(BI6,'Läuferlisten'!$G:$G,'Läuferlisten'!$L:$L,,0)</f>
        <v/>
      </c>
      <c r="BJ8" s="286" t="str">
        <f t="array" ref="BJ8">XLOOKUP(BJ6,'Läuferlisten'!$G:$G,'Läuferlisten'!$L:$L,,0)</f>
        <v/>
      </c>
      <c r="BK8" s="283"/>
      <c r="BN8" s="284"/>
      <c r="BO8" s="266"/>
    </row>
    <row r="9" ht="15.75" customHeight="1">
      <c r="A9" s="275" t="s">
        <v>3140</v>
      </c>
      <c r="B9" s="276" t="s">
        <v>3141</v>
      </c>
      <c r="C9" s="276" t="s">
        <v>57</v>
      </c>
      <c r="D9" s="276" t="s">
        <v>60</v>
      </c>
      <c r="E9" s="276" t="s">
        <v>3142</v>
      </c>
      <c r="F9" s="276" t="s">
        <v>64</v>
      </c>
      <c r="G9" s="276"/>
      <c r="H9" s="276" t="s">
        <v>70</v>
      </c>
      <c r="I9" s="276" t="s">
        <v>3143</v>
      </c>
      <c r="J9" s="276" t="s">
        <v>79</v>
      </c>
      <c r="K9" s="276" t="s">
        <v>3144</v>
      </c>
      <c r="L9" s="276" t="s">
        <v>3145</v>
      </c>
      <c r="M9" s="276" t="s">
        <v>3146</v>
      </c>
      <c r="N9" s="276" t="s">
        <v>3147</v>
      </c>
      <c r="O9" s="276" t="s">
        <v>3148</v>
      </c>
      <c r="P9" s="276" t="s">
        <v>3149</v>
      </c>
      <c r="Q9" s="276" t="s">
        <v>3150</v>
      </c>
      <c r="R9" s="276" t="s">
        <v>3151</v>
      </c>
      <c r="S9" s="276" t="s">
        <v>3152</v>
      </c>
      <c r="T9" s="276" t="s">
        <v>3153</v>
      </c>
      <c r="U9" s="276" t="s">
        <v>3154</v>
      </c>
      <c r="V9" s="276" t="s">
        <v>3155</v>
      </c>
      <c r="W9" s="276" t="s">
        <v>3156</v>
      </c>
      <c r="X9" s="276" t="s">
        <v>3157</v>
      </c>
      <c r="Y9" s="276" t="s">
        <v>85</v>
      </c>
      <c r="Z9" s="276" t="s">
        <v>3158</v>
      </c>
      <c r="AA9" s="276" t="s">
        <v>3159</v>
      </c>
      <c r="AB9" s="276" t="s">
        <v>3160</v>
      </c>
      <c r="AC9" s="276" t="s">
        <v>3161</v>
      </c>
      <c r="AD9" s="276" t="s">
        <v>3162</v>
      </c>
      <c r="AE9" s="276" t="s">
        <v>3163</v>
      </c>
      <c r="AF9" s="276" t="s">
        <v>3164</v>
      </c>
      <c r="AG9" s="276" t="s">
        <v>3165</v>
      </c>
      <c r="AH9" s="276" t="s">
        <v>3166</v>
      </c>
      <c r="AI9" s="276" t="s">
        <v>116</v>
      </c>
      <c r="AJ9" s="276" t="s">
        <v>128</v>
      </c>
      <c r="AK9" s="78"/>
      <c r="AL9" s="276" t="s">
        <v>3167</v>
      </c>
      <c r="AM9" s="276" t="s">
        <v>3168</v>
      </c>
      <c r="AN9" s="276" t="s">
        <v>152</v>
      </c>
      <c r="AO9" s="276" t="s">
        <v>3169</v>
      </c>
      <c r="AP9" s="276" t="s">
        <v>3170</v>
      </c>
      <c r="AQ9" s="276" t="s">
        <v>158</v>
      </c>
      <c r="AR9" s="276" t="s">
        <v>171</v>
      </c>
      <c r="AS9" s="276" t="s">
        <v>177</v>
      </c>
      <c r="AT9" s="276" t="s">
        <v>3171</v>
      </c>
      <c r="AU9" s="276" t="s">
        <v>3172</v>
      </c>
      <c r="AV9" s="276" t="s">
        <v>3173</v>
      </c>
      <c r="AW9" s="276" t="s">
        <v>3174</v>
      </c>
      <c r="AX9" s="276" t="s">
        <v>3175</v>
      </c>
      <c r="AY9" s="276" t="s">
        <v>3176</v>
      </c>
      <c r="AZ9" s="276" t="s">
        <v>201</v>
      </c>
      <c r="BA9" s="276" t="s">
        <v>213</v>
      </c>
      <c r="BB9" s="276" t="s">
        <v>224</v>
      </c>
      <c r="BC9" s="276" t="s">
        <v>3177</v>
      </c>
      <c r="BD9" s="276" t="s">
        <v>228</v>
      </c>
      <c r="BE9" s="276" t="s">
        <v>234</v>
      </c>
      <c r="BF9" s="276" t="s">
        <v>246</v>
      </c>
      <c r="BG9" s="276" t="s">
        <v>255</v>
      </c>
      <c r="BH9" s="276" t="s">
        <v>263</v>
      </c>
      <c r="BI9" s="276" t="s">
        <v>271</v>
      </c>
      <c r="BJ9" s="289" t="s">
        <v>279</v>
      </c>
      <c r="BK9" s="278" t="s">
        <v>3178</v>
      </c>
      <c r="BL9" s="290" t="s">
        <v>3179</v>
      </c>
      <c r="BM9" s="290" t="s">
        <v>3180</v>
      </c>
      <c r="BN9" s="291" t="s">
        <v>3181</v>
      </c>
      <c r="BO9" s="285"/>
    </row>
    <row r="10" ht="75.0" customHeight="1">
      <c r="B10" s="282" t="str">
        <f t="array" ref="B10">IFERROR(IFNA(INDEX(RackfileUPLOAD!$F:$F,MATCH(B9&amp;$A$1,RackfileUPLOAD!$C:$C&amp;RackfileUPLOAD!$M:$M,0),1),INDEX(RackfileUPLOAD!$F:$F,MATCH(B9&amp;"0p",RackfileUPLOAD!$C:$C&amp;RackfileUPLOAD!$M:$M,0),1)),"")</f>
        <v/>
      </c>
      <c r="C10" s="282" t="str">
        <f t="array" ref="C10">IFERROR(IFNA(INDEX(RackfileUPLOAD!$F:$F,MATCH(C9&amp;$A$1,RackfileUPLOAD!$C:$C&amp;RackfileUPLOAD!$M:$M,0),1),INDEX(RackfileUPLOAD!$F:$F,MATCH(C9&amp;"0p",RackfileUPLOAD!$C:$C&amp;RackfileUPLOAD!$M:$M,0),1)),"")</f>
        <v>Factor Box Large</v>
      </c>
      <c r="D10" s="282" t="str">
        <f t="array" ref="D10">IFERROR(IFNA(INDEX(RackfileUPLOAD!$F:$F,MATCH(D9&amp;$A$1,RackfileUPLOAD!$C:$C&amp;RackfileUPLOAD!$M:$M,0),1),INDEX(RackfileUPLOAD!$F:$F,MATCH(D9&amp;"0p",RackfileUPLOAD!$C:$C&amp;RackfileUPLOAD!$M:$M,0),1)),"")</f>
        <v>Factor Box Medium</v>
      </c>
      <c r="E10" s="282" t="str">
        <f t="array" ref="E10">IFERROR(IFNA(INDEX(RackfileUPLOAD!$F:$F,MATCH(E9&amp;$A$1,RackfileUPLOAD!$C:$C&amp;RackfileUPLOAD!$M:$M,0),1),INDEX(RackfileUPLOAD!$F:$F,MATCH(E9&amp;"0p",RackfileUPLOAD!$C:$C&amp;RackfileUPLOAD!$M:$M,0),1)),"")</f>
        <v/>
      </c>
      <c r="F10" s="282" t="str">
        <f t="array" ref="F10">IFERROR(IFNA(INDEX(RackfileUPLOAD!$F:$F,MATCH(F9&amp;$A$1,RackfileUPLOAD!$C:$C&amp;RackfileUPLOAD!$M:$M,0),1),INDEX(RackfileUPLOAD!$F:$F,MATCH(F9&amp;"0p",RackfileUPLOAD!$C:$C&amp;RackfileUPLOAD!$M:$M,0),1)),"")</f>
        <v>Factor Box Small</v>
      </c>
      <c r="G10" s="282" t="str">
        <f t="array" ref="G10">IFERROR(IFNA(INDEX(RackfileUPLOAD!$F:$F,MATCH(G9&amp;$A$1,RackfileUPLOAD!$C:$C&amp;RackfileUPLOAD!$M:$M,0),1),INDEX(RackfileUPLOAD!$F:$F,MATCH(G9&amp;"0p",RackfileUPLOAD!$C:$C&amp;RackfileUPLOAD!$M:$M,0),1)),"")</f>
        <v/>
      </c>
      <c r="H10" s="282" t="str">
        <f t="array" ref="H10">IFERROR(IFNA(INDEX(RackfileUPLOAD!$F:$F,MATCH(H9&amp;$A$1,RackfileUPLOAD!$C:$C&amp;RackfileUPLOAD!$M:$M,0),1),INDEX(RackfileUPLOAD!$F:$F,MATCH(H9&amp;"0p",RackfileUPLOAD!$C:$C&amp;RackfileUPLOAD!$M:$M,0),1)),"")</f>
        <v>Factor Liner Large1</v>
      </c>
      <c r="I10" s="282" t="str">
        <f t="array" ref="I10">IFERROR(IFNA(INDEX(RackfileUPLOAD!$F:$F,MATCH(I9&amp;$A$1,RackfileUPLOAD!$C:$C&amp;RackfileUPLOAD!$M:$M,0),1),INDEX(RackfileUPLOAD!$F:$F,MATCH(I9&amp;"0p",RackfileUPLOAD!$C:$C&amp;RackfileUPLOAD!$M:$M,0),1)),"")</f>
        <v/>
      </c>
      <c r="J10" s="282" t="str">
        <f t="array" ref="J10">IFERROR(IFNA(INDEX(RackfileUPLOAD!$F:$F,MATCH(J9&amp;$A$1,RackfileUPLOAD!$C:$C&amp;RackfileUPLOAD!$M:$M,0),1),INDEX(RackfileUPLOAD!$F:$F,MATCH(J9&amp;"0p",RackfileUPLOAD!$C:$C&amp;RackfileUPLOAD!$M:$M,0),1)),"")</f>
        <v>Factor Liner Large2</v>
      </c>
      <c r="K10" s="282" t="str">
        <f t="array" ref="K10">IFERROR(IFNA(INDEX(RackfileUPLOAD!$F:$F,MATCH(K9&amp;$A$1,RackfileUPLOAD!$C:$C&amp;RackfileUPLOAD!$M:$M,0),1),INDEX(RackfileUPLOAD!$F:$F,MATCH(K9&amp;"0p",RackfileUPLOAD!$C:$C&amp;RackfileUPLOAD!$M:$M,0),1)),"")</f>
        <v/>
      </c>
      <c r="L10" s="282" t="str">
        <f t="array" ref="L10">IFERROR(IFNA(INDEX(RackfileUPLOAD!$F:$F,MATCH(L9&amp;$A$1,RackfileUPLOAD!$C:$C&amp;RackfileUPLOAD!$M:$M,0),1),INDEX(RackfileUPLOAD!$F:$F,MATCH(L9&amp;"0p",RackfileUPLOAD!$C:$C&amp;RackfileUPLOAD!$M:$M,0),1)),"")</f>
        <v/>
      </c>
      <c r="M10" s="282" t="str">
        <f t="array" ref="M10">IFERROR(IFNA(INDEX(RackfileUPLOAD!$F:$F,MATCH(M9&amp;$A$1,RackfileUPLOAD!$C:$C&amp;RackfileUPLOAD!$M:$M,0),1),INDEX(RackfileUPLOAD!$F:$F,MATCH(M9&amp;"0p",RackfileUPLOAD!$C:$C&amp;RackfileUPLOAD!$M:$M,0),1)),"")</f>
        <v/>
      </c>
      <c r="N10" s="282" t="str">
        <f t="array" ref="N10">IFERROR(IFNA(INDEX(RackfileUPLOAD!$F:$F,MATCH(N9&amp;$A$1,RackfileUPLOAD!$C:$C&amp;RackfileUPLOAD!$M:$M,0),1),INDEX(RackfileUPLOAD!$F:$F,MATCH(N9&amp;"0p",RackfileUPLOAD!$C:$C&amp;RackfileUPLOAD!$M:$M,0),1)),"")</f>
        <v/>
      </c>
      <c r="O10" s="282" t="str">
        <f t="array" ref="O10">IFERROR(IFNA(INDEX(RackfileUPLOAD!$F:$F,MATCH(O9&amp;$A$1,RackfileUPLOAD!$C:$C&amp;RackfileUPLOAD!$M:$M,0),1),INDEX(RackfileUPLOAD!$F:$F,MATCH(O9&amp;"0p",RackfileUPLOAD!$C:$C&amp;RackfileUPLOAD!$M:$M,0),1)),"")</f>
        <v/>
      </c>
      <c r="P10" s="282" t="str">
        <f t="array" ref="P10">IFERROR(IFNA(INDEX(RackfileUPLOAD!$F:$F,MATCH(P9&amp;$A$1,RackfileUPLOAD!$C:$C&amp;RackfileUPLOAD!$M:$M,0),1),INDEX(RackfileUPLOAD!$F:$F,MATCH(P9&amp;"0p",RackfileUPLOAD!$C:$C&amp;RackfileUPLOAD!$M:$M,0),1)),"")</f>
        <v/>
      </c>
      <c r="Q10" s="282" t="str">
        <f t="array" ref="Q10">IFERROR(IFNA(INDEX(RackfileUPLOAD!$F:$F,MATCH(Q9&amp;$A$1,RackfileUPLOAD!$C:$C&amp;RackfileUPLOAD!$M:$M,0),1),INDEX(RackfileUPLOAD!$F:$F,MATCH(Q9&amp;"0p",RackfileUPLOAD!$C:$C&amp;RackfileUPLOAD!$M:$M,0),1)),"")</f>
        <v/>
      </c>
      <c r="R10" s="282" t="str">
        <f t="array" ref="R10">IFERROR(IFNA(INDEX(RackfileUPLOAD!$F:$F,MATCH(R9&amp;$A$1,RackfileUPLOAD!$C:$C&amp;RackfileUPLOAD!$M:$M,0),1),INDEX(RackfileUPLOAD!$F:$F,MATCH(R9&amp;"0p",RackfileUPLOAD!$C:$C&amp;RackfileUPLOAD!$M:$M,0),1)),"")</f>
        <v/>
      </c>
      <c r="S10" s="282" t="str">
        <f t="array" ref="S10">IFERROR(IFNA(INDEX(RackfileUPLOAD!$F:$F,MATCH(S9&amp;$A$1,RackfileUPLOAD!$C:$C&amp;RackfileUPLOAD!$M:$M,0),1),INDEX(RackfileUPLOAD!$F:$F,MATCH(S9&amp;"0p",RackfileUPLOAD!$C:$C&amp;RackfileUPLOAD!$M:$M,0),1)),"")</f>
        <v/>
      </c>
      <c r="T10" s="282" t="str">
        <f t="array" ref="T10">IFERROR(IFNA(INDEX(RackfileUPLOAD!$F:$F,MATCH(T9&amp;$A$1,RackfileUPLOAD!$C:$C&amp;RackfileUPLOAD!$M:$M,0),1),INDEX(RackfileUPLOAD!$F:$F,MATCH(T9&amp;"0p",RackfileUPLOAD!$C:$C&amp;RackfileUPLOAD!$M:$M,0),1)),"")</f>
        <v/>
      </c>
      <c r="U10" s="282" t="str">
        <f t="array" ref="U10">IFERROR(IFNA(INDEX(RackfileUPLOAD!$F:$F,MATCH(U9&amp;$A$1,RackfileUPLOAD!$C:$C&amp;RackfileUPLOAD!$M:$M,0),1),INDEX(RackfileUPLOAD!$F:$F,MATCH(U9&amp;"0p",RackfileUPLOAD!$C:$C&amp;RackfileUPLOAD!$M:$M,0),1)),"")</f>
        <v/>
      </c>
      <c r="V10" s="282" t="str">
        <f t="array" ref="V10">IFERROR(IFNA(INDEX(RackfileUPLOAD!$F:$F,MATCH(V9&amp;$A$1,RackfileUPLOAD!$C:$C&amp;RackfileUPLOAD!$M:$M,0),1),INDEX(RackfileUPLOAD!$F:$F,MATCH(V9&amp;"0p",RackfileUPLOAD!$C:$C&amp;RackfileUPLOAD!$M:$M,0),1)),"")</f>
        <v/>
      </c>
      <c r="W10" s="282" t="str">
        <f t="array" ref="W10">IFERROR(IFNA(INDEX(RackfileUPLOAD!$F:$F,MATCH(W9&amp;$A$1,RackfileUPLOAD!$C:$C&amp;RackfileUPLOAD!$M:$M,0),1),INDEX(RackfileUPLOAD!$F:$F,MATCH(W9&amp;"0p",RackfileUPLOAD!$C:$C&amp;RackfileUPLOAD!$M:$M,0),1)),"")</f>
        <v/>
      </c>
      <c r="X10" s="282" t="str">
        <f t="array" ref="X10">IFERROR(IFNA(INDEX(RackfileUPLOAD!$F:$F,MATCH(X9&amp;$A$1,RackfileUPLOAD!$C:$C&amp;RackfileUPLOAD!$M:$M,0),1),INDEX(RackfileUPLOAD!$F:$F,MATCH(X9&amp;"0p",RackfileUPLOAD!$C:$C&amp;RackfileUPLOAD!$M:$M,0),1)),"")</f>
        <v/>
      </c>
      <c r="Y10" s="282" t="str">
        <f t="array" ref="Y10">IFERROR(IFNA(INDEX(RackfileUPLOAD!$F:$F,MATCH(Y9&amp;$A$1,RackfileUPLOAD!$C:$C&amp;RackfileUPLOAD!$M:$M,0),1),INDEX(RackfileUPLOAD!$F:$F,MATCH(Y9&amp;"0p",RackfileUPLOAD!$C:$C&amp;RackfileUPLOAD!$M:$M,0),1)),"")</f>
        <v/>
      </c>
      <c r="Z10" s="282" t="str">
        <f t="array" ref="Z10">IFERROR(IFNA(INDEX(RackfileUPLOAD!$F:$F,MATCH(Z9&amp;$A$1,RackfileUPLOAD!$C:$C&amp;RackfileUPLOAD!$M:$M,0),1),INDEX(RackfileUPLOAD!$F:$F,MATCH(Z9&amp;"0p",RackfileUPLOAD!$C:$C&amp;RackfileUPLOAD!$M:$M,0),1)),"")</f>
        <v/>
      </c>
      <c r="AA10" s="282" t="str">
        <f t="array" ref="AA10">IFERROR(IFNA(INDEX(RackfileUPLOAD!$F:$F,MATCH(AA9&amp;$A$1,RackfileUPLOAD!$C:$C&amp;RackfileUPLOAD!$M:$M,0),1),INDEX(RackfileUPLOAD!$F:$F,MATCH(AA9&amp;"0p",RackfileUPLOAD!$C:$C&amp;RackfileUPLOAD!$M:$M,0),1)),"")</f>
        <v/>
      </c>
      <c r="AB10" s="282" t="str">
        <f t="array" ref="AB10">IFERROR(IFNA(INDEX(RackfileUPLOAD!$F:$F,MATCH(AB9&amp;$A$1,RackfileUPLOAD!$C:$C&amp;RackfileUPLOAD!$M:$M,0),1),INDEX(RackfileUPLOAD!$F:$F,MATCH(AB9&amp;"0p",RackfileUPLOAD!$C:$C&amp;RackfileUPLOAD!$M:$M,0),1)),"")</f>
        <v/>
      </c>
      <c r="AC10" s="282" t="str">
        <f t="array" ref="AC10">IFERROR(IFNA(INDEX(RackfileUPLOAD!$F:$F,MATCH(AC9&amp;$A$1,RackfileUPLOAD!$C:$C&amp;RackfileUPLOAD!$M:$M,0),1),INDEX(RackfileUPLOAD!$F:$F,MATCH(AC9&amp;"0p",RackfileUPLOAD!$C:$C&amp;RackfileUPLOAD!$M:$M,0),1)),"")</f>
        <v/>
      </c>
      <c r="AD10" s="282" t="str">
        <f t="array" ref="AD10">IFERROR(IFNA(INDEX(RackfileUPLOAD!$F:$F,MATCH(AD9&amp;$A$1,RackfileUPLOAD!$C:$C&amp;RackfileUPLOAD!$M:$M,0),1),INDEX(RackfileUPLOAD!$F:$F,MATCH(AD9&amp;"0p",RackfileUPLOAD!$C:$C&amp;RackfileUPLOAD!$M:$M,0),1)),"")</f>
        <v/>
      </c>
      <c r="AE10" s="282" t="str">
        <f t="array" ref="AE10">IFERROR(IFNA(INDEX(RackfileUPLOAD!$F:$F,MATCH(AE9&amp;$A$1,RackfileUPLOAD!$C:$C&amp;RackfileUPLOAD!$M:$M,0),1),INDEX(RackfileUPLOAD!$F:$F,MATCH(AE9&amp;"0p",RackfileUPLOAD!$C:$C&amp;RackfileUPLOAD!$M:$M,0),1)),"")</f>
        <v/>
      </c>
      <c r="AF10" s="282" t="str">
        <f t="array" ref="AF10">IFERROR(IFNA(INDEX(RackfileUPLOAD!$F:$F,MATCH(AF9&amp;$A$1,RackfileUPLOAD!$C:$C&amp;RackfileUPLOAD!$M:$M,0),1),INDEX(RackfileUPLOAD!$F:$F,MATCH(AF9&amp;"0p",RackfileUPLOAD!$C:$C&amp;RackfileUPLOAD!$M:$M,0),1)),"")</f>
        <v/>
      </c>
      <c r="AG10" s="282" t="str">
        <f t="array" ref="AG10">IFERROR(IFNA(INDEX(RackfileUPLOAD!$F:$F,MATCH(AG9&amp;$A$1,RackfileUPLOAD!$C:$C&amp;RackfileUPLOAD!$M:$M,0),1),INDEX(RackfileUPLOAD!$F:$F,MATCH(AG9&amp;"0p",RackfileUPLOAD!$C:$C&amp;RackfileUPLOAD!$M:$M,0),1)),"")</f>
        <v/>
      </c>
      <c r="AH10" s="282" t="str">
        <f t="array" ref="AH10">IFERROR(IFNA(INDEX(RackfileUPLOAD!$F:$F,MATCH(AH9&amp;$A$1,RackfileUPLOAD!$C:$C&amp;RackfileUPLOAD!$M:$M,0),1),INDEX(RackfileUPLOAD!$F:$F,MATCH(AH9&amp;"0p",RackfileUPLOAD!$C:$C&amp;RackfileUPLOAD!$M:$M,0),1)),"")</f>
        <v/>
      </c>
      <c r="AI10" s="282" t="str">
        <f t="array" ref="AI10">IFERROR(IFNA(INDEX(RackfileUPLOAD!$F:$F,MATCH(AI9&amp;$A$1,RackfileUPLOAD!$C:$C&amp;RackfileUPLOAD!$M:$M,0),1),INDEX(RackfileUPLOAD!$F:$F,MATCH(AI9&amp;"0p",RackfileUPLOAD!$C:$C&amp;RackfileUPLOAD!$M:$M,0),1)),"")</f>
        <v/>
      </c>
      <c r="AJ10" s="282" t="str">
        <f t="array" ref="AJ10">IFERROR(IFNA(INDEX(RackfileUPLOAD!$F:$F,MATCH(AJ9&amp;$A$1,RackfileUPLOAD!$C:$C&amp;RackfileUPLOAD!$M:$M,0),1),INDEX(RackfileUPLOAD!$F:$F,MATCH(AJ9&amp;"0p",RackfileUPLOAD!$C:$C&amp;RackfileUPLOAD!$M:$M,0),1)),"")</f>
        <v/>
      </c>
      <c r="AL10" s="282" t="str">
        <f t="array" ref="AL10">IFERROR(IFNA(INDEX(RackfileUPLOAD!$F:$F,MATCH(AL9&amp;$A$1,RackfileUPLOAD!$C:$C&amp;RackfileUPLOAD!$M:$M,0),1),INDEX(RackfileUPLOAD!$F:$F,MATCH(AL9&amp;"0p",RackfileUPLOAD!$C:$C&amp;RackfileUPLOAD!$M:$M,0),1)),"")</f>
        <v/>
      </c>
      <c r="AM10" s="282" t="str">
        <f t="array" ref="AM10">IFERROR(IFNA(INDEX(RackfileUPLOAD!$F:$F,MATCH(AM9&amp;$A$1,RackfileUPLOAD!$C:$C&amp;RackfileUPLOAD!$M:$M,0),1),INDEX(RackfileUPLOAD!$F:$F,MATCH(AM9&amp;"0p",RackfileUPLOAD!$C:$C&amp;RackfileUPLOAD!$M:$M,0),1)),"")</f>
        <v/>
      </c>
      <c r="AN10" s="282" t="str">
        <f t="array" ref="AN10">IFERROR(IFNA(INDEX(RackfileUPLOAD!$F:$F,MATCH(AN9&amp;$A$1,RackfileUPLOAD!$C:$C&amp;RackfileUPLOAD!$M:$M,0),1),INDEX(RackfileUPLOAD!$F:$F,MATCH(AN9&amp;"0p",RackfileUPLOAD!$C:$C&amp;RackfileUPLOAD!$M:$M,0),1)),"")</f>
        <v/>
      </c>
      <c r="AO10" s="282" t="str">
        <f t="array" ref="AO10">IFERROR(IFNA(INDEX(RackfileUPLOAD!$F:$F,MATCH(AO9&amp;$A$1,RackfileUPLOAD!$C:$C&amp;RackfileUPLOAD!$M:$M,0),1),INDEX(RackfileUPLOAD!$F:$F,MATCH(AO9&amp;"0p",RackfileUPLOAD!$C:$C&amp;RackfileUPLOAD!$M:$M,0),1)),"")</f>
        <v/>
      </c>
      <c r="AP10" s="282" t="str">
        <f t="array" ref="AP10">IFERROR(IFNA(INDEX(RackfileUPLOAD!$F:$F,MATCH(AP9&amp;$A$1,RackfileUPLOAD!$C:$C&amp;RackfileUPLOAD!$M:$M,0),1),INDEX(RackfileUPLOAD!$F:$F,MATCH(AP9&amp;"0p",RackfileUPLOAD!$C:$C&amp;RackfileUPLOAD!$M:$M,0),1)),"")</f>
        <v/>
      </c>
      <c r="AQ10" s="282" t="str">
        <f t="array" ref="AQ10">IFERROR(IFNA(INDEX(RackfileUPLOAD!$F:$F,MATCH(AQ9&amp;$A$1,RackfileUPLOAD!$C:$C&amp;RackfileUPLOAD!$M:$M,0),1),INDEX(RackfileUPLOAD!$F:$F,MATCH(AQ9&amp;"0p",RackfileUPLOAD!$C:$C&amp;RackfileUPLOAD!$M:$M,0),1)),"")</f>
        <v>IcePack2</v>
      </c>
      <c r="AR10" s="282" t="str">
        <f t="array" ref="AR10">IFERROR(IFNA(INDEX(RackfileUPLOAD!$F:$F,MATCH(AR9&amp;$A$1,RackfileUPLOAD!$C:$C&amp;RackfileUPLOAD!$M:$M,0),1),INDEX(RackfileUPLOAD!$F:$F,MATCH(AR9&amp;"0p",RackfileUPLOAD!$C:$C&amp;RackfileUPLOAD!$M:$M,0),1)),"")</f>
        <v/>
      </c>
      <c r="AS10" s="282" t="str">
        <f t="array" ref="AS10">IFERROR(IFNA(INDEX(RackfileUPLOAD!$F:$F,MATCH(AS9&amp;$A$1,RackfileUPLOAD!$C:$C&amp;RackfileUPLOAD!$M:$M,0),1),INDEX(RackfileUPLOAD!$F:$F,MATCH(AS9&amp;"0p",RackfileUPLOAD!$C:$C&amp;RackfileUPLOAD!$M:$M,0),1)),"")</f>
        <v/>
      </c>
      <c r="AT10" s="282" t="str">
        <f t="array" ref="AT10">IFERROR(IFNA(INDEX(RackfileUPLOAD!$F:$F,MATCH(AT9&amp;$A$1,RackfileUPLOAD!$C:$C&amp;RackfileUPLOAD!$M:$M,0),1),INDEX(RackfileUPLOAD!$F:$F,MATCH(AT9&amp;"0p",RackfileUPLOAD!$C:$C&amp;RackfileUPLOAD!$M:$M,0),1)),"")</f>
        <v/>
      </c>
      <c r="AU10" s="282" t="str">
        <f t="array" ref="AU10">IFERROR(IFNA(INDEX(RackfileUPLOAD!$F:$F,MATCH(AU9&amp;$A$1,RackfileUPLOAD!$C:$C&amp;RackfileUPLOAD!$M:$M,0),1),INDEX(RackfileUPLOAD!$F:$F,MATCH(AU9&amp;"0p",RackfileUPLOAD!$C:$C&amp;RackfileUPLOAD!$M:$M,0),1)),"")</f>
        <v/>
      </c>
      <c r="AV10" s="282" t="str">
        <f t="array" ref="AV10">IFERROR(IFNA(INDEX(RackfileUPLOAD!$F:$F,MATCH(AV9&amp;$A$1,RackfileUPLOAD!$C:$C&amp;RackfileUPLOAD!$M:$M,0),1),INDEX(RackfileUPLOAD!$F:$F,MATCH(AV9&amp;"0p",RackfileUPLOAD!$C:$C&amp;RackfileUPLOAD!$M:$M,0),1)),"")</f>
        <v/>
      </c>
      <c r="AW10" s="282" t="str">
        <f t="array" ref="AW10">IFERROR(IFNA(INDEX(RackfileUPLOAD!$F:$F,MATCH(AW9&amp;$A$1,RackfileUPLOAD!$C:$C&amp;RackfileUPLOAD!$M:$M,0),1),INDEX(RackfileUPLOAD!$F:$F,MATCH(AW9&amp;"0p",RackfileUPLOAD!$C:$C&amp;RackfileUPLOAD!$M:$M,0),1)),"")</f>
        <v/>
      </c>
      <c r="AX10" s="282" t="str">
        <f t="array" ref="AX10">IFERROR(IFNA(INDEX(RackfileUPLOAD!$F:$F,MATCH(AX9&amp;$A$1,RackfileUPLOAD!$C:$C&amp;RackfileUPLOAD!$M:$M,0),1),INDEX(RackfileUPLOAD!$F:$F,MATCH(AX9&amp;"0p",RackfileUPLOAD!$C:$C&amp;RackfileUPLOAD!$M:$M,0),1)),"")</f>
        <v/>
      </c>
      <c r="AY10" s="282" t="str">
        <f t="array" ref="AY10">IFERROR(IFNA(INDEX(RackfileUPLOAD!$F:$F,MATCH(AY9&amp;$A$1,RackfileUPLOAD!$C:$C&amp;RackfileUPLOAD!$M:$M,0),1),INDEX(RackfileUPLOAD!$F:$F,MATCH(AY9&amp;"0p",RackfileUPLOAD!$C:$C&amp;RackfileUPLOAD!$M:$M,0),1)),"")</f>
        <v/>
      </c>
      <c r="AZ10" s="282" t="str">
        <f t="array" ref="AZ10">IFERROR(IFNA(INDEX(RackfileUPLOAD!$F:$F,MATCH(AZ9&amp;$A$1,RackfileUPLOAD!$C:$C&amp;RackfileUPLOAD!$M:$M,0),1),INDEX(RackfileUPLOAD!$F:$F,MATCH(AZ9&amp;"0p",RackfileUPLOAD!$C:$C&amp;RackfileUPLOAD!$M:$M,0),1)),"")</f>
        <v/>
      </c>
      <c r="BA10" s="282" t="str">
        <f t="array" ref="BA10">IFERROR(IFNA(INDEX(RackfileUPLOAD!$F:$F,MATCH(BA9&amp;$A$1,RackfileUPLOAD!$C:$C&amp;RackfileUPLOAD!$M:$M,0),1),INDEX(RackfileUPLOAD!$F:$F,MATCH(BA9&amp;"0p",RackfileUPLOAD!$C:$C&amp;RackfileUPLOAD!$M:$M,0),1)),"")</f>
        <v/>
      </c>
      <c r="BB10" s="282" t="str">
        <f t="array" ref="BB10">IFERROR(IFNA(INDEX(RackfileUPLOAD!$F:$F,MATCH(BB9&amp;$A$1,RackfileUPLOAD!$C:$C&amp;RackfileUPLOAD!$M:$M,0),1),INDEX(RackfileUPLOAD!$F:$F,MATCH(BB9&amp;"0p",RackfileUPLOAD!$C:$C&amp;RackfileUPLOAD!$M:$M,0),1)),"")</f>
        <v>IcePack3</v>
      </c>
      <c r="BC10" s="282" t="str">
        <f t="array" ref="BC10">IFERROR(IFNA(INDEX(RackfileUPLOAD!$F:$F,MATCH(BC9&amp;$A$1,RackfileUPLOAD!$C:$C&amp;RackfileUPLOAD!$M:$M,0),1),INDEX(RackfileUPLOAD!$F:$F,MATCH(BC9&amp;"0p",RackfileUPLOAD!$C:$C&amp;RackfileUPLOAD!$M:$M,0),1)),"")</f>
        <v/>
      </c>
      <c r="BD10" s="282" t="str">
        <f t="array" ref="BD10">IFERROR(IFNA(INDEX(RackfileUPLOAD!$F:$F,MATCH(BD9&amp;$A$1,RackfileUPLOAD!$C:$C&amp;RackfileUPLOAD!$M:$M,0),1),INDEX(RackfileUPLOAD!$F:$F,MATCH(BD9&amp;"0p",RackfileUPLOAD!$C:$C&amp;RackfileUPLOAD!$M:$M,0),1)),"")</f>
        <v/>
      </c>
      <c r="BE10" s="282" t="str">
        <f t="array" ref="BE10">IFERROR(IFNA(INDEX(RackfileUPLOAD!$F:$F,MATCH(BE9&amp;$A$1,RackfileUPLOAD!$C:$C&amp;RackfileUPLOAD!$M:$M,0),1),INDEX(RackfileUPLOAD!$F:$F,MATCH(BE9&amp;"0p",RackfileUPLOAD!$C:$C&amp;RackfileUPLOAD!$M:$M,0),1)),"")</f>
        <v/>
      </c>
      <c r="BF10" s="282" t="str">
        <f t="array" ref="BF10">IFERROR(IFNA(INDEX(RackfileUPLOAD!$F:$F,MATCH(BF9&amp;$A$1,RackfileUPLOAD!$C:$C&amp;RackfileUPLOAD!$M:$M,0),1),INDEX(RackfileUPLOAD!$F:$F,MATCH(BF9&amp;"0p",RackfileUPLOAD!$C:$C&amp;RackfileUPLOAD!$M:$M,0),1)),"")</f>
        <v>FA-DE Fourth Box - Hydroflask</v>
      </c>
      <c r="BG10" s="282" t="str">
        <f t="array" ref="BG10">IFERROR(IFNA(INDEX(RackfileUPLOAD!$F:$F,MATCH(BG9&amp;$A$1,RackfileUPLOAD!$C:$C&amp;RackfileUPLOAD!$M:$M,0),1),INDEX(RackfileUPLOAD!$F:$F,MATCH(BG9&amp;"0p",RackfileUPLOAD!$C:$C&amp;RackfileUPLOAD!$M:$M,0),1)),"")</f>
        <v>FA-DE Third Box - Flyer</v>
      </c>
      <c r="BH10" s="282" t="str">
        <f t="array" ref="BH10">IFERROR(IFNA(INDEX(RackfileUPLOAD!$F:$F,MATCH(BH9&amp;$A$1,RackfileUPLOAD!$C:$C&amp;RackfileUPLOAD!$M:$M,0),1),INDEX(RackfileUPLOAD!$F:$F,MATCH(BH9&amp;"0p",RackfileUPLOAD!$C:$C&amp;RackfileUPLOAD!$M:$M,0),1)),"")</f>
        <v>FA-DE Second Box - Tote Bag</v>
      </c>
      <c r="BI10" s="282" t="str">
        <f t="array" ref="BI10">IFERROR(IFNA(INDEX(RackfileUPLOAD!$F:$F,MATCH(BI9&amp;$A$1,RackfileUPLOAD!$C:$C&amp;RackfileUPLOAD!$M:$M,0),1),INDEX(RackfileUPLOAD!$F:$F,MATCH(BI9&amp;"0p",RackfileUPLOAD!$C:$C&amp;RackfileUPLOAD!$M:$M,0),1)),"")</f>
        <v>FA-DE First Box - Flyer about program</v>
      </c>
      <c r="BJ10" s="282" t="str">
        <f t="array" ref="BJ10">IFERROR(IFNA(INDEX(RackfileUPLOAD!$F:$F,MATCH(BJ9&amp;$A$1,RackfileUPLOAD!$C:$C&amp;RackfileUPLOAD!$M:$M,0),1),INDEX(RackfileUPLOAD!$F:$F,MATCH(BJ9&amp;"0p",RackfileUPLOAD!$C:$C&amp;RackfileUPLOAD!$M:$M,0),1)),"")</f>
        <v>FA-DE Freebies</v>
      </c>
      <c r="BK10" s="283"/>
      <c r="BN10" s="284"/>
      <c r="BO10" s="285"/>
    </row>
    <row r="11">
      <c r="B11" s="286" t="str">
        <f t="array" ref="B11">XLOOKUP(B9,'Läuferlisten'!$G:$G,'Läuferlisten'!$L:$L,,0)</f>
        <v/>
      </c>
      <c r="C11" s="286" t="str">
        <f t="array" ref="C11">XLOOKUP(C9,'Läuferlisten'!$G:$G,'Läuferlisten'!$L:$L,,0)</f>
        <v/>
      </c>
      <c r="D11" s="286" t="str">
        <f t="array" ref="D11">XLOOKUP(D9,'Läuferlisten'!$G:$G,'Läuferlisten'!$L:$L,,0)</f>
        <v/>
      </c>
      <c r="E11" s="286" t="str">
        <f t="array" ref="E11">XLOOKUP(E9,'Läuferlisten'!$G:$G,'Läuferlisten'!$L:$L,,0)</f>
        <v/>
      </c>
      <c r="F11" s="286" t="str">
        <f t="array" ref="F11">XLOOKUP(F9,'Läuferlisten'!$G:$G,'Läuferlisten'!$L:$L,,0)</f>
        <v/>
      </c>
      <c r="G11" s="286" t="str">
        <f t="array" ref="G11">XLOOKUP(G9,'Läuferlisten'!$G:$G,'Läuferlisten'!$L:$L,,0)</f>
        <v/>
      </c>
      <c r="H11" s="286" t="str">
        <f t="array" ref="H11">XLOOKUP(H9,'Läuferlisten'!$G:$G,'Läuferlisten'!$L:$L,,0)</f>
        <v/>
      </c>
      <c r="I11" s="286" t="str">
        <f t="array" ref="I11">XLOOKUP(I9,'Läuferlisten'!$G:$G,'Läuferlisten'!$L:$L,,0)</f>
        <v/>
      </c>
      <c r="J11" s="286" t="str">
        <f t="array" ref="J11">XLOOKUP(J9,'Läuferlisten'!$G:$G,'Läuferlisten'!$L:$L,,0)</f>
        <v/>
      </c>
      <c r="K11" s="286" t="str">
        <f t="array" ref="K11">XLOOKUP(K9,'Läuferlisten'!$G:$G,'Läuferlisten'!$L:$L,,0)</f>
        <v/>
      </c>
      <c r="L11" s="286" t="str">
        <f t="array" ref="L11">XLOOKUP(L9,'Läuferlisten'!$G:$G,'Läuferlisten'!$L:$L,,0)</f>
        <v/>
      </c>
      <c r="M11" s="286" t="str">
        <f t="array" ref="M11">XLOOKUP(M9,'Läuferlisten'!$G:$G,'Läuferlisten'!$L:$L,,0)</f>
        <v/>
      </c>
      <c r="N11" s="286" t="str">
        <f t="array" ref="N11">XLOOKUP(N9,'Läuferlisten'!$G:$G,'Läuferlisten'!$L:$L,,0)</f>
        <v/>
      </c>
      <c r="O11" s="286" t="str">
        <f t="array" ref="O11">XLOOKUP(O9,'Läuferlisten'!$G:$G,'Läuferlisten'!$L:$L,,0)</f>
        <v/>
      </c>
      <c r="P11" s="286" t="str">
        <f t="array" ref="P11">XLOOKUP(P9,'Läuferlisten'!$G:$G,'Läuferlisten'!$L:$L,,0)</f>
        <v/>
      </c>
      <c r="Q11" s="286" t="str">
        <f t="array" ref="Q11">XLOOKUP(Q9,'Läuferlisten'!$G:$G,'Läuferlisten'!$L:$L,,0)</f>
        <v/>
      </c>
      <c r="R11" s="286" t="str">
        <f t="array" ref="R11">XLOOKUP(R9,'Läuferlisten'!$G:$G,'Läuferlisten'!$L:$L,,0)</f>
        <v/>
      </c>
      <c r="S11" s="286" t="str">
        <f t="array" ref="S11">XLOOKUP(S9,'Läuferlisten'!$G:$G,'Läuferlisten'!$L:$L,,0)</f>
        <v/>
      </c>
      <c r="T11" s="286" t="str">
        <f t="array" ref="T11">XLOOKUP(T9,'Läuferlisten'!$G:$G,'Läuferlisten'!$L:$L,,0)</f>
        <v/>
      </c>
      <c r="U11" s="286" t="str">
        <f t="array" ref="U11">XLOOKUP(U9,'Läuferlisten'!$G:$G,'Läuferlisten'!$L:$L,,0)</f>
        <v/>
      </c>
      <c r="V11" s="286" t="str">
        <f t="array" ref="V11">XLOOKUP(V9,'Läuferlisten'!$G:$G,'Läuferlisten'!$L:$L,,0)</f>
        <v/>
      </c>
      <c r="W11" s="286" t="str">
        <f t="array" ref="W11">XLOOKUP(W9,'Läuferlisten'!$G:$G,'Läuferlisten'!$L:$L,,0)</f>
        <v/>
      </c>
      <c r="X11" s="286" t="str">
        <f t="array" ref="X11">XLOOKUP(X9,'Läuferlisten'!$G:$G,'Läuferlisten'!$L:$L,,0)</f>
        <v/>
      </c>
      <c r="Y11" s="286" t="str">
        <f t="array" ref="Y11">XLOOKUP(Y9,'Läuferlisten'!$G:$G,'Läuferlisten'!$L:$L,,0)</f>
        <v/>
      </c>
      <c r="Z11" s="286" t="str">
        <f t="array" ref="Z11">XLOOKUP(Z9,'Läuferlisten'!$G:$G,'Läuferlisten'!$L:$L,,0)</f>
        <v/>
      </c>
      <c r="AA11" s="286" t="str">
        <f t="array" ref="AA11">XLOOKUP(AA9,'Läuferlisten'!$G:$G,'Läuferlisten'!$L:$L,,0)</f>
        <v/>
      </c>
      <c r="AB11" s="286" t="str">
        <f t="array" ref="AB11">XLOOKUP(AB9,'Läuferlisten'!$G:$G,'Läuferlisten'!$L:$L,,0)</f>
        <v/>
      </c>
      <c r="AC11" s="286" t="str">
        <f t="array" ref="AC11">XLOOKUP(AC9,'Läuferlisten'!$G:$G,'Läuferlisten'!$L:$L,,0)</f>
        <v/>
      </c>
      <c r="AD11" s="286" t="str">
        <f t="array" ref="AD11">XLOOKUP(AD9,'Läuferlisten'!$G:$G,'Läuferlisten'!$L:$L,,0)</f>
        <v/>
      </c>
      <c r="AE11" s="286" t="str">
        <f t="array" ref="AE11">XLOOKUP(AE9,'Läuferlisten'!$G:$G,'Läuferlisten'!$L:$L,,0)</f>
        <v/>
      </c>
      <c r="AF11" s="286" t="str">
        <f t="array" ref="AF11">XLOOKUP(AF9,'Läuferlisten'!$G:$G,'Läuferlisten'!$L:$L,,0)</f>
        <v/>
      </c>
      <c r="AG11" s="286" t="str">
        <f t="array" ref="AG11">XLOOKUP(AG9,'Läuferlisten'!$G:$G,'Läuferlisten'!$L:$L,,0)</f>
        <v/>
      </c>
      <c r="AH11" s="286" t="str">
        <f t="array" ref="AH11">XLOOKUP(AH9,'Läuferlisten'!$G:$G,'Läuferlisten'!$L:$L,,0)</f>
        <v/>
      </c>
      <c r="AI11" s="286" t="str">
        <f t="array" ref="AI11">XLOOKUP(AI9,'Läuferlisten'!$G:$G,'Läuferlisten'!$L:$L,,0)</f>
        <v/>
      </c>
      <c r="AJ11" s="286" t="str">
        <f t="array" ref="AJ11">XLOOKUP(AJ9,'Läuferlisten'!$G:$G,'Läuferlisten'!$L:$L,,0)</f>
        <v/>
      </c>
      <c r="AK11" s="49" t="str">
        <f t="array" ref="AK11">XLOOKUP(AK9,'Läuferlisten'!$G:$G,'Läuferlisten'!$L:$L,,0)</f>
        <v/>
      </c>
      <c r="AL11" s="286" t="str">
        <f t="array" ref="AL11">XLOOKUP(AL9,'Läuferlisten'!$G:$G,'Läuferlisten'!$L:$L,,0)</f>
        <v/>
      </c>
      <c r="AM11" s="286" t="str">
        <f t="array" ref="AM11">XLOOKUP(AM9,'Läuferlisten'!$G:$G,'Läuferlisten'!$L:$L,,0)</f>
        <v/>
      </c>
      <c r="AN11" s="286" t="str">
        <f t="array" ref="AN11">XLOOKUP(AN9,'Läuferlisten'!$G:$G,'Läuferlisten'!$L:$L,,0)</f>
        <v/>
      </c>
      <c r="AO11" s="286" t="str">
        <f t="array" ref="AO11">XLOOKUP(AO9,'Läuferlisten'!$G:$G,'Läuferlisten'!$L:$L,,0)</f>
        <v/>
      </c>
      <c r="AP11" s="286" t="str">
        <f t="array" ref="AP11">XLOOKUP(AP9,'Läuferlisten'!$G:$G,'Läuferlisten'!$L:$L,,0)</f>
        <v/>
      </c>
      <c r="AQ11" s="286" t="str">
        <f t="array" ref="AQ11">XLOOKUP(AQ9,'Läuferlisten'!$G:$G,'Läuferlisten'!$L:$L,,0)</f>
        <v/>
      </c>
      <c r="AR11" s="286" t="str">
        <f t="array" ref="AR11">XLOOKUP(AR9,'Läuferlisten'!$G:$G,'Läuferlisten'!$L:$L,,0)</f>
        <v/>
      </c>
      <c r="AS11" s="286" t="str">
        <f t="array" ref="AS11">XLOOKUP(AS9,'Läuferlisten'!$G:$G,'Läuferlisten'!$L:$L,,0)</f>
        <v/>
      </c>
      <c r="AT11" s="286" t="str">
        <f t="array" ref="AT11">XLOOKUP(AT9,'Läuferlisten'!$G:$G,'Läuferlisten'!$L:$L,,0)</f>
        <v/>
      </c>
      <c r="AU11" s="286" t="str">
        <f t="array" ref="AU11">XLOOKUP(AU9,'Läuferlisten'!$G:$G,'Läuferlisten'!$L:$L,,0)</f>
        <v/>
      </c>
      <c r="AV11" s="286" t="str">
        <f t="array" ref="AV11">XLOOKUP(AV9,'Läuferlisten'!$G:$G,'Läuferlisten'!$L:$L,,0)</f>
        <v/>
      </c>
      <c r="AW11" s="286" t="str">
        <f t="array" ref="AW11">XLOOKUP(AW9,'Läuferlisten'!$G:$G,'Läuferlisten'!$L:$L,,0)</f>
        <v/>
      </c>
      <c r="AX11" s="286" t="str">
        <f t="array" ref="AX11">XLOOKUP(AX9,'Läuferlisten'!$G:$G,'Läuferlisten'!$L:$L,,0)</f>
        <v/>
      </c>
      <c r="AY11" s="286" t="str">
        <f t="array" ref="AY11">XLOOKUP(AY9,'Läuferlisten'!$G:$G,'Läuferlisten'!$L:$L,,0)</f>
        <v/>
      </c>
      <c r="AZ11" s="286" t="str">
        <f t="array" ref="AZ11">XLOOKUP(AZ9,'Läuferlisten'!$G:$G,'Läuferlisten'!$L:$L,,0)</f>
        <v/>
      </c>
      <c r="BA11" s="286" t="str">
        <f t="array" ref="BA11">XLOOKUP(BA9,'Läuferlisten'!$G:$G,'Läuferlisten'!$L:$L,,0)</f>
        <v/>
      </c>
      <c r="BB11" s="286" t="str">
        <f t="array" ref="BB11">XLOOKUP(BB9,'Läuferlisten'!$G:$G,'Läuferlisten'!$L:$L,,0)</f>
        <v/>
      </c>
      <c r="BC11" s="286" t="str">
        <f t="array" ref="BC11">XLOOKUP(BC9,'Läuferlisten'!$G:$G,'Läuferlisten'!$L:$L,,0)</f>
        <v/>
      </c>
      <c r="BD11" s="286" t="str">
        <f t="array" ref="BD11">XLOOKUP(BD9,'Läuferlisten'!$G:$G,'Läuferlisten'!$L:$L,,0)</f>
        <v/>
      </c>
      <c r="BE11" s="286" t="str">
        <f t="array" ref="BE11">XLOOKUP(BE9,'Läuferlisten'!$G:$G,'Läuferlisten'!$L:$L,,0)</f>
        <v/>
      </c>
      <c r="BF11" s="286" t="str">
        <f t="array" ref="BF11">XLOOKUP(BF9,'Läuferlisten'!$G:$G,'Läuferlisten'!$L:$L,,0)</f>
        <v/>
      </c>
      <c r="BG11" s="286" t="str">
        <f t="array" ref="BG11">XLOOKUP(BG9,'Läuferlisten'!$G:$G,'Läuferlisten'!$L:$L,,0)</f>
        <v/>
      </c>
      <c r="BH11" s="286" t="str">
        <f t="array" ref="BH11">XLOOKUP(BH9,'Läuferlisten'!$G:$G,'Läuferlisten'!$L:$L,,0)</f>
        <v/>
      </c>
      <c r="BI11" s="286" t="str">
        <f t="array" ref="BI11">XLOOKUP(BI9,'Läuferlisten'!$G:$G,'Läuferlisten'!$L:$L,,0)</f>
        <v/>
      </c>
      <c r="BJ11" s="286" t="str">
        <f t="array" ref="BJ11">XLOOKUP(BJ9,'Läuferlisten'!$G:$G,'Läuferlisten'!$L:$L,,0)</f>
        <v/>
      </c>
      <c r="BK11" s="283"/>
      <c r="BN11" s="284"/>
      <c r="BO11" s="266"/>
    </row>
    <row r="12">
      <c r="A12" s="294"/>
      <c r="B12" s="266"/>
      <c r="C12" s="266"/>
      <c r="D12" s="266"/>
      <c r="E12" s="266"/>
      <c r="F12" s="266"/>
      <c r="G12" s="266"/>
      <c r="H12" s="266"/>
      <c r="I12" s="266"/>
      <c r="J12" s="266"/>
      <c r="K12" s="295"/>
      <c r="L12" s="295"/>
      <c r="M12" s="295"/>
      <c r="N12" s="295"/>
      <c r="O12" s="295"/>
      <c r="P12" s="295"/>
      <c r="Q12" s="295"/>
      <c r="R12" s="295"/>
      <c r="S12" s="295"/>
      <c r="T12" s="295"/>
      <c r="U12" s="295"/>
      <c r="V12" s="295"/>
      <c r="W12" s="295"/>
      <c r="X12" s="295"/>
      <c r="Y12" s="295"/>
      <c r="Z12" s="295"/>
      <c r="AA12" s="295"/>
      <c r="AB12" s="295"/>
      <c r="AC12" s="295"/>
      <c r="AD12" s="295"/>
      <c r="AE12" s="295"/>
      <c r="AF12" s="295"/>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88" t="s">
        <v>3182</v>
      </c>
      <c r="BL12" s="296" t="s">
        <v>3183</v>
      </c>
      <c r="BM12" s="296" t="s">
        <v>3184</v>
      </c>
      <c r="BN12" s="297" t="s">
        <v>3185</v>
      </c>
      <c r="BO12" s="266"/>
    </row>
    <row r="13">
      <c r="A13" s="294"/>
      <c r="B13" s="298" t="s">
        <v>3186</v>
      </c>
      <c r="E13" s="266"/>
      <c r="F13" s="266"/>
      <c r="G13" s="266"/>
      <c r="H13" s="266"/>
      <c r="I13" s="266"/>
      <c r="J13" s="266"/>
      <c r="K13" s="295"/>
      <c r="L13" s="295"/>
      <c r="M13" s="295"/>
      <c r="N13" s="295"/>
      <c r="O13" s="295"/>
      <c r="P13" s="295"/>
      <c r="Q13" s="299" t="s">
        <v>3187</v>
      </c>
      <c r="R13" s="300"/>
      <c r="S13" s="295"/>
      <c r="T13" s="295"/>
      <c r="U13" s="295"/>
      <c r="V13" s="295"/>
      <c r="W13" s="295"/>
      <c r="X13" s="295"/>
      <c r="Y13" s="295"/>
      <c r="Z13" s="295"/>
      <c r="AA13" s="295"/>
      <c r="AB13" s="295"/>
      <c r="AC13" s="295"/>
      <c r="AD13" s="295"/>
      <c r="AE13" s="295"/>
      <c r="AF13" s="295"/>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301" t="s">
        <v>3188</v>
      </c>
      <c r="BL13" s="302" t="s">
        <v>3189</v>
      </c>
      <c r="BM13" s="302" t="s">
        <v>3190</v>
      </c>
      <c r="BN13" s="303" t="s">
        <v>3191</v>
      </c>
      <c r="BO13" s="266"/>
    </row>
    <row r="14">
      <c r="A14" s="294"/>
      <c r="B14" s="304" t="s">
        <v>3192</v>
      </c>
      <c r="E14" s="294"/>
      <c r="F14" s="294"/>
      <c r="G14" s="294"/>
      <c r="H14" s="266"/>
      <c r="I14" s="266"/>
      <c r="J14" s="266"/>
      <c r="K14" s="295"/>
      <c r="M14" s="295"/>
      <c r="N14" s="295"/>
      <c r="O14" s="295"/>
      <c r="P14" s="295"/>
      <c r="Q14" s="305"/>
      <c r="R14" s="306"/>
      <c r="S14" s="295"/>
      <c r="T14" s="295"/>
      <c r="U14" s="295"/>
      <c r="V14" s="295"/>
      <c r="W14" s="295"/>
      <c r="X14" s="295"/>
      <c r="Y14" s="295"/>
      <c r="Z14" s="295"/>
      <c r="AA14" s="295"/>
      <c r="AB14" s="295"/>
      <c r="AC14" s="295"/>
      <c r="AD14" s="295"/>
      <c r="AE14" s="295"/>
      <c r="AF14" s="295"/>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85"/>
      <c r="BL14" s="285"/>
      <c r="BM14" s="285"/>
      <c r="BN14" s="285"/>
      <c r="BO14" s="266"/>
    </row>
    <row r="15" ht="75.0" customHeight="1">
      <c r="A15" s="307"/>
      <c r="B15" s="307"/>
      <c r="C15" s="307"/>
      <c r="D15" s="308"/>
      <c r="E15" s="307"/>
      <c r="F15" s="307"/>
      <c r="G15" s="307"/>
      <c r="H15" s="309" t="str">
        <f>'Control Panel'!D4&amp;CHAR(10)&amp;CHAR(10)&amp;"LAYOUT 3P"</f>
        <v>2026-W19
LAYOUT 3P</v>
      </c>
      <c r="I15" s="300"/>
      <c r="J15" s="285"/>
      <c r="K15" s="310" t="s">
        <v>3193</v>
      </c>
      <c r="L15" s="300"/>
      <c r="M15" s="285"/>
      <c r="N15" s="310" t="s">
        <v>3194</v>
      </c>
      <c r="O15" s="300"/>
      <c r="P15" s="311"/>
      <c r="Q15" s="314" t="s">
        <v>1085</v>
      </c>
      <c r="R15" s="314" t="s">
        <v>996</v>
      </c>
      <c r="S15" s="313"/>
      <c r="T15" s="314" t="s">
        <v>1074</v>
      </c>
      <c r="U15" s="314" t="s">
        <v>1188</v>
      </c>
      <c r="V15" s="285"/>
      <c r="W15" s="285"/>
      <c r="X15" s="314" t="s">
        <v>782</v>
      </c>
      <c r="Y15" s="314" t="s">
        <v>942</v>
      </c>
      <c r="Z15" s="285"/>
      <c r="AA15" s="285"/>
      <c r="AB15" s="314" t="s">
        <v>628</v>
      </c>
      <c r="AC15" s="325"/>
      <c r="AD15" s="313"/>
      <c r="AE15" s="315" t="s">
        <v>1091</v>
      </c>
      <c r="AF15" s="324"/>
      <c r="AG15" s="285"/>
      <c r="AH15" s="315" t="s">
        <v>1156</v>
      </c>
      <c r="AI15" s="315" t="s">
        <v>1028</v>
      </c>
      <c r="AJ15" s="285"/>
      <c r="AK15" s="285"/>
      <c r="AL15" s="285"/>
      <c r="AM15" s="285"/>
      <c r="AN15" s="285"/>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5"/>
      <c r="BK15" s="266"/>
      <c r="BL15" s="266"/>
      <c r="BM15" s="266"/>
      <c r="BN15" s="266"/>
      <c r="BO15" s="285"/>
    </row>
    <row r="16">
      <c r="A16" s="294"/>
      <c r="B16" s="294"/>
      <c r="C16" s="294"/>
      <c r="D16" s="316"/>
      <c r="E16" s="294"/>
      <c r="F16" s="294"/>
      <c r="G16" s="294"/>
      <c r="H16" s="317"/>
      <c r="I16" s="318"/>
      <c r="J16" s="266"/>
      <c r="K16" s="317"/>
      <c r="L16" s="318"/>
      <c r="M16" s="295"/>
      <c r="N16" s="317"/>
      <c r="O16" s="318"/>
      <c r="P16" s="319" t="s">
        <v>3195</v>
      </c>
      <c r="Q16" s="321">
        <f t="array" ref="Q16">LET(
  bundle_sku, COUNTIF('Bundle SKUs'!$A:$A, Q15) &gt; 0,
  one_hour_need, XLOOKUP(Q15, 'Läuferlisten'!$I:$I,'Läuferlisten'!$K:$K,,0),
  IFS(
    AND(bundle_sku, one_hour_need = 1), 0,
    AND(bundle_sku, one_hour_need = 2), 1,
    AND(bundle_sku, one_hour_need = 3), 3,
    TRUE, one_hour_need
  )
)</f>
        <v>0</v>
      </c>
      <c r="R16" s="321">
        <f t="array" ref="R16">LET(
  bundle_sku, COUNTIF('Bundle SKUs'!$A:$A, R15) &gt; 0,
  one_hour_need, XLOOKUP(R15, 'Läuferlisten'!$I:$I,'Läuferlisten'!$K:$K,,0),
  IFS(
    AND(bundle_sku, one_hour_need = 1), 0,
    AND(bundle_sku, one_hour_need = 2), 1,
    AND(bundle_sku, one_hour_need = 3), 3,
    TRUE, one_hour_need
  )
)</f>
        <v>0</v>
      </c>
      <c r="S16" s="322" t="s">
        <v>3195</v>
      </c>
      <c r="T16" s="321">
        <f t="array" ref="T16">LET(
  bundle_sku, COUNTIF('Bundle SKUs'!$A:$A, T15) &gt; 0,
  one_hour_need, XLOOKUP(T15, 'Läuferlisten'!$I:$I,'Läuferlisten'!$K:$K,,0),
  IFS(
    AND(bundle_sku, one_hour_need = 1), 0,
    AND(bundle_sku, one_hour_need = 2), 1,
    AND(bundle_sku, one_hour_need = 3), 3,
    TRUE, one_hour_need
  )
)</f>
        <v>0</v>
      </c>
      <c r="U16" s="321">
        <f t="array" ref="U16">LET(
  bundle_sku, COUNTIF('Bundle SKUs'!$A:$A, U15) &gt; 0,
  one_hour_need, XLOOKUP(U15, 'Läuferlisten'!$I:$I,'Läuferlisten'!$K:$K,,0),
  IFS(
    AND(bundle_sku, one_hour_need = 1), 0,
    AND(bundle_sku, one_hour_need = 2), 1,
    AND(bundle_sku, one_hour_need = 3), 3,
    TRUE, one_hour_need
  )
)</f>
        <v>0</v>
      </c>
      <c r="V16" s="285"/>
      <c r="W16" s="322" t="s">
        <v>3195</v>
      </c>
      <c r="X16" s="321">
        <f t="array" ref="X16">LET(
  bundle_sku, COUNTIF('Bundle SKUs'!$A:$A, X15) &gt; 0,
  one_hour_need, XLOOKUP(X15, 'Läuferlisten'!$I:$I,'Läuferlisten'!$K:$K,,0),
  IFS(
    AND(bundle_sku, one_hour_need = 1), 0,
    AND(bundle_sku, one_hour_need = 2), 1,
    AND(bundle_sku, one_hour_need = 3), 3,
    TRUE, one_hour_need
  )
)</f>
        <v>0</v>
      </c>
      <c r="Y16" s="321">
        <f t="array" ref="Y16">LET(
  bundle_sku, COUNTIF('Bundle SKUs'!$A:$A, Y15) &gt; 0,
  one_hour_need, XLOOKUP(Y15, 'Läuferlisten'!$I:$I,'Läuferlisten'!$K:$K,,0),
  IFS(
    AND(bundle_sku, one_hour_need = 1), 0,
    AND(bundle_sku, one_hour_need = 2), 1,
    AND(bundle_sku, one_hour_need = 3), 3,
    TRUE, one_hour_need
  )
)</f>
        <v>0</v>
      </c>
      <c r="Z16" s="285"/>
      <c r="AA16" s="322" t="s">
        <v>3195</v>
      </c>
      <c r="AB16" s="321">
        <f t="array" ref="AB16">LET(
  bundle_sku, COUNTIF('Bundle SKUs'!$A:$A, AB15) &gt; 0,
  one_hour_need, XLOOKUP(AB15, 'Läuferlisten'!$I:$I,'Läuferlisten'!$K:$K,,0),
  IFS(
    AND(bundle_sku, one_hour_need = 1), 0,
    AND(bundle_sku, one_hour_need = 2), 1,
    AND(bundle_sku, one_hour_need = 3), 3,
    TRUE, one_hour_need
  )
)</f>
        <v>0</v>
      </c>
      <c r="AC16" s="321" t="str">
        <f t="array" ref="AC16">LET(
  bundle_sku, COUNTIF('Bundle SKUs'!$A:$A, AC15) &gt; 0,
  one_hour_need, XLOOKUP(AC15, 'Läuferlisten'!$I:$I,'Läuferlisten'!$K:$K,,0),
  IFS(
    AND(bundle_sku, one_hour_need = 1), 0,
    AND(bundle_sku, one_hour_need = 2), 1,
    AND(bundle_sku, one_hour_need = 3), 3,
    TRUE, one_hour_need
  )
)</f>
        <v/>
      </c>
      <c r="AD16" s="322" t="s">
        <v>3195</v>
      </c>
      <c r="AE16" s="321">
        <f t="array" ref="AE16">LET(
  bundle_sku, COUNTIF('Bundle SKUs'!$A:$A, AE15) &gt; 0,
  one_hour_need, XLOOKUP(AE15, 'Läuferlisten'!$I:$I,'Läuferlisten'!$K:$K,,0),
  IFS(
    AND(bundle_sku, one_hour_need = 1), 0,
    AND(bundle_sku, one_hour_need = 2), 1,
    AND(bundle_sku, one_hour_need = 3), 3,
    TRUE, one_hour_need
  )
)</f>
        <v>0</v>
      </c>
      <c r="AF16" s="321" t="str">
        <f t="array" ref="AF16">LET(
  bundle_sku, COUNTIF('Bundle SKUs'!$A:$A, AF15) &gt; 0,
  one_hour_need, XLOOKUP(AF15, 'Läuferlisten'!$I:$I,'Läuferlisten'!$K:$K,,0),
  IFS(
    AND(bundle_sku, one_hour_need = 1), 0,
    AND(bundle_sku, one_hour_need = 2), 1,
    AND(bundle_sku, one_hour_need = 3), 3,
    TRUE, one_hour_need
  )
)</f>
        <v/>
      </c>
      <c r="AG16" s="322" t="s">
        <v>3195</v>
      </c>
      <c r="AH16" s="321">
        <f t="array" ref="AH16">LET(
  bundle_sku, COUNTIF('Bundle SKUs'!$A:$A, AH15) &gt; 0,
  one_hour_need, XLOOKUP(AH15, 'Läuferlisten'!$I:$I,'Läuferlisten'!$K:$K,,0),
  IFS(
    AND(bundle_sku, one_hour_need = 1), 0,
    AND(bundle_sku, one_hour_need = 2), 1,
    AND(bundle_sku, one_hour_need = 3), 3,
    TRUE, one_hour_need
  )
)</f>
        <v>0</v>
      </c>
      <c r="AI16" s="321">
        <f t="array" ref="AI16">LET(
  bundle_sku, COUNTIF('Bundle SKUs'!$A:$A, AI15) &gt; 0,
  one_hour_need, XLOOKUP(AI15, 'Läuferlisten'!$I:$I,'Läuferlisten'!$K:$K,,0),
  IFS(
    AND(bundle_sku, one_hour_need = 1), 0,
    AND(bundle_sku, one_hour_need = 2), 1,
    AND(bundle_sku, one_hour_need = 3), 3,
    TRUE, one_hour_need
  )
)</f>
        <v>0</v>
      </c>
      <c r="AJ16" s="295"/>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row>
    <row r="17" ht="75.0" customHeight="1">
      <c r="A17" s="307"/>
      <c r="B17" s="307"/>
      <c r="C17" s="307"/>
      <c r="D17" s="308"/>
      <c r="E17" s="307"/>
      <c r="F17" s="307"/>
      <c r="G17" s="307"/>
      <c r="H17" s="317"/>
      <c r="I17" s="318"/>
      <c r="J17" s="285"/>
      <c r="K17" s="305"/>
      <c r="L17" s="306"/>
      <c r="M17" s="285"/>
      <c r="N17" s="317"/>
      <c r="O17" s="318"/>
      <c r="P17" s="323"/>
      <c r="Q17" s="314" t="s">
        <v>975</v>
      </c>
      <c r="R17" s="314" t="s">
        <v>773</v>
      </c>
      <c r="S17" s="323"/>
      <c r="T17" s="314" t="s">
        <v>534</v>
      </c>
      <c r="U17" s="314" t="s">
        <v>651</v>
      </c>
      <c r="V17" s="285"/>
      <c r="W17" s="323"/>
      <c r="X17" s="325"/>
      <c r="Y17" s="314" t="s">
        <v>711</v>
      </c>
      <c r="Z17" s="285"/>
      <c r="AA17" s="323"/>
      <c r="AB17" s="315" t="s">
        <v>525</v>
      </c>
      <c r="AC17" s="335"/>
      <c r="AD17" s="323"/>
      <c r="AE17" s="315" t="s">
        <v>462</v>
      </c>
      <c r="AF17" s="324"/>
      <c r="AG17" s="323"/>
      <c r="AH17" s="315" t="s">
        <v>1204</v>
      </c>
      <c r="AI17" s="315" t="s">
        <v>1004</v>
      </c>
      <c r="AJ17" s="285"/>
      <c r="AK17" s="285"/>
      <c r="AL17" s="285"/>
      <c r="AM17" s="285"/>
      <c r="AN17" s="285"/>
      <c r="AO17" s="285"/>
      <c r="AP17" s="285"/>
      <c r="AQ17" s="285"/>
      <c r="AR17" s="285"/>
      <c r="AS17" s="285"/>
      <c r="AT17" s="285"/>
      <c r="AU17" s="285"/>
      <c r="AV17" s="285"/>
      <c r="AW17" s="285"/>
      <c r="AX17" s="285"/>
      <c r="AY17" s="285"/>
      <c r="AZ17" s="285"/>
      <c r="BA17" s="285"/>
      <c r="BB17" s="285"/>
      <c r="BC17" s="285"/>
      <c r="BD17" s="285"/>
      <c r="BE17" s="285"/>
      <c r="BF17" s="285"/>
      <c r="BG17" s="285"/>
      <c r="BH17" s="285"/>
      <c r="BI17" s="285"/>
      <c r="BJ17" s="285"/>
      <c r="BK17" s="285"/>
      <c r="BL17" s="285"/>
      <c r="BM17" s="285"/>
      <c r="BN17" s="285"/>
      <c r="BO17" s="285"/>
    </row>
    <row r="18">
      <c r="A18" s="294"/>
      <c r="B18" s="294"/>
      <c r="C18" s="294"/>
      <c r="D18" s="316"/>
      <c r="E18" s="294"/>
      <c r="F18" s="294"/>
      <c r="G18" s="294"/>
      <c r="H18" s="317"/>
      <c r="I18" s="318"/>
      <c r="J18" s="266"/>
      <c r="K18" s="295"/>
      <c r="L18" s="295"/>
      <c r="M18" s="295"/>
      <c r="N18" s="317"/>
      <c r="O18" s="318"/>
      <c r="P18" s="319" t="s">
        <v>3195</v>
      </c>
      <c r="Q18" s="321">
        <f t="array" ref="Q18">LET(
  bundle_sku, COUNTIF('Bundle SKUs'!$A:$A, Q17) &gt; 0,
  one_hour_need, XLOOKUP(Q17, 'Läuferlisten'!$I:$I,'Läuferlisten'!$K:$K,,0),
  IFS(
    AND(bundle_sku, one_hour_need = 1), 0,
    AND(bundle_sku, one_hour_need = 2), 1,
    AND(bundle_sku, one_hour_need = 3), 3,
    TRUE, one_hour_need
  )
)</f>
        <v>0</v>
      </c>
      <c r="R18" s="321">
        <f t="array" ref="R18">LET(
  bundle_sku, COUNTIF('Bundle SKUs'!$A:$A, R17) &gt; 0,
  one_hour_need, XLOOKUP(R17, 'Läuferlisten'!$I:$I,'Läuferlisten'!$K:$K,,0),
  IFS(
    AND(bundle_sku, one_hour_need = 1), 0,
    AND(bundle_sku, one_hour_need = 2), 1,
    AND(bundle_sku, one_hour_need = 3), 3,
    TRUE, one_hour_need
  )
)</f>
        <v>0</v>
      </c>
      <c r="S18" s="322" t="s">
        <v>3195</v>
      </c>
      <c r="T18" s="321">
        <f t="array" ref="T18">LET(
  bundle_sku, COUNTIF('Bundle SKUs'!$A:$A, T17) &gt; 0,
  one_hour_need, XLOOKUP(T17, 'Läuferlisten'!$I:$I,'Läuferlisten'!$K:$K,,0),
  IFS(
    AND(bundle_sku, one_hour_need = 1), 0,
    AND(bundle_sku, one_hour_need = 2), 1,
    AND(bundle_sku, one_hour_need = 3), 3,
    TRUE, one_hour_need
  )
)</f>
        <v>0</v>
      </c>
      <c r="U18" s="321">
        <f t="array" ref="U18">LET(
  bundle_sku, COUNTIF('Bundle SKUs'!$A:$A, U17) &gt; 0,
  one_hour_need, XLOOKUP(U17, 'Läuferlisten'!$I:$I,'Läuferlisten'!$K:$K,,0),
  IFS(
    AND(bundle_sku, one_hour_need = 1), 0,
    AND(bundle_sku, one_hour_need = 2), 1,
    AND(bundle_sku, one_hour_need = 3), 3,
    TRUE, one_hour_need
  )
)</f>
        <v>0</v>
      </c>
      <c r="V18" s="285"/>
      <c r="W18" s="322" t="s">
        <v>3195</v>
      </c>
      <c r="X18" s="321" t="str">
        <f t="array" ref="X18">LET(
  bundle_sku, COUNTIF('Bundle SKUs'!$A:$A, X17) &gt; 0,
  one_hour_need, XLOOKUP(X17, 'Läuferlisten'!$I:$I,'Läuferlisten'!$K:$K,,0),
  IFS(
    AND(bundle_sku, one_hour_need = 1), 0,
    AND(bundle_sku, one_hour_need = 2), 1,
    AND(bundle_sku, one_hour_need = 3), 3,
    TRUE, one_hour_need
  )
)</f>
        <v/>
      </c>
      <c r="Y18" s="321">
        <f t="array" ref="Y18">LET(
  bundle_sku, COUNTIF('Bundle SKUs'!$A:$A, Y17) &gt; 0,
  one_hour_need, XLOOKUP(Y17, 'Läuferlisten'!$I:$I,'Läuferlisten'!$K:$K,,0),
  IFS(
    AND(bundle_sku, one_hour_need = 1), 0,
    AND(bundle_sku, one_hour_need = 2), 1,
    AND(bundle_sku, one_hour_need = 3), 3,
    TRUE, one_hour_need
  )
)</f>
        <v>0</v>
      </c>
      <c r="Z18" s="285"/>
      <c r="AA18" s="322" t="s">
        <v>3195</v>
      </c>
      <c r="AB18" s="321">
        <f t="array" ref="AB18">LET(
  bundle_sku, COUNTIF('Bundle SKUs'!$A:$A, AB17) &gt; 0,
  one_hour_need, XLOOKUP(AB17, 'Läuferlisten'!$I:$I,'Läuferlisten'!$K:$K,,0),
  IFS(
    AND(bundle_sku, one_hour_need = 1), 0,
    AND(bundle_sku, one_hour_need = 2), 1,
    AND(bundle_sku, one_hour_need = 3), 3,
    TRUE, one_hour_need
  )
)</f>
        <v>0</v>
      </c>
      <c r="AC18" s="321" t="str">
        <f t="array" ref="AC18">LET(
  bundle_sku, COUNTIF('Bundle SKUs'!$A:$A, AC17) &gt; 0,
  one_hour_need, XLOOKUP(AC17, 'Läuferlisten'!$I:$I,'Läuferlisten'!$K:$K,,0),
  IFS(
    AND(bundle_sku, one_hour_need = 1), 0,
    AND(bundle_sku, one_hour_need = 2), 1,
    AND(bundle_sku, one_hour_need = 3), 3,
    TRUE, one_hour_need
  )
)</f>
        <v/>
      </c>
      <c r="AD18" s="322" t="s">
        <v>3195</v>
      </c>
      <c r="AE18" s="321">
        <f t="array" ref="AE18">LET(
  bundle_sku, COUNTIF('Bundle SKUs'!$A:$A, AE17) &gt; 0,
  one_hour_need, XLOOKUP(AE17, 'Läuferlisten'!$I:$I,'Läuferlisten'!$K:$K,,0),
  IFS(
    AND(bundle_sku, one_hour_need = 1), 0,
    AND(bundle_sku, one_hour_need = 2), 1,
    AND(bundle_sku, one_hour_need = 3), 3,
    TRUE, one_hour_need
  )
)</f>
        <v>0</v>
      </c>
      <c r="AF18" s="321" t="str">
        <f t="array" ref="AF18">LET(
  bundle_sku, COUNTIF('Bundle SKUs'!$A:$A, AF17) &gt; 0,
  one_hour_need, XLOOKUP(AF17, 'Läuferlisten'!$I:$I,'Läuferlisten'!$K:$K,,0),
  IFS(
    AND(bundle_sku, one_hour_need = 1), 0,
    AND(bundle_sku, one_hour_need = 2), 1,
    AND(bundle_sku, one_hour_need = 3), 3,
    TRUE, one_hour_need
  )
)</f>
        <v/>
      </c>
      <c r="AG18" s="322" t="s">
        <v>3195</v>
      </c>
      <c r="AH18" s="321">
        <f t="array" ref="AH18">LET(
  bundle_sku, COUNTIF('Bundle SKUs'!$A:$A, AH17) &gt; 0,
  one_hour_need, XLOOKUP(AH17, 'Läuferlisten'!$I:$I,'Läuferlisten'!$K:$K,,0),
  IFS(
    AND(bundle_sku, one_hour_need = 1), 0,
    AND(bundle_sku, one_hour_need = 2), 1,
    AND(bundle_sku, one_hour_need = 3), 3,
    TRUE, one_hour_need
  )
)</f>
        <v>0</v>
      </c>
      <c r="AI18" s="321">
        <f t="array" ref="AI18">LET(
  bundle_sku, COUNTIF('Bundle SKUs'!$A:$A, AI17) &gt; 0,
  one_hour_need, XLOOKUP(AI17, 'Läuferlisten'!$I:$I,'Läuferlisten'!$K:$K,,0),
  IFS(
    AND(bundle_sku, one_hour_need = 1), 0,
    AND(bundle_sku, one_hour_need = 2), 1,
    AND(bundle_sku, one_hour_need = 3), 3,
    TRUE, one_hour_need
  )
)</f>
        <v>0</v>
      </c>
      <c r="AJ18" s="295"/>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row>
    <row r="19" ht="75.0" customHeight="1">
      <c r="A19" s="307"/>
      <c r="B19" s="307"/>
      <c r="C19" s="307"/>
      <c r="D19" s="308"/>
      <c r="E19" s="307"/>
      <c r="F19" s="307"/>
      <c r="G19" s="307"/>
      <c r="H19" s="317"/>
      <c r="I19" s="318"/>
      <c r="J19" s="285"/>
      <c r="K19" s="285"/>
      <c r="L19" s="285"/>
      <c r="M19" s="285"/>
      <c r="N19" s="317"/>
      <c r="O19" s="318"/>
      <c r="P19" s="323"/>
      <c r="Q19" s="314"/>
      <c r="R19" s="314"/>
      <c r="S19" s="323"/>
      <c r="T19" s="314" t="s">
        <v>576</v>
      </c>
      <c r="U19" s="314" t="s">
        <v>1251</v>
      </c>
      <c r="V19" s="285"/>
      <c r="W19" s="323"/>
      <c r="X19" s="325"/>
      <c r="Y19" s="325"/>
      <c r="Z19" s="285"/>
      <c r="AA19" s="323"/>
      <c r="AB19" s="335"/>
      <c r="AC19" s="315"/>
      <c r="AD19" s="323"/>
      <c r="AE19" s="315" t="s">
        <v>819</v>
      </c>
      <c r="AF19" s="324"/>
      <c r="AG19" s="323"/>
      <c r="AH19" s="324"/>
      <c r="AI19" s="315" t="s">
        <v>450</v>
      </c>
      <c r="AJ19" s="285"/>
      <c r="AK19" s="285"/>
      <c r="AL19" s="285"/>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5"/>
      <c r="BK19" s="285"/>
      <c r="BL19" s="285"/>
      <c r="BM19" s="285"/>
      <c r="BN19" s="285"/>
      <c r="BO19" s="285"/>
    </row>
    <row r="20">
      <c r="A20" s="294"/>
      <c r="B20" s="294"/>
      <c r="C20" s="294"/>
      <c r="D20" s="316"/>
      <c r="E20" s="294"/>
      <c r="F20" s="294"/>
      <c r="G20" s="294"/>
      <c r="H20" s="317"/>
      <c r="I20" s="318"/>
      <c r="J20" s="266"/>
      <c r="K20" s="295"/>
      <c r="L20" s="285"/>
      <c r="M20" s="285"/>
      <c r="N20" s="317"/>
      <c r="O20" s="318"/>
      <c r="P20" s="319" t="s">
        <v>3195</v>
      </c>
      <c r="Q20" s="321" t="str">
        <f t="array" ref="Q20">LET(
  bundle_sku, COUNTIF('Bundle SKUs'!$A:$A, Q19) &gt; 0,
  one_hour_need, XLOOKUP(Q19, 'Läuferlisten'!$I:$I,'Läuferlisten'!$K:$K,,0),
  IFS(
    AND(bundle_sku, one_hour_need = 1), 0,
    AND(bundle_sku, one_hour_need = 2), 1,
    AND(bundle_sku, one_hour_need = 3), 3,
    TRUE, one_hour_need
  )
)</f>
        <v/>
      </c>
      <c r="R20" s="321" t="str">
        <f t="array" ref="R20">LET(
  bundle_sku, COUNTIF('Bundle SKUs'!$A:$A, R19) &gt; 0,
  one_hour_need, XLOOKUP(R19, 'Läuferlisten'!$I:$I,'Läuferlisten'!$K:$K,,0),
  IFS(
    AND(bundle_sku, one_hour_need = 1), 0,
    AND(bundle_sku, one_hour_need = 2), 1,
    AND(bundle_sku, one_hour_need = 3), 3,
    TRUE, one_hour_need
  )
)</f>
        <v/>
      </c>
      <c r="S20" s="322" t="s">
        <v>3195</v>
      </c>
      <c r="T20" s="321">
        <f t="array" ref="T20">LET(
  bundle_sku, COUNTIF('Bundle SKUs'!$A:$A, T19) &gt; 0,
  one_hour_need, XLOOKUP(T19, 'Läuferlisten'!$I:$I,'Läuferlisten'!$K:$K,,0),
  IFS(
    AND(bundle_sku, one_hour_need = 1), 0,
    AND(bundle_sku, one_hour_need = 2), 1,
    AND(bundle_sku, one_hour_need = 3), 3,
    TRUE, one_hour_need
  )
)</f>
        <v>0</v>
      </c>
      <c r="U20" s="321">
        <f t="array" ref="U20">LET(
  bundle_sku, COUNTIF('Bundle SKUs'!$A:$A, U19) &gt; 0,
  one_hour_need, XLOOKUP(U19, 'Läuferlisten'!$I:$I,'Läuferlisten'!$K:$K,,0),
  IFS(
    AND(bundle_sku, one_hour_need = 1), 0,
    AND(bundle_sku, one_hour_need = 2), 1,
    AND(bundle_sku, one_hour_need = 3), 3,
    TRUE, one_hour_need
  )
)</f>
        <v>0</v>
      </c>
      <c r="V20" s="285"/>
      <c r="W20" s="322" t="s">
        <v>3195</v>
      </c>
      <c r="X20" s="321" t="str">
        <f t="array" ref="X20">LET(
  bundle_sku, COUNTIF('Bundle SKUs'!$A:$A, X19) &gt; 0,
  one_hour_need, XLOOKUP(X19, 'Läuferlisten'!$I:$I,'Läuferlisten'!$K:$K,,0),
  IFS(
    AND(bundle_sku, one_hour_need = 1), 0,
    AND(bundle_sku, one_hour_need = 2), 1,
    AND(bundle_sku, one_hour_need = 3), 3,
    TRUE, one_hour_need
  )
)</f>
        <v/>
      </c>
      <c r="Y20" s="321" t="str">
        <f t="array" ref="Y20">LET(
  bundle_sku, COUNTIF('Bundle SKUs'!$A:$A, Y19) &gt; 0,
  one_hour_need, XLOOKUP(Y19, 'Läuferlisten'!$I:$I,'Läuferlisten'!$K:$K,,0),
  IFS(
    AND(bundle_sku, one_hour_need = 1), 0,
    AND(bundle_sku, one_hour_need = 2), 1,
    AND(bundle_sku, one_hour_need = 3), 3,
    TRUE, one_hour_need
  )
)</f>
        <v/>
      </c>
      <c r="Z20" s="285"/>
      <c r="AA20" s="322" t="s">
        <v>3195</v>
      </c>
      <c r="AB20" s="321" t="str">
        <f t="array" ref="AB20">LET(
  bundle_sku, COUNTIF('Bundle SKUs'!$A:$A, AB19) &gt; 0,
  one_hour_need, XLOOKUP(AB19, 'Läuferlisten'!$I:$I,'Läuferlisten'!$K:$K,,0),
  IFS(
    AND(bundle_sku, one_hour_need = 1), 0,
    AND(bundle_sku, one_hour_need = 2), 1,
    AND(bundle_sku, one_hour_need = 3), 3,
    TRUE, one_hour_need
  )
)</f>
        <v/>
      </c>
      <c r="AC20" s="321" t="str">
        <f t="array" ref="AC20">LET(
  bundle_sku, COUNTIF('Bundle SKUs'!$A:$A, AC19) &gt; 0,
  one_hour_need, XLOOKUP(AC19, 'Läuferlisten'!$I:$I,'Läuferlisten'!$K:$K,,0),
  IFS(
    AND(bundle_sku, one_hour_need = 1), 0,
    AND(bundle_sku, one_hour_need = 2), 1,
    AND(bundle_sku, one_hour_need = 3), 3,
    TRUE, one_hour_need
  )
)</f>
        <v/>
      </c>
      <c r="AD20" s="322" t="s">
        <v>3195</v>
      </c>
      <c r="AE20" s="321">
        <f t="array" ref="AE20">LET(
  bundle_sku, COUNTIF('Bundle SKUs'!$A:$A, AE19) &gt; 0,
  one_hour_need, XLOOKUP(AE19, 'Läuferlisten'!$I:$I,'Läuferlisten'!$K:$K,,0),
  IFS(
    AND(bundle_sku, one_hour_need = 1), 0,
    AND(bundle_sku, one_hour_need = 2), 1,
    AND(bundle_sku, one_hour_need = 3), 3,
    TRUE, one_hour_need
  )
)</f>
        <v>0</v>
      </c>
      <c r="AF20" s="321" t="str">
        <f t="array" ref="AF20">LET(
  bundle_sku, COUNTIF('Bundle SKUs'!$A:$A, AF19) &gt; 0,
  one_hour_need, XLOOKUP(AF19, 'Läuferlisten'!$I:$I,'Läuferlisten'!$K:$K,,0),
  IFS(
    AND(bundle_sku, one_hour_need = 1), 0,
    AND(bundle_sku, one_hour_need = 2), 1,
    AND(bundle_sku, one_hour_need = 3), 3,
    TRUE, one_hour_need
  )
)</f>
        <v/>
      </c>
      <c r="AG20" s="322" t="s">
        <v>3195</v>
      </c>
      <c r="AH20" s="321" t="str">
        <f t="array" ref="AH20">LET(
  bundle_sku, COUNTIF('Bundle SKUs'!$A:$A, AH19) &gt; 0,
  one_hour_need, XLOOKUP(AH19, 'Läuferlisten'!$I:$I,'Läuferlisten'!$K:$K,,0),
  IFS(
    AND(bundle_sku, one_hour_need = 1), 0,
    AND(bundle_sku, one_hour_need = 2), 1,
    AND(bundle_sku, one_hour_need = 3), 3,
    TRUE, one_hour_need
  )
)</f>
        <v/>
      </c>
      <c r="AI20" s="321">
        <f t="array" ref="AI20">LET(
  bundle_sku, COUNTIF('Bundle SKUs'!$A:$A, AI19) &gt; 0,
  one_hour_need, XLOOKUP(AI19, 'Läuferlisten'!$I:$I,'Läuferlisten'!$K:$K,,0),
  IFS(
    AND(bundle_sku, one_hour_need = 1), 0,
    AND(bundle_sku, one_hour_need = 2), 1,
    AND(bundle_sku, one_hour_need = 3), 3,
    TRUE, one_hour_need
  )
)</f>
        <v>0</v>
      </c>
      <c r="AJ20" s="295"/>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row>
    <row r="21" ht="75.0" customHeight="1">
      <c r="A21" s="307"/>
      <c r="B21" s="307"/>
      <c r="C21" s="307"/>
      <c r="D21" s="308"/>
      <c r="E21" s="307"/>
      <c r="F21" s="307"/>
      <c r="G21" s="307"/>
      <c r="H21" s="305"/>
      <c r="I21" s="306"/>
      <c r="J21" s="285"/>
      <c r="K21" s="326"/>
      <c r="L21" s="285"/>
      <c r="M21" s="285"/>
      <c r="N21" s="305"/>
      <c r="O21" s="306"/>
      <c r="P21" s="327"/>
      <c r="Q21" s="325"/>
      <c r="R21" s="314"/>
      <c r="S21" s="327"/>
      <c r="T21" s="314" t="s">
        <v>1113</v>
      </c>
      <c r="U21" s="325"/>
      <c r="V21" s="285"/>
      <c r="W21" s="327"/>
      <c r="X21" s="325"/>
      <c r="Y21" s="325"/>
      <c r="Z21" s="285"/>
      <c r="AA21" s="327"/>
      <c r="AB21" s="335"/>
      <c r="AC21" s="324"/>
      <c r="AD21" s="327"/>
      <c r="AE21" s="324"/>
      <c r="AF21" s="324"/>
      <c r="AG21" s="327"/>
      <c r="AH21" s="324"/>
      <c r="AI21" s="315" t="s">
        <v>855</v>
      </c>
      <c r="AJ21" s="285"/>
      <c r="AK21" s="285"/>
      <c r="AL21" s="285"/>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5"/>
      <c r="BK21" s="285"/>
      <c r="BL21" s="285"/>
      <c r="BM21" s="285"/>
      <c r="BN21" s="285"/>
      <c r="BO21" s="285"/>
    </row>
    <row r="22">
      <c r="A22" s="294"/>
      <c r="B22" s="328" t="s">
        <v>3196</v>
      </c>
      <c r="C22" s="285"/>
      <c r="D22" s="285"/>
      <c r="E22" s="294"/>
      <c r="I22" s="266"/>
      <c r="J22" s="266"/>
      <c r="N22" s="295"/>
      <c r="O22" s="295"/>
      <c r="P22" s="319" t="s">
        <v>3195</v>
      </c>
      <c r="Q22" s="321" t="str">
        <f t="array" ref="Q22">LET(
  bundle_sku, COUNTIF('Bundle SKUs'!$A:$A, Q21) &gt; 0,
  one_hour_need, XLOOKUP(Q21, 'Läuferlisten'!$I:$I,'Läuferlisten'!$K:$K,,0),
  IFS(
    AND(bundle_sku, one_hour_need = 1), 0,
    AND(bundle_sku, one_hour_need = 2), 1,
    AND(bundle_sku, one_hour_need = 3), 3,
    TRUE, one_hour_need
  )
)</f>
        <v/>
      </c>
      <c r="R22" s="321" t="str">
        <f t="array" ref="R22">LET(
  bundle_sku, COUNTIF('Bundle SKUs'!$A:$A, R21) &gt; 0,
  one_hour_need, XLOOKUP(R21, 'Läuferlisten'!$I:$I,'Läuferlisten'!$K:$K,,0),
  IFS(
    AND(bundle_sku, one_hour_need = 1), 0,
    AND(bundle_sku, one_hour_need = 2), 1,
    AND(bundle_sku, one_hour_need = 3), 3,
    TRUE, one_hour_need
  )
)</f>
        <v/>
      </c>
      <c r="S22" s="322" t="s">
        <v>3195</v>
      </c>
      <c r="T22" s="321">
        <f t="array" ref="T22">LET(
  bundle_sku, COUNTIF('Bundle SKUs'!$A:$A, T21) &gt; 0,
  one_hour_need, XLOOKUP(T21, 'Läuferlisten'!$I:$I,'Läuferlisten'!$K:$K,,0),
  IFS(
    AND(bundle_sku, one_hour_need = 1), 0,
    AND(bundle_sku, one_hour_need = 2), 1,
    AND(bundle_sku, one_hour_need = 3), 3,
    TRUE, one_hour_need
  )
)</f>
        <v>0</v>
      </c>
      <c r="U22" s="321" t="str">
        <f t="array" ref="U22">LET(
  bundle_sku, COUNTIF('Bundle SKUs'!$A:$A, U21) &gt; 0,
  one_hour_need, XLOOKUP(U21, 'Läuferlisten'!$I:$I,'Läuferlisten'!$K:$K,,0),
  IFS(
    AND(bundle_sku, one_hour_need = 1), 0,
    AND(bundle_sku, one_hour_need = 2), 1,
    AND(bundle_sku, one_hour_need = 3), 3,
    TRUE, one_hour_need
  )
)</f>
        <v/>
      </c>
      <c r="V22" s="285"/>
      <c r="W22" s="322" t="s">
        <v>3195</v>
      </c>
      <c r="X22" s="321" t="str">
        <f t="array" ref="X22">LET(
  bundle_sku, COUNTIF('Bundle SKUs'!$A:$A, X21) &gt; 0,
  one_hour_need, XLOOKUP(X21, 'Läuferlisten'!$I:$I,'Läuferlisten'!$K:$K,,0),
  IFS(
    AND(bundle_sku, one_hour_need = 1), 0,
    AND(bundle_sku, one_hour_need = 2), 1,
    AND(bundle_sku, one_hour_need = 3), 3,
    TRUE, one_hour_need
  )
)</f>
        <v/>
      </c>
      <c r="Y22" s="321" t="str">
        <f t="array" ref="Y22">LET(
  bundle_sku, COUNTIF('Bundle SKUs'!$A:$A, Y21) &gt; 0,
  one_hour_need, XLOOKUP(Y21, 'Läuferlisten'!$I:$I,'Läuferlisten'!$K:$K,,0),
  IFS(
    AND(bundle_sku, one_hour_need = 1), 0,
    AND(bundle_sku, one_hour_need = 2), 1,
    AND(bundle_sku, one_hour_need = 3), 3,
    TRUE, one_hour_need
  )
)</f>
        <v/>
      </c>
      <c r="Z22" s="285"/>
      <c r="AA22" s="322" t="s">
        <v>3195</v>
      </c>
      <c r="AB22" s="321" t="str">
        <f t="array" ref="AB22">LET(
  bundle_sku, COUNTIF('Bundle SKUs'!$A:$A, AB21) &gt; 0,
  one_hour_need, XLOOKUP(AB21, 'Läuferlisten'!$I:$I,'Läuferlisten'!$K:$K,,0),
  IFS(
    AND(bundle_sku, one_hour_need = 1), 0,
    AND(bundle_sku, one_hour_need = 2), 1,
    AND(bundle_sku, one_hour_need = 3), 3,
    TRUE, one_hour_need
  )
)</f>
        <v/>
      </c>
      <c r="AC22" s="321" t="str">
        <f t="array" ref="AC22">LET(
  bundle_sku, COUNTIF('Bundle SKUs'!$A:$A, AC21) &gt; 0,
  one_hour_need, XLOOKUP(AC21, 'Läuferlisten'!$I:$I,'Läuferlisten'!$K:$K,,0),
  IFS(
    AND(bundle_sku, one_hour_need = 1), 0,
    AND(bundle_sku, one_hour_need = 2), 1,
    AND(bundle_sku, one_hour_need = 3), 3,
    TRUE, one_hour_need
  )
)</f>
        <v/>
      </c>
      <c r="AD22" s="322" t="s">
        <v>3195</v>
      </c>
      <c r="AE22" s="321" t="str">
        <f t="array" ref="AE22">LET(
  bundle_sku, COUNTIF('Bundle SKUs'!$A:$A, AE21) &gt; 0,
  one_hour_need, XLOOKUP(AE21, 'Läuferlisten'!$I:$I,'Läuferlisten'!$K:$K,,0),
  IFS(
    AND(bundle_sku, one_hour_need = 1), 0,
    AND(bundle_sku, one_hour_need = 2), 1,
    AND(bundle_sku, one_hour_need = 3), 3,
    TRUE, one_hour_need
  )
)</f>
        <v/>
      </c>
      <c r="AF22" s="321" t="str">
        <f t="array" ref="AF22">LET(
  bundle_sku, COUNTIF('Bundle SKUs'!$A:$A, AF21) &gt; 0,
  one_hour_need, XLOOKUP(AF21, 'Läuferlisten'!$I:$I,'Läuferlisten'!$K:$K,,0),
  IFS(
    AND(bundle_sku, one_hour_need = 1), 0,
    AND(bundle_sku, one_hour_need = 2), 1,
    AND(bundle_sku, one_hour_need = 3), 3,
    TRUE, one_hour_need
  )
)</f>
        <v/>
      </c>
      <c r="AG22" s="322" t="s">
        <v>3195</v>
      </c>
      <c r="AH22" s="321" t="str">
        <f t="array" ref="AH22">LET(
  bundle_sku, COUNTIF('Bundle SKUs'!$A:$A, AH21) &gt; 0,
  one_hour_need, XLOOKUP(AH21, 'Läuferlisten'!$I:$I,'Läuferlisten'!$K:$K,,0),
  IFS(
    AND(bundle_sku, one_hour_need = 1), 0,
    AND(bundle_sku, one_hour_need = 2), 1,
    AND(bundle_sku, one_hour_need = 3), 3,
    TRUE, one_hour_need
  )
)</f>
        <v/>
      </c>
      <c r="AI22" s="321">
        <f t="array" ref="AI22">LET(
  bundle_sku, COUNTIF('Bundle SKUs'!$A:$A, AI21) &gt; 0,
  one_hour_need, XLOOKUP(AI21, 'Läuferlisten'!$I:$I,'Läuferlisten'!$K:$K,,0),
  IFS(
    AND(bundle_sku, one_hour_need = 1), 0,
    AND(bundle_sku, one_hour_need = 2), 1,
    AND(bundle_sku, one_hour_need = 3), 3,
    TRUE, one_hour_need
  )
)</f>
        <v>0</v>
      </c>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row>
    <row r="23">
      <c r="A23" s="294"/>
      <c r="B23" s="329" t="s">
        <v>3197</v>
      </c>
      <c r="C23" s="131"/>
      <c r="D23" s="132"/>
      <c r="E23" s="294"/>
      <c r="I23" s="266"/>
      <c r="J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row>
    <row r="24">
      <c r="A24" s="294"/>
      <c r="B24" s="330" t="str">
        <f t="array" ref="B24:B227">SORT(TRANSPOSE(UNIQUE({Q15:BO15,Q17:BO17,Q19:BO19,Q21:BO21})))</f>
        <v>Beyond Meat Vegan Burger Patty (180g)</v>
      </c>
      <c r="D24" s="134"/>
      <c r="E24" s="266"/>
      <c r="I24" s="266"/>
      <c r="J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row>
    <row r="25">
      <c r="A25" s="294"/>
      <c r="B25" s="330" t="s">
        <v>1028</v>
      </c>
      <c r="D25" s="134"/>
      <c r="E25" s="266"/>
      <c r="I25" s="266"/>
      <c r="J25" s="266"/>
      <c r="N25" s="266"/>
      <c r="O25" s="266"/>
      <c r="P25" s="266"/>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row>
    <row r="26">
      <c r="A26" s="294"/>
      <c r="B26" s="330" t="s">
        <v>855</v>
      </c>
      <c r="D26" s="134"/>
      <c r="E26" s="266"/>
      <c r="I26" s="266"/>
      <c r="J26" s="266"/>
      <c r="N26" s="266"/>
      <c r="O26" s="266"/>
      <c r="P26" s="266"/>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row>
    <row r="27">
      <c r="A27" s="294"/>
      <c r="B27" s="330" t="s">
        <v>1091</v>
      </c>
      <c r="D27" s="134"/>
      <c r="E27" s="266"/>
      <c r="I27" s="266"/>
      <c r="J27" s="266"/>
      <c r="N27" s="266"/>
      <c r="O27" s="266"/>
      <c r="P27" s="266"/>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row>
    <row r="28">
      <c r="A28" s="294"/>
      <c r="B28" s="330" t="s">
        <v>534</v>
      </c>
      <c r="D28" s="134"/>
      <c r="E28" s="266"/>
      <c r="I28" s="266"/>
      <c r="J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row>
    <row r="29">
      <c r="A29" s="294"/>
      <c r="B29" s="330" t="s">
        <v>450</v>
      </c>
      <c r="D29" s="134"/>
      <c r="E29" s="266"/>
      <c r="I29" s="266"/>
      <c r="J29" s="266"/>
      <c r="N29" s="266"/>
      <c r="O29" s="266"/>
      <c r="P29" s="266"/>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row>
    <row r="30">
      <c r="A30" s="294"/>
      <c r="B30" s="330" t="s">
        <v>651</v>
      </c>
      <c r="D30" s="134"/>
      <c r="E30" s="266"/>
      <c r="I30" s="266"/>
      <c r="J30" s="266"/>
      <c r="N30" s="266"/>
      <c r="O30" s="266"/>
      <c r="P30" s="266"/>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row>
    <row r="31">
      <c r="A31" s="294"/>
      <c r="B31" s="330" t="s">
        <v>819</v>
      </c>
      <c r="D31" s="134"/>
      <c r="E31" s="266"/>
      <c r="I31" s="266"/>
      <c r="J31" s="266"/>
      <c r="N31" s="266"/>
      <c r="O31" s="266"/>
      <c r="P31" s="266"/>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row>
    <row r="32">
      <c r="A32" s="294"/>
      <c r="B32" s="330" t="s">
        <v>1113</v>
      </c>
      <c r="D32" s="134"/>
      <c r="E32" s="266"/>
      <c r="I32" s="266"/>
      <c r="J32" s="266"/>
      <c r="N32" s="266"/>
      <c r="O32" s="266"/>
      <c r="P32" s="266"/>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row>
    <row r="33">
      <c r="A33" s="294"/>
      <c r="B33" s="330" t="s">
        <v>576</v>
      </c>
      <c r="D33" s="134"/>
      <c r="E33" s="266"/>
      <c r="I33" s="266"/>
      <c r="J33" s="266"/>
      <c r="N33" s="266"/>
      <c r="O33" s="266"/>
      <c r="P33" s="266"/>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row>
    <row r="34">
      <c r="A34" s="294"/>
      <c r="B34" s="330" t="s">
        <v>996</v>
      </c>
      <c r="D34" s="134"/>
      <c r="E34" s="266"/>
      <c r="I34" s="266"/>
      <c r="J34" s="266"/>
      <c r="N34" s="266"/>
      <c r="O34" s="266"/>
      <c r="P34" s="266"/>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row>
    <row r="35">
      <c r="A35" s="294"/>
      <c r="B35" s="330" t="s">
        <v>1085</v>
      </c>
      <c r="D35" s="134"/>
      <c r="E35" s="266"/>
      <c r="I35" s="266"/>
      <c r="J35" s="266"/>
      <c r="N35" s="266"/>
      <c r="O35" s="266"/>
      <c r="P35" s="266"/>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row>
    <row r="36">
      <c r="A36" s="294"/>
      <c r="B36" s="330" t="s">
        <v>773</v>
      </c>
      <c r="D36" s="134"/>
      <c r="E36" s="266"/>
      <c r="I36" s="266"/>
      <c r="J36" s="266"/>
      <c r="N36" s="266"/>
      <c r="O36" s="266"/>
      <c r="P36" s="266"/>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row>
    <row r="37">
      <c r="A37" s="294"/>
      <c r="B37" s="330" t="s">
        <v>1204</v>
      </c>
      <c r="D37" s="134"/>
      <c r="E37" s="266"/>
      <c r="I37" s="266"/>
      <c r="J37" s="266"/>
      <c r="N37" s="266"/>
      <c r="O37" s="266"/>
      <c r="P37" s="266"/>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row>
    <row r="38">
      <c r="A38" s="294"/>
      <c r="B38" s="330" t="s">
        <v>782</v>
      </c>
      <c r="D38" s="134"/>
      <c r="E38" s="266"/>
      <c r="I38" s="266"/>
      <c r="J38" s="266"/>
      <c r="N38" s="266"/>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row>
    <row r="39">
      <c r="A39" s="294"/>
      <c r="B39" s="330" t="s">
        <v>628</v>
      </c>
      <c r="D39" s="134"/>
      <c r="E39" s="266"/>
      <c r="I39" s="266"/>
      <c r="J39" s="266"/>
      <c r="N39" s="266"/>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row>
    <row r="40">
      <c r="A40" s="294"/>
      <c r="B40" s="330" t="s">
        <v>462</v>
      </c>
      <c r="D40" s="134"/>
      <c r="E40" s="266"/>
      <c r="I40" s="266"/>
      <c r="J40" s="266"/>
      <c r="N40" s="266"/>
      <c r="O40" s="266"/>
      <c r="P40" s="266"/>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row>
    <row r="41">
      <c r="A41" s="294"/>
      <c r="B41" s="330" t="s">
        <v>975</v>
      </c>
      <c r="D41" s="134"/>
      <c r="E41" s="266"/>
      <c r="I41" s="266"/>
      <c r="J41" s="266"/>
      <c r="N41" s="266"/>
      <c r="O41" s="266"/>
      <c r="P41" s="266"/>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row>
    <row r="42">
      <c r="A42" s="294"/>
      <c r="B42" s="330" t="s">
        <v>942</v>
      </c>
      <c r="D42" s="134"/>
      <c r="E42" s="266"/>
      <c r="I42" s="266"/>
      <c r="J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row>
    <row r="43">
      <c r="A43" s="294"/>
      <c r="B43" s="330" t="s">
        <v>1004</v>
      </c>
      <c r="D43" s="134"/>
      <c r="E43" s="266"/>
      <c r="I43" s="266"/>
      <c r="J43" s="266"/>
      <c r="N43" s="266"/>
      <c r="O43" s="266"/>
      <c r="P43" s="266"/>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row>
    <row r="44">
      <c r="A44" s="294"/>
      <c r="B44" s="330" t="s">
        <v>1074</v>
      </c>
      <c r="D44" s="134"/>
      <c r="E44" s="266"/>
      <c r="I44" s="266"/>
      <c r="J44" s="266"/>
      <c r="N44" s="266"/>
      <c r="O44" s="266"/>
      <c r="P44" s="266"/>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row>
    <row r="45">
      <c r="A45" s="294"/>
      <c r="B45" s="331" t="s">
        <v>1251</v>
      </c>
      <c r="D45" s="134"/>
      <c r="E45" s="266"/>
      <c r="I45" s="266"/>
      <c r="J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row>
    <row r="46">
      <c r="A46" s="294"/>
      <c r="B46" s="331" t="s">
        <v>525</v>
      </c>
      <c r="D46" s="134"/>
      <c r="E46" s="266"/>
      <c r="I46" s="266"/>
      <c r="J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row>
    <row r="47">
      <c r="A47" s="294"/>
      <c r="B47" s="331" t="s">
        <v>711</v>
      </c>
      <c r="D47" s="134"/>
      <c r="E47" s="266"/>
      <c r="I47" s="266"/>
      <c r="J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row>
    <row r="48">
      <c r="A48" s="294"/>
      <c r="B48" s="331" t="s">
        <v>1156</v>
      </c>
      <c r="D48" s="134"/>
      <c r="E48" s="266"/>
      <c r="I48" s="266"/>
      <c r="J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row>
    <row r="49">
      <c r="A49" s="294"/>
      <c r="B49" s="331"/>
      <c r="D49" s="134"/>
      <c r="E49" s="266"/>
      <c r="I49" s="266"/>
      <c r="J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row>
    <row r="50">
      <c r="A50" s="294"/>
      <c r="B50" s="331"/>
      <c r="D50" s="134"/>
      <c r="E50" s="266"/>
      <c r="I50" s="266"/>
      <c r="J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row>
    <row r="51">
      <c r="A51" s="294"/>
      <c r="B51" s="331"/>
      <c r="D51" s="134"/>
      <c r="E51" s="266"/>
      <c r="I51" s="266"/>
      <c r="J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row>
    <row r="52">
      <c r="A52" s="294"/>
      <c r="B52" s="331"/>
      <c r="D52" s="134"/>
      <c r="E52" s="266"/>
      <c r="I52" s="266"/>
      <c r="J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row>
    <row r="53">
      <c r="A53" s="294"/>
      <c r="B53" s="331"/>
      <c r="D53" s="134"/>
      <c r="E53" s="266"/>
      <c r="I53" s="266"/>
      <c r="J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row>
    <row r="54">
      <c r="A54" s="294"/>
      <c r="B54" s="331"/>
      <c r="D54" s="134"/>
      <c r="E54" s="266"/>
      <c r="I54" s="266"/>
      <c r="J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row>
    <row r="55">
      <c r="A55" s="294"/>
      <c r="B55" s="331"/>
      <c r="D55" s="134"/>
      <c r="E55" s="266"/>
      <c r="I55" s="266"/>
      <c r="J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row>
    <row r="56">
      <c r="A56" s="294"/>
      <c r="B56" s="332"/>
      <c r="D56" s="134"/>
      <c r="E56" s="266"/>
      <c r="I56" s="266"/>
      <c r="J56" s="266"/>
      <c r="N56" s="78"/>
      <c r="O56" s="78"/>
      <c r="Q56" s="78"/>
      <c r="R56" s="78"/>
      <c r="T56" s="78"/>
      <c r="U56" s="78"/>
      <c r="X56" s="78"/>
      <c r="Y56" s="78"/>
      <c r="AA56" s="78"/>
      <c r="AB56" s="78"/>
      <c r="AD56" s="78"/>
      <c r="AG56" s="78"/>
      <c r="AH56" s="78"/>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row>
    <row r="57">
      <c r="A57" s="294"/>
      <c r="B57" s="332"/>
      <c r="D57" s="134"/>
      <c r="E57" s="266"/>
      <c r="I57" s="266"/>
      <c r="J57" s="266"/>
      <c r="N57" s="78"/>
      <c r="O57" s="78"/>
      <c r="Q57" s="78"/>
      <c r="R57" s="78"/>
      <c r="U57" s="78"/>
      <c r="X57" s="78"/>
      <c r="Y57" s="78"/>
      <c r="AB57" s="78"/>
      <c r="AD57" s="78"/>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row>
    <row r="58">
      <c r="A58" s="294"/>
      <c r="B58" s="332"/>
      <c r="D58" s="134"/>
      <c r="E58" s="266"/>
      <c r="I58" s="266"/>
      <c r="J58" s="266"/>
      <c r="N58" s="78"/>
      <c r="O58" s="78"/>
      <c r="Q58" s="78"/>
      <c r="R58" s="78"/>
      <c r="T58" s="78"/>
      <c r="U58" s="78"/>
      <c r="AB58" s="78"/>
      <c r="AD58" s="78"/>
      <c r="AE58" s="78"/>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row>
    <row r="59">
      <c r="A59" s="294"/>
      <c r="B59" s="332"/>
      <c r="D59" s="134"/>
      <c r="E59" s="266"/>
      <c r="I59" s="266"/>
      <c r="J59" s="266"/>
      <c r="N59" s="78"/>
      <c r="O59" s="78"/>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row>
    <row r="60">
      <c r="A60" s="294"/>
      <c r="B60" s="331"/>
      <c r="D60" s="134"/>
      <c r="E60" s="266"/>
      <c r="I60" s="266"/>
      <c r="J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row>
    <row r="61">
      <c r="A61" s="294"/>
      <c r="B61" s="331"/>
      <c r="D61" s="134"/>
      <c r="E61" s="266"/>
      <c r="I61" s="266"/>
      <c r="J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row>
    <row r="62">
      <c r="A62" s="294"/>
      <c r="B62" s="331"/>
      <c r="D62" s="134"/>
      <c r="E62" s="266"/>
      <c r="I62" s="266"/>
      <c r="J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row>
    <row r="63">
      <c r="A63" s="294"/>
      <c r="B63" s="331"/>
      <c r="D63" s="134"/>
      <c r="E63" s="266"/>
      <c r="I63" s="266"/>
      <c r="J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row>
    <row r="64">
      <c r="A64" s="294"/>
      <c r="B64" s="331"/>
      <c r="D64" s="134"/>
      <c r="E64" s="266"/>
      <c r="I64" s="266"/>
      <c r="J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row>
    <row r="65">
      <c r="A65" s="294"/>
      <c r="B65" s="331"/>
      <c r="D65" s="134"/>
      <c r="E65" s="294"/>
      <c r="I65" s="294"/>
      <c r="J65" s="294"/>
      <c r="AP65" s="294"/>
      <c r="AQ65" s="294"/>
      <c r="AR65" s="294"/>
      <c r="AS65" s="294"/>
      <c r="AT65" s="294"/>
      <c r="AU65" s="294"/>
      <c r="AV65" s="294"/>
      <c r="AW65" s="294"/>
      <c r="AX65" s="294"/>
      <c r="AY65" s="294"/>
      <c r="AZ65" s="294"/>
      <c r="BA65" s="294"/>
      <c r="BB65" s="294"/>
      <c r="BC65" s="294"/>
      <c r="BD65" s="294"/>
      <c r="BE65" s="294"/>
      <c r="BF65" s="294"/>
      <c r="BG65" s="294"/>
      <c r="BH65" s="294"/>
      <c r="BI65" s="294"/>
      <c r="BJ65" s="294"/>
      <c r="BK65" s="294"/>
      <c r="BL65" s="294"/>
      <c r="BM65" s="294"/>
      <c r="BN65" s="294"/>
      <c r="BO65" s="294"/>
    </row>
    <row r="66">
      <c r="A66" s="294"/>
      <c r="B66" s="331"/>
      <c r="D66" s="134"/>
      <c r="E66" s="294"/>
      <c r="I66" s="294"/>
      <c r="J66" s="294"/>
      <c r="AP66" s="294"/>
      <c r="AQ66" s="294"/>
      <c r="AR66" s="294"/>
      <c r="AS66" s="294"/>
      <c r="AT66" s="294"/>
      <c r="AU66" s="294"/>
      <c r="AV66" s="294"/>
      <c r="AW66" s="294"/>
      <c r="AX66" s="294"/>
      <c r="AY66" s="294"/>
      <c r="AZ66" s="294"/>
      <c r="BA66" s="294"/>
      <c r="BB66" s="294"/>
      <c r="BC66" s="294"/>
      <c r="BD66" s="294"/>
      <c r="BE66" s="294"/>
      <c r="BF66" s="294"/>
      <c r="BG66" s="294"/>
      <c r="BH66" s="294"/>
      <c r="BI66" s="294"/>
      <c r="BJ66" s="294"/>
      <c r="BK66" s="294"/>
      <c r="BL66" s="294"/>
      <c r="BM66" s="294"/>
      <c r="BN66" s="294"/>
      <c r="BO66" s="294"/>
    </row>
    <row r="67">
      <c r="A67" s="294"/>
      <c r="B67" s="331"/>
      <c r="D67" s="134"/>
      <c r="E67" s="294"/>
      <c r="I67" s="294"/>
      <c r="J67" s="294"/>
      <c r="AP67" s="294"/>
      <c r="AQ67" s="294"/>
      <c r="AR67" s="294"/>
      <c r="AS67" s="294"/>
      <c r="AT67" s="294"/>
      <c r="AU67" s="294"/>
      <c r="AV67" s="294"/>
      <c r="AW67" s="294"/>
      <c r="AX67" s="294"/>
      <c r="AY67" s="294"/>
      <c r="AZ67" s="294"/>
      <c r="BA67" s="294"/>
      <c r="BB67" s="294"/>
      <c r="BC67" s="294"/>
      <c r="BD67" s="294"/>
      <c r="BE67" s="294"/>
      <c r="BF67" s="294"/>
      <c r="BG67" s="294"/>
      <c r="BH67" s="294"/>
      <c r="BI67" s="294"/>
      <c r="BJ67" s="294"/>
      <c r="BK67" s="294"/>
      <c r="BL67" s="294"/>
      <c r="BM67" s="294"/>
      <c r="BN67" s="294"/>
      <c r="BO67" s="294"/>
    </row>
    <row r="68">
      <c r="A68" s="294"/>
      <c r="B68" s="331"/>
      <c r="D68" s="134"/>
      <c r="E68" s="294"/>
      <c r="I68" s="294"/>
      <c r="J68" s="294"/>
      <c r="AP68" s="294"/>
      <c r="AQ68" s="294"/>
      <c r="AR68" s="294"/>
      <c r="AS68" s="294"/>
      <c r="AT68" s="294"/>
      <c r="AU68" s="294"/>
      <c r="AV68" s="294"/>
      <c r="AW68" s="294"/>
      <c r="AX68" s="294"/>
      <c r="AY68" s="294"/>
      <c r="AZ68" s="294"/>
      <c r="BA68" s="294"/>
      <c r="BB68" s="294"/>
      <c r="BC68" s="294"/>
      <c r="BD68" s="294"/>
      <c r="BE68" s="294"/>
      <c r="BF68" s="294"/>
      <c r="BG68" s="294"/>
      <c r="BH68" s="294"/>
      <c r="BI68" s="294"/>
      <c r="BJ68" s="294"/>
      <c r="BK68" s="294"/>
      <c r="BL68" s="294"/>
      <c r="BM68" s="294"/>
      <c r="BN68" s="294"/>
      <c r="BO68" s="294"/>
    </row>
    <row r="69">
      <c r="A69" s="294"/>
      <c r="B69" s="331"/>
      <c r="D69" s="134"/>
      <c r="E69" s="294"/>
      <c r="I69" s="294"/>
      <c r="J69" s="294"/>
      <c r="AP69" s="294"/>
      <c r="AQ69" s="294"/>
      <c r="AR69" s="294"/>
      <c r="AS69" s="294"/>
      <c r="AT69" s="294"/>
      <c r="AU69" s="294"/>
      <c r="AV69" s="294"/>
      <c r="AW69" s="294"/>
      <c r="AX69" s="294"/>
      <c r="AY69" s="294"/>
      <c r="AZ69" s="294"/>
      <c r="BA69" s="294"/>
      <c r="BB69" s="294"/>
      <c r="BC69" s="294"/>
      <c r="BD69" s="294"/>
      <c r="BE69" s="294"/>
      <c r="BF69" s="294"/>
      <c r="BG69" s="294"/>
      <c r="BH69" s="294"/>
      <c r="BI69" s="294"/>
      <c r="BJ69" s="294"/>
      <c r="BK69" s="294"/>
      <c r="BL69" s="294"/>
      <c r="BM69" s="294"/>
      <c r="BN69" s="294"/>
      <c r="BO69" s="294"/>
    </row>
    <row r="70">
      <c r="A70" s="294"/>
      <c r="B70" s="331"/>
      <c r="D70" s="134"/>
      <c r="E70" s="294"/>
      <c r="I70" s="294"/>
      <c r="J70" s="294"/>
      <c r="AP70" s="294"/>
      <c r="AQ70" s="294"/>
      <c r="AR70" s="294"/>
      <c r="AS70" s="294"/>
      <c r="AT70" s="294"/>
      <c r="AU70" s="294"/>
      <c r="AV70" s="294"/>
      <c r="AW70" s="294"/>
      <c r="AX70" s="294"/>
      <c r="AY70" s="294"/>
      <c r="AZ70" s="294"/>
      <c r="BA70" s="294"/>
      <c r="BB70" s="294"/>
      <c r="BC70" s="294"/>
      <c r="BD70" s="294"/>
      <c r="BE70" s="294"/>
      <c r="BF70" s="294"/>
      <c r="BG70" s="294"/>
      <c r="BH70" s="294"/>
      <c r="BI70" s="294"/>
      <c r="BJ70" s="294"/>
      <c r="BK70" s="294"/>
      <c r="BL70" s="294"/>
      <c r="BM70" s="294"/>
      <c r="BN70" s="294"/>
      <c r="BO70" s="294"/>
    </row>
    <row r="71">
      <c r="A71" s="294"/>
      <c r="B71" s="331"/>
      <c r="D71" s="134"/>
      <c r="E71" s="294"/>
      <c r="I71" s="294"/>
      <c r="J71" s="294"/>
      <c r="AP71" s="294"/>
      <c r="AQ71" s="294"/>
      <c r="AR71" s="294"/>
      <c r="AS71" s="294"/>
      <c r="AT71" s="294"/>
      <c r="AU71" s="294"/>
      <c r="AV71" s="294"/>
      <c r="AW71" s="294"/>
      <c r="AX71" s="294"/>
      <c r="AY71" s="294"/>
      <c r="AZ71" s="294"/>
      <c r="BA71" s="294"/>
      <c r="BB71" s="294"/>
      <c r="BC71" s="294"/>
      <c r="BD71" s="294"/>
      <c r="BE71" s="294"/>
      <c r="BF71" s="294"/>
      <c r="BG71" s="294"/>
      <c r="BH71" s="294"/>
      <c r="BI71" s="294"/>
      <c r="BJ71" s="294"/>
      <c r="BK71" s="294"/>
      <c r="BL71" s="294"/>
      <c r="BM71" s="294"/>
      <c r="BN71" s="294"/>
      <c r="BO71" s="294"/>
    </row>
    <row r="72">
      <c r="A72" s="294"/>
      <c r="B72" s="331"/>
      <c r="D72" s="134"/>
      <c r="E72" s="294"/>
      <c r="I72" s="294"/>
      <c r="J72" s="294"/>
      <c r="AP72" s="294"/>
      <c r="AQ72" s="294"/>
      <c r="AR72" s="294"/>
      <c r="AS72" s="294"/>
      <c r="AT72" s="294"/>
      <c r="AU72" s="294"/>
      <c r="AV72" s="294"/>
      <c r="AW72" s="294"/>
      <c r="AX72" s="294"/>
      <c r="AY72" s="294"/>
      <c r="AZ72" s="294"/>
      <c r="BA72" s="294"/>
      <c r="BB72" s="294"/>
      <c r="BC72" s="294"/>
      <c r="BD72" s="294"/>
      <c r="BE72" s="294"/>
      <c r="BF72" s="294"/>
      <c r="BG72" s="294"/>
      <c r="BH72" s="294"/>
      <c r="BI72" s="294"/>
      <c r="BJ72" s="294"/>
      <c r="BK72" s="294"/>
      <c r="BL72" s="294"/>
      <c r="BM72" s="294"/>
      <c r="BN72" s="294"/>
      <c r="BO72" s="294"/>
    </row>
    <row r="73">
      <c r="A73" s="294"/>
      <c r="B73" s="331"/>
      <c r="D73" s="134"/>
      <c r="E73" s="294"/>
      <c r="I73" s="294"/>
      <c r="J73" s="294"/>
      <c r="AP73" s="294"/>
      <c r="AQ73" s="294"/>
      <c r="AR73" s="294"/>
      <c r="AS73" s="294"/>
      <c r="AT73" s="294"/>
      <c r="AU73" s="294"/>
      <c r="AV73" s="294"/>
      <c r="AW73" s="294"/>
      <c r="AX73" s="294"/>
      <c r="AY73" s="294"/>
      <c r="AZ73" s="294"/>
      <c r="BA73" s="294"/>
      <c r="BB73" s="294"/>
      <c r="BC73" s="294"/>
      <c r="BD73" s="294"/>
      <c r="BE73" s="294"/>
      <c r="BF73" s="294"/>
      <c r="BG73" s="294"/>
      <c r="BH73" s="294"/>
      <c r="BI73" s="294"/>
      <c r="BJ73" s="294"/>
      <c r="BK73" s="294"/>
      <c r="BL73" s="294"/>
      <c r="BM73" s="294"/>
      <c r="BN73" s="294"/>
      <c r="BO73" s="294"/>
    </row>
    <row r="74">
      <c r="A74" s="294"/>
      <c r="B74" s="331"/>
      <c r="D74" s="134"/>
      <c r="E74" s="294"/>
      <c r="I74" s="294"/>
      <c r="J74" s="294"/>
      <c r="AP74" s="294"/>
      <c r="AQ74" s="294"/>
      <c r="AR74" s="294"/>
      <c r="AS74" s="294"/>
      <c r="AT74" s="294"/>
      <c r="AU74" s="294"/>
      <c r="AV74" s="294"/>
      <c r="AW74" s="294"/>
      <c r="AX74" s="294"/>
      <c r="AY74" s="294"/>
      <c r="AZ74" s="294"/>
      <c r="BA74" s="294"/>
      <c r="BB74" s="294"/>
      <c r="BC74" s="294"/>
      <c r="BD74" s="294"/>
      <c r="BE74" s="294"/>
      <c r="BF74" s="294"/>
      <c r="BG74" s="294"/>
      <c r="BH74" s="294"/>
      <c r="BI74" s="294"/>
      <c r="BJ74" s="294"/>
      <c r="BK74" s="294"/>
      <c r="BL74" s="294"/>
      <c r="BM74" s="294"/>
      <c r="BN74" s="294"/>
      <c r="BO74" s="294"/>
    </row>
    <row r="75">
      <c r="A75" s="294"/>
      <c r="B75" s="333"/>
      <c r="D75" s="134"/>
      <c r="E75" s="294"/>
      <c r="I75" s="294"/>
      <c r="J75" s="294"/>
      <c r="N75" s="294"/>
      <c r="O75" s="294"/>
      <c r="P75" s="294"/>
      <c r="Q75" s="294"/>
      <c r="R75" s="294"/>
      <c r="S75" s="294"/>
      <c r="T75" s="294"/>
      <c r="U75" s="294"/>
      <c r="V75" s="294"/>
      <c r="W75" s="294"/>
      <c r="X75" s="294"/>
      <c r="Y75" s="294"/>
      <c r="Z75" s="294"/>
      <c r="AA75" s="294"/>
      <c r="AB75" s="294"/>
      <c r="AC75" s="294"/>
      <c r="AD75" s="294"/>
      <c r="AE75" s="294"/>
      <c r="AF75" s="294"/>
      <c r="AG75" s="294"/>
      <c r="AH75" s="294"/>
      <c r="AI75" s="294"/>
      <c r="AJ75" s="294"/>
      <c r="AK75" s="294"/>
      <c r="AL75" s="294"/>
      <c r="AM75" s="294"/>
      <c r="AN75" s="294"/>
      <c r="AO75" s="294"/>
      <c r="AP75" s="294"/>
      <c r="AQ75" s="294"/>
      <c r="AR75" s="294"/>
      <c r="AS75" s="294"/>
      <c r="AT75" s="294"/>
      <c r="AU75" s="294"/>
      <c r="AV75" s="294"/>
      <c r="AW75" s="294"/>
      <c r="AX75" s="294"/>
      <c r="AY75" s="294"/>
      <c r="AZ75" s="294"/>
      <c r="BA75" s="294"/>
      <c r="BB75" s="294"/>
      <c r="BC75" s="294"/>
      <c r="BD75" s="294"/>
      <c r="BE75" s="294"/>
      <c r="BF75" s="294"/>
      <c r="BG75" s="294"/>
      <c r="BH75" s="294"/>
      <c r="BI75" s="294"/>
      <c r="BJ75" s="294"/>
      <c r="BK75" s="294"/>
      <c r="BL75" s="294"/>
      <c r="BM75" s="294"/>
      <c r="BN75" s="294"/>
      <c r="BO75" s="294"/>
    </row>
    <row r="76">
      <c r="A76" s="294"/>
      <c r="B76" s="333"/>
      <c r="D76" s="134"/>
      <c r="E76" s="294"/>
      <c r="I76" s="294"/>
      <c r="J76" s="294"/>
      <c r="N76" s="294"/>
      <c r="O76" s="294"/>
      <c r="P76" s="294"/>
      <c r="Q76" s="294"/>
      <c r="R76" s="294"/>
      <c r="S76" s="294"/>
      <c r="T76" s="294"/>
      <c r="U76" s="294"/>
      <c r="V76" s="294"/>
      <c r="W76" s="294"/>
      <c r="X76" s="294"/>
      <c r="Y76" s="294"/>
      <c r="Z76" s="294"/>
      <c r="AA76" s="294"/>
      <c r="AB76" s="294"/>
      <c r="AC76" s="294"/>
      <c r="AD76" s="294"/>
      <c r="AE76" s="294"/>
      <c r="AF76" s="294"/>
      <c r="AG76" s="294"/>
      <c r="AH76" s="294"/>
      <c r="AI76" s="294"/>
      <c r="AJ76" s="294"/>
      <c r="AK76" s="294"/>
      <c r="AL76" s="294"/>
      <c r="AM76" s="294"/>
      <c r="AN76" s="294"/>
      <c r="AO76" s="294"/>
      <c r="AP76" s="294"/>
      <c r="AQ76" s="294"/>
      <c r="AR76" s="294"/>
      <c r="AS76" s="294"/>
      <c r="AT76" s="294"/>
      <c r="AU76" s="294"/>
      <c r="AV76" s="294"/>
      <c r="AW76" s="294"/>
      <c r="AX76" s="294"/>
      <c r="AY76" s="294"/>
      <c r="AZ76" s="294"/>
      <c r="BA76" s="294"/>
      <c r="BB76" s="294"/>
      <c r="BC76" s="294"/>
      <c r="BD76" s="294"/>
      <c r="BE76" s="294"/>
      <c r="BF76" s="294"/>
      <c r="BG76" s="294"/>
      <c r="BH76" s="294"/>
      <c r="BI76" s="294"/>
      <c r="BJ76" s="294"/>
      <c r="BK76" s="294"/>
      <c r="BL76" s="294"/>
      <c r="BM76" s="294"/>
      <c r="BN76" s="294"/>
      <c r="BO76" s="294"/>
    </row>
    <row r="77">
      <c r="A77" s="294"/>
      <c r="B77" s="333"/>
      <c r="D77" s="134"/>
      <c r="E77" s="294"/>
      <c r="I77" s="294"/>
      <c r="J77" s="294"/>
      <c r="N77" s="294"/>
      <c r="O77" s="294"/>
      <c r="P77" s="294"/>
      <c r="Q77" s="294"/>
      <c r="R77" s="294"/>
      <c r="S77" s="294"/>
      <c r="T77" s="294"/>
      <c r="U77" s="294"/>
      <c r="V77" s="294"/>
      <c r="W77" s="294"/>
      <c r="X77" s="294"/>
      <c r="Y77" s="294"/>
      <c r="Z77" s="294"/>
      <c r="AA77" s="294"/>
      <c r="AB77" s="294"/>
      <c r="AC77" s="294"/>
      <c r="AD77" s="294"/>
      <c r="AE77" s="294"/>
      <c r="AF77" s="294"/>
      <c r="AG77" s="294"/>
      <c r="AH77" s="294"/>
      <c r="AI77" s="294"/>
      <c r="AJ77" s="294"/>
      <c r="AK77" s="294"/>
      <c r="AL77" s="294"/>
      <c r="AM77" s="294"/>
      <c r="AN77" s="294"/>
      <c r="AO77" s="294"/>
      <c r="AP77" s="294"/>
      <c r="AQ77" s="294"/>
      <c r="AR77" s="294"/>
      <c r="AS77" s="294"/>
      <c r="AT77" s="294"/>
      <c r="AU77" s="294"/>
      <c r="AV77" s="294"/>
      <c r="AW77" s="294"/>
      <c r="AX77" s="294"/>
      <c r="AY77" s="294"/>
      <c r="AZ77" s="294"/>
      <c r="BA77" s="294"/>
      <c r="BB77" s="294"/>
      <c r="BC77" s="294"/>
      <c r="BD77" s="294"/>
      <c r="BE77" s="294"/>
      <c r="BF77" s="294"/>
      <c r="BG77" s="294"/>
      <c r="BH77" s="294"/>
      <c r="BI77" s="294"/>
      <c r="BJ77" s="294"/>
      <c r="BK77" s="294"/>
      <c r="BL77" s="294"/>
      <c r="BM77" s="294"/>
      <c r="BN77" s="294"/>
      <c r="BO77" s="294"/>
    </row>
    <row r="78">
      <c r="A78" s="294"/>
      <c r="B78" s="333"/>
      <c r="D78" s="134"/>
      <c r="E78" s="294"/>
      <c r="I78" s="294"/>
      <c r="J78" s="294"/>
      <c r="N78" s="294"/>
      <c r="O78" s="294"/>
      <c r="P78" s="294"/>
      <c r="Q78" s="294"/>
      <c r="R78" s="294"/>
      <c r="S78" s="294"/>
      <c r="T78" s="294"/>
      <c r="U78" s="294"/>
      <c r="V78" s="294"/>
      <c r="W78" s="294"/>
      <c r="X78" s="294"/>
      <c r="Y78" s="294"/>
      <c r="Z78" s="294"/>
      <c r="AA78" s="294"/>
      <c r="AB78" s="294"/>
      <c r="AC78" s="294"/>
      <c r="AD78" s="294"/>
      <c r="AE78" s="294"/>
      <c r="AF78" s="294"/>
      <c r="AG78" s="294"/>
      <c r="AH78" s="294"/>
      <c r="AI78" s="294"/>
      <c r="AJ78" s="294"/>
      <c r="AK78" s="294"/>
      <c r="AL78" s="294"/>
      <c r="AM78" s="294"/>
      <c r="AN78" s="294"/>
      <c r="AO78" s="294"/>
      <c r="AP78" s="294"/>
      <c r="AQ78" s="294"/>
      <c r="AR78" s="294"/>
      <c r="AS78" s="294"/>
      <c r="AT78" s="294"/>
      <c r="AU78" s="294"/>
      <c r="AV78" s="294"/>
      <c r="AW78" s="294"/>
      <c r="AX78" s="294"/>
      <c r="AY78" s="294"/>
      <c r="AZ78" s="294"/>
      <c r="BA78" s="294"/>
      <c r="BB78" s="294"/>
      <c r="BC78" s="294"/>
      <c r="BD78" s="294"/>
      <c r="BE78" s="294"/>
      <c r="BF78" s="294"/>
      <c r="BG78" s="294"/>
      <c r="BH78" s="294"/>
      <c r="BI78" s="294"/>
      <c r="BJ78" s="294"/>
      <c r="BK78" s="294"/>
      <c r="BL78" s="294"/>
      <c r="BM78" s="294"/>
      <c r="BN78" s="294"/>
      <c r="BO78" s="294"/>
    </row>
    <row r="79">
      <c r="A79" s="294"/>
      <c r="B79" s="333"/>
      <c r="D79" s="134"/>
      <c r="E79" s="294"/>
      <c r="I79" s="294"/>
      <c r="J79" s="294"/>
      <c r="N79" s="294"/>
      <c r="O79" s="294"/>
      <c r="P79" s="294"/>
      <c r="Q79" s="294"/>
      <c r="R79" s="294"/>
      <c r="S79" s="294"/>
      <c r="T79" s="294"/>
      <c r="U79" s="294"/>
      <c r="V79" s="294"/>
      <c r="W79" s="294"/>
      <c r="X79" s="294"/>
      <c r="Y79" s="294"/>
      <c r="Z79" s="294"/>
      <c r="AA79" s="294"/>
      <c r="AB79" s="294"/>
      <c r="AC79" s="294"/>
      <c r="AD79" s="294"/>
      <c r="AE79" s="294"/>
      <c r="AF79" s="294"/>
      <c r="AG79" s="294"/>
      <c r="AH79" s="294"/>
      <c r="AI79" s="294"/>
      <c r="AJ79" s="294"/>
      <c r="AK79" s="294"/>
      <c r="AL79" s="294"/>
      <c r="AM79" s="294"/>
      <c r="AN79" s="294"/>
      <c r="AO79" s="294"/>
      <c r="AP79" s="294"/>
      <c r="AQ79" s="294"/>
      <c r="AR79" s="294"/>
      <c r="AS79" s="294"/>
      <c r="AT79" s="294"/>
      <c r="AU79" s="294"/>
      <c r="AV79" s="294"/>
      <c r="AW79" s="294"/>
      <c r="AX79" s="294"/>
      <c r="AY79" s="294"/>
      <c r="AZ79" s="294"/>
      <c r="BA79" s="294"/>
      <c r="BB79" s="294"/>
      <c r="BC79" s="294"/>
      <c r="BD79" s="294"/>
      <c r="BE79" s="294"/>
      <c r="BF79" s="294"/>
      <c r="BG79" s="294"/>
      <c r="BH79" s="294"/>
      <c r="BI79" s="294"/>
      <c r="BJ79" s="294"/>
      <c r="BK79" s="294"/>
      <c r="BL79" s="294"/>
      <c r="BM79" s="294"/>
      <c r="BN79" s="294"/>
      <c r="BO79" s="294"/>
    </row>
    <row r="80">
      <c r="A80" s="294"/>
      <c r="B80" s="333"/>
      <c r="D80" s="134"/>
      <c r="E80" s="294"/>
      <c r="I80" s="294"/>
      <c r="J80" s="294"/>
      <c r="N80" s="294"/>
      <c r="O80" s="294"/>
      <c r="P80" s="294"/>
      <c r="Q80" s="294"/>
      <c r="R80" s="294"/>
      <c r="S80" s="294"/>
      <c r="T80" s="294"/>
      <c r="U80" s="294"/>
      <c r="V80" s="294"/>
      <c r="W80" s="294"/>
      <c r="X80" s="294"/>
      <c r="Y80" s="294"/>
      <c r="Z80" s="294"/>
      <c r="AA80" s="294"/>
      <c r="AB80" s="294"/>
      <c r="AC80" s="294"/>
      <c r="AD80" s="294"/>
      <c r="AE80" s="294"/>
      <c r="AF80" s="294"/>
      <c r="AG80" s="294"/>
      <c r="AH80" s="294"/>
      <c r="AI80" s="294"/>
      <c r="AJ80" s="294"/>
      <c r="AK80" s="294"/>
      <c r="AL80" s="294"/>
      <c r="AM80" s="294"/>
      <c r="AN80" s="294"/>
      <c r="AO80" s="294"/>
      <c r="AP80" s="294"/>
      <c r="AQ80" s="294"/>
      <c r="AR80" s="294"/>
      <c r="AS80" s="294"/>
      <c r="AT80" s="294"/>
      <c r="AU80" s="294"/>
      <c r="AV80" s="294"/>
      <c r="AW80" s="294"/>
      <c r="AX80" s="294"/>
      <c r="AY80" s="294"/>
      <c r="AZ80" s="294"/>
      <c r="BA80" s="294"/>
      <c r="BB80" s="294"/>
      <c r="BC80" s="294"/>
      <c r="BD80" s="294"/>
      <c r="BE80" s="294"/>
      <c r="BF80" s="294"/>
      <c r="BG80" s="294"/>
      <c r="BH80" s="294"/>
      <c r="BI80" s="294"/>
      <c r="BJ80" s="294"/>
      <c r="BK80" s="294"/>
      <c r="BL80" s="294"/>
      <c r="BM80" s="294"/>
      <c r="BN80" s="294"/>
      <c r="BO80" s="294"/>
    </row>
    <row r="81">
      <c r="A81" s="294"/>
      <c r="B81" s="333"/>
      <c r="D81" s="134"/>
      <c r="E81" s="294"/>
      <c r="I81" s="294"/>
      <c r="J81" s="294"/>
      <c r="N81" s="294"/>
      <c r="O81" s="294"/>
      <c r="P81" s="294"/>
      <c r="Q81" s="294"/>
      <c r="R81" s="294"/>
      <c r="S81" s="294"/>
      <c r="T81" s="294"/>
      <c r="U81" s="294"/>
      <c r="V81" s="294"/>
      <c r="W81" s="294"/>
      <c r="X81" s="294"/>
      <c r="Y81" s="294"/>
      <c r="Z81" s="294"/>
      <c r="AA81" s="294"/>
      <c r="AB81" s="294"/>
      <c r="AC81" s="294"/>
      <c r="AD81" s="294"/>
      <c r="AE81" s="294"/>
      <c r="AF81" s="294"/>
      <c r="AG81" s="294"/>
      <c r="AH81" s="294"/>
      <c r="AI81" s="294"/>
      <c r="AJ81" s="294"/>
      <c r="AK81" s="294"/>
      <c r="AL81" s="294"/>
      <c r="AM81" s="294"/>
      <c r="AN81" s="294"/>
      <c r="AO81" s="294"/>
      <c r="AP81" s="294"/>
      <c r="AQ81" s="294"/>
      <c r="AR81" s="294"/>
      <c r="AS81" s="294"/>
      <c r="AT81" s="294"/>
      <c r="AU81" s="294"/>
      <c r="AV81" s="294"/>
      <c r="AW81" s="294"/>
      <c r="AX81" s="294"/>
      <c r="AY81" s="294"/>
      <c r="AZ81" s="294"/>
      <c r="BA81" s="294"/>
      <c r="BB81" s="294"/>
      <c r="BC81" s="294"/>
      <c r="BD81" s="294"/>
      <c r="BE81" s="294"/>
      <c r="BF81" s="294"/>
      <c r="BG81" s="294"/>
      <c r="BH81" s="294"/>
      <c r="BI81" s="294"/>
      <c r="BJ81" s="294"/>
      <c r="BK81" s="294"/>
      <c r="BL81" s="294"/>
      <c r="BM81" s="294"/>
      <c r="BN81" s="294"/>
      <c r="BO81" s="294"/>
    </row>
    <row r="82">
      <c r="A82" s="294"/>
      <c r="B82" s="333"/>
      <c r="D82" s="134"/>
      <c r="E82" s="294"/>
      <c r="I82" s="294"/>
      <c r="J82" s="294"/>
      <c r="N82" s="294"/>
      <c r="O82" s="294"/>
      <c r="P82" s="294"/>
      <c r="Q82" s="294"/>
      <c r="R82" s="294"/>
      <c r="S82" s="294"/>
      <c r="T82" s="294"/>
      <c r="U82" s="294"/>
      <c r="V82" s="294"/>
      <c r="W82" s="294"/>
      <c r="X82" s="294"/>
      <c r="Y82" s="294"/>
      <c r="Z82" s="294"/>
      <c r="AA82" s="294"/>
      <c r="AB82" s="294"/>
      <c r="AC82" s="294"/>
      <c r="AD82" s="294"/>
      <c r="AE82" s="294"/>
      <c r="AF82" s="294"/>
      <c r="AG82" s="294"/>
      <c r="AH82" s="294"/>
      <c r="AI82" s="294"/>
      <c r="AJ82" s="294"/>
      <c r="AK82" s="294"/>
      <c r="AL82" s="294"/>
      <c r="AM82" s="294"/>
      <c r="AN82" s="294"/>
      <c r="AO82" s="294"/>
      <c r="AP82" s="294"/>
      <c r="AQ82" s="294"/>
      <c r="AR82" s="294"/>
      <c r="AS82" s="294"/>
      <c r="AT82" s="294"/>
      <c r="AU82" s="294"/>
      <c r="AV82" s="294"/>
      <c r="AW82" s="294"/>
      <c r="AX82" s="294"/>
      <c r="AY82" s="294"/>
      <c r="AZ82" s="294"/>
      <c r="BA82" s="294"/>
      <c r="BB82" s="294"/>
      <c r="BC82" s="294"/>
      <c r="BD82" s="294"/>
      <c r="BE82" s="294"/>
      <c r="BF82" s="294"/>
      <c r="BG82" s="294"/>
      <c r="BH82" s="294"/>
      <c r="BI82" s="294"/>
      <c r="BJ82" s="294"/>
      <c r="BK82" s="294"/>
      <c r="BL82" s="294"/>
      <c r="BM82" s="294"/>
      <c r="BN82" s="294"/>
      <c r="BO82" s="294"/>
    </row>
    <row r="83">
      <c r="A83" s="294"/>
      <c r="B83" s="333"/>
      <c r="D83" s="134"/>
      <c r="E83" s="294"/>
      <c r="I83" s="294"/>
      <c r="J83" s="294"/>
      <c r="N83" s="294"/>
      <c r="O83" s="294"/>
      <c r="P83" s="294"/>
      <c r="Q83" s="294"/>
      <c r="R83" s="294"/>
      <c r="S83" s="294"/>
      <c r="T83" s="294"/>
      <c r="U83" s="294"/>
      <c r="V83" s="294"/>
      <c r="W83" s="294"/>
      <c r="X83" s="294"/>
      <c r="Y83" s="294"/>
      <c r="Z83" s="294"/>
      <c r="AA83" s="294"/>
      <c r="AB83" s="294"/>
      <c r="AC83" s="294"/>
      <c r="AD83" s="294"/>
      <c r="AE83" s="294"/>
      <c r="AF83" s="294"/>
      <c r="AG83" s="294"/>
      <c r="AH83" s="294"/>
      <c r="AI83" s="294"/>
      <c r="AJ83" s="294"/>
      <c r="AK83" s="294"/>
      <c r="AL83" s="294"/>
      <c r="AM83" s="294"/>
      <c r="AN83" s="294"/>
      <c r="AO83" s="294"/>
      <c r="AP83" s="294"/>
      <c r="AQ83" s="294"/>
      <c r="AR83" s="294"/>
      <c r="AS83" s="294"/>
      <c r="AT83" s="294"/>
      <c r="AU83" s="294"/>
      <c r="AV83" s="294"/>
      <c r="AW83" s="294"/>
      <c r="AX83" s="294"/>
      <c r="AY83" s="294"/>
      <c r="AZ83" s="294"/>
      <c r="BA83" s="294"/>
      <c r="BB83" s="294"/>
      <c r="BC83" s="294"/>
      <c r="BD83" s="294"/>
      <c r="BE83" s="294"/>
      <c r="BF83" s="294"/>
      <c r="BG83" s="294"/>
      <c r="BH83" s="294"/>
      <c r="BI83" s="294"/>
      <c r="BJ83" s="294"/>
      <c r="BK83" s="294"/>
      <c r="BL83" s="294"/>
      <c r="BM83" s="294"/>
      <c r="BN83" s="294"/>
      <c r="BO83" s="294"/>
    </row>
    <row r="84">
      <c r="A84" s="294"/>
      <c r="B84" s="333"/>
      <c r="D84" s="134"/>
      <c r="E84" s="294"/>
      <c r="I84" s="294"/>
      <c r="J84" s="294"/>
      <c r="N84" s="294"/>
      <c r="O84" s="294"/>
      <c r="P84" s="294"/>
      <c r="Q84" s="294"/>
      <c r="R84" s="294"/>
      <c r="S84" s="294"/>
      <c r="T84" s="294"/>
      <c r="U84" s="294"/>
      <c r="V84" s="294"/>
      <c r="W84" s="294"/>
      <c r="X84" s="294"/>
      <c r="Y84" s="294"/>
      <c r="Z84" s="294"/>
      <c r="AA84" s="294"/>
      <c r="AB84" s="294"/>
      <c r="AC84" s="294"/>
      <c r="AD84" s="294"/>
      <c r="AE84" s="294"/>
      <c r="AF84" s="294"/>
      <c r="AG84" s="294"/>
      <c r="AH84" s="294"/>
      <c r="AI84" s="294"/>
      <c r="AJ84" s="294"/>
      <c r="AK84" s="294"/>
      <c r="AL84" s="294"/>
      <c r="AM84" s="294"/>
      <c r="AN84" s="294"/>
      <c r="AO84" s="294"/>
      <c r="AP84" s="294"/>
      <c r="AQ84" s="294"/>
      <c r="AR84" s="294"/>
      <c r="AS84" s="294"/>
      <c r="AT84" s="294"/>
      <c r="AU84" s="294"/>
      <c r="AV84" s="294"/>
      <c r="AW84" s="294"/>
      <c r="AX84" s="294"/>
      <c r="AY84" s="294"/>
      <c r="AZ84" s="294"/>
      <c r="BA84" s="294"/>
      <c r="BB84" s="294"/>
      <c r="BC84" s="294"/>
      <c r="BD84" s="294"/>
      <c r="BE84" s="294"/>
      <c r="BF84" s="294"/>
      <c r="BG84" s="294"/>
      <c r="BH84" s="294"/>
      <c r="BI84" s="294"/>
      <c r="BJ84" s="294"/>
      <c r="BK84" s="294"/>
      <c r="BL84" s="294"/>
      <c r="BM84" s="294"/>
      <c r="BN84" s="294"/>
      <c r="BO84" s="294"/>
    </row>
    <row r="85">
      <c r="A85" s="294"/>
      <c r="B85" s="333"/>
      <c r="D85" s="134"/>
      <c r="E85" s="294"/>
      <c r="I85" s="294"/>
      <c r="J85" s="294"/>
      <c r="N85" s="294"/>
      <c r="O85" s="294"/>
      <c r="P85" s="294"/>
      <c r="Q85" s="294"/>
      <c r="R85" s="294"/>
      <c r="S85" s="294"/>
      <c r="T85" s="294"/>
      <c r="U85" s="294"/>
      <c r="V85" s="294"/>
      <c r="W85" s="294"/>
      <c r="X85" s="294"/>
      <c r="Y85" s="294"/>
      <c r="Z85" s="294"/>
      <c r="AA85" s="294"/>
      <c r="AB85" s="294"/>
      <c r="AC85" s="294"/>
      <c r="AD85" s="294"/>
      <c r="AE85" s="294"/>
      <c r="AF85" s="294"/>
      <c r="AG85" s="294"/>
      <c r="AH85" s="294"/>
      <c r="AI85" s="294"/>
      <c r="AJ85" s="294"/>
      <c r="AK85" s="294"/>
      <c r="AL85" s="294"/>
      <c r="AM85" s="294"/>
      <c r="AN85" s="294"/>
      <c r="AO85" s="294"/>
      <c r="AP85" s="294"/>
      <c r="AQ85" s="294"/>
      <c r="AR85" s="294"/>
      <c r="AS85" s="294"/>
      <c r="AT85" s="294"/>
      <c r="AU85" s="294"/>
      <c r="AV85" s="294"/>
      <c r="AW85" s="294"/>
      <c r="AX85" s="294"/>
      <c r="AY85" s="294"/>
      <c r="AZ85" s="294"/>
      <c r="BA85" s="294"/>
      <c r="BB85" s="294"/>
      <c r="BC85" s="294"/>
      <c r="BD85" s="294"/>
      <c r="BE85" s="294"/>
      <c r="BF85" s="294"/>
      <c r="BG85" s="294"/>
      <c r="BH85" s="294"/>
      <c r="BI85" s="294"/>
      <c r="BJ85" s="294"/>
      <c r="BK85" s="294"/>
      <c r="BL85" s="294"/>
      <c r="BM85" s="294"/>
      <c r="BN85" s="294"/>
      <c r="BO85" s="294"/>
    </row>
    <row r="86">
      <c r="A86" s="294"/>
      <c r="B86" s="333"/>
      <c r="D86" s="134"/>
      <c r="E86" s="294"/>
      <c r="I86" s="294"/>
      <c r="J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4"/>
      <c r="AX86" s="294"/>
      <c r="AY86" s="294"/>
      <c r="AZ86" s="294"/>
      <c r="BA86" s="294"/>
      <c r="BB86" s="294"/>
      <c r="BC86" s="294"/>
      <c r="BD86" s="294"/>
      <c r="BE86" s="294"/>
      <c r="BF86" s="294"/>
      <c r="BG86" s="294"/>
      <c r="BH86" s="294"/>
      <c r="BI86" s="294"/>
      <c r="BJ86" s="294"/>
      <c r="BK86" s="294"/>
      <c r="BL86" s="294"/>
      <c r="BM86" s="294"/>
      <c r="BN86" s="294"/>
      <c r="BO86" s="294"/>
    </row>
    <row r="87">
      <c r="A87" s="294"/>
      <c r="B87" s="333"/>
      <c r="D87" s="134"/>
      <c r="E87" s="294"/>
      <c r="I87" s="294"/>
      <c r="J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4"/>
      <c r="AX87" s="294"/>
      <c r="AY87" s="294"/>
      <c r="AZ87" s="294"/>
      <c r="BA87" s="294"/>
      <c r="BB87" s="294"/>
      <c r="BC87" s="294"/>
      <c r="BD87" s="294"/>
      <c r="BE87" s="294"/>
      <c r="BF87" s="294"/>
      <c r="BG87" s="294"/>
      <c r="BH87" s="294"/>
      <c r="BI87" s="294"/>
      <c r="BJ87" s="294"/>
      <c r="BK87" s="294"/>
      <c r="BL87" s="294"/>
      <c r="BM87" s="294"/>
      <c r="BN87" s="294"/>
      <c r="BO87" s="294"/>
    </row>
    <row r="88">
      <c r="A88" s="294"/>
      <c r="B88" s="333"/>
      <c r="D88" s="134"/>
      <c r="E88" s="294"/>
      <c r="I88" s="294"/>
      <c r="J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4"/>
      <c r="AX88" s="294"/>
      <c r="AY88" s="294"/>
      <c r="AZ88" s="294"/>
      <c r="BA88" s="294"/>
      <c r="BB88" s="294"/>
      <c r="BC88" s="294"/>
      <c r="BD88" s="294"/>
      <c r="BE88" s="294"/>
      <c r="BF88" s="294"/>
      <c r="BG88" s="294"/>
      <c r="BH88" s="294"/>
      <c r="BI88" s="294"/>
      <c r="BJ88" s="294"/>
      <c r="BK88" s="294"/>
      <c r="BL88" s="294"/>
      <c r="BM88" s="294"/>
      <c r="BN88" s="294"/>
      <c r="BO88" s="294"/>
    </row>
    <row r="89">
      <c r="A89" s="294"/>
      <c r="B89" s="333"/>
      <c r="D89" s="134"/>
      <c r="E89" s="294"/>
      <c r="I89" s="294"/>
      <c r="J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294"/>
      <c r="AQ89" s="294"/>
      <c r="AR89" s="294"/>
      <c r="AS89" s="294"/>
      <c r="AT89" s="294"/>
      <c r="AU89" s="294"/>
      <c r="AV89" s="294"/>
      <c r="AW89" s="294"/>
      <c r="AX89" s="294"/>
      <c r="AY89" s="294"/>
      <c r="AZ89" s="294"/>
      <c r="BA89" s="294"/>
      <c r="BB89" s="294"/>
      <c r="BC89" s="294"/>
      <c r="BD89" s="294"/>
      <c r="BE89" s="294"/>
      <c r="BF89" s="294"/>
      <c r="BG89" s="294"/>
      <c r="BH89" s="294"/>
      <c r="BI89" s="294"/>
      <c r="BJ89" s="294"/>
      <c r="BK89" s="294"/>
      <c r="BL89" s="294"/>
      <c r="BM89" s="294"/>
      <c r="BN89" s="294"/>
      <c r="BO89" s="294"/>
    </row>
    <row r="90">
      <c r="A90" s="294"/>
      <c r="B90" s="333"/>
      <c r="D90" s="134"/>
      <c r="E90" s="294"/>
      <c r="I90" s="294"/>
      <c r="J90" s="294"/>
      <c r="N90" s="294"/>
      <c r="O90" s="294"/>
      <c r="P90" s="294"/>
      <c r="Q90" s="294"/>
      <c r="R90" s="294"/>
      <c r="S90" s="294"/>
      <c r="T90" s="294"/>
      <c r="U90" s="294"/>
      <c r="V90" s="294"/>
      <c r="W90" s="294"/>
      <c r="X90" s="294"/>
      <c r="Y90" s="294"/>
      <c r="Z90" s="294"/>
      <c r="AA90" s="294"/>
      <c r="AB90" s="294"/>
      <c r="AC90" s="294"/>
      <c r="AD90" s="294"/>
      <c r="AE90" s="294"/>
      <c r="AF90" s="294"/>
      <c r="AG90" s="294"/>
      <c r="AH90" s="294"/>
      <c r="AI90" s="294"/>
      <c r="AJ90" s="294"/>
      <c r="AK90" s="294"/>
      <c r="AL90" s="294"/>
      <c r="AM90" s="294"/>
      <c r="AN90" s="294"/>
      <c r="AO90" s="294"/>
      <c r="AP90" s="294"/>
      <c r="AQ90" s="294"/>
      <c r="AR90" s="294"/>
      <c r="AS90" s="294"/>
      <c r="AT90" s="294"/>
      <c r="AU90" s="294"/>
      <c r="AV90" s="294"/>
      <c r="AW90" s="294"/>
      <c r="AX90" s="294"/>
      <c r="AY90" s="294"/>
      <c r="AZ90" s="294"/>
      <c r="BA90" s="294"/>
      <c r="BB90" s="294"/>
      <c r="BC90" s="294"/>
      <c r="BD90" s="294"/>
      <c r="BE90" s="294"/>
      <c r="BF90" s="294"/>
      <c r="BG90" s="294"/>
      <c r="BH90" s="294"/>
      <c r="BI90" s="294"/>
      <c r="BJ90" s="294"/>
      <c r="BK90" s="294"/>
      <c r="BL90" s="294"/>
      <c r="BM90" s="294"/>
      <c r="BN90" s="294"/>
      <c r="BO90" s="294"/>
    </row>
    <row r="91">
      <c r="A91" s="294"/>
      <c r="B91" s="333"/>
      <c r="D91" s="134"/>
      <c r="E91" s="294"/>
      <c r="I91" s="294"/>
      <c r="J91" s="294"/>
      <c r="N91" s="294"/>
      <c r="O91" s="294"/>
      <c r="P91" s="294"/>
      <c r="Q91" s="294"/>
      <c r="R91" s="294"/>
      <c r="S91" s="294"/>
      <c r="T91" s="294"/>
      <c r="U91" s="294"/>
      <c r="V91" s="294"/>
      <c r="W91" s="294"/>
      <c r="X91" s="294"/>
      <c r="Y91" s="294"/>
      <c r="Z91" s="294"/>
      <c r="AA91" s="294"/>
      <c r="AB91" s="294"/>
      <c r="AC91" s="294"/>
      <c r="AD91" s="294"/>
      <c r="AE91" s="294"/>
      <c r="AF91" s="294"/>
      <c r="AG91" s="294"/>
      <c r="AH91" s="294"/>
      <c r="AI91" s="294"/>
      <c r="AJ91" s="294"/>
      <c r="AK91" s="294"/>
      <c r="AL91" s="294"/>
      <c r="AM91" s="294"/>
      <c r="AN91" s="294"/>
      <c r="AO91" s="294"/>
      <c r="AP91" s="294"/>
      <c r="AQ91" s="294"/>
      <c r="AR91" s="294"/>
      <c r="AS91" s="294"/>
      <c r="AT91" s="294"/>
      <c r="AU91" s="294"/>
      <c r="AV91" s="294"/>
      <c r="AW91" s="294"/>
      <c r="AX91" s="294"/>
      <c r="AY91" s="294"/>
      <c r="AZ91" s="294"/>
      <c r="BA91" s="294"/>
      <c r="BB91" s="294"/>
      <c r="BC91" s="294"/>
      <c r="BD91" s="294"/>
      <c r="BE91" s="294"/>
      <c r="BF91" s="294"/>
      <c r="BG91" s="294"/>
      <c r="BH91" s="294"/>
      <c r="BI91" s="294"/>
      <c r="BJ91" s="294"/>
      <c r="BK91" s="294"/>
      <c r="BL91" s="294"/>
      <c r="BM91" s="294"/>
      <c r="BN91" s="294"/>
      <c r="BO91" s="294"/>
    </row>
    <row r="92">
      <c r="A92" s="294"/>
      <c r="B92" s="333"/>
      <c r="D92" s="134"/>
      <c r="E92" s="294"/>
      <c r="I92" s="294"/>
      <c r="J92" s="294"/>
      <c r="N92" s="294"/>
      <c r="O92" s="294"/>
      <c r="P92" s="294"/>
      <c r="Q92" s="294"/>
      <c r="R92" s="294"/>
      <c r="S92" s="294"/>
      <c r="T92" s="294"/>
      <c r="U92" s="294"/>
      <c r="V92" s="294"/>
      <c r="W92" s="294"/>
      <c r="X92" s="294"/>
      <c r="Y92" s="294"/>
      <c r="Z92" s="294"/>
      <c r="AA92" s="294"/>
      <c r="AB92" s="294"/>
      <c r="AC92" s="294"/>
      <c r="AD92" s="294"/>
      <c r="AE92" s="294"/>
      <c r="AF92" s="294"/>
      <c r="AG92" s="294"/>
      <c r="AH92" s="294"/>
      <c r="AI92" s="294"/>
      <c r="AJ92" s="294"/>
      <c r="AK92" s="294"/>
      <c r="AL92" s="294"/>
      <c r="AM92" s="294"/>
      <c r="AN92" s="294"/>
      <c r="AO92" s="294"/>
      <c r="AP92" s="294"/>
      <c r="AQ92" s="294"/>
      <c r="AR92" s="294"/>
      <c r="AS92" s="294"/>
      <c r="AT92" s="294"/>
      <c r="AU92" s="294"/>
      <c r="AV92" s="294"/>
      <c r="AW92" s="294"/>
      <c r="AX92" s="294"/>
      <c r="AY92" s="294"/>
      <c r="AZ92" s="294"/>
      <c r="BA92" s="294"/>
      <c r="BB92" s="294"/>
      <c r="BC92" s="294"/>
      <c r="BD92" s="294"/>
      <c r="BE92" s="294"/>
      <c r="BF92" s="294"/>
      <c r="BG92" s="294"/>
      <c r="BH92" s="294"/>
      <c r="BI92" s="294"/>
      <c r="BJ92" s="294"/>
      <c r="BK92" s="294"/>
      <c r="BL92" s="294"/>
      <c r="BM92" s="294"/>
      <c r="BN92" s="294"/>
      <c r="BO92" s="294"/>
    </row>
    <row r="93">
      <c r="A93" s="294"/>
      <c r="B93" s="333"/>
      <c r="D93" s="134"/>
      <c r="E93" s="294"/>
      <c r="I93" s="294"/>
      <c r="J93" s="294"/>
      <c r="N93" s="294"/>
      <c r="O93" s="294"/>
      <c r="P93" s="294"/>
      <c r="Q93" s="294"/>
      <c r="R93" s="294"/>
      <c r="S93" s="294"/>
      <c r="T93" s="294"/>
      <c r="U93" s="294"/>
      <c r="V93" s="294"/>
      <c r="W93" s="294"/>
      <c r="X93" s="294"/>
      <c r="Y93" s="294"/>
      <c r="Z93" s="294"/>
      <c r="AA93" s="294"/>
      <c r="AB93" s="294"/>
      <c r="AC93" s="294"/>
      <c r="AD93" s="294"/>
      <c r="AE93" s="294"/>
      <c r="AF93" s="294"/>
      <c r="AG93" s="294"/>
      <c r="AH93" s="294"/>
      <c r="AI93" s="294"/>
      <c r="AJ93" s="294"/>
      <c r="AK93" s="294"/>
      <c r="AL93" s="294"/>
      <c r="AM93" s="294"/>
      <c r="AN93" s="294"/>
      <c r="AO93" s="294"/>
      <c r="AP93" s="294"/>
      <c r="AQ93" s="294"/>
      <c r="AR93" s="294"/>
      <c r="AS93" s="294"/>
      <c r="AT93" s="294"/>
      <c r="AU93" s="294"/>
      <c r="AV93" s="294"/>
      <c r="AW93" s="294"/>
      <c r="AX93" s="294"/>
      <c r="AY93" s="294"/>
      <c r="AZ93" s="294"/>
      <c r="BA93" s="294"/>
      <c r="BB93" s="294"/>
      <c r="BC93" s="294"/>
      <c r="BD93" s="294"/>
      <c r="BE93" s="294"/>
      <c r="BF93" s="294"/>
      <c r="BG93" s="294"/>
      <c r="BH93" s="294"/>
      <c r="BI93" s="294"/>
      <c r="BJ93" s="294"/>
      <c r="BK93" s="294"/>
      <c r="BL93" s="294"/>
      <c r="BM93" s="294"/>
      <c r="BN93" s="294"/>
      <c r="BO93" s="294"/>
    </row>
    <row r="94">
      <c r="A94" s="294"/>
      <c r="B94" s="333"/>
      <c r="D94" s="134"/>
      <c r="E94" s="294"/>
      <c r="I94" s="294"/>
      <c r="J94" s="294"/>
      <c r="N94" s="294"/>
      <c r="O94" s="294"/>
      <c r="P94" s="294"/>
      <c r="Q94" s="294"/>
      <c r="R94" s="294"/>
      <c r="S94" s="294"/>
      <c r="T94" s="294"/>
      <c r="U94" s="294"/>
      <c r="V94" s="294"/>
      <c r="W94" s="294"/>
      <c r="X94" s="294"/>
      <c r="Y94" s="294"/>
      <c r="Z94" s="294"/>
      <c r="AA94" s="294"/>
      <c r="AB94" s="294"/>
      <c r="AC94" s="294"/>
      <c r="AD94" s="294"/>
      <c r="AE94" s="294"/>
      <c r="AF94" s="294"/>
      <c r="AG94" s="294"/>
      <c r="AH94" s="294"/>
      <c r="AI94" s="294"/>
      <c r="AJ94" s="294"/>
      <c r="AK94" s="294"/>
      <c r="AL94" s="294"/>
      <c r="AM94" s="294"/>
      <c r="AN94" s="294"/>
      <c r="AO94" s="294"/>
      <c r="AP94" s="294"/>
      <c r="AQ94" s="294"/>
      <c r="AR94" s="294"/>
      <c r="AS94" s="294"/>
      <c r="AT94" s="294"/>
      <c r="AU94" s="294"/>
      <c r="AV94" s="294"/>
      <c r="AW94" s="294"/>
      <c r="AX94" s="294"/>
      <c r="AY94" s="294"/>
      <c r="AZ94" s="294"/>
      <c r="BA94" s="294"/>
      <c r="BB94" s="294"/>
      <c r="BC94" s="294"/>
      <c r="BD94" s="294"/>
      <c r="BE94" s="294"/>
      <c r="BF94" s="294"/>
      <c r="BG94" s="294"/>
      <c r="BH94" s="294"/>
      <c r="BI94" s="294"/>
      <c r="BJ94" s="294"/>
      <c r="BK94" s="294"/>
      <c r="BL94" s="294"/>
      <c r="BM94" s="294"/>
      <c r="BN94" s="294"/>
      <c r="BO94" s="294"/>
    </row>
    <row r="95">
      <c r="A95" s="294"/>
      <c r="B95" s="333"/>
      <c r="D95" s="134"/>
      <c r="E95" s="294"/>
      <c r="I95" s="294"/>
      <c r="J95" s="294"/>
      <c r="N95" s="294"/>
      <c r="O95" s="294"/>
      <c r="P95" s="294"/>
      <c r="Q95" s="294"/>
      <c r="R95" s="294"/>
      <c r="S95" s="294"/>
      <c r="T95" s="294"/>
      <c r="U95" s="294"/>
      <c r="V95" s="294"/>
      <c r="W95" s="294"/>
      <c r="X95" s="294"/>
      <c r="Y95" s="294"/>
      <c r="Z95" s="294"/>
      <c r="AA95" s="294"/>
      <c r="AB95" s="294"/>
      <c r="AC95" s="294"/>
      <c r="AD95" s="294"/>
      <c r="AE95" s="294"/>
      <c r="AF95" s="294"/>
      <c r="AG95" s="294"/>
      <c r="AH95" s="294"/>
      <c r="AI95" s="294"/>
      <c r="AJ95" s="294"/>
      <c r="AK95" s="294"/>
      <c r="AL95" s="294"/>
      <c r="AM95" s="294"/>
      <c r="AN95" s="294"/>
      <c r="AO95" s="294"/>
      <c r="AP95" s="294"/>
      <c r="AQ95" s="294"/>
      <c r="AR95" s="294"/>
      <c r="AS95" s="294"/>
      <c r="AT95" s="294"/>
      <c r="AU95" s="294"/>
      <c r="AV95" s="294"/>
      <c r="AW95" s="294"/>
      <c r="AX95" s="294"/>
      <c r="AY95" s="294"/>
      <c r="AZ95" s="294"/>
      <c r="BA95" s="294"/>
      <c r="BB95" s="294"/>
      <c r="BC95" s="294"/>
      <c r="BD95" s="294"/>
      <c r="BE95" s="294"/>
      <c r="BF95" s="294"/>
      <c r="BG95" s="294"/>
      <c r="BH95" s="294"/>
      <c r="BI95" s="294"/>
      <c r="BJ95" s="294"/>
      <c r="BK95" s="294"/>
      <c r="BL95" s="294"/>
      <c r="BM95" s="294"/>
      <c r="BN95" s="294"/>
      <c r="BO95" s="294"/>
    </row>
    <row r="96">
      <c r="A96" s="294"/>
      <c r="B96" s="333"/>
      <c r="D96" s="134"/>
      <c r="E96" s="294"/>
      <c r="I96" s="294"/>
      <c r="J96" s="294"/>
      <c r="N96" s="294"/>
      <c r="O96" s="294"/>
      <c r="P96" s="294"/>
      <c r="Q96" s="294"/>
      <c r="R96" s="294"/>
      <c r="S96" s="294"/>
      <c r="T96" s="294"/>
      <c r="U96" s="294"/>
      <c r="V96" s="294"/>
      <c r="W96" s="294"/>
      <c r="X96" s="294"/>
      <c r="Y96" s="294"/>
      <c r="Z96" s="294"/>
      <c r="AA96" s="294"/>
      <c r="AB96" s="294"/>
      <c r="AC96" s="294"/>
      <c r="AD96" s="294"/>
      <c r="AE96" s="294"/>
      <c r="AF96" s="294"/>
      <c r="AG96" s="294"/>
      <c r="AH96" s="294"/>
      <c r="AI96" s="294"/>
      <c r="AJ96" s="294"/>
      <c r="AK96" s="294"/>
      <c r="AL96" s="294"/>
      <c r="AM96" s="294"/>
      <c r="AN96" s="294"/>
      <c r="AO96" s="294"/>
      <c r="AP96" s="294"/>
      <c r="AQ96" s="294"/>
      <c r="AR96" s="294"/>
      <c r="AS96" s="294"/>
      <c r="AT96" s="294"/>
      <c r="AU96" s="294"/>
      <c r="AV96" s="294"/>
      <c r="AW96" s="294"/>
      <c r="AX96" s="294"/>
      <c r="AY96" s="294"/>
      <c r="AZ96" s="294"/>
      <c r="BA96" s="294"/>
      <c r="BB96" s="294"/>
      <c r="BC96" s="294"/>
      <c r="BD96" s="294"/>
      <c r="BE96" s="294"/>
      <c r="BF96" s="294"/>
      <c r="BG96" s="294"/>
      <c r="BH96" s="294"/>
      <c r="BI96" s="294"/>
      <c r="BJ96" s="294"/>
      <c r="BK96" s="294"/>
      <c r="BL96" s="294"/>
      <c r="BM96" s="294"/>
      <c r="BN96" s="294"/>
      <c r="BO96" s="294"/>
    </row>
    <row r="97">
      <c r="A97" s="294"/>
      <c r="B97" s="333"/>
      <c r="D97" s="134"/>
      <c r="E97" s="294"/>
      <c r="I97" s="294"/>
      <c r="J97" s="294"/>
      <c r="N97" s="294"/>
      <c r="O97" s="294"/>
      <c r="P97" s="294"/>
      <c r="Q97" s="294"/>
      <c r="R97" s="294"/>
      <c r="S97" s="294"/>
      <c r="T97" s="294"/>
      <c r="U97" s="294"/>
      <c r="V97" s="294"/>
      <c r="W97" s="294"/>
      <c r="X97" s="294"/>
      <c r="Y97" s="294"/>
      <c r="Z97" s="294"/>
      <c r="AA97" s="294"/>
      <c r="AB97" s="294"/>
      <c r="AC97" s="294"/>
      <c r="AD97" s="294"/>
      <c r="AE97" s="294"/>
      <c r="AF97" s="294"/>
      <c r="AG97" s="294"/>
      <c r="AH97" s="294"/>
      <c r="AI97" s="294"/>
      <c r="AJ97" s="294"/>
      <c r="AK97" s="294"/>
      <c r="AL97" s="294"/>
      <c r="AM97" s="294"/>
      <c r="AN97" s="294"/>
      <c r="AO97" s="294"/>
      <c r="AP97" s="294"/>
      <c r="AQ97" s="294"/>
      <c r="AR97" s="294"/>
      <c r="AS97" s="294"/>
      <c r="AT97" s="294"/>
      <c r="AU97" s="294"/>
      <c r="AV97" s="294"/>
      <c r="AW97" s="294"/>
      <c r="AX97" s="294"/>
      <c r="AY97" s="294"/>
      <c r="AZ97" s="294"/>
      <c r="BA97" s="294"/>
      <c r="BB97" s="294"/>
      <c r="BC97" s="294"/>
      <c r="BD97" s="294"/>
      <c r="BE97" s="294"/>
      <c r="BF97" s="294"/>
      <c r="BG97" s="294"/>
      <c r="BH97" s="294"/>
      <c r="BI97" s="294"/>
      <c r="BJ97" s="294"/>
      <c r="BK97" s="294"/>
      <c r="BL97" s="294"/>
      <c r="BM97" s="294"/>
      <c r="BN97" s="294"/>
      <c r="BO97" s="294"/>
    </row>
    <row r="98">
      <c r="A98" s="294"/>
      <c r="B98" s="333"/>
      <c r="D98" s="134"/>
      <c r="E98" s="294"/>
      <c r="I98" s="294"/>
      <c r="J98" s="294"/>
      <c r="N98" s="294"/>
      <c r="O98" s="294"/>
      <c r="P98" s="294"/>
      <c r="Q98" s="294"/>
      <c r="R98" s="294"/>
      <c r="S98" s="294"/>
      <c r="T98" s="294"/>
      <c r="U98" s="294"/>
      <c r="V98" s="294"/>
      <c r="W98" s="294"/>
      <c r="X98" s="294"/>
      <c r="Y98" s="294"/>
      <c r="Z98" s="294"/>
      <c r="AA98" s="294"/>
      <c r="AB98" s="294"/>
      <c r="AC98" s="294"/>
      <c r="AD98" s="294"/>
      <c r="AE98" s="294"/>
      <c r="AF98" s="294"/>
      <c r="AG98" s="294"/>
      <c r="AH98" s="294"/>
      <c r="AI98" s="294"/>
      <c r="AJ98" s="294"/>
      <c r="AK98" s="294"/>
      <c r="AL98" s="294"/>
      <c r="AM98" s="294"/>
      <c r="AN98" s="294"/>
      <c r="AO98" s="294"/>
      <c r="AP98" s="294"/>
      <c r="AQ98" s="294"/>
      <c r="AR98" s="294"/>
      <c r="AS98" s="294"/>
      <c r="AT98" s="294"/>
      <c r="AU98" s="294"/>
      <c r="AV98" s="294"/>
      <c r="AW98" s="294"/>
      <c r="AX98" s="294"/>
      <c r="AY98" s="294"/>
      <c r="AZ98" s="294"/>
      <c r="BA98" s="294"/>
      <c r="BB98" s="294"/>
      <c r="BC98" s="294"/>
      <c r="BD98" s="294"/>
      <c r="BE98" s="294"/>
      <c r="BF98" s="294"/>
      <c r="BG98" s="294"/>
      <c r="BH98" s="294"/>
      <c r="BI98" s="294"/>
      <c r="BJ98" s="294"/>
      <c r="BK98" s="294"/>
      <c r="BL98" s="294"/>
      <c r="BM98" s="294"/>
      <c r="BN98" s="294"/>
      <c r="BO98" s="294"/>
    </row>
    <row r="99">
      <c r="A99" s="294"/>
      <c r="B99" s="333"/>
      <c r="D99" s="134"/>
      <c r="E99" s="294"/>
      <c r="I99" s="294"/>
      <c r="J99" s="294"/>
      <c r="N99" s="294"/>
      <c r="O99" s="294"/>
      <c r="P99" s="294"/>
      <c r="Q99" s="294"/>
      <c r="R99" s="294"/>
      <c r="S99" s="294"/>
      <c r="T99" s="294"/>
      <c r="U99" s="294"/>
      <c r="V99" s="294"/>
      <c r="W99" s="294"/>
      <c r="X99" s="294"/>
      <c r="Y99" s="294"/>
      <c r="Z99" s="294"/>
      <c r="AA99" s="294"/>
      <c r="AB99" s="294"/>
      <c r="AC99" s="294"/>
      <c r="AD99" s="294"/>
      <c r="AE99" s="294"/>
      <c r="AF99" s="294"/>
      <c r="AG99" s="294"/>
      <c r="AH99" s="294"/>
      <c r="AI99" s="294"/>
      <c r="AJ99" s="294"/>
      <c r="AK99" s="294"/>
      <c r="AL99" s="294"/>
      <c r="AM99" s="294"/>
      <c r="AN99" s="294"/>
      <c r="AO99" s="294"/>
      <c r="AP99" s="294"/>
      <c r="AQ99" s="294"/>
      <c r="AR99" s="294"/>
      <c r="AS99" s="294"/>
      <c r="AT99" s="294"/>
      <c r="AU99" s="294"/>
      <c r="AV99" s="294"/>
      <c r="AW99" s="294"/>
      <c r="AX99" s="294"/>
      <c r="AY99" s="294"/>
      <c r="AZ99" s="294"/>
      <c r="BA99" s="294"/>
      <c r="BB99" s="294"/>
      <c r="BC99" s="294"/>
      <c r="BD99" s="294"/>
      <c r="BE99" s="294"/>
      <c r="BF99" s="294"/>
      <c r="BG99" s="294"/>
      <c r="BH99" s="294"/>
      <c r="BI99" s="294"/>
      <c r="BJ99" s="294"/>
      <c r="BK99" s="294"/>
      <c r="BL99" s="294"/>
      <c r="BM99" s="294"/>
      <c r="BN99" s="294"/>
      <c r="BO99" s="294"/>
    </row>
    <row r="100">
      <c r="A100" s="294"/>
      <c r="B100" s="333"/>
      <c r="D100" s="134"/>
      <c r="E100" s="294"/>
      <c r="I100" s="294"/>
      <c r="J100" s="294"/>
      <c r="N100" s="294"/>
      <c r="O100" s="294"/>
      <c r="P100" s="294"/>
      <c r="Q100" s="294"/>
      <c r="R100" s="294"/>
      <c r="S100" s="294"/>
      <c r="T100" s="294"/>
      <c r="U100" s="294"/>
      <c r="V100" s="294"/>
      <c r="W100" s="294"/>
      <c r="X100" s="294"/>
      <c r="Y100" s="294"/>
      <c r="Z100" s="294"/>
      <c r="AA100" s="294"/>
      <c r="AB100" s="294"/>
      <c r="AC100" s="294"/>
      <c r="AD100" s="294"/>
      <c r="AE100" s="294"/>
      <c r="AF100" s="294"/>
      <c r="AG100" s="294"/>
      <c r="AH100" s="294"/>
      <c r="AI100" s="294"/>
      <c r="AJ100" s="294"/>
      <c r="AK100" s="294"/>
      <c r="AL100" s="294"/>
      <c r="AM100" s="294"/>
      <c r="AN100" s="294"/>
      <c r="AO100" s="294"/>
      <c r="AP100" s="294"/>
      <c r="AQ100" s="294"/>
      <c r="AR100" s="294"/>
      <c r="AS100" s="294"/>
      <c r="AT100" s="294"/>
      <c r="AU100" s="294"/>
      <c r="AV100" s="294"/>
      <c r="AW100" s="294"/>
      <c r="AX100" s="294"/>
      <c r="AY100" s="294"/>
      <c r="AZ100" s="294"/>
      <c r="BA100" s="294"/>
      <c r="BB100" s="294"/>
      <c r="BC100" s="294"/>
      <c r="BD100" s="294"/>
      <c r="BE100" s="294"/>
      <c r="BF100" s="294"/>
      <c r="BG100" s="294"/>
      <c r="BH100" s="294"/>
      <c r="BI100" s="294"/>
      <c r="BJ100" s="294"/>
      <c r="BK100" s="294"/>
      <c r="BL100" s="294"/>
      <c r="BM100" s="294"/>
      <c r="BN100" s="294"/>
      <c r="BO100" s="294"/>
    </row>
    <row r="101">
      <c r="A101" s="294"/>
      <c r="B101" s="333"/>
      <c r="D101" s="134"/>
      <c r="E101" s="294"/>
      <c r="I101" s="294"/>
      <c r="J101" s="294"/>
      <c r="N101" s="294"/>
      <c r="O101" s="294"/>
      <c r="P101" s="294"/>
      <c r="Q101" s="294"/>
      <c r="R101" s="294"/>
      <c r="S101" s="294"/>
      <c r="T101" s="294"/>
      <c r="U101" s="294"/>
      <c r="V101" s="294"/>
      <c r="W101" s="294"/>
      <c r="X101" s="294"/>
      <c r="Y101" s="294"/>
      <c r="Z101" s="294"/>
      <c r="AA101" s="294"/>
      <c r="AB101" s="294"/>
      <c r="AC101" s="294"/>
      <c r="AD101" s="294"/>
      <c r="AE101" s="294"/>
      <c r="AF101" s="294"/>
      <c r="AG101" s="294"/>
      <c r="AH101" s="294"/>
      <c r="AI101" s="294"/>
      <c r="AJ101" s="294"/>
      <c r="AK101" s="294"/>
      <c r="AL101" s="294"/>
      <c r="AM101" s="294"/>
      <c r="AN101" s="294"/>
      <c r="AO101" s="294"/>
      <c r="AP101" s="294"/>
      <c r="AQ101" s="294"/>
      <c r="AR101" s="294"/>
      <c r="AS101" s="294"/>
      <c r="AT101" s="294"/>
      <c r="AU101" s="294"/>
      <c r="AV101" s="294"/>
      <c r="AW101" s="294"/>
      <c r="AX101" s="294"/>
      <c r="AY101" s="294"/>
      <c r="AZ101" s="294"/>
      <c r="BA101" s="294"/>
      <c r="BB101" s="294"/>
      <c r="BC101" s="294"/>
      <c r="BD101" s="294"/>
      <c r="BE101" s="294"/>
      <c r="BF101" s="294"/>
      <c r="BG101" s="294"/>
      <c r="BH101" s="294"/>
      <c r="BI101" s="294"/>
      <c r="BJ101" s="294"/>
      <c r="BK101" s="294"/>
      <c r="BL101" s="294"/>
      <c r="BM101" s="294"/>
      <c r="BN101" s="294"/>
      <c r="BO101" s="294"/>
    </row>
    <row r="102">
      <c r="A102" s="294"/>
      <c r="B102" s="333"/>
      <c r="D102" s="134"/>
      <c r="E102" s="294"/>
      <c r="I102" s="294"/>
      <c r="J102" s="294"/>
      <c r="N102" s="294"/>
      <c r="O102" s="294"/>
      <c r="P102" s="294"/>
      <c r="Q102" s="294"/>
      <c r="R102" s="294"/>
      <c r="S102" s="294"/>
      <c r="T102" s="294"/>
      <c r="U102" s="294"/>
      <c r="V102" s="294"/>
      <c r="W102" s="294"/>
      <c r="X102" s="294"/>
      <c r="Y102" s="294"/>
      <c r="Z102" s="294"/>
      <c r="AA102" s="294"/>
      <c r="AB102" s="294"/>
      <c r="AC102" s="294"/>
      <c r="AD102" s="294"/>
      <c r="AE102" s="294"/>
      <c r="AF102" s="294"/>
      <c r="AG102" s="294"/>
      <c r="AH102" s="294"/>
      <c r="AI102" s="294"/>
      <c r="AJ102" s="294"/>
      <c r="AK102" s="294"/>
      <c r="AL102" s="294"/>
      <c r="AM102" s="294"/>
      <c r="AN102" s="294"/>
      <c r="AO102" s="294"/>
      <c r="AP102" s="294"/>
      <c r="AQ102" s="294"/>
      <c r="AR102" s="294"/>
      <c r="AS102" s="294"/>
      <c r="AT102" s="294"/>
      <c r="AU102" s="294"/>
      <c r="AV102" s="294"/>
      <c r="AW102" s="294"/>
      <c r="AX102" s="294"/>
      <c r="AY102" s="294"/>
      <c r="AZ102" s="294"/>
      <c r="BA102" s="294"/>
      <c r="BB102" s="294"/>
      <c r="BC102" s="294"/>
      <c r="BD102" s="294"/>
      <c r="BE102" s="294"/>
      <c r="BF102" s="294"/>
      <c r="BG102" s="294"/>
      <c r="BH102" s="294"/>
      <c r="BI102" s="294"/>
      <c r="BJ102" s="294"/>
      <c r="BK102" s="294"/>
      <c r="BL102" s="294"/>
      <c r="BM102" s="294"/>
      <c r="BN102" s="294"/>
      <c r="BO102" s="294"/>
    </row>
    <row r="103">
      <c r="A103" s="294"/>
      <c r="B103" s="333"/>
      <c r="D103" s="134"/>
      <c r="E103" s="294"/>
      <c r="I103" s="294"/>
      <c r="J103" s="294"/>
      <c r="N103" s="294"/>
      <c r="O103" s="294"/>
      <c r="P103" s="294"/>
      <c r="Q103" s="294"/>
      <c r="R103" s="294"/>
      <c r="S103" s="294"/>
      <c r="T103" s="294"/>
      <c r="U103" s="294"/>
      <c r="V103" s="294"/>
      <c r="W103" s="294"/>
      <c r="X103" s="294"/>
      <c r="Y103" s="294"/>
      <c r="Z103" s="294"/>
      <c r="AA103" s="294"/>
      <c r="AB103" s="294"/>
      <c r="AC103" s="294"/>
      <c r="AD103" s="294"/>
      <c r="AE103" s="294"/>
      <c r="AF103" s="294"/>
      <c r="AG103" s="294"/>
      <c r="AH103" s="294"/>
      <c r="AI103" s="294"/>
      <c r="AJ103" s="294"/>
      <c r="AK103" s="294"/>
      <c r="AL103" s="294"/>
      <c r="AM103" s="294"/>
      <c r="AN103" s="294"/>
      <c r="AO103" s="294"/>
      <c r="AP103" s="294"/>
      <c r="AQ103" s="294"/>
      <c r="AR103" s="294"/>
      <c r="AS103" s="294"/>
      <c r="AT103" s="294"/>
      <c r="AU103" s="294"/>
      <c r="AV103" s="294"/>
      <c r="AW103" s="294"/>
      <c r="AX103" s="294"/>
      <c r="AY103" s="294"/>
      <c r="AZ103" s="294"/>
      <c r="BA103" s="294"/>
      <c r="BB103" s="294"/>
      <c r="BC103" s="294"/>
      <c r="BD103" s="294"/>
      <c r="BE103" s="294"/>
      <c r="BF103" s="294"/>
      <c r="BG103" s="294"/>
      <c r="BH103" s="294"/>
      <c r="BI103" s="294"/>
      <c r="BJ103" s="294"/>
      <c r="BK103" s="294"/>
      <c r="BL103" s="294"/>
      <c r="BM103" s="294"/>
      <c r="BN103" s="294"/>
      <c r="BO103" s="294"/>
    </row>
    <row r="104">
      <c r="A104" s="294"/>
      <c r="B104" s="333"/>
      <c r="D104" s="134"/>
      <c r="E104" s="294"/>
      <c r="I104" s="294"/>
      <c r="J104" s="294"/>
      <c r="N104" s="294"/>
      <c r="O104" s="294"/>
      <c r="P104" s="294"/>
      <c r="Q104" s="294"/>
      <c r="R104" s="294"/>
      <c r="S104" s="294"/>
      <c r="T104" s="294"/>
      <c r="U104" s="294"/>
      <c r="V104" s="294"/>
      <c r="W104" s="294"/>
      <c r="X104" s="294"/>
      <c r="Y104" s="294"/>
      <c r="Z104" s="294"/>
      <c r="AA104" s="294"/>
      <c r="AB104" s="294"/>
      <c r="AC104" s="294"/>
      <c r="AD104" s="294"/>
      <c r="AE104" s="294"/>
      <c r="AF104" s="294"/>
      <c r="AG104" s="294"/>
      <c r="AH104" s="294"/>
      <c r="AI104" s="294"/>
      <c r="AJ104" s="294"/>
      <c r="AK104" s="294"/>
      <c r="AL104" s="294"/>
      <c r="AM104" s="294"/>
      <c r="AN104" s="294"/>
      <c r="AO104" s="294"/>
      <c r="AP104" s="294"/>
      <c r="AQ104" s="294"/>
      <c r="AR104" s="294"/>
      <c r="AS104" s="294"/>
      <c r="AT104" s="294"/>
      <c r="AU104" s="294"/>
      <c r="AV104" s="294"/>
      <c r="AW104" s="294"/>
      <c r="AX104" s="294"/>
      <c r="AY104" s="294"/>
      <c r="AZ104" s="294"/>
      <c r="BA104" s="294"/>
      <c r="BB104" s="294"/>
      <c r="BC104" s="294"/>
      <c r="BD104" s="294"/>
      <c r="BE104" s="294"/>
      <c r="BF104" s="294"/>
      <c r="BG104" s="294"/>
      <c r="BH104" s="294"/>
      <c r="BI104" s="294"/>
      <c r="BJ104" s="294"/>
      <c r="BK104" s="294"/>
      <c r="BL104" s="294"/>
      <c r="BM104" s="294"/>
      <c r="BN104" s="294"/>
      <c r="BO104" s="294"/>
    </row>
    <row r="105">
      <c r="A105" s="294"/>
      <c r="B105" s="333"/>
      <c r="D105" s="134"/>
      <c r="E105" s="294"/>
      <c r="I105" s="294"/>
      <c r="J105" s="294"/>
      <c r="N105" s="294"/>
      <c r="O105" s="294"/>
      <c r="P105" s="294"/>
      <c r="Q105" s="294"/>
      <c r="R105" s="294"/>
      <c r="S105" s="294"/>
      <c r="T105" s="294"/>
      <c r="U105" s="294"/>
      <c r="V105" s="294"/>
      <c r="W105" s="294"/>
      <c r="X105" s="294"/>
      <c r="Y105" s="294"/>
      <c r="Z105" s="294"/>
      <c r="AA105" s="294"/>
      <c r="AB105" s="294"/>
      <c r="AC105" s="294"/>
      <c r="AD105" s="294"/>
      <c r="AE105" s="294"/>
      <c r="AF105" s="294"/>
      <c r="AG105" s="294"/>
      <c r="AH105" s="294"/>
      <c r="AI105" s="294"/>
      <c r="AJ105" s="294"/>
      <c r="AK105" s="294"/>
      <c r="AL105" s="294"/>
      <c r="AM105" s="294"/>
      <c r="AN105" s="294"/>
      <c r="AO105" s="294"/>
      <c r="AP105" s="294"/>
      <c r="AQ105" s="294"/>
      <c r="AR105" s="294"/>
      <c r="AS105" s="294"/>
      <c r="AT105" s="294"/>
      <c r="AU105" s="294"/>
      <c r="AV105" s="294"/>
      <c r="AW105" s="294"/>
      <c r="AX105" s="294"/>
      <c r="AY105" s="294"/>
      <c r="AZ105" s="294"/>
      <c r="BA105" s="294"/>
      <c r="BB105" s="294"/>
      <c r="BC105" s="294"/>
      <c r="BD105" s="294"/>
      <c r="BE105" s="294"/>
      <c r="BF105" s="294"/>
      <c r="BG105" s="294"/>
      <c r="BH105" s="294"/>
      <c r="BI105" s="294"/>
      <c r="BJ105" s="294"/>
      <c r="BK105" s="294"/>
      <c r="BL105" s="294"/>
      <c r="BM105" s="294"/>
      <c r="BN105" s="294"/>
      <c r="BO105" s="294"/>
    </row>
    <row r="106">
      <c r="A106" s="294"/>
      <c r="B106" s="333"/>
      <c r="D106" s="134"/>
      <c r="E106" s="294"/>
      <c r="I106" s="294"/>
      <c r="J106" s="294"/>
      <c r="N106" s="294"/>
      <c r="O106" s="294"/>
      <c r="P106" s="294"/>
      <c r="Q106" s="294"/>
      <c r="R106" s="294"/>
      <c r="S106" s="294"/>
      <c r="T106" s="294"/>
      <c r="U106" s="294"/>
      <c r="V106" s="294"/>
      <c r="W106" s="294"/>
      <c r="X106" s="294"/>
      <c r="Y106" s="294"/>
      <c r="Z106" s="294"/>
      <c r="AA106" s="294"/>
      <c r="AB106" s="294"/>
      <c r="AC106" s="294"/>
      <c r="AD106" s="294"/>
      <c r="AE106" s="294"/>
      <c r="AF106" s="294"/>
      <c r="AG106" s="294"/>
      <c r="AH106" s="294"/>
      <c r="AI106" s="294"/>
      <c r="AJ106" s="294"/>
      <c r="AK106" s="294"/>
      <c r="AL106" s="294"/>
      <c r="AM106" s="294"/>
      <c r="AN106" s="294"/>
      <c r="AO106" s="294"/>
      <c r="AP106" s="294"/>
      <c r="AQ106" s="294"/>
      <c r="AR106" s="294"/>
      <c r="AS106" s="294"/>
      <c r="AT106" s="294"/>
      <c r="AU106" s="294"/>
      <c r="AV106" s="294"/>
      <c r="AW106" s="294"/>
      <c r="AX106" s="294"/>
      <c r="AY106" s="294"/>
      <c r="AZ106" s="294"/>
      <c r="BA106" s="294"/>
      <c r="BB106" s="294"/>
      <c r="BC106" s="294"/>
      <c r="BD106" s="294"/>
      <c r="BE106" s="294"/>
      <c r="BF106" s="294"/>
      <c r="BG106" s="294"/>
      <c r="BH106" s="294"/>
      <c r="BI106" s="294"/>
      <c r="BJ106" s="294"/>
      <c r="BK106" s="294"/>
      <c r="BL106" s="294"/>
      <c r="BM106" s="294"/>
      <c r="BN106" s="294"/>
      <c r="BO106" s="294"/>
    </row>
    <row r="107">
      <c r="A107" s="294"/>
      <c r="B107" s="333"/>
      <c r="D107" s="134"/>
      <c r="E107" s="294"/>
      <c r="I107" s="294"/>
      <c r="J107" s="294"/>
      <c r="N107" s="294"/>
      <c r="O107" s="294"/>
      <c r="P107" s="294"/>
      <c r="Q107" s="294"/>
      <c r="R107" s="294"/>
      <c r="S107" s="294"/>
      <c r="T107" s="294"/>
      <c r="U107" s="294"/>
      <c r="V107" s="294"/>
      <c r="W107" s="294"/>
      <c r="X107" s="294"/>
      <c r="Y107" s="294"/>
      <c r="Z107" s="294"/>
      <c r="AA107" s="294"/>
      <c r="AB107" s="294"/>
      <c r="AC107" s="294"/>
      <c r="AD107" s="294"/>
      <c r="AE107" s="294"/>
      <c r="AF107" s="294"/>
      <c r="AG107" s="294"/>
      <c r="AH107" s="294"/>
      <c r="AI107" s="294"/>
      <c r="AJ107" s="294"/>
      <c r="AK107" s="294"/>
      <c r="AL107" s="294"/>
      <c r="AM107" s="294"/>
      <c r="AN107" s="294"/>
      <c r="AO107" s="294"/>
      <c r="AP107" s="294"/>
      <c r="AQ107" s="294"/>
      <c r="AR107" s="294"/>
      <c r="AS107" s="294"/>
      <c r="AT107" s="294"/>
      <c r="AU107" s="294"/>
      <c r="AV107" s="294"/>
      <c r="AW107" s="294"/>
      <c r="AX107" s="294"/>
      <c r="AY107" s="294"/>
      <c r="AZ107" s="294"/>
      <c r="BA107" s="294"/>
      <c r="BB107" s="294"/>
      <c r="BC107" s="294"/>
      <c r="BD107" s="294"/>
      <c r="BE107" s="294"/>
      <c r="BF107" s="294"/>
      <c r="BG107" s="294"/>
      <c r="BH107" s="294"/>
      <c r="BI107" s="294"/>
      <c r="BJ107" s="294"/>
      <c r="BK107" s="294"/>
      <c r="BL107" s="294"/>
      <c r="BM107" s="294"/>
      <c r="BN107" s="294"/>
      <c r="BO107" s="294"/>
    </row>
    <row r="108">
      <c r="A108" s="294"/>
      <c r="B108" s="333"/>
      <c r="D108" s="134"/>
      <c r="E108" s="294"/>
      <c r="I108" s="294"/>
      <c r="J108" s="294"/>
      <c r="N108" s="294"/>
      <c r="O108" s="294"/>
      <c r="P108" s="294"/>
      <c r="Q108" s="294"/>
      <c r="R108" s="294"/>
      <c r="S108" s="294"/>
      <c r="T108" s="294"/>
      <c r="U108" s="294"/>
      <c r="V108" s="294"/>
      <c r="W108" s="294"/>
      <c r="X108" s="294"/>
      <c r="Y108" s="294"/>
      <c r="Z108" s="294"/>
      <c r="AA108" s="294"/>
      <c r="AB108" s="294"/>
      <c r="AC108" s="294"/>
      <c r="AD108" s="294"/>
      <c r="AE108" s="294"/>
      <c r="AF108" s="294"/>
      <c r="AG108" s="294"/>
      <c r="AH108" s="294"/>
      <c r="AI108" s="294"/>
      <c r="AJ108" s="294"/>
      <c r="AK108" s="294"/>
      <c r="AL108" s="294"/>
      <c r="AM108" s="294"/>
      <c r="AN108" s="294"/>
      <c r="AO108" s="294"/>
      <c r="AP108" s="294"/>
      <c r="AQ108" s="294"/>
      <c r="AR108" s="294"/>
      <c r="AS108" s="294"/>
      <c r="AT108" s="294"/>
      <c r="AU108" s="294"/>
      <c r="AV108" s="294"/>
      <c r="AW108" s="294"/>
      <c r="AX108" s="294"/>
      <c r="AY108" s="294"/>
      <c r="AZ108" s="294"/>
      <c r="BA108" s="294"/>
      <c r="BB108" s="294"/>
      <c r="BC108" s="294"/>
      <c r="BD108" s="294"/>
      <c r="BE108" s="294"/>
      <c r="BF108" s="294"/>
      <c r="BG108" s="294"/>
      <c r="BH108" s="294"/>
      <c r="BI108" s="294"/>
      <c r="BJ108" s="294"/>
      <c r="BK108" s="294"/>
      <c r="BL108" s="294"/>
      <c r="BM108" s="294"/>
      <c r="BN108" s="294"/>
      <c r="BO108" s="294"/>
    </row>
    <row r="109">
      <c r="A109" s="294"/>
      <c r="B109" s="333"/>
      <c r="D109" s="134"/>
      <c r="E109" s="294"/>
      <c r="I109" s="294"/>
      <c r="J109" s="294"/>
      <c r="N109" s="294"/>
      <c r="O109" s="294"/>
      <c r="P109" s="294"/>
      <c r="Q109" s="294"/>
      <c r="R109" s="294"/>
      <c r="S109" s="294"/>
      <c r="T109" s="294"/>
      <c r="U109" s="294"/>
      <c r="V109" s="294"/>
      <c r="W109" s="294"/>
      <c r="X109" s="294"/>
      <c r="Y109" s="294"/>
      <c r="Z109" s="294"/>
      <c r="AA109" s="294"/>
      <c r="AB109" s="294"/>
      <c r="AC109" s="294"/>
      <c r="AD109" s="294"/>
      <c r="AE109" s="294"/>
      <c r="AF109" s="294"/>
      <c r="AG109" s="294"/>
      <c r="AH109" s="294"/>
      <c r="AI109" s="294"/>
      <c r="AJ109" s="294"/>
      <c r="AK109" s="294"/>
      <c r="AL109" s="294"/>
      <c r="AM109" s="294"/>
      <c r="AN109" s="294"/>
      <c r="AO109" s="294"/>
      <c r="AP109" s="294"/>
      <c r="AQ109" s="294"/>
      <c r="AR109" s="294"/>
      <c r="AS109" s="294"/>
      <c r="AT109" s="294"/>
      <c r="AU109" s="294"/>
      <c r="AV109" s="294"/>
      <c r="AW109" s="294"/>
      <c r="AX109" s="294"/>
      <c r="AY109" s="294"/>
      <c r="AZ109" s="294"/>
      <c r="BA109" s="294"/>
      <c r="BB109" s="294"/>
      <c r="BC109" s="294"/>
      <c r="BD109" s="294"/>
      <c r="BE109" s="294"/>
      <c r="BF109" s="294"/>
      <c r="BG109" s="294"/>
      <c r="BH109" s="294"/>
      <c r="BI109" s="294"/>
      <c r="BJ109" s="294"/>
      <c r="BK109" s="294"/>
      <c r="BL109" s="294"/>
      <c r="BM109" s="294"/>
      <c r="BN109" s="294"/>
      <c r="BO109" s="294"/>
    </row>
    <row r="110">
      <c r="A110" s="294"/>
      <c r="B110" s="333"/>
      <c r="D110" s="134"/>
      <c r="E110" s="294"/>
      <c r="I110" s="294"/>
      <c r="J110" s="294"/>
      <c r="N110" s="294"/>
      <c r="O110" s="294"/>
      <c r="P110" s="294"/>
      <c r="Q110" s="294"/>
      <c r="R110" s="294"/>
      <c r="S110" s="294"/>
      <c r="T110" s="294"/>
      <c r="U110" s="294"/>
      <c r="V110" s="294"/>
      <c r="W110" s="294"/>
      <c r="X110" s="294"/>
      <c r="Y110" s="294"/>
      <c r="Z110" s="294"/>
      <c r="AA110" s="294"/>
      <c r="AB110" s="294"/>
      <c r="AC110" s="294"/>
      <c r="AD110" s="294"/>
      <c r="AE110" s="294"/>
      <c r="AF110" s="294"/>
      <c r="AG110" s="294"/>
      <c r="AH110" s="294"/>
      <c r="AI110" s="294"/>
      <c r="AJ110" s="294"/>
      <c r="AK110" s="294"/>
      <c r="AL110" s="294"/>
      <c r="AM110" s="294"/>
      <c r="AN110" s="294"/>
      <c r="AO110" s="294"/>
      <c r="AP110" s="294"/>
      <c r="AQ110" s="294"/>
      <c r="AR110" s="294"/>
      <c r="AS110" s="294"/>
      <c r="AT110" s="294"/>
      <c r="AU110" s="294"/>
      <c r="AV110" s="294"/>
      <c r="AW110" s="294"/>
      <c r="AX110" s="294"/>
      <c r="AY110" s="294"/>
      <c r="AZ110" s="294"/>
      <c r="BA110" s="294"/>
      <c r="BB110" s="294"/>
      <c r="BC110" s="294"/>
      <c r="BD110" s="294"/>
      <c r="BE110" s="294"/>
      <c r="BF110" s="294"/>
      <c r="BG110" s="294"/>
      <c r="BH110" s="294"/>
      <c r="BI110" s="294"/>
      <c r="BJ110" s="294"/>
      <c r="BK110" s="294"/>
      <c r="BL110" s="294"/>
      <c r="BM110" s="294"/>
      <c r="BN110" s="294"/>
      <c r="BO110" s="294"/>
    </row>
    <row r="111">
      <c r="A111" s="294"/>
      <c r="B111" s="333"/>
      <c r="D111" s="134"/>
      <c r="E111" s="294"/>
      <c r="I111" s="294"/>
      <c r="J111" s="294"/>
      <c r="N111" s="294"/>
      <c r="O111" s="294"/>
      <c r="P111" s="294"/>
      <c r="Q111" s="294"/>
      <c r="R111" s="294"/>
      <c r="S111" s="294"/>
      <c r="T111" s="294"/>
      <c r="U111" s="294"/>
      <c r="V111" s="294"/>
      <c r="W111" s="294"/>
      <c r="X111" s="294"/>
      <c r="Y111" s="294"/>
      <c r="Z111" s="294"/>
      <c r="AA111" s="294"/>
      <c r="AB111" s="294"/>
      <c r="AC111" s="294"/>
      <c r="AD111" s="294"/>
      <c r="AE111" s="294"/>
      <c r="AF111" s="294"/>
      <c r="AG111" s="294"/>
      <c r="AH111" s="294"/>
      <c r="AI111" s="294"/>
      <c r="AJ111" s="294"/>
      <c r="AK111" s="294"/>
      <c r="AL111" s="294"/>
      <c r="AM111" s="294"/>
      <c r="AN111" s="294"/>
      <c r="AO111" s="294"/>
      <c r="AP111" s="294"/>
      <c r="AQ111" s="294"/>
      <c r="AR111" s="294"/>
      <c r="AS111" s="294"/>
      <c r="AT111" s="294"/>
      <c r="AU111" s="294"/>
      <c r="AV111" s="294"/>
      <c r="AW111" s="294"/>
      <c r="AX111" s="294"/>
      <c r="AY111" s="294"/>
      <c r="AZ111" s="294"/>
      <c r="BA111" s="294"/>
      <c r="BB111" s="294"/>
      <c r="BC111" s="294"/>
      <c r="BD111" s="294"/>
      <c r="BE111" s="294"/>
      <c r="BF111" s="294"/>
      <c r="BG111" s="294"/>
      <c r="BH111" s="294"/>
      <c r="BI111" s="294"/>
      <c r="BJ111" s="294"/>
      <c r="BK111" s="294"/>
      <c r="BL111" s="294"/>
      <c r="BM111" s="294"/>
      <c r="BN111" s="294"/>
      <c r="BO111" s="294"/>
    </row>
    <row r="112">
      <c r="A112" s="294"/>
      <c r="B112" s="333"/>
      <c r="D112" s="134"/>
      <c r="E112" s="294"/>
      <c r="I112" s="294"/>
      <c r="J112" s="294"/>
      <c r="N112" s="294"/>
      <c r="O112" s="294"/>
      <c r="P112" s="294"/>
      <c r="Q112" s="294"/>
      <c r="R112" s="294"/>
      <c r="S112" s="294"/>
      <c r="T112" s="294"/>
      <c r="U112" s="294"/>
      <c r="V112" s="294"/>
      <c r="W112" s="294"/>
      <c r="X112" s="294"/>
      <c r="Y112" s="294"/>
      <c r="Z112" s="294"/>
      <c r="AA112" s="294"/>
      <c r="AB112" s="294"/>
      <c r="AC112" s="294"/>
      <c r="AD112" s="294"/>
      <c r="AE112" s="294"/>
      <c r="AF112" s="294"/>
      <c r="AG112" s="294"/>
      <c r="AH112" s="294"/>
      <c r="AI112" s="294"/>
      <c r="AJ112" s="294"/>
      <c r="AK112" s="294"/>
      <c r="AL112" s="294"/>
      <c r="AM112" s="294"/>
      <c r="AN112" s="294"/>
      <c r="AO112" s="294"/>
      <c r="AP112" s="294"/>
      <c r="AQ112" s="294"/>
      <c r="AR112" s="294"/>
      <c r="AS112" s="294"/>
      <c r="AT112" s="294"/>
      <c r="AU112" s="294"/>
      <c r="AV112" s="294"/>
      <c r="AW112" s="294"/>
      <c r="AX112" s="294"/>
      <c r="AY112" s="294"/>
      <c r="AZ112" s="294"/>
      <c r="BA112" s="294"/>
      <c r="BB112" s="294"/>
      <c r="BC112" s="294"/>
      <c r="BD112" s="294"/>
      <c r="BE112" s="294"/>
      <c r="BF112" s="294"/>
      <c r="BG112" s="294"/>
      <c r="BH112" s="294"/>
      <c r="BI112" s="294"/>
      <c r="BJ112" s="294"/>
      <c r="BK112" s="294"/>
      <c r="BL112" s="294"/>
      <c r="BM112" s="294"/>
      <c r="BN112" s="294"/>
      <c r="BO112" s="294"/>
    </row>
    <row r="113">
      <c r="A113" s="294"/>
      <c r="B113" s="333"/>
      <c r="D113" s="134"/>
      <c r="E113" s="294"/>
      <c r="I113" s="294"/>
      <c r="J113" s="294"/>
      <c r="N113" s="294"/>
      <c r="O113" s="294"/>
      <c r="P113" s="294"/>
      <c r="Q113" s="294"/>
      <c r="R113" s="294"/>
      <c r="S113" s="294"/>
      <c r="T113" s="294"/>
      <c r="U113" s="294"/>
      <c r="V113" s="294"/>
      <c r="W113" s="294"/>
      <c r="X113" s="294"/>
      <c r="Y113" s="294"/>
      <c r="Z113" s="294"/>
      <c r="AA113" s="294"/>
      <c r="AB113" s="294"/>
      <c r="AC113" s="294"/>
      <c r="AD113" s="294"/>
      <c r="AE113" s="294"/>
      <c r="AF113" s="294"/>
      <c r="AG113" s="294"/>
      <c r="AH113" s="294"/>
      <c r="AI113" s="294"/>
      <c r="AJ113" s="294"/>
      <c r="AK113" s="294"/>
      <c r="AL113" s="294"/>
      <c r="AM113" s="294"/>
      <c r="AN113" s="294"/>
      <c r="AO113" s="294"/>
      <c r="AP113" s="294"/>
      <c r="AQ113" s="294"/>
      <c r="AR113" s="294"/>
      <c r="AS113" s="294"/>
      <c r="AT113" s="294"/>
      <c r="AU113" s="294"/>
      <c r="AV113" s="294"/>
      <c r="AW113" s="294"/>
      <c r="AX113" s="294"/>
      <c r="AY113" s="294"/>
      <c r="AZ113" s="294"/>
      <c r="BA113" s="294"/>
      <c r="BB113" s="294"/>
      <c r="BC113" s="294"/>
      <c r="BD113" s="294"/>
      <c r="BE113" s="294"/>
      <c r="BF113" s="294"/>
      <c r="BG113" s="294"/>
      <c r="BH113" s="294"/>
      <c r="BI113" s="294"/>
      <c r="BJ113" s="294"/>
      <c r="BK113" s="294"/>
      <c r="BL113" s="294"/>
      <c r="BM113" s="294"/>
      <c r="BN113" s="294"/>
      <c r="BO113" s="294"/>
    </row>
    <row r="114">
      <c r="A114" s="294"/>
      <c r="B114" s="333"/>
      <c r="D114" s="134"/>
      <c r="E114" s="294"/>
      <c r="I114" s="294"/>
      <c r="J114" s="294"/>
      <c r="N114" s="294"/>
      <c r="O114" s="294"/>
      <c r="P114" s="294"/>
      <c r="Q114" s="294"/>
      <c r="R114" s="294"/>
      <c r="S114" s="294"/>
      <c r="T114" s="294"/>
      <c r="U114" s="294"/>
      <c r="V114" s="294"/>
      <c r="W114" s="294"/>
      <c r="X114" s="294"/>
      <c r="Y114" s="294"/>
      <c r="Z114" s="294"/>
      <c r="AA114" s="294"/>
      <c r="AB114" s="294"/>
      <c r="AC114" s="294"/>
      <c r="AD114" s="294"/>
      <c r="AE114" s="294"/>
      <c r="AF114" s="294"/>
      <c r="AG114" s="294"/>
      <c r="AH114" s="294"/>
      <c r="AI114" s="294"/>
      <c r="AJ114" s="294"/>
      <c r="AK114" s="294"/>
      <c r="AL114" s="294"/>
      <c r="AM114" s="294"/>
      <c r="AN114" s="294"/>
      <c r="AO114" s="294"/>
      <c r="AP114" s="294"/>
      <c r="AQ114" s="294"/>
      <c r="AR114" s="294"/>
      <c r="AS114" s="294"/>
      <c r="AT114" s="294"/>
      <c r="AU114" s="294"/>
      <c r="AV114" s="294"/>
      <c r="AW114" s="294"/>
      <c r="AX114" s="294"/>
      <c r="AY114" s="294"/>
      <c r="AZ114" s="294"/>
      <c r="BA114" s="294"/>
      <c r="BB114" s="294"/>
      <c r="BC114" s="294"/>
      <c r="BD114" s="294"/>
      <c r="BE114" s="294"/>
      <c r="BF114" s="294"/>
      <c r="BG114" s="294"/>
      <c r="BH114" s="294"/>
      <c r="BI114" s="294"/>
      <c r="BJ114" s="294"/>
      <c r="BK114" s="294"/>
      <c r="BL114" s="294"/>
      <c r="BM114" s="294"/>
      <c r="BN114" s="294"/>
      <c r="BO114" s="294"/>
    </row>
    <row r="115">
      <c r="A115" s="294"/>
      <c r="B115" s="333"/>
      <c r="D115" s="134"/>
      <c r="E115" s="294"/>
      <c r="I115" s="294"/>
      <c r="J115" s="294"/>
      <c r="N115" s="294"/>
      <c r="O115" s="294"/>
      <c r="P115" s="294"/>
      <c r="Q115" s="294"/>
      <c r="R115" s="294"/>
      <c r="S115" s="294"/>
      <c r="T115" s="294"/>
      <c r="U115" s="294"/>
      <c r="V115" s="294"/>
      <c r="W115" s="294"/>
      <c r="X115" s="294"/>
      <c r="Y115" s="294"/>
      <c r="Z115" s="294"/>
      <c r="AA115" s="294"/>
      <c r="AB115" s="294"/>
      <c r="AC115" s="294"/>
      <c r="AD115" s="294"/>
      <c r="AE115" s="294"/>
      <c r="AF115" s="294"/>
      <c r="AG115" s="294"/>
      <c r="AH115" s="294"/>
      <c r="AI115" s="294"/>
      <c r="AJ115" s="294"/>
      <c r="AK115" s="294"/>
      <c r="AL115" s="294"/>
      <c r="AM115" s="294"/>
      <c r="AN115" s="294"/>
      <c r="AO115" s="294"/>
      <c r="AP115" s="294"/>
      <c r="AQ115" s="294"/>
      <c r="AR115" s="294"/>
      <c r="AS115" s="294"/>
      <c r="AT115" s="294"/>
      <c r="AU115" s="294"/>
      <c r="AV115" s="294"/>
      <c r="AW115" s="294"/>
      <c r="AX115" s="294"/>
      <c r="AY115" s="294"/>
      <c r="AZ115" s="294"/>
      <c r="BA115" s="294"/>
      <c r="BB115" s="294"/>
      <c r="BC115" s="294"/>
      <c r="BD115" s="294"/>
      <c r="BE115" s="294"/>
      <c r="BF115" s="294"/>
      <c r="BG115" s="294"/>
      <c r="BH115" s="294"/>
      <c r="BI115" s="294"/>
      <c r="BJ115" s="294"/>
      <c r="BK115" s="294"/>
      <c r="BL115" s="294"/>
      <c r="BM115" s="294"/>
      <c r="BN115" s="294"/>
      <c r="BO115" s="294"/>
    </row>
    <row r="116">
      <c r="A116" s="294"/>
      <c r="B116" s="333"/>
      <c r="D116" s="134"/>
      <c r="E116" s="294"/>
      <c r="I116" s="294"/>
      <c r="J116" s="294"/>
      <c r="N116" s="294"/>
      <c r="O116" s="294"/>
      <c r="P116" s="294"/>
      <c r="Q116" s="294"/>
      <c r="R116" s="294"/>
      <c r="S116" s="294"/>
      <c r="T116" s="294"/>
      <c r="U116" s="294"/>
      <c r="V116" s="294"/>
      <c r="W116" s="294"/>
      <c r="X116" s="294"/>
      <c r="Y116" s="294"/>
      <c r="Z116" s="294"/>
      <c r="AA116" s="294"/>
      <c r="AB116" s="294"/>
      <c r="AC116" s="294"/>
      <c r="AD116" s="294"/>
      <c r="AE116" s="294"/>
      <c r="AF116" s="294"/>
      <c r="AG116" s="294"/>
      <c r="AH116" s="294"/>
      <c r="AI116" s="294"/>
      <c r="AJ116" s="294"/>
      <c r="AK116" s="294"/>
      <c r="AL116" s="294"/>
      <c r="AM116" s="294"/>
      <c r="AN116" s="294"/>
      <c r="AO116" s="294"/>
      <c r="AP116" s="294"/>
      <c r="AQ116" s="294"/>
      <c r="AR116" s="294"/>
      <c r="AS116" s="294"/>
      <c r="AT116" s="294"/>
      <c r="AU116" s="294"/>
      <c r="AV116" s="294"/>
      <c r="AW116" s="294"/>
      <c r="AX116" s="294"/>
      <c r="AY116" s="294"/>
      <c r="AZ116" s="294"/>
      <c r="BA116" s="294"/>
      <c r="BB116" s="294"/>
      <c r="BC116" s="294"/>
      <c r="BD116" s="294"/>
      <c r="BE116" s="294"/>
      <c r="BF116" s="294"/>
      <c r="BG116" s="294"/>
      <c r="BH116" s="294"/>
      <c r="BI116" s="294"/>
      <c r="BJ116" s="294"/>
      <c r="BK116" s="294"/>
      <c r="BL116" s="294"/>
      <c r="BM116" s="294"/>
      <c r="BN116" s="294"/>
      <c r="BO116" s="294"/>
    </row>
    <row r="117">
      <c r="A117" s="294"/>
      <c r="B117" s="333"/>
      <c r="D117" s="134"/>
      <c r="E117" s="294"/>
      <c r="I117" s="294"/>
      <c r="J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c r="AK117" s="294"/>
      <c r="AL117" s="294"/>
      <c r="AM117" s="294"/>
      <c r="AN117" s="294"/>
      <c r="AO117" s="294"/>
      <c r="AP117" s="294"/>
      <c r="AQ117" s="294"/>
      <c r="AR117" s="294"/>
      <c r="AS117" s="294"/>
      <c r="AT117" s="294"/>
      <c r="AU117" s="294"/>
      <c r="AV117" s="294"/>
      <c r="AW117" s="294"/>
      <c r="AX117" s="294"/>
      <c r="AY117" s="294"/>
      <c r="AZ117" s="294"/>
      <c r="BA117" s="294"/>
      <c r="BB117" s="294"/>
      <c r="BC117" s="294"/>
      <c r="BD117" s="294"/>
      <c r="BE117" s="294"/>
      <c r="BF117" s="294"/>
      <c r="BG117" s="294"/>
      <c r="BH117" s="294"/>
      <c r="BI117" s="294"/>
      <c r="BJ117" s="294"/>
      <c r="BK117" s="294"/>
      <c r="BL117" s="294"/>
      <c r="BM117" s="294"/>
      <c r="BN117" s="294"/>
      <c r="BO117" s="294"/>
    </row>
    <row r="118">
      <c r="A118" s="294"/>
      <c r="B118" s="333"/>
      <c r="D118" s="134"/>
      <c r="E118" s="294"/>
      <c r="I118" s="294"/>
      <c r="J118" s="294"/>
      <c r="N118" s="294"/>
      <c r="O118" s="294"/>
      <c r="P118" s="294"/>
      <c r="Q118" s="294"/>
      <c r="R118" s="294"/>
      <c r="S118" s="294"/>
      <c r="T118" s="294"/>
      <c r="U118" s="294"/>
      <c r="V118" s="294"/>
      <c r="W118" s="294"/>
      <c r="X118" s="294"/>
      <c r="Y118" s="294"/>
      <c r="Z118" s="294"/>
      <c r="AA118" s="294"/>
      <c r="AB118" s="294"/>
      <c r="AC118" s="294"/>
      <c r="AD118" s="294"/>
      <c r="AE118" s="294"/>
      <c r="AF118" s="294"/>
      <c r="AG118" s="294"/>
      <c r="AH118" s="294"/>
      <c r="AI118" s="294"/>
      <c r="AJ118" s="294"/>
      <c r="AK118" s="294"/>
      <c r="AL118" s="294"/>
      <c r="AM118" s="294"/>
      <c r="AN118" s="294"/>
      <c r="AO118" s="294"/>
      <c r="AP118" s="294"/>
      <c r="AQ118" s="294"/>
      <c r="AR118" s="294"/>
      <c r="AS118" s="294"/>
      <c r="AT118" s="294"/>
      <c r="AU118" s="294"/>
      <c r="AV118" s="294"/>
      <c r="AW118" s="294"/>
      <c r="AX118" s="294"/>
      <c r="AY118" s="294"/>
      <c r="AZ118" s="294"/>
      <c r="BA118" s="294"/>
      <c r="BB118" s="294"/>
      <c r="BC118" s="294"/>
      <c r="BD118" s="294"/>
      <c r="BE118" s="294"/>
      <c r="BF118" s="294"/>
      <c r="BG118" s="294"/>
      <c r="BH118" s="294"/>
      <c r="BI118" s="294"/>
      <c r="BJ118" s="294"/>
      <c r="BK118" s="294"/>
      <c r="BL118" s="294"/>
      <c r="BM118" s="294"/>
      <c r="BN118" s="294"/>
      <c r="BO118" s="294"/>
    </row>
    <row r="119">
      <c r="A119" s="294"/>
      <c r="B119" s="333"/>
      <c r="D119" s="134"/>
      <c r="E119" s="294"/>
      <c r="I119" s="294"/>
      <c r="J119" s="294"/>
      <c r="N119" s="294"/>
      <c r="O119" s="294"/>
      <c r="P119" s="294"/>
      <c r="Q119" s="294"/>
      <c r="R119" s="294"/>
      <c r="S119" s="294"/>
      <c r="T119" s="294"/>
      <c r="U119" s="294"/>
      <c r="V119" s="294"/>
      <c r="W119" s="294"/>
      <c r="X119" s="294"/>
      <c r="Y119" s="294"/>
      <c r="Z119" s="294"/>
      <c r="AA119" s="294"/>
      <c r="AB119" s="294"/>
      <c r="AC119" s="294"/>
      <c r="AD119" s="294"/>
      <c r="AE119" s="294"/>
      <c r="AF119" s="294"/>
      <c r="AG119" s="294"/>
      <c r="AH119" s="294"/>
      <c r="AI119" s="294"/>
      <c r="AJ119" s="294"/>
      <c r="AK119" s="294"/>
      <c r="AL119" s="294"/>
      <c r="AM119" s="294"/>
      <c r="AN119" s="294"/>
      <c r="AO119" s="294"/>
      <c r="AP119" s="294"/>
      <c r="AQ119" s="294"/>
      <c r="AR119" s="294"/>
      <c r="AS119" s="294"/>
      <c r="AT119" s="294"/>
      <c r="AU119" s="294"/>
      <c r="AV119" s="294"/>
      <c r="AW119" s="294"/>
      <c r="AX119" s="294"/>
      <c r="AY119" s="294"/>
      <c r="AZ119" s="294"/>
      <c r="BA119" s="294"/>
      <c r="BB119" s="294"/>
      <c r="BC119" s="294"/>
      <c r="BD119" s="294"/>
      <c r="BE119" s="294"/>
      <c r="BF119" s="294"/>
      <c r="BG119" s="294"/>
      <c r="BH119" s="294"/>
      <c r="BI119" s="294"/>
      <c r="BJ119" s="294"/>
      <c r="BK119" s="294"/>
      <c r="BL119" s="294"/>
      <c r="BM119" s="294"/>
      <c r="BN119" s="294"/>
      <c r="BO119" s="294"/>
    </row>
    <row r="120">
      <c r="A120" s="294"/>
      <c r="B120" s="333"/>
      <c r="D120" s="134"/>
      <c r="E120" s="294"/>
      <c r="I120" s="294"/>
      <c r="J120" s="294"/>
      <c r="N120" s="294"/>
      <c r="O120" s="294"/>
      <c r="P120" s="294"/>
      <c r="Q120" s="294"/>
      <c r="R120" s="294"/>
      <c r="S120" s="294"/>
      <c r="T120" s="294"/>
      <c r="U120" s="294"/>
      <c r="V120" s="294"/>
      <c r="W120" s="294"/>
      <c r="X120" s="294"/>
      <c r="Y120" s="294"/>
      <c r="Z120" s="294"/>
      <c r="AA120" s="294"/>
      <c r="AB120" s="294"/>
      <c r="AC120" s="294"/>
      <c r="AD120" s="294"/>
      <c r="AE120" s="294"/>
      <c r="AF120" s="294"/>
      <c r="AG120" s="294"/>
      <c r="AH120" s="294"/>
      <c r="AI120" s="294"/>
      <c r="AJ120" s="294"/>
      <c r="AK120" s="294"/>
      <c r="AL120" s="294"/>
      <c r="AM120" s="294"/>
      <c r="AN120" s="294"/>
      <c r="AO120" s="294"/>
      <c r="AP120" s="294"/>
      <c r="AQ120" s="294"/>
      <c r="AR120" s="294"/>
      <c r="AS120" s="294"/>
      <c r="AT120" s="294"/>
      <c r="AU120" s="294"/>
      <c r="AV120" s="294"/>
      <c r="AW120" s="294"/>
      <c r="AX120" s="294"/>
      <c r="AY120" s="294"/>
      <c r="AZ120" s="294"/>
      <c r="BA120" s="294"/>
      <c r="BB120" s="294"/>
      <c r="BC120" s="294"/>
      <c r="BD120" s="294"/>
      <c r="BE120" s="294"/>
      <c r="BF120" s="294"/>
      <c r="BG120" s="294"/>
      <c r="BH120" s="294"/>
      <c r="BI120" s="294"/>
      <c r="BJ120" s="294"/>
      <c r="BK120" s="294"/>
      <c r="BL120" s="294"/>
      <c r="BM120" s="294"/>
      <c r="BN120" s="294"/>
      <c r="BO120" s="294"/>
    </row>
    <row r="121">
      <c r="A121" s="294"/>
      <c r="B121" s="333"/>
      <c r="D121" s="134"/>
      <c r="E121" s="294"/>
      <c r="I121" s="294"/>
      <c r="J121" s="294"/>
      <c r="N121" s="294"/>
      <c r="O121" s="294"/>
      <c r="P121" s="294"/>
      <c r="Q121" s="294"/>
      <c r="R121" s="294"/>
      <c r="S121" s="294"/>
      <c r="T121" s="294"/>
      <c r="U121" s="294"/>
      <c r="V121" s="294"/>
      <c r="W121" s="294"/>
      <c r="X121" s="294"/>
      <c r="Y121" s="294"/>
      <c r="Z121" s="294"/>
      <c r="AA121" s="294"/>
      <c r="AB121" s="294"/>
      <c r="AC121" s="294"/>
      <c r="AD121" s="294"/>
      <c r="AE121" s="294"/>
      <c r="AF121" s="294"/>
      <c r="AG121" s="294"/>
      <c r="AH121" s="294"/>
      <c r="AI121" s="294"/>
      <c r="AJ121" s="294"/>
      <c r="AK121" s="294"/>
      <c r="AL121" s="294"/>
      <c r="AM121" s="294"/>
      <c r="AN121" s="294"/>
      <c r="AO121" s="294"/>
      <c r="AP121" s="294"/>
      <c r="AQ121" s="294"/>
      <c r="AR121" s="294"/>
      <c r="AS121" s="294"/>
      <c r="AT121" s="294"/>
      <c r="AU121" s="294"/>
      <c r="AV121" s="294"/>
      <c r="AW121" s="294"/>
      <c r="AX121" s="294"/>
      <c r="AY121" s="294"/>
      <c r="AZ121" s="294"/>
      <c r="BA121" s="294"/>
      <c r="BB121" s="294"/>
      <c r="BC121" s="294"/>
      <c r="BD121" s="294"/>
      <c r="BE121" s="294"/>
      <c r="BF121" s="294"/>
      <c r="BG121" s="294"/>
      <c r="BH121" s="294"/>
      <c r="BI121" s="294"/>
      <c r="BJ121" s="294"/>
      <c r="BK121" s="294"/>
      <c r="BL121" s="294"/>
      <c r="BM121" s="294"/>
      <c r="BN121" s="294"/>
      <c r="BO121" s="294"/>
    </row>
    <row r="122">
      <c r="A122" s="294"/>
      <c r="B122" s="333"/>
      <c r="D122" s="134"/>
      <c r="E122" s="294"/>
      <c r="I122" s="294"/>
      <c r="J122" s="294"/>
      <c r="N122" s="294"/>
      <c r="O122" s="294"/>
      <c r="P122" s="294"/>
      <c r="Q122" s="294"/>
      <c r="R122" s="294"/>
      <c r="S122" s="294"/>
      <c r="T122" s="294"/>
      <c r="U122" s="294"/>
      <c r="V122" s="294"/>
      <c r="W122" s="294"/>
      <c r="X122" s="294"/>
      <c r="Y122" s="294"/>
      <c r="Z122" s="294"/>
      <c r="AA122" s="294"/>
      <c r="AB122" s="294"/>
      <c r="AC122" s="294"/>
      <c r="AD122" s="294"/>
      <c r="AE122" s="294"/>
      <c r="AF122" s="294"/>
      <c r="AG122" s="294"/>
      <c r="AH122" s="294"/>
      <c r="AI122" s="294"/>
      <c r="AJ122" s="294"/>
      <c r="AK122" s="294"/>
      <c r="AL122" s="294"/>
      <c r="AM122" s="294"/>
      <c r="AN122" s="294"/>
      <c r="AO122" s="294"/>
      <c r="AP122" s="294"/>
      <c r="AQ122" s="294"/>
      <c r="AR122" s="294"/>
      <c r="AS122" s="294"/>
      <c r="AT122" s="294"/>
      <c r="AU122" s="294"/>
      <c r="AV122" s="294"/>
      <c r="AW122" s="294"/>
      <c r="AX122" s="294"/>
      <c r="AY122" s="294"/>
      <c r="AZ122" s="294"/>
      <c r="BA122" s="294"/>
      <c r="BB122" s="294"/>
      <c r="BC122" s="294"/>
      <c r="BD122" s="294"/>
      <c r="BE122" s="294"/>
      <c r="BF122" s="294"/>
      <c r="BG122" s="294"/>
      <c r="BH122" s="294"/>
      <c r="BI122" s="294"/>
      <c r="BJ122" s="294"/>
      <c r="BK122" s="294"/>
      <c r="BL122" s="294"/>
      <c r="BM122" s="294"/>
      <c r="BN122" s="294"/>
      <c r="BO122" s="294"/>
    </row>
    <row r="123">
      <c r="A123" s="294"/>
      <c r="B123" s="333"/>
      <c r="D123" s="134"/>
      <c r="E123" s="294"/>
      <c r="I123" s="294"/>
      <c r="J123" s="294"/>
      <c r="N123" s="294"/>
      <c r="O123" s="294"/>
      <c r="P123" s="294"/>
      <c r="Q123" s="294"/>
      <c r="R123" s="294"/>
      <c r="S123" s="294"/>
      <c r="T123" s="294"/>
      <c r="U123" s="294"/>
      <c r="V123" s="294"/>
      <c r="W123" s="294"/>
      <c r="X123" s="294"/>
      <c r="Y123" s="294"/>
      <c r="Z123" s="294"/>
      <c r="AA123" s="294"/>
      <c r="AB123" s="294"/>
      <c r="AC123" s="294"/>
      <c r="AD123" s="294"/>
      <c r="AE123" s="294"/>
      <c r="AF123" s="294"/>
      <c r="AG123" s="294"/>
      <c r="AH123" s="294"/>
      <c r="AI123" s="294"/>
      <c r="AJ123" s="294"/>
      <c r="AK123" s="294"/>
      <c r="AL123" s="294"/>
      <c r="AM123" s="294"/>
      <c r="AN123" s="294"/>
      <c r="AO123" s="294"/>
      <c r="AP123" s="294"/>
      <c r="AQ123" s="294"/>
      <c r="AR123" s="294"/>
      <c r="AS123" s="294"/>
      <c r="AT123" s="294"/>
      <c r="AU123" s="294"/>
      <c r="AV123" s="294"/>
      <c r="AW123" s="294"/>
      <c r="AX123" s="294"/>
      <c r="AY123" s="294"/>
      <c r="AZ123" s="294"/>
      <c r="BA123" s="294"/>
      <c r="BB123" s="294"/>
      <c r="BC123" s="294"/>
      <c r="BD123" s="294"/>
      <c r="BE123" s="294"/>
      <c r="BF123" s="294"/>
      <c r="BG123" s="294"/>
      <c r="BH123" s="294"/>
      <c r="BI123" s="294"/>
      <c r="BJ123" s="294"/>
      <c r="BK123" s="294"/>
      <c r="BL123" s="294"/>
      <c r="BM123" s="294"/>
      <c r="BN123" s="294"/>
      <c r="BO123" s="294"/>
    </row>
    <row r="124">
      <c r="A124" s="294"/>
      <c r="B124" s="333"/>
      <c r="D124" s="134"/>
      <c r="E124" s="294"/>
      <c r="I124" s="294"/>
      <c r="J124" s="294"/>
      <c r="N124" s="294"/>
      <c r="O124" s="294"/>
      <c r="P124" s="294"/>
      <c r="Q124" s="294"/>
      <c r="R124" s="294"/>
      <c r="S124" s="294"/>
      <c r="T124" s="294"/>
      <c r="U124" s="294"/>
      <c r="V124" s="294"/>
      <c r="W124" s="294"/>
      <c r="X124" s="294"/>
      <c r="Y124" s="294"/>
      <c r="Z124" s="294"/>
      <c r="AA124" s="294"/>
      <c r="AB124" s="294"/>
      <c r="AC124" s="294"/>
      <c r="AD124" s="294"/>
      <c r="AE124" s="294"/>
      <c r="AF124" s="294"/>
      <c r="AG124" s="294"/>
      <c r="AH124" s="294"/>
      <c r="AI124" s="294"/>
      <c r="AJ124" s="294"/>
      <c r="AK124" s="294"/>
      <c r="AL124" s="294"/>
      <c r="AM124" s="294"/>
      <c r="AN124" s="294"/>
      <c r="AO124" s="294"/>
      <c r="AP124" s="294"/>
      <c r="AQ124" s="294"/>
      <c r="AR124" s="294"/>
      <c r="AS124" s="294"/>
      <c r="AT124" s="294"/>
      <c r="AU124" s="294"/>
      <c r="AV124" s="294"/>
      <c r="AW124" s="294"/>
      <c r="AX124" s="294"/>
      <c r="AY124" s="294"/>
      <c r="AZ124" s="294"/>
      <c r="BA124" s="294"/>
      <c r="BB124" s="294"/>
      <c r="BC124" s="294"/>
      <c r="BD124" s="294"/>
      <c r="BE124" s="294"/>
      <c r="BF124" s="294"/>
      <c r="BG124" s="294"/>
      <c r="BH124" s="294"/>
      <c r="BI124" s="294"/>
      <c r="BJ124" s="294"/>
      <c r="BK124" s="294"/>
      <c r="BL124" s="294"/>
      <c r="BM124" s="294"/>
      <c r="BN124" s="294"/>
      <c r="BO124" s="294"/>
    </row>
    <row r="125">
      <c r="A125" s="294"/>
      <c r="B125" s="333"/>
      <c r="D125" s="134"/>
      <c r="E125" s="294"/>
      <c r="I125" s="294"/>
      <c r="J125" s="294"/>
      <c r="N125" s="294"/>
      <c r="O125" s="294"/>
      <c r="P125" s="294"/>
      <c r="Q125" s="294"/>
      <c r="R125" s="294"/>
      <c r="S125" s="294"/>
      <c r="T125" s="294"/>
      <c r="U125" s="294"/>
      <c r="V125" s="294"/>
      <c r="W125" s="294"/>
      <c r="X125" s="294"/>
      <c r="Y125" s="294"/>
      <c r="Z125" s="294"/>
      <c r="AA125" s="294"/>
      <c r="AB125" s="294"/>
      <c r="AC125" s="294"/>
      <c r="AD125" s="294"/>
      <c r="AE125" s="294"/>
      <c r="AF125" s="294"/>
      <c r="AG125" s="294"/>
      <c r="AH125" s="294"/>
      <c r="AI125" s="294"/>
      <c r="AJ125" s="294"/>
      <c r="AK125" s="294"/>
      <c r="AL125" s="294"/>
      <c r="AM125" s="294"/>
      <c r="AN125" s="294"/>
      <c r="AO125" s="294"/>
      <c r="AP125" s="294"/>
      <c r="AQ125" s="294"/>
      <c r="AR125" s="294"/>
      <c r="AS125" s="294"/>
      <c r="AT125" s="294"/>
      <c r="AU125" s="294"/>
      <c r="AV125" s="294"/>
      <c r="AW125" s="294"/>
      <c r="AX125" s="294"/>
      <c r="AY125" s="294"/>
      <c r="AZ125" s="294"/>
      <c r="BA125" s="294"/>
      <c r="BB125" s="294"/>
      <c r="BC125" s="294"/>
      <c r="BD125" s="294"/>
      <c r="BE125" s="294"/>
      <c r="BF125" s="294"/>
      <c r="BG125" s="294"/>
      <c r="BH125" s="294"/>
      <c r="BI125" s="294"/>
      <c r="BJ125" s="294"/>
      <c r="BK125" s="294"/>
      <c r="BL125" s="294"/>
      <c r="BM125" s="294"/>
      <c r="BN125" s="294"/>
      <c r="BO125" s="294"/>
    </row>
    <row r="126">
      <c r="A126" s="294"/>
      <c r="B126" s="333"/>
      <c r="D126" s="134"/>
      <c r="E126" s="294"/>
      <c r="I126" s="294"/>
      <c r="J126" s="294"/>
      <c r="N126" s="294"/>
      <c r="O126" s="294"/>
      <c r="P126" s="294"/>
      <c r="Q126" s="294"/>
      <c r="R126" s="294"/>
      <c r="S126" s="294"/>
      <c r="T126" s="294"/>
      <c r="U126" s="294"/>
      <c r="V126" s="294"/>
      <c r="W126" s="294"/>
      <c r="X126" s="294"/>
      <c r="Y126" s="294"/>
      <c r="Z126" s="294"/>
      <c r="AA126" s="294"/>
      <c r="AB126" s="294"/>
      <c r="AC126" s="294"/>
      <c r="AD126" s="294"/>
      <c r="AE126" s="294"/>
      <c r="AF126" s="294"/>
      <c r="AG126" s="294"/>
      <c r="AH126" s="294"/>
      <c r="AI126" s="294"/>
      <c r="AJ126" s="294"/>
      <c r="AK126" s="294"/>
      <c r="AL126" s="294"/>
      <c r="AM126" s="294"/>
      <c r="AN126" s="294"/>
      <c r="AO126" s="294"/>
      <c r="AP126" s="294"/>
      <c r="AQ126" s="294"/>
      <c r="AR126" s="294"/>
      <c r="AS126" s="294"/>
      <c r="AT126" s="294"/>
      <c r="AU126" s="294"/>
      <c r="AV126" s="294"/>
      <c r="AW126" s="294"/>
      <c r="AX126" s="294"/>
      <c r="AY126" s="294"/>
      <c r="AZ126" s="294"/>
      <c r="BA126" s="294"/>
      <c r="BB126" s="294"/>
      <c r="BC126" s="294"/>
      <c r="BD126" s="294"/>
      <c r="BE126" s="294"/>
      <c r="BF126" s="294"/>
      <c r="BG126" s="294"/>
      <c r="BH126" s="294"/>
      <c r="BI126" s="294"/>
      <c r="BJ126" s="294"/>
      <c r="BK126" s="294"/>
      <c r="BL126" s="294"/>
      <c r="BM126" s="294"/>
      <c r="BN126" s="294"/>
      <c r="BO126" s="294"/>
    </row>
    <row r="127">
      <c r="A127" s="294"/>
      <c r="B127" s="333"/>
      <c r="D127" s="134"/>
      <c r="E127" s="294"/>
      <c r="I127" s="294"/>
      <c r="J127" s="294"/>
      <c r="N127" s="294"/>
      <c r="O127" s="294"/>
      <c r="P127" s="294"/>
      <c r="Q127" s="294"/>
      <c r="R127" s="294"/>
      <c r="S127" s="294"/>
      <c r="T127" s="294"/>
      <c r="U127" s="294"/>
      <c r="V127" s="294"/>
      <c r="W127" s="294"/>
      <c r="X127" s="294"/>
      <c r="Y127" s="294"/>
      <c r="Z127" s="294"/>
      <c r="AA127" s="294"/>
      <c r="AB127" s="294"/>
      <c r="AC127" s="294"/>
      <c r="AD127" s="294"/>
      <c r="AE127" s="294"/>
      <c r="AF127" s="294"/>
      <c r="AG127" s="294"/>
      <c r="AH127" s="294"/>
      <c r="AI127" s="294"/>
      <c r="AJ127" s="294"/>
      <c r="AK127" s="294"/>
      <c r="AL127" s="294"/>
      <c r="AM127" s="294"/>
      <c r="AN127" s="294"/>
      <c r="AO127" s="294"/>
      <c r="AP127" s="294"/>
      <c r="AQ127" s="294"/>
      <c r="AR127" s="294"/>
      <c r="AS127" s="294"/>
      <c r="AT127" s="294"/>
      <c r="AU127" s="294"/>
      <c r="AV127" s="294"/>
      <c r="AW127" s="294"/>
      <c r="AX127" s="294"/>
      <c r="AY127" s="294"/>
      <c r="AZ127" s="294"/>
      <c r="BA127" s="294"/>
      <c r="BB127" s="294"/>
      <c r="BC127" s="294"/>
      <c r="BD127" s="294"/>
      <c r="BE127" s="294"/>
      <c r="BF127" s="294"/>
      <c r="BG127" s="294"/>
      <c r="BH127" s="294"/>
      <c r="BI127" s="294"/>
      <c r="BJ127" s="294"/>
      <c r="BK127" s="294"/>
      <c r="BL127" s="294"/>
      <c r="BM127" s="294"/>
      <c r="BN127" s="294"/>
      <c r="BO127" s="294"/>
    </row>
    <row r="128">
      <c r="A128" s="294"/>
      <c r="B128" s="333"/>
      <c r="D128" s="134"/>
      <c r="E128" s="294"/>
      <c r="I128" s="294"/>
      <c r="J128" s="294"/>
      <c r="N128" s="294"/>
      <c r="O128" s="294"/>
      <c r="P128" s="294"/>
      <c r="Q128" s="294"/>
      <c r="R128" s="294"/>
      <c r="S128" s="294"/>
      <c r="T128" s="294"/>
      <c r="U128" s="294"/>
      <c r="V128" s="294"/>
      <c r="W128" s="294"/>
      <c r="X128" s="294"/>
      <c r="Y128" s="294"/>
      <c r="Z128" s="294"/>
      <c r="AA128" s="294"/>
      <c r="AB128" s="294"/>
      <c r="AC128" s="294"/>
      <c r="AD128" s="294"/>
      <c r="AE128" s="294"/>
      <c r="AF128" s="294"/>
      <c r="AG128" s="294"/>
      <c r="AH128" s="294"/>
      <c r="AI128" s="294"/>
      <c r="AJ128" s="294"/>
      <c r="AK128" s="294"/>
      <c r="AL128" s="294"/>
      <c r="AM128" s="294"/>
      <c r="AN128" s="294"/>
      <c r="AO128" s="294"/>
      <c r="AP128" s="294"/>
      <c r="AQ128" s="294"/>
      <c r="AR128" s="294"/>
      <c r="AS128" s="294"/>
      <c r="AT128" s="294"/>
      <c r="AU128" s="294"/>
      <c r="AV128" s="294"/>
      <c r="AW128" s="294"/>
      <c r="AX128" s="294"/>
      <c r="AY128" s="294"/>
      <c r="AZ128" s="294"/>
      <c r="BA128" s="294"/>
      <c r="BB128" s="294"/>
      <c r="BC128" s="294"/>
      <c r="BD128" s="294"/>
      <c r="BE128" s="294"/>
      <c r="BF128" s="294"/>
      <c r="BG128" s="294"/>
      <c r="BH128" s="294"/>
      <c r="BI128" s="294"/>
      <c r="BJ128" s="294"/>
      <c r="BK128" s="294"/>
      <c r="BL128" s="294"/>
      <c r="BM128" s="294"/>
      <c r="BN128" s="294"/>
      <c r="BO128" s="294"/>
    </row>
    <row r="129">
      <c r="A129" s="294"/>
      <c r="B129" s="333"/>
      <c r="D129" s="134"/>
      <c r="E129" s="294"/>
      <c r="I129" s="294"/>
      <c r="J129" s="294"/>
      <c r="N129" s="294"/>
      <c r="O129" s="294"/>
      <c r="P129" s="294"/>
      <c r="Q129" s="294"/>
      <c r="R129" s="294"/>
      <c r="S129" s="294"/>
      <c r="T129" s="294"/>
      <c r="U129" s="294"/>
      <c r="V129" s="294"/>
      <c r="W129" s="294"/>
      <c r="X129" s="294"/>
      <c r="Y129" s="294"/>
      <c r="Z129" s="294"/>
      <c r="AA129" s="294"/>
      <c r="AB129" s="294"/>
      <c r="AC129" s="294"/>
      <c r="AD129" s="294"/>
      <c r="AE129" s="294"/>
      <c r="AF129" s="294"/>
      <c r="AG129" s="294"/>
      <c r="AH129" s="294"/>
      <c r="AI129" s="294"/>
      <c r="AJ129" s="294"/>
      <c r="AK129" s="294"/>
      <c r="AL129" s="294"/>
      <c r="AM129" s="294"/>
      <c r="AN129" s="294"/>
      <c r="AO129" s="294"/>
      <c r="AP129" s="294"/>
      <c r="AQ129" s="294"/>
      <c r="AR129" s="294"/>
      <c r="AS129" s="294"/>
      <c r="AT129" s="294"/>
      <c r="AU129" s="294"/>
      <c r="AV129" s="294"/>
      <c r="AW129" s="294"/>
      <c r="AX129" s="294"/>
      <c r="AY129" s="294"/>
      <c r="AZ129" s="294"/>
      <c r="BA129" s="294"/>
      <c r="BB129" s="294"/>
      <c r="BC129" s="294"/>
      <c r="BD129" s="294"/>
      <c r="BE129" s="294"/>
      <c r="BF129" s="294"/>
      <c r="BG129" s="294"/>
      <c r="BH129" s="294"/>
      <c r="BI129" s="294"/>
      <c r="BJ129" s="294"/>
      <c r="BK129" s="294"/>
      <c r="BL129" s="294"/>
      <c r="BM129" s="294"/>
      <c r="BN129" s="294"/>
      <c r="BO129" s="294"/>
    </row>
    <row r="130">
      <c r="A130" s="294"/>
      <c r="B130" s="333"/>
      <c r="D130" s="134"/>
      <c r="E130" s="294"/>
      <c r="I130" s="294"/>
      <c r="J130" s="294"/>
      <c r="N130" s="294"/>
      <c r="O130" s="294"/>
      <c r="P130" s="294"/>
      <c r="Q130" s="294"/>
      <c r="R130" s="294"/>
      <c r="S130" s="294"/>
      <c r="T130" s="294"/>
      <c r="U130" s="294"/>
      <c r="V130" s="294"/>
      <c r="W130" s="294"/>
      <c r="X130" s="294"/>
      <c r="Y130" s="294"/>
      <c r="Z130" s="294"/>
      <c r="AA130" s="294"/>
      <c r="AB130" s="294"/>
      <c r="AC130" s="294"/>
      <c r="AD130" s="294"/>
      <c r="AE130" s="294"/>
      <c r="AF130" s="294"/>
      <c r="AG130" s="294"/>
      <c r="AH130" s="294"/>
      <c r="AI130" s="294"/>
      <c r="AJ130" s="294"/>
      <c r="AK130" s="294"/>
      <c r="AL130" s="294"/>
      <c r="AM130" s="294"/>
      <c r="AN130" s="294"/>
      <c r="AO130" s="294"/>
      <c r="AP130" s="294"/>
      <c r="AQ130" s="294"/>
      <c r="AR130" s="294"/>
      <c r="AS130" s="294"/>
      <c r="AT130" s="294"/>
      <c r="AU130" s="294"/>
      <c r="AV130" s="294"/>
      <c r="AW130" s="294"/>
      <c r="AX130" s="294"/>
      <c r="AY130" s="294"/>
      <c r="AZ130" s="294"/>
      <c r="BA130" s="294"/>
      <c r="BB130" s="294"/>
      <c r="BC130" s="294"/>
      <c r="BD130" s="294"/>
      <c r="BE130" s="294"/>
      <c r="BF130" s="294"/>
      <c r="BG130" s="294"/>
      <c r="BH130" s="294"/>
      <c r="BI130" s="294"/>
      <c r="BJ130" s="294"/>
      <c r="BK130" s="294"/>
      <c r="BL130" s="294"/>
      <c r="BM130" s="294"/>
      <c r="BN130" s="294"/>
      <c r="BO130" s="294"/>
    </row>
    <row r="131">
      <c r="A131" s="294"/>
      <c r="B131" s="333"/>
      <c r="D131" s="134"/>
      <c r="E131" s="294"/>
      <c r="I131" s="294"/>
      <c r="J131" s="294"/>
      <c r="N131" s="294"/>
      <c r="O131" s="294"/>
      <c r="P131" s="294"/>
      <c r="Q131" s="294"/>
      <c r="R131" s="294"/>
      <c r="S131" s="294"/>
      <c r="T131" s="294"/>
      <c r="U131" s="294"/>
      <c r="V131" s="294"/>
      <c r="W131" s="294"/>
      <c r="X131" s="294"/>
      <c r="Y131" s="294"/>
      <c r="Z131" s="294"/>
      <c r="AA131" s="294"/>
      <c r="AB131" s="294"/>
      <c r="AC131" s="294"/>
      <c r="AD131" s="294"/>
      <c r="AE131" s="294"/>
      <c r="AF131" s="294"/>
      <c r="AG131" s="294"/>
      <c r="AH131" s="294"/>
      <c r="AI131" s="294"/>
      <c r="AJ131" s="294"/>
      <c r="AK131" s="294"/>
      <c r="AL131" s="294"/>
      <c r="AM131" s="294"/>
      <c r="AN131" s="294"/>
      <c r="AO131" s="294"/>
      <c r="AP131" s="294"/>
      <c r="AQ131" s="294"/>
      <c r="AR131" s="294"/>
      <c r="AS131" s="294"/>
      <c r="AT131" s="294"/>
      <c r="AU131" s="294"/>
      <c r="AV131" s="294"/>
      <c r="AW131" s="294"/>
      <c r="AX131" s="294"/>
      <c r="AY131" s="294"/>
      <c r="AZ131" s="294"/>
      <c r="BA131" s="294"/>
      <c r="BB131" s="294"/>
      <c r="BC131" s="294"/>
      <c r="BD131" s="294"/>
      <c r="BE131" s="294"/>
      <c r="BF131" s="294"/>
      <c r="BG131" s="294"/>
      <c r="BH131" s="294"/>
      <c r="BI131" s="294"/>
      <c r="BJ131" s="294"/>
      <c r="BK131" s="294"/>
      <c r="BL131" s="294"/>
      <c r="BM131" s="294"/>
      <c r="BN131" s="294"/>
      <c r="BO131" s="294"/>
    </row>
    <row r="132">
      <c r="A132" s="294"/>
      <c r="B132" s="333"/>
      <c r="D132" s="134"/>
      <c r="E132" s="294"/>
      <c r="I132" s="294"/>
      <c r="J132" s="294"/>
      <c r="N132" s="294"/>
      <c r="O132" s="294"/>
      <c r="P132" s="294"/>
      <c r="Q132" s="294"/>
      <c r="R132" s="294"/>
      <c r="S132" s="294"/>
      <c r="T132" s="294"/>
      <c r="U132" s="294"/>
      <c r="V132" s="294"/>
      <c r="W132" s="294"/>
      <c r="X132" s="294"/>
      <c r="Y132" s="294"/>
      <c r="Z132" s="294"/>
      <c r="AA132" s="294"/>
      <c r="AB132" s="294"/>
      <c r="AC132" s="294"/>
      <c r="AD132" s="294"/>
      <c r="AE132" s="294"/>
      <c r="AF132" s="294"/>
      <c r="AG132" s="294"/>
      <c r="AH132" s="294"/>
      <c r="AI132" s="294"/>
      <c r="AJ132" s="294"/>
      <c r="AK132" s="294"/>
      <c r="AL132" s="294"/>
      <c r="AM132" s="294"/>
      <c r="AN132" s="294"/>
      <c r="AO132" s="294"/>
      <c r="AP132" s="294"/>
      <c r="AQ132" s="294"/>
      <c r="AR132" s="294"/>
      <c r="AS132" s="294"/>
      <c r="AT132" s="294"/>
      <c r="AU132" s="294"/>
      <c r="AV132" s="294"/>
      <c r="AW132" s="294"/>
      <c r="AX132" s="294"/>
      <c r="AY132" s="294"/>
      <c r="AZ132" s="294"/>
      <c r="BA132" s="294"/>
      <c r="BB132" s="294"/>
      <c r="BC132" s="294"/>
      <c r="BD132" s="294"/>
      <c r="BE132" s="294"/>
      <c r="BF132" s="294"/>
      <c r="BG132" s="294"/>
      <c r="BH132" s="294"/>
      <c r="BI132" s="294"/>
      <c r="BJ132" s="294"/>
      <c r="BK132" s="294"/>
      <c r="BL132" s="294"/>
      <c r="BM132" s="294"/>
      <c r="BN132" s="294"/>
      <c r="BO132" s="294"/>
    </row>
    <row r="133">
      <c r="A133" s="294"/>
      <c r="B133" s="333"/>
      <c r="D133" s="134"/>
      <c r="E133" s="294"/>
      <c r="I133" s="294"/>
      <c r="J133" s="294"/>
      <c r="N133" s="294"/>
      <c r="O133" s="294"/>
      <c r="P133" s="294"/>
      <c r="Q133" s="294"/>
      <c r="R133" s="294"/>
      <c r="S133" s="294"/>
      <c r="T133" s="294"/>
      <c r="U133" s="294"/>
      <c r="V133" s="294"/>
      <c r="W133" s="294"/>
      <c r="X133" s="294"/>
      <c r="Y133" s="294"/>
      <c r="Z133" s="294"/>
      <c r="AA133" s="294"/>
      <c r="AB133" s="294"/>
      <c r="AC133" s="294"/>
      <c r="AD133" s="294"/>
      <c r="AE133" s="294"/>
      <c r="AF133" s="294"/>
      <c r="AG133" s="294"/>
      <c r="AH133" s="294"/>
      <c r="AI133" s="294"/>
      <c r="AJ133" s="294"/>
      <c r="AK133" s="294"/>
      <c r="AL133" s="294"/>
      <c r="AM133" s="294"/>
      <c r="AN133" s="294"/>
      <c r="AO133" s="294"/>
      <c r="AP133" s="294"/>
      <c r="AQ133" s="294"/>
      <c r="AR133" s="294"/>
      <c r="AS133" s="294"/>
      <c r="AT133" s="294"/>
      <c r="AU133" s="294"/>
      <c r="AV133" s="294"/>
      <c r="AW133" s="294"/>
      <c r="AX133" s="294"/>
      <c r="AY133" s="294"/>
      <c r="AZ133" s="294"/>
      <c r="BA133" s="294"/>
      <c r="BB133" s="294"/>
      <c r="BC133" s="294"/>
      <c r="BD133" s="294"/>
      <c r="BE133" s="294"/>
      <c r="BF133" s="294"/>
      <c r="BG133" s="294"/>
      <c r="BH133" s="294"/>
      <c r="BI133" s="294"/>
      <c r="BJ133" s="294"/>
      <c r="BK133" s="294"/>
      <c r="BL133" s="294"/>
      <c r="BM133" s="294"/>
      <c r="BN133" s="294"/>
      <c r="BO133" s="294"/>
    </row>
    <row r="134">
      <c r="A134" s="294"/>
      <c r="B134" s="333"/>
      <c r="D134" s="134"/>
      <c r="E134" s="294"/>
      <c r="I134" s="294"/>
      <c r="J134" s="294"/>
      <c r="N134" s="294"/>
      <c r="O134" s="294"/>
      <c r="P134" s="294"/>
      <c r="Q134" s="294"/>
      <c r="R134" s="294"/>
      <c r="S134" s="294"/>
      <c r="T134" s="294"/>
      <c r="U134" s="294"/>
      <c r="V134" s="294"/>
      <c r="W134" s="294"/>
      <c r="X134" s="294"/>
      <c r="Y134" s="294"/>
      <c r="Z134" s="294"/>
      <c r="AA134" s="294"/>
      <c r="AB134" s="294"/>
      <c r="AC134" s="294"/>
      <c r="AD134" s="294"/>
      <c r="AE134" s="294"/>
      <c r="AF134" s="294"/>
      <c r="AG134" s="294"/>
      <c r="AH134" s="294"/>
      <c r="AI134" s="294"/>
      <c r="AJ134" s="294"/>
      <c r="AK134" s="294"/>
      <c r="AL134" s="294"/>
      <c r="AM134" s="294"/>
      <c r="AN134" s="294"/>
      <c r="AO134" s="294"/>
      <c r="AP134" s="294"/>
      <c r="AQ134" s="294"/>
      <c r="AR134" s="294"/>
      <c r="AS134" s="294"/>
      <c r="AT134" s="294"/>
      <c r="AU134" s="294"/>
      <c r="AV134" s="294"/>
      <c r="AW134" s="294"/>
      <c r="AX134" s="294"/>
      <c r="AY134" s="294"/>
      <c r="AZ134" s="294"/>
      <c r="BA134" s="294"/>
      <c r="BB134" s="294"/>
      <c r="BC134" s="294"/>
      <c r="BD134" s="294"/>
      <c r="BE134" s="294"/>
      <c r="BF134" s="294"/>
      <c r="BG134" s="294"/>
      <c r="BH134" s="294"/>
      <c r="BI134" s="294"/>
      <c r="BJ134" s="294"/>
      <c r="BK134" s="294"/>
      <c r="BL134" s="294"/>
      <c r="BM134" s="294"/>
      <c r="BN134" s="294"/>
      <c r="BO134" s="294"/>
    </row>
    <row r="135">
      <c r="A135" s="294"/>
      <c r="B135" s="333"/>
      <c r="D135" s="134"/>
      <c r="E135" s="294"/>
      <c r="I135" s="294"/>
      <c r="J135" s="294"/>
      <c r="N135" s="294"/>
      <c r="O135" s="294"/>
      <c r="P135" s="294"/>
      <c r="Q135" s="294"/>
      <c r="R135" s="294"/>
      <c r="S135" s="294"/>
      <c r="T135" s="294"/>
      <c r="U135" s="294"/>
      <c r="V135" s="294"/>
      <c r="W135" s="294"/>
      <c r="X135" s="294"/>
      <c r="Y135" s="294"/>
      <c r="Z135" s="294"/>
      <c r="AA135" s="294"/>
      <c r="AB135" s="294"/>
      <c r="AC135" s="294"/>
      <c r="AD135" s="294"/>
      <c r="AE135" s="294"/>
      <c r="AF135" s="294"/>
      <c r="AG135" s="294"/>
      <c r="AH135" s="294"/>
      <c r="AI135" s="294"/>
      <c r="AJ135" s="294"/>
      <c r="AK135" s="294"/>
      <c r="AL135" s="294"/>
      <c r="AM135" s="294"/>
      <c r="AN135" s="294"/>
      <c r="AO135" s="294"/>
      <c r="AP135" s="294"/>
      <c r="AQ135" s="294"/>
      <c r="AR135" s="294"/>
      <c r="AS135" s="294"/>
      <c r="AT135" s="294"/>
      <c r="AU135" s="294"/>
      <c r="AV135" s="294"/>
      <c r="AW135" s="294"/>
      <c r="AX135" s="294"/>
      <c r="AY135" s="294"/>
      <c r="AZ135" s="294"/>
      <c r="BA135" s="294"/>
      <c r="BB135" s="294"/>
      <c r="BC135" s="294"/>
      <c r="BD135" s="294"/>
      <c r="BE135" s="294"/>
      <c r="BF135" s="294"/>
      <c r="BG135" s="294"/>
      <c r="BH135" s="294"/>
      <c r="BI135" s="294"/>
      <c r="BJ135" s="294"/>
      <c r="BK135" s="294"/>
      <c r="BL135" s="294"/>
      <c r="BM135" s="294"/>
      <c r="BN135" s="294"/>
      <c r="BO135" s="294"/>
    </row>
    <row r="136">
      <c r="A136" s="294"/>
      <c r="B136" s="333"/>
      <c r="D136" s="134"/>
      <c r="E136" s="294"/>
      <c r="I136" s="294"/>
      <c r="J136" s="294"/>
      <c r="N136" s="294"/>
      <c r="O136" s="294"/>
      <c r="P136" s="294"/>
      <c r="Q136" s="294"/>
      <c r="R136" s="294"/>
      <c r="S136" s="294"/>
      <c r="T136" s="294"/>
      <c r="U136" s="294"/>
      <c r="V136" s="294"/>
      <c r="W136" s="294"/>
      <c r="X136" s="294"/>
      <c r="Y136" s="294"/>
      <c r="Z136" s="294"/>
      <c r="AA136" s="294"/>
      <c r="AB136" s="294"/>
      <c r="AC136" s="294"/>
      <c r="AD136" s="294"/>
      <c r="AE136" s="294"/>
      <c r="AF136" s="294"/>
      <c r="AG136" s="294"/>
      <c r="AH136" s="294"/>
      <c r="AI136" s="294"/>
      <c r="AJ136" s="294"/>
      <c r="AK136" s="294"/>
      <c r="AL136" s="294"/>
      <c r="AM136" s="294"/>
      <c r="AN136" s="294"/>
      <c r="AO136" s="294"/>
      <c r="AP136" s="294"/>
      <c r="AQ136" s="294"/>
      <c r="AR136" s="294"/>
      <c r="AS136" s="294"/>
      <c r="AT136" s="294"/>
      <c r="AU136" s="294"/>
      <c r="AV136" s="294"/>
      <c r="AW136" s="294"/>
      <c r="AX136" s="294"/>
      <c r="AY136" s="294"/>
      <c r="AZ136" s="294"/>
      <c r="BA136" s="294"/>
      <c r="BB136" s="294"/>
      <c r="BC136" s="294"/>
      <c r="BD136" s="294"/>
      <c r="BE136" s="294"/>
      <c r="BF136" s="294"/>
      <c r="BG136" s="294"/>
      <c r="BH136" s="294"/>
      <c r="BI136" s="294"/>
      <c r="BJ136" s="294"/>
      <c r="BK136" s="294"/>
      <c r="BL136" s="294"/>
      <c r="BM136" s="294"/>
      <c r="BN136" s="294"/>
      <c r="BO136" s="294"/>
    </row>
    <row r="137">
      <c r="A137" s="294"/>
      <c r="B137" s="333"/>
      <c r="D137" s="134"/>
      <c r="E137" s="294"/>
      <c r="I137" s="294"/>
      <c r="J137" s="294"/>
      <c r="N137" s="294"/>
      <c r="O137" s="294"/>
      <c r="P137" s="294"/>
      <c r="Q137" s="294"/>
      <c r="R137" s="294"/>
      <c r="S137" s="294"/>
      <c r="T137" s="294"/>
      <c r="U137" s="294"/>
      <c r="V137" s="294"/>
      <c r="W137" s="294"/>
      <c r="X137" s="294"/>
      <c r="Y137" s="294"/>
      <c r="Z137" s="294"/>
      <c r="AA137" s="294"/>
      <c r="AB137" s="294"/>
      <c r="AC137" s="294"/>
      <c r="AD137" s="294"/>
      <c r="AE137" s="294"/>
      <c r="AF137" s="294"/>
      <c r="AG137" s="294"/>
      <c r="AH137" s="294"/>
      <c r="AI137" s="294"/>
      <c r="AJ137" s="294"/>
      <c r="AK137" s="294"/>
      <c r="AL137" s="294"/>
      <c r="AM137" s="294"/>
      <c r="AN137" s="294"/>
      <c r="AO137" s="294"/>
      <c r="AP137" s="294"/>
      <c r="AQ137" s="294"/>
      <c r="AR137" s="294"/>
      <c r="AS137" s="294"/>
      <c r="AT137" s="294"/>
      <c r="AU137" s="294"/>
      <c r="AV137" s="294"/>
      <c r="AW137" s="294"/>
      <c r="AX137" s="294"/>
      <c r="AY137" s="294"/>
      <c r="AZ137" s="294"/>
      <c r="BA137" s="294"/>
      <c r="BB137" s="294"/>
      <c r="BC137" s="294"/>
      <c r="BD137" s="294"/>
      <c r="BE137" s="294"/>
      <c r="BF137" s="294"/>
      <c r="BG137" s="294"/>
      <c r="BH137" s="294"/>
      <c r="BI137" s="294"/>
      <c r="BJ137" s="294"/>
      <c r="BK137" s="294"/>
      <c r="BL137" s="294"/>
      <c r="BM137" s="294"/>
      <c r="BN137" s="294"/>
      <c r="BO137" s="294"/>
    </row>
    <row r="138">
      <c r="A138" s="294"/>
      <c r="B138" s="333"/>
      <c r="D138" s="134"/>
      <c r="E138" s="294"/>
      <c r="I138" s="294"/>
      <c r="J138" s="294"/>
      <c r="N138" s="294"/>
      <c r="O138" s="294"/>
      <c r="P138" s="294"/>
      <c r="Q138" s="294"/>
      <c r="R138" s="294"/>
      <c r="S138" s="294"/>
      <c r="T138" s="294"/>
      <c r="U138" s="294"/>
      <c r="V138" s="294"/>
      <c r="W138" s="294"/>
      <c r="X138" s="294"/>
      <c r="Y138" s="294"/>
      <c r="Z138" s="294"/>
      <c r="AA138" s="294"/>
      <c r="AB138" s="294"/>
      <c r="AC138" s="294"/>
      <c r="AD138" s="294"/>
      <c r="AE138" s="294"/>
      <c r="AF138" s="294"/>
      <c r="AG138" s="294"/>
      <c r="AH138" s="294"/>
      <c r="AI138" s="294"/>
      <c r="AJ138" s="294"/>
      <c r="AK138" s="294"/>
      <c r="AL138" s="294"/>
      <c r="AM138" s="294"/>
      <c r="AN138" s="294"/>
      <c r="AO138" s="294"/>
      <c r="AP138" s="294"/>
      <c r="AQ138" s="294"/>
      <c r="AR138" s="294"/>
      <c r="AS138" s="294"/>
      <c r="AT138" s="294"/>
      <c r="AU138" s="294"/>
      <c r="AV138" s="294"/>
      <c r="AW138" s="294"/>
      <c r="AX138" s="294"/>
      <c r="AY138" s="294"/>
      <c r="AZ138" s="294"/>
      <c r="BA138" s="294"/>
      <c r="BB138" s="294"/>
      <c r="BC138" s="294"/>
      <c r="BD138" s="294"/>
      <c r="BE138" s="294"/>
      <c r="BF138" s="294"/>
      <c r="BG138" s="294"/>
      <c r="BH138" s="294"/>
      <c r="BI138" s="294"/>
      <c r="BJ138" s="294"/>
      <c r="BK138" s="294"/>
      <c r="BL138" s="294"/>
      <c r="BM138" s="294"/>
      <c r="BN138" s="294"/>
      <c r="BO138" s="294"/>
    </row>
    <row r="139">
      <c r="A139" s="294"/>
      <c r="B139" s="333"/>
      <c r="D139" s="134"/>
      <c r="E139" s="294"/>
      <c r="I139" s="294"/>
      <c r="J139" s="294"/>
      <c r="N139" s="294"/>
      <c r="O139" s="294"/>
      <c r="P139" s="294"/>
      <c r="Q139" s="294"/>
      <c r="R139" s="294"/>
      <c r="S139" s="294"/>
      <c r="T139" s="294"/>
      <c r="U139" s="294"/>
      <c r="V139" s="294"/>
      <c r="W139" s="294"/>
      <c r="X139" s="294"/>
      <c r="Y139" s="294"/>
      <c r="Z139" s="294"/>
      <c r="AA139" s="294"/>
      <c r="AB139" s="294"/>
      <c r="AC139" s="294"/>
      <c r="AD139" s="294"/>
      <c r="AE139" s="294"/>
      <c r="AF139" s="294"/>
      <c r="AG139" s="294"/>
      <c r="AH139" s="294"/>
      <c r="AI139" s="294"/>
      <c r="AJ139" s="294"/>
      <c r="AK139" s="294"/>
      <c r="AL139" s="294"/>
      <c r="AM139" s="294"/>
      <c r="AN139" s="294"/>
      <c r="AO139" s="294"/>
      <c r="AP139" s="294"/>
      <c r="AQ139" s="294"/>
      <c r="AR139" s="294"/>
      <c r="AS139" s="294"/>
      <c r="AT139" s="294"/>
      <c r="AU139" s="294"/>
      <c r="AV139" s="294"/>
      <c r="AW139" s="294"/>
      <c r="AX139" s="294"/>
      <c r="AY139" s="294"/>
      <c r="AZ139" s="294"/>
      <c r="BA139" s="294"/>
      <c r="BB139" s="294"/>
      <c r="BC139" s="294"/>
      <c r="BD139" s="294"/>
      <c r="BE139" s="294"/>
      <c r="BF139" s="294"/>
      <c r="BG139" s="294"/>
      <c r="BH139" s="294"/>
      <c r="BI139" s="294"/>
      <c r="BJ139" s="294"/>
      <c r="BK139" s="294"/>
      <c r="BL139" s="294"/>
      <c r="BM139" s="294"/>
      <c r="BN139" s="294"/>
      <c r="BO139" s="294"/>
    </row>
    <row r="140">
      <c r="A140" s="294"/>
      <c r="B140" s="333"/>
      <c r="D140" s="134"/>
      <c r="E140" s="294"/>
      <c r="I140" s="294"/>
      <c r="J140" s="294"/>
      <c r="N140" s="294"/>
      <c r="O140" s="294"/>
      <c r="P140" s="294"/>
      <c r="Q140" s="294"/>
      <c r="R140" s="294"/>
      <c r="S140" s="294"/>
      <c r="T140" s="294"/>
      <c r="U140" s="294"/>
      <c r="V140" s="294"/>
      <c r="W140" s="294"/>
      <c r="X140" s="294"/>
      <c r="Y140" s="294"/>
      <c r="Z140" s="294"/>
      <c r="AA140" s="294"/>
      <c r="AB140" s="294"/>
      <c r="AC140" s="294"/>
      <c r="AD140" s="294"/>
      <c r="AE140" s="294"/>
      <c r="AF140" s="294"/>
      <c r="AG140" s="294"/>
      <c r="AH140" s="294"/>
      <c r="AI140" s="294"/>
      <c r="AJ140" s="294"/>
      <c r="AK140" s="294"/>
      <c r="AL140" s="294"/>
      <c r="AM140" s="294"/>
      <c r="AN140" s="294"/>
      <c r="AO140" s="294"/>
      <c r="AP140" s="294"/>
      <c r="AQ140" s="294"/>
      <c r="AR140" s="294"/>
      <c r="AS140" s="294"/>
      <c r="AT140" s="294"/>
      <c r="AU140" s="294"/>
      <c r="AV140" s="294"/>
      <c r="AW140" s="294"/>
      <c r="AX140" s="294"/>
      <c r="AY140" s="294"/>
      <c r="AZ140" s="294"/>
      <c r="BA140" s="294"/>
      <c r="BB140" s="294"/>
      <c r="BC140" s="294"/>
      <c r="BD140" s="294"/>
      <c r="BE140" s="294"/>
      <c r="BF140" s="294"/>
      <c r="BG140" s="294"/>
      <c r="BH140" s="294"/>
      <c r="BI140" s="294"/>
      <c r="BJ140" s="294"/>
      <c r="BK140" s="294"/>
      <c r="BL140" s="294"/>
      <c r="BM140" s="294"/>
      <c r="BN140" s="294"/>
      <c r="BO140" s="294"/>
    </row>
    <row r="141">
      <c r="A141" s="294"/>
      <c r="B141" s="333"/>
      <c r="D141" s="134"/>
      <c r="E141" s="294"/>
      <c r="I141" s="294"/>
      <c r="J141" s="294"/>
      <c r="N141" s="294"/>
      <c r="O141" s="294"/>
      <c r="P141" s="294"/>
      <c r="Q141" s="294"/>
      <c r="R141" s="294"/>
      <c r="S141" s="294"/>
      <c r="T141" s="294"/>
      <c r="U141" s="294"/>
      <c r="V141" s="294"/>
      <c r="W141" s="294"/>
      <c r="X141" s="294"/>
      <c r="Y141" s="294"/>
      <c r="Z141" s="294"/>
      <c r="AA141" s="294"/>
      <c r="AB141" s="294"/>
      <c r="AC141" s="294"/>
      <c r="AD141" s="294"/>
      <c r="AE141" s="294"/>
      <c r="AF141" s="294"/>
      <c r="AG141" s="294"/>
      <c r="AH141" s="294"/>
      <c r="AI141" s="294"/>
      <c r="AJ141" s="294"/>
      <c r="AK141" s="294"/>
      <c r="AL141" s="294"/>
      <c r="AM141" s="294"/>
      <c r="AN141" s="294"/>
      <c r="AO141" s="294"/>
      <c r="AP141" s="294"/>
      <c r="AQ141" s="294"/>
      <c r="AR141" s="294"/>
      <c r="AS141" s="294"/>
      <c r="AT141" s="294"/>
      <c r="AU141" s="294"/>
      <c r="AV141" s="294"/>
      <c r="AW141" s="294"/>
      <c r="AX141" s="294"/>
      <c r="AY141" s="294"/>
      <c r="AZ141" s="294"/>
      <c r="BA141" s="294"/>
      <c r="BB141" s="294"/>
      <c r="BC141" s="294"/>
      <c r="BD141" s="294"/>
      <c r="BE141" s="294"/>
      <c r="BF141" s="294"/>
      <c r="BG141" s="294"/>
      <c r="BH141" s="294"/>
      <c r="BI141" s="294"/>
      <c r="BJ141" s="294"/>
      <c r="BK141" s="294"/>
      <c r="BL141" s="294"/>
      <c r="BM141" s="294"/>
      <c r="BN141" s="294"/>
      <c r="BO141" s="294"/>
    </row>
    <row r="142">
      <c r="A142" s="294"/>
      <c r="B142" s="333"/>
      <c r="D142" s="134"/>
      <c r="E142" s="294"/>
      <c r="I142" s="294"/>
      <c r="J142" s="294"/>
      <c r="N142" s="294"/>
      <c r="O142" s="294"/>
      <c r="P142" s="294"/>
      <c r="Q142" s="294"/>
      <c r="R142" s="294"/>
      <c r="S142" s="294"/>
      <c r="T142" s="294"/>
      <c r="U142" s="294"/>
      <c r="V142" s="294"/>
      <c r="W142" s="294"/>
      <c r="X142" s="294"/>
      <c r="Y142" s="294"/>
      <c r="Z142" s="294"/>
      <c r="AA142" s="294"/>
      <c r="AB142" s="294"/>
      <c r="AC142" s="294"/>
      <c r="AD142" s="294"/>
      <c r="AE142" s="294"/>
      <c r="AF142" s="294"/>
      <c r="AG142" s="294"/>
      <c r="AH142" s="294"/>
      <c r="AI142" s="294"/>
      <c r="AJ142" s="294"/>
      <c r="AK142" s="294"/>
      <c r="AL142" s="294"/>
      <c r="AM142" s="294"/>
      <c r="AN142" s="294"/>
      <c r="AO142" s="294"/>
      <c r="AP142" s="294"/>
      <c r="AQ142" s="294"/>
      <c r="AR142" s="294"/>
      <c r="AS142" s="294"/>
      <c r="AT142" s="294"/>
      <c r="AU142" s="294"/>
      <c r="AV142" s="294"/>
      <c r="AW142" s="294"/>
      <c r="AX142" s="294"/>
      <c r="AY142" s="294"/>
      <c r="AZ142" s="294"/>
      <c r="BA142" s="294"/>
      <c r="BB142" s="294"/>
      <c r="BC142" s="294"/>
      <c r="BD142" s="294"/>
      <c r="BE142" s="294"/>
      <c r="BF142" s="294"/>
      <c r="BG142" s="294"/>
      <c r="BH142" s="294"/>
      <c r="BI142" s="294"/>
      <c r="BJ142" s="294"/>
      <c r="BK142" s="294"/>
      <c r="BL142" s="294"/>
      <c r="BM142" s="294"/>
      <c r="BN142" s="294"/>
      <c r="BO142" s="294"/>
    </row>
    <row r="143">
      <c r="A143" s="294"/>
      <c r="B143" s="333"/>
      <c r="D143" s="134"/>
      <c r="E143" s="294"/>
      <c r="I143" s="294"/>
      <c r="J143" s="294"/>
      <c r="N143" s="294"/>
      <c r="O143" s="294"/>
      <c r="P143" s="294"/>
      <c r="Q143" s="294"/>
      <c r="R143" s="294"/>
      <c r="S143" s="294"/>
      <c r="T143" s="294"/>
      <c r="U143" s="294"/>
      <c r="V143" s="294"/>
      <c r="W143" s="294"/>
      <c r="X143" s="294"/>
      <c r="Y143" s="294"/>
      <c r="Z143" s="294"/>
      <c r="AA143" s="294"/>
      <c r="AB143" s="294"/>
      <c r="AC143" s="294"/>
      <c r="AD143" s="294"/>
      <c r="AE143" s="294"/>
      <c r="AF143" s="294"/>
      <c r="AG143" s="294"/>
      <c r="AH143" s="294"/>
      <c r="AI143" s="294"/>
      <c r="AJ143" s="294"/>
      <c r="AK143" s="294"/>
      <c r="AL143" s="294"/>
      <c r="AM143" s="294"/>
      <c r="AN143" s="294"/>
      <c r="AO143" s="294"/>
      <c r="AP143" s="294"/>
      <c r="AQ143" s="294"/>
      <c r="AR143" s="294"/>
      <c r="AS143" s="294"/>
      <c r="AT143" s="294"/>
      <c r="AU143" s="294"/>
      <c r="AV143" s="294"/>
      <c r="AW143" s="294"/>
      <c r="AX143" s="294"/>
      <c r="AY143" s="294"/>
      <c r="AZ143" s="294"/>
      <c r="BA143" s="294"/>
      <c r="BB143" s="294"/>
      <c r="BC143" s="294"/>
      <c r="BD143" s="294"/>
      <c r="BE143" s="294"/>
      <c r="BF143" s="294"/>
      <c r="BG143" s="294"/>
      <c r="BH143" s="294"/>
      <c r="BI143" s="294"/>
      <c r="BJ143" s="294"/>
      <c r="BK143" s="294"/>
      <c r="BL143" s="294"/>
      <c r="BM143" s="294"/>
      <c r="BN143" s="294"/>
      <c r="BO143" s="294"/>
    </row>
    <row r="144">
      <c r="A144" s="294"/>
      <c r="B144" s="333"/>
      <c r="D144" s="134"/>
      <c r="E144" s="294"/>
      <c r="I144" s="294"/>
      <c r="J144" s="294"/>
      <c r="N144" s="294"/>
      <c r="O144" s="294"/>
      <c r="P144" s="294"/>
      <c r="Q144" s="294"/>
      <c r="R144" s="294"/>
      <c r="S144" s="294"/>
      <c r="T144" s="294"/>
      <c r="U144" s="294"/>
      <c r="V144" s="294"/>
      <c r="W144" s="294"/>
      <c r="X144" s="294"/>
      <c r="Y144" s="294"/>
      <c r="Z144" s="294"/>
      <c r="AA144" s="294"/>
      <c r="AB144" s="294"/>
      <c r="AC144" s="294"/>
      <c r="AD144" s="294"/>
      <c r="AE144" s="294"/>
      <c r="AF144" s="294"/>
      <c r="AG144" s="294"/>
      <c r="AH144" s="294"/>
      <c r="AI144" s="294"/>
      <c r="AJ144" s="294"/>
      <c r="AK144" s="294"/>
      <c r="AL144" s="294"/>
      <c r="AM144" s="294"/>
      <c r="AN144" s="294"/>
      <c r="AO144" s="294"/>
      <c r="AP144" s="294"/>
      <c r="AQ144" s="294"/>
      <c r="AR144" s="294"/>
      <c r="AS144" s="294"/>
      <c r="AT144" s="294"/>
      <c r="AU144" s="294"/>
      <c r="AV144" s="294"/>
      <c r="AW144" s="294"/>
      <c r="AX144" s="294"/>
      <c r="AY144" s="294"/>
      <c r="AZ144" s="294"/>
      <c r="BA144" s="294"/>
      <c r="BB144" s="294"/>
      <c r="BC144" s="294"/>
      <c r="BD144" s="294"/>
      <c r="BE144" s="294"/>
      <c r="BF144" s="294"/>
      <c r="BG144" s="294"/>
      <c r="BH144" s="294"/>
      <c r="BI144" s="294"/>
      <c r="BJ144" s="294"/>
      <c r="BK144" s="294"/>
      <c r="BL144" s="294"/>
      <c r="BM144" s="294"/>
      <c r="BN144" s="294"/>
      <c r="BO144" s="294"/>
    </row>
    <row r="145">
      <c r="A145" s="294"/>
      <c r="B145" s="333"/>
      <c r="D145" s="134"/>
      <c r="E145" s="294"/>
      <c r="I145" s="294"/>
      <c r="J145" s="294"/>
      <c r="N145" s="294"/>
      <c r="O145" s="294"/>
      <c r="P145" s="294"/>
      <c r="Q145" s="294"/>
      <c r="R145" s="294"/>
      <c r="S145" s="294"/>
      <c r="T145" s="294"/>
      <c r="U145" s="294"/>
      <c r="V145" s="294"/>
      <c r="W145" s="294"/>
      <c r="X145" s="294"/>
      <c r="Y145" s="294"/>
      <c r="Z145" s="294"/>
      <c r="AA145" s="294"/>
      <c r="AB145" s="294"/>
      <c r="AC145" s="294"/>
      <c r="AD145" s="294"/>
      <c r="AE145" s="294"/>
      <c r="AF145" s="294"/>
      <c r="AG145" s="294"/>
      <c r="AH145" s="294"/>
      <c r="AI145" s="294"/>
      <c r="AJ145" s="294"/>
      <c r="AK145" s="294"/>
      <c r="AL145" s="294"/>
      <c r="AM145" s="294"/>
      <c r="AN145" s="294"/>
      <c r="AO145" s="294"/>
      <c r="AP145" s="294"/>
      <c r="AQ145" s="294"/>
      <c r="AR145" s="294"/>
      <c r="AS145" s="294"/>
      <c r="AT145" s="294"/>
      <c r="AU145" s="294"/>
      <c r="AV145" s="294"/>
      <c r="AW145" s="294"/>
      <c r="AX145" s="294"/>
      <c r="AY145" s="294"/>
      <c r="AZ145" s="294"/>
      <c r="BA145" s="294"/>
      <c r="BB145" s="294"/>
      <c r="BC145" s="294"/>
      <c r="BD145" s="294"/>
      <c r="BE145" s="294"/>
      <c r="BF145" s="294"/>
      <c r="BG145" s="294"/>
      <c r="BH145" s="294"/>
      <c r="BI145" s="294"/>
      <c r="BJ145" s="294"/>
      <c r="BK145" s="294"/>
      <c r="BL145" s="294"/>
      <c r="BM145" s="294"/>
      <c r="BN145" s="294"/>
      <c r="BO145" s="294"/>
    </row>
    <row r="146">
      <c r="A146" s="294"/>
      <c r="B146" s="333"/>
      <c r="D146" s="134"/>
      <c r="E146" s="294"/>
      <c r="I146" s="294"/>
      <c r="J146" s="294"/>
      <c r="N146" s="294"/>
      <c r="O146" s="294"/>
      <c r="P146" s="294"/>
      <c r="Q146" s="294"/>
      <c r="R146" s="294"/>
      <c r="S146" s="294"/>
      <c r="T146" s="294"/>
      <c r="U146" s="294"/>
      <c r="V146" s="294"/>
      <c r="W146" s="294"/>
      <c r="X146" s="294"/>
      <c r="Y146" s="294"/>
      <c r="Z146" s="294"/>
      <c r="AA146" s="294"/>
      <c r="AB146" s="294"/>
      <c r="AC146" s="294"/>
      <c r="AD146" s="294"/>
      <c r="AE146" s="294"/>
      <c r="AF146" s="294"/>
      <c r="AG146" s="294"/>
      <c r="AH146" s="294"/>
      <c r="AI146" s="294"/>
      <c r="AJ146" s="294"/>
      <c r="AK146" s="294"/>
      <c r="AL146" s="294"/>
      <c r="AM146" s="294"/>
      <c r="AN146" s="294"/>
      <c r="AO146" s="294"/>
      <c r="AP146" s="294"/>
      <c r="AQ146" s="294"/>
      <c r="AR146" s="294"/>
      <c r="AS146" s="294"/>
      <c r="AT146" s="294"/>
      <c r="AU146" s="294"/>
      <c r="AV146" s="294"/>
      <c r="AW146" s="294"/>
      <c r="AX146" s="294"/>
      <c r="AY146" s="294"/>
      <c r="AZ146" s="294"/>
      <c r="BA146" s="294"/>
      <c r="BB146" s="294"/>
      <c r="BC146" s="294"/>
      <c r="BD146" s="294"/>
      <c r="BE146" s="294"/>
      <c r="BF146" s="294"/>
      <c r="BG146" s="294"/>
      <c r="BH146" s="294"/>
      <c r="BI146" s="294"/>
      <c r="BJ146" s="294"/>
      <c r="BK146" s="294"/>
      <c r="BL146" s="294"/>
      <c r="BM146" s="294"/>
      <c r="BN146" s="294"/>
      <c r="BO146" s="294"/>
    </row>
    <row r="147">
      <c r="A147" s="294"/>
      <c r="B147" s="333"/>
      <c r="D147" s="134"/>
      <c r="E147" s="294"/>
      <c r="I147" s="294"/>
      <c r="J147" s="294"/>
      <c r="N147" s="294"/>
      <c r="O147" s="294"/>
      <c r="P147" s="294"/>
      <c r="Q147" s="294"/>
      <c r="R147" s="294"/>
      <c r="S147" s="294"/>
      <c r="T147" s="294"/>
      <c r="U147" s="294"/>
      <c r="V147" s="294"/>
      <c r="W147" s="294"/>
      <c r="X147" s="294"/>
      <c r="Y147" s="294"/>
      <c r="Z147" s="294"/>
      <c r="AA147" s="294"/>
      <c r="AB147" s="294"/>
      <c r="AC147" s="294"/>
      <c r="AD147" s="294"/>
      <c r="AE147" s="294"/>
      <c r="AF147" s="294"/>
      <c r="AG147" s="294"/>
      <c r="AH147" s="294"/>
      <c r="AI147" s="294"/>
      <c r="AJ147" s="294"/>
      <c r="AK147" s="294"/>
      <c r="AL147" s="294"/>
      <c r="AM147" s="294"/>
      <c r="AN147" s="294"/>
      <c r="AO147" s="294"/>
      <c r="AP147" s="294"/>
      <c r="AQ147" s="294"/>
      <c r="AR147" s="294"/>
      <c r="AS147" s="294"/>
      <c r="AT147" s="294"/>
      <c r="AU147" s="294"/>
      <c r="AV147" s="294"/>
      <c r="AW147" s="294"/>
      <c r="AX147" s="294"/>
      <c r="AY147" s="294"/>
      <c r="AZ147" s="294"/>
      <c r="BA147" s="294"/>
      <c r="BB147" s="294"/>
      <c r="BC147" s="294"/>
      <c r="BD147" s="294"/>
      <c r="BE147" s="294"/>
      <c r="BF147" s="294"/>
      <c r="BG147" s="294"/>
      <c r="BH147" s="294"/>
      <c r="BI147" s="294"/>
      <c r="BJ147" s="294"/>
      <c r="BK147" s="294"/>
      <c r="BL147" s="294"/>
      <c r="BM147" s="294"/>
      <c r="BN147" s="294"/>
      <c r="BO147" s="294"/>
    </row>
    <row r="148">
      <c r="A148" s="294"/>
      <c r="B148" s="333"/>
      <c r="D148" s="134"/>
      <c r="E148" s="294"/>
      <c r="I148" s="294"/>
      <c r="J148" s="294"/>
      <c r="N148" s="294"/>
      <c r="O148" s="294"/>
      <c r="P148" s="294"/>
      <c r="Q148" s="294"/>
      <c r="R148" s="294"/>
      <c r="S148" s="294"/>
      <c r="T148" s="294"/>
      <c r="U148" s="294"/>
      <c r="V148" s="294"/>
      <c r="W148" s="294"/>
      <c r="X148" s="294"/>
      <c r="Y148" s="294"/>
      <c r="Z148" s="294"/>
      <c r="AA148" s="294"/>
      <c r="AB148" s="294"/>
      <c r="AC148" s="294"/>
      <c r="AD148" s="294"/>
      <c r="AE148" s="294"/>
      <c r="AF148" s="294"/>
      <c r="AG148" s="294"/>
      <c r="AH148" s="294"/>
      <c r="AI148" s="294"/>
      <c r="AJ148" s="294"/>
      <c r="AK148" s="294"/>
      <c r="AL148" s="294"/>
      <c r="AM148" s="294"/>
      <c r="AN148" s="294"/>
      <c r="AO148" s="294"/>
      <c r="AP148" s="294"/>
      <c r="AQ148" s="294"/>
      <c r="AR148" s="294"/>
      <c r="AS148" s="294"/>
      <c r="AT148" s="294"/>
      <c r="AU148" s="294"/>
      <c r="AV148" s="294"/>
      <c r="AW148" s="294"/>
      <c r="AX148" s="294"/>
      <c r="AY148" s="294"/>
      <c r="AZ148" s="294"/>
      <c r="BA148" s="294"/>
      <c r="BB148" s="294"/>
      <c r="BC148" s="294"/>
      <c r="BD148" s="294"/>
      <c r="BE148" s="294"/>
      <c r="BF148" s="294"/>
      <c r="BG148" s="294"/>
      <c r="BH148" s="294"/>
      <c r="BI148" s="294"/>
      <c r="BJ148" s="294"/>
      <c r="BK148" s="294"/>
      <c r="BL148" s="294"/>
      <c r="BM148" s="294"/>
      <c r="BN148" s="294"/>
      <c r="BO148" s="294"/>
    </row>
    <row r="149">
      <c r="A149" s="294"/>
      <c r="B149" s="333"/>
      <c r="D149" s="134"/>
      <c r="E149" s="294"/>
      <c r="I149" s="294"/>
      <c r="J149" s="294"/>
      <c r="N149" s="294"/>
      <c r="O149" s="294"/>
      <c r="P149" s="294"/>
      <c r="Q149" s="294"/>
      <c r="R149" s="294"/>
      <c r="S149" s="294"/>
      <c r="T149" s="294"/>
      <c r="U149" s="294"/>
      <c r="V149" s="294"/>
      <c r="W149" s="294"/>
      <c r="X149" s="294"/>
      <c r="Y149" s="294"/>
      <c r="Z149" s="294"/>
      <c r="AA149" s="294"/>
      <c r="AB149" s="294"/>
      <c r="AC149" s="294"/>
      <c r="AD149" s="294"/>
      <c r="AE149" s="294"/>
      <c r="AF149" s="294"/>
      <c r="AG149" s="294"/>
      <c r="AH149" s="294"/>
      <c r="AI149" s="294"/>
      <c r="AJ149" s="294"/>
      <c r="AK149" s="294"/>
      <c r="AL149" s="294"/>
      <c r="AM149" s="294"/>
      <c r="AN149" s="294"/>
      <c r="AO149" s="294"/>
      <c r="AP149" s="294"/>
      <c r="AQ149" s="294"/>
      <c r="AR149" s="294"/>
      <c r="AS149" s="294"/>
      <c r="AT149" s="294"/>
      <c r="AU149" s="294"/>
      <c r="AV149" s="294"/>
      <c r="AW149" s="294"/>
      <c r="AX149" s="294"/>
      <c r="AY149" s="294"/>
      <c r="AZ149" s="294"/>
      <c r="BA149" s="294"/>
      <c r="BB149" s="294"/>
      <c r="BC149" s="294"/>
      <c r="BD149" s="294"/>
      <c r="BE149" s="294"/>
      <c r="BF149" s="294"/>
      <c r="BG149" s="294"/>
      <c r="BH149" s="294"/>
      <c r="BI149" s="294"/>
      <c r="BJ149" s="294"/>
      <c r="BK149" s="294"/>
      <c r="BL149" s="294"/>
      <c r="BM149" s="294"/>
      <c r="BN149" s="294"/>
      <c r="BO149" s="294"/>
    </row>
    <row r="150">
      <c r="A150" s="294"/>
      <c r="B150" s="333"/>
      <c r="D150" s="134"/>
      <c r="E150" s="294"/>
      <c r="I150" s="294"/>
      <c r="J150" s="294"/>
      <c r="N150" s="294"/>
      <c r="O150" s="294"/>
      <c r="P150" s="294"/>
      <c r="Q150" s="294"/>
      <c r="R150" s="294"/>
      <c r="S150" s="294"/>
      <c r="T150" s="294"/>
      <c r="U150" s="294"/>
      <c r="V150" s="294"/>
      <c r="W150" s="294"/>
      <c r="X150" s="294"/>
      <c r="Y150" s="294"/>
      <c r="Z150" s="294"/>
      <c r="AA150" s="294"/>
      <c r="AB150" s="294"/>
      <c r="AC150" s="294"/>
      <c r="AD150" s="294"/>
      <c r="AE150" s="294"/>
      <c r="AF150" s="294"/>
      <c r="AG150" s="294"/>
      <c r="AH150" s="294"/>
      <c r="AI150" s="294"/>
      <c r="AJ150" s="294"/>
      <c r="AK150" s="294"/>
      <c r="AL150" s="294"/>
      <c r="AM150" s="294"/>
      <c r="AN150" s="294"/>
      <c r="AO150" s="294"/>
      <c r="AP150" s="294"/>
      <c r="AQ150" s="294"/>
      <c r="AR150" s="294"/>
      <c r="AS150" s="294"/>
      <c r="AT150" s="294"/>
      <c r="AU150" s="294"/>
      <c r="AV150" s="294"/>
      <c r="AW150" s="294"/>
      <c r="AX150" s="294"/>
      <c r="AY150" s="294"/>
      <c r="AZ150" s="294"/>
      <c r="BA150" s="294"/>
      <c r="BB150" s="294"/>
      <c r="BC150" s="294"/>
      <c r="BD150" s="294"/>
      <c r="BE150" s="294"/>
      <c r="BF150" s="294"/>
      <c r="BG150" s="294"/>
      <c r="BH150" s="294"/>
      <c r="BI150" s="294"/>
      <c r="BJ150" s="294"/>
      <c r="BK150" s="294"/>
      <c r="BL150" s="294"/>
      <c r="BM150" s="294"/>
      <c r="BN150" s="294"/>
      <c r="BO150" s="294"/>
    </row>
    <row r="151">
      <c r="A151" s="294"/>
      <c r="B151" s="333"/>
      <c r="D151" s="134"/>
      <c r="E151" s="294"/>
      <c r="I151" s="294"/>
      <c r="J151" s="294"/>
      <c r="N151" s="294"/>
      <c r="O151" s="294"/>
      <c r="P151" s="294"/>
      <c r="Q151" s="294"/>
      <c r="R151" s="294"/>
      <c r="S151" s="294"/>
      <c r="T151" s="294"/>
      <c r="U151" s="294"/>
      <c r="V151" s="294"/>
      <c r="W151" s="294"/>
      <c r="X151" s="294"/>
      <c r="Y151" s="294"/>
      <c r="Z151" s="294"/>
      <c r="AA151" s="294"/>
      <c r="AB151" s="294"/>
      <c r="AC151" s="294"/>
      <c r="AD151" s="294"/>
      <c r="AE151" s="294"/>
      <c r="AF151" s="294"/>
      <c r="AG151" s="294"/>
      <c r="AH151" s="294"/>
      <c r="AI151" s="294"/>
      <c r="AJ151" s="294"/>
      <c r="AK151" s="294"/>
      <c r="AL151" s="294"/>
      <c r="AM151" s="294"/>
      <c r="AN151" s="294"/>
      <c r="AO151" s="294"/>
      <c r="AP151" s="294"/>
      <c r="AQ151" s="294"/>
      <c r="AR151" s="294"/>
      <c r="AS151" s="294"/>
      <c r="AT151" s="294"/>
      <c r="AU151" s="294"/>
      <c r="AV151" s="294"/>
      <c r="AW151" s="294"/>
      <c r="AX151" s="294"/>
      <c r="AY151" s="294"/>
      <c r="AZ151" s="294"/>
      <c r="BA151" s="294"/>
      <c r="BB151" s="294"/>
      <c r="BC151" s="294"/>
      <c r="BD151" s="294"/>
      <c r="BE151" s="294"/>
      <c r="BF151" s="294"/>
      <c r="BG151" s="294"/>
      <c r="BH151" s="294"/>
      <c r="BI151" s="294"/>
      <c r="BJ151" s="294"/>
      <c r="BK151" s="294"/>
      <c r="BL151" s="294"/>
      <c r="BM151" s="294"/>
      <c r="BN151" s="294"/>
      <c r="BO151" s="294"/>
    </row>
    <row r="152">
      <c r="A152" s="294"/>
      <c r="B152" s="333"/>
      <c r="D152" s="134"/>
      <c r="E152" s="294"/>
      <c r="I152" s="294"/>
      <c r="J152" s="294"/>
      <c r="N152" s="294"/>
      <c r="O152" s="294"/>
      <c r="P152" s="294"/>
      <c r="Q152" s="294"/>
      <c r="R152" s="294"/>
      <c r="S152" s="294"/>
      <c r="T152" s="294"/>
      <c r="U152" s="294"/>
      <c r="V152" s="294"/>
      <c r="W152" s="294"/>
      <c r="X152" s="294"/>
      <c r="Y152" s="294"/>
      <c r="Z152" s="294"/>
      <c r="AA152" s="294"/>
      <c r="AB152" s="294"/>
      <c r="AC152" s="294"/>
      <c r="AD152" s="294"/>
      <c r="AE152" s="294"/>
      <c r="AF152" s="294"/>
      <c r="AG152" s="294"/>
      <c r="AH152" s="294"/>
      <c r="AI152" s="294"/>
      <c r="AJ152" s="294"/>
      <c r="AK152" s="294"/>
      <c r="AL152" s="294"/>
      <c r="AM152" s="294"/>
      <c r="AN152" s="294"/>
      <c r="AO152" s="294"/>
      <c r="AP152" s="294"/>
      <c r="AQ152" s="294"/>
      <c r="AR152" s="294"/>
      <c r="AS152" s="294"/>
      <c r="AT152" s="294"/>
      <c r="AU152" s="294"/>
      <c r="AV152" s="294"/>
      <c r="AW152" s="294"/>
      <c r="AX152" s="294"/>
      <c r="AY152" s="294"/>
      <c r="AZ152" s="294"/>
      <c r="BA152" s="294"/>
      <c r="BB152" s="294"/>
      <c r="BC152" s="294"/>
      <c r="BD152" s="294"/>
      <c r="BE152" s="294"/>
      <c r="BF152" s="294"/>
      <c r="BG152" s="294"/>
      <c r="BH152" s="294"/>
      <c r="BI152" s="294"/>
      <c r="BJ152" s="294"/>
      <c r="BK152" s="294"/>
      <c r="BL152" s="294"/>
      <c r="BM152" s="294"/>
      <c r="BN152" s="294"/>
      <c r="BO152" s="294"/>
    </row>
    <row r="153">
      <c r="A153" s="294"/>
      <c r="B153" s="333"/>
      <c r="D153" s="134"/>
      <c r="E153" s="294"/>
      <c r="I153" s="294"/>
      <c r="J153" s="294"/>
      <c r="N153" s="294"/>
      <c r="O153" s="294"/>
      <c r="P153" s="294"/>
      <c r="Q153" s="294"/>
      <c r="R153" s="294"/>
      <c r="S153" s="294"/>
      <c r="T153" s="294"/>
      <c r="U153" s="294"/>
      <c r="V153" s="294"/>
      <c r="W153" s="294"/>
      <c r="X153" s="294"/>
      <c r="Y153" s="294"/>
      <c r="Z153" s="294"/>
      <c r="AA153" s="294"/>
      <c r="AB153" s="294"/>
      <c r="AC153" s="294"/>
      <c r="AD153" s="294"/>
      <c r="AE153" s="294"/>
      <c r="AF153" s="294"/>
      <c r="AG153" s="294"/>
      <c r="AH153" s="294"/>
      <c r="AI153" s="294"/>
      <c r="AJ153" s="294"/>
      <c r="AK153" s="294"/>
      <c r="AL153" s="294"/>
      <c r="AM153" s="294"/>
      <c r="AN153" s="294"/>
      <c r="AO153" s="294"/>
      <c r="AP153" s="294"/>
      <c r="AQ153" s="294"/>
      <c r="AR153" s="294"/>
      <c r="AS153" s="294"/>
      <c r="AT153" s="294"/>
      <c r="AU153" s="294"/>
      <c r="AV153" s="294"/>
      <c r="AW153" s="294"/>
      <c r="AX153" s="294"/>
      <c r="AY153" s="294"/>
      <c r="AZ153" s="294"/>
      <c r="BA153" s="294"/>
      <c r="BB153" s="294"/>
      <c r="BC153" s="294"/>
      <c r="BD153" s="294"/>
      <c r="BE153" s="294"/>
      <c r="BF153" s="294"/>
      <c r="BG153" s="294"/>
      <c r="BH153" s="294"/>
      <c r="BI153" s="294"/>
      <c r="BJ153" s="294"/>
      <c r="BK153" s="294"/>
      <c r="BL153" s="294"/>
      <c r="BM153" s="294"/>
      <c r="BN153" s="294"/>
      <c r="BO153" s="294"/>
    </row>
    <row r="154">
      <c r="A154" s="294"/>
      <c r="B154" s="333"/>
      <c r="D154" s="134"/>
      <c r="E154" s="294"/>
      <c r="I154" s="294"/>
      <c r="J154" s="294"/>
      <c r="N154" s="294"/>
      <c r="O154" s="294"/>
      <c r="P154" s="294"/>
      <c r="Q154" s="294"/>
      <c r="R154" s="294"/>
      <c r="S154" s="294"/>
      <c r="T154" s="294"/>
      <c r="U154" s="294"/>
      <c r="V154" s="294"/>
      <c r="W154" s="294"/>
      <c r="X154" s="294"/>
      <c r="Y154" s="294"/>
      <c r="Z154" s="294"/>
      <c r="AA154" s="294"/>
      <c r="AB154" s="294"/>
      <c r="AC154" s="294"/>
      <c r="AD154" s="294"/>
      <c r="AE154" s="294"/>
      <c r="AF154" s="294"/>
      <c r="AG154" s="294"/>
      <c r="AH154" s="294"/>
      <c r="AI154" s="294"/>
      <c r="AJ154" s="294"/>
      <c r="AK154" s="294"/>
      <c r="AL154" s="294"/>
      <c r="AM154" s="294"/>
      <c r="AN154" s="294"/>
      <c r="AO154" s="294"/>
      <c r="AP154" s="294"/>
      <c r="AQ154" s="294"/>
      <c r="AR154" s="294"/>
      <c r="AS154" s="294"/>
      <c r="AT154" s="294"/>
      <c r="AU154" s="294"/>
      <c r="AV154" s="294"/>
      <c r="AW154" s="294"/>
      <c r="AX154" s="294"/>
      <c r="AY154" s="294"/>
      <c r="AZ154" s="294"/>
      <c r="BA154" s="294"/>
      <c r="BB154" s="294"/>
      <c r="BC154" s="294"/>
      <c r="BD154" s="294"/>
      <c r="BE154" s="294"/>
      <c r="BF154" s="294"/>
      <c r="BG154" s="294"/>
      <c r="BH154" s="294"/>
      <c r="BI154" s="294"/>
      <c r="BJ154" s="294"/>
      <c r="BK154" s="294"/>
      <c r="BL154" s="294"/>
      <c r="BM154" s="294"/>
      <c r="BN154" s="294"/>
      <c r="BO154" s="294"/>
    </row>
    <row r="155">
      <c r="A155" s="294"/>
      <c r="B155" s="333"/>
      <c r="D155" s="134"/>
      <c r="E155" s="294"/>
      <c r="I155" s="294"/>
      <c r="J155" s="294"/>
      <c r="N155" s="294"/>
      <c r="O155" s="294"/>
      <c r="P155" s="294"/>
      <c r="Q155" s="294"/>
      <c r="R155" s="294"/>
      <c r="S155" s="294"/>
      <c r="T155" s="294"/>
      <c r="U155" s="294"/>
      <c r="V155" s="294"/>
      <c r="W155" s="294"/>
      <c r="X155" s="294"/>
      <c r="Y155" s="294"/>
      <c r="Z155" s="294"/>
      <c r="AA155" s="294"/>
      <c r="AB155" s="294"/>
      <c r="AC155" s="294"/>
      <c r="AD155" s="294"/>
      <c r="AE155" s="294"/>
      <c r="AF155" s="294"/>
      <c r="AG155" s="294"/>
      <c r="AH155" s="294"/>
      <c r="AI155" s="294"/>
      <c r="AJ155" s="294"/>
      <c r="AK155" s="294"/>
      <c r="AL155" s="294"/>
      <c r="AM155" s="294"/>
      <c r="AN155" s="294"/>
      <c r="AO155" s="294"/>
      <c r="AP155" s="294"/>
      <c r="AQ155" s="294"/>
      <c r="AR155" s="294"/>
      <c r="AS155" s="294"/>
      <c r="AT155" s="294"/>
      <c r="AU155" s="294"/>
      <c r="AV155" s="294"/>
      <c r="AW155" s="294"/>
      <c r="AX155" s="294"/>
      <c r="AY155" s="294"/>
      <c r="AZ155" s="294"/>
      <c r="BA155" s="294"/>
      <c r="BB155" s="294"/>
      <c r="BC155" s="294"/>
      <c r="BD155" s="294"/>
      <c r="BE155" s="294"/>
      <c r="BF155" s="294"/>
      <c r="BG155" s="294"/>
      <c r="BH155" s="294"/>
      <c r="BI155" s="294"/>
      <c r="BJ155" s="294"/>
      <c r="BK155" s="294"/>
      <c r="BL155" s="294"/>
      <c r="BM155" s="294"/>
      <c r="BN155" s="294"/>
      <c r="BO155" s="294"/>
    </row>
    <row r="156">
      <c r="A156" s="294"/>
      <c r="B156" s="333"/>
      <c r="D156" s="134"/>
      <c r="E156" s="294"/>
      <c r="I156" s="294"/>
      <c r="J156" s="294"/>
      <c r="N156" s="294"/>
      <c r="O156" s="294"/>
      <c r="P156" s="294"/>
      <c r="Q156" s="294"/>
      <c r="R156" s="294"/>
      <c r="S156" s="294"/>
      <c r="T156" s="294"/>
      <c r="U156" s="294"/>
      <c r="V156" s="294"/>
      <c r="W156" s="294"/>
      <c r="X156" s="294"/>
      <c r="Y156" s="294"/>
      <c r="Z156" s="294"/>
      <c r="AA156" s="294"/>
      <c r="AB156" s="294"/>
      <c r="AC156" s="294"/>
      <c r="AD156" s="294"/>
      <c r="AE156" s="294"/>
      <c r="AF156" s="294"/>
      <c r="AG156" s="294"/>
      <c r="AH156" s="294"/>
      <c r="AI156" s="294"/>
      <c r="AJ156" s="294"/>
      <c r="AK156" s="294"/>
      <c r="AL156" s="294"/>
      <c r="AM156" s="294"/>
      <c r="AN156" s="294"/>
      <c r="AO156" s="294"/>
      <c r="AP156" s="294"/>
      <c r="AQ156" s="294"/>
      <c r="AR156" s="294"/>
      <c r="AS156" s="294"/>
      <c r="AT156" s="294"/>
      <c r="AU156" s="294"/>
      <c r="AV156" s="294"/>
      <c r="AW156" s="294"/>
      <c r="AX156" s="294"/>
      <c r="AY156" s="294"/>
      <c r="AZ156" s="294"/>
      <c r="BA156" s="294"/>
      <c r="BB156" s="294"/>
      <c r="BC156" s="294"/>
      <c r="BD156" s="294"/>
      <c r="BE156" s="294"/>
      <c r="BF156" s="294"/>
      <c r="BG156" s="294"/>
      <c r="BH156" s="294"/>
      <c r="BI156" s="294"/>
      <c r="BJ156" s="294"/>
      <c r="BK156" s="294"/>
      <c r="BL156" s="294"/>
      <c r="BM156" s="294"/>
      <c r="BN156" s="294"/>
      <c r="BO156" s="294"/>
    </row>
    <row r="157">
      <c r="A157" s="294"/>
      <c r="B157" s="333"/>
      <c r="D157" s="134"/>
      <c r="E157" s="294"/>
      <c r="I157" s="294"/>
      <c r="J157" s="294"/>
      <c r="N157" s="294"/>
      <c r="O157" s="294"/>
      <c r="P157" s="294"/>
      <c r="Q157" s="294"/>
      <c r="R157" s="294"/>
      <c r="S157" s="294"/>
      <c r="T157" s="294"/>
      <c r="U157" s="294"/>
      <c r="V157" s="294"/>
      <c r="W157" s="294"/>
      <c r="X157" s="294"/>
      <c r="Y157" s="294"/>
      <c r="Z157" s="294"/>
      <c r="AA157" s="294"/>
      <c r="AB157" s="294"/>
      <c r="AC157" s="294"/>
      <c r="AD157" s="294"/>
      <c r="AE157" s="294"/>
      <c r="AF157" s="294"/>
      <c r="AG157" s="294"/>
      <c r="AH157" s="294"/>
      <c r="AI157" s="294"/>
      <c r="AJ157" s="294"/>
      <c r="AK157" s="294"/>
      <c r="AL157" s="294"/>
      <c r="AM157" s="294"/>
      <c r="AN157" s="294"/>
      <c r="AO157" s="294"/>
      <c r="AP157" s="294"/>
      <c r="AQ157" s="294"/>
      <c r="AR157" s="294"/>
      <c r="AS157" s="294"/>
      <c r="AT157" s="294"/>
      <c r="AU157" s="294"/>
      <c r="AV157" s="294"/>
      <c r="AW157" s="294"/>
      <c r="AX157" s="294"/>
      <c r="AY157" s="294"/>
      <c r="AZ157" s="294"/>
      <c r="BA157" s="294"/>
      <c r="BB157" s="294"/>
      <c r="BC157" s="294"/>
      <c r="BD157" s="294"/>
      <c r="BE157" s="294"/>
      <c r="BF157" s="294"/>
      <c r="BG157" s="294"/>
      <c r="BH157" s="294"/>
      <c r="BI157" s="294"/>
      <c r="BJ157" s="294"/>
      <c r="BK157" s="294"/>
      <c r="BL157" s="294"/>
      <c r="BM157" s="294"/>
      <c r="BN157" s="294"/>
      <c r="BO157" s="294"/>
    </row>
    <row r="158">
      <c r="A158" s="294"/>
      <c r="B158" s="333"/>
      <c r="D158" s="134"/>
      <c r="E158" s="294"/>
      <c r="I158" s="294"/>
      <c r="J158" s="294"/>
      <c r="N158" s="294"/>
      <c r="O158" s="294"/>
      <c r="P158" s="294"/>
      <c r="Q158" s="294"/>
      <c r="R158" s="294"/>
      <c r="S158" s="294"/>
      <c r="T158" s="294"/>
      <c r="U158" s="294"/>
      <c r="V158" s="294"/>
      <c r="W158" s="294"/>
      <c r="X158" s="294"/>
      <c r="Y158" s="294"/>
      <c r="Z158" s="294"/>
      <c r="AA158" s="294"/>
      <c r="AB158" s="294"/>
      <c r="AC158" s="294"/>
      <c r="AD158" s="294"/>
      <c r="AE158" s="294"/>
      <c r="AF158" s="294"/>
      <c r="AG158" s="294"/>
      <c r="AH158" s="294"/>
      <c r="AI158" s="294"/>
      <c r="AJ158" s="294"/>
      <c r="AK158" s="294"/>
      <c r="AL158" s="294"/>
      <c r="AM158" s="294"/>
      <c r="AN158" s="294"/>
      <c r="AO158" s="294"/>
      <c r="AP158" s="294"/>
      <c r="AQ158" s="294"/>
      <c r="AR158" s="294"/>
      <c r="AS158" s="294"/>
      <c r="AT158" s="294"/>
      <c r="AU158" s="294"/>
      <c r="AV158" s="294"/>
      <c r="AW158" s="294"/>
      <c r="AX158" s="294"/>
      <c r="AY158" s="294"/>
      <c r="AZ158" s="294"/>
      <c r="BA158" s="294"/>
      <c r="BB158" s="294"/>
      <c r="BC158" s="294"/>
      <c r="BD158" s="294"/>
      <c r="BE158" s="294"/>
      <c r="BF158" s="294"/>
      <c r="BG158" s="294"/>
      <c r="BH158" s="294"/>
      <c r="BI158" s="294"/>
      <c r="BJ158" s="294"/>
      <c r="BK158" s="294"/>
      <c r="BL158" s="294"/>
      <c r="BM158" s="294"/>
      <c r="BN158" s="294"/>
      <c r="BO158" s="294"/>
    </row>
    <row r="159">
      <c r="A159" s="294"/>
      <c r="B159" s="333"/>
      <c r="D159" s="134"/>
      <c r="E159" s="294"/>
      <c r="I159" s="294"/>
      <c r="J159" s="294"/>
      <c r="N159" s="294"/>
      <c r="O159" s="294"/>
      <c r="P159" s="294"/>
      <c r="Q159" s="294"/>
      <c r="R159" s="294"/>
      <c r="S159" s="294"/>
      <c r="T159" s="294"/>
      <c r="U159" s="294"/>
      <c r="V159" s="294"/>
      <c r="W159" s="294"/>
      <c r="X159" s="294"/>
      <c r="Y159" s="294"/>
      <c r="Z159" s="294"/>
      <c r="AA159" s="294"/>
      <c r="AB159" s="294"/>
      <c r="AC159" s="294"/>
      <c r="AD159" s="294"/>
      <c r="AE159" s="294"/>
      <c r="AF159" s="294"/>
      <c r="AG159" s="294"/>
      <c r="AH159" s="294"/>
      <c r="AI159" s="294"/>
      <c r="AJ159" s="294"/>
      <c r="AK159" s="294"/>
      <c r="AL159" s="294"/>
      <c r="AM159" s="294"/>
      <c r="AN159" s="294"/>
      <c r="AO159" s="294"/>
      <c r="AP159" s="294"/>
      <c r="AQ159" s="294"/>
      <c r="AR159" s="294"/>
      <c r="AS159" s="294"/>
      <c r="AT159" s="294"/>
      <c r="AU159" s="294"/>
      <c r="AV159" s="294"/>
      <c r="AW159" s="294"/>
      <c r="AX159" s="294"/>
      <c r="AY159" s="294"/>
      <c r="AZ159" s="294"/>
      <c r="BA159" s="294"/>
      <c r="BB159" s="294"/>
      <c r="BC159" s="294"/>
      <c r="BD159" s="294"/>
      <c r="BE159" s="294"/>
      <c r="BF159" s="294"/>
      <c r="BG159" s="294"/>
      <c r="BH159" s="294"/>
      <c r="BI159" s="294"/>
      <c r="BJ159" s="294"/>
      <c r="BK159" s="294"/>
      <c r="BL159" s="294"/>
      <c r="BM159" s="294"/>
      <c r="BN159" s="294"/>
      <c r="BO159" s="294"/>
    </row>
    <row r="160">
      <c r="A160" s="294"/>
      <c r="B160" s="333"/>
      <c r="D160" s="134"/>
      <c r="E160" s="294"/>
      <c r="I160" s="294"/>
      <c r="J160" s="294"/>
      <c r="N160" s="294"/>
      <c r="O160" s="294"/>
      <c r="P160" s="294"/>
      <c r="Q160" s="294"/>
      <c r="R160" s="294"/>
      <c r="S160" s="294"/>
      <c r="T160" s="294"/>
      <c r="U160" s="294"/>
      <c r="V160" s="294"/>
      <c r="W160" s="294"/>
      <c r="X160" s="294"/>
      <c r="Y160" s="294"/>
      <c r="Z160" s="294"/>
      <c r="AA160" s="294"/>
      <c r="AB160" s="294"/>
      <c r="AC160" s="294"/>
      <c r="AD160" s="294"/>
      <c r="AE160" s="294"/>
      <c r="AF160" s="294"/>
      <c r="AG160" s="294"/>
      <c r="AH160" s="294"/>
      <c r="AI160" s="294"/>
      <c r="AJ160" s="294"/>
      <c r="AK160" s="294"/>
      <c r="AL160" s="294"/>
      <c r="AM160" s="294"/>
      <c r="AN160" s="294"/>
      <c r="AO160" s="294"/>
      <c r="AP160" s="294"/>
      <c r="AQ160" s="294"/>
      <c r="AR160" s="294"/>
      <c r="AS160" s="294"/>
      <c r="AT160" s="294"/>
      <c r="AU160" s="294"/>
      <c r="AV160" s="294"/>
      <c r="AW160" s="294"/>
      <c r="AX160" s="294"/>
      <c r="AY160" s="294"/>
      <c r="AZ160" s="294"/>
      <c r="BA160" s="294"/>
      <c r="BB160" s="294"/>
      <c r="BC160" s="294"/>
      <c r="BD160" s="294"/>
      <c r="BE160" s="294"/>
      <c r="BF160" s="294"/>
      <c r="BG160" s="294"/>
      <c r="BH160" s="294"/>
      <c r="BI160" s="294"/>
      <c r="BJ160" s="294"/>
      <c r="BK160" s="294"/>
      <c r="BL160" s="294"/>
      <c r="BM160" s="294"/>
      <c r="BN160" s="294"/>
      <c r="BO160" s="294"/>
    </row>
    <row r="161">
      <c r="A161" s="294"/>
      <c r="B161" s="333"/>
      <c r="D161" s="134"/>
      <c r="E161" s="294"/>
      <c r="I161" s="294"/>
      <c r="J161" s="294"/>
      <c r="N161" s="294"/>
      <c r="O161" s="294"/>
      <c r="P161" s="294"/>
      <c r="Q161" s="294"/>
      <c r="R161" s="294"/>
      <c r="S161" s="294"/>
      <c r="T161" s="294"/>
      <c r="U161" s="294"/>
      <c r="V161" s="294"/>
      <c r="W161" s="294"/>
      <c r="X161" s="294"/>
      <c r="Y161" s="294"/>
      <c r="Z161" s="294"/>
      <c r="AA161" s="294"/>
      <c r="AB161" s="294"/>
      <c r="AC161" s="294"/>
      <c r="AD161" s="294"/>
      <c r="AE161" s="294"/>
      <c r="AF161" s="294"/>
      <c r="AG161" s="294"/>
      <c r="AH161" s="294"/>
      <c r="AI161" s="294"/>
      <c r="AJ161" s="294"/>
      <c r="AK161" s="294"/>
      <c r="AL161" s="294"/>
      <c r="AM161" s="294"/>
      <c r="AN161" s="294"/>
      <c r="AO161" s="294"/>
      <c r="AP161" s="294"/>
      <c r="AQ161" s="294"/>
      <c r="AR161" s="294"/>
      <c r="AS161" s="294"/>
      <c r="AT161" s="294"/>
      <c r="AU161" s="294"/>
      <c r="AV161" s="294"/>
      <c r="AW161" s="294"/>
      <c r="AX161" s="294"/>
      <c r="AY161" s="294"/>
      <c r="AZ161" s="294"/>
      <c r="BA161" s="294"/>
      <c r="BB161" s="294"/>
      <c r="BC161" s="294"/>
      <c r="BD161" s="294"/>
      <c r="BE161" s="294"/>
      <c r="BF161" s="294"/>
      <c r="BG161" s="294"/>
      <c r="BH161" s="294"/>
      <c r="BI161" s="294"/>
      <c r="BJ161" s="294"/>
      <c r="BK161" s="294"/>
      <c r="BL161" s="294"/>
      <c r="BM161" s="294"/>
      <c r="BN161" s="294"/>
      <c r="BO161" s="294"/>
    </row>
    <row r="162">
      <c r="A162" s="294"/>
      <c r="B162" s="333"/>
      <c r="D162" s="134"/>
      <c r="E162" s="294"/>
      <c r="I162" s="294"/>
      <c r="J162" s="294"/>
      <c r="N162" s="294"/>
      <c r="O162" s="294"/>
      <c r="P162" s="294"/>
      <c r="Q162" s="294"/>
      <c r="R162" s="294"/>
      <c r="S162" s="294"/>
      <c r="T162" s="294"/>
      <c r="U162" s="294"/>
      <c r="V162" s="294"/>
      <c r="W162" s="294"/>
      <c r="X162" s="294"/>
      <c r="Y162" s="294"/>
      <c r="Z162" s="294"/>
      <c r="AA162" s="294"/>
      <c r="AB162" s="294"/>
      <c r="AC162" s="294"/>
      <c r="AD162" s="294"/>
      <c r="AE162" s="294"/>
      <c r="AF162" s="294"/>
      <c r="AG162" s="294"/>
      <c r="AH162" s="294"/>
      <c r="AI162" s="294"/>
      <c r="AJ162" s="294"/>
      <c r="AK162" s="294"/>
      <c r="AL162" s="294"/>
      <c r="AM162" s="294"/>
      <c r="AN162" s="294"/>
      <c r="AO162" s="294"/>
      <c r="AP162" s="294"/>
      <c r="AQ162" s="294"/>
      <c r="AR162" s="294"/>
      <c r="AS162" s="294"/>
      <c r="AT162" s="294"/>
      <c r="AU162" s="294"/>
      <c r="AV162" s="294"/>
      <c r="AW162" s="294"/>
      <c r="AX162" s="294"/>
      <c r="AY162" s="294"/>
      <c r="AZ162" s="294"/>
      <c r="BA162" s="294"/>
      <c r="BB162" s="294"/>
      <c r="BC162" s="294"/>
      <c r="BD162" s="294"/>
      <c r="BE162" s="294"/>
      <c r="BF162" s="294"/>
      <c r="BG162" s="294"/>
      <c r="BH162" s="294"/>
      <c r="BI162" s="294"/>
      <c r="BJ162" s="294"/>
      <c r="BK162" s="294"/>
      <c r="BL162" s="294"/>
      <c r="BM162" s="294"/>
      <c r="BN162" s="294"/>
      <c r="BO162" s="294"/>
    </row>
    <row r="163">
      <c r="A163" s="294"/>
      <c r="B163" s="333"/>
      <c r="D163" s="134"/>
      <c r="E163" s="294"/>
      <c r="I163" s="294"/>
      <c r="J163" s="294"/>
      <c r="N163" s="294"/>
      <c r="O163" s="294"/>
      <c r="P163" s="294"/>
      <c r="Q163" s="294"/>
      <c r="R163" s="294"/>
      <c r="S163" s="294"/>
      <c r="T163" s="294"/>
      <c r="U163" s="294"/>
      <c r="V163" s="294"/>
      <c r="W163" s="294"/>
      <c r="X163" s="294"/>
      <c r="Y163" s="294"/>
      <c r="Z163" s="294"/>
      <c r="AA163" s="294"/>
      <c r="AB163" s="294"/>
      <c r="AC163" s="294"/>
      <c r="AD163" s="294"/>
      <c r="AE163" s="294"/>
      <c r="AF163" s="294"/>
      <c r="AG163" s="294"/>
      <c r="AH163" s="294"/>
      <c r="AI163" s="294"/>
      <c r="AJ163" s="294"/>
      <c r="AK163" s="294"/>
      <c r="AL163" s="294"/>
      <c r="AM163" s="294"/>
      <c r="AN163" s="294"/>
      <c r="AO163" s="294"/>
      <c r="AP163" s="294"/>
      <c r="AQ163" s="294"/>
      <c r="AR163" s="294"/>
      <c r="AS163" s="294"/>
      <c r="AT163" s="294"/>
      <c r="AU163" s="294"/>
      <c r="AV163" s="294"/>
      <c r="AW163" s="294"/>
      <c r="AX163" s="294"/>
      <c r="AY163" s="294"/>
      <c r="AZ163" s="294"/>
      <c r="BA163" s="294"/>
      <c r="BB163" s="294"/>
      <c r="BC163" s="294"/>
      <c r="BD163" s="294"/>
      <c r="BE163" s="294"/>
      <c r="BF163" s="294"/>
      <c r="BG163" s="294"/>
      <c r="BH163" s="294"/>
      <c r="BI163" s="294"/>
      <c r="BJ163" s="294"/>
      <c r="BK163" s="294"/>
      <c r="BL163" s="294"/>
      <c r="BM163" s="294"/>
      <c r="BN163" s="294"/>
      <c r="BO163" s="294"/>
    </row>
    <row r="164">
      <c r="A164" s="294"/>
      <c r="B164" s="333"/>
      <c r="D164" s="134"/>
      <c r="E164" s="294"/>
      <c r="I164" s="294"/>
      <c r="J164" s="294"/>
      <c r="N164" s="294"/>
      <c r="O164" s="294"/>
      <c r="P164" s="294"/>
      <c r="Q164" s="294"/>
      <c r="R164" s="294"/>
      <c r="S164" s="294"/>
      <c r="T164" s="294"/>
      <c r="U164" s="294"/>
      <c r="V164" s="294"/>
      <c r="W164" s="294"/>
      <c r="X164" s="294"/>
      <c r="Y164" s="294"/>
      <c r="Z164" s="294"/>
      <c r="AA164" s="294"/>
      <c r="AB164" s="294"/>
      <c r="AC164" s="294"/>
      <c r="AD164" s="294"/>
      <c r="AE164" s="294"/>
      <c r="AF164" s="294"/>
      <c r="AG164" s="294"/>
      <c r="AH164" s="294"/>
      <c r="AI164" s="294"/>
      <c r="AJ164" s="294"/>
      <c r="AK164" s="294"/>
      <c r="AL164" s="294"/>
      <c r="AM164" s="294"/>
      <c r="AN164" s="294"/>
      <c r="AO164" s="294"/>
      <c r="AP164" s="294"/>
      <c r="AQ164" s="294"/>
      <c r="AR164" s="294"/>
      <c r="AS164" s="294"/>
      <c r="AT164" s="294"/>
      <c r="AU164" s="294"/>
      <c r="AV164" s="294"/>
      <c r="AW164" s="294"/>
      <c r="AX164" s="294"/>
      <c r="AY164" s="294"/>
      <c r="AZ164" s="294"/>
      <c r="BA164" s="294"/>
      <c r="BB164" s="294"/>
      <c r="BC164" s="294"/>
      <c r="BD164" s="294"/>
      <c r="BE164" s="294"/>
      <c r="BF164" s="294"/>
      <c r="BG164" s="294"/>
      <c r="BH164" s="294"/>
      <c r="BI164" s="294"/>
      <c r="BJ164" s="294"/>
      <c r="BK164" s="294"/>
      <c r="BL164" s="294"/>
      <c r="BM164" s="294"/>
      <c r="BN164" s="294"/>
      <c r="BO164" s="294"/>
    </row>
    <row r="165">
      <c r="A165" s="294"/>
      <c r="B165" s="333"/>
      <c r="D165" s="134"/>
      <c r="E165" s="294"/>
      <c r="I165" s="294"/>
      <c r="J165" s="294"/>
      <c r="N165" s="294"/>
      <c r="O165" s="294"/>
      <c r="P165" s="294"/>
      <c r="Q165" s="294"/>
      <c r="R165" s="294"/>
      <c r="S165" s="294"/>
      <c r="T165" s="294"/>
      <c r="U165" s="294"/>
      <c r="V165" s="294"/>
      <c r="W165" s="294"/>
      <c r="X165" s="294"/>
      <c r="Y165" s="294"/>
      <c r="Z165" s="294"/>
      <c r="AA165" s="294"/>
      <c r="AB165" s="294"/>
      <c r="AC165" s="294"/>
      <c r="AD165" s="294"/>
      <c r="AE165" s="294"/>
      <c r="AF165" s="294"/>
      <c r="AG165" s="294"/>
      <c r="AH165" s="294"/>
      <c r="AI165" s="294"/>
      <c r="AJ165" s="294"/>
      <c r="AK165" s="294"/>
      <c r="AL165" s="294"/>
      <c r="AM165" s="294"/>
      <c r="AN165" s="294"/>
      <c r="AO165" s="294"/>
      <c r="AP165" s="294"/>
      <c r="AQ165" s="294"/>
      <c r="AR165" s="294"/>
      <c r="AS165" s="294"/>
      <c r="AT165" s="294"/>
      <c r="AU165" s="294"/>
      <c r="AV165" s="294"/>
      <c r="AW165" s="294"/>
      <c r="AX165" s="294"/>
      <c r="AY165" s="294"/>
      <c r="AZ165" s="294"/>
      <c r="BA165" s="294"/>
      <c r="BB165" s="294"/>
      <c r="BC165" s="294"/>
      <c r="BD165" s="294"/>
      <c r="BE165" s="294"/>
      <c r="BF165" s="294"/>
      <c r="BG165" s="294"/>
      <c r="BH165" s="294"/>
      <c r="BI165" s="294"/>
      <c r="BJ165" s="294"/>
      <c r="BK165" s="294"/>
      <c r="BL165" s="294"/>
      <c r="BM165" s="294"/>
      <c r="BN165" s="294"/>
      <c r="BO165" s="294"/>
    </row>
    <row r="166">
      <c r="A166" s="294"/>
      <c r="B166" s="333"/>
      <c r="D166" s="134"/>
      <c r="E166" s="294"/>
      <c r="I166" s="294"/>
      <c r="J166" s="294"/>
      <c r="N166" s="294"/>
      <c r="O166" s="294"/>
      <c r="P166" s="294"/>
      <c r="Q166" s="294"/>
      <c r="R166" s="294"/>
      <c r="S166" s="294"/>
      <c r="T166" s="294"/>
      <c r="U166" s="294"/>
      <c r="V166" s="294"/>
      <c r="W166" s="294"/>
      <c r="X166" s="294"/>
      <c r="Y166" s="294"/>
      <c r="Z166" s="294"/>
      <c r="AA166" s="294"/>
      <c r="AB166" s="294"/>
      <c r="AC166" s="294"/>
      <c r="AD166" s="294"/>
      <c r="AE166" s="294"/>
      <c r="AF166" s="294"/>
      <c r="AG166" s="294"/>
      <c r="AH166" s="294"/>
      <c r="AI166" s="294"/>
      <c r="AJ166" s="294"/>
      <c r="AK166" s="294"/>
      <c r="AL166" s="294"/>
      <c r="AM166" s="294"/>
      <c r="AN166" s="294"/>
      <c r="AO166" s="294"/>
      <c r="AP166" s="294"/>
      <c r="AQ166" s="294"/>
      <c r="AR166" s="294"/>
      <c r="AS166" s="294"/>
      <c r="AT166" s="294"/>
      <c r="AU166" s="294"/>
      <c r="AV166" s="294"/>
      <c r="AW166" s="294"/>
      <c r="AX166" s="294"/>
      <c r="AY166" s="294"/>
      <c r="AZ166" s="294"/>
      <c r="BA166" s="294"/>
      <c r="BB166" s="294"/>
      <c r="BC166" s="294"/>
      <c r="BD166" s="294"/>
      <c r="BE166" s="294"/>
      <c r="BF166" s="294"/>
      <c r="BG166" s="294"/>
      <c r="BH166" s="294"/>
      <c r="BI166" s="294"/>
      <c r="BJ166" s="294"/>
      <c r="BK166" s="294"/>
      <c r="BL166" s="294"/>
      <c r="BM166" s="294"/>
      <c r="BN166" s="294"/>
      <c r="BO166" s="294"/>
    </row>
    <row r="167">
      <c r="A167" s="294"/>
      <c r="B167" s="333"/>
      <c r="D167" s="134"/>
      <c r="E167" s="294"/>
      <c r="I167" s="294"/>
      <c r="J167" s="294"/>
      <c r="N167" s="294"/>
      <c r="O167" s="294"/>
      <c r="P167" s="294"/>
      <c r="Q167" s="294"/>
      <c r="R167" s="294"/>
      <c r="S167" s="294"/>
      <c r="T167" s="294"/>
      <c r="U167" s="294"/>
      <c r="V167" s="294"/>
      <c r="W167" s="294"/>
      <c r="X167" s="294"/>
      <c r="Y167" s="294"/>
      <c r="Z167" s="294"/>
      <c r="AA167" s="294"/>
      <c r="AB167" s="294"/>
      <c r="AC167" s="294"/>
      <c r="AD167" s="294"/>
      <c r="AE167" s="294"/>
      <c r="AF167" s="294"/>
      <c r="AG167" s="294"/>
      <c r="AH167" s="294"/>
      <c r="AI167" s="294"/>
      <c r="AJ167" s="294"/>
      <c r="AK167" s="294"/>
      <c r="AL167" s="294"/>
      <c r="AM167" s="294"/>
      <c r="AN167" s="294"/>
      <c r="AO167" s="294"/>
      <c r="AP167" s="294"/>
      <c r="AQ167" s="294"/>
      <c r="AR167" s="294"/>
      <c r="AS167" s="294"/>
      <c r="AT167" s="294"/>
      <c r="AU167" s="294"/>
      <c r="AV167" s="294"/>
      <c r="AW167" s="294"/>
      <c r="AX167" s="294"/>
      <c r="AY167" s="294"/>
      <c r="AZ167" s="294"/>
      <c r="BA167" s="294"/>
      <c r="BB167" s="294"/>
      <c r="BC167" s="294"/>
      <c r="BD167" s="294"/>
      <c r="BE167" s="294"/>
      <c r="BF167" s="294"/>
      <c r="BG167" s="294"/>
      <c r="BH167" s="294"/>
      <c r="BI167" s="294"/>
      <c r="BJ167" s="294"/>
      <c r="BK167" s="294"/>
      <c r="BL167" s="294"/>
      <c r="BM167" s="294"/>
      <c r="BN167" s="294"/>
      <c r="BO167" s="294"/>
    </row>
    <row r="168">
      <c r="A168" s="294"/>
      <c r="B168" s="333"/>
      <c r="D168" s="134"/>
      <c r="E168" s="294"/>
      <c r="I168" s="294"/>
      <c r="J168" s="294"/>
      <c r="N168" s="294"/>
      <c r="O168" s="294"/>
      <c r="P168" s="294"/>
      <c r="Q168" s="294"/>
      <c r="R168" s="294"/>
      <c r="S168" s="294"/>
      <c r="T168" s="294"/>
      <c r="U168" s="294"/>
      <c r="V168" s="294"/>
      <c r="W168" s="294"/>
      <c r="X168" s="294"/>
      <c r="Y168" s="294"/>
      <c r="Z168" s="294"/>
      <c r="AA168" s="294"/>
      <c r="AB168" s="294"/>
      <c r="AC168" s="294"/>
      <c r="AD168" s="294"/>
      <c r="AE168" s="294"/>
      <c r="AF168" s="294"/>
      <c r="AG168" s="294"/>
      <c r="AH168" s="294"/>
      <c r="AI168" s="294"/>
      <c r="AJ168" s="294"/>
      <c r="AK168" s="294"/>
      <c r="AL168" s="294"/>
      <c r="AM168" s="294"/>
      <c r="AN168" s="294"/>
      <c r="AO168" s="294"/>
      <c r="AP168" s="294"/>
      <c r="AQ168" s="294"/>
      <c r="AR168" s="294"/>
      <c r="AS168" s="294"/>
      <c r="AT168" s="294"/>
      <c r="AU168" s="294"/>
      <c r="AV168" s="294"/>
      <c r="AW168" s="294"/>
      <c r="AX168" s="294"/>
      <c r="AY168" s="294"/>
      <c r="AZ168" s="294"/>
      <c r="BA168" s="294"/>
      <c r="BB168" s="294"/>
      <c r="BC168" s="294"/>
      <c r="BD168" s="294"/>
      <c r="BE168" s="294"/>
      <c r="BF168" s="294"/>
      <c r="BG168" s="294"/>
      <c r="BH168" s="294"/>
      <c r="BI168" s="294"/>
      <c r="BJ168" s="294"/>
      <c r="BK168" s="294"/>
      <c r="BL168" s="294"/>
      <c r="BM168" s="294"/>
      <c r="BN168" s="294"/>
      <c r="BO168" s="294"/>
    </row>
    <row r="169">
      <c r="A169" s="294"/>
      <c r="B169" s="333"/>
      <c r="D169" s="134"/>
      <c r="E169" s="294"/>
      <c r="I169" s="294"/>
      <c r="J169" s="294"/>
      <c r="N169" s="294"/>
      <c r="O169" s="294"/>
      <c r="P169" s="294"/>
      <c r="Q169" s="294"/>
      <c r="R169" s="294"/>
      <c r="S169" s="294"/>
      <c r="T169" s="294"/>
      <c r="U169" s="294"/>
      <c r="V169" s="294"/>
      <c r="W169" s="294"/>
      <c r="X169" s="294"/>
      <c r="Y169" s="294"/>
      <c r="Z169" s="294"/>
      <c r="AA169" s="294"/>
      <c r="AB169" s="294"/>
      <c r="AC169" s="294"/>
      <c r="AD169" s="294"/>
      <c r="AE169" s="294"/>
      <c r="AF169" s="294"/>
      <c r="AG169" s="294"/>
      <c r="AH169" s="294"/>
      <c r="AI169" s="294"/>
      <c r="AJ169" s="294"/>
      <c r="AK169" s="294"/>
      <c r="AL169" s="294"/>
      <c r="AM169" s="294"/>
      <c r="AN169" s="294"/>
      <c r="AO169" s="294"/>
      <c r="AP169" s="294"/>
      <c r="AQ169" s="294"/>
      <c r="AR169" s="294"/>
      <c r="AS169" s="294"/>
      <c r="AT169" s="294"/>
      <c r="AU169" s="294"/>
      <c r="AV169" s="294"/>
      <c r="AW169" s="294"/>
      <c r="AX169" s="294"/>
      <c r="AY169" s="294"/>
      <c r="AZ169" s="294"/>
      <c r="BA169" s="294"/>
      <c r="BB169" s="294"/>
      <c r="BC169" s="294"/>
      <c r="BD169" s="294"/>
      <c r="BE169" s="294"/>
      <c r="BF169" s="294"/>
      <c r="BG169" s="294"/>
      <c r="BH169" s="294"/>
      <c r="BI169" s="294"/>
      <c r="BJ169" s="294"/>
      <c r="BK169" s="294"/>
      <c r="BL169" s="294"/>
      <c r="BM169" s="294"/>
      <c r="BN169" s="294"/>
      <c r="BO169" s="294"/>
    </row>
    <row r="170">
      <c r="A170" s="294"/>
      <c r="B170" s="333"/>
      <c r="D170" s="134"/>
      <c r="E170" s="294"/>
      <c r="I170" s="294"/>
      <c r="J170" s="294"/>
      <c r="N170" s="294"/>
      <c r="O170" s="294"/>
      <c r="P170" s="294"/>
      <c r="Q170" s="294"/>
      <c r="R170" s="294"/>
      <c r="S170" s="294"/>
      <c r="T170" s="294"/>
      <c r="U170" s="294"/>
      <c r="V170" s="294"/>
      <c r="W170" s="294"/>
      <c r="X170" s="294"/>
      <c r="Y170" s="294"/>
      <c r="Z170" s="294"/>
      <c r="AA170" s="294"/>
      <c r="AB170" s="294"/>
      <c r="AC170" s="294"/>
      <c r="AD170" s="294"/>
      <c r="AE170" s="294"/>
      <c r="AF170" s="294"/>
      <c r="AG170" s="294"/>
      <c r="AH170" s="294"/>
      <c r="AI170" s="294"/>
      <c r="AJ170" s="294"/>
      <c r="AK170" s="294"/>
      <c r="AL170" s="294"/>
      <c r="AM170" s="294"/>
      <c r="AN170" s="294"/>
      <c r="AO170" s="294"/>
      <c r="AP170" s="294"/>
      <c r="AQ170" s="294"/>
      <c r="AR170" s="294"/>
      <c r="AS170" s="294"/>
      <c r="AT170" s="294"/>
      <c r="AU170" s="294"/>
      <c r="AV170" s="294"/>
      <c r="AW170" s="294"/>
      <c r="AX170" s="294"/>
      <c r="AY170" s="294"/>
      <c r="AZ170" s="294"/>
      <c r="BA170" s="294"/>
      <c r="BB170" s="294"/>
      <c r="BC170" s="294"/>
      <c r="BD170" s="294"/>
      <c r="BE170" s="294"/>
      <c r="BF170" s="294"/>
      <c r="BG170" s="294"/>
      <c r="BH170" s="294"/>
      <c r="BI170" s="294"/>
      <c r="BJ170" s="294"/>
      <c r="BK170" s="294"/>
      <c r="BL170" s="294"/>
      <c r="BM170" s="294"/>
      <c r="BN170" s="294"/>
      <c r="BO170" s="294"/>
    </row>
    <row r="171">
      <c r="A171" s="294"/>
      <c r="B171" s="333"/>
      <c r="D171" s="134"/>
      <c r="E171" s="294"/>
      <c r="I171" s="294"/>
      <c r="J171" s="294"/>
      <c r="N171" s="294"/>
      <c r="O171" s="294"/>
      <c r="P171" s="294"/>
      <c r="Q171" s="294"/>
      <c r="R171" s="294"/>
      <c r="S171" s="294"/>
      <c r="T171" s="294"/>
      <c r="U171" s="294"/>
      <c r="V171" s="294"/>
      <c r="W171" s="294"/>
      <c r="X171" s="294"/>
      <c r="Y171" s="294"/>
      <c r="Z171" s="294"/>
      <c r="AA171" s="294"/>
      <c r="AB171" s="294"/>
      <c r="AC171" s="294"/>
      <c r="AD171" s="294"/>
      <c r="AE171" s="294"/>
      <c r="AF171" s="294"/>
      <c r="AG171" s="294"/>
      <c r="AH171" s="294"/>
      <c r="AI171" s="294"/>
      <c r="AJ171" s="294"/>
      <c r="AK171" s="294"/>
      <c r="AL171" s="294"/>
      <c r="AM171" s="294"/>
      <c r="AN171" s="294"/>
      <c r="AO171" s="294"/>
      <c r="AP171" s="294"/>
      <c r="AQ171" s="294"/>
      <c r="AR171" s="294"/>
      <c r="AS171" s="294"/>
      <c r="AT171" s="294"/>
      <c r="AU171" s="294"/>
      <c r="AV171" s="294"/>
      <c r="AW171" s="294"/>
      <c r="AX171" s="294"/>
      <c r="AY171" s="294"/>
      <c r="AZ171" s="294"/>
      <c r="BA171" s="294"/>
      <c r="BB171" s="294"/>
      <c r="BC171" s="294"/>
      <c r="BD171" s="294"/>
      <c r="BE171" s="294"/>
      <c r="BF171" s="294"/>
      <c r="BG171" s="294"/>
      <c r="BH171" s="294"/>
      <c r="BI171" s="294"/>
      <c r="BJ171" s="294"/>
      <c r="BK171" s="294"/>
      <c r="BL171" s="294"/>
      <c r="BM171" s="294"/>
      <c r="BN171" s="294"/>
      <c r="BO171" s="294"/>
    </row>
    <row r="172">
      <c r="A172" s="294"/>
      <c r="B172" s="333"/>
      <c r="D172" s="134"/>
      <c r="E172" s="294"/>
      <c r="I172" s="294"/>
      <c r="J172" s="294"/>
      <c r="N172" s="294"/>
      <c r="O172" s="294"/>
      <c r="P172" s="294"/>
      <c r="Q172" s="294"/>
      <c r="R172" s="294"/>
      <c r="S172" s="294"/>
      <c r="T172" s="294"/>
      <c r="U172" s="294"/>
      <c r="V172" s="294"/>
      <c r="W172" s="294"/>
      <c r="X172" s="294"/>
      <c r="Y172" s="294"/>
      <c r="Z172" s="294"/>
      <c r="AA172" s="294"/>
      <c r="AB172" s="294"/>
      <c r="AC172" s="294"/>
      <c r="AD172" s="294"/>
      <c r="AE172" s="294"/>
      <c r="AF172" s="294"/>
      <c r="AG172" s="294"/>
      <c r="AH172" s="294"/>
      <c r="AI172" s="294"/>
      <c r="AJ172" s="294"/>
      <c r="AK172" s="294"/>
      <c r="AL172" s="294"/>
      <c r="AM172" s="294"/>
      <c r="AN172" s="294"/>
      <c r="AO172" s="294"/>
      <c r="AP172" s="294"/>
      <c r="AQ172" s="294"/>
      <c r="AR172" s="294"/>
      <c r="AS172" s="294"/>
      <c r="AT172" s="294"/>
      <c r="AU172" s="294"/>
      <c r="AV172" s="294"/>
      <c r="AW172" s="294"/>
      <c r="AX172" s="294"/>
      <c r="AY172" s="294"/>
      <c r="AZ172" s="294"/>
      <c r="BA172" s="294"/>
      <c r="BB172" s="294"/>
      <c r="BC172" s="294"/>
      <c r="BD172" s="294"/>
      <c r="BE172" s="294"/>
      <c r="BF172" s="294"/>
      <c r="BG172" s="294"/>
      <c r="BH172" s="294"/>
      <c r="BI172" s="294"/>
      <c r="BJ172" s="294"/>
      <c r="BK172" s="294"/>
      <c r="BL172" s="294"/>
      <c r="BM172" s="294"/>
      <c r="BN172" s="294"/>
      <c r="BO172" s="294"/>
    </row>
    <row r="173">
      <c r="A173" s="294"/>
      <c r="B173" s="333"/>
      <c r="D173" s="134"/>
      <c r="E173" s="294"/>
      <c r="I173" s="294"/>
      <c r="J173" s="294"/>
      <c r="N173" s="294"/>
      <c r="O173" s="294"/>
      <c r="P173" s="294"/>
      <c r="Q173" s="294"/>
      <c r="R173" s="294"/>
      <c r="S173" s="294"/>
      <c r="T173" s="294"/>
      <c r="U173" s="294"/>
      <c r="V173" s="294"/>
      <c r="W173" s="294"/>
      <c r="X173" s="294"/>
      <c r="Y173" s="294"/>
      <c r="Z173" s="294"/>
      <c r="AA173" s="294"/>
      <c r="AB173" s="294"/>
      <c r="AC173" s="294"/>
      <c r="AD173" s="294"/>
      <c r="AE173" s="294"/>
      <c r="AF173" s="294"/>
      <c r="AG173" s="294"/>
      <c r="AH173" s="294"/>
      <c r="AI173" s="294"/>
      <c r="AJ173" s="294"/>
      <c r="AK173" s="294"/>
      <c r="AL173" s="294"/>
      <c r="AM173" s="294"/>
      <c r="AN173" s="294"/>
      <c r="AO173" s="294"/>
      <c r="AP173" s="294"/>
      <c r="AQ173" s="294"/>
      <c r="AR173" s="294"/>
      <c r="AS173" s="294"/>
      <c r="AT173" s="294"/>
      <c r="AU173" s="294"/>
      <c r="AV173" s="294"/>
      <c r="AW173" s="294"/>
      <c r="AX173" s="294"/>
      <c r="AY173" s="294"/>
      <c r="AZ173" s="294"/>
      <c r="BA173" s="294"/>
      <c r="BB173" s="294"/>
      <c r="BC173" s="294"/>
      <c r="BD173" s="294"/>
      <c r="BE173" s="294"/>
      <c r="BF173" s="294"/>
      <c r="BG173" s="294"/>
      <c r="BH173" s="294"/>
      <c r="BI173" s="294"/>
      <c r="BJ173" s="294"/>
      <c r="BK173" s="294"/>
      <c r="BL173" s="294"/>
      <c r="BM173" s="294"/>
      <c r="BN173" s="294"/>
      <c r="BO173" s="294"/>
    </row>
    <row r="174">
      <c r="A174" s="294"/>
      <c r="B174" s="333"/>
      <c r="D174" s="134"/>
      <c r="E174" s="294"/>
      <c r="I174" s="294"/>
      <c r="J174" s="294"/>
      <c r="N174" s="294"/>
      <c r="O174" s="294"/>
      <c r="P174" s="294"/>
      <c r="Q174" s="294"/>
      <c r="R174" s="294"/>
      <c r="S174" s="294"/>
      <c r="T174" s="294"/>
      <c r="U174" s="294"/>
      <c r="V174" s="294"/>
      <c r="W174" s="294"/>
      <c r="X174" s="294"/>
      <c r="Y174" s="294"/>
      <c r="Z174" s="294"/>
      <c r="AA174" s="294"/>
      <c r="AB174" s="294"/>
      <c r="AC174" s="294"/>
      <c r="AD174" s="294"/>
      <c r="AE174" s="294"/>
      <c r="AF174" s="294"/>
      <c r="AG174" s="294"/>
      <c r="AH174" s="294"/>
      <c r="AI174" s="294"/>
      <c r="AJ174" s="294"/>
      <c r="AK174" s="294"/>
      <c r="AL174" s="294"/>
      <c r="AM174" s="294"/>
      <c r="AN174" s="294"/>
      <c r="AO174" s="294"/>
      <c r="AP174" s="294"/>
      <c r="AQ174" s="294"/>
      <c r="AR174" s="294"/>
      <c r="AS174" s="294"/>
      <c r="AT174" s="294"/>
      <c r="AU174" s="294"/>
      <c r="AV174" s="294"/>
      <c r="AW174" s="294"/>
      <c r="AX174" s="294"/>
      <c r="AY174" s="294"/>
      <c r="AZ174" s="294"/>
      <c r="BA174" s="294"/>
      <c r="BB174" s="294"/>
      <c r="BC174" s="294"/>
      <c r="BD174" s="294"/>
      <c r="BE174" s="294"/>
      <c r="BF174" s="294"/>
      <c r="BG174" s="294"/>
      <c r="BH174" s="294"/>
      <c r="BI174" s="294"/>
      <c r="BJ174" s="294"/>
      <c r="BK174" s="294"/>
      <c r="BL174" s="294"/>
      <c r="BM174" s="294"/>
      <c r="BN174" s="294"/>
      <c r="BO174" s="294"/>
    </row>
    <row r="175">
      <c r="A175" s="294"/>
      <c r="B175" s="333"/>
      <c r="D175" s="134"/>
      <c r="E175" s="294"/>
      <c r="I175" s="294"/>
      <c r="J175" s="294"/>
      <c r="N175" s="294"/>
      <c r="O175" s="294"/>
      <c r="P175" s="294"/>
      <c r="Q175" s="294"/>
      <c r="R175" s="294"/>
      <c r="S175" s="294"/>
      <c r="T175" s="294"/>
      <c r="U175" s="294"/>
      <c r="V175" s="294"/>
      <c r="W175" s="294"/>
      <c r="X175" s="294"/>
      <c r="Y175" s="294"/>
      <c r="Z175" s="294"/>
      <c r="AA175" s="294"/>
      <c r="AB175" s="294"/>
      <c r="AC175" s="294"/>
      <c r="AD175" s="294"/>
      <c r="AE175" s="294"/>
      <c r="AF175" s="294"/>
      <c r="AG175" s="294"/>
      <c r="AH175" s="294"/>
      <c r="AI175" s="294"/>
      <c r="AJ175" s="294"/>
      <c r="AK175" s="294"/>
      <c r="AL175" s="294"/>
      <c r="AM175" s="294"/>
      <c r="AN175" s="294"/>
      <c r="AO175" s="294"/>
      <c r="AP175" s="294"/>
      <c r="AQ175" s="294"/>
      <c r="AR175" s="294"/>
      <c r="AS175" s="294"/>
      <c r="AT175" s="294"/>
      <c r="AU175" s="294"/>
      <c r="AV175" s="294"/>
      <c r="AW175" s="294"/>
      <c r="AX175" s="294"/>
      <c r="AY175" s="294"/>
      <c r="AZ175" s="294"/>
      <c r="BA175" s="294"/>
      <c r="BB175" s="294"/>
      <c r="BC175" s="294"/>
      <c r="BD175" s="294"/>
      <c r="BE175" s="294"/>
      <c r="BF175" s="294"/>
      <c r="BG175" s="294"/>
      <c r="BH175" s="294"/>
      <c r="BI175" s="294"/>
      <c r="BJ175" s="294"/>
      <c r="BK175" s="294"/>
      <c r="BL175" s="294"/>
      <c r="BM175" s="294"/>
      <c r="BN175" s="294"/>
      <c r="BO175" s="294"/>
    </row>
    <row r="176">
      <c r="A176" s="294"/>
      <c r="B176" s="333"/>
      <c r="D176" s="134"/>
      <c r="E176" s="294"/>
      <c r="I176" s="294"/>
      <c r="J176" s="294"/>
      <c r="N176" s="294"/>
      <c r="O176" s="294"/>
      <c r="P176" s="294"/>
      <c r="Q176" s="294"/>
      <c r="R176" s="294"/>
      <c r="S176" s="294"/>
      <c r="T176" s="294"/>
      <c r="U176" s="294"/>
      <c r="V176" s="294"/>
      <c r="W176" s="294"/>
      <c r="X176" s="294"/>
      <c r="Y176" s="294"/>
      <c r="Z176" s="294"/>
      <c r="AA176" s="294"/>
      <c r="AB176" s="294"/>
      <c r="AC176" s="294"/>
      <c r="AD176" s="294"/>
      <c r="AE176" s="294"/>
      <c r="AF176" s="294"/>
      <c r="AG176" s="294"/>
      <c r="AH176" s="294"/>
      <c r="AI176" s="294"/>
      <c r="AJ176" s="294"/>
      <c r="AK176" s="294"/>
      <c r="AL176" s="294"/>
      <c r="AM176" s="294"/>
      <c r="AN176" s="294"/>
      <c r="AO176" s="294"/>
      <c r="AP176" s="294"/>
      <c r="AQ176" s="294"/>
      <c r="AR176" s="294"/>
      <c r="AS176" s="294"/>
      <c r="AT176" s="294"/>
      <c r="AU176" s="294"/>
      <c r="AV176" s="294"/>
      <c r="AW176" s="294"/>
      <c r="AX176" s="294"/>
      <c r="AY176" s="294"/>
      <c r="AZ176" s="294"/>
      <c r="BA176" s="294"/>
      <c r="BB176" s="294"/>
      <c r="BC176" s="294"/>
      <c r="BD176" s="294"/>
      <c r="BE176" s="294"/>
      <c r="BF176" s="294"/>
      <c r="BG176" s="294"/>
      <c r="BH176" s="294"/>
      <c r="BI176" s="294"/>
      <c r="BJ176" s="294"/>
      <c r="BK176" s="294"/>
      <c r="BL176" s="294"/>
      <c r="BM176" s="294"/>
      <c r="BN176" s="294"/>
      <c r="BO176" s="294"/>
    </row>
    <row r="177">
      <c r="A177" s="294"/>
      <c r="B177" s="333"/>
      <c r="D177" s="134"/>
      <c r="E177" s="294"/>
      <c r="I177" s="294"/>
      <c r="J177" s="294"/>
      <c r="N177" s="294"/>
      <c r="O177" s="294"/>
      <c r="P177" s="294"/>
      <c r="Q177" s="294"/>
      <c r="R177" s="294"/>
      <c r="S177" s="294"/>
      <c r="T177" s="294"/>
      <c r="U177" s="294"/>
      <c r="V177" s="294"/>
      <c r="W177" s="294"/>
      <c r="X177" s="294"/>
      <c r="Y177" s="294"/>
      <c r="Z177" s="294"/>
      <c r="AA177" s="294"/>
      <c r="AB177" s="294"/>
      <c r="AC177" s="294"/>
      <c r="AD177" s="294"/>
      <c r="AE177" s="294"/>
      <c r="AF177" s="294"/>
      <c r="AG177" s="294"/>
      <c r="AH177" s="294"/>
      <c r="AI177" s="294"/>
      <c r="AJ177" s="294"/>
      <c r="AK177" s="294"/>
      <c r="AL177" s="294"/>
      <c r="AM177" s="294"/>
      <c r="AN177" s="294"/>
      <c r="AO177" s="294"/>
      <c r="AP177" s="294"/>
      <c r="AQ177" s="294"/>
      <c r="AR177" s="294"/>
      <c r="AS177" s="294"/>
      <c r="AT177" s="294"/>
      <c r="AU177" s="294"/>
      <c r="AV177" s="294"/>
      <c r="AW177" s="294"/>
      <c r="AX177" s="294"/>
      <c r="AY177" s="294"/>
      <c r="AZ177" s="294"/>
      <c r="BA177" s="294"/>
      <c r="BB177" s="294"/>
      <c r="BC177" s="294"/>
      <c r="BD177" s="294"/>
      <c r="BE177" s="294"/>
      <c r="BF177" s="294"/>
      <c r="BG177" s="294"/>
      <c r="BH177" s="294"/>
      <c r="BI177" s="294"/>
      <c r="BJ177" s="294"/>
      <c r="BK177" s="294"/>
      <c r="BL177" s="294"/>
      <c r="BM177" s="294"/>
      <c r="BN177" s="294"/>
      <c r="BO177" s="294"/>
    </row>
    <row r="178">
      <c r="A178" s="294"/>
      <c r="B178" s="333"/>
      <c r="D178" s="134"/>
      <c r="E178" s="294"/>
      <c r="I178" s="294"/>
      <c r="J178" s="294"/>
      <c r="N178" s="294"/>
      <c r="O178" s="294"/>
      <c r="P178" s="294"/>
      <c r="Q178" s="294"/>
      <c r="R178" s="294"/>
      <c r="S178" s="294"/>
      <c r="T178" s="294"/>
      <c r="U178" s="294"/>
      <c r="V178" s="294"/>
      <c r="W178" s="294"/>
      <c r="X178" s="294"/>
      <c r="Y178" s="294"/>
      <c r="Z178" s="294"/>
      <c r="AA178" s="294"/>
      <c r="AB178" s="294"/>
      <c r="AC178" s="294"/>
      <c r="AD178" s="294"/>
      <c r="AE178" s="294"/>
      <c r="AF178" s="294"/>
      <c r="AG178" s="294"/>
      <c r="AH178" s="294"/>
      <c r="AI178" s="294"/>
      <c r="AJ178" s="294"/>
      <c r="AK178" s="294"/>
      <c r="AL178" s="294"/>
      <c r="AM178" s="294"/>
      <c r="AN178" s="294"/>
      <c r="AO178" s="294"/>
      <c r="AP178" s="294"/>
      <c r="AQ178" s="294"/>
      <c r="AR178" s="294"/>
      <c r="AS178" s="294"/>
      <c r="AT178" s="294"/>
      <c r="AU178" s="294"/>
      <c r="AV178" s="294"/>
      <c r="AW178" s="294"/>
      <c r="AX178" s="294"/>
      <c r="AY178" s="294"/>
      <c r="AZ178" s="294"/>
      <c r="BA178" s="294"/>
      <c r="BB178" s="294"/>
      <c r="BC178" s="294"/>
      <c r="BD178" s="294"/>
      <c r="BE178" s="294"/>
      <c r="BF178" s="294"/>
      <c r="BG178" s="294"/>
      <c r="BH178" s="294"/>
      <c r="BI178" s="294"/>
      <c r="BJ178" s="294"/>
      <c r="BK178" s="294"/>
      <c r="BL178" s="294"/>
      <c r="BM178" s="294"/>
      <c r="BN178" s="294"/>
      <c r="BO178" s="294"/>
    </row>
    <row r="179">
      <c r="A179" s="294"/>
      <c r="B179" s="333"/>
      <c r="D179" s="134"/>
      <c r="E179" s="294"/>
      <c r="I179" s="294"/>
      <c r="J179" s="294"/>
      <c r="N179" s="294"/>
      <c r="O179" s="294"/>
      <c r="P179" s="294"/>
      <c r="Q179" s="294"/>
      <c r="R179" s="294"/>
      <c r="S179" s="294"/>
      <c r="T179" s="294"/>
      <c r="U179" s="294"/>
      <c r="V179" s="294"/>
      <c r="W179" s="294"/>
      <c r="X179" s="294"/>
      <c r="Y179" s="294"/>
      <c r="Z179" s="294"/>
      <c r="AA179" s="294"/>
      <c r="AB179" s="294"/>
      <c r="AC179" s="294"/>
      <c r="AD179" s="294"/>
      <c r="AE179" s="294"/>
      <c r="AF179" s="294"/>
      <c r="AG179" s="294"/>
      <c r="AH179" s="294"/>
      <c r="AI179" s="294"/>
      <c r="AJ179" s="294"/>
      <c r="AK179" s="294"/>
      <c r="AL179" s="294"/>
      <c r="AM179" s="294"/>
      <c r="AN179" s="294"/>
      <c r="AO179" s="294"/>
      <c r="AP179" s="294"/>
      <c r="AQ179" s="294"/>
      <c r="AR179" s="294"/>
      <c r="AS179" s="294"/>
      <c r="AT179" s="294"/>
      <c r="AU179" s="294"/>
      <c r="AV179" s="294"/>
      <c r="AW179" s="294"/>
      <c r="AX179" s="294"/>
      <c r="AY179" s="294"/>
      <c r="AZ179" s="294"/>
      <c r="BA179" s="294"/>
      <c r="BB179" s="294"/>
      <c r="BC179" s="294"/>
      <c r="BD179" s="294"/>
      <c r="BE179" s="294"/>
      <c r="BF179" s="294"/>
      <c r="BG179" s="294"/>
      <c r="BH179" s="294"/>
      <c r="BI179" s="294"/>
      <c r="BJ179" s="294"/>
      <c r="BK179" s="294"/>
      <c r="BL179" s="294"/>
      <c r="BM179" s="294"/>
      <c r="BN179" s="294"/>
      <c r="BO179" s="294"/>
    </row>
    <row r="180">
      <c r="A180" s="294"/>
      <c r="B180" s="333"/>
      <c r="D180" s="134"/>
      <c r="E180" s="294"/>
      <c r="I180" s="294"/>
      <c r="J180" s="294"/>
      <c r="N180" s="294"/>
      <c r="O180" s="294"/>
      <c r="P180" s="294"/>
      <c r="Q180" s="294"/>
      <c r="R180" s="294"/>
      <c r="S180" s="294"/>
      <c r="T180" s="294"/>
      <c r="U180" s="294"/>
      <c r="V180" s="294"/>
      <c r="W180" s="294"/>
      <c r="X180" s="294"/>
      <c r="Y180" s="294"/>
      <c r="Z180" s="294"/>
      <c r="AA180" s="294"/>
      <c r="AB180" s="294"/>
      <c r="AC180" s="294"/>
      <c r="AD180" s="294"/>
      <c r="AE180" s="294"/>
      <c r="AF180" s="294"/>
      <c r="AG180" s="294"/>
      <c r="AH180" s="294"/>
      <c r="AI180" s="294"/>
      <c r="AJ180" s="294"/>
      <c r="AK180" s="294"/>
      <c r="AL180" s="294"/>
      <c r="AM180" s="294"/>
      <c r="AN180" s="294"/>
      <c r="AO180" s="294"/>
      <c r="AP180" s="294"/>
      <c r="AQ180" s="294"/>
      <c r="AR180" s="294"/>
      <c r="AS180" s="294"/>
      <c r="AT180" s="294"/>
      <c r="AU180" s="294"/>
      <c r="AV180" s="294"/>
      <c r="AW180" s="294"/>
      <c r="AX180" s="294"/>
      <c r="AY180" s="294"/>
      <c r="AZ180" s="294"/>
      <c r="BA180" s="294"/>
      <c r="BB180" s="294"/>
      <c r="BC180" s="294"/>
      <c r="BD180" s="294"/>
      <c r="BE180" s="294"/>
      <c r="BF180" s="294"/>
      <c r="BG180" s="294"/>
      <c r="BH180" s="294"/>
      <c r="BI180" s="294"/>
      <c r="BJ180" s="294"/>
      <c r="BK180" s="294"/>
      <c r="BL180" s="294"/>
      <c r="BM180" s="294"/>
      <c r="BN180" s="294"/>
      <c r="BO180" s="294"/>
    </row>
    <row r="181">
      <c r="A181" s="294"/>
      <c r="B181" s="333"/>
      <c r="D181" s="134"/>
      <c r="E181" s="294"/>
      <c r="I181" s="294"/>
      <c r="J181" s="294"/>
      <c r="N181" s="294"/>
      <c r="O181" s="294"/>
      <c r="P181" s="294"/>
      <c r="Q181" s="294"/>
      <c r="R181" s="294"/>
      <c r="S181" s="294"/>
      <c r="T181" s="294"/>
      <c r="U181" s="294"/>
      <c r="V181" s="294"/>
      <c r="W181" s="294"/>
      <c r="X181" s="294"/>
      <c r="Y181" s="294"/>
      <c r="Z181" s="294"/>
      <c r="AA181" s="294"/>
      <c r="AB181" s="294"/>
      <c r="AC181" s="294"/>
      <c r="AD181" s="294"/>
      <c r="AE181" s="294"/>
      <c r="AF181" s="294"/>
      <c r="AG181" s="294"/>
      <c r="AH181" s="294"/>
      <c r="AI181" s="294"/>
      <c r="AJ181" s="294"/>
      <c r="AK181" s="294"/>
      <c r="AL181" s="294"/>
      <c r="AM181" s="294"/>
      <c r="AN181" s="294"/>
      <c r="AO181" s="294"/>
      <c r="AP181" s="294"/>
      <c r="AQ181" s="294"/>
      <c r="AR181" s="294"/>
      <c r="AS181" s="294"/>
      <c r="AT181" s="294"/>
      <c r="AU181" s="294"/>
      <c r="AV181" s="294"/>
      <c r="AW181" s="294"/>
      <c r="AX181" s="294"/>
      <c r="AY181" s="294"/>
      <c r="AZ181" s="294"/>
      <c r="BA181" s="294"/>
      <c r="BB181" s="294"/>
      <c r="BC181" s="294"/>
      <c r="BD181" s="294"/>
      <c r="BE181" s="294"/>
      <c r="BF181" s="294"/>
      <c r="BG181" s="294"/>
      <c r="BH181" s="294"/>
      <c r="BI181" s="294"/>
      <c r="BJ181" s="294"/>
      <c r="BK181" s="294"/>
      <c r="BL181" s="294"/>
      <c r="BM181" s="294"/>
      <c r="BN181" s="294"/>
      <c r="BO181" s="294"/>
    </row>
    <row r="182">
      <c r="A182" s="294"/>
      <c r="B182" s="333"/>
      <c r="D182" s="134"/>
      <c r="E182" s="294"/>
      <c r="I182" s="294"/>
      <c r="J182" s="294"/>
      <c r="N182" s="294"/>
      <c r="O182" s="294"/>
      <c r="P182" s="294"/>
      <c r="Q182" s="294"/>
      <c r="R182" s="294"/>
      <c r="S182" s="294"/>
      <c r="T182" s="294"/>
      <c r="U182" s="294"/>
      <c r="V182" s="294"/>
      <c r="W182" s="294"/>
      <c r="X182" s="294"/>
      <c r="Y182" s="294"/>
      <c r="Z182" s="294"/>
      <c r="AA182" s="294"/>
      <c r="AB182" s="294"/>
      <c r="AC182" s="294"/>
      <c r="AD182" s="294"/>
      <c r="AE182" s="294"/>
      <c r="AF182" s="294"/>
      <c r="AG182" s="294"/>
      <c r="AH182" s="294"/>
      <c r="AI182" s="294"/>
      <c r="AJ182" s="294"/>
      <c r="AK182" s="294"/>
      <c r="AL182" s="294"/>
      <c r="AM182" s="294"/>
      <c r="AN182" s="294"/>
      <c r="AO182" s="294"/>
      <c r="AP182" s="294"/>
      <c r="AQ182" s="294"/>
      <c r="AR182" s="294"/>
      <c r="AS182" s="294"/>
      <c r="AT182" s="294"/>
      <c r="AU182" s="294"/>
      <c r="AV182" s="294"/>
      <c r="AW182" s="294"/>
      <c r="AX182" s="294"/>
      <c r="AY182" s="294"/>
      <c r="AZ182" s="294"/>
      <c r="BA182" s="294"/>
      <c r="BB182" s="294"/>
      <c r="BC182" s="294"/>
      <c r="BD182" s="294"/>
      <c r="BE182" s="294"/>
      <c r="BF182" s="294"/>
      <c r="BG182" s="294"/>
      <c r="BH182" s="294"/>
      <c r="BI182" s="294"/>
      <c r="BJ182" s="294"/>
      <c r="BK182" s="294"/>
      <c r="BL182" s="294"/>
      <c r="BM182" s="294"/>
      <c r="BN182" s="294"/>
      <c r="BO182" s="294"/>
    </row>
    <row r="183">
      <c r="A183" s="294"/>
      <c r="B183" s="333"/>
      <c r="D183" s="134"/>
      <c r="E183" s="294"/>
      <c r="I183" s="294"/>
      <c r="J183" s="294"/>
      <c r="N183" s="294"/>
      <c r="O183" s="294"/>
      <c r="P183" s="294"/>
      <c r="Q183" s="294"/>
      <c r="R183" s="294"/>
      <c r="S183" s="294"/>
      <c r="T183" s="294"/>
      <c r="U183" s="294"/>
      <c r="V183" s="294"/>
      <c r="W183" s="294"/>
      <c r="X183" s="294"/>
      <c r="Y183" s="294"/>
      <c r="Z183" s="294"/>
      <c r="AA183" s="294"/>
      <c r="AB183" s="294"/>
      <c r="AC183" s="294"/>
      <c r="AD183" s="294"/>
      <c r="AE183" s="294"/>
      <c r="AF183" s="294"/>
      <c r="AG183" s="294"/>
      <c r="AH183" s="294"/>
      <c r="AI183" s="294"/>
      <c r="AJ183" s="294"/>
      <c r="AK183" s="294"/>
      <c r="AL183" s="294"/>
      <c r="AM183" s="294"/>
      <c r="AN183" s="294"/>
      <c r="AO183" s="294"/>
      <c r="AP183" s="294"/>
      <c r="AQ183" s="294"/>
      <c r="AR183" s="294"/>
      <c r="AS183" s="294"/>
      <c r="AT183" s="294"/>
      <c r="AU183" s="294"/>
      <c r="AV183" s="294"/>
      <c r="AW183" s="294"/>
      <c r="AX183" s="294"/>
      <c r="AY183" s="294"/>
      <c r="AZ183" s="294"/>
      <c r="BA183" s="294"/>
      <c r="BB183" s="294"/>
      <c r="BC183" s="294"/>
      <c r="BD183" s="294"/>
      <c r="BE183" s="294"/>
      <c r="BF183" s="294"/>
      <c r="BG183" s="294"/>
      <c r="BH183" s="294"/>
      <c r="BI183" s="294"/>
      <c r="BJ183" s="294"/>
      <c r="BK183" s="294"/>
      <c r="BL183" s="294"/>
      <c r="BM183" s="294"/>
      <c r="BN183" s="294"/>
      <c r="BO183" s="294"/>
    </row>
    <row r="184">
      <c r="A184" s="294"/>
      <c r="B184" s="333"/>
      <c r="D184" s="134"/>
      <c r="E184" s="294"/>
      <c r="I184" s="294"/>
      <c r="J184" s="294"/>
      <c r="N184" s="294"/>
      <c r="O184" s="294"/>
      <c r="P184" s="294"/>
      <c r="Q184" s="294"/>
      <c r="R184" s="294"/>
      <c r="S184" s="294"/>
      <c r="T184" s="294"/>
      <c r="U184" s="294"/>
      <c r="V184" s="294"/>
      <c r="W184" s="294"/>
      <c r="X184" s="294"/>
      <c r="Y184" s="294"/>
      <c r="Z184" s="294"/>
      <c r="AA184" s="294"/>
      <c r="AB184" s="294"/>
      <c r="AC184" s="294"/>
      <c r="AD184" s="294"/>
      <c r="AE184" s="294"/>
      <c r="AF184" s="294"/>
      <c r="AG184" s="294"/>
      <c r="AH184" s="294"/>
      <c r="AI184" s="294"/>
      <c r="AJ184" s="294"/>
      <c r="AK184" s="294"/>
      <c r="AL184" s="294"/>
      <c r="AM184" s="294"/>
      <c r="AN184" s="294"/>
      <c r="AO184" s="294"/>
      <c r="AP184" s="294"/>
      <c r="AQ184" s="294"/>
      <c r="AR184" s="294"/>
      <c r="AS184" s="294"/>
      <c r="AT184" s="294"/>
      <c r="AU184" s="294"/>
      <c r="AV184" s="294"/>
      <c r="AW184" s="294"/>
      <c r="AX184" s="294"/>
      <c r="AY184" s="294"/>
      <c r="AZ184" s="294"/>
      <c r="BA184" s="294"/>
      <c r="BB184" s="294"/>
      <c r="BC184" s="294"/>
      <c r="BD184" s="294"/>
      <c r="BE184" s="294"/>
      <c r="BF184" s="294"/>
      <c r="BG184" s="294"/>
      <c r="BH184" s="294"/>
      <c r="BI184" s="294"/>
      <c r="BJ184" s="294"/>
      <c r="BK184" s="294"/>
      <c r="BL184" s="294"/>
      <c r="BM184" s="294"/>
      <c r="BN184" s="294"/>
      <c r="BO184" s="294"/>
    </row>
    <row r="185">
      <c r="A185" s="294"/>
      <c r="B185" s="333"/>
      <c r="D185" s="134"/>
      <c r="E185" s="294"/>
      <c r="I185" s="294"/>
      <c r="J185" s="294"/>
      <c r="N185" s="294"/>
      <c r="O185" s="294"/>
      <c r="P185" s="294"/>
      <c r="Q185" s="294"/>
      <c r="R185" s="294"/>
      <c r="S185" s="294"/>
      <c r="T185" s="294"/>
      <c r="U185" s="294"/>
      <c r="V185" s="294"/>
      <c r="W185" s="294"/>
      <c r="X185" s="294"/>
      <c r="Y185" s="294"/>
      <c r="Z185" s="294"/>
      <c r="AA185" s="294"/>
      <c r="AB185" s="294"/>
      <c r="AC185" s="294"/>
      <c r="AD185" s="294"/>
      <c r="AE185" s="294"/>
      <c r="AF185" s="294"/>
      <c r="AG185" s="294"/>
      <c r="AH185" s="294"/>
      <c r="AI185" s="294"/>
      <c r="AJ185" s="294"/>
      <c r="AK185" s="294"/>
      <c r="AL185" s="294"/>
      <c r="AM185" s="294"/>
      <c r="AN185" s="294"/>
      <c r="AO185" s="294"/>
      <c r="AP185" s="294"/>
      <c r="AQ185" s="294"/>
      <c r="AR185" s="294"/>
      <c r="AS185" s="294"/>
      <c r="AT185" s="294"/>
      <c r="AU185" s="294"/>
      <c r="AV185" s="294"/>
      <c r="AW185" s="294"/>
      <c r="AX185" s="294"/>
      <c r="AY185" s="294"/>
      <c r="AZ185" s="294"/>
      <c r="BA185" s="294"/>
      <c r="BB185" s="294"/>
      <c r="BC185" s="294"/>
      <c r="BD185" s="294"/>
      <c r="BE185" s="294"/>
      <c r="BF185" s="294"/>
      <c r="BG185" s="294"/>
      <c r="BH185" s="294"/>
      <c r="BI185" s="294"/>
      <c r="BJ185" s="294"/>
      <c r="BK185" s="294"/>
      <c r="BL185" s="294"/>
      <c r="BM185" s="294"/>
      <c r="BN185" s="294"/>
      <c r="BO185" s="294"/>
    </row>
    <row r="186">
      <c r="A186" s="294"/>
      <c r="B186" s="333"/>
      <c r="D186" s="134"/>
      <c r="E186" s="294"/>
      <c r="I186" s="294"/>
      <c r="J186" s="294"/>
      <c r="N186" s="294"/>
      <c r="O186" s="294"/>
      <c r="P186" s="294"/>
      <c r="Q186" s="294"/>
      <c r="R186" s="294"/>
      <c r="S186" s="294"/>
      <c r="T186" s="294"/>
      <c r="U186" s="294"/>
      <c r="V186" s="294"/>
      <c r="W186" s="294"/>
      <c r="X186" s="294"/>
      <c r="Y186" s="294"/>
      <c r="Z186" s="294"/>
      <c r="AA186" s="294"/>
      <c r="AB186" s="294"/>
      <c r="AC186" s="294"/>
      <c r="AD186" s="294"/>
      <c r="AE186" s="294"/>
      <c r="AF186" s="294"/>
      <c r="AG186" s="294"/>
      <c r="AH186" s="294"/>
      <c r="AI186" s="294"/>
      <c r="AJ186" s="294"/>
      <c r="AK186" s="294"/>
      <c r="AL186" s="294"/>
      <c r="AM186" s="294"/>
      <c r="AN186" s="294"/>
      <c r="AO186" s="294"/>
      <c r="AP186" s="294"/>
      <c r="AQ186" s="294"/>
      <c r="AR186" s="294"/>
      <c r="AS186" s="294"/>
      <c r="AT186" s="294"/>
      <c r="AU186" s="294"/>
      <c r="AV186" s="294"/>
      <c r="AW186" s="294"/>
      <c r="AX186" s="294"/>
      <c r="AY186" s="294"/>
      <c r="AZ186" s="294"/>
      <c r="BA186" s="294"/>
      <c r="BB186" s="294"/>
      <c r="BC186" s="294"/>
      <c r="BD186" s="294"/>
      <c r="BE186" s="294"/>
      <c r="BF186" s="294"/>
      <c r="BG186" s="294"/>
      <c r="BH186" s="294"/>
      <c r="BI186" s="294"/>
      <c r="BJ186" s="294"/>
      <c r="BK186" s="294"/>
      <c r="BL186" s="294"/>
      <c r="BM186" s="294"/>
      <c r="BN186" s="294"/>
      <c r="BO186" s="294"/>
    </row>
    <row r="187">
      <c r="A187" s="294"/>
      <c r="B187" s="333"/>
      <c r="D187" s="134"/>
      <c r="E187" s="294"/>
      <c r="I187" s="294"/>
      <c r="J187" s="294"/>
      <c r="N187" s="294"/>
      <c r="O187" s="294"/>
      <c r="P187" s="294"/>
      <c r="Q187" s="294"/>
      <c r="R187" s="294"/>
      <c r="S187" s="294"/>
      <c r="T187" s="294"/>
      <c r="U187" s="294"/>
      <c r="V187" s="294"/>
      <c r="W187" s="294"/>
      <c r="X187" s="294"/>
      <c r="Y187" s="294"/>
      <c r="Z187" s="294"/>
      <c r="AA187" s="294"/>
      <c r="AB187" s="294"/>
      <c r="AC187" s="294"/>
      <c r="AD187" s="294"/>
      <c r="AE187" s="294"/>
      <c r="AF187" s="294"/>
      <c r="AG187" s="294"/>
      <c r="AH187" s="294"/>
      <c r="AI187" s="294"/>
      <c r="AJ187" s="294"/>
      <c r="AK187" s="294"/>
      <c r="AL187" s="294"/>
      <c r="AM187" s="294"/>
      <c r="AN187" s="294"/>
      <c r="AO187" s="294"/>
      <c r="AP187" s="294"/>
      <c r="AQ187" s="294"/>
      <c r="AR187" s="294"/>
      <c r="AS187" s="294"/>
      <c r="AT187" s="294"/>
      <c r="AU187" s="294"/>
      <c r="AV187" s="294"/>
      <c r="AW187" s="294"/>
      <c r="AX187" s="294"/>
      <c r="AY187" s="294"/>
      <c r="AZ187" s="294"/>
      <c r="BA187" s="294"/>
      <c r="BB187" s="294"/>
      <c r="BC187" s="294"/>
      <c r="BD187" s="294"/>
      <c r="BE187" s="294"/>
      <c r="BF187" s="294"/>
      <c r="BG187" s="294"/>
      <c r="BH187" s="294"/>
      <c r="BI187" s="294"/>
      <c r="BJ187" s="294"/>
      <c r="BK187" s="294"/>
      <c r="BL187" s="294"/>
      <c r="BM187" s="294"/>
      <c r="BN187" s="294"/>
      <c r="BO187" s="294"/>
    </row>
    <row r="188">
      <c r="A188" s="294"/>
      <c r="B188" s="333"/>
      <c r="D188" s="134"/>
      <c r="E188" s="294"/>
      <c r="I188" s="294"/>
      <c r="J188" s="294"/>
      <c r="N188" s="294"/>
      <c r="O188" s="294"/>
      <c r="P188" s="294"/>
      <c r="Q188" s="294"/>
      <c r="R188" s="294"/>
      <c r="S188" s="294"/>
      <c r="T188" s="294"/>
      <c r="U188" s="294"/>
      <c r="V188" s="294"/>
      <c r="W188" s="294"/>
      <c r="X188" s="294"/>
      <c r="Y188" s="294"/>
      <c r="Z188" s="294"/>
      <c r="AA188" s="294"/>
      <c r="AB188" s="294"/>
      <c r="AC188" s="294"/>
      <c r="AD188" s="294"/>
      <c r="AE188" s="294"/>
      <c r="AF188" s="294"/>
      <c r="AG188" s="294"/>
      <c r="AH188" s="294"/>
      <c r="AI188" s="294"/>
      <c r="AJ188" s="294"/>
      <c r="AK188" s="294"/>
      <c r="AL188" s="294"/>
      <c r="AM188" s="294"/>
      <c r="AN188" s="294"/>
      <c r="AO188" s="294"/>
      <c r="AP188" s="294"/>
      <c r="AQ188" s="294"/>
      <c r="AR188" s="294"/>
      <c r="AS188" s="294"/>
      <c r="AT188" s="294"/>
      <c r="AU188" s="294"/>
      <c r="AV188" s="294"/>
      <c r="AW188" s="294"/>
      <c r="AX188" s="294"/>
      <c r="AY188" s="294"/>
      <c r="AZ188" s="294"/>
      <c r="BA188" s="294"/>
      <c r="BB188" s="294"/>
      <c r="BC188" s="294"/>
      <c r="BD188" s="294"/>
      <c r="BE188" s="294"/>
      <c r="BF188" s="294"/>
      <c r="BG188" s="294"/>
      <c r="BH188" s="294"/>
      <c r="BI188" s="294"/>
      <c r="BJ188" s="294"/>
      <c r="BK188" s="294"/>
      <c r="BL188" s="294"/>
      <c r="BM188" s="294"/>
      <c r="BN188" s="294"/>
      <c r="BO188" s="294"/>
    </row>
    <row r="189">
      <c r="A189" s="294"/>
      <c r="B189" s="333"/>
      <c r="D189" s="134"/>
      <c r="E189" s="294"/>
      <c r="I189" s="294"/>
      <c r="J189" s="294"/>
      <c r="N189" s="294"/>
      <c r="O189" s="294"/>
      <c r="P189" s="294"/>
      <c r="Q189" s="294"/>
      <c r="R189" s="294"/>
      <c r="S189" s="294"/>
      <c r="T189" s="294"/>
      <c r="U189" s="294"/>
      <c r="V189" s="294"/>
      <c r="W189" s="294"/>
      <c r="X189" s="294"/>
      <c r="Y189" s="294"/>
      <c r="Z189" s="294"/>
      <c r="AA189" s="294"/>
      <c r="AB189" s="294"/>
      <c r="AC189" s="294"/>
      <c r="AD189" s="294"/>
      <c r="AE189" s="294"/>
      <c r="AF189" s="294"/>
      <c r="AG189" s="294"/>
      <c r="AH189" s="294"/>
      <c r="AI189" s="294"/>
      <c r="AJ189" s="294"/>
      <c r="AK189" s="294"/>
      <c r="AL189" s="294"/>
      <c r="AM189" s="294"/>
      <c r="AN189" s="294"/>
      <c r="AO189" s="294"/>
      <c r="AP189" s="294"/>
      <c r="AQ189" s="294"/>
      <c r="AR189" s="294"/>
      <c r="AS189" s="294"/>
      <c r="AT189" s="294"/>
      <c r="AU189" s="294"/>
      <c r="AV189" s="294"/>
      <c r="AW189" s="294"/>
      <c r="AX189" s="294"/>
      <c r="AY189" s="294"/>
      <c r="AZ189" s="294"/>
      <c r="BA189" s="294"/>
      <c r="BB189" s="294"/>
      <c r="BC189" s="294"/>
      <c r="BD189" s="294"/>
      <c r="BE189" s="294"/>
      <c r="BF189" s="294"/>
      <c r="BG189" s="294"/>
      <c r="BH189" s="294"/>
      <c r="BI189" s="294"/>
      <c r="BJ189" s="294"/>
      <c r="BK189" s="294"/>
      <c r="BL189" s="294"/>
      <c r="BM189" s="294"/>
      <c r="BN189" s="294"/>
      <c r="BO189" s="294"/>
    </row>
    <row r="190">
      <c r="A190" s="294"/>
      <c r="B190" s="333"/>
      <c r="D190" s="134"/>
      <c r="E190" s="294"/>
      <c r="I190" s="294"/>
      <c r="J190" s="294"/>
      <c r="N190" s="294"/>
      <c r="O190" s="294"/>
      <c r="P190" s="294"/>
      <c r="Q190" s="294"/>
      <c r="R190" s="294"/>
      <c r="S190" s="294"/>
      <c r="T190" s="294"/>
      <c r="U190" s="294"/>
      <c r="V190" s="294"/>
      <c r="W190" s="294"/>
      <c r="X190" s="294"/>
      <c r="Y190" s="294"/>
      <c r="Z190" s="294"/>
      <c r="AA190" s="294"/>
      <c r="AB190" s="294"/>
      <c r="AC190" s="294"/>
      <c r="AD190" s="294"/>
      <c r="AE190" s="294"/>
      <c r="AF190" s="294"/>
      <c r="AG190" s="294"/>
      <c r="AH190" s="294"/>
      <c r="AI190" s="294"/>
      <c r="AJ190" s="294"/>
      <c r="AK190" s="294"/>
      <c r="AL190" s="294"/>
      <c r="AM190" s="294"/>
      <c r="AN190" s="294"/>
      <c r="AO190" s="294"/>
      <c r="AP190" s="294"/>
      <c r="AQ190" s="294"/>
      <c r="AR190" s="294"/>
      <c r="AS190" s="294"/>
      <c r="AT190" s="294"/>
      <c r="AU190" s="294"/>
      <c r="AV190" s="294"/>
      <c r="AW190" s="294"/>
      <c r="AX190" s="294"/>
      <c r="AY190" s="294"/>
      <c r="AZ190" s="294"/>
      <c r="BA190" s="294"/>
      <c r="BB190" s="294"/>
      <c r="BC190" s="294"/>
      <c r="BD190" s="294"/>
      <c r="BE190" s="294"/>
      <c r="BF190" s="294"/>
      <c r="BG190" s="294"/>
      <c r="BH190" s="294"/>
      <c r="BI190" s="294"/>
      <c r="BJ190" s="294"/>
      <c r="BK190" s="294"/>
      <c r="BL190" s="294"/>
      <c r="BM190" s="294"/>
      <c r="BN190" s="294"/>
      <c r="BO190" s="294"/>
    </row>
    <row r="191">
      <c r="A191" s="294"/>
      <c r="B191" s="333"/>
      <c r="D191" s="134"/>
      <c r="E191" s="294"/>
      <c r="I191" s="294"/>
      <c r="J191" s="294"/>
      <c r="N191" s="294"/>
      <c r="O191" s="294"/>
      <c r="P191" s="294"/>
      <c r="Q191" s="294"/>
      <c r="R191" s="294"/>
      <c r="S191" s="294"/>
      <c r="T191" s="294"/>
      <c r="U191" s="294"/>
      <c r="V191" s="294"/>
      <c r="W191" s="294"/>
      <c r="X191" s="294"/>
      <c r="Y191" s="294"/>
      <c r="Z191" s="294"/>
      <c r="AA191" s="294"/>
      <c r="AB191" s="294"/>
      <c r="AC191" s="294"/>
      <c r="AD191" s="294"/>
      <c r="AE191" s="294"/>
      <c r="AF191" s="294"/>
      <c r="AG191" s="294"/>
      <c r="AH191" s="294"/>
      <c r="AI191" s="294"/>
      <c r="AJ191" s="294"/>
      <c r="AK191" s="294"/>
      <c r="AL191" s="294"/>
      <c r="AM191" s="294"/>
      <c r="AN191" s="294"/>
      <c r="AO191" s="294"/>
      <c r="AP191" s="294"/>
      <c r="AQ191" s="294"/>
      <c r="AR191" s="294"/>
      <c r="AS191" s="294"/>
      <c r="AT191" s="294"/>
      <c r="AU191" s="294"/>
      <c r="AV191" s="294"/>
      <c r="AW191" s="294"/>
      <c r="AX191" s="294"/>
      <c r="AY191" s="294"/>
      <c r="AZ191" s="294"/>
      <c r="BA191" s="294"/>
      <c r="BB191" s="294"/>
      <c r="BC191" s="294"/>
      <c r="BD191" s="294"/>
      <c r="BE191" s="294"/>
      <c r="BF191" s="294"/>
      <c r="BG191" s="294"/>
      <c r="BH191" s="294"/>
      <c r="BI191" s="294"/>
      <c r="BJ191" s="294"/>
      <c r="BK191" s="294"/>
      <c r="BL191" s="294"/>
      <c r="BM191" s="294"/>
      <c r="BN191" s="294"/>
      <c r="BO191" s="294"/>
    </row>
    <row r="192">
      <c r="A192" s="294"/>
      <c r="B192" s="333"/>
      <c r="D192" s="134"/>
      <c r="E192" s="294"/>
      <c r="I192" s="294"/>
      <c r="J192" s="294"/>
      <c r="N192" s="294"/>
      <c r="O192" s="294"/>
      <c r="P192" s="294"/>
      <c r="Q192" s="294"/>
      <c r="R192" s="294"/>
      <c r="S192" s="294"/>
      <c r="T192" s="294"/>
      <c r="U192" s="294"/>
      <c r="V192" s="294"/>
      <c r="W192" s="294"/>
      <c r="X192" s="294"/>
      <c r="Y192" s="294"/>
      <c r="Z192" s="294"/>
      <c r="AA192" s="294"/>
      <c r="AB192" s="294"/>
      <c r="AC192" s="294"/>
      <c r="AD192" s="294"/>
      <c r="AE192" s="294"/>
      <c r="AF192" s="294"/>
      <c r="AG192" s="294"/>
      <c r="AH192" s="294"/>
      <c r="AI192" s="294"/>
      <c r="AJ192" s="294"/>
      <c r="AK192" s="294"/>
      <c r="AL192" s="294"/>
      <c r="AM192" s="294"/>
      <c r="AN192" s="294"/>
      <c r="AO192" s="294"/>
      <c r="AP192" s="294"/>
      <c r="AQ192" s="294"/>
      <c r="AR192" s="294"/>
      <c r="AS192" s="294"/>
      <c r="AT192" s="294"/>
      <c r="AU192" s="294"/>
      <c r="AV192" s="294"/>
      <c r="AW192" s="294"/>
      <c r="AX192" s="294"/>
      <c r="AY192" s="294"/>
      <c r="AZ192" s="294"/>
      <c r="BA192" s="294"/>
      <c r="BB192" s="294"/>
      <c r="BC192" s="294"/>
      <c r="BD192" s="294"/>
      <c r="BE192" s="294"/>
      <c r="BF192" s="294"/>
      <c r="BG192" s="294"/>
      <c r="BH192" s="294"/>
      <c r="BI192" s="294"/>
      <c r="BJ192" s="294"/>
      <c r="BK192" s="294"/>
      <c r="BL192" s="294"/>
      <c r="BM192" s="294"/>
      <c r="BN192" s="294"/>
      <c r="BO192" s="294"/>
    </row>
    <row r="193">
      <c r="A193" s="294"/>
      <c r="B193" s="333"/>
      <c r="D193" s="134"/>
      <c r="E193" s="294"/>
      <c r="I193" s="294"/>
      <c r="J193" s="294"/>
      <c r="N193" s="294"/>
      <c r="O193" s="294"/>
      <c r="P193" s="294"/>
      <c r="Q193" s="294"/>
      <c r="R193" s="294"/>
      <c r="S193" s="294"/>
      <c r="T193" s="294"/>
      <c r="U193" s="294"/>
      <c r="V193" s="294"/>
      <c r="W193" s="294"/>
      <c r="X193" s="294"/>
      <c r="Y193" s="294"/>
      <c r="Z193" s="294"/>
      <c r="AA193" s="294"/>
      <c r="AB193" s="294"/>
      <c r="AC193" s="294"/>
      <c r="AD193" s="294"/>
      <c r="AE193" s="294"/>
      <c r="AF193" s="294"/>
      <c r="AG193" s="294"/>
      <c r="AH193" s="294"/>
      <c r="AI193" s="294"/>
      <c r="AJ193" s="294"/>
      <c r="AK193" s="294"/>
      <c r="AL193" s="294"/>
      <c r="AM193" s="294"/>
      <c r="AN193" s="294"/>
      <c r="AO193" s="294"/>
      <c r="AP193" s="294"/>
      <c r="AQ193" s="294"/>
      <c r="AR193" s="294"/>
      <c r="AS193" s="294"/>
      <c r="AT193" s="294"/>
      <c r="AU193" s="294"/>
      <c r="AV193" s="294"/>
      <c r="AW193" s="294"/>
      <c r="AX193" s="294"/>
      <c r="AY193" s="294"/>
      <c r="AZ193" s="294"/>
      <c r="BA193" s="294"/>
      <c r="BB193" s="294"/>
      <c r="BC193" s="294"/>
      <c r="BD193" s="294"/>
      <c r="BE193" s="294"/>
      <c r="BF193" s="294"/>
      <c r="BG193" s="294"/>
      <c r="BH193" s="294"/>
      <c r="BI193" s="294"/>
      <c r="BJ193" s="294"/>
      <c r="BK193" s="294"/>
      <c r="BL193" s="294"/>
      <c r="BM193" s="294"/>
      <c r="BN193" s="294"/>
      <c r="BO193" s="294"/>
    </row>
    <row r="194">
      <c r="A194" s="294"/>
      <c r="B194" s="333"/>
      <c r="D194" s="134"/>
      <c r="E194" s="294"/>
      <c r="I194" s="294"/>
      <c r="J194" s="294"/>
      <c r="N194" s="294"/>
      <c r="O194" s="294"/>
      <c r="P194" s="294"/>
      <c r="Q194" s="294"/>
      <c r="R194" s="294"/>
      <c r="S194" s="294"/>
      <c r="T194" s="294"/>
      <c r="U194" s="294"/>
      <c r="V194" s="294"/>
      <c r="W194" s="294"/>
      <c r="X194" s="294"/>
      <c r="Y194" s="294"/>
      <c r="Z194" s="294"/>
      <c r="AA194" s="294"/>
      <c r="AB194" s="294"/>
      <c r="AC194" s="294"/>
      <c r="AD194" s="294"/>
      <c r="AE194" s="294"/>
      <c r="AF194" s="294"/>
      <c r="AG194" s="294"/>
      <c r="AH194" s="294"/>
      <c r="AI194" s="294"/>
      <c r="AJ194" s="294"/>
      <c r="AK194" s="294"/>
      <c r="AL194" s="294"/>
      <c r="AM194" s="294"/>
      <c r="AN194" s="294"/>
      <c r="AO194" s="294"/>
      <c r="AP194" s="294"/>
      <c r="AQ194" s="294"/>
      <c r="AR194" s="294"/>
      <c r="AS194" s="294"/>
      <c r="AT194" s="294"/>
      <c r="AU194" s="294"/>
      <c r="AV194" s="294"/>
      <c r="AW194" s="294"/>
      <c r="AX194" s="294"/>
      <c r="AY194" s="294"/>
      <c r="AZ194" s="294"/>
      <c r="BA194" s="294"/>
      <c r="BB194" s="294"/>
      <c r="BC194" s="294"/>
      <c r="BD194" s="294"/>
      <c r="BE194" s="294"/>
      <c r="BF194" s="294"/>
      <c r="BG194" s="294"/>
      <c r="BH194" s="294"/>
      <c r="BI194" s="294"/>
      <c r="BJ194" s="294"/>
      <c r="BK194" s="294"/>
      <c r="BL194" s="294"/>
      <c r="BM194" s="294"/>
      <c r="BN194" s="294"/>
      <c r="BO194" s="294"/>
    </row>
    <row r="195">
      <c r="A195" s="294"/>
      <c r="B195" s="333"/>
      <c r="D195" s="134"/>
      <c r="E195" s="294"/>
      <c r="I195" s="294"/>
      <c r="J195" s="294"/>
      <c r="N195" s="294"/>
      <c r="O195" s="294"/>
      <c r="P195" s="294"/>
      <c r="Q195" s="294"/>
      <c r="R195" s="294"/>
      <c r="S195" s="294"/>
      <c r="T195" s="294"/>
      <c r="U195" s="294"/>
      <c r="V195" s="294"/>
      <c r="W195" s="294"/>
      <c r="X195" s="294"/>
      <c r="Y195" s="294"/>
      <c r="Z195" s="294"/>
      <c r="AA195" s="294"/>
      <c r="AB195" s="294"/>
      <c r="AC195" s="294"/>
      <c r="AD195" s="294"/>
      <c r="AE195" s="294"/>
      <c r="AF195" s="294"/>
      <c r="AG195" s="294"/>
      <c r="AH195" s="294"/>
      <c r="AI195" s="294"/>
      <c r="AJ195" s="294"/>
      <c r="AK195" s="294"/>
      <c r="AL195" s="294"/>
      <c r="AM195" s="294"/>
      <c r="AN195" s="294"/>
      <c r="AO195" s="294"/>
      <c r="AP195" s="294"/>
      <c r="AQ195" s="294"/>
      <c r="AR195" s="294"/>
      <c r="AS195" s="294"/>
      <c r="AT195" s="294"/>
      <c r="AU195" s="294"/>
      <c r="AV195" s="294"/>
      <c r="AW195" s="294"/>
      <c r="AX195" s="294"/>
      <c r="AY195" s="294"/>
      <c r="AZ195" s="294"/>
      <c r="BA195" s="294"/>
      <c r="BB195" s="294"/>
      <c r="BC195" s="294"/>
      <c r="BD195" s="294"/>
      <c r="BE195" s="294"/>
      <c r="BF195" s="294"/>
      <c r="BG195" s="294"/>
      <c r="BH195" s="294"/>
      <c r="BI195" s="294"/>
      <c r="BJ195" s="294"/>
      <c r="BK195" s="294"/>
      <c r="BL195" s="294"/>
      <c r="BM195" s="294"/>
      <c r="BN195" s="294"/>
      <c r="BO195" s="294"/>
    </row>
    <row r="196">
      <c r="A196" s="294"/>
      <c r="B196" s="333"/>
      <c r="D196" s="134"/>
      <c r="E196" s="294"/>
      <c r="I196" s="294"/>
      <c r="J196" s="294"/>
      <c r="N196" s="294"/>
      <c r="O196" s="294"/>
      <c r="P196" s="294"/>
      <c r="Q196" s="294"/>
      <c r="R196" s="294"/>
      <c r="S196" s="294"/>
      <c r="T196" s="294"/>
      <c r="U196" s="294"/>
      <c r="V196" s="294"/>
      <c r="W196" s="294"/>
      <c r="X196" s="294"/>
      <c r="Y196" s="294"/>
      <c r="Z196" s="294"/>
      <c r="AA196" s="294"/>
      <c r="AB196" s="294"/>
      <c r="AC196" s="294"/>
      <c r="AD196" s="294"/>
      <c r="AE196" s="294"/>
      <c r="AF196" s="294"/>
      <c r="AG196" s="294"/>
      <c r="AH196" s="294"/>
      <c r="AI196" s="294"/>
      <c r="AJ196" s="294"/>
      <c r="AK196" s="294"/>
      <c r="AL196" s="294"/>
      <c r="AM196" s="294"/>
      <c r="AN196" s="294"/>
      <c r="AO196" s="294"/>
      <c r="AP196" s="294"/>
      <c r="AQ196" s="294"/>
      <c r="AR196" s="294"/>
      <c r="AS196" s="294"/>
      <c r="AT196" s="294"/>
      <c r="AU196" s="294"/>
      <c r="AV196" s="294"/>
      <c r="AW196" s="294"/>
      <c r="AX196" s="294"/>
      <c r="AY196" s="294"/>
      <c r="AZ196" s="294"/>
      <c r="BA196" s="294"/>
      <c r="BB196" s="294"/>
      <c r="BC196" s="294"/>
      <c r="BD196" s="294"/>
      <c r="BE196" s="294"/>
      <c r="BF196" s="294"/>
      <c r="BG196" s="294"/>
      <c r="BH196" s="294"/>
      <c r="BI196" s="294"/>
      <c r="BJ196" s="294"/>
      <c r="BK196" s="294"/>
      <c r="BL196" s="294"/>
      <c r="BM196" s="294"/>
      <c r="BN196" s="294"/>
      <c r="BO196" s="294"/>
    </row>
    <row r="197">
      <c r="A197" s="294"/>
      <c r="B197" s="333"/>
      <c r="D197" s="134"/>
      <c r="E197" s="294"/>
      <c r="I197" s="294"/>
      <c r="J197" s="294"/>
      <c r="N197" s="294"/>
      <c r="O197" s="294"/>
      <c r="P197" s="294"/>
      <c r="Q197" s="294"/>
      <c r="R197" s="294"/>
      <c r="S197" s="294"/>
      <c r="T197" s="294"/>
      <c r="U197" s="294"/>
      <c r="V197" s="294"/>
      <c r="W197" s="294"/>
      <c r="X197" s="294"/>
      <c r="Y197" s="294"/>
      <c r="Z197" s="294"/>
      <c r="AA197" s="294"/>
      <c r="AB197" s="294"/>
      <c r="AC197" s="294"/>
      <c r="AD197" s="294"/>
      <c r="AE197" s="294"/>
      <c r="AF197" s="294"/>
      <c r="AG197" s="294"/>
      <c r="AH197" s="294"/>
      <c r="AI197" s="294"/>
      <c r="AJ197" s="294"/>
      <c r="AK197" s="294"/>
      <c r="AL197" s="294"/>
      <c r="AM197" s="294"/>
      <c r="AN197" s="294"/>
      <c r="AO197" s="294"/>
      <c r="AP197" s="294"/>
      <c r="AQ197" s="294"/>
      <c r="AR197" s="294"/>
      <c r="AS197" s="294"/>
      <c r="AT197" s="294"/>
      <c r="AU197" s="294"/>
      <c r="AV197" s="294"/>
      <c r="AW197" s="294"/>
      <c r="AX197" s="294"/>
      <c r="AY197" s="294"/>
      <c r="AZ197" s="294"/>
      <c r="BA197" s="294"/>
      <c r="BB197" s="294"/>
      <c r="BC197" s="294"/>
      <c r="BD197" s="294"/>
      <c r="BE197" s="294"/>
      <c r="BF197" s="294"/>
      <c r="BG197" s="294"/>
      <c r="BH197" s="294"/>
      <c r="BI197" s="294"/>
      <c r="BJ197" s="294"/>
      <c r="BK197" s="294"/>
      <c r="BL197" s="294"/>
      <c r="BM197" s="294"/>
      <c r="BN197" s="294"/>
      <c r="BO197" s="294"/>
    </row>
    <row r="198">
      <c r="A198" s="294"/>
      <c r="B198" s="333"/>
      <c r="D198" s="134"/>
      <c r="E198" s="294"/>
      <c r="I198" s="294"/>
      <c r="J198" s="294"/>
      <c r="N198" s="294"/>
      <c r="O198" s="294"/>
      <c r="P198" s="294"/>
      <c r="Q198" s="294"/>
      <c r="R198" s="294"/>
      <c r="S198" s="294"/>
      <c r="T198" s="294"/>
      <c r="U198" s="294"/>
      <c r="V198" s="294"/>
      <c r="W198" s="294"/>
      <c r="X198" s="294"/>
      <c r="Y198" s="294"/>
      <c r="Z198" s="294"/>
      <c r="AA198" s="294"/>
      <c r="AB198" s="294"/>
      <c r="AC198" s="294"/>
      <c r="AD198" s="294"/>
      <c r="AE198" s="294"/>
      <c r="AF198" s="294"/>
      <c r="AG198" s="294"/>
      <c r="AH198" s="294"/>
      <c r="AI198" s="294"/>
      <c r="AJ198" s="294"/>
      <c r="AK198" s="294"/>
      <c r="AL198" s="294"/>
      <c r="AM198" s="294"/>
      <c r="AN198" s="294"/>
      <c r="AO198" s="294"/>
      <c r="AP198" s="294"/>
      <c r="AQ198" s="294"/>
      <c r="AR198" s="294"/>
      <c r="AS198" s="294"/>
      <c r="AT198" s="294"/>
      <c r="AU198" s="294"/>
      <c r="AV198" s="294"/>
      <c r="AW198" s="294"/>
      <c r="AX198" s="294"/>
      <c r="AY198" s="294"/>
      <c r="AZ198" s="294"/>
      <c r="BA198" s="294"/>
      <c r="BB198" s="294"/>
      <c r="BC198" s="294"/>
      <c r="BD198" s="294"/>
      <c r="BE198" s="294"/>
      <c r="BF198" s="294"/>
      <c r="BG198" s="294"/>
      <c r="BH198" s="294"/>
      <c r="BI198" s="294"/>
      <c r="BJ198" s="294"/>
      <c r="BK198" s="294"/>
      <c r="BL198" s="294"/>
      <c r="BM198" s="294"/>
      <c r="BN198" s="294"/>
      <c r="BO198" s="294"/>
    </row>
    <row r="199">
      <c r="A199" s="294"/>
      <c r="B199" s="333"/>
      <c r="D199" s="134"/>
      <c r="E199" s="294"/>
      <c r="I199" s="294"/>
      <c r="J199" s="294"/>
      <c r="N199" s="294"/>
      <c r="O199" s="294"/>
      <c r="P199" s="294"/>
      <c r="Q199" s="294"/>
      <c r="R199" s="294"/>
      <c r="S199" s="294"/>
      <c r="T199" s="294"/>
      <c r="U199" s="294"/>
      <c r="V199" s="294"/>
      <c r="W199" s="294"/>
      <c r="X199" s="294"/>
      <c r="Y199" s="294"/>
      <c r="Z199" s="294"/>
      <c r="AA199" s="294"/>
      <c r="AB199" s="294"/>
      <c r="AC199" s="294"/>
      <c r="AD199" s="294"/>
      <c r="AE199" s="294"/>
      <c r="AF199" s="294"/>
      <c r="AG199" s="294"/>
      <c r="AH199" s="294"/>
      <c r="AI199" s="294"/>
      <c r="AJ199" s="294"/>
      <c r="AK199" s="294"/>
      <c r="AL199" s="294"/>
      <c r="AM199" s="294"/>
      <c r="AN199" s="294"/>
      <c r="AO199" s="294"/>
      <c r="AP199" s="294"/>
      <c r="AQ199" s="294"/>
      <c r="AR199" s="294"/>
      <c r="AS199" s="294"/>
      <c r="AT199" s="294"/>
      <c r="AU199" s="294"/>
      <c r="AV199" s="294"/>
      <c r="AW199" s="294"/>
      <c r="AX199" s="294"/>
      <c r="AY199" s="294"/>
      <c r="AZ199" s="294"/>
      <c r="BA199" s="294"/>
      <c r="BB199" s="294"/>
      <c r="BC199" s="294"/>
      <c r="BD199" s="294"/>
      <c r="BE199" s="294"/>
      <c r="BF199" s="294"/>
      <c r="BG199" s="294"/>
      <c r="BH199" s="294"/>
      <c r="BI199" s="294"/>
      <c r="BJ199" s="294"/>
      <c r="BK199" s="294"/>
      <c r="BL199" s="294"/>
      <c r="BM199" s="294"/>
      <c r="BN199" s="294"/>
      <c r="BO199" s="294"/>
    </row>
    <row r="200">
      <c r="A200" s="294"/>
      <c r="B200" s="333"/>
      <c r="D200" s="134"/>
      <c r="E200" s="294"/>
      <c r="I200" s="294"/>
      <c r="J200" s="294"/>
      <c r="N200" s="294"/>
      <c r="O200" s="294"/>
      <c r="P200" s="294"/>
      <c r="Q200" s="294"/>
      <c r="R200" s="294"/>
      <c r="S200" s="294"/>
      <c r="T200" s="294"/>
      <c r="U200" s="294"/>
      <c r="V200" s="294"/>
      <c r="W200" s="294"/>
      <c r="X200" s="294"/>
      <c r="Y200" s="294"/>
      <c r="Z200" s="294"/>
      <c r="AA200" s="294"/>
      <c r="AB200" s="294"/>
      <c r="AC200" s="294"/>
      <c r="AD200" s="294"/>
      <c r="AE200" s="294"/>
      <c r="AF200" s="294"/>
      <c r="AG200" s="294"/>
      <c r="AH200" s="294"/>
      <c r="AI200" s="294"/>
      <c r="AJ200" s="294"/>
      <c r="AK200" s="294"/>
      <c r="AL200" s="294"/>
      <c r="AM200" s="294"/>
      <c r="AN200" s="294"/>
      <c r="AO200" s="294"/>
      <c r="AP200" s="294"/>
      <c r="AQ200" s="294"/>
      <c r="AR200" s="294"/>
      <c r="AS200" s="294"/>
      <c r="AT200" s="294"/>
      <c r="AU200" s="294"/>
      <c r="AV200" s="294"/>
      <c r="AW200" s="294"/>
      <c r="AX200" s="294"/>
      <c r="AY200" s="294"/>
      <c r="AZ200" s="294"/>
      <c r="BA200" s="294"/>
      <c r="BB200" s="294"/>
      <c r="BC200" s="294"/>
      <c r="BD200" s="294"/>
      <c r="BE200" s="294"/>
      <c r="BF200" s="294"/>
      <c r="BG200" s="294"/>
      <c r="BH200" s="294"/>
      <c r="BI200" s="294"/>
      <c r="BJ200" s="294"/>
      <c r="BK200" s="294"/>
      <c r="BL200" s="294"/>
      <c r="BM200" s="294"/>
      <c r="BN200" s="294"/>
      <c r="BO200" s="294"/>
    </row>
    <row r="201">
      <c r="A201" s="294"/>
      <c r="B201" s="333"/>
      <c r="D201" s="134"/>
      <c r="E201" s="294"/>
      <c r="I201" s="294"/>
      <c r="J201" s="294"/>
      <c r="N201" s="294"/>
      <c r="O201" s="294"/>
      <c r="P201" s="294"/>
      <c r="Q201" s="294"/>
      <c r="R201" s="294"/>
      <c r="S201" s="294"/>
      <c r="T201" s="294"/>
      <c r="U201" s="294"/>
      <c r="V201" s="294"/>
      <c r="W201" s="294"/>
      <c r="X201" s="294"/>
      <c r="Y201" s="294"/>
      <c r="Z201" s="294"/>
      <c r="AA201" s="294"/>
      <c r="AB201" s="294"/>
      <c r="AC201" s="294"/>
      <c r="AD201" s="294"/>
      <c r="AE201" s="294"/>
      <c r="AF201" s="294"/>
      <c r="AG201" s="294"/>
      <c r="AH201" s="294"/>
      <c r="AI201" s="294"/>
      <c r="AJ201" s="294"/>
      <c r="AK201" s="294"/>
      <c r="AL201" s="294"/>
      <c r="AM201" s="294"/>
      <c r="AN201" s="294"/>
      <c r="AO201" s="294"/>
      <c r="AP201" s="294"/>
      <c r="AQ201" s="294"/>
      <c r="AR201" s="294"/>
      <c r="AS201" s="294"/>
      <c r="AT201" s="294"/>
      <c r="AU201" s="294"/>
      <c r="AV201" s="294"/>
      <c r="AW201" s="294"/>
      <c r="AX201" s="294"/>
      <c r="AY201" s="294"/>
      <c r="AZ201" s="294"/>
      <c r="BA201" s="294"/>
      <c r="BB201" s="294"/>
      <c r="BC201" s="294"/>
      <c r="BD201" s="294"/>
      <c r="BE201" s="294"/>
      <c r="BF201" s="294"/>
      <c r="BG201" s="294"/>
      <c r="BH201" s="294"/>
      <c r="BI201" s="294"/>
      <c r="BJ201" s="294"/>
      <c r="BK201" s="294"/>
      <c r="BL201" s="294"/>
      <c r="BM201" s="294"/>
      <c r="BN201" s="294"/>
      <c r="BO201" s="294"/>
    </row>
    <row r="202">
      <c r="A202" s="294"/>
      <c r="B202" s="333"/>
      <c r="D202" s="134"/>
      <c r="E202" s="294"/>
      <c r="I202" s="294"/>
      <c r="J202" s="294"/>
      <c r="N202" s="294"/>
      <c r="O202" s="294"/>
      <c r="P202" s="294"/>
      <c r="Q202" s="294"/>
      <c r="R202" s="294"/>
      <c r="S202" s="294"/>
      <c r="T202" s="294"/>
      <c r="U202" s="294"/>
      <c r="V202" s="294"/>
      <c r="W202" s="294"/>
      <c r="X202" s="294"/>
      <c r="Y202" s="294"/>
      <c r="Z202" s="294"/>
      <c r="AA202" s="294"/>
      <c r="AB202" s="294"/>
      <c r="AC202" s="294"/>
      <c r="AD202" s="294"/>
      <c r="AE202" s="294"/>
      <c r="AF202" s="294"/>
      <c r="AG202" s="294"/>
      <c r="AH202" s="294"/>
      <c r="AI202" s="294"/>
      <c r="AJ202" s="294"/>
      <c r="AK202" s="294"/>
      <c r="AL202" s="294"/>
      <c r="AM202" s="294"/>
      <c r="AN202" s="294"/>
      <c r="AO202" s="294"/>
      <c r="AP202" s="294"/>
      <c r="AQ202" s="294"/>
      <c r="AR202" s="294"/>
      <c r="AS202" s="294"/>
      <c r="AT202" s="294"/>
      <c r="AU202" s="294"/>
      <c r="AV202" s="294"/>
      <c r="AW202" s="294"/>
      <c r="AX202" s="294"/>
      <c r="AY202" s="294"/>
      <c r="AZ202" s="294"/>
      <c r="BA202" s="294"/>
      <c r="BB202" s="294"/>
      <c r="BC202" s="294"/>
      <c r="BD202" s="294"/>
      <c r="BE202" s="294"/>
      <c r="BF202" s="294"/>
      <c r="BG202" s="294"/>
      <c r="BH202" s="294"/>
      <c r="BI202" s="294"/>
      <c r="BJ202" s="294"/>
      <c r="BK202" s="294"/>
      <c r="BL202" s="294"/>
      <c r="BM202" s="294"/>
      <c r="BN202" s="294"/>
      <c r="BO202" s="294"/>
    </row>
    <row r="203">
      <c r="A203" s="294"/>
      <c r="B203" s="333"/>
      <c r="D203" s="134"/>
      <c r="E203" s="294"/>
      <c r="I203" s="294"/>
      <c r="J203" s="294"/>
      <c r="N203" s="294"/>
      <c r="O203" s="294"/>
      <c r="P203" s="294"/>
      <c r="Q203" s="294"/>
      <c r="R203" s="294"/>
      <c r="S203" s="294"/>
      <c r="T203" s="294"/>
      <c r="U203" s="294"/>
      <c r="V203" s="294"/>
      <c r="W203" s="294"/>
      <c r="X203" s="294"/>
      <c r="Y203" s="294"/>
      <c r="Z203" s="294"/>
      <c r="AA203" s="294"/>
      <c r="AB203" s="294"/>
      <c r="AC203" s="294"/>
      <c r="AD203" s="294"/>
      <c r="AE203" s="294"/>
      <c r="AF203" s="294"/>
      <c r="AG203" s="294"/>
      <c r="AH203" s="294"/>
      <c r="AI203" s="294"/>
      <c r="AJ203" s="294"/>
      <c r="AK203" s="294"/>
      <c r="AL203" s="294"/>
      <c r="AM203" s="294"/>
      <c r="AN203" s="294"/>
      <c r="AO203" s="294"/>
      <c r="AP203" s="294"/>
      <c r="AQ203" s="294"/>
      <c r="AR203" s="294"/>
      <c r="AS203" s="294"/>
      <c r="AT203" s="294"/>
      <c r="AU203" s="294"/>
      <c r="AV203" s="294"/>
      <c r="AW203" s="294"/>
      <c r="AX203" s="294"/>
      <c r="AY203" s="294"/>
      <c r="AZ203" s="294"/>
      <c r="BA203" s="294"/>
      <c r="BB203" s="294"/>
      <c r="BC203" s="294"/>
      <c r="BD203" s="294"/>
      <c r="BE203" s="294"/>
      <c r="BF203" s="294"/>
      <c r="BG203" s="294"/>
      <c r="BH203" s="294"/>
      <c r="BI203" s="294"/>
      <c r="BJ203" s="294"/>
      <c r="BK203" s="294"/>
      <c r="BL203" s="294"/>
      <c r="BM203" s="294"/>
      <c r="BN203" s="294"/>
      <c r="BO203" s="294"/>
    </row>
    <row r="204">
      <c r="A204" s="294"/>
      <c r="B204" s="333"/>
      <c r="D204" s="134"/>
      <c r="E204" s="294"/>
      <c r="I204" s="294"/>
      <c r="J204" s="294"/>
      <c r="N204" s="294"/>
      <c r="O204" s="294"/>
      <c r="P204" s="294"/>
      <c r="Q204" s="294"/>
      <c r="R204" s="294"/>
      <c r="S204" s="294"/>
      <c r="T204" s="294"/>
      <c r="U204" s="294"/>
      <c r="V204" s="294"/>
      <c r="W204" s="294"/>
      <c r="X204" s="294"/>
      <c r="Y204" s="294"/>
      <c r="Z204" s="294"/>
      <c r="AA204" s="294"/>
      <c r="AB204" s="294"/>
      <c r="AC204" s="294"/>
      <c r="AD204" s="294"/>
      <c r="AE204" s="294"/>
      <c r="AF204" s="294"/>
      <c r="AG204" s="294"/>
      <c r="AH204" s="294"/>
      <c r="AI204" s="294"/>
      <c r="AJ204" s="294"/>
      <c r="AK204" s="294"/>
      <c r="AL204" s="294"/>
      <c r="AM204" s="294"/>
      <c r="AN204" s="294"/>
      <c r="AO204" s="294"/>
      <c r="AP204" s="294"/>
      <c r="AQ204" s="294"/>
      <c r="AR204" s="294"/>
      <c r="AS204" s="294"/>
      <c r="AT204" s="294"/>
      <c r="AU204" s="294"/>
      <c r="AV204" s="294"/>
      <c r="AW204" s="294"/>
      <c r="AX204" s="294"/>
      <c r="AY204" s="294"/>
      <c r="AZ204" s="294"/>
      <c r="BA204" s="294"/>
      <c r="BB204" s="294"/>
      <c r="BC204" s="294"/>
      <c r="BD204" s="294"/>
      <c r="BE204" s="294"/>
      <c r="BF204" s="294"/>
      <c r="BG204" s="294"/>
      <c r="BH204" s="294"/>
      <c r="BI204" s="294"/>
      <c r="BJ204" s="294"/>
      <c r="BK204" s="294"/>
      <c r="BL204" s="294"/>
      <c r="BM204" s="294"/>
      <c r="BN204" s="294"/>
      <c r="BO204" s="294"/>
    </row>
    <row r="205">
      <c r="A205" s="294"/>
      <c r="B205" s="333"/>
      <c r="D205" s="134"/>
      <c r="E205" s="294"/>
      <c r="I205" s="294"/>
      <c r="J205" s="294"/>
      <c r="N205" s="294"/>
      <c r="O205" s="294"/>
      <c r="P205" s="294"/>
      <c r="Q205" s="294"/>
      <c r="R205" s="294"/>
      <c r="S205" s="294"/>
      <c r="T205" s="294"/>
      <c r="U205" s="294"/>
      <c r="V205" s="294"/>
      <c r="W205" s="294"/>
      <c r="X205" s="294"/>
      <c r="Y205" s="294"/>
      <c r="Z205" s="294"/>
      <c r="AA205" s="294"/>
      <c r="AB205" s="294"/>
      <c r="AC205" s="294"/>
      <c r="AD205" s="294"/>
      <c r="AE205" s="294"/>
      <c r="AF205" s="294"/>
      <c r="AG205" s="294"/>
      <c r="AH205" s="294"/>
      <c r="AI205" s="294"/>
      <c r="AJ205" s="294"/>
      <c r="AK205" s="294"/>
      <c r="AL205" s="294"/>
      <c r="AM205" s="294"/>
      <c r="AN205" s="294"/>
      <c r="AO205" s="294"/>
      <c r="AP205" s="294"/>
      <c r="AQ205" s="294"/>
      <c r="AR205" s="294"/>
      <c r="AS205" s="294"/>
      <c r="AT205" s="294"/>
      <c r="AU205" s="294"/>
      <c r="AV205" s="294"/>
      <c r="AW205" s="294"/>
      <c r="AX205" s="294"/>
      <c r="AY205" s="294"/>
      <c r="AZ205" s="294"/>
      <c r="BA205" s="294"/>
      <c r="BB205" s="294"/>
      <c r="BC205" s="294"/>
      <c r="BD205" s="294"/>
      <c r="BE205" s="294"/>
      <c r="BF205" s="294"/>
      <c r="BG205" s="294"/>
      <c r="BH205" s="294"/>
      <c r="BI205" s="294"/>
      <c r="BJ205" s="294"/>
      <c r="BK205" s="294"/>
      <c r="BL205" s="294"/>
      <c r="BM205" s="294"/>
      <c r="BN205" s="294"/>
      <c r="BO205" s="294"/>
    </row>
    <row r="206">
      <c r="A206" s="294"/>
      <c r="B206" s="333"/>
      <c r="D206" s="134"/>
      <c r="E206" s="294"/>
      <c r="I206" s="294"/>
      <c r="J206" s="294"/>
      <c r="N206" s="294"/>
      <c r="O206" s="294"/>
      <c r="P206" s="294"/>
      <c r="Q206" s="294"/>
      <c r="R206" s="294"/>
      <c r="S206" s="294"/>
      <c r="T206" s="294"/>
      <c r="U206" s="294"/>
      <c r="V206" s="294"/>
      <c r="W206" s="294"/>
      <c r="X206" s="294"/>
      <c r="Y206" s="294"/>
      <c r="Z206" s="294"/>
      <c r="AA206" s="294"/>
      <c r="AB206" s="294"/>
      <c r="AC206" s="294"/>
      <c r="AD206" s="294"/>
      <c r="AE206" s="294"/>
      <c r="AF206" s="294"/>
      <c r="AG206" s="294"/>
      <c r="AH206" s="294"/>
      <c r="AI206" s="294"/>
      <c r="AJ206" s="294"/>
      <c r="AK206" s="294"/>
      <c r="AL206" s="294"/>
      <c r="AM206" s="294"/>
      <c r="AN206" s="294"/>
      <c r="AO206" s="294"/>
      <c r="AP206" s="294"/>
      <c r="AQ206" s="294"/>
      <c r="AR206" s="294"/>
      <c r="AS206" s="294"/>
      <c r="AT206" s="294"/>
      <c r="AU206" s="294"/>
      <c r="AV206" s="294"/>
      <c r="AW206" s="294"/>
      <c r="AX206" s="294"/>
      <c r="AY206" s="294"/>
      <c r="AZ206" s="294"/>
      <c r="BA206" s="294"/>
      <c r="BB206" s="294"/>
      <c r="BC206" s="294"/>
      <c r="BD206" s="294"/>
      <c r="BE206" s="294"/>
      <c r="BF206" s="294"/>
      <c r="BG206" s="294"/>
      <c r="BH206" s="294"/>
      <c r="BI206" s="294"/>
      <c r="BJ206" s="294"/>
      <c r="BK206" s="294"/>
      <c r="BL206" s="294"/>
      <c r="BM206" s="294"/>
      <c r="BN206" s="294"/>
      <c r="BO206" s="294"/>
    </row>
    <row r="207">
      <c r="A207" s="294"/>
      <c r="B207" s="333"/>
      <c r="D207" s="134"/>
      <c r="E207" s="294"/>
      <c r="I207" s="294"/>
      <c r="J207" s="294"/>
      <c r="N207" s="294"/>
      <c r="O207" s="294"/>
      <c r="P207" s="294"/>
      <c r="Q207" s="294"/>
      <c r="R207" s="294"/>
      <c r="S207" s="294"/>
      <c r="T207" s="294"/>
      <c r="U207" s="294"/>
      <c r="V207" s="294"/>
      <c r="W207" s="294"/>
      <c r="X207" s="294"/>
      <c r="Y207" s="294"/>
      <c r="Z207" s="294"/>
      <c r="AA207" s="294"/>
      <c r="AB207" s="294"/>
      <c r="AC207" s="294"/>
      <c r="AD207" s="294"/>
      <c r="AE207" s="294"/>
      <c r="AF207" s="294"/>
      <c r="AG207" s="294"/>
      <c r="AH207" s="294"/>
      <c r="AI207" s="294"/>
      <c r="AJ207" s="294"/>
      <c r="AK207" s="294"/>
      <c r="AL207" s="294"/>
      <c r="AM207" s="294"/>
      <c r="AN207" s="294"/>
      <c r="AO207" s="294"/>
      <c r="AP207" s="294"/>
      <c r="AQ207" s="294"/>
      <c r="AR207" s="294"/>
      <c r="AS207" s="294"/>
      <c r="AT207" s="294"/>
      <c r="AU207" s="294"/>
      <c r="AV207" s="294"/>
      <c r="AW207" s="294"/>
      <c r="AX207" s="294"/>
      <c r="AY207" s="294"/>
      <c r="AZ207" s="294"/>
      <c r="BA207" s="294"/>
      <c r="BB207" s="294"/>
      <c r="BC207" s="294"/>
      <c r="BD207" s="294"/>
      <c r="BE207" s="294"/>
      <c r="BF207" s="294"/>
      <c r="BG207" s="294"/>
      <c r="BH207" s="294"/>
      <c r="BI207" s="294"/>
      <c r="BJ207" s="294"/>
      <c r="BK207" s="294"/>
      <c r="BL207" s="294"/>
      <c r="BM207" s="294"/>
      <c r="BN207" s="294"/>
      <c r="BO207" s="294"/>
    </row>
    <row r="208">
      <c r="A208" s="294"/>
      <c r="B208" s="333"/>
      <c r="D208" s="134"/>
      <c r="E208" s="294"/>
      <c r="I208" s="294"/>
      <c r="J208" s="294"/>
      <c r="N208" s="294"/>
      <c r="O208" s="294"/>
      <c r="P208" s="294"/>
      <c r="Q208" s="294"/>
      <c r="R208" s="294"/>
      <c r="S208" s="294"/>
      <c r="T208" s="294"/>
      <c r="U208" s="294"/>
      <c r="V208" s="294"/>
      <c r="W208" s="294"/>
      <c r="X208" s="294"/>
      <c r="Y208" s="294"/>
      <c r="Z208" s="294"/>
      <c r="AA208" s="294"/>
      <c r="AB208" s="294"/>
      <c r="AC208" s="294"/>
      <c r="AD208" s="294"/>
      <c r="AE208" s="294"/>
      <c r="AF208" s="294"/>
      <c r="AG208" s="294"/>
      <c r="AH208" s="294"/>
      <c r="AI208" s="294"/>
      <c r="AJ208" s="294"/>
      <c r="AK208" s="294"/>
      <c r="AL208" s="294"/>
      <c r="AM208" s="294"/>
      <c r="AN208" s="294"/>
      <c r="AO208" s="294"/>
      <c r="AP208" s="294"/>
      <c r="AQ208" s="294"/>
      <c r="AR208" s="294"/>
      <c r="AS208" s="294"/>
      <c r="AT208" s="294"/>
      <c r="AU208" s="294"/>
      <c r="AV208" s="294"/>
      <c r="AW208" s="294"/>
      <c r="AX208" s="294"/>
      <c r="AY208" s="294"/>
      <c r="AZ208" s="294"/>
      <c r="BA208" s="294"/>
      <c r="BB208" s="294"/>
      <c r="BC208" s="294"/>
      <c r="BD208" s="294"/>
      <c r="BE208" s="294"/>
      <c r="BF208" s="294"/>
      <c r="BG208" s="294"/>
      <c r="BH208" s="294"/>
      <c r="BI208" s="294"/>
      <c r="BJ208" s="294"/>
      <c r="BK208" s="294"/>
      <c r="BL208" s="294"/>
      <c r="BM208" s="294"/>
      <c r="BN208" s="294"/>
      <c r="BO208" s="294"/>
    </row>
    <row r="209">
      <c r="A209" s="294"/>
      <c r="B209" s="333"/>
      <c r="D209" s="134"/>
      <c r="E209" s="294"/>
      <c r="I209" s="294"/>
      <c r="J209" s="294"/>
      <c r="N209" s="294"/>
      <c r="O209" s="294"/>
      <c r="P209" s="294"/>
      <c r="Q209" s="294"/>
      <c r="R209" s="294"/>
      <c r="S209" s="294"/>
      <c r="T209" s="294"/>
      <c r="U209" s="294"/>
      <c r="V209" s="294"/>
      <c r="W209" s="294"/>
      <c r="X209" s="294"/>
      <c r="Y209" s="294"/>
      <c r="Z209" s="294"/>
      <c r="AA209" s="294"/>
      <c r="AB209" s="294"/>
      <c r="AC209" s="294"/>
      <c r="AD209" s="294"/>
      <c r="AE209" s="294"/>
      <c r="AF209" s="294"/>
      <c r="AG209" s="294"/>
      <c r="AH209" s="294"/>
      <c r="AI209" s="294"/>
      <c r="AJ209" s="294"/>
      <c r="AK209" s="294"/>
      <c r="AL209" s="294"/>
      <c r="AM209" s="294"/>
      <c r="AN209" s="294"/>
      <c r="AO209" s="294"/>
      <c r="AP209" s="294"/>
      <c r="AQ209" s="294"/>
      <c r="AR209" s="294"/>
      <c r="AS209" s="294"/>
      <c r="AT209" s="294"/>
      <c r="AU209" s="294"/>
      <c r="AV209" s="294"/>
      <c r="AW209" s="294"/>
      <c r="AX209" s="294"/>
      <c r="AY209" s="294"/>
      <c r="AZ209" s="294"/>
      <c r="BA209" s="294"/>
      <c r="BB209" s="294"/>
      <c r="BC209" s="294"/>
      <c r="BD209" s="294"/>
      <c r="BE209" s="294"/>
      <c r="BF209" s="294"/>
      <c r="BG209" s="294"/>
      <c r="BH209" s="294"/>
      <c r="BI209" s="294"/>
      <c r="BJ209" s="294"/>
      <c r="BK209" s="294"/>
      <c r="BL209" s="294"/>
      <c r="BM209" s="294"/>
      <c r="BN209" s="294"/>
      <c r="BO209" s="294"/>
    </row>
    <row r="210">
      <c r="A210" s="294"/>
      <c r="B210" s="333"/>
      <c r="D210" s="134"/>
      <c r="E210" s="294"/>
      <c r="I210" s="294"/>
      <c r="J210" s="294"/>
      <c r="N210" s="294"/>
      <c r="O210" s="294"/>
      <c r="P210" s="294"/>
      <c r="Q210" s="294"/>
      <c r="R210" s="294"/>
      <c r="S210" s="294"/>
      <c r="T210" s="294"/>
      <c r="U210" s="294"/>
      <c r="V210" s="294"/>
      <c r="W210" s="294"/>
      <c r="X210" s="294"/>
      <c r="Y210" s="294"/>
      <c r="Z210" s="294"/>
      <c r="AA210" s="294"/>
      <c r="AB210" s="294"/>
      <c r="AC210" s="294"/>
      <c r="AD210" s="294"/>
      <c r="AE210" s="294"/>
      <c r="AF210" s="294"/>
      <c r="AG210" s="294"/>
      <c r="AH210" s="294"/>
      <c r="AI210" s="294"/>
      <c r="AJ210" s="294"/>
      <c r="AK210" s="294"/>
      <c r="AL210" s="294"/>
      <c r="AM210" s="294"/>
      <c r="AN210" s="294"/>
      <c r="AO210" s="294"/>
      <c r="AP210" s="294"/>
      <c r="AQ210" s="294"/>
      <c r="AR210" s="294"/>
      <c r="AS210" s="294"/>
      <c r="AT210" s="294"/>
      <c r="AU210" s="294"/>
      <c r="AV210" s="294"/>
      <c r="AW210" s="294"/>
      <c r="AX210" s="294"/>
      <c r="AY210" s="294"/>
      <c r="AZ210" s="294"/>
      <c r="BA210" s="294"/>
      <c r="BB210" s="294"/>
      <c r="BC210" s="294"/>
      <c r="BD210" s="294"/>
      <c r="BE210" s="294"/>
      <c r="BF210" s="294"/>
      <c r="BG210" s="294"/>
      <c r="BH210" s="294"/>
      <c r="BI210" s="294"/>
      <c r="BJ210" s="294"/>
      <c r="BK210" s="294"/>
      <c r="BL210" s="294"/>
      <c r="BM210" s="294"/>
      <c r="BN210" s="294"/>
      <c r="BO210" s="294"/>
    </row>
    <row r="211">
      <c r="A211" s="294"/>
      <c r="B211" s="333"/>
      <c r="D211" s="134"/>
      <c r="E211" s="294"/>
      <c r="I211" s="294"/>
      <c r="J211" s="294"/>
      <c r="N211" s="294"/>
      <c r="O211" s="294"/>
      <c r="P211" s="294"/>
      <c r="Q211" s="294"/>
      <c r="R211" s="294"/>
      <c r="S211" s="294"/>
      <c r="T211" s="294"/>
      <c r="U211" s="294"/>
      <c r="V211" s="294"/>
      <c r="W211" s="294"/>
      <c r="X211" s="294"/>
      <c r="Y211" s="294"/>
      <c r="Z211" s="294"/>
      <c r="AA211" s="294"/>
      <c r="AB211" s="294"/>
      <c r="AC211" s="294"/>
      <c r="AD211" s="294"/>
      <c r="AE211" s="294"/>
      <c r="AF211" s="294"/>
      <c r="AG211" s="294"/>
      <c r="AH211" s="294"/>
      <c r="AI211" s="294"/>
      <c r="AJ211" s="294"/>
      <c r="AK211" s="294"/>
      <c r="AL211" s="294"/>
      <c r="AM211" s="294"/>
      <c r="AN211" s="294"/>
      <c r="AO211" s="294"/>
      <c r="AP211" s="294"/>
      <c r="AQ211" s="294"/>
      <c r="AR211" s="294"/>
      <c r="AS211" s="294"/>
      <c r="AT211" s="294"/>
      <c r="AU211" s="294"/>
      <c r="AV211" s="294"/>
      <c r="AW211" s="294"/>
      <c r="AX211" s="294"/>
      <c r="AY211" s="294"/>
      <c r="AZ211" s="294"/>
      <c r="BA211" s="294"/>
      <c r="BB211" s="294"/>
      <c r="BC211" s="294"/>
      <c r="BD211" s="294"/>
      <c r="BE211" s="294"/>
      <c r="BF211" s="294"/>
      <c r="BG211" s="294"/>
      <c r="BH211" s="294"/>
      <c r="BI211" s="294"/>
      <c r="BJ211" s="294"/>
      <c r="BK211" s="294"/>
      <c r="BL211" s="294"/>
      <c r="BM211" s="294"/>
      <c r="BN211" s="294"/>
      <c r="BO211" s="294"/>
    </row>
    <row r="212">
      <c r="A212" s="294"/>
      <c r="B212" s="333"/>
      <c r="D212" s="134"/>
      <c r="E212" s="294"/>
      <c r="I212" s="294"/>
      <c r="J212" s="294"/>
      <c r="N212" s="294"/>
      <c r="O212" s="294"/>
      <c r="P212" s="294"/>
      <c r="Q212" s="294"/>
      <c r="R212" s="294"/>
      <c r="S212" s="294"/>
      <c r="T212" s="294"/>
      <c r="U212" s="294"/>
      <c r="V212" s="294"/>
      <c r="W212" s="294"/>
      <c r="X212" s="294"/>
      <c r="Y212" s="294"/>
      <c r="Z212" s="294"/>
      <c r="AA212" s="294"/>
      <c r="AB212" s="294"/>
      <c r="AC212" s="294"/>
      <c r="AD212" s="294"/>
      <c r="AE212" s="294"/>
      <c r="AF212" s="294"/>
      <c r="AG212" s="294"/>
      <c r="AH212" s="294"/>
      <c r="AI212" s="294"/>
      <c r="AJ212" s="294"/>
      <c r="AK212" s="294"/>
      <c r="AL212" s="294"/>
      <c r="AM212" s="294"/>
      <c r="AN212" s="294"/>
      <c r="AO212" s="294"/>
      <c r="AP212" s="294"/>
      <c r="AQ212" s="294"/>
      <c r="AR212" s="294"/>
      <c r="AS212" s="294"/>
      <c r="AT212" s="294"/>
      <c r="AU212" s="294"/>
      <c r="AV212" s="294"/>
      <c r="AW212" s="294"/>
      <c r="AX212" s="294"/>
      <c r="AY212" s="294"/>
      <c r="AZ212" s="294"/>
      <c r="BA212" s="294"/>
      <c r="BB212" s="294"/>
      <c r="BC212" s="294"/>
      <c r="BD212" s="294"/>
      <c r="BE212" s="294"/>
      <c r="BF212" s="294"/>
      <c r="BG212" s="294"/>
      <c r="BH212" s="294"/>
      <c r="BI212" s="294"/>
      <c r="BJ212" s="294"/>
      <c r="BK212" s="294"/>
      <c r="BL212" s="294"/>
      <c r="BM212" s="294"/>
      <c r="BN212" s="294"/>
      <c r="BO212" s="294"/>
    </row>
    <row r="213">
      <c r="A213" s="294"/>
      <c r="B213" s="333"/>
      <c r="D213" s="134"/>
      <c r="E213" s="294"/>
      <c r="I213" s="294"/>
      <c r="J213" s="294"/>
      <c r="N213" s="294"/>
      <c r="O213" s="294"/>
      <c r="P213" s="294"/>
      <c r="Q213" s="294"/>
      <c r="R213" s="294"/>
      <c r="S213" s="294"/>
      <c r="T213" s="294"/>
      <c r="U213" s="294"/>
      <c r="V213" s="294"/>
      <c r="W213" s="294"/>
      <c r="X213" s="294"/>
      <c r="Y213" s="294"/>
      <c r="Z213" s="294"/>
      <c r="AA213" s="294"/>
      <c r="AB213" s="294"/>
      <c r="AC213" s="294"/>
      <c r="AD213" s="294"/>
      <c r="AE213" s="294"/>
      <c r="AF213" s="294"/>
      <c r="AG213" s="294"/>
      <c r="AH213" s="294"/>
      <c r="AI213" s="294"/>
      <c r="AJ213" s="294"/>
      <c r="AK213" s="294"/>
      <c r="AL213" s="294"/>
      <c r="AM213" s="294"/>
      <c r="AN213" s="294"/>
      <c r="AO213" s="294"/>
      <c r="AP213" s="294"/>
      <c r="AQ213" s="294"/>
      <c r="AR213" s="294"/>
      <c r="AS213" s="294"/>
      <c r="AT213" s="294"/>
      <c r="AU213" s="294"/>
      <c r="AV213" s="294"/>
      <c r="AW213" s="294"/>
      <c r="AX213" s="294"/>
      <c r="AY213" s="294"/>
      <c r="AZ213" s="294"/>
      <c r="BA213" s="294"/>
      <c r="BB213" s="294"/>
      <c r="BC213" s="294"/>
      <c r="BD213" s="294"/>
      <c r="BE213" s="294"/>
      <c r="BF213" s="294"/>
      <c r="BG213" s="294"/>
      <c r="BH213" s="294"/>
      <c r="BI213" s="294"/>
      <c r="BJ213" s="294"/>
      <c r="BK213" s="294"/>
      <c r="BL213" s="294"/>
      <c r="BM213" s="294"/>
      <c r="BN213" s="294"/>
      <c r="BO213" s="294"/>
    </row>
    <row r="214">
      <c r="A214" s="294"/>
      <c r="B214" s="333"/>
      <c r="D214" s="134"/>
      <c r="E214" s="294"/>
      <c r="I214" s="294"/>
      <c r="J214" s="294"/>
      <c r="N214" s="294"/>
      <c r="O214" s="294"/>
      <c r="P214" s="294"/>
      <c r="Q214" s="294"/>
      <c r="R214" s="294"/>
      <c r="S214" s="294"/>
      <c r="T214" s="294"/>
      <c r="U214" s="294"/>
      <c r="V214" s="294"/>
      <c r="W214" s="294"/>
      <c r="X214" s="294"/>
      <c r="Y214" s="294"/>
      <c r="Z214" s="294"/>
      <c r="AA214" s="294"/>
      <c r="AB214" s="294"/>
      <c r="AC214" s="294"/>
      <c r="AD214" s="294"/>
      <c r="AE214" s="294"/>
      <c r="AF214" s="294"/>
      <c r="AG214" s="294"/>
      <c r="AH214" s="294"/>
      <c r="AI214" s="294"/>
      <c r="AJ214" s="294"/>
      <c r="AK214" s="294"/>
      <c r="AL214" s="294"/>
      <c r="AM214" s="294"/>
      <c r="AN214" s="294"/>
      <c r="AO214" s="294"/>
      <c r="AP214" s="294"/>
      <c r="AQ214" s="294"/>
      <c r="AR214" s="294"/>
      <c r="AS214" s="294"/>
      <c r="AT214" s="294"/>
      <c r="AU214" s="294"/>
      <c r="AV214" s="294"/>
      <c r="AW214" s="294"/>
      <c r="AX214" s="294"/>
      <c r="AY214" s="294"/>
      <c r="AZ214" s="294"/>
      <c r="BA214" s="294"/>
      <c r="BB214" s="294"/>
      <c r="BC214" s="294"/>
      <c r="BD214" s="294"/>
      <c r="BE214" s="294"/>
      <c r="BF214" s="294"/>
      <c r="BG214" s="294"/>
      <c r="BH214" s="294"/>
      <c r="BI214" s="294"/>
      <c r="BJ214" s="294"/>
      <c r="BK214" s="294"/>
      <c r="BL214" s="294"/>
      <c r="BM214" s="294"/>
      <c r="BN214" s="294"/>
      <c r="BO214" s="294"/>
    </row>
    <row r="215">
      <c r="A215" s="294"/>
      <c r="B215" s="333"/>
      <c r="D215" s="134"/>
      <c r="E215" s="294"/>
      <c r="I215" s="294"/>
      <c r="J215" s="294"/>
      <c r="N215" s="294"/>
      <c r="O215" s="294"/>
      <c r="P215" s="294"/>
      <c r="Q215" s="294"/>
      <c r="R215" s="294"/>
      <c r="S215" s="294"/>
      <c r="T215" s="294"/>
      <c r="U215" s="294"/>
      <c r="V215" s="294"/>
      <c r="W215" s="294"/>
      <c r="X215" s="294"/>
      <c r="Y215" s="294"/>
      <c r="Z215" s="294"/>
      <c r="AA215" s="294"/>
      <c r="AB215" s="294"/>
      <c r="AC215" s="294"/>
      <c r="AD215" s="294"/>
      <c r="AE215" s="294"/>
      <c r="AF215" s="294"/>
      <c r="AG215" s="294"/>
      <c r="AH215" s="294"/>
      <c r="AI215" s="294"/>
      <c r="AJ215" s="294"/>
      <c r="AK215" s="294"/>
      <c r="AL215" s="294"/>
      <c r="AM215" s="294"/>
      <c r="AN215" s="294"/>
      <c r="AO215" s="294"/>
      <c r="AP215" s="294"/>
      <c r="AQ215" s="294"/>
      <c r="AR215" s="294"/>
      <c r="AS215" s="294"/>
      <c r="AT215" s="294"/>
      <c r="AU215" s="294"/>
      <c r="AV215" s="294"/>
      <c r="AW215" s="294"/>
      <c r="AX215" s="294"/>
      <c r="AY215" s="294"/>
      <c r="AZ215" s="294"/>
      <c r="BA215" s="294"/>
      <c r="BB215" s="294"/>
      <c r="BC215" s="294"/>
      <c r="BD215" s="294"/>
      <c r="BE215" s="294"/>
      <c r="BF215" s="294"/>
      <c r="BG215" s="294"/>
      <c r="BH215" s="294"/>
      <c r="BI215" s="294"/>
      <c r="BJ215" s="294"/>
      <c r="BK215" s="294"/>
      <c r="BL215" s="294"/>
      <c r="BM215" s="294"/>
      <c r="BN215" s="294"/>
      <c r="BO215" s="294"/>
    </row>
    <row r="216">
      <c r="A216" s="294"/>
      <c r="B216" s="333"/>
      <c r="D216" s="134"/>
      <c r="E216" s="294"/>
      <c r="I216" s="294"/>
      <c r="J216" s="294"/>
      <c r="N216" s="294"/>
      <c r="O216" s="294"/>
      <c r="P216" s="294"/>
      <c r="Q216" s="294"/>
      <c r="R216" s="294"/>
      <c r="S216" s="294"/>
      <c r="T216" s="294"/>
      <c r="U216" s="294"/>
      <c r="V216" s="294"/>
      <c r="W216" s="294"/>
      <c r="X216" s="294"/>
      <c r="Y216" s="294"/>
      <c r="Z216" s="294"/>
      <c r="AA216" s="294"/>
      <c r="AB216" s="294"/>
      <c r="AC216" s="294"/>
      <c r="AD216" s="294"/>
      <c r="AE216" s="294"/>
      <c r="AF216" s="294"/>
      <c r="AG216" s="294"/>
      <c r="AH216" s="294"/>
      <c r="AI216" s="294"/>
      <c r="AJ216" s="294"/>
      <c r="AK216" s="294"/>
      <c r="AL216" s="294"/>
      <c r="AM216" s="294"/>
      <c r="AN216" s="294"/>
      <c r="AO216" s="294"/>
      <c r="AP216" s="294"/>
      <c r="AQ216" s="294"/>
      <c r="AR216" s="294"/>
      <c r="AS216" s="294"/>
      <c r="AT216" s="294"/>
      <c r="AU216" s="294"/>
      <c r="AV216" s="294"/>
      <c r="AW216" s="294"/>
      <c r="AX216" s="294"/>
      <c r="AY216" s="294"/>
      <c r="AZ216" s="294"/>
      <c r="BA216" s="294"/>
      <c r="BB216" s="294"/>
      <c r="BC216" s="294"/>
      <c r="BD216" s="294"/>
      <c r="BE216" s="294"/>
      <c r="BF216" s="294"/>
      <c r="BG216" s="294"/>
      <c r="BH216" s="294"/>
      <c r="BI216" s="294"/>
      <c r="BJ216" s="294"/>
      <c r="BK216" s="294"/>
      <c r="BL216" s="294"/>
      <c r="BM216" s="294"/>
      <c r="BN216" s="294"/>
      <c r="BO216" s="294"/>
    </row>
    <row r="217">
      <c r="A217" s="294"/>
      <c r="B217" s="333"/>
      <c r="D217" s="134"/>
      <c r="E217" s="294"/>
      <c r="I217" s="294"/>
      <c r="J217" s="294"/>
      <c r="N217" s="294"/>
      <c r="O217" s="294"/>
      <c r="P217" s="294"/>
      <c r="Q217" s="294"/>
      <c r="R217" s="294"/>
      <c r="S217" s="294"/>
      <c r="T217" s="294"/>
      <c r="U217" s="294"/>
      <c r="V217" s="294"/>
      <c r="W217" s="294"/>
      <c r="X217" s="294"/>
      <c r="Y217" s="294"/>
      <c r="Z217" s="294"/>
      <c r="AA217" s="294"/>
      <c r="AB217" s="294"/>
      <c r="AC217" s="294"/>
      <c r="AD217" s="294"/>
      <c r="AE217" s="294"/>
      <c r="AF217" s="294"/>
      <c r="AG217" s="294"/>
      <c r="AH217" s="294"/>
      <c r="AI217" s="294"/>
      <c r="AJ217" s="294"/>
      <c r="AK217" s="294"/>
      <c r="AL217" s="294"/>
      <c r="AM217" s="294"/>
      <c r="AN217" s="294"/>
      <c r="AO217" s="294"/>
      <c r="AP217" s="294"/>
      <c r="AQ217" s="294"/>
      <c r="AR217" s="294"/>
      <c r="AS217" s="294"/>
      <c r="AT217" s="294"/>
      <c r="AU217" s="294"/>
      <c r="AV217" s="294"/>
      <c r="AW217" s="294"/>
      <c r="AX217" s="294"/>
      <c r="AY217" s="294"/>
      <c r="AZ217" s="294"/>
      <c r="BA217" s="294"/>
      <c r="BB217" s="294"/>
      <c r="BC217" s="294"/>
      <c r="BD217" s="294"/>
      <c r="BE217" s="294"/>
      <c r="BF217" s="294"/>
      <c r="BG217" s="294"/>
      <c r="BH217" s="294"/>
      <c r="BI217" s="294"/>
      <c r="BJ217" s="294"/>
      <c r="BK217" s="294"/>
      <c r="BL217" s="294"/>
      <c r="BM217" s="294"/>
      <c r="BN217" s="294"/>
      <c r="BO217" s="294"/>
    </row>
    <row r="218">
      <c r="A218" s="294"/>
      <c r="B218" s="333"/>
      <c r="D218" s="134"/>
      <c r="E218" s="294"/>
      <c r="I218" s="294"/>
      <c r="J218" s="294"/>
      <c r="N218" s="294"/>
      <c r="O218" s="294"/>
      <c r="P218" s="294"/>
      <c r="Q218" s="294"/>
      <c r="R218" s="294"/>
      <c r="S218" s="294"/>
      <c r="T218" s="294"/>
      <c r="U218" s="294"/>
      <c r="V218" s="294"/>
      <c r="W218" s="294"/>
      <c r="X218" s="294"/>
      <c r="Y218" s="294"/>
      <c r="Z218" s="294"/>
      <c r="AA218" s="294"/>
      <c r="AB218" s="294"/>
      <c r="AC218" s="294"/>
      <c r="AD218" s="294"/>
      <c r="AE218" s="294"/>
      <c r="AF218" s="294"/>
      <c r="AG218" s="294"/>
      <c r="AH218" s="294"/>
      <c r="AI218" s="294"/>
      <c r="AJ218" s="294"/>
      <c r="AK218" s="294"/>
      <c r="AL218" s="294"/>
      <c r="AM218" s="294"/>
      <c r="AN218" s="294"/>
      <c r="AO218" s="294"/>
      <c r="AP218" s="294"/>
      <c r="AQ218" s="294"/>
      <c r="AR218" s="294"/>
      <c r="AS218" s="294"/>
      <c r="AT218" s="294"/>
      <c r="AU218" s="294"/>
      <c r="AV218" s="294"/>
      <c r="AW218" s="294"/>
      <c r="AX218" s="294"/>
      <c r="AY218" s="294"/>
      <c r="AZ218" s="294"/>
      <c r="BA218" s="294"/>
      <c r="BB218" s="294"/>
      <c r="BC218" s="294"/>
      <c r="BD218" s="294"/>
      <c r="BE218" s="294"/>
      <c r="BF218" s="294"/>
      <c r="BG218" s="294"/>
      <c r="BH218" s="294"/>
      <c r="BI218" s="294"/>
      <c r="BJ218" s="294"/>
      <c r="BK218" s="294"/>
      <c r="BL218" s="294"/>
      <c r="BM218" s="294"/>
      <c r="BN218" s="294"/>
      <c r="BO218" s="294"/>
    </row>
    <row r="219">
      <c r="A219" s="294"/>
      <c r="B219" s="333"/>
      <c r="D219" s="134"/>
      <c r="E219" s="294"/>
      <c r="I219" s="294"/>
      <c r="J219" s="294"/>
      <c r="N219" s="294"/>
      <c r="O219" s="294"/>
      <c r="P219" s="294"/>
      <c r="Q219" s="294"/>
      <c r="R219" s="294"/>
      <c r="S219" s="294"/>
      <c r="T219" s="294"/>
      <c r="U219" s="294"/>
      <c r="V219" s="294"/>
      <c r="W219" s="294"/>
      <c r="X219" s="294"/>
      <c r="Y219" s="294"/>
      <c r="Z219" s="294"/>
      <c r="AA219" s="294"/>
      <c r="AB219" s="294"/>
      <c r="AC219" s="294"/>
      <c r="AD219" s="294"/>
      <c r="AE219" s="294"/>
      <c r="AF219" s="294"/>
      <c r="AG219" s="294"/>
      <c r="AH219" s="294"/>
      <c r="AI219" s="294"/>
      <c r="AJ219" s="294"/>
      <c r="AK219" s="294"/>
      <c r="AL219" s="294"/>
      <c r="AM219" s="294"/>
      <c r="AN219" s="294"/>
      <c r="AO219" s="294"/>
      <c r="AP219" s="294"/>
      <c r="AQ219" s="294"/>
      <c r="AR219" s="294"/>
      <c r="AS219" s="294"/>
      <c r="AT219" s="294"/>
      <c r="AU219" s="294"/>
      <c r="AV219" s="294"/>
      <c r="AW219" s="294"/>
      <c r="AX219" s="294"/>
      <c r="AY219" s="294"/>
      <c r="AZ219" s="294"/>
      <c r="BA219" s="294"/>
      <c r="BB219" s="294"/>
      <c r="BC219" s="294"/>
      <c r="BD219" s="294"/>
      <c r="BE219" s="294"/>
      <c r="BF219" s="294"/>
      <c r="BG219" s="294"/>
      <c r="BH219" s="294"/>
      <c r="BI219" s="294"/>
      <c r="BJ219" s="294"/>
      <c r="BK219" s="294"/>
      <c r="BL219" s="294"/>
      <c r="BM219" s="294"/>
      <c r="BN219" s="294"/>
      <c r="BO219" s="294"/>
    </row>
    <row r="220">
      <c r="A220" s="294"/>
      <c r="B220" s="333"/>
      <c r="D220" s="134"/>
      <c r="E220" s="294"/>
      <c r="I220" s="294"/>
      <c r="J220" s="294"/>
      <c r="N220" s="294"/>
      <c r="O220" s="294"/>
      <c r="P220" s="294"/>
      <c r="Q220" s="294"/>
      <c r="R220" s="294"/>
      <c r="S220" s="294"/>
      <c r="T220" s="294"/>
      <c r="U220" s="294"/>
      <c r="V220" s="294"/>
      <c r="W220" s="294"/>
      <c r="X220" s="294"/>
      <c r="Y220" s="294"/>
      <c r="Z220" s="294"/>
      <c r="AA220" s="294"/>
      <c r="AB220" s="294"/>
      <c r="AC220" s="294"/>
      <c r="AD220" s="294"/>
      <c r="AE220" s="294"/>
      <c r="AF220" s="294"/>
      <c r="AG220" s="294"/>
      <c r="AH220" s="294"/>
      <c r="AI220" s="294"/>
      <c r="AJ220" s="294"/>
      <c r="AK220" s="294"/>
      <c r="AL220" s="294"/>
      <c r="AM220" s="294"/>
      <c r="AN220" s="294"/>
      <c r="AO220" s="294"/>
      <c r="AP220" s="294"/>
      <c r="AQ220" s="294"/>
      <c r="AR220" s="294"/>
      <c r="AS220" s="294"/>
      <c r="AT220" s="294"/>
      <c r="AU220" s="294"/>
      <c r="AV220" s="294"/>
      <c r="AW220" s="294"/>
      <c r="AX220" s="294"/>
      <c r="AY220" s="294"/>
      <c r="AZ220" s="294"/>
      <c r="BA220" s="294"/>
      <c r="BB220" s="294"/>
      <c r="BC220" s="294"/>
      <c r="BD220" s="294"/>
      <c r="BE220" s="294"/>
      <c r="BF220" s="294"/>
      <c r="BG220" s="294"/>
      <c r="BH220" s="294"/>
      <c r="BI220" s="294"/>
      <c r="BJ220" s="294"/>
      <c r="BK220" s="294"/>
      <c r="BL220" s="294"/>
      <c r="BM220" s="294"/>
      <c r="BN220" s="294"/>
      <c r="BO220" s="294"/>
    </row>
    <row r="221">
      <c r="A221" s="294"/>
      <c r="B221" s="333"/>
      <c r="D221" s="134"/>
      <c r="E221" s="294"/>
      <c r="I221" s="294"/>
      <c r="J221" s="294"/>
      <c r="N221" s="294"/>
      <c r="O221" s="294"/>
      <c r="P221" s="294"/>
      <c r="Q221" s="294"/>
      <c r="R221" s="294"/>
      <c r="S221" s="294"/>
      <c r="T221" s="294"/>
      <c r="U221" s="294"/>
      <c r="V221" s="294"/>
      <c r="W221" s="294"/>
      <c r="X221" s="294"/>
      <c r="Y221" s="294"/>
      <c r="Z221" s="294"/>
      <c r="AA221" s="294"/>
      <c r="AB221" s="294"/>
      <c r="AC221" s="294"/>
      <c r="AD221" s="294"/>
      <c r="AE221" s="294"/>
      <c r="AF221" s="294"/>
      <c r="AG221" s="294"/>
      <c r="AH221" s="294"/>
      <c r="AI221" s="294"/>
      <c r="AJ221" s="294"/>
      <c r="AK221" s="294"/>
      <c r="AL221" s="294"/>
      <c r="AM221" s="294"/>
      <c r="AN221" s="294"/>
      <c r="AO221" s="294"/>
      <c r="AP221" s="294"/>
      <c r="AQ221" s="294"/>
      <c r="AR221" s="294"/>
      <c r="AS221" s="294"/>
      <c r="AT221" s="294"/>
      <c r="AU221" s="294"/>
      <c r="AV221" s="294"/>
      <c r="AW221" s="294"/>
      <c r="AX221" s="294"/>
      <c r="AY221" s="294"/>
      <c r="AZ221" s="294"/>
      <c r="BA221" s="294"/>
      <c r="BB221" s="294"/>
      <c r="BC221" s="294"/>
      <c r="BD221" s="294"/>
      <c r="BE221" s="294"/>
      <c r="BF221" s="294"/>
      <c r="BG221" s="294"/>
      <c r="BH221" s="294"/>
      <c r="BI221" s="294"/>
      <c r="BJ221" s="294"/>
      <c r="BK221" s="294"/>
      <c r="BL221" s="294"/>
      <c r="BM221" s="294"/>
      <c r="BN221" s="294"/>
      <c r="BO221" s="294"/>
    </row>
    <row r="222">
      <c r="A222" s="294"/>
      <c r="B222" s="333"/>
      <c r="D222" s="134"/>
      <c r="E222" s="294"/>
      <c r="I222" s="294"/>
      <c r="J222" s="294"/>
      <c r="N222" s="294"/>
      <c r="O222" s="294"/>
      <c r="P222" s="294"/>
      <c r="Q222" s="294"/>
      <c r="R222" s="294"/>
      <c r="S222" s="294"/>
      <c r="T222" s="294"/>
      <c r="U222" s="294"/>
      <c r="V222" s="294"/>
      <c r="W222" s="294"/>
      <c r="X222" s="294"/>
      <c r="Y222" s="294"/>
      <c r="Z222" s="294"/>
      <c r="AA222" s="294"/>
      <c r="AB222" s="294"/>
      <c r="AC222" s="294"/>
      <c r="AD222" s="294"/>
      <c r="AE222" s="294"/>
      <c r="AF222" s="294"/>
      <c r="AG222" s="294"/>
      <c r="AH222" s="294"/>
      <c r="AI222" s="294"/>
      <c r="AJ222" s="294"/>
      <c r="AK222" s="294"/>
      <c r="AL222" s="294"/>
      <c r="AM222" s="294"/>
      <c r="AN222" s="294"/>
      <c r="AO222" s="294"/>
      <c r="AP222" s="294"/>
      <c r="AQ222" s="294"/>
      <c r="AR222" s="294"/>
      <c r="AS222" s="294"/>
      <c r="AT222" s="294"/>
      <c r="AU222" s="294"/>
      <c r="AV222" s="294"/>
      <c r="AW222" s="294"/>
      <c r="AX222" s="294"/>
      <c r="AY222" s="294"/>
      <c r="AZ222" s="294"/>
      <c r="BA222" s="294"/>
      <c r="BB222" s="294"/>
      <c r="BC222" s="294"/>
      <c r="BD222" s="294"/>
      <c r="BE222" s="294"/>
      <c r="BF222" s="294"/>
      <c r="BG222" s="294"/>
      <c r="BH222" s="294"/>
      <c r="BI222" s="294"/>
      <c r="BJ222" s="294"/>
      <c r="BK222" s="294"/>
      <c r="BL222" s="294"/>
      <c r="BM222" s="294"/>
      <c r="BN222" s="294"/>
      <c r="BO222" s="294"/>
    </row>
    <row r="223">
      <c r="A223" s="294"/>
      <c r="B223" s="333"/>
      <c r="D223" s="134"/>
      <c r="E223" s="294"/>
      <c r="I223" s="294"/>
      <c r="J223" s="294"/>
      <c r="N223" s="294"/>
      <c r="O223" s="294"/>
      <c r="P223" s="294"/>
      <c r="Q223" s="294"/>
      <c r="R223" s="294"/>
      <c r="S223" s="294"/>
      <c r="T223" s="294"/>
      <c r="U223" s="294"/>
      <c r="V223" s="294"/>
      <c r="W223" s="294"/>
      <c r="X223" s="294"/>
      <c r="Y223" s="294"/>
      <c r="Z223" s="294"/>
      <c r="AA223" s="294"/>
      <c r="AB223" s="294"/>
      <c r="AC223" s="294"/>
      <c r="AD223" s="294"/>
      <c r="AE223" s="294"/>
      <c r="AF223" s="294"/>
      <c r="AG223" s="294"/>
      <c r="AH223" s="294"/>
      <c r="AI223" s="294"/>
      <c r="AJ223" s="294"/>
      <c r="AK223" s="294"/>
      <c r="AL223" s="294"/>
      <c r="AM223" s="294"/>
      <c r="AN223" s="294"/>
      <c r="AO223" s="294"/>
      <c r="AP223" s="294"/>
      <c r="AQ223" s="294"/>
      <c r="AR223" s="294"/>
      <c r="AS223" s="294"/>
      <c r="AT223" s="294"/>
      <c r="AU223" s="294"/>
      <c r="AV223" s="294"/>
      <c r="AW223" s="294"/>
      <c r="AX223" s="294"/>
      <c r="AY223" s="294"/>
      <c r="AZ223" s="294"/>
      <c r="BA223" s="294"/>
      <c r="BB223" s="294"/>
      <c r="BC223" s="294"/>
      <c r="BD223" s="294"/>
      <c r="BE223" s="294"/>
      <c r="BF223" s="294"/>
      <c r="BG223" s="294"/>
      <c r="BH223" s="294"/>
      <c r="BI223" s="294"/>
      <c r="BJ223" s="294"/>
      <c r="BK223" s="294"/>
      <c r="BL223" s="294"/>
      <c r="BM223" s="294"/>
      <c r="BN223" s="294"/>
      <c r="BO223" s="294"/>
    </row>
    <row r="224">
      <c r="A224" s="294"/>
      <c r="B224" s="333"/>
      <c r="D224" s="134"/>
      <c r="E224" s="294"/>
      <c r="I224" s="294"/>
      <c r="J224" s="294"/>
      <c r="N224" s="294"/>
      <c r="O224" s="294"/>
      <c r="P224" s="294"/>
      <c r="Q224" s="294"/>
      <c r="R224" s="294"/>
      <c r="S224" s="294"/>
      <c r="T224" s="294"/>
      <c r="U224" s="294"/>
      <c r="V224" s="294"/>
      <c r="W224" s="294"/>
      <c r="X224" s="294"/>
      <c r="Y224" s="294"/>
      <c r="Z224" s="294"/>
      <c r="AA224" s="294"/>
      <c r="AB224" s="294"/>
      <c r="AC224" s="294"/>
      <c r="AD224" s="294"/>
      <c r="AE224" s="294"/>
      <c r="AF224" s="294"/>
      <c r="AG224" s="294"/>
      <c r="AH224" s="294"/>
      <c r="AI224" s="294"/>
      <c r="AJ224" s="294"/>
      <c r="AK224" s="294"/>
      <c r="AL224" s="294"/>
      <c r="AM224" s="294"/>
      <c r="AN224" s="294"/>
      <c r="AO224" s="294"/>
      <c r="AP224" s="294"/>
      <c r="AQ224" s="294"/>
      <c r="AR224" s="294"/>
      <c r="AS224" s="294"/>
      <c r="AT224" s="294"/>
      <c r="AU224" s="294"/>
      <c r="AV224" s="294"/>
      <c r="AW224" s="294"/>
      <c r="AX224" s="294"/>
      <c r="AY224" s="294"/>
      <c r="AZ224" s="294"/>
      <c r="BA224" s="294"/>
      <c r="BB224" s="294"/>
      <c r="BC224" s="294"/>
      <c r="BD224" s="294"/>
      <c r="BE224" s="294"/>
      <c r="BF224" s="294"/>
      <c r="BG224" s="294"/>
      <c r="BH224" s="294"/>
      <c r="BI224" s="294"/>
      <c r="BJ224" s="294"/>
      <c r="BK224" s="294"/>
      <c r="BL224" s="294"/>
      <c r="BM224" s="294"/>
      <c r="BN224" s="294"/>
      <c r="BO224" s="294"/>
    </row>
    <row r="225">
      <c r="A225" s="294"/>
      <c r="B225" s="333"/>
      <c r="D225" s="134"/>
      <c r="E225" s="294"/>
      <c r="I225" s="294"/>
      <c r="J225" s="294"/>
      <c r="N225" s="294"/>
      <c r="O225" s="294"/>
      <c r="P225" s="294"/>
      <c r="Q225" s="294"/>
      <c r="R225" s="294"/>
      <c r="S225" s="294"/>
      <c r="T225" s="294"/>
      <c r="U225" s="294"/>
      <c r="V225" s="294"/>
      <c r="W225" s="294"/>
      <c r="X225" s="294"/>
      <c r="Y225" s="294"/>
      <c r="Z225" s="294"/>
      <c r="AA225" s="294"/>
      <c r="AB225" s="294"/>
      <c r="AC225" s="294"/>
      <c r="AD225" s="294"/>
      <c r="AE225" s="294"/>
      <c r="AF225" s="294"/>
      <c r="AG225" s="294"/>
      <c r="AH225" s="294"/>
      <c r="AI225" s="294"/>
      <c r="AJ225" s="294"/>
      <c r="AK225" s="294"/>
      <c r="AL225" s="294"/>
      <c r="AM225" s="294"/>
      <c r="AN225" s="294"/>
      <c r="AO225" s="294"/>
      <c r="AP225" s="294"/>
      <c r="AQ225" s="294"/>
      <c r="AR225" s="294"/>
      <c r="AS225" s="294"/>
      <c r="AT225" s="294"/>
      <c r="AU225" s="294"/>
      <c r="AV225" s="294"/>
      <c r="AW225" s="294"/>
      <c r="AX225" s="294"/>
      <c r="AY225" s="294"/>
      <c r="AZ225" s="294"/>
      <c r="BA225" s="294"/>
      <c r="BB225" s="294"/>
      <c r="BC225" s="294"/>
      <c r="BD225" s="294"/>
      <c r="BE225" s="294"/>
      <c r="BF225" s="294"/>
      <c r="BG225" s="294"/>
      <c r="BH225" s="294"/>
      <c r="BI225" s="294"/>
      <c r="BJ225" s="294"/>
      <c r="BK225" s="294"/>
      <c r="BL225" s="294"/>
      <c r="BM225" s="294"/>
      <c r="BN225" s="294"/>
      <c r="BO225" s="294"/>
    </row>
    <row r="226">
      <c r="A226" s="294"/>
      <c r="B226" s="333"/>
      <c r="D226" s="134"/>
      <c r="E226" s="294"/>
      <c r="I226" s="294"/>
      <c r="J226" s="294"/>
      <c r="N226" s="294"/>
      <c r="O226" s="294"/>
      <c r="P226" s="294"/>
      <c r="Q226" s="294"/>
      <c r="R226" s="294"/>
      <c r="S226" s="294"/>
      <c r="T226" s="294"/>
      <c r="U226" s="294"/>
      <c r="V226" s="294"/>
      <c r="W226" s="294"/>
      <c r="X226" s="294"/>
      <c r="Y226" s="294"/>
      <c r="Z226" s="294"/>
      <c r="AA226" s="294"/>
      <c r="AB226" s="294"/>
      <c r="AC226" s="294"/>
      <c r="AD226" s="294"/>
      <c r="AE226" s="294"/>
      <c r="AF226" s="294"/>
      <c r="AG226" s="294"/>
      <c r="AH226" s="294"/>
      <c r="AI226" s="294"/>
      <c r="AJ226" s="294"/>
      <c r="AK226" s="294"/>
      <c r="AL226" s="294"/>
      <c r="AM226" s="294"/>
      <c r="AN226" s="294"/>
      <c r="AO226" s="294"/>
      <c r="AP226" s="294"/>
      <c r="AQ226" s="294"/>
      <c r="AR226" s="294"/>
      <c r="AS226" s="294"/>
      <c r="AT226" s="294"/>
      <c r="AU226" s="294"/>
      <c r="AV226" s="294"/>
      <c r="AW226" s="294"/>
      <c r="AX226" s="294"/>
      <c r="AY226" s="294"/>
      <c r="AZ226" s="294"/>
      <c r="BA226" s="294"/>
      <c r="BB226" s="294"/>
      <c r="BC226" s="294"/>
      <c r="BD226" s="294"/>
      <c r="BE226" s="294"/>
      <c r="BF226" s="294"/>
      <c r="BG226" s="294"/>
      <c r="BH226" s="294"/>
      <c r="BI226" s="294"/>
      <c r="BJ226" s="294"/>
      <c r="BK226" s="294"/>
      <c r="BL226" s="294"/>
      <c r="BM226" s="294"/>
      <c r="BN226" s="294"/>
      <c r="BO226" s="294"/>
    </row>
    <row r="227">
      <c r="A227" s="294"/>
      <c r="B227" s="333"/>
      <c r="D227" s="134"/>
      <c r="E227" s="294"/>
      <c r="I227" s="294"/>
      <c r="J227" s="294"/>
      <c r="N227" s="294"/>
      <c r="O227" s="294"/>
      <c r="P227" s="294"/>
      <c r="Q227" s="294"/>
      <c r="R227" s="294"/>
      <c r="S227" s="294"/>
      <c r="T227" s="294"/>
      <c r="U227" s="294"/>
      <c r="V227" s="294"/>
      <c r="W227" s="294"/>
      <c r="X227" s="294"/>
      <c r="Y227" s="294"/>
      <c r="Z227" s="294"/>
      <c r="AA227" s="294"/>
      <c r="AB227" s="294"/>
      <c r="AC227" s="294"/>
      <c r="AD227" s="294"/>
      <c r="AE227" s="294"/>
      <c r="AF227" s="294"/>
      <c r="AG227" s="294"/>
      <c r="AH227" s="294"/>
      <c r="AI227" s="294"/>
      <c r="AJ227" s="294"/>
      <c r="AK227" s="294"/>
      <c r="AL227" s="294"/>
      <c r="AM227" s="294"/>
      <c r="AN227" s="294"/>
      <c r="AO227" s="294"/>
      <c r="AP227" s="294"/>
      <c r="AQ227" s="294"/>
      <c r="AR227" s="294"/>
      <c r="AS227" s="294"/>
      <c r="AT227" s="294"/>
      <c r="AU227" s="294"/>
      <c r="AV227" s="294"/>
      <c r="AW227" s="294"/>
      <c r="AX227" s="294"/>
      <c r="AY227" s="294"/>
      <c r="AZ227" s="294"/>
      <c r="BA227" s="294"/>
      <c r="BB227" s="294"/>
      <c r="BC227" s="294"/>
      <c r="BD227" s="294"/>
      <c r="BE227" s="294"/>
      <c r="BF227" s="294"/>
      <c r="BG227" s="294"/>
      <c r="BH227" s="294"/>
      <c r="BI227" s="294"/>
      <c r="BJ227" s="294"/>
      <c r="BK227" s="294"/>
      <c r="BL227" s="294"/>
      <c r="BM227" s="294"/>
      <c r="BN227" s="294"/>
      <c r="BO227" s="294"/>
    </row>
    <row r="228">
      <c r="A228" s="294"/>
      <c r="B228" s="333"/>
      <c r="D228" s="134"/>
      <c r="E228" s="294"/>
      <c r="I228" s="294"/>
      <c r="J228" s="294"/>
      <c r="N228" s="294"/>
      <c r="O228" s="294"/>
      <c r="P228" s="294"/>
      <c r="Q228" s="294"/>
      <c r="R228" s="294"/>
      <c r="S228" s="294"/>
      <c r="T228" s="294"/>
      <c r="U228" s="294"/>
      <c r="V228" s="294"/>
      <c r="W228" s="294"/>
      <c r="X228" s="294"/>
      <c r="Y228" s="294"/>
      <c r="Z228" s="294"/>
      <c r="AA228" s="294"/>
      <c r="AB228" s="294"/>
      <c r="AC228" s="294"/>
      <c r="AD228" s="294"/>
      <c r="AE228" s="294"/>
      <c r="AF228" s="294"/>
      <c r="AG228" s="294"/>
      <c r="AH228" s="294"/>
      <c r="AI228" s="294"/>
      <c r="AJ228" s="294"/>
      <c r="AK228" s="294"/>
      <c r="AL228" s="294"/>
      <c r="AM228" s="294"/>
      <c r="AN228" s="294"/>
      <c r="AO228" s="294"/>
      <c r="AP228" s="294"/>
      <c r="AQ228" s="294"/>
      <c r="AR228" s="294"/>
      <c r="AS228" s="294"/>
      <c r="AT228" s="294"/>
      <c r="AU228" s="294"/>
      <c r="AV228" s="294"/>
      <c r="AW228" s="294"/>
      <c r="AX228" s="294"/>
      <c r="AY228" s="294"/>
      <c r="AZ228" s="294"/>
      <c r="BA228" s="294"/>
      <c r="BB228" s="294"/>
      <c r="BC228" s="294"/>
      <c r="BD228" s="294"/>
      <c r="BE228" s="294"/>
      <c r="BF228" s="294"/>
      <c r="BG228" s="294"/>
      <c r="BH228" s="294"/>
      <c r="BI228" s="294"/>
      <c r="BJ228" s="294"/>
      <c r="BK228" s="294"/>
      <c r="BL228" s="294"/>
      <c r="BM228" s="294"/>
      <c r="BN228" s="294"/>
      <c r="BO228" s="294"/>
    </row>
    <row r="229">
      <c r="A229" s="294"/>
      <c r="B229" s="333"/>
      <c r="D229" s="134"/>
      <c r="E229" s="294"/>
      <c r="I229" s="294"/>
      <c r="J229" s="294"/>
      <c r="N229" s="294"/>
      <c r="O229" s="294"/>
      <c r="P229" s="294"/>
      <c r="Q229" s="294"/>
      <c r="R229" s="294"/>
      <c r="S229" s="294"/>
      <c r="T229" s="294"/>
      <c r="U229" s="294"/>
      <c r="V229" s="294"/>
      <c r="W229" s="294"/>
      <c r="X229" s="294"/>
      <c r="Y229" s="294"/>
      <c r="Z229" s="294"/>
      <c r="AA229" s="294"/>
      <c r="AB229" s="294"/>
      <c r="AC229" s="294"/>
      <c r="AD229" s="294"/>
      <c r="AE229" s="294"/>
      <c r="AF229" s="294"/>
      <c r="AG229" s="294"/>
      <c r="AH229" s="294"/>
      <c r="AI229" s="294"/>
      <c r="AJ229" s="294"/>
      <c r="AK229" s="294"/>
      <c r="AL229" s="294"/>
      <c r="AM229" s="294"/>
      <c r="AN229" s="294"/>
      <c r="AO229" s="294"/>
      <c r="AP229" s="294"/>
      <c r="AQ229" s="294"/>
      <c r="AR229" s="294"/>
      <c r="AS229" s="294"/>
      <c r="AT229" s="294"/>
      <c r="AU229" s="294"/>
      <c r="AV229" s="294"/>
      <c r="AW229" s="294"/>
      <c r="AX229" s="294"/>
      <c r="AY229" s="294"/>
      <c r="AZ229" s="294"/>
      <c r="BA229" s="294"/>
      <c r="BB229" s="294"/>
      <c r="BC229" s="294"/>
      <c r="BD229" s="294"/>
      <c r="BE229" s="294"/>
      <c r="BF229" s="294"/>
      <c r="BG229" s="294"/>
      <c r="BH229" s="294"/>
      <c r="BI229" s="294"/>
      <c r="BJ229" s="294"/>
      <c r="BK229" s="294"/>
      <c r="BL229" s="294"/>
      <c r="BM229" s="294"/>
      <c r="BN229" s="294"/>
      <c r="BO229" s="294"/>
    </row>
    <row r="230">
      <c r="A230" s="294"/>
      <c r="B230" s="333"/>
      <c r="D230" s="134"/>
      <c r="E230" s="294"/>
      <c r="I230" s="294"/>
      <c r="J230" s="294"/>
      <c r="N230" s="294"/>
      <c r="O230" s="294"/>
      <c r="P230" s="294"/>
      <c r="Q230" s="294"/>
      <c r="R230" s="294"/>
      <c r="S230" s="294"/>
      <c r="T230" s="294"/>
      <c r="U230" s="294"/>
      <c r="V230" s="294"/>
      <c r="W230" s="294"/>
      <c r="X230" s="294"/>
      <c r="Y230" s="294"/>
      <c r="Z230" s="294"/>
      <c r="AA230" s="294"/>
      <c r="AB230" s="294"/>
      <c r="AC230" s="294"/>
      <c r="AD230" s="294"/>
      <c r="AE230" s="294"/>
      <c r="AF230" s="294"/>
      <c r="AG230" s="294"/>
      <c r="AH230" s="294"/>
      <c r="AI230" s="294"/>
      <c r="AJ230" s="294"/>
      <c r="AK230" s="294"/>
      <c r="AL230" s="294"/>
      <c r="AM230" s="294"/>
      <c r="AN230" s="294"/>
      <c r="AO230" s="294"/>
      <c r="AP230" s="294"/>
      <c r="AQ230" s="294"/>
      <c r="AR230" s="294"/>
      <c r="AS230" s="294"/>
      <c r="AT230" s="294"/>
      <c r="AU230" s="294"/>
      <c r="AV230" s="294"/>
      <c r="AW230" s="294"/>
      <c r="AX230" s="294"/>
      <c r="AY230" s="294"/>
      <c r="AZ230" s="294"/>
      <c r="BA230" s="294"/>
      <c r="BB230" s="294"/>
      <c r="BC230" s="294"/>
      <c r="BD230" s="294"/>
      <c r="BE230" s="294"/>
      <c r="BF230" s="294"/>
      <c r="BG230" s="294"/>
      <c r="BH230" s="294"/>
      <c r="BI230" s="294"/>
      <c r="BJ230" s="294"/>
      <c r="BK230" s="294"/>
      <c r="BL230" s="294"/>
      <c r="BM230" s="294"/>
      <c r="BN230" s="294"/>
      <c r="BO230" s="294"/>
    </row>
    <row r="231">
      <c r="A231" s="294"/>
      <c r="B231" s="333"/>
      <c r="D231" s="134"/>
      <c r="E231" s="294"/>
      <c r="I231" s="294"/>
      <c r="J231" s="294"/>
      <c r="N231" s="294"/>
      <c r="O231" s="294"/>
      <c r="P231" s="294"/>
      <c r="Q231" s="294"/>
      <c r="R231" s="294"/>
      <c r="S231" s="294"/>
      <c r="T231" s="294"/>
      <c r="U231" s="294"/>
      <c r="V231" s="294"/>
      <c r="W231" s="294"/>
      <c r="X231" s="294"/>
      <c r="Y231" s="294"/>
      <c r="Z231" s="294"/>
      <c r="AA231" s="294"/>
      <c r="AB231" s="294"/>
      <c r="AC231" s="294"/>
      <c r="AD231" s="294"/>
      <c r="AE231" s="294"/>
      <c r="AF231" s="294"/>
      <c r="AG231" s="294"/>
      <c r="AH231" s="294"/>
      <c r="AI231" s="294"/>
      <c r="AJ231" s="294"/>
      <c r="AK231" s="294"/>
      <c r="AL231" s="294"/>
      <c r="AM231" s="294"/>
      <c r="AN231" s="294"/>
      <c r="AO231" s="294"/>
      <c r="AP231" s="294"/>
      <c r="AQ231" s="294"/>
      <c r="AR231" s="294"/>
      <c r="AS231" s="294"/>
      <c r="AT231" s="294"/>
      <c r="AU231" s="294"/>
      <c r="AV231" s="294"/>
      <c r="AW231" s="294"/>
      <c r="AX231" s="294"/>
      <c r="AY231" s="294"/>
      <c r="AZ231" s="294"/>
      <c r="BA231" s="294"/>
      <c r="BB231" s="294"/>
      <c r="BC231" s="294"/>
      <c r="BD231" s="294"/>
      <c r="BE231" s="294"/>
      <c r="BF231" s="294"/>
      <c r="BG231" s="294"/>
      <c r="BH231" s="294"/>
      <c r="BI231" s="294"/>
      <c r="BJ231" s="294"/>
      <c r="BK231" s="294"/>
      <c r="BL231" s="294"/>
      <c r="BM231" s="294"/>
      <c r="BN231" s="294"/>
      <c r="BO231" s="294"/>
    </row>
    <row r="232">
      <c r="A232" s="294"/>
      <c r="B232" s="333"/>
      <c r="D232" s="134"/>
      <c r="E232" s="294"/>
      <c r="I232" s="294"/>
      <c r="J232" s="294"/>
      <c r="N232" s="294"/>
      <c r="O232" s="294"/>
      <c r="P232" s="294"/>
      <c r="Q232" s="294"/>
      <c r="R232" s="294"/>
      <c r="S232" s="294"/>
      <c r="T232" s="294"/>
      <c r="U232" s="294"/>
      <c r="V232" s="294"/>
      <c r="W232" s="294"/>
      <c r="X232" s="294"/>
      <c r="Y232" s="294"/>
      <c r="Z232" s="294"/>
      <c r="AA232" s="294"/>
      <c r="AB232" s="294"/>
      <c r="AC232" s="294"/>
      <c r="AD232" s="294"/>
      <c r="AE232" s="294"/>
      <c r="AF232" s="294"/>
      <c r="AG232" s="294"/>
      <c r="AH232" s="294"/>
      <c r="AI232" s="294"/>
      <c r="AJ232" s="294"/>
      <c r="AK232" s="294"/>
      <c r="AL232" s="294"/>
      <c r="AM232" s="294"/>
      <c r="AN232" s="294"/>
      <c r="AO232" s="294"/>
      <c r="AP232" s="294"/>
      <c r="AQ232" s="294"/>
      <c r="AR232" s="294"/>
      <c r="AS232" s="294"/>
      <c r="AT232" s="294"/>
      <c r="AU232" s="294"/>
      <c r="AV232" s="294"/>
      <c r="AW232" s="294"/>
      <c r="AX232" s="294"/>
      <c r="AY232" s="294"/>
      <c r="AZ232" s="294"/>
      <c r="BA232" s="294"/>
      <c r="BB232" s="294"/>
      <c r="BC232" s="294"/>
      <c r="BD232" s="294"/>
      <c r="BE232" s="294"/>
      <c r="BF232" s="294"/>
      <c r="BG232" s="294"/>
      <c r="BH232" s="294"/>
      <c r="BI232" s="294"/>
      <c r="BJ232" s="294"/>
      <c r="BK232" s="294"/>
      <c r="BL232" s="294"/>
      <c r="BM232" s="294"/>
      <c r="BN232" s="294"/>
      <c r="BO232" s="294"/>
    </row>
    <row r="233">
      <c r="A233" s="294"/>
      <c r="B233" s="333"/>
      <c r="D233" s="134"/>
      <c r="E233" s="294"/>
      <c r="I233" s="294"/>
      <c r="J233" s="294"/>
      <c r="N233" s="294"/>
      <c r="O233" s="294"/>
      <c r="P233" s="294"/>
      <c r="Q233" s="294"/>
      <c r="R233" s="294"/>
      <c r="S233" s="294"/>
      <c r="T233" s="294"/>
      <c r="U233" s="294"/>
      <c r="V233" s="294"/>
      <c r="W233" s="294"/>
      <c r="X233" s="294"/>
      <c r="Y233" s="294"/>
      <c r="Z233" s="294"/>
      <c r="AA233" s="294"/>
      <c r="AB233" s="294"/>
      <c r="AC233" s="294"/>
      <c r="AD233" s="294"/>
      <c r="AE233" s="294"/>
      <c r="AF233" s="294"/>
      <c r="AG233" s="294"/>
      <c r="AH233" s="294"/>
      <c r="AI233" s="294"/>
      <c r="AJ233" s="294"/>
      <c r="AK233" s="294"/>
      <c r="AL233" s="294"/>
      <c r="AM233" s="294"/>
      <c r="AN233" s="294"/>
      <c r="AO233" s="294"/>
      <c r="AP233" s="294"/>
      <c r="AQ233" s="294"/>
      <c r="AR233" s="294"/>
      <c r="AS233" s="294"/>
      <c r="AT233" s="294"/>
      <c r="AU233" s="294"/>
      <c r="AV233" s="294"/>
      <c r="AW233" s="294"/>
      <c r="AX233" s="294"/>
      <c r="AY233" s="294"/>
      <c r="AZ233" s="294"/>
      <c r="BA233" s="294"/>
      <c r="BB233" s="294"/>
      <c r="BC233" s="294"/>
      <c r="BD233" s="294"/>
      <c r="BE233" s="294"/>
      <c r="BF233" s="294"/>
      <c r="BG233" s="294"/>
      <c r="BH233" s="294"/>
      <c r="BI233" s="294"/>
      <c r="BJ233" s="294"/>
      <c r="BK233" s="294"/>
      <c r="BL233" s="294"/>
      <c r="BM233" s="294"/>
      <c r="BN233" s="294"/>
      <c r="BO233" s="294"/>
    </row>
    <row r="234">
      <c r="A234" s="294"/>
      <c r="B234" s="333"/>
      <c r="D234" s="134"/>
      <c r="E234" s="294"/>
      <c r="I234" s="294"/>
      <c r="J234" s="294"/>
      <c r="N234" s="294"/>
      <c r="O234" s="294"/>
      <c r="P234" s="294"/>
      <c r="Q234" s="294"/>
      <c r="R234" s="294"/>
      <c r="S234" s="294"/>
      <c r="T234" s="294"/>
      <c r="U234" s="294"/>
      <c r="V234" s="294"/>
      <c r="W234" s="294"/>
      <c r="X234" s="294"/>
      <c r="Y234" s="294"/>
      <c r="Z234" s="294"/>
      <c r="AA234" s="294"/>
      <c r="AB234" s="294"/>
      <c r="AC234" s="294"/>
      <c r="AD234" s="294"/>
      <c r="AE234" s="294"/>
      <c r="AF234" s="294"/>
      <c r="AG234" s="294"/>
      <c r="AH234" s="294"/>
      <c r="AI234" s="294"/>
      <c r="AJ234" s="294"/>
      <c r="AK234" s="294"/>
      <c r="AL234" s="294"/>
      <c r="AM234" s="294"/>
      <c r="AN234" s="294"/>
      <c r="AO234" s="294"/>
      <c r="AP234" s="294"/>
      <c r="AQ234" s="294"/>
      <c r="AR234" s="294"/>
      <c r="AS234" s="294"/>
      <c r="AT234" s="294"/>
      <c r="AU234" s="294"/>
      <c r="AV234" s="294"/>
      <c r="AW234" s="294"/>
      <c r="AX234" s="294"/>
      <c r="AY234" s="294"/>
      <c r="AZ234" s="294"/>
      <c r="BA234" s="294"/>
      <c r="BB234" s="294"/>
      <c r="BC234" s="294"/>
      <c r="BD234" s="294"/>
      <c r="BE234" s="294"/>
      <c r="BF234" s="294"/>
      <c r="BG234" s="294"/>
      <c r="BH234" s="294"/>
      <c r="BI234" s="294"/>
      <c r="BJ234" s="294"/>
      <c r="BK234" s="294"/>
      <c r="BL234" s="294"/>
      <c r="BM234" s="294"/>
      <c r="BN234" s="294"/>
      <c r="BO234" s="294"/>
    </row>
    <row r="235">
      <c r="A235" s="294"/>
      <c r="B235" s="333"/>
      <c r="D235" s="134"/>
      <c r="E235" s="294"/>
      <c r="I235" s="294"/>
      <c r="J235" s="294"/>
      <c r="N235" s="294"/>
      <c r="O235" s="294"/>
      <c r="P235" s="294"/>
      <c r="Q235" s="294"/>
      <c r="R235" s="294"/>
      <c r="S235" s="294"/>
      <c r="T235" s="294"/>
      <c r="U235" s="294"/>
      <c r="V235" s="294"/>
      <c r="W235" s="294"/>
      <c r="X235" s="294"/>
      <c r="Y235" s="294"/>
      <c r="Z235" s="294"/>
      <c r="AA235" s="294"/>
      <c r="AB235" s="294"/>
      <c r="AC235" s="294"/>
      <c r="AD235" s="294"/>
      <c r="AE235" s="294"/>
      <c r="AF235" s="294"/>
      <c r="AG235" s="294"/>
      <c r="AH235" s="294"/>
      <c r="AI235" s="294"/>
      <c r="AJ235" s="294"/>
      <c r="AK235" s="294"/>
      <c r="AL235" s="294"/>
      <c r="AM235" s="294"/>
      <c r="AN235" s="294"/>
      <c r="AO235" s="294"/>
      <c r="AP235" s="294"/>
      <c r="AQ235" s="294"/>
      <c r="AR235" s="294"/>
      <c r="AS235" s="294"/>
      <c r="AT235" s="294"/>
      <c r="AU235" s="294"/>
      <c r="AV235" s="294"/>
      <c r="AW235" s="294"/>
      <c r="AX235" s="294"/>
      <c r="AY235" s="294"/>
      <c r="AZ235" s="294"/>
      <c r="BA235" s="294"/>
      <c r="BB235" s="294"/>
      <c r="BC235" s="294"/>
      <c r="BD235" s="294"/>
      <c r="BE235" s="294"/>
      <c r="BF235" s="294"/>
      <c r="BG235" s="294"/>
      <c r="BH235" s="294"/>
      <c r="BI235" s="294"/>
      <c r="BJ235" s="294"/>
      <c r="BK235" s="294"/>
      <c r="BL235" s="294"/>
      <c r="BM235" s="294"/>
      <c r="BN235" s="294"/>
      <c r="BO235" s="294"/>
    </row>
    <row r="236">
      <c r="A236" s="294"/>
      <c r="B236" s="333"/>
      <c r="D236" s="134"/>
      <c r="E236" s="294"/>
      <c r="I236" s="294"/>
      <c r="J236" s="294"/>
      <c r="N236" s="294"/>
      <c r="O236" s="294"/>
      <c r="P236" s="294"/>
      <c r="Q236" s="294"/>
      <c r="R236" s="294"/>
      <c r="S236" s="294"/>
      <c r="T236" s="294"/>
      <c r="U236" s="294"/>
      <c r="V236" s="294"/>
      <c r="W236" s="294"/>
      <c r="X236" s="294"/>
      <c r="Y236" s="294"/>
      <c r="Z236" s="294"/>
      <c r="AA236" s="294"/>
      <c r="AB236" s="294"/>
      <c r="AC236" s="294"/>
      <c r="AD236" s="294"/>
      <c r="AE236" s="294"/>
      <c r="AF236" s="294"/>
      <c r="AG236" s="294"/>
      <c r="AH236" s="294"/>
      <c r="AI236" s="294"/>
      <c r="AJ236" s="294"/>
      <c r="AK236" s="294"/>
      <c r="AL236" s="294"/>
      <c r="AM236" s="294"/>
      <c r="AN236" s="294"/>
      <c r="AO236" s="294"/>
      <c r="AP236" s="294"/>
      <c r="AQ236" s="294"/>
      <c r="AR236" s="294"/>
      <c r="AS236" s="294"/>
      <c r="AT236" s="294"/>
      <c r="AU236" s="294"/>
      <c r="AV236" s="294"/>
      <c r="AW236" s="294"/>
      <c r="AX236" s="294"/>
      <c r="AY236" s="294"/>
      <c r="AZ236" s="294"/>
      <c r="BA236" s="294"/>
      <c r="BB236" s="294"/>
      <c r="BC236" s="294"/>
      <c r="BD236" s="294"/>
      <c r="BE236" s="294"/>
      <c r="BF236" s="294"/>
      <c r="BG236" s="294"/>
      <c r="BH236" s="294"/>
      <c r="BI236" s="294"/>
      <c r="BJ236" s="294"/>
      <c r="BK236" s="294"/>
      <c r="BL236" s="294"/>
      <c r="BM236" s="294"/>
      <c r="BN236" s="294"/>
      <c r="BO236" s="294"/>
    </row>
    <row r="237">
      <c r="A237" s="294"/>
      <c r="B237" s="333"/>
      <c r="D237" s="134"/>
      <c r="E237" s="294"/>
      <c r="I237" s="294"/>
      <c r="J237" s="294"/>
      <c r="N237" s="294"/>
      <c r="O237" s="294"/>
      <c r="P237" s="294"/>
      <c r="Q237" s="294"/>
      <c r="R237" s="294"/>
      <c r="S237" s="294"/>
      <c r="T237" s="294"/>
      <c r="U237" s="294"/>
      <c r="V237" s="294"/>
      <c r="W237" s="294"/>
      <c r="X237" s="294"/>
      <c r="Y237" s="294"/>
      <c r="Z237" s="294"/>
      <c r="AA237" s="294"/>
      <c r="AB237" s="294"/>
      <c r="AC237" s="294"/>
      <c r="AD237" s="294"/>
      <c r="AE237" s="294"/>
      <c r="AF237" s="294"/>
      <c r="AG237" s="294"/>
      <c r="AH237" s="294"/>
      <c r="AI237" s="294"/>
      <c r="AJ237" s="294"/>
      <c r="AK237" s="294"/>
      <c r="AL237" s="294"/>
      <c r="AM237" s="294"/>
      <c r="AN237" s="294"/>
      <c r="AO237" s="294"/>
      <c r="AP237" s="294"/>
      <c r="AQ237" s="294"/>
      <c r="AR237" s="294"/>
      <c r="AS237" s="294"/>
      <c r="AT237" s="294"/>
      <c r="AU237" s="294"/>
      <c r="AV237" s="294"/>
      <c r="AW237" s="294"/>
      <c r="AX237" s="294"/>
      <c r="AY237" s="294"/>
      <c r="AZ237" s="294"/>
      <c r="BA237" s="294"/>
      <c r="BB237" s="294"/>
      <c r="BC237" s="294"/>
      <c r="BD237" s="294"/>
      <c r="BE237" s="294"/>
      <c r="BF237" s="294"/>
      <c r="BG237" s="294"/>
      <c r="BH237" s="294"/>
      <c r="BI237" s="294"/>
      <c r="BJ237" s="294"/>
      <c r="BK237" s="294"/>
      <c r="BL237" s="294"/>
      <c r="BM237" s="294"/>
      <c r="BN237" s="294"/>
      <c r="BO237" s="294"/>
    </row>
    <row r="238">
      <c r="A238" s="294"/>
      <c r="B238" s="333"/>
      <c r="D238" s="134"/>
      <c r="E238" s="294"/>
      <c r="I238" s="294"/>
      <c r="J238" s="294"/>
      <c r="N238" s="294"/>
      <c r="O238" s="294"/>
      <c r="P238" s="294"/>
      <c r="Q238" s="294"/>
      <c r="R238" s="294"/>
      <c r="S238" s="294"/>
      <c r="T238" s="294"/>
      <c r="U238" s="294"/>
      <c r="V238" s="294"/>
      <c r="W238" s="294"/>
      <c r="X238" s="294"/>
      <c r="Y238" s="294"/>
      <c r="Z238" s="294"/>
      <c r="AA238" s="294"/>
      <c r="AB238" s="294"/>
      <c r="AC238" s="294"/>
      <c r="AD238" s="294"/>
      <c r="AE238" s="294"/>
      <c r="AF238" s="294"/>
      <c r="AG238" s="294"/>
      <c r="AH238" s="294"/>
      <c r="AI238" s="294"/>
      <c r="AJ238" s="294"/>
      <c r="AK238" s="294"/>
      <c r="AL238" s="294"/>
      <c r="AM238" s="294"/>
      <c r="AN238" s="294"/>
      <c r="AO238" s="294"/>
      <c r="AP238" s="294"/>
      <c r="AQ238" s="294"/>
      <c r="AR238" s="294"/>
      <c r="AS238" s="294"/>
      <c r="AT238" s="294"/>
      <c r="AU238" s="294"/>
      <c r="AV238" s="294"/>
      <c r="AW238" s="294"/>
      <c r="AX238" s="294"/>
      <c r="AY238" s="294"/>
      <c r="AZ238" s="294"/>
      <c r="BA238" s="294"/>
      <c r="BB238" s="294"/>
      <c r="BC238" s="294"/>
      <c r="BD238" s="294"/>
      <c r="BE238" s="294"/>
      <c r="BF238" s="294"/>
      <c r="BG238" s="294"/>
      <c r="BH238" s="294"/>
      <c r="BI238" s="294"/>
      <c r="BJ238" s="294"/>
      <c r="BK238" s="294"/>
      <c r="BL238" s="294"/>
      <c r="BM238" s="294"/>
      <c r="BN238" s="294"/>
      <c r="BO238" s="294"/>
    </row>
    <row r="239">
      <c r="A239" s="294"/>
      <c r="B239" s="333"/>
      <c r="D239" s="134"/>
      <c r="E239" s="294"/>
      <c r="I239" s="294"/>
      <c r="J239" s="294"/>
      <c r="N239" s="294"/>
      <c r="O239" s="294"/>
      <c r="P239" s="294"/>
      <c r="Q239" s="294"/>
      <c r="R239" s="294"/>
      <c r="S239" s="294"/>
      <c r="T239" s="294"/>
      <c r="U239" s="294"/>
      <c r="V239" s="294"/>
      <c r="W239" s="294"/>
      <c r="X239" s="294"/>
      <c r="Y239" s="294"/>
      <c r="Z239" s="294"/>
      <c r="AA239" s="294"/>
      <c r="AB239" s="294"/>
      <c r="AC239" s="294"/>
      <c r="AD239" s="294"/>
      <c r="AE239" s="294"/>
      <c r="AF239" s="294"/>
      <c r="AG239" s="294"/>
      <c r="AH239" s="294"/>
      <c r="AI239" s="294"/>
      <c r="AJ239" s="294"/>
      <c r="AK239" s="294"/>
      <c r="AL239" s="294"/>
      <c r="AM239" s="294"/>
      <c r="AN239" s="294"/>
      <c r="AO239" s="294"/>
      <c r="AP239" s="294"/>
      <c r="AQ239" s="294"/>
      <c r="AR239" s="294"/>
      <c r="AS239" s="294"/>
      <c r="AT239" s="294"/>
      <c r="AU239" s="294"/>
      <c r="AV239" s="294"/>
      <c r="AW239" s="294"/>
      <c r="AX239" s="294"/>
      <c r="AY239" s="294"/>
      <c r="AZ239" s="294"/>
      <c r="BA239" s="294"/>
      <c r="BB239" s="294"/>
      <c r="BC239" s="294"/>
      <c r="BD239" s="294"/>
      <c r="BE239" s="294"/>
      <c r="BF239" s="294"/>
      <c r="BG239" s="294"/>
      <c r="BH239" s="294"/>
      <c r="BI239" s="294"/>
      <c r="BJ239" s="294"/>
      <c r="BK239" s="294"/>
      <c r="BL239" s="294"/>
      <c r="BM239" s="294"/>
      <c r="BN239" s="294"/>
      <c r="BO239" s="294"/>
    </row>
    <row r="240">
      <c r="A240" s="294"/>
      <c r="B240" s="333"/>
      <c r="D240" s="134"/>
      <c r="E240" s="294"/>
      <c r="I240" s="294"/>
      <c r="J240" s="294"/>
      <c r="N240" s="294"/>
      <c r="O240" s="294"/>
      <c r="P240" s="294"/>
      <c r="Q240" s="294"/>
      <c r="R240" s="294"/>
      <c r="S240" s="294"/>
      <c r="T240" s="294"/>
      <c r="U240" s="294"/>
      <c r="V240" s="294"/>
      <c r="W240" s="294"/>
      <c r="X240" s="294"/>
      <c r="Y240" s="294"/>
      <c r="Z240" s="294"/>
      <c r="AA240" s="294"/>
      <c r="AB240" s="294"/>
      <c r="AC240" s="294"/>
      <c r="AD240" s="294"/>
      <c r="AE240" s="294"/>
      <c r="AF240" s="294"/>
      <c r="AG240" s="294"/>
      <c r="AH240" s="294"/>
      <c r="AI240" s="294"/>
      <c r="AJ240" s="294"/>
      <c r="AK240" s="294"/>
      <c r="AL240" s="294"/>
      <c r="AM240" s="294"/>
      <c r="AN240" s="294"/>
      <c r="AO240" s="294"/>
      <c r="AP240" s="294"/>
      <c r="AQ240" s="294"/>
      <c r="AR240" s="294"/>
      <c r="AS240" s="294"/>
      <c r="AT240" s="294"/>
      <c r="AU240" s="294"/>
      <c r="AV240" s="294"/>
      <c r="AW240" s="294"/>
      <c r="AX240" s="294"/>
      <c r="AY240" s="294"/>
      <c r="AZ240" s="294"/>
      <c r="BA240" s="294"/>
      <c r="BB240" s="294"/>
      <c r="BC240" s="294"/>
      <c r="BD240" s="294"/>
      <c r="BE240" s="294"/>
      <c r="BF240" s="294"/>
      <c r="BG240" s="294"/>
      <c r="BH240" s="294"/>
      <c r="BI240" s="294"/>
      <c r="BJ240" s="294"/>
      <c r="BK240" s="294"/>
      <c r="BL240" s="294"/>
      <c r="BM240" s="294"/>
      <c r="BN240" s="294"/>
      <c r="BO240" s="294"/>
    </row>
    <row r="241">
      <c r="A241" s="294"/>
      <c r="B241" s="333"/>
      <c r="D241" s="134"/>
      <c r="E241" s="294"/>
      <c r="I241" s="294"/>
      <c r="J241" s="294"/>
      <c r="N241" s="294"/>
      <c r="O241" s="294"/>
      <c r="P241" s="294"/>
      <c r="Q241" s="294"/>
      <c r="R241" s="294"/>
      <c r="S241" s="294"/>
      <c r="T241" s="294"/>
      <c r="U241" s="294"/>
      <c r="V241" s="294"/>
      <c r="W241" s="294"/>
      <c r="X241" s="294"/>
      <c r="Y241" s="294"/>
      <c r="Z241" s="294"/>
      <c r="AA241" s="294"/>
      <c r="AB241" s="294"/>
      <c r="AC241" s="294"/>
      <c r="AD241" s="294"/>
      <c r="AE241" s="294"/>
      <c r="AF241" s="294"/>
      <c r="AG241" s="294"/>
      <c r="AH241" s="294"/>
      <c r="AI241" s="294"/>
      <c r="AJ241" s="294"/>
      <c r="AK241" s="294"/>
      <c r="AL241" s="294"/>
      <c r="AM241" s="294"/>
      <c r="AN241" s="294"/>
      <c r="AO241" s="294"/>
      <c r="AP241" s="294"/>
      <c r="AQ241" s="294"/>
      <c r="AR241" s="294"/>
      <c r="AS241" s="294"/>
      <c r="AT241" s="294"/>
      <c r="AU241" s="294"/>
      <c r="AV241" s="294"/>
      <c r="AW241" s="294"/>
      <c r="AX241" s="294"/>
      <c r="AY241" s="294"/>
      <c r="AZ241" s="294"/>
      <c r="BA241" s="294"/>
      <c r="BB241" s="294"/>
      <c r="BC241" s="294"/>
      <c r="BD241" s="294"/>
      <c r="BE241" s="294"/>
      <c r="BF241" s="294"/>
      <c r="BG241" s="294"/>
      <c r="BH241" s="294"/>
      <c r="BI241" s="294"/>
      <c r="BJ241" s="294"/>
      <c r="BK241" s="294"/>
      <c r="BL241" s="294"/>
      <c r="BM241" s="294"/>
      <c r="BN241" s="294"/>
      <c r="BO241" s="294"/>
    </row>
    <row r="242">
      <c r="A242" s="294"/>
      <c r="B242" s="333"/>
      <c r="D242" s="134"/>
      <c r="E242" s="294"/>
      <c r="I242" s="294"/>
      <c r="J242" s="294"/>
      <c r="N242" s="294"/>
      <c r="O242" s="294"/>
      <c r="P242" s="294"/>
      <c r="Q242" s="294"/>
      <c r="R242" s="294"/>
      <c r="S242" s="294"/>
      <c r="T242" s="294"/>
      <c r="U242" s="294"/>
      <c r="V242" s="294"/>
      <c r="W242" s="294"/>
      <c r="X242" s="294"/>
      <c r="Y242" s="294"/>
      <c r="Z242" s="294"/>
      <c r="AA242" s="294"/>
      <c r="AB242" s="294"/>
      <c r="AC242" s="294"/>
      <c r="AD242" s="294"/>
      <c r="AE242" s="294"/>
      <c r="AF242" s="294"/>
      <c r="AG242" s="294"/>
      <c r="AH242" s="294"/>
      <c r="AI242" s="294"/>
      <c r="AJ242" s="294"/>
      <c r="AK242" s="294"/>
      <c r="AL242" s="294"/>
      <c r="AM242" s="294"/>
      <c r="AN242" s="294"/>
      <c r="AO242" s="294"/>
      <c r="AP242" s="294"/>
      <c r="AQ242" s="294"/>
      <c r="AR242" s="294"/>
      <c r="AS242" s="294"/>
      <c r="AT242" s="294"/>
      <c r="AU242" s="294"/>
      <c r="AV242" s="294"/>
      <c r="AW242" s="294"/>
      <c r="AX242" s="294"/>
      <c r="AY242" s="294"/>
      <c r="AZ242" s="294"/>
      <c r="BA242" s="294"/>
      <c r="BB242" s="294"/>
      <c r="BC242" s="294"/>
      <c r="BD242" s="294"/>
      <c r="BE242" s="294"/>
      <c r="BF242" s="294"/>
      <c r="BG242" s="294"/>
      <c r="BH242" s="294"/>
      <c r="BI242" s="294"/>
      <c r="BJ242" s="294"/>
      <c r="BK242" s="294"/>
      <c r="BL242" s="294"/>
      <c r="BM242" s="294"/>
      <c r="BN242" s="294"/>
      <c r="BO242" s="294"/>
    </row>
    <row r="243">
      <c r="A243" s="294"/>
      <c r="B243" s="333"/>
      <c r="D243" s="134"/>
      <c r="E243" s="294"/>
      <c r="I243" s="294"/>
      <c r="J243" s="294"/>
      <c r="N243" s="294"/>
      <c r="O243" s="294"/>
      <c r="P243" s="294"/>
      <c r="Q243" s="294"/>
      <c r="R243" s="294"/>
      <c r="S243" s="294"/>
      <c r="T243" s="294"/>
      <c r="U243" s="294"/>
      <c r="V243" s="294"/>
      <c r="W243" s="294"/>
      <c r="X243" s="294"/>
      <c r="Y243" s="294"/>
      <c r="Z243" s="294"/>
      <c r="AA243" s="294"/>
      <c r="AB243" s="294"/>
      <c r="AC243" s="294"/>
      <c r="AD243" s="294"/>
      <c r="AE243" s="294"/>
      <c r="AF243" s="294"/>
      <c r="AG243" s="294"/>
      <c r="AH243" s="294"/>
      <c r="AI243" s="294"/>
      <c r="AJ243" s="294"/>
      <c r="AK243" s="294"/>
      <c r="AL243" s="294"/>
      <c r="AM243" s="294"/>
      <c r="AN243" s="294"/>
      <c r="AO243" s="294"/>
      <c r="AP243" s="294"/>
      <c r="AQ243" s="294"/>
      <c r="AR243" s="294"/>
      <c r="AS243" s="294"/>
      <c r="AT243" s="294"/>
      <c r="AU243" s="294"/>
      <c r="AV243" s="294"/>
      <c r="AW243" s="294"/>
      <c r="AX243" s="294"/>
      <c r="AY243" s="294"/>
      <c r="AZ243" s="294"/>
      <c r="BA243" s="294"/>
      <c r="BB243" s="294"/>
      <c r="BC243" s="294"/>
      <c r="BD243" s="294"/>
      <c r="BE243" s="294"/>
      <c r="BF243" s="294"/>
      <c r="BG243" s="294"/>
      <c r="BH243" s="294"/>
      <c r="BI243" s="294"/>
      <c r="BJ243" s="294"/>
      <c r="BK243" s="294"/>
      <c r="BL243" s="294"/>
      <c r="BM243" s="294"/>
      <c r="BN243" s="294"/>
      <c r="BO243" s="294"/>
    </row>
    <row r="244">
      <c r="A244" s="294"/>
      <c r="B244" s="333"/>
      <c r="D244" s="134"/>
      <c r="E244" s="294"/>
      <c r="I244" s="294"/>
      <c r="J244" s="294"/>
      <c r="N244" s="294"/>
      <c r="O244" s="294"/>
      <c r="P244" s="294"/>
      <c r="Q244" s="294"/>
      <c r="R244" s="294"/>
      <c r="S244" s="294"/>
      <c r="T244" s="294"/>
      <c r="U244" s="294"/>
      <c r="V244" s="294"/>
      <c r="W244" s="294"/>
      <c r="X244" s="294"/>
      <c r="Y244" s="294"/>
      <c r="Z244" s="294"/>
      <c r="AA244" s="294"/>
      <c r="AB244" s="294"/>
      <c r="AC244" s="294"/>
      <c r="AD244" s="294"/>
      <c r="AE244" s="294"/>
      <c r="AF244" s="294"/>
      <c r="AG244" s="294"/>
      <c r="AH244" s="294"/>
      <c r="AI244" s="294"/>
      <c r="AJ244" s="294"/>
      <c r="AK244" s="294"/>
      <c r="AL244" s="294"/>
      <c r="AM244" s="294"/>
      <c r="AN244" s="294"/>
      <c r="AO244" s="294"/>
      <c r="AP244" s="294"/>
      <c r="AQ244" s="294"/>
      <c r="AR244" s="294"/>
      <c r="AS244" s="294"/>
      <c r="AT244" s="294"/>
      <c r="AU244" s="294"/>
      <c r="AV244" s="294"/>
      <c r="AW244" s="294"/>
      <c r="AX244" s="294"/>
      <c r="AY244" s="294"/>
      <c r="AZ244" s="294"/>
      <c r="BA244" s="294"/>
      <c r="BB244" s="294"/>
      <c r="BC244" s="294"/>
      <c r="BD244" s="294"/>
      <c r="BE244" s="294"/>
      <c r="BF244" s="294"/>
      <c r="BG244" s="294"/>
      <c r="BH244" s="294"/>
      <c r="BI244" s="294"/>
      <c r="BJ244" s="294"/>
      <c r="BK244" s="294"/>
      <c r="BL244" s="294"/>
      <c r="BM244" s="294"/>
      <c r="BN244" s="294"/>
      <c r="BO244" s="294"/>
    </row>
    <row r="245">
      <c r="A245" s="294"/>
      <c r="B245" s="333"/>
      <c r="D245" s="134"/>
      <c r="E245" s="294"/>
      <c r="I245" s="294"/>
      <c r="J245" s="294"/>
      <c r="N245" s="294"/>
      <c r="O245" s="294"/>
      <c r="P245" s="294"/>
      <c r="Q245" s="294"/>
      <c r="R245" s="294"/>
      <c r="S245" s="294"/>
      <c r="T245" s="294"/>
      <c r="U245" s="294"/>
      <c r="V245" s="294"/>
      <c r="W245" s="294"/>
      <c r="X245" s="294"/>
      <c r="Y245" s="294"/>
      <c r="Z245" s="294"/>
      <c r="AA245" s="294"/>
      <c r="AB245" s="294"/>
      <c r="AC245" s="294"/>
      <c r="AD245" s="294"/>
      <c r="AE245" s="294"/>
      <c r="AF245" s="294"/>
      <c r="AG245" s="294"/>
      <c r="AH245" s="294"/>
      <c r="AI245" s="294"/>
      <c r="AJ245" s="294"/>
      <c r="AK245" s="294"/>
      <c r="AL245" s="294"/>
      <c r="AM245" s="294"/>
      <c r="AN245" s="294"/>
      <c r="AO245" s="294"/>
      <c r="AP245" s="294"/>
      <c r="AQ245" s="294"/>
      <c r="AR245" s="294"/>
      <c r="AS245" s="294"/>
      <c r="AT245" s="294"/>
      <c r="AU245" s="294"/>
      <c r="AV245" s="294"/>
      <c r="AW245" s="294"/>
      <c r="AX245" s="294"/>
      <c r="AY245" s="294"/>
      <c r="AZ245" s="294"/>
      <c r="BA245" s="294"/>
      <c r="BB245" s="294"/>
      <c r="BC245" s="294"/>
      <c r="BD245" s="294"/>
      <c r="BE245" s="294"/>
      <c r="BF245" s="294"/>
      <c r="BG245" s="294"/>
      <c r="BH245" s="294"/>
      <c r="BI245" s="294"/>
      <c r="BJ245" s="294"/>
      <c r="BK245" s="294"/>
      <c r="BL245" s="294"/>
      <c r="BM245" s="294"/>
      <c r="BN245" s="294"/>
      <c r="BO245" s="294"/>
    </row>
    <row r="246">
      <c r="A246" s="294"/>
      <c r="B246" s="333"/>
      <c r="D246" s="134"/>
      <c r="E246" s="294"/>
      <c r="I246" s="294"/>
      <c r="J246" s="294"/>
      <c r="N246" s="294"/>
      <c r="O246" s="294"/>
      <c r="P246" s="294"/>
      <c r="Q246" s="294"/>
      <c r="R246" s="294"/>
      <c r="S246" s="294"/>
      <c r="T246" s="294"/>
      <c r="U246" s="294"/>
      <c r="V246" s="294"/>
      <c r="W246" s="294"/>
      <c r="X246" s="294"/>
      <c r="Y246" s="294"/>
      <c r="Z246" s="294"/>
      <c r="AA246" s="294"/>
      <c r="AB246" s="294"/>
      <c r="AC246" s="294"/>
      <c r="AD246" s="294"/>
      <c r="AE246" s="294"/>
      <c r="AF246" s="294"/>
      <c r="AG246" s="294"/>
      <c r="AH246" s="294"/>
      <c r="AI246" s="294"/>
      <c r="AJ246" s="294"/>
      <c r="AK246" s="294"/>
      <c r="AL246" s="294"/>
      <c r="AM246" s="294"/>
      <c r="AN246" s="294"/>
      <c r="AO246" s="294"/>
      <c r="AP246" s="294"/>
      <c r="AQ246" s="294"/>
      <c r="AR246" s="294"/>
      <c r="AS246" s="294"/>
      <c r="AT246" s="294"/>
      <c r="AU246" s="294"/>
      <c r="AV246" s="294"/>
      <c r="AW246" s="294"/>
      <c r="AX246" s="294"/>
      <c r="AY246" s="294"/>
      <c r="AZ246" s="294"/>
      <c r="BA246" s="294"/>
      <c r="BB246" s="294"/>
      <c r="BC246" s="294"/>
      <c r="BD246" s="294"/>
      <c r="BE246" s="294"/>
      <c r="BF246" s="294"/>
      <c r="BG246" s="294"/>
      <c r="BH246" s="294"/>
      <c r="BI246" s="294"/>
      <c r="BJ246" s="294"/>
      <c r="BK246" s="294"/>
      <c r="BL246" s="294"/>
      <c r="BM246" s="294"/>
      <c r="BN246" s="294"/>
      <c r="BO246" s="294"/>
    </row>
    <row r="247">
      <c r="A247" s="294"/>
      <c r="B247" s="333"/>
      <c r="D247" s="134"/>
      <c r="E247" s="294"/>
      <c r="I247" s="294"/>
      <c r="J247" s="294"/>
      <c r="N247" s="294"/>
      <c r="O247" s="294"/>
      <c r="P247" s="294"/>
      <c r="Q247" s="294"/>
      <c r="R247" s="294"/>
      <c r="S247" s="294"/>
      <c r="T247" s="294"/>
      <c r="U247" s="294"/>
      <c r="V247" s="294"/>
      <c r="W247" s="294"/>
      <c r="X247" s="294"/>
      <c r="Y247" s="294"/>
      <c r="Z247" s="294"/>
      <c r="AA247" s="294"/>
      <c r="AB247" s="294"/>
      <c r="AC247" s="294"/>
      <c r="AD247" s="294"/>
      <c r="AE247" s="294"/>
      <c r="AF247" s="294"/>
      <c r="AG247" s="294"/>
      <c r="AH247" s="294"/>
      <c r="AI247" s="294"/>
      <c r="AJ247" s="294"/>
      <c r="AK247" s="294"/>
      <c r="AL247" s="294"/>
      <c r="AM247" s="294"/>
      <c r="AN247" s="294"/>
      <c r="AO247" s="294"/>
      <c r="AP247" s="294"/>
      <c r="AQ247" s="294"/>
      <c r="AR247" s="294"/>
      <c r="AS247" s="294"/>
      <c r="AT247" s="294"/>
      <c r="AU247" s="294"/>
      <c r="AV247" s="294"/>
      <c r="AW247" s="294"/>
      <c r="AX247" s="294"/>
      <c r="AY247" s="294"/>
      <c r="AZ247" s="294"/>
      <c r="BA247" s="294"/>
      <c r="BB247" s="294"/>
      <c r="BC247" s="294"/>
      <c r="BD247" s="294"/>
      <c r="BE247" s="294"/>
      <c r="BF247" s="294"/>
      <c r="BG247" s="294"/>
      <c r="BH247" s="294"/>
      <c r="BI247" s="294"/>
      <c r="BJ247" s="294"/>
      <c r="BK247" s="294"/>
      <c r="BL247" s="294"/>
      <c r="BM247" s="294"/>
      <c r="BN247" s="294"/>
      <c r="BO247" s="294"/>
    </row>
    <row r="248">
      <c r="A248" s="294"/>
      <c r="B248" s="333"/>
      <c r="D248" s="134"/>
      <c r="E248" s="294"/>
      <c r="I248" s="294"/>
      <c r="J248" s="294"/>
      <c r="N248" s="294"/>
      <c r="O248" s="294"/>
      <c r="P248" s="294"/>
      <c r="Q248" s="294"/>
      <c r="R248" s="294"/>
      <c r="S248" s="294"/>
      <c r="T248" s="294"/>
      <c r="U248" s="294"/>
      <c r="V248" s="294"/>
      <c r="W248" s="294"/>
      <c r="X248" s="294"/>
      <c r="Y248" s="294"/>
      <c r="Z248" s="294"/>
      <c r="AA248" s="294"/>
      <c r="AB248" s="294"/>
      <c r="AC248" s="294"/>
      <c r="AD248" s="294"/>
      <c r="AE248" s="294"/>
      <c r="AF248" s="294"/>
      <c r="AG248" s="294"/>
      <c r="AH248" s="294"/>
      <c r="AI248" s="294"/>
      <c r="AJ248" s="294"/>
      <c r="AK248" s="294"/>
      <c r="AL248" s="294"/>
      <c r="AM248" s="294"/>
      <c r="AN248" s="294"/>
      <c r="AO248" s="294"/>
      <c r="AP248" s="294"/>
      <c r="AQ248" s="294"/>
      <c r="AR248" s="294"/>
      <c r="AS248" s="294"/>
      <c r="AT248" s="294"/>
      <c r="AU248" s="294"/>
      <c r="AV248" s="294"/>
      <c r="AW248" s="294"/>
      <c r="AX248" s="294"/>
      <c r="AY248" s="294"/>
      <c r="AZ248" s="294"/>
      <c r="BA248" s="294"/>
      <c r="BB248" s="294"/>
      <c r="BC248" s="294"/>
      <c r="BD248" s="294"/>
      <c r="BE248" s="294"/>
      <c r="BF248" s="294"/>
      <c r="BG248" s="294"/>
      <c r="BH248" s="294"/>
      <c r="BI248" s="294"/>
      <c r="BJ248" s="294"/>
      <c r="BK248" s="294"/>
      <c r="BL248" s="294"/>
      <c r="BM248" s="294"/>
      <c r="BN248" s="294"/>
      <c r="BO248" s="294"/>
    </row>
    <row r="249">
      <c r="A249" s="294"/>
      <c r="B249" s="333"/>
      <c r="D249" s="134"/>
      <c r="E249" s="294"/>
      <c r="I249" s="294"/>
      <c r="J249" s="294"/>
      <c r="N249" s="294"/>
      <c r="O249" s="294"/>
      <c r="P249" s="294"/>
      <c r="Q249" s="294"/>
      <c r="R249" s="294"/>
      <c r="S249" s="294"/>
      <c r="T249" s="294"/>
      <c r="U249" s="294"/>
      <c r="V249" s="294"/>
      <c r="W249" s="294"/>
      <c r="X249" s="294"/>
      <c r="Y249" s="294"/>
      <c r="Z249" s="294"/>
      <c r="AA249" s="294"/>
      <c r="AB249" s="294"/>
      <c r="AC249" s="294"/>
      <c r="AD249" s="294"/>
      <c r="AE249" s="294"/>
      <c r="AF249" s="294"/>
      <c r="AG249" s="294"/>
      <c r="AH249" s="294"/>
      <c r="AI249" s="294"/>
      <c r="AJ249" s="294"/>
      <c r="AK249" s="294"/>
      <c r="AL249" s="294"/>
      <c r="AM249" s="294"/>
      <c r="AN249" s="294"/>
      <c r="AO249" s="294"/>
      <c r="AP249" s="294"/>
      <c r="AQ249" s="294"/>
      <c r="AR249" s="294"/>
      <c r="AS249" s="294"/>
      <c r="AT249" s="294"/>
      <c r="AU249" s="294"/>
      <c r="AV249" s="294"/>
      <c r="AW249" s="294"/>
      <c r="AX249" s="294"/>
      <c r="AY249" s="294"/>
      <c r="AZ249" s="294"/>
      <c r="BA249" s="294"/>
      <c r="BB249" s="294"/>
      <c r="BC249" s="294"/>
      <c r="BD249" s="294"/>
      <c r="BE249" s="294"/>
      <c r="BF249" s="294"/>
      <c r="BG249" s="294"/>
      <c r="BH249" s="294"/>
      <c r="BI249" s="294"/>
      <c r="BJ249" s="294"/>
      <c r="BK249" s="294"/>
      <c r="BL249" s="294"/>
      <c r="BM249" s="294"/>
      <c r="BN249" s="294"/>
      <c r="BO249" s="294"/>
    </row>
    <row r="250">
      <c r="A250" s="294"/>
      <c r="B250" s="333"/>
      <c r="D250" s="134"/>
      <c r="E250" s="294"/>
      <c r="I250" s="294"/>
      <c r="J250" s="294"/>
      <c r="N250" s="294"/>
      <c r="O250" s="294"/>
      <c r="P250" s="294"/>
      <c r="Q250" s="294"/>
      <c r="R250" s="294"/>
      <c r="S250" s="294"/>
      <c r="T250" s="294"/>
      <c r="U250" s="294"/>
      <c r="V250" s="294"/>
      <c r="W250" s="294"/>
      <c r="X250" s="294"/>
      <c r="Y250" s="294"/>
      <c r="Z250" s="294"/>
      <c r="AA250" s="294"/>
      <c r="AB250" s="294"/>
      <c r="AC250" s="294"/>
      <c r="AD250" s="294"/>
      <c r="AE250" s="294"/>
      <c r="AF250" s="294"/>
      <c r="AG250" s="294"/>
      <c r="AH250" s="294"/>
      <c r="AI250" s="294"/>
      <c r="AJ250" s="294"/>
      <c r="AK250" s="294"/>
      <c r="AL250" s="294"/>
      <c r="AM250" s="294"/>
      <c r="AN250" s="294"/>
      <c r="AO250" s="294"/>
      <c r="AP250" s="294"/>
      <c r="AQ250" s="294"/>
      <c r="AR250" s="294"/>
      <c r="AS250" s="294"/>
      <c r="AT250" s="294"/>
      <c r="AU250" s="294"/>
      <c r="AV250" s="294"/>
      <c r="AW250" s="294"/>
      <c r="AX250" s="294"/>
      <c r="AY250" s="294"/>
      <c r="AZ250" s="294"/>
      <c r="BA250" s="294"/>
      <c r="BB250" s="294"/>
      <c r="BC250" s="294"/>
      <c r="BD250" s="294"/>
      <c r="BE250" s="294"/>
      <c r="BF250" s="294"/>
      <c r="BG250" s="294"/>
      <c r="BH250" s="294"/>
      <c r="BI250" s="294"/>
      <c r="BJ250" s="294"/>
      <c r="BK250" s="294"/>
      <c r="BL250" s="294"/>
      <c r="BM250" s="294"/>
      <c r="BN250" s="294"/>
      <c r="BO250" s="294"/>
    </row>
    <row r="251">
      <c r="A251" s="294"/>
      <c r="B251" s="333"/>
      <c r="D251" s="134"/>
      <c r="E251" s="294"/>
      <c r="I251" s="294"/>
      <c r="J251" s="294"/>
      <c r="N251" s="294"/>
      <c r="O251" s="294"/>
      <c r="P251" s="294"/>
      <c r="Q251" s="294"/>
      <c r="R251" s="294"/>
      <c r="S251" s="294"/>
      <c r="T251" s="294"/>
      <c r="U251" s="294"/>
      <c r="V251" s="294"/>
      <c r="W251" s="294"/>
      <c r="X251" s="294"/>
      <c r="Y251" s="294"/>
      <c r="Z251" s="294"/>
      <c r="AA251" s="294"/>
      <c r="AB251" s="294"/>
      <c r="AC251" s="294"/>
      <c r="AD251" s="294"/>
      <c r="AE251" s="294"/>
      <c r="AF251" s="294"/>
      <c r="AG251" s="294"/>
      <c r="AH251" s="294"/>
      <c r="AI251" s="294"/>
      <c r="AJ251" s="294"/>
      <c r="AK251" s="294"/>
      <c r="AL251" s="294"/>
      <c r="AM251" s="294"/>
      <c r="AN251" s="294"/>
      <c r="AO251" s="294"/>
      <c r="AP251" s="294"/>
      <c r="AQ251" s="294"/>
      <c r="AR251" s="294"/>
      <c r="AS251" s="294"/>
      <c r="AT251" s="294"/>
      <c r="AU251" s="294"/>
      <c r="AV251" s="294"/>
      <c r="AW251" s="294"/>
      <c r="AX251" s="294"/>
      <c r="AY251" s="294"/>
      <c r="AZ251" s="294"/>
      <c r="BA251" s="294"/>
      <c r="BB251" s="294"/>
      <c r="BC251" s="294"/>
      <c r="BD251" s="294"/>
      <c r="BE251" s="294"/>
      <c r="BF251" s="294"/>
      <c r="BG251" s="294"/>
      <c r="BH251" s="294"/>
      <c r="BI251" s="294"/>
      <c r="BJ251" s="294"/>
      <c r="BK251" s="294"/>
      <c r="BL251" s="294"/>
      <c r="BM251" s="294"/>
      <c r="BN251" s="294"/>
      <c r="BO251" s="294"/>
    </row>
    <row r="252">
      <c r="A252" s="294"/>
      <c r="B252" s="333"/>
      <c r="D252" s="134"/>
      <c r="E252" s="294"/>
      <c r="I252" s="294"/>
      <c r="J252" s="294"/>
      <c r="N252" s="294"/>
      <c r="O252" s="294"/>
      <c r="P252" s="294"/>
      <c r="Q252" s="294"/>
      <c r="R252" s="294"/>
      <c r="S252" s="294"/>
      <c r="T252" s="294"/>
      <c r="U252" s="294"/>
      <c r="V252" s="294"/>
      <c r="W252" s="294"/>
      <c r="X252" s="294"/>
      <c r="Y252" s="294"/>
      <c r="Z252" s="294"/>
      <c r="AA252" s="294"/>
      <c r="AB252" s="294"/>
      <c r="AC252" s="294"/>
      <c r="AD252" s="294"/>
      <c r="AE252" s="294"/>
      <c r="AF252" s="294"/>
      <c r="AG252" s="294"/>
      <c r="AH252" s="294"/>
      <c r="AI252" s="294"/>
      <c r="AJ252" s="294"/>
      <c r="AK252" s="294"/>
      <c r="AL252" s="294"/>
      <c r="AM252" s="294"/>
      <c r="AN252" s="294"/>
      <c r="AO252" s="294"/>
      <c r="AP252" s="294"/>
      <c r="AQ252" s="294"/>
      <c r="AR252" s="294"/>
      <c r="AS252" s="294"/>
      <c r="AT252" s="294"/>
      <c r="AU252" s="294"/>
      <c r="AV252" s="294"/>
      <c r="AW252" s="294"/>
      <c r="AX252" s="294"/>
      <c r="AY252" s="294"/>
      <c r="AZ252" s="294"/>
      <c r="BA252" s="294"/>
      <c r="BB252" s="294"/>
      <c r="BC252" s="294"/>
      <c r="BD252" s="294"/>
      <c r="BE252" s="294"/>
      <c r="BF252" s="294"/>
      <c r="BG252" s="294"/>
      <c r="BH252" s="294"/>
      <c r="BI252" s="294"/>
      <c r="BJ252" s="294"/>
      <c r="BK252" s="294"/>
      <c r="BL252" s="294"/>
      <c r="BM252" s="294"/>
      <c r="BN252" s="294"/>
      <c r="BO252" s="294"/>
    </row>
    <row r="253">
      <c r="A253" s="294"/>
      <c r="B253" s="333"/>
      <c r="D253" s="134"/>
      <c r="E253" s="294"/>
      <c r="I253" s="294"/>
      <c r="J253" s="294"/>
      <c r="N253" s="294"/>
      <c r="O253" s="294"/>
      <c r="P253" s="294"/>
      <c r="Q253" s="294"/>
      <c r="R253" s="294"/>
      <c r="S253" s="294"/>
      <c r="T253" s="294"/>
      <c r="U253" s="294"/>
      <c r="V253" s="294"/>
      <c r="W253" s="294"/>
      <c r="X253" s="294"/>
      <c r="Y253" s="294"/>
      <c r="Z253" s="294"/>
      <c r="AA253" s="294"/>
      <c r="AB253" s="294"/>
      <c r="AC253" s="294"/>
      <c r="AD253" s="294"/>
      <c r="AE253" s="294"/>
      <c r="AF253" s="294"/>
      <c r="AG253" s="294"/>
      <c r="AH253" s="294"/>
      <c r="AI253" s="294"/>
      <c r="AJ253" s="294"/>
      <c r="AK253" s="294"/>
      <c r="AL253" s="294"/>
      <c r="AM253" s="294"/>
      <c r="AN253" s="294"/>
      <c r="AO253" s="294"/>
      <c r="AP253" s="294"/>
      <c r="AQ253" s="294"/>
      <c r="AR253" s="294"/>
      <c r="AS253" s="294"/>
      <c r="AT253" s="294"/>
      <c r="AU253" s="294"/>
      <c r="AV253" s="294"/>
      <c r="AW253" s="294"/>
      <c r="AX253" s="294"/>
      <c r="AY253" s="294"/>
      <c r="AZ253" s="294"/>
      <c r="BA253" s="294"/>
      <c r="BB253" s="294"/>
      <c r="BC253" s="294"/>
      <c r="BD253" s="294"/>
      <c r="BE253" s="294"/>
      <c r="BF253" s="294"/>
      <c r="BG253" s="294"/>
      <c r="BH253" s="294"/>
      <c r="BI253" s="294"/>
      <c r="BJ253" s="294"/>
      <c r="BK253" s="294"/>
      <c r="BL253" s="294"/>
      <c r="BM253" s="294"/>
      <c r="BN253" s="294"/>
      <c r="BO253" s="294"/>
    </row>
    <row r="254">
      <c r="A254" s="294"/>
      <c r="B254" s="333"/>
      <c r="D254" s="134"/>
      <c r="E254" s="294"/>
      <c r="I254" s="294"/>
      <c r="J254" s="294"/>
      <c r="N254" s="294"/>
      <c r="O254" s="294"/>
      <c r="P254" s="294"/>
      <c r="Q254" s="294"/>
      <c r="R254" s="294"/>
      <c r="S254" s="294"/>
      <c r="T254" s="294"/>
      <c r="U254" s="294"/>
      <c r="V254" s="294"/>
      <c r="W254" s="294"/>
      <c r="X254" s="294"/>
      <c r="Y254" s="294"/>
      <c r="Z254" s="294"/>
      <c r="AA254" s="294"/>
      <c r="AB254" s="294"/>
      <c r="AC254" s="294"/>
      <c r="AD254" s="294"/>
      <c r="AE254" s="294"/>
      <c r="AF254" s="294"/>
      <c r="AG254" s="294"/>
      <c r="AH254" s="294"/>
      <c r="AI254" s="294"/>
      <c r="AJ254" s="294"/>
      <c r="AK254" s="294"/>
      <c r="AL254" s="294"/>
      <c r="AM254" s="294"/>
      <c r="AN254" s="294"/>
      <c r="AO254" s="294"/>
      <c r="AP254" s="294"/>
      <c r="AQ254" s="294"/>
      <c r="AR254" s="294"/>
      <c r="AS254" s="294"/>
      <c r="AT254" s="294"/>
      <c r="AU254" s="294"/>
      <c r="AV254" s="294"/>
      <c r="AW254" s="294"/>
      <c r="AX254" s="294"/>
      <c r="AY254" s="294"/>
      <c r="AZ254" s="294"/>
      <c r="BA254" s="294"/>
      <c r="BB254" s="294"/>
      <c r="BC254" s="294"/>
      <c r="BD254" s="294"/>
      <c r="BE254" s="294"/>
      <c r="BF254" s="294"/>
      <c r="BG254" s="294"/>
      <c r="BH254" s="294"/>
      <c r="BI254" s="294"/>
      <c r="BJ254" s="294"/>
      <c r="BK254" s="294"/>
      <c r="BL254" s="294"/>
      <c r="BM254" s="294"/>
      <c r="BN254" s="294"/>
      <c r="BO254" s="294"/>
    </row>
    <row r="255">
      <c r="A255" s="294"/>
      <c r="B255" s="333"/>
      <c r="D255" s="134"/>
      <c r="E255" s="294"/>
      <c r="I255" s="294"/>
      <c r="J255" s="294"/>
      <c r="N255" s="294"/>
      <c r="O255" s="294"/>
      <c r="P255" s="294"/>
      <c r="Q255" s="294"/>
      <c r="R255" s="294"/>
      <c r="S255" s="294"/>
      <c r="T255" s="294"/>
      <c r="U255" s="294"/>
      <c r="V255" s="294"/>
      <c r="W255" s="294"/>
      <c r="X255" s="294"/>
      <c r="Y255" s="294"/>
      <c r="Z255" s="294"/>
      <c r="AA255" s="294"/>
      <c r="AB255" s="294"/>
      <c r="AC255" s="294"/>
      <c r="AD255" s="294"/>
      <c r="AE255" s="294"/>
      <c r="AF255" s="294"/>
      <c r="AG255" s="294"/>
      <c r="AH255" s="294"/>
      <c r="AI255" s="294"/>
      <c r="AJ255" s="294"/>
      <c r="AK255" s="294"/>
      <c r="AL255" s="294"/>
      <c r="AM255" s="294"/>
      <c r="AN255" s="294"/>
      <c r="AO255" s="294"/>
      <c r="AP255" s="294"/>
      <c r="AQ255" s="294"/>
      <c r="AR255" s="294"/>
      <c r="AS255" s="294"/>
      <c r="AT255" s="294"/>
      <c r="AU255" s="294"/>
      <c r="AV255" s="294"/>
      <c r="AW255" s="294"/>
      <c r="AX255" s="294"/>
      <c r="AY255" s="294"/>
      <c r="AZ255" s="294"/>
      <c r="BA255" s="294"/>
      <c r="BB255" s="294"/>
      <c r="BC255" s="294"/>
      <c r="BD255" s="294"/>
      <c r="BE255" s="294"/>
      <c r="BF255" s="294"/>
      <c r="BG255" s="294"/>
      <c r="BH255" s="294"/>
      <c r="BI255" s="294"/>
      <c r="BJ255" s="294"/>
      <c r="BK255" s="294"/>
      <c r="BL255" s="294"/>
      <c r="BM255" s="294"/>
      <c r="BN255" s="294"/>
      <c r="BO255" s="294"/>
    </row>
    <row r="256">
      <c r="A256" s="294"/>
      <c r="B256" s="333"/>
      <c r="D256" s="134"/>
      <c r="E256" s="294"/>
      <c r="I256" s="294"/>
      <c r="J256" s="294"/>
      <c r="N256" s="294"/>
      <c r="O256" s="294"/>
      <c r="P256" s="294"/>
      <c r="Q256" s="294"/>
      <c r="R256" s="294"/>
      <c r="S256" s="294"/>
      <c r="T256" s="294"/>
      <c r="U256" s="294"/>
      <c r="V256" s="294"/>
      <c r="W256" s="294"/>
      <c r="X256" s="294"/>
      <c r="Y256" s="294"/>
      <c r="Z256" s="294"/>
      <c r="AA256" s="294"/>
      <c r="AB256" s="294"/>
      <c r="AC256" s="294"/>
      <c r="AD256" s="294"/>
      <c r="AE256" s="294"/>
      <c r="AF256" s="294"/>
      <c r="AG256" s="294"/>
      <c r="AH256" s="294"/>
      <c r="AI256" s="294"/>
      <c r="AJ256" s="294"/>
      <c r="AK256" s="294"/>
      <c r="AL256" s="294"/>
      <c r="AM256" s="294"/>
      <c r="AN256" s="294"/>
      <c r="AO256" s="294"/>
      <c r="AP256" s="294"/>
      <c r="AQ256" s="294"/>
      <c r="AR256" s="294"/>
      <c r="AS256" s="294"/>
      <c r="AT256" s="294"/>
      <c r="AU256" s="294"/>
      <c r="AV256" s="294"/>
      <c r="AW256" s="294"/>
      <c r="AX256" s="294"/>
      <c r="AY256" s="294"/>
      <c r="AZ256" s="294"/>
      <c r="BA256" s="294"/>
      <c r="BB256" s="294"/>
      <c r="BC256" s="294"/>
      <c r="BD256" s="294"/>
      <c r="BE256" s="294"/>
      <c r="BF256" s="294"/>
      <c r="BG256" s="294"/>
      <c r="BH256" s="294"/>
      <c r="BI256" s="294"/>
      <c r="BJ256" s="294"/>
      <c r="BK256" s="294"/>
      <c r="BL256" s="294"/>
      <c r="BM256" s="294"/>
      <c r="BN256" s="294"/>
      <c r="BO256" s="294"/>
    </row>
    <row r="257">
      <c r="A257" s="294"/>
      <c r="B257" s="333"/>
      <c r="D257" s="134"/>
      <c r="E257" s="294"/>
      <c r="I257" s="294"/>
      <c r="J257" s="294"/>
      <c r="N257" s="294"/>
      <c r="O257" s="294"/>
      <c r="P257" s="294"/>
      <c r="Q257" s="294"/>
      <c r="R257" s="294"/>
      <c r="S257" s="294"/>
      <c r="T257" s="294"/>
      <c r="U257" s="294"/>
      <c r="V257" s="294"/>
      <c r="W257" s="294"/>
      <c r="X257" s="294"/>
      <c r="Y257" s="294"/>
      <c r="Z257" s="294"/>
      <c r="AA257" s="294"/>
      <c r="AB257" s="294"/>
      <c r="AC257" s="294"/>
      <c r="AD257" s="294"/>
      <c r="AE257" s="294"/>
      <c r="AF257" s="294"/>
      <c r="AG257" s="294"/>
      <c r="AH257" s="294"/>
      <c r="AI257" s="294"/>
      <c r="AJ257" s="294"/>
      <c r="AK257" s="294"/>
      <c r="AL257" s="294"/>
      <c r="AM257" s="294"/>
      <c r="AN257" s="294"/>
      <c r="AO257" s="294"/>
      <c r="AP257" s="294"/>
      <c r="AQ257" s="294"/>
      <c r="AR257" s="294"/>
      <c r="AS257" s="294"/>
      <c r="AT257" s="294"/>
      <c r="AU257" s="294"/>
      <c r="AV257" s="294"/>
      <c r="AW257" s="294"/>
      <c r="AX257" s="294"/>
      <c r="AY257" s="294"/>
      <c r="AZ257" s="294"/>
      <c r="BA257" s="294"/>
      <c r="BB257" s="294"/>
      <c r="BC257" s="294"/>
      <c r="BD257" s="294"/>
      <c r="BE257" s="294"/>
      <c r="BF257" s="294"/>
      <c r="BG257" s="294"/>
      <c r="BH257" s="294"/>
      <c r="BI257" s="294"/>
      <c r="BJ257" s="294"/>
      <c r="BK257" s="294"/>
      <c r="BL257" s="294"/>
      <c r="BM257" s="294"/>
      <c r="BN257" s="294"/>
      <c r="BO257" s="294"/>
    </row>
    <row r="258">
      <c r="A258" s="294"/>
      <c r="B258" s="333"/>
      <c r="D258" s="134"/>
      <c r="E258" s="294"/>
      <c r="I258" s="294"/>
      <c r="J258" s="294"/>
      <c r="N258" s="294"/>
      <c r="O258" s="294"/>
      <c r="P258" s="294"/>
      <c r="Q258" s="294"/>
      <c r="R258" s="294"/>
      <c r="S258" s="294"/>
      <c r="T258" s="294"/>
      <c r="U258" s="294"/>
      <c r="V258" s="294"/>
      <c r="W258" s="294"/>
      <c r="X258" s="294"/>
      <c r="Y258" s="294"/>
      <c r="Z258" s="294"/>
      <c r="AA258" s="294"/>
      <c r="AB258" s="294"/>
      <c r="AC258" s="294"/>
      <c r="AD258" s="294"/>
      <c r="AE258" s="294"/>
      <c r="AF258" s="294"/>
      <c r="AG258" s="294"/>
      <c r="AH258" s="294"/>
      <c r="AI258" s="294"/>
      <c r="AJ258" s="294"/>
      <c r="AK258" s="294"/>
      <c r="AL258" s="294"/>
      <c r="AM258" s="294"/>
      <c r="AN258" s="294"/>
      <c r="AO258" s="294"/>
      <c r="AP258" s="294"/>
      <c r="AQ258" s="294"/>
      <c r="AR258" s="294"/>
      <c r="AS258" s="294"/>
      <c r="AT258" s="294"/>
      <c r="AU258" s="294"/>
      <c r="AV258" s="294"/>
      <c r="AW258" s="294"/>
      <c r="AX258" s="294"/>
      <c r="AY258" s="294"/>
      <c r="AZ258" s="294"/>
      <c r="BA258" s="294"/>
      <c r="BB258" s="294"/>
      <c r="BC258" s="294"/>
      <c r="BD258" s="294"/>
      <c r="BE258" s="294"/>
      <c r="BF258" s="294"/>
      <c r="BG258" s="294"/>
      <c r="BH258" s="294"/>
      <c r="BI258" s="294"/>
      <c r="BJ258" s="294"/>
      <c r="BK258" s="294"/>
      <c r="BL258" s="294"/>
      <c r="BM258" s="294"/>
      <c r="BN258" s="294"/>
      <c r="BO258" s="294"/>
    </row>
    <row r="259">
      <c r="A259" s="294"/>
      <c r="B259" s="333"/>
      <c r="D259" s="134"/>
      <c r="E259" s="294"/>
      <c r="I259" s="294"/>
      <c r="J259" s="294"/>
      <c r="N259" s="294"/>
      <c r="O259" s="294"/>
      <c r="P259" s="294"/>
      <c r="Q259" s="294"/>
      <c r="R259" s="294"/>
      <c r="S259" s="294"/>
      <c r="T259" s="294"/>
      <c r="U259" s="294"/>
      <c r="V259" s="294"/>
      <c r="W259" s="294"/>
      <c r="X259" s="294"/>
      <c r="Y259" s="294"/>
      <c r="Z259" s="294"/>
      <c r="AA259" s="294"/>
      <c r="AB259" s="294"/>
      <c r="AC259" s="294"/>
      <c r="AD259" s="294"/>
      <c r="AE259" s="294"/>
      <c r="AF259" s="294"/>
      <c r="AG259" s="294"/>
      <c r="AH259" s="294"/>
      <c r="AI259" s="294"/>
      <c r="AJ259" s="294"/>
      <c r="AK259" s="294"/>
      <c r="AL259" s="294"/>
      <c r="AM259" s="294"/>
      <c r="AN259" s="294"/>
      <c r="AO259" s="294"/>
      <c r="AP259" s="294"/>
      <c r="AQ259" s="294"/>
      <c r="AR259" s="294"/>
      <c r="AS259" s="294"/>
      <c r="AT259" s="294"/>
      <c r="AU259" s="294"/>
      <c r="AV259" s="294"/>
      <c r="AW259" s="294"/>
      <c r="AX259" s="294"/>
      <c r="AY259" s="294"/>
      <c r="AZ259" s="294"/>
      <c r="BA259" s="294"/>
      <c r="BB259" s="294"/>
      <c r="BC259" s="294"/>
      <c r="BD259" s="294"/>
      <c r="BE259" s="294"/>
      <c r="BF259" s="294"/>
      <c r="BG259" s="294"/>
      <c r="BH259" s="294"/>
      <c r="BI259" s="294"/>
      <c r="BJ259" s="294"/>
      <c r="BK259" s="294"/>
      <c r="BL259" s="294"/>
      <c r="BM259" s="294"/>
      <c r="BN259" s="294"/>
      <c r="BO259" s="294"/>
    </row>
    <row r="260">
      <c r="A260" s="294"/>
      <c r="B260" s="333"/>
      <c r="D260" s="134"/>
      <c r="E260" s="294"/>
      <c r="I260" s="294"/>
      <c r="J260" s="294"/>
      <c r="N260" s="294"/>
      <c r="O260" s="294"/>
      <c r="P260" s="294"/>
      <c r="Q260" s="294"/>
      <c r="R260" s="294"/>
      <c r="S260" s="294"/>
      <c r="T260" s="294"/>
      <c r="U260" s="294"/>
      <c r="V260" s="294"/>
      <c r="W260" s="294"/>
      <c r="X260" s="294"/>
      <c r="Y260" s="294"/>
      <c r="Z260" s="294"/>
      <c r="AA260" s="294"/>
      <c r="AB260" s="294"/>
      <c r="AC260" s="294"/>
      <c r="AD260" s="294"/>
      <c r="AE260" s="294"/>
      <c r="AF260" s="294"/>
      <c r="AG260" s="294"/>
      <c r="AH260" s="294"/>
      <c r="AI260" s="294"/>
      <c r="AJ260" s="294"/>
      <c r="AK260" s="294"/>
      <c r="AL260" s="294"/>
      <c r="AM260" s="294"/>
      <c r="AN260" s="294"/>
      <c r="AO260" s="294"/>
      <c r="AP260" s="294"/>
      <c r="AQ260" s="294"/>
      <c r="AR260" s="294"/>
      <c r="AS260" s="294"/>
      <c r="AT260" s="294"/>
      <c r="AU260" s="294"/>
      <c r="AV260" s="294"/>
      <c r="AW260" s="294"/>
      <c r="AX260" s="294"/>
      <c r="AY260" s="294"/>
      <c r="AZ260" s="294"/>
      <c r="BA260" s="294"/>
      <c r="BB260" s="294"/>
      <c r="BC260" s="294"/>
      <c r="BD260" s="294"/>
      <c r="BE260" s="294"/>
      <c r="BF260" s="294"/>
      <c r="BG260" s="294"/>
      <c r="BH260" s="294"/>
      <c r="BI260" s="294"/>
      <c r="BJ260" s="294"/>
      <c r="BK260" s="294"/>
      <c r="BL260" s="294"/>
      <c r="BM260" s="294"/>
      <c r="BN260" s="294"/>
      <c r="BO260" s="294"/>
    </row>
    <row r="261">
      <c r="A261" s="294"/>
      <c r="B261" s="333"/>
      <c r="D261" s="134"/>
      <c r="E261" s="294"/>
      <c r="I261" s="294"/>
      <c r="J261" s="294"/>
      <c r="N261" s="294"/>
      <c r="O261" s="294"/>
      <c r="P261" s="294"/>
      <c r="Q261" s="294"/>
      <c r="R261" s="294"/>
      <c r="S261" s="294"/>
      <c r="T261" s="294"/>
      <c r="U261" s="294"/>
      <c r="V261" s="294"/>
      <c r="W261" s="294"/>
      <c r="X261" s="294"/>
      <c r="Y261" s="294"/>
      <c r="Z261" s="294"/>
      <c r="AA261" s="294"/>
      <c r="AB261" s="294"/>
      <c r="AC261" s="294"/>
      <c r="AD261" s="294"/>
      <c r="AE261" s="294"/>
      <c r="AF261" s="294"/>
      <c r="AG261" s="294"/>
      <c r="AH261" s="294"/>
      <c r="AI261" s="294"/>
      <c r="AJ261" s="294"/>
      <c r="AK261" s="294"/>
      <c r="AL261" s="294"/>
      <c r="AM261" s="294"/>
      <c r="AN261" s="294"/>
      <c r="AO261" s="294"/>
      <c r="AP261" s="294"/>
      <c r="AQ261" s="294"/>
      <c r="AR261" s="294"/>
      <c r="AS261" s="294"/>
      <c r="AT261" s="294"/>
      <c r="AU261" s="294"/>
      <c r="AV261" s="294"/>
      <c r="AW261" s="294"/>
      <c r="AX261" s="294"/>
      <c r="AY261" s="294"/>
      <c r="AZ261" s="294"/>
      <c r="BA261" s="294"/>
      <c r="BB261" s="294"/>
      <c r="BC261" s="294"/>
      <c r="BD261" s="294"/>
      <c r="BE261" s="294"/>
      <c r="BF261" s="294"/>
      <c r="BG261" s="294"/>
      <c r="BH261" s="294"/>
      <c r="BI261" s="294"/>
      <c r="BJ261" s="294"/>
      <c r="BK261" s="294"/>
      <c r="BL261" s="294"/>
      <c r="BM261" s="294"/>
      <c r="BN261" s="294"/>
      <c r="BO261" s="294"/>
    </row>
    <row r="262">
      <c r="A262" s="294"/>
      <c r="B262" s="333"/>
      <c r="D262" s="134"/>
      <c r="E262" s="294"/>
      <c r="I262" s="294"/>
      <c r="J262" s="294"/>
      <c r="N262" s="294"/>
      <c r="O262" s="294"/>
      <c r="P262" s="294"/>
      <c r="Q262" s="294"/>
      <c r="R262" s="294"/>
      <c r="S262" s="294"/>
      <c r="T262" s="294"/>
      <c r="U262" s="294"/>
      <c r="V262" s="294"/>
      <c r="W262" s="294"/>
      <c r="X262" s="294"/>
      <c r="Y262" s="294"/>
      <c r="Z262" s="294"/>
      <c r="AA262" s="294"/>
      <c r="AB262" s="294"/>
      <c r="AC262" s="294"/>
      <c r="AD262" s="294"/>
      <c r="AE262" s="294"/>
      <c r="AF262" s="294"/>
      <c r="AG262" s="294"/>
      <c r="AH262" s="294"/>
      <c r="AI262" s="294"/>
      <c r="AJ262" s="294"/>
      <c r="AK262" s="294"/>
      <c r="AL262" s="294"/>
      <c r="AM262" s="294"/>
      <c r="AN262" s="294"/>
      <c r="AO262" s="294"/>
      <c r="AP262" s="294"/>
      <c r="AQ262" s="294"/>
      <c r="AR262" s="294"/>
      <c r="AS262" s="294"/>
      <c r="AT262" s="294"/>
      <c r="AU262" s="294"/>
      <c r="AV262" s="294"/>
      <c r="AW262" s="294"/>
      <c r="AX262" s="294"/>
      <c r="AY262" s="294"/>
      <c r="AZ262" s="294"/>
      <c r="BA262" s="294"/>
      <c r="BB262" s="294"/>
      <c r="BC262" s="294"/>
      <c r="BD262" s="294"/>
      <c r="BE262" s="294"/>
      <c r="BF262" s="294"/>
      <c r="BG262" s="294"/>
      <c r="BH262" s="294"/>
      <c r="BI262" s="294"/>
      <c r="BJ262" s="294"/>
      <c r="BK262" s="294"/>
      <c r="BL262" s="294"/>
      <c r="BM262" s="294"/>
      <c r="BN262" s="294"/>
      <c r="BO262" s="294"/>
    </row>
    <row r="263">
      <c r="A263" s="294"/>
      <c r="B263" s="333"/>
      <c r="D263" s="134"/>
      <c r="E263" s="294"/>
      <c r="I263" s="294"/>
      <c r="J263" s="294"/>
      <c r="N263" s="294"/>
      <c r="O263" s="294"/>
      <c r="P263" s="294"/>
      <c r="Q263" s="294"/>
      <c r="R263" s="294"/>
      <c r="S263" s="294"/>
      <c r="T263" s="294"/>
      <c r="U263" s="294"/>
      <c r="V263" s="294"/>
      <c r="W263" s="294"/>
      <c r="X263" s="294"/>
      <c r="Y263" s="294"/>
      <c r="Z263" s="294"/>
      <c r="AA263" s="294"/>
      <c r="AB263" s="294"/>
      <c r="AC263" s="294"/>
      <c r="AD263" s="294"/>
      <c r="AE263" s="294"/>
      <c r="AF263" s="294"/>
      <c r="AG263" s="294"/>
      <c r="AH263" s="294"/>
      <c r="AI263" s="294"/>
      <c r="AJ263" s="294"/>
      <c r="AK263" s="294"/>
      <c r="AL263" s="294"/>
      <c r="AM263" s="294"/>
      <c r="AN263" s="294"/>
      <c r="AO263" s="294"/>
      <c r="AP263" s="294"/>
      <c r="AQ263" s="294"/>
      <c r="AR263" s="294"/>
      <c r="AS263" s="294"/>
      <c r="AT263" s="294"/>
      <c r="AU263" s="294"/>
      <c r="AV263" s="294"/>
      <c r="AW263" s="294"/>
      <c r="AX263" s="294"/>
      <c r="AY263" s="294"/>
      <c r="AZ263" s="294"/>
      <c r="BA263" s="294"/>
      <c r="BB263" s="294"/>
      <c r="BC263" s="294"/>
      <c r="BD263" s="294"/>
      <c r="BE263" s="294"/>
      <c r="BF263" s="294"/>
      <c r="BG263" s="294"/>
      <c r="BH263" s="294"/>
      <c r="BI263" s="294"/>
      <c r="BJ263" s="294"/>
      <c r="BK263" s="294"/>
      <c r="BL263" s="294"/>
      <c r="BM263" s="294"/>
      <c r="BN263" s="294"/>
      <c r="BO263" s="294"/>
    </row>
    <row r="264">
      <c r="A264" s="294"/>
      <c r="B264" s="333"/>
      <c r="D264" s="134"/>
      <c r="E264" s="294"/>
      <c r="I264" s="294"/>
      <c r="J264" s="294"/>
      <c r="N264" s="294"/>
      <c r="O264" s="294"/>
      <c r="P264" s="294"/>
      <c r="Q264" s="294"/>
      <c r="R264" s="294"/>
      <c r="S264" s="294"/>
      <c r="T264" s="294"/>
      <c r="U264" s="294"/>
      <c r="V264" s="294"/>
      <c r="W264" s="294"/>
      <c r="X264" s="294"/>
      <c r="Y264" s="294"/>
      <c r="Z264" s="294"/>
      <c r="AA264" s="294"/>
      <c r="AB264" s="294"/>
      <c r="AC264" s="294"/>
      <c r="AD264" s="294"/>
      <c r="AE264" s="294"/>
      <c r="AF264" s="294"/>
      <c r="AG264" s="294"/>
      <c r="AH264" s="294"/>
      <c r="AI264" s="294"/>
      <c r="AJ264" s="294"/>
      <c r="AK264" s="294"/>
      <c r="AL264" s="294"/>
      <c r="AM264" s="294"/>
      <c r="AN264" s="294"/>
      <c r="AO264" s="294"/>
      <c r="AP264" s="294"/>
      <c r="AQ264" s="294"/>
      <c r="AR264" s="294"/>
      <c r="AS264" s="294"/>
      <c r="AT264" s="294"/>
      <c r="AU264" s="294"/>
      <c r="AV264" s="294"/>
      <c r="AW264" s="294"/>
      <c r="AX264" s="294"/>
      <c r="AY264" s="294"/>
      <c r="AZ264" s="294"/>
      <c r="BA264" s="294"/>
      <c r="BB264" s="294"/>
      <c r="BC264" s="294"/>
      <c r="BD264" s="294"/>
      <c r="BE264" s="294"/>
      <c r="BF264" s="294"/>
      <c r="BG264" s="294"/>
      <c r="BH264" s="294"/>
      <c r="BI264" s="294"/>
      <c r="BJ264" s="294"/>
      <c r="BK264" s="294"/>
      <c r="BL264" s="294"/>
      <c r="BM264" s="294"/>
      <c r="BN264" s="294"/>
      <c r="BO264" s="294"/>
    </row>
    <row r="265">
      <c r="A265" s="294"/>
      <c r="B265" s="333"/>
      <c r="D265" s="134"/>
      <c r="E265" s="294"/>
      <c r="I265" s="294"/>
      <c r="J265" s="294"/>
      <c r="N265" s="294"/>
      <c r="O265" s="294"/>
      <c r="P265" s="294"/>
      <c r="Q265" s="294"/>
      <c r="R265" s="294"/>
      <c r="S265" s="294"/>
      <c r="T265" s="294"/>
      <c r="U265" s="294"/>
      <c r="V265" s="294"/>
      <c r="W265" s="294"/>
      <c r="X265" s="294"/>
      <c r="Y265" s="294"/>
      <c r="Z265" s="294"/>
      <c r="AA265" s="294"/>
      <c r="AB265" s="294"/>
      <c r="AC265" s="294"/>
      <c r="AD265" s="294"/>
      <c r="AE265" s="294"/>
      <c r="AF265" s="294"/>
      <c r="AG265" s="294"/>
      <c r="AH265" s="294"/>
      <c r="AI265" s="294"/>
      <c r="AJ265" s="294"/>
      <c r="AK265" s="294"/>
      <c r="AL265" s="294"/>
      <c r="AM265" s="294"/>
      <c r="AN265" s="294"/>
      <c r="AO265" s="294"/>
      <c r="AP265" s="294"/>
      <c r="AQ265" s="294"/>
      <c r="AR265" s="294"/>
      <c r="AS265" s="294"/>
      <c r="AT265" s="294"/>
      <c r="AU265" s="294"/>
      <c r="AV265" s="294"/>
      <c r="AW265" s="294"/>
      <c r="AX265" s="294"/>
      <c r="AY265" s="294"/>
      <c r="AZ265" s="294"/>
      <c r="BA265" s="294"/>
      <c r="BB265" s="294"/>
      <c r="BC265" s="294"/>
      <c r="BD265" s="294"/>
      <c r="BE265" s="294"/>
      <c r="BF265" s="294"/>
      <c r="BG265" s="294"/>
      <c r="BH265" s="294"/>
      <c r="BI265" s="294"/>
      <c r="BJ265" s="294"/>
      <c r="BK265" s="294"/>
      <c r="BL265" s="294"/>
      <c r="BM265" s="294"/>
      <c r="BN265" s="294"/>
      <c r="BO265" s="294"/>
    </row>
    <row r="266">
      <c r="A266" s="294"/>
      <c r="B266" s="333"/>
      <c r="D266" s="134"/>
      <c r="E266" s="294"/>
      <c r="I266" s="294"/>
      <c r="J266" s="294"/>
      <c r="N266" s="294"/>
      <c r="O266" s="294"/>
      <c r="P266" s="294"/>
      <c r="Q266" s="294"/>
      <c r="R266" s="294"/>
      <c r="S266" s="294"/>
      <c r="T266" s="294"/>
      <c r="U266" s="294"/>
      <c r="V266" s="294"/>
      <c r="W266" s="294"/>
      <c r="X266" s="294"/>
      <c r="Y266" s="294"/>
      <c r="Z266" s="294"/>
      <c r="AA266" s="294"/>
      <c r="AB266" s="294"/>
      <c r="AC266" s="294"/>
      <c r="AD266" s="294"/>
      <c r="AE266" s="294"/>
      <c r="AF266" s="294"/>
      <c r="AG266" s="294"/>
      <c r="AH266" s="294"/>
      <c r="AI266" s="294"/>
      <c r="AJ266" s="294"/>
      <c r="AK266" s="294"/>
      <c r="AL266" s="294"/>
      <c r="AM266" s="294"/>
      <c r="AN266" s="294"/>
      <c r="AO266" s="294"/>
      <c r="AP266" s="294"/>
      <c r="AQ266" s="294"/>
      <c r="AR266" s="294"/>
      <c r="AS266" s="294"/>
      <c r="AT266" s="294"/>
      <c r="AU266" s="294"/>
      <c r="AV266" s="294"/>
      <c r="AW266" s="294"/>
      <c r="AX266" s="294"/>
      <c r="AY266" s="294"/>
      <c r="AZ266" s="294"/>
      <c r="BA266" s="294"/>
      <c r="BB266" s="294"/>
      <c r="BC266" s="294"/>
      <c r="BD266" s="294"/>
      <c r="BE266" s="294"/>
      <c r="BF266" s="294"/>
      <c r="BG266" s="294"/>
      <c r="BH266" s="294"/>
      <c r="BI266" s="294"/>
      <c r="BJ266" s="294"/>
      <c r="BK266" s="294"/>
      <c r="BL266" s="294"/>
      <c r="BM266" s="294"/>
      <c r="BN266" s="294"/>
      <c r="BO266" s="294"/>
    </row>
    <row r="267">
      <c r="A267" s="294"/>
      <c r="B267" s="333"/>
      <c r="D267" s="134"/>
      <c r="E267" s="294"/>
      <c r="I267" s="294"/>
      <c r="J267" s="294"/>
      <c r="N267" s="294"/>
      <c r="O267" s="294"/>
      <c r="P267" s="294"/>
      <c r="Q267" s="294"/>
      <c r="R267" s="294"/>
      <c r="S267" s="294"/>
      <c r="T267" s="294"/>
      <c r="U267" s="294"/>
      <c r="V267" s="294"/>
      <c r="W267" s="294"/>
      <c r="X267" s="294"/>
      <c r="Y267" s="294"/>
      <c r="Z267" s="294"/>
      <c r="AA267" s="294"/>
      <c r="AB267" s="294"/>
      <c r="AC267" s="294"/>
      <c r="AD267" s="294"/>
      <c r="AE267" s="294"/>
      <c r="AF267" s="294"/>
      <c r="AG267" s="294"/>
      <c r="AH267" s="294"/>
      <c r="AI267" s="294"/>
      <c r="AJ267" s="294"/>
      <c r="AK267" s="294"/>
      <c r="AL267" s="294"/>
      <c r="AM267" s="294"/>
      <c r="AN267" s="294"/>
      <c r="AO267" s="294"/>
      <c r="AP267" s="294"/>
      <c r="AQ267" s="294"/>
      <c r="AR267" s="294"/>
      <c r="AS267" s="294"/>
      <c r="AT267" s="294"/>
      <c r="AU267" s="294"/>
      <c r="AV267" s="294"/>
      <c r="AW267" s="294"/>
      <c r="AX267" s="294"/>
      <c r="AY267" s="294"/>
      <c r="AZ267" s="294"/>
      <c r="BA267" s="294"/>
      <c r="BB267" s="294"/>
      <c r="BC267" s="294"/>
      <c r="BD267" s="294"/>
      <c r="BE267" s="294"/>
      <c r="BF267" s="294"/>
      <c r="BG267" s="294"/>
      <c r="BH267" s="294"/>
      <c r="BI267" s="294"/>
      <c r="BJ267" s="294"/>
      <c r="BK267" s="294"/>
      <c r="BL267" s="294"/>
      <c r="BM267" s="294"/>
      <c r="BN267" s="294"/>
      <c r="BO267" s="294"/>
    </row>
    <row r="268">
      <c r="A268" s="294"/>
      <c r="B268" s="333"/>
      <c r="D268" s="134"/>
      <c r="E268" s="294"/>
      <c r="I268" s="294"/>
      <c r="J268" s="294"/>
      <c r="N268" s="294"/>
      <c r="O268" s="294"/>
      <c r="P268" s="294"/>
      <c r="Q268" s="294"/>
      <c r="R268" s="294"/>
      <c r="S268" s="294"/>
      <c r="T268" s="294"/>
      <c r="U268" s="294"/>
      <c r="V268" s="294"/>
      <c r="W268" s="294"/>
      <c r="X268" s="294"/>
      <c r="Y268" s="294"/>
      <c r="Z268" s="294"/>
      <c r="AA268" s="294"/>
      <c r="AB268" s="294"/>
      <c r="AC268" s="294"/>
      <c r="AD268" s="294"/>
      <c r="AE268" s="294"/>
      <c r="AF268" s="294"/>
      <c r="AG268" s="294"/>
      <c r="AH268" s="294"/>
      <c r="AI268" s="294"/>
      <c r="AJ268" s="294"/>
      <c r="AK268" s="294"/>
      <c r="AL268" s="294"/>
      <c r="AM268" s="294"/>
      <c r="AN268" s="294"/>
      <c r="AO268" s="294"/>
      <c r="AP268" s="294"/>
      <c r="AQ268" s="294"/>
      <c r="AR268" s="294"/>
      <c r="AS268" s="294"/>
      <c r="AT268" s="294"/>
      <c r="AU268" s="294"/>
      <c r="AV268" s="294"/>
      <c r="AW268" s="294"/>
      <c r="AX268" s="294"/>
      <c r="AY268" s="294"/>
      <c r="AZ268" s="294"/>
      <c r="BA268" s="294"/>
      <c r="BB268" s="294"/>
      <c r="BC268" s="294"/>
      <c r="BD268" s="294"/>
      <c r="BE268" s="294"/>
      <c r="BF268" s="294"/>
      <c r="BG268" s="294"/>
      <c r="BH268" s="294"/>
      <c r="BI268" s="294"/>
      <c r="BJ268" s="294"/>
      <c r="BK268" s="294"/>
      <c r="BL268" s="294"/>
      <c r="BM268" s="294"/>
      <c r="BN268" s="294"/>
      <c r="BO268" s="294"/>
    </row>
    <row r="269">
      <c r="A269" s="294"/>
      <c r="B269" s="333"/>
      <c r="D269" s="134"/>
      <c r="E269" s="294"/>
      <c r="I269" s="294"/>
      <c r="J269" s="294"/>
      <c r="N269" s="294"/>
      <c r="O269" s="294"/>
      <c r="P269" s="294"/>
      <c r="Q269" s="294"/>
      <c r="R269" s="294"/>
      <c r="S269" s="294"/>
      <c r="T269" s="294"/>
      <c r="U269" s="294"/>
      <c r="V269" s="294"/>
      <c r="W269" s="294"/>
      <c r="X269" s="294"/>
      <c r="Y269" s="294"/>
      <c r="Z269" s="294"/>
      <c r="AA269" s="294"/>
      <c r="AB269" s="294"/>
      <c r="AC269" s="294"/>
      <c r="AD269" s="294"/>
      <c r="AE269" s="294"/>
      <c r="AF269" s="294"/>
      <c r="AG269" s="294"/>
      <c r="AH269" s="294"/>
      <c r="AI269" s="294"/>
      <c r="AJ269" s="294"/>
      <c r="AK269" s="294"/>
      <c r="AL269" s="294"/>
      <c r="AM269" s="294"/>
      <c r="AN269" s="294"/>
      <c r="AO269" s="294"/>
      <c r="AP269" s="294"/>
      <c r="AQ269" s="294"/>
      <c r="AR269" s="294"/>
      <c r="AS269" s="294"/>
      <c r="AT269" s="294"/>
      <c r="AU269" s="294"/>
      <c r="AV269" s="294"/>
      <c r="AW269" s="294"/>
      <c r="AX269" s="294"/>
      <c r="AY269" s="294"/>
      <c r="AZ269" s="294"/>
      <c r="BA269" s="294"/>
      <c r="BB269" s="294"/>
      <c r="BC269" s="294"/>
      <c r="BD269" s="294"/>
      <c r="BE269" s="294"/>
      <c r="BF269" s="294"/>
      <c r="BG269" s="294"/>
      <c r="BH269" s="294"/>
      <c r="BI269" s="294"/>
      <c r="BJ269" s="294"/>
      <c r="BK269" s="294"/>
      <c r="BL269" s="294"/>
      <c r="BM269" s="294"/>
      <c r="BN269" s="294"/>
      <c r="BO269" s="294"/>
    </row>
    <row r="270">
      <c r="A270" s="294"/>
      <c r="B270" s="333"/>
      <c r="D270" s="134"/>
      <c r="E270" s="294"/>
      <c r="I270" s="294"/>
      <c r="J270" s="294"/>
      <c r="N270" s="294"/>
      <c r="O270" s="294"/>
      <c r="P270" s="294"/>
      <c r="Q270" s="294"/>
      <c r="R270" s="294"/>
      <c r="S270" s="294"/>
      <c r="T270" s="294"/>
      <c r="U270" s="294"/>
      <c r="V270" s="294"/>
      <c r="W270" s="294"/>
      <c r="X270" s="294"/>
      <c r="Y270" s="294"/>
      <c r="Z270" s="294"/>
      <c r="AA270" s="294"/>
      <c r="AB270" s="294"/>
      <c r="AC270" s="294"/>
      <c r="AD270" s="294"/>
      <c r="AE270" s="294"/>
      <c r="AF270" s="294"/>
      <c r="AG270" s="294"/>
      <c r="AH270" s="294"/>
      <c r="AI270" s="294"/>
      <c r="AJ270" s="294"/>
      <c r="AK270" s="294"/>
      <c r="AL270" s="294"/>
      <c r="AM270" s="294"/>
      <c r="AN270" s="294"/>
      <c r="AO270" s="294"/>
      <c r="AP270" s="294"/>
      <c r="AQ270" s="294"/>
      <c r="AR270" s="294"/>
      <c r="AS270" s="294"/>
      <c r="AT270" s="294"/>
      <c r="AU270" s="294"/>
      <c r="AV270" s="294"/>
      <c r="AW270" s="294"/>
      <c r="AX270" s="294"/>
      <c r="AY270" s="294"/>
      <c r="AZ270" s="294"/>
      <c r="BA270" s="294"/>
      <c r="BB270" s="294"/>
      <c r="BC270" s="294"/>
      <c r="BD270" s="294"/>
      <c r="BE270" s="294"/>
      <c r="BF270" s="294"/>
      <c r="BG270" s="294"/>
      <c r="BH270" s="294"/>
      <c r="BI270" s="294"/>
      <c r="BJ270" s="294"/>
      <c r="BK270" s="294"/>
      <c r="BL270" s="294"/>
      <c r="BM270" s="294"/>
      <c r="BN270" s="294"/>
      <c r="BO270" s="294"/>
    </row>
    <row r="271">
      <c r="A271" s="294"/>
      <c r="B271" s="333"/>
      <c r="D271" s="134"/>
      <c r="E271" s="294"/>
      <c r="I271" s="294"/>
      <c r="J271" s="294"/>
      <c r="N271" s="294"/>
      <c r="O271" s="294"/>
      <c r="P271" s="294"/>
      <c r="Q271" s="294"/>
      <c r="R271" s="294"/>
      <c r="S271" s="294"/>
      <c r="T271" s="294"/>
      <c r="U271" s="294"/>
      <c r="V271" s="294"/>
      <c r="W271" s="294"/>
      <c r="X271" s="294"/>
      <c r="Y271" s="294"/>
      <c r="Z271" s="294"/>
      <c r="AA271" s="294"/>
      <c r="AB271" s="294"/>
      <c r="AC271" s="294"/>
      <c r="AD271" s="294"/>
      <c r="AE271" s="294"/>
      <c r="AF271" s="294"/>
      <c r="AG271" s="294"/>
      <c r="AH271" s="294"/>
      <c r="AI271" s="294"/>
      <c r="AJ271" s="294"/>
      <c r="AK271" s="294"/>
      <c r="AL271" s="294"/>
      <c r="AM271" s="294"/>
      <c r="AN271" s="294"/>
      <c r="AO271" s="294"/>
      <c r="AP271" s="294"/>
      <c r="AQ271" s="294"/>
      <c r="AR271" s="294"/>
      <c r="AS271" s="294"/>
      <c r="AT271" s="294"/>
      <c r="AU271" s="294"/>
      <c r="AV271" s="294"/>
      <c r="AW271" s="294"/>
      <c r="AX271" s="294"/>
      <c r="AY271" s="294"/>
      <c r="AZ271" s="294"/>
      <c r="BA271" s="294"/>
      <c r="BB271" s="294"/>
      <c r="BC271" s="294"/>
      <c r="BD271" s="294"/>
      <c r="BE271" s="294"/>
      <c r="BF271" s="294"/>
      <c r="BG271" s="294"/>
      <c r="BH271" s="294"/>
      <c r="BI271" s="294"/>
      <c r="BJ271" s="294"/>
      <c r="BK271" s="294"/>
      <c r="BL271" s="294"/>
      <c r="BM271" s="294"/>
      <c r="BN271" s="294"/>
      <c r="BO271" s="294"/>
    </row>
    <row r="272">
      <c r="A272" s="294"/>
      <c r="B272" s="333"/>
      <c r="D272" s="134"/>
      <c r="E272" s="294"/>
      <c r="I272" s="294"/>
      <c r="J272" s="294"/>
      <c r="N272" s="294"/>
      <c r="O272" s="294"/>
      <c r="P272" s="294"/>
      <c r="Q272" s="294"/>
      <c r="R272" s="294"/>
      <c r="S272" s="294"/>
      <c r="T272" s="294"/>
      <c r="U272" s="294"/>
      <c r="V272" s="294"/>
      <c r="W272" s="294"/>
      <c r="X272" s="294"/>
      <c r="Y272" s="294"/>
      <c r="Z272" s="294"/>
      <c r="AA272" s="294"/>
      <c r="AB272" s="294"/>
      <c r="AC272" s="294"/>
      <c r="AD272" s="294"/>
      <c r="AE272" s="294"/>
      <c r="AF272" s="294"/>
      <c r="AG272" s="294"/>
      <c r="AH272" s="294"/>
      <c r="AI272" s="294"/>
      <c r="AJ272" s="294"/>
      <c r="AK272" s="294"/>
      <c r="AL272" s="294"/>
      <c r="AM272" s="294"/>
      <c r="AN272" s="294"/>
      <c r="AO272" s="294"/>
      <c r="AP272" s="294"/>
      <c r="AQ272" s="294"/>
      <c r="AR272" s="294"/>
      <c r="AS272" s="294"/>
      <c r="AT272" s="294"/>
      <c r="AU272" s="294"/>
      <c r="AV272" s="294"/>
      <c r="AW272" s="294"/>
      <c r="AX272" s="294"/>
      <c r="AY272" s="294"/>
      <c r="AZ272" s="294"/>
      <c r="BA272" s="294"/>
      <c r="BB272" s="294"/>
      <c r="BC272" s="294"/>
      <c r="BD272" s="294"/>
      <c r="BE272" s="294"/>
      <c r="BF272" s="294"/>
      <c r="BG272" s="294"/>
      <c r="BH272" s="294"/>
      <c r="BI272" s="294"/>
      <c r="BJ272" s="294"/>
      <c r="BK272" s="294"/>
      <c r="BL272" s="294"/>
      <c r="BM272" s="294"/>
      <c r="BN272" s="294"/>
      <c r="BO272" s="294"/>
    </row>
    <row r="273">
      <c r="A273" s="294"/>
      <c r="B273" s="333"/>
      <c r="D273" s="134"/>
      <c r="E273" s="294"/>
      <c r="I273" s="294"/>
      <c r="J273" s="294"/>
      <c r="N273" s="294"/>
      <c r="O273" s="294"/>
      <c r="P273" s="294"/>
      <c r="Q273" s="294"/>
      <c r="R273" s="294"/>
      <c r="S273" s="294"/>
      <c r="T273" s="294"/>
      <c r="U273" s="294"/>
      <c r="V273" s="294"/>
      <c r="W273" s="294"/>
      <c r="X273" s="294"/>
      <c r="Y273" s="294"/>
      <c r="Z273" s="294"/>
      <c r="AA273" s="294"/>
      <c r="AB273" s="294"/>
      <c r="AC273" s="294"/>
      <c r="AD273" s="294"/>
      <c r="AE273" s="294"/>
      <c r="AF273" s="294"/>
      <c r="AG273" s="294"/>
      <c r="AH273" s="294"/>
      <c r="AI273" s="294"/>
      <c r="AJ273" s="294"/>
      <c r="AK273" s="294"/>
      <c r="AL273" s="294"/>
      <c r="AM273" s="294"/>
      <c r="AN273" s="294"/>
      <c r="AO273" s="294"/>
      <c r="AP273" s="294"/>
      <c r="AQ273" s="294"/>
      <c r="AR273" s="294"/>
      <c r="AS273" s="294"/>
      <c r="AT273" s="294"/>
      <c r="AU273" s="294"/>
      <c r="AV273" s="294"/>
      <c r="AW273" s="294"/>
      <c r="AX273" s="294"/>
      <c r="AY273" s="294"/>
      <c r="AZ273" s="294"/>
      <c r="BA273" s="294"/>
      <c r="BB273" s="294"/>
      <c r="BC273" s="294"/>
      <c r="BD273" s="294"/>
      <c r="BE273" s="294"/>
      <c r="BF273" s="294"/>
      <c r="BG273" s="294"/>
      <c r="BH273" s="294"/>
      <c r="BI273" s="294"/>
      <c r="BJ273" s="294"/>
      <c r="BK273" s="294"/>
      <c r="BL273" s="294"/>
      <c r="BM273" s="294"/>
      <c r="BN273" s="294"/>
      <c r="BO273" s="294"/>
    </row>
    <row r="274">
      <c r="A274" s="294"/>
      <c r="B274" s="333"/>
      <c r="D274" s="134"/>
      <c r="E274" s="294"/>
      <c r="I274" s="294"/>
      <c r="J274" s="294"/>
      <c r="N274" s="294"/>
      <c r="O274" s="294"/>
      <c r="P274" s="294"/>
      <c r="Q274" s="294"/>
      <c r="R274" s="294"/>
      <c r="S274" s="294"/>
      <c r="T274" s="294"/>
      <c r="U274" s="294"/>
      <c r="V274" s="294"/>
      <c r="W274" s="294"/>
      <c r="X274" s="294"/>
      <c r="Y274" s="294"/>
      <c r="Z274" s="294"/>
      <c r="AA274" s="294"/>
      <c r="AB274" s="294"/>
      <c r="AC274" s="294"/>
      <c r="AD274" s="294"/>
      <c r="AE274" s="294"/>
      <c r="AF274" s="294"/>
      <c r="AG274" s="294"/>
      <c r="AH274" s="294"/>
      <c r="AI274" s="294"/>
      <c r="AJ274" s="294"/>
      <c r="AK274" s="294"/>
      <c r="AL274" s="294"/>
      <c r="AM274" s="294"/>
      <c r="AN274" s="294"/>
      <c r="AO274" s="294"/>
      <c r="AP274" s="294"/>
      <c r="AQ274" s="294"/>
      <c r="AR274" s="294"/>
      <c r="AS274" s="294"/>
      <c r="AT274" s="294"/>
      <c r="AU274" s="294"/>
      <c r="AV274" s="294"/>
      <c r="AW274" s="294"/>
      <c r="AX274" s="294"/>
      <c r="AY274" s="294"/>
      <c r="AZ274" s="294"/>
      <c r="BA274" s="294"/>
      <c r="BB274" s="294"/>
      <c r="BC274" s="294"/>
      <c r="BD274" s="294"/>
      <c r="BE274" s="294"/>
      <c r="BF274" s="294"/>
      <c r="BG274" s="294"/>
      <c r="BH274" s="294"/>
      <c r="BI274" s="294"/>
      <c r="BJ274" s="294"/>
      <c r="BK274" s="294"/>
      <c r="BL274" s="294"/>
      <c r="BM274" s="294"/>
      <c r="BN274" s="294"/>
      <c r="BO274" s="294"/>
    </row>
    <row r="275">
      <c r="A275" s="294"/>
      <c r="B275" s="333"/>
      <c r="D275" s="134"/>
      <c r="E275" s="294"/>
      <c r="I275" s="294"/>
      <c r="J275" s="294"/>
      <c r="N275" s="294"/>
      <c r="O275" s="294"/>
      <c r="P275" s="294"/>
      <c r="Q275" s="294"/>
      <c r="R275" s="294"/>
      <c r="S275" s="294"/>
      <c r="T275" s="294"/>
      <c r="U275" s="294"/>
      <c r="V275" s="294"/>
      <c r="W275" s="294"/>
      <c r="X275" s="294"/>
      <c r="Y275" s="294"/>
      <c r="Z275" s="294"/>
      <c r="AA275" s="294"/>
      <c r="AB275" s="294"/>
      <c r="AC275" s="294"/>
      <c r="AD275" s="294"/>
      <c r="AE275" s="294"/>
      <c r="AF275" s="294"/>
      <c r="AG275" s="294"/>
      <c r="AH275" s="294"/>
      <c r="AI275" s="294"/>
      <c r="AJ275" s="294"/>
      <c r="AK275" s="294"/>
      <c r="AL275" s="294"/>
      <c r="AM275" s="294"/>
      <c r="AN275" s="294"/>
      <c r="AO275" s="294"/>
      <c r="AP275" s="294"/>
      <c r="AQ275" s="294"/>
      <c r="AR275" s="294"/>
      <c r="AS275" s="294"/>
      <c r="AT275" s="294"/>
      <c r="AU275" s="294"/>
      <c r="AV275" s="294"/>
      <c r="AW275" s="294"/>
      <c r="AX275" s="294"/>
      <c r="AY275" s="294"/>
      <c r="AZ275" s="294"/>
      <c r="BA275" s="294"/>
      <c r="BB275" s="294"/>
      <c r="BC275" s="294"/>
      <c r="BD275" s="294"/>
      <c r="BE275" s="294"/>
      <c r="BF275" s="294"/>
      <c r="BG275" s="294"/>
      <c r="BH275" s="294"/>
      <c r="BI275" s="294"/>
      <c r="BJ275" s="294"/>
      <c r="BK275" s="294"/>
      <c r="BL275" s="294"/>
      <c r="BM275" s="294"/>
      <c r="BN275" s="294"/>
      <c r="BO275" s="294"/>
    </row>
    <row r="276">
      <c r="A276" s="294"/>
      <c r="B276" s="333"/>
      <c r="D276" s="134"/>
      <c r="E276" s="294"/>
      <c r="I276" s="294"/>
      <c r="J276" s="294"/>
      <c r="N276" s="294"/>
      <c r="O276" s="294"/>
      <c r="P276" s="294"/>
      <c r="Q276" s="294"/>
      <c r="R276" s="294"/>
      <c r="S276" s="294"/>
      <c r="T276" s="294"/>
      <c r="U276" s="294"/>
      <c r="V276" s="294"/>
      <c r="W276" s="294"/>
      <c r="X276" s="294"/>
      <c r="Y276" s="294"/>
      <c r="Z276" s="294"/>
      <c r="AA276" s="294"/>
      <c r="AB276" s="294"/>
      <c r="AC276" s="294"/>
      <c r="AD276" s="294"/>
      <c r="AE276" s="294"/>
      <c r="AF276" s="294"/>
      <c r="AG276" s="294"/>
      <c r="AH276" s="294"/>
      <c r="AI276" s="294"/>
      <c r="AJ276" s="294"/>
      <c r="AK276" s="294"/>
      <c r="AL276" s="294"/>
      <c r="AM276" s="294"/>
      <c r="AN276" s="294"/>
      <c r="AO276" s="294"/>
      <c r="AP276" s="294"/>
      <c r="AQ276" s="294"/>
      <c r="AR276" s="294"/>
      <c r="AS276" s="294"/>
      <c r="AT276" s="294"/>
      <c r="AU276" s="294"/>
      <c r="AV276" s="294"/>
      <c r="AW276" s="294"/>
      <c r="AX276" s="294"/>
      <c r="AY276" s="294"/>
      <c r="AZ276" s="294"/>
      <c r="BA276" s="294"/>
      <c r="BB276" s="294"/>
      <c r="BC276" s="294"/>
      <c r="BD276" s="294"/>
      <c r="BE276" s="294"/>
      <c r="BF276" s="294"/>
      <c r="BG276" s="294"/>
      <c r="BH276" s="294"/>
      <c r="BI276" s="294"/>
      <c r="BJ276" s="294"/>
      <c r="BK276" s="294"/>
      <c r="BL276" s="294"/>
      <c r="BM276" s="294"/>
      <c r="BN276" s="294"/>
      <c r="BO276" s="294"/>
    </row>
    <row r="277">
      <c r="A277" s="294"/>
      <c r="B277" s="333"/>
      <c r="D277" s="134"/>
      <c r="E277" s="294"/>
      <c r="I277" s="294"/>
      <c r="J277" s="294"/>
      <c r="N277" s="294"/>
      <c r="O277" s="294"/>
      <c r="P277" s="294"/>
      <c r="Q277" s="294"/>
      <c r="R277" s="294"/>
      <c r="S277" s="294"/>
      <c r="T277" s="294"/>
      <c r="U277" s="294"/>
      <c r="V277" s="294"/>
      <c r="W277" s="294"/>
      <c r="X277" s="294"/>
      <c r="Y277" s="294"/>
      <c r="Z277" s="294"/>
      <c r="AA277" s="294"/>
      <c r="AB277" s="294"/>
      <c r="AC277" s="294"/>
      <c r="AD277" s="294"/>
      <c r="AE277" s="294"/>
      <c r="AF277" s="294"/>
      <c r="AG277" s="294"/>
      <c r="AH277" s="294"/>
      <c r="AI277" s="294"/>
      <c r="AJ277" s="294"/>
      <c r="AK277" s="294"/>
      <c r="AL277" s="294"/>
      <c r="AM277" s="294"/>
      <c r="AN277" s="294"/>
      <c r="AO277" s="294"/>
      <c r="AP277" s="294"/>
      <c r="AQ277" s="294"/>
      <c r="AR277" s="294"/>
      <c r="AS277" s="294"/>
      <c r="AT277" s="294"/>
      <c r="AU277" s="294"/>
      <c r="AV277" s="294"/>
      <c r="AW277" s="294"/>
      <c r="AX277" s="294"/>
      <c r="AY277" s="294"/>
      <c r="AZ277" s="294"/>
      <c r="BA277" s="294"/>
      <c r="BB277" s="294"/>
      <c r="BC277" s="294"/>
      <c r="BD277" s="294"/>
      <c r="BE277" s="294"/>
      <c r="BF277" s="294"/>
      <c r="BG277" s="294"/>
      <c r="BH277" s="294"/>
      <c r="BI277" s="294"/>
      <c r="BJ277" s="294"/>
      <c r="BK277" s="294"/>
      <c r="BL277" s="294"/>
      <c r="BM277" s="294"/>
      <c r="BN277" s="294"/>
      <c r="BO277" s="294"/>
    </row>
    <row r="278">
      <c r="A278" s="294"/>
      <c r="B278" s="333"/>
      <c r="D278" s="134"/>
      <c r="E278" s="294"/>
      <c r="I278" s="294"/>
      <c r="J278" s="294"/>
      <c r="N278" s="294"/>
      <c r="O278" s="294"/>
      <c r="P278" s="294"/>
      <c r="Q278" s="294"/>
      <c r="R278" s="294"/>
      <c r="S278" s="294"/>
      <c r="T278" s="294"/>
      <c r="U278" s="294"/>
      <c r="V278" s="294"/>
      <c r="W278" s="294"/>
      <c r="X278" s="294"/>
      <c r="Y278" s="294"/>
      <c r="Z278" s="294"/>
      <c r="AA278" s="294"/>
      <c r="AB278" s="294"/>
      <c r="AC278" s="294"/>
      <c r="AD278" s="294"/>
      <c r="AE278" s="294"/>
      <c r="AF278" s="294"/>
      <c r="AG278" s="294"/>
      <c r="AH278" s="294"/>
      <c r="AI278" s="294"/>
      <c r="AJ278" s="294"/>
      <c r="AK278" s="294"/>
      <c r="AL278" s="294"/>
      <c r="AM278" s="294"/>
      <c r="AN278" s="294"/>
      <c r="AO278" s="294"/>
      <c r="AP278" s="294"/>
      <c r="AQ278" s="294"/>
      <c r="AR278" s="294"/>
      <c r="AS278" s="294"/>
      <c r="AT278" s="294"/>
      <c r="AU278" s="294"/>
      <c r="AV278" s="294"/>
      <c r="AW278" s="294"/>
      <c r="AX278" s="294"/>
      <c r="AY278" s="294"/>
      <c r="AZ278" s="294"/>
      <c r="BA278" s="294"/>
      <c r="BB278" s="294"/>
      <c r="BC278" s="294"/>
      <c r="BD278" s="294"/>
      <c r="BE278" s="294"/>
      <c r="BF278" s="294"/>
      <c r="BG278" s="294"/>
      <c r="BH278" s="294"/>
      <c r="BI278" s="294"/>
      <c r="BJ278" s="294"/>
      <c r="BK278" s="294"/>
      <c r="BL278" s="294"/>
      <c r="BM278" s="294"/>
      <c r="BN278" s="294"/>
      <c r="BO278" s="294"/>
    </row>
    <row r="279">
      <c r="A279" s="294"/>
      <c r="B279" s="333"/>
      <c r="D279" s="134"/>
      <c r="E279" s="294"/>
      <c r="I279" s="294"/>
      <c r="J279" s="294"/>
      <c r="N279" s="294"/>
      <c r="O279" s="294"/>
      <c r="P279" s="294"/>
      <c r="Q279" s="294"/>
      <c r="R279" s="294"/>
      <c r="S279" s="294"/>
      <c r="T279" s="294"/>
      <c r="U279" s="294"/>
      <c r="V279" s="294"/>
      <c r="W279" s="294"/>
      <c r="X279" s="294"/>
      <c r="Y279" s="294"/>
      <c r="Z279" s="294"/>
      <c r="AA279" s="294"/>
      <c r="AB279" s="294"/>
      <c r="AC279" s="294"/>
      <c r="AD279" s="294"/>
      <c r="AE279" s="294"/>
      <c r="AF279" s="294"/>
      <c r="AG279" s="294"/>
      <c r="AH279" s="294"/>
      <c r="AI279" s="294"/>
      <c r="AJ279" s="294"/>
      <c r="AK279" s="294"/>
      <c r="AL279" s="294"/>
      <c r="AM279" s="294"/>
      <c r="AN279" s="294"/>
      <c r="AO279" s="294"/>
      <c r="AP279" s="294"/>
      <c r="AQ279" s="294"/>
      <c r="AR279" s="294"/>
      <c r="AS279" s="294"/>
      <c r="AT279" s="294"/>
      <c r="AU279" s="294"/>
      <c r="AV279" s="294"/>
      <c r="AW279" s="294"/>
      <c r="AX279" s="294"/>
      <c r="AY279" s="294"/>
      <c r="AZ279" s="294"/>
      <c r="BA279" s="294"/>
      <c r="BB279" s="294"/>
      <c r="BC279" s="294"/>
      <c r="BD279" s="294"/>
      <c r="BE279" s="294"/>
      <c r="BF279" s="294"/>
      <c r="BG279" s="294"/>
      <c r="BH279" s="294"/>
      <c r="BI279" s="294"/>
      <c r="BJ279" s="294"/>
      <c r="BK279" s="294"/>
      <c r="BL279" s="294"/>
      <c r="BM279" s="294"/>
      <c r="BN279" s="294"/>
      <c r="BO279" s="294"/>
    </row>
    <row r="280">
      <c r="A280" s="294"/>
      <c r="B280" s="333"/>
      <c r="D280" s="134"/>
      <c r="E280" s="294"/>
      <c r="I280" s="294"/>
      <c r="J280" s="294"/>
      <c r="N280" s="294"/>
      <c r="O280" s="294"/>
      <c r="P280" s="294"/>
      <c r="Q280" s="294"/>
      <c r="R280" s="294"/>
      <c r="S280" s="294"/>
      <c r="T280" s="294"/>
      <c r="U280" s="294"/>
      <c r="V280" s="294"/>
      <c r="W280" s="294"/>
      <c r="X280" s="294"/>
      <c r="Y280" s="294"/>
      <c r="Z280" s="294"/>
      <c r="AA280" s="294"/>
      <c r="AB280" s="294"/>
      <c r="AC280" s="294"/>
      <c r="AD280" s="294"/>
      <c r="AE280" s="294"/>
      <c r="AF280" s="294"/>
      <c r="AG280" s="294"/>
      <c r="AH280" s="294"/>
      <c r="AI280" s="294"/>
      <c r="AJ280" s="294"/>
      <c r="AK280" s="294"/>
      <c r="AL280" s="294"/>
      <c r="AM280" s="294"/>
      <c r="AN280" s="294"/>
      <c r="AO280" s="294"/>
      <c r="AP280" s="294"/>
      <c r="AQ280" s="294"/>
      <c r="AR280" s="294"/>
      <c r="AS280" s="294"/>
      <c r="AT280" s="294"/>
      <c r="AU280" s="294"/>
      <c r="AV280" s="294"/>
      <c r="AW280" s="294"/>
      <c r="AX280" s="294"/>
      <c r="AY280" s="294"/>
      <c r="AZ280" s="294"/>
      <c r="BA280" s="294"/>
      <c r="BB280" s="294"/>
      <c r="BC280" s="294"/>
      <c r="BD280" s="294"/>
      <c r="BE280" s="294"/>
      <c r="BF280" s="294"/>
      <c r="BG280" s="294"/>
      <c r="BH280" s="294"/>
      <c r="BI280" s="294"/>
      <c r="BJ280" s="294"/>
      <c r="BK280" s="294"/>
      <c r="BL280" s="294"/>
      <c r="BM280" s="294"/>
      <c r="BN280" s="294"/>
      <c r="BO280" s="294"/>
    </row>
    <row r="281">
      <c r="A281" s="294"/>
      <c r="B281" s="333"/>
      <c r="D281" s="134"/>
      <c r="E281" s="294"/>
      <c r="I281" s="294"/>
      <c r="J281" s="294"/>
      <c r="N281" s="294"/>
      <c r="O281" s="294"/>
      <c r="P281" s="294"/>
      <c r="Q281" s="294"/>
      <c r="R281" s="294"/>
      <c r="S281" s="294"/>
      <c r="T281" s="294"/>
      <c r="U281" s="294"/>
      <c r="V281" s="294"/>
      <c r="W281" s="294"/>
      <c r="X281" s="294"/>
      <c r="Y281" s="294"/>
      <c r="Z281" s="294"/>
      <c r="AA281" s="294"/>
      <c r="AB281" s="294"/>
      <c r="AC281" s="294"/>
      <c r="AD281" s="294"/>
      <c r="AE281" s="294"/>
      <c r="AF281" s="294"/>
      <c r="AG281" s="294"/>
      <c r="AH281" s="294"/>
      <c r="AI281" s="294"/>
      <c r="AJ281" s="294"/>
      <c r="AK281" s="294"/>
      <c r="AL281" s="294"/>
      <c r="AM281" s="294"/>
      <c r="AN281" s="294"/>
      <c r="AO281" s="294"/>
      <c r="AP281" s="294"/>
      <c r="AQ281" s="294"/>
      <c r="AR281" s="294"/>
      <c r="AS281" s="294"/>
      <c r="AT281" s="294"/>
      <c r="AU281" s="294"/>
      <c r="AV281" s="294"/>
      <c r="AW281" s="294"/>
      <c r="AX281" s="294"/>
      <c r="AY281" s="294"/>
      <c r="AZ281" s="294"/>
      <c r="BA281" s="294"/>
      <c r="BB281" s="294"/>
      <c r="BC281" s="294"/>
      <c r="BD281" s="294"/>
      <c r="BE281" s="294"/>
      <c r="BF281" s="294"/>
      <c r="BG281" s="294"/>
      <c r="BH281" s="294"/>
      <c r="BI281" s="294"/>
      <c r="BJ281" s="294"/>
      <c r="BK281" s="294"/>
      <c r="BL281" s="294"/>
      <c r="BM281" s="294"/>
      <c r="BN281" s="294"/>
      <c r="BO281" s="294"/>
    </row>
    <row r="282">
      <c r="A282" s="294"/>
      <c r="B282" s="333"/>
      <c r="D282" s="134"/>
      <c r="E282" s="294"/>
      <c r="I282" s="294"/>
      <c r="J282" s="294"/>
      <c r="N282" s="294"/>
      <c r="O282" s="294"/>
      <c r="P282" s="294"/>
      <c r="Q282" s="294"/>
      <c r="R282" s="294"/>
      <c r="S282" s="294"/>
      <c r="T282" s="294"/>
      <c r="U282" s="294"/>
      <c r="V282" s="294"/>
      <c r="W282" s="294"/>
      <c r="X282" s="294"/>
      <c r="Y282" s="294"/>
      <c r="Z282" s="294"/>
      <c r="AA282" s="294"/>
      <c r="AB282" s="294"/>
      <c r="AC282" s="294"/>
      <c r="AD282" s="294"/>
      <c r="AE282" s="294"/>
      <c r="AF282" s="294"/>
      <c r="AG282" s="294"/>
      <c r="AH282" s="294"/>
      <c r="AI282" s="294"/>
      <c r="AJ282" s="294"/>
      <c r="AK282" s="294"/>
      <c r="AL282" s="294"/>
      <c r="AM282" s="294"/>
      <c r="AN282" s="294"/>
      <c r="AO282" s="294"/>
      <c r="AP282" s="294"/>
      <c r="AQ282" s="294"/>
      <c r="AR282" s="294"/>
      <c r="AS282" s="294"/>
      <c r="AT282" s="294"/>
      <c r="AU282" s="294"/>
      <c r="AV282" s="294"/>
      <c r="AW282" s="294"/>
      <c r="AX282" s="294"/>
      <c r="AY282" s="294"/>
      <c r="AZ282" s="294"/>
      <c r="BA282" s="294"/>
      <c r="BB282" s="294"/>
      <c r="BC282" s="294"/>
      <c r="BD282" s="294"/>
      <c r="BE282" s="294"/>
      <c r="BF282" s="294"/>
      <c r="BG282" s="294"/>
      <c r="BH282" s="294"/>
      <c r="BI282" s="294"/>
      <c r="BJ282" s="294"/>
      <c r="BK282" s="294"/>
      <c r="BL282" s="294"/>
      <c r="BM282" s="294"/>
      <c r="BN282" s="294"/>
      <c r="BO282" s="294"/>
    </row>
    <row r="283">
      <c r="A283" s="294"/>
      <c r="B283" s="333"/>
      <c r="D283" s="134"/>
      <c r="E283" s="294"/>
      <c r="I283" s="294"/>
      <c r="J283" s="294"/>
      <c r="N283" s="294"/>
      <c r="O283" s="294"/>
      <c r="P283" s="294"/>
      <c r="Q283" s="294"/>
      <c r="R283" s="294"/>
      <c r="S283" s="294"/>
      <c r="T283" s="294"/>
      <c r="U283" s="294"/>
      <c r="V283" s="294"/>
      <c r="W283" s="294"/>
      <c r="X283" s="294"/>
      <c r="Y283" s="294"/>
      <c r="Z283" s="294"/>
      <c r="AA283" s="294"/>
      <c r="AB283" s="294"/>
      <c r="AC283" s="294"/>
      <c r="AD283" s="294"/>
      <c r="AE283" s="294"/>
      <c r="AF283" s="294"/>
      <c r="AG283" s="294"/>
      <c r="AH283" s="294"/>
      <c r="AI283" s="294"/>
      <c r="AJ283" s="294"/>
      <c r="AK283" s="294"/>
      <c r="AL283" s="294"/>
      <c r="AM283" s="294"/>
      <c r="AN283" s="294"/>
      <c r="AO283" s="294"/>
      <c r="AP283" s="294"/>
      <c r="AQ283" s="294"/>
      <c r="AR283" s="294"/>
      <c r="AS283" s="294"/>
      <c r="AT283" s="294"/>
      <c r="AU283" s="294"/>
      <c r="AV283" s="294"/>
      <c r="AW283" s="294"/>
      <c r="AX283" s="294"/>
      <c r="AY283" s="294"/>
      <c r="AZ283" s="294"/>
      <c r="BA283" s="294"/>
      <c r="BB283" s="294"/>
      <c r="BC283" s="294"/>
      <c r="BD283" s="294"/>
      <c r="BE283" s="294"/>
      <c r="BF283" s="294"/>
      <c r="BG283" s="294"/>
      <c r="BH283" s="294"/>
      <c r="BI283" s="294"/>
      <c r="BJ283" s="294"/>
      <c r="BK283" s="294"/>
      <c r="BL283" s="294"/>
      <c r="BM283" s="294"/>
      <c r="BN283" s="294"/>
      <c r="BO283" s="294"/>
    </row>
    <row r="284">
      <c r="A284" s="294"/>
      <c r="B284" s="333"/>
      <c r="D284" s="134"/>
      <c r="E284" s="294"/>
      <c r="I284" s="294"/>
      <c r="J284" s="294"/>
      <c r="N284" s="294"/>
      <c r="O284" s="294"/>
      <c r="P284" s="294"/>
      <c r="Q284" s="294"/>
      <c r="R284" s="294"/>
      <c r="S284" s="294"/>
      <c r="T284" s="294"/>
      <c r="U284" s="294"/>
      <c r="V284" s="294"/>
      <c r="W284" s="294"/>
      <c r="X284" s="294"/>
      <c r="Y284" s="294"/>
      <c r="Z284" s="294"/>
      <c r="AA284" s="294"/>
      <c r="AB284" s="294"/>
      <c r="AC284" s="294"/>
      <c r="AD284" s="294"/>
      <c r="AE284" s="294"/>
      <c r="AF284" s="294"/>
      <c r="AG284" s="294"/>
      <c r="AH284" s="294"/>
      <c r="AI284" s="294"/>
      <c r="AJ284" s="294"/>
      <c r="AK284" s="294"/>
      <c r="AL284" s="294"/>
      <c r="AM284" s="294"/>
      <c r="AN284" s="294"/>
      <c r="AO284" s="294"/>
      <c r="AP284" s="294"/>
      <c r="AQ284" s="294"/>
      <c r="AR284" s="294"/>
      <c r="AS284" s="294"/>
      <c r="AT284" s="294"/>
      <c r="AU284" s="294"/>
      <c r="AV284" s="294"/>
      <c r="AW284" s="294"/>
      <c r="AX284" s="294"/>
      <c r="AY284" s="294"/>
      <c r="AZ284" s="294"/>
      <c r="BA284" s="294"/>
      <c r="BB284" s="294"/>
      <c r="BC284" s="294"/>
      <c r="BD284" s="294"/>
      <c r="BE284" s="294"/>
      <c r="BF284" s="294"/>
      <c r="BG284" s="294"/>
      <c r="BH284" s="294"/>
      <c r="BI284" s="294"/>
      <c r="BJ284" s="294"/>
      <c r="BK284" s="294"/>
      <c r="BL284" s="294"/>
      <c r="BM284" s="294"/>
      <c r="BN284" s="294"/>
      <c r="BO284" s="294"/>
    </row>
    <row r="285">
      <c r="A285" s="294"/>
      <c r="B285" s="333"/>
      <c r="D285" s="134"/>
      <c r="E285" s="294"/>
      <c r="I285" s="294"/>
      <c r="J285" s="294"/>
      <c r="N285" s="294"/>
      <c r="O285" s="294"/>
      <c r="P285" s="294"/>
      <c r="Q285" s="294"/>
      <c r="R285" s="294"/>
      <c r="S285" s="294"/>
      <c r="T285" s="294"/>
      <c r="U285" s="294"/>
      <c r="V285" s="294"/>
      <c r="W285" s="294"/>
      <c r="X285" s="294"/>
      <c r="Y285" s="294"/>
      <c r="Z285" s="294"/>
      <c r="AA285" s="294"/>
      <c r="AB285" s="294"/>
      <c r="AC285" s="294"/>
      <c r="AD285" s="294"/>
      <c r="AE285" s="294"/>
      <c r="AF285" s="294"/>
      <c r="AG285" s="294"/>
      <c r="AH285" s="294"/>
      <c r="AI285" s="294"/>
      <c r="AJ285" s="294"/>
      <c r="AK285" s="294"/>
      <c r="AL285" s="294"/>
      <c r="AM285" s="294"/>
      <c r="AN285" s="294"/>
      <c r="AO285" s="294"/>
      <c r="AP285" s="294"/>
      <c r="AQ285" s="294"/>
      <c r="AR285" s="294"/>
      <c r="AS285" s="294"/>
      <c r="AT285" s="294"/>
      <c r="AU285" s="294"/>
      <c r="AV285" s="294"/>
      <c r="AW285" s="294"/>
      <c r="AX285" s="294"/>
      <c r="AY285" s="294"/>
      <c r="AZ285" s="294"/>
      <c r="BA285" s="294"/>
      <c r="BB285" s="294"/>
      <c r="BC285" s="294"/>
      <c r="BD285" s="294"/>
      <c r="BE285" s="294"/>
      <c r="BF285" s="294"/>
      <c r="BG285" s="294"/>
      <c r="BH285" s="294"/>
      <c r="BI285" s="294"/>
      <c r="BJ285" s="294"/>
      <c r="BK285" s="294"/>
      <c r="BL285" s="294"/>
      <c r="BM285" s="294"/>
      <c r="BN285" s="294"/>
      <c r="BO285" s="294"/>
    </row>
    <row r="286">
      <c r="A286" s="294"/>
      <c r="B286" s="333"/>
      <c r="D286" s="134"/>
      <c r="E286" s="294"/>
      <c r="I286" s="294"/>
      <c r="J286" s="294"/>
      <c r="N286" s="294"/>
      <c r="O286" s="294"/>
      <c r="P286" s="294"/>
      <c r="Q286" s="294"/>
      <c r="R286" s="294"/>
      <c r="S286" s="294"/>
      <c r="T286" s="294"/>
      <c r="U286" s="294"/>
      <c r="V286" s="294"/>
      <c r="W286" s="294"/>
      <c r="X286" s="294"/>
      <c r="Y286" s="294"/>
      <c r="Z286" s="294"/>
      <c r="AA286" s="294"/>
      <c r="AB286" s="294"/>
      <c r="AC286" s="294"/>
      <c r="AD286" s="294"/>
      <c r="AE286" s="294"/>
      <c r="AF286" s="294"/>
      <c r="AG286" s="294"/>
      <c r="AH286" s="294"/>
      <c r="AI286" s="294"/>
      <c r="AJ286" s="294"/>
      <c r="AK286" s="294"/>
      <c r="AL286" s="294"/>
      <c r="AM286" s="294"/>
      <c r="AN286" s="294"/>
      <c r="AO286" s="294"/>
      <c r="AP286" s="294"/>
      <c r="AQ286" s="294"/>
      <c r="AR286" s="294"/>
      <c r="AS286" s="294"/>
      <c r="AT286" s="294"/>
      <c r="AU286" s="294"/>
      <c r="AV286" s="294"/>
      <c r="AW286" s="294"/>
      <c r="AX286" s="294"/>
      <c r="AY286" s="294"/>
      <c r="AZ286" s="294"/>
      <c r="BA286" s="294"/>
      <c r="BB286" s="294"/>
      <c r="BC286" s="294"/>
      <c r="BD286" s="294"/>
      <c r="BE286" s="294"/>
      <c r="BF286" s="294"/>
      <c r="BG286" s="294"/>
      <c r="BH286" s="294"/>
      <c r="BI286" s="294"/>
      <c r="BJ286" s="294"/>
      <c r="BK286" s="294"/>
      <c r="BL286" s="294"/>
      <c r="BM286" s="294"/>
      <c r="BN286" s="294"/>
      <c r="BO286" s="294"/>
    </row>
    <row r="287">
      <c r="A287" s="294"/>
      <c r="B287" s="333"/>
      <c r="D287" s="134"/>
      <c r="E287" s="294"/>
      <c r="I287" s="294"/>
      <c r="J287" s="294"/>
      <c r="N287" s="294"/>
      <c r="O287" s="294"/>
      <c r="P287" s="294"/>
      <c r="Q287" s="294"/>
      <c r="R287" s="294"/>
      <c r="S287" s="294"/>
      <c r="T287" s="294"/>
      <c r="U287" s="294"/>
      <c r="V287" s="294"/>
      <c r="W287" s="294"/>
      <c r="X287" s="294"/>
      <c r="Y287" s="294"/>
      <c r="Z287" s="294"/>
      <c r="AA287" s="294"/>
      <c r="AB287" s="294"/>
      <c r="AC287" s="294"/>
      <c r="AD287" s="294"/>
      <c r="AE287" s="294"/>
      <c r="AF287" s="294"/>
      <c r="AG287" s="294"/>
      <c r="AH287" s="294"/>
      <c r="AI287" s="294"/>
      <c r="AJ287" s="294"/>
      <c r="AK287" s="294"/>
      <c r="AL287" s="294"/>
      <c r="AM287" s="294"/>
      <c r="AN287" s="294"/>
      <c r="AO287" s="294"/>
      <c r="AP287" s="294"/>
      <c r="AQ287" s="294"/>
      <c r="AR287" s="294"/>
      <c r="AS287" s="294"/>
      <c r="AT287" s="294"/>
      <c r="AU287" s="294"/>
      <c r="AV287" s="294"/>
      <c r="AW287" s="294"/>
      <c r="AX287" s="294"/>
      <c r="AY287" s="294"/>
      <c r="AZ287" s="294"/>
      <c r="BA287" s="294"/>
      <c r="BB287" s="294"/>
      <c r="BC287" s="294"/>
      <c r="BD287" s="294"/>
      <c r="BE287" s="294"/>
      <c r="BF287" s="294"/>
      <c r="BG287" s="294"/>
      <c r="BH287" s="294"/>
      <c r="BI287" s="294"/>
      <c r="BJ287" s="294"/>
      <c r="BK287" s="294"/>
      <c r="BL287" s="294"/>
      <c r="BM287" s="294"/>
      <c r="BN287" s="294"/>
      <c r="BO287" s="294"/>
    </row>
    <row r="288">
      <c r="A288" s="294"/>
      <c r="B288" s="333"/>
      <c r="D288" s="134"/>
      <c r="E288" s="294"/>
      <c r="I288" s="294"/>
      <c r="J288" s="294"/>
      <c r="N288" s="294"/>
      <c r="O288" s="294"/>
      <c r="P288" s="294"/>
      <c r="Q288" s="294"/>
      <c r="R288" s="294"/>
      <c r="S288" s="294"/>
      <c r="T288" s="294"/>
      <c r="U288" s="294"/>
      <c r="V288" s="294"/>
      <c r="W288" s="294"/>
      <c r="X288" s="294"/>
      <c r="Y288" s="294"/>
      <c r="Z288" s="294"/>
      <c r="AA288" s="294"/>
      <c r="AB288" s="294"/>
      <c r="AC288" s="294"/>
      <c r="AD288" s="294"/>
      <c r="AE288" s="294"/>
      <c r="AF288" s="294"/>
      <c r="AG288" s="294"/>
      <c r="AH288" s="294"/>
      <c r="AI288" s="294"/>
      <c r="AJ288" s="294"/>
      <c r="AK288" s="294"/>
      <c r="AL288" s="294"/>
      <c r="AM288" s="294"/>
      <c r="AN288" s="294"/>
      <c r="AO288" s="294"/>
      <c r="AP288" s="294"/>
      <c r="AQ288" s="294"/>
      <c r="AR288" s="294"/>
      <c r="AS288" s="294"/>
      <c r="AT288" s="294"/>
      <c r="AU288" s="294"/>
      <c r="AV288" s="294"/>
      <c r="AW288" s="294"/>
      <c r="AX288" s="294"/>
      <c r="AY288" s="294"/>
      <c r="AZ288" s="294"/>
      <c r="BA288" s="294"/>
      <c r="BB288" s="294"/>
      <c r="BC288" s="294"/>
      <c r="BD288" s="294"/>
      <c r="BE288" s="294"/>
      <c r="BF288" s="294"/>
      <c r="BG288" s="294"/>
      <c r="BH288" s="294"/>
      <c r="BI288" s="294"/>
      <c r="BJ288" s="294"/>
      <c r="BK288" s="294"/>
      <c r="BL288" s="294"/>
      <c r="BM288" s="294"/>
      <c r="BN288" s="294"/>
      <c r="BO288" s="294"/>
    </row>
    <row r="289">
      <c r="A289" s="294"/>
      <c r="B289" s="333"/>
      <c r="D289" s="134"/>
      <c r="E289" s="294"/>
      <c r="I289" s="294"/>
      <c r="J289" s="294"/>
      <c r="N289" s="294"/>
      <c r="O289" s="294"/>
      <c r="P289" s="294"/>
      <c r="Q289" s="294"/>
      <c r="R289" s="294"/>
      <c r="S289" s="294"/>
      <c r="T289" s="294"/>
      <c r="U289" s="294"/>
      <c r="V289" s="294"/>
      <c r="W289" s="294"/>
      <c r="X289" s="294"/>
      <c r="Y289" s="294"/>
      <c r="Z289" s="294"/>
      <c r="AA289" s="294"/>
      <c r="AB289" s="294"/>
      <c r="AC289" s="294"/>
      <c r="AD289" s="294"/>
      <c r="AE289" s="294"/>
      <c r="AF289" s="294"/>
      <c r="AG289" s="294"/>
      <c r="AH289" s="294"/>
      <c r="AI289" s="294"/>
      <c r="AJ289" s="294"/>
      <c r="AK289" s="294"/>
      <c r="AL289" s="294"/>
      <c r="AM289" s="294"/>
      <c r="AN289" s="294"/>
      <c r="AO289" s="294"/>
      <c r="AP289" s="294"/>
      <c r="AQ289" s="294"/>
      <c r="AR289" s="294"/>
      <c r="AS289" s="294"/>
      <c r="AT289" s="294"/>
      <c r="AU289" s="294"/>
      <c r="AV289" s="294"/>
      <c r="AW289" s="294"/>
      <c r="AX289" s="294"/>
      <c r="AY289" s="294"/>
      <c r="AZ289" s="294"/>
      <c r="BA289" s="294"/>
      <c r="BB289" s="294"/>
      <c r="BC289" s="294"/>
      <c r="BD289" s="294"/>
      <c r="BE289" s="294"/>
      <c r="BF289" s="294"/>
      <c r="BG289" s="294"/>
      <c r="BH289" s="294"/>
      <c r="BI289" s="294"/>
      <c r="BJ289" s="294"/>
      <c r="BK289" s="294"/>
      <c r="BL289" s="294"/>
      <c r="BM289" s="294"/>
      <c r="BN289" s="294"/>
      <c r="BO289" s="294"/>
    </row>
    <row r="290">
      <c r="A290" s="294"/>
      <c r="B290" s="333"/>
      <c r="D290" s="134"/>
      <c r="E290" s="294"/>
      <c r="I290" s="294"/>
      <c r="J290" s="294"/>
      <c r="N290" s="294"/>
      <c r="O290" s="294"/>
      <c r="P290" s="294"/>
      <c r="Q290" s="294"/>
      <c r="R290" s="294"/>
      <c r="S290" s="294"/>
      <c r="T290" s="294"/>
      <c r="U290" s="294"/>
      <c r="V290" s="294"/>
      <c r="W290" s="294"/>
      <c r="X290" s="294"/>
      <c r="Y290" s="294"/>
      <c r="Z290" s="294"/>
      <c r="AA290" s="294"/>
      <c r="AB290" s="294"/>
      <c r="AC290" s="294"/>
      <c r="AD290" s="294"/>
      <c r="AE290" s="294"/>
      <c r="AF290" s="294"/>
      <c r="AG290" s="294"/>
      <c r="AH290" s="294"/>
      <c r="AI290" s="294"/>
      <c r="AJ290" s="294"/>
      <c r="AK290" s="294"/>
      <c r="AL290" s="294"/>
      <c r="AM290" s="294"/>
      <c r="AN290" s="294"/>
      <c r="AO290" s="294"/>
      <c r="AP290" s="294"/>
      <c r="AQ290" s="294"/>
      <c r="AR290" s="294"/>
      <c r="AS290" s="294"/>
      <c r="AT290" s="294"/>
      <c r="AU290" s="294"/>
      <c r="AV290" s="294"/>
      <c r="AW290" s="294"/>
      <c r="AX290" s="294"/>
      <c r="AY290" s="294"/>
      <c r="AZ290" s="294"/>
      <c r="BA290" s="294"/>
      <c r="BB290" s="294"/>
      <c r="BC290" s="294"/>
      <c r="BD290" s="294"/>
      <c r="BE290" s="294"/>
      <c r="BF290" s="294"/>
      <c r="BG290" s="294"/>
      <c r="BH290" s="294"/>
      <c r="BI290" s="294"/>
      <c r="BJ290" s="294"/>
      <c r="BK290" s="294"/>
      <c r="BL290" s="294"/>
      <c r="BM290" s="294"/>
      <c r="BN290" s="294"/>
      <c r="BO290" s="294"/>
    </row>
    <row r="291">
      <c r="A291" s="294"/>
      <c r="B291" s="333"/>
      <c r="D291" s="134"/>
      <c r="E291" s="294"/>
      <c r="I291" s="294"/>
      <c r="J291" s="294"/>
      <c r="N291" s="294"/>
      <c r="O291" s="294"/>
      <c r="P291" s="294"/>
      <c r="Q291" s="294"/>
      <c r="R291" s="294"/>
      <c r="S291" s="294"/>
      <c r="T291" s="294"/>
      <c r="U291" s="294"/>
      <c r="V291" s="294"/>
      <c r="W291" s="294"/>
      <c r="X291" s="294"/>
      <c r="Y291" s="294"/>
      <c r="Z291" s="294"/>
      <c r="AA291" s="294"/>
      <c r="AB291" s="294"/>
      <c r="AC291" s="294"/>
      <c r="AD291" s="294"/>
      <c r="AE291" s="294"/>
      <c r="AF291" s="294"/>
      <c r="AG291" s="294"/>
      <c r="AH291" s="294"/>
      <c r="AI291" s="294"/>
      <c r="AJ291" s="294"/>
      <c r="AK291" s="294"/>
      <c r="AL291" s="294"/>
      <c r="AM291" s="294"/>
      <c r="AN291" s="294"/>
      <c r="AO291" s="294"/>
      <c r="AP291" s="294"/>
      <c r="AQ291" s="294"/>
      <c r="AR291" s="294"/>
      <c r="AS291" s="294"/>
      <c r="AT291" s="294"/>
      <c r="AU291" s="294"/>
      <c r="AV291" s="294"/>
      <c r="AW291" s="294"/>
      <c r="AX291" s="294"/>
      <c r="AY291" s="294"/>
      <c r="AZ291" s="294"/>
      <c r="BA291" s="294"/>
      <c r="BB291" s="294"/>
      <c r="BC291" s="294"/>
      <c r="BD291" s="294"/>
      <c r="BE291" s="294"/>
      <c r="BF291" s="294"/>
      <c r="BG291" s="294"/>
      <c r="BH291" s="294"/>
      <c r="BI291" s="294"/>
      <c r="BJ291" s="294"/>
      <c r="BK291" s="294"/>
      <c r="BL291" s="294"/>
      <c r="BM291" s="294"/>
      <c r="BN291" s="294"/>
      <c r="BO291" s="294"/>
    </row>
    <row r="292">
      <c r="A292" s="294"/>
      <c r="B292" s="333"/>
      <c r="D292" s="134"/>
      <c r="E292" s="294"/>
      <c r="I292" s="294"/>
      <c r="J292" s="294"/>
      <c r="N292" s="294"/>
      <c r="O292" s="294"/>
      <c r="P292" s="294"/>
      <c r="Q292" s="294"/>
      <c r="R292" s="294"/>
      <c r="S292" s="294"/>
      <c r="T292" s="294"/>
      <c r="U292" s="294"/>
      <c r="V292" s="294"/>
      <c r="W292" s="294"/>
      <c r="X292" s="294"/>
      <c r="Y292" s="294"/>
      <c r="Z292" s="294"/>
      <c r="AA292" s="294"/>
      <c r="AB292" s="294"/>
      <c r="AC292" s="294"/>
      <c r="AD292" s="294"/>
      <c r="AE292" s="294"/>
      <c r="AF292" s="294"/>
      <c r="AG292" s="294"/>
      <c r="AH292" s="294"/>
      <c r="AI292" s="294"/>
      <c r="AJ292" s="294"/>
      <c r="AK292" s="294"/>
      <c r="AL292" s="294"/>
      <c r="AM292" s="294"/>
      <c r="AN292" s="294"/>
      <c r="AO292" s="294"/>
      <c r="AP292" s="294"/>
      <c r="AQ292" s="294"/>
      <c r="AR292" s="294"/>
      <c r="AS292" s="294"/>
      <c r="AT292" s="294"/>
      <c r="AU292" s="294"/>
      <c r="AV292" s="294"/>
      <c r="AW292" s="294"/>
      <c r="AX292" s="294"/>
      <c r="AY292" s="294"/>
      <c r="AZ292" s="294"/>
      <c r="BA292" s="294"/>
      <c r="BB292" s="294"/>
      <c r="BC292" s="294"/>
      <c r="BD292" s="294"/>
      <c r="BE292" s="294"/>
      <c r="BF292" s="294"/>
      <c r="BG292" s="294"/>
      <c r="BH292" s="294"/>
      <c r="BI292" s="294"/>
      <c r="BJ292" s="294"/>
      <c r="BK292" s="294"/>
      <c r="BL292" s="294"/>
      <c r="BM292" s="294"/>
      <c r="BN292" s="294"/>
      <c r="BO292" s="294"/>
    </row>
    <row r="293">
      <c r="A293" s="294"/>
      <c r="B293" s="333"/>
      <c r="D293" s="134"/>
      <c r="E293" s="294"/>
      <c r="I293" s="294"/>
      <c r="J293" s="294"/>
      <c r="N293" s="294"/>
      <c r="O293" s="294"/>
      <c r="P293" s="294"/>
      <c r="Q293" s="294"/>
      <c r="R293" s="294"/>
      <c r="S293" s="294"/>
      <c r="T293" s="294"/>
      <c r="U293" s="294"/>
      <c r="V293" s="294"/>
      <c r="W293" s="294"/>
      <c r="X293" s="294"/>
      <c r="Y293" s="294"/>
      <c r="Z293" s="294"/>
      <c r="AA293" s="294"/>
      <c r="AB293" s="294"/>
      <c r="AC293" s="294"/>
      <c r="AD293" s="294"/>
      <c r="AE293" s="294"/>
      <c r="AF293" s="294"/>
      <c r="AG293" s="294"/>
      <c r="AH293" s="294"/>
      <c r="AI293" s="294"/>
      <c r="AJ293" s="294"/>
      <c r="AK293" s="294"/>
      <c r="AL293" s="294"/>
      <c r="AM293" s="294"/>
      <c r="AN293" s="294"/>
      <c r="AO293" s="294"/>
      <c r="AP293" s="294"/>
      <c r="AQ293" s="294"/>
      <c r="AR293" s="294"/>
      <c r="AS293" s="294"/>
      <c r="AT293" s="294"/>
      <c r="AU293" s="294"/>
      <c r="AV293" s="294"/>
      <c r="AW293" s="294"/>
      <c r="AX293" s="294"/>
      <c r="AY293" s="294"/>
      <c r="AZ293" s="294"/>
      <c r="BA293" s="294"/>
      <c r="BB293" s="294"/>
      <c r="BC293" s="294"/>
      <c r="BD293" s="294"/>
      <c r="BE293" s="294"/>
      <c r="BF293" s="294"/>
      <c r="BG293" s="294"/>
      <c r="BH293" s="294"/>
      <c r="BI293" s="294"/>
      <c r="BJ293" s="294"/>
      <c r="BK293" s="294"/>
      <c r="BL293" s="294"/>
      <c r="BM293" s="294"/>
      <c r="BN293" s="294"/>
      <c r="BO293" s="294"/>
    </row>
    <row r="294">
      <c r="A294" s="294"/>
      <c r="B294" s="333"/>
      <c r="D294" s="134"/>
      <c r="E294" s="294"/>
      <c r="I294" s="294"/>
      <c r="J294" s="294"/>
      <c r="N294" s="294"/>
      <c r="O294" s="294"/>
      <c r="P294" s="294"/>
      <c r="Q294" s="294"/>
      <c r="R294" s="294"/>
      <c r="S294" s="294"/>
      <c r="T294" s="294"/>
      <c r="U294" s="294"/>
      <c r="V294" s="294"/>
      <c r="W294" s="294"/>
      <c r="X294" s="294"/>
      <c r="Y294" s="294"/>
      <c r="Z294" s="294"/>
      <c r="AA294" s="294"/>
      <c r="AB294" s="294"/>
      <c r="AC294" s="294"/>
      <c r="AD294" s="294"/>
      <c r="AE294" s="294"/>
      <c r="AF294" s="294"/>
      <c r="AG294" s="294"/>
      <c r="AH294" s="294"/>
      <c r="AI294" s="294"/>
      <c r="AJ294" s="294"/>
      <c r="AK294" s="294"/>
      <c r="AL294" s="294"/>
      <c r="AM294" s="294"/>
      <c r="AN294" s="294"/>
      <c r="AO294" s="294"/>
      <c r="AP294" s="294"/>
      <c r="AQ294" s="294"/>
      <c r="AR294" s="294"/>
      <c r="AS294" s="294"/>
      <c r="AT294" s="294"/>
      <c r="AU294" s="294"/>
      <c r="AV294" s="294"/>
      <c r="AW294" s="294"/>
      <c r="AX294" s="294"/>
      <c r="AY294" s="294"/>
      <c r="AZ294" s="294"/>
      <c r="BA294" s="294"/>
      <c r="BB294" s="294"/>
      <c r="BC294" s="294"/>
      <c r="BD294" s="294"/>
      <c r="BE294" s="294"/>
      <c r="BF294" s="294"/>
      <c r="BG294" s="294"/>
      <c r="BH294" s="294"/>
      <c r="BI294" s="294"/>
      <c r="BJ294" s="294"/>
      <c r="BK294" s="294"/>
      <c r="BL294" s="294"/>
      <c r="BM294" s="294"/>
      <c r="BN294" s="294"/>
      <c r="BO294" s="294"/>
    </row>
    <row r="295">
      <c r="A295" s="294"/>
      <c r="B295" s="333"/>
      <c r="D295" s="134"/>
      <c r="E295" s="294"/>
      <c r="I295" s="294"/>
      <c r="J295" s="294"/>
      <c r="N295" s="294"/>
      <c r="O295" s="294"/>
      <c r="P295" s="294"/>
      <c r="Q295" s="294"/>
      <c r="R295" s="294"/>
      <c r="S295" s="294"/>
      <c r="T295" s="294"/>
      <c r="U295" s="294"/>
      <c r="V295" s="294"/>
      <c r="W295" s="294"/>
      <c r="X295" s="294"/>
      <c r="Y295" s="294"/>
      <c r="Z295" s="294"/>
      <c r="AA295" s="294"/>
      <c r="AB295" s="294"/>
      <c r="AC295" s="294"/>
      <c r="AD295" s="294"/>
      <c r="AE295" s="294"/>
      <c r="AF295" s="294"/>
      <c r="AG295" s="294"/>
      <c r="AH295" s="294"/>
      <c r="AI295" s="294"/>
      <c r="AJ295" s="294"/>
      <c r="AK295" s="294"/>
      <c r="AL295" s="294"/>
      <c r="AM295" s="294"/>
      <c r="AN295" s="294"/>
      <c r="AO295" s="294"/>
      <c r="AP295" s="294"/>
      <c r="AQ295" s="294"/>
      <c r="AR295" s="294"/>
      <c r="AS295" s="294"/>
      <c r="AT295" s="294"/>
      <c r="AU295" s="294"/>
      <c r="AV295" s="294"/>
      <c r="AW295" s="294"/>
      <c r="AX295" s="294"/>
      <c r="AY295" s="294"/>
      <c r="AZ295" s="294"/>
      <c r="BA295" s="294"/>
      <c r="BB295" s="294"/>
      <c r="BC295" s="294"/>
      <c r="BD295" s="294"/>
      <c r="BE295" s="294"/>
      <c r="BF295" s="294"/>
      <c r="BG295" s="294"/>
      <c r="BH295" s="294"/>
      <c r="BI295" s="294"/>
      <c r="BJ295" s="294"/>
      <c r="BK295" s="294"/>
      <c r="BL295" s="294"/>
      <c r="BM295" s="294"/>
      <c r="BN295" s="294"/>
      <c r="BO295" s="294"/>
    </row>
    <row r="296">
      <c r="A296" s="294"/>
      <c r="B296" s="333"/>
      <c r="D296" s="134"/>
      <c r="E296" s="294"/>
      <c r="I296" s="294"/>
      <c r="J296" s="294"/>
      <c r="N296" s="294"/>
      <c r="O296" s="294"/>
      <c r="P296" s="294"/>
      <c r="Q296" s="294"/>
      <c r="R296" s="294"/>
      <c r="S296" s="294"/>
      <c r="T296" s="294"/>
      <c r="U296" s="294"/>
      <c r="V296" s="294"/>
      <c r="W296" s="294"/>
      <c r="X296" s="294"/>
      <c r="Y296" s="294"/>
      <c r="Z296" s="294"/>
      <c r="AA296" s="294"/>
      <c r="AB296" s="294"/>
      <c r="AC296" s="294"/>
      <c r="AD296" s="294"/>
      <c r="AE296" s="294"/>
      <c r="AF296" s="294"/>
      <c r="AG296" s="294"/>
      <c r="AH296" s="294"/>
      <c r="AI296" s="294"/>
      <c r="AJ296" s="294"/>
      <c r="AK296" s="294"/>
      <c r="AL296" s="294"/>
      <c r="AM296" s="294"/>
      <c r="AN296" s="294"/>
      <c r="AO296" s="294"/>
      <c r="AP296" s="294"/>
      <c r="AQ296" s="294"/>
      <c r="AR296" s="294"/>
      <c r="AS296" s="294"/>
      <c r="AT296" s="294"/>
      <c r="AU296" s="294"/>
      <c r="AV296" s="294"/>
      <c r="AW296" s="294"/>
      <c r="AX296" s="294"/>
      <c r="AY296" s="294"/>
      <c r="AZ296" s="294"/>
      <c r="BA296" s="294"/>
      <c r="BB296" s="294"/>
      <c r="BC296" s="294"/>
      <c r="BD296" s="294"/>
      <c r="BE296" s="294"/>
      <c r="BF296" s="294"/>
      <c r="BG296" s="294"/>
      <c r="BH296" s="294"/>
      <c r="BI296" s="294"/>
      <c r="BJ296" s="294"/>
      <c r="BK296" s="294"/>
      <c r="BL296" s="294"/>
      <c r="BM296" s="294"/>
      <c r="BN296" s="294"/>
      <c r="BO296" s="294"/>
    </row>
    <row r="297">
      <c r="A297" s="294"/>
      <c r="B297" s="333"/>
      <c r="D297" s="134"/>
      <c r="E297" s="294"/>
      <c r="I297" s="294"/>
      <c r="J297" s="294"/>
      <c r="N297" s="294"/>
      <c r="O297" s="294"/>
      <c r="P297" s="294"/>
      <c r="Q297" s="294"/>
      <c r="R297" s="294"/>
      <c r="S297" s="294"/>
      <c r="T297" s="294"/>
      <c r="U297" s="294"/>
      <c r="V297" s="294"/>
      <c r="W297" s="294"/>
      <c r="X297" s="294"/>
      <c r="Y297" s="294"/>
      <c r="Z297" s="294"/>
      <c r="AA297" s="294"/>
      <c r="AB297" s="294"/>
      <c r="AC297" s="294"/>
      <c r="AD297" s="294"/>
      <c r="AE297" s="294"/>
      <c r="AF297" s="294"/>
      <c r="AG297" s="294"/>
      <c r="AH297" s="294"/>
      <c r="AI297" s="294"/>
      <c r="AJ297" s="294"/>
      <c r="AK297" s="294"/>
      <c r="AL297" s="294"/>
      <c r="AM297" s="294"/>
      <c r="AN297" s="294"/>
      <c r="AO297" s="294"/>
      <c r="AP297" s="294"/>
      <c r="AQ297" s="294"/>
      <c r="AR297" s="294"/>
      <c r="AS297" s="294"/>
      <c r="AT297" s="294"/>
      <c r="AU297" s="294"/>
      <c r="AV297" s="294"/>
      <c r="AW297" s="294"/>
      <c r="AX297" s="294"/>
      <c r="AY297" s="294"/>
      <c r="AZ297" s="294"/>
      <c r="BA297" s="294"/>
      <c r="BB297" s="294"/>
      <c r="BC297" s="294"/>
      <c r="BD297" s="294"/>
      <c r="BE297" s="294"/>
      <c r="BF297" s="294"/>
      <c r="BG297" s="294"/>
      <c r="BH297" s="294"/>
      <c r="BI297" s="294"/>
      <c r="BJ297" s="294"/>
      <c r="BK297" s="294"/>
      <c r="BL297" s="294"/>
      <c r="BM297" s="294"/>
      <c r="BN297" s="294"/>
      <c r="BO297" s="294"/>
    </row>
    <row r="298">
      <c r="A298" s="294"/>
      <c r="B298" s="333"/>
      <c r="D298" s="134"/>
      <c r="E298" s="294"/>
      <c r="I298" s="294"/>
      <c r="J298" s="294"/>
      <c r="N298" s="294"/>
      <c r="O298" s="294"/>
      <c r="P298" s="294"/>
      <c r="Q298" s="294"/>
      <c r="R298" s="294"/>
      <c r="S298" s="294"/>
      <c r="T298" s="294"/>
      <c r="U298" s="294"/>
      <c r="V298" s="294"/>
      <c r="W298" s="294"/>
      <c r="X298" s="294"/>
      <c r="Y298" s="294"/>
      <c r="Z298" s="294"/>
      <c r="AA298" s="294"/>
      <c r="AB298" s="294"/>
      <c r="AC298" s="294"/>
      <c r="AD298" s="294"/>
      <c r="AE298" s="294"/>
      <c r="AF298" s="294"/>
      <c r="AG298" s="294"/>
      <c r="AH298" s="294"/>
      <c r="AI298" s="294"/>
      <c r="AJ298" s="294"/>
      <c r="AK298" s="294"/>
      <c r="AL298" s="294"/>
      <c r="AM298" s="294"/>
      <c r="AN298" s="294"/>
      <c r="AO298" s="294"/>
      <c r="AP298" s="294"/>
      <c r="AQ298" s="294"/>
      <c r="AR298" s="294"/>
      <c r="AS298" s="294"/>
      <c r="AT298" s="294"/>
      <c r="AU298" s="294"/>
      <c r="AV298" s="294"/>
      <c r="AW298" s="294"/>
      <c r="AX298" s="294"/>
      <c r="AY298" s="294"/>
      <c r="AZ298" s="294"/>
      <c r="BA298" s="294"/>
      <c r="BB298" s="294"/>
      <c r="BC298" s="294"/>
      <c r="BD298" s="294"/>
      <c r="BE298" s="294"/>
      <c r="BF298" s="294"/>
      <c r="BG298" s="294"/>
      <c r="BH298" s="294"/>
      <c r="BI298" s="294"/>
      <c r="BJ298" s="294"/>
      <c r="BK298" s="294"/>
      <c r="BL298" s="294"/>
      <c r="BM298" s="294"/>
      <c r="BN298" s="294"/>
      <c r="BO298" s="294"/>
    </row>
    <row r="299">
      <c r="A299" s="294"/>
      <c r="B299" s="333"/>
      <c r="D299" s="134"/>
      <c r="E299" s="294"/>
      <c r="I299" s="294"/>
      <c r="J299" s="294"/>
      <c r="N299" s="294"/>
      <c r="O299" s="294"/>
      <c r="P299" s="294"/>
      <c r="Q299" s="294"/>
      <c r="R299" s="294"/>
      <c r="S299" s="294"/>
      <c r="T299" s="294"/>
      <c r="U299" s="294"/>
      <c r="V299" s="294"/>
      <c r="W299" s="294"/>
      <c r="X299" s="294"/>
      <c r="Y299" s="294"/>
      <c r="Z299" s="294"/>
      <c r="AA299" s="294"/>
      <c r="AB299" s="294"/>
      <c r="AC299" s="294"/>
      <c r="AD299" s="294"/>
      <c r="AE299" s="294"/>
      <c r="AF299" s="294"/>
      <c r="AG299" s="294"/>
      <c r="AH299" s="294"/>
      <c r="AI299" s="294"/>
      <c r="AJ299" s="294"/>
      <c r="AK299" s="294"/>
      <c r="AL299" s="294"/>
      <c r="AM299" s="294"/>
      <c r="AN299" s="294"/>
      <c r="AO299" s="294"/>
      <c r="AP299" s="294"/>
      <c r="AQ299" s="294"/>
      <c r="AR299" s="294"/>
      <c r="AS299" s="294"/>
      <c r="AT299" s="294"/>
      <c r="AU299" s="294"/>
      <c r="AV299" s="294"/>
      <c r="AW299" s="294"/>
      <c r="AX299" s="294"/>
      <c r="AY299" s="294"/>
      <c r="AZ299" s="294"/>
      <c r="BA299" s="294"/>
      <c r="BB299" s="294"/>
      <c r="BC299" s="294"/>
      <c r="BD299" s="294"/>
      <c r="BE299" s="294"/>
      <c r="BF299" s="294"/>
      <c r="BG299" s="294"/>
      <c r="BH299" s="294"/>
      <c r="BI299" s="294"/>
      <c r="BJ299" s="294"/>
      <c r="BK299" s="294"/>
      <c r="BL299" s="294"/>
      <c r="BM299" s="294"/>
      <c r="BN299" s="294"/>
      <c r="BO299" s="294"/>
    </row>
    <row r="300">
      <c r="A300" s="294"/>
      <c r="B300" s="333"/>
      <c r="D300" s="134"/>
      <c r="E300" s="294"/>
      <c r="I300" s="294"/>
      <c r="J300" s="294"/>
      <c r="N300" s="294"/>
      <c r="O300" s="294"/>
      <c r="P300" s="294"/>
      <c r="Q300" s="294"/>
      <c r="R300" s="294"/>
      <c r="S300" s="294"/>
      <c r="T300" s="294"/>
      <c r="U300" s="294"/>
      <c r="V300" s="294"/>
      <c r="W300" s="294"/>
      <c r="X300" s="294"/>
      <c r="Y300" s="294"/>
      <c r="Z300" s="294"/>
      <c r="AA300" s="294"/>
      <c r="AB300" s="294"/>
      <c r="AC300" s="294"/>
      <c r="AD300" s="294"/>
      <c r="AE300" s="294"/>
      <c r="AF300" s="294"/>
      <c r="AG300" s="294"/>
      <c r="AH300" s="294"/>
      <c r="AI300" s="294"/>
      <c r="AJ300" s="294"/>
      <c r="AK300" s="294"/>
      <c r="AL300" s="294"/>
      <c r="AM300" s="294"/>
      <c r="AN300" s="294"/>
      <c r="AO300" s="294"/>
      <c r="AP300" s="294"/>
      <c r="AQ300" s="294"/>
      <c r="AR300" s="294"/>
      <c r="AS300" s="294"/>
      <c r="AT300" s="294"/>
      <c r="AU300" s="294"/>
      <c r="AV300" s="294"/>
      <c r="AW300" s="294"/>
      <c r="AX300" s="294"/>
      <c r="AY300" s="294"/>
      <c r="AZ300" s="294"/>
      <c r="BA300" s="294"/>
      <c r="BB300" s="294"/>
      <c r="BC300" s="294"/>
      <c r="BD300" s="294"/>
      <c r="BE300" s="294"/>
      <c r="BF300" s="294"/>
      <c r="BG300" s="294"/>
      <c r="BH300" s="294"/>
      <c r="BI300" s="294"/>
      <c r="BJ300" s="294"/>
      <c r="BK300" s="294"/>
      <c r="BL300" s="294"/>
      <c r="BM300" s="294"/>
      <c r="BN300" s="294"/>
      <c r="BO300" s="294"/>
    </row>
    <row r="301">
      <c r="A301" s="294"/>
      <c r="B301" s="333"/>
      <c r="D301" s="134"/>
      <c r="E301" s="294"/>
      <c r="I301" s="294"/>
      <c r="J301" s="294"/>
      <c r="N301" s="294"/>
      <c r="O301" s="294"/>
      <c r="P301" s="294"/>
      <c r="Q301" s="294"/>
      <c r="R301" s="294"/>
      <c r="S301" s="294"/>
      <c r="T301" s="294"/>
      <c r="U301" s="294"/>
      <c r="V301" s="294"/>
      <c r="W301" s="294"/>
      <c r="X301" s="294"/>
      <c r="Y301" s="294"/>
      <c r="Z301" s="294"/>
      <c r="AA301" s="294"/>
      <c r="AB301" s="294"/>
      <c r="AC301" s="294"/>
      <c r="AD301" s="294"/>
      <c r="AE301" s="294"/>
      <c r="AF301" s="294"/>
      <c r="AG301" s="294"/>
      <c r="AH301" s="294"/>
      <c r="AI301" s="294"/>
      <c r="AJ301" s="294"/>
      <c r="AK301" s="294"/>
      <c r="AL301" s="294"/>
      <c r="AM301" s="294"/>
      <c r="AN301" s="294"/>
      <c r="AO301" s="294"/>
      <c r="AP301" s="294"/>
      <c r="AQ301" s="294"/>
      <c r="AR301" s="294"/>
      <c r="AS301" s="294"/>
      <c r="AT301" s="294"/>
      <c r="AU301" s="294"/>
      <c r="AV301" s="294"/>
      <c r="AW301" s="294"/>
      <c r="AX301" s="294"/>
      <c r="AY301" s="294"/>
      <c r="AZ301" s="294"/>
      <c r="BA301" s="294"/>
      <c r="BB301" s="294"/>
      <c r="BC301" s="294"/>
      <c r="BD301" s="294"/>
      <c r="BE301" s="294"/>
      <c r="BF301" s="294"/>
      <c r="BG301" s="294"/>
      <c r="BH301" s="294"/>
      <c r="BI301" s="294"/>
      <c r="BJ301" s="294"/>
      <c r="BK301" s="294"/>
      <c r="BL301" s="294"/>
      <c r="BM301" s="294"/>
      <c r="BN301" s="294"/>
      <c r="BO301" s="294"/>
    </row>
    <row r="302">
      <c r="A302" s="294"/>
      <c r="B302" s="333"/>
      <c r="D302" s="134"/>
      <c r="E302" s="294"/>
      <c r="I302" s="294"/>
      <c r="J302" s="294"/>
      <c r="N302" s="294"/>
      <c r="O302" s="294"/>
      <c r="P302" s="294"/>
      <c r="Q302" s="294"/>
      <c r="R302" s="294"/>
      <c r="S302" s="294"/>
      <c r="T302" s="294"/>
      <c r="U302" s="294"/>
      <c r="V302" s="294"/>
      <c r="W302" s="294"/>
      <c r="X302" s="294"/>
      <c r="Y302" s="294"/>
      <c r="Z302" s="294"/>
      <c r="AA302" s="294"/>
      <c r="AB302" s="294"/>
      <c r="AC302" s="294"/>
      <c r="AD302" s="294"/>
      <c r="AE302" s="294"/>
      <c r="AF302" s="294"/>
      <c r="AG302" s="294"/>
      <c r="AH302" s="294"/>
      <c r="AI302" s="294"/>
      <c r="AJ302" s="294"/>
      <c r="AK302" s="294"/>
      <c r="AL302" s="294"/>
      <c r="AM302" s="294"/>
      <c r="AN302" s="294"/>
      <c r="AO302" s="294"/>
      <c r="AP302" s="294"/>
      <c r="AQ302" s="294"/>
      <c r="AR302" s="294"/>
      <c r="AS302" s="294"/>
      <c r="AT302" s="294"/>
      <c r="AU302" s="294"/>
      <c r="AV302" s="294"/>
      <c r="AW302" s="294"/>
      <c r="AX302" s="294"/>
      <c r="AY302" s="294"/>
      <c r="AZ302" s="294"/>
      <c r="BA302" s="294"/>
      <c r="BB302" s="294"/>
      <c r="BC302" s="294"/>
      <c r="BD302" s="294"/>
      <c r="BE302" s="294"/>
      <c r="BF302" s="294"/>
      <c r="BG302" s="294"/>
      <c r="BH302" s="294"/>
      <c r="BI302" s="294"/>
      <c r="BJ302" s="294"/>
      <c r="BK302" s="294"/>
      <c r="BL302" s="294"/>
      <c r="BM302" s="294"/>
      <c r="BN302" s="294"/>
      <c r="BO302" s="294"/>
    </row>
    <row r="303">
      <c r="A303" s="294"/>
      <c r="B303" s="333"/>
      <c r="D303" s="134"/>
      <c r="E303" s="294"/>
      <c r="I303" s="294"/>
      <c r="J303" s="294"/>
      <c r="N303" s="294"/>
      <c r="O303" s="294"/>
      <c r="P303" s="294"/>
      <c r="Q303" s="294"/>
      <c r="R303" s="294"/>
      <c r="S303" s="294"/>
      <c r="T303" s="294"/>
      <c r="U303" s="294"/>
      <c r="V303" s="294"/>
      <c r="W303" s="294"/>
      <c r="X303" s="294"/>
      <c r="Y303" s="294"/>
      <c r="Z303" s="294"/>
      <c r="AA303" s="294"/>
      <c r="AB303" s="294"/>
      <c r="AC303" s="294"/>
      <c r="AD303" s="294"/>
      <c r="AE303" s="294"/>
      <c r="AF303" s="294"/>
      <c r="AG303" s="294"/>
      <c r="AH303" s="294"/>
      <c r="AI303" s="294"/>
      <c r="AJ303" s="294"/>
      <c r="AK303" s="294"/>
      <c r="AL303" s="294"/>
      <c r="AM303" s="294"/>
      <c r="AN303" s="294"/>
      <c r="AO303" s="294"/>
      <c r="AP303" s="294"/>
      <c r="AQ303" s="294"/>
      <c r="AR303" s="294"/>
      <c r="AS303" s="294"/>
      <c r="AT303" s="294"/>
      <c r="AU303" s="294"/>
      <c r="AV303" s="294"/>
      <c r="AW303" s="294"/>
      <c r="AX303" s="294"/>
      <c r="AY303" s="294"/>
      <c r="AZ303" s="294"/>
      <c r="BA303" s="294"/>
      <c r="BB303" s="294"/>
      <c r="BC303" s="294"/>
      <c r="BD303" s="294"/>
      <c r="BE303" s="294"/>
      <c r="BF303" s="294"/>
      <c r="BG303" s="294"/>
      <c r="BH303" s="294"/>
      <c r="BI303" s="294"/>
      <c r="BJ303" s="294"/>
      <c r="BK303" s="294"/>
      <c r="BL303" s="294"/>
      <c r="BM303" s="294"/>
      <c r="BN303" s="294"/>
      <c r="BO303" s="294"/>
    </row>
    <row r="304">
      <c r="A304" s="294"/>
      <c r="B304" s="333"/>
      <c r="D304" s="134"/>
      <c r="E304" s="294"/>
      <c r="I304" s="294"/>
      <c r="J304" s="294"/>
      <c r="N304" s="294"/>
      <c r="O304" s="294"/>
      <c r="P304" s="294"/>
      <c r="Q304" s="294"/>
      <c r="R304" s="294"/>
      <c r="S304" s="294"/>
      <c r="T304" s="294"/>
      <c r="U304" s="294"/>
      <c r="V304" s="294"/>
      <c r="W304" s="294"/>
      <c r="X304" s="294"/>
      <c r="Y304" s="294"/>
      <c r="Z304" s="294"/>
      <c r="AA304" s="294"/>
      <c r="AB304" s="294"/>
      <c r="AC304" s="294"/>
      <c r="AD304" s="294"/>
      <c r="AE304" s="294"/>
      <c r="AF304" s="294"/>
      <c r="AG304" s="294"/>
      <c r="AH304" s="294"/>
      <c r="AI304" s="294"/>
      <c r="AJ304" s="294"/>
      <c r="AK304" s="294"/>
      <c r="AL304" s="294"/>
      <c r="AM304" s="294"/>
      <c r="AN304" s="294"/>
      <c r="AO304" s="294"/>
      <c r="AP304" s="294"/>
      <c r="AQ304" s="294"/>
      <c r="AR304" s="294"/>
      <c r="AS304" s="294"/>
      <c r="AT304" s="294"/>
      <c r="AU304" s="294"/>
      <c r="AV304" s="294"/>
      <c r="AW304" s="294"/>
      <c r="AX304" s="294"/>
      <c r="AY304" s="294"/>
      <c r="AZ304" s="294"/>
      <c r="BA304" s="294"/>
      <c r="BB304" s="294"/>
      <c r="BC304" s="294"/>
      <c r="BD304" s="294"/>
      <c r="BE304" s="294"/>
      <c r="BF304" s="294"/>
      <c r="BG304" s="294"/>
      <c r="BH304" s="294"/>
      <c r="BI304" s="294"/>
      <c r="BJ304" s="294"/>
      <c r="BK304" s="294"/>
      <c r="BL304" s="294"/>
      <c r="BM304" s="294"/>
      <c r="BN304" s="294"/>
      <c r="BO304" s="294"/>
    </row>
    <row r="305">
      <c r="A305" s="294"/>
      <c r="B305" s="333"/>
      <c r="D305" s="134"/>
      <c r="E305" s="294"/>
      <c r="I305" s="294"/>
      <c r="J305" s="294"/>
      <c r="N305" s="294"/>
      <c r="O305" s="294"/>
      <c r="P305" s="294"/>
      <c r="Q305" s="294"/>
      <c r="R305" s="294"/>
      <c r="S305" s="294"/>
      <c r="T305" s="294"/>
      <c r="U305" s="294"/>
      <c r="V305" s="294"/>
      <c r="W305" s="294"/>
      <c r="X305" s="294"/>
      <c r="Y305" s="294"/>
      <c r="Z305" s="294"/>
      <c r="AA305" s="294"/>
      <c r="AB305" s="294"/>
      <c r="AC305" s="294"/>
      <c r="AD305" s="294"/>
      <c r="AE305" s="294"/>
      <c r="AF305" s="294"/>
      <c r="AG305" s="294"/>
      <c r="AH305" s="294"/>
      <c r="AI305" s="294"/>
      <c r="AJ305" s="294"/>
      <c r="AK305" s="294"/>
      <c r="AL305" s="294"/>
      <c r="AM305" s="294"/>
      <c r="AN305" s="294"/>
      <c r="AO305" s="294"/>
      <c r="AP305" s="294"/>
      <c r="AQ305" s="294"/>
      <c r="AR305" s="294"/>
      <c r="AS305" s="294"/>
      <c r="AT305" s="294"/>
      <c r="AU305" s="294"/>
      <c r="AV305" s="294"/>
      <c r="AW305" s="294"/>
      <c r="AX305" s="294"/>
      <c r="AY305" s="294"/>
      <c r="AZ305" s="294"/>
      <c r="BA305" s="294"/>
      <c r="BB305" s="294"/>
      <c r="BC305" s="294"/>
      <c r="BD305" s="294"/>
      <c r="BE305" s="294"/>
      <c r="BF305" s="294"/>
      <c r="BG305" s="294"/>
      <c r="BH305" s="294"/>
      <c r="BI305" s="294"/>
      <c r="BJ305" s="294"/>
      <c r="BK305" s="294"/>
      <c r="BL305" s="294"/>
      <c r="BM305" s="294"/>
      <c r="BN305" s="294"/>
      <c r="BO305" s="294"/>
    </row>
    <row r="306">
      <c r="A306" s="294"/>
      <c r="B306" s="333"/>
      <c r="D306" s="134"/>
      <c r="E306" s="294"/>
      <c r="I306" s="294"/>
      <c r="J306" s="294"/>
      <c r="N306" s="294"/>
      <c r="O306" s="294"/>
      <c r="P306" s="294"/>
      <c r="Q306" s="294"/>
      <c r="R306" s="294"/>
      <c r="S306" s="294"/>
      <c r="T306" s="294"/>
      <c r="U306" s="294"/>
      <c r="V306" s="294"/>
      <c r="W306" s="294"/>
      <c r="X306" s="294"/>
      <c r="Y306" s="294"/>
      <c r="Z306" s="294"/>
      <c r="AA306" s="294"/>
      <c r="AB306" s="294"/>
      <c r="AC306" s="294"/>
      <c r="AD306" s="294"/>
      <c r="AE306" s="294"/>
      <c r="AF306" s="294"/>
      <c r="AG306" s="294"/>
      <c r="AH306" s="294"/>
      <c r="AI306" s="294"/>
      <c r="AJ306" s="294"/>
      <c r="AK306" s="294"/>
      <c r="AL306" s="294"/>
      <c r="AM306" s="294"/>
      <c r="AN306" s="294"/>
      <c r="AO306" s="294"/>
      <c r="AP306" s="294"/>
      <c r="AQ306" s="294"/>
      <c r="AR306" s="294"/>
      <c r="AS306" s="294"/>
      <c r="AT306" s="294"/>
      <c r="AU306" s="294"/>
      <c r="AV306" s="294"/>
      <c r="AW306" s="294"/>
      <c r="AX306" s="294"/>
      <c r="AY306" s="294"/>
      <c r="AZ306" s="294"/>
      <c r="BA306" s="294"/>
      <c r="BB306" s="294"/>
      <c r="BC306" s="294"/>
      <c r="BD306" s="294"/>
      <c r="BE306" s="294"/>
      <c r="BF306" s="294"/>
      <c r="BG306" s="294"/>
      <c r="BH306" s="294"/>
      <c r="BI306" s="294"/>
      <c r="BJ306" s="294"/>
      <c r="BK306" s="294"/>
      <c r="BL306" s="294"/>
      <c r="BM306" s="294"/>
      <c r="BN306" s="294"/>
      <c r="BO306" s="294"/>
    </row>
    <row r="307">
      <c r="A307" s="294"/>
      <c r="B307" s="333"/>
      <c r="D307" s="134"/>
      <c r="E307" s="294"/>
      <c r="I307" s="294"/>
      <c r="J307" s="294"/>
      <c r="N307" s="294"/>
      <c r="O307" s="294"/>
      <c r="P307" s="294"/>
      <c r="Q307" s="294"/>
      <c r="R307" s="294"/>
      <c r="S307" s="294"/>
      <c r="T307" s="294"/>
      <c r="U307" s="294"/>
      <c r="V307" s="294"/>
      <c r="W307" s="294"/>
      <c r="X307" s="294"/>
      <c r="Y307" s="294"/>
      <c r="Z307" s="294"/>
      <c r="AA307" s="294"/>
      <c r="AB307" s="294"/>
      <c r="AC307" s="294"/>
      <c r="AD307" s="294"/>
      <c r="AE307" s="294"/>
      <c r="AF307" s="294"/>
      <c r="AG307" s="294"/>
      <c r="AH307" s="294"/>
      <c r="AI307" s="294"/>
      <c r="AJ307" s="294"/>
      <c r="AK307" s="294"/>
      <c r="AL307" s="294"/>
      <c r="AM307" s="294"/>
      <c r="AN307" s="294"/>
      <c r="AO307" s="294"/>
      <c r="AP307" s="294"/>
      <c r="AQ307" s="294"/>
      <c r="AR307" s="294"/>
      <c r="AS307" s="294"/>
      <c r="AT307" s="294"/>
      <c r="AU307" s="294"/>
      <c r="AV307" s="294"/>
      <c r="AW307" s="294"/>
      <c r="AX307" s="294"/>
      <c r="AY307" s="294"/>
      <c r="AZ307" s="294"/>
      <c r="BA307" s="294"/>
      <c r="BB307" s="294"/>
      <c r="BC307" s="294"/>
      <c r="BD307" s="294"/>
      <c r="BE307" s="294"/>
      <c r="BF307" s="294"/>
      <c r="BG307" s="294"/>
      <c r="BH307" s="294"/>
      <c r="BI307" s="294"/>
      <c r="BJ307" s="294"/>
      <c r="BK307" s="294"/>
      <c r="BL307" s="294"/>
      <c r="BM307" s="294"/>
      <c r="BN307" s="294"/>
      <c r="BO307" s="294"/>
    </row>
    <row r="308">
      <c r="A308" s="294"/>
      <c r="B308" s="333"/>
      <c r="D308" s="134"/>
      <c r="E308" s="294"/>
      <c r="I308" s="294"/>
      <c r="J308" s="294"/>
      <c r="N308" s="294"/>
      <c r="O308" s="294"/>
      <c r="P308" s="294"/>
      <c r="Q308" s="294"/>
      <c r="R308" s="294"/>
      <c r="S308" s="294"/>
      <c r="T308" s="294"/>
      <c r="U308" s="294"/>
      <c r="V308" s="294"/>
      <c r="W308" s="294"/>
      <c r="X308" s="294"/>
      <c r="Y308" s="294"/>
      <c r="Z308" s="294"/>
      <c r="AA308" s="294"/>
      <c r="AB308" s="294"/>
      <c r="AC308" s="294"/>
      <c r="AD308" s="294"/>
      <c r="AE308" s="294"/>
      <c r="AF308" s="294"/>
      <c r="AG308" s="294"/>
      <c r="AH308" s="294"/>
      <c r="AI308" s="294"/>
      <c r="AJ308" s="294"/>
      <c r="AK308" s="294"/>
      <c r="AL308" s="294"/>
      <c r="AM308" s="294"/>
      <c r="AN308" s="294"/>
      <c r="AO308" s="294"/>
      <c r="AP308" s="294"/>
      <c r="AQ308" s="294"/>
      <c r="AR308" s="294"/>
      <c r="AS308" s="294"/>
      <c r="AT308" s="294"/>
      <c r="AU308" s="294"/>
      <c r="AV308" s="294"/>
      <c r="AW308" s="294"/>
      <c r="AX308" s="294"/>
      <c r="AY308" s="294"/>
      <c r="AZ308" s="294"/>
      <c r="BA308" s="294"/>
      <c r="BB308" s="294"/>
      <c r="BC308" s="294"/>
      <c r="BD308" s="294"/>
      <c r="BE308" s="294"/>
      <c r="BF308" s="294"/>
      <c r="BG308" s="294"/>
      <c r="BH308" s="294"/>
      <c r="BI308" s="294"/>
      <c r="BJ308" s="294"/>
      <c r="BK308" s="294"/>
      <c r="BL308" s="294"/>
      <c r="BM308" s="294"/>
      <c r="BN308" s="294"/>
      <c r="BO308" s="294"/>
    </row>
    <row r="309">
      <c r="A309" s="294"/>
      <c r="B309" s="333"/>
      <c r="D309" s="134"/>
      <c r="E309" s="294"/>
      <c r="I309" s="294"/>
      <c r="J309" s="294"/>
      <c r="N309" s="294"/>
      <c r="O309" s="294"/>
      <c r="P309" s="294"/>
      <c r="Q309" s="294"/>
      <c r="R309" s="294"/>
      <c r="S309" s="294"/>
      <c r="T309" s="294"/>
      <c r="U309" s="294"/>
      <c r="V309" s="294"/>
      <c r="W309" s="294"/>
      <c r="X309" s="294"/>
      <c r="Y309" s="294"/>
      <c r="Z309" s="294"/>
      <c r="AA309" s="294"/>
      <c r="AB309" s="294"/>
      <c r="AC309" s="294"/>
      <c r="AD309" s="294"/>
      <c r="AE309" s="294"/>
      <c r="AF309" s="294"/>
      <c r="AG309" s="294"/>
      <c r="AH309" s="294"/>
      <c r="AI309" s="294"/>
      <c r="AJ309" s="294"/>
      <c r="AK309" s="294"/>
      <c r="AL309" s="294"/>
      <c r="AM309" s="294"/>
      <c r="AN309" s="294"/>
      <c r="AO309" s="294"/>
      <c r="AP309" s="294"/>
      <c r="AQ309" s="294"/>
      <c r="AR309" s="294"/>
      <c r="AS309" s="294"/>
      <c r="AT309" s="294"/>
      <c r="AU309" s="294"/>
      <c r="AV309" s="294"/>
      <c r="AW309" s="294"/>
      <c r="AX309" s="294"/>
      <c r="AY309" s="294"/>
      <c r="AZ309" s="294"/>
      <c r="BA309" s="294"/>
      <c r="BB309" s="294"/>
      <c r="BC309" s="294"/>
      <c r="BD309" s="294"/>
      <c r="BE309" s="294"/>
      <c r="BF309" s="294"/>
      <c r="BG309" s="294"/>
      <c r="BH309" s="294"/>
      <c r="BI309" s="294"/>
      <c r="BJ309" s="294"/>
      <c r="BK309" s="294"/>
      <c r="BL309" s="294"/>
      <c r="BM309" s="294"/>
      <c r="BN309" s="294"/>
      <c r="BO309" s="294"/>
    </row>
    <row r="310">
      <c r="A310" s="294"/>
      <c r="B310" s="333"/>
      <c r="D310" s="134"/>
      <c r="E310" s="294"/>
      <c r="I310" s="294"/>
      <c r="J310" s="294"/>
      <c r="N310" s="294"/>
      <c r="O310" s="294"/>
      <c r="P310" s="294"/>
      <c r="Q310" s="294"/>
      <c r="R310" s="294"/>
      <c r="S310" s="294"/>
      <c r="T310" s="294"/>
      <c r="U310" s="294"/>
      <c r="V310" s="294"/>
      <c r="W310" s="294"/>
      <c r="X310" s="294"/>
      <c r="Y310" s="294"/>
      <c r="Z310" s="294"/>
      <c r="AA310" s="294"/>
      <c r="AB310" s="294"/>
      <c r="AC310" s="294"/>
      <c r="AD310" s="294"/>
      <c r="AE310" s="294"/>
      <c r="AF310" s="294"/>
      <c r="AG310" s="294"/>
      <c r="AH310" s="294"/>
      <c r="AI310" s="294"/>
      <c r="AJ310" s="294"/>
      <c r="AK310" s="294"/>
      <c r="AL310" s="294"/>
      <c r="AM310" s="294"/>
      <c r="AN310" s="294"/>
      <c r="AO310" s="294"/>
      <c r="AP310" s="294"/>
      <c r="AQ310" s="294"/>
      <c r="AR310" s="294"/>
      <c r="AS310" s="294"/>
      <c r="AT310" s="294"/>
      <c r="AU310" s="294"/>
      <c r="AV310" s="294"/>
      <c r="AW310" s="294"/>
      <c r="AX310" s="294"/>
      <c r="AY310" s="294"/>
      <c r="AZ310" s="294"/>
      <c r="BA310" s="294"/>
      <c r="BB310" s="294"/>
      <c r="BC310" s="294"/>
      <c r="BD310" s="294"/>
      <c r="BE310" s="294"/>
      <c r="BF310" s="294"/>
      <c r="BG310" s="294"/>
      <c r="BH310" s="294"/>
      <c r="BI310" s="294"/>
      <c r="BJ310" s="294"/>
      <c r="BK310" s="294"/>
      <c r="BL310" s="294"/>
      <c r="BM310" s="294"/>
      <c r="BN310" s="294"/>
      <c r="BO310" s="294"/>
    </row>
    <row r="311">
      <c r="A311" s="294"/>
      <c r="B311" s="333"/>
      <c r="D311" s="134"/>
      <c r="E311" s="294"/>
      <c r="I311" s="294"/>
      <c r="J311" s="294"/>
      <c r="N311" s="294"/>
      <c r="O311" s="294"/>
      <c r="P311" s="294"/>
      <c r="Q311" s="294"/>
      <c r="R311" s="294"/>
      <c r="S311" s="294"/>
      <c r="T311" s="294"/>
      <c r="U311" s="294"/>
      <c r="V311" s="294"/>
      <c r="W311" s="294"/>
      <c r="X311" s="294"/>
      <c r="Y311" s="294"/>
      <c r="Z311" s="294"/>
      <c r="AA311" s="294"/>
      <c r="AB311" s="294"/>
      <c r="AC311" s="294"/>
      <c r="AD311" s="294"/>
      <c r="AE311" s="294"/>
      <c r="AF311" s="294"/>
      <c r="AG311" s="294"/>
      <c r="AH311" s="294"/>
      <c r="AI311" s="294"/>
      <c r="AJ311" s="294"/>
      <c r="AK311" s="294"/>
      <c r="AL311" s="294"/>
      <c r="AM311" s="294"/>
      <c r="AN311" s="294"/>
      <c r="AO311" s="294"/>
      <c r="AP311" s="294"/>
      <c r="AQ311" s="294"/>
      <c r="AR311" s="294"/>
      <c r="AS311" s="294"/>
      <c r="AT311" s="294"/>
      <c r="AU311" s="294"/>
      <c r="AV311" s="294"/>
      <c r="AW311" s="294"/>
      <c r="AX311" s="294"/>
      <c r="AY311" s="294"/>
      <c r="AZ311" s="294"/>
      <c r="BA311" s="294"/>
      <c r="BB311" s="294"/>
      <c r="BC311" s="294"/>
      <c r="BD311" s="294"/>
      <c r="BE311" s="294"/>
      <c r="BF311" s="294"/>
      <c r="BG311" s="294"/>
      <c r="BH311" s="294"/>
      <c r="BI311" s="294"/>
      <c r="BJ311" s="294"/>
      <c r="BK311" s="294"/>
      <c r="BL311" s="294"/>
      <c r="BM311" s="294"/>
      <c r="BN311" s="294"/>
      <c r="BO311" s="294"/>
    </row>
    <row r="312">
      <c r="A312" s="294"/>
      <c r="B312" s="333"/>
      <c r="D312" s="134"/>
      <c r="E312" s="294"/>
      <c r="I312" s="294"/>
      <c r="J312" s="294"/>
      <c r="N312" s="294"/>
      <c r="O312" s="294"/>
      <c r="P312" s="294"/>
      <c r="Q312" s="294"/>
      <c r="R312" s="294"/>
      <c r="S312" s="294"/>
      <c r="T312" s="294"/>
      <c r="U312" s="294"/>
      <c r="V312" s="294"/>
      <c r="W312" s="294"/>
      <c r="X312" s="294"/>
      <c r="Y312" s="294"/>
      <c r="Z312" s="294"/>
      <c r="AA312" s="294"/>
      <c r="AB312" s="294"/>
      <c r="AC312" s="294"/>
      <c r="AD312" s="294"/>
      <c r="AE312" s="294"/>
      <c r="AF312" s="294"/>
      <c r="AG312" s="294"/>
      <c r="AH312" s="294"/>
      <c r="AI312" s="294"/>
      <c r="AJ312" s="294"/>
      <c r="AK312" s="294"/>
      <c r="AL312" s="294"/>
      <c r="AM312" s="294"/>
      <c r="AN312" s="294"/>
      <c r="AO312" s="294"/>
      <c r="AP312" s="294"/>
      <c r="AQ312" s="294"/>
      <c r="AR312" s="294"/>
      <c r="AS312" s="294"/>
      <c r="AT312" s="294"/>
      <c r="AU312" s="294"/>
      <c r="AV312" s="294"/>
      <c r="AW312" s="294"/>
      <c r="AX312" s="294"/>
      <c r="AY312" s="294"/>
      <c r="AZ312" s="294"/>
      <c r="BA312" s="294"/>
      <c r="BB312" s="294"/>
      <c r="BC312" s="294"/>
      <c r="BD312" s="294"/>
      <c r="BE312" s="294"/>
      <c r="BF312" s="294"/>
      <c r="BG312" s="294"/>
      <c r="BH312" s="294"/>
      <c r="BI312" s="294"/>
      <c r="BJ312" s="294"/>
      <c r="BK312" s="294"/>
      <c r="BL312" s="294"/>
      <c r="BM312" s="294"/>
      <c r="BN312" s="294"/>
      <c r="BO312" s="294"/>
    </row>
    <row r="313">
      <c r="A313" s="294"/>
      <c r="B313" s="333"/>
      <c r="D313" s="134"/>
      <c r="E313" s="294"/>
      <c r="I313" s="294"/>
      <c r="J313" s="294"/>
      <c r="N313" s="294"/>
      <c r="O313" s="294"/>
      <c r="P313" s="294"/>
      <c r="Q313" s="294"/>
      <c r="R313" s="294"/>
      <c r="S313" s="294"/>
      <c r="T313" s="294"/>
      <c r="U313" s="294"/>
      <c r="V313" s="294"/>
      <c r="W313" s="294"/>
      <c r="X313" s="294"/>
      <c r="Y313" s="294"/>
      <c r="Z313" s="294"/>
      <c r="AA313" s="294"/>
      <c r="AB313" s="294"/>
      <c r="AC313" s="294"/>
      <c r="AD313" s="294"/>
      <c r="AE313" s="294"/>
      <c r="AF313" s="294"/>
      <c r="AG313" s="294"/>
      <c r="AH313" s="294"/>
      <c r="AI313" s="294"/>
      <c r="AJ313" s="294"/>
      <c r="AK313" s="294"/>
      <c r="AL313" s="294"/>
      <c r="AM313" s="294"/>
      <c r="AN313" s="294"/>
      <c r="AO313" s="294"/>
      <c r="AP313" s="294"/>
      <c r="AQ313" s="294"/>
      <c r="AR313" s="294"/>
      <c r="AS313" s="294"/>
      <c r="AT313" s="294"/>
      <c r="AU313" s="294"/>
      <c r="AV313" s="294"/>
      <c r="AW313" s="294"/>
      <c r="AX313" s="294"/>
      <c r="AY313" s="294"/>
      <c r="AZ313" s="294"/>
      <c r="BA313" s="294"/>
      <c r="BB313" s="294"/>
      <c r="BC313" s="294"/>
      <c r="BD313" s="294"/>
      <c r="BE313" s="294"/>
      <c r="BF313" s="294"/>
      <c r="BG313" s="294"/>
      <c r="BH313" s="294"/>
      <c r="BI313" s="294"/>
      <c r="BJ313" s="294"/>
      <c r="BK313" s="294"/>
      <c r="BL313" s="294"/>
      <c r="BM313" s="294"/>
      <c r="BN313" s="294"/>
      <c r="BO313" s="294"/>
    </row>
    <row r="314">
      <c r="A314" s="294"/>
      <c r="B314" s="333"/>
      <c r="D314" s="134"/>
      <c r="E314" s="294"/>
      <c r="I314" s="294"/>
      <c r="J314" s="294"/>
      <c r="N314" s="294"/>
      <c r="O314" s="294"/>
      <c r="P314" s="294"/>
      <c r="Q314" s="294"/>
      <c r="R314" s="294"/>
      <c r="S314" s="294"/>
      <c r="T314" s="294"/>
      <c r="U314" s="294"/>
      <c r="V314" s="294"/>
      <c r="W314" s="294"/>
      <c r="X314" s="294"/>
      <c r="Y314" s="294"/>
      <c r="Z314" s="294"/>
      <c r="AA314" s="294"/>
      <c r="AB314" s="294"/>
      <c r="AC314" s="294"/>
      <c r="AD314" s="294"/>
      <c r="AE314" s="294"/>
      <c r="AF314" s="294"/>
      <c r="AG314" s="294"/>
      <c r="AH314" s="294"/>
      <c r="AI314" s="294"/>
      <c r="AJ314" s="294"/>
      <c r="AK314" s="294"/>
      <c r="AL314" s="294"/>
      <c r="AM314" s="294"/>
      <c r="AN314" s="294"/>
      <c r="AO314" s="294"/>
      <c r="AP314" s="294"/>
      <c r="AQ314" s="294"/>
      <c r="AR314" s="294"/>
      <c r="AS314" s="294"/>
      <c r="AT314" s="294"/>
      <c r="AU314" s="294"/>
      <c r="AV314" s="294"/>
      <c r="AW314" s="294"/>
      <c r="AX314" s="294"/>
      <c r="AY314" s="294"/>
      <c r="AZ314" s="294"/>
      <c r="BA314" s="294"/>
      <c r="BB314" s="294"/>
      <c r="BC314" s="294"/>
      <c r="BD314" s="294"/>
      <c r="BE314" s="294"/>
      <c r="BF314" s="294"/>
      <c r="BG314" s="294"/>
      <c r="BH314" s="294"/>
      <c r="BI314" s="294"/>
      <c r="BJ314" s="294"/>
      <c r="BK314" s="294"/>
      <c r="BL314" s="294"/>
      <c r="BM314" s="294"/>
      <c r="BN314" s="294"/>
      <c r="BO314" s="294"/>
    </row>
    <row r="315">
      <c r="A315" s="294"/>
      <c r="B315" s="333"/>
      <c r="D315" s="134"/>
      <c r="E315" s="294"/>
      <c r="I315" s="294"/>
      <c r="J315" s="294"/>
      <c r="N315" s="294"/>
      <c r="O315" s="294"/>
      <c r="P315" s="294"/>
      <c r="Q315" s="294"/>
      <c r="R315" s="294"/>
      <c r="S315" s="294"/>
      <c r="T315" s="294"/>
      <c r="U315" s="294"/>
      <c r="V315" s="294"/>
      <c r="W315" s="294"/>
      <c r="X315" s="294"/>
      <c r="Y315" s="294"/>
      <c r="Z315" s="294"/>
      <c r="AA315" s="294"/>
      <c r="AB315" s="294"/>
      <c r="AC315" s="294"/>
      <c r="AD315" s="294"/>
      <c r="AE315" s="294"/>
      <c r="AF315" s="294"/>
      <c r="AG315" s="294"/>
      <c r="AH315" s="294"/>
      <c r="AI315" s="294"/>
      <c r="AJ315" s="294"/>
      <c r="AK315" s="294"/>
      <c r="AL315" s="294"/>
      <c r="AM315" s="294"/>
      <c r="AN315" s="294"/>
      <c r="AO315" s="294"/>
      <c r="AP315" s="294"/>
      <c r="AQ315" s="294"/>
      <c r="AR315" s="294"/>
      <c r="AS315" s="294"/>
      <c r="AT315" s="294"/>
      <c r="AU315" s="294"/>
      <c r="AV315" s="294"/>
      <c r="AW315" s="294"/>
      <c r="AX315" s="294"/>
      <c r="AY315" s="294"/>
      <c r="AZ315" s="294"/>
      <c r="BA315" s="294"/>
      <c r="BB315" s="294"/>
      <c r="BC315" s="294"/>
      <c r="BD315" s="294"/>
      <c r="BE315" s="294"/>
      <c r="BF315" s="294"/>
      <c r="BG315" s="294"/>
      <c r="BH315" s="294"/>
      <c r="BI315" s="294"/>
      <c r="BJ315" s="294"/>
      <c r="BK315" s="294"/>
      <c r="BL315" s="294"/>
      <c r="BM315" s="294"/>
      <c r="BN315" s="294"/>
      <c r="BO315" s="294"/>
    </row>
    <row r="316">
      <c r="A316" s="294"/>
      <c r="B316" s="333"/>
      <c r="D316" s="134"/>
      <c r="E316" s="294"/>
      <c r="I316" s="294"/>
      <c r="J316" s="294"/>
      <c r="N316" s="294"/>
      <c r="O316" s="294"/>
      <c r="P316" s="294"/>
      <c r="Q316" s="294"/>
      <c r="R316" s="294"/>
      <c r="S316" s="294"/>
      <c r="T316" s="294"/>
      <c r="U316" s="294"/>
      <c r="V316" s="294"/>
      <c r="W316" s="294"/>
      <c r="X316" s="294"/>
      <c r="Y316" s="294"/>
      <c r="Z316" s="294"/>
      <c r="AA316" s="294"/>
      <c r="AB316" s="294"/>
      <c r="AC316" s="294"/>
      <c r="AD316" s="294"/>
      <c r="AE316" s="294"/>
      <c r="AF316" s="294"/>
      <c r="AG316" s="294"/>
      <c r="AH316" s="294"/>
      <c r="AI316" s="294"/>
      <c r="AJ316" s="294"/>
      <c r="AK316" s="294"/>
      <c r="AL316" s="294"/>
      <c r="AM316" s="294"/>
      <c r="AN316" s="294"/>
      <c r="AO316" s="294"/>
      <c r="AP316" s="294"/>
      <c r="AQ316" s="294"/>
      <c r="AR316" s="294"/>
      <c r="AS316" s="294"/>
      <c r="AT316" s="294"/>
      <c r="AU316" s="294"/>
      <c r="AV316" s="294"/>
      <c r="AW316" s="294"/>
      <c r="AX316" s="294"/>
      <c r="AY316" s="294"/>
      <c r="AZ316" s="294"/>
      <c r="BA316" s="294"/>
      <c r="BB316" s="294"/>
      <c r="BC316" s="294"/>
      <c r="BD316" s="294"/>
      <c r="BE316" s="294"/>
      <c r="BF316" s="294"/>
      <c r="BG316" s="294"/>
      <c r="BH316" s="294"/>
      <c r="BI316" s="294"/>
      <c r="BJ316" s="294"/>
      <c r="BK316" s="294"/>
      <c r="BL316" s="294"/>
      <c r="BM316" s="294"/>
      <c r="BN316" s="294"/>
      <c r="BO316" s="294"/>
    </row>
    <row r="317">
      <c r="A317" s="294"/>
      <c r="B317" s="333"/>
      <c r="D317" s="134"/>
      <c r="E317" s="294"/>
      <c r="I317" s="294"/>
      <c r="J317" s="294"/>
      <c r="N317" s="294"/>
      <c r="O317" s="294"/>
      <c r="P317" s="294"/>
      <c r="Q317" s="294"/>
      <c r="R317" s="294"/>
      <c r="S317" s="294"/>
      <c r="T317" s="294"/>
      <c r="U317" s="294"/>
      <c r="V317" s="294"/>
      <c r="W317" s="294"/>
      <c r="X317" s="294"/>
      <c r="Y317" s="294"/>
      <c r="Z317" s="294"/>
      <c r="AA317" s="294"/>
      <c r="AB317" s="294"/>
      <c r="AC317" s="294"/>
      <c r="AD317" s="294"/>
      <c r="AE317" s="294"/>
      <c r="AF317" s="294"/>
      <c r="AG317" s="294"/>
      <c r="AH317" s="294"/>
      <c r="AI317" s="294"/>
      <c r="AJ317" s="294"/>
      <c r="AK317" s="294"/>
      <c r="AL317" s="294"/>
      <c r="AM317" s="294"/>
      <c r="AN317" s="294"/>
      <c r="AO317" s="294"/>
      <c r="AP317" s="294"/>
      <c r="AQ317" s="294"/>
      <c r="AR317" s="294"/>
      <c r="AS317" s="294"/>
      <c r="AT317" s="294"/>
      <c r="AU317" s="294"/>
      <c r="AV317" s="294"/>
      <c r="AW317" s="294"/>
      <c r="AX317" s="294"/>
      <c r="AY317" s="294"/>
      <c r="AZ317" s="294"/>
      <c r="BA317" s="294"/>
      <c r="BB317" s="294"/>
      <c r="BC317" s="294"/>
      <c r="BD317" s="294"/>
      <c r="BE317" s="294"/>
      <c r="BF317" s="294"/>
      <c r="BG317" s="294"/>
      <c r="BH317" s="294"/>
      <c r="BI317" s="294"/>
      <c r="BJ317" s="294"/>
      <c r="BK317" s="294"/>
      <c r="BL317" s="294"/>
      <c r="BM317" s="294"/>
      <c r="BN317" s="294"/>
      <c r="BO317" s="294"/>
    </row>
    <row r="318">
      <c r="A318" s="294"/>
      <c r="B318" s="333"/>
      <c r="D318" s="134"/>
      <c r="E318" s="294"/>
      <c r="I318" s="294"/>
      <c r="J318" s="294"/>
      <c r="N318" s="294"/>
      <c r="O318" s="294"/>
      <c r="P318" s="294"/>
      <c r="Q318" s="294"/>
      <c r="R318" s="294"/>
      <c r="S318" s="294"/>
      <c r="T318" s="294"/>
      <c r="U318" s="294"/>
      <c r="V318" s="294"/>
      <c r="W318" s="294"/>
      <c r="X318" s="294"/>
      <c r="Y318" s="294"/>
      <c r="Z318" s="294"/>
      <c r="AA318" s="294"/>
      <c r="AB318" s="294"/>
      <c r="AC318" s="294"/>
      <c r="AD318" s="294"/>
      <c r="AE318" s="294"/>
      <c r="AF318" s="294"/>
      <c r="AG318" s="294"/>
      <c r="AH318" s="294"/>
      <c r="AI318" s="294"/>
      <c r="AJ318" s="294"/>
      <c r="AK318" s="294"/>
      <c r="AL318" s="294"/>
      <c r="AM318" s="294"/>
      <c r="AN318" s="294"/>
      <c r="AO318" s="294"/>
      <c r="AP318" s="294"/>
      <c r="AQ318" s="294"/>
      <c r="AR318" s="294"/>
      <c r="AS318" s="294"/>
      <c r="AT318" s="294"/>
      <c r="AU318" s="294"/>
      <c r="AV318" s="294"/>
      <c r="AW318" s="294"/>
      <c r="AX318" s="294"/>
      <c r="AY318" s="294"/>
      <c r="AZ318" s="294"/>
      <c r="BA318" s="294"/>
      <c r="BB318" s="294"/>
      <c r="BC318" s="294"/>
      <c r="BD318" s="294"/>
      <c r="BE318" s="294"/>
      <c r="BF318" s="294"/>
      <c r="BG318" s="294"/>
      <c r="BH318" s="294"/>
      <c r="BI318" s="294"/>
      <c r="BJ318" s="294"/>
      <c r="BK318" s="294"/>
      <c r="BL318" s="294"/>
      <c r="BM318" s="294"/>
      <c r="BN318" s="294"/>
      <c r="BO318" s="294"/>
    </row>
    <row r="319">
      <c r="A319" s="294"/>
      <c r="B319" s="333"/>
      <c r="D319" s="134"/>
      <c r="E319" s="294"/>
      <c r="I319" s="294"/>
      <c r="J319" s="294"/>
      <c r="N319" s="294"/>
      <c r="O319" s="294"/>
      <c r="P319" s="294"/>
      <c r="Q319" s="294"/>
      <c r="R319" s="294"/>
      <c r="S319" s="294"/>
      <c r="T319" s="294"/>
      <c r="U319" s="294"/>
      <c r="V319" s="294"/>
      <c r="W319" s="294"/>
      <c r="X319" s="294"/>
      <c r="Y319" s="294"/>
      <c r="Z319" s="294"/>
      <c r="AA319" s="294"/>
      <c r="AB319" s="294"/>
      <c r="AC319" s="294"/>
      <c r="AD319" s="294"/>
      <c r="AE319" s="294"/>
      <c r="AF319" s="294"/>
      <c r="AG319" s="294"/>
      <c r="AH319" s="294"/>
      <c r="AI319" s="294"/>
      <c r="AJ319" s="294"/>
      <c r="AK319" s="294"/>
      <c r="AL319" s="294"/>
      <c r="AM319" s="294"/>
      <c r="AN319" s="294"/>
      <c r="AO319" s="294"/>
      <c r="AP319" s="294"/>
      <c r="AQ319" s="294"/>
      <c r="AR319" s="294"/>
      <c r="AS319" s="294"/>
      <c r="AT319" s="294"/>
      <c r="AU319" s="294"/>
      <c r="AV319" s="294"/>
      <c r="AW319" s="294"/>
      <c r="AX319" s="294"/>
      <c r="AY319" s="294"/>
      <c r="AZ319" s="294"/>
      <c r="BA319" s="294"/>
      <c r="BB319" s="294"/>
      <c r="BC319" s="294"/>
      <c r="BD319" s="294"/>
      <c r="BE319" s="294"/>
      <c r="BF319" s="294"/>
      <c r="BG319" s="294"/>
      <c r="BH319" s="294"/>
      <c r="BI319" s="294"/>
      <c r="BJ319" s="294"/>
      <c r="BK319" s="294"/>
      <c r="BL319" s="294"/>
      <c r="BM319" s="294"/>
      <c r="BN319" s="294"/>
      <c r="BO319" s="294"/>
    </row>
    <row r="320">
      <c r="A320" s="294"/>
      <c r="B320" s="333"/>
      <c r="D320" s="134"/>
      <c r="E320" s="294"/>
      <c r="I320" s="294"/>
      <c r="J320" s="294"/>
      <c r="N320" s="294"/>
      <c r="O320" s="294"/>
      <c r="P320" s="294"/>
      <c r="Q320" s="294"/>
      <c r="R320" s="294"/>
      <c r="S320" s="294"/>
      <c r="T320" s="294"/>
      <c r="U320" s="294"/>
      <c r="V320" s="294"/>
      <c r="W320" s="294"/>
      <c r="X320" s="294"/>
      <c r="Y320" s="294"/>
      <c r="Z320" s="294"/>
      <c r="AA320" s="294"/>
      <c r="AB320" s="294"/>
      <c r="AC320" s="294"/>
      <c r="AD320" s="294"/>
      <c r="AE320" s="294"/>
      <c r="AF320" s="294"/>
      <c r="AG320" s="294"/>
      <c r="AH320" s="294"/>
      <c r="AI320" s="294"/>
      <c r="AJ320" s="294"/>
      <c r="AK320" s="294"/>
      <c r="AL320" s="294"/>
      <c r="AM320" s="294"/>
      <c r="AN320" s="294"/>
      <c r="AO320" s="294"/>
      <c r="AP320" s="294"/>
      <c r="AQ320" s="294"/>
      <c r="AR320" s="294"/>
      <c r="AS320" s="294"/>
      <c r="AT320" s="294"/>
      <c r="AU320" s="294"/>
      <c r="AV320" s="294"/>
      <c r="AW320" s="294"/>
      <c r="AX320" s="294"/>
      <c r="AY320" s="294"/>
      <c r="AZ320" s="294"/>
      <c r="BA320" s="294"/>
      <c r="BB320" s="294"/>
      <c r="BC320" s="294"/>
      <c r="BD320" s="294"/>
      <c r="BE320" s="294"/>
      <c r="BF320" s="294"/>
      <c r="BG320" s="294"/>
      <c r="BH320" s="294"/>
      <c r="BI320" s="294"/>
      <c r="BJ320" s="294"/>
      <c r="BK320" s="294"/>
      <c r="BL320" s="294"/>
      <c r="BM320" s="294"/>
      <c r="BN320" s="294"/>
      <c r="BO320" s="294"/>
    </row>
    <row r="321">
      <c r="A321" s="294"/>
      <c r="B321" s="333"/>
      <c r="D321" s="134"/>
      <c r="E321" s="294"/>
      <c r="I321" s="294"/>
      <c r="J321" s="294"/>
      <c r="N321" s="294"/>
      <c r="O321" s="294"/>
      <c r="P321" s="294"/>
      <c r="Q321" s="294"/>
      <c r="R321" s="294"/>
      <c r="S321" s="294"/>
      <c r="T321" s="294"/>
      <c r="U321" s="294"/>
      <c r="V321" s="294"/>
      <c r="W321" s="294"/>
      <c r="X321" s="294"/>
      <c r="Y321" s="294"/>
      <c r="Z321" s="294"/>
      <c r="AA321" s="294"/>
      <c r="AB321" s="294"/>
      <c r="AC321" s="294"/>
      <c r="AD321" s="294"/>
      <c r="AE321" s="294"/>
      <c r="AF321" s="294"/>
      <c r="AG321" s="294"/>
      <c r="AH321" s="294"/>
      <c r="AI321" s="294"/>
      <c r="AJ321" s="294"/>
      <c r="AK321" s="294"/>
      <c r="AL321" s="294"/>
      <c r="AM321" s="294"/>
      <c r="AN321" s="294"/>
      <c r="AO321" s="294"/>
      <c r="AP321" s="294"/>
      <c r="AQ321" s="294"/>
      <c r="AR321" s="294"/>
      <c r="AS321" s="294"/>
      <c r="AT321" s="294"/>
      <c r="AU321" s="294"/>
      <c r="AV321" s="294"/>
      <c r="AW321" s="294"/>
      <c r="AX321" s="294"/>
      <c r="AY321" s="294"/>
      <c r="AZ321" s="294"/>
      <c r="BA321" s="294"/>
      <c r="BB321" s="294"/>
      <c r="BC321" s="294"/>
      <c r="BD321" s="294"/>
      <c r="BE321" s="294"/>
      <c r="BF321" s="294"/>
      <c r="BG321" s="294"/>
      <c r="BH321" s="294"/>
      <c r="BI321" s="294"/>
      <c r="BJ321" s="294"/>
      <c r="BK321" s="294"/>
      <c r="BL321" s="294"/>
      <c r="BM321" s="294"/>
      <c r="BN321" s="294"/>
      <c r="BO321" s="294"/>
    </row>
    <row r="322">
      <c r="A322" s="294"/>
      <c r="B322" s="333"/>
      <c r="D322" s="134"/>
      <c r="E322" s="294"/>
      <c r="I322" s="294"/>
      <c r="J322" s="294"/>
      <c r="N322" s="294"/>
      <c r="O322" s="294"/>
      <c r="P322" s="294"/>
      <c r="Q322" s="294"/>
      <c r="R322" s="294"/>
      <c r="S322" s="294"/>
      <c r="T322" s="294"/>
      <c r="U322" s="294"/>
      <c r="V322" s="294"/>
      <c r="W322" s="294"/>
      <c r="X322" s="294"/>
      <c r="Y322" s="294"/>
      <c r="Z322" s="294"/>
      <c r="AA322" s="294"/>
      <c r="AB322" s="294"/>
      <c r="AC322" s="294"/>
      <c r="AD322" s="294"/>
      <c r="AE322" s="294"/>
      <c r="AF322" s="294"/>
      <c r="AG322" s="294"/>
      <c r="AH322" s="294"/>
      <c r="AI322" s="294"/>
      <c r="AJ322" s="294"/>
      <c r="AK322" s="294"/>
      <c r="AL322" s="294"/>
      <c r="AM322" s="294"/>
      <c r="AN322" s="294"/>
      <c r="AO322" s="294"/>
      <c r="AP322" s="294"/>
      <c r="AQ322" s="294"/>
      <c r="AR322" s="294"/>
      <c r="AS322" s="294"/>
      <c r="AT322" s="294"/>
      <c r="AU322" s="294"/>
      <c r="AV322" s="294"/>
      <c r="AW322" s="294"/>
      <c r="AX322" s="294"/>
      <c r="AY322" s="294"/>
      <c r="AZ322" s="294"/>
      <c r="BA322" s="294"/>
      <c r="BB322" s="294"/>
      <c r="BC322" s="294"/>
      <c r="BD322" s="294"/>
      <c r="BE322" s="294"/>
      <c r="BF322" s="294"/>
      <c r="BG322" s="294"/>
      <c r="BH322" s="294"/>
      <c r="BI322" s="294"/>
      <c r="BJ322" s="294"/>
      <c r="BK322" s="294"/>
      <c r="BL322" s="294"/>
      <c r="BM322" s="294"/>
      <c r="BN322" s="294"/>
      <c r="BO322" s="294"/>
    </row>
    <row r="323">
      <c r="A323" s="294"/>
      <c r="B323" s="333"/>
      <c r="D323" s="134"/>
      <c r="E323" s="294"/>
      <c r="I323" s="294"/>
      <c r="J323" s="294"/>
      <c r="N323" s="294"/>
      <c r="O323" s="294"/>
      <c r="P323" s="294"/>
      <c r="Q323" s="294"/>
      <c r="R323" s="294"/>
      <c r="S323" s="294"/>
      <c r="T323" s="294"/>
      <c r="U323" s="294"/>
      <c r="V323" s="294"/>
      <c r="W323" s="294"/>
      <c r="X323" s="294"/>
      <c r="Y323" s="294"/>
      <c r="Z323" s="294"/>
      <c r="AA323" s="294"/>
      <c r="AB323" s="294"/>
      <c r="AC323" s="294"/>
      <c r="AD323" s="294"/>
      <c r="AE323" s="294"/>
      <c r="AF323" s="294"/>
      <c r="AG323" s="294"/>
      <c r="AH323" s="294"/>
      <c r="AI323" s="294"/>
      <c r="AJ323" s="294"/>
      <c r="AK323" s="294"/>
      <c r="AL323" s="294"/>
      <c r="AM323" s="294"/>
      <c r="AN323" s="294"/>
      <c r="AO323" s="294"/>
      <c r="AP323" s="294"/>
      <c r="AQ323" s="294"/>
      <c r="AR323" s="294"/>
      <c r="AS323" s="294"/>
      <c r="AT323" s="294"/>
      <c r="AU323" s="294"/>
      <c r="AV323" s="294"/>
      <c r="AW323" s="294"/>
      <c r="AX323" s="294"/>
      <c r="AY323" s="294"/>
      <c r="AZ323" s="294"/>
      <c r="BA323" s="294"/>
      <c r="BB323" s="294"/>
      <c r="BC323" s="294"/>
      <c r="BD323" s="294"/>
      <c r="BE323" s="294"/>
      <c r="BF323" s="294"/>
      <c r="BG323" s="294"/>
      <c r="BH323" s="294"/>
      <c r="BI323" s="294"/>
      <c r="BJ323" s="294"/>
      <c r="BK323" s="294"/>
      <c r="BL323" s="294"/>
      <c r="BM323" s="294"/>
      <c r="BN323" s="294"/>
      <c r="BO323" s="294"/>
    </row>
    <row r="324">
      <c r="A324" s="294"/>
      <c r="B324" s="333"/>
      <c r="D324" s="134"/>
      <c r="E324" s="294"/>
      <c r="I324" s="294"/>
      <c r="J324" s="294"/>
      <c r="N324" s="294"/>
      <c r="O324" s="294"/>
      <c r="P324" s="294"/>
      <c r="Q324" s="294"/>
      <c r="R324" s="294"/>
      <c r="S324" s="294"/>
      <c r="T324" s="294"/>
      <c r="U324" s="294"/>
      <c r="V324" s="294"/>
      <c r="W324" s="294"/>
      <c r="X324" s="294"/>
      <c r="Y324" s="294"/>
      <c r="Z324" s="294"/>
      <c r="AA324" s="294"/>
      <c r="AB324" s="294"/>
      <c r="AC324" s="294"/>
      <c r="AD324" s="294"/>
      <c r="AE324" s="294"/>
      <c r="AF324" s="294"/>
      <c r="AG324" s="294"/>
      <c r="AH324" s="294"/>
      <c r="AI324" s="294"/>
      <c r="AJ324" s="294"/>
      <c r="AK324" s="294"/>
      <c r="AL324" s="294"/>
      <c r="AM324" s="294"/>
      <c r="AN324" s="294"/>
      <c r="AO324" s="294"/>
      <c r="AP324" s="294"/>
      <c r="AQ324" s="294"/>
      <c r="AR324" s="294"/>
      <c r="AS324" s="294"/>
      <c r="AT324" s="294"/>
      <c r="AU324" s="294"/>
      <c r="AV324" s="294"/>
      <c r="AW324" s="294"/>
      <c r="AX324" s="294"/>
      <c r="AY324" s="294"/>
      <c r="AZ324" s="294"/>
      <c r="BA324" s="294"/>
      <c r="BB324" s="294"/>
      <c r="BC324" s="294"/>
      <c r="BD324" s="294"/>
      <c r="BE324" s="294"/>
      <c r="BF324" s="294"/>
      <c r="BG324" s="294"/>
      <c r="BH324" s="294"/>
      <c r="BI324" s="294"/>
      <c r="BJ324" s="294"/>
      <c r="BK324" s="294"/>
      <c r="BL324" s="294"/>
      <c r="BM324" s="294"/>
      <c r="BN324" s="294"/>
      <c r="BO324" s="294"/>
    </row>
    <row r="325">
      <c r="A325" s="294"/>
      <c r="B325" s="333"/>
      <c r="D325" s="134"/>
      <c r="E325" s="294"/>
      <c r="I325" s="294"/>
      <c r="J325" s="294"/>
      <c r="N325" s="294"/>
      <c r="O325" s="294"/>
      <c r="P325" s="294"/>
      <c r="Q325" s="294"/>
      <c r="R325" s="294"/>
      <c r="S325" s="294"/>
      <c r="T325" s="294"/>
      <c r="U325" s="294"/>
      <c r="V325" s="294"/>
      <c r="W325" s="294"/>
      <c r="X325" s="294"/>
      <c r="Y325" s="294"/>
      <c r="Z325" s="294"/>
      <c r="AA325" s="294"/>
      <c r="AB325" s="294"/>
      <c r="AC325" s="294"/>
      <c r="AD325" s="294"/>
      <c r="AE325" s="294"/>
      <c r="AF325" s="294"/>
      <c r="AG325" s="294"/>
      <c r="AH325" s="294"/>
      <c r="AI325" s="294"/>
      <c r="AJ325" s="294"/>
      <c r="AK325" s="294"/>
      <c r="AL325" s="294"/>
      <c r="AM325" s="294"/>
      <c r="AN325" s="294"/>
      <c r="AO325" s="294"/>
      <c r="AP325" s="294"/>
      <c r="AQ325" s="294"/>
      <c r="AR325" s="294"/>
      <c r="AS325" s="294"/>
      <c r="AT325" s="294"/>
      <c r="AU325" s="294"/>
      <c r="AV325" s="294"/>
      <c r="AW325" s="294"/>
      <c r="AX325" s="294"/>
      <c r="AY325" s="294"/>
      <c r="AZ325" s="294"/>
      <c r="BA325" s="294"/>
      <c r="BB325" s="294"/>
      <c r="BC325" s="294"/>
      <c r="BD325" s="294"/>
      <c r="BE325" s="294"/>
      <c r="BF325" s="294"/>
      <c r="BG325" s="294"/>
      <c r="BH325" s="294"/>
      <c r="BI325" s="294"/>
      <c r="BJ325" s="294"/>
      <c r="BK325" s="294"/>
      <c r="BL325" s="294"/>
      <c r="BM325" s="294"/>
      <c r="BN325" s="294"/>
      <c r="BO325" s="294"/>
    </row>
    <row r="326">
      <c r="A326" s="294"/>
      <c r="B326" s="333"/>
      <c r="D326" s="134"/>
      <c r="E326" s="294"/>
      <c r="I326" s="294"/>
      <c r="J326" s="294"/>
      <c r="N326" s="294"/>
      <c r="O326" s="294"/>
      <c r="P326" s="294"/>
      <c r="Q326" s="294"/>
      <c r="R326" s="294"/>
      <c r="S326" s="294"/>
      <c r="T326" s="294"/>
      <c r="U326" s="294"/>
      <c r="V326" s="294"/>
      <c r="W326" s="294"/>
      <c r="X326" s="294"/>
      <c r="Y326" s="294"/>
      <c r="Z326" s="294"/>
      <c r="AA326" s="294"/>
      <c r="AB326" s="294"/>
      <c r="AC326" s="294"/>
      <c r="AD326" s="294"/>
      <c r="AE326" s="294"/>
      <c r="AF326" s="294"/>
      <c r="AG326" s="294"/>
      <c r="AH326" s="294"/>
      <c r="AI326" s="294"/>
      <c r="AJ326" s="294"/>
      <c r="AK326" s="294"/>
      <c r="AL326" s="294"/>
      <c r="AM326" s="294"/>
      <c r="AN326" s="294"/>
      <c r="AO326" s="294"/>
      <c r="AP326" s="294"/>
      <c r="AQ326" s="294"/>
      <c r="AR326" s="294"/>
      <c r="AS326" s="294"/>
      <c r="AT326" s="294"/>
      <c r="AU326" s="294"/>
      <c r="AV326" s="294"/>
      <c r="AW326" s="294"/>
      <c r="AX326" s="294"/>
      <c r="AY326" s="294"/>
      <c r="AZ326" s="294"/>
      <c r="BA326" s="294"/>
      <c r="BB326" s="294"/>
      <c r="BC326" s="294"/>
      <c r="BD326" s="294"/>
      <c r="BE326" s="294"/>
      <c r="BF326" s="294"/>
      <c r="BG326" s="294"/>
      <c r="BH326" s="294"/>
      <c r="BI326" s="294"/>
      <c r="BJ326" s="294"/>
      <c r="BK326" s="294"/>
      <c r="BL326" s="294"/>
      <c r="BM326" s="294"/>
      <c r="BN326" s="294"/>
      <c r="BO326" s="294"/>
    </row>
    <row r="327">
      <c r="A327" s="294"/>
      <c r="B327" s="333"/>
      <c r="D327" s="134"/>
      <c r="E327" s="294"/>
      <c r="I327" s="294"/>
      <c r="J327" s="294"/>
      <c r="N327" s="294"/>
      <c r="O327" s="294"/>
      <c r="P327" s="294"/>
      <c r="Q327" s="294"/>
      <c r="R327" s="294"/>
      <c r="S327" s="294"/>
      <c r="T327" s="294"/>
      <c r="U327" s="294"/>
      <c r="V327" s="294"/>
      <c r="W327" s="294"/>
      <c r="X327" s="294"/>
      <c r="Y327" s="294"/>
      <c r="Z327" s="294"/>
      <c r="AA327" s="294"/>
      <c r="AB327" s="294"/>
      <c r="AC327" s="294"/>
      <c r="AD327" s="294"/>
      <c r="AE327" s="294"/>
      <c r="AF327" s="294"/>
      <c r="AG327" s="294"/>
      <c r="AH327" s="294"/>
      <c r="AI327" s="294"/>
      <c r="AJ327" s="294"/>
      <c r="AK327" s="294"/>
      <c r="AL327" s="294"/>
      <c r="AM327" s="294"/>
      <c r="AN327" s="294"/>
      <c r="AO327" s="294"/>
      <c r="AP327" s="294"/>
      <c r="AQ327" s="294"/>
      <c r="AR327" s="294"/>
      <c r="AS327" s="294"/>
      <c r="AT327" s="294"/>
      <c r="AU327" s="294"/>
      <c r="AV327" s="294"/>
      <c r="AW327" s="294"/>
      <c r="AX327" s="294"/>
      <c r="AY327" s="294"/>
      <c r="AZ327" s="294"/>
      <c r="BA327" s="294"/>
      <c r="BB327" s="294"/>
      <c r="BC327" s="294"/>
      <c r="BD327" s="294"/>
      <c r="BE327" s="294"/>
      <c r="BF327" s="294"/>
      <c r="BG327" s="294"/>
      <c r="BH327" s="294"/>
      <c r="BI327" s="294"/>
      <c r="BJ327" s="294"/>
      <c r="BK327" s="294"/>
      <c r="BL327" s="294"/>
      <c r="BM327" s="294"/>
      <c r="BN327" s="294"/>
      <c r="BO327" s="294"/>
    </row>
    <row r="328">
      <c r="A328" s="294"/>
      <c r="B328" s="333"/>
      <c r="D328" s="134"/>
      <c r="E328" s="294"/>
      <c r="I328" s="294"/>
      <c r="J328" s="294"/>
      <c r="N328" s="294"/>
      <c r="O328" s="294"/>
      <c r="P328" s="294"/>
      <c r="Q328" s="294"/>
      <c r="R328" s="294"/>
      <c r="S328" s="294"/>
      <c r="T328" s="294"/>
      <c r="U328" s="294"/>
      <c r="V328" s="294"/>
      <c r="W328" s="294"/>
      <c r="X328" s="294"/>
      <c r="Y328" s="294"/>
      <c r="Z328" s="294"/>
      <c r="AA328" s="294"/>
      <c r="AB328" s="294"/>
      <c r="AC328" s="294"/>
      <c r="AD328" s="294"/>
      <c r="AE328" s="294"/>
      <c r="AF328" s="294"/>
      <c r="AG328" s="294"/>
      <c r="AH328" s="294"/>
      <c r="AI328" s="294"/>
      <c r="AJ328" s="294"/>
      <c r="AK328" s="294"/>
      <c r="AL328" s="294"/>
      <c r="AM328" s="294"/>
      <c r="AN328" s="294"/>
      <c r="AO328" s="294"/>
      <c r="AP328" s="294"/>
      <c r="AQ328" s="294"/>
      <c r="AR328" s="294"/>
      <c r="AS328" s="294"/>
      <c r="AT328" s="294"/>
      <c r="AU328" s="294"/>
      <c r="AV328" s="294"/>
      <c r="AW328" s="294"/>
      <c r="AX328" s="294"/>
      <c r="AY328" s="294"/>
      <c r="AZ328" s="294"/>
      <c r="BA328" s="294"/>
      <c r="BB328" s="294"/>
      <c r="BC328" s="294"/>
      <c r="BD328" s="294"/>
      <c r="BE328" s="294"/>
      <c r="BF328" s="294"/>
      <c r="BG328" s="294"/>
      <c r="BH328" s="294"/>
      <c r="BI328" s="294"/>
      <c r="BJ328" s="294"/>
      <c r="BK328" s="294"/>
      <c r="BL328" s="294"/>
      <c r="BM328" s="294"/>
      <c r="BN328" s="294"/>
      <c r="BO328" s="294"/>
    </row>
    <row r="329">
      <c r="A329" s="294"/>
      <c r="B329" s="333"/>
      <c r="D329" s="134"/>
      <c r="E329" s="294"/>
      <c r="I329" s="294"/>
      <c r="J329" s="294"/>
      <c r="N329" s="294"/>
      <c r="O329" s="294"/>
      <c r="P329" s="294"/>
      <c r="Q329" s="294"/>
      <c r="R329" s="294"/>
      <c r="S329" s="294"/>
      <c r="T329" s="294"/>
      <c r="U329" s="294"/>
      <c r="V329" s="294"/>
      <c r="W329" s="294"/>
      <c r="X329" s="294"/>
      <c r="Y329" s="294"/>
      <c r="Z329" s="294"/>
      <c r="AA329" s="294"/>
      <c r="AB329" s="294"/>
      <c r="AC329" s="294"/>
      <c r="AD329" s="294"/>
      <c r="AE329" s="294"/>
      <c r="AF329" s="294"/>
      <c r="AG329" s="294"/>
      <c r="AH329" s="294"/>
      <c r="AI329" s="294"/>
      <c r="AJ329" s="294"/>
      <c r="AK329" s="294"/>
      <c r="AL329" s="294"/>
      <c r="AM329" s="294"/>
      <c r="AN329" s="294"/>
      <c r="AO329" s="294"/>
      <c r="AP329" s="294"/>
      <c r="AQ329" s="294"/>
      <c r="AR329" s="294"/>
      <c r="AS329" s="294"/>
      <c r="AT329" s="294"/>
      <c r="AU329" s="294"/>
      <c r="AV329" s="294"/>
      <c r="AW329" s="294"/>
      <c r="AX329" s="294"/>
      <c r="AY329" s="294"/>
      <c r="AZ329" s="294"/>
      <c r="BA329" s="294"/>
      <c r="BB329" s="294"/>
      <c r="BC329" s="294"/>
      <c r="BD329" s="294"/>
      <c r="BE329" s="294"/>
      <c r="BF329" s="294"/>
      <c r="BG329" s="294"/>
      <c r="BH329" s="294"/>
      <c r="BI329" s="294"/>
      <c r="BJ329" s="294"/>
      <c r="BK329" s="294"/>
      <c r="BL329" s="294"/>
      <c r="BM329" s="294"/>
      <c r="BN329" s="294"/>
      <c r="BO329" s="294"/>
    </row>
    <row r="330">
      <c r="A330" s="294"/>
      <c r="B330" s="333"/>
      <c r="D330" s="134"/>
      <c r="E330" s="294"/>
      <c r="I330" s="294"/>
      <c r="J330" s="294"/>
      <c r="N330" s="294"/>
      <c r="O330" s="294"/>
      <c r="P330" s="294"/>
      <c r="Q330" s="294"/>
      <c r="R330" s="294"/>
      <c r="S330" s="294"/>
      <c r="T330" s="294"/>
      <c r="U330" s="294"/>
      <c r="V330" s="294"/>
      <c r="W330" s="294"/>
      <c r="X330" s="294"/>
      <c r="Y330" s="294"/>
      <c r="Z330" s="294"/>
      <c r="AA330" s="294"/>
      <c r="AB330" s="294"/>
      <c r="AC330" s="294"/>
      <c r="AD330" s="294"/>
      <c r="AE330" s="294"/>
      <c r="AF330" s="294"/>
      <c r="AG330" s="294"/>
      <c r="AH330" s="294"/>
      <c r="AI330" s="294"/>
      <c r="AJ330" s="294"/>
      <c r="AK330" s="294"/>
      <c r="AL330" s="294"/>
      <c r="AM330" s="294"/>
      <c r="AN330" s="294"/>
      <c r="AO330" s="294"/>
      <c r="AP330" s="294"/>
      <c r="AQ330" s="294"/>
      <c r="AR330" s="294"/>
      <c r="AS330" s="294"/>
      <c r="AT330" s="294"/>
      <c r="AU330" s="294"/>
      <c r="AV330" s="294"/>
      <c r="AW330" s="294"/>
      <c r="AX330" s="294"/>
      <c r="AY330" s="294"/>
      <c r="AZ330" s="294"/>
      <c r="BA330" s="294"/>
      <c r="BB330" s="294"/>
      <c r="BC330" s="294"/>
      <c r="BD330" s="294"/>
      <c r="BE330" s="294"/>
      <c r="BF330" s="294"/>
      <c r="BG330" s="294"/>
      <c r="BH330" s="294"/>
      <c r="BI330" s="294"/>
      <c r="BJ330" s="294"/>
      <c r="BK330" s="294"/>
      <c r="BL330" s="294"/>
      <c r="BM330" s="294"/>
      <c r="BN330" s="294"/>
      <c r="BO330" s="294"/>
    </row>
    <row r="331">
      <c r="A331" s="294"/>
      <c r="B331" s="333"/>
      <c r="D331" s="134"/>
      <c r="E331" s="294"/>
      <c r="I331" s="294"/>
      <c r="J331" s="294"/>
      <c r="N331" s="294"/>
      <c r="O331" s="294"/>
      <c r="P331" s="294"/>
      <c r="Q331" s="294"/>
      <c r="R331" s="294"/>
      <c r="S331" s="294"/>
      <c r="T331" s="294"/>
      <c r="U331" s="294"/>
      <c r="V331" s="294"/>
      <c r="W331" s="294"/>
      <c r="X331" s="294"/>
      <c r="Y331" s="294"/>
      <c r="Z331" s="294"/>
      <c r="AA331" s="294"/>
      <c r="AB331" s="294"/>
      <c r="AC331" s="294"/>
      <c r="AD331" s="294"/>
      <c r="AE331" s="294"/>
      <c r="AF331" s="294"/>
      <c r="AG331" s="294"/>
      <c r="AH331" s="294"/>
      <c r="AI331" s="294"/>
      <c r="AJ331" s="294"/>
      <c r="AK331" s="294"/>
      <c r="AL331" s="294"/>
      <c r="AM331" s="294"/>
      <c r="AN331" s="294"/>
      <c r="AO331" s="294"/>
      <c r="AP331" s="294"/>
      <c r="AQ331" s="294"/>
      <c r="AR331" s="294"/>
      <c r="AS331" s="294"/>
      <c r="AT331" s="294"/>
      <c r="AU331" s="294"/>
      <c r="AV331" s="294"/>
      <c r="AW331" s="294"/>
      <c r="AX331" s="294"/>
      <c r="AY331" s="294"/>
      <c r="AZ331" s="294"/>
      <c r="BA331" s="294"/>
      <c r="BB331" s="294"/>
      <c r="BC331" s="294"/>
      <c r="BD331" s="294"/>
      <c r="BE331" s="294"/>
      <c r="BF331" s="294"/>
      <c r="BG331" s="294"/>
      <c r="BH331" s="294"/>
      <c r="BI331" s="294"/>
      <c r="BJ331" s="294"/>
      <c r="BK331" s="294"/>
      <c r="BL331" s="294"/>
      <c r="BM331" s="294"/>
      <c r="BN331" s="294"/>
      <c r="BO331" s="294"/>
    </row>
    <row r="332">
      <c r="A332" s="294"/>
      <c r="B332" s="333"/>
      <c r="D332" s="134"/>
      <c r="E332" s="294"/>
      <c r="I332" s="294"/>
      <c r="J332" s="294"/>
      <c r="N332" s="294"/>
      <c r="O332" s="294"/>
      <c r="P332" s="294"/>
      <c r="Q332" s="294"/>
      <c r="R332" s="294"/>
      <c r="S332" s="294"/>
      <c r="T332" s="294"/>
      <c r="U332" s="294"/>
      <c r="V332" s="294"/>
      <c r="W332" s="294"/>
      <c r="X332" s="294"/>
      <c r="Y332" s="294"/>
      <c r="Z332" s="294"/>
      <c r="AA332" s="294"/>
      <c r="AB332" s="294"/>
      <c r="AC332" s="294"/>
      <c r="AD332" s="294"/>
      <c r="AE332" s="294"/>
      <c r="AF332" s="294"/>
      <c r="AG332" s="294"/>
      <c r="AH332" s="294"/>
      <c r="AI332" s="294"/>
      <c r="AJ332" s="294"/>
      <c r="AK332" s="294"/>
      <c r="AL332" s="294"/>
      <c r="AM332" s="294"/>
      <c r="AN332" s="294"/>
      <c r="AO332" s="294"/>
      <c r="AP332" s="294"/>
      <c r="AQ332" s="294"/>
      <c r="AR332" s="294"/>
      <c r="AS332" s="294"/>
      <c r="AT332" s="294"/>
      <c r="AU332" s="294"/>
      <c r="AV332" s="294"/>
      <c r="AW332" s="294"/>
      <c r="AX332" s="294"/>
      <c r="AY332" s="294"/>
      <c r="AZ332" s="294"/>
      <c r="BA332" s="294"/>
      <c r="BB332" s="294"/>
      <c r="BC332" s="294"/>
      <c r="BD332" s="294"/>
      <c r="BE332" s="294"/>
      <c r="BF332" s="294"/>
      <c r="BG332" s="294"/>
      <c r="BH332" s="294"/>
      <c r="BI332" s="294"/>
      <c r="BJ332" s="294"/>
      <c r="BK332" s="294"/>
      <c r="BL332" s="294"/>
      <c r="BM332" s="294"/>
      <c r="BN332" s="294"/>
      <c r="BO332" s="294"/>
    </row>
    <row r="333">
      <c r="A333" s="294"/>
      <c r="B333" s="333"/>
      <c r="D333" s="134"/>
      <c r="E333" s="294"/>
      <c r="I333" s="294"/>
      <c r="J333" s="294"/>
      <c r="N333" s="294"/>
      <c r="O333" s="294"/>
      <c r="P333" s="294"/>
      <c r="Q333" s="294"/>
      <c r="R333" s="294"/>
      <c r="S333" s="294"/>
      <c r="T333" s="294"/>
      <c r="U333" s="294"/>
      <c r="V333" s="294"/>
      <c r="W333" s="294"/>
      <c r="X333" s="294"/>
      <c r="Y333" s="294"/>
      <c r="Z333" s="294"/>
      <c r="AA333" s="294"/>
      <c r="AB333" s="294"/>
      <c r="AC333" s="294"/>
      <c r="AD333" s="294"/>
      <c r="AE333" s="294"/>
      <c r="AF333" s="294"/>
      <c r="AG333" s="294"/>
      <c r="AH333" s="294"/>
      <c r="AI333" s="294"/>
      <c r="AJ333" s="294"/>
      <c r="AK333" s="294"/>
      <c r="AL333" s="294"/>
      <c r="AM333" s="294"/>
      <c r="AN333" s="294"/>
      <c r="AO333" s="294"/>
      <c r="AP333" s="294"/>
      <c r="AQ333" s="294"/>
      <c r="AR333" s="294"/>
      <c r="AS333" s="294"/>
      <c r="AT333" s="294"/>
      <c r="AU333" s="294"/>
      <c r="AV333" s="294"/>
      <c r="AW333" s="294"/>
      <c r="AX333" s="294"/>
      <c r="AY333" s="294"/>
      <c r="AZ333" s="294"/>
      <c r="BA333" s="294"/>
      <c r="BB333" s="294"/>
      <c r="BC333" s="294"/>
      <c r="BD333" s="294"/>
      <c r="BE333" s="294"/>
      <c r="BF333" s="294"/>
      <c r="BG333" s="294"/>
      <c r="BH333" s="294"/>
      <c r="BI333" s="294"/>
      <c r="BJ333" s="294"/>
      <c r="BK333" s="294"/>
      <c r="BL333" s="294"/>
      <c r="BM333" s="294"/>
      <c r="BN333" s="294"/>
      <c r="BO333" s="294"/>
    </row>
    <row r="334">
      <c r="A334" s="294"/>
      <c r="B334" s="333"/>
      <c r="D334" s="134"/>
      <c r="E334" s="294"/>
      <c r="I334" s="294"/>
      <c r="J334" s="294"/>
      <c r="N334" s="294"/>
      <c r="O334" s="294"/>
      <c r="P334" s="294"/>
      <c r="Q334" s="294"/>
      <c r="R334" s="294"/>
      <c r="S334" s="294"/>
      <c r="T334" s="294"/>
      <c r="U334" s="294"/>
      <c r="V334" s="294"/>
      <c r="W334" s="294"/>
      <c r="X334" s="294"/>
      <c r="Y334" s="294"/>
      <c r="Z334" s="294"/>
      <c r="AA334" s="294"/>
      <c r="AB334" s="294"/>
      <c r="AC334" s="294"/>
      <c r="AD334" s="294"/>
      <c r="AE334" s="294"/>
      <c r="AF334" s="294"/>
      <c r="AG334" s="294"/>
      <c r="AH334" s="294"/>
      <c r="AI334" s="294"/>
      <c r="AJ334" s="294"/>
      <c r="AK334" s="294"/>
      <c r="AL334" s="294"/>
      <c r="AM334" s="294"/>
      <c r="AN334" s="294"/>
      <c r="AO334" s="294"/>
      <c r="AP334" s="294"/>
      <c r="AQ334" s="294"/>
      <c r="AR334" s="294"/>
      <c r="AS334" s="294"/>
      <c r="AT334" s="294"/>
      <c r="AU334" s="294"/>
      <c r="AV334" s="294"/>
      <c r="AW334" s="294"/>
      <c r="AX334" s="294"/>
      <c r="AY334" s="294"/>
      <c r="AZ334" s="294"/>
      <c r="BA334" s="294"/>
      <c r="BB334" s="294"/>
      <c r="BC334" s="294"/>
      <c r="BD334" s="294"/>
      <c r="BE334" s="294"/>
      <c r="BF334" s="294"/>
      <c r="BG334" s="294"/>
      <c r="BH334" s="294"/>
      <c r="BI334" s="294"/>
      <c r="BJ334" s="294"/>
      <c r="BK334" s="294"/>
      <c r="BL334" s="294"/>
      <c r="BM334" s="294"/>
      <c r="BN334" s="294"/>
      <c r="BO334" s="294"/>
    </row>
    <row r="335">
      <c r="A335" s="294"/>
      <c r="B335" s="333"/>
      <c r="D335" s="134"/>
      <c r="E335" s="294"/>
      <c r="I335" s="294"/>
      <c r="J335" s="294"/>
      <c r="N335" s="294"/>
      <c r="O335" s="294"/>
      <c r="P335" s="294"/>
      <c r="Q335" s="294"/>
      <c r="R335" s="294"/>
      <c r="S335" s="294"/>
      <c r="T335" s="294"/>
      <c r="U335" s="294"/>
      <c r="V335" s="294"/>
      <c r="W335" s="294"/>
      <c r="X335" s="294"/>
      <c r="Y335" s="294"/>
      <c r="Z335" s="294"/>
      <c r="AA335" s="294"/>
      <c r="AB335" s="294"/>
      <c r="AC335" s="294"/>
      <c r="AD335" s="294"/>
      <c r="AE335" s="294"/>
      <c r="AF335" s="294"/>
      <c r="AG335" s="294"/>
      <c r="AH335" s="294"/>
      <c r="AI335" s="294"/>
      <c r="AJ335" s="294"/>
      <c r="AK335" s="294"/>
      <c r="AL335" s="294"/>
      <c r="AM335" s="294"/>
      <c r="AN335" s="294"/>
      <c r="AO335" s="294"/>
      <c r="AP335" s="294"/>
      <c r="AQ335" s="294"/>
      <c r="AR335" s="294"/>
      <c r="AS335" s="294"/>
      <c r="AT335" s="294"/>
      <c r="AU335" s="294"/>
      <c r="AV335" s="294"/>
      <c r="AW335" s="294"/>
      <c r="AX335" s="294"/>
      <c r="AY335" s="294"/>
      <c r="AZ335" s="294"/>
      <c r="BA335" s="294"/>
      <c r="BB335" s="294"/>
      <c r="BC335" s="294"/>
      <c r="BD335" s="294"/>
      <c r="BE335" s="294"/>
      <c r="BF335" s="294"/>
      <c r="BG335" s="294"/>
      <c r="BH335" s="294"/>
      <c r="BI335" s="294"/>
      <c r="BJ335" s="294"/>
      <c r="BK335" s="294"/>
      <c r="BL335" s="294"/>
      <c r="BM335" s="294"/>
      <c r="BN335" s="294"/>
      <c r="BO335" s="294"/>
    </row>
    <row r="336">
      <c r="A336" s="294"/>
      <c r="B336" s="333"/>
      <c r="D336" s="134"/>
      <c r="E336" s="294"/>
      <c r="I336" s="294"/>
      <c r="J336" s="294"/>
      <c r="N336" s="294"/>
      <c r="O336" s="294"/>
      <c r="P336" s="294"/>
      <c r="Q336" s="294"/>
      <c r="R336" s="294"/>
      <c r="S336" s="294"/>
      <c r="T336" s="294"/>
      <c r="U336" s="294"/>
      <c r="V336" s="294"/>
      <c r="W336" s="294"/>
      <c r="X336" s="294"/>
      <c r="Y336" s="294"/>
      <c r="Z336" s="294"/>
      <c r="AA336" s="294"/>
      <c r="AB336" s="294"/>
      <c r="AC336" s="294"/>
      <c r="AD336" s="294"/>
      <c r="AE336" s="294"/>
      <c r="AF336" s="294"/>
      <c r="AG336" s="294"/>
      <c r="AH336" s="294"/>
      <c r="AI336" s="294"/>
      <c r="AJ336" s="294"/>
      <c r="AK336" s="294"/>
      <c r="AL336" s="294"/>
      <c r="AM336" s="294"/>
      <c r="AN336" s="294"/>
      <c r="AO336" s="294"/>
      <c r="AP336" s="294"/>
      <c r="AQ336" s="294"/>
      <c r="AR336" s="294"/>
      <c r="AS336" s="294"/>
      <c r="AT336" s="294"/>
      <c r="AU336" s="294"/>
      <c r="AV336" s="294"/>
      <c r="AW336" s="294"/>
      <c r="AX336" s="294"/>
      <c r="AY336" s="294"/>
      <c r="AZ336" s="294"/>
      <c r="BA336" s="294"/>
      <c r="BB336" s="294"/>
      <c r="BC336" s="294"/>
      <c r="BD336" s="294"/>
      <c r="BE336" s="294"/>
      <c r="BF336" s="294"/>
      <c r="BG336" s="294"/>
      <c r="BH336" s="294"/>
      <c r="BI336" s="294"/>
      <c r="BJ336" s="294"/>
      <c r="BK336" s="294"/>
      <c r="BL336" s="294"/>
      <c r="BM336" s="294"/>
      <c r="BN336" s="294"/>
      <c r="BO336" s="294"/>
    </row>
    <row r="337">
      <c r="A337" s="294"/>
      <c r="B337" s="333"/>
      <c r="D337" s="134"/>
      <c r="E337" s="294"/>
      <c r="I337" s="294"/>
      <c r="J337" s="294"/>
      <c r="N337" s="294"/>
      <c r="O337" s="294"/>
      <c r="P337" s="294"/>
      <c r="Q337" s="294"/>
      <c r="R337" s="294"/>
      <c r="S337" s="294"/>
      <c r="T337" s="294"/>
      <c r="U337" s="294"/>
      <c r="V337" s="294"/>
      <c r="W337" s="294"/>
      <c r="X337" s="294"/>
      <c r="Y337" s="294"/>
      <c r="Z337" s="294"/>
      <c r="AA337" s="294"/>
      <c r="AB337" s="294"/>
      <c r="AC337" s="294"/>
      <c r="AD337" s="294"/>
      <c r="AE337" s="294"/>
      <c r="AF337" s="294"/>
      <c r="AG337" s="294"/>
      <c r="AH337" s="294"/>
      <c r="AI337" s="294"/>
      <c r="AJ337" s="294"/>
      <c r="AK337" s="294"/>
      <c r="AL337" s="294"/>
      <c r="AM337" s="294"/>
      <c r="AN337" s="294"/>
      <c r="AO337" s="294"/>
      <c r="AP337" s="294"/>
      <c r="AQ337" s="294"/>
      <c r="AR337" s="294"/>
      <c r="AS337" s="294"/>
      <c r="AT337" s="294"/>
      <c r="AU337" s="294"/>
      <c r="AV337" s="294"/>
      <c r="AW337" s="294"/>
      <c r="AX337" s="294"/>
      <c r="AY337" s="294"/>
      <c r="AZ337" s="294"/>
      <c r="BA337" s="294"/>
      <c r="BB337" s="294"/>
      <c r="BC337" s="294"/>
      <c r="BD337" s="294"/>
      <c r="BE337" s="294"/>
      <c r="BF337" s="294"/>
      <c r="BG337" s="294"/>
      <c r="BH337" s="294"/>
      <c r="BI337" s="294"/>
      <c r="BJ337" s="294"/>
      <c r="BK337" s="294"/>
      <c r="BL337" s="294"/>
      <c r="BM337" s="294"/>
      <c r="BN337" s="294"/>
      <c r="BO337" s="294"/>
    </row>
    <row r="338">
      <c r="A338" s="294"/>
      <c r="B338" s="333"/>
      <c r="D338" s="134"/>
      <c r="E338" s="294"/>
      <c r="I338" s="294"/>
      <c r="J338" s="294"/>
      <c r="N338" s="294"/>
      <c r="O338" s="294"/>
      <c r="P338" s="294"/>
      <c r="Q338" s="294"/>
      <c r="R338" s="294"/>
      <c r="S338" s="294"/>
      <c r="T338" s="294"/>
      <c r="U338" s="294"/>
      <c r="V338" s="294"/>
      <c r="W338" s="294"/>
      <c r="X338" s="294"/>
      <c r="Y338" s="294"/>
      <c r="Z338" s="294"/>
      <c r="AA338" s="294"/>
      <c r="AB338" s="294"/>
      <c r="AC338" s="294"/>
      <c r="AD338" s="294"/>
      <c r="AE338" s="294"/>
      <c r="AF338" s="294"/>
      <c r="AG338" s="294"/>
      <c r="AH338" s="294"/>
      <c r="AI338" s="294"/>
      <c r="AJ338" s="294"/>
      <c r="AK338" s="294"/>
      <c r="AL338" s="294"/>
      <c r="AM338" s="294"/>
      <c r="AN338" s="294"/>
      <c r="AO338" s="294"/>
      <c r="AP338" s="294"/>
      <c r="AQ338" s="294"/>
      <c r="AR338" s="294"/>
      <c r="AS338" s="294"/>
      <c r="AT338" s="294"/>
      <c r="AU338" s="294"/>
      <c r="AV338" s="294"/>
      <c r="AW338" s="294"/>
      <c r="AX338" s="294"/>
      <c r="AY338" s="294"/>
      <c r="AZ338" s="294"/>
      <c r="BA338" s="294"/>
      <c r="BB338" s="294"/>
      <c r="BC338" s="294"/>
      <c r="BD338" s="294"/>
      <c r="BE338" s="294"/>
      <c r="BF338" s="294"/>
      <c r="BG338" s="294"/>
      <c r="BH338" s="294"/>
      <c r="BI338" s="294"/>
      <c r="BJ338" s="294"/>
      <c r="BK338" s="294"/>
      <c r="BL338" s="294"/>
      <c r="BM338" s="294"/>
      <c r="BN338" s="294"/>
      <c r="BO338" s="294"/>
    </row>
    <row r="339">
      <c r="A339" s="294"/>
      <c r="B339" s="333"/>
      <c r="D339" s="134"/>
      <c r="E339" s="294"/>
      <c r="I339" s="294"/>
      <c r="J339" s="294"/>
      <c r="N339" s="294"/>
      <c r="O339" s="294"/>
      <c r="P339" s="294"/>
      <c r="Q339" s="294"/>
      <c r="R339" s="294"/>
      <c r="S339" s="294"/>
      <c r="T339" s="294"/>
      <c r="U339" s="294"/>
      <c r="V339" s="294"/>
      <c r="W339" s="294"/>
      <c r="X339" s="294"/>
      <c r="Y339" s="294"/>
      <c r="Z339" s="294"/>
      <c r="AA339" s="294"/>
      <c r="AB339" s="294"/>
      <c r="AC339" s="294"/>
      <c r="AD339" s="294"/>
      <c r="AE339" s="294"/>
      <c r="AF339" s="294"/>
      <c r="AG339" s="294"/>
      <c r="AH339" s="294"/>
      <c r="AI339" s="294"/>
      <c r="AJ339" s="294"/>
      <c r="AK339" s="294"/>
      <c r="AL339" s="294"/>
      <c r="AM339" s="294"/>
      <c r="AN339" s="294"/>
      <c r="AO339" s="294"/>
      <c r="AP339" s="294"/>
      <c r="AQ339" s="294"/>
      <c r="AR339" s="294"/>
      <c r="AS339" s="294"/>
      <c r="AT339" s="294"/>
      <c r="AU339" s="294"/>
      <c r="AV339" s="294"/>
      <c r="AW339" s="294"/>
      <c r="AX339" s="294"/>
      <c r="AY339" s="294"/>
      <c r="AZ339" s="294"/>
      <c r="BA339" s="294"/>
      <c r="BB339" s="294"/>
      <c r="BC339" s="294"/>
      <c r="BD339" s="294"/>
      <c r="BE339" s="294"/>
      <c r="BF339" s="294"/>
      <c r="BG339" s="294"/>
      <c r="BH339" s="294"/>
      <c r="BI339" s="294"/>
      <c r="BJ339" s="294"/>
      <c r="BK339" s="294"/>
      <c r="BL339" s="294"/>
      <c r="BM339" s="294"/>
      <c r="BN339" s="294"/>
      <c r="BO339" s="294"/>
    </row>
    <row r="340">
      <c r="A340" s="294"/>
      <c r="B340" s="333"/>
      <c r="D340" s="134"/>
      <c r="E340" s="294"/>
      <c r="I340" s="294"/>
      <c r="J340" s="294"/>
      <c r="N340" s="294"/>
      <c r="O340" s="294"/>
      <c r="P340" s="294"/>
      <c r="Q340" s="294"/>
      <c r="R340" s="294"/>
      <c r="S340" s="294"/>
      <c r="T340" s="294"/>
      <c r="U340" s="294"/>
      <c r="V340" s="294"/>
      <c r="W340" s="294"/>
      <c r="X340" s="294"/>
      <c r="Y340" s="294"/>
      <c r="Z340" s="294"/>
      <c r="AA340" s="294"/>
      <c r="AB340" s="294"/>
      <c r="AC340" s="294"/>
      <c r="AD340" s="294"/>
      <c r="AE340" s="294"/>
      <c r="AF340" s="294"/>
      <c r="AG340" s="294"/>
      <c r="AH340" s="294"/>
      <c r="AI340" s="294"/>
      <c r="AJ340" s="294"/>
      <c r="AK340" s="294"/>
      <c r="AL340" s="294"/>
      <c r="AM340" s="294"/>
      <c r="AN340" s="294"/>
      <c r="AO340" s="294"/>
      <c r="AP340" s="294"/>
      <c r="AQ340" s="294"/>
      <c r="AR340" s="294"/>
      <c r="AS340" s="294"/>
      <c r="AT340" s="294"/>
      <c r="AU340" s="294"/>
      <c r="AV340" s="294"/>
      <c r="AW340" s="294"/>
      <c r="AX340" s="294"/>
      <c r="AY340" s="294"/>
      <c r="AZ340" s="294"/>
      <c r="BA340" s="294"/>
      <c r="BB340" s="294"/>
      <c r="BC340" s="294"/>
      <c r="BD340" s="294"/>
      <c r="BE340" s="294"/>
      <c r="BF340" s="294"/>
      <c r="BG340" s="294"/>
      <c r="BH340" s="294"/>
      <c r="BI340" s="294"/>
      <c r="BJ340" s="294"/>
      <c r="BK340" s="294"/>
      <c r="BL340" s="294"/>
      <c r="BM340" s="294"/>
      <c r="BN340" s="294"/>
      <c r="BO340" s="294"/>
    </row>
    <row r="341">
      <c r="A341" s="294"/>
      <c r="B341" s="333"/>
      <c r="D341" s="134"/>
      <c r="E341" s="294"/>
      <c r="I341" s="294"/>
      <c r="J341" s="294"/>
      <c r="N341" s="294"/>
      <c r="O341" s="294"/>
      <c r="P341" s="294"/>
      <c r="Q341" s="294"/>
      <c r="R341" s="294"/>
      <c r="S341" s="294"/>
      <c r="T341" s="294"/>
      <c r="U341" s="294"/>
      <c r="V341" s="294"/>
      <c r="W341" s="294"/>
      <c r="X341" s="294"/>
      <c r="Y341" s="294"/>
      <c r="Z341" s="294"/>
      <c r="AA341" s="294"/>
      <c r="AB341" s="294"/>
      <c r="AC341" s="294"/>
      <c r="AD341" s="294"/>
      <c r="AE341" s="294"/>
      <c r="AF341" s="294"/>
      <c r="AG341" s="294"/>
      <c r="AH341" s="294"/>
      <c r="AI341" s="294"/>
      <c r="AJ341" s="294"/>
      <c r="AK341" s="294"/>
      <c r="AL341" s="294"/>
      <c r="AM341" s="294"/>
      <c r="AN341" s="294"/>
      <c r="AO341" s="294"/>
      <c r="AP341" s="294"/>
      <c r="AQ341" s="294"/>
      <c r="AR341" s="294"/>
      <c r="AS341" s="294"/>
      <c r="AT341" s="294"/>
      <c r="AU341" s="294"/>
      <c r="AV341" s="294"/>
      <c r="AW341" s="294"/>
      <c r="AX341" s="294"/>
      <c r="AY341" s="294"/>
      <c r="AZ341" s="294"/>
      <c r="BA341" s="294"/>
      <c r="BB341" s="294"/>
      <c r="BC341" s="294"/>
      <c r="BD341" s="294"/>
      <c r="BE341" s="294"/>
      <c r="BF341" s="294"/>
      <c r="BG341" s="294"/>
      <c r="BH341" s="294"/>
      <c r="BI341" s="294"/>
      <c r="BJ341" s="294"/>
      <c r="BK341" s="294"/>
      <c r="BL341" s="294"/>
      <c r="BM341" s="294"/>
      <c r="BN341" s="294"/>
      <c r="BO341" s="294"/>
    </row>
    <row r="342">
      <c r="A342" s="294"/>
      <c r="B342" s="333"/>
      <c r="D342" s="134"/>
      <c r="E342" s="294"/>
      <c r="I342" s="294"/>
      <c r="J342" s="294"/>
      <c r="N342" s="294"/>
      <c r="O342" s="294"/>
      <c r="P342" s="294"/>
      <c r="Q342" s="294"/>
      <c r="R342" s="294"/>
      <c r="S342" s="294"/>
      <c r="T342" s="294"/>
      <c r="U342" s="294"/>
      <c r="V342" s="294"/>
      <c r="W342" s="294"/>
      <c r="X342" s="294"/>
      <c r="Y342" s="294"/>
      <c r="Z342" s="294"/>
      <c r="AA342" s="294"/>
      <c r="AB342" s="294"/>
      <c r="AC342" s="294"/>
      <c r="AD342" s="294"/>
      <c r="AE342" s="294"/>
      <c r="AF342" s="294"/>
      <c r="AG342" s="294"/>
      <c r="AH342" s="294"/>
      <c r="AI342" s="294"/>
      <c r="AJ342" s="294"/>
      <c r="AK342" s="294"/>
      <c r="AL342" s="294"/>
      <c r="AM342" s="294"/>
      <c r="AN342" s="294"/>
      <c r="AO342" s="294"/>
      <c r="AP342" s="294"/>
      <c r="AQ342" s="294"/>
      <c r="AR342" s="294"/>
      <c r="AS342" s="294"/>
      <c r="AT342" s="294"/>
      <c r="AU342" s="294"/>
      <c r="AV342" s="294"/>
      <c r="AW342" s="294"/>
      <c r="AX342" s="294"/>
      <c r="AY342" s="294"/>
      <c r="AZ342" s="294"/>
      <c r="BA342" s="294"/>
      <c r="BB342" s="294"/>
      <c r="BC342" s="294"/>
      <c r="BD342" s="294"/>
      <c r="BE342" s="294"/>
      <c r="BF342" s="294"/>
      <c r="BG342" s="294"/>
      <c r="BH342" s="294"/>
      <c r="BI342" s="294"/>
      <c r="BJ342" s="294"/>
      <c r="BK342" s="294"/>
      <c r="BL342" s="294"/>
      <c r="BM342" s="294"/>
      <c r="BN342" s="294"/>
      <c r="BO342" s="294"/>
    </row>
    <row r="343">
      <c r="A343" s="294"/>
      <c r="B343" s="333"/>
      <c r="D343" s="134"/>
      <c r="E343" s="294"/>
      <c r="I343" s="294"/>
      <c r="J343" s="294"/>
      <c r="N343" s="294"/>
      <c r="O343" s="294"/>
      <c r="P343" s="294"/>
      <c r="Q343" s="294"/>
      <c r="R343" s="294"/>
      <c r="S343" s="294"/>
      <c r="T343" s="294"/>
      <c r="U343" s="294"/>
      <c r="V343" s="294"/>
      <c r="W343" s="294"/>
      <c r="X343" s="294"/>
      <c r="Y343" s="294"/>
      <c r="Z343" s="294"/>
      <c r="AA343" s="294"/>
      <c r="AB343" s="294"/>
      <c r="AC343" s="294"/>
      <c r="AD343" s="294"/>
      <c r="AE343" s="294"/>
      <c r="AF343" s="294"/>
      <c r="AG343" s="294"/>
      <c r="AH343" s="294"/>
      <c r="AI343" s="294"/>
      <c r="AJ343" s="294"/>
      <c r="AK343" s="294"/>
      <c r="AL343" s="294"/>
      <c r="AM343" s="294"/>
      <c r="AN343" s="294"/>
      <c r="AO343" s="294"/>
      <c r="AP343" s="294"/>
      <c r="AQ343" s="294"/>
      <c r="AR343" s="294"/>
      <c r="AS343" s="294"/>
      <c r="AT343" s="294"/>
      <c r="AU343" s="294"/>
      <c r="AV343" s="294"/>
      <c r="AW343" s="294"/>
      <c r="AX343" s="294"/>
      <c r="AY343" s="294"/>
      <c r="AZ343" s="294"/>
      <c r="BA343" s="294"/>
      <c r="BB343" s="294"/>
      <c r="BC343" s="294"/>
      <c r="BD343" s="294"/>
      <c r="BE343" s="294"/>
      <c r="BF343" s="294"/>
      <c r="BG343" s="294"/>
      <c r="BH343" s="294"/>
      <c r="BI343" s="294"/>
      <c r="BJ343" s="294"/>
      <c r="BK343" s="294"/>
      <c r="BL343" s="294"/>
      <c r="BM343" s="294"/>
      <c r="BN343" s="294"/>
      <c r="BO343" s="294"/>
    </row>
    <row r="344">
      <c r="A344" s="294"/>
      <c r="B344" s="333"/>
      <c r="D344" s="134"/>
      <c r="E344" s="294"/>
      <c r="I344" s="294"/>
      <c r="J344" s="294"/>
      <c r="N344" s="294"/>
      <c r="O344" s="294"/>
      <c r="P344" s="294"/>
      <c r="Q344" s="294"/>
      <c r="R344" s="294"/>
      <c r="S344" s="294"/>
      <c r="T344" s="294"/>
      <c r="U344" s="294"/>
      <c r="V344" s="294"/>
      <c r="W344" s="294"/>
      <c r="X344" s="294"/>
      <c r="Y344" s="294"/>
      <c r="Z344" s="294"/>
      <c r="AA344" s="294"/>
      <c r="AB344" s="294"/>
      <c r="AC344" s="294"/>
      <c r="AD344" s="294"/>
      <c r="AE344" s="294"/>
      <c r="AF344" s="294"/>
      <c r="AG344" s="294"/>
      <c r="AH344" s="294"/>
      <c r="AI344" s="294"/>
      <c r="AJ344" s="294"/>
      <c r="AK344" s="294"/>
      <c r="AL344" s="294"/>
      <c r="AM344" s="294"/>
      <c r="AN344" s="294"/>
      <c r="AO344" s="294"/>
      <c r="AP344" s="294"/>
      <c r="AQ344" s="294"/>
      <c r="AR344" s="294"/>
      <c r="AS344" s="294"/>
      <c r="AT344" s="294"/>
      <c r="AU344" s="294"/>
      <c r="AV344" s="294"/>
      <c r="AW344" s="294"/>
      <c r="AX344" s="294"/>
      <c r="AY344" s="294"/>
      <c r="AZ344" s="294"/>
      <c r="BA344" s="294"/>
      <c r="BB344" s="294"/>
      <c r="BC344" s="294"/>
      <c r="BD344" s="294"/>
      <c r="BE344" s="294"/>
      <c r="BF344" s="294"/>
      <c r="BG344" s="294"/>
      <c r="BH344" s="294"/>
      <c r="BI344" s="294"/>
      <c r="BJ344" s="294"/>
      <c r="BK344" s="294"/>
      <c r="BL344" s="294"/>
      <c r="BM344" s="294"/>
      <c r="BN344" s="294"/>
      <c r="BO344" s="294"/>
    </row>
    <row r="345">
      <c r="A345" s="294"/>
      <c r="B345" s="333"/>
      <c r="D345" s="134"/>
      <c r="E345" s="294"/>
      <c r="I345" s="294"/>
      <c r="J345" s="294"/>
      <c r="N345" s="294"/>
      <c r="O345" s="294"/>
      <c r="P345" s="294"/>
      <c r="Q345" s="294"/>
      <c r="R345" s="294"/>
      <c r="S345" s="294"/>
      <c r="T345" s="294"/>
      <c r="U345" s="294"/>
      <c r="V345" s="294"/>
      <c r="W345" s="294"/>
      <c r="X345" s="294"/>
      <c r="Y345" s="294"/>
      <c r="Z345" s="294"/>
      <c r="AA345" s="294"/>
      <c r="AB345" s="294"/>
      <c r="AC345" s="294"/>
      <c r="AD345" s="294"/>
      <c r="AE345" s="294"/>
      <c r="AF345" s="294"/>
      <c r="AG345" s="294"/>
      <c r="AH345" s="294"/>
      <c r="AI345" s="294"/>
      <c r="AJ345" s="294"/>
      <c r="AK345" s="294"/>
      <c r="AL345" s="294"/>
      <c r="AM345" s="294"/>
      <c r="AN345" s="294"/>
      <c r="AO345" s="294"/>
      <c r="AP345" s="294"/>
      <c r="AQ345" s="294"/>
      <c r="AR345" s="294"/>
      <c r="AS345" s="294"/>
      <c r="AT345" s="294"/>
      <c r="AU345" s="294"/>
      <c r="AV345" s="294"/>
      <c r="AW345" s="294"/>
      <c r="AX345" s="294"/>
      <c r="AY345" s="294"/>
      <c r="AZ345" s="294"/>
      <c r="BA345" s="294"/>
      <c r="BB345" s="294"/>
      <c r="BC345" s="294"/>
      <c r="BD345" s="294"/>
      <c r="BE345" s="294"/>
      <c r="BF345" s="294"/>
      <c r="BG345" s="294"/>
      <c r="BH345" s="294"/>
      <c r="BI345" s="294"/>
      <c r="BJ345" s="294"/>
      <c r="BK345" s="294"/>
      <c r="BL345" s="294"/>
      <c r="BM345" s="294"/>
      <c r="BN345" s="294"/>
      <c r="BO345" s="294"/>
    </row>
    <row r="346">
      <c r="A346" s="294"/>
      <c r="B346" s="333"/>
      <c r="D346" s="134"/>
      <c r="E346" s="294"/>
      <c r="I346" s="294"/>
      <c r="J346" s="294"/>
      <c r="N346" s="294"/>
      <c r="O346" s="294"/>
      <c r="P346" s="294"/>
      <c r="Q346" s="294"/>
      <c r="R346" s="294"/>
      <c r="S346" s="294"/>
      <c r="T346" s="294"/>
      <c r="U346" s="294"/>
      <c r="V346" s="294"/>
      <c r="W346" s="294"/>
      <c r="X346" s="294"/>
      <c r="Y346" s="294"/>
      <c r="Z346" s="294"/>
      <c r="AA346" s="294"/>
      <c r="AB346" s="294"/>
      <c r="AC346" s="294"/>
      <c r="AD346" s="294"/>
      <c r="AE346" s="294"/>
      <c r="AF346" s="294"/>
      <c r="AG346" s="294"/>
      <c r="AH346" s="294"/>
      <c r="AI346" s="294"/>
      <c r="AJ346" s="294"/>
      <c r="AK346" s="294"/>
      <c r="AL346" s="294"/>
      <c r="AM346" s="294"/>
      <c r="AN346" s="294"/>
      <c r="AO346" s="294"/>
      <c r="AP346" s="294"/>
      <c r="AQ346" s="294"/>
      <c r="AR346" s="294"/>
      <c r="AS346" s="294"/>
      <c r="AT346" s="294"/>
      <c r="AU346" s="294"/>
      <c r="AV346" s="294"/>
      <c r="AW346" s="294"/>
      <c r="AX346" s="294"/>
      <c r="AY346" s="294"/>
      <c r="AZ346" s="294"/>
      <c r="BA346" s="294"/>
      <c r="BB346" s="294"/>
      <c r="BC346" s="294"/>
      <c r="BD346" s="294"/>
      <c r="BE346" s="294"/>
      <c r="BF346" s="294"/>
      <c r="BG346" s="294"/>
      <c r="BH346" s="294"/>
      <c r="BI346" s="294"/>
      <c r="BJ346" s="294"/>
      <c r="BK346" s="294"/>
      <c r="BL346" s="294"/>
      <c r="BM346" s="294"/>
      <c r="BN346" s="294"/>
      <c r="BO346" s="294"/>
    </row>
    <row r="347">
      <c r="A347" s="294"/>
      <c r="B347" s="333"/>
      <c r="D347" s="134"/>
      <c r="E347" s="294"/>
      <c r="I347" s="294"/>
      <c r="J347" s="294"/>
      <c r="N347" s="294"/>
      <c r="O347" s="294"/>
      <c r="P347" s="294"/>
      <c r="Q347" s="294"/>
      <c r="R347" s="294"/>
      <c r="S347" s="294"/>
      <c r="T347" s="294"/>
      <c r="U347" s="294"/>
      <c r="V347" s="294"/>
      <c r="W347" s="294"/>
      <c r="X347" s="294"/>
      <c r="Y347" s="294"/>
      <c r="Z347" s="294"/>
      <c r="AA347" s="294"/>
      <c r="AB347" s="294"/>
      <c r="AC347" s="294"/>
      <c r="AD347" s="294"/>
      <c r="AE347" s="294"/>
      <c r="AF347" s="294"/>
      <c r="AG347" s="294"/>
      <c r="AH347" s="294"/>
      <c r="AI347" s="294"/>
      <c r="AJ347" s="294"/>
      <c r="AK347" s="294"/>
      <c r="AL347" s="294"/>
      <c r="AM347" s="294"/>
      <c r="AN347" s="294"/>
      <c r="AO347" s="294"/>
      <c r="AP347" s="294"/>
      <c r="AQ347" s="294"/>
      <c r="AR347" s="294"/>
      <c r="AS347" s="294"/>
      <c r="AT347" s="294"/>
      <c r="AU347" s="294"/>
      <c r="AV347" s="294"/>
      <c r="AW347" s="294"/>
      <c r="AX347" s="294"/>
      <c r="AY347" s="294"/>
      <c r="AZ347" s="294"/>
      <c r="BA347" s="294"/>
      <c r="BB347" s="294"/>
      <c r="BC347" s="294"/>
      <c r="BD347" s="294"/>
      <c r="BE347" s="294"/>
      <c r="BF347" s="294"/>
      <c r="BG347" s="294"/>
      <c r="BH347" s="294"/>
      <c r="BI347" s="294"/>
      <c r="BJ347" s="294"/>
      <c r="BK347" s="294"/>
      <c r="BL347" s="294"/>
      <c r="BM347" s="294"/>
      <c r="BN347" s="294"/>
      <c r="BO347" s="294"/>
    </row>
    <row r="348">
      <c r="A348" s="294"/>
      <c r="B348" s="333"/>
      <c r="D348" s="134"/>
      <c r="E348" s="294"/>
      <c r="I348" s="294"/>
      <c r="J348" s="294"/>
      <c r="N348" s="294"/>
      <c r="O348" s="294"/>
      <c r="P348" s="294"/>
      <c r="Q348" s="294"/>
      <c r="R348" s="294"/>
      <c r="S348" s="294"/>
      <c r="T348" s="294"/>
      <c r="U348" s="294"/>
      <c r="V348" s="294"/>
      <c r="W348" s="294"/>
      <c r="X348" s="294"/>
      <c r="Y348" s="294"/>
      <c r="Z348" s="294"/>
      <c r="AA348" s="294"/>
      <c r="AB348" s="294"/>
      <c r="AC348" s="294"/>
      <c r="AD348" s="294"/>
      <c r="AE348" s="294"/>
      <c r="AF348" s="294"/>
      <c r="AG348" s="294"/>
      <c r="AH348" s="294"/>
      <c r="AI348" s="294"/>
      <c r="AJ348" s="294"/>
      <c r="AK348" s="294"/>
      <c r="AL348" s="294"/>
      <c r="AM348" s="294"/>
      <c r="AN348" s="294"/>
      <c r="AO348" s="294"/>
      <c r="AP348" s="294"/>
      <c r="AQ348" s="294"/>
      <c r="AR348" s="294"/>
      <c r="AS348" s="294"/>
      <c r="AT348" s="294"/>
      <c r="AU348" s="294"/>
      <c r="AV348" s="294"/>
      <c r="AW348" s="294"/>
      <c r="AX348" s="294"/>
      <c r="AY348" s="294"/>
      <c r="AZ348" s="294"/>
      <c r="BA348" s="294"/>
      <c r="BB348" s="294"/>
      <c r="BC348" s="294"/>
      <c r="BD348" s="294"/>
      <c r="BE348" s="294"/>
      <c r="BF348" s="294"/>
      <c r="BG348" s="294"/>
      <c r="BH348" s="294"/>
      <c r="BI348" s="294"/>
      <c r="BJ348" s="294"/>
      <c r="BK348" s="294"/>
      <c r="BL348" s="294"/>
      <c r="BM348" s="294"/>
      <c r="BN348" s="294"/>
      <c r="BO348" s="294"/>
    </row>
    <row r="349">
      <c r="A349" s="294"/>
      <c r="B349" s="333"/>
      <c r="D349" s="134"/>
      <c r="E349" s="294"/>
      <c r="I349" s="294"/>
      <c r="J349" s="294"/>
      <c r="N349" s="294"/>
      <c r="O349" s="294"/>
      <c r="P349" s="294"/>
      <c r="Q349" s="294"/>
      <c r="R349" s="294"/>
      <c r="S349" s="294"/>
      <c r="T349" s="294"/>
      <c r="U349" s="294"/>
      <c r="V349" s="294"/>
      <c r="W349" s="294"/>
      <c r="X349" s="294"/>
      <c r="Y349" s="294"/>
      <c r="Z349" s="294"/>
      <c r="AA349" s="294"/>
      <c r="AB349" s="294"/>
      <c r="AC349" s="294"/>
      <c r="AD349" s="294"/>
      <c r="AE349" s="294"/>
      <c r="AF349" s="294"/>
      <c r="AG349" s="294"/>
      <c r="AH349" s="294"/>
      <c r="AI349" s="294"/>
      <c r="AJ349" s="294"/>
      <c r="AK349" s="294"/>
      <c r="AL349" s="294"/>
      <c r="AM349" s="294"/>
      <c r="AN349" s="294"/>
      <c r="AO349" s="294"/>
      <c r="AP349" s="294"/>
      <c r="AQ349" s="294"/>
      <c r="AR349" s="294"/>
      <c r="AS349" s="294"/>
      <c r="AT349" s="294"/>
      <c r="AU349" s="294"/>
      <c r="AV349" s="294"/>
      <c r="AW349" s="294"/>
      <c r="AX349" s="294"/>
      <c r="AY349" s="294"/>
      <c r="AZ349" s="294"/>
      <c r="BA349" s="294"/>
      <c r="BB349" s="294"/>
      <c r="BC349" s="294"/>
      <c r="BD349" s="294"/>
      <c r="BE349" s="294"/>
      <c r="BF349" s="294"/>
      <c r="BG349" s="294"/>
      <c r="BH349" s="294"/>
      <c r="BI349" s="294"/>
      <c r="BJ349" s="294"/>
      <c r="BK349" s="294"/>
      <c r="BL349" s="294"/>
      <c r="BM349" s="294"/>
      <c r="BN349" s="294"/>
      <c r="BO349" s="294"/>
    </row>
    <row r="350">
      <c r="A350" s="294"/>
      <c r="B350" s="333"/>
      <c r="D350" s="134"/>
      <c r="E350" s="294"/>
      <c r="I350" s="294"/>
      <c r="J350" s="294"/>
      <c r="N350" s="294"/>
      <c r="O350" s="294"/>
      <c r="P350" s="294"/>
      <c r="Q350" s="294"/>
      <c r="R350" s="294"/>
      <c r="S350" s="294"/>
      <c r="T350" s="294"/>
      <c r="U350" s="294"/>
      <c r="V350" s="294"/>
      <c r="W350" s="294"/>
      <c r="X350" s="294"/>
      <c r="Y350" s="294"/>
      <c r="Z350" s="294"/>
      <c r="AA350" s="294"/>
      <c r="AB350" s="294"/>
      <c r="AC350" s="294"/>
      <c r="AD350" s="294"/>
      <c r="AE350" s="294"/>
      <c r="AF350" s="294"/>
      <c r="AG350" s="294"/>
      <c r="AH350" s="294"/>
      <c r="AI350" s="294"/>
      <c r="AJ350" s="294"/>
      <c r="AK350" s="294"/>
      <c r="AL350" s="294"/>
      <c r="AM350" s="294"/>
      <c r="AN350" s="294"/>
      <c r="AO350" s="294"/>
      <c r="AP350" s="294"/>
      <c r="AQ350" s="294"/>
      <c r="AR350" s="294"/>
      <c r="AS350" s="294"/>
      <c r="AT350" s="294"/>
      <c r="AU350" s="294"/>
      <c r="AV350" s="294"/>
      <c r="AW350" s="294"/>
      <c r="AX350" s="294"/>
      <c r="AY350" s="294"/>
      <c r="AZ350" s="294"/>
      <c r="BA350" s="294"/>
      <c r="BB350" s="294"/>
      <c r="BC350" s="294"/>
      <c r="BD350" s="294"/>
      <c r="BE350" s="294"/>
      <c r="BF350" s="294"/>
      <c r="BG350" s="294"/>
      <c r="BH350" s="294"/>
      <c r="BI350" s="294"/>
      <c r="BJ350" s="294"/>
      <c r="BK350" s="294"/>
      <c r="BL350" s="294"/>
      <c r="BM350" s="294"/>
      <c r="BN350" s="294"/>
      <c r="BO350" s="294"/>
    </row>
    <row r="351">
      <c r="A351" s="294"/>
      <c r="B351" s="333"/>
      <c r="D351" s="134"/>
      <c r="E351" s="294"/>
      <c r="I351" s="294"/>
      <c r="J351" s="294"/>
      <c r="N351" s="294"/>
      <c r="O351" s="294"/>
      <c r="P351" s="294"/>
      <c r="Q351" s="294"/>
      <c r="R351" s="294"/>
      <c r="S351" s="294"/>
      <c r="T351" s="294"/>
      <c r="U351" s="294"/>
      <c r="V351" s="294"/>
      <c r="W351" s="294"/>
      <c r="X351" s="294"/>
      <c r="Y351" s="294"/>
      <c r="Z351" s="294"/>
      <c r="AA351" s="294"/>
      <c r="AB351" s="294"/>
      <c r="AC351" s="294"/>
      <c r="AD351" s="294"/>
      <c r="AE351" s="294"/>
      <c r="AF351" s="294"/>
      <c r="AG351" s="294"/>
      <c r="AH351" s="294"/>
      <c r="AI351" s="294"/>
      <c r="AJ351" s="294"/>
      <c r="AK351" s="294"/>
      <c r="AL351" s="294"/>
      <c r="AM351" s="294"/>
      <c r="AN351" s="294"/>
      <c r="AO351" s="294"/>
      <c r="AP351" s="294"/>
      <c r="AQ351" s="294"/>
      <c r="AR351" s="294"/>
      <c r="AS351" s="294"/>
      <c r="AT351" s="294"/>
      <c r="AU351" s="294"/>
      <c r="AV351" s="294"/>
      <c r="AW351" s="294"/>
      <c r="AX351" s="294"/>
      <c r="AY351" s="294"/>
      <c r="AZ351" s="294"/>
      <c r="BA351" s="294"/>
      <c r="BB351" s="294"/>
      <c r="BC351" s="294"/>
      <c r="BD351" s="294"/>
      <c r="BE351" s="294"/>
      <c r="BF351" s="294"/>
      <c r="BG351" s="294"/>
      <c r="BH351" s="294"/>
      <c r="BI351" s="294"/>
      <c r="BJ351" s="294"/>
      <c r="BK351" s="294"/>
      <c r="BL351" s="294"/>
      <c r="BM351" s="294"/>
      <c r="BN351" s="294"/>
      <c r="BO351" s="294"/>
    </row>
    <row r="352">
      <c r="A352" s="294"/>
      <c r="B352" s="333"/>
      <c r="D352" s="134"/>
      <c r="E352" s="294"/>
      <c r="I352" s="294"/>
      <c r="J352" s="294"/>
      <c r="N352" s="294"/>
      <c r="O352" s="294"/>
      <c r="P352" s="294"/>
      <c r="Q352" s="294"/>
      <c r="R352" s="294"/>
      <c r="S352" s="294"/>
      <c r="T352" s="294"/>
      <c r="U352" s="294"/>
      <c r="V352" s="294"/>
      <c r="W352" s="294"/>
      <c r="X352" s="294"/>
      <c r="Y352" s="294"/>
      <c r="Z352" s="294"/>
      <c r="AA352" s="294"/>
      <c r="AB352" s="294"/>
      <c r="AC352" s="294"/>
      <c r="AD352" s="294"/>
      <c r="AE352" s="294"/>
      <c r="AF352" s="294"/>
      <c r="AG352" s="294"/>
      <c r="AH352" s="294"/>
      <c r="AI352" s="294"/>
      <c r="AJ352" s="294"/>
      <c r="AK352" s="294"/>
      <c r="AL352" s="294"/>
      <c r="AM352" s="294"/>
      <c r="AN352" s="294"/>
      <c r="AO352" s="294"/>
      <c r="AP352" s="294"/>
      <c r="AQ352" s="294"/>
      <c r="AR352" s="294"/>
      <c r="AS352" s="294"/>
      <c r="AT352" s="294"/>
      <c r="AU352" s="294"/>
      <c r="AV352" s="294"/>
      <c r="AW352" s="294"/>
      <c r="AX352" s="294"/>
      <c r="AY352" s="294"/>
      <c r="AZ352" s="294"/>
      <c r="BA352" s="294"/>
      <c r="BB352" s="294"/>
      <c r="BC352" s="294"/>
      <c r="BD352" s="294"/>
      <c r="BE352" s="294"/>
      <c r="BF352" s="294"/>
      <c r="BG352" s="294"/>
      <c r="BH352" s="294"/>
      <c r="BI352" s="294"/>
      <c r="BJ352" s="294"/>
      <c r="BK352" s="294"/>
      <c r="BL352" s="294"/>
      <c r="BM352" s="294"/>
      <c r="BN352" s="294"/>
      <c r="BO352" s="294"/>
    </row>
    <row r="353">
      <c r="A353" s="294"/>
      <c r="B353" s="333"/>
      <c r="D353" s="134"/>
      <c r="E353" s="294"/>
      <c r="I353" s="294"/>
      <c r="J353" s="294"/>
      <c r="N353" s="294"/>
      <c r="O353" s="294"/>
      <c r="P353" s="294"/>
      <c r="Q353" s="294"/>
      <c r="R353" s="294"/>
      <c r="S353" s="294"/>
      <c r="T353" s="294"/>
      <c r="U353" s="294"/>
      <c r="V353" s="294"/>
      <c r="W353" s="294"/>
      <c r="X353" s="294"/>
      <c r="Y353" s="294"/>
      <c r="Z353" s="294"/>
      <c r="AA353" s="294"/>
      <c r="AB353" s="294"/>
      <c r="AC353" s="294"/>
      <c r="AD353" s="294"/>
      <c r="AE353" s="294"/>
      <c r="AF353" s="294"/>
      <c r="AG353" s="294"/>
      <c r="AH353" s="294"/>
      <c r="AI353" s="294"/>
      <c r="AJ353" s="294"/>
      <c r="AK353" s="294"/>
      <c r="AL353" s="294"/>
      <c r="AM353" s="294"/>
      <c r="AN353" s="294"/>
      <c r="AO353" s="294"/>
      <c r="AP353" s="294"/>
      <c r="AQ353" s="294"/>
      <c r="AR353" s="294"/>
      <c r="AS353" s="294"/>
      <c r="AT353" s="294"/>
      <c r="AU353" s="294"/>
      <c r="AV353" s="294"/>
      <c r="AW353" s="294"/>
      <c r="AX353" s="294"/>
      <c r="AY353" s="294"/>
      <c r="AZ353" s="294"/>
      <c r="BA353" s="294"/>
      <c r="BB353" s="294"/>
      <c r="BC353" s="294"/>
      <c r="BD353" s="294"/>
      <c r="BE353" s="294"/>
      <c r="BF353" s="294"/>
      <c r="BG353" s="294"/>
      <c r="BH353" s="294"/>
      <c r="BI353" s="294"/>
      <c r="BJ353" s="294"/>
      <c r="BK353" s="294"/>
      <c r="BL353" s="294"/>
      <c r="BM353" s="294"/>
      <c r="BN353" s="294"/>
      <c r="BO353" s="294"/>
    </row>
    <row r="354">
      <c r="A354" s="294"/>
      <c r="B354" s="333"/>
      <c r="D354" s="134"/>
      <c r="E354" s="294"/>
      <c r="I354" s="294"/>
      <c r="J354" s="294"/>
      <c r="N354" s="294"/>
      <c r="O354" s="294"/>
      <c r="P354" s="294"/>
      <c r="Q354" s="294"/>
      <c r="R354" s="294"/>
      <c r="S354" s="294"/>
      <c r="T354" s="294"/>
      <c r="U354" s="294"/>
      <c r="V354" s="294"/>
      <c r="W354" s="294"/>
      <c r="X354" s="294"/>
      <c r="Y354" s="294"/>
      <c r="Z354" s="294"/>
      <c r="AA354" s="294"/>
      <c r="AB354" s="294"/>
      <c r="AC354" s="294"/>
      <c r="AD354" s="294"/>
      <c r="AE354" s="294"/>
      <c r="AF354" s="294"/>
      <c r="AG354" s="294"/>
      <c r="AH354" s="294"/>
      <c r="AI354" s="294"/>
      <c r="AJ354" s="294"/>
      <c r="AK354" s="294"/>
      <c r="AL354" s="294"/>
      <c r="AM354" s="294"/>
      <c r="AN354" s="294"/>
      <c r="AO354" s="294"/>
      <c r="AP354" s="294"/>
      <c r="AQ354" s="294"/>
      <c r="AR354" s="294"/>
      <c r="AS354" s="294"/>
      <c r="AT354" s="294"/>
      <c r="AU354" s="294"/>
      <c r="AV354" s="294"/>
      <c r="AW354" s="294"/>
      <c r="AX354" s="294"/>
      <c r="AY354" s="294"/>
      <c r="AZ354" s="294"/>
      <c r="BA354" s="294"/>
      <c r="BB354" s="294"/>
      <c r="BC354" s="294"/>
      <c r="BD354" s="294"/>
      <c r="BE354" s="294"/>
      <c r="BF354" s="294"/>
      <c r="BG354" s="294"/>
      <c r="BH354" s="294"/>
      <c r="BI354" s="294"/>
      <c r="BJ354" s="294"/>
      <c r="BK354" s="294"/>
      <c r="BL354" s="294"/>
      <c r="BM354" s="294"/>
      <c r="BN354" s="294"/>
      <c r="BO354" s="294"/>
    </row>
    <row r="355">
      <c r="A355" s="294"/>
      <c r="B355" s="333"/>
      <c r="D355" s="134"/>
      <c r="E355" s="294"/>
      <c r="I355" s="294"/>
      <c r="J355" s="294"/>
      <c r="N355" s="294"/>
      <c r="O355" s="294"/>
      <c r="P355" s="294"/>
      <c r="Q355" s="294"/>
      <c r="R355" s="294"/>
      <c r="S355" s="294"/>
      <c r="T355" s="294"/>
      <c r="U355" s="294"/>
      <c r="V355" s="294"/>
      <c r="W355" s="294"/>
      <c r="X355" s="294"/>
      <c r="Y355" s="294"/>
      <c r="Z355" s="294"/>
      <c r="AA355" s="294"/>
      <c r="AB355" s="294"/>
      <c r="AC355" s="294"/>
      <c r="AD355" s="294"/>
      <c r="AE355" s="294"/>
      <c r="AF355" s="294"/>
      <c r="AG355" s="294"/>
      <c r="AH355" s="294"/>
      <c r="AI355" s="294"/>
      <c r="AJ355" s="294"/>
      <c r="AK355" s="294"/>
      <c r="AL355" s="294"/>
      <c r="AM355" s="294"/>
      <c r="AN355" s="294"/>
      <c r="AO355" s="294"/>
      <c r="AP355" s="294"/>
      <c r="AQ355" s="294"/>
      <c r="AR355" s="294"/>
      <c r="AS355" s="294"/>
      <c r="AT355" s="294"/>
      <c r="AU355" s="294"/>
      <c r="AV355" s="294"/>
      <c r="AW355" s="294"/>
      <c r="AX355" s="294"/>
      <c r="AY355" s="294"/>
      <c r="AZ355" s="294"/>
      <c r="BA355" s="294"/>
      <c r="BB355" s="294"/>
      <c r="BC355" s="294"/>
      <c r="BD355" s="294"/>
      <c r="BE355" s="294"/>
      <c r="BF355" s="294"/>
      <c r="BG355" s="294"/>
      <c r="BH355" s="294"/>
      <c r="BI355" s="294"/>
      <c r="BJ355" s="294"/>
      <c r="BK355" s="294"/>
      <c r="BL355" s="294"/>
      <c r="BM355" s="294"/>
      <c r="BN355" s="294"/>
      <c r="BO355" s="294"/>
    </row>
    <row r="356">
      <c r="A356" s="294"/>
      <c r="B356" s="333"/>
      <c r="D356" s="134"/>
      <c r="E356" s="294"/>
      <c r="I356" s="294"/>
      <c r="J356" s="294"/>
      <c r="N356" s="294"/>
      <c r="O356" s="294"/>
      <c r="P356" s="294"/>
      <c r="Q356" s="294"/>
      <c r="R356" s="294"/>
      <c r="S356" s="294"/>
      <c r="T356" s="294"/>
      <c r="U356" s="294"/>
      <c r="V356" s="294"/>
      <c r="W356" s="294"/>
      <c r="X356" s="294"/>
      <c r="Y356" s="294"/>
      <c r="Z356" s="294"/>
      <c r="AA356" s="294"/>
      <c r="AB356" s="294"/>
      <c r="AC356" s="294"/>
      <c r="AD356" s="294"/>
      <c r="AE356" s="294"/>
      <c r="AF356" s="294"/>
      <c r="AG356" s="294"/>
      <c r="AH356" s="294"/>
      <c r="AI356" s="294"/>
      <c r="AJ356" s="294"/>
      <c r="AK356" s="294"/>
      <c r="AL356" s="294"/>
      <c r="AM356" s="294"/>
      <c r="AN356" s="294"/>
      <c r="AO356" s="294"/>
      <c r="AP356" s="294"/>
      <c r="AQ356" s="294"/>
      <c r="AR356" s="294"/>
      <c r="AS356" s="294"/>
      <c r="AT356" s="294"/>
      <c r="AU356" s="294"/>
      <c r="AV356" s="294"/>
      <c r="AW356" s="294"/>
      <c r="AX356" s="294"/>
      <c r="AY356" s="294"/>
      <c r="AZ356" s="294"/>
      <c r="BA356" s="294"/>
      <c r="BB356" s="294"/>
      <c r="BC356" s="294"/>
      <c r="BD356" s="294"/>
      <c r="BE356" s="294"/>
      <c r="BF356" s="294"/>
      <c r="BG356" s="294"/>
      <c r="BH356" s="294"/>
      <c r="BI356" s="294"/>
      <c r="BJ356" s="294"/>
      <c r="BK356" s="294"/>
      <c r="BL356" s="294"/>
      <c r="BM356" s="294"/>
      <c r="BN356" s="294"/>
      <c r="BO356" s="294"/>
    </row>
    <row r="357">
      <c r="A357" s="294"/>
      <c r="B357" s="333"/>
      <c r="D357" s="134"/>
      <c r="E357" s="294"/>
      <c r="I357" s="294"/>
      <c r="J357" s="294"/>
      <c r="N357" s="294"/>
      <c r="O357" s="294"/>
      <c r="P357" s="294"/>
      <c r="Q357" s="294"/>
      <c r="R357" s="294"/>
      <c r="S357" s="294"/>
      <c r="T357" s="294"/>
      <c r="U357" s="294"/>
      <c r="V357" s="294"/>
      <c r="W357" s="294"/>
      <c r="X357" s="294"/>
      <c r="Y357" s="294"/>
      <c r="Z357" s="294"/>
      <c r="AA357" s="294"/>
      <c r="AB357" s="294"/>
      <c r="AC357" s="294"/>
      <c r="AD357" s="294"/>
      <c r="AE357" s="294"/>
      <c r="AF357" s="294"/>
      <c r="AG357" s="294"/>
      <c r="AH357" s="294"/>
      <c r="AI357" s="294"/>
      <c r="AJ357" s="294"/>
      <c r="AK357" s="294"/>
      <c r="AL357" s="294"/>
      <c r="AM357" s="294"/>
      <c r="AN357" s="294"/>
      <c r="AO357" s="294"/>
      <c r="AP357" s="294"/>
      <c r="AQ357" s="294"/>
      <c r="AR357" s="294"/>
      <c r="AS357" s="294"/>
      <c r="AT357" s="294"/>
      <c r="AU357" s="294"/>
      <c r="AV357" s="294"/>
      <c r="AW357" s="294"/>
      <c r="AX357" s="294"/>
      <c r="AY357" s="294"/>
      <c r="AZ357" s="294"/>
      <c r="BA357" s="294"/>
      <c r="BB357" s="294"/>
      <c r="BC357" s="294"/>
      <c r="BD357" s="294"/>
      <c r="BE357" s="294"/>
      <c r="BF357" s="294"/>
      <c r="BG357" s="294"/>
      <c r="BH357" s="294"/>
      <c r="BI357" s="294"/>
      <c r="BJ357" s="294"/>
      <c r="BK357" s="294"/>
      <c r="BL357" s="294"/>
      <c r="BM357" s="294"/>
      <c r="BN357" s="294"/>
      <c r="BO357" s="294"/>
    </row>
    <row r="358">
      <c r="A358" s="294"/>
      <c r="B358" s="333"/>
      <c r="D358" s="134"/>
      <c r="E358" s="294"/>
      <c r="I358" s="294"/>
      <c r="J358" s="294"/>
      <c r="N358" s="294"/>
      <c r="O358" s="294"/>
      <c r="P358" s="294"/>
      <c r="Q358" s="294"/>
      <c r="R358" s="294"/>
      <c r="S358" s="294"/>
      <c r="T358" s="294"/>
      <c r="U358" s="294"/>
      <c r="V358" s="294"/>
      <c r="W358" s="294"/>
      <c r="X358" s="294"/>
      <c r="Y358" s="294"/>
      <c r="Z358" s="294"/>
      <c r="AA358" s="294"/>
      <c r="AB358" s="294"/>
      <c r="AC358" s="294"/>
      <c r="AD358" s="294"/>
      <c r="AE358" s="294"/>
      <c r="AF358" s="294"/>
      <c r="AG358" s="294"/>
      <c r="AH358" s="294"/>
      <c r="AI358" s="294"/>
      <c r="AJ358" s="294"/>
      <c r="AK358" s="294"/>
      <c r="AL358" s="294"/>
      <c r="AM358" s="294"/>
      <c r="AN358" s="294"/>
      <c r="AO358" s="294"/>
      <c r="AP358" s="294"/>
      <c r="AQ358" s="294"/>
      <c r="AR358" s="294"/>
      <c r="AS358" s="294"/>
      <c r="AT358" s="294"/>
      <c r="AU358" s="294"/>
      <c r="AV358" s="294"/>
      <c r="AW358" s="294"/>
      <c r="AX358" s="294"/>
      <c r="AY358" s="294"/>
      <c r="AZ358" s="294"/>
      <c r="BA358" s="294"/>
      <c r="BB358" s="294"/>
      <c r="BC358" s="294"/>
      <c r="BD358" s="294"/>
      <c r="BE358" s="294"/>
      <c r="BF358" s="294"/>
      <c r="BG358" s="294"/>
      <c r="BH358" s="294"/>
      <c r="BI358" s="294"/>
      <c r="BJ358" s="294"/>
      <c r="BK358" s="294"/>
      <c r="BL358" s="294"/>
      <c r="BM358" s="294"/>
      <c r="BN358" s="294"/>
      <c r="BO358" s="294"/>
    </row>
    <row r="359">
      <c r="A359" s="294"/>
      <c r="B359" s="333"/>
      <c r="D359" s="134"/>
      <c r="E359" s="294"/>
      <c r="I359" s="294"/>
      <c r="J359" s="294"/>
      <c r="N359" s="294"/>
      <c r="O359" s="294"/>
      <c r="P359" s="294"/>
      <c r="Q359" s="294"/>
      <c r="R359" s="294"/>
      <c r="S359" s="294"/>
      <c r="T359" s="294"/>
      <c r="U359" s="294"/>
      <c r="V359" s="294"/>
      <c r="W359" s="294"/>
      <c r="X359" s="294"/>
      <c r="Y359" s="294"/>
      <c r="Z359" s="294"/>
      <c r="AA359" s="294"/>
      <c r="AB359" s="294"/>
      <c r="AC359" s="294"/>
      <c r="AD359" s="294"/>
      <c r="AE359" s="294"/>
      <c r="AF359" s="294"/>
      <c r="AG359" s="294"/>
      <c r="AH359" s="294"/>
      <c r="AI359" s="294"/>
      <c r="AJ359" s="294"/>
      <c r="AK359" s="294"/>
      <c r="AL359" s="294"/>
      <c r="AM359" s="294"/>
      <c r="AN359" s="294"/>
      <c r="AO359" s="294"/>
      <c r="AP359" s="294"/>
      <c r="AQ359" s="294"/>
      <c r="AR359" s="294"/>
      <c r="AS359" s="294"/>
      <c r="AT359" s="294"/>
      <c r="AU359" s="294"/>
      <c r="AV359" s="294"/>
      <c r="AW359" s="294"/>
      <c r="AX359" s="294"/>
      <c r="AY359" s="294"/>
      <c r="AZ359" s="294"/>
      <c r="BA359" s="294"/>
      <c r="BB359" s="294"/>
      <c r="BC359" s="294"/>
      <c r="BD359" s="294"/>
      <c r="BE359" s="294"/>
      <c r="BF359" s="294"/>
      <c r="BG359" s="294"/>
      <c r="BH359" s="294"/>
      <c r="BI359" s="294"/>
      <c r="BJ359" s="294"/>
      <c r="BK359" s="294"/>
      <c r="BL359" s="294"/>
      <c r="BM359" s="294"/>
      <c r="BN359" s="294"/>
      <c r="BO359" s="294"/>
    </row>
    <row r="360">
      <c r="A360" s="294"/>
      <c r="B360" s="333"/>
      <c r="D360" s="134"/>
      <c r="E360" s="294"/>
      <c r="I360" s="294"/>
      <c r="J360" s="294"/>
      <c r="N360" s="294"/>
      <c r="O360" s="294"/>
      <c r="P360" s="294"/>
      <c r="Q360" s="294"/>
      <c r="R360" s="294"/>
      <c r="S360" s="294"/>
      <c r="T360" s="294"/>
      <c r="U360" s="294"/>
      <c r="V360" s="294"/>
      <c r="W360" s="294"/>
      <c r="X360" s="294"/>
      <c r="Y360" s="294"/>
      <c r="Z360" s="294"/>
      <c r="AA360" s="294"/>
      <c r="AB360" s="294"/>
      <c r="AC360" s="294"/>
      <c r="AD360" s="294"/>
      <c r="AE360" s="294"/>
      <c r="AF360" s="294"/>
      <c r="AG360" s="294"/>
      <c r="AH360" s="294"/>
      <c r="AI360" s="294"/>
      <c r="AJ360" s="294"/>
      <c r="AK360" s="294"/>
      <c r="AL360" s="294"/>
      <c r="AM360" s="294"/>
      <c r="AN360" s="294"/>
      <c r="AO360" s="294"/>
      <c r="AP360" s="294"/>
      <c r="AQ360" s="294"/>
      <c r="AR360" s="294"/>
      <c r="AS360" s="294"/>
      <c r="AT360" s="294"/>
      <c r="AU360" s="294"/>
      <c r="AV360" s="294"/>
      <c r="AW360" s="294"/>
      <c r="AX360" s="294"/>
      <c r="AY360" s="294"/>
      <c r="AZ360" s="294"/>
      <c r="BA360" s="294"/>
      <c r="BB360" s="294"/>
      <c r="BC360" s="294"/>
      <c r="BD360" s="294"/>
      <c r="BE360" s="294"/>
      <c r="BF360" s="294"/>
      <c r="BG360" s="294"/>
      <c r="BH360" s="294"/>
      <c r="BI360" s="294"/>
      <c r="BJ360" s="294"/>
      <c r="BK360" s="294"/>
      <c r="BL360" s="294"/>
      <c r="BM360" s="294"/>
      <c r="BN360" s="294"/>
      <c r="BO360" s="294"/>
    </row>
    <row r="361">
      <c r="A361" s="294"/>
      <c r="B361" s="333"/>
      <c r="D361" s="134"/>
      <c r="E361" s="294"/>
      <c r="I361" s="294"/>
      <c r="J361" s="294"/>
      <c r="N361" s="294"/>
      <c r="O361" s="294"/>
      <c r="P361" s="294"/>
      <c r="Q361" s="294"/>
      <c r="R361" s="294"/>
      <c r="S361" s="294"/>
      <c r="T361" s="294"/>
      <c r="U361" s="294"/>
      <c r="V361" s="294"/>
      <c r="W361" s="294"/>
      <c r="X361" s="294"/>
      <c r="Y361" s="294"/>
      <c r="Z361" s="294"/>
      <c r="AA361" s="294"/>
      <c r="AB361" s="294"/>
      <c r="AC361" s="294"/>
      <c r="AD361" s="294"/>
      <c r="AE361" s="294"/>
      <c r="AF361" s="294"/>
      <c r="AG361" s="294"/>
      <c r="AH361" s="294"/>
      <c r="AI361" s="294"/>
      <c r="AJ361" s="294"/>
      <c r="AK361" s="294"/>
      <c r="AL361" s="294"/>
      <c r="AM361" s="294"/>
      <c r="AN361" s="294"/>
      <c r="AO361" s="294"/>
      <c r="AP361" s="294"/>
      <c r="AQ361" s="294"/>
      <c r="AR361" s="294"/>
      <c r="AS361" s="294"/>
      <c r="AT361" s="294"/>
      <c r="AU361" s="294"/>
      <c r="AV361" s="294"/>
      <c r="AW361" s="294"/>
      <c r="AX361" s="294"/>
      <c r="AY361" s="294"/>
      <c r="AZ361" s="294"/>
      <c r="BA361" s="294"/>
      <c r="BB361" s="294"/>
      <c r="BC361" s="294"/>
      <c r="BD361" s="294"/>
      <c r="BE361" s="294"/>
      <c r="BF361" s="294"/>
      <c r="BG361" s="294"/>
      <c r="BH361" s="294"/>
      <c r="BI361" s="294"/>
      <c r="BJ361" s="294"/>
      <c r="BK361" s="294"/>
      <c r="BL361" s="294"/>
      <c r="BM361" s="294"/>
      <c r="BN361" s="294"/>
      <c r="BO361" s="294"/>
    </row>
    <row r="362">
      <c r="A362" s="294"/>
      <c r="B362" s="333"/>
      <c r="D362" s="134"/>
      <c r="E362" s="294"/>
      <c r="I362" s="294"/>
      <c r="J362" s="294"/>
      <c r="N362" s="294"/>
      <c r="O362" s="294"/>
      <c r="P362" s="294"/>
      <c r="Q362" s="294"/>
      <c r="R362" s="294"/>
      <c r="S362" s="294"/>
      <c r="T362" s="294"/>
      <c r="U362" s="294"/>
      <c r="V362" s="294"/>
      <c r="W362" s="294"/>
      <c r="X362" s="294"/>
      <c r="Y362" s="294"/>
      <c r="Z362" s="294"/>
      <c r="AA362" s="294"/>
      <c r="AB362" s="294"/>
      <c r="AC362" s="294"/>
      <c r="AD362" s="294"/>
      <c r="AE362" s="294"/>
      <c r="AF362" s="294"/>
      <c r="AG362" s="294"/>
      <c r="AH362" s="294"/>
      <c r="AI362" s="294"/>
      <c r="AJ362" s="294"/>
      <c r="AK362" s="294"/>
      <c r="AL362" s="294"/>
      <c r="AM362" s="294"/>
      <c r="AN362" s="294"/>
      <c r="AO362" s="294"/>
      <c r="AP362" s="294"/>
      <c r="AQ362" s="294"/>
      <c r="AR362" s="294"/>
      <c r="AS362" s="294"/>
      <c r="AT362" s="294"/>
      <c r="AU362" s="294"/>
      <c r="AV362" s="294"/>
      <c r="AW362" s="294"/>
      <c r="AX362" s="294"/>
      <c r="AY362" s="294"/>
      <c r="AZ362" s="294"/>
      <c r="BA362" s="294"/>
      <c r="BB362" s="294"/>
      <c r="BC362" s="294"/>
      <c r="BD362" s="294"/>
      <c r="BE362" s="294"/>
      <c r="BF362" s="294"/>
      <c r="BG362" s="294"/>
      <c r="BH362" s="294"/>
      <c r="BI362" s="294"/>
      <c r="BJ362" s="294"/>
      <c r="BK362" s="294"/>
      <c r="BL362" s="294"/>
      <c r="BM362" s="294"/>
      <c r="BN362" s="294"/>
      <c r="BO362" s="294"/>
    </row>
    <row r="363">
      <c r="A363" s="294"/>
      <c r="B363" s="333"/>
      <c r="D363" s="134"/>
      <c r="E363" s="294"/>
      <c r="I363" s="294"/>
      <c r="J363" s="294"/>
      <c r="N363" s="294"/>
      <c r="O363" s="294"/>
      <c r="P363" s="294"/>
      <c r="Q363" s="294"/>
      <c r="R363" s="294"/>
      <c r="S363" s="294"/>
      <c r="T363" s="294"/>
      <c r="U363" s="294"/>
      <c r="V363" s="294"/>
      <c r="W363" s="294"/>
      <c r="X363" s="294"/>
      <c r="Y363" s="294"/>
      <c r="Z363" s="294"/>
      <c r="AA363" s="294"/>
      <c r="AB363" s="294"/>
      <c r="AC363" s="294"/>
      <c r="AD363" s="294"/>
      <c r="AE363" s="294"/>
      <c r="AF363" s="294"/>
      <c r="AG363" s="294"/>
      <c r="AH363" s="294"/>
      <c r="AI363" s="294"/>
      <c r="AJ363" s="294"/>
      <c r="AK363" s="294"/>
      <c r="AL363" s="294"/>
      <c r="AM363" s="294"/>
      <c r="AN363" s="294"/>
      <c r="AO363" s="294"/>
      <c r="AP363" s="294"/>
      <c r="AQ363" s="294"/>
      <c r="AR363" s="294"/>
      <c r="AS363" s="294"/>
      <c r="AT363" s="294"/>
      <c r="AU363" s="294"/>
      <c r="AV363" s="294"/>
      <c r="AW363" s="294"/>
      <c r="AX363" s="294"/>
      <c r="AY363" s="294"/>
      <c r="AZ363" s="294"/>
      <c r="BA363" s="294"/>
      <c r="BB363" s="294"/>
      <c r="BC363" s="294"/>
      <c r="BD363" s="294"/>
      <c r="BE363" s="294"/>
      <c r="BF363" s="294"/>
      <c r="BG363" s="294"/>
      <c r="BH363" s="294"/>
      <c r="BI363" s="294"/>
      <c r="BJ363" s="294"/>
      <c r="BK363" s="294"/>
      <c r="BL363" s="294"/>
      <c r="BM363" s="294"/>
      <c r="BN363" s="294"/>
      <c r="BO363" s="294"/>
    </row>
    <row r="364">
      <c r="A364" s="294"/>
      <c r="B364" s="333"/>
      <c r="D364" s="134"/>
      <c r="E364" s="294"/>
      <c r="I364" s="294"/>
      <c r="J364" s="294"/>
      <c r="N364" s="294"/>
      <c r="O364" s="294"/>
      <c r="P364" s="294"/>
      <c r="Q364" s="294"/>
      <c r="R364" s="294"/>
      <c r="S364" s="294"/>
      <c r="T364" s="294"/>
      <c r="U364" s="294"/>
      <c r="V364" s="294"/>
      <c r="W364" s="294"/>
      <c r="X364" s="294"/>
      <c r="Y364" s="294"/>
      <c r="Z364" s="294"/>
      <c r="AA364" s="294"/>
      <c r="AB364" s="294"/>
      <c r="AC364" s="294"/>
      <c r="AD364" s="294"/>
      <c r="AE364" s="294"/>
      <c r="AF364" s="294"/>
      <c r="AG364" s="294"/>
      <c r="AH364" s="294"/>
      <c r="AI364" s="294"/>
      <c r="AJ364" s="294"/>
      <c r="AK364" s="294"/>
      <c r="AL364" s="294"/>
      <c r="AM364" s="294"/>
      <c r="AN364" s="294"/>
      <c r="AO364" s="294"/>
      <c r="AP364" s="294"/>
      <c r="AQ364" s="294"/>
      <c r="AR364" s="294"/>
      <c r="AS364" s="294"/>
      <c r="AT364" s="294"/>
      <c r="AU364" s="294"/>
      <c r="AV364" s="294"/>
      <c r="AW364" s="294"/>
      <c r="AX364" s="294"/>
      <c r="AY364" s="294"/>
      <c r="AZ364" s="294"/>
      <c r="BA364" s="294"/>
      <c r="BB364" s="294"/>
      <c r="BC364" s="294"/>
      <c r="BD364" s="294"/>
      <c r="BE364" s="294"/>
      <c r="BF364" s="294"/>
      <c r="BG364" s="294"/>
      <c r="BH364" s="294"/>
      <c r="BI364" s="294"/>
      <c r="BJ364" s="294"/>
      <c r="BK364" s="294"/>
      <c r="BL364" s="294"/>
      <c r="BM364" s="294"/>
      <c r="BN364" s="294"/>
      <c r="BO364" s="294"/>
    </row>
    <row r="365">
      <c r="A365" s="294"/>
      <c r="B365" s="333"/>
      <c r="D365" s="134"/>
      <c r="E365" s="294"/>
      <c r="I365" s="294"/>
      <c r="J365" s="294"/>
      <c r="N365" s="294"/>
      <c r="O365" s="294"/>
      <c r="P365" s="294"/>
      <c r="Q365" s="294"/>
      <c r="R365" s="294"/>
      <c r="S365" s="294"/>
      <c r="T365" s="294"/>
      <c r="U365" s="294"/>
      <c r="V365" s="294"/>
      <c r="W365" s="294"/>
      <c r="X365" s="294"/>
      <c r="Y365" s="294"/>
      <c r="Z365" s="294"/>
      <c r="AA365" s="294"/>
      <c r="AB365" s="294"/>
      <c r="AC365" s="294"/>
      <c r="AD365" s="294"/>
      <c r="AE365" s="294"/>
      <c r="AF365" s="294"/>
      <c r="AG365" s="294"/>
      <c r="AH365" s="294"/>
      <c r="AI365" s="294"/>
      <c r="AJ365" s="294"/>
      <c r="AK365" s="294"/>
      <c r="AL365" s="294"/>
      <c r="AM365" s="294"/>
      <c r="AN365" s="294"/>
      <c r="AO365" s="294"/>
      <c r="AP365" s="294"/>
      <c r="AQ365" s="294"/>
      <c r="AR365" s="294"/>
      <c r="AS365" s="294"/>
      <c r="AT365" s="294"/>
      <c r="AU365" s="294"/>
      <c r="AV365" s="294"/>
      <c r="AW365" s="294"/>
      <c r="AX365" s="294"/>
      <c r="AY365" s="294"/>
      <c r="AZ365" s="294"/>
      <c r="BA365" s="294"/>
      <c r="BB365" s="294"/>
      <c r="BC365" s="294"/>
      <c r="BD365" s="294"/>
      <c r="BE365" s="294"/>
      <c r="BF365" s="294"/>
      <c r="BG365" s="294"/>
      <c r="BH365" s="294"/>
      <c r="BI365" s="294"/>
      <c r="BJ365" s="294"/>
      <c r="BK365" s="294"/>
      <c r="BL365" s="294"/>
      <c r="BM365" s="294"/>
      <c r="BN365" s="294"/>
      <c r="BO365" s="294"/>
    </row>
    <row r="366">
      <c r="A366" s="294"/>
      <c r="B366" s="333"/>
      <c r="D366" s="134"/>
      <c r="E366" s="294"/>
      <c r="I366" s="294"/>
      <c r="J366" s="294"/>
      <c r="N366" s="294"/>
      <c r="O366" s="294"/>
      <c r="P366" s="294"/>
      <c r="Q366" s="294"/>
      <c r="R366" s="294"/>
      <c r="S366" s="294"/>
      <c r="T366" s="294"/>
      <c r="U366" s="294"/>
      <c r="V366" s="294"/>
      <c r="W366" s="294"/>
      <c r="X366" s="294"/>
      <c r="Y366" s="294"/>
      <c r="Z366" s="294"/>
      <c r="AA366" s="294"/>
      <c r="AB366" s="294"/>
      <c r="AC366" s="294"/>
      <c r="AD366" s="294"/>
      <c r="AE366" s="294"/>
      <c r="AF366" s="294"/>
      <c r="AG366" s="294"/>
      <c r="AH366" s="294"/>
      <c r="AI366" s="294"/>
      <c r="AJ366" s="294"/>
      <c r="AK366" s="294"/>
      <c r="AL366" s="294"/>
      <c r="AM366" s="294"/>
      <c r="AN366" s="294"/>
      <c r="AO366" s="294"/>
      <c r="AP366" s="294"/>
      <c r="AQ366" s="294"/>
      <c r="AR366" s="294"/>
      <c r="AS366" s="294"/>
      <c r="AT366" s="294"/>
      <c r="AU366" s="294"/>
      <c r="AV366" s="294"/>
      <c r="AW366" s="294"/>
      <c r="AX366" s="294"/>
      <c r="AY366" s="294"/>
      <c r="AZ366" s="294"/>
      <c r="BA366" s="294"/>
      <c r="BB366" s="294"/>
      <c r="BC366" s="294"/>
      <c r="BD366" s="294"/>
      <c r="BE366" s="294"/>
      <c r="BF366" s="294"/>
      <c r="BG366" s="294"/>
      <c r="BH366" s="294"/>
      <c r="BI366" s="294"/>
      <c r="BJ366" s="294"/>
      <c r="BK366" s="294"/>
      <c r="BL366" s="294"/>
      <c r="BM366" s="294"/>
      <c r="BN366" s="294"/>
      <c r="BO366" s="294"/>
    </row>
    <row r="367">
      <c r="A367" s="294"/>
      <c r="B367" s="333"/>
      <c r="D367" s="134"/>
      <c r="E367" s="294"/>
      <c r="I367" s="294"/>
      <c r="J367" s="294"/>
      <c r="N367" s="294"/>
      <c r="O367" s="294"/>
      <c r="P367" s="294"/>
      <c r="Q367" s="294"/>
      <c r="R367" s="294"/>
      <c r="S367" s="294"/>
      <c r="T367" s="294"/>
      <c r="U367" s="294"/>
      <c r="V367" s="294"/>
      <c r="W367" s="294"/>
      <c r="X367" s="294"/>
      <c r="Y367" s="294"/>
      <c r="Z367" s="294"/>
      <c r="AA367" s="294"/>
      <c r="AB367" s="294"/>
      <c r="AC367" s="294"/>
      <c r="AD367" s="294"/>
      <c r="AE367" s="294"/>
      <c r="AF367" s="294"/>
      <c r="AG367" s="294"/>
      <c r="AH367" s="294"/>
      <c r="AI367" s="294"/>
      <c r="AJ367" s="294"/>
      <c r="AK367" s="294"/>
      <c r="AL367" s="294"/>
      <c r="AM367" s="294"/>
      <c r="AN367" s="294"/>
      <c r="AO367" s="294"/>
      <c r="AP367" s="294"/>
      <c r="AQ367" s="294"/>
      <c r="AR367" s="294"/>
      <c r="AS367" s="294"/>
      <c r="AT367" s="294"/>
      <c r="AU367" s="294"/>
      <c r="AV367" s="294"/>
      <c r="AW367" s="294"/>
      <c r="AX367" s="294"/>
      <c r="AY367" s="294"/>
      <c r="AZ367" s="294"/>
      <c r="BA367" s="294"/>
      <c r="BB367" s="294"/>
      <c r="BC367" s="294"/>
      <c r="BD367" s="294"/>
      <c r="BE367" s="294"/>
      <c r="BF367" s="294"/>
      <c r="BG367" s="294"/>
      <c r="BH367" s="294"/>
      <c r="BI367" s="294"/>
      <c r="BJ367" s="294"/>
      <c r="BK367" s="294"/>
      <c r="BL367" s="294"/>
      <c r="BM367" s="294"/>
      <c r="BN367" s="294"/>
      <c r="BO367" s="294"/>
    </row>
    <row r="368">
      <c r="A368" s="294"/>
      <c r="B368" s="333"/>
      <c r="D368" s="134"/>
      <c r="E368" s="294"/>
      <c r="I368" s="294"/>
      <c r="J368" s="294"/>
      <c r="N368" s="294"/>
      <c r="O368" s="294"/>
      <c r="P368" s="294"/>
      <c r="Q368" s="294"/>
      <c r="R368" s="294"/>
      <c r="S368" s="294"/>
      <c r="T368" s="294"/>
      <c r="U368" s="294"/>
      <c r="V368" s="294"/>
      <c r="W368" s="294"/>
      <c r="X368" s="294"/>
      <c r="Y368" s="294"/>
      <c r="Z368" s="294"/>
      <c r="AA368" s="294"/>
      <c r="AB368" s="294"/>
      <c r="AC368" s="294"/>
      <c r="AD368" s="294"/>
      <c r="AE368" s="294"/>
      <c r="AF368" s="294"/>
      <c r="AG368" s="294"/>
      <c r="AH368" s="294"/>
      <c r="AI368" s="294"/>
      <c r="AJ368" s="294"/>
      <c r="AK368" s="294"/>
      <c r="AL368" s="294"/>
      <c r="AM368" s="294"/>
      <c r="AN368" s="294"/>
      <c r="AO368" s="294"/>
      <c r="AP368" s="294"/>
      <c r="AQ368" s="294"/>
      <c r="AR368" s="294"/>
      <c r="AS368" s="294"/>
      <c r="AT368" s="294"/>
      <c r="AU368" s="294"/>
      <c r="AV368" s="294"/>
      <c r="AW368" s="294"/>
      <c r="AX368" s="294"/>
      <c r="AY368" s="294"/>
      <c r="AZ368" s="294"/>
      <c r="BA368" s="294"/>
      <c r="BB368" s="294"/>
      <c r="BC368" s="294"/>
      <c r="BD368" s="294"/>
      <c r="BE368" s="294"/>
      <c r="BF368" s="294"/>
      <c r="BG368" s="294"/>
      <c r="BH368" s="294"/>
      <c r="BI368" s="294"/>
      <c r="BJ368" s="294"/>
      <c r="BK368" s="294"/>
      <c r="BL368" s="294"/>
      <c r="BM368" s="294"/>
      <c r="BN368" s="294"/>
      <c r="BO368" s="294"/>
    </row>
    <row r="369">
      <c r="A369" s="294"/>
      <c r="B369" s="333"/>
      <c r="D369" s="134"/>
      <c r="E369" s="294"/>
      <c r="I369" s="294"/>
      <c r="J369" s="294"/>
      <c r="N369" s="294"/>
      <c r="O369" s="294"/>
      <c r="P369" s="294"/>
      <c r="Q369" s="294"/>
      <c r="R369" s="294"/>
      <c r="S369" s="294"/>
      <c r="T369" s="294"/>
      <c r="U369" s="294"/>
      <c r="V369" s="294"/>
      <c r="W369" s="294"/>
      <c r="X369" s="294"/>
      <c r="Y369" s="294"/>
      <c r="Z369" s="294"/>
      <c r="AA369" s="294"/>
      <c r="AB369" s="294"/>
      <c r="AC369" s="294"/>
      <c r="AD369" s="294"/>
      <c r="AE369" s="294"/>
      <c r="AF369" s="294"/>
      <c r="AG369" s="294"/>
      <c r="AH369" s="294"/>
      <c r="AI369" s="294"/>
      <c r="AJ369" s="294"/>
      <c r="AK369" s="294"/>
      <c r="AL369" s="294"/>
      <c r="AM369" s="294"/>
      <c r="AN369" s="294"/>
      <c r="AO369" s="294"/>
      <c r="AP369" s="294"/>
      <c r="AQ369" s="294"/>
      <c r="AR369" s="294"/>
      <c r="AS369" s="294"/>
      <c r="AT369" s="294"/>
      <c r="AU369" s="294"/>
      <c r="AV369" s="294"/>
      <c r="AW369" s="294"/>
      <c r="AX369" s="294"/>
      <c r="AY369" s="294"/>
      <c r="AZ369" s="294"/>
      <c r="BA369" s="294"/>
      <c r="BB369" s="294"/>
      <c r="BC369" s="294"/>
      <c r="BD369" s="294"/>
      <c r="BE369" s="294"/>
      <c r="BF369" s="294"/>
      <c r="BG369" s="294"/>
      <c r="BH369" s="294"/>
      <c r="BI369" s="294"/>
      <c r="BJ369" s="294"/>
      <c r="BK369" s="294"/>
      <c r="BL369" s="294"/>
      <c r="BM369" s="294"/>
      <c r="BN369" s="294"/>
      <c r="BO369" s="294"/>
    </row>
    <row r="370">
      <c r="A370" s="294"/>
      <c r="B370" s="333"/>
      <c r="D370" s="134"/>
      <c r="E370" s="294"/>
      <c r="I370" s="294"/>
      <c r="J370" s="294"/>
      <c r="N370" s="294"/>
      <c r="O370" s="294"/>
      <c r="P370" s="294"/>
      <c r="Q370" s="294"/>
      <c r="R370" s="294"/>
      <c r="S370" s="294"/>
      <c r="T370" s="294"/>
      <c r="U370" s="294"/>
      <c r="V370" s="294"/>
      <c r="W370" s="294"/>
      <c r="X370" s="294"/>
      <c r="Y370" s="294"/>
      <c r="Z370" s="294"/>
      <c r="AA370" s="294"/>
      <c r="AB370" s="294"/>
      <c r="AC370" s="294"/>
      <c r="AD370" s="294"/>
      <c r="AE370" s="294"/>
      <c r="AF370" s="294"/>
      <c r="AG370" s="294"/>
      <c r="AH370" s="294"/>
      <c r="AI370" s="294"/>
      <c r="AJ370" s="294"/>
      <c r="AK370" s="294"/>
      <c r="AL370" s="294"/>
      <c r="AM370" s="294"/>
      <c r="AN370" s="294"/>
      <c r="AO370" s="294"/>
      <c r="AP370" s="294"/>
      <c r="AQ370" s="294"/>
      <c r="AR370" s="294"/>
      <c r="AS370" s="294"/>
      <c r="AT370" s="294"/>
      <c r="AU370" s="294"/>
      <c r="AV370" s="294"/>
      <c r="AW370" s="294"/>
      <c r="AX370" s="294"/>
      <c r="AY370" s="294"/>
      <c r="AZ370" s="294"/>
      <c r="BA370" s="294"/>
      <c r="BB370" s="294"/>
      <c r="BC370" s="294"/>
      <c r="BD370" s="294"/>
      <c r="BE370" s="294"/>
      <c r="BF370" s="294"/>
      <c r="BG370" s="294"/>
      <c r="BH370" s="294"/>
      <c r="BI370" s="294"/>
      <c r="BJ370" s="294"/>
      <c r="BK370" s="294"/>
      <c r="BL370" s="294"/>
      <c r="BM370" s="294"/>
      <c r="BN370" s="294"/>
      <c r="BO370" s="294"/>
    </row>
    <row r="371">
      <c r="A371" s="294"/>
      <c r="B371" s="333"/>
      <c r="D371" s="134"/>
      <c r="E371" s="294"/>
      <c r="I371" s="294"/>
      <c r="J371" s="294"/>
      <c r="N371" s="294"/>
      <c r="O371" s="294"/>
      <c r="P371" s="294"/>
      <c r="Q371" s="294"/>
      <c r="R371" s="294"/>
      <c r="S371" s="294"/>
      <c r="T371" s="294"/>
      <c r="U371" s="294"/>
      <c r="V371" s="294"/>
      <c r="W371" s="294"/>
      <c r="X371" s="294"/>
      <c r="Y371" s="294"/>
      <c r="Z371" s="294"/>
      <c r="AA371" s="294"/>
      <c r="AB371" s="294"/>
      <c r="AC371" s="294"/>
      <c r="AD371" s="294"/>
      <c r="AE371" s="294"/>
      <c r="AF371" s="294"/>
      <c r="AG371" s="294"/>
      <c r="AH371" s="294"/>
      <c r="AI371" s="294"/>
      <c r="AJ371" s="294"/>
      <c r="AK371" s="294"/>
      <c r="AL371" s="294"/>
      <c r="AM371" s="294"/>
      <c r="AN371" s="294"/>
      <c r="AO371" s="294"/>
      <c r="AP371" s="294"/>
      <c r="AQ371" s="294"/>
      <c r="AR371" s="294"/>
      <c r="AS371" s="294"/>
      <c r="AT371" s="294"/>
      <c r="AU371" s="294"/>
      <c r="AV371" s="294"/>
      <c r="AW371" s="294"/>
      <c r="AX371" s="294"/>
      <c r="AY371" s="294"/>
      <c r="AZ371" s="294"/>
      <c r="BA371" s="294"/>
      <c r="BB371" s="294"/>
      <c r="BC371" s="294"/>
      <c r="BD371" s="294"/>
      <c r="BE371" s="294"/>
      <c r="BF371" s="294"/>
      <c r="BG371" s="294"/>
      <c r="BH371" s="294"/>
      <c r="BI371" s="294"/>
      <c r="BJ371" s="294"/>
      <c r="BK371" s="294"/>
      <c r="BL371" s="294"/>
      <c r="BM371" s="294"/>
      <c r="BN371" s="294"/>
      <c r="BO371" s="294"/>
    </row>
    <row r="372">
      <c r="A372" s="294"/>
      <c r="B372" s="333"/>
      <c r="D372" s="134"/>
      <c r="E372" s="294"/>
      <c r="I372" s="294"/>
      <c r="J372" s="294"/>
      <c r="N372" s="294"/>
      <c r="O372" s="294"/>
      <c r="P372" s="294"/>
      <c r="Q372" s="294"/>
      <c r="R372" s="294"/>
      <c r="S372" s="294"/>
      <c r="T372" s="294"/>
      <c r="U372" s="294"/>
      <c r="V372" s="294"/>
      <c r="W372" s="294"/>
      <c r="X372" s="294"/>
      <c r="Y372" s="294"/>
      <c r="Z372" s="294"/>
      <c r="AA372" s="294"/>
      <c r="AB372" s="294"/>
      <c r="AC372" s="294"/>
      <c r="AD372" s="294"/>
      <c r="AE372" s="294"/>
      <c r="AF372" s="294"/>
      <c r="AG372" s="294"/>
      <c r="AH372" s="294"/>
      <c r="AI372" s="294"/>
      <c r="AJ372" s="294"/>
      <c r="AK372" s="294"/>
      <c r="AL372" s="294"/>
      <c r="AM372" s="294"/>
      <c r="AN372" s="294"/>
      <c r="AO372" s="294"/>
      <c r="AP372" s="294"/>
      <c r="AQ372" s="294"/>
      <c r="AR372" s="294"/>
      <c r="AS372" s="294"/>
      <c r="AT372" s="294"/>
      <c r="AU372" s="294"/>
      <c r="AV372" s="294"/>
      <c r="AW372" s="294"/>
      <c r="AX372" s="294"/>
      <c r="AY372" s="294"/>
      <c r="AZ372" s="294"/>
      <c r="BA372" s="294"/>
      <c r="BB372" s="294"/>
      <c r="BC372" s="294"/>
      <c r="BD372" s="294"/>
      <c r="BE372" s="294"/>
      <c r="BF372" s="294"/>
      <c r="BG372" s="294"/>
      <c r="BH372" s="294"/>
      <c r="BI372" s="294"/>
      <c r="BJ372" s="294"/>
      <c r="BK372" s="294"/>
      <c r="BL372" s="294"/>
      <c r="BM372" s="294"/>
      <c r="BN372" s="294"/>
      <c r="BO372" s="294"/>
    </row>
    <row r="373">
      <c r="A373" s="294"/>
      <c r="B373" s="333"/>
      <c r="D373" s="134"/>
      <c r="E373" s="294"/>
      <c r="I373" s="294"/>
      <c r="J373" s="294"/>
      <c r="N373" s="294"/>
      <c r="O373" s="294"/>
      <c r="P373" s="294"/>
      <c r="Q373" s="294"/>
      <c r="R373" s="294"/>
      <c r="S373" s="294"/>
      <c r="T373" s="294"/>
      <c r="U373" s="294"/>
      <c r="V373" s="294"/>
      <c r="W373" s="294"/>
      <c r="X373" s="294"/>
      <c r="Y373" s="294"/>
      <c r="Z373" s="294"/>
      <c r="AA373" s="294"/>
      <c r="AB373" s="294"/>
      <c r="AC373" s="294"/>
      <c r="AD373" s="294"/>
      <c r="AE373" s="294"/>
      <c r="AF373" s="294"/>
      <c r="AG373" s="294"/>
      <c r="AH373" s="294"/>
      <c r="AI373" s="294"/>
      <c r="AJ373" s="294"/>
      <c r="AK373" s="294"/>
      <c r="AL373" s="294"/>
      <c r="AM373" s="294"/>
      <c r="AN373" s="294"/>
      <c r="AO373" s="294"/>
      <c r="AP373" s="294"/>
      <c r="AQ373" s="294"/>
      <c r="AR373" s="294"/>
      <c r="AS373" s="294"/>
      <c r="AT373" s="294"/>
      <c r="AU373" s="294"/>
      <c r="AV373" s="294"/>
      <c r="AW373" s="294"/>
      <c r="AX373" s="294"/>
      <c r="AY373" s="294"/>
      <c r="AZ373" s="294"/>
      <c r="BA373" s="294"/>
      <c r="BB373" s="294"/>
      <c r="BC373" s="294"/>
      <c r="BD373" s="294"/>
      <c r="BE373" s="294"/>
      <c r="BF373" s="294"/>
      <c r="BG373" s="294"/>
      <c r="BH373" s="294"/>
      <c r="BI373" s="294"/>
      <c r="BJ373" s="294"/>
      <c r="BK373" s="294"/>
      <c r="BL373" s="294"/>
      <c r="BM373" s="294"/>
      <c r="BN373" s="294"/>
      <c r="BO373" s="294"/>
    </row>
    <row r="374">
      <c r="A374" s="294"/>
      <c r="B374" s="333"/>
      <c r="D374" s="134"/>
      <c r="E374" s="294"/>
      <c r="I374" s="294"/>
      <c r="J374" s="294"/>
      <c r="N374" s="294"/>
      <c r="O374" s="294"/>
      <c r="P374" s="294"/>
      <c r="Q374" s="294"/>
      <c r="R374" s="294"/>
      <c r="S374" s="294"/>
      <c r="T374" s="294"/>
      <c r="U374" s="294"/>
      <c r="V374" s="294"/>
      <c r="W374" s="294"/>
      <c r="X374" s="294"/>
      <c r="Y374" s="294"/>
      <c r="Z374" s="294"/>
      <c r="AA374" s="294"/>
      <c r="AB374" s="294"/>
      <c r="AC374" s="294"/>
      <c r="AD374" s="294"/>
      <c r="AE374" s="294"/>
      <c r="AF374" s="294"/>
      <c r="AG374" s="294"/>
      <c r="AH374" s="294"/>
      <c r="AI374" s="294"/>
      <c r="AJ374" s="294"/>
      <c r="AK374" s="294"/>
      <c r="AL374" s="294"/>
      <c r="AM374" s="294"/>
      <c r="AN374" s="294"/>
      <c r="AO374" s="294"/>
      <c r="AP374" s="294"/>
      <c r="AQ374" s="294"/>
      <c r="AR374" s="294"/>
      <c r="AS374" s="294"/>
      <c r="AT374" s="294"/>
      <c r="AU374" s="294"/>
      <c r="AV374" s="294"/>
      <c r="AW374" s="294"/>
      <c r="AX374" s="294"/>
      <c r="AY374" s="294"/>
      <c r="AZ374" s="294"/>
      <c r="BA374" s="294"/>
      <c r="BB374" s="294"/>
      <c r="BC374" s="294"/>
      <c r="BD374" s="294"/>
      <c r="BE374" s="294"/>
      <c r="BF374" s="294"/>
      <c r="BG374" s="294"/>
      <c r="BH374" s="294"/>
      <c r="BI374" s="294"/>
      <c r="BJ374" s="294"/>
      <c r="BK374" s="294"/>
      <c r="BL374" s="294"/>
      <c r="BM374" s="294"/>
      <c r="BN374" s="294"/>
      <c r="BO374" s="294"/>
    </row>
    <row r="375">
      <c r="A375" s="294"/>
      <c r="B375" s="333"/>
      <c r="D375" s="134"/>
      <c r="E375" s="294"/>
      <c r="I375" s="294"/>
      <c r="J375" s="294"/>
      <c r="N375" s="294"/>
      <c r="O375" s="294"/>
      <c r="P375" s="294"/>
      <c r="Q375" s="294"/>
      <c r="R375" s="294"/>
      <c r="S375" s="294"/>
      <c r="T375" s="294"/>
      <c r="U375" s="294"/>
      <c r="V375" s="294"/>
      <c r="W375" s="294"/>
      <c r="X375" s="294"/>
      <c r="Y375" s="294"/>
      <c r="Z375" s="294"/>
      <c r="AA375" s="294"/>
      <c r="AB375" s="294"/>
      <c r="AC375" s="294"/>
      <c r="AD375" s="294"/>
      <c r="AE375" s="294"/>
      <c r="AF375" s="294"/>
      <c r="AG375" s="294"/>
      <c r="AH375" s="294"/>
      <c r="AI375" s="294"/>
      <c r="AJ375" s="294"/>
      <c r="AK375" s="294"/>
      <c r="AL375" s="294"/>
      <c r="AM375" s="294"/>
      <c r="AN375" s="294"/>
      <c r="AO375" s="294"/>
      <c r="AP375" s="294"/>
      <c r="AQ375" s="294"/>
      <c r="AR375" s="294"/>
      <c r="AS375" s="294"/>
      <c r="AT375" s="294"/>
      <c r="AU375" s="294"/>
      <c r="AV375" s="294"/>
      <c r="AW375" s="294"/>
      <c r="AX375" s="294"/>
      <c r="AY375" s="294"/>
      <c r="AZ375" s="294"/>
      <c r="BA375" s="294"/>
      <c r="BB375" s="294"/>
      <c r="BC375" s="294"/>
      <c r="BD375" s="294"/>
      <c r="BE375" s="294"/>
      <c r="BF375" s="294"/>
      <c r="BG375" s="294"/>
      <c r="BH375" s="294"/>
      <c r="BI375" s="294"/>
      <c r="BJ375" s="294"/>
      <c r="BK375" s="294"/>
      <c r="BL375" s="294"/>
      <c r="BM375" s="294"/>
      <c r="BN375" s="294"/>
      <c r="BO375" s="294"/>
    </row>
    <row r="376">
      <c r="A376" s="294"/>
      <c r="B376" s="333"/>
      <c r="D376" s="134"/>
      <c r="E376" s="294"/>
      <c r="I376" s="294"/>
      <c r="J376" s="294"/>
      <c r="N376" s="294"/>
      <c r="O376" s="294"/>
      <c r="P376" s="294"/>
      <c r="Q376" s="294"/>
      <c r="R376" s="294"/>
      <c r="S376" s="294"/>
      <c r="T376" s="294"/>
      <c r="U376" s="294"/>
      <c r="V376" s="294"/>
      <c r="W376" s="294"/>
      <c r="X376" s="294"/>
      <c r="Y376" s="294"/>
      <c r="Z376" s="294"/>
      <c r="AA376" s="294"/>
      <c r="AB376" s="294"/>
      <c r="AC376" s="294"/>
      <c r="AD376" s="294"/>
      <c r="AE376" s="294"/>
      <c r="AF376" s="294"/>
      <c r="AG376" s="294"/>
      <c r="AH376" s="294"/>
      <c r="AI376" s="294"/>
      <c r="AJ376" s="294"/>
      <c r="AK376" s="294"/>
      <c r="AL376" s="294"/>
      <c r="AM376" s="294"/>
      <c r="AN376" s="294"/>
      <c r="AO376" s="294"/>
      <c r="AP376" s="294"/>
      <c r="AQ376" s="294"/>
      <c r="AR376" s="294"/>
      <c r="AS376" s="294"/>
      <c r="AT376" s="294"/>
      <c r="AU376" s="294"/>
      <c r="AV376" s="294"/>
      <c r="AW376" s="294"/>
      <c r="AX376" s="294"/>
      <c r="AY376" s="294"/>
      <c r="AZ376" s="294"/>
      <c r="BA376" s="294"/>
      <c r="BB376" s="294"/>
      <c r="BC376" s="294"/>
      <c r="BD376" s="294"/>
      <c r="BE376" s="294"/>
      <c r="BF376" s="294"/>
      <c r="BG376" s="294"/>
      <c r="BH376" s="294"/>
      <c r="BI376" s="294"/>
      <c r="BJ376" s="294"/>
      <c r="BK376" s="294"/>
      <c r="BL376" s="294"/>
      <c r="BM376" s="294"/>
      <c r="BN376" s="294"/>
      <c r="BO376" s="294"/>
    </row>
    <row r="377">
      <c r="A377" s="294"/>
      <c r="B377" s="333"/>
      <c r="D377" s="134"/>
      <c r="E377" s="294"/>
      <c r="I377" s="294"/>
      <c r="J377" s="294"/>
      <c r="N377" s="294"/>
      <c r="O377" s="294"/>
      <c r="P377" s="294"/>
      <c r="Q377" s="294"/>
      <c r="R377" s="294"/>
      <c r="S377" s="294"/>
      <c r="T377" s="294"/>
      <c r="U377" s="294"/>
      <c r="V377" s="294"/>
      <c r="W377" s="294"/>
      <c r="X377" s="294"/>
      <c r="Y377" s="294"/>
      <c r="Z377" s="294"/>
      <c r="AA377" s="294"/>
      <c r="AB377" s="294"/>
      <c r="AC377" s="294"/>
      <c r="AD377" s="294"/>
      <c r="AE377" s="294"/>
      <c r="AF377" s="294"/>
      <c r="AG377" s="294"/>
      <c r="AH377" s="294"/>
      <c r="AI377" s="294"/>
      <c r="AJ377" s="294"/>
      <c r="AK377" s="294"/>
      <c r="AL377" s="294"/>
      <c r="AM377" s="294"/>
      <c r="AN377" s="294"/>
      <c r="AO377" s="294"/>
      <c r="AP377" s="294"/>
      <c r="AQ377" s="294"/>
      <c r="AR377" s="294"/>
      <c r="AS377" s="294"/>
      <c r="AT377" s="294"/>
      <c r="AU377" s="294"/>
      <c r="AV377" s="294"/>
      <c r="AW377" s="294"/>
      <c r="AX377" s="294"/>
      <c r="AY377" s="294"/>
      <c r="AZ377" s="294"/>
      <c r="BA377" s="294"/>
      <c r="BB377" s="294"/>
      <c r="BC377" s="294"/>
      <c r="BD377" s="294"/>
      <c r="BE377" s="294"/>
      <c r="BF377" s="294"/>
      <c r="BG377" s="294"/>
      <c r="BH377" s="294"/>
      <c r="BI377" s="294"/>
      <c r="BJ377" s="294"/>
      <c r="BK377" s="294"/>
      <c r="BL377" s="294"/>
      <c r="BM377" s="294"/>
      <c r="BN377" s="294"/>
      <c r="BO377" s="294"/>
    </row>
    <row r="378">
      <c r="A378" s="294"/>
      <c r="B378" s="333"/>
      <c r="D378" s="134"/>
      <c r="E378" s="294"/>
      <c r="I378" s="294"/>
      <c r="J378" s="294"/>
      <c r="N378" s="294"/>
      <c r="O378" s="294"/>
      <c r="P378" s="294"/>
      <c r="Q378" s="294"/>
      <c r="R378" s="294"/>
      <c r="S378" s="294"/>
      <c r="T378" s="294"/>
      <c r="U378" s="294"/>
      <c r="V378" s="294"/>
      <c r="W378" s="294"/>
      <c r="X378" s="294"/>
      <c r="Y378" s="294"/>
      <c r="Z378" s="294"/>
      <c r="AA378" s="294"/>
      <c r="AB378" s="294"/>
      <c r="AC378" s="294"/>
      <c r="AD378" s="294"/>
      <c r="AE378" s="294"/>
      <c r="AF378" s="294"/>
      <c r="AG378" s="294"/>
      <c r="AH378" s="294"/>
      <c r="AI378" s="294"/>
      <c r="AJ378" s="294"/>
      <c r="AK378" s="294"/>
      <c r="AL378" s="294"/>
      <c r="AM378" s="294"/>
      <c r="AN378" s="294"/>
      <c r="AO378" s="294"/>
      <c r="AP378" s="294"/>
      <c r="AQ378" s="294"/>
      <c r="AR378" s="294"/>
      <c r="AS378" s="294"/>
      <c r="AT378" s="294"/>
      <c r="AU378" s="294"/>
      <c r="AV378" s="294"/>
      <c r="AW378" s="294"/>
      <c r="AX378" s="294"/>
      <c r="AY378" s="294"/>
      <c r="AZ378" s="294"/>
      <c r="BA378" s="294"/>
      <c r="BB378" s="294"/>
      <c r="BC378" s="294"/>
      <c r="BD378" s="294"/>
      <c r="BE378" s="294"/>
      <c r="BF378" s="294"/>
      <c r="BG378" s="294"/>
      <c r="BH378" s="294"/>
      <c r="BI378" s="294"/>
      <c r="BJ378" s="294"/>
      <c r="BK378" s="294"/>
      <c r="BL378" s="294"/>
      <c r="BM378" s="294"/>
      <c r="BN378" s="294"/>
      <c r="BO378" s="294"/>
    </row>
    <row r="379">
      <c r="A379" s="294"/>
      <c r="B379" s="333"/>
      <c r="D379" s="134"/>
      <c r="E379" s="294"/>
      <c r="I379" s="294"/>
      <c r="J379" s="294"/>
      <c r="N379" s="294"/>
      <c r="O379" s="294"/>
      <c r="P379" s="294"/>
      <c r="Q379" s="294"/>
      <c r="R379" s="294"/>
      <c r="S379" s="294"/>
      <c r="T379" s="294"/>
      <c r="U379" s="294"/>
      <c r="V379" s="294"/>
      <c r="W379" s="294"/>
      <c r="X379" s="294"/>
      <c r="Y379" s="294"/>
      <c r="Z379" s="294"/>
      <c r="AA379" s="294"/>
      <c r="AB379" s="294"/>
      <c r="AC379" s="294"/>
      <c r="AD379" s="294"/>
      <c r="AE379" s="294"/>
      <c r="AF379" s="294"/>
      <c r="AG379" s="294"/>
      <c r="AH379" s="294"/>
      <c r="AI379" s="294"/>
      <c r="AJ379" s="294"/>
      <c r="AK379" s="294"/>
      <c r="AL379" s="294"/>
      <c r="AM379" s="294"/>
      <c r="AN379" s="294"/>
      <c r="AO379" s="294"/>
      <c r="AP379" s="294"/>
      <c r="AQ379" s="294"/>
      <c r="AR379" s="294"/>
      <c r="AS379" s="294"/>
      <c r="AT379" s="294"/>
      <c r="AU379" s="294"/>
      <c r="AV379" s="294"/>
      <c r="AW379" s="294"/>
      <c r="AX379" s="294"/>
      <c r="AY379" s="294"/>
      <c r="AZ379" s="294"/>
      <c r="BA379" s="294"/>
      <c r="BB379" s="294"/>
      <c r="BC379" s="294"/>
      <c r="BD379" s="294"/>
      <c r="BE379" s="294"/>
      <c r="BF379" s="294"/>
      <c r="BG379" s="294"/>
      <c r="BH379" s="294"/>
      <c r="BI379" s="294"/>
      <c r="BJ379" s="294"/>
      <c r="BK379" s="294"/>
      <c r="BL379" s="294"/>
      <c r="BM379" s="294"/>
      <c r="BN379" s="294"/>
      <c r="BO379" s="294"/>
    </row>
    <row r="380">
      <c r="A380" s="294"/>
      <c r="B380" s="333"/>
      <c r="D380" s="134"/>
      <c r="E380" s="294"/>
      <c r="I380" s="294"/>
      <c r="J380" s="294"/>
      <c r="N380" s="294"/>
      <c r="O380" s="294"/>
      <c r="P380" s="294"/>
      <c r="Q380" s="294"/>
      <c r="R380" s="294"/>
      <c r="S380" s="294"/>
      <c r="T380" s="294"/>
      <c r="U380" s="294"/>
      <c r="V380" s="294"/>
      <c r="W380" s="294"/>
      <c r="X380" s="294"/>
      <c r="Y380" s="294"/>
      <c r="Z380" s="294"/>
      <c r="AA380" s="294"/>
      <c r="AB380" s="294"/>
      <c r="AC380" s="294"/>
      <c r="AD380" s="294"/>
      <c r="AE380" s="294"/>
      <c r="AF380" s="294"/>
      <c r="AG380" s="294"/>
      <c r="AH380" s="294"/>
      <c r="AI380" s="294"/>
      <c r="AJ380" s="294"/>
      <c r="AK380" s="294"/>
      <c r="AL380" s="294"/>
      <c r="AM380" s="294"/>
      <c r="AN380" s="294"/>
      <c r="AO380" s="294"/>
      <c r="AP380" s="294"/>
      <c r="AQ380" s="294"/>
      <c r="AR380" s="294"/>
      <c r="AS380" s="294"/>
      <c r="AT380" s="294"/>
      <c r="AU380" s="294"/>
      <c r="AV380" s="294"/>
      <c r="AW380" s="294"/>
      <c r="AX380" s="294"/>
      <c r="AY380" s="294"/>
      <c r="AZ380" s="294"/>
      <c r="BA380" s="294"/>
      <c r="BB380" s="294"/>
      <c r="BC380" s="294"/>
      <c r="BD380" s="294"/>
      <c r="BE380" s="294"/>
      <c r="BF380" s="294"/>
      <c r="BG380" s="294"/>
      <c r="BH380" s="294"/>
      <c r="BI380" s="294"/>
      <c r="BJ380" s="294"/>
      <c r="BK380" s="294"/>
      <c r="BL380" s="294"/>
      <c r="BM380" s="294"/>
      <c r="BN380" s="294"/>
      <c r="BO380" s="294"/>
    </row>
    <row r="381">
      <c r="A381" s="294"/>
      <c r="B381" s="333"/>
      <c r="D381" s="134"/>
      <c r="E381" s="294"/>
      <c r="I381" s="294"/>
      <c r="J381" s="294"/>
      <c r="N381" s="294"/>
      <c r="O381" s="294"/>
      <c r="P381" s="294"/>
      <c r="Q381" s="294"/>
      <c r="R381" s="294"/>
      <c r="S381" s="294"/>
      <c r="T381" s="294"/>
      <c r="U381" s="294"/>
      <c r="V381" s="294"/>
      <c r="W381" s="294"/>
      <c r="X381" s="294"/>
      <c r="Y381" s="294"/>
      <c r="Z381" s="294"/>
      <c r="AA381" s="294"/>
      <c r="AB381" s="294"/>
      <c r="AC381" s="294"/>
      <c r="AD381" s="294"/>
      <c r="AE381" s="294"/>
      <c r="AF381" s="294"/>
      <c r="AG381" s="294"/>
      <c r="AH381" s="294"/>
      <c r="AI381" s="294"/>
      <c r="AJ381" s="294"/>
      <c r="AK381" s="294"/>
      <c r="AL381" s="294"/>
      <c r="AM381" s="294"/>
      <c r="AN381" s="294"/>
      <c r="AO381" s="294"/>
      <c r="AP381" s="294"/>
      <c r="AQ381" s="294"/>
      <c r="AR381" s="294"/>
      <c r="AS381" s="294"/>
      <c r="AT381" s="294"/>
      <c r="AU381" s="294"/>
      <c r="AV381" s="294"/>
      <c r="AW381" s="294"/>
      <c r="AX381" s="294"/>
      <c r="AY381" s="294"/>
      <c r="AZ381" s="294"/>
      <c r="BA381" s="294"/>
      <c r="BB381" s="294"/>
      <c r="BC381" s="294"/>
      <c r="BD381" s="294"/>
      <c r="BE381" s="294"/>
      <c r="BF381" s="294"/>
      <c r="BG381" s="294"/>
      <c r="BH381" s="294"/>
      <c r="BI381" s="294"/>
      <c r="BJ381" s="294"/>
      <c r="BK381" s="294"/>
      <c r="BL381" s="294"/>
      <c r="BM381" s="294"/>
      <c r="BN381" s="294"/>
      <c r="BO381" s="294"/>
    </row>
    <row r="382">
      <c r="A382" s="294"/>
      <c r="B382" s="333"/>
      <c r="D382" s="134"/>
      <c r="E382" s="294"/>
      <c r="I382" s="294"/>
      <c r="J382" s="294"/>
      <c r="N382" s="294"/>
      <c r="O382" s="294"/>
      <c r="P382" s="294"/>
      <c r="Q382" s="294"/>
      <c r="R382" s="294"/>
      <c r="S382" s="294"/>
      <c r="T382" s="294"/>
      <c r="U382" s="294"/>
      <c r="V382" s="294"/>
      <c r="W382" s="294"/>
      <c r="X382" s="294"/>
      <c r="Y382" s="294"/>
      <c r="Z382" s="294"/>
      <c r="AA382" s="294"/>
      <c r="AB382" s="294"/>
      <c r="AC382" s="294"/>
      <c r="AD382" s="294"/>
      <c r="AE382" s="294"/>
      <c r="AF382" s="294"/>
      <c r="AG382" s="294"/>
      <c r="AH382" s="294"/>
      <c r="AI382" s="294"/>
      <c r="AJ382" s="294"/>
      <c r="AK382" s="294"/>
      <c r="AL382" s="294"/>
      <c r="AM382" s="294"/>
      <c r="AN382" s="294"/>
      <c r="AO382" s="294"/>
      <c r="AP382" s="294"/>
      <c r="AQ382" s="294"/>
      <c r="AR382" s="294"/>
      <c r="AS382" s="294"/>
      <c r="AT382" s="294"/>
      <c r="AU382" s="294"/>
      <c r="AV382" s="294"/>
      <c r="AW382" s="294"/>
      <c r="AX382" s="294"/>
      <c r="AY382" s="294"/>
      <c r="AZ382" s="294"/>
      <c r="BA382" s="294"/>
      <c r="BB382" s="294"/>
      <c r="BC382" s="294"/>
      <c r="BD382" s="294"/>
      <c r="BE382" s="294"/>
      <c r="BF382" s="294"/>
      <c r="BG382" s="294"/>
      <c r="BH382" s="294"/>
      <c r="BI382" s="294"/>
      <c r="BJ382" s="294"/>
      <c r="BK382" s="294"/>
      <c r="BL382" s="294"/>
      <c r="BM382" s="294"/>
      <c r="BN382" s="294"/>
      <c r="BO382" s="294"/>
    </row>
    <row r="383">
      <c r="A383" s="294"/>
      <c r="B383" s="333"/>
      <c r="D383" s="134"/>
      <c r="E383" s="294"/>
      <c r="I383" s="294"/>
      <c r="J383" s="294"/>
      <c r="N383" s="294"/>
      <c r="O383" s="294"/>
      <c r="P383" s="294"/>
      <c r="Q383" s="294"/>
      <c r="R383" s="294"/>
      <c r="S383" s="294"/>
      <c r="T383" s="294"/>
      <c r="U383" s="294"/>
      <c r="V383" s="294"/>
      <c r="W383" s="294"/>
      <c r="X383" s="294"/>
      <c r="Y383" s="294"/>
      <c r="Z383" s="294"/>
      <c r="AA383" s="294"/>
      <c r="AB383" s="294"/>
      <c r="AC383" s="294"/>
      <c r="AD383" s="294"/>
      <c r="AE383" s="294"/>
      <c r="AF383" s="294"/>
      <c r="AG383" s="294"/>
      <c r="AH383" s="294"/>
      <c r="AI383" s="294"/>
      <c r="AJ383" s="294"/>
      <c r="AK383" s="294"/>
      <c r="AL383" s="294"/>
      <c r="AM383" s="294"/>
      <c r="AN383" s="294"/>
      <c r="AO383" s="294"/>
      <c r="AP383" s="294"/>
      <c r="AQ383" s="294"/>
      <c r="AR383" s="294"/>
      <c r="AS383" s="294"/>
      <c r="AT383" s="294"/>
      <c r="AU383" s="294"/>
      <c r="AV383" s="294"/>
      <c r="AW383" s="294"/>
      <c r="AX383" s="294"/>
      <c r="AY383" s="294"/>
      <c r="AZ383" s="294"/>
      <c r="BA383" s="294"/>
      <c r="BB383" s="294"/>
      <c r="BC383" s="294"/>
      <c r="BD383" s="294"/>
      <c r="BE383" s="294"/>
      <c r="BF383" s="294"/>
      <c r="BG383" s="294"/>
      <c r="BH383" s="294"/>
      <c r="BI383" s="294"/>
      <c r="BJ383" s="294"/>
      <c r="BK383" s="294"/>
      <c r="BL383" s="294"/>
      <c r="BM383" s="294"/>
      <c r="BN383" s="294"/>
      <c r="BO383" s="294"/>
    </row>
    <row r="384">
      <c r="A384" s="294"/>
      <c r="B384" s="333"/>
      <c r="D384" s="134"/>
      <c r="E384" s="294"/>
      <c r="I384" s="294"/>
      <c r="J384" s="294"/>
      <c r="N384" s="294"/>
      <c r="O384" s="294"/>
      <c r="P384" s="294"/>
      <c r="Q384" s="294"/>
      <c r="R384" s="294"/>
      <c r="S384" s="294"/>
      <c r="T384" s="294"/>
      <c r="U384" s="294"/>
      <c r="V384" s="294"/>
      <c r="W384" s="294"/>
      <c r="X384" s="294"/>
      <c r="Y384" s="294"/>
      <c r="Z384" s="294"/>
      <c r="AA384" s="294"/>
      <c r="AB384" s="294"/>
      <c r="AC384" s="294"/>
      <c r="AD384" s="294"/>
      <c r="AE384" s="294"/>
      <c r="AF384" s="294"/>
      <c r="AG384" s="294"/>
      <c r="AH384" s="294"/>
      <c r="AI384" s="294"/>
      <c r="AJ384" s="294"/>
      <c r="AK384" s="294"/>
      <c r="AL384" s="294"/>
      <c r="AM384" s="294"/>
      <c r="AN384" s="294"/>
      <c r="AO384" s="294"/>
      <c r="AP384" s="294"/>
      <c r="AQ384" s="294"/>
      <c r="AR384" s="294"/>
      <c r="AS384" s="294"/>
      <c r="AT384" s="294"/>
      <c r="AU384" s="294"/>
      <c r="AV384" s="294"/>
      <c r="AW384" s="294"/>
      <c r="AX384" s="294"/>
      <c r="AY384" s="294"/>
      <c r="AZ384" s="294"/>
      <c r="BA384" s="294"/>
      <c r="BB384" s="294"/>
      <c r="BC384" s="294"/>
      <c r="BD384" s="294"/>
      <c r="BE384" s="294"/>
      <c r="BF384" s="294"/>
      <c r="BG384" s="294"/>
      <c r="BH384" s="294"/>
      <c r="BI384" s="294"/>
      <c r="BJ384" s="294"/>
      <c r="BK384" s="294"/>
      <c r="BL384" s="294"/>
      <c r="BM384" s="294"/>
      <c r="BN384" s="294"/>
      <c r="BO384" s="294"/>
    </row>
    <row r="385">
      <c r="A385" s="294"/>
      <c r="B385" s="333"/>
      <c r="D385" s="134"/>
      <c r="E385" s="294"/>
      <c r="I385" s="294"/>
      <c r="J385" s="294"/>
      <c r="N385" s="294"/>
      <c r="O385" s="294"/>
      <c r="P385" s="294"/>
      <c r="Q385" s="294"/>
      <c r="R385" s="294"/>
      <c r="S385" s="294"/>
      <c r="T385" s="294"/>
      <c r="U385" s="294"/>
      <c r="V385" s="294"/>
      <c r="W385" s="294"/>
      <c r="X385" s="294"/>
      <c r="Y385" s="294"/>
      <c r="Z385" s="294"/>
      <c r="AA385" s="294"/>
      <c r="AB385" s="294"/>
      <c r="AC385" s="294"/>
      <c r="AD385" s="294"/>
      <c r="AE385" s="294"/>
      <c r="AF385" s="294"/>
      <c r="AG385" s="294"/>
      <c r="AH385" s="294"/>
      <c r="AI385" s="294"/>
      <c r="AJ385" s="294"/>
      <c r="AK385" s="294"/>
      <c r="AL385" s="294"/>
      <c r="AM385" s="294"/>
      <c r="AN385" s="294"/>
      <c r="AO385" s="294"/>
      <c r="AP385" s="294"/>
      <c r="AQ385" s="294"/>
      <c r="AR385" s="294"/>
      <c r="AS385" s="294"/>
      <c r="AT385" s="294"/>
      <c r="AU385" s="294"/>
      <c r="AV385" s="294"/>
      <c r="AW385" s="294"/>
      <c r="AX385" s="294"/>
      <c r="AY385" s="294"/>
      <c r="AZ385" s="294"/>
      <c r="BA385" s="294"/>
      <c r="BB385" s="294"/>
      <c r="BC385" s="294"/>
      <c r="BD385" s="294"/>
      <c r="BE385" s="294"/>
      <c r="BF385" s="294"/>
      <c r="BG385" s="294"/>
      <c r="BH385" s="294"/>
      <c r="BI385" s="294"/>
      <c r="BJ385" s="294"/>
      <c r="BK385" s="294"/>
      <c r="BL385" s="294"/>
      <c r="BM385" s="294"/>
      <c r="BN385" s="294"/>
      <c r="BO385" s="294"/>
    </row>
    <row r="386">
      <c r="A386" s="294"/>
      <c r="B386" s="333"/>
      <c r="D386" s="134"/>
      <c r="E386" s="294"/>
      <c r="I386" s="294"/>
      <c r="J386" s="294"/>
      <c r="N386" s="294"/>
      <c r="O386" s="294"/>
      <c r="P386" s="294"/>
      <c r="Q386" s="294"/>
      <c r="R386" s="294"/>
      <c r="S386" s="294"/>
      <c r="T386" s="294"/>
      <c r="U386" s="294"/>
      <c r="V386" s="294"/>
      <c r="W386" s="294"/>
      <c r="X386" s="294"/>
      <c r="Y386" s="294"/>
      <c r="Z386" s="294"/>
      <c r="AA386" s="294"/>
      <c r="AB386" s="294"/>
      <c r="AC386" s="294"/>
      <c r="AD386" s="294"/>
      <c r="AE386" s="294"/>
      <c r="AF386" s="294"/>
      <c r="AG386" s="294"/>
      <c r="AH386" s="294"/>
      <c r="AI386" s="294"/>
      <c r="AJ386" s="294"/>
      <c r="AK386" s="294"/>
      <c r="AL386" s="294"/>
      <c r="AM386" s="294"/>
      <c r="AN386" s="294"/>
      <c r="AO386" s="294"/>
      <c r="AP386" s="294"/>
      <c r="AQ386" s="294"/>
      <c r="AR386" s="294"/>
      <c r="AS386" s="294"/>
      <c r="AT386" s="294"/>
      <c r="AU386" s="294"/>
      <c r="AV386" s="294"/>
      <c r="AW386" s="294"/>
      <c r="AX386" s="294"/>
      <c r="AY386" s="294"/>
      <c r="AZ386" s="294"/>
      <c r="BA386" s="294"/>
      <c r="BB386" s="294"/>
      <c r="BC386" s="294"/>
      <c r="BD386" s="294"/>
      <c r="BE386" s="294"/>
      <c r="BF386" s="294"/>
      <c r="BG386" s="294"/>
      <c r="BH386" s="294"/>
      <c r="BI386" s="294"/>
      <c r="BJ386" s="294"/>
      <c r="BK386" s="294"/>
      <c r="BL386" s="294"/>
      <c r="BM386" s="294"/>
      <c r="BN386" s="294"/>
      <c r="BO386" s="294"/>
    </row>
    <row r="387">
      <c r="A387" s="294"/>
      <c r="B387" s="333"/>
      <c r="D387" s="134"/>
      <c r="E387" s="294"/>
      <c r="I387" s="294"/>
      <c r="J387" s="294"/>
      <c r="N387" s="294"/>
      <c r="O387" s="294"/>
      <c r="P387" s="294"/>
      <c r="Q387" s="294"/>
      <c r="R387" s="294"/>
      <c r="S387" s="294"/>
      <c r="T387" s="294"/>
      <c r="U387" s="294"/>
      <c r="V387" s="294"/>
      <c r="W387" s="294"/>
      <c r="X387" s="294"/>
      <c r="Y387" s="294"/>
      <c r="Z387" s="294"/>
      <c r="AA387" s="294"/>
      <c r="AB387" s="294"/>
      <c r="AC387" s="294"/>
      <c r="AD387" s="294"/>
      <c r="AE387" s="294"/>
      <c r="AF387" s="294"/>
      <c r="AG387" s="294"/>
      <c r="AH387" s="294"/>
      <c r="AI387" s="294"/>
      <c r="AJ387" s="294"/>
      <c r="AK387" s="294"/>
      <c r="AL387" s="294"/>
      <c r="AM387" s="294"/>
      <c r="AN387" s="294"/>
      <c r="AO387" s="294"/>
      <c r="AP387" s="294"/>
      <c r="AQ387" s="294"/>
      <c r="AR387" s="294"/>
      <c r="AS387" s="294"/>
      <c r="AT387" s="294"/>
      <c r="AU387" s="294"/>
      <c r="AV387" s="294"/>
      <c r="AW387" s="294"/>
      <c r="AX387" s="294"/>
      <c r="AY387" s="294"/>
      <c r="AZ387" s="294"/>
      <c r="BA387" s="294"/>
      <c r="BB387" s="294"/>
      <c r="BC387" s="294"/>
      <c r="BD387" s="294"/>
      <c r="BE387" s="294"/>
      <c r="BF387" s="294"/>
      <c r="BG387" s="294"/>
      <c r="BH387" s="294"/>
      <c r="BI387" s="294"/>
      <c r="BJ387" s="294"/>
      <c r="BK387" s="294"/>
      <c r="BL387" s="294"/>
      <c r="BM387" s="294"/>
      <c r="BN387" s="294"/>
      <c r="BO387" s="294"/>
    </row>
    <row r="388">
      <c r="A388" s="294"/>
      <c r="B388" s="333"/>
      <c r="D388" s="134"/>
      <c r="E388" s="294"/>
      <c r="I388" s="294"/>
      <c r="J388" s="294"/>
      <c r="N388" s="294"/>
      <c r="O388" s="294"/>
      <c r="P388" s="294"/>
      <c r="Q388" s="294"/>
      <c r="R388" s="294"/>
      <c r="S388" s="294"/>
      <c r="T388" s="294"/>
      <c r="U388" s="294"/>
      <c r="V388" s="294"/>
      <c r="W388" s="294"/>
      <c r="X388" s="294"/>
      <c r="Y388" s="294"/>
      <c r="Z388" s="294"/>
      <c r="AA388" s="294"/>
      <c r="AB388" s="294"/>
      <c r="AC388" s="294"/>
      <c r="AD388" s="294"/>
      <c r="AE388" s="294"/>
      <c r="AF388" s="294"/>
      <c r="AG388" s="294"/>
      <c r="AH388" s="294"/>
      <c r="AI388" s="294"/>
      <c r="AJ388" s="294"/>
      <c r="AK388" s="294"/>
      <c r="AL388" s="294"/>
      <c r="AM388" s="294"/>
      <c r="AN388" s="294"/>
      <c r="AO388" s="294"/>
      <c r="AP388" s="294"/>
      <c r="AQ388" s="294"/>
      <c r="AR388" s="294"/>
      <c r="AS388" s="294"/>
      <c r="AT388" s="294"/>
      <c r="AU388" s="294"/>
      <c r="AV388" s="294"/>
      <c r="AW388" s="294"/>
      <c r="AX388" s="294"/>
      <c r="AY388" s="294"/>
      <c r="AZ388" s="294"/>
      <c r="BA388" s="294"/>
      <c r="BB388" s="294"/>
      <c r="BC388" s="294"/>
      <c r="BD388" s="294"/>
      <c r="BE388" s="294"/>
      <c r="BF388" s="294"/>
      <c r="BG388" s="294"/>
      <c r="BH388" s="294"/>
      <c r="BI388" s="294"/>
      <c r="BJ388" s="294"/>
      <c r="BK388" s="294"/>
      <c r="BL388" s="294"/>
      <c r="BM388" s="294"/>
      <c r="BN388" s="294"/>
      <c r="BO388" s="294"/>
    </row>
    <row r="389">
      <c r="A389" s="294"/>
      <c r="B389" s="333"/>
      <c r="D389" s="134"/>
      <c r="E389" s="294"/>
      <c r="I389" s="294"/>
      <c r="J389" s="294"/>
      <c r="N389" s="294"/>
      <c r="O389" s="294"/>
      <c r="P389" s="294"/>
      <c r="Q389" s="294"/>
      <c r="R389" s="294"/>
      <c r="S389" s="294"/>
      <c r="T389" s="294"/>
      <c r="U389" s="294"/>
      <c r="V389" s="294"/>
      <c r="W389" s="294"/>
      <c r="X389" s="294"/>
      <c r="Y389" s="294"/>
      <c r="Z389" s="294"/>
      <c r="AA389" s="294"/>
      <c r="AB389" s="294"/>
      <c r="AC389" s="294"/>
      <c r="AD389" s="294"/>
      <c r="AE389" s="294"/>
      <c r="AF389" s="294"/>
      <c r="AG389" s="294"/>
      <c r="AH389" s="294"/>
      <c r="AI389" s="294"/>
      <c r="AJ389" s="294"/>
      <c r="AK389" s="294"/>
      <c r="AL389" s="294"/>
      <c r="AM389" s="294"/>
      <c r="AN389" s="294"/>
      <c r="AO389" s="294"/>
      <c r="AP389" s="294"/>
      <c r="AQ389" s="294"/>
      <c r="AR389" s="294"/>
      <c r="AS389" s="294"/>
      <c r="AT389" s="294"/>
      <c r="AU389" s="294"/>
      <c r="AV389" s="294"/>
      <c r="AW389" s="294"/>
      <c r="AX389" s="294"/>
      <c r="AY389" s="294"/>
      <c r="AZ389" s="294"/>
      <c r="BA389" s="294"/>
      <c r="BB389" s="294"/>
      <c r="BC389" s="294"/>
      <c r="BD389" s="294"/>
      <c r="BE389" s="294"/>
      <c r="BF389" s="294"/>
      <c r="BG389" s="294"/>
      <c r="BH389" s="294"/>
      <c r="BI389" s="294"/>
      <c r="BJ389" s="294"/>
      <c r="BK389" s="294"/>
      <c r="BL389" s="294"/>
      <c r="BM389" s="294"/>
      <c r="BN389" s="294"/>
      <c r="BO389" s="294"/>
    </row>
    <row r="390">
      <c r="A390" s="294"/>
      <c r="B390" s="333"/>
      <c r="D390" s="134"/>
      <c r="E390" s="294"/>
      <c r="I390" s="294"/>
      <c r="J390" s="294"/>
      <c r="N390" s="294"/>
      <c r="O390" s="294"/>
      <c r="P390" s="294"/>
      <c r="Q390" s="294"/>
      <c r="R390" s="294"/>
      <c r="S390" s="294"/>
      <c r="T390" s="294"/>
      <c r="U390" s="294"/>
      <c r="V390" s="294"/>
      <c r="W390" s="294"/>
      <c r="X390" s="294"/>
      <c r="Y390" s="294"/>
      <c r="Z390" s="294"/>
      <c r="AA390" s="294"/>
      <c r="AB390" s="294"/>
      <c r="AC390" s="294"/>
      <c r="AD390" s="294"/>
      <c r="AE390" s="294"/>
      <c r="AF390" s="294"/>
      <c r="AG390" s="294"/>
      <c r="AH390" s="294"/>
      <c r="AI390" s="294"/>
      <c r="AJ390" s="294"/>
      <c r="AK390" s="294"/>
      <c r="AL390" s="294"/>
      <c r="AM390" s="294"/>
      <c r="AN390" s="294"/>
      <c r="AO390" s="294"/>
      <c r="AP390" s="294"/>
      <c r="AQ390" s="294"/>
      <c r="AR390" s="294"/>
      <c r="AS390" s="294"/>
      <c r="AT390" s="294"/>
      <c r="AU390" s="294"/>
      <c r="AV390" s="294"/>
      <c r="AW390" s="294"/>
      <c r="AX390" s="294"/>
      <c r="AY390" s="294"/>
      <c r="AZ390" s="294"/>
      <c r="BA390" s="294"/>
      <c r="BB390" s="294"/>
      <c r="BC390" s="294"/>
      <c r="BD390" s="294"/>
      <c r="BE390" s="294"/>
      <c r="BF390" s="294"/>
      <c r="BG390" s="294"/>
      <c r="BH390" s="294"/>
      <c r="BI390" s="294"/>
      <c r="BJ390" s="294"/>
      <c r="BK390" s="294"/>
      <c r="BL390" s="294"/>
      <c r="BM390" s="294"/>
      <c r="BN390" s="294"/>
      <c r="BO390" s="294"/>
    </row>
    <row r="391">
      <c r="A391" s="294"/>
      <c r="B391" s="333"/>
      <c r="D391" s="134"/>
      <c r="E391" s="294"/>
      <c r="I391" s="294"/>
      <c r="J391" s="294"/>
      <c r="N391" s="294"/>
      <c r="O391" s="294"/>
      <c r="P391" s="294"/>
      <c r="Q391" s="294"/>
      <c r="R391" s="294"/>
      <c r="S391" s="294"/>
      <c r="T391" s="294"/>
      <c r="U391" s="294"/>
      <c r="V391" s="294"/>
      <c r="W391" s="294"/>
      <c r="X391" s="294"/>
      <c r="Y391" s="294"/>
      <c r="Z391" s="294"/>
      <c r="AA391" s="294"/>
      <c r="AB391" s="294"/>
      <c r="AC391" s="294"/>
      <c r="AD391" s="294"/>
      <c r="AE391" s="294"/>
      <c r="AF391" s="294"/>
      <c r="AG391" s="294"/>
      <c r="AH391" s="294"/>
      <c r="AI391" s="294"/>
      <c r="AJ391" s="294"/>
      <c r="AK391" s="294"/>
      <c r="AL391" s="294"/>
      <c r="AM391" s="294"/>
      <c r="AN391" s="294"/>
      <c r="AO391" s="294"/>
      <c r="AP391" s="294"/>
      <c r="AQ391" s="294"/>
      <c r="AR391" s="294"/>
      <c r="AS391" s="294"/>
      <c r="AT391" s="294"/>
      <c r="AU391" s="294"/>
      <c r="AV391" s="294"/>
      <c r="AW391" s="294"/>
      <c r="AX391" s="294"/>
      <c r="AY391" s="294"/>
      <c r="AZ391" s="294"/>
      <c r="BA391" s="294"/>
      <c r="BB391" s="294"/>
      <c r="BC391" s="294"/>
      <c r="BD391" s="294"/>
      <c r="BE391" s="294"/>
      <c r="BF391" s="294"/>
      <c r="BG391" s="294"/>
      <c r="BH391" s="294"/>
      <c r="BI391" s="294"/>
      <c r="BJ391" s="294"/>
      <c r="BK391" s="294"/>
      <c r="BL391" s="294"/>
      <c r="BM391" s="294"/>
      <c r="BN391" s="294"/>
      <c r="BO391" s="294"/>
    </row>
    <row r="392">
      <c r="A392" s="294"/>
      <c r="B392" s="333"/>
      <c r="D392" s="134"/>
      <c r="E392" s="294"/>
      <c r="I392" s="294"/>
      <c r="J392" s="294"/>
      <c r="N392" s="294"/>
      <c r="O392" s="294"/>
      <c r="P392" s="294"/>
      <c r="Q392" s="294"/>
      <c r="R392" s="294"/>
      <c r="S392" s="294"/>
      <c r="T392" s="294"/>
      <c r="U392" s="294"/>
      <c r="V392" s="294"/>
      <c r="W392" s="294"/>
      <c r="X392" s="294"/>
      <c r="Y392" s="294"/>
      <c r="Z392" s="294"/>
      <c r="AA392" s="294"/>
      <c r="AB392" s="294"/>
      <c r="AC392" s="294"/>
      <c r="AD392" s="294"/>
      <c r="AE392" s="294"/>
      <c r="AF392" s="294"/>
      <c r="AG392" s="294"/>
      <c r="AH392" s="294"/>
      <c r="AI392" s="294"/>
      <c r="AJ392" s="294"/>
      <c r="AK392" s="294"/>
      <c r="AL392" s="294"/>
      <c r="AM392" s="294"/>
      <c r="AN392" s="294"/>
      <c r="AO392" s="294"/>
      <c r="AP392" s="294"/>
      <c r="AQ392" s="294"/>
      <c r="AR392" s="294"/>
      <c r="AS392" s="294"/>
      <c r="AT392" s="294"/>
      <c r="AU392" s="294"/>
      <c r="AV392" s="294"/>
      <c r="AW392" s="294"/>
      <c r="AX392" s="294"/>
      <c r="AY392" s="294"/>
      <c r="AZ392" s="294"/>
      <c r="BA392" s="294"/>
      <c r="BB392" s="294"/>
      <c r="BC392" s="294"/>
      <c r="BD392" s="294"/>
      <c r="BE392" s="294"/>
      <c r="BF392" s="294"/>
      <c r="BG392" s="294"/>
      <c r="BH392" s="294"/>
      <c r="BI392" s="294"/>
      <c r="BJ392" s="294"/>
      <c r="BK392" s="294"/>
      <c r="BL392" s="294"/>
      <c r="BM392" s="294"/>
      <c r="BN392" s="294"/>
      <c r="BO392" s="294"/>
    </row>
    <row r="393">
      <c r="A393" s="294"/>
      <c r="B393" s="333"/>
      <c r="D393" s="134"/>
      <c r="E393" s="294"/>
      <c r="I393" s="294"/>
      <c r="J393" s="294"/>
      <c r="N393" s="294"/>
      <c r="O393" s="294"/>
      <c r="P393" s="294"/>
      <c r="Q393" s="294"/>
      <c r="R393" s="294"/>
      <c r="S393" s="294"/>
      <c r="T393" s="294"/>
      <c r="U393" s="294"/>
      <c r="V393" s="294"/>
      <c r="W393" s="294"/>
      <c r="X393" s="294"/>
      <c r="Y393" s="294"/>
      <c r="Z393" s="294"/>
      <c r="AA393" s="294"/>
      <c r="AB393" s="294"/>
      <c r="AC393" s="294"/>
      <c r="AD393" s="294"/>
      <c r="AE393" s="294"/>
      <c r="AF393" s="294"/>
      <c r="AG393" s="294"/>
      <c r="AH393" s="294"/>
      <c r="AI393" s="294"/>
      <c r="AJ393" s="294"/>
      <c r="AK393" s="294"/>
      <c r="AL393" s="294"/>
      <c r="AM393" s="294"/>
      <c r="AN393" s="294"/>
      <c r="AO393" s="294"/>
      <c r="AP393" s="294"/>
      <c r="AQ393" s="294"/>
      <c r="AR393" s="294"/>
      <c r="AS393" s="294"/>
      <c r="AT393" s="294"/>
      <c r="AU393" s="294"/>
      <c r="AV393" s="294"/>
      <c r="AW393" s="294"/>
      <c r="AX393" s="294"/>
      <c r="AY393" s="294"/>
      <c r="AZ393" s="294"/>
      <c r="BA393" s="294"/>
      <c r="BB393" s="294"/>
      <c r="BC393" s="294"/>
      <c r="BD393" s="294"/>
      <c r="BE393" s="294"/>
      <c r="BF393" s="294"/>
      <c r="BG393" s="294"/>
      <c r="BH393" s="294"/>
      <c r="BI393" s="294"/>
      <c r="BJ393" s="294"/>
      <c r="BK393" s="294"/>
      <c r="BL393" s="294"/>
      <c r="BM393" s="294"/>
      <c r="BN393" s="294"/>
      <c r="BO393" s="294"/>
    </row>
    <row r="394">
      <c r="A394" s="294"/>
      <c r="B394" s="333"/>
      <c r="D394" s="134"/>
      <c r="E394" s="294"/>
      <c r="I394" s="294"/>
      <c r="J394" s="294"/>
      <c r="N394" s="294"/>
      <c r="O394" s="294"/>
      <c r="P394" s="294"/>
      <c r="Q394" s="294"/>
      <c r="R394" s="294"/>
      <c r="S394" s="294"/>
      <c r="T394" s="294"/>
      <c r="U394" s="294"/>
      <c r="V394" s="294"/>
      <c r="W394" s="294"/>
      <c r="X394" s="294"/>
      <c r="Y394" s="294"/>
      <c r="Z394" s="294"/>
      <c r="AA394" s="294"/>
      <c r="AB394" s="294"/>
      <c r="AC394" s="294"/>
      <c r="AD394" s="294"/>
      <c r="AE394" s="294"/>
      <c r="AF394" s="294"/>
      <c r="AG394" s="294"/>
      <c r="AH394" s="294"/>
      <c r="AI394" s="294"/>
      <c r="AJ394" s="294"/>
      <c r="AK394" s="294"/>
      <c r="AL394" s="294"/>
      <c r="AM394" s="294"/>
      <c r="AN394" s="294"/>
      <c r="AO394" s="294"/>
      <c r="AP394" s="294"/>
      <c r="AQ394" s="294"/>
      <c r="AR394" s="294"/>
      <c r="AS394" s="294"/>
      <c r="AT394" s="294"/>
      <c r="AU394" s="294"/>
      <c r="AV394" s="294"/>
      <c r="AW394" s="294"/>
      <c r="AX394" s="294"/>
      <c r="AY394" s="294"/>
      <c r="AZ394" s="294"/>
      <c r="BA394" s="294"/>
      <c r="BB394" s="294"/>
      <c r="BC394" s="294"/>
      <c r="BD394" s="294"/>
      <c r="BE394" s="294"/>
      <c r="BF394" s="294"/>
      <c r="BG394" s="294"/>
      <c r="BH394" s="294"/>
      <c r="BI394" s="294"/>
      <c r="BJ394" s="294"/>
      <c r="BK394" s="294"/>
      <c r="BL394" s="294"/>
      <c r="BM394" s="294"/>
      <c r="BN394" s="294"/>
      <c r="BO394" s="294"/>
    </row>
    <row r="395">
      <c r="A395" s="294"/>
      <c r="B395" s="333"/>
      <c r="D395" s="134"/>
      <c r="E395" s="294"/>
      <c r="I395" s="294"/>
      <c r="J395" s="294"/>
      <c r="N395" s="294"/>
      <c r="O395" s="294"/>
      <c r="P395" s="294"/>
      <c r="Q395" s="294"/>
      <c r="R395" s="294"/>
      <c r="S395" s="294"/>
      <c r="T395" s="294"/>
      <c r="U395" s="294"/>
      <c r="V395" s="294"/>
      <c r="W395" s="294"/>
      <c r="X395" s="294"/>
      <c r="Y395" s="294"/>
      <c r="Z395" s="294"/>
      <c r="AA395" s="294"/>
      <c r="AB395" s="294"/>
      <c r="AC395" s="294"/>
      <c r="AD395" s="294"/>
      <c r="AE395" s="294"/>
      <c r="AF395" s="294"/>
      <c r="AG395" s="294"/>
      <c r="AH395" s="294"/>
      <c r="AI395" s="294"/>
      <c r="AJ395" s="294"/>
      <c r="AK395" s="294"/>
      <c r="AL395" s="294"/>
      <c r="AM395" s="294"/>
      <c r="AN395" s="294"/>
      <c r="AO395" s="294"/>
      <c r="AP395" s="294"/>
      <c r="AQ395" s="294"/>
      <c r="AR395" s="294"/>
      <c r="AS395" s="294"/>
      <c r="AT395" s="294"/>
      <c r="AU395" s="294"/>
      <c r="AV395" s="294"/>
      <c r="AW395" s="294"/>
      <c r="AX395" s="294"/>
      <c r="AY395" s="294"/>
      <c r="AZ395" s="294"/>
      <c r="BA395" s="294"/>
      <c r="BB395" s="294"/>
      <c r="BC395" s="294"/>
      <c r="BD395" s="294"/>
      <c r="BE395" s="294"/>
      <c r="BF395" s="294"/>
      <c r="BG395" s="294"/>
      <c r="BH395" s="294"/>
      <c r="BI395" s="294"/>
      <c r="BJ395" s="294"/>
      <c r="BK395" s="294"/>
      <c r="BL395" s="294"/>
      <c r="BM395" s="294"/>
      <c r="BN395" s="294"/>
      <c r="BO395" s="294"/>
    </row>
    <row r="396">
      <c r="A396" s="294"/>
      <c r="B396" s="333"/>
      <c r="D396" s="134"/>
      <c r="E396" s="294"/>
      <c r="I396" s="294"/>
      <c r="J396" s="294"/>
      <c r="N396" s="294"/>
      <c r="O396" s="294"/>
      <c r="P396" s="294"/>
      <c r="Q396" s="294"/>
      <c r="R396" s="294"/>
      <c r="S396" s="294"/>
      <c r="T396" s="294"/>
      <c r="U396" s="294"/>
      <c r="V396" s="294"/>
      <c r="W396" s="294"/>
      <c r="X396" s="294"/>
      <c r="Y396" s="294"/>
      <c r="Z396" s="294"/>
      <c r="AA396" s="294"/>
      <c r="AB396" s="294"/>
      <c r="AC396" s="294"/>
      <c r="AD396" s="294"/>
      <c r="AE396" s="294"/>
      <c r="AF396" s="294"/>
      <c r="AG396" s="294"/>
      <c r="AH396" s="294"/>
      <c r="AI396" s="294"/>
      <c r="AJ396" s="294"/>
      <c r="AK396" s="294"/>
      <c r="AL396" s="294"/>
      <c r="AM396" s="294"/>
      <c r="AN396" s="294"/>
      <c r="AO396" s="294"/>
      <c r="AP396" s="294"/>
      <c r="AQ396" s="294"/>
      <c r="AR396" s="294"/>
      <c r="AS396" s="294"/>
      <c r="AT396" s="294"/>
      <c r="AU396" s="294"/>
      <c r="AV396" s="294"/>
      <c r="AW396" s="294"/>
      <c r="AX396" s="294"/>
      <c r="AY396" s="294"/>
      <c r="AZ396" s="294"/>
      <c r="BA396" s="294"/>
      <c r="BB396" s="294"/>
      <c r="BC396" s="294"/>
      <c r="BD396" s="294"/>
      <c r="BE396" s="294"/>
      <c r="BF396" s="294"/>
      <c r="BG396" s="294"/>
      <c r="BH396" s="294"/>
      <c r="BI396" s="294"/>
      <c r="BJ396" s="294"/>
      <c r="BK396" s="294"/>
      <c r="BL396" s="294"/>
      <c r="BM396" s="294"/>
      <c r="BN396" s="294"/>
      <c r="BO396" s="294"/>
    </row>
    <row r="397">
      <c r="A397" s="294"/>
      <c r="B397" s="333"/>
      <c r="D397" s="134"/>
      <c r="E397" s="294"/>
      <c r="I397" s="294"/>
      <c r="J397" s="294"/>
      <c r="N397" s="294"/>
      <c r="O397" s="294"/>
      <c r="P397" s="294"/>
      <c r="Q397" s="294"/>
      <c r="R397" s="294"/>
      <c r="S397" s="294"/>
      <c r="T397" s="294"/>
      <c r="U397" s="294"/>
      <c r="V397" s="294"/>
      <c r="W397" s="294"/>
      <c r="X397" s="294"/>
      <c r="Y397" s="294"/>
      <c r="Z397" s="294"/>
      <c r="AA397" s="294"/>
      <c r="AB397" s="294"/>
      <c r="AC397" s="294"/>
      <c r="AD397" s="294"/>
      <c r="AE397" s="294"/>
      <c r="AF397" s="294"/>
      <c r="AG397" s="294"/>
      <c r="AH397" s="294"/>
      <c r="AI397" s="294"/>
      <c r="AJ397" s="294"/>
      <c r="AK397" s="294"/>
      <c r="AL397" s="294"/>
      <c r="AM397" s="294"/>
      <c r="AN397" s="294"/>
      <c r="AO397" s="294"/>
      <c r="AP397" s="294"/>
      <c r="AQ397" s="294"/>
      <c r="AR397" s="294"/>
      <c r="AS397" s="294"/>
      <c r="AT397" s="294"/>
      <c r="AU397" s="294"/>
      <c r="AV397" s="294"/>
      <c r="AW397" s="294"/>
      <c r="AX397" s="294"/>
      <c r="AY397" s="294"/>
      <c r="AZ397" s="294"/>
      <c r="BA397" s="294"/>
      <c r="BB397" s="294"/>
      <c r="BC397" s="294"/>
      <c r="BD397" s="294"/>
      <c r="BE397" s="294"/>
      <c r="BF397" s="294"/>
      <c r="BG397" s="294"/>
      <c r="BH397" s="294"/>
      <c r="BI397" s="294"/>
      <c r="BJ397" s="294"/>
      <c r="BK397" s="294"/>
      <c r="BL397" s="294"/>
      <c r="BM397" s="294"/>
      <c r="BN397" s="294"/>
      <c r="BO397" s="294"/>
    </row>
    <row r="398">
      <c r="A398" s="294"/>
      <c r="B398" s="333"/>
      <c r="D398" s="134"/>
      <c r="E398" s="294"/>
      <c r="I398" s="294"/>
      <c r="J398" s="294"/>
      <c r="N398" s="294"/>
      <c r="O398" s="294"/>
      <c r="P398" s="294"/>
      <c r="Q398" s="294"/>
      <c r="R398" s="294"/>
      <c r="S398" s="294"/>
      <c r="T398" s="294"/>
      <c r="U398" s="294"/>
      <c r="V398" s="294"/>
      <c r="W398" s="294"/>
      <c r="X398" s="294"/>
      <c r="Y398" s="294"/>
      <c r="Z398" s="294"/>
      <c r="AA398" s="294"/>
      <c r="AB398" s="294"/>
      <c r="AC398" s="294"/>
      <c r="AD398" s="294"/>
      <c r="AE398" s="294"/>
      <c r="AF398" s="294"/>
      <c r="AG398" s="294"/>
      <c r="AH398" s="294"/>
      <c r="AI398" s="294"/>
      <c r="AJ398" s="294"/>
      <c r="AK398" s="294"/>
      <c r="AL398" s="294"/>
      <c r="AM398" s="294"/>
      <c r="AN398" s="294"/>
      <c r="AO398" s="294"/>
      <c r="AP398" s="294"/>
      <c r="AQ398" s="294"/>
      <c r="AR398" s="294"/>
      <c r="AS398" s="294"/>
      <c r="AT398" s="294"/>
      <c r="AU398" s="294"/>
      <c r="AV398" s="294"/>
      <c r="AW398" s="294"/>
      <c r="AX398" s="294"/>
      <c r="AY398" s="294"/>
      <c r="AZ398" s="294"/>
      <c r="BA398" s="294"/>
      <c r="BB398" s="294"/>
      <c r="BC398" s="294"/>
      <c r="BD398" s="294"/>
      <c r="BE398" s="294"/>
      <c r="BF398" s="294"/>
      <c r="BG398" s="294"/>
      <c r="BH398" s="294"/>
      <c r="BI398" s="294"/>
      <c r="BJ398" s="294"/>
      <c r="BK398" s="294"/>
      <c r="BL398" s="294"/>
      <c r="BM398" s="294"/>
      <c r="BN398" s="294"/>
      <c r="BO398" s="294"/>
    </row>
    <row r="399">
      <c r="A399" s="294"/>
      <c r="B399" s="333"/>
      <c r="D399" s="134"/>
      <c r="E399" s="294"/>
      <c r="I399" s="294"/>
      <c r="J399" s="294"/>
      <c r="N399" s="294"/>
      <c r="O399" s="294"/>
      <c r="P399" s="294"/>
      <c r="Q399" s="294"/>
      <c r="R399" s="294"/>
      <c r="S399" s="294"/>
      <c r="T399" s="294"/>
      <c r="U399" s="294"/>
      <c r="V399" s="294"/>
      <c r="W399" s="294"/>
      <c r="X399" s="294"/>
      <c r="Y399" s="294"/>
      <c r="Z399" s="294"/>
      <c r="AA399" s="294"/>
      <c r="AB399" s="294"/>
      <c r="AC399" s="294"/>
      <c r="AD399" s="294"/>
      <c r="AE399" s="294"/>
      <c r="AF399" s="294"/>
      <c r="AG399" s="294"/>
      <c r="AH399" s="294"/>
      <c r="AI399" s="294"/>
      <c r="AJ399" s="294"/>
      <c r="AK399" s="294"/>
      <c r="AL399" s="294"/>
      <c r="AM399" s="294"/>
      <c r="AN399" s="294"/>
      <c r="AO399" s="294"/>
      <c r="AP399" s="294"/>
      <c r="AQ399" s="294"/>
      <c r="AR399" s="294"/>
      <c r="AS399" s="294"/>
      <c r="AT399" s="294"/>
      <c r="AU399" s="294"/>
      <c r="AV399" s="294"/>
      <c r="AW399" s="294"/>
      <c r="AX399" s="294"/>
      <c r="AY399" s="294"/>
      <c r="AZ399" s="294"/>
      <c r="BA399" s="294"/>
      <c r="BB399" s="294"/>
      <c r="BC399" s="294"/>
      <c r="BD399" s="294"/>
      <c r="BE399" s="294"/>
      <c r="BF399" s="294"/>
      <c r="BG399" s="294"/>
      <c r="BH399" s="294"/>
      <c r="BI399" s="294"/>
      <c r="BJ399" s="294"/>
      <c r="BK399" s="294"/>
      <c r="BL399" s="294"/>
      <c r="BM399" s="294"/>
      <c r="BN399" s="294"/>
      <c r="BO399" s="294"/>
    </row>
    <row r="400">
      <c r="A400" s="294"/>
      <c r="B400" s="333"/>
      <c r="D400" s="134"/>
      <c r="E400" s="294"/>
      <c r="I400" s="294"/>
      <c r="J400" s="294"/>
      <c r="N400" s="294"/>
      <c r="O400" s="294"/>
      <c r="P400" s="294"/>
      <c r="Q400" s="294"/>
      <c r="R400" s="294"/>
      <c r="S400" s="294"/>
      <c r="T400" s="294"/>
      <c r="U400" s="294"/>
      <c r="V400" s="294"/>
      <c r="W400" s="294"/>
      <c r="X400" s="294"/>
      <c r="Y400" s="294"/>
      <c r="Z400" s="294"/>
      <c r="AA400" s="294"/>
      <c r="AB400" s="294"/>
      <c r="AC400" s="294"/>
      <c r="AD400" s="294"/>
      <c r="AE400" s="294"/>
      <c r="AF400" s="294"/>
      <c r="AG400" s="294"/>
      <c r="AH400" s="294"/>
      <c r="AI400" s="294"/>
      <c r="AJ400" s="294"/>
      <c r="AK400" s="294"/>
      <c r="AL400" s="294"/>
      <c r="AM400" s="294"/>
      <c r="AN400" s="294"/>
      <c r="AO400" s="294"/>
      <c r="AP400" s="294"/>
      <c r="AQ400" s="294"/>
      <c r="AR400" s="294"/>
      <c r="AS400" s="294"/>
      <c r="AT400" s="294"/>
      <c r="AU400" s="294"/>
      <c r="AV400" s="294"/>
      <c r="AW400" s="294"/>
      <c r="AX400" s="294"/>
      <c r="AY400" s="294"/>
      <c r="AZ400" s="294"/>
      <c r="BA400" s="294"/>
      <c r="BB400" s="294"/>
      <c r="BC400" s="294"/>
      <c r="BD400" s="294"/>
      <c r="BE400" s="294"/>
      <c r="BF400" s="294"/>
      <c r="BG400" s="294"/>
      <c r="BH400" s="294"/>
      <c r="BI400" s="294"/>
      <c r="BJ400" s="294"/>
      <c r="BK400" s="294"/>
      <c r="BL400" s="294"/>
      <c r="BM400" s="294"/>
      <c r="BN400" s="294"/>
      <c r="BO400" s="294"/>
    </row>
    <row r="401">
      <c r="A401" s="294"/>
      <c r="B401" s="333"/>
      <c r="D401" s="134"/>
      <c r="E401" s="294"/>
      <c r="I401" s="294"/>
      <c r="J401" s="294"/>
      <c r="N401" s="294"/>
      <c r="O401" s="294"/>
      <c r="P401" s="294"/>
      <c r="Q401" s="294"/>
      <c r="R401" s="294"/>
      <c r="S401" s="294"/>
      <c r="T401" s="294"/>
      <c r="U401" s="294"/>
      <c r="V401" s="294"/>
      <c r="W401" s="294"/>
      <c r="X401" s="294"/>
      <c r="Y401" s="294"/>
      <c r="Z401" s="294"/>
      <c r="AA401" s="294"/>
      <c r="AB401" s="294"/>
      <c r="AC401" s="294"/>
      <c r="AD401" s="294"/>
      <c r="AE401" s="294"/>
      <c r="AF401" s="294"/>
      <c r="AG401" s="294"/>
      <c r="AH401" s="294"/>
      <c r="AI401" s="294"/>
      <c r="AJ401" s="294"/>
      <c r="AK401" s="294"/>
      <c r="AL401" s="294"/>
      <c r="AM401" s="294"/>
      <c r="AN401" s="294"/>
      <c r="AO401" s="294"/>
      <c r="AP401" s="294"/>
      <c r="AQ401" s="294"/>
      <c r="AR401" s="294"/>
      <c r="AS401" s="294"/>
      <c r="AT401" s="294"/>
      <c r="AU401" s="294"/>
      <c r="AV401" s="294"/>
      <c r="AW401" s="294"/>
      <c r="AX401" s="294"/>
      <c r="AY401" s="294"/>
      <c r="AZ401" s="294"/>
      <c r="BA401" s="294"/>
      <c r="BB401" s="294"/>
      <c r="BC401" s="294"/>
      <c r="BD401" s="294"/>
      <c r="BE401" s="294"/>
      <c r="BF401" s="294"/>
      <c r="BG401" s="294"/>
      <c r="BH401" s="294"/>
      <c r="BI401" s="294"/>
      <c r="BJ401" s="294"/>
      <c r="BK401" s="294"/>
      <c r="BL401" s="294"/>
      <c r="BM401" s="294"/>
      <c r="BN401" s="294"/>
      <c r="BO401" s="294"/>
    </row>
    <row r="402">
      <c r="A402" s="294"/>
      <c r="B402" s="333"/>
      <c r="D402" s="134"/>
      <c r="E402" s="294"/>
      <c r="I402" s="294"/>
      <c r="J402" s="294"/>
      <c r="N402" s="294"/>
      <c r="O402" s="294"/>
      <c r="P402" s="294"/>
      <c r="Q402" s="294"/>
      <c r="R402" s="294"/>
      <c r="S402" s="294"/>
      <c r="T402" s="294"/>
      <c r="U402" s="294"/>
      <c r="V402" s="294"/>
      <c r="W402" s="294"/>
      <c r="X402" s="294"/>
      <c r="Y402" s="294"/>
      <c r="Z402" s="294"/>
      <c r="AA402" s="294"/>
      <c r="AB402" s="294"/>
      <c r="AC402" s="294"/>
      <c r="AD402" s="294"/>
      <c r="AE402" s="294"/>
      <c r="AF402" s="294"/>
      <c r="AG402" s="294"/>
      <c r="AH402" s="294"/>
      <c r="AI402" s="294"/>
      <c r="AJ402" s="294"/>
      <c r="AK402" s="294"/>
      <c r="AL402" s="294"/>
      <c r="AM402" s="294"/>
      <c r="AN402" s="294"/>
      <c r="AO402" s="294"/>
      <c r="AP402" s="294"/>
      <c r="AQ402" s="294"/>
      <c r="AR402" s="294"/>
      <c r="AS402" s="294"/>
      <c r="AT402" s="294"/>
      <c r="AU402" s="294"/>
      <c r="AV402" s="294"/>
      <c r="AW402" s="294"/>
      <c r="AX402" s="294"/>
      <c r="AY402" s="294"/>
      <c r="AZ402" s="294"/>
      <c r="BA402" s="294"/>
      <c r="BB402" s="294"/>
      <c r="BC402" s="294"/>
      <c r="BD402" s="294"/>
      <c r="BE402" s="294"/>
      <c r="BF402" s="294"/>
      <c r="BG402" s="294"/>
      <c r="BH402" s="294"/>
      <c r="BI402" s="294"/>
      <c r="BJ402" s="294"/>
      <c r="BK402" s="294"/>
      <c r="BL402" s="294"/>
      <c r="BM402" s="294"/>
      <c r="BN402" s="294"/>
      <c r="BO402" s="294"/>
    </row>
    <row r="403">
      <c r="A403" s="294"/>
      <c r="B403" s="333"/>
      <c r="D403" s="134"/>
      <c r="E403" s="294"/>
      <c r="I403" s="294"/>
      <c r="J403" s="294"/>
      <c r="N403" s="294"/>
      <c r="O403" s="294"/>
      <c r="P403" s="294"/>
      <c r="Q403" s="294"/>
      <c r="R403" s="294"/>
      <c r="S403" s="294"/>
      <c r="T403" s="294"/>
      <c r="U403" s="294"/>
      <c r="V403" s="294"/>
      <c r="W403" s="294"/>
      <c r="X403" s="294"/>
      <c r="Y403" s="294"/>
      <c r="Z403" s="294"/>
      <c r="AA403" s="294"/>
      <c r="AB403" s="294"/>
      <c r="AC403" s="294"/>
      <c r="AD403" s="294"/>
      <c r="AE403" s="294"/>
      <c r="AF403" s="294"/>
      <c r="AG403" s="294"/>
      <c r="AH403" s="294"/>
      <c r="AI403" s="294"/>
      <c r="AJ403" s="294"/>
      <c r="AK403" s="294"/>
      <c r="AL403" s="294"/>
      <c r="AM403" s="294"/>
      <c r="AN403" s="294"/>
      <c r="AO403" s="294"/>
      <c r="AP403" s="294"/>
      <c r="AQ403" s="294"/>
      <c r="AR403" s="294"/>
      <c r="AS403" s="294"/>
      <c r="AT403" s="294"/>
      <c r="AU403" s="294"/>
      <c r="AV403" s="294"/>
      <c r="AW403" s="294"/>
      <c r="AX403" s="294"/>
      <c r="AY403" s="294"/>
      <c r="AZ403" s="294"/>
      <c r="BA403" s="294"/>
      <c r="BB403" s="294"/>
      <c r="BC403" s="294"/>
      <c r="BD403" s="294"/>
      <c r="BE403" s="294"/>
      <c r="BF403" s="294"/>
      <c r="BG403" s="294"/>
      <c r="BH403" s="294"/>
      <c r="BI403" s="294"/>
      <c r="BJ403" s="294"/>
      <c r="BK403" s="294"/>
      <c r="BL403" s="294"/>
      <c r="BM403" s="294"/>
      <c r="BN403" s="294"/>
      <c r="BO403" s="294"/>
    </row>
    <row r="404">
      <c r="A404" s="294"/>
      <c r="B404" s="333"/>
      <c r="D404" s="134"/>
      <c r="E404" s="294"/>
      <c r="I404" s="294"/>
      <c r="J404" s="294"/>
      <c r="N404" s="294"/>
      <c r="O404" s="294"/>
      <c r="P404" s="294"/>
      <c r="Q404" s="294"/>
      <c r="R404" s="294"/>
      <c r="S404" s="294"/>
      <c r="T404" s="294"/>
      <c r="U404" s="294"/>
      <c r="V404" s="294"/>
      <c r="W404" s="294"/>
      <c r="X404" s="294"/>
      <c r="Y404" s="294"/>
      <c r="Z404" s="294"/>
      <c r="AA404" s="294"/>
      <c r="AB404" s="294"/>
      <c r="AC404" s="294"/>
      <c r="AD404" s="294"/>
      <c r="AE404" s="294"/>
      <c r="AF404" s="294"/>
      <c r="AG404" s="294"/>
      <c r="AH404" s="294"/>
      <c r="AI404" s="294"/>
      <c r="AJ404" s="294"/>
      <c r="AK404" s="294"/>
      <c r="AL404" s="294"/>
      <c r="AM404" s="294"/>
      <c r="AN404" s="294"/>
      <c r="AO404" s="294"/>
      <c r="AP404" s="294"/>
      <c r="AQ404" s="294"/>
      <c r="AR404" s="294"/>
      <c r="AS404" s="294"/>
      <c r="AT404" s="294"/>
      <c r="AU404" s="294"/>
      <c r="AV404" s="294"/>
      <c r="AW404" s="294"/>
      <c r="AX404" s="294"/>
      <c r="AY404" s="294"/>
      <c r="AZ404" s="294"/>
      <c r="BA404" s="294"/>
      <c r="BB404" s="294"/>
      <c r="BC404" s="294"/>
      <c r="BD404" s="294"/>
      <c r="BE404" s="294"/>
      <c r="BF404" s="294"/>
      <c r="BG404" s="294"/>
      <c r="BH404" s="294"/>
      <c r="BI404" s="294"/>
      <c r="BJ404" s="294"/>
      <c r="BK404" s="294"/>
      <c r="BL404" s="294"/>
      <c r="BM404" s="294"/>
      <c r="BN404" s="294"/>
      <c r="BO404" s="294"/>
    </row>
    <row r="405">
      <c r="A405" s="294"/>
      <c r="B405" s="333"/>
      <c r="D405" s="134"/>
      <c r="E405" s="294"/>
      <c r="I405" s="294"/>
      <c r="J405" s="294"/>
      <c r="N405" s="294"/>
      <c r="O405" s="294"/>
      <c r="P405" s="294"/>
      <c r="Q405" s="294"/>
      <c r="R405" s="294"/>
      <c r="S405" s="294"/>
      <c r="T405" s="294"/>
      <c r="U405" s="294"/>
      <c r="V405" s="294"/>
      <c r="W405" s="294"/>
      <c r="X405" s="294"/>
      <c r="Y405" s="294"/>
      <c r="Z405" s="294"/>
      <c r="AA405" s="294"/>
      <c r="AB405" s="294"/>
      <c r="AC405" s="294"/>
      <c r="AD405" s="294"/>
      <c r="AE405" s="294"/>
      <c r="AF405" s="294"/>
      <c r="AG405" s="294"/>
      <c r="AH405" s="294"/>
      <c r="AI405" s="294"/>
      <c r="AJ405" s="294"/>
      <c r="AK405" s="294"/>
      <c r="AL405" s="294"/>
      <c r="AM405" s="294"/>
      <c r="AN405" s="294"/>
      <c r="AO405" s="294"/>
      <c r="AP405" s="294"/>
      <c r="AQ405" s="294"/>
      <c r="AR405" s="294"/>
      <c r="AS405" s="294"/>
      <c r="AT405" s="294"/>
      <c r="AU405" s="294"/>
      <c r="AV405" s="294"/>
      <c r="AW405" s="294"/>
      <c r="AX405" s="294"/>
      <c r="AY405" s="294"/>
      <c r="AZ405" s="294"/>
      <c r="BA405" s="294"/>
      <c r="BB405" s="294"/>
      <c r="BC405" s="294"/>
      <c r="BD405" s="294"/>
      <c r="BE405" s="294"/>
      <c r="BF405" s="294"/>
      <c r="BG405" s="294"/>
      <c r="BH405" s="294"/>
      <c r="BI405" s="294"/>
      <c r="BJ405" s="294"/>
      <c r="BK405" s="294"/>
      <c r="BL405" s="294"/>
      <c r="BM405" s="294"/>
      <c r="BN405" s="294"/>
      <c r="BO405" s="294"/>
    </row>
    <row r="406">
      <c r="A406" s="294"/>
      <c r="B406" s="333"/>
      <c r="D406" s="134"/>
      <c r="E406" s="294"/>
      <c r="I406" s="294"/>
      <c r="J406" s="294"/>
      <c r="N406" s="294"/>
      <c r="O406" s="294"/>
      <c r="P406" s="294"/>
      <c r="Q406" s="294"/>
      <c r="R406" s="294"/>
      <c r="S406" s="294"/>
      <c r="T406" s="294"/>
      <c r="U406" s="294"/>
      <c r="V406" s="294"/>
      <c r="W406" s="294"/>
      <c r="X406" s="294"/>
      <c r="Y406" s="294"/>
      <c r="Z406" s="294"/>
      <c r="AA406" s="294"/>
      <c r="AB406" s="294"/>
      <c r="AC406" s="294"/>
      <c r="AD406" s="294"/>
      <c r="AE406" s="294"/>
      <c r="AF406" s="294"/>
      <c r="AG406" s="294"/>
      <c r="AH406" s="294"/>
      <c r="AI406" s="294"/>
      <c r="AJ406" s="294"/>
      <c r="AK406" s="294"/>
      <c r="AL406" s="294"/>
      <c r="AM406" s="294"/>
      <c r="AN406" s="294"/>
      <c r="AO406" s="294"/>
      <c r="AP406" s="294"/>
      <c r="AQ406" s="294"/>
      <c r="AR406" s="294"/>
      <c r="AS406" s="294"/>
      <c r="AT406" s="294"/>
      <c r="AU406" s="294"/>
      <c r="AV406" s="294"/>
      <c r="AW406" s="294"/>
      <c r="AX406" s="294"/>
      <c r="AY406" s="294"/>
      <c r="AZ406" s="294"/>
      <c r="BA406" s="294"/>
      <c r="BB406" s="294"/>
      <c r="BC406" s="294"/>
      <c r="BD406" s="294"/>
      <c r="BE406" s="294"/>
      <c r="BF406" s="294"/>
      <c r="BG406" s="294"/>
      <c r="BH406" s="294"/>
      <c r="BI406" s="294"/>
      <c r="BJ406" s="294"/>
      <c r="BK406" s="294"/>
      <c r="BL406" s="294"/>
      <c r="BM406" s="294"/>
      <c r="BN406" s="294"/>
      <c r="BO406" s="294"/>
    </row>
    <row r="407">
      <c r="A407" s="294"/>
      <c r="B407" s="333"/>
      <c r="D407" s="134"/>
      <c r="E407" s="294"/>
      <c r="I407" s="294"/>
      <c r="J407" s="294"/>
      <c r="N407" s="294"/>
      <c r="O407" s="294"/>
      <c r="P407" s="294"/>
      <c r="Q407" s="294"/>
      <c r="R407" s="294"/>
      <c r="S407" s="294"/>
      <c r="T407" s="294"/>
      <c r="U407" s="294"/>
      <c r="V407" s="294"/>
      <c r="W407" s="294"/>
      <c r="X407" s="294"/>
      <c r="Y407" s="294"/>
      <c r="Z407" s="294"/>
      <c r="AA407" s="294"/>
      <c r="AB407" s="294"/>
      <c r="AC407" s="294"/>
      <c r="AD407" s="294"/>
      <c r="AE407" s="294"/>
      <c r="AF407" s="294"/>
      <c r="AG407" s="294"/>
      <c r="AH407" s="294"/>
      <c r="AI407" s="294"/>
      <c r="AJ407" s="294"/>
      <c r="AK407" s="294"/>
      <c r="AL407" s="294"/>
      <c r="AM407" s="294"/>
      <c r="AN407" s="294"/>
      <c r="AO407" s="294"/>
      <c r="AP407" s="294"/>
      <c r="AQ407" s="294"/>
      <c r="AR407" s="294"/>
      <c r="AS407" s="294"/>
      <c r="AT407" s="294"/>
      <c r="AU407" s="294"/>
      <c r="AV407" s="294"/>
      <c r="AW407" s="294"/>
      <c r="AX407" s="294"/>
      <c r="AY407" s="294"/>
      <c r="AZ407" s="294"/>
      <c r="BA407" s="294"/>
      <c r="BB407" s="294"/>
      <c r="BC407" s="294"/>
      <c r="BD407" s="294"/>
      <c r="BE407" s="294"/>
      <c r="BF407" s="294"/>
      <c r="BG407" s="294"/>
      <c r="BH407" s="294"/>
      <c r="BI407" s="294"/>
      <c r="BJ407" s="294"/>
      <c r="BK407" s="294"/>
      <c r="BL407" s="294"/>
      <c r="BM407" s="294"/>
      <c r="BN407" s="294"/>
      <c r="BO407" s="294"/>
    </row>
    <row r="408">
      <c r="A408" s="294"/>
      <c r="B408" s="333"/>
      <c r="D408" s="134"/>
      <c r="E408" s="294"/>
      <c r="I408" s="294"/>
      <c r="J408" s="294"/>
      <c r="N408" s="294"/>
      <c r="O408" s="294"/>
      <c r="P408" s="294"/>
      <c r="Q408" s="294"/>
      <c r="R408" s="294"/>
      <c r="S408" s="294"/>
      <c r="T408" s="294"/>
      <c r="U408" s="294"/>
      <c r="V408" s="294"/>
      <c r="W408" s="294"/>
      <c r="X408" s="294"/>
      <c r="Y408" s="294"/>
      <c r="Z408" s="294"/>
      <c r="AA408" s="294"/>
      <c r="AB408" s="294"/>
      <c r="AC408" s="294"/>
      <c r="AD408" s="294"/>
      <c r="AE408" s="294"/>
      <c r="AF408" s="294"/>
      <c r="AG408" s="294"/>
      <c r="AH408" s="294"/>
      <c r="AI408" s="294"/>
      <c r="AJ408" s="294"/>
      <c r="AK408" s="294"/>
      <c r="AL408" s="294"/>
      <c r="AM408" s="294"/>
      <c r="AN408" s="294"/>
      <c r="AO408" s="294"/>
      <c r="AP408" s="294"/>
      <c r="AQ408" s="294"/>
      <c r="AR408" s="294"/>
      <c r="AS408" s="294"/>
      <c r="AT408" s="294"/>
      <c r="AU408" s="294"/>
      <c r="AV408" s="294"/>
      <c r="AW408" s="294"/>
      <c r="AX408" s="294"/>
      <c r="AY408" s="294"/>
      <c r="AZ408" s="294"/>
      <c r="BA408" s="294"/>
      <c r="BB408" s="294"/>
      <c r="BC408" s="294"/>
      <c r="BD408" s="294"/>
      <c r="BE408" s="294"/>
      <c r="BF408" s="294"/>
      <c r="BG408" s="294"/>
      <c r="BH408" s="294"/>
      <c r="BI408" s="294"/>
      <c r="BJ408" s="294"/>
      <c r="BK408" s="294"/>
      <c r="BL408" s="294"/>
      <c r="BM408" s="294"/>
      <c r="BN408" s="294"/>
      <c r="BO408" s="294"/>
    </row>
    <row r="409">
      <c r="A409" s="294"/>
      <c r="B409" s="333"/>
      <c r="D409" s="134"/>
      <c r="E409" s="294"/>
      <c r="I409" s="294"/>
      <c r="J409" s="294"/>
      <c r="N409" s="294"/>
      <c r="O409" s="294"/>
      <c r="P409" s="294"/>
      <c r="Q409" s="294"/>
      <c r="R409" s="294"/>
      <c r="S409" s="294"/>
      <c r="T409" s="294"/>
      <c r="U409" s="294"/>
      <c r="V409" s="294"/>
      <c r="W409" s="294"/>
      <c r="X409" s="294"/>
      <c r="Y409" s="294"/>
      <c r="Z409" s="294"/>
      <c r="AA409" s="294"/>
      <c r="AB409" s="294"/>
      <c r="AC409" s="294"/>
      <c r="AD409" s="294"/>
      <c r="AE409" s="294"/>
      <c r="AF409" s="294"/>
      <c r="AG409" s="294"/>
      <c r="AH409" s="294"/>
      <c r="AI409" s="294"/>
      <c r="AJ409" s="294"/>
      <c r="AK409" s="294"/>
      <c r="AL409" s="294"/>
      <c r="AM409" s="294"/>
      <c r="AN409" s="294"/>
      <c r="AO409" s="294"/>
      <c r="AP409" s="294"/>
      <c r="AQ409" s="294"/>
      <c r="AR409" s="294"/>
      <c r="AS409" s="294"/>
      <c r="AT409" s="294"/>
      <c r="AU409" s="294"/>
      <c r="AV409" s="294"/>
      <c r="AW409" s="294"/>
      <c r="AX409" s="294"/>
      <c r="AY409" s="294"/>
      <c r="AZ409" s="294"/>
      <c r="BA409" s="294"/>
      <c r="BB409" s="294"/>
      <c r="BC409" s="294"/>
      <c r="BD409" s="294"/>
      <c r="BE409" s="294"/>
      <c r="BF409" s="294"/>
      <c r="BG409" s="294"/>
      <c r="BH409" s="294"/>
      <c r="BI409" s="294"/>
      <c r="BJ409" s="294"/>
      <c r="BK409" s="294"/>
      <c r="BL409" s="294"/>
      <c r="BM409" s="294"/>
      <c r="BN409" s="294"/>
      <c r="BO409" s="294"/>
    </row>
    <row r="410">
      <c r="A410" s="294"/>
      <c r="B410" s="333"/>
      <c r="D410" s="134"/>
      <c r="E410" s="294"/>
      <c r="I410" s="294"/>
      <c r="J410" s="294"/>
      <c r="N410" s="294"/>
      <c r="O410" s="294"/>
      <c r="P410" s="294"/>
      <c r="Q410" s="294"/>
      <c r="R410" s="294"/>
      <c r="S410" s="294"/>
      <c r="T410" s="294"/>
      <c r="U410" s="294"/>
      <c r="V410" s="294"/>
      <c r="W410" s="294"/>
      <c r="X410" s="294"/>
      <c r="Y410" s="294"/>
      <c r="Z410" s="294"/>
      <c r="AA410" s="294"/>
      <c r="AB410" s="294"/>
      <c r="AC410" s="294"/>
      <c r="AD410" s="294"/>
      <c r="AE410" s="294"/>
      <c r="AF410" s="294"/>
      <c r="AG410" s="294"/>
      <c r="AH410" s="294"/>
      <c r="AI410" s="294"/>
      <c r="AJ410" s="294"/>
      <c r="AK410" s="294"/>
      <c r="AL410" s="294"/>
      <c r="AM410" s="294"/>
      <c r="AN410" s="294"/>
      <c r="AO410" s="294"/>
      <c r="AP410" s="294"/>
      <c r="AQ410" s="294"/>
      <c r="AR410" s="294"/>
      <c r="AS410" s="294"/>
      <c r="AT410" s="294"/>
      <c r="AU410" s="294"/>
      <c r="AV410" s="294"/>
      <c r="AW410" s="294"/>
      <c r="AX410" s="294"/>
      <c r="AY410" s="294"/>
      <c r="AZ410" s="294"/>
      <c r="BA410" s="294"/>
      <c r="BB410" s="294"/>
      <c r="BC410" s="294"/>
      <c r="BD410" s="294"/>
      <c r="BE410" s="294"/>
      <c r="BF410" s="294"/>
      <c r="BG410" s="294"/>
      <c r="BH410" s="294"/>
      <c r="BI410" s="294"/>
      <c r="BJ410" s="294"/>
      <c r="BK410" s="294"/>
      <c r="BL410" s="294"/>
      <c r="BM410" s="294"/>
      <c r="BN410" s="294"/>
      <c r="BO410" s="294"/>
    </row>
    <row r="411">
      <c r="A411" s="294"/>
      <c r="B411" s="333"/>
      <c r="D411" s="134"/>
      <c r="E411" s="294"/>
      <c r="I411" s="294"/>
      <c r="J411" s="294"/>
      <c r="N411" s="294"/>
      <c r="O411" s="294"/>
      <c r="P411" s="294"/>
      <c r="Q411" s="294"/>
      <c r="R411" s="294"/>
      <c r="S411" s="294"/>
      <c r="T411" s="294"/>
      <c r="U411" s="294"/>
      <c r="V411" s="294"/>
      <c r="W411" s="294"/>
      <c r="X411" s="294"/>
      <c r="Y411" s="294"/>
      <c r="Z411" s="294"/>
      <c r="AA411" s="294"/>
      <c r="AB411" s="294"/>
      <c r="AC411" s="294"/>
      <c r="AD411" s="294"/>
      <c r="AE411" s="294"/>
      <c r="AF411" s="294"/>
      <c r="AG411" s="294"/>
      <c r="AH411" s="294"/>
      <c r="AI411" s="294"/>
      <c r="AJ411" s="294"/>
      <c r="AK411" s="294"/>
      <c r="AL411" s="294"/>
      <c r="AM411" s="294"/>
      <c r="AN411" s="294"/>
      <c r="AO411" s="294"/>
      <c r="AP411" s="294"/>
      <c r="AQ411" s="294"/>
      <c r="AR411" s="294"/>
      <c r="AS411" s="294"/>
      <c r="AT411" s="294"/>
      <c r="AU411" s="294"/>
      <c r="AV411" s="294"/>
      <c r="AW411" s="294"/>
      <c r="AX411" s="294"/>
      <c r="AY411" s="294"/>
      <c r="AZ411" s="294"/>
      <c r="BA411" s="294"/>
      <c r="BB411" s="294"/>
      <c r="BC411" s="294"/>
      <c r="BD411" s="294"/>
      <c r="BE411" s="294"/>
      <c r="BF411" s="294"/>
      <c r="BG411" s="294"/>
      <c r="BH411" s="294"/>
      <c r="BI411" s="294"/>
      <c r="BJ411" s="294"/>
      <c r="BK411" s="294"/>
      <c r="BL411" s="294"/>
      <c r="BM411" s="294"/>
      <c r="BN411" s="294"/>
      <c r="BO411" s="294"/>
    </row>
    <row r="412">
      <c r="A412" s="294"/>
      <c r="B412" s="333"/>
      <c r="D412" s="134"/>
      <c r="E412" s="294"/>
      <c r="I412" s="294"/>
      <c r="J412" s="294"/>
      <c r="N412" s="294"/>
      <c r="O412" s="294"/>
      <c r="P412" s="294"/>
      <c r="Q412" s="294"/>
      <c r="R412" s="294"/>
      <c r="S412" s="294"/>
      <c r="T412" s="294"/>
      <c r="U412" s="294"/>
      <c r="V412" s="294"/>
      <c r="W412" s="294"/>
      <c r="X412" s="294"/>
      <c r="Y412" s="294"/>
      <c r="Z412" s="294"/>
      <c r="AA412" s="294"/>
      <c r="AB412" s="294"/>
      <c r="AC412" s="294"/>
      <c r="AD412" s="294"/>
      <c r="AE412" s="294"/>
      <c r="AF412" s="294"/>
      <c r="AG412" s="294"/>
      <c r="AH412" s="294"/>
      <c r="AI412" s="294"/>
      <c r="AJ412" s="294"/>
      <c r="AK412" s="294"/>
      <c r="AL412" s="294"/>
      <c r="AM412" s="294"/>
      <c r="AN412" s="294"/>
      <c r="AO412" s="294"/>
      <c r="AP412" s="294"/>
      <c r="AQ412" s="294"/>
      <c r="AR412" s="294"/>
      <c r="AS412" s="294"/>
      <c r="AT412" s="294"/>
      <c r="AU412" s="294"/>
      <c r="AV412" s="294"/>
      <c r="AW412" s="294"/>
      <c r="AX412" s="294"/>
      <c r="AY412" s="294"/>
      <c r="AZ412" s="294"/>
      <c r="BA412" s="294"/>
      <c r="BB412" s="294"/>
      <c r="BC412" s="294"/>
      <c r="BD412" s="294"/>
      <c r="BE412" s="294"/>
      <c r="BF412" s="294"/>
      <c r="BG412" s="294"/>
      <c r="BH412" s="294"/>
      <c r="BI412" s="294"/>
      <c r="BJ412" s="294"/>
      <c r="BK412" s="294"/>
      <c r="BL412" s="294"/>
      <c r="BM412" s="294"/>
      <c r="BN412" s="294"/>
      <c r="BO412" s="294"/>
    </row>
    <row r="413">
      <c r="A413" s="294"/>
      <c r="B413" s="333"/>
      <c r="D413" s="134"/>
      <c r="E413" s="294"/>
      <c r="I413" s="294"/>
      <c r="J413" s="294"/>
      <c r="N413" s="294"/>
      <c r="O413" s="294"/>
      <c r="P413" s="294"/>
      <c r="Q413" s="294"/>
      <c r="R413" s="294"/>
      <c r="S413" s="294"/>
      <c r="T413" s="294"/>
      <c r="U413" s="294"/>
      <c r="V413" s="294"/>
      <c r="W413" s="294"/>
      <c r="X413" s="294"/>
      <c r="Y413" s="294"/>
      <c r="Z413" s="294"/>
      <c r="AA413" s="294"/>
      <c r="AB413" s="294"/>
      <c r="AC413" s="294"/>
      <c r="AD413" s="294"/>
      <c r="AE413" s="294"/>
      <c r="AF413" s="294"/>
      <c r="AG413" s="294"/>
      <c r="AH413" s="294"/>
      <c r="AI413" s="294"/>
      <c r="AJ413" s="294"/>
      <c r="AK413" s="294"/>
      <c r="AL413" s="294"/>
      <c r="AM413" s="294"/>
      <c r="AN413" s="294"/>
      <c r="AO413" s="294"/>
      <c r="AP413" s="294"/>
      <c r="AQ413" s="294"/>
      <c r="AR413" s="294"/>
      <c r="AS413" s="294"/>
      <c r="AT413" s="294"/>
      <c r="AU413" s="294"/>
      <c r="AV413" s="294"/>
      <c r="AW413" s="294"/>
      <c r="AX413" s="294"/>
      <c r="AY413" s="294"/>
      <c r="AZ413" s="294"/>
      <c r="BA413" s="294"/>
      <c r="BB413" s="294"/>
      <c r="BC413" s="294"/>
      <c r="BD413" s="294"/>
      <c r="BE413" s="294"/>
      <c r="BF413" s="294"/>
      <c r="BG413" s="294"/>
      <c r="BH413" s="294"/>
      <c r="BI413" s="294"/>
      <c r="BJ413" s="294"/>
      <c r="BK413" s="294"/>
      <c r="BL413" s="294"/>
      <c r="BM413" s="294"/>
      <c r="BN413" s="294"/>
      <c r="BO413" s="294"/>
    </row>
    <row r="414">
      <c r="A414" s="294"/>
      <c r="B414" s="333"/>
      <c r="D414" s="134"/>
      <c r="E414" s="294"/>
      <c r="I414" s="294"/>
      <c r="J414" s="294"/>
      <c r="N414" s="294"/>
      <c r="O414" s="294"/>
      <c r="P414" s="294"/>
      <c r="Q414" s="294"/>
      <c r="R414" s="294"/>
      <c r="S414" s="294"/>
      <c r="T414" s="294"/>
      <c r="U414" s="294"/>
      <c r="V414" s="294"/>
      <c r="W414" s="294"/>
      <c r="X414" s="294"/>
      <c r="Y414" s="294"/>
      <c r="Z414" s="294"/>
      <c r="AA414" s="294"/>
      <c r="AB414" s="294"/>
      <c r="AC414" s="294"/>
      <c r="AD414" s="294"/>
      <c r="AE414" s="294"/>
      <c r="AF414" s="294"/>
      <c r="AG414" s="294"/>
      <c r="AH414" s="294"/>
      <c r="AI414" s="294"/>
      <c r="AJ414" s="294"/>
      <c r="AK414" s="294"/>
      <c r="AL414" s="294"/>
      <c r="AM414" s="294"/>
      <c r="AN414" s="294"/>
      <c r="AO414" s="294"/>
      <c r="AP414" s="294"/>
      <c r="AQ414" s="294"/>
      <c r="AR414" s="294"/>
      <c r="AS414" s="294"/>
      <c r="AT414" s="294"/>
      <c r="AU414" s="294"/>
      <c r="AV414" s="294"/>
      <c r="AW414" s="294"/>
      <c r="AX414" s="294"/>
      <c r="AY414" s="294"/>
      <c r="AZ414" s="294"/>
      <c r="BA414" s="294"/>
      <c r="BB414" s="294"/>
      <c r="BC414" s="294"/>
      <c r="BD414" s="294"/>
      <c r="BE414" s="294"/>
      <c r="BF414" s="294"/>
      <c r="BG414" s="294"/>
      <c r="BH414" s="294"/>
      <c r="BI414" s="294"/>
      <c r="BJ414" s="294"/>
      <c r="BK414" s="294"/>
      <c r="BL414" s="294"/>
      <c r="BM414" s="294"/>
      <c r="BN414" s="294"/>
      <c r="BO414" s="294"/>
    </row>
    <row r="415">
      <c r="A415" s="294"/>
      <c r="B415" s="333"/>
      <c r="D415" s="134"/>
      <c r="E415" s="294"/>
      <c r="I415" s="294"/>
      <c r="J415" s="294"/>
      <c r="N415" s="294"/>
      <c r="O415" s="294"/>
      <c r="P415" s="294"/>
      <c r="Q415" s="294"/>
      <c r="R415" s="294"/>
      <c r="S415" s="294"/>
      <c r="T415" s="294"/>
      <c r="U415" s="294"/>
      <c r="V415" s="294"/>
      <c r="W415" s="294"/>
      <c r="X415" s="294"/>
      <c r="Y415" s="294"/>
      <c r="Z415" s="294"/>
      <c r="AA415" s="294"/>
      <c r="AB415" s="294"/>
      <c r="AC415" s="294"/>
      <c r="AD415" s="294"/>
      <c r="AE415" s="294"/>
      <c r="AF415" s="294"/>
      <c r="AG415" s="294"/>
      <c r="AH415" s="294"/>
      <c r="AI415" s="294"/>
      <c r="AJ415" s="294"/>
      <c r="AK415" s="294"/>
      <c r="AL415" s="294"/>
      <c r="AM415" s="294"/>
      <c r="AN415" s="294"/>
      <c r="AO415" s="294"/>
      <c r="AP415" s="294"/>
      <c r="AQ415" s="294"/>
      <c r="AR415" s="294"/>
      <c r="AS415" s="294"/>
      <c r="AT415" s="294"/>
      <c r="AU415" s="294"/>
      <c r="AV415" s="294"/>
      <c r="AW415" s="294"/>
      <c r="AX415" s="294"/>
      <c r="AY415" s="294"/>
      <c r="AZ415" s="294"/>
      <c r="BA415" s="294"/>
      <c r="BB415" s="294"/>
      <c r="BC415" s="294"/>
      <c r="BD415" s="294"/>
      <c r="BE415" s="294"/>
      <c r="BF415" s="294"/>
      <c r="BG415" s="294"/>
      <c r="BH415" s="294"/>
      <c r="BI415" s="294"/>
      <c r="BJ415" s="294"/>
      <c r="BK415" s="294"/>
      <c r="BL415" s="294"/>
      <c r="BM415" s="294"/>
      <c r="BN415" s="294"/>
      <c r="BO415" s="294"/>
    </row>
    <row r="416">
      <c r="A416" s="294"/>
      <c r="B416" s="333"/>
      <c r="D416" s="134"/>
      <c r="E416" s="294"/>
      <c r="I416" s="294"/>
      <c r="J416" s="294"/>
      <c r="N416" s="294"/>
      <c r="O416" s="294"/>
      <c r="P416" s="294"/>
      <c r="Q416" s="294"/>
      <c r="R416" s="294"/>
      <c r="S416" s="294"/>
      <c r="T416" s="294"/>
      <c r="U416" s="294"/>
      <c r="V416" s="294"/>
      <c r="W416" s="294"/>
      <c r="X416" s="294"/>
      <c r="Y416" s="294"/>
      <c r="Z416" s="294"/>
      <c r="AA416" s="294"/>
      <c r="AB416" s="294"/>
      <c r="AC416" s="294"/>
      <c r="AD416" s="294"/>
      <c r="AE416" s="294"/>
      <c r="AF416" s="294"/>
      <c r="AG416" s="294"/>
      <c r="AH416" s="294"/>
      <c r="AI416" s="294"/>
      <c r="AJ416" s="294"/>
      <c r="AK416" s="294"/>
      <c r="AL416" s="294"/>
      <c r="AM416" s="294"/>
      <c r="AN416" s="294"/>
      <c r="AO416" s="294"/>
      <c r="AP416" s="294"/>
      <c r="AQ416" s="294"/>
      <c r="AR416" s="294"/>
      <c r="AS416" s="294"/>
      <c r="AT416" s="294"/>
      <c r="AU416" s="294"/>
      <c r="AV416" s="294"/>
      <c r="AW416" s="294"/>
      <c r="AX416" s="294"/>
      <c r="AY416" s="294"/>
      <c r="AZ416" s="294"/>
      <c r="BA416" s="294"/>
      <c r="BB416" s="294"/>
      <c r="BC416" s="294"/>
      <c r="BD416" s="294"/>
      <c r="BE416" s="294"/>
      <c r="BF416" s="294"/>
      <c r="BG416" s="294"/>
      <c r="BH416" s="294"/>
      <c r="BI416" s="294"/>
      <c r="BJ416" s="294"/>
      <c r="BK416" s="294"/>
      <c r="BL416" s="294"/>
      <c r="BM416" s="294"/>
      <c r="BN416" s="294"/>
      <c r="BO416" s="294"/>
    </row>
    <row r="417">
      <c r="A417" s="294"/>
      <c r="B417" s="333"/>
      <c r="D417" s="134"/>
      <c r="E417" s="294"/>
      <c r="I417" s="294"/>
      <c r="J417" s="294"/>
      <c r="N417" s="294"/>
      <c r="O417" s="294"/>
      <c r="P417" s="294"/>
      <c r="Q417" s="294"/>
      <c r="R417" s="294"/>
      <c r="S417" s="294"/>
      <c r="T417" s="294"/>
      <c r="U417" s="294"/>
      <c r="V417" s="294"/>
      <c r="W417" s="294"/>
      <c r="X417" s="294"/>
      <c r="Y417" s="294"/>
      <c r="Z417" s="294"/>
      <c r="AA417" s="294"/>
      <c r="AB417" s="294"/>
      <c r="AC417" s="294"/>
      <c r="AD417" s="294"/>
      <c r="AE417" s="294"/>
      <c r="AF417" s="294"/>
      <c r="AG417" s="294"/>
      <c r="AH417" s="294"/>
      <c r="AI417" s="294"/>
      <c r="AJ417" s="294"/>
      <c r="AK417" s="294"/>
      <c r="AL417" s="294"/>
      <c r="AM417" s="294"/>
      <c r="AN417" s="294"/>
      <c r="AO417" s="294"/>
      <c r="AP417" s="294"/>
      <c r="AQ417" s="294"/>
      <c r="AR417" s="294"/>
      <c r="AS417" s="294"/>
      <c r="AT417" s="294"/>
      <c r="AU417" s="294"/>
      <c r="AV417" s="294"/>
      <c r="AW417" s="294"/>
      <c r="AX417" s="294"/>
      <c r="AY417" s="294"/>
      <c r="AZ417" s="294"/>
      <c r="BA417" s="294"/>
      <c r="BB417" s="294"/>
      <c r="BC417" s="294"/>
      <c r="BD417" s="294"/>
      <c r="BE417" s="294"/>
      <c r="BF417" s="294"/>
      <c r="BG417" s="294"/>
      <c r="BH417" s="294"/>
      <c r="BI417" s="294"/>
      <c r="BJ417" s="294"/>
      <c r="BK417" s="294"/>
      <c r="BL417" s="294"/>
      <c r="BM417" s="294"/>
      <c r="BN417" s="294"/>
      <c r="BO417" s="294"/>
    </row>
    <row r="418">
      <c r="A418" s="294"/>
      <c r="B418" s="333"/>
      <c r="D418" s="134"/>
      <c r="E418" s="294"/>
      <c r="I418" s="294"/>
      <c r="J418" s="294"/>
      <c r="N418" s="294"/>
      <c r="O418" s="294"/>
      <c r="P418" s="294"/>
      <c r="Q418" s="294"/>
      <c r="R418" s="294"/>
      <c r="S418" s="294"/>
      <c r="T418" s="294"/>
      <c r="U418" s="294"/>
      <c r="V418" s="294"/>
      <c r="W418" s="294"/>
      <c r="X418" s="294"/>
      <c r="Y418" s="294"/>
      <c r="Z418" s="294"/>
      <c r="AA418" s="294"/>
      <c r="AB418" s="294"/>
      <c r="AC418" s="294"/>
      <c r="AD418" s="294"/>
      <c r="AE418" s="294"/>
      <c r="AF418" s="294"/>
      <c r="AG418" s="294"/>
      <c r="AH418" s="294"/>
      <c r="AI418" s="294"/>
      <c r="AJ418" s="294"/>
      <c r="AK418" s="294"/>
      <c r="AL418" s="294"/>
      <c r="AM418" s="294"/>
      <c r="AN418" s="294"/>
      <c r="AO418" s="294"/>
      <c r="AP418" s="294"/>
      <c r="AQ418" s="294"/>
      <c r="AR418" s="294"/>
      <c r="AS418" s="294"/>
      <c r="AT418" s="294"/>
      <c r="AU418" s="294"/>
      <c r="AV418" s="294"/>
      <c r="AW418" s="294"/>
      <c r="AX418" s="294"/>
      <c r="AY418" s="294"/>
      <c r="AZ418" s="294"/>
      <c r="BA418" s="294"/>
      <c r="BB418" s="294"/>
      <c r="BC418" s="294"/>
      <c r="BD418" s="294"/>
      <c r="BE418" s="294"/>
      <c r="BF418" s="294"/>
      <c r="BG418" s="294"/>
      <c r="BH418" s="294"/>
      <c r="BI418" s="294"/>
      <c r="BJ418" s="294"/>
      <c r="BK418" s="294"/>
      <c r="BL418" s="294"/>
      <c r="BM418" s="294"/>
      <c r="BN418" s="294"/>
      <c r="BO418" s="294"/>
    </row>
    <row r="419">
      <c r="A419" s="294"/>
      <c r="B419" s="333"/>
      <c r="D419" s="134"/>
      <c r="E419" s="294"/>
      <c r="I419" s="294"/>
      <c r="J419" s="294"/>
      <c r="N419" s="294"/>
      <c r="O419" s="294"/>
      <c r="P419" s="294"/>
      <c r="Q419" s="294"/>
      <c r="R419" s="294"/>
      <c r="S419" s="294"/>
      <c r="T419" s="294"/>
      <c r="U419" s="294"/>
      <c r="V419" s="294"/>
      <c r="W419" s="294"/>
      <c r="X419" s="294"/>
      <c r="Y419" s="294"/>
      <c r="Z419" s="294"/>
      <c r="AA419" s="294"/>
      <c r="AB419" s="294"/>
      <c r="AC419" s="294"/>
      <c r="AD419" s="294"/>
      <c r="AE419" s="294"/>
      <c r="AF419" s="294"/>
      <c r="AG419" s="294"/>
      <c r="AH419" s="294"/>
      <c r="AI419" s="294"/>
      <c r="AJ419" s="294"/>
      <c r="AK419" s="294"/>
      <c r="AL419" s="294"/>
      <c r="AM419" s="294"/>
      <c r="AN419" s="294"/>
      <c r="AO419" s="294"/>
      <c r="AP419" s="294"/>
      <c r="AQ419" s="294"/>
      <c r="AR419" s="294"/>
      <c r="AS419" s="294"/>
      <c r="AT419" s="294"/>
      <c r="AU419" s="294"/>
      <c r="AV419" s="294"/>
      <c r="AW419" s="294"/>
      <c r="AX419" s="294"/>
      <c r="AY419" s="294"/>
      <c r="AZ419" s="294"/>
      <c r="BA419" s="294"/>
      <c r="BB419" s="294"/>
      <c r="BC419" s="294"/>
      <c r="BD419" s="294"/>
      <c r="BE419" s="294"/>
      <c r="BF419" s="294"/>
      <c r="BG419" s="294"/>
      <c r="BH419" s="294"/>
      <c r="BI419" s="294"/>
      <c r="BJ419" s="294"/>
      <c r="BK419" s="294"/>
      <c r="BL419" s="294"/>
      <c r="BM419" s="294"/>
      <c r="BN419" s="294"/>
      <c r="BO419" s="294"/>
    </row>
    <row r="420">
      <c r="A420" s="294"/>
      <c r="B420" s="333"/>
      <c r="D420" s="134"/>
      <c r="E420" s="294"/>
      <c r="I420" s="294"/>
      <c r="J420" s="294"/>
      <c r="N420" s="294"/>
      <c r="O420" s="294"/>
      <c r="P420" s="294"/>
      <c r="Q420" s="294"/>
      <c r="R420" s="294"/>
      <c r="S420" s="294"/>
      <c r="T420" s="294"/>
      <c r="U420" s="294"/>
      <c r="V420" s="294"/>
      <c r="W420" s="294"/>
      <c r="X420" s="294"/>
      <c r="Y420" s="294"/>
      <c r="Z420" s="294"/>
      <c r="AA420" s="294"/>
      <c r="AB420" s="294"/>
      <c r="AC420" s="294"/>
      <c r="AD420" s="294"/>
      <c r="AE420" s="294"/>
      <c r="AF420" s="294"/>
      <c r="AG420" s="294"/>
      <c r="AH420" s="294"/>
      <c r="AI420" s="294"/>
      <c r="AJ420" s="294"/>
      <c r="AK420" s="294"/>
      <c r="AL420" s="294"/>
      <c r="AM420" s="294"/>
      <c r="AN420" s="294"/>
      <c r="AO420" s="294"/>
      <c r="AP420" s="294"/>
      <c r="AQ420" s="294"/>
      <c r="AR420" s="294"/>
      <c r="AS420" s="294"/>
      <c r="AT420" s="294"/>
      <c r="AU420" s="294"/>
      <c r="AV420" s="294"/>
      <c r="AW420" s="294"/>
      <c r="AX420" s="294"/>
      <c r="AY420" s="294"/>
      <c r="AZ420" s="294"/>
      <c r="BA420" s="294"/>
      <c r="BB420" s="294"/>
      <c r="BC420" s="294"/>
      <c r="BD420" s="294"/>
      <c r="BE420" s="294"/>
      <c r="BF420" s="294"/>
      <c r="BG420" s="294"/>
      <c r="BH420" s="294"/>
      <c r="BI420" s="294"/>
      <c r="BJ420" s="294"/>
      <c r="BK420" s="294"/>
      <c r="BL420" s="294"/>
      <c r="BM420" s="294"/>
      <c r="BN420" s="294"/>
      <c r="BO420" s="294"/>
    </row>
    <row r="421">
      <c r="A421" s="294"/>
      <c r="B421" s="333"/>
      <c r="D421" s="134"/>
      <c r="E421" s="294"/>
      <c r="I421" s="294"/>
      <c r="J421" s="294"/>
      <c r="N421" s="294"/>
      <c r="O421" s="294"/>
      <c r="P421" s="294"/>
      <c r="Q421" s="294"/>
      <c r="R421" s="294"/>
      <c r="S421" s="294"/>
      <c r="T421" s="294"/>
      <c r="U421" s="294"/>
      <c r="V421" s="294"/>
      <c r="W421" s="294"/>
      <c r="X421" s="294"/>
      <c r="Y421" s="294"/>
      <c r="Z421" s="294"/>
      <c r="AA421" s="294"/>
      <c r="AB421" s="294"/>
      <c r="AC421" s="294"/>
      <c r="AD421" s="294"/>
      <c r="AE421" s="294"/>
      <c r="AF421" s="294"/>
      <c r="AG421" s="294"/>
      <c r="AH421" s="294"/>
      <c r="AI421" s="294"/>
      <c r="AJ421" s="294"/>
      <c r="AK421" s="294"/>
      <c r="AL421" s="294"/>
      <c r="AM421" s="294"/>
      <c r="AN421" s="294"/>
      <c r="AO421" s="294"/>
      <c r="AP421" s="294"/>
      <c r="AQ421" s="294"/>
      <c r="AR421" s="294"/>
      <c r="AS421" s="294"/>
      <c r="AT421" s="294"/>
      <c r="AU421" s="294"/>
      <c r="AV421" s="294"/>
      <c r="AW421" s="294"/>
      <c r="AX421" s="294"/>
      <c r="AY421" s="294"/>
      <c r="AZ421" s="294"/>
      <c r="BA421" s="294"/>
      <c r="BB421" s="294"/>
      <c r="BC421" s="294"/>
      <c r="BD421" s="294"/>
      <c r="BE421" s="294"/>
      <c r="BF421" s="294"/>
      <c r="BG421" s="294"/>
      <c r="BH421" s="294"/>
      <c r="BI421" s="294"/>
      <c r="BJ421" s="294"/>
      <c r="BK421" s="294"/>
      <c r="BL421" s="294"/>
      <c r="BM421" s="294"/>
      <c r="BN421" s="294"/>
      <c r="BO421" s="294"/>
    </row>
    <row r="422">
      <c r="A422" s="294"/>
      <c r="B422" s="333"/>
      <c r="D422" s="134"/>
      <c r="E422" s="294"/>
      <c r="I422" s="294"/>
      <c r="J422" s="294"/>
      <c r="N422" s="294"/>
      <c r="O422" s="294"/>
      <c r="P422" s="294"/>
      <c r="Q422" s="294"/>
      <c r="R422" s="294"/>
      <c r="S422" s="294"/>
      <c r="T422" s="294"/>
      <c r="U422" s="294"/>
      <c r="V422" s="294"/>
      <c r="W422" s="294"/>
      <c r="X422" s="294"/>
      <c r="Y422" s="294"/>
      <c r="Z422" s="294"/>
      <c r="AA422" s="294"/>
      <c r="AB422" s="294"/>
      <c r="AC422" s="294"/>
      <c r="AD422" s="294"/>
      <c r="AE422" s="294"/>
      <c r="AF422" s="294"/>
      <c r="AG422" s="294"/>
      <c r="AH422" s="294"/>
      <c r="AI422" s="294"/>
      <c r="AJ422" s="294"/>
      <c r="AK422" s="294"/>
      <c r="AL422" s="294"/>
      <c r="AM422" s="294"/>
      <c r="AN422" s="294"/>
      <c r="AO422" s="294"/>
      <c r="AP422" s="294"/>
      <c r="AQ422" s="294"/>
      <c r="AR422" s="294"/>
      <c r="AS422" s="294"/>
      <c r="AT422" s="294"/>
      <c r="AU422" s="294"/>
      <c r="AV422" s="294"/>
      <c r="AW422" s="294"/>
      <c r="AX422" s="294"/>
      <c r="AY422" s="294"/>
      <c r="AZ422" s="294"/>
      <c r="BA422" s="294"/>
      <c r="BB422" s="294"/>
      <c r="BC422" s="294"/>
      <c r="BD422" s="294"/>
      <c r="BE422" s="294"/>
      <c r="BF422" s="294"/>
      <c r="BG422" s="294"/>
      <c r="BH422" s="294"/>
      <c r="BI422" s="294"/>
      <c r="BJ422" s="294"/>
      <c r="BK422" s="294"/>
      <c r="BL422" s="294"/>
      <c r="BM422" s="294"/>
      <c r="BN422" s="294"/>
      <c r="BO422" s="294"/>
    </row>
    <row r="423">
      <c r="A423" s="294"/>
      <c r="B423" s="333"/>
      <c r="D423" s="134"/>
      <c r="E423" s="294"/>
      <c r="I423" s="294"/>
      <c r="J423" s="294"/>
      <c r="N423" s="294"/>
      <c r="O423" s="294"/>
      <c r="P423" s="294"/>
      <c r="Q423" s="294"/>
      <c r="R423" s="294"/>
      <c r="S423" s="294"/>
      <c r="T423" s="294"/>
      <c r="U423" s="294"/>
      <c r="V423" s="294"/>
      <c r="W423" s="294"/>
      <c r="X423" s="294"/>
      <c r="Y423" s="294"/>
      <c r="Z423" s="294"/>
      <c r="AA423" s="294"/>
      <c r="AB423" s="294"/>
      <c r="AC423" s="294"/>
      <c r="AD423" s="294"/>
      <c r="AE423" s="294"/>
      <c r="AF423" s="294"/>
      <c r="AG423" s="294"/>
      <c r="AH423" s="294"/>
      <c r="AI423" s="294"/>
      <c r="AJ423" s="294"/>
      <c r="AK423" s="294"/>
      <c r="AL423" s="294"/>
      <c r="AM423" s="294"/>
      <c r="AN423" s="294"/>
      <c r="AO423" s="294"/>
      <c r="AP423" s="294"/>
      <c r="AQ423" s="294"/>
      <c r="AR423" s="294"/>
      <c r="AS423" s="294"/>
      <c r="AT423" s="294"/>
      <c r="AU423" s="294"/>
      <c r="AV423" s="294"/>
      <c r="AW423" s="294"/>
      <c r="AX423" s="294"/>
      <c r="AY423" s="294"/>
      <c r="AZ423" s="294"/>
      <c r="BA423" s="294"/>
      <c r="BB423" s="294"/>
      <c r="BC423" s="294"/>
      <c r="BD423" s="294"/>
      <c r="BE423" s="294"/>
      <c r="BF423" s="294"/>
      <c r="BG423" s="294"/>
      <c r="BH423" s="294"/>
      <c r="BI423" s="294"/>
      <c r="BJ423" s="294"/>
      <c r="BK423" s="294"/>
      <c r="BL423" s="294"/>
      <c r="BM423" s="294"/>
      <c r="BN423" s="294"/>
      <c r="BO423" s="294"/>
    </row>
    <row r="424">
      <c r="A424" s="294"/>
      <c r="B424" s="333"/>
      <c r="D424" s="134"/>
      <c r="E424" s="294"/>
      <c r="I424" s="294"/>
      <c r="J424" s="294"/>
      <c r="N424" s="294"/>
      <c r="O424" s="294"/>
      <c r="P424" s="294"/>
      <c r="Q424" s="294"/>
      <c r="R424" s="294"/>
      <c r="S424" s="294"/>
      <c r="T424" s="294"/>
      <c r="U424" s="294"/>
      <c r="V424" s="294"/>
      <c r="W424" s="294"/>
      <c r="X424" s="294"/>
      <c r="Y424" s="294"/>
      <c r="Z424" s="294"/>
      <c r="AA424" s="294"/>
      <c r="AB424" s="294"/>
      <c r="AC424" s="294"/>
      <c r="AD424" s="294"/>
      <c r="AE424" s="294"/>
      <c r="AF424" s="294"/>
      <c r="AG424" s="294"/>
      <c r="AH424" s="294"/>
      <c r="AI424" s="294"/>
      <c r="AJ424" s="294"/>
      <c r="AK424" s="294"/>
      <c r="AL424" s="294"/>
      <c r="AM424" s="294"/>
      <c r="AN424" s="294"/>
      <c r="AO424" s="294"/>
      <c r="AP424" s="294"/>
      <c r="AQ424" s="294"/>
      <c r="AR424" s="294"/>
      <c r="AS424" s="294"/>
      <c r="AT424" s="294"/>
      <c r="AU424" s="294"/>
      <c r="AV424" s="294"/>
      <c r="AW424" s="294"/>
      <c r="AX424" s="294"/>
      <c r="AY424" s="294"/>
      <c r="AZ424" s="294"/>
      <c r="BA424" s="294"/>
      <c r="BB424" s="294"/>
      <c r="BC424" s="294"/>
      <c r="BD424" s="294"/>
      <c r="BE424" s="294"/>
      <c r="BF424" s="294"/>
      <c r="BG424" s="294"/>
      <c r="BH424" s="294"/>
      <c r="BI424" s="294"/>
      <c r="BJ424" s="294"/>
      <c r="BK424" s="294"/>
      <c r="BL424" s="294"/>
      <c r="BM424" s="294"/>
      <c r="BN424" s="294"/>
      <c r="BO424" s="294"/>
    </row>
    <row r="425">
      <c r="A425" s="294"/>
      <c r="B425" s="333"/>
      <c r="D425" s="134"/>
      <c r="E425" s="294"/>
      <c r="I425" s="294"/>
      <c r="J425" s="294"/>
      <c r="N425" s="294"/>
      <c r="O425" s="294"/>
      <c r="P425" s="294"/>
      <c r="Q425" s="294"/>
      <c r="R425" s="294"/>
      <c r="S425" s="294"/>
      <c r="T425" s="294"/>
      <c r="U425" s="294"/>
      <c r="V425" s="294"/>
      <c r="W425" s="294"/>
      <c r="X425" s="294"/>
      <c r="Y425" s="294"/>
      <c r="Z425" s="294"/>
      <c r="AA425" s="294"/>
      <c r="AB425" s="294"/>
      <c r="AC425" s="294"/>
      <c r="AD425" s="294"/>
      <c r="AE425" s="294"/>
      <c r="AF425" s="294"/>
      <c r="AG425" s="294"/>
      <c r="AH425" s="294"/>
      <c r="AI425" s="294"/>
      <c r="AJ425" s="294"/>
      <c r="AK425" s="294"/>
      <c r="AL425" s="294"/>
      <c r="AM425" s="294"/>
      <c r="AN425" s="294"/>
      <c r="AO425" s="294"/>
      <c r="AP425" s="294"/>
      <c r="AQ425" s="294"/>
      <c r="AR425" s="294"/>
      <c r="AS425" s="294"/>
      <c r="AT425" s="294"/>
      <c r="AU425" s="294"/>
      <c r="AV425" s="294"/>
      <c r="AW425" s="294"/>
      <c r="AX425" s="294"/>
      <c r="AY425" s="294"/>
      <c r="AZ425" s="294"/>
      <c r="BA425" s="294"/>
      <c r="BB425" s="294"/>
      <c r="BC425" s="294"/>
      <c r="BD425" s="294"/>
      <c r="BE425" s="294"/>
      <c r="BF425" s="294"/>
      <c r="BG425" s="294"/>
      <c r="BH425" s="294"/>
      <c r="BI425" s="294"/>
      <c r="BJ425" s="294"/>
      <c r="BK425" s="294"/>
      <c r="BL425" s="294"/>
      <c r="BM425" s="294"/>
      <c r="BN425" s="294"/>
      <c r="BO425" s="294"/>
    </row>
    <row r="426">
      <c r="A426" s="294"/>
      <c r="B426" s="333"/>
      <c r="D426" s="134"/>
      <c r="E426" s="294"/>
      <c r="I426" s="294"/>
      <c r="J426" s="294"/>
      <c r="N426" s="294"/>
      <c r="O426" s="294"/>
      <c r="P426" s="294"/>
      <c r="Q426" s="294"/>
      <c r="R426" s="294"/>
      <c r="S426" s="294"/>
      <c r="T426" s="294"/>
      <c r="U426" s="294"/>
      <c r="V426" s="294"/>
      <c r="W426" s="294"/>
      <c r="X426" s="294"/>
      <c r="Y426" s="294"/>
      <c r="Z426" s="294"/>
      <c r="AA426" s="294"/>
      <c r="AB426" s="294"/>
      <c r="AC426" s="294"/>
      <c r="AD426" s="294"/>
      <c r="AE426" s="294"/>
      <c r="AF426" s="294"/>
      <c r="AG426" s="294"/>
      <c r="AH426" s="294"/>
      <c r="AI426" s="294"/>
      <c r="AJ426" s="294"/>
      <c r="AK426" s="294"/>
      <c r="AL426" s="294"/>
      <c r="AM426" s="294"/>
      <c r="AN426" s="294"/>
      <c r="AO426" s="294"/>
      <c r="AP426" s="294"/>
      <c r="AQ426" s="294"/>
      <c r="AR426" s="294"/>
      <c r="AS426" s="294"/>
      <c r="AT426" s="294"/>
      <c r="AU426" s="294"/>
      <c r="AV426" s="294"/>
      <c r="AW426" s="294"/>
      <c r="AX426" s="294"/>
      <c r="AY426" s="294"/>
      <c r="AZ426" s="294"/>
      <c r="BA426" s="294"/>
      <c r="BB426" s="294"/>
      <c r="BC426" s="294"/>
      <c r="BD426" s="294"/>
      <c r="BE426" s="294"/>
      <c r="BF426" s="294"/>
      <c r="BG426" s="294"/>
      <c r="BH426" s="294"/>
      <c r="BI426" s="294"/>
      <c r="BJ426" s="294"/>
      <c r="BK426" s="294"/>
      <c r="BL426" s="294"/>
      <c r="BM426" s="294"/>
      <c r="BN426" s="294"/>
      <c r="BO426" s="294"/>
    </row>
    <row r="427">
      <c r="A427" s="294"/>
      <c r="B427" s="333"/>
      <c r="D427" s="134"/>
      <c r="E427" s="294"/>
      <c r="I427" s="294"/>
      <c r="J427" s="294"/>
      <c r="N427" s="294"/>
      <c r="O427" s="294"/>
      <c r="P427" s="294"/>
      <c r="Q427" s="294"/>
      <c r="R427" s="294"/>
      <c r="S427" s="294"/>
      <c r="T427" s="294"/>
      <c r="U427" s="294"/>
      <c r="V427" s="294"/>
      <c r="W427" s="294"/>
      <c r="X427" s="294"/>
      <c r="Y427" s="294"/>
      <c r="Z427" s="294"/>
      <c r="AA427" s="294"/>
      <c r="AB427" s="294"/>
      <c r="AC427" s="294"/>
      <c r="AD427" s="294"/>
      <c r="AE427" s="294"/>
      <c r="AF427" s="294"/>
      <c r="AG427" s="294"/>
      <c r="AH427" s="294"/>
      <c r="AI427" s="294"/>
      <c r="AJ427" s="294"/>
      <c r="AK427" s="294"/>
      <c r="AL427" s="294"/>
      <c r="AM427" s="294"/>
      <c r="AN427" s="294"/>
      <c r="AO427" s="294"/>
      <c r="AP427" s="294"/>
      <c r="AQ427" s="294"/>
      <c r="AR427" s="294"/>
      <c r="AS427" s="294"/>
      <c r="AT427" s="294"/>
      <c r="AU427" s="294"/>
      <c r="AV427" s="294"/>
      <c r="AW427" s="294"/>
      <c r="AX427" s="294"/>
      <c r="AY427" s="294"/>
      <c r="AZ427" s="294"/>
      <c r="BA427" s="294"/>
      <c r="BB427" s="294"/>
      <c r="BC427" s="294"/>
      <c r="BD427" s="294"/>
      <c r="BE427" s="294"/>
      <c r="BF427" s="294"/>
      <c r="BG427" s="294"/>
      <c r="BH427" s="294"/>
      <c r="BI427" s="294"/>
      <c r="BJ427" s="294"/>
      <c r="BK427" s="294"/>
      <c r="BL427" s="294"/>
      <c r="BM427" s="294"/>
      <c r="BN427" s="294"/>
      <c r="BO427" s="294"/>
    </row>
    <row r="428">
      <c r="A428" s="294"/>
      <c r="B428" s="333"/>
      <c r="D428" s="134"/>
      <c r="E428" s="294"/>
      <c r="I428" s="294"/>
      <c r="J428" s="294"/>
      <c r="N428" s="294"/>
      <c r="O428" s="294"/>
      <c r="P428" s="294"/>
      <c r="Q428" s="294"/>
      <c r="R428" s="294"/>
      <c r="S428" s="294"/>
      <c r="T428" s="294"/>
      <c r="U428" s="294"/>
      <c r="V428" s="294"/>
      <c r="W428" s="294"/>
      <c r="X428" s="294"/>
      <c r="Y428" s="294"/>
      <c r="Z428" s="294"/>
      <c r="AA428" s="294"/>
      <c r="AB428" s="294"/>
      <c r="AC428" s="294"/>
      <c r="AD428" s="294"/>
      <c r="AE428" s="294"/>
      <c r="AF428" s="294"/>
      <c r="AG428" s="294"/>
      <c r="AH428" s="294"/>
      <c r="AI428" s="294"/>
      <c r="AJ428" s="294"/>
      <c r="AK428" s="294"/>
      <c r="AL428" s="294"/>
      <c r="AM428" s="294"/>
      <c r="AN428" s="294"/>
      <c r="AO428" s="294"/>
      <c r="AP428" s="294"/>
      <c r="AQ428" s="294"/>
      <c r="AR428" s="294"/>
      <c r="AS428" s="294"/>
      <c r="AT428" s="294"/>
      <c r="AU428" s="294"/>
      <c r="AV428" s="294"/>
      <c r="AW428" s="294"/>
      <c r="AX428" s="294"/>
      <c r="AY428" s="294"/>
      <c r="AZ428" s="294"/>
      <c r="BA428" s="294"/>
      <c r="BB428" s="294"/>
      <c r="BC428" s="294"/>
      <c r="BD428" s="294"/>
      <c r="BE428" s="294"/>
      <c r="BF428" s="294"/>
      <c r="BG428" s="294"/>
      <c r="BH428" s="294"/>
      <c r="BI428" s="294"/>
      <c r="BJ428" s="294"/>
      <c r="BK428" s="294"/>
      <c r="BL428" s="294"/>
      <c r="BM428" s="294"/>
      <c r="BN428" s="294"/>
      <c r="BO428" s="294"/>
    </row>
    <row r="429">
      <c r="A429" s="294"/>
      <c r="B429" s="333"/>
      <c r="D429" s="134"/>
      <c r="E429" s="294"/>
      <c r="I429" s="294"/>
      <c r="J429" s="294"/>
      <c r="N429" s="294"/>
      <c r="O429" s="294"/>
      <c r="P429" s="294"/>
      <c r="Q429" s="294"/>
      <c r="R429" s="294"/>
      <c r="S429" s="294"/>
      <c r="T429" s="294"/>
      <c r="U429" s="294"/>
      <c r="V429" s="294"/>
      <c r="W429" s="294"/>
      <c r="X429" s="294"/>
      <c r="Y429" s="294"/>
      <c r="Z429" s="294"/>
      <c r="AA429" s="294"/>
      <c r="AB429" s="294"/>
      <c r="AC429" s="294"/>
      <c r="AD429" s="294"/>
      <c r="AE429" s="294"/>
      <c r="AF429" s="294"/>
      <c r="AG429" s="294"/>
      <c r="AH429" s="294"/>
      <c r="AI429" s="294"/>
      <c r="AJ429" s="294"/>
      <c r="AK429" s="294"/>
      <c r="AL429" s="294"/>
      <c r="AM429" s="294"/>
      <c r="AN429" s="294"/>
      <c r="AO429" s="294"/>
      <c r="AP429" s="294"/>
      <c r="AQ429" s="294"/>
      <c r="AR429" s="294"/>
      <c r="AS429" s="294"/>
      <c r="AT429" s="294"/>
      <c r="AU429" s="294"/>
      <c r="AV429" s="294"/>
      <c r="AW429" s="294"/>
      <c r="AX429" s="294"/>
      <c r="AY429" s="294"/>
      <c r="AZ429" s="294"/>
      <c r="BA429" s="294"/>
      <c r="BB429" s="294"/>
      <c r="BC429" s="294"/>
      <c r="BD429" s="294"/>
      <c r="BE429" s="294"/>
      <c r="BF429" s="294"/>
      <c r="BG429" s="294"/>
      <c r="BH429" s="294"/>
      <c r="BI429" s="294"/>
      <c r="BJ429" s="294"/>
      <c r="BK429" s="294"/>
      <c r="BL429" s="294"/>
      <c r="BM429" s="294"/>
      <c r="BN429" s="294"/>
      <c r="BO429" s="294"/>
    </row>
    <row r="430">
      <c r="A430" s="294"/>
      <c r="B430" s="333"/>
      <c r="D430" s="134"/>
      <c r="E430" s="294"/>
      <c r="I430" s="294"/>
      <c r="J430" s="294"/>
      <c r="N430" s="294"/>
      <c r="O430" s="294"/>
      <c r="P430" s="294"/>
      <c r="Q430" s="294"/>
      <c r="R430" s="294"/>
      <c r="S430" s="294"/>
      <c r="T430" s="294"/>
      <c r="U430" s="294"/>
      <c r="V430" s="294"/>
      <c r="W430" s="294"/>
      <c r="X430" s="294"/>
      <c r="Y430" s="294"/>
      <c r="Z430" s="294"/>
      <c r="AA430" s="294"/>
      <c r="AB430" s="294"/>
      <c r="AC430" s="294"/>
      <c r="AD430" s="294"/>
      <c r="AE430" s="294"/>
      <c r="AF430" s="294"/>
      <c r="AG430" s="294"/>
      <c r="AH430" s="294"/>
      <c r="AI430" s="294"/>
      <c r="AJ430" s="294"/>
      <c r="AK430" s="294"/>
      <c r="AL430" s="294"/>
      <c r="AM430" s="294"/>
      <c r="AN430" s="294"/>
      <c r="AO430" s="294"/>
      <c r="AP430" s="294"/>
      <c r="AQ430" s="294"/>
      <c r="AR430" s="294"/>
      <c r="AS430" s="294"/>
      <c r="AT430" s="294"/>
      <c r="AU430" s="294"/>
      <c r="AV430" s="294"/>
      <c r="AW430" s="294"/>
      <c r="AX430" s="294"/>
      <c r="AY430" s="294"/>
      <c r="AZ430" s="294"/>
      <c r="BA430" s="294"/>
      <c r="BB430" s="294"/>
      <c r="BC430" s="294"/>
      <c r="BD430" s="294"/>
      <c r="BE430" s="294"/>
      <c r="BF430" s="294"/>
      <c r="BG430" s="294"/>
      <c r="BH430" s="294"/>
      <c r="BI430" s="294"/>
      <c r="BJ430" s="294"/>
      <c r="BK430" s="294"/>
      <c r="BL430" s="294"/>
      <c r="BM430" s="294"/>
      <c r="BN430" s="294"/>
      <c r="BO430" s="294"/>
    </row>
    <row r="431">
      <c r="A431" s="294"/>
      <c r="B431" s="333"/>
      <c r="D431" s="134"/>
      <c r="E431" s="294"/>
      <c r="I431" s="294"/>
      <c r="J431" s="294"/>
      <c r="N431" s="294"/>
      <c r="O431" s="294"/>
      <c r="P431" s="294"/>
      <c r="Q431" s="294"/>
      <c r="R431" s="294"/>
      <c r="S431" s="294"/>
      <c r="T431" s="294"/>
      <c r="U431" s="294"/>
      <c r="V431" s="294"/>
      <c r="W431" s="294"/>
      <c r="X431" s="294"/>
      <c r="Y431" s="294"/>
      <c r="Z431" s="294"/>
      <c r="AA431" s="294"/>
      <c r="AB431" s="294"/>
      <c r="AC431" s="294"/>
      <c r="AD431" s="294"/>
      <c r="AE431" s="294"/>
      <c r="AF431" s="294"/>
      <c r="AG431" s="294"/>
      <c r="AH431" s="294"/>
      <c r="AI431" s="294"/>
      <c r="AJ431" s="294"/>
      <c r="AK431" s="294"/>
      <c r="AL431" s="294"/>
      <c r="AM431" s="294"/>
      <c r="AN431" s="294"/>
      <c r="AO431" s="294"/>
      <c r="AP431" s="294"/>
      <c r="AQ431" s="294"/>
      <c r="AR431" s="294"/>
      <c r="AS431" s="294"/>
      <c r="AT431" s="294"/>
      <c r="AU431" s="294"/>
      <c r="AV431" s="294"/>
      <c r="AW431" s="294"/>
      <c r="AX431" s="294"/>
      <c r="AY431" s="294"/>
      <c r="AZ431" s="294"/>
      <c r="BA431" s="294"/>
      <c r="BB431" s="294"/>
      <c r="BC431" s="294"/>
      <c r="BD431" s="294"/>
      <c r="BE431" s="294"/>
      <c r="BF431" s="294"/>
      <c r="BG431" s="294"/>
      <c r="BH431" s="294"/>
      <c r="BI431" s="294"/>
      <c r="BJ431" s="294"/>
      <c r="BK431" s="294"/>
      <c r="BL431" s="294"/>
      <c r="BM431" s="294"/>
      <c r="BN431" s="294"/>
      <c r="BO431" s="294"/>
    </row>
    <row r="432">
      <c r="A432" s="294"/>
      <c r="B432" s="333"/>
      <c r="D432" s="134"/>
      <c r="E432" s="294"/>
      <c r="I432" s="294"/>
      <c r="J432" s="294"/>
      <c r="N432" s="294"/>
      <c r="O432" s="294"/>
      <c r="P432" s="294"/>
      <c r="Q432" s="294"/>
      <c r="R432" s="294"/>
      <c r="S432" s="294"/>
      <c r="T432" s="294"/>
      <c r="U432" s="294"/>
      <c r="V432" s="294"/>
      <c r="W432" s="294"/>
      <c r="X432" s="294"/>
      <c r="Y432" s="294"/>
      <c r="Z432" s="294"/>
      <c r="AA432" s="294"/>
      <c r="AB432" s="294"/>
      <c r="AC432" s="294"/>
      <c r="AD432" s="294"/>
      <c r="AE432" s="294"/>
      <c r="AF432" s="294"/>
      <c r="AG432" s="294"/>
      <c r="AH432" s="294"/>
      <c r="AI432" s="294"/>
      <c r="AJ432" s="294"/>
      <c r="AK432" s="294"/>
      <c r="AL432" s="294"/>
      <c r="AM432" s="294"/>
      <c r="AN432" s="294"/>
      <c r="AO432" s="294"/>
      <c r="AP432" s="294"/>
      <c r="AQ432" s="294"/>
      <c r="AR432" s="294"/>
      <c r="AS432" s="294"/>
      <c r="AT432" s="294"/>
      <c r="AU432" s="294"/>
      <c r="AV432" s="294"/>
      <c r="AW432" s="294"/>
      <c r="AX432" s="294"/>
      <c r="AY432" s="294"/>
      <c r="AZ432" s="294"/>
      <c r="BA432" s="294"/>
      <c r="BB432" s="294"/>
      <c r="BC432" s="294"/>
      <c r="BD432" s="294"/>
      <c r="BE432" s="294"/>
      <c r="BF432" s="294"/>
      <c r="BG432" s="294"/>
      <c r="BH432" s="294"/>
      <c r="BI432" s="294"/>
      <c r="BJ432" s="294"/>
      <c r="BK432" s="294"/>
      <c r="BL432" s="294"/>
      <c r="BM432" s="294"/>
      <c r="BN432" s="294"/>
      <c r="BO432" s="294"/>
    </row>
    <row r="433">
      <c r="A433" s="294"/>
      <c r="B433" s="333"/>
      <c r="D433" s="134"/>
      <c r="E433" s="294"/>
      <c r="I433" s="294"/>
      <c r="J433" s="294"/>
      <c r="N433" s="294"/>
      <c r="O433" s="294"/>
      <c r="P433" s="294"/>
      <c r="Q433" s="294"/>
      <c r="R433" s="294"/>
      <c r="S433" s="294"/>
      <c r="T433" s="294"/>
      <c r="U433" s="294"/>
      <c r="V433" s="294"/>
      <c r="W433" s="294"/>
      <c r="X433" s="294"/>
      <c r="Y433" s="294"/>
      <c r="Z433" s="294"/>
      <c r="AA433" s="294"/>
      <c r="AB433" s="294"/>
      <c r="AC433" s="294"/>
      <c r="AD433" s="294"/>
      <c r="AE433" s="294"/>
      <c r="AF433" s="294"/>
      <c r="AG433" s="294"/>
      <c r="AH433" s="294"/>
      <c r="AI433" s="294"/>
      <c r="AJ433" s="294"/>
      <c r="AK433" s="294"/>
      <c r="AL433" s="294"/>
      <c r="AM433" s="294"/>
      <c r="AN433" s="294"/>
      <c r="AO433" s="294"/>
      <c r="AP433" s="294"/>
      <c r="AQ433" s="294"/>
      <c r="AR433" s="294"/>
      <c r="AS433" s="294"/>
      <c r="AT433" s="294"/>
      <c r="AU433" s="294"/>
      <c r="AV433" s="294"/>
      <c r="AW433" s="294"/>
      <c r="AX433" s="294"/>
      <c r="AY433" s="294"/>
      <c r="AZ433" s="294"/>
      <c r="BA433" s="294"/>
      <c r="BB433" s="294"/>
      <c r="BC433" s="294"/>
      <c r="BD433" s="294"/>
      <c r="BE433" s="294"/>
      <c r="BF433" s="294"/>
      <c r="BG433" s="294"/>
      <c r="BH433" s="294"/>
      <c r="BI433" s="294"/>
      <c r="BJ433" s="294"/>
      <c r="BK433" s="294"/>
      <c r="BL433" s="294"/>
      <c r="BM433" s="294"/>
      <c r="BN433" s="294"/>
      <c r="BO433" s="294"/>
    </row>
    <row r="434">
      <c r="A434" s="294"/>
      <c r="B434" s="333"/>
      <c r="D434" s="134"/>
      <c r="E434" s="294"/>
      <c r="I434" s="294"/>
      <c r="J434" s="294"/>
      <c r="N434" s="294"/>
      <c r="O434" s="294"/>
      <c r="P434" s="294"/>
      <c r="Q434" s="294"/>
      <c r="R434" s="294"/>
      <c r="S434" s="294"/>
      <c r="T434" s="294"/>
      <c r="U434" s="294"/>
      <c r="V434" s="294"/>
      <c r="W434" s="294"/>
      <c r="X434" s="294"/>
      <c r="Y434" s="294"/>
      <c r="Z434" s="294"/>
      <c r="AA434" s="294"/>
      <c r="AB434" s="294"/>
      <c r="AC434" s="294"/>
      <c r="AD434" s="294"/>
      <c r="AE434" s="294"/>
      <c r="AF434" s="294"/>
      <c r="AG434" s="294"/>
      <c r="AH434" s="294"/>
      <c r="AI434" s="294"/>
      <c r="AJ434" s="294"/>
      <c r="AK434" s="294"/>
      <c r="AL434" s="294"/>
      <c r="AM434" s="294"/>
      <c r="AN434" s="294"/>
      <c r="AO434" s="294"/>
      <c r="AP434" s="294"/>
      <c r="AQ434" s="294"/>
      <c r="AR434" s="294"/>
      <c r="AS434" s="294"/>
      <c r="AT434" s="294"/>
      <c r="AU434" s="294"/>
      <c r="AV434" s="294"/>
      <c r="AW434" s="294"/>
      <c r="AX434" s="294"/>
      <c r="AY434" s="294"/>
      <c r="AZ434" s="294"/>
      <c r="BA434" s="294"/>
      <c r="BB434" s="294"/>
      <c r="BC434" s="294"/>
      <c r="BD434" s="294"/>
      <c r="BE434" s="294"/>
      <c r="BF434" s="294"/>
      <c r="BG434" s="294"/>
      <c r="BH434" s="294"/>
      <c r="BI434" s="294"/>
      <c r="BJ434" s="294"/>
      <c r="BK434" s="294"/>
      <c r="BL434" s="294"/>
      <c r="BM434" s="294"/>
      <c r="BN434" s="294"/>
      <c r="BO434" s="294"/>
    </row>
    <row r="435">
      <c r="A435" s="294"/>
      <c r="B435" s="333"/>
      <c r="D435" s="134"/>
      <c r="E435" s="294"/>
      <c r="I435" s="294"/>
      <c r="J435" s="294"/>
      <c r="N435" s="294"/>
      <c r="O435" s="294"/>
      <c r="P435" s="294"/>
      <c r="Q435" s="294"/>
      <c r="R435" s="294"/>
      <c r="S435" s="294"/>
      <c r="T435" s="294"/>
      <c r="U435" s="294"/>
      <c r="V435" s="294"/>
      <c r="W435" s="294"/>
      <c r="X435" s="294"/>
      <c r="Y435" s="294"/>
      <c r="Z435" s="294"/>
      <c r="AA435" s="294"/>
      <c r="AB435" s="294"/>
      <c r="AC435" s="294"/>
      <c r="AD435" s="294"/>
      <c r="AE435" s="294"/>
      <c r="AF435" s="294"/>
      <c r="AG435" s="294"/>
      <c r="AH435" s="294"/>
      <c r="AI435" s="294"/>
      <c r="AJ435" s="294"/>
      <c r="AK435" s="294"/>
      <c r="AL435" s="294"/>
      <c r="AM435" s="294"/>
      <c r="AN435" s="294"/>
      <c r="AO435" s="294"/>
      <c r="AP435" s="294"/>
      <c r="AQ435" s="294"/>
      <c r="AR435" s="294"/>
      <c r="AS435" s="294"/>
      <c r="AT435" s="294"/>
      <c r="AU435" s="294"/>
      <c r="AV435" s="294"/>
      <c r="AW435" s="294"/>
      <c r="AX435" s="294"/>
      <c r="AY435" s="294"/>
      <c r="AZ435" s="294"/>
      <c r="BA435" s="294"/>
      <c r="BB435" s="294"/>
      <c r="BC435" s="294"/>
      <c r="BD435" s="294"/>
      <c r="BE435" s="294"/>
      <c r="BF435" s="294"/>
      <c r="BG435" s="294"/>
      <c r="BH435" s="294"/>
      <c r="BI435" s="294"/>
      <c r="BJ435" s="294"/>
      <c r="BK435" s="294"/>
      <c r="BL435" s="294"/>
      <c r="BM435" s="294"/>
      <c r="BN435" s="294"/>
      <c r="BO435" s="294"/>
    </row>
    <row r="436">
      <c r="A436" s="294"/>
      <c r="B436" s="333"/>
      <c r="D436" s="134"/>
      <c r="E436" s="294"/>
      <c r="I436" s="294"/>
      <c r="J436" s="294"/>
      <c r="N436" s="294"/>
      <c r="O436" s="294"/>
      <c r="P436" s="294"/>
      <c r="Q436" s="294"/>
      <c r="R436" s="294"/>
      <c r="S436" s="294"/>
      <c r="T436" s="294"/>
      <c r="U436" s="294"/>
      <c r="V436" s="294"/>
      <c r="W436" s="294"/>
      <c r="X436" s="294"/>
      <c r="Y436" s="294"/>
      <c r="Z436" s="294"/>
      <c r="AA436" s="294"/>
      <c r="AB436" s="294"/>
      <c r="AC436" s="294"/>
      <c r="AD436" s="294"/>
      <c r="AE436" s="294"/>
      <c r="AF436" s="294"/>
      <c r="AG436" s="294"/>
      <c r="AH436" s="294"/>
      <c r="AI436" s="294"/>
      <c r="AJ436" s="294"/>
      <c r="AK436" s="294"/>
      <c r="AL436" s="294"/>
      <c r="AM436" s="294"/>
      <c r="AN436" s="294"/>
      <c r="AO436" s="294"/>
      <c r="AP436" s="294"/>
      <c r="AQ436" s="294"/>
      <c r="AR436" s="294"/>
      <c r="AS436" s="294"/>
      <c r="AT436" s="294"/>
      <c r="AU436" s="294"/>
      <c r="AV436" s="294"/>
      <c r="AW436" s="294"/>
      <c r="AX436" s="294"/>
      <c r="AY436" s="294"/>
      <c r="AZ436" s="294"/>
      <c r="BA436" s="294"/>
      <c r="BB436" s="294"/>
      <c r="BC436" s="294"/>
      <c r="BD436" s="294"/>
      <c r="BE436" s="294"/>
      <c r="BF436" s="294"/>
      <c r="BG436" s="294"/>
      <c r="BH436" s="294"/>
      <c r="BI436" s="294"/>
      <c r="BJ436" s="294"/>
      <c r="BK436" s="294"/>
      <c r="BL436" s="294"/>
      <c r="BM436" s="294"/>
      <c r="BN436" s="294"/>
      <c r="BO436" s="294"/>
    </row>
    <row r="437">
      <c r="A437" s="294"/>
      <c r="B437" s="333"/>
      <c r="D437" s="134"/>
      <c r="E437" s="294"/>
      <c r="I437" s="294"/>
      <c r="J437" s="294"/>
      <c r="N437" s="294"/>
      <c r="O437" s="294"/>
      <c r="P437" s="294"/>
      <c r="Q437" s="294"/>
      <c r="R437" s="294"/>
      <c r="S437" s="294"/>
      <c r="T437" s="294"/>
      <c r="U437" s="294"/>
      <c r="V437" s="294"/>
      <c r="W437" s="294"/>
      <c r="X437" s="294"/>
      <c r="Y437" s="294"/>
      <c r="Z437" s="294"/>
      <c r="AA437" s="294"/>
      <c r="AB437" s="294"/>
      <c r="AC437" s="294"/>
      <c r="AD437" s="294"/>
      <c r="AE437" s="294"/>
      <c r="AF437" s="294"/>
      <c r="AG437" s="294"/>
      <c r="AH437" s="294"/>
      <c r="AI437" s="294"/>
      <c r="AJ437" s="294"/>
      <c r="AK437" s="294"/>
      <c r="AL437" s="294"/>
      <c r="AM437" s="294"/>
      <c r="AN437" s="294"/>
      <c r="AO437" s="294"/>
      <c r="AP437" s="294"/>
      <c r="AQ437" s="294"/>
      <c r="AR437" s="294"/>
      <c r="AS437" s="294"/>
      <c r="AT437" s="294"/>
      <c r="AU437" s="294"/>
      <c r="AV437" s="294"/>
      <c r="AW437" s="294"/>
      <c r="AX437" s="294"/>
      <c r="AY437" s="294"/>
      <c r="AZ437" s="294"/>
      <c r="BA437" s="294"/>
      <c r="BB437" s="294"/>
      <c r="BC437" s="294"/>
      <c r="BD437" s="294"/>
      <c r="BE437" s="294"/>
      <c r="BF437" s="294"/>
      <c r="BG437" s="294"/>
      <c r="BH437" s="294"/>
      <c r="BI437" s="294"/>
      <c r="BJ437" s="294"/>
      <c r="BK437" s="294"/>
      <c r="BL437" s="294"/>
      <c r="BM437" s="294"/>
      <c r="BN437" s="294"/>
      <c r="BO437" s="294"/>
    </row>
    <row r="438">
      <c r="A438" s="294"/>
      <c r="B438" s="333"/>
      <c r="D438" s="134"/>
      <c r="E438" s="294"/>
      <c r="I438" s="294"/>
      <c r="J438" s="294"/>
      <c r="N438" s="294"/>
      <c r="O438" s="294"/>
      <c r="P438" s="294"/>
      <c r="Q438" s="294"/>
      <c r="R438" s="294"/>
      <c r="S438" s="294"/>
      <c r="T438" s="294"/>
      <c r="U438" s="294"/>
      <c r="V438" s="294"/>
      <c r="W438" s="294"/>
      <c r="X438" s="294"/>
      <c r="Y438" s="294"/>
      <c r="Z438" s="294"/>
      <c r="AA438" s="294"/>
      <c r="AB438" s="294"/>
      <c r="AC438" s="294"/>
      <c r="AD438" s="294"/>
      <c r="AE438" s="294"/>
      <c r="AF438" s="294"/>
      <c r="AG438" s="294"/>
      <c r="AH438" s="294"/>
      <c r="AI438" s="294"/>
      <c r="AJ438" s="294"/>
      <c r="AK438" s="294"/>
      <c r="AL438" s="294"/>
      <c r="AM438" s="294"/>
      <c r="AN438" s="294"/>
      <c r="AO438" s="294"/>
      <c r="AP438" s="294"/>
      <c r="AQ438" s="294"/>
      <c r="AR438" s="294"/>
      <c r="AS438" s="294"/>
      <c r="AT438" s="294"/>
      <c r="AU438" s="294"/>
      <c r="AV438" s="294"/>
      <c r="AW438" s="294"/>
      <c r="AX438" s="294"/>
      <c r="AY438" s="294"/>
      <c r="AZ438" s="294"/>
      <c r="BA438" s="294"/>
      <c r="BB438" s="294"/>
      <c r="BC438" s="294"/>
      <c r="BD438" s="294"/>
      <c r="BE438" s="294"/>
      <c r="BF438" s="294"/>
      <c r="BG438" s="294"/>
      <c r="BH438" s="294"/>
      <c r="BI438" s="294"/>
      <c r="BJ438" s="294"/>
      <c r="BK438" s="294"/>
      <c r="BL438" s="294"/>
      <c r="BM438" s="294"/>
      <c r="BN438" s="294"/>
      <c r="BO438" s="294"/>
    </row>
    <row r="439">
      <c r="A439" s="294"/>
      <c r="B439" s="333"/>
      <c r="D439" s="134"/>
      <c r="E439" s="294"/>
      <c r="I439" s="294"/>
      <c r="J439" s="294"/>
      <c r="N439" s="294"/>
      <c r="O439" s="294"/>
      <c r="P439" s="294"/>
      <c r="Q439" s="294"/>
      <c r="R439" s="294"/>
      <c r="S439" s="294"/>
      <c r="T439" s="294"/>
      <c r="U439" s="294"/>
      <c r="V439" s="294"/>
      <c r="W439" s="294"/>
      <c r="X439" s="294"/>
      <c r="Y439" s="294"/>
      <c r="Z439" s="294"/>
      <c r="AA439" s="294"/>
      <c r="AB439" s="294"/>
      <c r="AC439" s="294"/>
      <c r="AD439" s="294"/>
      <c r="AE439" s="294"/>
      <c r="AF439" s="294"/>
      <c r="AG439" s="294"/>
      <c r="AH439" s="294"/>
      <c r="AI439" s="294"/>
      <c r="AJ439" s="294"/>
      <c r="AK439" s="294"/>
      <c r="AL439" s="294"/>
      <c r="AM439" s="294"/>
      <c r="AN439" s="294"/>
      <c r="AO439" s="294"/>
      <c r="AP439" s="294"/>
      <c r="AQ439" s="294"/>
      <c r="AR439" s="294"/>
      <c r="AS439" s="294"/>
      <c r="AT439" s="294"/>
      <c r="AU439" s="294"/>
      <c r="AV439" s="294"/>
      <c r="AW439" s="294"/>
      <c r="AX439" s="294"/>
      <c r="AY439" s="294"/>
      <c r="AZ439" s="294"/>
      <c r="BA439" s="294"/>
      <c r="BB439" s="294"/>
      <c r="BC439" s="294"/>
      <c r="BD439" s="294"/>
      <c r="BE439" s="294"/>
      <c r="BF439" s="294"/>
      <c r="BG439" s="294"/>
      <c r="BH439" s="294"/>
      <c r="BI439" s="294"/>
      <c r="BJ439" s="294"/>
      <c r="BK439" s="294"/>
      <c r="BL439" s="294"/>
      <c r="BM439" s="294"/>
      <c r="BN439" s="294"/>
      <c r="BO439" s="294"/>
    </row>
    <row r="440">
      <c r="A440" s="294"/>
      <c r="B440" s="333"/>
      <c r="D440" s="134"/>
      <c r="E440" s="294"/>
      <c r="I440" s="294"/>
      <c r="J440" s="294"/>
      <c r="N440" s="294"/>
      <c r="O440" s="294"/>
      <c r="P440" s="294"/>
      <c r="Q440" s="294"/>
      <c r="R440" s="294"/>
      <c r="S440" s="294"/>
      <c r="T440" s="294"/>
      <c r="U440" s="294"/>
      <c r="V440" s="294"/>
      <c r="W440" s="294"/>
      <c r="X440" s="294"/>
      <c r="Y440" s="294"/>
      <c r="Z440" s="294"/>
      <c r="AA440" s="294"/>
      <c r="AB440" s="294"/>
      <c r="AC440" s="294"/>
      <c r="AD440" s="294"/>
      <c r="AE440" s="294"/>
      <c r="AF440" s="294"/>
      <c r="AG440" s="294"/>
      <c r="AH440" s="294"/>
      <c r="AI440" s="294"/>
      <c r="AJ440" s="294"/>
      <c r="AK440" s="294"/>
      <c r="AL440" s="294"/>
      <c r="AM440" s="294"/>
      <c r="AN440" s="294"/>
      <c r="AO440" s="294"/>
      <c r="AP440" s="294"/>
      <c r="AQ440" s="294"/>
      <c r="AR440" s="294"/>
      <c r="AS440" s="294"/>
      <c r="AT440" s="294"/>
      <c r="AU440" s="294"/>
      <c r="AV440" s="294"/>
      <c r="AW440" s="294"/>
      <c r="AX440" s="294"/>
      <c r="AY440" s="294"/>
      <c r="AZ440" s="294"/>
      <c r="BA440" s="294"/>
      <c r="BB440" s="294"/>
      <c r="BC440" s="294"/>
      <c r="BD440" s="294"/>
      <c r="BE440" s="294"/>
      <c r="BF440" s="294"/>
      <c r="BG440" s="294"/>
      <c r="BH440" s="294"/>
      <c r="BI440" s="294"/>
      <c r="BJ440" s="294"/>
      <c r="BK440" s="294"/>
      <c r="BL440" s="294"/>
      <c r="BM440" s="294"/>
      <c r="BN440" s="294"/>
      <c r="BO440" s="294"/>
    </row>
    <row r="441">
      <c r="A441" s="294"/>
      <c r="B441" s="333"/>
      <c r="D441" s="134"/>
      <c r="E441" s="294"/>
      <c r="I441" s="294"/>
      <c r="J441" s="294"/>
      <c r="N441" s="294"/>
      <c r="O441" s="294"/>
      <c r="P441" s="294"/>
      <c r="Q441" s="294"/>
      <c r="R441" s="294"/>
      <c r="S441" s="294"/>
      <c r="T441" s="294"/>
      <c r="U441" s="294"/>
      <c r="V441" s="294"/>
      <c r="W441" s="294"/>
      <c r="X441" s="294"/>
      <c r="Y441" s="294"/>
      <c r="Z441" s="294"/>
      <c r="AA441" s="294"/>
      <c r="AB441" s="294"/>
      <c r="AC441" s="294"/>
      <c r="AD441" s="294"/>
      <c r="AE441" s="294"/>
      <c r="AF441" s="294"/>
      <c r="AG441" s="294"/>
      <c r="AH441" s="294"/>
      <c r="AI441" s="294"/>
      <c r="AJ441" s="294"/>
      <c r="AK441" s="294"/>
      <c r="AL441" s="294"/>
      <c r="AM441" s="294"/>
      <c r="AN441" s="294"/>
      <c r="AO441" s="294"/>
      <c r="AP441" s="294"/>
      <c r="AQ441" s="294"/>
      <c r="AR441" s="294"/>
      <c r="AS441" s="294"/>
      <c r="AT441" s="294"/>
      <c r="AU441" s="294"/>
      <c r="AV441" s="294"/>
      <c r="AW441" s="294"/>
      <c r="AX441" s="294"/>
      <c r="AY441" s="294"/>
      <c r="AZ441" s="294"/>
      <c r="BA441" s="294"/>
      <c r="BB441" s="294"/>
      <c r="BC441" s="294"/>
      <c r="BD441" s="294"/>
      <c r="BE441" s="294"/>
      <c r="BF441" s="294"/>
      <c r="BG441" s="294"/>
      <c r="BH441" s="294"/>
      <c r="BI441" s="294"/>
      <c r="BJ441" s="294"/>
      <c r="BK441" s="294"/>
      <c r="BL441" s="294"/>
      <c r="BM441" s="294"/>
      <c r="BN441" s="294"/>
      <c r="BO441" s="294"/>
    </row>
    <row r="442">
      <c r="A442" s="294"/>
      <c r="B442" s="333"/>
      <c r="D442" s="134"/>
      <c r="E442" s="294"/>
      <c r="I442" s="294"/>
      <c r="J442" s="294"/>
      <c r="N442" s="294"/>
      <c r="O442" s="294"/>
      <c r="P442" s="294"/>
      <c r="Q442" s="294"/>
      <c r="R442" s="294"/>
      <c r="S442" s="294"/>
      <c r="T442" s="294"/>
      <c r="U442" s="294"/>
      <c r="V442" s="294"/>
      <c r="W442" s="294"/>
      <c r="X442" s="294"/>
      <c r="Y442" s="294"/>
      <c r="Z442" s="294"/>
      <c r="AA442" s="294"/>
      <c r="AB442" s="294"/>
      <c r="AC442" s="294"/>
      <c r="AD442" s="294"/>
      <c r="AE442" s="294"/>
      <c r="AF442" s="294"/>
      <c r="AG442" s="294"/>
      <c r="AH442" s="294"/>
      <c r="AI442" s="294"/>
      <c r="AJ442" s="294"/>
      <c r="AK442" s="294"/>
      <c r="AL442" s="294"/>
      <c r="AM442" s="294"/>
      <c r="AN442" s="294"/>
      <c r="AO442" s="294"/>
      <c r="AP442" s="294"/>
      <c r="AQ442" s="294"/>
      <c r="AR442" s="294"/>
      <c r="AS442" s="294"/>
      <c r="AT442" s="294"/>
      <c r="AU442" s="294"/>
      <c r="AV442" s="294"/>
      <c r="AW442" s="294"/>
      <c r="AX442" s="294"/>
      <c r="AY442" s="294"/>
      <c r="AZ442" s="294"/>
      <c r="BA442" s="294"/>
      <c r="BB442" s="294"/>
      <c r="BC442" s="294"/>
      <c r="BD442" s="294"/>
      <c r="BE442" s="294"/>
      <c r="BF442" s="294"/>
      <c r="BG442" s="294"/>
      <c r="BH442" s="294"/>
      <c r="BI442" s="294"/>
      <c r="BJ442" s="294"/>
      <c r="BK442" s="294"/>
      <c r="BL442" s="294"/>
      <c r="BM442" s="294"/>
      <c r="BN442" s="294"/>
      <c r="BO442" s="294"/>
    </row>
    <row r="443">
      <c r="A443" s="294"/>
      <c r="B443" s="333"/>
      <c r="D443" s="134"/>
      <c r="E443" s="294"/>
      <c r="I443" s="294"/>
      <c r="J443" s="294"/>
      <c r="N443" s="294"/>
      <c r="O443" s="294"/>
      <c r="P443" s="294"/>
      <c r="Q443" s="294"/>
      <c r="R443" s="294"/>
      <c r="S443" s="294"/>
      <c r="T443" s="294"/>
      <c r="U443" s="294"/>
      <c r="V443" s="294"/>
      <c r="W443" s="294"/>
      <c r="X443" s="294"/>
      <c r="Y443" s="294"/>
      <c r="Z443" s="294"/>
      <c r="AA443" s="294"/>
      <c r="AB443" s="294"/>
      <c r="AC443" s="294"/>
      <c r="AD443" s="294"/>
      <c r="AE443" s="294"/>
      <c r="AF443" s="294"/>
      <c r="AG443" s="294"/>
      <c r="AH443" s="294"/>
      <c r="AI443" s="294"/>
      <c r="AJ443" s="294"/>
      <c r="AK443" s="294"/>
      <c r="AL443" s="294"/>
      <c r="AM443" s="294"/>
      <c r="AN443" s="294"/>
      <c r="AO443" s="294"/>
      <c r="AP443" s="294"/>
      <c r="AQ443" s="294"/>
      <c r="AR443" s="294"/>
      <c r="AS443" s="294"/>
      <c r="AT443" s="294"/>
      <c r="AU443" s="294"/>
      <c r="AV443" s="294"/>
      <c r="AW443" s="294"/>
      <c r="AX443" s="294"/>
      <c r="AY443" s="294"/>
      <c r="AZ443" s="294"/>
      <c r="BA443" s="294"/>
      <c r="BB443" s="294"/>
      <c r="BC443" s="294"/>
      <c r="BD443" s="294"/>
      <c r="BE443" s="294"/>
      <c r="BF443" s="294"/>
      <c r="BG443" s="294"/>
      <c r="BH443" s="294"/>
      <c r="BI443" s="294"/>
      <c r="BJ443" s="294"/>
      <c r="BK443" s="294"/>
      <c r="BL443" s="294"/>
      <c r="BM443" s="294"/>
      <c r="BN443" s="294"/>
      <c r="BO443" s="294"/>
    </row>
    <row r="444">
      <c r="A444" s="294"/>
      <c r="B444" s="333"/>
      <c r="D444" s="134"/>
      <c r="E444" s="294"/>
      <c r="I444" s="294"/>
      <c r="J444" s="294"/>
      <c r="N444" s="294"/>
      <c r="O444" s="294"/>
      <c r="P444" s="294"/>
      <c r="Q444" s="294"/>
      <c r="R444" s="294"/>
      <c r="S444" s="294"/>
      <c r="T444" s="294"/>
      <c r="U444" s="294"/>
      <c r="V444" s="294"/>
      <c r="W444" s="294"/>
      <c r="X444" s="294"/>
      <c r="Y444" s="294"/>
      <c r="Z444" s="294"/>
      <c r="AA444" s="294"/>
      <c r="AB444" s="294"/>
      <c r="AC444" s="294"/>
      <c r="AD444" s="294"/>
      <c r="AE444" s="294"/>
      <c r="AF444" s="294"/>
      <c r="AG444" s="294"/>
      <c r="AH444" s="294"/>
      <c r="AI444" s="294"/>
      <c r="AJ444" s="294"/>
      <c r="AK444" s="294"/>
      <c r="AL444" s="294"/>
      <c r="AM444" s="294"/>
      <c r="AN444" s="294"/>
      <c r="AO444" s="294"/>
      <c r="AP444" s="294"/>
      <c r="AQ444" s="294"/>
      <c r="AR444" s="294"/>
      <c r="AS444" s="294"/>
      <c r="AT444" s="294"/>
      <c r="AU444" s="294"/>
      <c r="AV444" s="294"/>
      <c r="AW444" s="294"/>
      <c r="AX444" s="294"/>
      <c r="AY444" s="294"/>
      <c r="AZ444" s="294"/>
      <c r="BA444" s="294"/>
      <c r="BB444" s="294"/>
      <c r="BC444" s="294"/>
      <c r="BD444" s="294"/>
      <c r="BE444" s="294"/>
      <c r="BF444" s="294"/>
      <c r="BG444" s="294"/>
      <c r="BH444" s="294"/>
      <c r="BI444" s="294"/>
      <c r="BJ444" s="294"/>
      <c r="BK444" s="294"/>
      <c r="BL444" s="294"/>
      <c r="BM444" s="294"/>
      <c r="BN444" s="294"/>
      <c r="BO444" s="294"/>
    </row>
    <row r="445">
      <c r="A445" s="294"/>
      <c r="B445" s="333"/>
      <c r="D445" s="134"/>
      <c r="E445" s="294"/>
      <c r="I445" s="294"/>
      <c r="J445" s="294"/>
      <c r="N445" s="294"/>
      <c r="O445" s="294"/>
      <c r="P445" s="294"/>
      <c r="Q445" s="294"/>
      <c r="R445" s="294"/>
      <c r="S445" s="294"/>
      <c r="T445" s="294"/>
      <c r="U445" s="294"/>
      <c r="V445" s="294"/>
      <c r="W445" s="294"/>
      <c r="X445" s="294"/>
      <c r="Y445" s="294"/>
      <c r="Z445" s="294"/>
      <c r="AA445" s="294"/>
      <c r="AB445" s="294"/>
      <c r="AC445" s="294"/>
      <c r="AD445" s="294"/>
      <c r="AE445" s="294"/>
      <c r="AF445" s="294"/>
      <c r="AG445" s="294"/>
      <c r="AH445" s="294"/>
      <c r="AI445" s="294"/>
      <c r="AJ445" s="294"/>
      <c r="AK445" s="294"/>
      <c r="AL445" s="294"/>
      <c r="AM445" s="294"/>
      <c r="AN445" s="294"/>
      <c r="AO445" s="294"/>
      <c r="AP445" s="294"/>
      <c r="AQ445" s="294"/>
      <c r="AR445" s="294"/>
      <c r="AS445" s="294"/>
      <c r="AT445" s="294"/>
      <c r="AU445" s="294"/>
      <c r="AV445" s="294"/>
      <c r="AW445" s="294"/>
      <c r="AX445" s="294"/>
      <c r="AY445" s="294"/>
      <c r="AZ445" s="294"/>
      <c r="BA445" s="294"/>
      <c r="BB445" s="294"/>
      <c r="BC445" s="294"/>
      <c r="BD445" s="294"/>
      <c r="BE445" s="294"/>
      <c r="BF445" s="294"/>
      <c r="BG445" s="294"/>
      <c r="BH445" s="294"/>
      <c r="BI445" s="294"/>
      <c r="BJ445" s="294"/>
      <c r="BK445" s="294"/>
      <c r="BL445" s="294"/>
      <c r="BM445" s="294"/>
      <c r="BN445" s="294"/>
      <c r="BO445" s="294"/>
    </row>
    <row r="446">
      <c r="A446" s="294"/>
      <c r="B446" s="333"/>
      <c r="D446" s="134"/>
      <c r="E446" s="294"/>
      <c r="I446" s="294"/>
      <c r="J446" s="294"/>
      <c r="N446" s="294"/>
      <c r="O446" s="294"/>
      <c r="P446" s="294"/>
      <c r="Q446" s="294"/>
      <c r="R446" s="294"/>
      <c r="S446" s="294"/>
      <c r="T446" s="294"/>
      <c r="U446" s="294"/>
      <c r="V446" s="294"/>
      <c r="W446" s="294"/>
      <c r="X446" s="294"/>
      <c r="Y446" s="294"/>
      <c r="Z446" s="294"/>
      <c r="AA446" s="294"/>
      <c r="AB446" s="294"/>
      <c r="AC446" s="294"/>
      <c r="AD446" s="294"/>
      <c r="AE446" s="294"/>
      <c r="AF446" s="294"/>
      <c r="AG446" s="294"/>
      <c r="AH446" s="294"/>
      <c r="AI446" s="294"/>
      <c r="AJ446" s="294"/>
      <c r="AK446" s="294"/>
      <c r="AL446" s="294"/>
      <c r="AM446" s="294"/>
      <c r="AN446" s="294"/>
      <c r="AO446" s="294"/>
      <c r="AP446" s="294"/>
      <c r="AQ446" s="294"/>
      <c r="AR446" s="294"/>
      <c r="AS446" s="294"/>
      <c r="AT446" s="294"/>
      <c r="AU446" s="294"/>
      <c r="AV446" s="294"/>
      <c r="AW446" s="294"/>
      <c r="AX446" s="294"/>
      <c r="AY446" s="294"/>
      <c r="AZ446" s="294"/>
      <c r="BA446" s="294"/>
      <c r="BB446" s="294"/>
      <c r="BC446" s="294"/>
      <c r="BD446" s="294"/>
      <c r="BE446" s="294"/>
      <c r="BF446" s="294"/>
      <c r="BG446" s="294"/>
      <c r="BH446" s="294"/>
      <c r="BI446" s="294"/>
      <c r="BJ446" s="294"/>
      <c r="BK446" s="294"/>
      <c r="BL446" s="294"/>
      <c r="BM446" s="294"/>
      <c r="BN446" s="294"/>
      <c r="BO446" s="294"/>
    </row>
    <row r="447">
      <c r="A447" s="294"/>
      <c r="B447" s="333"/>
      <c r="D447" s="134"/>
      <c r="E447" s="294"/>
      <c r="I447" s="294"/>
      <c r="J447" s="294"/>
      <c r="N447" s="294"/>
      <c r="O447" s="294"/>
      <c r="P447" s="294"/>
      <c r="Q447" s="294"/>
      <c r="R447" s="294"/>
      <c r="S447" s="294"/>
      <c r="T447" s="294"/>
      <c r="U447" s="294"/>
      <c r="V447" s="294"/>
      <c r="W447" s="294"/>
      <c r="X447" s="294"/>
      <c r="Y447" s="294"/>
      <c r="Z447" s="294"/>
      <c r="AA447" s="294"/>
      <c r="AB447" s="294"/>
      <c r="AC447" s="294"/>
      <c r="AD447" s="294"/>
      <c r="AE447" s="294"/>
      <c r="AF447" s="294"/>
      <c r="AG447" s="294"/>
      <c r="AH447" s="294"/>
      <c r="AI447" s="294"/>
      <c r="AJ447" s="294"/>
      <c r="AK447" s="294"/>
      <c r="AL447" s="294"/>
      <c r="AM447" s="294"/>
      <c r="AN447" s="294"/>
      <c r="AO447" s="294"/>
      <c r="AP447" s="294"/>
      <c r="AQ447" s="294"/>
      <c r="AR447" s="294"/>
      <c r="AS447" s="294"/>
      <c r="AT447" s="294"/>
      <c r="AU447" s="294"/>
      <c r="AV447" s="294"/>
      <c r="AW447" s="294"/>
      <c r="AX447" s="294"/>
      <c r="AY447" s="294"/>
      <c r="AZ447" s="294"/>
      <c r="BA447" s="294"/>
      <c r="BB447" s="294"/>
      <c r="BC447" s="294"/>
      <c r="BD447" s="294"/>
      <c r="BE447" s="294"/>
      <c r="BF447" s="294"/>
      <c r="BG447" s="294"/>
      <c r="BH447" s="294"/>
      <c r="BI447" s="294"/>
      <c r="BJ447" s="294"/>
      <c r="BK447" s="294"/>
      <c r="BL447" s="294"/>
      <c r="BM447" s="294"/>
      <c r="BN447" s="294"/>
      <c r="BO447" s="294"/>
    </row>
    <row r="448">
      <c r="A448" s="294"/>
      <c r="B448" s="333"/>
      <c r="D448" s="134"/>
      <c r="E448" s="294"/>
      <c r="I448" s="294"/>
      <c r="J448" s="294"/>
      <c r="N448" s="294"/>
      <c r="O448" s="294"/>
      <c r="P448" s="294"/>
      <c r="Q448" s="294"/>
      <c r="R448" s="294"/>
      <c r="S448" s="294"/>
      <c r="T448" s="294"/>
      <c r="U448" s="294"/>
      <c r="V448" s="294"/>
      <c r="W448" s="294"/>
      <c r="X448" s="294"/>
      <c r="Y448" s="294"/>
      <c r="Z448" s="294"/>
      <c r="AA448" s="294"/>
      <c r="AB448" s="294"/>
      <c r="AC448" s="294"/>
      <c r="AD448" s="294"/>
      <c r="AE448" s="294"/>
      <c r="AF448" s="294"/>
      <c r="AG448" s="294"/>
      <c r="AH448" s="294"/>
      <c r="AI448" s="294"/>
      <c r="AJ448" s="294"/>
      <c r="AK448" s="294"/>
      <c r="AL448" s="294"/>
      <c r="AM448" s="294"/>
      <c r="AN448" s="294"/>
      <c r="AO448" s="294"/>
      <c r="AP448" s="294"/>
      <c r="AQ448" s="294"/>
      <c r="AR448" s="294"/>
      <c r="AS448" s="294"/>
      <c r="AT448" s="294"/>
      <c r="AU448" s="294"/>
      <c r="AV448" s="294"/>
      <c r="AW448" s="294"/>
      <c r="AX448" s="294"/>
      <c r="AY448" s="294"/>
      <c r="AZ448" s="294"/>
      <c r="BA448" s="294"/>
      <c r="BB448" s="294"/>
      <c r="BC448" s="294"/>
      <c r="BD448" s="294"/>
      <c r="BE448" s="294"/>
      <c r="BF448" s="294"/>
      <c r="BG448" s="294"/>
      <c r="BH448" s="294"/>
      <c r="BI448" s="294"/>
      <c r="BJ448" s="294"/>
      <c r="BK448" s="294"/>
      <c r="BL448" s="294"/>
      <c r="BM448" s="294"/>
      <c r="BN448" s="294"/>
      <c r="BO448" s="294"/>
    </row>
    <row r="449">
      <c r="A449" s="294"/>
      <c r="B449" s="333"/>
      <c r="D449" s="134"/>
      <c r="E449" s="294"/>
      <c r="I449" s="294"/>
      <c r="J449" s="294"/>
      <c r="N449" s="294"/>
      <c r="O449" s="294"/>
      <c r="P449" s="294"/>
      <c r="Q449" s="294"/>
      <c r="R449" s="294"/>
      <c r="S449" s="294"/>
      <c r="T449" s="294"/>
      <c r="U449" s="294"/>
      <c r="V449" s="294"/>
      <c r="W449" s="294"/>
      <c r="X449" s="294"/>
      <c r="Y449" s="294"/>
      <c r="Z449" s="294"/>
      <c r="AA449" s="294"/>
      <c r="AB449" s="294"/>
      <c r="AC449" s="294"/>
      <c r="AD449" s="294"/>
      <c r="AE449" s="294"/>
      <c r="AF449" s="294"/>
      <c r="AG449" s="294"/>
      <c r="AH449" s="294"/>
      <c r="AI449" s="294"/>
      <c r="AJ449" s="294"/>
      <c r="AK449" s="294"/>
      <c r="AL449" s="294"/>
      <c r="AM449" s="294"/>
      <c r="AN449" s="294"/>
      <c r="AO449" s="294"/>
      <c r="AP449" s="294"/>
      <c r="AQ449" s="294"/>
      <c r="AR449" s="294"/>
      <c r="AS449" s="294"/>
      <c r="AT449" s="294"/>
      <c r="AU449" s="294"/>
      <c r="AV449" s="294"/>
      <c r="AW449" s="294"/>
      <c r="AX449" s="294"/>
      <c r="AY449" s="294"/>
      <c r="AZ449" s="294"/>
      <c r="BA449" s="294"/>
      <c r="BB449" s="294"/>
      <c r="BC449" s="294"/>
      <c r="BD449" s="294"/>
      <c r="BE449" s="294"/>
      <c r="BF449" s="294"/>
      <c r="BG449" s="294"/>
      <c r="BH449" s="294"/>
      <c r="BI449" s="294"/>
      <c r="BJ449" s="294"/>
      <c r="BK449" s="294"/>
      <c r="BL449" s="294"/>
      <c r="BM449" s="294"/>
      <c r="BN449" s="294"/>
      <c r="BO449" s="294"/>
    </row>
    <row r="450">
      <c r="A450" s="294"/>
      <c r="B450" s="333"/>
      <c r="D450" s="134"/>
      <c r="E450" s="294"/>
      <c r="I450" s="294"/>
      <c r="J450" s="294"/>
      <c r="N450" s="294"/>
      <c r="O450" s="294"/>
      <c r="P450" s="294"/>
      <c r="Q450" s="294"/>
      <c r="R450" s="294"/>
      <c r="S450" s="294"/>
      <c r="T450" s="294"/>
      <c r="U450" s="294"/>
      <c r="V450" s="294"/>
      <c r="W450" s="294"/>
      <c r="X450" s="294"/>
      <c r="Y450" s="294"/>
      <c r="Z450" s="294"/>
      <c r="AA450" s="294"/>
      <c r="AB450" s="294"/>
      <c r="AC450" s="294"/>
      <c r="AD450" s="294"/>
      <c r="AE450" s="294"/>
      <c r="AF450" s="294"/>
      <c r="AG450" s="294"/>
      <c r="AH450" s="294"/>
      <c r="AI450" s="294"/>
      <c r="AJ450" s="294"/>
      <c r="AK450" s="294"/>
      <c r="AL450" s="294"/>
      <c r="AM450" s="294"/>
      <c r="AN450" s="294"/>
      <c r="AO450" s="294"/>
      <c r="AP450" s="294"/>
      <c r="AQ450" s="294"/>
      <c r="AR450" s="294"/>
      <c r="AS450" s="294"/>
      <c r="AT450" s="294"/>
      <c r="AU450" s="294"/>
      <c r="AV450" s="294"/>
      <c r="AW450" s="294"/>
      <c r="AX450" s="294"/>
      <c r="AY450" s="294"/>
      <c r="AZ450" s="294"/>
      <c r="BA450" s="294"/>
      <c r="BB450" s="294"/>
      <c r="BC450" s="294"/>
      <c r="BD450" s="294"/>
      <c r="BE450" s="294"/>
      <c r="BF450" s="294"/>
      <c r="BG450" s="294"/>
      <c r="BH450" s="294"/>
      <c r="BI450" s="294"/>
      <c r="BJ450" s="294"/>
      <c r="BK450" s="294"/>
      <c r="BL450" s="294"/>
      <c r="BM450" s="294"/>
      <c r="BN450" s="294"/>
      <c r="BO450" s="294"/>
    </row>
    <row r="451">
      <c r="A451" s="294"/>
      <c r="B451" s="333"/>
      <c r="D451" s="134"/>
      <c r="E451" s="294"/>
      <c r="I451" s="294"/>
      <c r="J451" s="294"/>
      <c r="N451" s="294"/>
      <c r="O451" s="294"/>
      <c r="P451" s="294"/>
      <c r="Q451" s="294"/>
      <c r="R451" s="294"/>
      <c r="S451" s="294"/>
      <c r="T451" s="294"/>
      <c r="U451" s="294"/>
      <c r="V451" s="294"/>
      <c r="W451" s="294"/>
      <c r="X451" s="294"/>
      <c r="Y451" s="294"/>
      <c r="Z451" s="294"/>
      <c r="AA451" s="294"/>
      <c r="AB451" s="294"/>
      <c r="AC451" s="294"/>
      <c r="AD451" s="294"/>
      <c r="AE451" s="294"/>
      <c r="AF451" s="294"/>
      <c r="AG451" s="294"/>
      <c r="AH451" s="294"/>
      <c r="AI451" s="294"/>
      <c r="AJ451" s="294"/>
      <c r="AK451" s="294"/>
      <c r="AL451" s="294"/>
      <c r="AM451" s="294"/>
      <c r="AN451" s="294"/>
      <c r="AO451" s="294"/>
      <c r="AP451" s="294"/>
      <c r="AQ451" s="294"/>
      <c r="AR451" s="294"/>
      <c r="AS451" s="294"/>
      <c r="AT451" s="294"/>
      <c r="AU451" s="294"/>
      <c r="AV451" s="294"/>
      <c r="AW451" s="294"/>
      <c r="AX451" s="294"/>
      <c r="AY451" s="294"/>
      <c r="AZ451" s="294"/>
      <c r="BA451" s="294"/>
      <c r="BB451" s="294"/>
      <c r="BC451" s="294"/>
      <c r="BD451" s="294"/>
      <c r="BE451" s="294"/>
      <c r="BF451" s="294"/>
      <c r="BG451" s="294"/>
      <c r="BH451" s="294"/>
      <c r="BI451" s="294"/>
      <c r="BJ451" s="294"/>
      <c r="BK451" s="294"/>
      <c r="BL451" s="294"/>
      <c r="BM451" s="294"/>
      <c r="BN451" s="294"/>
      <c r="BO451" s="294"/>
    </row>
    <row r="452">
      <c r="A452" s="294"/>
      <c r="B452" s="333"/>
      <c r="D452" s="134"/>
      <c r="E452" s="294"/>
      <c r="I452" s="294"/>
      <c r="J452" s="294"/>
      <c r="N452" s="294"/>
      <c r="O452" s="294"/>
      <c r="P452" s="294"/>
      <c r="Q452" s="294"/>
      <c r="R452" s="294"/>
      <c r="S452" s="294"/>
      <c r="T452" s="294"/>
      <c r="U452" s="294"/>
      <c r="V452" s="294"/>
      <c r="W452" s="294"/>
      <c r="X452" s="294"/>
      <c r="Y452" s="294"/>
      <c r="Z452" s="294"/>
      <c r="AA452" s="294"/>
      <c r="AB452" s="294"/>
      <c r="AC452" s="294"/>
      <c r="AD452" s="294"/>
      <c r="AE452" s="294"/>
      <c r="AF452" s="294"/>
      <c r="AG452" s="294"/>
      <c r="AH452" s="294"/>
      <c r="AI452" s="294"/>
      <c r="AJ452" s="294"/>
      <c r="AK452" s="294"/>
      <c r="AL452" s="294"/>
      <c r="AM452" s="294"/>
      <c r="AN452" s="294"/>
      <c r="AO452" s="294"/>
      <c r="AP452" s="294"/>
      <c r="AQ452" s="294"/>
      <c r="AR452" s="294"/>
      <c r="AS452" s="294"/>
      <c r="AT452" s="294"/>
      <c r="AU452" s="294"/>
      <c r="AV452" s="294"/>
      <c r="AW452" s="294"/>
      <c r="AX452" s="294"/>
      <c r="AY452" s="294"/>
      <c r="AZ452" s="294"/>
      <c r="BA452" s="294"/>
      <c r="BB452" s="294"/>
      <c r="BC452" s="294"/>
      <c r="BD452" s="294"/>
      <c r="BE452" s="294"/>
      <c r="BF452" s="294"/>
      <c r="BG452" s="294"/>
      <c r="BH452" s="294"/>
      <c r="BI452" s="294"/>
      <c r="BJ452" s="294"/>
      <c r="BK452" s="294"/>
      <c r="BL452" s="294"/>
      <c r="BM452" s="294"/>
      <c r="BN452" s="294"/>
      <c r="BO452" s="294"/>
    </row>
    <row r="453">
      <c r="A453" s="294"/>
      <c r="B453" s="333"/>
      <c r="D453" s="134"/>
      <c r="E453" s="294"/>
      <c r="I453" s="294"/>
      <c r="J453" s="294"/>
      <c r="N453" s="294"/>
      <c r="O453" s="294"/>
      <c r="P453" s="294"/>
      <c r="Q453" s="294"/>
      <c r="R453" s="294"/>
      <c r="S453" s="294"/>
      <c r="T453" s="294"/>
      <c r="U453" s="294"/>
      <c r="V453" s="294"/>
      <c r="W453" s="294"/>
      <c r="X453" s="294"/>
      <c r="Y453" s="294"/>
      <c r="Z453" s="294"/>
      <c r="AA453" s="294"/>
      <c r="AB453" s="294"/>
      <c r="AC453" s="294"/>
      <c r="AD453" s="294"/>
      <c r="AE453" s="294"/>
      <c r="AF453" s="294"/>
      <c r="AG453" s="294"/>
      <c r="AH453" s="294"/>
      <c r="AI453" s="294"/>
      <c r="AJ453" s="294"/>
      <c r="AK453" s="294"/>
      <c r="AL453" s="294"/>
      <c r="AM453" s="294"/>
      <c r="AN453" s="294"/>
      <c r="AO453" s="294"/>
      <c r="AP453" s="294"/>
      <c r="AQ453" s="294"/>
      <c r="AR453" s="294"/>
      <c r="AS453" s="294"/>
      <c r="AT453" s="294"/>
      <c r="AU453" s="294"/>
      <c r="AV453" s="294"/>
      <c r="AW453" s="294"/>
      <c r="AX453" s="294"/>
      <c r="AY453" s="294"/>
      <c r="AZ453" s="294"/>
      <c r="BA453" s="294"/>
      <c r="BB453" s="294"/>
      <c r="BC453" s="294"/>
      <c r="BD453" s="294"/>
      <c r="BE453" s="294"/>
      <c r="BF453" s="294"/>
      <c r="BG453" s="294"/>
      <c r="BH453" s="294"/>
      <c r="BI453" s="294"/>
      <c r="BJ453" s="294"/>
      <c r="BK453" s="294"/>
      <c r="BL453" s="294"/>
      <c r="BM453" s="294"/>
      <c r="BN453" s="294"/>
      <c r="BO453" s="294"/>
    </row>
    <row r="454">
      <c r="A454" s="294"/>
      <c r="B454" s="333"/>
      <c r="D454" s="134"/>
      <c r="E454" s="294"/>
      <c r="I454" s="294"/>
      <c r="J454" s="294"/>
      <c r="N454" s="294"/>
      <c r="O454" s="294"/>
      <c r="P454" s="294"/>
      <c r="Q454" s="294"/>
      <c r="R454" s="294"/>
      <c r="S454" s="294"/>
      <c r="T454" s="294"/>
      <c r="U454" s="294"/>
      <c r="V454" s="294"/>
      <c r="W454" s="294"/>
      <c r="X454" s="294"/>
      <c r="Y454" s="294"/>
      <c r="Z454" s="294"/>
      <c r="AA454" s="294"/>
      <c r="AB454" s="294"/>
      <c r="AC454" s="294"/>
      <c r="AD454" s="294"/>
      <c r="AE454" s="294"/>
      <c r="AF454" s="294"/>
      <c r="AG454" s="294"/>
      <c r="AH454" s="294"/>
      <c r="AI454" s="294"/>
      <c r="AJ454" s="294"/>
      <c r="AK454" s="294"/>
      <c r="AL454" s="294"/>
      <c r="AM454" s="294"/>
      <c r="AN454" s="294"/>
      <c r="AO454" s="294"/>
      <c r="AP454" s="294"/>
      <c r="AQ454" s="294"/>
      <c r="AR454" s="294"/>
      <c r="AS454" s="294"/>
      <c r="AT454" s="294"/>
      <c r="AU454" s="294"/>
      <c r="AV454" s="294"/>
      <c r="AW454" s="294"/>
      <c r="AX454" s="294"/>
      <c r="AY454" s="294"/>
      <c r="AZ454" s="294"/>
      <c r="BA454" s="294"/>
      <c r="BB454" s="294"/>
      <c r="BC454" s="294"/>
      <c r="BD454" s="294"/>
      <c r="BE454" s="294"/>
      <c r="BF454" s="294"/>
      <c r="BG454" s="294"/>
      <c r="BH454" s="294"/>
      <c r="BI454" s="294"/>
      <c r="BJ454" s="294"/>
      <c r="BK454" s="294"/>
      <c r="BL454" s="294"/>
      <c r="BM454" s="294"/>
      <c r="BN454" s="294"/>
      <c r="BO454" s="294"/>
    </row>
    <row r="455">
      <c r="A455" s="294"/>
      <c r="B455" s="333"/>
      <c r="D455" s="134"/>
      <c r="E455" s="294"/>
      <c r="I455" s="294"/>
      <c r="J455" s="294"/>
      <c r="N455" s="294"/>
      <c r="O455" s="294"/>
      <c r="P455" s="294"/>
      <c r="Q455" s="294"/>
      <c r="R455" s="294"/>
      <c r="S455" s="294"/>
      <c r="T455" s="294"/>
      <c r="U455" s="294"/>
      <c r="V455" s="294"/>
      <c r="W455" s="294"/>
      <c r="X455" s="294"/>
      <c r="Y455" s="294"/>
      <c r="Z455" s="294"/>
      <c r="AA455" s="294"/>
      <c r="AB455" s="294"/>
      <c r="AC455" s="294"/>
      <c r="AD455" s="294"/>
      <c r="AE455" s="294"/>
      <c r="AF455" s="294"/>
      <c r="AG455" s="294"/>
      <c r="AH455" s="294"/>
      <c r="AI455" s="294"/>
      <c r="AJ455" s="294"/>
      <c r="AK455" s="294"/>
      <c r="AL455" s="294"/>
      <c r="AM455" s="294"/>
      <c r="AN455" s="294"/>
      <c r="AO455" s="294"/>
      <c r="AP455" s="294"/>
      <c r="AQ455" s="294"/>
      <c r="AR455" s="294"/>
      <c r="AS455" s="294"/>
      <c r="AT455" s="294"/>
      <c r="AU455" s="294"/>
      <c r="AV455" s="294"/>
      <c r="AW455" s="294"/>
      <c r="AX455" s="294"/>
      <c r="AY455" s="294"/>
      <c r="AZ455" s="294"/>
      <c r="BA455" s="294"/>
      <c r="BB455" s="294"/>
      <c r="BC455" s="294"/>
      <c r="BD455" s="294"/>
      <c r="BE455" s="294"/>
      <c r="BF455" s="294"/>
      <c r="BG455" s="294"/>
      <c r="BH455" s="294"/>
      <c r="BI455" s="294"/>
      <c r="BJ455" s="294"/>
      <c r="BK455" s="294"/>
      <c r="BL455" s="294"/>
      <c r="BM455" s="294"/>
      <c r="BN455" s="294"/>
      <c r="BO455" s="294"/>
    </row>
    <row r="456">
      <c r="A456" s="294"/>
      <c r="B456" s="333"/>
      <c r="D456" s="134"/>
      <c r="E456" s="294"/>
      <c r="I456" s="294"/>
      <c r="J456" s="294"/>
      <c r="N456" s="294"/>
      <c r="O456" s="294"/>
      <c r="P456" s="294"/>
      <c r="Q456" s="294"/>
      <c r="R456" s="294"/>
      <c r="S456" s="294"/>
      <c r="T456" s="294"/>
      <c r="U456" s="294"/>
      <c r="V456" s="294"/>
      <c r="W456" s="294"/>
      <c r="X456" s="294"/>
      <c r="Y456" s="294"/>
      <c r="Z456" s="294"/>
      <c r="AA456" s="294"/>
      <c r="AB456" s="294"/>
      <c r="AC456" s="294"/>
      <c r="AD456" s="294"/>
      <c r="AE456" s="294"/>
      <c r="AF456" s="294"/>
      <c r="AG456" s="294"/>
      <c r="AH456" s="294"/>
      <c r="AI456" s="294"/>
      <c r="AJ456" s="294"/>
      <c r="AK456" s="294"/>
      <c r="AL456" s="294"/>
      <c r="AM456" s="294"/>
      <c r="AN456" s="294"/>
      <c r="AO456" s="294"/>
      <c r="AP456" s="294"/>
      <c r="AQ456" s="294"/>
      <c r="AR456" s="294"/>
      <c r="AS456" s="294"/>
      <c r="AT456" s="294"/>
      <c r="AU456" s="294"/>
      <c r="AV456" s="294"/>
      <c r="AW456" s="294"/>
      <c r="AX456" s="294"/>
      <c r="AY456" s="294"/>
      <c r="AZ456" s="294"/>
      <c r="BA456" s="294"/>
      <c r="BB456" s="294"/>
      <c r="BC456" s="294"/>
      <c r="BD456" s="294"/>
      <c r="BE456" s="294"/>
      <c r="BF456" s="294"/>
      <c r="BG456" s="294"/>
      <c r="BH456" s="294"/>
      <c r="BI456" s="294"/>
      <c r="BJ456" s="294"/>
      <c r="BK456" s="294"/>
      <c r="BL456" s="294"/>
      <c r="BM456" s="294"/>
      <c r="BN456" s="294"/>
      <c r="BO456" s="294"/>
    </row>
    <row r="457">
      <c r="A457" s="294"/>
      <c r="B457" s="333"/>
      <c r="D457" s="134"/>
      <c r="E457" s="294"/>
      <c r="I457" s="294"/>
      <c r="J457" s="294"/>
      <c r="N457" s="294"/>
      <c r="O457" s="294"/>
      <c r="P457" s="294"/>
      <c r="Q457" s="294"/>
      <c r="R457" s="294"/>
      <c r="S457" s="294"/>
      <c r="T457" s="294"/>
      <c r="U457" s="294"/>
      <c r="V457" s="294"/>
      <c r="W457" s="294"/>
      <c r="X457" s="294"/>
      <c r="Y457" s="294"/>
      <c r="Z457" s="294"/>
      <c r="AA457" s="294"/>
      <c r="AB457" s="294"/>
      <c r="AC457" s="294"/>
      <c r="AD457" s="294"/>
      <c r="AE457" s="294"/>
      <c r="AF457" s="294"/>
      <c r="AG457" s="294"/>
      <c r="AH457" s="294"/>
      <c r="AI457" s="294"/>
      <c r="AJ457" s="294"/>
      <c r="AK457" s="294"/>
      <c r="AL457" s="294"/>
      <c r="AM457" s="294"/>
      <c r="AN457" s="294"/>
      <c r="AO457" s="294"/>
      <c r="AP457" s="294"/>
      <c r="AQ457" s="294"/>
      <c r="AR457" s="294"/>
      <c r="AS457" s="294"/>
      <c r="AT457" s="294"/>
      <c r="AU457" s="294"/>
      <c r="AV457" s="294"/>
      <c r="AW457" s="294"/>
      <c r="AX457" s="294"/>
      <c r="AY457" s="294"/>
      <c r="AZ457" s="294"/>
      <c r="BA457" s="294"/>
      <c r="BB457" s="294"/>
      <c r="BC457" s="294"/>
      <c r="BD457" s="294"/>
      <c r="BE457" s="294"/>
      <c r="BF457" s="294"/>
      <c r="BG457" s="294"/>
      <c r="BH457" s="294"/>
      <c r="BI457" s="294"/>
      <c r="BJ457" s="294"/>
      <c r="BK457" s="294"/>
      <c r="BL457" s="294"/>
      <c r="BM457" s="294"/>
      <c r="BN457" s="294"/>
      <c r="BO457" s="294"/>
    </row>
    <row r="458">
      <c r="A458" s="294"/>
      <c r="B458" s="333"/>
      <c r="D458" s="134"/>
      <c r="E458" s="294"/>
      <c r="I458" s="294"/>
      <c r="J458" s="294"/>
      <c r="N458" s="294"/>
      <c r="O458" s="294"/>
      <c r="P458" s="294"/>
      <c r="Q458" s="294"/>
      <c r="R458" s="294"/>
      <c r="S458" s="294"/>
      <c r="T458" s="294"/>
      <c r="U458" s="294"/>
      <c r="V458" s="294"/>
      <c r="W458" s="294"/>
      <c r="X458" s="294"/>
      <c r="Y458" s="294"/>
      <c r="Z458" s="294"/>
      <c r="AA458" s="294"/>
      <c r="AB458" s="294"/>
      <c r="AC458" s="294"/>
      <c r="AD458" s="294"/>
      <c r="AE458" s="294"/>
      <c r="AF458" s="294"/>
      <c r="AG458" s="294"/>
      <c r="AH458" s="294"/>
      <c r="AI458" s="294"/>
      <c r="AJ458" s="294"/>
      <c r="AK458" s="294"/>
      <c r="AL458" s="294"/>
      <c r="AM458" s="294"/>
      <c r="AN458" s="294"/>
      <c r="AO458" s="294"/>
      <c r="AP458" s="294"/>
      <c r="AQ458" s="294"/>
      <c r="AR458" s="294"/>
      <c r="AS458" s="294"/>
      <c r="AT458" s="294"/>
      <c r="AU458" s="294"/>
      <c r="AV458" s="294"/>
      <c r="AW458" s="294"/>
      <c r="AX458" s="294"/>
      <c r="AY458" s="294"/>
      <c r="AZ458" s="294"/>
      <c r="BA458" s="294"/>
      <c r="BB458" s="294"/>
      <c r="BC458" s="294"/>
      <c r="BD458" s="294"/>
      <c r="BE458" s="294"/>
      <c r="BF458" s="294"/>
      <c r="BG458" s="294"/>
      <c r="BH458" s="294"/>
      <c r="BI458" s="294"/>
      <c r="BJ458" s="294"/>
      <c r="BK458" s="294"/>
      <c r="BL458" s="294"/>
      <c r="BM458" s="294"/>
      <c r="BN458" s="294"/>
      <c r="BO458" s="294"/>
    </row>
    <row r="459">
      <c r="A459" s="294"/>
      <c r="B459" s="333"/>
      <c r="D459" s="134"/>
      <c r="E459" s="294"/>
      <c r="I459" s="294"/>
      <c r="J459" s="294"/>
      <c r="N459" s="294"/>
      <c r="O459" s="294"/>
      <c r="P459" s="294"/>
      <c r="Q459" s="294"/>
      <c r="R459" s="294"/>
      <c r="S459" s="294"/>
      <c r="T459" s="294"/>
      <c r="U459" s="294"/>
      <c r="V459" s="294"/>
      <c r="W459" s="294"/>
      <c r="X459" s="294"/>
      <c r="Y459" s="294"/>
      <c r="Z459" s="294"/>
      <c r="AA459" s="294"/>
      <c r="AB459" s="294"/>
      <c r="AC459" s="294"/>
      <c r="AD459" s="294"/>
      <c r="AE459" s="294"/>
      <c r="AF459" s="294"/>
      <c r="AG459" s="294"/>
      <c r="AH459" s="294"/>
      <c r="AI459" s="294"/>
      <c r="AJ459" s="294"/>
      <c r="AK459" s="294"/>
      <c r="AL459" s="294"/>
      <c r="AM459" s="294"/>
      <c r="AN459" s="294"/>
      <c r="AO459" s="294"/>
      <c r="AP459" s="294"/>
      <c r="AQ459" s="294"/>
      <c r="AR459" s="294"/>
      <c r="AS459" s="294"/>
      <c r="AT459" s="294"/>
      <c r="AU459" s="294"/>
      <c r="AV459" s="294"/>
      <c r="AW459" s="294"/>
      <c r="AX459" s="294"/>
      <c r="AY459" s="294"/>
      <c r="AZ459" s="294"/>
      <c r="BA459" s="294"/>
      <c r="BB459" s="294"/>
      <c r="BC459" s="294"/>
      <c r="BD459" s="294"/>
      <c r="BE459" s="294"/>
      <c r="BF459" s="294"/>
      <c r="BG459" s="294"/>
      <c r="BH459" s="294"/>
      <c r="BI459" s="294"/>
      <c r="BJ459" s="294"/>
      <c r="BK459" s="294"/>
      <c r="BL459" s="294"/>
      <c r="BM459" s="294"/>
      <c r="BN459" s="294"/>
      <c r="BO459" s="294"/>
    </row>
    <row r="460">
      <c r="A460" s="294"/>
      <c r="B460" s="333"/>
      <c r="D460" s="134"/>
      <c r="E460" s="294"/>
      <c r="I460" s="294"/>
      <c r="J460" s="294"/>
      <c r="N460" s="294"/>
      <c r="O460" s="294"/>
      <c r="P460" s="294"/>
      <c r="Q460" s="294"/>
      <c r="R460" s="294"/>
      <c r="S460" s="294"/>
      <c r="T460" s="294"/>
      <c r="U460" s="294"/>
      <c r="V460" s="294"/>
      <c r="W460" s="294"/>
      <c r="X460" s="294"/>
      <c r="Y460" s="294"/>
      <c r="Z460" s="294"/>
      <c r="AA460" s="294"/>
      <c r="AB460" s="294"/>
      <c r="AC460" s="294"/>
      <c r="AD460" s="294"/>
      <c r="AE460" s="294"/>
      <c r="AF460" s="294"/>
      <c r="AG460" s="294"/>
      <c r="AH460" s="294"/>
      <c r="AI460" s="294"/>
      <c r="AJ460" s="294"/>
      <c r="AK460" s="294"/>
      <c r="AL460" s="294"/>
      <c r="AM460" s="294"/>
      <c r="AN460" s="294"/>
      <c r="AO460" s="294"/>
      <c r="AP460" s="294"/>
      <c r="AQ460" s="294"/>
      <c r="AR460" s="294"/>
      <c r="AS460" s="294"/>
      <c r="AT460" s="294"/>
      <c r="AU460" s="294"/>
      <c r="AV460" s="294"/>
      <c r="AW460" s="294"/>
      <c r="AX460" s="294"/>
      <c r="AY460" s="294"/>
      <c r="AZ460" s="294"/>
      <c r="BA460" s="294"/>
      <c r="BB460" s="294"/>
      <c r="BC460" s="294"/>
      <c r="BD460" s="294"/>
      <c r="BE460" s="294"/>
      <c r="BF460" s="294"/>
      <c r="BG460" s="294"/>
      <c r="BH460" s="294"/>
      <c r="BI460" s="294"/>
      <c r="BJ460" s="294"/>
      <c r="BK460" s="294"/>
      <c r="BL460" s="294"/>
      <c r="BM460" s="294"/>
      <c r="BN460" s="294"/>
      <c r="BO460" s="294"/>
    </row>
    <row r="461">
      <c r="A461" s="294"/>
      <c r="B461" s="333"/>
      <c r="D461" s="134"/>
      <c r="E461" s="294"/>
      <c r="I461" s="294"/>
      <c r="J461" s="294"/>
      <c r="N461" s="294"/>
      <c r="O461" s="294"/>
      <c r="P461" s="294"/>
      <c r="Q461" s="294"/>
      <c r="R461" s="294"/>
      <c r="S461" s="294"/>
      <c r="T461" s="294"/>
      <c r="U461" s="294"/>
      <c r="V461" s="294"/>
      <c r="W461" s="294"/>
      <c r="X461" s="294"/>
      <c r="Y461" s="294"/>
      <c r="Z461" s="294"/>
      <c r="AA461" s="294"/>
      <c r="AB461" s="294"/>
      <c r="AC461" s="294"/>
      <c r="AD461" s="294"/>
      <c r="AE461" s="294"/>
      <c r="AF461" s="294"/>
      <c r="AG461" s="294"/>
      <c r="AH461" s="294"/>
      <c r="AI461" s="294"/>
      <c r="AJ461" s="294"/>
      <c r="AK461" s="294"/>
      <c r="AL461" s="294"/>
      <c r="AM461" s="294"/>
      <c r="AN461" s="294"/>
      <c r="AO461" s="294"/>
      <c r="AP461" s="294"/>
      <c r="AQ461" s="294"/>
      <c r="AR461" s="294"/>
      <c r="AS461" s="294"/>
      <c r="AT461" s="294"/>
      <c r="AU461" s="294"/>
      <c r="AV461" s="294"/>
      <c r="AW461" s="294"/>
      <c r="AX461" s="294"/>
      <c r="AY461" s="294"/>
      <c r="AZ461" s="294"/>
      <c r="BA461" s="294"/>
      <c r="BB461" s="294"/>
      <c r="BC461" s="294"/>
      <c r="BD461" s="294"/>
      <c r="BE461" s="294"/>
      <c r="BF461" s="294"/>
      <c r="BG461" s="294"/>
      <c r="BH461" s="294"/>
      <c r="BI461" s="294"/>
      <c r="BJ461" s="294"/>
      <c r="BK461" s="294"/>
      <c r="BL461" s="294"/>
      <c r="BM461" s="294"/>
      <c r="BN461" s="294"/>
      <c r="BO461" s="294"/>
    </row>
    <row r="462">
      <c r="A462" s="294"/>
      <c r="B462" s="333"/>
      <c r="D462" s="134"/>
      <c r="E462" s="294"/>
      <c r="I462" s="294"/>
      <c r="J462" s="294"/>
      <c r="N462" s="294"/>
      <c r="O462" s="294"/>
      <c r="P462" s="294"/>
      <c r="Q462" s="294"/>
      <c r="R462" s="294"/>
      <c r="S462" s="294"/>
      <c r="T462" s="294"/>
      <c r="U462" s="294"/>
      <c r="V462" s="294"/>
      <c r="W462" s="294"/>
      <c r="X462" s="294"/>
      <c r="Y462" s="294"/>
      <c r="Z462" s="294"/>
      <c r="AA462" s="294"/>
      <c r="AB462" s="294"/>
      <c r="AC462" s="294"/>
      <c r="AD462" s="294"/>
      <c r="AE462" s="294"/>
      <c r="AF462" s="294"/>
      <c r="AG462" s="294"/>
      <c r="AH462" s="294"/>
      <c r="AI462" s="294"/>
      <c r="AJ462" s="294"/>
      <c r="AK462" s="294"/>
      <c r="AL462" s="294"/>
      <c r="AM462" s="294"/>
      <c r="AN462" s="294"/>
      <c r="AO462" s="294"/>
      <c r="AP462" s="294"/>
      <c r="AQ462" s="294"/>
      <c r="AR462" s="294"/>
      <c r="AS462" s="294"/>
      <c r="AT462" s="294"/>
      <c r="AU462" s="294"/>
      <c r="AV462" s="294"/>
      <c r="AW462" s="294"/>
      <c r="AX462" s="294"/>
      <c r="AY462" s="294"/>
      <c r="AZ462" s="294"/>
      <c r="BA462" s="294"/>
      <c r="BB462" s="294"/>
      <c r="BC462" s="294"/>
      <c r="BD462" s="294"/>
      <c r="BE462" s="294"/>
      <c r="BF462" s="294"/>
      <c r="BG462" s="294"/>
      <c r="BH462" s="294"/>
      <c r="BI462" s="294"/>
      <c r="BJ462" s="294"/>
      <c r="BK462" s="294"/>
      <c r="BL462" s="294"/>
      <c r="BM462" s="294"/>
      <c r="BN462" s="294"/>
      <c r="BO462" s="294"/>
    </row>
    <row r="463">
      <c r="A463" s="294"/>
      <c r="B463" s="333"/>
      <c r="D463" s="134"/>
      <c r="E463" s="294"/>
      <c r="I463" s="294"/>
      <c r="J463" s="294"/>
      <c r="N463" s="294"/>
      <c r="O463" s="294"/>
      <c r="P463" s="294"/>
      <c r="Q463" s="294"/>
      <c r="R463" s="294"/>
      <c r="S463" s="294"/>
      <c r="T463" s="294"/>
      <c r="U463" s="294"/>
      <c r="V463" s="294"/>
      <c r="W463" s="294"/>
      <c r="X463" s="294"/>
      <c r="Y463" s="294"/>
      <c r="Z463" s="294"/>
      <c r="AA463" s="294"/>
      <c r="AB463" s="294"/>
      <c r="AC463" s="294"/>
      <c r="AD463" s="294"/>
      <c r="AE463" s="294"/>
      <c r="AF463" s="294"/>
      <c r="AG463" s="294"/>
      <c r="AH463" s="294"/>
      <c r="AI463" s="294"/>
      <c r="AJ463" s="294"/>
      <c r="AK463" s="294"/>
      <c r="AL463" s="294"/>
      <c r="AM463" s="294"/>
      <c r="AN463" s="294"/>
      <c r="AO463" s="294"/>
      <c r="AP463" s="294"/>
      <c r="AQ463" s="294"/>
      <c r="AR463" s="294"/>
      <c r="AS463" s="294"/>
      <c r="AT463" s="294"/>
      <c r="AU463" s="294"/>
      <c r="AV463" s="294"/>
      <c r="AW463" s="294"/>
      <c r="AX463" s="294"/>
      <c r="AY463" s="294"/>
      <c r="AZ463" s="294"/>
      <c r="BA463" s="294"/>
      <c r="BB463" s="294"/>
      <c r="BC463" s="294"/>
      <c r="BD463" s="294"/>
      <c r="BE463" s="294"/>
      <c r="BF463" s="294"/>
      <c r="BG463" s="294"/>
      <c r="BH463" s="294"/>
      <c r="BI463" s="294"/>
      <c r="BJ463" s="294"/>
      <c r="BK463" s="294"/>
      <c r="BL463" s="294"/>
      <c r="BM463" s="294"/>
      <c r="BN463" s="294"/>
      <c r="BO463" s="294"/>
    </row>
    <row r="464">
      <c r="A464" s="294"/>
      <c r="B464" s="333"/>
      <c r="D464" s="134"/>
      <c r="E464" s="294"/>
      <c r="I464" s="294"/>
      <c r="J464" s="294"/>
      <c r="N464" s="294"/>
      <c r="O464" s="294"/>
      <c r="P464" s="294"/>
      <c r="Q464" s="294"/>
      <c r="R464" s="294"/>
      <c r="S464" s="294"/>
      <c r="T464" s="294"/>
      <c r="U464" s="294"/>
      <c r="V464" s="294"/>
      <c r="W464" s="294"/>
      <c r="X464" s="294"/>
      <c r="Y464" s="294"/>
      <c r="Z464" s="294"/>
      <c r="AA464" s="294"/>
      <c r="AB464" s="294"/>
      <c r="AC464" s="294"/>
      <c r="AD464" s="294"/>
      <c r="AE464" s="294"/>
      <c r="AF464" s="294"/>
      <c r="AG464" s="294"/>
      <c r="AH464" s="294"/>
      <c r="AI464" s="294"/>
      <c r="AJ464" s="294"/>
      <c r="AK464" s="294"/>
      <c r="AL464" s="294"/>
      <c r="AM464" s="294"/>
      <c r="AN464" s="294"/>
      <c r="AO464" s="294"/>
      <c r="AP464" s="294"/>
      <c r="AQ464" s="294"/>
      <c r="AR464" s="294"/>
      <c r="AS464" s="294"/>
      <c r="AT464" s="294"/>
      <c r="AU464" s="294"/>
      <c r="AV464" s="294"/>
      <c r="AW464" s="294"/>
      <c r="AX464" s="294"/>
      <c r="AY464" s="294"/>
      <c r="AZ464" s="294"/>
      <c r="BA464" s="294"/>
      <c r="BB464" s="294"/>
      <c r="BC464" s="294"/>
      <c r="BD464" s="294"/>
      <c r="BE464" s="294"/>
      <c r="BF464" s="294"/>
      <c r="BG464" s="294"/>
      <c r="BH464" s="294"/>
      <c r="BI464" s="294"/>
      <c r="BJ464" s="294"/>
      <c r="BK464" s="294"/>
      <c r="BL464" s="294"/>
      <c r="BM464" s="294"/>
      <c r="BN464" s="294"/>
      <c r="BO464" s="294"/>
    </row>
    <row r="465">
      <c r="A465" s="294"/>
      <c r="B465" s="333"/>
      <c r="D465" s="134"/>
      <c r="E465" s="294"/>
      <c r="I465" s="294"/>
      <c r="J465" s="294"/>
      <c r="N465" s="294"/>
      <c r="O465" s="294"/>
      <c r="P465" s="294"/>
      <c r="Q465" s="294"/>
      <c r="R465" s="294"/>
      <c r="S465" s="294"/>
      <c r="T465" s="294"/>
      <c r="U465" s="294"/>
      <c r="V465" s="294"/>
      <c r="W465" s="294"/>
      <c r="X465" s="294"/>
      <c r="Y465" s="294"/>
      <c r="Z465" s="294"/>
      <c r="AA465" s="294"/>
      <c r="AB465" s="294"/>
      <c r="AC465" s="294"/>
      <c r="AD465" s="294"/>
      <c r="AE465" s="294"/>
      <c r="AF465" s="294"/>
      <c r="AG465" s="294"/>
      <c r="AH465" s="294"/>
      <c r="AI465" s="294"/>
      <c r="AJ465" s="294"/>
      <c r="AK465" s="294"/>
      <c r="AL465" s="294"/>
      <c r="AM465" s="294"/>
      <c r="AN465" s="294"/>
      <c r="AO465" s="294"/>
      <c r="AP465" s="294"/>
      <c r="AQ465" s="294"/>
      <c r="AR465" s="294"/>
      <c r="AS465" s="294"/>
      <c r="AT465" s="294"/>
      <c r="AU465" s="294"/>
      <c r="AV465" s="294"/>
      <c r="AW465" s="294"/>
      <c r="AX465" s="294"/>
      <c r="AY465" s="294"/>
      <c r="AZ465" s="294"/>
      <c r="BA465" s="294"/>
      <c r="BB465" s="294"/>
      <c r="BC465" s="294"/>
      <c r="BD465" s="294"/>
      <c r="BE465" s="294"/>
      <c r="BF465" s="294"/>
      <c r="BG465" s="294"/>
      <c r="BH465" s="294"/>
      <c r="BI465" s="294"/>
      <c r="BJ465" s="294"/>
      <c r="BK465" s="294"/>
      <c r="BL465" s="294"/>
      <c r="BM465" s="294"/>
      <c r="BN465" s="294"/>
      <c r="BO465" s="294"/>
    </row>
    <row r="466">
      <c r="A466" s="294"/>
      <c r="B466" s="333"/>
      <c r="D466" s="134"/>
      <c r="E466" s="294"/>
      <c r="I466" s="294"/>
      <c r="J466" s="294"/>
      <c r="N466" s="294"/>
      <c r="O466" s="294"/>
      <c r="P466" s="294"/>
      <c r="Q466" s="294"/>
      <c r="R466" s="294"/>
      <c r="S466" s="294"/>
      <c r="T466" s="294"/>
      <c r="U466" s="294"/>
      <c r="V466" s="294"/>
      <c r="W466" s="294"/>
      <c r="X466" s="294"/>
      <c r="Y466" s="294"/>
      <c r="Z466" s="294"/>
      <c r="AA466" s="294"/>
      <c r="AB466" s="294"/>
      <c r="AC466" s="294"/>
      <c r="AD466" s="294"/>
      <c r="AE466" s="294"/>
      <c r="AF466" s="294"/>
      <c r="AG466" s="294"/>
      <c r="AH466" s="294"/>
      <c r="AI466" s="294"/>
      <c r="AJ466" s="294"/>
      <c r="AK466" s="294"/>
      <c r="AL466" s="294"/>
      <c r="AM466" s="294"/>
      <c r="AN466" s="294"/>
      <c r="AO466" s="294"/>
      <c r="AP466" s="294"/>
      <c r="AQ466" s="294"/>
      <c r="AR466" s="294"/>
      <c r="AS466" s="294"/>
      <c r="AT466" s="294"/>
      <c r="AU466" s="294"/>
      <c r="AV466" s="294"/>
      <c r="AW466" s="294"/>
      <c r="AX466" s="294"/>
      <c r="AY466" s="294"/>
      <c r="AZ466" s="294"/>
      <c r="BA466" s="294"/>
      <c r="BB466" s="294"/>
      <c r="BC466" s="294"/>
      <c r="BD466" s="294"/>
      <c r="BE466" s="294"/>
      <c r="BF466" s="294"/>
      <c r="BG466" s="294"/>
      <c r="BH466" s="294"/>
      <c r="BI466" s="294"/>
      <c r="BJ466" s="294"/>
      <c r="BK466" s="294"/>
      <c r="BL466" s="294"/>
      <c r="BM466" s="294"/>
      <c r="BN466" s="294"/>
      <c r="BO466" s="294"/>
    </row>
    <row r="467">
      <c r="A467" s="294"/>
      <c r="B467" s="333"/>
      <c r="D467" s="134"/>
      <c r="E467" s="294"/>
      <c r="I467" s="294"/>
      <c r="J467" s="294"/>
      <c r="N467" s="294"/>
      <c r="O467" s="294"/>
      <c r="P467" s="294"/>
      <c r="Q467" s="294"/>
      <c r="R467" s="294"/>
      <c r="S467" s="294"/>
      <c r="T467" s="294"/>
      <c r="U467" s="294"/>
      <c r="V467" s="294"/>
      <c r="W467" s="294"/>
      <c r="X467" s="294"/>
      <c r="Y467" s="294"/>
      <c r="Z467" s="294"/>
      <c r="AA467" s="294"/>
      <c r="AB467" s="294"/>
      <c r="AC467" s="294"/>
      <c r="AD467" s="294"/>
      <c r="AE467" s="294"/>
      <c r="AF467" s="294"/>
      <c r="AG467" s="294"/>
      <c r="AH467" s="294"/>
      <c r="AI467" s="294"/>
      <c r="AJ467" s="294"/>
      <c r="AK467" s="294"/>
      <c r="AL467" s="294"/>
      <c r="AM467" s="294"/>
      <c r="AN467" s="294"/>
      <c r="AO467" s="294"/>
      <c r="AP467" s="294"/>
      <c r="AQ467" s="294"/>
      <c r="AR467" s="294"/>
      <c r="AS467" s="294"/>
      <c r="AT467" s="294"/>
      <c r="AU467" s="294"/>
      <c r="AV467" s="294"/>
      <c r="AW467" s="294"/>
      <c r="AX467" s="294"/>
      <c r="AY467" s="294"/>
      <c r="AZ467" s="294"/>
      <c r="BA467" s="294"/>
      <c r="BB467" s="294"/>
      <c r="BC467" s="294"/>
      <c r="BD467" s="294"/>
      <c r="BE467" s="294"/>
      <c r="BF467" s="294"/>
      <c r="BG467" s="294"/>
      <c r="BH467" s="294"/>
      <c r="BI467" s="294"/>
      <c r="BJ467" s="294"/>
      <c r="BK467" s="294"/>
      <c r="BL467" s="294"/>
      <c r="BM467" s="294"/>
      <c r="BN467" s="294"/>
      <c r="BO467" s="294"/>
    </row>
    <row r="468">
      <c r="A468" s="294"/>
      <c r="B468" s="333"/>
      <c r="D468" s="134"/>
      <c r="E468" s="294"/>
      <c r="I468" s="294"/>
      <c r="J468" s="294"/>
      <c r="N468" s="294"/>
      <c r="O468" s="294"/>
      <c r="P468" s="294"/>
      <c r="Q468" s="294"/>
      <c r="R468" s="294"/>
      <c r="S468" s="294"/>
      <c r="T468" s="294"/>
      <c r="U468" s="294"/>
      <c r="V468" s="294"/>
      <c r="W468" s="294"/>
      <c r="X468" s="294"/>
      <c r="Y468" s="294"/>
      <c r="Z468" s="294"/>
      <c r="AA468" s="294"/>
      <c r="AB468" s="294"/>
      <c r="AC468" s="294"/>
      <c r="AD468" s="294"/>
      <c r="AE468" s="294"/>
      <c r="AF468" s="294"/>
      <c r="AG468" s="294"/>
      <c r="AH468" s="294"/>
      <c r="AI468" s="294"/>
      <c r="AJ468" s="294"/>
      <c r="AK468" s="294"/>
      <c r="AL468" s="294"/>
      <c r="AM468" s="294"/>
      <c r="AN468" s="294"/>
      <c r="AO468" s="294"/>
      <c r="AP468" s="294"/>
      <c r="AQ468" s="294"/>
      <c r="AR468" s="294"/>
      <c r="AS468" s="294"/>
      <c r="AT468" s="294"/>
      <c r="AU468" s="294"/>
      <c r="AV468" s="294"/>
      <c r="AW468" s="294"/>
      <c r="AX468" s="294"/>
      <c r="AY468" s="294"/>
      <c r="AZ468" s="294"/>
      <c r="BA468" s="294"/>
      <c r="BB468" s="294"/>
      <c r="BC468" s="294"/>
      <c r="BD468" s="294"/>
      <c r="BE468" s="294"/>
      <c r="BF468" s="294"/>
      <c r="BG468" s="294"/>
      <c r="BH468" s="294"/>
      <c r="BI468" s="294"/>
      <c r="BJ468" s="294"/>
      <c r="BK468" s="294"/>
      <c r="BL468" s="294"/>
      <c r="BM468" s="294"/>
      <c r="BN468" s="294"/>
      <c r="BO468" s="294"/>
    </row>
    <row r="469">
      <c r="A469" s="294"/>
      <c r="B469" s="333"/>
      <c r="D469" s="134"/>
      <c r="E469" s="294"/>
      <c r="I469" s="294"/>
      <c r="J469" s="294"/>
      <c r="N469" s="294"/>
      <c r="O469" s="294"/>
      <c r="P469" s="294"/>
      <c r="Q469" s="294"/>
      <c r="R469" s="294"/>
      <c r="S469" s="294"/>
      <c r="T469" s="294"/>
      <c r="U469" s="294"/>
      <c r="V469" s="294"/>
      <c r="W469" s="294"/>
      <c r="X469" s="294"/>
      <c r="Y469" s="294"/>
      <c r="Z469" s="294"/>
      <c r="AA469" s="294"/>
      <c r="AB469" s="294"/>
      <c r="AC469" s="294"/>
      <c r="AD469" s="294"/>
      <c r="AE469" s="294"/>
      <c r="AF469" s="294"/>
      <c r="AG469" s="294"/>
      <c r="AH469" s="294"/>
      <c r="AI469" s="294"/>
      <c r="AJ469" s="294"/>
      <c r="AK469" s="294"/>
      <c r="AL469" s="294"/>
      <c r="AM469" s="294"/>
      <c r="AN469" s="294"/>
      <c r="AO469" s="294"/>
      <c r="AP469" s="294"/>
      <c r="AQ469" s="294"/>
      <c r="AR469" s="294"/>
      <c r="AS469" s="294"/>
      <c r="AT469" s="294"/>
      <c r="AU469" s="294"/>
      <c r="AV469" s="294"/>
      <c r="AW469" s="294"/>
      <c r="AX469" s="294"/>
      <c r="AY469" s="294"/>
      <c r="AZ469" s="294"/>
      <c r="BA469" s="294"/>
      <c r="BB469" s="294"/>
      <c r="BC469" s="294"/>
      <c r="BD469" s="294"/>
      <c r="BE469" s="294"/>
      <c r="BF469" s="294"/>
      <c r="BG469" s="294"/>
      <c r="BH469" s="294"/>
      <c r="BI469" s="294"/>
      <c r="BJ469" s="294"/>
      <c r="BK469" s="294"/>
      <c r="BL469" s="294"/>
      <c r="BM469" s="294"/>
      <c r="BN469" s="294"/>
      <c r="BO469" s="294"/>
    </row>
    <row r="470">
      <c r="A470" s="294"/>
      <c r="B470" s="333"/>
      <c r="D470" s="134"/>
      <c r="E470" s="294"/>
      <c r="I470" s="294"/>
      <c r="J470" s="294"/>
      <c r="N470" s="294"/>
      <c r="O470" s="294"/>
      <c r="P470" s="294"/>
      <c r="Q470" s="294"/>
      <c r="R470" s="294"/>
      <c r="S470" s="294"/>
      <c r="T470" s="294"/>
      <c r="U470" s="294"/>
      <c r="V470" s="294"/>
      <c r="W470" s="294"/>
      <c r="X470" s="294"/>
      <c r="Y470" s="294"/>
      <c r="Z470" s="294"/>
      <c r="AA470" s="294"/>
      <c r="AB470" s="294"/>
      <c r="AC470" s="294"/>
      <c r="AD470" s="294"/>
      <c r="AE470" s="294"/>
      <c r="AF470" s="294"/>
      <c r="AG470" s="294"/>
      <c r="AH470" s="294"/>
      <c r="AI470" s="294"/>
      <c r="AJ470" s="294"/>
      <c r="AK470" s="294"/>
      <c r="AL470" s="294"/>
      <c r="AM470" s="294"/>
      <c r="AN470" s="294"/>
      <c r="AO470" s="294"/>
      <c r="AP470" s="294"/>
      <c r="AQ470" s="294"/>
      <c r="AR470" s="294"/>
      <c r="AS470" s="294"/>
      <c r="AT470" s="294"/>
      <c r="AU470" s="294"/>
      <c r="AV470" s="294"/>
      <c r="AW470" s="294"/>
      <c r="AX470" s="294"/>
      <c r="AY470" s="294"/>
      <c r="AZ470" s="294"/>
      <c r="BA470" s="294"/>
      <c r="BB470" s="294"/>
      <c r="BC470" s="294"/>
      <c r="BD470" s="294"/>
      <c r="BE470" s="294"/>
      <c r="BF470" s="294"/>
      <c r="BG470" s="294"/>
      <c r="BH470" s="294"/>
      <c r="BI470" s="294"/>
      <c r="BJ470" s="294"/>
      <c r="BK470" s="294"/>
      <c r="BL470" s="294"/>
      <c r="BM470" s="294"/>
      <c r="BN470" s="294"/>
      <c r="BO470" s="294"/>
    </row>
    <row r="471">
      <c r="A471" s="294"/>
      <c r="B471" s="333"/>
      <c r="D471" s="134"/>
      <c r="E471" s="294"/>
      <c r="I471" s="294"/>
      <c r="J471" s="294"/>
      <c r="N471" s="294"/>
      <c r="O471" s="294"/>
      <c r="P471" s="294"/>
      <c r="Q471" s="294"/>
      <c r="R471" s="294"/>
      <c r="S471" s="294"/>
      <c r="T471" s="294"/>
      <c r="U471" s="294"/>
      <c r="V471" s="294"/>
      <c r="W471" s="294"/>
      <c r="X471" s="294"/>
      <c r="Y471" s="294"/>
      <c r="Z471" s="294"/>
      <c r="AA471" s="294"/>
      <c r="AB471" s="294"/>
      <c r="AC471" s="294"/>
      <c r="AD471" s="294"/>
      <c r="AE471" s="294"/>
      <c r="AF471" s="294"/>
      <c r="AG471" s="294"/>
      <c r="AH471" s="294"/>
      <c r="AI471" s="294"/>
      <c r="AJ471" s="294"/>
      <c r="AK471" s="294"/>
      <c r="AL471" s="294"/>
      <c r="AM471" s="294"/>
      <c r="AN471" s="294"/>
      <c r="AO471" s="294"/>
      <c r="AP471" s="294"/>
      <c r="AQ471" s="294"/>
      <c r="AR471" s="294"/>
      <c r="AS471" s="294"/>
      <c r="AT471" s="294"/>
      <c r="AU471" s="294"/>
      <c r="AV471" s="294"/>
      <c r="AW471" s="294"/>
      <c r="AX471" s="294"/>
      <c r="AY471" s="294"/>
      <c r="AZ471" s="294"/>
      <c r="BA471" s="294"/>
      <c r="BB471" s="294"/>
      <c r="BC471" s="294"/>
      <c r="BD471" s="294"/>
      <c r="BE471" s="294"/>
      <c r="BF471" s="294"/>
      <c r="BG471" s="294"/>
      <c r="BH471" s="294"/>
      <c r="BI471" s="294"/>
      <c r="BJ471" s="294"/>
      <c r="BK471" s="294"/>
      <c r="BL471" s="294"/>
      <c r="BM471" s="294"/>
      <c r="BN471" s="294"/>
      <c r="BO471" s="294"/>
    </row>
    <row r="472">
      <c r="A472" s="294"/>
      <c r="B472" s="333"/>
      <c r="D472" s="134"/>
      <c r="E472" s="294"/>
      <c r="I472" s="294"/>
      <c r="J472" s="294"/>
      <c r="N472" s="294"/>
      <c r="O472" s="294"/>
      <c r="P472" s="294"/>
      <c r="Q472" s="294"/>
      <c r="R472" s="294"/>
      <c r="S472" s="294"/>
      <c r="T472" s="294"/>
      <c r="U472" s="294"/>
      <c r="V472" s="294"/>
      <c r="W472" s="294"/>
      <c r="X472" s="294"/>
      <c r="Y472" s="294"/>
      <c r="Z472" s="294"/>
      <c r="AA472" s="294"/>
      <c r="AB472" s="294"/>
      <c r="AC472" s="294"/>
      <c r="AD472" s="294"/>
      <c r="AE472" s="294"/>
      <c r="AF472" s="294"/>
      <c r="AG472" s="294"/>
      <c r="AH472" s="294"/>
      <c r="AI472" s="294"/>
      <c r="AJ472" s="294"/>
      <c r="AK472" s="294"/>
      <c r="AL472" s="294"/>
      <c r="AM472" s="294"/>
      <c r="AN472" s="294"/>
      <c r="AO472" s="294"/>
      <c r="AP472" s="294"/>
      <c r="AQ472" s="294"/>
      <c r="AR472" s="294"/>
      <c r="AS472" s="294"/>
      <c r="AT472" s="294"/>
      <c r="AU472" s="294"/>
      <c r="AV472" s="294"/>
      <c r="AW472" s="294"/>
      <c r="AX472" s="294"/>
      <c r="AY472" s="294"/>
      <c r="AZ472" s="294"/>
      <c r="BA472" s="294"/>
      <c r="BB472" s="294"/>
      <c r="BC472" s="294"/>
      <c r="BD472" s="294"/>
      <c r="BE472" s="294"/>
      <c r="BF472" s="294"/>
      <c r="BG472" s="294"/>
      <c r="BH472" s="294"/>
      <c r="BI472" s="294"/>
      <c r="BJ472" s="294"/>
      <c r="BK472" s="294"/>
      <c r="BL472" s="294"/>
      <c r="BM472" s="294"/>
      <c r="BN472" s="294"/>
      <c r="BO472" s="294"/>
    </row>
    <row r="473">
      <c r="A473" s="294"/>
      <c r="B473" s="333"/>
      <c r="D473" s="134"/>
      <c r="E473" s="294"/>
      <c r="I473" s="294"/>
      <c r="J473" s="294"/>
      <c r="N473" s="294"/>
      <c r="O473" s="294"/>
      <c r="P473" s="294"/>
      <c r="Q473" s="294"/>
      <c r="R473" s="294"/>
      <c r="S473" s="294"/>
      <c r="T473" s="294"/>
      <c r="U473" s="294"/>
      <c r="V473" s="294"/>
      <c r="W473" s="294"/>
      <c r="X473" s="294"/>
      <c r="Y473" s="294"/>
      <c r="Z473" s="294"/>
      <c r="AA473" s="294"/>
      <c r="AB473" s="294"/>
      <c r="AC473" s="294"/>
      <c r="AD473" s="294"/>
      <c r="AE473" s="294"/>
      <c r="AF473" s="294"/>
      <c r="AG473" s="294"/>
      <c r="AH473" s="294"/>
      <c r="AI473" s="294"/>
      <c r="AJ473" s="294"/>
      <c r="AK473" s="294"/>
      <c r="AL473" s="294"/>
      <c r="AM473" s="294"/>
      <c r="AN473" s="294"/>
      <c r="AO473" s="294"/>
      <c r="AP473" s="294"/>
      <c r="AQ473" s="294"/>
      <c r="AR473" s="294"/>
      <c r="AS473" s="294"/>
      <c r="AT473" s="294"/>
      <c r="AU473" s="294"/>
      <c r="AV473" s="294"/>
      <c r="AW473" s="294"/>
      <c r="AX473" s="294"/>
      <c r="AY473" s="294"/>
      <c r="AZ473" s="294"/>
      <c r="BA473" s="294"/>
      <c r="BB473" s="294"/>
      <c r="BC473" s="294"/>
      <c r="BD473" s="294"/>
      <c r="BE473" s="294"/>
      <c r="BF473" s="294"/>
      <c r="BG473" s="294"/>
      <c r="BH473" s="294"/>
      <c r="BI473" s="294"/>
      <c r="BJ473" s="294"/>
      <c r="BK473" s="294"/>
      <c r="BL473" s="294"/>
      <c r="BM473" s="294"/>
      <c r="BN473" s="294"/>
      <c r="BO473" s="294"/>
    </row>
    <row r="474">
      <c r="A474" s="294"/>
      <c r="B474" s="333"/>
      <c r="D474" s="134"/>
      <c r="E474" s="294"/>
      <c r="I474" s="294"/>
      <c r="J474" s="294"/>
      <c r="N474" s="294"/>
      <c r="O474" s="294"/>
      <c r="P474" s="294"/>
      <c r="Q474" s="294"/>
      <c r="R474" s="294"/>
      <c r="S474" s="294"/>
      <c r="T474" s="294"/>
      <c r="U474" s="294"/>
      <c r="V474" s="294"/>
      <c r="W474" s="294"/>
      <c r="X474" s="294"/>
      <c r="Y474" s="294"/>
      <c r="Z474" s="294"/>
      <c r="AA474" s="294"/>
      <c r="AB474" s="294"/>
      <c r="AC474" s="294"/>
      <c r="AD474" s="294"/>
      <c r="AE474" s="294"/>
      <c r="AF474" s="294"/>
      <c r="AG474" s="294"/>
      <c r="AH474" s="294"/>
      <c r="AI474" s="294"/>
      <c r="AJ474" s="294"/>
      <c r="AK474" s="294"/>
      <c r="AL474" s="294"/>
      <c r="AM474" s="294"/>
      <c r="AN474" s="294"/>
      <c r="AO474" s="294"/>
      <c r="AP474" s="294"/>
      <c r="AQ474" s="294"/>
      <c r="AR474" s="294"/>
      <c r="AS474" s="294"/>
      <c r="AT474" s="294"/>
      <c r="AU474" s="294"/>
      <c r="AV474" s="294"/>
      <c r="AW474" s="294"/>
      <c r="AX474" s="294"/>
      <c r="AY474" s="294"/>
      <c r="AZ474" s="294"/>
      <c r="BA474" s="294"/>
      <c r="BB474" s="294"/>
      <c r="BC474" s="294"/>
      <c r="BD474" s="294"/>
      <c r="BE474" s="294"/>
      <c r="BF474" s="294"/>
      <c r="BG474" s="294"/>
      <c r="BH474" s="294"/>
      <c r="BI474" s="294"/>
      <c r="BJ474" s="294"/>
      <c r="BK474" s="294"/>
      <c r="BL474" s="294"/>
      <c r="BM474" s="294"/>
      <c r="BN474" s="294"/>
      <c r="BO474" s="294"/>
    </row>
    <row r="475">
      <c r="A475" s="294"/>
      <c r="B475" s="333"/>
      <c r="D475" s="134"/>
      <c r="E475" s="294"/>
      <c r="I475" s="294"/>
      <c r="J475" s="294"/>
      <c r="N475" s="294"/>
      <c r="O475" s="294"/>
      <c r="P475" s="294"/>
      <c r="Q475" s="294"/>
      <c r="R475" s="294"/>
      <c r="S475" s="294"/>
      <c r="T475" s="294"/>
      <c r="U475" s="294"/>
      <c r="V475" s="294"/>
      <c r="W475" s="294"/>
      <c r="X475" s="294"/>
      <c r="Y475" s="294"/>
      <c r="Z475" s="294"/>
      <c r="AA475" s="294"/>
      <c r="AB475" s="294"/>
      <c r="AC475" s="294"/>
      <c r="AD475" s="294"/>
      <c r="AE475" s="294"/>
      <c r="AF475" s="294"/>
      <c r="AG475" s="294"/>
      <c r="AH475" s="294"/>
      <c r="AI475" s="294"/>
      <c r="AJ475" s="294"/>
      <c r="AK475" s="294"/>
      <c r="AL475" s="294"/>
      <c r="AM475" s="294"/>
      <c r="AN475" s="294"/>
      <c r="AO475" s="294"/>
      <c r="AP475" s="294"/>
      <c r="AQ475" s="294"/>
      <c r="AR475" s="294"/>
      <c r="AS475" s="294"/>
      <c r="AT475" s="294"/>
      <c r="AU475" s="294"/>
      <c r="AV475" s="294"/>
      <c r="AW475" s="294"/>
      <c r="AX475" s="294"/>
      <c r="AY475" s="294"/>
      <c r="AZ475" s="294"/>
      <c r="BA475" s="294"/>
      <c r="BB475" s="294"/>
      <c r="BC475" s="294"/>
      <c r="BD475" s="294"/>
      <c r="BE475" s="294"/>
      <c r="BF475" s="294"/>
      <c r="BG475" s="294"/>
      <c r="BH475" s="294"/>
      <c r="BI475" s="294"/>
      <c r="BJ475" s="294"/>
      <c r="BK475" s="294"/>
      <c r="BL475" s="294"/>
      <c r="BM475" s="294"/>
      <c r="BN475" s="294"/>
      <c r="BO475" s="294"/>
    </row>
    <row r="476">
      <c r="A476" s="294"/>
      <c r="B476" s="333"/>
      <c r="D476" s="134"/>
      <c r="E476" s="294"/>
      <c r="I476" s="294"/>
      <c r="J476" s="294"/>
      <c r="N476" s="294"/>
      <c r="O476" s="294"/>
      <c r="P476" s="294"/>
      <c r="Q476" s="294"/>
      <c r="R476" s="294"/>
      <c r="S476" s="294"/>
      <c r="T476" s="294"/>
      <c r="U476" s="294"/>
      <c r="V476" s="294"/>
      <c r="W476" s="294"/>
      <c r="X476" s="294"/>
      <c r="Y476" s="294"/>
      <c r="Z476" s="294"/>
      <c r="AA476" s="294"/>
      <c r="AB476" s="294"/>
      <c r="AC476" s="294"/>
      <c r="AD476" s="294"/>
      <c r="AE476" s="294"/>
      <c r="AF476" s="294"/>
      <c r="AG476" s="294"/>
      <c r="AH476" s="294"/>
      <c r="AI476" s="294"/>
      <c r="AJ476" s="294"/>
      <c r="AK476" s="294"/>
      <c r="AL476" s="294"/>
      <c r="AM476" s="294"/>
      <c r="AN476" s="294"/>
      <c r="AO476" s="294"/>
      <c r="AP476" s="294"/>
      <c r="AQ476" s="294"/>
      <c r="AR476" s="294"/>
      <c r="AS476" s="294"/>
      <c r="AT476" s="294"/>
      <c r="AU476" s="294"/>
      <c r="AV476" s="294"/>
      <c r="AW476" s="294"/>
      <c r="AX476" s="294"/>
      <c r="AY476" s="294"/>
      <c r="AZ476" s="294"/>
      <c r="BA476" s="294"/>
      <c r="BB476" s="294"/>
      <c r="BC476" s="294"/>
      <c r="BD476" s="294"/>
      <c r="BE476" s="294"/>
      <c r="BF476" s="294"/>
      <c r="BG476" s="294"/>
      <c r="BH476" s="294"/>
      <c r="BI476" s="294"/>
      <c r="BJ476" s="294"/>
      <c r="BK476" s="294"/>
      <c r="BL476" s="294"/>
      <c r="BM476" s="294"/>
      <c r="BN476" s="294"/>
      <c r="BO476" s="294"/>
    </row>
    <row r="477">
      <c r="A477" s="294"/>
      <c r="B477" s="333"/>
      <c r="D477" s="134"/>
      <c r="E477" s="294"/>
      <c r="I477" s="294"/>
      <c r="J477" s="294"/>
      <c r="N477" s="294"/>
      <c r="O477" s="294"/>
      <c r="P477" s="294"/>
      <c r="Q477" s="294"/>
      <c r="R477" s="294"/>
      <c r="S477" s="294"/>
      <c r="T477" s="294"/>
      <c r="U477" s="294"/>
      <c r="V477" s="294"/>
      <c r="W477" s="294"/>
      <c r="X477" s="294"/>
      <c r="Y477" s="294"/>
      <c r="Z477" s="294"/>
      <c r="AA477" s="294"/>
      <c r="AB477" s="294"/>
      <c r="AC477" s="294"/>
      <c r="AD477" s="294"/>
      <c r="AE477" s="294"/>
      <c r="AF477" s="294"/>
      <c r="AG477" s="294"/>
      <c r="AH477" s="294"/>
      <c r="AI477" s="294"/>
      <c r="AJ477" s="294"/>
      <c r="AK477" s="294"/>
      <c r="AL477" s="294"/>
      <c r="AM477" s="294"/>
      <c r="AN477" s="294"/>
      <c r="AO477" s="294"/>
      <c r="AP477" s="294"/>
      <c r="AQ477" s="294"/>
      <c r="AR477" s="294"/>
      <c r="AS477" s="294"/>
      <c r="AT477" s="294"/>
      <c r="AU477" s="294"/>
      <c r="AV477" s="294"/>
      <c r="AW477" s="294"/>
      <c r="AX477" s="294"/>
      <c r="AY477" s="294"/>
      <c r="AZ477" s="294"/>
      <c r="BA477" s="294"/>
      <c r="BB477" s="294"/>
      <c r="BC477" s="294"/>
      <c r="BD477" s="294"/>
      <c r="BE477" s="294"/>
      <c r="BF477" s="294"/>
      <c r="BG477" s="294"/>
      <c r="BH477" s="294"/>
      <c r="BI477" s="294"/>
      <c r="BJ477" s="294"/>
      <c r="BK477" s="294"/>
      <c r="BL477" s="294"/>
      <c r="BM477" s="294"/>
      <c r="BN477" s="294"/>
      <c r="BO477" s="294"/>
    </row>
    <row r="478">
      <c r="A478" s="294"/>
      <c r="B478" s="333"/>
      <c r="D478" s="134"/>
      <c r="E478" s="294"/>
      <c r="I478" s="294"/>
      <c r="J478" s="294"/>
      <c r="N478" s="294"/>
      <c r="O478" s="294"/>
      <c r="P478" s="294"/>
      <c r="Q478" s="294"/>
      <c r="R478" s="294"/>
      <c r="S478" s="294"/>
      <c r="T478" s="294"/>
      <c r="U478" s="294"/>
      <c r="V478" s="294"/>
      <c r="W478" s="294"/>
      <c r="X478" s="294"/>
      <c r="Y478" s="294"/>
      <c r="Z478" s="294"/>
      <c r="AA478" s="294"/>
      <c r="AB478" s="294"/>
      <c r="AC478" s="294"/>
      <c r="AD478" s="294"/>
      <c r="AE478" s="294"/>
      <c r="AF478" s="294"/>
      <c r="AG478" s="294"/>
      <c r="AH478" s="294"/>
      <c r="AI478" s="294"/>
      <c r="AJ478" s="294"/>
      <c r="AK478" s="294"/>
      <c r="AL478" s="294"/>
      <c r="AM478" s="294"/>
      <c r="AN478" s="294"/>
      <c r="AO478" s="294"/>
      <c r="AP478" s="294"/>
      <c r="AQ478" s="294"/>
      <c r="AR478" s="294"/>
      <c r="AS478" s="294"/>
      <c r="AT478" s="294"/>
      <c r="AU478" s="294"/>
      <c r="AV478" s="294"/>
      <c r="AW478" s="294"/>
      <c r="AX478" s="294"/>
      <c r="AY478" s="294"/>
      <c r="AZ478" s="294"/>
      <c r="BA478" s="294"/>
      <c r="BB478" s="294"/>
      <c r="BC478" s="294"/>
      <c r="BD478" s="294"/>
      <c r="BE478" s="294"/>
      <c r="BF478" s="294"/>
      <c r="BG478" s="294"/>
      <c r="BH478" s="294"/>
      <c r="BI478" s="294"/>
      <c r="BJ478" s="294"/>
      <c r="BK478" s="294"/>
      <c r="BL478" s="294"/>
      <c r="BM478" s="294"/>
      <c r="BN478" s="294"/>
      <c r="BO478" s="294"/>
    </row>
    <row r="479">
      <c r="A479" s="294"/>
      <c r="B479" s="333"/>
      <c r="D479" s="134"/>
      <c r="E479" s="294"/>
      <c r="I479" s="294"/>
      <c r="J479" s="294"/>
      <c r="N479" s="294"/>
      <c r="O479" s="294"/>
      <c r="P479" s="294"/>
      <c r="Q479" s="294"/>
      <c r="R479" s="294"/>
      <c r="S479" s="294"/>
      <c r="T479" s="294"/>
      <c r="U479" s="294"/>
      <c r="V479" s="294"/>
      <c r="W479" s="294"/>
      <c r="X479" s="294"/>
      <c r="Y479" s="294"/>
      <c r="Z479" s="294"/>
      <c r="AA479" s="294"/>
      <c r="AB479" s="294"/>
      <c r="AC479" s="294"/>
      <c r="AD479" s="294"/>
      <c r="AE479" s="294"/>
      <c r="AF479" s="294"/>
      <c r="AG479" s="294"/>
      <c r="AH479" s="294"/>
      <c r="AI479" s="294"/>
      <c r="AJ479" s="294"/>
      <c r="AK479" s="294"/>
      <c r="AL479" s="294"/>
      <c r="AM479" s="294"/>
      <c r="AN479" s="294"/>
      <c r="AO479" s="294"/>
      <c r="AP479" s="294"/>
      <c r="AQ479" s="294"/>
      <c r="AR479" s="294"/>
      <c r="AS479" s="294"/>
      <c r="AT479" s="294"/>
      <c r="AU479" s="294"/>
      <c r="AV479" s="294"/>
      <c r="AW479" s="294"/>
      <c r="AX479" s="294"/>
      <c r="AY479" s="294"/>
      <c r="AZ479" s="294"/>
      <c r="BA479" s="294"/>
      <c r="BB479" s="294"/>
      <c r="BC479" s="294"/>
      <c r="BD479" s="294"/>
      <c r="BE479" s="294"/>
      <c r="BF479" s="294"/>
      <c r="BG479" s="294"/>
      <c r="BH479" s="294"/>
      <c r="BI479" s="294"/>
      <c r="BJ479" s="294"/>
      <c r="BK479" s="294"/>
      <c r="BL479" s="294"/>
      <c r="BM479" s="294"/>
      <c r="BN479" s="294"/>
      <c r="BO479" s="294"/>
    </row>
    <row r="480">
      <c r="A480" s="294"/>
      <c r="B480" s="333"/>
      <c r="D480" s="134"/>
      <c r="E480" s="294"/>
      <c r="I480" s="294"/>
      <c r="J480" s="294"/>
      <c r="N480" s="294"/>
      <c r="O480" s="294"/>
      <c r="P480" s="294"/>
      <c r="Q480" s="294"/>
      <c r="R480" s="294"/>
      <c r="S480" s="294"/>
      <c r="T480" s="294"/>
      <c r="U480" s="294"/>
      <c r="V480" s="294"/>
      <c r="W480" s="294"/>
      <c r="X480" s="294"/>
      <c r="Y480" s="294"/>
      <c r="Z480" s="294"/>
      <c r="AA480" s="294"/>
      <c r="AB480" s="294"/>
      <c r="AC480" s="294"/>
      <c r="AD480" s="294"/>
      <c r="AE480" s="294"/>
      <c r="AF480" s="294"/>
      <c r="AG480" s="294"/>
      <c r="AH480" s="294"/>
      <c r="AI480" s="294"/>
      <c r="AJ480" s="294"/>
      <c r="AK480" s="294"/>
      <c r="AL480" s="294"/>
      <c r="AM480" s="294"/>
      <c r="AN480" s="294"/>
      <c r="AO480" s="294"/>
      <c r="AP480" s="294"/>
      <c r="AQ480" s="294"/>
      <c r="AR480" s="294"/>
      <c r="AS480" s="294"/>
      <c r="AT480" s="294"/>
      <c r="AU480" s="294"/>
      <c r="AV480" s="294"/>
      <c r="AW480" s="294"/>
      <c r="AX480" s="294"/>
      <c r="AY480" s="294"/>
      <c r="AZ480" s="294"/>
      <c r="BA480" s="294"/>
      <c r="BB480" s="294"/>
      <c r="BC480" s="294"/>
      <c r="BD480" s="294"/>
      <c r="BE480" s="294"/>
      <c r="BF480" s="294"/>
      <c r="BG480" s="294"/>
      <c r="BH480" s="294"/>
      <c r="BI480" s="294"/>
      <c r="BJ480" s="294"/>
      <c r="BK480" s="294"/>
      <c r="BL480" s="294"/>
      <c r="BM480" s="294"/>
      <c r="BN480" s="294"/>
      <c r="BO480" s="294"/>
    </row>
    <row r="481">
      <c r="A481" s="294"/>
      <c r="B481" s="333"/>
      <c r="D481" s="134"/>
      <c r="E481" s="294"/>
      <c r="I481" s="294"/>
      <c r="J481" s="294"/>
      <c r="N481" s="294"/>
      <c r="O481" s="294"/>
      <c r="P481" s="294"/>
      <c r="Q481" s="294"/>
      <c r="R481" s="294"/>
      <c r="S481" s="294"/>
      <c r="T481" s="294"/>
      <c r="U481" s="294"/>
      <c r="V481" s="294"/>
      <c r="W481" s="294"/>
      <c r="X481" s="294"/>
      <c r="Y481" s="294"/>
      <c r="Z481" s="294"/>
      <c r="AA481" s="294"/>
      <c r="AB481" s="294"/>
      <c r="AC481" s="294"/>
      <c r="AD481" s="294"/>
      <c r="AE481" s="294"/>
      <c r="AF481" s="294"/>
      <c r="AG481" s="294"/>
      <c r="AH481" s="294"/>
      <c r="AI481" s="294"/>
      <c r="AJ481" s="294"/>
      <c r="AK481" s="294"/>
      <c r="AL481" s="294"/>
      <c r="AM481" s="294"/>
      <c r="AN481" s="294"/>
      <c r="AO481" s="294"/>
      <c r="AP481" s="294"/>
      <c r="AQ481" s="294"/>
      <c r="AR481" s="294"/>
      <c r="AS481" s="294"/>
      <c r="AT481" s="294"/>
      <c r="AU481" s="294"/>
      <c r="AV481" s="294"/>
      <c r="AW481" s="294"/>
      <c r="AX481" s="294"/>
      <c r="AY481" s="294"/>
      <c r="AZ481" s="294"/>
      <c r="BA481" s="294"/>
      <c r="BB481" s="294"/>
      <c r="BC481" s="294"/>
      <c r="BD481" s="294"/>
      <c r="BE481" s="294"/>
      <c r="BF481" s="294"/>
      <c r="BG481" s="294"/>
      <c r="BH481" s="294"/>
      <c r="BI481" s="294"/>
      <c r="BJ481" s="294"/>
      <c r="BK481" s="294"/>
      <c r="BL481" s="294"/>
      <c r="BM481" s="294"/>
      <c r="BN481" s="294"/>
      <c r="BO481" s="294"/>
    </row>
    <row r="482">
      <c r="A482" s="294"/>
      <c r="B482" s="333"/>
      <c r="D482" s="134"/>
      <c r="E482" s="294"/>
      <c r="I482" s="294"/>
      <c r="J482" s="294"/>
      <c r="N482" s="294"/>
      <c r="O482" s="294"/>
      <c r="P482" s="294"/>
      <c r="Q482" s="294"/>
      <c r="R482" s="294"/>
      <c r="S482" s="294"/>
      <c r="T482" s="294"/>
      <c r="U482" s="294"/>
      <c r="V482" s="294"/>
      <c r="W482" s="294"/>
      <c r="X482" s="294"/>
      <c r="Y482" s="294"/>
      <c r="Z482" s="294"/>
      <c r="AA482" s="294"/>
      <c r="AB482" s="294"/>
      <c r="AC482" s="294"/>
      <c r="AD482" s="294"/>
      <c r="AE482" s="294"/>
      <c r="AF482" s="294"/>
      <c r="AG482" s="294"/>
      <c r="AH482" s="294"/>
      <c r="AI482" s="294"/>
      <c r="AJ482" s="294"/>
      <c r="AK482" s="294"/>
      <c r="AL482" s="294"/>
      <c r="AM482" s="294"/>
      <c r="AN482" s="294"/>
      <c r="AO482" s="294"/>
      <c r="AP482" s="294"/>
      <c r="AQ482" s="294"/>
      <c r="AR482" s="294"/>
      <c r="AS482" s="294"/>
      <c r="AT482" s="294"/>
      <c r="AU482" s="294"/>
      <c r="AV482" s="294"/>
      <c r="AW482" s="294"/>
      <c r="AX482" s="294"/>
      <c r="AY482" s="294"/>
      <c r="AZ482" s="294"/>
      <c r="BA482" s="294"/>
      <c r="BB482" s="294"/>
      <c r="BC482" s="294"/>
      <c r="BD482" s="294"/>
      <c r="BE482" s="294"/>
      <c r="BF482" s="294"/>
      <c r="BG482" s="294"/>
      <c r="BH482" s="294"/>
      <c r="BI482" s="294"/>
      <c r="BJ482" s="294"/>
      <c r="BK482" s="294"/>
      <c r="BL482" s="294"/>
      <c r="BM482" s="294"/>
      <c r="BN482" s="294"/>
      <c r="BO482" s="294"/>
    </row>
    <row r="483">
      <c r="A483" s="294"/>
      <c r="B483" s="333"/>
      <c r="D483" s="134"/>
      <c r="E483" s="294"/>
      <c r="I483" s="294"/>
      <c r="J483" s="294"/>
      <c r="N483" s="294"/>
      <c r="O483" s="294"/>
      <c r="P483" s="294"/>
      <c r="Q483" s="294"/>
      <c r="R483" s="294"/>
      <c r="S483" s="294"/>
      <c r="T483" s="294"/>
      <c r="U483" s="294"/>
      <c r="V483" s="294"/>
      <c r="W483" s="294"/>
      <c r="X483" s="294"/>
      <c r="Y483" s="294"/>
      <c r="Z483" s="294"/>
      <c r="AA483" s="294"/>
      <c r="AB483" s="294"/>
      <c r="AC483" s="294"/>
      <c r="AD483" s="294"/>
      <c r="AE483" s="294"/>
      <c r="AF483" s="294"/>
      <c r="AG483" s="294"/>
      <c r="AH483" s="294"/>
      <c r="AI483" s="294"/>
      <c r="AJ483" s="294"/>
      <c r="AK483" s="294"/>
      <c r="AL483" s="294"/>
      <c r="AM483" s="294"/>
      <c r="AN483" s="294"/>
      <c r="AO483" s="294"/>
      <c r="AP483" s="294"/>
      <c r="AQ483" s="294"/>
      <c r="AR483" s="294"/>
      <c r="AS483" s="294"/>
      <c r="AT483" s="294"/>
      <c r="AU483" s="294"/>
      <c r="AV483" s="294"/>
      <c r="AW483" s="294"/>
      <c r="AX483" s="294"/>
      <c r="AY483" s="294"/>
      <c r="AZ483" s="294"/>
      <c r="BA483" s="294"/>
      <c r="BB483" s="294"/>
      <c r="BC483" s="294"/>
      <c r="BD483" s="294"/>
      <c r="BE483" s="294"/>
      <c r="BF483" s="294"/>
      <c r="BG483" s="294"/>
      <c r="BH483" s="294"/>
      <c r="BI483" s="294"/>
      <c r="BJ483" s="294"/>
      <c r="BK483" s="294"/>
      <c r="BL483" s="294"/>
      <c r="BM483" s="294"/>
      <c r="BN483" s="294"/>
      <c r="BO483" s="294"/>
    </row>
    <row r="484">
      <c r="A484" s="294"/>
      <c r="B484" s="333"/>
      <c r="D484" s="134"/>
      <c r="E484" s="294"/>
      <c r="I484" s="294"/>
      <c r="J484" s="294"/>
      <c r="N484" s="294"/>
      <c r="O484" s="294"/>
      <c r="P484" s="294"/>
      <c r="Q484" s="294"/>
      <c r="R484" s="294"/>
      <c r="S484" s="294"/>
      <c r="T484" s="294"/>
      <c r="U484" s="294"/>
      <c r="V484" s="294"/>
      <c r="W484" s="294"/>
      <c r="X484" s="294"/>
      <c r="Y484" s="294"/>
      <c r="Z484" s="294"/>
      <c r="AA484" s="294"/>
      <c r="AB484" s="294"/>
      <c r="AC484" s="294"/>
      <c r="AD484" s="294"/>
      <c r="AE484" s="294"/>
      <c r="AF484" s="294"/>
      <c r="AG484" s="294"/>
      <c r="AH484" s="294"/>
      <c r="AI484" s="294"/>
      <c r="AJ484" s="294"/>
      <c r="AK484" s="294"/>
      <c r="AL484" s="294"/>
      <c r="AM484" s="294"/>
      <c r="AN484" s="294"/>
      <c r="AO484" s="294"/>
      <c r="AP484" s="294"/>
      <c r="AQ484" s="294"/>
      <c r="AR484" s="294"/>
      <c r="AS484" s="294"/>
      <c r="AT484" s="294"/>
      <c r="AU484" s="294"/>
      <c r="AV484" s="294"/>
      <c r="AW484" s="294"/>
      <c r="AX484" s="294"/>
      <c r="AY484" s="294"/>
      <c r="AZ484" s="294"/>
      <c r="BA484" s="294"/>
      <c r="BB484" s="294"/>
      <c r="BC484" s="294"/>
      <c r="BD484" s="294"/>
      <c r="BE484" s="294"/>
      <c r="BF484" s="294"/>
      <c r="BG484" s="294"/>
      <c r="BH484" s="294"/>
      <c r="BI484" s="294"/>
      <c r="BJ484" s="294"/>
      <c r="BK484" s="294"/>
      <c r="BL484" s="294"/>
      <c r="BM484" s="294"/>
      <c r="BN484" s="294"/>
      <c r="BO484" s="294"/>
    </row>
    <row r="485">
      <c r="A485" s="294"/>
      <c r="B485" s="333"/>
      <c r="D485" s="134"/>
      <c r="E485" s="294"/>
      <c r="I485" s="294"/>
      <c r="J485" s="294"/>
      <c r="N485" s="294"/>
      <c r="O485" s="294"/>
      <c r="P485" s="294"/>
      <c r="Q485" s="294"/>
      <c r="R485" s="294"/>
      <c r="S485" s="294"/>
      <c r="T485" s="294"/>
      <c r="U485" s="294"/>
      <c r="V485" s="294"/>
      <c r="W485" s="294"/>
      <c r="X485" s="294"/>
      <c r="Y485" s="294"/>
      <c r="Z485" s="294"/>
      <c r="AA485" s="294"/>
      <c r="AB485" s="294"/>
      <c r="AC485" s="294"/>
      <c r="AD485" s="294"/>
      <c r="AE485" s="294"/>
      <c r="AF485" s="294"/>
      <c r="AG485" s="294"/>
      <c r="AH485" s="294"/>
      <c r="AI485" s="294"/>
      <c r="AJ485" s="294"/>
      <c r="AK485" s="294"/>
      <c r="AL485" s="294"/>
      <c r="AM485" s="294"/>
      <c r="AN485" s="294"/>
      <c r="AO485" s="294"/>
      <c r="AP485" s="294"/>
      <c r="AQ485" s="294"/>
      <c r="AR485" s="294"/>
      <c r="AS485" s="294"/>
      <c r="AT485" s="294"/>
      <c r="AU485" s="294"/>
      <c r="AV485" s="294"/>
      <c r="AW485" s="294"/>
      <c r="AX485" s="294"/>
      <c r="AY485" s="294"/>
      <c r="AZ485" s="294"/>
      <c r="BA485" s="294"/>
      <c r="BB485" s="294"/>
      <c r="BC485" s="294"/>
      <c r="BD485" s="294"/>
      <c r="BE485" s="294"/>
      <c r="BF485" s="294"/>
      <c r="BG485" s="294"/>
      <c r="BH485" s="294"/>
      <c r="BI485" s="294"/>
      <c r="BJ485" s="294"/>
      <c r="BK485" s="294"/>
      <c r="BL485" s="294"/>
      <c r="BM485" s="294"/>
      <c r="BN485" s="294"/>
      <c r="BO485" s="294"/>
    </row>
    <row r="486">
      <c r="A486" s="294"/>
      <c r="B486" s="333"/>
      <c r="D486" s="134"/>
      <c r="E486" s="294"/>
      <c r="I486" s="294"/>
      <c r="J486" s="294"/>
      <c r="N486" s="294"/>
      <c r="O486" s="294"/>
      <c r="P486" s="294"/>
      <c r="Q486" s="294"/>
      <c r="R486" s="294"/>
      <c r="S486" s="294"/>
      <c r="T486" s="294"/>
      <c r="U486" s="294"/>
      <c r="V486" s="294"/>
      <c r="W486" s="294"/>
      <c r="X486" s="294"/>
      <c r="Y486" s="294"/>
      <c r="Z486" s="294"/>
      <c r="AA486" s="294"/>
      <c r="AB486" s="294"/>
      <c r="AC486" s="294"/>
      <c r="AD486" s="294"/>
      <c r="AE486" s="294"/>
      <c r="AF486" s="294"/>
      <c r="AG486" s="294"/>
      <c r="AH486" s="294"/>
      <c r="AI486" s="294"/>
      <c r="AJ486" s="294"/>
      <c r="AK486" s="294"/>
      <c r="AL486" s="294"/>
      <c r="AM486" s="294"/>
      <c r="AN486" s="294"/>
      <c r="AO486" s="294"/>
      <c r="AP486" s="294"/>
      <c r="AQ486" s="294"/>
      <c r="AR486" s="294"/>
      <c r="AS486" s="294"/>
      <c r="AT486" s="294"/>
      <c r="AU486" s="294"/>
      <c r="AV486" s="294"/>
      <c r="AW486" s="294"/>
      <c r="AX486" s="294"/>
      <c r="AY486" s="294"/>
      <c r="AZ486" s="294"/>
      <c r="BA486" s="294"/>
      <c r="BB486" s="294"/>
      <c r="BC486" s="294"/>
      <c r="BD486" s="294"/>
      <c r="BE486" s="294"/>
      <c r="BF486" s="294"/>
      <c r="BG486" s="294"/>
      <c r="BH486" s="294"/>
      <c r="BI486" s="294"/>
      <c r="BJ486" s="294"/>
      <c r="BK486" s="294"/>
      <c r="BL486" s="294"/>
      <c r="BM486" s="294"/>
      <c r="BN486" s="294"/>
      <c r="BO486" s="294"/>
    </row>
    <row r="487">
      <c r="A487" s="294"/>
      <c r="B487" s="333"/>
      <c r="D487" s="134"/>
      <c r="E487" s="294"/>
      <c r="I487" s="294"/>
      <c r="J487" s="294"/>
      <c r="N487" s="294"/>
      <c r="O487" s="294"/>
      <c r="P487" s="294"/>
      <c r="Q487" s="294"/>
      <c r="R487" s="294"/>
      <c r="S487" s="294"/>
      <c r="T487" s="294"/>
      <c r="U487" s="294"/>
      <c r="V487" s="294"/>
      <c r="W487" s="294"/>
      <c r="X487" s="294"/>
      <c r="Y487" s="294"/>
      <c r="Z487" s="294"/>
      <c r="AA487" s="294"/>
      <c r="AB487" s="294"/>
      <c r="AC487" s="294"/>
      <c r="AD487" s="294"/>
      <c r="AE487" s="294"/>
      <c r="AF487" s="294"/>
      <c r="AG487" s="294"/>
      <c r="AH487" s="294"/>
      <c r="AI487" s="294"/>
      <c r="AJ487" s="294"/>
      <c r="AK487" s="294"/>
      <c r="AL487" s="294"/>
      <c r="AM487" s="294"/>
      <c r="AN487" s="294"/>
      <c r="AO487" s="294"/>
      <c r="AP487" s="294"/>
      <c r="AQ487" s="294"/>
      <c r="AR487" s="294"/>
      <c r="AS487" s="294"/>
      <c r="AT487" s="294"/>
      <c r="AU487" s="294"/>
      <c r="AV487" s="294"/>
      <c r="AW487" s="294"/>
      <c r="AX487" s="294"/>
      <c r="AY487" s="294"/>
      <c r="AZ487" s="294"/>
      <c r="BA487" s="294"/>
      <c r="BB487" s="294"/>
      <c r="BC487" s="294"/>
      <c r="BD487" s="294"/>
      <c r="BE487" s="294"/>
      <c r="BF487" s="294"/>
      <c r="BG487" s="294"/>
      <c r="BH487" s="294"/>
      <c r="BI487" s="294"/>
      <c r="BJ487" s="294"/>
      <c r="BK487" s="294"/>
      <c r="BL487" s="294"/>
      <c r="BM487" s="294"/>
      <c r="BN487" s="294"/>
      <c r="BO487" s="294"/>
    </row>
    <row r="488">
      <c r="A488" s="294"/>
      <c r="B488" s="333"/>
      <c r="D488" s="134"/>
      <c r="E488" s="294"/>
      <c r="I488" s="294"/>
      <c r="J488" s="294"/>
      <c r="N488" s="294"/>
      <c r="O488" s="294"/>
      <c r="P488" s="294"/>
      <c r="Q488" s="294"/>
      <c r="R488" s="294"/>
      <c r="S488" s="294"/>
      <c r="T488" s="294"/>
      <c r="U488" s="294"/>
      <c r="V488" s="294"/>
      <c r="W488" s="294"/>
      <c r="X488" s="294"/>
      <c r="Y488" s="294"/>
      <c r="Z488" s="294"/>
      <c r="AA488" s="294"/>
      <c r="AB488" s="294"/>
      <c r="AC488" s="294"/>
      <c r="AD488" s="294"/>
      <c r="AE488" s="294"/>
      <c r="AF488" s="294"/>
      <c r="AG488" s="294"/>
      <c r="AH488" s="294"/>
      <c r="AI488" s="294"/>
      <c r="AJ488" s="294"/>
      <c r="AK488" s="294"/>
      <c r="AL488" s="294"/>
      <c r="AM488" s="294"/>
      <c r="AN488" s="294"/>
      <c r="AO488" s="294"/>
      <c r="AP488" s="294"/>
      <c r="AQ488" s="294"/>
      <c r="AR488" s="294"/>
      <c r="AS488" s="294"/>
      <c r="AT488" s="294"/>
      <c r="AU488" s="294"/>
      <c r="AV488" s="294"/>
      <c r="AW488" s="294"/>
      <c r="AX488" s="294"/>
      <c r="AY488" s="294"/>
      <c r="AZ488" s="294"/>
      <c r="BA488" s="294"/>
      <c r="BB488" s="294"/>
      <c r="BC488" s="294"/>
      <c r="BD488" s="294"/>
      <c r="BE488" s="294"/>
      <c r="BF488" s="294"/>
      <c r="BG488" s="294"/>
      <c r="BH488" s="294"/>
      <c r="BI488" s="294"/>
      <c r="BJ488" s="294"/>
      <c r="BK488" s="294"/>
      <c r="BL488" s="294"/>
      <c r="BM488" s="294"/>
      <c r="BN488" s="294"/>
      <c r="BO488" s="294"/>
    </row>
    <row r="489">
      <c r="A489" s="294"/>
      <c r="B489" s="333"/>
      <c r="D489" s="134"/>
      <c r="E489" s="294"/>
      <c r="I489" s="294"/>
      <c r="J489" s="294"/>
      <c r="N489" s="294"/>
      <c r="O489" s="294"/>
      <c r="P489" s="294"/>
      <c r="Q489" s="294"/>
      <c r="R489" s="294"/>
      <c r="S489" s="294"/>
      <c r="T489" s="294"/>
      <c r="U489" s="294"/>
      <c r="V489" s="294"/>
      <c r="W489" s="294"/>
      <c r="X489" s="294"/>
      <c r="Y489" s="294"/>
      <c r="Z489" s="294"/>
      <c r="AA489" s="294"/>
      <c r="AB489" s="294"/>
      <c r="AC489" s="294"/>
      <c r="AD489" s="294"/>
      <c r="AE489" s="294"/>
      <c r="AF489" s="294"/>
      <c r="AG489" s="294"/>
      <c r="AH489" s="294"/>
      <c r="AI489" s="294"/>
      <c r="AJ489" s="294"/>
      <c r="AK489" s="294"/>
      <c r="AL489" s="294"/>
      <c r="AM489" s="294"/>
      <c r="AN489" s="294"/>
      <c r="AO489" s="294"/>
      <c r="AP489" s="294"/>
      <c r="AQ489" s="294"/>
      <c r="AR489" s="294"/>
      <c r="AS489" s="294"/>
      <c r="AT489" s="294"/>
      <c r="AU489" s="294"/>
      <c r="AV489" s="294"/>
      <c r="AW489" s="294"/>
      <c r="AX489" s="294"/>
      <c r="AY489" s="294"/>
      <c r="AZ489" s="294"/>
      <c r="BA489" s="294"/>
      <c r="BB489" s="294"/>
      <c r="BC489" s="294"/>
      <c r="BD489" s="294"/>
      <c r="BE489" s="294"/>
      <c r="BF489" s="294"/>
      <c r="BG489" s="294"/>
      <c r="BH489" s="294"/>
      <c r="BI489" s="294"/>
      <c r="BJ489" s="294"/>
      <c r="BK489" s="294"/>
      <c r="BL489" s="294"/>
      <c r="BM489" s="294"/>
      <c r="BN489" s="294"/>
      <c r="BO489" s="294"/>
    </row>
    <row r="490">
      <c r="A490" s="294"/>
      <c r="B490" s="333"/>
      <c r="D490" s="134"/>
      <c r="E490" s="294"/>
      <c r="I490" s="294"/>
      <c r="J490" s="294"/>
      <c r="N490" s="294"/>
      <c r="O490" s="294"/>
      <c r="P490" s="294"/>
      <c r="Q490" s="294"/>
      <c r="R490" s="294"/>
      <c r="S490" s="294"/>
      <c r="T490" s="294"/>
      <c r="U490" s="294"/>
      <c r="V490" s="294"/>
      <c r="W490" s="294"/>
      <c r="X490" s="294"/>
      <c r="Y490" s="294"/>
      <c r="Z490" s="294"/>
      <c r="AA490" s="294"/>
      <c r="AB490" s="294"/>
      <c r="AC490" s="294"/>
      <c r="AD490" s="294"/>
      <c r="AE490" s="294"/>
      <c r="AF490" s="294"/>
      <c r="AG490" s="294"/>
      <c r="AH490" s="294"/>
      <c r="AI490" s="294"/>
      <c r="AJ490" s="294"/>
      <c r="AK490" s="294"/>
      <c r="AL490" s="294"/>
      <c r="AM490" s="294"/>
      <c r="AN490" s="294"/>
      <c r="AO490" s="294"/>
      <c r="AP490" s="294"/>
      <c r="AQ490" s="294"/>
      <c r="AR490" s="294"/>
      <c r="AS490" s="294"/>
      <c r="AT490" s="294"/>
      <c r="AU490" s="294"/>
      <c r="AV490" s="294"/>
      <c r="AW490" s="294"/>
      <c r="AX490" s="294"/>
      <c r="AY490" s="294"/>
      <c r="AZ490" s="294"/>
      <c r="BA490" s="294"/>
      <c r="BB490" s="294"/>
      <c r="BC490" s="294"/>
      <c r="BD490" s="294"/>
      <c r="BE490" s="294"/>
      <c r="BF490" s="294"/>
      <c r="BG490" s="294"/>
      <c r="BH490" s="294"/>
      <c r="BI490" s="294"/>
      <c r="BJ490" s="294"/>
      <c r="BK490" s="294"/>
      <c r="BL490" s="294"/>
      <c r="BM490" s="294"/>
      <c r="BN490" s="294"/>
      <c r="BO490" s="294"/>
    </row>
    <row r="491">
      <c r="A491" s="294"/>
      <c r="B491" s="333"/>
      <c r="D491" s="134"/>
      <c r="E491" s="294"/>
      <c r="I491" s="294"/>
      <c r="J491" s="294"/>
      <c r="N491" s="294"/>
      <c r="O491" s="294"/>
      <c r="P491" s="294"/>
      <c r="Q491" s="294"/>
      <c r="R491" s="294"/>
      <c r="S491" s="294"/>
      <c r="T491" s="294"/>
      <c r="U491" s="294"/>
      <c r="V491" s="294"/>
      <c r="W491" s="294"/>
      <c r="X491" s="294"/>
      <c r="Y491" s="294"/>
      <c r="Z491" s="294"/>
      <c r="AA491" s="294"/>
      <c r="AB491" s="294"/>
      <c r="AC491" s="294"/>
      <c r="AD491" s="294"/>
      <c r="AE491" s="294"/>
      <c r="AF491" s="294"/>
      <c r="AG491" s="294"/>
      <c r="AH491" s="294"/>
      <c r="AI491" s="294"/>
      <c r="AJ491" s="294"/>
      <c r="AK491" s="294"/>
      <c r="AL491" s="294"/>
      <c r="AM491" s="294"/>
      <c r="AN491" s="294"/>
      <c r="AO491" s="294"/>
      <c r="AP491" s="294"/>
      <c r="AQ491" s="294"/>
      <c r="AR491" s="294"/>
      <c r="AS491" s="294"/>
      <c r="AT491" s="294"/>
      <c r="AU491" s="294"/>
      <c r="AV491" s="294"/>
      <c r="AW491" s="294"/>
      <c r="AX491" s="294"/>
      <c r="AY491" s="294"/>
      <c r="AZ491" s="294"/>
      <c r="BA491" s="294"/>
      <c r="BB491" s="294"/>
      <c r="BC491" s="294"/>
      <c r="BD491" s="294"/>
      <c r="BE491" s="294"/>
      <c r="BF491" s="294"/>
      <c r="BG491" s="294"/>
      <c r="BH491" s="294"/>
      <c r="BI491" s="294"/>
      <c r="BJ491" s="294"/>
      <c r="BK491" s="294"/>
      <c r="BL491" s="294"/>
      <c r="BM491" s="294"/>
      <c r="BN491" s="294"/>
      <c r="BO491" s="294"/>
    </row>
    <row r="492">
      <c r="A492" s="294"/>
      <c r="B492" s="333"/>
      <c r="D492" s="134"/>
      <c r="E492" s="294"/>
      <c r="I492" s="294"/>
      <c r="J492" s="294"/>
      <c r="N492" s="294"/>
      <c r="O492" s="294"/>
      <c r="P492" s="294"/>
      <c r="Q492" s="294"/>
      <c r="R492" s="294"/>
      <c r="S492" s="294"/>
      <c r="T492" s="294"/>
      <c r="U492" s="294"/>
      <c r="V492" s="294"/>
      <c r="W492" s="294"/>
      <c r="X492" s="294"/>
      <c r="Y492" s="294"/>
      <c r="Z492" s="294"/>
      <c r="AA492" s="294"/>
      <c r="AB492" s="294"/>
      <c r="AC492" s="294"/>
      <c r="AD492" s="294"/>
      <c r="AE492" s="294"/>
      <c r="AF492" s="294"/>
      <c r="AG492" s="294"/>
      <c r="AH492" s="294"/>
      <c r="AI492" s="294"/>
      <c r="AJ492" s="294"/>
      <c r="AK492" s="294"/>
      <c r="AL492" s="294"/>
      <c r="AM492" s="294"/>
      <c r="AN492" s="294"/>
      <c r="AO492" s="294"/>
      <c r="AP492" s="294"/>
      <c r="AQ492" s="294"/>
      <c r="AR492" s="294"/>
      <c r="AS492" s="294"/>
      <c r="AT492" s="294"/>
      <c r="AU492" s="294"/>
      <c r="AV492" s="294"/>
      <c r="AW492" s="294"/>
      <c r="AX492" s="294"/>
      <c r="AY492" s="294"/>
      <c r="AZ492" s="294"/>
      <c r="BA492" s="294"/>
      <c r="BB492" s="294"/>
      <c r="BC492" s="294"/>
      <c r="BD492" s="294"/>
      <c r="BE492" s="294"/>
      <c r="BF492" s="294"/>
      <c r="BG492" s="294"/>
      <c r="BH492" s="294"/>
      <c r="BI492" s="294"/>
      <c r="BJ492" s="294"/>
      <c r="BK492" s="294"/>
      <c r="BL492" s="294"/>
      <c r="BM492" s="294"/>
      <c r="BN492" s="294"/>
      <c r="BO492" s="294"/>
    </row>
    <row r="493">
      <c r="A493" s="294"/>
      <c r="B493" s="333"/>
      <c r="D493" s="134"/>
      <c r="E493" s="294"/>
      <c r="I493" s="294"/>
      <c r="J493" s="294"/>
      <c r="N493" s="294"/>
      <c r="O493" s="294"/>
      <c r="P493" s="294"/>
      <c r="Q493" s="294"/>
      <c r="R493" s="294"/>
      <c r="S493" s="294"/>
      <c r="T493" s="294"/>
      <c r="U493" s="294"/>
      <c r="V493" s="294"/>
      <c r="W493" s="294"/>
      <c r="X493" s="294"/>
      <c r="Y493" s="294"/>
      <c r="Z493" s="294"/>
      <c r="AA493" s="294"/>
      <c r="AB493" s="294"/>
      <c r="AC493" s="294"/>
      <c r="AD493" s="294"/>
      <c r="AE493" s="294"/>
      <c r="AF493" s="294"/>
      <c r="AG493" s="294"/>
      <c r="AH493" s="294"/>
      <c r="AI493" s="294"/>
      <c r="AJ493" s="294"/>
      <c r="AK493" s="294"/>
      <c r="AL493" s="294"/>
      <c r="AM493" s="294"/>
      <c r="AN493" s="294"/>
      <c r="AO493" s="294"/>
      <c r="AP493" s="294"/>
      <c r="AQ493" s="294"/>
      <c r="AR493" s="294"/>
      <c r="AS493" s="294"/>
      <c r="AT493" s="294"/>
      <c r="AU493" s="294"/>
      <c r="AV493" s="294"/>
      <c r="AW493" s="294"/>
      <c r="AX493" s="294"/>
      <c r="AY493" s="294"/>
      <c r="AZ493" s="294"/>
      <c r="BA493" s="294"/>
      <c r="BB493" s="294"/>
      <c r="BC493" s="294"/>
      <c r="BD493" s="294"/>
      <c r="BE493" s="294"/>
      <c r="BF493" s="294"/>
      <c r="BG493" s="294"/>
      <c r="BH493" s="294"/>
      <c r="BI493" s="294"/>
      <c r="BJ493" s="294"/>
      <c r="BK493" s="294"/>
      <c r="BL493" s="294"/>
      <c r="BM493" s="294"/>
      <c r="BN493" s="294"/>
      <c r="BO493" s="294"/>
    </row>
    <row r="494">
      <c r="A494" s="294"/>
      <c r="B494" s="333"/>
      <c r="D494" s="134"/>
      <c r="E494" s="294"/>
      <c r="I494" s="294"/>
      <c r="J494" s="294"/>
      <c r="N494" s="294"/>
      <c r="O494" s="294"/>
      <c r="P494" s="294"/>
      <c r="Q494" s="294"/>
      <c r="R494" s="294"/>
      <c r="S494" s="294"/>
      <c r="T494" s="294"/>
      <c r="U494" s="294"/>
      <c r="V494" s="294"/>
      <c r="W494" s="294"/>
      <c r="X494" s="294"/>
      <c r="Y494" s="294"/>
      <c r="Z494" s="294"/>
      <c r="AA494" s="294"/>
      <c r="AB494" s="294"/>
      <c r="AC494" s="294"/>
      <c r="AD494" s="294"/>
      <c r="AE494" s="294"/>
      <c r="AF494" s="294"/>
      <c r="AG494" s="294"/>
      <c r="AH494" s="294"/>
      <c r="AI494" s="294"/>
      <c r="AJ494" s="294"/>
      <c r="AK494" s="294"/>
      <c r="AL494" s="294"/>
      <c r="AM494" s="294"/>
      <c r="AN494" s="294"/>
      <c r="AO494" s="294"/>
      <c r="AP494" s="294"/>
      <c r="AQ494" s="294"/>
      <c r="AR494" s="294"/>
      <c r="AS494" s="294"/>
      <c r="AT494" s="294"/>
      <c r="AU494" s="294"/>
      <c r="AV494" s="294"/>
      <c r="AW494" s="294"/>
      <c r="AX494" s="294"/>
      <c r="AY494" s="294"/>
      <c r="AZ494" s="294"/>
      <c r="BA494" s="294"/>
      <c r="BB494" s="294"/>
      <c r="BC494" s="294"/>
      <c r="BD494" s="294"/>
      <c r="BE494" s="294"/>
      <c r="BF494" s="294"/>
      <c r="BG494" s="294"/>
      <c r="BH494" s="294"/>
      <c r="BI494" s="294"/>
      <c r="BJ494" s="294"/>
      <c r="BK494" s="294"/>
      <c r="BL494" s="294"/>
      <c r="BM494" s="294"/>
      <c r="BN494" s="294"/>
      <c r="BO494" s="294"/>
    </row>
    <row r="495">
      <c r="A495" s="294"/>
      <c r="B495" s="333"/>
      <c r="D495" s="134"/>
      <c r="E495" s="294"/>
      <c r="I495" s="294"/>
      <c r="J495" s="294"/>
      <c r="N495" s="294"/>
      <c r="O495" s="294"/>
      <c r="P495" s="294"/>
      <c r="Q495" s="294"/>
      <c r="R495" s="294"/>
      <c r="S495" s="294"/>
      <c r="T495" s="294"/>
      <c r="U495" s="294"/>
      <c r="V495" s="294"/>
      <c r="W495" s="294"/>
      <c r="X495" s="294"/>
      <c r="Y495" s="294"/>
      <c r="Z495" s="294"/>
      <c r="AA495" s="294"/>
      <c r="AB495" s="294"/>
      <c r="AC495" s="294"/>
      <c r="AD495" s="294"/>
      <c r="AE495" s="294"/>
      <c r="AF495" s="294"/>
      <c r="AG495" s="294"/>
      <c r="AH495" s="294"/>
      <c r="AI495" s="294"/>
      <c r="AJ495" s="294"/>
      <c r="AK495" s="294"/>
      <c r="AL495" s="294"/>
      <c r="AM495" s="294"/>
      <c r="AN495" s="294"/>
      <c r="AO495" s="294"/>
      <c r="AP495" s="294"/>
      <c r="AQ495" s="294"/>
      <c r="AR495" s="294"/>
      <c r="AS495" s="294"/>
      <c r="AT495" s="294"/>
      <c r="AU495" s="294"/>
      <c r="AV495" s="294"/>
      <c r="AW495" s="294"/>
      <c r="AX495" s="294"/>
      <c r="AY495" s="294"/>
      <c r="AZ495" s="294"/>
      <c r="BA495" s="294"/>
      <c r="BB495" s="294"/>
      <c r="BC495" s="294"/>
      <c r="BD495" s="294"/>
      <c r="BE495" s="294"/>
      <c r="BF495" s="294"/>
      <c r="BG495" s="294"/>
      <c r="BH495" s="294"/>
      <c r="BI495" s="294"/>
      <c r="BJ495" s="294"/>
      <c r="BK495" s="294"/>
      <c r="BL495" s="294"/>
      <c r="BM495" s="294"/>
      <c r="BN495" s="294"/>
      <c r="BO495" s="294"/>
    </row>
    <row r="496">
      <c r="A496" s="294"/>
      <c r="B496" s="333"/>
      <c r="D496" s="134"/>
      <c r="E496" s="294"/>
      <c r="I496" s="294"/>
      <c r="J496" s="294"/>
      <c r="N496" s="294"/>
      <c r="O496" s="294"/>
      <c r="P496" s="294"/>
      <c r="Q496" s="294"/>
      <c r="R496" s="294"/>
      <c r="S496" s="294"/>
      <c r="T496" s="294"/>
      <c r="U496" s="294"/>
      <c r="V496" s="294"/>
      <c r="W496" s="294"/>
      <c r="X496" s="294"/>
      <c r="Y496" s="294"/>
      <c r="Z496" s="294"/>
      <c r="AA496" s="294"/>
      <c r="AB496" s="294"/>
      <c r="AC496" s="294"/>
      <c r="AD496" s="294"/>
      <c r="AE496" s="294"/>
      <c r="AF496" s="294"/>
      <c r="AG496" s="294"/>
      <c r="AH496" s="294"/>
      <c r="AI496" s="294"/>
      <c r="AJ496" s="294"/>
      <c r="AK496" s="294"/>
      <c r="AL496" s="294"/>
      <c r="AM496" s="294"/>
      <c r="AN496" s="294"/>
      <c r="AO496" s="294"/>
      <c r="AP496" s="294"/>
      <c r="AQ496" s="294"/>
      <c r="AR496" s="294"/>
      <c r="AS496" s="294"/>
      <c r="AT496" s="294"/>
      <c r="AU496" s="294"/>
      <c r="AV496" s="294"/>
      <c r="AW496" s="294"/>
      <c r="AX496" s="294"/>
      <c r="AY496" s="294"/>
      <c r="AZ496" s="294"/>
      <c r="BA496" s="294"/>
      <c r="BB496" s="294"/>
      <c r="BC496" s="294"/>
      <c r="BD496" s="294"/>
      <c r="BE496" s="294"/>
      <c r="BF496" s="294"/>
      <c r="BG496" s="294"/>
      <c r="BH496" s="294"/>
      <c r="BI496" s="294"/>
      <c r="BJ496" s="294"/>
      <c r="BK496" s="294"/>
      <c r="BL496" s="294"/>
      <c r="BM496" s="294"/>
      <c r="BN496" s="294"/>
      <c r="BO496" s="294"/>
    </row>
    <row r="497">
      <c r="A497" s="294"/>
      <c r="B497" s="333"/>
      <c r="D497" s="134"/>
      <c r="E497" s="294"/>
      <c r="I497" s="294"/>
      <c r="J497" s="294"/>
      <c r="N497" s="294"/>
      <c r="O497" s="294"/>
      <c r="P497" s="294"/>
      <c r="Q497" s="294"/>
      <c r="R497" s="294"/>
      <c r="S497" s="294"/>
      <c r="T497" s="294"/>
      <c r="U497" s="294"/>
      <c r="V497" s="294"/>
      <c r="W497" s="294"/>
      <c r="X497" s="294"/>
      <c r="Y497" s="294"/>
      <c r="Z497" s="294"/>
      <c r="AA497" s="294"/>
      <c r="AB497" s="294"/>
      <c r="AC497" s="294"/>
      <c r="AD497" s="294"/>
      <c r="AE497" s="294"/>
      <c r="AF497" s="294"/>
      <c r="AG497" s="294"/>
      <c r="AH497" s="294"/>
      <c r="AI497" s="294"/>
      <c r="AJ497" s="294"/>
      <c r="AK497" s="294"/>
      <c r="AL497" s="294"/>
      <c r="AM497" s="294"/>
      <c r="AN497" s="294"/>
      <c r="AO497" s="294"/>
      <c r="AP497" s="294"/>
      <c r="AQ497" s="294"/>
      <c r="AR497" s="294"/>
      <c r="AS497" s="294"/>
      <c r="AT497" s="294"/>
      <c r="AU497" s="294"/>
      <c r="AV497" s="294"/>
      <c r="AW497" s="294"/>
      <c r="AX497" s="294"/>
      <c r="AY497" s="294"/>
      <c r="AZ497" s="294"/>
      <c r="BA497" s="294"/>
      <c r="BB497" s="294"/>
      <c r="BC497" s="294"/>
      <c r="BD497" s="294"/>
      <c r="BE497" s="294"/>
      <c r="BF497" s="294"/>
      <c r="BG497" s="294"/>
      <c r="BH497" s="294"/>
      <c r="BI497" s="294"/>
      <c r="BJ497" s="294"/>
      <c r="BK497" s="294"/>
      <c r="BL497" s="294"/>
      <c r="BM497" s="294"/>
      <c r="BN497" s="294"/>
      <c r="BO497" s="294"/>
    </row>
    <row r="498">
      <c r="A498" s="294"/>
      <c r="B498" s="333"/>
      <c r="D498" s="134"/>
      <c r="E498" s="294"/>
      <c r="I498" s="294"/>
      <c r="J498" s="294"/>
      <c r="N498" s="294"/>
      <c r="O498" s="294"/>
      <c r="P498" s="294"/>
      <c r="Q498" s="294"/>
      <c r="R498" s="294"/>
      <c r="S498" s="294"/>
      <c r="T498" s="294"/>
      <c r="U498" s="294"/>
      <c r="V498" s="294"/>
      <c r="W498" s="294"/>
      <c r="X498" s="294"/>
      <c r="Y498" s="294"/>
      <c r="Z498" s="294"/>
      <c r="AA498" s="294"/>
      <c r="AB498" s="294"/>
      <c r="AC498" s="294"/>
      <c r="AD498" s="294"/>
      <c r="AE498" s="294"/>
      <c r="AF498" s="294"/>
      <c r="AG498" s="294"/>
      <c r="AH498" s="294"/>
      <c r="AI498" s="294"/>
      <c r="AJ498" s="294"/>
      <c r="AK498" s="294"/>
      <c r="AL498" s="294"/>
      <c r="AM498" s="294"/>
      <c r="AN498" s="294"/>
      <c r="AO498" s="294"/>
      <c r="AP498" s="294"/>
      <c r="AQ498" s="294"/>
      <c r="AR498" s="294"/>
      <c r="AS498" s="294"/>
      <c r="AT498" s="294"/>
      <c r="AU498" s="294"/>
      <c r="AV498" s="294"/>
      <c r="AW498" s="294"/>
      <c r="AX498" s="294"/>
      <c r="AY498" s="294"/>
      <c r="AZ498" s="294"/>
      <c r="BA498" s="294"/>
      <c r="BB498" s="294"/>
      <c r="BC498" s="294"/>
      <c r="BD498" s="294"/>
      <c r="BE498" s="294"/>
      <c r="BF498" s="294"/>
      <c r="BG498" s="294"/>
      <c r="BH498" s="294"/>
      <c r="BI498" s="294"/>
      <c r="BJ498" s="294"/>
      <c r="BK498" s="294"/>
      <c r="BL498" s="294"/>
      <c r="BM498" s="294"/>
      <c r="BN498" s="294"/>
      <c r="BO498" s="294"/>
    </row>
    <row r="499">
      <c r="A499" s="294"/>
      <c r="B499" s="333"/>
      <c r="D499" s="134"/>
      <c r="E499" s="294"/>
      <c r="I499" s="294"/>
      <c r="J499" s="294"/>
      <c r="N499" s="294"/>
      <c r="O499" s="294"/>
      <c r="P499" s="294"/>
      <c r="Q499" s="294"/>
      <c r="R499" s="294"/>
      <c r="S499" s="294"/>
      <c r="T499" s="294"/>
      <c r="U499" s="294"/>
      <c r="V499" s="294"/>
      <c r="W499" s="294"/>
      <c r="X499" s="294"/>
      <c r="Y499" s="294"/>
      <c r="Z499" s="294"/>
      <c r="AA499" s="294"/>
      <c r="AB499" s="294"/>
      <c r="AC499" s="294"/>
      <c r="AD499" s="294"/>
      <c r="AE499" s="294"/>
      <c r="AF499" s="294"/>
      <c r="AG499" s="294"/>
      <c r="AH499" s="294"/>
      <c r="AI499" s="294"/>
      <c r="AJ499" s="294"/>
      <c r="AK499" s="294"/>
      <c r="AL499" s="294"/>
      <c r="AM499" s="294"/>
      <c r="AN499" s="294"/>
      <c r="AO499" s="294"/>
      <c r="AP499" s="294"/>
      <c r="AQ499" s="294"/>
      <c r="AR499" s="294"/>
      <c r="AS499" s="294"/>
      <c r="AT499" s="294"/>
      <c r="AU499" s="294"/>
      <c r="AV499" s="294"/>
      <c r="AW499" s="294"/>
      <c r="AX499" s="294"/>
      <c r="AY499" s="294"/>
      <c r="AZ499" s="294"/>
      <c r="BA499" s="294"/>
      <c r="BB499" s="294"/>
      <c r="BC499" s="294"/>
      <c r="BD499" s="294"/>
      <c r="BE499" s="294"/>
      <c r="BF499" s="294"/>
      <c r="BG499" s="294"/>
      <c r="BH499" s="294"/>
      <c r="BI499" s="294"/>
      <c r="BJ499" s="294"/>
      <c r="BK499" s="294"/>
      <c r="BL499" s="294"/>
      <c r="BM499" s="294"/>
      <c r="BN499" s="294"/>
      <c r="BO499" s="294"/>
    </row>
    <row r="500">
      <c r="A500" s="294"/>
      <c r="B500" s="333"/>
      <c r="D500" s="134"/>
      <c r="E500" s="294"/>
      <c r="I500" s="294"/>
      <c r="J500" s="294"/>
      <c r="N500" s="294"/>
      <c r="O500" s="294"/>
      <c r="P500" s="294"/>
      <c r="Q500" s="294"/>
      <c r="R500" s="294"/>
      <c r="S500" s="294"/>
      <c r="T500" s="294"/>
      <c r="U500" s="294"/>
      <c r="V500" s="294"/>
      <c r="W500" s="294"/>
      <c r="X500" s="294"/>
      <c r="Y500" s="294"/>
      <c r="Z500" s="294"/>
      <c r="AA500" s="294"/>
      <c r="AB500" s="294"/>
      <c r="AC500" s="294"/>
      <c r="AD500" s="294"/>
      <c r="AE500" s="294"/>
      <c r="AF500" s="294"/>
      <c r="AG500" s="294"/>
      <c r="AH500" s="294"/>
      <c r="AI500" s="294"/>
      <c r="AJ500" s="294"/>
      <c r="AK500" s="294"/>
      <c r="AL500" s="294"/>
      <c r="AM500" s="294"/>
      <c r="AN500" s="294"/>
      <c r="AO500" s="294"/>
      <c r="AP500" s="294"/>
      <c r="AQ500" s="294"/>
      <c r="AR500" s="294"/>
      <c r="AS500" s="294"/>
      <c r="AT500" s="294"/>
      <c r="AU500" s="294"/>
      <c r="AV500" s="294"/>
      <c r="AW500" s="294"/>
      <c r="AX500" s="294"/>
      <c r="AY500" s="294"/>
      <c r="AZ500" s="294"/>
      <c r="BA500" s="294"/>
      <c r="BB500" s="294"/>
      <c r="BC500" s="294"/>
      <c r="BD500" s="294"/>
      <c r="BE500" s="294"/>
      <c r="BF500" s="294"/>
      <c r="BG500" s="294"/>
      <c r="BH500" s="294"/>
      <c r="BI500" s="294"/>
      <c r="BJ500" s="294"/>
      <c r="BK500" s="294"/>
      <c r="BL500" s="294"/>
      <c r="BM500" s="294"/>
      <c r="BN500" s="294"/>
      <c r="BO500" s="294"/>
    </row>
    <row r="501">
      <c r="A501" s="294"/>
      <c r="B501" s="333"/>
      <c r="D501" s="134"/>
      <c r="E501" s="294"/>
      <c r="I501" s="294"/>
      <c r="J501" s="294"/>
      <c r="N501" s="294"/>
      <c r="O501" s="294"/>
      <c r="P501" s="294"/>
      <c r="Q501" s="294"/>
      <c r="R501" s="294"/>
      <c r="S501" s="294"/>
      <c r="T501" s="294"/>
      <c r="U501" s="294"/>
      <c r="V501" s="294"/>
      <c r="W501" s="294"/>
      <c r="X501" s="294"/>
      <c r="Y501" s="294"/>
      <c r="Z501" s="294"/>
      <c r="AA501" s="294"/>
      <c r="AB501" s="294"/>
      <c r="AC501" s="294"/>
      <c r="AD501" s="294"/>
      <c r="AE501" s="294"/>
      <c r="AF501" s="294"/>
      <c r="AG501" s="294"/>
      <c r="AH501" s="294"/>
      <c r="AI501" s="294"/>
      <c r="AJ501" s="294"/>
      <c r="AK501" s="294"/>
      <c r="AL501" s="294"/>
      <c r="AM501" s="294"/>
      <c r="AN501" s="294"/>
      <c r="AO501" s="294"/>
      <c r="AP501" s="294"/>
      <c r="AQ501" s="294"/>
      <c r="AR501" s="294"/>
      <c r="AS501" s="294"/>
      <c r="AT501" s="294"/>
      <c r="AU501" s="294"/>
      <c r="AV501" s="294"/>
      <c r="AW501" s="294"/>
      <c r="AX501" s="294"/>
      <c r="AY501" s="294"/>
      <c r="AZ501" s="294"/>
      <c r="BA501" s="294"/>
      <c r="BB501" s="294"/>
      <c r="BC501" s="294"/>
      <c r="BD501" s="294"/>
      <c r="BE501" s="294"/>
      <c r="BF501" s="294"/>
      <c r="BG501" s="294"/>
      <c r="BH501" s="294"/>
      <c r="BI501" s="294"/>
      <c r="BJ501" s="294"/>
      <c r="BK501" s="294"/>
      <c r="BL501" s="294"/>
      <c r="BM501" s="294"/>
      <c r="BN501" s="294"/>
      <c r="BO501" s="294"/>
    </row>
    <row r="502">
      <c r="A502" s="294"/>
      <c r="B502" s="333"/>
      <c r="D502" s="134"/>
      <c r="E502" s="294"/>
      <c r="I502" s="294"/>
      <c r="J502" s="294"/>
      <c r="N502" s="294"/>
      <c r="O502" s="294"/>
      <c r="P502" s="294"/>
      <c r="Q502" s="294"/>
      <c r="R502" s="294"/>
      <c r="S502" s="294"/>
      <c r="T502" s="294"/>
      <c r="U502" s="294"/>
      <c r="V502" s="294"/>
      <c r="W502" s="294"/>
      <c r="X502" s="294"/>
      <c r="Y502" s="294"/>
      <c r="Z502" s="294"/>
      <c r="AA502" s="294"/>
      <c r="AB502" s="294"/>
      <c r="AC502" s="294"/>
      <c r="AD502" s="294"/>
      <c r="AE502" s="294"/>
      <c r="AF502" s="294"/>
      <c r="AG502" s="294"/>
      <c r="AH502" s="294"/>
      <c r="AI502" s="294"/>
      <c r="AJ502" s="294"/>
      <c r="AK502" s="294"/>
      <c r="AL502" s="294"/>
      <c r="AM502" s="294"/>
      <c r="AN502" s="294"/>
      <c r="AO502" s="294"/>
      <c r="AP502" s="294"/>
      <c r="AQ502" s="294"/>
      <c r="AR502" s="294"/>
      <c r="AS502" s="294"/>
      <c r="AT502" s="294"/>
      <c r="AU502" s="294"/>
      <c r="AV502" s="294"/>
      <c r="AW502" s="294"/>
      <c r="AX502" s="294"/>
      <c r="AY502" s="294"/>
      <c r="AZ502" s="294"/>
      <c r="BA502" s="294"/>
      <c r="BB502" s="294"/>
      <c r="BC502" s="294"/>
      <c r="BD502" s="294"/>
      <c r="BE502" s="294"/>
      <c r="BF502" s="294"/>
      <c r="BG502" s="294"/>
      <c r="BH502" s="294"/>
      <c r="BI502" s="294"/>
      <c r="BJ502" s="294"/>
      <c r="BK502" s="294"/>
      <c r="BL502" s="294"/>
      <c r="BM502" s="294"/>
      <c r="BN502" s="294"/>
      <c r="BO502" s="294"/>
    </row>
    <row r="503">
      <c r="A503" s="294"/>
      <c r="B503" s="333"/>
      <c r="D503" s="134"/>
      <c r="E503" s="294"/>
      <c r="I503" s="294"/>
      <c r="J503" s="294"/>
      <c r="N503" s="294"/>
      <c r="O503" s="294"/>
      <c r="P503" s="294"/>
      <c r="Q503" s="294"/>
      <c r="R503" s="294"/>
      <c r="S503" s="294"/>
      <c r="T503" s="294"/>
      <c r="U503" s="294"/>
      <c r="V503" s="294"/>
      <c r="W503" s="294"/>
      <c r="X503" s="294"/>
      <c r="Y503" s="294"/>
      <c r="Z503" s="294"/>
      <c r="AA503" s="294"/>
      <c r="AB503" s="294"/>
      <c r="AC503" s="294"/>
      <c r="AD503" s="294"/>
      <c r="AE503" s="294"/>
      <c r="AF503" s="294"/>
      <c r="AG503" s="294"/>
      <c r="AH503" s="294"/>
      <c r="AI503" s="294"/>
      <c r="AJ503" s="294"/>
      <c r="AK503" s="294"/>
      <c r="AL503" s="294"/>
      <c r="AM503" s="294"/>
      <c r="AN503" s="294"/>
      <c r="AO503" s="294"/>
      <c r="AP503" s="294"/>
      <c r="AQ503" s="294"/>
      <c r="AR503" s="294"/>
      <c r="AS503" s="294"/>
      <c r="AT503" s="294"/>
      <c r="AU503" s="294"/>
      <c r="AV503" s="294"/>
      <c r="AW503" s="294"/>
      <c r="AX503" s="294"/>
      <c r="AY503" s="294"/>
      <c r="AZ503" s="294"/>
      <c r="BA503" s="294"/>
      <c r="BB503" s="294"/>
      <c r="BC503" s="294"/>
      <c r="BD503" s="294"/>
      <c r="BE503" s="294"/>
      <c r="BF503" s="294"/>
      <c r="BG503" s="294"/>
      <c r="BH503" s="294"/>
      <c r="BI503" s="294"/>
      <c r="BJ503" s="294"/>
      <c r="BK503" s="294"/>
      <c r="BL503" s="294"/>
      <c r="BM503" s="294"/>
      <c r="BN503" s="294"/>
      <c r="BO503" s="294"/>
    </row>
    <row r="504">
      <c r="A504" s="294"/>
      <c r="B504" s="333"/>
      <c r="D504" s="134"/>
      <c r="E504" s="294"/>
      <c r="I504" s="294"/>
      <c r="J504" s="294"/>
      <c r="N504" s="294"/>
      <c r="O504" s="294"/>
      <c r="P504" s="294"/>
      <c r="Q504" s="294"/>
      <c r="R504" s="294"/>
      <c r="S504" s="294"/>
      <c r="T504" s="294"/>
      <c r="U504" s="294"/>
      <c r="V504" s="294"/>
      <c r="W504" s="294"/>
      <c r="X504" s="294"/>
      <c r="Y504" s="294"/>
      <c r="Z504" s="294"/>
      <c r="AA504" s="294"/>
      <c r="AB504" s="294"/>
      <c r="AC504" s="294"/>
      <c r="AD504" s="294"/>
      <c r="AE504" s="294"/>
      <c r="AF504" s="294"/>
      <c r="AG504" s="294"/>
      <c r="AH504" s="294"/>
      <c r="AI504" s="294"/>
      <c r="AJ504" s="294"/>
      <c r="AK504" s="294"/>
      <c r="AL504" s="294"/>
      <c r="AM504" s="294"/>
      <c r="AN504" s="294"/>
      <c r="AO504" s="294"/>
      <c r="AP504" s="294"/>
      <c r="AQ504" s="294"/>
      <c r="AR504" s="294"/>
      <c r="AS504" s="294"/>
      <c r="AT504" s="294"/>
      <c r="AU504" s="294"/>
      <c r="AV504" s="294"/>
      <c r="AW504" s="294"/>
      <c r="AX504" s="294"/>
      <c r="AY504" s="294"/>
      <c r="AZ504" s="294"/>
      <c r="BA504" s="294"/>
      <c r="BB504" s="294"/>
      <c r="BC504" s="294"/>
      <c r="BD504" s="294"/>
      <c r="BE504" s="294"/>
      <c r="BF504" s="294"/>
      <c r="BG504" s="294"/>
      <c r="BH504" s="294"/>
      <c r="BI504" s="294"/>
      <c r="BJ504" s="294"/>
      <c r="BK504" s="294"/>
      <c r="BL504" s="294"/>
      <c r="BM504" s="294"/>
      <c r="BN504" s="294"/>
      <c r="BO504" s="294"/>
    </row>
    <row r="505">
      <c r="A505" s="294"/>
      <c r="B505" s="333"/>
      <c r="D505" s="134"/>
      <c r="E505" s="294"/>
      <c r="I505" s="294"/>
      <c r="J505" s="294"/>
      <c r="N505" s="294"/>
      <c r="O505" s="294"/>
      <c r="P505" s="294"/>
      <c r="Q505" s="294"/>
      <c r="R505" s="294"/>
      <c r="S505" s="294"/>
      <c r="T505" s="294"/>
      <c r="U505" s="294"/>
      <c r="V505" s="294"/>
      <c r="W505" s="294"/>
      <c r="X505" s="294"/>
      <c r="Y505" s="294"/>
      <c r="Z505" s="294"/>
      <c r="AA505" s="294"/>
      <c r="AB505" s="294"/>
      <c r="AC505" s="294"/>
      <c r="AD505" s="294"/>
      <c r="AE505" s="294"/>
      <c r="AF505" s="294"/>
      <c r="AG505" s="294"/>
      <c r="AH505" s="294"/>
      <c r="AI505" s="294"/>
      <c r="AJ505" s="294"/>
      <c r="AK505" s="294"/>
      <c r="AL505" s="294"/>
      <c r="AM505" s="294"/>
      <c r="AN505" s="294"/>
      <c r="AO505" s="294"/>
      <c r="AP505" s="294"/>
      <c r="AQ505" s="294"/>
      <c r="AR505" s="294"/>
      <c r="AS505" s="294"/>
      <c r="AT505" s="294"/>
      <c r="AU505" s="294"/>
      <c r="AV505" s="294"/>
      <c r="AW505" s="294"/>
      <c r="AX505" s="294"/>
      <c r="AY505" s="294"/>
      <c r="AZ505" s="294"/>
      <c r="BA505" s="294"/>
      <c r="BB505" s="294"/>
      <c r="BC505" s="294"/>
      <c r="BD505" s="294"/>
      <c r="BE505" s="294"/>
      <c r="BF505" s="294"/>
      <c r="BG505" s="294"/>
      <c r="BH505" s="294"/>
      <c r="BI505" s="294"/>
      <c r="BJ505" s="294"/>
      <c r="BK505" s="294"/>
      <c r="BL505" s="294"/>
      <c r="BM505" s="294"/>
      <c r="BN505" s="294"/>
      <c r="BO505" s="294"/>
    </row>
    <row r="506">
      <c r="A506" s="294"/>
      <c r="B506" s="333"/>
      <c r="D506" s="134"/>
      <c r="E506" s="294"/>
      <c r="I506" s="294"/>
      <c r="J506" s="294"/>
      <c r="N506" s="294"/>
      <c r="O506" s="294"/>
      <c r="P506" s="294"/>
      <c r="Q506" s="294"/>
      <c r="R506" s="294"/>
      <c r="S506" s="294"/>
      <c r="T506" s="294"/>
      <c r="U506" s="294"/>
      <c r="V506" s="294"/>
      <c r="W506" s="294"/>
      <c r="X506" s="294"/>
      <c r="Y506" s="294"/>
      <c r="Z506" s="294"/>
      <c r="AA506" s="294"/>
      <c r="AB506" s="294"/>
      <c r="AC506" s="294"/>
      <c r="AD506" s="294"/>
      <c r="AE506" s="294"/>
      <c r="AF506" s="294"/>
      <c r="AG506" s="294"/>
      <c r="AH506" s="294"/>
      <c r="AI506" s="294"/>
      <c r="AJ506" s="294"/>
      <c r="AK506" s="294"/>
      <c r="AL506" s="294"/>
      <c r="AM506" s="294"/>
      <c r="AN506" s="294"/>
      <c r="AO506" s="294"/>
      <c r="AP506" s="294"/>
      <c r="AQ506" s="294"/>
      <c r="AR506" s="294"/>
      <c r="AS506" s="294"/>
      <c r="AT506" s="294"/>
      <c r="AU506" s="294"/>
      <c r="AV506" s="294"/>
      <c r="AW506" s="294"/>
      <c r="AX506" s="294"/>
      <c r="AY506" s="294"/>
      <c r="AZ506" s="294"/>
      <c r="BA506" s="294"/>
      <c r="BB506" s="294"/>
      <c r="BC506" s="294"/>
      <c r="BD506" s="294"/>
      <c r="BE506" s="294"/>
      <c r="BF506" s="294"/>
      <c r="BG506" s="294"/>
      <c r="BH506" s="294"/>
      <c r="BI506" s="294"/>
      <c r="BJ506" s="294"/>
      <c r="BK506" s="294"/>
      <c r="BL506" s="294"/>
      <c r="BM506" s="294"/>
      <c r="BN506" s="294"/>
      <c r="BO506" s="294"/>
    </row>
    <row r="507">
      <c r="A507" s="294"/>
      <c r="B507" s="333"/>
      <c r="D507" s="134"/>
      <c r="E507" s="294"/>
      <c r="I507" s="294"/>
      <c r="J507" s="294"/>
      <c r="N507" s="294"/>
      <c r="O507" s="294"/>
      <c r="P507" s="294"/>
      <c r="Q507" s="294"/>
      <c r="R507" s="294"/>
      <c r="S507" s="294"/>
      <c r="T507" s="294"/>
      <c r="U507" s="294"/>
      <c r="V507" s="294"/>
      <c r="W507" s="294"/>
      <c r="X507" s="294"/>
      <c r="Y507" s="294"/>
      <c r="Z507" s="294"/>
      <c r="AA507" s="294"/>
      <c r="AB507" s="294"/>
      <c r="AC507" s="294"/>
      <c r="AD507" s="294"/>
      <c r="AE507" s="294"/>
      <c r="AF507" s="294"/>
      <c r="AG507" s="294"/>
      <c r="AH507" s="294"/>
      <c r="AI507" s="294"/>
      <c r="AJ507" s="294"/>
      <c r="AK507" s="294"/>
      <c r="AL507" s="294"/>
      <c r="AM507" s="294"/>
      <c r="AN507" s="294"/>
      <c r="AO507" s="294"/>
      <c r="AP507" s="294"/>
      <c r="AQ507" s="294"/>
      <c r="AR507" s="294"/>
      <c r="AS507" s="294"/>
      <c r="AT507" s="294"/>
      <c r="AU507" s="294"/>
      <c r="AV507" s="294"/>
      <c r="AW507" s="294"/>
      <c r="AX507" s="294"/>
      <c r="AY507" s="294"/>
      <c r="AZ507" s="294"/>
      <c r="BA507" s="294"/>
      <c r="BB507" s="294"/>
      <c r="BC507" s="294"/>
      <c r="BD507" s="294"/>
      <c r="BE507" s="294"/>
      <c r="BF507" s="294"/>
      <c r="BG507" s="294"/>
      <c r="BH507" s="294"/>
      <c r="BI507" s="294"/>
      <c r="BJ507" s="294"/>
      <c r="BK507" s="294"/>
      <c r="BL507" s="294"/>
      <c r="BM507" s="294"/>
      <c r="BN507" s="294"/>
      <c r="BO507" s="294"/>
    </row>
    <row r="508">
      <c r="A508" s="294"/>
      <c r="B508" s="333"/>
      <c r="D508" s="134"/>
      <c r="E508" s="294"/>
      <c r="I508" s="294"/>
      <c r="J508" s="294"/>
      <c r="N508" s="294"/>
      <c r="O508" s="294"/>
      <c r="P508" s="294"/>
      <c r="Q508" s="294"/>
      <c r="R508" s="294"/>
      <c r="S508" s="294"/>
      <c r="T508" s="294"/>
      <c r="U508" s="294"/>
      <c r="V508" s="294"/>
      <c r="W508" s="294"/>
      <c r="X508" s="294"/>
      <c r="Y508" s="294"/>
      <c r="Z508" s="294"/>
      <c r="AA508" s="294"/>
      <c r="AB508" s="294"/>
      <c r="AC508" s="294"/>
      <c r="AD508" s="294"/>
      <c r="AE508" s="294"/>
      <c r="AF508" s="294"/>
      <c r="AG508" s="294"/>
      <c r="AH508" s="294"/>
      <c r="AI508" s="294"/>
      <c r="AJ508" s="294"/>
      <c r="AK508" s="294"/>
      <c r="AL508" s="294"/>
      <c r="AM508" s="294"/>
      <c r="AN508" s="294"/>
      <c r="AO508" s="294"/>
      <c r="AP508" s="294"/>
      <c r="AQ508" s="294"/>
      <c r="AR508" s="294"/>
      <c r="AS508" s="294"/>
      <c r="AT508" s="294"/>
      <c r="AU508" s="294"/>
      <c r="AV508" s="294"/>
      <c r="AW508" s="294"/>
      <c r="AX508" s="294"/>
      <c r="AY508" s="294"/>
      <c r="AZ508" s="294"/>
      <c r="BA508" s="294"/>
      <c r="BB508" s="294"/>
      <c r="BC508" s="294"/>
      <c r="BD508" s="294"/>
      <c r="BE508" s="294"/>
      <c r="BF508" s="294"/>
      <c r="BG508" s="294"/>
      <c r="BH508" s="294"/>
      <c r="BI508" s="294"/>
      <c r="BJ508" s="294"/>
      <c r="BK508" s="294"/>
      <c r="BL508" s="294"/>
      <c r="BM508" s="294"/>
      <c r="BN508" s="294"/>
      <c r="BO508" s="294"/>
    </row>
    <row r="509">
      <c r="A509" s="294"/>
      <c r="B509" s="333"/>
      <c r="D509" s="134"/>
      <c r="E509" s="294"/>
      <c r="I509" s="294"/>
      <c r="J509" s="294"/>
      <c r="N509" s="294"/>
      <c r="O509" s="294"/>
      <c r="P509" s="294"/>
      <c r="Q509" s="294"/>
      <c r="R509" s="294"/>
      <c r="S509" s="294"/>
      <c r="T509" s="294"/>
      <c r="U509" s="294"/>
      <c r="V509" s="294"/>
      <c r="W509" s="294"/>
      <c r="X509" s="294"/>
      <c r="Y509" s="294"/>
      <c r="Z509" s="294"/>
      <c r="AA509" s="294"/>
      <c r="AB509" s="294"/>
      <c r="AC509" s="294"/>
      <c r="AD509" s="294"/>
      <c r="AE509" s="294"/>
      <c r="AF509" s="294"/>
      <c r="AG509" s="294"/>
      <c r="AH509" s="294"/>
      <c r="AI509" s="294"/>
      <c r="AJ509" s="294"/>
      <c r="AK509" s="294"/>
      <c r="AL509" s="294"/>
      <c r="AM509" s="294"/>
      <c r="AN509" s="294"/>
      <c r="AO509" s="294"/>
      <c r="AP509" s="294"/>
      <c r="AQ509" s="294"/>
      <c r="AR509" s="294"/>
      <c r="AS509" s="294"/>
      <c r="AT509" s="294"/>
      <c r="AU509" s="294"/>
      <c r="AV509" s="294"/>
      <c r="AW509" s="294"/>
      <c r="AX509" s="294"/>
      <c r="AY509" s="294"/>
      <c r="AZ509" s="294"/>
      <c r="BA509" s="294"/>
      <c r="BB509" s="294"/>
      <c r="BC509" s="294"/>
      <c r="BD509" s="294"/>
      <c r="BE509" s="294"/>
      <c r="BF509" s="294"/>
      <c r="BG509" s="294"/>
      <c r="BH509" s="294"/>
      <c r="BI509" s="294"/>
      <c r="BJ509" s="294"/>
      <c r="BK509" s="294"/>
      <c r="BL509" s="294"/>
      <c r="BM509" s="294"/>
      <c r="BN509" s="294"/>
      <c r="BO509" s="294"/>
    </row>
    <row r="510">
      <c r="A510" s="294"/>
      <c r="B510" s="333"/>
      <c r="D510" s="134"/>
      <c r="E510" s="294"/>
      <c r="I510" s="294"/>
      <c r="J510" s="294"/>
      <c r="N510" s="294"/>
      <c r="O510" s="294"/>
      <c r="P510" s="294"/>
      <c r="Q510" s="294"/>
      <c r="R510" s="294"/>
      <c r="S510" s="294"/>
      <c r="T510" s="294"/>
      <c r="U510" s="294"/>
      <c r="V510" s="294"/>
      <c r="W510" s="294"/>
      <c r="X510" s="294"/>
      <c r="Y510" s="294"/>
      <c r="Z510" s="294"/>
      <c r="AA510" s="294"/>
      <c r="AB510" s="294"/>
      <c r="AC510" s="294"/>
      <c r="AD510" s="294"/>
      <c r="AE510" s="294"/>
      <c r="AF510" s="294"/>
      <c r="AG510" s="294"/>
      <c r="AH510" s="294"/>
      <c r="AI510" s="294"/>
      <c r="AJ510" s="294"/>
      <c r="AK510" s="294"/>
      <c r="AL510" s="294"/>
      <c r="AM510" s="294"/>
      <c r="AN510" s="294"/>
      <c r="AO510" s="294"/>
      <c r="AP510" s="294"/>
      <c r="AQ510" s="294"/>
      <c r="AR510" s="294"/>
      <c r="AS510" s="294"/>
      <c r="AT510" s="294"/>
      <c r="AU510" s="294"/>
      <c r="AV510" s="294"/>
      <c r="AW510" s="294"/>
      <c r="AX510" s="294"/>
      <c r="AY510" s="294"/>
      <c r="AZ510" s="294"/>
      <c r="BA510" s="294"/>
      <c r="BB510" s="294"/>
      <c r="BC510" s="294"/>
      <c r="BD510" s="294"/>
      <c r="BE510" s="294"/>
      <c r="BF510" s="294"/>
      <c r="BG510" s="294"/>
      <c r="BH510" s="294"/>
      <c r="BI510" s="294"/>
      <c r="BJ510" s="294"/>
      <c r="BK510" s="294"/>
      <c r="BL510" s="294"/>
      <c r="BM510" s="294"/>
      <c r="BN510" s="294"/>
      <c r="BO510" s="294"/>
    </row>
    <row r="511">
      <c r="A511" s="294"/>
      <c r="B511" s="333"/>
      <c r="D511" s="134"/>
      <c r="E511" s="294"/>
      <c r="I511" s="294"/>
      <c r="J511" s="294"/>
      <c r="N511" s="294"/>
      <c r="O511" s="294"/>
      <c r="P511" s="294"/>
      <c r="Q511" s="294"/>
      <c r="R511" s="294"/>
      <c r="S511" s="294"/>
      <c r="T511" s="294"/>
      <c r="U511" s="294"/>
      <c r="V511" s="294"/>
      <c r="W511" s="294"/>
      <c r="X511" s="294"/>
      <c r="Y511" s="294"/>
      <c r="Z511" s="294"/>
      <c r="AA511" s="294"/>
      <c r="AB511" s="294"/>
      <c r="AC511" s="294"/>
      <c r="AD511" s="294"/>
      <c r="AE511" s="294"/>
      <c r="AF511" s="294"/>
      <c r="AG511" s="294"/>
      <c r="AH511" s="294"/>
      <c r="AI511" s="294"/>
      <c r="AJ511" s="294"/>
      <c r="AK511" s="294"/>
      <c r="AL511" s="294"/>
      <c r="AM511" s="294"/>
      <c r="AN511" s="294"/>
      <c r="AO511" s="294"/>
      <c r="AP511" s="294"/>
      <c r="AQ511" s="294"/>
      <c r="AR511" s="294"/>
      <c r="AS511" s="294"/>
      <c r="AT511" s="294"/>
      <c r="AU511" s="294"/>
      <c r="AV511" s="294"/>
      <c r="AW511" s="294"/>
      <c r="AX511" s="294"/>
      <c r="AY511" s="294"/>
      <c r="AZ511" s="294"/>
      <c r="BA511" s="294"/>
      <c r="BB511" s="294"/>
      <c r="BC511" s="294"/>
      <c r="BD511" s="294"/>
      <c r="BE511" s="294"/>
      <c r="BF511" s="294"/>
      <c r="BG511" s="294"/>
      <c r="BH511" s="294"/>
      <c r="BI511" s="294"/>
      <c r="BJ511" s="294"/>
      <c r="BK511" s="294"/>
      <c r="BL511" s="294"/>
      <c r="BM511" s="294"/>
      <c r="BN511" s="294"/>
      <c r="BO511" s="294"/>
    </row>
    <row r="512">
      <c r="A512" s="294"/>
      <c r="B512" s="333"/>
      <c r="D512" s="134"/>
      <c r="E512" s="294"/>
      <c r="I512" s="294"/>
      <c r="J512" s="294"/>
      <c r="N512" s="294"/>
      <c r="O512" s="294"/>
      <c r="P512" s="294"/>
      <c r="Q512" s="294"/>
      <c r="R512" s="294"/>
      <c r="S512" s="294"/>
      <c r="T512" s="294"/>
      <c r="U512" s="294"/>
      <c r="V512" s="294"/>
      <c r="W512" s="294"/>
      <c r="X512" s="294"/>
      <c r="Y512" s="294"/>
      <c r="Z512" s="294"/>
      <c r="AA512" s="294"/>
      <c r="AB512" s="294"/>
      <c r="AC512" s="294"/>
      <c r="AD512" s="294"/>
      <c r="AE512" s="294"/>
      <c r="AF512" s="294"/>
      <c r="AG512" s="294"/>
      <c r="AH512" s="294"/>
      <c r="AI512" s="294"/>
      <c r="AJ512" s="294"/>
      <c r="AK512" s="294"/>
      <c r="AL512" s="294"/>
      <c r="AM512" s="294"/>
      <c r="AN512" s="294"/>
      <c r="AO512" s="294"/>
      <c r="AP512" s="294"/>
      <c r="AQ512" s="294"/>
      <c r="AR512" s="294"/>
      <c r="AS512" s="294"/>
      <c r="AT512" s="294"/>
      <c r="AU512" s="294"/>
      <c r="AV512" s="294"/>
      <c r="AW512" s="294"/>
      <c r="AX512" s="294"/>
      <c r="AY512" s="294"/>
      <c r="AZ512" s="294"/>
      <c r="BA512" s="294"/>
      <c r="BB512" s="294"/>
      <c r="BC512" s="294"/>
      <c r="BD512" s="294"/>
      <c r="BE512" s="294"/>
      <c r="BF512" s="294"/>
      <c r="BG512" s="294"/>
      <c r="BH512" s="294"/>
      <c r="BI512" s="294"/>
      <c r="BJ512" s="294"/>
      <c r="BK512" s="294"/>
      <c r="BL512" s="294"/>
      <c r="BM512" s="294"/>
      <c r="BN512" s="294"/>
      <c r="BO512" s="294"/>
    </row>
    <row r="513">
      <c r="A513" s="294"/>
      <c r="B513" s="333"/>
      <c r="D513" s="134"/>
      <c r="E513" s="294"/>
      <c r="I513" s="294"/>
      <c r="J513" s="294"/>
      <c r="N513" s="294"/>
      <c r="O513" s="294"/>
      <c r="P513" s="294"/>
      <c r="Q513" s="294"/>
      <c r="R513" s="294"/>
      <c r="S513" s="294"/>
      <c r="T513" s="294"/>
      <c r="U513" s="294"/>
      <c r="V513" s="294"/>
      <c r="W513" s="294"/>
      <c r="X513" s="294"/>
      <c r="Y513" s="294"/>
      <c r="Z513" s="294"/>
      <c r="AA513" s="294"/>
      <c r="AB513" s="294"/>
      <c r="AC513" s="294"/>
      <c r="AD513" s="294"/>
      <c r="AE513" s="294"/>
      <c r="AF513" s="294"/>
      <c r="AG513" s="294"/>
      <c r="AH513" s="294"/>
      <c r="AI513" s="294"/>
      <c r="AJ513" s="294"/>
      <c r="AK513" s="294"/>
      <c r="AL513" s="294"/>
      <c r="AM513" s="294"/>
      <c r="AN513" s="294"/>
      <c r="AO513" s="294"/>
      <c r="AP513" s="294"/>
      <c r="AQ513" s="294"/>
      <c r="AR513" s="294"/>
      <c r="AS513" s="294"/>
      <c r="AT513" s="294"/>
      <c r="AU513" s="294"/>
      <c r="AV513" s="294"/>
      <c r="AW513" s="294"/>
      <c r="AX513" s="294"/>
      <c r="AY513" s="294"/>
      <c r="AZ513" s="294"/>
      <c r="BA513" s="294"/>
      <c r="BB513" s="294"/>
      <c r="BC513" s="294"/>
      <c r="BD513" s="294"/>
      <c r="BE513" s="294"/>
      <c r="BF513" s="294"/>
      <c r="BG513" s="294"/>
      <c r="BH513" s="294"/>
      <c r="BI513" s="294"/>
      <c r="BJ513" s="294"/>
      <c r="BK513" s="294"/>
      <c r="BL513" s="294"/>
      <c r="BM513" s="294"/>
      <c r="BN513" s="294"/>
      <c r="BO513" s="294"/>
    </row>
    <row r="514">
      <c r="A514" s="294"/>
      <c r="B514" s="333"/>
      <c r="D514" s="134"/>
      <c r="E514" s="294"/>
      <c r="I514" s="294"/>
      <c r="J514" s="294"/>
      <c r="N514" s="294"/>
      <c r="O514" s="294"/>
      <c r="P514" s="294"/>
      <c r="Q514" s="294"/>
      <c r="R514" s="294"/>
      <c r="S514" s="294"/>
      <c r="T514" s="294"/>
      <c r="U514" s="294"/>
      <c r="V514" s="294"/>
      <c r="W514" s="294"/>
      <c r="X514" s="294"/>
      <c r="Y514" s="294"/>
      <c r="Z514" s="294"/>
      <c r="AA514" s="294"/>
      <c r="AB514" s="294"/>
      <c r="AC514" s="294"/>
      <c r="AD514" s="294"/>
      <c r="AE514" s="294"/>
      <c r="AF514" s="294"/>
      <c r="AG514" s="294"/>
      <c r="AH514" s="294"/>
      <c r="AI514" s="294"/>
      <c r="AJ514" s="294"/>
      <c r="AK514" s="294"/>
      <c r="AL514" s="294"/>
      <c r="AM514" s="294"/>
      <c r="AN514" s="294"/>
      <c r="AO514" s="294"/>
      <c r="AP514" s="294"/>
      <c r="AQ514" s="294"/>
      <c r="AR514" s="294"/>
      <c r="AS514" s="294"/>
      <c r="AT514" s="294"/>
      <c r="AU514" s="294"/>
      <c r="AV514" s="294"/>
      <c r="AW514" s="294"/>
      <c r="AX514" s="294"/>
      <c r="AY514" s="294"/>
      <c r="AZ514" s="294"/>
      <c r="BA514" s="294"/>
      <c r="BB514" s="294"/>
      <c r="BC514" s="294"/>
      <c r="BD514" s="294"/>
      <c r="BE514" s="294"/>
      <c r="BF514" s="294"/>
      <c r="BG514" s="294"/>
      <c r="BH514" s="294"/>
      <c r="BI514" s="294"/>
      <c r="BJ514" s="294"/>
      <c r="BK514" s="294"/>
      <c r="BL514" s="294"/>
      <c r="BM514" s="294"/>
      <c r="BN514" s="294"/>
      <c r="BO514" s="294"/>
    </row>
    <row r="515">
      <c r="A515" s="294"/>
      <c r="B515" s="333"/>
      <c r="D515" s="134"/>
      <c r="E515" s="294"/>
      <c r="I515" s="294"/>
      <c r="J515" s="294"/>
      <c r="N515" s="294"/>
      <c r="O515" s="294"/>
      <c r="P515" s="294"/>
      <c r="Q515" s="294"/>
      <c r="R515" s="294"/>
      <c r="S515" s="294"/>
      <c r="T515" s="294"/>
      <c r="U515" s="294"/>
      <c r="V515" s="294"/>
      <c r="W515" s="294"/>
      <c r="X515" s="294"/>
      <c r="Y515" s="294"/>
      <c r="Z515" s="294"/>
      <c r="AA515" s="294"/>
      <c r="AB515" s="294"/>
      <c r="AC515" s="294"/>
      <c r="AD515" s="294"/>
      <c r="AE515" s="294"/>
      <c r="AF515" s="294"/>
      <c r="AG515" s="294"/>
      <c r="AH515" s="294"/>
      <c r="AI515" s="294"/>
      <c r="AJ515" s="294"/>
      <c r="AK515" s="294"/>
      <c r="AL515" s="294"/>
      <c r="AM515" s="294"/>
      <c r="AN515" s="294"/>
      <c r="AO515" s="294"/>
      <c r="AP515" s="294"/>
      <c r="AQ515" s="294"/>
      <c r="AR515" s="294"/>
      <c r="AS515" s="294"/>
      <c r="AT515" s="294"/>
      <c r="AU515" s="294"/>
      <c r="AV515" s="294"/>
      <c r="AW515" s="294"/>
      <c r="AX515" s="294"/>
      <c r="AY515" s="294"/>
      <c r="AZ515" s="294"/>
      <c r="BA515" s="294"/>
      <c r="BB515" s="294"/>
      <c r="BC515" s="294"/>
      <c r="BD515" s="294"/>
      <c r="BE515" s="294"/>
      <c r="BF515" s="294"/>
      <c r="BG515" s="294"/>
      <c r="BH515" s="294"/>
      <c r="BI515" s="294"/>
      <c r="BJ515" s="294"/>
      <c r="BK515" s="294"/>
      <c r="BL515" s="294"/>
      <c r="BM515" s="294"/>
      <c r="BN515" s="294"/>
      <c r="BO515" s="294"/>
    </row>
    <row r="516">
      <c r="A516" s="294"/>
      <c r="B516" s="333"/>
      <c r="D516" s="134"/>
      <c r="E516" s="294"/>
      <c r="I516" s="294"/>
      <c r="J516" s="294"/>
      <c r="N516" s="294"/>
      <c r="O516" s="294"/>
      <c r="P516" s="294"/>
      <c r="Q516" s="294"/>
      <c r="R516" s="294"/>
      <c r="S516" s="294"/>
      <c r="T516" s="294"/>
      <c r="U516" s="294"/>
      <c r="V516" s="294"/>
      <c r="W516" s="294"/>
      <c r="X516" s="294"/>
      <c r="Y516" s="294"/>
      <c r="Z516" s="294"/>
      <c r="AA516" s="294"/>
      <c r="AB516" s="294"/>
      <c r="AC516" s="294"/>
      <c r="AD516" s="294"/>
      <c r="AE516" s="294"/>
      <c r="AF516" s="294"/>
      <c r="AG516" s="294"/>
      <c r="AH516" s="294"/>
      <c r="AI516" s="294"/>
      <c r="AJ516" s="294"/>
      <c r="AK516" s="294"/>
      <c r="AL516" s="294"/>
      <c r="AM516" s="294"/>
      <c r="AN516" s="294"/>
      <c r="AO516" s="294"/>
      <c r="AP516" s="294"/>
      <c r="AQ516" s="294"/>
      <c r="AR516" s="294"/>
      <c r="AS516" s="294"/>
      <c r="AT516" s="294"/>
      <c r="AU516" s="294"/>
      <c r="AV516" s="294"/>
      <c r="AW516" s="294"/>
      <c r="AX516" s="294"/>
      <c r="AY516" s="294"/>
      <c r="AZ516" s="294"/>
      <c r="BA516" s="294"/>
      <c r="BB516" s="294"/>
      <c r="BC516" s="294"/>
      <c r="BD516" s="294"/>
      <c r="BE516" s="294"/>
      <c r="BF516" s="294"/>
      <c r="BG516" s="294"/>
      <c r="BH516" s="294"/>
      <c r="BI516" s="294"/>
      <c r="BJ516" s="294"/>
      <c r="BK516" s="294"/>
      <c r="BL516" s="294"/>
      <c r="BM516" s="294"/>
      <c r="BN516" s="294"/>
      <c r="BO516" s="294"/>
    </row>
    <row r="517">
      <c r="A517" s="294"/>
      <c r="B517" s="333"/>
      <c r="D517" s="134"/>
      <c r="E517" s="294"/>
      <c r="I517" s="294"/>
      <c r="J517" s="294"/>
      <c r="N517" s="294"/>
      <c r="O517" s="294"/>
      <c r="P517" s="294"/>
      <c r="Q517" s="294"/>
      <c r="R517" s="294"/>
      <c r="S517" s="294"/>
      <c r="T517" s="294"/>
      <c r="U517" s="294"/>
      <c r="V517" s="294"/>
      <c r="W517" s="294"/>
      <c r="X517" s="294"/>
      <c r="Y517" s="294"/>
      <c r="Z517" s="294"/>
      <c r="AA517" s="294"/>
      <c r="AB517" s="294"/>
      <c r="AC517" s="294"/>
      <c r="AD517" s="294"/>
      <c r="AE517" s="294"/>
      <c r="AF517" s="294"/>
      <c r="AG517" s="294"/>
      <c r="AH517" s="294"/>
      <c r="AI517" s="294"/>
      <c r="AJ517" s="294"/>
      <c r="AK517" s="294"/>
      <c r="AL517" s="294"/>
      <c r="AM517" s="294"/>
      <c r="AN517" s="294"/>
      <c r="AO517" s="294"/>
      <c r="AP517" s="294"/>
      <c r="AQ517" s="294"/>
      <c r="AR517" s="294"/>
      <c r="AS517" s="294"/>
      <c r="AT517" s="294"/>
      <c r="AU517" s="294"/>
      <c r="AV517" s="294"/>
      <c r="AW517" s="294"/>
      <c r="AX517" s="294"/>
      <c r="AY517" s="294"/>
      <c r="AZ517" s="294"/>
      <c r="BA517" s="294"/>
      <c r="BB517" s="294"/>
      <c r="BC517" s="294"/>
      <c r="BD517" s="294"/>
      <c r="BE517" s="294"/>
      <c r="BF517" s="294"/>
      <c r="BG517" s="294"/>
      <c r="BH517" s="294"/>
      <c r="BI517" s="294"/>
      <c r="BJ517" s="294"/>
      <c r="BK517" s="294"/>
      <c r="BL517" s="294"/>
      <c r="BM517" s="294"/>
      <c r="BN517" s="294"/>
      <c r="BO517" s="294"/>
    </row>
    <row r="518">
      <c r="A518" s="294"/>
      <c r="B518" s="333"/>
      <c r="D518" s="134"/>
      <c r="E518" s="294"/>
      <c r="I518" s="294"/>
      <c r="J518" s="294"/>
      <c r="N518" s="294"/>
      <c r="O518" s="294"/>
      <c r="P518" s="294"/>
      <c r="Q518" s="294"/>
      <c r="R518" s="294"/>
      <c r="S518" s="294"/>
      <c r="T518" s="294"/>
      <c r="U518" s="294"/>
      <c r="V518" s="294"/>
      <c r="W518" s="294"/>
      <c r="X518" s="294"/>
      <c r="Y518" s="294"/>
      <c r="Z518" s="294"/>
      <c r="AA518" s="294"/>
      <c r="AB518" s="294"/>
      <c r="AC518" s="294"/>
      <c r="AD518" s="294"/>
      <c r="AE518" s="294"/>
      <c r="AF518" s="294"/>
      <c r="AG518" s="294"/>
      <c r="AH518" s="294"/>
      <c r="AI518" s="294"/>
      <c r="AJ518" s="294"/>
      <c r="AK518" s="294"/>
      <c r="AL518" s="294"/>
      <c r="AM518" s="294"/>
      <c r="AN518" s="294"/>
      <c r="AO518" s="294"/>
      <c r="AP518" s="294"/>
      <c r="AQ518" s="294"/>
      <c r="AR518" s="294"/>
      <c r="AS518" s="294"/>
      <c r="AT518" s="294"/>
      <c r="AU518" s="294"/>
      <c r="AV518" s="294"/>
      <c r="AW518" s="294"/>
      <c r="AX518" s="294"/>
      <c r="AY518" s="294"/>
      <c r="AZ518" s="294"/>
      <c r="BA518" s="294"/>
      <c r="BB518" s="294"/>
      <c r="BC518" s="294"/>
      <c r="BD518" s="294"/>
      <c r="BE518" s="294"/>
      <c r="BF518" s="294"/>
      <c r="BG518" s="294"/>
      <c r="BH518" s="294"/>
      <c r="BI518" s="294"/>
      <c r="BJ518" s="294"/>
      <c r="BK518" s="294"/>
      <c r="BL518" s="294"/>
      <c r="BM518" s="294"/>
      <c r="BN518" s="294"/>
      <c r="BO518" s="294"/>
    </row>
    <row r="519">
      <c r="A519" s="294"/>
      <c r="B519" s="333"/>
      <c r="D519" s="134"/>
      <c r="E519" s="294"/>
      <c r="I519" s="294"/>
      <c r="J519" s="294"/>
      <c r="N519" s="294"/>
      <c r="O519" s="294"/>
      <c r="P519" s="294"/>
      <c r="Q519" s="294"/>
      <c r="R519" s="294"/>
      <c r="S519" s="294"/>
      <c r="T519" s="294"/>
      <c r="U519" s="294"/>
      <c r="V519" s="294"/>
      <c r="W519" s="294"/>
      <c r="X519" s="294"/>
      <c r="Y519" s="294"/>
      <c r="Z519" s="294"/>
      <c r="AA519" s="294"/>
      <c r="AB519" s="294"/>
      <c r="AC519" s="294"/>
      <c r="AD519" s="294"/>
      <c r="AE519" s="294"/>
      <c r="AF519" s="294"/>
      <c r="AG519" s="294"/>
      <c r="AH519" s="294"/>
      <c r="AI519" s="294"/>
      <c r="AJ519" s="294"/>
      <c r="AK519" s="294"/>
      <c r="AL519" s="294"/>
      <c r="AM519" s="294"/>
      <c r="AN519" s="294"/>
      <c r="AO519" s="294"/>
      <c r="AP519" s="294"/>
      <c r="AQ519" s="294"/>
      <c r="AR519" s="294"/>
      <c r="AS519" s="294"/>
      <c r="AT519" s="294"/>
      <c r="AU519" s="294"/>
      <c r="AV519" s="294"/>
      <c r="AW519" s="294"/>
      <c r="AX519" s="294"/>
      <c r="AY519" s="294"/>
      <c r="AZ519" s="294"/>
      <c r="BA519" s="294"/>
      <c r="BB519" s="294"/>
      <c r="BC519" s="294"/>
      <c r="BD519" s="294"/>
      <c r="BE519" s="294"/>
      <c r="BF519" s="294"/>
      <c r="BG519" s="294"/>
      <c r="BH519" s="294"/>
      <c r="BI519" s="294"/>
      <c r="BJ519" s="294"/>
      <c r="BK519" s="294"/>
      <c r="BL519" s="294"/>
      <c r="BM519" s="294"/>
      <c r="BN519" s="294"/>
      <c r="BO519" s="294"/>
    </row>
    <row r="520">
      <c r="A520" s="294"/>
      <c r="B520" s="333"/>
      <c r="D520" s="134"/>
      <c r="E520" s="294"/>
      <c r="I520" s="294"/>
      <c r="J520" s="294"/>
      <c r="N520" s="294"/>
      <c r="O520" s="294"/>
      <c r="P520" s="294"/>
      <c r="Q520" s="294"/>
      <c r="R520" s="294"/>
      <c r="S520" s="294"/>
      <c r="T520" s="294"/>
      <c r="U520" s="294"/>
      <c r="V520" s="294"/>
      <c r="W520" s="294"/>
      <c r="X520" s="294"/>
      <c r="Y520" s="294"/>
      <c r="Z520" s="294"/>
      <c r="AA520" s="294"/>
      <c r="AB520" s="294"/>
      <c r="AC520" s="294"/>
      <c r="AD520" s="294"/>
      <c r="AE520" s="294"/>
      <c r="AF520" s="294"/>
      <c r="AG520" s="294"/>
      <c r="AH520" s="294"/>
      <c r="AI520" s="294"/>
      <c r="AJ520" s="294"/>
      <c r="AK520" s="294"/>
      <c r="AL520" s="294"/>
      <c r="AM520" s="294"/>
      <c r="AN520" s="294"/>
      <c r="AO520" s="294"/>
      <c r="AP520" s="294"/>
      <c r="AQ520" s="294"/>
      <c r="AR520" s="294"/>
      <c r="AS520" s="294"/>
      <c r="AT520" s="294"/>
      <c r="AU520" s="294"/>
      <c r="AV520" s="294"/>
      <c r="AW520" s="294"/>
      <c r="AX520" s="294"/>
      <c r="AY520" s="294"/>
      <c r="AZ520" s="294"/>
      <c r="BA520" s="294"/>
      <c r="BB520" s="294"/>
      <c r="BC520" s="294"/>
      <c r="BD520" s="294"/>
      <c r="BE520" s="294"/>
      <c r="BF520" s="294"/>
      <c r="BG520" s="294"/>
      <c r="BH520" s="294"/>
      <c r="BI520" s="294"/>
      <c r="BJ520" s="294"/>
      <c r="BK520" s="294"/>
      <c r="BL520" s="294"/>
      <c r="BM520" s="294"/>
      <c r="BN520" s="294"/>
      <c r="BO520" s="294"/>
    </row>
    <row r="521">
      <c r="A521" s="294"/>
      <c r="B521" s="333"/>
      <c r="D521" s="134"/>
      <c r="E521" s="294"/>
      <c r="I521" s="294"/>
      <c r="J521" s="294"/>
      <c r="N521" s="294"/>
      <c r="O521" s="294"/>
      <c r="P521" s="294"/>
      <c r="Q521" s="294"/>
      <c r="R521" s="294"/>
      <c r="S521" s="294"/>
      <c r="T521" s="294"/>
      <c r="U521" s="294"/>
      <c r="V521" s="294"/>
      <c r="W521" s="294"/>
      <c r="X521" s="294"/>
      <c r="Y521" s="294"/>
      <c r="Z521" s="294"/>
      <c r="AA521" s="294"/>
      <c r="AB521" s="294"/>
      <c r="AC521" s="294"/>
      <c r="AD521" s="294"/>
      <c r="AE521" s="294"/>
      <c r="AF521" s="294"/>
      <c r="AG521" s="294"/>
      <c r="AH521" s="294"/>
      <c r="AI521" s="294"/>
      <c r="AJ521" s="294"/>
      <c r="AK521" s="294"/>
      <c r="AL521" s="294"/>
      <c r="AM521" s="294"/>
      <c r="AN521" s="294"/>
      <c r="AO521" s="294"/>
      <c r="AP521" s="294"/>
      <c r="AQ521" s="294"/>
      <c r="AR521" s="294"/>
      <c r="AS521" s="294"/>
      <c r="AT521" s="294"/>
      <c r="AU521" s="294"/>
      <c r="AV521" s="294"/>
      <c r="AW521" s="294"/>
      <c r="AX521" s="294"/>
      <c r="AY521" s="294"/>
      <c r="AZ521" s="294"/>
      <c r="BA521" s="294"/>
      <c r="BB521" s="294"/>
      <c r="BC521" s="294"/>
      <c r="BD521" s="294"/>
      <c r="BE521" s="294"/>
      <c r="BF521" s="294"/>
      <c r="BG521" s="294"/>
      <c r="BH521" s="294"/>
      <c r="BI521" s="294"/>
      <c r="BJ521" s="294"/>
      <c r="BK521" s="294"/>
      <c r="BL521" s="294"/>
      <c r="BM521" s="294"/>
      <c r="BN521" s="294"/>
      <c r="BO521" s="294"/>
    </row>
    <row r="522">
      <c r="A522" s="294"/>
      <c r="B522" s="333"/>
      <c r="D522" s="134"/>
      <c r="E522" s="294"/>
      <c r="I522" s="294"/>
      <c r="J522" s="294"/>
      <c r="N522" s="294"/>
      <c r="O522" s="294"/>
      <c r="P522" s="294"/>
      <c r="Q522" s="294"/>
      <c r="R522" s="294"/>
      <c r="S522" s="294"/>
      <c r="T522" s="294"/>
      <c r="U522" s="294"/>
      <c r="V522" s="294"/>
      <c r="W522" s="294"/>
      <c r="X522" s="294"/>
      <c r="Y522" s="294"/>
      <c r="Z522" s="294"/>
      <c r="AA522" s="294"/>
      <c r="AB522" s="294"/>
      <c r="AC522" s="294"/>
      <c r="AD522" s="294"/>
      <c r="AE522" s="294"/>
      <c r="AF522" s="294"/>
      <c r="AG522" s="294"/>
      <c r="AH522" s="294"/>
      <c r="AI522" s="294"/>
      <c r="AJ522" s="294"/>
      <c r="AK522" s="294"/>
      <c r="AL522" s="294"/>
      <c r="AM522" s="294"/>
      <c r="AN522" s="294"/>
      <c r="AO522" s="294"/>
      <c r="AP522" s="294"/>
      <c r="AQ522" s="294"/>
      <c r="AR522" s="294"/>
      <c r="AS522" s="294"/>
      <c r="AT522" s="294"/>
      <c r="AU522" s="294"/>
      <c r="AV522" s="294"/>
      <c r="AW522" s="294"/>
      <c r="AX522" s="294"/>
      <c r="AY522" s="294"/>
      <c r="AZ522" s="294"/>
      <c r="BA522" s="294"/>
      <c r="BB522" s="294"/>
      <c r="BC522" s="294"/>
      <c r="BD522" s="294"/>
      <c r="BE522" s="294"/>
      <c r="BF522" s="294"/>
      <c r="BG522" s="294"/>
      <c r="BH522" s="294"/>
      <c r="BI522" s="294"/>
      <c r="BJ522" s="294"/>
      <c r="BK522" s="294"/>
      <c r="BL522" s="294"/>
      <c r="BM522" s="294"/>
      <c r="BN522" s="294"/>
      <c r="BO522" s="294"/>
    </row>
    <row r="523">
      <c r="A523" s="294"/>
      <c r="B523" s="333"/>
      <c r="D523" s="134"/>
      <c r="E523" s="294"/>
      <c r="I523" s="294"/>
      <c r="J523" s="294"/>
      <c r="N523" s="294"/>
      <c r="O523" s="294"/>
      <c r="P523" s="294"/>
      <c r="Q523" s="294"/>
      <c r="R523" s="294"/>
      <c r="S523" s="294"/>
      <c r="T523" s="294"/>
      <c r="U523" s="294"/>
      <c r="V523" s="294"/>
      <c r="W523" s="294"/>
      <c r="X523" s="294"/>
      <c r="Y523" s="294"/>
      <c r="Z523" s="294"/>
      <c r="AA523" s="294"/>
      <c r="AB523" s="294"/>
      <c r="AC523" s="294"/>
      <c r="AD523" s="294"/>
      <c r="AE523" s="294"/>
      <c r="AF523" s="294"/>
      <c r="AG523" s="294"/>
      <c r="AH523" s="294"/>
      <c r="AI523" s="294"/>
      <c r="AJ523" s="294"/>
      <c r="AK523" s="294"/>
      <c r="AL523" s="294"/>
      <c r="AM523" s="294"/>
      <c r="AN523" s="294"/>
      <c r="AO523" s="294"/>
      <c r="AP523" s="294"/>
      <c r="AQ523" s="294"/>
      <c r="AR523" s="294"/>
      <c r="AS523" s="294"/>
      <c r="AT523" s="294"/>
      <c r="AU523" s="294"/>
      <c r="AV523" s="294"/>
      <c r="AW523" s="294"/>
      <c r="AX523" s="294"/>
      <c r="AY523" s="294"/>
      <c r="AZ523" s="294"/>
      <c r="BA523" s="294"/>
      <c r="BB523" s="294"/>
      <c r="BC523" s="294"/>
      <c r="BD523" s="294"/>
      <c r="BE523" s="294"/>
      <c r="BF523" s="294"/>
      <c r="BG523" s="294"/>
      <c r="BH523" s="294"/>
      <c r="BI523" s="294"/>
      <c r="BJ523" s="294"/>
      <c r="BK523" s="294"/>
      <c r="BL523" s="294"/>
      <c r="BM523" s="294"/>
      <c r="BN523" s="294"/>
      <c r="BO523" s="294"/>
    </row>
    <row r="524">
      <c r="A524" s="294"/>
      <c r="B524" s="333"/>
      <c r="D524" s="134"/>
      <c r="E524" s="294"/>
      <c r="I524" s="294"/>
      <c r="J524" s="294"/>
      <c r="N524" s="294"/>
      <c r="O524" s="294"/>
      <c r="P524" s="294"/>
      <c r="Q524" s="294"/>
      <c r="R524" s="294"/>
      <c r="S524" s="294"/>
      <c r="T524" s="294"/>
      <c r="U524" s="294"/>
      <c r="V524" s="294"/>
      <c r="W524" s="294"/>
      <c r="X524" s="294"/>
      <c r="Y524" s="294"/>
      <c r="Z524" s="294"/>
      <c r="AA524" s="294"/>
      <c r="AB524" s="294"/>
      <c r="AC524" s="294"/>
      <c r="AD524" s="294"/>
      <c r="AE524" s="294"/>
      <c r="AF524" s="294"/>
      <c r="AG524" s="294"/>
      <c r="AH524" s="294"/>
      <c r="AI524" s="294"/>
      <c r="AJ524" s="294"/>
      <c r="AK524" s="294"/>
      <c r="AL524" s="294"/>
      <c r="AM524" s="294"/>
      <c r="AN524" s="294"/>
      <c r="AO524" s="294"/>
      <c r="AP524" s="294"/>
      <c r="AQ524" s="294"/>
      <c r="AR524" s="294"/>
      <c r="AS524" s="294"/>
      <c r="AT524" s="294"/>
      <c r="AU524" s="294"/>
      <c r="AV524" s="294"/>
      <c r="AW524" s="294"/>
      <c r="AX524" s="294"/>
      <c r="AY524" s="294"/>
      <c r="AZ524" s="294"/>
      <c r="BA524" s="294"/>
      <c r="BB524" s="294"/>
      <c r="BC524" s="294"/>
      <c r="BD524" s="294"/>
      <c r="BE524" s="294"/>
      <c r="BF524" s="294"/>
      <c r="BG524" s="294"/>
      <c r="BH524" s="294"/>
      <c r="BI524" s="294"/>
      <c r="BJ524" s="294"/>
      <c r="BK524" s="294"/>
      <c r="BL524" s="294"/>
      <c r="BM524" s="294"/>
      <c r="BN524" s="294"/>
      <c r="BO524" s="294"/>
    </row>
    <row r="525">
      <c r="A525" s="294"/>
      <c r="B525" s="333"/>
      <c r="D525" s="134"/>
      <c r="E525" s="294"/>
      <c r="I525" s="294"/>
      <c r="J525" s="294"/>
      <c r="N525" s="294"/>
      <c r="O525" s="294"/>
      <c r="P525" s="294"/>
      <c r="Q525" s="294"/>
      <c r="R525" s="294"/>
      <c r="S525" s="294"/>
      <c r="T525" s="294"/>
      <c r="U525" s="294"/>
      <c r="V525" s="294"/>
      <c r="W525" s="294"/>
      <c r="X525" s="294"/>
      <c r="Y525" s="294"/>
      <c r="Z525" s="294"/>
      <c r="AA525" s="294"/>
      <c r="AB525" s="294"/>
      <c r="AC525" s="294"/>
      <c r="AD525" s="294"/>
      <c r="AE525" s="294"/>
      <c r="AF525" s="294"/>
      <c r="AG525" s="294"/>
      <c r="AH525" s="294"/>
      <c r="AI525" s="294"/>
      <c r="AJ525" s="294"/>
      <c r="AK525" s="294"/>
      <c r="AL525" s="294"/>
      <c r="AM525" s="294"/>
      <c r="AN525" s="294"/>
      <c r="AO525" s="294"/>
      <c r="AP525" s="294"/>
      <c r="AQ525" s="294"/>
      <c r="AR525" s="294"/>
      <c r="AS525" s="294"/>
      <c r="AT525" s="294"/>
      <c r="AU525" s="294"/>
      <c r="AV525" s="294"/>
      <c r="AW525" s="294"/>
      <c r="AX525" s="294"/>
      <c r="AY525" s="294"/>
      <c r="AZ525" s="294"/>
      <c r="BA525" s="294"/>
      <c r="BB525" s="294"/>
      <c r="BC525" s="294"/>
      <c r="BD525" s="294"/>
      <c r="BE525" s="294"/>
      <c r="BF525" s="294"/>
      <c r="BG525" s="294"/>
      <c r="BH525" s="294"/>
      <c r="BI525" s="294"/>
      <c r="BJ525" s="294"/>
      <c r="BK525" s="294"/>
      <c r="BL525" s="294"/>
      <c r="BM525" s="294"/>
      <c r="BN525" s="294"/>
      <c r="BO525" s="294"/>
    </row>
    <row r="526">
      <c r="A526" s="294"/>
      <c r="B526" s="333"/>
      <c r="D526" s="134"/>
      <c r="E526" s="294"/>
      <c r="I526" s="294"/>
      <c r="J526" s="294"/>
      <c r="N526" s="294"/>
      <c r="O526" s="294"/>
      <c r="P526" s="294"/>
      <c r="Q526" s="294"/>
      <c r="R526" s="294"/>
      <c r="S526" s="294"/>
      <c r="T526" s="294"/>
      <c r="U526" s="294"/>
      <c r="V526" s="294"/>
      <c r="W526" s="294"/>
      <c r="X526" s="294"/>
      <c r="Y526" s="294"/>
      <c r="Z526" s="294"/>
      <c r="AA526" s="294"/>
      <c r="AB526" s="294"/>
      <c r="AC526" s="294"/>
      <c r="AD526" s="294"/>
      <c r="AE526" s="294"/>
      <c r="AF526" s="294"/>
      <c r="AG526" s="294"/>
      <c r="AH526" s="294"/>
      <c r="AI526" s="294"/>
      <c r="AJ526" s="294"/>
      <c r="AK526" s="294"/>
      <c r="AL526" s="294"/>
      <c r="AM526" s="294"/>
      <c r="AN526" s="294"/>
      <c r="AO526" s="294"/>
      <c r="AP526" s="294"/>
      <c r="AQ526" s="294"/>
      <c r="AR526" s="294"/>
      <c r="AS526" s="294"/>
      <c r="AT526" s="294"/>
      <c r="AU526" s="294"/>
      <c r="AV526" s="294"/>
      <c r="AW526" s="294"/>
      <c r="AX526" s="294"/>
      <c r="AY526" s="294"/>
      <c r="AZ526" s="294"/>
      <c r="BA526" s="294"/>
      <c r="BB526" s="294"/>
      <c r="BC526" s="294"/>
      <c r="BD526" s="294"/>
      <c r="BE526" s="294"/>
      <c r="BF526" s="294"/>
      <c r="BG526" s="294"/>
      <c r="BH526" s="294"/>
      <c r="BI526" s="294"/>
      <c r="BJ526" s="294"/>
      <c r="BK526" s="294"/>
      <c r="BL526" s="294"/>
      <c r="BM526" s="294"/>
      <c r="BN526" s="294"/>
      <c r="BO526" s="294"/>
    </row>
    <row r="527">
      <c r="A527" s="294"/>
      <c r="B527" s="333"/>
      <c r="D527" s="134"/>
      <c r="E527" s="294"/>
      <c r="I527" s="294"/>
      <c r="J527" s="294"/>
      <c r="N527" s="294"/>
      <c r="O527" s="294"/>
      <c r="P527" s="294"/>
      <c r="Q527" s="294"/>
      <c r="R527" s="294"/>
      <c r="S527" s="294"/>
      <c r="T527" s="294"/>
      <c r="U527" s="294"/>
      <c r="V527" s="294"/>
      <c r="W527" s="294"/>
      <c r="X527" s="294"/>
      <c r="Y527" s="294"/>
      <c r="Z527" s="294"/>
      <c r="AA527" s="294"/>
      <c r="AB527" s="294"/>
      <c r="AC527" s="294"/>
      <c r="AD527" s="294"/>
      <c r="AE527" s="294"/>
      <c r="AF527" s="294"/>
      <c r="AG527" s="294"/>
      <c r="AH527" s="294"/>
      <c r="AI527" s="294"/>
      <c r="AJ527" s="294"/>
      <c r="AK527" s="294"/>
      <c r="AL527" s="294"/>
      <c r="AM527" s="294"/>
      <c r="AN527" s="294"/>
      <c r="AO527" s="294"/>
      <c r="AP527" s="294"/>
      <c r="AQ527" s="294"/>
      <c r="AR527" s="294"/>
      <c r="AS527" s="294"/>
      <c r="AT527" s="294"/>
      <c r="AU527" s="294"/>
      <c r="AV527" s="294"/>
      <c r="AW527" s="294"/>
      <c r="AX527" s="294"/>
      <c r="AY527" s="294"/>
      <c r="AZ527" s="294"/>
      <c r="BA527" s="294"/>
      <c r="BB527" s="294"/>
      <c r="BC527" s="294"/>
      <c r="BD527" s="294"/>
      <c r="BE527" s="294"/>
      <c r="BF527" s="294"/>
      <c r="BG527" s="294"/>
      <c r="BH527" s="294"/>
      <c r="BI527" s="294"/>
      <c r="BJ527" s="294"/>
      <c r="BK527" s="294"/>
      <c r="BL527" s="294"/>
      <c r="BM527" s="294"/>
      <c r="BN527" s="294"/>
      <c r="BO527" s="294"/>
    </row>
    <row r="528">
      <c r="A528" s="294"/>
      <c r="B528" s="333"/>
      <c r="D528" s="134"/>
      <c r="E528" s="294"/>
      <c r="I528" s="294"/>
      <c r="J528" s="294"/>
      <c r="N528" s="294"/>
      <c r="O528" s="294"/>
      <c r="P528" s="294"/>
      <c r="Q528" s="294"/>
      <c r="R528" s="294"/>
      <c r="S528" s="294"/>
      <c r="T528" s="294"/>
      <c r="U528" s="294"/>
      <c r="V528" s="294"/>
      <c r="W528" s="294"/>
      <c r="X528" s="294"/>
      <c r="Y528" s="294"/>
      <c r="Z528" s="294"/>
      <c r="AA528" s="294"/>
      <c r="AB528" s="294"/>
      <c r="AC528" s="294"/>
      <c r="AD528" s="294"/>
      <c r="AE528" s="294"/>
      <c r="AF528" s="294"/>
      <c r="AG528" s="294"/>
      <c r="AH528" s="294"/>
      <c r="AI528" s="294"/>
      <c r="AJ528" s="294"/>
      <c r="AK528" s="294"/>
      <c r="AL528" s="294"/>
      <c r="AM528" s="294"/>
      <c r="AN528" s="294"/>
      <c r="AO528" s="294"/>
      <c r="AP528" s="294"/>
      <c r="AQ528" s="294"/>
      <c r="AR528" s="294"/>
      <c r="AS528" s="294"/>
      <c r="AT528" s="294"/>
      <c r="AU528" s="294"/>
      <c r="AV528" s="294"/>
      <c r="AW528" s="294"/>
      <c r="AX528" s="294"/>
      <c r="AY528" s="294"/>
      <c r="AZ528" s="294"/>
      <c r="BA528" s="294"/>
      <c r="BB528" s="294"/>
      <c r="BC528" s="294"/>
      <c r="BD528" s="294"/>
      <c r="BE528" s="294"/>
      <c r="BF528" s="294"/>
      <c r="BG528" s="294"/>
      <c r="BH528" s="294"/>
      <c r="BI528" s="294"/>
      <c r="BJ528" s="294"/>
      <c r="BK528" s="294"/>
      <c r="BL528" s="294"/>
      <c r="BM528" s="294"/>
      <c r="BN528" s="294"/>
      <c r="BO528" s="294"/>
    </row>
    <row r="529">
      <c r="A529" s="294"/>
      <c r="B529" s="333"/>
      <c r="D529" s="134"/>
      <c r="E529" s="294"/>
      <c r="I529" s="294"/>
      <c r="J529" s="294"/>
      <c r="N529" s="294"/>
      <c r="O529" s="294"/>
      <c r="P529" s="294"/>
      <c r="Q529" s="294"/>
      <c r="R529" s="294"/>
      <c r="S529" s="294"/>
      <c r="T529" s="294"/>
      <c r="U529" s="294"/>
      <c r="V529" s="294"/>
      <c r="W529" s="294"/>
      <c r="X529" s="294"/>
      <c r="Y529" s="294"/>
      <c r="Z529" s="294"/>
      <c r="AA529" s="294"/>
      <c r="AB529" s="294"/>
      <c r="AC529" s="294"/>
      <c r="AD529" s="294"/>
      <c r="AE529" s="294"/>
      <c r="AF529" s="294"/>
      <c r="AG529" s="294"/>
      <c r="AH529" s="294"/>
      <c r="AI529" s="294"/>
      <c r="AJ529" s="294"/>
      <c r="AK529" s="294"/>
      <c r="AL529" s="294"/>
      <c r="AM529" s="294"/>
      <c r="AN529" s="294"/>
      <c r="AO529" s="294"/>
      <c r="AP529" s="294"/>
      <c r="AQ529" s="294"/>
      <c r="AR529" s="294"/>
      <c r="AS529" s="294"/>
      <c r="AT529" s="294"/>
      <c r="AU529" s="294"/>
      <c r="AV529" s="294"/>
      <c r="AW529" s="294"/>
      <c r="AX529" s="294"/>
      <c r="AY529" s="294"/>
      <c r="AZ529" s="294"/>
      <c r="BA529" s="294"/>
      <c r="BB529" s="294"/>
      <c r="BC529" s="294"/>
      <c r="BD529" s="294"/>
      <c r="BE529" s="294"/>
      <c r="BF529" s="294"/>
      <c r="BG529" s="294"/>
      <c r="BH529" s="294"/>
      <c r="BI529" s="294"/>
      <c r="BJ529" s="294"/>
      <c r="BK529" s="294"/>
      <c r="BL529" s="294"/>
      <c r="BM529" s="294"/>
      <c r="BN529" s="294"/>
      <c r="BO529" s="294"/>
    </row>
    <row r="530">
      <c r="A530" s="294"/>
      <c r="B530" s="333"/>
      <c r="D530" s="134"/>
      <c r="E530" s="294"/>
      <c r="I530" s="294"/>
      <c r="J530" s="294"/>
      <c r="N530" s="294"/>
      <c r="O530" s="294"/>
      <c r="P530" s="294"/>
      <c r="Q530" s="294"/>
      <c r="R530" s="294"/>
      <c r="S530" s="294"/>
      <c r="T530" s="294"/>
      <c r="U530" s="294"/>
      <c r="V530" s="294"/>
      <c r="W530" s="294"/>
      <c r="X530" s="294"/>
      <c r="Y530" s="294"/>
      <c r="Z530" s="294"/>
      <c r="AA530" s="294"/>
      <c r="AB530" s="294"/>
      <c r="AC530" s="294"/>
      <c r="AD530" s="294"/>
      <c r="AE530" s="294"/>
      <c r="AF530" s="294"/>
      <c r="AG530" s="294"/>
      <c r="AH530" s="294"/>
      <c r="AI530" s="294"/>
      <c r="AJ530" s="294"/>
      <c r="AK530" s="294"/>
      <c r="AL530" s="294"/>
      <c r="AM530" s="294"/>
      <c r="AN530" s="294"/>
      <c r="AO530" s="294"/>
      <c r="AP530" s="294"/>
      <c r="AQ530" s="294"/>
      <c r="AR530" s="294"/>
      <c r="AS530" s="294"/>
      <c r="AT530" s="294"/>
      <c r="AU530" s="294"/>
      <c r="AV530" s="294"/>
      <c r="AW530" s="294"/>
      <c r="AX530" s="294"/>
      <c r="AY530" s="294"/>
      <c r="AZ530" s="294"/>
      <c r="BA530" s="294"/>
      <c r="BB530" s="294"/>
      <c r="BC530" s="294"/>
      <c r="BD530" s="294"/>
      <c r="BE530" s="294"/>
      <c r="BF530" s="294"/>
      <c r="BG530" s="294"/>
      <c r="BH530" s="294"/>
      <c r="BI530" s="294"/>
      <c r="BJ530" s="294"/>
      <c r="BK530" s="294"/>
      <c r="BL530" s="294"/>
      <c r="BM530" s="294"/>
      <c r="BN530" s="294"/>
      <c r="BO530" s="294"/>
    </row>
    <row r="531">
      <c r="A531" s="294"/>
      <c r="B531" s="333"/>
      <c r="D531" s="134"/>
      <c r="E531" s="294"/>
      <c r="I531" s="294"/>
      <c r="J531" s="294"/>
      <c r="N531" s="294"/>
      <c r="O531" s="294"/>
      <c r="P531" s="294"/>
      <c r="Q531" s="294"/>
      <c r="R531" s="294"/>
      <c r="S531" s="294"/>
      <c r="T531" s="294"/>
      <c r="U531" s="294"/>
      <c r="V531" s="294"/>
      <c r="W531" s="294"/>
      <c r="X531" s="294"/>
      <c r="Y531" s="294"/>
      <c r="Z531" s="294"/>
      <c r="AA531" s="294"/>
      <c r="AB531" s="294"/>
      <c r="AC531" s="294"/>
      <c r="AD531" s="294"/>
      <c r="AE531" s="294"/>
      <c r="AF531" s="294"/>
      <c r="AG531" s="294"/>
      <c r="AH531" s="294"/>
      <c r="AI531" s="294"/>
      <c r="AJ531" s="294"/>
      <c r="AK531" s="294"/>
      <c r="AL531" s="294"/>
      <c r="AM531" s="294"/>
      <c r="AN531" s="294"/>
      <c r="AO531" s="294"/>
      <c r="AP531" s="294"/>
      <c r="AQ531" s="294"/>
      <c r="AR531" s="294"/>
      <c r="AS531" s="294"/>
      <c r="AT531" s="294"/>
      <c r="AU531" s="294"/>
      <c r="AV531" s="294"/>
      <c r="AW531" s="294"/>
      <c r="AX531" s="294"/>
      <c r="AY531" s="294"/>
      <c r="AZ531" s="294"/>
      <c r="BA531" s="294"/>
      <c r="BB531" s="294"/>
      <c r="BC531" s="294"/>
      <c r="BD531" s="294"/>
      <c r="BE531" s="294"/>
      <c r="BF531" s="294"/>
      <c r="BG531" s="294"/>
      <c r="BH531" s="294"/>
      <c r="BI531" s="294"/>
      <c r="BJ531" s="294"/>
      <c r="BK531" s="294"/>
      <c r="BL531" s="294"/>
      <c r="BM531" s="294"/>
      <c r="BN531" s="294"/>
      <c r="BO531" s="294"/>
    </row>
    <row r="532">
      <c r="A532" s="294"/>
      <c r="B532" s="333"/>
      <c r="D532" s="134"/>
      <c r="E532" s="294"/>
      <c r="I532" s="294"/>
      <c r="J532" s="294"/>
      <c r="N532" s="294"/>
      <c r="O532" s="294"/>
      <c r="P532" s="294"/>
      <c r="Q532" s="294"/>
      <c r="R532" s="294"/>
      <c r="S532" s="294"/>
      <c r="T532" s="294"/>
      <c r="U532" s="294"/>
      <c r="V532" s="294"/>
      <c r="W532" s="294"/>
      <c r="X532" s="294"/>
      <c r="Y532" s="294"/>
      <c r="Z532" s="294"/>
      <c r="AA532" s="294"/>
      <c r="AB532" s="294"/>
      <c r="AC532" s="294"/>
      <c r="AD532" s="294"/>
      <c r="AE532" s="294"/>
      <c r="AF532" s="294"/>
      <c r="AG532" s="294"/>
      <c r="AH532" s="294"/>
      <c r="AI532" s="294"/>
      <c r="AJ532" s="294"/>
      <c r="AK532" s="294"/>
      <c r="AL532" s="294"/>
      <c r="AM532" s="294"/>
      <c r="AN532" s="294"/>
      <c r="AO532" s="294"/>
      <c r="AP532" s="294"/>
      <c r="AQ532" s="294"/>
      <c r="AR532" s="294"/>
      <c r="AS532" s="294"/>
      <c r="AT532" s="294"/>
      <c r="AU532" s="294"/>
      <c r="AV532" s="294"/>
      <c r="AW532" s="294"/>
      <c r="AX532" s="294"/>
      <c r="AY532" s="294"/>
      <c r="AZ532" s="294"/>
      <c r="BA532" s="294"/>
      <c r="BB532" s="294"/>
      <c r="BC532" s="294"/>
      <c r="BD532" s="294"/>
      <c r="BE532" s="294"/>
      <c r="BF532" s="294"/>
      <c r="BG532" s="294"/>
      <c r="BH532" s="294"/>
      <c r="BI532" s="294"/>
      <c r="BJ532" s="294"/>
      <c r="BK532" s="294"/>
      <c r="BL532" s="294"/>
      <c r="BM532" s="294"/>
      <c r="BN532" s="294"/>
      <c r="BO532" s="294"/>
    </row>
    <row r="533">
      <c r="A533" s="294"/>
      <c r="B533" s="333"/>
      <c r="D533" s="134"/>
      <c r="E533" s="294"/>
      <c r="I533" s="294"/>
      <c r="J533" s="294"/>
      <c r="N533" s="294"/>
      <c r="O533" s="294"/>
      <c r="P533" s="294"/>
      <c r="Q533" s="294"/>
      <c r="R533" s="294"/>
      <c r="S533" s="294"/>
      <c r="T533" s="294"/>
      <c r="U533" s="294"/>
      <c r="V533" s="294"/>
      <c r="W533" s="294"/>
      <c r="X533" s="294"/>
      <c r="Y533" s="294"/>
      <c r="Z533" s="294"/>
      <c r="AA533" s="294"/>
      <c r="AB533" s="294"/>
      <c r="AC533" s="294"/>
      <c r="AD533" s="294"/>
      <c r="AE533" s="294"/>
      <c r="AF533" s="294"/>
      <c r="AG533" s="294"/>
      <c r="AH533" s="294"/>
      <c r="AI533" s="294"/>
      <c r="AJ533" s="294"/>
      <c r="AK533" s="294"/>
      <c r="AL533" s="294"/>
      <c r="AM533" s="294"/>
      <c r="AN533" s="294"/>
      <c r="AO533" s="294"/>
      <c r="AP533" s="294"/>
      <c r="AQ533" s="294"/>
      <c r="AR533" s="294"/>
      <c r="AS533" s="294"/>
      <c r="AT533" s="294"/>
      <c r="AU533" s="294"/>
      <c r="AV533" s="294"/>
      <c r="AW533" s="294"/>
      <c r="AX533" s="294"/>
      <c r="AY533" s="294"/>
      <c r="AZ533" s="294"/>
      <c r="BA533" s="294"/>
      <c r="BB533" s="294"/>
      <c r="BC533" s="294"/>
      <c r="BD533" s="294"/>
      <c r="BE533" s="294"/>
      <c r="BF533" s="294"/>
      <c r="BG533" s="294"/>
      <c r="BH533" s="294"/>
      <c r="BI533" s="294"/>
      <c r="BJ533" s="294"/>
      <c r="BK533" s="294"/>
      <c r="BL533" s="294"/>
      <c r="BM533" s="294"/>
      <c r="BN533" s="294"/>
      <c r="BO533" s="294"/>
    </row>
    <row r="534">
      <c r="A534" s="294"/>
      <c r="B534" s="333"/>
      <c r="D534" s="134"/>
      <c r="E534" s="294"/>
      <c r="I534" s="294"/>
      <c r="J534" s="294"/>
      <c r="N534" s="294"/>
      <c r="O534" s="294"/>
      <c r="P534" s="294"/>
      <c r="Q534" s="294"/>
      <c r="R534" s="294"/>
      <c r="S534" s="294"/>
      <c r="T534" s="294"/>
      <c r="U534" s="294"/>
      <c r="V534" s="294"/>
      <c r="W534" s="294"/>
      <c r="X534" s="294"/>
      <c r="Y534" s="294"/>
      <c r="Z534" s="294"/>
      <c r="AA534" s="294"/>
      <c r="AB534" s="294"/>
      <c r="AC534" s="294"/>
      <c r="AD534" s="294"/>
      <c r="AE534" s="294"/>
      <c r="AF534" s="294"/>
      <c r="AG534" s="294"/>
      <c r="AH534" s="294"/>
      <c r="AI534" s="294"/>
      <c r="AJ534" s="294"/>
      <c r="AK534" s="294"/>
      <c r="AL534" s="294"/>
      <c r="AM534" s="294"/>
      <c r="AN534" s="294"/>
      <c r="AO534" s="294"/>
      <c r="AP534" s="294"/>
      <c r="AQ534" s="294"/>
      <c r="AR534" s="294"/>
      <c r="AS534" s="294"/>
      <c r="AT534" s="294"/>
      <c r="AU534" s="294"/>
      <c r="AV534" s="294"/>
      <c r="AW534" s="294"/>
      <c r="AX534" s="294"/>
      <c r="AY534" s="294"/>
      <c r="AZ534" s="294"/>
      <c r="BA534" s="294"/>
      <c r="BB534" s="294"/>
      <c r="BC534" s="294"/>
      <c r="BD534" s="294"/>
      <c r="BE534" s="294"/>
      <c r="BF534" s="294"/>
      <c r="BG534" s="294"/>
      <c r="BH534" s="294"/>
      <c r="BI534" s="294"/>
      <c r="BJ534" s="294"/>
      <c r="BK534" s="294"/>
      <c r="BL534" s="294"/>
      <c r="BM534" s="294"/>
      <c r="BN534" s="294"/>
      <c r="BO534" s="294"/>
    </row>
    <row r="535">
      <c r="A535" s="294"/>
      <c r="B535" s="333"/>
      <c r="D535" s="134"/>
      <c r="E535" s="294"/>
      <c r="I535" s="294"/>
      <c r="J535" s="294"/>
      <c r="N535" s="294"/>
      <c r="O535" s="294"/>
      <c r="P535" s="294"/>
      <c r="Q535" s="294"/>
      <c r="R535" s="294"/>
      <c r="S535" s="294"/>
      <c r="T535" s="294"/>
      <c r="U535" s="294"/>
      <c r="V535" s="294"/>
      <c r="W535" s="294"/>
      <c r="X535" s="294"/>
      <c r="Y535" s="294"/>
      <c r="Z535" s="294"/>
      <c r="AA535" s="294"/>
      <c r="AB535" s="294"/>
      <c r="AC535" s="294"/>
      <c r="AD535" s="294"/>
      <c r="AE535" s="294"/>
      <c r="AF535" s="294"/>
      <c r="AG535" s="294"/>
      <c r="AH535" s="294"/>
      <c r="AI535" s="294"/>
      <c r="AJ535" s="294"/>
      <c r="AK535" s="294"/>
      <c r="AL535" s="294"/>
      <c r="AM535" s="294"/>
      <c r="AN535" s="294"/>
      <c r="AO535" s="294"/>
      <c r="AP535" s="294"/>
      <c r="AQ535" s="294"/>
      <c r="AR535" s="294"/>
      <c r="AS535" s="294"/>
      <c r="AT535" s="294"/>
      <c r="AU535" s="294"/>
      <c r="AV535" s="294"/>
      <c r="AW535" s="294"/>
      <c r="AX535" s="294"/>
      <c r="AY535" s="294"/>
      <c r="AZ535" s="294"/>
      <c r="BA535" s="294"/>
      <c r="BB535" s="294"/>
      <c r="BC535" s="294"/>
      <c r="BD535" s="294"/>
      <c r="BE535" s="294"/>
      <c r="BF535" s="294"/>
      <c r="BG535" s="294"/>
      <c r="BH535" s="294"/>
      <c r="BI535" s="294"/>
      <c r="BJ535" s="294"/>
      <c r="BK535" s="294"/>
      <c r="BL535" s="294"/>
      <c r="BM535" s="294"/>
      <c r="BN535" s="294"/>
      <c r="BO535" s="294"/>
    </row>
    <row r="536">
      <c r="A536" s="294"/>
      <c r="B536" s="333"/>
      <c r="D536" s="134"/>
      <c r="E536" s="294"/>
      <c r="I536" s="294"/>
      <c r="J536" s="294"/>
      <c r="N536" s="294"/>
      <c r="O536" s="294"/>
      <c r="P536" s="294"/>
      <c r="Q536" s="294"/>
      <c r="R536" s="294"/>
      <c r="S536" s="294"/>
      <c r="T536" s="294"/>
      <c r="U536" s="294"/>
      <c r="V536" s="294"/>
      <c r="W536" s="294"/>
      <c r="X536" s="294"/>
      <c r="Y536" s="294"/>
      <c r="Z536" s="294"/>
      <c r="AA536" s="294"/>
      <c r="AB536" s="294"/>
      <c r="AC536" s="294"/>
      <c r="AD536" s="294"/>
      <c r="AE536" s="294"/>
      <c r="AF536" s="294"/>
      <c r="AG536" s="294"/>
      <c r="AH536" s="294"/>
      <c r="AI536" s="294"/>
      <c r="AJ536" s="294"/>
      <c r="AK536" s="294"/>
      <c r="AL536" s="294"/>
      <c r="AM536" s="294"/>
      <c r="AN536" s="294"/>
      <c r="AO536" s="294"/>
      <c r="AP536" s="294"/>
      <c r="AQ536" s="294"/>
      <c r="AR536" s="294"/>
      <c r="AS536" s="294"/>
      <c r="AT536" s="294"/>
      <c r="AU536" s="294"/>
      <c r="AV536" s="294"/>
      <c r="AW536" s="294"/>
      <c r="AX536" s="294"/>
      <c r="AY536" s="294"/>
      <c r="AZ536" s="294"/>
      <c r="BA536" s="294"/>
      <c r="BB536" s="294"/>
      <c r="BC536" s="294"/>
      <c r="BD536" s="294"/>
      <c r="BE536" s="294"/>
      <c r="BF536" s="294"/>
      <c r="BG536" s="294"/>
      <c r="BH536" s="294"/>
      <c r="BI536" s="294"/>
      <c r="BJ536" s="294"/>
      <c r="BK536" s="294"/>
      <c r="BL536" s="294"/>
      <c r="BM536" s="294"/>
      <c r="BN536" s="294"/>
      <c r="BO536" s="294"/>
    </row>
    <row r="537">
      <c r="A537" s="294"/>
      <c r="B537" s="333"/>
      <c r="D537" s="134"/>
      <c r="E537" s="294"/>
      <c r="I537" s="294"/>
      <c r="J537" s="294"/>
      <c r="N537" s="294"/>
      <c r="O537" s="294"/>
      <c r="P537" s="294"/>
      <c r="Q537" s="294"/>
      <c r="R537" s="294"/>
      <c r="S537" s="294"/>
      <c r="T537" s="294"/>
      <c r="U537" s="294"/>
      <c r="V537" s="294"/>
      <c r="W537" s="294"/>
      <c r="X537" s="294"/>
      <c r="Y537" s="294"/>
      <c r="Z537" s="294"/>
      <c r="AA537" s="294"/>
      <c r="AB537" s="294"/>
      <c r="AC537" s="294"/>
      <c r="AD537" s="294"/>
      <c r="AE537" s="294"/>
      <c r="AF537" s="294"/>
      <c r="AG537" s="294"/>
      <c r="AH537" s="294"/>
      <c r="AI537" s="294"/>
      <c r="AJ537" s="294"/>
      <c r="AK537" s="294"/>
      <c r="AL537" s="294"/>
      <c r="AM537" s="294"/>
      <c r="AN537" s="294"/>
      <c r="AO537" s="294"/>
      <c r="AP537" s="294"/>
      <c r="AQ537" s="294"/>
      <c r="AR537" s="294"/>
      <c r="AS537" s="294"/>
      <c r="AT537" s="294"/>
      <c r="AU537" s="294"/>
      <c r="AV537" s="294"/>
      <c r="AW537" s="294"/>
      <c r="AX537" s="294"/>
      <c r="AY537" s="294"/>
      <c r="AZ537" s="294"/>
      <c r="BA537" s="294"/>
      <c r="BB537" s="294"/>
      <c r="BC537" s="294"/>
      <c r="BD537" s="294"/>
      <c r="BE537" s="294"/>
      <c r="BF537" s="294"/>
      <c r="BG537" s="294"/>
      <c r="BH537" s="294"/>
      <c r="BI537" s="294"/>
      <c r="BJ537" s="294"/>
      <c r="BK537" s="294"/>
      <c r="BL537" s="294"/>
      <c r="BM537" s="294"/>
      <c r="BN537" s="294"/>
      <c r="BO537" s="294"/>
    </row>
    <row r="538">
      <c r="A538" s="294"/>
      <c r="B538" s="333"/>
      <c r="D538" s="134"/>
      <c r="E538" s="294"/>
      <c r="I538" s="294"/>
      <c r="J538" s="294"/>
      <c r="N538" s="294"/>
      <c r="O538" s="294"/>
      <c r="P538" s="294"/>
      <c r="Q538" s="294"/>
      <c r="R538" s="294"/>
      <c r="S538" s="294"/>
      <c r="T538" s="294"/>
      <c r="U538" s="294"/>
      <c r="V538" s="294"/>
      <c r="W538" s="294"/>
      <c r="X538" s="294"/>
      <c r="Y538" s="294"/>
      <c r="Z538" s="294"/>
      <c r="AA538" s="294"/>
      <c r="AB538" s="294"/>
      <c r="AC538" s="294"/>
      <c r="AD538" s="294"/>
      <c r="AE538" s="294"/>
      <c r="AF538" s="294"/>
      <c r="AG538" s="294"/>
      <c r="AH538" s="294"/>
      <c r="AI538" s="294"/>
      <c r="AJ538" s="294"/>
      <c r="AK538" s="294"/>
      <c r="AL538" s="294"/>
      <c r="AM538" s="294"/>
      <c r="AN538" s="294"/>
      <c r="AO538" s="294"/>
      <c r="AP538" s="294"/>
      <c r="AQ538" s="294"/>
      <c r="AR538" s="294"/>
      <c r="AS538" s="294"/>
      <c r="AT538" s="294"/>
      <c r="AU538" s="294"/>
      <c r="AV538" s="294"/>
      <c r="AW538" s="294"/>
      <c r="AX538" s="294"/>
      <c r="AY538" s="294"/>
      <c r="AZ538" s="294"/>
      <c r="BA538" s="294"/>
      <c r="BB538" s="294"/>
      <c r="BC538" s="294"/>
      <c r="BD538" s="294"/>
      <c r="BE538" s="294"/>
      <c r="BF538" s="294"/>
      <c r="BG538" s="294"/>
      <c r="BH538" s="294"/>
      <c r="BI538" s="294"/>
      <c r="BJ538" s="294"/>
      <c r="BK538" s="294"/>
      <c r="BL538" s="294"/>
      <c r="BM538" s="294"/>
      <c r="BN538" s="294"/>
      <c r="BO538" s="294"/>
    </row>
    <row r="539">
      <c r="A539" s="294"/>
      <c r="B539" s="333"/>
      <c r="D539" s="134"/>
      <c r="E539" s="294"/>
      <c r="I539" s="294"/>
      <c r="J539" s="294"/>
      <c r="N539" s="294"/>
      <c r="O539" s="294"/>
      <c r="P539" s="294"/>
      <c r="Q539" s="294"/>
      <c r="R539" s="294"/>
      <c r="S539" s="294"/>
      <c r="T539" s="294"/>
      <c r="U539" s="294"/>
      <c r="V539" s="294"/>
      <c r="W539" s="294"/>
      <c r="X539" s="294"/>
      <c r="Y539" s="294"/>
      <c r="Z539" s="294"/>
      <c r="AA539" s="294"/>
      <c r="AB539" s="294"/>
      <c r="AC539" s="294"/>
      <c r="AD539" s="294"/>
      <c r="AE539" s="294"/>
      <c r="AF539" s="294"/>
      <c r="AG539" s="294"/>
      <c r="AH539" s="294"/>
      <c r="AI539" s="294"/>
      <c r="AJ539" s="294"/>
      <c r="AK539" s="294"/>
      <c r="AL539" s="294"/>
      <c r="AM539" s="294"/>
      <c r="AN539" s="294"/>
      <c r="AO539" s="294"/>
      <c r="AP539" s="294"/>
      <c r="AQ539" s="294"/>
      <c r="AR539" s="294"/>
      <c r="AS539" s="294"/>
      <c r="AT539" s="294"/>
      <c r="AU539" s="294"/>
      <c r="AV539" s="294"/>
      <c r="AW539" s="294"/>
      <c r="AX539" s="294"/>
      <c r="AY539" s="294"/>
      <c r="AZ539" s="294"/>
      <c r="BA539" s="294"/>
      <c r="BB539" s="294"/>
      <c r="BC539" s="294"/>
      <c r="BD539" s="294"/>
      <c r="BE539" s="294"/>
      <c r="BF539" s="294"/>
      <c r="BG539" s="294"/>
      <c r="BH539" s="294"/>
      <c r="BI539" s="294"/>
      <c r="BJ539" s="294"/>
      <c r="BK539" s="294"/>
      <c r="BL539" s="294"/>
      <c r="BM539" s="294"/>
      <c r="BN539" s="294"/>
      <c r="BO539" s="294"/>
    </row>
    <row r="540">
      <c r="A540" s="294"/>
      <c r="B540" s="333"/>
      <c r="D540" s="134"/>
      <c r="E540" s="294"/>
      <c r="I540" s="294"/>
      <c r="J540" s="294"/>
      <c r="N540" s="294"/>
      <c r="O540" s="294"/>
      <c r="P540" s="294"/>
      <c r="Q540" s="294"/>
      <c r="R540" s="294"/>
      <c r="S540" s="294"/>
      <c r="T540" s="294"/>
      <c r="U540" s="294"/>
      <c r="V540" s="294"/>
      <c r="W540" s="294"/>
      <c r="X540" s="294"/>
      <c r="Y540" s="294"/>
      <c r="Z540" s="294"/>
      <c r="AA540" s="294"/>
      <c r="AB540" s="294"/>
      <c r="AC540" s="294"/>
      <c r="AD540" s="294"/>
      <c r="AE540" s="294"/>
      <c r="AF540" s="294"/>
      <c r="AG540" s="294"/>
      <c r="AH540" s="294"/>
      <c r="AI540" s="294"/>
      <c r="AJ540" s="294"/>
      <c r="AK540" s="294"/>
      <c r="AL540" s="294"/>
      <c r="AM540" s="294"/>
      <c r="AN540" s="294"/>
      <c r="AO540" s="294"/>
      <c r="AP540" s="294"/>
      <c r="AQ540" s="294"/>
      <c r="AR540" s="294"/>
      <c r="AS540" s="294"/>
      <c r="AT540" s="294"/>
      <c r="AU540" s="294"/>
      <c r="AV540" s="294"/>
      <c r="AW540" s="294"/>
      <c r="AX540" s="294"/>
      <c r="AY540" s="294"/>
      <c r="AZ540" s="294"/>
      <c r="BA540" s="294"/>
      <c r="BB540" s="294"/>
      <c r="BC540" s="294"/>
      <c r="BD540" s="294"/>
      <c r="BE540" s="294"/>
      <c r="BF540" s="294"/>
      <c r="BG540" s="294"/>
      <c r="BH540" s="294"/>
      <c r="BI540" s="294"/>
      <c r="BJ540" s="294"/>
      <c r="BK540" s="294"/>
      <c r="BL540" s="294"/>
      <c r="BM540" s="294"/>
      <c r="BN540" s="294"/>
      <c r="BO540" s="294"/>
    </row>
    <row r="541">
      <c r="A541" s="294"/>
      <c r="B541" s="333"/>
      <c r="D541" s="134"/>
      <c r="E541" s="294"/>
      <c r="I541" s="294"/>
      <c r="J541" s="294"/>
      <c r="N541" s="294"/>
      <c r="O541" s="294"/>
      <c r="P541" s="294"/>
      <c r="Q541" s="294"/>
      <c r="R541" s="294"/>
      <c r="S541" s="294"/>
      <c r="T541" s="294"/>
      <c r="U541" s="294"/>
      <c r="V541" s="294"/>
      <c r="W541" s="294"/>
      <c r="X541" s="294"/>
      <c r="Y541" s="294"/>
      <c r="Z541" s="294"/>
      <c r="AA541" s="294"/>
      <c r="AB541" s="294"/>
      <c r="AC541" s="294"/>
      <c r="AD541" s="294"/>
      <c r="AE541" s="294"/>
      <c r="AF541" s="294"/>
      <c r="AG541" s="294"/>
      <c r="AH541" s="294"/>
      <c r="AI541" s="294"/>
      <c r="AJ541" s="294"/>
      <c r="AK541" s="294"/>
      <c r="AL541" s="294"/>
      <c r="AM541" s="294"/>
      <c r="AN541" s="294"/>
      <c r="AO541" s="294"/>
      <c r="AP541" s="294"/>
      <c r="AQ541" s="294"/>
      <c r="AR541" s="294"/>
      <c r="AS541" s="294"/>
      <c r="AT541" s="294"/>
      <c r="AU541" s="294"/>
      <c r="AV541" s="294"/>
      <c r="AW541" s="294"/>
      <c r="AX541" s="294"/>
      <c r="AY541" s="294"/>
      <c r="AZ541" s="294"/>
      <c r="BA541" s="294"/>
      <c r="BB541" s="294"/>
      <c r="BC541" s="294"/>
      <c r="BD541" s="294"/>
      <c r="BE541" s="294"/>
      <c r="BF541" s="294"/>
      <c r="BG541" s="294"/>
      <c r="BH541" s="294"/>
      <c r="BI541" s="294"/>
      <c r="BJ541" s="294"/>
      <c r="BK541" s="294"/>
      <c r="BL541" s="294"/>
      <c r="BM541" s="294"/>
      <c r="BN541" s="294"/>
      <c r="BO541" s="294"/>
    </row>
    <row r="542">
      <c r="A542" s="294"/>
      <c r="B542" s="333"/>
      <c r="D542" s="134"/>
      <c r="E542" s="294"/>
      <c r="I542" s="294"/>
      <c r="J542" s="294"/>
      <c r="N542" s="294"/>
      <c r="O542" s="294"/>
      <c r="P542" s="294"/>
      <c r="Q542" s="294"/>
      <c r="R542" s="294"/>
      <c r="S542" s="294"/>
      <c r="T542" s="294"/>
      <c r="U542" s="294"/>
      <c r="V542" s="294"/>
      <c r="W542" s="294"/>
      <c r="X542" s="294"/>
      <c r="Y542" s="294"/>
      <c r="Z542" s="294"/>
      <c r="AA542" s="294"/>
      <c r="AB542" s="294"/>
      <c r="AC542" s="294"/>
      <c r="AD542" s="294"/>
      <c r="AE542" s="294"/>
      <c r="AF542" s="294"/>
      <c r="AG542" s="294"/>
      <c r="AH542" s="294"/>
      <c r="AI542" s="294"/>
      <c r="AJ542" s="294"/>
      <c r="AK542" s="294"/>
      <c r="AL542" s="294"/>
      <c r="AM542" s="294"/>
      <c r="AN542" s="294"/>
      <c r="AO542" s="294"/>
      <c r="AP542" s="294"/>
      <c r="AQ542" s="294"/>
      <c r="AR542" s="294"/>
      <c r="AS542" s="294"/>
      <c r="AT542" s="294"/>
      <c r="AU542" s="294"/>
      <c r="AV542" s="294"/>
      <c r="AW542" s="294"/>
      <c r="AX542" s="294"/>
      <c r="AY542" s="294"/>
      <c r="AZ542" s="294"/>
      <c r="BA542" s="294"/>
      <c r="BB542" s="294"/>
      <c r="BC542" s="294"/>
      <c r="BD542" s="294"/>
      <c r="BE542" s="294"/>
      <c r="BF542" s="294"/>
      <c r="BG542" s="294"/>
      <c r="BH542" s="294"/>
      <c r="BI542" s="294"/>
      <c r="BJ542" s="294"/>
      <c r="BK542" s="294"/>
      <c r="BL542" s="294"/>
      <c r="BM542" s="294"/>
      <c r="BN542" s="294"/>
      <c r="BO542" s="294"/>
    </row>
    <row r="543">
      <c r="A543" s="294"/>
      <c r="B543" s="333"/>
      <c r="D543" s="134"/>
      <c r="E543" s="294"/>
      <c r="I543" s="294"/>
      <c r="J543" s="294"/>
      <c r="N543" s="294"/>
      <c r="O543" s="294"/>
      <c r="P543" s="294"/>
      <c r="Q543" s="294"/>
      <c r="R543" s="294"/>
      <c r="S543" s="294"/>
      <c r="T543" s="294"/>
      <c r="U543" s="294"/>
      <c r="V543" s="294"/>
      <c r="W543" s="294"/>
      <c r="X543" s="294"/>
      <c r="Y543" s="294"/>
      <c r="Z543" s="294"/>
      <c r="AA543" s="294"/>
      <c r="AB543" s="294"/>
      <c r="AC543" s="294"/>
      <c r="AD543" s="294"/>
      <c r="AE543" s="294"/>
      <c r="AF543" s="294"/>
      <c r="AG543" s="294"/>
      <c r="AH543" s="294"/>
      <c r="AI543" s="294"/>
      <c r="AJ543" s="294"/>
      <c r="AK543" s="294"/>
      <c r="AL543" s="294"/>
      <c r="AM543" s="294"/>
      <c r="AN543" s="294"/>
      <c r="AO543" s="294"/>
      <c r="AP543" s="294"/>
      <c r="AQ543" s="294"/>
      <c r="AR543" s="294"/>
      <c r="AS543" s="294"/>
      <c r="AT543" s="294"/>
      <c r="AU543" s="294"/>
      <c r="AV543" s="294"/>
      <c r="AW543" s="294"/>
      <c r="AX543" s="294"/>
      <c r="AY543" s="294"/>
      <c r="AZ543" s="294"/>
      <c r="BA543" s="294"/>
      <c r="BB543" s="294"/>
      <c r="BC543" s="294"/>
      <c r="BD543" s="294"/>
      <c r="BE543" s="294"/>
      <c r="BF543" s="294"/>
      <c r="BG543" s="294"/>
      <c r="BH543" s="294"/>
      <c r="BI543" s="294"/>
      <c r="BJ543" s="294"/>
      <c r="BK543" s="294"/>
      <c r="BL543" s="294"/>
      <c r="BM543" s="294"/>
      <c r="BN543" s="294"/>
      <c r="BO543" s="294"/>
    </row>
    <row r="544">
      <c r="A544" s="294"/>
      <c r="B544" s="333"/>
      <c r="D544" s="134"/>
      <c r="E544" s="294"/>
      <c r="I544" s="294"/>
      <c r="J544" s="294"/>
      <c r="N544" s="294"/>
      <c r="O544" s="294"/>
      <c r="P544" s="294"/>
      <c r="Q544" s="294"/>
      <c r="R544" s="294"/>
      <c r="S544" s="294"/>
      <c r="T544" s="294"/>
      <c r="U544" s="294"/>
      <c r="V544" s="294"/>
      <c r="W544" s="294"/>
      <c r="X544" s="294"/>
      <c r="Y544" s="294"/>
      <c r="Z544" s="294"/>
      <c r="AA544" s="294"/>
      <c r="AB544" s="294"/>
      <c r="AC544" s="294"/>
      <c r="AD544" s="294"/>
      <c r="AE544" s="294"/>
      <c r="AF544" s="294"/>
      <c r="AG544" s="294"/>
      <c r="AH544" s="294"/>
      <c r="AI544" s="294"/>
      <c r="AJ544" s="294"/>
      <c r="AK544" s="294"/>
      <c r="AL544" s="294"/>
      <c r="AM544" s="294"/>
      <c r="AN544" s="294"/>
      <c r="AO544" s="294"/>
      <c r="AP544" s="294"/>
      <c r="AQ544" s="294"/>
      <c r="AR544" s="294"/>
      <c r="AS544" s="294"/>
      <c r="AT544" s="294"/>
      <c r="AU544" s="294"/>
      <c r="AV544" s="294"/>
      <c r="AW544" s="294"/>
      <c r="AX544" s="294"/>
      <c r="AY544" s="294"/>
      <c r="AZ544" s="294"/>
      <c r="BA544" s="294"/>
      <c r="BB544" s="294"/>
      <c r="BC544" s="294"/>
      <c r="BD544" s="294"/>
      <c r="BE544" s="294"/>
      <c r="BF544" s="294"/>
      <c r="BG544" s="294"/>
      <c r="BH544" s="294"/>
      <c r="BI544" s="294"/>
      <c r="BJ544" s="294"/>
      <c r="BK544" s="294"/>
      <c r="BL544" s="294"/>
      <c r="BM544" s="294"/>
      <c r="BN544" s="294"/>
      <c r="BO544" s="294"/>
    </row>
    <row r="545">
      <c r="A545" s="294"/>
      <c r="B545" s="333"/>
      <c r="D545" s="134"/>
      <c r="E545" s="294"/>
      <c r="I545" s="294"/>
      <c r="J545" s="294"/>
      <c r="N545" s="294"/>
      <c r="O545" s="294"/>
      <c r="P545" s="294"/>
      <c r="Q545" s="294"/>
      <c r="R545" s="294"/>
      <c r="S545" s="294"/>
      <c r="T545" s="294"/>
      <c r="U545" s="294"/>
      <c r="V545" s="294"/>
      <c r="W545" s="294"/>
      <c r="X545" s="294"/>
      <c r="Y545" s="294"/>
      <c r="Z545" s="294"/>
      <c r="AA545" s="294"/>
      <c r="AB545" s="294"/>
      <c r="AC545" s="294"/>
      <c r="AD545" s="294"/>
      <c r="AE545" s="294"/>
      <c r="AF545" s="294"/>
      <c r="AG545" s="294"/>
      <c r="AH545" s="294"/>
      <c r="AI545" s="294"/>
      <c r="AJ545" s="294"/>
      <c r="AK545" s="294"/>
      <c r="AL545" s="294"/>
      <c r="AM545" s="294"/>
      <c r="AN545" s="294"/>
      <c r="AO545" s="294"/>
      <c r="AP545" s="294"/>
      <c r="AQ545" s="294"/>
      <c r="AR545" s="294"/>
      <c r="AS545" s="294"/>
      <c r="AT545" s="294"/>
      <c r="AU545" s="294"/>
      <c r="AV545" s="294"/>
      <c r="AW545" s="294"/>
      <c r="AX545" s="294"/>
      <c r="AY545" s="294"/>
      <c r="AZ545" s="294"/>
      <c r="BA545" s="294"/>
      <c r="BB545" s="294"/>
      <c r="BC545" s="294"/>
      <c r="BD545" s="294"/>
      <c r="BE545" s="294"/>
      <c r="BF545" s="294"/>
      <c r="BG545" s="294"/>
      <c r="BH545" s="294"/>
      <c r="BI545" s="294"/>
      <c r="BJ545" s="294"/>
      <c r="BK545" s="294"/>
      <c r="BL545" s="294"/>
      <c r="BM545" s="294"/>
      <c r="BN545" s="294"/>
      <c r="BO545" s="294"/>
    </row>
    <row r="546">
      <c r="A546" s="294"/>
      <c r="B546" s="333"/>
      <c r="D546" s="134"/>
      <c r="E546" s="294"/>
      <c r="I546" s="294"/>
      <c r="J546" s="294"/>
      <c r="N546" s="294"/>
      <c r="O546" s="294"/>
      <c r="P546" s="294"/>
      <c r="Q546" s="294"/>
      <c r="R546" s="294"/>
      <c r="S546" s="294"/>
      <c r="T546" s="294"/>
      <c r="U546" s="294"/>
      <c r="V546" s="294"/>
      <c r="W546" s="294"/>
      <c r="X546" s="294"/>
      <c r="Y546" s="294"/>
      <c r="Z546" s="294"/>
      <c r="AA546" s="294"/>
      <c r="AB546" s="294"/>
      <c r="AC546" s="294"/>
      <c r="AD546" s="294"/>
      <c r="AE546" s="294"/>
      <c r="AF546" s="294"/>
      <c r="AG546" s="294"/>
      <c r="AH546" s="294"/>
      <c r="AI546" s="294"/>
      <c r="AJ546" s="294"/>
      <c r="AK546" s="294"/>
      <c r="AL546" s="294"/>
      <c r="AM546" s="294"/>
      <c r="AN546" s="294"/>
      <c r="AO546" s="294"/>
      <c r="AP546" s="294"/>
      <c r="AQ546" s="294"/>
      <c r="AR546" s="294"/>
      <c r="AS546" s="294"/>
      <c r="AT546" s="294"/>
      <c r="AU546" s="294"/>
      <c r="AV546" s="294"/>
      <c r="AW546" s="294"/>
      <c r="AX546" s="294"/>
      <c r="AY546" s="294"/>
      <c r="AZ546" s="294"/>
      <c r="BA546" s="294"/>
      <c r="BB546" s="294"/>
      <c r="BC546" s="294"/>
      <c r="BD546" s="294"/>
      <c r="BE546" s="294"/>
      <c r="BF546" s="294"/>
      <c r="BG546" s="294"/>
      <c r="BH546" s="294"/>
      <c r="BI546" s="294"/>
      <c r="BJ546" s="294"/>
      <c r="BK546" s="294"/>
      <c r="BL546" s="294"/>
      <c r="BM546" s="294"/>
      <c r="BN546" s="294"/>
      <c r="BO546" s="294"/>
    </row>
    <row r="547">
      <c r="A547" s="294"/>
      <c r="B547" s="333"/>
      <c r="D547" s="134"/>
      <c r="E547" s="294"/>
      <c r="I547" s="294"/>
      <c r="J547" s="294"/>
      <c r="N547" s="294"/>
      <c r="O547" s="294"/>
      <c r="P547" s="294"/>
      <c r="Q547" s="294"/>
      <c r="R547" s="294"/>
      <c r="S547" s="294"/>
      <c r="T547" s="294"/>
      <c r="U547" s="294"/>
      <c r="V547" s="294"/>
      <c r="W547" s="294"/>
      <c r="X547" s="294"/>
      <c r="Y547" s="294"/>
      <c r="Z547" s="294"/>
      <c r="AA547" s="294"/>
      <c r="AB547" s="294"/>
      <c r="AC547" s="294"/>
      <c r="AD547" s="294"/>
      <c r="AE547" s="294"/>
      <c r="AF547" s="294"/>
      <c r="AG547" s="294"/>
      <c r="AH547" s="294"/>
      <c r="AI547" s="294"/>
      <c r="AJ547" s="294"/>
      <c r="AK547" s="294"/>
      <c r="AL547" s="294"/>
      <c r="AM547" s="294"/>
      <c r="AN547" s="294"/>
      <c r="AO547" s="294"/>
      <c r="AP547" s="294"/>
      <c r="AQ547" s="294"/>
      <c r="AR547" s="294"/>
      <c r="AS547" s="294"/>
      <c r="AT547" s="294"/>
      <c r="AU547" s="294"/>
      <c r="AV547" s="294"/>
      <c r="AW547" s="294"/>
      <c r="AX547" s="294"/>
      <c r="AY547" s="294"/>
      <c r="AZ547" s="294"/>
      <c r="BA547" s="294"/>
      <c r="BB547" s="294"/>
      <c r="BC547" s="294"/>
      <c r="BD547" s="294"/>
      <c r="BE547" s="294"/>
      <c r="BF547" s="294"/>
      <c r="BG547" s="294"/>
      <c r="BH547" s="294"/>
      <c r="BI547" s="294"/>
      <c r="BJ547" s="294"/>
      <c r="BK547" s="294"/>
      <c r="BL547" s="294"/>
      <c r="BM547" s="294"/>
      <c r="BN547" s="294"/>
      <c r="BO547" s="294"/>
    </row>
    <row r="548">
      <c r="A548" s="294"/>
      <c r="B548" s="333"/>
      <c r="D548" s="134"/>
      <c r="E548" s="294"/>
      <c r="I548" s="294"/>
      <c r="J548" s="294"/>
      <c r="N548" s="294"/>
      <c r="O548" s="294"/>
      <c r="P548" s="294"/>
      <c r="Q548" s="294"/>
      <c r="R548" s="294"/>
      <c r="S548" s="294"/>
      <c r="T548" s="294"/>
      <c r="U548" s="294"/>
      <c r="V548" s="294"/>
      <c r="W548" s="294"/>
      <c r="X548" s="294"/>
      <c r="Y548" s="294"/>
      <c r="Z548" s="294"/>
      <c r="AA548" s="294"/>
      <c r="AB548" s="294"/>
      <c r="AC548" s="294"/>
      <c r="AD548" s="294"/>
      <c r="AE548" s="294"/>
      <c r="AF548" s="294"/>
      <c r="AG548" s="294"/>
      <c r="AH548" s="294"/>
      <c r="AI548" s="294"/>
      <c r="AJ548" s="294"/>
      <c r="AK548" s="294"/>
      <c r="AL548" s="294"/>
      <c r="AM548" s="294"/>
      <c r="AN548" s="294"/>
      <c r="AO548" s="294"/>
      <c r="AP548" s="294"/>
      <c r="AQ548" s="294"/>
      <c r="AR548" s="294"/>
      <c r="AS548" s="294"/>
      <c r="AT548" s="294"/>
      <c r="AU548" s="294"/>
      <c r="AV548" s="294"/>
      <c r="AW548" s="294"/>
      <c r="AX548" s="294"/>
      <c r="AY548" s="294"/>
      <c r="AZ548" s="294"/>
      <c r="BA548" s="294"/>
      <c r="BB548" s="294"/>
      <c r="BC548" s="294"/>
      <c r="BD548" s="294"/>
      <c r="BE548" s="294"/>
      <c r="BF548" s="294"/>
      <c r="BG548" s="294"/>
      <c r="BH548" s="294"/>
      <c r="BI548" s="294"/>
      <c r="BJ548" s="294"/>
      <c r="BK548" s="294"/>
      <c r="BL548" s="294"/>
      <c r="BM548" s="294"/>
      <c r="BN548" s="294"/>
      <c r="BO548" s="294"/>
    </row>
    <row r="549">
      <c r="A549" s="294"/>
      <c r="B549" s="333"/>
      <c r="D549" s="134"/>
      <c r="E549" s="294"/>
      <c r="I549" s="294"/>
      <c r="J549" s="294"/>
      <c r="N549" s="294"/>
      <c r="O549" s="294"/>
      <c r="P549" s="294"/>
      <c r="Q549" s="294"/>
      <c r="R549" s="294"/>
      <c r="S549" s="294"/>
      <c r="T549" s="294"/>
      <c r="U549" s="294"/>
      <c r="V549" s="294"/>
      <c r="W549" s="294"/>
      <c r="X549" s="294"/>
      <c r="Y549" s="294"/>
      <c r="Z549" s="294"/>
      <c r="AA549" s="294"/>
      <c r="AB549" s="294"/>
      <c r="AC549" s="294"/>
      <c r="AD549" s="294"/>
      <c r="AE549" s="294"/>
      <c r="AF549" s="294"/>
      <c r="AG549" s="294"/>
      <c r="AH549" s="294"/>
      <c r="AI549" s="294"/>
      <c r="AJ549" s="294"/>
      <c r="AK549" s="294"/>
      <c r="AL549" s="294"/>
      <c r="AM549" s="294"/>
      <c r="AN549" s="294"/>
      <c r="AO549" s="294"/>
      <c r="AP549" s="294"/>
      <c r="AQ549" s="294"/>
      <c r="AR549" s="294"/>
      <c r="AS549" s="294"/>
      <c r="AT549" s="294"/>
      <c r="AU549" s="294"/>
      <c r="AV549" s="294"/>
      <c r="AW549" s="294"/>
      <c r="AX549" s="294"/>
      <c r="AY549" s="294"/>
      <c r="AZ549" s="294"/>
      <c r="BA549" s="294"/>
      <c r="BB549" s="294"/>
      <c r="BC549" s="294"/>
      <c r="BD549" s="294"/>
      <c r="BE549" s="294"/>
      <c r="BF549" s="294"/>
      <c r="BG549" s="294"/>
      <c r="BH549" s="294"/>
      <c r="BI549" s="294"/>
      <c r="BJ549" s="294"/>
      <c r="BK549" s="294"/>
      <c r="BL549" s="294"/>
      <c r="BM549" s="294"/>
      <c r="BN549" s="294"/>
      <c r="BO549" s="294"/>
    </row>
    <row r="550">
      <c r="A550" s="294"/>
      <c r="B550" s="333"/>
      <c r="D550" s="134"/>
      <c r="E550" s="294"/>
      <c r="I550" s="294"/>
      <c r="J550" s="294"/>
      <c r="N550" s="294"/>
      <c r="O550" s="294"/>
      <c r="P550" s="294"/>
      <c r="Q550" s="294"/>
      <c r="R550" s="294"/>
      <c r="S550" s="294"/>
      <c r="T550" s="294"/>
      <c r="U550" s="294"/>
      <c r="V550" s="294"/>
      <c r="W550" s="294"/>
      <c r="X550" s="294"/>
      <c r="Y550" s="294"/>
      <c r="Z550" s="294"/>
      <c r="AA550" s="294"/>
      <c r="AB550" s="294"/>
      <c r="AC550" s="294"/>
      <c r="AD550" s="294"/>
      <c r="AE550" s="294"/>
      <c r="AF550" s="294"/>
      <c r="AG550" s="294"/>
      <c r="AH550" s="294"/>
      <c r="AI550" s="294"/>
      <c r="AJ550" s="294"/>
      <c r="AK550" s="294"/>
      <c r="AL550" s="294"/>
      <c r="AM550" s="294"/>
      <c r="AN550" s="294"/>
      <c r="AO550" s="294"/>
      <c r="AP550" s="294"/>
      <c r="AQ550" s="294"/>
      <c r="AR550" s="294"/>
      <c r="AS550" s="294"/>
      <c r="AT550" s="294"/>
      <c r="AU550" s="294"/>
      <c r="AV550" s="294"/>
      <c r="AW550" s="294"/>
      <c r="AX550" s="294"/>
      <c r="AY550" s="294"/>
      <c r="AZ550" s="294"/>
      <c r="BA550" s="294"/>
      <c r="BB550" s="294"/>
      <c r="BC550" s="294"/>
      <c r="BD550" s="294"/>
      <c r="BE550" s="294"/>
      <c r="BF550" s="294"/>
      <c r="BG550" s="294"/>
      <c r="BH550" s="294"/>
      <c r="BI550" s="294"/>
      <c r="BJ550" s="294"/>
      <c r="BK550" s="294"/>
      <c r="BL550" s="294"/>
      <c r="BM550" s="294"/>
      <c r="BN550" s="294"/>
      <c r="BO550" s="294"/>
    </row>
    <row r="551">
      <c r="A551" s="294"/>
      <c r="B551" s="333"/>
      <c r="D551" s="134"/>
      <c r="E551" s="294"/>
      <c r="I551" s="294"/>
      <c r="J551" s="294"/>
      <c r="N551" s="294"/>
      <c r="O551" s="294"/>
      <c r="P551" s="294"/>
      <c r="Q551" s="294"/>
      <c r="R551" s="294"/>
      <c r="S551" s="294"/>
      <c r="T551" s="294"/>
      <c r="U551" s="294"/>
      <c r="V551" s="294"/>
      <c r="W551" s="294"/>
      <c r="X551" s="294"/>
      <c r="Y551" s="294"/>
      <c r="Z551" s="294"/>
      <c r="AA551" s="294"/>
      <c r="AB551" s="294"/>
      <c r="AC551" s="294"/>
      <c r="AD551" s="294"/>
      <c r="AE551" s="294"/>
      <c r="AF551" s="294"/>
      <c r="AG551" s="294"/>
      <c r="AH551" s="294"/>
      <c r="AI551" s="294"/>
      <c r="AJ551" s="294"/>
      <c r="AK551" s="294"/>
      <c r="AL551" s="294"/>
      <c r="AM551" s="294"/>
      <c r="AN551" s="294"/>
      <c r="AO551" s="294"/>
      <c r="AP551" s="294"/>
      <c r="AQ551" s="294"/>
      <c r="AR551" s="294"/>
      <c r="AS551" s="294"/>
      <c r="AT551" s="294"/>
      <c r="AU551" s="294"/>
      <c r="AV551" s="294"/>
      <c r="AW551" s="294"/>
      <c r="AX551" s="294"/>
      <c r="AY551" s="294"/>
      <c r="AZ551" s="294"/>
      <c r="BA551" s="294"/>
      <c r="BB551" s="294"/>
      <c r="BC551" s="294"/>
      <c r="BD551" s="294"/>
      <c r="BE551" s="294"/>
      <c r="BF551" s="294"/>
      <c r="BG551" s="294"/>
      <c r="BH551" s="294"/>
      <c r="BI551" s="294"/>
      <c r="BJ551" s="294"/>
      <c r="BK551" s="294"/>
      <c r="BL551" s="294"/>
      <c r="BM551" s="294"/>
      <c r="BN551" s="294"/>
      <c r="BO551" s="294"/>
    </row>
    <row r="552">
      <c r="A552" s="294"/>
      <c r="B552" s="333"/>
      <c r="D552" s="134"/>
      <c r="E552" s="294"/>
      <c r="I552" s="294"/>
      <c r="J552" s="294"/>
      <c r="N552" s="294"/>
      <c r="O552" s="294"/>
      <c r="P552" s="294"/>
      <c r="Q552" s="294"/>
      <c r="R552" s="294"/>
      <c r="S552" s="294"/>
      <c r="T552" s="294"/>
      <c r="U552" s="294"/>
      <c r="V552" s="294"/>
      <c r="W552" s="294"/>
      <c r="X552" s="294"/>
      <c r="Y552" s="294"/>
      <c r="Z552" s="294"/>
      <c r="AA552" s="294"/>
      <c r="AB552" s="294"/>
      <c r="AC552" s="294"/>
      <c r="AD552" s="294"/>
      <c r="AE552" s="294"/>
      <c r="AF552" s="294"/>
      <c r="AG552" s="294"/>
      <c r="AH552" s="294"/>
      <c r="AI552" s="294"/>
      <c r="AJ552" s="294"/>
      <c r="AK552" s="294"/>
      <c r="AL552" s="294"/>
      <c r="AM552" s="294"/>
      <c r="AN552" s="294"/>
      <c r="AO552" s="294"/>
      <c r="AP552" s="294"/>
      <c r="AQ552" s="294"/>
      <c r="AR552" s="294"/>
      <c r="AS552" s="294"/>
      <c r="AT552" s="294"/>
      <c r="AU552" s="294"/>
      <c r="AV552" s="294"/>
      <c r="AW552" s="294"/>
      <c r="AX552" s="294"/>
      <c r="AY552" s="294"/>
      <c r="AZ552" s="294"/>
      <c r="BA552" s="294"/>
      <c r="BB552" s="294"/>
      <c r="BC552" s="294"/>
      <c r="BD552" s="294"/>
      <c r="BE552" s="294"/>
      <c r="BF552" s="294"/>
      <c r="BG552" s="294"/>
      <c r="BH552" s="294"/>
      <c r="BI552" s="294"/>
      <c r="BJ552" s="294"/>
      <c r="BK552" s="294"/>
      <c r="BL552" s="294"/>
      <c r="BM552" s="294"/>
      <c r="BN552" s="294"/>
      <c r="BO552" s="294"/>
    </row>
    <row r="553">
      <c r="A553" s="294"/>
      <c r="B553" s="333"/>
      <c r="D553" s="134"/>
      <c r="E553" s="294"/>
      <c r="I553" s="294"/>
      <c r="J553" s="294"/>
      <c r="N553" s="294"/>
      <c r="O553" s="294"/>
      <c r="P553" s="294"/>
      <c r="Q553" s="294"/>
      <c r="R553" s="294"/>
      <c r="S553" s="294"/>
      <c r="T553" s="294"/>
      <c r="U553" s="294"/>
      <c r="V553" s="294"/>
      <c r="W553" s="294"/>
      <c r="X553" s="294"/>
      <c r="Y553" s="294"/>
      <c r="Z553" s="294"/>
      <c r="AA553" s="294"/>
      <c r="AB553" s="294"/>
      <c r="AC553" s="294"/>
      <c r="AD553" s="294"/>
      <c r="AE553" s="294"/>
      <c r="AF553" s="294"/>
      <c r="AG553" s="294"/>
      <c r="AH553" s="294"/>
      <c r="AI553" s="294"/>
      <c r="AJ553" s="294"/>
      <c r="AK553" s="294"/>
      <c r="AL553" s="294"/>
      <c r="AM553" s="294"/>
      <c r="AN553" s="294"/>
      <c r="AO553" s="294"/>
      <c r="AP553" s="294"/>
      <c r="AQ553" s="294"/>
      <c r="AR553" s="294"/>
      <c r="AS553" s="294"/>
      <c r="AT553" s="294"/>
      <c r="AU553" s="294"/>
      <c r="AV553" s="294"/>
      <c r="AW553" s="294"/>
      <c r="AX553" s="294"/>
      <c r="AY553" s="294"/>
      <c r="AZ553" s="294"/>
      <c r="BA553" s="294"/>
      <c r="BB553" s="294"/>
      <c r="BC553" s="294"/>
      <c r="BD553" s="294"/>
      <c r="BE553" s="294"/>
      <c r="BF553" s="294"/>
      <c r="BG553" s="294"/>
      <c r="BH553" s="294"/>
      <c r="BI553" s="294"/>
      <c r="BJ553" s="294"/>
      <c r="BK553" s="294"/>
      <c r="BL553" s="294"/>
      <c r="BM553" s="294"/>
      <c r="BN553" s="294"/>
      <c r="BO553" s="294"/>
    </row>
    <row r="554">
      <c r="A554" s="294"/>
      <c r="B554" s="333"/>
      <c r="D554" s="134"/>
      <c r="E554" s="294"/>
      <c r="I554" s="294"/>
      <c r="J554" s="294"/>
      <c r="N554" s="294"/>
      <c r="O554" s="294"/>
      <c r="P554" s="294"/>
      <c r="Q554" s="294"/>
      <c r="R554" s="294"/>
      <c r="S554" s="294"/>
      <c r="T554" s="294"/>
      <c r="U554" s="294"/>
      <c r="V554" s="294"/>
      <c r="W554" s="294"/>
      <c r="X554" s="294"/>
      <c r="Y554" s="294"/>
      <c r="Z554" s="294"/>
      <c r="AA554" s="294"/>
      <c r="AB554" s="294"/>
      <c r="AC554" s="294"/>
      <c r="AD554" s="294"/>
      <c r="AE554" s="294"/>
      <c r="AF554" s="294"/>
      <c r="AG554" s="294"/>
      <c r="AH554" s="294"/>
      <c r="AI554" s="294"/>
      <c r="AJ554" s="294"/>
      <c r="AK554" s="294"/>
      <c r="AL554" s="294"/>
      <c r="AM554" s="294"/>
      <c r="AN554" s="294"/>
      <c r="AO554" s="294"/>
      <c r="AP554" s="294"/>
      <c r="AQ554" s="294"/>
      <c r="AR554" s="294"/>
      <c r="AS554" s="294"/>
      <c r="AT554" s="294"/>
      <c r="AU554" s="294"/>
      <c r="AV554" s="294"/>
      <c r="AW554" s="294"/>
      <c r="AX554" s="294"/>
      <c r="AY554" s="294"/>
      <c r="AZ554" s="294"/>
      <c r="BA554" s="294"/>
      <c r="BB554" s="294"/>
      <c r="BC554" s="294"/>
      <c r="BD554" s="294"/>
      <c r="BE554" s="294"/>
      <c r="BF554" s="294"/>
      <c r="BG554" s="294"/>
      <c r="BH554" s="294"/>
      <c r="BI554" s="294"/>
      <c r="BJ554" s="294"/>
      <c r="BK554" s="294"/>
      <c r="BL554" s="294"/>
      <c r="BM554" s="294"/>
      <c r="BN554" s="294"/>
      <c r="BO554" s="294"/>
    </row>
    <row r="555">
      <c r="A555" s="294"/>
      <c r="B555" s="333"/>
      <c r="D555" s="134"/>
      <c r="E555" s="294"/>
      <c r="I555" s="294"/>
      <c r="J555" s="294"/>
      <c r="N555" s="294"/>
      <c r="O555" s="294"/>
      <c r="P555" s="294"/>
      <c r="Q555" s="294"/>
      <c r="R555" s="294"/>
      <c r="S555" s="294"/>
      <c r="T555" s="294"/>
      <c r="U555" s="294"/>
      <c r="V555" s="294"/>
      <c r="W555" s="294"/>
      <c r="X555" s="294"/>
      <c r="Y555" s="294"/>
      <c r="Z555" s="294"/>
      <c r="AA555" s="294"/>
      <c r="AB555" s="294"/>
      <c r="AC555" s="294"/>
      <c r="AD555" s="294"/>
      <c r="AE555" s="294"/>
      <c r="AF555" s="294"/>
      <c r="AG555" s="294"/>
      <c r="AH555" s="294"/>
      <c r="AI555" s="294"/>
      <c r="AJ555" s="294"/>
      <c r="AK555" s="294"/>
      <c r="AL555" s="294"/>
      <c r="AM555" s="294"/>
      <c r="AN555" s="294"/>
      <c r="AO555" s="294"/>
      <c r="AP555" s="294"/>
      <c r="AQ555" s="294"/>
      <c r="AR555" s="294"/>
      <c r="AS555" s="294"/>
      <c r="AT555" s="294"/>
      <c r="AU555" s="294"/>
      <c r="AV555" s="294"/>
      <c r="AW555" s="294"/>
      <c r="AX555" s="294"/>
      <c r="AY555" s="294"/>
      <c r="AZ555" s="294"/>
      <c r="BA555" s="294"/>
      <c r="BB555" s="294"/>
      <c r="BC555" s="294"/>
      <c r="BD555" s="294"/>
      <c r="BE555" s="294"/>
      <c r="BF555" s="294"/>
      <c r="BG555" s="294"/>
      <c r="BH555" s="294"/>
      <c r="BI555" s="294"/>
      <c r="BJ555" s="294"/>
      <c r="BK555" s="294"/>
      <c r="BL555" s="294"/>
      <c r="BM555" s="294"/>
      <c r="BN555" s="294"/>
      <c r="BO555" s="294"/>
    </row>
    <row r="556">
      <c r="A556" s="294"/>
      <c r="B556" s="333"/>
      <c r="D556" s="134"/>
      <c r="E556" s="294"/>
      <c r="I556" s="294"/>
      <c r="J556" s="294"/>
      <c r="N556" s="294"/>
      <c r="O556" s="294"/>
      <c r="P556" s="294"/>
      <c r="Q556" s="294"/>
      <c r="R556" s="294"/>
      <c r="S556" s="294"/>
      <c r="T556" s="294"/>
      <c r="U556" s="294"/>
      <c r="V556" s="294"/>
      <c r="W556" s="294"/>
      <c r="X556" s="294"/>
      <c r="Y556" s="294"/>
      <c r="Z556" s="294"/>
      <c r="AA556" s="294"/>
      <c r="AB556" s="294"/>
      <c r="AC556" s="294"/>
      <c r="AD556" s="294"/>
      <c r="AE556" s="294"/>
      <c r="AF556" s="294"/>
      <c r="AG556" s="294"/>
      <c r="AH556" s="294"/>
      <c r="AI556" s="294"/>
      <c r="AJ556" s="294"/>
      <c r="AK556" s="294"/>
      <c r="AL556" s="294"/>
      <c r="AM556" s="294"/>
      <c r="AN556" s="294"/>
      <c r="AO556" s="294"/>
      <c r="AP556" s="294"/>
      <c r="AQ556" s="294"/>
      <c r="AR556" s="294"/>
      <c r="AS556" s="294"/>
      <c r="AT556" s="294"/>
      <c r="AU556" s="294"/>
      <c r="AV556" s="294"/>
      <c r="AW556" s="294"/>
      <c r="AX556" s="294"/>
      <c r="AY556" s="294"/>
      <c r="AZ556" s="294"/>
      <c r="BA556" s="294"/>
      <c r="BB556" s="294"/>
      <c r="BC556" s="294"/>
      <c r="BD556" s="294"/>
      <c r="BE556" s="294"/>
      <c r="BF556" s="294"/>
      <c r="BG556" s="294"/>
      <c r="BH556" s="294"/>
      <c r="BI556" s="294"/>
      <c r="BJ556" s="294"/>
      <c r="BK556" s="294"/>
      <c r="BL556" s="294"/>
      <c r="BM556" s="294"/>
      <c r="BN556" s="294"/>
      <c r="BO556" s="294"/>
    </row>
    <row r="557">
      <c r="A557" s="294"/>
      <c r="B557" s="333"/>
      <c r="D557" s="134"/>
      <c r="E557" s="294"/>
      <c r="I557" s="294"/>
      <c r="J557" s="294"/>
      <c r="N557" s="294"/>
      <c r="O557" s="294"/>
      <c r="P557" s="294"/>
      <c r="Q557" s="294"/>
      <c r="R557" s="294"/>
      <c r="S557" s="294"/>
      <c r="T557" s="294"/>
      <c r="U557" s="294"/>
      <c r="V557" s="294"/>
      <c r="W557" s="294"/>
      <c r="X557" s="294"/>
      <c r="Y557" s="294"/>
      <c r="Z557" s="294"/>
      <c r="AA557" s="294"/>
      <c r="AB557" s="294"/>
      <c r="AC557" s="294"/>
      <c r="AD557" s="294"/>
      <c r="AE557" s="294"/>
      <c r="AF557" s="294"/>
      <c r="AG557" s="294"/>
      <c r="AH557" s="294"/>
      <c r="AI557" s="294"/>
      <c r="AJ557" s="294"/>
      <c r="AK557" s="294"/>
      <c r="AL557" s="294"/>
      <c r="AM557" s="294"/>
      <c r="AN557" s="294"/>
      <c r="AO557" s="294"/>
      <c r="AP557" s="294"/>
      <c r="AQ557" s="294"/>
      <c r="AR557" s="294"/>
      <c r="AS557" s="294"/>
      <c r="AT557" s="294"/>
      <c r="AU557" s="294"/>
      <c r="AV557" s="294"/>
      <c r="AW557" s="294"/>
      <c r="AX557" s="294"/>
      <c r="AY557" s="294"/>
      <c r="AZ557" s="294"/>
      <c r="BA557" s="294"/>
      <c r="BB557" s="294"/>
      <c r="BC557" s="294"/>
      <c r="BD557" s="294"/>
      <c r="BE557" s="294"/>
      <c r="BF557" s="294"/>
      <c r="BG557" s="294"/>
      <c r="BH557" s="294"/>
      <c r="BI557" s="294"/>
      <c r="BJ557" s="294"/>
      <c r="BK557" s="294"/>
      <c r="BL557" s="294"/>
      <c r="BM557" s="294"/>
      <c r="BN557" s="294"/>
      <c r="BO557" s="294"/>
    </row>
    <row r="558">
      <c r="A558" s="294"/>
      <c r="B558" s="333"/>
      <c r="D558" s="134"/>
      <c r="E558" s="294"/>
      <c r="I558" s="294"/>
      <c r="J558" s="294"/>
      <c r="N558" s="294"/>
      <c r="O558" s="294"/>
      <c r="P558" s="294"/>
      <c r="Q558" s="294"/>
      <c r="R558" s="294"/>
      <c r="S558" s="294"/>
      <c r="T558" s="294"/>
      <c r="U558" s="294"/>
      <c r="V558" s="294"/>
      <c r="W558" s="294"/>
      <c r="X558" s="294"/>
      <c r="Y558" s="294"/>
      <c r="Z558" s="294"/>
      <c r="AA558" s="294"/>
      <c r="AB558" s="294"/>
      <c r="AC558" s="294"/>
      <c r="AD558" s="294"/>
      <c r="AE558" s="294"/>
      <c r="AF558" s="294"/>
      <c r="AG558" s="294"/>
      <c r="AH558" s="294"/>
      <c r="AI558" s="294"/>
      <c r="AJ558" s="294"/>
      <c r="AK558" s="294"/>
      <c r="AL558" s="294"/>
      <c r="AM558" s="294"/>
      <c r="AN558" s="294"/>
      <c r="AO558" s="294"/>
      <c r="AP558" s="294"/>
      <c r="AQ558" s="294"/>
      <c r="AR558" s="294"/>
      <c r="AS558" s="294"/>
      <c r="AT558" s="294"/>
      <c r="AU558" s="294"/>
      <c r="AV558" s="294"/>
      <c r="AW558" s="294"/>
      <c r="AX558" s="294"/>
      <c r="AY558" s="294"/>
      <c r="AZ558" s="294"/>
      <c r="BA558" s="294"/>
      <c r="BB558" s="294"/>
      <c r="BC558" s="294"/>
      <c r="BD558" s="294"/>
      <c r="BE558" s="294"/>
      <c r="BF558" s="294"/>
      <c r="BG558" s="294"/>
      <c r="BH558" s="294"/>
      <c r="BI558" s="294"/>
      <c r="BJ558" s="294"/>
      <c r="BK558" s="294"/>
      <c r="BL558" s="294"/>
      <c r="BM558" s="294"/>
      <c r="BN558" s="294"/>
      <c r="BO558" s="294"/>
    </row>
    <row r="559">
      <c r="A559" s="294"/>
      <c r="B559" s="333"/>
      <c r="D559" s="134"/>
      <c r="E559" s="294"/>
      <c r="I559" s="294"/>
      <c r="J559" s="294"/>
      <c r="N559" s="294"/>
      <c r="O559" s="294"/>
      <c r="P559" s="294"/>
      <c r="Q559" s="294"/>
      <c r="R559" s="294"/>
      <c r="S559" s="294"/>
      <c r="T559" s="294"/>
      <c r="U559" s="294"/>
      <c r="V559" s="294"/>
      <c r="W559" s="294"/>
      <c r="X559" s="294"/>
      <c r="Y559" s="294"/>
      <c r="Z559" s="294"/>
      <c r="AA559" s="294"/>
      <c r="AB559" s="294"/>
      <c r="AC559" s="294"/>
      <c r="AD559" s="294"/>
      <c r="AE559" s="294"/>
      <c r="AF559" s="294"/>
      <c r="AG559" s="294"/>
      <c r="AH559" s="294"/>
      <c r="AI559" s="294"/>
      <c r="AJ559" s="294"/>
      <c r="AK559" s="294"/>
      <c r="AL559" s="294"/>
      <c r="AM559" s="294"/>
      <c r="AN559" s="294"/>
      <c r="AO559" s="294"/>
      <c r="AP559" s="294"/>
      <c r="AQ559" s="294"/>
      <c r="AR559" s="294"/>
      <c r="AS559" s="294"/>
      <c r="AT559" s="294"/>
      <c r="AU559" s="294"/>
      <c r="AV559" s="294"/>
      <c r="AW559" s="294"/>
      <c r="AX559" s="294"/>
      <c r="AY559" s="294"/>
      <c r="AZ559" s="294"/>
      <c r="BA559" s="294"/>
      <c r="BB559" s="294"/>
      <c r="BC559" s="294"/>
      <c r="BD559" s="294"/>
      <c r="BE559" s="294"/>
      <c r="BF559" s="294"/>
      <c r="BG559" s="294"/>
      <c r="BH559" s="294"/>
      <c r="BI559" s="294"/>
      <c r="BJ559" s="294"/>
      <c r="BK559" s="294"/>
      <c r="BL559" s="294"/>
      <c r="BM559" s="294"/>
      <c r="BN559" s="294"/>
      <c r="BO559" s="294"/>
    </row>
    <row r="560">
      <c r="A560" s="294"/>
      <c r="B560" s="333"/>
      <c r="D560" s="134"/>
      <c r="E560" s="294"/>
      <c r="I560" s="294"/>
      <c r="J560" s="294"/>
      <c r="N560" s="294"/>
      <c r="O560" s="294"/>
      <c r="P560" s="294"/>
      <c r="Q560" s="294"/>
      <c r="R560" s="294"/>
      <c r="S560" s="294"/>
      <c r="T560" s="294"/>
      <c r="U560" s="294"/>
      <c r="V560" s="294"/>
      <c r="W560" s="294"/>
      <c r="X560" s="294"/>
      <c r="Y560" s="294"/>
      <c r="Z560" s="294"/>
      <c r="AA560" s="294"/>
      <c r="AB560" s="294"/>
      <c r="AC560" s="294"/>
      <c r="AD560" s="294"/>
      <c r="AE560" s="294"/>
      <c r="AF560" s="294"/>
      <c r="AG560" s="294"/>
      <c r="AH560" s="294"/>
      <c r="AI560" s="294"/>
      <c r="AJ560" s="294"/>
      <c r="AK560" s="294"/>
      <c r="AL560" s="294"/>
      <c r="AM560" s="294"/>
      <c r="AN560" s="294"/>
      <c r="AO560" s="294"/>
      <c r="AP560" s="294"/>
      <c r="AQ560" s="294"/>
      <c r="AR560" s="294"/>
      <c r="AS560" s="294"/>
      <c r="AT560" s="294"/>
      <c r="AU560" s="294"/>
      <c r="AV560" s="294"/>
      <c r="AW560" s="294"/>
      <c r="AX560" s="294"/>
      <c r="AY560" s="294"/>
      <c r="AZ560" s="294"/>
      <c r="BA560" s="294"/>
      <c r="BB560" s="294"/>
      <c r="BC560" s="294"/>
      <c r="BD560" s="294"/>
      <c r="BE560" s="294"/>
      <c r="BF560" s="294"/>
      <c r="BG560" s="294"/>
      <c r="BH560" s="294"/>
      <c r="BI560" s="294"/>
      <c r="BJ560" s="294"/>
      <c r="BK560" s="294"/>
      <c r="BL560" s="294"/>
      <c r="BM560" s="294"/>
      <c r="BN560" s="294"/>
      <c r="BO560" s="294"/>
    </row>
    <row r="561">
      <c r="A561" s="294"/>
      <c r="B561" s="333"/>
      <c r="D561" s="134"/>
      <c r="E561" s="294"/>
      <c r="I561" s="294"/>
      <c r="J561" s="294"/>
      <c r="N561" s="294"/>
      <c r="O561" s="294"/>
      <c r="P561" s="294"/>
      <c r="Q561" s="294"/>
      <c r="R561" s="294"/>
      <c r="S561" s="294"/>
      <c r="T561" s="294"/>
      <c r="U561" s="294"/>
      <c r="V561" s="294"/>
      <c r="W561" s="294"/>
      <c r="X561" s="294"/>
      <c r="Y561" s="294"/>
      <c r="Z561" s="294"/>
      <c r="AA561" s="294"/>
      <c r="AB561" s="294"/>
      <c r="AC561" s="294"/>
      <c r="AD561" s="294"/>
      <c r="AE561" s="294"/>
      <c r="AF561" s="294"/>
      <c r="AG561" s="294"/>
      <c r="AH561" s="294"/>
      <c r="AI561" s="294"/>
      <c r="AJ561" s="294"/>
      <c r="AK561" s="294"/>
      <c r="AL561" s="294"/>
      <c r="AM561" s="294"/>
      <c r="AN561" s="294"/>
      <c r="AO561" s="294"/>
      <c r="AP561" s="294"/>
      <c r="AQ561" s="294"/>
      <c r="AR561" s="294"/>
      <c r="AS561" s="294"/>
      <c r="AT561" s="294"/>
      <c r="AU561" s="294"/>
      <c r="AV561" s="294"/>
      <c r="AW561" s="294"/>
      <c r="AX561" s="294"/>
      <c r="AY561" s="294"/>
      <c r="AZ561" s="294"/>
      <c r="BA561" s="294"/>
      <c r="BB561" s="294"/>
      <c r="BC561" s="294"/>
      <c r="BD561" s="294"/>
      <c r="BE561" s="294"/>
      <c r="BF561" s="294"/>
      <c r="BG561" s="294"/>
      <c r="BH561" s="294"/>
      <c r="BI561" s="294"/>
      <c r="BJ561" s="294"/>
      <c r="BK561" s="294"/>
      <c r="BL561" s="294"/>
      <c r="BM561" s="294"/>
      <c r="BN561" s="294"/>
      <c r="BO561" s="294"/>
    </row>
    <row r="562">
      <c r="A562" s="294"/>
      <c r="B562" s="333"/>
      <c r="D562" s="134"/>
      <c r="E562" s="294"/>
      <c r="I562" s="294"/>
      <c r="J562" s="294"/>
      <c r="N562" s="294"/>
      <c r="O562" s="294"/>
      <c r="P562" s="294"/>
      <c r="Q562" s="294"/>
      <c r="R562" s="294"/>
      <c r="S562" s="294"/>
      <c r="T562" s="294"/>
      <c r="U562" s="294"/>
      <c r="V562" s="294"/>
      <c r="W562" s="294"/>
      <c r="X562" s="294"/>
      <c r="Y562" s="294"/>
      <c r="Z562" s="294"/>
      <c r="AA562" s="294"/>
      <c r="AB562" s="294"/>
      <c r="AC562" s="294"/>
      <c r="AD562" s="294"/>
      <c r="AE562" s="294"/>
      <c r="AF562" s="294"/>
      <c r="AG562" s="294"/>
      <c r="AH562" s="294"/>
      <c r="AI562" s="294"/>
      <c r="AJ562" s="294"/>
      <c r="AK562" s="294"/>
      <c r="AL562" s="294"/>
      <c r="AM562" s="294"/>
      <c r="AN562" s="294"/>
      <c r="AO562" s="294"/>
      <c r="AP562" s="294"/>
      <c r="AQ562" s="294"/>
      <c r="AR562" s="294"/>
      <c r="AS562" s="294"/>
      <c r="AT562" s="294"/>
      <c r="AU562" s="294"/>
      <c r="AV562" s="294"/>
      <c r="AW562" s="294"/>
      <c r="AX562" s="294"/>
      <c r="AY562" s="294"/>
      <c r="AZ562" s="294"/>
      <c r="BA562" s="294"/>
      <c r="BB562" s="294"/>
      <c r="BC562" s="294"/>
      <c r="BD562" s="294"/>
      <c r="BE562" s="294"/>
      <c r="BF562" s="294"/>
      <c r="BG562" s="294"/>
      <c r="BH562" s="294"/>
      <c r="BI562" s="294"/>
      <c r="BJ562" s="294"/>
      <c r="BK562" s="294"/>
      <c r="BL562" s="294"/>
      <c r="BM562" s="294"/>
      <c r="BN562" s="294"/>
      <c r="BO562" s="294"/>
    </row>
    <row r="563">
      <c r="A563" s="294"/>
      <c r="B563" s="333"/>
      <c r="D563" s="134"/>
      <c r="E563" s="294"/>
      <c r="I563" s="294"/>
      <c r="J563" s="294"/>
      <c r="N563" s="294"/>
      <c r="O563" s="294"/>
      <c r="P563" s="294"/>
      <c r="Q563" s="294"/>
      <c r="R563" s="294"/>
      <c r="S563" s="294"/>
      <c r="T563" s="294"/>
      <c r="U563" s="294"/>
      <c r="V563" s="294"/>
      <c r="W563" s="294"/>
      <c r="X563" s="294"/>
      <c r="Y563" s="294"/>
      <c r="Z563" s="294"/>
      <c r="AA563" s="294"/>
      <c r="AB563" s="294"/>
      <c r="AC563" s="294"/>
      <c r="AD563" s="294"/>
      <c r="AE563" s="294"/>
      <c r="AF563" s="294"/>
      <c r="AG563" s="294"/>
      <c r="AH563" s="294"/>
      <c r="AI563" s="294"/>
      <c r="AJ563" s="294"/>
      <c r="AK563" s="294"/>
      <c r="AL563" s="294"/>
      <c r="AM563" s="294"/>
      <c r="AN563" s="294"/>
      <c r="AO563" s="294"/>
      <c r="AP563" s="294"/>
      <c r="AQ563" s="294"/>
      <c r="AR563" s="294"/>
      <c r="AS563" s="294"/>
      <c r="AT563" s="294"/>
      <c r="AU563" s="294"/>
      <c r="AV563" s="294"/>
      <c r="AW563" s="294"/>
      <c r="AX563" s="294"/>
      <c r="AY563" s="294"/>
      <c r="AZ563" s="294"/>
      <c r="BA563" s="294"/>
      <c r="BB563" s="294"/>
      <c r="BC563" s="294"/>
      <c r="BD563" s="294"/>
      <c r="BE563" s="294"/>
      <c r="BF563" s="294"/>
      <c r="BG563" s="294"/>
      <c r="BH563" s="294"/>
      <c r="BI563" s="294"/>
      <c r="BJ563" s="294"/>
      <c r="BK563" s="294"/>
      <c r="BL563" s="294"/>
      <c r="BM563" s="294"/>
      <c r="BN563" s="294"/>
      <c r="BO563" s="294"/>
    </row>
    <row r="564">
      <c r="A564" s="294"/>
      <c r="B564" s="333"/>
      <c r="D564" s="134"/>
      <c r="E564" s="294"/>
      <c r="I564" s="294"/>
      <c r="J564" s="294"/>
      <c r="N564" s="294"/>
      <c r="O564" s="294"/>
      <c r="P564" s="294"/>
      <c r="Q564" s="294"/>
      <c r="R564" s="294"/>
      <c r="S564" s="294"/>
      <c r="T564" s="294"/>
      <c r="U564" s="294"/>
      <c r="V564" s="294"/>
      <c r="W564" s="294"/>
      <c r="X564" s="294"/>
      <c r="Y564" s="294"/>
      <c r="Z564" s="294"/>
      <c r="AA564" s="294"/>
      <c r="AB564" s="294"/>
      <c r="AC564" s="294"/>
      <c r="AD564" s="294"/>
      <c r="AE564" s="294"/>
      <c r="AF564" s="294"/>
      <c r="AG564" s="294"/>
      <c r="AH564" s="294"/>
      <c r="AI564" s="294"/>
      <c r="AJ564" s="294"/>
      <c r="AK564" s="294"/>
      <c r="AL564" s="294"/>
      <c r="AM564" s="294"/>
      <c r="AN564" s="294"/>
      <c r="AO564" s="294"/>
      <c r="AP564" s="294"/>
      <c r="AQ564" s="294"/>
      <c r="AR564" s="294"/>
      <c r="AS564" s="294"/>
      <c r="AT564" s="294"/>
      <c r="AU564" s="294"/>
      <c r="AV564" s="294"/>
      <c r="AW564" s="294"/>
      <c r="AX564" s="294"/>
      <c r="AY564" s="294"/>
      <c r="AZ564" s="294"/>
      <c r="BA564" s="294"/>
      <c r="BB564" s="294"/>
      <c r="BC564" s="294"/>
      <c r="BD564" s="294"/>
      <c r="BE564" s="294"/>
      <c r="BF564" s="294"/>
      <c r="BG564" s="294"/>
      <c r="BH564" s="294"/>
      <c r="BI564" s="294"/>
      <c r="BJ564" s="294"/>
      <c r="BK564" s="294"/>
      <c r="BL564" s="294"/>
      <c r="BM564" s="294"/>
      <c r="BN564" s="294"/>
      <c r="BO564" s="294"/>
    </row>
    <row r="565">
      <c r="A565" s="294"/>
      <c r="B565" s="333"/>
      <c r="D565" s="134"/>
      <c r="E565" s="294"/>
      <c r="I565" s="294"/>
      <c r="J565" s="294"/>
      <c r="N565" s="294"/>
      <c r="O565" s="294"/>
      <c r="P565" s="294"/>
      <c r="Q565" s="294"/>
      <c r="R565" s="294"/>
      <c r="S565" s="294"/>
      <c r="T565" s="294"/>
      <c r="U565" s="294"/>
      <c r="V565" s="294"/>
      <c r="W565" s="294"/>
      <c r="X565" s="294"/>
      <c r="Y565" s="294"/>
      <c r="Z565" s="294"/>
      <c r="AA565" s="294"/>
      <c r="AB565" s="294"/>
      <c r="AC565" s="294"/>
      <c r="AD565" s="294"/>
      <c r="AE565" s="294"/>
      <c r="AF565" s="294"/>
      <c r="AG565" s="294"/>
      <c r="AH565" s="294"/>
      <c r="AI565" s="294"/>
      <c r="AJ565" s="294"/>
      <c r="AK565" s="294"/>
      <c r="AL565" s="294"/>
      <c r="AM565" s="294"/>
      <c r="AN565" s="294"/>
      <c r="AO565" s="294"/>
      <c r="AP565" s="294"/>
      <c r="AQ565" s="294"/>
      <c r="AR565" s="294"/>
      <c r="AS565" s="294"/>
      <c r="AT565" s="294"/>
      <c r="AU565" s="294"/>
      <c r="AV565" s="294"/>
      <c r="AW565" s="294"/>
      <c r="AX565" s="294"/>
      <c r="AY565" s="294"/>
      <c r="AZ565" s="294"/>
      <c r="BA565" s="294"/>
      <c r="BB565" s="294"/>
      <c r="BC565" s="294"/>
      <c r="BD565" s="294"/>
      <c r="BE565" s="294"/>
      <c r="BF565" s="294"/>
      <c r="BG565" s="294"/>
      <c r="BH565" s="294"/>
      <c r="BI565" s="294"/>
      <c r="BJ565" s="294"/>
      <c r="BK565" s="294"/>
      <c r="BL565" s="294"/>
      <c r="BM565" s="294"/>
      <c r="BN565" s="294"/>
      <c r="BO565" s="294"/>
    </row>
    <row r="566">
      <c r="A566" s="294"/>
      <c r="B566" s="333"/>
      <c r="D566" s="134"/>
      <c r="E566" s="294"/>
      <c r="I566" s="294"/>
      <c r="J566" s="294"/>
      <c r="N566" s="294"/>
      <c r="O566" s="294"/>
      <c r="P566" s="294"/>
      <c r="Q566" s="294"/>
      <c r="R566" s="294"/>
      <c r="S566" s="294"/>
      <c r="T566" s="294"/>
      <c r="U566" s="294"/>
      <c r="V566" s="294"/>
      <c r="W566" s="294"/>
      <c r="X566" s="294"/>
      <c r="Y566" s="294"/>
      <c r="Z566" s="294"/>
      <c r="AA566" s="294"/>
      <c r="AB566" s="294"/>
      <c r="AC566" s="294"/>
      <c r="AD566" s="294"/>
      <c r="AE566" s="294"/>
      <c r="AF566" s="294"/>
      <c r="AG566" s="294"/>
      <c r="AH566" s="294"/>
      <c r="AI566" s="294"/>
      <c r="AJ566" s="294"/>
      <c r="AK566" s="294"/>
      <c r="AL566" s="294"/>
      <c r="AM566" s="294"/>
      <c r="AN566" s="294"/>
      <c r="AO566" s="294"/>
      <c r="AP566" s="294"/>
      <c r="AQ566" s="294"/>
      <c r="AR566" s="294"/>
      <c r="AS566" s="294"/>
      <c r="AT566" s="294"/>
      <c r="AU566" s="294"/>
      <c r="AV566" s="294"/>
      <c r="AW566" s="294"/>
      <c r="AX566" s="294"/>
      <c r="AY566" s="294"/>
      <c r="AZ566" s="294"/>
      <c r="BA566" s="294"/>
      <c r="BB566" s="294"/>
      <c r="BC566" s="294"/>
      <c r="BD566" s="294"/>
      <c r="BE566" s="294"/>
      <c r="BF566" s="294"/>
      <c r="BG566" s="294"/>
      <c r="BH566" s="294"/>
      <c r="BI566" s="294"/>
      <c r="BJ566" s="294"/>
      <c r="BK566" s="294"/>
      <c r="BL566" s="294"/>
      <c r="BM566" s="294"/>
      <c r="BN566" s="294"/>
      <c r="BO566" s="294"/>
    </row>
    <row r="567">
      <c r="A567" s="294"/>
      <c r="B567" s="333"/>
      <c r="D567" s="134"/>
      <c r="E567" s="294"/>
      <c r="I567" s="294"/>
      <c r="J567" s="294"/>
      <c r="N567" s="294"/>
      <c r="O567" s="294"/>
      <c r="P567" s="294"/>
      <c r="Q567" s="294"/>
      <c r="R567" s="294"/>
      <c r="S567" s="294"/>
      <c r="T567" s="294"/>
      <c r="U567" s="294"/>
      <c r="V567" s="294"/>
      <c r="W567" s="294"/>
      <c r="X567" s="294"/>
      <c r="Y567" s="294"/>
      <c r="Z567" s="294"/>
      <c r="AA567" s="294"/>
      <c r="AB567" s="294"/>
      <c r="AC567" s="294"/>
      <c r="AD567" s="294"/>
      <c r="AE567" s="294"/>
      <c r="AF567" s="294"/>
      <c r="AG567" s="294"/>
      <c r="AH567" s="294"/>
      <c r="AI567" s="294"/>
      <c r="AJ567" s="294"/>
      <c r="AK567" s="294"/>
      <c r="AL567" s="294"/>
      <c r="AM567" s="294"/>
      <c r="AN567" s="294"/>
      <c r="AO567" s="294"/>
      <c r="AP567" s="294"/>
      <c r="AQ567" s="294"/>
      <c r="AR567" s="294"/>
      <c r="AS567" s="294"/>
      <c r="AT567" s="294"/>
      <c r="AU567" s="294"/>
      <c r="AV567" s="294"/>
      <c r="AW567" s="294"/>
      <c r="AX567" s="294"/>
      <c r="AY567" s="294"/>
      <c r="AZ567" s="294"/>
      <c r="BA567" s="294"/>
      <c r="BB567" s="294"/>
      <c r="BC567" s="294"/>
      <c r="BD567" s="294"/>
      <c r="BE567" s="294"/>
      <c r="BF567" s="294"/>
      <c r="BG567" s="294"/>
      <c r="BH567" s="294"/>
      <c r="BI567" s="294"/>
      <c r="BJ567" s="294"/>
      <c r="BK567" s="294"/>
      <c r="BL567" s="294"/>
      <c r="BM567" s="294"/>
      <c r="BN567" s="294"/>
      <c r="BO567" s="294"/>
    </row>
    <row r="568">
      <c r="A568" s="294"/>
      <c r="B568" s="333"/>
      <c r="D568" s="134"/>
      <c r="E568" s="294"/>
      <c r="I568" s="294"/>
      <c r="J568" s="294"/>
      <c r="N568" s="294"/>
      <c r="O568" s="294"/>
      <c r="P568" s="294"/>
      <c r="Q568" s="294"/>
      <c r="R568" s="294"/>
      <c r="S568" s="294"/>
      <c r="T568" s="294"/>
      <c r="U568" s="294"/>
      <c r="V568" s="294"/>
      <c r="W568" s="294"/>
      <c r="X568" s="294"/>
      <c r="Y568" s="294"/>
      <c r="Z568" s="294"/>
      <c r="AA568" s="294"/>
      <c r="AB568" s="294"/>
      <c r="AC568" s="294"/>
      <c r="AD568" s="294"/>
      <c r="AE568" s="294"/>
      <c r="AF568" s="294"/>
      <c r="AG568" s="294"/>
      <c r="AH568" s="294"/>
      <c r="AI568" s="294"/>
      <c r="AJ568" s="294"/>
      <c r="AK568" s="294"/>
      <c r="AL568" s="294"/>
      <c r="AM568" s="294"/>
      <c r="AN568" s="294"/>
      <c r="AO568" s="294"/>
      <c r="AP568" s="294"/>
      <c r="AQ568" s="294"/>
      <c r="AR568" s="294"/>
      <c r="AS568" s="294"/>
      <c r="AT568" s="294"/>
      <c r="AU568" s="294"/>
      <c r="AV568" s="294"/>
      <c r="AW568" s="294"/>
      <c r="AX568" s="294"/>
      <c r="AY568" s="294"/>
      <c r="AZ568" s="294"/>
      <c r="BA568" s="294"/>
      <c r="BB568" s="294"/>
      <c r="BC568" s="294"/>
      <c r="BD568" s="294"/>
      <c r="BE568" s="294"/>
      <c r="BF568" s="294"/>
      <c r="BG568" s="294"/>
      <c r="BH568" s="294"/>
      <c r="BI568" s="294"/>
      <c r="BJ568" s="294"/>
      <c r="BK568" s="294"/>
      <c r="BL568" s="294"/>
      <c r="BM568" s="294"/>
      <c r="BN568" s="294"/>
      <c r="BO568" s="294"/>
    </row>
    <row r="569">
      <c r="A569" s="294"/>
      <c r="B569" s="333"/>
      <c r="D569" s="134"/>
      <c r="E569" s="294"/>
      <c r="I569" s="294"/>
      <c r="J569" s="294"/>
      <c r="N569" s="294"/>
      <c r="O569" s="294"/>
      <c r="P569" s="294"/>
      <c r="Q569" s="294"/>
      <c r="R569" s="294"/>
      <c r="S569" s="294"/>
      <c r="T569" s="294"/>
      <c r="U569" s="294"/>
      <c r="V569" s="294"/>
      <c r="W569" s="294"/>
      <c r="X569" s="294"/>
      <c r="Y569" s="294"/>
      <c r="Z569" s="294"/>
      <c r="AA569" s="294"/>
      <c r="AB569" s="294"/>
      <c r="AC569" s="294"/>
      <c r="AD569" s="294"/>
      <c r="AE569" s="294"/>
      <c r="AF569" s="294"/>
      <c r="AG569" s="294"/>
      <c r="AH569" s="294"/>
      <c r="AI569" s="294"/>
      <c r="AJ569" s="294"/>
      <c r="AK569" s="294"/>
      <c r="AL569" s="294"/>
      <c r="AM569" s="294"/>
      <c r="AN569" s="294"/>
      <c r="AO569" s="294"/>
      <c r="AP569" s="294"/>
      <c r="AQ569" s="294"/>
      <c r="AR569" s="294"/>
      <c r="AS569" s="294"/>
      <c r="AT569" s="294"/>
      <c r="AU569" s="294"/>
      <c r="AV569" s="294"/>
      <c r="AW569" s="294"/>
      <c r="AX569" s="294"/>
      <c r="AY569" s="294"/>
      <c r="AZ569" s="294"/>
      <c r="BA569" s="294"/>
      <c r="BB569" s="294"/>
      <c r="BC569" s="294"/>
      <c r="BD569" s="294"/>
      <c r="BE569" s="294"/>
      <c r="BF569" s="294"/>
      <c r="BG569" s="294"/>
      <c r="BH569" s="294"/>
      <c r="BI569" s="294"/>
      <c r="BJ569" s="294"/>
      <c r="BK569" s="294"/>
      <c r="BL569" s="294"/>
      <c r="BM569" s="294"/>
      <c r="BN569" s="294"/>
      <c r="BO569" s="294"/>
    </row>
    <row r="570">
      <c r="A570" s="294"/>
      <c r="B570" s="333"/>
      <c r="D570" s="134"/>
      <c r="E570" s="294"/>
      <c r="I570" s="294"/>
      <c r="J570" s="294"/>
      <c r="N570" s="294"/>
      <c r="O570" s="294"/>
      <c r="P570" s="294"/>
      <c r="Q570" s="294"/>
      <c r="R570" s="294"/>
      <c r="S570" s="294"/>
      <c r="T570" s="294"/>
      <c r="U570" s="294"/>
      <c r="V570" s="294"/>
      <c r="W570" s="294"/>
      <c r="X570" s="294"/>
      <c r="Y570" s="294"/>
      <c r="Z570" s="294"/>
      <c r="AA570" s="294"/>
      <c r="AB570" s="294"/>
      <c r="AC570" s="294"/>
      <c r="AD570" s="294"/>
      <c r="AE570" s="294"/>
      <c r="AF570" s="294"/>
      <c r="AG570" s="294"/>
      <c r="AH570" s="294"/>
      <c r="AI570" s="294"/>
      <c r="AJ570" s="294"/>
      <c r="AK570" s="294"/>
      <c r="AL570" s="294"/>
      <c r="AM570" s="294"/>
      <c r="AN570" s="294"/>
      <c r="AO570" s="294"/>
      <c r="AP570" s="294"/>
      <c r="AQ570" s="294"/>
      <c r="AR570" s="294"/>
      <c r="AS570" s="294"/>
      <c r="AT570" s="294"/>
      <c r="AU570" s="294"/>
      <c r="AV570" s="294"/>
      <c r="AW570" s="294"/>
      <c r="AX570" s="294"/>
      <c r="AY570" s="294"/>
      <c r="AZ570" s="294"/>
      <c r="BA570" s="294"/>
      <c r="BB570" s="294"/>
      <c r="BC570" s="294"/>
      <c r="BD570" s="294"/>
      <c r="BE570" s="294"/>
      <c r="BF570" s="294"/>
      <c r="BG570" s="294"/>
      <c r="BH570" s="294"/>
      <c r="BI570" s="294"/>
      <c r="BJ570" s="294"/>
      <c r="BK570" s="294"/>
      <c r="BL570" s="294"/>
      <c r="BM570" s="294"/>
      <c r="BN570" s="294"/>
      <c r="BO570" s="294"/>
    </row>
    <row r="571">
      <c r="A571" s="294"/>
      <c r="B571" s="333"/>
      <c r="D571" s="134"/>
      <c r="E571" s="294"/>
      <c r="I571" s="294"/>
      <c r="J571" s="294"/>
      <c r="N571" s="294"/>
      <c r="O571" s="294"/>
      <c r="P571" s="294"/>
      <c r="Q571" s="294"/>
      <c r="R571" s="294"/>
      <c r="S571" s="294"/>
      <c r="T571" s="294"/>
      <c r="U571" s="294"/>
      <c r="V571" s="294"/>
      <c r="W571" s="294"/>
      <c r="X571" s="294"/>
      <c r="Y571" s="294"/>
      <c r="Z571" s="294"/>
      <c r="AA571" s="294"/>
      <c r="AB571" s="294"/>
      <c r="AC571" s="294"/>
      <c r="AD571" s="294"/>
      <c r="AE571" s="294"/>
      <c r="AF571" s="294"/>
      <c r="AG571" s="294"/>
      <c r="AH571" s="294"/>
      <c r="AI571" s="294"/>
      <c r="AJ571" s="294"/>
      <c r="AK571" s="294"/>
      <c r="AL571" s="294"/>
      <c r="AM571" s="294"/>
      <c r="AN571" s="294"/>
      <c r="AO571" s="294"/>
      <c r="AP571" s="294"/>
      <c r="AQ571" s="294"/>
      <c r="AR571" s="294"/>
      <c r="AS571" s="294"/>
      <c r="AT571" s="294"/>
      <c r="AU571" s="294"/>
      <c r="AV571" s="294"/>
      <c r="AW571" s="294"/>
      <c r="AX571" s="294"/>
      <c r="AY571" s="294"/>
      <c r="AZ571" s="294"/>
      <c r="BA571" s="294"/>
      <c r="BB571" s="294"/>
      <c r="BC571" s="294"/>
      <c r="BD571" s="294"/>
      <c r="BE571" s="294"/>
      <c r="BF571" s="294"/>
      <c r="BG571" s="294"/>
      <c r="BH571" s="294"/>
      <c r="BI571" s="294"/>
      <c r="BJ571" s="294"/>
      <c r="BK571" s="294"/>
      <c r="BL571" s="294"/>
      <c r="BM571" s="294"/>
      <c r="BN571" s="294"/>
      <c r="BO571" s="294"/>
    </row>
    <row r="572">
      <c r="A572" s="294"/>
      <c r="B572" s="333"/>
      <c r="D572" s="134"/>
      <c r="E572" s="294"/>
      <c r="I572" s="294"/>
      <c r="J572" s="294"/>
      <c r="N572" s="294"/>
      <c r="O572" s="294"/>
      <c r="P572" s="294"/>
      <c r="Q572" s="294"/>
      <c r="R572" s="294"/>
      <c r="S572" s="294"/>
      <c r="T572" s="294"/>
      <c r="U572" s="294"/>
      <c r="V572" s="294"/>
      <c r="W572" s="294"/>
      <c r="X572" s="294"/>
      <c r="Y572" s="294"/>
      <c r="Z572" s="294"/>
      <c r="AA572" s="294"/>
      <c r="AB572" s="294"/>
      <c r="AC572" s="294"/>
      <c r="AD572" s="294"/>
      <c r="AE572" s="294"/>
      <c r="AF572" s="294"/>
      <c r="AG572" s="294"/>
      <c r="AH572" s="294"/>
      <c r="AI572" s="294"/>
      <c r="AJ572" s="294"/>
      <c r="AK572" s="294"/>
      <c r="AL572" s="294"/>
      <c r="AM572" s="294"/>
      <c r="AN572" s="294"/>
      <c r="AO572" s="294"/>
      <c r="AP572" s="294"/>
      <c r="AQ572" s="294"/>
      <c r="AR572" s="294"/>
      <c r="AS572" s="294"/>
      <c r="AT572" s="294"/>
      <c r="AU572" s="294"/>
      <c r="AV572" s="294"/>
      <c r="AW572" s="294"/>
      <c r="AX572" s="294"/>
      <c r="AY572" s="294"/>
      <c r="AZ572" s="294"/>
      <c r="BA572" s="294"/>
      <c r="BB572" s="294"/>
      <c r="BC572" s="294"/>
      <c r="BD572" s="294"/>
      <c r="BE572" s="294"/>
      <c r="BF572" s="294"/>
      <c r="BG572" s="294"/>
      <c r="BH572" s="294"/>
      <c r="BI572" s="294"/>
      <c r="BJ572" s="294"/>
      <c r="BK572" s="294"/>
      <c r="BL572" s="294"/>
      <c r="BM572" s="294"/>
      <c r="BN572" s="294"/>
      <c r="BO572" s="294"/>
    </row>
    <row r="573">
      <c r="A573" s="294"/>
      <c r="B573" s="333"/>
      <c r="D573" s="134"/>
      <c r="E573" s="294"/>
      <c r="I573" s="294"/>
      <c r="J573" s="294"/>
      <c r="N573" s="294"/>
      <c r="O573" s="294"/>
      <c r="P573" s="294"/>
      <c r="Q573" s="294"/>
      <c r="R573" s="294"/>
      <c r="S573" s="294"/>
      <c r="T573" s="294"/>
      <c r="U573" s="294"/>
      <c r="V573" s="294"/>
      <c r="W573" s="294"/>
      <c r="X573" s="294"/>
      <c r="Y573" s="294"/>
      <c r="Z573" s="294"/>
      <c r="AA573" s="294"/>
      <c r="AB573" s="294"/>
      <c r="AC573" s="294"/>
      <c r="AD573" s="294"/>
      <c r="AE573" s="294"/>
      <c r="AF573" s="294"/>
      <c r="AG573" s="294"/>
      <c r="AH573" s="294"/>
      <c r="AI573" s="294"/>
      <c r="AJ573" s="294"/>
      <c r="AK573" s="294"/>
      <c r="AL573" s="294"/>
      <c r="AM573" s="294"/>
      <c r="AN573" s="294"/>
      <c r="AO573" s="294"/>
      <c r="AP573" s="294"/>
      <c r="AQ573" s="294"/>
      <c r="AR573" s="294"/>
      <c r="AS573" s="294"/>
      <c r="AT573" s="294"/>
      <c r="AU573" s="294"/>
      <c r="AV573" s="294"/>
      <c r="AW573" s="294"/>
      <c r="AX573" s="294"/>
      <c r="AY573" s="294"/>
      <c r="AZ573" s="294"/>
      <c r="BA573" s="294"/>
      <c r="BB573" s="294"/>
      <c r="BC573" s="294"/>
      <c r="BD573" s="294"/>
      <c r="BE573" s="294"/>
      <c r="BF573" s="294"/>
      <c r="BG573" s="294"/>
      <c r="BH573" s="294"/>
      <c r="BI573" s="294"/>
      <c r="BJ573" s="294"/>
      <c r="BK573" s="294"/>
      <c r="BL573" s="294"/>
      <c r="BM573" s="294"/>
      <c r="BN573" s="294"/>
      <c r="BO573" s="294"/>
    </row>
    <row r="574">
      <c r="A574" s="294"/>
      <c r="B574" s="333"/>
      <c r="D574" s="134"/>
      <c r="E574" s="294"/>
      <c r="I574" s="294"/>
      <c r="J574" s="294"/>
      <c r="N574" s="294"/>
      <c r="O574" s="294"/>
      <c r="P574" s="294"/>
      <c r="Q574" s="294"/>
      <c r="R574" s="294"/>
      <c r="S574" s="294"/>
      <c r="T574" s="294"/>
      <c r="U574" s="294"/>
      <c r="V574" s="294"/>
      <c r="W574" s="294"/>
      <c r="X574" s="294"/>
      <c r="Y574" s="294"/>
      <c r="Z574" s="294"/>
      <c r="AA574" s="294"/>
      <c r="AB574" s="294"/>
      <c r="AC574" s="294"/>
      <c r="AD574" s="294"/>
      <c r="AE574" s="294"/>
      <c r="AF574" s="294"/>
      <c r="AG574" s="294"/>
      <c r="AH574" s="294"/>
      <c r="AI574" s="294"/>
      <c r="AJ574" s="294"/>
      <c r="AK574" s="294"/>
      <c r="AL574" s="294"/>
      <c r="AM574" s="294"/>
      <c r="AN574" s="294"/>
      <c r="AO574" s="294"/>
      <c r="AP574" s="294"/>
      <c r="AQ574" s="294"/>
      <c r="AR574" s="294"/>
      <c r="AS574" s="294"/>
      <c r="AT574" s="294"/>
      <c r="AU574" s="294"/>
      <c r="AV574" s="294"/>
      <c r="AW574" s="294"/>
      <c r="AX574" s="294"/>
      <c r="AY574" s="294"/>
      <c r="AZ574" s="294"/>
      <c r="BA574" s="294"/>
      <c r="BB574" s="294"/>
      <c r="BC574" s="294"/>
      <c r="BD574" s="294"/>
      <c r="BE574" s="294"/>
      <c r="BF574" s="294"/>
      <c r="BG574" s="294"/>
      <c r="BH574" s="294"/>
      <c r="BI574" s="294"/>
      <c r="BJ574" s="294"/>
      <c r="BK574" s="294"/>
      <c r="BL574" s="294"/>
      <c r="BM574" s="294"/>
      <c r="BN574" s="294"/>
      <c r="BO574" s="294"/>
    </row>
    <row r="575">
      <c r="A575" s="294"/>
      <c r="B575" s="333"/>
      <c r="D575" s="134"/>
      <c r="E575" s="294"/>
      <c r="I575" s="294"/>
      <c r="J575" s="294"/>
      <c r="N575" s="294"/>
      <c r="O575" s="294"/>
      <c r="P575" s="294"/>
      <c r="Q575" s="294"/>
      <c r="R575" s="294"/>
      <c r="S575" s="294"/>
      <c r="T575" s="294"/>
      <c r="U575" s="294"/>
      <c r="V575" s="294"/>
      <c r="W575" s="294"/>
      <c r="X575" s="294"/>
      <c r="Y575" s="294"/>
      <c r="Z575" s="294"/>
      <c r="AA575" s="294"/>
      <c r="AB575" s="294"/>
      <c r="AC575" s="294"/>
      <c r="AD575" s="294"/>
      <c r="AE575" s="294"/>
      <c r="AF575" s="294"/>
      <c r="AG575" s="294"/>
      <c r="AH575" s="294"/>
      <c r="AI575" s="294"/>
      <c r="AJ575" s="294"/>
      <c r="AK575" s="294"/>
      <c r="AL575" s="294"/>
      <c r="AM575" s="294"/>
      <c r="AN575" s="294"/>
      <c r="AO575" s="294"/>
      <c r="AP575" s="294"/>
      <c r="AQ575" s="294"/>
      <c r="AR575" s="294"/>
      <c r="AS575" s="294"/>
      <c r="AT575" s="294"/>
      <c r="AU575" s="294"/>
      <c r="AV575" s="294"/>
      <c r="AW575" s="294"/>
      <c r="AX575" s="294"/>
      <c r="AY575" s="294"/>
      <c r="AZ575" s="294"/>
      <c r="BA575" s="294"/>
      <c r="BB575" s="294"/>
      <c r="BC575" s="294"/>
      <c r="BD575" s="294"/>
      <c r="BE575" s="294"/>
      <c r="BF575" s="294"/>
      <c r="BG575" s="294"/>
      <c r="BH575" s="294"/>
      <c r="BI575" s="294"/>
      <c r="BJ575" s="294"/>
      <c r="BK575" s="294"/>
      <c r="BL575" s="294"/>
      <c r="BM575" s="294"/>
      <c r="BN575" s="294"/>
      <c r="BO575" s="294"/>
    </row>
    <row r="576">
      <c r="A576" s="294"/>
      <c r="B576" s="333"/>
      <c r="D576" s="134"/>
      <c r="E576" s="294"/>
      <c r="I576" s="294"/>
      <c r="J576" s="294"/>
      <c r="N576" s="294"/>
      <c r="O576" s="294"/>
      <c r="P576" s="294"/>
      <c r="Q576" s="294"/>
      <c r="R576" s="294"/>
      <c r="S576" s="294"/>
      <c r="T576" s="294"/>
      <c r="U576" s="294"/>
      <c r="V576" s="294"/>
      <c r="W576" s="294"/>
      <c r="X576" s="294"/>
      <c r="Y576" s="294"/>
      <c r="Z576" s="294"/>
      <c r="AA576" s="294"/>
      <c r="AB576" s="294"/>
      <c r="AC576" s="294"/>
      <c r="AD576" s="294"/>
      <c r="AE576" s="294"/>
      <c r="AF576" s="294"/>
      <c r="AG576" s="294"/>
      <c r="AH576" s="294"/>
      <c r="AI576" s="294"/>
      <c r="AJ576" s="294"/>
      <c r="AK576" s="294"/>
      <c r="AL576" s="294"/>
      <c r="AM576" s="294"/>
      <c r="AN576" s="294"/>
      <c r="AO576" s="294"/>
      <c r="AP576" s="294"/>
      <c r="AQ576" s="294"/>
      <c r="AR576" s="294"/>
      <c r="AS576" s="294"/>
      <c r="AT576" s="294"/>
      <c r="AU576" s="294"/>
      <c r="AV576" s="294"/>
      <c r="AW576" s="294"/>
      <c r="AX576" s="294"/>
      <c r="AY576" s="294"/>
      <c r="AZ576" s="294"/>
      <c r="BA576" s="294"/>
      <c r="BB576" s="294"/>
      <c r="BC576" s="294"/>
      <c r="BD576" s="294"/>
      <c r="BE576" s="294"/>
      <c r="BF576" s="294"/>
      <c r="BG576" s="294"/>
      <c r="BH576" s="294"/>
      <c r="BI576" s="294"/>
      <c r="BJ576" s="294"/>
      <c r="BK576" s="294"/>
      <c r="BL576" s="294"/>
      <c r="BM576" s="294"/>
      <c r="BN576" s="294"/>
      <c r="BO576" s="294"/>
    </row>
    <row r="577">
      <c r="A577" s="294"/>
      <c r="B577" s="333"/>
      <c r="D577" s="134"/>
      <c r="E577" s="294"/>
      <c r="I577" s="294"/>
      <c r="J577" s="294"/>
      <c r="N577" s="294"/>
      <c r="O577" s="294"/>
      <c r="P577" s="294"/>
      <c r="Q577" s="294"/>
      <c r="R577" s="294"/>
      <c r="S577" s="294"/>
      <c r="T577" s="294"/>
      <c r="U577" s="294"/>
      <c r="V577" s="294"/>
      <c r="W577" s="294"/>
      <c r="X577" s="294"/>
      <c r="Y577" s="294"/>
      <c r="Z577" s="294"/>
      <c r="AA577" s="294"/>
      <c r="AB577" s="294"/>
      <c r="AC577" s="294"/>
      <c r="AD577" s="294"/>
      <c r="AE577" s="294"/>
      <c r="AF577" s="294"/>
      <c r="AG577" s="294"/>
      <c r="AH577" s="294"/>
      <c r="AI577" s="294"/>
      <c r="AJ577" s="294"/>
      <c r="AK577" s="294"/>
      <c r="AL577" s="294"/>
      <c r="AM577" s="294"/>
      <c r="AN577" s="294"/>
      <c r="AO577" s="294"/>
      <c r="AP577" s="294"/>
      <c r="AQ577" s="294"/>
      <c r="AR577" s="294"/>
      <c r="AS577" s="294"/>
      <c r="AT577" s="294"/>
      <c r="AU577" s="294"/>
      <c r="AV577" s="294"/>
      <c r="AW577" s="294"/>
      <c r="AX577" s="294"/>
      <c r="AY577" s="294"/>
      <c r="AZ577" s="294"/>
      <c r="BA577" s="294"/>
      <c r="BB577" s="294"/>
      <c r="BC577" s="294"/>
      <c r="BD577" s="294"/>
      <c r="BE577" s="294"/>
      <c r="BF577" s="294"/>
      <c r="BG577" s="294"/>
      <c r="BH577" s="294"/>
      <c r="BI577" s="294"/>
      <c r="BJ577" s="294"/>
      <c r="BK577" s="294"/>
      <c r="BL577" s="294"/>
      <c r="BM577" s="294"/>
      <c r="BN577" s="294"/>
      <c r="BO577" s="294"/>
    </row>
    <row r="578">
      <c r="A578" s="294"/>
      <c r="B578" s="333"/>
      <c r="D578" s="134"/>
      <c r="E578" s="294"/>
      <c r="I578" s="294"/>
      <c r="J578" s="294"/>
      <c r="N578" s="294"/>
      <c r="O578" s="294"/>
      <c r="P578" s="294"/>
      <c r="Q578" s="294"/>
      <c r="R578" s="294"/>
      <c r="S578" s="294"/>
      <c r="T578" s="294"/>
      <c r="U578" s="294"/>
      <c r="V578" s="294"/>
      <c r="W578" s="294"/>
      <c r="X578" s="294"/>
      <c r="Y578" s="294"/>
      <c r="Z578" s="294"/>
      <c r="AA578" s="294"/>
      <c r="AB578" s="294"/>
      <c r="AC578" s="294"/>
      <c r="AD578" s="294"/>
      <c r="AE578" s="294"/>
      <c r="AF578" s="294"/>
      <c r="AG578" s="294"/>
      <c r="AH578" s="294"/>
      <c r="AI578" s="294"/>
      <c r="AJ578" s="294"/>
      <c r="AK578" s="294"/>
      <c r="AL578" s="294"/>
      <c r="AM578" s="294"/>
      <c r="AN578" s="294"/>
      <c r="AO578" s="294"/>
      <c r="AP578" s="294"/>
      <c r="AQ578" s="294"/>
      <c r="AR578" s="294"/>
      <c r="AS578" s="294"/>
      <c r="AT578" s="294"/>
      <c r="AU578" s="294"/>
      <c r="AV578" s="294"/>
      <c r="AW578" s="294"/>
      <c r="AX578" s="294"/>
      <c r="AY578" s="294"/>
      <c r="AZ578" s="294"/>
      <c r="BA578" s="294"/>
      <c r="BB578" s="294"/>
      <c r="BC578" s="294"/>
      <c r="BD578" s="294"/>
      <c r="BE578" s="294"/>
      <c r="BF578" s="294"/>
      <c r="BG578" s="294"/>
      <c r="BH578" s="294"/>
      <c r="BI578" s="294"/>
      <c r="BJ578" s="294"/>
      <c r="BK578" s="294"/>
      <c r="BL578" s="294"/>
      <c r="BM578" s="294"/>
      <c r="BN578" s="294"/>
      <c r="BO578" s="294"/>
    </row>
    <row r="579">
      <c r="A579" s="294"/>
      <c r="B579" s="333"/>
      <c r="D579" s="134"/>
      <c r="E579" s="294"/>
      <c r="I579" s="294"/>
      <c r="J579" s="294"/>
      <c r="N579" s="294"/>
      <c r="O579" s="294"/>
      <c r="P579" s="294"/>
      <c r="Q579" s="294"/>
      <c r="R579" s="294"/>
      <c r="S579" s="294"/>
      <c r="T579" s="294"/>
      <c r="U579" s="294"/>
      <c r="V579" s="294"/>
      <c r="W579" s="294"/>
      <c r="X579" s="294"/>
      <c r="Y579" s="294"/>
      <c r="Z579" s="294"/>
      <c r="AA579" s="294"/>
      <c r="AB579" s="294"/>
      <c r="AC579" s="294"/>
      <c r="AD579" s="294"/>
      <c r="AE579" s="294"/>
      <c r="AF579" s="294"/>
      <c r="AG579" s="294"/>
      <c r="AH579" s="294"/>
      <c r="AI579" s="294"/>
      <c r="AJ579" s="294"/>
      <c r="AK579" s="294"/>
      <c r="AL579" s="294"/>
      <c r="AM579" s="294"/>
      <c r="AN579" s="294"/>
      <c r="AO579" s="294"/>
      <c r="AP579" s="294"/>
      <c r="AQ579" s="294"/>
      <c r="AR579" s="294"/>
      <c r="AS579" s="294"/>
      <c r="AT579" s="294"/>
      <c r="AU579" s="294"/>
      <c r="AV579" s="294"/>
      <c r="AW579" s="294"/>
      <c r="AX579" s="294"/>
      <c r="AY579" s="294"/>
      <c r="AZ579" s="294"/>
      <c r="BA579" s="294"/>
      <c r="BB579" s="294"/>
      <c r="BC579" s="294"/>
      <c r="BD579" s="294"/>
      <c r="BE579" s="294"/>
      <c r="BF579" s="294"/>
      <c r="BG579" s="294"/>
      <c r="BH579" s="294"/>
      <c r="BI579" s="294"/>
      <c r="BJ579" s="294"/>
      <c r="BK579" s="294"/>
      <c r="BL579" s="294"/>
      <c r="BM579" s="294"/>
      <c r="BN579" s="294"/>
      <c r="BO579" s="294"/>
    </row>
    <row r="580">
      <c r="A580" s="294"/>
      <c r="B580" s="333"/>
      <c r="D580" s="134"/>
      <c r="E580" s="294"/>
      <c r="I580" s="294"/>
      <c r="J580" s="294"/>
      <c r="N580" s="294"/>
      <c r="O580" s="294"/>
      <c r="P580" s="294"/>
      <c r="Q580" s="294"/>
      <c r="R580" s="294"/>
      <c r="S580" s="294"/>
      <c r="T580" s="294"/>
      <c r="U580" s="294"/>
      <c r="V580" s="294"/>
      <c r="W580" s="294"/>
      <c r="X580" s="294"/>
      <c r="Y580" s="294"/>
      <c r="Z580" s="294"/>
      <c r="AA580" s="294"/>
      <c r="AB580" s="294"/>
      <c r="AC580" s="294"/>
      <c r="AD580" s="294"/>
      <c r="AE580" s="294"/>
      <c r="AF580" s="294"/>
      <c r="AG580" s="294"/>
      <c r="AH580" s="294"/>
      <c r="AI580" s="294"/>
      <c r="AJ580" s="294"/>
      <c r="AK580" s="294"/>
      <c r="AL580" s="294"/>
      <c r="AM580" s="294"/>
      <c r="AN580" s="294"/>
      <c r="AO580" s="294"/>
      <c r="AP580" s="294"/>
      <c r="AQ580" s="294"/>
      <c r="AR580" s="294"/>
      <c r="AS580" s="294"/>
      <c r="AT580" s="294"/>
      <c r="AU580" s="294"/>
      <c r="AV580" s="294"/>
      <c r="AW580" s="294"/>
      <c r="AX580" s="294"/>
      <c r="AY580" s="294"/>
      <c r="AZ580" s="294"/>
      <c r="BA580" s="294"/>
      <c r="BB580" s="294"/>
      <c r="BC580" s="294"/>
      <c r="BD580" s="294"/>
      <c r="BE580" s="294"/>
      <c r="BF580" s="294"/>
      <c r="BG580" s="294"/>
      <c r="BH580" s="294"/>
      <c r="BI580" s="294"/>
      <c r="BJ580" s="294"/>
      <c r="BK580" s="294"/>
      <c r="BL580" s="294"/>
      <c r="BM580" s="294"/>
      <c r="BN580" s="294"/>
      <c r="BO580" s="294"/>
    </row>
    <row r="581">
      <c r="A581" s="294"/>
      <c r="B581" s="333"/>
      <c r="D581" s="134"/>
      <c r="E581" s="294"/>
      <c r="I581" s="294"/>
      <c r="J581" s="294"/>
      <c r="N581" s="294"/>
      <c r="O581" s="294"/>
      <c r="P581" s="294"/>
      <c r="Q581" s="294"/>
      <c r="R581" s="294"/>
      <c r="S581" s="294"/>
      <c r="T581" s="294"/>
      <c r="U581" s="294"/>
      <c r="V581" s="294"/>
      <c r="W581" s="294"/>
      <c r="X581" s="294"/>
      <c r="Y581" s="294"/>
      <c r="Z581" s="294"/>
      <c r="AA581" s="294"/>
      <c r="AB581" s="294"/>
      <c r="AC581" s="294"/>
      <c r="AD581" s="294"/>
      <c r="AE581" s="294"/>
      <c r="AF581" s="294"/>
      <c r="AG581" s="294"/>
      <c r="AH581" s="294"/>
      <c r="AI581" s="294"/>
      <c r="AJ581" s="294"/>
      <c r="AK581" s="294"/>
      <c r="AL581" s="294"/>
      <c r="AM581" s="294"/>
      <c r="AN581" s="294"/>
      <c r="AO581" s="294"/>
      <c r="AP581" s="294"/>
      <c r="AQ581" s="294"/>
      <c r="AR581" s="294"/>
      <c r="AS581" s="294"/>
      <c r="AT581" s="294"/>
      <c r="AU581" s="294"/>
      <c r="AV581" s="294"/>
      <c r="AW581" s="294"/>
      <c r="AX581" s="294"/>
      <c r="AY581" s="294"/>
      <c r="AZ581" s="294"/>
      <c r="BA581" s="294"/>
      <c r="BB581" s="294"/>
      <c r="BC581" s="294"/>
      <c r="BD581" s="294"/>
      <c r="BE581" s="294"/>
      <c r="BF581" s="294"/>
      <c r="BG581" s="294"/>
      <c r="BH581" s="294"/>
      <c r="BI581" s="294"/>
      <c r="BJ581" s="294"/>
      <c r="BK581" s="294"/>
      <c r="BL581" s="294"/>
      <c r="BM581" s="294"/>
      <c r="BN581" s="294"/>
      <c r="BO581" s="294"/>
    </row>
    <row r="582">
      <c r="A582" s="294"/>
      <c r="B582" s="333"/>
      <c r="D582" s="134"/>
      <c r="E582" s="294"/>
      <c r="I582" s="294"/>
      <c r="J582" s="294"/>
      <c r="N582" s="294"/>
      <c r="O582" s="294"/>
      <c r="P582" s="294"/>
      <c r="Q582" s="294"/>
      <c r="R582" s="294"/>
      <c r="S582" s="294"/>
      <c r="T582" s="294"/>
      <c r="U582" s="294"/>
      <c r="V582" s="294"/>
      <c r="W582" s="294"/>
      <c r="X582" s="294"/>
      <c r="Y582" s="294"/>
      <c r="Z582" s="294"/>
      <c r="AA582" s="294"/>
      <c r="AB582" s="294"/>
      <c r="AC582" s="294"/>
      <c r="AD582" s="294"/>
      <c r="AE582" s="294"/>
      <c r="AF582" s="294"/>
      <c r="AG582" s="294"/>
      <c r="AH582" s="294"/>
      <c r="AI582" s="294"/>
      <c r="AJ582" s="294"/>
      <c r="AK582" s="294"/>
      <c r="AL582" s="294"/>
      <c r="AM582" s="294"/>
      <c r="AN582" s="294"/>
      <c r="AO582" s="294"/>
      <c r="AP582" s="294"/>
      <c r="AQ582" s="294"/>
      <c r="AR582" s="294"/>
      <c r="AS582" s="294"/>
      <c r="AT582" s="294"/>
      <c r="AU582" s="294"/>
      <c r="AV582" s="294"/>
      <c r="AW582" s="294"/>
      <c r="AX582" s="294"/>
      <c r="AY582" s="294"/>
      <c r="AZ582" s="294"/>
      <c r="BA582" s="294"/>
      <c r="BB582" s="294"/>
      <c r="BC582" s="294"/>
      <c r="BD582" s="294"/>
      <c r="BE582" s="294"/>
      <c r="BF582" s="294"/>
      <c r="BG582" s="294"/>
      <c r="BH582" s="294"/>
      <c r="BI582" s="294"/>
      <c r="BJ582" s="294"/>
      <c r="BK582" s="294"/>
      <c r="BL582" s="294"/>
      <c r="BM582" s="294"/>
      <c r="BN582" s="294"/>
      <c r="BO582" s="294"/>
    </row>
    <row r="583">
      <c r="A583" s="294"/>
      <c r="B583" s="333"/>
      <c r="D583" s="134"/>
      <c r="E583" s="294"/>
      <c r="I583" s="294"/>
      <c r="J583" s="294"/>
      <c r="N583" s="294"/>
      <c r="O583" s="294"/>
      <c r="P583" s="294"/>
      <c r="Q583" s="294"/>
      <c r="R583" s="294"/>
      <c r="S583" s="294"/>
      <c r="T583" s="294"/>
      <c r="U583" s="294"/>
      <c r="V583" s="294"/>
      <c r="W583" s="294"/>
      <c r="X583" s="294"/>
      <c r="Y583" s="294"/>
      <c r="Z583" s="294"/>
      <c r="AA583" s="294"/>
      <c r="AB583" s="294"/>
      <c r="AC583" s="294"/>
      <c r="AD583" s="294"/>
      <c r="AE583" s="294"/>
      <c r="AF583" s="294"/>
      <c r="AG583" s="294"/>
      <c r="AH583" s="294"/>
      <c r="AI583" s="294"/>
      <c r="AJ583" s="294"/>
      <c r="AK583" s="294"/>
      <c r="AL583" s="294"/>
      <c r="AM583" s="294"/>
      <c r="AN583" s="294"/>
      <c r="AO583" s="294"/>
      <c r="AP583" s="294"/>
      <c r="AQ583" s="294"/>
      <c r="AR583" s="294"/>
      <c r="AS583" s="294"/>
      <c r="AT583" s="294"/>
      <c r="AU583" s="294"/>
      <c r="AV583" s="294"/>
      <c r="AW583" s="294"/>
      <c r="AX583" s="294"/>
      <c r="AY583" s="294"/>
      <c r="AZ583" s="294"/>
      <c r="BA583" s="294"/>
      <c r="BB583" s="294"/>
      <c r="BC583" s="294"/>
      <c r="BD583" s="294"/>
      <c r="BE583" s="294"/>
      <c r="BF583" s="294"/>
      <c r="BG583" s="294"/>
      <c r="BH583" s="294"/>
      <c r="BI583" s="294"/>
      <c r="BJ583" s="294"/>
      <c r="BK583" s="294"/>
      <c r="BL583" s="294"/>
      <c r="BM583" s="294"/>
      <c r="BN583" s="294"/>
      <c r="BO583" s="294"/>
    </row>
    <row r="584">
      <c r="A584" s="294"/>
      <c r="B584" s="333"/>
      <c r="D584" s="134"/>
      <c r="E584" s="294"/>
      <c r="I584" s="294"/>
      <c r="J584" s="294"/>
      <c r="N584" s="294"/>
      <c r="O584" s="294"/>
      <c r="P584" s="294"/>
      <c r="Q584" s="294"/>
      <c r="R584" s="294"/>
      <c r="S584" s="294"/>
      <c r="T584" s="294"/>
      <c r="U584" s="294"/>
      <c r="V584" s="294"/>
      <c r="W584" s="294"/>
      <c r="X584" s="294"/>
      <c r="Y584" s="294"/>
      <c r="Z584" s="294"/>
      <c r="AA584" s="294"/>
      <c r="AB584" s="294"/>
      <c r="AC584" s="294"/>
      <c r="AD584" s="294"/>
      <c r="AE584" s="294"/>
      <c r="AF584" s="294"/>
      <c r="AG584" s="294"/>
      <c r="AH584" s="294"/>
      <c r="AI584" s="294"/>
      <c r="AJ584" s="294"/>
      <c r="AK584" s="294"/>
      <c r="AL584" s="294"/>
      <c r="AM584" s="294"/>
      <c r="AN584" s="294"/>
      <c r="AO584" s="294"/>
      <c r="AP584" s="294"/>
      <c r="AQ584" s="294"/>
      <c r="AR584" s="294"/>
      <c r="AS584" s="294"/>
      <c r="AT584" s="294"/>
      <c r="AU584" s="294"/>
      <c r="AV584" s="294"/>
      <c r="AW584" s="294"/>
      <c r="AX584" s="294"/>
      <c r="AY584" s="294"/>
      <c r="AZ584" s="294"/>
      <c r="BA584" s="294"/>
      <c r="BB584" s="294"/>
      <c r="BC584" s="294"/>
      <c r="BD584" s="294"/>
      <c r="BE584" s="294"/>
      <c r="BF584" s="294"/>
      <c r="BG584" s="294"/>
      <c r="BH584" s="294"/>
      <c r="BI584" s="294"/>
      <c r="BJ584" s="294"/>
      <c r="BK584" s="294"/>
      <c r="BL584" s="294"/>
      <c r="BM584" s="294"/>
      <c r="BN584" s="294"/>
      <c r="BO584" s="294"/>
    </row>
    <row r="585">
      <c r="A585" s="294"/>
      <c r="B585" s="333"/>
      <c r="D585" s="134"/>
      <c r="E585" s="294"/>
      <c r="I585" s="294"/>
      <c r="J585" s="294"/>
      <c r="N585" s="294"/>
      <c r="O585" s="294"/>
      <c r="P585" s="294"/>
      <c r="Q585" s="294"/>
      <c r="R585" s="294"/>
      <c r="S585" s="294"/>
      <c r="T585" s="294"/>
      <c r="U585" s="294"/>
      <c r="V585" s="294"/>
      <c r="W585" s="294"/>
      <c r="X585" s="294"/>
      <c r="Y585" s="294"/>
      <c r="Z585" s="294"/>
      <c r="AA585" s="294"/>
      <c r="AB585" s="294"/>
      <c r="AC585" s="294"/>
      <c r="AD585" s="294"/>
      <c r="AE585" s="294"/>
      <c r="AF585" s="294"/>
      <c r="AG585" s="294"/>
      <c r="AH585" s="294"/>
      <c r="AI585" s="294"/>
      <c r="AJ585" s="294"/>
      <c r="AK585" s="294"/>
      <c r="AL585" s="294"/>
      <c r="AM585" s="294"/>
      <c r="AN585" s="294"/>
      <c r="AO585" s="294"/>
      <c r="AP585" s="294"/>
      <c r="AQ585" s="294"/>
      <c r="AR585" s="294"/>
      <c r="AS585" s="294"/>
      <c r="AT585" s="294"/>
      <c r="AU585" s="294"/>
      <c r="AV585" s="294"/>
      <c r="AW585" s="294"/>
      <c r="AX585" s="294"/>
      <c r="AY585" s="294"/>
      <c r="AZ585" s="294"/>
      <c r="BA585" s="294"/>
      <c r="BB585" s="294"/>
      <c r="BC585" s="294"/>
      <c r="BD585" s="294"/>
      <c r="BE585" s="294"/>
      <c r="BF585" s="294"/>
      <c r="BG585" s="294"/>
      <c r="BH585" s="294"/>
      <c r="BI585" s="294"/>
      <c r="BJ585" s="294"/>
      <c r="BK585" s="294"/>
      <c r="BL585" s="294"/>
      <c r="BM585" s="294"/>
      <c r="BN585" s="294"/>
      <c r="BO585" s="294"/>
    </row>
    <row r="586">
      <c r="A586" s="294"/>
      <c r="B586" s="333"/>
      <c r="D586" s="134"/>
      <c r="E586" s="294"/>
      <c r="I586" s="294"/>
      <c r="J586" s="294"/>
      <c r="N586" s="294"/>
      <c r="O586" s="294"/>
      <c r="P586" s="294"/>
      <c r="Q586" s="294"/>
      <c r="R586" s="294"/>
      <c r="S586" s="294"/>
      <c r="T586" s="294"/>
      <c r="U586" s="294"/>
      <c r="V586" s="294"/>
      <c r="W586" s="294"/>
      <c r="X586" s="294"/>
      <c r="Y586" s="294"/>
      <c r="Z586" s="294"/>
      <c r="AA586" s="294"/>
      <c r="AB586" s="294"/>
      <c r="AC586" s="294"/>
      <c r="AD586" s="294"/>
      <c r="AE586" s="294"/>
      <c r="AF586" s="294"/>
      <c r="AG586" s="294"/>
      <c r="AH586" s="294"/>
      <c r="AI586" s="294"/>
      <c r="AJ586" s="294"/>
      <c r="AK586" s="294"/>
      <c r="AL586" s="294"/>
      <c r="AM586" s="294"/>
      <c r="AN586" s="294"/>
      <c r="AO586" s="294"/>
      <c r="AP586" s="294"/>
      <c r="AQ586" s="294"/>
      <c r="AR586" s="294"/>
      <c r="AS586" s="294"/>
      <c r="AT586" s="294"/>
      <c r="AU586" s="294"/>
      <c r="AV586" s="294"/>
      <c r="AW586" s="294"/>
      <c r="AX586" s="294"/>
      <c r="AY586" s="294"/>
      <c r="AZ586" s="294"/>
      <c r="BA586" s="294"/>
      <c r="BB586" s="294"/>
      <c r="BC586" s="294"/>
      <c r="BD586" s="294"/>
      <c r="BE586" s="294"/>
      <c r="BF586" s="294"/>
      <c r="BG586" s="294"/>
      <c r="BH586" s="294"/>
      <c r="BI586" s="294"/>
      <c r="BJ586" s="294"/>
      <c r="BK586" s="294"/>
      <c r="BL586" s="294"/>
      <c r="BM586" s="294"/>
      <c r="BN586" s="294"/>
      <c r="BO586" s="294"/>
    </row>
    <row r="587">
      <c r="A587" s="294"/>
      <c r="B587" s="333"/>
      <c r="D587" s="134"/>
      <c r="E587" s="294"/>
      <c r="I587" s="294"/>
      <c r="J587" s="294"/>
      <c r="N587" s="294"/>
      <c r="O587" s="294"/>
      <c r="P587" s="294"/>
      <c r="Q587" s="294"/>
      <c r="R587" s="294"/>
      <c r="S587" s="294"/>
      <c r="T587" s="294"/>
      <c r="U587" s="294"/>
      <c r="V587" s="294"/>
      <c r="W587" s="294"/>
      <c r="X587" s="294"/>
      <c r="Y587" s="294"/>
      <c r="Z587" s="294"/>
      <c r="AA587" s="294"/>
      <c r="AB587" s="294"/>
      <c r="AC587" s="294"/>
      <c r="AD587" s="294"/>
      <c r="AE587" s="294"/>
      <c r="AF587" s="294"/>
      <c r="AG587" s="294"/>
      <c r="AH587" s="294"/>
      <c r="AI587" s="294"/>
      <c r="AJ587" s="294"/>
      <c r="AK587" s="294"/>
      <c r="AL587" s="294"/>
      <c r="AM587" s="294"/>
      <c r="AN587" s="294"/>
      <c r="AO587" s="294"/>
      <c r="AP587" s="294"/>
      <c r="AQ587" s="294"/>
      <c r="AR587" s="294"/>
      <c r="AS587" s="294"/>
      <c r="AT587" s="294"/>
      <c r="AU587" s="294"/>
      <c r="AV587" s="294"/>
      <c r="AW587" s="294"/>
      <c r="AX587" s="294"/>
      <c r="AY587" s="294"/>
      <c r="AZ587" s="294"/>
      <c r="BA587" s="294"/>
      <c r="BB587" s="294"/>
      <c r="BC587" s="294"/>
      <c r="BD587" s="294"/>
      <c r="BE587" s="294"/>
      <c r="BF587" s="294"/>
      <c r="BG587" s="294"/>
      <c r="BH587" s="294"/>
      <c r="BI587" s="294"/>
      <c r="BJ587" s="294"/>
      <c r="BK587" s="294"/>
      <c r="BL587" s="294"/>
      <c r="BM587" s="294"/>
      <c r="BN587" s="294"/>
      <c r="BO587" s="294"/>
    </row>
    <row r="588">
      <c r="A588" s="294"/>
      <c r="B588" s="333"/>
      <c r="D588" s="134"/>
      <c r="E588" s="294"/>
      <c r="I588" s="294"/>
      <c r="J588" s="294"/>
      <c r="N588" s="294"/>
      <c r="O588" s="294"/>
      <c r="P588" s="294"/>
      <c r="Q588" s="294"/>
      <c r="R588" s="294"/>
      <c r="S588" s="294"/>
      <c r="T588" s="294"/>
      <c r="U588" s="294"/>
      <c r="V588" s="294"/>
      <c r="W588" s="294"/>
      <c r="X588" s="294"/>
      <c r="Y588" s="294"/>
      <c r="Z588" s="294"/>
      <c r="AA588" s="294"/>
      <c r="AB588" s="294"/>
      <c r="AC588" s="294"/>
      <c r="AD588" s="294"/>
      <c r="AE588" s="294"/>
      <c r="AF588" s="294"/>
      <c r="AG588" s="294"/>
      <c r="AH588" s="294"/>
      <c r="AI588" s="294"/>
      <c r="AJ588" s="294"/>
      <c r="AK588" s="294"/>
      <c r="AL588" s="294"/>
      <c r="AM588" s="294"/>
      <c r="AN588" s="294"/>
      <c r="AO588" s="294"/>
      <c r="AP588" s="294"/>
      <c r="AQ588" s="294"/>
      <c r="AR588" s="294"/>
      <c r="AS588" s="294"/>
      <c r="AT588" s="294"/>
      <c r="AU588" s="294"/>
      <c r="AV588" s="294"/>
      <c r="AW588" s="294"/>
      <c r="AX588" s="294"/>
      <c r="AY588" s="294"/>
      <c r="AZ588" s="294"/>
      <c r="BA588" s="294"/>
      <c r="BB588" s="294"/>
      <c r="BC588" s="294"/>
      <c r="BD588" s="294"/>
      <c r="BE588" s="294"/>
      <c r="BF588" s="294"/>
      <c r="BG588" s="294"/>
      <c r="BH588" s="294"/>
      <c r="BI588" s="294"/>
      <c r="BJ588" s="294"/>
      <c r="BK588" s="294"/>
      <c r="BL588" s="294"/>
      <c r="BM588" s="294"/>
      <c r="BN588" s="294"/>
      <c r="BO588" s="294"/>
    </row>
    <row r="589">
      <c r="A589" s="294"/>
      <c r="B589" s="333"/>
      <c r="D589" s="134"/>
      <c r="E589" s="294"/>
      <c r="I589" s="294"/>
      <c r="J589" s="294"/>
      <c r="N589" s="294"/>
      <c r="O589" s="294"/>
      <c r="P589" s="294"/>
      <c r="Q589" s="294"/>
      <c r="R589" s="294"/>
      <c r="S589" s="294"/>
      <c r="T589" s="294"/>
      <c r="U589" s="294"/>
      <c r="V589" s="294"/>
      <c r="W589" s="294"/>
      <c r="X589" s="294"/>
      <c r="Y589" s="294"/>
      <c r="Z589" s="294"/>
      <c r="AA589" s="294"/>
      <c r="AB589" s="294"/>
      <c r="AC589" s="294"/>
      <c r="AD589" s="294"/>
      <c r="AE589" s="294"/>
      <c r="AF589" s="294"/>
      <c r="AG589" s="294"/>
      <c r="AH589" s="294"/>
      <c r="AI589" s="294"/>
      <c r="AJ589" s="294"/>
      <c r="AK589" s="294"/>
      <c r="AL589" s="294"/>
      <c r="AM589" s="294"/>
      <c r="AN589" s="294"/>
      <c r="AO589" s="294"/>
      <c r="AP589" s="294"/>
      <c r="AQ589" s="294"/>
      <c r="AR589" s="294"/>
      <c r="AS589" s="294"/>
      <c r="AT589" s="294"/>
      <c r="AU589" s="294"/>
      <c r="AV589" s="294"/>
      <c r="AW589" s="294"/>
      <c r="AX589" s="294"/>
      <c r="AY589" s="294"/>
      <c r="AZ589" s="294"/>
      <c r="BA589" s="294"/>
      <c r="BB589" s="294"/>
      <c r="BC589" s="294"/>
      <c r="BD589" s="294"/>
      <c r="BE589" s="294"/>
      <c r="BF589" s="294"/>
      <c r="BG589" s="294"/>
      <c r="BH589" s="294"/>
      <c r="BI589" s="294"/>
      <c r="BJ589" s="294"/>
      <c r="BK589" s="294"/>
      <c r="BL589" s="294"/>
      <c r="BM589" s="294"/>
      <c r="BN589" s="294"/>
      <c r="BO589" s="294"/>
    </row>
    <row r="590">
      <c r="A590" s="294"/>
      <c r="B590" s="333"/>
      <c r="D590" s="134"/>
      <c r="E590" s="294"/>
      <c r="I590" s="294"/>
      <c r="J590" s="294"/>
      <c r="N590" s="294"/>
      <c r="O590" s="294"/>
      <c r="P590" s="294"/>
      <c r="Q590" s="294"/>
      <c r="R590" s="294"/>
      <c r="S590" s="294"/>
      <c r="T590" s="294"/>
      <c r="U590" s="294"/>
      <c r="V590" s="294"/>
      <c r="W590" s="294"/>
      <c r="X590" s="294"/>
      <c r="Y590" s="294"/>
      <c r="Z590" s="294"/>
      <c r="AA590" s="294"/>
      <c r="AB590" s="294"/>
      <c r="AC590" s="294"/>
      <c r="AD590" s="294"/>
      <c r="AE590" s="294"/>
      <c r="AF590" s="294"/>
      <c r="AG590" s="294"/>
      <c r="AH590" s="294"/>
      <c r="AI590" s="294"/>
      <c r="AJ590" s="294"/>
      <c r="AK590" s="294"/>
      <c r="AL590" s="294"/>
      <c r="AM590" s="294"/>
      <c r="AN590" s="294"/>
      <c r="AO590" s="294"/>
      <c r="AP590" s="294"/>
      <c r="AQ590" s="294"/>
      <c r="AR590" s="294"/>
      <c r="AS590" s="294"/>
      <c r="AT590" s="294"/>
      <c r="AU590" s="294"/>
      <c r="AV590" s="294"/>
      <c r="AW590" s="294"/>
      <c r="AX590" s="294"/>
      <c r="AY590" s="294"/>
      <c r="AZ590" s="294"/>
      <c r="BA590" s="294"/>
      <c r="BB590" s="294"/>
      <c r="BC590" s="294"/>
      <c r="BD590" s="294"/>
      <c r="BE590" s="294"/>
      <c r="BF590" s="294"/>
      <c r="BG590" s="294"/>
      <c r="BH590" s="294"/>
      <c r="BI590" s="294"/>
      <c r="BJ590" s="294"/>
      <c r="BK590" s="294"/>
      <c r="BL590" s="294"/>
      <c r="BM590" s="294"/>
      <c r="BN590" s="294"/>
      <c r="BO590" s="294"/>
    </row>
    <row r="591">
      <c r="A591" s="294"/>
      <c r="B591" s="333"/>
      <c r="D591" s="134"/>
      <c r="E591" s="294"/>
      <c r="I591" s="294"/>
      <c r="J591" s="294"/>
      <c r="N591" s="294"/>
      <c r="O591" s="294"/>
      <c r="P591" s="294"/>
      <c r="Q591" s="294"/>
      <c r="R591" s="294"/>
      <c r="S591" s="294"/>
      <c r="T591" s="294"/>
      <c r="U591" s="294"/>
      <c r="V591" s="294"/>
      <c r="W591" s="294"/>
      <c r="X591" s="294"/>
      <c r="Y591" s="294"/>
      <c r="Z591" s="294"/>
      <c r="AA591" s="294"/>
      <c r="AB591" s="294"/>
      <c r="AC591" s="294"/>
      <c r="AD591" s="294"/>
      <c r="AE591" s="294"/>
      <c r="AF591" s="294"/>
      <c r="AG591" s="294"/>
      <c r="AH591" s="294"/>
      <c r="AI591" s="294"/>
      <c r="AJ591" s="294"/>
      <c r="AK591" s="294"/>
      <c r="AL591" s="294"/>
      <c r="AM591" s="294"/>
      <c r="AN591" s="294"/>
      <c r="AO591" s="294"/>
      <c r="AP591" s="294"/>
      <c r="AQ591" s="294"/>
      <c r="AR591" s="294"/>
      <c r="AS591" s="294"/>
      <c r="AT591" s="294"/>
      <c r="AU591" s="294"/>
      <c r="AV591" s="294"/>
      <c r="AW591" s="294"/>
      <c r="AX591" s="294"/>
      <c r="AY591" s="294"/>
      <c r="AZ591" s="294"/>
      <c r="BA591" s="294"/>
      <c r="BB591" s="294"/>
      <c r="BC591" s="294"/>
      <c r="BD591" s="294"/>
      <c r="BE591" s="294"/>
      <c r="BF591" s="294"/>
      <c r="BG591" s="294"/>
      <c r="BH591" s="294"/>
      <c r="BI591" s="294"/>
      <c r="BJ591" s="294"/>
      <c r="BK591" s="294"/>
      <c r="BL591" s="294"/>
      <c r="BM591" s="294"/>
      <c r="BN591" s="294"/>
      <c r="BO591" s="294"/>
    </row>
    <row r="592">
      <c r="A592" s="294"/>
      <c r="B592" s="333"/>
      <c r="D592" s="134"/>
      <c r="E592" s="294"/>
      <c r="I592" s="294"/>
      <c r="J592" s="294"/>
      <c r="N592" s="294"/>
      <c r="O592" s="294"/>
      <c r="P592" s="294"/>
      <c r="Q592" s="294"/>
      <c r="R592" s="294"/>
      <c r="S592" s="294"/>
      <c r="T592" s="294"/>
      <c r="U592" s="294"/>
      <c r="V592" s="294"/>
      <c r="W592" s="294"/>
      <c r="X592" s="294"/>
      <c r="Y592" s="294"/>
      <c r="Z592" s="294"/>
      <c r="AA592" s="294"/>
      <c r="AB592" s="294"/>
      <c r="AC592" s="294"/>
      <c r="AD592" s="294"/>
      <c r="AE592" s="294"/>
      <c r="AF592" s="294"/>
      <c r="AG592" s="294"/>
      <c r="AH592" s="294"/>
      <c r="AI592" s="294"/>
      <c r="AJ592" s="294"/>
      <c r="AK592" s="294"/>
      <c r="AL592" s="294"/>
      <c r="AM592" s="294"/>
      <c r="AN592" s="294"/>
      <c r="AO592" s="294"/>
      <c r="AP592" s="294"/>
      <c r="AQ592" s="294"/>
      <c r="AR592" s="294"/>
      <c r="AS592" s="294"/>
      <c r="AT592" s="294"/>
      <c r="AU592" s="294"/>
      <c r="AV592" s="294"/>
      <c r="AW592" s="294"/>
      <c r="AX592" s="294"/>
      <c r="AY592" s="294"/>
      <c r="AZ592" s="294"/>
      <c r="BA592" s="294"/>
      <c r="BB592" s="294"/>
      <c r="BC592" s="294"/>
      <c r="BD592" s="294"/>
      <c r="BE592" s="294"/>
      <c r="BF592" s="294"/>
      <c r="BG592" s="294"/>
      <c r="BH592" s="294"/>
      <c r="BI592" s="294"/>
      <c r="BJ592" s="294"/>
      <c r="BK592" s="294"/>
      <c r="BL592" s="294"/>
      <c r="BM592" s="294"/>
      <c r="BN592" s="294"/>
      <c r="BO592" s="294"/>
    </row>
    <row r="593">
      <c r="A593" s="294"/>
      <c r="B593" s="333"/>
      <c r="D593" s="134"/>
      <c r="E593" s="294"/>
      <c r="I593" s="294"/>
      <c r="J593" s="294"/>
      <c r="N593" s="294"/>
      <c r="O593" s="294"/>
      <c r="P593" s="294"/>
      <c r="Q593" s="294"/>
      <c r="R593" s="294"/>
      <c r="S593" s="294"/>
      <c r="T593" s="294"/>
      <c r="U593" s="294"/>
      <c r="V593" s="294"/>
      <c r="W593" s="294"/>
      <c r="X593" s="294"/>
      <c r="Y593" s="294"/>
      <c r="Z593" s="294"/>
      <c r="AA593" s="294"/>
      <c r="AB593" s="294"/>
      <c r="AC593" s="294"/>
      <c r="AD593" s="294"/>
      <c r="AE593" s="294"/>
      <c r="AF593" s="294"/>
      <c r="AG593" s="294"/>
      <c r="AH593" s="294"/>
      <c r="AI593" s="294"/>
      <c r="AJ593" s="294"/>
      <c r="AK593" s="294"/>
      <c r="AL593" s="294"/>
      <c r="AM593" s="294"/>
      <c r="AN593" s="294"/>
      <c r="AO593" s="294"/>
      <c r="AP593" s="294"/>
      <c r="AQ593" s="294"/>
      <c r="AR593" s="294"/>
      <c r="AS593" s="294"/>
      <c r="AT593" s="294"/>
      <c r="AU593" s="294"/>
      <c r="AV593" s="294"/>
      <c r="AW593" s="294"/>
      <c r="AX593" s="294"/>
      <c r="AY593" s="294"/>
      <c r="AZ593" s="294"/>
      <c r="BA593" s="294"/>
      <c r="BB593" s="294"/>
      <c r="BC593" s="294"/>
      <c r="BD593" s="294"/>
      <c r="BE593" s="294"/>
      <c r="BF593" s="294"/>
      <c r="BG593" s="294"/>
      <c r="BH593" s="294"/>
      <c r="BI593" s="294"/>
      <c r="BJ593" s="294"/>
      <c r="BK593" s="294"/>
      <c r="BL593" s="294"/>
      <c r="BM593" s="294"/>
      <c r="BN593" s="294"/>
      <c r="BO593" s="294"/>
    </row>
    <row r="594">
      <c r="A594" s="294"/>
      <c r="B594" s="333"/>
      <c r="D594" s="134"/>
      <c r="E594" s="294"/>
      <c r="I594" s="294"/>
      <c r="J594" s="294"/>
      <c r="N594" s="294"/>
      <c r="O594" s="294"/>
      <c r="P594" s="294"/>
      <c r="Q594" s="294"/>
      <c r="R594" s="294"/>
      <c r="S594" s="294"/>
      <c r="T594" s="294"/>
      <c r="U594" s="294"/>
      <c r="V594" s="294"/>
      <c r="W594" s="294"/>
      <c r="X594" s="294"/>
      <c r="Y594" s="294"/>
      <c r="Z594" s="294"/>
      <c r="AA594" s="294"/>
      <c r="AB594" s="294"/>
      <c r="AC594" s="294"/>
      <c r="AD594" s="294"/>
      <c r="AE594" s="294"/>
      <c r="AF594" s="294"/>
      <c r="AG594" s="294"/>
      <c r="AH594" s="294"/>
      <c r="AI594" s="294"/>
      <c r="AJ594" s="294"/>
      <c r="AK594" s="294"/>
      <c r="AL594" s="294"/>
      <c r="AM594" s="294"/>
      <c r="AN594" s="294"/>
      <c r="AO594" s="294"/>
      <c r="AP594" s="294"/>
      <c r="AQ594" s="294"/>
      <c r="AR594" s="294"/>
      <c r="AS594" s="294"/>
      <c r="AT594" s="294"/>
      <c r="AU594" s="294"/>
      <c r="AV594" s="294"/>
      <c r="AW594" s="294"/>
      <c r="AX594" s="294"/>
      <c r="AY594" s="294"/>
      <c r="AZ594" s="294"/>
      <c r="BA594" s="294"/>
      <c r="BB594" s="294"/>
      <c r="BC594" s="294"/>
      <c r="BD594" s="294"/>
      <c r="BE594" s="294"/>
      <c r="BF594" s="294"/>
      <c r="BG594" s="294"/>
      <c r="BH594" s="294"/>
      <c r="BI594" s="294"/>
      <c r="BJ594" s="294"/>
      <c r="BK594" s="294"/>
      <c r="BL594" s="294"/>
      <c r="BM594" s="294"/>
      <c r="BN594" s="294"/>
      <c r="BO594" s="294"/>
    </row>
    <row r="595">
      <c r="A595" s="294"/>
      <c r="B595" s="333"/>
      <c r="D595" s="134"/>
      <c r="E595" s="294"/>
      <c r="I595" s="294"/>
      <c r="J595" s="294"/>
      <c r="N595" s="294"/>
      <c r="O595" s="294"/>
      <c r="P595" s="294"/>
      <c r="Q595" s="294"/>
      <c r="R595" s="294"/>
      <c r="S595" s="294"/>
      <c r="T595" s="294"/>
      <c r="U595" s="294"/>
      <c r="V595" s="294"/>
      <c r="W595" s="294"/>
      <c r="X595" s="294"/>
      <c r="Y595" s="294"/>
      <c r="Z595" s="294"/>
      <c r="AA595" s="294"/>
      <c r="AB595" s="294"/>
      <c r="AC595" s="294"/>
      <c r="AD595" s="294"/>
      <c r="AE595" s="294"/>
      <c r="AF595" s="294"/>
      <c r="AG595" s="294"/>
      <c r="AH595" s="294"/>
      <c r="AI595" s="294"/>
      <c r="AJ595" s="294"/>
      <c r="AK595" s="294"/>
      <c r="AL595" s="294"/>
      <c r="AM595" s="294"/>
      <c r="AN595" s="294"/>
      <c r="AO595" s="294"/>
      <c r="AP595" s="294"/>
      <c r="AQ595" s="294"/>
      <c r="AR595" s="294"/>
      <c r="AS595" s="294"/>
      <c r="AT595" s="294"/>
      <c r="AU595" s="294"/>
      <c r="AV595" s="294"/>
      <c r="AW595" s="294"/>
      <c r="AX595" s="294"/>
      <c r="AY595" s="294"/>
      <c r="AZ595" s="294"/>
      <c r="BA595" s="294"/>
      <c r="BB595" s="294"/>
      <c r="BC595" s="294"/>
      <c r="BD595" s="294"/>
      <c r="BE595" s="294"/>
      <c r="BF595" s="294"/>
      <c r="BG595" s="294"/>
      <c r="BH595" s="294"/>
      <c r="BI595" s="294"/>
      <c r="BJ595" s="294"/>
      <c r="BK595" s="294"/>
      <c r="BL595" s="294"/>
      <c r="BM595" s="294"/>
      <c r="BN595" s="294"/>
      <c r="BO595" s="294"/>
    </row>
    <row r="596">
      <c r="A596" s="294"/>
      <c r="B596" s="333"/>
      <c r="D596" s="134"/>
      <c r="E596" s="294"/>
      <c r="I596" s="294"/>
      <c r="J596" s="294"/>
      <c r="N596" s="294"/>
      <c r="O596" s="294"/>
      <c r="P596" s="294"/>
      <c r="Q596" s="294"/>
      <c r="R596" s="294"/>
      <c r="S596" s="294"/>
      <c r="T596" s="294"/>
      <c r="U596" s="294"/>
      <c r="V596" s="294"/>
      <c r="W596" s="294"/>
      <c r="X596" s="294"/>
      <c r="Y596" s="294"/>
      <c r="Z596" s="294"/>
      <c r="AA596" s="294"/>
      <c r="AB596" s="294"/>
      <c r="AC596" s="294"/>
      <c r="AD596" s="294"/>
      <c r="AE596" s="294"/>
      <c r="AF596" s="294"/>
      <c r="AG596" s="294"/>
      <c r="AH596" s="294"/>
      <c r="AI596" s="294"/>
      <c r="AJ596" s="294"/>
      <c r="AK596" s="294"/>
      <c r="AL596" s="294"/>
      <c r="AM596" s="294"/>
      <c r="AN596" s="294"/>
      <c r="AO596" s="294"/>
      <c r="AP596" s="294"/>
      <c r="AQ596" s="294"/>
      <c r="AR596" s="294"/>
      <c r="AS596" s="294"/>
      <c r="AT596" s="294"/>
      <c r="AU596" s="294"/>
      <c r="AV596" s="294"/>
      <c r="AW596" s="294"/>
      <c r="AX596" s="294"/>
      <c r="AY596" s="294"/>
      <c r="AZ596" s="294"/>
      <c r="BA596" s="294"/>
      <c r="BB596" s="294"/>
      <c r="BC596" s="294"/>
      <c r="BD596" s="294"/>
      <c r="BE596" s="294"/>
      <c r="BF596" s="294"/>
      <c r="BG596" s="294"/>
      <c r="BH596" s="294"/>
      <c r="BI596" s="294"/>
      <c r="BJ596" s="294"/>
      <c r="BK596" s="294"/>
      <c r="BL596" s="294"/>
      <c r="BM596" s="294"/>
      <c r="BN596" s="294"/>
      <c r="BO596" s="294"/>
    </row>
    <row r="597">
      <c r="A597" s="294"/>
      <c r="B597" s="333"/>
      <c r="D597" s="134"/>
      <c r="E597" s="294"/>
      <c r="I597" s="294"/>
      <c r="J597" s="294"/>
      <c r="N597" s="294"/>
      <c r="O597" s="294"/>
      <c r="P597" s="294"/>
      <c r="Q597" s="294"/>
      <c r="R597" s="294"/>
      <c r="S597" s="294"/>
      <c r="T597" s="294"/>
      <c r="U597" s="294"/>
      <c r="V597" s="294"/>
      <c r="W597" s="294"/>
      <c r="X597" s="294"/>
      <c r="Y597" s="294"/>
      <c r="Z597" s="294"/>
      <c r="AA597" s="294"/>
      <c r="AB597" s="294"/>
      <c r="AC597" s="294"/>
      <c r="AD597" s="294"/>
      <c r="AE597" s="294"/>
      <c r="AF597" s="294"/>
      <c r="AG597" s="294"/>
      <c r="AH597" s="294"/>
      <c r="AI597" s="294"/>
      <c r="AJ597" s="294"/>
      <c r="AK597" s="294"/>
      <c r="AL597" s="294"/>
      <c r="AM597" s="294"/>
      <c r="AN597" s="294"/>
      <c r="AO597" s="294"/>
      <c r="AP597" s="294"/>
      <c r="AQ597" s="294"/>
      <c r="AR597" s="294"/>
      <c r="AS597" s="294"/>
      <c r="AT597" s="294"/>
      <c r="AU597" s="294"/>
      <c r="AV597" s="294"/>
      <c r="AW597" s="294"/>
      <c r="AX597" s="294"/>
      <c r="AY597" s="294"/>
      <c r="AZ597" s="294"/>
      <c r="BA597" s="294"/>
      <c r="BB597" s="294"/>
      <c r="BC597" s="294"/>
      <c r="BD597" s="294"/>
      <c r="BE597" s="294"/>
      <c r="BF597" s="294"/>
      <c r="BG597" s="294"/>
      <c r="BH597" s="294"/>
      <c r="BI597" s="294"/>
      <c r="BJ597" s="294"/>
      <c r="BK597" s="294"/>
      <c r="BL597" s="294"/>
      <c r="BM597" s="294"/>
      <c r="BN597" s="294"/>
      <c r="BO597" s="294"/>
    </row>
    <row r="598">
      <c r="A598" s="294"/>
      <c r="B598" s="333"/>
      <c r="D598" s="134"/>
      <c r="E598" s="294"/>
      <c r="I598" s="294"/>
      <c r="J598" s="294"/>
      <c r="N598" s="294"/>
      <c r="O598" s="294"/>
      <c r="P598" s="294"/>
      <c r="Q598" s="294"/>
      <c r="R598" s="294"/>
      <c r="S598" s="294"/>
      <c r="T598" s="294"/>
      <c r="U598" s="294"/>
      <c r="V598" s="294"/>
      <c r="W598" s="294"/>
      <c r="X598" s="294"/>
      <c r="Y598" s="294"/>
      <c r="Z598" s="294"/>
      <c r="AA598" s="294"/>
      <c r="AB598" s="294"/>
      <c r="AC598" s="294"/>
      <c r="AD598" s="294"/>
      <c r="AE598" s="294"/>
      <c r="AF598" s="294"/>
      <c r="AG598" s="294"/>
      <c r="AH598" s="294"/>
      <c r="AI598" s="294"/>
      <c r="AJ598" s="294"/>
      <c r="AK598" s="294"/>
      <c r="AL598" s="294"/>
      <c r="AM598" s="294"/>
      <c r="AN598" s="294"/>
      <c r="AO598" s="294"/>
      <c r="AP598" s="294"/>
      <c r="AQ598" s="294"/>
      <c r="AR598" s="294"/>
      <c r="AS598" s="294"/>
      <c r="AT598" s="294"/>
      <c r="AU598" s="294"/>
      <c r="AV598" s="294"/>
      <c r="AW598" s="294"/>
      <c r="AX598" s="294"/>
      <c r="AY598" s="294"/>
      <c r="AZ598" s="294"/>
      <c r="BA598" s="294"/>
      <c r="BB598" s="294"/>
      <c r="BC598" s="294"/>
      <c r="BD598" s="294"/>
      <c r="BE598" s="294"/>
      <c r="BF598" s="294"/>
      <c r="BG598" s="294"/>
      <c r="BH598" s="294"/>
      <c r="BI598" s="294"/>
      <c r="BJ598" s="294"/>
      <c r="BK598" s="294"/>
      <c r="BL598" s="294"/>
      <c r="BM598" s="294"/>
      <c r="BN598" s="294"/>
      <c r="BO598" s="294"/>
    </row>
    <row r="599">
      <c r="A599" s="294"/>
      <c r="B599" s="333"/>
      <c r="D599" s="134"/>
      <c r="E599" s="294"/>
      <c r="I599" s="294"/>
      <c r="J599" s="294"/>
      <c r="N599" s="294"/>
      <c r="O599" s="294"/>
      <c r="P599" s="294"/>
      <c r="Q599" s="294"/>
      <c r="R599" s="294"/>
      <c r="S599" s="294"/>
      <c r="T599" s="294"/>
      <c r="U599" s="294"/>
      <c r="V599" s="294"/>
      <c r="W599" s="294"/>
      <c r="X599" s="294"/>
      <c r="Y599" s="294"/>
      <c r="Z599" s="294"/>
      <c r="AA599" s="294"/>
      <c r="AB599" s="294"/>
      <c r="AC599" s="294"/>
      <c r="AD599" s="294"/>
      <c r="AE599" s="294"/>
      <c r="AF599" s="294"/>
      <c r="AG599" s="294"/>
      <c r="AH599" s="294"/>
      <c r="AI599" s="294"/>
      <c r="AJ599" s="294"/>
      <c r="AK599" s="294"/>
      <c r="AL599" s="294"/>
      <c r="AM599" s="294"/>
      <c r="AN599" s="294"/>
      <c r="AO599" s="294"/>
      <c r="AP599" s="294"/>
      <c r="AQ599" s="294"/>
      <c r="AR599" s="294"/>
      <c r="AS599" s="294"/>
      <c r="AT599" s="294"/>
      <c r="AU599" s="294"/>
      <c r="AV599" s="294"/>
      <c r="AW599" s="294"/>
      <c r="AX599" s="294"/>
      <c r="AY599" s="294"/>
      <c r="AZ599" s="294"/>
      <c r="BA599" s="294"/>
      <c r="BB599" s="294"/>
      <c r="BC599" s="294"/>
      <c r="BD599" s="294"/>
      <c r="BE599" s="294"/>
      <c r="BF599" s="294"/>
      <c r="BG599" s="294"/>
      <c r="BH599" s="294"/>
      <c r="BI599" s="294"/>
      <c r="BJ599" s="294"/>
      <c r="BK599" s="294"/>
      <c r="BL599" s="294"/>
      <c r="BM599" s="294"/>
      <c r="BN599" s="294"/>
      <c r="BO599" s="294"/>
    </row>
    <row r="600">
      <c r="A600" s="294"/>
      <c r="B600" s="333"/>
      <c r="D600" s="134"/>
      <c r="E600" s="294"/>
      <c r="I600" s="294"/>
      <c r="J600" s="294"/>
      <c r="N600" s="294"/>
      <c r="O600" s="294"/>
      <c r="P600" s="294"/>
      <c r="Q600" s="294"/>
      <c r="R600" s="294"/>
      <c r="S600" s="294"/>
      <c r="T600" s="294"/>
      <c r="U600" s="294"/>
      <c r="V600" s="294"/>
      <c r="W600" s="294"/>
      <c r="X600" s="294"/>
      <c r="Y600" s="294"/>
      <c r="Z600" s="294"/>
      <c r="AA600" s="294"/>
      <c r="AB600" s="294"/>
      <c r="AC600" s="294"/>
      <c r="AD600" s="294"/>
      <c r="AE600" s="294"/>
      <c r="AF600" s="294"/>
      <c r="AG600" s="294"/>
      <c r="AH600" s="294"/>
      <c r="AI600" s="294"/>
      <c r="AJ600" s="294"/>
      <c r="AK600" s="294"/>
      <c r="AL600" s="294"/>
      <c r="AM600" s="294"/>
      <c r="AN600" s="294"/>
      <c r="AO600" s="294"/>
      <c r="AP600" s="294"/>
      <c r="AQ600" s="294"/>
      <c r="AR600" s="294"/>
      <c r="AS600" s="294"/>
      <c r="AT600" s="294"/>
      <c r="AU600" s="294"/>
      <c r="AV600" s="294"/>
      <c r="AW600" s="294"/>
      <c r="AX600" s="294"/>
      <c r="AY600" s="294"/>
      <c r="AZ600" s="294"/>
      <c r="BA600" s="294"/>
      <c r="BB600" s="294"/>
      <c r="BC600" s="294"/>
      <c r="BD600" s="294"/>
      <c r="BE600" s="294"/>
      <c r="BF600" s="294"/>
      <c r="BG600" s="294"/>
      <c r="BH600" s="294"/>
      <c r="BI600" s="294"/>
      <c r="BJ600" s="294"/>
      <c r="BK600" s="294"/>
      <c r="BL600" s="294"/>
      <c r="BM600" s="294"/>
      <c r="BN600" s="294"/>
      <c r="BO600" s="294"/>
    </row>
    <row r="601">
      <c r="A601" s="294"/>
      <c r="B601" s="333"/>
      <c r="D601" s="134"/>
      <c r="E601" s="294"/>
      <c r="I601" s="294"/>
      <c r="J601" s="294"/>
      <c r="N601" s="294"/>
      <c r="O601" s="294"/>
      <c r="P601" s="294"/>
      <c r="Q601" s="294"/>
      <c r="R601" s="294"/>
      <c r="S601" s="294"/>
      <c r="T601" s="294"/>
      <c r="U601" s="294"/>
      <c r="V601" s="294"/>
      <c r="W601" s="294"/>
      <c r="X601" s="294"/>
      <c r="Y601" s="294"/>
      <c r="Z601" s="294"/>
      <c r="AA601" s="294"/>
      <c r="AB601" s="294"/>
      <c r="AC601" s="294"/>
      <c r="AD601" s="294"/>
      <c r="AE601" s="294"/>
      <c r="AF601" s="294"/>
      <c r="AG601" s="294"/>
      <c r="AH601" s="294"/>
      <c r="AI601" s="294"/>
      <c r="AJ601" s="294"/>
      <c r="AK601" s="294"/>
      <c r="AL601" s="294"/>
      <c r="AM601" s="294"/>
      <c r="AN601" s="294"/>
      <c r="AO601" s="294"/>
      <c r="AP601" s="294"/>
      <c r="AQ601" s="294"/>
      <c r="AR601" s="294"/>
      <c r="AS601" s="294"/>
      <c r="AT601" s="294"/>
      <c r="AU601" s="294"/>
      <c r="AV601" s="294"/>
      <c r="AW601" s="294"/>
      <c r="AX601" s="294"/>
      <c r="AY601" s="294"/>
      <c r="AZ601" s="294"/>
      <c r="BA601" s="294"/>
      <c r="BB601" s="294"/>
      <c r="BC601" s="294"/>
      <c r="BD601" s="294"/>
      <c r="BE601" s="294"/>
      <c r="BF601" s="294"/>
      <c r="BG601" s="294"/>
      <c r="BH601" s="294"/>
      <c r="BI601" s="294"/>
      <c r="BJ601" s="294"/>
      <c r="BK601" s="294"/>
      <c r="BL601" s="294"/>
      <c r="BM601" s="294"/>
      <c r="BN601" s="294"/>
      <c r="BO601" s="294"/>
    </row>
    <row r="602">
      <c r="A602" s="294"/>
      <c r="B602" s="333"/>
      <c r="D602" s="134"/>
      <c r="E602" s="294"/>
      <c r="I602" s="294"/>
      <c r="J602" s="294"/>
      <c r="N602" s="294"/>
      <c r="O602" s="294"/>
      <c r="P602" s="294"/>
      <c r="Q602" s="294"/>
      <c r="R602" s="294"/>
      <c r="S602" s="294"/>
      <c r="T602" s="294"/>
      <c r="U602" s="294"/>
      <c r="V602" s="294"/>
      <c r="W602" s="294"/>
      <c r="X602" s="294"/>
      <c r="Y602" s="294"/>
      <c r="Z602" s="294"/>
      <c r="AA602" s="294"/>
      <c r="AB602" s="294"/>
      <c r="AC602" s="294"/>
      <c r="AD602" s="294"/>
      <c r="AE602" s="294"/>
      <c r="AF602" s="294"/>
      <c r="AG602" s="294"/>
      <c r="AH602" s="294"/>
      <c r="AI602" s="294"/>
      <c r="AJ602" s="294"/>
      <c r="AK602" s="294"/>
      <c r="AL602" s="294"/>
      <c r="AM602" s="294"/>
      <c r="AN602" s="294"/>
      <c r="AO602" s="294"/>
      <c r="AP602" s="294"/>
      <c r="AQ602" s="294"/>
      <c r="AR602" s="294"/>
      <c r="AS602" s="294"/>
      <c r="AT602" s="294"/>
      <c r="AU602" s="294"/>
      <c r="AV602" s="294"/>
      <c r="AW602" s="294"/>
      <c r="AX602" s="294"/>
      <c r="AY602" s="294"/>
      <c r="AZ602" s="294"/>
      <c r="BA602" s="294"/>
      <c r="BB602" s="294"/>
      <c r="BC602" s="294"/>
      <c r="BD602" s="294"/>
      <c r="BE602" s="294"/>
      <c r="BF602" s="294"/>
      <c r="BG602" s="294"/>
      <c r="BH602" s="294"/>
      <c r="BI602" s="294"/>
      <c r="BJ602" s="294"/>
      <c r="BK602" s="294"/>
      <c r="BL602" s="294"/>
      <c r="BM602" s="294"/>
      <c r="BN602" s="294"/>
      <c r="BO602" s="294"/>
    </row>
    <row r="603">
      <c r="A603" s="294"/>
      <c r="B603" s="333"/>
      <c r="D603" s="134"/>
      <c r="E603" s="294"/>
      <c r="I603" s="294"/>
      <c r="J603" s="294"/>
      <c r="N603" s="294"/>
      <c r="O603" s="294"/>
      <c r="P603" s="294"/>
      <c r="Q603" s="294"/>
      <c r="R603" s="294"/>
      <c r="S603" s="294"/>
      <c r="T603" s="294"/>
      <c r="U603" s="294"/>
      <c r="V603" s="294"/>
      <c r="W603" s="294"/>
      <c r="X603" s="294"/>
      <c r="Y603" s="294"/>
      <c r="Z603" s="294"/>
      <c r="AA603" s="294"/>
      <c r="AB603" s="294"/>
      <c r="AC603" s="294"/>
      <c r="AD603" s="294"/>
      <c r="AE603" s="294"/>
      <c r="AF603" s="294"/>
      <c r="AG603" s="294"/>
      <c r="AH603" s="294"/>
      <c r="AI603" s="294"/>
      <c r="AJ603" s="294"/>
      <c r="AK603" s="294"/>
      <c r="AL603" s="294"/>
      <c r="AM603" s="294"/>
      <c r="AN603" s="294"/>
      <c r="AO603" s="294"/>
      <c r="AP603" s="294"/>
      <c r="AQ603" s="294"/>
      <c r="AR603" s="294"/>
      <c r="AS603" s="294"/>
      <c r="AT603" s="294"/>
      <c r="AU603" s="294"/>
      <c r="AV603" s="294"/>
      <c r="AW603" s="294"/>
      <c r="AX603" s="294"/>
      <c r="AY603" s="294"/>
      <c r="AZ603" s="294"/>
      <c r="BA603" s="294"/>
      <c r="BB603" s="294"/>
      <c r="BC603" s="294"/>
      <c r="BD603" s="294"/>
      <c r="BE603" s="294"/>
      <c r="BF603" s="294"/>
      <c r="BG603" s="294"/>
      <c r="BH603" s="294"/>
      <c r="BI603" s="294"/>
      <c r="BJ603" s="294"/>
      <c r="BK603" s="294"/>
      <c r="BL603" s="294"/>
      <c r="BM603" s="294"/>
      <c r="BN603" s="294"/>
      <c r="BO603" s="294"/>
    </row>
    <row r="604">
      <c r="A604" s="294"/>
      <c r="B604" s="333"/>
      <c r="D604" s="134"/>
      <c r="E604" s="294"/>
      <c r="I604" s="294"/>
      <c r="J604" s="294"/>
      <c r="N604" s="294"/>
      <c r="O604" s="294"/>
      <c r="P604" s="294"/>
      <c r="Q604" s="294"/>
      <c r="R604" s="294"/>
      <c r="S604" s="294"/>
      <c r="T604" s="294"/>
      <c r="U604" s="294"/>
      <c r="V604" s="294"/>
      <c r="W604" s="294"/>
      <c r="X604" s="294"/>
      <c r="Y604" s="294"/>
      <c r="Z604" s="294"/>
      <c r="AA604" s="294"/>
      <c r="AB604" s="294"/>
      <c r="AC604" s="294"/>
      <c r="AD604" s="294"/>
      <c r="AE604" s="294"/>
      <c r="AF604" s="294"/>
      <c r="AG604" s="294"/>
      <c r="AH604" s="294"/>
      <c r="AI604" s="294"/>
      <c r="AJ604" s="294"/>
      <c r="AK604" s="294"/>
      <c r="AL604" s="294"/>
      <c r="AM604" s="294"/>
      <c r="AN604" s="294"/>
      <c r="AO604" s="294"/>
      <c r="AP604" s="294"/>
      <c r="AQ604" s="294"/>
      <c r="AR604" s="294"/>
      <c r="AS604" s="294"/>
      <c r="AT604" s="294"/>
      <c r="AU604" s="294"/>
      <c r="AV604" s="294"/>
      <c r="AW604" s="294"/>
      <c r="AX604" s="294"/>
      <c r="AY604" s="294"/>
      <c r="AZ604" s="294"/>
      <c r="BA604" s="294"/>
      <c r="BB604" s="294"/>
      <c r="BC604" s="294"/>
      <c r="BD604" s="294"/>
      <c r="BE604" s="294"/>
      <c r="BF604" s="294"/>
      <c r="BG604" s="294"/>
      <c r="BH604" s="294"/>
      <c r="BI604" s="294"/>
      <c r="BJ604" s="294"/>
      <c r="BK604" s="294"/>
      <c r="BL604" s="294"/>
      <c r="BM604" s="294"/>
      <c r="BN604" s="294"/>
      <c r="BO604" s="294"/>
    </row>
    <row r="605">
      <c r="A605" s="294"/>
      <c r="B605" s="333"/>
      <c r="D605" s="134"/>
      <c r="E605" s="294"/>
      <c r="I605" s="294"/>
      <c r="J605" s="294"/>
      <c r="N605" s="294"/>
      <c r="O605" s="294"/>
      <c r="P605" s="294"/>
      <c r="Q605" s="294"/>
      <c r="R605" s="294"/>
      <c r="S605" s="294"/>
      <c r="T605" s="294"/>
      <c r="U605" s="294"/>
      <c r="V605" s="294"/>
      <c r="W605" s="294"/>
      <c r="X605" s="294"/>
      <c r="Y605" s="294"/>
      <c r="Z605" s="294"/>
      <c r="AA605" s="294"/>
      <c r="AB605" s="294"/>
      <c r="AC605" s="294"/>
      <c r="AD605" s="294"/>
      <c r="AE605" s="294"/>
      <c r="AF605" s="294"/>
      <c r="AG605" s="294"/>
      <c r="AH605" s="294"/>
      <c r="AI605" s="294"/>
      <c r="AJ605" s="294"/>
      <c r="AK605" s="294"/>
      <c r="AL605" s="294"/>
      <c r="AM605" s="294"/>
      <c r="AN605" s="294"/>
      <c r="AO605" s="294"/>
      <c r="AP605" s="294"/>
      <c r="AQ605" s="294"/>
      <c r="AR605" s="294"/>
      <c r="AS605" s="294"/>
      <c r="AT605" s="294"/>
      <c r="AU605" s="294"/>
      <c r="AV605" s="294"/>
      <c r="AW605" s="294"/>
      <c r="AX605" s="294"/>
      <c r="AY605" s="294"/>
      <c r="AZ605" s="294"/>
      <c r="BA605" s="294"/>
      <c r="BB605" s="294"/>
      <c r="BC605" s="294"/>
      <c r="BD605" s="294"/>
      <c r="BE605" s="294"/>
      <c r="BF605" s="294"/>
      <c r="BG605" s="294"/>
      <c r="BH605" s="294"/>
      <c r="BI605" s="294"/>
      <c r="BJ605" s="294"/>
      <c r="BK605" s="294"/>
      <c r="BL605" s="294"/>
      <c r="BM605" s="294"/>
      <c r="BN605" s="294"/>
      <c r="BO605" s="294"/>
    </row>
    <row r="606">
      <c r="A606" s="294"/>
      <c r="B606" s="333"/>
      <c r="D606" s="134"/>
      <c r="E606" s="294"/>
      <c r="I606" s="294"/>
      <c r="J606" s="294"/>
      <c r="N606" s="294"/>
      <c r="O606" s="294"/>
      <c r="P606" s="294"/>
      <c r="Q606" s="294"/>
      <c r="R606" s="294"/>
      <c r="S606" s="294"/>
      <c r="T606" s="294"/>
      <c r="U606" s="294"/>
      <c r="V606" s="294"/>
      <c r="W606" s="294"/>
      <c r="X606" s="294"/>
      <c r="Y606" s="294"/>
      <c r="Z606" s="294"/>
      <c r="AA606" s="294"/>
      <c r="AB606" s="294"/>
      <c r="AC606" s="294"/>
      <c r="AD606" s="294"/>
      <c r="AE606" s="294"/>
      <c r="AF606" s="294"/>
      <c r="AG606" s="294"/>
      <c r="AH606" s="294"/>
      <c r="AI606" s="294"/>
      <c r="AJ606" s="294"/>
      <c r="AK606" s="294"/>
      <c r="AL606" s="294"/>
      <c r="AM606" s="294"/>
      <c r="AN606" s="294"/>
      <c r="AO606" s="294"/>
      <c r="AP606" s="294"/>
      <c r="AQ606" s="294"/>
      <c r="AR606" s="294"/>
      <c r="AS606" s="294"/>
      <c r="AT606" s="294"/>
      <c r="AU606" s="294"/>
      <c r="AV606" s="294"/>
      <c r="AW606" s="294"/>
      <c r="AX606" s="294"/>
      <c r="AY606" s="294"/>
      <c r="AZ606" s="294"/>
      <c r="BA606" s="294"/>
      <c r="BB606" s="294"/>
      <c r="BC606" s="294"/>
      <c r="BD606" s="294"/>
      <c r="BE606" s="294"/>
      <c r="BF606" s="294"/>
      <c r="BG606" s="294"/>
      <c r="BH606" s="294"/>
      <c r="BI606" s="294"/>
      <c r="BJ606" s="294"/>
      <c r="BK606" s="294"/>
      <c r="BL606" s="294"/>
      <c r="BM606" s="294"/>
      <c r="BN606" s="294"/>
      <c r="BO606" s="294"/>
    </row>
    <row r="607">
      <c r="A607" s="294"/>
      <c r="B607" s="333"/>
      <c r="D607" s="134"/>
      <c r="E607" s="294"/>
      <c r="I607" s="294"/>
      <c r="J607" s="294"/>
      <c r="N607" s="294"/>
      <c r="O607" s="294"/>
      <c r="P607" s="294"/>
      <c r="Q607" s="294"/>
      <c r="R607" s="294"/>
      <c r="S607" s="294"/>
      <c r="T607" s="294"/>
      <c r="U607" s="294"/>
      <c r="V607" s="294"/>
      <c r="W607" s="294"/>
      <c r="X607" s="294"/>
      <c r="Y607" s="294"/>
      <c r="Z607" s="294"/>
      <c r="AA607" s="294"/>
      <c r="AB607" s="294"/>
      <c r="AC607" s="294"/>
      <c r="AD607" s="294"/>
      <c r="AE607" s="294"/>
      <c r="AF607" s="294"/>
      <c r="AG607" s="294"/>
      <c r="AH607" s="294"/>
      <c r="AI607" s="294"/>
      <c r="AJ607" s="294"/>
      <c r="AK607" s="294"/>
      <c r="AL607" s="294"/>
      <c r="AM607" s="294"/>
      <c r="AN607" s="294"/>
      <c r="AO607" s="294"/>
      <c r="AP607" s="294"/>
      <c r="AQ607" s="294"/>
      <c r="AR607" s="294"/>
      <c r="AS607" s="294"/>
      <c r="AT607" s="294"/>
      <c r="AU607" s="294"/>
      <c r="AV607" s="294"/>
      <c r="AW607" s="294"/>
      <c r="AX607" s="294"/>
      <c r="AY607" s="294"/>
      <c r="AZ607" s="294"/>
      <c r="BA607" s="294"/>
      <c r="BB607" s="294"/>
      <c r="BC607" s="294"/>
      <c r="BD607" s="294"/>
      <c r="BE607" s="294"/>
      <c r="BF607" s="294"/>
      <c r="BG607" s="294"/>
      <c r="BH607" s="294"/>
      <c r="BI607" s="294"/>
      <c r="BJ607" s="294"/>
      <c r="BK607" s="294"/>
      <c r="BL607" s="294"/>
      <c r="BM607" s="294"/>
      <c r="BN607" s="294"/>
      <c r="BO607" s="294"/>
    </row>
    <row r="608">
      <c r="A608" s="294"/>
      <c r="B608" s="333"/>
      <c r="D608" s="134"/>
      <c r="E608" s="294"/>
      <c r="I608" s="294"/>
      <c r="J608" s="294"/>
      <c r="N608" s="294"/>
      <c r="O608" s="294"/>
      <c r="P608" s="294"/>
      <c r="Q608" s="294"/>
      <c r="R608" s="294"/>
      <c r="S608" s="294"/>
      <c r="T608" s="294"/>
      <c r="U608" s="294"/>
      <c r="V608" s="294"/>
      <c r="W608" s="294"/>
      <c r="X608" s="294"/>
      <c r="Y608" s="294"/>
      <c r="Z608" s="294"/>
      <c r="AA608" s="294"/>
      <c r="AB608" s="294"/>
      <c r="AC608" s="294"/>
      <c r="AD608" s="294"/>
      <c r="AE608" s="294"/>
      <c r="AF608" s="294"/>
      <c r="AG608" s="294"/>
      <c r="AH608" s="294"/>
      <c r="AI608" s="294"/>
      <c r="AJ608" s="294"/>
      <c r="AK608" s="294"/>
      <c r="AL608" s="294"/>
      <c r="AM608" s="294"/>
      <c r="AN608" s="294"/>
      <c r="AO608" s="294"/>
      <c r="AP608" s="294"/>
      <c r="AQ608" s="294"/>
      <c r="AR608" s="294"/>
      <c r="AS608" s="294"/>
      <c r="AT608" s="294"/>
      <c r="AU608" s="294"/>
      <c r="AV608" s="294"/>
      <c r="AW608" s="294"/>
      <c r="AX608" s="294"/>
      <c r="AY608" s="294"/>
      <c r="AZ608" s="294"/>
      <c r="BA608" s="294"/>
      <c r="BB608" s="294"/>
      <c r="BC608" s="294"/>
      <c r="BD608" s="294"/>
      <c r="BE608" s="294"/>
      <c r="BF608" s="294"/>
      <c r="BG608" s="294"/>
      <c r="BH608" s="294"/>
      <c r="BI608" s="294"/>
      <c r="BJ608" s="294"/>
      <c r="BK608" s="294"/>
      <c r="BL608" s="294"/>
      <c r="BM608" s="294"/>
      <c r="BN608" s="294"/>
      <c r="BO608" s="294"/>
    </row>
    <row r="609">
      <c r="A609" s="294"/>
      <c r="B609" s="333"/>
      <c r="D609" s="134"/>
      <c r="E609" s="294"/>
      <c r="I609" s="294"/>
      <c r="J609" s="294"/>
      <c r="N609" s="294"/>
      <c r="O609" s="294"/>
      <c r="P609" s="294"/>
      <c r="Q609" s="294"/>
      <c r="R609" s="294"/>
      <c r="S609" s="294"/>
      <c r="T609" s="294"/>
      <c r="U609" s="294"/>
      <c r="V609" s="294"/>
      <c r="W609" s="294"/>
      <c r="X609" s="294"/>
      <c r="Y609" s="294"/>
      <c r="Z609" s="294"/>
      <c r="AA609" s="294"/>
      <c r="AB609" s="294"/>
      <c r="AC609" s="294"/>
      <c r="AD609" s="294"/>
      <c r="AE609" s="294"/>
      <c r="AF609" s="294"/>
      <c r="AG609" s="294"/>
      <c r="AH609" s="294"/>
      <c r="AI609" s="294"/>
      <c r="AJ609" s="294"/>
      <c r="AK609" s="294"/>
      <c r="AL609" s="294"/>
      <c r="AM609" s="294"/>
      <c r="AN609" s="294"/>
      <c r="AO609" s="294"/>
      <c r="AP609" s="294"/>
      <c r="AQ609" s="294"/>
      <c r="AR609" s="294"/>
      <c r="AS609" s="294"/>
      <c r="AT609" s="294"/>
      <c r="AU609" s="294"/>
      <c r="AV609" s="294"/>
      <c r="AW609" s="294"/>
      <c r="AX609" s="294"/>
      <c r="AY609" s="294"/>
      <c r="AZ609" s="294"/>
      <c r="BA609" s="294"/>
      <c r="BB609" s="294"/>
      <c r="BC609" s="294"/>
      <c r="BD609" s="294"/>
      <c r="BE609" s="294"/>
      <c r="BF609" s="294"/>
      <c r="BG609" s="294"/>
      <c r="BH609" s="294"/>
      <c r="BI609" s="294"/>
      <c r="BJ609" s="294"/>
      <c r="BK609" s="294"/>
      <c r="BL609" s="294"/>
      <c r="BM609" s="294"/>
      <c r="BN609" s="294"/>
      <c r="BO609" s="294"/>
    </row>
    <row r="610">
      <c r="A610" s="294"/>
      <c r="B610" s="333"/>
      <c r="D610" s="134"/>
      <c r="E610" s="294"/>
      <c r="I610" s="294"/>
      <c r="J610" s="294"/>
      <c r="N610" s="294"/>
      <c r="O610" s="294"/>
      <c r="P610" s="294"/>
      <c r="Q610" s="294"/>
      <c r="R610" s="294"/>
      <c r="S610" s="294"/>
      <c r="T610" s="294"/>
      <c r="U610" s="294"/>
      <c r="V610" s="294"/>
      <c r="W610" s="294"/>
      <c r="X610" s="294"/>
      <c r="Y610" s="294"/>
      <c r="Z610" s="294"/>
      <c r="AA610" s="294"/>
      <c r="AB610" s="294"/>
      <c r="AC610" s="294"/>
      <c r="AD610" s="294"/>
      <c r="AE610" s="294"/>
      <c r="AF610" s="294"/>
      <c r="AG610" s="294"/>
      <c r="AH610" s="294"/>
      <c r="AI610" s="294"/>
      <c r="AJ610" s="294"/>
      <c r="AK610" s="294"/>
      <c r="AL610" s="294"/>
      <c r="AM610" s="294"/>
      <c r="AN610" s="294"/>
      <c r="AO610" s="294"/>
      <c r="AP610" s="294"/>
      <c r="AQ610" s="294"/>
      <c r="AR610" s="294"/>
      <c r="AS610" s="294"/>
      <c r="AT610" s="294"/>
      <c r="AU610" s="294"/>
      <c r="AV610" s="294"/>
      <c r="AW610" s="294"/>
      <c r="AX610" s="294"/>
      <c r="AY610" s="294"/>
      <c r="AZ610" s="294"/>
      <c r="BA610" s="294"/>
      <c r="BB610" s="294"/>
      <c r="BC610" s="294"/>
      <c r="BD610" s="294"/>
      <c r="BE610" s="294"/>
      <c r="BF610" s="294"/>
      <c r="BG610" s="294"/>
      <c r="BH610" s="294"/>
      <c r="BI610" s="294"/>
      <c r="BJ610" s="294"/>
      <c r="BK610" s="294"/>
      <c r="BL610" s="294"/>
      <c r="BM610" s="294"/>
      <c r="BN610" s="294"/>
      <c r="BO610" s="294"/>
    </row>
    <row r="611">
      <c r="A611" s="294"/>
      <c r="B611" s="333"/>
      <c r="D611" s="134"/>
      <c r="E611" s="294"/>
      <c r="I611" s="294"/>
      <c r="J611" s="294"/>
      <c r="N611" s="294"/>
      <c r="O611" s="294"/>
      <c r="P611" s="294"/>
      <c r="Q611" s="294"/>
      <c r="R611" s="294"/>
      <c r="S611" s="294"/>
      <c r="T611" s="294"/>
      <c r="U611" s="294"/>
      <c r="V611" s="294"/>
      <c r="W611" s="294"/>
      <c r="X611" s="294"/>
      <c r="Y611" s="294"/>
      <c r="Z611" s="294"/>
      <c r="AA611" s="294"/>
      <c r="AB611" s="294"/>
      <c r="AC611" s="294"/>
      <c r="AD611" s="294"/>
      <c r="AE611" s="294"/>
      <c r="AF611" s="294"/>
      <c r="AG611" s="294"/>
      <c r="AH611" s="294"/>
      <c r="AI611" s="294"/>
      <c r="AJ611" s="294"/>
      <c r="AK611" s="294"/>
      <c r="AL611" s="294"/>
      <c r="AM611" s="294"/>
      <c r="AN611" s="294"/>
      <c r="AO611" s="294"/>
      <c r="AP611" s="294"/>
      <c r="AQ611" s="294"/>
      <c r="AR611" s="294"/>
      <c r="AS611" s="294"/>
      <c r="AT611" s="294"/>
      <c r="AU611" s="294"/>
      <c r="AV611" s="294"/>
      <c r="AW611" s="294"/>
      <c r="AX611" s="294"/>
      <c r="AY611" s="294"/>
      <c r="AZ611" s="294"/>
      <c r="BA611" s="294"/>
      <c r="BB611" s="294"/>
      <c r="BC611" s="294"/>
      <c r="BD611" s="294"/>
      <c r="BE611" s="294"/>
      <c r="BF611" s="294"/>
      <c r="BG611" s="294"/>
      <c r="BH611" s="294"/>
      <c r="BI611" s="294"/>
      <c r="BJ611" s="294"/>
      <c r="BK611" s="294"/>
      <c r="BL611" s="294"/>
      <c r="BM611" s="294"/>
      <c r="BN611" s="294"/>
      <c r="BO611" s="294"/>
    </row>
    <row r="612">
      <c r="A612" s="294"/>
      <c r="B612" s="333"/>
      <c r="D612" s="134"/>
      <c r="E612" s="294"/>
      <c r="I612" s="294"/>
      <c r="J612" s="294"/>
      <c r="N612" s="294"/>
      <c r="O612" s="294"/>
      <c r="P612" s="294"/>
      <c r="Q612" s="294"/>
      <c r="R612" s="294"/>
      <c r="S612" s="294"/>
      <c r="T612" s="294"/>
      <c r="U612" s="294"/>
      <c r="V612" s="294"/>
      <c r="W612" s="294"/>
      <c r="X612" s="294"/>
      <c r="Y612" s="294"/>
      <c r="Z612" s="294"/>
      <c r="AA612" s="294"/>
      <c r="AB612" s="294"/>
      <c r="AC612" s="294"/>
      <c r="AD612" s="294"/>
      <c r="AE612" s="294"/>
      <c r="AF612" s="294"/>
      <c r="AG612" s="294"/>
      <c r="AH612" s="294"/>
      <c r="AI612" s="294"/>
      <c r="AJ612" s="294"/>
      <c r="AK612" s="294"/>
      <c r="AL612" s="294"/>
      <c r="AM612" s="294"/>
      <c r="AN612" s="294"/>
      <c r="AO612" s="294"/>
      <c r="AP612" s="294"/>
      <c r="AQ612" s="294"/>
      <c r="AR612" s="294"/>
      <c r="AS612" s="294"/>
      <c r="AT612" s="294"/>
      <c r="AU612" s="294"/>
      <c r="AV612" s="294"/>
      <c r="AW612" s="294"/>
      <c r="AX612" s="294"/>
      <c r="AY612" s="294"/>
      <c r="AZ612" s="294"/>
      <c r="BA612" s="294"/>
      <c r="BB612" s="294"/>
      <c r="BC612" s="294"/>
      <c r="BD612" s="294"/>
      <c r="BE612" s="294"/>
      <c r="BF612" s="294"/>
      <c r="BG612" s="294"/>
      <c r="BH612" s="294"/>
      <c r="BI612" s="294"/>
      <c r="BJ612" s="294"/>
      <c r="BK612" s="294"/>
      <c r="BL612" s="294"/>
      <c r="BM612" s="294"/>
      <c r="BN612" s="294"/>
      <c r="BO612" s="294"/>
    </row>
    <row r="613">
      <c r="A613" s="294"/>
      <c r="B613" s="333"/>
      <c r="D613" s="134"/>
      <c r="E613" s="294"/>
      <c r="I613" s="294"/>
      <c r="J613" s="294"/>
      <c r="N613" s="294"/>
      <c r="O613" s="294"/>
      <c r="P613" s="294"/>
      <c r="Q613" s="294"/>
      <c r="R613" s="294"/>
      <c r="S613" s="294"/>
      <c r="T613" s="294"/>
      <c r="U613" s="294"/>
      <c r="V613" s="294"/>
      <c r="W613" s="294"/>
      <c r="X613" s="294"/>
      <c r="Y613" s="294"/>
      <c r="Z613" s="294"/>
      <c r="AA613" s="294"/>
      <c r="AB613" s="294"/>
      <c r="AC613" s="294"/>
      <c r="AD613" s="294"/>
      <c r="AE613" s="294"/>
      <c r="AF613" s="294"/>
      <c r="AG613" s="294"/>
      <c r="AH613" s="294"/>
      <c r="AI613" s="294"/>
      <c r="AJ613" s="294"/>
      <c r="AK613" s="294"/>
      <c r="AL613" s="294"/>
      <c r="AM613" s="294"/>
      <c r="AN613" s="294"/>
      <c r="AO613" s="294"/>
      <c r="AP613" s="294"/>
      <c r="AQ613" s="294"/>
      <c r="AR613" s="294"/>
      <c r="AS613" s="294"/>
      <c r="AT613" s="294"/>
      <c r="AU613" s="294"/>
      <c r="AV613" s="294"/>
      <c r="AW613" s="294"/>
      <c r="AX613" s="294"/>
      <c r="AY613" s="294"/>
      <c r="AZ613" s="294"/>
      <c r="BA613" s="294"/>
      <c r="BB613" s="294"/>
      <c r="BC613" s="294"/>
      <c r="BD613" s="294"/>
      <c r="BE613" s="294"/>
      <c r="BF613" s="294"/>
      <c r="BG613" s="294"/>
      <c r="BH613" s="294"/>
      <c r="BI613" s="294"/>
      <c r="BJ613" s="294"/>
      <c r="BK613" s="294"/>
      <c r="BL613" s="294"/>
      <c r="BM613" s="294"/>
      <c r="BN613" s="294"/>
      <c r="BO613" s="294"/>
    </row>
    <row r="614">
      <c r="A614" s="294"/>
      <c r="B614" s="333"/>
      <c r="D614" s="134"/>
      <c r="E614" s="294"/>
      <c r="I614" s="294"/>
      <c r="J614" s="294"/>
      <c r="N614" s="294"/>
      <c r="O614" s="294"/>
      <c r="P614" s="294"/>
      <c r="Q614" s="294"/>
      <c r="R614" s="294"/>
      <c r="S614" s="294"/>
      <c r="T614" s="294"/>
      <c r="U614" s="294"/>
      <c r="V614" s="294"/>
      <c r="W614" s="294"/>
      <c r="X614" s="294"/>
      <c r="Y614" s="294"/>
      <c r="Z614" s="294"/>
      <c r="AA614" s="294"/>
      <c r="AB614" s="294"/>
      <c r="AC614" s="294"/>
      <c r="AD614" s="294"/>
      <c r="AE614" s="294"/>
      <c r="AF614" s="294"/>
      <c r="AG614" s="294"/>
      <c r="AH614" s="294"/>
      <c r="AI614" s="294"/>
      <c r="AJ614" s="294"/>
      <c r="AK614" s="294"/>
      <c r="AL614" s="294"/>
      <c r="AM614" s="294"/>
      <c r="AN614" s="294"/>
      <c r="AO614" s="294"/>
      <c r="AP614" s="294"/>
      <c r="AQ614" s="294"/>
      <c r="AR614" s="294"/>
      <c r="AS614" s="294"/>
      <c r="AT614" s="294"/>
      <c r="AU614" s="294"/>
      <c r="AV614" s="294"/>
      <c r="AW614" s="294"/>
      <c r="AX614" s="294"/>
      <c r="AY614" s="294"/>
      <c r="AZ614" s="294"/>
      <c r="BA614" s="294"/>
      <c r="BB614" s="294"/>
      <c r="BC614" s="294"/>
      <c r="BD614" s="294"/>
      <c r="BE614" s="294"/>
      <c r="BF614" s="294"/>
      <c r="BG614" s="294"/>
      <c r="BH614" s="294"/>
      <c r="BI614" s="294"/>
      <c r="BJ614" s="294"/>
      <c r="BK614" s="294"/>
      <c r="BL614" s="294"/>
      <c r="BM614" s="294"/>
      <c r="BN614" s="294"/>
      <c r="BO614" s="294"/>
    </row>
    <row r="615">
      <c r="A615" s="294"/>
      <c r="B615" s="333"/>
      <c r="D615" s="134"/>
      <c r="E615" s="294"/>
      <c r="I615" s="294"/>
      <c r="J615" s="294"/>
      <c r="N615" s="294"/>
      <c r="O615" s="294"/>
      <c r="P615" s="294"/>
      <c r="Q615" s="294"/>
      <c r="R615" s="294"/>
      <c r="S615" s="294"/>
      <c r="T615" s="294"/>
      <c r="U615" s="294"/>
      <c r="V615" s="294"/>
      <c r="W615" s="294"/>
      <c r="X615" s="294"/>
      <c r="Y615" s="294"/>
      <c r="Z615" s="294"/>
      <c r="AA615" s="294"/>
      <c r="AB615" s="294"/>
      <c r="AC615" s="294"/>
      <c r="AD615" s="294"/>
      <c r="AE615" s="294"/>
      <c r="AF615" s="294"/>
      <c r="AG615" s="294"/>
      <c r="AH615" s="294"/>
      <c r="AI615" s="294"/>
      <c r="AJ615" s="294"/>
      <c r="AK615" s="294"/>
      <c r="AL615" s="294"/>
      <c r="AM615" s="294"/>
      <c r="AN615" s="294"/>
      <c r="AO615" s="294"/>
      <c r="AP615" s="294"/>
      <c r="AQ615" s="294"/>
      <c r="AR615" s="294"/>
      <c r="AS615" s="294"/>
      <c r="AT615" s="294"/>
      <c r="AU615" s="294"/>
      <c r="AV615" s="294"/>
      <c r="AW615" s="294"/>
      <c r="AX615" s="294"/>
      <c r="AY615" s="294"/>
      <c r="AZ615" s="294"/>
      <c r="BA615" s="294"/>
      <c r="BB615" s="294"/>
      <c r="BC615" s="294"/>
      <c r="BD615" s="294"/>
      <c r="BE615" s="294"/>
      <c r="BF615" s="294"/>
      <c r="BG615" s="294"/>
      <c r="BH615" s="294"/>
      <c r="BI615" s="294"/>
      <c r="BJ615" s="294"/>
      <c r="BK615" s="294"/>
      <c r="BL615" s="294"/>
      <c r="BM615" s="294"/>
      <c r="BN615" s="294"/>
      <c r="BO615" s="294"/>
    </row>
    <row r="616">
      <c r="A616" s="294"/>
      <c r="B616" s="333"/>
      <c r="D616" s="134"/>
      <c r="E616" s="294"/>
      <c r="I616" s="294"/>
      <c r="J616" s="294"/>
      <c r="N616" s="294"/>
      <c r="O616" s="294"/>
      <c r="P616" s="294"/>
      <c r="Q616" s="294"/>
      <c r="R616" s="294"/>
      <c r="S616" s="294"/>
      <c r="T616" s="294"/>
      <c r="U616" s="294"/>
      <c r="V616" s="294"/>
      <c r="W616" s="294"/>
      <c r="X616" s="294"/>
      <c r="Y616" s="294"/>
      <c r="Z616" s="294"/>
      <c r="AA616" s="294"/>
      <c r="AB616" s="294"/>
      <c r="AC616" s="294"/>
      <c r="AD616" s="294"/>
      <c r="AE616" s="294"/>
      <c r="AF616" s="294"/>
      <c r="AG616" s="294"/>
      <c r="AH616" s="294"/>
      <c r="AI616" s="294"/>
      <c r="AJ616" s="294"/>
      <c r="AK616" s="294"/>
      <c r="AL616" s="294"/>
      <c r="AM616" s="294"/>
      <c r="AN616" s="294"/>
      <c r="AO616" s="294"/>
      <c r="AP616" s="294"/>
      <c r="AQ616" s="294"/>
      <c r="AR616" s="294"/>
      <c r="AS616" s="294"/>
      <c r="AT616" s="294"/>
      <c r="AU616" s="294"/>
      <c r="AV616" s="294"/>
      <c r="AW616" s="294"/>
      <c r="AX616" s="294"/>
      <c r="AY616" s="294"/>
      <c r="AZ616" s="294"/>
      <c r="BA616" s="294"/>
      <c r="BB616" s="294"/>
      <c r="BC616" s="294"/>
      <c r="BD616" s="294"/>
      <c r="BE616" s="294"/>
      <c r="BF616" s="294"/>
      <c r="BG616" s="294"/>
      <c r="BH616" s="294"/>
      <c r="BI616" s="294"/>
      <c r="BJ616" s="294"/>
      <c r="BK616" s="294"/>
      <c r="BL616" s="294"/>
      <c r="BM616" s="294"/>
      <c r="BN616" s="294"/>
      <c r="BO616" s="294"/>
    </row>
    <row r="617">
      <c r="A617" s="294"/>
      <c r="B617" s="333"/>
      <c r="D617" s="134"/>
      <c r="E617" s="294"/>
      <c r="I617" s="294"/>
      <c r="J617" s="294"/>
      <c r="N617" s="294"/>
      <c r="O617" s="294"/>
      <c r="P617" s="294"/>
      <c r="Q617" s="294"/>
      <c r="R617" s="294"/>
      <c r="S617" s="294"/>
      <c r="T617" s="294"/>
      <c r="U617" s="294"/>
      <c r="V617" s="294"/>
      <c r="W617" s="294"/>
      <c r="X617" s="294"/>
      <c r="Y617" s="294"/>
      <c r="Z617" s="294"/>
      <c r="AA617" s="294"/>
      <c r="AB617" s="294"/>
      <c r="AC617" s="294"/>
      <c r="AD617" s="294"/>
      <c r="AE617" s="294"/>
      <c r="AF617" s="294"/>
      <c r="AG617" s="294"/>
      <c r="AH617" s="294"/>
      <c r="AI617" s="294"/>
      <c r="AJ617" s="294"/>
      <c r="AK617" s="294"/>
      <c r="AL617" s="294"/>
      <c r="AM617" s="294"/>
      <c r="AN617" s="294"/>
      <c r="AO617" s="294"/>
      <c r="AP617" s="294"/>
      <c r="AQ617" s="294"/>
      <c r="AR617" s="294"/>
      <c r="AS617" s="294"/>
      <c r="AT617" s="294"/>
      <c r="AU617" s="294"/>
      <c r="AV617" s="294"/>
      <c r="AW617" s="294"/>
      <c r="AX617" s="294"/>
      <c r="AY617" s="294"/>
      <c r="AZ617" s="294"/>
      <c r="BA617" s="294"/>
      <c r="BB617" s="294"/>
      <c r="BC617" s="294"/>
      <c r="BD617" s="294"/>
      <c r="BE617" s="294"/>
      <c r="BF617" s="294"/>
      <c r="BG617" s="294"/>
      <c r="BH617" s="294"/>
      <c r="BI617" s="294"/>
      <c r="BJ617" s="294"/>
      <c r="BK617" s="294"/>
      <c r="BL617" s="294"/>
      <c r="BM617" s="294"/>
      <c r="BN617" s="294"/>
      <c r="BO617" s="294"/>
    </row>
    <row r="618">
      <c r="A618" s="294"/>
      <c r="B618" s="333"/>
      <c r="D618" s="134"/>
      <c r="E618" s="294"/>
      <c r="I618" s="294"/>
      <c r="J618" s="294"/>
      <c r="N618" s="294"/>
      <c r="O618" s="294"/>
      <c r="P618" s="294"/>
      <c r="Q618" s="294"/>
      <c r="R618" s="294"/>
      <c r="S618" s="294"/>
      <c r="T618" s="294"/>
      <c r="U618" s="294"/>
      <c r="V618" s="294"/>
      <c r="W618" s="294"/>
      <c r="X618" s="294"/>
      <c r="Y618" s="294"/>
      <c r="Z618" s="294"/>
      <c r="AA618" s="294"/>
      <c r="AB618" s="294"/>
      <c r="AC618" s="294"/>
      <c r="AD618" s="294"/>
      <c r="AE618" s="294"/>
      <c r="AF618" s="294"/>
      <c r="AG618" s="294"/>
      <c r="AH618" s="294"/>
      <c r="AI618" s="294"/>
      <c r="AJ618" s="294"/>
      <c r="AK618" s="294"/>
      <c r="AL618" s="294"/>
      <c r="AM618" s="294"/>
      <c r="AN618" s="294"/>
      <c r="AO618" s="294"/>
      <c r="AP618" s="294"/>
      <c r="AQ618" s="294"/>
      <c r="AR618" s="294"/>
      <c r="AS618" s="294"/>
      <c r="AT618" s="294"/>
      <c r="AU618" s="294"/>
      <c r="AV618" s="294"/>
      <c r="AW618" s="294"/>
      <c r="AX618" s="294"/>
      <c r="AY618" s="294"/>
      <c r="AZ618" s="294"/>
      <c r="BA618" s="294"/>
      <c r="BB618" s="294"/>
      <c r="BC618" s="294"/>
      <c r="BD618" s="294"/>
      <c r="BE618" s="294"/>
      <c r="BF618" s="294"/>
      <c r="BG618" s="294"/>
      <c r="BH618" s="294"/>
      <c r="BI618" s="294"/>
      <c r="BJ618" s="294"/>
      <c r="BK618" s="294"/>
      <c r="BL618" s="294"/>
      <c r="BM618" s="294"/>
      <c r="BN618" s="294"/>
      <c r="BO618" s="294"/>
    </row>
    <row r="619">
      <c r="A619" s="294"/>
      <c r="B619" s="333"/>
      <c r="D619" s="134"/>
      <c r="E619" s="294"/>
      <c r="I619" s="294"/>
      <c r="J619" s="294"/>
      <c r="N619" s="294"/>
      <c r="O619" s="294"/>
      <c r="P619" s="294"/>
      <c r="Q619" s="294"/>
      <c r="R619" s="294"/>
      <c r="S619" s="294"/>
      <c r="T619" s="294"/>
      <c r="U619" s="294"/>
      <c r="V619" s="294"/>
      <c r="W619" s="294"/>
      <c r="X619" s="294"/>
      <c r="Y619" s="294"/>
      <c r="Z619" s="294"/>
      <c r="AA619" s="294"/>
      <c r="AB619" s="294"/>
      <c r="AC619" s="294"/>
      <c r="AD619" s="294"/>
      <c r="AE619" s="294"/>
      <c r="AF619" s="294"/>
      <c r="AG619" s="294"/>
      <c r="AH619" s="294"/>
      <c r="AI619" s="294"/>
      <c r="AJ619" s="294"/>
      <c r="AK619" s="294"/>
      <c r="AL619" s="294"/>
      <c r="AM619" s="294"/>
      <c r="AN619" s="294"/>
      <c r="AO619" s="294"/>
      <c r="AP619" s="294"/>
      <c r="AQ619" s="294"/>
      <c r="AR619" s="294"/>
      <c r="AS619" s="294"/>
      <c r="AT619" s="294"/>
      <c r="AU619" s="294"/>
      <c r="AV619" s="294"/>
      <c r="AW619" s="294"/>
      <c r="AX619" s="294"/>
      <c r="AY619" s="294"/>
      <c r="AZ619" s="294"/>
      <c r="BA619" s="294"/>
      <c r="BB619" s="294"/>
      <c r="BC619" s="294"/>
      <c r="BD619" s="294"/>
      <c r="BE619" s="294"/>
      <c r="BF619" s="294"/>
      <c r="BG619" s="294"/>
      <c r="BH619" s="294"/>
      <c r="BI619" s="294"/>
      <c r="BJ619" s="294"/>
      <c r="BK619" s="294"/>
      <c r="BL619" s="294"/>
      <c r="BM619" s="294"/>
      <c r="BN619" s="294"/>
      <c r="BO619" s="294"/>
    </row>
    <row r="620">
      <c r="A620" s="294"/>
      <c r="B620" s="333"/>
      <c r="D620" s="134"/>
      <c r="E620" s="294"/>
      <c r="I620" s="294"/>
      <c r="J620" s="294"/>
      <c r="N620" s="294"/>
      <c r="O620" s="294"/>
      <c r="P620" s="294"/>
      <c r="Q620" s="294"/>
      <c r="R620" s="294"/>
      <c r="S620" s="294"/>
      <c r="T620" s="294"/>
      <c r="U620" s="294"/>
      <c r="V620" s="294"/>
      <c r="W620" s="294"/>
      <c r="X620" s="294"/>
      <c r="Y620" s="294"/>
      <c r="Z620" s="294"/>
      <c r="AA620" s="294"/>
      <c r="AB620" s="294"/>
      <c r="AC620" s="294"/>
      <c r="AD620" s="294"/>
      <c r="AE620" s="294"/>
      <c r="AF620" s="294"/>
      <c r="AG620" s="294"/>
      <c r="AH620" s="294"/>
      <c r="AI620" s="294"/>
      <c r="AJ620" s="294"/>
      <c r="AK620" s="294"/>
      <c r="AL620" s="294"/>
      <c r="AM620" s="294"/>
      <c r="AN620" s="294"/>
      <c r="AO620" s="294"/>
      <c r="AP620" s="294"/>
      <c r="AQ620" s="294"/>
      <c r="AR620" s="294"/>
      <c r="AS620" s="294"/>
      <c r="AT620" s="294"/>
      <c r="AU620" s="294"/>
      <c r="AV620" s="294"/>
      <c r="AW620" s="294"/>
      <c r="AX620" s="294"/>
      <c r="AY620" s="294"/>
      <c r="AZ620" s="294"/>
      <c r="BA620" s="294"/>
      <c r="BB620" s="294"/>
      <c r="BC620" s="294"/>
      <c r="BD620" s="294"/>
      <c r="BE620" s="294"/>
      <c r="BF620" s="294"/>
      <c r="BG620" s="294"/>
      <c r="BH620" s="294"/>
      <c r="BI620" s="294"/>
      <c r="BJ620" s="294"/>
      <c r="BK620" s="294"/>
      <c r="BL620" s="294"/>
      <c r="BM620" s="294"/>
      <c r="BN620" s="294"/>
      <c r="BO620" s="294"/>
    </row>
    <row r="621">
      <c r="A621" s="294"/>
      <c r="B621" s="333"/>
      <c r="D621" s="134"/>
      <c r="E621" s="294"/>
      <c r="I621" s="294"/>
      <c r="J621" s="294"/>
      <c r="N621" s="294"/>
      <c r="O621" s="294"/>
      <c r="P621" s="294"/>
      <c r="Q621" s="294"/>
      <c r="R621" s="294"/>
      <c r="S621" s="294"/>
      <c r="T621" s="294"/>
      <c r="U621" s="294"/>
      <c r="V621" s="294"/>
      <c r="W621" s="294"/>
      <c r="X621" s="294"/>
      <c r="Y621" s="294"/>
      <c r="Z621" s="294"/>
      <c r="AA621" s="294"/>
      <c r="AB621" s="294"/>
      <c r="AC621" s="294"/>
      <c r="AD621" s="294"/>
      <c r="AE621" s="294"/>
      <c r="AF621" s="294"/>
      <c r="AG621" s="294"/>
      <c r="AH621" s="294"/>
      <c r="AI621" s="294"/>
      <c r="AJ621" s="294"/>
      <c r="AK621" s="294"/>
      <c r="AL621" s="294"/>
      <c r="AM621" s="294"/>
      <c r="AN621" s="294"/>
      <c r="AO621" s="294"/>
      <c r="AP621" s="294"/>
      <c r="AQ621" s="294"/>
      <c r="AR621" s="294"/>
      <c r="AS621" s="294"/>
      <c r="AT621" s="294"/>
      <c r="AU621" s="294"/>
      <c r="AV621" s="294"/>
      <c r="AW621" s="294"/>
      <c r="AX621" s="294"/>
      <c r="AY621" s="294"/>
      <c r="AZ621" s="294"/>
      <c r="BA621" s="294"/>
      <c r="BB621" s="294"/>
      <c r="BC621" s="294"/>
      <c r="BD621" s="294"/>
      <c r="BE621" s="294"/>
      <c r="BF621" s="294"/>
      <c r="BG621" s="294"/>
      <c r="BH621" s="294"/>
      <c r="BI621" s="294"/>
      <c r="BJ621" s="294"/>
      <c r="BK621" s="294"/>
      <c r="BL621" s="294"/>
      <c r="BM621" s="294"/>
      <c r="BN621" s="294"/>
      <c r="BO621" s="294"/>
    </row>
    <row r="622">
      <c r="A622" s="294"/>
      <c r="B622" s="333"/>
      <c r="D622" s="134"/>
      <c r="E622" s="294"/>
      <c r="I622" s="294"/>
      <c r="J622" s="294"/>
      <c r="N622" s="294"/>
      <c r="O622" s="294"/>
      <c r="P622" s="294"/>
      <c r="Q622" s="294"/>
      <c r="R622" s="294"/>
      <c r="S622" s="294"/>
      <c r="T622" s="294"/>
      <c r="U622" s="294"/>
      <c r="V622" s="294"/>
      <c r="W622" s="294"/>
      <c r="X622" s="294"/>
      <c r="Y622" s="294"/>
      <c r="Z622" s="294"/>
      <c r="AA622" s="294"/>
      <c r="AB622" s="294"/>
      <c r="AC622" s="294"/>
      <c r="AD622" s="294"/>
      <c r="AE622" s="294"/>
      <c r="AF622" s="294"/>
      <c r="AG622" s="294"/>
      <c r="AH622" s="294"/>
      <c r="AI622" s="294"/>
      <c r="AJ622" s="294"/>
      <c r="AK622" s="294"/>
      <c r="AL622" s="294"/>
      <c r="AM622" s="294"/>
      <c r="AN622" s="294"/>
      <c r="AO622" s="294"/>
      <c r="AP622" s="294"/>
      <c r="AQ622" s="294"/>
      <c r="AR622" s="294"/>
      <c r="AS622" s="294"/>
      <c r="AT622" s="294"/>
      <c r="AU622" s="294"/>
      <c r="AV622" s="294"/>
      <c r="AW622" s="294"/>
      <c r="AX622" s="294"/>
      <c r="AY622" s="294"/>
      <c r="AZ622" s="294"/>
      <c r="BA622" s="294"/>
      <c r="BB622" s="294"/>
      <c r="BC622" s="294"/>
      <c r="BD622" s="294"/>
      <c r="BE622" s="294"/>
      <c r="BF622" s="294"/>
      <c r="BG622" s="294"/>
      <c r="BH622" s="294"/>
      <c r="BI622" s="294"/>
      <c r="BJ622" s="294"/>
      <c r="BK622" s="294"/>
      <c r="BL622" s="294"/>
      <c r="BM622" s="294"/>
      <c r="BN622" s="294"/>
      <c r="BO622" s="294"/>
    </row>
    <row r="623">
      <c r="A623" s="294"/>
      <c r="B623" s="333"/>
      <c r="D623" s="134"/>
      <c r="E623" s="294"/>
      <c r="I623" s="294"/>
      <c r="J623" s="294"/>
      <c r="N623" s="294"/>
      <c r="O623" s="294"/>
      <c r="P623" s="294"/>
      <c r="Q623" s="294"/>
      <c r="R623" s="294"/>
      <c r="S623" s="294"/>
      <c r="T623" s="294"/>
      <c r="U623" s="294"/>
      <c r="V623" s="294"/>
      <c r="W623" s="294"/>
      <c r="X623" s="294"/>
      <c r="Y623" s="294"/>
      <c r="Z623" s="294"/>
      <c r="AA623" s="294"/>
      <c r="AB623" s="294"/>
      <c r="AC623" s="294"/>
      <c r="AD623" s="294"/>
      <c r="AE623" s="294"/>
      <c r="AF623" s="294"/>
      <c r="AG623" s="294"/>
      <c r="AH623" s="294"/>
      <c r="AI623" s="294"/>
      <c r="AJ623" s="294"/>
      <c r="AK623" s="294"/>
      <c r="AL623" s="294"/>
      <c r="AM623" s="294"/>
      <c r="AN623" s="294"/>
      <c r="AO623" s="294"/>
      <c r="AP623" s="294"/>
      <c r="AQ623" s="294"/>
      <c r="AR623" s="294"/>
      <c r="AS623" s="294"/>
      <c r="AT623" s="294"/>
      <c r="AU623" s="294"/>
      <c r="AV623" s="294"/>
      <c r="AW623" s="294"/>
      <c r="AX623" s="294"/>
      <c r="AY623" s="294"/>
      <c r="AZ623" s="294"/>
      <c r="BA623" s="294"/>
      <c r="BB623" s="294"/>
      <c r="BC623" s="294"/>
      <c r="BD623" s="294"/>
      <c r="BE623" s="294"/>
      <c r="BF623" s="294"/>
      <c r="BG623" s="294"/>
      <c r="BH623" s="294"/>
      <c r="BI623" s="294"/>
      <c r="BJ623" s="294"/>
      <c r="BK623" s="294"/>
      <c r="BL623" s="294"/>
      <c r="BM623" s="294"/>
      <c r="BN623" s="294"/>
      <c r="BO623" s="294"/>
    </row>
    <row r="624">
      <c r="A624" s="294"/>
      <c r="B624" s="333"/>
      <c r="D624" s="134"/>
      <c r="E624" s="294"/>
      <c r="I624" s="294"/>
      <c r="J624" s="294"/>
      <c r="N624" s="294"/>
      <c r="O624" s="294"/>
      <c r="P624" s="294"/>
      <c r="Q624" s="294"/>
      <c r="R624" s="294"/>
      <c r="S624" s="294"/>
      <c r="T624" s="294"/>
      <c r="U624" s="294"/>
      <c r="V624" s="294"/>
      <c r="W624" s="294"/>
      <c r="X624" s="294"/>
      <c r="Y624" s="294"/>
      <c r="Z624" s="294"/>
      <c r="AA624" s="294"/>
      <c r="AB624" s="294"/>
      <c r="AC624" s="294"/>
      <c r="AD624" s="294"/>
      <c r="AE624" s="294"/>
      <c r="AF624" s="294"/>
      <c r="AG624" s="294"/>
      <c r="AH624" s="294"/>
      <c r="AI624" s="294"/>
      <c r="AJ624" s="294"/>
      <c r="AK624" s="294"/>
      <c r="AL624" s="294"/>
      <c r="AM624" s="294"/>
      <c r="AN624" s="294"/>
      <c r="AO624" s="294"/>
      <c r="AP624" s="294"/>
      <c r="AQ624" s="294"/>
      <c r="AR624" s="294"/>
      <c r="AS624" s="294"/>
      <c r="AT624" s="294"/>
      <c r="AU624" s="294"/>
      <c r="AV624" s="294"/>
      <c r="AW624" s="294"/>
      <c r="AX624" s="294"/>
      <c r="AY624" s="294"/>
      <c r="AZ624" s="294"/>
      <c r="BA624" s="294"/>
      <c r="BB624" s="294"/>
      <c r="BC624" s="294"/>
      <c r="BD624" s="294"/>
      <c r="BE624" s="294"/>
      <c r="BF624" s="294"/>
      <c r="BG624" s="294"/>
      <c r="BH624" s="294"/>
      <c r="BI624" s="294"/>
      <c r="BJ624" s="294"/>
      <c r="BK624" s="294"/>
      <c r="BL624" s="294"/>
      <c r="BM624" s="294"/>
      <c r="BN624" s="294"/>
      <c r="BO624" s="294"/>
    </row>
    <row r="625">
      <c r="A625" s="294"/>
      <c r="B625" s="333"/>
      <c r="D625" s="134"/>
      <c r="E625" s="294"/>
      <c r="I625" s="294"/>
      <c r="J625" s="294"/>
      <c r="N625" s="294"/>
      <c r="O625" s="294"/>
      <c r="P625" s="294"/>
      <c r="Q625" s="294"/>
      <c r="R625" s="294"/>
      <c r="S625" s="294"/>
      <c r="T625" s="294"/>
      <c r="U625" s="294"/>
      <c r="V625" s="294"/>
      <c r="W625" s="294"/>
      <c r="X625" s="294"/>
      <c r="Y625" s="294"/>
      <c r="Z625" s="294"/>
      <c r="AA625" s="294"/>
      <c r="AB625" s="294"/>
      <c r="AC625" s="294"/>
      <c r="AD625" s="294"/>
      <c r="AE625" s="294"/>
      <c r="AF625" s="294"/>
      <c r="AG625" s="294"/>
      <c r="AH625" s="294"/>
      <c r="AI625" s="294"/>
      <c r="AJ625" s="294"/>
      <c r="AK625" s="294"/>
      <c r="AL625" s="294"/>
      <c r="AM625" s="294"/>
      <c r="AN625" s="294"/>
      <c r="AO625" s="294"/>
      <c r="AP625" s="294"/>
      <c r="AQ625" s="294"/>
      <c r="AR625" s="294"/>
      <c r="AS625" s="294"/>
      <c r="AT625" s="294"/>
      <c r="AU625" s="294"/>
      <c r="AV625" s="294"/>
      <c r="AW625" s="294"/>
      <c r="AX625" s="294"/>
      <c r="AY625" s="294"/>
      <c r="AZ625" s="294"/>
      <c r="BA625" s="294"/>
      <c r="BB625" s="294"/>
      <c r="BC625" s="294"/>
      <c r="BD625" s="294"/>
      <c r="BE625" s="294"/>
      <c r="BF625" s="294"/>
      <c r="BG625" s="294"/>
      <c r="BH625" s="294"/>
      <c r="BI625" s="294"/>
      <c r="BJ625" s="294"/>
      <c r="BK625" s="294"/>
      <c r="BL625" s="294"/>
      <c r="BM625" s="294"/>
      <c r="BN625" s="294"/>
      <c r="BO625" s="294"/>
    </row>
    <row r="626">
      <c r="A626" s="294"/>
      <c r="B626" s="333"/>
      <c r="D626" s="134"/>
      <c r="E626" s="294"/>
      <c r="I626" s="294"/>
      <c r="J626" s="294"/>
      <c r="N626" s="294"/>
      <c r="O626" s="294"/>
      <c r="P626" s="294"/>
      <c r="Q626" s="294"/>
      <c r="R626" s="294"/>
      <c r="S626" s="294"/>
      <c r="T626" s="294"/>
      <c r="U626" s="294"/>
      <c r="V626" s="294"/>
      <c r="W626" s="294"/>
      <c r="X626" s="294"/>
      <c r="Y626" s="294"/>
      <c r="Z626" s="294"/>
      <c r="AA626" s="294"/>
      <c r="AB626" s="294"/>
      <c r="AC626" s="294"/>
      <c r="AD626" s="294"/>
      <c r="AE626" s="294"/>
      <c r="AF626" s="294"/>
      <c r="AG626" s="294"/>
      <c r="AH626" s="294"/>
      <c r="AI626" s="294"/>
      <c r="AJ626" s="294"/>
      <c r="AK626" s="294"/>
      <c r="AL626" s="294"/>
      <c r="AM626" s="294"/>
      <c r="AN626" s="294"/>
      <c r="AO626" s="294"/>
      <c r="AP626" s="294"/>
      <c r="AQ626" s="294"/>
      <c r="AR626" s="294"/>
      <c r="AS626" s="294"/>
      <c r="AT626" s="294"/>
      <c r="AU626" s="294"/>
      <c r="AV626" s="294"/>
      <c r="AW626" s="294"/>
      <c r="AX626" s="294"/>
      <c r="AY626" s="294"/>
      <c r="AZ626" s="294"/>
      <c r="BA626" s="294"/>
      <c r="BB626" s="294"/>
      <c r="BC626" s="294"/>
      <c r="BD626" s="294"/>
      <c r="BE626" s="294"/>
      <c r="BF626" s="294"/>
      <c r="BG626" s="294"/>
      <c r="BH626" s="294"/>
      <c r="BI626" s="294"/>
      <c r="BJ626" s="294"/>
      <c r="BK626" s="294"/>
      <c r="BL626" s="294"/>
      <c r="BM626" s="294"/>
      <c r="BN626" s="294"/>
      <c r="BO626" s="294"/>
    </row>
    <row r="627">
      <c r="A627" s="294"/>
      <c r="B627" s="333"/>
      <c r="D627" s="134"/>
      <c r="E627" s="294"/>
      <c r="I627" s="294"/>
      <c r="J627" s="294"/>
      <c r="N627" s="294"/>
      <c r="O627" s="294"/>
      <c r="P627" s="294"/>
      <c r="Q627" s="294"/>
      <c r="R627" s="294"/>
      <c r="S627" s="294"/>
      <c r="T627" s="294"/>
      <c r="U627" s="294"/>
      <c r="V627" s="294"/>
      <c r="W627" s="294"/>
      <c r="X627" s="294"/>
      <c r="Y627" s="294"/>
      <c r="Z627" s="294"/>
      <c r="AA627" s="294"/>
      <c r="AB627" s="294"/>
      <c r="AC627" s="294"/>
      <c r="AD627" s="294"/>
      <c r="AE627" s="294"/>
      <c r="AF627" s="294"/>
      <c r="AG627" s="294"/>
      <c r="AH627" s="294"/>
      <c r="AI627" s="294"/>
      <c r="AJ627" s="294"/>
      <c r="AK627" s="294"/>
      <c r="AL627" s="294"/>
      <c r="AM627" s="294"/>
      <c r="AN627" s="294"/>
      <c r="AO627" s="294"/>
      <c r="AP627" s="294"/>
      <c r="AQ627" s="294"/>
      <c r="AR627" s="294"/>
      <c r="AS627" s="294"/>
      <c r="AT627" s="294"/>
      <c r="AU627" s="294"/>
      <c r="AV627" s="294"/>
      <c r="AW627" s="294"/>
      <c r="AX627" s="294"/>
      <c r="AY627" s="294"/>
      <c r="AZ627" s="294"/>
      <c r="BA627" s="294"/>
      <c r="BB627" s="294"/>
      <c r="BC627" s="294"/>
      <c r="BD627" s="294"/>
      <c r="BE627" s="294"/>
      <c r="BF627" s="294"/>
      <c r="BG627" s="294"/>
      <c r="BH627" s="294"/>
      <c r="BI627" s="294"/>
      <c r="BJ627" s="294"/>
      <c r="BK627" s="294"/>
      <c r="BL627" s="294"/>
      <c r="BM627" s="294"/>
      <c r="BN627" s="294"/>
      <c r="BO627" s="294"/>
    </row>
    <row r="628">
      <c r="A628" s="294"/>
      <c r="B628" s="333"/>
      <c r="D628" s="134"/>
      <c r="E628" s="294"/>
      <c r="I628" s="294"/>
      <c r="J628" s="294"/>
      <c r="N628" s="294"/>
      <c r="O628" s="294"/>
      <c r="P628" s="294"/>
      <c r="Q628" s="294"/>
      <c r="R628" s="294"/>
      <c r="S628" s="294"/>
      <c r="T628" s="294"/>
      <c r="U628" s="294"/>
      <c r="V628" s="294"/>
      <c r="W628" s="294"/>
      <c r="X628" s="294"/>
      <c r="Y628" s="294"/>
      <c r="Z628" s="294"/>
      <c r="AA628" s="294"/>
      <c r="AB628" s="294"/>
      <c r="AC628" s="294"/>
      <c r="AD628" s="294"/>
      <c r="AE628" s="294"/>
      <c r="AF628" s="294"/>
      <c r="AG628" s="294"/>
      <c r="AH628" s="294"/>
      <c r="AI628" s="294"/>
      <c r="AJ628" s="294"/>
      <c r="AK628" s="294"/>
      <c r="AL628" s="294"/>
      <c r="AM628" s="294"/>
      <c r="AN628" s="294"/>
      <c r="AO628" s="294"/>
      <c r="AP628" s="294"/>
      <c r="AQ628" s="294"/>
      <c r="AR628" s="294"/>
      <c r="AS628" s="294"/>
      <c r="AT628" s="294"/>
      <c r="AU628" s="294"/>
      <c r="AV628" s="294"/>
      <c r="AW628" s="294"/>
      <c r="AX628" s="294"/>
      <c r="AY628" s="294"/>
      <c r="AZ628" s="294"/>
      <c r="BA628" s="294"/>
      <c r="BB628" s="294"/>
      <c r="BC628" s="294"/>
      <c r="BD628" s="294"/>
      <c r="BE628" s="294"/>
      <c r="BF628" s="294"/>
      <c r="BG628" s="294"/>
      <c r="BH628" s="294"/>
      <c r="BI628" s="294"/>
      <c r="BJ628" s="294"/>
      <c r="BK628" s="294"/>
      <c r="BL628" s="294"/>
      <c r="BM628" s="294"/>
      <c r="BN628" s="294"/>
      <c r="BO628" s="294"/>
    </row>
    <row r="629">
      <c r="A629" s="294"/>
      <c r="B629" s="333"/>
      <c r="D629" s="134"/>
      <c r="E629" s="294"/>
      <c r="I629" s="294"/>
      <c r="J629" s="294"/>
      <c r="N629" s="294"/>
      <c r="O629" s="294"/>
      <c r="P629" s="294"/>
      <c r="Q629" s="294"/>
      <c r="R629" s="294"/>
      <c r="S629" s="294"/>
      <c r="T629" s="294"/>
      <c r="U629" s="294"/>
      <c r="V629" s="294"/>
      <c r="W629" s="294"/>
      <c r="X629" s="294"/>
      <c r="Y629" s="294"/>
      <c r="Z629" s="294"/>
      <c r="AA629" s="294"/>
      <c r="AB629" s="294"/>
      <c r="AC629" s="294"/>
      <c r="AD629" s="294"/>
      <c r="AE629" s="294"/>
      <c r="AF629" s="294"/>
      <c r="AG629" s="294"/>
      <c r="AH629" s="294"/>
      <c r="AI629" s="294"/>
      <c r="AJ629" s="294"/>
      <c r="AK629" s="294"/>
      <c r="AL629" s="294"/>
      <c r="AM629" s="294"/>
      <c r="AN629" s="294"/>
      <c r="AO629" s="294"/>
      <c r="AP629" s="294"/>
      <c r="AQ629" s="294"/>
      <c r="AR629" s="294"/>
      <c r="AS629" s="294"/>
      <c r="AT629" s="294"/>
      <c r="AU629" s="294"/>
      <c r="AV629" s="294"/>
      <c r="AW629" s="294"/>
      <c r="AX629" s="294"/>
      <c r="AY629" s="294"/>
      <c r="AZ629" s="294"/>
      <c r="BA629" s="294"/>
      <c r="BB629" s="294"/>
      <c r="BC629" s="294"/>
      <c r="BD629" s="294"/>
      <c r="BE629" s="294"/>
      <c r="BF629" s="294"/>
      <c r="BG629" s="294"/>
      <c r="BH629" s="294"/>
      <c r="BI629" s="294"/>
      <c r="BJ629" s="294"/>
      <c r="BK629" s="294"/>
      <c r="BL629" s="294"/>
      <c r="BM629" s="294"/>
      <c r="BN629" s="294"/>
      <c r="BO629" s="294"/>
    </row>
    <row r="630">
      <c r="A630" s="294"/>
      <c r="B630" s="333"/>
      <c r="D630" s="134"/>
      <c r="E630" s="294"/>
      <c r="I630" s="294"/>
      <c r="J630" s="294"/>
      <c r="N630" s="294"/>
      <c r="O630" s="294"/>
      <c r="P630" s="294"/>
      <c r="Q630" s="294"/>
      <c r="R630" s="294"/>
      <c r="S630" s="294"/>
      <c r="T630" s="294"/>
      <c r="U630" s="294"/>
      <c r="V630" s="294"/>
      <c r="W630" s="294"/>
      <c r="X630" s="294"/>
      <c r="Y630" s="294"/>
      <c r="Z630" s="294"/>
      <c r="AA630" s="294"/>
      <c r="AB630" s="294"/>
      <c r="AC630" s="294"/>
      <c r="AD630" s="294"/>
      <c r="AE630" s="294"/>
      <c r="AF630" s="294"/>
      <c r="AG630" s="294"/>
      <c r="AH630" s="294"/>
      <c r="AI630" s="294"/>
      <c r="AJ630" s="294"/>
      <c r="AK630" s="294"/>
      <c r="AL630" s="294"/>
      <c r="AM630" s="294"/>
      <c r="AN630" s="294"/>
      <c r="AO630" s="294"/>
      <c r="AP630" s="294"/>
      <c r="AQ630" s="294"/>
      <c r="AR630" s="294"/>
      <c r="AS630" s="294"/>
      <c r="AT630" s="294"/>
      <c r="AU630" s="294"/>
      <c r="AV630" s="294"/>
      <c r="AW630" s="294"/>
      <c r="AX630" s="294"/>
      <c r="AY630" s="294"/>
      <c r="AZ630" s="294"/>
      <c r="BA630" s="294"/>
      <c r="BB630" s="294"/>
      <c r="BC630" s="294"/>
      <c r="BD630" s="294"/>
      <c r="BE630" s="294"/>
      <c r="BF630" s="294"/>
      <c r="BG630" s="294"/>
      <c r="BH630" s="294"/>
      <c r="BI630" s="294"/>
      <c r="BJ630" s="294"/>
      <c r="BK630" s="294"/>
      <c r="BL630" s="294"/>
      <c r="BM630" s="294"/>
      <c r="BN630" s="294"/>
      <c r="BO630" s="294"/>
    </row>
    <row r="631">
      <c r="A631" s="294"/>
      <c r="B631" s="333"/>
      <c r="D631" s="134"/>
      <c r="E631" s="294"/>
      <c r="I631" s="294"/>
      <c r="J631" s="294"/>
      <c r="N631" s="294"/>
      <c r="O631" s="294"/>
      <c r="P631" s="294"/>
      <c r="Q631" s="294"/>
      <c r="R631" s="294"/>
      <c r="S631" s="294"/>
      <c r="T631" s="294"/>
      <c r="U631" s="294"/>
      <c r="V631" s="294"/>
      <c r="W631" s="294"/>
      <c r="X631" s="294"/>
      <c r="Y631" s="294"/>
      <c r="Z631" s="294"/>
      <c r="AA631" s="294"/>
      <c r="AB631" s="294"/>
      <c r="AC631" s="294"/>
      <c r="AD631" s="294"/>
      <c r="AE631" s="294"/>
      <c r="AF631" s="294"/>
      <c r="AG631" s="294"/>
      <c r="AH631" s="294"/>
      <c r="AI631" s="294"/>
      <c r="AJ631" s="294"/>
      <c r="AK631" s="294"/>
      <c r="AL631" s="294"/>
      <c r="AM631" s="294"/>
      <c r="AN631" s="294"/>
      <c r="AO631" s="294"/>
      <c r="AP631" s="294"/>
      <c r="AQ631" s="294"/>
      <c r="AR631" s="294"/>
      <c r="AS631" s="294"/>
      <c r="AT631" s="294"/>
      <c r="AU631" s="294"/>
      <c r="AV631" s="294"/>
      <c r="AW631" s="294"/>
      <c r="AX631" s="294"/>
      <c r="AY631" s="294"/>
      <c r="AZ631" s="294"/>
      <c r="BA631" s="294"/>
      <c r="BB631" s="294"/>
      <c r="BC631" s="294"/>
      <c r="BD631" s="294"/>
      <c r="BE631" s="294"/>
      <c r="BF631" s="294"/>
      <c r="BG631" s="294"/>
      <c r="BH631" s="294"/>
      <c r="BI631" s="294"/>
      <c r="BJ631" s="294"/>
      <c r="BK631" s="294"/>
      <c r="BL631" s="294"/>
      <c r="BM631" s="294"/>
      <c r="BN631" s="294"/>
      <c r="BO631" s="294"/>
    </row>
    <row r="632">
      <c r="A632" s="294"/>
      <c r="B632" s="333"/>
      <c r="D632" s="134"/>
      <c r="E632" s="294"/>
      <c r="I632" s="294"/>
      <c r="J632" s="294"/>
      <c r="N632" s="294"/>
      <c r="O632" s="294"/>
      <c r="P632" s="294"/>
      <c r="Q632" s="294"/>
      <c r="R632" s="294"/>
      <c r="S632" s="294"/>
      <c r="T632" s="294"/>
      <c r="U632" s="294"/>
      <c r="V632" s="294"/>
      <c r="W632" s="294"/>
      <c r="X632" s="294"/>
      <c r="Y632" s="294"/>
      <c r="Z632" s="294"/>
      <c r="AA632" s="294"/>
      <c r="AB632" s="294"/>
      <c r="AC632" s="294"/>
      <c r="AD632" s="294"/>
      <c r="AE632" s="294"/>
      <c r="AF632" s="294"/>
      <c r="AG632" s="294"/>
      <c r="AH632" s="294"/>
      <c r="AI632" s="294"/>
      <c r="AJ632" s="294"/>
      <c r="AK632" s="294"/>
      <c r="AL632" s="294"/>
      <c r="AM632" s="294"/>
      <c r="AN632" s="294"/>
      <c r="AO632" s="294"/>
      <c r="AP632" s="294"/>
      <c r="AQ632" s="294"/>
      <c r="AR632" s="294"/>
      <c r="AS632" s="294"/>
      <c r="AT632" s="294"/>
      <c r="AU632" s="294"/>
      <c r="AV632" s="294"/>
      <c r="AW632" s="294"/>
      <c r="AX632" s="294"/>
      <c r="AY632" s="294"/>
      <c r="AZ632" s="294"/>
      <c r="BA632" s="294"/>
      <c r="BB632" s="294"/>
      <c r="BC632" s="294"/>
      <c r="BD632" s="294"/>
      <c r="BE632" s="294"/>
      <c r="BF632" s="294"/>
      <c r="BG632" s="294"/>
      <c r="BH632" s="294"/>
      <c r="BI632" s="294"/>
      <c r="BJ632" s="294"/>
      <c r="BK632" s="294"/>
      <c r="BL632" s="294"/>
      <c r="BM632" s="294"/>
      <c r="BN632" s="294"/>
      <c r="BO632" s="294"/>
    </row>
    <row r="633">
      <c r="A633" s="294"/>
      <c r="B633" s="333"/>
      <c r="D633" s="134"/>
      <c r="E633" s="294"/>
      <c r="I633" s="294"/>
      <c r="J633" s="294"/>
      <c r="N633" s="294"/>
      <c r="O633" s="294"/>
      <c r="P633" s="294"/>
      <c r="Q633" s="294"/>
      <c r="R633" s="294"/>
      <c r="S633" s="294"/>
      <c r="T633" s="294"/>
      <c r="U633" s="294"/>
      <c r="V633" s="294"/>
      <c r="W633" s="294"/>
      <c r="X633" s="294"/>
      <c r="Y633" s="294"/>
      <c r="Z633" s="294"/>
      <c r="AA633" s="294"/>
      <c r="AB633" s="294"/>
      <c r="AC633" s="294"/>
      <c r="AD633" s="294"/>
      <c r="AE633" s="294"/>
      <c r="AF633" s="294"/>
      <c r="AG633" s="294"/>
      <c r="AH633" s="294"/>
      <c r="AI633" s="294"/>
      <c r="AJ633" s="294"/>
      <c r="AK633" s="294"/>
      <c r="AL633" s="294"/>
      <c r="AM633" s="294"/>
      <c r="AN633" s="294"/>
      <c r="AO633" s="294"/>
      <c r="AP633" s="294"/>
      <c r="AQ633" s="294"/>
      <c r="AR633" s="294"/>
      <c r="AS633" s="294"/>
      <c r="AT633" s="294"/>
      <c r="AU633" s="294"/>
      <c r="AV633" s="294"/>
      <c r="AW633" s="294"/>
      <c r="AX633" s="294"/>
      <c r="AY633" s="294"/>
      <c r="AZ633" s="294"/>
      <c r="BA633" s="294"/>
      <c r="BB633" s="294"/>
      <c r="BC633" s="294"/>
      <c r="BD633" s="294"/>
      <c r="BE633" s="294"/>
      <c r="BF633" s="294"/>
      <c r="BG633" s="294"/>
      <c r="BH633" s="294"/>
      <c r="BI633" s="294"/>
      <c r="BJ633" s="294"/>
      <c r="BK633" s="294"/>
      <c r="BL633" s="294"/>
      <c r="BM633" s="294"/>
      <c r="BN633" s="294"/>
      <c r="BO633" s="294"/>
    </row>
    <row r="634">
      <c r="A634" s="294"/>
      <c r="B634" s="333"/>
      <c r="D634" s="134"/>
      <c r="E634" s="294"/>
      <c r="I634" s="294"/>
      <c r="J634" s="294"/>
      <c r="N634" s="294"/>
      <c r="O634" s="294"/>
      <c r="P634" s="294"/>
      <c r="Q634" s="294"/>
      <c r="R634" s="294"/>
      <c r="S634" s="294"/>
      <c r="T634" s="294"/>
      <c r="U634" s="294"/>
      <c r="V634" s="294"/>
      <c r="W634" s="294"/>
      <c r="X634" s="294"/>
      <c r="Y634" s="294"/>
      <c r="Z634" s="294"/>
      <c r="AA634" s="294"/>
      <c r="AB634" s="294"/>
      <c r="AC634" s="294"/>
      <c r="AD634" s="294"/>
      <c r="AE634" s="294"/>
      <c r="AF634" s="294"/>
      <c r="AG634" s="294"/>
      <c r="AH634" s="294"/>
      <c r="AI634" s="294"/>
      <c r="AJ634" s="294"/>
      <c r="AK634" s="294"/>
      <c r="AL634" s="294"/>
      <c r="AM634" s="294"/>
      <c r="AN634" s="294"/>
      <c r="AO634" s="294"/>
      <c r="AP634" s="294"/>
      <c r="AQ634" s="294"/>
      <c r="AR634" s="294"/>
      <c r="AS634" s="294"/>
      <c r="AT634" s="294"/>
      <c r="AU634" s="294"/>
      <c r="AV634" s="294"/>
      <c r="AW634" s="294"/>
      <c r="AX634" s="294"/>
      <c r="AY634" s="294"/>
      <c r="AZ634" s="294"/>
      <c r="BA634" s="294"/>
      <c r="BB634" s="294"/>
      <c r="BC634" s="294"/>
      <c r="BD634" s="294"/>
      <c r="BE634" s="294"/>
      <c r="BF634" s="294"/>
      <c r="BG634" s="294"/>
      <c r="BH634" s="294"/>
      <c r="BI634" s="294"/>
      <c r="BJ634" s="294"/>
      <c r="BK634" s="294"/>
      <c r="BL634" s="294"/>
      <c r="BM634" s="294"/>
      <c r="BN634" s="294"/>
      <c r="BO634" s="294"/>
    </row>
    <row r="635">
      <c r="A635" s="294"/>
      <c r="B635" s="333"/>
      <c r="D635" s="134"/>
      <c r="E635" s="294"/>
      <c r="I635" s="294"/>
      <c r="J635" s="294"/>
      <c r="N635" s="294"/>
      <c r="O635" s="294"/>
      <c r="P635" s="294"/>
      <c r="Q635" s="294"/>
      <c r="R635" s="294"/>
      <c r="S635" s="294"/>
      <c r="T635" s="294"/>
      <c r="U635" s="294"/>
      <c r="V635" s="294"/>
      <c r="W635" s="294"/>
      <c r="X635" s="294"/>
      <c r="Y635" s="294"/>
      <c r="Z635" s="294"/>
      <c r="AA635" s="294"/>
      <c r="AB635" s="294"/>
      <c r="AC635" s="294"/>
      <c r="AD635" s="294"/>
      <c r="AE635" s="294"/>
      <c r="AF635" s="294"/>
      <c r="AG635" s="294"/>
      <c r="AH635" s="294"/>
      <c r="AI635" s="294"/>
      <c r="AJ635" s="294"/>
      <c r="AK635" s="294"/>
      <c r="AL635" s="294"/>
      <c r="AM635" s="294"/>
      <c r="AN635" s="294"/>
      <c r="AO635" s="294"/>
      <c r="AP635" s="294"/>
      <c r="AQ635" s="294"/>
      <c r="AR635" s="294"/>
      <c r="AS635" s="294"/>
      <c r="AT635" s="294"/>
      <c r="AU635" s="294"/>
      <c r="AV635" s="294"/>
      <c r="AW635" s="294"/>
      <c r="AX635" s="294"/>
      <c r="AY635" s="294"/>
      <c r="AZ635" s="294"/>
      <c r="BA635" s="294"/>
      <c r="BB635" s="294"/>
      <c r="BC635" s="294"/>
      <c r="BD635" s="294"/>
      <c r="BE635" s="294"/>
      <c r="BF635" s="294"/>
      <c r="BG635" s="294"/>
      <c r="BH635" s="294"/>
      <c r="BI635" s="294"/>
      <c r="BJ635" s="294"/>
      <c r="BK635" s="294"/>
      <c r="BL635" s="294"/>
      <c r="BM635" s="294"/>
      <c r="BN635" s="294"/>
      <c r="BO635" s="294"/>
    </row>
    <row r="636">
      <c r="A636" s="294"/>
      <c r="B636" s="333"/>
      <c r="D636" s="134"/>
      <c r="E636" s="294"/>
      <c r="I636" s="294"/>
      <c r="J636" s="294"/>
      <c r="N636" s="294"/>
      <c r="O636" s="294"/>
      <c r="P636" s="294"/>
      <c r="Q636" s="294"/>
      <c r="R636" s="294"/>
      <c r="S636" s="294"/>
      <c r="T636" s="294"/>
      <c r="U636" s="294"/>
      <c r="V636" s="294"/>
      <c r="W636" s="294"/>
      <c r="X636" s="294"/>
      <c r="Y636" s="294"/>
      <c r="Z636" s="294"/>
      <c r="AA636" s="294"/>
      <c r="AB636" s="294"/>
      <c r="AC636" s="294"/>
      <c r="AD636" s="294"/>
      <c r="AE636" s="294"/>
      <c r="AF636" s="294"/>
      <c r="AG636" s="294"/>
      <c r="AH636" s="294"/>
      <c r="AI636" s="294"/>
      <c r="AJ636" s="294"/>
      <c r="AK636" s="294"/>
      <c r="AL636" s="294"/>
      <c r="AM636" s="294"/>
      <c r="AN636" s="294"/>
      <c r="AO636" s="294"/>
      <c r="AP636" s="294"/>
      <c r="AQ636" s="294"/>
      <c r="AR636" s="294"/>
      <c r="AS636" s="294"/>
      <c r="AT636" s="294"/>
      <c r="AU636" s="294"/>
      <c r="AV636" s="294"/>
      <c r="AW636" s="294"/>
      <c r="AX636" s="294"/>
      <c r="AY636" s="294"/>
      <c r="AZ636" s="294"/>
      <c r="BA636" s="294"/>
      <c r="BB636" s="294"/>
      <c r="BC636" s="294"/>
      <c r="BD636" s="294"/>
      <c r="BE636" s="294"/>
      <c r="BF636" s="294"/>
      <c r="BG636" s="294"/>
      <c r="BH636" s="294"/>
      <c r="BI636" s="294"/>
      <c r="BJ636" s="294"/>
      <c r="BK636" s="294"/>
      <c r="BL636" s="294"/>
      <c r="BM636" s="294"/>
      <c r="BN636" s="294"/>
      <c r="BO636" s="294"/>
    </row>
    <row r="637">
      <c r="A637" s="294"/>
      <c r="B637" s="333"/>
      <c r="D637" s="134"/>
      <c r="E637" s="294"/>
      <c r="I637" s="294"/>
      <c r="J637" s="294"/>
      <c r="N637" s="294"/>
      <c r="O637" s="294"/>
      <c r="P637" s="294"/>
      <c r="Q637" s="294"/>
      <c r="R637" s="294"/>
      <c r="S637" s="294"/>
      <c r="T637" s="294"/>
      <c r="U637" s="294"/>
      <c r="V637" s="294"/>
      <c r="W637" s="294"/>
      <c r="X637" s="294"/>
      <c r="Y637" s="294"/>
      <c r="Z637" s="294"/>
      <c r="AA637" s="294"/>
      <c r="AB637" s="294"/>
      <c r="AC637" s="294"/>
      <c r="AD637" s="294"/>
      <c r="AE637" s="294"/>
      <c r="AF637" s="294"/>
      <c r="AG637" s="294"/>
      <c r="AH637" s="294"/>
      <c r="AI637" s="294"/>
      <c r="AJ637" s="294"/>
      <c r="AK637" s="294"/>
      <c r="AL637" s="294"/>
      <c r="AM637" s="294"/>
      <c r="AN637" s="294"/>
      <c r="AO637" s="294"/>
      <c r="AP637" s="294"/>
      <c r="AQ637" s="294"/>
      <c r="AR637" s="294"/>
      <c r="AS637" s="294"/>
      <c r="AT637" s="294"/>
      <c r="AU637" s="294"/>
      <c r="AV637" s="294"/>
      <c r="AW637" s="294"/>
      <c r="AX637" s="294"/>
      <c r="AY637" s="294"/>
      <c r="AZ637" s="294"/>
      <c r="BA637" s="294"/>
      <c r="BB637" s="294"/>
      <c r="BC637" s="294"/>
      <c r="BD637" s="294"/>
      <c r="BE637" s="294"/>
      <c r="BF637" s="294"/>
      <c r="BG637" s="294"/>
      <c r="BH637" s="294"/>
      <c r="BI637" s="294"/>
      <c r="BJ637" s="294"/>
      <c r="BK637" s="294"/>
      <c r="BL637" s="294"/>
      <c r="BM637" s="294"/>
      <c r="BN637" s="294"/>
      <c r="BO637" s="294"/>
    </row>
    <row r="638">
      <c r="A638" s="294"/>
      <c r="B638" s="333"/>
      <c r="D638" s="134"/>
      <c r="E638" s="294"/>
      <c r="I638" s="294"/>
      <c r="J638" s="294"/>
      <c r="N638" s="294"/>
      <c r="O638" s="294"/>
      <c r="P638" s="294"/>
      <c r="Q638" s="294"/>
      <c r="R638" s="294"/>
      <c r="S638" s="294"/>
      <c r="T638" s="294"/>
      <c r="U638" s="294"/>
      <c r="V638" s="294"/>
      <c r="W638" s="294"/>
      <c r="X638" s="294"/>
      <c r="Y638" s="294"/>
      <c r="Z638" s="294"/>
      <c r="AA638" s="294"/>
      <c r="AB638" s="294"/>
      <c r="AC638" s="294"/>
      <c r="AD638" s="294"/>
      <c r="AE638" s="294"/>
      <c r="AF638" s="294"/>
      <c r="AG638" s="294"/>
      <c r="AH638" s="294"/>
      <c r="AI638" s="294"/>
      <c r="AJ638" s="294"/>
      <c r="AK638" s="294"/>
      <c r="AL638" s="294"/>
      <c r="AM638" s="294"/>
      <c r="AN638" s="294"/>
      <c r="AO638" s="294"/>
      <c r="AP638" s="294"/>
      <c r="AQ638" s="294"/>
      <c r="AR638" s="294"/>
      <c r="AS638" s="294"/>
      <c r="AT638" s="294"/>
      <c r="AU638" s="294"/>
      <c r="AV638" s="294"/>
      <c r="AW638" s="294"/>
      <c r="AX638" s="294"/>
      <c r="AY638" s="294"/>
      <c r="AZ638" s="294"/>
      <c r="BA638" s="294"/>
      <c r="BB638" s="294"/>
      <c r="BC638" s="294"/>
      <c r="BD638" s="294"/>
      <c r="BE638" s="294"/>
      <c r="BF638" s="294"/>
      <c r="BG638" s="294"/>
      <c r="BH638" s="294"/>
      <c r="BI638" s="294"/>
      <c r="BJ638" s="294"/>
      <c r="BK638" s="294"/>
      <c r="BL638" s="294"/>
      <c r="BM638" s="294"/>
      <c r="BN638" s="294"/>
      <c r="BO638" s="294"/>
    </row>
    <row r="639">
      <c r="A639" s="294"/>
      <c r="B639" s="333"/>
      <c r="D639" s="134"/>
      <c r="E639" s="294"/>
      <c r="I639" s="294"/>
      <c r="J639" s="294"/>
      <c r="N639" s="294"/>
      <c r="O639" s="294"/>
      <c r="P639" s="294"/>
      <c r="Q639" s="294"/>
      <c r="R639" s="294"/>
      <c r="S639" s="294"/>
      <c r="T639" s="294"/>
      <c r="U639" s="294"/>
      <c r="V639" s="294"/>
      <c r="W639" s="294"/>
      <c r="X639" s="294"/>
      <c r="Y639" s="294"/>
      <c r="Z639" s="294"/>
      <c r="AA639" s="294"/>
      <c r="AB639" s="294"/>
      <c r="AC639" s="294"/>
      <c r="AD639" s="294"/>
      <c r="AE639" s="294"/>
      <c r="AF639" s="294"/>
      <c r="AG639" s="294"/>
      <c r="AH639" s="294"/>
      <c r="AI639" s="294"/>
      <c r="AJ639" s="294"/>
      <c r="AK639" s="294"/>
      <c r="AL639" s="294"/>
      <c r="AM639" s="294"/>
      <c r="AN639" s="294"/>
      <c r="AO639" s="294"/>
      <c r="AP639" s="294"/>
      <c r="AQ639" s="294"/>
      <c r="AR639" s="294"/>
      <c r="AS639" s="294"/>
      <c r="AT639" s="294"/>
      <c r="AU639" s="294"/>
      <c r="AV639" s="294"/>
      <c r="AW639" s="294"/>
      <c r="AX639" s="294"/>
      <c r="AY639" s="294"/>
      <c r="AZ639" s="294"/>
      <c r="BA639" s="294"/>
      <c r="BB639" s="294"/>
      <c r="BC639" s="294"/>
      <c r="BD639" s="294"/>
      <c r="BE639" s="294"/>
      <c r="BF639" s="294"/>
      <c r="BG639" s="294"/>
      <c r="BH639" s="294"/>
      <c r="BI639" s="294"/>
      <c r="BJ639" s="294"/>
      <c r="BK639" s="294"/>
      <c r="BL639" s="294"/>
      <c r="BM639" s="294"/>
      <c r="BN639" s="294"/>
      <c r="BO639" s="294"/>
    </row>
    <row r="640">
      <c r="A640" s="294"/>
      <c r="B640" s="333"/>
      <c r="D640" s="134"/>
      <c r="E640" s="294"/>
      <c r="I640" s="294"/>
      <c r="J640" s="294"/>
      <c r="N640" s="294"/>
      <c r="O640" s="294"/>
      <c r="P640" s="294"/>
      <c r="Q640" s="294"/>
      <c r="R640" s="294"/>
      <c r="S640" s="294"/>
      <c r="T640" s="294"/>
      <c r="U640" s="294"/>
      <c r="V640" s="294"/>
      <c r="W640" s="294"/>
      <c r="X640" s="294"/>
      <c r="Y640" s="294"/>
      <c r="Z640" s="294"/>
      <c r="AA640" s="294"/>
      <c r="AB640" s="294"/>
      <c r="AC640" s="294"/>
      <c r="AD640" s="294"/>
      <c r="AE640" s="294"/>
      <c r="AF640" s="294"/>
      <c r="AG640" s="294"/>
      <c r="AH640" s="294"/>
      <c r="AI640" s="294"/>
      <c r="AJ640" s="294"/>
      <c r="AK640" s="294"/>
      <c r="AL640" s="294"/>
      <c r="AM640" s="294"/>
      <c r="AN640" s="294"/>
      <c r="AO640" s="294"/>
      <c r="AP640" s="294"/>
      <c r="AQ640" s="294"/>
      <c r="AR640" s="294"/>
      <c r="AS640" s="294"/>
      <c r="AT640" s="294"/>
      <c r="AU640" s="294"/>
      <c r="AV640" s="294"/>
      <c r="AW640" s="294"/>
      <c r="AX640" s="294"/>
      <c r="AY640" s="294"/>
      <c r="AZ640" s="294"/>
      <c r="BA640" s="294"/>
      <c r="BB640" s="294"/>
      <c r="BC640" s="294"/>
      <c r="BD640" s="294"/>
      <c r="BE640" s="294"/>
      <c r="BF640" s="294"/>
      <c r="BG640" s="294"/>
      <c r="BH640" s="294"/>
      <c r="BI640" s="294"/>
      <c r="BJ640" s="294"/>
      <c r="BK640" s="294"/>
      <c r="BL640" s="294"/>
      <c r="BM640" s="294"/>
      <c r="BN640" s="294"/>
      <c r="BO640" s="294"/>
    </row>
    <row r="641">
      <c r="A641" s="294"/>
      <c r="B641" s="333"/>
      <c r="D641" s="134"/>
      <c r="E641" s="294"/>
      <c r="I641" s="294"/>
      <c r="J641" s="294"/>
      <c r="N641" s="294"/>
      <c r="O641" s="294"/>
      <c r="P641" s="294"/>
      <c r="Q641" s="294"/>
      <c r="R641" s="294"/>
      <c r="S641" s="294"/>
      <c r="T641" s="294"/>
      <c r="U641" s="294"/>
      <c r="V641" s="294"/>
      <c r="W641" s="294"/>
      <c r="X641" s="294"/>
      <c r="Y641" s="294"/>
      <c r="Z641" s="294"/>
      <c r="AA641" s="294"/>
      <c r="AB641" s="294"/>
      <c r="AC641" s="294"/>
      <c r="AD641" s="294"/>
      <c r="AE641" s="294"/>
      <c r="AF641" s="294"/>
      <c r="AG641" s="294"/>
      <c r="AH641" s="294"/>
      <c r="AI641" s="294"/>
      <c r="AJ641" s="294"/>
      <c r="AK641" s="294"/>
      <c r="AL641" s="294"/>
      <c r="AM641" s="294"/>
      <c r="AN641" s="294"/>
      <c r="AO641" s="294"/>
      <c r="AP641" s="294"/>
      <c r="AQ641" s="294"/>
      <c r="AR641" s="294"/>
      <c r="AS641" s="294"/>
      <c r="AT641" s="294"/>
      <c r="AU641" s="294"/>
      <c r="AV641" s="294"/>
      <c r="AW641" s="294"/>
      <c r="AX641" s="294"/>
      <c r="AY641" s="294"/>
      <c r="AZ641" s="294"/>
      <c r="BA641" s="294"/>
      <c r="BB641" s="294"/>
      <c r="BC641" s="294"/>
      <c r="BD641" s="294"/>
      <c r="BE641" s="294"/>
      <c r="BF641" s="294"/>
      <c r="BG641" s="294"/>
      <c r="BH641" s="294"/>
      <c r="BI641" s="294"/>
      <c r="BJ641" s="294"/>
      <c r="BK641" s="294"/>
      <c r="BL641" s="294"/>
      <c r="BM641" s="294"/>
      <c r="BN641" s="294"/>
      <c r="BO641" s="294"/>
    </row>
    <row r="642">
      <c r="A642" s="294"/>
      <c r="B642" s="333"/>
      <c r="D642" s="134"/>
      <c r="E642" s="294"/>
      <c r="I642" s="294"/>
      <c r="J642" s="294"/>
      <c r="N642" s="294"/>
      <c r="O642" s="294"/>
      <c r="P642" s="294"/>
      <c r="Q642" s="294"/>
      <c r="R642" s="294"/>
      <c r="S642" s="294"/>
      <c r="T642" s="294"/>
      <c r="U642" s="294"/>
      <c r="V642" s="294"/>
      <c r="W642" s="294"/>
      <c r="X642" s="294"/>
      <c r="Y642" s="294"/>
      <c r="Z642" s="294"/>
      <c r="AA642" s="294"/>
      <c r="AB642" s="294"/>
      <c r="AC642" s="294"/>
      <c r="AD642" s="294"/>
      <c r="AE642" s="294"/>
      <c r="AF642" s="294"/>
      <c r="AG642" s="294"/>
      <c r="AH642" s="294"/>
      <c r="AI642" s="294"/>
      <c r="AJ642" s="294"/>
      <c r="AK642" s="294"/>
      <c r="AL642" s="294"/>
      <c r="AM642" s="294"/>
      <c r="AN642" s="294"/>
      <c r="AO642" s="294"/>
      <c r="AP642" s="294"/>
      <c r="AQ642" s="294"/>
      <c r="AR642" s="294"/>
      <c r="AS642" s="294"/>
      <c r="AT642" s="294"/>
      <c r="AU642" s="294"/>
      <c r="AV642" s="294"/>
      <c r="AW642" s="294"/>
      <c r="AX642" s="294"/>
      <c r="AY642" s="294"/>
      <c r="AZ642" s="294"/>
      <c r="BA642" s="294"/>
      <c r="BB642" s="294"/>
      <c r="BC642" s="294"/>
      <c r="BD642" s="294"/>
      <c r="BE642" s="294"/>
      <c r="BF642" s="294"/>
      <c r="BG642" s="294"/>
      <c r="BH642" s="294"/>
      <c r="BI642" s="294"/>
      <c r="BJ642" s="294"/>
      <c r="BK642" s="294"/>
      <c r="BL642" s="294"/>
      <c r="BM642" s="294"/>
      <c r="BN642" s="294"/>
      <c r="BO642" s="294"/>
    </row>
    <row r="643">
      <c r="A643" s="294"/>
      <c r="B643" s="333"/>
      <c r="D643" s="134"/>
      <c r="E643" s="294"/>
      <c r="I643" s="294"/>
      <c r="J643" s="294"/>
      <c r="N643" s="294"/>
      <c r="O643" s="294"/>
      <c r="P643" s="294"/>
      <c r="Q643" s="294"/>
      <c r="R643" s="294"/>
      <c r="S643" s="294"/>
      <c r="T643" s="294"/>
      <c r="U643" s="294"/>
      <c r="V643" s="294"/>
      <c r="W643" s="294"/>
      <c r="X643" s="294"/>
      <c r="Y643" s="294"/>
      <c r="Z643" s="294"/>
      <c r="AA643" s="294"/>
      <c r="AB643" s="294"/>
      <c r="AC643" s="294"/>
      <c r="AD643" s="294"/>
      <c r="AE643" s="294"/>
      <c r="AF643" s="294"/>
      <c r="AG643" s="294"/>
      <c r="AH643" s="294"/>
      <c r="AI643" s="294"/>
      <c r="AJ643" s="294"/>
      <c r="AK643" s="294"/>
      <c r="AL643" s="294"/>
      <c r="AM643" s="294"/>
      <c r="AN643" s="294"/>
      <c r="AO643" s="294"/>
      <c r="AP643" s="294"/>
      <c r="AQ643" s="294"/>
      <c r="AR643" s="294"/>
      <c r="AS643" s="294"/>
      <c r="AT643" s="294"/>
      <c r="AU643" s="294"/>
      <c r="AV643" s="294"/>
      <c r="AW643" s="294"/>
      <c r="AX643" s="294"/>
      <c r="AY643" s="294"/>
      <c r="AZ643" s="294"/>
      <c r="BA643" s="294"/>
      <c r="BB643" s="294"/>
      <c r="BC643" s="294"/>
      <c r="BD643" s="294"/>
      <c r="BE643" s="294"/>
      <c r="BF643" s="294"/>
      <c r="BG643" s="294"/>
      <c r="BH643" s="294"/>
      <c r="BI643" s="294"/>
      <c r="BJ643" s="294"/>
      <c r="BK643" s="294"/>
      <c r="BL643" s="294"/>
      <c r="BM643" s="294"/>
      <c r="BN643" s="294"/>
      <c r="BO643" s="294"/>
    </row>
    <row r="644">
      <c r="A644" s="294"/>
      <c r="B644" s="333"/>
      <c r="D644" s="134"/>
      <c r="E644" s="294"/>
      <c r="I644" s="294"/>
      <c r="J644" s="294"/>
      <c r="N644" s="294"/>
      <c r="O644" s="294"/>
      <c r="P644" s="294"/>
      <c r="Q644" s="294"/>
      <c r="R644" s="294"/>
      <c r="S644" s="294"/>
      <c r="T644" s="294"/>
      <c r="U644" s="294"/>
      <c r="V644" s="294"/>
      <c r="W644" s="294"/>
      <c r="X644" s="294"/>
      <c r="Y644" s="294"/>
      <c r="Z644" s="294"/>
      <c r="AA644" s="294"/>
      <c r="AB644" s="294"/>
      <c r="AC644" s="294"/>
      <c r="AD644" s="294"/>
      <c r="AE644" s="294"/>
      <c r="AF644" s="294"/>
      <c r="AG644" s="294"/>
      <c r="AH644" s="294"/>
      <c r="AI644" s="294"/>
      <c r="AJ644" s="294"/>
      <c r="AK644" s="294"/>
      <c r="AL644" s="294"/>
      <c r="AM644" s="294"/>
      <c r="AN644" s="294"/>
      <c r="AO644" s="294"/>
      <c r="AP644" s="294"/>
      <c r="AQ644" s="294"/>
      <c r="AR644" s="294"/>
      <c r="AS644" s="294"/>
      <c r="AT644" s="294"/>
      <c r="AU644" s="294"/>
      <c r="AV644" s="294"/>
      <c r="AW644" s="294"/>
      <c r="AX644" s="294"/>
      <c r="AY644" s="294"/>
      <c r="AZ644" s="294"/>
      <c r="BA644" s="294"/>
      <c r="BB644" s="294"/>
      <c r="BC644" s="294"/>
      <c r="BD644" s="294"/>
      <c r="BE644" s="294"/>
      <c r="BF644" s="294"/>
      <c r="BG644" s="294"/>
      <c r="BH644" s="294"/>
      <c r="BI644" s="294"/>
      <c r="BJ644" s="294"/>
      <c r="BK644" s="294"/>
      <c r="BL644" s="294"/>
      <c r="BM644" s="294"/>
      <c r="BN644" s="294"/>
      <c r="BO644" s="294"/>
    </row>
    <row r="645">
      <c r="A645" s="294"/>
      <c r="B645" s="333"/>
      <c r="D645" s="134"/>
      <c r="E645" s="294"/>
      <c r="I645" s="294"/>
      <c r="J645" s="294"/>
      <c r="N645" s="294"/>
      <c r="O645" s="294"/>
      <c r="P645" s="294"/>
      <c r="Q645" s="294"/>
      <c r="R645" s="294"/>
      <c r="S645" s="294"/>
      <c r="T645" s="294"/>
      <c r="U645" s="294"/>
      <c r="V645" s="294"/>
      <c r="W645" s="294"/>
      <c r="X645" s="294"/>
      <c r="Y645" s="294"/>
      <c r="Z645" s="294"/>
      <c r="AA645" s="294"/>
      <c r="AB645" s="294"/>
      <c r="AC645" s="294"/>
      <c r="AD645" s="294"/>
      <c r="AE645" s="294"/>
      <c r="AF645" s="294"/>
      <c r="AG645" s="294"/>
      <c r="AH645" s="294"/>
      <c r="AI645" s="294"/>
      <c r="AJ645" s="294"/>
      <c r="AK645" s="294"/>
      <c r="AL645" s="294"/>
      <c r="AM645" s="294"/>
      <c r="AN645" s="294"/>
      <c r="AO645" s="294"/>
      <c r="AP645" s="294"/>
      <c r="AQ645" s="294"/>
      <c r="AR645" s="294"/>
      <c r="AS645" s="294"/>
      <c r="AT645" s="294"/>
      <c r="AU645" s="294"/>
      <c r="AV645" s="294"/>
      <c r="AW645" s="294"/>
      <c r="AX645" s="294"/>
      <c r="AY645" s="294"/>
      <c r="AZ645" s="294"/>
      <c r="BA645" s="294"/>
      <c r="BB645" s="294"/>
      <c r="BC645" s="294"/>
      <c r="BD645" s="294"/>
      <c r="BE645" s="294"/>
      <c r="BF645" s="294"/>
      <c r="BG645" s="294"/>
      <c r="BH645" s="294"/>
      <c r="BI645" s="294"/>
      <c r="BJ645" s="294"/>
      <c r="BK645" s="294"/>
      <c r="BL645" s="294"/>
      <c r="BM645" s="294"/>
      <c r="BN645" s="294"/>
      <c r="BO645" s="294"/>
    </row>
    <row r="646">
      <c r="A646" s="294"/>
      <c r="B646" s="333"/>
      <c r="D646" s="134"/>
      <c r="E646" s="294"/>
      <c r="I646" s="294"/>
      <c r="J646" s="294"/>
      <c r="N646" s="294"/>
      <c r="O646" s="294"/>
      <c r="P646" s="294"/>
      <c r="Q646" s="294"/>
      <c r="R646" s="294"/>
      <c r="S646" s="294"/>
      <c r="T646" s="294"/>
      <c r="U646" s="294"/>
      <c r="V646" s="294"/>
      <c r="W646" s="294"/>
      <c r="X646" s="294"/>
      <c r="Y646" s="294"/>
      <c r="Z646" s="294"/>
      <c r="AA646" s="294"/>
      <c r="AB646" s="294"/>
      <c r="AC646" s="294"/>
      <c r="AD646" s="294"/>
      <c r="AE646" s="294"/>
      <c r="AF646" s="294"/>
      <c r="AG646" s="294"/>
      <c r="AH646" s="294"/>
      <c r="AI646" s="294"/>
      <c r="AJ646" s="294"/>
      <c r="AK646" s="294"/>
      <c r="AL646" s="294"/>
      <c r="AM646" s="294"/>
      <c r="AN646" s="294"/>
      <c r="AO646" s="294"/>
      <c r="AP646" s="294"/>
      <c r="AQ646" s="294"/>
      <c r="AR646" s="294"/>
      <c r="AS646" s="294"/>
      <c r="AT646" s="294"/>
      <c r="AU646" s="294"/>
      <c r="AV646" s="294"/>
      <c r="AW646" s="294"/>
      <c r="AX646" s="294"/>
      <c r="AY646" s="294"/>
      <c r="AZ646" s="294"/>
      <c r="BA646" s="294"/>
      <c r="BB646" s="294"/>
      <c r="BC646" s="294"/>
      <c r="BD646" s="294"/>
      <c r="BE646" s="294"/>
      <c r="BF646" s="294"/>
      <c r="BG646" s="294"/>
      <c r="BH646" s="294"/>
      <c r="BI646" s="294"/>
      <c r="BJ646" s="294"/>
      <c r="BK646" s="294"/>
      <c r="BL646" s="294"/>
      <c r="BM646" s="294"/>
      <c r="BN646" s="294"/>
      <c r="BO646" s="294"/>
    </row>
    <row r="647">
      <c r="A647" s="294"/>
      <c r="B647" s="333"/>
      <c r="D647" s="134"/>
      <c r="E647" s="294"/>
      <c r="I647" s="294"/>
      <c r="J647" s="294"/>
      <c r="N647" s="294"/>
      <c r="O647" s="294"/>
      <c r="P647" s="294"/>
      <c r="Q647" s="294"/>
      <c r="R647" s="294"/>
      <c r="S647" s="294"/>
      <c r="T647" s="294"/>
      <c r="U647" s="294"/>
      <c r="V647" s="294"/>
      <c r="W647" s="294"/>
      <c r="X647" s="294"/>
      <c r="Y647" s="294"/>
      <c r="Z647" s="294"/>
      <c r="AA647" s="294"/>
      <c r="AB647" s="294"/>
      <c r="AC647" s="294"/>
      <c r="AD647" s="294"/>
      <c r="AE647" s="294"/>
      <c r="AF647" s="294"/>
      <c r="AG647" s="294"/>
      <c r="AH647" s="294"/>
      <c r="AI647" s="294"/>
      <c r="AJ647" s="294"/>
      <c r="AK647" s="294"/>
      <c r="AL647" s="294"/>
      <c r="AM647" s="294"/>
      <c r="AN647" s="294"/>
      <c r="AO647" s="294"/>
      <c r="AP647" s="294"/>
      <c r="AQ647" s="294"/>
      <c r="AR647" s="294"/>
      <c r="AS647" s="294"/>
      <c r="AT647" s="294"/>
      <c r="AU647" s="294"/>
      <c r="AV647" s="294"/>
      <c r="AW647" s="294"/>
      <c r="AX647" s="294"/>
      <c r="AY647" s="294"/>
      <c r="AZ647" s="294"/>
      <c r="BA647" s="294"/>
      <c r="BB647" s="294"/>
      <c r="BC647" s="294"/>
      <c r="BD647" s="294"/>
      <c r="BE647" s="294"/>
      <c r="BF647" s="294"/>
      <c r="BG647" s="294"/>
      <c r="BH647" s="294"/>
      <c r="BI647" s="294"/>
      <c r="BJ647" s="294"/>
      <c r="BK647" s="294"/>
      <c r="BL647" s="294"/>
      <c r="BM647" s="294"/>
      <c r="BN647" s="294"/>
      <c r="BO647" s="294"/>
    </row>
    <row r="648">
      <c r="A648" s="294"/>
      <c r="B648" s="333"/>
      <c r="D648" s="134"/>
      <c r="E648" s="294"/>
      <c r="I648" s="294"/>
      <c r="J648" s="294"/>
      <c r="N648" s="294"/>
      <c r="O648" s="294"/>
      <c r="P648" s="294"/>
      <c r="Q648" s="294"/>
      <c r="R648" s="294"/>
      <c r="S648" s="294"/>
      <c r="T648" s="294"/>
      <c r="U648" s="294"/>
      <c r="V648" s="294"/>
      <c r="W648" s="294"/>
      <c r="X648" s="294"/>
      <c r="Y648" s="294"/>
      <c r="Z648" s="294"/>
      <c r="AA648" s="294"/>
      <c r="AB648" s="294"/>
      <c r="AC648" s="294"/>
      <c r="AD648" s="294"/>
      <c r="AE648" s="294"/>
      <c r="AF648" s="294"/>
      <c r="AG648" s="294"/>
      <c r="AH648" s="294"/>
      <c r="AI648" s="294"/>
      <c r="AJ648" s="294"/>
      <c r="AK648" s="294"/>
      <c r="AL648" s="294"/>
      <c r="AM648" s="294"/>
      <c r="AN648" s="294"/>
      <c r="AO648" s="294"/>
      <c r="AP648" s="294"/>
      <c r="AQ648" s="294"/>
      <c r="AR648" s="294"/>
      <c r="AS648" s="294"/>
      <c r="AT648" s="294"/>
      <c r="AU648" s="294"/>
      <c r="AV648" s="294"/>
      <c r="AW648" s="294"/>
      <c r="AX648" s="294"/>
      <c r="AY648" s="294"/>
      <c r="AZ648" s="294"/>
      <c r="BA648" s="294"/>
      <c r="BB648" s="294"/>
      <c r="BC648" s="294"/>
      <c r="BD648" s="294"/>
      <c r="BE648" s="294"/>
      <c r="BF648" s="294"/>
      <c r="BG648" s="294"/>
      <c r="BH648" s="294"/>
      <c r="BI648" s="294"/>
      <c r="BJ648" s="294"/>
      <c r="BK648" s="294"/>
      <c r="BL648" s="294"/>
      <c r="BM648" s="294"/>
      <c r="BN648" s="294"/>
      <c r="BO648" s="294"/>
    </row>
    <row r="649">
      <c r="A649" s="294"/>
      <c r="B649" s="333"/>
      <c r="D649" s="134"/>
      <c r="E649" s="294"/>
      <c r="I649" s="294"/>
      <c r="J649" s="294"/>
      <c r="N649" s="294"/>
      <c r="O649" s="294"/>
      <c r="P649" s="294"/>
      <c r="Q649" s="294"/>
      <c r="R649" s="294"/>
      <c r="S649" s="294"/>
      <c r="T649" s="294"/>
      <c r="U649" s="294"/>
      <c r="V649" s="294"/>
      <c r="W649" s="294"/>
      <c r="X649" s="294"/>
      <c r="Y649" s="294"/>
      <c r="Z649" s="294"/>
      <c r="AA649" s="294"/>
      <c r="AB649" s="294"/>
      <c r="AC649" s="294"/>
      <c r="AD649" s="294"/>
      <c r="AE649" s="294"/>
      <c r="AF649" s="294"/>
      <c r="AG649" s="294"/>
      <c r="AH649" s="294"/>
      <c r="AI649" s="294"/>
      <c r="AJ649" s="294"/>
      <c r="AK649" s="294"/>
      <c r="AL649" s="294"/>
      <c r="AM649" s="294"/>
      <c r="AN649" s="294"/>
      <c r="AO649" s="294"/>
      <c r="AP649" s="294"/>
      <c r="AQ649" s="294"/>
      <c r="AR649" s="294"/>
      <c r="AS649" s="294"/>
      <c r="AT649" s="294"/>
      <c r="AU649" s="294"/>
      <c r="AV649" s="294"/>
      <c r="AW649" s="294"/>
      <c r="AX649" s="294"/>
      <c r="AY649" s="294"/>
      <c r="AZ649" s="294"/>
      <c r="BA649" s="294"/>
      <c r="BB649" s="294"/>
      <c r="BC649" s="294"/>
      <c r="BD649" s="294"/>
      <c r="BE649" s="294"/>
      <c r="BF649" s="294"/>
      <c r="BG649" s="294"/>
      <c r="BH649" s="294"/>
      <c r="BI649" s="294"/>
      <c r="BJ649" s="294"/>
      <c r="BK649" s="294"/>
      <c r="BL649" s="294"/>
      <c r="BM649" s="294"/>
      <c r="BN649" s="294"/>
      <c r="BO649" s="294"/>
    </row>
    <row r="650">
      <c r="A650" s="294"/>
      <c r="B650" s="333"/>
      <c r="D650" s="134"/>
      <c r="E650" s="294"/>
      <c r="I650" s="294"/>
      <c r="J650" s="294"/>
      <c r="N650" s="294"/>
      <c r="O650" s="294"/>
      <c r="P650" s="294"/>
      <c r="Q650" s="294"/>
      <c r="R650" s="294"/>
      <c r="S650" s="294"/>
      <c r="T650" s="294"/>
      <c r="U650" s="294"/>
      <c r="V650" s="294"/>
      <c r="W650" s="294"/>
      <c r="X650" s="294"/>
      <c r="Y650" s="294"/>
      <c r="Z650" s="294"/>
      <c r="AA650" s="294"/>
      <c r="AB650" s="294"/>
      <c r="AC650" s="294"/>
      <c r="AD650" s="294"/>
      <c r="AE650" s="294"/>
      <c r="AF650" s="294"/>
      <c r="AG650" s="294"/>
      <c r="AH650" s="294"/>
      <c r="AI650" s="294"/>
      <c r="AJ650" s="294"/>
      <c r="AK650" s="294"/>
      <c r="AL650" s="294"/>
      <c r="AM650" s="294"/>
      <c r="AN650" s="294"/>
      <c r="AO650" s="294"/>
      <c r="AP650" s="294"/>
      <c r="AQ650" s="294"/>
      <c r="AR650" s="294"/>
      <c r="AS650" s="294"/>
      <c r="AT650" s="294"/>
      <c r="AU650" s="294"/>
      <c r="AV650" s="294"/>
      <c r="AW650" s="294"/>
      <c r="AX650" s="294"/>
      <c r="AY650" s="294"/>
      <c r="AZ650" s="294"/>
      <c r="BA650" s="294"/>
      <c r="BB650" s="294"/>
      <c r="BC650" s="294"/>
      <c r="BD650" s="294"/>
      <c r="BE650" s="294"/>
      <c r="BF650" s="294"/>
      <c r="BG650" s="294"/>
      <c r="BH650" s="294"/>
      <c r="BI650" s="294"/>
      <c r="BJ650" s="294"/>
      <c r="BK650" s="294"/>
      <c r="BL650" s="294"/>
      <c r="BM650" s="294"/>
      <c r="BN650" s="294"/>
      <c r="BO650" s="294"/>
    </row>
    <row r="651">
      <c r="A651" s="294"/>
      <c r="B651" s="333"/>
      <c r="D651" s="134"/>
      <c r="E651" s="294"/>
      <c r="I651" s="294"/>
      <c r="J651" s="294"/>
      <c r="N651" s="294"/>
      <c r="O651" s="294"/>
      <c r="P651" s="294"/>
      <c r="Q651" s="294"/>
      <c r="R651" s="294"/>
      <c r="S651" s="294"/>
      <c r="T651" s="294"/>
      <c r="U651" s="294"/>
      <c r="V651" s="294"/>
      <c r="W651" s="294"/>
      <c r="X651" s="294"/>
      <c r="Y651" s="294"/>
      <c r="Z651" s="294"/>
      <c r="AA651" s="294"/>
      <c r="AB651" s="294"/>
      <c r="AC651" s="294"/>
      <c r="AD651" s="294"/>
      <c r="AE651" s="294"/>
      <c r="AF651" s="294"/>
      <c r="AG651" s="294"/>
      <c r="AH651" s="294"/>
      <c r="AI651" s="294"/>
      <c r="AJ651" s="294"/>
      <c r="AK651" s="294"/>
      <c r="AL651" s="294"/>
      <c r="AM651" s="294"/>
      <c r="AN651" s="294"/>
      <c r="AO651" s="294"/>
      <c r="AP651" s="294"/>
      <c r="AQ651" s="294"/>
      <c r="AR651" s="294"/>
      <c r="AS651" s="294"/>
      <c r="AT651" s="294"/>
      <c r="AU651" s="294"/>
      <c r="AV651" s="294"/>
      <c r="AW651" s="294"/>
      <c r="AX651" s="294"/>
      <c r="AY651" s="294"/>
      <c r="AZ651" s="294"/>
      <c r="BA651" s="294"/>
      <c r="BB651" s="294"/>
      <c r="BC651" s="294"/>
      <c r="BD651" s="294"/>
      <c r="BE651" s="294"/>
      <c r="BF651" s="294"/>
      <c r="BG651" s="294"/>
      <c r="BH651" s="294"/>
      <c r="BI651" s="294"/>
      <c r="BJ651" s="294"/>
      <c r="BK651" s="294"/>
      <c r="BL651" s="294"/>
      <c r="BM651" s="294"/>
      <c r="BN651" s="294"/>
      <c r="BO651" s="294"/>
    </row>
    <row r="652">
      <c r="A652" s="294"/>
      <c r="B652" s="333"/>
      <c r="D652" s="134"/>
      <c r="E652" s="294"/>
      <c r="I652" s="294"/>
      <c r="J652" s="294"/>
      <c r="N652" s="294"/>
      <c r="O652" s="294"/>
      <c r="P652" s="294"/>
      <c r="Q652" s="294"/>
      <c r="R652" s="294"/>
      <c r="S652" s="294"/>
      <c r="T652" s="294"/>
      <c r="U652" s="294"/>
      <c r="V652" s="294"/>
      <c r="W652" s="294"/>
      <c r="X652" s="294"/>
      <c r="Y652" s="294"/>
      <c r="Z652" s="294"/>
      <c r="AA652" s="294"/>
      <c r="AB652" s="294"/>
      <c r="AC652" s="294"/>
      <c r="AD652" s="294"/>
      <c r="AE652" s="294"/>
      <c r="AF652" s="294"/>
      <c r="AG652" s="294"/>
      <c r="AH652" s="294"/>
      <c r="AI652" s="294"/>
      <c r="AJ652" s="294"/>
      <c r="AK652" s="294"/>
      <c r="AL652" s="294"/>
      <c r="AM652" s="294"/>
      <c r="AN652" s="294"/>
      <c r="AO652" s="294"/>
      <c r="AP652" s="294"/>
      <c r="AQ652" s="294"/>
      <c r="AR652" s="294"/>
      <c r="AS652" s="294"/>
      <c r="AT652" s="294"/>
      <c r="AU652" s="294"/>
      <c r="AV652" s="294"/>
      <c r="AW652" s="294"/>
      <c r="AX652" s="294"/>
      <c r="AY652" s="294"/>
      <c r="AZ652" s="294"/>
      <c r="BA652" s="294"/>
      <c r="BB652" s="294"/>
      <c r="BC652" s="294"/>
      <c r="BD652" s="294"/>
      <c r="BE652" s="294"/>
      <c r="BF652" s="294"/>
      <c r="BG652" s="294"/>
      <c r="BH652" s="294"/>
      <c r="BI652" s="294"/>
      <c r="BJ652" s="294"/>
      <c r="BK652" s="294"/>
      <c r="BL652" s="294"/>
      <c r="BM652" s="294"/>
      <c r="BN652" s="294"/>
      <c r="BO652" s="294"/>
    </row>
    <row r="653">
      <c r="A653" s="294"/>
      <c r="B653" s="333"/>
      <c r="D653" s="134"/>
      <c r="E653" s="294"/>
      <c r="I653" s="294"/>
      <c r="J653" s="294"/>
      <c r="N653" s="294"/>
      <c r="O653" s="294"/>
      <c r="P653" s="294"/>
      <c r="Q653" s="294"/>
      <c r="R653" s="294"/>
      <c r="S653" s="294"/>
      <c r="T653" s="294"/>
      <c r="U653" s="294"/>
      <c r="V653" s="294"/>
      <c r="W653" s="294"/>
      <c r="X653" s="294"/>
      <c r="Y653" s="294"/>
      <c r="Z653" s="294"/>
      <c r="AA653" s="294"/>
      <c r="AB653" s="294"/>
      <c r="AC653" s="294"/>
      <c r="AD653" s="294"/>
      <c r="AE653" s="294"/>
      <c r="AF653" s="294"/>
      <c r="AG653" s="294"/>
      <c r="AH653" s="294"/>
      <c r="AI653" s="294"/>
      <c r="AJ653" s="294"/>
      <c r="AK653" s="294"/>
      <c r="AL653" s="294"/>
      <c r="AM653" s="294"/>
      <c r="AN653" s="294"/>
      <c r="AO653" s="294"/>
      <c r="AP653" s="294"/>
      <c r="AQ653" s="294"/>
      <c r="AR653" s="294"/>
      <c r="AS653" s="294"/>
      <c r="AT653" s="294"/>
      <c r="AU653" s="294"/>
      <c r="AV653" s="294"/>
      <c r="AW653" s="294"/>
      <c r="AX653" s="294"/>
      <c r="AY653" s="294"/>
      <c r="AZ653" s="294"/>
      <c r="BA653" s="294"/>
      <c r="BB653" s="294"/>
      <c r="BC653" s="294"/>
      <c r="BD653" s="294"/>
      <c r="BE653" s="294"/>
      <c r="BF653" s="294"/>
      <c r="BG653" s="294"/>
      <c r="BH653" s="294"/>
      <c r="BI653" s="294"/>
      <c r="BJ653" s="294"/>
      <c r="BK653" s="294"/>
      <c r="BL653" s="294"/>
      <c r="BM653" s="294"/>
      <c r="BN653" s="294"/>
      <c r="BO653" s="294"/>
    </row>
    <row r="654">
      <c r="A654" s="294"/>
      <c r="B654" s="333"/>
      <c r="D654" s="134"/>
      <c r="E654" s="294"/>
      <c r="I654" s="294"/>
      <c r="J654" s="294"/>
      <c r="N654" s="294"/>
      <c r="O654" s="294"/>
      <c r="P654" s="294"/>
      <c r="Q654" s="294"/>
      <c r="R654" s="294"/>
      <c r="S654" s="294"/>
      <c r="T654" s="294"/>
      <c r="U654" s="294"/>
      <c r="V654" s="294"/>
      <c r="W654" s="294"/>
      <c r="X654" s="294"/>
      <c r="Y654" s="294"/>
      <c r="Z654" s="294"/>
      <c r="AA654" s="294"/>
      <c r="AB654" s="294"/>
      <c r="AC654" s="294"/>
      <c r="AD654" s="294"/>
      <c r="AE654" s="294"/>
      <c r="AF654" s="294"/>
      <c r="AG654" s="294"/>
      <c r="AH654" s="294"/>
      <c r="AI654" s="294"/>
      <c r="AJ654" s="294"/>
      <c r="AK654" s="294"/>
      <c r="AL654" s="294"/>
      <c r="AM654" s="294"/>
      <c r="AN654" s="294"/>
      <c r="AO654" s="294"/>
      <c r="AP654" s="294"/>
      <c r="AQ654" s="294"/>
      <c r="AR654" s="294"/>
      <c r="AS654" s="294"/>
      <c r="AT654" s="294"/>
      <c r="AU654" s="294"/>
      <c r="AV654" s="294"/>
      <c r="AW654" s="294"/>
      <c r="AX654" s="294"/>
      <c r="AY654" s="294"/>
      <c r="AZ654" s="294"/>
      <c r="BA654" s="294"/>
      <c r="BB654" s="294"/>
      <c r="BC654" s="294"/>
      <c r="BD654" s="294"/>
      <c r="BE654" s="294"/>
      <c r="BF654" s="294"/>
      <c r="BG654" s="294"/>
      <c r="BH654" s="294"/>
      <c r="BI654" s="294"/>
      <c r="BJ654" s="294"/>
      <c r="BK654" s="294"/>
      <c r="BL654" s="294"/>
      <c r="BM654" s="294"/>
      <c r="BN654" s="294"/>
      <c r="BO654" s="294"/>
    </row>
    <row r="655">
      <c r="A655" s="294"/>
      <c r="B655" s="333"/>
      <c r="D655" s="134"/>
      <c r="E655" s="294"/>
      <c r="I655" s="294"/>
      <c r="J655" s="294"/>
      <c r="N655" s="294"/>
      <c r="O655" s="294"/>
      <c r="P655" s="294"/>
      <c r="Q655" s="294"/>
      <c r="R655" s="294"/>
      <c r="S655" s="294"/>
      <c r="T655" s="294"/>
      <c r="U655" s="294"/>
      <c r="V655" s="294"/>
      <c r="W655" s="294"/>
      <c r="X655" s="294"/>
      <c r="Y655" s="294"/>
      <c r="Z655" s="294"/>
      <c r="AA655" s="294"/>
      <c r="AB655" s="294"/>
      <c r="AC655" s="294"/>
      <c r="AD655" s="294"/>
      <c r="AE655" s="294"/>
      <c r="AF655" s="294"/>
      <c r="AG655" s="294"/>
      <c r="AH655" s="294"/>
      <c r="AI655" s="294"/>
      <c r="AJ655" s="294"/>
      <c r="AK655" s="294"/>
      <c r="AL655" s="294"/>
      <c r="AM655" s="294"/>
      <c r="AN655" s="294"/>
      <c r="AO655" s="294"/>
      <c r="AP655" s="294"/>
      <c r="AQ655" s="294"/>
      <c r="AR655" s="294"/>
      <c r="AS655" s="294"/>
      <c r="AT655" s="294"/>
      <c r="AU655" s="294"/>
      <c r="AV655" s="294"/>
      <c r="AW655" s="294"/>
      <c r="AX655" s="294"/>
      <c r="AY655" s="294"/>
      <c r="AZ655" s="294"/>
      <c r="BA655" s="294"/>
      <c r="BB655" s="294"/>
      <c r="BC655" s="294"/>
      <c r="BD655" s="294"/>
      <c r="BE655" s="294"/>
      <c r="BF655" s="294"/>
      <c r="BG655" s="294"/>
      <c r="BH655" s="294"/>
      <c r="BI655" s="294"/>
      <c r="BJ655" s="294"/>
      <c r="BK655" s="294"/>
      <c r="BL655" s="294"/>
      <c r="BM655" s="294"/>
      <c r="BN655" s="294"/>
      <c r="BO655" s="294"/>
    </row>
    <row r="656">
      <c r="A656" s="294"/>
      <c r="B656" s="333"/>
      <c r="D656" s="134"/>
      <c r="E656" s="294"/>
      <c r="I656" s="294"/>
      <c r="J656" s="294"/>
      <c r="N656" s="294"/>
      <c r="O656" s="294"/>
      <c r="P656" s="294"/>
      <c r="Q656" s="294"/>
      <c r="R656" s="294"/>
      <c r="S656" s="294"/>
      <c r="T656" s="294"/>
      <c r="U656" s="294"/>
      <c r="V656" s="294"/>
      <c r="W656" s="294"/>
      <c r="X656" s="294"/>
      <c r="Y656" s="294"/>
      <c r="Z656" s="294"/>
      <c r="AA656" s="294"/>
      <c r="AB656" s="294"/>
      <c r="AC656" s="294"/>
      <c r="AD656" s="294"/>
      <c r="AE656" s="294"/>
      <c r="AF656" s="294"/>
      <c r="AG656" s="294"/>
      <c r="AH656" s="294"/>
      <c r="AI656" s="294"/>
      <c r="AJ656" s="294"/>
      <c r="AK656" s="294"/>
      <c r="AL656" s="294"/>
      <c r="AM656" s="294"/>
      <c r="AN656" s="294"/>
      <c r="AO656" s="294"/>
      <c r="AP656" s="294"/>
      <c r="AQ656" s="294"/>
      <c r="AR656" s="294"/>
      <c r="AS656" s="294"/>
      <c r="AT656" s="294"/>
      <c r="AU656" s="294"/>
      <c r="AV656" s="294"/>
      <c r="AW656" s="294"/>
      <c r="AX656" s="294"/>
      <c r="AY656" s="294"/>
      <c r="AZ656" s="294"/>
      <c r="BA656" s="294"/>
      <c r="BB656" s="294"/>
      <c r="BC656" s="294"/>
      <c r="BD656" s="294"/>
      <c r="BE656" s="294"/>
      <c r="BF656" s="294"/>
      <c r="BG656" s="294"/>
      <c r="BH656" s="294"/>
      <c r="BI656" s="294"/>
      <c r="BJ656" s="294"/>
      <c r="BK656" s="294"/>
      <c r="BL656" s="294"/>
      <c r="BM656" s="294"/>
      <c r="BN656" s="294"/>
      <c r="BO656" s="294"/>
    </row>
    <row r="657">
      <c r="A657" s="294"/>
      <c r="B657" s="333"/>
      <c r="D657" s="134"/>
      <c r="E657" s="294"/>
      <c r="I657" s="294"/>
      <c r="J657" s="294"/>
      <c r="N657" s="294"/>
      <c r="O657" s="294"/>
      <c r="P657" s="294"/>
      <c r="Q657" s="294"/>
      <c r="R657" s="294"/>
      <c r="S657" s="294"/>
      <c r="T657" s="294"/>
      <c r="U657" s="294"/>
      <c r="V657" s="294"/>
      <c r="W657" s="294"/>
      <c r="X657" s="294"/>
      <c r="Y657" s="294"/>
      <c r="Z657" s="294"/>
      <c r="AA657" s="294"/>
      <c r="AB657" s="294"/>
      <c r="AC657" s="294"/>
      <c r="AD657" s="294"/>
      <c r="AE657" s="294"/>
      <c r="AF657" s="294"/>
      <c r="AG657" s="294"/>
      <c r="AH657" s="294"/>
      <c r="AI657" s="294"/>
      <c r="AJ657" s="294"/>
      <c r="AK657" s="294"/>
      <c r="AL657" s="294"/>
      <c r="AM657" s="294"/>
      <c r="AN657" s="294"/>
      <c r="AO657" s="294"/>
      <c r="AP657" s="294"/>
      <c r="AQ657" s="294"/>
      <c r="AR657" s="294"/>
      <c r="AS657" s="294"/>
      <c r="AT657" s="294"/>
      <c r="AU657" s="294"/>
      <c r="AV657" s="294"/>
      <c r="AW657" s="294"/>
      <c r="AX657" s="294"/>
      <c r="AY657" s="294"/>
      <c r="AZ657" s="294"/>
      <c r="BA657" s="294"/>
      <c r="BB657" s="294"/>
      <c r="BC657" s="294"/>
      <c r="BD657" s="294"/>
      <c r="BE657" s="294"/>
      <c r="BF657" s="294"/>
      <c r="BG657" s="294"/>
      <c r="BH657" s="294"/>
      <c r="BI657" s="294"/>
      <c r="BJ657" s="294"/>
      <c r="BK657" s="294"/>
      <c r="BL657" s="294"/>
      <c r="BM657" s="294"/>
      <c r="BN657" s="294"/>
      <c r="BO657" s="294"/>
    </row>
    <row r="658">
      <c r="A658" s="294"/>
      <c r="B658" s="333"/>
      <c r="D658" s="134"/>
      <c r="E658" s="294"/>
      <c r="I658" s="294"/>
      <c r="J658" s="294"/>
      <c r="N658" s="294"/>
      <c r="O658" s="294"/>
      <c r="P658" s="294"/>
      <c r="Q658" s="294"/>
      <c r="R658" s="294"/>
      <c r="S658" s="294"/>
      <c r="T658" s="294"/>
      <c r="U658" s="294"/>
      <c r="V658" s="294"/>
      <c r="W658" s="294"/>
      <c r="X658" s="294"/>
      <c r="Y658" s="294"/>
      <c r="Z658" s="294"/>
      <c r="AA658" s="294"/>
      <c r="AB658" s="294"/>
      <c r="AC658" s="294"/>
      <c r="AD658" s="294"/>
      <c r="AE658" s="294"/>
      <c r="AF658" s="294"/>
      <c r="AG658" s="294"/>
      <c r="AH658" s="294"/>
      <c r="AI658" s="294"/>
      <c r="AJ658" s="294"/>
      <c r="AK658" s="294"/>
      <c r="AL658" s="294"/>
      <c r="AM658" s="294"/>
      <c r="AN658" s="294"/>
      <c r="AO658" s="294"/>
      <c r="AP658" s="294"/>
      <c r="AQ658" s="294"/>
      <c r="AR658" s="294"/>
      <c r="AS658" s="294"/>
      <c r="AT658" s="294"/>
      <c r="AU658" s="294"/>
      <c r="AV658" s="294"/>
      <c r="AW658" s="294"/>
      <c r="AX658" s="294"/>
      <c r="AY658" s="294"/>
      <c r="AZ658" s="294"/>
      <c r="BA658" s="294"/>
      <c r="BB658" s="294"/>
      <c r="BC658" s="294"/>
      <c r="BD658" s="294"/>
      <c r="BE658" s="294"/>
      <c r="BF658" s="294"/>
      <c r="BG658" s="294"/>
      <c r="BH658" s="294"/>
      <c r="BI658" s="294"/>
      <c r="BJ658" s="294"/>
      <c r="BK658" s="294"/>
      <c r="BL658" s="294"/>
      <c r="BM658" s="294"/>
      <c r="BN658" s="294"/>
      <c r="BO658" s="294"/>
    </row>
    <row r="659">
      <c r="A659" s="294"/>
      <c r="B659" s="333"/>
      <c r="D659" s="134"/>
      <c r="E659" s="294"/>
      <c r="I659" s="294"/>
      <c r="J659" s="294"/>
      <c r="N659" s="294"/>
      <c r="O659" s="294"/>
      <c r="P659" s="294"/>
      <c r="Q659" s="294"/>
      <c r="R659" s="294"/>
      <c r="S659" s="294"/>
      <c r="T659" s="294"/>
      <c r="U659" s="294"/>
      <c r="V659" s="294"/>
      <c r="W659" s="294"/>
      <c r="X659" s="294"/>
      <c r="Y659" s="294"/>
      <c r="Z659" s="294"/>
      <c r="AA659" s="294"/>
      <c r="AB659" s="294"/>
      <c r="AC659" s="294"/>
      <c r="AD659" s="294"/>
      <c r="AE659" s="294"/>
      <c r="AF659" s="294"/>
      <c r="AG659" s="294"/>
      <c r="AH659" s="294"/>
      <c r="AI659" s="294"/>
      <c r="AJ659" s="294"/>
      <c r="AK659" s="294"/>
      <c r="AL659" s="294"/>
      <c r="AM659" s="294"/>
      <c r="AN659" s="294"/>
      <c r="AO659" s="294"/>
      <c r="AP659" s="294"/>
      <c r="AQ659" s="294"/>
      <c r="AR659" s="294"/>
      <c r="AS659" s="294"/>
      <c r="AT659" s="294"/>
      <c r="AU659" s="294"/>
      <c r="AV659" s="294"/>
      <c r="AW659" s="294"/>
      <c r="AX659" s="294"/>
      <c r="AY659" s="294"/>
      <c r="AZ659" s="294"/>
      <c r="BA659" s="294"/>
      <c r="BB659" s="294"/>
      <c r="BC659" s="294"/>
      <c r="BD659" s="294"/>
      <c r="BE659" s="294"/>
      <c r="BF659" s="294"/>
      <c r="BG659" s="294"/>
      <c r="BH659" s="294"/>
      <c r="BI659" s="294"/>
      <c r="BJ659" s="294"/>
      <c r="BK659" s="294"/>
      <c r="BL659" s="294"/>
      <c r="BM659" s="294"/>
      <c r="BN659" s="294"/>
      <c r="BO659" s="294"/>
    </row>
    <row r="660">
      <c r="A660" s="294"/>
      <c r="B660" s="333"/>
      <c r="D660" s="134"/>
      <c r="E660" s="294"/>
      <c r="I660" s="294"/>
      <c r="J660" s="294"/>
      <c r="N660" s="294"/>
      <c r="O660" s="294"/>
      <c r="P660" s="294"/>
      <c r="Q660" s="294"/>
      <c r="R660" s="294"/>
      <c r="S660" s="294"/>
      <c r="T660" s="294"/>
      <c r="U660" s="294"/>
      <c r="V660" s="294"/>
      <c r="W660" s="294"/>
      <c r="X660" s="294"/>
      <c r="Y660" s="294"/>
      <c r="Z660" s="294"/>
      <c r="AA660" s="294"/>
      <c r="AB660" s="294"/>
      <c r="AC660" s="294"/>
      <c r="AD660" s="294"/>
      <c r="AE660" s="294"/>
      <c r="AF660" s="294"/>
      <c r="AG660" s="294"/>
      <c r="AH660" s="294"/>
      <c r="AI660" s="294"/>
      <c r="AJ660" s="294"/>
      <c r="AK660" s="294"/>
      <c r="AL660" s="294"/>
      <c r="AM660" s="294"/>
      <c r="AN660" s="294"/>
      <c r="AO660" s="294"/>
      <c r="AP660" s="294"/>
      <c r="AQ660" s="294"/>
      <c r="AR660" s="294"/>
      <c r="AS660" s="294"/>
      <c r="AT660" s="294"/>
      <c r="AU660" s="294"/>
      <c r="AV660" s="294"/>
      <c r="AW660" s="294"/>
      <c r="AX660" s="294"/>
      <c r="AY660" s="294"/>
      <c r="AZ660" s="294"/>
      <c r="BA660" s="294"/>
      <c r="BB660" s="294"/>
      <c r="BC660" s="294"/>
      <c r="BD660" s="294"/>
      <c r="BE660" s="294"/>
      <c r="BF660" s="294"/>
      <c r="BG660" s="294"/>
      <c r="BH660" s="294"/>
      <c r="BI660" s="294"/>
      <c r="BJ660" s="294"/>
      <c r="BK660" s="294"/>
      <c r="BL660" s="294"/>
      <c r="BM660" s="294"/>
      <c r="BN660" s="294"/>
      <c r="BO660" s="294"/>
    </row>
    <row r="661">
      <c r="A661" s="294"/>
      <c r="B661" s="333"/>
      <c r="D661" s="134"/>
      <c r="E661" s="294"/>
      <c r="I661" s="294"/>
      <c r="J661" s="294"/>
      <c r="N661" s="294"/>
      <c r="O661" s="294"/>
      <c r="P661" s="294"/>
      <c r="Q661" s="294"/>
      <c r="R661" s="294"/>
      <c r="S661" s="294"/>
      <c r="T661" s="294"/>
      <c r="U661" s="294"/>
      <c r="V661" s="294"/>
      <c r="W661" s="294"/>
      <c r="X661" s="294"/>
      <c r="Y661" s="294"/>
      <c r="Z661" s="294"/>
      <c r="AA661" s="294"/>
      <c r="AB661" s="294"/>
      <c r="AC661" s="294"/>
      <c r="AD661" s="294"/>
      <c r="AE661" s="294"/>
      <c r="AF661" s="294"/>
      <c r="AG661" s="294"/>
      <c r="AH661" s="294"/>
      <c r="AI661" s="294"/>
      <c r="AJ661" s="294"/>
      <c r="AK661" s="294"/>
      <c r="AL661" s="294"/>
      <c r="AM661" s="294"/>
      <c r="AN661" s="294"/>
      <c r="AO661" s="294"/>
      <c r="AP661" s="294"/>
      <c r="AQ661" s="294"/>
      <c r="AR661" s="294"/>
      <c r="AS661" s="294"/>
      <c r="AT661" s="294"/>
      <c r="AU661" s="294"/>
      <c r="AV661" s="294"/>
      <c r="AW661" s="294"/>
      <c r="AX661" s="294"/>
      <c r="AY661" s="294"/>
      <c r="AZ661" s="294"/>
      <c r="BA661" s="294"/>
      <c r="BB661" s="294"/>
      <c r="BC661" s="294"/>
      <c r="BD661" s="294"/>
      <c r="BE661" s="294"/>
      <c r="BF661" s="294"/>
      <c r="BG661" s="294"/>
      <c r="BH661" s="294"/>
      <c r="BI661" s="294"/>
      <c r="BJ661" s="294"/>
      <c r="BK661" s="294"/>
      <c r="BL661" s="294"/>
      <c r="BM661" s="294"/>
      <c r="BN661" s="294"/>
      <c r="BO661" s="294"/>
    </row>
    <row r="662">
      <c r="A662" s="294"/>
      <c r="B662" s="333"/>
      <c r="D662" s="134"/>
      <c r="E662" s="294"/>
      <c r="I662" s="294"/>
      <c r="J662" s="294"/>
      <c r="N662" s="294"/>
      <c r="O662" s="294"/>
      <c r="P662" s="294"/>
      <c r="Q662" s="294"/>
      <c r="R662" s="294"/>
      <c r="S662" s="294"/>
      <c r="T662" s="294"/>
      <c r="U662" s="294"/>
      <c r="V662" s="294"/>
      <c r="W662" s="294"/>
      <c r="X662" s="294"/>
      <c r="Y662" s="294"/>
      <c r="Z662" s="294"/>
      <c r="AA662" s="294"/>
      <c r="AB662" s="294"/>
      <c r="AC662" s="294"/>
      <c r="AD662" s="294"/>
      <c r="AE662" s="294"/>
      <c r="AF662" s="294"/>
      <c r="AG662" s="294"/>
      <c r="AH662" s="294"/>
      <c r="AI662" s="294"/>
      <c r="AJ662" s="294"/>
      <c r="AK662" s="294"/>
      <c r="AL662" s="294"/>
      <c r="AM662" s="294"/>
      <c r="AN662" s="294"/>
      <c r="AO662" s="294"/>
      <c r="AP662" s="294"/>
      <c r="AQ662" s="294"/>
      <c r="AR662" s="294"/>
      <c r="AS662" s="294"/>
      <c r="AT662" s="294"/>
      <c r="AU662" s="294"/>
      <c r="AV662" s="294"/>
      <c r="AW662" s="294"/>
      <c r="AX662" s="294"/>
      <c r="AY662" s="294"/>
      <c r="AZ662" s="294"/>
      <c r="BA662" s="294"/>
      <c r="BB662" s="294"/>
      <c r="BC662" s="294"/>
      <c r="BD662" s="294"/>
      <c r="BE662" s="294"/>
      <c r="BF662" s="294"/>
      <c r="BG662" s="294"/>
      <c r="BH662" s="294"/>
      <c r="BI662" s="294"/>
      <c r="BJ662" s="294"/>
      <c r="BK662" s="294"/>
      <c r="BL662" s="294"/>
      <c r="BM662" s="294"/>
      <c r="BN662" s="294"/>
      <c r="BO662" s="294"/>
    </row>
    <row r="663">
      <c r="A663" s="294"/>
      <c r="B663" s="333"/>
      <c r="D663" s="134"/>
      <c r="E663" s="294"/>
      <c r="I663" s="294"/>
      <c r="J663" s="294"/>
      <c r="N663" s="294"/>
      <c r="O663" s="294"/>
      <c r="P663" s="294"/>
      <c r="Q663" s="294"/>
      <c r="R663" s="294"/>
      <c r="S663" s="294"/>
      <c r="T663" s="294"/>
      <c r="U663" s="294"/>
      <c r="V663" s="294"/>
      <c r="W663" s="294"/>
      <c r="X663" s="294"/>
      <c r="Y663" s="294"/>
      <c r="Z663" s="294"/>
      <c r="AA663" s="294"/>
      <c r="AB663" s="294"/>
      <c r="AC663" s="294"/>
      <c r="AD663" s="294"/>
      <c r="AE663" s="294"/>
      <c r="AF663" s="294"/>
      <c r="AG663" s="294"/>
      <c r="AH663" s="294"/>
      <c r="AI663" s="294"/>
      <c r="AJ663" s="294"/>
      <c r="AK663" s="294"/>
      <c r="AL663" s="294"/>
      <c r="AM663" s="294"/>
      <c r="AN663" s="294"/>
      <c r="AO663" s="294"/>
      <c r="AP663" s="294"/>
      <c r="AQ663" s="294"/>
      <c r="AR663" s="294"/>
      <c r="AS663" s="294"/>
      <c r="AT663" s="294"/>
      <c r="AU663" s="294"/>
      <c r="AV663" s="294"/>
      <c r="AW663" s="294"/>
      <c r="AX663" s="294"/>
      <c r="AY663" s="294"/>
      <c r="AZ663" s="294"/>
      <c r="BA663" s="294"/>
      <c r="BB663" s="294"/>
      <c r="BC663" s="294"/>
      <c r="BD663" s="294"/>
      <c r="BE663" s="294"/>
      <c r="BF663" s="294"/>
      <c r="BG663" s="294"/>
      <c r="BH663" s="294"/>
      <c r="BI663" s="294"/>
      <c r="BJ663" s="294"/>
      <c r="BK663" s="294"/>
      <c r="BL663" s="294"/>
      <c r="BM663" s="294"/>
      <c r="BN663" s="294"/>
      <c r="BO663" s="294"/>
    </row>
    <row r="664">
      <c r="A664" s="294"/>
      <c r="B664" s="333"/>
      <c r="D664" s="134"/>
      <c r="E664" s="294"/>
      <c r="I664" s="294"/>
      <c r="J664" s="294"/>
      <c r="N664" s="294"/>
      <c r="O664" s="294"/>
      <c r="P664" s="294"/>
      <c r="Q664" s="294"/>
      <c r="R664" s="294"/>
      <c r="S664" s="294"/>
      <c r="T664" s="294"/>
      <c r="U664" s="294"/>
      <c r="V664" s="294"/>
      <c r="W664" s="294"/>
      <c r="X664" s="294"/>
      <c r="Y664" s="294"/>
      <c r="Z664" s="294"/>
      <c r="AA664" s="294"/>
      <c r="AB664" s="294"/>
      <c r="AC664" s="294"/>
      <c r="AD664" s="294"/>
      <c r="AE664" s="294"/>
      <c r="AF664" s="294"/>
      <c r="AG664" s="294"/>
      <c r="AH664" s="294"/>
      <c r="AI664" s="294"/>
      <c r="AJ664" s="294"/>
      <c r="AK664" s="294"/>
      <c r="AL664" s="294"/>
      <c r="AM664" s="294"/>
      <c r="AN664" s="294"/>
      <c r="AO664" s="294"/>
      <c r="AP664" s="294"/>
      <c r="AQ664" s="294"/>
      <c r="AR664" s="294"/>
      <c r="AS664" s="294"/>
      <c r="AT664" s="294"/>
      <c r="AU664" s="294"/>
      <c r="AV664" s="294"/>
      <c r="AW664" s="294"/>
      <c r="AX664" s="294"/>
      <c r="AY664" s="294"/>
      <c r="AZ664" s="294"/>
      <c r="BA664" s="294"/>
      <c r="BB664" s="294"/>
      <c r="BC664" s="294"/>
      <c r="BD664" s="294"/>
      <c r="BE664" s="294"/>
      <c r="BF664" s="294"/>
      <c r="BG664" s="294"/>
      <c r="BH664" s="294"/>
      <c r="BI664" s="294"/>
      <c r="BJ664" s="294"/>
      <c r="BK664" s="294"/>
      <c r="BL664" s="294"/>
      <c r="BM664" s="294"/>
      <c r="BN664" s="294"/>
      <c r="BO664" s="294"/>
    </row>
    <row r="665">
      <c r="A665" s="294"/>
      <c r="B665" s="333"/>
      <c r="D665" s="134"/>
      <c r="E665" s="294"/>
      <c r="I665" s="294"/>
      <c r="J665" s="294"/>
      <c r="N665" s="294"/>
      <c r="O665" s="294"/>
      <c r="P665" s="294"/>
      <c r="Q665" s="294"/>
      <c r="R665" s="294"/>
      <c r="S665" s="294"/>
      <c r="T665" s="294"/>
      <c r="U665" s="294"/>
      <c r="V665" s="294"/>
      <c r="W665" s="294"/>
      <c r="X665" s="294"/>
      <c r="Y665" s="294"/>
      <c r="Z665" s="294"/>
      <c r="AA665" s="294"/>
      <c r="AB665" s="294"/>
      <c r="AC665" s="294"/>
      <c r="AD665" s="294"/>
      <c r="AE665" s="294"/>
      <c r="AF665" s="294"/>
      <c r="AG665" s="294"/>
      <c r="AH665" s="294"/>
      <c r="AI665" s="294"/>
      <c r="AJ665" s="294"/>
      <c r="AK665" s="294"/>
      <c r="AL665" s="294"/>
      <c r="AM665" s="294"/>
      <c r="AN665" s="294"/>
      <c r="AO665" s="294"/>
      <c r="AP665" s="294"/>
      <c r="AQ665" s="294"/>
      <c r="AR665" s="294"/>
      <c r="AS665" s="294"/>
      <c r="AT665" s="294"/>
      <c r="AU665" s="294"/>
      <c r="AV665" s="294"/>
      <c r="AW665" s="294"/>
      <c r="AX665" s="294"/>
      <c r="AY665" s="294"/>
      <c r="AZ665" s="294"/>
      <c r="BA665" s="294"/>
      <c r="BB665" s="294"/>
      <c r="BC665" s="294"/>
      <c r="BD665" s="294"/>
      <c r="BE665" s="294"/>
      <c r="BF665" s="294"/>
      <c r="BG665" s="294"/>
      <c r="BH665" s="294"/>
      <c r="BI665" s="294"/>
      <c r="BJ665" s="294"/>
      <c r="BK665" s="294"/>
      <c r="BL665" s="294"/>
      <c r="BM665" s="294"/>
      <c r="BN665" s="294"/>
      <c r="BO665" s="294"/>
    </row>
    <row r="666">
      <c r="A666" s="294"/>
      <c r="B666" s="333"/>
      <c r="D666" s="134"/>
      <c r="E666" s="294"/>
      <c r="I666" s="294"/>
      <c r="J666" s="294"/>
      <c r="N666" s="294"/>
      <c r="O666" s="294"/>
      <c r="P666" s="294"/>
      <c r="Q666" s="294"/>
      <c r="R666" s="294"/>
      <c r="S666" s="294"/>
      <c r="T666" s="294"/>
      <c r="U666" s="294"/>
      <c r="V666" s="294"/>
      <c r="W666" s="294"/>
      <c r="X666" s="294"/>
      <c r="Y666" s="294"/>
      <c r="Z666" s="294"/>
      <c r="AA666" s="294"/>
      <c r="AB666" s="294"/>
      <c r="AC666" s="294"/>
      <c r="AD666" s="294"/>
      <c r="AE666" s="294"/>
      <c r="AF666" s="294"/>
      <c r="AG666" s="294"/>
      <c r="AH666" s="294"/>
      <c r="AI666" s="294"/>
      <c r="AJ666" s="294"/>
      <c r="AK666" s="294"/>
      <c r="AL666" s="294"/>
      <c r="AM666" s="294"/>
      <c r="AN666" s="294"/>
      <c r="AO666" s="294"/>
      <c r="AP666" s="294"/>
      <c r="AQ666" s="294"/>
      <c r="AR666" s="294"/>
      <c r="AS666" s="294"/>
      <c r="AT666" s="294"/>
      <c r="AU666" s="294"/>
      <c r="AV666" s="294"/>
      <c r="AW666" s="294"/>
      <c r="AX666" s="294"/>
      <c r="AY666" s="294"/>
      <c r="AZ666" s="294"/>
      <c r="BA666" s="294"/>
      <c r="BB666" s="294"/>
      <c r="BC666" s="294"/>
      <c r="BD666" s="294"/>
      <c r="BE666" s="294"/>
      <c r="BF666" s="294"/>
      <c r="BG666" s="294"/>
      <c r="BH666" s="294"/>
      <c r="BI666" s="294"/>
      <c r="BJ666" s="294"/>
      <c r="BK666" s="294"/>
      <c r="BL666" s="294"/>
      <c r="BM666" s="294"/>
      <c r="BN666" s="294"/>
      <c r="BO666" s="294"/>
    </row>
    <row r="667">
      <c r="A667" s="294"/>
      <c r="B667" s="333"/>
      <c r="D667" s="134"/>
      <c r="E667" s="294"/>
      <c r="I667" s="294"/>
      <c r="J667" s="294"/>
      <c r="N667" s="294"/>
      <c r="O667" s="294"/>
      <c r="P667" s="294"/>
      <c r="Q667" s="294"/>
      <c r="R667" s="294"/>
      <c r="S667" s="294"/>
      <c r="T667" s="294"/>
      <c r="U667" s="294"/>
      <c r="V667" s="294"/>
      <c r="W667" s="294"/>
      <c r="X667" s="294"/>
      <c r="Y667" s="294"/>
      <c r="Z667" s="294"/>
      <c r="AA667" s="294"/>
      <c r="AB667" s="294"/>
      <c r="AC667" s="294"/>
      <c r="AD667" s="294"/>
      <c r="AE667" s="294"/>
      <c r="AF667" s="294"/>
      <c r="AG667" s="294"/>
      <c r="AH667" s="294"/>
      <c r="AI667" s="294"/>
      <c r="AJ667" s="294"/>
      <c r="AK667" s="294"/>
      <c r="AL667" s="294"/>
      <c r="AM667" s="294"/>
      <c r="AN667" s="294"/>
      <c r="AO667" s="294"/>
      <c r="AP667" s="294"/>
      <c r="AQ667" s="294"/>
      <c r="AR667" s="294"/>
      <c r="AS667" s="294"/>
      <c r="AT667" s="294"/>
      <c r="AU667" s="294"/>
      <c r="AV667" s="294"/>
      <c r="AW667" s="294"/>
      <c r="AX667" s="294"/>
      <c r="AY667" s="294"/>
      <c r="AZ667" s="294"/>
      <c r="BA667" s="294"/>
      <c r="BB667" s="294"/>
      <c r="BC667" s="294"/>
      <c r="BD667" s="294"/>
      <c r="BE667" s="294"/>
      <c r="BF667" s="294"/>
      <c r="BG667" s="294"/>
      <c r="BH667" s="294"/>
      <c r="BI667" s="294"/>
      <c r="BJ667" s="294"/>
      <c r="BK667" s="294"/>
      <c r="BL667" s="294"/>
      <c r="BM667" s="294"/>
      <c r="BN667" s="294"/>
      <c r="BO667" s="294"/>
    </row>
    <row r="668">
      <c r="A668" s="294"/>
      <c r="B668" s="333"/>
      <c r="D668" s="134"/>
      <c r="E668" s="294"/>
      <c r="I668" s="294"/>
      <c r="J668" s="294"/>
      <c r="N668" s="294"/>
      <c r="O668" s="294"/>
      <c r="P668" s="294"/>
      <c r="Q668" s="294"/>
      <c r="R668" s="294"/>
      <c r="S668" s="294"/>
      <c r="T668" s="294"/>
      <c r="U668" s="294"/>
      <c r="V668" s="294"/>
      <c r="W668" s="294"/>
      <c r="X668" s="294"/>
      <c r="Y668" s="294"/>
      <c r="Z668" s="294"/>
      <c r="AA668" s="294"/>
      <c r="AB668" s="294"/>
      <c r="AC668" s="294"/>
      <c r="AD668" s="294"/>
      <c r="AE668" s="294"/>
      <c r="AF668" s="294"/>
      <c r="AG668" s="294"/>
      <c r="AH668" s="294"/>
      <c r="AI668" s="294"/>
      <c r="AJ668" s="294"/>
      <c r="AK668" s="294"/>
      <c r="AL668" s="294"/>
      <c r="AM668" s="294"/>
      <c r="AN668" s="294"/>
      <c r="AO668" s="294"/>
      <c r="AP668" s="294"/>
      <c r="AQ668" s="294"/>
      <c r="AR668" s="294"/>
      <c r="AS668" s="294"/>
      <c r="AT668" s="294"/>
      <c r="AU668" s="294"/>
      <c r="AV668" s="294"/>
      <c r="AW668" s="294"/>
      <c r="AX668" s="294"/>
      <c r="AY668" s="294"/>
      <c r="AZ668" s="294"/>
      <c r="BA668" s="294"/>
      <c r="BB668" s="294"/>
      <c r="BC668" s="294"/>
      <c r="BD668" s="294"/>
      <c r="BE668" s="294"/>
      <c r="BF668" s="294"/>
      <c r="BG668" s="294"/>
      <c r="BH668" s="294"/>
      <c r="BI668" s="294"/>
      <c r="BJ668" s="294"/>
      <c r="BK668" s="294"/>
      <c r="BL668" s="294"/>
      <c r="BM668" s="294"/>
      <c r="BN668" s="294"/>
      <c r="BO668" s="294"/>
    </row>
    <row r="669">
      <c r="A669" s="294"/>
      <c r="B669" s="333"/>
      <c r="D669" s="134"/>
      <c r="E669" s="294"/>
      <c r="I669" s="294"/>
      <c r="J669" s="294"/>
      <c r="N669" s="294"/>
      <c r="O669" s="294"/>
      <c r="P669" s="294"/>
      <c r="Q669" s="294"/>
      <c r="R669" s="294"/>
      <c r="S669" s="294"/>
      <c r="T669" s="294"/>
      <c r="U669" s="294"/>
      <c r="V669" s="294"/>
      <c r="W669" s="294"/>
      <c r="X669" s="294"/>
      <c r="Y669" s="294"/>
      <c r="Z669" s="294"/>
      <c r="AA669" s="294"/>
      <c r="AB669" s="294"/>
      <c r="AC669" s="294"/>
      <c r="AD669" s="294"/>
      <c r="AE669" s="294"/>
      <c r="AF669" s="294"/>
      <c r="AG669" s="294"/>
      <c r="AH669" s="294"/>
      <c r="AI669" s="294"/>
      <c r="AJ669" s="294"/>
      <c r="AK669" s="294"/>
      <c r="AL669" s="294"/>
      <c r="AM669" s="294"/>
      <c r="AN669" s="294"/>
      <c r="AO669" s="294"/>
      <c r="AP669" s="294"/>
      <c r="AQ669" s="294"/>
      <c r="AR669" s="294"/>
      <c r="AS669" s="294"/>
      <c r="AT669" s="294"/>
      <c r="AU669" s="294"/>
      <c r="AV669" s="294"/>
      <c r="AW669" s="294"/>
      <c r="AX669" s="294"/>
      <c r="AY669" s="294"/>
      <c r="AZ669" s="294"/>
      <c r="BA669" s="294"/>
      <c r="BB669" s="294"/>
      <c r="BC669" s="294"/>
      <c r="BD669" s="294"/>
      <c r="BE669" s="294"/>
      <c r="BF669" s="294"/>
      <c r="BG669" s="294"/>
      <c r="BH669" s="294"/>
      <c r="BI669" s="294"/>
      <c r="BJ669" s="294"/>
      <c r="BK669" s="294"/>
      <c r="BL669" s="294"/>
      <c r="BM669" s="294"/>
      <c r="BN669" s="294"/>
      <c r="BO669" s="294"/>
    </row>
    <row r="670">
      <c r="A670" s="294"/>
      <c r="B670" s="333"/>
      <c r="D670" s="134"/>
      <c r="E670" s="294"/>
      <c r="I670" s="294"/>
      <c r="J670" s="294"/>
      <c r="N670" s="294"/>
      <c r="O670" s="294"/>
      <c r="P670" s="294"/>
      <c r="Q670" s="294"/>
      <c r="R670" s="294"/>
      <c r="S670" s="294"/>
      <c r="T670" s="294"/>
      <c r="U670" s="294"/>
      <c r="V670" s="294"/>
      <c r="W670" s="294"/>
      <c r="X670" s="294"/>
      <c r="Y670" s="294"/>
      <c r="Z670" s="294"/>
      <c r="AA670" s="294"/>
      <c r="AB670" s="294"/>
      <c r="AC670" s="294"/>
      <c r="AD670" s="294"/>
      <c r="AE670" s="294"/>
      <c r="AF670" s="294"/>
      <c r="AG670" s="294"/>
      <c r="AH670" s="294"/>
      <c r="AI670" s="294"/>
      <c r="AJ670" s="294"/>
      <c r="AK670" s="294"/>
      <c r="AL670" s="294"/>
      <c r="AM670" s="294"/>
      <c r="AN670" s="294"/>
      <c r="AO670" s="294"/>
      <c r="AP670" s="294"/>
      <c r="AQ670" s="294"/>
      <c r="AR670" s="294"/>
      <c r="AS670" s="294"/>
      <c r="AT670" s="294"/>
      <c r="AU670" s="294"/>
      <c r="AV670" s="294"/>
      <c r="AW670" s="294"/>
      <c r="AX670" s="294"/>
      <c r="AY670" s="294"/>
      <c r="AZ670" s="294"/>
      <c r="BA670" s="294"/>
      <c r="BB670" s="294"/>
      <c r="BC670" s="294"/>
      <c r="BD670" s="294"/>
      <c r="BE670" s="294"/>
      <c r="BF670" s="294"/>
      <c r="BG670" s="294"/>
      <c r="BH670" s="294"/>
      <c r="BI670" s="294"/>
      <c r="BJ670" s="294"/>
      <c r="BK670" s="294"/>
      <c r="BL670" s="294"/>
      <c r="BM670" s="294"/>
      <c r="BN670" s="294"/>
      <c r="BO670" s="294"/>
    </row>
    <row r="671">
      <c r="A671" s="294"/>
      <c r="B671" s="333"/>
      <c r="D671" s="134"/>
      <c r="E671" s="294"/>
      <c r="I671" s="294"/>
      <c r="J671" s="294"/>
      <c r="N671" s="294"/>
      <c r="O671" s="294"/>
      <c r="P671" s="294"/>
      <c r="Q671" s="294"/>
      <c r="R671" s="294"/>
      <c r="S671" s="294"/>
      <c r="T671" s="294"/>
      <c r="U671" s="294"/>
      <c r="V671" s="294"/>
      <c r="W671" s="294"/>
      <c r="X671" s="294"/>
      <c r="Y671" s="294"/>
      <c r="Z671" s="294"/>
      <c r="AA671" s="294"/>
      <c r="AB671" s="294"/>
      <c r="AC671" s="294"/>
      <c r="AD671" s="294"/>
      <c r="AE671" s="294"/>
      <c r="AF671" s="294"/>
      <c r="AG671" s="294"/>
      <c r="AH671" s="294"/>
      <c r="AI671" s="294"/>
      <c r="AJ671" s="294"/>
      <c r="AK671" s="294"/>
      <c r="AL671" s="294"/>
      <c r="AM671" s="294"/>
      <c r="AN671" s="294"/>
      <c r="AO671" s="294"/>
      <c r="AP671" s="294"/>
      <c r="AQ671" s="294"/>
      <c r="AR671" s="294"/>
      <c r="AS671" s="294"/>
      <c r="AT671" s="294"/>
      <c r="AU671" s="294"/>
      <c r="AV671" s="294"/>
      <c r="AW671" s="294"/>
      <c r="AX671" s="294"/>
      <c r="AY671" s="294"/>
      <c r="AZ671" s="294"/>
      <c r="BA671" s="294"/>
      <c r="BB671" s="294"/>
      <c r="BC671" s="294"/>
      <c r="BD671" s="294"/>
      <c r="BE671" s="294"/>
      <c r="BF671" s="294"/>
      <c r="BG671" s="294"/>
      <c r="BH671" s="294"/>
      <c r="BI671" s="294"/>
      <c r="BJ671" s="294"/>
      <c r="BK671" s="294"/>
      <c r="BL671" s="294"/>
      <c r="BM671" s="294"/>
      <c r="BN671" s="294"/>
      <c r="BO671" s="294"/>
    </row>
    <row r="672">
      <c r="A672" s="294"/>
      <c r="B672" s="333"/>
      <c r="D672" s="134"/>
      <c r="E672" s="294"/>
      <c r="I672" s="294"/>
      <c r="J672" s="294"/>
      <c r="N672" s="294"/>
      <c r="O672" s="294"/>
      <c r="P672" s="294"/>
      <c r="Q672" s="294"/>
      <c r="R672" s="294"/>
      <c r="S672" s="294"/>
      <c r="T672" s="294"/>
      <c r="U672" s="294"/>
      <c r="V672" s="294"/>
      <c r="W672" s="294"/>
      <c r="X672" s="294"/>
      <c r="Y672" s="294"/>
      <c r="Z672" s="294"/>
      <c r="AA672" s="294"/>
      <c r="AB672" s="294"/>
      <c r="AC672" s="294"/>
      <c r="AD672" s="294"/>
      <c r="AE672" s="294"/>
      <c r="AF672" s="294"/>
      <c r="AG672" s="294"/>
      <c r="AH672" s="294"/>
      <c r="AI672" s="294"/>
      <c r="AJ672" s="294"/>
      <c r="AK672" s="294"/>
      <c r="AL672" s="294"/>
      <c r="AM672" s="294"/>
      <c r="AN672" s="294"/>
      <c r="AO672" s="294"/>
      <c r="AP672" s="294"/>
      <c r="AQ672" s="294"/>
      <c r="AR672" s="294"/>
      <c r="AS672" s="294"/>
      <c r="AT672" s="294"/>
      <c r="AU672" s="294"/>
      <c r="AV672" s="294"/>
      <c r="AW672" s="294"/>
      <c r="AX672" s="294"/>
      <c r="AY672" s="294"/>
      <c r="AZ672" s="294"/>
      <c r="BA672" s="294"/>
      <c r="BB672" s="294"/>
      <c r="BC672" s="294"/>
      <c r="BD672" s="294"/>
      <c r="BE672" s="294"/>
      <c r="BF672" s="294"/>
      <c r="BG672" s="294"/>
      <c r="BH672" s="294"/>
      <c r="BI672" s="294"/>
      <c r="BJ672" s="294"/>
      <c r="BK672" s="294"/>
      <c r="BL672" s="294"/>
      <c r="BM672" s="294"/>
      <c r="BN672" s="294"/>
      <c r="BO672" s="294"/>
    </row>
    <row r="673">
      <c r="A673" s="294"/>
      <c r="B673" s="333"/>
      <c r="D673" s="134"/>
      <c r="E673" s="294"/>
      <c r="I673" s="294"/>
      <c r="J673" s="294"/>
      <c r="N673" s="294"/>
      <c r="O673" s="294"/>
      <c r="P673" s="294"/>
      <c r="Q673" s="294"/>
      <c r="R673" s="294"/>
      <c r="S673" s="294"/>
      <c r="T673" s="294"/>
      <c r="U673" s="294"/>
      <c r="V673" s="294"/>
      <c r="W673" s="294"/>
      <c r="X673" s="294"/>
      <c r="Y673" s="294"/>
      <c r="Z673" s="294"/>
      <c r="AA673" s="294"/>
      <c r="AB673" s="294"/>
      <c r="AC673" s="294"/>
      <c r="AD673" s="294"/>
      <c r="AE673" s="294"/>
      <c r="AF673" s="294"/>
      <c r="AG673" s="294"/>
      <c r="AH673" s="294"/>
      <c r="AI673" s="294"/>
      <c r="AJ673" s="294"/>
      <c r="AK673" s="294"/>
      <c r="AL673" s="294"/>
      <c r="AM673" s="294"/>
      <c r="AN673" s="294"/>
      <c r="AO673" s="294"/>
      <c r="AP673" s="294"/>
      <c r="AQ673" s="294"/>
      <c r="AR673" s="294"/>
      <c r="AS673" s="294"/>
      <c r="AT673" s="294"/>
      <c r="AU673" s="294"/>
      <c r="AV673" s="294"/>
      <c r="AW673" s="294"/>
      <c r="AX673" s="294"/>
      <c r="AY673" s="294"/>
      <c r="AZ673" s="294"/>
      <c r="BA673" s="294"/>
      <c r="BB673" s="294"/>
      <c r="BC673" s="294"/>
      <c r="BD673" s="294"/>
      <c r="BE673" s="294"/>
      <c r="BF673" s="294"/>
      <c r="BG673" s="294"/>
      <c r="BH673" s="294"/>
      <c r="BI673" s="294"/>
      <c r="BJ673" s="294"/>
      <c r="BK673" s="294"/>
      <c r="BL673" s="294"/>
      <c r="BM673" s="294"/>
      <c r="BN673" s="294"/>
      <c r="BO673" s="294"/>
    </row>
    <row r="674">
      <c r="A674" s="294"/>
      <c r="B674" s="333"/>
      <c r="D674" s="134"/>
      <c r="E674" s="294"/>
      <c r="I674" s="294"/>
      <c r="J674" s="294"/>
      <c r="N674" s="294"/>
      <c r="O674" s="294"/>
      <c r="P674" s="294"/>
      <c r="Q674" s="294"/>
      <c r="R674" s="294"/>
      <c r="S674" s="294"/>
      <c r="T674" s="294"/>
      <c r="U674" s="294"/>
      <c r="V674" s="294"/>
      <c r="W674" s="294"/>
      <c r="X674" s="294"/>
      <c r="Y674" s="294"/>
      <c r="Z674" s="294"/>
      <c r="AA674" s="294"/>
      <c r="AB674" s="294"/>
      <c r="AC674" s="294"/>
      <c r="AD674" s="294"/>
      <c r="AE674" s="294"/>
      <c r="AF674" s="294"/>
      <c r="AG674" s="294"/>
      <c r="AH674" s="294"/>
      <c r="AI674" s="294"/>
      <c r="AJ674" s="294"/>
      <c r="AK674" s="294"/>
      <c r="AL674" s="294"/>
      <c r="AM674" s="294"/>
      <c r="AN674" s="294"/>
      <c r="AO674" s="294"/>
      <c r="AP674" s="294"/>
      <c r="AQ674" s="294"/>
      <c r="AR674" s="294"/>
      <c r="AS674" s="294"/>
      <c r="AT674" s="294"/>
      <c r="AU674" s="294"/>
      <c r="AV674" s="294"/>
      <c r="AW674" s="294"/>
      <c r="AX674" s="294"/>
      <c r="AY674" s="294"/>
      <c r="AZ674" s="294"/>
      <c r="BA674" s="294"/>
      <c r="BB674" s="294"/>
      <c r="BC674" s="294"/>
      <c r="BD674" s="294"/>
      <c r="BE674" s="294"/>
      <c r="BF674" s="294"/>
      <c r="BG674" s="294"/>
      <c r="BH674" s="294"/>
      <c r="BI674" s="294"/>
      <c r="BJ674" s="294"/>
      <c r="BK674" s="294"/>
      <c r="BL674" s="294"/>
      <c r="BM674" s="294"/>
      <c r="BN674" s="294"/>
      <c r="BO674" s="294"/>
    </row>
    <row r="675">
      <c r="A675" s="294"/>
      <c r="B675" s="333"/>
      <c r="D675" s="134"/>
      <c r="E675" s="294"/>
      <c r="I675" s="294"/>
      <c r="J675" s="294"/>
      <c r="N675" s="294"/>
      <c r="O675" s="294"/>
      <c r="P675" s="294"/>
      <c r="Q675" s="294"/>
      <c r="R675" s="294"/>
      <c r="S675" s="294"/>
      <c r="T675" s="294"/>
      <c r="U675" s="294"/>
      <c r="V675" s="294"/>
      <c r="W675" s="294"/>
      <c r="X675" s="294"/>
      <c r="Y675" s="294"/>
      <c r="Z675" s="294"/>
      <c r="AA675" s="294"/>
      <c r="AB675" s="294"/>
      <c r="AC675" s="294"/>
      <c r="AD675" s="294"/>
      <c r="AE675" s="294"/>
      <c r="AF675" s="294"/>
      <c r="AG675" s="294"/>
      <c r="AH675" s="294"/>
      <c r="AI675" s="294"/>
      <c r="AJ675" s="294"/>
      <c r="AK675" s="294"/>
      <c r="AL675" s="294"/>
      <c r="AM675" s="294"/>
      <c r="AN675" s="294"/>
      <c r="AO675" s="294"/>
      <c r="AP675" s="294"/>
      <c r="AQ675" s="294"/>
      <c r="AR675" s="294"/>
      <c r="AS675" s="294"/>
      <c r="AT675" s="294"/>
      <c r="AU675" s="294"/>
      <c r="AV675" s="294"/>
      <c r="AW675" s="294"/>
      <c r="AX675" s="294"/>
      <c r="AY675" s="294"/>
      <c r="AZ675" s="294"/>
      <c r="BA675" s="294"/>
      <c r="BB675" s="294"/>
      <c r="BC675" s="294"/>
      <c r="BD675" s="294"/>
      <c r="BE675" s="294"/>
      <c r="BF675" s="294"/>
      <c r="BG675" s="294"/>
      <c r="BH675" s="294"/>
      <c r="BI675" s="294"/>
      <c r="BJ675" s="294"/>
      <c r="BK675" s="294"/>
      <c r="BL675" s="294"/>
      <c r="BM675" s="294"/>
      <c r="BN675" s="294"/>
      <c r="BO675" s="294"/>
    </row>
    <row r="676">
      <c r="A676" s="294"/>
      <c r="B676" s="333"/>
      <c r="D676" s="134"/>
      <c r="E676" s="294"/>
      <c r="I676" s="294"/>
      <c r="J676" s="294"/>
      <c r="N676" s="294"/>
      <c r="O676" s="294"/>
      <c r="P676" s="294"/>
      <c r="Q676" s="294"/>
      <c r="R676" s="294"/>
      <c r="S676" s="294"/>
      <c r="T676" s="294"/>
      <c r="U676" s="294"/>
      <c r="V676" s="294"/>
      <c r="W676" s="294"/>
      <c r="X676" s="294"/>
      <c r="Y676" s="294"/>
      <c r="Z676" s="294"/>
      <c r="AA676" s="294"/>
      <c r="AB676" s="294"/>
      <c r="AC676" s="294"/>
      <c r="AD676" s="294"/>
      <c r="AE676" s="294"/>
      <c r="AF676" s="294"/>
      <c r="AG676" s="294"/>
      <c r="AH676" s="294"/>
      <c r="AI676" s="294"/>
      <c r="AJ676" s="294"/>
      <c r="AK676" s="294"/>
      <c r="AL676" s="294"/>
      <c r="AM676" s="294"/>
      <c r="AN676" s="294"/>
      <c r="AO676" s="294"/>
      <c r="AP676" s="294"/>
      <c r="AQ676" s="294"/>
      <c r="AR676" s="294"/>
      <c r="AS676" s="294"/>
      <c r="AT676" s="294"/>
      <c r="AU676" s="294"/>
      <c r="AV676" s="294"/>
      <c r="AW676" s="294"/>
      <c r="AX676" s="294"/>
      <c r="AY676" s="294"/>
      <c r="AZ676" s="294"/>
      <c r="BA676" s="294"/>
      <c r="BB676" s="294"/>
      <c r="BC676" s="294"/>
      <c r="BD676" s="294"/>
      <c r="BE676" s="294"/>
      <c r="BF676" s="294"/>
      <c r="BG676" s="294"/>
      <c r="BH676" s="294"/>
      <c r="BI676" s="294"/>
      <c r="BJ676" s="294"/>
      <c r="BK676" s="294"/>
      <c r="BL676" s="294"/>
      <c r="BM676" s="294"/>
      <c r="BN676" s="294"/>
      <c r="BO676" s="294"/>
    </row>
    <row r="677">
      <c r="A677" s="294"/>
      <c r="B677" s="333"/>
      <c r="D677" s="134"/>
      <c r="E677" s="294"/>
      <c r="I677" s="294"/>
      <c r="J677" s="294"/>
      <c r="N677" s="294"/>
      <c r="O677" s="294"/>
      <c r="P677" s="294"/>
      <c r="Q677" s="294"/>
      <c r="R677" s="294"/>
      <c r="S677" s="294"/>
      <c r="T677" s="294"/>
      <c r="U677" s="294"/>
      <c r="V677" s="294"/>
      <c r="W677" s="294"/>
      <c r="X677" s="294"/>
      <c r="Y677" s="294"/>
      <c r="Z677" s="294"/>
      <c r="AA677" s="294"/>
      <c r="AB677" s="294"/>
      <c r="AC677" s="294"/>
      <c r="AD677" s="294"/>
      <c r="AE677" s="294"/>
      <c r="AF677" s="294"/>
      <c r="AG677" s="294"/>
      <c r="AH677" s="294"/>
      <c r="AI677" s="294"/>
      <c r="AJ677" s="294"/>
      <c r="AK677" s="294"/>
      <c r="AL677" s="294"/>
      <c r="AM677" s="294"/>
      <c r="AN677" s="294"/>
      <c r="AO677" s="294"/>
      <c r="AP677" s="294"/>
      <c r="AQ677" s="294"/>
      <c r="AR677" s="294"/>
      <c r="AS677" s="294"/>
      <c r="AT677" s="294"/>
      <c r="AU677" s="294"/>
      <c r="AV677" s="294"/>
      <c r="AW677" s="294"/>
      <c r="AX677" s="294"/>
      <c r="AY677" s="294"/>
      <c r="AZ677" s="294"/>
      <c r="BA677" s="294"/>
      <c r="BB677" s="294"/>
      <c r="BC677" s="294"/>
      <c r="BD677" s="294"/>
      <c r="BE677" s="294"/>
      <c r="BF677" s="294"/>
      <c r="BG677" s="294"/>
      <c r="BH677" s="294"/>
      <c r="BI677" s="294"/>
      <c r="BJ677" s="294"/>
      <c r="BK677" s="294"/>
      <c r="BL677" s="294"/>
      <c r="BM677" s="294"/>
      <c r="BN677" s="294"/>
      <c r="BO677" s="294"/>
    </row>
    <row r="678">
      <c r="A678" s="294"/>
      <c r="B678" s="333"/>
      <c r="D678" s="134"/>
      <c r="E678" s="294"/>
      <c r="I678" s="294"/>
      <c r="J678" s="294"/>
      <c r="N678" s="294"/>
      <c r="O678" s="294"/>
      <c r="P678" s="294"/>
      <c r="Q678" s="294"/>
      <c r="R678" s="294"/>
      <c r="S678" s="294"/>
      <c r="T678" s="294"/>
      <c r="U678" s="294"/>
      <c r="V678" s="294"/>
      <c r="W678" s="294"/>
      <c r="X678" s="294"/>
      <c r="Y678" s="294"/>
      <c r="Z678" s="294"/>
      <c r="AA678" s="294"/>
      <c r="AB678" s="294"/>
      <c r="AC678" s="294"/>
      <c r="AD678" s="294"/>
      <c r="AE678" s="294"/>
      <c r="AF678" s="294"/>
      <c r="AG678" s="294"/>
      <c r="AH678" s="294"/>
      <c r="AI678" s="294"/>
      <c r="AJ678" s="294"/>
      <c r="AK678" s="294"/>
      <c r="AL678" s="294"/>
      <c r="AM678" s="294"/>
      <c r="AN678" s="294"/>
      <c r="AO678" s="294"/>
      <c r="AP678" s="294"/>
      <c r="AQ678" s="294"/>
      <c r="AR678" s="294"/>
      <c r="AS678" s="294"/>
      <c r="AT678" s="294"/>
      <c r="AU678" s="294"/>
      <c r="AV678" s="294"/>
      <c r="AW678" s="294"/>
      <c r="AX678" s="294"/>
      <c r="AY678" s="294"/>
      <c r="AZ678" s="294"/>
      <c r="BA678" s="294"/>
      <c r="BB678" s="294"/>
      <c r="BC678" s="294"/>
      <c r="BD678" s="294"/>
      <c r="BE678" s="294"/>
      <c r="BF678" s="294"/>
      <c r="BG678" s="294"/>
      <c r="BH678" s="294"/>
      <c r="BI678" s="294"/>
      <c r="BJ678" s="294"/>
      <c r="BK678" s="294"/>
      <c r="BL678" s="294"/>
      <c r="BM678" s="294"/>
      <c r="BN678" s="294"/>
      <c r="BO678" s="294"/>
    </row>
    <row r="679">
      <c r="A679" s="294"/>
      <c r="B679" s="333"/>
      <c r="D679" s="134"/>
      <c r="E679" s="294"/>
      <c r="I679" s="294"/>
      <c r="J679" s="294"/>
      <c r="N679" s="294"/>
      <c r="O679" s="294"/>
      <c r="P679" s="294"/>
      <c r="Q679" s="294"/>
      <c r="R679" s="294"/>
      <c r="S679" s="294"/>
      <c r="T679" s="294"/>
      <c r="U679" s="294"/>
      <c r="V679" s="294"/>
      <c r="W679" s="294"/>
      <c r="X679" s="294"/>
      <c r="Y679" s="294"/>
      <c r="Z679" s="294"/>
      <c r="AA679" s="294"/>
      <c r="AB679" s="294"/>
      <c r="AC679" s="294"/>
      <c r="AD679" s="294"/>
      <c r="AE679" s="294"/>
      <c r="AF679" s="294"/>
      <c r="AG679" s="294"/>
      <c r="AH679" s="294"/>
      <c r="AI679" s="294"/>
      <c r="AJ679" s="294"/>
      <c r="AK679" s="294"/>
      <c r="AL679" s="294"/>
      <c r="AM679" s="294"/>
      <c r="AN679" s="294"/>
      <c r="AO679" s="294"/>
      <c r="AP679" s="294"/>
      <c r="AQ679" s="294"/>
      <c r="AR679" s="294"/>
      <c r="AS679" s="294"/>
      <c r="AT679" s="294"/>
      <c r="AU679" s="294"/>
      <c r="AV679" s="294"/>
      <c r="AW679" s="294"/>
      <c r="AX679" s="294"/>
      <c r="AY679" s="294"/>
      <c r="AZ679" s="294"/>
      <c r="BA679" s="294"/>
      <c r="BB679" s="294"/>
      <c r="BC679" s="294"/>
      <c r="BD679" s="294"/>
      <c r="BE679" s="294"/>
      <c r="BF679" s="294"/>
      <c r="BG679" s="294"/>
      <c r="BH679" s="294"/>
      <c r="BI679" s="294"/>
      <c r="BJ679" s="294"/>
      <c r="BK679" s="294"/>
      <c r="BL679" s="294"/>
      <c r="BM679" s="294"/>
      <c r="BN679" s="294"/>
      <c r="BO679" s="294"/>
    </row>
    <row r="680">
      <c r="A680" s="294"/>
      <c r="B680" s="333"/>
      <c r="D680" s="134"/>
      <c r="E680" s="294"/>
      <c r="I680" s="294"/>
      <c r="J680" s="294"/>
      <c r="N680" s="294"/>
      <c r="O680" s="294"/>
      <c r="P680" s="294"/>
      <c r="Q680" s="294"/>
      <c r="R680" s="294"/>
      <c r="S680" s="294"/>
      <c r="T680" s="294"/>
      <c r="U680" s="294"/>
      <c r="V680" s="294"/>
      <c r="W680" s="294"/>
      <c r="X680" s="294"/>
      <c r="Y680" s="294"/>
      <c r="Z680" s="294"/>
      <c r="AA680" s="294"/>
      <c r="AB680" s="294"/>
      <c r="AC680" s="294"/>
      <c r="AD680" s="294"/>
      <c r="AE680" s="294"/>
      <c r="AF680" s="294"/>
      <c r="AG680" s="294"/>
      <c r="AH680" s="294"/>
      <c r="AI680" s="294"/>
      <c r="AJ680" s="294"/>
      <c r="AK680" s="294"/>
      <c r="AL680" s="294"/>
      <c r="AM680" s="294"/>
      <c r="AN680" s="294"/>
      <c r="AO680" s="294"/>
      <c r="AP680" s="294"/>
      <c r="AQ680" s="294"/>
      <c r="AR680" s="294"/>
      <c r="AS680" s="294"/>
      <c r="AT680" s="294"/>
      <c r="AU680" s="294"/>
      <c r="AV680" s="294"/>
      <c r="AW680" s="294"/>
      <c r="AX680" s="294"/>
      <c r="AY680" s="294"/>
      <c r="AZ680" s="294"/>
      <c r="BA680" s="294"/>
      <c r="BB680" s="294"/>
      <c r="BC680" s="294"/>
      <c r="BD680" s="294"/>
      <c r="BE680" s="294"/>
      <c r="BF680" s="294"/>
      <c r="BG680" s="294"/>
      <c r="BH680" s="294"/>
      <c r="BI680" s="294"/>
      <c r="BJ680" s="294"/>
      <c r="BK680" s="294"/>
      <c r="BL680" s="294"/>
      <c r="BM680" s="294"/>
      <c r="BN680" s="294"/>
      <c r="BO680" s="294"/>
    </row>
    <row r="681">
      <c r="A681" s="294"/>
      <c r="B681" s="333"/>
      <c r="D681" s="134"/>
      <c r="E681" s="294"/>
      <c r="I681" s="294"/>
      <c r="J681" s="294"/>
      <c r="N681" s="294"/>
      <c r="O681" s="294"/>
      <c r="P681" s="294"/>
      <c r="Q681" s="294"/>
      <c r="R681" s="294"/>
      <c r="S681" s="294"/>
      <c r="T681" s="294"/>
      <c r="U681" s="294"/>
      <c r="V681" s="294"/>
      <c r="W681" s="294"/>
      <c r="X681" s="294"/>
      <c r="Y681" s="294"/>
      <c r="Z681" s="294"/>
      <c r="AA681" s="294"/>
      <c r="AB681" s="294"/>
      <c r="AC681" s="294"/>
      <c r="AD681" s="294"/>
      <c r="AE681" s="294"/>
      <c r="AF681" s="294"/>
      <c r="AG681" s="294"/>
      <c r="AH681" s="294"/>
      <c r="AI681" s="294"/>
      <c r="AJ681" s="294"/>
      <c r="AK681" s="294"/>
      <c r="AL681" s="294"/>
      <c r="AM681" s="294"/>
      <c r="AN681" s="294"/>
      <c r="AO681" s="294"/>
      <c r="AP681" s="294"/>
      <c r="AQ681" s="294"/>
      <c r="AR681" s="294"/>
      <c r="AS681" s="294"/>
      <c r="AT681" s="294"/>
      <c r="AU681" s="294"/>
      <c r="AV681" s="294"/>
      <c r="AW681" s="294"/>
      <c r="AX681" s="294"/>
      <c r="AY681" s="294"/>
      <c r="AZ681" s="294"/>
      <c r="BA681" s="294"/>
      <c r="BB681" s="294"/>
      <c r="BC681" s="294"/>
      <c r="BD681" s="294"/>
      <c r="BE681" s="294"/>
      <c r="BF681" s="294"/>
      <c r="BG681" s="294"/>
      <c r="BH681" s="294"/>
      <c r="BI681" s="294"/>
      <c r="BJ681" s="294"/>
      <c r="BK681" s="294"/>
      <c r="BL681" s="294"/>
      <c r="BM681" s="294"/>
      <c r="BN681" s="294"/>
      <c r="BO681" s="294"/>
    </row>
    <row r="682">
      <c r="A682" s="294"/>
      <c r="B682" s="333"/>
      <c r="D682" s="134"/>
      <c r="E682" s="294"/>
      <c r="I682" s="294"/>
      <c r="J682" s="294"/>
      <c r="N682" s="294"/>
      <c r="O682" s="294"/>
      <c r="P682" s="294"/>
      <c r="Q682" s="294"/>
      <c r="R682" s="294"/>
      <c r="S682" s="294"/>
      <c r="T682" s="294"/>
      <c r="U682" s="294"/>
      <c r="V682" s="294"/>
      <c r="W682" s="294"/>
      <c r="X682" s="294"/>
      <c r="Y682" s="294"/>
      <c r="Z682" s="294"/>
      <c r="AA682" s="294"/>
      <c r="AB682" s="294"/>
      <c r="AC682" s="294"/>
      <c r="AD682" s="294"/>
      <c r="AE682" s="294"/>
      <c r="AF682" s="294"/>
      <c r="AG682" s="294"/>
      <c r="AH682" s="294"/>
      <c r="AI682" s="294"/>
      <c r="AJ682" s="294"/>
      <c r="AK682" s="294"/>
      <c r="AL682" s="294"/>
      <c r="AM682" s="294"/>
      <c r="AN682" s="294"/>
      <c r="AO682" s="294"/>
      <c r="AP682" s="294"/>
      <c r="AQ682" s="294"/>
      <c r="AR682" s="294"/>
      <c r="AS682" s="294"/>
      <c r="AT682" s="294"/>
      <c r="AU682" s="294"/>
      <c r="AV682" s="294"/>
      <c r="AW682" s="294"/>
      <c r="AX682" s="294"/>
      <c r="AY682" s="294"/>
      <c r="AZ682" s="294"/>
      <c r="BA682" s="294"/>
      <c r="BB682" s="294"/>
      <c r="BC682" s="294"/>
      <c r="BD682" s="294"/>
      <c r="BE682" s="294"/>
      <c r="BF682" s="294"/>
      <c r="BG682" s="294"/>
      <c r="BH682" s="294"/>
      <c r="BI682" s="294"/>
      <c r="BJ682" s="294"/>
      <c r="BK682" s="294"/>
      <c r="BL682" s="294"/>
      <c r="BM682" s="294"/>
      <c r="BN682" s="294"/>
      <c r="BO682" s="294"/>
    </row>
    <row r="683">
      <c r="A683" s="294"/>
      <c r="B683" s="333"/>
      <c r="D683" s="134"/>
      <c r="E683" s="294"/>
      <c r="I683" s="294"/>
      <c r="J683" s="294"/>
      <c r="N683" s="294"/>
      <c r="O683" s="294"/>
      <c r="P683" s="294"/>
      <c r="Q683" s="294"/>
      <c r="R683" s="294"/>
      <c r="S683" s="294"/>
      <c r="T683" s="294"/>
      <c r="U683" s="294"/>
      <c r="V683" s="294"/>
      <c r="W683" s="294"/>
      <c r="X683" s="294"/>
      <c r="Y683" s="294"/>
      <c r="Z683" s="294"/>
      <c r="AA683" s="294"/>
      <c r="AB683" s="294"/>
      <c r="AC683" s="294"/>
      <c r="AD683" s="294"/>
      <c r="AE683" s="294"/>
      <c r="AF683" s="294"/>
      <c r="AG683" s="294"/>
      <c r="AH683" s="294"/>
      <c r="AI683" s="294"/>
      <c r="AJ683" s="294"/>
      <c r="AK683" s="294"/>
      <c r="AL683" s="294"/>
      <c r="AM683" s="294"/>
      <c r="AN683" s="294"/>
      <c r="AO683" s="294"/>
      <c r="AP683" s="294"/>
      <c r="AQ683" s="294"/>
      <c r="AR683" s="294"/>
      <c r="AS683" s="294"/>
      <c r="AT683" s="294"/>
      <c r="AU683" s="294"/>
      <c r="AV683" s="294"/>
      <c r="AW683" s="294"/>
      <c r="AX683" s="294"/>
      <c r="AY683" s="294"/>
      <c r="AZ683" s="294"/>
      <c r="BA683" s="294"/>
      <c r="BB683" s="294"/>
      <c r="BC683" s="294"/>
      <c r="BD683" s="294"/>
      <c r="BE683" s="294"/>
      <c r="BF683" s="294"/>
      <c r="BG683" s="294"/>
      <c r="BH683" s="294"/>
      <c r="BI683" s="294"/>
      <c r="BJ683" s="294"/>
      <c r="BK683" s="294"/>
      <c r="BL683" s="294"/>
      <c r="BM683" s="294"/>
      <c r="BN683" s="294"/>
      <c r="BO683" s="294"/>
    </row>
    <row r="684">
      <c r="A684" s="294"/>
      <c r="B684" s="333"/>
      <c r="D684" s="134"/>
      <c r="E684" s="294"/>
      <c r="I684" s="294"/>
      <c r="J684" s="294"/>
      <c r="N684" s="294"/>
      <c r="O684" s="294"/>
      <c r="P684" s="294"/>
      <c r="Q684" s="294"/>
      <c r="R684" s="294"/>
      <c r="S684" s="294"/>
      <c r="T684" s="294"/>
      <c r="U684" s="294"/>
      <c r="V684" s="294"/>
      <c r="W684" s="294"/>
      <c r="X684" s="294"/>
      <c r="Y684" s="294"/>
      <c r="Z684" s="294"/>
      <c r="AA684" s="294"/>
      <c r="AB684" s="294"/>
      <c r="AC684" s="294"/>
      <c r="AD684" s="294"/>
      <c r="AE684" s="294"/>
      <c r="AF684" s="294"/>
      <c r="AG684" s="294"/>
      <c r="AH684" s="294"/>
      <c r="AI684" s="294"/>
      <c r="AJ684" s="294"/>
      <c r="AK684" s="294"/>
      <c r="AL684" s="294"/>
      <c r="AM684" s="294"/>
      <c r="AN684" s="294"/>
      <c r="AO684" s="294"/>
      <c r="AP684" s="294"/>
      <c r="AQ684" s="294"/>
      <c r="AR684" s="294"/>
      <c r="AS684" s="294"/>
      <c r="AT684" s="294"/>
      <c r="AU684" s="294"/>
      <c r="AV684" s="294"/>
      <c r="AW684" s="294"/>
      <c r="AX684" s="294"/>
      <c r="AY684" s="294"/>
      <c r="AZ684" s="294"/>
      <c r="BA684" s="294"/>
      <c r="BB684" s="294"/>
      <c r="BC684" s="294"/>
      <c r="BD684" s="294"/>
      <c r="BE684" s="294"/>
      <c r="BF684" s="294"/>
      <c r="BG684" s="294"/>
      <c r="BH684" s="294"/>
      <c r="BI684" s="294"/>
      <c r="BJ684" s="294"/>
      <c r="BK684" s="294"/>
      <c r="BL684" s="294"/>
      <c r="BM684" s="294"/>
      <c r="BN684" s="294"/>
      <c r="BO684" s="294"/>
    </row>
    <row r="685">
      <c r="A685" s="294"/>
      <c r="B685" s="333"/>
      <c r="D685" s="134"/>
      <c r="E685" s="294"/>
      <c r="I685" s="294"/>
      <c r="J685" s="294"/>
      <c r="N685" s="294"/>
      <c r="O685" s="294"/>
      <c r="P685" s="294"/>
      <c r="Q685" s="294"/>
      <c r="R685" s="294"/>
      <c r="S685" s="294"/>
      <c r="T685" s="294"/>
      <c r="U685" s="294"/>
      <c r="V685" s="294"/>
      <c r="W685" s="294"/>
      <c r="X685" s="294"/>
      <c r="Y685" s="294"/>
      <c r="Z685" s="294"/>
      <c r="AA685" s="294"/>
      <c r="AB685" s="294"/>
      <c r="AC685" s="294"/>
      <c r="AD685" s="294"/>
      <c r="AE685" s="294"/>
      <c r="AF685" s="294"/>
      <c r="AG685" s="294"/>
      <c r="AH685" s="294"/>
      <c r="AI685" s="294"/>
      <c r="AJ685" s="294"/>
      <c r="AK685" s="294"/>
      <c r="AL685" s="294"/>
      <c r="AM685" s="294"/>
      <c r="AN685" s="294"/>
      <c r="AO685" s="294"/>
      <c r="AP685" s="294"/>
      <c r="AQ685" s="294"/>
      <c r="AR685" s="294"/>
      <c r="AS685" s="294"/>
      <c r="AT685" s="294"/>
      <c r="AU685" s="294"/>
      <c r="AV685" s="294"/>
      <c r="AW685" s="294"/>
      <c r="AX685" s="294"/>
      <c r="AY685" s="294"/>
      <c r="AZ685" s="294"/>
      <c r="BA685" s="294"/>
      <c r="BB685" s="294"/>
      <c r="BC685" s="294"/>
      <c r="BD685" s="294"/>
      <c r="BE685" s="294"/>
      <c r="BF685" s="294"/>
      <c r="BG685" s="294"/>
      <c r="BH685" s="294"/>
      <c r="BI685" s="294"/>
      <c r="BJ685" s="294"/>
      <c r="BK685" s="294"/>
      <c r="BL685" s="294"/>
      <c r="BM685" s="294"/>
      <c r="BN685" s="294"/>
      <c r="BO685" s="294"/>
    </row>
    <row r="686">
      <c r="A686" s="294"/>
      <c r="B686" s="333"/>
      <c r="D686" s="134"/>
      <c r="E686" s="294"/>
      <c r="I686" s="294"/>
      <c r="J686" s="294"/>
      <c r="N686" s="294"/>
      <c r="O686" s="294"/>
      <c r="P686" s="294"/>
      <c r="Q686" s="294"/>
      <c r="R686" s="294"/>
      <c r="S686" s="294"/>
      <c r="T686" s="294"/>
      <c r="U686" s="294"/>
      <c r="V686" s="294"/>
      <c r="W686" s="294"/>
      <c r="X686" s="294"/>
      <c r="Y686" s="294"/>
      <c r="Z686" s="294"/>
      <c r="AA686" s="294"/>
      <c r="AB686" s="294"/>
      <c r="AC686" s="294"/>
      <c r="AD686" s="294"/>
      <c r="AE686" s="294"/>
      <c r="AF686" s="294"/>
      <c r="AG686" s="294"/>
      <c r="AH686" s="294"/>
      <c r="AI686" s="294"/>
      <c r="AJ686" s="294"/>
      <c r="AK686" s="294"/>
      <c r="AL686" s="294"/>
      <c r="AM686" s="294"/>
      <c r="AN686" s="294"/>
      <c r="AO686" s="294"/>
      <c r="AP686" s="294"/>
      <c r="AQ686" s="294"/>
      <c r="AR686" s="294"/>
      <c r="AS686" s="294"/>
      <c r="AT686" s="294"/>
      <c r="AU686" s="294"/>
      <c r="AV686" s="294"/>
      <c r="AW686" s="294"/>
      <c r="AX686" s="294"/>
      <c r="AY686" s="294"/>
      <c r="AZ686" s="294"/>
      <c r="BA686" s="294"/>
      <c r="BB686" s="294"/>
      <c r="BC686" s="294"/>
      <c r="BD686" s="294"/>
      <c r="BE686" s="294"/>
      <c r="BF686" s="294"/>
      <c r="BG686" s="294"/>
      <c r="BH686" s="294"/>
      <c r="BI686" s="294"/>
      <c r="BJ686" s="294"/>
      <c r="BK686" s="294"/>
      <c r="BL686" s="294"/>
      <c r="BM686" s="294"/>
      <c r="BN686" s="294"/>
      <c r="BO686" s="294"/>
    </row>
    <row r="687">
      <c r="A687" s="294"/>
      <c r="B687" s="333"/>
      <c r="D687" s="134"/>
      <c r="E687" s="294"/>
      <c r="I687" s="294"/>
      <c r="J687" s="294"/>
      <c r="N687" s="294"/>
      <c r="O687" s="294"/>
      <c r="P687" s="294"/>
      <c r="Q687" s="294"/>
      <c r="R687" s="294"/>
      <c r="S687" s="294"/>
      <c r="T687" s="294"/>
      <c r="U687" s="294"/>
      <c r="V687" s="294"/>
      <c r="W687" s="294"/>
      <c r="X687" s="294"/>
      <c r="Y687" s="294"/>
      <c r="Z687" s="294"/>
      <c r="AA687" s="294"/>
      <c r="AB687" s="294"/>
      <c r="AC687" s="294"/>
      <c r="AD687" s="294"/>
      <c r="AE687" s="294"/>
      <c r="AF687" s="294"/>
      <c r="AG687" s="294"/>
      <c r="AH687" s="294"/>
      <c r="AI687" s="294"/>
      <c r="AJ687" s="294"/>
      <c r="AK687" s="294"/>
      <c r="AL687" s="294"/>
      <c r="AM687" s="294"/>
      <c r="AN687" s="294"/>
      <c r="AO687" s="294"/>
      <c r="AP687" s="294"/>
      <c r="AQ687" s="294"/>
      <c r="AR687" s="294"/>
      <c r="AS687" s="294"/>
      <c r="AT687" s="294"/>
      <c r="AU687" s="294"/>
      <c r="AV687" s="294"/>
      <c r="AW687" s="294"/>
      <c r="AX687" s="294"/>
      <c r="AY687" s="294"/>
      <c r="AZ687" s="294"/>
      <c r="BA687" s="294"/>
      <c r="BB687" s="294"/>
      <c r="BC687" s="294"/>
      <c r="BD687" s="294"/>
      <c r="BE687" s="294"/>
      <c r="BF687" s="294"/>
      <c r="BG687" s="294"/>
      <c r="BH687" s="294"/>
      <c r="BI687" s="294"/>
      <c r="BJ687" s="294"/>
      <c r="BK687" s="294"/>
      <c r="BL687" s="294"/>
      <c r="BM687" s="294"/>
      <c r="BN687" s="294"/>
      <c r="BO687" s="294"/>
    </row>
    <row r="688">
      <c r="A688" s="294"/>
      <c r="B688" s="333"/>
      <c r="D688" s="134"/>
      <c r="E688" s="294"/>
      <c r="I688" s="294"/>
      <c r="J688" s="294"/>
      <c r="N688" s="294"/>
      <c r="O688" s="294"/>
      <c r="P688" s="294"/>
      <c r="Q688" s="294"/>
      <c r="R688" s="294"/>
      <c r="S688" s="294"/>
      <c r="T688" s="294"/>
      <c r="U688" s="294"/>
      <c r="V688" s="294"/>
      <c r="W688" s="294"/>
      <c r="X688" s="294"/>
      <c r="Y688" s="294"/>
      <c r="Z688" s="294"/>
      <c r="AA688" s="294"/>
      <c r="AB688" s="294"/>
      <c r="AC688" s="294"/>
      <c r="AD688" s="294"/>
      <c r="AE688" s="294"/>
      <c r="AF688" s="294"/>
      <c r="AG688" s="294"/>
      <c r="AH688" s="294"/>
      <c r="AI688" s="294"/>
      <c r="AJ688" s="294"/>
      <c r="AK688" s="294"/>
      <c r="AL688" s="294"/>
      <c r="AM688" s="294"/>
      <c r="AN688" s="294"/>
      <c r="AO688" s="294"/>
      <c r="AP688" s="294"/>
      <c r="AQ688" s="294"/>
      <c r="AR688" s="294"/>
      <c r="AS688" s="294"/>
      <c r="AT688" s="294"/>
      <c r="AU688" s="294"/>
      <c r="AV688" s="294"/>
      <c r="AW688" s="294"/>
      <c r="AX688" s="294"/>
      <c r="AY688" s="294"/>
      <c r="AZ688" s="294"/>
      <c r="BA688" s="294"/>
      <c r="BB688" s="294"/>
      <c r="BC688" s="294"/>
      <c r="BD688" s="294"/>
      <c r="BE688" s="294"/>
      <c r="BF688" s="294"/>
      <c r="BG688" s="294"/>
      <c r="BH688" s="294"/>
      <c r="BI688" s="294"/>
      <c r="BJ688" s="294"/>
      <c r="BK688" s="294"/>
      <c r="BL688" s="294"/>
      <c r="BM688" s="294"/>
      <c r="BN688" s="294"/>
      <c r="BO688" s="294"/>
    </row>
    <row r="689">
      <c r="A689" s="294"/>
      <c r="B689" s="333"/>
      <c r="D689" s="134"/>
      <c r="E689" s="294"/>
      <c r="I689" s="294"/>
      <c r="J689" s="294"/>
      <c r="N689" s="294"/>
      <c r="O689" s="294"/>
      <c r="P689" s="294"/>
      <c r="Q689" s="294"/>
      <c r="R689" s="294"/>
      <c r="S689" s="294"/>
      <c r="T689" s="294"/>
      <c r="U689" s="294"/>
      <c r="V689" s="294"/>
      <c r="W689" s="294"/>
      <c r="X689" s="294"/>
      <c r="Y689" s="294"/>
      <c r="Z689" s="294"/>
      <c r="AA689" s="294"/>
      <c r="AB689" s="294"/>
      <c r="AC689" s="294"/>
      <c r="AD689" s="294"/>
      <c r="AE689" s="294"/>
      <c r="AF689" s="294"/>
      <c r="AG689" s="294"/>
      <c r="AH689" s="294"/>
      <c r="AI689" s="294"/>
      <c r="AJ689" s="294"/>
      <c r="AK689" s="294"/>
      <c r="AL689" s="294"/>
      <c r="AM689" s="294"/>
      <c r="AN689" s="294"/>
      <c r="AO689" s="294"/>
      <c r="AP689" s="294"/>
      <c r="AQ689" s="294"/>
      <c r="AR689" s="294"/>
      <c r="AS689" s="294"/>
      <c r="AT689" s="294"/>
      <c r="AU689" s="294"/>
      <c r="AV689" s="294"/>
      <c r="AW689" s="294"/>
      <c r="AX689" s="294"/>
      <c r="AY689" s="294"/>
      <c r="AZ689" s="294"/>
      <c r="BA689" s="294"/>
      <c r="BB689" s="294"/>
      <c r="BC689" s="294"/>
      <c r="BD689" s="294"/>
      <c r="BE689" s="294"/>
      <c r="BF689" s="294"/>
      <c r="BG689" s="294"/>
      <c r="BH689" s="294"/>
      <c r="BI689" s="294"/>
      <c r="BJ689" s="294"/>
      <c r="BK689" s="294"/>
      <c r="BL689" s="294"/>
      <c r="BM689" s="294"/>
      <c r="BN689" s="294"/>
      <c r="BO689" s="294"/>
    </row>
    <row r="690">
      <c r="A690" s="294"/>
      <c r="B690" s="333"/>
      <c r="D690" s="134"/>
      <c r="E690" s="294"/>
      <c r="I690" s="294"/>
      <c r="J690" s="294"/>
      <c r="N690" s="294"/>
      <c r="O690" s="294"/>
      <c r="P690" s="294"/>
      <c r="Q690" s="294"/>
      <c r="R690" s="294"/>
      <c r="S690" s="294"/>
      <c r="T690" s="294"/>
      <c r="U690" s="294"/>
      <c r="V690" s="294"/>
      <c r="W690" s="294"/>
      <c r="X690" s="294"/>
      <c r="Y690" s="294"/>
      <c r="Z690" s="294"/>
      <c r="AA690" s="294"/>
      <c r="AB690" s="294"/>
      <c r="AC690" s="294"/>
      <c r="AD690" s="294"/>
      <c r="AE690" s="294"/>
      <c r="AF690" s="294"/>
      <c r="AG690" s="294"/>
      <c r="AH690" s="294"/>
      <c r="AI690" s="294"/>
      <c r="AJ690" s="294"/>
      <c r="AK690" s="294"/>
      <c r="AL690" s="294"/>
      <c r="AM690" s="294"/>
      <c r="AN690" s="294"/>
      <c r="AO690" s="294"/>
      <c r="AP690" s="294"/>
      <c r="AQ690" s="294"/>
      <c r="AR690" s="294"/>
      <c r="AS690" s="294"/>
      <c r="AT690" s="294"/>
      <c r="AU690" s="294"/>
      <c r="AV690" s="294"/>
      <c r="AW690" s="294"/>
      <c r="AX690" s="294"/>
      <c r="AY690" s="294"/>
      <c r="AZ690" s="294"/>
      <c r="BA690" s="294"/>
      <c r="BB690" s="294"/>
      <c r="BC690" s="294"/>
      <c r="BD690" s="294"/>
      <c r="BE690" s="294"/>
      <c r="BF690" s="294"/>
      <c r="BG690" s="294"/>
      <c r="BH690" s="294"/>
      <c r="BI690" s="294"/>
      <c r="BJ690" s="294"/>
      <c r="BK690" s="294"/>
      <c r="BL690" s="294"/>
      <c r="BM690" s="294"/>
      <c r="BN690" s="294"/>
      <c r="BO690" s="294"/>
    </row>
    <row r="691">
      <c r="A691" s="294"/>
      <c r="B691" s="333"/>
      <c r="D691" s="134"/>
      <c r="E691" s="294"/>
      <c r="I691" s="294"/>
      <c r="J691" s="294"/>
      <c r="N691" s="294"/>
      <c r="O691" s="294"/>
      <c r="P691" s="294"/>
      <c r="Q691" s="294"/>
      <c r="R691" s="294"/>
      <c r="S691" s="294"/>
      <c r="T691" s="294"/>
      <c r="U691" s="294"/>
      <c r="V691" s="294"/>
      <c r="W691" s="294"/>
      <c r="X691" s="294"/>
      <c r="Y691" s="294"/>
      <c r="Z691" s="294"/>
      <c r="AA691" s="294"/>
      <c r="AB691" s="294"/>
      <c r="AC691" s="294"/>
      <c r="AD691" s="294"/>
      <c r="AE691" s="294"/>
      <c r="AF691" s="294"/>
      <c r="AG691" s="294"/>
      <c r="AH691" s="294"/>
      <c r="AI691" s="294"/>
      <c r="AJ691" s="294"/>
      <c r="AK691" s="294"/>
      <c r="AL691" s="294"/>
      <c r="AM691" s="294"/>
      <c r="AN691" s="294"/>
      <c r="AO691" s="294"/>
      <c r="AP691" s="294"/>
      <c r="AQ691" s="294"/>
      <c r="AR691" s="294"/>
      <c r="AS691" s="294"/>
      <c r="AT691" s="294"/>
      <c r="AU691" s="294"/>
      <c r="AV691" s="294"/>
      <c r="AW691" s="294"/>
      <c r="AX691" s="294"/>
      <c r="AY691" s="294"/>
      <c r="AZ691" s="294"/>
      <c r="BA691" s="294"/>
      <c r="BB691" s="294"/>
      <c r="BC691" s="294"/>
      <c r="BD691" s="294"/>
      <c r="BE691" s="294"/>
      <c r="BF691" s="294"/>
      <c r="BG691" s="294"/>
      <c r="BH691" s="294"/>
      <c r="BI691" s="294"/>
      <c r="BJ691" s="294"/>
      <c r="BK691" s="294"/>
      <c r="BL691" s="294"/>
      <c r="BM691" s="294"/>
      <c r="BN691" s="294"/>
      <c r="BO691" s="294"/>
    </row>
    <row r="692">
      <c r="A692" s="294"/>
      <c r="B692" s="333"/>
      <c r="D692" s="134"/>
      <c r="E692" s="294"/>
      <c r="I692" s="294"/>
      <c r="J692" s="294"/>
      <c r="N692" s="294"/>
      <c r="O692" s="294"/>
      <c r="P692" s="294"/>
      <c r="Q692" s="294"/>
      <c r="R692" s="294"/>
      <c r="S692" s="294"/>
      <c r="T692" s="294"/>
      <c r="U692" s="294"/>
      <c r="V692" s="294"/>
      <c r="W692" s="294"/>
      <c r="X692" s="294"/>
      <c r="Y692" s="294"/>
      <c r="Z692" s="294"/>
      <c r="AA692" s="294"/>
      <c r="AB692" s="294"/>
      <c r="AC692" s="294"/>
      <c r="AD692" s="294"/>
      <c r="AE692" s="294"/>
      <c r="AF692" s="294"/>
      <c r="AG692" s="294"/>
      <c r="AH692" s="294"/>
      <c r="AI692" s="294"/>
      <c r="AJ692" s="294"/>
      <c r="AK692" s="294"/>
      <c r="AL692" s="294"/>
      <c r="AM692" s="294"/>
      <c r="AN692" s="294"/>
      <c r="AO692" s="294"/>
      <c r="AP692" s="294"/>
      <c r="AQ692" s="294"/>
      <c r="AR692" s="294"/>
      <c r="AS692" s="294"/>
      <c r="AT692" s="294"/>
      <c r="AU692" s="294"/>
      <c r="AV692" s="294"/>
      <c r="AW692" s="294"/>
      <c r="AX692" s="294"/>
      <c r="AY692" s="294"/>
      <c r="AZ692" s="294"/>
      <c r="BA692" s="294"/>
      <c r="BB692" s="294"/>
      <c r="BC692" s="294"/>
      <c r="BD692" s="294"/>
      <c r="BE692" s="294"/>
      <c r="BF692" s="294"/>
      <c r="BG692" s="294"/>
      <c r="BH692" s="294"/>
      <c r="BI692" s="294"/>
      <c r="BJ692" s="294"/>
      <c r="BK692" s="294"/>
      <c r="BL692" s="294"/>
      <c r="BM692" s="294"/>
      <c r="BN692" s="294"/>
      <c r="BO692" s="294"/>
    </row>
    <row r="693">
      <c r="A693" s="294"/>
      <c r="B693" s="333"/>
      <c r="D693" s="134"/>
      <c r="E693" s="294"/>
      <c r="I693" s="294"/>
      <c r="J693" s="294"/>
      <c r="N693" s="294"/>
      <c r="O693" s="294"/>
      <c r="P693" s="294"/>
      <c r="Q693" s="294"/>
      <c r="R693" s="294"/>
      <c r="S693" s="294"/>
      <c r="T693" s="294"/>
      <c r="U693" s="294"/>
      <c r="V693" s="294"/>
      <c r="W693" s="294"/>
      <c r="X693" s="294"/>
      <c r="Y693" s="294"/>
      <c r="Z693" s="294"/>
      <c r="AA693" s="294"/>
      <c r="AB693" s="294"/>
      <c r="AC693" s="294"/>
      <c r="AD693" s="294"/>
      <c r="AE693" s="294"/>
      <c r="AF693" s="294"/>
      <c r="AG693" s="294"/>
      <c r="AH693" s="294"/>
      <c r="AI693" s="294"/>
      <c r="AJ693" s="294"/>
      <c r="AK693" s="294"/>
      <c r="AL693" s="294"/>
      <c r="AM693" s="294"/>
      <c r="AN693" s="294"/>
      <c r="AO693" s="294"/>
      <c r="AP693" s="294"/>
      <c r="AQ693" s="294"/>
      <c r="AR693" s="294"/>
      <c r="AS693" s="294"/>
      <c r="AT693" s="294"/>
      <c r="AU693" s="294"/>
      <c r="AV693" s="294"/>
      <c r="AW693" s="294"/>
      <c r="AX693" s="294"/>
      <c r="AY693" s="294"/>
      <c r="AZ693" s="294"/>
      <c r="BA693" s="294"/>
      <c r="BB693" s="294"/>
      <c r="BC693" s="294"/>
      <c r="BD693" s="294"/>
      <c r="BE693" s="294"/>
      <c r="BF693" s="294"/>
      <c r="BG693" s="294"/>
      <c r="BH693" s="294"/>
      <c r="BI693" s="294"/>
      <c r="BJ693" s="294"/>
      <c r="BK693" s="294"/>
      <c r="BL693" s="294"/>
      <c r="BM693" s="294"/>
      <c r="BN693" s="294"/>
      <c r="BO693" s="294"/>
    </row>
    <row r="694">
      <c r="A694" s="294"/>
      <c r="B694" s="333"/>
      <c r="D694" s="134"/>
      <c r="E694" s="294"/>
      <c r="I694" s="294"/>
      <c r="J694" s="294"/>
      <c r="N694" s="294"/>
      <c r="O694" s="294"/>
      <c r="P694" s="294"/>
      <c r="Q694" s="294"/>
      <c r="R694" s="294"/>
      <c r="S694" s="294"/>
      <c r="T694" s="294"/>
      <c r="U694" s="294"/>
      <c r="V694" s="294"/>
      <c r="W694" s="294"/>
      <c r="X694" s="294"/>
      <c r="Y694" s="294"/>
      <c r="Z694" s="294"/>
      <c r="AA694" s="294"/>
      <c r="AB694" s="294"/>
      <c r="AC694" s="294"/>
      <c r="AD694" s="294"/>
      <c r="AE694" s="294"/>
      <c r="AF694" s="294"/>
      <c r="AG694" s="294"/>
      <c r="AH694" s="294"/>
      <c r="AI694" s="294"/>
      <c r="AJ694" s="294"/>
      <c r="AK694" s="294"/>
      <c r="AL694" s="294"/>
      <c r="AM694" s="294"/>
      <c r="AN694" s="294"/>
      <c r="AO694" s="294"/>
      <c r="AP694" s="294"/>
      <c r="AQ694" s="294"/>
      <c r="AR694" s="294"/>
      <c r="AS694" s="294"/>
      <c r="AT694" s="294"/>
      <c r="AU694" s="294"/>
      <c r="AV694" s="294"/>
      <c r="AW694" s="294"/>
      <c r="AX694" s="294"/>
      <c r="AY694" s="294"/>
      <c r="AZ694" s="294"/>
      <c r="BA694" s="294"/>
      <c r="BB694" s="294"/>
      <c r="BC694" s="294"/>
      <c r="BD694" s="294"/>
      <c r="BE694" s="294"/>
      <c r="BF694" s="294"/>
      <c r="BG694" s="294"/>
      <c r="BH694" s="294"/>
      <c r="BI694" s="294"/>
      <c r="BJ694" s="294"/>
      <c r="BK694" s="294"/>
      <c r="BL694" s="294"/>
      <c r="BM694" s="294"/>
      <c r="BN694" s="294"/>
      <c r="BO694" s="294"/>
    </row>
    <row r="695">
      <c r="A695" s="294"/>
      <c r="B695" s="333"/>
      <c r="D695" s="134"/>
      <c r="E695" s="294"/>
      <c r="I695" s="294"/>
      <c r="J695" s="294"/>
      <c r="N695" s="294"/>
      <c r="O695" s="294"/>
      <c r="P695" s="294"/>
      <c r="Q695" s="294"/>
      <c r="R695" s="294"/>
      <c r="S695" s="294"/>
      <c r="T695" s="294"/>
      <c r="U695" s="294"/>
      <c r="V695" s="294"/>
      <c r="W695" s="294"/>
      <c r="X695" s="294"/>
      <c r="Y695" s="294"/>
      <c r="Z695" s="294"/>
      <c r="AA695" s="294"/>
      <c r="AB695" s="294"/>
      <c r="AC695" s="294"/>
      <c r="AD695" s="294"/>
      <c r="AE695" s="294"/>
      <c r="AF695" s="294"/>
      <c r="AG695" s="294"/>
      <c r="AH695" s="294"/>
      <c r="AI695" s="294"/>
      <c r="AJ695" s="294"/>
      <c r="AK695" s="294"/>
      <c r="AL695" s="294"/>
      <c r="AM695" s="294"/>
      <c r="AN695" s="294"/>
      <c r="AO695" s="294"/>
      <c r="AP695" s="294"/>
      <c r="AQ695" s="294"/>
      <c r="AR695" s="294"/>
      <c r="AS695" s="294"/>
      <c r="AT695" s="294"/>
      <c r="AU695" s="294"/>
      <c r="AV695" s="294"/>
      <c r="AW695" s="294"/>
      <c r="AX695" s="294"/>
      <c r="AY695" s="294"/>
      <c r="AZ695" s="294"/>
      <c r="BA695" s="294"/>
      <c r="BB695" s="294"/>
      <c r="BC695" s="294"/>
      <c r="BD695" s="294"/>
      <c r="BE695" s="294"/>
      <c r="BF695" s="294"/>
      <c r="BG695" s="294"/>
      <c r="BH695" s="294"/>
      <c r="BI695" s="294"/>
      <c r="BJ695" s="294"/>
      <c r="BK695" s="294"/>
      <c r="BL695" s="294"/>
      <c r="BM695" s="294"/>
      <c r="BN695" s="294"/>
      <c r="BO695" s="294"/>
    </row>
    <row r="696">
      <c r="A696" s="294"/>
      <c r="B696" s="333"/>
      <c r="D696" s="134"/>
      <c r="E696" s="294"/>
      <c r="I696" s="294"/>
      <c r="J696" s="294"/>
      <c r="N696" s="294"/>
      <c r="O696" s="294"/>
      <c r="P696" s="294"/>
      <c r="Q696" s="294"/>
      <c r="R696" s="294"/>
      <c r="S696" s="294"/>
      <c r="T696" s="294"/>
      <c r="U696" s="294"/>
      <c r="V696" s="294"/>
      <c r="W696" s="294"/>
      <c r="X696" s="294"/>
      <c r="Y696" s="294"/>
      <c r="Z696" s="294"/>
      <c r="AA696" s="294"/>
      <c r="AB696" s="294"/>
      <c r="AC696" s="294"/>
      <c r="AD696" s="294"/>
      <c r="AE696" s="294"/>
      <c r="AF696" s="294"/>
      <c r="AG696" s="294"/>
      <c r="AH696" s="294"/>
      <c r="AI696" s="294"/>
      <c r="AJ696" s="294"/>
      <c r="AK696" s="294"/>
      <c r="AL696" s="294"/>
      <c r="AM696" s="294"/>
      <c r="AN696" s="294"/>
      <c r="AO696" s="294"/>
      <c r="AP696" s="294"/>
      <c r="AQ696" s="294"/>
      <c r="AR696" s="294"/>
      <c r="AS696" s="294"/>
      <c r="AT696" s="294"/>
      <c r="AU696" s="294"/>
      <c r="AV696" s="294"/>
      <c r="AW696" s="294"/>
      <c r="AX696" s="294"/>
      <c r="AY696" s="294"/>
      <c r="AZ696" s="294"/>
      <c r="BA696" s="294"/>
      <c r="BB696" s="294"/>
      <c r="BC696" s="294"/>
      <c r="BD696" s="294"/>
      <c r="BE696" s="294"/>
      <c r="BF696" s="294"/>
      <c r="BG696" s="294"/>
      <c r="BH696" s="294"/>
      <c r="BI696" s="294"/>
      <c r="BJ696" s="294"/>
      <c r="BK696" s="294"/>
      <c r="BL696" s="294"/>
      <c r="BM696" s="294"/>
      <c r="BN696" s="294"/>
      <c r="BO696" s="294"/>
    </row>
    <row r="697">
      <c r="A697" s="294"/>
      <c r="B697" s="333"/>
      <c r="D697" s="134"/>
      <c r="E697" s="294"/>
      <c r="I697" s="294"/>
      <c r="J697" s="294"/>
      <c r="N697" s="294"/>
      <c r="O697" s="294"/>
      <c r="P697" s="294"/>
      <c r="Q697" s="294"/>
      <c r="R697" s="294"/>
      <c r="S697" s="294"/>
      <c r="T697" s="294"/>
      <c r="U697" s="294"/>
      <c r="V697" s="294"/>
      <c r="W697" s="294"/>
      <c r="X697" s="294"/>
      <c r="Y697" s="294"/>
      <c r="Z697" s="294"/>
      <c r="AA697" s="294"/>
      <c r="AB697" s="294"/>
      <c r="AC697" s="294"/>
      <c r="AD697" s="294"/>
      <c r="AE697" s="294"/>
      <c r="AF697" s="294"/>
      <c r="AG697" s="294"/>
      <c r="AH697" s="294"/>
      <c r="AI697" s="294"/>
      <c r="AJ697" s="294"/>
      <c r="AK697" s="294"/>
      <c r="AL697" s="294"/>
      <c r="AM697" s="294"/>
      <c r="AN697" s="294"/>
      <c r="AO697" s="294"/>
      <c r="AP697" s="294"/>
      <c r="AQ697" s="294"/>
      <c r="AR697" s="294"/>
      <c r="AS697" s="294"/>
      <c r="AT697" s="294"/>
      <c r="AU697" s="294"/>
      <c r="AV697" s="294"/>
      <c r="AW697" s="294"/>
      <c r="AX697" s="294"/>
      <c r="AY697" s="294"/>
      <c r="AZ697" s="294"/>
      <c r="BA697" s="294"/>
      <c r="BB697" s="294"/>
      <c r="BC697" s="294"/>
      <c r="BD697" s="294"/>
      <c r="BE697" s="294"/>
      <c r="BF697" s="294"/>
      <c r="BG697" s="294"/>
      <c r="BH697" s="294"/>
      <c r="BI697" s="294"/>
      <c r="BJ697" s="294"/>
      <c r="BK697" s="294"/>
      <c r="BL697" s="294"/>
      <c r="BM697" s="294"/>
      <c r="BN697" s="294"/>
      <c r="BO697" s="294"/>
    </row>
    <row r="698">
      <c r="A698" s="294"/>
      <c r="B698" s="333"/>
      <c r="D698" s="134"/>
      <c r="E698" s="294"/>
      <c r="I698" s="294"/>
      <c r="J698" s="294"/>
      <c r="N698" s="294"/>
      <c r="O698" s="294"/>
      <c r="P698" s="294"/>
      <c r="Q698" s="294"/>
      <c r="R698" s="294"/>
      <c r="S698" s="294"/>
      <c r="T698" s="294"/>
      <c r="U698" s="294"/>
      <c r="V698" s="294"/>
      <c r="W698" s="294"/>
      <c r="X698" s="294"/>
      <c r="Y698" s="294"/>
      <c r="Z698" s="294"/>
      <c r="AA698" s="294"/>
      <c r="AB698" s="294"/>
      <c r="AC698" s="294"/>
      <c r="AD698" s="294"/>
      <c r="AE698" s="294"/>
      <c r="AF698" s="294"/>
      <c r="AG698" s="294"/>
      <c r="AH698" s="294"/>
      <c r="AI698" s="294"/>
      <c r="AJ698" s="294"/>
      <c r="AK698" s="294"/>
      <c r="AL698" s="294"/>
      <c r="AM698" s="294"/>
      <c r="AN698" s="294"/>
      <c r="AO698" s="294"/>
      <c r="AP698" s="294"/>
      <c r="AQ698" s="294"/>
      <c r="AR698" s="294"/>
      <c r="AS698" s="294"/>
      <c r="AT698" s="294"/>
      <c r="AU698" s="294"/>
      <c r="AV698" s="294"/>
      <c r="AW698" s="294"/>
      <c r="AX698" s="294"/>
      <c r="AY698" s="294"/>
      <c r="AZ698" s="294"/>
      <c r="BA698" s="294"/>
      <c r="BB698" s="294"/>
      <c r="BC698" s="294"/>
      <c r="BD698" s="294"/>
      <c r="BE698" s="294"/>
      <c r="BF698" s="294"/>
      <c r="BG698" s="294"/>
      <c r="BH698" s="294"/>
      <c r="BI698" s="294"/>
      <c r="BJ698" s="294"/>
      <c r="BK698" s="294"/>
      <c r="BL698" s="294"/>
      <c r="BM698" s="294"/>
      <c r="BN698" s="294"/>
      <c r="BO698" s="294"/>
    </row>
    <row r="699">
      <c r="A699" s="294"/>
      <c r="B699" s="333"/>
      <c r="D699" s="134"/>
      <c r="E699" s="294"/>
      <c r="I699" s="294"/>
      <c r="J699" s="294"/>
      <c r="N699" s="294"/>
      <c r="O699" s="294"/>
      <c r="P699" s="294"/>
      <c r="Q699" s="294"/>
      <c r="R699" s="294"/>
      <c r="S699" s="294"/>
      <c r="T699" s="294"/>
      <c r="U699" s="294"/>
      <c r="V699" s="294"/>
      <c r="W699" s="294"/>
      <c r="X699" s="294"/>
      <c r="Y699" s="294"/>
      <c r="Z699" s="294"/>
      <c r="AA699" s="294"/>
      <c r="AB699" s="294"/>
      <c r="AC699" s="294"/>
      <c r="AD699" s="294"/>
      <c r="AE699" s="294"/>
      <c r="AF699" s="294"/>
      <c r="AG699" s="294"/>
      <c r="AH699" s="294"/>
      <c r="AI699" s="294"/>
      <c r="AJ699" s="294"/>
      <c r="AK699" s="294"/>
      <c r="AL699" s="294"/>
      <c r="AM699" s="294"/>
      <c r="AN699" s="294"/>
      <c r="AO699" s="294"/>
      <c r="AP699" s="294"/>
      <c r="AQ699" s="294"/>
      <c r="AR699" s="294"/>
      <c r="AS699" s="294"/>
      <c r="AT699" s="294"/>
      <c r="AU699" s="294"/>
      <c r="AV699" s="294"/>
      <c r="AW699" s="294"/>
      <c r="AX699" s="294"/>
      <c r="AY699" s="294"/>
      <c r="AZ699" s="294"/>
      <c r="BA699" s="294"/>
      <c r="BB699" s="294"/>
      <c r="BC699" s="294"/>
      <c r="BD699" s="294"/>
      <c r="BE699" s="294"/>
      <c r="BF699" s="294"/>
      <c r="BG699" s="294"/>
      <c r="BH699" s="294"/>
      <c r="BI699" s="294"/>
      <c r="BJ699" s="294"/>
      <c r="BK699" s="294"/>
      <c r="BL699" s="294"/>
      <c r="BM699" s="294"/>
      <c r="BN699" s="294"/>
      <c r="BO699" s="294"/>
    </row>
    <row r="700">
      <c r="A700" s="294"/>
      <c r="B700" s="333"/>
      <c r="D700" s="134"/>
      <c r="E700" s="294"/>
      <c r="I700" s="294"/>
      <c r="J700" s="294"/>
      <c r="N700" s="294"/>
      <c r="O700" s="294"/>
      <c r="P700" s="294"/>
      <c r="Q700" s="294"/>
      <c r="R700" s="294"/>
      <c r="S700" s="294"/>
      <c r="T700" s="294"/>
      <c r="U700" s="294"/>
      <c r="V700" s="294"/>
      <c r="W700" s="294"/>
      <c r="X700" s="294"/>
      <c r="Y700" s="294"/>
      <c r="Z700" s="294"/>
      <c r="AA700" s="294"/>
      <c r="AB700" s="294"/>
      <c r="AC700" s="294"/>
      <c r="AD700" s="294"/>
      <c r="AE700" s="294"/>
      <c r="AF700" s="294"/>
      <c r="AG700" s="294"/>
      <c r="AH700" s="294"/>
      <c r="AI700" s="294"/>
      <c r="AJ700" s="294"/>
      <c r="AK700" s="294"/>
      <c r="AL700" s="294"/>
      <c r="AM700" s="294"/>
      <c r="AN700" s="294"/>
      <c r="AO700" s="294"/>
      <c r="AP700" s="294"/>
      <c r="AQ700" s="294"/>
      <c r="AR700" s="294"/>
      <c r="AS700" s="294"/>
      <c r="AT700" s="294"/>
      <c r="AU700" s="294"/>
      <c r="AV700" s="294"/>
      <c r="AW700" s="294"/>
      <c r="AX700" s="294"/>
      <c r="AY700" s="294"/>
      <c r="AZ700" s="294"/>
      <c r="BA700" s="294"/>
      <c r="BB700" s="294"/>
      <c r="BC700" s="294"/>
      <c r="BD700" s="294"/>
      <c r="BE700" s="294"/>
      <c r="BF700" s="294"/>
      <c r="BG700" s="294"/>
      <c r="BH700" s="294"/>
      <c r="BI700" s="294"/>
      <c r="BJ700" s="294"/>
      <c r="BK700" s="294"/>
      <c r="BL700" s="294"/>
      <c r="BM700" s="294"/>
      <c r="BN700" s="294"/>
      <c r="BO700" s="294"/>
    </row>
    <row r="701">
      <c r="A701" s="294"/>
      <c r="B701" s="333"/>
      <c r="D701" s="134"/>
      <c r="E701" s="294"/>
      <c r="I701" s="294"/>
      <c r="J701" s="294"/>
      <c r="N701" s="294"/>
      <c r="O701" s="294"/>
      <c r="P701" s="294"/>
      <c r="Q701" s="294"/>
      <c r="R701" s="294"/>
      <c r="S701" s="294"/>
      <c r="T701" s="294"/>
      <c r="U701" s="294"/>
      <c r="V701" s="294"/>
      <c r="W701" s="294"/>
      <c r="X701" s="294"/>
      <c r="Y701" s="294"/>
      <c r="Z701" s="294"/>
      <c r="AA701" s="294"/>
      <c r="AB701" s="294"/>
      <c r="AC701" s="294"/>
      <c r="AD701" s="294"/>
      <c r="AE701" s="294"/>
      <c r="AF701" s="294"/>
      <c r="AG701" s="294"/>
      <c r="AH701" s="294"/>
      <c r="AI701" s="294"/>
      <c r="AJ701" s="294"/>
      <c r="AK701" s="294"/>
      <c r="AL701" s="294"/>
      <c r="AM701" s="294"/>
      <c r="AN701" s="294"/>
      <c r="AO701" s="294"/>
      <c r="AP701" s="294"/>
      <c r="AQ701" s="294"/>
      <c r="AR701" s="294"/>
      <c r="AS701" s="294"/>
      <c r="AT701" s="294"/>
      <c r="AU701" s="294"/>
      <c r="AV701" s="294"/>
      <c r="AW701" s="294"/>
      <c r="AX701" s="294"/>
      <c r="AY701" s="294"/>
      <c r="AZ701" s="294"/>
      <c r="BA701" s="294"/>
      <c r="BB701" s="294"/>
      <c r="BC701" s="294"/>
      <c r="BD701" s="294"/>
      <c r="BE701" s="294"/>
      <c r="BF701" s="294"/>
      <c r="BG701" s="294"/>
      <c r="BH701" s="294"/>
      <c r="BI701" s="294"/>
      <c r="BJ701" s="294"/>
      <c r="BK701" s="294"/>
      <c r="BL701" s="294"/>
      <c r="BM701" s="294"/>
      <c r="BN701" s="294"/>
      <c r="BO701" s="294"/>
    </row>
    <row r="702">
      <c r="A702" s="294"/>
      <c r="B702" s="333"/>
      <c r="D702" s="134"/>
      <c r="E702" s="294"/>
      <c r="I702" s="294"/>
      <c r="J702" s="294"/>
      <c r="N702" s="294"/>
      <c r="O702" s="294"/>
      <c r="P702" s="294"/>
      <c r="Q702" s="294"/>
      <c r="R702" s="294"/>
      <c r="S702" s="294"/>
      <c r="T702" s="294"/>
      <c r="U702" s="294"/>
      <c r="V702" s="294"/>
      <c r="W702" s="294"/>
      <c r="X702" s="294"/>
      <c r="Y702" s="294"/>
      <c r="Z702" s="294"/>
      <c r="AA702" s="294"/>
      <c r="AB702" s="294"/>
      <c r="AC702" s="294"/>
      <c r="AD702" s="294"/>
      <c r="AE702" s="294"/>
      <c r="AF702" s="294"/>
      <c r="AG702" s="294"/>
      <c r="AH702" s="294"/>
      <c r="AI702" s="294"/>
      <c r="AJ702" s="294"/>
      <c r="AK702" s="294"/>
      <c r="AL702" s="294"/>
      <c r="AM702" s="294"/>
      <c r="AN702" s="294"/>
      <c r="AO702" s="294"/>
      <c r="AP702" s="294"/>
      <c r="AQ702" s="294"/>
      <c r="AR702" s="294"/>
      <c r="AS702" s="294"/>
      <c r="AT702" s="294"/>
      <c r="AU702" s="294"/>
      <c r="AV702" s="294"/>
      <c r="AW702" s="294"/>
      <c r="AX702" s="294"/>
      <c r="AY702" s="294"/>
      <c r="AZ702" s="294"/>
      <c r="BA702" s="294"/>
      <c r="BB702" s="294"/>
      <c r="BC702" s="294"/>
      <c r="BD702" s="294"/>
      <c r="BE702" s="294"/>
      <c r="BF702" s="294"/>
      <c r="BG702" s="294"/>
      <c r="BH702" s="294"/>
      <c r="BI702" s="294"/>
      <c r="BJ702" s="294"/>
      <c r="BK702" s="294"/>
      <c r="BL702" s="294"/>
      <c r="BM702" s="294"/>
      <c r="BN702" s="294"/>
      <c r="BO702" s="294"/>
    </row>
    <row r="703">
      <c r="A703" s="294"/>
      <c r="B703" s="333"/>
      <c r="D703" s="134"/>
      <c r="E703" s="294"/>
      <c r="I703" s="294"/>
      <c r="J703" s="294"/>
      <c r="N703" s="294"/>
      <c r="O703" s="294"/>
      <c r="P703" s="294"/>
      <c r="Q703" s="294"/>
      <c r="R703" s="294"/>
      <c r="S703" s="294"/>
      <c r="T703" s="294"/>
      <c r="U703" s="294"/>
      <c r="V703" s="294"/>
      <c r="W703" s="294"/>
      <c r="X703" s="294"/>
      <c r="Y703" s="294"/>
      <c r="Z703" s="294"/>
      <c r="AA703" s="294"/>
      <c r="AB703" s="294"/>
      <c r="AC703" s="294"/>
      <c r="AD703" s="294"/>
      <c r="AE703" s="294"/>
      <c r="AF703" s="294"/>
      <c r="AG703" s="294"/>
      <c r="AH703" s="294"/>
      <c r="AI703" s="294"/>
      <c r="AJ703" s="294"/>
      <c r="AK703" s="294"/>
      <c r="AL703" s="294"/>
      <c r="AM703" s="294"/>
      <c r="AN703" s="294"/>
      <c r="AO703" s="294"/>
      <c r="AP703" s="294"/>
      <c r="AQ703" s="294"/>
      <c r="AR703" s="294"/>
      <c r="AS703" s="294"/>
      <c r="AT703" s="294"/>
      <c r="AU703" s="294"/>
      <c r="AV703" s="294"/>
      <c r="AW703" s="294"/>
      <c r="AX703" s="294"/>
      <c r="AY703" s="294"/>
      <c r="AZ703" s="294"/>
      <c r="BA703" s="294"/>
      <c r="BB703" s="294"/>
      <c r="BC703" s="294"/>
      <c r="BD703" s="294"/>
      <c r="BE703" s="294"/>
      <c r="BF703" s="294"/>
      <c r="BG703" s="294"/>
      <c r="BH703" s="294"/>
      <c r="BI703" s="294"/>
      <c r="BJ703" s="294"/>
      <c r="BK703" s="294"/>
      <c r="BL703" s="294"/>
      <c r="BM703" s="294"/>
      <c r="BN703" s="294"/>
      <c r="BO703" s="294"/>
    </row>
    <row r="704">
      <c r="A704" s="294"/>
      <c r="B704" s="333"/>
      <c r="D704" s="134"/>
      <c r="E704" s="294"/>
      <c r="I704" s="294"/>
      <c r="J704" s="294"/>
      <c r="N704" s="294"/>
      <c r="O704" s="294"/>
      <c r="P704" s="294"/>
      <c r="Q704" s="294"/>
      <c r="R704" s="294"/>
      <c r="S704" s="294"/>
      <c r="T704" s="294"/>
      <c r="U704" s="294"/>
      <c r="V704" s="294"/>
      <c r="W704" s="294"/>
      <c r="X704" s="294"/>
      <c r="Y704" s="294"/>
      <c r="Z704" s="294"/>
      <c r="AA704" s="294"/>
      <c r="AB704" s="294"/>
      <c r="AC704" s="294"/>
      <c r="AD704" s="294"/>
      <c r="AE704" s="294"/>
      <c r="AF704" s="294"/>
      <c r="AG704" s="294"/>
      <c r="AH704" s="294"/>
      <c r="AI704" s="294"/>
      <c r="AJ704" s="294"/>
      <c r="AK704" s="294"/>
      <c r="AL704" s="294"/>
      <c r="AM704" s="294"/>
      <c r="AN704" s="294"/>
      <c r="AO704" s="294"/>
      <c r="AP704" s="294"/>
      <c r="AQ704" s="294"/>
      <c r="AR704" s="294"/>
      <c r="AS704" s="294"/>
      <c r="AT704" s="294"/>
      <c r="AU704" s="294"/>
      <c r="AV704" s="294"/>
      <c r="AW704" s="294"/>
      <c r="AX704" s="294"/>
      <c r="AY704" s="294"/>
      <c r="AZ704" s="294"/>
      <c r="BA704" s="294"/>
      <c r="BB704" s="294"/>
      <c r="BC704" s="294"/>
      <c r="BD704" s="294"/>
      <c r="BE704" s="294"/>
      <c r="BF704" s="294"/>
      <c r="BG704" s="294"/>
      <c r="BH704" s="294"/>
      <c r="BI704" s="294"/>
      <c r="BJ704" s="294"/>
      <c r="BK704" s="294"/>
      <c r="BL704" s="294"/>
      <c r="BM704" s="294"/>
      <c r="BN704" s="294"/>
      <c r="BO704" s="294"/>
    </row>
    <row r="705">
      <c r="A705" s="294"/>
      <c r="B705" s="333"/>
      <c r="D705" s="134"/>
      <c r="E705" s="294"/>
      <c r="I705" s="294"/>
      <c r="J705" s="294"/>
      <c r="N705" s="294"/>
      <c r="O705" s="294"/>
      <c r="P705" s="294"/>
      <c r="Q705" s="294"/>
      <c r="R705" s="294"/>
      <c r="S705" s="294"/>
      <c r="T705" s="294"/>
      <c r="U705" s="294"/>
      <c r="V705" s="294"/>
      <c r="W705" s="294"/>
      <c r="X705" s="294"/>
      <c r="Y705" s="294"/>
      <c r="Z705" s="294"/>
      <c r="AA705" s="294"/>
      <c r="AB705" s="294"/>
      <c r="AC705" s="294"/>
      <c r="AD705" s="294"/>
      <c r="AE705" s="294"/>
      <c r="AF705" s="294"/>
      <c r="AG705" s="294"/>
      <c r="AH705" s="294"/>
      <c r="AI705" s="294"/>
      <c r="AJ705" s="294"/>
      <c r="AK705" s="294"/>
      <c r="AL705" s="294"/>
      <c r="AM705" s="294"/>
      <c r="AN705" s="294"/>
      <c r="AO705" s="294"/>
      <c r="AP705" s="294"/>
      <c r="AQ705" s="294"/>
      <c r="AR705" s="294"/>
      <c r="AS705" s="294"/>
      <c r="AT705" s="294"/>
      <c r="AU705" s="294"/>
      <c r="AV705" s="294"/>
      <c r="AW705" s="294"/>
      <c r="AX705" s="294"/>
      <c r="AY705" s="294"/>
      <c r="AZ705" s="294"/>
      <c r="BA705" s="294"/>
      <c r="BB705" s="294"/>
      <c r="BC705" s="294"/>
      <c r="BD705" s="294"/>
      <c r="BE705" s="294"/>
      <c r="BF705" s="294"/>
      <c r="BG705" s="294"/>
      <c r="BH705" s="294"/>
      <c r="BI705" s="294"/>
      <c r="BJ705" s="294"/>
      <c r="BK705" s="294"/>
      <c r="BL705" s="294"/>
      <c r="BM705" s="294"/>
      <c r="BN705" s="294"/>
      <c r="BO705" s="294"/>
    </row>
    <row r="706">
      <c r="A706" s="294"/>
      <c r="B706" s="333"/>
      <c r="D706" s="134"/>
      <c r="E706" s="294"/>
      <c r="I706" s="294"/>
      <c r="J706" s="294"/>
      <c r="N706" s="294"/>
      <c r="O706" s="294"/>
      <c r="P706" s="294"/>
      <c r="Q706" s="294"/>
      <c r="R706" s="294"/>
      <c r="S706" s="294"/>
      <c r="T706" s="294"/>
      <c r="U706" s="294"/>
      <c r="V706" s="294"/>
      <c r="W706" s="294"/>
      <c r="X706" s="294"/>
      <c r="Y706" s="294"/>
      <c r="Z706" s="294"/>
      <c r="AA706" s="294"/>
      <c r="AB706" s="294"/>
      <c r="AC706" s="294"/>
      <c r="AD706" s="294"/>
      <c r="AE706" s="294"/>
      <c r="AF706" s="294"/>
      <c r="AG706" s="294"/>
      <c r="AH706" s="294"/>
      <c r="AI706" s="294"/>
      <c r="AJ706" s="294"/>
      <c r="AK706" s="294"/>
      <c r="AL706" s="294"/>
      <c r="AM706" s="294"/>
      <c r="AN706" s="294"/>
      <c r="AO706" s="294"/>
      <c r="AP706" s="294"/>
      <c r="AQ706" s="294"/>
      <c r="AR706" s="294"/>
      <c r="AS706" s="294"/>
      <c r="AT706" s="294"/>
      <c r="AU706" s="294"/>
      <c r="AV706" s="294"/>
      <c r="AW706" s="294"/>
      <c r="AX706" s="294"/>
      <c r="AY706" s="294"/>
      <c r="AZ706" s="294"/>
      <c r="BA706" s="294"/>
      <c r="BB706" s="294"/>
      <c r="BC706" s="294"/>
      <c r="BD706" s="294"/>
      <c r="BE706" s="294"/>
      <c r="BF706" s="294"/>
      <c r="BG706" s="294"/>
      <c r="BH706" s="294"/>
      <c r="BI706" s="294"/>
      <c r="BJ706" s="294"/>
      <c r="BK706" s="294"/>
      <c r="BL706" s="294"/>
      <c r="BM706" s="294"/>
      <c r="BN706" s="294"/>
      <c r="BO706" s="294"/>
    </row>
    <row r="707">
      <c r="A707" s="294"/>
      <c r="B707" s="333"/>
      <c r="D707" s="134"/>
      <c r="E707" s="294"/>
      <c r="I707" s="294"/>
      <c r="J707" s="294"/>
      <c r="N707" s="294"/>
      <c r="O707" s="294"/>
      <c r="P707" s="294"/>
      <c r="Q707" s="294"/>
      <c r="R707" s="294"/>
      <c r="S707" s="294"/>
      <c r="T707" s="294"/>
      <c r="U707" s="294"/>
      <c r="V707" s="294"/>
      <c r="W707" s="294"/>
      <c r="X707" s="294"/>
      <c r="Y707" s="294"/>
      <c r="Z707" s="294"/>
      <c r="AA707" s="294"/>
      <c r="AB707" s="294"/>
      <c r="AC707" s="294"/>
      <c r="AD707" s="294"/>
      <c r="AE707" s="294"/>
      <c r="AF707" s="294"/>
      <c r="AG707" s="294"/>
      <c r="AH707" s="294"/>
      <c r="AI707" s="294"/>
      <c r="AJ707" s="294"/>
      <c r="AK707" s="294"/>
      <c r="AL707" s="294"/>
      <c r="AM707" s="294"/>
      <c r="AN707" s="294"/>
      <c r="AO707" s="294"/>
      <c r="AP707" s="294"/>
      <c r="AQ707" s="294"/>
      <c r="AR707" s="294"/>
      <c r="AS707" s="294"/>
      <c r="AT707" s="294"/>
      <c r="AU707" s="294"/>
      <c r="AV707" s="294"/>
      <c r="AW707" s="294"/>
      <c r="AX707" s="294"/>
      <c r="AY707" s="294"/>
      <c r="AZ707" s="294"/>
      <c r="BA707" s="294"/>
      <c r="BB707" s="294"/>
      <c r="BC707" s="294"/>
      <c r="BD707" s="294"/>
      <c r="BE707" s="294"/>
      <c r="BF707" s="294"/>
      <c r="BG707" s="294"/>
      <c r="BH707" s="294"/>
      <c r="BI707" s="294"/>
      <c r="BJ707" s="294"/>
      <c r="BK707" s="294"/>
      <c r="BL707" s="294"/>
      <c r="BM707" s="294"/>
      <c r="BN707" s="294"/>
      <c r="BO707" s="294"/>
    </row>
    <row r="708">
      <c r="A708" s="294"/>
      <c r="B708" s="333"/>
      <c r="D708" s="134"/>
      <c r="E708" s="294"/>
      <c r="I708" s="294"/>
      <c r="J708" s="294"/>
      <c r="N708" s="294"/>
      <c r="O708" s="294"/>
      <c r="P708" s="294"/>
      <c r="Q708" s="294"/>
      <c r="R708" s="294"/>
      <c r="S708" s="294"/>
      <c r="T708" s="294"/>
      <c r="U708" s="294"/>
      <c r="V708" s="294"/>
      <c r="W708" s="294"/>
      <c r="X708" s="294"/>
      <c r="Y708" s="294"/>
      <c r="Z708" s="294"/>
      <c r="AA708" s="294"/>
      <c r="AB708" s="294"/>
      <c r="AC708" s="294"/>
      <c r="AD708" s="294"/>
      <c r="AE708" s="294"/>
      <c r="AF708" s="294"/>
      <c r="AG708" s="294"/>
      <c r="AH708" s="294"/>
      <c r="AI708" s="294"/>
      <c r="AJ708" s="294"/>
      <c r="AK708" s="294"/>
      <c r="AL708" s="294"/>
      <c r="AM708" s="294"/>
      <c r="AN708" s="294"/>
      <c r="AO708" s="294"/>
      <c r="AP708" s="294"/>
      <c r="AQ708" s="294"/>
      <c r="AR708" s="294"/>
      <c r="AS708" s="294"/>
      <c r="AT708" s="294"/>
      <c r="AU708" s="294"/>
      <c r="AV708" s="294"/>
      <c r="AW708" s="294"/>
      <c r="AX708" s="294"/>
      <c r="AY708" s="294"/>
      <c r="AZ708" s="294"/>
      <c r="BA708" s="294"/>
      <c r="BB708" s="294"/>
      <c r="BC708" s="294"/>
      <c r="BD708" s="294"/>
      <c r="BE708" s="294"/>
      <c r="BF708" s="294"/>
      <c r="BG708" s="294"/>
      <c r="BH708" s="294"/>
      <c r="BI708" s="294"/>
      <c r="BJ708" s="294"/>
      <c r="BK708" s="294"/>
      <c r="BL708" s="294"/>
      <c r="BM708" s="294"/>
      <c r="BN708" s="294"/>
      <c r="BO708" s="294"/>
    </row>
    <row r="709">
      <c r="A709" s="294"/>
      <c r="B709" s="333"/>
      <c r="D709" s="134"/>
      <c r="E709" s="294"/>
      <c r="I709" s="294"/>
      <c r="J709" s="294"/>
      <c r="N709" s="294"/>
      <c r="O709" s="294"/>
      <c r="P709" s="294"/>
      <c r="Q709" s="294"/>
      <c r="R709" s="294"/>
      <c r="S709" s="294"/>
      <c r="T709" s="294"/>
      <c r="U709" s="294"/>
      <c r="V709" s="294"/>
      <c r="W709" s="294"/>
      <c r="X709" s="294"/>
      <c r="Y709" s="294"/>
      <c r="Z709" s="294"/>
      <c r="AA709" s="294"/>
      <c r="AB709" s="294"/>
      <c r="AC709" s="294"/>
      <c r="AD709" s="294"/>
      <c r="AE709" s="294"/>
      <c r="AF709" s="294"/>
      <c r="AG709" s="294"/>
      <c r="AH709" s="294"/>
      <c r="AI709" s="294"/>
      <c r="AJ709" s="294"/>
      <c r="AK709" s="294"/>
      <c r="AL709" s="294"/>
      <c r="AM709" s="294"/>
      <c r="AN709" s="294"/>
      <c r="AO709" s="294"/>
      <c r="AP709" s="294"/>
      <c r="AQ709" s="294"/>
      <c r="AR709" s="294"/>
      <c r="AS709" s="294"/>
      <c r="AT709" s="294"/>
      <c r="AU709" s="294"/>
      <c r="AV709" s="294"/>
      <c r="AW709" s="294"/>
      <c r="AX709" s="294"/>
      <c r="AY709" s="294"/>
      <c r="AZ709" s="294"/>
      <c r="BA709" s="294"/>
      <c r="BB709" s="294"/>
      <c r="BC709" s="294"/>
      <c r="BD709" s="294"/>
      <c r="BE709" s="294"/>
      <c r="BF709" s="294"/>
      <c r="BG709" s="294"/>
      <c r="BH709" s="294"/>
      <c r="BI709" s="294"/>
      <c r="BJ709" s="294"/>
      <c r="BK709" s="294"/>
      <c r="BL709" s="294"/>
      <c r="BM709" s="294"/>
      <c r="BN709" s="294"/>
      <c r="BO709" s="294"/>
    </row>
    <row r="710">
      <c r="A710" s="294"/>
      <c r="B710" s="333"/>
      <c r="D710" s="134"/>
      <c r="E710" s="294"/>
      <c r="I710" s="294"/>
      <c r="J710" s="294"/>
      <c r="N710" s="294"/>
      <c r="O710" s="294"/>
      <c r="P710" s="294"/>
      <c r="Q710" s="294"/>
      <c r="R710" s="294"/>
      <c r="S710" s="294"/>
      <c r="T710" s="294"/>
      <c r="U710" s="294"/>
      <c r="V710" s="294"/>
      <c r="W710" s="294"/>
      <c r="X710" s="294"/>
      <c r="Y710" s="294"/>
      <c r="Z710" s="294"/>
      <c r="AA710" s="294"/>
      <c r="AB710" s="294"/>
      <c r="AC710" s="294"/>
      <c r="AD710" s="294"/>
      <c r="AE710" s="294"/>
      <c r="AF710" s="294"/>
      <c r="AG710" s="294"/>
      <c r="AH710" s="294"/>
      <c r="AI710" s="294"/>
      <c r="AJ710" s="294"/>
      <c r="AK710" s="294"/>
      <c r="AL710" s="294"/>
      <c r="AM710" s="294"/>
      <c r="AN710" s="294"/>
      <c r="AO710" s="294"/>
      <c r="AP710" s="294"/>
      <c r="AQ710" s="294"/>
      <c r="AR710" s="294"/>
      <c r="AS710" s="294"/>
      <c r="AT710" s="294"/>
      <c r="AU710" s="294"/>
      <c r="AV710" s="294"/>
      <c r="AW710" s="294"/>
      <c r="AX710" s="294"/>
      <c r="AY710" s="294"/>
      <c r="AZ710" s="294"/>
      <c r="BA710" s="294"/>
      <c r="BB710" s="294"/>
      <c r="BC710" s="294"/>
      <c r="BD710" s="294"/>
      <c r="BE710" s="294"/>
      <c r="BF710" s="294"/>
      <c r="BG710" s="294"/>
      <c r="BH710" s="294"/>
      <c r="BI710" s="294"/>
      <c r="BJ710" s="294"/>
      <c r="BK710" s="294"/>
      <c r="BL710" s="294"/>
      <c r="BM710" s="294"/>
      <c r="BN710" s="294"/>
      <c r="BO710" s="294"/>
    </row>
    <row r="711">
      <c r="A711" s="294"/>
      <c r="B711" s="333"/>
      <c r="D711" s="134"/>
      <c r="E711" s="294"/>
      <c r="I711" s="294"/>
      <c r="J711" s="294"/>
      <c r="N711" s="294"/>
      <c r="O711" s="294"/>
      <c r="P711" s="294"/>
      <c r="Q711" s="294"/>
      <c r="R711" s="294"/>
      <c r="S711" s="294"/>
      <c r="T711" s="294"/>
      <c r="U711" s="294"/>
      <c r="V711" s="294"/>
      <c r="W711" s="294"/>
      <c r="X711" s="294"/>
      <c r="Y711" s="294"/>
      <c r="Z711" s="294"/>
      <c r="AA711" s="294"/>
      <c r="AB711" s="294"/>
      <c r="AC711" s="294"/>
      <c r="AD711" s="294"/>
      <c r="AE711" s="294"/>
      <c r="AF711" s="294"/>
      <c r="AG711" s="294"/>
      <c r="AH711" s="294"/>
      <c r="AI711" s="294"/>
      <c r="AJ711" s="294"/>
      <c r="AK711" s="294"/>
      <c r="AL711" s="294"/>
      <c r="AM711" s="294"/>
      <c r="AN711" s="294"/>
      <c r="AO711" s="294"/>
      <c r="AP711" s="294"/>
      <c r="AQ711" s="294"/>
      <c r="AR711" s="294"/>
      <c r="AS711" s="294"/>
      <c r="AT711" s="294"/>
      <c r="AU711" s="294"/>
      <c r="AV711" s="294"/>
      <c r="AW711" s="294"/>
      <c r="AX711" s="294"/>
      <c r="AY711" s="294"/>
      <c r="AZ711" s="294"/>
      <c r="BA711" s="294"/>
      <c r="BB711" s="294"/>
      <c r="BC711" s="294"/>
      <c r="BD711" s="294"/>
      <c r="BE711" s="294"/>
      <c r="BF711" s="294"/>
      <c r="BG711" s="294"/>
      <c r="BH711" s="294"/>
      <c r="BI711" s="294"/>
      <c r="BJ711" s="294"/>
      <c r="BK711" s="294"/>
      <c r="BL711" s="294"/>
      <c r="BM711" s="294"/>
      <c r="BN711" s="294"/>
      <c r="BO711" s="294"/>
    </row>
    <row r="712">
      <c r="A712" s="294"/>
      <c r="B712" s="333"/>
      <c r="D712" s="134"/>
      <c r="E712" s="294"/>
      <c r="I712" s="294"/>
      <c r="J712" s="294"/>
      <c r="N712" s="294"/>
      <c r="O712" s="294"/>
      <c r="P712" s="294"/>
      <c r="Q712" s="294"/>
      <c r="R712" s="294"/>
      <c r="S712" s="294"/>
      <c r="T712" s="294"/>
      <c r="U712" s="294"/>
      <c r="V712" s="294"/>
      <c r="W712" s="294"/>
      <c r="X712" s="294"/>
      <c r="Y712" s="294"/>
      <c r="Z712" s="294"/>
      <c r="AA712" s="294"/>
      <c r="AB712" s="294"/>
      <c r="AC712" s="294"/>
      <c r="AD712" s="294"/>
      <c r="AE712" s="294"/>
      <c r="AF712" s="294"/>
      <c r="AG712" s="294"/>
      <c r="AH712" s="294"/>
      <c r="AI712" s="294"/>
      <c r="AJ712" s="294"/>
      <c r="AK712" s="294"/>
      <c r="AL712" s="294"/>
      <c r="AM712" s="294"/>
      <c r="AN712" s="294"/>
      <c r="AO712" s="294"/>
      <c r="AP712" s="294"/>
      <c r="AQ712" s="294"/>
      <c r="AR712" s="294"/>
      <c r="AS712" s="294"/>
      <c r="AT712" s="294"/>
      <c r="AU712" s="294"/>
      <c r="AV712" s="294"/>
      <c r="AW712" s="294"/>
      <c r="AX712" s="294"/>
      <c r="AY712" s="294"/>
      <c r="AZ712" s="294"/>
      <c r="BA712" s="294"/>
      <c r="BB712" s="294"/>
      <c r="BC712" s="294"/>
      <c r="BD712" s="294"/>
      <c r="BE712" s="294"/>
      <c r="BF712" s="294"/>
      <c r="BG712" s="294"/>
      <c r="BH712" s="294"/>
      <c r="BI712" s="294"/>
      <c r="BJ712" s="294"/>
      <c r="BK712" s="294"/>
      <c r="BL712" s="294"/>
      <c r="BM712" s="294"/>
      <c r="BN712" s="294"/>
      <c r="BO712" s="294"/>
    </row>
    <row r="713">
      <c r="A713" s="294"/>
      <c r="B713" s="333"/>
      <c r="D713" s="134"/>
      <c r="E713" s="294"/>
      <c r="I713" s="294"/>
      <c r="J713" s="294"/>
      <c r="N713" s="294"/>
      <c r="O713" s="294"/>
      <c r="P713" s="294"/>
      <c r="Q713" s="294"/>
      <c r="R713" s="294"/>
      <c r="S713" s="294"/>
      <c r="T713" s="294"/>
      <c r="U713" s="294"/>
      <c r="V713" s="294"/>
      <c r="W713" s="294"/>
      <c r="X713" s="294"/>
      <c r="Y713" s="294"/>
      <c r="Z713" s="294"/>
      <c r="AA713" s="294"/>
      <c r="AB713" s="294"/>
      <c r="AC713" s="294"/>
      <c r="AD713" s="294"/>
      <c r="AE713" s="294"/>
      <c r="AF713" s="294"/>
      <c r="AG713" s="294"/>
      <c r="AH713" s="294"/>
      <c r="AI713" s="294"/>
      <c r="AJ713" s="294"/>
      <c r="AK713" s="294"/>
      <c r="AL713" s="294"/>
      <c r="AM713" s="294"/>
      <c r="AN713" s="294"/>
      <c r="AO713" s="294"/>
      <c r="AP713" s="294"/>
      <c r="AQ713" s="294"/>
      <c r="AR713" s="294"/>
      <c r="AS713" s="294"/>
      <c r="AT713" s="294"/>
      <c r="AU713" s="294"/>
      <c r="AV713" s="294"/>
      <c r="AW713" s="294"/>
      <c r="AX713" s="294"/>
      <c r="AY713" s="294"/>
      <c r="AZ713" s="294"/>
      <c r="BA713" s="294"/>
      <c r="BB713" s="294"/>
      <c r="BC713" s="294"/>
      <c r="BD713" s="294"/>
      <c r="BE713" s="294"/>
      <c r="BF713" s="294"/>
      <c r="BG713" s="294"/>
      <c r="BH713" s="294"/>
      <c r="BI713" s="294"/>
      <c r="BJ713" s="294"/>
      <c r="BK713" s="294"/>
      <c r="BL713" s="294"/>
      <c r="BM713" s="294"/>
      <c r="BN713" s="294"/>
      <c r="BO713" s="294"/>
    </row>
    <row r="714">
      <c r="A714" s="294"/>
      <c r="B714" s="333"/>
      <c r="D714" s="134"/>
      <c r="E714" s="294"/>
      <c r="I714" s="294"/>
      <c r="J714" s="294"/>
      <c r="N714" s="294"/>
      <c r="O714" s="294"/>
      <c r="P714" s="294"/>
      <c r="Q714" s="294"/>
      <c r="R714" s="294"/>
      <c r="S714" s="294"/>
      <c r="T714" s="294"/>
      <c r="U714" s="294"/>
      <c r="V714" s="294"/>
      <c r="W714" s="294"/>
      <c r="X714" s="294"/>
      <c r="Y714" s="294"/>
      <c r="Z714" s="294"/>
      <c r="AA714" s="294"/>
      <c r="AB714" s="294"/>
      <c r="AC714" s="294"/>
      <c r="AD714" s="294"/>
      <c r="AE714" s="294"/>
      <c r="AF714" s="294"/>
      <c r="AG714" s="294"/>
      <c r="AH714" s="294"/>
      <c r="AI714" s="294"/>
      <c r="AJ714" s="294"/>
      <c r="AK714" s="294"/>
      <c r="AL714" s="294"/>
      <c r="AM714" s="294"/>
      <c r="AN714" s="294"/>
      <c r="AO714" s="294"/>
      <c r="AP714" s="294"/>
      <c r="AQ714" s="294"/>
      <c r="AR714" s="294"/>
      <c r="AS714" s="294"/>
      <c r="AT714" s="294"/>
      <c r="AU714" s="294"/>
      <c r="AV714" s="294"/>
      <c r="AW714" s="294"/>
      <c r="AX714" s="294"/>
      <c r="AY714" s="294"/>
      <c r="AZ714" s="294"/>
      <c r="BA714" s="294"/>
      <c r="BB714" s="294"/>
      <c r="BC714" s="294"/>
      <c r="BD714" s="294"/>
      <c r="BE714" s="294"/>
      <c r="BF714" s="294"/>
      <c r="BG714" s="294"/>
      <c r="BH714" s="294"/>
      <c r="BI714" s="294"/>
      <c r="BJ714" s="294"/>
      <c r="BK714" s="294"/>
      <c r="BL714" s="294"/>
      <c r="BM714" s="294"/>
      <c r="BN714" s="294"/>
      <c r="BO714" s="294"/>
    </row>
    <row r="715">
      <c r="A715" s="294"/>
      <c r="B715" s="333"/>
      <c r="D715" s="134"/>
      <c r="E715" s="294"/>
      <c r="I715" s="294"/>
      <c r="J715" s="294"/>
      <c r="N715" s="294"/>
      <c r="O715" s="294"/>
      <c r="P715" s="294"/>
      <c r="Q715" s="294"/>
      <c r="R715" s="294"/>
      <c r="S715" s="294"/>
      <c r="T715" s="294"/>
      <c r="U715" s="294"/>
      <c r="V715" s="294"/>
      <c r="W715" s="294"/>
      <c r="X715" s="294"/>
      <c r="Y715" s="294"/>
      <c r="Z715" s="294"/>
      <c r="AA715" s="294"/>
      <c r="AB715" s="294"/>
      <c r="AC715" s="294"/>
      <c r="AD715" s="294"/>
      <c r="AE715" s="294"/>
      <c r="AF715" s="294"/>
      <c r="AG715" s="294"/>
      <c r="AH715" s="294"/>
      <c r="AI715" s="294"/>
      <c r="AJ715" s="294"/>
      <c r="AK715" s="294"/>
      <c r="AL715" s="294"/>
      <c r="AM715" s="294"/>
      <c r="AN715" s="294"/>
      <c r="AO715" s="294"/>
      <c r="AP715" s="294"/>
      <c r="AQ715" s="294"/>
      <c r="AR715" s="294"/>
      <c r="AS715" s="294"/>
      <c r="AT715" s="294"/>
      <c r="AU715" s="294"/>
      <c r="AV715" s="294"/>
      <c r="AW715" s="294"/>
      <c r="AX715" s="294"/>
      <c r="AY715" s="294"/>
      <c r="AZ715" s="294"/>
      <c r="BA715" s="294"/>
      <c r="BB715" s="294"/>
      <c r="BC715" s="294"/>
      <c r="BD715" s="294"/>
      <c r="BE715" s="294"/>
      <c r="BF715" s="294"/>
      <c r="BG715" s="294"/>
      <c r="BH715" s="294"/>
      <c r="BI715" s="294"/>
      <c r="BJ715" s="294"/>
      <c r="BK715" s="294"/>
      <c r="BL715" s="294"/>
      <c r="BM715" s="294"/>
      <c r="BN715" s="294"/>
      <c r="BO715" s="294"/>
    </row>
    <row r="716">
      <c r="A716" s="294"/>
      <c r="B716" s="333"/>
      <c r="D716" s="134"/>
      <c r="E716" s="294"/>
      <c r="I716" s="294"/>
      <c r="J716" s="294"/>
      <c r="N716" s="294"/>
      <c r="O716" s="294"/>
      <c r="P716" s="294"/>
      <c r="Q716" s="294"/>
      <c r="R716" s="294"/>
      <c r="S716" s="294"/>
      <c r="T716" s="294"/>
      <c r="U716" s="294"/>
      <c r="V716" s="294"/>
      <c r="W716" s="294"/>
      <c r="X716" s="294"/>
      <c r="Y716" s="294"/>
      <c r="Z716" s="294"/>
      <c r="AA716" s="294"/>
      <c r="AB716" s="294"/>
      <c r="AC716" s="294"/>
      <c r="AD716" s="294"/>
      <c r="AE716" s="294"/>
      <c r="AF716" s="294"/>
      <c r="AG716" s="294"/>
      <c r="AH716" s="294"/>
      <c r="AI716" s="294"/>
      <c r="AJ716" s="294"/>
      <c r="AK716" s="294"/>
      <c r="AL716" s="294"/>
      <c r="AM716" s="294"/>
      <c r="AN716" s="294"/>
      <c r="AO716" s="294"/>
      <c r="AP716" s="294"/>
      <c r="AQ716" s="294"/>
      <c r="AR716" s="294"/>
      <c r="AS716" s="294"/>
      <c r="AT716" s="294"/>
      <c r="AU716" s="294"/>
      <c r="AV716" s="294"/>
      <c r="AW716" s="294"/>
      <c r="AX716" s="294"/>
      <c r="AY716" s="294"/>
      <c r="AZ716" s="294"/>
      <c r="BA716" s="294"/>
      <c r="BB716" s="294"/>
      <c r="BC716" s="294"/>
      <c r="BD716" s="294"/>
      <c r="BE716" s="294"/>
      <c r="BF716" s="294"/>
      <c r="BG716" s="294"/>
      <c r="BH716" s="294"/>
      <c r="BI716" s="294"/>
      <c r="BJ716" s="294"/>
      <c r="BK716" s="294"/>
      <c r="BL716" s="294"/>
      <c r="BM716" s="294"/>
      <c r="BN716" s="294"/>
      <c r="BO716" s="294"/>
    </row>
    <row r="717">
      <c r="A717" s="294"/>
      <c r="B717" s="333"/>
      <c r="D717" s="134"/>
      <c r="E717" s="294"/>
      <c r="I717" s="294"/>
      <c r="J717" s="294"/>
      <c r="N717" s="294"/>
      <c r="O717" s="294"/>
      <c r="P717" s="294"/>
      <c r="Q717" s="294"/>
      <c r="R717" s="294"/>
      <c r="S717" s="294"/>
      <c r="T717" s="294"/>
      <c r="U717" s="294"/>
      <c r="V717" s="294"/>
      <c r="W717" s="294"/>
      <c r="X717" s="294"/>
      <c r="Y717" s="294"/>
      <c r="Z717" s="294"/>
      <c r="AA717" s="294"/>
      <c r="AB717" s="294"/>
      <c r="AC717" s="294"/>
      <c r="AD717" s="294"/>
      <c r="AE717" s="294"/>
      <c r="AF717" s="294"/>
      <c r="AG717" s="294"/>
      <c r="AH717" s="294"/>
      <c r="AI717" s="294"/>
      <c r="AJ717" s="294"/>
      <c r="AK717" s="294"/>
      <c r="AL717" s="294"/>
      <c r="AM717" s="294"/>
      <c r="AN717" s="294"/>
      <c r="AO717" s="294"/>
      <c r="AP717" s="294"/>
      <c r="AQ717" s="294"/>
      <c r="AR717" s="294"/>
      <c r="AS717" s="294"/>
      <c r="AT717" s="294"/>
      <c r="AU717" s="294"/>
      <c r="AV717" s="294"/>
      <c r="AW717" s="294"/>
      <c r="AX717" s="294"/>
      <c r="AY717" s="294"/>
      <c r="AZ717" s="294"/>
      <c r="BA717" s="294"/>
      <c r="BB717" s="294"/>
      <c r="BC717" s="294"/>
      <c r="BD717" s="294"/>
      <c r="BE717" s="294"/>
      <c r="BF717" s="294"/>
      <c r="BG717" s="294"/>
      <c r="BH717" s="294"/>
      <c r="BI717" s="294"/>
      <c r="BJ717" s="294"/>
      <c r="BK717" s="294"/>
      <c r="BL717" s="294"/>
      <c r="BM717" s="294"/>
      <c r="BN717" s="294"/>
      <c r="BO717" s="294"/>
    </row>
    <row r="718">
      <c r="A718" s="294"/>
      <c r="B718" s="333"/>
      <c r="D718" s="134"/>
      <c r="E718" s="294"/>
      <c r="I718" s="294"/>
      <c r="J718" s="294"/>
      <c r="N718" s="294"/>
      <c r="O718" s="294"/>
      <c r="P718" s="294"/>
      <c r="Q718" s="294"/>
      <c r="R718" s="294"/>
      <c r="S718" s="294"/>
      <c r="T718" s="294"/>
      <c r="U718" s="294"/>
      <c r="V718" s="294"/>
      <c r="W718" s="294"/>
      <c r="X718" s="294"/>
      <c r="Y718" s="294"/>
      <c r="Z718" s="294"/>
      <c r="AA718" s="294"/>
      <c r="AB718" s="294"/>
      <c r="AC718" s="294"/>
      <c r="AD718" s="294"/>
      <c r="AE718" s="294"/>
      <c r="AF718" s="294"/>
      <c r="AG718" s="294"/>
      <c r="AH718" s="294"/>
      <c r="AI718" s="294"/>
      <c r="AJ718" s="294"/>
      <c r="AK718" s="294"/>
      <c r="AL718" s="294"/>
      <c r="AM718" s="294"/>
      <c r="AN718" s="294"/>
      <c r="AO718" s="294"/>
      <c r="AP718" s="294"/>
      <c r="AQ718" s="294"/>
      <c r="AR718" s="294"/>
      <c r="AS718" s="294"/>
      <c r="AT718" s="294"/>
      <c r="AU718" s="294"/>
      <c r="AV718" s="294"/>
      <c r="AW718" s="294"/>
      <c r="AX718" s="294"/>
      <c r="AY718" s="294"/>
      <c r="AZ718" s="294"/>
      <c r="BA718" s="294"/>
      <c r="BB718" s="294"/>
      <c r="BC718" s="294"/>
      <c r="BD718" s="294"/>
      <c r="BE718" s="294"/>
      <c r="BF718" s="294"/>
      <c r="BG718" s="294"/>
      <c r="BH718" s="294"/>
      <c r="BI718" s="294"/>
      <c r="BJ718" s="294"/>
      <c r="BK718" s="294"/>
      <c r="BL718" s="294"/>
      <c r="BM718" s="294"/>
      <c r="BN718" s="294"/>
      <c r="BO718" s="294"/>
    </row>
    <row r="719">
      <c r="A719" s="294"/>
      <c r="B719" s="333"/>
      <c r="D719" s="134"/>
      <c r="E719" s="294"/>
      <c r="I719" s="294"/>
      <c r="J719" s="294"/>
      <c r="N719" s="294"/>
      <c r="O719" s="294"/>
      <c r="P719" s="294"/>
      <c r="Q719" s="294"/>
      <c r="R719" s="294"/>
      <c r="S719" s="294"/>
      <c r="T719" s="294"/>
      <c r="U719" s="294"/>
      <c r="V719" s="294"/>
      <c r="W719" s="294"/>
      <c r="X719" s="294"/>
      <c r="Y719" s="294"/>
      <c r="Z719" s="294"/>
      <c r="AA719" s="294"/>
      <c r="AB719" s="294"/>
      <c r="AC719" s="294"/>
      <c r="AD719" s="294"/>
      <c r="AE719" s="294"/>
      <c r="AF719" s="294"/>
      <c r="AG719" s="294"/>
      <c r="AH719" s="294"/>
      <c r="AI719" s="294"/>
      <c r="AJ719" s="294"/>
      <c r="AK719" s="294"/>
      <c r="AL719" s="294"/>
      <c r="AM719" s="294"/>
      <c r="AN719" s="294"/>
      <c r="AO719" s="294"/>
      <c r="AP719" s="294"/>
      <c r="AQ719" s="294"/>
      <c r="AR719" s="294"/>
      <c r="AS719" s="294"/>
      <c r="AT719" s="294"/>
      <c r="AU719" s="294"/>
      <c r="AV719" s="294"/>
      <c r="AW719" s="294"/>
      <c r="AX719" s="294"/>
      <c r="AY719" s="294"/>
      <c r="AZ719" s="294"/>
      <c r="BA719" s="294"/>
      <c r="BB719" s="294"/>
      <c r="BC719" s="294"/>
      <c r="BD719" s="294"/>
      <c r="BE719" s="294"/>
      <c r="BF719" s="294"/>
      <c r="BG719" s="294"/>
      <c r="BH719" s="294"/>
      <c r="BI719" s="294"/>
      <c r="BJ719" s="294"/>
      <c r="BK719" s="294"/>
      <c r="BL719" s="294"/>
      <c r="BM719" s="294"/>
      <c r="BN719" s="294"/>
      <c r="BO719" s="294"/>
    </row>
    <row r="720">
      <c r="A720" s="294"/>
      <c r="B720" s="333"/>
      <c r="D720" s="134"/>
      <c r="E720" s="294"/>
      <c r="I720" s="294"/>
      <c r="J720" s="294"/>
      <c r="N720" s="294"/>
      <c r="O720" s="294"/>
      <c r="P720" s="294"/>
      <c r="Q720" s="294"/>
      <c r="R720" s="294"/>
      <c r="S720" s="294"/>
      <c r="T720" s="294"/>
      <c r="U720" s="294"/>
      <c r="V720" s="294"/>
      <c r="W720" s="294"/>
      <c r="X720" s="294"/>
      <c r="Y720" s="294"/>
      <c r="Z720" s="294"/>
      <c r="AA720" s="294"/>
      <c r="AB720" s="294"/>
      <c r="AC720" s="294"/>
      <c r="AD720" s="294"/>
      <c r="AE720" s="294"/>
      <c r="AF720" s="294"/>
      <c r="AG720" s="294"/>
      <c r="AH720" s="294"/>
      <c r="AI720" s="294"/>
      <c r="AJ720" s="294"/>
      <c r="AK720" s="294"/>
      <c r="AL720" s="294"/>
      <c r="AM720" s="294"/>
      <c r="AN720" s="294"/>
      <c r="AO720" s="294"/>
      <c r="AP720" s="294"/>
      <c r="AQ720" s="294"/>
      <c r="AR720" s="294"/>
      <c r="AS720" s="294"/>
      <c r="AT720" s="294"/>
      <c r="AU720" s="294"/>
      <c r="AV720" s="294"/>
      <c r="AW720" s="294"/>
      <c r="AX720" s="294"/>
      <c r="AY720" s="294"/>
      <c r="AZ720" s="294"/>
      <c r="BA720" s="294"/>
      <c r="BB720" s="294"/>
      <c r="BC720" s="294"/>
      <c r="BD720" s="294"/>
      <c r="BE720" s="294"/>
      <c r="BF720" s="294"/>
      <c r="BG720" s="294"/>
      <c r="BH720" s="294"/>
      <c r="BI720" s="294"/>
      <c r="BJ720" s="294"/>
      <c r="BK720" s="294"/>
      <c r="BL720" s="294"/>
      <c r="BM720" s="294"/>
      <c r="BN720" s="294"/>
      <c r="BO720" s="294"/>
    </row>
    <row r="721">
      <c r="A721" s="294"/>
      <c r="B721" s="333"/>
      <c r="D721" s="134"/>
      <c r="E721" s="294"/>
      <c r="I721" s="294"/>
      <c r="J721" s="294"/>
      <c r="N721" s="294"/>
      <c r="O721" s="294"/>
      <c r="P721" s="294"/>
      <c r="Q721" s="294"/>
      <c r="R721" s="294"/>
      <c r="S721" s="294"/>
      <c r="T721" s="294"/>
      <c r="U721" s="294"/>
      <c r="V721" s="294"/>
      <c r="W721" s="294"/>
      <c r="X721" s="294"/>
      <c r="Y721" s="294"/>
      <c r="Z721" s="294"/>
      <c r="AA721" s="294"/>
      <c r="AB721" s="294"/>
      <c r="AC721" s="294"/>
      <c r="AD721" s="294"/>
      <c r="AE721" s="294"/>
      <c r="AF721" s="294"/>
      <c r="AG721" s="294"/>
      <c r="AH721" s="294"/>
      <c r="AI721" s="294"/>
      <c r="AJ721" s="294"/>
      <c r="AK721" s="294"/>
      <c r="AL721" s="294"/>
      <c r="AM721" s="294"/>
      <c r="AN721" s="294"/>
      <c r="AO721" s="294"/>
      <c r="AP721" s="294"/>
      <c r="AQ721" s="294"/>
      <c r="AR721" s="294"/>
      <c r="AS721" s="294"/>
      <c r="AT721" s="294"/>
      <c r="AU721" s="294"/>
      <c r="AV721" s="294"/>
      <c r="AW721" s="294"/>
      <c r="AX721" s="294"/>
      <c r="AY721" s="294"/>
      <c r="AZ721" s="294"/>
      <c r="BA721" s="294"/>
      <c r="BB721" s="294"/>
      <c r="BC721" s="294"/>
      <c r="BD721" s="294"/>
      <c r="BE721" s="294"/>
      <c r="BF721" s="294"/>
      <c r="BG721" s="294"/>
      <c r="BH721" s="294"/>
      <c r="BI721" s="294"/>
      <c r="BJ721" s="294"/>
      <c r="BK721" s="294"/>
      <c r="BL721" s="294"/>
      <c r="BM721" s="294"/>
      <c r="BN721" s="294"/>
      <c r="BO721" s="294"/>
    </row>
    <row r="722">
      <c r="A722" s="294"/>
      <c r="B722" s="333"/>
      <c r="D722" s="134"/>
      <c r="E722" s="294"/>
      <c r="I722" s="294"/>
      <c r="J722" s="294"/>
      <c r="N722" s="294"/>
      <c r="O722" s="294"/>
      <c r="P722" s="294"/>
      <c r="Q722" s="294"/>
      <c r="R722" s="294"/>
      <c r="S722" s="294"/>
      <c r="T722" s="294"/>
      <c r="U722" s="294"/>
      <c r="V722" s="294"/>
      <c r="W722" s="294"/>
      <c r="X722" s="294"/>
      <c r="Y722" s="294"/>
      <c r="Z722" s="294"/>
      <c r="AA722" s="294"/>
      <c r="AB722" s="294"/>
      <c r="AC722" s="294"/>
      <c r="AD722" s="294"/>
      <c r="AE722" s="294"/>
      <c r="AF722" s="294"/>
      <c r="AG722" s="294"/>
      <c r="AH722" s="294"/>
      <c r="AI722" s="294"/>
      <c r="AJ722" s="294"/>
      <c r="AK722" s="294"/>
      <c r="AL722" s="294"/>
      <c r="AM722" s="294"/>
      <c r="AN722" s="294"/>
      <c r="AO722" s="294"/>
      <c r="AP722" s="294"/>
      <c r="AQ722" s="294"/>
      <c r="AR722" s="294"/>
      <c r="AS722" s="294"/>
      <c r="AT722" s="294"/>
      <c r="AU722" s="294"/>
      <c r="AV722" s="294"/>
      <c r="AW722" s="294"/>
      <c r="AX722" s="294"/>
      <c r="AY722" s="294"/>
      <c r="AZ722" s="294"/>
      <c r="BA722" s="294"/>
      <c r="BB722" s="294"/>
      <c r="BC722" s="294"/>
      <c r="BD722" s="294"/>
      <c r="BE722" s="294"/>
      <c r="BF722" s="294"/>
      <c r="BG722" s="294"/>
      <c r="BH722" s="294"/>
      <c r="BI722" s="294"/>
      <c r="BJ722" s="294"/>
      <c r="BK722" s="294"/>
      <c r="BL722" s="294"/>
      <c r="BM722" s="294"/>
      <c r="BN722" s="294"/>
      <c r="BO722" s="294"/>
    </row>
    <row r="723">
      <c r="A723" s="294"/>
      <c r="B723" s="333"/>
      <c r="D723" s="134"/>
      <c r="E723" s="294"/>
      <c r="I723" s="294"/>
      <c r="J723" s="294"/>
      <c r="N723" s="294"/>
      <c r="O723" s="294"/>
      <c r="P723" s="294"/>
      <c r="Q723" s="294"/>
      <c r="R723" s="294"/>
      <c r="S723" s="294"/>
      <c r="T723" s="294"/>
      <c r="U723" s="294"/>
      <c r="V723" s="294"/>
      <c r="W723" s="294"/>
      <c r="X723" s="294"/>
      <c r="Y723" s="294"/>
      <c r="Z723" s="294"/>
      <c r="AA723" s="294"/>
      <c r="AB723" s="294"/>
      <c r="AC723" s="294"/>
      <c r="AD723" s="294"/>
      <c r="AE723" s="294"/>
      <c r="AF723" s="294"/>
      <c r="AG723" s="294"/>
      <c r="AH723" s="294"/>
      <c r="AI723" s="294"/>
      <c r="AJ723" s="294"/>
      <c r="AK723" s="294"/>
      <c r="AL723" s="294"/>
      <c r="AM723" s="294"/>
      <c r="AN723" s="294"/>
      <c r="AO723" s="294"/>
      <c r="AP723" s="294"/>
      <c r="AQ723" s="294"/>
      <c r="AR723" s="294"/>
      <c r="AS723" s="294"/>
      <c r="AT723" s="294"/>
      <c r="AU723" s="294"/>
      <c r="AV723" s="294"/>
      <c r="AW723" s="294"/>
      <c r="AX723" s="294"/>
      <c r="AY723" s="294"/>
      <c r="AZ723" s="294"/>
      <c r="BA723" s="294"/>
      <c r="BB723" s="294"/>
      <c r="BC723" s="294"/>
      <c r="BD723" s="294"/>
      <c r="BE723" s="294"/>
      <c r="BF723" s="294"/>
      <c r="BG723" s="294"/>
      <c r="BH723" s="294"/>
      <c r="BI723" s="294"/>
      <c r="BJ723" s="294"/>
      <c r="BK723" s="294"/>
      <c r="BL723" s="294"/>
      <c r="BM723" s="294"/>
      <c r="BN723" s="294"/>
      <c r="BO723" s="294"/>
    </row>
    <row r="724">
      <c r="A724" s="294"/>
      <c r="B724" s="333"/>
      <c r="D724" s="134"/>
      <c r="E724" s="294"/>
      <c r="I724" s="294"/>
      <c r="J724" s="294"/>
      <c r="N724" s="294"/>
      <c r="O724" s="294"/>
      <c r="P724" s="294"/>
      <c r="Q724" s="294"/>
      <c r="R724" s="294"/>
      <c r="S724" s="294"/>
      <c r="T724" s="294"/>
      <c r="U724" s="294"/>
      <c r="V724" s="294"/>
      <c r="W724" s="294"/>
      <c r="X724" s="294"/>
      <c r="Y724" s="294"/>
      <c r="Z724" s="294"/>
      <c r="AA724" s="294"/>
      <c r="AB724" s="294"/>
      <c r="AC724" s="294"/>
      <c r="AD724" s="294"/>
      <c r="AE724" s="294"/>
      <c r="AF724" s="294"/>
      <c r="AG724" s="294"/>
      <c r="AH724" s="294"/>
      <c r="AI724" s="294"/>
      <c r="AJ724" s="294"/>
      <c r="AK724" s="294"/>
      <c r="AL724" s="294"/>
      <c r="AM724" s="294"/>
      <c r="AN724" s="294"/>
      <c r="AO724" s="294"/>
      <c r="AP724" s="294"/>
      <c r="AQ724" s="294"/>
      <c r="AR724" s="294"/>
      <c r="AS724" s="294"/>
      <c r="AT724" s="294"/>
      <c r="AU724" s="294"/>
      <c r="AV724" s="294"/>
      <c r="AW724" s="294"/>
      <c r="AX724" s="294"/>
      <c r="AY724" s="294"/>
      <c r="AZ724" s="294"/>
      <c r="BA724" s="294"/>
      <c r="BB724" s="294"/>
      <c r="BC724" s="294"/>
      <c r="BD724" s="294"/>
      <c r="BE724" s="294"/>
      <c r="BF724" s="294"/>
      <c r="BG724" s="294"/>
      <c r="BH724" s="294"/>
      <c r="BI724" s="294"/>
      <c r="BJ724" s="294"/>
      <c r="BK724" s="294"/>
      <c r="BL724" s="294"/>
      <c r="BM724" s="294"/>
      <c r="BN724" s="294"/>
      <c r="BO724" s="294"/>
    </row>
    <row r="725">
      <c r="A725" s="294"/>
      <c r="B725" s="333"/>
      <c r="D725" s="134"/>
      <c r="E725" s="294"/>
      <c r="I725" s="294"/>
      <c r="J725" s="294"/>
      <c r="N725" s="294"/>
      <c r="O725" s="294"/>
      <c r="P725" s="294"/>
      <c r="Q725" s="294"/>
      <c r="R725" s="294"/>
      <c r="S725" s="294"/>
      <c r="T725" s="294"/>
      <c r="U725" s="294"/>
      <c r="V725" s="294"/>
      <c r="W725" s="294"/>
      <c r="X725" s="294"/>
      <c r="Y725" s="294"/>
      <c r="Z725" s="294"/>
      <c r="AA725" s="294"/>
      <c r="AB725" s="294"/>
      <c r="AC725" s="294"/>
      <c r="AD725" s="294"/>
      <c r="AE725" s="294"/>
      <c r="AF725" s="294"/>
      <c r="AG725" s="294"/>
      <c r="AH725" s="294"/>
      <c r="AI725" s="294"/>
      <c r="AJ725" s="294"/>
      <c r="AK725" s="294"/>
      <c r="AL725" s="294"/>
      <c r="AM725" s="294"/>
      <c r="AN725" s="294"/>
      <c r="AO725" s="294"/>
      <c r="AP725" s="294"/>
      <c r="AQ725" s="294"/>
      <c r="AR725" s="294"/>
      <c r="AS725" s="294"/>
      <c r="AT725" s="294"/>
      <c r="AU725" s="294"/>
      <c r="AV725" s="294"/>
      <c r="AW725" s="294"/>
      <c r="AX725" s="294"/>
      <c r="AY725" s="294"/>
      <c r="AZ725" s="294"/>
      <c r="BA725" s="294"/>
      <c r="BB725" s="294"/>
      <c r="BC725" s="294"/>
      <c r="BD725" s="294"/>
      <c r="BE725" s="294"/>
      <c r="BF725" s="294"/>
      <c r="BG725" s="294"/>
      <c r="BH725" s="294"/>
      <c r="BI725" s="294"/>
      <c r="BJ725" s="294"/>
      <c r="BK725" s="294"/>
      <c r="BL725" s="294"/>
      <c r="BM725" s="294"/>
      <c r="BN725" s="294"/>
      <c r="BO725" s="294"/>
    </row>
    <row r="726">
      <c r="A726" s="294"/>
      <c r="B726" s="333"/>
      <c r="D726" s="134"/>
      <c r="E726" s="294"/>
      <c r="I726" s="294"/>
      <c r="J726" s="294"/>
      <c r="N726" s="294"/>
      <c r="O726" s="294"/>
      <c r="P726" s="294"/>
      <c r="Q726" s="294"/>
      <c r="R726" s="294"/>
      <c r="S726" s="294"/>
      <c r="T726" s="294"/>
      <c r="U726" s="294"/>
      <c r="V726" s="294"/>
      <c r="W726" s="294"/>
      <c r="X726" s="294"/>
      <c r="Y726" s="294"/>
      <c r="Z726" s="294"/>
      <c r="AA726" s="294"/>
      <c r="AB726" s="294"/>
      <c r="AC726" s="294"/>
      <c r="AD726" s="294"/>
      <c r="AE726" s="294"/>
      <c r="AF726" s="294"/>
      <c r="AG726" s="294"/>
      <c r="AH726" s="294"/>
      <c r="AI726" s="294"/>
      <c r="AJ726" s="294"/>
      <c r="AK726" s="294"/>
      <c r="AL726" s="294"/>
      <c r="AM726" s="294"/>
      <c r="AN726" s="294"/>
      <c r="AO726" s="294"/>
      <c r="AP726" s="294"/>
      <c r="AQ726" s="294"/>
      <c r="AR726" s="294"/>
      <c r="AS726" s="294"/>
      <c r="AT726" s="294"/>
      <c r="AU726" s="294"/>
      <c r="AV726" s="294"/>
      <c r="AW726" s="294"/>
      <c r="AX726" s="294"/>
      <c r="AY726" s="294"/>
      <c r="AZ726" s="294"/>
      <c r="BA726" s="294"/>
      <c r="BB726" s="294"/>
      <c r="BC726" s="294"/>
      <c r="BD726" s="294"/>
      <c r="BE726" s="294"/>
      <c r="BF726" s="294"/>
      <c r="BG726" s="294"/>
      <c r="BH726" s="294"/>
      <c r="BI726" s="294"/>
      <c r="BJ726" s="294"/>
      <c r="BK726" s="294"/>
      <c r="BL726" s="294"/>
      <c r="BM726" s="294"/>
      <c r="BN726" s="294"/>
      <c r="BO726" s="294"/>
    </row>
    <row r="727">
      <c r="A727" s="294"/>
      <c r="B727" s="333"/>
      <c r="D727" s="134"/>
      <c r="E727" s="294"/>
      <c r="I727" s="294"/>
      <c r="J727" s="294"/>
      <c r="N727" s="294"/>
      <c r="O727" s="294"/>
      <c r="P727" s="294"/>
      <c r="Q727" s="294"/>
      <c r="R727" s="294"/>
      <c r="S727" s="294"/>
      <c r="T727" s="294"/>
      <c r="U727" s="294"/>
      <c r="V727" s="294"/>
      <c r="W727" s="294"/>
      <c r="X727" s="294"/>
      <c r="Y727" s="294"/>
      <c r="Z727" s="294"/>
      <c r="AA727" s="294"/>
      <c r="AB727" s="294"/>
      <c r="AC727" s="294"/>
      <c r="AD727" s="294"/>
      <c r="AE727" s="294"/>
      <c r="AF727" s="294"/>
      <c r="AG727" s="294"/>
      <c r="AH727" s="294"/>
      <c r="AI727" s="294"/>
      <c r="AJ727" s="294"/>
      <c r="AK727" s="294"/>
      <c r="AL727" s="294"/>
      <c r="AM727" s="294"/>
      <c r="AN727" s="294"/>
      <c r="AO727" s="294"/>
      <c r="AP727" s="294"/>
      <c r="AQ727" s="294"/>
      <c r="AR727" s="294"/>
      <c r="AS727" s="294"/>
      <c r="AT727" s="294"/>
      <c r="AU727" s="294"/>
      <c r="AV727" s="294"/>
      <c r="AW727" s="294"/>
      <c r="AX727" s="294"/>
      <c r="AY727" s="294"/>
      <c r="AZ727" s="294"/>
      <c r="BA727" s="294"/>
      <c r="BB727" s="294"/>
      <c r="BC727" s="294"/>
      <c r="BD727" s="294"/>
      <c r="BE727" s="294"/>
      <c r="BF727" s="294"/>
      <c r="BG727" s="294"/>
      <c r="BH727" s="294"/>
      <c r="BI727" s="294"/>
      <c r="BJ727" s="294"/>
      <c r="BK727" s="294"/>
      <c r="BL727" s="294"/>
      <c r="BM727" s="294"/>
      <c r="BN727" s="294"/>
      <c r="BO727" s="294"/>
    </row>
    <row r="728">
      <c r="A728" s="294"/>
      <c r="B728" s="333"/>
      <c r="D728" s="134"/>
      <c r="E728" s="294"/>
      <c r="I728" s="294"/>
      <c r="J728" s="294"/>
      <c r="N728" s="294"/>
      <c r="O728" s="294"/>
      <c r="P728" s="294"/>
      <c r="Q728" s="294"/>
      <c r="R728" s="294"/>
      <c r="S728" s="294"/>
      <c r="T728" s="294"/>
      <c r="U728" s="294"/>
      <c r="V728" s="294"/>
      <c r="W728" s="294"/>
      <c r="X728" s="294"/>
      <c r="Y728" s="294"/>
      <c r="Z728" s="294"/>
      <c r="AA728" s="294"/>
      <c r="AB728" s="294"/>
      <c r="AC728" s="294"/>
      <c r="AD728" s="294"/>
      <c r="AE728" s="294"/>
      <c r="AF728" s="294"/>
      <c r="AG728" s="294"/>
      <c r="AH728" s="294"/>
      <c r="AI728" s="294"/>
      <c r="AJ728" s="294"/>
      <c r="AK728" s="294"/>
      <c r="AL728" s="294"/>
      <c r="AM728" s="294"/>
      <c r="AN728" s="294"/>
      <c r="AO728" s="294"/>
      <c r="AP728" s="294"/>
      <c r="AQ728" s="294"/>
      <c r="AR728" s="294"/>
      <c r="AS728" s="294"/>
      <c r="AT728" s="294"/>
      <c r="AU728" s="294"/>
      <c r="AV728" s="294"/>
      <c r="AW728" s="294"/>
      <c r="AX728" s="294"/>
      <c r="AY728" s="294"/>
      <c r="AZ728" s="294"/>
      <c r="BA728" s="294"/>
      <c r="BB728" s="294"/>
      <c r="BC728" s="294"/>
      <c r="BD728" s="294"/>
      <c r="BE728" s="294"/>
      <c r="BF728" s="294"/>
      <c r="BG728" s="294"/>
      <c r="BH728" s="294"/>
      <c r="BI728" s="294"/>
      <c r="BJ728" s="294"/>
      <c r="BK728" s="294"/>
      <c r="BL728" s="294"/>
      <c r="BM728" s="294"/>
      <c r="BN728" s="294"/>
      <c r="BO728" s="294"/>
    </row>
    <row r="729">
      <c r="A729" s="294"/>
      <c r="B729" s="333"/>
      <c r="D729" s="134"/>
      <c r="E729" s="294"/>
      <c r="I729" s="294"/>
      <c r="J729" s="294"/>
      <c r="N729" s="294"/>
      <c r="O729" s="294"/>
      <c r="P729" s="294"/>
      <c r="Q729" s="294"/>
      <c r="R729" s="294"/>
      <c r="S729" s="294"/>
      <c r="T729" s="294"/>
      <c r="U729" s="294"/>
      <c r="V729" s="294"/>
      <c r="W729" s="294"/>
      <c r="X729" s="294"/>
      <c r="Y729" s="294"/>
      <c r="Z729" s="294"/>
      <c r="AA729" s="294"/>
      <c r="AB729" s="294"/>
      <c r="AC729" s="294"/>
      <c r="AD729" s="294"/>
      <c r="AE729" s="294"/>
      <c r="AF729" s="294"/>
      <c r="AG729" s="294"/>
      <c r="AH729" s="294"/>
      <c r="AI729" s="294"/>
      <c r="AJ729" s="294"/>
      <c r="AK729" s="294"/>
      <c r="AL729" s="294"/>
      <c r="AM729" s="294"/>
      <c r="AN729" s="294"/>
      <c r="AO729" s="294"/>
      <c r="AP729" s="294"/>
      <c r="AQ729" s="294"/>
      <c r="AR729" s="294"/>
      <c r="AS729" s="294"/>
      <c r="AT729" s="294"/>
      <c r="AU729" s="294"/>
      <c r="AV729" s="294"/>
      <c r="AW729" s="294"/>
      <c r="AX729" s="294"/>
      <c r="AY729" s="294"/>
      <c r="AZ729" s="294"/>
      <c r="BA729" s="294"/>
      <c r="BB729" s="294"/>
      <c r="BC729" s="294"/>
      <c r="BD729" s="294"/>
      <c r="BE729" s="294"/>
      <c r="BF729" s="294"/>
      <c r="BG729" s="294"/>
      <c r="BH729" s="294"/>
      <c r="BI729" s="294"/>
      <c r="BJ729" s="294"/>
      <c r="BK729" s="294"/>
      <c r="BL729" s="294"/>
      <c r="BM729" s="294"/>
      <c r="BN729" s="294"/>
      <c r="BO729" s="294"/>
    </row>
    <row r="730">
      <c r="A730" s="294"/>
      <c r="B730" s="333"/>
      <c r="D730" s="134"/>
      <c r="E730" s="294"/>
      <c r="I730" s="294"/>
      <c r="J730" s="294"/>
      <c r="N730" s="294"/>
      <c r="O730" s="294"/>
      <c r="P730" s="294"/>
      <c r="Q730" s="294"/>
      <c r="R730" s="294"/>
      <c r="S730" s="294"/>
      <c r="T730" s="294"/>
      <c r="U730" s="294"/>
      <c r="V730" s="294"/>
      <c r="W730" s="294"/>
      <c r="X730" s="294"/>
      <c r="Y730" s="294"/>
      <c r="Z730" s="294"/>
      <c r="AA730" s="294"/>
      <c r="AB730" s="294"/>
      <c r="AC730" s="294"/>
      <c r="AD730" s="294"/>
      <c r="AE730" s="294"/>
      <c r="AF730" s="294"/>
      <c r="AG730" s="294"/>
      <c r="AH730" s="294"/>
      <c r="AI730" s="294"/>
      <c r="AJ730" s="294"/>
      <c r="AK730" s="294"/>
      <c r="AL730" s="294"/>
      <c r="AM730" s="294"/>
      <c r="AN730" s="294"/>
      <c r="AO730" s="294"/>
      <c r="AP730" s="294"/>
      <c r="AQ730" s="294"/>
      <c r="AR730" s="294"/>
      <c r="AS730" s="294"/>
      <c r="AT730" s="294"/>
      <c r="AU730" s="294"/>
      <c r="AV730" s="294"/>
      <c r="AW730" s="294"/>
      <c r="AX730" s="294"/>
      <c r="AY730" s="294"/>
      <c r="AZ730" s="294"/>
      <c r="BA730" s="294"/>
      <c r="BB730" s="294"/>
      <c r="BC730" s="294"/>
      <c r="BD730" s="294"/>
      <c r="BE730" s="294"/>
      <c r="BF730" s="294"/>
      <c r="BG730" s="294"/>
      <c r="BH730" s="294"/>
      <c r="BI730" s="294"/>
      <c r="BJ730" s="294"/>
      <c r="BK730" s="294"/>
      <c r="BL730" s="294"/>
      <c r="BM730" s="294"/>
      <c r="BN730" s="294"/>
      <c r="BO730" s="294"/>
    </row>
    <row r="731">
      <c r="A731" s="294"/>
      <c r="B731" s="333"/>
      <c r="D731" s="134"/>
      <c r="E731" s="294"/>
      <c r="I731" s="294"/>
      <c r="J731" s="294"/>
      <c r="N731" s="294"/>
      <c r="O731" s="294"/>
      <c r="P731" s="294"/>
      <c r="Q731" s="294"/>
      <c r="R731" s="294"/>
      <c r="S731" s="294"/>
      <c r="T731" s="294"/>
      <c r="U731" s="294"/>
      <c r="V731" s="294"/>
      <c r="W731" s="294"/>
      <c r="X731" s="294"/>
      <c r="Y731" s="294"/>
      <c r="Z731" s="294"/>
      <c r="AA731" s="294"/>
      <c r="AB731" s="294"/>
      <c r="AC731" s="294"/>
      <c r="AD731" s="294"/>
      <c r="AE731" s="294"/>
      <c r="AF731" s="294"/>
      <c r="AG731" s="294"/>
      <c r="AH731" s="294"/>
      <c r="AI731" s="294"/>
      <c r="AJ731" s="294"/>
      <c r="AK731" s="294"/>
      <c r="AL731" s="294"/>
      <c r="AM731" s="294"/>
      <c r="AN731" s="294"/>
      <c r="AO731" s="294"/>
      <c r="AP731" s="294"/>
      <c r="AQ731" s="294"/>
      <c r="AR731" s="294"/>
      <c r="AS731" s="294"/>
      <c r="AT731" s="294"/>
      <c r="AU731" s="294"/>
      <c r="AV731" s="294"/>
      <c r="AW731" s="294"/>
      <c r="AX731" s="294"/>
      <c r="AY731" s="294"/>
      <c r="AZ731" s="294"/>
      <c r="BA731" s="294"/>
      <c r="BB731" s="294"/>
      <c r="BC731" s="294"/>
      <c r="BD731" s="294"/>
      <c r="BE731" s="294"/>
      <c r="BF731" s="294"/>
      <c r="BG731" s="294"/>
      <c r="BH731" s="294"/>
      <c r="BI731" s="294"/>
      <c r="BJ731" s="294"/>
      <c r="BK731" s="294"/>
      <c r="BL731" s="294"/>
      <c r="BM731" s="294"/>
      <c r="BN731" s="294"/>
      <c r="BO731" s="294"/>
    </row>
    <row r="732">
      <c r="A732" s="294"/>
      <c r="B732" s="333"/>
      <c r="D732" s="134"/>
      <c r="E732" s="294"/>
      <c r="I732" s="294"/>
      <c r="J732" s="294"/>
      <c r="N732" s="294"/>
      <c r="O732" s="294"/>
      <c r="P732" s="294"/>
      <c r="Q732" s="294"/>
      <c r="R732" s="294"/>
      <c r="S732" s="294"/>
      <c r="T732" s="294"/>
      <c r="U732" s="294"/>
      <c r="V732" s="294"/>
      <c r="W732" s="294"/>
      <c r="X732" s="294"/>
      <c r="Y732" s="294"/>
      <c r="Z732" s="294"/>
      <c r="AA732" s="294"/>
      <c r="AB732" s="294"/>
      <c r="AC732" s="294"/>
      <c r="AD732" s="294"/>
      <c r="AE732" s="294"/>
      <c r="AF732" s="294"/>
      <c r="AG732" s="294"/>
      <c r="AH732" s="294"/>
      <c r="AI732" s="294"/>
      <c r="AJ732" s="294"/>
      <c r="AK732" s="294"/>
      <c r="AL732" s="294"/>
      <c r="AM732" s="294"/>
      <c r="AN732" s="294"/>
      <c r="AO732" s="294"/>
      <c r="AP732" s="294"/>
      <c r="AQ732" s="294"/>
      <c r="AR732" s="294"/>
      <c r="AS732" s="294"/>
      <c r="AT732" s="294"/>
      <c r="AU732" s="294"/>
      <c r="AV732" s="294"/>
      <c r="AW732" s="294"/>
      <c r="AX732" s="294"/>
      <c r="AY732" s="294"/>
      <c r="AZ732" s="294"/>
      <c r="BA732" s="294"/>
      <c r="BB732" s="294"/>
      <c r="BC732" s="294"/>
      <c r="BD732" s="294"/>
      <c r="BE732" s="294"/>
      <c r="BF732" s="294"/>
      <c r="BG732" s="294"/>
      <c r="BH732" s="294"/>
      <c r="BI732" s="294"/>
      <c r="BJ732" s="294"/>
      <c r="BK732" s="294"/>
      <c r="BL732" s="294"/>
      <c r="BM732" s="294"/>
      <c r="BN732" s="294"/>
      <c r="BO732" s="294"/>
    </row>
    <row r="733">
      <c r="A733" s="294"/>
      <c r="B733" s="333"/>
      <c r="D733" s="134"/>
      <c r="E733" s="294"/>
      <c r="I733" s="294"/>
      <c r="J733" s="294"/>
      <c r="N733" s="294"/>
      <c r="O733" s="294"/>
      <c r="P733" s="294"/>
      <c r="Q733" s="294"/>
      <c r="R733" s="294"/>
      <c r="S733" s="294"/>
      <c r="T733" s="294"/>
      <c r="U733" s="294"/>
      <c r="V733" s="294"/>
      <c r="W733" s="294"/>
      <c r="X733" s="294"/>
      <c r="Y733" s="294"/>
      <c r="Z733" s="294"/>
      <c r="AA733" s="294"/>
      <c r="AB733" s="294"/>
      <c r="AC733" s="294"/>
      <c r="AD733" s="294"/>
      <c r="AE733" s="294"/>
      <c r="AF733" s="294"/>
      <c r="AG733" s="294"/>
      <c r="AH733" s="294"/>
      <c r="AI733" s="294"/>
      <c r="AJ733" s="294"/>
      <c r="AK733" s="294"/>
      <c r="AL733" s="294"/>
      <c r="AM733" s="294"/>
      <c r="AN733" s="294"/>
      <c r="AO733" s="294"/>
      <c r="AP733" s="294"/>
      <c r="AQ733" s="294"/>
      <c r="AR733" s="294"/>
      <c r="AS733" s="294"/>
      <c r="AT733" s="294"/>
      <c r="AU733" s="294"/>
      <c r="AV733" s="294"/>
      <c r="AW733" s="294"/>
      <c r="AX733" s="294"/>
      <c r="AY733" s="294"/>
      <c r="AZ733" s="294"/>
      <c r="BA733" s="294"/>
      <c r="BB733" s="294"/>
      <c r="BC733" s="294"/>
      <c r="BD733" s="294"/>
      <c r="BE733" s="294"/>
      <c r="BF733" s="294"/>
      <c r="BG733" s="294"/>
      <c r="BH733" s="294"/>
      <c r="BI733" s="294"/>
      <c r="BJ733" s="294"/>
      <c r="BK733" s="294"/>
      <c r="BL733" s="294"/>
      <c r="BM733" s="294"/>
      <c r="BN733" s="294"/>
      <c r="BO733" s="294"/>
    </row>
    <row r="734">
      <c r="A734" s="294"/>
      <c r="B734" s="333"/>
      <c r="D734" s="134"/>
      <c r="E734" s="294"/>
      <c r="I734" s="294"/>
      <c r="J734" s="294"/>
      <c r="N734" s="294"/>
      <c r="O734" s="294"/>
      <c r="P734" s="294"/>
      <c r="Q734" s="294"/>
      <c r="R734" s="294"/>
      <c r="S734" s="294"/>
      <c r="T734" s="294"/>
      <c r="U734" s="294"/>
      <c r="V734" s="294"/>
      <c r="W734" s="294"/>
      <c r="X734" s="294"/>
      <c r="Y734" s="294"/>
      <c r="Z734" s="294"/>
      <c r="AA734" s="294"/>
      <c r="AB734" s="294"/>
      <c r="AC734" s="294"/>
      <c r="AD734" s="294"/>
      <c r="AE734" s="294"/>
      <c r="AF734" s="294"/>
      <c r="AG734" s="294"/>
      <c r="AH734" s="294"/>
      <c r="AI734" s="294"/>
      <c r="AJ734" s="294"/>
      <c r="AK734" s="294"/>
      <c r="AL734" s="294"/>
      <c r="AM734" s="294"/>
      <c r="AN734" s="294"/>
      <c r="AO734" s="294"/>
      <c r="AP734" s="294"/>
      <c r="AQ734" s="294"/>
      <c r="AR734" s="294"/>
      <c r="AS734" s="294"/>
      <c r="AT734" s="294"/>
      <c r="AU734" s="294"/>
      <c r="AV734" s="294"/>
      <c r="AW734" s="294"/>
      <c r="AX734" s="294"/>
      <c r="AY734" s="294"/>
      <c r="AZ734" s="294"/>
      <c r="BA734" s="294"/>
      <c r="BB734" s="294"/>
      <c r="BC734" s="294"/>
      <c r="BD734" s="294"/>
      <c r="BE734" s="294"/>
      <c r="BF734" s="294"/>
      <c r="BG734" s="294"/>
      <c r="BH734" s="294"/>
      <c r="BI734" s="294"/>
      <c r="BJ734" s="294"/>
      <c r="BK734" s="294"/>
      <c r="BL734" s="294"/>
      <c r="BM734" s="294"/>
      <c r="BN734" s="294"/>
      <c r="BO734" s="294"/>
    </row>
    <row r="735">
      <c r="A735" s="294"/>
      <c r="B735" s="333"/>
      <c r="D735" s="134"/>
      <c r="E735" s="294"/>
      <c r="I735" s="294"/>
      <c r="J735" s="294"/>
      <c r="N735" s="294"/>
      <c r="O735" s="294"/>
      <c r="P735" s="294"/>
      <c r="Q735" s="294"/>
      <c r="R735" s="294"/>
      <c r="S735" s="294"/>
      <c r="T735" s="294"/>
      <c r="U735" s="294"/>
      <c r="V735" s="294"/>
      <c r="W735" s="294"/>
      <c r="X735" s="294"/>
      <c r="Y735" s="294"/>
      <c r="Z735" s="294"/>
      <c r="AA735" s="294"/>
      <c r="AB735" s="294"/>
      <c r="AC735" s="294"/>
      <c r="AD735" s="294"/>
      <c r="AE735" s="294"/>
      <c r="AF735" s="294"/>
      <c r="AG735" s="294"/>
      <c r="AH735" s="294"/>
      <c r="AI735" s="294"/>
      <c r="AJ735" s="294"/>
      <c r="AK735" s="294"/>
      <c r="AL735" s="294"/>
      <c r="AM735" s="294"/>
      <c r="AN735" s="294"/>
      <c r="AO735" s="294"/>
      <c r="AP735" s="294"/>
      <c r="AQ735" s="294"/>
      <c r="AR735" s="294"/>
      <c r="AS735" s="294"/>
      <c r="AT735" s="294"/>
      <c r="AU735" s="294"/>
      <c r="AV735" s="294"/>
      <c r="AW735" s="294"/>
      <c r="AX735" s="294"/>
      <c r="AY735" s="294"/>
      <c r="AZ735" s="294"/>
      <c r="BA735" s="294"/>
      <c r="BB735" s="294"/>
      <c r="BC735" s="294"/>
      <c r="BD735" s="294"/>
      <c r="BE735" s="294"/>
      <c r="BF735" s="294"/>
      <c r="BG735" s="294"/>
      <c r="BH735" s="294"/>
      <c r="BI735" s="294"/>
      <c r="BJ735" s="294"/>
      <c r="BK735" s="294"/>
      <c r="BL735" s="294"/>
      <c r="BM735" s="294"/>
      <c r="BN735" s="294"/>
      <c r="BO735" s="294"/>
    </row>
    <row r="736">
      <c r="A736" s="294"/>
      <c r="B736" s="333"/>
      <c r="D736" s="134"/>
      <c r="E736" s="294"/>
      <c r="I736" s="294"/>
      <c r="J736" s="294"/>
      <c r="N736" s="294"/>
      <c r="O736" s="294"/>
      <c r="P736" s="294"/>
      <c r="Q736" s="294"/>
      <c r="R736" s="294"/>
      <c r="S736" s="294"/>
      <c r="T736" s="294"/>
      <c r="U736" s="294"/>
      <c r="V736" s="294"/>
      <c r="W736" s="294"/>
      <c r="X736" s="294"/>
      <c r="Y736" s="294"/>
      <c r="Z736" s="294"/>
      <c r="AA736" s="294"/>
      <c r="AB736" s="294"/>
      <c r="AC736" s="294"/>
      <c r="AD736" s="294"/>
      <c r="AE736" s="294"/>
      <c r="AF736" s="294"/>
      <c r="AG736" s="294"/>
      <c r="AH736" s="294"/>
      <c r="AI736" s="294"/>
      <c r="AJ736" s="294"/>
      <c r="AK736" s="294"/>
      <c r="AL736" s="294"/>
      <c r="AM736" s="294"/>
      <c r="AN736" s="294"/>
      <c r="AO736" s="294"/>
      <c r="AP736" s="294"/>
      <c r="AQ736" s="294"/>
      <c r="AR736" s="294"/>
      <c r="AS736" s="294"/>
      <c r="AT736" s="294"/>
      <c r="AU736" s="294"/>
      <c r="AV736" s="294"/>
      <c r="AW736" s="294"/>
      <c r="AX736" s="294"/>
      <c r="AY736" s="294"/>
      <c r="AZ736" s="294"/>
      <c r="BA736" s="294"/>
      <c r="BB736" s="294"/>
      <c r="BC736" s="294"/>
      <c r="BD736" s="294"/>
      <c r="BE736" s="294"/>
      <c r="BF736" s="294"/>
      <c r="BG736" s="294"/>
      <c r="BH736" s="294"/>
      <c r="BI736" s="294"/>
      <c r="BJ736" s="294"/>
      <c r="BK736" s="294"/>
      <c r="BL736" s="294"/>
      <c r="BM736" s="294"/>
      <c r="BN736" s="294"/>
      <c r="BO736" s="294"/>
    </row>
    <row r="737">
      <c r="A737" s="294"/>
      <c r="B737" s="333"/>
      <c r="D737" s="134"/>
      <c r="E737" s="294"/>
      <c r="I737" s="294"/>
      <c r="J737" s="294"/>
      <c r="N737" s="294"/>
      <c r="O737" s="294"/>
      <c r="P737" s="294"/>
      <c r="Q737" s="294"/>
      <c r="R737" s="294"/>
      <c r="S737" s="294"/>
      <c r="T737" s="294"/>
      <c r="U737" s="294"/>
      <c r="V737" s="294"/>
      <c r="W737" s="294"/>
      <c r="X737" s="294"/>
      <c r="Y737" s="294"/>
      <c r="Z737" s="294"/>
      <c r="AA737" s="294"/>
      <c r="AB737" s="294"/>
      <c r="AC737" s="294"/>
      <c r="AD737" s="294"/>
      <c r="AE737" s="294"/>
      <c r="AF737" s="294"/>
      <c r="AG737" s="294"/>
      <c r="AH737" s="294"/>
      <c r="AI737" s="294"/>
      <c r="AJ737" s="294"/>
      <c r="AK737" s="294"/>
      <c r="AL737" s="294"/>
      <c r="AM737" s="294"/>
      <c r="AN737" s="294"/>
      <c r="AO737" s="294"/>
      <c r="AP737" s="294"/>
      <c r="AQ737" s="294"/>
      <c r="AR737" s="294"/>
      <c r="AS737" s="294"/>
      <c r="AT737" s="294"/>
      <c r="AU737" s="294"/>
      <c r="AV737" s="294"/>
      <c r="AW737" s="294"/>
      <c r="AX737" s="294"/>
      <c r="AY737" s="294"/>
      <c r="AZ737" s="294"/>
      <c r="BA737" s="294"/>
      <c r="BB737" s="294"/>
      <c r="BC737" s="294"/>
      <c r="BD737" s="294"/>
      <c r="BE737" s="294"/>
      <c r="BF737" s="294"/>
      <c r="BG737" s="294"/>
      <c r="BH737" s="294"/>
      <c r="BI737" s="294"/>
      <c r="BJ737" s="294"/>
      <c r="BK737" s="294"/>
      <c r="BL737" s="294"/>
      <c r="BM737" s="294"/>
      <c r="BN737" s="294"/>
      <c r="BO737" s="294"/>
    </row>
    <row r="738">
      <c r="A738" s="294"/>
      <c r="B738" s="333"/>
      <c r="D738" s="134"/>
      <c r="E738" s="294"/>
      <c r="I738" s="294"/>
      <c r="J738" s="294"/>
      <c r="N738" s="294"/>
      <c r="O738" s="294"/>
      <c r="P738" s="294"/>
      <c r="Q738" s="294"/>
      <c r="R738" s="294"/>
      <c r="S738" s="294"/>
      <c r="T738" s="294"/>
      <c r="U738" s="294"/>
      <c r="V738" s="294"/>
      <c r="W738" s="294"/>
      <c r="X738" s="294"/>
      <c r="Y738" s="294"/>
      <c r="Z738" s="294"/>
      <c r="AA738" s="294"/>
      <c r="AB738" s="294"/>
      <c r="AC738" s="294"/>
      <c r="AD738" s="294"/>
      <c r="AE738" s="294"/>
      <c r="AF738" s="294"/>
      <c r="AG738" s="294"/>
      <c r="AH738" s="294"/>
      <c r="AI738" s="294"/>
      <c r="AJ738" s="294"/>
      <c r="AK738" s="294"/>
      <c r="AL738" s="294"/>
      <c r="AM738" s="294"/>
      <c r="AN738" s="294"/>
      <c r="AO738" s="294"/>
      <c r="AP738" s="294"/>
      <c r="AQ738" s="294"/>
      <c r="AR738" s="294"/>
      <c r="AS738" s="294"/>
      <c r="AT738" s="294"/>
      <c r="AU738" s="294"/>
      <c r="AV738" s="294"/>
      <c r="AW738" s="294"/>
      <c r="AX738" s="294"/>
      <c r="AY738" s="294"/>
      <c r="AZ738" s="294"/>
      <c r="BA738" s="294"/>
      <c r="BB738" s="294"/>
      <c r="BC738" s="294"/>
      <c r="BD738" s="294"/>
      <c r="BE738" s="294"/>
      <c r="BF738" s="294"/>
      <c r="BG738" s="294"/>
      <c r="BH738" s="294"/>
      <c r="BI738" s="294"/>
      <c r="BJ738" s="294"/>
      <c r="BK738" s="294"/>
      <c r="BL738" s="294"/>
      <c r="BM738" s="294"/>
      <c r="BN738" s="294"/>
      <c r="BO738" s="294"/>
    </row>
    <row r="739">
      <c r="A739" s="294"/>
      <c r="B739" s="333"/>
      <c r="D739" s="134"/>
      <c r="E739" s="294"/>
      <c r="I739" s="294"/>
      <c r="J739" s="294"/>
      <c r="N739" s="294"/>
      <c r="O739" s="294"/>
      <c r="P739" s="294"/>
      <c r="Q739" s="294"/>
      <c r="R739" s="294"/>
      <c r="S739" s="294"/>
      <c r="T739" s="294"/>
      <c r="U739" s="294"/>
      <c r="V739" s="294"/>
      <c r="W739" s="294"/>
      <c r="X739" s="294"/>
      <c r="Y739" s="294"/>
      <c r="Z739" s="294"/>
      <c r="AA739" s="294"/>
      <c r="AB739" s="294"/>
      <c r="AC739" s="294"/>
      <c r="AD739" s="294"/>
      <c r="AE739" s="294"/>
      <c r="AF739" s="294"/>
      <c r="AG739" s="294"/>
      <c r="AH739" s="294"/>
      <c r="AI739" s="294"/>
      <c r="AJ739" s="294"/>
      <c r="AK739" s="294"/>
      <c r="AL739" s="294"/>
      <c r="AM739" s="294"/>
      <c r="AN739" s="294"/>
      <c r="AO739" s="294"/>
      <c r="AP739" s="294"/>
      <c r="AQ739" s="294"/>
      <c r="AR739" s="294"/>
      <c r="AS739" s="294"/>
      <c r="AT739" s="294"/>
      <c r="AU739" s="294"/>
      <c r="AV739" s="294"/>
      <c r="AW739" s="294"/>
      <c r="AX739" s="294"/>
      <c r="AY739" s="294"/>
      <c r="AZ739" s="294"/>
      <c r="BA739" s="294"/>
      <c r="BB739" s="294"/>
      <c r="BC739" s="294"/>
      <c r="BD739" s="294"/>
      <c r="BE739" s="294"/>
      <c r="BF739" s="294"/>
      <c r="BG739" s="294"/>
      <c r="BH739" s="294"/>
      <c r="BI739" s="294"/>
      <c r="BJ739" s="294"/>
      <c r="BK739" s="294"/>
      <c r="BL739" s="294"/>
      <c r="BM739" s="294"/>
      <c r="BN739" s="294"/>
      <c r="BO739" s="294"/>
    </row>
    <row r="740">
      <c r="A740" s="294"/>
      <c r="B740" s="333"/>
      <c r="D740" s="134"/>
      <c r="E740" s="294"/>
      <c r="I740" s="294"/>
      <c r="J740" s="294"/>
      <c r="N740" s="294"/>
      <c r="O740" s="294"/>
      <c r="P740" s="294"/>
      <c r="Q740" s="294"/>
      <c r="R740" s="294"/>
      <c r="S740" s="294"/>
      <c r="T740" s="294"/>
      <c r="U740" s="294"/>
      <c r="V740" s="294"/>
      <c r="W740" s="294"/>
      <c r="X740" s="294"/>
      <c r="Y740" s="294"/>
      <c r="Z740" s="294"/>
      <c r="AA740" s="294"/>
      <c r="AB740" s="294"/>
      <c r="AC740" s="294"/>
      <c r="AD740" s="294"/>
      <c r="AE740" s="294"/>
      <c r="AF740" s="294"/>
      <c r="AG740" s="294"/>
      <c r="AH740" s="294"/>
      <c r="AI740" s="294"/>
      <c r="AJ740" s="294"/>
      <c r="AK740" s="294"/>
      <c r="AL740" s="294"/>
      <c r="AM740" s="294"/>
      <c r="AN740" s="294"/>
      <c r="AO740" s="294"/>
      <c r="AP740" s="294"/>
      <c r="AQ740" s="294"/>
      <c r="AR740" s="294"/>
      <c r="AS740" s="294"/>
      <c r="AT740" s="294"/>
      <c r="AU740" s="294"/>
      <c r="AV740" s="294"/>
      <c r="AW740" s="294"/>
      <c r="AX740" s="294"/>
      <c r="AY740" s="294"/>
      <c r="AZ740" s="294"/>
      <c r="BA740" s="294"/>
      <c r="BB740" s="294"/>
      <c r="BC740" s="294"/>
      <c r="BD740" s="294"/>
      <c r="BE740" s="294"/>
      <c r="BF740" s="294"/>
      <c r="BG740" s="294"/>
      <c r="BH740" s="294"/>
      <c r="BI740" s="294"/>
      <c r="BJ740" s="294"/>
      <c r="BK740" s="294"/>
      <c r="BL740" s="294"/>
      <c r="BM740" s="294"/>
      <c r="BN740" s="294"/>
      <c r="BO740" s="294"/>
    </row>
    <row r="741">
      <c r="A741" s="294"/>
      <c r="B741" s="333"/>
      <c r="D741" s="134"/>
      <c r="E741" s="294"/>
      <c r="I741" s="294"/>
      <c r="J741" s="294"/>
      <c r="N741" s="294"/>
      <c r="O741" s="294"/>
      <c r="P741" s="294"/>
      <c r="Q741" s="294"/>
      <c r="R741" s="294"/>
      <c r="S741" s="294"/>
      <c r="T741" s="294"/>
      <c r="U741" s="294"/>
      <c r="V741" s="294"/>
      <c r="W741" s="294"/>
      <c r="X741" s="294"/>
      <c r="Y741" s="294"/>
      <c r="Z741" s="294"/>
      <c r="AA741" s="294"/>
      <c r="AB741" s="294"/>
      <c r="AC741" s="294"/>
      <c r="AD741" s="294"/>
      <c r="AE741" s="294"/>
      <c r="AF741" s="294"/>
      <c r="AG741" s="294"/>
      <c r="AH741" s="294"/>
      <c r="AI741" s="294"/>
      <c r="AJ741" s="294"/>
      <c r="AK741" s="294"/>
      <c r="AL741" s="294"/>
      <c r="AM741" s="294"/>
      <c r="AN741" s="294"/>
      <c r="AO741" s="294"/>
      <c r="AP741" s="294"/>
      <c r="AQ741" s="294"/>
      <c r="AR741" s="294"/>
      <c r="AS741" s="294"/>
      <c r="AT741" s="294"/>
      <c r="AU741" s="294"/>
      <c r="AV741" s="294"/>
      <c r="AW741" s="294"/>
      <c r="AX741" s="294"/>
      <c r="AY741" s="294"/>
      <c r="AZ741" s="294"/>
      <c r="BA741" s="294"/>
      <c r="BB741" s="294"/>
      <c r="BC741" s="294"/>
      <c r="BD741" s="294"/>
      <c r="BE741" s="294"/>
      <c r="BF741" s="294"/>
      <c r="BG741" s="294"/>
      <c r="BH741" s="294"/>
      <c r="BI741" s="294"/>
      <c r="BJ741" s="294"/>
      <c r="BK741" s="294"/>
      <c r="BL741" s="294"/>
      <c r="BM741" s="294"/>
      <c r="BN741" s="294"/>
      <c r="BO741" s="294"/>
    </row>
    <row r="742">
      <c r="A742" s="294"/>
      <c r="B742" s="333"/>
      <c r="D742" s="134"/>
      <c r="E742" s="294"/>
      <c r="I742" s="294"/>
      <c r="J742" s="294"/>
      <c r="N742" s="294"/>
      <c r="O742" s="294"/>
      <c r="P742" s="294"/>
      <c r="Q742" s="294"/>
      <c r="R742" s="294"/>
      <c r="S742" s="294"/>
      <c r="T742" s="294"/>
      <c r="U742" s="294"/>
      <c r="V742" s="294"/>
      <c r="W742" s="294"/>
      <c r="X742" s="294"/>
      <c r="Y742" s="294"/>
      <c r="Z742" s="294"/>
      <c r="AA742" s="294"/>
      <c r="AB742" s="294"/>
      <c r="AC742" s="294"/>
      <c r="AD742" s="294"/>
      <c r="AE742" s="294"/>
      <c r="AF742" s="294"/>
      <c r="AG742" s="294"/>
      <c r="AH742" s="294"/>
      <c r="AI742" s="294"/>
      <c r="AJ742" s="294"/>
      <c r="AK742" s="294"/>
      <c r="AL742" s="294"/>
      <c r="AM742" s="294"/>
      <c r="AN742" s="294"/>
      <c r="AO742" s="294"/>
      <c r="AP742" s="294"/>
      <c r="AQ742" s="294"/>
      <c r="AR742" s="294"/>
      <c r="AS742" s="294"/>
      <c r="AT742" s="294"/>
      <c r="AU742" s="294"/>
      <c r="AV742" s="294"/>
      <c r="AW742" s="294"/>
      <c r="AX742" s="294"/>
      <c r="AY742" s="294"/>
      <c r="AZ742" s="294"/>
      <c r="BA742" s="294"/>
      <c r="BB742" s="294"/>
      <c r="BC742" s="294"/>
      <c r="BD742" s="294"/>
      <c r="BE742" s="294"/>
      <c r="BF742" s="294"/>
      <c r="BG742" s="294"/>
      <c r="BH742" s="294"/>
      <c r="BI742" s="294"/>
      <c r="BJ742" s="294"/>
      <c r="BK742" s="294"/>
      <c r="BL742" s="294"/>
      <c r="BM742" s="294"/>
      <c r="BN742" s="294"/>
      <c r="BO742" s="294"/>
    </row>
    <row r="743">
      <c r="A743" s="294"/>
      <c r="B743" s="333"/>
      <c r="D743" s="134"/>
      <c r="E743" s="294"/>
      <c r="I743" s="294"/>
      <c r="J743" s="294"/>
      <c r="N743" s="294"/>
      <c r="O743" s="294"/>
      <c r="P743" s="294"/>
      <c r="Q743" s="294"/>
      <c r="R743" s="294"/>
      <c r="S743" s="294"/>
      <c r="T743" s="294"/>
      <c r="U743" s="294"/>
      <c r="V743" s="294"/>
      <c r="W743" s="294"/>
      <c r="X743" s="294"/>
      <c r="Y743" s="294"/>
      <c r="Z743" s="294"/>
      <c r="AA743" s="294"/>
      <c r="AB743" s="294"/>
      <c r="AC743" s="294"/>
      <c r="AD743" s="294"/>
      <c r="AE743" s="294"/>
      <c r="AF743" s="294"/>
      <c r="AG743" s="294"/>
      <c r="AH743" s="294"/>
      <c r="AI743" s="294"/>
      <c r="AJ743" s="294"/>
      <c r="AK743" s="294"/>
      <c r="AL743" s="294"/>
      <c r="AM743" s="294"/>
      <c r="AN743" s="294"/>
      <c r="AO743" s="294"/>
      <c r="AP743" s="294"/>
      <c r="AQ743" s="294"/>
      <c r="AR743" s="294"/>
      <c r="AS743" s="294"/>
      <c r="AT743" s="294"/>
      <c r="AU743" s="294"/>
      <c r="AV743" s="294"/>
      <c r="AW743" s="294"/>
      <c r="AX743" s="294"/>
      <c r="AY743" s="294"/>
      <c r="AZ743" s="294"/>
      <c r="BA743" s="294"/>
      <c r="BB743" s="294"/>
      <c r="BC743" s="294"/>
      <c r="BD743" s="294"/>
      <c r="BE743" s="294"/>
      <c r="BF743" s="294"/>
      <c r="BG743" s="294"/>
      <c r="BH743" s="294"/>
      <c r="BI743" s="294"/>
      <c r="BJ743" s="294"/>
      <c r="BK743" s="294"/>
      <c r="BL743" s="294"/>
      <c r="BM743" s="294"/>
      <c r="BN743" s="294"/>
      <c r="BO743" s="294"/>
    </row>
    <row r="744">
      <c r="A744" s="294"/>
      <c r="B744" s="333"/>
      <c r="D744" s="134"/>
      <c r="E744" s="294"/>
      <c r="I744" s="294"/>
      <c r="J744" s="294"/>
      <c r="N744" s="294"/>
      <c r="O744" s="294"/>
      <c r="P744" s="294"/>
      <c r="Q744" s="294"/>
      <c r="R744" s="294"/>
      <c r="S744" s="294"/>
      <c r="T744" s="294"/>
      <c r="U744" s="294"/>
      <c r="V744" s="294"/>
      <c r="W744" s="294"/>
      <c r="X744" s="294"/>
      <c r="Y744" s="294"/>
      <c r="Z744" s="294"/>
      <c r="AA744" s="294"/>
      <c r="AB744" s="294"/>
      <c r="AC744" s="294"/>
      <c r="AD744" s="294"/>
      <c r="AE744" s="294"/>
      <c r="AF744" s="294"/>
      <c r="AG744" s="294"/>
      <c r="AH744" s="294"/>
      <c r="AI744" s="294"/>
      <c r="AJ744" s="294"/>
      <c r="AK744" s="294"/>
      <c r="AL744" s="294"/>
      <c r="AM744" s="294"/>
      <c r="AN744" s="294"/>
      <c r="AO744" s="294"/>
      <c r="AP744" s="294"/>
      <c r="AQ744" s="294"/>
      <c r="AR744" s="294"/>
      <c r="AS744" s="294"/>
      <c r="AT744" s="294"/>
      <c r="AU744" s="294"/>
      <c r="AV744" s="294"/>
      <c r="AW744" s="294"/>
      <c r="AX744" s="294"/>
      <c r="AY744" s="294"/>
      <c r="AZ744" s="294"/>
      <c r="BA744" s="294"/>
      <c r="BB744" s="294"/>
      <c r="BC744" s="294"/>
      <c r="BD744" s="294"/>
      <c r="BE744" s="294"/>
      <c r="BF744" s="294"/>
      <c r="BG744" s="294"/>
      <c r="BH744" s="294"/>
      <c r="BI744" s="294"/>
      <c r="BJ744" s="294"/>
      <c r="BK744" s="294"/>
      <c r="BL744" s="294"/>
      <c r="BM744" s="294"/>
      <c r="BN744" s="294"/>
      <c r="BO744" s="294"/>
    </row>
    <row r="745">
      <c r="A745" s="294"/>
      <c r="B745" s="333"/>
      <c r="D745" s="134"/>
      <c r="E745" s="294"/>
      <c r="I745" s="294"/>
      <c r="J745" s="294"/>
      <c r="N745" s="294"/>
      <c r="O745" s="294"/>
      <c r="P745" s="294"/>
      <c r="Q745" s="294"/>
      <c r="R745" s="294"/>
      <c r="S745" s="294"/>
      <c r="T745" s="294"/>
      <c r="U745" s="294"/>
      <c r="V745" s="294"/>
      <c r="W745" s="294"/>
      <c r="X745" s="294"/>
      <c r="Y745" s="294"/>
      <c r="Z745" s="294"/>
      <c r="AA745" s="294"/>
      <c r="AB745" s="294"/>
      <c r="AC745" s="294"/>
      <c r="AD745" s="294"/>
      <c r="AE745" s="294"/>
      <c r="AF745" s="294"/>
      <c r="AG745" s="294"/>
      <c r="AH745" s="294"/>
      <c r="AI745" s="294"/>
      <c r="AJ745" s="294"/>
      <c r="AK745" s="294"/>
      <c r="AL745" s="294"/>
      <c r="AM745" s="294"/>
      <c r="AN745" s="294"/>
      <c r="AO745" s="294"/>
      <c r="AP745" s="294"/>
      <c r="AQ745" s="294"/>
      <c r="AR745" s="294"/>
      <c r="AS745" s="294"/>
      <c r="AT745" s="294"/>
      <c r="AU745" s="294"/>
      <c r="AV745" s="294"/>
      <c r="AW745" s="294"/>
      <c r="AX745" s="294"/>
      <c r="AY745" s="294"/>
      <c r="AZ745" s="294"/>
      <c r="BA745" s="294"/>
      <c r="BB745" s="294"/>
      <c r="BC745" s="294"/>
      <c r="BD745" s="294"/>
      <c r="BE745" s="294"/>
      <c r="BF745" s="294"/>
      <c r="BG745" s="294"/>
      <c r="BH745" s="294"/>
      <c r="BI745" s="294"/>
      <c r="BJ745" s="294"/>
      <c r="BK745" s="294"/>
      <c r="BL745" s="294"/>
      <c r="BM745" s="294"/>
      <c r="BN745" s="294"/>
      <c r="BO745" s="294"/>
    </row>
    <row r="746">
      <c r="A746" s="294"/>
      <c r="B746" s="333"/>
      <c r="D746" s="134"/>
      <c r="E746" s="294"/>
      <c r="I746" s="294"/>
      <c r="J746" s="294"/>
      <c r="N746" s="294"/>
      <c r="O746" s="294"/>
      <c r="P746" s="294"/>
      <c r="Q746" s="294"/>
      <c r="R746" s="294"/>
      <c r="S746" s="294"/>
      <c r="T746" s="294"/>
      <c r="U746" s="294"/>
      <c r="V746" s="294"/>
      <c r="W746" s="294"/>
      <c r="X746" s="294"/>
      <c r="Y746" s="294"/>
      <c r="Z746" s="294"/>
      <c r="AA746" s="294"/>
      <c r="AB746" s="294"/>
      <c r="AC746" s="294"/>
      <c r="AD746" s="294"/>
      <c r="AE746" s="294"/>
      <c r="AF746" s="294"/>
      <c r="AG746" s="294"/>
      <c r="AH746" s="294"/>
      <c r="AI746" s="294"/>
      <c r="AJ746" s="294"/>
      <c r="AK746" s="294"/>
      <c r="AL746" s="294"/>
      <c r="AM746" s="294"/>
      <c r="AN746" s="294"/>
      <c r="AO746" s="294"/>
      <c r="AP746" s="294"/>
      <c r="AQ746" s="294"/>
      <c r="AR746" s="294"/>
      <c r="AS746" s="294"/>
      <c r="AT746" s="294"/>
      <c r="AU746" s="294"/>
      <c r="AV746" s="294"/>
      <c r="AW746" s="294"/>
      <c r="AX746" s="294"/>
      <c r="AY746" s="294"/>
      <c r="AZ746" s="294"/>
      <c r="BA746" s="294"/>
      <c r="BB746" s="294"/>
      <c r="BC746" s="294"/>
      <c r="BD746" s="294"/>
      <c r="BE746" s="294"/>
      <c r="BF746" s="294"/>
      <c r="BG746" s="294"/>
      <c r="BH746" s="294"/>
      <c r="BI746" s="294"/>
      <c r="BJ746" s="294"/>
      <c r="BK746" s="294"/>
      <c r="BL746" s="294"/>
      <c r="BM746" s="294"/>
      <c r="BN746" s="294"/>
      <c r="BO746" s="294"/>
    </row>
    <row r="747">
      <c r="A747" s="294"/>
      <c r="B747" s="333"/>
      <c r="D747" s="134"/>
      <c r="E747" s="294"/>
      <c r="I747" s="294"/>
      <c r="J747" s="294"/>
      <c r="N747" s="294"/>
      <c r="O747" s="294"/>
      <c r="P747" s="294"/>
      <c r="Q747" s="294"/>
      <c r="R747" s="294"/>
      <c r="S747" s="294"/>
      <c r="T747" s="294"/>
      <c r="U747" s="294"/>
      <c r="V747" s="294"/>
      <c r="W747" s="294"/>
      <c r="X747" s="294"/>
      <c r="Y747" s="294"/>
      <c r="Z747" s="294"/>
      <c r="AA747" s="294"/>
      <c r="AB747" s="294"/>
      <c r="AC747" s="294"/>
      <c r="AD747" s="294"/>
      <c r="AE747" s="294"/>
      <c r="AF747" s="294"/>
      <c r="AG747" s="294"/>
      <c r="AH747" s="294"/>
      <c r="AI747" s="294"/>
      <c r="AJ747" s="294"/>
      <c r="AK747" s="294"/>
      <c r="AL747" s="294"/>
      <c r="AM747" s="294"/>
      <c r="AN747" s="294"/>
      <c r="AO747" s="294"/>
      <c r="AP747" s="294"/>
      <c r="AQ747" s="294"/>
      <c r="AR747" s="294"/>
      <c r="AS747" s="294"/>
      <c r="AT747" s="294"/>
      <c r="AU747" s="294"/>
      <c r="AV747" s="294"/>
      <c r="AW747" s="294"/>
      <c r="AX747" s="294"/>
      <c r="AY747" s="294"/>
      <c r="AZ747" s="294"/>
      <c r="BA747" s="294"/>
      <c r="BB747" s="294"/>
      <c r="BC747" s="294"/>
      <c r="BD747" s="294"/>
      <c r="BE747" s="294"/>
      <c r="BF747" s="294"/>
      <c r="BG747" s="294"/>
      <c r="BH747" s="294"/>
      <c r="BI747" s="294"/>
      <c r="BJ747" s="294"/>
      <c r="BK747" s="294"/>
      <c r="BL747" s="294"/>
      <c r="BM747" s="294"/>
      <c r="BN747" s="294"/>
      <c r="BO747" s="294"/>
    </row>
    <row r="748">
      <c r="A748" s="294"/>
      <c r="B748" s="333"/>
      <c r="D748" s="134"/>
      <c r="E748" s="294"/>
      <c r="I748" s="294"/>
      <c r="J748" s="294"/>
      <c r="N748" s="294"/>
      <c r="O748" s="294"/>
      <c r="P748" s="294"/>
      <c r="Q748" s="294"/>
      <c r="R748" s="294"/>
      <c r="S748" s="294"/>
      <c r="T748" s="294"/>
      <c r="U748" s="294"/>
      <c r="V748" s="294"/>
      <c r="W748" s="294"/>
      <c r="X748" s="294"/>
      <c r="Y748" s="294"/>
      <c r="Z748" s="294"/>
      <c r="AA748" s="294"/>
      <c r="AB748" s="294"/>
      <c r="AC748" s="294"/>
      <c r="AD748" s="294"/>
      <c r="AE748" s="294"/>
      <c r="AF748" s="294"/>
      <c r="AG748" s="294"/>
      <c r="AH748" s="294"/>
      <c r="AI748" s="294"/>
      <c r="AJ748" s="294"/>
      <c r="AK748" s="294"/>
      <c r="AL748" s="294"/>
      <c r="AM748" s="294"/>
      <c r="AN748" s="294"/>
      <c r="AO748" s="294"/>
      <c r="AP748" s="294"/>
      <c r="AQ748" s="294"/>
      <c r="AR748" s="294"/>
      <c r="AS748" s="294"/>
      <c r="AT748" s="294"/>
      <c r="AU748" s="294"/>
      <c r="AV748" s="294"/>
      <c r="AW748" s="294"/>
      <c r="AX748" s="294"/>
      <c r="AY748" s="294"/>
      <c r="AZ748" s="294"/>
      <c r="BA748" s="294"/>
      <c r="BB748" s="294"/>
      <c r="BC748" s="294"/>
      <c r="BD748" s="294"/>
      <c r="BE748" s="294"/>
      <c r="BF748" s="294"/>
      <c r="BG748" s="294"/>
      <c r="BH748" s="294"/>
      <c r="BI748" s="294"/>
      <c r="BJ748" s="294"/>
      <c r="BK748" s="294"/>
      <c r="BL748" s="294"/>
      <c r="BM748" s="294"/>
      <c r="BN748" s="294"/>
      <c r="BO748" s="294"/>
    </row>
    <row r="749">
      <c r="A749" s="294"/>
      <c r="B749" s="333"/>
      <c r="D749" s="134"/>
      <c r="E749" s="294"/>
      <c r="I749" s="294"/>
      <c r="J749" s="294"/>
      <c r="N749" s="294"/>
      <c r="O749" s="294"/>
      <c r="P749" s="294"/>
      <c r="Q749" s="294"/>
      <c r="R749" s="294"/>
      <c r="S749" s="294"/>
      <c r="T749" s="294"/>
      <c r="U749" s="294"/>
      <c r="V749" s="294"/>
      <c r="W749" s="294"/>
      <c r="X749" s="294"/>
      <c r="Y749" s="294"/>
      <c r="Z749" s="294"/>
      <c r="AA749" s="294"/>
      <c r="AB749" s="294"/>
      <c r="AC749" s="294"/>
      <c r="AD749" s="294"/>
      <c r="AE749" s="294"/>
      <c r="AF749" s="294"/>
      <c r="AG749" s="294"/>
      <c r="AH749" s="294"/>
      <c r="AI749" s="294"/>
      <c r="AJ749" s="294"/>
      <c r="AK749" s="294"/>
      <c r="AL749" s="294"/>
      <c r="AM749" s="294"/>
      <c r="AN749" s="294"/>
      <c r="AO749" s="294"/>
      <c r="AP749" s="294"/>
      <c r="AQ749" s="294"/>
      <c r="AR749" s="294"/>
      <c r="AS749" s="294"/>
      <c r="AT749" s="294"/>
      <c r="AU749" s="294"/>
      <c r="AV749" s="294"/>
      <c r="AW749" s="294"/>
      <c r="AX749" s="294"/>
      <c r="AY749" s="294"/>
      <c r="AZ749" s="294"/>
      <c r="BA749" s="294"/>
      <c r="BB749" s="294"/>
      <c r="BC749" s="294"/>
      <c r="BD749" s="294"/>
      <c r="BE749" s="294"/>
      <c r="BF749" s="294"/>
      <c r="BG749" s="294"/>
      <c r="BH749" s="294"/>
      <c r="BI749" s="294"/>
      <c r="BJ749" s="294"/>
      <c r="BK749" s="294"/>
      <c r="BL749" s="294"/>
      <c r="BM749" s="294"/>
      <c r="BN749" s="294"/>
      <c r="BO749" s="294"/>
    </row>
    <row r="750">
      <c r="A750" s="294"/>
      <c r="B750" s="333"/>
      <c r="D750" s="134"/>
      <c r="E750" s="294"/>
      <c r="I750" s="294"/>
      <c r="J750" s="294"/>
      <c r="N750" s="294"/>
      <c r="O750" s="294"/>
      <c r="P750" s="294"/>
      <c r="Q750" s="294"/>
      <c r="R750" s="294"/>
      <c r="S750" s="294"/>
      <c r="T750" s="294"/>
      <c r="U750" s="294"/>
      <c r="V750" s="294"/>
      <c r="W750" s="294"/>
      <c r="X750" s="294"/>
      <c r="Y750" s="294"/>
      <c r="Z750" s="294"/>
      <c r="AA750" s="294"/>
      <c r="AB750" s="294"/>
      <c r="AC750" s="294"/>
      <c r="AD750" s="294"/>
      <c r="AE750" s="294"/>
      <c r="AF750" s="294"/>
      <c r="AG750" s="294"/>
      <c r="AH750" s="294"/>
      <c r="AI750" s="294"/>
      <c r="AJ750" s="294"/>
      <c r="AK750" s="294"/>
      <c r="AL750" s="294"/>
      <c r="AM750" s="294"/>
      <c r="AN750" s="294"/>
      <c r="AO750" s="294"/>
      <c r="AP750" s="294"/>
      <c r="AQ750" s="294"/>
      <c r="AR750" s="294"/>
      <c r="AS750" s="294"/>
      <c r="AT750" s="294"/>
      <c r="AU750" s="294"/>
      <c r="AV750" s="294"/>
      <c r="AW750" s="294"/>
      <c r="AX750" s="294"/>
      <c r="AY750" s="294"/>
      <c r="AZ750" s="294"/>
      <c r="BA750" s="294"/>
      <c r="BB750" s="294"/>
      <c r="BC750" s="294"/>
      <c r="BD750" s="294"/>
      <c r="BE750" s="294"/>
      <c r="BF750" s="294"/>
      <c r="BG750" s="294"/>
      <c r="BH750" s="294"/>
      <c r="BI750" s="294"/>
      <c r="BJ750" s="294"/>
      <c r="BK750" s="294"/>
      <c r="BL750" s="294"/>
      <c r="BM750" s="294"/>
      <c r="BN750" s="294"/>
      <c r="BO750" s="294"/>
    </row>
    <row r="751">
      <c r="A751" s="294"/>
      <c r="B751" s="333"/>
      <c r="D751" s="134"/>
      <c r="E751" s="294"/>
      <c r="I751" s="294"/>
      <c r="J751" s="294"/>
      <c r="N751" s="294"/>
      <c r="O751" s="294"/>
      <c r="P751" s="294"/>
      <c r="Q751" s="294"/>
      <c r="R751" s="294"/>
      <c r="S751" s="294"/>
      <c r="T751" s="294"/>
      <c r="U751" s="294"/>
      <c r="V751" s="294"/>
      <c r="W751" s="294"/>
      <c r="X751" s="294"/>
      <c r="Y751" s="294"/>
      <c r="Z751" s="294"/>
      <c r="AA751" s="294"/>
      <c r="AB751" s="294"/>
      <c r="AC751" s="294"/>
      <c r="AD751" s="294"/>
      <c r="AE751" s="294"/>
      <c r="AF751" s="294"/>
      <c r="AG751" s="294"/>
      <c r="AH751" s="294"/>
      <c r="AI751" s="294"/>
      <c r="AJ751" s="294"/>
      <c r="AK751" s="294"/>
      <c r="AL751" s="294"/>
      <c r="AM751" s="294"/>
      <c r="AN751" s="294"/>
      <c r="AO751" s="294"/>
      <c r="AP751" s="294"/>
      <c r="AQ751" s="294"/>
      <c r="AR751" s="294"/>
      <c r="AS751" s="294"/>
      <c r="AT751" s="294"/>
      <c r="AU751" s="294"/>
      <c r="AV751" s="294"/>
      <c r="AW751" s="294"/>
      <c r="AX751" s="294"/>
      <c r="AY751" s="294"/>
      <c r="AZ751" s="294"/>
      <c r="BA751" s="294"/>
      <c r="BB751" s="294"/>
      <c r="BC751" s="294"/>
      <c r="BD751" s="294"/>
      <c r="BE751" s="294"/>
      <c r="BF751" s="294"/>
      <c r="BG751" s="294"/>
      <c r="BH751" s="294"/>
      <c r="BI751" s="294"/>
      <c r="BJ751" s="294"/>
      <c r="BK751" s="294"/>
      <c r="BL751" s="294"/>
      <c r="BM751" s="294"/>
      <c r="BN751" s="294"/>
      <c r="BO751" s="294"/>
    </row>
    <row r="752">
      <c r="A752" s="294"/>
      <c r="B752" s="333"/>
      <c r="D752" s="134"/>
      <c r="E752" s="294"/>
      <c r="I752" s="294"/>
      <c r="J752" s="294"/>
      <c r="N752" s="294"/>
      <c r="O752" s="294"/>
      <c r="P752" s="294"/>
      <c r="Q752" s="294"/>
      <c r="R752" s="294"/>
      <c r="S752" s="294"/>
      <c r="T752" s="294"/>
      <c r="U752" s="294"/>
      <c r="V752" s="294"/>
      <c r="W752" s="294"/>
      <c r="X752" s="294"/>
      <c r="Y752" s="294"/>
      <c r="Z752" s="294"/>
      <c r="AA752" s="294"/>
      <c r="AB752" s="294"/>
      <c r="AC752" s="294"/>
      <c r="AD752" s="294"/>
      <c r="AE752" s="294"/>
      <c r="AF752" s="294"/>
      <c r="AG752" s="294"/>
      <c r="AH752" s="294"/>
      <c r="AI752" s="294"/>
      <c r="AJ752" s="294"/>
      <c r="AK752" s="294"/>
      <c r="AL752" s="294"/>
      <c r="AM752" s="294"/>
      <c r="AN752" s="294"/>
      <c r="AO752" s="294"/>
      <c r="AP752" s="294"/>
      <c r="AQ752" s="294"/>
      <c r="AR752" s="294"/>
      <c r="AS752" s="294"/>
      <c r="AT752" s="294"/>
      <c r="AU752" s="294"/>
      <c r="AV752" s="294"/>
      <c r="AW752" s="294"/>
      <c r="AX752" s="294"/>
      <c r="AY752" s="294"/>
      <c r="AZ752" s="294"/>
      <c r="BA752" s="294"/>
      <c r="BB752" s="294"/>
      <c r="BC752" s="294"/>
      <c r="BD752" s="294"/>
      <c r="BE752" s="294"/>
      <c r="BF752" s="294"/>
      <c r="BG752" s="294"/>
      <c r="BH752" s="294"/>
      <c r="BI752" s="294"/>
      <c r="BJ752" s="294"/>
      <c r="BK752" s="294"/>
      <c r="BL752" s="294"/>
      <c r="BM752" s="294"/>
      <c r="BN752" s="294"/>
      <c r="BO752" s="294"/>
    </row>
    <row r="753">
      <c r="A753" s="294"/>
      <c r="B753" s="333"/>
      <c r="D753" s="134"/>
      <c r="E753" s="294"/>
      <c r="I753" s="294"/>
      <c r="J753" s="294"/>
      <c r="N753" s="294"/>
      <c r="O753" s="294"/>
      <c r="P753" s="294"/>
      <c r="Q753" s="294"/>
      <c r="R753" s="294"/>
      <c r="S753" s="294"/>
      <c r="T753" s="294"/>
      <c r="U753" s="294"/>
      <c r="V753" s="294"/>
      <c r="W753" s="294"/>
      <c r="X753" s="294"/>
      <c r="Y753" s="294"/>
      <c r="Z753" s="294"/>
      <c r="AA753" s="294"/>
      <c r="AB753" s="294"/>
      <c r="AC753" s="294"/>
      <c r="AD753" s="294"/>
      <c r="AE753" s="294"/>
      <c r="AF753" s="294"/>
      <c r="AG753" s="294"/>
      <c r="AH753" s="294"/>
      <c r="AI753" s="294"/>
      <c r="AJ753" s="294"/>
      <c r="AK753" s="294"/>
      <c r="AL753" s="294"/>
      <c r="AM753" s="294"/>
      <c r="AN753" s="294"/>
      <c r="AO753" s="294"/>
      <c r="AP753" s="294"/>
      <c r="AQ753" s="294"/>
      <c r="AR753" s="294"/>
      <c r="AS753" s="294"/>
      <c r="AT753" s="294"/>
      <c r="AU753" s="294"/>
      <c r="AV753" s="294"/>
      <c r="AW753" s="294"/>
      <c r="AX753" s="294"/>
      <c r="AY753" s="294"/>
      <c r="AZ753" s="294"/>
      <c r="BA753" s="294"/>
      <c r="BB753" s="294"/>
      <c r="BC753" s="294"/>
      <c r="BD753" s="294"/>
      <c r="BE753" s="294"/>
      <c r="BF753" s="294"/>
      <c r="BG753" s="294"/>
      <c r="BH753" s="294"/>
      <c r="BI753" s="294"/>
      <c r="BJ753" s="294"/>
      <c r="BK753" s="294"/>
      <c r="BL753" s="294"/>
      <c r="BM753" s="294"/>
      <c r="BN753" s="294"/>
      <c r="BO753" s="294"/>
    </row>
    <row r="754">
      <c r="A754" s="294"/>
      <c r="B754" s="333"/>
      <c r="D754" s="134"/>
      <c r="E754" s="294"/>
      <c r="I754" s="294"/>
      <c r="J754" s="294"/>
      <c r="N754" s="294"/>
      <c r="O754" s="294"/>
      <c r="P754" s="294"/>
      <c r="Q754" s="294"/>
      <c r="R754" s="294"/>
      <c r="S754" s="294"/>
      <c r="T754" s="294"/>
      <c r="U754" s="294"/>
      <c r="V754" s="294"/>
      <c r="W754" s="294"/>
      <c r="X754" s="294"/>
      <c r="Y754" s="294"/>
      <c r="Z754" s="294"/>
      <c r="AA754" s="294"/>
      <c r="AB754" s="294"/>
      <c r="AC754" s="294"/>
      <c r="AD754" s="294"/>
      <c r="AE754" s="294"/>
      <c r="AF754" s="294"/>
      <c r="AG754" s="294"/>
      <c r="AH754" s="294"/>
      <c r="AI754" s="294"/>
      <c r="AJ754" s="294"/>
      <c r="AK754" s="294"/>
      <c r="AL754" s="294"/>
      <c r="AM754" s="294"/>
      <c r="AN754" s="294"/>
      <c r="AO754" s="294"/>
      <c r="AP754" s="294"/>
      <c r="AQ754" s="294"/>
      <c r="AR754" s="294"/>
      <c r="AS754" s="294"/>
      <c r="AT754" s="294"/>
      <c r="AU754" s="294"/>
      <c r="AV754" s="294"/>
      <c r="AW754" s="294"/>
      <c r="AX754" s="294"/>
      <c r="AY754" s="294"/>
      <c r="AZ754" s="294"/>
      <c r="BA754" s="294"/>
      <c r="BB754" s="294"/>
      <c r="BC754" s="294"/>
      <c r="BD754" s="294"/>
      <c r="BE754" s="294"/>
      <c r="BF754" s="294"/>
      <c r="BG754" s="294"/>
      <c r="BH754" s="294"/>
      <c r="BI754" s="294"/>
      <c r="BJ754" s="294"/>
      <c r="BK754" s="294"/>
      <c r="BL754" s="294"/>
      <c r="BM754" s="294"/>
      <c r="BN754" s="294"/>
      <c r="BO754" s="294"/>
    </row>
    <row r="755">
      <c r="A755" s="294"/>
      <c r="B755" s="333"/>
      <c r="D755" s="134"/>
      <c r="E755" s="294"/>
      <c r="I755" s="294"/>
      <c r="J755" s="294"/>
      <c r="N755" s="294"/>
      <c r="O755" s="294"/>
      <c r="P755" s="294"/>
      <c r="Q755" s="294"/>
      <c r="R755" s="294"/>
      <c r="S755" s="294"/>
      <c r="T755" s="294"/>
      <c r="U755" s="294"/>
      <c r="V755" s="294"/>
      <c r="W755" s="294"/>
      <c r="X755" s="294"/>
      <c r="Y755" s="294"/>
      <c r="Z755" s="294"/>
      <c r="AA755" s="294"/>
      <c r="AB755" s="294"/>
      <c r="AC755" s="294"/>
      <c r="AD755" s="294"/>
      <c r="AE755" s="294"/>
      <c r="AF755" s="294"/>
      <c r="AG755" s="294"/>
      <c r="AH755" s="294"/>
      <c r="AI755" s="294"/>
      <c r="AJ755" s="294"/>
      <c r="AK755" s="294"/>
      <c r="AL755" s="294"/>
      <c r="AM755" s="294"/>
      <c r="AN755" s="294"/>
      <c r="AO755" s="294"/>
      <c r="AP755" s="294"/>
      <c r="AQ755" s="294"/>
      <c r="AR755" s="294"/>
      <c r="AS755" s="294"/>
      <c r="AT755" s="294"/>
      <c r="AU755" s="294"/>
      <c r="AV755" s="294"/>
      <c r="AW755" s="294"/>
      <c r="AX755" s="294"/>
      <c r="AY755" s="294"/>
      <c r="AZ755" s="294"/>
      <c r="BA755" s="294"/>
      <c r="BB755" s="294"/>
      <c r="BC755" s="294"/>
      <c r="BD755" s="294"/>
      <c r="BE755" s="294"/>
      <c r="BF755" s="294"/>
      <c r="BG755" s="294"/>
      <c r="BH755" s="294"/>
      <c r="BI755" s="294"/>
      <c r="BJ755" s="294"/>
      <c r="BK755" s="294"/>
      <c r="BL755" s="294"/>
      <c r="BM755" s="294"/>
      <c r="BN755" s="294"/>
      <c r="BO755" s="294"/>
    </row>
    <row r="756">
      <c r="A756" s="294"/>
      <c r="B756" s="333"/>
      <c r="D756" s="134"/>
      <c r="E756" s="294"/>
      <c r="I756" s="294"/>
      <c r="J756" s="294"/>
      <c r="N756" s="294"/>
      <c r="O756" s="294"/>
      <c r="P756" s="294"/>
      <c r="Q756" s="294"/>
      <c r="R756" s="294"/>
      <c r="S756" s="294"/>
      <c r="T756" s="294"/>
      <c r="U756" s="294"/>
      <c r="V756" s="294"/>
      <c r="W756" s="294"/>
      <c r="X756" s="294"/>
      <c r="Y756" s="294"/>
      <c r="Z756" s="294"/>
      <c r="AA756" s="294"/>
      <c r="AB756" s="294"/>
      <c r="AC756" s="294"/>
      <c r="AD756" s="294"/>
      <c r="AE756" s="294"/>
      <c r="AF756" s="294"/>
      <c r="AG756" s="294"/>
      <c r="AH756" s="294"/>
      <c r="AI756" s="294"/>
      <c r="AJ756" s="294"/>
      <c r="AK756" s="294"/>
      <c r="AL756" s="294"/>
      <c r="AM756" s="294"/>
      <c r="AN756" s="294"/>
      <c r="AO756" s="294"/>
      <c r="AP756" s="294"/>
      <c r="AQ756" s="294"/>
      <c r="AR756" s="294"/>
      <c r="AS756" s="294"/>
      <c r="AT756" s="294"/>
      <c r="AU756" s="294"/>
      <c r="AV756" s="294"/>
      <c r="AW756" s="294"/>
      <c r="AX756" s="294"/>
      <c r="AY756" s="294"/>
      <c r="AZ756" s="294"/>
      <c r="BA756" s="294"/>
      <c r="BB756" s="294"/>
      <c r="BC756" s="294"/>
      <c r="BD756" s="294"/>
      <c r="BE756" s="294"/>
      <c r="BF756" s="294"/>
      <c r="BG756" s="294"/>
      <c r="BH756" s="294"/>
      <c r="BI756" s="294"/>
      <c r="BJ756" s="294"/>
      <c r="BK756" s="294"/>
      <c r="BL756" s="294"/>
      <c r="BM756" s="294"/>
      <c r="BN756" s="294"/>
      <c r="BO756" s="294"/>
    </row>
    <row r="757">
      <c r="A757" s="294"/>
      <c r="B757" s="333"/>
      <c r="D757" s="134"/>
      <c r="E757" s="294"/>
      <c r="I757" s="294"/>
      <c r="J757" s="294"/>
      <c r="N757" s="294"/>
      <c r="O757" s="294"/>
      <c r="P757" s="294"/>
      <c r="Q757" s="294"/>
      <c r="R757" s="294"/>
      <c r="S757" s="294"/>
      <c r="T757" s="294"/>
      <c r="U757" s="294"/>
      <c r="V757" s="294"/>
      <c r="W757" s="294"/>
      <c r="X757" s="294"/>
      <c r="Y757" s="294"/>
      <c r="Z757" s="294"/>
      <c r="AA757" s="294"/>
      <c r="AB757" s="294"/>
      <c r="AC757" s="294"/>
      <c r="AD757" s="294"/>
      <c r="AE757" s="294"/>
      <c r="AF757" s="294"/>
      <c r="AG757" s="294"/>
      <c r="AH757" s="294"/>
      <c r="AI757" s="294"/>
      <c r="AJ757" s="294"/>
      <c r="AK757" s="294"/>
      <c r="AL757" s="294"/>
      <c r="AM757" s="294"/>
      <c r="AN757" s="294"/>
      <c r="AO757" s="294"/>
      <c r="AP757" s="294"/>
      <c r="AQ757" s="294"/>
      <c r="AR757" s="294"/>
      <c r="AS757" s="294"/>
      <c r="AT757" s="294"/>
      <c r="AU757" s="294"/>
      <c r="AV757" s="294"/>
      <c r="AW757" s="294"/>
      <c r="AX757" s="294"/>
      <c r="AY757" s="294"/>
      <c r="AZ757" s="294"/>
      <c r="BA757" s="294"/>
      <c r="BB757" s="294"/>
      <c r="BC757" s="294"/>
      <c r="BD757" s="294"/>
      <c r="BE757" s="294"/>
      <c r="BF757" s="294"/>
      <c r="BG757" s="294"/>
      <c r="BH757" s="294"/>
      <c r="BI757" s="294"/>
      <c r="BJ757" s="294"/>
      <c r="BK757" s="294"/>
      <c r="BL757" s="294"/>
      <c r="BM757" s="294"/>
      <c r="BN757" s="294"/>
      <c r="BO757" s="294"/>
    </row>
    <row r="758">
      <c r="A758" s="294"/>
      <c r="B758" s="333"/>
      <c r="D758" s="134"/>
      <c r="E758" s="294"/>
      <c r="I758" s="294"/>
      <c r="J758" s="294"/>
      <c r="N758" s="294"/>
      <c r="O758" s="294"/>
      <c r="P758" s="294"/>
      <c r="Q758" s="294"/>
      <c r="R758" s="294"/>
      <c r="S758" s="294"/>
      <c r="T758" s="294"/>
      <c r="U758" s="294"/>
      <c r="V758" s="294"/>
      <c r="W758" s="294"/>
      <c r="X758" s="294"/>
      <c r="Y758" s="294"/>
      <c r="Z758" s="294"/>
      <c r="AA758" s="294"/>
      <c r="AB758" s="294"/>
      <c r="AC758" s="294"/>
      <c r="AD758" s="294"/>
      <c r="AE758" s="294"/>
      <c r="AF758" s="294"/>
      <c r="AG758" s="294"/>
      <c r="AH758" s="294"/>
      <c r="AI758" s="294"/>
      <c r="AJ758" s="294"/>
      <c r="AK758" s="294"/>
      <c r="AL758" s="294"/>
      <c r="AM758" s="294"/>
      <c r="AN758" s="294"/>
      <c r="AO758" s="294"/>
      <c r="AP758" s="294"/>
      <c r="AQ758" s="294"/>
      <c r="AR758" s="294"/>
      <c r="AS758" s="294"/>
      <c r="AT758" s="294"/>
      <c r="AU758" s="294"/>
      <c r="AV758" s="294"/>
      <c r="AW758" s="294"/>
      <c r="AX758" s="294"/>
      <c r="AY758" s="294"/>
      <c r="AZ758" s="294"/>
      <c r="BA758" s="294"/>
      <c r="BB758" s="294"/>
      <c r="BC758" s="294"/>
      <c r="BD758" s="294"/>
      <c r="BE758" s="294"/>
      <c r="BF758" s="294"/>
      <c r="BG758" s="294"/>
      <c r="BH758" s="294"/>
      <c r="BI758" s="294"/>
      <c r="BJ758" s="294"/>
      <c r="BK758" s="294"/>
      <c r="BL758" s="294"/>
      <c r="BM758" s="294"/>
      <c r="BN758" s="294"/>
      <c r="BO758" s="294"/>
    </row>
    <row r="759">
      <c r="A759" s="294"/>
      <c r="B759" s="333"/>
      <c r="D759" s="134"/>
      <c r="E759" s="294"/>
      <c r="I759" s="294"/>
      <c r="J759" s="294"/>
      <c r="N759" s="294"/>
      <c r="O759" s="294"/>
      <c r="P759" s="294"/>
      <c r="Q759" s="294"/>
      <c r="R759" s="294"/>
      <c r="S759" s="294"/>
      <c r="T759" s="294"/>
      <c r="U759" s="294"/>
      <c r="V759" s="294"/>
      <c r="W759" s="294"/>
      <c r="X759" s="294"/>
      <c r="Y759" s="294"/>
      <c r="Z759" s="294"/>
      <c r="AA759" s="294"/>
      <c r="AB759" s="294"/>
      <c r="AC759" s="294"/>
      <c r="AD759" s="294"/>
      <c r="AE759" s="294"/>
      <c r="AF759" s="294"/>
      <c r="AG759" s="294"/>
      <c r="AH759" s="294"/>
      <c r="AI759" s="294"/>
      <c r="AJ759" s="294"/>
      <c r="AK759" s="294"/>
      <c r="AL759" s="294"/>
      <c r="AM759" s="294"/>
      <c r="AN759" s="294"/>
      <c r="AO759" s="294"/>
      <c r="AP759" s="294"/>
      <c r="AQ759" s="294"/>
      <c r="AR759" s="294"/>
      <c r="AS759" s="294"/>
      <c r="AT759" s="294"/>
      <c r="AU759" s="294"/>
      <c r="AV759" s="294"/>
      <c r="AW759" s="294"/>
      <c r="AX759" s="294"/>
      <c r="AY759" s="294"/>
      <c r="AZ759" s="294"/>
      <c r="BA759" s="294"/>
      <c r="BB759" s="294"/>
      <c r="BC759" s="294"/>
      <c r="BD759" s="294"/>
      <c r="BE759" s="294"/>
      <c r="BF759" s="294"/>
      <c r="BG759" s="294"/>
      <c r="BH759" s="294"/>
      <c r="BI759" s="294"/>
      <c r="BJ759" s="294"/>
      <c r="BK759" s="294"/>
      <c r="BL759" s="294"/>
      <c r="BM759" s="294"/>
      <c r="BN759" s="294"/>
      <c r="BO759" s="294"/>
    </row>
    <row r="760">
      <c r="A760" s="294"/>
      <c r="B760" s="333"/>
      <c r="D760" s="134"/>
      <c r="E760" s="294"/>
      <c r="I760" s="294"/>
      <c r="J760" s="294"/>
      <c r="N760" s="294"/>
      <c r="O760" s="294"/>
      <c r="P760" s="294"/>
      <c r="Q760" s="294"/>
      <c r="R760" s="294"/>
      <c r="S760" s="294"/>
      <c r="T760" s="294"/>
      <c r="U760" s="294"/>
      <c r="V760" s="294"/>
      <c r="W760" s="294"/>
      <c r="X760" s="294"/>
      <c r="Y760" s="294"/>
      <c r="Z760" s="294"/>
      <c r="AA760" s="294"/>
      <c r="AB760" s="294"/>
      <c r="AC760" s="294"/>
      <c r="AD760" s="294"/>
      <c r="AE760" s="294"/>
      <c r="AF760" s="294"/>
      <c r="AG760" s="294"/>
      <c r="AH760" s="294"/>
      <c r="AI760" s="294"/>
      <c r="AJ760" s="294"/>
      <c r="AK760" s="294"/>
      <c r="AL760" s="294"/>
      <c r="AM760" s="294"/>
      <c r="AN760" s="294"/>
      <c r="AO760" s="294"/>
      <c r="AP760" s="294"/>
      <c r="AQ760" s="294"/>
      <c r="AR760" s="294"/>
      <c r="AS760" s="294"/>
      <c r="AT760" s="294"/>
      <c r="AU760" s="294"/>
      <c r="AV760" s="294"/>
      <c r="AW760" s="294"/>
      <c r="AX760" s="294"/>
      <c r="AY760" s="294"/>
      <c r="AZ760" s="294"/>
      <c r="BA760" s="294"/>
      <c r="BB760" s="294"/>
      <c r="BC760" s="294"/>
      <c r="BD760" s="294"/>
      <c r="BE760" s="294"/>
      <c r="BF760" s="294"/>
      <c r="BG760" s="294"/>
      <c r="BH760" s="294"/>
      <c r="BI760" s="294"/>
      <c r="BJ760" s="294"/>
      <c r="BK760" s="294"/>
      <c r="BL760" s="294"/>
      <c r="BM760" s="294"/>
      <c r="BN760" s="294"/>
      <c r="BO760" s="294"/>
    </row>
    <row r="761">
      <c r="A761" s="294"/>
      <c r="B761" s="333"/>
      <c r="D761" s="134"/>
      <c r="E761" s="294"/>
      <c r="I761" s="294"/>
      <c r="J761" s="294"/>
      <c r="N761" s="294"/>
      <c r="O761" s="294"/>
      <c r="P761" s="294"/>
      <c r="Q761" s="294"/>
      <c r="R761" s="294"/>
      <c r="S761" s="294"/>
      <c r="T761" s="294"/>
      <c r="U761" s="294"/>
      <c r="V761" s="294"/>
      <c r="W761" s="294"/>
      <c r="X761" s="294"/>
      <c r="Y761" s="294"/>
      <c r="Z761" s="294"/>
      <c r="AA761" s="294"/>
      <c r="AB761" s="294"/>
      <c r="AC761" s="294"/>
      <c r="AD761" s="294"/>
      <c r="AE761" s="294"/>
      <c r="AF761" s="294"/>
      <c r="AG761" s="294"/>
      <c r="AH761" s="294"/>
      <c r="AI761" s="294"/>
      <c r="AJ761" s="294"/>
      <c r="AK761" s="294"/>
      <c r="AL761" s="294"/>
      <c r="AM761" s="294"/>
      <c r="AN761" s="294"/>
      <c r="AO761" s="294"/>
      <c r="AP761" s="294"/>
      <c r="AQ761" s="294"/>
      <c r="AR761" s="294"/>
      <c r="AS761" s="294"/>
      <c r="AT761" s="294"/>
      <c r="AU761" s="294"/>
      <c r="AV761" s="294"/>
      <c r="AW761" s="294"/>
      <c r="AX761" s="294"/>
      <c r="AY761" s="294"/>
      <c r="AZ761" s="294"/>
      <c r="BA761" s="294"/>
      <c r="BB761" s="294"/>
      <c r="BC761" s="294"/>
      <c r="BD761" s="294"/>
      <c r="BE761" s="294"/>
      <c r="BF761" s="294"/>
      <c r="BG761" s="294"/>
      <c r="BH761" s="294"/>
      <c r="BI761" s="294"/>
      <c r="BJ761" s="294"/>
      <c r="BK761" s="294"/>
      <c r="BL761" s="294"/>
      <c r="BM761" s="294"/>
      <c r="BN761" s="294"/>
      <c r="BO761" s="294"/>
    </row>
    <row r="762">
      <c r="A762" s="294"/>
      <c r="B762" s="333"/>
      <c r="D762" s="134"/>
      <c r="E762" s="294"/>
      <c r="I762" s="294"/>
      <c r="J762" s="294"/>
      <c r="N762" s="294"/>
      <c r="O762" s="294"/>
      <c r="P762" s="294"/>
      <c r="Q762" s="294"/>
      <c r="R762" s="294"/>
      <c r="S762" s="294"/>
      <c r="T762" s="294"/>
      <c r="U762" s="294"/>
      <c r="V762" s="294"/>
      <c r="W762" s="294"/>
      <c r="X762" s="294"/>
      <c r="Y762" s="294"/>
      <c r="Z762" s="294"/>
      <c r="AA762" s="294"/>
      <c r="AB762" s="294"/>
      <c r="AC762" s="294"/>
      <c r="AD762" s="294"/>
      <c r="AE762" s="294"/>
      <c r="AF762" s="294"/>
      <c r="AG762" s="294"/>
      <c r="AH762" s="294"/>
      <c r="AI762" s="294"/>
      <c r="AJ762" s="294"/>
      <c r="AK762" s="294"/>
      <c r="AL762" s="294"/>
      <c r="AM762" s="294"/>
      <c r="AN762" s="294"/>
      <c r="AO762" s="294"/>
      <c r="AP762" s="294"/>
      <c r="AQ762" s="294"/>
      <c r="AR762" s="294"/>
      <c r="AS762" s="294"/>
      <c r="AT762" s="294"/>
      <c r="AU762" s="294"/>
      <c r="AV762" s="294"/>
      <c r="AW762" s="294"/>
      <c r="AX762" s="294"/>
      <c r="AY762" s="294"/>
      <c r="AZ762" s="294"/>
      <c r="BA762" s="294"/>
      <c r="BB762" s="294"/>
      <c r="BC762" s="294"/>
      <c r="BD762" s="294"/>
      <c r="BE762" s="294"/>
      <c r="BF762" s="294"/>
      <c r="BG762" s="294"/>
      <c r="BH762" s="294"/>
      <c r="BI762" s="294"/>
      <c r="BJ762" s="294"/>
      <c r="BK762" s="294"/>
      <c r="BL762" s="294"/>
      <c r="BM762" s="294"/>
      <c r="BN762" s="294"/>
      <c r="BO762" s="294"/>
    </row>
    <row r="763">
      <c r="A763" s="294"/>
      <c r="B763" s="333"/>
      <c r="D763" s="134"/>
      <c r="E763" s="294"/>
      <c r="I763" s="294"/>
      <c r="J763" s="294"/>
      <c r="N763" s="294"/>
      <c r="O763" s="294"/>
      <c r="P763" s="294"/>
      <c r="Q763" s="294"/>
      <c r="R763" s="294"/>
      <c r="S763" s="294"/>
      <c r="T763" s="294"/>
      <c r="U763" s="294"/>
      <c r="V763" s="294"/>
      <c r="W763" s="294"/>
      <c r="X763" s="294"/>
      <c r="Y763" s="294"/>
      <c r="Z763" s="294"/>
      <c r="AA763" s="294"/>
      <c r="AB763" s="294"/>
      <c r="AC763" s="294"/>
      <c r="AD763" s="294"/>
      <c r="AE763" s="294"/>
      <c r="AF763" s="294"/>
      <c r="AG763" s="294"/>
      <c r="AH763" s="294"/>
      <c r="AI763" s="294"/>
      <c r="AJ763" s="294"/>
      <c r="AK763" s="294"/>
      <c r="AL763" s="294"/>
      <c r="AM763" s="294"/>
      <c r="AN763" s="294"/>
      <c r="AO763" s="294"/>
      <c r="AP763" s="294"/>
      <c r="AQ763" s="294"/>
      <c r="AR763" s="294"/>
      <c r="AS763" s="294"/>
      <c r="AT763" s="294"/>
      <c r="AU763" s="294"/>
      <c r="AV763" s="294"/>
      <c r="AW763" s="294"/>
      <c r="AX763" s="294"/>
      <c r="AY763" s="294"/>
      <c r="AZ763" s="294"/>
      <c r="BA763" s="294"/>
      <c r="BB763" s="294"/>
      <c r="BC763" s="294"/>
      <c r="BD763" s="294"/>
      <c r="BE763" s="294"/>
      <c r="BF763" s="294"/>
      <c r="BG763" s="294"/>
      <c r="BH763" s="294"/>
      <c r="BI763" s="294"/>
      <c r="BJ763" s="294"/>
      <c r="BK763" s="294"/>
      <c r="BL763" s="294"/>
      <c r="BM763" s="294"/>
      <c r="BN763" s="294"/>
      <c r="BO763" s="294"/>
    </row>
    <row r="764">
      <c r="A764" s="294"/>
      <c r="B764" s="333"/>
      <c r="D764" s="134"/>
      <c r="E764" s="294"/>
      <c r="I764" s="294"/>
      <c r="J764" s="294"/>
      <c r="N764" s="294"/>
      <c r="O764" s="294"/>
      <c r="P764" s="294"/>
      <c r="Q764" s="294"/>
      <c r="R764" s="294"/>
      <c r="S764" s="294"/>
      <c r="T764" s="294"/>
      <c r="U764" s="294"/>
      <c r="V764" s="294"/>
      <c r="W764" s="294"/>
      <c r="X764" s="294"/>
      <c r="Y764" s="294"/>
      <c r="Z764" s="294"/>
      <c r="AA764" s="294"/>
      <c r="AB764" s="294"/>
      <c r="AC764" s="294"/>
      <c r="AD764" s="294"/>
      <c r="AE764" s="294"/>
      <c r="AF764" s="294"/>
      <c r="AG764" s="294"/>
      <c r="AH764" s="294"/>
      <c r="AI764" s="294"/>
      <c r="AJ764" s="294"/>
      <c r="AK764" s="294"/>
      <c r="AL764" s="294"/>
      <c r="AM764" s="294"/>
      <c r="AN764" s="294"/>
      <c r="AO764" s="294"/>
      <c r="AP764" s="294"/>
      <c r="AQ764" s="294"/>
      <c r="AR764" s="294"/>
      <c r="AS764" s="294"/>
      <c r="AT764" s="294"/>
      <c r="AU764" s="294"/>
      <c r="AV764" s="294"/>
      <c r="AW764" s="294"/>
      <c r="AX764" s="294"/>
      <c r="AY764" s="294"/>
      <c r="AZ764" s="294"/>
      <c r="BA764" s="294"/>
      <c r="BB764" s="294"/>
      <c r="BC764" s="294"/>
      <c r="BD764" s="294"/>
      <c r="BE764" s="294"/>
      <c r="BF764" s="294"/>
      <c r="BG764" s="294"/>
      <c r="BH764" s="294"/>
      <c r="BI764" s="294"/>
      <c r="BJ764" s="294"/>
      <c r="BK764" s="294"/>
      <c r="BL764" s="294"/>
      <c r="BM764" s="294"/>
      <c r="BN764" s="294"/>
      <c r="BO764" s="294"/>
    </row>
    <row r="765">
      <c r="A765" s="294"/>
      <c r="B765" s="333"/>
      <c r="D765" s="134"/>
      <c r="E765" s="294"/>
      <c r="I765" s="294"/>
      <c r="J765" s="294"/>
      <c r="N765" s="294"/>
      <c r="O765" s="294"/>
      <c r="P765" s="294"/>
      <c r="Q765" s="294"/>
      <c r="R765" s="294"/>
      <c r="S765" s="294"/>
      <c r="T765" s="294"/>
      <c r="U765" s="294"/>
      <c r="V765" s="294"/>
      <c r="W765" s="294"/>
      <c r="X765" s="294"/>
      <c r="Y765" s="294"/>
      <c r="Z765" s="294"/>
      <c r="AA765" s="294"/>
      <c r="AB765" s="294"/>
      <c r="AC765" s="294"/>
      <c r="AD765" s="294"/>
      <c r="AE765" s="294"/>
      <c r="AF765" s="294"/>
      <c r="AG765" s="294"/>
      <c r="AH765" s="294"/>
      <c r="AI765" s="294"/>
      <c r="AJ765" s="294"/>
      <c r="AK765" s="294"/>
      <c r="AL765" s="294"/>
      <c r="AM765" s="294"/>
      <c r="AN765" s="294"/>
      <c r="AO765" s="294"/>
      <c r="AP765" s="294"/>
      <c r="AQ765" s="294"/>
      <c r="AR765" s="294"/>
      <c r="AS765" s="294"/>
      <c r="AT765" s="294"/>
      <c r="AU765" s="294"/>
      <c r="AV765" s="294"/>
      <c r="AW765" s="294"/>
      <c r="AX765" s="294"/>
      <c r="AY765" s="294"/>
      <c r="AZ765" s="294"/>
      <c r="BA765" s="294"/>
      <c r="BB765" s="294"/>
      <c r="BC765" s="294"/>
      <c r="BD765" s="294"/>
      <c r="BE765" s="294"/>
      <c r="BF765" s="294"/>
      <c r="BG765" s="294"/>
      <c r="BH765" s="294"/>
      <c r="BI765" s="294"/>
      <c r="BJ765" s="294"/>
      <c r="BK765" s="294"/>
      <c r="BL765" s="294"/>
      <c r="BM765" s="294"/>
      <c r="BN765" s="294"/>
      <c r="BO765" s="294"/>
    </row>
    <row r="766">
      <c r="A766" s="294"/>
      <c r="B766" s="333"/>
      <c r="D766" s="134"/>
      <c r="E766" s="294"/>
      <c r="I766" s="294"/>
      <c r="J766" s="294"/>
      <c r="N766" s="294"/>
      <c r="O766" s="294"/>
      <c r="P766" s="294"/>
      <c r="Q766" s="294"/>
      <c r="R766" s="294"/>
      <c r="S766" s="294"/>
      <c r="T766" s="294"/>
      <c r="U766" s="294"/>
      <c r="V766" s="294"/>
      <c r="W766" s="294"/>
      <c r="X766" s="294"/>
      <c r="Y766" s="294"/>
      <c r="Z766" s="294"/>
      <c r="AA766" s="294"/>
      <c r="AB766" s="294"/>
      <c r="AC766" s="294"/>
      <c r="AD766" s="294"/>
      <c r="AE766" s="294"/>
      <c r="AF766" s="294"/>
      <c r="AG766" s="294"/>
      <c r="AH766" s="294"/>
      <c r="AI766" s="294"/>
      <c r="AJ766" s="294"/>
      <c r="AK766" s="294"/>
      <c r="AL766" s="294"/>
      <c r="AM766" s="294"/>
      <c r="AN766" s="294"/>
      <c r="AO766" s="294"/>
      <c r="AP766" s="294"/>
      <c r="AQ766" s="294"/>
      <c r="AR766" s="294"/>
      <c r="AS766" s="294"/>
      <c r="AT766" s="294"/>
      <c r="AU766" s="294"/>
      <c r="AV766" s="294"/>
      <c r="AW766" s="294"/>
      <c r="AX766" s="294"/>
      <c r="AY766" s="294"/>
      <c r="AZ766" s="294"/>
      <c r="BA766" s="294"/>
      <c r="BB766" s="294"/>
      <c r="BC766" s="294"/>
      <c r="BD766" s="294"/>
      <c r="BE766" s="294"/>
      <c r="BF766" s="294"/>
      <c r="BG766" s="294"/>
      <c r="BH766" s="294"/>
      <c r="BI766" s="294"/>
      <c r="BJ766" s="294"/>
      <c r="BK766" s="294"/>
      <c r="BL766" s="294"/>
      <c r="BM766" s="294"/>
      <c r="BN766" s="294"/>
      <c r="BO766" s="294"/>
    </row>
    <row r="767">
      <c r="A767" s="294"/>
      <c r="B767" s="333"/>
      <c r="D767" s="134"/>
      <c r="E767" s="294"/>
      <c r="I767" s="294"/>
      <c r="J767" s="294"/>
      <c r="N767" s="294"/>
      <c r="O767" s="294"/>
      <c r="P767" s="294"/>
      <c r="Q767" s="294"/>
      <c r="R767" s="294"/>
      <c r="S767" s="294"/>
      <c r="T767" s="294"/>
      <c r="U767" s="294"/>
      <c r="V767" s="294"/>
      <c r="W767" s="294"/>
      <c r="X767" s="294"/>
      <c r="Y767" s="294"/>
      <c r="Z767" s="294"/>
      <c r="AA767" s="294"/>
      <c r="AB767" s="294"/>
      <c r="AC767" s="294"/>
      <c r="AD767" s="294"/>
      <c r="AE767" s="294"/>
      <c r="AF767" s="294"/>
      <c r="AG767" s="294"/>
      <c r="AH767" s="294"/>
      <c r="AI767" s="294"/>
      <c r="AJ767" s="294"/>
      <c r="AK767" s="294"/>
      <c r="AL767" s="294"/>
      <c r="AM767" s="294"/>
      <c r="AN767" s="294"/>
      <c r="AO767" s="294"/>
      <c r="AP767" s="294"/>
      <c r="AQ767" s="294"/>
      <c r="AR767" s="294"/>
      <c r="AS767" s="294"/>
      <c r="AT767" s="294"/>
      <c r="AU767" s="294"/>
      <c r="AV767" s="294"/>
      <c r="AW767" s="294"/>
      <c r="AX767" s="294"/>
      <c r="AY767" s="294"/>
      <c r="AZ767" s="294"/>
      <c r="BA767" s="294"/>
      <c r="BB767" s="294"/>
      <c r="BC767" s="294"/>
      <c r="BD767" s="294"/>
      <c r="BE767" s="294"/>
      <c r="BF767" s="294"/>
      <c r="BG767" s="294"/>
      <c r="BH767" s="294"/>
      <c r="BI767" s="294"/>
      <c r="BJ767" s="294"/>
      <c r="BK767" s="294"/>
      <c r="BL767" s="294"/>
      <c r="BM767" s="294"/>
      <c r="BN767" s="294"/>
      <c r="BO767" s="294"/>
    </row>
    <row r="768">
      <c r="A768" s="294"/>
      <c r="B768" s="333"/>
      <c r="D768" s="134"/>
      <c r="E768" s="294"/>
      <c r="I768" s="294"/>
      <c r="J768" s="294"/>
      <c r="N768" s="294"/>
      <c r="O768" s="294"/>
      <c r="P768" s="294"/>
      <c r="Q768" s="294"/>
      <c r="R768" s="294"/>
      <c r="S768" s="294"/>
      <c r="T768" s="294"/>
      <c r="U768" s="294"/>
      <c r="V768" s="294"/>
      <c r="W768" s="294"/>
      <c r="X768" s="294"/>
      <c r="Y768" s="294"/>
      <c r="Z768" s="294"/>
      <c r="AA768" s="294"/>
      <c r="AB768" s="294"/>
      <c r="AC768" s="294"/>
      <c r="AD768" s="294"/>
      <c r="AE768" s="294"/>
      <c r="AF768" s="294"/>
      <c r="AG768" s="294"/>
      <c r="AH768" s="294"/>
      <c r="AI768" s="294"/>
      <c r="AJ768" s="294"/>
      <c r="AK768" s="294"/>
      <c r="AL768" s="294"/>
      <c r="AM768" s="294"/>
      <c r="AN768" s="294"/>
      <c r="AO768" s="294"/>
      <c r="AP768" s="294"/>
      <c r="AQ768" s="294"/>
      <c r="AR768" s="294"/>
      <c r="AS768" s="294"/>
      <c r="AT768" s="294"/>
      <c r="AU768" s="294"/>
      <c r="AV768" s="294"/>
      <c r="AW768" s="294"/>
      <c r="AX768" s="294"/>
      <c r="AY768" s="294"/>
      <c r="AZ768" s="294"/>
      <c r="BA768" s="294"/>
      <c r="BB768" s="294"/>
      <c r="BC768" s="294"/>
      <c r="BD768" s="294"/>
      <c r="BE768" s="294"/>
      <c r="BF768" s="294"/>
      <c r="BG768" s="294"/>
      <c r="BH768" s="294"/>
      <c r="BI768" s="294"/>
      <c r="BJ768" s="294"/>
      <c r="BK768" s="294"/>
      <c r="BL768" s="294"/>
      <c r="BM768" s="294"/>
      <c r="BN768" s="294"/>
      <c r="BO768" s="294"/>
    </row>
    <row r="769">
      <c r="A769" s="294"/>
      <c r="B769" s="333"/>
      <c r="D769" s="134"/>
      <c r="E769" s="294"/>
      <c r="I769" s="294"/>
      <c r="J769" s="294"/>
      <c r="N769" s="294"/>
      <c r="O769" s="294"/>
      <c r="P769" s="294"/>
      <c r="Q769" s="294"/>
      <c r="R769" s="294"/>
      <c r="S769" s="294"/>
      <c r="T769" s="294"/>
      <c r="U769" s="294"/>
      <c r="V769" s="294"/>
      <c r="W769" s="294"/>
      <c r="X769" s="294"/>
      <c r="Y769" s="294"/>
      <c r="Z769" s="294"/>
      <c r="AA769" s="294"/>
      <c r="AB769" s="294"/>
      <c r="AC769" s="294"/>
      <c r="AD769" s="294"/>
      <c r="AE769" s="294"/>
      <c r="AF769" s="294"/>
      <c r="AG769" s="294"/>
      <c r="AH769" s="294"/>
      <c r="AI769" s="294"/>
      <c r="AJ769" s="294"/>
      <c r="AK769" s="294"/>
      <c r="AL769" s="294"/>
      <c r="AM769" s="294"/>
      <c r="AN769" s="294"/>
      <c r="AO769" s="294"/>
      <c r="AP769" s="294"/>
      <c r="AQ769" s="294"/>
      <c r="AR769" s="294"/>
      <c r="AS769" s="294"/>
      <c r="AT769" s="294"/>
      <c r="AU769" s="294"/>
      <c r="AV769" s="294"/>
      <c r="AW769" s="294"/>
      <c r="AX769" s="294"/>
      <c r="AY769" s="294"/>
      <c r="AZ769" s="294"/>
      <c r="BA769" s="294"/>
      <c r="BB769" s="294"/>
      <c r="BC769" s="294"/>
      <c r="BD769" s="294"/>
      <c r="BE769" s="294"/>
      <c r="BF769" s="294"/>
      <c r="BG769" s="294"/>
      <c r="BH769" s="294"/>
      <c r="BI769" s="294"/>
      <c r="BJ769" s="294"/>
      <c r="BK769" s="294"/>
      <c r="BL769" s="294"/>
      <c r="BM769" s="294"/>
      <c r="BN769" s="294"/>
      <c r="BO769" s="294"/>
    </row>
    <row r="770">
      <c r="A770" s="294"/>
      <c r="B770" s="333"/>
      <c r="D770" s="134"/>
      <c r="E770" s="294"/>
      <c r="I770" s="294"/>
      <c r="J770" s="294"/>
      <c r="N770" s="294"/>
      <c r="O770" s="294"/>
      <c r="P770" s="294"/>
      <c r="Q770" s="294"/>
      <c r="R770" s="294"/>
      <c r="S770" s="294"/>
      <c r="T770" s="294"/>
      <c r="U770" s="294"/>
      <c r="V770" s="294"/>
      <c r="W770" s="294"/>
      <c r="X770" s="294"/>
      <c r="Y770" s="294"/>
      <c r="Z770" s="294"/>
      <c r="AA770" s="294"/>
      <c r="AB770" s="294"/>
      <c r="AC770" s="294"/>
      <c r="AD770" s="294"/>
      <c r="AE770" s="294"/>
      <c r="AF770" s="294"/>
      <c r="AG770" s="294"/>
      <c r="AH770" s="294"/>
      <c r="AI770" s="294"/>
      <c r="AJ770" s="294"/>
      <c r="AK770" s="294"/>
      <c r="AL770" s="294"/>
      <c r="AM770" s="294"/>
      <c r="AN770" s="294"/>
      <c r="AO770" s="294"/>
      <c r="AP770" s="294"/>
      <c r="AQ770" s="294"/>
      <c r="AR770" s="294"/>
      <c r="AS770" s="294"/>
      <c r="AT770" s="294"/>
      <c r="AU770" s="294"/>
      <c r="AV770" s="294"/>
      <c r="AW770" s="294"/>
      <c r="AX770" s="294"/>
      <c r="AY770" s="294"/>
      <c r="AZ770" s="294"/>
      <c r="BA770" s="294"/>
      <c r="BB770" s="294"/>
      <c r="BC770" s="294"/>
      <c r="BD770" s="294"/>
      <c r="BE770" s="294"/>
      <c r="BF770" s="294"/>
      <c r="BG770" s="294"/>
      <c r="BH770" s="294"/>
      <c r="BI770" s="294"/>
      <c r="BJ770" s="294"/>
      <c r="BK770" s="294"/>
      <c r="BL770" s="294"/>
      <c r="BM770" s="294"/>
      <c r="BN770" s="294"/>
      <c r="BO770" s="294"/>
    </row>
    <row r="771">
      <c r="A771" s="294"/>
      <c r="B771" s="333"/>
      <c r="D771" s="134"/>
      <c r="E771" s="294"/>
      <c r="I771" s="294"/>
      <c r="J771" s="294"/>
      <c r="N771" s="294"/>
      <c r="O771" s="294"/>
      <c r="P771" s="294"/>
      <c r="Q771" s="294"/>
      <c r="R771" s="294"/>
      <c r="S771" s="294"/>
      <c r="T771" s="294"/>
      <c r="U771" s="294"/>
      <c r="V771" s="294"/>
      <c r="W771" s="294"/>
      <c r="X771" s="294"/>
      <c r="Y771" s="294"/>
      <c r="Z771" s="294"/>
      <c r="AA771" s="294"/>
      <c r="AB771" s="294"/>
      <c r="AC771" s="294"/>
      <c r="AD771" s="294"/>
      <c r="AE771" s="294"/>
      <c r="AF771" s="294"/>
      <c r="AG771" s="294"/>
      <c r="AH771" s="294"/>
      <c r="AI771" s="294"/>
      <c r="AJ771" s="294"/>
      <c r="AK771" s="294"/>
      <c r="AL771" s="294"/>
      <c r="AM771" s="294"/>
      <c r="AN771" s="294"/>
      <c r="AO771" s="294"/>
      <c r="AP771" s="294"/>
      <c r="AQ771" s="294"/>
      <c r="AR771" s="294"/>
      <c r="AS771" s="294"/>
      <c r="AT771" s="294"/>
      <c r="AU771" s="294"/>
      <c r="AV771" s="294"/>
      <c r="AW771" s="294"/>
      <c r="AX771" s="294"/>
      <c r="AY771" s="294"/>
      <c r="AZ771" s="294"/>
      <c r="BA771" s="294"/>
      <c r="BB771" s="294"/>
      <c r="BC771" s="294"/>
      <c r="BD771" s="294"/>
      <c r="BE771" s="294"/>
      <c r="BF771" s="294"/>
      <c r="BG771" s="294"/>
      <c r="BH771" s="294"/>
      <c r="BI771" s="294"/>
      <c r="BJ771" s="294"/>
      <c r="BK771" s="294"/>
      <c r="BL771" s="294"/>
      <c r="BM771" s="294"/>
      <c r="BN771" s="294"/>
      <c r="BO771" s="294"/>
    </row>
    <row r="772">
      <c r="A772" s="294"/>
      <c r="B772" s="333"/>
      <c r="D772" s="134"/>
      <c r="E772" s="294"/>
      <c r="I772" s="294"/>
      <c r="J772" s="294"/>
      <c r="N772" s="294"/>
      <c r="O772" s="294"/>
      <c r="P772" s="294"/>
      <c r="Q772" s="294"/>
      <c r="R772" s="294"/>
      <c r="S772" s="294"/>
      <c r="T772" s="294"/>
      <c r="U772" s="294"/>
      <c r="V772" s="294"/>
      <c r="W772" s="294"/>
      <c r="X772" s="294"/>
      <c r="Y772" s="294"/>
      <c r="Z772" s="294"/>
      <c r="AA772" s="294"/>
      <c r="AB772" s="294"/>
      <c r="AC772" s="294"/>
      <c r="AD772" s="294"/>
      <c r="AE772" s="294"/>
      <c r="AF772" s="294"/>
      <c r="AG772" s="294"/>
      <c r="AH772" s="294"/>
      <c r="AI772" s="294"/>
      <c r="AJ772" s="294"/>
      <c r="AK772" s="294"/>
      <c r="AL772" s="294"/>
      <c r="AM772" s="294"/>
      <c r="AN772" s="294"/>
      <c r="AO772" s="294"/>
      <c r="AP772" s="294"/>
      <c r="AQ772" s="294"/>
      <c r="AR772" s="294"/>
      <c r="AS772" s="294"/>
      <c r="AT772" s="294"/>
      <c r="AU772" s="294"/>
      <c r="AV772" s="294"/>
      <c r="AW772" s="294"/>
      <c r="AX772" s="294"/>
      <c r="AY772" s="294"/>
      <c r="AZ772" s="294"/>
      <c r="BA772" s="294"/>
      <c r="BB772" s="294"/>
      <c r="BC772" s="294"/>
      <c r="BD772" s="294"/>
      <c r="BE772" s="294"/>
      <c r="BF772" s="294"/>
      <c r="BG772" s="294"/>
      <c r="BH772" s="294"/>
      <c r="BI772" s="294"/>
      <c r="BJ772" s="294"/>
      <c r="BK772" s="294"/>
      <c r="BL772" s="294"/>
      <c r="BM772" s="294"/>
      <c r="BN772" s="294"/>
      <c r="BO772" s="294"/>
    </row>
    <row r="773">
      <c r="A773" s="294"/>
      <c r="B773" s="333"/>
      <c r="D773" s="134"/>
      <c r="E773" s="294"/>
      <c r="I773" s="294"/>
      <c r="J773" s="294"/>
      <c r="N773" s="294"/>
      <c r="O773" s="294"/>
      <c r="P773" s="294"/>
      <c r="Q773" s="294"/>
      <c r="R773" s="294"/>
      <c r="S773" s="294"/>
      <c r="T773" s="294"/>
      <c r="U773" s="294"/>
      <c r="V773" s="294"/>
      <c r="W773" s="294"/>
      <c r="X773" s="294"/>
      <c r="Y773" s="294"/>
      <c r="Z773" s="294"/>
      <c r="AA773" s="294"/>
      <c r="AB773" s="294"/>
      <c r="AC773" s="294"/>
      <c r="AD773" s="294"/>
      <c r="AE773" s="294"/>
      <c r="AF773" s="294"/>
      <c r="AG773" s="294"/>
      <c r="AH773" s="294"/>
      <c r="AI773" s="294"/>
      <c r="AJ773" s="294"/>
      <c r="AK773" s="294"/>
      <c r="AL773" s="294"/>
      <c r="AM773" s="294"/>
      <c r="AN773" s="294"/>
      <c r="AO773" s="294"/>
      <c r="AP773" s="294"/>
      <c r="AQ773" s="294"/>
      <c r="AR773" s="294"/>
      <c r="AS773" s="294"/>
      <c r="AT773" s="294"/>
      <c r="AU773" s="294"/>
      <c r="AV773" s="294"/>
      <c r="AW773" s="294"/>
      <c r="AX773" s="294"/>
      <c r="AY773" s="294"/>
      <c r="AZ773" s="294"/>
      <c r="BA773" s="294"/>
      <c r="BB773" s="294"/>
      <c r="BC773" s="294"/>
      <c r="BD773" s="294"/>
      <c r="BE773" s="294"/>
      <c r="BF773" s="294"/>
      <c r="BG773" s="294"/>
      <c r="BH773" s="294"/>
      <c r="BI773" s="294"/>
      <c r="BJ773" s="294"/>
      <c r="BK773" s="294"/>
      <c r="BL773" s="294"/>
      <c r="BM773" s="294"/>
      <c r="BN773" s="294"/>
      <c r="BO773" s="294"/>
    </row>
    <row r="774">
      <c r="A774" s="294"/>
      <c r="B774" s="333"/>
      <c r="D774" s="134"/>
      <c r="E774" s="294"/>
      <c r="I774" s="294"/>
      <c r="J774" s="294"/>
      <c r="N774" s="294"/>
      <c r="O774" s="294"/>
      <c r="P774" s="294"/>
      <c r="Q774" s="294"/>
      <c r="R774" s="294"/>
      <c r="S774" s="294"/>
      <c r="T774" s="294"/>
      <c r="U774" s="294"/>
      <c r="V774" s="294"/>
      <c r="W774" s="294"/>
      <c r="X774" s="294"/>
      <c r="Y774" s="294"/>
      <c r="Z774" s="294"/>
      <c r="AA774" s="294"/>
      <c r="AB774" s="294"/>
      <c r="AC774" s="294"/>
      <c r="AD774" s="294"/>
      <c r="AE774" s="294"/>
      <c r="AF774" s="294"/>
      <c r="AG774" s="294"/>
      <c r="AH774" s="294"/>
      <c r="AI774" s="294"/>
      <c r="AJ774" s="294"/>
      <c r="AK774" s="294"/>
      <c r="AL774" s="294"/>
      <c r="AM774" s="294"/>
      <c r="AN774" s="294"/>
      <c r="AO774" s="294"/>
      <c r="AP774" s="294"/>
      <c r="AQ774" s="294"/>
      <c r="AR774" s="294"/>
      <c r="AS774" s="294"/>
      <c r="AT774" s="294"/>
      <c r="AU774" s="294"/>
      <c r="AV774" s="294"/>
      <c r="AW774" s="294"/>
      <c r="AX774" s="294"/>
      <c r="AY774" s="294"/>
      <c r="AZ774" s="294"/>
      <c r="BA774" s="294"/>
      <c r="BB774" s="294"/>
      <c r="BC774" s="294"/>
      <c r="BD774" s="294"/>
      <c r="BE774" s="294"/>
      <c r="BF774" s="294"/>
      <c r="BG774" s="294"/>
      <c r="BH774" s="294"/>
      <c r="BI774" s="294"/>
      <c r="BJ774" s="294"/>
      <c r="BK774" s="294"/>
      <c r="BL774" s="294"/>
      <c r="BM774" s="294"/>
      <c r="BN774" s="294"/>
      <c r="BO774" s="294"/>
    </row>
    <row r="775">
      <c r="A775" s="294"/>
      <c r="B775" s="333"/>
      <c r="D775" s="134"/>
      <c r="E775" s="294"/>
      <c r="I775" s="294"/>
      <c r="J775" s="294"/>
      <c r="N775" s="294"/>
      <c r="O775" s="294"/>
      <c r="P775" s="294"/>
      <c r="Q775" s="294"/>
      <c r="R775" s="294"/>
      <c r="S775" s="294"/>
      <c r="T775" s="294"/>
      <c r="U775" s="294"/>
      <c r="V775" s="294"/>
      <c r="W775" s="294"/>
      <c r="X775" s="294"/>
      <c r="Y775" s="294"/>
      <c r="Z775" s="294"/>
      <c r="AA775" s="294"/>
      <c r="AB775" s="294"/>
      <c r="AC775" s="294"/>
      <c r="AD775" s="294"/>
      <c r="AE775" s="294"/>
      <c r="AF775" s="294"/>
      <c r="AG775" s="294"/>
      <c r="AH775" s="294"/>
      <c r="AI775" s="294"/>
      <c r="AJ775" s="294"/>
      <c r="AK775" s="294"/>
      <c r="AL775" s="294"/>
      <c r="AM775" s="294"/>
      <c r="AN775" s="294"/>
      <c r="AO775" s="294"/>
      <c r="AP775" s="294"/>
      <c r="AQ775" s="294"/>
      <c r="AR775" s="294"/>
      <c r="AS775" s="294"/>
      <c r="AT775" s="294"/>
      <c r="AU775" s="294"/>
      <c r="AV775" s="294"/>
      <c r="AW775" s="294"/>
      <c r="AX775" s="294"/>
      <c r="AY775" s="294"/>
      <c r="AZ775" s="294"/>
      <c r="BA775" s="294"/>
      <c r="BB775" s="294"/>
      <c r="BC775" s="294"/>
      <c r="BD775" s="294"/>
      <c r="BE775" s="294"/>
      <c r="BF775" s="294"/>
      <c r="BG775" s="294"/>
      <c r="BH775" s="294"/>
      <c r="BI775" s="294"/>
      <c r="BJ775" s="294"/>
      <c r="BK775" s="294"/>
      <c r="BL775" s="294"/>
      <c r="BM775" s="294"/>
      <c r="BN775" s="294"/>
      <c r="BO775" s="294"/>
    </row>
    <row r="776">
      <c r="A776" s="294"/>
      <c r="B776" s="333"/>
      <c r="D776" s="134"/>
      <c r="E776" s="294"/>
      <c r="I776" s="294"/>
      <c r="J776" s="294"/>
      <c r="N776" s="294"/>
      <c r="O776" s="294"/>
      <c r="P776" s="294"/>
      <c r="Q776" s="294"/>
      <c r="R776" s="294"/>
      <c r="S776" s="294"/>
      <c r="T776" s="294"/>
      <c r="U776" s="294"/>
      <c r="V776" s="294"/>
      <c r="W776" s="294"/>
      <c r="X776" s="294"/>
      <c r="Y776" s="294"/>
      <c r="Z776" s="294"/>
      <c r="AA776" s="294"/>
      <c r="AB776" s="294"/>
      <c r="AC776" s="294"/>
      <c r="AD776" s="294"/>
      <c r="AE776" s="294"/>
      <c r="AF776" s="294"/>
      <c r="AG776" s="294"/>
      <c r="AH776" s="294"/>
      <c r="AI776" s="294"/>
      <c r="AJ776" s="294"/>
      <c r="AK776" s="294"/>
      <c r="AL776" s="294"/>
      <c r="AM776" s="294"/>
      <c r="AN776" s="294"/>
      <c r="AO776" s="294"/>
      <c r="AP776" s="294"/>
      <c r="AQ776" s="294"/>
      <c r="AR776" s="294"/>
      <c r="AS776" s="294"/>
      <c r="AT776" s="294"/>
      <c r="AU776" s="294"/>
      <c r="AV776" s="294"/>
      <c r="AW776" s="294"/>
      <c r="AX776" s="294"/>
      <c r="AY776" s="294"/>
      <c r="AZ776" s="294"/>
      <c r="BA776" s="294"/>
      <c r="BB776" s="294"/>
      <c r="BC776" s="294"/>
      <c r="BD776" s="294"/>
      <c r="BE776" s="294"/>
      <c r="BF776" s="294"/>
      <c r="BG776" s="294"/>
      <c r="BH776" s="294"/>
      <c r="BI776" s="294"/>
      <c r="BJ776" s="294"/>
      <c r="BK776" s="294"/>
      <c r="BL776" s="294"/>
      <c r="BM776" s="294"/>
      <c r="BN776" s="294"/>
      <c r="BO776" s="294"/>
    </row>
    <row r="777">
      <c r="A777" s="294"/>
      <c r="B777" s="333"/>
      <c r="D777" s="134"/>
      <c r="E777" s="294"/>
      <c r="I777" s="294"/>
      <c r="J777" s="294"/>
      <c r="N777" s="294"/>
      <c r="O777" s="294"/>
      <c r="P777" s="294"/>
      <c r="Q777" s="294"/>
      <c r="R777" s="294"/>
      <c r="S777" s="294"/>
      <c r="T777" s="294"/>
      <c r="U777" s="294"/>
      <c r="V777" s="294"/>
      <c r="W777" s="294"/>
      <c r="X777" s="294"/>
      <c r="Y777" s="294"/>
      <c r="Z777" s="294"/>
      <c r="AA777" s="294"/>
      <c r="AB777" s="294"/>
      <c r="AC777" s="294"/>
      <c r="AD777" s="294"/>
      <c r="AE777" s="294"/>
      <c r="AF777" s="294"/>
      <c r="AG777" s="294"/>
      <c r="AH777" s="294"/>
      <c r="AI777" s="294"/>
      <c r="AJ777" s="294"/>
      <c r="AK777" s="294"/>
      <c r="AL777" s="294"/>
      <c r="AM777" s="294"/>
      <c r="AN777" s="294"/>
      <c r="AO777" s="294"/>
      <c r="AP777" s="294"/>
      <c r="AQ777" s="294"/>
      <c r="AR777" s="294"/>
      <c r="AS777" s="294"/>
      <c r="AT777" s="294"/>
      <c r="AU777" s="294"/>
      <c r="AV777" s="294"/>
      <c r="AW777" s="294"/>
      <c r="AX777" s="294"/>
      <c r="AY777" s="294"/>
      <c r="AZ777" s="294"/>
      <c r="BA777" s="294"/>
      <c r="BB777" s="294"/>
      <c r="BC777" s="294"/>
      <c r="BD777" s="294"/>
      <c r="BE777" s="294"/>
      <c r="BF777" s="294"/>
      <c r="BG777" s="294"/>
      <c r="BH777" s="294"/>
      <c r="BI777" s="294"/>
      <c r="BJ777" s="294"/>
      <c r="BK777" s="294"/>
      <c r="BL777" s="294"/>
      <c r="BM777" s="294"/>
      <c r="BN777" s="294"/>
      <c r="BO777" s="294"/>
    </row>
    <row r="778">
      <c r="A778" s="294"/>
      <c r="B778" s="333"/>
      <c r="D778" s="134"/>
      <c r="E778" s="294"/>
      <c r="I778" s="294"/>
      <c r="J778" s="294"/>
      <c r="N778" s="294"/>
      <c r="O778" s="294"/>
      <c r="P778" s="294"/>
      <c r="Q778" s="294"/>
      <c r="R778" s="294"/>
      <c r="S778" s="294"/>
      <c r="T778" s="294"/>
      <c r="U778" s="294"/>
      <c r="V778" s="294"/>
      <c r="W778" s="294"/>
      <c r="X778" s="294"/>
      <c r="Y778" s="294"/>
      <c r="Z778" s="294"/>
      <c r="AA778" s="294"/>
      <c r="AB778" s="294"/>
      <c r="AC778" s="294"/>
      <c r="AD778" s="294"/>
      <c r="AE778" s="294"/>
      <c r="AF778" s="294"/>
      <c r="AG778" s="294"/>
      <c r="AH778" s="294"/>
      <c r="AI778" s="294"/>
      <c r="AJ778" s="294"/>
      <c r="AK778" s="294"/>
      <c r="AL778" s="294"/>
      <c r="AM778" s="294"/>
      <c r="AN778" s="294"/>
      <c r="AO778" s="294"/>
      <c r="AP778" s="294"/>
      <c r="AQ778" s="294"/>
      <c r="AR778" s="294"/>
      <c r="AS778" s="294"/>
      <c r="AT778" s="294"/>
      <c r="AU778" s="294"/>
      <c r="AV778" s="294"/>
      <c r="AW778" s="294"/>
      <c r="AX778" s="294"/>
      <c r="AY778" s="294"/>
      <c r="AZ778" s="294"/>
      <c r="BA778" s="294"/>
      <c r="BB778" s="294"/>
      <c r="BC778" s="294"/>
      <c r="BD778" s="294"/>
      <c r="BE778" s="294"/>
      <c r="BF778" s="294"/>
      <c r="BG778" s="294"/>
      <c r="BH778" s="294"/>
      <c r="BI778" s="294"/>
      <c r="BJ778" s="294"/>
      <c r="BK778" s="294"/>
      <c r="BL778" s="294"/>
      <c r="BM778" s="294"/>
      <c r="BN778" s="294"/>
      <c r="BO778" s="294"/>
    </row>
    <row r="779">
      <c r="A779" s="294"/>
      <c r="B779" s="333"/>
      <c r="D779" s="134"/>
      <c r="E779" s="294"/>
      <c r="I779" s="294"/>
      <c r="J779" s="294"/>
      <c r="N779" s="294"/>
      <c r="O779" s="294"/>
      <c r="P779" s="294"/>
      <c r="Q779" s="294"/>
      <c r="R779" s="294"/>
      <c r="S779" s="294"/>
      <c r="T779" s="294"/>
      <c r="U779" s="294"/>
      <c r="V779" s="294"/>
      <c r="W779" s="294"/>
      <c r="X779" s="294"/>
      <c r="Y779" s="294"/>
      <c r="Z779" s="294"/>
      <c r="AA779" s="294"/>
      <c r="AB779" s="294"/>
      <c r="AC779" s="294"/>
      <c r="AD779" s="294"/>
      <c r="AE779" s="294"/>
      <c r="AF779" s="294"/>
      <c r="AG779" s="294"/>
      <c r="AH779" s="294"/>
      <c r="AI779" s="294"/>
      <c r="AJ779" s="294"/>
      <c r="AK779" s="294"/>
      <c r="AL779" s="294"/>
      <c r="AM779" s="294"/>
      <c r="AN779" s="294"/>
      <c r="AO779" s="294"/>
      <c r="AP779" s="294"/>
      <c r="AQ779" s="294"/>
      <c r="AR779" s="294"/>
      <c r="AS779" s="294"/>
      <c r="AT779" s="294"/>
      <c r="AU779" s="294"/>
      <c r="AV779" s="294"/>
      <c r="AW779" s="294"/>
      <c r="AX779" s="294"/>
      <c r="AY779" s="294"/>
      <c r="AZ779" s="294"/>
      <c r="BA779" s="294"/>
      <c r="BB779" s="294"/>
      <c r="BC779" s="294"/>
      <c r="BD779" s="294"/>
      <c r="BE779" s="294"/>
      <c r="BF779" s="294"/>
      <c r="BG779" s="294"/>
      <c r="BH779" s="294"/>
      <c r="BI779" s="294"/>
      <c r="BJ779" s="294"/>
      <c r="BK779" s="294"/>
      <c r="BL779" s="294"/>
      <c r="BM779" s="294"/>
      <c r="BN779" s="294"/>
      <c r="BO779" s="294"/>
    </row>
    <row r="780">
      <c r="A780" s="294"/>
      <c r="B780" s="333"/>
      <c r="D780" s="134"/>
      <c r="E780" s="294"/>
      <c r="I780" s="294"/>
      <c r="J780" s="294"/>
      <c r="N780" s="294"/>
      <c r="O780" s="294"/>
      <c r="P780" s="294"/>
      <c r="Q780" s="294"/>
      <c r="R780" s="294"/>
      <c r="S780" s="294"/>
      <c r="T780" s="294"/>
      <c r="U780" s="294"/>
      <c r="V780" s="294"/>
      <c r="W780" s="294"/>
      <c r="X780" s="294"/>
      <c r="Y780" s="294"/>
      <c r="Z780" s="294"/>
      <c r="AA780" s="294"/>
      <c r="AB780" s="294"/>
      <c r="AC780" s="294"/>
      <c r="AD780" s="294"/>
      <c r="AE780" s="294"/>
      <c r="AF780" s="294"/>
      <c r="AG780" s="294"/>
      <c r="AH780" s="294"/>
      <c r="AI780" s="294"/>
      <c r="AJ780" s="294"/>
      <c r="AK780" s="294"/>
      <c r="AL780" s="294"/>
      <c r="AM780" s="294"/>
      <c r="AN780" s="294"/>
      <c r="AO780" s="294"/>
      <c r="AP780" s="294"/>
      <c r="AQ780" s="294"/>
      <c r="AR780" s="294"/>
      <c r="AS780" s="294"/>
      <c r="AT780" s="294"/>
      <c r="AU780" s="294"/>
      <c r="AV780" s="294"/>
      <c r="AW780" s="294"/>
      <c r="AX780" s="294"/>
      <c r="AY780" s="294"/>
      <c r="AZ780" s="294"/>
      <c r="BA780" s="294"/>
      <c r="BB780" s="294"/>
      <c r="BC780" s="294"/>
      <c r="BD780" s="294"/>
      <c r="BE780" s="294"/>
      <c r="BF780" s="294"/>
      <c r="BG780" s="294"/>
      <c r="BH780" s="294"/>
      <c r="BI780" s="294"/>
      <c r="BJ780" s="294"/>
      <c r="BK780" s="294"/>
      <c r="BL780" s="294"/>
      <c r="BM780" s="294"/>
      <c r="BN780" s="294"/>
      <c r="BO780" s="294"/>
    </row>
    <row r="781">
      <c r="A781" s="294"/>
      <c r="B781" s="333"/>
      <c r="D781" s="134"/>
      <c r="E781" s="294"/>
      <c r="I781" s="294"/>
      <c r="J781" s="294"/>
      <c r="N781" s="294"/>
      <c r="O781" s="294"/>
      <c r="P781" s="294"/>
      <c r="Q781" s="294"/>
      <c r="R781" s="294"/>
      <c r="S781" s="294"/>
      <c r="T781" s="294"/>
      <c r="U781" s="294"/>
      <c r="V781" s="294"/>
      <c r="W781" s="294"/>
      <c r="X781" s="294"/>
      <c r="Y781" s="294"/>
      <c r="Z781" s="294"/>
      <c r="AA781" s="294"/>
      <c r="AB781" s="294"/>
      <c r="AC781" s="294"/>
      <c r="AD781" s="294"/>
      <c r="AE781" s="294"/>
      <c r="AF781" s="294"/>
      <c r="AG781" s="294"/>
      <c r="AH781" s="294"/>
      <c r="AI781" s="294"/>
      <c r="AJ781" s="294"/>
      <c r="AK781" s="294"/>
      <c r="AL781" s="294"/>
      <c r="AM781" s="294"/>
      <c r="AN781" s="294"/>
      <c r="AO781" s="294"/>
      <c r="AP781" s="294"/>
      <c r="AQ781" s="294"/>
      <c r="AR781" s="294"/>
      <c r="AS781" s="294"/>
      <c r="AT781" s="294"/>
      <c r="AU781" s="294"/>
      <c r="AV781" s="294"/>
      <c r="AW781" s="294"/>
      <c r="AX781" s="294"/>
      <c r="AY781" s="294"/>
      <c r="AZ781" s="294"/>
      <c r="BA781" s="294"/>
      <c r="BB781" s="294"/>
      <c r="BC781" s="294"/>
      <c r="BD781" s="294"/>
      <c r="BE781" s="294"/>
      <c r="BF781" s="294"/>
      <c r="BG781" s="294"/>
      <c r="BH781" s="294"/>
      <c r="BI781" s="294"/>
      <c r="BJ781" s="294"/>
      <c r="BK781" s="294"/>
      <c r="BL781" s="294"/>
      <c r="BM781" s="294"/>
      <c r="BN781" s="294"/>
      <c r="BO781" s="294"/>
    </row>
    <row r="782">
      <c r="A782" s="294"/>
      <c r="B782" s="333"/>
      <c r="D782" s="134"/>
      <c r="E782" s="294"/>
      <c r="I782" s="294"/>
      <c r="J782" s="294"/>
      <c r="N782" s="294"/>
      <c r="O782" s="294"/>
      <c r="P782" s="294"/>
      <c r="Q782" s="294"/>
      <c r="R782" s="294"/>
      <c r="S782" s="294"/>
      <c r="T782" s="294"/>
      <c r="U782" s="294"/>
      <c r="V782" s="294"/>
      <c r="W782" s="294"/>
      <c r="X782" s="294"/>
      <c r="Y782" s="294"/>
      <c r="Z782" s="294"/>
      <c r="AA782" s="294"/>
      <c r="AB782" s="294"/>
      <c r="AC782" s="294"/>
      <c r="AD782" s="294"/>
      <c r="AE782" s="294"/>
      <c r="AF782" s="294"/>
      <c r="AG782" s="294"/>
      <c r="AH782" s="294"/>
      <c r="AI782" s="294"/>
      <c r="AJ782" s="294"/>
      <c r="AK782" s="294"/>
      <c r="AL782" s="294"/>
      <c r="AM782" s="294"/>
      <c r="AN782" s="294"/>
      <c r="AO782" s="294"/>
      <c r="AP782" s="294"/>
      <c r="AQ782" s="294"/>
      <c r="AR782" s="294"/>
      <c r="AS782" s="294"/>
      <c r="AT782" s="294"/>
      <c r="AU782" s="294"/>
      <c r="AV782" s="294"/>
      <c r="AW782" s="294"/>
      <c r="AX782" s="294"/>
      <c r="AY782" s="294"/>
      <c r="AZ782" s="294"/>
      <c r="BA782" s="294"/>
      <c r="BB782" s="294"/>
      <c r="BC782" s="294"/>
      <c r="BD782" s="294"/>
      <c r="BE782" s="294"/>
      <c r="BF782" s="294"/>
      <c r="BG782" s="294"/>
      <c r="BH782" s="294"/>
      <c r="BI782" s="294"/>
      <c r="BJ782" s="294"/>
      <c r="BK782" s="294"/>
      <c r="BL782" s="294"/>
      <c r="BM782" s="294"/>
      <c r="BN782" s="294"/>
      <c r="BO782" s="294"/>
    </row>
    <row r="783">
      <c r="A783" s="294"/>
      <c r="B783" s="333"/>
      <c r="D783" s="134"/>
      <c r="E783" s="294"/>
      <c r="I783" s="294"/>
      <c r="J783" s="294"/>
      <c r="N783" s="294"/>
      <c r="O783" s="294"/>
      <c r="P783" s="294"/>
      <c r="Q783" s="294"/>
      <c r="R783" s="294"/>
      <c r="S783" s="294"/>
      <c r="T783" s="294"/>
      <c r="U783" s="294"/>
      <c r="V783" s="294"/>
      <c r="W783" s="294"/>
      <c r="X783" s="294"/>
      <c r="Y783" s="294"/>
      <c r="Z783" s="294"/>
      <c r="AA783" s="294"/>
      <c r="AB783" s="294"/>
      <c r="AC783" s="294"/>
      <c r="AD783" s="294"/>
      <c r="AE783" s="294"/>
      <c r="AF783" s="294"/>
      <c r="AG783" s="294"/>
      <c r="AH783" s="294"/>
      <c r="AI783" s="294"/>
      <c r="AJ783" s="294"/>
      <c r="AK783" s="294"/>
      <c r="AL783" s="294"/>
      <c r="AM783" s="294"/>
      <c r="AN783" s="294"/>
      <c r="AO783" s="294"/>
      <c r="AP783" s="294"/>
      <c r="AQ783" s="294"/>
      <c r="AR783" s="294"/>
      <c r="AS783" s="294"/>
      <c r="AT783" s="294"/>
      <c r="AU783" s="294"/>
      <c r="AV783" s="294"/>
      <c r="AW783" s="294"/>
      <c r="AX783" s="294"/>
      <c r="AY783" s="294"/>
      <c r="AZ783" s="294"/>
      <c r="BA783" s="294"/>
      <c r="BB783" s="294"/>
      <c r="BC783" s="294"/>
      <c r="BD783" s="294"/>
      <c r="BE783" s="294"/>
      <c r="BF783" s="294"/>
      <c r="BG783" s="294"/>
      <c r="BH783" s="294"/>
      <c r="BI783" s="294"/>
      <c r="BJ783" s="294"/>
      <c r="BK783" s="294"/>
      <c r="BL783" s="294"/>
      <c r="BM783" s="294"/>
      <c r="BN783" s="294"/>
      <c r="BO783" s="294"/>
    </row>
    <row r="784">
      <c r="A784" s="294"/>
      <c r="B784" s="333"/>
      <c r="D784" s="134"/>
      <c r="E784" s="294"/>
      <c r="I784" s="294"/>
      <c r="J784" s="294"/>
      <c r="N784" s="294"/>
      <c r="O784" s="294"/>
      <c r="P784" s="294"/>
      <c r="Q784" s="294"/>
      <c r="R784" s="294"/>
      <c r="S784" s="294"/>
      <c r="T784" s="294"/>
      <c r="U784" s="294"/>
      <c r="V784" s="294"/>
      <c r="W784" s="294"/>
      <c r="X784" s="294"/>
      <c r="Y784" s="294"/>
      <c r="Z784" s="294"/>
      <c r="AA784" s="294"/>
      <c r="AB784" s="294"/>
      <c r="AC784" s="294"/>
      <c r="AD784" s="294"/>
      <c r="AE784" s="294"/>
      <c r="AF784" s="294"/>
      <c r="AG784" s="294"/>
      <c r="AH784" s="294"/>
      <c r="AI784" s="294"/>
      <c r="AJ784" s="294"/>
      <c r="AK784" s="294"/>
      <c r="AL784" s="294"/>
      <c r="AM784" s="294"/>
      <c r="AN784" s="294"/>
      <c r="AO784" s="294"/>
      <c r="AP784" s="294"/>
      <c r="AQ784" s="294"/>
      <c r="AR784" s="294"/>
      <c r="AS784" s="294"/>
      <c r="AT784" s="294"/>
      <c r="AU784" s="294"/>
      <c r="AV784" s="294"/>
      <c r="AW784" s="294"/>
      <c r="AX784" s="294"/>
      <c r="AY784" s="294"/>
      <c r="AZ784" s="294"/>
      <c r="BA784" s="294"/>
      <c r="BB784" s="294"/>
      <c r="BC784" s="294"/>
      <c r="BD784" s="294"/>
      <c r="BE784" s="294"/>
      <c r="BF784" s="294"/>
      <c r="BG784" s="294"/>
      <c r="BH784" s="294"/>
      <c r="BI784" s="294"/>
      <c r="BJ784" s="294"/>
      <c r="BK784" s="294"/>
      <c r="BL784" s="294"/>
      <c r="BM784" s="294"/>
      <c r="BN784" s="294"/>
      <c r="BO784" s="294"/>
    </row>
    <row r="785">
      <c r="A785" s="294"/>
      <c r="B785" s="333"/>
      <c r="D785" s="134"/>
      <c r="E785" s="294"/>
      <c r="I785" s="294"/>
      <c r="J785" s="294"/>
      <c r="N785" s="294"/>
      <c r="O785" s="294"/>
      <c r="P785" s="294"/>
      <c r="Q785" s="294"/>
      <c r="R785" s="294"/>
      <c r="S785" s="294"/>
      <c r="T785" s="294"/>
      <c r="U785" s="294"/>
      <c r="V785" s="294"/>
      <c r="W785" s="294"/>
      <c r="X785" s="294"/>
      <c r="Y785" s="294"/>
      <c r="Z785" s="294"/>
      <c r="AA785" s="294"/>
      <c r="AB785" s="294"/>
      <c r="AC785" s="294"/>
      <c r="AD785" s="294"/>
      <c r="AE785" s="294"/>
      <c r="AF785" s="294"/>
      <c r="AG785" s="294"/>
      <c r="AH785" s="294"/>
      <c r="AI785" s="294"/>
      <c r="AJ785" s="294"/>
      <c r="AK785" s="294"/>
      <c r="AL785" s="294"/>
      <c r="AM785" s="294"/>
      <c r="AN785" s="294"/>
      <c r="AO785" s="294"/>
      <c r="AP785" s="294"/>
      <c r="AQ785" s="294"/>
      <c r="AR785" s="294"/>
      <c r="AS785" s="294"/>
      <c r="AT785" s="294"/>
      <c r="AU785" s="294"/>
      <c r="AV785" s="294"/>
      <c r="AW785" s="294"/>
      <c r="AX785" s="294"/>
      <c r="AY785" s="294"/>
      <c r="AZ785" s="294"/>
      <c r="BA785" s="294"/>
      <c r="BB785" s="294"/>
      <c r="BC785" s="294"/>
      <c r="BD785" s="294"/>
      <c r="BE785" s="294"/>
      <c r="BF785" s="294"/>
      <c r="BG785" s="294"/>
      <c r="BH785" s="294"/>
      <c r="BI785" s="294"/>
      <c r="BJ785" s="294"/>
      <c r="BK785" s="294"/>
      <c r="BL785" s="294"/>
      <c r="BM785" s="294"/>
      <c r="BN785" s="294"/>
      <c r="BO785" s="294"/>
    </row>
    <row r="786">
      <c r="A786" s="294"/>
      <c r="B786" s="333"/>
      <c r="D786" s="134"/>
      <c r="E786" s="294"/>
      <c r="I786" s="294"/>
      <c r="J786" s="294"/>
      <c r="N786" s="294"/>
      <c r="O786" s="294"/>
      <c r="P786" s="294"/>
      <c r="Q786" s="294"/>
      <c r="R786" s="294"/>
      <c r="S786" s="294"/>
      <c r="T786" s="294"/>
      <c r="U786" s="294"/>
      <c r="V786" s="294"/>
      <c r="W786" s="294"/>
      <c r="X786" s="294"/>
      <c r="Y786" s="294"/>
      <c r="Z786" s="294"/>
      <c r="AA786" s="294"/>
      <c r="AB786" s="294"/>
      <c r="AC786" s="294"/>
      <c r="AD786" s="294"/>
      <c r="AE786" s="294"/>
      <c r="AF786" s="294"/>
      <c r="AG786" s="294"/>
      <c r="AH786" s="294"/>
      <c r="AI786" s="294"/>
      <c r="AJ786" s="294"/>
      <c r="AK786" s="294"/>
      <c r="AL786" s="294"/>
      <c r="AM786" s="294"/>
      <c r="AN786" s="294"/>
      <c r="AO786" s="294"/>
      <c r="AP786" s="294"/>
      <c r="AQ786" s="294"/>
      <c r="AR786" s="294"/>
      <c r="AS786" s="294"/>
      <c r="AT786" s="294"/>
      <c r="AU786" s="294"/>
      <c r="AV786" s="294"/>
      <c r="AW786" s="294"/>
      <c r="AX786" s="294"/>
      <c r="AY786" s="294"/>
      <c r="AZ786" s="294"/>
      <c r="BA786" s="294"/>
      <c r="BB786" s="294"/>
      <c r="BC786" s="294"/>
      <c r="BD786" s="294"/>
      <c r="BE786" s="294"/>
      <c r="BF786" s="294"/>
      <c r="BG786" s="294"/>
      <c r="BH786" s="294"/>
      <c r="BI786" s="294"/>
      <c r="BJ786" s="294"/>
      <c r="BK786" s="294"/>
      <c r="BL786" s="294"/>
      <c r="BM786" s="294"/>
      <c r="BN786" s="294"/>
      <c r="BO786" s="294"/>
    </row>
    <row r="787">
      <c r="A787" s="294"/>
      <c r="B787" s="333"/>
      <c r="D787" s="134"/>
      <c r="E787" s="294"/>
      <c r="I787" s="294"/>
      <c r="J787" s="294"/>
      <c r="N787" s="294"/>
      <c r="O787" s="294"/>
      <c r="P787" s="294"/>
      <c r="Q787" s="294"/>
      <c r="R787" s="294"/>
      <c r="S787" s="294"/>
      <c r="T787" s="294"/>
      <c r="U787" s="294"/>
      <c r="V787" s="294"/>
      <c r="W787" s="294"/>
      <c r="X787" s="294"/>
      <c r="Y787" s="294"/>
      <c r="Z787" s="294"/>
      <c r="AA787" s="294"/>
      <c r="AB787" s="294"/>
      <c r="AC787" s="294"/>
      <c r="AD787" s="294"/>
      <c r="AE787" s="294"/>
      <c r="AF787" s="294"/>
      <c r="AG787" s="294"/>
      <c r="AH787" s="294"/>
      <c r="AI787" s="294"/>
      <c r="AJ787" s="294"/>
      <c r="AK787" s="294"/>
      <c r="AL787" s="294"/>
      <c r="AM787" s="294"/>
      <c r="AN787" s="294"/>
      <c r="AO787" s="294"/>
      <c r="AP787" s="294"/>
      <c r="AQ787" s="294"/>
      <c r="AR787" s="294"/>
      <c r="AS787" s="294"/>
      <c r="AT787" s="294"/>
      <c r="AU787" s="294"/>
      <c r="AV787" s="294"/>
      <c r="AW787" s="294"/>
      <c r="AX787" s="294"/>
      <c r="AY787" s="294"/>
      <c r="AZ787" s="294"/>
      <c r="BA787" s="294"/>
      <c r="BB787" s="294"/>
      <c r="BC787" s="294"/>
      <c r="BD787" s="294"/>
      <c r="BE787" s="294"/>
      <c r="BF787" s="294"/>
      <c r="BG787" s="294"/>
      <c r="BH787" s="294"/>
      <c r="BI787" s="294"/>
      <c r="BJ787" s="294"/>
      <c r="BK787" s="294"/>
      <c r="BL787" s="294"/>
      <c r="BM787" s="294"/>
      <c r="BN787" s="294"/>
      <c r="BO787" s="294"/>
    </row>
    <row r="788">
      <c r="A788" s="294"/>
      <c r="B788" s="333"/>
      <c r="D788" s="134"/>
      <c r="E788" s="294"/>
      <c r="I788" s="294"/>
      <c r="J788" s="294"/>
      <c r="N788" s="294"/>
      <c r="O788" s="294"/>
      <c r="P788" s="294"/>
      <c r="Q788" s="294"/>
      <c r="R788" s="294"/>
      <c r="S788" s="294"/>
      <c r="T788" s="294"/>
      <c r="U788" s="294"/>
      <c r="V788" s="294"/>
      <c r="W788" s="294"/>
      <c r="X788" s="294"/>
      <c r="Y788" s="294"/>
      <c r="Z788" s="294"/>
      <c r="AA788" s="294"/>
      <c r="AB788" s="294"/>
      <c r="AC788" s="294"/>
      <c r="AD788" s="294"/>
      <c r="AE788" s="294"/>
      <c r="AF788" s="294"/>
      <c r="AG788" s="294"/>
      <c r="AH788" s="294"/>
      <c r="AI788" s="294"/>
      <c r="AJ788" s="294"/>
      <c r="AK788" s="294"/>
      <c r="AL788" s="294"/>
      <c r="AM788" s="294"/>
      <c r="AN788" s="294"/>
      <c r="AO788" s="294"/>
      <c r="AP788" s="294"/>
      <c r="AQ788" s="294"/>
      <c r="AR788" s="294"/>
      <c r="AS788" s="294"/>
      <c r="AT788" s="294"/>
      <c r="AU788" s="294"/>
      <c r="AV788" s="294"/>
      <c r="AW788" s="294"/>
      <c r="AX788" s="294"/>
      <c r="AY788" s="294"/>
      <c r="AZ788" s="294"/>
      <c r="BA788" s="294"/>
      <c r="BB788" s="294"/>
      <c r="BC788" s="294"/>
      <c r="BD788" s="294"/>
      <c r="BE788" s="294"/>
      <c r="BF788" s="294"/>
      <c r="BG788" s="294"/>
      <c r="BH788" s="294"/>
      <c r="BI788" s="294"/>
      <c r="BJ788" s="294"/>
      <c r="BK788" s="294"/>
      <c r="BL788" s="294"/>
      <c r="BM788" s="294"/>
      <c r="BN788" s="294"/>
      <c r="BO788" s="294"/>
    </row>
    <row r="789">
      <c r="A789" s="294"/>
      <c r="B789" s="333"/>
      <c r="D789" s="134"/>
      <c r="E789" s="294"/>
      <c r="I789" s="294"/>
      <c r="J789" s="294"/>
      <c r="N789" s="294"/>
      <c r="O789" s="294"/>
      <c r="P789" s="294"/>
      <c r="Q789" s="294"/>
      <c r="R789" s="294"/>
      <c r="S789" s="294"/>
      <c r="T789" s="294"/>
      <c r="U789" s="294"/>
      <c r="V789" s="294"/>
      <c r="W789" s="294"/>
      <c r="X789" s="294"/>
      <c r="Y789" s="294"/>
      <c r="Z789" s="294"/>
      <c r="AA789" s="294"/>
      <c r="AB789" s="294"/>
      <c r="AC789" s="294"/>
      <c r="AD789" s="294"/>
      <c r="AE789" s="294"/>
      <c r="AF789" s="294"/>
      <c r="AG789" s="294"/>
      <c r="AH789" s="294"/>
      <c r="AI789" s="294"/>
      <c r="AJ789" s="294"/>
      <c r="AK789" s="294"/>
      <c r="AL789" s="294"/>
      <c r="AM789" s="294"/>
      <c r="AN789" s="294"/>
      <c r="AO789" s="294"/>
      <c r="AP789" s="294"/>
      <c r="AQ789" s="294"/>
      <c r="AR789" s="294"/>
      <c r="AS789" s="294"/>
      <c r="AT789" s="294"/>
      <c r="AU789" s="294"/>
      <c r="AV789" s="294"/>
      <c r="AW789" s="294"/>
      <c r="AX789" s="294"/>
      <c r="AY789" s="294"/>
      <c r="AZ789" s="294"/>
      <c r="BA789" s="294"/>
      <c r="BB789" s="294"/>
      <c r="BC789" s="294"/>
      <c r="BD789" s="294"/>
      <c r="BE789" s="294"/>
      <c r="BF789" s="294"/>
      <c r="BG789" s="294"/>
      <c r="BH789" s="294"/>
      <c r="BI789" s="294"/>
      <c r="BJ789" s="294"/>
      <c r="BK789" s="294"/>
      <c r="BL789" s="294"/>
      <c r="BM789" s="294"/>
      <c r="BN789" s="294"/>
      <c r="BO789" s="294"/>
    </row>
    <row r="790">
      <c r="A790" s="294"/>
      <c r="B790" s="333"/>
      <c r="D790" s="134"/>
      <c r="E790" s="294"/>
      <c r="I790" s="294"/>
      <c r="J790" s="294"/>
      <c r="N790" s="294"/>
      <c r="O790" s="294"/>
      <c r="P790" s="294"/>
      <c r="Q790" s="294"/>
      <c r="R790" s="294"/>
      <c r="S790" s="294"/>
      <c r="T790" s="294"/>
      <c r="U790" s="294"/>
      <c r="V790" s="294"/>
      <c r="W790" s="294"/>
      <c r="X790" s="294"/>
      <c r="Y790" s="294"/>
      <c r="Z790" s="294"/>
      <c r="AA790" s="294"/>
      <c r="AB790" s="294"/>
      <c r="AC790" s="294"/>
      <c r="AD790" s="294"/>
      <c r="AE790" s="294"/>
      <c r="AF790" s="294"/>
      <c r="AG790" s="294"/>
      <c r="AH790" s="294"/>
      <c r="AI790" s="294"/>
      <c r="AJ790" s="294"/>
      <c r="AK790" s="294"/>
      <c r="AL790" s="294"/>
      <c r="AM790" s="294"/>
      <c r="AN790" s="294"/>
      <c r="AO790" s="294"/>
      <c r="AP790" s="294"/>
      <c r="AQ790" s="294"/>
      <c r="AR790" s="294"/>
      <c r="AS790" s="294"/>
      <c r="AT790" s="294"/>
      <c r="AU790" s="294"/>
      <c r="AV790" s="294"/>
      <c r="AW790" s="294"/>
      <c r="AX790" s="294"/>
      <c r="AY790" s="294"/>
      <c r="AZ790" s="294"/>
      <c r="BA790" s="294"/>
      <c r="BB790" s="294"/>
      <c r="BC790" s="294"/>
      <c r="BD790" s="294"/>
      <c r="BE790" s="294"/>
      <c r="BF790" s="294"/>
      <c r="BG790" s="294"/>
      <c r="BH790" s="294"/>
      <c r="BI790" s="294"/>
      <c r="BJ790" s="294"/>
      <c r="BK790" s="294"/>
      <c r="BL790" s="294"/>
      <c r="BM790" s="294"/>
      <c r="BN790" s="294"/>
      <c r="BO790" s="294"/>
    </row>
    <row r="791">
      <c r="A791" s="294"/>
      <c r="B791" s="333"/>
      <c r="D791" s="134"/>
      <c r="E791" s="294"/>
      <c r="I791" s="294"/>
      <c r="J791" s="294"/>
      <c r="N791" s="294"/>
      <c r="O791" s="294"/>
      <c r="P791" s="294"/>
      <c r="Q791" s="294"/>
      <c r="R791" s="294"/>
      <c r="S791" s="294"/>
      <c r="T791" s="294"/>
      <c r="U791" s="294"/>
      <c r="V791" s="294"/>
      <c r="W791" s="294"/>
      <c r="X791" s="294"/>
      <c r="Y791" s="294"/>
      <c r="Z791" s="294"/>
      <c r="AA791" s="294"/>
      <c r="AB791" s="294"/>
      <c r="AC791" s="294"/>
      <c r="AD791" s="294"/>
      <c r="AE791" s="294"/>
      <c r="AF791" s="294"/>
      <c r="AG791" s="294"/>
      <c r="AH791" s="294"/>
      <c r="AI791" s="294"/>
      <c r="AJ791" s="294"/>
      <c r="AK791" s="294"/>
      <c r="AL791" s="294"/>
      <c r="AM791" s="294"/>
      <c r="AN791" s="294"/>
      <c r="AO791" s="294"/>
      <c r="AP791" s="294"/>
      <c r="AQ791" s="294"/>
      <c r="AR791" s="294"/>
      <c r="AS791" s="294"/>
      <c r="AT791" s="294"/>
      <c r="AU791" s="294"/>
      <c r="AV791" s="294"/>
      <c r="AW791" s="294"/>
      <c r="AX791" s="294"/>
      <c r="AY791" s="294"/>
      <c r="AZ791" s="294"/>
      <c r="BA791" s="294"/>
      <c r="BB791" s="294"/>
      <c r="BC791" s="294"/>
      <c r="BD791" s="294"/>
      <c r="BE791" s="294"/>
      <c r="BF791" s="294"/>
      <c r="BG791" s="294"/>
      <c r="BH791" s="294"/>
      <c r="BI791" s="294"/>
      <c r="BJ791" s="294"/>
      <c r="BK791" s="294"/>
      <c r="BL791" s="294"/>
      <c r="BM791" s="294"/>
      <c r="BN791" s="294"/>
      <c r="BO791" s="294"/>
    </row>
    <row r="792">
      <c r="A792" s="294"/>
      <c r="B792" s="333"/>
      <c r="D792" s="134"/>
      <c r="E792" s="294"/>
      <c r="I792" s="294"/>
      <c r="J792" s="294"/>
      <c r="N792" s="294"/>
      <c r="O792" s="294"/>
      <c r="P792" s="294"/>
      <c r="Q792" s="294"/>
      <c r="R792" s="294"/>
      <c r="S792" s="294"/>
      <c r="T792" s="294"/>
      <c r="U792" s="294"/>
      <c r="V792" s="294"/>
      <c r="W792" s="294"/>
      <c r="X792" s="294"/>
      <c r="Y792" s="294"/>
      <c r="Z792" s="294"/>
      <c r="AA792" s="294"/>
      <c r="AB792" s="294"/>
      <c r="AC792" s="294"/>
      <c r="AD792" s="294"/>
      <c r="AE792" s="294"/>
      <c r="AF792" s="294"/>
      <c r="AG792" s="294"/>
      <c r="AH792" s="294"/>
      <c r="AI792" s="294"/>
      <c r="AJ792" s="294"/>
      <c r="AK792" s="294"/>
      <c r="AL792" s="294"/>
      <c r="AM792" s="294"/>
      <c r="AN792" s="294"/>
      <c r="AO792" s="294"/>
      <c r="AP792" s="294"/>
      <c r="AQ792" s="294"/>
      <c r="AR792" s="294"/>
      <c r="AS792" s="294"/>
      <c r="AT792" s="294"/>
      <c r="AU792" s="294"/>
      <c r="AV792" s="294"/>
      <c r="AW792" s="294"/>
      <c r="AX792" s="294"/>
      <c r="AY792" s="294"/>
      <c r="AZ792" s="294"/>
      <c r="BA792" s="294"/>
      <c r="BB792" s="294"/>
      <c r="BC792" s="294"/>
      <c r="BD792" s="294"/>
      <c r="BE792" s="294"/>
      <c r="BF792" s="294"/>
      <c r="BG792" s="294"/>
      <c r="BH792" s="294"/>
      <c r="BI792" s="294"/>
      <c r="BJ792" s="294"/>
      <c r="BK792" s="294"/>
      <c r="BL792" s="294"/>
      <c r="BM792" s="294"/>
      <c r="BN792" s="294"/>
      <c r="BO792" s="294"/>
    </row>
    <row r="793">
      <c r="A793" s="294"/>
      <c r="B793" s="333"/>
      <c r="D793" s="134"/>
      <c r="E793" s="294"/>
      <c r="I793" s="294"/>
      <c r="J793" s="294"/>
      <c r="N793" s="294"/>
      <c r="O793" s="294"/>
      <c r="P793" s="294"/>
      <c r="Q793" s="294"/>
      <c r="R793" s="294"/>
      <c r="S793" s="294"/>
      <c r="T793" s="294"/>
      <c r="U793" s="294"/>
      <c r="V793" s="294"/>
      <c r="W793" s="294"/>
      <c r="X793" s="294"/>
      <c r="Y793" s="294"/>
      <c r="Z793" s="294"/>
      <c r="AA793" s="294"/>
      <c r="AB793" s="294"/>
      <c r="AC793" s="294"/>
      <c r="AD793" s="294"/>
      <c r="AE793" s="294"/>
      <c r="AF793" s="294"/>
      <c r="AG793" s="294"/>
      <c r="AH793" s="294"/>
      <c r="AI793" s="294"/>
      <c r="AJ793" s="294"/>
      <c r="AK793" s="294"/>
      <c r="AL793" s="294"/>
      <c r="AM793" s="294"/>
      <c r="AN793" s="294"/>
      <c r="AO793" s="294"/>
      <c r="AP793" s="294"/>
      <c r="AQ793" s="294"/>
      <c r="AR793" s="294"/>
      <c r="AS793" s="294"/>
      <c r="AT793" s="294"/>
      <c r="AU793" s="294"/>
      <c r="AV793" s="294"/>
      <c r="AW793" s="294"/>
      <c r="AX793" s="294"/>
      <c r="AY793" s="294"/>
      <c r="AZ793" s="294"/>
      <c r="BA793" s="294"/>
      <c r="BB793" s="294"/>
      <c r="BC793" s="294"/>
      <c r="BD793" s="294"/>
      <c r="BE793" s="294"/>
      <c r="BF793" s="294"/>
      <c r="BG793" s="294"/>
      <c r="BH793" s="294"/>
      <c r="BI793" s="294"/>
      <c r="BJ793" s="294"/>
      <c r="BK793" s="294"/>
      <c r="BL793" s="294"/>
      <c r="BM793" s="294"/>
      <c r="BN793" s="294"/>
      <c r="BO793" s="294"/>
    </row>
    <row r="794">
      <c r="A794" s="294"/>
      <c r="B794" s="333"/>
      <c r="D794" s="134"/>
      <c r="E794" s="294"/>
      <c r="I794" s="294"/>
      <c r="J794" s="294"/>
      <c r="N794" s="294"/>
      <c r="O794" s="294"/>
      <c r="P794" s="294"/>
      <c r="Q794" s="294"/>
      <c r="R794" s="294"/>
      <c r="S794" s="294"/>
      <c r="T794" s="294"/>
      <c r="U794" s="294"/>
      <c r="V794" s="294"/>
      <c r="W794" s="294"/>
      <c r="X794" s="294"/>
      <c r="Y794" s="294"/>
      <c r="Z794" s="294"/>
      <c r="AA794" s="294"/>
      <c r="AB794" s="294"/>
      <c r="AC794" s="294"/>
      <c r="AD794" s="294"/>
      <c r="AE794" s="294"/>
      <c r="AF794" s="294"/>
      <c r="AG794" s="294"/>
      <c r="AH794" s="294"/>
      <c r="AI794" s="294"/>
      <c r="AJ794" s="294"/>
      <c r="AK794" s="294"/>
      <c r="AL794" s="294"/>
      <c r="AM794" s="294"/>
      <c r="AN794" s="294"/>
      <c r="AO794" s="294"/>
      <c r="AP794" s="294"/>
      <c r="AQ794" s="294"/>
      <c r="AR794" s="294"/>
      <c r="AS794" s="294"/>
      <c r="AT794" s="294"/>
      <c r="AU794" s="294"/>
      <c r="AV794" s="294"/>
      <c r="AW794" s="294"/>
      <c r="AX794" s="294"/>
      <c r="AY794" s="294"/>
      <c r="AZ794" s="294"/>
      <c r="BA794" s="294"/>
      <c r="BB794" s="294"/>
      <c r="BC794" s="294"/>
      <c r="BD794" s="294"/>
      <c r="BE794" s="294"/>
      <c r="BF794" s="294"/>
      <c r="BG794" s="294"/>
      <c r="BH794" s="294"/>
      <c r="BI794" s="294"/>
      <c r="BJ794" s="294"/>
      <c r="BK794" s="294"/>
      <c r="BL794" s="294"/>
      <c r="BM794" s="294"/>
      <c r="BN794" s="294"/>
      <c r="BO794" s="294"/>
    </row>
    <row r="795">
      <c r="A795" s="294"/>
      <c r="B795" s="333"/>
      <c r="D795" s="134"/>
      <c r="E795" s="294"/>
      <c r="I795" s="294"/>
      <c r="J795" s="294"/>
      <c r="N795" s="294"/>
      <c r="O795" s="294"/>
      <c r="P795" s="294"/>
      <c r="Q795" s="294"/>
      <c r="R795" s="294"/>
      <c r="S795" s="294"/>
      <c r="T795" s="294"/>
      <c r="U795" s="294"/>
      <c r="V795" s="294"/>
      <c r="W795" s="294"/>
      <c r="X795" s="294"/>
      <c r="Y795" s="294"/>
      <c r="Z795" s="294"/>
      <c r="AA795" s="294"/>
      <c r="AB795" s="294"/>
      <c r="AC795" s="294"/>
      <c r="AD795" s="294"/>
      <c r="AE795" s="294"/>
      <c r="AF795" s="294"/>
      <c r="AG795" s="294"/>
      <c r="AH795" s="294"/>
      <c r="AI795" s="294"/>
      <c r="AJ795" s="294"/>
      <c r="AK795" s="294"/>
      <c r="AL795" s="294"/>
      <c r="AM795" s="294"/>
      <c r="AN795" s="294"/>
      <c r="AO795" s="294"/>
      <c r="AP795" s="294"/>
      <c r="AQ795" s="294"/>
      <c r="AR795" s="294"/>
      <c r="AS795" s="294"/>
      <c r="AT795" s="294"/>
      <c r="AU795" s="294"/>
      <c r="AV795" s="294"/>
      <c r="AW795" s="294"/>
      <c r="AX795" s="294"/>
      <c r="AY795" s="294"/>
      <c r="AZ795" s="294"/>
      <c r="BA795" s="294"/>
      <c r="BB795" s="294"/>
      <c r="BC795" s="294"/>
      <c r="BD795" s="294"/>
      <c r="BE795" s="294"/>
      <c r="BF795" s="294"/>
      <c r="BG795" s="294"/>
      <c r="BH795" s="294"/>
      <c r="BI795" s="294"/>
      <c r="BJ795" s="294"/>
      <c r="BK795" s="294"/>
      <c r="BL795" s="294"/>
      <c r="BM795" s="294"/>
      <c r="BN795" s="294"/>
      <c r="BO795" s="294"/>
    </row>
    <row r="796">
      <c r="A796" s="294"/>
      <c r="B796" s="333"/>
      <c r="D796" s="134"/>
      <c r="E796" s="294"/>
      <c r="I796" s="294"/>
      <c r="J796" s="294"/>
      <c r="N796" s="294"/>
      <c r="O796" s="294"/>
      <c r="P796" s="294"/>
      <c r="Q796" s="294"/>
      <c r="R796" s="294"/>
      <c r="S796" s="294"/>
      <c r="T796" s="294"/>
      <c r="U796" s="294"/>
      <c r="V796" s="294"/>
      <c r="W796" s="294"/>
      <c r="X796" s="294"/>
      <c r="Y796" s="294"/>
      <c r="Z796" s="294"/>
      <c r="AA796" s="294"/>
      <c r="AB796" s="294"/>
      <c r="AC796" s="294"/>
      <c r="AD796" s="294"/>
      <c r="AE796" s="294"/>
      <c r="AF796" s="294"/>
      <c r="AG796" s="294"/>
      <c r="AH796" s="294"/>
      <c r="AI796" s="294"/>
      <c r="AJ796" s="294"/>
      <c r="AK796" s="294"/>
      <c r="AL796" s="294"/>
      <c r="AM796" s="294"/>
      <c r="AN796" s="294"/>
      <c r="AO796" s="294"/>
      <c r="AP796" s="294"/>
      <c r="AQ796" s="294"/>
      <c r="AR796" s="294"/>
      <c r="AS796" s="294"/>
      <c r="AT796" s="294"/>
      <c r="AU796" s="294"/>
      <c r="AV796" s="294"/>
      <c r="AW796" s="294"/>
      <c r="AX796" s="294"/>
      <c r="AY796" s="294"/>
      <c r="AZ796" s="294"/>
      <c r="BA796" s="294"/>
      <c r="BB796" s="294"/>
      <c r="BC796" s="294"/>
      <c r="BD796" s="294"/>
      <c r="BE796" s="294"/>
      <c r="BF796" s="294"/>
      <c r="BG796" s="294"/>
      <c r="BH796" s="294"/>
      <c r="BI796" s="294"/>
      <c r="BJ796" s="294"/>
      <c r="BK796" s="294"/>
      <c r="BL796" s="294"/>
      <c r="BM796" s="294"/>
      <c r="BN796" s="294"/>
      <c r="BO796" s="294"/>
    </row>
    <row r="797">
      <c r="A797" s="294"/>
      <c r="B797" s="333"/>
      <c r="D797" s="134"/>
      <c r="E797" s="294"/>
      <c r="I797" s="294"/>
      <c r="J797" s="294"/>
      <c r="N797" s="294"/>
      <c r="O797" s="294"/>
      <c r="P797" s="294"/>
      <c r="Q797" s="294"/>
      <c r="R797" s="294"/>
      <c r="S797" s="294"/>
      <c r="T797" s="294"/>
      <c r="U797" s="294"/>
      <c r="V797" s="294"/>
      <c r="W797" s="294"/>
      <c r="X797" s="294"/>
      <c r="Y797" s="294"/>
      <c r="Z797" s="294"/>
      <c r="AA797" s="294"/>
      <c r="AB797" s="294"/>
      <c r="AC797" s="294"/>
      <c r="AD797" s="294"/>
      <c r="AE797" s="294"/>
      <c r="AF797" s="294"/>
      <c r="AG797" s="294"/>
      <c r="AH797" s="294"/>
      <c r="AI797" s="294"/>
      <c r="AJ797" s="294"/>
      <c r="AK797" s="294"/>
      <c r="AL797" s="294"/>
      <c r="AM797" s="294"/>
      <c r="AN797" s="294"/>
      <c r="AO797" s="294"/>
      <c r="AP797" s="294"/>
      <c r="AQ797" s="294"/>
      <c r="AR797" s="294"/>
      <c r="AS797" s="294"/>
      <c r="AT797" s="294"/>
      <c r="AU797" s="294"/>
      <c r="AV797" s="294"/>
      <c r="AW797" s="294"/>
      <c r="AX797" s="294"/>
      <c r="AY797" s="294"/>
      <c r="AZ797" s="294"/>
      <c r="BA797" s="294"/>
      <c r="BB797" s="294"/>
      <c r="BC797" s="294"/>
      <c r="BD797" s="294"/>
      <c r="BE797" s="294"/>
      <c r="BF797" s="294"/>
      <c r="BG797" s="294"/>
      <c r="BH797" s="294"/>
      <c r="BI797" s="294"/>
      <c r="BJ797" s="294"/>
      <c r="BK797" s="294"/>
      <c r="BL797" s="294"/>
      <c r="BM797" s="294"/>
      <c r="BN797" s="294"/>
      <c r="BO797" s="294"/>
    </row>
    <row r="798">
      <c r="A798" s="294"/>
      <c r="B798" s="333"/>
      <c r="D798" s="134"/>
      <c r="E798" s="294"/>
      <c r="I798" s="294"/>
      <c r="J798" s="294"/>
      <c r="N798" s="294"/>
      <c r="O798" s="294"/>
      <c r="P798" s="294"/>
      <c r="Q798" s="294"/>
      <c r="R798" s="294"/>
      <c r="S798" s="294"/>
      <c r="T798" s="294"/>
      <c r="U798" s="294"/>
      <c r="V798" s="294"/>
      <c r="W798" s="294"/>
      <c r="X798" s="294"/>
      <c r="Y798" s="294"/>
      <c r="Z798" s="294"/>
      <c r="AA798" s="294"/>
      <c r="AB798" s="294"/>
      <c r="AC798" s="294"/>
      <c r="AD798" s="294"/>
      <c r="AE798" s="294"/>
      <c r="AF798" s="294"/>
      <c r="AG798" s="294"/>
      <c r="AH798" s="294"/>
      <c r="AI798" s="294"/>
      <c r="AJ798" s="294"/>
      <c r="AK798" s="294"/>
      <c r="AL798" s="294"/>
      <c r="AM798" s="294"/>
      <c r="AN798" s="294"/>
      <c r="AO798" s="294"/>
      <c r="AP798" s="294"/>
      <c r="AQ798" s="294"/>
      <c r="AR798" s="294"/>
      <c r="AS798" s="294"/>
      <c r="AT798" s="294"/>
      <c r="AU798" s="294"/>
      <c r="AV798" s="294"/>
      <c r="AW798" s="294"/>
      <c r="AX798" s="294"/>
      <c r="AY798" s="294"/>
      <c r="AZ798" s="294"/>
      <c r="BA798" s="294"/>
      <c r="BB798" s="294"/>
      <c r="BC798" s="294"/>
      <c r="BD798" s="294"/>
      <c r="BE798" s="294"/>
      <c r="BF798" s="294"/>
      <c r="BG798" s="294"/>
      <c r="BH798" s="294"/>
      <c r="BI798" s="294"/>
      <c r="BJ798" s="294"/>
      <c r="BK798" s="294"/>
      <c r="BL798" s="294"/>
      <c r="BM798" s="294"/>
      <c r="BN798" s="294"/>
      <c r="BO798" s="294"/>
    </row>
    <row r="799">
      <c r="A799" s="294"/>
      <c r="B799" s="333"/>
      <c r="D799" s="134"/>
      <c r="E799" s="294"/>
      <c r="I799" s="294"/>
      <c r="J799" s="294"/>
      <c r="N799" s="294"/>
      <c r="O799" s="294"/>
      <c r="P799" s="294"/>
      <c r="Q799" s="294"/>
      <c r="R799" s="294"/>
      <c r="S799" s="294"/>
      <c r="T799" s="294"/>
      <c r="U799" s="294"/>
      <c r="V799" s="294"/>
      <c r="W799" s="294"/>
      <c r="X799" s="294"/>
      <c r="Y799" s="294"/>
      <c r="Z799" s="294"/>
      <c r="AA799" s="294"/>
      <c r="AB799" s="294"/>
      <c r="AC799" s="294"/>
      <c r="AD799" s="294"/>
      <c r="AE799" s="294"/>
      <c r="AF799" s="294"/>
      <c r="AG799" s="294"/>
      <c r="AH799" s="294"/>
      <c r="AI799" s="294"/>
      <c r="AJ799" s="294"/>
      <c r="AK799" s="294"/>
      <c r="AL799" s="294"/>
      <c r="AM799" s="294"/>
      <c r="AN799" s="294"/>
      <c r="AO799" s="294"/>
      <c r="AP799" s="294"/>
      <c r="AQ799" s="294"/>
      <c r="AR799" s="294"/>
      <c r="AS799" s="294"/>
      <c r="AT799" s="294"/>
      <c r="AU799" s="294"/>
      <c r="AV799" s="294"/>
      <c r="AW799" s="294"/>
      <c r="AX799" s="294"/>
      <c r="AY799" s="294"/>
      <c r="AZ799" s="294"/>
      <c r="BA799" s="294"/>
      <c r="BB799" s="294"/>
      <c r="BC799" s="294"/>
      <c r="BD799" s="294"/>
      <c r="BE799" s="294"/>
      <c r="BF799" s="294"/>
      <c r="BG799" s="294"/>
      <c r="BH799" s="294"/>
      <c r="BI799" s="294"/>
      <c r="BJ799" s="294"/>
      <c r="BK799" s="294"/>
      <c r="BL799" s="294"/>
      <c r="BM799" s="294"/>
      <c r="BN799" s="294"/>
      <c r="BO799" s="294"/>
    </row>
    <row r="800">
      <c r="A800" s="294"/>
      <c r="B800" s="333"/>
      <c r="D800" s="134"/>
      <c r="E800" s="294"/>
      <c r="I800" s="294"/>
      <c r="J800" s="294"/>
      <c r="N800" s="294"/>
      <c r="O800" s="294"/>
      <c r="P800" s="294"/>
      <c r="Q800" s="294"/>
      <c r="R800" s="294"/>
      <c r="S800" s="294"/>
      <c r="T800" s="294"/>
      <c r="U800" s="294"/>
      <c r="V800" s="294"/>
      <c r="W800" s="294"/>
      <c r="X800" s="294"/>
      <c r="Y800" s="294"/>
      <c r="Z800" s="294"/>
      <c r="AA800" s="294"/>
      <c r="AB800" s="294"/>
      <c r="AC800" s="294"/>
      <c r="AD800" s="294"/>
      <c r="AE800" s="294"/>
      <c r="AF800" s="294"/>
      <c r="AG800" s="294"/>
      <c r="AH800" s="294"/>
      <c r="AI800" s="294"/>
      <c r="AJ800" s="294"/>
      <c r="AK800" s="294"/>
      <c r="AL800" s="294"/>
      <c r="AM800" s="294"/>
      <c r="AN800" s="294"/>
      <c r="AO800" s="294"/>
      <c r="AP800" s="294"/>
      <c r="AQ800" s="294"/>
      <c r="AR800" s="294"/>
      <c r="AS800" s="294"/>
      <c r="AT800" s="294"/>
      <c r="AU800" s="294"/>
      <c r="AV800" s="294"/>
      <c r="AW800" s="294"/>
      <c r="AX800" s="294"/>
      <c r="AY800" s="294"/>
      <c r="AZ800" s="294"/>
      <c r="BA800" s="294"/>
      <c r="BB800" s="294"/>
      <c r="BC800" s="294"/>
      <c r="BD800" s="294"/>
      <c r="BE800" s="294"/>
      <c r="BF800" s="294"/>
      <c r="BG800" s="294"/>
      <c r="BH800" s="294"/>
      <c r="BI800" s="294"/>
      <c r="BJ800" s="294"/>
      <c r="BK800" s="294"/>
      <c r="BL800" s="294"/>
      <c r="BM800" s="294"/>
      <c r="BN800" s="294"/>
      <c r="BO800" s="294"/>
    </row>
    <row r="801">
      <c r="A801" s="294"/>
      <c r="B801" s="333"/>
      <c r="D801" s="134"/>
      <c r="E801" s="294"/>
      <c r="I801" s="294"/>
      <c r="J801" s="294"/>
      <c r="N801" s="294"/>
      <c r="O801" s="294"/>
      <c r="P801" s="294"/>
      <c r="Q801" s="294"/>
      <c r="R801" s="294"/>
      <c r="S801" s="294"/>
      <c r="T801" s="294"/>
      <c r="U801" s="294"/>
      <c r="V801" s="294"/>
      <c r="W801" s="294"/>
      <c r="X801" s="294"/>
      <c r="Y801" s="294"/>
      <c r="Z801" s="294"/>
      <c r="AA801" s="294"/>
      <c r="AB801" s="294"/>
      <c r="AC801" s="294"/>
      <c r="AD801" s="294"/>
      <c r="AE801" s="294"/>
      <c r="AF801" s="294"/>
      <c r="AG801" s="294"/>
      <c r="AH801" s="294"/>
      <c r="AI801" s="294"/>
      <c r="AJ801" s="294"/>
      <c r="AK801" s="294"/>
      <c r="AL801" s="294"/>
      <c r="AM801" s="294"/>
      <c r="AN801" s="294"/>
      <c r="AO801" s="294"/>
      <c r="AP801" s="294"/>
      <c r="AQ801" s="294"/>
      <c r="AR801" s="294"/>
      <c r="AS801" s="294"/>
      <c r="AT801" s="294"/>
      <c r="AU801" s="294"/>
      <c r="AV801" s="294"/>
      <c r="AW801" s="294"/>
      <c r="AX801" s="294"/>
      <c r="AY801" s="294"/>
      <c r="AZ801" s="294"/>
      <c r="BA801" s="294"/>
      <c r="BB801" s="294"/>
      <c r="BC801" s="294"/>
      <c r="BD801" s="294"/>
      <c r="BE801" s="294"/>
      <c r="BF801" s="294"/>
      <c r="BG801" s="294"/>
      <c r="BH801" s="294"/>
      <c r="BI801" s="294"/>
      <c r="BJ801" s="294"/>
      <c r="BK801" s="294"/>
      <c r="BL801" s="294"/>
      <c r="BM801" s="294"/>
      <c r="BN801" s="294"/>
      <c r="BO801" s="294"/>
    </row>
    <row r="802">
      <c r="A802" s="294"/>
      <c r="B802" s="333"/>
      <c r="D802" s="134"/>
      <c r="E802" s="294"/>
      <c r="I802" s="294"/>
      <c r="J802" s="294"/>
      <c r="N802" s="294"/>
      <c r="O802" s="294"/>
      <c r="P802" s="294"/>
      <c r="Q802" s="294"/>
      <c r="R802" s="294"/>
      <c r="S802" s="294"/>
      <c r="T802" s="294"/>
      <c r="U802" s="294"/>
      <c r="V802" s="294"/>
      <c r="W802" s="294"/>
      <c r="X802" s="294"/>
      <c r="Y802" s="294"/>
      <c r="Z802" s="294"/>
      <c r="AA802" s="294"/>
      <c r="AB802" s="294"/>
      <c r="AC802" s="294"/>
      <c r="AD802" s="294"/>
      <c r="AE802" s="294"/>
      <c r="AF802" s="294"/>
      <c r="AG802" s="294"/>
      <c r="AH802" s="294"/>
      <c r="AI802" s="294"/>
      <c r="AJ802" s="294"/>
      <c r="AK802" s="294"/>
      <c r="AL802" s="294"/>
      <c r="AM802" s="294"/>
      <c r="AN802" s="294"/>
      <c r="AO802" s="294"/>
      <c r="AP802" s="294"/>
      <c r="AQ802" s="294"/>
      <c r="AR802" s="294"/>
      <c r="AS802" s="294"/>
      <c r="AT802" s="294"/>
      <c r="AU802" s="294"/>
      <c r="AV802" s="294"/>
      <c r="AW802" s="294"/>
      <c r="AX802" s="294"/>
      <c r="AY802" s="294"/>
      <c r="AZ802" s="294"/>
      <c r="BA802" s="294"/>
      <c r="BB802" s="294"/>
      <c r="BC802" s="294"/>
      <c r="BD802" s="294"/>
      <c r="BE802" s="294"/>
      <c r="BF802" s="294"/>
      <c r="BG802" s="294"/>
      <c r="BH802" s="294"/>
      <c r="BI802" s="294"/>
      <c r="BJ802" s="294"/>
      <c r="BK802" s="294"/>
      <c r="BL802" s="294"/>
      <c r="BM802" s="294"/>
      <c r="BN802" s="294"/>
      <c r="BO802" s="294"/>
    </row>
    <row r="803">
      <c r="A803" s="294"/>
      <c r="B803" s="333"/>
      <c r="D803" s="134"/>
      <c r="E803" s="294"/>
      <c r="I803" s="294"/>
      <c r="J803" s="294"/>
      <c r="N803" s="294"/>
      <c r="O803" s="294"/>
      <c r="P803" s="294"/>
      <c r="Q803" s="294"/>
      <c r="R803" s="294"/>
      <c r="S803" s="294"/>
      <c r="T803" s="294"/>
      <c r="U803" s="294"/>
      <c r="V803" s="294"/>
      <c r="W803" s="294"/>
      <c r="X803" s="294"/>
      <c r="Y803" s="294"/>
      <c r="Z803" s="294"/>
      <c r="AA803" s="294"/>
      <c r="AB803" s="294"/>
      <c r="AC803" s="294"/>
      <c r="AD803" s="294"/>
      <c r="AE803" s="294"/>
      <c r="AF803" s="294"/>
      <c r="AG803" s="294"/>
      <c r="AH803" s="294"/>
      <c r="AI803" s="294"/>
      <c r="AJ803" s="294"/>
      <c r="AK803" s="294"/>
      <c r="AL803" s="294"/>
      <c r="AM803" s="294"/>
      <c r="AN803" s="294"/>
      <c r="AO803" s="294"/>
      <c r="AP803" s="294"/>
      <c r="AQ803" s="294"/>
      <c r="AR803" s="294"/>
      <c r="AS803" s="294"/>
      <c r="AT803" s="294"/>
      <c r="AU803" s="294"/>
      <c r="AV803" s="294"/>
      <c r="AW803" s="294"/>
      <c r="AX803" s="294"/>
      <c r="AY803" s="294"/>
      <c r="AZ803" s="294"/>
      <c r="BA803" s="294"/>
      <c r="BB803" s="294"/>
      <c r="BC803" s="294"/>
      <c r="BD803" s="294"/>
      <c r="BE803" s="294"/>
      <c r="BF803" s="294"/>
      <c r="BG803" s="294"/>
      <c r="BH803" s="294"/>
      <c r="BI803" s="294"/>
      <c r="BJ803" s="294"/>
      <c r="BK803" s="294"/>
      <c r="BL803" s="294"/>
      <c r="BM803" s="294"/>
      <c r="BN803" s="294"/>
      <c r="BO803" s="294"/>
    </row>
    <row r="804">
      <c r="A804" s="294"/>
      <c r="B804" s="333"/>
      <c r="D804" s="134"/>
      <c r="E804" s="294"/>
      <c r="I804" s="294"/>
      <c r="J804" s="294"/>
      <c r="N804" s="294"/>
      <c r="O804" s="294"/>
      <c r="P804" s="294"/>
      <c r="Q804" s="294"/>
      <c r="R804" s="294"/>
      <c r="S804" s="294"/>
      <c r="T804" s="294"/>
      <c r="U804" s="294"/>
      <c r="V804" s="294"/>
      <c r="W804" s="294"/>
      <c r="X804" s="294"/>
      <c r="Y804" s="294"/>
      <c r="Z804" s="294"/>
      <c r="AA804" s="294"/>
      <c r="AB804" s="294"/>
      <c r="AC804" s="294"/>
      <c r="AD804" s="294"/>
      <c r="AE804" s="294"/>
      <c r="AF804" s="294"/>
      <c r="AG804" s="294"/>
      <c r="AH804" s="294"/>
      <c r="AI804" s="294"/>
      <c r="AJ804" s="294"/>
      <c r="AK804" s="294"/>
      <c r="AL804" s="294"/>
      <c r="AM804" s="294"/>
      <c r="AN804" s="294"/>
      <c r="AO804" s="294"/>
      <c r="AP804" s="294"/>
      <c r="AQ804" s="294"/>
      <c r="AR804" s="294"/>
      <c r="AS804" s="294"/>
      <c r="AT804" s="294"/>
      <c r="AU804" s="294"/>
      <c r="AV804" s="294"/>
      <c r="AW804" s="294"/>
      <c r="AX804" s="294"/>
      <c r="AY804" s="294"/>
      <c r="AZ804" s="294"/>
      <c r="BA804" s="294"/>
      <c r="BB804" s="294"/>
      <c r="BC804" s="294"/>
      <c r="BD804" s="294"/>
      <c r="BE804" s="294"/>
      <c r="BF804" s="294"/>
      <c r="BG804" s="294"/>
      <c r="BH804" s="294"/>
      <c r="BI804" s="294"/>
      <c r="BJ804" s="294"/>
      <c r="BK804" s="294"/>
      <c r="BL804" s="294"/>
      <c r="BM804" s="294"/>
      <c r="BN804" s="294"/>
      <c r="BO804" s="294"/>
    </row>
    <row r="805">
      <c r="A805" s="294"/>
      <c r="B805" s="333"/>
      <c r="D805" s="134"/>
      <c r="E805" s="294"/>
      <c r="I805" s="294"/>
      <c r="J805" s="294"/>
      <c r="N805" s="294"/>
      <c r="O805" s="294"/>
      <c r="P805" s="294"/>
      <c r="Q805" s="294"/>
      <c r="R805" s="294"/>
      <c r="S805" s="294"/>
      <c r="T805" s="294"/>
      <c r="U805" s="294"/>
      <c r="V805" s="294"/>
      <c r="W805" s="294"/>
      <c r="X805" s="294"/>
      <c r="Y805" s="294"/>
      <c r="Z805" s="294"/>
      <c r="AA805" s="294"/>
      <c r="AB805" s="294"/>
      <c r="AC805" s="294"/>
      <c r="AD805" s="294"/>
      <c r="AE805" s="294"/>
      <c r="AF805" s="294"/>
      <c r="AG805" s="294"/>
      <c r="AH805" s="294"/>
      <c r="AI805" s="294"/>
      <c r="AJ805" s="294"/>
      <c r="AK805" s="294"/>
      <c r="AL805" s="294"/>
      <c r="AM805" s="294"/>
      <c r="AN805" s="294"/>
      <c r="AO805" s="294"/>
      <c r="AP805" s="294"/>
      <c r="AQ805" s="294"/>
      <c r="AR805" s="294"/>
      <c r="AS805" s="294"/>
      <c r="AT805" s="294"/>
      <c r="AU805" s="294"/>
      <c r="AV805" s="294"/>
      <c r="AW805" s="294"/>
      <c r="AX805" s="294"/>
      <c r="AY805" s="294"/>
      <c r="AZ805" s="294"/>
      <c r="BA805" s="294"/>
      <c r="BB805" s="294"/>
      <c r="BC805" s="294"/>
      <c r="BD805" s="294"/>
      <c r="BE805" s="294"/>
      <c r="BF805" s="294"/>
      <c r="BG805" s="294"/>
      <c r="BH805" s="294"/>
      <c r="BI805" s="294"/>
      <c r="BJ805" s="294"/>
      <c r="BK805" s="294"/>
      <c r="BL805" s="294"/>
      <c r="BM805" s="294"/>
      <c r="BN805" s="294"/>
      <c r="BO805" s="294"/>
    </row>
    <row r="806">
      <c r="A806" s="294"/>
      <c r="B806" s="333"/>
      <c r="D806" s="134"/>
      <c r="E806" s="294"/>
      <c r="I806" s="294"/>
      <c r="J806" s="294"/>
      <c r="N806" s="294"/>
      <c r="O806" s="294"/>
      <c r="P806" s="294"/>
      <c r="Q806" s="294"/>
      <c r="R806" s="294"/>
      <c r="S806" s="294"/>
      <c r="T806" s="294"/>
      <c r="U806" s="294"/>
      <c r="V806" s="294"/>
      <c r="W806" s="294"/>
      <c r="X806" s="294"/>
      <c r="Y806" s="294"/>
      <c r="Z806" s="294"/>
      <c r="AA806" s="294"/>
      <c r="AB806" s="294"/>
      <c r="AC806" s="294"/>
      <c r="AD806" s="294"/>
      <c r="AE806" s="294"/>
      <c r="AF806" s="294"/>
      <c r="AG806" s="294"/>
      <c r="AH806" s="294"/>
      <c r="AI806" s="294"/>
      <c r="AJ806" s="294"/>
      <c r="AK806" s="294"/>
      <c r="AL806" s="294"/>
      <c r="AM806" s="294"/>
      <c r="AN806" s="294"/>
      <c r="AO806" s="294"/>
      <c r="AP806" s="294"/>
      <c r="AQ806" s="294"/>
      <c r="AR806" s="294"/>
      <c r="AS806" s="294"/>
      <c r="AT806" s="294"/>
      <c r="AU806" s="294"/>
      <c r="AV806" s="294"/>
      <c r="AW806" s="294"/>
      <c r="AX806" s="294"/>
      <c r="AY806" s="294"/>
      <c r="AZ806" s="294"/>
      <c r="BA806" s="294"/>
      <c r="BB806" s="294"/>
      <c r="BC806" s="294"/>
      <c r="BD806" s="294"/>
      <c r="BE806" s="294"/>
      <c r="BF806" s="294"/>
      <c r="BG806" s="294"/>
      <c r="BH806" s="294"/>
      <c r="BI806" s="294"/>
      <c r="BJ806" s="294"/>
      <c r="BK806" s="294"/>
      <c r="BL806" s="294"/>
      <c r="BM806" s="294"/>
      <c r="BN806" s="294"/>
      <c r="BO806" s="294"/>
    </row>
    <row r="807">
      <c r="A807" s="294"/>
      <c r="B807" s="333"/>
      <c r="D807" s="134"/>
      <c r="E807" s="294"/>
      <c r="I807" s="294"/>
      <c r="J807" s="294"/>
      <c r="N807" s="294"/>
      <c r="O807" s="294"/>
      <c r="P807" s="294"/>
      <c r="Q807" s="294"/>
      <c r="R807" s="294"/>
      <c r="S807" s="294"/>
      <c r="T807" s="294"/>
      <c r="U807" s="294"/>
      <c r="V807" s="294"/>
      <c r="W807" s="294"/>
      <c r="X807" s="294"/>
      <c r="Y807" s="294"/>
      <c r="Z807" s="294"/>
      <c r="AA807" s="294"/>
      <c r="AB807" s="294"/>
      <c r="AC807" s="294"/>
      <c r="AD807" s="294"/>
      <c r="AE807" s="294"/>
      <c r="AF807" s="294"/>
      <c r="AG807" s="294"/>
      <c r="AH807" s="294"/>
      <c r="AI807" s="294"/>
      <c r="AJ807" s="294"/>
      <c r="AK807" s="294"/>
      <c r="AL807" s="294"/>
      <c r="AM807" s="294"/>
      <c r="AN807" s="294"/>
      <c r="AO807" s="294"/>
      <c r="AP807" s="294"/>
      <c r="AQ807" s="294"/>
      <c r="AR807" s="294"/>
      <c r="AS807" s="294"/>
      <c r="AT807" s="294"/>
      <c r="AU807" s="294"/>
      <c r="AV807" s="294"/>
      <c r="AW807" s="294"/>
      <c r="AX807" s="294"/>
      <c r="AY807" s="294"/>
      <c r="AZ807" s="294"/>
      <c r="BA807" s="294"/>
      <c r="BB807" s="294"/>
      <c r="BC807" s="294"/>
      <c r="BD807" s="294"/>
      <c r="BE807" s="294"/>
      <c r="BF807" s="294"/>
      <c r="BG807" s="294"/>
      <c r="BH807" s="294"/>
      <c r="BI807" s="294"/>
      <c r="BJ807" s="294"/>
      <c r="BK807" s="294"/>
      <c r="BL807" s="294"/>
      <c r="BM807" s="294"/>
      <c r="BN807" s="294"/>
      <c r="BO807" s="294"/>
    </row>
    <row r="808">
      <c r="A808" s="294"/>
      <c r="B808" s="333"/>
      <c r="D808" s="134"/>
      <c r="E808" s="294"/>
      <c r="I808" s="294"/>
      <c r="J808" s="294"/>
      <c r="N808" s="294"/>
      <c r="O808" s="294"/>
      <c r="P808" s="294"/>
      <c r="Q808" s="294"/>
      <c r="R808" s="294"/>
      <c r="S808" s="294"/>
      <c r="T808" s="294"/>
      <c r="U808" s="294"/>
      <c r="V808" s="294"/>
      <c r="W808" s="294"/>
      <c r="X808" s="294"/>
      <c r="Y808" s="294"/>
      <c r="Z808" s="294"/>
      <c r="AA808" s="294"/>
      <c r="AB808" s="294"/>
      <c r="AC808" s="294"/>
      <c r="AD808" s="294"/>
      <c r="AE808" s="294"/>
      <c r="AF808" s="294"/>
      <c r="AG808" s="294"/>
      <c r="AH808" s="294"/>
      <c r="AI808" s="294"/>
      <c r="AJ808" s="294"/>
      <c r="AK808" s="294"/>
      <c r="AL808" s="294"/>
      <c r="AM808" s="294"/>
      <c r="AN808" s="294"/>
      <c r="AO808" s="294"/>
      <c r="AP808" s="294"/>
      <c r="AQ808" s="294"/>
      <c r="AR808" s="294"/>
      <c r="AS808" s="294"/>
      <c r="AT808" s="294"/>
      <c r="AU808" s="294"/>
      <c r="AV808" s="294"/>
      <c r="AW808" s="294"/>
      <c r="AX808" s="294"/>
      <c r="AY808" s="294"/>
      <c r="AZ808" s="294"/>
      <c r="BA808" s="294"/>
      <c r="BB808" s="294"/>
      <c r="BC808" s="294"/>
      <c r="BD808" s="294"/>
      <c r="BE808" s="294"/>
      <c r="BF808" s="294"/>
      <c r="BG808" s="294"/>
      <c r="BH808" s="294"/>
      <c r="BI808" s="294"/>
      <c r="BJ808" s="294"/>
      <c r="BK808" s="294"/>
      <c r="BL808" s="294"/>
      <c r="BM808" s="294"/>
      <c r="BN808" s="294"/>
      <c r="BO808" s="294"/>
    </row>
    <row r="809">
      <c r="A809" s="294"/>
      <c r="B809" s="333"/>
      <c r="D809" s="134"/>
      <c r="E809" s="294"/>
      <c r="I809" s="294"/>
      <c r="J809" s="294"/>
      <c r="N809" s="294"/>
      <c r="O809" s="294"/>
      <c r="P809" s="294"/>
      <c r="Q809" s="294"/>
      <c r="R809" s="294"/>
      <c r="S809" s="294"/>
      <c r="T809" s="294"/>
      <c r="U809" s="294"/>
      <c r="V809" s="294"/>
      <c r="W809" s="294"/>
      <c r="X809" s="294"/>
      <c r="Y809" s="294"/>
      <c r="Z809" s="294"/>
      <c r="AA809" s="294"/>
      <c r="AB809" s="294"/>
      <c r="AC809" s="294"/>
      <c r="AD809" s="294"/>
      <c r="AE809" s="294"/>
      <c r="AF809" s="294"/>
      <c r="AG809" s="294"/>
      <c r="AH809" s="294"/>
      <c r="AI809" s="294"/>
      <c r="AJ809" s="294"/>
      <c r="AK809" s="294"/>
      <c r="AL809" s="294"/>
      <c r="AM809" s="294"/>
      <c r="AN809" s="294"/>
      <c r="AO809" s="294"/>
      <c r="AP809" s="294"/>
      <c r="AQ809" s="294"/>
      <c r="AR809" s="294"/>
      <c r="AS809" s="294"/>
      <c r="AT809" s="294"/>
      <c r="AU809" s="294"/>
      <c r="AV809" s="294"/>
      <c r="AW809" s="294"/>
      <c r="AX809" s="294"/>
      <c r="AY809" s="294"/>
      <c r="AZ809" s="294"/>
      <c r="BA809" s="294"/>
      <c r="BB809" s="294"/>
      <c r="BC809" s="294"/>
      <c r="BD809" s="294"/>
      <c r="BE809" s="294"/>
      <c r="BF809" s="294"/>
      <c r="BG809" s="294"/>
      <c r="BH809" s="294"/>
      <c r="BI809" s="294"/>
      <c r="BJ809" s="294"/>
      <c r="BK809" s="294"/>
      <c r="BL809" s="294"/>
      <c r="BM809" s="294"/>
      <c r="BN809" s="294"/>
      <c r="BO809" s="294"/>
    </row>
    <row r="810">
      <c r="A810" s="294"/>
      <c r="B810" s="333"/>
      <c r="D810" s="134"/>
      <c r="E810" s="294"/>
      <c r="I810" s="294"/>
      <c r="J810" s="294"/>
      <c r="N810" s="294"/>
      <c r="O810" s="294"/>
      <c r="P810" s="294"/>
      <c r="Q810" s="294"/>
      <c r="R810" s="294"/>
      <c r="S810" s="294"/>
      <c r="T810" s="294"/>
      <c r="U810" s="294"/>
      <c r="V810" s="294"/>
      <c r="W810" s="294"/>
      <c r="X810" s="294"/>
      <c r="Y810" s="294"/>
      <c r="Z810" s="294"/>
      <c r="AA810" s="294"/>
      <c r="AB810" s="294"/>
      <c r="AC810" s="294"/>
      <c r="AD810" s="294"/>
      <c r="AE810" s="294"/>
      <c r="AF810" s="294"/>
      <c r="AG810" s="294"/>
      <c r="AH810" s="294"/>
      <c r="AI810" s="294"/>
      <c r="AJ810" s="294"/>
      <c r="AK810" s="294"/>
      <c r="AL810" s="294"/>
      <c r="AM810" s="294"/>
      <c r="AN810" s="294"/>
      <c r="AO810" s="294"/>
      <c r="AP810" s="294"/>
      <c r="AQ810" s="294"/>
      <c r="AR810" s="294"/>
      <c r="AS810" s="294"/>
      <c r="AT810" s="294"/>
      <c r="AU810" s="294"/>
      <c r="AV810" s="294"/>
      <c r="AW810" s="294"/>
      <c r="AX810" s="294"/>
      <c r="AY810" s="294"/>
      <c r="AZ810" s="294"/>
      <c r="BA810" s="294"/>
      <c r="BB810" s="294"/>
      <c r="BC810" s="294"/>
      <c r="BD810" s="294"/>
      <c r="BE810" s="294"/>
      <c r="BF810" s="294"/>
      <c r="BG810" s="294"/>
      <c r="BH810" s="294"/>
      <c r="BI810" s="294"/>
      <c r="BJ810" s="294"/>
      <c r="BK810" s="294"/>
      <c r="BL810" s="294"/>
      <c r="BM810" s="294"/>
      <c r="BN810" s="294"/>
      <c r="BO810" s="294"/>
    </row>
    <row r="811">
      <c r="A811" s="294"/>
      <c r="B811" s="333"/>
      <c r="D811" s="134"/>
      <c r="E811" s="294"/>
      <c r="I811" s="294"/>
      <c r="J811" s="294"/>
      <c r="N811" s="294"/>
      <c r="O811" s="294"/>
      <c r="P811" s="294"/>
      <c r="Q811" s="294"/>
      <c r="R811" s="294"/>
      <c r="S811" s="294"/>
      <c r="T811" s="294"/>
      <c r="U811" s="294"/>
      <c r="V811" s="294"/>
      <c r="W811" s="294"/>
      <c r="X811" s="294"/>
      <c r="Y811" s="294"/>
      <c r="Z811" s="294"/>
      <c r="AA811" s="294"/>
      <c r="AB811" s="294"/>
      <c r="AC811" s="294"/>
      <c r="AD811" s="294"/>
      <c r="AE811" s="294"/>
      <c r="AF811" s="294"/>
      <c r="AG811" s="294"/>
      <c r="AH811" s="294"/>
      <c r="AI811" s="294"/>
      <c r="AJ811" s="294"/>
      <c r="AK811" s="294"/>
      <c r="AL811" s="294"/>
      <c r="AM811" s="294"/>
      <c r="AN811" s="294"/>
      <c r="AO811" s="294"/>
      <c r="AP811" s="294"/>
      <c r="AQ811" s="294"/>
      <c r="AR811" s="294"/>
      <c r="AS811" s="294"/>
      <c r="AT811" s="294"/>
      <c r="AU811" s="294"/>
      <c r="AV811" s="294"/>
      <c r="AW811" s="294"/>
      <c r="AX811" s="294"/>
      <c r="AY811" s="294"/>
      <c r="AZ811" s="294"/>
      <c r="BA811" s="294"/>
      <c r="BB811" s="294"/>
      <c r="BC811" s="294"/>
      <c r="BD811" s="294"/>
      <c r="BE811" s="294"/>
      <c r="BF811" s="294"/>
      <c r="BG811" s="294"/>
      <c r="BH811" s="294"/>
      <c r="BI811" s="294"/>
      <c r="BJ811" s="294"/>
      <c r="BK811" s="294"/>
      <c r="BL811" s="294"/>
      <c r="BM811" s="294"/>
      <c r="BN811" s="294"/>
      <c r="BO811" s="294"/>
    </row>
    <row r="812">
      <c r="A812" s="294"/>
      <c r="B812" s="333"/>
      <c r="D812" s="134"/>
      <c r="E812" s="294"/>
      <c r="I812" s="294"/>
      <c r="J812" s="294"/>
      <c r="N812" s="294"/>
      <c r="O812" s="294"/>
      <c r="P812" s="294"/>
      <c r="Q812" s="294"/>
      <c r="R812" s="294"/>
      <c r="S812" s="294"/>
      <c r="T812" s="294"/>
      <c r="U812" s="294"/>
      <c r="V812" s="294"/>
      <c r="W812" s="294"/>
      <c r="X812" s="294"/>
      <c r="Y812" s="294"/>
      <c r="Z812" s="294"/>
      <c r="AA812" s="294"/>
      <c r="AB812" s="294"/>
      <c r="AC812" s="294"/>
      <c r="AD812" s="294"/>
      <c r="AE812" s="294"/>
      <c r="AF812" s="294"/>
      <c r="AG812" s="294"/>
      <c r="AH812" s="294"/>
      <c r="AI812" s="294"/>
      <c r="AJ812" s="294"/>
      <c r="AK812" s="294"/>
      <c r="AL812" s="294"/>
      <c r="AM812" s="294"/>
      <c r="AN812" s="294"/>
      <c r="AO812" s="294"/>
      <c r="AP812" s="294"/>
      <c r="AQ812" s="294"/>
      <c r="AR812" s="294"/>
      <c r="AS812" s="294"/>
      <c r="AT812" s="294"/>
      <c r="AU812" s="294"/>
      <c r="AV812" s="294"/>
      <c r="AW812" s="294"/>
      <c r="AX812" s="294"/>
      <c r="AY812" s="294"/>
      <c r="AZ812" s="294"/>
      <c r="BA812" s="294"/>
      <c r="BB812" s="294"/>
      <c r="BC812" s="294"/>
      <c r="BD812" s="294"/>
      <c r="BE812" s="294"/>
      <c r="BF812" s="294"/>
      <c r="BG812" s="294"/>
      <c r="BH812" s="294"/>
      <c r="BI812" s="294"/>
      <c r="BJ812" s="294"/>
      <c r="BK812" s="294"/>
      <c r="BL812" s="294"/>
      <c r="BM812" s="294"/>
      <c r="BN812" s="294"/>
      <c r="BO812" s="294"/>
    </row>
    <row r="813">
      <c r="A813" s="294"/>
      <c r="B813" s="333"/>
      <c r="D813" s="134"/>
      <c r="E813" s="294"/>
      <c r="I813" s="294"/>
      <c r="J813" s="294"/>
      <c r="N813" s="294"/>
      <c r="O813" s="294"/>
      <c r="P813" s="294"/>
      <c r="Q813" s="294"/>
      <c r="R813" s="294"/>
      <c r="S813" s="294"/>
      <c r="T813" s="294"/>
      <c r="U813" s="294"/>
      <c r="V813" s="294"/>
      <c r="W813" s="294"/>
      <c r="X813" s="294"/>
      <c r="Y813" s="294"/>
      <c r="Z813" s="294"/>
      <c r="AA813" s="294"/>
      <c r="AB813" s="294"/>
      <c r="AC813" s="294"/>
      <c r="AD813" s="294"/>
      <c r="AE813" s="294"/>
      <c r="AF813" s="294"/>
      <c r="AG813" s="294"/>
      <c r="AH813" s="294"/>
      <c r="AI813" s="294"/>
      <c r="AJ813" s="294"/>
      <c r="AK813" s="294"/>
      <c r="AL813" s="294"/>
      <c r="AM813" s="294"/>
      <c r="AN813" s="294"/>
      <c r="AO813" s="294"/>
      <c r="AP813" s="294"/>
      <c r="AQ813" s="294"/>
      <c r="AR813" s="294"/>
      <c r="AS813" s="294"/>
      <c r="AT813" s="294"/>
      <c r="AU813" s="294"/>
      <c r="AV813" s="294"/>
      <c r="AW813" s="294"/>
      <c r="AX813" s="294"/>
      <c r="AY813" s="294"/>
      <c r="AZ813" s="294"/>
      <c r="BA813" s="294"/>
      <c r="BB813" s="294"/>
      <c r="BC813" s="294"/>
      <c r="BD813" s="294"/>
      <c r="BE813" s="294"/>
      <c r="BF813" s="294"/>
      <c r="BG813" s="294"/>
      <c r="BH813" s="294"/>
      <c r="BI813" s="294"/>
      <c r="BJ813" s="294"/>
      <c r="BK813" s="294"/>
      <c r="BL813" s="294"/>
      <c r="BM813" s="294"/>
      <c r="BN813" s="294"/>
      <c r="BO813" s="294"/>
    </row>
    <row r="814">
      <c r="A814" s="294"/>
      <c r="B814" s="333"/>
      <c r="D814" s="134"/>
      <c r="E814" s="294"/>
      <c r="I814" s="294"/>
      <c r="J814" s="294"/>
      <c r="N814" s="294"/>
      <c r="O814" s="294"/>
      <c r="P814" s="294"/>
      <c r="Q814" s="294"/>
      <c r="R814" s="294"/>
      <c r="S814" s="294"/>
      <c r="T814" s="294"/>
      <c r="U814" s="294"/>
      <c r="V814" s="294"/>
      <c r="W814" s="294"/>
      <c r="X814" s="294"/>
      <c r="Y814" s="294"/>
      <c r="Z814" s="294"/>
      <c r="AA814" s="294"/>
      <c r="AB814" s="294"/>
      <c r="AC814" s="294"/>
      <c r="AD814" s="294"/>
      <c r="AE814" s="294"/>
      <c r="AF814" s="294"/>
      <c r="AG814" s="294"/>
      <c r="AH814" s="294"/>
      <c r="AI814" s="294"/>
      <c r="AJ814" s="294"/>
      <c r="AK814" s="294"/>
      <c r="AL814" s="294"/>
      <c r="AM814" s="294"/>
      <c r="AN814" s="294"/>
      <c r="AO814" s="294"/>
      <c r="AP814" s="294"/>
      <c r="AQ814" s="294"/>
      <c r="AR814" s="294"/>
      <c r="AS814" s="294"/>
      <c r="AT814" s="294"/>
      <c r="AU814" s="294"/>
      <c r="AV814" s="294"/>
      <c r="AW814" s="294"/>
      <c r="AX814" s="294"/>
      <c r="AY814" s="294"/>
      <c r="AZ814" s="294"/>
      <c r="BA814" s="294"/>
      <c r="BB814" s="294"/>
      <c r="BC814" s="294"/>
      <c r="BD814" s="294"/>
      <c r="BE814" s="294"/>
      <c r="BF814" s="294"/>
      <c r="BG814" s="294"/>
      <c r="BH814" s="294"/>
      <c r="BI814" s="294"/>
      <c r="BJ814" s="294"/>
      <c r="BK814" s="294"/>
      <c r="BL814" s="294"/>
      <c r="BM814" s="294"/>
      <c r="BN814" s="294"/>
      <c r="BO814" s="294"/>
    </row>
    <row r="815">
      <c r="A815" s="294"/>
      <c r="B815" s="333"/>
      <c r="D815" s="134"/>
      <c r="E815" s="294"/>
      <c r="I815" s="294"/>
      <c r="J815" s="294"/>
      <c r="N815" s="294"/>
      <c r="O815" s="294"/>
      <c r="P815" s="294"/>
      <c r="Q815" s="294"/>
      <c r="R815" s="294"/>
      <c r="S815" s="294"/>
      <c r="T815" s="294"/>
      <c r="U815" s="294"/>
      <c r="V815" s="294"/>
      <c r="W815" s="294"/>
      <c r="X815" s="294"/>
      <c r="Y815" s="294"/>
      <c r="Z815" s="294"/>
      <c r="AA815" s="294"/>
      <c r="AB815" s="294"/>
      <c r="AC815" s="294"/>
      <c r="AD815" s="294"/>
      <c r="AE815" s="294"/>
      <c r="AF815" s="294"/>
      <c r="AG815" s="294"/>
      <c r="AH815" s="294"/>
      <c r="AI815" s="294"/>
      <c r="AJ815" s="294"/>
      <c r="AK815" s="294"/>
      <c r="AL815" s="294"/>
      <c r="AM815" s="294"/>
      <c r="AN815" s="294"/>
      <c r="AO815" s="294"/>
      <c r="AP815" s="294"/>
      <c r="AQ815" s="294"/>
      <c r="AR815" s="294"/>
      <c r="AS815" s="294"/>
      <c r="AT815" s="294"/>
      <c r="AU815" s="294"/>
      <c r="AV815" s="294"/>
      <c r="AW815" s="294"/>
      <c r="AX815" s="294"/>
      <c r="AY815" s="294"/>
      <c r="AZ815" s="294"/>
      <c r="BA815" s="294"/>
      <c r="BB815" s="294"/>
      <c r="BC815" s="294"/>
      <c r="BD815" s="294"/>
      <c r="BE815" s="294"/>
      <c r="BF815" s="294"/>
      <c r="BG815" s="294"/>
      <c r="BH815" s="294"/>
      <c r="BI815" s="294"/>
      <c r="BJ815" s="294"/>
      <c r="BK815" s="294"/>
      <c r="BL815" s="294"/>
      <c r="BM815" s="294"/>
      <c r="BN815" s="294"/>
      <c r="BO815" s="294"/>
    </row>
    <row r="816">
      <c r="A816" s="294"/>
      <c r="B816" s="333"/>
      <c r="D816" s="134"/>
      <c r="E816" s="294"/>
      <c r="I816" s="294"/>
      <c r="J816" s="294"/>
      <c r="N816" s="294"/>
      <c r="O816" s="294"/>
      <c r="P816" s="294"/>
      <c r="Q816" s="294"/>
      <c r="R816" s="294"/>
      <c r="S816" s="294"/>
      <c r="T816" s="294"/>
      <c r="U816" s="294"/>
      <c r="V816" s="294"/>
      <c r="W816" s="294"/>
      <c r="X816" s="294"/>
      <c r="Y816" s="294"/>
      <c r="Z816" s="294"/>
      <c r="AA816" s="294"/>
      <c r="AB816" s="294"/>
      <c r="AC816" s="294"/>
      <c r="AD816" s="294"/>
      <c r="AE816" s="294"/>
      <c r="AF816" s="294"/>
      <c r="AG816" s="294"/>
      <c r="AH816" s="294"/>
      <c r="AI816" s="294"/>
      <c r="AJ816" s="294"/>
      <c r="AK816" s="294"/>
      <c r="AL816" s="294"/>
      <c r="AM816" s="294"/>
      <c r="AN816" s="294"/>
      <c r="AO816" s="294"/>
      <c r="AP816" s="294"/>
      <c r="AQ816" s="294"/>
      <c r="AR816" s="294"/>
      <c r="AS816" s="294"/>
      <c r="AT816" s="294"/>
      <c r="AU816" s="294"/>
      <c r="AV816" s="294"/>
      <c r="AW816" s="294"/>
      <c r="AX816" s="294"/>
      <c r="AY816" s="294"/>
      <c r="AZ816" s="294"/>
      <c r="BA816" s="294"/>
      <c r="BB816" s="294"/>
      <c r="BC816" s="294"/>
      <c r="BD816" s="294"/>
      <c r="BE816" s="294"/>
      <c r="BF816" s="294"/>
      <c r="BG816" s="294"/>
      <c r="BH816" s="294"/>
      <c r="BI816" s="294"/>
      <c r="BJ816" s="294"/>
      <c r="BK816" s="294"/>
      <c r="BL816" s="294"/>
      <c r="BM816" s="294"/>
      <c r="BN816" s="294"/>
      <c r="BO816" s="294"/>
    </row>
    <row r="817">
      <c r="A817" s="294"/>
      <c r="B817" s="333"/>
      <c r="D817" s="134"/>
      <c r="E817" s="294"/>
      <c r="I817" s="294"/>
      <c r="J817" s="294"/>
      <c r="N817" s="294"/>
      <c r="O817" s="294"/>
      <c r="P817" s="294"/>
      <c r="Q817" s="294"/>
      <c r="R817" s="294"/>
      <c r="S817" s="294"/>
      <c r="T817" s="294"/>
      <c r="U817" s="294"/>
      <c r="V817" s="294"/>
      <c r="W817" s="294"/>
      <c r="X817" s="294"/>
      <c r="Y817" s="294"/>
      <c r="Z817" s="294"/>
      <c r="AA817" s="294"/>
      <c r="AB817" s="294"/>
      <c r="AC817" s="294"/>
      <c r="AD817" s="294"/>
      <c r="AE817" s="294"/>
      <c r="AF817" s="294"/>
      <c r="AG817" s="294"/>
      <c r="AH817" s="294"/>
      <c r="AI817" s="294"/>
      <c r="AJ817" s="294"/>
      <c r="AK817" s="294"/>
      <c r="AL817" s="294"/>
      <c r="AM817" s="294"/>
      <c r="AN817" s="294"/>
      <c r="AO817" s="294"/>
      <c r="AP817" s="294"/>
      <c r="AQ817" s="294"/>
      <c r="AR817" s="294"/>
      <c r="AS817" s="294"/>
      <c r="AT817" s="294"/>
      <c r="AU817" s="294"/>
      <c r="AV817" s="294"/>
      <c r="AW817" s="294"/>
      <c r="AX817" s="294"/>
      <c r="AY817" s="294"/>
      <c r="AZ817" s="294"/>
      <c r="BA817" s="294"/>
      <c r="BB817" s="294"/>
      <c r="BC817" s="294"/>
      <c r="BD817" s="294"/>
      <c r="BE817" s="294"/>
      <c r="BF817" s="294"/>
      <c r="BG817" s="294"/>
      <c r="BH817" s="294"/>
      <c r="BI817" s="294"/>
      <c r="BJ817" s="294"/>
      <c r="BK817" s="294"/>
      <c r="BL817" s="294"/>
      <c r="BM817" s="294"/>
      <c r="BN817" s="294"/>
      <c r="BO817" s="294"/>
    </row>
    <row r="818">
      <c r="A818" s="294"/>
      <c r="B818" s="333"/>
      <c r="D818" s="134"/>
      <c r="E818" s="294"/>
      <c r="I818" s="294"/>
      <c r="J818" s="294"/>
      <c r="N818" s="294"/>
      <c r="O818" s="294"/>
      <c r="P818" s="294"/>
      <c r="Q818" s="294"/>
      <c r="R818" s="294"/>
      <c r="S818" s="294"/>
      <c r="T818" s="294"/>
      <c r="U818" s="294"/>
      <c r="V818" s="294"/>
      <c r="W818" s="294"/>
      <c r="X818" s="294"/>
      <c r="Y818" s="294"/>
      <c r="Z818" s="294"/>
      <c r="AA818" s="294"/>
      <c r="AB818" s="294"/>
      <c r="AC818" s="294"/>
      <c r="AD818" s="294"/>
      <c r="AE818" s="294"/>
      <c r="AF818" s="294"/>
      <c r="AG818" s="294"/>
      <c r="AH818" s="294"/>
      <c r="AI818" s="294"/>
      <c r="AJ818" s="294"/>
      <c r="AK818" s="294"/>
      <c r="AL818" s="294"/>
      <c r="AM818" s="294"/>
      <c r="AN818" s="294"/>
      <c r="AO818" s="294"/>
      <c r="AP818" s="294"/>
      <c r="AQ818" s="294"/>
      <c r="AR818" s="294"/>
      <c r="AS818" s="294"/>
      <c r="AT818" s="294"/>
      <c r="AU818" s="294"/>
      <c r="AV818" s="294"/>
      <c r="AW818" s="294"/>
      <c r="AX818" s="294"/>
      <c r="AY818" s="294"/>
      <c r="AZ818" s="294"/>
      <c r="BA818" s="294"/>
      <c r="BB818" s="294"/>
      <c r="BC818" s="294"/>
      <c r="BD818" s="294"/>
      <c r="BE818" s="294"/>
      <c r="BF818" s="294"/>
      <c r="BG818" s="294"/>
      <c r="BH818" s="294"/>
      <c r="BI818" s="294"/>
      <c r="BJ818" s="294"/>
      <c r="BK818" s="294"/>
      <c r="BL818" s="294"/>
      <c r="BM818" s="294"/>
      <c r="BN818" s="294"/>
      <c r="BO818" s="294"/>
    </row>
    <row r="819">
      <c r="A819" s="294"/>
      <c r="B819" s="333"/>
      <c r="D819" s="134"/>
      <c r="E819" s="294"/>
      <c r="I819" s="294"/>
      <c r="J819" s="294"/>
      <c r="N819" s="294"/>
      <c r="O819" s="294"/>
      <c r="P819" s="294"/>
      <c r="Q819" s="294"/>
      <c r="R819" s="294"/>
      <c r="S819" s="294"/>
      <c r="T819" s="294"/>
      <c r="U819" s="294"/>
      <c r="V819" s="294"/>
      <c r="W819" s="294"/>
      <c r="X819" s="294"/>
      <c r="Y819" s="294"/>
      <c r="Z819" s="294"/>
      <c r="AA819" s="294"/>
      <c r="AB819" s="294"/>
      <c r="AC819" s="294"/>
      <c r="AD819" s="294"/>
      <c r="AE819" s="294"/>
      <c r="AF819" s="294"/>
      <c r="AG819" s="294"/>
      <c r="AH819" s="294"/>
      <c r="AI819" s="294"/>
      <c r="AJ819" s="294"/>
      <c r="AK819" s="294"/>
      <c r="AL819" s="294"/>
      <c r="AM819" s="294"/>
      <c r="AN819" s="294"/>
      <c r="AO819" s="294"/>
      <c r="AP819" s="294"/>
      <c r="AQ819" s="294"/>
      <c r="AR819" s="294"/>
      <c r="AS819" s="294"/>
      <c r="AT819" s="294"/>
      <c r="AU819" s="294"/>
      <c r="AV819" s="294"/>
      <c r="AW819" s="294"/>
      <c r="AX819" s="294"/>
      <c r="AY819" s="294"/>
      <c r="AZ819" s="294"/>
      <c r="BA819" s="294"/>
      <c r="BB819" s="294"/>
      <c r="BC819" s="294"/>
      <c r="BD819" s="294"/>
      <c r="BE819" s="294"/>
      <c r="BF819" s="294"/>
      <c r="BG819" s="294"/>
      <c r="BH819" s="294"/>
      <c r="BI819" s="294"/>
      <c r="BJ819" s="294"/>
      <c r="BK819" s="294"/>
      <c r="BL819" s="294"/>
      <c r="BM819" s="294"/>
      <c r="BN819" s="294"/>
      <c r="BO819" s="294"/>
    </row>
    <row r="820">
      <c r="A820" s="294"/>
      <c r="B820" s="333"/>
      <c r="D820" s="134"/>
      <c r="E820" s="294"/>
      <c r="I820" s="294"/>
      <c r="J820" s="294"/>
      <c r="N820" s="294"/>
      <c r="O820" s="294"/>
      <c r="P820" s="294"/>
      <c r="Q820" s="294"/>
      <c r="R820" s="294"/>
      <c r="S820" s="294"/>
      <c r="T820" s="294"/>
      <c r="U820" s="294"/>
      <c r="V820" s="294"/>
      <c r="W820" s="294"/>
      <c r="X820" s="294"/>
      <c r="Y820" s="294"/>
      <c r="Z820" s="294"/>
      <c r="AA820" s="294"/>
      <c r="AB820" s="294"/>
      <c r="AC820" s="294"/>
      <c r="AD820" s="294"/>
      <c r="AE820" s="294"/>
      <c r="AF820" s="294"/>
      <c r="AG820" s="294"/>
      <c r="AH820" s="294"/>
      <c r="AI820" s="294"/>
      <c r="AJ820" s="294"/>
      <c r="AK820" s="294"/>
      <c r="AL820" s="294"/>
      <c r="AM820" s="294"/>
      <c r="AN820" s="294"/>
      <c r="AO820" s="294"/>
      <c r="AP820" s="294"/>
      <c r="AQ820" s="294"/>
      <c r="AR820" s="294"/>
      <c r="AS820" s="294"/>
      <c r="AT820" s="294"/>
      <c r="AU820" s="294"/>
      <c r="AV820" s="294"/>
      <c r="AW820" s="294"/>
      <c r="AX820" s="294"/>
      <c r="AY820" s="294"/>
      <c r="AZ820" s="294"/>
      <c r="BA820" s="294"/>
      <c r="BB820" s="294"/>
      <c r="BC820" s="294"/>
      <c r="BD820" s="294"/>
      <c r="BE820" s="294"/>
      <c r="BF820" s="294"/>
      <c r="BG820" s="294"/>
      <c r="BH820" s="294"/>
      <c r="BI820" s="294"/>
      <c r="BJ820" s="294"/>
      <c r="BK820" s="294"/>
      <c r="BL820" s="294"/>
      <c r="BM820" s="294"/>
      <c r="BN820" s="294"/>
      <c r="BO820" s="294"/>
    </row>
    <row r="821">
      <c r="A821" s="294"/>
      <c r="B821" s="333"/>
      <c r="D821" s="134"/>
      <c r="E821" s="294"/>
      <c r="I821" s="294"/>
      <c r="J821" s="294"/>
      <c r="N821" s="294"/>
      <c r="O821" s="294"/>
      <c r="P821" s="294"/>
      <c r="Q821" s="294"/>
      <c r="R821" s="294"/>
      <c r="S821" s="294"/>
      <c r="T821" s="294"/>
      <c r="U821" s="294"/>
      <c r="V821" s="294"/>
      <c r="W821" s="294"/>
      <c r="X821" s="294"/>
      <c r="Y821" s="294"/>
      <c r="Z821" s="294"/>
      <c r="AA821" s="294"/>
      <c r="AB821" s="294"/>
      <c r="AC821" s="294"/>
      <c r="AD821" s="294"/>
      <c r="AE821" s="294"/>
      <c r="AF821" s="294"/>
      <c r="AG821" s="294"/>
      <c r="AH821" s="294"/>
      <c r="AI821" s="294"/>
      <c r="AJ821" s="294"/>
      <c r="AK821" s="294"/>
      <c r="AL821" s="294"/>
      <c r="AM821" s="294"/>
      <c r="AN821" s="294"/>
      <c r="AO821" s="294"/>
      <c r="AP821" s="294"/>
      <c r="AQ821" s="294"/>
      <c r="AR821" s="294"/>
      <c r="AS821" s="294"/>
      <c r="AT821" s="294"/>
      <c r="AU821" s="294"/>
      <c r="AV821" s="294"/>
      <c r="AW821" s="294"/>
      <c r="AX821" s="294"/>
      <c r="AY821" s="294"/>
      <c r="AZ821" s="294"/>
      <c r="BA821" s="294"/>
      <c r="BB821" s="294"/>
      <c r="BC821" s="294"/>
      <c r="BD821" s="294"/>
      <c r="BE821" s="294"/>
      <c r="BF821" s="294"/>
      <c r="BG821" s="294"/>
      <c r="BH821" s="294"/>
      <c r="BI821" s="294"/>
      <c r="BJ821" s="294"/>
      <c r="BK821" s="294"/>
      <c r="BL821" s="294"/>
      <c r="BM821" s="294"/>
      <c r="BN821" s="294"/>
      <c r="BO821" s="294"/>
    </row>
    <row r="822">
      <c r="A822" s="294"/>
      <c r="B822" s="333"/>
      <c r="D822" s="134"/>
      <c r="E822" s="294"/>
      <c r="I822" s="294"/>
      <c r="J822" s="294"/>
      <c r="N822" s="294"/>
      <c r="O822" s="294"/>
      <c r="P822" s="294"/>
      <c r="Q822" s="294"/>
      <c r="R822" s="294"/>
      <c r="S822" s="294"/>
      <c r="T822" s="294"/>
      <c r="U822" s="294"/>
      <c r="V822" s="294"/>
      <c r="W822" s="294"/>
      <c r="X822" s="294"/>
      <c r="Y822" s="294"/>
      <c r="Z822" s="294"/>
      <c r="AA822" s="294"/>
      <c r="AB822" s="294"/>
      <c r="AC822" s="294"/>
      <c r="AD822" s="294"/>
      <c r="AE822" s="294"/>
      <c r="AF822" s="294"/>
      <c r="AG822" s="294"/>
      <c r="AH822" s="294"/>
      <c r="AI822" s="294"/>
      <c r="AJ822" s="294"/>
      <c r="AK822" s="294"/>
      <c r="AL822" s="294"/>
      <c r="AM822" s="294"/>
      <c r="AN822" s="294"/>
      <c r="AO822" s="294"/>
      <c r="AP822" s="294"/>
      <c r="AQ822" s="294"/>
      <c r="AR822" s="294"/>
      <c r="AS822" s="294"/>
      <c r="AT822" s="294"/>
      <c r="AU822" s="294"/>
      <c r="AV822" s="294"/>
      <c r="AW822" s="294"/>
      <c r="AX822" s="294"/>
      <c r="AY822" s="294"/>
      <c r="AZ822" s="294"/>
      <c r="BA822" s="294"/>
      <c r="BB822" s="294"/>
      <c r="BC822" s="294"/>
      <c r="BD822" s="294"/>
      <c r="BE822" s="294"/>
      <c r="BF822" s="294"/>
      <c r="BG822" s="294"/>
      <c r="BH822" s="294"/>
      <c r="BI822" s="294"/>
      <c r="BJ822" s="294"/>
      <c r="BK822" s="294"/>
      <c r="BL822" s="294"/>
      <c r="BM822" s="294"/>
      <c r="BN822" s="294"/>
      <c r="BO822" s="294"/>
    </row>
    <row r="823">
      <c r="A823" s="294"/>
      <c r="B823" s="333"/>
      <c r="D823" s="134"/>
      <c r="E823" s="294"/>
      <c r="I823" s="294"/>
      <c r="J823" s="294"/>
      <c r="N823" s="294"/>
      <c r="O823" s="294"/>
      <c r="P823" s="294"/>
      <c r="Q823" s="294"/>
      <c r="R823" s="294"/>
      <c r="S823" s="294"/>
      <c r="T823" s="294"/>
      <c r="U823" s="294"/>
      <c r="V823" s="294"/>
      <c r="W823" s="294"/>
      <c r="X823" s="294"/>
      <c r="Y823" s="294"/>
      <c r="Z823" s="294"/>
      <c r="AA823" s="294"/>
      <c r="AB823" s="294"/>
      <c r="AC823" s="294"/>
      <c r="AD823" s="294"/>
      <c r="AE823" s="294"/>
      <c r="AF823" s="294"/>
      <c r="AG823" s="294"/>
      <c r="AH823" s="294"/>
      <c r="AI823" s="294"/>
      <c r="AJ823" s="294"/>
      <c r="AK823" s="294"/>
      <c r="AL823" s="294"/>
      <c r="AM823" s="294"/>
      <c r="AN823" s="294"/>
      <c r="AO823" s="294"/>
      <c r="AP823" s="294"/>
      <c r="AQ823" s="294"/>
      <c r="AR823" s="294"/>
      <c r="AS823" s="294"/>
      <c r="AT823" s="294"/>
      <c r="AU823" s="294"/>
      <c r="AV823" s="294"/>
      <c r="AW823" s="294"/>
      <c r="AX823" s="294"/>
      <c r="AY823" s="294"/>
      <c r="AZ823" s="294"/>
      <c r="BA823" s="294"/>
      <c r="BB823" s="294"/>
      <c r="BC823" s="294"/>
      <c r="BD823" s="294"/>
      <c r="BE823" s="294"/>
      <c r="BF823" s="294"/>
      <c r="BG823" s="294"/>
      <c r="BH823" s="294"/>
      <c r="BI823" s="294"/>
      <c r="BJ823" s="294"/>
      <c r="BK823" s="294"/>
      <c r="BL823" s="294"/>
      <c r="BM823" s="294"/>
      <c r="BN823" s="294"/>
      <c r="BO823" s="294"/>
    </row>
    <row r="824">
      <c r="A824" s="294"/>
      <c r="B824" s="333"/>
      <c r="D824" s="134"/>
      <c r="E824" s="294"/>
      <c r="I824" s="294"/>
      <c r="J824" s="294"/>
      <c r="N824" s="294"/>
      <c r="O824" s="294"/>
      <c r="P824" s="294"/>
      <c r="Q824" s="294"/>
      <c r="R824" s="294"/>
      <c r="S824" s="294"/>
      <c r="T824" s="294"/>
      <c r="U824" s="294"/>
      <c r="V824" s="294"/>
      <c r="W824" s="294"/>
      <c r="X824" s="294"/>
      <c r="Y824" s="294"/>
      <c r="Z824" s="294"/>
      <c r="AA824" s="294"/>
      <c r="AB824" s="294"/>
      <c r="AC824" s="294"/>
      <c r="AD824" s="294"/>
      <c r="AE824" s="294"/>
      <c r="AF824" s="294"/>
      <c r="AG824" s="294"/>
      <c r="AH824" s="294"/>
      <c r="AI824" s="294"/>
      <c r="AJ824" s="294"/>
      <c r="AK824" s="294"/>
      <c r="AL824" s="294"/>
      <c r="AM824" s="294"/>
      <c r="AN824" s="294"/>
      <c r="AO824" s="294"/>
      <c r="AP824" s="294"/>
      <c r="AQ824" s="294"/>
      <c r="AR824" s="294"/>
      <c r="AS824" s="294"/>
      <c r="AT824" s="294"/>
      <c r="AU824" s="294"/>
      <c r="AV824" s="294"/>
      <c r="AW824" s="294"/>
      <c r="AX824" s="294"/>
      <c r="AY824" s="294"/>
      <c r="AZ824" s="294"/>
      <c r="BA824" s="294"/>
      <c r="BB824" s="294"/>
      <c r="BC824" s="294"/>
      <c r="BD824" s="294"/>
      <c r="BE824" s="294"/>
      <c r="BF824" s="294"/>
      <c r="BG824" s="294"/>
      <c r="BH824" s="294"/>
      <c r="BI824" s="294"/>
      <c r="BJ824" s="294"/>
      <c r="BK824" s="294"/>
      <c r="BL824" s="294"/>
      <c r="BM824" s="294"/>
      <c r="BN824" s="294"/>
      <c r="BO824" s="294"/>
    </row>
    <row r="825">
      <c r="A825" s="294"/>
      <c r="B825" s="333"/>
      <c r="D825" s="134"/>
      <c r="E825" s="294"/>
      <c r="I825" s="294"/>
      <c r="J825" s="294"/>
      <c r="N825" s="294"/>
      <c r="O825" s="294"/>
      <c r="P825" s="294"/>
      <c r="Q825" s="294"/>
      <c r="R825" s="294"/>
      <c r="S825" s="294"/>
      <c r="T825" s="294"/>
      <c r="U825" s="294"/>
      <c r="V825" s="294"/>
      <c r="W825" s="294"/>
      <c r="X825" s="294"/>
      <c r="Y825" s="294"/>
      <c r="Z825" s="294"/>
      <c r="AA825" s="294"/>
      <c r="AB825" s="294"/>
      <c r="AC825" s="294"/>
      <c r="AD825" s="294"/>
      <c r="AE825" s="294"/>
      <c r="AF825" s="294"/>
      <c r="AG825" s="294"/>
      <c r="AH825" s="294"/>
      <c r="AI825" s="294"/>
      <c r="AJ825" s="294"/>
      <c r="AK825" s="294"/>
      <c r="AL825" s="294"/>
      <c r="AM825" s="294"/>
      <c r="AN825" s="294"/>
      <c r="AO825" s="294"/>
      <c r="AP825" s="294"/>
      <c r="AQ825" s="294"/>
      <c r="AR825" s="294"/>
      <c r="AS825" s="294"/>
      <c r="AT825" s="294"/>
      <c r="AU825" s="294"/>
      <c r="AV825" s="294"/>
      <c r="AW825" s="294"/>
      <c r="AX825" s="294"/>
      <c r="AY825" s="294"/>
      <c r="AZ825" s="294"/>
      <c r="BA825" s="294"/>
      <c r="BB825" s="294"/>
      <c r="BC825" s="294"/>
      <c r="BD825" s="294"/>
      <c r="BE825" s="294"/>
      <c r="BF825" s="294"/>
      <c r="BG825" s="294"/>
      <c r="BH825" s="294"/>
      <c r="BI825" s="294"/>
      <c r="BJ825" s="294"/>
      <c r="BK825" s="294"/>
      <c r="BL825" s="294"/>
      <c r="BM825" s="294"/>
      <c r="BN825" s="294"/>
      <c r="BO825" s="294"/>
    </row>
    <row r="826">
      <c r="A826" s="294"/>
      <c r="B826" s="333"/>
      <c r="D826" s="134"/>
      <c r="E826" s="294"/>
      <c r="I826" s="294"/>
      <c r="J826" s="294"/>
      <c r="N826" s="294"/>
      <c r="O826" s="294"/>
      <c r="P826" s="294"/>
      <c r="Q826" s="294"/>
      <c r="R826" s="294"/>
      <c r="S826" s="294"/>
      <c r="T826" s="294"/>
      <c r="U826" s="294"/>
      <c r="V826" s="294"/>
      <c r="W826" s="294"/>
      <c r="X826" s="294"/>
      <c r="Y826" s="294"/>
      <c r="Z826" s="294"/>
      <c r="AA826" s="294"/>
      <c r="AB826" s="294"/>
      <c r="AC826" s="294"/>
      <c r="AD826" s="294"/>
      <c r="AE826" s="294"/>
      <c r="AF826" s="294"/>
      <c r="AG826" s="294"/>
      <c r="AH826" s="294"/>
      <c r="AI826" s="294"/>
      <c r="AJ826" s="294"/>
      <c r="AK826" s="294"/>
      <c r="AL826" s="294"/>
      <c r="AM826" s="294"/>
      <c r="AN826" s="294"/>
      <c r="AO826" s="294"/>
      <c r="AP826" s="294"/>
      <c r="AQ826" s="294"/>
      <c r="AR826" s="294"/>
      <c r="AS826" s="294"/>
      <c r="AT826" s="294"/>
      <c r="AU826" s="294"/>
      <c r="AV826" s="294"/>
      <c r="AW826" s="294"/>
      <c r="AX826" s="294"/>
      <c r="AY826" s="294"/>
      <c r="AZ826" s="294"/>
      <c r="BA826" s="294"/>
      <c r="BB826" s="294"/>
      <c r="BC826" s="294"/>
      <c r="BD826" s="294"/>
      <c r="BE826" s="294"/>
      <c r="BF826" s="294"/>
      <c r="BG826" s="294"/>
      <c r="BH826" s="294"/>
      <c r="BI826" s="294"/>
      <c r="BJ826" s="294"/>
      <c r="BK826" s="294"/>
      <c r="BL826" s="294"/>
      <c r="BM826" s="294"/>
      <c r="BN826" s="294"/>
      <c r="BO826" s="294"/>
    </row>
    <row r="827">
      <c r="A827" s="294"/>
      <c r="B827" s="333"/>
      <c r="D827" s="134"/>
      <c r="E827" s="294"/>
      <c r="I827" s="294"/>
      <c r="J827" s="294"/>
      <c r="N827" s="294"/>
      <c r="O827" s="294"/>
      <c r="P827" s="294"/>
      <c r="Q827" s="294"/>
      <c r="R827" s="294"/>
      <c r="S827" s="294"/>
      <c r="T827" s="294"/>
      <c r="U827" s="294"/>
      <c r="V827" s="294"/>
      <c r="W827" s="294"/>
      <c r="X827" s="294"/>
      <c r="Y827" s="294"/>
      <c r="Z827" s="294"/>
      <c r="AA827" s="294"/>
      <c r="AB827" s="294"/>
      <c r="AC827" s="294"/>
      <c r="AD827" s="294"/>
      <c r="AE827" s="294"/>
      <c r="AF827" s="294"/>
      <c r="AG827" s="294"/>
      <c r="AH827" s="294"/>
      <c r="AI827" s="294"/>
      <c r="AJ827" s="294"/>
      <c r="AK827" s="294"/>
      <c r="AL827" s="294"/>
      <c r="AM827" s="294"/>
      <c r="AN827" s="294"/>
      <c r="AO827" s="294"/>
      <c r="AP827" s="294"/>
      <c r="AQ827" s="294"/>
      <c r="AR827" s="294"/>
      <c r="AS827" s="294"/>
      <c r="AT827" s="294"/>
      <c r="AU827" s="294"/>
      <c r="AV827" s="294"/>
      <c r="AW827" s="294"/>
      <c r="AX827" s="294"/>
      <c r="AY827" s="294"/>
      <c r="AZ827" s="294"/>
      <c r="BA827" s="294"/>
      <c r="BB827" s="294"/>
      <c r="BC827" s="294"/>
      <c r="BD827" s="294"/>
      <c r="BE827" s="294"/>
      <c r="BF827" s="294"/>
      <c r="BG827" s="294"/>
      <c r="BH827" s="294"/>
      <c r="BI827" s="294"/>
      <c r="BJ827" s="294"/>
      <c r="BK827" s="294"/>
      <c r="BL827" s="294"/>
      <c r="BM827" s="294"/>
      <c r="BN827" s="294"/>
      <c r="BO827" s="294"/>
    </row>
    <row r="828">
      <c r="A828" s="294"/>
      <c r="B828" s="333"/>
      <c r="D828" s="134"/>
      <c r="E828" s="294"/>
      <c r="I828" s="294"/>
      <c r="J828" s="294"/>
      <c r="N828" s="294"/>
      <c r="O828" s="294"/>
      <c r="P828" s="294"/>
      <c r="Q828" s="294"/>
      <c r="R828" s="294"/>
      <c r="S828" s="294"/>
      <c r="T828" s="294"/>
      <c r="U828" s="294"/>
      <c r="V828" s="294"/>
      <c r="W828" s="294"/>
      <c r="X828" s="294"/>
      <c r="Y828" s="294"/>
      <c r="Z828" s="294"/>
      <c r="AA828" s="294"/>
      <c r="AB828" s="294"/>
      <c r="AC828" s="294"/>
      <c r="AD828" s="294"/>
      <c r="AE828" s="294"/>
      <c r="AF828" s="294"/>
      <c r="AG828" s="294"/>
      <c r="AH828" s="294"/>
      <c r="AI828" s="294"/>
      <c r="AJ828" s="294"/>
      <c r="AK828" s="294"/>
      <c r="AL828" s="294"/>
      <c r="AM828" s="294"/>
      <c r="AN828" s="294"/>
      <c r="AO828" s="294"/>
      <c r="AP828" s="294"/>
      <c r="AQ828" s="294"/>
      <c r="AR828" s="294"/>
      <c r="AS828" s="294"/>
      <c r="AT828" s="294"/>
      <c r="AU828" s="294"/>
      <c r="AV828" s="294"/>
      <c r="AW828" s="294"/>
      <c r="AX828" s="294"/>
      <c r="AY828" s="294"/>
      <c r="AZ828" s="294"/>
      <c r="BA828" s="294"/>
      <c r="BB828" s="294"/>
      <c r="BC828" s="294"/>
      <c r="BD828" s="294"/>
      <c r="BE828" s="294"/>
      <c r="BF828" s="294"/>
      <c r="BG828" s="294"/>
      <c r="BH828" s="294"/>
      <c r="BI828" s="294"/>
      <c r="BJ828" s="294"/>
      <c r="BK828" s="294"/>
      <c r="BL828" s="294"/>
      <c r="BM828" s="294"/>
      <c r="BN828" s="294"/>
      <c r="BO828" s="294"/>
    </row>
    <row r="829">
      <c r="A829" s="294"/>
      <c r="B829" s="333"/>
      <c r="D829" s="134"/>
      <c r="E829" s="294"/>
      <c r="I829" s="294"/>
      <c r="J829" s="294"/>
      <c r="N829" s="294"/>
      <c r="O829" s="294"/>
      <c r="P829" s="294"/>
      <c r="Q829" s="294"/>
      <c r="R829" s="294"/>
      <c r="S829" s="294"/>
      <c r="T829" s="294"/>
      <c r="U829" s="294"/>
      <c r="V829" s="294"/>
      <c r="W829" s="294"/>
      <c r="X829" s="294"/>
      <c r="Y829" s="294"/>
      <c r="Z829" s="294"/>
      <c r="AA829" s="294"/>
      <c r="AB829" s="294"/>
      <c r="AC829" s="294"/>
      <c r="AD829" s="294"/>
      <c r="AE829" s="294"/>
      <c r="AF829" s="294"/>
      <c r="AG829" s="294"/>
      <c r="AH829" s="294"/>
      <c r="AI829" s="294"/>
      <c r="AJ829" s="294"/>
      <c r="AK829" s="294"/>
      <c r="AL829" s="294"/>
      <c r="AM829" s="294"/>
      <c r="AN829" s="294"/>
      <c r="AO829" s="294"/>
      <c r="AP829" s="294"/>
      <c r="AQ829" s="294"/>
      <c r="AR829" s="294"/>
      <c r="AS829" s="294"/>
      <c r="AT829" s="294"/>
      <c r="AU829" s="294"/>
      <c r="AV829" s="294"/>
      <c r="AW829" s="294"/>
      <c r="AX829" s="294"/>
      <c r="AY829" s="294"/>
      <c r="AZ829" s="294"/>
      <c r="BA829" s="294"/>
      <c r="BB829" s="294"/>
      <c r="BC829" s="294"/>
      <c r="BD829" s="294"/>
      <c r="BE829" s="294"/>
      <c r="BF829" s="294"/>
      <c r="BG829" s="294"/>
      <c r="BH829" s="294"/>
      <c r="BI829" s="294"/>
      <c r="BJ829" s="294"/>
      <c r="BK829" s="294"/>
      <c r="BL829" s="294"/>
      <c r="BM829" s="294"/>
      <c r="BN829" s="294"/>
      <c r="BO829" s="294"/>
    </row>
    <row r="830">
      <c r="A830" s="294"/>
      <c r="B830" s="333"/>
      <c r="D830" s="134"/>
      <c r="E830" s="294"/>
      <c r="I830" s="294"/>
      <c r="J830" s="294"/>
      <c r="N830" s="294"/>
      <c r="O830" s="294"/>
      <c r="P830" s="294"/>
      <c r="Q830" s="294"/>
      <c r="R830" s="294"/>
      <c r="S830" s="294"/>
      <c r="T830" s="294"/>
      <c r="U830" s="294"/>
      <c r="V830" s="294"/>
      <c r="W830" s="294"/>
      <c r="X830" s="294"/>
      <c r="Y830" s="294"/>
      <c r="Z830" s="294"/>
      <c r="AA830" s="294"/>
      <c r="AB830" s="294"/>
      <c r="AC830" s="294"/>
      <c r="AD830" s="294"/>
      <c r="AE830" s="294"/>
      <c r="AF830" s="294"/>
      <c r="AG830" s="294"/>
      <c r="AH830" s="294"/>
      <c r="AI830" s="294"/>
      <c r="AJ830" s="294"/>
      <c r="AK830" s="294"/>
      <c r="AL830" s="294"/>
      <c r="AM830" s="294"/>
      <c r="AN830" s="294"/>
      <c r="AO830" s="294"/>
      <c r="AP830" s="294"/>
      <c r="AQ830" s="294"/>
      <c r="AR830" s="294"/>
      <c r="AS830" s="294"/>
      <c r="AT830" s="294"/>
      <c r="AU830" s="294"/>
      <c r="AV830" s="294"/>
      <c r="AW830" s="294"/>
      <c r="AX830" s="294"/>
      <c r="AY830" s="294"/>
      <c r="AZ830" s="294"/>
      <c r="BA830" s="294"/>
      <c r="BB830" s="294"/>
      <c r="BC830" s="294"/>
      <c r="BD830" s="294"/>
      <c r="BE830" s="294"/>
      <c r="BF830" s="294"/>
      <c r="BG830" s="294"/>
      <c r="BH830" s="294"/>
      <c r="BI830" s="294"/>
      <c r="BJ830" s="294"/>
      <c r="BK830" s="294"/>
      <c r="BL830" s="294"/>
      <c r="BM830" s="294"/>
      <c r="BN830" s="294"/>
      <c r="BO830" s="294"/>
    </row>
    <row r="831">
      <c r="A831" s="294"/>
      <c r="B831" s="333"/>
      <c r="D831" s="134"/>
      <c r="E831" s="294"/>
      <c r="I831" s="294"/>
      <c r="J831" s="294"/>
      <c r="N831" s="294"/>
      <c r="O831" s="294"/>
      <c r="P831" s="294"/>
      <c r="Q831" s="294"/>
      <c r="R831" s="294"/>
      <c r="S831" s="294"/>
      <c r="T831" s="294"/>
      <c r="U831" s="294"/>
      <c r="V831" s="294"/>
      <c r="W831" s="294"/>
      <c r="X831" s="294"/>
      <c r="Y831" s="294"/>
      <c r="Z831" s="294"/>
      <c r="AA831" s="294"/>
      <c r="AB831" s="294"/>
      <c r="AC831" s="294"/>
      <c r="AD831" s="294"/>
      <c r="AE831" s="294"/>
      <c r="AF831" s="294"/>
      <c r="AG831" s="294"/>
      <c r="AH831" s="294"/>
      <c r="AI831" s="294"/>
      <c r="AJ831" s="294"/>
      <c r="AK831" s="294"/>
      <c r="AL831" s="294"/>
      <c r="AM831" s="294"/>
      <c r="AN831" s="294"/>
      <c r="AO831" s="294"/>
      <c r="AP831" s="294"/>
      <c r="AQ831" s="294"/>
      <c r="AR831" s="294"/>
      <c r="AS831" s="294"/>
      <c r="AT831" s="294"/>
      <c r="AU831" s="294"/>
      <c r="AV831" s="294"/>
      <c r="AW831" s="294"/>
      <c r="AX831" s="294"/>
      <c r="AY831" s="294"/>
      <c r="AZ831" s="294"/>
      <c r="BA831" s="294"/>
      <c r="BB831" s="294"/>
      <c r="BC831" s="294"/>
      <c r="BD831" s="294"/>
      <c r="BE831" s="294"/>
      <c r="BF831" s="294"/>
      <c r="BG831" s="294"/>
      <c r="BH831" s="294"/>
      <c r="BI831" s="294"/>
      <c r="BJ831" s="294"/>
      <c r="BK831" s="294"/>
      <c r="BL831" s="294"/>
      <c r="BM831" s="294"/>
      <c r="BN831" s="294"/>
      <c r="BO831" s="294"/>
    </row>
    <row r="832">
      <c r="A832" s="294"/>
      <c r="B832" s="333"/>
      <c r="D832" s="134"/>
      <c r="E832" s="294"/>
      <c r="I832" s="294"/>
      <c r="J832" s="294"/>
      <c r="N832" s="294"/>
      <c r="O832" s="294"/>
      <c r="P832" s="294"/>
      <c r="Q832" s="294"/>
      <c r="R832" s="294"/>
      <c r="S832" s="294"/>
      <c r="T832" s="294"/>
      <c r="U832" s="294"/>
      <c r="V832" s="294"/>
      <c r="W832" s="294"/>
      <c r="X832" s="294"/>
      <c r="Y832" s="294"/>
      <c r="Z832" s="294"/>
      <c r="AA832" s="294"/>
      <c r="AB832" s="294"/>
      <c r="AC832" s="294"/>
      <c r="AD832" s="294"/>
      <c r="AE832" s="294"/>
      <c r="AF832" s="294"/>
      <c r="AG832" s="294"/>
      <c r="AH832" s="294"/>
      <c r="AI832" s="294"/>
      <c r="AJ832" s="294"/>
      <c r="AK832" s="294"/>
      <c r="AL832" s="294"/>
      <c r="AM832" s="294"/>
      <c r="AN832" s="294"/>
      <c r="AO832" s="294"/>
      <c r="AP832" s="294"/>
      <c r="AQ832" s="294"/>
      <c r="AR832" s="294"/>
      <c r="AS832" s="294"/>
      <c r="AT832" s="294"/>
      <c r="AU832" s="294"/>
      <c r="AV832" s="294"/>
      <c r="AW832" s="294"/>
      <c r="AX832" s="294"/>
      <c r="AY832" s="294"/>
      <c r="AZ832" s="294"/>
      <c r="BA832" s="294"/>
      <c r="BB832" s="294"/>
      <c r="BC832" s="294"/>
      <c r="BD832" s="294"/>
      <c r="BE832" s="294"/>
      <c r="BF832" s="294"/>
      <c r="BG832" s="294"/>
      <c r="BH832" s="294"/>
      <c r="BI832" s="294"/>
      <c r="BJ832" s="294"/>
      <c r="BK832" s="294"/>
      <c r="BL832" s="294"/>
      <c r="BM832" s="294"/>
      <c r="BN832" s="294"/>
      <c r="BO832" s="294"/>
    </row>
    <row r="833">
      <c r="A833" s="294"/>
      <c r="B833" s="333"/>
      <c r="D833" s="134"/>
      <c r="E833" s="294"/>
      <c r="I833" s="294"/>
      <c r="J833" s="294"/>
      <c r="N833" s="294"/>
      <c r="O833" s="294"/>
      <c r="P833" s="294"/>
      <c r="Q833" s="294"/>
      <c r="R833" s="294"/>
      <c r="S833" s="294"/>
      <c r="T833" s="294"/>
      <c r="U833" s="294"/>
      <c r="V833" s="294"/>
      <c r="W833" s="294"/>
      <c r="X833" s="294"/>
      <c r="Y833" s="294"/>
      <c r="Z833" s="294"/>
      <c r="AA833" s="294"/>
      <c r="AB833" s="294"/>
      <c r="AC833" s="294"/>
      <c r="AD833" s="294"/>
      <c r="AE833" s="294"/>
      <c r="AF833" s="294"/>
      <c r="AG833" s="294"/>
      <c r="AH833" s="294"/>
      <c r="AI833" s="294"/>
      <c r="AJ833" s="294"/>
      <c r="AK833" s="294"/>
      <c r="AL833" s="294"/>
      <c r="AM833" s="294"/>
      <c r="AN833" s="294"/>
      <c r="AO833" s="294"/>
      <c r="AP833" s="294"/>
      <c r="AQ833" s="294"/>
      <c r="AR833" s="294"/>
      <c r="AS833" s="294"/>
      <c r="AT833" s="294"/>
      <c r="AU833" s="294"/>
      <c r="AV833" s="294"/>
      <c r="AW833" s="294"/>
      <c r="AX833" s="294"/>
      <c r="AY833" s="294"/>
      <c r="AZ833" s="294"/>
      <c r="BA833" s="294"/>
      <c r="BB833" s="294"/>
      <c r="BC833" s="294"/>
      <c r="BD833" s="294"/>
      <c r="BE833" s="294"/>
      <c r="BF833" s="294"/>
      <c r="BG833" s="294"/>
      <c r="BH833" s="294"/>
      <c r="BI833" s="294"/>
      <c r="BJ833" s="294"/>
      <c r="BK833" s="294"/>
      <c r="BL833" s="294"/>
      <c r="BM833" s="294"/>
      <c r="BN833" s="294"/>
      <c r="BO833" s="294"/>
    </row>
    <row r="834">
      <c r="A834" s="294"/>
      <c r="B834" s="333"/>
      <c r="D834" s="134"/>
      <c r="E834" s="294"/>
      <c r="I834" s="294"/>
      <c r="J834" s="294"/>
      <c r="N834" s="294"/>
      <c r="O834" s="294"/>
      <c r="P834" s="294"/>
      <c r="Q834" s="294"/>
      <c r="R834" s="294"/>
      <c r="S834" s="294"/>
      <c r="T834" s="294"/>
      <c r="U834" s="294"/>
      <c r="V834" s="294"/>
      <c r="W834" s="294"/>
      <c r="X834" s="294"/>
      <c r="Y834" s="294"/>
      <c r="Z834" s="294"/>
      <c r="AA834" s="294"/>
      <c r="AB834" s="294"/>
      <c r="AC834" s="294"/>
      <c r="AD834" s="294"/>
      <c r="AE834" s="294"/>
      <c r="AF834" s="294"/>
      <c r="AG834" s="294"/>
      <c r="AH834" s="294"/>
      <c r="AI834" s="294"/>
      <c r="AJ834" s="294"/>
      <c r="AK834" s="294"/>
      <c r="AL834" s="294"/>
      <c r="AM834" s="294"/>
      <c r="AN834" s="294"/>
      <c r="AO834" s="294"/>
      <c r="AP834" s="294"/>
      <c r="AQ834" s="294"/>
      <c r="AR834" s="294"/>
      <c r="AS834" s="294"/>
      <c r="AT834" s="294"/>
      <c r="AU834" s="294"/>
      <c r="AV834" s="294"/>
      <c r="AW834" s="294"/>
      <c r="AX834" s="294"/>
      <c r="AY834" s="294"/>
      <c r="AZ834" s="294"/>
      <c r="BA834" s="294"/>
      <c r="BB834" s="294"/>
      <c r="BC834" s="294"/>
      <c r="BD834" s="294"/>
      <c r="BE834" s="294"/>
      <c r="BF834" s="294"/>
      <c r="BG834" s="294"/>
      <c r="BH834" s="294"/>
      <c r="BI834" s="294"/>
      <c r="BJ834" s="294"/>
      <c r="BK834" s="294"/>
      <c r="BL834" s="294"/>
      <c r="BM834" s="294"/>
      <c r="BN834" s="294"/>
      <c r="BO834" s="294"/>
    </row>
    <row r="835">
      <c r="A835" s="294"/>
      <c r="B835" s="333"/>
      <c r="D835" s="134"/>
      <c r="E835" s="294"/>
      <c r="I835" s="294"/>
      <c r="J835" s="294"/>
      <c r="N835" s="294"/>
      <c r="O835" s="294"/>
      <c r="P835" s="294"/>
      <c r="Q835" s="294"/>
      <c r="R835" s="294"/>
      <c r="S835" s="294"/>
      <c r="T835" s="294"/>
      <c r="U835" s="294"/>
      <c r="V835" s="294"/>
      <c r="W835" s="294"/>
      <c r="X835" s="294"/>
      <c r="Y835" s="294"/>
      <c r="Z835" s="294"/>
      <c r="AA835" s="294"/>
      <c r="AB835" s="294"/>
      <c r="AC835" s="294"/>
      <c r="AD835" s="294"/>
      <c r="AE835" s="294"/>
      <c r="AF835" s="294"/>
      <c r="AG835" s="294"/>
      <c r="AH835" s="294"/>
      <c r="AI835" s="294"/>
      <c r="AJ835" s="294"/>
      <c r="AK835" s="294"/>
      <c r="AL835" s="294"/>
      <c r="AM835" s="294"/>
      <c r="AN835" s="294"/>
      <c r="AO835" s="294"/>
      <c r="AP835" s="294"/>
      <c r="AQ835" s="294"/>
      <c r="AR835" s="294"/>
      <c r="AS835" s="294"/>
      <c r="AT835" s="294"/>
      <c r="AU835" s="294"/>
      <c r="AV835" s="294"/>
      <c r="AW835" s="294"/>
      <c r="AX835" s="294"/>
      <c r="AY835" s="294"/>
      <c r="AZ835" s="294"/>
      <c r="BA835" s="294"/>
      <c r="BB835" s="294"/>
      <c r="BC835" s="294"/>
      <c r="BD835" s="294"/>
      <c r="BE835" s="294"/>
      <c r="BF835" s="294"/>
      <c r="BG835" s="294"/>
      <c r="BH835" s="294"/>
      <c r="BI835" s="294"/>
      <c r="BJ835" s="294"/>
      <c r="BK835" s="294"/>
      <c r="BL835" s="294"/>
      <c r="BM835" s="294"/>
      <c r="BN835" s="294"/>
      <c r="BO835" s="294"/>
    </row>
    <row r="836">
      <c r="A836" s="294"/>
      <c r="B836" s="333"/>
      <c r="D836" s="134"/>
      <c r="E836" s="294"/>
      <c r="I836" s="294"/>
      <c r="J836" s="294"/>
      <c r="N836" s="294"/>
      <c r="O836" s="294"/>
      <c r="P836" s="294"/>
      <c r="Q836" s="294"/>
      <c r="R836" s="294"/>
      <c r="S836" s="294"/>
      <c r="T836" s="294"/>
      <c r="U836" s="294"/>
      <c r="V836" s="294"/>
      <c r="W836" s="294"/>
      <c r="X836" s="294"/>
      <c r="Y836" s="294"/>
      <c r="Z836" s="294"/>
      <c r="AA836" s="294"/>
      <c r="AB836" s="294"/>
      <c r="AC836" s="294"/>
      <c r="AD836" s="294"/>
      <c r="AE836" s="294"/>
      <c r="AF836" s="294"/>
      <c r="AG836" s="294"/>
      <c r="AH836" s="294"/>
      <c r="AI836" s="294"/>
      <c r="AJ836" s="294"/>
      <c r="AK836" s="294"/>
      <c r="AL836" s="294"/>
      <c r="AM836" s="294"/>
      <c r="AN836" s="294"/>
      <c r="AO836" s="294"/>
      <c r="AP836" s="294"/>
      <c r="AQ836" s="294"/>
      <c r="AR836" s="294"/>
      <c r="AS836" s="294"/>
      <c r="AT836" s="294"/>
      <c r="AU836" s="294"/>
      <c r="AV836" s="294"/>
      <c r="AW836" s="294"/>
      <c r="AX836" s="294"/>
      <c r="AY836" s="294"/>
      <c r="AZ836" s="294"/>
      <c r="BA836" s="294"/>
      <c r="BB836" s="294"/>
      <c r="BC836" s="294"/>
      <c r="BD836" s="294"/>
      <c r="BE836" s="294"/>
      <c r="BF836" s="294"/>
      <c r="BG836" s="294"/>
      <c r="BH836" s="294"/>
      <c r="BI836" s="294"/>
      <c r="BJ836" s="294"/>
      <c r="BK836" s="294"/>
      <c r="BL836" s="294"/>
      <c r="BM836" s="294"/>
      <c r="BN836" s="294"/>
      <c r="BO836" s="294"/>
    </row>
    <row r="837">
      <c r="A837" s="294"/>
      <c r="B837" s="333"/>
      <c r="D837" s="134"/>
      <c r="E837" s="294"/>
      <c r="I837" s="294"/>
      <c r="J837" s="294"/>
      <c r="N837" s="294"/>
      <c r="O837" s="294"/>
      <c r="P837" s="294"/>
      <c r="Q837" s="294"/>
      <c r="R837" s="294"/>
      <c r="S837" s="294"/>
      <c r="T837" s="294"/>
      <c r="U837" s="294"/>
      <c r="V837" s="294"/>
      <c r="W837" s="294"/>
      <c r="X837" s="294"/>
      <c r="Y837" s="294"/>
      <c r="Z837" s="294"/>
      <c r="AA837" s="294"/>
      <c r="AB837" s="294"/>
      <c r="AC837" s="294"/>
      <c r="AD837" s="294"/>
      <c r="AE837" s="294"/>
      <c r="AF837" s="294"/>
      <c r="AG837" s="294"/>
      <c r="AH837" s="294"/>
      <c r="AI837" s="294"/>
      <c r="AJ837" s="294"/>
      <c r="AK837" s="294"/>
      <c r="AL837" s="294"/>
      <c r="AM837" s="294"/>
      <c r="AN837" s="294"/>
      <c r="AO837" s="294"/>
      <c r="AP837" s="294"/>
      <c r="AQ837" s="294"/>
      <c r="AR837" s="294"/>
      <c r="AS837" s="294"/>
      <c r="AT837" s="294"/>
      <c r="AU837" s="294"/>
      <c r="AV837" s="294"/>
      <c r="AW837" s="294"/>
      <c r="AX837" s="294"/>
      <c r="AY837" s="294"/>
      <c r="AZ837" s="294"/>
      <c r="BA837" s="294"/>
      <c r="BB837" s="294"/>
      <c r="BC837" s="294"/>
      <c r="BD837" s="294"/>
      <c r="BE837" s="294"/>
      <c r="BF837" s="294"/>
      <c r="BG837" s="294"/>
      <c r="BH837" s="294"/>
      <c r="BI837" s="294"/>
      <c r="BJ837" s="294"/>
      <c r="BK837" s="294"/>
      <c r="BL837" s="294"/>
      <c r="BM837" s="294"/>
      <c r="BN837" s="294"/>
      <c r="BO837" s="294"/>
    </row>
    <row r="838">
      <c r="A838" s="294"/>
      <c r="B838" s="333"/>
      <c r="D838" s="134"/>
      <c r="E838" s="294"/>
      <c r="I838" s="294"/>
      <c r="J838" s="294"/>
      <c r="N838" s="294"/>
      <c r="O838" s="294"/>
      <c r="P838" s="294"/>
      <c r="Q838" s="294"/>
      <c r="R838" s="294"/>
      <c r="S838" s="294"/>
      <c r="T838" s="294"/>
      <c r="U838" s="294"/>
      <c r="V838" s="294"/>
      <c r="W838" s="294"/>
      <c r="X838" s="294"/>
      <c r="Y838" s="294"/>
      <c r="Z838" s="294"/>
      <c r="AA838" s="294"/>
      <c r="AB838" s="294"/>
      <c r="AC838" s="294"/>
      <c r="AD838" s="294"/>
      <c r="AE838" s="294"/>
      <c r="AF838" s="294"/>
      <c r="AG838" s="294"/>
      <c r="AH838" s="294"/>
      <c r="AI838" s="294"/>
      <c r="AJ838" s="294"/>
      <c r="AK838" s="294"/>
      <c r="AL838" s="294"/>
      <c r="AM838" s="294"/>
      <c r="AN838" s="294"/>
      <c r="AO838" s="294"/>
      <c r="AP838" s="294"/>
      <c r="AQ838" s="294"/>
      <c r="AR838" s="294"/>
      <c r="AS838" s="294"/>
      <c r="AT838" s="294"/>
      <c r="AU838" s="294"/>
      <c r="AV838" s="294"/>
      <c r="AW838" s="294"/>
      <c r="AX838" s="294"/>
      <c r="AY838" s="294"/>
      <c r="AZ838" s="294"/>
      <c r="BA838" s="294"/>
      <c r="BB838" s="294"/>
      <c r="BC838" s="294"/>
      <c r="BD838" s="294"/>
      <c r="BE838" s="294"/>
      <c r="BF838" s="294"/>
      <c r="BG838" s="294"/>
      <c r="BH838" s="294"/>
      <c r="BI838" s="294"/>
      <c r="BJ838" s="294"/>
      <c r="BK838" s="294"/>
      <c r="BL838" s="294"/>
      <c r="BM838" s="294"/>
      <c r="BN838" s="294"/>
      <c r="BO838" s="294"/>
    </row>
    <row r="839">
      <c r="A839" s="294"/>
      <c r="B839" s="333"/>
      <c r="D839" s="134"/>
      <c r="E839" s="294"/>
      <c r="I839" s="294"/>
      <c r="J839" s="294"/>
      <c r="N839" s="294"/>
      <c r="O839" s="294"/>
      <c r="P839" s="294"/>
      <c r="Q839" s="294"/>
      <c r="R839" s="294"/>
      <c r="S839" s="294"/>
      <c r="T839" s="294"/>
      <c r="U839" s="294"/>
      <c r="V839" s="294"/>
      <c r="W839" s="294"/>
      <c r="X839" s="294"/>
      <c r="Y839" s="294"/>
      <c r="Z839" s="294"/>
      <c r="AA839" s="294"/>
      <c r="AB839" s="294"/>
      <c r="AC839" s="294"/>
      <c r="AD839" s="294"/>
      <c r="AE839" s="294"/>
      <c r="AF839" s="294"/>
      <c r="AG839" s="294"/>
      <c r="AH839" s="294"/>
      <c r="AI839" s="294"/>
      <c r="AJ839" s="294"/>
      <c r="AK839" s="294"/>
      <c r="AL839" s="294"/>
      <c r="AM839" s="294"/>
      <c r="AN839" s="294"/>
      <c r="AO839" s="294"/>
      <c r="AP839" s="294"/>
      <c r="AQ839" s="294"/>
      <c r="AR839" s="294"/>
      <c r="AS839" s="294"/>
      <c r="AT839" s="294"/>
      <c r="AU839" s="294"/>
      <c r="AV839" s="294"/>
      <c r="AW839" s="294"/>
      <c r="AX839" s="294"/>
      <c r="AY839" s="294"/>
      <c r="AZ839" s="294"/>
      <c r="BA839" s="294"/>
      <c r="BB839" s="294"/>
      <c r="BC839" s="294"/>
      <c r="BD839" s="294"/>
      <c r="BE839" s="294"/>
      <c r="BF839" s="294"/>
      <c r="BG839" s="294"/>
      <c r="BH839" s="294"/>
      <c r="BI839" s="294"/>
      <c r="BJ839" s="294"/>
      <c r="BK839" s="294"/>
      <c r="BL839" s="294"/>
      <c r="BM839" s="294"/>
      <c r="BN839" s="294"/>
      <c r="BO839" s="294"/>
    </row>
    <row r="840">
      <c r="A840" s="294"/>
      <c r="B840" s="333"/>
      <c r="D840" s="134"/>
      <c r="E840" s="294"/>
      <c r="I840" s="294"/>
      <c r="J840" s="294"/>
      <c r="N840" s="294"/>
      <c r="O840" s="294"/>
      <c r="P840" s="294"/>
      <c r="Q840" s="294"/>
      <c r="R840" s="294"/>
      <c r="S840" s="294"/>
      <c r="T840" s="294"/>
      <c r="U840" s="294"/>
      <c r="V840" s="294"/>
      <c r="W840" s="294"/>
      <c r="X840" s="294"/>
      <c r="Y840" s="294"/>
      <c r="Z840" s="294"/>
      <c r="AA840" s="294"/>
      <c r="AB840" s="294"/>
      <c r="AC840" s="294"/>
      <c r="AD840" s="294"/>
      <c r="AE840" s="294"/>
      <c r="AF840" s="294"/>
      <c r="AG840" s="294"/>
      <c r="AH840" s="294"/>
      <c r="AI840" s="294"/>
      <c r="AJ840" s="294"/>
      <c r="AK840" s="294"/>
      <c r="AL840" s="294"/>
      <c r="AM840" s="294"/>
      <c r="AN840" s="294"/>
      <c r="AO840" s="294"/>
      <c r="AP840" s="294"/>
      <c r="AQ840" s="294"/>
      <c r="AR840" s="294"/>
      <c r="AS840" s="294"/>
      <c r="AT840" s="294"/>
      <c r="AU840" s="294"/>
      <c r="AV840" s="294"/>
      <c r="AW840" s="294"/>
      <c r="AX840" s="294"/>
      <c r="AY840" s="294"/>
      <c r="AZ840" s="294"/>
      <c r="BA840" s="294"/>
      <c r="BB840" s="294"/>
      <c r="BC840" s="294"/>
      <c r="BD840" s="294"/>
      <c r="BE840" s="294"/>
      <c r="BF840" s="294"/>
      <c r="BG840" s="294"/>
      <c r="BH840" s="294"/>
      <c r="BI840" s="294"/>
      <c r="BJ840" s="294"/>
      <c r="BK840" s="294"/>
      <c r="BL840" s="294"/>
      <c r="BM840" s="294"/>
      <c r="BN840" s="294"/>
      <c r="BO840" s="294"/>
    </row>
    <row r="841">
      <c r="A841" s="294"/>
      <c r="B841" s="333"/>
      <c r="D841" s="134"/>
      <c r="E841" s="294"/>
      <c r="I841" s="294"/>
      <c r="J841" s="294"/>
      <c r="N841" s="294"/>
      <c r="O841" s="294"/>
      <c r="P841" s="294"/>
      <c r="Q841" s="294"/>
      <c r="R841" s="294"/>
      <c r="S841" s="294"/>
      <c r="T841" s="294"/>
      <c r="U841" s="294"/>
      <c r="V841" s="294"/>
      <c r="W841" s="294"/>
      <c r="X841" s="294"/>
      <c r="Y841" s="294"/>
      <c r="Z841" s="294"/>
      <c r="AA841" s="294"/>
      <c r="AB841" s="294"/>
      <c r="AC841" s="294"/>
      <c r="AD841" s="294"/>
      <c r="AE841" s="294"/>
      <c r="AF841" s="294"/>
      <c r="AG841" s="294"/>
      <c r="AH841" s="294"/>
      <c r="AI841" s="294"/>
      <c r="AJ841" s="294"/>
      <c r="AK841" s="294"/>
      <c r="AL841" s="294"/>
      <c r="AM841" s="294"/>
      <c r="AN841" s="294"/>
      <c r="AO841" s="294"/>
      <c r="AP841" s="294"/>
      <c r="AQ841" s="294"/>
      <c r="AR841" s="294"/>
      <c r="AS841" s="294"/>
      <c r="AT841" s="294"/>
      <c r="AU841" s="294"/>
      <c r="AV841" s="294"/>
      <c r="AW841" s="294"/>
      <c r="AX841" s="294"/>
      <c r="AY841" s="294"/>
      <c r="AZ841" s="294"/>
      <c r="BA841" s="294"/>
      <c r="BB841" s="294"/>
      <c r="BC841" s="294"/>
      <c r="BD841" s="294"/>
      <c r="BE841" s="294"/>
      <c r="BF841" s="294"/>
      <c r="BG841" s="294"/>
      <c r="BH841" s="294"/>
      <c r="BI841" s="294"/>
      <c r="BJ841" s="294"/>
      <c r="BK841" s="294"/>
      <c r="BL841" s="294"/>
      <c r="BM841" s="294"/>
      <c r="BN841" s="294"/>
      <c r="BO841" s="294"/>
    </row>
    <row r="842">
      <c r="A842" s="294"/>
      <c r="B842" s="333"/>
      <c r="D842" s="134"/>
      <c r="E842" s="294"/>
      <c r="I842" s="294"/>
      <c r="J842" s="294"/>
      <c r="N842" s="294"/>
      <c r="O842" s="294"/>
      <c r="P842" s="294"/>
      <c r="Q842" s="294"/>
      <c r="R842" s="294"/>
      <c r="S842" s="294"/>
      <c r="T842" s="294"/>
      <c r="U842" s="294"/>
      <c r="V842" s="294"/>
      <c r="W842" s="294"/>
      <c r="X842" s="294"/>
      <c r="Y842" s="294"/>
      <c r="Z842" s="294"/>
      <c r="AA842" s="294"/>
      <c r="AB842" s="294"/>
      <c r="AC842" s="294"/>
      <c r="AD842" s="294"/>
      <c r="AE842" s="294"/>
      <c r="AF842" s="294"/>
      <c r="AG842" s="294"/>
      <c r="AH842" s="294"/>
      <c r="AI842" s="294"/>
      <c r="AJ842" s="294"/>
      <c r="AK842" s="294"/>
      <c r="AL842" s="294"/>
      <c r="AM842" s="294"/>
      <c r="AN842" s="294"/>
      <c r="AO842" s="294"/>
      <c r="AP842" s="294"/>
      <c r="AQ842" s="294"/>
      <c r="AR842" s="294"/>
      <c r="AS842" s="294"/>
      <c r="AT842" s="294"/>
      <c r="AU842" s="294"/>
      <c r="AV842" s="294"/>
      <c r="AW842" s="294"/>
      <c r="AX842" s="294"/>
      <c r="AY842" s="294"/>
      <c r="AZ842" s="294"/>
      <c r="BA842" s="294"/>
      <c r="BB842" s="294"/>
      <c r="BC842" s="294"/>
      <c r="BD842" s="294"/>
      <c r="BE842" s="294"/>
      <c r="BF842" s="294"/>
      <c r="BG842" s="294"/>
      <c r="BH842" s="294"/>
      <c r="BI842" s="294"/>
      <c r="BJ842" s="294"/>
      <c r="BK842" s="294"/>
      <c r="BL842" s="294"/>
      <c r="BM842" s="294"/>
      <c r="BN842" s="294"/>
      <c r="BO842" s="294"/>
    </row>
    <row r="843">
      <c r="A843" s="294"/>
      <c r="B843" s="333"/>
      <c r="D843" s="134"/>
      <c r="E843" s="294"/>
      <c r="I843" s="294"/>
      <c r="J843" s="294"/>
      <c r="N843" s="294"/>
      <c r="O843" s="294"/>
      <c r="P843" s="294"/>
      <c r="Q843" s="294"/>
      <c r="R843" s="294"/>
      <c r="S843" s="294"/>
      <c r="T843" s="294"/>
      <c r="U843" s="294"/>
      <c r="V843" s="294"/>
      <c r="W843" s="294"/>
      <c r="X843" s="294"/>
      <c r="Y843" s="294"/>
      <c r="Z843" s="294"/>
      <c r="AA843" s="294"/>
      <c r="AB843" s="294"/>
      <c r="AC843" s="294"/>
      <c r="AD843" s="294"/>
      <c r="AE843" s="294"/>
      <c r="AF843" s="294"/>
      <c r="AG843" s="294"/>
      <c r="AH843" s="294"/>
      <c r="AI843" s="294"/>
      <c r="AJ843" s="294"/>
      <c r="AK843" s="294"/>
      <c r="AL843" s="294"/>
      <c r="AM843" s="294"/>
      <c r="AN843" s="294"/>
      <c r="AO843" s="294"/>
      <c r="AP843" s="294"/>
      <c r="AQ843" s="294"/>
      <c r="AR843" s="294"/>
      <c r="AS843" s="294"/>
      <c r="AT843" s="294"/>
      <c r="AU843" s="294"/>
      <c r="AV843" s="294"/>
      <c r="AW843" s="294"/>
      <c r="AX843" s="294"/>
      <c r="AY843" s="294"/>
      <c r="AZ843" s="294"/>
      <c r="BA843" s="294"/>
      <c r="BB843" s="294"/>
      <c r="BC843" s="294"/>
      <c r="BD843" s="294"/>
      <c r="BE843" s="294"/>
      <c r="BF843" s="294"/>
      <c r="BG843" s="294"/>
      <c r="BH843" s="294"/>
      <c r="BI843" s="294"/>
      <c r="BJ843" s="294"/>
      <c r="BK843" s="294"/>
      <c r="BL843" s="294"/>
      <c r="BM843" s="294"/>
      <c r="BN843" s="294"/>
      <c r="BO843" s="294"/>
    </row>
    <row r="844">
      <c r="A844" s="294"/>
      <c r="B844" s="333"/>
      <c r="D844" s="134"/>
      <c r="E844" s="294"/>
      <c r="I844" s="294"/>
      <c r="J844" s="294"/>
      <c r="N844" s="294"/>
      <c r="O844" s="294"/>
      <c r="P844" s="294"/>
      <c r="Q844" s="294"/>
      <c r="R844" s="294"/>
      <c r="S844" s="294"/>
      <c r="T844" s="294"/>
      <c r="U844" s="294"/>
      <c r="V844" s="294"/>
      <c r="W844" s="294"/>
      <c r="X844" s="294"/>
      <c r="Y844" s="294"/>
      <c r="Z844" s="294"/>
      <c r="AA844" s="294"/>
      <c r="AB844" s="294"/>
      <c r="AC844" s="294"/>
      <c r="AD844" s="294"/>
      <c r="AE844" s="294"/>
      <c r="AF844" s="294"/>
      <c r="AG844" s="294"/>
      <c r="AH844" s="294"/>
      <c r="AI844" s="294"/>
      <c r="AJ844" s="294"/>
      <c r="AK844" s="294"/>
      <c r="AL844" s="294"/>
      <c r="AM844" s="294"/>
      <c r="AN844" s="294"/>
      <c r="AO844" s="294"/>
      <c r="AP844" s="294"/>
      <c r="AQ844" s="294"/>
      <c r="AR844" s="294"/>
      <c r="AS844" s="294"/>
      <c r="AT844" s="294"/>
      <c r="AU844" s="294"/>
      <c r="AV844" s="294"/>
      <c r="AW844" s="294"/>
      <c r="AX844" s="294"/>
      <c r="AY844" s="294"/>
      <c r="AZ844" s="294"/>
      <c r="BA844" s="294"/>
      <c r="BB844" s="294"/>
      <c r="BC844" s="294"/>
      <c r="BD844" s="294"/>
      <c r="BE844" s="294"/>
      <c r="BF844" s="294"/>
      <c r="BG844" s="294"/>
      <c r="BH844" s="294"/>
      <c r="BI844" s="294"/>
      <c r="BJ844" s="294"/>
      <c r="BK844" s="294"/>
      <c r="BL844" s="294"/>
      <c r="BM844" s="294"/>
      <c r="BN844" s="294"/>
      <c r="BO844" s="294"/>
    </row>
    <row r="845">
      <c r="A845" s="294"/>
      <c r="B845" s="333"/>
      <c r="D845" s="134"/>
      <c r="E845" s="294"/>
      <c r="I845" s="294"/>
      <c r="J845" s="294"/>
      <c r="N845" s="294"/>
      <c r="O845" s="294"/>
      <c r="P845" s="294"/>
      <c r="Q845" s="294"/>
      <c r="R845" s="294"/>
      <c r="S845" s="294"/>
      <c r="T845" s="294"/>
      <c r="U845" s="294"/>
      <c r="V845" s="294"/>
      <c r="W845" s="294"/>
      <c r="X845" s="294"/>
      <c r="Y845" s="294"/>
      <c r="Z845" s="294"/>
      <c r="AA845" s="294"/>
      <c r="AB845" s="294"/>
      <c r="AC845" s="294"/>
      <c r="AD845" s="294"/>
      <c r="AE845" s="294"/>
      <c r="AF845" s="294"/>
      <c r="AG845" s="294"/>
      <c r="AH845" s="294"/>
      <c r="AI845" s="294"/>
      <c r="AJ845" s="294"/>
      <c r="AK845" s="294"/>
      <c r="AL845" s="294"/>
      <c r="AM845" s="294"/>
      <c r="AN845" s="294"/>
      <c r="AO845" s="294"/>
      <c r="AP845" s="294"/>
      <c r="AQ845" s="294"/>
      <c r="AR845" s="294"/>
      <c r="AS845" s="294"/>
      <c r="AT845" s="294"/>
      <c r="AU845" s="294"/>
      <c r="AV845" s="294"/>
      <c r="AW845" s="294"/>
      <c r="AX845" s="294"/>
      <c r="AY845" s="294"/>
      <c r="AZ845" s="294"/>
      <c r="BA845" s="294"/>
      <c r="BB845" s="294"/>
      <c r="BC845" s="294"/>
      <c r="BD845" s="294"/>
      <c r="BE845" s="294"/>
      <c r="BF845" s="294"/>
      <c r="BG845" s="294"/>
      <c r="BH845" s="294"/>
      <c r="BI845" s="294"/>
      <c r="BJ845" s="294"/>
      <c r="BK845" s="294"/>
      <c r="BL845" s="294"/>
      <c r="BM845" s="294"/>
      <c r="BN845" s="294"/>
      <c r="BO845" s="294"/>
    </row>
    <row r="846">
      <c r="A846" s="294"/>
      <c r="B846" s="333"/>
      <c r="D846" s="134"/>
      <c r="E846" s="294"/>
      <c r="I846" s="294"/>
      <c r="J846" s="294"/>
      <c r="N846" s="294"/>
      <c r="O846" s="294"/>
      <c r="P846" s="294"/>
      <c r="Q846" s="294"/>
      <c r="R846" s="294"/>
      <c r="S846" s="294"/>
      <c r="T846" s="294"/>
      <c r="U846" s="294"/>
      <c r="V846" s="294"/>
      <c r="W846" s="294"/>
      <c r="X846" s="294"/>
      <c r="Y846" s="294"/>
      <c r="Z846" s="294"/>
      <c r="AA846" s="294"/>
      <c r="AB846" s="294"/>
      <c r="AC846" s="294"/>
      <c r="AD846" s="294"/>
      <c r="AE846" s="294"/>
      <c r="AF846" s="294"/>
      <c r="AG846" s="294"/>
      <c r="AH846" s="294"/>
      <c r="AI846" s="294"/>
      <c r="AJ846" s="294"/>
      <c r="AK846" s="294"/>
      <c r="AL846" s="294"/>
      <c r="AM846" s="294"/>
      <c r="AN846" s="294"/>
      <c r="AO846" s="294"/>
      <c r="AP846" s="294"/>
      <c r="AQ846" s="294"/>
      <c r="AR846" s="294"/>
      <c r="AS846" s="294"/>
      <c r="AT846" s="294"/>
      <c r="AU846" s="294"/>
      <c r="AV846" s="294"/>
      <c r="AW846" s="294"/>
      <c r="AX846" s="294"/>
      <c r="AY846" s="294"/>
      <c r="AZ846" s="294"/>
      <c r="BA846" s="294"/>
      <c r="BB846" s="294"/>
      <c r="BC846" s="294"/>
      <c r="BD846" s="294"/>
      <c r="BE846" s="294"/>
      <c r="BF846" s="294"/>
      <c r="BG846" s="294"/>
      <c r="BH846" s="294"/>
      <c r="BI846" s="294"/>
      <c r="BJ846" s="294"/>
      <c r="BK846" s="294"/>
      <c r="BL846" s="294"/>
      <c r="BM846" s="294"/>
      <c r="BN846" s="294"/>
      <c r="BO846" s="294"/>
    </row>
    <row r="847">
      <c r="A847" s="294"/>
      <c r="B847" s="333"/>
      <c r="D847" s="134"/>
      <c r="E847" s="294"/>
      <c r="I847" s="294"/>
      <c r="J847" s="294"/>
      <c r="N847" s="294"/>
      <c r="O847" s="294"/>
      <c r="P847" s="294"/>
      <c r="Q847" s="294"/>
      <c r="R847" s="294"/>
      <c r="S847" s="294"/>
      <c r="T847" s="294"/>
      <c r="U847" s="294"/>
      <c r="V847" s="294"/>
      <c r="W847" s="294"/>
      <c r="X847" s="294"/>
      <c r="Y847" s="294"/>
      <c r="Z847" s="294"/>
      <c r="AA847" s="294"/>
      <c r="AB847" s="294"/>
      <c r="AC847" s="294"/>
      <c r="AD847" s="294"/>
      <c r="AE847" s="294"/>
      <c r="AF847" s="294"/>
      <c r="AG847" s="294"/>
      <c r="AH847" s="294"/>
      <c r="AI847" s="294"/>
      <c r="AJ847" s="294"/>
      <c r="AK847" s="294"/>
      <c r="AL847" s="294"/>
      <c r="AM847" s="294"/>
      <c r="AN847" s="294"/>
      <c r="AO847" s="294"/>
      <c r="AP847" s="294"/>
      <c r="AQ847" s="294"/>
      <c r="AR847" s="294"/>
      <c r="AS847" s="294"/>
      <c r="AT847" s="294"/>
      <c r="AU847" s="294"/>
      <c r="AV847" s="294"/>
      <c r="AW847" s="294"/>
      <c r="AX847" s="294"/>
      <c r="AY847" s="294"/>
      <c r="AZ847" s="294"/>
      <c r="BA847" s="294"/>
      <c r="BB847" s="294"/>
      <c r="BC847" s="294"/>
      <c r="BD847" s="294"/>
      <c r="BE847" s="294"/>
      <c r="BF847" s="294"/>
      <c r="BG847" s="294"/>
      <c r="BH847" s="294"/>
      <c r="BI847" s="294"/>
      <c r="BJ847" s="294"/>
      <c r="BK847" s="294"/>
      <c r="BL847" s="294"/>
      <c r="BM847" s="294"/>
      <c r="BN847" s="294"/>
      <c r="BO847" s="294"/>
    </row>
    <row r="848">
      <c r="A848" s="294"/>
      <c r="B848" s="333"/>
      <c r="D848" s="134"/>
      <c r="E848" s="294"/>
      <c r="I848" s="294"/>
      <c r="J848" s="294"/>
      <c r="N848" s="294"/>
      <c r="O848" s="294"/>
      <c r="P848" s="294"/>
      <c r="Q848" s="294"/>
      <c r="R848" s="294"/>
      <c r="S848" s="294"/>
      <c r="T848" s="294"/>
      <c r="U848" s="294"/>
      <c r="V848" s="294"/>
      <c r="W848" s="294"/>
      <c r="X848" s="294"/>
      <c r="Y848" s="294"/>
      <c r="Z848" s="294"/>
      <c r="AA848" s="294"/>
      <c r="AB848" s="294"/>
      <c r="AC848" s="294"/>
      <c r="AD848" s="294"/>
      <c r="AE848" s="294"/>
      <c r="AF848" s="294"/>
      <c r="AG848" s="294"/>
      <c r="AH848" s="294"/>
      <c r="AI848" s="294"/>
      <c r="AJ848" s="294"/>
      <c r="AK848" s="294"/>
      <c r="AL848" s="294"/>
      <c r="AM848" s="294"/>
      <c r="AN848" s="294"/>
      <c r="AO848" s="294"/>
      <c r="AP848" s="294"/>
      <c r="AQ848" s="294"/>
      <c r="AR848" s="294"/>
      <c r="AS848" s="294"/>
      <c r="AT848" s="294"/>
      <c r="AU848" s="294"/>
      <c r="AV848" s="294"/>
      <c r="AW848" s="294"/>
      <c r="AX848" s="294"/>
      <c r="AY848" s="294"/>
      <c r="AZ848" s="294"/>
      <c r="BA848" s="294"/>
      <c r="BB848" s="294"/>
      <c r="BC848" s="294"/>
      <c r="BD848" s="294"/>
      <c r="BE848" s="294"/>
      <c r="BF848" s="294"/>
      <c r="BG848" s="294"/>
      <c r="BH848" s="294"/>
      <c r="BI848" s="294"/>
      <c r="BJ848" s="294"/>
      <c r="BK848" s="294"/>
      <c r="BL848" s="294"/>
      <c r="BM848" s="294"/>
      <c r="BN848" s="294"/>
      <c r="BO848" s="294"/>
    </row>
    <row r="849">
      <c r="A849" s="294"/>
      <c r="B849" s="333"/>
      <c r="D849" s="134"/>
      <c r="E849" s="294"/>
      <c r="I849" s="294"/>
      <c r="J849" s="294"/>
      <c r="N849" s="294"/>
      <c r="O849" s="294"/>
      <c r="P849" s="294"/>
      <c r="Q849" s="294"/>
      <c r="R849" s="294"/>
      <c r="S849" s="294"/>
      <c r="T849" s="294"/>
      <c r="U849" s="294"/>
      <c r="V849" s="294"/>
      <c r="W849" s="294"/>
      <c r="X849" s="294"/>
      <c r="Y849" s="294"/>
      <c r="Z849" s="294"/>
      <c r="AA849" s="294"/>
      <c r="AB849" s="294"/>
      <c r="AC849" s="294"/>
      <c r="AD849" s="294"/>
      <c r="AE849" s="294"/>
      <c r="AF849" s="294"/>
      <c r="AG849" s="294"/>
      <c r="AH849" s="294"/>
      <c r="AI849" s="294"/>
      <c r="AJ849" s="294"/>
      <c r="AK849" s="294"/>
      <c r="AL849" s="294"/>
      <c r="AM849" s="294"/>
      <c r="AN849" s="294"/>
      <c r="AO849" s="294"/>
      <c r="AP849" s="294"/>
      <c r="AQ849" s="294"/>
      <c r="AR849" s="294"/>
      <c r="AS849" s="294"/>
      <c r="AT849" s="294"/>
      <c r="AU849" s="294"/>
      <c r="AV849" s="294"/>
      <c r="AW849" s="294"/>
      <c r="AX849" s="294"/>
      <c r="AY849" s="294"/>
      <c r="AZ849" s="294"/>
      <c r="BA849" s="294"/>
      <c r="BB849" s="294"/>
      <c r="BC849" s="294"/>
      <c r="BD849" s="294"/>
      <c r="BE849" s="294"/>
      <c r="BF849" s="294"/>
      <c r="BG849" s="294"/>
      <c r="BH849" s="294"/>
      <c r="BI849" s="294"/>
      <c r="BJ849" s="294"/>
      <c r="BK849" s="294"/>
      <c r="BL849" s="294"/>
      <c r="BM849" s="294"/>
      <c r="BN849" s="294"/>
      <c r="BO849" s="294"/>
    </row>
    <row r="850">
      <c r="A850" s="294"/>
      <c r="B850" s="333"/>
      <c r="D850" s="134"/>
      <c r="E850" s="294"/>
      <c r="I850" s="294"/>
      <c r="J850" s="294"/>
      <c r="N850" s="294"/>
      <c r="O850" s="294"/>
      <c r="P850" s="294"/>
      <c r="Q850" s="294"/>
      <c r="R850" s="294"/>
      <c r="S850" s="294"/>
      <c r="T850" s="294"/>
      <c r="U850" s="294"/>
      <c r="V850" s="294"/>
      <c r="W850" s="294"/>
      <c r="X850" s="294"/>
      <c r="Y850" s="294"/>
      <c r="Z850" s="294"/>
      <c r="AA850" s="294"/>
      <c r="AB850" s="294"/>
      <c r="AC850" s="294"/>
      <c r="AD850" s="294"/>
      <c r="AE850" s="294"/>
      <c r="AF850" s="294"/>
      <c r="AG850" s="294"/>
      <c r="AH850" s="294"/>
      <c r="AI850" s="294"/>
      <c r="AJ850" s="294"/>
      <c r="AK850" s="294"/>
      <c r="AL850" s="294"/>
      <c r="AM850" s="294"/>
      <c r="AN850" s="294"/>
      <c r="AO850" s="294"/>
      <c r="AP850" s="294"/>
      <c r="AQ850" s="294"/>
      <c r="AR850" s="294"/>
      <c r="AS850" s="294"/>
      <c r="AT850" s="294"/>
      <c r="AU850" s="294"/>
      <c r="AV850" s="294"/>
      <c r="AW850" s="294"/>
      <c r="AX850" s="294"/>
      <c r="AY850" s="294"/>
      <c r="AZ850" s="294"/>
      <c r="BA850" s="294"/>
      <c r="BB850" s="294"/>
      <c r="BC850" s="294"/>
      <c r="BD850" s="294"/>
      <c r="BE850" s="294"/>
      <c r="BF850" s="294"/>
      <c r="BG850" s="294"/>
      <c r="BH850" s="294"/>
      <c r="BI850" s="294"/>
      <c r="BJ850" s="294"/>
      <c r="BK850" s="294"/>
      <c r="BL850" s="294"/>
      <c r="BM850" s="294"/>
      <c r="BN850" s="294"/>
      <c r="BO850" s="294"/>
    </row>
    <row r="851">
      <c r="A851" s="294"/>
      <c r="B851" s="333"/>
      <c r="D851" s="134"/>
      <c r="E851" s="294"/>
      <c r="I851" s="294"/>
      <c r="J851" s="294"/>
      <c r="N851" s="294"/>
      <c r="O851" s="294"/>
      <c r="P851" s="294"/>
      <c r="Q851" s="294"/>
      <c r="R851" s="294"/>
      <c r="S851" s="294"/>
      <c r="T851" s="294"/>
      <c r="U851" s="294"/>
      <c r="V851" s="294"/>
      <c r="W851" s="294"/>
      <c r="X851" s="294"/>
      <c r="Y851" s="294"/>
      <c r="Z851" s="294"/>
      <c r="AA851" s="294"/>
      <c r="AB851" s="294"/>
      <c r="AC851" s="294"/>
      <c r="AD851" s="294"/>
      <c r="AE851" s="294"/>
      <c r="AF851" s="294"/>
      <c r="AG851" s="294"/>
      <c r="AH851" s="294"/>
      <c r="AI851" s="294"/>
      <c r="AJ851" s="294"/>
      <c r="AK851" s="294"/>
      <c r="AL851" s="294"/>
      <c r="AM851" s="294"/>
      <c r="AN851" s="294"/>
      <c r="AO851" s="294"/>
      <c r="AP851" s="294"/>
      <c r="AQ851" s="294"/>
      <c r="AR851" s="294"/>
      <c r="AS851" s="294"/>
      <c r="AT851" s="294"/>
      <c r="AU851" s="294"/>
      <c r="AV851" s="294"/>
      <c r="AW851" s="294"/>
      <c r="AX851" s="294"/>
      <c r="AY851" s="294"/>
      <c r="AZ851" s="294"/>
      <c r="BA851" s="294"/>
      <c r="BB851" s="294"/>
      <c r="BC851" s="294"/>
      <c r="BD851" s="294"/>
      <c r="BE851" s="294"/>
      <c r="BF851" s="294"/>
      <c r="BG851" s="294"/>
      <c r="BH851" s="294"/>
      <c r="BI851" s="294"/>
      <c r="BJ851" s="294"/>
      <c r="BK851" s="294"/>
      <c r="BL851" s="294"/>
      <c r="BM851" s="294"/>
      <c r="BN851" s="294"/>
      <c r="BO851" s="294"/>
    </row>
    <row r="852">
      <c r="A852" s="294"/>
      <c r="B852" s="333"/>
      <c r="D852" s="134"/>
      <c r="E852" s="294"/>
      <c r="I852" s="294"/>
      <c r="J852" s="294"/>
      <c r="N852" s="294"/>
      <c r="O852" s="294"/>
      <c r="P852" s="294"/>
      <c r="Q852" s="294"/>
      <c r="R852" s="294"/>
      <c r="S852" s="294"/>
      <c r="T852" s="294"/>
      <c r="U852" s="294"/>
      <c r="V852" s="294"/>
      <c r="W852" s="294"/>
      <c r="X852" s="294"/>
      <c r="Y852" s="294"/>
      <c r="Z852" s="294"/>
      <c r="AA852" s="294"/>
      <c r="AB852" s="294"/>
      <c r="AC852" s="294"/>
      <c r="AD852" s="294"/>
      <c r="AE852" s="294"/>
      <c r="AF852" s="294"/>
      <c r="AG852" s="294"/>
      <c r="AH852" s="294"/>
      <c r="AI852" s="294"/>
      <c r="AJ852" s="294"/>
      <c r="AK852" s="294"/>
      <c r="AL852" s="294"/>
      <c r="AM852" s="294"/>
      <c r="AN852" s="294"/>
      <c r="AO852" s="294"/>
      <c r="AP852" s="294"/>
      <c r="AQ852" s="294"/>
      <c r="AR852" s="294"/>
      <c r="AS852" s="294"/>
      <c r="AT852" s="294"/>
      <c r="AU852" s="294"/>
      <c r="AV852" s="294"/>
      <c r="AW852" s="294"/>
      <c r="AX852" s="294"/>
      <c r="AY852" s="294"/>
      <c r="AZ852" s="294"/>
      <c r="BA852" s="294"/>
      <c r="BB852" s="294"/>
      <c r="BC852" s="294"/>
      <c r="BD852" s="294"/>
      <c r="BE852" s="294"/>
      <c r="BF852" s="294"/>
      <c r="BG852" s="294"/>
      <c r="BH852" s="294"/>
      <c r="BI852" s="294"/>
      <c r="BJ852" s="294"/>
      <c r="BK852" s="294"/>
      <c r="BL852" s="294"/>
      <c r="BM852" s="294"/>
      <c r="BN852" s="294"/>
      <c r="BO852" s="294"/>
    </row>
    <row r="853">
      <c r="A853" s="294"/>
      <c r="B853" s="333"/>
      <c r="D853" s="134"/>
      <c r="E853" s="294"/>
      <c r="I853" s="294"/>
      <c r="J853" s="294"/>
      <c r="N853" s="294"/>
      <c r="O853" s="294"/>
      <c r="P853" s="294"/>
      <c r="Q853" s="294"/>
      <c r="R853" s="294"/>
      <c r="S853" s="294"/>
      <c r="T853" s="294"/>
      <c r="U853" s="294"/>
      <c r="V853" s="294"/>
      <c r="W853" s="294"/>
      <c r="X853" s="294"/>
      <c r="Y853" s="294"/>
      <c r="Z853" s="294"/>
      <c r="AA853" s="294"/>
      <c r="AB853" s="294"/>
      <c r="AC853" s="294"/>
      <c r="AD853" s="294"/>
      <c r="AE853" s="294"/>
      <c r="AF853" s="294"/>
      <c r="AG853" s="294"/>
      <c r="AH853" s="294"/>
      <c r="AI853" s="294"/>
      <c r="AJ853" s="294"/>
      <c r="AK853" s="294"/>
      <c r="AL853" s="294"/>
      <c r="AM853" s="294"/>
      <c r="AN853" s="294"/>
      <c r="AO853" s="294"/>
      <c r="AP853" s="294"/>
      <c r="AQ853" s="294"/>
      <c r="AR853" s="294"/>
      <c r="AS853" s="294"/>
      <c r="AT853" s="294"/>
      <c r="AU853" s="294"/>
      <c r="AV853" s="294"/>
      <c r="AW853" s="294"/>
      <c r="AX853" s="294"/>
      <c r="AY853" s="294"/>
      <c r="AZ853" s="294"/>
      <c r="BA853" s="294"/>
      <c r="BB853" s="294"/>
      <c r="BC853" s="294"/>
      <c r="BD853" s="294"/>
      <c r="BE853" s="294"/>
      <c r="BF853" s="294"/>
      <c r="BG853" s="294"/>
      <c r="BH853" s="294"/>
      <c r="BI853" s="294"/>
      <c r="BJ853" s="294"/>
      <c r="BK853" s="294"/>
      <c r="BL853" s="294"/>
      <c r="BM853" s="294"/>
      <c r="BN853" s="294"/>
      <c r="BO853" s="294"/>
    </row>
    <row r="854">
      <c r="A854" s="294"/>
      <c r="B854" s="333"/>
      <c r="D854" s="134"/>
      <c r="E854" s="294"/>
      <c r="I854" s="294"/>
      <c r="J854" s="294"/>
      <c r="N854" s="294"/>
      <c r="O854" s="294"/>
      <c r="P854" s="294"/>
      <c r="Q854" s="294"/>
      <c r="R854" s="294"/>
      <c r="S854" s="294"/>
      <c r="T854" s="294"/>
      <c r="U854" s="294"/>
      <c r="V854" s="294"/>
      <c r="W854" s="294"/>
      <c r="X854" s="294"/>
      <c r="Y854" s="294"/>
      <c r="Z854" s="294"/>
      <c r="AA854" s="294"/>
      <c r="AB854" s="294"/>
      <c r="AC854" s="294"/>
      <c r="AD854" s="294"/>
      <c r="AE854" s="294"/>
      <c r="AF854" s="294"/>
      <c r="AG854" s="294"/>
      <c r="AH854" s="294"/>
      <c r="AI854" s="294"/>
      <c r="AJ854" s="294"/>
      <c r="AK854" s="294"/>
      <c r="AL854" s="294"/>
      <c r="AM854" s="294"/>
      <c r="AN854" s="294"/>
      <c r="AO854" s="294"/>
      <c r="AP854" s="294"/>
      <c r="AQ854" s="294"/>
      <c r="AR854" s="294"/>
      <c r="AS854" s="294"/>
      <c r="AT854" s="294"/>
      <c r="AU854" s="294"/>
      <c r="AV854" s="294"/>
      <c r="AW854" s="294"/>
      <c r="AX854" s="294"/>
      <c r="AY854" s="294"/>
      <c r="AZ854" s="294"/>
      <c r="BA854" s="294"/>
      <c r="BB854" s="294"/>
      <c r="BC854" s="294"/>
      <c r="BD854" s="294"/>
      <c r="BE854" s="294"/>
      <c r="BF854" s="294"/>
      <c r="BG854" s="294"/>
      <c r="BH854" s="294"/>
      <c r="BI854" s="294"/>
      <c r="BJ854" s="294"/>
      <c r="BK854" s="294"/>
      <c r="BL854" s="294"/>
      <c r="BM854" s="294"/>
      <c r="BN854" s="294"/>
      <c r="BO854" s="294"/>
    </row>
    <row r="855">
      <c r="A855" s="294"/>
      <c r="B855" s="333"/>
      <c r="D855" s="134"/>
      <c r="E855" s="294"/>
      <c r="I855" s="294"/>
      <c r="J855" s="294"/>
      <c r="N855" s="294"/>
      <c r="O855" s="294"/>
      <c r="P855" s="294"/>
      <c r="Q855" s="294"/>
      <c r="R855" s="294"/>
      <c r="S855" s="294"/>
      <c r="T855" s="294"/>
      <c r="U855" s="294"/>
      <c r="V855" s="294"/>
      <c r="W855" s="294"/>
      <c r="X855" s="294"/>
      <c r="Y855" s="294"/>
      <c r="Z855" s="294"/>
      <c r="AA855" s="294"/>
      <c r="AB855" s="294"/>
      <c r="AC855" s="294"/>
      <c r="AD855" s="294"/>
      <c r="AE855" s="294"/>
      <c r="AF855" s="294"/>
      <c r="AG855" s="294"/>
      <c r="AH855" s="294"/>
      <c r="AI855" s="294"/>
      <c r="AJ855" s="294"/>
      <c r="AK855" s="294"/>
      <c r="AL855" s="294"/>
      <c r="AM855" s="294"/>
      <c r="AN855" s="294"/>
      <c r="AO855" s="294"/>
      <c r="AP855" s="294"/>
      <c r="AQ855" s="294"/>
      <c r="AR855" s="294"/>
      <c r="AS855" s="294"/>
      <c r="AT855" s="294"/>
      <c r="AU855" s="294"/>
      <c r="AV855" s="294"/>
      <c r="AW855" s="294"/>
      <c r="AX855" s="294"/>
      <c r="AY855" s="294"/>
      <c r="AZ855" s="294"/>
      <c r="BA855" s="294"/>
      <c r="BB855" s="294"/>
      <c r="BC855" s="294"/>
      <c r="BD855" s="294"/>
      <c r="BE855" s="294"/>
      <c r="BF855" s="294"/>
      <c r="BG855" s="294"/>
      <c r="BH855" s="294"/>
      <c r="BI855" s="294"/>
      <c r="BJ855" s="294"/>
      <c r="BK855" s="294"/>
      <c r="BL855" s="294"/>
      <c r="BM855" s="294"/>
      <c r="BN855" s="294"/>
      <c r="BO855" s="294"/>
    </row>
    <row r="856">
      <c r="A856" s="294"/>
      <c r="B856" s="333"/>
      <c r="D856" s="134"/>
      <c r="E856" s="294"/>
      <c r="I856" s="294"/>
      <c r="J856" s="294"/>
      <c r="N856" s="294"/>
      <c r="O856" s="294"/>
      <c r="P856" s="294"/>
      <c r="Q856" s="294"/>
      <c r="R856" s="294"/>
      <c r="S856" s="294"/>
      <c r="T856" s="294"/>
      <c r="U856" s="294"/>
      <c r="V856" s="294"/>
      <c r="W856" s="294"/>
      <c r="X856" s="294"/>
      <c r="Y856" s="294"/>
      <c r="Z856" s="294"/>
      <c r="AA856" s="294"/>
      <c r="AB856" s="294"/>
      <c r="AC856" s="294"/>
      <c r="AD856" s="294"/>
      <c r="AE856" s="294"/>
      <c r="AF856" s="294"/>
      <c r="AG856" s="294"/>
      <c r="AH856" s="294"/>
      <c r="AI856" s="294"/>
      <c r="AJ856" s="294"/>
      <c r="AK856" s="294"/>
      <c r="AL856" s="294"/>
      <c r="AM856" s="294"/>
      <c r="AN856" s="294"/>
      <c r="AO856" s="294"/>
      <c r="AP856" s="294"/>
      <c r="AQ856" s="294"/>
      <c r="AR856" s="294"/>
      <c r="AS856" s="294"/>
      <c r="AT856" s="294"/>
      <c r="AU856" s="294"/>
      <c r="AV856" s="294"/>
      <c r="AW856" s="294"/>
      <c r="AX856" s="294"/>
      <c r="AY856" s="294"/>
      <c r="AZ856" s="294"/>
      <c r="BA856" s="294"/>
      <c r="BB856" s="294"/>
      <c r="BC856" s="294"/>
      <c r="BD856" s="294"/>
      <c r="BE856" s="294"/>
      <c r="BF856" s="294"/>
      <c r="BG856" s="294"/>
      <c r="BH856" s="294"/>
      <c r="BI856" s="294"/>
      <c r="BJ856" s="294"/>
      <c r="BK856" s="294"/>
      <c r="BL856" s="294"/>
      <c r="BM856" s="294"/>
      <c r="BN856" s="294"/>
      <c r="BO856" s="294"/>
    </row>
    <row r="857">
      <c r="A857" s="294"/>
      <c r="B857" s="333"/>
      <c r="D857" s="134"/>
      <c r="E857" s="294"/>
      <c r="I857" s="294"/>
      <c r="J857" s="294"/>
      <c r="N857" s="294"/>
      <c r="O857" s="294"/>
      <c r="P857" s="294"/>
      <c r="Q857" s="294"/>
      <c r="R857" s="294"/>
      <c r="S857" s="294"/>
      <c r="T857" s="294"/>
      <c r="U857" s="294"/>
      <c r="V857" s="294"/>
      <c r="W857" s="294"/>
      <c r="X857" s="294"/>
      <c r="Y857" s="294"/>
      <c r="Z857" s="294"/>
      <c r="AA857" s="294"/>
      <c r="AB857" s="294"/>
      <c r="AC857" s="294"/>
      <c r="AD857" s="294"/>
      <c r="AE857" s="294"/>
      <c r="AF857" s="294"/>
      <c r="AG857" s="294"/>
      <c r="AH857" s="294"/>
      <c r="AI857" s="294"/>
      <c r="AJ857" s="294"/>
      <c r="AK857" s="294"/>
      <c r="AL857" s="294"/>
      <c r="AM857" s="294"/>
      <c r="AN857" s="294"/>
      <c r="AO857" s="294"/>
      <c r="AP857" s="294"/>
      <c r="AQ857" s="294"/>
      <c r="AR857" s="294"/>
      <c r="AS857" s="294"/>
      <c r="AT857" s="294"/>
      <c r="AU857" s="294"/>
      <c r="AV857" s="294"/>
      <c r="AW857" s="294"/>
      <c r="AX857" s="294"/>
      <c r="AY857" s="294"/>
      <c r="AZ857" s="294"/>
      <c r="BA857" s="294"/>
      <c r="BB857" s="294"/>
      <c r="BC857" s="294"/>
      <c r="BD857" s="294"/>
      <c r="BE857" s="294"/>
      <c r="BF857" s="294"/>
      <c r="BG857" s="294"/>
      <c r="BH857" s="294"/>
      <c r="BI857" s="294"/>
      <c r="BJ857" s="294"/>
      <c r="BK857" s="294"/>
      <c r="BL857" s="294"/>
      <c r="BM857" s="294"/>
      <c r="BN857" s="294"/>
      <c r="BO857" s="294"/>
    </row>
    <row r="858">
      <c r="A858" s="294"/>
      <c r="B858" s="333"/>
      <c r="D858" s="134"/>
      <c r="E858" s="294"/>
      <c r="I858" s="294"/>
      <c r="J858" s="294"/>
      <c r="N858" s="294"/>
      <c r="O858" s="294"/>
      <c r="P858" s="294"/>
      <c r="Q858" s="294"/>
      <c r="R858" s="294"/>
      <c r="S858" s="294"/>
      <c r="T858" s="294"/>
      <c r="U858" s="294"/>
      <c r="V858" s="294"/>
      <c r="W858" s="294"/>
      <c r="X858" s="294"/>
      <c r="Y858" s="294"/>
      <c r="Z858" s="294"/>
      <c r="AA858" s="294"/>
      <c r="AB858" s="294"/>
      <c r="AC858" s="294"/>
      <c r="AD858" s="294"/>
      <c r="AE858" s="294"/>
      <c r="AF858" s="294"/>
      <c r="AG858" s="294"/>
      <c r="AH858" s="294"/>
      <c r="AI858" s="294"/>
      <c r="AJ858" s="294"/>
      <c r="AK858" s="294"/>
      <c r="AL858" s="294"/>
      <c r="AM858" s="294"/>
      <c r="AN858" s="294"/>
      <c r="AO858" s="294"/>
      <c r="AP858" s="294"/>
      <c r="AQ858" s="294"/>
      <c r="AR858" s="294"/>
      <c r="AS858" s="294"/>
      <c r="AT858" s="294"/>
      <c r="AU858" s="294"/>
      <c r="AV858" s="294"/>
      <c r="AW858" s="294"/>
      <c r="AX858" s="294"/>
      <c r="AY858" s="294"/>
      <c r="AZ858" s="294"/>
      <c r="BA858" s="294"/>
      <c r="BB858" s="294"/>
      <c r="BC858" s="294"/>
      <c r="BD858" s="294"/>
      <c r="BE858" s="294"/>
      <c r="BF858" s="294"/>
      <c r="BG858" s="294"/>
      <c r="BH858" s="294"/>
      <c r="BI858" s="294"/>
      <c r="BJ858" s="294"/>
      <c r="BK858" s="294"/>
      <c r="BL858" s="294"/>
      <c r="BM858" s="294"/>
      <c r="BN858" s="294"/>
      <c r="BO858" s="294"/>
    </row>
    <row r="859">
      <c r="A859" s="294"/>
      <c r="B859" s="333"/>
      <c r="D859" s="134"/>
      <c r="E859" s="294"/>
      <c r="I859" s="294"/>
      <c r="J859" s="294"/>
      <c r="N859" s="294"/>
      <c r="O859" s="294"/>
      <c r="P859" s="294"/>
      <c r="Q859" s="294"/>
      <c r="R859" s="294"/>
      <c r="S859" s="294"/>
      <c r="T859" s="294"/>
      <c r="U859" s="294"/>
      <c r="V859" s="294"/>
      <c r="W859" s="294"/>
      <c r="X859" s="294"/>
      <c r="Y859" s="294"/>
      <c r="Z859" s="294"/>
      <c r="AA859" s="294"/>
      <c r="AB859" s="294"/>
      <c r="AC859" s="294"/>
      <c r="AD859" s="294"/>
      <c r="AE859" s="294"/>
      <c r="AF859" s="294"/>
      <c r="AG859" s="294"/>
      <c r="AH859" s="294"/>
      <c r="AI859" s="294"/>
      <c r="AJ859" s="294"/>
      <c r="AK859" s="294"/>
      <c r="AL859" s="294"/>
      <c r="AM859" s="294"/>
      <c r="AN859" s="294"/>
      <c r="AO859" s="294"/>
      <c r="AP859" s="294"/>
      <c r="AQ859" s="294"/>
      <c r="AR859" s="294"/>
      <c r="AS859" s="294"/>
      <c r="AT859" s="294"/>
      <c r="AU859" s="294"/>
      <c r="AV859" s="294"/>
      <c r="AW859" s="294"/>
      <c r="AX859" s="294"/>
      <c r="AY859" s="294"/>
      <c r="AZ859" s="294"/>
      <c r="BA859" s="294"/>
      <c r="BB859" s="294"/>
      <c r="BC859" s="294"/>
      <c r="BD859" s="294"/>
      <c r="BE859" s="294"/>
      <c r="BF859" s="294"/>
      <c r="BG859" s="294"/>
      <c r="BH859" s="294"/>
      <c r="BI859" s="294"/>
      <c r="BJ859" s="294"/>
      <c r="BK859" s="294"/>
      <c r="BL859" s="294"/>
      <c r="BM859" s="294"/>
      <c r="BN859" s="294"/>
      <c r="BO859" s="294"/>
    </row>
    <row r="860">
      <c r="A860" s="294"/>
      <c r="B860" s="333"/>
      <c r="D860" s="134"/>
      <c r="E860" s="294"/>
      <c r="I860" s="294"/>
      <c r="J860" s="294"/>
      <c r="N860" s="294"/>
      <c r="O860" s="294"/>
      <c r="P860" s="294"/>
      <c r="Q860" s="294"/>
      <c r="R860" s="294"/>
      <c r="S860" s="294"/>
      <c r="T860" s="294"/>
      <c r="U860" s="294"/>
      <c r="V860" s="294"/>
      <c r="W860" s="294"/>
      <c r="X860" s="294"/>
      <c r="Y860" s="294"/>
      <c r="Z860" s="294"/>
      <c r="AA860" s="294"/>
      <c r="AB860" s="294"/>
      <c r="AC860" s="294"/>
      <c r="AD860" s="294"/>
      <c r="AE860" s="294"/>
      <c r="AF860" s="294"/>
      <c r="AG860" s="294"/>
      <c r="AH860" s="294"/>
      <c r="AI860" s="294"/>
      <c r="AJ860" s="294"/>
      <c r="AK860" s="294"/>
      <c r="AL860" s="294"/>
      <c r="AM860" s="294"/>
      <c r="AN860" s="294"/>
      <c r="AO860" s="294"/>
      <c r="AP860" s="294"/>
      <c r="AQ860" s="294"/>
      <c r="AR860" s="294"/>
      <c r="AS860" s="294"/>
      <c r="AT860" s="294"/>
      <c r="AU860" s="294"/>
      <c r="AV860" s="294"/>
      <c r="AW860" s="294"/>
      <c r="AX860" s="294"/>
      <c r="AY860" s="294"/>
      <c r="AZ860" s="294"/>
      <c r="BA860" s="294"/>
      <c r="BB860" s="294"/>
      <c r="BC860" s="294"/>
      <c r="BD860" s="294"/>
      <c r="BE860" s="294"/>
      <c r="BF860" s="294"/>
      <c r="BG860" s="294"/>
      <c r="BH860" s="294"/>
      <c r="BI860" s="294"/>
      <c r="BJ860" s="294"/>
      <c r="BK860" s="294"/>
      <c r="BL860" s="294"/>
      <c r="BM860" s="294"/>
      <c r="BN860" s="294"/>
      <c r="BO860" s="294"/>
    </row>
    <row r="861">
      <c r="A861" s="294"/>
      <c r="B861" s="333"/>
      <c r="D861" s="134"/>
      <c r="E861" s="294"/>
      <c r="I861" s="294"/>
      <c r="J861" s="294"/>
      <c r="N861" s="294"/>
      <c r="O861" s="294"/>
      <c r="P861" s="294"/>
      <c r="Q861" s="294"/>
      <c r="R861" s="294"/>
      <c r="S861" s="294"/>
      <c r="T861" s="294"/>
      <c r="U861" s="294"/>
      <c r="V861" s="294"/>
      <c r="W861" s="294"/>
      <c r="X861" s="294"/>
      <c r="Y861" s="294"/>
      <c r="Z861" s="294"/>
      <c r="AA861" s="294"/>
      <c r="AB861" s="294"/>
      <c r="AC861" s="294"/>
      <c r="AD861" s="294"/>
      <c r="AE861" s="294"/>
      <c r="AF861" s="294"/>
      <c r="AG861" s="294"/>
      <c r="AH861" s="294"/>
      <c r="AI861" s="294"/>
      <c r="AJ861" s="294"/>
      <c r="AK861" s="294"/>
      <c r="AL861" s="294"/>
      <c r="AM861" s="294"/>
      <c r="AN861" s="294"/>
      <c r="AO861" s="294"/>
      <c r="AP861" s="294"/>
      <c r="AQ861" s="294"/>
      <c r="AR861" s="294"/>
      <c r="AS861" s="294"/>
      <c r="AT861" s="294"/>
      <c r="AU861" s="294"/>
      <c r="AV861" s="294"/>
      <c r="AW861" s="294"/>
      <c r="AX861" s="294"/>
      <c r="AY861" s="294"/>
      <c r="AZ861" s="294"/>
      <c r="BA861" s="294"/>
      <c r="BB861" s="294"/>
      <c r="BC861" s="294"/>
      <c r="BD861" s="294"/>
      <c r="BE861" s="294"/>
      <c r="BF861" s="294"/>
      <c r="BG861" s="294"/>
      <c r="BH861" s="294"/>
      <c r="BI861" s="294"/>
      <c r="BJ861" s="294"/>
      <c r="BK861" s="294"/>
      <c r="BL861" s="294"/>
      <c r="BM861" s="294"/>
      <c r="BN861" s="294"/>
      <c r="BO861" s="294"/>
    </row>
    <row r="862">
      <c r="A862" s="294"/>
      <c r="B862" s="333"/>
      <c r="D862" s="134"/>
      <c r="E862" s="294"/>
      <c r="I862" s="294"/>
      <c r="J862" s="294"/>
      <c r="N862" s="294"/>
      <c r="O862" s="294"/>
      <c r="P862" s="294"/>
      <c r="Q862" s="294"/>
      <c r="R862" s="294"/>
      <c r="S862" s="294"/>
      <c r="T862" s="294"/>
      <c r="U862" s="294"/>
      <c r="V862" s="294"/>
      <c r="W862" s="294"/>
      <c r="X862" s="294"/>
      <c r="Y862" s="294"/>
      <c r="Z862" s="294"/>
      <c r="AA862" s="294"/>
      <c r="AB862" s="294"/>
      <c r="AC862" s="294"/>
      <c r="AD862" s="294"/>
      <c r="AE862" s="294"/>
      <c r="AF862" s="294"/>
      <c r="AG862" s="294"/>
      <c r="AH862" s="294"/>
      <c r="AI862" s="294"/>
      <c r="AJ862" s="294"/>
      <c r="AK862" s="294"/>
      <c r="AL862" s="294"/>
      <c r="AM862" s="294"/>
      <c r="AN862" s="294"/>
      <c r="AO862" s="294"/>
      <c r="AP862" s="294"/>
      <c r="AQ862" s="294"/>
      <c r="AR862" s="294"/>
      <c r="AS862" s="294"/>
      <c r="AT862" s="294"/>
      <c r="AU862" s="294"/>
      <c r="AV862" s="294"/>
      <c r="AW862" s="294"/>
      <c r="AX862" s="294"/>
      <c r="AY862" s="294"/>
      <c r="AZ862" s="294"/>
      <c r="BA862" s="294"/>
      <c r="BB862" s="294"/>
      <c r="BC862" s="294"/>
      <c r="BD862" s="294"/>
      <c r="BE862" s="294"/>
      <c r="BF862" s="294"/>
      <c r="BG862" s="294"/>
      <c r="BH862" s="294"/>
      <c r="BI862" s="294"/>
      <c r="BJ862" s="294"/>
      <c r="BK862" s="294"/>
      <c r="BL862" s="294"/>
      <c r="BM862" s="294"/>
      <c r="BN862" s="294"/>
      <c r="BO862" s="294"/>
    </row>
    <row r="863">
      <c r="A863" s="294"/>
      <c r="B863" s="333"/>
      <c r="D863" s="134"/>
      <c r="E863" s="294"/>
      <c r="I863" s="294"/>
      <c r="J863" s="294"/>
      <c r="N863" s="294"/>
      <c r="O863" s="294"/>
      <c r="P863" s="294"/>
      <c r="Q863" s="294"/>
      <c r="R863" s="294"/>
      <c r="S863" s="294"/>
      <c r="T863" s="294"/>
      <c r="U863" s="294"/>
      <c r="V863" s="294"/>
      <c r="W863" s="294"/>
      <c r="X863" s="294"/>
      <c r="Y863" s="294"/>
      <c r="Z863" s="294"/>
      <c r="AA863" s="294"/>
      <c r="AB863" s="294"/>
      <c r="AC863" s="294"/>
      <c r="AD863" s="294"/>
      <c r="AE863" s="294"/>
      <c r="AF863" s="294"/>
      <c r="AG863" s="294"/>
      <c r="AH863" s="294"/>
      <c r="AI863" s="294"/>
      <c r="AJ863" s="294"/>
      <c r="AK863" s="294"/>
      <c r="AL863" s="294"/>
      <c r="AM863" s="294"/>
      <c r="AN863" s="294"/>
      <c r="AO863" s="294"/>
      <c r="AP863" s="294"/>
      <c r="AQ863" s="294"/>
      <c r="AR863" s="294"/>
      <c r="AS863" s="294"/>
      <c r="AT863" s="294"/>
      <c r="AU863" s="294"/>
      <c r="AV863" s="294"/>
      <c r="AW863" s="294"/>
      <c r="AX863" s="294"/>
      <c r="AY863" s="294"/>
      <c r="AZ863" s="294"/>
      <c r="BA863" s="294"/>
      <c r="BB863" s="294"/>
      <c r="BC863" s="294"/>
      <c r="BD863" s="294"/>
      <c r="BE863" s="294"/>
      <c r="BF863" s="294"/>
      <c r="BG863" s="294"/>
      <c r="BH863" s="294"/>
      <c r="BI863" s="294"/>
      <c r="BJ863" s="294"/>
      <c r="BK863" s="294"/>
      <c r="BL863" s="294"/>
      <c r="BM863" s="294"/>
      <c r="BN863" s="294"/>
      <c r="BO863" s="294"/>
    </row>
    <row r="864">
      <c r="A864" s="294"/>
      <c r="B864" s="333"/>
      <c r="D864" s="134"/>
      <c r="E864" s="294"/>
      <c r="I864" s="294"/>
      <c r="J864" s="294"/>
      <c r="N864" s="294"/>
      <c r="O864" s="294"/>
      <c r="P864" s="294"/>
      <c r="Q864" s="294"/>
      <c r="R864" s="294"/>
      <c r="S864" s="294"/>
      <c r="T864" s="294"/>
      <c r="U864" s="294"/>
      <c r="V864" s="294"/>
      <c r="W864" s="294"/>
      <c r="X864" s="294"/>
      <c r="Y864" s="294"/>
      <c r="Z864" s="294"/>
      <c r="AA864" s="294"/>
      <c r="AB864" s="294"/>
      <c r="AC864" s="294"/>
      <c r="AD864" s="294"/>
      <c r="AE864" s="294"/>
      <c r="AF864" s="294"/>
      <c r="AG864" s="294"/>
      <c r="AH864" s="294"/>
      <c r="AI864" s="294"/>
      <c r="AJ864" s="294"/>
      <c r="AK864" s="294"/>
      <c r="AL864" s="294"/>
      <c r="AM864" s="294"/>
      <c r="AN864" s="294"/>
      <c r="AO864" s="294"/>
      <c r="AP864" s="294"/>
      <c r="AQ864" s="294"/>
      <c r="AR864" s="294"/>
      <c r="AS864" s="294"/>
      <c r="AT864" s="294"/>
      <c r="AU864" s="294"/>
      <c r="AV864" s="294"/>
      <c r="AW864" s="294"/>
      <c r="AX864" s="294"/>
      <c r="AY864" s="294"/>
      <c r="AZ864" s="294"/>
      <c r="BA864" s="294"/>
      <c r="BB864" s="294"/>
      <c r="BC864" s="294"/>
      <c r="BD864" s="294"/>
      <c r="BE864" s="294"/>
      <c r="BF864" s="294"/>
      <c r="BG864" s="294"/>
      <c r="BH864" s="294"/>
      <c r="BI864" s="294"/>
      <c r="BJ864" s="294"/>
      <c r="BK864" s="294"/>
      <c r="BL864" s="294"/>
      <c r="BM864" s="294"/>
      <c r="BN864" s="294"/>
      <c r="BO864" s="294"/>
    </row>
    <row r="865">
      <c r="A865" s="294"/>
      <c r="B865" s="333"/>
      <c r="D865" s="134"/>
      <c r="E865" s="294"/>
      <c r="I865" s="294"/>
      <c r="J865" s="294"/>
      <c r="N865" s="294"/>
      <c r="O865" s="294"/>
      <c r="P865" s="294"/>
      <c r="Q865" s="294"/>
      <c r="R865" s="294"/>
      <c r="S865" s="294"/>
      <c r="T865" s="294"/>
      <c r="U865" s="294"/>
      <c r="V865" s="294"/>
      <c r="W865" s="294"/>
      <c r="X865" s="294"/>
      <c r="Y865" s="294"/>
      <c r="Z865" s="294"/>
      <c r="AA865" s="294"/>
      <c r="AB865" s="294"/>
      <c r="AC865" s="294"/>
      <c r="AD865" s="294"/>
      <c r="AE865" s="294"/>
      <c r="AF865" s="294"/>
      <c r="AG865" s="294"/>
      <c r="AH865" s="294"/>
      <c r="AI865" s="294"/>
      <c r="AJ865" s="294"/>
      <c r="AK865" s="294"/>
      <c r="AL865" s="294"/>
      <c r="AM865" s="294"/>
      <c r="AN865" s="294"/>
      <c r="AO865" s="294"/>
      <c r="AP865" s="294"/>
      <c r="AQ865" s="294"/>
      <c r="AR865" s="294"/>
      <c r="AS865" s="294"/>
      <c r="AT865" s="294"/>
      <c r="AU865" s="294"/>
      <c r="AV865" s="294"/>
      <c r="AW865" s="294"/>
      <c r="AX865" s="294"/>
      <c r="AY865" s="294"/>
      <c r="AZ865" s="294"/>
      <c r="BA865" s="294"/>
      <c r="BB865" s="294"/>
      <c r="BC865" s="294"/>
      <c r="BD865" s="294"/>
      <c r="BE865" s="294"/>
      <c r="BF865" s="294"/>
      <c r="BG865" s="294"/>
      <c r="BH865" s="294"/>
      <c r="BI865" s="294"/>
      <c r="BJ865" s="294"/>
      <c r="BK865" s="294"/>
      <c r="BL865" s="294"/>
      <c r="BM865" s="294"/>
      <c r="BN865" s="294"/>
      <c r="BO865" s="294"/>
    </row>
    <row r="866">
      <c r="A866" s="294"/>
      <c r="B866" s="333"/>
      <c r="D866" s="134"/>
      <c r="E866" s="294"/>
      <c r="I866" s="294"/>
      <c r="J866" s="294"/>
      <c r="N866" s="294"/>
      <c r="O866" s="294"/>
      <c r="P866" s="294"/>
      <c r="Q866" s="294"/>
      <c r="R866" s="294"/>
      <c r="S866" s="294"/>
      <c r="T866" s="294"/>
      <c r="U866" s="294"/>
      <c r="V866" s="294"/>
      <c r="W866" s="294"/>
      <c r="X866" s="294"/>
      <c r="Y866" s="294"/>
      <c r="Z866" s="294"/>
      <c r="AA866" s="294"/>
      <c r="AB866" s="294"/>
      <c r="AC866" s="294"/>
      <c r="AD866" s="294"/>
      <c r="AE866" s="294"/>
      <c r="AF866" s="294"/>
      <c r="AG866" s="294"/>
      <c r="AH866" s="294"/>
      <c r="AI866" s="294"/>
      <c r="AJ866" s="294"/>
      <c r="AK866" s="294"/>
      <c r="AL866" s="294"/>
      <c r="AM866" s="294"/>
      <c r="AN866" s="294"/>
      <c r="AO866" s="294"/>
      <c r="AP866" s="294"/>
      <c r="AQ866" s="294"/>
      <c r="AR866" s="294"/>
      <c r="AS866" s="294"/>
      <c r="AT866" s="294"/>
      <c r="AU866" s="294"/>
      <c r="AV866" s="294"/>
      <c r="AW866" s="294"/>
      <c r="AX866" s="294"/>
      <c r="AY866" s="294"/>
      <c r="AZ866" s="294"/>
      <c r="BA866" s="294"/>
      <c r="BB866" s="294"/>
      <c r="BC866" s="294"/>
      <c r="BD866" s="294"/>
      <c r="BE866" s="294"/>
      <c r="BF866" s="294"/>
      <c r="BG866" s="294"/>
      <c r="BH866" s="294"/>
      <c r="BI866" s="294"/>
      <c r="BJ866" s="294"/>
      <c r="BK866" s="294"/>
      <c r="BL866" s="294"/>
      <c r="BM866" s="294"/>
      <c r="BN866" s="294"/>
      <c r="BO866" s="294"/>
    </row>
    <row r="867">
      <c r="A867" s="294"/>
      <c r="B867" s="333"/>
      <c r="D867" s="134"/>
      <c r="E867" s="294"/>
      <c r="I867" s="294"/>
      <c r="J867" s="294"/>
      <c r="N867" s="294"/>
      <c r="O867" s="294"/>
      <c r="P867" s="294"/>
      <c r="Q867" s="294"/>
      <c r="R867" s="294"/>
      <c r="S867" s="294"/>
      <c r="T867" s="294"/>
      <c r="U867" s="294"/>
      <c r="V867" s="294"/>
      <c r="W867" s="294"/>
      <c r="X867" s="294"/>
      <c r="Y867" s="294"/>
      <c r="Z867" s="294"/>
      <c r="AA867" s="294"/>
      <c r="AB867" s="294"/>
      <c r="AC867" s="294"/>
      <c r="AD867" s="294"/>
      <c r="AE867" s="294"/>
      <c r="AF867" s="294"/>
      <c r="AG867" s="294"/>
      <c r="AH867" s="294"/>
      <c r="AI867" s="294"/>
      <c r="AJ867" s="294"/>
      <c r="AK867" s="294"/>
      <c r="AL867" s="294"/>
      <c r="AM867" s="294"/>
      <c r="AN867" s="294"/>
      <c r="AO867" s="294"/>
      <c r="AP867" s="294"/>
      <c r="AQ867" s="294"/>
      <c r="AR867" s="294"/>
      <c r="AS867" s="294"/>
      <c r="AT867" s="294"/>
      <c r="AU867" s="294"/>
      <c r="AV867" s="294"/>
      <c r="AW867" s="294"/>
      <c r="AX867" s="294"/>
      <c r="AY867" s="294"/>
      <c r="AZ867" s="294"/>
      <c r="BA867" s="294"/>
      <c r="BB867" s="294"/>
      <c r="BC867" s="294"/>
      <c r="BD867" s="294"/>
      <c r="BE867" s="294"/>
      <c r="BF867" s="294"/>
      <c r="BG867" s="294"/>
      <c r="BH867" s="294"/>
      <c r="BI867" s="294"/>
      <c r="BJ867" s="294"/>
      <c r="BK867" s="294"/>
      <c r="BL867" s="294"/>
      <c r="BM867" s="294"/>
      <c r="BN867" s="294"/>
      <c r="BO867" s="294"/>
    </row>
    <row r="868">
      <c r="A868" s="294"/>
      <c r="B868" s="333"/>
      <c r="D868" s="134"/>
      <c r="E868" s="294"/>
      <c r="I868" s="294"/>
      <c r="J868" s="294"/>
      <c r="N868" s="294"/>
      <c r="O868" s="294"/>
      <c r="P868" s="294"/>
      <c r="Q868" s="294"/>
      <c r="R868" s="294"/>
      <c r="S868" s="294"/>
      <c r="T868" s="294"/>
      <c r="U868" s="294"/>
      <c r="V868" s="294"/>
      <c r="W868" s="294"/>
      <c r="X868" s="294"/>
      <c r="Y868" s="294"/>
      <c r="Z868" s="294"/>
      <c r="AA868" s="294"/>
      <c r="AB868" s="294"/>
      <c r="AC868" s="294"/>
      <c r="AD868" s="294"/>
      <c r="AE868" s="294"/>
      <c r="AF868" s="294"/>
      <c r="AG868" s="294"/>
      <c r="AH868" s="294"/>
      <c r="AI868" s="294"/>
      <c r="AJ868" s="294"/>
      <c r="AK868" s="294"/>
      <c r="AL868" s="294"/>
      <c r="AM868" s="294"/>
      <c r="AN868" s="294"/>
      <c r="AO868" s="294"/>
      <c r="AP868" s="294"/>
      <c r="AQ868" s="294"/>
      <c r="AR868" s="294"/>
      <c r="AS868" s="294"/>
      <c r="AT868" s="294"/>
      <c r="AU868" s="294"/>
      <c r="AV868" s="294"/>
      <c r="AW868" s="294"/>
      <c r="AX868" s="294"/>
      <c r="AY868" s="294"/>
      <c r="AZ868" s="294"/>
      <c r="BA868" s="294"/>
      <c r="BB868" s="294"/>
      <c r="BC868" s="294"/>
      <c r="BD868" s="294"/>
      <c r="BE868" s="294"/>
      <c r="BF868" s="294"/>
      <c r="BG868" s="294"/>
      <c r="BH868" s="294"/>
      <c r="BI868" s="294"/>
      <c r="BJ868" s="294"/>
      <c r="BK868" s="294"/>
      <c r="BL868" s="294"/>
      <c r="BM868" s="294"/>
      <c r="BN868" s="294"/>
      <c r="BO868" s="294"/>
    </row>
    <row r="869">
      <c r="A869" s="294"/>
      <c r="B869" s="333"/>
      <c r="D869" s="134"/>
      <c r="E869" s="294"/>
      <c r="I869" s="294"/>
      <c r="J869" s="294"/>
      <c r="N869" s="294"/>
      <c r="O869" s="294"/>
      <c r="P869" s="294"/>
      <c r="Q869" s="294"/>
      <c r="R869" s="294"/>
      <c r="S869" s="294"/>
      <c r="T869" s="294"/>
      <c r="U869" s="294"/>
      <c r="V869" s="294"/>
      <c r="W869" s="294"/>
      <c r="X869" s="294"/>
      <c r="Y869" s="294"/>
      <c r="Z869" s="294"/>
      <c r="AA869" s="294"/>
      <c r="AB869" s="294"/>
      <c r="AC869" s="294"/>
      <c r="AD869" s="294"/>
      <c r="AE869" s="294"/>
      <c r="AF869" s="294"/>
      <c r="AG869" s="294"/>
      <c r="AH869" s="294"/>
      <c r="AI869" s="294"/>
      <c r="AJ869" s="294"/>
      <c r="AK869" s="294"/>
      <c r="AL869" s="294"/>
      <c r="AM869" s="294"/>
      <c r="AN869" s="294"/>
      <c r="AO869" s="294"/>
      <c r="AP869" s="294"/>
      <c r="AQ869" s="294"/>
      <c r="AR869" s="294"/>
      <c r="AS869" s="294"/>
      <c r="AT869" s="294"/>
      <c r="AU869" s="294"/>
      <c r="AV869" s="294"/>
      <c r="AW869" s="294"/>
      <c r="AX869" s="294"/>
      <c r="AY869" s="294"/>
      <c r="AZ869" s="294"/>
      <c r="BA869" s="294"/>
      <c r="BB869" s="294"/>
      <c r="BC869" s="294"/>
      <c r="BD869" s="294"/>
      <c r="BE869" s="294"/>
      <c r="BF869" s="294"/>
      <c r="BG869" s="294"/>
      <c r="BH869" s="294"/>
      <c r="BI869" s="294"/>
      <c r="BJ869" s="294"/>
      <c r="BK869" s="294"/>
      <c r="BL869" s="294"/>
      <c r="BM869" s="294"/>
      <c r="BN869" s="294"/>
      <c r="BO869" s="294"/>
    </row>
    <row r="870">
      <c r="A870" s="294"/>
      <c r="B870" s="333"/>
      <c r="D870" s="134"/>
      <c r="E870" s="294"/>
      <c r="I870" s="294"/>
      <c r="J870" s="294"/>
      <c r="N870" s="294"/>
      <c r="O870" s="294"/>
      <c r="P870" s="294"/>
      <c r="Q870" s="294"/>
      <c r="R870" s="294"/>
      <c r="S870" s="294"/>
      <c r="T870" s="294"/>
      <c r="U870" s="294"/>
      <c r="V870" s="294"/>
      <c r="W870" s="294"/>
      <c r="X870" s="294"/>
      <c r="Y870" s="294"/>
      <c r="Z870" s="294"/>
      <c r="AA870" s="294"/>
      <c r="AB870" s="294"/>
      <c r="AC870" s="294"/>
      <c r="AD870" s="294"/>
      <c r="AE870" s="294"/>
      <c r="AF870" s="294"/>
      <c r="AG870" s="294"/>
      <c r="AH870" s="294"/>
      <c r="AI870" s="294"/>
      <c r="AJ870" s="294"/>
      <c r="AK870" s="294"/>
      <c r="AL870" s="294"/>
      <c r="AM870" s="294"/>
      <c r="AN870" s="294"/>
      <c r="AO870" s="294"/>
      <c r="AP870" s="294"/>
      <c r="AQ870" s="294"/>
      <c r="AR870" s="294"/>
      <c r="AS870" s="294"/>
      <c r="AT870" s="294"/>
      <c r="AU870" s="294"/>
      <c r="AV870" s="294"/>
      <c r="AW870" s="294"/>
      <c r="AX870" s="294"/>
      <c r="AY870" s="294"/>
      <c r="AZ870" s="294"/>
      <c r="BA870" s="294"/>
      <c r="BB870" s="294"/>
      <c r="BC870" s="294"/>
      <c r="BD870" s="294"/>
      <c r="BE870" s="294"/>
      <c r="BF870" s="294"/>
      <c r="BG870" s="294"/>
      <c r="BH870" s="294"/>
      <c r="BI870" s="294"/>
      <c r="BJ870" s="294"/>
      <c r="BK870" s="294"/>
      <c r="BL870" s="294"/>
      <c r="BM870" s="294"/>
      <c r="BN870" s="294"/>
      <c r="BO870" s="294"/>
    </row>
    <row r="871">
      <c r="A871" s="294"/>
      <c r="B871" s="333"/>
      <c r="D871" s="134"/>
      <c r="E871" s="294"/>
      <c r="I871" s="294"/>
      <c r="J871" s="294"/>
      <c r="N871" s="294"/>
      <c r="O871" s="294"/>
      <c r="P871" s="294"/>
      <c r="Q871" s="294"/>
      <c r="R871" s="294"/>
      <c r="S871" s="294"/>
      <c r="T871" s="294"/>
      <c r="U871" s="294"/>
      <c r="V871" s="294"/>
      <c r="W871" s="294"/>
      <c r="X871" s="294"/>
      <c r="Y871" s="294"/>
      <c r="Z871" s="294"/>
      <c r="AA871" s="294"/>
      <c r="AB871" s="294"/>
      <c r="AC871" s="294"/>
      <c r="AD871" s="294"/>
      <c r="AE871" s="294"/>
      <c r="AF871" s="294"/>
      <c r="AG871" s="294"/>
      <c r="AH871" s="294"/>
      <c r="AI871" s="294"/>
      <c r="AJ871" s="294"/>
      <c r="AK871" s="294"/>
      <c r="AL871" s="294"/>
      <c r="AM871" s="294"/>
      <c r="AN871" s="294"/>
      <c r="AO871" s="294"/>
      <c r="AP871" s="294"/>
      <c r="AQ871" s="294"/>
      <c r="AR871" s="294"/>
      <c r="AS871" s="294"/>
      <c r="AT871" s="294"/>
      <c r="AU871" s="294"/>
      <c r="AV871" s="294"/>
      <c r="AW871" s="294"/>
      <c r="AX871" s="294"/>
      <c r="AY871" s="294"/>
      <c r="AZ871" s="294"/>
      <c r="BA871" s="294"/>
      <c r="BB871" s="294"/>
      <c r="BC871" s="294"/>
      <c r="BD871" s="294"/>
      <c r="BE871" s="294"/>
      <c r="BF871" s="294"/>
      <c r="BG871" s="294"/>
      <c r="BH871" s="294"/>
      <c r="BI871" s="294"/>
      <c r="BJ871" s="294"/>
      <c r="BK871" s="294"/>
      <c r="BL871" s="294"/>
      <c r="BM871" s="294"/>
      <c r="BN871" s="294"/>
      <c r="BO871" s="294"/>
    </row>
    <row r="872">
      <c r="A872" s="294"/>
      <c r="B872" s="333"/>
      <c r="D872" s="134"/>
      <c r="E872" s="294"/>
      <c r="I872" s="294"/>
      <c r="J872" s="294"/>
      <c r="N872" s="294"/>
      <c r="O872" s="294"/>
      <c r="P872" s="294"/>
      <c r="Q872" s="294"/>
      <c r="R872" s="294"/>
      <c r="S872" s="294"/>
      <c r="T872" s="294"/>
      <c r="U872" s="294"/>
      <c r="V872" s="294"/>
      <c r="W872" s="294"/>
      <c r="X872" s="294"/>
      <c r="Y872" s="294"/>
      <c r="Z872" s="294"/>
      <c r="AA872" s="294"/>
      <c r="AB872" s="294"/>
      <c r="AC872" s="294"/>
      <c r="AD872" s="294"/>
      <c r="AE872" s="294"/>
      <c r="AF872" s="294"/>
      <c r="AG872" s="294"/>
      <c r="AH872" s="294"/>
      <c r="AI872" s="294"/>
      <c r="AJ872" s="294"/>
      <c r="AK872" s="294"/>
      <c r="AL872" s="294"/>
      <c r="AM872" s="294"/>
      <c r="AN872" s="294"/>
      <c r="AO872" s="294"/>
      <c r="AP872" s="294"/>
      <c r="AQ872" s="294"/>
      <c r="AR872" s="294"/>
      <c r="AS872" s="294"/>
      <c r="AT872" s="294"/>
      <c r="AU872" s="294"/>
      <c r="AV872" s="294"/>
      <c r="AW872" s="294"/>
      <c r="AX872" s="294"/>
      <c r="AY872" s="294"/>
      <c r="AZ872" s="294"/>
      <c r="BA872" s="294"/>
      <c r="BB872" s="294"/>
      <c r="BC872" s="294"/>
      <c r="BD872" s="294"/>
      <c r="BE872" s="294"/>
      <c r="BF872" s="294"/>
      <c r="BG872" s="294"/>
      <c r="BH872" s="294"/>
      <c r="BI872" s="294"/>
      <c r="BJ872" s="294"/>
      <c r="BK872" s="294"/>
      <c r="BL872" s="294"/>
      <c r="BM872" s="294"/>
      <c r="BN872" s="294"/>
      <c r="BO872" s="294"/>
    </row>
    <row r="873">
      <c r="A873" s="294"/>
      <c r="B873" s="333"/>
      <c r="D873" s="134"/>
      <c r="E873" s="294"/>
      <c r="I873" s="294"/>
      <c r="J873" s="294"/>
      <c r="N873" s="294"/>
      <c r="O873" s="294"/>
      <c r="P873" s="294"/>
      <c r="Q873" s="294"/>
      <c r="R873" s="294"/>
      <c r="S873" s="294"/>
      <c r="T873" s="294"/>
      <c r="U873" s="294"/>
      <c r="V873" s="294"/>
      <c r="W873" s="294"/>
      <c r="X873" s="294"/>
      <c r="Y873" s="294"/>
      <c r="Z873" s="294"/>
      <c r="AA873" s="294"/>
      <c r="AB873" s="294"/>
      <c r="AC873" s="294"/>
      <c r="AD873" s="294"/>
      <c r="AE873" s="294"/>
      <c r="AF873" s="294"/>
      <c r="AG873" s="294"/>
      <c r="AH873" s="294"/>
      <c r="AI873" s="294"/>
      <c r="AJ873" s="294"/>
      <c r="AK873" s="294"/>
      <c r="AL873" s="294"/>
      <c r="AM873" s="294"/>
      <c r="AN873" s="294"/>
      <c r="AO873" s="294"/>
      <c r="AP873" s="294"/>
      <c r="AQ873" s="294"/>
      <c r="AR873" s="294"/>
      <c r="AS873" s="294"/>
      <c r="AT873" s="294"/>
      <c r="AU873" s="294"/>
      <c r="AV873" s="294"/>
      <c r="AW873" s="294"/>
      <c r="AX873" s="294"/>
      <c r="AY873" s="294"/>
      <c r="AZ873" s="294"/>
      <c r="BA873" s="294"/>
      <c r="BB873" s="294"/>
      <c r="BC873" s="294"/>
      <c r="BD873" s="294"/>
      <c r="BE873" s="294"/>
      <c r="BF873" s="294"/>
      <c r="BG873" s="294"/>
      <c r="BH873" s="294"/>
      <c r="BI873" s="294"/>
      <c r="BJ873" s="294"/>
      <c r="BK873" s="294"/>
      <c r="BL873" s="294"/>
      <c r="BM873" s="294"/>
      <c r="BN873" s="294"/>
      <c r="BO873" s="294"/>
    </row>
    <row r="874">
      <c r="A874" s="294"/>
      <c r="B874" s="333"/>
      <c r="D874" s="134"/>
      <c r="E874" s="294"/>
      <c r="I874" s="294"/>
      <c r="J874" s="294"/>
      <c r="N874" s="294"/>
      <c r="O874" s="294"/>
      <c r="P874" s="294"/>
      <c r="Q874" s="294"/>
      <c r="R874" s="294"/>
      <c r="S874" s="294"/>
      <c r="T874" s="294"/>
      <c r="U874" s="294"/>
      <c r="V874" s="294"/>
      <c r="W874" s="294"/>
      <c r="X874" s="294"/>
      <c r="Y874" s="294"/>
      <c r="Z874" s="294"/>
      <c r="AA874" s="294"/>
      <c r="AB874" s="294"/>
      <c r="AC874" s="294"/>
      <c r="AD874" s="294"/>
      <c r="AE874" s="294"/>
      <c r="AF874" s="294"/>
      <c r="AG874" s="294"/>
      <c r="AH874" s="294"/>
      <c r="AI874" s="294"/>
      <c r="AJ874" s="294"/>
      <c r="AK874" s="294"/>
      <c r="AL874" s="294"/>
      <c r="AM874" s="294"/>
      <c r="AN874" s="294"/>
      <c r="AO874" s="294"/>
      <c r="AP874" s="294"/>
      <c r="AQ874" s="294"/>
      <c r="AR874" s="294"/>
      <c r="AS874" s="294"/>
      <c r="AT874" s="294"/>
      <c r="AU874" s="294"/>
      <c r="AV874" s="294"/>
      <c r="AW874" s="294"/>
      <c r="AX874" s="294"/>
      <c r="AY874" s="294"/>
      <c r="AZ874" s="294"/>
      <c r="BA874" s="294"/>
      <c r="BB874" s="294"/>
      <c r="BC874" s="294"/>
      <c r="BD874" s="294"/>
      <c r="BE874" s="294"/>
      <c r="BF874" s="294"/>
      <c r="BG874" s="294"/>
      <c r="BH874" s="294"/>
      <c r="BI874" s="294"/>
      <c r="BJ874" s="294"/>
      <c r="BK874" s="294"/>
      <c r="BL874" s="294"/>
      <c r="BM874" s="294"/>
      <c r="BN874" s="294"/>
      <c r="BO874" s="294"/>
    </row>
    <row r="875">
      <c r="A875" s="294"/>
      <c r="B875" s="333"/>
      <c r="D875" s="134"/>
      <c r="E875" s="294"/>
      <c r="I875" s="294"/>
      <c r="J875" s="294"/>
      <c r="N875" s="294"/>
      <c r="O875" s="294"/>
      <c r="P875" s="294"/>
      <c r="Q875" s="294"/>
      <c r="R875" s="294"/>
      <c r="S875" s="294"/>
      <c r="T875" s="294"/>
      <c r="U875" s="294"/>
      <c r="V875" s="294"/>
      <c r="W875" s="294"/>
      <c r="X875" s="294"/>
      <c r="Y875" s="294"/>
      <c r="Z875" s="294"/>
      <c r="AA875" s="294"/>
      <c r="AB875" s="294"/>
      <c r="AC875" s="294"/>
      <c r="AD875" s="294"/>
      <c r="AE875" s="294"/>
      <c r="AF875" s="294"/>
      <c r="AG875" s="294"/>
      <c r="AH875" s="294"/>
      <c r="AI875" s="294"/>
      <c r="AJ875" s="294"/>
      <c r="AK875" s="294"/>
      <c r="AL875" s="294"/>
      <c r="AM875" s="294"/>
      <c r="AN875" s="294"/>
      <c r="AO875" s="294"/>
      <c r="AP875" s="294"/>
      <c r="AQ875" s="294"/>
      <c r="AR875" s="294"/>
      <c r="AS875" s="294"/>
      <c r="AT875" s="294"/>
      <c r="AU875" s="294"/>
      <c r="AV875" s="294"/>
      <c r="AW875" s="294"/>
      <c r="AX875" s="294"/>
      <c r="AY875" s="294"/>
      <c r="AZ875" s="294"/>
      <c r="BA875" s="294"/>
      <c r="BB875" s="294"/>
      <c r="BC875" s="294"/>
      <c r="BD875" s="294"/>
      <c r="BE875" s="294"/>
      <c r="BF875" s="294"/>
      <c r="BG875" s="294"/>
      <c r="BH875" s="294"/>
      <c r="BI875" s="294"/>
      <c r="BJ875" s="294"/>
      <c r="BK875" s="294"/>
      <c r="BL875" s="294"/>
      <c r="BM875" s="294"/>
      <c r="BN875" s="294"/>
      <c r="BO875" s="294"/>
    </row>
    <row r="876">
      <c r="A876" s="294"/>
      <c r="B876" s="333"/>
      <c r="D876" s="134"/>
      <c r="E876" s="294"/>
      <c r="I876" s="294"/>
      <c r="J876" s="294"/>
      <c r="N876" s="294"/>
      <c r="O876" s="294"/>
      <c r="P876" s="294"/>
      <c r="Q876" s="294"/>
      <c r="R876" s="294"/>
      <c r="S876" s="294"/>
      <c r="T876" s="294"/>
      <c r="U876" s="294"/>
      <c r="V876" s="294"/>
      <c r="W876" s="294"/>
      <c r="X876" s="294"/>
      <c r="Y876" s="294"/>
      <c r="Z876" s="294"/>
      <c r="AA876" s="294"/>
      <c r="AB876" s="294"/>
      <c r="AC876" s="294"/>
      <c r="AD876" s="294"/>
      <c r="AE876" s="294"/>
      <c r="AF876" s="294"/>
      <c r="AG876" s="294"/>
      <c r="AH876" s="294"/>
      <c r="AI876" s="294"/>
      <c r="AJ876" s="294"/>
      <c r="AK876" s="294"/>
      <c r="AL876" s="294"/>
      <c r="AM876" s="294"/>
      <c r="AN876" s="294"/>
      <c r="AO876" s="294"/>
      <c r="AP876" s="294"/>
      <c r="AQ876" s="294"/>
      <c r="AR876" s="294"/>
      <c r="AS876" s="294"/>
      <c r="AT876" s="294"/>
      <c r="AU876" s="294"/>
      <c r="AV876" s="294"/>
      <c r="AW876" s="294"/>
      <c r="AX876" s="294"/>
      <c r="AY876" s="294"/>
      <c r="AZ876" s="294"/>
      <c r="BA876" s="294"/>
      <c r="BB876" s="294"/>
      <c r="BC876" s="294"/>
      <c r="BD876" s="294"/>
      <c r="BE876" s="294"/>
      <c r="BF876" s="294"/>
      <c r="BG876" s="294"/>
      <c r="BH876" s="294"/>
      <c r="BI876" s="294"/>
      <c r="BJ876" s="294"/>
      <c r="BK876" s="294"/>
      <c r="BL876" s="294"/>
      <c r="BM876" s="294"/>
      <c r="BN876" s="294"/>
      <c r="BO876" s="294"/>
    </row>
    <row r="877">
      <c r="A877" s="294"/>
      <c r="B877" s="333"/>
      <c r="D877" s="134"/>
      <c r="E877" s="294"/>
      <c r="I877" s="294"/>
      <c r="J877" s="294"/>
      <c r="N877" s="294"/>
      <c r="O877" s="294"/>
      <c r="P877" s="294"/>
      <c r="Q877" s="294"/>
      <c r="R877" s="294"/>
      <c r="S877" s="294"/>
      <c r="T877" s="294"/>
      <c r="U877" s="294"/>
      <c r="V877" s="294"/>
      <c r="W877" s="294"/>
      <c r="X877" s="294"/>
      <c r="Y877" s="294"/>
      <c r="Z877" s="294"/>
      <c r="AA877" s="294"/>
      <c r="AB877" s="294"/>
      <c r="AC877" s="294"/>
      <c r="AD877" s="294"/>
      <c r="AE877" s="294"/>
      <c r="AF877" s="294"/>
      <c r="AG877" s="294"/>
      <c r="AH877" s="294"/>
      <c r="AI877" s="294"/>
      <c r="AJ877" s="294"/>
      <c r="AK877" s="294"/>
      <c r="AL877" s="294"/>
      <c r="AM877" s="294"/>
      <c r="AN877" s="294"/>
      <c r="AO877" s="294"/>
      <c r="AP877" s="294"/>
      <c r="AQ877" s="294"/>
      <c r="AR877" s="294"/>
      <c r="AS877" s="294"/>
      <c r="AT877" s="294"/>
      <c r="AU877" s="294"/>
      <c r="AV877" s="294"/>
      <c r="AW877" s="294"/>
      <c r="AX877" s="294"/>
      <c r="AY877" s="294"/>
      <c r="AZ877" s="294"/>
      <c r="BA877" s="294"/>
      <c r="BB877" s="294"/>
      <c r="BC877" s="294"/>
      <c r="BD877" s="294"/>
      <c r="BE877" s="294"/>
      <c r="BF877" s="294"/>
      <c r="BG877" s="294"/>
      <c r="BH877" s="294"/>
      <c r="BI877" s="294"/>
      <c r="BJ877" s="294"/>
      <c r="BK877" s="294"/>
      <c r="BL877" s="294"/>
      <c r="BM877" s="294"/>
      <c r="BN877" s="294"/>
      <c r="BO877" s="294"/>
    </row>
    <row r="878">
      <c r="A878" s="294"/>
      <c r="B878" s="333"/>
      <c r="D878" s="134"/>
      <c r="E878" s="294"/>
      <c r="I878" s="294"/>
      <c r="J878" s="294"/>
      <c r="N878" s="294"/>
      <c r="O878" s="294"/>
      <c r="P878" s="294"/>
      <c r="Q878" s="294"/>
      <c r="R878" s="294"/>
      <c r="S878" s="294"/>
      <c r="T878" s="294"/>
      <c r="U878" s="294"/>
      <c r="V878" s="294"/>
      <c r="W878" s="294"/>
      <c r="X878" s="294"/>
      <c r="Y878" s="294"/>
      <c r="Z878" s="294"/>
      <c r="AA878" s="294"/>
      <c r="AB878" s="294"/>
      <c r="AC878" s="294"/>
      <c r="AD878" s="294"/>
      <c r="AE878" s="294"/>
      <c r="AF878" s="294"/>
      <c r="AG878" s="294"/>
      <c r="AH878" s="294"/>
      <c r="AI878" s="294"/>
      <c r="AJ878" s="294"/>
      <c r="AK878" s="294"/>
      <c r="AL878" s="294"/>
      <c r="AM878" s="294"/>
      <c r="AN878" s="294"/>
      <c r="AO878" s="294"/>
      <c r="AP878" s="294"/>
      <c r="AQ878" s="294"/>
      <c r="AR878" s="294"/>
      <c r="AS878" s="294"/>
      <c r="AT878" s="294"/>
      <c r="AU878" s="294"/>
      <c r="AV878" s="294"/>
      <c r="AW878" s="294"/>
      <c r="AX878" s="294"/>
      <c r="AY878" s="294"/>
      <c r="AZ878" s="294"/>
      <c r="BA878" s="294"/>
      <c r="BB878" s="294"/>
      <c r="BC878" s="294"/>
      <c r="BD878" s="294"/>
      <c r="BE878" s="294"/>
      <c r="BF878" s="294"/>
      <c r="BG878" s="294"/>
      <c r="BH878" s="294"/>
      <c r="BI878" s="294"/>
      <c r="BJ878" s="294"/>
      <c r="BK878" s="294"/>
      <c r="BL878" s="294"/>
      <c r="BM878" s="294"/>
      <c r="BN878" s="294"/>
      <c r="BO878" s="294"/>
    </row>
    <row r="879">
      <c r="A879" s="294"/>
      <c r="B879" s="333"/>
      <c r="D879" s="134"/>
      <c r="E879" s="294"/>
      <c r="I879" s="294"/>
      <c r="J879" s="294"/>
      <c r="N879" s="294"/>
      <c r="O879" s="294"/>
      <c r="P879" s="294"/>
      <c r="Q879" s="294"/>
      <c r="R879" s="294"/>
      <c r="S879" s="294"/>
      <c r="T879" s="294"/>
      <c r="U879" s="294"/>
      <c r="V879" s="294"/>
      <c r="W879" s="294"/>
      <c r="X879" s="294"/>
      <c r="Y879" s="294"/>
      <c r="Z879" s="294"/>
      <c r="AA879" s="294"/>
      <c r="AB879" s="294"/>
      <c r="AC879" s="294"/>
      <c r="AD879" s="294"/>
      <c r="AE879" s="294"/>
      <c r="AF879" s="294"/>
      <c r="AG879" s="294"/>
      <c r="AH879" s="294"/>
      <c r="AI879" s="294"/>
      <c r="AJ879" s="294"/>
      <c r="AK879" s="294"/>
      <c r="AL879" s="294"/>
      <c r="AM879" s="294"/>
      <c r="AN879" s="294"/>
      <c r="AO879" s="294"/>
      <c r="AP879" s="294"/>
      <c r="AQ879" s="294"/>
      <c r="AR879" s="294"/>
      <c r="AS879" s="294"/>
      <c r="AT879" s="294"/>
      <c r="AU879" s="294"/>
      <c r="AV879" s="294"/>
      <c r="AW879" s="294"/>
      <c r="AX879" s="294"/>
      <c r="AY879" s="294"/>
      <c r="AZ879" s="294"/>
      <c r="BA879" s="294"/>
      <c r="BB879" s="294"/>
      <c r="BC879" s="294"/>
      <c r="BD879" s="294"/>
      <c r="BE879" s="294"/>
      <c r="BF879" s="294"/>
      <c r="BG879" s="294"/>
      <c r="BH879" s="294"/>
      <c r="BI879" s="294"/>
      <c r="BJ879" s="294"/>
      <c r="BK879" s="294"/>
      <c r="BL879" s="294"/>
      <c r="BM879" s="294"/>
      <c r="BN879" s="294"/>
      <c r="BO879" s="294"/>
    </row>
    <row r="880">
      <c r="A880" s="294"/>
      <c r="B880" s="333"/>
      <c r="D880" s="134"/>
      <c r="E880" s="294"/>
      <c r="I880" s="294"/>
      <c r="J880" s="294"/>
      <c r="N880" s="294"/>
      <c r="O880" s="294"/>
      <c r="P880" s="294"/>
      <c r="Q880" s="294"/>
      <c r="R880" s="294"/>
      <c r="S880" s="294"/>
      <c r="T880" s="294"/>
      <c r="U880" s="294"/>
      <c r="V880" s="294"/>
      <c r="W880" s="294"/>
      <c r="X880" s="294"/>
      <c r="Y880" s="294"/>
      <c r="Z880" s="294"/>
      <c r="AA880" s="294"/>
      <c r="AB880" s="294"/>
      <c r="AC880" s="294"/>
      <c r="AD880" s="294"/>
      <c r="AE880" s="294"/>
      <c r="AF880" s="294"/>
      <c r="AG880" s="294"/>
      <c r="AH880" s="294"/>
      <c r="AI880" s="294"/>
      <c r="AJ880" s="294"/>
      <c r="AK880" s="294"/>
      <c r="AL880" s="294"/>
      <c r="AM880" s="294"/>
      <c r="AN880" s="294"/>
      <c r="AO880" s="294"/>
      <c r="AP880" s="294"/>
      <c r="AQ880" s="294"/>
      <c r="AR880" s="294"/>
      <c r="AS880" s="294"/>
      <c r="AT880" s="294"/>
      <c r="AU880" s="294"/>
      <c r="AV880" s="294"/>
      <c r="AW880" s="294"/>
      <c r="AX880" s="294"/>
      <c r="AY880" s="294"/>
      <c r="AZ880" s="294"/>
      <c r="BA880" s="294"/>
      <c r="BB880" s="294"/>
      <c r="BC880" s="294"/>
      <c r="BD880" s="294"/>
      <c r="BE880" s="294"/>
      <c r="BF880" s="294"/>
      <c r="BG880" s="294"/>
      <c r="BH880" s="294"/>
      <c r="BI880" s="294"/>
      <c r="BJ880" s="294"/>
      <c r="BK880" s="294"/>
      <c r="BL880" s="294"/>
      <c r="BM880" s="294"/>
      <c r="BN880" s="294"/>
      <c r="BO880" s="294"/>
    </row>
    <row r="881">
      <c r="A881" s="294"/>
      <c r="B881" s="333"/>
      <c r="D881" s="134"/>
      <c r="E881" s="294"/>
      <c r="I881" s="294"/>
      <c r="J881" s="294"/>
      <c r="N881" s="294"/>
      <c r="O881" s="294"/>
      <c r="P881" s="294"/>
      <c r="Q881" s="294"/>
      <c r="R881" s="294"/>
      <c r="S881" s="294"/>
      <c r="T881" s="294"/>
      <c r="U881" s="294"/>
      <c r="V881" s="294"/>
      <c r="W881" s="294"/>
      <c r="X881" s="294"/>
      <c r="Y881" s="294"/>
      <c r="Z881" s="294"/>
      <c r="AA881" s="294"/>
      <c r="AB881" s="294"/>
      <c r="AC881" s="294"/>
      <c r="AD881" s="294"/>
      <c r="AE881" s="294"/>
      <c r="AF881" s="294"/>
      <c r="AG881" s="294"/>
      <c r="AH881" s="294"/>
      <c r="AI881" s="294"/>
      <c r="AJ881" s="294"/>
      <c r="AK881" s="294"/>
      <c r="AL881" s="294"/>
      <c r="AM881" s="294"/>
      <c r="AN881" s="294"/>
      <c r="AO881" s="294"/>
      <c r="AP881" s="294"/>
      <c r="AQ881" s="294"/>
      <c r="AR881" s="294"/>
      <c r="AS881" s="294"/>
      <c r="AT881" s="294"/>
      <c r="AU881" s="294"/>
      <c r="AV881" s="294"/>
      <c r="AW881" s="294"/>
      <c r="AX881" s="294"/>
      <c r="AY881" s="294"/>
      <c r="AZ881" s="294"/>
      <c r="BA881" s="294"/>
      <c r="BB881" s="294"/>
      <c r="BC881" s="294"/>
      <c r="BD881" s="294"/>
      <c r="BE881" s="294"/>
      <c r="BF881" s="294"/>
      <c r="BG881" s="294"/>
      <c r="BH881" s="294"/>
      <c r="BI881" s="294"/>
      <c r="BJ881" s="294"/>
      <c r="BK881" s="294"/>
      <c r="BL881" s="294"/>
      <c r="BM881" s="294"/>
      <c r="BN881" s="294"/>
      <c r="BO881" s="294"/>
    </row>
    <row r="882">
      <c r="A882" s="294"/>
      <c r="B882" s="333"/>
      <c r="D882" s="134"/>
      <c r="E882" s="294"/>
      <c r="I882" s="294"/>
      <c r="J882" s="294"/>
      <c r="N882" s="294"/>
      <c r="O882" s="294"/>
      <c r="P882" s="294"/>
      <c r="Q882" s="294"/>
      <c r="R882" s="294"/>
      <c r="S882" s="294"/>
      <c r="T882" s="294"/>
      <c r="U882" s="294"/>
      <c r="V882" s="294"/>
      <c r="W882" s="294"/>
      <c r="X882" s="294"/>
      <c r="Y882" s="294"/>
      <c r="Z882" s="294"/>
      <c r="AA882" s="294"/>
      <c r="AB882" s="294"/>
      <c r="AC882" s="294"/>
      <c r="AD882" s="294"/>
      <c r="AE882" s="294"/>
      <c r="AF882" s="294"/>
      <c r="AG882" s="294"/>
      <c r="AH882" s="294"/>
      <c r="AI882" s="294"/>
      <c r="AJ882" s="294"/>
      <c r="AK882" s="294"/>
      <c r="AL882" s="294"/>
      <c r="AM882" s="294"/>
      <c r="AN882" s="294"/>
      <c r="AO882" s="294"/>
      <c r="AP882" s="294"/>
      <c r="AQ882" s="294"/>
      <c r="AR882" s="294"/>
      <c r="AS882" s="294"/>
      <c r="AT882" s="294"/>
      <c r="AU882" s="294"/>
      <c r="AV882" s="294"/>
      <c r="AW882" s="294"/>
      <c r="AX882" s="294"/>
      <c r="AY882" s="294"/>
      <c r="AZ882" s="294"/>
      <c r="BA882" s="294"/>
      <c r="BB882" s="294"/>
      <c r="BC882" s="294"/>
      <c r="BD882" s="294"/>
      <c r="BE882" s="294"/>
      <c r="BF882" s="294"/>
      <c r="BG882" s="294"/>
      <c r="BH882" s="294"/>
      <c r="BI882" s="294"/>
      <c r="BJ882" s="294"/>
      <c r="BK882" s="294"/>
      <c r="BL882" s="294"/>
      <c r="BM882" s="294"/>
      <c r="BN882" s="294"/>
      <c r="BO882" s="294"/>
    </row>
    <row r="883">
      <c r="A883" s="294"/>
      <c r="B883" s="333"/>
      <c r="D883" s="134"/>
      <c r="E883" s="294"/>
      <c r="I883" s="294"/>
      <c r="J883" s="294"/>
      <c r="N883" s="294"/>
      <c r="O883" s="294"/>
      <c r="P883" s="294"/>
      <c r="Q883" s="294"/>
      <c r="R883" s="294"/>
      <c r="S883" s="294"/>
      <c r="T883" s="294"/>
      <c r="U883" s="294"/>
      <c r="V883" s="294"/>
      <c r="W883" s="294"/>
      <c r="X883" s="294"/>
      <c r="Y883" s="294"/>
      <c r="Z883" s="294"/>
      <c r="AA883" s="294"/>
      <c r="AB883" s="294"/>
      <c r="AC883" s="294"/>
      <c r="AD883" s="294"/>
      <c r="AE883" s="294"/>
      <c r="AF883" s="294"/>
      <c r="AG883" s="294"/>
      <c r="AH883" s="294"/>
      <c r="AI883" s="294"/>
      <c r="AJ883" s="294"/>
      <c r="AK883" s="294"/>
      <c r="AL883" s="294"/>
      <c r="AM883" s="294"/>
      <c r="AN883" s="294"/>
      <c r="AO883" s="294"/>
      <c r="AP883" s="294"/>
      <c r="AQ883" s="294"/>
      <c r="AR883" s="294"/>
      <c r="AS883" s="294"/>
      <c r="AT883" s="294"/>
      <c r="AU883" s="294"/>
      <c r="AV883" s="294"/>
      <c r="AW883" s="294"/>
      <c r="AX883" s="294"/>
      <c r="AY883" s="294"/>
      <c r="AZ883" s="294"/>
      <c r="BA883" s="294"/>
      <c r="BB883" s="294"/>
      <c r="BC883" s="294"/>
      <c r="BD883" s="294"/>
      <c r="BE883" s="294"/>
      <c r="BF883" s="294"/>
      <c r="BG883" s="294"/>
      <c r="BH883" s="294"/>
      <c r="BI883" s="294"/>
      <c r="BJ883" s="294"/>
      <c r="BK883" s="294"/>
      <c r="BL883" s="294"/>
      <c r="BM883" s="294"/>
      <c r="BN883" s="294"/>
      <c r="BO883" s="294"/>
    </row>
    <row r="884">
      <c r="A884" s="294"/>
      <c r="B884" s="333"/>
      <c r="D884" s="134"/>
      <c r="E884" s="294"/>
      <c r="I884" s="294"/>
      <c r="J884" s="294"/>
      <c r="N884" s="294"/>
      <c r="O884" s="294"/>
      <c r="P884" s="294"/>
      <c r="Q884" s="294"/>
      <c r="R884" s="294"/>
      <c r="S884" s="294"/>
      <c r="T884" s="294"/>
      <c r="U884" s="294"/>
      <c r="V884" s="294"/>
      <c r="W884" s="294"/>
      <c r="X884" s="294"/>
      <c r="Y884" s="294"/>
      <c r="Z884" s="294"/>
      <c r="AA884" s="294"/>
      <c r="AB884" s="294"/>
      <c r="AC884" s="294"/>
      <c r="AD884" s="294"/>
      <c r="AE884" s="294"/>
      <c r="AF884" s="294"/>
      <c r="AG884" s="294"/>
      <c r="AH884" s="294"/>
      <c r="AI884" s="294"/>
      <c r="AJ884" s="294"/>
      <c r="AK884" s="294"/>
      <c r="AL884" s="294"/>
      <c r="AM884" s="294"/>
      <c r="AN884" s="294"/>
      <c r="AO884" s="294"/>
      <c r="AP884" s="294"/>
      <c r="AQ884" s="294"/>
      <c r="AR884" s="294"/>
      <c r="AS884" s="294"/>
      <c r="AT884" s="294"/>
      <c r="AU884" s="294"/>
      <c r="AV884" s="294"/>
      <c r="AW884" s="294"/>
      <c r="AX884" s="294"/>
      <c r="AY884" s="294"/>
      <c r="AZ884" s="294"/>
      <c r="BA884" s="294"/>
      <c r="BB884" s="294"/>
      <c r="BC884" s="294"/>
      <c r="BD884" s="294"/>
      <c r="BE884" s="294"/>
      <c r="BF884" s="294"/>
      <c r="BG884" s="294"/>
      <c r="BH884" s="294"/>
      <c r="BI884" s="294"/>
      <c r="BJ884" s="294"/>
      <c r="BK884" s="294"/>
      <c r="BL884" s="294"/>
      <c r="BM884" s="294"/>
      <c r="BN884" s="294"/>
      <c r="BO884" s="294"/>
    </row>
    <row r="885">
      <c r="A885" s="294"/>
      <c r="B885" s="333"/>
      <c r="D885" s="134"/>
      <c r="E885" s="294"/>
      <c r="I885" s="294"/>
      <c r="J885" s="294"/>
      <c r="N885" s="294"/>
      <c r="O885" s="294"/>
      <c r="P885" s="294"/>
      <c r="Q885" s="294"/>
      <c r="R885" s="294"/>
      <c r="S885" s="294"/>
      <c r="T885" s="294"/>
      <c r="U885" s="294"/>
      <c r="V885" s="294"/>
      <c r="W885" s="294"/>
      <c r="X885" s="294"/>
      <c r="Y885" s="294"/>
      <c r="Z885" s="294"/>
      <c r="AA885" s="294"/>
      <c r="AB885" s="294"/>
      <c r="AC885" s="294"/>
      <c r="AD885" s="294"/>
      <c r="AE885" s="294"/>
      <c r="AF885" s="294"/>
      <c r="AG885" s="294"/>
      <c r="AH885" s="294"/>
      <c r="AI885" s="294"/>
      <c r="AJ885" s="294"/>
      <c r="AK885" s="294"/>
      <c r="AL885" s="294"/>
      <c r="AM885" s="294"/>
      <c r="AN885" s="294"/>
      <c r="AO885" s="294"/>
      <c r="AP885" s="294"/>
      <c r="AQ885" s="294"/>
      <c r="AR885" s="294"/>
      <c r="AS885" s="294"/>
      <c r="AT885" s="294"/>
      <c r="AU885" s="294"/>
      <c r="AV885" s="294"/>
      <c r="AW885" s="294"/>
      <c r="AX885" s="294"/>
      <c r="AY885" s="294"/>
      <c r="AZ885" s="294"/>
      <c r="BA885" s="294"/>
      <c r="BB885" s="294"/>
      <c r="BC885" s="294"/>
      <c r="BD885" s="294"/>
      <c r="BE885" s="294"/>
      <c r="BF885" s="294"/>
      <c r="BG885" s="294"/>
      <c r="BH885" s="294"/>
      <c r="BI885" s="294"/>
      <c r="BJ885" s="294"/>
      <c r="BK885" s="294"/>
      <c r="BL885" s="294"/>
      <c r="BM885" s="294"/>
      <c r="BN885" s="294"/>
      <c r="BO885" s="294"/>
    </row>
    <row r="886">
      <c r="A886" s="294"/>
      <c r="B886" s="333"/>
      <c r="D886" s="134"/>
      <c r="E886" s="294"/>
      <c r="I886" s="294"/>
      <c r="J886" s="294"/>
      <c r="N886" s="294"/>
      <c r="O886" s="294"/>
      <c r="P886" s="294"/>
      <c r="Q886" s="294"/>
      <c r="R886" s="294"/>
      <c r="S886" s="294"/>
      <c r="T886" s="294"/>
      <c r="U886" s="294"/>
      <c r="V886" s="294"/>
      <c r="W886" s="294"/>
      <c r="X886" s="294"/>
      <c r="Y886" s="294"/>
      <c r="Z886" s="294"/>
      <c r="AA886" s="294"/>
      <c r="AB886" s="294"/>
      <c r="AC886" s="294"/>
      <c r="AD886" s="294"/>
      <c r="AE886" s="294"/>
      <c r="AF886" s="294"/>
      <c r="AG886" s="294"/>
      <c r="AH886" s="294"/>
      <c r="AI886" s="294"/>
      <c r="AJ886" s="294"/>
      <c r="AK886" s="294"/>
      <c r="AL886" s="294"/>
      <c r="AM886" s="294"/>
      <c r="AN886" s="294"/>
      <c r="AO886" s="294"/>
      <c r="AP886" s="294"/>
      <c r="AQ886" s="294"/>
      <c r="AR886" s="294"/>
      <c r="AS886" s="294"/>
      <c r="AT886" s="294"/>
      <c r="AU886" s="294"/>
      <c r="AV886" s="294"/>
      <c r="AW886" s="294"/>
      <c r="AX886" s="294"/>
      <c r="AY886" s="294"/>
      <c r="AZ886" s="294"/>
      <c r="BA886" s="294"/>
      <c r="BB886" s="294"/>
      <c r="BC886" s="294"/>
      <c r="BD886" s="294"/>
      <c r="BE886" s="294"/>
      <c r="BF886" s="294"/>
      <c r="BG886" s="294"/>
      <c r="BH886" s="294"/>
      <c r="BI886" s="294"/>
      <c r="BJ886" s="294"/>
      <c r="BK886" s="294"/>
      <c r="BL886" s="294"/>
      <c r="BM886" s="294"/>
      <c r="BN886" s="294"/>
      <c r="BO886" s="294"/>
    </row>
    <row r="887">
      <c r="A887" s="294"/>
      <c r="B887" s="333"/>
      <c r="D887" s="134"/>
      <c r="E887" s="294"/>
      <c r="I887" s="294"/>
      <c r="J887" s="294"/>
      <c r="N887" s="294"/>
      <c r="O887" s="294"/>
      <c r="P887" s="294"/>
      <c r="Q887" s="294"/>
      <c r="R887" s="294"/>
      <c r="S887" s="294"/>
      <c r="T887" s="294"/>
      <c r="U887" s="294"/>
      <c r="V887" s="294"/>
      <c r="W887" s="294"/>
      <c r="X887" s="294"/>
      <c r="Y887" s="294"/>
      <c r="Z887" s="294"/>
      <c r="AA887" s="294"/>
      <c r="AB887" s="294"/>
      <c r="AC887" s="294"/>
      <c r="AD887" s="294"/>
      <c r="AE887" s="294"/>
      <c r="AF887" s="294"/>
      <c r="AG887" s="294"/>
      <c r="AH887" s="294"/>
      <c r="AI887" s="294"/>
      <c r="AJ887" s="294"/>
      <c r="AK887" s="294"/>
      <c r="AL887" s="294"/>
      <c r="AM887" s="294"/>
      <c r="AN887" s="294"/>
      <c r="AO887" s="294"/>
      <c r="AP887" s="294"/>
      <c r="AQ887" s="294"/>
      <c r="AR887" s="294"/>
      <c r="AS887" s="294"/>
      <c r="AT887" s="294"/>
      <c r="AU887" s="294"/>
      <c r="AV887" s="294"/>
      <c r="AW887" s="294"/>
      <c r="AX887" s="294"/>
      <c r="AY887" s="294"/>
      <c r="AZ887" s="294"/>
      <c r="BA887" s="294"/>
      <c r="BB887" s="294"/>
      <c r="BC887" s="294"/>
      <c r="BD887" s="294"/>
      <c r="BE887" s="294"/>
      <c r="BF887" s="294"/>
      <c r="BG887" s="294"/>
      <c r="BH887" s="294"/>
      <c r="BI887" s="294"/>
      <c r="BJ887" s="294"/>
      <c r="BK887" s="294"/>
      <c r="BL887" s="294"/>
      <c r="BM887" s="294"/>
      <c r="BN887" s="294"/>
      <c r="BO887" s="294"/>
    </row>
    <row r="888">
      <c r="A888" s="294"/>
      <c r="B888" s="333"/>
      <c r="D888" s="134"/>
      <c r="E888" s="294"/>
      <c r="I888" s="294"/>
      <c r="J888" s="294"/>
      <c r="N888" s="294"/>
      <c r="O888" s="294"/>
      <c r="P888" s="294"/>
      <c r="Q888" s="294"/>
      <c r="R888" s="294"/>
      <c r="S888" s="294"/>
      <c r="T888" s="294"/>
      <c r="U888" s="294"/>
      <c r="V888" s="294"/>
      <c r="W888" s="294"/>
      <c r="X888" s="294"/>
      <c r="Y888" s="294"/>
      <c r="Z888" s="294"/>
      <c r="AA888" s="294"/>
      <c r="AB888" s="294"/>
      <c r="AC888" s="294"/>
      <c r="AD888" s="294"/>
      <c r="AE888" s="294"/>
      <c r="AF888" s="294"/>
      <c r="AG888" s="294"/>
      <c r="AH888" s="294"/>
      <c r="AI888" s="294"/>
      <c r="AJ888" s="294"/>
      <c r="AK888" s="294"/>
      <c r="AL888" s="294"/>
      <c r="AM888" s="294"/>
      <c r="AN888" s="294"/>
      <c r="AO888" s="294"/>
      <c r="AP888" s="294"/>
      <c r="AQ888" s="294"/>
      <c r="AR888" s="294"/>
      <c r="AS888" s="294"/>
      <c r="AT888" s="294"/>
      <c r="AU888" s="294"/>
      <c r="AV888" s="294"/>
      <c r="AW888" s="294"/>
      <c r="AX888" s="294"/>
      <c r="AY888" s="294"/>
      <c r="AZ888" s="294"/>
      <c r="BA888" s="294"/>
      <c r="BB888" s="294"/>
      <c r="BC888" s="294"/>
      <c r="BD888" s="294"/>
      <c r="BE888" s="294"/>
      <c r="BF888" s="294"/>
      <c r="BG888" s="294"/>
      <c r="BH888" s="294"/>
      <c r="BI888" s="294"/>
      <c r="BJ888" s="294"/>
      <c r="BK888" s="294"/>
      <c r="BL888" s="294"/>
      <c r="BM888" s="294"/>
      <c r="BN888" s="294"/>
      <c r="BO888" s="294"/>
    </row>
    <row r="889">
      <c r="A889" s="294"/>
      <c r="B889" s="333"/>
      <c r="D889" s="134"/>
      <c r="E889" s="294"/>
      <c r="I889" s="294"/>
      <c r="J889" s="294"/>
      <c r="N889" s="294"/>
      <c r="O889" s="294"/>
      <c r="P889" s="294"/>
      <c r="Q889" s="294"/>
      <c r="R889" s="294"/>
      <c r="S889" s="294"/>
      <c r="T889" s="294"/>
      <c r="U889" s="294"/>
      <c r="V889" s="294"/>
      <c r="W889" s="294"/>
      <c r="X889" s="294"/>
      <c r="Y889" s="294"/>
      <c r="Z889" s="294"/>
      <c r="AA889" s="294"/>
      <c r="AB889" s="294"/>
      <c r="AC889" s="294"/>
      <c r="AD889" s="294"/>
      <c r="AE889" s="294"/>
      <c r="AF889" s="294"/>
      <c r="AG889" s="294"/>
      <c r="AH889" s="294"/>
      <c r="AI889" s="294"/>
      <c r="AJ889" s="294"/>
      <c r="AK889" s="294"/>
      <c r="AL889" s="294"/>
      <c r="AM889" s="294"/>
      <c r="AN889" s="294"/>
      <c r="AO889" s="294"/>
      <c r="AP889" s="294"/>
      <c r="AQ889" s="294"/>
      <c r="AR889" s="294"/>
      <c r="AS889" s="294"/>
      <c r="AT889" s="294"/>
      <c r="AU889" s="294"/>
      <c r="AV889" s="294"/>
      <c r="AW889" s="294"/>
      <c r="AX889" s="294"/>
      <c r="AY889" s="294"/>
      <c r="AZ889" s="294"/>
      <c r="BA889" s="294"/>
      <c r="BB889" s="294"/>
      <c r="BC889" s="294"/>
      <c r="BD889" s="294"/>
      <c r="BE889" s="294"/>
      <c r="BF889" s="294"/>
      <c r="BG889" s="294"/>
      <c r="BH889" s="294"/>
      <c r="BI889" s="294"/>
      <c r="BJ889" s="294"/>
      <c r="BK889" s="294"/>
      <c r="BL889" s="294"/>
      <c r="BM889" s="294"/>
      <c r="BN889" s="294"/>
      <c r="BO889" s="294"/>
    </row>
    <row r="890">
      <c r="A890" s="294"/>
      <c r="B890" s="333"/>
      <c r="D890" s="134"/>
      <c r="E890" s="294"/>
      <c r="I890" s="294"/>
      <c r="J890" s="294"/>
      <c r="N890" s="294"/>
      <c r="O890" s="294"/>
      <c r="P890" s="294"/>
      <c r="Q890" s="294"/>
      <c r="R890" s="294"/>
      <c r="S890" s="294"/>
      <c r="T890" s="294"/>
      <c r="U890" s="294"/>
      <c r="V890" s="294"/>
      <c r="W890" s="294"/>
      <c r="X890" s="294"/>
      <c r="Y890" s="294"/>
      <c r="Z890" s="294"/>
      <c r="AA890" s="294"/>
      <c r="AB890" s="294"/>
      <c r="AC890" s="294"/>
      <c r="AD890" s="294"/>
      <c r="AE890" s="294"/>
      <c r="AF890" s="294"/>
      <c r="AG890" s="294"/>
      <c r="AH890" s="294"/>
      <c r="AI890" s="294"/>
      <c r="AJ890" s="294"/>
      <c r="AK890" s="294"/>
      <c r="AL890" s="294"/>
      <c r="AM890" s="294"/>
      <c r="AN890" s="294"/>
      <c r="AO890" s="294"/>
      <c r="AP890" s="294"/>
      <c r="AQ890" s="294"/>
      <c r="AR890" s="294"/>
      <c r="AS890" s="294"/>
      <c r="AT890" s="294"/>
      <c r="AU890" s="294"/>
      <c r="AV890" s="294"/>
      <c r="AW890" s="294"/>
      <c r="AX890" s="294"/>
      <c r="AY890" s="294"/>
      <c r="AZ890" s="294"/>
      <c r="BA890" s="294"/>
      <c r="BB890" s="294"/>
      <c r="BC890" s="294"/>
      <c r="BD890" s="294"/>
      <c r="BE890" s="294"/>
      <c r="BF890" s="294"/>
      <c r="BG890" s="294"/>
      <c r="BH890" s="294"/>
      <c r="BI890" s="294"/>
      <c r="BJ890" s="294"/>
      <c r="BK890" s="294"/>
      <c r="BL890" s="294"/>
      <c r="BM890" s="294"/>
      <c r="BN890" s="294"/>
      <c r="BO890" s="294"/>
    </row>
    <row r="891">
      <c r="A891" s="294"/>
      <c r="B891" s="333"/>
      <c r="D891" s="134"/>
      <c r="E891" s="294"/>
      <c r="I891" s="294"/>
      <c r="J891" s="294"/>
      <c r="N891" s="294"/>
      <c r="O891" s="294"/>
      <c r="P891" s="294"/>
      <c r="Q891" s="294"/>
      <c r="R891" s="294"/>
      <c r="S891" s="294"/>
      <c r="T891" s="294"/>
      <c r="U891" s="294"/>
      <c r="V891" s="294"/>
      <c r="W891" s="294"/>
      <c r="X891" s="294"/>
      <c r="Y891" s="294"/>
      <c r="Z891" s="294"/>
      <c r="AA891" s="294"/>
      <c r="AB891" s="294"/>
      <c r="AC891" s="294"/>
      <c r="AD891" s="294"/>
      <c r="AE891" s="294"/>
      <c r="AF891" s="294"/>
      <c r="AG891" s="294"/>
      <c r="AH891" s="294"/>
      <c r="AI891" s="294"/>
      <c r="AJ891" s="294"/>
      <c r="AK891" s="294"/>
      <c r="AL891" s="294"/>
      <c r="AM891" s="294"/>
      <c r="AN891" s="294"/>
      <c r="AO891" s="294"/>
      <c r="AP891" s="294"/>
      <c r="AQ891" s="294"/>
      <c r="AR891" s="294"/>
      <c r="AS891" s="294"/>
      <c r="AT891" s="294"/>
      <c r="AU891" s="294"/>
      <c r="AV891" s="294"/>
      <c r="AW891" s="294"/>
      <c r="AX891" s="294"/>
      <c r="AY891" s="294"/>
      <c r="AZ891" s="294"/>
      <c r="BA891" s="294"/>
      <c r="BB891" s="294"/>
      <c r="BC891" s="294"/>
      <c r="BD891" s="294"/>
      <c r="BE891" s="294"/>
      <c r="BF891" s="294"/>
      <c r="BG891" s="294"/>
      <c r="BH891" s="294"/>
      <c r="BI891" s="294"/>
      <c r="BJ891" s="294"/>
      <c r="BK891" s="294"/>
      <c r="BL891" s="294"/>
      <c r="BM891" s="294"/>
      <c r="BN891" s="294"/>
      <c r="BO891" s="294"/>
    </row>
    <row r="892">
      <c r="A892" s="294"/>
      <c r="B892" s="333"/>
      <c r="D892" s="134"/>
      <c r="E892" s="294"/>
      <c r="I892" s="294"/>
      <c r="J892" s="294"/>
      <c r="N892" s="294"/>
      <c r="O892" s="294"/>
      <c r="P892" s="294"/>
      <c r="Q892" s="294"/>
      <c r="R892" s="294"/>
      <c r="S892" s="294"/>
      <c r="T892" s="294"/>
      <c r="U892" s="294"/>
      <c r="V892" s="294"/>
      <c r="W892" s="294"/>
      <c r="X892" s="294"/>
      <c r="Y892" s="294"/>
      <c r="Z892" s="294"/>
      <c r="AA892" s="294"/>
      <c r="AB892" s="294"/>
      <c r="AC892" s="294"/>
      <c r="AD892" s="294"/>
      <c r="AE892" s="294"/>
      <c r="AF892" s="294"/>
      <c r="AG892" s="294"/>
      <c r="AH892" s="294"/>
      <c r="AI892" s="294"/>
      <c r="AJ892" s="294"/>
      <c r="AK892" s="294"/>
      <c r="AL892" s="294"/>
      <c r="AM892" s="294"/>
      <c r="AN892" s="294"/>
      <c r="AO892" s="294"/>
      <c r="AP892" s="294"/>
      <c r="AQ892" s="294"/>
      <c r="AR892" s="294"/>
      <c r="AS892" s="294"/>
      <c r="AT892" s="294"/>
      <c r="AU892" s="294"/>
      <c r="AV892" s="294"/>
      <c r="AW892" s="294"/>
      <c r="AX892" s="294"/>
      <c r="AY892" s="294"/>
      <c r="AZ892" s="294"/>
      <c r="BA892" s="294"/>
      <c r="BB892" s="294"/>
      <c r="BC892" s="294"/>
      <c r="BD892" s="294"/>
      <c r="BE892" s="294"/>
      <c r="BF892" s="294"/>
      <c r="BG892" s="294"/>
      <c r="BH892" s="294"/>
      <c r="BI892" s="294"/>
      <c r="BJ892" s="294"/>
      <c r="BK892" s="294"/>
      <c r="BL892" s="294"/>
      <c r="BM892" s="294"/>
      <c r="BN892" s="294"/>
      <c r="BO892" s="294"/>
    </row>
    <row r="893">
      <c r="A893" s="294"/>
      <c r="B893" s="333"/>
      <c r="D893" s="134"/>
      <c r="E893" s="294"/>
      <c r="I893" s="294"/>
      <c r="J893" s="294"/>
      <c r="N893" s="294"/>
      <c r="O893" s="294"/>
      <c r="P893" s="294"/>
      <c r="Q893" s="294"/>
      <c r="R893" s="294"/>
      <c r="S893" s="294"/>
      <c r="T893" s="294"/>
      <c r="U893" s="294"/>
      <c r="V893" s="294"/>
      <c r="W893" s="294"/>
      <c r="X893" s="294"/>
      <c r="Y893" s="294"/>
      <c r="Z893" s="294"/>
      <c r="AA893" s="294"/>
      <c r="AB893" s="294"/>
      <c r="AC893" s="294"/>
      <c r="AD893" s="294"/>
      <c r="AE893" s="294"/>
      <c r="AF893" s="294"/>
      <c r="AG893" s="294"/>
      <c r="AH893" s="294"/>
      <c r="AI893" s="294"/>
      <c r="AJ893" s="294"/>
      <c r="AK893" s="294"/>
      <c r="AL893" s="294"/>
      <c r="AM893" s="294"/>
      <c r="AN893" s="294"/>
      <c r="AO893" s="294"/>
      <c r="AP893" s="294"/>
      <c r="AQ893" s="294"/>
      <c r="AR893" s="294"/>
      <c r="AS893" s="294"/>
      <c r="AT893" s="294"/>
      <c r="AU893" s="294"/>
      <c r="AV893" s="294"/>
      <c r="AW893" s="294"/>
      <c r="AX893" s="294"/>
      <c r="AY893" s="294"/>
      <c r="AZ893" s="294"/>
      <c r="BA893" s="294"/>
      <c r="BB893" s="294"/>
      <c r="BC893" s="294"/>
      <c r="BD893" s="294"/>
      <c r="BE893" s="294"/>
      <c r="BF893" s="294"/>
      <c r="BG893" s="294"/>
      <c r="BH893" s="294"/>
      <c r="BI893" s="294"/>
      <c r="BJ893" s="294"/>
      <c r="BK893" s="294"/>
      <c r="BL893" s="294"/>
      <c r="BM893" s="294"/>
      <c r="BN893" s="294"/>
      <c r="BO893" s="294"/>
    </row>
    <row r="894">
      <c r="A894" s="294"/>
      <c r="B894" s="333"/>
      <c r="D894" s="134"/>
      <c r="E894" s="294"/>
      <c r="I894" s="294"/>
      <c r="J894" s="294"/>
      <c r="N894" s="294"/>
      <c r="O894" s="294"/>
      <c r="P894" s="294"/>
      <c r="Q894" s="294"/>
      <c r="R894" s="294"/>
      <c r="S894" s="294"/>
      <c r="T894" s="294"/>
      <c r="U894" s="294"/>
      <c r="V894" s="294"/>
      <c r="W894" s="294"/>
      <c r="X894" s="294"/>
      <c r="Y894" s="294"/>
      <c r="Z894" s="294"/>
      <c r="AA894" s="294"/>
      <c r="AB894" s="294"/>
      <c r="AC894" s="294"/>
      <c r="AD894" s="294"/>
      <c r="AE894" s="294"/>
      <c r="AF894" s="294"/>
      <c r="AG894" s="294"/>
      <c r="AH894" s="294"/>
      <c r="AI894" s="294"/>
      <c r="AJ894" s="294"/>
      <c r="AK894" s="294"/>
      <c r="AL894" s="294"/>
      <c r="AM894" s="294"/>
      <c r="AN894" s="294"/>
      <c r="AO894" s="294"/>
      <c r="AP894" s="294"/>
      <c r="AQ894" s="294"/>
      <c r="AR894" s="294"/>
      <c r="AS894" s="294"/>
      <c r="AT894" s="294"/>
      <c r="AU894" s="294"/>
      <c r="AV894" s="294"/>
      <c r="AW894" s="294"/>
      <c r="AX894" s="294"/>
      <c r="AY894" s="294"/>
      <c r="AZ894" s="294"/>
      <c r="BA894" s="294"/>
      <c r="BB894" s="294"/>
      <c r="BC894" s="294"/>
      <c r="BD894" s="294"/>
      <c r="BE894" s="294"/>
      <c r="BF894" s="294"/>
      <c r="BG894" s="294"/>
      <c r="BH894" s="294"/>
      <c r="BI894" s="294"/>
      <c r="BJ894" s="294"/>
      <c r="BK894" s="294"/>
      <c r="BL894" s="294"/>
      <c r="BM894" s="294"/>
      <c r="BN894" s="294"/>
      <c r="BO894" s="294"/>
    </row>
    <row r="895">
      <c r="A895" s="294"/>
      <c r="B895" s="333"/>
      <c r="D895" s="134"/>
      <c r="E895" s="294"/>
      <c r="I895" s="294"/>
      <c r="J895" s="294"/>
      <c r="N895" s="294"/>
      <c r="O895" s="294"/>
      <c r="P895" s="294"/>
      <c r="Q895" s="294"/>
      <c r="R895" s="294"/>
      <c r="S895" s="294"/>
      <c r="T895" s="294"/>
      <c r="U895" s="294"/>
      <c r="V895" s="294"/>
      <c r="W895" s="294"/>
      <c r="X895" s="294"/>
      <c r="Y895" s="294"/>
      <c r="Z895" s="294"/>
      <c r="AA895" s="294"/>
      <c r="AB895" s="294"/>
      <c r="AC895" s="294"/>
      <c r="AD895" s="294"/>
      <c r="AE895" s="294"/>
      <c r="AF895" s="294"/>
      <c r="AG895" s="294"/>
      <c r="AH895" s="294"/>
      <c r="AI895" s="294"/>
      <c r="AJ895" s="294"/>
      <c r="AK895" s="294"/>
      <c r="AL895" s="294"/>
      <c r="AM895" s="294"/>
      <c r="AN895" s="294"/>
      <c r="AO895" s="294"/>
      <c r="AP895" s="294"/>
      <c r="AQ895" s="294"/>
      <c r="AR895" s="294"/>
      <c r="AS895" s="294"/>
      <c r="AT895" s="294"/>
      <c r="AU895" s="294"/>
      <c r="AV895" s="294"/>
      <c r="AW895" s="294"/>
      <c r="AX895" s="294"/>
      <c r="AY895" s="294"/>
      <c r="AZ895" s="294"/>
      <c r="BA895" s="294"/>
      <c r="BB895" s="294"/>
      <c r="BC895" s="294"/>
      <c r="BD895" s="294"/>
      <c r="BE895" s="294"/>
      <c r="BF895" s="294"/>
      <c r="BG895" s="294"/>
      <c r="BH895" s="294"/>
      <c r="BI895" s="294"/>
      <c r="BJ895" s="294"/>
      <c r="BK895" s="294"/>
      <c r="BL895" s="294"/>
      <c r="BM895" s="294"/>
      <c r="BN895" s="294"/>
      <c r="BO895" s="294"/>
    </row>
    <row r="896">
      <c r="A896" s="294"/>
      <c r="B896" s="333"/>
      <c r="D896" s="134"/>
      <c r="E896" s="294"/>
      <c r="I896" s="294"/>
      <c r="J896" s="294"/>
      <c r="N896" s="294"/>
      <c r="O896" s="294"/>
      <c r="P896" s="294"/>
      <c r="Q896" s="294"/>
      <c r="R896" s="294"/>
      <c r="S896" s="294"/>
      <c r="T896" s="294"/>
      <c r="U896" s="294"/>
      <c r="V896" s="294"/>
      <c r="W896" s="294"/>
      <c r="X896" s="294"/>
      <c r="Y896" s="294"/>
      <c r="Z896" s="294"/>
      <c r="AA896" s="294"/>
      <c r="AB896" s="294"/>
      <c r="AC896" s="294"/>
      <c r="AD896" s="294"/>
      <c r="AE896" s="294"/>
      <c r="AF896" s="294"/>
      <c r="AG896" s="294"/>
      <c r="AH896" s="294"/>
      <c r="AI896" s="294"/>
      <c r="AJ896" s="294"/>
      <c r="AK896" s="294"/>
      <c r="AL896" s="294"/>
      <c r="AM896" s="294"/>
      <c r="AN896" s="294"/>
      <c r="AO896" s="294"/>
      <c r="AP896" s="294"/>
      <c r="AQ896" s="294"/>
      <c r="AR896" s="294"/>
      <c r="AS896" s="294"/>
      <c r="AT896" s="294"/>
      <c r="AU896" s="294"/>
      <c r="AV896" s="294"/>
      <c r="AW896" s="294"/>
      <c r="AX896" s="294"/>
      <c r="AY896" s="294"/>
      <c r="AZ896" s="294"/>
      <c r="BA896" s="294"/>
      <c r="BB896" s="294"/>
      <c r="BC896" s="294"/>
      <c r="BD896" s="294"/>
      <c r="BE896" s="294"/>
      <c r="BF896" s="294"/>
      <c r="BG896" s="294"/>
      <c r="BH896" s="294"/>
      <c r="BI896" s="294"/>
      <c r="BJ896" s="294"/>
      <c r="BK896" s="294"/>
      <c r="BL896" s="294"/>
      <c r="BM896" s="294"/>
      <c r="BN896" s="294"/>
      <c r="BO896" s="294"/>
    </row>
    <row r="897">
      <c r="A897" s="294"/>
      <c r="B897" s="333"/>
      <c r="D897" s="134"/>
      <c r="E897" s="294"/>
      <c r="I897" s="294"/>
      <c r="J897" s="294"/>
      <c r="N897" s="294"/>
      <c r="O897" s="294"/>
      <c r="P897" s="294"/>
      <c r="Q897" s="294"/>
      <c r="R897" s="294"/>
      <c r="S897" s="294"/>
      <c r="T897" s="294"/>
      <c r="U897" s="294"/>
      <c r="V897" s="294"/>
      <c r="W897" s="294"/>
      <c r="X897" s="294"/>
      <c r="Y897" s="294"/>
      <c r="Z897" s="294"/>
      <c r="AA897" s="294"/>
      <c r="AB897" s="294"/>
      <c r="AC897" s="294"/>
      <c r="AD897" s="294"/>
      <c r="AE897" s="294"/>
      <c r="AF897" s="294"/>
      <c r="AG897" s="294"/>
      <c r="AH897" s="294"/>
      <c r="AI897" s="294"/>
      <c r="AJ897" s="294"/>
      <c r="AK897" s="294"/>
      <c r="AL897" s="294"/>
      <c r="AM897" s="294"/>
      <c r="AN897" s="294"/>
      <c r="AO897" s="294"/>
      <c r="AP897" s="294"/>
      <c r="AQ897" s="294"/>
      <c r="AR897" s="294"/>
      <c r="AS897" s="294"/>
      <c r="AT897" s="294"/>
      <c r="AU897" s="294"/>
      <c r="AV897" s="294"/>
      <c r="AW897" s="294"/>
      <c r="AX897" s="294"/>
      <c r="AY897" s="294"/>
      <c r="AZ897" s="294"/>
      <c r="BA897" s="294"/>
      <c r="BB897" s="294"/>
      <c r="BC897" s="294"/>
      <c r="BD897" s="294"/>
      <c r="BE897" s="294"/>
      <c r="BF897" s="294"/>
      <c r="BG897" s="294"/>
      <c r="BH897" s="294"/>
      <c r="BI897" s="294"/>
      <c r="BJ897" s="294"/>
      <c r="BK897" s="294"/>
      <c r="BL897" s="294"/>
      <c r="BM897" s="294"/>
      <c r="BN897" s="294"/>
      <c r="BO897" s="294"/>
    </row>
    <row r="898">
      <c r="A898" s="294"/>
      <c r="B898" s="333"/>
      <c r="D898" s="134"/>
      <c r="E898" s="294"/>
      <c r="I898" s="294"/>
      <c r="J898" s="294"/>
      <c r="N898" s="294"/>
      <c r="O898" s="294"/>
      <c r="P898" s="294"/>
      <c r="Q898" s="294"/>
      <c r="R898" s="294"/>
      <c r="S898" s="294"/>
      <c r="T898" s="294"/>
      <c r="U898" s="294"/>
      <c r="V898" s="294"/>
      <c r="W898" s="294"/>
      <c r="X898" s="294"/>
      <c r="Y898" s="294"/>
      <c r="Z898" s="294"/>
      <c r="AA898" s="294"/>
      <c r="AB898" s="294"/>
      <c r="AC898" s="294"/>
      <c r="AD898" s="294"/>
      <c r="AE898" s="294"/>
      <c r="AF898" s="294"/>
      <c r="AG898" s="294"/>
      <c r="AH898" s="294"/>
      <c r="AI898" s="294"/>
      <c r="AJ898" s="294"/>
      <c r="AK898" s="294"/>
      <c r="AL898" s="294"/>
      <c r="AM898" s="294"/>
      <c r="AN898" s="294"/>
      <c r="AO898" s="294"/>
      <c r="AP898" s="294"/>
      <c r="AQ898" s="294"/>
      <c r="AR898" s="294"/>
      <c r="AS898" s="294"/>
      <c r="AT898" s="294"/>
      <c r="AU898" s="294"/>
      <c r="AV898" s="294"/>
      <c r="AW898" s="294"/>
      <c r="AX898" s="294"/>
      <c r="AY898" s="294"/>
      <c r="AZ898" s="294"/>
      <c r="BA898" s="294"/>
      <c r="BB898" s="294"/>
      <c r="BC898" s="294"/>
      <c r="BD898" s="294"/>
      <c r="BE898" s="294"/>
      <c r="BF898" s="294"/>
      <c r="BG898" s="294"/>
      <c r="BH898" s="294"/>
      <c r="BI898" s="294"/>
      <c r="BJ898" s="294"/>
      <c r="BK898" s="294"/>
      <c r="BL898" s="294"/>
      <c r="BM898" s="294"/>
      <c r="BN898" s="294"/>
      <c r="BO898" s="294"/>
    </row>
    <row r="899">
      <c r="A899" s="294"/>
      <c r="B899" s="333"/>
      <c r="D899" s="134"/>
      <c r="E899" s="294"/>
      <c r="I899" s="294"/>
      <c r="J899" s="294"/>
      <c r="N899" s="294"/>
      <c r="O899" s="294"/>
      <c r="P899" s="294"/>
      <c r="Q899" s="294"/>
      <c r="R899" s="294"/>
      <c r="S899" s="294"/>
      <c r="T899" s="294"/>
      <c r="U899" s="294"/>
      <c r="V899" s="294"/>
      <c r="W899" s="294"/>
      <c r="X899" s="294"/>
      <c r="Y899" s="294"/>
      <c r="Z899" s="294"/>
      <c r="AA899" s="294"/>
      <c r="AB899" s="294"/>
      <c r="AC899" s="294"/>
      <c r="AD899" s="294"/>
      <c r="AE899" s="294"/>
      <c r="AF899" s="294"/>
      <c r="AG899" s="294"/>
      <c r="AH899" s="294"/>
      <c r="AI899" s="294"/>
      <c r="AJ899" s="294"/>
      <c r="AK899" s="294"/>
      <c r="AL899" s="294"/>
      <c r="AM899" s="294"/>
      <c r="AN899" s="294"/>
      <c r="AO899" s="294"/>
      <c r="AP899" s="294"/>
      <c r="AQ899" s="294"/>
      <c r="AR899" s="294"/>
      <c r="AS899" s="294"/>
      <c r="AT899" s="294"/>
      <c r="AU899" s="294"/>
      <c r="AV899" s="294"/>
      <c r="AW899" s="294"/>
      <c r="AX899" s="294"/>
      <c r="AY899" s="294"/>
      <c r="AZ899" s="294"/>
      <c r="BA899" s="294"/>
      <c r="BB899" s="294"/>
      <c r="BC899" s="294"/>
      <c r="BD899" s="294"/>
      <c r="BE899" s="294"/>
      <c r="BF899" s="294"/>
      <c r="BG899" s="294"/>
      <c r="BH899" s="294"/>
      <c r="BI899" s="294"/>
      <c r="BJ899" s="294"/>
      <c r="BK899" s="294"/>
      <c r="BL899" s="294"/>
      <c r="BM899" s="294"/>
      <c r="BN899" s="294"/>
      <c r="BO899" s="294"/>
    </row>
    <row r="900">
      <c r="A900" s="294"/>
      <c r="B900" s="333"/>
      <c r="D900" s="134"/>
      <c r="E900" s="294"/>
      <c r="I900" s="294"/>
      <c r="J900" s="294"/>
      <c r="N900" s="294"/>
      <c r="O900" s="294"/>
      <c r="P900" s="294"/>
      <c r="Q900" s="294"/>
      <c r="R900" s="294"/>
      <c r="S900" s="294"/>
      <c r="T900" s="294"/>
      <c r="U900" s="294"/>
      <c r="V900" s="294"/>
      <c r="W900" s="294"/>
      <c r="X900" s="294"/>
      <c r="Y900" s="294"/>
      <c r="Z900" s="294"/>
      <c r="AA900" s="294"/>
      <c r="AB900" s="294"/>
      <c r="AC900" s="294"/>
      <c r="AD900" s="294"/>
      <c r="AE900" s="294"/>
      <c r="AF900" s="294"/>
      <c r="AG900" s="294"/>
      <c r="AH900" s="294"/>
      <c r="AI900" s="294"/>
      <c r="AJ900" s="294"/>
      <c r="AK900" s="294"/>
      <c r="AL900" s="294"/>
      <c r="AM900" s="294"/>
      <c r="AN900" s="294"/>
      <c r="AO900" s="294"/>
      <c r="AP900" s="294"/>
      <c r="AQ900" s="294"/>
      <c r="AR900" s="294"/>
      <c r="AS900" s="294"/>
      <c r="AT900" s="294"/>
      <c r="AU900" s="294"/>
      <c r="AV900" s="294"/>
      <c r="AW900" s="294"/>
      <c r="AX900" s="294"/>
      <c r="AY900" s="294"/>
      <c r="AZ900" s="294"/>
      <c r="BA900" s="294"/>
      <c r="BB900" s="294"/>
      <c r="BC900" s="294"/>
      <c r="BD900" s="294"/>
      <c r="BE900" s="294"/>
      <c r="BF900" s="294"/>
      <c r="BG900" s="294"/>
      <c r="BH900" s="294"/>
      <c r="BI900" s="294"/>
      <c r="BJ900" s="294"/>
      <c r="BK900" s="294"/>
      <c r="BL900" s="294"/>
      <c r="BM900" s="294"/>
      <c r="BN900" s="294"/>
      <c r="BO900" s="294"/>
    </row>
    <row r="901">
      <c r="A901" s="294"/>
      <c r="B901" s="333"/>
      <c r="D901" s="134"/>
      <c r="E901" s="294"/>
      <c r="I901" s="294"/>
      <c r="J901" s="294"/>
      <c r="N901" s="294"/>
      <c r="O901" s="294"/>
      <c r="P901" s="294"/>
      <c r="Q901" s="294"/>
      <c r="R901" s="294"/>
      <c r="S901" s="294"/>
      <c r="T901" s="294"/>
      <c r="U901" s="294"/>
      <c r="V901" s="294"/>
      <c r="W901" s="294"/>
      <c r="X901" s="294"/>
      <c r="Y901" s="294"/>
      <c r="Z901" s="294"/>
      <c r="AA901" s="294"/>
      <c r="AB901" s="294"/>
      <c r="AC901" s="294"/>
      <c r="AD901" s="294"/>
      <c r="AE901" s="294"/>
      <c r="AF901" s="294"/>
      <c r="AG901" s="294"/>
      <c r="AH901" s="294"/>
      <c r="AI901" s="294"/>
      <c r="AJ901" s="294"/>
      <c r="AK901" s="294"/>
      <c r="AL901" s="294"/>
      <c r="AM901" s="294"/>
      <c r="AN901" s="294"/>
      <c r="AO901" s="294"/>
      <c r="AP901" s="294"/>
      <c r="AQ901" s="294"/>
      <c r="AR901" s="294"/>
      <c r="AS901" s="294"/>
      <c r="AT901" s="294"/>
      <c r="AU901" s="294"/>
      <c r="AV901" s="294"/>
      <c r="AW901" s="294"/>
      <c r="AX901" s="294"/>
      <c r="AY901" s="294"/>
      <c r="AZ901" s="294"/>
      <c r="BA901" s="294"/>
      <c r="BB901" s="294"/>
      <c r="BC901" s="294"/>
      <c r="BD901" s="294"/>
      <c r="BE901" s="294"/>
      <c r="BF901" s="294"/>
      <c r="BG901" s="294"/>
      <c r="BH901" s="294"/>
      <c r="BI901" s="294"/>
      <c r="BJ901" s="294"/>
      <c r="BK901" s="294"/>
      <c r="BL901" s="294"/>
      <c r="BM901" s="294"/>
      <c r="BN901" s="294"/>
      <c r="BO901" s="294"/>
    </row>
    <row r="902">
      <c r="A902" s="294"/>
      <c r="B902" s="333"/>
      <c r="D902" s="134"/>
      <c r="E902" s="294"/>
      <c r="I902" s="294"/>
      <c r="J902" s="294"/>
      <c r="N902" s="294"/>
      <c r="O902" s="294"/>
      <c r="P902" s="294"/>
      <c r="Q902" s="294"/>
      <c r="R902" s="294"/>
      <c r="S902" s="294"/>
      <c r="T902" s="294"/>
      <c r="U902" s="294"/>
      <c r="V902" s="294"/>
      <c r="W902" s="294"/>
      <c r="X902" s="294"/>
      <c r="Y902" s="294"/>
      <c r="Z902" s="294"/>
      <c r="AA902" s="294"/>
      <c r="AB902" s="294"/>
      <c r="AC902" s="294"/>
      <c r="AD902" s="294"/>
      <c r="AE902" s="294"/>
      <c r="AF902" s="294"/>
      <c r="AG902" s="294"/>
      <c r="AH902" s="294"/>
      <c r="AI902" s="294"/>
      <c r="AJ902" s="294"/>
      <c r="AK902" s="294"/>
      <c r="AL902" s="294"/>
      <c r="AM902" s="294"/>
      <c r="AN902" s="294"/>
      <c r="AO902" s="294"/>
      <c r="AP902" s="294"/>
      <c r="AQ902" s="294"/>
      <c r="AR902" s="294"/>
      <c r="AS902" s="294"/>
      <c r="AT902" s="294"/>
      <c r="AU902" s="294"/>
      <c r="AV902" s="294"/>
      <c r="AW902" s="294"/>
      <c r="AX902" s="294"/>
      <c r="AY902" s="294"/>
      <c r="AZ902" s="294"/>
      <c r="BA902" s="294"/>
      <c r="BB902" s="294"/>
      <c r="BC902" s="294"/>
      <c r="BD902" s="294"/>
      <c r="BE902" s="294"/>
      <c r="BF902" s="294"/>
      <c r="BG902" s="294"/>
      <c r="BH902" s="294"/>
      <c r="BI902" s="294"/>
      <c r="BJ902" s="294"/>
      <c r="BK902" s="294"/>
      <c r="BL902" s="294"/>
      <c r="BM902" s="294"/>
      <c r="BN902" s="294"/>
      <c r="BO902" s="294"/>
    </row>
    <row r="903">
      <c r="A903" s="294"/>
      <c r="B903" s="333"/>
      <c r="D903" s="134"/>
      <c r="E903" s="294"/>
      <c r="I903" s="294"/>
      <c r="J903" s="294"/>
      <c r="N903" s="294"/>
      <c r="O903" s="294"/>
      <c r="P903" s="294"/>
      <c r="Q903" s="294"/>
      <c r="R903" s="294"/>
      <c r="S903" s="294"/>
      <c r="T903" s="294"/>
      <c r="U903" s="294"/>
      <c r="V903" s="294"/>
      <c r="W903" s="294"/>
      <c r="X903" s="294"/>
      <c r="Y903" s="294"/>
      <c r="Z903" s="294"/>
      <c r="AA903" s="294"/>
      <c r="AB903" s="294"/>
      <c r="AC903" s="294"/>
      <c r="AD903" s="294"/>
      <c r="AE903" s="294"/>
      <c r="AF903" s="294"/>
      <c r="AG903" s="294"/>
      <c r="AH903" s="294"/>
      <c r="AI903" s="294"/>
      <c r="AJ903" s="294"/>
      <c r="AK903" s="294"/>
      <c r="AL903" s="294"/>
      <c r="AM903" s="294"/>
      <c r="AN903" s="294"/>
      <c r="AO903" s="294"/>
      <c r="AP903" s="294"/>
      <c r="AQ903" s="294"/>
      <c r="AR903" s="294"/>
      <c r="AS903" s="294"/>
      <c r="AT903" s="294"/>
      <c r="AU903" s="294"/>
      <c r="AV903" s="294"/>
      <c r="AW903" s="294"/>
      <c r="AX903" s="294"/>
      <c r="AY903" s="294"/>
      <c r="AZ903" s="294"/>
      <c r="BA903" s="294"/>
      <c r="BB903" s="294"/>
      <c r="BC903" s="294"/>
      <c r="BD903" s="294"/>
      <c r="BE903" s="294"/>
      <c r="BF903" s="294"/>
      <c r="BG903" s="294"/>
      <c r="BH903" s="294"/>
      <c r="BI903" s="294"/>
      <c r="BJ903" s="294"/>
      <c r="BK903" s="294"/>
      <c r="BL903" s="294"/>
      <c r="BM903" s="294"/>
      <c r="BN903" s="294"/>
      <c r="BO903" s="294"/>
    </row>
    <row r="904">
      <c r="A904" s="294"/>
      <c r="B904" s="333"/>
      <c r="D904" s="134"/>
      <c r="E904" s="294"/>
      <c r="I904" s="294"/>
      <c r="J904" s="294"/>
      <c r="N904" s="294"/>
      <c r="O904" s="294"/>
      <c r="P904" s="294"/>
      <c r="Q904" s="294"/>
      <c r="R904" s="294"/>
      <c r="S904" s="294"/>
      <c r="T904" s="294"/>
      <c r="U904" s="294"/>
      <c r="V904" s="294"/>
      <c r="W904" s="294"/>
      <c r="X904" s="294"/>
      <c r="Y904" s="294"/>
      <c r="Z904" s="294"/>
      <c r="AA904" s="294"/>
      <c r="AB904" s="294"/>
      <c r="AC904" s="294"/>
      <c r="AD904" s="294"/>
      <c r="AE904" s="294"/>
      <c r="AF904" s="294"/>
      <c r="AG904" s="294"/>
      <c r="AH904" s="294"/>
      <c r="AI904" s="294"/>
      <c r="AJ904" s="294"/>
      <c r="AK904" s="294"/>
      <c r="AL904" s="294"/>
      <c r="AM904" s="294"/>
      <c r="AN904" s="294"/>
      <c r="AO904" s="294"/>
      <c r="AP904" s="294"/>
      <c r="AQ904" s="294"/>
      <c r="AR904" s="294"/>
      <c r="AS904" s="294"/>
      <c r="AT904" s="294"/>
      <c r="AU904" s="294"/>
      <c r="AV904" s="294"/>
      <c r="AW904" s="294"/>
      <c r="AX904" s="294"/>
      <c r="AY904" s="294"/>
      <c r="AZ904" s="294"/>
      <c r="BA904" s="294"/>
      <c r="BB904" s="294"/>
      <c r="BC904" s="294"/>
      <c r="BD904" s="294"/>
      <c r="BE904" s="294"/>
      <c r="BF904" s="294"/>
      <c r="BG904" s="294"/>
      <c r="BH904" s="294"/>
      <c r="BI904" s="294"/>
      <c r="BJ904" s="294"/>
      <c r="BK904" s="294"/>
      <c r="BL904" s="294"/>
      <c r="BM904" s="294"/>
      <c r="BN904" s="294"/>
      <c r="BO904" s="294"/>
    </row>
    <row r="905">
      <c r="A905" s="294"/>
      <c r="B905" s="333"/>
      <c r="D905" s="134"/>
      <c r="E905" s="294"/>
      <c r="I905" s="294"/>
      <c r="J905" s="294"/>
      <c r="N905" s="294"/>
      <c r="O905" s="294"/>
      <c r="P905" s="294"/>
      <c r="Q905" s="294"/>
      <c r="R905" s="294"/>
      <c r="S905" s="294"/>
      <c r="T905" s="294"/>
      <c r="U905" s="294"/>
      <c r="V905" s="294"/>
      <c r="W905" s="294"/>
      <c r="X905" s="294"/>
      <c r="Y905" s="294"/>
      <c r="Z905" s="294"/>
      <c r="AA905" s="294"/>
      <c r="AB905" s="294"/>
      <c r="AC905" s="294"/>
      <c r="AD905" s="294"/>
      <c r="AE905" s="294"/>
      <c r="AF905" s="294"/>
      <c r="AG905" s="294"/>
      <c r="AH905" s="294"/>
      <c r="AI905" s="294"/>
      <c r="AJ905" s="294"/>
      <c r="AK905" s="294"/>
      <c r="AL905" s="294"/>
      <c r="AM905" s="294"/>
      <c r="AN905" s="294"/>
      <c r="AO905" s="294"/>
      <c r="AP905" s="294"/>
      <c r="AQ905" s="294"/>
      <c r="AR905" s="294"/>
      <c r="AS905" s="294"/>
      <c r="AT905" s="294"/>
      <c r="AU905" s="294"/>
      <c r="AV905" s="294"/>
      <c r="AW905" s="294"/>
      <c r="AX905" s="294"/>
      <c r="AY905" s="294"/>
      <c r="AZ905" s="294"/>
      <c r="BA905" s="294"/>
      <c r="BB905" s="294"/>
      <c r="BC905" s="294"/>
      <c r="BD905" s="294"/>
      <c r="BE905" s="294"/>
      <c r="BF905" s="294"/>
      <c r="BG905" s="294"/>
      <c r="BH905" s="294"/>
      <c r="BI905" s="294"/>
      <c r="BJ905" s="294"/>
      <c r="BK905" s="294"/>
      <c r="BL905" s="294"/>
      <c r="BM905" s="294"/>
      <c r="BN905" s="294"/>
      <c r="BO905" s="294"/>
    </row>
    <row r="906">
      <c r="A906" s="294"/>
      <c r="B906" s="333"/>
      <c r="D906" s="134"/>
      <c r="E906" s="294"/>
      <c r="I906" s="294"/>
      <c r="J906" s="294"/>
      <c r="N906" s="294"/>
      <c r="O906" s="294"/>
      <c r="P906" s="294"/>
      <c r="Q906" s="294"/>
      <c r="R906" s="294"/>
      <c r="S906" s="294"/>
      <c r="T906" s="294"/>
      <c r="U906" s="294"/>
      <c r="V906" s="294"/>
      <c r="W906" s="294"/>
      <c r="X906" s="294"/>
      <c r="Y906" s="294"/>
      <c r="Z906" s="294"/>
      <c r="AA906" s="294"/>
      <c r="AB906" s="294"/>
      <c r="AC906" s="294"/>
      <c r="AD906" s="294"/>
      <c r="AE906" s="294"/>
      <c r="AF906" s="294"/>
      <c r="AG906" s="294"/>
      <c r="AH906" s="294"/>
      <c r="AI906" s="294"/>
      <c r="AJ906" s="294"/>
      <c r="AK906" s="294"/>
      <c r="AL906" s="294"/>
      <c r="AM906" s="294"/>
      <c r="AN906" s="294"/>
      <c r="AO906" s="294"/>
      <c r="AP906" s="294"/>
      <c r="AQ906" s="294"/>
      <c r="AR906" s="294"/>
      <c r="AS906" s="294"/>
      <c r="AT906" s="294"/>
      <c r="AU906" s="294"/>
      <c r="AV906" s="294"/>
      <c r="AW906" s="294"/>
      <c r="AX906" s="294"/>
      <c r="AY906" s="294"/>
      <c r="AZ906" s="294"/>
      <c r="BA906" s="294"/>
      <c r="BB906" s="294"/>
      <c r="BC906" s="294"/>
      <c r="BD906" s="294"/>
      <c r="BE906" s="294"/>
      <c r="BF906" s="294"/>
      <c r="BG906" s="294"/>
      <c r="BH906" s="294"/>
      <c r="BI906" s="294"/>
      <c r="BJ906" s="294"/>
      <c r="BK906" s="294"/>
      <c r="BL906" s="294"/>
      <c r="BM906" s="294"/>
      <c r="BN906" s="294"/>
      <c r="BO906" s="294"/>
    </row>
    <row r="907">
      <c r="A907" s="294"/>
      <c r="B907" s="333"/>
      <c r="D907" s="134"/>
      <c r="E907" s="294"/>
      <c r="I907" s="294"/>
      <c r="J907" s="294"/>
      <c r="N907" s="294"/>
      <c r="O907" s="294"/>
      <c r="P907" s="294"/>
      <c r="Q907" s="294"/>
      <c r="R907" s="294"/>
      <c r="S907" s="294"/>
      <c r="T907" s="294"/>
      <c r="U907" s="294"/>
      <c r="V907" s="294"/>
      <c r="W907" s="294"/>
      <c r="X907" s="294"/>
      <c r="Y907" s="294"/>
      <c r="Z907" s="294"/>
      <c r="AA907" s="294"/>
      <c r="AB907" s="294"/>
      <c r="AC907" s="294"/>
      <c r="AD907" s="294"/>
      <c r="AE907" s="294"/>
      <c r="AF907" s="294"/>
      <c r="AG907" s="294"/>
      <c r="AH907" s="294"/>
      <c r="AI907" s="294"/>
      <c r="AJ907" s="294"/>
      <c r="AK907" s="294"/>
      <c r="AL907" s="294"/>
      <c r="AM907" s="294"/>
      <c r="AN907" s="294"/>
      <c r="AO907" s="294"/>
      <c r="AP907" s="294"/>
      <c r="AQ907" s="294"/>
      <c r="AR907" s="294"/>
      <c r="AS907" s="294"/>
      <c r="AT907" s="294"/>
      <c r="AU907" s="294"/>
      <c r="AV907" s="294"/>
      <c r="AW907" s="294"/>
      <c r="AX907" s="294"/>
      <c r="AY907" s="294"/>
      <c r="AZ907" s="294"/>
      <c r="BA907" s="294"/>
      <c r="BB907" s="294"/>
      <c r="BC907" s="294"/>
      <c r="BD907" s="294"/>
      <c r="BE907" s="294"/>
      <c r="BF907" s="294"/>
      <c r="BG907" s="294"/>
      <c r="BH907" s="294"/>
      <c r="BI907" s="294"/>
      <c r="BJ907" s="294"/>
      <c r="BK907" s="294"/>
      <c r="BL907" s="294"/>
      <c r="BM907" s="294"/>
      <c r="BN907" s="294"/>
      <c r="BO907" s="294"/>
    </row>
    <row r="908">
      <c r="A908" s="294"/>
      <c r="B908" s="333"/>
      <c r="D908" s="134"/>
      <c r="E908" s="294"/>
      <c r="I908" s="294"/>
      <c r="J908" s="294"/>
      <c r="N908" s="294"/>
      <c r="O908" s="294"/>
      <c r="P908" s="294"/>
      <c r="Q908" s="294"/>
      <c r="R908" s="294"/>
      <c r="S908" s="294"/>
      <c r="T908" s="294"/>
      <c r="U908" s="294"/>
      <c r="V908" s="294"/>
      <c r="W908" s="294"/>
      <c r="X908" s="294"/>
      <c r="Y908" s="294"/>
      <c r="Z908" s="294"/>
      <c r="AA908" s="294"/>
      <c r="AB908" s="294"/>
      <c r="AC908" s="294"/>
      <c r="AD908" s="294"/>
      <c r="AE908" s="294"/>
      <c r="AF908" s="294"/>
      <c r="AG908" s="294"/>
      <c r="AH908" s="294"/>
      <c r="AI908" s="294"/>
      <c r="AJ908" s="294"/>
      <c r="AK908" s="294"/>
      <c r="AL908" s="294"/>
      <c r="AM908" s="294"/>
      <c r="AN908" s="294"/>
      <c r="AO908" s="294"/>
      <c r="AP908" s="294"/>
      <c r="AQ908" s="294"/>
      <c r="AR908" s="294"/>
      <c r="AS908" s="294"/>
      <c r="AT908" s="294"/>
      <c r="AU908" s="294"/>
      <c r="AV908" s="294"/>
      <c r="AW908" s="294"/>
      <c r="AX908" s="294"/>
      <c r="AY908" s="294"/>
      <c r="AZ908" s="294"/>
      <c r="BA908" s="294"/>
      <c r="BB908" s="294"/>
      <c r="BC908" s="294"/>
      <c r="BD908" s="294"/>
      <c r="BE908" s="294"/>
      <c r="BF908" s="294"/>
      <c r="BG908" s="294"/>
      <c r="BH908" s="294"/>
      <c r="BI908" s="294"/>
      <c r="BJ908" s="294"/>
      <c r="BK908" s="294"/>
      <c r="BL908" s="294"/>
      <c r="BM908" s="294"/>
      <c r="BN908" s="294"/>
      <c r="BO908" s="294"/>
    </row>
    <row r="909">
      <c r="A909" s="294"/>
      <c r="B909" s="333"/>
      <c r="D909" s="134"/>
      <c r="E909" s="294"/>
      <c r="I909" s="294"/>
      <c r="J909" s="294"/>
      <c r="N909" s="294"/>
      <c r="O909" s="294"/>
      <c r="P909" s="294"/>
      <c r="Q909" s="294"/>
      <c r="R909" s="294"/>
      <c r="S909" s="294"/>
      <c r="T909" s="294"/>
      <c r="U909" s="294"/>
      <c r="V909" s="294"/>
      <c r="W909" s="294"/>
      <c r="X909" s="294"/>
      <c r="Y909" s="294"/>
      <c r="Z909" s="294"/>
      <c r="AA909" s="294"/>
      <c r="AB909" s="294"/>
      <c r="AC909" s="294"/>
      <c r="AD909" s="294"/>
      <c r="AE909" s="294"/>
      <c r="AF909" s="294"/>
      <c r="AG909" s="294"/>
      <c r="AH909" s="294"/>
      <c r="AI909" s="294"/>
      <c r="AJ909" s="294"/>
      <c r="AK909" s="294"/>
      <c r="AL909" s="294"/>
      <c r="AM909" s="294"/>
      <c r="AN909" s="294"/>
      <c r="AO909" s="294"/>
      <c r="AP909" s="294"/>
      <c r="AQ909" s="294"/>
      <c r="AR909" s="294"/>
      <c r="AS909" s="294"/>
      <c r="AT909" s="294"/>
      <c r="AU909" s="294"/>
      <c r="AV909" s="294"/>
      <c r="AW909" s="294"/>
      <c r="AX909" s="294"/>
      <c r="AY909" s="294"/>
      <c r="AZ909" s="294"/>
      <c r="BA909" s="294"/>
      <c r="BB909" s="294"/>
      <c r="BC909" s="294"/>
      <c r="BD909" s="294"/>
      <c r="BE909" s="294"/>
      <c r="BF909" s="294"/>
      <c r="BG909" s="294"/>
      <c r="BH909" s="294"/>
      <c r="BI909" s="294"/>
      <c r="BJ909" s="294"/>
      <c r="BK909" s="294"/>
      <c r="BL909" s="294"/>
      <c r="BM909" s="294"/>
      <c r="BN909" s="294"/>
      <c r="BO909" s="294"/>
    </row>
    <row r="910">
      <c r="A910" s="294"/>
      <c r="B910" s="333"/>
      <c r="D910" s="134"/>
      <c r="E910" s="294"/>
      <c r="I910" s="294"/>
      <c r="J910" s="294"/>
      <c r="N910" s="294"/>
      <c r="O910" s="294"/>
      <c r="P910" s="294"/>
      <c r="Q910" s="294"/>
      <c r="R910" s="294"/>
      <c r="S910" s="294"/>
      <c r="T910" s="294"/>
      <c r="U910" s="294"/>
      <c r="V910" s="294"/>
      <c r="W910" s="294"/>
      <c r="X910" s="294"/>
      <c r="Y910" s="294"/>
      <c r="Z910" s="294"/>
      <c r="AA910" s="294"/>
      <c r="AB910" s="294"/>
      <c r="AC910" s="294"/>
      <c r="AD910" s="294"/>
      <c r="AE910" s="294"/>
      <c r="AF910" s="294"/>
      <c r="AG910" s="294"/>
      <c r="AH910" s="294"/>
      <c r="AI910" s="294"/>
      <c r="AJ910" s="294"/>
      <c r="AK910" s="294"/>
      <c r="AL910" s="294"/>
      <c r="AM910" s="294"/>
      <c r="AN910" s="294"/>
      <c r="AO910" s="294"/>
      <c r="AP910" s="294"/>
      <c r="AQ910" s="294"/>
      <c r="AR910" s="294"/>
      <c r="AS910" s="294"/>
      <c r="AT910" s="294"/>
      <c r="AU910" s="294"/>
      <c r="AV910" s="294"/>
      <c r="AW910" s="294"/>
      <c r="AX910" s="294"/>
      <c r="AY910" s="294"/>
      <c r="AZ910" s="294"/>
      <c r="BA910" s="294"/>
      <c r="BB910" s="294"/>
      <c r="BC910" s="294"/>
      <c r="BD910" s="294"/>
      <c r="BE910" s="294"/>
      <c r="BF910" s="294"/>
      <c r="BG910" s="294"/>
      <c r="BH910" s="294"/>
      <c r="BI910" s="294"/>
      <c r="BJ910" s="294"/>
      <c r="BK910" s="294"/>
      <c r="BL910" s="294"/>
      <c r="BM910" s="294"/>
      <c r="BN910" s="294"/>
      <c r="BO910" s="294"/>
    </row>
    <row r="911">
      <c r="A911" s="294"/>
      <c r="B911" s="333"/>
      <c r="D911" s="134"/>
      <c r="E911" s="294"/>
      <c r="I911" s="294"/>
      <c r="J911" s="294"/>
      <c r="N911" s="294"/>
      <c r="O911" s="294"/>
      <c r="P911" s="294"/>
      <c r="Q911" s="294"/>
      <c r="R911" s="294"/>
      <c r="S911" s="294"/>
      <c r="T911" s="294"/>
      <c r="U911" s="294"/>
      <c r="V911" s="294"/>
      <c r="W911" s="294"/>
      <c r="X911" s="294"/>
      <c r="Y911" s="294"/>
      <c r="Z911" s="294"/>
      <c r="AA911" s="294"/>
      <c r="AB911" s="294"/>
      <c r="AC911" s="294"/>
      <c r="AD911" s="294"/>
      <c r="AE911" s="294"/>
      <c r="AF911" s="294"/>
      <c r="AG911" s="294"/>
      <c r="AH911" s="294"/>
      <c r="AI911" s="294"/>
      <c r="AJ911" s="294"/>
      <c r="AK911" s="294"/>
      <c r="AL911" s="294"/>
      <c r="AM911" s="294"/>
      <c r="AN911" s="294"/>
      <c r="AO911" s="294"/>
      <c r="AP911" s="294"/>
      <c r="AQ911" s="294"/>
      <c r="AR911" s="294"/>
      <c r="AS911" s="294"/>
      <c r="AT911" s="294"/>
      <c r="AU911" s="294"/>
      <c r="AV911" s="294"/>
      <c r="AW911" s="294"/>
      <c r="AX911" s="294"/>
      <c r="AY911" s="294"/>
      <c r="AZ911" s="294"/>
      <c r="BA911" s="294"/>
      <c r="BB911" s="294"/>
      <c r="BC911" s="294"/>
      <c r="BD911" s="294"/>
      <c r="BE911" s="294"/>
      <c r="BF911" s="294"/>
      <c r="BG911" s="294"/>
      <c r="BH911" s="294"/>
      <c r="BI911" s="294"/>
      <c r="BJ911" s="294"/>
      <c r="BK911" s="294"/>
      <c r="BL911" s="294"/>
      <c r="BM911" s="294"/>
      <c r="BN911" s="294"/>
      <c r="BO911" s="294"/>
    </row>
    <row r="912">
      <c r="A912" s="294"/>
      <c r="B912" s="333"/>
      <c r="D912" s="134"/>
      <c r="E912" s="294"/>
      <c r="I912" s="294"/>
      <c r="J912" s="294"/>
      <c r="N912" s="294"/>
      <c r="O912" s="294"/>
      <c r="P912" s="294"/>
      <c r="Q912" s="294"/>
      <c r="R912" s="294"/>
      <c r="S912" s="294"/>
      <c r="T912" s="294"/>
      <c r="U912" s="294"/>
      <c r="V912" s="294"/>
      <c r="W912" s="294"/>
      <c r="X912" s="294"/>
      <c r="Y912" s="294"/>
      <c r="Z912" s="294"/>
      <c r="AA912" s="294"/>
      <c r="AB912" s="294"/>
      <c r="AC912" s="294"/>
      <c r="AD912" s="294"/>
      <c r="AE912" s="294"/>
      <c r="AF912" s="294"/>
      <c r="AG912" s="294"/>
      <c r="AH912" s="294"/>
      <c r="AI912" s="294"/>
      <c r="AJ912" s="294"/>
      <c r="AK912" s="294"/>
      <c r="AL912" s="294"/>
      <c r="AM912" s="294"/>
      <c r="AN912" s="294"/>
      <c r="AO912" s="294"/>
      <c r="AP912" s="294"/>
      <c r="AQ912" s="294"/>
      <c r="AR912" s="294"/>
      <c r="AS912" s="294"/>
      <c r="AT912" s="294"/>
      <c r="AU912" s="294"/>
      <c r="AV912" s="294"/>
      <c r="AW912" s="294"/>
      <c r="AX912" s="294"/>
      <c r="AY912" s="294"/>
      <c r="AZ912" s="294"/>
      <c r="BA912" s="294"/>
      <c r="BB912" s="294"/>
      <c r="BC912" s="294"/>
      <c r="BD912" s="294"/>
      <c r="BE912" s="294"/>
      <c r="BF912" s="294"/>
      <c r="BG912" s="294"/>
      <c r="BH912" s="294"/>
      <c r="BI912" s="294"/>
      <c r="BJ912" s="294"/>
      <c r="BK912" s="294"/>
      <c r="BL912" s="294"/>
      <c r="BM912" s="294"/>
      <c r="BN912" s="294"/>
      <c r="BO912" s="294"/>
    </row>
    <row r="913">
      <c r="A913" s="294"/>
      <c r="B913" s="333"/>
      <c r="D913" s="134"/>
      <c r="E913" s="294"/>
      <c r="I913" s="294"/>
      <c r="J913" s="294"/>
      <c r="N913" s="294"/>
      <c r="O913" s="294"/>
      <c r="P913" s="294"/>
      <c r="Q913" s="294"/>
      <c r="R913" s="294"/>
      <c r="S913" s="294"/>
      <c r="T913" s="294"/>
      <c r="U913" s="294"/>
      <c r="V913" s="294"/>
      <c r="W913" s="294"/>
      <c r="X913" s="294"/>
      <c r="Y913" s="294"/>
      <c r="Z913" s="294"/>
      <c r="AA913" s="294"/>
      <c r="AB913" s="294"/>
      <c r="AC913" s="294"/>
      <c r="AD913" s="294"/>
      <c r="AE913" s="294"/>
      <c r="AF913" s="294"/>
      <c r="AG913" s="294"/>
      <c r="AH913" s="294"/>
      <c r="AI913" s="294"/>
      <c r="AJ913" s="294"/>
      <c r="AK913" s="294"/>
      <c r="AL913" s="294"/>
      <c r="AM913" s="294"/>
      <c r="AN913" s="294"/>
      <c r="AO913" s="294"/>
      <c r="AP913" s="294"/>
      <c r="AQ913" s="294"/>
      <c r="AR913" s="294"/>
      <c r="AS913" s="294"/>
      <c r="AT913" s="294"/>
      <c r="AU913" s="294"/>
      <c r="AV913" s="294"/>
      <c r="AW913" s="294"/>
      <c r="AX913" s="294"/>
      <c r="AY913" s="294"/>
      <c r="AZ913" s="294"/>
      <c r="BA913" s="294"/>
      <c r="BB913" s="294"/>
      <c r="BC913" s="294"/>
      <c r="BD913" s="294"/>
      <c r="BE913" s="294"/>
      <c r="BF913" s="294"/>
      <c r="BG913" s="294"/>
      <c r="BH913" s="294"/>
      <c r="BI913" s="294"/>
      <c r="BJ913" s="294"/>
      <c r="BK913" s="294"/>
      <c r="BL913" s="294"/>
      <c r="BM913" s="294"/>
      <c r="BN913" s="294"/>
      <c r="BO913" s="294"/>
    </row>
    <row r="914">
      <c r="A914" s="294"/>
      <c r="B914" s="333"/>
      <c r="D914" s="134"/>
      <c r="E914" s="294"/>
      <c r="I914" s="294"/>
      <c r="J914" s="294"/>
      <c r="N914" s="294"/>
      <c r="O914" s="294"/>
      <c r="P914" s="294"/>
      <c r="Q914" s="294"/>
      <c r="R914" s="294"/>
      <c r="S914" s="294"/>
      <c r="T914" s="294"/>
      <c r="U914" s="294"/>
      <c r="V914" s="294"/>
      <c r="W914" s="294"/>
      <c r="X914" s="294"/>
      <c r="Y914" s="294"/>
      <c r="Z914" s="294"/>
      <c r="AA914" s="294"/>
      <c r="AB914" s="294"/>
      <c r="AC914" s="294"/>
      <c r="AD914" s="294"/>
      <c r="AE914" s="294"/>
      <c r="AF914" s="294"/>
      <c r="AG914" s="294"/>
      <c r="AH914" s="294"/>
      <c r="AI914" s="294"/>
      <c r="AJ914" s="294"/>
      <c r="AK914" s="294"/>
      <c r="AL914" s="294"/>
      <c r="AM914" s="294"/>
      <c r="AN914" s="294"/>
      <c r="AO914" s="294"/>
      <c r="AP914" s="294"/>
      <c r="AQ914" s="294"/>
      <c r="AR914" s="294"/>
      <c r="AS914" s="294"/>
      <c r="AT914" s="294"/>
      <c r="AU914" s="294"/>
      <c r="AV914" s="294"/>
      <c r="AW914" s="294"/>
      <c r="AX914" s="294"/>
      <c r="AY914" s="294"/>
      <c r="AZ914" s="294"/>
      <c r="BA914" s="294"/>
      <c r="BB914" s="294"/>
      <c r="BC914" s="294"/>
      <c r="BD914" s="294"/>
      <c r="BE914" s="294"/>
      <c r="BF914" s="294"/>
      <c r="BG914" s="294"/>
      <c r="BH914" s="294"/>
      <c r="BI914" s="294"/>
      <c r="BJ914" s="294"/>
      <c r="BK914" s="294"/>
      <c r="BL914" s="294"/>
      <c r="BM914" s="294"/>
      <c r="BN914" s="294"/>
      <c r="BO914" s="294"/>
    </row>
    <row r="915">
      <c r="A915" s="294"/>
      <c r="B915" s="333"/>
      <c r="D915" s="134"/>
      <c r="E915" s="294"/>
      <c r="I915" s="294"/>
      <c r="J915" s="294"/>
      <c r="N915" s="294"/>
      <c r="O915" s="294"/>
      <c r="P915" s="294"/>
      <c r="Q915" s="294"/>
      <c r="R915" s="294"/>
      <c r="S915" s="294"/>
      <c r="T915" s="294"/>
      <c r="U915" s="294"/>
      <c r="V915" s="294"/>
      <c r="W915" s="294"/>
      <c r="X915" s="294"/>
      <c r="Y915" s="294"/>
      <c r="Z915" s="294"/>
      <c r="AA915" s="294"/>
      <c r="AB915" s="294"/>
      <c r="AC915" s="294"/>
      <c r="AD915" s="294"/>
      <c r="AE915" s="294"/>
      <c r="AF915" s="294"/>
      <c r="AG915" s="294"/>
      <c r="AH915" s="294"/>
      <c r="AI915" s="294"/>
      <c r="AJ915" s="294"/>
      <c r="AK915" s="294"/>
      <c r="AL915" s="294"/>
      <c r="AM915" s="294"/>
      <c r="AN915" s="294"/>
      <c r="AO915" s="294"/>
      <c r="AP915" s="294"/>
      <c r="AQ915" s="294"/>
      <c r="AR915" s="294"/>
      <c r="AS915" s="294"/>
      <c r="AT915" s="294"/>
      <c r="AU915" s="294"/>
      <c r="AV915" s="294"/>
      <c r="AW915" s="294"/>
      <c r="AX915" s="294"/>
      <c r="AY915" s="294"/>
      <c r="AZ915" s="294"/>
      <c r="BA915" s="294"/>
      <c r="BB915" s="294"/>
      <c r="BC915" s="294"/>
      <c r="BD915" s="294"/>
      <c r="BE915" s="294"/>
      <c r="BF915" s="294"/>
      <c r="BG915" s="294"/>
      <c r="BH915" s="294"/>
      <c r="BI915" s="294"/>
      <c r="BJ915" s="294"/>
      <c r="BK915" s="294"/>
      <c r="BL915" s="294"/>
      <c r="BM915" s="294"/>
      <c r="BN915" s="294"/>
      <c r="BO915" s="294"/>
    </row>
    <row r="916">
      <c r="A916" s="294"/>
      <c r="B916" s="333"/>
      <c r="D916" s="134"/>
      <c r="E916" s="294"/>
      <c r="I916" s="294"/>
      <c r="J916" s="294"/>
      <c r="N916" s="294"/>
      <c r="O916" s="294"/>
      <c r="P916" s="294"/>
      <c r="Q916" s="294"/>
      <c r="R916" s="294"/>
      <c r="S916" s="294"/>
      <c r="T916" s="294"/>
      <c r="U916" s="294"/>
      <c r="V916" s="294"/>
      <c r="W916" s="294"/>
      <c r="X916" s="294"/>
      <c r="Y916" s="294"/>
      <c r="Z916" s="294"/>
      <c r="AA916" s="294"/>
      <c r="AB916" s="294"/>
      <c r="AC916" s="294"/>
      <c r="AD916" s="294"/>
      <c r="AE916" s="294"/>
      <c r="AF916" s="294"/>
      <c r="AG916" s="294"/>
      <c r="AH916" s="294"/>
      <c r="AI916" s="294"/>
      <c r="AJ916" s="294"/>
      <c r="AK916" s="294"/>
      <c r="AL916" s="294"/>
      <c r="AM916" s="294"/>
      <c r="AN916" s="294"/>
      <c r="AO916" s="294"/>
      <c r="AP916" s="294"/>
      <c r="AQ916" s="294"/>
      <c r="AR916" s="294"/>
      <c r="AS916" s="294"/>
      <c r="AT916" s="294"/>
      <c r="AU916" s="294"/>
      <c r="AV916" s="294"/>
      <c r="AW916" s="294"/>
      <c r="AX916" s="294"/>
      <c r="AY916" s="294"/>
      <c r="AZ916" s="294"/>
      <c r="BA916" s="294"/>
      <c r="BB916" s="294"/>
      <c r="BC916" s="294"/>
      <c r="BD916" s="294"/>
      <c r="BE916" s="294"/>
      <c r="BF916" s="294"/>
      <c r="BG916" s="294"/>
      <c r="BH916" s="294"/>
      <c r="BI916" s="294"/>
      <c r="BJ916" s="294"/>
      <c r="BK916" s="294"/>
      <c r="BL916" s="294"/>
      <c r="BM916" s="294"/>
      <c r="BN916" s="294"/>
      <c r="BO916" s="294"/>
    </row>
    <row r="917">
      <c r="A917" s="294"/>
      <c r="B917" s="333"/>
      <c r="D917" s="134"/>
      <c r="E917" s="294"/>
      <c r="I917" s="294"/>
      <c r="J917" s="294"/>
      <c r="N917" s="294"/>
      <c r="O917" s="294"/>
      <c r="P917" s="294"/>
      <c r="Q917" s="294"/>
      <c r="R917" s="294"/>
      <c r="S917" s="294"/>
      <c r="T917" s="294"/>
      <c r="U917" s="294"/>
      <c r="V917" s="294"/>
      <c r="W917" s="294"/>
      <c r="X917" s="294"/>
      <c r="Y917" s="294"/>
      <c r="Z917" s="294"/>
      <c r="AA917" s="294"/>
      <c r="AB917" s="294"/>
      <c r="AC917" s="294"/>
      <c r="AD917" s="294"/>
      <c r="AE917" s="294"/>
      <c r="AF917" s="294"/>
      <c r="AG917" s="294"/>
      <c r="AH917" s="294"/>
      <c r="AI917" s="294"/>
      <c r="AJ917" s="294"/>
      <c r="AK917" s="294"/>
      <c r="AL917" s="294"/>
      <c r="AM917" s="294"/>
      <c r="AN917" s="294"/>
      <c r="AO917" s="294"/>
      <c r="AP917" s="294"/>
      <c r="AQ917" s="294"/>
      <c r="AR917" s="294"/>
      <c r="AS917" s="294"/>
      <c r="AT917" s="294"/>
      <c r="AU917" s="294"/>
      <c r="AV917" s="294"/>
      <c r="AW917" s="294"/>
      <c r="AX917" s="294"/>
      <c r="AY917" s="294"/>
      <c r="AZ917" s="294"/>
      <c r="BA917" s="294"/>
      <c r="BB917" s="294"/>
      <c r="BC917" s="294"/>
      <c r="BD917" s="294"/>
      <c r="BE917" s="294"/>
      <c r="BF917" s="294"/>
      <c r="BG917" s="294"/>
      <c r="BH917" s="294"/>
      <c r="BI917" s="294"/>
      <c r="BJ917" s="294"/>
      <c r="BK917" s="294"/>
      <c r="BL917" s="294"/>
      <c r="BM917" s="294"/>
      <c r="BN917" s="294"/>
      <c r="BO917" s="294"/>
    </row>
    <row r="918">
      <c r="A918" s="294"/>
      <c r="B918" s="333"/>
      <c r="D918" s="134"/>
      <c r="E918" s="294"/>
      <c r="I918" s="294"/>
      <c r="J918" s="294"/>
      <c r="N918" s="294"/>
      <c r="O918" s="294"/>
      <c r="P918" s="294"/>
      <c r="Q918" s="294"/>
      <c r="R918" s="294"/>
      <c r="S918" s="294"/>
      <c r="T918" s="294"/>
      <c r="U918" s="294"/>
      <c r="V918" s="294"/>
      <c r="W918" s="294"/>
      <c r="X918" s="294"/>
      <c r="Y918" s="294"/>
      <c r="Z918" s="294"/>
      <c r="AA918" s="294"/>
      <c r="AB918" s="294"/>
      <c r="AC918" s="294"/>
      <c r="AD918" s="294"/>
      <c r="AE918" s="294"/>
      <c r="AF918" s="294"/>
      <c r="AG918" s="294"/>
      <c r="AH918" s="294"/>
      <c r="AI918" s="294"/>
      <c r="AJ918" s="294"/>
      <c r="AK918" s="294"/>
      <c r="AL918" s="294"/>
      <c r="AM918" s="294"/>
      <c r="AN918" s="294"/>
      <c r="AO918" s="294"/>
      <c r="AP918" s="294"/>
      <c r="AQ918" s="294"/>
      <c r="AR918" s="294"/>
      <c r="AS918" s="294"/>
      <c r="AT918" s="294"/>
      <c r="AU918" s="294"/>
      <c r="AV918" s="294"/>
      <c r="AW918" s="294"/>
      <c r="AX918" s="294"/>
      <c r="AY918" s="294"/>
      <c r="AZ918" s="294"/>
      <c r="BA918" s="294"/>
      <c r="BB918" s="294"/>
      <c r="BC918" s="294"/>
      <c r="BD918" s="294"/>
      <c r="BE918" s="294"/>
      <c r="BF918" s="294"/>
      <c r="BG918" s="294"/>
      <c r="BH918" s="294"/>
      <c r="BI918" s="294"/>
      <c r="BJ918" s="294"/>
      <c r="BK918" s="294"/>
      <c r="BL918" s="294"/>
      <c r="BM918" s="294"/>
      <c r="BN918" s="294"/>
      <c r="BO918" s="294"/>
    </row>
    <row r="919">
      <c r="A919" s="294"/>
      <c r="B919" s="333"/>
      <c r="D919" s="134"/>
      <c r="E919" s="294"/>
      <c r="I919" s="294"/>
      <c r="J919" s="294"/>
      <c r="N919" s="294"/>
      <c r="O919" s="294"/>
      <c r="P919" s="294"/>
      <c r="Q919" s="294"/>
      <c r="R919" s="294"/>
      <c r="S919" s="294"/>
      <c r="T919" s="294"/>
      <c r="U919" s="294"/>
      <c r="V919" s="294"/>
      <c r="W919" s="294"/>
      <c r="X919" s="294"/>
      <c r="Y919" s="294"/>
      <c r="Z919" s="294"/>
      <c r="AA919" s="294"/>
      <c r="AB919" s="294"/>
      <c r="AC919" s="294"/>
      <c r="AD919" s="294"/>
      <c r="AE919" s="294"/>
      <c r="AF919" s="294"/>
      <c r="AG919" s="294"/>
      <c r="AH919" s="294"/>
      <c r="AI919" s="294"/>
      <c r="AJ919" s="294"/>
      <c r="AK919" s="294"/>
      <c r="AL919" s="294"/>
      <c r="AM919" s="294"/>
      <c r="AN919" s="294"/>
      <c r="AO919" s="294"/>
      <c r="AP919" s="294"/>
      <c r="AQ919" s="294"/>
      <c r="AR919" s="294"/>
      <c r="AS919" s="294"/>
      <c r="AT919" s="294"/>
      <c r="AU919" s="294"/>
      <c r="AV919" s="294"/>
      <c r="AW919" s="294"/>
      <c r="AX919" s="294"/>
      <c r="AY919" s="294"/>
      <c r="AZ919" s="294"/>
      <c r="BA919" s="294"/>
      <c r="BB919" s="294"/>
      <c r="BC919" s="294"/>
      <c r="BD919" s="294"/>
      <c r="BE919" s="294"/>
      <c r="BF919" s="294"/>
      <c r="BG919" s="294"/>
      <c r="BH919" s="294"/>
      <c r="BI919" s="294"/>
      <c r="BJ919" s="294"/>
      <c r="BK919" s="294"/>
      <c r="BL919" s="294"/>
      <c r="BM919" s="294"/>
      <c r="BN919" s="294"/>
      <c r="BO919" s="294"/>
    </row>
    <row r="920">
      <c r="A920" s="294"/>
      <c r="B920" s="333"/>
      <c r="D920" s="134"/>
      <c r="E920" s="294"/>
      <c r="I920" s="294"/>
      <c r="J920" s="294"/>
      <c r="N920" s="294"/>
      <c r="O920" s="294"/>
      <c r="P920" s="294"/>
      <c r="Q920" s="294"/>
      <c r="R920" s="294"/>
      <c r="S920" s="294"/>
      <c r="T920" s="294"/>
      <c r="U920" s="294"/>
      <c r="V920" s="294"/>
      <c r="W920" s="294"/>
      <c r="X920" s="294"/>
      <c r="Y920" s="294"/>
      <c r="Z920" s="294"/>
      <c r="AA920" s="294"/>
      <c r="AB920" s="294"/>
      <c r="AC920" s="294"/>
      <c r="AD920" s="294"/>
      <c r="AE920" s="294"/>
      <c r="AF920" s="294"/>
      <c r="AG920" s="294"/>
      <c r="AH920" s="294"/>
      <c r="AI920" s="294"/>
      <c r="AJ920" s="294"/>
      <c r="AK920" s="294"/>
      <c r="AL920" s="294"/>
      <c r="AM920" s="294"/>
      <c r="AN920" s="294"/>
      <c r="AO920" s="294"/>
      <c r="AP920" s="294"/>
      <c r="AQ920" s="294"/>
      <c r="AR920" s="294"/>
      <c r="AS920" s="294"/>
      <c r="AT920" s="294"/>
      <c r="AU920" s="294"/>
      <c r="AV920" s="294"/>
      <c r="AW920" s="294"/>
      <c r="AX920" s="294"/>
      <c r="AY920" s="294"/>
      <c r="AZ920" s="294"/>
      <c r="BA920" s="294"/>
      <c r="BB920" s="294"/>
      <c r="BC920" s="294"/>
      <c r="BD920" s="294"/>
      <c r="BE920" s="294"/>
      <c r="BF920" s="294"/>
      <c r="BG920" s="294"/>
      <c r="BH920" s="294"/>
      <c r="BI920" s="294"/>
      <c r="BJ920" s="294"/>
      <c r="BK920" s="294"/>
      <c r="BL920" s="294"/>
      <c r="BM920" s="294"/>
      <c r="BN920" s="294"/>
      <c r="BO920" s="294"/>
    </row>
    <row r="921">
      <c r="A921" s="294"/>
      <c r="B921" s="333"/>
      <c r="D921" s="134"/>
      <c r="E921" s="294"/>
      <c r="I921" s="294"/>
      <c r="J921" s="294"/>
      <c r="N921" s="294"/>
      <c r="O921" s="294"/>
      <c r="P921" s="294"/>
      <c r="Q921" s="294"/>
      <c r="R921" s="294"/>
      <c r="S921" s="294"/>
      <c r="T921" s="294"/>
      <c r="U921" s="294"/>
      <c r="V921" s="294"/>
      <c r="W921" s="294"/>
      <c r="X921" s="294"/>
      <c r="Y921" s="294"/>
      <c r="Z921" s="294"/>
      <c r="AA921" s="294"/>
      <c r="AB921" s="294"/>
      <c r="AC921" s="294"/>
      <c r="AD921" s="294"/>
      <c r="AE921" s="294"/>
      <c r="AF921" s="294"/>
      <c r="AG921" s="294"/>
      <c r="AH921" s="294"/>
      <c r="AI921" s="294"/>
      <c r="AJ921" s="294"/>
      <c r="AK921" s="294"/>
      <c r="AL921" s="294"/>
      <c r="AM921" s="294"/>
      <c r="AN921" s="294"/>
      <c r="AO921" s="294"/>
      <c r="AP921" s="294"/>
      <c r="AQ921" s="294"/>
      <c r="AR921" s="294"/>
      <c r="AS921" s="294"/>
      <c r="AT921" s="294"/>
      <c r="AU921" s="294"/>
      <c r="AV921" s="294"/>
      <c r="AW921" s="294"/>
      <c r="AX921" s="294"/>
      <c r="AY921" s="294"/>
      <c r="AZ921" s="294"/>
      <c r="BA921" s="294"/>
      <c r="BB921" s="294"/>
      <c r="BC921" s="294"/>
      <c r="BD921" s="294"/>
      <c r="BE921" s="294"/>
      <c r="BF921" s="294"/>
      <c r="BG921" s="294"/>
      <c r="BH921" s="294"/>
      <c r="BI921" s="294"/>
      <c r="BJ921" s="294"/>
      <c r="BK921" s="294"/>
      <c r="BL921" s="294"/>
      <c r="BM921" s="294"/>
      <c r="BN921" s="294"/>
      <c r="BO921" s="294"/>
    </row>
    <row r="922">
      <c r="A922" s="294"/>
      <c r="B922" s="333"/>
      <c r="D922" s="134"/>
      <c r="E922" s="294"/>
      <c r="I922" s="294"/>
      <c r="J922" s="294"/>
      <c r="N922" s="294"/>
      <c r="O922" s="294"/>
      <c r="P922" s="294"/>
      <c r="Q922" s="294"/>
      <c r="R922" s="294"/>
      <c r="S922" s="294"/>
      <c r="T922" s="294"/>
      <c r="U922" s="294"/>
      <c r="V922" s="294"/>
      <c r="W922" s="294"/>
      <c r="X922" s="294"/>
      <c r="Y922" s="294"/>
      <c r="Z922" s="294"/>
      <c r="AA922" s="294"/>
      <c r="AB922" s="294"/>
      <c r="AC922" s="294"/>
      <c r="AD922" s="294"/>
      <c r="AE922" s="294"/>
      <c r="AF922" s="294"/>
      <c r="AG922" s="294"/>
      <c r="AH922" s="294"/>
      <c r="AI922" s="294"/>
      <c r="AJ922" s="294"/>
      <c r="AK922" s="294"/>
      <c r="AL922" s="294"/>
      <c r="AM922" s="294"/>
      <c r="AN922" s="294"/>
      <c r="AO922" s="294"/>
      <c r="AP922" s="294"/>
      <c r="AQ922" s="294"/>
      <c r="AR922" s="294"/>
      <c r="AS922" s="294"/>
      <c r="AT922" s="294"/>
      <c r="AU922" s="294"/>
      <c r="AV922" s="294"/>
      <c r="AW922" s="294"/>
      <c r="AX922" s="294"/>
      <c r="AY922" s="294"/>
      <c r="AZ922" s="294"/>
      <c r="BA922" s="294"/>
      <c r="BB922" s="294"/>
      <c r="BC922" s="294"/>
      <c r="BD922" s="294"/>
      <c r="BE922" s="294"/>
      <c r="BF922" s="294"/>
      <c r="BG922" s="294"/>
      <c r="BH922" s="294"/>
      <c r="BI922" s="294"/>
      <c r="BJ922" s="294"/>
      <c r="BK922" s="294"/>
      <c r="BL922" s="294"/>
      <c r="BM922" s="294"/>
      <c r="BN922" s="294"/>
      <c r="BO922" s="294"/>
    </row>
    <row r="923">
      <c r="A923" s="294"/>
      <c r="B923" s="333"/>
      <c r="D923" s="134"/>
      <c r="E923" s="294"/>
      <c r="I923" s="294"/>
      <c r="J923" s="294"/>
      <c r="N923" s="294"/>
      <c r="O923" s="294"/>
      <c r="P923" s="294"/>
      <c r="Q923" s="294"/>
      <c r="R923" s="294"/>
      <c r="S923" s="294"/>
      <c r="T923" s="294"/>
      <c r="U923" s="294"/>
      <c r="V923" s="294"/>
      <c r="W923" s="294"/>
      <c r="X923" s="294"/>
      <c r="Y923" s="294"/>
      <c r="Z923" s="294"/>
      <c r="AA923" s="294"/>
      <c r="AB923" s="294"/>
      <c r="AC923" s="294"/>
      <c r="AD923" s="294"/>
      <c r="AE923" s="294"/>
      <c r="AF923" s="294"/>
      <c r="AG923" s="294"/>
      <c r="AH923" s="294"/>
      <c r="AI923" s="294"/>
      <c r="AJ923" s="294"/>
      <c r="AK923" s="294"/>
      <c r="AL923" s="294"/>
      <c r="AM923" s="294"/>
      <c r="AN923" s="294"/>
      <c r="AO923" s="294"/>
      <c r="AP923" s="294"/>
      <c r="AQ923" s="294"/>
      <c r="AR923" s="294"/>
      <c r="AS923" s="294"/>
      <c r="AT923" s="294"/>
      <c r="AU923" s="294"/>
      <c r="AV923" s="294"/>
      <c r="AW923" s="294"/>
      <c r="AX923" s="294"/>
      <c r="AY923" s="294"/>
      <c r="AZ923" s="294"/>
      <c r="BA923" s="294"/>
      <c r="BB923" s="294"/>
      <c r="BC923" s="294"/>
      <c r="BD923" s="294"/>
      <c r="BE923" s="294"/>
      <c r="BF923" s="294"/>
      <c r="BG923" s="294"/>
      <c r="BH923" s="294"/>
      <c r="BI923" s="294"/>
      <c r="BJ923" s="294"/>
      <c r="BK923" s="294"/>
      <c r="BL923" s="294"/>
      <c r="BM923" s="294"/>
      <c r="BN923" s="294"/>
      <c r="BO923" s="294"/>
    </row>
    <row r="924">
      <c r="A924" s="294"/>
      <c r="B924" s="333"/>
      <c r="D924" s="134"/>
      <c r="E924" s="294"/>
      <c r="I924" s="294"/>
      <c r="J924" s="294"/>
      <c r="N924" s="294"/>
      <c r="O924" s="294"/>
      <c r="P924" s="294"/>
      <c r="Q924" s="294"/>
      <c r="R924" s="294"/>
      <c r="S924" s="294"/>
      <c r="T924" s="294"/>
      <c r="U924" s="294"/>
      <c r="V924" s="294"/>
      <c r="W924" s="294"/>
      <c r="X924" s="294"/>
      <c r="Y924" s="294"/>
      <c r="Z924" s="294"/>
      <c r="AA924" s="294"/>
      <c r="AB924" s="294"/>
      <c r="AC924" s="294"/>
      <c r="AD924" s="294"/>
      <c r="AE924" s="294"/>
      <c r="AF924" s="294"/>
      <c r="AG924" s="294"/>
      <c r="AH924" s="294"/>
      <c r="AI924" s="294"/>
      <c r="AJ924" s="294"/>
      <c r="AK924" s="294"/>
      <c r="AL924" s="294"/>
      <c r="AM924" s="294"/>
      <c r="AN924" s="294"/>
      <c r="AO924" s="294"/>
      <c r="AP924" s="294"/>
      <c r="AQ924" s="294"/>
      <c r="AR924" s="294"/>
      <c r="AS924" s="294"/>
      <c r="AT924" s="294"/>
      <c r="AU924" s="294"/>
      <c r="AV924" s="294"/>
      <c r="AW924" s="294"/>
      <c r="AX924" s="294"/>
      <c r="AY924" s="294"/>
      <c r="AZ924" s="294"/>
      <c r="BA924" s="294"/>
      <c r="BB924" s="294"/>
      <c r="BC924" s="294"/>
      <c r="BD924" s="294"/>
      <c r="BE924" s="294"/>
      <c r="BF924" s="294"/>
      <c r="BG924" s="294"/>
      <c r="BH924" s="294"/>
      <c r="BI924" s="294"/>
      <c r="BJ924" s="294"/>
      <c r="BK924" s="294"/>
      <c r="BL924" s="294"/>
      <c r="BM924" s="294"/>
      <c r="BN924" s="294"/>
      <c r="BO924" s="294"/>
    </row>
    <row r="925">
      <c r="A925" s="294"/>
      <c r="B925" s="333"/>
      <c r="D925" s="134"/>
      <c r="E925" s="294"/>
      <c r="I925" s="294"/>
      <c r="J925" s="294"/>
      <c r="N925" s="294"/>
      <c r="O925" s="294"/>
      <c r="P925" s="294"/>
      <c r="Q925" s="294"/>
      <c r="R925" s="294"/>
      <c r="S925" s="294"/>
      <c r="T925" s="294"/>
      <c r="U925" s="294"/>
      <c r="V925" s="294"/>
      <c r="W925" s="294"/>
      <c r="X925" s="294"/>
      <c r="Y925" s="294"/>
      <c r="Z925" s="294"/>
      <c r="AA925" s="294"/>
      <c r="AB925" s="294"/>
      <c r="AC925" s="294"/>
      <c r="AD925" s="294"/>
      <c r="AE925" s="294"/>
      <c r="AF925" s="294"/>
      <c r="AG925" s="294"/>
      <c r="AH925" s="294"/>
      <c r="AI925" s="294"/>
      <c r="AJ925" s="294"/>
      <c r="AK925" s="294"/>
      <c r="AL925" s="294"/>
      <c r="AM925" s="294"/>
      <c r="AN925" s="294"/>
      <c r="AO925" s="294"/>
      <c r="AP925" s="294"/>
      <c r="AQ925" s="294"/>
      <c r="AR925" s="294"/>
      <c r="AS925" s="294"/>
      <c r="AT925" s="294"/>
      <c r="AU925" s="294"/>
      <c r="AV925" s="294"/>
      <c r="AW925" s="294"/>
      <c r="AX925" s="294"/>
      <c r="AY925" s="294"/>
      <c r="AZ925" s="294"/>
      <c r="BA925" s="294"/>
      <c r="BB925" s="294"/>
      <c r="BC925" s="294"/>
      <c r="BD925" s="294"/>
      <c r="BE925" s="294"/>
      <c r="BF925" s="294"/>
      <c r="BG925" s="294"/>
      <c r="BH925" s="294"/>
      <c r="BI925" s="294"/>
      <c r="BJ925" s="294"/>
      <c r="BK925" s="294"/>
      <c r="BL925" s="294"/>
      <c r="BM925" s="294"/>
      <c r="BN925" s="294"/>
      <c r="BO925" s="294"/>
    </row>
    <row r="926">
      <c r="A926" s="294"/>
      <c r="B926" s="333"/>
      <c r="D926" s="134"/>
      <c r="E926" s="294"/>
      <c r="I926" s="294"/>
      <c r="J926" s="294"/>
      <c r="N926" s="294"/>
      <c r="O926" s="294"/>
      <c r="P926" s="294"/>
      <c r="Q926" s="294"/>
      <c r="R926" s="294"/>
      <c r="S926" s="294"/>
      <c r="T926" s="294"/>
      <c r="U926" s="294"/>
      <c r="V926" s="294"/>
      <c r="W926" s="294"/>
      <c r="X926" s="294"/>
      <c r="Y926" s="294"/>
      <c r="Z926" s="294"/>
      <c r="AA926" s="294"/>
      <c r="AB926" s="294"/>
      <c r="AC926" s="294"/>
      <c r="AD926" s="294"/>
      <c r="AE926" s="294"/>
      <c r="AF926" s="294"/>
      <c r="AG926" s="294"/>
      <c r="AH926" s="294"/>
      <c r="AI926" s="294"/>
      <c r="AJ926" s="294"/>
      <c r="AK926" s="294"/>
      <c r="AL926" s="294"/>
      <c r="AM926" s="294"/>
      <c r="AN926" s="294"/>
      <c r="AO926" s="294"/>
      <c r="AP926" s="294"/>
      <c r="AQ926" s="294"/>
      <c r="AR926" s="294"/>
      <c r="AS926" s="294"/>
      <c r="AT926" s="294"/>
      <c r="AU926" s="294"/>
      <c r="AV926" s="294"/>
      <c r="AW926" s="294"/>
      <c r="AX926" s="294"/>
      <c r="AY926" s="294"/>
      <c r="AZ926" s="294"/>
      <c r="BA926" s="294"/>
      <c r="BB926" s="294"/>
      <c r="BC926" s="294"/>
      <c r="BD926" s="294"/>
      <c r="BE926" s="294"/>
      <c r="BF926" s="294"/>
      <c r="BG926" s="294"/>
      <c r="BH926" s="294"/>
      <c r="BI926" s="294"/>
      <c r="BJ926" s="294"/>
      <c r="BK926" s="294"/>
      <c r="BL926" s="294"/>
      <c r="BM926" s="294"/>
      <c r="BN926" s="294"/>
      <c r="BO926" s="294"/>
    </row>
    <row r="927">
      <c r="A927" s="294"/>
      <c r="B927" s="333"/>
      <c r="D927" s="134"/>
      <c r="E927" s="294"/>
      <c r="I927" s="294"/>
      <c r="J927" s="294"/>
      <c r="N927" s="294"/>
      <c r="O927" s="294"/>
      <c r="P927" s="294"/>
      <c r="Q927" s="294"/>
      <c r="R927" s="294"/>
      <c r="S927" s="294"/>
      <c r="T927" s="294"/>
      <c r="U927" s="294"/>
      <c r="V927" s="294"/>
      <c r="W927" s="294"/>
      <c r="X927" s="294"/>
      <c r="Y927" s="294"/>
      <c r="Z927" s="294"/>
      <c r="AA927" s="294"/>
      <c r="AB927" s="294"/>
      <c r="AC927" s="294"/>
      <c r="AD927" s="294"/>
      <c r="AE927" s="294"/>
      <c r="AF927" s="294"/>
      <c r="AG927" s="294"/>
      <c r="AH927" s="294"/>
      <c r="AI927" s="294"/>
      <c r="AJ927" s="294"/>
      <c r="AK927" s="294"/>
      <c r="AL927" s="294"/>
      <c r="AM927" s="294"/>
      <c r="AN927" s="294"/>
      <c r="AO927" s="294"/>
      <c r="AP927" s="294"/>
      <c r="AQ927" s="294"/>
      <c r="AR927" s="294"/>
      <c r="AS927" s="294"/>
      <c r="AT927" s="294"/>
      <c r="AU927" s="294"/>
      <c r="AV927" s="294"/>
      <c r="AW927" s="294"/>
      <c r="AX927" s="294"/>
      <c r="AY927" s="294"/>
      <c r="AZ927" s="294"/>
      <c r="BA927" s="294"/>
      <c r="BB927" s="294"/>
      <c r="BC927" s="294"/>
      <c r="BD927" s="294"/>
      <c r="BE927" s="294"/>
      <c r="BF927" s="294"/>
      <c r="BG927" s="294"/>
      <c r="BH927" s="294"/>
      <c r="BI927" s="294"/>
      <c r="BJ927" s="294"/>
      <c r="BK927" s="294"/>
      <c r="BL927" s="294"/>
      <c r="BM927" s="294"/>
      <c r="BN927" s="294"/>
      <c r="BO927" s="294"/>
    </row>
    <row r="928">
      <c r="A928" s="294"/>
      <c r="B928" s="333"/>
      <c r="D928" s="134"/>
      <c r="E928" s="294"/>
      <c r="I928" s="294"/>
      <c r="J928" s="294"/>
      <c r="N928" s="294"/>
      <c r="O928" s="294"/>
      <c r="P928" s="294"/>
      <c r="Q928" s="294"/>
      <c r="R928" s="294"/>
      <c r="S928" s="294"/>
      <c r="T928" s="294"/>
      <c r="U928" s="294"/>
      <c r="V928" s="294"/>
      <c r="W928" s="294"/>
      <c r="X928" s="294"/>
      <c r="Y928" s="294"/>
      <c r="Z928" s="294"/>
      <c r="AA928" s="294"/>
      <c r="AB928" s="294"/>
      <c r="AC928" s="294"/>
      <c r="AD928" s="294"/>
      <c r="AE928" s="294"/>
      <c r="AF928" s="294"/>
      <c r="AG928" s="294"/>
      <c r="AH928" s="294"/>
      <c r="AI928" s="294"/>
      <c r="AJ928" s="294"/>
      <c r="AK928" s="294"/>
      <c r="AL928" s="294"/>
      <c r="AM928" s="294"/>
      <c r="AN928" s="294"/>
      <c r="AO928" s="294"/>
      <c r="AP928" s="294"/>
      <c r="AQ928" s="294"/>
      <c r="AR928" s="294"/>
      <c r="AS928" s="294"/>
      <c r="AT928" s="294"/>
      <c r="AU928" s="294"/>
      <c r="AV928" s="294"/>
      <c r="AW928" s="294"/>
      <c r="AX928" s="294"/>
      <c r="AY928" s="294"/>
      <c r="AZ928" s="294"/>
      <c r="BA928" s="294"/>
      <c r="BB928" s="294"/>
      <c r="BC928" s="294"/>
      <c r="BD928" s="294"/>
      <c r="BE928" s="294"/>
      <c r="BF928" s="294"/>
      <c r="BG928" s="294"/>
      <c r="BH928" s="294"/>
      <c r="BI928" s="294"/>
      <c r="BJ928" s="294"/>
      <c r="BK928" s="294"/>
      <c r="BL928" s="294"/>
      <c r="BM928" s="294"/>
      <c r="BN928" s="294"/>
      <c r="BO928" s="294"/>
    </row>
    <row r="929">
      <c r="A929" s="294"/>
      <c r="B929" s="333"/>
      <c r="D929" s="134"/>
      <c r="E929" s="294"/>
      <c r="I929" s="294"/>
      <c r="J929" s="294"/>
      <c r="N929" s="294"/>
      <c r="O929" s="294"/>
      <c r="P929" s="294"/>
      <c r="Q929" s="294"/>
      <c r="R929" s="294"/>
      <c r="S929" s="294"/>
      <c r="T929" s="294"/>
      <c r="U929" s="294"/>
      <c r="V929" s="294"/>
      <c r="W929" s="294"/>
      <c r="X929" s="294"/>
      <c r="Y929" s="294"/>
      <c r="Z929" s="294"/>
      <c r="AA929" s="294"/>
      <c r="AB929" s="294"/>
      <c r="AC929" s="294"/>
      <c r="AD929" s="294"/>
      <c r="AE929" s="294"/>
      <c r="AF929" s="294"/>
      <c r="AG929" s="294"/>
      <c r="AH929" s="294"/>
      <c r="AI929" s="294"/>
      <c r="AJ929" s="294"/>
      <c r="AK929" s="294"/>
      <c r="AL929" s="294"/>
      <c r="AM929" s="294"/>
      <c r="AN929" s="294"/>
      <c r="AO929" s="294"/>
      <c r="AP929" s="294"/>
      <c r="AQ929" s="294"/>
      <c r="AR929" s="294"/>
      <c r="AS929" s="294"/>
      <c r="AT929" s="294"/>
      <c r="AU929" s="294"/>
      <c r="AV929" s="294"/>
      <c r="AW929" s="294"/>
      <c r="AX929" s="294"/>
      <c r="AY929" s="294"/>
      <c r="AZ929" s="294"/>
      <c r="BA929" s="294"/>
      <c r="BB929" s="294"/>
      <c r="BC929" s="294"/>
      <c r="BD929" s="294"/>
      <c r="BE929" s="294"/>
      <c r="BF929" s="294"/>
      <c r="BG929" s="294"/>
      <c r="BH929" s="294"/>
      <c r="BI929" s="294"/>
      <c r="BJ929" s="294"/>
      <c r="BK929" s="294"/>
      <c r="BL929" s="294"/>
      <c r="BM929" s="294"/>
      <c r="BN929" s="294"/>
      <c r="BO929" s="294"/>
    </row>
    <row r="930">
      <c r="A930" s="294"/>
      <c r="B930" s="333"/>
      <c r="D930" s="134"/>
      <c r="E930" s="294"/>
      <c r="I930" s="294"/>
      <c r="J930" s="294"/>
      <c r="N930" s="294"/>
      <c r="O930" s="294"/>
      <c r="P930" s="294"/>
      <c r="Q930" s="294"/>
      <c r="R930" s="294"/>
      <c r="S930" s="294"/>
      <c r="T930" s="294"/>
      <c r="U930" s="294"/>
      <c r="V930" s="294"/>
      <c r="W930" s="294"/>
      <c r="X930" s="294"/>
      <c r="Y930" s="294"/>
      <c r="Z930" s="294"/>
      <c r="AA930" s="294"/>
      <c r="AB930" s="294"/>
      <c r="AC930" s="294"/>
      <c r="AD930" s="294"/>
      <c r="AE930" s="294"/>
      <c r="AF930" s="294"/>
      <c r="AG930" s="294"/>
      <c r="AH930" s="294"/>
      <c r="AI930" s="294"/>
      <c r="AJ930" s="294"/>
      <c r="AK930" s="294"/>
      <c r="AL930" s="294"/>
      <c r="AM930" s="294"/>
      <c r="AN930" s="294"/>
      <c r="AO930" s="294"/>
      <c r="AP930" s="294"/>
      <c r="AQ930" s="294"/>
      <c r="AR930" s="294"/>
      <c r="AS930" s="294"/>
      <c r="AT930" s="294"/>
      <c r="AU930" s="294"/>
      <c r="AV930" s="294"/>
      <c r="AW930" s="294"/>
      <c r="AX930" s="294"/>
      <c r="AY930" s="294"/>
      <c r="AZ930" s="294"/>
      <c r="BA930" s="294"/>
      <c r="BB930" s="294"/>
      <c r="BC930" s="294"/>
      <c r="BD930" s="294"/>
      <c r="BE930" s="294"/>
      <c r="BF930" s="294"/>
      <c r="BG930" s="294"/>
      <c r="BH930" s="294"/>
      <c r="BI930" s="294"/>
      <c r="BJ930" s="294"/>
      <c r="BK930" s="294"/>
      <c r="BL930" s="294"/>
      <c r="BM930" s="294"/>
      <c r="BN930" s="294"/>
      <c r="BO930" s="294"/>
    </row>
    <row r="931">
      <c r="A931" s="294"/>
      <c r="B931" s="333"/>
      <c r="D931" s="134"/>
      <c r="E931" s="294"/>
      <c r="I931" s="294"/>
      <c r="J931" s="294"/>
      <c r="N931" s="294"/>
      <c r="O931" s="294"/>
      <c r="P931" s="294"/>
      <c r="Q931" s="294"/>
      <c r="R931" s="294"/>
      <c r="S931" s="294"/>
      <c r="T931" s="294"/>
      <c r="U931" s="294"/>
      <c r="V931" s="294"/>
      <c r="W931" s="294"/>
      <c r="X931" s="294"/>
      <c r="Y931" s="294"/>
      <c r="Z931" s="294"/>
      <c r="AA931" s="294"/>
      <c r="AB931" s="294"/>
      <c r="AC931" s="294"/>
      <c r="AD931" s="294"/>
      <c r="AE931" s="294"/>
      <c r="AF931" s="294"/>
      <c r="AG931" s="294"/>
      <c r="AH931" s="294"/>
      <c r="AI931" s="294"/>
      <c r="AJ931" s="294"/>
      <c r="AK931" s="294"/>
      <c r="AL931" s="294"/>
      <c r="AM931" s="294"/>
      <c r="AN931" s="294"/>
      <c r="AO931" s="294"/>
      <c r="AP931" s="294"/>
      <c r="AQ931" s="294"/>
      <c r="AR931" s="294"/>
      <c r="AS931" s="294"/>
      <c r="AT931" s="294"/>
      <c r="AU931" s="294"/>
      <c r="AV931" s="294"/>
      <c r="AW931" s="294"/>
      <c r="AX931" s="294"/>
      <c r="AY931" s="294"/>
      <c r="AZ931" s="294"/>
      <c r="BA931" s="294"/>
      <c r="BB931" s="294"/>
      <c r="BC931" s="294"/>
      <c r="BD931" s="294"/>
      <c r="BE931" s="294"/>
      <c r="BF931" s="294"/>
      <c r="BG931" s="294"/>
      <c r="BH931" s="294"/>
      <c r="BI931" s="294"/>
      <c r="BJ931" s="294"/>
      <c r="BK931" s="294"/>
      <c r="BL931" s="294"/>
      <c r="BM931" s="294"/>
      <c r="BN931" s="294"/>
      <c r="BO931" s="294"/>
    </row>
    <row r="932">
      <c r="A932" s="294"/>
      <c r="B932" s="333"/>
      <c r="D932" s="134"/>
      <c r="E932" s="294"/>
      <c r="I932" s="294"/>
      <c r="J932" s="294"/>
      <c r="N932" s="294"/>
      <c r="O932" s="294"/>
      <c r="P932" s="294"/>
      <c r="Q932" s="294"/>
      <c r="R932" s="294"/>
      <c r="S932" s="294"/>
      <c r="T932" s="294"/>
      <c r="U932" s="294"/>
      <c r="V932" s="294"/>
      <c r="W932" s="294"/>
      <c r="X932" s="294"/>
      <c r="Y932" s="294"/>
      <c r="Z932" s="294"/>
      <c r="AA932" s="294"/>
      <c r="AB932" s="294"/>
      <c r="AC932" s="294"/>
      <c r="AD932" s="294"/>
      <c r="AE932" s="294"/>
      <c r="AF932" s="294"/>
      <c r="AG932" s="294"/>
      <c r="AH932" s="294"/>
      <c r="AI932" s="294"/>
      <c r="AJ932" s="294"/>
      <c r="AK932" s="294"/>
      <c r="AL932" s="294"/>
      <c r="AM932" s="294"/>
      <c r="AN932" s="294"/>
      <c r="AO932" s="294"/>
      <c r="AP932" s="294"/>
      <c r="AQ932" s="294"/>
      <c r="AR932" s="294"/>
      <c r="AS932" s="294"/>
      <c r="AT932" s="294"/>
      <c r="AU932" s="294"/>
      <c r="AV932" s="294"/>
      <c r="AW932" s="294"/>
      <c r="AX932" s="294"/>
      <c r="AY932" s="294"/>
      <c r="AZ932" s="294"/>
      <c r="BA932" s="294"/>
      <c r="BB932" s="294"/>
      <c r="BC932" s="294"/>
      <c r="BD932" s="294"/>
      <c r="BE932" s="294"/>
      <c r="BF932" s="294"/>
      <c r="BG932" s="294"/>
      <c r="BH932" s="294"/>
      <c r="BI932" s="294"/>
      <c r="BJ932" s="294"/>
      <c r="BK932" s="294"/>
      <c r="BL932" s="294"/>
      <c r="BM932" s="294"/>
      <c r="BN932" s="294"/>
      <c r="BO932" s="294"/>
    </row>
    <row r="933">
      <c r="A933" s="294"/>
      <c r="B933" s="333"/>
      <c r="D933" s="134"/>
      <c r="E933" s="294"/>
      <c r="I933" s="294"/>
      <c r="J933" s="294"/>
      <c r="N933" s="294"/>
      <c r="O933" s="294"/>
      <c r="P933" s="294"/>
      <c r="Q933" s="294"/>
      <c r="R933" s="294"/>
      <c r="S933" s="294"/>
      <c r="T933" s="294"/>
      <c r="U933" s="294"/>
      <c r="V933" s="294"/>
      <c r="W933" s="294"/>
      <c r="X933" s="294"/>
      <c r="Y933" s="294"/>
      <c r="Z933" s="294"/>
      <c r="AA933" s="294"/>
      <c r="AB933" s="294"/>
      <c r="AC933" s="294"/>
      <c r="AD933" s="294"/>
      <c r="AE933" s="294"/>
      <c r="AF933" s="294"/>
      <c r="AG933" s="294"/>
      <c r="AH933" s="294"/>
      <c r="AI933" s="294"/>
      <c r="AJ933" s="294"/>
      <c r="AK933" s="294"/>
      <c r="AL933" s="294"/>
      <c r="AM933" s="294"/>
      <c r="AN933" s="294"/>
      <c r="AO933" s="294"/>
      <c r="AP933" s="294"/>
      <c r="AQ933" s="294"/>
      <c r="AR933" s="294"/>
      <c r="AS933" s="294"/>
      <c r="AT933" s="294"/>
      <c r="AU933" s="294"/>
      <c r="AV933" s="294"/>
      <c r="AW933" s="294"/>
      <c r="AX933" s="294"/>
      <c r="AY933" s="294"/>
      <c r="AZ933" s="294"/>
      <c r="BA933" s="294"/>
      <c r="BB933" s="294"/>
      <c r="BC933" s="294"/>
      <c r="BD933" s="294"/>
      <c r="BE933" s="294"/>
      <c r="BF933" s="294"/>
      <c r="BG933" s="294"/>
      <c r="BH933" s="294"/>
      <c r="BI933" s="294"/>
      <c r="BJ933" s="294"/>
      <c r="BK933" s="294"/>
      <c r="BL933" s="294"/>
      <c r="BM933" s="294"/>
      <c r="BN933" s="294"/>
      <c r="BO933" s="294"/>
    </row>
    <row r="934">
      <c r="A934" s="294"/>
      <c r="B934" s="333"/>
      <c r="D934" s="134"/>
      <c r="E934" s="294"/>
      <c r="I934" s="294"/>
      <c r="J934" s="294"/>
      <c r="N934" s="294"/>
      <c r="O934" s="294"/>
      <c r="P934" s="294"/>
      <c r="Q934" s="294"/>
      <c r="R934" s="294"/>
      <c r="S934" s="294"/>
      <c r="T934" s="294"/>
      <c r="U934" s="294"/>
      <c r="V934" s="294"/>
      <c r="W934" s="294"/>
      <c r="X934" s="294"/>
      <c r="Y934" s="294"/>
      <c r="Z934" s="294"/>
      <c r="AA934" s="294"/>
      <c r="AB934" s="294"/>
      <c r="AC934" s="294"/>
      <c r="AD934" s="294"/>
      <c r="AE934" s="294"/>
      <c r="AF934" s="294"/>
      <c r="AG934" s="294"/>
      <c r="AH934" s="294"/>
      <c r="AI934" s="294"/>
      <c r="AJ934" s="294"/>
      <c r="AK934" s="294"/>
      <c r="AL934" s="294"/>
      <c r="AM934" s="294"/>
      <c r="AN934" s="294"/>
      <c r="AO934" s="294"/>
      <c r="AP934" s="294"/>
      <c r="AQ934" s="294"/>
      <c r="AR934" s="294"/>
      <c r="AS934" s="294"/>
      <c r="AT934" s="294"/>
      <c r="AU934" s="294"/>
      <c r="AV934" s="294"/>
      <c r="AW934" s="294"/>
      <c r="AX934" s="294"/>
      <c r="AY934" s="294"/>
      <c r="AZ934" s="294"/>
      <c r="BA934" s="294"/>
      <c r="BB934" s="294"/>
      <c r="BC934" s="294"/>
      <c r="BD934" s="294"/>
      <c r="BE934" s="294"/>
      <c r="BF934" s="294"/>
      <c r="BG934" s="294"/>
      <c r="BH934" s="294"/>
      <c r="BI934" s="294"/>
      <c r="BJ934" s="294"/>
      <c r="BK934" s="294"/>
      <c r="BL934" s="294"/>
      <c r="BM934" s="294"/>
      <c r="BN934" s="294"/>
      <c r="BO934" s="294"/>
    </row>
    <row r="935">
      <c r="A935" s="294"/>
      <c r="B935" s="333"/>
      <c r="D935" s="134"/>
      <c r="E935" s="294"/>
      <c r="I935" s="294"/>
      <c r="J935" s="294"/>
      <c r="N935" s="294"/>
      <c r="O935" s="294"/>
      <c r="P935" s="294"/>
      <c r="Q935" s="294"/>
      <c r="R935" s="294"/>
      <c r="S935" s="294"/>
      <c r="T935" s="294"/>
      <c r="U935" s="294"/>
      <c r="V935" s="294"/>
      <c r="W935" s="294"/>
      <c r="X935" s="294"/>
      <c r="Y935" s="294"/>
      <c r="Z935" s="294"/>
      <c r="AA935" s="294"/>
      <c r="AB935" s="294"/>
      <c r="AC935" s="294"/>
      <c r="AD935" s="294"/>
      <c r="AE935" s="294"/>
      <c r="AF935" s="294"/>
      <c r="AG935" s="294"/>
      <c r="AH935" s="294"/>
      <c r="AI935" s="294"/>
      <c r="AJ935" s="294"/>
      <c r="AK935" s="294"/>
      <c r="AL935" s="294"/>
      <c r="AM935" s="294"/>
      <c r="AN935" s="294"/>
      <c r="AO935" s="294"/>
      <c r="AP935" s="294"/>
      <c r="AQ935" s="294"/>
      <c r="AR935" s="294"/>
      <c r="AS935" s="294"/>
      <c r="AT935" s="294"/>
      <c r="AU935" s="294"/>
      <c r="AV935" s="294"/>
      <c r="AW935" s="294"/>
      <c r="AX935" s="294"/>
      <c r="AY935" s="294"/>
      <c r="AZ935" s="294"/>
      <c r="BA935" s="294"/>
      <c r="BB935" s="294"/>
      <c r="BC935" s="294"/>
      <c r="BD935" s="294"/>
      <c r="BE935" s="294"/>
      <c r="BF935" s="294"/>
      <c r="BG935" s="294"/>
      <c r="BH935" s="294"/>
      <c r="BI935" s="294"/>
      <c r="BJ935" s="294"/>
      <c r="BK935" s="294"/>
      <c r="BL935" s="294"/>
      <c r="BM935" s="294"/>
      <c r="BN935" s="294"/>
      <c r="BO935" s="294"/>
    </row>
    <row r="936">
      <c r="A936" s="294"/>
      <c r="B936" s="333"/>
      <c r="D936" s="134"/>
      <c r="E936" s="294"/>
      <c r="I936" s="294"/>
      <c r="J936" s="294"/>
      <c r="N936" s="294"/>
      <c r="O936" s="294"/>
      <c r="P936" s="294"/>
      <c r="Q936" s="294"/>
      <c r="R936" s="294"/>
      <c r="S936" s="294"/>
      <c r="T936" s="294"/>
      <c r="U936" s="294"/>
      <c r="V936" s="294"/>
      <c r="W936" s="294"/>
      <c r="X936" s="294"/>
      <c r="Y936" s="294"/>
      <c r="Z936" s="294"/>
      <c r="AA936" s="294"/>
      <c r="AB936" s="294"/>
      <c r="AC936" s="294"/>
      <c r="AD936" s="294"/>
      <c r="AE936" s="294"/>
      <c r="AF936" s="294"/>
      <c r="AG936" s="294"/>
      <c r="AH936" s="294"/>
      <c r="AI936" s="294"/>
      <c r="AJ936" s="294"/>
      <c r="AK936" s="294"/>
      <c r="AL936" s="294"/>
      <c r="AM936" s="294"/>
      <c r="AN936" s="294"/>
      <c r="AO936" s="294"/>
      <c r="AP936" s="294"/>
      <c r="AQ936" s="294"/>
      <c r="AR936" s="294"/>
      <c r="AS936" s="294"/>
      <c r="AT936" s="294"/>
      <c r="AU936" s="294"/>
      <c r="AV936" s="294"/>
      <c r="AW936" s="294"/>
      <c r="AX936" s="294"/>
      <c r="AY936" s="294"/>
      <c r="AZ936" s="294"/>
      <c r="BA936" s="294"/>
      <c r="BB936" s="294"/>
      <c r="BC936" s="294"/>
      <c r="BD936" s="294"/>
      <c r="BE936" s="294"/>
      <c r="BF936" s="294"/>
      <c r="BG936" s="294"/>
      <c r="BH936" s="294"/>
      <c r="BI936" s="294"/>
      <c r="BJ936" s="294"/>
      <c r="BK936" s="294"/>
      <c r="BL936" s="294"/>
      <c r="BM936" s="294"/>
      <c r="BN936" s="294"/>
      <c r="BO936" s="294"/>
    </row>
    <row r="937">
      <c r="A937" s="294"/>
      <c r="B937" s="333"/>
      <c r="D937" s="134"/>
      <c r="E937" s="294"/>
      <c r="I937" s="294"/>
      <c r="J937" s="294"/>
      <c r="N937" s="294"/>
      <c r="O937" s="294"/>
      <c r="P937" s="294"/>
      <c r="Q937" s="294"/>
      <c r="R937" s="294"/>
      <c r="S937" s="294"/>
      <c r="T937" s="294"/>
      <c r="U937" s="294"/>
      <c r="V937" s="294"/>
      <c r="W937" s="294"/>
      <c r="X937" s="294"/>
      <c r="Y937" s="294"/>
      <c r="Z937" s="294"/>
      <c r="AA937" s="294"/>
      <c r="AB937" s="294"/>
      <c r="AC937" s="294"/>
      <c r="AD937" s="294"/>
      <c r="AE937" s="294"/>
      <c r="AF937" s="294"/>
      <c r="AG937" s="294"/>
      <c r="AH937" s="294"/>
      <c r="AI937" s="294"/>
      <c r="AJ937" s="294"/>
      <c r="AK937" s="294"/>
      <c r="AL937" s="294"/>
      <c r="AM937" s="294"/>
      <c r="AN937" s="294"/>
      <c r="AO937" s="294"/>
      <c r="AP937" s="294"/>
      <c r="AQ937" s="294"/>
      <c r="AR937" s="294"/>
      <c r="AS937" s="294"/>
      <c r="AT937" s="294"/>
      <c r="AU937" s="294"/>
      <c r="AV937" s="294"/>
      <c r="AW937" s="294"/>
      <c r="AX937" s="294"/>
      <c r="AY937" s="294"/>
      <c r="AZ937" s="294"/>
      <c r="BA937" s="294"/>
      <c r="BB937" s="294"/>
      <c r="BC937" s="294"/>
      <c r="BD937" s="294"/>
      <c r="BE937" s="294"/>
      <c r="BF937" s="294"/>
      <c r="BG937" s="294"/>
      <c r="BH937" s="294"/>
      <c r="BI937" s="294"/>
      <c r="BJ937" s="294"/>
      <c r="BK937" s="294"/>
      <c r="BL937" s="294"/>
      <c r="BM937" s="294"/>
      <c r="BN937" s="294"/>
      <c r="BO937" s="294"/>
    </row>
    <row r="938">
      <c r="A938" s="294"/>
      <c r="B938" s="333"/>
      <c r="D938" s="134"/>
      <c r="E938" s="294"/>
      <c r="I938" s="294"/>
      <c r="J938" s="294"/>
      <c r="N938" s="294"/>
      <c r="O938" s="294"/>
      <c r="P938" s="294"/>
      <c r="Q938" s="294"/>
      <c r="R938" s="294"/>
      <c r="S938" s="294"/>
      <c r="T938" s="294"/>
      <c r="U938" s="294"/>
      <c r="V938" s="294"/>
      <c r="W938" s="294"/>
      <c r="X938" s="294"/>
      <c r="Y938" s="294"/>
      <c r="Z938" s="294"/>
      <c r="AA938" s="294"/>
      <c r="AB938" s="294"/>
      <c r="AC938" s="294"/>
      <c r="AD938" s="294"/>
      <c r="AE938" s="294"/>
      <c r="AF938" s="294"/>
      <c r="AG938" s="294"/>
      <c r="AH938" s="294"/>
      <c r="AI938" s="294"/>
      <c r="AJ938" s="294"/>
      <c r="AK938" s="294"/>
      <c r="AL938" s="294"/>
      <c r="AM938" s="294"/>
      <c r="AN938" s="294"/>
      <c r="AO938" s="294"/>
      <c r="AP938" s="294"/>
      <c r="AQ938" s="294"/>
      <c r="AR938" s="294"/>
      <c r="AS938" s="294"/>
      <c r="AT938" s="294"/>
      <c r="AU938" s="294"/>
      <c r="AV938" s="294"/>
      <c r="AW938" s="294"/>
      <c r="AX938" s="294"/>
      <c r="AY938" s="294"/>
      <c r="AZ938" s="294"/>
      <c r="BA938" s="294"/>
      <c r="BB938" s="294"/>
      <c r="BC938" s="294"/>
      <c r="BD938" s="294"/>
      <c r="BE938" s="294"/>
      <c r="BF938" s="294"/>
      <c r="BG938" s="294"/>
      <c r="BH938" s="294"/>
      <c r="BI938" s="294"/>
      <c r="BJ938" s="294"/>
      <c r="BK938" s="294"/>
      <c r="BL938" s="294"/>
      <c r="BM938" s="294"/>
      <c r="BN938" s="294"/>
      <c r="BO938" s="294"/>
    </row>
    <row r="939">
      <c r="A939" s="294"/>
      <c r="B939" s="333"/>
      <c r="D939" s="134"/>
      <c r="E939" s="294"/>
      <c r="I939" s="294"/>
      <c r="J939" s="294"/>
      <c r="N939" s="294"/>
      <c r="O939" s="294"/>
      <c r="P939" s="294"/>
      <c r="Q939" s="294"/>
      <c r="R939" s="294"/>
      <c r="S939" s="294"/>
      <c r="T939" s="294"/>
      <c r="U939" s="294"/>
      <c r="V939" s="294"/>
      <c r="W939" s="294"/>
      <c r="X939" s="294"/>
      <c r="Y939" s="294"/>
      <c r="Z939" s="294"/>
      <c r="AA939" s="294"/>
      <c r="AB939" s="294"/>
      <c r="AC939" s="294"/>
      <c r="AD939" s="294"/>
      <c r="AE939" s="294"/>
      <c r="AF939" s="294"/>
      <c r="AG939" s="294"/>
      <c r="AH939" s="294"/>
      <c r="AI939" s="294"/>
      <c r="AJ939" s="294"/>
      <c r="AK939" s="294"/>
      <c r="AL939" s="294"/>
      <c r="AM939" s="294"/>
      <c r="AN939" s="294"/>
      <c r="AO939" s="294"/>
      <c r="AP939" s="294"/>
      <c r="AQ939" s="294"/>
      <c r="AR939" s="294"/>
      <c r="AS939" s="294"/>
      <c r="AT939" s="294"/>
      <c r="AU939" s="294"/>
      <c r="AV939" s="294"/>
      <c r="AW939" s="294"/>
      <c r="AX939" s="294"/>
      <c r="AY939" s="294"/>
      <c r="AZ939" s="294"/>
      <c r="BA939" s="294"/>
      <c r="BB939" s="294"/>
      <c r="BC939" s="294"/>
      <c r="BD939" s="294"/>
      <c r="BE939" s="294"/>
      <c r="BF939" s="294"/>
      <c r="BG939" s="294"/>
      <c r="BH939" s="294"/>
      <c r="BI939" s="294"/>
      <c r="BJ939" s="294"/>
      <c r="BK939" s="294"/>
      <c r="BL939" s="294"/>
      <c r="BM939" s="294"/>
      <c r="BN939" s="294"/>
      <c r="BO939" s="294"/>
    </row>
    <row r="940">
      <c r="A940" s="294"/>
      <c r="B940" s="333"/>
      <c r="D940" s="134"/>
      <c r="E940" s="294"/>
      <c r="I940" s="294"/>
      <c r="J940" s="294"/>
      <c r="N940" s="294"/>
      <c r="O940" s="294"/>
      <c r="P940" s="294"/>
      <c r="Q940" s="294"/>
      <c r="R940" s="294"/>
      <c r="S940" s="294"/>
      <c r="T940" s="294"/>
      <c r="U940" s="294"/>
      <c r="V940" s="294"/>
      <c r="W940" s="294"/>
      <c r="X940" s="294"/>
      <c r="Y940" s="294"/>
      <c r="Z940" s="294"/>
      <c r="AA940" s="294"/>
      <c r="AB940" s="294"/>
      <c r="AC940" s="294"/>
      <c r="AD940" s="294"/>
      <c r="AE940" s="294"/>
      <c r="AF940" s="294"/>
      <c r="AG940" s="294"/>
      <c r="AH940" s="294"/>
      <c r="AI940" s="294"/>
      <c r="AJ940" s="294"/>
      <c r="AK940" s="294"/>
      <c r="AL940" s="294"/>
      <c r="AM940" s="294"/>
      <c r="AN940" s="294"/>
      <c r="AO940" s="294"/>
      <c r="AP940" s="294"/>
      <c r="AQ940" s="294"/>
      <c r="AR940" s="294"/>
      <c r="AS940" s="294"/>
      <c r="AT940" s="294"/>
      <c r="AU940" s="294"/>
      <c r="AV940" s="294"/>
      <c r="AW940" s="294"/>
      <c r="AX940" s="294"/>
      <c r="AY940" s="294"/>
      <c r="AZ940" s="294"/>
      <c r="BA940" s="294"/>
      <c r="BB940" s="294"/>
      <c r="BC940" s="294"/>
      <c r="BD940" s="294"/>
      <c r="BE940" s="294"/>
      <c r="BF940" s="294"/>
      <c r="BG940" s="294"/>
      <c r="BH940" s="294"/>
      <c r="BI940" s="294"/>
      <c r="BJ940" s="294"/>
      <c r="BK940" s="294"/>
      <c r="BL940" s="294"/>
      <c r="BM940" s="294"/>
      <c r="BN940" s="294"/>
      <c r="BO940" s="294"/>
    </row>
    <row r="941">
      <c r="A941" s="294"/>
      <c r="B941" s="333"/>
      <c r="D941" s="134"/>
      <c r="E941" s="294"/>
      <c r="I941" s="294"/>
      <c r="J941" s="294"/>
      <c r="N941" s="294"/>
      <c r="O941" s="294"/>
      <c r="P941" s="294"/>
      <c r="Q941" s="294"/>
      <c r="R941" s="294"/>
      <c r="S941" s="294"/>
      <c r="T941" s="294"/>
      <c r="U941" s="294"/>
      <c r="V941" s="294"/>
      <c r="W941" s="294"/>
      <c r="X941" s="294"/>
      <c r="Y941" s="294"/>
      <c r="Z941" s="294"/>
      <c r="AA941" s="294"/>
      <c r="AB941" s="294"/>
      <c r="AC941" s="294"/>
      <c r="AD941" s="294"/>
      <c r="AE941" s="294"/>
      <c r="AF941" s="294"/>
      <c r="AG941" s="294"/>
      <c r="AH941" s="294"/>
      <c r="AI941" s="294"/>
      <c r="AJ941" s="294"/>
      <c r="AK941" s="294"/>
      <c r="AL941" s="294"/>
      <c r="AM941" s="294"/>
      <c r="AN941" s="294"/>
      <c r="AO941" s="294"/>
      <c r="AP941" s="294"/>
      <c r="AQ941" s="294"/>
      <c r="AR941" s="294"/>
      <c r="AS941" s="294"/>
      <c r="AT941" s="294"/>
      <c r="AU941" s="294"/>
      <c r="AV941" s="294"/>
      <c r="AW941" s="294"/>
      <c r="AX941" s="294"/>
      <c r="AY941" s="294"/>
      <c r="AZ941" s="294"/>
      <c r="BA941" s="294"/>
      <c r="BB941" s="294"/>
      <c r="BC941" s="294"/>
      <c r="BD941" s="294"/>
      <c r="BE941" s="294"/>
      <c r="BF941" s="294"/>
      <c r="BG941" s="294"/>
      <c r="BH941" s="294"/>
      <c r="BI941" s="294"/>
      <c r="BJ941" s="294"/>
      <c r="BK941" s="294"/>
      <c r="BL941" s="294"/>
      <c r="BM941" s="294"/>
      <c r="BN941" s="294"/>
      <c r="BO941" s="294"/>
    </row>
    <row r="942">
      <c r="A942" s="294"/>
      <c r="B942" s="333"/>
      <c r="D942" s="134"/>
      <c r="E942" s="294"/>
      <c r="I942" s="294"/>
      <c r="J942" s="294"/>
      <c r="N942" s="294"/>
      <c r="O942" s="294"/>
      <c r="P942" s="294"/>
      <c r="Q942" s="294"/>
      <c r="R942" s="294"/>
      <c r="S942" s="294"/>
      <c r="T942" s="294"/>
      <c r="U942" s="294"/>
      <c r="V942" s="294"/>
      <c r="W942" s="294"/>
      <c r="X942" s="294"/>
      <c r="Y942" s="294"/>
      <c r="Z942" s="294"/>
      <c r="AA942" s="294"/>
      <c r="AB942" s="294"/>
      <c r="AC942" s="294"/>
      <c r="AD942" s="294"/>
      <c r="AE942" s="294"/>
      <c r="AF942" s="294"/>
      <c r="AG942" s="294"/>
      <c r="AH942" s="294"/>
      <c r="AI942" s="294"/>
      <c r="AJ942" s="294"/>
      <c r="AK942" s="294"/>
      <c r="AL942" s="294"/>
      <c r="AM942" s="294"/>
      <c r="AN942" s="294"/>
      <c r="AO942" s="294"/>
      <c r="AP942" s="294"/>
      <c r="AQ942" s="294"/>
      <c r="AR942" s="294"/>
      <c r="AS942" s="294"/>
      <c r="AT942" s="294"/>
      <c r="AU942" s="294"/>
      <c r="AV942" s="294"/>
      <c r="AW942" s="294"/>
      <c r="AX942" s="294"/>
      <c r="AY942" s="294"/>
      <c r="AZ942" s="294"/>
      <c r="BA942" s="294"/>
      <c r="BB942" s="294"/>
      <c r="BC942" s="294"/>
      <c r="BD942" s="294"/>
      <c r="BE942" s="294"/>
      <c r="BF942" s="294"/>
      <c r="BG942" s="294"/>
      <c r="BH942" s="294"/>
      <c r="BI942" s="294"/>
      <c r="BJ942" s="294"/>
      <c r="BK942" s="294"/>
      <c r="BL942" s="294"/>
      <c r="BM942" s="294"/>
      <c r="BN942" s="294"/>
      <c r="BO942" s="294"/>
    </row>
    <row r="943">
      <c r="A943" s="294"/>
      <c r="B943" s="333"/>
      <c r="D943" s="134"/>
      <c r="E943" s="294"/>
      <c r="I943" s="294"/>
      <c r="J943" s="294"/>
      <c r="N943" s="294"/>
      <c r="O943" s="294"/>
      <c r="P943" s="294"/>
      <c r="Q943" s="294"/>
      <c r="R943" s="294"/>
      <c r="S943" s="294"/>
      <c r="T943" s="294"/>
      <c r="U943" s="294"/>
      <c r="V943" s="294"/>
      <c r="W943" s="294"/>
      <c r="X943" s="294"/>
      <c r="Y943" s="294"/>
      <c r="Z943" s="294"/>
      <c r="AA943" s="294"/>
      <c r="AB943" s="294"/>
      <c r="AC943" s="294"/>
      <c r="AD943" s="294"/>
      <c r="AE943" s="294"/>
      <c r="AF943" s="294"/>
      <c r="AG943" s="294"/>
      <c r="AH943" s="294"/>
      <c r="AI943" s="294"/>
      <c r="AJ943" s="294"/>
      <c r="AK943" s="294"/>
      <c r="AL943" s="294"/>
      <c r="AM943" s="294"/>
      <c r="AN943" s="294"/>
      <c r="AO943" s="294"/>
      <c r="AP943" s="294"/>
      <c r="AQ943" s="294"/>
      <c r="AR943" s="294"/>
      <c r="AS943" s="294"/>
      <c r="AT943" s="294"/>
      <c r="AU943" s="294"/>
      <c r="AV943" s="294"/>
      <c r="AW943" s="294"/>
      <c r="AX943" s="294"/>
      <c r="AY943" s="294"/>
      <c r="AZ943" s="294"/>
      <c r="BA943" s="294"/>
      <c r="BB943" s="294"/>
      <c r="BC943" s="294"/>
      <c r="BD943" s="294"/>
      <c r="BE943" s="294"/>
      <c r="BF943" s="294"/>
      <c r="BG943" s="294"/>
      <c r="BH943" s="294"/>
      <c r="BI943" s="294"/>
      <c r="BJ943" s="294"/>
      <c r="BK943" s="294"/>
      <c r="BL943" s="294"/>
      <c r="BM943" s="294"/>
      <c r="BN943" s="294"/>
      <c r="BO943" s="294"/>
    </row>
    <row r="944">
      <c r="A944" s="294"/>
      <c r="B944" s="333"/>
      <c r="D944" s="134"/>
      <c r="E944" s="294"/>
      <c r="I944" s="294"/>
      <c r="J944" s="294"/>
      <c r="N944" s="294"/>
      <c r="O944" s="294"/>
      <c r="P944" s="294"/>
      <c r="Q944" s="294"/>
      <c r="R944" s="294"/>
      <c r="S944" s="294"/>
      <c r="T944" s="294"/>
      <c r="U944" s="294"/>
      <c r="V944" s="294"/>
      <c r="W944" s="294"/>
      <c r="X944" s="294"/>
      <c r="Y944" s="294"/>
      <c r="Z944" s="294"/>
      <c r="AA944" s="294"/>
      <c r="AB944" s="294"/>
      <c r="AC944" s="294"/>
      <c r="AD944" s="294"/>
      <c r="AE944" s="294"/>
      <c r="AF944" s="294"/>
      <c r="AG944" s="294"/>
      <c r="AH944" s="294"/>
      <c r="AI944" s="294"/>
      <c r="AJ944" s="294"/>
      <c r="AK944" s="294"/>
      <c r="AL944" s="294"/>
      <c r="AM944" s="294"/>
      <c r="AN944" s="294"/>
      <c r="AO944" s="294"/>
      <c r="AP944" s="294"/>
      <c r="AQ944" s="294"/>
      <c r="AR944" s="294"/>
      <c r="AS944" s="294"/>
      <c r="AT944" s="294"/>
      <c r="AU944" s="294"/>
      <c r="AV944" s="294"/>
      <c r="AW944" s="294"/>
      <c r="AX944" s="294"/>
      <c r="AY944" s="294"/>
      <c r="AZ944" s="294"/>
      <c r="BA944" s="294"/>
      <c r="BB944" s="294"/>
      <c r="BC944" s="294"/>
      <c r="BD944" s="294"/>
      <c r="BE944" s="294"/>
      <c r="BF944" s="294"/>
      <c r="BG944" s="294"/>
      <c r="BH944" s="294"/>
      <c r="BI944" s="294"/>
      <c r="BJ944" s="294"/>
      <c r="BK944" s="294"/>
      <c r="BL944" s="294"/>
      <c r="BM944" s="294"/>
      <c r="BN944" s="294"/>
      <c r="BO944" s="294"/>
    </row>
    <row r="945">
      <c r="A945" s="294"/>
      <c r="B945" s="333"/>
      <c r="D945" s="134"/>
      <c r="E945" s="294"/>
      <c r="I945" s="294"/>
      <c r="J945" s="294"/>
      <c r="N945" s="294"/>
      <c r="O945" s="294"/>
      <c r="P945" s="294"/>
      <c r="Q945" s="294"/>
      <c r="R945" s="294"/>
      <c r="S945" s="294"/>
      <c r="T945" s="294"/>
      <c r="U945" s="294"/>
      <c r="V945" s="294"/>
      <c r="W945" s="294"/>
      <c r="X945" s="294"/>
      <c r="Y945" s="294"/>
      <c r="Z945" s="294"/>
      <c r="AA945" s="294"/>
      <c r="AB945" s="294"/>
      <c r="AC945" s="294"/>
      <c r="AD945" s="294"/>
      <c r="AE945" s="294"/>
      <c r="AF945" s="294"/>
      <c r="AG945" s="294"/>
      <c r="AH945" s="294"/>
      <c r="AI945" s="294"/>
      <c r="AJ945" s="294"/>
      <c r="AK945" s="294"/>
      <c r="AL945" s="294"/>
      <c r="AM945" s="294"/>
      <c r="AN945" s="294"/>
      <c r="AO945" s="294"/>
      <c r="AP945" s="294"/>
      <c r="AQ945" s="294"/>
      <c r="AR945" s="294"/>
      <c r="AS945" s="294"/>
      <c r="AT945" s="294"/>
      <c r="AU945" s="294"/>
      <c r="AV945" s="294"/>
      <c r="AW945" s="294"/>
      <c r="AX945" s="294"/>
      <c r="AY945" s="294"/>
      <c r="AZ945" s="294"/>
      <c r="BA945" s="294"/>
      <c r="BB945" s="294"/>
      <c r="BC945" s="294"/>
      <c r="BD945" s="294"/>
      <c r="BE945" s="294"/>
      <c r="BF945" s="294"/>
      <c r="BG945" s="294"/>
      <c r="BH945" s="294"/>
      <c r="BI945" s="294"/>
      <c r="BJ945" s="294"/>
      <c r="BK945" s="294"/>
      <c r="BL945" s="294"/>
      <c r="BM945" s="294"/>
      <c r="BN945" s="294"/>
      <c r="BO945" s="294"/>
    </row>
    <row r="946">
      <c r="A946" s="294"/>
      <c r="B946" s="333"/>
      <c r="D946" s="134"/>
      <c r="E946" s="294"/>
      <c r="I946" s="294"/>
      <c r="J946" s="294"/>
      <c r="N946" s="294"/>
      <c r="O946" s="294"/>
      <c r="P946" s="294"/>
      <c r="Q946" s="294"/>
      <c r="R946" s="294"/>
      <c r="S946" s="294"/>
      <c r="T946" s="294"/>
      <c r="U946" s="294"/>
      <c r="V946" s="294"/>
      <c r="W946" s="294"/>
      <c r="X946" s="294"/>
      <c r="Y946" s="294"/>
      <c r="Z946" s="294"/>
      <c r="AA946" s="294"/>
      <c r="AB946" s="294"/>
      <c r="AC946" s="294"/>
      <c r="AD946" s="294"/>
      <c r="AE946" s="294"/>
      <c r="AF946" s="294"/>
      <c r="AG946" s="294"/>
      <c r="AH946" s="294"/>
      <c r="AI946" s="294"/>
      <c r="AJ946" s="294"/>
      <c r="AK946" s="294"/>
      <c r="AL946" s="294"/>
      <c r="AM946" s="294"/>
      <c r="AN946" s="294"/>
      <c r="AO946" s="294"/>
      <c r="AP946" s="294"/>
      <c r="AQ946" s="294"/>
      <c r="AR946" s="294"/>
      <c r="AS946" s="294"/>
      <c r="AT946" s="294"/>
      <c r="AU946" s="294"/>
      <c r="AV946" s="294"/>
      <c r="AW946" s="294"/>
      <c r="AX946" s="294"/>
      <c r="AY946" s="294"/>
      <c r="AZ946" s="294"/>
      <c r="BA946" s="294"/>
      <c r="BB946" s="294"/>
      <c r="BC946" s="294"/>
      <c r="BD946" s="294"/>
      <c r="BE946" s="294"/>
      <c r="BF946" s="294"/>
      <c r="BG946" s="294"/>
      <c r="BH946" s="294"/>
      <c r="BI946" s="294"/>
      <c r="BJ946" s="294"/>
      <c r="BK946" s="294"/>
      <c r="BL946" s="294"/>
      <c r="BM946" s="294"/>
      <c r="BN946" s="294"/>
      <c r="BO946" s="294"/>
    </row>
    <row r="947">
      <c r="A947" s="294"/>
      <c r="B947" s="333"/>
      <c r="D947" s="134"/>
      <c r="E947" s="294"/>
      <c r="I947" s="294"/>
      <c r="J947" s="294"/>
      <c r="N947" s="294"/>
      <c r="O947" s="294"/>
      <c r="P947" s="294"/>
      <c r="Q947" s="294"/>
      <c r="R947" s="294"/>
      <c r="S947" s="294"/>
      <c r="T947" s="294"/>
      <c r="U947" s="294"/>
      <c r="V947" s="294"/>
      <c r="W947" s="294"/>
      <c r="X947" s="294"/>
      <c r="Y947" s="294"/>
      <c r="Z947" s="294"/>
      <c r="AA947" s="294"/>
      <c r="AB947" s="294"/>
      <c r="AC947" s="294"/>
      <c r="AD947" s="294"/>
      <c r="AE947" s="294"/>
      <c r="AF947" s="294"/>
      <c r="AG947" s="294"/>
      <c r="AH947" s="294"/>
      <c r="AI947" s="294"/>
      <c r="AJ947" s="294"/>
      <c r="AK947" s="294"/>
      <c r="AL947" s="294"/>
      <c r="AM947" s="294"/>
      <c r="AN947" s="294"/>
      <c r="AO947" s="294"/>
      <c r="AP947" s="294"/>
      <c r="AQ947" s="294"/>
      <c r="AR947" s="294"/>
      <c r="AS947" s="294"/>
      <c r="AT947" s="294"/>
      <c r="AU947" s="294"/>
      <c r="AV947" s="294"/>
      <c r="AW947" s="294"/>
      <c r="AX947" s="294"/>
      <c r="AY947" s="294"/>
      <c r="AZ947" s="294"/>
      <c r="BA947" s="294"/>
      <c r="BB947" s="294"/>
      <c r="BC947" s="294"/>
      <c r="BD947" s="294"/>
      <c r="BE947" s="294"/>
      <c r="BF947" s="294"/>
      <c r="BG947" s="294"/>
      <c r="BH947" s="294"/>
      <c r="BI947" s="294"/>
      <c r="BJ947" s="294"/>
      <c r="BK947" s="294"/>
      <c r="BL947" s="294"/>
      <c r="BM947" s="294"/>
      <c r="BN947" s="294"/>
      <c r="BO947" s="294"/>
    </row>
    <row r="948">
      <c r="A948" s="294"/>
      <c r="B948" s="333"/>
      <c r="D948" s="134"/>
      <c r="E948" s="294"/>
      <c r="I948" s="294"/>
      <c r="J948" s="294"/>
      <c r="N948" s="294"/>
      <c r="O948" s="294"/>
      <c r="P948" s="294"/>
      <c r="Q948" s="294"/>
      <c r="R948" s="294"/>
      <c r="S948" s="294"/>
      <c r="T948" s="294"/>
      <c r="U948" s="294"/>
      <c r="V948" s="294"/>
      <c r="W948" s="294"/>
      <c r="X948" s="294"/>
      <c r="Y948" s="294"/>
      <c r="Z948" s="294"/>
      <c r="AA948" s="294"/>
      <c r="AB948" s="294"/>
      <c r="AC948" s="294"/>
      <c r="AD948" s="294"/>
      <c r="AE948" s="294"/>
      <c r="AF948" s="294"/>
      <c r="AG948" s="294"/>
      <c r="AH948" s="294"/>
      <c r="AI948" s="294"/>
      <c r="AJ948" s="294"/>
      <c r="AK948" s="294"/>
      <c r="AL948" s="294"/>
      <c r="AM948" s="294"/>
      <c r="AN948" s="294"/>
      <c r="AO948" s="294"/>
      <c r="AP948" s="294"/>
      <c r="AQ948" s="294"/>
      <c r="AR948" s="294"/>
      <c r="AS948" s="294"/>
      <c r="AT948" s="294"/>
      <c r="AU948" s="294"/>
      <c r="AV948" s="294"/>
      <c r="AW948" s="294"/>
      <c r="AX948" s="294"/>
      <c r="AY948" s="294"/>
      <c r="AZ948" s="294"/>
      <c r="BA948" s="294"/>
      <c r="BB948" s="294"/>
      <c r="BC948" s="294"/>
      <c r="BD948" s="294"/>
      <c r="BE948" s="294"/>
      <c r="BF948" s="294"/>
      <c r="BG948" s="294"/>
      <c r="BH948" s="294"/>
      <c r="BI948" s="294"/>
      <c r="BJ948" s="294"/>
      <c r="BK948" s="294"/>
      <c r="BL948" s="294"/>
      <c r="BM948" s="294"/>
      <c r="BN948" s="294"/>
      <c r="BO948" s="294"/>
    </row>
    <row r="949">
      <c r="A949" s="294"/>
      <c r="B949" s="333"/>
      <c r="D949" s="134"/>
      <c r="E949" s="294"/>
      <c r="I949" s="294"/>
      <c r="J949" s="294"/>
      <c r="N949" s="294"/>
      <c r="O949" s="294"/>
      <c r="P949" s="294"/>
      <c r="Q949" s="294"/>
      <c r="R949" s="294"/>
      <c r="S949" s="294"/>
      <c r="T949" s="294"/>
      <c r="U949" s="294"/>
      <c r="V949" s="294"/>
      <c r="W949" s="294"/>
      <c r="X949" s="294"/>
      <c r="Y949" s="294"/>
      <c r="Z949" s="294"/>
      <c r="AA949" s="294"/>
      <c r="AB949" s="294"/>
      <c r="AC949" s="294"/>
      <c r="AD949" s="294"/>
      <c r="AE949" s="294"/>
      <c r="AF949" s="294"/>
      <c r="AG949" s="294"/>
      <c r="AH949" s="294"/>
      <c r="AI949" s="294"/>
      <c r="AJ949" s="294"/>
      <c r="AK949" s="294"/>
      <c r="AL949" s="294"/>
      <c r="AM949" s="294"/>
      <c r="AN949" s="294"/>
      <c r="AO949" s="294"/>
      <c r="AP949" s="294"/>
      <c r="AQ949" s="294"/>
      <c r="AR949" s="294"/>
      <c r="AS949" s="294"/>
      <c r="AT949" s="294"/>
      <c r="AU949" s="294"/>
      <c r="AV949" s="294"/>
      <c r="AW949" s="294"/>
      <c r="AX949" s="294"/>
      <c r="AY949" s="294"/>
      <c r="AZ949" s="294"/>
      <c r="BA949" s="294"/>
      <c r="BB949" s="294"/>
      <c r="BC949" s="294"/>
      <c r="BD949" s="294"/>
      <c r="BE949" s="294"/>
      <c r="BF949" s="294"/>
      <c r="BG949" s="294"/>
      <c r="BH949" s="294"/>
      <c r="BI949" s="294"/>
      <c r="BJ949" s="294"/>
      <c r="BK949" s="294"/>
      <c r="BL949" s="294"/>
      <c r="BM949" s="294"/>
      <c r="BN949" s="294"/>
      <c r="BO949" s="294"/>
    </row>
    <row r="950">
      <c r="A950" s="294"/>
      <c r="B950" s="333"/>
      <c r="D950" s="134"/>
      <c r="E950" s="294"/>
      <c r="I950" s="294"/>
      <c r="J950" s="294"/>
      <c r="N950" s="294"/>
      <c r="O950" s="294"/>
      <c r="P950" s="294"/>
      <c r="Q950" s="294"/>
      <c r="R950" s="294"/>
      <c r="S950" s="294"/>
      <c r="T950" s="294"/>
      <c r="U950" s="294"/>
      <c r="V950" s="294"/>
      <c r="W950" s="294"/>
      <c r="X950" s="294"/>
      <c r="Y950" s="294"/>
      <c r="Z950" s="294"/>
      <c r="AA950" s="294"/>
      <c r="AB950" s="294"/>
      <c r="AC950" s="294"/>
      <c r="AD950" s="294"/>
      <c r="AE950" s="294"/>
      <c r="AF950" s="294"/>
      <c r="AG950" s="294"/>
      <c r="AH950" s="294"/>
      <c r="AI950" s="294"/>
      <c r="AJ950" s="294"/>
      <c r="AK950" s="294"/>
      <c r="AL950" s="294"/>
      <c r="AM950" s="294"/>
      <c r="AN950" s="294"/>
      <c r="AO950" s="294"/>
      <c r="AP950" s="294"/>
      <c r="AQ950" s="294"/>
      <c r="AR950" s="294"/>
      <c r="AS950" s="294"/>
      <c r="AT950" s="294"/>
      <c r="AU950" s="294"/>
      <c r="AV950" s="294"/>
      <c r="AW950" s="294"/>
      <c r="AX950" s="294"/>
      <c r="AY950" s="294"/>
      <c r="AZ950" s="294"/>
      <c r="BA950" s="294"/>
      <c r="BB950" s="294"/>
      <c r="BC950" s="294"/>
      <c r="BD950" s="294"/>
      <c r="BE950" s="294"/>
      <c r="BF950" s="294"/>
      <c r="BG950" s="294"/>
      <c r="BH950" s="294"/>
      <c r="BI950" s="294"/>
      <c r="BJ950" s="294"/>
      <c r="BK950" s="294"/>
      <c r="BL950" s="294"/>
      <c r="BM950" s="294"/>
      <c r="BN950" s="294"/>
      <c r="BO950" s="294"/>
    </row>
    <row r="951">
      <c r="A951" s="294"/>
      <c r="B951" s="333"/>
      <c r="D951" s="134"/>
      <c r="E951" s="294"/>
      <c r="I951" s="294"/>
      <c r="J951" s="294"/>
      <c r="N951" s="294"/>
      <c r="O951" s="294"/>
      <c r="P951" s="294"/>
      <c r="Q951" s="294"/>
      <c r="R951" s="294"/>
      <c r="S951" s="294"/>
      <c r="T951" s="294"/>
      <c r="U951" s="294"/>
      <c r="V951" s="294"/>
      <c r="W951" s="294"/>
      <c r="X951" s="294"/>
      <c r="Y951" s="294"/>
      <c r="Z951" s="294"/>
      <c r="AA951" s="294"/>
      <c r="AB951" s="294"/>
      <c r="AC951" s="294"/>
      <c r="AD951" s="294"/>
      <c r="AE951" s="294"/>
      <c r="AF951" s="294"/>
      <c r="AG951" s="294"/>
      <c r="AH951" s="294"/>
      <c r="AI951" s="294"/>
      <c r="AJ951" s="294"/>
      <c r="AK951" s="294"/>
      <c r="AL951" s="294"/>
      <c r="AM951" s="294"/>
      <c r="AN951" s="294"/>
      <c r="AO951" s="294"/>
      <c r="AP951" s="294"/>
      <c r="AQ951" s="294"/>
      <c r="AR951" s="294"/>
      <c r="AS951" s="294"/>
      <c r="AT951" s="294"/>
      <c r="AU951" s="294"/>
      <c r="AV951" s="294"/>
      <c r="AW951" s="294"/>
      <c r="AX951" s="294"/>
      <c r="AY951" s="294"/>
      <c r="AZ951" s="294"/>
      <c r="BA951" s="294"/>
      <c r="BB951" s="294"/>
      <c r="BC951" s="294"/>
      <c r="BD951" s="294"/>
      <c r="BE951" s="294"/>
      <c r="BF951" s="294"/>
      <c r="BG951" s="294"/>
      <c r="BH951" s="294"/>
      <c r="BI951" s="294"/>
      <c r="BJ951" s="294"/>
      <c r="BK951" s="294"/>
      <c r="BL951" s="294"/>
      <c r="BM951" s="294"/>
      <c r="BN951" s="294"/>
      <c r="BO951" s="294"/>
    </row>
    <row r="952">
      <c r="A952" s="294"/>
      <c r="B952" s="333"/>
      <c r="D952" s="134"/>
      <c r="E952" s="294"/>
      <c r="I952" s="294"/>
      <c r="J952" s="294"/>
      <c r="N952" s="294"/>
      <c r="O952" s="294"/>
      <c r="P952" s="294"/>
      <c r="Q952" s="294"/>
      <c r="R952" s="294"/>
      <c r="S952" s="294"/>
      <c r="T952" s="294"/>
      <c r="U952" s="294"/>
      <c r="V952" s="294"/>
      <c r="W952" s="294"/>
      <c r="X952" s="294"/>
      <c r="Y952" s="294"/>
      <c r="Z952" s="294"/>
      <c r="AA952" s="294"/>
      <c r="AB952" s="294"/>
      <c r="AC952" s="294"/>
      <c r="AD952" s="294"/>
      <c r="AE952" s="294"/>
      <c r="AF952" s="294"/>
      <c r="AG952" s="294"/>
      <c r="AH952" s="294"/>
      <c r="AI952" s="294"/>
      <c r="AJ952" s="294"/>
      <c r="AK952" s="294"/>
      <c r="AL952" s="294"/>
      <c r="AM952" s="294"/>
      <c r="AN952" s="294"/>
      <c r="AO952" s="294"/>
      <c r="AP952" s="294"/>
      <c r="AQ952" s="294"/>
      <c r="AR952" s="294"/>
      <c r="AS952" s="294"/>
      <c r="AT952" s="294"/>
      <c r="AU952" s="294"/>
      <c r="AV952" s="294"/>
      <c r="AW952" s="294"/>
      <c r="AX952" s="294"/>
      <c r="AY952" s="294"/>
      <c r="AZ952" s="294"/>
      <c r="BA952" s="294"/>
      <c r="BB952" s="294"/>
      <c r="BC952" s="294"/>
      <c r="BD952" s="294"/>
      <c r="BE952" s="294"/>
      <c r="BF952" s="294"/>
      <c r="BG952" s="294"/>
      <c r="BH952" s="294"/>
      <c r="BI952" s="294"/>
      <c r="BJ952" s="294"/>
      <c r="BK952" s="294"/>
      <c r="BL952" s="294"/>
      <c r="BM952" s="294"/>
      <c r="BN952" s="294"/>
      <c r="BO952" s="294"/>
    </row>
    <row r="953">
      <c r="A953" s="294"/>
      <c r="B953" s="333"/>
      <c r="D953" s="134"/>
      <c r="E953" s="294"/>
      <c r="I953" s="294"/>
      <c r="J953" s="294"/>
      <c r="N953" s="294"/>
      <c r="O953" s="294"/>
      <c r="P953" s="294"/>
      <c r="Q953" s="294"/>
      <c r="R953" s="294"/>
      <c r="S953" s="294"/>
      <c r="T953" s="294"/>
      <c r="U953" s="294"/>
      <c r="V953" s="294"/>
      <c r="W953" s="294"/>
      <c r="X953" s="294"/>
      <c r="Y953" s="294"/>
      <c r="Z953" s="294"/>
      <c r="AA953" s="294"/>
      <c r="AB953" s="294"/>
      <c r="AC953" s="294"/>
      <c r="AD953" s="294"/>
      <c r="AE953" s="294"/>
      <c r="AF953" s="294"/>
      <c r="AG953" s="294"/>
      <c r="AH953" s="294"/>
      <c r="AI953" s="294"/>
      <c r="AJ953" s="294"/>
      <c r="AK953" s="294"/>
      <c r="AL953" s="294"/>
      <c r="AM953" s="294"/>
      <c r="AN953" s="294"/>
      <c r="AO953" s="294"/>
      <c r="AP953" s="294"/>
      <c r="AQ953" s="294"/>
      <c r="AR953" s="294"/>
      <c r="AS953" s="294"/>
      <c r="AT953" s="294"/>
      <c r="AU953" s="294"/>
      <c r="AV953" s="294"/>
      <c r="AW953" s="294"/>
      <c r="AX953" s="294"/>
      <c r="AY953" s="294"/>
      <c r="AZ953" s="294"/>
      <c r="BA953" s="294"/>
      <c r="BB953" s="294"/>
      <c r="BC953" s="294"/>
      <c r="BD953" s="294"/>
      <c r="BE953" s="294"/>
      <c r="BF953" s="294"/>
      <c r="BG953" s="294"/>
      <c r="BH953" s="294"/>
      <c r="BI953" s="294"/>
      <c r="BJ953" s="294"/>
      <c r="BK953" s="294"/>
      <c r="BL953" s="294"/>
      <c r="BM953" s="294"/>
      <c r="BN953" s="294"/>
      <c r="BO953" s="294"/>
    </row>
    <row r="954">
      <c r="A954" s="294"/>
      <c r="B954" s="333"/>
      <c r="D954" s="134"/>
      <c r="E954" s="294"/>
      <c r="I954" s="294"/>
      <c r="J954" s="294"/>
      <c r="N954" s="294"/>
      <c r="O954" s="294"/>
      <c r="P954" s="294"/>
      <c r="Q954" s="294"/>
      <c r="R954" s="294"/>
      <c r="S954" s="294"/>
      <c r="T954" s="294"/>
      <c r="U954" s="294"/>
      <c r="V954" s="294"/>
      <c r="W954" s="294"/>
      <c r="X954" s="294"/>
      <c r="Y954" s="294"/>
      <c r="Z954" s="294"/>
      <c r="AA954" s="294"/>
      <c r="AB954" s="294"/>
      <c r="AC954" s="294"/>
      <c r="AD954" s="294"/>
      <c r="AE954" s="294"/>
      <c r="AF954" s="294"/>
      <c r="AG954" s="294"/>
      <c r="AH954" s="294"/>
      <c r="AI954" s="294"/>
      <c r="AJ954" s="294"/>
      <c r="AK954" s="294"/>
      <c r="AL954" s="294"/>
      <c r="AM954" s="294"/>
      <c r="AN954" s="294"/>
      <c r="AO954" s="294"/>
      <c r="AP954" s="294"/>
      <c r="AQ954" s="294"/>
      <c r="AR954" s="294"/>
      <c r="AS954" s="294"/>
      <c r="AT954" s="294"/>
      <c r="AU954" s="294"/>
      <c r="AV954" s="294"/>
      <c r="AW954" s="294"/>
      <c r="AX954" s="294"/>
      <c r="AY954" s="294"/>
      <c r="AZ954" s="294"/>
      <c r="BA954" s="294"/>
      <c r="BB954" s="294"/>
      <c r="BC954" s="294"/>
      <c r="BD954" s="294"/>
      <c r="BE954" s="294"/>
      <c r="BF954" s="294"/>
      <c r="BG954" s="294"/>
      <c r="BH954" s="294"/>
      <c r="BI954" s="294"/>
      <c r="BJ954" s="294"/>
      <c r="BK954" s="294"/>
      <c r="BL954" s="294"/>
      <c r="BM954" s="294"/>
      <c r="BN954" s="294"/>
      <c r="BO954" s="294"/>
    </row>
    <row r="955">
      <c r="A955" s="294"/>
      <c r="B955" s="333"/>
      <c r="D955" s="134"/>
      <c r="E955" s="294"/>
      <c r="I955" s="294"/>
      <c r="J955" s="294"/>
      <c r="N955" s="294"/>
      <c r="O955" s="294"/>
      <c r="P955" s="294"/>
      <c r="Q955" s="294"/>
      <c r="R955" s="294"/>
      <c r="S955" s="294"/>
      <c r="T955" s="294"/>
      <c r="U955" s="294"/>
      <c r="V955" s="294"/>
      <c r="W955" s="294"/>
      <c r="X955" s="294"/>
      <c r="Y955" s="294"/>
      <c r="Z955" s="294"/>
      <c r="AA955" s="294"/>
      <c r="AB955" s="294"/>
      <c r="AC955" s="294"/>
      <c r="AD955" s="294"/>
      <c r="AE955" s="294"/>
      <c r="AF955" s="294"/>
      <c r="AG955" s="294"/>
      <c r="AH955" s="294"/>
      <c r="AI955" s="294"/>
      <c r="AJ955" s="294"/>
      <c r="AK955" s="294"/>
      <c r="AL955" s="294"/>
      <c r="AM955" s="294"/>
      <c r="AN955" s="294"/>
      <c r="AO955" s="294"/>
      <c r="AP955" s="294"/>
      <c r="AQ955" s="294"/>
      <c r="AR955" s="294"/>
      <c r="AS955" s="294"/>
      <c r="AT955" s="294"/>
      <c r="AU955" s="294"/>
      <c r="AV955" s="294"/>
      <c r="AW955" s="294"/>
      <c r="AX955" s="294"/>
      <c r="AY955" s="294"/>
      <c r="AZ955" s="294"/>
      <c r="BA955" s="294"/>
      <c r="BB955" s="294"/>
      <c r="BC955" s="294"/>
      <c r="BD955" s="294"/>
      <c r="BE955" s="294"/>
      <c r="BF955" s="294"/>
      <c r="BG955" s="294"/>
      <c r="BH955" s="294"/>
      <c r="BI955" s="294"/>
      <c r="BJ955" s="294"/>
      <c r="BK955" s="294"/>
      <c r="BL955" s="294"/>
      <c r="BM955" s="294"/>
      <c r="BN955" s="294"/>
      <c r="BO955" s="294"/>
    </row>
    <row r="956">
      <c r="A956" s="294"/>
      <c r="B956" s="333"/>
      <c r="D956" s="134"/>
      <c r="E956" s="294"/>
      <c r="I956" s="294"/>
      <c r="J956" s="294"/>
      <c r="N956" s="294"/>
      <c r="O956" s="294"/>
      <c r="P956" s="294"/>
      <c r="Q956" s="294"/>
      <c r="R956" s="294"/>
      <c r="S956" s="294"/>
      <c r="T956" s="294"/>
      <c r="U956" s="294"/>
      <c r="V956" s="294"/>
      <c r="W956" s="294"/>
      <c r="X956" s="294"/>
      <c r="Y956" s="294"/>
      <c r="Z956" s="294"/>
      <c r="AA956" s="294"/>
      <c r="AB956" s="294"/>
      <c r="AC956" s="294"/>
      <c r="AD956" s="294"/>
      <c r="AE956" s="294"/>
      <c r="AF956" s="294"/>
      <c r="AG956" s="294"/>
      <c r="AH956" s="294"/>
      <c r="AI956" s="294"/>
      <c r="AJ956" s="294"/>
      <c r="AK956" s="294"/>
      <c r="AL956" s="294"/>
      <c r="AM956" s="294"/>
      <c r="AN956" s="294"/>
      <c r="AO956" s="294"/>
      <c r="AP956" s="294"/>
      <c r="AQ956" s="294"/>
      <c r="AR956" s="294"/>
      <c r="AS956" s="294"/>
      <c r="AT956" s="294"/>
      <c r="AU956" s="294"/>
      <c r="AV956" s="294"/>
      <c r="AW956" s="294"/>
      <c r="AX956" s="294"/>
      <c r="AY956" s="294"/>
      <c r="AZ956" s="294"/>
      <c r="BA956" s="294"/>
      <c r="BB956" s="294"/>
      <c r="BC956" s="294"/>
      <c r="BD956" s="294"/>
      <c r="BE956" s="294"/>
      <c r="BF956" s="294"/>
      <c r="BG956" s="294"/>
      <c r="BH956" s="294"/>
      <c r="BI956" s="294"/>
      <c r="BJ956" s="294"/>
      <c r="BK956" s="294"/>
      <c r="BL956" s="294"/>
      <c r="BM956" s="294"/>
      <c r="BN956" s="294"/>
      <c r="BO956" s="294"/>
    </row>
    <row r="957">
      <c r="A957" s="294"/>
      <c r="B957" s="333"/>
      <c r="D957" s="134"/>
      <c r="E957" s="294"/>
      <c r="I957" s="294"/>
      <c r="J957" s="294"/>
      <c r="N957" s="294"/>
      <c r="O957" s="294"/>
      <c r="P957" s="294"/>
      <c r="Q957" s="294"/>
      <c r="R957" s="294"/>
      <c r="S957" s="294"/>
      <c r="T957" s="294"/>
      <c r="U957" s="294"/>
      <c r="V957" s="294"/>
      <c r="W957" s="294"/>
      <c r="X957" s="294"/>
      <c r="Y957" s="294"/>
      <c r="Z957" s="294"/>
      <c r="AA957" s="294"/>
      <c r="AB957" s="294"/>
      <c r="AC957" s="294"/>
      <c r="AD957" s="294"/>
      <c r="AE957" s="294"/>
      <c r="AF957" s="294"/>
      <c r="AG957" s="294"/>
      <c r="AH957" s="294"/>
      <c r="AI957" s="294"/>
      <c r="AJ957" s="294"/>
      <c r="AK957" s="294"/>
      <c r="AL957" s="294"/>
      <c r="AM957" s="294"/>
      <c r="AN957" s="294"/>
      <c r="AO957" s="294"/>
      <c r="AP957" s="294"/>
      <c r="AQ957" s="294"/>
      <c r="AR957" s="294"/>
      <c r="AS957" s="294"/>
      <c r="AT957" s="294"/>
      <c r="AU957" s="294"/>
      <c r="AV957" s="294"/>
      <c r="AW957" s="294"/>
      <c r="AX957" s="294"/>
      <c r="AY957" s="294"/>
      <c r="AZ957" s="294"/>
      <c r="BA957" s="294"/>
      <c r="BB957" s="294"/>
      <c r="BC957" s="294"/>
      <c r="BD957" s="294"/>
      <c r="BE957" s="294"/>
      <c r="BF957" s="294"/>
      <c r="BG957" s="294"/>
      <c r="BH957" s="294"/>
      <c r="BI957" s="294"/>
      <c r="BJ957" s="294"/>
      <c r="BK957" s="294"/>
      <c r="BL957" s="294"/>
      <c r="BM957" s="294"/>
      <c r="BN957" s="294"/>
      <c r="BO957" s="294"/>
    </row>
    <row r="958">
      <c r="A958" s="294"/>
      <c r="B958" s="333"/>
      <c r="D958" s="134"/>
      <c r="E958" s="294"/>
      <c r="I958" s="294"/>
      <c r="J958" s="294"/>
      <c r="N958" s="294"/>
      <c r="O958" s="294"/>
      <c r="P958" s="294"/>
      <c r="Q958" s="294"/>
      <c r="R958" s="294"/>
      <c r="S958" s="294"/>
      <c r="T958" s="294"/>
      <c r="U958" s="294"/>
      <c r="V958" s="294"/>
      <c r="W958" s="294"/>
      <c r="X958" s="294"/>
      <c r="Y958" s="294"/>
      <c r="Z958" s="294"/>
      <c r="AA958" s="294"/>
      <c r="AB958" s="294"/>
      <c r="AC958" s="294"/>
      <c r="AD958" s="294"/>
      <c r="AE958" s="294"/>
      <c r="AF958" s="294"/>
      <c r="AG958" s="294"/>
      <c r="AH958" s="294"/>
      <c r="AI958" s="294"/>
      <c r="AJ958" s="294"/>
      <c r="AK958" s="294"/>
      <c r="AL958" s="294"/>
      <c r="AM958" s="294"/>
      <c r="AN958" s="294"/>
      <c r="AO958" s="294"/>
      <c r="AP958" s="294"/>
      <c r="AQ958" s="294"/>
      <c r="AR958" s="294"/>
      <c r="AS958" s="294"/>
      <c r="AT958" s="294"/>
      <c r="AU958" s="294"/>
      <c r="AV958" s="294"/>
      <c r="AW958" s="294"/>
      <c r="AX958" s="294"/>
      <c r="AY958" s="294"/>
      <c r="AZ958" s="294"/>
      <c r="BA958" s="294"/>
      <c r="BB958" s="294"/>
      <c r="BC958" s="294"/>
      <c r="BD958" s="294"/>
      <c r="BE958" s="294"/>
      <c r="BF958" s="294"/>
      <c r="BG958" s="294"/>
      <c r="BH958" s="294"/>
      <c r="BI958" s="294"/>
      <c r="BJ958" s="294"/>
      <c r="BK958" s="294"/>
      <c r="BL958" s="294"/>
      <c r="BM958" s="294"/>
      <c r="BN958" s="294"/>
      <c r="BO958" s="294"/>
    </row>
    <row r="959">
      <c r="A959" s="294"/>
      <c r="B959" s="333"/>
      <c r="D959" s="134"/>
      <c r="E959" s="294"/>
      <c r="I959" s="294"/>
      <c r="J959" s="294"/>
      <c r="N959" s="294"/>
      <c r="O959" s="294"/>
      <c r="P959" s="294"/>
      <c r="Q959" s="294"/>
      <c r="R959" s="294"/>
      <c r="S959" s="294"/>
      <c r="T959" s="294"/>
      <c r="U959" s="294"/>
      <c r="V959" s="294"/>
      <c r="W959" s="294"/>
      <c r="X959" s="294"/>
      <c r="Y959" s="294"/>
      <c r="Z959" s="294"/>
      <c r="AA959" s="294"/>
      <c r="AB959" s="294"/>
      <c r="AC959" s="294"/>
      <c r="AD959" s="294"/>
      <c r="AE959" s="294"/>
      <c r="AF959" s="294"/>
      <c r="AG959" s="294"/>
      <c r="AH959" s="294"/>
      <c r="AI959" s="294"/>
      <c r="AJ959" s="294"/>
      <c r="AK959" s="294"/>
      <c r="AL959" s="294"/>
      <c r="AM959" s="294"/>
      <c r="AN959" s="294"/>
      <c r="AO959" s="294"/>
      <c r="AP959" s="294"/>
      <c r="AQ959" s="294"/>
      <c r="AR959" s="294"/>
      <c r="AS959" s="294"/>
      <c r="AT959" s="294"/>
      <c r="AU959" s="294"/>
      <c r="AV959" s="294"/>
      <c r="AW959" s="294"/>
      <c r="AX959" s="294"/>
      <c r="AY959" s="294"/>
      <c r="AZ959" s="294"/>
      <c r="BA959" s="294"/>
      <c r="BB959" s="294"/>
      <c r="BC959" s="294"/>
      <c r="BD959" s="294"/>
      <c r="BE959" s="294"/>
      <c r="BF959" s="294"/>
      <c r="BG959" s="294"/>
      <c r="BH959" s="294"/>
      <c r="BI959" s="294"/>
      <c r="BJ959" s="294"/>
      <c r="BK959" s="294"/>
      <c r="BL959" s="294"/>
      <c r="BM959" s="294"/>
      <c r="BN959" s="294"/>
      <c r="BO959" s="294"/>
    </row>
    <row r="960">
      <c r="A960" s="294"/>
      <c r="B960" s="333"/>
      <c r="D960" s="134"/>
      <c r="E960" s="294"/>
      <c r="I960" s="294"/>
      <c r="J960" s="294"/>
      <c r="N960" s="294"/>
      <c r="O960" s="294"/>
      <c r="P960" s="294"/>
      <c r="Q960" s="294"/>
      <c r="R960" s="294"/>
      <c r="S960" s="294"/>
      <c r="T960" s="294"/>
      <c r="U960" s="294"/>
      <c r="V960" s="294"/>
      <c r="W960" s="294"/>
      <c r="X960" s="294"/>
      <c r="Y960" s="294"/>
      <c r="Z960" s="294"/>
      <c r="AA960" s="294"/>
      <c r="AB960" s="294"/>
      <c r="AC960" s="294"/>
      <c r="AD960" s="294"/>
      <c r="AE960" s="294"/>
      <c r="AF960" s="294"/>
      <c r="AG960" s="294"/>
      <c r="AH960" s="294"/>
      <c r="AI960" s="294"/>
      <c r="AJ960" s="294"/>
      <c r="AK960" s="294"/>
      <c r="AL960" s="294"/>
      <c r="AM960" s="294"/>
      <c r="AN960" s="294"/>
      <c r="AO960" s="294"/>
      <c r="AP960" s="294"/>
      <c r="AQ960" s="294"/>
      <c r="AR960" s="294"/>
      <c r="AS960" s="294"/>
      <c r="AT960" s="294"/>
      <c r="AU960" s="294"/>
      <c r="AV960" s="294"/>
      <c r="AW960" s="294"/>
      <c r="AX960" s="294"/>
      <c r="AY960" s="294"/>
      <c r="AZ960" s="294"/>
      <c r="BA960" s="294"/>
      <c r="BB960" s="294"/>
      <c r="BC960" s="294"/>
      <c r="BD960" s="294"/>
      <c r="BE960" s="294"/>
      <c r="BF960" s="294"/>
      <c r="BG960" s="294"/>
      <c r="BH960" s="294"/>
      <c r="BI960" s="294"/>
      <c r="BJ960" s="294"/>
      <c r="BK960" s="294"/>
      <c r="BL960" s="294"/>
      <c r="BM960" s="294"/>
      <c r="BN960" s="294"/>
      <c r="BO960" s="294"/>
    </row>
    <row r="961">
      <c r="A961" s="294"/>
      <c r="B961" s="333"/>
      <c r="D961" s="134"/>
      <c r="E961" s="294"/>
      <c r="I961" s="294"/>
      <c r="J961" s="294"/>
      <c r="N961" s="294"/>
      <c r="O961" s="294"/>
      <c r="P961" s="294"/>
      <c r="Q961" s="294"/>
      <c r="R961" s="294"/>
      <c r="S961" s="294"/>
      <c r="T961" s="294"/>
      <c r="U961" s="294"/>
      <c r="V961" s="294"/>
      <c r="W961" s="294"/>
      <c r="X961" s="294"/>
      <c r="Y961" s="294"/>
      <c r="Z961" s="294"/>
      <c r="AA961" s="294"/>
      <c r="AB961" s="294"/>
      <c r="AC961" s="294"/>
      <c r="AD961" s="294"/>
      <c r="AE961" s="294"/>
      <c r="AF961" s="294"/>
      <c r="AG961" s="294"/>
      <c r="AH961" s="294"/>
      <c r="AI961" s="294"/>
      <c r="AJ961" s="294"/>
      <c r="AK961" s="294"/>
      <c r="AL961" s="294"/>
      <c r="AM961" s="294"/>
      <c r="AN961" s="294"/>
      <c r="AO961" s="294"/>
      <c r="AP961" s="294"/>
      <c r="AQ961" s="294"/>
      <c r="AR961" s="294"/>
      <c r="AS961" s="294"/>
      <c r="AT961" s="294"/>
      <c r="AU961" s="294"/>
      <c r="AV961" s="294"/>
      <c r="AW961" s="294"/>
      <c r="AX961" s="294"/>
      <c r="AY961" s="294"/>
      <c r="AZ961" s="294"/>
      <c r="BA961" s="294"/>
      <c r="BB961" s="294"/>
      <c r="BC961" s="294"/>
      <c r="BD961" s="294"/>
      <c r="BE961" s="294"/>
      <c r="BF961" s="294"/>
      <c r="BG961" s="294"/>
      <c r="BH961" s="294"/>
      <c r="BI961" s="294"/>
      <c r="BJ961" s="294"/>
      <c r="BK961" s="294"/>
      <c r="BL961" s="294"/>
      <c r="BM961" s="294"/>
      <c r="BN961" s="294"/>
      <c r="BO961" s="294"/>
    </row>
    <row r="962">
      <c r="A962" s="294"/>
      <c r="B962" s="333"/>
      <c r="D962" s="134"/>
      <c r="E962" s="294"/>
      <c r="I962" s="294"/>
      <c r="J962" s="294"/>
      <c r="N962" s="294"/>
      <c r="O962" s="294"/>
      <c r="P962" s="294"/>
      <c r="Q962" s="294"/>
      <c r="R962" s="294"/>
      <c r="S962" s="294"/>
      <c r="T962" s="294"/>
      <c r="U962" s="294"/>
      <c r="V962" s="294"/>
      <c r="W962" s="294"/>
      <c r="X962" s="294"/>
      <c r="Y962" s="294"/>
      <c r="Z962" s="294"/>
      <c r="AA962" s="294"/>
      <c r="AB962" s="294"/>
      <c r="AC962" s="294"/>
      <c r="AD962" s="294"/>
      <c r="AE962" s="294"/>
      <c r="AF962" s="294"/>
      <c r="AG962" s="294"/>
      <c r="AH962" s="294"/>
      <c r="AI962" s="294"/>
      <c r="AJ962" s="294"/>
      <c r="AK962" s="294"/>
      <c r="AL962" s="294"/>
      <c r="AM962" s="294"/>
      <c r="AN962" s="294"/>
      <c r="AO962" s="294"/>
      <c r="AP962" s="294"/>
      <c r="AQ962" s="294"/>
      <c r="AR962" s="294"/>
      <c r="AS962" s="294"/>
      <c r="AT962" s="294"/>
      <c r="AU962" s="294"/>
      <c r="AV962" s="294"/>
      <c r="AW962" s="294"/>
      <c r="AX962" s="294"/>
      <c r="AY962" s="294"/>
      <c r="AZ962" s="294"/>
      <c r="BA962" s="294"/>
      <c r="BB962" s="294"/>
      <c r="BC962" s="294"/>
      <c r="BD962" s="294"/>
      <c r="BE962" s="294"/>
      <c r="BF962" s="294"/>
      <c r="BG962" s="294"/>
      <c r="BH962" s="294"/>
      <c r="BI962" s="294"/>
      <c r="BJ962" s="294"/>
      <c r="BK962" s="294"/>
      <c r="BL962" s="294"/>
      <c r="BM962" s="294"/>
      <c r="BN962" s="294"/>
      <c r="BO962" s="294"/>
    </row>
    <row r="963">
      <c r="A963" s="294"/>
      <c r="B963" s="333"/>
      <c r="D963" s="134"/>
      <c r="E963" s="294"/>
      <c r="I963" s="294"/>
      <c r="J963" s="294"/>
      <c r="N963" s="294"/>
      <c r="O963" s="294"/>
      <c r="P963" s="294"/>
      <c r="Q963" s="294"/>
      <c r="R963" s="294"/>
      <c r="S963" s="294"/>
      <c r="T963" s="294"/>
      <c r="U963" s="294"/>
      <c r="V963" s="294"/>
      <c r="W963" s="294"/>
      <c r="X963" s="294"/>
      <c r="Y963" s="294"/>
      <c r="Z963" s="294"/>
      <c r="AA963" s="294"/>
      <c r="AB963" s="294"/>
      <c r="AC963" s="294"/>
      <c r="AD963" s="294"/>
      <c r="AE963" s="294"/>
      <c r="AF963" s="294"/>
      <c r="AG963" s="294"/>
      <c r="AH963" s="294"/>
      <c r="AI963" s="294"/>
      <c r="AJ963" s="294"/>
      <c r="AK963" s="294"/>
      <c r="AL963" s="294"/>
      <c r="AM963" s="294"/>
      <c r="AN963" s="294"/>
      <c r="AO963" s="294"/>
      <c r="AP963" s="294"/>
      <c r="AQ963" s="294"/>
      <c r="AR963" s="294"/>
      <c r="AS963" s="294"/>
      <c r="AT963" s="294"/>
      <c r="AU963" s="294"/>
      <c r="AV963" s="294"/>
      <c r="AW963" s="294"/>
      <c r="AX963" s="294"/>
      <c r="AY963" s="294"/>
      <c r="AZ963" s="294"/>
      <c r="BA963" s="294"/>
      <c r="BB963" s="294"/>
      <c r="BC963" s="294"/>
      <c r="BD963" s="294"/>
      <c r="BE963" s="294"/>
      <c r="BF963" s="294"/>
      <c r="BG963" s="294"/>
      <c r="BH963" s="294"/>
      <c r="BI963" s="294"/>
      <c r="BJ963" s="294"/>
      <c r="BK963" s="294"/>
      <c r="BL963" s="294"/>
      <c r="BM963" s="294"/>
      <c r="BN963" s="294"/>
      <c r="BO963" s="294"/>
    </row>
    <row r="964">
      <c r="A964" s="294"/>
      <c r="B964" s="333"/>
      <c r="D964" s="134"/>
      <c r="E964" s="294"/>
      <c r="I964" s="294"/>
      <c r="J964" s="294"/>
      <c r="N964" s="294"/>
      <c r="O964" s="294"/>
      <c r="P964" s="294"/>
      <c r="Q964" s="294"/>
      <c r="R964" s="294"/>
      <c r="S964" s="294"/>
      <c r="T964" s="294"/>
      <c r="U964" s="294"/>
      <c r="V964" s="294"/>
      <c r="W964" s="294"/>
      <c r="X964" s="294"/>
      <c r="Y964" s="294"/>
      <c r="Z964" s="294"/>
      <c r="AA964" s="294"/>
      <c r="AB964" s="294"/>
      <c r="AC964" s="294"/>
      <c r="AD964" s="294"/>
      <c r="AE964" s="294"/>
      <c r="AF964" s="294"/>
      <c r="AG964" s="294"/>
      <c r="AH964" s="294"/>
      <c r="AI964" s="294"/>
      <c r="AJ964" s="294"/>
      <c r="AK964" s="294"/>
      <c r="AL964" s="294"/>
      <c r="AM964" s="294"/>
      <c r="AN964" s="294"/>
      <c r="AO964" s="294"/>
      <c r="AP964" s="294"/>
      <c r="AQ964" s="294"/>
      <c r="AR964" s="294"/>
      <c r="AS964" s="294"/>
      <c r="AT964" s="294"/>
      <c r="AU964" s="294"/>
      <c r="AV964" s="294"/>
      <c r="AW964" s="294"/>
      <c r="AX964" s="294"/>
      <c r="AY964" s="294"/>
      <c r="AZ964" s="294"/>
      <c r="BA964" s="294"/>
      <c r="BB964" s="294"/>
      <c r="BC964" s="294"/>
      <c r="BD964" s="294"/>
      <c r="BE964" s="294"/>
      <c r="BF964" s="294"/>
      <c r="BG964" s="294"/>
      <c r="BH964" s="294"/>
      <c r="BI964" s="294"/>
      <c r="BJ964" s="294"/>
      <c r="BK964" s="294"/>
      <c r="BL964" s="294"/>
      <c r="BM964" s="294"/>
      <c r="BN964" s="294"/>
      <c r="BO964" s="294"/>
    </row>
    <row r="965">
      <c r="A965" s="294"/>
      <c r="B965" s="333"/>
      <c r="D965" s="134"/>
      <c r="E965" s="294"/>
      <c r="I965" s="294"/>
      <c r="J965" s="294"/>
      <c r="N965" s="294"/>
      <c r="O965" s="294"/>
      <c r="P965" s="294"/>
      <c r="Q965" s="294"/>
      <c r="R965" s="294"/>
      <c r="S965" s="294"/>
      <c r="T965" s="294"/>
      <c r="U965" s="294"/>
      <c r="V965" s="294"/>
      <c r="W965" s="294"/>
      <c r="X965" s="294"/>
      <c r="Y965" s="294"/>
      <c r="Z965" s="294"/>
      <c r="AA965" s="294"/>
      <c r="AB965" s="294"/>
      <c r="AC965" s="294"/>
      <c r="AD965" s="294"/>
      <c r="AE965" s="294"/>
      <c r="AF965" s="294"/>
      <c r="AG965" s="294"/>
      <c r="AH965" s="294"/>
      <c r="AI965" s="294"/>
      <c r="AJ965" s="294"/>
      <c r="AK965" s="294"/>
      <c r="AL965" s="294"/>
      <c r="AM965" s="294"/>
      <c r="AN965" s="294"/>
      <c r="AO965" s="294"/>
      <c r="AP965" s="294"/>
      <c r="AQ965" s="294"/>
      <c r="AR965" s="294"/>
      <c r="AS965" s="294"/>
      <c r="AT965" s="294"/>
      <c r="AU965" s="294"/>
      <c r="AV965" s="294"/>
      <c r="AW965" s="294"/>
      <c r="AX965" s="294"/>
      <c r="AY965" s="294"/>
      <c r="AZ965" s="294"/>
      <c r="BA965" s="294"/>
      <c r="BB965" s="294"/>
      <c r="BC965" s="294"/>
      <c r="BD965" s="294"/>
      <c r="BE965" s="294"/>
      <c r="BF965" s="294"/>
      <c r="BG965" s="294"/>
      <c r="BH965" s="294"/>
      <c r="BI965" s="294"/>
      <c r="BJ965" s="294"/>
      <c r="BK965" s="294"/>
      <c r="BL965" s="294"/>
      <c r="BM965" s="294"/>
      <c r="BN965" s="294"/>
      <c r="BO965" s="294"/>
    </row>
    <row r="966">
      <c r="A966" s="294"/>
      <c r="B966" s="333"/>
      <c r="D966" s="134"/>
      <c r="E966" s="294"/>
      <c r="I966" s="294"/>
      <c r="J966" s="294"/>
      <c r="N966" s="294"/>
      <c r="O966" s="294"/>
      <c r="P966" s="294"/>
      <c r="Q966" s="294"/>
      <c r="R966" s="294"/>
      <c r="S966" s="294"/>
      <c r="T966" s="294"/>
      <c r="U966" s="294"/>
      <c r="V966" s="294"/>
      <c r="W966" s="294"/>
      <c r="X966" s="294"/>
      <c r="Y966" s="294"/>
      <c r="Z966" s="294"/>
      <c r="AA966" s="294"/>
      <c r="AB966" s="294"/>
      <c r="AC966" s="294"/>
      <c r="AD966" s="294"/>
      <c r="AE966" s="294"/>
      <c r="AF966" s="294"/>
      <c r="AG966" s="294"/>
      <c r="AH966" s="294"/>
      <c r="AI966" s="294"/>
      <c r="AJ966" s="294"/>
      <c r="AK966" s="294"/>
      <c r="AL966" s="294"/>
      <c r="AM966" s="294"/>
      <c r="AN966" s="294"/>
      <c r="AO966" s="294"/>
      <c r="AP966" s="294"/>
      <c r="AQ966" s="294"/>
      <c r="AR966" s="294"/>
      <c r="AS966" s="294"/>
      <c r="AT966" s="294"/>
      <c r="AU966" s="294"/>
      <c r="AV966" s="294"/>
      <c r="AW966" s="294"/>
      <c r="AX966" s="294"/>
      <c r="AY966" s="294"/>
      <c r="AZ966" s="294"/>
      <c r="BA966" s="294"/>
      <c r="BB966" s="294"/>
      <c r="BC966" s="294"/>
      <c r="BD966" s="294"/>
      <c r="BE966" s="294"/>
      <c r="BF966" s="294"/>
      <c r="BG966" s="294"/>
      <c r="BH966" s="294"/>
      <c r="BI966" s="294"/>
      <c r="BJ966" s="294"/>
      <c r="BK966" s="294"/>
      <c r="BL966" s="294"/>
      <c r="BM966" s="294"/>
      <c r="BN966" s="294"/>
      <c r="BO966" s="294"/>
    </row>
    <row r="967">
      <c r="A967" s="294"/>
      <c r="B967" s="333"/>
      <c r="D967" s="134"/>
      <c r="E967" s="294"/>
      <c r="I967" s="294"/>
      <c r="J967" s="294"/>
      <c r="N967" s="294"/>
      <c r="O967" s="294"/>
      <c r="P967" s="294"/>
      <c r="Q967" s="294"/>
      <c r="R967" s="294"/>
      <c r="S967" s="294"/>
      <c r="T967" s="294"/>
      <c r="U967" s="294"/>
      <c r="V967" s="294"/>
      <c r="W967" s="294"/>
      <c r="X967" s="294"/>
      <c r="Y967" s="294"/>
      <c r="Z967" s="294"/>
      <c r="AA967" s="294"/>
      <c r="AB967" s="294"/>
      <c r="AC967" s="294"/>
      <c r="AD967" s="294"/>
      <c r="AE967" s="294"/>
      <c r="AF967" s="294"/>
      <c r="AG967" s="294"/>
      <c r="AH967" s="294"/>
      <c r="AI967" s="294"/>
      <c r="AJ967" s="294"/>
      <c r="AK967" s="294"/>
      <c r="AL967" s="294"/>
      <c r="AM967" s="294"/>
      <c r="AN967" s="294"/>
      <c r="AO967" s="294"/>
      <c r="AP967" s="294"/>
      <c r="AQ967" s="294"/>
      <c r="AR967" s="294"/>
      <c r="AS967" s="294"/>
      <c r="AT967" s="294"/>
      <c r="AU967" s="294"/>
      <c r="AV967" s="294"/>
      <c r="AW967" s="294"/>
      <c r="AX967" s="294"/>
      <c r="AY967" s="294"/>
      <c r="AZ967" s="294"/>
      <c r="BA967" s="294"/>
      <c r="BB967" s="294"/>
      <c r="BC967" s="294"/>
      <c r="BD967" s="294"/>
      <c r="BE967" s="294"/>
      <c r="BF967" s="294"/>
      <c r="BG967" s="294"/>
      <c r="BH967" s="294"/>
      <c r="BI967" s="294"/>
      <c r="BJ967" s="294"/>
      <c r="BK967" s="294"/>
      <c r="BL967" s="294"/>
      <c r="BM967" s="294"/>
      <c r="BN967" s="294"/>
      <c r="BO967" s="294"/>
    </row>
    <row r="968">
      <c r="A968" s="294"/>
      <c r="B968" s="333"/>
      <c r="D968" s="134"/>
      <c r="E968" s="294"/>
      <c r="I968" s="294"/>
      <c r="J968" s="294"/>
      <c r="N968" s="294"/>
      <c r="O968" s="294"/>
      <c r="P968" s="294"/>
      <c r="Q968" s="294"/>
      <c r="R968" s="294"/>
      <c r="S968" s="294"/>
      <c r="T968" s="294"/>
      <c r="U968" s="294"/>
      <c r="V968" s="294"/>
      <c r="W968" s="294"/>
      <c r="X968" s="294"/>
      <c r="Y968" s="294"/>
      <c r="Z968" s="294"/>
      <c r="AA968" s="294"/>
      <c r="AB968" s="294"/>
      <c r="AC968" s="294"/>
      <c r="AD968" s="294"/>
      <c r="AE968" s="294"/>
      <c r="AF968" s="294"/>
      <c r="AG968" s="294"/>
      <c r="AH968" s="294"/>
      <c r="AI968" s="294"/>
      <c r="AJ968" s="294"/>
      <c r="AK968" s="294"/>
      <c r="AL968" s="294"/>
      <c r="AM968" s="294"/>
      <c r="AN968" s="294"/>
      <c r="AO968" s="294"/>
      <c r="AP968" s="294"/>
      <c r="AQ968" s="294"/>
      <c r="AR968" s="294"/>
      <c r="AS968" s="294"/>
      <c r="AT968" s="294"/>
      <c r="AU968" s="294"/>
      <c r="AV968" s="294"/>
      <c r="AW968" s="294"/>
      <c r="AX968" s="294"/>
      <c r="AY968" s="294"/>
      <c r="AZ968" s="294"/>
      <c r="BA968" s="294"/>
      <c r="BB968" s="294"/>
      <c r="BC968" s="294"/>
      <c r="BD968" s="294"/>
      <c r="BE968" s="294"/>
      <c r="BF968" s="294"/>
      <c r="BG968" s="294"/>
      <c r="BH968" s="294"/>
      <c r="BI968" s="294"/>
      <c r="BJ968" s="294"/>
      <c r="BK968" s="294"/>
      <c r="BL968" s="294"/>
      <c r="BM968" s="294"/>
      <c r="BN968" s="294"/>
      <c r="BO968" s="294"/>
    </row>
    <row r="969">
      <c r="A969" s="294"/>
      <c r="B969" s="333"/>
      <c r="D969" s="134"/>
      <c r="E969" s="294"/>
      <c r="I969" s="294"/>
      <c r="J969" s="294"/>
      <c r="N969" s="294"/>
      <c r="O969" s="294"/>
      <c r="P969" s="294"/>
      <c r="Q969" s="294"/>
      <c r="R969" s="294"/>
      <c r="S969" s="294"/>
      <c r="T969" s="294"/>
      <c r="U969" s="294"/>
      <c r="V969" s="294"/>
      <c r="W969" s="294"/>
      <c r="X969" s="294"/>
      <c r="Y969" s="294"/>
      <c r="Z969" s="294"/>
      <c r="AA969" s="294"/>
      <c r="AB969" s="294"/>
      <c r="AC969" s="294"/>
      <c r="AD969" s="294"/>
      <c r="AE969" s="294"/>
      <c r="AF969" s="294"/>
      <c r="AG969" s="294"/>
      <c r="AH969" s="294"/>
      <c r="AI969" s="294"/>
      <c r="AJ969" s="294"/>
      <c r="AK969" s="294"/>
      <c r="AL969" s="294"/>
      <c r="AM969" s="294"/>
      <c r="AN969" s="294"/>
      <c r="AO969" s="294"/>
      <c r="AP969" s="294"/>
      <c r="AQ969" s="294"/>
      <c r="AR969" s="294"/>
      <c r="AS969" s="294"/>
      <c r="AT969" s="294"/>
      <c r="AU969" s="294"/>
      <c r="AV969" s="294"/>
      <c r="AW969" s="294"/>
      <c r="AX969" s="294"/>
      <c r="AY969" s="294"/>
      <c r="AZ969" s="294"/>
      <c r="BA969" s="294"/>
      <c r="BB969" s="294"/>
      <c r="BC969" s="294"/>
      <c r="BD969" s="294"/>
      <c r="BE969" s="294"/>
      <c r="BF969" s="294"/>
      <c r="BG969" s="294"/>
      <c r="BH969" s="294"/>
      <c r="BI969" s="294"/>
      <c r="BJ969" s="294"/>
      <c r="BK969" s="294"/>
      <c r="BL969" s="294"/>
      <c r="BM969" s="294"/>
      <c r="BN969" s="294"/>
      <c r="BO969" s="294"/>
    </row>
    <row r="970">
      <c r="A970" s="294"/>
      <c r="B970" s="333"/>
      <c r="D970" s="134"/>
      <c r="E970" s="294"/>
      <c r="I970" s="294"/>
      <c r="J970" s="294"/>
      <c r="N970" s="294"/>
      <c r="O970" s="294"/>
      <c r="P970" s="294"/>
      <c r="Q970" s="294"/>
      <c r="R970" s="294"/>
      <c r="S970" s="294"/>
      <c r="T970" s="294"/>
      <c r="U970" s="294"/>
      <c r="V970" s="294"/>
      <c r="W970" s="294"/>
      <c r="X970" s="294"/>
      <c r="Y970" s="294"/>
      <c r="Z970" s="294"/>
      <c r="AA970" s="294"/>
      <c r="AB970" s="294"/>
      <c r="AC970" s="294"/>
      <c r="AD970" s="294"/>
      <c r="AE970" s="294"/>
      <c r="AF970" s="294"/>
      <c r="AG970" s="294"/>
      <c r="AH970" s="294"/>
      <c r="AI970" s="294"/>
      <c r="AJ970" s="294"/>
      <c r="AK970" s="294"/>
      <c r="AL970" s="294"/>
      <c r="AM970" s="294"/>
      <c r="AN970" s="294"/>
      <c r="AO970" s="294"/>
      <c r="AP970" s="294"/>
      <c r="AQ970" s="294"/>
      <c r="AR970" s="294"/>
      <c r="AS970" s="294"/>
      <c r="AT970" s="294"/>
      <c r="AU970" s="294"/>
      <c r="AV970" s="294"/>
      <c r="AW970" s="294"/>
      <c r="AX970" s="294"/>
      <c r="AY970" s="294"/>
      <c r="AZ970" s="294"/>
      <c r="BA970" s="294"/>
      <c r="BB970" s="294"/>
      <c r="BC970" s="294"/>
      <c r="BD970" s="294"/>
      <c r="BE970" s="294"/>
      <c r="BF970" s="294"/>
      <c r="BG970" s="294"/>
      <c r="BH970" s="294"/>
      <c r="BI970" s="294"/>
      <c r="BJ970" s="294"/>
      <c r="BK970" s="294"/>
      <c r="BL970" s="294"/>
      <c r="BM970" s="294"/>
      <c r="BN970" s="294"/>
      <c r="BO970" s="294"/>
    </row>
    <row r="971">
      <c r="A971" s="294"/>
      <c r="B971" s="333"/>
      <c r="D971" s="134"/>
      <c r="E971" s="294"/>
      <c r="I971" s="294"/>
      <c r="J971" s="294"/>
      <c r="N971" s="294"/>
      <c r="O971" s="294"/>
      <c r="P971" s="294"/>
      <c r="Q971" s="294"/>
      <c r="R971" s="294"/>
      <c r="S971" s="294"/>
      <c r="T971" s="294"/>
      <c r="U971" s="294"/>
      <c r="V971" s="294"/>
      <c r="W971" s="294"/>
      <c r="X971" s="294"/>
      <c r="Y971" s="294"/>
      <c r="Z971" s="294"/>
      <c r="AA971" s="294"/>
      <c r="AB971" s="294"/>
      <c r="AC971" s="294"/>
      <c r="AD971" s="294"/>
      <c r="AE971" s="294"/>
      <c r="AF971" s="294"/>
      <c r="AG971" s="294"/>
      <c r="AH971" s="294"/>
      <c r="AI971" s="294"/>
      <c r="AJ971" s="294"/>
      <c r="AK971" s="294"/>
      <c r="AL971" s="294"/>
      <c r="AM971" s="294"/>
      <c r="AN971" s="294"/>
      <c r="AO971" s="294"/>
      <c r="AP971" s="294"/>
      <c r="AQ971" s="294"/>
      <c r="AR971" s="294"/>
      <c r="AS971" s="294"/>
      <c r="AT971" s="294"/>
      <c r="AU971" s="294"/>
      <c r="AV971" s="294"/>
      <c r="AW971" s="294"/>
      <c r="AX971" s="294"/>
      <c r="AY971" s="294"/>
      <c r="AZ971" s="294"/>
      <c r="BA971" s="294"/>
      <c r="BB971" s="294"/>
      <c r="BC971" s="294"/>
      <c r="BD971" s="294"/>
      <c r="BE971" s="294"/>
      <c r="BF971" s="294"/>
      <c r="BG971" s="294"/>
      <c r="BH971" s="294"/>
      <c r="BI971" s="294"/>
      <c r="BJ971" s="294"/>
      <c r="BK971" s="294"/>
      <c r="BL971" s="294"/>
      <c r="BM971" s="294"/>
      <c r="BN971" s="294"/>
      <c r="BO971" s="294"/>
    </row>
    <row r="972">
      <c r="A972" s="294"/>
      <c r="B972" s="333"/>
      <c r="D972" s="134"/>
      <c r="E972" s="294"/>
      <c r="I972" s="294"/>
      <c r="J972" s="294"/>
      <c r="N972" s="294"/>
      <c r="O972" s="294"/>
      <c r="P972" s="294"/>
      <c r="Q972" s="294"/>
      <c r="R972" s="294"/>
      <c r="S972" s="294"/>
      <c r="T972" s="294"/>
      <c r="U972" s="294"/>
      <c r="V972" s="294"/>
      <c r="W972" s="294"/>
      <c r="X972" s="294"/>
      <c r="Y972" s="294"/>
      <c r="Z972" s="294"/>
      <c r="AA972" s="294"/>
      <c r="AB972" s="294"/>
      <c r="AC972" s="294"/>
      <c r="AD972" s="294"/>
      <c r="AE972" s="294"/>
      <c r="AF972" s="294"/>
      <c r="AG972" s="294"/>
      <c r="AH972" s="294"/>
      <c r="AI972" s="294"/>
      <c r="AJ972" s="294"/>
      <c r="AK972" s="294"/>
      <c r="AL972" s="294"/>
      <c r="AM972" s="294"/>
      <c r="AN972" s="294"/>
      <c r="AO972" s="294"/>
      <c r="AP972" s="294"/>
      <c r="AQ972" s="294"/>
      <c r="AR972" s="294"/>
      <c r="AS972" s="294"/>
      <c r="AT972" s="294"/>
      <c r="AU972" s="294"/>
      <c r="AV972" s="294"/>
      <c r="AW972" s="294"/>
      <c r="AX972" s="294"/>
      <c r="AY972" s="294"/>
      <c r="AZ972" s="294"/>
      <c r="BA972" s="294"/>
      <c r="BB972" s="294"/>
      <c r="BC972" s="294"/>
      <c r="BD972" s="294"/>
      <c r="BE972" s="294"/>
      <c r="BF972" s="294"/>
      <c r="BG972" s="294"/>
      <c r="BH972" s="294"/>
      <c r="BI972" s="294"/>
      <c r="BJ972" s="294"/>
      <c r="BK972" s="294"/>
      <c r="BL972" s="294"/>
      <c r="BM972" s="294"/>
      <c r="BN972" s="294"/>
      <c r="BO972" s="294"/>
    </row>
    <row r="973">
      <c r="A973" s="294"/>
      <c r="B973" s="333"/>
      <c r="D973" s="134"/>
      <c r="E973" s="294"/>
      <c r="I973" s="294"/>
      <c r="J973" s="294"/>
      <c r="N973" s="294"/>
      <c r="O973" s="294"/>
      <c r="P973" s="294"/>
      <c r="Q973" s="294"/>
      <c r="R973" s="294"/>
      <c r="S973" s="294"/>
      <c r="T973" s="294"/>
      <c r="U973" s="294"/>
      <c r="V973" s="294"/>
      <c r="W973" s="294"/>
      <c r="X973" s="294"/>
      <c r="Y973" s="294"/>
      <c r="Z973" s="294"/>
      <c r="AA973" s="294"/>
      <c r="AB973" s="294"/>
      <c r="AC973" s="294"/>
      <c r="AD973" s="294"/>
      <c r="AE973" s="294"/>
      <c r="AF973" s="294"/>
      <c r="AG973" s="294"/>
      <c r="AH973" s="294"/>
      <c r="AI973" s="294"/>
      <c r="AJ973" s="294"/>
      <c r="AK973" s="294"/>
      <c r="AL973" s="294"/>
      <c r="AM973" s="294"/>
      <c r="AN973" s="294"/>
      <c r="AO973" s="294"/>
      <c r="AP973" s="294"/>
      <c r="AQ973" s="294"/>
      <c r="AR973" s="294"/>
      <c r="AS973" s="294"/>
      <c r="AT973" s="294"/>
      <c r="AU973" s="294"/>
      <c r="AV973" s="294"/>
      <c r="AW973" s="294"/>
      <c r="AX973" s="294"/>
      <c r="AY973" s="294"/>
      <c r="AZ973" s="294"/>
      <c r="BA973" s="294"/>
      <c r="BB973" s="294"/>
      <c r="BC973" s="294"/>
      <c r="BD973" s="294"/>
      <c r="BE973" s="294"/>
      <c r="BF973" s="294"/>
      <c r="BG973" s="294"/>
      <c r="BH973" s="294"/>
      <c r="BI973" s="294"/>
      <c r="BJ973" s="294"/>
      <c r="BK973" s="294"/>
      <c r="BL973" s="294"/>
      <c r="BM973" s="294"/>
      <c r="BN973" s="294"/>
      <c r="BO973" s="294"/>
    </row>
    <row r="974">
      <c r="A974" s="294"/>
      <c r="B974" s="333"/>
      <c r="D974" s="134"/>
      <c r="E974" s="294"/>
      <c r="I974" s="294"/>
      <c r="J974" s="294"/>
      <c r="N974" s="294"/>
      <c r="O974" s="294"/>
      <c r="P974" s="294"/>
      <c r="Q974" s="294"/>
      <c r="R974" s="294"/>
      <c r="S974" s="294"/>
      <c r="T974" s="294"/>
      <c r="U974" s="294"/>
      <c r="V974" s="294"/>
      <c r="W974" s="294"/>
      <c r="X974" s="294"/>
      <c r="Y974" s="294"/>
      <c r="Z974" s="294"/>
      <c r="AA974" s="294"/>
      <c r="AB974" s="294"/>
      <c r="AC974" s="294"/>
      <c r="AD974" s="294"/>
      <c r="AE974" s="294"/>
      <c r="AF974" s="294"/>
      <c r="AG974" s="294"/>
      <c r="AH974" s="294"/>
      <c r="AI974" s="294"/>
      <c r="AJ974" s="294"/>
      <c r="AK974" s="294"/>
      <c r="AL974" s="294"/>
      <c r="AM974" s="294"/>
      <c r="AN974" s="294"/>
      <c r="AO974" s="294"/>
      <c r="AP974" s="294"/>
      <c r="AQ974" s="294"/>
      <c r="AR974" s="294"/>
      <c r="AS974" s="294"/>
      <c r="AT974" s="294"/>
      <c r="AU974" s="294"/>
      <c r="AV974" s="294"/>
      <c r="AW974" s="294"/>
      <c r="AX974" s="294"/>
      <c r="AY974" s="294"/>
      <c r="AZ974" s="294"/>
      <c r="BA974" s="294"/>
      <c r="BB974" s="294"/>
      <c r="BC974" s="294"/>
      <c r="BD974" s="294"/>
      <c r="BE974" s="294"/>
      <c r="BF974" s="294"/>
      <c r="BG974" s="294"/>
      <c r="BH974" s="294"/>
      <c r="BI974" s="294"/>
      <c r="BJ974" s="294"/>
      <c r="BK974" s="294"/>
      <c r="BL974" s="294"/>
      <c r="BM974" s="294"/>
      <c r="BN974" s="294"/>
      <c r="BO974" s="294"/>
    </row>
    <row r="975">
      <c r="A975" s="294"/>
      <c r="B975" s="333"/>
      <c r="D975" s="134"/>
      <c r="E975" s="294"/>
      <c r="I975" s="294"/>
      <c r="J975" s="294"/>
      <c r="N975" s="294"/>
      <c r="O975" s="294"/>
      <c r="P975" s="294"/>
      <c r="Q975" s="294"/>
      <c r="R975" s="294"/>
      <c r="S975" s="294"/>
      <c r="T975" s="294"/>
      <c r="U975" s="294"/>
      <c r="V975" s="294"/>
      <c r="W975" s="294"/>
      <c r="X975" s="294"/>
      <c r="Y975" s="294"/>
      <c r="Z975" s="294"/>
      <c r="AA975" s="294"/>
      <c r="AB975" s="294"/>
      <c r="AC975" s="294"/>
      <c r="AD975" s="294"/>
      <c r="AE975" s="294"/>
      <c r="AF975" s="294"/>
      <c r="AG975" s="294"/>
      <c r="AH975" s="294"/>
      <c r="AI975" s="294"/>
      <c r="AJ975" s="294"/>
      <c r="AK975" s="294"/>
      <c r="AL975" s="294"/>
      <c r="AM975" s="294"/>
      <c r="AN975" s="294"/>
      <c r="AO975" s="294"/>
      <c r="AP975" s="294"/>
      <c r="AQ975" s="294"/>
      <c r="AR975" s="294"/>
      <c r="AS975" s="294"/>
      <c r="AT975" s="294"/>
      <c r="AU975" s="294"/>
      <c r="AV975" s="294"/>
      <c r="AW975" s="294"/>
      <c r="AX975" s="294"/>
      <c r="AY975" s="294"/>
      <c r="AZ975" s="294"/>
      <c r="BA975" s="294"/>
      <c r="BB975" s="294"/>
      <c r="BC975" s="294"/>
      <c r="BD975" s="294"/>
      <c r="BE975" s="294"/>
      <c r="BF975" s="294"/>
      <c r="BG975" s="294"/>
      <c r="BH975" s="294"/>
      <c r="BI975" s="294"/>
      <c r="BJ975" s="294"/>
      <c r="BK975" s="294"/>
      <c r="BL975" s="294"/>
      <c r="BM975" s="294"/>
      <c r="BN975" s="294"/>
      <c r="BO975" s="294"/>
    </row>
    <row r="976">
      <c r="A976" s="294"/>
      <c r="B976" s="333"/>
      <c r="D976" s="134"/>
      <c r="E976" s="294"/>
      <c r="I976" s="294"/>
      <c r="J976" s="294"/>
      <c r="N976" s="294"/>
      <c r="O976" s="294"/>
      <c r="P976" s="294"/>
      <c r="Q976" s="294"/>
      <c r="R976" s="294"/>
      <c r="S976" s="294"/>
      <c r="T976" s="294"/>
      <c r="U976" s="294"/>
      <c r="V976" s="294"/>
      <c r="W976" s="294"/>
      <c r="X976" s="294"/>
      <c r="Y976" s="294"/>
      <c r="Z976" s="294"/>
      <c r="AA976" s="294"/>
      <c r="AB976" s="294"/>
      <c r="AC976" s="294"/>
      <c r="AD976" s="294"/>
      <c r="AE976" s="294"/>
      <c r="AF976" s="294"/>
      <c r="AG976" s="294"/>
      <c r="AH976" s="294"/>
      <c r="AI976" s="294"/>
      <c r="AJ976" s="294"/>
      <c r="AK976" s="294"/>
      <c r="AL976" s="294"/>
      <c r="AM976" s="294"/>
      <c r="AN976" s="294"/>
      <c r="AO976" s="294"/>
      <c r="AP976" s="294"/>
      <c r="AQ976" s="294"/>
      <c r="AR976" s="294"/>
      <c r="AS976" s="294"/>
      <c r="AT976" s="294"/>
      <c r="AU976" s="294"/>
      <c r="AV976" s="294"/>
      <c r="AW976" s="294"/>
      <c r="AX976" s="294"/>
      <c r="AY976" s="294"/>
      <c r="AZ976" s="294"/>
      <c r="BA976" s="294"/>
      <c r="BB976" s="294"/>
      <c r="BC976" s="294"/>
      <c r="BD976" s="294"/>
      <c r="BE976" s="294"/>
      <c r="BF976" s="294"/>
      <c r="BG976" s="294"/>
      <c r="BH976" s="294"/>
      <c r="BI976" s="294"/>
      <c r="BJ976" s="294"/>
      <c r="BK976" s="294"/>
      <c r="BL976" s="294"/>
      <c r="BM976" s="294"/>
      <c r="BN976" s="294"/>
      <c r="BO976" s="294"/>
    </row>
    <row r="977">
      <c r="A977" s="294"/>
      <c r="B977" s="333"/>
      <c r="D977" s="134"/>
      <c r="E977" s="294"/>
      <c r="I977" s="294"/>
      <c r="J977" s="294"/>
      <c r="N977" s="294"/>
      <c r="O977" s="294"/>
      <c r="P977" s="294"/>
      <c r="Q977" s="294"/>
      <c r="R977" s="294"/>
      <c r="S977" s="294"/>
      <c r="T977" s="294"/>
      <c r="U977" s="294"/>
      <c r="V977" s="294"/>
      <c r="W977" s="294"/>
      <c r="X977" s="294"/>
      <c r="Y977" s="294"/>
      <c r="Z977" s="294"/>
      <c r="AA977" s="294"/>
      <c r="AB977" s="294"/>
      <c r="AC977" s="294"/>
      <c r="AD977" s="294"/>
      <c r="AE977" s="294"/>
      <c r="AF977" s="294"/>
      <c r="AG977" s="294"/>
      <c r="AH977" s="294"/>
      <c r="AI977" s="294"/>
      <c r="AJ977" s="294"/>
      <c r="AK977" s="294"/>
      <c r="AL977" s="294"/>
      <c r="AM977" s="294"/>
      <c r="AN977" s="294"/>
      <c r="AO977" s="294"/>
      <c r="AP977" s="294"/>
      <c r="AQ977" s="294"/>
      <c r="AR977" s="294"/>
      <c r="AS977" s="294"/>
      <c r="AT977" s="294"/>
      <c r="AU977" s="294"/>
      <c r="AV977" s="294"/>
      <c r="AW977" s="294"/>
      <c r="AX977" s="294"/>
      <c r="AY977" s="294"/>
      <c r="AZ977" s="294"/>
      <c r="BA977" s="294"/>
      <c r="BB977" s="294"/>
      <c r="BC977" s="294"/>
      <c r="BD977" s="294"/>
      <c r="BE977" s="294"/>
      <c r="BF977" s="294"/>
      <c r="BG977" s="294"/>
      <c r="BH977" s="294"/>
      <c r="BI977" s="294"/>
      <c r="BJ977" s="294"/>
      <c r="BK977" s="294"/>
      <c r="BL977" s="294"/>
      <c r="BM977" s="294"/>
      <c r="BN977" s="294"/>
      <c r="BO977" s="294"/>
    </row>
    <row r="978">
      <c r="A978" s="294"/>
      <c r="B978" s="333"/>
      <c r="D978" s="134"/>
      <c r="E978" s="294"/>
      <c r="I978" s="294"/>
      <c r="J978" s="294"/>
      <c r="N978" s="294"/>
      <c r="O978" s="294"/>
      <c r="P978" s="294"/>
      <c r="Q978" s="294"/>
      <c r="R978" s="294"/>
      <c r="S978" s="294"/>
      <c r="T978" s="294"/>
      <c r="U978" s="294"/>
      <c r="V978" s="294"/>
      <c r="W978" s="294"/>
      <c r="X978" s="294"/>
      <c r="Y978" s="294"/>
      <c r="Z978" s="294"/>
      <c r="AA978" s="294"/>
      <c r="AB978" s="294"/>
      <c r="AC978" s="294"/>
      <c r="AD978" s="294"/>
      <c r="AE978" s="294"/>
      <c r="AF978" s="294"/>
      <c r="AG978" s="294"/>
      <c r="AH978" s="294"/>
      <c r="AI978" s="294"/>
      <c r="AJ978" s="294"/>
      <c r="AK978" s="294"/>
      <c r="AL978" s="294"/>
      <c r="AM978" s="294"/>
      <c r="AN978" s="294"/>
      <c r="AO978" s="294"/>
      <c r="AP978" s="294"/>
      <c r="AQ978" s="294"/>
      <c r="AR978" s="294"/>
      <c r="AS978" s="294"/>
      <c r="AT978" s="294"/>
      <c r="AU978" s="294"/>
      <c r="AV978" s="294"/>
      <c r="AW978" s="294"/>
      <c r="AX978" s="294"/>
      <c r="AY978" s="294"/>
      <c r="AZ978" s="294"/>
      <c r="BA978" s="294"/>
      <c r="BB978" s="294"/>
      <c r="BC978" s="294"/>
      <c r="BD978" s="294"/>
      <c r="BE978" s="294"/>
      <c r="BF978" s="294"/>
      <c r="BG978" s="294"/>
      <c r="BH978" s="294"/>
      <c r="BI978" s="294"/>
      <c r="BJ978" s="294"/>
      <c r="BK978" s="294"/>
      <c r="BL978" s="294"/>
      <c r="BM978" s="294"/>
      <c r="BN978" s="294"/>
      <c r="BO978" s="294"/>
    </row>
    <row r="979">
      <c r="A979" s="294"/>
      <c r="B979" s="333"/>
      <c r="D979" s="134"/>
      <c r="E979" s="294"/>
      <c r="I979" s="294"/>
      <c r="J979" s="294"/>
      <c r="N979" s="294"/>
      <c r="O979" s="294"/>
      <c r="P979" s="294"/>
      <c r="Q979" s="294"/>
      <c r="R979" s="294"/>
      <c r="S979" s="294"/>
      <c r="T979" s="294"/>
      <c r="U979" s="294"/>
      <c r="V979" s="294"/>
      <c r="W979" s="294"/>
      <c r="X979" s="294"/>
      <c r="Y979" s="294"/>
      <c r="Z979" s="294"/>
      <c r="AA979" s="294"/>
      <c r="AB979" s="294"/>
      <c r="AC979" s="294"/>
      <c r="AD979" s="294"/>
      <c r="AE979" s="294"/>
      <c r="AF979" s="294"/>
      <c r="AG979" s="294"/>
      <c r="AH979" s="294"/>
      <c r="AI979" s="294"/>
      <c r="AJ979" s="294"/>
      <c r="AK979" s="294"/>
      <c r="AL979" s="294"/>
      <c r="AM979" s="294"/>
      <c r="AN979" s="294"/>
      <c r="AO979" s="294"/>
      <c r="AP979" s="294"/>
      <c r="AQ979" s="294"/>
      <c r="AR979" s="294"/>
      <c r="AS979" s="294"/>
      <c r="AT979" s="294"/>
      <c r="AU979" s="294"/>
      <c r="AV979" s="294"/>
      <c r="AW979" s="294"/>
      <c r="AX979" s="294"/>
      <c r="AY979" s="294"/>
      <c r="AZ979" s="294"/>
      <c r="BA979" s="294"/>
      <c r="BB979" s="294"/>
      <c r="BC979" s="294"/>
      <c r="BD979" s="294"/>
      <c r="BE979" s="294"/>
      <c r="BF979" s="294"/>
      <c r="BG979" s="294"/>
      <c r="BH979" s="294"/>
      <c r="BI979" s="294"/>
      <c r="BJ979" s="294"/>
      <c r="BK979" s="294"/>
      <c r="BL979" s="294"/>
      <c r="BM979" s="294"/>
      <c r="BN979" s="294"/>
      <c r="BO979" s="294"/>
    </row>
    <row r="980">
      <c r="A980" s="294"/>
      <c r="B980" s="333"/>
      <c r="D980" s="134"/>
      <c r="E980" s="294"/>
      <c r="I980" s="294"/>
      <c r="J980" s="294"/>
      <c r="N980" s="294"/>
      <c r="O980" s="294"/>
      <c r="P980" s="294"/>
      <c r="Q980" s="294"/>
      <c r="R980" s="294"/>
      <c r="S980" s="294"/>
      <c r="T980" s="294"/>
      <c r="U980" s="294"/>
      <c r="V980" s="294"/>
      <c r="W980" s="294"/>
      <c r="X980" s="294"/>
      <c r="Y980" s="294"/>
      <c r="Z980" s="294"/>
      <c r="AA980" s="294"/>
      <c r="AB980" s="294"/>
      <c r="AC980" s="294"/>
      <c r="AD980" s="294"/>
      <c r="AE980" s="294"/>
      <c r="AF980" s="294"/>
      <c r="AG980" s="294"/>
      <c r="AH980" s="294"/>
      <c r="AI980" s="294"/>
      <c r="AJ980" s="294"/>
      <c r="AK980" s="294"/>
      <c r="AL980" s="294"/>
      <c r="AM980" s="294"/>
      <c r="AN980" s="294"/>
      <c r="AO980" s="294"/>
      <c r="AP980" s="294"/>
      <c r="AQ980" s="294"/>
      <c r="AR980" s="294"/>
      <c r="AS980" s="294"/>
      <c r="AT980" s="294"/>
      <c r="AU980" s="294"/>
      <c r="AV980" s="294"/>
      <c r="AW980" s="294"/>
      <c r="AX980" s="294"/>
      <c r="AY980" s="294"/>
      <c r="AZ980" s="294"/>
      <c r="BA980" s="294"/>
      <c r="BB980" s="294"/>
      <c r="BC980" s="294"/>
      <c r="BD980" s="294"/>
      <c r="BE980" s="294"/>
      <c r="BF980" s="294"/>
      <c r="BG980" s="294"/>
      <c r="BH980" s="294"/>
      <c r="BI980" s="294"/>
      <c r="BJ980" s="294"/>
      <c r="BK980" s="294"/>
      <c r="BL980" s="294"/>
      <c r="BM980" s="294"/>
      <c r="BN980" s="294"/>
      <c r="BO980" s="294"/>
    </row>
    <row r="981">
      <c r="A981" s="294"/>
      <c r="B981" s="333"/>
      <c r="D981" s="134"/>
      <c r="E981" s="294"/>
      <c r="I981" s="294"/>
      <c r="J981" s="294"/>
      <c r="N981" s="294"/>
      <c r="O981" s="294"/>
      <c r="P981" s="294"/>
      <c r="Q981" s="294"/>
      <c r="R981" s="294"/>
      <c r="S981" s="294"/>
      <c r="T981" s="294"/>
      <c r="U981" s="294"/>
      <c r="V981" s="294"/>
      <c r="W981" s="294"/>
      <c r="X981" s="294"/>
      <c r="Y981" s="294"/>
      <c r="Z981" s="294"/>
      <c r="AA981" s="294"/>
      <c r="AB981" s="294"/>
      <c r="AC981" s="294"/>
      <c r="AD981" s="294"/>
      <c r="AE981" s="294"/>
      <c r="AF981" s="294"/>
      <c r="AG981" s="294"/>
      <c r="AH981" s="294"/>
      <c r="AI981" s="294"/>
      <c r="AJ981" s="294"/>
      <c r="AK981" s="294"/>
      <c r="AL981" s="294"/>
      <c r="AM981" s="294"/>
      <c r="AN981" s="294"/>
      <c r="AO981" s="294"/>
      <c r="AP981" s="294"/>
      <c r="AQ981" s="294"/>
      <c r="AR981" s="294"/>
      <c r="AS981" s="294"/>
      <c r="AT981" s="294"/>
      <c r="AU981" s="294"/>
      <c r="AV981" s="294"/>
      <c r="AW981" s="294"/>
      <c r="AX981" s="294"/>
      <c r="AY981" s="294"/>
      <c r="AZ981" s="294"/>
      <c r="BA981" s="294"/>
      <c r="BB981" s="294"/>
      <c r="BC981" s="294"/>
      <c r="BD981" s="294"/>
      <c r="BE981" s="294"/>
      <c r="BF981" s="294"/>
      <c r="BG981" s="294"/>
      <c r="BH981" s="294"/>
      <c r="BI981" s="294"/>
      <c r="BJ981" s="294"/>
      <c r="BK981" s="294"/>
      <c r="BL981" s="294"/>
      <c r="BM981" s="294"/>
      <c r="BN981" s="294"/>
      <c r="BO981" s="294"/>
    </row>
    <row r="982">
      <c r="A982" s="294"/>
      <c r="B982" s="333"/>
      <c r="D982" s="134"/>
      <c r="E982" s="294"/>
      <c r="I982" s="294"/>
      <c r="J982" s="294"/>
      <c r="N982" s="294"/>
      <c r="O982" s="294"/>
      <c r="P982" s="294"/>
      <c r="Q982" s="294"/>
      <c r="R982" s="294"/>
      <c r="S982" s="294"/>
      <c r="T982" s="294"/>
      <c r="U982" s="294"/>
      <c r="V982" s="294"/>
      <c r="W982" s="294"/>
      <c r="X982" s="294"/>
      <c r="Y982" s="294"/>
      <c r="Z982" s="294"/>
      <c r="AA982" s="294"/>
      <c r="AB982" s="294"/>
      <c r="AC982" s="294"/>
      <c r="AD982" s="294"/>
      <c r="AE982" s="294"/>
      <c r="AF982" s="294"/>
      <c r="AG982" s="294"/>
      <c r="AH982" s="294"/>
      <c r="AI982" s="294"/>
      <c r="AJ982" s="294"/>
      <c r="AK982" s="294"/>
      <c r="AL982" s="294"/>
      <c r="AM982" s="294"/>
      <c r="AN982" s="294"/>
      <c r="AO982" s="294"/>
      <c r="AP982" s="294"/>
      <c r="AQ982" s="294"/>
      <c r="AR982" s="294"/>
      <c r="AS982" s="294"/>
      <c r="AT982" s="294"/>
      <c r="AU982" s="294"/>
      <c r="AV982" s="294"/>
      <c r="AW982" s="294"/>
      <c r="AX982" s="294"/>
      <c r="AY982" s="294"/>
      <c r="AZ982" s="294"/>
      <c r="BA982" s="294"/>
      <c r="BB982" s="294"/>
      <c r="BC982" s="294"/>
      <c r="BD982" s="294"/>
      <c r="BE982" s="294"/>
      <c r="BF982" s="294"/>
      <c r="BG982" s="294"/>
      <c r="BH982" s="294"/>
      <c r="BI982" s="294"/>
      <c r="BJ982" s="294"/>
      <c r="BK982" s="294"/>
      <c r="BL982" s="294"/>
      <c r="BM982" s="294"/>
      <c r="BN982" s="294"/>
      <c r="BO982" s="294"/>
    </row>
    <row r="983">
      <c r="A983" s="294"/>
      <c r="B983" s="333"/>
      <c r="D983" s="134"/>
      <c r="E983" s="294"/>
      <c r="I983" s="294"/>
      <c r="J983" s="294"/>
      <c r="N983" s="294"/>
      <c r="O983" s="294"/>
      <c r="P983" s="294"/>
      <c r="Q983" s="294"/>
      <c r="R983" s="294"/>
      <c r="S983" s="294"/>
      <c r="T983" s="294"/>
      <c r="U983" s="294"/>
      <c r="V983" s="294"/>
      <c r="W983" s="294"/>
      <c r="X983" s="294"/>
      <c r="Y983" s="294"/>
      <c r="Z983" s="294"/>
      <c r="AA983" s="294"/>
      <c r="AB983" s="294"/>
      <c r="AC983" s="294"/>
      <c r="AD983" s="294"/>
      <c r="AE983" s="294"/>
      <c r="AF983" s="294"/>
      <c r="AG983" s="294"/>
      <c r="AH983" s="294"/>
      <c r="AI983" s="294"/>
      <c r="AJ983" s="294"/>
      <c r="AK983" s="294"/>
      <c r="AL983" s="294"/>
      <c r="AM983" s="294"/>
      <c r="AN983" s="294"/>
      <c r="AO983" s="294"/>
      <c r="AP983" s="294"/>
      <c r="AQ983" s="294"/>
      <c r="AR983" s="294"/>
      <c r="AS983" s="294"/>
      <c r="AT983" s="294"/>
      <c r="AU983" s="294"/>
      <c r="AV983" s="294"/>
      <c r="AW983" s="294"/>
      <c r="AX983" s="294"/>
      <c r="AY983" s="294"/>
      <c r="AZ983" s="294"/>
      <c r="BA983" s="294"/>
      <c r="BB983" s="294"/>
      <c r="BC983" s="294"/>
      <c r="BD983" s="294"/>
      <c r="BE983" s="294"/>
      <c r="BF983" s="294"/>
      <c r="BG983" s="294"/>
      <c r="BH983" s="294"/>
      <c r="BI983" s="294"/>
      <c r="BJ983" s="294"/>
      <c r="BK983" s="294"/>
      <c r="BL983" s="294"/>
      <c r="BM983" s="294"/>
      <c r="BN983" s="294"/>
      <c r="BO983" s="294"/>
    </row>
    <row r="984">
      <c r="A984" s="294"/>
      <c r="B984" s="333"/>
      <c r="D984" s="134"/>
      <c r="E984" s="294"/>
      <c r="I984" s="294"/>
      <c r="J984" s="294"/>
      <c r="N984" s="294"/>
      <c r="O984" s="294"/>
      <c r="P984" s="294"/>
      <c r="Q984" s="294"/>
      <c r="R984" s="294"/>
      <c r="S984" s="294"/>
      <c r="T984" s="294"/>
      <c r="U984" s="294"/>
      <c r="V984" s="294"/>
      <c r="W984" s="294"/>
      <c r="X984" s="294"/>
      <c r="Y984" s="294"/>
      <c r="Z984" s="294"/>
      <c r="AA984" s="294"/>
      <c r="AB984" s="294"/>
      <c r="AC984" s="294"/>
      <c r="AD984" s="294"/>
      <c r="AE984" s="294"/>
      <c r="AF984" s="294"/>
      <c r="AG984" s="294"/>
      <c r="AH984" s="294"/>
      <c r="AI984" s="294"/>
      <c r="AJ984" s="294"/>
      <c r="AK984" s="294"/>
      <c r="AL984" s="294"/>
      <c r="AM984" s="294"/>
      <c r="AN984" s="294"/>
      <c r="AO984" s="294"/>
      <c r="AP984" s="294"/>
      <c r="AQ984" s="294"/>
      <c r="AR984" s="294"/>
      <c r="AS984" s="294"/>
      <c r="AT984" s="294"/>
      <c r="AU984" s="294"/>
      <c r="AV984" s="294"/>
      <c r="AW984" s="294"/>
      <c r="AX984" s="294"/>
      <c r="AY984" s="294"/>
      <c r="AZ984" s="294"/>
      <c r="BA984" s="294"/>
      <c r="BB984" s="294"/>
      <c r="BC984" s="294"/>
      <c r="BD984" s="294"/>
      <c r="BE984" s="294"/>
      <c r="BF984" s="294"/>
      <c r="BG984" s="294"/>
      <c r="BH984" s="294"/>
      <c r="BI984" s="294"/>
      <c r="BJ984" s="294"/>
      <c r="BK984" s="294"/>
      <c r="BL984" s="294"/>
      <c r="BM984" s="294"/>
      <c r="BN984" s="294"/>
      <c r="BO984" s="294"/>
    </row>
    <row r="985">
      <c r="A985" s="294"/>
      <c r="B985" s="333"/>
      <c r="D985" s="134"/>
      <c r="E985" s="294"/>
      <c r="I985" s="294"/>
      <c r="J985" s="294"/>
      <c r="N985" s="294"/>
      <c r="O985" s="294"/>
      <c r="P985" s="294"/>
      <c r="Q985" s="294"/>
      <c r="R985" s="294"/>
      <c r="S985" s="294"/>
      <c r="T985" s="294"/>
      <c r="U985" s="294"/>
      <c r="V985" s="294"/>
      <c r="W985" s="294"/>
      <c r="X985" s="294"/>
      <c r="Y985" s="294"/>
      <c r="Z985" s="294"/>
      <c r="AA985" s="294"/>
      <c r="AB985" s="294"/>
      <c r="AC985" s="294"/>
      <c r="AD985" s="294"/>
      <c r="AE985" s="294"/>
      <c r="AF985" s="294"/>
      <c r="AG985" s="294"/>
      <c r="AH985" s="294"/>
      <c r="AI985" s="294"/>
      <c r="AJ985" s="294"/>
      <c r="AK985" s="294"/>
      <c r="AL985" s="294"/>
      <c r="AM985" s="294"/>
      <c r="AN985" s="294"/>
      <c r="AO985" s="294"/>
      <c r="AP985" s="294"/>
      <c r="AQ985" s="294"/>
      <c r="AR985" s="294"/>
      <c r="AS985" s="294"/>
      <c r="AT985" s="294"/>
      <c r="AU985" s="294"/>
      <c r="AV985" s="294"/>
      <c r="AW985" s="294"/>
      <c r="AX985" s="294"/>
      <c r="AY985" s="294"/>
      <c r="AZ985" s="294"/>
      <c r="BA985" s="294"/>
      <c r="BB985" s="294"/>
      <c r="BC985" s="294"/>
      <c r="BD985" s="294"/>
      <c r="BE985" s="294"/>
      <c r="BF985" s="294"/>
      <c r="BG985" s="294"/>
      <c r="BH985" s="294"/>
      <c r="BI985" s="294"/>
      <c r="BJ985" s="294"/>
      <c r="BK985" s="294"/>
      <c r="BL985" s="294"/>
      <c r="BM985" s="294"/>
      <c r="BN985" s="294"/>
      <c r="BO985" s="294"/>
    </row>
    <row r="986">
      <c r="A986" s="294"/>
      <c r="B986" s="333"/>
      <c r="D986" s="134"/>
      <c r="E986" s="294"/>
      <c r="I986" s="294"/>
      <c r="J986" s="294"/>
      <c r="N986" s="294"/>
      <c r="O986" s="294"/>
      <c r="P986" s="294"/>
      <c r="Q986" s="294"/>
      <c r="R986" s="294"/>
      <c r="S986" s="294"/>
      <c r="T986" s="294"/>
      <c r="U986" s="294"/>
      <c r="V986" s="294"/>
      <c r="W986" s="294"/>
      <c r="X986" s="294"/>
      <c r="Y986" s="294"/>
      <c r="Z986" s="294"/>
      <c r="AA986" s="294"/>
      <c r="AB986" s="294"/>
      <c r="AC986" s="294"/>
      <c r="AD986" s="294"/>
      <c r="AE986" s="294"/>
      <c r="AF986" s="294"/>
      <c r="AG986" s="294"/>
      <c r="AH986" s="294"/>
      <c r="AI986" s="294"/>
      <c r="AJ986" s="294"/>
      <c r="AK986" s="294"/>
      <c r="AL986" s="294"/>
      <c r="AM986" s="294"/>
      <c r="AN986" s="294"/>
      <c r="AO986" s="294"/>
      <c r="AP986" s="294"/>
      <c r="AQ986" s="294"/>
      <c r="AR986" s="294"/>
      <c r="AS986" s="294"/>
      <c r="AT986" s="294"/>
      <c r="AU986" s="294"/>
      <c r="AV986" s="294"/>
      <c r="AW986" s="294"/>
      <c r="AX986" s="294"/>
      <c r="AY986" s="294"/>
      <c r="AZ986" s="294"/>
      <c r="BA986" s="294"/>
      <c r="BB986" s="294"/>
      <c r="BC986" s="294"/>
      <c r="BD986" s="294"/>
      <c r="BE986" s="294"/>
      <c r="BF986" s="294"/>
      <c r="BG986" s="294"/>
      <c r="BH986" s="294"/>
      <c r="BI986" s="294"/>
      <c r="BJ986" s="294"/>
      <c r="BK986" s="294"/>
      <c r="BL986" s="294"/>
      <c r="BM986" s="294"/>
      <c r="BN986" s="294"/>
      <c r="BO986" s="294"/>
    </row>
    <row r="987">
      <c r="A987" s="294"/>
      <c r="B987" s="333"/>
      <c r="D987" s="134"/>
      <c r="E987" s="294"/>
      <c r="I987" s="294"/>
      <c r="J987" s="294"/>
      <c r="N987" s="294"/>
      <c r="O987" s="294"/>
      <c r="P987" s="294"/>
      <c r="Q987" s="294"/>
      <c r="R987" s="294"/>
      <c r="S987" s="294"/>
      <c r="T987" s="294"/>
      <c r="U987" s="294"/>
      <c r="V987" s="294"/>
      <c r="W987" s="294"/>
      <c r="X987" s="294"/>
      <c r="Y987" s="294"/>
      <c r="Z987" s="294"/>
      <c r="AA987" s="294"/>
      <c r="AB987" s="294"/>
      <c r="AC987" s="294"/>
      <c r="AD987" s="294"/>
      <c r="AE987" s="294"/>
      <c r="AF987" s="294"/>
      <c r="AG987" s="294"/>
      <c r="AH987" s="294"/>
      <c r="AI987" s="294"/>
      <c r="AJ987" s="294"/>
      <c r="AK987" s="294"/>
      <c r="AL987" s="294"/>
      <c r="AM987" s="294"/>
      <c r="AN987" s="294"/>
      <c r="AO987" s="294"/>
      <c r="AP987" s="294"/>
      <c r="AQ987" s="294"/>
      <c r="AR987" s="294"/>
      <c r="AS987" s="294"/>
      <c r="AT987" s="294"/>
      <c r="AU987" s="294"/>
      <c r="AV987" s="294"/>
      <c r="AW987" s="294"/>
      <c r="AX987" s="294"/>
      <c r="AY987" s="294"/>
      <c r="AZ987" s="294"/>
      <c r="BA987" s="294"/>
      <c r="BB987" s="294"/>
      <c r="BC987" s="294"/>
      <c r="BD987" s="294"/>
      <c r="BE987" s="294"/>
      <c r="BF987" s="294"/>
      <c r="BG987" s="294"/>
      <c r="BH987" s="294"/>
      <c r="BI987" s="294"/>
      <c r="BJ987" s="294"/>
      <c r="BK987" s="294"/>
      <c r="BL987" s="294"/>
      <c r="BM987" s="294"/>
      <c r="BN987" s="294"/>
      <c r="BO987" s="294"/>
    </row>
    <row r="988">
      <c r="A988" s="294"/>
      <c r="B988" s="333"/>
      <c r="D988" s="134"/>
      <c r="E988" s="294"/>
      <c r="I988" s="294"/>
      <c r="J988" s="294"/>
      <c r="N988" s="294"/>
      <c r="O988" s="294"/>
      <c r="P988" s="294"/>
      <c r="Q988" s="294"/>
      <c r="R988" s="294"/>
      <c r="S988" s="294"/>
      <c r="T988" s="294"/>
      <c r="U988" s="294"/>
      <c r="V988" s="294"/>
      <c r="W988" s="294"/>
      <c r="X988" s="294"/>
      <c r="Y988" s="294"/>
      <c r="Z988" s="294"/>
      <c r="AA988" s="294"/>
      <c r="AB988" s="294"/>
      <c r="AC988" s="294"/>
      <c r="AD988" s="294"/>
      <c r="AE988" s="294"/>
      <c r="AF988" s="294"/>
      <c r="AG988" s="294"/>
      <c r="AH988" s="294"/>
      <c r="AI988" s="294"/>
      <c r="AJ988" s="294"/>
      <c r="AK988" s="294"/>
      <c r="AL988" s="294"/>
      <c r="AM988" s="294"/>
      <c r="AN988" s="294"/>
      <c r="AO988" s="294"/>
      <c r="AP988" s="294"/>
      <c r="AQ988" s="294"/>
      <c r="AR988" s="294"/>
      <c r="AS988" s="294"/>
      <c r="AT988" s="294"/>
      <c r="AU988" s="294"/>
      <c r="AV988" s="294"/>
      <c r="AW988" s="294"/>
      <c r="AX988" s="294"/>
      <c r="AY988" s="294"/>
      <c r="AZ988" s="294"/>
      <c r="BA988" s="294"/>
      <c r="BB988" s="294"/>
      <c r="BC988" s="294"/>
      <c r="BD988" s="294"/>
      <c r="BE988" s="294"/>
      <c r="BF988" s="294"/>
      <c r="BG988" s="294"/>
      <c r="BH988" s="294"/>
      <c r="BI988" s="294"/>
      <c r="BJ988" s="294"/>
      <c r="BK988" s="294"/>
      <c r="BL988" s="294"/>
      <c r="BM988" s="294"/>
      <c r="BN988" s="294"/>
      <c r="BO988" s="294"/>
    </row>
    <row r="989">
      <c r="A989" s="294"/>
      <c r="B989" s="333"/>
      <c r="D989" s="134"/>
      <c r="E989" s="294"/>
      <c r="I989" s="294"/>
      <c r="J989" s="294"/>
      <c r="N989" s="294"/>
      <c r="O989" s="294"/>
      <c r="P989" s="294"/>
      <c r="Q989" s="294"/>
      <c r="R989" s="294"/>
      <c r="S989" s="294"/>
      <c r="T989" s="294"/>
      <c r="U989" s="294"/>
      <c r="V989" s="294"/>
      <c r="W989" s="294"/>
      <c r="X989" s="294"/>
      <c r="Y989" s="294"/>
      <c r="Z989" s="294"/>
      <c r="AA989" s="294"/>
      <c r="AB989" s="294"/>
      <c r="AC989" s="294"/>
      <c r="AD989" s="294"/>
      <c r="AE989" s="294"/>
      <c r="AF989" s="294"/>
      <c r="AG989" s="294"/>
      <c r="AH989" s="294"/>
      <c r="AI989" s="294"/>
      <c r="AJ989" s="294"/>
      <c r="AK989" s="294"/>
      <c r="AL989" s="294"/>
      <c r="AM989" s="294"/>
      <c r="AN989" s="294"/>
      <c r="AO989" s="294"/>
      <c r="AP989" s="294"/>
      <c r="AQ989" s="294"/>
      <c r="AR989" s="294"/>
      <c r="AS989" s="294"/>
      <c r="AT989" s="294"/>
      <c r="AU989" s="294"/>
      <c r="AV989" s="294"/>
      <c r="AW989" s="294"/>
      <c r="AX989" s="294"/>
      <c r="AY989" s="294"/>
      <c r="AZ989" s="294"/>
      <c r="BA989" s="294"/>
      <c r="BB989" s="294"/>
      <c r="BC989" s="294"/>
      <c r="BD989" s="294"/>
      <c r="BE989" s="294"/>
      <c r="BF989" s="294"/>
      <c r="BG989" s="294"/>
      <c r="BH989" s="294"/>
      <c r="BI989" s="294"/>
      <c r="BJ989" s="294"/>
      <c r="BK989" s="294"/>
      <c r="BL989" s="294"/>
      <c r="BM989" s="294"/>
      <c r="BN989" s="294"/>
      <c r="BO989" s="294"/>
    </row>
    <row r="990">
      <c r="A990" s="294"/>
      <c r="B990" s="333"/>
      <c r="D990" s="134"/>
      <c r="E990" s="294"/>
      <c r="I990" s="294"/>
      <c r="J990" s="294"/>
      <c r="N990" s="294"/>
      <c r="O990" s="294"/>
      <c r="P990" s="294"/>
      <c r="Q990" s="294"/>
      <c r="R990" s="294"/>
      <c r="S990" s="294"/>
      <c r="T990" s="294"/>
      <c r="U990" s="294"/>
      <c r="V990" s="294"/>
      <c r="W990" s="294"/>
      <c r="X990" s="294"/>
      <c r="Y990" s="294"/>
      <c r="Z990" s="294"/>
      <c r="AA990" s="294"/>
      <c r="AB990" s="294"/>
      <c r="AC990" s="294"/>
      <c r="AD990" s="294"/>
      <c r="AE990" s="294"/>
      <c r="AF990" s="294"/>
      <c r="AG990" s="294"/>
      <c r="AH990" s="294"/>
      <c r="AI990" s="294"/>
      <c r="AJ990" s="294"/>
      <c r="AK990" s="294"/>
      <c r="AL990" s="294"/>
      <c r="AM990" s="294"/>
      <c r="AN990" s="294"/>
      <c r="AO990" s="294"/>
      <c r="AP990" s="294"/>
      <c r="AQ990" s="294"/>
      <c r="AR990" s="294"/>
      <c r="AS990" s="294"/>
      <c r="AT990" s="294"/>
      <c r="AU990" s="294"/>
      <c r="AV990" s="294"/>
      <c r="AW990" s="294"/>
      <c r="AX990" s="294"/>
      <c r="AY990" s="294"/>
      <c r="AZ990" s="294"/>
      <c r="BA990" s="294"/>
      <c r="BB990" s="294"/>
      <c r="BC990" s="294"/>
      <c r="BD990" s="294"/>
      <c r="BE990" s="294"/>
      <c r="BF990" s="294"/>
      <c r="BG990" s="294"/>
      <c r="BH990" s="294"/>
      <c r="BI990" s="294"/>
      <c r="BJ990" s="294"/>
      <c r="BK990" s="294"/>
      <c r="BL990" s="294"/>
      <c r="BM990" s="294"/>
      <c r="BN990" s="294"/>
      <c r="BO990" s="294"/>
    </row>
    <row r="991">
      <c r="A991" s="294"/>
      <c r="B991" s="333"/>
      <c r="D991" s="134"/>
      <c r="E991" s="294"/>
      <c r="I991" s="294"/>
      <c r="J991" s="294"/>
      <c r="N991" s="294"/>
      <c r="O991" s="294"/>
      <c r="P991" s="294"/>
      <c r="Q991" s="294"/>
      <c r="R991" s="294"/>
      <c r="S991" s="294"/>
      <c r="T991" s="294"/>
      <c r="U991" s="294"/>
      <c r="V991" s="294"/>
      <c r="W991" s="294"/>
      <c r="X991" s="294"/>
      <c r="Y991" s="294"/>
      <c r="Z991" s="294"/>
      <c r="AA991" s="294"/>
      <c r="AB991" s="294"/>
      <c r="AC991" s="294"/>
      <c r="AD991" s="294"/>
      <c r="AE991" s="294"/>
      <c r="AF991" s="294"/>
      <c r="AG991" s="294"/>
      <c r="AH991" s="294"/>
      <c r="AI991" s="294"/>
      <c r="AJ991" s="294"/>
      <c r="AK991" s="294"/>
      <c r="AL991" s="294"/>
      <c r="AM991" s="294"/>
      <c r="AN991" s="294"/>
      <c r="AO991" s="294"/>
      <c r="AP991" s="294"/>
      <c r="AQ991" s="294"/>
      <c r="AR991" s="294"/>
      <c r="AS991" s="294"/>
      <c r="AT991" s="294"/>
      <c r="AU991" s="294"/>
      <c r="AV991" s="294"/>
      <c r="AW991" s="294"/>
      <c r="AX991" s="294"/>
      <c r="AY991" s="294"/>
      <c r="AZ991" s="294"/>
      <c r="BA991" s="294"/>
      <c r="BB991" s="294"/>
      <c r="BC991" s="294"/>
      <c r="BD991" s="294"/>
      <c r="BE991" s="294"/>
      <c r="BF991" s="294"/>
      <c r="BG991" s="294"/>
      <c r="BH991" s="294"/>
      <c r="BI991" s="294"/>
      <c r="BJ991" s="294"/>
      <c r="BK991" s="294"/>
      <c r="BL991" s="294"/>
      <c r="BM991" s="294"/>
      <c r="BN991" s="294"/>
      <c r="BO991" s="294"/>
    </row>
    <row r="992">
      <c r="A992" s="294"/>
      <c r="B992" s="333"/>
      <c r="D992" s="134"/>
      <c r="E992" s="294"/>
      <c r="I992" s="294"/>
      <c r="J992" s="294"/>
      <c r="N992" s="294"/>
      <c r="O992" s="294"/>
      <c r="P992" s="294"/>
      <c r="Q992" s="294"/>
      <c r="R992" s="294"/>
      <c r="S992" s="294"/>
      <c r="T992" s="294"/>
      <c r="U992" s="294"/>
      <c r="V992" s="294"/>
      <c r="W992" s="294"/>
      <c r="X992" s="294"/>
      <c r="Y992" s="294"/>
      <c r="Z992" s="294"/>
      <c r="AA992" s="294"/>
      <c r="AB992" s="294"/>
      <c r="AC992" s="294"/>
      <c r="AD992" s="294"/>
      <c r="AE992" s="294"/>
      <c r="AF992" s="294"/>
      <c r="AG992" s="294"/>
      <c r="AH992" s="294"/>
      <c r="AI992" s="294"/>
      <c r="AJ992" s="294"/>
      <c r="AK992" s="294"/>
      <c r="AL992" s="294"/>
      <c r="AM992" s="294"/>
      <c r="AN992" s="294"/>
      <c r="AO992" s="294"/>
      <c r="AP992" s="294"/>
      <c r="AQ992" s="294"/>
      <c r="AR992" s="294"/>
      <c r="AS992" s="294"/>
      <c r="AT992" s="294"/>
      <c r="AU992" s="294"/>
      <c r="AV992" s="294"/>
      <c r="AW992" s="294"/>
      <c r="AX992" s="294"/>
      <c r="AY992" s="294"/>
      <c r="AZ992" s="294"/>
      <c r="BA992" s="294"/>
      <c r="BB992" s="294"/>
      <c r="BC992" s="294"/>
      <c r="BD992" s="294"/>
      <c r="BE992" s="294"/>
      <c r="BF992" s="294"/>
      <c r="BG992" s="294"/>
      <c r="BH992" s="294"/>
      <c r="BI992" s="294"/>
      <c r="BJ992" s="294"/>
      <c r="BK992" s="294"/>
      <c r="BL992" s="294"/>
      <c r="BM992" s="294"/>
      <c r="BN992" s="294"/>
      <c r="BO992" s="294"/>
    </row>
    <row r="993">
      <c r="A993" s="294"/>
      <c r="B993" s="333"/>
      <c r="D993" s="134"/>
      <c r="E993" s="294"/>
      <c r="I993" s="294"/>
      <c r="J993" s="294"/>
      <c r="N993" s="294"/>
      <c r="O993" s="294"/>
      <c r="P993" s="294"/>
      <c r="Q993" s="294"/>
      <c r="R993" s="294"/>
      <c r="S993" s="294"/>
      <c r="T993" s="294"/>
      <c r="U993" s="294"/>
      <c r="V993" s="294"/>
      <c r="W993" s="294"/>
      <c r="X993" s="294"/>
      <c r="Y993" s="294"/>
      <c r="Z993" s="294"/>
      <c r="AA993" s="294"/>
      <c r="AB993" s="294"/>
      <c r="AC993" s="294"/>
      <c r="AD993" s="294"/>
      <c r="AE993" s="294"/>
      <c r="AF993" s="294"/>
      <c r="AG993" s="294"/>
      <c r="AH993" s="294"/>
      <c r="AI993" s="294"/>
      <c r="AJ993" s="294"/>
      <c r="AK993" s="294"/>
      <c r="AL993" s="294"/>
      <c r="AM993" s="294"/>
      <c r="AN993" s="294"/>
      <c r="AO993" s="294"/>
      <c r="AP993" s="294"/>
      <c r="AQ993" s="294"/>
      <c r="AR993" s="294"/>
      <c r="AS993" s="294"/>
      <c r="AT993" s="294"/>
      <c r="AU993" s="294"/>
      <c r="AV993" s="294"/>
      <c r="AW993" s="294"/>
      <c r="AX993" s="294"/>
      <c r="AY993" s="294"/>
      <c r="AZ993" s="294"/>
      <c r="BA993" s="294"/>
      <c r="BB993" s="294"/>
      <c r="BC993" s="294"/>
      <c r="BD993" s="294"/>
      <c r="BE993" s="294"/>
      <c r="BF993" s="294"/>
      <c r="BG993" s="294"/>
      <c r="BH993" s="294"/>
      <c r="BI993" s="294"/>
      <c r="BJ993" s="294"/>
      <c r="BK993" s="294"/>
      <c r="BL993" s="294"/>
      <c r="BM993" s="294"/>
      <c r="BN993" s="294"/>
      <c r="BO993" s="294"/>
    </row>
    <row r="994">
      <c r="A994" s="294"/>
      <c r="B994" s="334"/>
      <c r="C994" s="136"/>
      <c r="D994" s="137"/>
      <c r="E994" s="294"/>
      <c r="I994" s="294"/>
      <c r="J994" s="294"/>
      <c r="N994" s="294"/>
      <c r="O994" s="294"/>
      <c r="P994" s="294"/>
      <c r="Q994" s="294"/>
      <c r="R994" s="294"/>
      <c r="S994" s="294"/>
      <c r="T994" s="294"/>
      <c r="U994" s="294"/>
      <c r="V994" s="294"/>
      <c r="W994" s="294"/>
      <c r="X994" s="294"/>
      <c r="Y994" s="294"/>
      <c r="Z994" s="294"/>
      <c r="AA994" s="294"/>
      <c r="AB994" s="294"/>
      <c r="AC994" s="294"/>
      <c r="AD994" s="294"/>
      <c r="AE994" s="294"/>
      <c r="AF994" s="294"/>
      <c r="AG994" s="294"/>
      <c r="AH994" s="294"/>
      <c r="AI994" s="294"/>
      <c r="AJ994" s="294"/>
      <c r="AK994" s="294"/>
      <c r="AL994" s="294"/>
      <c r="AM994" s="294"/>
      <c r="AN994" s="294"/>
      <c r="AO994" s="294"/>
      <c r="AP994" s="294"/>
      <c r="AQ994" s="294"/>
      <c r="AR994" s="294"/>
      <c r="AS994" s="294"/>
      <c r="AT994" s="294"/>
      <c r="AU994" s="294"/>
      <c r="AV994" s="294"/>
      <c r="AW994" s="294"/>
      <c r="AX994" s="294"/>
      <c r="AY994" s="294"/>
      <c r="AZ994" s="294"/>
      <c r="BA994" s="294"/>
      <c r="BB994" s="294"/>
      <c r="BC994" s="294"/>
      <c r="BD994" s="294"/>
      <c r="BE994" s="294"/>
      <c r="BF994" s="294"/>
      <c r="BG994" s="294"/>
      <c r="BH994" s="294"/>
      <c r="BI994" s="294"/>
      <c r="BJ994" s="294"/>
      <c r="BK994" s="294"/>
      <c r="BL994" s="294"/>
      <c r="BM994" s="294"/>
      <c r="BN994" s="294"/>
      <c r="BO994" s="294"/>
    </row>
  </sheetData>
  <mergeCells count="987">
    <mergeCell ref="B2:F2"/>
    <mergeCell ref="G2:J2"/>
    <mergeCell ref="K2:AJ2"/>
    <mergeCell ref="AL2:BJ2"/>
    <mergeCell ref="BK2:BN2"/>
    <mergeCell ref="A3:A5"/>
    <mergeCell ref="A6:A8"/>
    <mergeCell ref="A9:A11"/>
    <mergeCell ref="B13:D13"/>
    <mergeCell ref="Q13:R14"/>
    <mergeCell ref="K14:L14"/>
    <mergeCell ref="H15:I21"/>
    <mergeCell ref="K15:L17"/>
    <mergeCell ref="N15:O21"/>
    <mergeCell ref="B14:D14"/>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 ref="B169:D169"/>
    <mergeCell ref="B170:D170"/>
    <mergeCell ref="B171:D171"/>
    <mergeCell ref="B172:D172"/>
    <mergeCell ref="B173:D173"/>
    <mergeCell ref="B174:D174"/>
    <mergeCell ref="B175:D175"/>
    <mergeCell ref="B176:D176"/>
    <mergeCell ref="B177:D177"/>
    <mergeCell ref="B178:D178"/>
    <mergeCell ref="B179:D179"/>
    <mergeCell ref="B180:D180"/>
    <mergeCell ref="B181:D181"/>
    <mergeCell ref="B182:D182"/>
    <mergeCell ref="B183:D183"/>
    <mergeCell ref="B184:D184"/>
    <mergeCell ref="B185:D185"/>
    <mergeCell ref="B186:D186"/>
    <mergeCell ref="B187:D187"/>
    <mergeCell ref="B188:D188"/>
    <mergeCell ref="B189:D189"/>
    <mergeCell ref="B190:D190"/>
    <mergeCell ref="B191:D191"/>
    <mergeCell ref="B192:D192"/>
    <mergeCell ref="B193:D193"/>
    <mergeCell ref="B194:D194"/>
    <mergeCell ref="B195:D195"/>
    <mergeCell ref="B196:D196"/>
    <mergeCell ref="B197:D197"/>
    <mergeCell ref="B198:D198"/>
    <mergeCell ref="B199:D199"/>
    <mergeCell ref="B200:D200"/>
    <mergeCell ref="B201:D201"/>
    <mergeCell ref="B202:D202"/>
    <mergeCell ref="B203:D203"/>
    <mergeCell ref="B204:D204"/>
    <mergeCell ref="B205:D205"/>
    <mergeCell ref="B206:D206"/>
    <mergeCell ref="B207:D207"/>
    <mergeCell ref="B208:D208"/>
    <mergeCell ref="B209:D209"/>
    <mergeCell ref="B210:D210"/>
    <mergeCell ref="B211:D211"/>
    <mergeCell ref="B212:D212"/>
    <mergeCell ref="B213:D213"/>
    <mergeCell ref="B214:D214"/>
    <mergeCell ref="B215:D215"/>
    <mergeCell ref="B216:D216"/>
    <mergeCell ref="B217:D217"/>
    <mergeCell ref="B218:D218"/>
    <mergeCell ref="B219:D219"/>
    <mergeCell ref="B220:D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B234:D234"/>
    <mergeCell ref="B235:D235"/>
    <mergeCell ref="B236:D236"/>
    <mergeCell ref="B237:D237"/>
    <mergeCell ref="B238:D238"/>
    <mergeCell ref="B239:D239"/>
    <mergeCell ref="B240:D240"/>
    <mergeCell ref="B241:D241"/>
    <mergeCell ref="B242:D242"/>
    <mergeCell ref="B243:D243"/>
    <mergeCell ref="B244:D244"/>
    <mergeCell ref="B245:D245"/>
    <mergeCell ref="B246:D246"/>
    <mergeCell ref="B247:D247"/>
    <mergeCell ref="B248:D248"/>
    <mergeCell ref="B249:D249"/>
    <mergeCell ref="B250:D250"/>
    <mergeCell ref="B251:D251"/>
    <mergeCell ref="B252:D252"/>
    <mergeCell ref="B253:D253"/>
    <mergeCell ref="B254:D254"/>
    <mergeCell ref="B255:D255"/>
    <mergeCell ref="B256:D256"/>
    <mergeCell ref="B257:D257"/>
    <mergeCell ref="B258:D258"/>
    <mergeCell ref="B259:D259"/>
    <mergeCell ref="B260:D260"/>
    <mergeCell ref="B261:D261"/>
    <mergeCell ref="B262:D262"/>
    <mergeCell ref="B263:D263"/>
    <mergeCell ref="B264:D264"/>
    <mergeCell ref="B265:D265"/>
    <mergeCell ref="B266:D266"/>
    <mergeCell ref="B267:D267"/>
    <mergeCell ref="B268:D268"/>
    <mergeCell ref="B269:D269"/>
    <mergeCell ref="B270:D270"/>
    <mergeCell ref="B271:D271"/>
    <mergeCell ref="B272:D272"/>
    <mergeCell ref="B273:D273"/>
    <mergeCell ref="B274:D274"/>
    <mergeCell ref="B275:D275"/>
    <mergeCell ref="B276:D276"/>
    <mergeCell ref="B277:D277"/>
    <mergeCell ref="B278:D278"/>
    <mergeCell ref="B279:D279"/>
    <mergeCell ref="B280:D280"/>
    <mergeCell ref="B281:D281"/>
    <mergeCell ref="B282:D282"/>
    <mergeCell ref="B283:D283"/>
    <mergeCell ref="B284:D284"/>
    <mergeCell ref="B285:D285"/>
    <mergeCell ref="B286:D286"/>
    <mergeCell ref="B287:D287"/>
    <mergeCell ref="B288:D288"/>
    <mergeCell ref="B289:D289"/>
    <mergeCell ref="B290:D290"/>
    <mergeCell ref="B291:D291"/>
    <mergeCell ref="B292:D292"/>
    <mergeCell ref="B293:D293"/>
    <mergeCell ref="B294:D294"/>
    <mergeCell ref="B295:D295"/>
    <mergeCell ref="B296:D296"/>
    <mergeCell ref="B297:D297"/>
    <mergeCell ref="B298:D298"/>
    <mergeCell ref="B299:D299"/>
    <mergeCell ref="B300:D300"/>
    <mergeCell ref="B301:D301"/>
    <mergeCell ref="B302:D302"/>
    <mergeCell ref="B303:D303"/>
    <mergeCell ref="B304:D304"/>
    <mergeCell ref="B305:D305"/>
    <mergeCell ref="B306:D306"/>
    <mergeCell ref="B307:D307"/>
    <mergeCell ref="B308:D308"/>
    <mergeCell ref="B309:D309"/>
    <mergeCell ref="B310:D310"/>
    <mergeCell ref="B311:D311"/>
    <mergeCell ref="B312:D312"/>
    <mergeCell ref="B313:D313"/>
    <mergeCell ref="B314:D314"/>
    <mergeCell ref="B315:D315"/>
    <mergeCell ref="B316:D316"/>
    <mergeCell ref="B317:D317"/>
    <mergeCell ref="B318:D318"/>
    <mergeCell ref="B319:D319"/>
    <mergeCell ref="B320:D320"/>
    <mergeCell ref="B321:D321"/>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694:D694"/>
    <mergeCell ref="B695:D695"/>
    <mergeCell ref="B696:D696"/>
    <mergeCell ref="B697:D697"/>
    <mergeCell ref="B698:D698"/>
    <mergeCell ref="B699:D699"/>
    <mergeCell ref="B700:D700"/>
    <mergeCell ref="B701:D701"/>
    <mergeCell ref="B702:D702"/>
    <mergeCell ref="B703:D703"/>
    <mergeCell ref="B704:D704"/>
    <mergeCell ref="B705:D705"/>
    <mergeCell ref="B706:D706"/>
    <mergeCell ref="B707:D707"/>
    <mergeCell ref="B708:D708"/>
    <mergeCell ref="B709:D709"/>
    <mergeCell ref="B710:D710"/>
    <mergeCell ref="B711:D711"/>
    <mergeCell ref="B712:D712"/>
    <mergeCell ref="B713:D713"/>
    <mergeCell ref="B714:D714"/>
    <mergeCell ref="B715:D715"/>
    <mergeCell ref="B716:D716"/>
    <mergeCell ref="B717:D717"/>
    <mergeCell ref="B718:D718"/>
    <mergeCell ref="B719:D719"/>
    <mergeCell ref="B720:D720"/>
    <mergeCell ref="B721:D721"/>
    <mergeCell ref="B722:D722"/>
    <mergeCell ref="B723:D723"/>
    <mergeCell ref="B724:D724"/>
    <mergeCell ref="B725:D725"/>
    <mergeCell ref="B726:D726"/>
    <mergeCell ref="B727:D727"/>
    <mergeCell ref="B728:D728"/>
    <mergeCell ref="B729:D729"/>
    <mergeCell ref="B730:D730"/>
    <mergeCell ref="B731:D731"/>
    <mergeCell ref="B732:D732"/>
    <mergeCell ref="B733:D733"/>
    <mergeCell ref="B734:D734"/>
    <mergeCell ref="B735:D735"/>
    <mergeCell ref="B736:D736"/>
    <mergeCell ref="B737:D737"/>
    <mergeCell ref="B738:D738"/>
    <mergeCell ref="B739:D739"/>
    <mergeCell ref="B740:D740"/>
    <mergeCell ref="B741:D741"/>
    <mergeCell ref="B742:D742"/>
    <mergeCell ref="B743:D743"/>
    <mergeCell ref="B744:D744"/>
    <mergeCell ref="B745:D745"/>
    <mergeCell ref="B746:D746"/>
    <mergeCell ref="B747:D747"/>
    <mergeCell ref="B748:D748"/>
    <mergeCell ref="B749:D749"/>
    <mergeCell ref="B750:D750"/>
    <mergeCell ref="B751:D751"/>
    <mergeCell ref="B752:D752"/>
    <mergeCell ref="B753:D753"/>
    <mergeCell ref="B754:D754"/>
    <mergeCell ref="B755:D755"/>
    <mergeCell ref="B756:D756"/>
    <mergeCell ref="B757:D757"/>
    <mergeCell ref="B758:D758"/>
    <mergeCell ref="B759:D759"/>
    <mergeCell ref="B760:D760"/>
    <mergeCell ref="B761:D761"/>
    <mergeCell ref="B762:D762"/>
    <mergeCell ref="B763:D763"/>
    <mergeCell ref="B764:D764"/>
    <mergeCell ref="B765:D765"/>
    <mergeCell ref="B766:D766"/>
    <mergeCell ref="B767:D767"/>
    <mergeCell ref="B768:D768"/>
    <mergeCell ref="B769:D769"/>
    <mergeCell ref="B770:D770"/>
    <mergeCell ref="B771:D771"/>
    <mergeCell ref="B772:D772"/>
    <mergeCell ref="B773:D773"/>
    <mergeCell ref="B774:D774"/>
    <mergeCell ref="B775:D775"/>
    <mergeCell ref="B776:D776"/>
    <mergeCell ref="B777:D777"/>
    <mergeCell ref="B778:D778"/>
    <mergeCell ref="B779:D779"/>
    <mergeCell ref="B780:D780"/>
    <mergeCell ref="B781:D781"/>
    <mergeCell ref="B782:D782"/>
    <mergeCell ref="B783:D783"/>
    <mergeCell ref="B784:D784"/>
    <mergeCell ref="B785:D785"/>
    <mergeCell ref="B786:D786"/>
    <mergeCell ref="B787:D787"/>
    <mergeCell ref="B788:D788"/>
    <mergeCell ref="B789:D789"/>
    <mergeCell ref="B790:D790"/>
    <mergeCell ref="B791:D791"/>
    <mergeCell ref="B792:D792"/>
    <mergeCell ref="B793:D793"/>
    <mergeCell ref="B794:D794"/>
    <mergeCell ref="B795:D795"/>
    <mergeCell ref="B796:D796"/>
    <mergeCell ref="B797:D797"/>
    <mergeCell ref="B798:D798"/>
    <mergeCell ref="B799:D799"/>
    <mergeCell ref="B800:D800"/>
    <mergeCell ref="B801:D801"/>
    <mergeCell ref="B802:D802"/>
    <mergeCell ref="B803:D803"/>
    <mergeCell ref="B804:D804"/>
    <mergeCell ref="B805:D805"/>
    <mergeCell ref="B806:D806"/>
    <mergeCell ref="B807:D807"/>
    <mergeCell ref="B808:D808"/>
    <mergeCell ref="B809:D809"/>
    <mergeCell ref="B810:D810"/>
    <mergeCell ref="B811:D811"/>
    <mergeCell ref="B812:D812"/>
    <mergeCell ref="B813:D813"/>
    <mergeCell ref="B814:D814"/>
    <mergeCell ref="B815:D815"/>
    <mergeCell ref="B816:D816"/>
    <mergeCell ref="B817:D817"/>
    <mergeCell ref="B818:D818"/>
    <mergeCell ref="B819:D819"/>
    <mergeCell ref="B820:D820"/>
    <mergeCell ref="B821:D821"/>
    <mergeCell ref="B822:D822"/>
    <mergeCell ref="B823:D823"/>
    <mergeCell ref="B824:D824"/>
    <mergeCell ref="B825:D825"/>
    <mergeCell ref="B826:D826"/>
    <mergeCell ref="B827:D827"/>
    <mergeCell ref="B828:D828"/>
    <mergeCell ref="B829:D829"/>
    <mergeCell ref="B830:D830"/>
    <mergeCell ref="B831:D831"/>
    <mergeCell ref="B832:D832"/>
    <mergeCell ref="B833:D833"/>
    <mergeCell ref="B834:D834"/>
    <mergeCell ref="B835:D835"/>
    <mergeCell ref="B836:D836"/>
    <mergeCell ref="B837:D837"/>
    <mergeCell ref="B838:D838"/>
    <mergeCell ref="B839:D839"/>
    <mergeCell ref="B840:D840"/>
    <mergeCell ref="B841:D841"/>
    <mergeCell ref="B842:D842"/>
    <mergeCell ref="B843:D843"/>
    <mergeCell ref="B844:D844"/>
    <mergeCell ref="B845:D845"/>
    <mergeCell ref="B846:D846"/>
    <mergeCell ref="B847:D847"/>
    <mergeCell ref="B848:D848"/>
    <mergeCell ref="B849:D849"/>
    <mergeCell ref="B850:D850"/>
    <mergeCell ref="B851:D851"/>
    <mergeCell ref="B852:D852"/>
    <mergeCell ref="B853:D853"/>
    <mergeCell ref="B854:D854"/>
    <mergeCell ref="B855:D855"/>
    <mergeCell ref="B856:D856"/>
    <mergeCell ref="B857:D857"/>
    <mergeCell ref="B858:D858"/>
    <mergeCell ref="B859:D859"/>
    <mergeCell ref="B860:D860"/>
    <mergeCell ref="B861:D861"/>
    <mergeCell ref="B862:D862"/>
    <mergeCell ref="B863:D863"/>
    <mergeCell ref="B864:D864"/>
    <mergeCell ref="B865:D865"/>
    <mergeCell ref="B866:D866"/>
    <mergeCell ref="B867:D867"/>
    <mergeCell ref="B868:D868"/>
    <mergeCell ref="B869:D869"/>
    <mergeCell ref="B870:D870"/>
    <mergeCell ref="B871:D871"/>
    <mergeCell ref="B872:D872"/>
    <mergeCell ref="B873:D873"/>
    <mergeCell ref="B874:D874"/>
    <mergeCell ref="B875:D875"/>
    <mergeCell ref="B876:D876"/>
    <mergeCell ref="B877:D877"/>
    <mergeCell ref="B878:D878"/>
    <mergeCell ref="B879:D879"/>
    <mergeCell ref="B880:D880"/>
    <mergeCell ref="B881:D881"/>
    <mergeCell ref="B882:D882"/>
    <mergeCell ref="B883:D883"/>
    <mergeCell ref="B884:D884"/>
    <mergeCell ref="B885:D885"/>
    <mergeCell ref="B886:D886"/>
    <mergeCell ref="B887:D887"/>
    <mergeCell ref="B888:D888"/>
    <mergeCell ref="B889:D889"/>
    <mergeCell ref="B939:D939"/>
    <mergeCell ref="B940:D940"/>
    <mergeCell ref="B941:D941"/>
    <mergeCell ref="B942:D942"/>
    <mergeCell ref="B943:D943"/>
    <mergeCell ref="B944:D944"/>
    <mergeCell ref="B945:D945"/>
    <mergeCell ref="B946:D946"/>
    <mergeCell ref="B947:D947"/>
    <mergeCell ref="B948:D948"/>
    <mergeCell ref="B949:D949"/>
    <mergeCell ref="B950:D950"/>
    <mergeCell ref="B951:D951"/>
    <mergeCell ref="B952:D952"/>
    <mergeCell ref="B953:D953"/>
    <mergeCell ref="B954:D954"/>
    <mergeCell ref="B955:D955"/>
    <mergeCell ref="B956:D956"/>
    <mergeCell ref="B957:D957"/>
    <mergeCell ref="B958:D958"/>
    <mergeCell ref="B959:D959"/>
    <mergeCell ref="B960:D960"/>
    <mergeCell ref="B961:D961"/>
    <mergeCell ref="B962:D962"/>
    <mergeCell ref="B963:D963"/>
    <mergeCell ref="B964:D964"/>
    <mergeCell ref="B965:D965"/>
    <mergeCell ref="B966:D966"/>
    <mergeCell ref="B967:D967"/>
    <mergeCell ref="B968:D968"/>
    <mergeCell ref="B969:D969"/>
    <mergeCell ref="B970:D970"/>
    <mergeCell ref="B971:D971"/>
    <mergeCell ref="B972:D972"/>
    <mergeCell ref="B973:D973"/>
    <mergeCell ref="B974:D974"/>
    <mergeCell ref="B975:D975"/>
    <mergeCell ref="B976:D976"/>
    <mergeCell ref="B977:D977"/>
    <mergeCell ref="B978:D978"/>
    <mergeCell ref="B979:D979"/>
    <mergeCell ref="B980:D980"/>
    <mergeCell ref="B988:D988"/>
    <mergeCell ref="B989:D989"/>
    <mergeCell ref="B990:D990"/>
    <mergeCell ref="B991:D991"/>
    <mergeCell ref="B992:D992"/>
    <mergeCell ref="B993:D993"/>
    <mergeCell ref="B994:D994"/>
    <mergeCell ref="B981:D981"/>
    <mergeCell ref="B982:D982"/>
    <mergeCell ref="B983:D983"/>
    <mergeCell ref="B984:D984"/>
    <mergeCell ref="B985:D985"/>
    <mergeCell ref="B986:D986"/>
    <mergeCell ref="B987:D987"/>
    <mergeCell ref="B890:D890"/>
    <mergeCell ref="B891:D891"/>
    <mergeCell ref="B892:D892"/>
    <mergeCell ref="B893:D893"/>
    <mergeCell ref="B894:D894"/>
    <mergeCell ref="B895:D895"/>
    <mergeCell ref="B896:D896"/>
    <mergeCell ref="B897:D897"/>
    <mergeCell ref="B898:D898"/>
    <mergeCell ref="B899:D899"/>
    <mergeCell ref="B900:D900"/>
    <mergeCell ref="B901:D901"/>
    <mergeCell ref="B902:D902"/>
    <mergeCell ref="B903:D903"/>
    <mergeCell ref="B904:D904"/>
    <mergeCell ref="B905:D905"/>
    <mergeCell ref="B906:D906"/>
    <mergeCell ref="B907:D907"/>
    <mergeCell ref="B908:D908"/>
    <mergeCell ref="B909:D909"/>
    <mergeCell ref="B910:D910"/>
    <mergeCell ref="B911:D911"/>
    <mergeCell ref="B912:D912"/>
    <mergeCell ref="B913:D913"/>
    <mergeCell ref="B914:D914"/>
    <mergeCell ref="B915:D915"/>
    <mergeCell ref="B916:D916"/>
    <mergeCell ref="B917:D917"/>
    <mergeCell ref="B918:D918"/>
    <mergeCell ref="B919:D919"/>
    <mergeCell ref="B920:D920"/>
    <mergeCell ref="B921:D921"/>
    <mergeCell ref="B922:D922"/>
    <mergeCell ref="B923:D923"/>
    <mergeCell ref="B924:D924"/>
    <mergeCell ref="B925:D925"/>
    <mergeCell ref="B926:D926"/>
    <mergeCell ref="B927:D927"/>
    <mergeCell ref="B928:D928"/>
    <mergeCell ref="B929:D929"/>
    <mergeCell ref="B930:D930"/>
    <mergeCell ref="B931:D931"/>
    <mergeCell ref="B932:D932"/>
    <mergeCell ref="B933:D933"/>
    <mergeCell ref="B934:D934"/>
    <mergeCell ref="B935:D935"/>
    <mergeCell ref="B936:D936"/>
    <mergeCell ref="B937:D937"/>
    <mergeCell ref="B938:D938"/>
    <mergeCell ref="B351:D351"/>
    <mergeCell ref="B352:D352"/>
    <mergeCell ref="B353:D353"/>
    <mergeCell ref="B354:D354"/>
    <mergeCell ref="B355:D355"/>
    <mergeCell ref="B356:D356"/>
    <mergeCell ref="B357:D357"/>
    <mergeCell ref="B358:D358"/>
    <mergeCell ref="B359:D359"/>
    <mergeCell ref="B360:D360"/>
    <mergeCell ref="B361:D361"/>
    <mergeCell ref="B362:D362"/>
    <mergeCell ref="B363:D363"/>
    <mergeCell ref="B364:D364"/>
    <mergeCell ref="B365:D365"/>
    <mergeCell ref="B366:D366"/>
    <mergeCell ref="B367:D367"/>
    <mergeCell ref="B368:D368"/>
    <mergeCell ref="B369:D369"/>
    <mergeCell ref="B370:D370"/>
    <mergeCell ref="B371:D371"/>
    <mergeCell ref="B372:D372"/>
    <mergeCell ref="B373:D373"/>
    <mergeCell ref="B374:D374"/>
    <mergeCell ref="B375:D375"/>
    <mergeCell ref="B376:D376"/>
    <mergeCell ref="B377:D377"/>
    <mergeCell ref="B378:D378"/>
    <mergeCell ref="B379:D379"/>
    <mergeCell ref="B380:D380"/>
    <mergeCell ref="B381:D381"/>
    <mergeCell ref="B382:D382"/>
    <mergeCell ref="B383:D383"/>
    <mergeCell ref="B384:D384"/>
    <mergeCell ref="B385:D385"/>
    <mergeCell ref="B386:D386"/>
    <mergeCell ref="B387:D387"/>
    <mergeCell ref="B388:D388"/>
    <mergeCell ref="B389:D389"/>
    <mergeCell ref="B390:D390"/>
    <mergeCell ref="B391:D391"/>
    <mergeCell ref="B392:D392"/>
    <mergeCell ref="B393:D393"/>
    <mergeCell ref="B394:D394"/>
    <mergeCell ref="B395:D395"/>
    <mergeCell ref="B396:D396"/>
    <mergeCell ref="B397:D397"/>
    <mergeCell ref="B398:D398"/>
    <mergeCell ref="B399:D399"/>
    <mergeCell ref="B400:D400"/>
    <mergeCell ref="B401:D401"/>
    <mergeCell ref="B402:D402"/>
    <mergeCell ref="B403:D403"/>
    <mergeCell ref="B404:D404"/>
    <mergeCell ref="B405:D405"/>
    <mergeCell ref="B406:D406"/>
    <mergeCell ref="B407:D407"/>
    <mergeCell ref="B408:D408"/>
    <mergeCell ref="B409:D409"/>
    <mergeCell ref="B410:D410"/>
    <mergeCell ref="B411:D411"/>
    <mergeCell ref="B412:D412"/>
    <mergeCell ref="B413:D413"/>
    <mergeCell ref="B414:D414"/>
    <mergeCell ref="B415:D415"/>
    <mergeCell ref="B416:D416"/>
    <mergeCell ref="B417:D417"/>
    <mergeCell ref="B418:D418"/>
    <mergeCell ref="B419:D419"/>
    <mergeCell ref="B420:D420"/>
    <mergeCell ref="B421:D421"/>
    <mergeCell ref="B422:D422"/>
    <mergeCell ref="B423:D423"/>
    <mergeCell ref="B424:D424"/>
    <mergeCell ref="B425:D425"/>
    <mergeCell ref="B426:D426"/>
    <mergeCell ref="B427:D427"/>
    <mergeCell ref="B428:D428"/>
    <mergeCell ref="B429:D429"/>
    <mergeCell ref="B430:D430"/>
    <mergeCell ref="B431:D431"/>
    <mergeCell ref="B432:D432"/>
    <mergeCell ref="B433:D433"/>
    <mergeCell ref="B434:D434"/>
    <mergeCell ref="B435:D435"/>
    <mergeCell ref="B436:D436"/>
    <mergeCell ref="B437:D437"/>
    <mergeCell ref="B438:D438"/>
    <mergeCell ref="B439:D439"/>
    <mergeCell ref="B440:D440"/>
    <mergeCell ref="B441:D441"/>
    <mergeCell ref="B442:D442"/>
    <mergeCell ref="B443:D443"/>
    <mergeCell ref="B444:D444"/>
    <mergeCell ref="B445:D445"/>
    <mergeCell ref="B446:D446"/>
    <mergeCell ref="B447:D447"/>
    <mergeCell ref="B448:D448"/>
    <mergeCell ref="B449:D449"/>
    <mergeCell ref="B450:D450"/>
    <mergeCell ref="B451:D451"/>
    <mergeCell ref="B452:D452"/>
    <mergeCell ref="B453:D453"/>
    <mergeCell ref="B454:D454"/>
    <mergeCell ref="B455:D455"/>
    <mergeCell ref="B456:D456"/>
    <mergeCell ref="B457:D457"/>
    <mergeCell ref="B458:D458"/>
    <mergeCell ref="B459:D459"/>
    <mergeCell ref="B460:D460"/>
    <mergeCell ref="B461:D461"/>
    <mergeCell ref="B462:D462"/>
    <mergeCell ref="B463:D463"/>
    <mergeCell ref="B464:D464"/>
    <mergeCell ref="B465:D465"/>
    <mergeCell ref="B466:D466"/>
    <mergeCell ref="B467:D467"/>
    <mergeCell ref="B468:D468"/>
    <mergeCell ref="B469:D469"/>
    <mergeCell ref="B470:D470"/>
    <mergeCell ref="B471:D471"/>
    <mergeCell ref="B472:D472"/>
    <mergeCell ref="B473:D473"/>
    <mergeCell ref="B474:D474"/>
    <mergeCell ref="B475:D475"/>
    <mergeCell ref="B476:D476"/>
    <mergeCell ref="B477:D477"/>
    <mergeCell ref="B478:D478"/>
    <mergeCell ref="B479:D479"/>
    <mergeCell ref="B480:D480"/>
    <mergeCell ref="B481:D481"/>
    <mergeCell ref="B482:D482"/>
    <mergeCell ref="B483:D483"/>
    <mergeCell ref="B484:D484"/>
    <mergeCell ref="B485:D485"/>
    <mergeCell ref="B486:D486"/>
    <mergeCell ref="B487:D487"/>
    <mergeCell ref="B488:D488"/>
    <mergeCell ref="B489:D489"/>
    <mergeCell ref="B490:D490"/>
    <mergeCell ref="B491:D491"/>
    <mergeCell ref="B492:D492"/>
    <mergeCell ref="B493:D493"/>
    <mergeCell ref="B494:D494"/>
    <mergeCell ref="B495:D495"/>
    <mergeCell ref="B496:D496"/>
    <mergeCell ref="B497:D497"/>
    <mergeCell ref="B498:D498"/>
    <mergeCell ref="B499:D499"/>
    <mergeCell ref="B500:D500"/>
    <mergeCell ref="B501:D501"/>
    <mergeCell ref="B502:D502"/>
    <mergeCell ref="B503:D503"/>
    <mergeCell ref="B504:D504"/>
    <mergeCell ref="B505:D505"/>
    <mergeCell ref="B506:D506"/>
    <mergeCell ref="B507:D507"/>
    <mergeCell ref="B508:D508"/>
    <mergeCell ref="B509:D509"/>
    <mergeCell ref="B510:D510"/>
    <mergeCell ref="B511:D511"/>
    <mergeCell ref="B512:D512"/>
    <mergeCell ref="B513:D513"/>
    <mergeCell ref="B514:D514"/>
    <mergeCell ref="B515:D515"/>
    <mergeCell ref="B516:D516"/>
    <mergeCell ref="B517:D517"/>
    <mergeCell ref="B518:D518"/>
    <mergeCell ref="B519:D519"/>
    <mergeCell ref="B520:D520"/>
    <mergeCell ref="B521:D521"/>
    <mergeCell ref="B522:D522"/>
    <mergeCell ref="B523:D523"/>
    <mergeCell ref="B524:D524"/>
    <mergeCell ref="B525:D525"/>
    <mergeCell ref="B526:D526"/>
    <mergeCell ref="B527:D527"/>
    <mergeCell ref="B528:D528"/>
    <mergeCell ref="B529:D529"/>
    <mergeCell ref="B530:D530"/>
    <mergeCell ref="B531:D531"/>
    <mergeCell ref="B532:D532"/>
    <mergeCell ref="B533:D533"/>
    <mergeCell ref="B534:D534"/>
    <mergeCell ref="B535:D535"/>
    <mergeCell ref="B536:D536"/>
    <mergeCell ref="B537:D537"/>
    <mergeCell ref="B538:D538"/>
    <mergeCell ref="B539:D539"/>
    <mergeCell ref="B540:D540"/>
    <mergeCell ref="B541:D541"/>
    <mergeCell ref="B542:D542"/>
    <mergeCell ref="B543:D543"/>
    <mergeCell ref="B544:D544"/>
    <mergeCell ref="B545:D545"/>
    <mergeCell ref="B546:D546"/>
    <mergeCell ref="B547:D547"/>
    <mergeCell ref="B548:D548"/>
    <mergeCell ref="B549:D549"/>
    <mergeCell ref="B550:D550"/>
    <mergeCell ref="B551:D551"/>
    <mergeCell ref="B552:D552"/>
    <mergeCell ref="B553:D553"/>
    <mergeCell ref="B554:D554"/>
    <mergeCell ref="B555:D555"/>
    <mergeCell ref="B556:D556"/>
    <mergeCell ref="B557:D557"/>
    <mergeCell ref="B558:D558"/>
    <mergeCell ref="B559:D559"/>
    <mergeCell ref="B560:D560"/>
    <mergeCell ref="B561:D561"/>
    <mergeCell ref="B562:D562"/>
    <mergeCell ref="B563:D563"/>
    <mergeCell ref="B564:D564"/>
    <mergeCell ref="B565:D565"/>
    <mergeCell ref="B566:D566"/>
    <mergeCell ref="B567:D567"/>
    <mergeCell ref="B568:D568"/>
    <mergeCell ref="B569:D569"/>
    <mergeCell ref="B570:D570"/>
    <mergeCell ref="B571:D571"/>
    <mergeCell ref="B572:D572"/>
    <mergeCell ref="B573:D573"/>
    <mergeCell ref="B574:D574"/>
    <mergeCell ref="B575:D575"/>
    <mergeCell ref="B576:D576"/>
    <mergeCell ref="B577:D577"/>
    <mergeCell ref="B578:D578"/>
    <mergeCell ref="B579:D579"/>
    <mergeCell ref="B580:D580"/>
    <mergeCell ref="B581:D581"/>
    <mergeCell ref="B582:D582"/>
    <mergeCell ref="B583:D583"/>
    <mergeCell ref="B584:D584"/>
    <mergeCell ref="B585:D585"/>
    <mergeCell ref="B586:D586"/>
    <mergeCell ref="B587:D587"/>
    <mergeCell ref="B588:D588"/>
    <mergeCell ref="B589:D589"/>
    <mergeCell ref="B590:D590"/>
    <mergeCell ref="B591:D591"/>
    <mergeCell ref="B592:D592"/>
    <mergeCell ref="B593:D593"/>
    <mergeCell ref="B594:D594"/>
    <mergeCell ref="B595:D595"/>
    <mergeCell ref="B596:D596"/>
    <mergeCell ref="B597:D597"/>
    <mergeCell ref="B598:D598"/>
    <mergeCell ref="B599:D599"/>
    <mergeCell ref="B600:D600"/>
    <mergeCell ref="B601:D601"/>
    <mergeCell ref="B602:D602"/>
    <mergeCell ref="B603:D603"/>
    <mergeCell ref="B604:D604"/>
    <mergeCell ref="B605:D605"/>
    <mergeCell ref="B606:D606"/>
    <mergeCell ref="B607:D607"/>
    <mergeCell ref="B608:D608"/>
    <mergeCell ref="B609:D609"/>
    <mergeCell ref="B610:D610"/>
    <mergeCell ref="B611:D611"/>
    <mergeCell ref="B612:D612"/>
    <mergeCell ref="B613:D613"/>
    <mergeCell ref="B614:D614"/>
    <mergeCell ref="B615:D615"/>
    <mergeCell ref="B616:D616"/>
    <mergeCell ref="B617:D617"/>
    <mergeCell ref="B618:D618"/>
    <mergeCell ref="B619:D619"/>
    <mergeCell ref="B620:D620"/>
    <mergeCell ref="B621:D621"/>
    <mergeCell ref="B622:D622"/>
    <mergeCell ref="B623:D623"/>
    <mergeCell ref="B624:D624"/>
    <mergeCell ref="B625:D625"/>
    <mergeCell ref="B626:D626"/>
    <mergeCell ref="B627:D627"/>
    <mergeCell ref="B628:D628"/>
    <mergeCell ref="B629:D629"/>
    <mergeCell ref="B630:D630"/>
    <mergeCell ref="B631:D631"/>
    <mergeCell ref="B632:D632"/>
    <mergeCell ref="B633:D633"/>
    <mergeCell ref="B634:D634"/>
    <mergeCell ref="B635:D635"/>
    <mergeCell ref="B636:D636"/>
    <mergeCell ref="B637:D637"/>
    <mergeCell ref="B638:D638"/>
    <mergeCell ref="B639:D639"/>
    <mergeCell ref="B640:D640"/>
    <mergeCell ref="B641:D641"/>
    <mergeCell ref="B642:D642"/>
    <mergeCell ref="B643:D643"/>
    <mergeCell ref="B644:D644"/>
    <mergeCell ref="B645:D645"/>
    <mergeCell ref="B646:D646"/>
    <mergeCell ref="B647:D647"/>
    <mergeCell ref="B648:D648"/>
    <mergeCell ref="B649:D649"/>
    <mergeCell ref="B650:D650"/>
    <mergeCell ref="B651:D651"/>
    <mergeCell ref="B652:D652"/>
    <mergeCell ref="B653:D653"/>
    <mergeCell ref="B654:D654"/>
    <mergeCell ref="B655:D655"/>
    <mergeCell ref="B656:D656"/>
    <mergeCell ref="B657:D657"/>
    <mergeCell ref="B658:D658"/>
    <mergeCell ref="B659:D659"/>
    <mergeCell ref="B660:D660"/>
    <mergeCell ref="B661:D661"/>
    <mergeCell ref="B662:D662"/>
    <mergeCell ref="B663:D663"/>
    <mergeCell ref="B664:D664"/>
    <mergeCell ref="B665:D665"/>
    <mergeCell ref="B666:D666"/>
    <mergeCell ref="B667:D667"/>
    <mergeCell ref="B668:D668"/>
    <mergeCell ref="B669:D669"/>
    <mergeCell ref="B670:D670"/>
    <mergeCell ref="B671:D671"/>
    <mergeCell ref="B672:D672"/>
    <mergeCell ref="B673:D673"/>
    <mergeCell ref="B674:D674"/>
    <mergeCell ref="B675:D675"/>
    <mergeCell ref="B676:D676"/>
    <mergeCell ref="B677:D677"/>
    <mergeCell ref="B678:D678"/>
    <mergeCell ref="B679:D679"/>
    <mergeCell ref="B680:D680"/>
    <mergeCell ref="B681:D681"/>
    <mergeCell ref="B682:D682"/>
    <mergeCell ref="B683:D683"/>
    <mergeCell ref="B684:D684"/>
    <mergeCell ref="B685:D685"/>
    <mergeCell ref="B686:D686"/>
    <mergeCell ref="B687:D687"/>
    <mergeCell ref="B688:D688"/>
    <mergeCell ref="B689:D689"/>
    <mergeCell ref="B690:D690"/>
    <mergeCell ref="B691:D691"/>
    <mergeCell ref="B692:D692"/>
    <mergeCell ref="B693:D693"/>
  </mergeCells>
  <conditionalFormatting sqref="B4:AJ5 AL4:BJ5 B7:AJ8 AL7:BJ8 B10:AJ11 AL10:BJ11">
    <cfRule type="containsBlanks" dxfId="6" priority="1">
      <formula>LEN(TRIM(B4))=0</formula>
    </cfRule>
  </conditionalFormatting>
  <conditionalFormatting sqref="B5:BO5 B8:BO8 B11:BO11">
    <cfRule type="expression" dxfId="7" priority="2">
      <formula>AND(B5&gt;2,COUNTIF($B$24:$B$997,B4)=0)</formula>
    </cfRule>
  </conditionalFormatting>
  <conditionalFormatting sqref="B3:AJ3 AL3:BJ3 B6:AJ6 AL6:BJ6 B9:AJ9 AL9:BJ9">
    <cfRule type="expression" dxfId="6" priority="3">
      <formula>B4=""</formula>
    </cfRule>
  </conditionalFormatting>
  <dataValidations>
    <dataValidation type="list" allowBlank="1" showErrorMessage="1" sqref="Q15:R15 T15:U15 X15:Y15 AB15:AC15 AE15:AF15 AH15:AI15 Q17:R17 T17:U17 X17:Y17 AB17:AC17 AE17:AF17 AH17:AI17 Q19:R19 T19:U19 X19:Y19 AB19:AC19 AE19:AF19 AH19:AI19 Q21:R21 T21:U21 X21:Y21 AB21:AC21 AE21:AF21 AH21:AI21">
      <formula1>'Läuferlisten'!$I$3:$I994</formula1>
    </dataValidation>
  </dataValidations>
  <printOptions horizontalCentered="1"/>
  <pageMargins bottom="0.11811023622047244" footer="0.0" header="0.0" left="0.8661417322834646" right="0.7480314960629921" top="0.11811023622047244"/>
  <pageSetup fitToHeight="0" paperSize="8"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6DC14"/>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sheetData>
    <row r="1">
      <c r="A1" s="265" t="s">
        <v>3055</v>
      </c>
      <c r="B1" s="266"/>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O1" s="266"/>
    </row>
    <row r="2">
      <c r="A2" s="267"/>
      <c r="B2" s="268" t="s">
        <v>3064</v>
      </c>
      <c r="G2" s="269" t="s">
        <v>3065</v>
      </c>
      <c r="K2" s="270" t="s">
        <v>3066</v>
      </c>
      <c r="AK2" s="271" t="s">
        <v>3067</v>
      </c>
      <c r="AL2" s="272" t="s">
        <v>3068</v>
      </c>
      <c r="BK2" s="273" t="s">
        <v>247</v>
      </c>
      <c r="BO2" s="274"/>
    </row>
    <row r="3">
      <c r="A3" s="275" t="s">
        <v>3069</v>
      </c>
      <c r="B3" s="277"/>
      <c r="C3" s="277"/>
      <c r="D3" s="277"/>
      <c r="E3" s="277"/>
      <c r="F3" s="277"/>
      <c r="G3" s="277"/>
      <c r="H3" s="277"/>
      <c r="I3" s="277"/>
      <c r="J3" s="277"/>
      <c r="K3" s="277" t="s">
        <v>3070</v>
      </c>
      <c r="L3" s="277" t="s">
        <v>3071</v>
      </c>
      <c r="M3" s="277" t="s">
        <v>3072</v>
      </c>
      <c r="N3" s="277" t="s">
        <v>3073</v>
      </c>
      <c r="O3" s="277" t="s">
        <v>3074</v>
      </c>
      <c r="P3" s="277" t="s">
        <v>3075</v>
      </c>
      <c r="Q3" s="277" t="s">
        <v>3076</v>
      </c>
      <c r="R3" s="277" t="s">
        <v>3077</v>
      </c>
      <c r="S3" s="277" t="s">
        <v>3078</v>
      </c>
      <c r="T3" s="277" t="s">
        <v>3079</v>
      </c>
      <c r="U3" s="277" t="s">
        <v>3080</v>
      </c>
      <c r="V3" s="277" t="s">
        <v>3081</v>
      </c>
      <c r="W3" s="277" t="s">
        <v>3082</v>
      </c>
      <c r="X3" s="277" t="s">
        <v>3083</v>
      </c>
      <c r="Y3" s="277" t="s">
        <v>3084</v>
      </c>
      <c r="Z3" s="277" t="s">
        <v>3085</v>
      </c>
      <c r="AA3" s="277" t="s">
        <v>3086</v>
      </c>
      <c r="AB3" s="277" t="s">
        <v>3087</v>
      </c>
      <c r="AC3" s="277" t="s">
        <v>3088</v>
      </c>
      <c r="AD3" s="277" t="s">
        <v>3089</v>
      </c>
      <c r="AE3" s="277" t="s">
        <v>3090</v>
      </c>
      <c r="AF3" s="277" t="s">
        <v>3091</v>
      </c>
      <c r="AG3" s="277" t="s">
        <v>3092</v>
      </c>
      <c r="AH3" s="277" t="s">
        <v>3093</v>
      </c>
      <c r="AI3" s="277" t="s">
        <v>3094</v>
      </c>
      <c r="AJ3" s="277" t="s">
        <v>3095</v>
      </c>
      <c r="AL3" s="277" t="s">
        <v>3096</v>
      </c>
      <c r="AM3" s="277" t="s">
        <v>146</v>
      </c>
      <c r="AN3" s="277" t="s">
        <v>3097</v>
      </c>
      <c r="AO3" s="277" t="s">
        <v>3098</v>
      </c>
      <c r="AP3" s="277"/>
      <c r="AQ3" s="277"/>
      <c r="AR3" s="277"/>
      <c r="AS3" s="277"/>
      <c r="AT3" s="277"/>
      <c r="AU3" s="277"/>
      <c r="AV3" s="277"/>
      <c r="AW3" s="277"/>
      <c r="AX3" s="277"/>
      <c r="AY3" s="277"/>
      <c r="AZ3" s="277"/>
      <c r="BA3" s="277"/>
      <c r="BB3" s="277"/>
      <c r="BC3" s="277"/>
      <c r="BD3" s="277"/>
      <c r="BE3" s="277"/>
      <c r="BF3" s="277"/>
      <c r="BG3" s="277"/>
      <c r="BH3" s="277"/>
      <c r="BI3" s="277"/>
      <c r="BJ3" s="278"/>
      <c r="BK3" s="279" t="s">
        <v>3099</v>
      </c>
      <c r="BL3" s="280" t="s">
        <v>3100</v>
      </c>
      <c r="BM3" s="280" t="s">
        <v>3101</v>
      </c>
      <c r="BN3" s="281" t="s">
        <v>3102</v>
      </c>
      <c r="BO3" s="266"/>
    </row>
    <row r="4" ht="75.0" customHeight="1">
      <c r="B4" s="282" t="str">
        <f t="array" ref="B4">IFERROR(IFNA(INDEX(RackfileUPLOAD!$F:$F,MATCH(B3&amp;$A$1,RackfileUPLOAD!$C:$C&amp;RackfileUPLOAD!$M:$M,0),1),INDEX(RackfileUPLOAD!$F:$F,MATCH(B3&amp;"0p",RackfileUPLOAD!$C:$C&amp;RackfileUPLOAD!$M:$M,0),1)),"")</f>
        <v/>
      </c>
      <c r="C4" s="282" t="str">
        <f t="array" ref="C4">IFERROR(IFNA(INDEX(RackfileUPLOAD!$F:$F,MATCH(C3&amp;$A$1,RackfileUPLOAD!$C:$C&amp;RackfileUPLOAD!$M:$M,0),1),INDEX(RackfileUPLOAD!$F:$F,MATCH(C3&amp;"0p",RackfileUPLOAD!$C:$C&amp;RackfileUPLOAD!$M:$M,0),1)),"")</f>
        <v/>
      </c>
      <c r="D4" s="282" t="str">
        <f t="array" ref="D4">IFERROR(IFNA(INDEX(RackfileUPLOAD!$F:$F,MATCH(D3&amp;$A$1,RackfileUPLOAD!$C:$C&amp;RackfileUPLOAD!$M:$M,0),1),INDEX(RackfileUPLOAD!$F:$F,MATCH(D3&amp;"0p",RackfileUPLOAD!$C:$C&amp;RackfileUPLOAD!$M:$M,0),1)),"")</f>
        <v/>
      </c>
      <c r="E4" s="282" t="str">
        <f t="array" ref="E4">IFERROR(IFNA(INDEX(RackfileUPLOAD!$F:$F,MATCH(E3&amp;$A$1,RackfileUPLOAD!$C:$C&amp;RackfileUPLOAD!$M:$M,0),1),INDEX(RackfileUPLOAD!$F:$F,MATCH(E3&amp;"0p",RackfileUPLOAD!$C:$C&amp;RackfileUPLOAD!$M:$M,0),1)),"")</f>
        <v/>
      </c>
      <c r="F4" s="282" t="str">
        <f t="array" ref="F4">IFERROR(IFNA(INDEX(RackfileUPLOAD!$F:$F,MATCH(F3&amp;$A$1,RackfileUPLOAD!$C:$C&amp;RackfileUPLOAD!$M:$M,0),1),INDEX(RackfileUPLOAD!$F:$F,MATCH(F3&amp;"0p",RackfileUPLOAD!$C:$C&amp;RackfileUPLOAD!$M:$M,0),1)),"")</f>
        <v/>
      </c>
      <c r="G4" s="282" t="str">
        <f t="array" ref="G4">IFERROR(IFNA(INDEX(RackfileUPLOAD!$F:$F,MATCH(G3&amp;$A$1,RackfileUPLOAD!$C:$C&amp;RackfileUPLOAD!$M:$M,0),1),INDEX(RackfileUPLOAD!$F:$F,MATCH(G3&amp;"0p",RackfileUPLOAD!$C:$C&amp;RackfileUPLOAD!$M:$M,0),1)),"")</f>
        <v/>
      </c>
      <c r="H4" s="282" t="str">
        <f t="array" ref="H4">IFERROR(IFNA(INDEX(RackfileUPLOAD!$F:$F,MATCH(H3&amp;$A$1,RackfileUPLOAD!$C:$C&amp;RackfileUPLOAD!$M:$M,0),1),INDEX(RackfileUPLOAD!$F:$F,MATCH(H3&amp;"0p",RackfileUPLOAD!$C:$C&amp;RackfileUPLOAD!$M:$M,0),1)),"")</f>
        <v/>
      </c>
      <c r="I4" s="282" t="str">
        <f t="array" ref="I4">IFERROR(IFNA(INDEX(RackfileUPLOAD!$F:$F,MATCH(I3&amp;$A$1,RackfileUPLOAD!$C:$C&amp;RackfileUPLOAD!$M:$M,0),1),INDEX(RackfileUPLOAD!$F:$F,MATCH(I3&amp;"0p",RackfileUPLOAD!$C:$C&amp;RackfileUPLOAD!$M:$M,0),1)),"")</f>
        <v/>
      </c>
      <c r="J4" s="282" t="str">
        <f t="array" ref="J4">IFERROR(IFNA(INDEX(RackfileUPLOAD!$F:$F,MATCH(J3&amp;$A$1,RackfileUPLOAD!$C:$C&amp;RackfileUPLOAD!$M:$M,0),1),INDEX(RackfileUPLOAD!$F:$F,MATCH(J3&amp;"0p",RackfileUPLOAD!$C:$C&amp;RackfileUPLOAD!$M:$M,0),1)),"")</f>
        <v/>
      </c>
      <c r="K4" s="282" t="str">
        <f t="array" ref="K4">IFERROR(IFNA(INDEX(RackfileUPLOAD!$F:$F,MATCH(K3&amp;$A$1,RackfileUPLOAD!$C:$C&amp;RackfileUPLOAD!$M:$M,0),1),INDEX(RackfileUPLOAD!$F:$F,MATCH(K3&amp;"0p",RackfileUPLOAD!$C:$C&amp;RackfileUPLOAD!$M:$M,0),1)),"")</f>
        <v/>
      </c>
      <c r="L4" s="282" t="str">
        <f t="array" ref="L4">IFERROR(IFNA(INDEX(RackfileUPLOAD!$F:$F,MATCH(L3&amp;$A$1,RackfileUPLOAD!$C:$C&amp;RackfileUPLOAD!$M:$M,0),1),INDEX(RackfileUPLOAD!$F:$F,MATCH(L3&amp;"0p",RackfileUPLOAD!$C:$C&amp;RackfileUPLOAD!$M:$M,0),1)),"")</f>
        <v/>
      </c>
      <c r="M4" s="282" t="str">
        <f t="array" ref="M4">IFERROR(IFNA(INDEX(RackfileUPLOAD!$F:$F,MATCH(M3&amp;$A$1,RackfileUPLOAD!$C:$C&amp;RackfileUPLOAD!$M:$M,0),1),INDEX(RackfileUPLOAD!$F:$F,MATCH(M3&amp;"0p",RackfileUPLOAD!$C:$C&amp;RackfileUPLOAD!$M:$M,0),1)),"")</f>
        <v/>
      </c>
      <c r="N4" s="282" t="str">
        <f t="array" ref="N4">IFERROR(IFNA(INDEX(RackfileUPLOAD!$F:$F,MATCH(N3&amp;$A$1,RackfileUPLOAD!$C:$C&amp;RackfileUPLOAD!$M:$M,0),1),INDEX(RackfileUPLOAD!$F:$F,MATCH(N3&amp;"0p",RackfileUPLOAD!$C:$C&amp;RackfileUPLOAD!$M:$M,0),1)),"")</f>
        <v/>
      </c>
      <c r="O4" s="282" t="str">
        <f t="array" ref="O4">IFERROR(IFNA(INDEX(RackfileUPLOAD!$F:$F,MATCH(O3&amp;$A$1,RackfileUPLOAD!$C:$C&amp;RackfileUPLOAD!$M:$M,0),1),INDEX(RackfileUPLOAD!$F:$F,MATCH(O3&amp;"0p",RackfileUPLOAD!$C:$C&amp;RackfileUPLOAD!$M:$M,0),1)),"")</f>
        <v/>
      </c>
      <c r="P4" s="282" t="str">
        <f t="array" ref="P4">IFERROR(IFNA(INDEX(RackfileUPLOAD!$F:$F,MATCH(P3&amp;$A$1,RackfileUPLOAD!$C:$C&amp;RackfileUPLOAD!$M:$M,0),1),INDEX(RackfileUPLOAD!$F:$F,MATCH(P3&amp;"0p",RackfileUPLOAD!$C:$C&amp;RackfileUPLOAD!$M:$M,0),1)),"")</f>
        <v/>
      </c>
      <c r="Q4" s="282" t="str">
        <f t="array" ref="Q4">IFERROR(IFNA(INDEX(RackfileUPLOAD!$F:$F,MATCH(Q3&amp;$A$1,RackfileUPLOAD!$C:$C&amp;RackfileUPLOAD!$M:$M,0),1),INDEX(RackfileUPLOAD!$F:$F,MATCH(Q3&amp;"0p",RackfileUPLOAD!$C:$C&amp;RackfileUPLOAD!$M:$M,0),1)),"")</f>
        <v/>
      </c>
      <c r="R4" s="282" t="str">
        <f t="array" ref="R4">IFERROR(IFNA(INDEX(RackfileUPLOAD!$F:$F,MATCH(R3&amp;$A$1,RackfileUPLOAD!$C:$C&amp;RackfileUPLOAD!$M:$M,0),1),INDEX(RackfileUPLOAD!$F:$F,MATCH(R3&amp;"0p",RackfileUPLOAD!$C:$C&amp;RackfileUPLOAD!$M:$M,0),1)),"")</f>
        <v/>
      </c>
      <c r="S4" s="282" t="str">
        <f t="array" ref="S4">IFERROR(IFNA(INDEX(RackfileUPLOAD!$F:$F,MATCH(S3&amp;$A$1,RackfileUPLOAD!$C:$C&amp;RackfileUPLOAD!$M:$M,0),1),INDEX(RackfileUPLOAD!$F:$F,MATCH(S3&amp;"0p",RackfileUPLOAD!$C:$C&amp;RackfileUPLOAD!$M:$M,0),1)),"")</f>
        <v/>
      </c>
      <c r="T4" s="282" t="str">
        <f t="array" ref="T4">IFERROR(IFNA(INDEX(RackfileUPLOAD!$F:$F,MATCH(T3&amp;$A$1,RackfileUPLOAD!$C:$C&amp;RackfileUPLOAD!$M:$M,0),1),INDEX(RackfileUPLOAD!$F:$F,MATCH(T3&amp;"0p",RackfileUPLOAD!$C:$C&amp;RackfileUPLOAD!$M:$M,0),1)),"")</f>
        <v/>
      </c>
      <c r="U4" s="282" t="str">
        <f t="array" ref="U4">IFERROR(IFNA(INDEX(RackfileUPLOAD!$F:$F,MATCH(U3&amp;$A$1,RackfileUPLOAD!$C:$C&amp;RackfileUPLOAD!$M:$M,0),1),INDEX(RackfileUPLOAD!$F:$F,MATCH(U3&amp;"0p",RackfileUPLOAD!$C:$C&amp;RackfileUPLOAD!$M:$M,0),1)),"")</f>
        <v/>
      </c>
      <c r="V4" s="282" t="str">
        <f t="array" ref="V4">IFERROR(IFNA(INDEX(RackfileUPLOAD!$F:$F,MATCH(V3&amp;$A$1,RackfileUPLOAD!$C:$C&amp;RackfileUPLOAD!$M:$M,0),1),INDEX(RackfileUPLOAD!$F:$F,MATCH(V3&amp;"0p",RackfileUPLOAD!$C:$C&amp;RackfileUPLOAD!$M:$M,0),1)),"")</f>
        <v/>
      </c>
      <c r="W4" s="282" t="str">
        <f t="array" ref="W4">IFERROR(IFNA(INDEX(RackfileUPLOAD!$F:$F,MATCH(W3&amp;$A$1,RackfileUPLOAD!$C:$C&amp;RackfileUPLOAD!$M:$M,0),1),INDEX(RackfileUPLOAD!$F:$F,MATCH(W3&amp;"0p",RackfileUPLOAD!$C:$C&amp;RackfileUPLOAD!$M:$M,0),1)),"")</f>
        <v/>
      </c>
      <c r="X4" s="282" t="str">
        <f t="array" ref="X4">IFERROR(IFNA(INDEX(RackfileUPLOAD!$F:$F,MATCH(X3&amp;$A$1,RackfileUPLOAD!$C:$C&amp;RackfileUPLOAD!$M:$M,0),1),INDEX(RackfileUPLOAD!$F:$F,MATCH(X3&amp;"0p",RackfileUPLOAD!$C:$C&amp;RackfileUPLOAD!$M:$M,0),1)),"")</f>
        <v/>
      </c>
      <c r="Y4" s="282" t="str">
        <f t="array" ref="Y4">IFERROR(IFNA(INDEX(RackfileUPLOAD!$F:$F,MATCH(Y3&amp;$A$1,RackfileUPLOAD!$C:$C&amp;RackfileUPLOAD!$M:$M,0),1),INDEX(RackfileUPLOAD!$F:$F,MATCH(Y3&amp;"0p",RackfileUPLOAD!$C:$C&amp;RackfileUPLOAD!$M:$M,0),1)),"")</f>
        <v/>
      </c>
      <c r="Z4" s="282" t="str">
        <f t="array" ref="Z4">IFERROR(IFNA(INDEX(RackfileUPLOAD!$F:$F,MATCH(Z3&amp;$A$1,RackfileUPLOAD!$C:$C&amp;RackfileUPLOAD!$M:$M,0),1),INDEX(RackfileUPLOAD!$F:$F,MATCH(Z3&amp;"0p",RackfileUPLOAD!$C:$C&amp;RackfileUPLOAD!$M:$M,0),1)),"")</f>
        <v/>
      </c>
      <c r="AA4" s="282" t="str">
        <f t="array" ref="AA4">IFERROR(IFNA(INDEX(RackfileUPLOAD!$F:$F,MATCH(AA3&amp;$A$1,RackfileUPLOAD!$C:$C&amp;RackfileUPLOAD!$M:$M,0),1),INDEX(RackfileUPLOAD!$F:$F,MATCH(AA3&amp;"0p",RackfileUPLOAD!$C:$C&amp;RackfileUPLOAD!$M:$M,0),1)),"")</f>
        <v/>
      </c>
      <c r="AB4" s="282" t="str">
        <f t="array" ref="AB4">IFERROR(IFNA(INDEX(RackfileUPLOAD!$F:$F,MATCH(AB3&amp;$A$1,RackfileUPLOAD!$C:$C&amp;RackfileUPLOAD!$M:$M,0),1),INDEX(RackfileUPLOAD!$F:$F,MATCH(AB3&amp;"0p",RackfileUPLOAD!$C:$C&amp;RackfileUPLOAD!$M:$M,0),1)),"")</f>
        <v/>
      </c>
      <c r="AC4" s="282" t="str">
        <f t="array" ref="AC4">IFERROR(IFNA(INDEX(RackfileUPLOAD!$F:$F,MATCH(AC3&amp;$A$1,RackfileUPLOAD!$C:$C&amp;RackfileUPLOAD!$M:$M,0),1),INDEX(RackfileUPLOAD!$F:$F,MATCH(AC3&amp;"0p",RackfileUPLOAD!$C:$C&amp;RackfileUPLOAD!$M:$M,0),1)),"")</f>
        <v/>
      </c>
      <c r="AD4" s="282" t="str">
        <f t="array" ref="AD4">IFERROR(IFNA(INDEX(RackfileUPLOAD!$F:$F,MATCH(AD3&amp;$A$1,RackfileUPLOAD!$C:$C&amp;RackfileUPLOAD!$M:$M,0),1),INDEX(RackfileUPLOAD!$F:$F,MATCH(AD3&amp;"0p",RackfileUPLOAD!$C:$C&amp;RackfileUPLOAD!$M:$M,0),1)),"")</f>
        <v/>
      </c>
      <c r="AE4" s="282" t="str">
        <f t="array" ref="AE4">IFERROR(IFNA(INDEX(RackfileUPLOAD!$F:$F,MATCH(AE3&amp;$A$1,RackfileUPLOAD!$C:$C&amp;RackfileUPLOAD!$M:$M,0),1),INDEX(RackfileUPLOAD!$F:$F,MATCH(AE3&amp;"0p",RackfileUPLOAD!$C:$C&amp;RackfileUPLOAD!$M:$M,0),1)),"")</f>
        <v/>
      </c>
      <c r="AF4" s="282" t="str">
        <f t="array" ref="AF4">IFERROR(IFNA(INDEX(RackfileUPLOAD!$F:$F,MATCH(AF3&amp;$A$1,RackfileUPLOAD!$C:$C&amp;RackfileUPLOAD!$M:$M,0),1),INDEX(RackfileUPLOAD!$F:$F,MATCH(AF3&amp;"0p",RackfileUPLOAD!$C:$C&amp;RackfileUPLOAD!$M:$M,0),1)),"")</f>
        <v/>
      </c>
      <c r="AG4" s="282" t="str">
        <f t="array" ref="AG4">IFERROR(IFNA(INDEX(RackfileUPLOAD!$F:$F,MATCH(AG3&amp;$A$1,RackfileUPLOAD!$C:$C&amp;RackfileUPLOAD!$M:$M,0),1),INDEX(RackfileUPLOAD!$F:$F,MATCH(AG3&amp;"0p",RackfileUPLOAD!$C:$C&amp;RackfileUPLOAD!$M:$M,0),1)),"")</f>
        <v/>
      </c>
      <c r="AH4" s="282" t="str">
        <f t="array" ref="AH4">IFERROR(IFNA(INDEX(RackfileUPLOAD!$F:$F,MATCH(AH3&amp;$A$1,RackfileUPLOAD!$C:$C&amp;RackfileUPLOAD!$M:$M,0),1),INDEX(RackfileUPLOAD!$F:$F,MATCH(AH3&amp;"0p",RackfileUPLOAD!$C:$C&amp;RackfileUPLOAD!$M:$M,0),1)),"")</f>
        <v/>
      </c>
      <c r="AI4" s="282" t="str">
        <f t="array" ref="AI4">IFERROR(IFNA(INDEX(RackfileUPLOAD!$F:$F,MATCH(AI3&amp;$A$1,RackfileUPLOAD!$C:$C&amp;RackfileUPLOAD!$M:$M,0),1),INDEX(RackfileUPLOAD!$F:$F,MATCH(AI3&amp;"0p",RackfileUPLOAD!$C:$C&amp;RackfileUPLOAD!$M:$M,0),1)),"")</f>
        <v/>
      </c>
      <c r="AJ4" s="282" t="str">
        <f t="array" ref="AJ4">IFERROR(IFNA(INDEX(RackfileUPLOAD!$F:$F,MATCH(AJ3&amp;$A$1,RackfileUPLOAD!$C:$C&amp;RackfileUPLOAD!$M:$M,0),1),INDEX(RackfileUPLOAD!$F:$F,MATCH(AJ3&amp;"0p",RackfileUPLOAD!$C:$C&amp;RackfileUPLOAD!$M:$M,0),1)),"")</f>
        <v/>
      </c>
      <c r="AL4" s="282" t="str">
        <f t="array" ref="AL4">IFERROR(IFNA(INDEX(RackfileUPLOAD!$F:$F,MATCH(AL3&amp;$A$1,RackfileUPLOAD!$C:$C&amp;RackfileUPLOAD!$M:$M,0),1),INDEX(RackfileUPLOAD!$F:$F,MATCH(AL3&amp;"0p",RackfileUPLOAD!$C:$C&amp;RackfileUPLOAD!$M:$M,0),1)),"")</f>
        <v/>
      </c>
      <c r="AM4" s="282" t="str">
        <f t="array" ref="AM4">IFERROR(IFNA(INDEX(RackfileUPLOAD!$F:$F,MATCH(AM3&amp;$A$1,RackfileUPLOAD!$C:$C&amp;RackfileUPLOAD!$M:$M,0),1),INDEX(RackfileUPLOAD!$F:$F,MATCH(AM3&amp;"0p",RackfileUPLOAD!$C:$C&amp;RackfileUPLOAD!$M:$M,0),1)),"")</f>
        <v/>
      </c>
      <c r="AN4" s="282" t="str">
        <f t="array" ref="AN4">IFERROR(IFNA(INDEX(RackfileUPLOAD!$F:$F,MATCH(AN3&amp;$A$1,RackfileUPLOAD!$C:$C&amp;RackfileUPLOAD!$M:$M,0),1),INDEX(RackfileUPLOAD!$F:$F,MATCH(AN3&amp;"0p",RackfileUPLOAD!$C:$C&amp;RackfileUPLOAD!$M:$M,0),1)),"")</f>
        <v/>
      </c>
      <c r="AO4" s="282" t="str">
        <f t="array" ref="AO4">IFERROR(IFNA(INDEX(RackfileUPLOAD!$F:$F,MATCH(AO3&amp;$A$1,RackfileUPLOAD!$C:$C&amp;RackfileUPLOAD!$M:$M,0),1),INDEX(RackfileUPLOAD!$F:$F,MATCH(AO3&amp;"0p",RackfileUPLOAD!$C:$C&amp;RackfileUPLOAD!$M:$M,0),1)),"")</f>
        <v/>
      </c>
      <c r="AP4" s="282" t="str">
        <f t="array" ref="AP4">IFERROR(IFNA(INDEX(RackfileUPLOAD!$F:$F,MATCH(AP3&amp;$A$1,RackfileUPLOAD!$C:$C&amp;RackfileUPLOAD!$M:$M,0),1),INDEX(RackfileUPLOAD!$F:$F,MATCH(AP3&amp;"0p",RackfileUPLOAD!$C:$C&amp;RackfileUPLOAD!$M:$M,0),1)),"")</f>
        <v/>
      </c>
      <c r="AQ4" s="282" t="str">
        <f t="array" ref="AQ4">IFERROR(IFNA(INDEX(RackfileUPLOAD!$F:$F,MATCH(AQ3&amp;$A$1,RackfileUPLOAD!$C:$C&amp;RackfileUPLOAD!$M:$M,0),1),INDEX(RackfileUPLOAD!$F:$F,MATCH(AQ3&amp;"0p",RackfileUPLOAD!$C:$C&amp;RackfileUPLOAD!$M:$M,0),1)),"")</f>
        <v/>
      </c>
      <c r="AR4" s="282" t="str">
        <f t="array" ref="AR4">IFERROR(IFNA(INDEX(RackfileUPLOAD!$F:$F,MATCH(AR3&amp;$A$1,RackfileUPLOAD!$C:$C&amp;RackfileUPLOAD!$M:$M,0),1),INDEX(RackfileUPLOAD!$F:$F,MATCH(AR3&amp;"0p",RackfileUPLOAD!$C:$C&amp;RackfileUPLOAD!$M:$M,0),1)),"")</f>
        <v/>
      </c>
      <c r="AS4" s="282" t="str">
        <f t="array" ref="AS4">IFERROR(IFNA(INDEX(RackfileUPLOAD!$F:$F,MATCH(AS3&amp;$A$1,RackfileUPLOAD!$C:$C&amp;RackfileUPLOAD!$M:$M,0),1),INDEX(RackfileUPLOAD!$F:$F,MATCH(AS3&amp;"0p",RackfileUPLOAD!$C:$C&amp;RackfileUPLOAD!$M:$M,0),1)),"")</f>
        <v/>
      </c>
      <c r="AT4" s="282" t="str">
        <f t="array" ref="AT4">IFERROR(IFNA(INDEX(RackfileUPLOAD!$F:$F,MATCH(AT3&amp;$A$1,RackfileUPLOAD!$C:$C&amp;RackfileUPLOAD!$M:$M,0),1),INDEX(RackfileUPLOAD!$F:$F,MATCH(AT3&amp;"0p",RackfileUPLOAD!$C:$C&amp;RackfileUPLOAD!$M:$M,0),1)),"")</f>
        <v/>
      </c>
      <c r="AU4" s="282" t="str">
        <f t="array" ref="AU4">IFERROR(IFNA(INDEX(RackfileUPLOAD!$F:$F,MATCH(AU3&amp;$A$1,RackfileUPLOAD!$C:$C&amp;RackfileUPLOAD!$M:$M,0),1),INDEX(RackfileUPLOAD!$F:$F,MATCH(AU3&amp;"0p",RackfileUPLOAD!$C:$C&amp;RackfileUPLOAD!$M:$M,0),1)),"")</f>
        <v/>
      </c>
      <c r="AV4" s="282" t="str">
        <f t="array" ref="AV4">IFERROR(IFNA(INDEX(RackfileUPLOAD!$F:$F,MATCH(AV3&amp;$A$1,RackfileUPLOAD!$C:$C&amp;RackfileUPLOAD!$M:$M,0),1),INDEX(RackfileUPLOAD!$F:$F,MATCH(AV3&amp;"0p",RackfileUPLOAD!$C:$C&amp;RackfileUPLOAD!$M:$M,0),1)),"")</f>
        <v/>
      </c>
      <c r="AW4" s="282" t="str">
        <f t="array" ref="AW4">IFERROR(IFNA(INDEX(RackfileUPLOAD!$F:$F,MATCH(AW3&amp;$A$1,RackfileUPLOAD!$C:$C&amp;RackfileUPLOAD!$M:$M,0),1),INDEX(RackfileUPLOAD!$F:$F,MATCH(AW3&amp;"0p",RackfileUPLOAD!$C:$C&amp;RackfileUPLOAD!$M:$M,0),1)),"")</f>
        <v/>
      </c>
      <c r="AX4" s="282" t="str">
        <f t="array" ref="AX4">IFERROR(IFNA(INDEX(RackfileUPLOAD!$F:$F,MATCH(AX3&amp;$A$1,RackfileUPLOAD!$C:$C&amp;RackfileUPLOAD!$M:$M,0),1),INDEX(RackfileUPLOAD!$F:$F,MATCH(AX3&amp;"0p",RackfileUPLOAD!$C:$C&amp;RackfileUPLOAD!$M:$M,0),1)),"")</f>
        <v/>
      </c>
      <c r="AY4" s="282" t="str">
        <f t="array" ref="AY4">IFERROR(IFNA(INDEX(RackfileUPLOAD!$F:$F,MATCH(AY3&amp;$A$1,RackfileUPLOAD!$C:$C&amp;RackfileUPLOAD!$M:$M,0),1),INDEX(RackfileUPLOAD!$F:$F,MATCH(AY3&amp;"0p",RackfileUPLOAD!$C:$C&amp;RackfileUPLOAD!$M:$M,0),1)),"")</f>
        <v/>
      </c>
      <c r="AZ4" s="282" t="str">
        <f t="array" ref="AZ4">IFERROR(IFNA(INDEX(RackfileUPLOAD!$F:$F,MATCH(AZ3&amp;$A$1,RackfileUPLOAD!$C:$C&amp;RackfileUPLOAD!$M:$M,0),1),INDEX(RackfileUPLOAD!$F:$F,MATCH(AZ3&amp;"0p",RackfileUPLOAD!$C:$C&amp;RackfileUPLOAD!$M:$M,0),1)),"")</f>
        <v/>
      </c>
      <c r="BA4" s="282" t="str">
        <f t="array" ref="BA4">IFERROR(IFNA(INDEX(RackfileUPLOAD!$F:$F,MATCH(BA3&amp;$A$1,RackfileUPLOAD!$C:$C&amp;RackfileUPLOAD!$M:$M,0),1),INDEX(RackfileUPLOAD!$F:$F,MATCH(BA3&amp;"0p",RackfileUPLOAD!$C:$C&amp;RackfileUPLOAD!$M:$M,0),1)),"")</f>
        <v/>
      </c>
      <c r="BB4" s="282" t="str">
        <f t="array" ref="BB4">IFERROR(IFNA(INDEX(RackfileUPLOAD!$F:$F,MATCH(BB3&amp;$A$1,RackfileUPLOAD!$C:$C&amp;RackfileUPLOAD!$M:$M,0),1),INDEX(RackfileUPLOAD!$F:$F,MATCH(BB3&amp;"0p",RackfileUPLOAD!$C:$C&amp;RackfileUPLOAD!$M:$M,0),1)),"")</f>
        <v/>
      </c>
      <c r="BC4" s="282" t="str">
        <f t="array" ref="BC4">IFERROR(IFNA(INDEX(RackfileUPLOAD!$F:$F,MATCH(BC3&amp;$A$1,RackfileUPLOAD!$C:$C&amp;RackfileUPLOAD!$M:$M,0),1),INDEX(RackfileUPLOAD!$F:$F,MATCH(BC3&amp;"0p",RackfileUPLOAD!$C:$C&amp;RackfileUPLOAD!$M:$M,0),1)),"")</f>
        <v/>
      </c>
      <c r="BD4" s="282" t="str">
        <f t="array" ref="BD4">IFERROR(IFNA(INDEX(RackfileUPLOAD!$F:$F,MATCH(BD3&amp;$A$1,RackfileUPLOAD!$C:$C&amp;RackfileUPLOAD!$M:$M,0),1),INDEX(RackfileUPLOAD!$F:$F,MATCH(BD3&amp;"0p",RackfileUPLOAD!$C:$C&amp;RackfileUPLOAD!$M:$M,0),1)),"")</f>
        <v/>
      </c>
      <c r="BE4" s="282" t="str">
        <f t="array" ref="BE4">IFERROR(IFNA(INDEX(RackfileUPLOAD!$F:$F,MATCH(BE3&amp;$A$1,RackfileUPLOAD!$C:$C&amp;RackfileUPLOAD!$M:$M,0),1),INDEX(RackfileUPLOAD!$F:$F,MATCH(BE3&amp;"0p",RackfileUPLOAD!$C:$C&amp;RackfileUPLOAD!$M:$M,0),1)),"")</f>
        <v/>
      </c>
      <c r="BF4" s="282" t="str">
        <f t="array" ref="BF4">IFERROR(IFNA(INDEX(RackfileUPLOAD!$F:$F,MATCH(BF3&amp;$A$1,RackfileUPLOAD!$C:$C&amp;RackfileUPLOAD!$M:$M,0),1),INDEX(RackfileUPLOAD!$F:$F,MATCH(BF3&amp;"0p",RackfileUPLOAD!$C:$C&amp;RackfileUPLOAD!$M:$M,0),1)),"")</f>
        <v/>
      </c>
      <c r="BG4" s="282" t="str">
        <f t="array" ref="BG4">IFERROR(IFNA(INDEX(RackfileUPLOAD!$F:$F,MATCH(BG3&amp;$A$1,RackfileUPLOAD!$C:$C&amp;RackfileUPLOAD!$M:$M,0),1),INDEX(RackfileUPLOAD!$F:$F,MATCH(BG3&amp;"0p",RackfileUPLOAD!$C:$C&amp;RackfileUPLOAD!$M:$M,0),1)),"")</f>
        <v/>
      </c>
      <c r="BH4" s="282" t="str">
        <f t="array" ref="BH4">IFERROR(IFNA(INDEX(RackfileUPLOAD!$F:$F,MATCH(BH3&amp;$A$1,RackfileUPLOAD!$C:$C&amp;RackfileUPLOAD!$M:$M,0),1),INDEX(RackfileUPLOAD!$F:$F,MATCH(BH3&amp;"0p",RackfileUPLOAD!$C:$C&amp;RackfileUPLOAD!$M:$M,0),1)),"")</f>
        <v/>
      </c>
      <c r="BI4" s="282" t="str">
        <f t="array" ref="BI4">IFERROR(IFNA(INDEX(RackfileUPLOAD!$F:$F,MATCH(BI3&amp;$A$1,RackfileUPLOAD!$C:$C&amp;RackfileUPLOAD!$M:$M,0),1),INDEX(RackfileUPLOAD!$F:$F,MATCH(BI3&amp;"0p",RackfileUPLOAD!$C:$C&amp;RackfileUPLOAD!$M:$M,0),1)),"")</f>
        <v/>
      </c>
      <c r="BJ4" s="282" t="str">
        <f t="array" ref="BJ4">IFERROR(IFNA(INDEX(RackfileUPLOAD!$F:$F,MATCH(BJ3&amp;$A$1,RackfileUPLOAD!$C:$C&amp;RackfileUPLOAD!$M:$M,0),1),INDEX(RackfileUPLOAD!$F:$F,MATCH(BJ3&amp;"0p",RackfileUPLOAD!$C:$C&amp;RackfileUPLOAD!$M:$M,0),1)),"")</f>
        <v/>
      </c>
      <c r="BK4" s="283" t="str">
        <f t="array" ref="BK4">XLOOKUP(BK3,RackfileUPLOAD!$C:$C,RackfileUPLOAD!$F:$F,,0)</f>
        <v/>
      </c>
      <c r="BL4" s="49" t="str">
        <f t="array" ref="BL4">XLOOKUP(BL3,RackfileUPLOAD!$C:$C,RackfileUPLOAD!$F:$F,,0)</f>
        <v/>
      </c>
      <c r="BM4" s="49" t="str">
        <f t="array" ref="BM4">XLOOKUP(BM3,RackfileUPLOAD!$C:$C,RackfileUPLOAD!$F:$F,,0)</f>
        <v/>
      </c>
      <c r="BN4" s="284" t="str">
        <f t="array" ref="BN4">XLOOKUP(BN3,RackfileUPLOAD!$C:$C,RackfileUPLOAD!$F:$F,,0)</f>
        <v/>
      </c>
      <c r="BO4" s="285"/>
    </row>
    <row r="5">
      <c r="B5" s="286" t="str">
        <f t="array" ref="B5">XLOOKUP(B3,'Läuferlisten'!$M:$M,'Läuferlisten'!$R:$R,,0)</f>
        <v/>
      </c>
      <c r="C5" s="286" t="str">
        <f t="array" ref="C5">XLOOKUP(C3,'Läuferlisten'!$M:$M,'Läuferlisten'!$R:$R,,0)</f>
        <v/>
      </c>
      <c r="D5" s="286" t="str">
        <f t="array" ref="D5">XLOOKUP(D3,'Läuferlisten'!$M:$M,'Läuferlisten'!$R:$R,,0)</f>
        <v/>
      </c>
      <c r="E5" s="286" t="str">
        <f t="array" ref="E5">XLOOKUP(E3,'Läuferlisten'!$M:$M,'Läuferlisten'!$R:$R,,0)</f>
        <v/>
      </c>
      <c r="F5" s="286" t="str">
        <f t="array" ref="F5">XLOOKUP(F3,'Läuferlisten'!$M:$M,'Läuferlisten'!$R:$R,,0)</f>
        <v/>
      </c>
      <c r="G5" s="286" t="str">
        <f t="array" ref="G5">XLOOKUP(G3,'Läuferlisten'!$M:$M,'Läuferlisten'!$R:$R,,0)</f>
        <v/>
      </c>
      <c r="H5" s="286" t="str">
        <f t="array" ref="H5">XLOOKUP(H3,'Läuferlisten'!$M:$M,'Läuferlisten'!$R:$R,,0)</f>
        <v/>
      </c>
      <c r="I5" s="286" t="str">
        <f t="array" ref="I5">XLOOKUP(I3,'Läuferlisten'!$M:$M,'Läuferlisten'!$R:$R,,0)</f>
        <v/>
      </c>
      <c r="J5" s="286" t="str">
        <f t="array" ref="J5">XLOOKUP(J3,'Läuferlisten'!$M:$M,'Läuferlisten'!$R:$R,,0)</f>
        <v/>
      </c>
      <c r="K5" s="286" t="str">
        <f t="array" ref="K5">XLOOKUP(K3,'Läuferlisten'!$M:$M,'Läuferlisten'!$R:$R,,0)</f>
        <v/>
      </c>
      <c r="L5" s="286" t="str">
        <f t="array" ref="L5">XLOOKUP(L3,'Läuferlisten'!$M:$M,'Läuferlisten'!$R:$R,,0)</f>
        <v/>
      </c>
      <c r="M5" s="286" t="str">
        <f t="array" ref="M5">XLOOKUP(M3,'Läuferlisten'!$M:$M,'Läuferlisten'!$R:$R,,0)</f>
        <v/>
      </c>
      <c r="N5" s="286" t="str">
        <f t="array" ref="N5">XLOOKUP(N3,'Läuferlisten'!$M:$M,'Läuferlisten'!$R:$R,,0)</f>
        <v/>
      </c>
      <c r="O5" s="286" t="str">
        <f t="array" ref="O5">XLOOKUP(O3,'Läuferlisten'!$M:$M,'Läuferlisten'!$R:$R,,0)</f>
        <v/>
      </c>
      <c r="P5" s="286" t="str">
        <f t="array" ref="P5">XLOOKUP(P3,'Läuferlisten'!$M:$M,'Läuferlisten'!$R:$R,,0)</f>
        <v/>
      </c>
      <c r="Q5" s="286" t="str">
        <f t="array" ref="Q5">XLOOKUP(Q3,'Läuferlisten'!$M:$M,'Läuferlisten'!$R:$R,,0)</f>
        <v/>
      </c>
      <c r="R5" s="286" t="str">
        <f t="array" ref="R5">XLOOKUP(R3,'Läuferlisten'!$M:$M,'Läuferlisten'!$R:$R,,0)</f>
        <v/>
      </c>
      <c r="S5" s="286" t="str">
        <f t="array" ref="S5">XLOOKUP(S3,'Läuferlisten'!$M:$M,'Läuferlisten'!$R:$R,,0)</f>
        <v/>
      </c>
      <c r="T5" s="286" t="str">
        <f t="array" ref="T5">XLOOKUP(T3,'Läuferlisten'!$M:$M,'Läuferlisten'!$R:$R,,0)</f>
        <v/>
      </c>
      <c r="U5" s="286" t="str">
        <f t="array" ref="U5">XLOOKUP(U3,'Läuferlisten'!$M:$M,'Läuferlisten'!$R:$R,,0)</f>
        <v/>
      </c>
      <c r="V5" s="286" t="str">
        <f t="array" ref="V5">XLOOKUP(V3,'Läuferlisten'!$M:$M,'Läuferlisten'!$R:$R,,0)</f>
        <v/>
      </c>
      <c r="W5" s="286" t="str">
        <f t="array" ref="W5">XLOOKUP(W3,'Läuferlisten'!$M:$M,'Läuferlisten'!$R:$R,,0)</f>
        <v/>
      </c>
      <c r="X5" s="286" t="str">
        <f t="array" ref="X5">XLOOKUP(X3,'Läuferlisten'!$M:$M,'Läuferlisten'!$R:$R,,0)</f>
        <v/>
      </c>
      <c r="Y5" s="286" t="str">
        <f t="array" ref="Y5">XLOOKUP(Y3,'Läuferlisten'!$M:$M,'Läuferlisten'!$R:$R,,0)</f>
        <v/>
      </c>
      <c r="Z5" s="286" t="str">
        <f t="array" ref="Z5">XLOOKUP(Z3,'Läuferlisten'!$M:$M,'Läuferlisten'!$R:$R,,0)</f>
        <v/>
      </c>
      <c r="AA5" s="286" t="str">
        <f t="array" ref="AA5">XLOOKUP(AA3,'Läuferlisten'!$M:$M,'Läuferlisten'!$R:$R,,0)</f>
        <v/>
      </c>
      <c r="AB5" s="286" t="str">
        <f t="array" ref="AB5">XLOOKUP(AB3,'Läuferlisten'!$M:$M,'Läuferlisten'!$R:$R,,0)</f>
        <v/>
      </c>
      <c r="AC5" s="286" t="str">
        <f t="array" ref="AC5">XLOOKUP(AC3,'Läuferlisten'!$M:$M,'Läuferlisten'!$R:$R,,0)</f>
        <v/>
      </c>
      <c r="AD5" s="286" t="str">
        <f t="array" ref="AD5">XLOOKUP(AD3,'Läuferlisten'!$M:$M,'Läuferlisten'!$R:$R,,0)</f>
        <v/>
      </c>
      <c r="AE5" s="286" t="str">
        <f t="array" ref="AE5">XLOOKUP(AE3,'Läuferlisten'!$M:$M,'Läuferlisten'!$R:$R,,0)</f>
        <v/>
      </c>
      <c r="AF5" s="286" t="str">
        <f t="array" ref="AF5">XLOOKUP(AF3,'Läuferlisten'!$M:$M,'Läuferlisten'!$R:$R,,0)</f>
        <v/>
      </c>
      <c r="AG5" s="286" t="str">
        <f t="array" ref="AG5">XLOOKUP(AG3,'Läuferlisten'!$M:$M,'Läuferlisten'!$R:$R,,0)</f>
        <v/>
      </c>
      <c r="AH5" s="286" t="str">
        <f t="array" ref="AH5">XLOOKUP(AH3,'Läuferlisten'!$M:$M,'Läuferlisten'!$R:$R,,0)</f>
        <v/>
      </c>
      <c r="AI5" s="286" t="str">
        <f t="array" ref="AI5">XLOOKUP(AI3,'Läuferlisten'!$M:$M,'Läuferlisten'!$R:$R,,0)</f>
        <v/>
      </c>
      <c r="AJ5" s="286" t="str">
        <f t="array" ref="AJ5">XLOOKUP(AJ3,'Läuferlisten'!$M:$M,'Läuferlisten'!$R:$R,,0)</f>
        <v/>
      </c>
      <c r="AK5" s="49" t="str">
        <f t="array" ref="AK5">XLOOKUP(AK3,'Läuferlisten'!$M:$M,'Läuferlisten'!$R:$R,,0)</f>
        <v/>
      </c>
      <c r="AL5" s="286" t="str">
        <f t="array" ref="AL5">XLOOKUP(AL3,'Läuferlisten'!$M:$M,'Läuferlisten'!$R:$R,,0)</f>
        <v/>
      </c>
      <c r="AM5" s="286" t="str">
        <f t="array" ref="AM5">XLOOKUP(AM3,'Läuferlisten'!$M:$M,'Läuferlisten'!$R:$R,,0)</f>
        <v/>
      </c>
      <c r="AN5" s="286" t="str">
        <f t="array" ref="AN5">XLOOKUP(AN3,'Läuferlisten'!$M:$M,'Läuferlisten'!$R:$R,,0)</f>
        <v/>
      </c>
      <c r="AO5" s="286" t="str">
        <f t="array" ref="AO5">XLOOKUP(AO3,'Läuferlisten'!$M:$M,'Läuferlisten'!$R:$R,,0)</f>
        <v/>
      </c>
      <c r="AP5" s="286" t="str">
        <f t="array" ref="AP5">XLOOKUP(AP3,'Läuferlisten'!$M:$M,'Läuferlisten'!$R:$R,,0)</f>
        <v/>
      </c>
      <c r="AQ5" s="286" t="str">
        <f t="array" ref="AQ5">XLOOKUP(AQ3,'Läuferlisten'!$M:$M,'Läuferlisten'!$R:$R,,0)</f>
        <v/>
      </c>
      <c r="AR5" s="286" t="str">
        <f t="array" ref="AR5">XLOOKUP(AR3,'Läuferlisten'!$M:$M,'Läuferlisten'!$R:$R,,0)</f>
        <v/>
      </c>
      <c r="AS5" s="286" t="str">
        <f t="array" ref="AS5">XLOOKUP(AS3,'Läuferlisten'!$M:$M,'Läuferlisten'!$R:$R,,0)</f>
        <v/>
      </c>
      <c r="AT5" s="286" t="str">
        <f t="array" ref="AT5">XLOOKUP(AT3,'Läuferlisten'!$M:$M,'Läuferlisten'!$R:$R,,0)</f>
        <v/>
      </c>
      <c r="AU5" s="286" t="str">
        <f t="array" ref="AU5">XLOOKUP(AU3,'Läuferlisten'!$M:$M,'Läuferlisten'!$R:$R,,0)</f>
        <v/>
      </c>
      <c r="AV5" s="286" t="str">
        <f t="array" ref="AV5">XLOOKUP(AV3,'Läuferlisten'!$M:$M,'Läuferlisten'!$R:$R,,0)</f>
        <v/>
      </c>
      <c r="AW5" s="286" t="str">
        <f t="array" ref="AW5">XLOOKUP(AW3,'Läuferlisten'!$M:$M,'Läuferlisten'!$R:$R,,0)</f>
        <v/>
      </c>
      <c r="AX5" s="286" t="str">
        <f t="array" ref="AX5">XLOOKUP(AX3,'Läuferlisten'!$M:$M,'Läuferlisten'!$R:$R,,0)</f>
        <v/>
      </c>
      <c r="AY5" s="286" t="str">
        <f t="array" ref="AY5">XLOOKUP(AY3,'Läuferlisten'!$M:$M,'Läuferlisten'!$R:$R,,0)</f>
        <v/>
      </c>
      <c r="AZ5" s="286" t="str">
        <f t="array" ref="AZ5">XLOOKUP(AZ3,'Läuferlisten'!$M:$M,'Läuferlisten'!$R:$R,,0)</f>
        <v/>
      </c>
      <c r="BA5" s="286" t="str">
        <f t="array" ref="BA5">XLOOKUP(BA3,'Läuferlisten'!$M:$M,'Läuferlisten'!$R:$R,,0)</f>
        <v/>
      </c>
      <c r="BB5" s="286" t="str">
        <f t="array" ref="BB5">XLOOKUP(BB3,'Läuferlisten'!$M:$M,'Läuferlisten'!$R:$R,,0)</f>
        <v/>
      </c>
      <c r="BC5" s="286" t="str">
        <f t="array" ref="BC5">XLOOKUP(BC3,'Läuferlisten'!$M:$M,'Läuferlisten'!$R:$R,,0)</f>
        <v/>
      </c>
      <c r="BD5" s="286" t="str">
        <f t="array" ref="BD5">XLOOKUP(BD3,'Läuferlisten'!$M:$M,'Läuferlisten'!$R:$R,,0)</f>
        <v/>
      </c>
      <c r="BE5" s="286" t="str">
        <f t="array" ref="BE5">XLOOKUP(BE3,'Läuferlisten'!$M:$M,'Läuferlisten'!$R:$R,,0)</f>
        <v/>
      </c>
      <c r="BF5" s="286" t="str">
        <f t="array" ref="BF5">XLOOKUP(BF3,'Läuferlisten'!$M:$M,'Läuferlisten'!$R:$R,,0)</f>
        <v/>
      </c>
      <c r="BG5" s="286" t="str">
        <f t="array" ref="BG5">XLOOKUP(BG3,'Läuferlisten'!$M:$M,'Läuferlisten'!$R:$R,,0)</f>
        <v/>
      </c>
      <c r="BH5" s="286" t="str">
        <f t="array" ref="BH5">XLOOKUP(BH3,'Läuferlisten'!$M:$M,'Läuferlisten'!$R:$R,,0)</f>
        <v/>
      </c>
      <c r="BI5" s="286" t="str">
        <f t="array" ref="BI5">XLOOKUP(BI3,'Läuferlisten'!$M:$M,'Läuferlisten'!$R:$R,,0)</f>
        <v/>
      </c>
      <c r="BJ5" s="286" t="str">
        <f t="array" ref="BJ5">XLOOKUP(BJ3,'Läuferlisten'!$M:$M,'Läuferlisten'!$R:$R,,0)</f>
        <v/>
      </c>
      <c r="BK5" s="336"/>
      <c r="BL5" s="182"/>
      <c r="BM5" s="182"/>
      <c r="BN5" s="337"/>
      <c r="BO5" s="266"/>
    </row>
    <row r="6">
      <c r="A6" s="275" t="s">
        <v>3103</v>
      </c>
      <c r="B6" s="287"/>
      <c r="C6" s="287"/>
      <c r="D6" s="287"/>
      <c r="E6" s="287"/>
      <c r="F6" s="287"/>
      <c r="G6" s="287" t="s">
        <v>67</v>
      </c>
      <c r="H6" s="287" t="s">
        <v>73</v>
      </c>
      <c r="I6" s="287" t="s">
        <v>76</v>
      </c>
      <c r="J6" s="287" t="s">
        <v>82</v>
      </c>
      <c r="K6" s="287" t="s">
        <v>3104</v>
      </c>
      <c r="L6" s="287" t="s">
        <v>3105</v>
      </c>
      <c r="M6" s="287" t="s">
        <v>3106</v>
      </c>
      <c r="N6" s="287" t="s">
        <v>3107</v>
      </c>
      <c r="O6" s="287" t="s">
        <v>3108</v>
      </c>
      <c r="P6" s="287" t="s">
        <v>3109</v>
      </c>
      <c r="Q6" s="287" t="s">
        <v>3110</v>
      </c>
      <c r="R6" s="287" t="s">
        <v>3111</v>
      </c>
      <c r="S6" s="287" t="s">
        <v>3112</v>
      </c>
      <c r="T6" s="287" t="s">
        <v>3113</v>
      </c>
      <c r="U6" s="287" t="s">
        <v>3114</v>
      </c>
      <c r="V6" s="287" t="s">
        <v>3115</v>
      </c>
      <c r="W6" s="287" t="s">
        <v>3116</v>
      </c>
      <c r="X6" s="287" t="s">
        <v>3117</v>
      </c>
      <c r="Y6" s="287" t="s">
        <v>92</v>
      </c>
      <c r="Z6" s="287" t="s">
        <v>98</v>
      </c>
      <c r="AA6" s="287" t="s">
        <v>104</v>
      </c>
      <c r="AB6" s="287" t="s">
        <v>110</v>
      </c>
      <c r="AC6" s="287" t="s">
        <v>3118</v>
      </c>
      <c r="AD6" s="287" t="s">
        <v>3119</v>
      </c>
      <c r="AE6" s="287" t="s">
        <v>3120</v>
      </c>
      <c r="AF6" s="287" t="s">
        <v>3121</v>
      </c>
      <c r="AG6" s="287" t="s">
        <v>3122</v>
      </c>
      <c r="AH6" s="287" t="s">
        <v>3123</v>
      </c>
      <c r="AI6" s="287" t="s">
        <v>122</v>
      </c>
      <c r="AJ6" s="287" t="s">
        <v>134</v>
      </c>
      <c r="AL6" s="287" t="s">
        <v>140</v>
      </c>
      <c r="AM6" s="287" t="s">
        <v>3124</v>
      </c>
      <c r="AN6" s="287" t="s">
        <v>3125</v>
      </c>
      <c r="AO6" s="287" t="s">
        <v>3126</v>
      </c>
      <c r="AP6" s="287" t="s">
        <v>3127</v>
      </c>
      <c r="AQ6" s="287" t="s">
        <v>165</v>
      </c>
      <c r="AR6" s="287" t="s">
        <v>3128</v>
      </c>
      <c r="AS6" s="287" t="s">
        <v>183</v>
      </c>
      <c r="AT6" s="287" t="s">
        <v>189</v>
      </c>
      <c r="AU6" s="287" t="s">
        <v>3129</v>
      </c>
      <c r="AV6" s="287" t="s">
        <v>3130</v>
      </c>
      <c r="AW6" s="287" t="s">
        <v>3131</v>
      </c>
      <c r="AX6" s="287" t="s">
        <v>3132</v>
      </c>
      <c r="AY6" s="287" t="s">
        <v>195</v>
      </c>
      <c r="AZ6" s="287" t="s">
        <v>207</v>
      </c>
      <c r="BA6" s="287" t="s">
        <v>219</v>
      </c>
      <c r="BB6" s="287" t="s">
        <v>3133</v>
      </c>
      <c r="BC6" s="287" t="s">
        <v>3134</v>
      </c>
      <c r="BD6" s="287" t="s">
        <v>3135</v>
      </c>
      <c r="BE6" s="287" t="s">
        <v>240</v>
      </c>
      <c r="BF6" s="287" t="s">
        <v>251</v>
      </c>
      <c r="BG6" s="287" t="s">
        <v>259</v>
      </c>
      <c r="BH6" s="287" t="s">
        <v>267</v>
      </c>
      <c r="BI6" s="287" t="s">
        <v>275</v>
      </c>
      <c r="BJ6" s="288" t="s">
        <v>282</v>
      </c>
      <c r="BK6" s="279" t="s">
        <v>3136</v>
      </c>
      <c r="BL6" s="280" t="s">
        <v>3137</v>
      </c>
      <c r="BM6" s="280" t="s">
        <v>3138</v>
      </c>
      <c r="BN6" s="281" t="s">
        <v>3139</v>
      </c>
      <c r="BO6" s="266"/>
    </row>
    <row r="7" ht="75.0" customHeight="1">
      <c r="B7" s="282" t="str">
        <f t="array" ref="B7">IFERROR(IFNA(INDEX(RackfileUPLOAD!$F:$F,MATCH(B6&amp;$A$1,RackfileUPLOAD!$C:$C&amp;RackfileUPLOAD!$M:$M,0),1),INDEX(RackfileUPLOAD!$F:$F,MATCH(B6&amp;"0p",RackfileUPLOAD!$C:$C&amp;RackfileUPLOAD!$M:$M,0),1)),"")</f>
        <v/>
      </c>
      <c r="C7" s="282" t="str">
        <f t="array" ref="C7">IFERROR(IFNA(INDEX(RackfileUPLOAD!$F:$F,MATCH(C6&amp;$A$1,RackfileUPLOAD!$C:$C&amp;RackfileUPLOAD!$M:$M,0),1),INDEX(RackfileUPLOAD!$F:$F,MATCH(C6&amp;"0p",RackfileUPLOAD!$C:$C&amp;RackfileUPLOAD!$M:$M,0),1)),"")</f>
        <v/>
      </c>
      <c r="D7" s="282" t="str">
        <f t="array" ref="D7">IFERROR(IFNA(INDEX(RackfileUPLOAD!$F:$F,MATCH(D6&amp;$A$1,RackfileUPLOAD!$C:$C&amp;RackfileUPLOAD!$M:$M,0),1),INDEX(RackfileUPLOAD!$F:$F,MATCH(D6&amp;"0p",RackfileUPLOAD!$C:$C&amp;RackfileUPLOAD!$M:$M,0),1)),"")</f>
        <v/>
      </c>
      <c r="E7" s="282" t="str">
        <f t="array" ref="E7">IFERROR(IFNA(INDEX(RackfileUPLOAD!$F:$F,MATCH(E6&amp;$A$1,RackfileUPLOAD!$C:$C&amp;RackfileUPLOAD!$M:$M,0),1),INDEX(RackfileUPLOAD!$F:$F,MATCH(E6&amp;"0p",RackfileUPLOAD!$C:$C&amp;RackfileUPLOAD!$M:$M,0),1)),"")</f>
        <v/>
      </c>
      <c r="F7" s="282" t="str">
        <f t="array" ref="F7">IFERROR(IFNA(INDEX(RackfileUPLOAD!$F:$F,MATCH(F6&amp;$A$1,RackfileUPLOAD!$C:$C&amp;RackfileUPLOAD!$M:$M,0),1),INDEX(RackfileUPLOAD!$F:$F,MATCH(F6&amp;"0p",RackfileUPLOAD!$C:$C&amp;RackfileUPLOAD!$M:$M,0),1)),"")</f>
        <v/>
      </c>
      <c r="G7" s="282" t="str">
        <f t="array" ref="G7">IFERROR(IFNA(INDEX(RackfileUPLOAD!$F:$F,MATCH(G6&amp;$A$1,RackfileUPLOAD!$C:$C&amp;RackfileUPLOAD!$M:$M,0),1),INDEX(RackfileUPLOAD!$F:$F,MATCH(G6&amp;"0p",RackfileUPLOAD!$C:$C&amp;RackfileUPLOAD!$M:$M,0),1)),"")</f>
        <v>Factor Liner Small1</v>
      </c>
      <c r="H7" s="282" t="str">
        <f t="array" ref="H7">IFERROR(IFNA(INDEX(RackfileUPLOAD!$F:$F,MATCH(H6&amp;$A$1,RackfileUPLOAD!$C:$C&amp;RackfileUPLOAD!$M:$M,0),1),INDEX(RackfileUPLOAD!$F:$F,MATCH(H6&amp;"0p",RackfileUPLOAD!$C:$C&amp;RackfileUPLOAD!$M:$M,0),1)),"")</f>
        <v>Factor Liner Medium1</v>
      </c>
      <c r="I7" s="282" t="str">
        <f t="array" ref="I7">IFERROR(IFNA(INDEX(RackfileUPLOAD!$F:$F,MATCH(I6&amp;$A$1,RackfileUPLOAD!$C:$C&amp;RackfileUPLOAD!$M:$M,0),1),INDEX(RackfileUPLOAD!$F:$F,MATCH(I6&amp;"0p",RackfileUPLOAD!$C:$C&amp;RackfileUPLOAD!$M:$M,0),1)),"")</f>
        <v>Factor Liner Small2</v>
      </c>
      <c r="J7" s="282" t="str">
        <f t="array" ref="J7">IFERROR(IFNA(INDEX(RackfileUPLOAD!$F:$F,MATCH(J6&amp;$A$1,RackfileUPLOAD!$C:$C&amp;RackfileUPLOAD!$M:$M,0),1),INDEX(RackfileUPLOAD!$F:$F,MATCH(J6&amp;"0p",RackfileUPLOAD!$C:$C&amp;RackfileUPLOAD!$M:$M,0),1)),"")</f>
        <v>Factor Liner Medium2</v>
      </c>
      <c r="K7" s="282" t="str">
        <f t="array" ref="K7">IFERROR(IFNA(INDEX(RackfileUPLOAD!$F:$F,MATCH(K6&amp;$A$1,RackfileUPLOAD!$C:$C&amp;RackfileUPLOAD!$M:$M,0),1),INDEX(RackfileUPLOAD!$F:$F,MATCH(K6&amp;"0p",RackfileUPLOAD!$C:$C&amp;RackfileUPLOAD!$M:$M,0),1)),"")</f>
        <v/>
      </c>
      <c r="L7" s="282" t="str">
        <f t="array" ref="L7">IFERROR(IFNA(INDEX(RackfileUPLOAD!$F:$F,MATCH(L6&amp;$A$1,RackfileUPLOAD!$C:$C&amp;RackfileUPLOAD!$M:$M,0),1),INDEX(RackfileUPLOAD!$F:$F,MATCH(L6&amp;"0p",RackfileUPLOAD!$C:$C&amp;RackfileUPLOAD!$M:$M,0),1)),"")</f>
        <v/>
      </c>
      <c r="M7" s="282" t="str">
        <f t="array" ref="M7">IFERROR(IFNA(INDEX(RackfileUPLOAD!$F:$F,MATCH(M6&amp;$A$1,RackfileUPLOAD!$C:$C&amp;RackfileUPLOAD!$M:$M,0),1),INDEX(RackfileUPLOAD!$F:$F,MATCH(M6&amp;"0p",RackfileUPLOAD!$C:$C&amp;RackfileUPLOAD!$M:$M,0),1)),"")</f>
        <v/>
      </c>
      <c r="N7" s="282" t="str">
        <f t="array" ref="N7">IFERROR(IFNA(INDEX(RackfileUPLOAD!$F:$F,MATCH(N6&amp;$A$1,RackfileUPLOAD!$C:$C&amp;RackfileUPLOAD!$M:$M,0),1),INDEX(RackfileUPLOAD!$F:$F,MATCH(N6&amp;"0p",RackfileUPLOAD!$C:$C&amp;RackfileUPLOAD!$M:$M,0),1)),"")</f>
        <v/>
      </c>
      <c r="O7" s="282" t="str">
        <f t="array" ref="O7">IFERROR(IFNA(INDEX(RackfileUPLOAD!$F:$F,MATCH(O6&amp;$A$1,RackfileUPLOAD!$C:$C&amp;RackfileUPLOAD!$M:$M,0),1),INDEX(RackfileUPLOAD!$F:$F,MATCH(O6&amp;"0p",RackfileUPLOAD!$C:$C&amp;RackfileUPLOAD!$M:$M,0),1)),"")</f>
        <v/>
      </c>
      <c r="P7" s="282" t="str">
        <f t="array" ref="P7">IFERROR(IFNA(INDEX(RackfileUPLOAD!$F:$F,MATCH(P6&amp;$A$1,RackfileUPLOAD!$C:$C&amp;RackfileUPLOAD!$M:$M,0),1),INDEX(RackfileUPLOAD!$F:$F,MATCH(P6&amp;"0p",RackfileUPLOAD!$C:$C&amp;RackfileUPLOAD!$M:$M,0),1)),"")</f>
        <v/>
      </c>
      <c r="Q7" s="282" t="str">
        <f t="array" ref="Q7">IFERROR(IFNA(INDEX(RackfileUPLOAD!$F:$F,MATCH(Q6&amp;$A$1,RackfileUPLOAD!$C:$C&amp;RackfileUPLOAD!$M:$M,0),1),INDEX(RackfileUPLOAD!$F:$F,MATCH(Q6&amp;"0p",RackfileUPLOAD!$C:$C&amp;RackfileUPLOAD!$M:$M,0),1)),"")</f>
        <v/>
      </c>
      <c r="R7" s="282" t="str">
        <f t="array" ref="R7">IFERROR(IFNA(INDEX(RackfileUPLOAD!$F:$F,MATCH(R6&amp;$A$1,RackfileUPLOAD!$C:$C&amp;RackfileUPLOAD!$M:$M,0),1),INDEX(RackfileUPLOAD!$F:$F,MATCH(R6&amp;"0p",RackfileUPLOAD!$C:$C&amp;RackfileUPLOAD!$M:$M,0),1)),"")</f>
        <v/>
      </c>
      <c r="S7" s="282" t="str">
        <f t="array" ref="S7">IFERROR(IFNA(INDEX(RackfileUPLOAD!$F:$F,MATCH(S6&amp;$A$1,RackfileUPLOAD!$C:$C&amp;RackfileUPLOAD!$M:$M,0),1),INDEX(RackfileUPLOAD!$F:$F,MATCH(S6&amp;"0p",RackfileUPLOAD!$C:$C&amp;RackfileUPLOAD!$M:$M,0),1)),"")</f>
        <v/>
      </c>
      <c r="T7" s="282" t="str">
        <f t="array" ref="T7">IFERROR(IFNA(INDEX(RackfileUPLOAD!$F:$F,MATCH(T6&amp;$A$1,RackfileUPLOAD!$C:$C&amp;RackfileUPLOAD!$M:$M,0),1),INDEX(RackfileUPLOAD!$F:$F,MATCH(T6&amp;"0p",RackfileUPLOAD!$C:$C&amp;RackfileUPLOAD!$M:$M,0),1)),"")</f>
        <v/>
      </c>
      <c r="U7" s="282" t="str">
        <f t="array" ref="U7">IFERROR(IFNA(INDEX(RackfileUPLOAD!$F:$F,MATCH(U6&amp;$A$1,RackfileUPLOAD!$C:$C&amp;RackfileUPLOAD!$M:$M,0),1),INDEX(RackfileUPLOAD!$F:$F,MATCH(U6&amp;"0p",RackfileUPLOAD!$C:$C&amp;RackfileUPLOAD!$M:$M,0),1)),"")</f>
        <v/>
      </c>
      <c r="V7" s="282" t="str">
        <f t="array" ref="V7">IFERROR(IFNA(INDEX(RackfileUPLOAD!$F:$F,MATCH(V6&amp;$A$1,RackfileUPLOAD!$C:$C&amp;RackfileUPLOAD!$M:$M,0),1),INDEX(RackfileUPLOAD!$F:$F,MATCH(V6&amp;"0p",RackfileUPLOAD!$C:$C&amp;RackfileUPLOAD!$M:$M,0),1)),"")</f>
        <v/>
      </c>
      <c r="W7" s="282" t="str">
        <f t="array" ref="W7">IFERROR(IFNA(INDEX(RackfileUPLOAD!$F:$F,MATCH(W6&amp;$A$1,RackfileUPLOAD!$C:$C&amp;RackfileUPLOAD!$M:$M,0),1),INDEX(RackfileUPLOAD!$F:$F,MATCH(W6&amp;"0p",RackfileUPLOAD!$C:$C&amp;RackfileUPLOAD!$M:$M,0),1)),"")</f>
        <v/>
      </c>
      <c r="X7" s="282" t="str">
        <f t="array" ref="X7">IFERROR(IFNA(INDEX(RackfileUPLOAD!$F:$F,MATCH(X6&amp;$A$1,RackfileUPLOAD!$C:$C&amp;RackfileUPLOAD!$M:$M,0),1),INDEX(RackfileUPLOAD!$F:$F,MATCH(X6&amp;"0p",RackfileUPLOAD!$C:$C&amp;RackfileUPLOAD!$M:$M,0),1)),"")</f>
        <v/>
      </c>
      <c r="Y7" s="282" t="str">
        <f t="array" ref="Y7">IFERROR(IFNA(INDEX(RackfileUPLOAD!$F:$F,MATCH(Y6&amp;$A$1,RackfileUPLOAD!$C:$C&amp;RackfileUPLOAD!$M:$M,0),1),INDEX(RackfileUPLOAD!$F:$F,MATCH(Y6&amp;"0p",RackfileUPLOAD!$C:$C&amp;RackfileUPLOAD!$M:$M,0),1)),"")</f>
        <v/>
      </c>
      <c r="Z7" s="282" t="str">
        <f t="array" ref="Z7">IFERROR(IFNA(INDEX(RackfileUPLOAD!$F:$F,MATCH(Z6&amp;$A$1,RackfileUPLOAD!$C:$C&amp;RackfileUPLOAD!$M:$M,0),1),INDEX(RackfileUPLOAD!$F:$F,MATCH(Z6&amp;"0p",RackfileUPLOAD!$C:$C&amp;RackfileUPLOAD!$M:$M,0),1)),"")</f>
        <v/>
      </c>
      <c r="AA7" s="282" t="str">
        <f t="array" ref="AA7">IFERROR(IFNA(INDEX(RackfileUPLOAD!$F:$F,MATCH(AA6&amp;$A$1,RackfileUPLOAD!$C:$C&amp;RackfileUPLOAD!$M:$M,0),1),INDEX(RackfileUPLOAD!$F:$F,MATCH(AA6&amp;"0p",RackfileUPLOAD!$C:$C&amp;RackfileUPLOAD!$M:$M,0),1)),"")</f>
        <v/>
      </c>
      <c r="AB7" s="282" t="str">
        <f t="array" ref="AB7">IFERROR(IFNA(INDEX(RackfileUPLOAD!$F:$F,MATCH(AB6&amp;$A$1,RackfileUPLOAD!$C:$C&amp;RackfileUPLOAD!$M:$M,0),1),INDEX(RackfileUPLOAD!$F:$F,MATCH(AB6&amp;"0p",RackfileUPLOAD!$C:$C&amp;RackfileUPLOAD!$M:$M,0),1)),"")</f>
        <v/>
      </c>
      <c r="AC7" s="282" t="str">
        <f t="array" ref="AC7">IFERROR(IFNA(INDEX(RackfileUPLOAD!$F:$F,MATCH(AC6&amp;$A$1,RackfileUPLOAD!$C:$C&amp;RackfileUPLOAD!$M:$M,0),1),INDEX(RackfileUPLOAD!$F:$F,MATCH(AC6&amp;"0p",RackfileUPLOAD!$C:$C&amp;RackfileUPLOAD!$M:$M,0),1)),"")</f>
        <v/>
      </c>
      <c r="AD7" s="282" t="str">
        <f t="array" ref="AD7">IFERROR(IFNA(INDEX(RackfileUPLOAD!$F:$F,MATCH(AD6&amp;$A$1,RackfileUPLOAD!$C:$C&amp;RackfileUPLOAD!$M:$M,0),1),INDEX(RackfileUPLOAD!$F:$F,MATCH(AD6&amp;"0p",RackfileUPLOAD!$C:$C&amp;RackfileUPLOAD!$M:$M,0),1)),"")</f>
        <v/>
      </c>
      <c r="AE7" s="282" t="str">
        <f t="array" ref="AE7">IFERROR(IFNA(INDEX(RackfileUPLOAD!$F:$F,MATCH(AE6&amp;$A$1,RackfileUPLOAD!$C:$C&amp;RackfileUPLOAD!$M:$M,0),1),INDEX(RackfileUPLOAD!$F:$F,MATCH(AE6&amp;"0p",RackfileUPLOAD!$C:$C&amp;RackfileUPLOAD!$M:$M,0),1)),"")</f>
        <v/>
      </c>
      <c r="AF7" s="282" t="str">
        <f t="array" ref="AF7">IFERROR(IFNA(INDEX(RackfileUPLOAD!$F:$F,MATCH(AF6&amp;$A$1,RackfileUPLOAD!$C:$C&amp;RackfileUPLOAD!$M:$M,0),1),INDEX(RackfileUPLOAD!$F:$F,MATCH(AF6&amp;"0p",RackfileUPLOAD!$C:$C&amp;RackfileUPLOAD!$M:$M,0),1)),"")</f>
        <v/>
      </c>
      <c r="AG7" s="282" t="str">
        <f t="array" ref="AG7">IFERROR(IFNA(INDEX(RackfileUPLOAD!$F:$F,MATCH(AG6&amp;$A$1,RackfileUPLOAD!$C:$C&amp;RackfileUPLOAD!$M:$M,0),1),INDEX(RackfileUPLOAD!$F:$F,MATCH(AG6&amp;"0p",RackfileUPLOAD!$C:$C&amp;RackfileUPLOAD!$M:$M,0),1)),"")</f>
        <v/>
      </c>
      <c r="AH7" s="282" t="str">
        <f t="array" ref="AH7">IFERROR(IFNA(INDEX(RackfileUPLOAD!$F:$F,MATCH(AH6&amp;$A$1,RackfileUPLOAD!$C:$C&amp;RackfileUPLOAD!$M:$M,0),1),INDEX(RackfileUPLOAD!$F:$F,MATCH(AH6&amp;"0p",RackfileUPLOAD!$C:$C&amp;RackfileUPLOAD!$M:$M,0),1)),"")</f>
        <v/>
      </c>
      <c r="AI7" s="282" t="str">
        <f t="array" ref="AI7">IFERROR(IFNA(INDEX(RackfileUPLOAD!$F:$F,MATCH(AI6&amp;$A$1,RackfileUPLOAD!$C:$C&amp;RackfileUPLOAD!$M:$M,0),1),INDEX(RackfileUPLOAD!$F:$F,MATCH(AI6&amp;"0p",RackfileUPLOAD!$C:$C&amp;RackfileUPLOAD!$M:$M,0),1)),"")</f>
        <v/>
      </c>
      <c r="AJ7" s="282" t="str">
        <f t="array" ref="AJ7">IFERROR(IFNA(INDEX(RackfileUPLOAD!$F:$F,MATCH(AJ6&amp;$A$1,RackfileUPLOAD!$C:$C&amp;RackfileUPLOAD!$M:$M,0),1),INDEX(RackfileUPLOAD!$F:$F,MATCH(AJ6&amp;"0p",RackfileUPLOAD!$C:$C&amp;RackfileUPLOAD!$M:$M,0),1)),"")</f>
        <v/>
      </c>
      <c r="AL7" s="282" t="str">
        <f t="array" ref="AL7">IFERROR(IFNA(INDEX(RackfileUPLOAD!$F:$F,MATCH(AL6&amp;$A$1,RackfileUPLOAD!$C:$C&amp;RackfileUPLOAD!$M:$M,0),1),INDEX(RackfileUPLOAD!$F:$F,MATCH(AL6&amp;"0p",RackfileUPLOAD!$C:$C&amp;RackfileUPLOAD!$M:$M,0),1)),"")</f>
        <v/>
      </c>
      <c r="AM7" s="282" t="str">
        <f t="array" ref="AM7">IFERROR(IFNA(INDEX(RackfileUPLOAD!$F:$F,MATCH(AM6&amp;$A$1,RackfileUPLOAD!$C:$C&amp;RackfileUPLOAD!$M:$M,0),1),INDEX(RackfileUPLOAD!$F:$F,MATCH(AM6&amp;"0p",RackfileUPLOAD!$C:$C&amp;RackfileUPLOAD!$M:$M,0),1)),"")</f>
        <v/>
      </c>
      <c r="AN7" s="282" t="str">
        <f t="array" ref="AN7">IFERROR(IFNA(INDEX(RackfileUPLOAD!$F:$F,MATCH(AN6&amp;$A$1,RackfileUPLOAD!$C:$C&amp;RackfileUPLOAD!$M:$M,0),1),INDEX(RackfileUPLOAD!$F:$F,MATCH(AN6&amp;"0p",RackfileUPLOAD!$C:$C&amp;RackfileUPLOAD!$M:$M,0),1)),"")</f>
        <v/>
      </c>
      <c r="AO7" s="282" t="str">
        <f t="array" ref="AO7">IFERROR(IFNA(INDEX(RackfileUPLOAD!$F:$F,MATCH(AO6&amp;$A$1,RackfileUPLOAD!$C:$C&amp;RackfileUPLOAD!$M:$M,0),1),INDEX(RackfileUPLOAD!$F:$F,MATCH(AO6&amp;"0p",RackfileUPLOAD!$C:$C&amp;RackfileUPLOAD!$M:$M,0),1)),"")</f>
        <v/>
      </c>
      <c r="AP7" s="282" t="str">
        <f t="array" ref="AP7">IFERROR(IFNA(INDEX(RackfileUPLOAD!$F:$F,MATCH(AP6&amp;$A$1,RackfileUPLOAD!$C:$C&amp;RackfileUPLOAD!$M:$M,0),1),INDEX(RackfileUPLOAD!$F:$F,MATCH(AP6&amp;"0p",RackfileUPLOAD!$C:$C&amp;RackfileUPLOAD!$M:$M,0),1)),"")</f>
        <v/>
      </c>
      <c r="AQ7" s="282" t="str">
        <f t="array" ref="AQ7">IFERROR(IFNA(INDEX(RackfileUPLOAD!$F:$F,MATCH(AQ6&amp;$A$1,RackfileUPLOAD!$C:$C&amp;RackfileUPLOAD!$M:$M,0),1),INDEX(RackfileUPLOAD!$F:$F,MATCH(AQ6&amp;"0p",RackfileUPLOAD!$C:$C&amp;RackfileUPLOAD!$M:$M,0),1)),"")</f>
        <v/>
      </c>
      <c r="AR7" s="282" t="str">
        <f t="array" ref="AR7">IFERROR(IFNA(INDEX(RackfileUPLOAD!$F:$F,MATCH(AR6&amp;$A$1,RackfileUPLOAD!$C:$C&amp;RackfileUPLOAD!$M:$M,0),1),INDEX(RackfileUPLOAD!$F:$F,MATCH(AR6&amp;"0p",RackfileUPLOAD!$C:$C&amp;RackfileUPLOAD!$M:$M,0),1)),"")</f>
        <v/>
      </c>
      <c r="AS7" s="282" t="str">
        <f t="array" ref="AS7">IFERROR(IFNA(INDEX(RackfileUPLOAD!$F:$F,MATCH(AS6&amp;$A$1,RackfileUPLOAD!$C:$C&amp;RackfileUPLOAD!$M:$M,0),1),INDEX(RackfileUPLOAD!$F:$F,MATCH(AS6&amp;"0p",RackfileUPLOAD!$C:$C&amp;RackfileUPLOAD!$M:$M,0),1)),"")</f>
        <v/>
      </c>
      <c r="AT7" s="282" t="str">
        <f t="array" ref="AT7">IFERROR(IFNA(INDEX(RackfileUPLOAD!$F:$F,MATCH(AT6&amp;$A$1,RackfileUPLOAD!$C:$C&amp;RackfileUPLOAD!$M:$M,0),1),INDEX(RackfileUPLOAD!$F:$F,MATCH(AT6&amp;"0p",RackfileUPLOAD!$C:$C&amp;RackfileUPLOAD!$M:$M,0),1)),"")</f>
        <v/>
      </c>
      <c r="AU7" s="282" t="str">
        <f t="array" ref="AU7">IFERROR(IFNA(INDEX(RackfileUPLOAD!$F:$F,MATCH(AU6&amp;$A$1,RackfileUPLOAD!$C:$C&amp;RackfileUPLOAD!$M:$M,0),1),INDEX(RackfileUPLOAD!$F:$F,MATCH(AU6&amp;"0p",RackfileUPLOAD!$C:$C&amp;RackfileUPLOAD!$M:$M,0),1)),"")</f>
        <v/>
      </c>
      <c r="AV7" s="282" t="str">
        <f t="array" ref="AV7">IFERROR(IFNA(INDEX(RackfileUPLOAD!$F:$F,MATCH(AV6&amp;$A$1,RackfileUPLOAD!$C:$C&amp;RackfileUPLOAD!$M:$M,0),1),INDEX(RackfileUPLOAD!$F:$F,MATCH(AV6&amp;"0p",RackfileUPLOAD!$C:$C&amp;RackfileUPLOAD!$M:$M,0),1)),"")</f>
        <v/>
      </c>
      <c r="AW7" s="282" t="str">
        <f t="array" ref="AW7">IFERROR(IFNA(INDEX(RackfileUPLOAD!$F:$F,MATCH(AW6&amp;$A$1,RackfileUPLOAD!$C:$C&amp;RackfileUPLOAD!$M:$M,0),1),INDEX(RackfileUPLOAD!$F:$F,MATCH(AW6&amp;"0p",RackfileUPLOAD!$C:$C&amp;RackfileUPLOAD!$M:$M,0),1)),"")</f>
        <v/>
      </c>
      <c r="AX7" s="282" t="str">
        <f t="array" ref="AX7">IFERROR(IFNA(INDEX(RackfileUPLOAD!$F:$F,MATCH(AX6&amp;$A$1,RackfileUPLOAD!$C:$C&amp;RackfileUPLOAD!$M:$M,0),1),INDEX(RackfileUPLOAD!$F:$F,MATCH(AX6&amp;"0p",RackfileUPLOAD!$C:$C&amp;RackfileUPLOAD!$M:$M,0),1)),"")</f>
        <v/>
      </c>
      <c r="AY7" s="282" t="str">
        <f t="array" ref="AY7">IFERROR(IFNA(INDEX(RackfileUPLOAD!$F:$F,MATCH(AY6&amp;$A$1,RackfileUPLOAD!$C:$C&amp;RackfileUPLOAD!$M:$M,0),1),INDEX(RackfileUPLOAD!$F:$F,MATCH(AY6&amp;"0p",RackfileUPLOAD!$C:$C&amp;RackfileUPLOAD!$M:$M,0),1)),"")</f>
        <v/>
      </c>
      <c r="AZ7" s="282" t="str">
        <f t="array" ref="AZ7">IFERROR(IFNA(INDEX(RackfileUPLOAD!$F:$F,MATCH(AZ6&amp;$A$1,RackfileUPLOAD!$C:$C&amp;RackfileUPLOAD!$M:$M,0),1),INDEX(RackfileUPLOAD!$F:$F,MATCH(AZ6&amp;"0p",RackfileUPLOAD!$C:$C&amp;RackfileUPLOAD!$M:$M,0),1)),"")</f>
        <v/>
      </c>
      <c r="BA7" s="282" t="str">
        <f t="array" ref="BA7">IFERROR(IFNA(INDEX(RackfileUPLOAD!$F:$F,MATCH(BA6&amp;$A$1,RackfileUPLOAD!$C:$C&amp;RackfileUPLOAD!$M:$M,0),1),INDEX(RackfileUPLOAD!$F:$F,MATCH(BA6&amp;"0p",RackfileUPLOAD!$C:$C&amp;RackfileUPLOAD!$M:$M,0),1)),"")</f>
        <v/>
      </c>
      <c r="BB7" s="282" t="str">
        <f t="array" ref="BB7">IFERROR(IFNA(INDEX(RackfileUPLOAD!$F:$F,MATCH(BB6&amp;$A$1,RackfileUPLOAD!$C:$C&amp;RackfileUPLOAD!$M:$M,0),1),INDEX(RackfileUPLOAD!$F:$F,MATCH(BB6&amp;"0p",RackfileUPLOAD!$C:$C&amp;RackfileUPLOAD!$M:$M,0),1)),"")</f>
        <v/>
      </c>
      <c r="BC7" s="282" t="str">
        <f t="array" ref="BC7">IFERROR(IFNA(INDEX(RackfileUPLOAD!$F:$F,MATCH(BC6&amp;$A$1,RackfileUPLOAD!$C:$C&amp;RackfileUPLOAD!$M:$M,0),1),INDEX(RackfileUPLOAD!$F:$F,MATCH(BC6&amp;"0p",RackfileUPLOAD!$C:$C&amp;RackfileUPLOAD!$M:$M,0),1)),"")</f>
        <v/>
      </c>
      <c r="BD7" s="282" t="str">
        <f t="array" ref="BD7">IFERROR(IFNA(INDEX(RackfileUPLOAD!$F:$F,MATCH(BD6&amp;$A$1,RackfileUPLOAD!$C:$C&amp;RackfileUPLOAD!$M:$M,0),1),INDEX(RackfileUPLOAD!$F:$F,MATCH(BD6&amp;"0p",RackfileUPLOAD!$C:$C&amp;RackfileUPLOAD!$M:$M,0),1)),"")</f>
        <v/>
      </c>
      <c r="BE7" s="282" t="str">
        <f t="array" ref="BE7">IFERROR(IFNA(INDEX(RackfileUPLOAD!$F:$F,MATCH(BE6&amp;$A$1,RackfileUPLOAD!$C:$C&amp;RackfileUPLOAD!$M:$M,0),1),INDEX(RackfileUPLOAD!$F:$F,MATCH(BE6&amp;"0p",RackfileUPLOAD!$C:$C&amp;RackfileUPLOAD!$M:$M,0),1)),"")</f>
        <v/>
      </c>
      <c r="BF7" s="282" t="str">
        <f t="array" ref="BF7">IFERROR(IFNA(INDEX(RackfileUPLOAD!$F:$F,MATCH(BF6&amp;$A$1,RackfileUPLOAD!$C:$C&amp;RackfileUPLOAD!$M:$M,0),1),INDEX(RackfileUPLOAD!$F:$F,MATCH(BF6&amp;"0p",RackfileUPLOAD!$C:$C&amp;RackfileUPLOAD!$M:$M,0),1)),"")</f>
        <v>FA-DE Fourth Box - Flyer</v>
      </c>
      <c r="BG7" s="282" t="str">
        <f t="array" ref="BG7">IFERROR(IFNA(INDEX(RackfileUPLOAD!$F:$F,MATCH(BG6&amp;$A$1,RackfileUPLOAD!$C:$C&amp;RackfileUPLOAD!$M:$M,0),1),INDEX(RackfileUPLOAD!$F:$F,MATCH(BG6&amp;"0p",RackfileUPLOAD!$C:$C&amp;RackfileUPLOAD!$M:$M,0),1)),"")</f>
        <v>FA-DE Third Box - Socks</v>
      </c>
      <c r="BH7" s="282" t="str">
        <f t="array" ref="BH7">IFERROR(IFNA(INDEX(RackfileUPLOAD!$F:$F,MATCH(BH6&amp;$A$1,RackfileUPLOAD!$C:$C&amp;RackfileUPLOAD!$M:$M,0),1),INDEX(RackfileUPLOAD!$F:$F,MATCH(BH6&amp;"0p",RackfileUPLOAD!$C:$C&amp;RackfileUPLOAD!$M:$M,0),1)),"")</f>
        <v>FA-DE Second Box - Flyer</v>
      </c>
      <c r="BI7" s="282" t="str">
        <f t="array" ref="BI7">IFERROR(IFNA(INDEX(RackfileUPLOAD!$F:$F,MATCH(BI6&amp;$A$1,RackfileUPLOAD!$C:$C&amp;RackfileUPLOAD!$M:$M,0),1),INDEX(RackfileUPLOAD!$F:$F,MATCH(BI6&amp;"0p",RackfileUPLOAD!$C:$C&amp;RackfileUPLOAD!$M:$M,0),1)),"")</f>
        <v>FA-DE Welcome Booklet</v>
      </c>
      <c r="BJ7" s="282" t="str">
        <f t="array" ref="BJ7">IFERROR(IFNA(INDEX(RackfileUPLOAD!$F:$F,MATCH(BJ6&amp;$A$1,RackfileUPLOAD!$C:$C&amp;RackfileUPLOAD!$M:$M,0),1),INDEX(RackfileUPLOAD!$F:$F,MATCH(BJ6&amp;"0p",RackfileUPLOAD!$C:$C&amp;RackfileUPLOAD!$M:$M,0),1)),"")</f>
        <v>IcePack1</v>
      </c>
      <c r="BK7" s="283"/>
      <c r="BN7" s="284"/>
      <c r="BO7" s="285"/>
    </row>
    <row r="8">
      <c r="B8" s="286" t="str">
        <f t="array" ref="B8">XLOOKUP(B6,'Läuferlisten'!$M:$M,'Läuferlisten'!$R:$R,,0)</f>
        <v/>
      </c>
      <c r="C8" s="286" t="str">
        <f t="array" ref="C8">XLOOKUP(C6,'Läuferlisten'!$M:$M,'Läuferlisten'!$R:$R,,0)</f>
        <v/>
      </c>
      <c r="D8" s="286" t="str">
        <f t="array" ref="D8">XLOOKUP(D6,'Läuferlisten'!$M:$M,'Läuferlisten'!$R:$R,,0)</f>
        <v/>
      </c>
      <c r="E8" s="286" t="str">
        <f t="array" ref="E8">XLOOKUP(E6,'Läuferlisten'!$M:$M,'Läuferlisten'!$R:$R,,0)</f>
        <v/>
      </c>
      <c r="F8" s="286" t="str">
        <f t="array" ref="F8">XLOOKUP(F6,'Läuferlisten'!$M:$M,'Läuferlisten'!$R:$R,,0)</f>
        <v/>
      </c>
      <c r="G8" s="286" t="str">
        <f t="array" ref="G8">XLOOKUP(G6,'Läuferlisten'!$M:$M,'Läuferlisten'!$R:$R,,0)</f>
        <v/>
      </c>
      <c r="H8" s="286" t="str">
        <f t="array" ref="H8">XLOOKUP(H6,'Läuferlisten'!$M:$M,'Läuferlisten'!$R:$R,,0)</f>
        <v/>
      </c>
      <c r="I8" s="286" t="str">
        <f t="array" ref="I8">XLOOKUP(I6,'Läuferlisten'!$M:$M,'Läuferlisten'!$R:$R,,0)</f>
        <v/>
      </c>
      <c r="J8" s="286" t="str">
        <f t="array" ref="J8">XLOOKUP(J6,'Läuferlisten'!$M:$M,'Läuferlisten'!$R:$R,,0)</f>
        <v/>
      </c>
      <c r="K8" s="286" t="str">
        <f t="array" ref="K8">XLOOKUP(K6,'Läuferlisten'!$M:$M,'Läuferlisten'!$R:$R,,0)</f>
        <v/>
      </c>
      <c r="L8" s="286" t="str">
        <f t="array" ref="L8">XLOOKUP(L6,'Läuferlisten'!$M:$M,'Läuferlisten'!$R:$R,,0)</f>
        <v/>
      </c>
      <c r="M8" s="286" t="str">
        <f t="array" ref="M8">XLOOKUP(M6,'Läuferlisten'!$M:$M,'Läuferlisten'!$R:$R,,0)</f>
        <v/>
      </c>
      <c r="N8" s="286" t="str">
        <f t="array" ref="N8">XLOOKUP(N6,'Läuferlisten'!$M:$M,'Läuferlisten'!$R:$R,,0)</f>
        <v/>
      </c>
      <c r="O8" s="286" t="str">
        <f t="array" ref="O8">XLOOKUP(O6,'Läuferlisten'!$M:$M,'Läuferlisten'!$R:$R,,0)</f>
        <v/>
      </c>
      <c r="P8" s="286" t="str">
        <f t="array" ref="P8">XLOOKUP(P6,'Läuferlisten'!$M:$M,'Läuferlisten'!$R:$R,,0)</f>
        <v/>
      </c>
      <c r="Q8" s="286" t="str">
        <f t="array" ref="Q8">XLOOKUP(Q6,'Läuferlisten'!$M:$M,'Läuferlisten'!$R:$R,,0)</f>
        <v/>
      </c>
      <c r="R8" s="286" t="str">
        <f t="array" ref="R8">XLOOKUP(R6,'Läuferlisten'!$M:$M,'Läuferlisten'!$R:$R,,0)</f>
        <v/>
      </c>
      <c r="S8" s="286" t="str">
        <f t="array" ref="S8">XLOOKUP(S6,'Läuferlisten'!$M:$M,'Läuferlisten'!$R:$R,,0)</f>
        <v/>
      </c>
      <c r="T8" s="286" t="str">
        <f t="array" ref="T8">XLOOKUP(T6,'Läuferlisten'!$M:$M,'Läuferlisten'!$R:$R,,0)</f>
        <v/>
      </c>
      <c r="U8" s="286" t="str">
        <f t="array" ref="U8">XLOOKUP(U6,'Läuferlisten'!$M:$M,'Läuferlisten'!$R:$R,,0)</f>
        <v/>
      </c>
      <c r="V8" s="286" t="str">
        <f t="array" ref="V8">XLOOKUP(V6,'Läuferlisten'!$M:$M,'Läuferlisten'!$R:$R,,0)</f>
        <v/>
      </c>
      <c r="W8" s="286" t="str">
        <f t="array" ref="W8">XLOOKUP(W6,'Läuferlisten'!$M:$M,'Läuferlisten'!$R:$R,,0)</f>
        <v/>
      </c>
      <c r="X8" s="286" t="str">
        <f t="array" ref="X8">XLOOKUP(X6,'Läuferlisten'!$M:$M,'Läuferlisten'!$R:$R,,0)</f>
        <v/>
      </c>
      <c r="Y8" s="286" t="str">
        <f t="array" ref="Y8">XLOOKUP(Y6,'Läuferlisten'!$M:$M,'Läuferlisten'!$R:$R,,0)</f>
        <v/>
      </c>
      <c r="Z8" s="286" t="str">
        <f t="array" ref="Z8">XLOOKUP(Z6,'Läuferlisten'!$M:$M,'Läuferlisten'!$R:$R,,0)</f>
        <v/>
      </c>
      <c r="AA8" s="286" t="str">
        <f t="array" ref="AA8">XLOOKUP(AA6,'Läuferlisten'!$M:$M,'Läuferlisten'!$R:$R,,0)</f>
        <v/>
      </c>
      <c r="AB8" s="286" t="str">
        <f t="array" ref="AB8">XLOOKUP(AB6,'Läuferlisten'!$M:$M,'Läuferlisten'!$R:$R,,0)</f>
        <v/>
      </c>
      <c r="AC8" s="286" t="str">
        <f t="array" ref="AC8">XLOOKUP(AC6,'Läuferlisten'!$M:$M,'Läuferlisten'!$R:$R,,0)</f>
        <v/>
      </c>
      <c r="AD8" s="286" t="str">
        <f t="array" ref="AD8">XLOOKUP(AD6,'Läuferlisten'!$M:$M,'Läuferlisten'!$R:$R,,0)</f>
        <v/>
      </c>
      <c r="AE8" s="286" t="str">
        <f t="array" ref="AE8">XLOOKUP(AE6,'Läuferlisten'!$M:$M,'Läuferlisten'!$R:$R,,0)</f>
        <v/>
      </c>
      <c r="AF8" s="286" t="str">
        <f t="array" ref="AF8">XLOOKUP(AF6,'Läuferlisten'!$M:$M,'Läuferlisten'!$R:$R,,0)</f>
        <v/>
      </c>
      <c r="AG8" s="286" t="str">
        <f t="array" ref="AG8">XLOOKUP(AG6,'Läuferlisten'!$M:$M,'Läuferlisten'!$R:$R,,0)</f>
        <v/>
      </c>
      <c r="AH8" s="286" t="str">
        <f t="array" ref="AH8">XLOOKUP(AH6,'Läuferlisten'!$M:$M,'Läuferlisten'!$R:$R,,0)</f>
        <v/>
      </c>
      <c r="AI8" s="286" t="str">
        <f t="array" ref="AI8">XLOOKUP(AI6,'Läuferlisten'!$M:$M,'Läuferlisten'!$R:$R,,0)</f>
        <v/>
      </c>
      <c r="AJ8" s="286" t="str">
        <f t="array" ref="AJ8">XLOOKUP(AJ6,'Läuferlisten'!$M:$M,'Läuferlisten'!$R:$R,,0)</f>
        <v/>
      </c>
      <c r="AK8" s="49" t="str">
        <f t="array" ref="AK8">XLOOKUP(AK6,'Läuferlisten'!$M:$M,'Läuferlisten'!$R:$R,,0)</f>
        <v/>
      </c>
      <c r="AL8" s="286" t="str">
        <f t="array" ref="AL8">XLOOKUP(AL6,'Läuferlisten'!$M:$M,'Läuferlisten'!$R:$R,,0)</f>
        <v/>
      </c>
      <c r="AM8" s="286" t="str">
        <f t="array" ref="AM8">XLOOKUP(AM6,'Läuferlisten'!$M:$M,'Läuferlisten'!$R:$R,,0)</f>
        <v/>
      </c>
      <c r="AN8" s="286" t="str">
        <f t="array" ref="AN8">XLOOKUP(AN6,'Läuferlisten'!$M:$M,'Läuferlisten'!$R:$R,,0)</f>
        <v/>
      </c>
      <c r="AO8" s="286" t="str">
        <f t="array" ref="AO8">XLOOKUP(AO6,'Läuferlisten'!$M:$M,'Läuferlisten'!$R:$R,,0)</f>
        <v/>
      </c>
      <c r="AP8" s="286" t="str">
        <f t="array" ref="AP8">XLOOKUP(AP6,'Läuferlisten'!$M:$M,'Läuferlisten'!$R:$R,,0)</f>
        <v/>
      </c>
      <c r="AQ8" s="286" t="str">
        <f t="array" ref="AQ8">XLOOKUP(AQ6,'Läuferlisten'!$M:$M,'Läuferlisten'!$R:$R,,0)</f>
        <v/>
      </c>
      <c r="AR8" s="286" t="str">
        <f t="array" ref="AR8">XLOOKUP(AR6,'Läuferlisten'!$M:$M,'Läuferlisten'!$R:$R,,0)</f>
        <v/>
      </c>
      <c r="AS8" s="286" t="str">
        <f t="array" ref="AS8">XLOOKUP(AS6,'Läuferlisten'!$M:$M,'Läuferlisten'!$R:$R,,0)</f>
        <v/>
      </c>
      <c r="AT8" s="286" t="str">
        <f t="array" ref="AT8">XLOOKUP(AT6,'Läuferlisten'!$M:$M,'Läuferlisten'!$R:$R,,0)</f>
        <v/>
      </c>
      <c r="AU8" s="286" t="str">
        <f t="array" ref="AU8">XLOOKUP(AU6,'Läuferlisten'!$M:$M,'Läuferlisten'!$R:$R,,0)</f>
        <v/>
      </c>
      <c r="AV8" s="286" t="str">
        <f t="array" ref="AV8">XLOOKUP(AV6,'Läuferlisten'!$M:$M,'Läuferlisten'!$R:$R,,0)</f>
        <v/>
      </c>
      <c r="AW8" s="286" t="str">
        <f t="array" ref="AW8">XLOOKUP(AW6,'Läuferlisten'!$M:$M,'Läuferlisten'!$R:$R,,0)</f>
        <v/>
      </c>
      <c r="AX8" s="286" t="str">
        <f t="array" ref="AX8">XLOOKUP(AX6,'Läuferlisten'!$M:$M,'Läuferlisten'!$R:$R,,0)</f>
        <v/>
      </c>
      <c r="AY8" s="286" t="str">
        <f t="array" ref="AY8">XLOOKUP(AY6,'Läuferlisten'!$M:$M,'Läuferlisten'!$R:$R,,0)</f>
        <v/>
      </c>
      <c r="AZ8" s="286" t="str">
        <f t="array" ref="AZ8">XLOOKUP(AZ6,'Läuferlisten'!$M:$M,'Läuferlisten'!$R:$R,,0)</f>
        <v/>
      </c>
      <c r="BA8" s="286" t="str">
        <f t="array" ref="BA8">XLOOKUP(BA6,'Läuferlisten'!$M:$M,'Läuferlisten'!$R:$R,,0)</f>
        <v/>
      </c>
      <c r="BB8" s="286" t="str">
        <f t="array" ref="BB8">XLOOKUP(BB6,'Läuferlisten'!$M:$M,'Läuferlisten'!$R:$R,,0)</f>
        <v/>
      </c>
      <c r="BC8" s="286" t="str">
        <f t="array" ref="BC8">XLOOKUP(BC6,'Läuferlisten'!$M:$M,'Läuferlisten'!$R:$R,,0)</f>
        <v/>
      </c>
      <c r="BD8" s="286" t="str">
        <f t="array" ref="BD8">XLOOKUP(BD6,'Läuferlisten'!$M:$M,'Läuferlisten'!$R:$R,,0)</f>
        <v/>
      </c>
      <c r="BE8" s="286" t="str">
        <f t="array" ref="BE8">XLOOKUP(BE6,'Läuferlisten'!$M:$M,'Läuferlisten'!$R:$R,,0)</f>
        <v/>
      </c>
      <c r="BF8" s="286" t="str">
        <f t="array" ref="BF8">XLOOKUP(BF6,'Läuferlisten'!$M:$M,'Läuferlisten'!$R:$R,,0)</f>
        <v/>
      </c>
      <c r="BG8" s="286" t="str">
        <f t="array" ref="BG8">XLOOKUP(BG6,'Läuferlisten'!$M:$M,'Läuferlisten'!$R:$R,,0)</f>
        <v/>
      </c>
      <c r="BH8" s="286" t="str">
        <f t="array" ref="BH8">XLOOKUP(BH6,'Läuferlisten'!$M:$M,'Läuferlisten'!$R:$R,,0)</f>
        <v/>
      </c>
      <c r="BI8" s="286" t="str">
        <f t="array" ref="BI8">XLOOKUP(BI6,'Läuferlisten'!$M:$M,'Läuferlisten'!$R:$R,,0)</f>
        <v/>
      </c>
      <c r="BJ8" s="286" t="str">
        <f t="array" ref="BJ8">XLOOKUP(BJ6,'Läuferlisten'!$M:$M,'Läuferlisten'!$R:$R,,0)</f>
        <v/>
      </c>
      <c r="BK8" s="336"/>
      <c r="BL8" s="182"/>
      <c r="BM8" s="182"/>
      <c r="BN8" s="337"/>
      <c r="BO8" s="266"/>
    </row>
    <row r="9" ht="15.75" customHeight="1">
      <c r="A9" s="275" t="s">
        <v>3140</v>
      </c>
      <c r="B9" s="276" t="s">
        <v>3141</v>
      </c>
      <c r="C9" s="276" t="s">
        <v>57</v>
      </c>
      <c r="D9" s="276" t="s">
        <v>60</v>
      </c>
      <c r="E9" s="276" t="s">
        <v>3142</v>
      </c>
      <c r="F9" s="276" t="s">
        <v>64</v>
      </c>
      <c r="G9" s="276"/>
      <c r="H9" s="276" t="s">
        <v>70</v>
      </c>
      <c r="I9" s="276" t="s">
        <v>3143</v>
      </c>
      <c r="J9" s="276" t="s">
        <v>79</v>
      </c>
      <c r="K9" s="276" t="s">
        <v>3144</v>
      </c>
      <c r="L9" s="276" t="s">
        <v>3145</v>
      </c>
      <c r="M9" s="276" t="s">
        <v>3146</v>
      </c>
      <c r="N9" s="276" t="s">
        <v>3147</v>
      </c>
      <c r="O9" s="276" t="s">
        <v>3148</v>
      </c>
      <c r="P9" s="276" t="s">
        <v>3149</v>
      </c>
      <c r="Q9" s="276" t="s">
        <v>3150</v>
      </c>
      <c r="R9" s="276" t="s">
        <v>3151</v>
      </c>
      <c r="S9" s="276" t="s">
        <v>3152</v>
      </c>
      <c r="T9" s="276" t="s">
        <v>3153</v>
      </c>
      <c r="U9" s="276" t="s">
        <v>3154</v>
      </c>
      <c r="V9" s="276" t="s">
        <v>3155</v>
      </c>
      <c r="W9" s="276" t="s">
        <v>3156</v>
      </c>
      <c r="X9" s="276" t="s">
        <v>3157</v>
      </c>
      <c r="Y9" s="276" t="s">
        <v>85</v>
      </c>
      <c r="Z9" s="276" t="s">
        <v>3158</v>
      </c>
      <c r="AA9" s="276" t="s">
        <v>3159</v>
      </c>
      <c r="AB9" s="276" t="s">
        <v>3160</v>
      </c>
      <c r="AC9" s="276" t="s">
        <v>3161</v>
      </c>
      <c r="AD9" s="276" t="s">
        <v>3162</v>
      </c>
      <c r="AE9" s="276" t="s">
        <v>3163</v>
      </c>
      <c r="AF9" s="276" t="s">
        <v>3164</v>
      </c>
      <c r="AG9" s="276" t="s">
        <v>3165</v>
      </c>
      <c r="AH9" s="276" t="s">
        <v>3166</v>
      </c>
      <c r="AI9" s="276" t="s">
        <v>116</v>
      </c>
      <c r="AJ9" s="276" t="s">
        <v>128</v>
      </c>
      <c r="AK9" s="78"/>
      <c r="AL9" s="276" t="s">
        <v>3167</v>
      </c>
      <c r="AM9" s="276" t="s">
        <v>3168</v>
      </c>
      <c r="AN9" s="276" t="s">
        <v>152</v>
      </c>
      <c r="AO9" s="276" t="s">
        <v>3169</v>
      </c>
      <c r="AP9" s="276" t="s">
        <v>3170</v>
      </c>
      <c r="AQ9" s="276" t="s">
        <v>158</v>
      </c>
      <c r="AR9" s="276" t="s">
        <v>171</v>
      </c>
      <c r="AS9" s="276" t="s">
        <v>177</v>
      </c>
      <c r="AT9" s="276" t="s">
        <v>3171</v>
      </c>
      <c r="AU9" s="276" t="s">
        <v>3172</v>
      </c>
      <c r="AV9" s="276" t="s">
        <v>3173</v>
      </c>
      <c r="AW9" s="276" t="s">
        <v>3174</v>
      </c>
      <c r="AX9" s="276" t="s">
        <v>3175</v>
      </c>
      <c r="AY9" s="276" t="s">
        <v>3176</v>
      </c>
      <c r="AZ9" s="276" t="s">
        <v>201</v>
      </c>
      <c r="BA9" s="276" t="s">
        <v>213</v>
      </c>
      <c r="BB9" s="276" t="s">
        <v>224</v>
      </c>
      <c r="BC9" s="276" t="s">
        <v>3177</v>
      </c>
      <c r="BD9" s="276" t="s">
        <v>228</v>
      </c>
      <c r="BE9" s="276" t="s">
        <v>234</v>
      </c>
      <c r="BF9" s="276" t="s">
        <v>246</v>
      </c>
      <c r="BG9" s="276" t="s">
        <v>255</v>
      </c>
      <c r="BH9" s="276" t="s">
        <v>263</v>
      </c>
      <c r="BI9" s="276" t="s">
        <v>271</v>
      </c>
      <c r="BJ9" s="289" t="s">
        <v>279</v>
      </c>
      <c r="BK9" s="278" t="s">
        <v>3178</v>
      </c>
      <c r="BL9" s="290" t="s">
        <v>3179</v>
      </c>
      <c r="BM9" s="290" t="s">
        <v>3180</v>
      </c>
      <c r="BN9" s="291" t="s">
        <v>3181</v>
      </c>
      <c r="BO9" s="285"/>
    </row>
    <row r="10" ht="75.0" customHeight="1">
      <c r="B10" s="282" t="str">
        <f t="array" ref="B10">IFERROR(IFNA(INDEX(RackfileUPLOAD!$F:$F,MATCH(B9&amp;$A$1,RackfileUPLOAD!$C:$C&amp;RackfileUPLOAD!$M:$M,0),1),INDEX(RackfileUPLOAD!$F:$F,MATCH(B9&amp;"0p",RackfileUPLOAD!$C:$C&amp;RackfileUPLOAD!$M:$M,0),1)),"")</f>
        <v/>
      </c>
      <c r="C10" s="282" t="str">
        <f t="array" ref="C10">IFERROR(IFNA(INDEX(RackfileUPLOAD!$F:$F,MATCH(C9&amp;$A$1,RackfileUPLOAD!$C:$C&amp;RackfileUPLOAD!$M:$M,0),1),INDEX(RackfileUPLOAD!$F:$F,MATCH(C9&amp;"0p",RackfileUPLOAD!$C:$C&amp;RackfileUPLOAD!$M:$M,0),1)),"")</f>
        <v>Factor Box Large</v>
      </c>
      <c r="D10" s="282" t="str">
        <f t="array" ref="D10">IFERROR(IFNA(INDEX(RackfileUPLOAD!$F:$F,MATCH(D9&amp;$A$1,RackfileUPLOAD!$C:$C&amp;RackfileUPLOAD!$M:$M,0),1),INDEX(RackfileUPLOAD!$F:$F,MATCH(D9&amp;"0p",RackfileUPLOAD!$C:$C&amp;RackfileUPLOAD!$M:$M,0),1)),"")</f>
        <v>Factor Box Medium</v>
      </c>
      <c r="E10" s="282" t="str">
        <f t="array" ref="E10">IFERROR(IFNA(INDEX(RackfileUPLOAD!$F:$F,MATCH(E9&amp;$A$1,RackfileUPLOAD!$C:$C&amp;RackfileUPLOAD!$M:$M,0),1),INDEX(RackfileUPLOAD!$F:$F,MATCH(E9&amp;"0p",RackfileUPLOAD!$C:$C&amp;RackfileUPLOAD!$M:$M,0),1)),"")</f>
        <v/>
      </c>
      <c r="F10" s="282" t="str">
        <f t="array" ref="F10">IFERROR(IFNA(INDEX(RackfileUPLOAD!$F:$F,MATCH(F9&amp;$A$1,RackfileUPLOAD!$C:$C&amp;RackfileUPLOAD!$M:$M,0),1),INDEX(RackfileUPLOAD!$F:$F,MATCH(F9&amp;"0p",RackfileUPLOAD!$C:$C&amp;RackfileUPLOAD!$M:$M,0),1)),"")</f>
        <v>Factor Box Small</v>
      </c>
      <c r="G10" s="282" t="str">
        <f t="array" ref="G10">IFERROR(IFNA(INDEX(RackfileUPLOAD!$F:$F,MATCH(G9&amp;$A$1,RackfileUPLOAD!$C:$C&amp;RackfileUPLOAD!$M:$M,0),1),INDEX(RackfileUPLOAD!$F:$F,MATCH(G9&amp;"0p",RackfileUPLOAD!$C:$C&amp;RackfileUPLOAD!$M:$M,0),1)),"")</f>
        <v/>
      </c>
      <c r="H10" s="282" t="str">
        <f t="array" ref="H10">IFERROR(IFNA(INDEX(RackfileUPLOAD!$F:$F,MATCH(H9&amp;$A$1,RackfileUPLOAD!$C:$C&amp;RackfileUPLOAD!$M:$M,0),1),INDEX(RackfileUPLOAD!$F:$F,MATCH(H9&amp;"0p",RackfileUPLOAD!$C:$C&amp;RackfileUPLOAD!$M:$M,0),1)),"")</f>
        <v>Factor Liner Large1</v>
      </c>
      <c r="I10" s="282" t="str">
        <f t="array" ref="I10">IFERROR(IFNA(INDEX(RackfileUPLOAD!$F:$F,MATCH(I9&amp;$A$1,RackfileUPLOAD!$C:$C&amp;RackfileUPLOAD!$M:$M,0),1),INDEX(RackfileUPLOAD!$F:$F,MATCH(I9&amp;"0p",RackfileUPLOAD!$C:$C&amp;RackfileUPLOAD!$M:$M,0),1)),"")</f>
        <v/>
      </c>
      <c r="J10" s="282" t="str">
        <f t="array" ref="J10">IFERROR(IFNA(INDEX(RackfileUPLOAD!$F:$F,MATCH(J9&amp;$A$1,RackfileUPLOAD!$C:$C&amp;RackfileUPLOAD!$M:$M,0),1),INDEX(RackfileUPLOAD!$F:$F,MATCH(J9&amp;"0p",RackfileUPLOAD!$C:$C&amp;RackfileUPLOAD!$M:$M,0),1)),"")</f>
        <v>Factor Liner Large2</v>
      </c>
      <c r="K10" s="282" t="str">
        <f t="array" ref="K10">IFERROR(IFNA(INDEX(RackfileUPLOAD!$F:$F,MATCH(K9&amp;$A$1,RackfileUPLOAD!$C:$C&amp;RackfileUPLOAD!$M:$M,0),1),INDEX(RackfileUPLOAD!$F:$F,MATCH(K9&amp;"0p",RackfileUPLOAD!$C:$C&amp;RackfileUPLOAD!$M:$M,0),1)),"")</f>
        <v/>
      </c>
      <c r="L10" s="282" t="str">
        <f t="array" ref="L10">IFERROR(IFNA(INDEX(RackfileUPLOAD!$F:$F,MATCH(L9&amp;$A$1,RackfileUPLOAD!$C:$C&amp;RackfileUPLOAD!$M:$M,0),1),INDEX(RackfileUPLOAD!$F:$F,MATCH(L9&amp;"0p",RackfileUPLOAD!$C:$C&amp;RackfileUPLOAD!$M:$M,0),1)),"")</f>
        <v/>
      </c>
      <c r="M10" s="282" t="str">
        <f t="array" ref="M10">IFERROR(IFNA(INDEX(RackfileUPLOAD!$F:$F,MATCH(M9&amp;$A$1,RackfileUPLOAD!$C:$C&amp;RackfileUPLOAD!$M:$M,0),1),INDEX(RackfileUPLOAD!$F:$F,MATCH(M9&amp;"0p",RackfileUPLOAD!$C:$C&amp;RackfileUPLOAD!$M:$M,0),1)),"")</f>
        <v/>
      </c>
      <c r="N10" s="282" t="str">
        <f t="array" ref="N10">IFERROR(IFNA(INDEX(RackfileUPLOAD!$F:$F,MATCH(N9&amp;$A$1,RackfileUPLOAD!$C:$C&amp;RackfileUPLOAD!$M:$M,0),1),INDEX(RackfileUPLOAD!$F:$F,MATCH(N9&amp;"0p",RackfileUPLOAD!$C:$C&amp;RackfileUPLOAD!$M:$M,0),1)),"")</f>
        <v/>
      </c>
      <c r="O10" s="282" t="str">
        <f t="array" ref="O10">IFERROR(IFNA(INDEX(RackfileUPLOAD!$F:$F,MATCH(O9&amp;$A$1,RackfileUPLOAD!$C:$C&amp;RackfileUPLOAD!$M:$M,0),1),INDEX(RackfileUPLOAD!$F:$F,MATCH(O9&amp;"0p",RackfileUPLOAD!$C:$C&amp;RackfileUPLOAD!$M:$M,0),1)),"")</f>
        <v/>
      </c>
      <c r="P10" s="282" t="str">
        <f t="array" ref="P10">IFERROR(IFNA(INDEX(RackfileUPLOAD!$F:$F,MATCH(P9&amp;$A$1,RackfileUPLOAD!$C:$C&amp;RackfileUPLOAD!$M:$M,0),1),INDEX(RackfileUPLOAD!$F:$F,MATCH(P9&amp;"0p",RackfileUPLOAD!$C:$C&amp;RackfileUPLOAD!$M:$M,0),1)),"")</f>
        <v/>
      </c>
      <c r="Q10" s="282" t="str">
        <f t="array" ref="Q10">IFERROR(IFNA(INDEX(RackfileUPLOAD!$F:$F,MATCH(Q9&amp;$A$1,RackfileUPLOAD!$C:$C&amp;RackfileUPLOAD!$M:$M,0),1),INDEX(RackfileUPLOAD!$F:$F,MATCH(Q9&amp;"0p",RackfileUPLOAD!$C:$C&amp;RackfileUPLOAD!$M:$M,0),1)),"")</f>
        <v/>
      </c>
      <c r="R10" s="282" t="str">
        <f t="array" ref="R10">IFERROR(IFNA(INDEX(RackfileUPLOAD!$F:$F,MATCH(R9&amp;$A$1,RackfileUPLOAD!$C:$C&amp;RackfileUPLOAD!$M:$M,0),1),INDEX(RackfileUPLOAD!$F:$F,MATCH(R9&amp;"0p",RackfileUPLOAD!$C:$C&amp;RackfileUPLOAD!$M:$M,0),1)),"")</f>
        <v/>
      </c>
      <c r="S10" s="282" t="str">
        <f t="array" ref="S10">IFERROR(IFNA(INDEX(RackfileUPLOAD!$F:$F,MATCH(S9&amp;$A$1,RackfileUPLOAD!$C:$C&amp;RackfileUPLOAD!$M:$M,0),1),INDEX(RackfileUPLOAD!$F:$F,MATCH(S9&amp;"0p",RackfileUPLOAD!$C:$C&amp;RackfileUPLOAD!$M:$M,0),1)),"")</f>
        <v/>
      </c>
      <c r="T10" s="282" t="str">
        <f t="array" ref="T10">IFERROR(IFNA(INDEX(RackfileUPLOAD!$F:$F,MATCH(T9&amp;$A$1,RackfileUPLOAD!$C:$C&amp;RackfileUPLOAD!$M:$M,0),1),INDEX(RackfileUPLOAD!$F:$F,MATCH(T9&amp;"0p",RackfileUPLOAD!$C:$C&amp;RackfileUPLOAD!$M:$M,0),1)),"")</f>
        <v/>
      </c>
      <c r="U10" s="282" t="str">
        <f t="array" ref="U10">IFERROR(IFNA(INDEX(RackfileUPLOAD!$F:$F,MATCH(U9&amp;$A$1,RackfileUPLOAD!$C:$C&amp;RackfileUPLOAD!$M:$M,0),1),INDEX(RackfileUPLOAD!$F:$F,MATCH(U9&amp;"0p",RackfileUPLOAD!$C:$C&amp;RackfileUPLOAD!$M:$M,0),1)),"")</f>
        <v/>
      </c>
      <c r="V10" s="282" t="str">
        <f t="array" ref="V10">IFERROR(IFNA(INDEX(RackfileUPLOAD!$F:$F,MATCH(V9&amp;$A$1,RackfileUPLOAD!$C:$C&amp;RackfileUPLOAD!$M:$M,0),1),INDEX(RackfileUPLOAD!$F:$F,MATCH(V9&amp;"0p",RackfileUPLOAD!$C:$C&amp;RackfileUPLOAD!$M:$M,0),1)),"")</f>
        <v/>
      </c>
      <c r="W10" s="282" t="str">
        <f t="array" ref="W10">IFERROR(IFNA(INDEX(RackfileUPLOAD!$F:$F,MATCH(W9&amp;$A$1,RackfileUPLOAD!$C:$C&amp;RackfileUPLOAD!$M:$M,0),1),INDEX(RackfileUPLOAD!$F:$F,MATCH(W9&amp;"0p",RackfileUPLOAD!$C:$C&amp;RackfileUPLOAD!$M:$M,0),1)),"")</f>
        <v/>
      </c>
      <c r="X10" s="282" t="str">
        <f t="array" ref="X10">IFERROR(IFNA(INDEX(RackfileUPLOAD!$F:$F,MATCH(X9&amp;$A$1,RackfileUPLOAD!$C:$C&amp;RackfileUPLOAD!$M:$M,0),1),INDEX(RackfileUPLOAD!$F:$F,MATCH(X9&amp;"0p",RackfileUPLOAD!$C:$C&amp;RackfileUPLOAD!$M:$M,0),1)),"")</f>
        <v/>
      </c>
      <c r="Y10" s="282" t="str">
        <f t="array" ref="Y10">IFERROR(IFNA(INDEX(RackfileUPLOAD!$F:$F,MATCH(Y9&amp;$A$1,RackfileUPLOAD!$C:$C&amp;RackfileUPLOAD!$M:$M,0),1),INDEX(RackfileUPLOAD!$F:$F,MATCH(Y9&amp;"0p",RackfileUPLOAD!$C:$C&amp;RackfileUPLOAD!$M:$M,0),1)),"")</f>
        <v/>
      </c>
      <c r="Z10" s="282" t="str">
        <f t="array" ref="Z10">IFERROR(IFNA(INDEX(RackfileUPLOAD!$F:$F,MATCH(Z9&amp;$A$1,RackfileUPLOAD!$C:$C&amp;RackfileUPLOAD!$M:$M,0),1),INDEX(RackfileUPLOAD!$F:$F,MATCH(Z9&amp;"0p",RackfileUPLOAD!$C:$C&amp;RackfileUPLOAD!$M:$M,0),1)),"")</f>
        <v/>
      </c>
      <c r="AA10" s="282" t="str">
        <f t="array" ref="AA10">IFERROR(IFNA(INDEX(RackfileUPLOAD!$F:$F,MATCH(AA9&amp;$A$1,RackfileUPLOAD!$C:$C&amp;RackfileUPLOAD!$M:$M,0),1),INDEX(RackfileUPLOAD!$F:$F,MATCH(AA9&amp;"0p",RackfileUPLOAD!$C:$C&amp;RackfileUPLOAD!$M:$M,0),1)),"")</f>
        <v/>
      </c>
      <c r="AB10" s="282" t="str">
        <f t="array" ref="AB10">IFERROR(IFNA(INDEX(RackfileUPLOAD!$F:$F,MATCH(AB9&amp;$A$1,RackfileUPLOAD!$C:$C&amp;RackfileUPLOAD!$M:$M,0),1),INDEX(RackfileUPLOAD!$F:$F,MATCH(AB9&amp;"0p",RackfileUPLOAD!$C:$C&amp;RackfileUPLOAD!$M:$M,0),1)),"")</f>
        <v/>
      </c>
      <c r="AC10" s="282" t="str">
        <f t="array" ref="AC10">IFERROR(IFNA(INDEX(RackfileUPLOAD!$F:$F,MATCH(AC9&amp;$A$1,RackfileUPLOAD!$C:$C&amp;RackfileUPLOAD!$M:$M,0),1),INDEX(RackfileUPLOAD!$F:$F,MATCH(AC9&amp;"0p",RackfileUPLOAD!$C:$C&amp;RackfileUPLOAD!$M:$M,0),1)),"")</f>
        <v/>
      </c>
      <c r="AD10" s="282" t="str">
        <f t="array" ref="AD10">IFERROR(IFNA(INDEX(RackfileUPLOAD!$F:$F,MATCH(AD9&amp;$A$1,RackfileUPLOAD!$C:$C&amp;RackfileUPLOAD!$M:$M,0),1),INDEX(RackfileUPLOAD!$F:$F,MATCH(AD9&amp;"0p",RackfileUPLOAD!$C:$C&amp;RackfileUPLOAD!$M:$M,0),1)),"")</f>
        <v/>
      </c>
      <c r="AE10" s="282" t="str">
        <f t="array" ref="AE10">IFERROR(IFNA(INDEX(RackfileUPLOAD!$F:$F,MATCH(AE9&amp;$A$1,RackfileUPLOAD!$C:$C&amp;RackfileUPLOAD!$M:$M,0),1),INDEX(RackfileUPLOAD!$F:$F,MATCH(AE9&amp;"0p",RackfileUPLOAD!$C:$C&amp;RackfileUPLOAD!$M:$M,0),1)),"")</f>
        <v/>
      </c>
      <c r="AF10" s="282" t="str">
        <f t="array" ref="AF10">IFERROR(IFNA(INDEX(RackfileUPLOAD!$F:$F,MATCH(AF9&amp;$A$1,RackfileUPLOAD!$C:$C&amp;RackfileUPLOAD!$M:$M,0),1),INDEX(RackfileUPLOAD!$F:$F,MATCH(AF9&amp;"0p",RackfileUPLOAD!$C:$C&amp;RackfileUPLOAD!$M:$M,0),1)),"")</f>
        <v/>
      </c>
      <c r="AG10" s="282" t="str">
        <f t="array" ref="AG10">IFERROR(IFNA(INDEX(RackfileUPLOAD!$F:$F,MATCH(AG9&amp;$A$1,RackfileUPLOAD!$C:$C&amp;RackfileUPLOAD!$M:$M,0),1),INDEX(RackfileUPLOAD!$F:$F,MATCH(AG9&amp;"0p",RackfileUPLOAD!$C:$C&amp;RackfileUPLOAD!$M:$M,0),1)),"")</f>
        <v/>
      </c>
      <c r="AH10" s="282" t="str">
        <f t="array" ref="AH10">IFERROR(IFNA(INDEX(RackfileUPLOAD!$F:$F,MATCH(AH9&amp;$A$1,RackfileUPLOAD!$C:$C&amp;RackfileUPLOAD!$M:$M,0),1),INDEX(RackfileUPLOAD!$F:$F,MATCH(AH9&amp;"0p",RackfileUPLOAD!$C:$C&amp;RackfileUPLOAD!$M:$M,0),1)),"")</f>
        <v/>
      </c>
      <c r="AI10" s="282" t="str">
        <f t="array" ref="AI10">IFERROR(IFNA(INDEX(RackfileUPLOAD!$F:$F,MATCH(AI9&amp;$A$1,RackfileUPLOAD!$C:$C&amp;RackfileUPLOAD!$M:$M,0),1),INDEX(RackfileUPLOAD!$F:$F,MATCH(AI9&amp;"0p",RackfileUPLOAD!$C:$C&amp;RackfileUPLOAD!$M:$M,0),1)),"")</f>
        <v/>
      </c>
      <c r="AJ10" s="282" t="str">
        <f t="array" ref="AJ10">IFERROR(IFNA(INDEX(RackfileUPLOAD!$F:$F,MATCH(AJ9&amp;$A$1,RackfileUPLOAD!$C:$C&amp;RackfileUPLOAD!$M:$M,0),1),INDEX(RackfileUPLOAD!$F:$F,MATCH(AJ9&amp;"0p",RackfileUPLOAD!$C:$C&amp;RackfileUPLOAD!$M:$M,0),1)),"")</f>
        <v/>
      </c>
      <c r="AL10" s="282" t="str">
        <f t="array" ref="AL10">IFERROR(IFNA(INDEX(RackfileUPLOAD!$F:$F,MATCH(AL9&amp;$A$1,RackfileUPLOAD!$C:$C&amp;RackfileUPLOAD!$M:$M,0),1),INDEX(RackfileUPLOAD!$F:$F,MATCH(AL9&amp;"0p",RackfileUPLOAD!$C:$C&amp;RackfileUPLOAD!$M:$M,0),1)),"")</f>
        <v/>
      </c>
      <c r="AM10" s="282" t="str">
        <f t="array" ref="AM10">IFERROR(IFNA(INDEX(RackfileUPLOAD!$F:$F,MATCH(AM9&amp;$A$1,RackfileUPLOAD!$C:$C&amp;RackfileUPLOAD!$M:$M,0),1),INDEX(RackfileUPLOAD!$F:$F,MATCH(AM9&amp;"0p",RackfileUPLOAD!$C:$C&amp;RackfileUPLOAD!$M:$M,0),1)),"")</f>
        <v/>
      </c>
      <c r="AN10" s="282" t="str">
        <f t="array" ref="AN10">IFERROR(IFNA(INDEX(RackfileUPLOAD!$F:$F,MATCH(AN9&amp;$A$1,RackfileUPLOAD!$C:$C&amp;RackfileUPLOAD!$M:$M,0),1),INDEX(RackfileUPLOAD!$F:$F,MATCH(AN9&amp;"0p",RackfileUPLOAD!$C:$C&amp;RackfileUPLOAD!$M:$M,0),1)),"")</f>
        <v/>
      </c>
      <c r="AO10" s="282" t="str">
        <f t="array" ref="AO10">IFERROR(IFNA(INDEX(RackfileUPLOAD!$F:$F,MATCH(AO9&amp;$A$1,RackfileUPLOAD!$C:$C&amp;RackfileUPLOAD!$M:$M,0),1),INDEX(RackfileUPLOAD!$F:$F,MATCH(AO9&amp;"0p",RackfileUPLOAD!$C:$C&amp;RackfileUPLOAD!$M:$M,0),1)),"")</f>
        <v/>
      </c>
      <c r="AP10" s="282" t="str">
        <f t="array" ref="AP10">IFERROR(IFNA(INDEX(RackfileUPLOAD!$F:$F,MATCH(AP9&amp;$A$1,RackfileUPLOAD!$C:$C&amp;RackfileUPLOAD!$M:$M,0),1),INDEX(RackfileUPLOAD!$F:$F,MATCH(AP9&amp;"0p",RackfileUPLOAD!$C:$C&amp;RackfileUPLOAD!$M:$M,0),1)),"")</f>
        <v/>
      </c>
      <c r="AQ10" s="282" t="str">
        <f t="array" ref="AQ10">IFERROR(IFNA(INDEX(RackfileUPLOAD!$F:$F,MATCH(AQ9&amp;$A$1,RackfileUPLOAD!$C:$C&amp;RackfileUPLOAD!$M:$M,0),1),INDEX(RackfileUPLOAD!$F:$F,MATCH(AQ9&amp;"0p",RackfileUPLOAD!$C:$C&amp;RackfileUPLOAD!$M:$M,0),1)),"")</f>
        <v>IcePack2</v>
      </c>
      <c r="AR10" s="282" t="str">
        <f t="array" ref="AR10">IFERROR(IFNA(INDEX(RackfileUPLOAD!$F:$F,MATCH(AR9&amp;$A$1,RackfileUPLOAD!$C:$C&amp;RackfileUPLOAD!$M:$M,0),1),INDEX(RackfileUPLOAD!$F:$F,MATCH(AR9&amp;"0p",RackfileUPLOAD!$C:$C&amp;RackfileUPLOAD!$M:$M,0),1)),"")</f>
        <v/>
      </c>
      <c r="AS10" s="282" t="str">
        <f t="array" ref="AS10">IFERROR(IFNA(INDEX(RackfileUPLOAD!$F:$F,MATCH(AS9&amp;$A$1,RackfileUPLOAD!$C:$C&amp;RackfileUPLOAD!$M:$M,0),1),INDEX(RackfileUPLOAD!$F:$F,MATCH(AS9&amp;"0p",RackfileUPLOAD!$C:$C&amp;RackfileUPLOAD!$M:$M,0),1)),"")</f>
        <v/>
      </c>
      <c r="AT10" s="282" t="str">
        <f t="array" ref="AT10">IFERROR(IFNA(INDEX(RackfileUPLOAD!$F:$F,MATCH(AT9&amp;$A$1,RackfileUPLOAD!$C:$C&amp;RackfileUPLOAD!$M:$M,0),1),INDEX(RackfileUPLOAD!$F:$F,MATCH(AT9&amp;"0p",RackfileUPLOAD!$C:$C&amp;RackfileUPLOAD!$M:$M,0),1)),"")</f>
        <v/>
      </c>
      <c r="AU10" s="282" t="str">
        <f t="array" ref="AU10">IFERROR(IFNA(INDEX(RackfileUPLOAD!$F:$F,MATCH(AU9&amp;$A$1,RackfileUPLOAD!$C:$C&amp;RackfileUPLOAD!$M:$M,0),1),INDEX(RackfileUPLOAD!$F:$F,MATCH(AU9&amp;"0p",RackfileUPLOAD!$C:$C&amp;RackfileUPLOAD!$M:$M,0),1)),"")</f>
        <v/>
      </c>
      <c r="AV10" s="282" t="str">
        <f t="array" ref="AV10">IFERROR(IFNA(INDEX(RackfileUPLOAD!$F:$F,MATCH(AV9&amp;$A$1,RackfileUPLOAD!$C:$C&amp;RackfileUPLOAD!$M:$M,0),1),INDEX(RackfileUPLOAD!$F:$F,MATCH(AV9&amp;"0p",RackfileUPLOAD!$C:$C&amp;RackfileUPLOAD!$M:$M,0),1)),"")</f>
        <v/>
      </c>
      <c r="AW10" s="282" t="str">
        <f t="array" ref="AW10">IFERROR(IFNA(INDEX(RackfileUPLOAD!$F:$F,MATCH(AW9&amp;$A$1,RackfileUPLOAD!$C:$C&amp;RackfileUPLOAD!$M:$M,0),1),INDEX(RackfileUPLOAD!$F:$F,MATCH(AW9&amp;"0p",RackfileUPLOAD!$C:$C&amp;RackfileUPLOAD!$M:$M,0),1)),"")</f>
        <v/>
      </c>
      <c r="AX10" s="282" t="str">
        <f t="array" ref="AX10">IFERROR(IFNA(INDEX(RackfileUPLOAD!$F:$F,MATCH(AX9&amp;$A$1,RackfileUPLOAD!$C:$C&amp;RackfileUPLOAD!$M:$M,0),1),INDEX(RackfileUPLOAD!$F:$F,MATCH(AX9&amp;"0p",RackfileUPLOAD!$C:$C&amp;RackfileUPLOAD!$M:$M,0),1)),"")</f>
        <v/>
      </c>
      <c r="AY10" s="282" t="str">
        <f t="array" ref="AY10">IFERROR(IFNA(INDEX(RackfileUPLOAD!$F:$F,MATCH(AY9&amp;$A$1,RackfileUPLOAD!$C:$C&amp;RackfileUPLOAD!$M:$M,0),1),INDEX(RackfileUPLOAD!$F:$F,MATCH(AY9&amp;"0p",RackfileUPLOAD!$C:$C&amp;RackfileUPLOAD!$M:$M,0),1)),"")</f>
        <v/>
      </c>
      <c r="AZ10" s="282" t="str">
        <f t="array" ref="AZ10">IFERROR(IFNA(INDEX(RackfileUPLOAD!$F:$F,MATCH(AZ9&amp;$A$1,RackfileUPLOAD!$C:$C&amp;RackfileUPLOAD!$M:$M,0),1),INDEX(RackfileUPLOAD!$F:$F,MATCH(AZ9&amp;"0p",RackfileUPLOAD!$C:$C&amp;RackfileUPLOAD!$M:$M,0),1)),"")</f>
        <v/>
      </c>
      <c r="BA10" s="282" t="str">
        <f t="array" ref="BA10">IFERROR(IFNA(INDEX(RackfileUPLOAD!$F:$F,MATCH(BA9&amp;$A$1,RackfileUPLOAD!$C:$C&amp;RackfileUPLOAD!$M:$M,0),1),INDEX(RackfileUPLOAD!$F:$F,MATCH(BA9&amp;"0p",RackfileUPLOAD!$C:$C&amp;RackfileUPLOAD!$M:$M,0),1)),"")</f>
        <v/>
      </c>
      <c r="BB10" s="282" t="str">
        <f t="array" ref="BB10">IFERROR(IFNA(INDEX(RackfileUPLOAD!$F:$F,MATCH(BB9&amp;$A$1,RackfileUPLOAD!$C:$C&amp;RackfileUPLOAD!$M:$M,0),1),INDEX(RackfileUPLOAD!$F:$F,MATCH(BB9&amp;"0p",RackfileUPLOAD!$C:$C&amp;RackfileUPLOAD!$M:$M,0),1)),"")</f>
        <v>IcePack3</v>
      </c>
      <c r="BC10" s="282" t="str">
        <f t="array" ref="BC10">IFERROR(IFNA(INDEX(RackfileUPLOAD!$F:$F,MATCH(BC9&amp;$A$1,RackfileUPLOAD!$C:$C&amp;RackfileUPLOAD!$M:$M,0),1),INDEX(RackfileUPLOAD!$F:$F,MATCH(BC9&amp;"0p",RackfileUPLOAD!$C:$C&amp;RackfileUPLOAD!$M:$M,0),1)),"")</f>
        <v/>
      </c>
      <c r="BD10" s="282" t="str">
        <f t="array" ref="BD10">IFERROR(IFNA(INDEX(RackfileUPLOAD!$F:$F,MATCH(BD9&amp;$A$1,RackfileUPLOAD!$C:$C&amp;RackfileUPLOAD!$M:$M,0),1),INDEX(RackfileUPLOAD!$F:$F,MATCH(BD9&amp;"0p",RackfileUPLOAD!$C:$C&amp;RackfileUPLOAD!$M:$M,0),1)),"")</f>
        <v/>
      </c>
      <c r="BE10" s="282" t="str">
        <f t="array" ref="BE10">IFERROR(IFNA(INDEX(RackfileUPLOAD!$F:$F,MATCH(BE9&amp;$A$1,RackfileUPLOAD!$C:$C&amp;RackfileUPLOAD!$M:$M,0),1),INDEX(RackfileUPLOAD!$F:$F,MATCH(BE9&amp;"0p",RackfileUPLOAD!$C:$C&amp;RackfileUPLOAD!$M:$M,0),1)),"")</f>
        <v/>
      </c>
      <c r="BF10" s="282" t="str">
        <f t="array" ref="BF10">IFERROR(IFNA(INDEX(RackfileUPLOAD!$F:$F,MATCH(BF9&amp;$A$1,RackfileUPLOAD!$C:$C&amp;RackfileUPLOAD!$M:$M,0),1),INDEX(RackfileUPLOAD!$F:$F,MATCH(BF9&amp;"0p",RackfileUPLOAD!$C:$C&amp;RackfileUPLOAD!$M:$M,0),1)),"")</f>
        <v>FA-DE Fourth Box - Hydroflask</v>
      </c>
      <c r="BG10" s="282" t="str">
        <f t="array" ref="BG10">IFERROR(IFNA(INDEX(RackfileUPLOAD!$F:$F,MATCH(BG9&amp;$A$1,RackfileUPLOAD!$C:$C&amp;RackfileUPLOAD!$M:$M,0),1),INDEX(RackfileUPLOAD!$F:$F,MATCH(BG9&amp;"0p",RackfileUPLOAD!$C:$C&amp;RackfileUPLOAD!$M:$M,0),1)),"")</f>
        <v>FA-DE Third Box - Flyer</v>
      </c>
      <c r="BH10" s="282" t="str">
        <f t="array" ref="BH10">IFERROR(IFNA(INDEX(RackfileUPLOAD!$F:$F,MATCH(BH9&amp;$A$1,RackfileUPLOAD!$C:$C&amp;RackfileUPLOAD!$M:$M,0),1),INDEX(RackfileUPLOAD!$F:$F,MATCH(BH9&amp;"0p",RackfileUPLOAD!$C:$C&amp;RackfileUPLOAD!$M:$M,0),1)),"")</f>
        <v>FA-DE Second Box - Tote Bag</v>
      </c>
      <c r="BI10" s="282" t="str">
        <f t="array" ref="BI10">IFERROR(IFNA(INDEX(RackfileUPLOAD!$F:$F,MATCH(BI9&amp;$A$1,RackfileUPLOAD!$C:$C&amp;RackfileUPLOAD!$M:$M,0),1),INDEX(RackfileUPLOAD!$F:$F,MATCH(BI9&amp;"0p",RackfileUPLOAD!$C:$C&amp;RackfileUPLOAD!$M:$M,0),1)),"")</f>
        <v>FA-DE First Box - Flyer about program</v>
      </c>
      <c r="BJ10" s="282" t="str">
        <f t="array" ref="BJ10">IFERROR(IFNA(INDEX(RackfileUPLOAD!$F:$F,MATCH(BJ9&amp;$A$1,RackfileUPLOAD!$C:$C&amp;RackfileUPLOAD!$M:$M,0),1),INDEX(RackfileUPLOAD!$F:$F,MATCH(BJ9&amp;"0p",RackfileUPLOAD!$C:$C&amp;RackfileUPLOAD!$M:$M,0),1)),"")</f>
        <v>FA-DE Freebies</v>
      </c>
      <c r="BK10" s="283"/>
      <c r="BN10" s="284"/>
      <c r="BO10" s="285"/>
    </row>
    <row r="11">
      <c r="B11" s="286" t="str">
        <f t="array" ref="B11">XLOOKUP(B9,'Läuferlisten'!$M:$M,'Läuferlisten'!$R:$R,,0)</f>
        <v/>
      </c>
      <c r="C11" s="286" t="str">
        <f t="array" ref="C11">XLOOKUP(C9,'Läuferlisten'!$M:$M,'Läuferlisten'!$R:$R,,0)</f>
        <v/>
      </c>
      <c r="D11" s="286" t="str">
        <f t="array" ref="D11">XLOOKUP(D9,'Läuferlisten'!$M:$M,'Läuferlisten'!$R:$R,,0)</f>
        <v/>
      </c>
      <c r="E11" s="286" t="str">
        <f t="array" ref="E11">XLOOKUP(E9,'Läuferlisten'!$M:$M,'Läuferlisten'!$R:$R,,0)</f>
        <v/>
      </c>
      <c r="F11" s="286" t="str">
        <f t="array" ref="F11">XLOOKUP(F9,'Läuferlisten'!$M:$M,'Läuferlisten'!$R:$R,,0)</f>
        <v/>
      </c>
      <c r="G11" s="286" t="str">
        <f t="array" ref="G11">XLOOKUP(G9,'Läuferlisten'!$M:$M,'Läuferlisten'!$R:$R,,0)</f>
        <v/>
      </c>
      <c r="H11" s="286" t="str">
        <f t="array" ref="H11">XLOOKUP(H9,'Läuferlisten'!$M:$M,'Läuferlisten'!$R:$R,,0)</f>
        <v/>
      </c>
      <c r="I11" s="286" t="str">
        <f t="array" ref="I11">XLOOKUP(I9,'Läuferlisten'!$M:$M,'Läuferlisten'!$R:$R,,0)</f>
        <v/>
      </c>
      <c r="J11" s="286" t="str">
        <f t="array" ref="J11">XLOOKUP(J9,'Läuferlisten'!$M:$M,'Läuferlisten'!$R:$R,,0)</f>
        <v/>
      </c>
      <c r="K11" s="286" t="str">
        <f t="array" ref="K11">XLOOKUP(K9,'Läuferlisten'!$M:$M,'Läuferlisten'!$R:$R,,0)</f>
        <v/>
      </c>
      <c r="L11" s="286" t="str">
        <f t="array" ref="L11">XLOOKUP(L9,'Läuferlisten'!$M:$M,'Läuferlisten'!$R:$R,,0)</f>
        <v/>
      </c>
      <c r="M11" s="286" t="str">
        <f t="array" ref="M11">XLOOKUP(M9,'Läuferlisten'!$M:$M,'Läuferlisten'!$R:$R,,0)</f>
        <v/>
      </c>
      <c r="N11" s="286" t="str">
        <f t="array" ref="N11">XLOOKUP(N9,'Läuferlisten'!$M:$M,'Läuferlisten'!$R:$R,,0)</f>
        <v/>
      </c>
      <c r="O11" s="286" t="str">
        <f t="array" ref="O11">XLOOKUP(O9,'Läuferlisten'!$M:$M,'Läuferlisten'!$R:$R,,0)</f>
        <v/>
      </c>
      <c r="P11" s="286" t="str">
        <f t="array" ref="P11">XLOOKUP(P9,'Läuferlisten'!$M:$M,'Läuferlisten'!$R:$R,,0)</f>
        <v/>
      </c>
      <c r="Q11" s="286" t="str">
        <f t="array" ref="Q11">XLOOKUP(Q9,'Läuferlisten'!$M:$M,'Läuferlisten'!$R:$R,,0)</f>
        <v/>
      </c>
      <c r="R11" s="286" t="str">
        <f t="array" ref="R11">XLOOKUP(R9,'Läuferlisten'!$M:$M,'Läuferlisten'!$R:$R,,0)</f>
        <v/>
      </c>
      <c r="S11" s="286" t="str">
        <f t="array" ref="S11">XLOOKUP(S9,'Läuferlisten'!$M:$M,'Läuferlisten'!$R:$R,,0)</f>
        <v/>
      </c>
      <c r="T11" s="286" t="str">
        <f t="array" ref="T11">XLOOKUP(T9,'Läuferlisten'!$M:$M,'Läuferlisten'!$R:$R,,0)</f>
        <v/>
      </c>
      <c r="U11" s="286" t="str">
        <f t="array" ref="U11">XLOOKUP(U9,'Läuferlisten'!$M:$M,'Läuferlisten'!$R:$R,,0)</f>
        <v/>
      </c>
      <c r="V11" s="286" t="str">
        <f t="array" ref="V11">XLOOKUP(V9,'Läuferlisten'!$M:$M,'Läuferlisten'!$R:$R,,0)</f>
        <v/>
      </c>
      <c r="W11" s="286" t="str">
        <f t="array" ref="W11">XLOOKUP(W9,'Läuferlisten'!$M:$M,'Läuferlisten'!$R:$R,,0)</f>
        <v/>
      </c>
      <c r="X11" s="286" t="str">
        <f t="array" ref="X11">XLOOKUP(X9,'Läuferlisten'!$M:$M,'Läuferlisten'!$R:$R,,0)</f>
        <v/>
      </c>
      <c r="Y11" s="286" t="str">
        <f t="array" ref="Y11">XLOOKUP(Y9,'Läuferlisten'!$M:$M,'Läuferlisten'!$R:$R,,0)</f>
        <v/>
      </c>
      <c r="Z11" s="286" t="str">
        <f t="array" ref="Z11">XLOOKUP(Z9,'Läuferlisten'!$M:$M,'Läuferlisten'!$R:$R,,0)</f>
        <v/>
      </c>
      <c r="AA11" s="286" t="str">
        <f t="array" ref="AA11">XLOOKUP(AA9,'Läuferlisten'!$M:$M,'Läuferlisten'!$R:$R,,0)</f>
        <v/>
      </c>
      <c r="AB11" s="286" t="str">
        <f t="array" ref="AB11">XLOOKUP(AB9,'Läuferlisten'!$M:$M,'Läuferlisten'!$R:$R,,0)</f>
        <v/>
      </c>
      <c r="AC11" s="286" t="str">
        <f t="array" ref="AC11">XLOOKUP(AC9,'Läuferlisten'!$M:$M,'Läuferlisten'!$R:$R,,0)</f>
        <v/>
      </c>
      <c r="AD11" s="286" t="str">
        <f t="array" ref="AD11">XLOOKUP(AD9,'Läuferlisten'!$M:$M,'Läuferlisten'!$R:$R,,0)</f>
        <v/>
      </c>
      <c r="AE11" s="286" t="str">
        <f t="array" ref="AE11">XLOOKUP(AE9,'Läuferlisten'!$M:$M,'Läuferlisten'!$R:$R,,0)</f>
        <v/>
      </c>
      <c r="AF11" s="286" t="str">
        <f t="array" ref="AF11">XLOOKUP(AF9,'Läuferlisten'!$M:$M,'Läuferlisten'!$R:$R,,0)</f>
        <v/>
      </c>
      <c r="AG11" s="286" t="str">
        <f t="array" ref="AG11">XLOOKUP(AG9,'Läuferlisten'!$M:$M,'Läuferlisten'!$R:$R,,0)</f>
        <v/>
      </c>
      <c r="AH11" s="286" t="str">
        <f t="array" ref="AH11">XLOOKUP(AH9,'Läuferlisten'!$M:$M,'Läuferlisten'!$R:$R,,0)</f>
        <v/>
      </c>
      <c r="AI11" s="286" t="str">
        <f t="array" ref="AI11">XLOOKUP(AI9,'Läuferlisten'!$M:$M,'Läuferlisten'!$R:$R,,0)</f>
        <v/>
      </c>
      <c r="AJ11" s="286" t="str">
        <f t="array" ref="AJ11">XLOOKUP(AJ9,'Läuferlisten'!$M:$M,'Läuferlisten'!$R:$R,,0)</f>
        <v/>
      </c>
      <c r="AK11" s="49" t="str">
        <f t="array" ref="AK11">XLOOKUP(AK9,'Läuferlisten'!$M:$M,'Läuferlisten'!$R:$R,,0)</f>
        <v/>
      </c>
      <c r="AL11" s="286" t="str">
        <f t="array" ref="AL11">XLOOKUP(AL9,'Läuferlisten'!$M:$M,'Läuferlisten'!$R:$R,,0)</f>
        <v/>
      </c>
      <c r="AM11" s="286" t="str">
        <f t="array" ref="AM11">XLOOKUP(AM9,'Läuferlisten'!$M:$M,'Läuferlisten'!$R:$R,,0)</f>
        <v/>
      </c>
      <c r="AN11" s="286" t="str">
        <f t="array" ref="AN11">XLOOKUP(AN9,'Läuferlisten'!$M:$M,'Läuferlisten'!$R:$R,,0)</f>
        <v/>
      </c>
      <c r="AO11" s="286" t="str">
        <f t="array" ref="AO11">XLOOKUP(AO9,'Läuferlisten'!$M:$M,'Läuferlisten'!$R:$R,,0)</f>
        <v/>
      </c>
      <c r="AP11" s="286" t="str">
        <f t="array" ref="AP11">XLOOKUP(AP9,'Läuferlisten'!$M:$M,'Läuferlisten'!$R:$R,,0)</f>
        <v/>
      </c>
      <c r="AQ11" s="286" t="str">
        <f t="array" ref="AQ11">XLOOKUP(AQ9,'Läuferlisten'!$M:$M,'Läuferlisten'!$R:$R,,0)</f>
        <v/>
      </c>
      <c r="AR11" s="286" t="str">
        <f t="array" ref="AR11">XLOOKUP(AR9,'Läuferlisten'!$M:$M,'Läuferlisten'!$R:$R,,0)</f>
        <v/>
      </c>
      <c r="AS11" s="286" t="str">
        <f t="array" ref="AS11">XLOOKUP(AS9,'Läuferlisten'!$M:$M,'Läuferlisten'!$R:$R,,0)</f>
        <v/>
      </c>
      <c r="AT11" s="286" t="str">
        <f t="array" ref="AT11">XLOOKUP(AT9,'Läuferlisten'!$M:$M,'Läuferlisten'!$R:$R,,0)</f>
        <v/>
      </c>
      <c r="AU11" s="286" t="str">
        <f t="array" ref="AU11">XLOOKUP(AU9,'Läuferlisten'!$M:$M,'Läuferlisten'!$R:$R,,0)</f>
        <v/>
      </c>
      <c r="AV11" s="286" t="str">
        <f t="array" ref="AV11">XLOOKUP(AV9,'Läuferlisten'!$M:$M,'Läuferlisten'!$R:$R,,0)</f>
        <v/>
      </c>
      <c r="AW11" s="286" t="str">
        <f t="array" ref="AW11">XLOOKUP(AW9,'Läuferlisten'!$M:$M,'Läuferlisten'!$R:$R,,0)</f>
        <v/>
      </c>
      <c r="AX11" s="286" t="str">
        <f t="array" ref="AX11">XLOOKUP(AX9,'Läuferlisten'!$M:$M,'Läuferlisten'!$R:$R,,0)</f>
        <v/>
      </c>
      <c r="AY11" s="286" t="str">
        <f t="array" ref="AY11">XLOOKUP(AY9,'Läuferlisten'!$M:$M,'Läuferlisten'!$R:$R,,0)</f>
        <v/>
      </c>
      <c r="AZ11" s="286" t="str">
        <f t="array" ref="AZ11">XLOOKUP(AZ9,'Läuferlisten'!$M:$M,'Läuferlisten'!$R:$R,,0)</f>
        <v/>
      </c>
      <c r="BA11" s="286" t="str">
        <f t="array" ref="BA11">XLOOKUP(BA9,'Läuferlisten'!$M:$M,'Läuferlisten'!$R:$R,,0)</f>
        <v/>
      </c>
      <c r="BB11" s="286" t="str">
        <f t="array" ref="BB11">XLOOKUP(BB9,'Läuferlisten'!$M:$M,'Läuferlisten'!$R:$R,,0)</f>
        <v/>
      </c>
      <c r="BC11" s="286" t="str">
        <f t="array" ref="BC11">XLOOKUP(BC9,'Läuferlisten'!$M:$M,'Läuferlisten'!$R:$R,,0)</f>
        <v/>
      </c>
      <c r="BD11" s="286" t="str">
        <f t="array" ref="BD11">XLOOKUP(BD9,'Läuferlisten'!$M:$M,'Läuferlisten'!$R:$R,,0)</f>
        <v/>
      </c>
      <c r="BE11" s="286" t="str">
        <f t="array" ref="BE11">XLOOKUP(BE9,'Läuferlisten'!$M:$M,'Läuferlisten'!$R:$R,,0)</f>
        <v/>
      </c>
      <c r="BF11" s="286" t="str">
        <f t="array" ref="BF11">XLOOKUP(BF9,'Läuferlisten'!$M:$M,'Läuferlisten'!$R:$R,,0)</f>
        <v/>
      </c>
      <c r="BG11" s="286" t="str">
        <f t="array" ref="BG11">XLOOKUP(BG9,'Läuferlisten'!$M:$M,'Läuferlisten'!$R:$R,,0)</f>
        <v/>
      </c>
      <c r="BH11" s="286" t="str">
        <f t="array" ref="BH11">XLOOKUP(BH9,'Läuferlisten'!$M:$M,'Läuferlisten'!$R:$R,,0)</f>
        <v/>
      </c>
      <c r="BI11" s="286" t="str">
        <f t="array" ref="BI11">XLOOKUP(BI9,'Läuferlisten'!$M:$M,'Läuferlisten'!$R:$R,,0)</f>
        <v/>
      </c>
      <c r="BJ11" s="286" t="str">
        <f t="array" ref="BJ11">XLOOKUP(BJ9,'Läuferlisten'!$M:$M,'Läuferlisten'!$R:$R,,0)</f>
        <v/>
      </c>
      <c r="BK11" s="336"/>
      <c r="BL11" s="182"/>
      <c r="BM11" s="182"/>
      <c r="BN11" s="337"/>
      <c r="BO11" s="266"/>
    </row>
    <row r="12">
      <c r="A12" s="294"/>
      <c r="B12" s="266"/>
      <c r="C12" s="266"/>
      <c r="D12" s="266"/>
      <c r="E12" s="266"/>
      <c r="F12" s="266"/>
      <c r="G12" s="266"/>
      <c r="H12" s="266"/>
      <c r="I12" s="266"/>
      <c r="J12" s="266"/>
      <c r="K12" s="295"/>
      <c r="L12" s="295"/>
      <c r="M12" s="295"/>
      <c r="N12" s="295"/>
      <c r="O12" s="295"/>
      <c r="P12" s="295"/>
      <c r="Q12" s="295"/>
      <c r="R12" s="295"/>
      <c r="S12" s="295"/>
      <c r="T12" s="295"/>
      <c r="U12" s="295"/>
      <c r="V12" s="295"/>
      <c r="W12" s="295"/>
      <c r="X12" s="295"/>
      <c r="Y12" s="295"/>
      <c r="Z12" s="295"/>
      <c r="AA12" s="295"/>
      <c r="AB12" s="295"/>
      <c r="AC12" s="295"/>
      <c r="AD12" s="295"/>
      <c r="AE12" s="295"/>
      <c r="AF12" s="295"/>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88" t="s">
        <v>3182</v>
      </c>
      <c r="BL12" s="296" t="s">
        <v>3183</v>
      </c>
      <c r="BM12" s="296" t="s">
        <v>3184</v>
      </c>
      <c r="BN12" s="297" t="s">
        <v>3185</v>
      </c>
      <c r="BO12" s="266"/>
    </row>
    <row r="13">
      <c r="A13" s="294"/>
      <c r="B13" s="298" t="s">
        <v>3186</v>
      </c>
      <c r="E13" s="266"/>
      <c r="F13" s="266"/>
      <c r="G13" s="266"/>
      <c r="H13" s="266"/>
      <c r="I13" s="266"/>
      <c r="J13" s="266"/>
      <c r="K13" s="295"/>
      <c r="L13" s="295"/>
      <c r="M13" s="295"/>
      <c r="N13" s="295"/>
      <c r="O13" s="295"/>
      <c r="P13" s="295"/>
      <c r="Q13" s="299" t="s">
        <v>3187</v>
      </c>
      <c r="R13" s="300"/>
      <c r="S13" s="295"/>
      <c r="T13" s="295"/>
      <c r="U13" s="295"/>
      <c r="V13" s="295"/>
      <c r="W13" s="295"/>
      <c r="X13" s="295"/>
      <c r="Y13" s="295"/>
      <c r="Z13" s="295"/>
      <c r="AA13" s="295"/>
      <c r="AB13" s="295"/>
      <c r="AC13" s="295"/>
      <c r="AD13" s="295"/>
      <c r="AE13" s="295"/>
      <c r="AF13" s="295"/>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301" t="s">
        <v>3188</v>
      </c>
      <c r="BL13" s="302" t="s">
        <v>3189</v>
      </c>
      <c r="BM13" s="302" t="s">
        <v>3190</v>
      </c>
      <c r="BN13" s="303" t="s">
        <v>3191</v>
      </c>
      <c r="BO13" s="266"/>
    </row>
    <row r="14">
      <c r="A14" s="294"/>
      <c r="B14" s="304" t="s">
        <v>3192</v>
      </c>
      <c r="E14" s="294"/>
      <c r="F14" s="294"/>
      <c r="G14" s="294"/>
      <c r="H14" s="266"/>
      <c r="I14" s="266"/>
      <c r="J14" s="266"/>
      <c r="K14" s="295"/>
      <c r="M14" s="295"/>
      <c r="N14" s="295"/>
      <c r="O14" s="295"/>
      <c r="P14" s="295"/>
      <c r="Q14" s="305"/>
      <c r="R14" s="306"/>
      <c r="S14" s="295"/>
      <c r="T14" s="295"/>
      <c r="U14" s="295"/>
      <c r="V14" s="295"/>
      <c r="W14" s="295"/>
      <c r="X14" s="295"/>
      <c r="Y14" s="295"/>
      <c r="Z14" s="295"/>
      <c r="AA14" s="295"/>
      <c r="AB14" s="295"/>
      <c r="AC14" s="295"/>
      <c r="AD14" s="295"/>
      <c r="AE14" s="295"/>
      <c r="AF14" s="295"/>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85"/>
      <c r="BL14" s="285"/>
      <c r="BM14" s="285"/>
      <c r="BN14" s="285"/>
      <c r="BO14" s="266"/>
    </row>
    <row r="15" ht="75.0" customHeight="1">
      <c r="A15" s="307"/>
      <c r="B15" s="307"/>
      <c r="C15" s="307"/>
      <c r="D15" s="308"/>
      <c r="E15" s="307"/>
      <c r="F15" s="307"/>
      <c r="G15" s="307"/>
      <c r="H15" s="309" t="str">
        <f>'Control Panel'!D4&amp;CHAR(10)&amp;CHAR(10)&amp;"LAYOUT 4P"</f>
        <v>2026-W19
LAYOUT 4P</v>
      </c>
      <c r="I15" s="300"/>
      <c r="J15" s="285"/>
      <c r="K15" s="310" t="s">
        <v>3193</v>
      </c>
      <c r="L15" s="300"/>
      <c r="M15" s="285"/>
      <c r="N15" s="310" t="s">
        <v>3194</v>
      </c>
      <c r="O15" s="300"/>
      <c r="P15" s="311"/>
      <c r="Q15" s="314" t="s">
        <v>1082</v>
      </c>
      <c r="R15" s="314" t="s">
        <v>1002</v>
      </c>
      <c r="S15" s="313"/>
      <c r="T15" s="314" t="s">
        <v>1078</v>
      </c>
      <c r="U15" s="314" t="s">
        <v>1107</v>
      </c>
      <c r="V15" s="285"/>
      <c r="W15" s="285"/>
      <c r="X15" s="314" t="s">
        <v>782</v>
      </c>
      <c r="Y15" s="314" t="s">
        <v>711</v>
      </c>
      <c r="Z15" s="285"/>
      <c r="AA15" s="285"/>
      <c r="AB15" s="314" t="s">
        <v>494</v>
      </c>
      <c r="AC15" s="314" t="s">
        <v>1013</v>
      </c>
      <c r="AD15" s="313"/>
      <c r="AE15" s="324"/>
      <c r="AF15" s="324"/>
      <c r="AG15" s="285"/>
      <c r="AH15" s="315" t="s">
        <v>1156</v>
      </c>
      <c r="AI15" s="315" t="s">
        <v>1044</v>
      </c>
      <c r="AJ15" s="285"/>
      <c r="AK15" s="285"/>
      <c r="AL15" s="285"/>
      <c r="AM15" s="285"/>
      <c r="AN15" s="285"/>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5"/>
      <c r="BK15" s="266"/>
      <c r="BL15" s="266"/>
      <c r="BM15" s="266"/>
      <c r="BN15" s="266"/>
      <c r="BO15" s="285"/>
    </row>
    <row r="16">
      <c r="A16" s="294"/>
      <c r="B16" s="294"/>
      <c r="C16" s="294"/>
      <c r="D16" s="316"/>
      <c r="E16" s="294"/>
      <c r="F16" s="294"/>
      <c r="G16" s="294"/>
      <c r="H16" s="317"/>
      <c r="I16" s="318"/>
      <c r="J16" s="266"/>
      <c r="K16" s="317"/>
      <c r="L16" s="318"/>
      <c r="M16" s="295"/>
      <c r="N16" s="317"/>
      <c r="O16" s="318"/>
      <c r="P16" s="319" t="s">
        <v>3195</v>
      </c>
      <c r="Q16" s="321">
        <f t="array" ref="Q16">LET(
  bundle_sku, COUNTIF('Bundle SKUs'!$A:$A, Q15) &gt; 0,
  one_hour_need, XLOOKUP(Q15, 'Läuferlisten'!$O:$O,'Läuferlisten'!$Q:$Q,,0),
  IFS(
    AND(bundle_sku, one_hour_need = 1), 0,
    AND(bundle_sku, one_hour_need = 2), 1,
    AND(bundle_sku, one_hour_need = 3), 3,
    TRUE, one_hour_need
  )
)</f>
        <v>0</v>
      </c>
      <c r="R16" s="321">
        <f t="array" ref="R16">LET(
  bundle_sku, COUNTIF('Bundle SKUs'!$A:$A, R15) &gt; 0,
  one_hour_need, XLOOKUP(R15, 'Läuferlisten'!$O:$O,'Läuferlisten'!$Q:$Q,,0),
  IFS(
    AND(bundle_sku, one_hour_need = 1), 0,
    AND(bundle_sku, one_hour_need = 2), 1,
    AND(bundle_sku, one_hour_need = 3), 3,
    TRUE, one_hour_need
  )
)</f>
        <v>0</v>
      </c>
      <c r="S16" s="322" t="s">
        <v>3195</v>
      </c>
      <c r="T16" s="321">
        <f t="array" ref="T16">LET(
  bundle_sku, COUNTIF('Bundle SKUs'!$A:$A, T15) &gt; 0,
  one_hour_need, XLOOKUP(T15, 'Läuferlisten'!$O:$O,'Läuferlisten'!$Q:$Q,,0),
  IFS(
    AND(bundle_sku, one_hour_need = 1), 0,
    AND(bundle_sku, one_hour_need = 2), 1,
    AND(bundle_sku, one_hour_need = 3), 3,
    TRUE, one_hour_need
  )
)</f>
        <v>0</v>
      </c>
      <c r="U16" s="321">
        <f t="array" ref="U16">LET(
  bundle_sku, COUNTIF('Bundle SKUs'!$A:$A, U15) &gt; 0,
  one_hour_need, XLOOKUP(U15, 'Läuferlisten'!$O:$O,'Läuferlisten'!$Q:$Q,,0),
  IFS(
    AND(bundle_sku, one_hour_need = 1), 0,
    AND(bundle_sku, one_hour_need = 2), 1,
    AND(bundle_sku, one_hour_need = 3), 3,
    TRUE, one_hour_need
  )
)</f>
        <v>0</v>
      </c>
      <c r="V16" s="285"/>
      <c r="W16" s="322" t="s">
        <v>3195</v>
      </c>
      <c r="X16" s="321">
        <f t="array" ref="X16">LET(
  bundle_sku, COUNTIF('Bundle SKUs'!$A:$A, X15) &gt; 0,
  one_hour_need, XLOOKUP(X15, 'Läuferlisten'!$O:$O,'Läuferlisten'!$Q:$Q,,0),
  IFS(
    AND(bundle_sku, one_hour_need = 1), 0,
    AND(bundle_sku, one_hour_need = 2), 1,
    AND(bundle_sku, one_hour_need = 3), 3,
    TRUE, one_hour_need
  )
)</f>
        <v>0</v>
      </c>
      <c r="Y16" s="321">
        <f t="array" ref="Y16">LET(
  bundle_sku, COUNTIF('Bundle SKUs'!$A:$A, Y15) &gt; 0,
  one_hour_need, XLOOKUP(Y15, 'Läuferlisten'!$O:$O,'Läuferlisten'!$Q:$Q,,0),
  IFS(
    AND(bundle_sku, one_hour_need = 1), 0,
    AND(bundle_sku, one_hour_need = 2), 1,
    AND(bundle_sku, one_hour_need = 3), 3,
    TRUE, one_hour_need
  )
)</f>
        <v>0</v>
      </c>
      <c r="Z16" s="285"/>
      <c r="AA16" s="322" t="s">
        <v>3195</v>
      </c>
      <c r="AB16" s="321">
        <f t="array" ref="AB16">LET(
  bundle_sku, COUNTIF('Bundle SKUs'!$A:$A, AB15) &gt; 0,
  one_hour_need, XLOOKUP(AB15, 'Läuferlisten'!$O:$O,'Läuferlisten'!$Q:$Q,,0),
  IFS(
    AND(bundle_sku, one_hour_need = 1), 0,
    AND(bundle_sku, one_hour_need = 2), 1,
    AND(bundle_sku, one_hour_need = 3), 3,
    TRUE, one_hour_need
  )
)</f>
        <v>0</v>
      </c>
      <c r="AC16" s="321">
        <f t="array" ref="AC16">LET(
  bundle_sku, COUNTIF('Bundle SKUs'!$A:$A, AC15) &gt; 0,
  one_hour_need, XLOOKUP(AC15, 'Läuferlisten'!$O:$O,'Läuferlisten'!$Q:$Q,,0),
  IFS(
    AND(bundle_sku, one_hour_need = 1), 0,
    AND(bundle_sku, one_hour_need = 2), 1,
    AND(bundle_sku, one_hour_need = 3), 3,
    TRUE, one_hour_need
  )
)</f>
        <v>0</v>
      </c>
      <c r="AD16" s="322" t="s">
        <v>3195</v>
      </c>
      <c r="AE16" s="321" t="str">
        <f t="array" ref="AE16">LET(
  bundle_sku, COUNTIF('Bundle SKUs'!$A:$A, AE15) &gt; 0,
  one_hour_need, XLOOKUP(AE15, 'Läuferlisten'!$O:$O,'Läuferlisten'!$Q:$Q,,0),
  IFS(
    AND(bundle_sku, one_hour_need = 1), 0,
    AND(bundle_sku, one_hour_need = 2), 1,
    AND(bundle_sku, one_hour_need = 3), 3,
    TRUE, one_hour_need
  )
)</f>
        <v/>
      </c>
      <c r="AF16" s="321" t="str">
        <f t="array" ref="AF16">LET(
  bundle_sku, COUNTIF('Bundle SKUs'!$A:$A, AF15) &gt; 0,
  one_hour_need, XLOOKUP(AF15, 'Läuferlisten'!$O:$O,'Läuferlisten'!$Q:$Q,,0),
  IFS(
    AND(bundle_sku, one_hour_need = 1), 0,
    AND(bundle_sku, one_hour_need = 2), 1,
    AND(bundle_sku, one_hour_need = 3), 3,
    TRUE, one_hour_need
  )
)</f>
        <v/>
      </c>
      <c r="AG16" s="322" t="s">
        <v>3195</v>
      </c>
      <c r="AH16" s="321">
        <f t="array" ref="AH16">LET(
  bundle_sku, COUNTIF('Bundle SKUs'!$A:$A, AH15) &gt; 0,
  one_hour_need, XLOOKUP(AH15, 'Läuferlisten'!$O:$O,'Läuferlisten'!$Q:$Q,,0),
  IFS(
    AND(bundle_sku, one_hour_need = 1), 0,
    AND(bundle_sku, one_hour_need = 2), 1,
    AND(bundle_sku, one_hour_need = 3), 3,
    TRUE, one_hour_need
  )
)</f>
        <v>0</v>
      </c>
      <c r="AI16" s="321">
        <f t="array" ref="AI16">LET(
  bundle_sku, COUNTIF('Bundle SKUs'!$A:$A, AI15) &gt; 0,
  one_hour_need, XLOOKUP(AI15, 'Läuferlisten'!$O:$O,'Läuferlisten'!$Q:$Q,,0),
  IFS(
    AND(bundle_sku, one_hour_need = 1), 0,
    AND(bundle_sku, one_hour_need = 2), 1,
    AND(bundle_sku, one_hour_need = 3), 3,
    TRUE, one_hour_need
  )
)</f>
        <v>0</v>
      </c>
      <c r="AJ16" s="295"/>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row>
    <row r="17" ht="75.0" customHeight="1">
      <c r="A17" s="307"/>
      <c r="B17" s="307"/>
      <c r="C17" s="307"/>
      <c r="D17" s="308"/>
      <c r="E17" s="307"/>
      <c r="F17" s="307"/>
      <c r="G17" s="307"/>
      <c r="H17" s="317"/>
      <c r="I17" s="318"/>
      <c r="J17" s="285"/>
      <c r="K17" s="305"/>
      <c r="L17" s="306"/>
      <c r="M17" s="285"/>
      <c r="N17" s="317"/>
      <c r="O17" s="318"/>
      <c r="P17" s="323"/>
      <c r="Q17" s="314" t="s">
        <v>972</v>
      </c>
      <c r="R17" s="314" t="s">
        <v>752</v>
      </c>
      <c r="S17" s="323"/>
      <c r="T17" s="314" t="s">
        <v>521</v>
      </c>
      <c r="U17" s="314" t="s">
        <v>1188</v>
      </c>
      <c r="V17" s="285"/>
      <c r="W17" s="323"/>
      <c r="X17" s="314" t="s">
        <v>738</v>
      </c>
      <c r="Y17" s="325"/>
      <c r="Z17" s="285"/>
      <c r="AA17" s="323"/>
      <c r="AB17" s="335"/>
      <c r="AC17" s="315" t="s">
        <v>813</v>
      </c>
      <c r="AD17" s="323"/>
      <c r="AE17" s="324"/>
      <c r="AF17" s="324"/>
      <c r="AG17" s="323"/>
      <c r="AH17" s="315" t="s">
        <v>875</v>
      </c>
      <c r="AI17" s="315" t="s">
        <v>1208</v>
      </c>
      <c r="AJ17" s="285"/>
      <c r="AK17" s="285"/>
      <c r="AL17" s="285"/>
      <c r="AM17" s="285"/>
      <c r="AN17" s="285"/>
      <c r="AO17" s="285"/>
      <c r="AP17" s="285"/>
      <c r="AQ17" s="285"/>
      <c r="AR17" s="285"/>
      <c r="AS17" s="285"/>
      <c r="AT17" s="285"/>
      <c r="AU17" s="285"/>
      <c r="AV17" s="285"/>
      <c r="AW17" s="285"/>
      <c r="AX17" s="285"/>
      <c r="AY17" s="285"/>
      <c r="AZ17" s="285"/>
      <c r="BA17" s="285"/>
      <c r="BB17" s="285"/>
      <c r="BC17" s="285"/>
      <c r="BD17" s="285"/>
      <c r="BE17" s="285"/>
      <c r="BF17" s="285"/>
      <c r="BG17" s="285"/>
      <c r="BH17" s="285"/>
      <c r="BI17" s="285"/>
      <c r="BJ17" s="285"/>
      <c r="BK17" s="285"/>
      <c r="BL17" s="285"/>
      <c r="BM17" s="285"/>
      <c r="BN17" s="285"/>
      <c r="BO17" s="285"/>
    </row>
    <row r="18">
      <c r="A18" s="294"/>
      <c r="B18" s="294"/>
      <c r="C18" s="294"/>
      <c r="D18" s="316"/>
      <c r="E18" s="294"/>
      <c r="F18" s="294"/>
      <c r="G18" s="294"/>
      <c r="H18" s="317"/>
      <c r="I18" s="318"/>
      <c r="J18" s="266"/>
      <c r="K18" s="295"/>
      <c r="L18" s="295"/>
      <c r="M18" s="295"/>
      <c r="N18" s="317"/>
      <c r="O18" s="318"/>
      <c r="P18" s="319" t="s">
        <v>3195</v>
      </c>
      <c r="Q18" s="321">
        <f t="array" ref="Q18">LET(
  bundle_sku, COUNTIF('Bundle SKUs'!$A:$A, Q17) &gt; 0,
  one_hour_need, XLOOKUP(Q17, 'Läuferlisten'!$O:$O,'Läuferlisten'!$Q:$Q,,0),
  IFS(
    AND(bundle_sku, one_hour_need = 1), 0,
    AND(bundle_sku, one_hour_need = 2), 1,
    AND(bundle_sku, one_hour_need = 3), 3,
    TRUE, one_hour_need
  )
)</f>
        <v>0</v>
      </c>
      <c r="R18" s="321">
        <f t="array" ref="R18">LET(
  bundle_sku, COUNTIF('Bundle SKUs'!$A:$A, R17) &gt; 0,
  one_hour_need, XLOOKUP(R17, 'Läuferlisten'!$O:$O,'Läuferlisten'!$Q:$Q,,0),
  IFS(
    AND(bundle_sku, one_hour_need = 1), 0,
    AND(bundle_sku, one_hour_need = 2), 1,
    AND(bundle_sku, one_hour_need = 3), 3,
    TRUE, one_hour_need
  )
)</f>
        <v>0</v>
      </c>
      <c r="S18" s="322" t="s">
        <v>3195</v>
      </c>
      <c r="T18" s="321">
        <f t="array" ref="T18">LET(
  bundle_sku, COUNTIF('Bundle SKUs'!$A:$A, T17) &gt; 0,
  one_hour_need, XLOOKUP(T17, 'Läuferlisten'!$O:$O,'Läuferlisten'!$Q:$Q,,0),
  IFS(
    AND(bundle_sku, one_hour_need = 1), 0,
    AND(bundle_sku, one_hour_need = 2), 1,
    AND(bundle_sku, one_hour_need = 3), 3,
    TRUE, one_hour_need
  )
)</f>
        <v>0</v>
      </c>
      <c r="U18" s="321">
        <f t="array" ref="U18">LET(
  bundle_sku, COUNTIF('Bundle SKUs'!$A:$A, U17) &gt; 0,
  one_hour_need, XLOOKUP(U17, 'Läuferlisten'!$O:$O,'Läuferlisten'!$Q:$Q,,0),
  IFS(
    AND(bundle_sku, one_hour_need = 1), 0,
    AND(bundle_sku, one_hour_need = 2), 1,
    AND(bundle_sku, one_hour_need = 3), 3,
    TRUE, one_hour_need
  )
)</f>
        <v>0</v>
      </c>
      <c r="V18" s="285"/>
      <c r="W18" s="322" t="s">
        <v>3195</v>
      </c>
      <c r="X18" s="321">
        <f t="array" ref="X18">LET(
  bundle_sku, COUNTIF('Bundle SKUs'!$A:$A, X17) &gt; 0,
  one_hour_need, XLOOKUP(X17, 'Läuferlisten'!$O:$O,'Läuferlisten'!$Q:$Q,,0),
  IFS(
    AND(bundle_sku, one_hour_need = 1), 0,
    AND(bundle_sku, one_hour_need = 2), 1,
    AND(bundle_sku, one_hour_need = 3), 3,
    TRUE, one_hour_need
  )
)</f>
        <v>0</v>
      </c>
      <c r="Y18" s="321" t="str">
        <f t="array" ref="Y18">LET(
  bundle_sku, COUNTIF('Bundle SKUs'!$A:$A, Y17) &gt; 0,
  one_hour_need, XLOOKUP(Y17, 'Läuferlisten'!$O:$O,'Läuferlisten'!$Q:$Q,,0),
  IFS(
    AND(bundle_sku, one_hour_need = 1), 0,
    AND(bundle_sku, one_hour_need = 2), 1,
    AND(bundle_sku, one_hour_need = 3), 3,
    TRUE, one_hour_need
  )
)</f>
        <v/>
      </c>
      <c r="Z18" s="285"/>
      <c r="AA18" s="322" t="s">
        <v>3195</v>
      </c>
      <c r="AB18" s="321" t="str">
        <f t="array" ref="AB18">LET(
  bundle_sku, COUNTIF('Bundle SKUs'!$A:$A, AB17) &gt; 0,
  one_hour_need, XLOOKUP(AB17, 'Läuferlisten'!$O:$O,'Läuferlisten'!$Q:$Q,,0),
  IFS(
    AND(bundle_sku, one_hour_need = 1), 0,
    AND(bundle_sku, one_hour_need = 2), 1,
    AND(bundle_sku, one_hour_need = 3), 3,
    TRUE, one_hour_need
  )
)</f>
        <v/>
      </c>
      <c r="AC18" s="321">
        <f t="array" ref="AC18">LET(
  bundle_sku, COUNTIF('Bundle SKUs'!$A:$A, AC17) &gt; 0,
  one_hour_need, XLOOKUP(AC17, 'Läuferlisten'!$O:$O,'Läuferlisten'!$Q:$Q,,0),
  IFS(
    AND(bundle_sku, one_hour_need = 1), 0,
    AND(bundle_sku, one_hour_need = 2), 1,
    AND(bundle_sku, one_hour_need = 3), 3,
    TRUE, one_hour_need
  )
)</f>
        <v>0</v>
      </c>
      <c r="AD18" s="322" t="s">
        <v>3195</v>
      </c>
      <c r="AE18" s="321" t="str">
        <f t="array" ref="AE18">LET(
  bundle_sku, COUNTIF('Bundle SKUs'!$A:$A, AE17) &gt; 0,
  one_hour_need, XLOOKUP(AE17, 'Läuferlisten'!$O:$O,'Läuferlisten'!$Q:$Q,,0),
  IFS(
    AND(bundle_sku, one_hour_need = 1), 0,
    AND(bundle_sku, one_hour_need = 2), 1,
    AND(bundle_sku, one_hour_need = 3), 3,
    TRUE, one_hour_need
  )
)</f>
        <v/>
      </c>
      <c r="AF18" s="321" t="str">
        <f t="array" ref="AF18">LET(
  bundle_sku, COUNTIF('Bundle SKUs'!$A:$A, AF17) &gt; 0,
  one_hour_need, XLOOKUP(AF17, 'Läuferlisten'!$O:$O,'Läuferlisten'!$Q:$Q,,0),
  IFS(
    AND(bundle_sku, one_hour_need = 1), 0,
    AND(bundle_sku, one_hour_need = 2), 1,
    AND(bundle_sku, one_hour_need = 3), 3,
    TRUE, one_hour_need
  )
)</f>
        <v/>
      </c>
      <c r="AG18" s="322" t="s">
        <v>3195</v>
      </c>
      <c r="AH18" s="321">
        <f t="array" ref="AH18">LET(
  bundle_sku, COUNTIF('Bundle SKUs'!$A:$A, AH17) &gt; 0,
  one_hour_need, XLOOKUP(AH17, 'Läuferlisten'!$O:$O,'Läuferlisten'!$Q:$Q,,0),
  IFS(
    AND(bundle_sku, one_hour_need = 1), 0,
    AND(bundle_sku, one_hour_need = 2), 1,
    AND(bundle_sku, one_hour_need = 3), 3,
    TRUE, one_hour_need
  )
)</f>
        <v>0</v>
      </c>
      <c r="AI18" s="321">
        <f t="array" ref="AI18">LET(
  bundle_sku, COUNTIF('Bundle SKUs'!$A:$A, AI17) &gt; 0,
  one_hour_need, XLOOKUP(AI17, 'Läuferlisten'!$O:$O,'Läuferlisten'!$Q:$Q,,0),
  IFS(
    AND(bundle_sku, one_hour_need = 1), 0,
    AND(bundle_sku, one_hour_need = 2), 1,
    AND(bundle_sku, one_hour_need = 3), 3,
    TRUE, one_hour_need
  )
)</f>
        <v>0</v>
      </c>
      <c r="AJ18" s="295"/>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row>
    <row r="19" ht="75.0" customHeight="1">
      <c r="A19" s="307"/>
      <c r="B19" s="307"/>
      <c r="C19" s="307"/>
      <c r="D19" s="308"/>
      <c r="E19" s="307"/>
      <c r="F19" s="307"/>
      <c r="G19" s="307"/>
      <c r="H19" s="317"/>
      <c r="I19" s="318"/>
      <c r="J19" s="285"/>
      <c r="K19" s="285"/>
      <c r="L19" s="285"/>
      <c r="M19" s="285"/>
      <c r="N19" s="317"/>
      <c r="O19" s="318"/>
      <c r="P19" s="323"/>
      <c r="Q19" s="314"/>
      <c r="R19" s="314"/>
      <c r="S19" s="323"/>
      <c r="T19" s="314" t="s">
        <v>576</v>
      </c>
      <c r="U19" s="314" t="s">
        <v>1242</v>
      </c>
      <c r="V19" s="285"/>
      <c r="W19" s="323"/>
      <c r="X19" s="314"/>
      <c r="Y19" s="325"/>
      <c r="Z19" s="285"/>
      <c r="AA19" s="323"/>
      <c r="AB19" s="335"/>
      <c r="AC19" s="315"/>
      <c r="AD19" s="323"/>
      <c r="AE19" s="324"/>
      <c r="AF19" s="324"/>
      <c r="AG19" s="323"/>
      <c r="AH19" s="324"/>
      <c r="AI19" s="315" t="s">
        <v>1004</v>
      </c>
      <c r="AJ19" s="285"/>
      <c r="AK19" s="285"/>
      <c r="AL19" s="285"/>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5"/>
      <c r="BK19" s="285"/>
      <c r="BL19" s="285"/>
      <c r="BM19" s="285"/>
      <c r="BN19" s="285"/>
      <c r="BO19" s="285"/>
    </row>
    <row r="20">
      <c r="A20" s="294"/>
      <c r="B20" s="294"/>
      <c r="C20" s="294"/>
      <c r="D20" s="316"/>
      <c r="E20" s="294"/>
      <c r="F20" s="294"/>
      <c r="G20" s="294"/>
      <c r="H20" s="317"/>
      <c r="I20" s="318"/>
      <c r="J20" s="266"/>
      <c r="K20" s="295"/>
      <c r="L20" s="285"/>
      <c r="M20" s="285"/>
      <c r="N20" s="317"/>
      <c r="O20" s="318"/>
      <c r="P20" s="319" t="s">
        <v>3195</v>
      </c>
      <c r="Q20" s="321" t="str">
        <f t="array" ref="Q20">LET(
  bundle_sku, COUNTIF('Bundle SKUs'!$A:$A, Q19) &gt; 0,
  one_hour_need, XLOOKUP(Q19, 'Läuferlisten'!$O:$O,'Läuferlisten'!$Q:$Q,,0),
  IFS(
    AND(bundle_sku, one_hour_need = 1), 0,
    AND(bundle_sku, one_hour_need = 2), 1,
    AND(bundle_sku, one_hour_need = 3), 3,
    TRUE, one_hour_need
  )
)</f>
        <v/>
      </c>
      <c r="R20" s="321" t="str">
        <f t="array" ref="R20">LET(
  bundle_sku, COUNTIF('Bundle SKUs'!$A:$A, R19) &gt; 0,
  one_hour_need, XLOOKUP(R19, 'Läuferlisten'!$O:$O,'Läuferlisten'!$Q:$Q,,0),
  IFS(
    AND(bundle_sku, one_hour_need = 1), 0,
    AND(bundle_sku, one_hour_need = 2), 1,
    AND(bundle_sku, one_hour_need = 3), 3,
    TRUE, one_hour_need
  )
)</f>
        <v/>
      </c>
      <c r="S20" s="322" t="s">
        <v>3195</v>
      </c>
      <c r="T20" s="321">
        <f t="array" ref="T20">LET(
  bundle_sku, COUNTIF('Bundle SKUs'!$A:$A, T19) &gt; 0,
  one_hour_need, XLOOKUP(T19, 'Läuferlisten'!$O:$O,'Läuferlisten'!$Q:$Q,,0),
  IFS(
    AND(bundle_sku, one_hour_need = 1), 0,
    AND(bundle_sku, one_hour_need = 2), 1,
    AND(bundle_sku, one_hour_need = 3), 3,
    TRUE, one_hour_need
  )
)</f>
        <v>0</v>
      </c>
      <c r="U20" s="321">
        <f t="array" ref="U20">LET(
  bundle_sku, COUNTIF('Bundle SKUs'!$A:$A, U19) &gt; 0,
  one_hour_need, XLOOKUP(U19, 'Läuferlisten'!$O:$O,'Läuferlisten'!$Q:$Q,,0),
  IFS(
    AND(bundle_sku, one_hour_need = 1), 0,
    AND(bundle_sku, one_hour_need = 2), 1,
    AND(bundle_sku, one_hour_need = 3), 3,
    TRUE, one_hour_need
  )
)</f>
        <v>0</v>
      </c>
      <c r="V20" s="285"/>
      <c r="W20" s="322" t="s">
        <v>3195</v>
      </c>
      <c r="X20" s="321" t="str">
        <f t="array" ref="X20">LET(
  bundle_sku, COUNTIF('Bundle SKUs'!$A:$A, X19) &gt; 0,
  one_hour_need, XLOOKUP(X19, 'Läuferlisten'!$O:$O,'Läuferlisten'!$Q:$Q,,0),
  IFS(
    AND(bundle_sku, one_hour_need = 1), 0,
    AND(bundle_sku, one_hour_need = 2), 1,
    AND(bundle_sku, one_hour_need = 3), 3,
    TRUE, one_hour_need
  )
)</f>
        <v/>
      </c>
      <c r="Y20" s="321" t="str">
        <f t="array" ref="Y20">LET(
  bundle_sku, COUNTIF('Bundle SKUs'!$A:$A, Y19) &gt; 0,
  one_hour_need, XLOOKUP(Y19, 'Läuferlisten'!$O:$O,'Läuferlisten'!$Q:$Q,,0),
  IFS(
    AND(bundle_sku, one_hour_need = 1), 0,
    AND(bundle_sku, one_hour_need = 2), 1,
    AND(bundle_sku, one_hour_need = 3), 3,
    TRUE, one_hour_need
  )
)</f>
        <v/>
      </c>
      <c r="Z20" s="285"/>
      <c r="AA20" s="322" t="s">
        <v>3195</v>
      </c>
      <c r="AB20" s="321" t="str">
        <f t="array" ref="AB20">LET(
  bundle_sku, COUNTIF('Bundle SKUs'!$A:$A, AB19) &gt; 0,
  one_hour_need, XLOOKUP(AB19, 'Läuferlisten'!$O:$O,'Läuferlisten'!$Q:$Q,,0),
  IFS(
    AND(bundle_sku, one_hour_need = 1), 0,
    AND(bundle_sku, one_hour_need = 2), 1,
    AND(bundle_sku, one_hour_need = 3), 3,
    TRUE, one_hour_need
  )
)</f>
        <v/>
      </c>
      <c r="AC20" s="321" t="str">
        <f t="array" ref="AC20">LET(
  bundle_sku, COUNTIF('Bundle SKUs'!$A:$A, AC19) &gt; 0,
  one_hour_need, XLOOKUP(AC19, 'Läuferlisten'!$O:$O,'Läuferlisten'!$Q:$Q,,0),
  IFS(
    AND(bundle_sku, one_hour_need = 1), 0,
    AND(bundle_sku, one_hour_need = 2), 1,
    AND(bundle_sku, one_hour_need = 3), 3,
    TRUE, one_hour_need
  )
)</f>
        <v/>
      </c>
      <c r="AD20" s="322" t="s">
        <v>3195</v>
      </c>
      <c r="AE20" s="321" t="str">
        <f t="array" ref="AE20">LET(
  bundle_sku, COUNTIF('Bundle SKUs'!$A:$A, AE19) &gt; 0,
  one_hour_need, XLOOKUP(AE19, 'Läuferlisten'!$O:$O,'Läuferlisten'!$Q:$Q,,0),
  IFS(
    AND(bundle_sku, one_hour_need = 1), 0,
    AND(bundle_sku, one_hour_need = 2), 1,
    AND(bundle_sku, one_hour_need = 3), 3,
    TRUE, one_hour_need
  )
)</f>
        <v/>
      </c>
      <c r="AF20" s="321" t="str">
        <f t="array" ref="AF20">LET(
  bundle_sku, COUNTIF('Bundle SKUs'!$A:$A, AF19) &gt; 0,
  one_hour_need, XLOOKUP(AF19, 'Läuferlisten'!$O:$O,'Läuferlisten'!$Q:$Q,,0),
  IFS(
    AND(bundle_sku, one_hour_need = 1), 0,
    AND(bundle_sku, one_hour_need = 2), 1,
    AND(bundle_sku, one_hour_need = 3), 3,
    TRUE, one_hour_need
  )
)</f>
        <v/>
      </c>
      <c r="AG20" s="322" t="s">
        <v>3195</v>
      </c>
      <c r="AH20" s="321" t="str">
        <f t="array" ref="AH20">LET(
  bundle_sku, COUNTIF('Bundle SKUs'!$A:$A, AH19) &gt; 0,
  one_hour_need, XLOOKUP(AH19, 'Läuferlisten'!$O:$O,'Läuferlisten'!$Q:$Q,,0),
  IFS(
    AND(bundle_sku, one_hour_need = 1), 0,
    AND(bundle_sku, one_hour_need = 2), 1,
    AND(bundle_sku, one_hour_need = 3), 3,
    TRUE, one_hour_need
  )
)</f>
        <v/>
      </c>
      <c r="AI20" s="321">
        <f t="array" ref="AI20">LET(
  bundle_sku, COUNTIF('Bundle SKUs'!$A:$A, AI19) &gt; 0,
  one_hour_need, XLOOKUP(AI19, 'Läuferlisten'!$O:$O,'Läuferlisten'!$Q:$Q,,0),
  IFS(
    AND(bundle_sku, one_hour_need = 1), 0,
    AND(bundle_sku, one_hour_need = 2), 1,
    AND(bundle_sku, one_hour_need = 3), 3,
    TRUE, one_hour_need
  )
)</f>
        <v>0</v>
      </c>
      <c r="AJ20" s="295"/>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row>
    <row r="21" ht="75.0" customHeight="1">
      <c r="A21" s="307"/>
      <c r="B21" s="307"/>
      <c r="C21" s="307"/>
      <c r="D21" s="308"/>
      <c r="E21" s="307"/>
      <c r="F21" s="307"/>
      <c r="G21" s="307"/>
      <c r="H21" s="305"/>
      <c r="I21" s="306"/>
      <c r="J21" s="285"/>
      <c r="K21" s="326"/>
      <c r="L21" s="285"/>
      <c r="M21" s="285"/>
      <c r="N21" s="305"/>
      <c r="O21" s="306"/>
      <c r="P21" s="327"/>
      <c r="Q21" s="325"/>
      <c r="R21" s="314"/>
      <c r="S21" s="327"/>
      <c r="T21" s="325"/>
      <c r="U21" s="325"/>
      <c r="V21" s="285"/>
      <c r="W21" s="327"/>
      <c r="X21" s="325"/>
      <c r="Y21" s="325"/>
      <c r="Z21" s="285"/>
      <c r="AA21" s="327"/>
      <c r="AB21" s="335"/>
      <c r="AC21" s="324"/>
      <c r="AD21" s="327"/>
      <c r="AE21" s="324"/>
      <c r="AF21" s="324"/>
      <c r="AG21" s="327"/>
      <c r="AH21" s="324"/>
      <c r="AI21" s="315" t="s">
        <v>450</v>
      </c>
      <c r="AJ21" s="285"/>
      <c r="AK21" s="285"/>
      <c r="AL21" s="285"/>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5"/>
      <c r="BK21" s="285"/>
      <c r="BL21" s="285"/>
      <c r="BM21" s="285"/>
      <c r="BN21" s="285"/>
      <c r="BO21" s="285"/>
    </row>
    <row r="22">
      <c r="A22" s="294"/>
      <c r="B22" s="328" t="s">
        <v>3196</v>
      </c>
      <c r="C22" s="285"/>
      <c r="D22" s="285"/>
      <c r="E22" s="294"/>
      <c r="I22" s="266"/>
      <c r="J22" s="266"/>
      <c r="N22" s="295"/>
      <c r="O22" s="295"/>
      <c r="P22" s="319" t="s">
        <v>3195</v>
      </c>
      <c r="Q22" s="321" t="str">
        <f t="array" ref="Q22">LET(
  bundle_sku, COUNTIF('Bundle SKUs'!$A:$A, Q21) &gt; 0,
  one_hour_need, XLOOKUP(Q21, 'Läuferlisten'!$O:$O,'Läuferlisten'!$Q:$Q,,0),
  IFS(
    AND(bundle_sku, one_hour_need = 1), 0,
    AND(bundle_sku, one_hour_need = 2), 1,
    AND(bundle_sku, one_hour_need = 3), 3,
    TRUE, one_hour_need
  )
)</f>
        <v/>
      </c>
      <c r="R22" s="321" t="str">
        <f t="array" ref="R22">LET(
  bundle_sku, COUNTIF('Bundle SKUs'!$A:$A, R21) &gt; 0,
  one_hour_need, XLOOKUP(R21, 'Läuferlisten'!$O:$O,'Läuferlisten'!$Q:$Q,,0),
  IFS(
    AND(bundle_sku, one_hour_need = 1), 0,
    AND(bundle_sku, one_hour_need = 2), 1,
    AND(bundle_sku, one_hour_need = 3), 3,
    TRUE, one_hour_need
  )
)</f>
        <v/>
      </c>
      <c r="S22" s="322" t="s">
        <v>3195</v>
      </c>
      <c r="T22" s="321" t="str">
        <f t="array" ref="T22">LET(
  bundle_sku, COUNTIF('Bundle SKUs'!$A:$A, T21) &gt; 0,
  one_hour_need, XLOOKUP(T21, 'Läuferlisten'!$O:$O,'Läuferlisten'!$Q:$Q,,0),
  IFS(
    AND(bundle_sku, one_hour_need = 1), 0,
    AND(bundle_sku, one_hour_need = 2), 1,
    AND(bundle_sku, one_hour_need = 3), 3,
    TRUE, one_hour_need
  )
)</f>
        <v/>
      </c>
      <c r="U22" s="321" t="str">
        <f t="array" ref="U22">LET(
  bundle_sku, COUNTIF('Bundle SKUs'!$A:$A, U21) &gt; 0,
  one_hour_need, XLOOKUP(U21, 'Läuferlisten'!$O:$O,'Läuferlisten'!$Q:$Q,,0),
  IFS(
    AND(bundle_sku, one_hour_need = 1), 0,
    AND(bundle_sku, one_hour_need = 2), 1,
    AND(bundle_sku, one_hour_need = 3), 3,
    TRUE, one_hour_need
  )
)</f>
        <v/>
      </c>
      <c r="V22" s="285"/>
      <c r="W22" s="322" t="s">
        <v>3195</v>
      </c>
      <c r="X22" s="321" t="str">
        <f t="array" ref="X22">LET(
  bundle_sku, COUNTIF('Bundle SKUs'!$A:$A, X21) &gt; 0,
  one_hour_need, XLOOKUP(X21, 'Läuferlisten'!$O:$O,'Läuferlisten'!$Q:$Q,,0),
  IFS(
    AND(bundle_sku, one_hour_need = 1), 0,
    AND(bundle_sku, one_hour_need = 2), 1,
    AND(bundle_sku, one_hour_need = 3), 3,
    TRUE, one_hour_need
  )
)</f>
        <v/>
      </c>
      <c r="Y22" s="321" t="str">
        <f t="array" ref="Y22">LET(
  bundle_sku, COUNTIF('Bundle SKUs'!$A:$A, Y21) &gt; 0,
  one_hour_need, XLOOKUP(Y21, 'Läuferlisten'!$O:$O,'Läuferlisten'!$Q:$Q,,0),
  IFS(
    AND(bundle_sku, one_hour_need = 1), 0,
    AND(bundle_sku, one_hour_need = 2), 1,
    AND(bundle_sku, one_hour_need = 3), 3,
    TRUE, one_hour_need
  )
)</f>
        <v/>
      </c>
      <c r="Z22" s="285"/>
      <c r="AA22" s="322" t="s">
        <v>3195</v>
      </c>
      <c r="AB22" s="321" t="str">
        <f t="array" ref="AB22">LET(
  bundle_sku, COUNTIF('Bundle SKUs'!$A:$A, AB21) &gt; 0,
  one_hour_need, XLOOKUP(AB21, 'Läuferlisten'!$O:$O,'Läuferlisten'!$Q:$Q,,0),
  IFS(
    AND(bundle_sku, one_hour_need = 1), 0,
    AND(bundle_sku, one_hour_need = 2), 1,
    AND(bundle_sku, one_hour_need = 3), 3,
    TRUE, one_hour_need
  )
)</f>
        <v/>
      </c>
      <c r="AC22" s="321" t="str">
        <f t="array" ref="AC22">LET(
  bundle_sku, COUNTIF('Bundle SKUs'!$A:$A, AC21) &gt; 0,
  one_hour_need, XLOOKUP(AC21, 'Läuferlisten'!$O:$O,'Läuferlisten'!$Q:$Q,,0),
  IFS(
    AND(bundle_sku, one_hour_need = 1), 0,
    AND(bundle_sku, one_hour_need = 2), 1,
    AND(bundle_sku, one_hour_need = 3), 3,
    TRUE, one_hour_need
  )
)</f>
        <v/>
      </c>
      <c r="AD22" s="322" t="s">
        <v>3195</v>
      </c>
      <c r="AE22" s="321" t="str">
        <f t="array" ref="AE22">LET(
  bundle_sku, COUNTIF('Bundle SKUs'!$A:$A, AE21) &gt; 0,
  one_hour_need, XLOOKUP(AE21, 'Läuferlisten'!$O:$O,'Läuferlisten'!$Q:$Q,,0),
  IFS(
    AND(bundle_sku, one_hour_need = 1), 0,
    AND(bundle_sku, one_hour_need = 2), 1,
    AND(bundle_sku, one_hour_need = 3), 3,
    TRUE, one_hour_need
  )
)</f>
        <v/>
      </c>
      <c r="AF22" s="321" t="str">
        <f t="array" ref="AF22">LET(
  bundle_sku, COUNTIF('Bundle SKUs'!$A:$A, AF21) &gt; 0,
  one_hour_need, XLOOKUP(AF21, 'Läuferlisten'!$O:$O,'Läuferlisten'!$Q:$Q,,0),
  IFS(
    AND(bundle_sku, one_hour_need = 1), 0,
    AND(bundle_sku, one_hour_need = 2), 1,
    AND(bundle_sku, one_hour_need = 3), 3,
    TRUE, one_hour_need
  )
)</f>
        <v/>
      </c>
      <c r="AG22" s="322" t="s">
        <v>3195</v>
      </c>
      <c r="AH22" s="321" t="str">
        <f t="array" ref="AH22">LET(
  bundle_sku, COUNTIF('Bundle SKUs'!$A:$A, AH21) &gt; 0,
  one_hour_need, XLOOKUP(AH21, 'Läuferlisten'!$O:$O,'Läuferlisten'!$Q:$Q,,0),
  IFS(
    AND(bundle_sku, one_hour_need = 1), 0,
    AND(bundle_sku, one_hour_need = 2), 1,
    AND(bundle_sku, one_hour_need = 3), 3,
    TRUE, one_hour_need
  )
)</f>
        <v/>
      </c>
      <c r="AI22" s="321">
        <f t="array" ref="AI22">LET(
  bundle_sku, COUNTIF('Bundle SKUs'!$A:$A, AI21) &gt; 0,
  one_hour_need, XLOOKUP(AI21, 'Läuferlisten'!$O:$O,'Läuferlisten'!$Q:$Q,,0),
  IFS(
    AND(bundle_sku, one_hour_need = 1), 0,
    AND(bundle_sku, one_hour_need = 2), 1,
    AND(bundle_sku, one_hour_need = 3), 3,
    TRUE, one_hour_need
  )
)</f>
        <v>0</v>
      </c>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row>
    <row r="23">
      <c r="A23" s="294"/>
      <c r="B23" s="329" t="s">
        <v>3197</v>
      </c>
      <c r="C23" s="131"/>
      <c r="D23" s="132"/>
      <c r="E23" s="294"/>
      <c r="I23" s="266"/>
      <c r="J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row>
    <row r="24">
      <c r="A24" s="294"/>
      <c r="B24" s="330" t="str">
        <f t="array" ref="B24:B227">SORT(TRANSPOSE(UNIQUE({Q15:BO15,Q17:BO17,Q19:BO19,Q21:BO21})))</f>
        <v>Beyond Meat Vegan Burger Patty (180g)</v>
      </c>
      <c r="D24" s="134"/>
      <c r="E24" s="266"/>
      <c r="I24" s="266"/>
      <c r="J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row>
    <row r="25">
      <c r="A25" s="294"/>
      <c r="B25" s="330" t="s">
        <v>1044</v>
      </c>
      <c r="D25" s="134"/>
      <c r="E25" s="266"/>
      <c r="I25" s="266"/>
      <c r="J25" s="266"/>
      <c r="N25" s="266"/>
      <c r="O25" s="266"/>
      <c r="P25" s="266"/>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row>
    <row r="26">
      <c r="A26" s="294"/>
      <c r="B26" s="330" t="s">
        <v>875</v>
      </c>
      <c r="D26" s="134"/>
      <c r="E26" s="266"/>
      <c r="I26" s="266"/>
      <c r="J26" s="266"/>
      <c r="N26" s="266"/>
      <c r="O26" s="266"/>
      <c r="P26" s="266"/>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row>
    <row r="27">
      <c r="A27" s="294"/>
      <c r="B27" s="330" t="s">
        <v>521</v>
      </c>
      <c r="D27" s="134"/>
      <c r="E27" s="266"/>
      <c r="I27" s="266"/>
      <c r="J27" s="266"/>
      <c r="N27" s="266"/>
      <c r="O27" s="266"/>
      <c r="P27" s="266"/>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row>
    <row r="28">
      <c r="A28" s="294"/>
      <c r="B28" s="330" t="s">
        <v>450</v>
      </c>
      <c r="D28" s="134"/>
      <c r="E28" s="266"/>
      <c r="I28" s="266"/>
      <c r="J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row>
    <row r="29">
      <c r="A29" s="294"/>
      <c r="B29" s="330" t="s">
        <v>813</v>
      </c>
      <c r="D29" s="134"/>
      <c r="E29" s="266"/>
      <c r="I29" s="266"/>
      <c r="J29" s="266"/>
      <c r="N29" s="266"/>
      <c r="O29" s="266"/>
      <c r="P29" s="266"/>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row>
    <row r="30">
      <c r="A30" s="294"/>
      <c r="B30" s="330" t="s">
        <v>1107</v>
      </c>
      <c r="D30" s="134"/>
      <c r="E30" s="266"/>
      <c r="I30" s="266"/>
      <c r="J30" s="266"/>
      <c r="N30" s="266"/>
      <c r="O30" s="266"/>
      <c r="P30" s="266"/>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row>
    <row r="31">
      <c r="A31" s="294"/>
      <c r="B31" s="330" t="s">
        <v>576</v>
      </c>
      <c r="D31" s="134"/>
      <c r="E31" s="266"/>
      <c r="I31" s="266"/>
      <c r="J31" s="266"/>
      <c r="N31" s="266"/>
      <c r="O31" s="266"/>
      <c r="P31" s="266"/>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row>
    <row r="32">
      <c r="A32" s="294"/>
      <c r="B32" s="330" t="s">
        <v>1002</v>
      </c>
      <c r="D32" s="134"/>
      <c r="E32" s="266"/>
      <c r="I32" s="266"/>
      <c r="J32" s="266"/>
      <c r="N32" s="266"/>
      <c r="O32" s="266"/>
      <c r="P32" s="266"/>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row>
    <row r="33">
      <c r="A33" s="294"/>
      <c r="B33" s="330" t="s">
        <v>1082</v>
      </c>
      <c r="D33" s="134"/>
      <c r="E33" s="266"/>
      <c r="I33" s="266"/>
      <c r="J33" s="266"/>
      <c r="N33" s="266"/>
      <c r="O33" s="266"/>
      <c r="P33" s="266"/>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row>
    <row r="34">
      <c r="A34" s="294"/>
      <c r="B34" s="330" t="s">
        <v>752</v>
      </c>
      <c r="D34" s="134"/>
      <c r="E34" s="266"/>
      <c r="I34" s="266"/>
      <c r="J34" s="266"/>
      <c r="N34" s="266"/>
      <c r="O34" s="266"/>
      <c r="P34" s="266"/>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row>
    <row r="35">
      <c r="A35" s="294"/>
      <c r="B35" s="330" t="s">
        <v>1208</v>
      </c>
      <c r="D35" s="134"/>
      <c r="E35" s="266"/>
      <c r="I35" s="266"/>
      <c r="J35" s="266"/>
      <c r="N35" s="266"/>
      <c r="O35" s="266"/>
      <c r="P35" s="266"/>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row>
    <row r="36">
      <c r="A36" s="294"/>
      <c r="B36" s="330" t="s">
        <v>782</v>
      </c>
      <c r="D36" s="134"/>
      <c r="E36" s="266"/>
      <c r="I36" s="266"/>
      <c r="J36" s="266"/>
      <c r="N36" s="266"/>
      <c r="O36" s="266"/>
      <c r="P36" s="266"/>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row>
    <row r="37">
      <c r="A37" s="294"/>
      <c r="B37" s="330" t="s">
        <v>1013</v>
      </c>
      <c r="D37" s="134"/>
      <c r="E37" s="266"/>
      <c r="I37" s="266"/>
      <c r="J37" s="266"/>
      <c r="N37" s="266"/>
      <c r="O37" s="266"/>
      <c r="P37" s="266"/>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row>
    <row r="38">
      <c r="A38" s="294"/>
      <c r="B38" s="330" t="s">
        <v>972</v>
      </c>
      <c r="D38" s="134"/>
      <c r="E38" s="266"/>
      <c r="I38" s="266"/>
      <c r="J38" s="266"/>
      <c r="N38" s="266"/>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row>
    <row r="39">
      <c r="A39" s="294"/>
      <c r="B39" s="330" t="s">
        <v>1004</v>
      </c>
      <c r="D39" s="134"/>
      <c r="E39" s="266"/>
      <c r="I39" s="266"/>
      <c r="J39" s="266"/>
      <c r="N39" s="266"/>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row>
    <row r="40">
      <c r="A40" s="294"/>
      <c r="B40" s="330" t="s">
        <v>1078</v>
      </c>
      <c r="D40" s="134"/>
      <c r="E40" s="266"/>
      <c r="I40" s="266"/>
      <c r="J40" s="266"/>
      <c r="N40" s="266"/>
      <c r="O40" s="266"/>
      <c r="P40" s="266"/>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row>
    <row r="41">
      <c r="A41" s="294"/>
      <c r="B41" s="330" t="s">
        <v>1242</v>
      </c>
      <c r="D41" s="134"/>
      <c r="E41" s="266"/>
      <c r="I41" s="266"/>
      <c r="J41" s="266"/>
      <c r="N41" s="266"/>
      <c r="O41" s="266"/>
      <c r="P41" s="266"/>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row>
    <row r="42">
      <c r="A42" s="294"/>
      <c r="B42" s="330" t="s">
        <v>494</v>
      </c>
      <c r="D42" s="134"/>
      <c r="E42" s="266"/>
      <c r="I42" s="266"/>
      <c r="J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row>
    <row r="43">
      <c r="A43" s="294"/>
      <c r="B43" s="330" t="s">
        <v>711</v>
      </c>
      <c r="D43" s="134"/>
      <c r="E43" s="266"/>
      <c r="I43" s="266"/>
      <c r="J43" s="266"/>
      <c r="N43" s="266"/>
      <c r="O43" s="266"/>
      <c r="P43" s="266"/>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row>
    <row r="44">
      <c r="A44" s="294"/>
      <c r="B44" s="330" t="s">
        <v>738</v>
      </c>
      <c r="D44" s="134"/>
      <c r="E44" s="266"/>
      <c r="I44" s="266"/>
      <c r="J44" s="266"/>
      <c r="N44" s="266"/>
      <c r="O44" s="266"/>
      <c r="P44" s="266"/>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row>
    <row r="45">
      <c r="A45" s="294"/>
      <c r="B45" s="331" t="s">
        <v>1156</v>
      </c>
      <c r="D45" s="134"/>
      <c r="E45" s="266"/>
      <c r="I45" s="266"/>
      <c r="J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row>
    <row r="46">
      <c r="A46" s="294"/>
      <c r="B46" s="331"/>
      <c r="D46" s="134"/>
      <c r="E46" s="266"/>
      <c r="I46" s="266"/>
      <c r="J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row>
    <row r="47">
      <c r="A47" s="294"/>
      <c r="B47" s="331"/>
      <c r="D47" s="134"/>
      <c r="E47" s="266"/>
      <c r="I47" s="266"/>
      <c r="J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row>
    <row r="48">
      <c r="A48" s="294"/>
      <c r="B48" s="331"/>
      <c r="D48" s="134"/>
      <c r="E48" s="266"/>
      <c r="I48" s="266"/>
      <c r="J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row>
    <row r="49">
      <c r="A49" s="294"/>
      <c r="B49" s="331"/>
      <c r="D49" s="134"/>
      <c r="E49" s="266"/>
      <c r="I49" s="266"/>
      <c r="J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row>
    <row r="50">
      <c r="A50" s="294"/>
      <c r="B50" s="331"/>
      <c r="D50" s="134"/>
      <c r="E50" s="266"/>
      <c r="I50" s="266"/>
      <c r="J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row>
    <row r="51">
      <c r="A51" s="294"/>
      <c r="B51" s="331"/>
      <c r="D51" s="134"/>
      <c r="E51" s="266"/>
      <c r="I51" s="266"/>
      <c r="J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row>
    <row r="52">
      <c r="A52" s="294"/>
      <c r="B52" s="331"/>
      <c r="D52" s="134"/>
      <c r="E52" s="266"/>
      <c r="I52" s="266"/>
      <c r="J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row>
    <row r="53">
      <c r="A53" s="294"/>
      <c r="B53" s="331"/>
      <c r="D53" s="134"/>
      <c r="E53" s="266"/>
      <c r="I53" s="266"/>
      <c r="J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row>
    <row r="54">
      <c r="A54" s="294"/>
      <c r="B54" s="331"/>
      <c r="D54" s="134"/>
      <c r="E54" s="266"/>
      <c r="I54" s="266"/>
      <c r="J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row>
    <row r="55">
      <c r="A55" s="294"/>
      <c r="B55" s="331"/>
      <c r="D55" s="134"/>
      <c r="E55" s="266"/>
      <c r="I55" s="266"/>
      <c r="J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row>
    <row r="56">
      <c r="A56" s="294"/>
      <c r="B56" s="332"/>
      <c r="D56" s="134"/>
      <c r="E56" s="266"/>
      <c r="I56" s="266"/>
      <c r="J56" s="266"/>
      <c r="N56" s="78"/>
      <c r="O56" s="78"/>
      <c r="Q56" s="78"/>
      <c r="R56" s="78"/>
      <c r="T56" s="78"/>
      <c r="U56" s="78"/>
      <c r="X56" s="78"/>
      <c r="Y56" s="78"/>
      <c r="AA56" s="78"/>
      <c r="AB56" s="78"/>
      <c r="AD56" s="78"/>
      <c r="AG56" s="78"/>
      <c r="AH56" s="78"/>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row>
    <row r="57">
      <c r="A57" s="294"/>
      <c r="B57" s="332"/>
      <c r="D57" s="134"/>
      <c r="E57" s="266"/>
      <c r="I57" s="266"/>
      <c r="J57" s="266"/>
      <c r="N57" s="78"/>
      <c r="O57" s="78"/>
      <c r="Q57" s="78"/>
      <c r="R57" s="78"/>
      <c r="U57" s="78"/>
      <c r="X57" s="78"/>
      <c r="Y57" s="78"/>
      <c r="AB57" s="78"/>
      <c r="AD57" s="78"/>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row>
    <row r="58">
      <c r="A58" s="294"/>
      <c r="B58" s="332"/>
      <c r="D58" s="134"/>
      <c r="E58" s="266"/>
      <c r="I58" s="266"/>
      <c r="J58" s="266"/>
      <c r="N58" s="78"/>
      <c r="O58" s="78"/>
      <c r="Q58" s="78"/>
      <c r="R58" s="78"/>
      <c r="T58" s="78"/>
      <c r="U58" s="78"/>
      <c r="AB58" s="78"/>
      <c r="AD58" s="78"/>
      <c r="AE58" s="78"/>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row>
    <row r="59">
      <c r="A59" s="294"/>
      <c r="B59" s="332"/>
      <c r="D59" s="134"/>
      <c r="E59" s="266"/>
      <c r="I59" s="266"/>
      <c r="J59" s="266"/>
      <c r="N59" s="78"/>
      <c r="O59" s="78"/>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row>
    <row r="60">
      <c r="A60" s="294"/>
      <c r="B60" s="331"/>
      <c r="D60" s="134"/>
      <c r="E60" s="266"/>
      <c r="I60" s="266"/>
      <c r="J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row>
    <row r="61">
      <c r="A61" s="294"/>
      <c r="B61" s="331"/>
      <c r="D61" s="134"/>
      <c r="E61" s="266"/>
      <c r="I61" s="266"/>
      <c r="J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row>
    <row r="62">
      <c r="A62" s="294"/>
      <c r="B62" s="331"/>
      <c r="D62" s="134"/>
      <c r="E62" s="266"/>
      <c r="I62" s="266"/>
      <c r="J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row>
    <row r="63">
      <c r="A63" s="294"/>
      <c r="B63" s="331"/>
      <c r="D63" s="134"/>
      <c r="E63" s="266"/>
      <c r="I63" s="266"/>
      <c r="J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row>
    <row r="64">
      <c r="A64" s="294"/>
      <c r="B64" s="331"/>
      <c r="D64" s="134"/>
      <c r="E64" s="266"/>
      <c r="I64" s="266"/>
      <c r="J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row>
    <row r="65">
      <c r="A65" s="294"/>
      <c r="B65" s="331"/>
      <c r="D65" s="134"/>
      <c r="E65" s="294"/>
      <c r="I65" s="294"/>
      <c r="J65" s="294"/>
      <c r="AP65" s="294"/>
      <c r="AQ65" s="294"/>
      <c r="AR65" s="294"/>
      <c r="AS65" s="294"/>
      <c r="AT65" s="294"/>
      <c r="AU65" s="294"/>
      <c r="AV65" s="294"/>
      <c r="AW65" s="294"/>
      <c r="AX65" s="294"/>
      <c r="AY65" s="294"/>
      <c r="AZ65" s="294"/>
      <c r="BA65" s="294"/>
      <c r="BB65" s="294"/>
      <c r="BC65" s="294"/>
      <c r="BD65" s="294"/>
      <c r="BE65" s="294"/>
      <c r="BF65" s="294"/>
      <c r="BG65" s="294"/>
      <c r="BH65" s="294"/>
      <c r="BI65" s="294"/>
      <c r="BJ65" s="294"/>
      <c r="BK65" s="294"/>
      <c r="BL65" s="294"/>
      <c r="BM65" s="294"/>
      <c r="BN65" s="294"/>
      <c r="BO65" s="294"/>
    </row>
    <row r="66">
      <c r="A66" s="294"/>
      <c r="B66" s="331"/>
      <c r="D66" s="134"/>
      <c r="E66" s="294"/>
      <c r="I66" s="294"/>
      <c r="J66" s="294"/>
      <c r="AP66" s="294"/>
      <c r="AQ66" s="294"/>
      <c r="AR66" s="294"/>
      <c r="AS66" s="294"/>
      <c r="AT66" s="294"/>
      <c r="AU66" s="294"/>
      <c r="AV66" s="294"/>
      <c r="AW66" s="294"/>
      <c r="AX66" s="294"/>
      <c r="AY66" s="294"/>
      <c r="AZ66" s="294"/>
      <c r="BA66" s="294"/>
      <c r="BB66" s="294"/>
      <c r="BC66" s="294"/>
      <c r="BD66" s="294"/>
      <c r="BE66" s="294"/>
      <c r="BF66" s="294"/>
      <c r="BG66" s="294"/>
      <c r="BH66" s="294"/>
      <c r="BI66" s="294"/>
      <c r="BJ66" s="294"/>
      <c r="BK66" s="294"/>
      <c r="BL66" s="294"/>
      <c r="BM66" s="294"/>
      <c r="BN66" s="294"/>
      <c r="BO66" s="294"/>
    </row>
    <row r="67">
      <c r="A67" s="294"/>
      <c r="B67" s="331"/>
      <c r="D67" s="134"/>
      <c r="E67" s="294"/>
      <c r="I67" s="294"/>
      <c r="J67" s="294"/>
      <c r="AP67" s="294"/>
      <c r="AQ67" s="294"/>
      <c r="AR67" s="294"/>
      <c r="AS67" s="294"/>
      <c r="AT67" s="294"/>
      <c r="AU67" s="294"/>
      <c r="AV67" s="294"/>
      <c r="AW67" s="294"/>
      <c r="AX67" s="294"/>
      <c r="AY67" s="294"/>
      <c r="AZ67" s="294"/>
      <c r="BA67" s="294"/>
      <c r="BB67" s="294"/>
      <c r="BC67" s="294"/>
      <c r="BD67" s="294"/>
      <c r="BE67" s="294"/>
      <c r="BF67" s="294"/>
      <c r="BG67" s="294"/>
      <c r="BH67" s="294"/>
      <c r="BI67" s="294"/>
      <c r="BJ67" s="294"/>
      <c r="BK67" s="294"/>
      <c r="BL67" s="294"/>
      <c r="BM67" s="294"/>
      <c r="BN67" s="294"/>
      <c r="BO67" s="294"/>
    </row>
    <row r="68">
      <c r="A68" s="294"/>
      <c r="B68" s="331"/>
      <c r="D68" s="134"/>
      <c r="E68" s="294"/>
      <c r="I68" s="294"/>
      <c r="J68" s="294"/>
      <c r="AP68" s="294"/>
      <c r="AQ68" s="294"/>
      <c r="AR68" s="294"/>
      <c r="AS68" s="294"/>
      <c r="AT68" s="294"/>
      <c r="AU68" s="294"/>
      <c r="AV68" s="294"/>
      <c r="AW68" s="294"/>
      <c r="AX68" s="294"/>
      <c r="AY68" s="294"/>
      <c r="AZ68" s="294"/>
      <c r="BA68" s="294"/>
      <c r="BB68" s="294"/>
      <c r="BC68" s="294"/>
      <c r="BD68" s="294"/>
      <c r="BE68" s="294"/>
      <c r="BF68" s="294"/>
      <c r="BG68" s="294"/>
      <c r="BH68" s="294"/>
      <c r="BI68" s="294"/>
      <c r="BJ68" s="294"/>
      <c r="BK68" s="294"/>
      <c r="BL68" s="294"/>
      <c r="BM68" s="294"/>
      <c r="BN68" s="294"/>
      <c r="BO68" s="294"/>
    </row>
    <row r="69">
      <c r="A69" s="294"/>
      <c r="B69" s="331"/>
      <c r="D69" s="134"/>
      <c r="E69" s="294"/>
      <c r="I69" s="294"/>
      <c r="J69" s="294"/>
      <c r="AP69" s="294"/>
      <c r="AQ69" s="294"/>
      <c r="AR69" s="294"/>
      <c r="AS69" s="294"/>
      <c r="AT69" s="294"/>
      <c r="AU69" s="294"/>
      <c r="AV69" s="294"/>
      <c r="AW69" s="294"/>
      <c r="AX69" s="294"/>
      <c r="AY69" s="294"/>
      <c r="AZ69" s="294"/>
      <c r="BA69" s="294"/>
      <c r="BB69" s="294"/>
      <c r="BC69" s="294"/>
      <c r="BD69" s="294"/>
      <c r="BE69" s="294"/>
      <c r="BF69" s="294"/>
      <c r="BG69" s="294"/>
      <c r="BH69" s="294"/>
      <c r="BI69" s="294"/>
      <c r="BJ69" s="294"/>
      <c r="BK69" s="294"/>
      <c r="BL69" s="294"/>
      <c r="BM69" s="294"/>
      <c r="BN69" s="294"/>
      <c r="BO69" s="294"/>
    </row>
    <row r="70">
      <c r="A70" s="294"/>
      <c r="B70" s="331"/>
      <c r="D70" s="134"/>
      <c r="E70" s="294"/>
      <c r="I70" s="294"/>
      <c r="J70" s="294"/>
      <c r="AP70" s="294"/>
      <c r="AQ70" s="294"/>
      <c r="AR70" s="294"/>
      <c r="AS70" s="294"/>
      <c r="AT70" s="294"/>
      <c r="AU70" s="294"/>
      <c r="AV70" s="294"/>
      <c r="AW70" s="294"/>
      <c r="AX70" s="294"/>
      <c r="AY70" s="294"/>
      <c r="AZ70" s="294"/>
      <c r="BA70" s="294"/>
      <c r="BB70" s="294"/>
      <c r="BC70" s="294"/>
      <c r="BD70" s="294"/>
      <c r="BE70" s="294"/>
      <c r="BF70" s="294"/>
      <c r="BG70" s="294"/>
      <c r="BH70" s="294"/>
      <c r="BI70" s="294"/>
      <c r="BJ70" s="294"/>
      <c r="BK70" s="294"/>
      <c r="BL70" s="294"/>
      <c r="BM70" s="294"/>
      <c r="BN70" s="294"/>
      <c r="BO70" s="294"/>
    </row>
    <row r="71">
      <c r="A71" s="294"/>
      <c r="B71" s="331"/>
      <c r="D71" s="134"/>
      <c r="E71" s="294"/>
      <c r="I71" s="294"/>
      <c r="J71" s="294"/>
      <c r="AP71" s="294"/>
      <c r="AQ71" s="294"/>
      <c r="AR71" s="294"/>
      <c r="AS71" s="294"/>
      <c r="AT71" s="294"/>
      <c r="AU71" s="294"/>
      <c r="AV71" s="294"/>
      <c r="AW71" s="294"/>
      <c r="AX71" s="294"/>
      <c r="AY71" s="294"/>
      <c r="AZ71" s="294"/>
      <c r="BA71" s="294"/>
      <c r="BB71" s="294"/>
      <c r="BC71" s="294"/>
      <c r="BD71" s="294"/>
      <c r="BE71" s="294"/>
      <c r="BF71" s="294"/>
      <c r="BG71" s="294"/>
      <c r="BH71" s="294"/>
      <c r="BI71" s="294"/>
      <c r="BJ71" s="294"/>
      <c r="BK71" s="294"/>
      <c r="BL71" s="294"/>
      <c r="BM71" s="294"/>
      <c r="BN71" s="294"/>
      <c r="BO71" s="294"/>
    </row>
    <row r="72">
      <c r="A72" s="294"/>
      <c r="B72" s="331"/>
      <c r="D72" s="134"/>
      <c r="E72" s="294"/>
      <c r="I72" s="294"/>
      <c r="J72" s="294"/>
      <c r="AP72" s="294"/>
      <c r="AQ72" s="294"/>
      <c r="AR72" s="294"/>
      <c r="AS72" s="294"/>
      <c r="AT72" s="294"/>
      <c r="AU72" s="294"/>
      <c r="AV72" s="294"/>
      <c r="AW72" s="294"/>
      <c r="AX72" s="294"/>
      <c r="AY72" s="294"/>
      <c r="AZ72" s="294"/>
      <c r="BA72" s="294"/>
      <c r="BB72" s="294"/>
      <c r="BC72" s="294"/>
      <c r="BD72" s="294"/>
      <c r="BE72" s="294"/>
      <c r="BF72" s="294"/>
      <c r="BG72" s="294"/>
      <c r="BH72" s="294"/>
      <c r="BI72" s="294"/>
      <c r="BJ72" s="294"/>
      <c r="BK72" s="294"/>
      <c r="BL72" s="294"/>
      <c r="BM72" s="294"/>
      <c r="BN72" s="294"/>
      <c r="BO72" s="294"/>
    </row>
    <row r="73">
      <c r="A73" s="294"/>
      <c r="B73" s="331"/>
      <c r="D73" s="134"/>
      <c r="E73" s="294"/>
      <c r="I73" s="294"/>
      <c r="J73" s="294"/>
      <c r="AP73" s="294"/>
      <c r="AQ73" s="294"/>
      <c r="AR73" s="294"/>
      <c r="AS73" s="294"/>
      <c r="AT73" s="294"/>
      <c r="AU73" s="294"/>
      <c r="AV73" s="294"/>
      <c r="AW73" s="294"/>
      <c r="AX73" s="294"/>
      <c r="AY73" s="294"/>
      <c r="AZ73" s="294"/>
      <c r="BA73" s="294"/>
      <c r="BB73" s="294"/>
      <c r="BC73" s="294"/>
      <c r="BD73" s="294"/>
      <c r="BE73" s="294"/>
      <c r="BF73" s="294"/>
      <c r="BG73" s="294"/>
      <c r="BH73" s="294"/>
      <c r="BI73" s="294"/>
      <c r="BJ73" s="294"/>
      <c r="BK73" s="294"/>
      <c r="BL73" s="294"/>
      <c r="BM73" s="294"/>
      <c r="BN73" s="294"/>
      <c r="BO73" s="294"/>
    </row>
    <row r="74">
      <c r="A74" s="294"/>
      <c r="B74" s="331"/>
      <c r="D74" s="134"/>
      <c r="E74" s="294"/>
      <c r="I74" s="294"/>
      <c r="J74" s="294"/>
      <c r="AP74" s="294"/>
      <c r="AQ74" s="294"/>
      <c r="AR74" s="294"/>
      <c r="AS74" s="294"/>
      <c r="AT74" s="294"/>
      <c r="AU74" s="294"/>
      <c r="AV74" s="294"/>
      <c r="AW74" s="294"/>
      <c r="AX74" s="294"/>
      <c r="AY74" s="294"/>
      <c r="AZ74" s="294"/>
      <c r="BA74" s="294"/>
      <c r="BB74" s="294"/>
      <c r="BC74" s="294"/>
      <c r="BD74" s="294"/>
      <c r="BE74" s="294"/>
      <c r="BF74" s="294"/>
      <c r="BG74" s="294"/>
      <c r="BH74" s="294"/>
      <c r="BI74" s="294"/>
      <c r="BJ74" s="294"/>
      <c r="BK74" s="294"/>
      <c r="BL74" s="294"/>
      <c r="BM74" s="294"/>
      <c r="BN74" s="294"/>
      <c r="BO74" s="294"/>
    </row>
    <row r="75">
      <c r="A75" s="294"/>
      <c r="B75" s="333"/>
      <c r="D75" s="134"/>
      <c r="E75" s="294"/>
      <c r="I75" s="294"/>
      <c r="J75" s="294"/>
      <c r="N75" s="294"/>
      <c r="O75" s="294"/>
      <c r="P75" s="294"/>
      <c r="Q75" s="294"/>
      <c r="R75" s="294"/>
      <c r="S75" s="294"/>
      <c r="T75" s="294"/>
      <c r="U75" s="294"/>
      <c r="V75" s="294"/>
      <c r="W75" s="294"/>
      <c r="X75" s="294"/>
      <c r="Y75" s="294"/>
      <c r="Z75" s="294"/>
      <c r="AA75" s="294"/>
      <c r="AB75" s="294"/>
      <c r="AC75" s="294"/>
      <c r="AD75" s="294"/>
      <c r="AE75" s="294"/>
      <c r="AF75" s="294"/>
      <c r="AG75" s="294"/>
      <c r="AH75" s="294"/>
      <c r="AI75" s="294"/>
      <c r="AJ75" s="294"/>
      <c r="AK75" s="294"/>
      <c r="AL75" s="294"/>
      <c r="AM75" s="294"/>
      <c r="AN75" s="294"/>
      <c r="AO75" s="294"/>
      <c r="AP75" s="294"/>
      <c r="AQ75" s="294"/>
      <c r="AR75" s="294"/>
      <c r="AS75" s="294"/>
      <c r="AT75" s="294"/>
      <c r="AU75" s="294"/>
      <c r="AV75" s="294"/>
      <c r="AW75" s="294"/>
      <c r="AX75" s="294"/>
      <c r="AY75" s="294"/>
      <c r="AZ75" s="294"/>
      <c r="BA75" s="294"/>
      <c r="BB75" s="294"/>
      <c r="BC75" s="294"/>
      <c r="BD75" s="294"/>
      <c r="BE75" s="294"/>
      <c r="BF75" s="294"/>
      <c r="BG75" s="294"/>
      <c r="BH75" s="294"/>
      <c r="BI75" s="294"/>
      <c r="BJ75" s="294"/>
      <c r="BK75" s="294"/>
      <c r="BL75" s="294"/>
      <c r="BM75" s="294"/>
      <c r="BN75" s="294"/>
      <c r="BO75" s="294"/>
    </row>
    <row r="76">
      <c r="A76" s="294"/>
      <c r="B76" s="333"/>
      <c r="D76" s="134"/>
      <c r="E76" s="294"/>
      <c r="I76" s="294"/>
      <c r="J76" s="294"/>
      <c r="N76" s="294"/>
      <c r="O76" s="294"/>
      <c r="P76" s="294"/>
      <c r="Q76" s="294"/>
      <c r="R76" s="294"/>
      <c r="S76" s="294"/>
      <c r="T76" s="294"/>
      <c r="U76" s="294"/>
      <c r="V76" s="294"/>
      <c r="W76" s="294"/>
      <c r="X76" s="294"/>
      <c r="Y76" s="294"/>
      <c r="Z76" s="294"/>
      <c r="AA76" s="294"/>
      <c r="AB76" s="294"/>
      <c r="AC76" s="294"/>
      <c r="AD76" s="294"/>
      <c r="AE76" s="294"/>
      <c r="AF76" s="294"/>
      <c r="AG76" s="294"/>
      <c r="AH76" s="294"/>
      <c r="AI76" s="294"/>
      <c r="AJ76" s="294"/>
      <c r="AK76" s="294"/>
      <c r="AL76" s="294"/>
      <c r="AM76" s="294"/>
      <c r="AN76" s="294"/>
      <c r="AO76" s="294"/>
      <c r="AP76" s="294"/>
      <c r="AQ76" s="294"/>
      <c r="AR76" s="294"/>
      <c r="AS76" s="294"/>
      <c r="AT76" s="294"/>
      <c r="AU76" s="294"/>
      <c r="AV76" s="294"/>
      <c r="AW76" s="294"/>
      <c r="AX76" s="294"/>
      <c r="AY76" s="294"/>
      <c r="AZ76" s="294"/>
      <c r="BA76" s="294"/>
      <c r="BB76" s="294"/>
      <c r="BC76" s="294"/>
      <c r="BD76" s="294"/>
      <c r="BE76" s="294"/>
      <c r="BF76" s="294"/>
      <c r="BG76" s="294"/>
      <c r="BH76" s="294"/>
      <c r="BI76" s="294"/>
      <c r="BJ76" s="294"/>
      <c r="BK76" s="294"/>
      <c r="BL76" s="294"/>
      <c r="BM76" s="294"/>
      <c r="BN76" s="294"/>
      <c r="BO76" s="294"/>
    </row>
    <row r="77">
      <c r="A77" s="294"/>
      <c r="B77" s="333"/>
      <c r="D77" s="134"/>
      <c r="E77" s="294"/>
      <c r="I77" s="294"/>
      <c r="J77" s="294"/>
      <c r="N77" s="294"/>
      <c r="O77" s="294"/>
      <c r="P77" s="294"/>
      <c r="Q77" s="294"/>
      <c r="R77" s="294"/>
      <c r="S77" s="294"/>
      <c r="T77" s="294"/>
      <c r="U77" s="294"/>
      <c r="V77" s="294"/>
      <c r="W77" s="294"/>
      <c r="X77" s="294"/>
      <c r="Y77" s="294"/>
      <c r="Z77" s="294"/>
      <c r="AA77" s="294"/>
      <c r="AB77" s="294"/>
      <c r="AC77" s="294"/>
      <c r="AD77" s="294"/>
      <c r="AE77" s="294"/>
      <c r="AF77" s="294"/>
      <c r="AG77" s="294"/>
      <c r="AH77" s="294"/>
      <c r="AI77" s="294"/>
      <c r="AJ77" s="294"/>
      <c r="AK77" s="294"/>
      <c r="AL77" s="294"/>
      <c r="AM77" s="294"/>
      <c r="AN77" s="294"/>
      <c r="AO77" s="294"/>
      <c r="AP77" s="294"/>
      <c r="AQ77" s="294"/>
      <c r="AR77" s="294"/>
      <c r="AS77" s="294"/>
      <c r="AT77" s="294"/>
      <c r="AU77" s="294"/>
      <c r="AV77" s="294"/>
      <c r="AW77" s="294"/>
      <c r="AX77" s="294"/>
      <c r="AY77" s="294"/>
      <c r="AZ77" s="294"/>
      <c r="BA77" s="294"/>
      <c r="BB77" s="294"/>
      <c r="BC77" s="294"/>
      <c r="BD77" s="294"/>
      <c r="BE77" s="294"/>
      <c r="BF77" s="294"/>
      <c r="BG77" s="294"/>
      <c r="BH77" s="294"/>
      <c r="BI77" s="294"/>
      <c r="BJ77" s="294"/>
      <c r="BK77" s="294"/>
      <c r="BL77" s="294"/>
      <c r="BM77" s="294"/>
      <c r="BN77" s="294"/>
      <c r="BO77" s="294"/>
    </row>
    <row r="78">
      <c r="A78" s="294"/>
      <c r="B78" s="333"/>
      <c r="D78" s="134"/>
      <c r="E78" s="294"/>
      <c r="I78" s="294"/>
      <c r="J78" s="294"/>
      <c r="N78" s="294"/>
      <c r="O78" s="294"/>
      <c r="P78" s="294"/>
      <c r="Q78" s="294"/>
      <c r="R78" s="294"/>
      <c r="S78" s="294"/>
      <c r="T78" s="294"/>
      <c r="U78" s="294"/>
      <c r="V78" s="294"/>
      <c r="W78" s="294"/>
      <c r="X78" s="294"/>
      <c r="Y78" s="294"/>
      <c r="Z78" s="294"/>
      <c r="AA78" s="294"/>
      <c r="AB78" s="294"/>
      <c r="AC78" s="294"/>
      <c r="AD78" s="294"/>
      <c r="AE78" s="294"/>
      <c r="AF78" s="294"/>
      <c r="AG78" s="294"/>
      <c r="AH78" s="294"/>
      <c r="AI78" s="294"/>
      <c r="AJ78" s="294"/>
      <c r="AK78" s="294"/>
      <c r="AL78" s="294"/>
      <c r="AM78" s="294"/>
      <c r="AN78" s="294"/>
      <c r="AO78" s="294"/>
      <c r="AP78" s="294"/>
      <c r="AQ78" s="294"/>
      <c r="AR78" s="294"/>
      <c r="AS78" s="294"/>
      <c r="AT78" s="294"/>
      <c r="AU78" s="294"/>
      <c r="AV78" s="294"/>
      <c r="AW78" s="294"/>
      <c r="AX78" s="294"/>
      <c r="AY78" s="294"/>
      <c r="AZ78" s="294"/>
      <c r="BA78" s="294"/>
      <c r="BB78" s="294"/>
      <c r="BC78" s="294"/>
      <c r="BD78" s="294"/>
      <c r="BE78" s="294"/>
      <c r="BF78" s="294"/>
      <c r="BG78" s="294"/>
      <c r="BH78" s="294"/>
      <c r="BI78" s="294"/>
      <c r="BJ78" s="294"/>
      <c r="BK78" s="294"/>
      <c r="BL78" s="294"/>
      <c r="BM78" s="294"/>
      <c r="BN78" s="294"/>
      <c r="BO78" s="294"/>
    </row>
    <row r="79">
      <c r="A79" s="294"/>
      <c r="B79" s="333"/>
      <c r="D79" s="134"/>
      <c r="E79" s="294"/>
      <c r="I79" s="294"/>
      <c r="J79" s="294"/>
      <c r="N79" s="294"/>
      <c r="O79" s="294"/>
      <c r="P79" s="294"/>
      <c r="Q79" s="294"/>
      <c r="R79" s="294"/>
      <c r="S79" s="294"/>
      <c r="T79" s="294"/>
      <c r="U79" s="294"/>
      <c r="V79" s="294"/>
      <c r="W79" s="294"/>
      <c r="X79" s="294"/>
      <c r="Y79" s="294"/>
      <c r="Z79" s="294"/>
      <c r="AA79" s="294"/>
      <c r="AB79" s="294"/>
      <c r="AC79" s="294"/>
      <c r="AD79" s="294"/>
      <c r="AE79" s="294"/>
      <c r="AF79" s="294"/>
      <c r="AG79" s="294"/>
      <c r="AH79" s="294"/>
      <c r="AI79" s="294"/>
      <c r="AJ79" s="294"/>
      <c r="AK79" s="294"/>
      <c r="AL79" s="294"/>
      <c r="AM79" s="294"/>
      <c r="AN79" s="294"/>
      <c r="AO79" s="294"/>
      <c r="AP79" s="294"/>
      <c r="AQ79" s="294"/>
      <c r="AR79" s="294"/>
      <c r="AS79" s="294"/>
      <c r="AT79" s="294"/>
      <c r="AU79" s="294"/>
      <c r="AV79" s="294"/>
      <c r="AW79" s="294"/>
      <c r="AX79" s="294"/>
      <c r="AY79" s="294"/>
      <c r="AZ79" s="294"/>
      <c r="BA79" s="294"/>
      <c r="BB79" s="294"/>
      <c r="BC79" s="294"/>
      <c r="BD79" s="294"/>
      <c r="BE79" s="294"/>
      <c r="BF79" s="294"/>
      <c r="BG79" s="294"/>
      <c r="BH79" s="294"/>
      <c r="BI79" s="294"/>
      <c r="BJ79" s="294"/>
      <c r="BK79" s="294"/>
      <c r="BL79" s="294"/>
      <c r="BM79" s="294"/>
      <c r="BN79" s="294"/>
      <c r="BO79" s="294"/>
    </row>
    <row r="80">
      <c r="A80" s="294"/>
      <c r="B80" s="333"/>
      <c r="D80" s="134"/>
      <c r="E80" s="294"/>
      <c r="I80" s="294"/>
      <c r="J80" s="294"/>
      <c r="N80" s="294"/>
      <c r="O80" s="294"/>
      <c r="P80" s="294"/>
      <c r="Q80" s="294"/>
      <c r="R80" s="294"/>
      <c r="S80" s="294"/>
      <c r="T80" s="294"/>
      <c r="U80" s="294"/>
      <c r="V80" s="294"/>
      <c r="W80" s="294"/>
      <c r="X80" s="294"/>
      <c r="Y80" s="294"/>
      <c r="Z80" s="294"/>
      <c r="AA80" s="294"/>
      <c r="AB80" s="294"/>
      <c r="AC80" s="294"/>
      <c r="AD80" s="294"/>
      <c r="AE80" s="294"/>
      <c r="AF80" s="294"/>
      <c r="AG80" s="294"/>
      <c r="AH80" s="294"/>
      <c r="AI80" s="294"/>
      <c r="AJ80" s="294"/>
      <c r="AK80" s="294"/>
      <c r="AL80" s="294"/>
      <c r="AM80" s="294"/>
      <c r="AN80" s="294"/>
      <c r="AO80" s="294"/>
      <c r="AP80" s="294"/>
      <c r="AQ80" s="294"/>
      <c r="AR80" s="294"/>
      <c r="AS80" s="294"/>
      <c r="AT80" s="294"/>
      <c r="AU80" s="294"/>
      <c r="AV80" s="294"/>
      <c r="AW80" s="294"/>
      <c r="AX80" s="294"/>
      <c r="AY80" s="294"/>
      <c r="AZ80" s="294"/>
      <c r="BA80" s="294"/>
      <c r="BB80" s="294"/>
      <c r="BC80" s="294"/>
      <c r="BD80" s="294"/>
      <c r="BE80" s="294"/>
      <c r="BF80" s="294"/>
      <c r="BG80" s="294"/>
      <c r="BH80" s="294"/>
      <c r="BI80" s="294"/>
      <c r="BJ80" s="294"/>
      <c r="BK80" s="294"/>
      <c r="BL80" s="294"/>
      <c r="BM80" s="294"/>
      <c r="BN80" s="294"/>
      <c r="BO80" s="294"/>
    </row>
    <row r="81">
      <c r="A81" s="294"/>
      <c r="B81" s="333"/>
      <c r="D81" s="134"/>
      <c r="E81" s="294"/>
      <c r="I81" s="294"/>
      <c r="J81" s="294"/>
      <c r="N81" s="294"/>
      <c r="O81" s="294"/>
      <c r="P81" s="294"/>
      <c r="Q81" s="294"/>
      <c r="R81" s="294"/>
      <c r="S81" s="294"/>
      <c r="T81" s="294"/>
      <c r="U81" s="294"/>
      <c r="V81" s="294"/>
      <c r="W81" s="294"/>
      <c r="X81" s="294"/>
      <c r="Y81" s="294"/>
      <c r="Z81" s="294"/>
      <c r="AA81" s="294"/>
      <c r="AB81" s="294"/>
      <c r="AC81" s="294"/>
      <c r="AD81" s="294"/>
      <c r="AE81" s="294"/>
      <c r="AF81" s="294"/>
      <c r="AG81" s="294"/>
      <c r="AH81" s="294"/>
      <c r="AI81" s="294"/>
      <c r="AJ81" s="294"/>
      <c r="AK81" s="294"/>
      <c r="AL81" s="294"/>
      <c r="AM81" s="294"/>
      <c r="AN81" s="294"/>
      <c r="AO81" s="294"/>
      <c r="AP81" s="294"/>
      <c r="AQ81" s="294"/>
      <c r="AR81" s="294"/>
      <c r="AS81" s="294"/>
      <c r="AT81" s="294"/>
      <c r="AU81" s="294"/>
      <c r="AV81" s="294"/>
      <c r="AW81" s="294"/>
      <c r="AX81" s="294"/>
      <c r="AY81" s="294"/>
      <c r="AZ81" s="294"/>
      <c r="BA81" s="294"/>
      <c r="BB81" s="294"/>
      <c r="BC81" s="294"/>
      <c r="BD81" s="294"/>
      <c r="BE81" s="294"/>
      <c r="BF81" s="294"/>
      <c r="BG81" s="294"/>
      <c r="BH81" s="294"/>
      <c r="BI81" s="294"/>
      <c r="BJ81" s="294"/>
      <c r="BK81" s="294"/>
      <c r="BL81" s="294"/>
      <c r="BM81" s="294"/>
      <c r="BN81" s="294"/>
      <c r="BO81" s="294"/>
    </row>
    <row r="82">
      <c r="A82" s="294"/>
      <c r="B82" s="333"/>
      <c r="D82" s="134"/>
      <c r="E82" s="294"/>
      <c r="I82" s="294"/>
      <c r="J82" s="294"/>
      <c r="N82" s="294"/>
      <c r="O82" s="294"/>
      <c r="P82" s="294"/>
      <c r="Q82" s="294"/>
      <c r="R82" s="294"/>
      <c r="S82" s="294"/>
      <c r="T82" s="294"/>
      <c r="U82" s="294"/>
      <c r="V82" s="294"/>
      <c r="W82" s="294"/>
      <c r="X82" s="294"/>
      <c r="Y82" s="294"/>
      <c r="Z82" s="294"/>
      <c r="AA82" s="294"/>
      <c r="AB82" s="294"/>
      <c r="AC82" s="294"/>
      <c r="AD82" s="294"/>
      <c r="AE82" s="294"/>
      <c r="AF82" s="294"/>
      <c r="AG82" s="294"/>
      <c r="AH82" s="294"/>
      <c r="AI82" s="294"/>
      <c r="AJ82" s="294"/>
      <c r="AK82" s="294"/>
      <c r="AL82" s="294"/>
      <c r="AM82" s="294"/>
      <c r="AN82" s="294"/>
      <c r="AO82" s="294"/>
      <c r="AP82" s="294"/>
      <c r="AQ82" s="294"/>
      <c r="AR82" s="294"/>
      <c r="AS82" s="294"/>
      <c r="AT82" s="294"/>
      <c r="AU82" s="294"/>
      <c r="AV82" s="294"/>
      <c r="AW82" s="294"/>
      <c r="AX82" s="294"/>
      <c r="AY82" s="294"/>
      <c r="AZ82" s="294"/>
      <c r="BA82" s="294"/>
      <c r="BB82" s="294"/>
      <c r="BC82" s="294"/>
      <c r="BD82" s="294"/>
      <c r="BE82" s="294"/>
      <c r="BF82" s="294"/>
      <c r="BG82" s="294"/>
      <c r="BH82" s="294"/>
      <c r="BI82" s="294"/>
      <c r="BJ82" s="294"/>
      <c r="BK82" s="294"/>
      <c r="BL82" s="294"/>
      <c r="BM82" s="294"/>
      <c r="BN82" s="294"/>
      <c r="BO82" s="294"/>
    </row>
    <row r="83">
      <c r="A83" s="294"/>
      <c r="B83" s="333"/>
      <c r="D83" s="134"/>
      <c r="E83" s="294"/>
      <c r="I83" s="294"/>
      <c r="J83" s="294"/>
      <c r="N83" s="294"/>
      <c r="O83" s="294"/>
      <c r="P83" s="294"/>
      <c r="Q83" s="294"/>
      <c r="R83" s="294"/>
      <c r="S83" s="294"/>
      <c r="T83" s="294"/>
      <c r="U83" s="294"/>
      <c r="V83" s="294"/>
      <c r="W83" s="294"/>
      <c r="X83" s="294"/>
      <c r="Y83" s="294"/>
      <c r="Z83" s="294"/>
      <c r="AA83" s="294"/>
      <c r="AB83" s="294"/>
      <c r="AC83" s="294"/>
      <c r="AD83" s="294"/>
      <c r="AE83" s="294"/>
      <c r="AF83" s="294"/>
      <c r="AG83" s="294"/>
      <c r="AH83" s="294"/>
      <c r="AI83" s="294"/>
      <c r="AJ83" s="294"/>
      <c r="AK83" s="294"/>
      <c r="AL83" s="294"/>
      <c r="AM83" s="294"/>
      <c r="AN83" s="294"/>
      <c r="AO83" s="294"/>
      <c r="AP83" s="294"/>
      <c r="AQ83" s="294"/>
      <c r="AR83" s="294"/>
      <c r="AS83" s="294"/>
      <c r="AT83" s="294"/>
      <c r="AU83" s="294"/>
      <c r="AV83" s="294"/>
      <c r="AW83" s="294"/>
      <c r="AX83" s="294"/>
      <c r="AY83" s="294"/>
      <c r="AZ83" s="294"/>
      <c r="BA83" s="294"/>
      <c r="BB83" s="294"/>
      <c r="BC83" s="294"/>
      <c r="BD83" s="294"/>
      <c r="BE83" s="294"/>
      <c r="BF83" s="294"/>
      <c r="BG83" s="294"/>
      <c r="BH83" s="294"/>
      <c r="BI83" s="294"/>
      <c r="BJ83" s="294"/>
      <c r="BK83" s="294"/>
      <c r="BL83" s="294"/>
      <c r="BM83" s="294"/>
      <c r="BN83" s="294"/>
      <c r="BO83" s="294"/>
    </row>
    <row r="84">
      <c r="A84" s="294"/>
      <c r="B84" s="333"/>
      <c r="D84" s="134"/>
      <c r="E84" s="294"/>
      <c r="I84" s="294"/>
      <c r="J84" s="294"/>
      <c r="N84" s="294"/>
      <c r="O84" s="294"/>
      <c r="P84" s="294"/>
      <c r="Q84" s="294"/>
      <c r="R84" s="294"/>
      <c r="S84" s="294"/>
      <c r="T84" s="294"/>
      <c r="U84" s="294"/>
      <c r="V84" s="294"/>
      <c r="W84" s="294"/>
      <c r="X84" s="294"/>
      <c r="Y84" s="294"/>
      <c r="Z84" s="294"/>
      <c r="AA84" s="294"/>
      <c r="AB84" s="294"/>
      <c r="AC84" s="294"/>
      <c r="AD84" s="294"/>
      <c r="AE84" s="294"/>
      <c r="AF84" s="294"/>
      <c r="AG84" s="294"/>
      <c r="AH84" s="294"/>
      <c r="AI84" s="294"/>
      <c r="AJ84" s="294"/>
      <c r="AK84" s="294"/>
      <c r="AL84" s="294"/>
      <c r="AM84" s="294"/>
      <c r="AN84" s="294"/>
      <c r="AO84" s="294"/>
      <c r="AP84" s="294"/>
      <c r="AQ84" s="294"/>
      <c r="AR84" s="294"/>
      <c r="AS84" s="294"/>
      <c r="AT84" s="294"/>
      <c r="AU84" s="294"/>
      <c r="AV84" s="294"/>
      <c r="AW84" s="294"/>
      <c r="AX84" s="294"/>
      <c r="AY84" s="294"/>
      <c r="AZ84" s="294"/>
      <c r="BA84" s="294"/>
      <c r="BB84" s="294"/>
      <c r="BC84" s="294"/>
      <c r="BD84" s="294"/>
      <c r="BE84" s="294"/>
      <c r="BF84" s="294"/>
      <c r="BG84" s="294"/>
      <c r="BH84" s="294"/>
      <c r="BI84" s="294"/>
      <c r="BJ84" s="294"/>
      <c r="BK84" s="294"/>
      <c r="BL84" s="294"/>
      <c r="BM84" s="294"/>
      <c r="BN84" s="294"/>
      <c r="BO84" s="294"/>
    </row>
    <row r="85">
      <c r="A85" s="294"/>
      <c r="B85" s="333"/>
      <c r="D85" s="134"/>
      <c r="E85" s="294"/>
      <c r="I85" s="294"/>
      <c r="J85" s="294"/>
      <c r="N85" s="294"/>
      <c r="O85" s="294"/>
      <c r="P85" s="294"/>
      <c r="Q85" s="294"/>
      <c r="R85" s="294"/>
      <c r="S85" s="294"/>
      <c r="T85" s="294"/>
      <c r="U85" s="294"/>
      <c r="V85" s="294"/>
      <c r="W85" s="294"/>
      <c r="X85" s="294"/>
      <c r="Y85" s="294"/>
      <c r="Z85" s="294"/>
      <c r="AA85" s="294"/>
      <c r="AB85" s="294"/>
      <c r="AC85" s="294"/>
      <c r="AD85" s="294"/>
      <c r="AE85" s="294"/>
      <c r="AF85" s="294"/>
      <c r="AG85" s="294"/>
      <c r="AH85" s="294"/>
      <c r="AI85" s="294"/>
      <c r="AJ85" s="294"/>
      <c r="AK85" s="294"/>
      <c r="AL85" s="294"/>
      <c r="AM85" s="294"/>
      <c r="AN85" s="294"/>
      <c r="AO85" s="294"/>
      <c r="AP85" s="294"/>
      <c r="AQ85" s="294"/>
      <c r="AR85" s="294"/>
      <c r="AS85" s="294"/>
      <c r="AT85" s="294"/>
      <c r="AU85" s="294"/>
      <c r="AV85" s="294"/>
      <c r="AW85" s="294"/>
      <c r="AX85" s="294"/>
      <c r="AY85" s="294"/>
      <c r="AZ85" s="294"/>
      <c r="BA85" s="294"/>
      <c r="BB85" s="294"/>
      <c r="BC85" s="294"/>
      <c r="BD85" s="294"/>
      <c r="BE85" s="294"/>
      <c r="BF85" s="294"/>
      <c r="BG85" s="294"/>
      <c r="BH85" s="294"/>
      <c r="BI85" s="294"/>
      <c r="BJ85" s="294"/>
      <c r="BK85" s="294"/>
      <c r="BL85" s="294"/>
      <c r="BM85" s="294"/>
      <c r="BN85" s="294"/>
      <c r="BO85" s="294"/>
    </row>
    <row r="86">
      <c r="A86" s="294"/>
      <c r="B86" s="333"/>
      <c r="D86" s="134"/>
      <c r="E86" s="294"/>
      <c r="I86" s="294"/>
      <c r="J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4"/>
      <c r="AX86" s="294"/>
      <c r="AY86" s="294"/>
      <c r="AZ86" s="294"/>
      <c r="BA86" s="294"/>
      <c r="BB86" s="294"/>
      <c r="BC86" s="294"/>
      <c r="BD86" s="294"/>
      <c r="BE86" s="294"/>
      <c r="BF86" s="294"/>
      <c r="BG86" s="294"/>
      <c r="BH86" s="294"/>
      <c r="BI86" s="294"/>
      <c r="BJ86" s="294"/>
      <c r="BK86" s="294"/>
      <c r="BL86" s="294"/>
      <c r="BM86" s="294"/>
      <c r="BN86" s="294"/>
      <c r="BO86" s="294"/>
    </row>
    <row r="87">
      <c r="A87" s="294"/>
      <c r="B87" s="333"/>
      <c r="D87" s="134"/>
      <c r="E87" s="294"/>
      <c r="I87" s="294"/>
      <c r="J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4"/>
      <c r="AX87" s="294"/>
      <c r="AY87" s="294"/>
      <c r="AZ87" s="294"/>
      <c r="BA87" s="294"/>
      <c r="BB87" s="294"/>
      <c r="BC87" s="294"/>
      <c r="BD87" s="294"/>
      <c r="BE87" s="294"/>
      <c r="BF87" s="294"/>
      <c r="BG87" s="294"/>
      <c r="BH87" s="294"/>
      <c r="BI87" s="294"/>
      <c r="BJ87" s="294"/>
      <c r="BK87" s="294"/>
      <c r="BL87" s="294"/>
      <c r="BM87" s="294"/>
      <c r="BN87" s="294"/>
      <c r="BO87" s="294"/>
    </row>
    <row r="88">
      <c r="A88" s="294"/>
      <c r="B88" s="333"/>
      <c r="D88" s="134"/>
      <c r="E88" s="294"/>
      <c r="I88" s="294"/>
      <c r="J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4"/>
      <c r="AX88" s="294"/>
      <c r="AY88" s="294"/>
      <c r="AZ88" s="294"/>
      <c r="BA88" s="294"/>
      <c r="BB88" s="294"/>
      <c r="BC88" s="294"/>
      <c r="BD88" s="294"/>
      <c r="BE88" s="294"/>
      <c r="BF88" s="294"/>
      <c r="BG88" s="294"/>
      <c r="BH88" s="294"/>
      <c r="BI88" s="294"/>
      <c r="BJ88" s="294"/>
      <c r="BK88" s="294"/>
      <c r="BL88" s="294"/>
      <c r="BM88" s="294"/>
      <c r="BN88" s="294"/>
      <c r="BO88" s="294"/>
    </row>
    <row r="89">
      <c r="A89" s="294"/>
      <c r="B89" s="333"/>
      <c r="D89" s="134"/>
      <c r="E89" s="294"/>
      <c r="I89" s="294"/>
      <c r="J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c r="AJ89" s="294"/>
      <c r="AK89" s="294"/>
      <c r="AL89" s="294"/>
      <c r="AM89" s="294"/>
      <c r="AN89" s="294"/>
      <c r="AO89" s="294"/>
      <c r="AP89" s="294"/>
      <c r="AQ89" s="294"/>
      <c r="AR89" s="294"/>
      <c r="AS89" s="294"/>
      <c r="AT89" s="294"/>
      <c r="AU89" s="294"/>
      <c r="AV89" s="294"/>
      <c r="AW89" s="294"/>
      <c r="AX89" s="294"/>
      <c r="AY89" s="294"/>
      <c r="AZ89" s="294"/>
      <c r="BA89" s="294"/>
      <c r="BB89" s="294"/>
      <c r="BC89" s="294"/>
      <c r="BD89" s="294"/>
      <c r="BE89" s="294"/>
      <c r="BF89" s="294"/>
      <c r="BG89" s="294"/>
      <c r="BH89" s="294"/>
      <c r="BI89" s="294"/>
      <c r="BJ89" s="294"/>
      <c r="BK89" s="294"/>
      <c r="BL89" s="294"/>
      <c r="BM89" s="294"/>
      <c r="BN89" s="294"/>
      <c r="BO89" s="294"/>
    </row>
    <row r="90">
      <c r="A90" s="294"/>
      <c r="B90" s="333"/>
      <c r="D90" s="134"/>
      <c r="E90" s="294"/>
      <c r="I90" s="294"/>
      <c r="J90" s="294"/>
      <c r="N90" s="294"/>
      <c r="O90" s="294"/>
      <c r="P90" s="294"/>
      <c r="Q90" s="294"/>
      <c r="R90" s="294"/>
      <c r="S90" s="294"/>
      <c r="T90" s="294"/>
      <c r="U90" s="294"/>
      <c r="V90" s="294"/>
      <c r="W90" s="294"/>
      <c r="X90" s="294"/>
      <c r="Y90" s="294"/>
      <c r="Z90" s="294"/>
      <c r="AA90" s="294"/>
      <c r="AB90" s="294"/>
      <c r="AC90" s="294"/>
      <c r="AD90" s="294"/>
      <c r="AE90" s="294"/>
      <c r="AF90" s="294"/>
      <c r="AG90" s="294"/>
      <c r="AH90" s="294"/>
      <c r="AI90" s="294"/>
      <c r="AJ90" s="294"/>
      <c r="AK90" s="294"/>
      <c r="AL90" s="294"/>
      <c r="AM90" s="294"/>
      <c r="AN90" s="294"/>
      <c r="AO90" s="294"/>
      <c r="AP90" s="294"/>
      <c r="AQ90" s="294"/>
      <c r="AR90" s="294"/>
      <c r="AS90" s="294"/>
      <c r="AT90" s="294"/>
      <c r="AU90" s="294"/>
      <c r="AV90" s="294"/>
      <c r="AW90" s="294"/>
      <c r="AX90" s="294"/>
      <c r="AY90" s="294"/>
      <c r="AZ90" s="294"/>
      <c r="BA90" s="294"/>
      <c r="BB90" s="294"/>
      <c r="BC90" s="294"/>
      <c r="BD90" s="294"/>
      <c r="BE90" s="294"/>
      <c r="BF90" s="294"/>
      <c r="BG90" s="294"/>
      <c r="BH90" s="294"/>
      <c r="BI90" s="294"/>
      <c r="BJ90" s="294"/>
      <c r="BK90" s="294"/>
      <c r="BL90" s="294"/>
      <c r="BM90" s="294"/>
      <c r="BN90" s="294"/>
      <c r="BO90" s="294"/>
    </row>
    <row r="91">
      <c r="A91" s="294"/>
      <c r="B91" s="333"/>
      <c r="D91" s="134"/>
      <c r="E91" s="294"/>
      <c r="I91" s="294"/>
      <c r="J91" s="294"/>
      <c r="N91" s="294"/>
      <c r="O91" s="294"/>
      <c r="P91" s="294"/>
      <c r="Q91" s="294"/>
      <c r="R91" s="294"/>
      <c r="S91" s="294"/>
      <c r="T91" s="294"/>
      <c r="U91" s="294"/>
      <c r="V91" s="294"/>
      <c r="W91" s="294"/>
      <c r="X91" s="294"/>
      <c r="Y91" s="294"/>
      <c r="Z91" s="294"/>
      <c r="AA91" s="294"/>
      <c r="AB91" s="294"/>
      <c r="AC91" s="294"/>
      <c r="AD91" s="294"/>
      <c r="AE91" s="294"/>
      <c r="AF91" s="294"/>
      <c r="AG91" s="294"/>
      <c r="AH91" s="294"/>
      <c r="AI91" s="294"/>
      <c r="AJ91" s="294"/>
      <c r="AK91" s="294"/>
      <c r="AL91" s="294"/>
      <c r="AM91" s="294"/>
      <c r="AN91" s="294"/>
      <c r="AO91" s="294"/>
      <c r="AP91" s="294"/>
      <c r="AQ91" s="294"/>
      <c r="AR91" s="294"/>
      <c r="AS91" s="294"/>
      <c r="AT91" s="294"/>
      <c r="AU91" s="294"/>
      <c r="AV91" s="294"/>
      <c r="AW91" s="294"/>
      <c r="AX91" s="294"/>
      <c r="AY91" s="294"/>
      <c r="AZ91" s="294"/>
      <c r="BA91" s="294"/>
      <c r="BB91" s="294"/>
      <c r="BC91" s="294"/>
      <c r="BD91" s="294"/>
      <c r="BE91" s="294"/>
      <c r="BF91" s="294"/>
      <c r="BG91" s="294"/>
      <c r="BH91" s="294"/>
      <c r="BI91" s="294"/>
      <c r="BJ91" s="294"/>
      <c r="BK91" s="294"/>
      <c r="BL91" s="294"/>
      <c r="BM91" s="294"/>
      <c r="BN91" s="294"/>
      <c r="BO91" s="294"/>
    </row>
    <row r="92">
      <c r="A92" s="294"/>
      <c r="B92" s="333"/>
      <c r="D92" s="134"/>
      <c r="E92" s="294"/>
      <c r="I92" s="294"/>
      <c r="J92" s="294"/>
      <c r="N92" s="294"/>
      <c r="O92" s="294"/>
      <c r="P92" s="294"/>
      <c r="Q92" s="294"/>
      <c r="R92" s="294"/>
      <c r="S92" s="294"/>
      <c r="T92" s="294"/>
      <c r="U92" s="294"/>
      <c r="V92" s="294"/>
      <c r="W92" s="294"/>
      <c r="X92" s="294"/>
      <c r="Y92" s="294"/>
      <c r="Z92" s="294"/>
      <c r="AA92" s="294"/>
      <c r="AB92" s="294"/>
      <c r="AC92" s="294"/>
      <c r="AD92" s="294"/>
      <c r="AE92" s="294"/>
      <c r="AF92" s="294"/>
      <c r="AG92" s="294"/>
      <c r="AH92" s="294"/>
      <c r="AI92" s="294"/>
      <c r="AJ92" s="294"/>
      <c r="AK92" s="294"/>
      <c r="AL92" s="294"/>
      <c r="AM92" s="294"/>
      <c r="AN92" s="294"/>
      <c r="AO92" s="294"/>
      <c r="AP92" s="294"/>
      <c r="AQ92" s="294"/>
      <c r="AR92" s="294"/>
      <c r="AS92" s="294"/>
      <c r="AT92" s="294"/>
      <c r="AU92" s="294"/>
      <c r="AV92" s="294"/>
      <c r="AW92" s="294"/>
      <c r="AX92" s="294"/>
      <c r="AY92" s="294"/>
      <c r="AZ92" s="294"/>
      <c r="BA92" s="294"/>
      <c r="BB92" s="294"/>
      <c r="BC92" s="294"/>
      <c r="BD92" s="294"/>
      <c r="BE92" s="294"/>
      <c r="BF92" s="294"/>
      <c r="BG92" s="294"/>
      <c r="BH92" s="294"/>
      <c r="BI92" s="294"/>
      <c r="BJ92" s="294"/>
      <c r="BK92" s="294"/>
      <c r="BL92" s="294"/>
      <c r="BM92" s="294"/>
      <c r="BN92" s="294"/>
      <c r="BO92" s="294"/>
    </row>
    <row r="93">
      <c r="A93" s="294"/>
      <c r="B93" s="333"/>
      <c r="D93" s="134"/>
      <c r="E93" s="294"/>
      <c r="I93" s="294"/>
      <c r="J93" s="294"/>
      <c r="N93" s="294"/>
      <c r="O93" s="294"/>
      <c r="P93" s="294"/>
      <c r="Q93" s="294"/>
      <c r="R93" s="294"/>
      <c r="S93" s="294"/>
      <c r="T93" s="294"/>
      <c r="U93" s="294"/>
      <c r="V93" s="294"/>
      <c r="W93" s="294"/>
      <c r="X93" s="294"/>
      <c r="Y93" s="294"/>
      <c r="Z93" s="294"/>
      <c r="AA93" s="294"/>
      <c r="AB93" s="294"/>
      <c r="AC93" s="294"/>
      <c r="AD93" s="294"/>
      <c r="AE93" s="294"/>
      <c r="AF93" s="294"/>
      <c r="AG93" s="294"/>
      <c r="AH93" s="294"/>
      <c r="AI93" s="294"/>
      <c r="AJ93" s="294"/>
      <c r="AK93" s="294"/>
      <c r="AL93" s="294"/>
      <c r="AM93" s="294"/>
      <c r="AN93" s="294"/>
      <c r="AO93" s="294"/>
      <c r="AP93" s="294"/>
      <c r="AQ93" s="294"/>
      <c r="AR93" s="294"/>
      <c r="AS93" s="294"/>
      <c r="AT93" s="294"/>
      <c r="AU93" s="294"/>
      <c r="AV93" s="294"/>
      <c r="AW93" s="294"/>
      <c r="AX93" s="294"/>
      <c r="AY93" s="294"/>
      <c r="AZ93" s="294"/>
      <c r="BA93" s="294"/>
      <c r="BB93" s="294"/>
      <c r="BC93" s="294"/>
      <c r="BD93" s="294"/>
      <c r="BE93" s="294"/>
      <c r="BF93" s="294"/>
      <c r="BG93" s="294"/>
      <c r="BH93" s="294"/>
      <c r="BI93" s="294"/>
      <c r="BJ93" s="294"/>
      <c r="BK93" s="294"/>
      <c r="BL93" s="294"/>
      <c r="BM93" s="294"/>
      <c r="BN93" s="294"/>
      <c r="BO93" s="294"/>
    </row>
    <row r="94">
      <c r="A94" s="294"/>
      <c r="B94" s="333"/>
      <c r="D94" s="134"/>
      <c r="E94" s="294"/>
      <c r="I94" s="294"/>
      <c r="J94" s="294"/>
      <c r="N94" s="294"/>
      <c r="O94" s="294"/>
      <c r="P94" s="294"/>
      <c r="Q94" s="294"/>
      <c r="R94" s="294"/>
      <c r="S94" s="294"/>
      <c r="T94" s="294"/>
      <c r="U94" s="294"/>
      <c r="V94" s="294"/>
      <c r="W94" s="294"/>
      <c r="X94" s="294"/>
      <c r="Y94" s="294"/>
      <c r="Z94" s="294"/>
      <c r="AA94" s="294"/>
      <c r="AB94" s="294"/>
      <c r="AC94" s="294"/>
      <c r="AD94" s="294"/>
      <c r="AE94" s="294"/>
      <c r="AF94" s="294"/>
      <c r="AG94" s="294"/>
      <c r="AH94" s="294"/>
      <c r="AI94" s="294"/>
      <c r="AJ94" s="294"/>
      <c r="AK94" s="294"/>
      <c r="AL94" s="294"/>
      <c r="AM94" s="294"/>
      <c r="AN94" s="294"/>
      <c r="AO94" s="294"/>
      <c r="AP94" s="294"/>
      <c r="AQ94" s="294"/>
      <c r="AR94" s="294"/>
      <c r="AS94" s="294"/>
      <c r="AT94" s="294"/>
      <c r="AU94" s="294"/>
      <c r="AV94" s="294"/>
      <c r="AW94" s="294"/>
      <c r="AX94" s="294"/>
      <c r="AY94" s="294"/>
      <c r="AZ94" s="294"/>
      <c r="BA94" s="294"/>
      <c r="BB94" s="294"/>
      <c r="BC94" s="294"/>
      <c r="BD94" s="294"/>
      <c r="BE94" s="294"/>
      <c r="BF94" s="294"/>
      <c r="BG94" s="294"/>
      <c r="BH94" s="294"/>
      <c r="BI94" s="294"/>
      <c r="BJ94" s="294"/>
      <c r="BK94" s="294"/>
      <c r="BL94" s="294"/>
      <c r="BM94" s="294"/>
      <c r="BN94" s="294"/>
      <c r="BO94" s="294"/>
    </row>
    <row r="95">
      <c r="A95" s="294"/>
      <c r="B95" s="333"/>
      <c r="D95" s="134"/>
      <c r="E95" s="294"/>
      <c r="I95" s="294"/>
      <c r="J95" s="294"/>
      <c r="N95" s="294"/>
      <c r="O95" s="294"/>
      <c r="P95" s="294"/>
      <c r="Q95" s="294"/>
      <c r="R95" s="294"/>
      <c r="S95" s="294"/>
      <c r="T95" s="294"/>
      <c r="U95" s="294"/>
      <c r="V95" s="294"/>
      <c r="W95" s="294"/>
      <c r="X95" s="294"/>
      <c r="Y95" s="294"/>
      <c r="Z95" s="294"/>
      <c r="AA95" s="294"/>
      <c r="AB95" s="294"/>
      <c r="AC95" s="294"/>
      <c r="AD95" s="294"/>
      <c r="AE95" s="294"/>
      <c r="AF95" s="294"/>
      <c r="AG95" s="294"/>
      <c r="AH95" s="294"/>
      <c r="AI95" s="294"/>
      <c r="AJ95" s="294"/>
      <c r="AK95" s="294"/>
      <c r="AL95" s="294"/>
      <c r="AM95" s="294"/>
      <c r="AN95" s="294"/>
      <c r="AO95" s="294"/>
      <c r="AP95" s="294"/>
      <c r="AQ95" s="294"/>
      <c r="AR95" s="294"/>
      <c r="AS95" s="294"/>
      <c r="AT95" s="294"/>
      <c r="AU95" s="294"/>
      <c r="AV95" s="294"/>
      <c r="AW95" s="294"/>
      <c r="AX95" s="294"/>
      <c r="AY95" s="294"/>
      <c r="AZ95" s="294"/>
      <c r="BA95" s="294"/>
      <c r="BB95" s="294"/>
      <c r="BC95" s="294"/>
      <c r="BD95" s="294"/>
      <c r="BE95" s="294"/>
      <c r="BF95" s="294"/>
      <c r="BG95" s="294"/>
      <c r="BH95" s="294"/>
      <c r="BI95" s="294"/>
      <c r="BJ95" s="294"/>
      <c r="BK95" s="294"/>
      <c r="BL95" s="294"/>
      <c r="BM95" s="294"/>
      <c r="BN95" s="294"/>
      <c r="BO95" s="294"/>
    </row>
    <row r="96">
      <c r="A96" s="294"/>
      <c r="B96" s="333"/>
      <c r="D96" s="134"/>
      <c r="E96" s="294"/>
      <c r="I96" s="294"/>
      <c r="J96" s="294"/>
      <c r="N96" s="294"/>
      <c r="O96" s="294"/>
      <c r="P96" s="294"/>
      <c r="Q96" s="294"/>
      <c r="R96" s="294"/>
      <c r="S96" s="294"/>
      <c r="T96" s="294"/>
      <c r="U96" s="294"/>
      <c r="V96" s="294"/>
      <c r="W96" s="294"/>
      <c r="X96" s="294"/>
      <c r="Y96" s="294"/>
      <c r="Z96" s="294"/>
      <c r="AA96" s="294"/>
      <c r="AB96" s="294"/>
      <c r="AC96" s="294"/>
      <c r="AD96" s="294"/>
      <c r="AE96" s="294"/>
      <c r="AF96" s="294"/>
      <c r="AG96" s="294"/>
      <c r="AH96" s="294"/>
      <c r="AI96" s="294"/>
      <c r="AJ96" s="294"/>
      <c r="AK96" s="294"/>
      <c r="AL96" s="294"/>
      <c r="AM96" s="294"/>
      <c r="AN96" s="294"/>
      <c r="AO96" s="294"/>
      <c r="AP96" s="294"/>
      <c r="AQ96" s="294"/>
      <c r="AR96" s="294"/>
      <c r="AS96" s="294"/>
      <c r="AT96" s="294"/>
      <c r="AU96" s="294"/>
      <c r="AV96" s="294"/>
      <c r="AW96" s="294"/>
      <c r="AX96" s="294"/>
      <c r="AY96" s="294"/>
      <c r="AZ96" s="294"/>
      <c r="BA96" s="294"/>
      <c r="BB96" s="294"/>
      <c r="BC96" s="294"/>
      <c r="BD96" s="294"/>
      <c r="BE96" s="294"/>
      <c r="BF96" s="294"/>
      <c r="BG96" s="294"/>
      <c r="BH96" s="294"/>
      <c r="BI96" s="294"/>
      <c r="BJ96" s="294"/>
      <c r="BK96" s="294"/>
      <c r="BL96" s="294"/>
      <c r="BM96" s="294"/>
      <c r="BN96" s="294"/>
      <c r="BO96" s="294"/>
    </row>
    <row r="97">
      <c r="A97" s="294"/>
      <c r="B97" s="333"/>
      <c r="D97" s="134"/>
      <c r="E97" s="294"/>
      <c r="I97" s="294"/>
      <c r="J97" s="294"/>
      <c r="N97" s="294"/>
      <c r="O97" s="294"/>
      <c r="P97" s="294"/>
      <c r="Q97" s="294"/>
      <c r="R97" s="294"/>
      <c r="S97" s="294"/>
      <c r="T97" s="294"/>
      <c r="U97" s="294"/>
      <c r="V97" s="294"/>
      <c r="W97" s="294"/>
      <c r="X97" s="294"/>
      <c r="Y97" s="294"/>
      <c r="Z97" s="294"/>
      <c r="AA97" s="294"/>
      <c r="AB97" s="294"/>
      <c r="AC97" s="294"/>
      <c r="AD97" s="294"/>
      <c r="AE97" s="294"/>
      <c r="AF97" s="294"/>
      <c r="AG97" s="294"/>
      <c r="AH97" s="294"/>
      <c r="AI97" s="294"/>
      <c r="AJ97" s="294"/>
      <c r="AK97" s="294"/>
      <c r="AL97" s="294"/>
      <c r="AM97" s="294"/>
      <c r="AN97" s="294"/>
      <c r="AO97" s="294"/>
      <c r="AP97" s="294"/>
      <c r="AQ97" s="294"/>
      <c r="AR97" s="294"/>
      <c r="AS97" s="294"/>
      <c r="AT97" s="294"/>
      <c r="AU97" s="294"/>
      <c r="AV97" s="294"/>
      <c r="AW97" s="294"/>
      <c r="AX97" s="294"/>
      <c r="AY97" s="294"/>
      <c r="AZ97" s="294"/>
      <c r="BA97" s="294"/>
      <c r="BB97" s="294"/>
      <c r="BC97" s="294"/>
      <c r="BD97" s="294"/>
      <c r="BE97" s="294"/>
      <c r="BF97" s="294"/>
      <c r="BG97" s="294"/>
      <c r="BH97" s="294"/>
      <c r="BI97" s="294"/>
      <c r="BJ97" s="294"/>
      <c r="BK97" s="294"/>
      <c r="BL97" s="294"/>
      <c r="BM97" s="294"/>
      <c r="BN97" s="294"/>
      <c r="BO97" s="294"/>
    </row>
    <row r="98">
      <c r="A98" s="294"/>
      <c r="B98" s="333"/>
      <c r="D98" s="134"/>
      <c r="E98" s="294"/>
      <c r="I98" s="294"/>
      <c r="J98" s="294"/>
      <c r="N98" s="294"/>
      <c r="O98" s="294"/>
      <c r="P98" s="294"/>
      <c r="Q98" s="294"/>
      <c r="R98" s="294"/>
      <c r="S98" s="294"/>
      <c r="T98" s="294"/>
      <c r="U98" s="294"/>
      <c r="V98" s="294"/>
      <c r="W98" s="294"/>
      <c r="X98" s="294"/>
      <c r="Y98" s="294"/>
      <c r="Z98" s="294"/>
      <c r="AA98" s="294"/>
      <c r="AB98" s="294"/>
      <c r="AC98" s="294"/>
      <c r="AD98" s="294"/>
      <c r="AE98" s="294"/>
      <c r="AF98" s="294"/>
      <c r="AG98" s="294"/>
      <c r="AH98" s="294"/>
      <c r="AI98" s="294"/>
      <c r="AJ98" s="294"/>
      <c r="AK98" s="294"/>
      <c r="AL98" s="294"/>
      <c r="AM98" s="294"/>
      <c r="AN98" s="294"/>
      <c r="AO98" s="294"/>
      <c r="AP98" s="294"/>
      <c r="AQ98" s="294"/>
      <c r="AR98" s="294"/>
      <c r="AS98" s="294"/>
      <c r="AT98" s="294"/>
      <c r="AU98" s="294"/>
      <c r="AV98" s="294"/>
      <c r="AW98" s="294"/>
      <c r="AX98" s="294"/>
      <c r="AY98" s="294"/>
      <c r="AZ98" s="294"/>
      <c r="BA98" s="294"/>
      <c r="BB98" s="294"/>
      <c r="BC98" s="294"/>
      <c r="BD98" s="294"/>
      <c r="BE98" s="294"/>
      <c r="BF98" s="294"/>
      <c r="BG98" s="294"/>
      <c r="BH98" s="294"/>
      <c r="BI98" s="294"/>
      <c r="BJ98" s="294"/>
      <c r="BK98" s="294"/>
      <c r="BL98" s="294"/>
      <c r="BM98" s="294"/>
      <c r="BN98" s="294"/>
      <c r="BO98" s="294"/>
    </row>
    <row r="99">
      <c r="A99" s="294"/>
      <c r="B99" s="333"/>
      <c r="D99" s="134"/>
      <c r="E99" s="294"/>
      <c r="I99" s="294"/>
      <c r="J99" s="294"/>
      <c r="N99" s="294"/>
      <c r="O99" s="294"/>
      <c r="P99" s="294"/>
      <c r="Q99" s="294"/>
      <c r="R99" s="294"/>
      <c r="S99" s="294"/>
      <c r="T99" s="294"/>
      <c r="U99" s="294"/>
      <c r="V99" s="294"/>
      <c r="W99" s="294"/>
      <c r="X99" s="294"/>
      <c r="Y99" s="294"/>
      <c r="Z99" s="294"/>
      <c r="AA99" s="294"/>
      <c r="AB99" s="294"/>
      <c r="AC99" s="294"/>
      <c r="AD99" s="294"/>
      <c r="AE99" s="294"/>
      <c r="AF99" s="294"/>
      <c r="AG99" s="294"/>
      <c r="AH99" s="294"/>
      <c r="AI99" s="294"/>
      <c r="AJ99" s="294"/>
      <c r="AK99" s="294"/>
      <c r="AL99" s="294"/>
      <c r="AM99" s="294"/>
      <c r="AN99" s="294"/>
      <c r="AO99" s="294"/>
      <c r="AP99" s="294"/>
      <c r="AQ99" s="294"/>
      <c r="AR99" s="294"/>
      <c r="AS99" s="294"/>
      <c r="AT99" s="294"/>
      <c r="AU99" s="294"/>
      <c r="AV99" s="294"/>
      <c r="AW99" s="294"/>
      <c r="AX99" s="294"/>
      <c r="AY99" s="294"/>
      <c r="AZ99" s="294"/>
      <c r="BA99" s="294"/>
      <c r="BB99" s="294"/>
      <c r="BC99" s="294"/>
      <c r="BD99" s="294"/>
      <c r="BE99" s="294"/>
      <c r="BF99" s="294"/>
      <c r="BG99" s="294"/>
      <c r="BH99" s="294"/>
      <c r="BI99" s="294"/>
      <c r="BJ99" s="294"/>
      <c r="BK99" s="294"/>
      <c r="BL99" s="294"/>
      <c r="BM99" s="294"/>
      <c r="BN99" s="294"/>
      <c r="BO99" s="294"/>
    </row>
    <row r="100">
      <c r="A100" s="294"/>
      <c r="B100" s="333"/>
      <c r="D100" s="134"/>
      <c r="E100" s="294"/>
      <c r="I100" s="294"/>
      <c r="J100" s="294"/>
      <c r="N100" s="294"/>
      <c r="O100" s="294"/>
      <c r="P100" s="294"/>
      <c r="Q100" s="294"/>
      <c r="R100" s="294"/>
      <c r="S100" s="294"/>
      <c r="T100" s="294"/>
      <c r="U100" s="294"/>
      <c r="V100" s="294"/>
      <c r="W100" s="294"/>
      <c r="X100" s="294"/>
      <c r="Y100" s="294"/>
      <c r="Z100" s="294"/>
      <c r="AA100" s="294"/>
      <c r="AB100" s="294"/>
      <c r="AC100" s="294"/>
      <c r="AD100" s="294"/>
      <c r="AE100" s="294"/>
      <c r="AF100" s="294"/>
      <c r="AG100" s="294"/>
      <c r="AH100" s="294"/>
      <c r="AI100" s="294"/>
      <c r="AJ100" s="294"/>
      <c r="AK100" s="294"/>
      <c r="AL100" s="294"/>
      <c r="AM100" s="294"/>
      <c r="AN100" s="294"/>
      <c r="AO100" s="294"/>
      <c r="AP100" s="294"/>
      <c r="AQ100" s="294"/>
      <c r="AR100" s="294"/>
      <c r="AS100" s="294"/>
      <c r="AT100" s="294"/>
      <c r="AU100" s="294"/>
      <c r="AV100" s="294"/>
      <c r="AW100" s="294"/>
      <c r="AX100" s="294"/>
      <c r="AY100" s="294"/>
      <c r="AZ100" s="294"/>
      <c r="BA100" s="294"/>
      <c r="BB100" s="294"/>
      <c r="BC100" s="294"/>
      <c r="BD100" s="294"/>
      <c r="BE100" s="294"/>
      <c r="BF100" s="294"/>
      <c r="BG100" s="294"/>
      <c r="BH100" s="294"/>
      <c r="BI100" s="294"/>
      <c r="BJ100" s="294"/>
      <c r="BK100" s="294"/>
      <c r="BL100" s="294"/>
      <c r="BM100" s="294"/>
      <c r="BN100" s="294"/>
      <c r="BO100" s="294"/>
    </row>
    <row r="101">
      <c r="A101" s="294"/>
      <c r="B101" s="333"/>
      <c r="D101" s="134"/>
      <c r="E101" s="294"/>
      <c r="I101" s="294"/>
      <c r="J101" s="294"/>
      <c r="N101" s="294"/>
      <c r="O101" s="294"/>
      <c r="P101" s="294"/>
      <c r="Q101" s="294"/>
      <c r="R101" s="294"/>
      <c r="S101" s="294"/>
      <c r="T101" s="294"/>
      <c r="U101" s="294"/>
      <c r="V101" s="294"/>
      <c r="W101" s="294"/>
      <c r="X101" s="294"/>
      <c r="Y101" s="294"/>
      <c r="Z101" s="294"/>
      <c r="AA101" s="294"/>
      <c r="AB101" s="294"/>
      <c r="AC101" s="294"/>
      <c r="AD101" s="294"/>
      <c r="AE101" s="294"/>
      <c r="AF101" s="294"/>
      <c r="AG101" s="294"/>
      <c r="AH101" s="294"/>
      <c r="AI101" s="294"/>
      <c r="AJ101" s="294"/>
      <c r="AK101" s="294"/>
      <c r="AL101" s="294"/>
      <c r="AM101" s="294"/>
      <c r="AN101" s="294"/>
      <c r="AO101" s="294"/>
      <c r="AP101" s="294"/>
      <c r="AQ101" s="294"/>
      <c r="AR101" s="294"/>
      <c r="AS101" s="294"/>
      <c r="AT101" s="294"/>
      <c r="AU101" s="294"/>
      <c r="AV101" s="294"/>
      <c r="AW101" s="294"/>
      <c r="AX101" s="294"/>
      <c r="AY101" s="294"/>
      <c r="AZ101" s="294"/>
      <c r="BA101" s="294"/>
      <c r="BB101" s="294"/>
      <c r="BC101" s="294"/>
      <c r="BD101" s="294"/>
      <c r="BE101" s="294"/>
      <c r="BF101" s="294"/>
      <c r="BG101" s="294"/>
      <c r="BH101" s="294"/>
      <c r="BI101" s="294"/>
      <c r="BJ101" s="294"/>
      <c r="BK101" s="294"/>
      <c r="BL101" s="294"/>
      <c r="BM101" s="294"/>
      <c r="BN101" s="294"/>
      <c r="BO101" s="294"/>
    </row>
    <row r="102">
      <c r="A102" s="294"/>
      <c r="B102" s="333"/>
      <c r="D102" s="134"/>
      <c r="E102" s="294"/>
      <c r="I102" s="294"/>
      <c r="J102" s="294"/>
      <c r="N102" s="294"/>
      <c r="O102" s="294"/>
      <c r="P102" s="294"/>
      <c r="Q102" s="294"/>
      <c r="R102" s="294"/>
      <c r="S102" s="294"/>
      <c r="T102" s="294"/>
      <c r="U102" s="294"/>
      <c r="V102" s="294"/>
      <c r="W102" s="294"/>
      <c r="X102" s="294"/>
      <c r="Y102" s="294"/>
      <c r="Z102" s="294"/>
      <c r="AA102" s="294"/>
      <c r="AB102" s="294"/>
      <c r="AC102" s="294"/>
      <c r="AD102" s="294"/>
      <c r="AE102" s="294"/>
      <c r="AF102" s="294"/>
      <c r="AG102" s="294"/>
      <c r="AH102" s="294"/>
      <c r="AI102" s="294"/>
      <c r="AJ102" s="294"/>
      <c r="AK102" s="294"/>
      <c r="AL102" s="294"/>
      <c r="AM102" s="294"/>
      <c r="AN102" s="294"/>
      <c r="AO102" s="294"/>
      <c r="AP102" s="294"/>
      <c r="AQ102" s="294"/>
      <c r="AR102" s="294"/>
      <c r="AS102" s="294"/>
      <c r="AT102" s="294"/>
      <c r="AU102" s="294"/>
      <c r="AV102" s="294"/>
      <c r="AW102" s="294"/>
      <c r="AX102" s="294"/>
      <c r="AY102" s="294"/>
      <c r="AZ102" s="294"/>
      <c r="BA102" s="294"/>
      <c r="BB102" s="294"/>
      <c r="BC102" s="294"/>
      <c r="BD102" s="294"/>
      <c r="BE102" s="294"/>
      <c r="BF102" s="294"/>
      <c r="BG102" s="294"/>
      <c r="BH102" s="294"/>
      <c r="BI102" s="294"/>
      <c r="BJ102" s="294"/>
      <c r="BK102" s="294"/>
      <c r="BL102" s="294"/>
      <c r="BM102" s="294"/>
      <c r="BN102" s="294"/>
      <c r="BO102" s="294"/>
    </row>
    <row r="103">
      <c r="A103" s="294"/>
      <c r="B103" s="333"/>
      <c r="D103" s="134"/>
      <c r="E103" s="294"/>
      <c r="I103" s="294"/>
      <c r="J103" s="294"/>
      <c r="N103" s="294"/>
      <c r="O103" s="294"/>
      <c r="P103" s="294"/>
      <c r="Q103" s="294"/>
      <c r="R103" s="294"/>
      <c r="S103" s="294"/>
      <c r="T103" s="294"/>
      <c r="U103" s="294"/>
      <c r="V103" s="294"/>
      <c r="W103" s="294"/>
      <c r="X103" s="294"/>
      <c r="Y103" s="294"/>
      <c r="Z103" s="294"/>
      <c r="AA103" s="294"/>
      <c r="AB103" s="294"/>
      <c r="AC103" s="294"/>
      <c r="AD103" s="294"/>
      <c r="AE103" s="294"/>
      <c r="AF103" s="294"/>
      <c r="AG103" s="294"/>
      <c r="AH103" s="294"/>
      <c r="AI103" s="294"/>
      <c r="AJ103" s="294"/>
      <c r="AK103" s="294"/>
      <c r="AL103" s="294"/>
      <c r="AM103" s="294"/>
      <c r="AN103" s="294"/>
      <c r="AO103" s="294"/>
      <c r="AP103" s="294"/>
      <c r="AQ103" s="294"/>
      <c r="AR103" s="294"/>
      <c r="AS103" s="294"/>
      <c r="AT103" s="294"/>
      <c r="AU103" s="294"/>
      <c r="AV103" s="294"/>
      <c r="AW103" s="294"/>
      <c r="AX103" s="294"/>
      <c r="AY103" s="294"/>
      <c r="AZ103" s="294"/>
      <c r="BA103" s="294"/>
      <c r="BB103" s="294"/>
      <c r="BC103" s="294"/>
      <c r="BD103" s="294"/>
      <c r="BE103" s="294"/>
      <c r="BF103" s="294"/>
      <c r="BG103" s="294"/>
      <c r="BH103" s="294"/>
      <c r="BI103" s="294"/>
      <c r="BJ103" s="294"/>
      <c r="BK103" s="294"/>
      <c r="BL103" s="294"/>
      <c r="BM103" s="294"/>
      <c r="BN103" s="294"/>
      <c r="BO103" s="294"/>
    </row>
    <row r="104">
      <c r="A104" s="294"/>
      <c r="B104" s="333"/>
      <c r="D104" s="134"/>
      <c r="E104" s="294"/>
      <c r="I104" s="294"/>
      <c r="J104" s="294"/>
      <c r="N104" s="294"/>
      <c r="O104" s="294"/>
      <c r="P104" s="294"/>
      <c r="Q104" s="294"/>
      <c r="R104" s="294"/>
      <c r="S104" s="294"/>
      <c r="T104" s="294"/>
      <c r="U104" s="294"/>
      <c r="V104" s="294"/>
      <c r="W104" s="294"/>
      <c r="X104" s="294"/>
      <c r="Y104" s="294"/>
      <c r="Z104" s="294"/>
      <c r="AA104" s="294"/>
      <c r="AB104" s="294"/>
      <c r="AC104" s="294"/>
      <c r="AD104" s="294"/>
      <c r="AE104" s="294"/>
      <c r="AF104" s="294"/>
      <c r="AG104" s="294"/>
      <c r="AH104" s="294"/>
      <c r="AI104" s="294"/>
      <c r="AJ104" s="294"/>
      <c r="AK104" s="294"/>
      <c r="AL104" s="294"/>
      <c r="AM104" s="294"/>
      <c r="AN104" s="294"/>
      <c r="AO104" s="294"/>
      <c r="AP104" s="294"/>
      <c r="AQ104" s="294"/>
      <c r="AR104" s="294"/>
      <c r="AS104" s="294"/>
      <c r="AT104" s="294"/>
      <c r="AU104" s="294"/>
      <c r="AV104" s="294"/>
      <c r="AW104" s="294"/>
      <c r="AX104" s="294"/>
      <c r="AY104" s="294"/>
      <c r="AZ104" s="294"/>
      <c r="BA104" s="294"/>
      <c r="BB104" s="294"/>
      <c r="BC104" s="294"/>
      <c r="BD104" s="294"/>
      <c r="BE104" s="294"/>
      <c r="BF104" s="294"/>
      <c r="BG104" s="294"/>
      <c r="BH104" s="294"/>
      <c r="BI104" s="294"/>
      <c r="BJ104" s="294"/>
      <c r="BK104" s="294"/>
      <c r="BL104" s="294"/>
      <c r="BM104" s="294"/>
      <c r="BN104" s="294"/>
      <c r="BO104" s="294"/>
    </row>
    <row r="105">
      <c r="A105" s="294"/>
      <c r="B105" s="333"/>
      <c r="D105" s="134"/>
      <c r="E105" s="294"/>
      <c r="I105" s="294"/>
      <c r="J105" s="294"/>
      <c r="N105" s="294"/>
      <c r="O105" s="294"/>
      <c r="P105" s="294"/>
      <c r="Q105" s="294"/>
      <c r="R105" s="294"/>
      <c r="S105" s="294"/>
      <c r="T105" s="294"/>
      <c r="U105" s="294"/>
      <c r="V105" s="294"/>
      <c r="W105" s="294"/>
      <c r="X105" s="294"/>
      <c r="Y105" s="294"/>
      <c r="Z105" s="294"/>
      <c r="AA105" s="294"/>
      <c r="AB105" s="294"/>
      <c r="AC105" s="294"/>
      <c r="AD105" s="294"/>
      <c r="AE105" s="294"/>
      <c r="AF105" s="294"/>
      <c r="AG105" s="294"/>
      <c r="AH105" s="294"/>
      <c r="AI105" s="294"/>
      <c r="AJ105" s="294"/>
      <c r="AK105" s="294"/>
      <c r="AL105" s="294"/>
      <c r="AM105" s="294"/>
      <c r="AN105" s="294"/>
      <c r="AO105" s="294"/>
      <c r="AP105" s="294"/>
      <c r="AQ105" s="294"/>
      <c r="AR105" s="294"/>
      <c r="AS105" s="294"/>
      <c r="AT105" s="294"/>
      <c r="AU105" s="294"/>
      <c r="AV105" s="294"/>
      <c r="AW105" s="294"/>
      <c r="AX105" s="294"/>
      <c r="AY105" s="294"/>
      <c r="AZ105" s="294"/>
      <c r="BA105" s="294"/>
      <c r="BB105" s="294"/>
      <c r="BC105" s="294"/>
      <c r="BD105" s="294"/>
      <c r="BE105" s="294"/>
      <c r="BF105" s="294"/>
      <c r="BG105" s="294"/>
      <c r="BH105" s="294"/>
      <c r="BI105" s="294"/>
      <c r="BJ105" s="294"/>
      <c r="BK105" s="294"/>
      <c r="BL105" s="294"/>
      <c r="BM105" s="294"/>
      <c r="BN105" s="294"/>
      <c r="BO105" s="294"/>
    </row>
    <row r="106">
      <c r="A106" s="294"/>
      <c r="B106" s="333"/>
      <c r="D106" s="134"/>
      <c r="E106" s="294"/>
      <c r="I106" s="294"/>
      <c r="J106" s="294"/>
      <c r="N106" s="294"/>
      <c r="O106" s="294"/>
      <c r="P106" s="294"/>
      <c r="Q106" s="294"/>
      <c r="R106" s="294"/>
      <c r="S106" s="294"/>
      <c r="T106" s="294"/>
      <c r="U106" s="294"/>
      <c r="V106" s="294"/>
      <c r="W106" s="294"/>
      <c r="X106" s="294"/>
      <c r="Y106" s="294"/>
      <c r="Z106" s="294"/>
      <c r="AA106" s="294"/>
      <c r="AB106" s="294"/>
      <c r="AC106" s="294"/>
      <c r="AD106" s="294"/>
      <c r="AE106" s="294"/>
      <c r="AF106" s="294"/>
      <c r="AG106" s="294"/>
      <c r="AH106" s="294"/>
      <c r="AI106" s="294"/>
      <c r="AJ106" s="294"/>
      <c r="AK106" s="294"/>
      <c r="AL106" s="294"/>
      <c r="AM106" s="294"/>
      <c r="AN106" s="294"/>
      <c r="AO106" s="294"/>
      <c r="AP106" s="294"/>
      <c r="AQ106" s="294"/>
      <c r="AR106" s="294"/>
      <c r="AS106" s="294"/>
      <c r="AT106" s="294"/>
      <c r="AU106" s="294"/>
      <c r="AV106" s="294"/>
      <c r="AW106" s="294"/>
      <c r="AX106" s="294"/>
      <c r="AY106" s="294"/>
      <c r="AZ106" s="294"/>
      <c r="BA106" s="294"/>
      <c r="BB106" s="294"/>
      <c r="BC106" s="294"/>
      <c r="BD106" s="294"/>
      <c r="BE106" s="294"/>
      <c r="BF106" s="294"/>
      <c r="BG106" s="294"/>
      <c r="BH106" s="294"/>
      <c r="BI106" s="294"/>
      <c r="BJ106" s="294"/>
      <c r="BK106" s="294"/>
      <c r="BL106" s="294"/>
      <c r="BM106" s="294"/>
      <c r="BN106" s="294"/>
      <c r="BO106" s="294"/>
    </row>
    <row r="107">
      <c r="A107" s="294"/>
      <c r="B107" s="333"/>
      <c r="D107" s="134"/>
      <c r="E107" s="294"/>
      <c r="I107" s="294"/>
      <c r="J107" s="294"/>
      <c r="N107" s="294"/>
      <c r="O107" s="294"/>
      <c r="P107" s="294"/>
      <c r="Q107" s="294"/>
      <c r="R107" s="294"/>
      <c r="S107" s="294"/>
      <c r="T107" s="294"/>
      <c r="U107" s="294"/>
      <c r="V107" s="294"/>
      <c r="W107" s="294"/>
      <c r="X107" s="294"/>
      <c r="Y107" s="294"/>
      <c r="Z107" s="294"/>
      <c r="AA107" s="294"/>
      <c r="AB107" s="294"/>
      <c r="AC107" s="294"/>
      <c r="AD107" s="294"/>
      <c r="AE107" s="294"/>
      <c r="AF107" s="294"/>
      <c r="AG107" s="294"/>
      <c r="AH107" s="294"/>
      <c r="AI107" s="294"/>
      <c r="AJ107" s="294"/>
      <c r="AK107" s="294"/>
      <c r="AL107" s="294"/>
      <c r="AM107" s="294"/>
      <c r="AN107" s="294"/>
      <c r="AO107" s="294"/>
      <c r="AP107" s="294"/>
      <c r="AQ107" s="294"/>
      <c r="AR107" s="294"/>
      <c r="AS107" s="294"/>
      <c r="AT107" s="294"/>
      <c r="AU107" s="294"/>
      <c r="AV107" s="294"/>
      <c r="AW107" s="294"/>
      <c r="AX107" s="294"/>
      <c r="AY107" s="294"/>
      <c r="AZ107" s="294"/>
      <c r="BA107" s="294"/>
      <c r="BB107" s="294"/>
      <c r="BC107" s="294"/>
      <c r="BD107" s="294"/>
      <c r="BE107" s="294"/>
      <c r="BF107" s="294"/>
      <c r="BG107" s="294"/>
      <c r="BH107" s="294"/>
      <c r="BI107" s="294"/>
      <c r="BJ107" s="294"/>
      <c r="BK107" s="294"/>
      <c r="BL107" s="294"/>
      <c r="BM107" s="294"/>
      <c r="BN107" s="294"/>
      <c r="BO107" s="294"/>
    </row>
    <row r="108">
      <c r="A108" s="294"/>
      <c r="B108" s="333"/>
      <c r="D108" s="134"/>
      <c r="E108" s="294"/>
      <c r="I108" s="294"/>
      <c r="J108" s="294"/>
      <c r="N108" s="294"/>
      <c r="O108" s="294"/>
      <c r="P108" s="294"/>
      <c r="Q108" s="294"/>
      <c r="R108" s="294"/>
      <c r="S108" s="294"/>
      <c r="T108" s="294"/>
      <c r="U108" s="294"/>
      <c r="V108" s="294"/>
      <c r="W108" s="294"/>
      <c r="X108" s="294"/>
      <c r="Y108" s="294"/>
      <c r="Z108" s="294"/>
      <c r="AA108" s="294"/>
      <c r="AB108" s="294"/>
      <c r="AC108" s="294"/>
      <c r="AD108" s="294"/>
      <c r="AE108" s="294"/>
      <c r="AF108" s="294"/>
      <c r="AG108" s="294"/>
      <c r="AH108" s="294"/>
      <c r="AI108" s="294"/>
      <c r="AJ108" s="294"/>
      <c r="AK108" s="294"/>
      <c r="AL108" s="294"/>
      <c r="AM108" s="294"/>
      <c r="AN108" s="294"/>
      <c r="AO108" s="294"/>
      <c r="AP108" s="294"/>
      <c r="AQ108" s="294"/>
      <c r="AR108" s="294"/>
      <c r="AS108" s="294"/>
      <c r="AT108" s="294"/>
      <c r="AU108" s="294"/>
      <c r="AV108" s="294"/>
      <c r="AW108" s="294"/>
      <c r="AX108" s="294"/>
      <c r="AY108" s="294"/>
      <c r="AZ108" s="294"/>
      <c r="BA108" s="294"/>
      <c r="BB108" s="294"/>
      <c r="BC108" s="294"/>
      <c r="BD108" s="294"/>
      <c r="BE108" s="294"/>
      <c r="BF108" s="294"/>
      <c r="BG108" s="294"/>
      <c r="BH108" s="294"/>
      <c r="BI108" s="294"/>
      <c r="BJ108" s="294"/>
      <c r="BK108" s="294"/>
      <c r="BL108" s="294"/>
      <c r="BM108" s="294"/>
      <c r="BN108" s="294"/>
      <c r="BO108" s="294"/>
    </row>
    <row r="109">
      <c r="A109" s="294"/>
      <c r="B109" s="333"/>
      <c r="D109" s="134"/>
      <c r="E109" s="294"/>
      <c r="I109" s="294"/>
      <c r="J109" s="294"/>
      <c r="N109" s="294"/>
      <c r="O109" s="294"/>
      <c r="P109" s="294"/>
      <c r="Q109" s="294"/>
      <c r="R109" s="294"/>
      <c r="S109" s="294"/>
      <c r="T109" s="294"/>
      <c r="U109" s="294"/>
      <c r="V109" s="294"/>
      <c r="W109" s="294"/>
      <c r="X109" s="294"/>
      <c r="Y109" s="294"/>
      <c r="Z109" s="294"/>
      <c r="AA109" s="294"/>
      <c r="AB109" s="294"/>
      <c r="AC109" s="294"/>
      <c r="AD109" s="294"/>
      <c r="AE109" s="294"/>
      <c r="AF109" s="294"/>
      <c r="AG109" s="294"/>
      <c r="AH109" s="294"/>
      <c r="AI109" s="294"/>
      <c r="AJ109" s="294"/>
      <c r="AK109" s="294"/>
      <c r="AL109" s="294"/>
      <c r="AM109" s="294"/>
      <c r="AN109" s="294"/>
      <c r="AO109" s="294"/>
      <c r="AP109" s="294"/>
      <c r="AQ109" s="294"/>
      <c r="AR109" s="294"/>
      <c r="AS109" s="294"/>
      <c r="AT109" s="294"/>
      <c r="AU109" s="294"/>
      <c r="AV109" s="294"/>
      <c r="AW109" s="294"/>
      <c r="AX109" s="294"/>
      <c r="AY109" s="294"/>
      <c r="AZ109" s="294"/>
      <c r="BA109" s="294"/>
      <c r="BB109" s="294"/>
      <c r="BC109" s="294"/>
      <c r="BD109" s="294"/>
      <c r="BE109" s="294"/>
      <c r="BF109" s="294"/>
      <c r="BG109" s="294"/>
      <c r="BH109" s="294"/>
      <c r="BI109" s="294"/>
      <c r="BJ109" s="294"/>
      <c r="BK109" s="294"/>
      <c r="BL109" s="294"/>
      <c r="BM109" s="294"/>
      <c r="BN109" s="294"/>
      <c r="BO109" s="294"/>
    </row>
    <row r="110">
      <c r="A110" s="294"/>
      <c r="B110" s="333"/>
      <c r="D110" s="134"/>
      <c r="E110" s="294"/>
      <c r="I110" s="294"/>
      <c r="J110" s="294"/>
      <c r="N110" s="294"/>
      <c r="O110" s="294"/>
      <c r="P110" s="294"/>
      <c r="Q110" s="294"/>
      <c r="R110" s="294"/>
      <c r="S110" s="294"/>
      <c r="T110" s="294"/>
      <c r="U110" s="294"/>
      <c r="V110" s="294"/>
      <c r="W110" s="294"/>
      <c r="X110" s="294"/>
      <c r="Y110" s="294"/>
      <c r="Z110" s="294"/>
      <c r="AA110" s="294"/>
      <c r="AB110" s="294"/>
      <c r="AC110" s="294"/>
      <c r="AD110" s="294"/>
      <c r="AE110" s="294"/>
      <c r="AF110" s="294"/>
      <c r="AG110" s="294"/>
      <c r="AH110" s="294"/>
      <c r="AI110" s="294"/>
      <c r="AJ110" s="294"/>
      <c r="AK110" s="294"/>
      <c r="AL110" s="294"/>
      <c r="AM110" s="294"/>
      <c r="AN110" s="294"/>
      <c r="AO110" s="294"/>
      <c r="AP110" s="294"/>
      <c r="AQ110" s="294"/>
      <c r="AR110" s="294"/>
      <c r="AS110" s="294"/>
      <c r="AT110" s="294"/>
      <c r="AU110" s="294"/>
      <c r="AV110" s="294"/>
      <c r="AW110" s="294"/>
      <c r="AX110" s="294"/>
      <c r="AY110" s="294"/>
      <c r="AZ110" s="294"/>
      <c r="BA110" s="294"/>
      <c r="BB110" s="294"/>
      <c r="BC110" s="294"/>
      <c r="BD110" s="294"/>
      <c r="BE110" s="294"/>
      <c r="BF110" s="294"/>
      <c r="BG110" s="294"/>
      <c r="BH110" s="294"/>
      <c r="BI110" s="294"/>
      <c r="BJ110" s="294"/>
      <c r="BK110" s="294"/>
      <c r="BL110" s="294"/>
      <c r="BM110" s="294"/>
      <c r="BN110" s="294"/>
      <c r="BO110" s="294"/>
    </row>
    <row r="111">
      <c r="A111" s="294"/>
      <c r="B111" s="333"/>
      <c r="D111" s="134"/>
      <c r="E111" s="294"/>
      <c r="I111" s="294"/>
      <c r="J111" s="294"/>
      <c r="N111" s="294"/>
      <c r="O111" s="294"/>
      <c r="P111" s="294"/>
      <c r="Q111" s="294"/>
      <c r="R111" s="294"/>
      <c r="S111" s="294"/>
      <c r="T111" s="294"/>
      <c r="U111" s="294"/>
      <c r="V111" s="294"/>
      <c r="W111" s="294"/>
      <c r="X111" s="294"/>
      <c r="Y111" s="294"/>
      <c r="Z111" s="294"/>
      <c r="AA111" s="294"/>
      <c r="AB111" s="294"/>
      <c r="AC111" s="294"/>
      <c r="AD111" s="294"/>
      <c r="AE111" s="294"/>
      <c r="AF111" s="294"/>
      <c r="AG111" s="294"/>
      <c r="AH111" s="294"/>
      <c r="AI111" s="294"/>
      <c r="AJ111" s="294"/>
      <c r="AK111" s="294"/>
      <c r="AL111" s="294"/>
      <c r="AM111" s="294"/>
      <c r="AN111" s="294"/>
      <c r="AO111" s="294"/>
      <c r="AP111" s="294"/>
      <c r="AQ111" s="294"/>
      <c r="AR111" s="294"/>
      <c r="AS111" s="294"/>
      <c r="AT111" s="294"/>
      <c r="AU111" s="294"/>
      <c r="AV111" s="294"/>
      <c r="AW111" s="294"/>
      <c r="AX111" s="294"/>
      <c r="AY111" s="294"/>
      <c r="AZ111" s="294"/>
      <c r="BA111" s="294"/>
      <c r="BB111" s="294"/>
      <c r="BC111" s="294"/>
      <c r="BD111" s="294"/>
      <c r="BE111" s="294"/>
      <c r="BF111" s="294"/>
      <c r="BG111" s="294"/>
      <c r="BH111" s="294"/>
      <c r="BI111" s="294"/>
      <c r="BJ111" s="294"/>
      <c r="BK111" s="294"/>
      <c r="BL111" s="294"/>
      <c r="BM111" s="294"/>
      <c r="BN111" s="294"/>
      <c r="BO111" s="294"/>
    </row>
    <row r="112">
      <c r="A112" s="294"/>
      <c r="B112" s="333"/>
      <c r="D112" s="134"/>
      <c r="E112" s="294"/>
      <c r="I112" s="294"/>
      <c r="J112" s="294"/>
      <c r="N112" s="294"/>
      <c r="O112" s="294"/>
      <c r="P112" s="294"/>
      <c r="Q112" s="294"/>
      <c r="R112" s="294"/>
      <c r="S112" s="294"/>
      <c r="T112" s="294"/>
      <c r="U112" s="294"/>
      <c r="V112" s="294"/>
      <c r="W112" s="294"/>
      <c r="X112" s="294"/>
      <c r="Y112" s="294"/>
      <c r="Z112" s="294"/>
      <c r="AA112" s="294"/>
      <c r="AB112" s="294"/>
      <c r="AC112" s="294"/>
      <c r="AD112" s="294"/>
      <c r="AE112" s="294"/>
      <c r="AF112" s="294"/>
      <c r="AG112" s="294"/>
      <c r="AH112" s="294"/>
      <c r="AI112" s="294"/>
      <c r="AJ112" s="294"/>
      <c r="AK112" s="294"/>
      <c r="AL112" s="294"/>
      <c r="AM112" s="294"/>
      <c r="AN112" s="294"/>
      <c r="AO112" s="294"/>
      <c r="AP112" s="294"/>
      <c r="AQ112" s="294"/>
      <c r="AR112" s="294"/>
      <c r="AS112" s="294"/>
      <c r="AT112" s="294"/>
      <c r="AU112" s="294"/>
      <c r="AV112" s="294"/>
      <c r="AW112" s="294"/>
      <c r="AX112" s="294"/>
      <c r="AY112" s="294"/>
      <c r="AZ112" s="294"/>
      <c r="BA112" s="294"/>
      <c r="BB112" s="294"/>
      <c r="BC112" s="294"/>
      <c r="BD112" s="294"/>
      <c r="BE112" s="294"/>
      <c r="BF112" s="294"/>
      <c r="BG112" s="294"/>
      <c r="BH112" s="294"/>
      <c r="BI112" s="294"/>
      <c r="BJ112" s="294"/>
      <c r="BK112" s="294"/>
      <c r="BL112" s="294"/>
      <c r="BM112" s="294"/>
      <c r="BN112" s="294"/>
      <c r="BO112" s="294"/>
    </row>
    <row r="113">
      <c r="A113" s="294"/>
      <c r="B113" s="333"/>
      <c r="D113" s="134"/>
      <c r="E113" s="294"/>
      <c r="I113" s="294"/>
      <c r="J113" s="294"/>
      <c r="N113" s="294"/>
      <c r="O113" s="294"/>
      <c r="P113" s="294"/>
      <c r="Q113" s="294"/>
      <c r="R113" s="294"/>
      <c r="S113" s="294"/>
      <c r="T113" s="294"/>
      <c r="U113" s="294"/>
      <c r="V113" s="294"/>
      <c r="W113" s="294"/>
      <c r="X113" s="294"/>
      <c r="Y113" s="294"/>
      <c r="Z113" s="294"/>
      <c r="AA113" s="294"/>
      <c r="AB113" s="294"/>
      <c r="AC113" s="294"/>
      <c r="AD113" s="294"/>
      <c r="AE113" s="294"/>
      <c r="AF113" s="294"/>
      <c r="AG113" s="294"/>
      <c r="AH113" s="294"/>
      <c r="AI113" s="294"/>
      <c r="AJ113" s="294"/>
      <c r="AK113" s="294"/>
      <c r="AL113" s="294"/>
      <c r="AM113" s="294"/>
      <c r="AN113" s="294"/>
      <c r="AO113" s="294"/>
      <c r="AP113" s="294"/>
      <c r="AQ113" s="294"/>
      <c r="AR113" s="294"/>
      <c r="AS113" s="294"/>
      <c r="AT113" s="294"/>
      <c r="AU113" s="294"/>
      <c r="AV113" s="294"/>
      <c r="AW113" s="294"/>
      <c r="AX113" s="294"/>
      <c r="AY113" s="294"/>
      <c r="AZ113" s="294"/>
      <c r="BA113" s="294"/>
      <c r="BB113" s="294"/>
      <c r="BC113" s="294"/>
      <c r="BD113" s="294"/>
      <c r="BE113" s="294"/>
      <c r="BF113" s="294"/>
      <c r="BG113" s="294"/>
      <c r="BH113" s="294"/>
      <c r="BI113" s="294"/>
      <c r="BJ113" s="294"/>
      <c r="BK113" s="294"/>
      <c r="BL113" s="294"/>
      <c r="BM113" s="294"/>
      <c r="BN113" s="294"/>
      <c r="BO113" s="294"/>
    </row>
    <row r="114">
      <c r="A114" s="294"/>
      <c r="B114" s="333"/>
      <c r="D114" s="134"/>
      <c r="E114" s="294"/>
      <c r="I114" s="294"/>
      <c r="J114" s="294"/>
      <c r="N114" s="294"/>
      <c r="O114" s="294"/>
      <c r="P114" s="294"/>
      <c r="Q114" s="294"/>
      <c r="R114" s="294"/>
      <c r="S114" s="294"/>
      <c r="T114" s="294"/>
      <c r="U114" s="294"/>
      <c r="V114" s="294"/>
      <c r="W114" s="294"/>
      <c r="X114" s="294"/>
      <c r="Y114" s="294"/>
      <c r="Z114" s="294"/>
      <c r="AA114" s="294"/>
      <c r="AB114" s="294"/>
      <c r="AC114" s="294"/>
      <c r="AD114" s="294"/>
      <c r="AE114" s="294"/>
      <c r="AF114" s="294"/>
      <c r="AG114" s="294"/>
      <c r="AH114" s="294"/>
      <c r="AI114" s="294"/>
      <c r="AJ114" s="294"/>
      <c r="AK114" s="294"/>
      <c r="AL114" s="294"/>
      <c r="AM114" s="294"/>
      <c r="AN114" s="294"/>
      <c r="AO114" s="294"/>
      <c r="AP114" s="294"/>
      <c r="AQ114" s="294"/>
      <c r="AR114" s="294"/>
      <c r="AS114" s="294"/>
      <c r="AT114" s="294"/>
      <c r="AU114" s="294"/>
      <c r="AV114" s="294"/>
      <c r="AW114" s="294"/>
      <c r="AX114" s="294"/>
      <c r="AY114" s="294"/>
      <c r="AZ114" s="294"/>
      <c r="BA114" s="294"/>
      <c r="BB114" s="294"/>
      <c r="BC114" s="294"/>
      <c r="BD114" s="294"/>
      <c r="BE114" s="294"/>
      <c r="BF114" s="294"/>
      <c r="BG114" s="294"/>
      <c r="BH114" s="294"/>
      <c r="BI114" s="294"/>
      <c r="BJ114" s="294"/>
      <c r="BK114" s="294"/>
      <c r="BL114" s="294"/>
      <c r="BM114" s="294"/>
      <c r="BN114" s="294"/>
      <c r="BO114" s="294"/>
    </row>
    <row r="115">
      <c r="A115" s="294"/>
      <c r="B115" s="333"/>
      <c r="D115" s="134"/>
      <c r="E115" s="294"/>
      <c r="I115" s="294"/>
      <c r="J115" s="294"/>
      <c r="N115" s="294"/>
      <c r="O115" s="294"/>
      <c r="P115" s="294"/>
      <c r="Q115" s="294"/>
      <c r="R115" s="294"/>
      <c r="S115" s="294"/>
      <c r="T115" s="294"/>
      <c r="U115" s="294"/>
      <c r="V115" s="294"/>
      <c r="W115" s="294"/>
      <c r="X115" s="294"/>
      <c r="Y115" s="294"/>
      <c r="Z115" s="294"/>
      <c r="AA115" s="294"/>
      <c r="AB115" s="294"/>
      <c r="AC115" s="294"/>
      <c r="AD115" s="294"/>
      <c r="AE115" s="294"/>
      <c r="AF115" s="294"/>
      <c r="AG115" s="294"/>
      <c r="AH115" s="294"/>
      <c r="AI115" s="294"/>
      <c r="AJ115" s="294"/>
      <c r="AK115" s="294"/>
      <c r="AL115" s="294"/>
      <c r="AM115" s="294"/>
      <c r="AN115" s="294"/>
      <c r="AO115" s="294"/>
      <c r="AP115" s="294"/>
      <c r="AQ115" s="294"/>
      <c r="AR115" s="294"/>
      <c r="AS115" s="294"/>
      <c r="AT115" s="294"/>
      <c r="AU115" s="294"/>
      <c r="AV115" s="294"/>
      <c r="AW115" s="294"/>
      <c r="AX115" s="294"/>
      <c r="AY115" s="294"/>
      <c r="AZ115" s="294"/>
      <c r="BA115" s="294"/>
      <c r="BB115" s="294"/>
      <c r="BC115" s="294"/>
      <c r="BD115" s="294"/>
      <c r="BE115" s="294"/>
      <c r="BF115" s="294"/>
      <c r="BG115" s="294"/>
      <c r="BH115" s="294"/>
      <c r="BI115" s="294"/>
      <c r="BJ115" s="294"/>
      <c r="BK115" s="294"/>
      <c r="BL115" s="294"/>
      <c r="BM115" s="294"/>
      <c r="BN115" s="294"/>
      <c r="BO115" s="294"/>
    </row>
    <row r="116">
      <c r="A116" s="294"/>
      <c r="B116" s="333"/>
      <c r="D116" s="134"/>
      <c r="E116" s="294"/>
      <c r="I116" s="294"/>
      <c r="J116" s="294"/>
      <c r="N116" s="294"/>
      <c r="O116" s="294"/>
      <c r="P116" s="294"/>
      <c r="Q116" s="294"/>
      <c r="R116" s="294"/>
      <c r="S116" s="294"/>
      <c r="T116" s="294"/>
      <c r="U116" s="294"/>
      <c r="V116" s="294"/>
      <c r="W116" s="294"/>
      <c r="X116" s="294"/>
      <c r="Y116" s="294"/>
      <c r="Z116" s="294"/>
      <c r="AA116" s="294"/>
      <c r="AB116" s="294"/>
      <c r="AC116" s="294"/>
      <c r="AD116" s="294"/>
      <c r="AE116" s="294"/>
      <c r="AF116" s="294"/>
      <c r="AG116" s="294"/>
      <c r="AH116" s="294"/>
      <c r="AI116" s="294"/>
      <c r="AJ116" s="294"/>
      <c r="AK116" s="294"/>
      <c r="AL116" s="294"/>
      <c r="AM116" s="294"/>
      <c r="AN116" s="294"/>
      <c r="AO116" s="294"/>
      <c r="AP116" s="294"/>
      <c r="AQ116" s="294"/>
      <c r="AR116" s="294"/>
      <c r="AS116" s="294"/>
      <c r="AT116" s="294"/>
      <c r="AU116" s="294"/>
      <c r="AV116" s="294"/>
      <c r="AW116" s="294"/>
      <c r="AX116" s="294"/>
      <c r="AY116" s="294"/>
      <c r="AZ116" s="294"/>
      <c r="BA116" s="294"/>
      <c r="BB116" s="294"/>
      <c r="BC116" s="294"/>
      <c r="BD116" s="294"/>
      <c r="BE116" s="294"/>
      <c r="BF116" s="294"/>
      <c r="BG116" s="294"/>
      <c r="BH116" s="294"/>
      <c r="BI116" s="294"/>
      <c r="BJ116" s="294"/>
      <c r="BK116" s="294"/>
      <c r="BL116" s="294"/>
      <c r="BM116" s="294"/>
      <c r="BN116" s="294"/>
      <c r="BO116" s="294"/>
    </row>
    <row r="117">
      <c r="A117" s="294"/>
      <c r="B117" s="333"/>
      <c r="D117" s="134"/>
      <c r="E117" s="294"/>
      <c r="I117" s="294"/>
      <c r="J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c r="AK117" s="294"/>
      <c r="AL117" s="294"/>
      <c r="AM117" s="294"/>
      <c r="AN117" s="294"/>
      <c r="AO117" s="294"/>
      <c r="AP117" s="294"/>
      <c r="AQ117" s="294"/>
      <c r="AR117" s="294"/>
      <c r="AS117" s="294"/>
      <c r="AT117" s="294"/>
      <c r="AU117" s="294"/>
      <c r="AV117" s="294"/>
      <c r="AW117" s="294"/>
      <c r="AX117" s="294"/>
      <c r="AY117" s="294"/>
      <c r="AZ117" s="294"/>
      <c r="BA117" s="294"/>
      <c r="BB117" s="294"/>
      <c r="BC117" s="294"/>
      <c r="BD117" s="294"/>
      <c r="BE117" s="294"/>
      <c r="BF117" s="294"/>
      <c r="BG117" s="294"/>
      <c r="BH117" s="294"/>
      <c r="BI117" s="294"/>
      <c r="BJ117" s="294"/>
      <c r="BK117" s="294"/>
      <c r="BL117" s="294"/>
      <c r="BM117" s="294"/>
      <c r="BN117" s="294"/>
      <c r="BO117" s="294"/>
    </row>
    <row r="118">
      <c r="A118" s="294"/>
      <c r="B118" s="333"/>
      <c r="D118" s="134"/>
      <c r="E118" s="294"/>
      <c r="I118" s="294"/>
      <c r="J118" s="294"/>
      <c r="N118" s="294"/>
      <c r="O118" s="294"/>
      <c r="P118" s="294"/>
      <c r="Q118" s="294"/>
      <c r="R118" s="294"/>
      <c r="S118" s="294"/>
      <c r="T118" s="294"/>
      <c r="U118" s="294"/>
      <c r="V118" s="294"/>
      <c r="W118" s="294"/>
      <c r="X118" s="294"/>
      <c r="Y118" s="294"/>
      <c r="Z118" s="294"/>
      <c r="AA118" s="294"/>
      <c r="AB118" s="294"/>
      <c r="AC118" s="294"/>
      <c r="AD118" s="294"/>
      <c r="AE118" s="294"/>
      <c r="AF118" s="294"/>
      <c r="AG118" s="294"/>
      <c r="AH118" s="294"/>
      <c r="AI118" s="294"/>
      <c r="AJ118" s="294"/>
      <c r="AK118" s="294"/>
      <c r="AL118" s="294"/>
      <c r="AM118" s="294"/>
      <c r="AN118" s="294"/>
      <c r="AO118" s="294"/>
      <c r="AP118" s="294"/>
      <c r="AQ118" s="294"/>
      <c r="AR118" s="294"/>
      <c r="AS118" s="294"/>
      <c r="AT118" s="294"/>
      <c r="AU118" s="294"/>
      <c r="AV118" s="294"/>
      <c r="AW118" s="294"/>
      <c r="AX118" s="294"/>
      <c r="AY118" s="294"/>
      <c r="AZ118" s="294"/>
      <c r="BA118" s="294"/>
      <c r="BB118" s="294"/>
      <c r="BC118" s="294"/>
      <c r="BD118" s="294"/>
      <c r="BE118" s="294"/>
      <c r="BF118" s="294"/>
      <c r="BG118" s="294"/>
      <c r="BH118" s="294"/>
      <c r="BI118" s="294"/>
      <c r="BJ118" s="294"/>
      <c r="BK118" s="294"/>
      <c r="BL118" s="294"/>
      <c r="BM118" s="294"/>
      <c r="BN118" s="294"/>
      <c r="BO118" s="294"/>
    </row>
    <row r="119">
      <c r="A119" s="294"/>
      <c r="B119" s="333"/>
      <c r="D119" s="134"/>
      <c r="E119" s="294"/>
      <c r="I119" s="294"/>
      <c r="J119" s="294"/>
      <c r="N119" s="294"/>
      <c r="O119" s="294"/>
      <c r="P119" s="294"/>
      <c r="Q119" s="294"/>
      <c r="R119" s="294"/>
      <c r="S119" s="294"/>
      <c r="T119" s="294"/>
      <c r="U119" s="294"/>
      <c r="V119" s="294"/>
      <c r="W119" s="294"/>
      <c r="X119" s="294"/>
      <c r="Y119" s="294"/>
      <c r="Z119" s="294"/>
      <c r="AA119" s="294"/>
      <c r="AB119" s="294"/>
      <c r="AC119" s="294"/>
      <c r="AD119" s="294"/>
      <c r="AE119" s="294"/>
      <c r="AF119" s="294"/>
      <c r="AG119" s="294"/>
      <c r="AH119" s="294"/>
      <c r="AI119" s="294"/>
      <c r="AJ119" s="294"/>
      <c r="AK119" s="294"/>
      <c r="AL119" s="294"/>
      <c r="AM119" s="294"/>
      <c r="AN119" s="294"/>
      <c r="AO119" s="294"/>
      <c r="AP119" s="294"/>
      <c r="AQ119" s="294"/>
      <c r="AR119" s="294"/>
      <c r="AS119" s="294"/>
      <c r="AT119" s="294"/>
      <c r="AU119" s="294"/>
      <c r="AV119" s="294"/>
      <c r="AW119" s="294"/>
      <c r="AX119" s="294"/>
      <c r="AY119" s="294"/>
      <c r="AZ119" s="294"/>
      <c r="BA119" s="294"/>
      <c r="BB119" s="294"/>
      <c r="BC119" s="294"/>
      <c r="BD119" s="294"/>
      <c r="BE119" s="294"/>
      <c r="BF119" s="294"/>
      <c r="BG119" s="294"/>
      <c r="BH119" s="294"/>
      <c r="BI119" s="294"/>
      <c r="BJ119" s="294"/>
      <c r="BK119" s="294"/>
      <c r="BL119" s="294"/>
      <c r="BM119" s="294"/>
      <c r="BN119" s="294"/>
      <c r="BO119" s="294"/>
    </row>
    <row r="120">
      <c r="A120" s="294"/>
      <c r="B120" s="333"/>
      <c r="D120" s="134"/>
      <c r="E120" s="294"/>
      <c r="I120" s="294"/>
      <c r="J120" s="294"/>
      <c r="N120" s="294"/>
      <c r="O120" s="294"/>
      <c r="P120" s="294"/>
      <c r="Q120" s="294"/>
      <c r="R120" s="294"/>
      <c r="S120" s="294"/>
      <c r="T120" s="294"/>
      <c r="U120" s="294"/>
      <c r="V120" s="294"/>
      <c r="W120" s="294"/>
      <c r="X120" s="294"/>
      <c r="Y120" s="294"/>
      <c r="Z120" s="294"/>
      <c r="AA120" s="294"/>
      <c r="AB120" s="294"/>
      <c r="AC120" s="294"/>
      <c r="AD120" s="294"/>
      <c r="AE120" s="294"/>
      <c r="AF120" s="294"/>
      <c r="AG120" s="294"/>
      <c r="AH120" s="294"/>
      <c r="AI120" s="294"/>
      <c r="AJ120" s="294"/>
      <c r="AK120" s="294"/>
      <c r="AL120" s="294"/>
      <c r="AM120" s="294"/>
      <c r="AN120" s="294"/>
      <c r="AO120" s="294"/>
      <c r="AP120" s="294"/>
      <c r="AQ120" s="294"/>
      <c r="AR120" s="294"/>
      <c r="AS120" s="294"/>
      <c r="AT120" s="294"/>
      <c r="AU120" s="294"/>
      <c r="AV120" s="294"/>
      <c r="AW120" s="294"/>
      <c r="AX120" s="294"/>
      <c r="AY120" s="294"/>
      <c r="AZ120" s="294"/>
      <c r="BA120" s="294"/>
      <c r="BB120" s="294"/>
      <c r="BC120" s="294"/>
      <c r="BD120" s="294"/>
      <c r="BE120" s="294"/>
      <c r="BF120" s="294"/>
      <c r="BG120" s="294"/>
      <c r="BH120" s="294"/>
      <c r="BI120" s="294"/>
      <c r="BJ120" s="294"/>
      <c r="BK120" s="294"/>
      <c r="BL120" s="294"/>
      <c r="BM120" s="294"/>
      <c r="BN120" s="294"/>
      <c r="BO120" s="294"/>
    </row>
    <row r="121">
      <c r="A121" s="294"/>
      <c r="B121" s="333"/>
      <c r="D121" s="134"/>
      <c r="E121" s="294"/>
      <c r="I121" s="294"/>
      <c r="J121" s="294"/>
      <c r="N121" s="294"/>
      <c r="O121" s="294"/>
      <c r="P121" s="294"/>
      <c r="Q121" s="294"/>
      <c r="R121" s="294"/>
      <c r="S121" s="294"/>
      <c r="T121" s="294"/>
      <c r="U121" s="294"/>
      <c r="V121" s="294"/>
      <c r="W121" s="294"/>
      <c r="X121" s="294"/>
      <c r="Y121" s="294"/>
      <c r="Z121" s="294"/>
      <c r="AA121" s="294"/>
      <c r="AB121" s="294"/>
      <c r="AC121" s="294"/>
      <c r="AD121" s="294"/>
      <c r="AE121" s="294"/>
      <c r="AF121" s="294"/>
      <c r="AG121" s="294"/>
      <c r="AH121" s="294"/>
      <c r="AI121" s="294"/>
      <c r="AJ121" s="294"/>
      <c r="AK121" s="294"/>
      <c r="AL121" s="294"/>
      <c r="AM121" s="294"/>
      <c r="AN121" s="294"/>
      <c r="AO121" s="294"/>
      <c r="AP121" s="294"/>
      <c r="AQ121" s="294"/>
      <c r="AR121" s="294"/>
      <c r="AS121" s="294"/>
      <c r="AT121" s="294"/>
      <c r="AU121" s="294"/>
      <c r="AV121" s="294"/>
      <c r="AW121" s="294"/>
      <c r="AX121" s="294"/>
      <c r="AY121" s="294"/>
      <c r="AZ121" s="294"/>
      <c r="BA121" s="294"/>
      <c r="BB121" s="294"/>
      <c r="BC121" s="294"/>
      <c r="BD121" s="294"/>
      <c r="BE121" s="294"/>
      <c r="BF121" s="294"/>
      <c r="BG121" s="294"/>
      <c r="BH121" s="294"/>
      <c r="BI121" s="294"/>
      <c r="BJ121" s="294"/>
      <c r="BK121" s="294"/>
      <c r="BL121" s="294"/>
      <c r="BM121" s="294"/>
      <c r="BN121" s="294"/>
      <c r="BO121" s="294"/>
    </row>
    <row r="122">
      <c r="A122" s="294"/>
      <c r="B122" s="333"/>
      <c r="D122" s="134"/>
      <c r="E122" s="294"/>
      <c r="I122" s="294"/>
      <c r="J122" s="294"/>
      <c r="N122" s="294"/>
      <c r="O122" s="294"/>
      <c r="P122" s="294"/>
      <c r="Q122" s="294"/>
      <c r="R122" s="294"/>
      <c r="S122" s="294"/>
      <c r="T122" s="294"/>
      <c r="U122" s="294"/>
      <c r="V122" s="294"/>
      <c r="W122" s="294"/>
      <c r="X122" s="294"/>
      <c r="Y122" s="294"/>
      <c r="Z122" s="294"/>
      <c r="AA122" s="294"/>
      <c r="AB122" s="294"/>
      <c r="AC122" s="294"/>
      <c r="AD122" s="294"/>
      <c r="AE122" s="294"/>
      <c r="AF122" s="294"/>
      <c r="AG122" s="294"/>
      <c r="AH122" s="294"/>
      <c r="AI122" s="294"/>
      <c r="AJ122" s="294"/>
      <c r="AK122" s="294"/>
      <c r="AL122" s="294"/>
      <c r="AM122" s="294"/>
      <c r="AN122" s="294"/>
      <c r="AO122" s="294"/>
      <c r="AP122" s="294"/>
      <c r="AQ122" s="294"/>
      <c r="AR122" s="294"/>
      <c r="AS122" s="294"/>
      <c r="AT122" s="294"/>
      <c r="AU122" s="294"/>
      <c r="AV122" s="294"/>
      <c r="AW122" s="294"/>
      <c r="AX122" s="294"/>
      <c r="AY122" s="294"/>
      <c r="AZ122" s="294"/>
      <c r="BA122" s="294"/>
      <c r="BB122" s="294"/>
      <c r="BC122" s="294"/>
      <c r="BD122" s="294"/>
      <c r="BE122" s="294"/>
      <c r="BF122" s="294"/>
      <c r="BG122" s="294"/>
      <c r="BH122" s="294"/>
      <c r="BI122" s="294"/>
      <c r="BJ122" s="294"/>
      <c r="BK122" s="294"/>
      <c r="BL122" s="294"/>
      <c r="BM122" s="294"/>
      <c r="BN122" s="294"/>
      <c r="BO122" s="294"/>
    </row>
    <row r="123">
      <c r="A123" s="294"/>
      <c r="B123" s="333"/>
      <c r="D123" s="134"/>
      <c r="E123" s="294"/>
      <c r="I123" s="294"/>
      <c r="J123" s="294"/>
      <c r="N123" s="294"/>
      <c r="O123" s="294"/>
      <c r="P123" s="294"/>
      <c r="Q123" s="294"/>
      <c r="R123" s="294"/>
      <c r="S123" s="294"/>
      <c r="T123" s="294"/>
      <c r="U123" s="294"/>
      <c r="V123" s="294"/>
      <c r="W123" s="294"/>
      <c r="X123" s="294"/>
      <c r="Y123" s="294"/>
      <c r="Z123" s="294"/>
      <c r="AA123" s="294"/>
      <c r="AB123" s="294"/>
      <c r="AC123" s="294"/>
      <c r="AD123" s="294"/>
      <c r="AE123" s="294"/>
      <c r="AF123" s="294"/>
      <c r="AG123" s="294"/>
      <c r="AH123" s="294"/>
      <c r="AI123" s="294"/>
      <c r="AJ123" s="294"/>
      <c r="AK123" s="294"/>
      <c r="AL123" s="294"/>
      <c r="AM123" s="294"/>
      <c r="AN123" s="294"/>
      <c r="AO123" s="294"/>
      <c r="AP123" s="294"/>
      <c r="AQ123" s="294"/>
      <c r="AR123" s="294"/>
      <c r="AS123" s="294"/>
      <c r="AT123" s="294"/>
      <c r="AU123" s="294"/>
      <c r="AV123" s="294"/>
      <c r="AW123" s="294"/>
      <c r="AX123" s="294"/>
      <c r="AY123" s="294"/>
      <c r="AZ123" s="294"/>
      <c r="BA123" s="294"/>
      <c r="BB123" s="294"/>
      <c r="BC123" s="294"/>
      <c r="BD123" s="294"/>
      <c r="BE123" s="294"/>
      <c r="BF123" s="294"/>
      <c r="BG123" s="294"/>
      <c r="BH123" s="294"/>
      <c r="BI123" s="294"/>
      <c r="BJ123" s="294"/>
      <c r="BK123" s="294"/>
      <c r="BL123" s="294"/>
      <c r="BM123" s="294"/>
      <c r="BN123" s="294"/>
      <c r="BO123" s="294"/>
    </row>
    <row r="124">
      <c r="A124" s="294"/>
      <c r="B124" s="333"/>
      <c r="D124" s="134"/>
      <c r="E124" s="294"/>
      <c r="I124" s="294"/>
      <c r="J124" s="294"/>
      <c r="N124" s="294"/>
      <c r="O124" s="294"/>
      <c r="P124" s="294"/>
      <c r="Q124" s="294"/>
      <c r="R124" s="294"/>
      <c r="S124" s="294"/>
      <c r="T124" s="294"/>
      <c r="U124" s="294"/>
      <c r="V124" s="294"/>
      <c r="W124" s="294"/>
      <c r="X124" s="294"/>
      <c r="Y124" s="294"/>
      <c r="Z124" s="294"/>
      <c r="AA124" s="294"/>
      <c r="AB124" s="294"/>
      <c r="AC124" s="294"/>
      <c r="AD124" s="294"/>
      <c r="AE124" s="294"/>
      <c r="AF124" s="294"/>
      <c r="AG124" s="294"/>
      <c r="AH124" s="294"/>
      <c r="AI124" s="294"/>
      <c r="AJ124" s="294"/>
      <c r="AK124" s="294"/>
      <c r="AL124" s="294"/>
      <c r="AM124" s="294"/>
      <c r="AN124" s="294"/>
      <c r="AO124" s="294"/>
      <c r="AP124" s="294"/>
      <c r="AQ124" s="294"/>
      <c r="AR124" s="294"/>
      <c r="AS124" s="294"/>
      <c r="AT124" s="294"/>
      <c r="AU124" s="294"/>
      <c r="AV124" s="294"/>
      <c r="AW124" s="294"/>
      <c r="AX124" s="294"/>
      <c r="AY124" s="294"/>
      <c r="AZ124" s="294"/>
      <c r="BA124" s="294"/>
      <c r="BB124" s="294"/>
      <c r="BC124" s="294"/>
      <c r="BD124" s="294"/>
      <c r="BE124" s="294"/>
      <c r="BF124" s="294"/>
      <c r="BG124" s="294"/>
      <c r="BH124" s="294"/>
      <c r="BI124" s="294"/>
      <c r="BJ124" s="294"/>
      <c r="BK124" s="294"/>
      <c r="BL124" s="294"/>
      <c r="BM124" s="294"/>
      <c r="BN124" s="294"/>
      <c r="BO124" s="294"/>
    </row>
    <row r="125">
      <c r="A125" s="294"/>
      <c r="B125" s="333"/>
      <c r="D125" s="134"/>
      <c r="E125" s="294"/>
      <c r="I125" s="294"/>
      <c r="J125" s="294"/>
      <c r="N125" s="294"/>
      <c r="O125" s="294"/>
      <c r="P125" s="294"/>
      <c r="Q125" s="294"/>
      <c r="R125" s="294"/>
      <c r="S125" s="294"/>
      <c r="T125" s="294"/>
      <c r="U125" s="294"/>
      <c r="V125" s="294"/>
      <c r="W125" s="294"/>
      <c r="X125" s="294"/>
      <c r="Y125" s="294"/>
      <c r="Z125" s="294"/>
      <c r="AA125" s="294"/>
      <c r="AB125" s="294"/>
      <c r="AC125" s="294"/>
      <c r="AD125" s="294"/>
      <c r="AE125" s="294"/>
      <c r="AF125" s="294"/>
      <c r="AG125" s="294"/>
      <c r="AH125" s="294"/>
      <c r="AI125" s="294"/>
      <c r="AJ125" s="294"/>
      <c r="AK125" s="294"/>
      <c r="AL125" s="294"/>
      <c r="AM125" s="294"/>
      <c r="AN125" s="294"/>
      <c r="AO125" s="294"/>
      <c r="AP125" s="294"/>
      <c r="AQ125" s="294"/>
      <c r="AR125" s="294"/>
      <c r="AS125" s="294"/>
      <c r="AT125" s="294"/>
      <c r="AU125" s="294"/>
      <c r="AV125" s="294"/>
      <c r="AW125" s="294"/>
      <c r="AX125" s="294"/>
      <c r="AY125" s="294"/>
      <c r="AZ125" s="294"/>
      <c r="BA125" s="294"/>
      <c r="BB125" s="294"/>
      <c r="BC125" s="294"/>
      <c r="BD125" s="294"/>
      <c r="BE125" s="294"/>
      <c r="BF125" s="294"/>
      <c r="BG125" s="294"/>
      <c r="BH125" s="294"/>
      <c r="BI125" s="294"/>
      <c r="BJ125" s="294"/>
      <c r="BK125" s="294"/>
      <c r="BL125" s="294"/>
      <c r="BM125" s="294"/>
      <c r="BN125" s="294"/>
      <c r="BO125" s="294"/>
    </row>
    <row r="126">
      <c r="A126" s="294"/>
      <c r="B126" s="333"/>
      <c r="D126" s="134"/>
      <c r="E126" s="294"/>
      <c r="I126" s="294"/>
      <c r="J126" s="294"/>
      <c r="N126" s="294"/>
      <c r="O126" s="294"/>
      <c r="P126" s="294"/>
      <c r="Q126" s="294"/>
      <c r="R126" s="294"/>
      <c r="S126" s="294"/>
      <c r="T126" s="294"/>
      <c r="U126" s="294"/>
      <c r="V126" s="294"/>
      <c r="W126" s="294"/>
      <c r="X126" s="294"/>
      <c r="Y126" s="294"/>
      <c r="Z126" s="294"/>
      <c r="AA126" s="294"/>
      <c r="AB126" s="294"/>
      <c r="AC126" s="294"/>
      <c r="AD126" s="294"/>
      <c r="AE126" s="294"/>
      <c r="AF126" s="294"/>
      <c r="AG126" s="294"/>
      <c r="AH126" s="294"/>
      <c r="AI126" s="294"/>
      <c r="AJ126" s="294"/>
      <c r="AK126" s="294"/>
      <c r="AL126" s="294"/>
      <c r="AM126" s="294"/>
      <c r="AN126" s="294"/>
      <c r="AO126" s="294"/>
      <c r="AP126" s="294"/>
      <c r="AQ126" s="294"/>
      <c r="AR126" s="294"/>
      <c r="AS126" s="294"/>
      <c r="AT126" s="294"/>
      <c r="AU126" s="294"/>
      <c r="AV126" s="294"/>
      <c r="AW126" s="294"/>
      <c r="AX126" s="294"/>
      <c r="AY126" s="294"/>
      <c r="AZ126" s="294"/>
      <c r="BA126" s="294"/>
      <c r="BB126" s="294"/>
      <c r="BC126" s="294"/>
      <c r="BD126" s="294"/>
      <c r="BE126" s="294"/>
      <c r="BF126" s="294"/>
      <c r="BG126" s="294"/>
      <c r="BH126" s="294"/>
      <c r="BI126" s="294"/>
      <c r="BJ126" s="294"/>
      <c r="BK126" s="294"/>
      <c r="BL126" s="294"/>
      <c r="BM126" s="294"/>
      <c r="BN126" s="294"/>
      <c r="BO126" s="294"/>
    </row>
    <row r="127">
      <c r="A127" s="294"/>
      <c r="B127" s="333"/>
      <c r="D127" s="134"/>
      <c r="E127" s="294"/>
      <c r="I127" s="294"/>
      <c r="J127" s="294"/>
      <c r="N127" s="294"/>
      <c r="O127" s="294"/>
      <c r="P127" s="294"/>
      <c r="Q127" s="294"/>
      <c r="R127" s="294"/>
      <c r="S127" s="294"/>
      <c r="T127" s="294"/>
      <c r="U127" s="294"/>
      <c r="V127" s="294"/>
      <c r="W127" s="294"/>
      <c r="X127" s="294"/>
      <c r="Y127" s="294"/>
      <c r="Z127" s="294"/>
      <c r="AA127" s="294"/>
      <c r="AB127" s="294"/>
      <c r="AC127" s="294"/>
      <c r="AD127" s="294"/>
      <c r="AE127" s="294"/>
      <c r="AF127" s="294"/>
      <c r="AG127" s="294"/>
      <c r="AH127" s="294"/>
      <c r="AI127" s="294"/>
      <c r="AJ127" s="294"/>
      <c r="AK127" s="294"/>
      <c r="AL127" s="294"/>
      <c r="AM127" s="294"/>
      <c r="AN127" s="294"/>
      <c r="AO127" s="294"/>
      <c r="AP127" s="294"/>
      <c r="AQ127" s="294"/>
      <c r="AR127" s="294"/>
      <c r="AS127" s="294"/>
      <c r="AT127" s="294"/>
      <c r="AU127" s="294"/>
      <c r="AV127" s="294"/>
      <c r="AW127" s="294"/>
      <c r="AX127" s="294"/>
      <c r="AY127" s="294"/>
      <c r="AZ127" s="294"/>
      <c r="BA127" s="294"/>
      <c r="BB127" s="294"/>
      <c r="BC127" s="294"/>
      <c r="BD127" s="294"/>
      <c r="BE127" s="294"/>
      <c r="BF127" s="294"/>
      <c r="BG127" s="294"/>
      <c r="BH127" s="294"/>
      <c r="BI127" s="294"/>
      <c r="BJ127" s="294"/>
      <c r="BK127" s="294"/>
      <c r="BL127" s="294"/>
      <c r="BM127" s="294"/>
      <c r="BN127" s="294"/>
      <c r="BO127" s="294"/>
    </row>
    <row r="128">
      <c r="A128" s="294"/>
      <c r="B128" s="333"/>
      <c r="D128" s="134"/>
      <c r="E128" s="294"/>
      <c r="I128" s="294"/>
      <c r="J128" s="294"/>
      <c r="N128" s="294"/>
      <c r="O128" s="294"/>
      <c r="P128" s="294"/>
      <c r="Q128" s="294"/>
      <c r="R128" s="294"/>
      <c r="S128" s="294"/>
      <c r="T128" s="294"/>
      <c r="U128" s="294"/>
      <c r="V128" s="294"/>
      <c r="W128" s="294"/>
      <c r="X128" s="294"/>
      <c r="Y128" s="294"/>
      <c r="Z128" s="294"/>
      <c r="AA128" s="294"/>
      <c r="AB128" s="294"/>
      <c r="AC128" s="294"/>
      <c r="AD128" s="294"/>
      <c r="AE128" s="294"/>
      <c r="AF128" s="294"/>
      <c r="AG128" s="294"/>
      <c r="AH128" s="294"/>
      <c r="AI128" s="294"/>
      <c r="AJ128" s="294"/>
      <c r="AK128" s="294"/>
      <c r="AL128" s="294"/>
      <c r="AM128" s="294"/>
      <c r="AN128" s="294"/>
      <c r="AO128" s="294"/>
      <c r="AP128" s="294"/>
      <c r="AQ128" s="294"/>
      <c r="AR128" s="294"/>
      <c r="AS128" s="294"/>
      <c r="AT128" s="294"/>
      <c r="AU128" s="294"/>
      <c r="AV128" s="294"/>
      <c r="AW128" s="294"/>
      <c r="AX128" s="294"/>
      <c r="AY128" s="294"/>
      <c r="AZ128" s="294"/>
      <c r="BA128" s="294"/>
      <c r="BB128" s="294"/>
      <c r="BC128" s="294"/>
      <c r="BD128" s="294"/>
      <c r="BE128" s="294"/>
      <c r="BF128" s="294"/>
      <c r="BG128" s="294"/>
      <c r="BH128" s="294"/>
      <c r="BI128" s="294"/>
      <c r="BJ128" s="294"/>
      <c r="BK128" s="294"/>
      <c r="BL128" s="294"/>
      <c r="BM128" s="294"/>
      <c r="BN128" s="294"/>
      <c r="BO128" s="294"/>
    </row>
    <row r="129">
      <c r="A129" s="294"/>
      <c r="B129" s="333"/>
      <c r="D129" s="134"/>
      <c r="E129" s="294"/>
      <c r="I129" s="294"/>
      <c r="J129" s="294"/>
      <c r="N129" s="294"/>
      <c r="O129" s="294"/>
      <c r="P129" s="294"/>
      <c r="Q129" s="294"/>
      <c r="R129" s="294"/>
      <c r="S129" s="294"/>
      <c r="T129" s="294"/>
      <c r="U129" s="294"/>
      <c r="V129" s="294"/>
      <c r="W129" s="294"/>
      <c r="X129" s="294"/>
      <c r="Y129" s="294"/>
      <c r="Z129" s="294"/>
      <c r="AA129" s="294"/>
      <c r="AB129" s="294"/>
      <c r="AC129" s="294"/>
      <c r="AD129" s="294"/>
      <c r="AE129" s="294"/>
      <c r="AF129" s="294"/>
      <c r="AG129" s="294"/>
      <c r="AH129" s="294"/>
      <c r="AI129" s="294"/>
      <c r="AJ129" s="294"/>
      <c r="AK129" s="294"/>
      <c r="AL129" s="294"/>
      <c r="AM129" s="294"/>
      <c r="AN129" s="294"/>
      <c r="AO129" s="294"/>
      <c r="AP129" s="294"/>
      <c r="AQ129" s="294"/>
      <c r="AR129" s="294"/>
      <c r="AS129" s="294"/>
      <c r="AT129" s="294"/>
      <c r="AU129" s="294"/>
      <c r="AV129" s="294"/>
      <c r="AW129" s="294"/>
      <c r="AX129" s="294"/>
      <c r="AY129" s="294"/>
      <c r="AZ129" s="294"/>
      <c r="BA129" s="294"/>
      <c r="BB129" s="294"/>
      <c r="BC129" s="294"/>
      <c r="BD129" s="294"/>
      <c r="BE129" s="294"/>
      <c r="BF129" s="294"/>
      <c r="BG129" s="294"/>
      <c r="BH129" s="294"/>
      <c r="BI129" s="294"/>
      <c r="BJ129" s="294"/>
      <c r="BK129" s="294"/>
      <c r="BL129" s="294"/>
      <c r="BM129" s="294"/>
      <c r="BN129" s="294"/>
      <c r="BO129" s="294"/>
    </row>
    <row r="130">
      <c r="A130" s="294"/>
      <c r="B130" s="333"/>
      <c r="D130" s="134"/>
      <c r="E130" s="294"/>
      <c r="I130" s="294"/>
      <c r="J130" s="294"/>
      <c r="N130" s="294"/>
      <c r="O130" s="294"/>
      <c r="P130" s="294"/>
      <c r="Q130" s="294"/>
      <c r="R130" s="294"/>
      <c r="S130" s="294"/>
      <c r="T130" s="294"/>
      <c r="U130" s="294"/>
      <c r="V130" s="294"/>
      <c r="W130" s="294"/>
      <c r="X130" s="294"/>
      <c r="Y130" s="294"/>
      <c r="Z130" s="294"/>
      <c r="AA130" s="294"/>
      <c r="AB130" s="294"/>
      <c r="AC130" s="294"/>
      <c r="AD130" s="294"/>
      <c r="AE130" s="294"/>
      <c r="AF130" s="294"/>
      <c r="AG130" s="294"/>
      <c r="AH130" s="294"/>
      <c r="AI130" s="294"/>
      <c r="AJ130" s="294"/>
      <c r="AK130" s="294"/>
      <c r="AL130" s="294"/>
      <c r="AM130" s="294"/>
      <c r="AN130" s="294"/>
      <c r="AO130" s="294"/>
      <c r="AP130" s="294"/>
      <c r="AQ130" s="294"/>
      <c r="AR130" s="294"/>
      <c r="AS130" s="294"/>
      <c r="AT130" s="294"/>
      <c r="AU130" s="294"/>
      <c r="AV130" s="294"/>
      <c r="AW130" s="294"/>
      <c r="AX130" s="294"/>
      <c r="AY130" s="294"/>
      <c r="AZ130" s="294"/>
      <c r="BA130" s="294"/>
      <c r="BB130" s="294"/>
      <c r="BC130" s="294"/>
      <c r="BD130" s="294"/>
      <c r="BE130" s="294"/>
      <c r="BF130" s="294"/>
      <c r="BG130" s="294"/>
      <c r="BH130" s="294"/>
      <c r="BI130" s="294"/>
      <c r="BJ130" s="294"/>
      <c r="BK130" s="294"/>
      <c r="BL130" s="294"/>
      <c r="BM130" s="294"/>
      <c r="BN130" s="294"/>
      <c r="BO130" s="294"/>
    </row>
    <row r="131">
      <c r="A131" s="294"/>
      <c r="B131" s="333"/>
      <c r="D131" s="134"/>
      <c r="E131" s="294"/>
      <c r="I131" s="294"/>
      <c r="J131" s="294"/>
      <c r="N131" s="294"/>
      <c r="O131" s="294"/>
      <c r="P131" s="294"/>
      <c r="Q131" s="294"/>
      <c r="R131" s="294"/>
      <c r="S131" s="294"/>
      <c r="T131" s="294"/>
      <c r="U131" s="294"/>
      <c r="V131" s="294"/>
      <c r="W131" s="294"/>
      <c r="X131" s="294"/>
      <c r="Y131" s="294"/>
      <c r="Z131" s="294"/>
      <c r="AA131" s="294"/>
      <c r="AB131" s="294"/>
      <c r="AC131" s="294"/>
      <c r="AD131" s="294"/>
      <c r="AE131" s="294"/>
      <c r="AF131" s="294"/>
      <c r="AG131" s="294"/>
      <c r="AH131" s="294"/>
      <c r="AI131" s="294"/>
      <c r="AJ131" s="294"/>
      <c r="AK131" s="294"/>
      <c r="AL131" s="294"/>
      <c r="AM131" s="294"/>
      <c r="AN131" s="294"/>
      <c r="AO131" s="294"/>
      <c r="AP131" s="294"/>
      <c r="AQ131" s="294"/>
      <c r="AR131" s="294"/>
      <c r="AS131" s="294"/>
      <c r="AT131" s="294"/>
      <c r="AU131" s="294"/>
      <c r="AV131" s="294"/>
      <c r="AW131" s="294"/>
      <c r="AX131" s="294"/>
      <c r="AY131" s="294"/>
      <c r="AZ131" s="294"/>
      <c r="BA131" s="294"/>
      <c r="BB131" s="294"/>
      <c r="BC131" s="294"/>
      <c r="BD131" s="294"/>
      <c r="BE131" s="294"/>
      <c r="BF131" s="294"/>
      <c r="BG131" s="294"/>
      <c r="BH131" s="294"/>
      <c r="BI131" s="294"/>
      <c r="BJ131" s="294"/>
      <c r="BK131" s="294"/>
      <c r="BL131" s="294"/>
      <c r="BM131" s="294"/>
      <c r="BN131" s="294"/>
      <c r="BO131" s="294"/>
    </row>
    <row r="132">
      <c r="A132" s="294"/>
      <c r="B132" s="333"/>
      <c r="D132" s="134"/>
      <c r="E132" s="294"/>
      <c r="I132" s="294"/>
      <c r="J132" s="294"/>
      <c r="N132" s="294"/>
      <c r="O132" s="294"/>
      <c r="P132" s="294"/>
      <c r="Q132" s="294"/>
      <c r="R132" s="294"/>
      <c r="S132" s="294"/>
      <c r="T132" s="294"/>
      <c r="U132" s="294"/>
      <c r="V132" s="294"/>
      <c r="W132" s="294"/>
      <c r="X132" s="294"/>
      <c r="Y132" s="294"/>
      <c r="Z132" s="294"/>
      <c r="AA132" s="294"/>
      <c r="AB132" s="294"/>
      <c r="AC132" s="294"/>
      <c r="AD132" s="294"/>
      <c r="AE132" s="294"/>
      <c r="AF132" s="294"/>
      <c r="AG132" s="294"/>
      <c r="AH132" s="294"/>
      <c r="AI132" s="294"/>
      <c r="AJ132" s="294"/>
      <c r="AK132" s="294"/>
      <c r="AL132" s="294"/>
      <c r="AM132" s="294"/>
      <c r="AN132" s="294"/>
      <c r="AO132" s="294"/>
      <c r="AP132" s="294"/>
      <c r="AQ132" s="294"/>
      <c r="AR132" s="294"/>
      <c r="AS132" s="294"/>
      <c r="AT132" s="294"/>
      <c r="AU132" s="294"/>
      <c r="AV132" s="294"/>
      <c r="AW132" s="294"/>
      <c r="AX132" s="294"/>
      <c r="AY132" s="294"/>
      <c r="AZ132" s="294"/>
      <c r="BA132" s="294"/>
      <c r="BB132" s="294"/>
      <c r="BC132" s="294"/>
      <c r="BD132" s="294"/>
      <c r="BE132" s="294"/>
      <c r="BF132" s="294"/>
      <c r="BG132" s="294"/>
      <c r="BH132" s="294"/>
      <c r="BI132" s="294"/>
      <c r="BJ132" s="294"/>
      <c r="BK132" s="294"/>
      <c r="BL132" s="294"/>
      <c r="BM132" s="294"/>
      <c r="BN132" s="294"/>
      <c r="BO132" s="294"/>
    </row>
    <row r="133">
      <c r="A133" s="294"/>
      <c r="B133" s="333"/>
      <c r="D133" s="134"/>
      <c r="E133" s="294"/>
      <c r="I133" s="294"/>
      <c r="J133" s="294"/>
      <c r="N133" s="294"/>
      <c r="O133" s="294"/>
      <c r="P133" s="294"/>
      <c r="Q133" s="294"/>
      <c r="R133" s="294"/>
      <c r="S133" s="294"/>
      <c r="T133" s="294"/>
      <c r="U133" s="294"/>
      <c r="V133" s="294"/>
      <c r="W133" s="294"/>
      <c r="X133" s="294"/>
      <c r="Y133" s="294"/>
      <c r="Z133" s="294"/>
      <c r="AA133" s="294"/>
      <c r="AB133" s="294"/>
      <c r="AC133" s="294"/>
      <c r="AD133" s="294"/>
      <c r="AE133" s="294"/>
      <c r="AF133" s="294"/>
      <c r="AG133" s="294"/>
      <c r="AH133" s="294"/>
      <c r="AI133" s="294"/>
      <c r="AJ133" s="294"/>
      <c r="AK133" s="294"/>
      <c r="AL133" s="294"/>
      <c r="AM133" s="294"/>
      <c r="AN133" s="294"/>
      <c r="AO133" s="294"/>
      <c r="AP133" s="294"/>
      <c r="AQ133" s="294"/>
      <c r="AR133" s="294"/>
      <c r="AS133" s="294"/>
      <c r="AT133" s="294"/>
      <c r="AU133" s="294"/>
      <c r="AV133" s="294"/>
      <c r="AW133" s="294"/>
      <c r="AX133" s="294"/>
      <c r="AY133" s="294"/>
      <c r="AZ133" s="294"/>
      <c r="BA133" s="294"/>
      <c r="BB133" s="294"/>
      <c r="BC133" s="294"/>
      <c r="BD133" s="294"/>
      <c r="BE133" s="294"/>
      <c r="BF133" s="294"/>
      <c r="BG133" s="294"/>
      <c r="BH133" s="294"/>
      <c r="BI133" s="294"/>
      <c r="BJ133" s="294"/>
      <c r="BK133" s="294"/>
      <c r="BL133" s="294"/>
      <c r="BM133" s="294"/>
      <c r="BN133" s="294"/>
      <c r="BO133" s="294"/>
    </row>
    <row r="134">
      <c r="A134" s="294"/>
      <c r="B134" s="333"/>
      <c r="D134" s="134"/>
      <c r="E134" s="294"/>
      <c r="I134" s="294"/>
      <c r="J134" s="294"/>
      <c r="N134" s="294"/>
      <c r="O134" s="294"/>
      <c r="P134" s="294"/>
      <c r="Q134" s="294"/>
      <c r="R134" s="294"/>
      <c r="S134" s="294"/>
      <c r="T134" s="294"/>
      <c r="U134" s="294"/>
      <c r="V134" s="294"/>
      <c r="W134" s="294"/>
      <c r="X134" s="294"/>
      <c r="Y134" s="294"/>
      <c r="Z134" s="294"/>
      <c r="AA134" s="294"/>
      <c r="AB134" s="294"/>
      <c r="AC134" s="294"/>
      <c r="AD134" s="294"/>
      <c r="AE134" s="294"/>
      <c r="AF134" s="294"/>
      <c r="AG134" s="294"/>
      <c r="AH134" s="294"/>
      <c r="AI134" s="294"/>
      <c r="AJ134" s="294"/>
      <c r="AK134" s="294"/>
      <c r="AL134" s="294"/>
      <c r="AM134" s="294"/>
      <c r="AN134" s="294"/>
      <c r="AO134" s="294"/>
      <c r="AP134" s="294"/>
      <c r="AQ134" s="294"/>
      <c r="AR134" s="294"/>
      <c r="AS134" s="294"/>
      <c r="AT134" s="294"/>
      <c r="AU134" s="294"/>
      <c r="AV134" s="294"/>
      <c r="AW134" s="294"/>
      <c r="AX134" s="294"/>
      <c r="AY134" s="294"/>
      <c r="AZ134" s="294"/>
      <c r="BA134" s="294"/>
      <c r="BB134" s="294"/>
      <c r="BC134" s="294"/>
      <c r="BD134" s="294"/>
      <c r="BE134" s="294"/>
      <c r="BF134" s="294"/>
      <c r="BG134" s="294"/>
      <c r="BH134" s="294"/>
      <c r="BI134" s="294"/>
      <c r="BJ134" s="294"/>
      <c r="BK134" s="294"/>
      <c r="BL134" s="294"/>
      <c r="BM134" s="294"/>
      <c r="BN134" s="294"/>
      <c r="BO134" s="294"/>
    </row>
    <row r="135">
      <c r="A135" s="294"/>
      <c r="B135" s="333"/>
      <c r="D135" s="134"/>
      <c r="E135" s="294"/>
      <c r="I135" s="294"/>
      <c r="J135" s="294"/>
      <c r="N135" s="294"/>
      <c r="O135" s="294"/>
      <c r="P135" s="294"/>
      <c r="Q135" s="294"/>
      <c r="R135" s="294"/>
      <c r="S135" s="294"/>
      <c r="T135" s="294"/>
      <c r="U135" s="294"/>
      <c r="V135" s="294"/>
      <c r="W135" s="294"/>
      <c r="X135" s="294"/>
      <c r="Y135" s="294"/>
      <c r="Z135" s="294"/>
      <c r="AA135" s="294"/>
      <c r="AB135" s="294"/>
      <c r="AC135" s="294"/>
      <c r="AD135" s="294"/>
      <c r="AE135" s="294"/>
      <c r="AF135" s="294"/>
      <c r="AG135" s="294"/>
      <c r="AH135" s="294"/>
      <c r="AI135" s="294"/>
      <c r="AJ135" s="294"/>
      <c r="AK135" s="294"/>
      <c r="AL135" s="294"/>
      <c r="AM135" s="294"/>
      <c r="AN135" s="294"/>
      <c r="AO135" s="294"/>
      <c r="AP135" s="294"/>
      <c r="AQ135" s="294"/>
      <c r="AR135" s="294"/>
      <c r="AS135" s="294"/>
      <c r="AT135" s="294"/>
      <c r="AU135" s="294"/>
      <c r="AV135" s="294"/>
      <c r="AW135" s="294"/>
      <c r="AX135" s="294"/>
      <c r="AY135" s="294"/>
      <c r="AZ135" s="294"/>
      <c r="BA135" s="294"/>
      <c r="BB135" s="294"/>
      <c r="BC135" s="294"/>
      <c r="BD135" s="294"/>
      <c r="BE135" s="294"/>
      <c r="BF135" s="294"/>
      <c r="BG135" s="294"/>
      <c r="BH135" s="294"/>
      <c r="BI135" s="294"/>
      <c r="BJ135" s="294"/>
      <c r="BK135" s="294"/>
      <c r="BL135" s="294"/>
      <c r="BM135" s="294"/>
      <c r="BN135" s="294"/>
      <c r="BO135" s="294"/>
    </row>
    <row r="136">
      <c r="A136" s="294"/>
      <c r="B136" s="333"/>
      <c r="D136" s="134"/>
      <c r="E136" s="294"/>
      <c r="I136" s="294"/>
      <c r="J136" s="294"/>
      <c r="N136" s="294"/>
      <c r="O136" s="294"/>
      <c r="P136" s="294"/>
      <c r="Q136" s="294"/>
      <c r="R136" s="294"/>
      <c r="S136" s="294"/>
      <c r="T136" s="294"/>
      <c r="U136" s="294"/>
      <c r="V136" s="294"/>
      <c r="W136" s="294"/>
      <c r="X136" s="294"/>
      <c r="Y136" s="294"/>
      <c r="Z136" s="294"/>
      <c r="AA136" s="294"/>
      <c r="AB136" s="294"/>
      <c r="AC136" s="294"/>
      <c r="AD136" s="294"/>
      <c r="AE136" s="294"/>
      <c r="AF136" s="294"/>
      <c r="AG136" s="294"/>
      <c r="AH136" s="294"/>
      <c r="AI136" s="294"/>
      <c r="AJ136" s="294"/>
      <c r="AK136" s="294"/>
      <c r="AL136" s="294"/>
      <c r="AM136" s="294"/>
      <c r="AN136" s="294"/>
      <c r="AO136" s="294"/>
      <c r="AP136" s="294"/>
      <c r="AQ136" s="294"/>
      <c r="AR136" s="294"/>
      <c r="AS136" s="294"/>
      <c r="AT136" s="294"/>
      <c r="AU136" s="294"/>
      <c r="AV136" s="294"/>
      <c r="AW136" s="294"/>
      <c r="AX136" s="294"/>
      <c r="AY136" s="294"/>
      <c r="AZ136" s="294"/>
      <c r="BA136" s="294"/>
      <c r="BB136" s="294"/>
      <c r="BC136" s="294"/>
      <c r="BD136" s="294"/>
      <c r="BE136" s="294"/>
      <c r="BF136" s="294"/>
      <c r="BG136" s="294"/>
      <c r="BH136" s="294"/>
      <c r="BI136" s="294"/>
      <c r="BJ136" s="294"/>
      <c r="BK136" s="294"/>
      <c r="BL136" s="294"/>
      <c r="BM136" s="294"/>
      <c r="BN136" s="294"/>
      <c r="BO136" s="294"/>
    </row>
    <row r="137">
      <c r="A137" s="294"/>
      <c r="B137" s="333"/>
      <c r="D137" s="134"/>
      <c r="E137" s="294"/>
      <c r="I137" s="294"/>
      <c r="J137" s="294"/>
      <c r="N137" s="294"/>
      <c r="O137" s="294"/>
      <c r="P137" s="294"/>
      <c r="Q137" s="294"/>
      <c r="R137" s="294"/>
      <c r="S137" s="294"/>
      <c r="T137" s="294"/>
      <c r="U137" s="294"/>
      <c r="V137" s="294"/>
      <c r="W137" s="294"/>
      <c r="X137" s="294"/>
      <c r="Y137" s="294"/>
      <c r="Z137" s="294"/>
      <c r="AA137" s="294"/>
      <c r="AB137" s="294"/>
      <c r="AC137" s="294"/>
      <c r="AD137" s="294"/>
      <c r="AE137" s="294"/>
      <c r="AF137" s="294"/>
      <c r="AG137" s="294"/>
      <c r="AH137" s="294"/>
      <c r="AI137" s="294"/>
      <c r="AJ137" s="294"/>
      <c r="AK137" s="294"/>
      <c r="AL137" s="294"/>
      <c r="AM137" s="294"/>
      <c r="AN137" s="294"/>
      <c r="AO137" s="294"/>
      <c r="AP137" s="294"/>
      <c r="AQ137" s="294"/>
      <c r="AR137" s="294"/>
      <c r="AS137" s="294"/>
      <c r="AT137" s="294"/>
      <c r="AU137" s="294"/>
      <c r="AV137" s="294"/>
      <c r="AW137" s="294"/>
      <c r="AX137" s="294"/>
      <c r="AY137" s="294"/>
      <c r="AZ137" s="294"/>
      <c r="BA137" s="294"/>
      <c r="BB137" s="294"/>
      <c r="BC137" s="294"/>
      <c r="BD137" s="294"/>
      <c r="BE137" s="294"/>
      <c r="BF137" s="294"/>
      <c r="BG137" s="294"/>
      <c r="BH137" s="294"/>
      <c r="BI137" s="294"/>
      <c r="BJ137" s="294"/>
      <c r="BK137" s="294"/>
      <c r="BL137" s="294"/>
      <c r="BM137" s="294"/>
      <c r="BN137" s="294"/>
      <c r="BO137" s="294"/>
    </row>
    <row r="138">
      <c r="A138" s="294"/>
      <c r="B138" s="333"/>
      <c r="D138" s="134"/>
      <c r="E138" s="294"/>
      <c r="I138" s="294"/>
      <c r="J138" s="294"/>
      <c r="N138" s="294"/>
      <c r="O138" s="294"/>
      <c r="P138" s="294"/>
      <c r="Q138" s="294"/>
      <c r="R138" s="294"/>
      <c r="S138" s="294"/>
      <c r="T138" s="294"/>
      <c r="U138" s="294"/>
      <c r="V138" s="294"/>
      <c r="W138" s="294"/>
      <c r="X138" s="294"/>
      <c r="Y138" s="294"/>
      <c r="Z138" s="294"/>
      <c r="AA138" s="294"/>
      <c r="AB138" s="294"/>
      <c r="AC138" s="294"/>
      <c r="AD138" s="294"/>
      <c r="AE138" s="294"/>
      <c r="AF138" s="294"/>
      <c r="AG138" s="294"/>
      <c r="AH138" s="294"/>
      <c r="AI138" s="294"/>
      <c r="AJ138" s="294"/>
      <c r="AK138" s="294"/>
      <c r="AL138" s="294"/>
      <c r="AM138" s="294"/>
      <c r="AN138" s="294"/>
      <c r="AO138" s="294"/>
      <c r="AP138" s="294"/>
      <c r="AQ138" s="294"/>
      <c r="AR138" s="294"/>
      <c r="AS138" s="294"/>
      <c r="AT138" s="294"/>
      <c r="AU138" s="294"/>
      <c r="AV138" s="294"/>
      <c r="AW138" s="294"/>
      <c r="AX138" s="294"/>
      <c r="AY138" s="294"/>
      <c r="AZ138" s="294"/>
      <c r="BA138" s="294"/>
      <c r="BB138" s="294"/>
      <c r="BC138" s="294"/>
      <c r="BD138" s="294"/>
      <c r="BE138" s="294"/>
      <c r="BF138" s="294"/>
      <c r="BG138" s="294"/>
      <c r="BH138" s="294"/>
      <c r="BI138" s="294"/>
      <c r="BJ138" s="294"/>
      <c r="BK138" s="294"/>
      <c r="BL138" s="294"/>
      <c r="BM138" s="294"/>
      <c r="BN138" s="294"/>
      <c r="BO138" s="294"/>
    </row>
    <row r="139">
      <c r="A139" s="294"/>
      <c r="B139" s="333"/>
      <c r="D139" s="134"/>
      <c r="E139" s="294"/>
      <c r="I139" s="294"/>
      <c r="J139" s="294"/>
      <c r="N139" s="294"/>
      <c r="O139" s="294"/>
      <c r="P139" s="294"/>
      <c r="Q139" s="294"/>
      <c r="R139" s="294"/>
      <c r="S139" s="294"/>
      <c r="T139" s="294"/>
      <c r="U139" s="294"/>
      <c r="V139" s="294"/>
      <c r="W139" s="294"/>
      <c r="X139" s="294"/>
      <c r="Y139" s="294"/>
      <c r="Z139" s="294"/>
      <c r="AA139" s="294"/>
      <c r="AB139" s="294"/>
      <c r="AC139" s="294"/>
      <c r="AD139" s="294"/>
      <c r="AE139" s="294"/>
      <c r="AF139" s="294"/>
      <c r="AG139" s="294"/>
      <c r="AH139" s="294"/>
      <c r="AI139" s="294"/>
      <c r="AJ139" s="294"/>
      <c r="AK139" s="294"/>
      <c r="AL139" s="294"/>
      <c r="AM139" s="294"/>
      <c r="AN139" s="294"/>
      <c r="AO139" s="294"/>
      <c r="AP139" s="294"/>
      <c r="AQ139" s="294"/>
      <c r="AR139" s="294"/>
      <c r="AS139" s="294"/>
      <c r="AT139" s="294"/>
      <c r="AU139" s="294"/>
      <c r="AV139" s="294"/>
      <c r="AW139" s="294"/>
      <c r="AX139" s="294"/>
      <c r="AY139" s="294"/>
      <c r="AZ139" s="294"/>
      <c r="BA139" s="294"/>
      <c r="BB139" s="294"/>
      <c r="BC139" s="294"/>
      <c r="BD139" s="294"/>
      <c r="BE139" s="294"/>
      <c r="BF139" s="294"/>
      <c r="BG139" s="294"/>
      <c r="BH139" s="294"/>
      <c r="BI139" s="294"/>
      <c r="BJ139" s="294"/>
      <c r="BK139" s="294"/>
      <c r="BL139" s="294"/>
      <c r="BM139" s="294"/>
      <c r="BN139" s="294"/>
      <c r="BO139" s="294"/>
    </row>
    <row r="140">
      <c r="A140" s="294"/>
      <c r="B140" s="333"/>
      <c r="D140" s="134"/>
      <c r="E140" s="294"/>
      <c r="I140" s="294"/>
      <c r="J140" s="294"/>
      <c r="N140" s="294"/>
      <c r="O140" s="294"/>
      <c r="P140" s="294"/>
      <c r="Q140" s="294"/>
      <c r="R140" s="294"/>
      <c r="S140" s="294"/>
      <c r="T140" s="294"/>
      <c r="U140" s="294"/>
      <c r="V140" s="294"/>
      <c r="W140" s="294"/>
      <c r="X140" s="294"/>
      <c r="Y140" s="294"/>
      <c r="Z140" s="294"/>
      <c r="AA140" s="294"/>
      <c r="AB140" s="294"/>
      <c r="AC140" s="294"/>
      <c r="AD140" s="294"/>
      <c r="AE140" s="294"/>
      <c r="AF140" s="294"/>
      <c r="AG140" s="294"/>
      <c r="AH140" s="294"/>
      <c r="AI140" s="294"/>
      <c r="AJ140" s="294"/>
      <c r="AK140" s="294"/>
      <c r="AL140" s="294"/>
      <c r="AM140" s="294"/>
      <c r="AN140" s="294"/>
      <c r="AO140" s="294"/>
      <c r="AP140" s="294"/>
      <c r="AQ140" s="294"/>
      <c r="AR140" s="294"/>
      <c r="AS140" s="294"/>
      <c r="AT140" s="294"/>
      <c r="AU140" s="294"/>
      <c r="AV140" s="294"/>
      <c r="AW140" s="294"/>
      <c r="AX140" s="294"/>
      <c r="AY140" s="294"/>
      <c r="AZ140" s="294"/>
      <c r="BA140" s="294"/>
      <c r="BB140" s="294"/>
      <c r="BC140" s="294"/>
      <c r="BD140" s="294"/>
      <c r="BE140" s="294"/>
      <c r="BF140" s="294"/>
      <c r="BG140" s="294"/>
      <c r="BH140" s="294"/>
      <c r="BI140" s="294"/>
      <c r="BJ140" s="294"/>
      <c r="BK140" s="294"/>
      <c r="BL140" s="294"/>
      <c r="BM140" s="294"/>
      <c r="BN140" s="294"/>
      <c r="BO140" s="294"/>
    </row>
    <row r="141">
      <c r="A141" s="294"/>
      <c r="B141" s="333"/>
      <c r="D141" s="134"/>
      <c r="E141" s="294"/>
      <c r="I141" s="294"/>
      <c r="J141" s="294"/>
      <c r="N141" s="294"/>
      <c r="O141" s="294"/>
      <c r="P141" s="294"/>
      <c r="Q141" s="294"/>
      <c r="R141" s="294"/>
      <c r="S141" s="294"/>
      <c r="T141" s="294"/>
      <c r="U141" s="294"/>
      <c r="V141" s="294"/>
      <c r="W141" s="294"/>
      <c r="X141" s="294"/>
      <c r="Y141" s="294"/>
      <c r="Z141" s="294"/>
      <c r="AA141" s="294"/>
      <c r="AB141" s="294"/>
      <c r="AC141" s="294"/>
      <c r="AD141" s="294"/>
      <c r="AE141" s="294"/>
      <c r="AF141" s="294"/>
      <c r="AG141" s="294"/>
      <c r="AH141" s="294"/>
      <c r="AI141" s="294"/>
      <c r="AJ141" s="294"/>
      <c r="AK141" s="294"/>
      <c r="AL141" s="294"/>
      <c r="AM141" s="294"/>
      <c r="AN141" s="294"/>
      <c r="AO141" s="294"/>
      <c r="AP141" s="294"/>
      <c r="AQ141" s="294"/>
      <c r="AR141" s="294"/>
      <c r="AS141" s="294"/>
      <c r="AT141" s="294"/>
      <c r="AU141" s="294"/>
      <c r="AV141" s="294"/>
      <c r="AW141" s="294"/>
      <c r="AX141" s="294"/>
      <c r="AY141" s="294"/>
      <c r="AZ141" s="294"/>
      <c r="BA141" s="294"/>
      <c r="BB141" s="294"/>
      <c r="BC141" s="294"/>
      <c r="BD141" s="294"/>
      <c r="BE141" s="294"/>
      <c r="BF141" s="294"/>
      <c r="BG141" s="294"/>
      <c r="BH141" s="294"/>
      <c r="BI141" s="294"/>
      <c r="BJ141" s="294"/>
      <c r="BK141" s="294"/>
      <c r="BL141" s="294"/>
      <c r="BM141" s="294"/>
      <c r="BN141" s="294"/>
      <c r="BO141" s="294"/>
    </row>
    <row r="142">
      <c r="A142" s="294"/>
      <c r="B142" s="333"/>
      <c r="D142" s="134"/>
      <c r="E142" s="294"/>
      <c r="I142" s="294"/>
      <c r="J142" s="294"/>
      <c r="N142" s="294"/>
      <c r="O142" s="294"/>
      <c r="P142" s="294"/>
      <c r="Q142" s="294"/>
      <c r="R142" s="294"/>
      <c r="S142" s="294"/>
      <c r="T142" s="294"/>
      <c r="U142" s="294"/>
      <c r="V142" s="294"/>
      <c r="W142" s="294"/>
      <c r="X142" s="294"/>
      <c r="Y142" s="294"/>
      <c r="Z142" s="294"/>
      <c r="AA142" s="294"/>
      <c r="AB142" s="294"/>
      <c r="AC142" s="294"/>
      <c r="AD142" s="294"/>
      <c r="AE142" s="294"/>
      <c r="AF142" s="294"/>
      <c r="AG142" s="294"/>
      <c r="AH142" s="294"/>
      <c r="AI142" s="294"/>
      <c r="AJ142" s="294"/>
      <c r="AK142" s="294"/>
      <c r="AL142" s="294"/>
      <c r="AM142" s="294"/>
      <c r="AN142" s="294"/>
      <c r="AO142" s="294"/>
      <c r="AP142" s="294"/>
      <c r="AQ142" s="294"/>
      <c r="AR142" s="294"/>
      <c r="AS142" s="294"/>
      <c r="AT142" s="294"/>
      <c r="AU142" s="294"/>
      <c r="AV142" s="294"/>
      <c r="AW142" s="294"/>
      <c r="AX142" s="294"/>
      <c r="AY142" s="294"/>
      <c r="AZ142" s="294"/>
      <c r="BA142" s="294"/>
      <c r="BB142" s="294"/>
      <c r="BC142" s="294"/>
      <c r="BD142" s="294"/>
      <c r="BE142" s="294"/>
      <c r="BF142" s="294"/>
      <c r="BG142" s="294"/>
      <c r="BH142" s="294"/>
      <c r="BI142" s="294"/>
      <c r="BJ142" s="294"/>
      <c r="BK142" s="294"/>
      <c r="BL142" s="294"/>
      <c r="BM142" s="294"/>
      <c r="BN142" s="294"/>
      <c r="BO142" s="294"/>
    </row>
    <row r="143">
      <c r="A143" s="294"/>
      <c r="B143" s="333"/>
      <c r="D143" s="134"/>
      <c r="E143" s="294"/>
      <c r="I143" s="294"/>
      <c r="J143" s="294"/>
      <c r="N143" s="294"/>
      <c r="O143" s="294"/>
      <c r="P143" s="294"/>
      <c r="Q143" s="294"/>
      <c r="R143" s="294"/>
      <c r="S143" s="294"/>
      <c r="T143" s="294"/>
      <c r="U143" s="294"/>
      <c r="V143" s="294"/>
      <c r="W143" s="294"/>
      <c r="X143" s="294"/>
      <c r="Y143" s="294"/>
      <c r="Z143" s="294"/>
      <c r="AA143" s="294"/>
      <c r="AB143" s="294"/>
      <c r="AC143" s="294"/>
      <c r="AD143" s="294"/>
      <c r="AE143" s="294"/>
      <c r="AF143" s="294"/>
      <c r="AG143" s="294"/>
      <c r="AH143" s="294"/>
      <c r="AI143" s="294"/>
      <c r="AJ143" s="294"/>
      <c r="AK143" s="294"/>
      <c r="AL143" s="294"/>
      <c r="AM143" s="294"/>
      <c r="AN143" s="294"/>
      <c r="AO143" s="294"/>
      <c r="AP143" s="294"/>
      <c r="AQ143" s="294"/>
      <c r="AR143" s="294"/>
      <c r="AS143" s="294"/>
      <c r="AT143" s="294"/>
      <c r="AU143" s="294"/>
      <c r="AV143" s="294"/>
      <c r="AW143" s="294"/>
      <c r="AX143" s="294"/>
      <c r="AY143" s="294"/>
      <c r="AZ143" s="294"/>
      <c r="BA143" s="294"/>
      <c r="BB143" s="294"/>
      <c r="BC143" s="294"/>
      <c r="BD143" s="294"/>
      <c r="BE143" s="294"/>
      <c r="BF143" s="294"/>
      <c r="BG143" s="294"/>
      <c r="BH143" s="294"/>
      <c r="BI143" s="294"/>
      <c r="BJ143" s="294"/>
      <c r="BK143" s="294"/>
      <c r="BL143" s="294"/>
      <c r="BM143" s="294"/>
      <c r="BN143" s="294"/>
      <c r="BO143" s="294"/>
    </row>
    <row r="144">
      <c r="A144" s="294"/>
      <c r="B144" s="333"/>
      <c r="D144" s="134"/>
      <c r="E144" s="294"/>
      <c r="I144" s="294"/>
      <c r="J144" s="294"/>
      <c r="N144" s="294"/>
      <c r="O144" s="294"/>
      <c r="P144" s="294"/>
      <c r="Q144" s="294"/>
      <c r="R144" s="294"/>
      <c r="S144" s="294"/>
      <c r="T144" s="294"/>
      <c r="U144" s="294"/>
      <c r="V144" s="294"/>
      <c r="W144" s="294"/>
      <c r="X144" s="294"/>
      <c r="Y144" s="294"/>
      <c r="Z144" s="294"/>
      <c r="AA144" s="294"/>
      <c r="AB144" s="294"/>
      <c r="AC144" s="294"/>
      <c r="AD144" s="294"/>
      <c r="AE144" s="294"/>
      <c r="AF144" s="294"/>
      <c r="AG144" s="294"/>
      <c r="AH144" s="294"/>
      <c r="AI144" s="294"/>
      <c r="AJ144" s="294"/>
      <c r="AK144" s="294"/>
      <c r="AL144" s="294"/>
      <c r="AM144" s="294"/>
      <c r="AN144" s="294"/>
      <c r="AO144" s="294"/>
      <c r="AP144" s="294"/>
      <c r="AQ144" s="294"/>
      <c r="AR144" s="294"/>
      <c r="AS144" s="294"/>
      <c r="AT144" s="294"/>
      <c r="AU144" s="294"/>
      <c r="AV144" s="294"/>
      <c r="AW144" s="294"/>
      <c r="AX144" s="294"/>
      <c r="AY144" s="294"/>
      <c r="AZ144" s="294"/>
      <c r="BA144" s="294"/>
      <c r="BB144" s="294"/>
      <c r="BC144" s="294"/>
      <c r="BD144" s="294"/>
      <c r="BE144" s="294"/>
      <c r="BF144" s="294"/>
      <c r="BG144" s="294"/>
      <c r="BH144" s="294"/>
      <c r="BI144" s="294"/>
      <c r="BJ144" s="294"/>
      <c r="BK144" s="294"/>
      <c r="BL144" s="294"/>
      <c r="BM144" s="294"/>
      <c r="BN144" s="294"/>
      <c r="BO144" s="294"/>
    </row>
    <row r="145">
      <c r="A145" s="294"/>
      <c r="B145" s="333"/>
      <c r="D145" s="134"/>
      <c r="E145" s="294"/>
      <c r="I145" s="294"/>
      <c r="J145" s="294"/>
      <c r="N145" s="294"/>
      <c r="O145" s="294"/>
      <c r="P145" s="294"/>
      <c r="Q145" s="294"/>
      <c r="R145" s="294"/>
      <c r="S145" s="294"/>
      <c r="T145" s="294"/>
      <c r="U145" s="294"/>
      <c r="V145" s="294"/>
      <c r="W145" s="294"/>
      <c r="X145" s="294"/>
      <c r="Y145" s="294"/>
      <c r="Z145" s="294"/>
      <c r="AA145" s="294"/>
      <c r="AB145" s="294"/>
      <c r="AC145" s="294"/>
      <c r="AD145" s="294"/>
      <c r="AE145" s="294"/>
      <c r="AF145" s="294"/>
      <c r="AG145" s="294"/>
      <c r="AH145" s="294"/>
      <c r="AI145" s="294"/>
      <c r="AJ145" s="294"/>
      <c r="AK145" s="294"/>
      <c r="AL145" s="294"/>
      <c r="AM145" s="294"/>
      <c r="AN145" s="294"/>
      <c r="AO145" s="294"/>
      <c r="AP145" s="294"/>
      <c r="AQ145" s="294"/>
      <c r="AR145" s="294"/>
      <c r="AS145" s="294"/>
      <c r="AT145" s="294"/>
      <c r="AU145" s="294"/>
      <c r="AV145" s="294"/>
      <c r="AW145" s="294"/>
      <c r="AX145" s="294"/>
      <c r="AY145" s="294"/>
      <c r="AZ145" s="294"/>
      <c r="BA145" s="294"/>
      <c r="BB145" s="294"/>
      <c r="BC145" s="294"/>
      <c r="BD145" s="294"/>
      <c r="BE145" s="294"/>
      <c r="BF145" s="294"/>
      <c r="BG145" s="294"/>
      <c r="BH145" s="294"/>
      <c r="BI145" s="294"/>
      <c r="BJ145" s="294"/>
      <c r="BK145" s="294"/>
      <c r="BL145" s="294"/>
      <c r="BM145" s="294"/>
      <c r="BN145" s="294"/>
      <c r="BO145" s="294"/>
    </row>
    <row r="146">
      <c r="A146" s="294"/>
      <c r="B146" s="333"/>
      <c r="D146" s="134"/>
      <c r="E146" s="294"/>
      <c r="I146" s="294"/>
      <c r="J146" s="294"/>
      <c r="N146" s="294"/>
      <c r="O146" s="294"/>
      <c r="P146" s="294"/>
      <c r="Q146" s="294"/>
      <c r="R146" s="294"/>
      <c r="S146" s="294"/>
      <c r="T146" s="294"/>
      <c r="U146" s="294"/>
      <c r="V146" s="294"/>
      <c r="W146" s="294"/>
      <c r="X146" s="294"/>
      <c r="Y146" s="294"/>
      <c r="Z146" s="294"/>
      <c r="AA146" s="294"/>
      <c r="AB146" s="294"/>
      <c r="AC146" s="294"/>
      <c r="AD146" s="294"/>
      <c r="AE146" s="294"/>
      <c r="AF146" s="294"/>
      <c r="AG146" s="294"/>
      <c r="AH146" s="294"/>
      <c r="AI146" s="294"/>
      <c r="AJ146" s="294"/>
      <c r="AK146" s="294"/>
      <c r="AL146" s="294"/>
      <c r="AM146" s="294"/>
      <c r="AN146" s="294"/>
      <c r="AO146" s="294"/>
      <c r="AP146" s="294"/>
      <c r="AQ146" s="294"/>
      <c r="AR146" s="294"/>
      <c r="AS146" s="294"/>
      <c r="AT146" s="294"/>
      <c r="AU146" s="294"/>
      <c r="AV146" s="294"/>
      <c r="AW146" s="294"/>
      <c r="AX146" s="294"/>
      <c r="AY146" s="294"/>
      <c r="AZ146" s="294"/>
      <c r="BA146" s="294"/>
      <c r="BB146" s="294"/>
      <c r="BC146" s="294"/>
      <c r="BD146" s="294"/>
      <c r="BE146" s="294"/>
      <c r="BF146" s="294"/>
      <c r="BG146" s="294"/>
      <c r="BH146" s="294"/>
      <c r="BI146" s="294"/>
      <c r="BJ146" s="294"/>
      <c r="BK146" s="294"/>
      <c r="BL146" s="294"/>
      <c r="BM146" s="294"/>
      <c r="BN146" s="294"/>
      <c r="BO146" s="294"/>
    </row>
    <row r="147">
      <c r="A147" s="294"/>
      <c r="B147" s="333"/>
      <c r="D147" s="134"/>
      <c r="E147" s="294"/>
      <c r="I147" s="294"/>
      <c r="J147" s="294"/>
      <c r="N147" s="294"/>
      <c r="O147" s="294"/>
      <c r="P147" s="294"/>
      <c r="Q147" s="294"/>
      <c r="R147" s="294"/>
      <c r="S147" s="294"/>
      <c r="T147" s="294"/>
      <c r="U147" s="294"/>
      <c r="V147" s="294"/>
      <c r="W147" s="294"/>
      <c r="X147" s="294"/>
      <c r="Y147" s="294"/>
      <c r="Z147" s="294"/>
      <c r="AA147" s="294"/>
      <c r="AB147" s="294"/>
      <c r="AC147" s="294"/>
      <c r="AD147" s="294"/>
      <c r="AE147" s="294"/>
      <c r="AF147" s="294"/>
      <c r="AG147" s="294"/>
      <c r="AH147" s="294"/>
      <c r="AI147" s="294"/>
      <c r="AJ147" s="294"/>
      <c r="AK147" s="294"/>
      <c r="AL147" s="294"/>
      <c r="AM147" s="294"/>
      <c r="AN147" s="294"/>
      <c r="AO147" s="294"/>
      <c r="AP147" s="294"/>
      <c r="AQ147" s="294"/>
      <c r="AR147" s="294"/>
      <c r="AS147" s="294"/>
      <c r="AT147" s="294"/>
      <c r="AU147" s="294"/>
      <c r="AV147" s="294"/>
      <c r="AW147" s="294"/>
      <c r="AX147" s="294"/>
      <c r="AY147" s="294"/>
      <c r="AZ147" s="294"/>
      <c r="BA147" s="294"/>
      <c r="BB147" s="294"/>
      <c r="BC147" s="294"/>
      <c r="BD147" s="294"/>
      <c r="BE147" s="294"/>
      <c r="BF147" s="294"/>
      <c r="BG147" s="294"/>
      <c r="BH147" s="294"/>
      <c r="BI147" s="294"/>
      <c r="BJ147" s="294"/>
      <c r="BK147" s="294"/>
      <c r="BL147" s="294"/>
      <c r="BM147" s="294"/>
      <c r="BN147" s="294"/>
      <c r="BO147" s="294"/>
    </row>
    <row r="148">
      <c r="A148" s="294"/>
      <c r="B148" s="333"/>
      <c r="D148" s="134"/>
      <c r="E148" s="294"/>
      <c r="I148" s="294"/>
      <c r="J148" s="294"/>
      <c r="N148" s="294"/>
      <c r="O148" s="294"/>
      <c r="P148" s="294"/>
      <c r="Q148" s="294"/>
      <c r="R148" s="294"/>
      <c r="S148" s="294"/>
      <c r="T148" s="294"/>
      <c r="U148" s="294"/>
      <c r="V148" s="294"/>
      <c r="W148" s="294"/>
      <c r="X148" s="294"/>
      <c r="Y148" s="294"/>
      <c r="Z148" s="294"/>
      <c r="AA148" s="294"/>
      <c r="AB148" s="294"/>
      <c r="AC148" s="294"/>
      <c r="AD148" s="294"/>
      <c r="AE148" s="294"/>
      <c r="AF148" s="294"/>
      <c r="AG148" s="294"/>
      <c r="AH148" s="294"/>
      <c r="AI148" s="294"/>
      <c r="AJ148" s="294"/>
      <c r="AK148" s="294"/>
      <c r="AL148" s="294"/>
      <c r="AM148" s="294"/>
      <c r="AN148" s="294"/>
      <c r="AO148" s="294"/>
      <c r="AP148" s="294"/>
      <c r="AQ148" s="294"/>
      <c r="AR148" s="294"/>
      <c r="AS148" s="294"/>
      <c r="AT148" s="294"/>
      <c r="AU148" s="294"/>
      <c r="AV148" s="294"/>
      <c r="AW148" s="294"/>
      <c r="AX148" s="294"/>
      <c r="AY148" s="294"/>
      <c r="AZ148" s="294"/>
      <c r="BA148" s="294"/>
      <c r="BB148" s="294"/>
      <c r="BC148" s="294"/>
      <c r="BD148" s="294"/>
      <c r="BE148" s="294"/>
      <c r="BF148" s="294"/>
      <c r="BG148" s="294"/>
      <c r="BH148" s="294"/>
      <c r="BI148" s="294"/>
      <c r="BJ148" s="294"/>
      <c r="BK148" s="294"/>
      <c r="BL148" s="294"/>
      <c r="BM148" s="294"/>
      <c r="BN148" s="294"/>
      <c r="BO148" s="294"/>
    </row>
    <row r="149">
      <c r="A149" s="294"/>
      <c r="B149" s="333"/>
      <c r="D149" s="134"/>
      <c r="E149" s="294"/>
      <c r="I149" s="294"/>
      <c r="J149" s="294"/>
      <c r="N149" s="294"/>
      <c r="O149" s="294"/>
      <c r="P149" s="294"/>
      <c r="Q149" s="294"/>
      <c r="R149" s="294"/>
      <c r="S149" s="294"/>
      <c r="T149" s="294"/>
      <c r="U149" s="294"/>
      <c r="V149" s="294"/>
      <c r="W149" s="294"/>
      <c r="X149" s="294"/>
      <c r="Y149" s="294"/>
      <c r="Z149" s="294"/>
      <c r="AA149" s="294"/>
      <c r="AB149" s="294"/>
      <c r="AC149" s="294"/>
      <c r="AD149" s="294"/>
      <c r="AE149" s="294"/>
      <c r="AF149" s="294"/>
      <c r="AG149" s="294"/>
      <c r="AH149" s="294"/>
      <c r="AI149" s="294"/>
      <c r="AJ149" s="294"/>
      <c r="AK149" s="294"/>
      <c r="AL149" s="294"/>
      <c r="AM149" s="294"/>
      <c r="AN149" s="294"/>
      <c r="AO149" s="294"/>
      <c r="AP149" s="294"/>
      <c r="AQ149" s="294"/>
      <c r="AR149" s="294"/>
      <c r="AS149" s="294"/>
      <c r="AT149" s="294"/>
      <c r="AU149" s="294"/>
      <c r="AV149" s="294"/>
      <c r="AW149" s="294"/>
      <c r="AX149" s="294"/>
      <c r="AY149" s="294"/>
      <c r="AZ149" s="294"/>
      <c r="BA149" s="294"/>
      <c r="BB149" s="294"/>
      <c r="BC149" s="294"/>
      <c r="BD149" s="294"/>
      <c r="BE149" s="294"/>
      <c r="BF149" s="294"/>
      <c r="BG149" s="294"/>
      <c r="BH149" s="294"/>
      <c r="BI149" s="294"/>
      <c r="BJ149" s="294"/>
      <c r="BK149" s="294"/>
      <c r="BL149" s="294"/>
      <c r="BM149" s="294"/>
      <c r="BN149" s="294"/>
      <c r="BO149" s="294"/>
    </row>
    <row r="150">
      <c r="A150" s="294"/>
      <c r="B150" s="333"/>
      <c r="D150" s="134"/>
      <c r="E150" s="294"/>
      <c r="I150" s="294"/>
      <c r="J150" s="294"/>
      <c r="N150" s="294"/>
      <c r="O150" s="294"/>
      <c r="P150" s="294"/>
      <c r="Q150" s="294"/>
      <c r="R150" s="294"/>
      <c r="S150" s="294"/>
      <c r="T150" s="294"/>
      <c r="U150" s="294"/>
      <c r="V150" s="294"/>
      <c r="W150" s="294"/>
      <c r="X150" s="294"/>
      <c r="Y150" s="294"/>
      <c r="Z150" s="294"/>
      <c r="AA150" s="294"/>
      <c r="AB150" s="294"/>
      <c r="AC150" s="294"/>
      <c r="AD150" s="294"/>
      <c r="AE150" s="294"/>
      <c r="AF150" s="294"/>
      <c r="AG150" s="294"/>
      <c r="AH150" s="294"/>
      <c r="AI150" s="294"/>
      <c r="AJ150" s="294"/>
      <c r="AK150" s="294"/>
      <c r="AL150" s="294"/>
      <c r="AM150" s="294"/>
      <c r="AN150" s="294"/>
      <c r="AO150" s="294"/>
      <c r="AP150" s="294"/>
      <c r="AQ150" s="294"/>
      <c r="AR150" s="294"/>
      <c r="AS150" s="294"/>
      <c r="AT150" s="294"/>
      <c r="AU150" s="294"/>
      <c r="AV150" s="294"/>
      <c r="AW150" s="294"/>
      <c r="AX150" s="294"/>
      <c r="AY150" s="294"/>
      <c r="AZ150" s="294"/>
      <c r="BA150" s="294"/>
      <c r="BB150" s="294"/>
      <c r="BC150" s="294"/>
      <c r="BD150" s="294"/>
      <c r="BE150" s="294"/>
      <c r="BF150" s="294"/>
      <c r="BG150" s="294"/>
      <c r="BH150" s="294"/>
      <c r="BI150" s="294"/>
      <c r="BJ150" s="294"/>
      <c r="BK150" s="294"/>
      <c r="BL150" s="294"/>
      <c r="BM150" s="294"/>
      <c r="BN150" s="294"/>
      <c r="BO150" s="294"/>
    </row>
    <row r="151">
      <c r="A151" s="294"/>
      <c r="B151" s="333"/>
      <c r="D151" s="134"/>
      <c r="E151" s="294"/>
      <c r="I151" s="294"/>
      <c r="J151" s="294"/>
      <c r="N151" s="294"/>
      <c r="O151" s="294"/>
      <c r="P151" s="294"/>
      <c r="Q151" s="294"/>
      <c r="R151" s="294"/>
      <c r="S151" s="294"/>
      <c r="T151" s="294"/>
      <c r="U151" s="294"/>
      <c r="V151" s="294"/>
      <c r="W151" s="294"/>
      <c r="X151" s="294"/>
      <c r="Y151" s="294"/>
      <c r="Z151" s="294"/>
      <c r="AA151" s="294"/>
      <c r="AB151" s="294"/>
      <c r="AC151" s="294"/>
      <c r="AD151" s="294"/>
      <c r="AE151" s="294"/>
      <c r="AF151" s="294"/>
      <c r="AG151" s="294"/>
      <c r="AH151" s="294"/>
      <c r="AI151" s="294"/>
      <c r="AJ151" s="294"/>
      <c r="AK151" s="294"/>
      <c r="AL151" s="294"/>
      <c r="AM151" s="294"/>
      <c r="AN151" s="294"/>
      <c r="AO151" s="294"/>
      <c r="AP151" s="294"/>
      <c r="AQ151" s="294"/>
      <c r="AR151" s="294"/>
      <c r="AS151" s="294"/>
      <c r="AT151" s="294"/>
      <c r="AU151" s="294"/>
      <c r="AV151" s="294"/>
      <c r="AW151" s="294"/>
      <c r="AX151" s="294"/>
      <c r="AY151" s="294"/>
      <c r="AZ151" s="294"/>
      <c r="BA151" s="294"/>
      <c r="BB151" s="294"/>
      <c r="BC151" s="294"/>
      <c r="BD151" s="294"/>
      <c r="BE151" s="294"/>
      <c r="BF151" s="294"/>
      <c r="BG151" s="294"/>
      <c r="BH151" s="294"/>
      <c r="BI151" s="294"/>
      <c r="BJ151" s="294"/>
      <c r="BK151" s="294"/>
      <c r="BL151" s="294"/>
      <c r="BM151" s="294"/>
      <c r="BN151" s="294"/>
      <c r="BO151" s="294"/>
    </row>
    <row r="152">
      <c r="A152" s="294"/>
      <c r="B152" s="333"/>
      <c r="D152" s="134"/>
      <c r="E152" s="294"/>
      <c r="I152" s="294"/>
      <c r="J152" s="294"/>
      <c r="N152" s="294"/>
      <c r="O152" s="294"/>
      <c r="P152" s="294"/>
      <c r="Q152" s="294"/>
      <c r="R152" s="294"/>
      <c r="S152" s="294"/>
      <c r="T152" s="294"/>
      <c r="U152" s="294"/>
      <c r="V152" s="294"/>
      <c r="W152" s="294"/>
      <c r="X152" s="294"/>
      <c r="Y152" s="294"/>
      <c r="Z152" s="294"/>
      <c r="AA152" s="294"/>
      <c r="AB152" s="294"/>
      <c r="AC152" s="294"/>
      <c r="AD152" s="294"/>
      <c r="AE152" s="294"/>
      <c r="AF152" s="294"/>
      <c r="AG152" s="294"/>
      <c r="AH152" s="294"/>
      <c r="AI152" s="294"/>
      <c r="AJ152" s="294"/>
      <c r="AK152" s="294"/>
      <c r="AL152" s="294"/>
      <c r="AM152" s="294"/>
      <c r="AN152" s="294"/>
      <c r="AO152" s="294"/>
      <c r="AP152" s="294"/>
      <c r="AQ152" s="294"/>
      <c r="AR152" s="294"/>
      <c r="AS152" s="294"/>
      <c r="AT152" s="294"/>
      <c r="AU152" s="294"/>
      <c r="AV152" s="294"/>
      <c r="AW152" s="294"/>
      <c r="AX152" s="294"/>
      <c r="AY152" s="294"/>
      <c r="AZ152" s="294"/>
      <c r="BA152" s="294"/>
      <c r="BB152" s="294"/>
      <c r="BC152" s="294"/>
      <c r="BD152" s="294"/>
      <c r="BE152" s="294"/>
      <c r="BF152" s="294"/>
      <c r="BG152" s="294"/>
      <c r="BH152" s="294"/>
      <c r="BI152" s="294"/>
      <c r="BJ152" s="294"/>
      <c r="BK152" s="294"/>
      <c r="BL152" s="294"/>
      <c r="BM152" s="294"/>
      <c r="BN152" s="294"/>
      <c r="BO152" s="294"/>
    </row>
    <row r="153">
      <c r="A153" s="294"/>
      <c r="B153" s="333"/>
      <c r="D153" s="134"/>
      <c r="E153" s="294"/>
      <c r="I153" s="294"/>
      <c r="J153" s="294"/>
      <c r="N153" s="294"/>
      <c r="O153" s="294"/>
      <c r="P153" s="294"/>
      <c r="Q153" s="294"/>
      <c r="R153" s="294"/>
      <c r="S153" s="294"/>
      <c r="T153" s="294"/>
      <c r="U153" s="294"/>
      <c r="V153" s="294"/>
      <c r="W153" s="294"/>
      <c r="X153" s="294"/>
      <c r="Y153" s="294"/>
      <c r="Z153" s="294"/>
      <c r="AA153" s="294"/>
      <c r="AB153" s="294"/>
      <c r="AC153" s="294"/>
      <c r="AD153" s="294"/>
      <c r="AE153" s="294"/>
      <c r="AF153" s="294"/>
      <c r="AG153" s="294"/>
      <c r="AH153" s="294"/>
      <c r="AI153" s="294"/>
      <c r="AJ153" s="294"/>
      <c r="AK153" s="294"/>
      <c r="AL153" s="294"/>
      <c r="AM153" s="294"/>
      <c r="AN153" s="294"/>
      <c r="AO153" s="294"/>
      <c r="AP153" s="294"/>
      <c r="AQ153" s="294"/>
      <c r="AR153" s="294"/>
      <c r="AS153" s="294"/>
      <c r="AT153" s="294"/>
      <c r="AU153" s="294"/>
      <c r="AV153" s="294"/>
      <c r="AW153" s="294"/>
      <c r="AX153" s="294"/>
      <c r="AY153" s="294"/>
      <c r="AZ153" s="294"/>
      <c r="BA153" s="294"/>
      <c r="BB153" s="294"/>
      <c r="BC153" s="294"/>
      <c r="BD153" s="294"/>
      <c r="BE153" s="294"/>
      <c r="BF153" s="294"/>
      <c r="BG153" s="294"/>
      <c r="BH153" s="294"/>
      <c r="BI153" s="294"/>
      <c r="BJ153" s="294"/>
      <c r="BK153" s="294"/>
      <c r="BL153" s="294"/>
      <c r="BM153" s="294"/>
      <c r="BN153" s="294"/>
      <c r="BO153" s="294"/>
    </row>
    <row r="154">
      <c r="A154" s="294"/>
      <c r="B154" s="333"/>
      <c r="D154" s="134"/>
      <c r="E154" s="294"/>
      <c r="I154" s="294"/>
      <c r="J154" s="294"/>
      <c r="N154" s="294"/>
      <c r="O154" s="294"/>
      <c r="P154" s="294"/>
      <c r="Q154" s="294"/>
      <c r="R154" s="294"/>
      <c r="S154" s="294"/>
      <c r="T154" s="294"/>
      <c r="U154" s="294"/>
      <c r="V154" s="294"/>
      <c r="W154" s="294"/>
      <c r="X154" s="294"/>
      <c r="Y154" s="294"/>
      <c r="Z154" s="294"/>
      <c r="AA154" s="294"/>
      <c r="AB154" s="294"/>
      <c r="AC154" s="294"/>
      <c r="AD154" s="294"/>
      <c r="AE154" s="294"/>
      <c r="AF154" s="294"/>
      <c r="AG154" s="294"/>
      <c r="AH154" s="294"/>
      <c r="AI154" s="294"/>
      <c r="AJ154" s="294"/>
      <c r="AK154" s="294"/>
      <c r="AL154" s="294"/>
      <c r="AM154" s="294"/>
      <c r="AN154" s="294"/>
      <c r="AO154" s="294"/>
      <c r="AP154" s="294"/>
      <c r="AQ154" s="294"/>
      <c r="AR154" s="294"/>
      <c r="AS154" s="294"/>
      <c r="AT154" s="294"/>
      <c r="AU154" s="294"/>
      <c r="AV154" s="294"/>
      <c r="AW154" s="294"/>
      <c r="AX154" s="294"/>
      <c r="AY154" s="294"/>
      <c r="AZ154" s="294"/>
      <c r="BA154" s="294"/>
      <c r="BB154" s="294"/>
      <c r="BC154" s="294"/>
      <c r="BD154" s="294"/>
      <c r="BE154" s="294"/>
      <c r="BF154" s="294"/>
      <c r="BG154" s="294"/>
      <c r="BH154" s="294"/>
      <c r="BI154" s="294"/>
      <c r="BJ154" s="294"/>
      <c r="BK154" s="294"/>
      <c r="BL154" s="294"/>
      <c r="BM154" s="294"/>
      <c r="BN154" s="294"/>
      <c r="BO154" s="294"/>
    </row>
    <row r="155">
      <c r="A155" s="294"/>
      <c r="B155" s="333"/>
      <c r="D155" s="134"/>
      <c r="E155" s="294"/>
      <c r="I155" s="294"/>
      <c r="J155" s="294"/>
      <c r="N155" s="294"/>
      <c r="O155" s="294"/>
      <c r="P155" s="294"/>
      <c r="Q155" s="294"/>
      <c r="R155" s="294"/>
      <c r="S155" s="294"/>
      <c r="T155" s="294"/>
      <c r="U155" s="294"/>
      <c r="V155" s="294"/>
      <c r="W155" s="294"/>
      <c r="X155" s="294"/>
      <c r="Y155" s="294"/>
      <c r="Z155" s="294"/>
      <c r="AA155" s="294"/>
      <c r="AB155" s="294"/>
      <c r="AC155" s="294"/>
      <c r="AD155" s="294"/>
      <c r="AE155" s="294"/>
      <c r="AF155" s="294"/>
      <c r="AG155" s="294"/>
      <c r="AH155" s="294"/>
      <c r="AI155" s="294"/>
      <c r="AJ155" s="294"/>
      <c r="AK155" s="294"/>
      <c r="AL155" s="294"/>
      <c r="AM155" s="294"/>
      <c r="AN155" s="294"/>
      <c r="AO155" s="294"/>
      <c r="AP155" s="294"/>
      <c r="AQ155" s="294"/>
      <c r="AR155" s="294"/>
      <c r="AS155" s="294"/>
      <c r="AT155" s="294"/>
      <c r="AU155" s="294"/>
      <c r="AV155" s="294"/>
      <c r="AW155" s="294"/>
      <c r="AX155" s="294"/>
      <c r="AY155" s="294"/>
      <c r="AZ155" s="294"/>
      <c r="BA155" s="294"/>
      <c r="BB155" s="294"/>
      <c r="BC155" s="294"/>
      <c r="BD155" s="294"/>
      <c r="BE155" s="294"/>
      <c r="BF155" s="294"/>
      <c r="BG155" s="294"/>
      <c r="BH155" s="294"/>
      <c r="BI155" s="294"/>
      <c r="BJ155" s="294"/>
      <c r="BK155" s="294"/>
      <c r="BL155" s="294"/>
      <c r="BM155" s="294"/>
      <c r="BN155" s="294"/>
      <c r="BO155" s="294"/>
    </row>
    <row r="156">
      <c r="A156" s="294"/>
      <c r="B156" s="333"/>
      <c r="D156" s="134"/>
      <c r="E156" s="294"/>
      <c r="I156" s="294"/>
      <c r="J156" s="294"/>
      <c r="N156" s="294"/>
      <c r="O156" s="294"/>
      <c r="P156" s="294"/>
      <c r="Q156" s="294"/>
      <c r="R156" s="294"/>
      <c r="S156" s="294"/>
      <c r="T156" s="294"/>
      <c r="U156" s="294"/>
      <c r="V156" s="294"/>
      <c r="W156" s="294"/>
      <c r="X156" s="294"/>
      <c r="Y156" s="294"/>
      <c r="Z156" s="294"/>
      <c r="AA156" s="294"/>
      <c r="AB156" s="294"/>
      <c r="AC156" s="294"/>
      <c r="AD156" s="294"/>
      <c r="AE156" s="294"/>
      <c r="AF156" s="294"/>
      <c r="AG156" s="294"/>
      <c r="AH156" s="294"/>
      <c r="AI156" s="294"/>
      <c r="AJ156" s="294"/>
      <c r="AK156" s="294"/>
      <c r="AL156" s="294"/>
      <c r="AM156" s="294"/>
      <c r="AN156" s="294"/>
      <c r="AO156" s="294"/>
      <c r="AP156" s="294"/>
      <c r="AQ156" s="294"/>
      <c r="AR156" s="294"/>
      <c r="AS156" s="294"/>
      <c r="AT156" s="294"/>
      <c r="AU156" s="294"/>
      <c r="AV156" s="294"/>
      <c r="AW156" s="294"/>
      <c r="AX156" s="294"/>
      <c r="AY156" s="294"/>
      <c r="AZ156" s="294"/>
      <c r="BA156" s="294"/>
      <c r="BB156" s="294"/>
      <c r="BC156" s="294"/>
      <c r="BD156" s="294"/>
      <c r="BE156" s="294"/>
      <c r="BF156" s="294"/>
      <c r="BG156" s="294"/>
      <c r="BH156" s="294"/>
      <c r="BI156" s="294"/>
      <c r="BJ156" s="294"/>
      <c r="BK156" s="294"/>
      <c r="BL156" s="294"/>
      <c r="BM156" s="294"/>
      <c r="BN156" s="294"/>
      <c r="BO156" s="294"/>
    </row>
    <row r="157">
      <c r="A157" s="294"/>
      <c r="B157" s="333"/>
      <c r="D157" s="134"/>
      <c r="E157" s="294"/>
      <c r="I157" s="294"/>
      <c r="J157" s="294"/>
      <c r="N157" s="294"/>
      <c r="O157" s="294"/>
      <c r="P157" s="294"/>
      <c r="Q157" s="294"/>
      <c r="R157" s="294"/>
      <c r="S157" s="294"/>
      <c r="T157" s="294"/>
      <c r="U157" s="294"/>
      <c r="V157" s="294"/>
      <c r="W157" s="294"/>
      <c r="X157" s="294"/>
      <c r="Y157" s="294"/>
      <c r="Z157" s="294"/>
      <c r="AA157" s="294"/>
      <c r="AB157" s="294"/>
      <c r="AC157" s="294"/>
      <c r="AD157" s="294"/>
      <c r="AE157" s="294"/>
      <c r="AF157" s="294"/>
      <c r="AG157" s="294"/>
      <c r="AH157" s="294"/>
      <c r="AI157" s="294"/>
      <c r="AJ157" s="294"/>
      <c r="AK157" s="294"/>
      <c r="AL157" s="294"/>
      <c r="AM157" s="294"/>
      <c r="AN157" s="294"/>
      <c r="AO157" s="294"/>
      <c r="AP157" s="294"/>
      <c r="AQ157" s="294"/>
      <c r="AR157" s="294"/>
      <c r="AS157" s="294"/>
      <c r="AT157" s="294"/>
      <c r="AU157" s="294"/>
      <c r="AV157" s="294"/>
      <c r="AW157" s="294"/>
      <c r="AX157" s="294"/>
      <c r="AY157" s="294"/>
      <c r="AZ157" s="294"/>
      <c r="BA157" s="294"/>
      <c r="BB157" s="294"/>
      <c r="BC157" s="294"/>
      <c r="BD157" s="294"/>
      <c r="BE157" s="294"/>
      <c r="BF157" s="294"/>
      <c r="BG157" s="294"/>
      <c r="BH157" s="294"/>
      <c r="BI157" s="294"/>
      <c r="BJ157" s="294"/>
      <c r="BK157" s="294"/>
      <c r="BL157" s="294"/>
      <c r="BM157" s="294"/>
      <c r="BN157" s="294"/>
      <c r="BO157" s="294"/>
    </row>
    <row r="158">
      <c r="A158" s="294"/>
      <c r="B158" s="333"/>
      <c r="D158" s="134"/>
      <c r="E158" s="294"/>
      <c r="I158" s="294"/>
      <c r="J158" s="294"/>
      <c r="N158" s="294"/>
      <c r="O158" s="294"/>
      <c r="P158" s="294"/>
      <c r="Q158" s="294"/>
      <c r="R158" s="294"/>
      <c r="S158" s="294"/>
      <c r="T158" s="294"/>
      <c r="U158" s="294"/>
      <c r="V158" s="294"/>
      <c r="W158" s="294"/>
      <c r="X158" s="294"/>
      <c r="Y158" s="294"/>
      <c r="Z158" s="294"/>
      <c r="AA158" s="294"/>
      <c r="AB158" s="294"/>
      <c r="AC158" s="294"/>
      <c r="AD158" s="294"/>
      <c r="AE158" s="294"/>
      <c r="AF158" s="294"/>
      <c r="AG158" s="294"/>
      <c r="AH158" s="294"/>
      <c r="AI158" s="294"/>
      <c r="AJ158" s="294"/>
      <c r="AK158" s="294"/>
      <c r="AL158" s="294"/>
      <c r="AM158" s="294"/>
      <c r="AN158" s="294"/>
      <c r="AO158" s="294"/>
      <c r="AP158" s="294"/>
      <c r="AQ158" s="294"/>
      <c r="AR158" s="294"/>
      <c r="AS158" s="294"/>
      <c r="AT158" s="294"/>
      <c r="AU158" s="294"/>
      <c r="AV158" s="294"/>
      <c r="AW158" s="294"/>
      <c r="AX158" s="294"/>
      <c r="AY158" s="294"/>
      <c r="AZ158" s="294"/>
      <c r="BA158" s="294"/>
      <c r="BB158" s="294"/>
      <c r="BC158" s="294"/>
      <c r="BD158" s="294"/>
      <c r="BE158" s="294"/>
      <c r="BF158" s="294"/>
      <c r="BG158" s="294"/>
      <c r="BH158" s="294"/>
      <c r="BI158" s="294"/>
      <c r="BJ158" s="294"/>
      <c r="BK158" s="294"/>
      <c r="BL158" s="294"/>
      <c r="BM158" s="294"/>
      <c r="BN158" s="294"/>
      <c r="BO158" s="294"/>
    </row>
    <row r="159">
      <c r="A159" s="294"/>
      <c r="B159" s="333"/>
      <c r="D159" s="134"/>
      <c r="E159" s="294"/>
      <c r="I159" s="294"/>
      <c r="J159" s="294"/>
      <c r="N159" s="294"/>
      <c r="O159" s="294"/>
      <c r="P159" s="294"/>
      <c r="Q159" s="294"/>
      <c r="R159" s="294"/>
      <c r="S159" s="294"/>
      <c r="T159" s="294"/>
      <c r="U159" s="294"/>
      <c r="V159" s="294"/>
      <c r="W159" s="294"/>
      <c r="X159" s="294"/>
      <c r="Y159" s="294"/>
      <c r="Z159" s="294"/>
      <c r="AA159" s="294"/>
      <c r="AB159" s="294"/>
      <c r="AC159" s="294"/>
      <c r="AD159" s="294"/>
      <c r="AE159" s="294"/>
      <c r="AF159" s="294"/>
      <c r="AG159" s="294"/>
      <c r="AH159" s="294"/>
      <c r="AI159" s="294"/>
      <c r="AJ159" s="294"/>
      <c r="AK159" s="294"/>
      <c r="AL159" s="294"/>
      <c r="AM159" s="294"/>
      <c r="AN159" s="294"/>
      <c r="AO159" s="294"/>
      <c r="AP159" s="294"/>
      <c r="AQ159" s="294"/>
      <c r="AR159" s="294"/>
      <c r="AS159" s="294"/>
      <c r="AT159" s="294"/>
      <c r="AU159" s="294"/>
      <c r="AV159" s="294"/>
      <c r="AW159" s="294"/>
      <c r="AX159" s="294"/>
      <c r="AY159" s="294"/>
      <c r="AZ159" s="294"/>
      <c r="BA159" s="294"/>
      <c r="BB159" s="294"/>
      <c r="BC159" s="294"/>
      <c r="BD159" s="294"/>
      <c r="BE159" s="294"/>
      <c r="BF159" s="294"/>
      <c r="BG159" s="294"/>
      <c r="BH159" s="294"/>
      <c r="BI159" s="294"/>
      <c r="BJ159" s="294"/>
      <c r="BK159" s="294"/>
      <c r="BL159" s="294"/>
      <c r="BM159" s="294"/>
      <c r="BN159" s="294"/>
      <c r="BO159" s="294"/>
    </row>
    <row r="160">
      <c r="A160" s="294"/>
      <c r="B160" s="333"/>
      <c r="D160" s="134"/>
      <c r="E160" s="294"/>
      <c r="I160" s="294"/>
      <c r="J160" s="294"/>
      <c r="N160" s="294"/>
      <c r="O160" s="294"/>
      <c r="P160" s="294"/>
      <c r="Q160" s="294"/>
      <c r="R160" s="294"/>
      <c r="S160" s="294"/>
      <c r="T160" s="294"/>
      <c r="U160" s="294"/>
      <c r="V160" s="294"/>
      <c r="W160" s="294"/>
      <c r="X160" s="294"/>
      <c r="Y160" s="294"/>
      <c r="Z160" s="294"/>
      <c r="AA160" s="294"/>
      <c r="AB160" s="294"/>
      <c r="AC160" s="294"/>
      <c r="AD160" s="294"/>
      <c r="AE160" s="294"/>
      <c r="AF160" s="294"/>
      <c r="AG160" s="294"/>
      <c r="AH160" s="294"/>
      <c r="AI160" s="294"/>
      <c r="AJ160" s="294"/>
      <c r="AK160" s="294"/>
      <c r="AL160" s="294"/>
      <c r="AM160" s="294"/>
      <c r="AN160" s="294"/>
      <c r="AO160" s="294"/>
      <c r="AP160" s="294"/>
      <c r="AQ160" s="294"/>
      <c r="AR160" s="294"/>
      <c r="AS160" s="294"/>
      <c r="AT160" s="294"/>
      <c r="AU160" s="294"/>
      <c r="AV160" s="294"/>
      <c r="AW160" s="294"/>
      <c r="AX160" s="294"/>
      <c r="AY160" s="294"/>
      <c r="AZ160" s="294"/>
      <c r="BA160" s="294"/>
      <c r="BB160" s="294"/>
      <c r="BC160" s="294"/>
      <c r="BD160" s="294"/>
      <c r="BE160" s="294"/>
      <c r="BF160" s="294"/>
      <c r="BG160" s="294"/>
      <c r="BH160" s="294"/>
      <c r="BI160" s="294"/>
      <c r="BJ160" s="294"/>
      <c r="BK160" s="294"/>
      <c r="BL160" s="294"/>
      <c r="BM160" s="294"/>
      <c r="BN160" s="294"/>
      <c r="BO160" s="294"/>
    </row>
    <row r="161">
      <c r="A161" s="294"/>
      <c r="B161" s="333"/>
      <c r="D161" s="134"/>
      <c r="E161" s="294"/>
      <c r="I161" s="294"/>
      <c r="J161" s="294"/>
      <c r="N161" s="294"/>
      <c r="O161" s="294"/>
      <c r="P161" s="294"/>
      <c r="Q161" s="294"/>
      <c r="R161" s="294"/>
      <c r="S161" s="294"/>
      <c r="T161" s="294"/>
      <c r="U161" s="294"/>
      <c r="V161" s="294"/>
      <c r="W161" s="294"/>
      <c r="X161" s="294"/>
      <c r="Y161" s="294"/>
      <c r="Z161" s="294"/>
      <c r="AA161" s="294"/>
      <c r="AB161" s="294"/>
      <c r="AC161" s="294"/>
      <c r="AD161" s="294"/>
      <c r="AE161" s="294"/>
      <c r="AF161" s="294"/>
      <c r="AG161" s="294"/>
      <c r="AH161" s="294"/>
      <c r="AI161" s="294"/>
      <c r="AJ161" s="294"/>
      <c r="AK161" s="294"/>
      <c r="AL161" s="294"/>
      <c r="AM161" s="294"/>
      <c r="AN161" s="294"/>
      <c r="AO161" s="294"/>
      <c r="AP161" s="294"/>
      <c r="AQ161" s="294"/>
      <c r="AR161" s="294"/>
      <c r="AS161" s="294"/>
      <c r="AT161" s="294"/>
      <c r="AU161" s="294"/>
      <c r="AV161" s="294"/>
      <c r="AW161" s="294"/>
      <c r="AX161" s="294"/>
      <c r="AY161" s="294"/>
      <c r="AZ161" s="294"/>
      <c r="BA161" s="294"/>
      <c r="BB161" s="294"/>
      <c r="BC161" s="294"/>
      <c r="BD161" s="294"/>
      <c r="BE161" s="294"/>
      <c r="BF161" s="294"/>
      <c r="BG161" s="294"/>
      <c r="BH161" s="294"/>
      <c r="BI161" s="294"/>
      <c r="BJ161" s="294"/>
      <c r="BK161" s="294"/>
      <c r="BL161" s="294"/>
      <c r="BM161" s="294"/>
      <c r="BN161" s="294"/>
      <c r="BO161" s="294"/>
    </row>
    <row r="162">
      <c r="A162" s="294"/>
      <c r="B162" s="333"/>
      <c r="D162" s="134"/>
      <c r="E162" s="294"/>
      <c r="I162" s="294"/>
      <c r="J162" s="294"/>
      <c r="N162" s="294"/>
      <c r="O162" s="294"/>
      <c r="P162" s="294"/>
      <c r="Q162" s="294"/>
      <c r="R162" s="294"/>
      <c r="S162" s="294"/>
      <c r="T162" s="294"/>
      <c r="U162" s="294"/>
      <c r="V162" s="294"/>
      <c r="W162" s="294"/>
      <c r="X162" s="294"/>
      <c r="Y162" s="294"/>
      <c r="Z162" s="294"/>
      <c r="AA162" s="294"/>
      <c r="AB162" s="294"/>
      <c r="AC162" s="294"/>
      <c r="AD162" s="294"/>
      <c r="AE162" s="294"/>
      <c r="AF162" s="294"/>
      <c r="AG162" s="294"/>
      <c r="AH162" s="294"/>
      <c r="AI162" s="294"/>
      <c r="AJ162" s="294"/>
      <c r="AK162" s="294"/>
      <c r="AL162" s="294"/>
      <c r="AM162" s="294"/>
      <c r="AN162" s="294"/>
      <c r="AO162" s="294"/>
      <c r="AP162" s="294"/>
      <c r="AQ162" s="294"/>
      <c r="AR162" s="294"/>
      <c r="AS162" s="294"/>
      <c r="AT162" s="294"/>
      <c r="AU162" s="294"/>
      <c r="AV162" s="294"/>
      <c r="AW162" s="294"/>
      <c r="AX162" s="294"/>
      <c r="AY162" s="294"/>
      <c r="AZ162" s="294"/>
      <c r="BA162" s="294"/>
      <c r="BB162" s="294"/>
      <c r="BC162" s="294"/>
      <c r="BD162" s="294"/>
      <c r="BE162" s="294"/>
      <c r="BF162" s="294"/>
      <c r="BG162" s="294"/>
      <c r="BH162" s="294"/>
      <c r="BI162" s="294"/>
      <c r="BJ162" s="294"/>
      <c r="BK162" s="294"/>
      <c r="BL162" s="294"/>
      <c r="BM162" s="294"/>
      <c r="BN162" s="294"/>
      <c r="BO162" s="294"/>
    </row>
    <row r="163">
      <c r="A163" s="294"/>
      <c r="B163" s="333"/>
      <c r="D163" s="134"/>
      <c r="E163" s="294"/>
      <c r="I163" s="294"/>
      <c r="J163" s="294"/>
      <c r="N163" s="294"/>
      <c r="O163" s="294"/>
      <c r="P163" s="294"/>
      <c r="Q163" s="294"/>
      <c r="R163" s="294"/>
      <c r="S163" s="294"/>
      <c r="T163" s="294"/>
      <c r="U163" s="294"/>
      <c r="V163" s="294"/>
      <c r="W163" s="294"/>
      <c r="X163" s="294"/>
      <c r="Y163" s="294"/>
      <c r="Z163" s="294"/>
      <c r="AA163" s="294"/>
      <c r="AB163" s="294"/>
      <c r="AC163" s="294"/>
      <c r="AD163" s="294"/>
      <c r="AE163" s="294"/>
      <c r="AF163" s="294"/>
      <c r="AG163" s="294"/>
      <c r="AH163" s="294"/>
      <c r="AI163" s="294"/>
      <c r="AJ163" s="294"/>
      <c r="AK163" s="294"/>
      <c r="AL163" s="294"/>
      <c r="AM163" s="294"/>
      <c r="AN163" s="294"/>
      <c r="AO163" s="294"/>
      <c r="AP163" s="294"/>
      <c r="AQ163" s="294"/>
      <c r="AR163" s="294"/>
      <c r="AS163" s="294"/>
      <c r="AT163" s="294"/>
      <c r="AU163" s="294"/>
      <c r="AV163" s="294"/>
      <c r="AW163" s="294"/>
      <c r="AX163" s="294"/>
      <c r="AY163" s="294"/>
      <c r="AZ163" s="294"/>
      <c r="BA163" s="294"/>
      <c r="BB163" s="294"/>
      <c r="BC163" s="294"/>
      <c r="BD163" s="294"/>
      <c r="BE163" s="294"/>
      <c r="BF163" s="294"/>
      <c r="BG163" s="294"/>
      <c r="BH163" s="294"/>
      <c r="BI163" s="294"/>
      <c r="BJ163" s="294"/>
      <c r="BK163" s="294"/>
      <c r="BL163" s="294"/>
      <c r="BM163" s="294"/>
      <c r="BN163" s="294"/>
      <c r="BO163" s="294"/>
    </row>
    <row r="164">
      <c r="A164" s="294"/>
      <c r="B164" s="333"/>
      <c r="D164" s="134"/>
      <c r="E164" s="294"/>
      <c r="I164" s="294"/>
      <c r="J164" s="294"/>
      <c r="N164" s="294"/>
      <c r="O164" s="294"/>
      <c r="P164" s="294"/>
      <c r="Q164" s="294"/>
      <c r="R164" s="294"/>
      <c r="S164" s="294"/>
      <c r="T164" s="294"/>
      <c r="U164" s="294"/>
      <c r="V164" s="294"/>
      <c r="W164" s="294"/>
      <c r="X164" s="294"/>
      <c r="Y164" s="294"/>
      <c r="Z164" s="294"/>
      <c r="AA164" s="294"/>
      <c r="AB164" s="294"/>
      <c r="AC164" s="294"/>
      <c r="AD164" s="294"/>
      <c r="AE164" s="294"/>
      <c r="AF164" s="294"/>
      <c r="AG164" s="294"/>
      <c r="AH164" s="294"/>
      <c r="AI164" s="294"/>
      <c r="AJ164" s="294"/>
      <c r="AK164" s="294"/>
      <c r="AL164" s="294"/>
      <c r="AM164" s="294"/>
      <c r="AN164" s="294"/>
      <c r="AO164" s="294"/>
      <c r="AP164" s="294"/>
      <c r="AQ164" s="294"/>
      <c r="AR164" s="294"/>
      <c r="AS164" s="294"/>
      <c r="AT164" s="294"/>
      <c r="AU164" s="294"/>
      <c r="AV164" s="294"/>
      <c r="AW164" s="294"/>
      <c r="AX164" s="294"/>
      <c r="AY164" s="294"/>
      <c r="AZ164" s="294"/>
      <c r="BA164" s="294"/>
      <c r="BB164" s="294"/>
      <c r="BC164" s="294"/>
      <c r="BD164" s="294"/>
      <c r="BE164" s="294"/>
      <c r="BF164" s="294"/>
      <c r="BG164" s="294"/>
      <c r="BH164" s="294"/>
      <c r="BI164" s="294"/>
      <c r="BJ164" s="294"/>
      <c r="BK164" s="294"/>
      <c r="BL164" s="294"/>
      <c r="BM164" s="294"/>
      <c r="BN164" s="294"/>
      <c r="BO164" s="294"/>
    </row>
    <row r="165">
      <c r="A165" s="294"/>
      <c r="B165" s="333"/>
      <c r="D165" s="134"/>
      <c r="E165" s="294"/>
      <c r="I165" s="294"/>
      <c r="J165" s="294"/>
      <c r="N165" s="294"/>
      <c r="O165" s="294"/>
      <c r="P165" s="294"/>
      <c r="Q165" s="294"/>
      <c r="R165" s="294"/>
      <c r="S165" s="294"/>
      <c r="T165" s="294"/>
      <c r="U165" s="294"/>
      <c r="V165" s="294"/>
      <c r="W165" s="294"/>
      <c r="X165" s="294"/>
      <c r="Y165" s="294"/>
      <c r="Z165" s="294"/>
      <c r="AA165" s="294"/>
      <c r="AB165" s="294"/>
      <c r="AC165" s="294"/>
      <c r="AD165" s="294"/>
      <c r="AE165" s="294"/>
      <c r="AF165" s="294"/>
      <c r="AG165" s="294"/>
      <c r="AH165" s="294"/>
      <c r="AI165" s="294"/>
      <c r="AJ165" s="294"/>
      <c r="AK165" s="294"/>
      <c r="AL165" s="294"/>
      <c r="AM165" s="294"/>
      <c r="AN165" s="294"/>
      <c r="AO165" s="294"/>
      <c r="AP165" s="294"/>
      <c r="AQ165" s="294"/>
      <c r="AR165" s="294"/>
      <c r="AS165" s="294"/>
      <c r="AT165" s="294"/>
      <c r="AU165" s="294"/>
      <c r="AV165" s="294"/>
      <c r="AW165" s="294"/>
      <c r="AX165" s="294"/>
      <c r="AY165" s="294"/>
      <c r="AZ165" s="294"/>
      <c r="BA165" s="294"/>
      <c r="BB165" s="294"/>
      <c r="BC165" s="294"/>
      <c r="BD165" s="294"/>
      <c r="BE165" s="294"/>
      <c r="BF165" s="294"/>
      <c r="BG165" s="294"/>
      <c r="BH165" s="294"/>
      <c r="BI165" s="294"/>
      <c r="BJ165" s="294"/>
      <c r="BK165" s="294"/>
      <c r="BL165" s="294"/>
      <c r="BM165" s="294"/>
      <c r="BN165" s="294"/>
      <c r="BO165" s="294"/>
    </row>
    <row r="166">
      <c r="A166" s="294"/>
      <c r="B166" s="333"/>
      <c r="D166" s="134"/>
      <c r="E166" s="294"/>
      <c r="I166" s="294"/>
      <c r="J166" s="294"/>
      <c r="N166" s="294"/>
      <c r="O166" s="294"/>
      <c r="P166" s="294"/>
      <c r="Q166" s="294"/>
      <c r="R166" s="294"/>
      <c r="S166" s="294"/>
      <c r="T166" s="294"/>
      <c r="U166" s="294"/>
      <c r="V166" s="294"/>
      <c r="W166" s="294"/>
      <c r="X166" s="294"/>
      <c r="Y166" s="294"/>
      <c r="Z166" s="294"/>
      <c r="AA166" s="294"/>
      <c r="AB166" s="294"/>
      <c r="AC166" s="294"/>
      <c r="AD166" s="294"/>
      <c r="AE166" s="294"/>
      <c r="AF166" s="294"/>
      <c r="AG166" s="294"/>
      <c r="AH166" s="294"/>
      <c r="AI166" s="294"/>
      <c r="AJ166" s="294"/>
      <c r="AK166" s="294"/>
      <c r="AL166" s="294"/>
      <c r="AM166" s="294"/>
      <c r="AN166" s="294"/>
      <c r="AO166" s="294"/>
      <c r="AP166" s="294"/>
      <c r="AQ166" s="294"/>
      <c r="AR166" s="294"/>
      <c r="AS166" s="294"/>
      <c r="AT166" s="294"/>
      <c r="AU166" s="294"/>
      <c r="AV166" s="294"/>
      <c r="AW166" s="294"/>
      <c r="AX166" s="294"/>
      <c r="AY166" s="294"/>
      <c r="AZ166" s="294"/>
      <c r="BA166" s="294"/>
      <c r="BB166" s="294"/>
      <c r="BC166" s="294"/>
      <c r="BD166" s="294"/>
      <c r="BE166" s="294"/>
      <c r="BF166" s="294"/>
      <c r="BG166" s="294"/>
      <c r="BH166" s="294"/>
      <c r="BI166" s="294"/>
      <c r="BJ166" s="294"/>
      <c r="BK166" s="294"/>
      <c r="BL166" s="294"/>
      <c r="BM166" s="294"/>
      <c r="BN166" s="294"/>
      <c r="BO166" s="294"/>
    </row>
    <row r="167">
      <c r="A167" s="294"/>
      <c r="B167" s="333"/>
      <c r="D167" s="134"/>
      <c r="E167" s="294"/>
      <c r="I167" s="294"/>
      <c r="J167" s="294"/>
      <c r="N167" s="294"/>
      <c r="O167" s="294"/>
      <c r="P167" s="294"/>
      <c r="Q167" s="294"/>
      <c r="R167" s="294"/>
      <c r="S167" s="294"/>
      <c r="T167" s="294"/>
      <c r="U167" s="294"/>
      <c r="V167" s="294"/>
      <c r="W167" s="294"/>
      <c r="X167" s="294"/>
      <c r="Y167" s="294"/>
      <c r="Z167" s="294"/>
      <c r="AA167" s="294"/>
      <c r="AB167" s="294"/>
      <c r="AC167" s="294"/>
      <c r="AD167" s="294"/>
      <c r="AE167" s="294"/>
      <c r="AF167" s="294"/>
      <c r="AG167" s="294"/>
      <c r="AH167" s="294"/>
      <c r="AI167" s="294"/>
      <c r="AJ167" s="294"/>
      <c r="AK167" s="294"/>
      <c r="AL167" s="294"/>
      <c r="AM167" s="294"/>
      <c r="AN167" s="294"/>
      <c r="AO167" s="294"/>
      <c r="AP167" s="294"/>
      <c r="AQ167" s="294"/>
      <c r="AR167" s="294"/>
      <c r="AS167" s="294"/>
      <c r="AT167" s="294"/>
      <c r="AU167" s="294"/>
      <c r="AV167" s="294"/>
      <c r="AW167" s="294"/>
      <c r="AX167" s="294"/>
      <c r="AY167" s="294"/>
      <c r="AZ167" s="294"/>
      <c r="BA167" s="294"/>
      <c r="BB167" s="294"/>
      <c r="BC167" s="294"/>
      <c r="BD167" s="294"/>
      <c r="BE167" s="294"/>
      <c r="BF167" s="294"/>
      <c r="BG167" s="294"/>
      <c r="BH167" s="294"/>
      <c r="BI167" s="294"/>
      <c r="BJ167" s="294"/>
      <c r="BK167" s="294"/>
      <c r="BL167" s="294"/>
      <c r="BM167" s="294"/>
      <c r="BN167" s="294"/>
      <c r="BO167" s="294"/>
    </row>
    <row r="168">
      <c r="A168" s="294"/>
      <c r="B168" s="333"/>
      <c r="D168" s="134"/>
      <c r="E168" s="294"/>
      <c r="I168" s="294"/>
      <c r="J168" s="294"/>
      <c r="N168" s="294"/>
      <c r="O168" s="294"/>
      <c r="P168" s="294"/>
      <c r="Q168" s="294"/>
      <c r="R168" s="294"/>
      <c r="S168" s="294"/>
      <c r="T168" s="294"/>
      <c r="U168" s="294"/>
      <c r="V168" s="294"/>
      <c r="W168" s="294"/>
      <c r="X168" s="294"/>
      <c r="Y168" s="294"/>
      <c r="Z168" s="294"/>
      <c r="AA168" s="294"/>
      <c r="AB168" s="294"/>
      <c r="AC168" s="294"/>
      <c r="AD168" s="294"/>
      <c r="AE168" s="294"/>
      <c r="AF168" s="294"/>
      <c r="AG168" s="294"/>
      <c r="AH168" s="294"/>
      <c r="AI168" s="294"/>
      <c r="AJ168" s="294"/>
      <c r="AK168" s="294"/>
      <c r="AL168" s="294"/>
      <c r="AM168" s="294"/>
      <c r="AN168" s="294"/>
      <c r="AO168" s="294"/>
      <c r="AP168" s="294"/>
      <c r="AQ168" s="294"/>
      <c r="AR168" s="294"/>
      <c r="AS168" s="294"/>
      <c r="AT168" s="294"/>
      <c r="AU168" s="294"/>
      <c r="AV168" s="294"/>
      <c r="AW168" s="294"/>
      <c r="AX168" s="294"/>
      <c r="AY168" s="294"/>
      <c r="AZ168" s="294"/>
      <c r="BA168" s="294"/>
      <c r="BB168" s="294"/>
      <c r="BC168" s="294"/>
      <c r="BD168" s="294"/>
      <c r="BE168" s="294"/>
      <c r="BF168" s="294"/>
      <c r="BG168" s="294"/>
      <c r="BH168" s="294"/>
      <c r="BI168" s="294"/>
      <c r="BJ168" s="294"/>
      <c r="BK168" s="294"/>
      <c r="BL168" s="294"/>
      <c r="BM168" s="294"/>
      <c r="BN168" s="294"/>
      <c r="BO168" s="294"/>
    </row>
    <row r="169">
      <c r="A169" s="294"/>
      <c r="B169" s="333"/>
      <c r="D169" s="134"/>
      <c r="E169" s="294"/>
      <c r="I169" s="294"/>
      <c r="J169" s="294"/>
      <c r="N169" s="294"/>
      <c r="O169" s="294"/>
      <c r="P169" s="294"/>
      <c r="Q169" s="294"/>
      <c r="R169" s="294"/>
      <c r="S169" s="294"/>
      <c r="T169" s="294"/>
      <c r="U169" s="294"/>
      <c r="V169" s="294"/>
      <c r="W169" s="294"/>
      <c r="X169" s="294"/>
      <c r="Y169" s="294"/>
      <c r="Z169" s="294"/>
      <c r="AA169" s="294"/>
      <c r="AB169" s="294"/>
      <c r="AC169" s="294"/>
      <c r="AD169" s="294"/>
      <c r="AE169" s="294"/>
      <c r="AF169" s="294"/>
      <c r="AG169" s="294"/>
      <c r="AH169" s="294"/>
      <c r="AI169" s="294"/>
      <c r="AJ169" s="294"/>
      <c r="AK169" s="294"/>
      <c r="AL169" s="294"/>
      <c r="AM169" s="294"/>
      <c r="AN169" s="294"/>
      <c r="AO169" s="294"/>
      <c r="AP169" s="294"/>
      <c r="AQ169" s="294"/>
      <c r="AR169" s="294"/>
      <c r="AS169" s="294"/>
      <c r="AT169" s="294"/>
      <c r="AU169" s="294"/>
      <c r="AV169" s="294"/>
      <c r="AW169" s="294"/>
      <c r="AX169" s="294"/>
      <c r="AY169" s="294"/>
      <c r="AZ169" s="294"/>
      <c r="BA169" s="294"/>
      <c r="BB169" s="294"/>
      <c r="BC169" s="294"/>
      <c r="BD169" s="294"/>
      <c r="BE169" s="294"/>
      <c r="BF169" s="294"/>
      <c r="BG169" s="294"/>
      <c r="BH169" s="294"/>
      <c r="BI169" s="294"/>
      <c r="BJ169" s="294"/>
      <c r="BK169" s="294"/>
      <c r="BL169" s="294"/>
      <c r="BM169" s="294"/>
      <c r="BN169" s="294"/>
      <c r="BO169" s="294"/>
    </row>
    <row r="170">
      <c r="A170" s="294"/>
      <c r="B170" s="333"/>
      <c r="D170" s="134"/>
      <c r="E170" s="294"/>
      <c r="I170" s="294"/>
      <c r="J170" s="294"/>
      <c r="N170" s="294"/>
      <c r="O170" s="294"/>
      <c r="P170" s="294"/>
      <c r="Q170" s="294"/>
      <c r="R170" s="294"/>
      <c r="S170" s="294"/>
      <c r="T170" s="294"/>
      <c r="U170" s="294"/>
      <c r="V170" s="294"/>
      <c r="W170" s="294"/>
      <c r="X170" s="294"/>
      <c r="Y170" s="294"/>
      <c r="Z170" s="294"/>
      <c r="AA170" s="294"/>
      <c r="AB170" s="294"/>
      <c r="AC170" s="294"/>
      <c r="AD170" s="294"/>
      <c r="AE170" s="294"/>
      <c r="AF170" s="294"/>
      <c r="AG170" s="294"/>
      <c r="AH170" s="294"/>
      <c r="AI170" s="294"/>
      <c r="AJ170" s="294"/>
      <c r="AK170" s="294"/>
      <c r="AL170" s="294"/>
      <c r="AM170" s="294"/>
      <c r="AN170" s="294"/>
      <c r="AO170" s="294"/>
      <c r="AP170" s="294"/>
      <c r="AQ170" s="294"/>
      <c r="AR170" s="294"/>
      <c r="AS170" s="294"/>
      <c r="AT170" s="294"/>
      <c r="AU170" s="294"/>
      <c r="AV170" s="294"/>
      <c r="AW170" s="294"/>
      <c r="AX170" s="294"/>
      <c r="AY170" s="294"/>
      <c r="AZ170" s="294"/>
      <c r="BA170" s="294"/>
      <c r="BB170" s="294"/>
      <c r="BC170" s="294"/>
      <c r="BD170" s="294"/>
      <c r="BE170" s="294"/>
      <c r="BF170" s="294"/>
      <c r="BG170" s="294"/>
      <c r="BH170" s="294"/>
      <c r="BI170" s="294"/>
      <c r="BJ170" s="294"/>
      <c r="BK170" s="294"/>
      <c r="BL170" s="294"/>
      <c r="BM170" s="294"/>
      <c r="BN170" s="294"/>
      <c r="BO170" s="294"/>
    </row>
    <row r="171">
      <c r="A171" s="294"/>
      <c r="B171" s="333"/>
      <c r="D171" s="134"/>
      <c r="E171" s="294"/>
      <c r="I171" s="294"/>
      <c r="J171" s="294"/>
      <c r="N171" s="294"/>
      <c r="O171" s="294"/>
      <c r="P171" s="294"/>
      <c r="Q171" s="294"/>
      <c r="R171" s="294"/>
      <c r="S171" s="294"/>
      <c r="T171" s="294"/>
      <c r="U171" s="294"/>
      <c r="V171" s="294"/>
      <c r="W171" s="294"/>
      <c r="X171" s="294"/>
      <c r="Y171" s="294"/>
      <c r="Z171" s="294"/>
      <c r="AA171" s="294"/>
      <c r="AB171" s="294"/>
      <c r="AC171" s="294"/>
      <c r="AD171" s="294"/>
      <c r="AE171" s="294"/>
      <c r="AF171" s="294"/>
      <c r="AG171" s="294"/>
      <c r="AH171" s="294"/>
      <c r="AI171" s="294"/>
      <c r="AJ171" s="294"/>
      <c r="AK171" s="294"/>
      <c r="AL171" s="294"/>
      <c r="AM171" s="294"/>
      <c r="AN171" s="294"/>
      <c r="AO171" s="294"/>
      <c r="AP171" s="294"/>
      <c r="AQ171" s="294"/>
      <c r="AR171" s="294"/>
      <c r="AS171" s="294"/>
      <c r="AT171" s="294"/>
      <c r="AU171" s="294"/>
      <c r="AV171" s="294"/>
      <c r="AW171" s="294"/>
      <c r="AX171" s="294"/>
      <c r="AY171" s="294"/>
      <c r="AZ171" s="294"/>
      <c r="BA171" s="294"/>
      <c r="BB171" s="294"/>
      <c r="BC171" s="294"/>
      <c r="BD171" s="294"/>
      <c r="BE171" s="294"/>
      <c r="BF171" s="294"/>
      <c r="BG171" s="294"/>
      <c r="BH171" s="294"/>
      <c r="BI171" s="294"/>
      <c r="BJ171" s="294"/>
      <c r="BK171" s="294"/>
      <c r="BL171" s="294"/>
      <c r="BM171" s="294"/>
      <c r="BN171" s="294"/>
      <c r="BO171" s="294"/>
    </row>
    <row r="172">
      <c r="A172" s="294"/>
      <c r="B172" s="333"/>
      <c r="D172" s="134"/>
      <c r="E172" s="294"/>
      <c r="I172" s="294"/>
      <c r="J172" s="294"/>
      <c r="N172" s="294"/>
      <c r="O172" s="294"/>
      <c r="P172" s="294"/>
      <c r="Q172" s="294"/>
      <c r="R172" s="294"/>
      <c r="S172" s="294"/>
      <c r="T172" s="294"/>
      <c r="U172" s="294"/>
      <c r="V172" s="294"/>
      <c r="W172" s="294"/>
      <c r="X172" s="294"/>
      <c r="Y172" s="294"/>
      <c r="Z172" s="294"/>
      <c r="AA172" s="294"/>
      <c r="AB172" s="294"/>
      <c r="AC172" s="294"/>
      <c r="AD172" s="294"/>
      <c r="AE172" s="294"/>
      <c r="AF172" s="294"/>
      <c r="AG172" s="294"/>
      <c r="AH172" s="294"/>
      <c r="AI172" s="294"/>
      <c r="AJ172" s="294"/>
      <c r="AK172" s="294"/>
      <c r="AL172" s="294"/>
      <c r="AM172" s="294"/>
      <c r="AN172" s="294"/>
      <c r="AO172" s="294"/>
      <c r="AP172" s="294"/>
      <c r="AQ172" s="294"/>
      <c r="AR172" s="294"/>
      <c r="AS172" s="294"/>
      <c r="AT172" s="294"/>
      <c r="AU172" s="294"/>
      <c r="AV172" s="294"/>
      <c r="AW172" s="294"/>
      <c r="AX172" s="294"/>
      <c r="AY172" s="294"/>
      <c r="AZ172" s="294"/>
      <c r="BA172" s="294"/>
      <c r="BB172" s="294"/>
      <c r="BC172" s="294"/>
      <c r="BD172" s="294"/>
      <c r="BE172" s="294"/>
      <c r="BF172" s="294"/>
      <c r="BG172" s="294"/>
      <c r="BH172" s="294"/>
      <c r="BI172" s="294"/>
      <c r="BJ172" s="294"/>
      <c r="BK172" s="294"/>
      <c r="BL172" s="294"/>
      <c r="BM172" s="294"/>
      <c r="BN172" s="294"/>
      <c r="BO172" s="294"/>
    </row>
    <row r="173">
      <c r="A173" s="294"/>
      <c r="B173" s="333"/>
      <c r="D173" s="134"/>
      <c r="E173" s="294"/>
      <c r="I173" s="294"/>
      <c r="J173" s="294"/>
      <c r="N173" s="294"/>
      <c r="O173" s="294"/>
      <c r="P173" s="294"/>
      <c r="Q173" s="294"/>
      <c r="R173" s="294"/>
      <c r="S173" s="294"/>
      <c r="T173" s="294"/>
      <c r="U173" s="294"/>
      <c r="V173" s="294"/>
      <c r="W173" s="294"/>
      <c r="X173" s="294"/>
      <c r="Y173" s="294"/>
      <c r="Z173" s="294"/>
      <c r="AA173" s="294"/>
      <c r="AB173" s="294"/>
      <c r="AC173" s="294"/>
      <c r="AD173" s="294"/>
      <c r="AE173" s="294"/>
      <c r="AF173" s="294"/>
      <c r="AG173" s="294"/>
      <c r="AH173" s="294"/>
      <c r="AI173" s="294"/>
      <c r="AJ173" s="294"/>
      <c r="AK173" s="294"/>
      <c r="AL173" s="294"/>
      <c r="AM173" s="294"/>
      <c r="AN173" s="294"/>
      <c r="AO173" s="294"/>
      <c r="AP173" s="294"/>
      <c r="AQ173" s="294"/>
      <c r="AR173" s="294"/>
      <c r="AS173" s="294"/>
      <c r="AT173" s="294"/>
      <c r="AU173" s="294"/>
      <c r="AV173" s="294"/>
      <c r="AW173" s="294"/>
      <c r="AX173" s="294"/>
      <c r="AY173" s="294"/>
      <c r="AZ173" s="294"/>
      <c r="BA173" s="294"/>
      <c r="BB173" s="294"/>
      <c r="BC173" s="294"/>
      <c r="BD173" s="294"/>
      <c r="BE173" s="294"/>
      <c r="BF173" s="294"/>
      <c r="BG173" s="294"/>
      <c r="BH173" s="294"/>
      <c r="BI173" s="294"/>
      <c r="BJ173" s="294"/>
      <c r="BK173" s="294"/>
      <c r="BL173" s="294"/>
      <c r="BM173" s="294"/>
      <c r="BN173" s="294"/>
      <c r="BO173" s="294"/>
    </row>
    <row r="174">
      <c r="A174" s="294"/>
      <c r="B174" s="333"/>
      <c r="D174" s="134"/>
      <c r="E174" s="294"/>
      <c r="I174" s="294"/>
      <c r="J174" s="294"/>
      <c r="N174" s="294"/>
      <c r="O174" s="294"/>
      <c r="P174" s="294"/>
      <c r="Q174" s="294"/>
      <c r="R174" s="294"/>
      <c r="S174" s="294"/>
      <c r="T174" s="294"/>
      <c r="U174" s="294"/>
      <c r="V174" s="294"/>
      <c r="W174" s="294"/>
      <c r="X174" s="294"/>
      <c r="Y174" s="294"/>
      <c r="Z174" s="294"/>
      <c r="AA174" s="294"/>
      <c r="AB174" s="294"/>
      <c r="AC174" s="294"/>
      <c r="AD174" s="294"/>
      <c r="AE174" s="294"/>
      <c r="AF174" s="294"/>
      <c r="AG174" s="294"/>
      <c r="AH174" s="294"/>
      <c r="AI174" s="294"/>
      <c r="AJ174" s="294"/>
      <c r="AK174" s="294"/>
      <c r="AL174" s="294"/>
      <c r="AM174" s="294"/>
      <c r="AN174" s="294"/>
      <c r="AO174" s="294"/>
      <c r="AP174" s="294"/>
      <c r="AQ174" s="294"/>
      <c r="AR174" s="294"/>
      <c r="AS174" s="294"/>
      <c r="AT174" s="294"/>
      <c r="AU174" s="294"/>
      <c r="AV174" s="294"/>
      <c r="AW174" s="294"/>
      <c r="AX174" s="294"/>
      <c r="AY174" s="294"/>
      <c r="AZ174" s="294"/>
      <c r="BA174" s="294"/>
      <c r="BB174" s="294"/>
      <c r="BC174" s="294"/>
      <c r="BD174" s="294"/>
      <c r="BE174" s="294"/>
      <c r="BF174" s="294"/>
      <c r="BG174" s="294"/>
      <c r="BH174" s="294"/>
      <c r="BI174" s="294"/>
      <c r="BJ174" s="294"/>
      <c r="BK174" s="294"/>
      <c r="BL174" s="294"/>
      <c r="BM174" s="294"/>
      <c r="BN174" s="294"/>
      <c r="BO174" s="294"/>
    </row>
    <row r="175">
      <c r="A175" s="294"/>
      <c r="B175" s="333"/>
      <c r="D175" s="134"/>
      <c r="E175" s="294"/>
      <c r="I175" s="294"/>
      <c r="J175" s="294"/>
      <c r="N175" s="294"/>
      <c r="O175" s="294"/>
      <c r="P175" s="294"/>
      <c r="Q175" s="294"/>
      <c r="R175" s="294"/>
      <c r="S175" s="294"/>
      <c r="T175" s="294"/>
      <c r="U175" s="294"/>
      <c r="V175" s="294"/>
      <c r="W175" s="294"/>
      <c r="X175" s="294"/>
      <c r="Y175" s="294"/>
      <c r="Z175" s="294"/>
      <c r="AA175" s="294"/>
      <c r="AB175" s="294"/>
      <c r="AC175" s="294"/>
      <c r="AD175" s="294"/>
      <c r="AE175" s="294"/>
      <c r="AF175" s="294"/>
      <c r="AG175" s="294"/>
      <c r="AH175" s="294"/>
      <c r="AI175" s="294"/>
      <c r="AJ175" s="294"/>
      <c r="AK175" s="294"/>
      <c r="AL175" s="294"/>
      <c r="AM175" s="294"/>
      <c r="AN175" s="294"/>
      <c r="AO175" s="294"/>
      <c r="AP175" s="294"/>
      <c r="AQ175" s="294"/>
      <c r="AR175" s="294"/>
      <c r="AS175" s="294"/>
      <c r="AT175" s="294"/>
      <c r="AU175" s="294"/>
      <c r="AV175" s="294"/>
      <c r="AW175" s="294"/>
      <c r="AX175" s="294"/>
      <c r="AY175" s="294"/>
      <c r="AZ175" s="294"/>
      <c r="BA175" s="294"/>
      <c r="BB175" s="294"/>
      <c r="BC175" s="294"/>
      <c r="BD175" s="294"/>
      <c r="BE175" s="294"/>
      <c r="BF175" s="294"/>
      <c r="BG175" s="294"/>
      <c r="BH175" s="294"/>
      <c r="BI175" s="294"/>
      <c r="BJ175" s="294"/>
      <c r="BK175" s="294"/>
      <c r="BL175" s="294"/>
      <c r="BM175" s="294"/>
      <c r="BN175" s="294"/>
      <c r="BO175" s="294"/>
    </row>
    <row r="176">
      <c r="A176" s="294"/>
      <c r="B176" s="333"/>
      <c r="D176" s="134"/>
      <c r="E176" s="294"/>
      <c r="I176" s="294"/>
      <c r="J176" s="294"/>
      <c r="N176" s="294"/>
      <c r="O176" s="294"/>
      <c r="P176" s="294"/>
      <c r="Q176" s="294"/>
      <c r="R176" s="294"/>
      <c r="S176" s="294"/>
      <c r="T176" s="294"/>
      <c r="U176" s="294"/>
      <c r="V176" s="294"/>
      <c r="W176" s="294"/>
      <c r="X176" s="294"/>
      <c r="Y176" s="294"/>
      <c r="Z176" s="294"/>
      <c r="AA176" s="294"/>
      <c r="AB176" s="294"/>
      <c r="AC176" s="294"/>
      <c r="AD176" s="294"/>
      <c r="AE176" s="294"/>
      <c r="AF176" s="294"/>
      <c r="AG176" s="294"/>
      <c r="AH176" s="294"/>
      <c r="AI176" s="294"/>
      <c r="AJ176" s="294"/>
      <c r="AK176" s="294"/>
      <c r="AL176" s="294"/>
      <c r="AM176" s="294"/>
      <c r="AN176" s="294"/>
      <c r="AO176" s="294"/>
      <c r="AP176" s="294"/>
      <c r="AQ176" s="294"/>
      <c r="AR176" s="294"/>
      <c r="AS176" s="294"/>
      <c r="AT176" s="294"/>
      <c r="AU176" s="294"/>
      <c r="AV176" s="294"/>
      <c r="AW176" s="294"/>
      <c r="AX176" s="294"/>
      <c r="AY176" s="294"/>
      <c r="AZ176" s="294"/>
      <c r="BA176" s="294"/>
      <c r="BB176" s="294"/>
      <c r="BC176" s="294"/>
      <c r="BD176" s="294"/>
      <c r="BE176" s="294"/>
      <c r="BF176" s="294"/>
      <c r="BG176" s="294"/>
      <c r="BH176" s="294"/>
      <c r="BI176" s="294"/>
      <c r="BJ176" s="294"/>
      <c r="BK176" s="294"/>
      <c r="BL176" s="294"/>
      <c r="BM176" s="294"/>
      <c r="BN176" s="294"/>
      <c r="BO176" s="294"/>
    </row>
    <row r="177">
      <c r="A177" s="294"/>
      <c r="B177" s="333"/>
      <c r="D177" s="134"/>
      <c r="E177" s="294"/>
      <c r="I177" s="294"/>
      <c r="J177" s="294"/>
      <c r="N177" s="294"/>
      <c r="O177" s="294"/>
      <c r="P177" s="294"/>
      <c r="Q177" s="294"/>
      <c r="R177" s="294"/>
      <c r="S177" s="294"/>
      <c r="T177" s="294"/>
      <c r="U177" s="294"/>
      <c r="V177" s="294"/>
      <c r="W177" s="294"/>
      <c r="X177" s="294"/>
      <c r="Y177" s="294"/>
      <c r="Z177" s="294"/>
      <c r="AA177" s="294"/>
      <c r="AB177" s="294"/>
      <c r="AC177" s="294"/>
      <c r="AD177" s="294"/>
      <c r="AE177" s="294"/>
      <c r="AF177" s="294"/>
      <c r="AG177" s="294"/>
      <c r="AH177" s="294"/>
      <c r="AI177" s="294"/>
      <c r="AJ177" s="294"/>
      <c r="AK177" s="294"/>
      <c r="AL177" s="294"/>
      <c r="AM177" s="294"/>
      <c r="AN177" s="294"/>
      <c r="AO177" s="294"/>
      <c r="AP177" s="294"/>
      <c r="AQ177" s="294"/>
      <c r="AR177" s="294"/>
      <c r="AS177" s="294"/>
      <c r="AT177" s="294"/>
      <c r="AU177" s="294"/>
      <c r="AV177" s="294"/>
      <c r="AW177" s="294"/>
      <c r="AX177" s="294"/>
      <c r="AY177" s="294"/>
      <c r="AZ177" s="294"/>
      <c r="BA177" s="294"/>
      <c r="BB177" s="294"/>
      <c r="BC177" s="294"/>
      <c r="BD177" s="294"/>
      <c r="BE177" s="294"/>
      <c r="BF177" s="294"/>
      <c r="BG177" s="294"/>
      <c r="BH177" s="294"/>
      <c r="BI177" s="294"/>
      <c r="BJ177" s="294"/>
      <c r="BK177" s="294"/>
      <c r="BL177" s="294"/>
      <c r="BM177" s="294"/>
      <c r="BN177" s="294"/>
      <c r="BO177" s="294"/>
    </row>
    <row r="178">
      <c r="A178" s="294"/>
      <c r="B178" s="333"/>
      <c r="D178" s="134"/>
      <c r="E178" s="294"/>
      <c r="I178" s="294"/>
      <c r="J178" s="294"/>
      <c r="N178" s="294"/>
      <c r="O178" s="294"/>
      <c r="P178" s="294"/>
      <c r="Q178" s="294"/>
      <c r="R178" s="294"/>
      <c r="S178" s="294"/>
      <c r="T178" s="294"/>
      <c r="U178" s="294"/>
      <c r="V178" s="294"/>
      <c r="W178" s="294"/>
      <c r="X178" s="294"/>
      <c r="Y178" s="294"/>
      <c r="Z178" s="294"/>
      <c r="AA178" s="294"/>
      <c r="AB178" s="294"/>
      <c r="AC178" s="294"/>
      <c r="AD178" s="294"/>
      <c r="AE178" s="294"/>
      <c r="AF178" s="294"/>
      <c r="AG178" s="294"/>
      <c r="AH178" s="294"/>
      <c r="AI178" s="294"/>
      <c r="AJ178" s="294"/>
      <c r="AK178" s="294"/>
      <c r="AL178" s="294"/>
      <c r="AM178" s="294"/>
      <c r="AN178" s="294"/>
      <c r="AO178" s="294"/>
      <c r="AP178" s="294"/>
      <c r="AQ178" s="294"/>
      <c r="AR178" s="294"/>
      <c r="AS178" s="294"/>
      <c r="AT178" s="294"/>
      <c r="AU178" s="294"/>
      <c r="AV178" s="294"/>
      <c r="AW178" s="294"/>
      <c r="AX178" s="294"/>
      <c r="AY178" s="294"/>
      <c r="AZ178" s="294"/>
      <c r="BA178" s="294"/>
      <c r="BB178" s="294"/>
      <c r="BC178" s="294"/>
      <c r="BD178" s="294"/>
      <c r="BE178" s="294"/>
      <c r="BF178" s="294"/>
      <c r="BG178" s="294"/>
      <c r="BH178" s="294"/>
      <c r="BI178" s="294"/>
      <c r="BJ178" s="294"/>
      <c r="BK178" s="294"/>
      <c r="BL178" s="294"/>
      <c r="BM178" s="294"/>
      <c r="BN178" s="294"/>
      <c r="BO178" s="294"/>
    </row>
    <row r="179">
      <c r="A179" s="294"/>
      <c r="B179" s="333"/>
      <c r="D179" s="134"/>
      <c r="E179" s="294"/>
      <c r="I179" s="294"/>
      <c r="J179" s="294"/>
      <c r="N179" s="294"/>
      <c r="O179" s="294"/>
      <c r="P179" s="294"/>
      <c r="Q179" s="294"/>
      <c r="R179" s="294"/>
      <c r="S179" s="294"/>
      <c r="T179" s="294"/>
      <c r="U179" s="294"/>
      <c r="V179" s="294"/>
      <c r="W179" s="294"/>
      <c r="X179" s="294"/>
      <c r="Y179" s="294"/>
      <c r="Z179" s="294"/>
      <c r="AA179" s="294"/>
      <c r="AB179" s="294"/>
      <c r="AC179" s="294"/>
      <c r="AD179" s="294"/>
      <c r="AE179" s="294"/>
      <c r="AF179" s="294"/>
      <c r="AG179" s="294"/>
      <c r="AH179" s="294"/>
      <c r="AI179" s="294"/>
      <c r="AJ179" s="294"/>
      <c r="AK179" s="294"/>
      <c r="AL179" s="294"/>
      <c r="AM179" s="294"/>
      <c r="AN179" s="294"/>
      <c r="AO179" s="294"/>
      <c r="AP179" s="294"/>
      <c r="AQ179" s="294"/>
      <c r="AR179" s="294"/>
      <c r="AS179" s="294"/>
      <c r="AT179" s="294"/>
      <c r="AU179" s="294"/>
      <c r="AV179" s="294"/>
      <c r="AW179" s="294"/>
      <c r="AX179" s="294"/>
      <c r="AY179" s="294"/>
      <c r="AZ179" s="294"/>
      <c r="BA179" s="294"/>
      <c r="BB179" s="294"/>
      <c r="BC179" s="294"/>
      <c r="BD179" s="294"/>
      <c r="BE179" s="294"/>
      <c r="BF179" s="294"/>
      <c r="BG179" s="294"/>
      <c r="BH179" s="294"/>
      <c r="BI179" s="294"/>
      <c r="BJ179" s="294"/>
      <c r="BK179" s="294"/>
      <c r="BL179" s="294"/>
      <c r="BM179" s="294"/>
      <c r="BN179" s="294"/>
      <c r="BO179" s="294"/>
    </row>
    <row r="180">
      <c r="A180" s="294"/>
      <c r="B180" s="333"/>
      <c r="D180" s="134"/>
      <c r="E180" s="294"/>
      <c r="I180" s="294"/>
      <c r="J180" s="294"/>
      <c r="N180" s="294"/>
      <c r="O180" s="294"/>
      <c r="P180" s="294"/>
      <c r="Q180" s="294"/>
      <c r="R180" s="294"/>
      <c r="S180" s="294"/>
      <c r="T180" s="294"/>
      <c r="U180" s="294"/>
      <c r="V180" s="294"/>
      <c r="W180" s="294"/>
      <c r="X180" s="294"/>
      <c r="Y180" s="294"/>
      <c r="Z180" s="294"/>
      <c r="AA180" s="294"/>
      <c r="AB180" s="294"/>
      <c r="AC180" s="294"/>
      <c r="AD180" s="294"/>
      <c r="AE180" s="294"/>
      <c r="AF180" s="294"/>
      <c r="AG180" s="294"/>
      <c r="AH180" s="294"/>
      <c r="AI180" s="294"/>
      <c r="AJ180" s="294"/>
      <c r="AK180" s="294"/>
      <c r="AL180" s="294"/>
      <c r="AM180" s="294"/>
      <c r="AN180" s="294"/>
      <c r="AO180" s="294"/>
      <c r="AP180" s="294"/>
      <c r="AQ180" s="294"/>
      <c r="AR180" s="294"/>
      <c r="AS180" s="294"/>
      <c r="AT180" s="294"/>
      <c r="AU180" s="294"/>
      <c r="AV180" s="294"/>
      <c r="AW180" s="294"/>
      <c r="AX180" s="294"/>
      <c r="AY180" s="294"/>
      <c r="AZ180" s="294"/>
      <c r="BA180" s="294"/>
      <c r="BB180" s="294"/>
      <c r="BC180" s="294"/>
      <c r="BD180" s="294"/>
      <c r="BE180" s="294"/>
      <c r="BF180" s="294"/>
      <c r="BG180" s="294"/>
      <c r="BH180" s="294"/>
      <c r="BI180" s="294"/>
      <c r="BJ180" s="294"/>
      <c r="BK180" s="294"/>
      <c r="BL180" s="294"/>
      <c r="BM180" s="294"/>
      <c r="BN180" s="294"/>
      <c r="BO180" s="294"/>
    </row>
    <row r="181">
      <c r="A181" s="294"/>
      <c r="B181" s="333"/>
      <c r="D181" s="134"/>
      <c r="E181" s="294"/>
      <c r="I181" s="294"/>
      <c r="J181" s="294"/>
      <c r="N181" s="294"/>
      <c r="O181" s="294"/>
      <c r="P181" s="294"/>
      <c r="Q181" s="294"/>
      <c r="R181" s="294"/>
      <c r="S181" s="294"/>
      <c r="T181" s="294"/>
      <c r="U181" s="294"/>
      <c r="V181" s="294"/>
      <c r="W181" s="294"/>
      <c r="X181" s="294"/>
      <c r="Y181" s="294"/>
      <c r="Z181" s="294"/>
      <c r="AA181" s="294"/>
      <c r="AB181" s="294"/>
      <c r="AC181" s="294"/>
      <c r="AD181" s="294"/>
      <c r="AE181" s="294"/>
      <c r="AF181" s="294"/>
      <c r="AG181" s="294"/>
      <c r="AH181" s="294"/>
      <c r="AI181" s="294"/>
      <c r="AJ181" s="294"/>
      <c r="AK181" s="294"/>
      <c r="AL181" s="294"/>
      <c r="AM181" s="294"/>
      <c r="AN181" s="294"/>
      <c r="AO181" s="294"/>
      <c r="AP181" s="294"/>
      <c r="AQ181" s="294"/>
      <c r="AR181" s="294"/>
      <c r="AS181" s="294"/>
      <c r="AT181" s="294"/>
      <c r="AU181" s="294"/>
      <c r="AV181" s="294"/>
      <c r="AW181" s="294"/>
      <c r="AX181" s="294"/>
      <c r="AY181" s="294"/>
      <c r="AZ181" s="294"/>
      <c r="BA181" s="294"/>
      <c r="BB181" s="294"/>
      <c r="BC181" s="294"/>
      <c r="BD181" s="294"/>
      <c r="BE181" s="294"/>
      <c r="BF181" s="294"/>
      <c r="BG181" s="294"/>
      <c r="BH181" s="294"/>
      <c r="BI181" s="294"/>
      <c r="BJ181" s="294"/>
      <c r="BK181" s="294"/>
      <c r="BL181" s="294"/>
      <c r="BM181" s="294"/>
      <c r="BN181" s="294"/>
      <c r="BO181" s="294"/>
    </row>
    <row r="182">
      <c r="A182" s="294"/>
      <c r="B182" s="333"/>
      <c r="D182" s="134"/>
      <c r="E182" s="294"/>
      <c r="I182" s="294"/>
      <c r="J182" s="294"/>
      <c r="N182" s="294"/>
      <c r="O182" s="294"/>
      <c r="P182" s="294"/>
      <c r="Q182" s="294"/>
      <c r="R182" s="294"/>
      <c r="S182" s="294"/>
      <c r="T182" s="294"/>
      <c r="U182" s="294"/>
      <c r="V182" s="294"/>
      <c r="W182" s="294"/>
      <c r="X182" s="294"/>
      <c r="Y182" s="294"/>
      <c r="Z182" s="294"/>
      <c r="AA182" s="294"/>
      <c r="AB182" s="294"/>
      <c r="AC182" s="294"/>
      <c r="AD182" s="294"/>
      <c r="AE182" s="294"/>
      <c r="AF182" s="294"/>
      <c r="AG182" s="294"/>
      <c r="AH182" s="294"/>
      <c r="AI182" s="294"/>
      <c r="AJ182" s="294"/>
      <c r="AK182" s="294"/>
      <c r="AL182" s="294"/>
      <c r="AM182" s="294"/>
      <c r="AN182" s="294"/>
      <c r="AO182" s="294"/>
      <c r="AP182" s="294"/>
      <c r="AQ182" s="294"/>
      <c r="AR182" s="294"/>
      <c r="AS182" s="294"/>
      <c r="AT182" s="294"/>
      <c r="AU182" s="294"/>
      <c r="AV182" s="294"/>
      <c r="AW182" s="294"/>
      <c r="AX182" s="294"/>
      <c r="AY182" s="294"/>
      <c r="AZ182" s="294"/>
      <c r="BA182" s="294"/>
      <c r="BB182" s="294"/>
      <c r="BC182" s="294"/>
      <c r="BD182" s="294"/>
      <c r="BE182" s="294"/>
      <c r="BF182" s="294"/>
      <c r="BG182" s="294"/>
      <c r="BH182" s="294"/>
      <c r="BI182" s="294"/>
      <c r="BJ182" s="294"/>
      <c r="BK182" s="294"/>
      <c r="BL182" s="294"/>
      <c r="BM182" s="294"/>
      <c r="BN182" s="294"/>
      <c r="BO182" s="294"/>
    </row>
    <row r="183">
      <c r="A183" s="294"/>
      <c r="B183" s="333"/>
      <c r="D183" s="134"/>
      <c r="E183" s="294"/>
      <c r="I183" s="294"/>
      <c r="J183" s="294"/>
      <c r="N183" s="294"/>
      <c r="O183" s="294"/>
      <c r="P183" s="294"/>
      <c r="Q183" s="294"/>
      <c r="R183" s="294"/>
      <c r="S183" s="294"/>
      <c r="T183" s="294"/>
      <c r="U183" s="294"/>
      <c r="V183" s="294"/>
      <c r="W183" s="294"/>
      <c r="X183" s="294"/>
      <c r="Y183" s="294"/>
      <c r="Z183" s="294"/>
      <c r="AA183" s="294"/>
      <c r="AB183" s="294"/>
      <c r="AC183" s="294"/>
      <c r="AD183" s="294"/>
      <c r="AE183" s="294"/>
      <c r="AF183" s="294"/>
      <c r="AG183" s="294"/>
      <c r="AH183" s="294"/>
      <c r="AI183" s="294"/>
      <c r="AJ183" s="294"/>
      <c r="AK183" s="294"/>
      <c r="AL183" s="294"/>
      <c r="AM183" s="294"/>
      <c r="AN183" s="294"/>
      <c r="AO183" s="294"/>
      <c r="AP183" s="294"/>
      <c r="AQ183" s="294"/>
      <c r="AR183" s="294"/>
      <c r="AS183" s="294"/>
      <c r="AT183" s="294"/>
      <c r="AU183" s="294"/>
      <c r="AV183" s="294"/>
      <c r="AW183" s="294"/>
      <c r="AX183" s="294"/>
      <c r="AY183" s="294"/>
      <c r="AZ183" s="294"/>
      <c r="BA183" s="294"/>
      <c r="BB183" s="294"/>
      <c r="BC183" s="294"/>
      <c r="BD183" s="294"/>
      <c r="BE183" s="294"/>
      <c r="BF183" s="294"/>
      <c r="BG183" s="294"/>
      <c r="BH183" s="294"/>
      <c r="BI183" s="294"/>
      <c r="BJ183" s="294"/>
      <c r="BK183" s="294"/>
      <c r="BL183" s="294"/>
      <c r="BM183" s="294"/>
      <c r="BN183" s="294"/>
      <c r="BO183" s="294"/>
    </row>
    <row r="184">
      <c r="A184" s="294"/>
      <c r="B184" s="333"/>
      <c r="D184" s="134"/>
      <c r="E184" s="294"/>
      <c r="I184" s="294"/>
      <c r="J184" s="294"/>
      <c r="N184" s="294"/>
      <c r="O184" s="294"/>
      <c r="P184" s="294"/>
      <c r="Q184" s="294"/>
      <c r="R184" s="294"/>
      <c r="S184" s="294"/>
      <c r="T184" s="294"/>
      <c r="U184" s="294"/>
      <c r="V184" s="294"/>
      <c r="W184" s="294"/>
      <c r="X184" s="294"/>
      <c r="Y184" s="294"/>
      <c r="Z184" s="294"/>
      <c r="AA184" s="294"/>
      <c r="AB184" s="294"/>
      <c r="AC184" s="294"/>
      <c r="AD184" s="294"/>
      <c r="AE184" s="294"/>
      <c r="AF184" s="294"/>
      <c r="AG184" s="294"/>
      <c r="AH184" s="294"/>
      <c r="AI184" s="294"/>
      <c r="AJ184" s="294"/>
      <c r="AK184" s="294"/>
      <c r="AL184" s="294"/>
      <c r="AM184" s="294"/>
      <c r="AN184" s="294"/>
      <c r="AO184" s="294"/>
      <c r="AP184" s="294"/>
      <c r="AQ184" s="294"/>
      <c r="AR184" s="294"/>
      <c r="AS184" s="294"/>
      <c r="AT184" s="294"/>
      <c r="AU184" s="294"/>
      <c r="AV184" s="294"/>
      <c r="AW184" s="294"/>
      <c r="AX184" s="294"/>
      <c r="AY184" s="294"/>
      <c r="AZ184" s="294"/>
      <c r="BA184" s="294"/>
      <c r="BB184" s="294"/>
      <c r="BC184" s="294"/>
      <c r="BD184" s="294"/>
      <c r="BE184" s="294"/>
      <c r="BF184" s="294"/>
      <c r="BG184" s="294"/>
      <c r="BH184" s="294"/>
      <c r="BI184" s="294"/>
      <c r="BJ184" s="294"/>
      <c r="BK184" s="294"/>
      <c r="BL184" s="294"/>
      <c r="BM184" s="294"/>
      <c r="BN184" s="294"/>
      <c r="BO184" s="294"/>
    </row>
    <row r="185">
      <c r="A185" s="294"/>
      <c r="B185" s="333"/>
      <c r="D185" s="134"/>
      <c r="E185" s="294"/>
      <c r="I185" s="294"/>
      <c r="J185" s="294"/>
      <c r="N185" s="294"/>
      <c r="O185" s="294"/>
      <c r="P185" s="294"/>
      <c r="Q185" s="294"/>
      <c r="R185" s="294"/>
      <c r="S185" s="294"/>
      <c r="T185" s="294"/>
      <c r="U185" s="294"/>
      <c r="V185" s="294"/>
      <c r="W185" s="294"/>
      <c r="X185" s="294"/>
      <c r="Y185" s="294"/>
      <c r="Z185" s="294"/>
      <c r="AA185" s="294"/>
      <c r="AB185" s="294"/>
      <c r="AC185" s="294"/>
      <c r="AD185" s="294"/>
      <c r="AE185" s="294"/>
      <c r="AF185" s="294"/>
      <c r="AG185" s="294"/>
      <c r="AH185" s="294"/>
      <c r="AI185" s="294"/>
      <c r="AJ185" s="294"/>
      <c r="AK185" s="294"/>
      <c r="AL185" s="294"/>
      <c r="AM185" s="294"/>
      <c r="AN185" s="294"/>
      <c r="AO185" s="294"/>
      <c r="AP185" s="294"/>
      <c r="AQ185" s="294"/>
      <c r="AR185" s="294"/>
      <c r="AS185" s="294"/>
      <c r="AT185" s="294"/>
      <c r="AU185" s="294"/>
      <c r="AV185" s="294"/>
      <c r="AW185" s="294"/>
      <c r="AX185" s="294"/>
      <c r="AY185" s="294"/>
      <c r="AZ185" s="294"/>
      <c r="BA185" s="294"/>
      <c r="BB185" s="294"/>
      <c r="BC185" s="294"/>
      <c r="BD185" s="294"/>
      <c r="BE185" s="294"/>
      <c r="BF185" s="294"/>
      <c r="BG185" s="294"/>
      <c r="BH185" s="294"/>
      <c r="BI185" s="294"/>
      <c r="BJ185" s="294"/>
      <c r="BK185" s="294"/>
      <c r="BL185" s="294"/>
      <c r="BM185" s="294"/>
      <c r="BN185" s="294"/>
      <c r="BO185" s="294"/>
    </row>
    <row r="186">
      <c r="A186" s="294"/>
      <c r="B186" s="333"/>
      <c r="D186" s="134"/>
      <c r="E186" s="294"/>
      <c r="I186" s="294"/>
      <c r="J186" s="294"/>
      <c r="N186" s="294"/>
      <c r="O186" s="294"/>
      <c r="P186" s="294"/>
      <c r="Q186" s="294"/>
      <c r="R186" s="294"/>
      <c r="S186" s="294"/>
      <c r="T186" s="294"/>
      <c r="U186" s="294"/>
      <c r="V186" s="294"/>
      <c r="W186" s="294"/>
      <c r="X186" s="294"/>
      <c r="Y186" s="294"/>
      <c r="Z186" s="294"/>
      <c r="AA186" s="294"/>
      <c r="AB186" s="294"/>
      <c r="AC186" s="294"/>
      <c r="AD186" s="294"/>
      <c r="AE186" s="294"/>
      <c r="AF186" s="294"/>
      <c r="AG186" s="294"/>
      <c r="AH186" s="294"/>
      <c r="AI186" s="294"/>
      <c r="AJ186" s="294"/>
      <c r="AK186" s="294"/>
      <c r="AL186" s="294"/>
      <c r="AM186" s="294"/>
      <c r="AN186" s="294"/>
      <c r="AO186" s="294"/>
      <c r="AP186" s="294"/>
      <c r="AQ186" s="294"/>
      <c r="AR186" s="294"/>
      <c r="AS186" s="294"/>
      <c r="AT186" s="294"/>
      <c r="AU186" s="294"/>
      <c r="AV186" s="294"/>
      <c r="AW186" s="294"/>
      <c r="AX186" s="294"/>
      <c r="AY186" s="294"/>
      <c r="AZ186" s="294"/>
      <c r="BA186" s="294"/>
      <c r="BB186" s="294"/>
      <c r="BC186" s="294"/>
      <c r="BD186" s="294"/>
      <c r="BE186" s="294"/>
      <c r="BF186" s="294"/>
      <c r="BG186" s="294"/>
      <c r="BH186" s="294"/>
      <c r="BI186" s="294"/>
      <c r="BJ186" s="294"/>
      <c r="BK186" s="294"/>
      <c r="BL186" s="294"/>
      <c r="BM186" s="294"/>
      <c r="BN186" s="294"/>
      <c r="BO186" s="294"/>
    </row>
    <row r="187">
      <c r="A187" s="294"/>
      <c r="B187" s="333"/>
      <c r="D187" s="134"/>
      <c r="E187" s="294"/>
      <c r="I187" s="294"/>
      <c r="J187" s="294"/>
      <c r="N187" s="294"/>
      <c r="O187" s="294"/>
      <c r="P187" s="294"/>
      <c r="Q187" s="294"/>
      <c r="R187" s="294"/>
      <c r="S187" s="294"/>
      <c r="T187" s="294"/>
      <c r="U187" s="294"/>
      <c r="V187" s="294"/>
      <c r="W187" s="294"/>
      <c r="X187" s="294"/>
      <c r="Y187" s="294"/>
      <c r="Z187" s="294"/>
      <c r="AA187" s="294"/>
      <c r="AB187" s="294"/>
      <c r="AC187" s="294"/>
      <c r="AD187" s="294"/>
      <c r="AE187" s="294"/>
      <c r="AF187" s="294"/>
      <c r="AG187" s="294"/>
      <c r="AH187" s="294"/>
      <c r="AI187" s="294"/>
      <c r="AJ187" s="294"/>
      <c r="AK187" s="294"/>
      <c r="AL187" s="294"/>
      <c r="AM187" s="294"/>
      <c r="AN187" s="294"/>
      <c r="AO187" s="294"/>
      <c r="AP187" s="294"/>
      <c r="AQ187" s="294"/>
      <c r="AR187" s="294"/>
      <c r="AS187" s="294"/>
      <c r="AT187" s="294"/>
      <c r="AU187" s="294"/>
      <c r="AV187" s="294"/>
      <c r="AW187" s="294"/>
      <c r="AX187" s="294"/>
      <c r="AY187" s="294"/>
      <c r="AZ187" s="294"/>
      <c r="BA187" s="294"/>
      <c r="BB187" s="294"/>
      <c r="BC187" s="294"/>
      <c r="BD187" s="294"/>
      <c r="BE187" s="294"/>
      <c r="BF187" s="294"/>
      <c r="BG187" s="294"/>
      <c r="BH187" s="294"/>
      <c r="BI187" s="294"/>
      <c r="BJ187" s="294"/>
      <c r="BK187" s="294"/>
      <c r="BL187" s="294"/>
      <c r="BM187" s="294"/>
      <c r="BN187" s="294"/>
      <c r="BO187" s="294"/>
    </row>
    <row r="188">
      <c r="A188" s="294"/>
      <c r="B188" s="333"/>
      <c r="D188" s="134"/>
      <c r="E188" s="294"/>
      <c r="I188" s="294"/>
      <c r="J188" s="294"/>
      <c r="N188" s="294"/>
      <c r="O188" s="294"/>
      <c r="P188" s="294"/>
      <c r="Q188" s="294"/>
      <c r="R188" s="294"/>
      <c r="S188" s="294"/>
      <c r="T188" s="294"/>
      <c r="U188" s="294"/>
      <c r="V188" s="294"/>
      <c r="W188" s="294"/>
      <c r="X188" s="294"/>
      <c r="Y188" s="294"/>
      <c r="Z188" s="294"/>
      <c r="AA188" s="294"/>
      <c r="AB188" s="294"/>
      <c r="AC188" s="294"/>
      <c r="AD188" s="294"/>
      <c r="AE188" s="294"/>
      <c r="AF188" s="294"/>
      <c r="AG188" s="294"/>
      <c r="AH188" s="294"/>
      <c r="AI188" s="294"/>
      <c r="AJ188" s="294"/>
      <c r="AK188" s="294"/>
      <c r="AL188" s="294"/>
      <c r="AM188" s="294"/>
      <c r="AN188" s="294"/>
      <c r="AO188" s="294"/>
      <c r="AP188" s="294"/>
      <c r="AQ188" s="294"/>
      <c r="AR188" s="294"/>
      <c r="AS188" s="294"/>
      <c r="AT188" s="294"/>
      <c r="AU188" s="294"/>
      <c r="AV188" s="294"/>
      <c r="AW188" s="294"/>
      <c r="AX188" s="294"/>
      <c r="AY188" s="294"/>
      <c r="AZ188" s="294"/>
      <c r="BA188" s="294"/>
      <c r="BB188" s="294"/>
      <c r="BC188" s="294"/>
      <c r="BD188" s="294"/>
      <c r="BE188" s="294"/>
      <c r="BF188" s="294"/>
      <c r="BG188" s="294"/>
      <c r="BH188" s="294"/>
      <c r="BI188" s="294"/>
      <c r="BJ188" s="294"/>
      <c r="BK188" s="294"/>
      <c r="BL188" s="294"/>
      <c r="BM188" s="294"/>
      <c r="BN188" s="294"/>
      <c r="BO188" s="294"/>
    </row>
    <row r="189">
      <c r="A189" s="294"/>
      <c r="B189" s="333"/>
      <c r="D189" s="134"/>
      <c r="E189" s="294"/>
      <c r="I189" s="294"/>
      <c r="J189" s="294"/>
      <c r="N189" s="294"/>
      <c r="O189" s="294"/>
      <c r="P189" s="294"/>
      <c r="Q189" s="294"/>
      <c r="R189" s="294"/>
      <c r="S189" s="294"/>
      <c r="T189" s="294"/>
      <c r="U189" s="294"/>
      <c r="V189" s="294"/>
      <c r="W189" s="294"/>
      <c r="X189" s="294"/>
      <c r="Y189" s="294"/>
      <c r="Z189" s="294"/>
      <c r="AA189" s="294"/>
      <c r="AB189" s="294"/>
      <c r="AC189" s="294"/>
      <c r="AD189" s="294"/>
      <c r="AE189" s="294"/>
      <c r="AF189" s="294"/>
      <c r="AG189" s="294"/>
      <c r="AH189" s="294"/>
      <c r="AI189" s="294"/>
      <c r="AJ189" s="294"/>
      <c r="AK189" s="294"/>
      <c r="AL189" s="294"/>
      <c r="AM189" s="294"/>
      <c r="AN189" s="294"/>
      <c r="AO189" s="294"/>
      <c r="AP189" s="294"/>
      <c r="AQ189" s="294"/>
      <c r="AR189" s="294"/>
      <c r="AS189" s="294"/>
      <c r="AT189" s="294"/>
      <c r="AU189" s="294"/>
      <c r="AV189" s="294"/>
      <c r="AW189" s="294"/>
      <c r="AX189" s="294"/>
      <c r="AY189" s="294"/>
      <c r="AZ189" s="294"/>
      <c r="BA189" s="294"/>
      <c r="BB189" s="294"/>
      <c r="BC189" s="294"/>
      <c r="BD189" s="294"/>
      <c r="BE189" s="294"/>
      <c r="BF189" s="294"/>
      <c r="BG189" s="294"/>
      <c r="BH189" s="294"/>
      <c r="BI189" s="294"/>
      <c r="BJ189" s="294"/>
      <c r="BK189" s="294"/>
      <c r="BL189" s="294"/>
      <c r="BM189" s="294"/>
      <c r="BN189" s="294"/>
      <c r="BO189" s="294"/>
    </row>
    <row r="190">
      <c r="A190" s="294"/>
      <c r="B190" s="333"/>
      <c r="D190" s="134"/>
      <c r="E190" s="294"/>
      <c r="I190" s="294"/>
      <c r="J190" s="294"/>
      <c r="N190" s="294"/>
      <c r="O190" s="294"/>
      <c r="P190" s="294"/>
      <c r="Q190" s="294"/>
      <c r="R190" s="294"/>
      <c r="S190" s="294"/>
      <c r="T190" s="294"/>
      <c r="U190" s="294"/>
      <c r="V190" s="294"/>
      <c r="W190" s="294"/>
      <c r="X190" s="294"/>
      <c r="Y190" s="294"/>
      <c r="Z190" s="294"/>
      <c r="AA190" s="294"/>
      <c r="AB190" s="294"/>
      <c r="AC190" s="294"/>
      <c r="AD190" s="294"/>
      <c r="AE190" s="294"/>
      <c r="AF190" s="294"/>
      <c r="AG190" s="294"/>
      <c r="AH190" s="294"/>
      <c r="AI190" s="294"/>
      <c r="AJ190" s="294"/>
      <c r="AK190" s="294"/>
      <c r="AL190" s="294"/>
      <c r="AM190" s="294"/>
      <c r="AN190" s="294"/>
      <c r="AO190" s="294"/>
      <c r="AP190" s="294"/>
      <c r="AQ190" s="294"/>
      <c r="AR190" s="294"/>
      <c r="AS190" s="294"/>
      <c r="AT190" s="294"/>
      <c r="AU190" s="294"/>
      <c r="AV190" s="294"/>
      <c r="AW190" s="294"/>
      <c r="AX190" s="294"/>
      <c r="AY190" s="294"/>
      <c r="AZ190" s="294"/>
      <c r="BA190" s="294"/>
      <c r="BB190" s="294"/>
      <c r="BC190" s="294"/>
      <c r="BD190" s="294"/>
      <c r="BE190" s="294"/>
      <c r="BF190" s="294"/>
      <c r="BG190" s="294"/>
      <c r="BH190" s="294"/>
      <c r="BI190" s="294"/>
      <c r="BJ190" s="294"/>
      <c r="BK190" s="294"/>
      <c r="BL190" s="294"/>
      <c r="BM190" s="294"/>
      <c r="BN190" s="294"/>
      <c r="BO190" s="294"/>
    </row>
    <row r="191">
      <c r="A191" s="294"/>
      <c r="B191" s="333"/>
      <c r="D191" s="134"/>
      <c r="E191" s="294"/>
      <c r="I191" s="294"/>
      <c r="J191" s="294"/>
      <c r="N191" s="294"/>
      <c r="O191" s="294"/>
      <c r="P191" s="294"/>
      <c r="Q191" s="294"/>
      <c r="R191" s="294"/>
      <c r="S191" s="294"/>
      <c r="T191" s="294"/>
      <c r="U191" s="294"/>
      <c r="V191" s="294"/>
      <c r="W191" s="294"/>
      <c r="X191" s="294"/>
      <c r="Y191" s="294"/>
      <c r="Z191" s="294"/>
      <c r="AA191" s="294"/>
      <c r="AB191" s="294"/>
      <c r="AC191" s="294"/>
      <c r="AD191" s="294"/>
      <c r="AE191" s="294"/>
      <c r="AF191" s="294"/>
      <c r="AG191" s="294"/>
      <c r="AH191" s="294"/>
      <c r="AI191" s="294"/>
      <c r="AJ191" s="294"/>
      <c r="AK191" s="294"/>
      <c r="AL191" s="294"/>
      <c r="AM191" s="294"/>
      <c r="AN191" s="294"/>
      <c r="AO191" s="294"/>
      <c r="AP191" s="294"/>
      <c r="AQ191" s="294"/>
      <c r="AR191" s="294"/>
      <c r="AS191" s="294"/>
      <c r="AT191" s="294"/>
      <c r="AU191" s="294"/>
      <c r="AV191" s="294"/>
      <c r="AW191" s="294"/>
      <c r="AX191" s="294"/>
      <c r="AY191" s="294"/>
      <c r="AZ191" s="294"/>
      <c r="BA191" s="294"/>
      <c r="BB191" s="294"/>
      <c r="BC191" s="294"/>
      <c r="BD191" s="294"/>
      <c r="BE191" s="294"/>
      <c r="BF191" s="294"/>
      <c r="BG191" s="294"/>
      <c r="BH191" s="294"/>
      <c r="BI191" s="294"/>
      <c r="BJ191" s="294"/>
      <c r="BK191" s="294"/>
      <c r="BL191" s="294"/>
      <c r="BM191" s="294"/>
      <c r="BN191" s="294"/>
      <c r="BO191" s="294"/>
    </row>
    <row r="192">
      <c r="A192" s="294"/>
      <c r="B192" s="333"/>
      <c r="D192" s="134"/>
      <c r="E192" s="294"/>
      <c r="I192" s="294"/>
      <c r="J192" s="294"/>
      <c r="N192" s="294"/>
      <c r="O192" s="294"/>
      <c r="P192" s="294"/>
      <c r="Q192" s="294"/>
      <c r="R192" s="294"/>
      <c r="S192" s="294"/>
      <c r="T192" s="294"/>
      <c r="U192" s="294"/>
      <c r="V192" s="294"/>
      <c r="W192" s="294"/>
      <c r="X192" s="294"/>
      <c r="Y192" s="294"/>
      <c r="Z192" s="294"/>
      <c r="AA192" s="294"/>
      <c r="AB192" s="294"/>
      <c r="AC192" s="294"/>
      <c r="AD192" s="294"/>
      <c r="AE192" s="294"/>
      <c r="AF192" s="294"/>
      <c r="AG192" s="294"/>
      <c r="AH192" s="294"/>
      <c r="AI192" s="294"/>
      <c r="AJ192" s="294"/>
      <c r="AK192" s="294"/>
      <c r="AL192" s="294"/>
      <c r="AM192" s="294"/>
      <c r="AN192" s="294"/>
      <c r="AO192" s="294"/>
      <c r="AP192" s="294"/>
      <c r="AQ192" s="294"/>
      <c r="AR192" s="294"/>
      <c r="AS192" s="294"/>
      <c r="AT192" s="294"/>
      <c r="AU192" s="294"/>
      <c r="AV192" s="294"/>
      <c r="AW192" s="294"/>
      <c r="AX192" s="294"/>
      <c r="AY192" s="294"/>
      <c r="AZ192" s="294"/>
      <c r="BA192" s="294"/>
      <c r="BB192" s="294"/>
      <c r="BC192" s="294"/>
      <c r="BD192" s="294"/>
      <c r="BE192" s="294"/>
      <c r="BF192" s="294"/>
      <c r="BG192" s="294"/>
      <c r="BH192" s="294"/>
      <c r="BI192" s="294"/>
      <c r="BJ192" s="294"/>
      <c r="BK192" s="294"/>
      <c r="BL192" s="294"/>
      <c r="BM192" s="294"/>
      <c r="BN192" s="294"/>
      <c r="BO192" s="294"/>
    </row>
    <row r="193">
      <c r="A193" s="294"/>
      <c r="B193" s="333"/>
      <c r="D193" s="134"/>
      <c r="E193" s="294"/>
      <c r="I193" s="294"/>
      <c r="J193" s="294"/>
      <c r="N193" s="294"/>
      <c r="O193" s="294"/>
      <c r="P193" s="294"/>
      <c r="Q193" s="294"/>
      <c r="R193" s="294"/>
      <c r="S193" s="294"/>
      <c r="T193" s="294"/>
      <c r="U193" s="294"/>
      <c r="V193" s="294"/>
      <c r="W193" s="294"/>
      <c r="X193" s="294"/>
      <c r="Y193" s="294"/>
      <c r="Z193" s="294"/>
      <c r="AA193" s="294"/>
      <c r="AB193" s="294"/>
      <c r="AC193" s="294"/>
      <c r="AD193" s="294"/>
      <c r="AE193" s="294"/>
      <c r="AF193" s="294"/>
      <c r="AG193" s="294"/>
      <c r="AH193" s="294"/>
      <c r="AI193" s="294"/>
      <c r="AJ193" s="294"/>
      <c r="AK193" s="294"/>
      <c r="AL193" s="294"/>
      <c r="AM193" s="294"/>
      <c r="AN193" s="294"/>
      <c r="AO193" s="294"/>
      <c r="AP193" s="294"/>
      <c r="AQ193" s="294"/>
      <c r="AR193" s="294"/>
      <c r="AS193" s="294"/>
      <c r="AT193" s="294"/>
      <c r="AU193" s="294"/>
      <c r="AV193" s="294"/>
      <c r="AW193" s="294"/>
      <c r="AX193" s="294"/>
      <c r="AY193" s="294"/>
      <c r="AZ193" s="294"/>
      <c r="BA193" s="294"/>
      <c r="BB193" s="294"/>
      <c r="BC193" s="294"/>
      <c r="BD193" s="294"/>
      <c r="BE193" s="294"/>
      <c r="BF193" s="294"/>
      <c r="BG193" s="294"/>
      <c r="BH193" s="294"/>
      <c r="BI193" s="294"/>
      <c r="BJ193" s="294"/>
      <c r="BK193" s="294"/>
      <c r="BL193" s="294"/>
      <c r="BM193" s="294"/>
      <c r="BN193" s="294"/>
      <c r="BO193" s="294"/>
    </row>
    <row r="194">
      <c r="A194" s="294"/>
      <c r="B194" s="333"/>
      <c r="D194" s="134"/>
      <c r="E194" s="294"/>
      <c r="I194" s="294"/>
      <c r="J194" s="294"/>
      <c r="N194" s="294"/>
      <c r="O194" s="294"/>
      <c r="P194" s="294"/>
      <c r="Q194" s="294"/>
      <c r="R194" s="294"/>
      <c r="S194" s="294"/>
      <c r="T194" s="294"/>
      <c r="U194" s="294"/>
      <c r="V194" s="294"/>
      <c r="W194" s="294"/>
      <c r="X194" s="294"/>
      <c r="Y194" s="294"/>
      <c r="Z194" s="294"/>
      <c r="AA194" s="294"/>
      <c r="AB194" s="294"/>
      <c r="AC194" s="294"/>
      <c r="AD194" s="294"/>
      <c r="AE194" s="294"/>
      <c r="AF194" s="294"/>
      <c r="AG194" s="294"/>
      <c r="AH194" s="294"/>
      <c r="AI194" s="294"/>
      <c r="AJ194" s="294"/>
      <c r="AK194" s="294"/>
      <c r="AL194" s="294"/>
      <c r="AM194" s="294"/>
      <c r="AN194" s="294"/>
      <c r="AO194" s="294"/>
      <c r="AP194" s="294"/>
      <c r="AQ194" s="294"/>
      <c r="AR194" s="294"/>
      <c r="AS194" s="294"/>
      <c r="AT194" s="294"/>
      <c r="AU194" s="294"/>
      <c r="AV194" s="294"/>
      <c r="AW194" s="294"/>
      <c r="AX194" s="294"/>
      <c r="AY194" s="294"/>
      <c r="AZ194" s="294"/>
      <c r="BA194" s="294"/>
      <c r="BB194" s="294"/>
      <c r="BC194" s="294"/>
      <c r="BD194" s="294"/>
      <c r="BE194" s="294"/>
      <c r="BF194" s="294"/>
      <c r="BG194" s="294"/>
      <c r="BH194" s="294"/>
      <c r="BI194" s="294"/>
      <c r="BJ194" s="294"/>
      <c r="BK194" s="294"/>
      <c r="BL194" s="294"/>
      <c r="BM194" s="294"/>
      <c r="BN194" s="294"/>
      <c r="BO194" s="294"/>
    </row>
    <row r="195">
      <c r="A195" s="294"/>
      <c r="B195" s="333"/>
      <c r="D195" s="134"/>
      <c r="E195" s="294"/>
      <c r="I195" s="294"/>
      <c r="J195" s="294"/>
      <c r="N195" s="294"/>
      <c r="O195" s="294"/>
      <c r="P195" s="294"/>
      <c r="Q195" s="294"/>
      <c r="R195" s="294"/>
      <c r="S195" s="294"/>
      <c r="T195" s="294"/>
      <c r="U195" s="294"/>
      <c r="V195" s="294"/>
      <c r="W195" s="294"/>
      <c r="X195" s="294"/>
      <c r="Y195" s="294"/>
      <c r="Z195" s="294"/>
      <c r="AA195" s="294"/>
      <c r="AB195" s="294"/>
      <c r="AC195" s="294"/>
      <c r="AD195" s="294"/>
      <c r="AE195" s="294"/>
      <c r="AF195" s="294"/>
      <c r="AG195" s="294"/>
      <c r="AH195" s="294"/>
      <c r="AI195" s="294"/>
      <c r="AJ195" s="294"/>
      <c r="AK195" s="294"/>
      <c r="AL195" s="294"/>
      <c r="AM195" s="294"/>
      <c r="AN195" s="294"/>
      <c r="AO195" s="294"/>
      <c r="AP195" s="294"/>
      <c r="AQ195" s="294"/>
      <c r="AR195" s="294"/>
      <c r="AS195" s="294"/>
      <c r="AT195" s="294"/>
      <c r="AU195" s="294"/>
      <c r="AV195" s="294"/>
      <c r="AW195" s="294"/>
      <c r="AX195" s="294"/>
      <c r="AY195" s="294"/>
      <c r="AZ195" s="294"/>
      <c r="BA195" s="294"/>
      <c r="BB195" s="294"/>
      <c r="BC195" s="294"/>
      <c r="BD195" s="294"/>
      <c r="BE195" s="294"/>
      <c r="BF195" s="294"/>
      <c r="BG195" s="294"/>
      <c r="BH195" s="294"/>
      <c r="BI195" s="294"/>
      <c r="BJ195" s="294"/>
      <c r="BK195" s="294"/>
      <c r="BL195" s="294"/>
      <c r="BM195" s="294"/>
      <c r="BN195" s="294"/>
      <c r="BO195" s="294"/>
    </row>
    <row r="196">
      <c r="A196" s="294"/>
      <c r="B196" s="333"/>
      <c r="D196" s="134"/>
      <c r="E196" s="294"/>
      <c r="I196" s="294"/>
      <c r="J196" s="294"/>
      <c r="N196" s="294"/>
      <c r="O196" s="294"/>
      <c r="P196" s="294"/>
      <c r="Q196" s="294"/>
      <c r="R196" s="294"/>
      <c r="S196" s="294"/>
      <c r="T196" s="294"/>
      <c r="U196" s="294"/>
      <c r="V196" s="294"/>
      <c r="W196" s="294"/>
      <c r="X196" s="294"/>
      <c r="Y196" s="294"/>
      <c r="Z196" s="294"/>
      <c r="AA196" s="294"/>
      <c r="AB196" s="294"/>
      <c r="AC196" s="294"/>
      <c r="AD196" s="294"/>
      <c r="AE196" s="294"/>
      <c r="AF196" s="294"/>
      <c r="AG196" s="294"/>
      <c r="AH196" s="294"/>
      <c r="AI196" s="294"/>
      <c r="AJ196" s="294"/>
      <c r="AK196" s="294"/>
      <c r="AL196" s="294"/>
      <c r="AM196" s="294"/>
      <c r="AN196" s="294"/>
      <c r="AO196" s="294"/>
      <c r="AP196" s="294"/>
      <c r="AQ196" s="294"/>
      <c r="AR196" s="294"/>
      <c r="AS196" s="294"/>
      <c r="AT196" s="294"/>
      <c r="AU196" s="294"/>
      <c r="AV196" s="294"/>
      <c r="AW196" s="294"/>
      <c r="AX196" s="294"/>
      <c r="AY196" s="294"/>
      <c r="AZ196" s="294"/>
      <c r="BA196" s="294"/>
      <c r="BB196" s="294"/>
      <c r="BC196" s="294"/>
      <c r="BD196" s="294"/>
      <c r="BE196" s="294"/>
      <c r="BF196" s="294"/>
      <c r="BG196" s="294"/>
      <c r="BH196" s="294"/>
      <c r="BI196" s="294"/>
      <c r="BJ196" s="294"/>
      <c r="BK196" s="294"/>
      <c r="BL196" s="294"/>
      <c r="BM196" s="294"/>
      <c r="BN196" s="294"/>
      <c r="BO196" s="294"/>
    </row>
    <row r="197">
      <c r="A197" s="294"/>
      <c r="B197" s="333"/>
      <c r="D197" s="134"/>
      <c r="E197" s="294"/>
      <c r="I197" s="294"/>
      <c r="J197" s="294"/>
      <c r="N197" s="294"/>
      <c r="O197" s="294"/>
      <c r="P197" s="294"/>
      <c r="Q197" s="294"/>
      <c r="R197" s="294"/>
      <c r="S197" s="294"/>
      <c r="T197" s="294"/>
      <c r="U197" s="294"/>
      <c r="V197" s="294"/>
      <c r="W197" s="294"/>
      <c r="X197" s="294"/>
      <c r="Y197" s="294"/>
      <c r="Z197" s="294"/>
      <c r="AA197" s="294"/>
      <c r="AB197" s="294"/>
      <c r="AC197" s="294"/>
      <c r="AD197" s="294"/>
      <c r="AE197" s="294"/>
      <c r="AF197" s="294"/>
      <c r="AG197" s="294"/>
      <c r="AH197" s="294"/>
      <c r="AI197" s="294"/>
      <c r="AJ197" s="294"/>
      <c r="AK197" s="294"/>
      <c r="AL197" s="294"/>
      <c r="AM197" s="294"/>
      <c r="AN197" s="294"/>
      <c r="AO197" s="294"/>
      <c r="AP197" s="294"/>
      <c r="AQ197" s="294"/>
      <c r="AR197" s="294"/>
      <c r="AS197" s="294"/>
      <c r="AT197" s="294"/>
      <c r="AU197" s="294"/>
      <c r="AV197" s="294"/>
      <c r="AW197" s="294"/>
      <c r="AX197" s="294"/>
      <c r="AY197" s="294"/>
      <c r="AZ197" s="294"/>
      <c r="BA197" s="294"/>
      <c r="BB197" s="294"/>
      <c r="BC197" s="294"/>
      <c r="BD197" s="294"/>
      <c r="BE197" s="294"/>
      <c r="BF197" s="294"/>
      <c r="BG197" s="294"/>
      <c r="BH197" s="294"/>
      <c r="BI197" s="294"/>
      <c r="BJ197" s="294"/>
      <c r="BK197" s="294"/>
      <c r="BL197" s="294"/>
      <c r="BM197" s="294"/>
      <c r="BN197" s="294"/>
      <c r="BO197" s="294"/>
    </row>
    <row r="198">
      <c r="A198" s="294"/>
      <c r="B198" s="333"/>
      <c r="D198" s="134"/>
      <c r="E198" s="294"/>
      <c r="I198" s="294"/>
      <c r="J198" s="294"/>
      <c r="N198" s="294"/>
      <c r="O198" s="294"/>
      <c r="P198" s="294"/>
      <c r="Q198" s="294"/>
      <c r="R198" s="294"/>
      <c r="S198" s="294"/>
      <c r="T198" s="294"/>
      <c r="U198" s="294"/>
      <c r="V198" s="294"/>
      <c r="W198" s="294"/>
      <c r="X198" s="294"/>
      <c r="Y198" s="294"/>
      <c r="Z198" s="294"/>
      <c r="AA198" s="294"/>
      <c r="AB198" s="294"/>
      <c r="AC198" s="294"/>
      <c r="AD198" s="294"/>
      <c r="AE198" s="294"/>
      <c r="AF198" s="294"/>
      <c r="AG198" s="294"/>
      <c r="AH198" s="294"/>
      <c r="AI198" s="294"/>
      <c r="AJ198" s="294"/>
      <c r="AK198" s="294"/>
      <c r="AL198" s="294"/>
      <c r="AM198" s="294"/>
      <c r="AN198" s="294"/>
      <c r="AO198" s="294"/>
      <c r="AP198" s="294"/>
      <c r="AQ198" s="294"/>
      <c r="AR198" s="294"/>
      <c r="AS198" s="294"/>
      <c r="AT198" s="294"/>
      <c r="AU198" s="294"/>
      <c r="AV198" s="294"/>
      <c r="AW198" s="294"/>
      <c r="AX198" s="294"/>
      <c r="AY198" s="294"/>
      <c r="AZ198" s="294"/>
      <c r="BA198" s="294"/>
      <c r="BB198" s="294"/>
      <c r="BC198" s="294"/>
      <c r="BD198" s="294"/>
      <c r="BE198" s="294"/>
      <c r="BF198" s="294"/>
      <c r="BG198" s="294"/>
      <c r="BH198" s="294"/>
      <c r="BI198" s="294"/>
      <c r="BJ198" s="294"/>
      <c r="BK198" s="294"/>
      <c r="BL198" s="294"/>
      <c r="BM198" s="294"/>
      <c r="BN198" s="294"/>
      <c r="BO198" s="294"/>
    </row>
    <row r="199">
      <c r="A199" s="294"/>
      <c r="B199" s="333"/>
      <c r="D199" s="134"/>
      <c r="E199" s="294"/>
      <c r="I199" s="294"/>
      <c r="J199" s="294"/>
      <c r="N199" s="294"/>
      <c r="O199" s="294"/>
      <c r="P199" s="294"/>
      <c r="Q199" s="294"/>
      <c r="R199" s="294"/>
      <c r="S199" s="294"/>
      <c r="T199" s="294"/>
      <c r="U199" s="294"/>
      <c r="V199" s="294"/>
      <c r="W199" s="294"/>
      <c r="X199" s="294"/>
      <c r="Y199" s="294"/>
      <c r="Z199" s="294"/>
      <c r="AA199" s="294"/>
      <c r="AB199" s="294"/>
      <c r="AC199" s="294"/>
      <c r="AD199" s="294"/>
      <c r="AE199" s="294"/>
      <c r="AF199" s="294"/>
      <c r="AG199" s="294"/>
      <c r="AH199" s="294"/>
      <c r="AI199" s="294"/>
      <c r="AJ199" s="294"/>
      <c r="AK199" s="294"/>
      <c r="AL199" s="294"/>
      <c r="AM199" s="294"/>
      <c r="AN199" s="294"/>
      <c r="AO199" s="294"/>
      <c r="AP199" s="294"/>
      <c r="AQ199" s="294"/>
      <c r="AR199" s="294"/>
      <c r="AS199" s="294"/>
      <c r="AT199" s="294"/>
      <c r="AU199" s="294"/>
      <c r="AV199" s="294"/>
      <c r="AW199" s="294"/>
      <c r="AX199" s="294"/>
      <c r="AY199" s="294"/>
      <c r="AZ199" s="294"/>
      <c r="BA199" s="294"/>
      <c r="BB199" s="294"/>
      <c r="BC199" s="294"/>
      <c r="BD199" s="294"/>
      <c r="BE199" s="294"/>
      <c r="BF199" s="294"/>
      <c r="BG199" s="294"/>
      <c r="BH199" s="294"/>
      <c r="BI199" s="294"/>
      <c r="BJ199" s="294"/>
      <c r="BK199" s="294"/>
      <c r="BL199" s="294"/>
      <c r="BM199" s="294"/>
      <c r="BN199" s="294"/>
      <c r="BO199" s="294"/>
    </row>
    <row r="200">
      <c r="A200" s="294"/>
      <c r="B200" s="333"/>
      <c r="D200" s="134"/>
      <c r="E200" s="294"/>
      <c r="I200" s="294"/>
      <c r="J200" s="294"/>
      <c r="N200" s="294"/>
      <c r="O200" s="294"/>
      <c r="P200" s="294"/>
      <c r="Q200" s="294"/>
      <c r="R200" s="294"/>
      <c r="S200" s="294"/>
      <c r="T200" s="294"/>
      <c r="U200" s="294"/>
      <c r="V200" s="294"/>
      <c r="W200" s="294"/>
      <c r="X200" s="294"/>
      <c r="Y200" s="294"/>
      <c r="Z200" s="294"/>
      <c r="AA200" s="294"/>
      <c r="AB200" s="294"/>
      <c r="AC200" s="294"/>
      <c r="AD200" s="294"/>
      <c r="AE200" s="294"/>
      <c r="AF200" s="294"/>
      <c r="AG200" s="294"/>
      <c r="AH200" s="294"/>
      <c r="AI200" s="294"/>
      <c r="AJ200" s="294"/>
      <c r="AK200" s="294"/>
      <c r="AL200" s="294"/>
      <c r="AM200" s="294"/>
      <c r="AN200" s="294"/>
      <c r="AO200" s="294"/>
      <c r="AP200" s="294"/>
      <c r="AQ200" s="294"/>
      <c r="AR200" s="294"/>
      <c r="AS200" s="294"/>
      <c r="AT200" s="294"/>
      <c r="AU200" s="294"/>
      <c r="AV200" s="294"/>
      <c r="AW200" s="294"/>
      <c r="AX200" s="294"/>
      <c r="AY200" s="294"/>
      <c r="AZ200" s="294"/>
      <c r="BA200" s="294"/>
      <c r="BB200" s="294"/>
      <c r="BC200" s="294"/>
      <c r="BD200" s="294"/>
      <c r="BE200" s="294"/>
      <c r="BF200" s="294"/>
      <c r="BG200" s="294"/>
      <c r="BH200" s="294"/>
      <c r="BI200" s="294"/>
      <c r="BJ200" s="294"/>
      <c r="BK200" s="294"/>
      <c r="BL200" s="294"/>
      <c r="BM200" s="294"/>
      <c r="BN200" s="294"/>
      <c r="BO200" s="294"/>
    </row>
    <row r="201">
      <c r="A201" s="294"/>
      <c r="B201" s="333"/>
      <c r="D201" s="134"/>
      <c r="E201" s="294"/>
      <c r="I201" s="294"/>
      <c r="J201" s="294"/>
      <c r="N201" s="294"/>
      <c r="O201" s="294"/>
      <c r="P201" s="294"/>
      <c r="Q201" s="294"/>
      <c r="R201" s="294"/>
      <c r="S201" s="294"/>
      <c r="T201" s="294"/>
      <c r="U201" s="294"/>
      <c r="V201" s="294"/>
      <c r="W201" s="294"/>
      <c r="X201" s="294"/>
      <c r="Y201" s="294"/>
      <c r="Z201" s="294"/>
      <c r="AA201" s="294"/>
      <c r="AB201" s="294"/>
      <c r="AC201" s="294"/>
      <c r="AD201" s="294"/>
      <c r="AE201" s="294"/>
      <c r="AF201" s="294"/>
      <c r="AG201" s="294"/>
      <c r="AH201" s="294"/>
      <c r="AI201" s="294"/>
      <c r="AJ201" s="294"/>
      <c r="AK201" s="294"/>
      <c r="AL201" s="294"/>
      <c r="AM201" s="294"/>
      <c r="AN201" s="294"/>
      <c r="AO201" s="294"/>
      <c r="AP201" s="294"/>
      <c r="AQ201" s="294"/>
      <c r="AR201" s="294"/>
      <c r="AS201" s="294"/>
      <c r="AT201" s="294"/>
      <c r="AU201" s="294"/>
      <c r="AV201" s="294"/>
      <c r="AW201" s="294"/>
      <c r="AX201" s="294"/>
      <c r="AY201" s="294"/>
      <c r="AZ201" s="294"/>
      <c r="BA201" s="294"/>
      <c r="BB201" s="294"/>
      <c r="BC201" s="294"/>
      <c r="BD201" s="294"/>
      <c r="BE201" s="294"/>
      <c r="BF201" s="294"/>
      <c r="BG201" s="294"/>
      <c r="BH201" s="294"/>
      <c r="BI201" s="294"/>
      <c r="BJ201" s="294"/>
      <c r="BK201" s="294"/>
      <c r="BL201" s="294"/>
      <c r="BM201" s="294"/>
      <c r="BN201" s="294"/>
      <c r="BO201" s="294"/>
    </row>
    <row r="202">
      <c r="A202" s="294"/>
      <c r="B202" s="333"/>
      <c r="D202" s="134"/>
      <c r="E202" s="294"/>
      <c r="I202" s="294"/>
      <c r="J202" s="294"/>
      <c r="N202" s="294"/>
      <c r="O202" s="294"/>
      <c r="P202" s="294"/>
      <c r="Q202" s="294"/>
      <c r="R202" s="294"/>
      <c r="S202" s="294"/>
      <c r="T202" s="294"/>
      <c r="U202" s="294"/>
      <c r="V202" s="294"/>
      <c r="W202" s="294"/>
      <c r="X202" s="294"/>
      <c r="Y202" s="294"/>
      <c r="Z202" s="294"/>
      <c r="AA202" s="294"/>
      <c r="AB202" s="294"/>
      <c r="AC202" s="294"/>
      <c r="AD202" s="294"/>
      <c r="AE202" s="294"/>
      <c r="AF202" s="294"/>
      <c r="AG202" s="294"/>
      <c r="AH202" s="294"/>
      <c r="AI202" s="294"/>
      <c r="AJ202" s="294"/>
      <c r="AK202" s="294"/>
      <c r="AL202" s="294"/>
      <c r="AM202" s="294"/>
      <c r="AN202" s="294"/>
      <c r="AO202" s="294"/>
      <c r="AP202" s="294"/>
      <c r="AQ202" s="294"/>
      <c r="AR202" s="294"/>
      <c r="AS202" s="294"/>
      <c r="AT202" s="294"/>
      <c r="AU202" s="294"/>
      <c r="AV202" s="294"/>
      <c r="AW202" s="294"/>
      <c r="AX202" s="294"/>
      <c r="AY202" s="294"/>
      <c r="AZ202" s="294"/>
      <c r="BA202" s="294"/>
      <c r="BB202" s="294"/>
      <c r="BC202" s="294"/>
      <c r="BD202" s="294"/>
      <c r="BE202" s="294"/>
      <c r="BF202" s="294"/>
      <c r="BG202" s="294"/>
      <c r="BH202" s="294"/>
      <c r="BI202" s="294"/>
      <c r="BJ202" s="294"/>
      <c r="BK202" s="294"/>
      <c r="BL202" s="294"/>
      <c r="BM202" s="294"/>
      <c r="BN202" s="294"/>
      <c r="BO202" s="294"/>
    </row>
    <row r="203">
      <c r="A203" s="294"/>
      <c r="B203" s="333"/>
      <c r="D203" s="134"/>
      <c r="E203" s="294"/>
      <c r="I203" s="294"/>
      <c r="J203" s="294"/>
      <c r="N203" s="294"/>
      <c r="O203" s="294"/>
      <c r="P203" s="294"/>
      <c r="Q203" s="294"/>
      <c r="R203" s="294"/>
      <c r="S203" s="294"/>
      <c r="T203" s="294"/>
      <c r="U203" s="294"/>
      <c r="V203" s="294"/>
      <c r="W203" s="294"/>
      <c r="X203" s="294"/>
      <c r="Y203" s="294"/>
      <c r="Z203" s="294"/>
      <c r="AA203" s="294"/>
      <c r="AB203" s="294"/>
      <c r="AC203" s="294"/>
      <c r="AD203" s="294"/>
      <c r="AE203" s="294"/>
      <c r="AF203" s="294"/>
      <c r="AG203" s="294"/>
      <c r="AH203" s="294"/>
      <c r="AI203" s="294"/>
      <c r="AJ203" s="294"/>
      <c r="AK203" s="294"/>
      <c r="AL203" s="294"/>
      <c r="AM203" s="294"/>
      <c r="AN203" s="294"/>
      <c r="AO203" s="294"/>
      <c r="AP203" s="294"/>
      <c r="AQ203" s="294"/>
      <c r="AR203" s="294"/>
      <c r="AS203" s="294"/>
      <c r="AT203" s="294"/>
      <c r="AU203" s="294"/>
      <c r="AV203" s="294"/>
      <c r="AW203" s="294"/>
      <c r="AX203" s="294"/>
      <c r="AY203" s="294"/>
      <c r="AZ203" s="294"/>
      <c r="BA203" s="294"/>
      <c r="BB203" s="294"/>
      <c r="BC203" s="294"/>
      <c r="BD203" s="294"/>
      <c r="BE203" s="294"/>
      <c r="BF203" s="294"/>
      <c r="BG203" s="294"/>
      <c r="BH203" s="294"/>
      <c r="BI203" s="294"/>
      <c r="BJ203" s="294"/>
      <c r="BK203" s="294"/>
      <c r="BL203" s="294"/>
      <c r="BM203" s="294"/>
      <c r="BN203" s="294"/>
      <c r="BO203" s="294"/>
    </row>
    <row r="204">
      <c r="A204" s="294"/>
      <c r="B204" s="333"/>
      <c r="D204" s="134"/>
      <c r="E204" s="294"/>
      <c r="I204" s="294"/>
      <c r="J204" s="294"/>
      <c r="N204" s="294"/>
      <c r="O204" s="294"/>
      <c r="P204" s="294"/>
      <c r="Q204" s="294"/>
      <c r="R204" s="294"/>
      <c r="S204" s="294"/>
      <c r="T204" s="294"/>
      <c r="U204" s="294"/>
      <c r="V204" s="294"/>
      <c r="W204" s="294"/>
      <c r="X204" s="294"/>
      <c r="Y204" s="294"/>
      <c r="Z204" s="294"/>
      <c r="AA204" s="294"/>
      <c r="AB204" s="294"/>
      <c r="AC204" s="294"/>
      <c r="AD204" s="294"/>
      <c r="AE204" s="294"/>
      <c r="AF204" s="294"/>
      <c r="AG204" s="294"/>
      <c r="AH204" s="294"/>
      <c r="AI204" s="294"/>
      <c r="AJ204" s="294"/>
      <c r="AK204" s="294"/>
      <c r="AL204" s="294"/>
      <c r="AM204" s="294"/>
      <c r="AN204" s="294"/>
      <c r="AO204" s="294"/>
      <c r="AP204" s="294"/>
      <c r="AQ204" s="294"/>
      <c r="AR204" s="294"/>
      <c r="AS204" s="294"/>
      <c r="AT204" s="294"/>
      <c r="AU204" s="294"/>
      <c r="AV204" s="294"/>
      <c r="AW204" s="294"/>
      <c r="AX204" s="294"/>
      <c r="AY204" s="294"/>
      <c r="AZ204" s="294"/>
      <c r="BA204" s="294"/>
      <c r="BB204" s="294"/>
      <c r="BC204" s="294"/>
      <c r="BD204" s="294"/>
      <c r="BE204" s="294"/>
      <c r="BF204" s="294"/>
      <c r="BG204" s="294"/>
      <c r="BH204" s="294"/>
      <c r="BI204" s="294"/>
      <c r="BJ204" s="294"/>
      <c r="BK204" s="294"/>
      <c r="BL204" s="294"/>
      <c r="BM204" s="294"/>
      <c r="BN204" s="294"/>
      <c r="BO204" s="294"/>
    </row>
    <row r="205">
      <c r="A205" s="294"/>
      <c r="B205" s="333"/>
      <c r="D205" s="134"/>
      <c r="E205" s="294"/>
      <c r="I205" s="294"/>
      <c r="J205" s="294"/>
      <c r="N205" s="294"/>
      <c r="O205" s="294"/>
      <c r="P205" s="294"/>
      <c r="Q205" s="294"/>
      <c r="R205" s="294"/>
      <c r="S205" s="294"/>
      <c r="T205" s="294"/>
      <c r="U205" s="294"/>
      <c r="V205" s="294"/>
      <c r="W205" s="294"/>
      <c r="X205" s="294"/>
      <c r="Y205" s="294"/>
      <c r="Z205" s="294"/>
      <c r="AA205" s="294"/>
      <c r="AB205" s="294"/>
      <c r="AC205" s="294"/>
      <c r="AD205" s="294"/>
      <c r="AE205" s="294"/>
      <c r="AF205" s="294"/>
      <c r="AG205" s="294"/>
      <c r="AH205" s="294"/>
      <c r="AI205" s="294"/>
      <c r="AJ205" s="294"/>
      <c r="AK205" s="294"/>
      <c r="AL205" s="294"/>
      <c r="AM205" s="294"/>
      <c r="AN205" s="294"/>
      <c r="AO205" s="294"/>
      <c r="AP205" s="294"/>
      <c r="AQ205" s="294"/>
      <c r="AR205" s="294"/>
      <c r="AS205" s="294"/>
      <c r="AT205" s="294"/>
      <c r="AU205" s="294"/>
      <c r="AV205" s="294"/>
      <c r="AW205" s="294"/>
      <c r="AX205" s="294"/>
      <c r="AY205" s="294"/>
      <c r="AZ205" s="294"/>
      <c r="BA205" s="294"/>
      <c r="BB205" s="294"/>
      <c r="BC205" s="294"/>
      <c r="BD205" s="294"/>
      <c r="BE205" s="294"/>
      <c r="BF205" s="294"/>
      <c r="BG205" s="294"/>
      <c r="BH205" s="294"/>
      <c r="BI205" s="294"/>
      <c r="BJ205" s="294"/>
      <c r="BK205" s="294"/>
      <c r="BL205" s="294"/>
      <c r="BM205" s="294"/>
      <c r="BN205" s="294"/>
      <c r="BO205" s="294"/>
    </row>
    <row r="206">
      <c r="A206" s="294"/>
      <c r="B206" s="333"/>
      <c r="D206" s="134"/>
      <c r="E206" s="294"/>
      <c r="I206" s="294"/>
      <c r="J206" s="294"/>
      <c r="N206" s="294"/>
      <c r="O206" s="294"/>
      <c r="P206" s="294"/>
      <c r="Q206" s="294"/>
      <c r="R206" s="294"/>
      <c r="S206" s="294"/>
      <c r="T206" s="294"/>
      <c r="U206" s="294"/>
      <c r="V206" s="294"/>
      <c r="W206" s="294"/>
      <c r="X206" s="294"/>
      <c r="Y206" s="294"/>
      <c r="Z206" s="294"/>
      <c r="AA206" s="294"/>
      <c r="AB206" s="294"/>
      <c r="AC206" s="294"/>
      <c r="AD206" s="294"/>
      <c r="AE206" s="294"/>
      <c r="AF206" s="294"/>
      <c r="AG206" s="294"/>
      <c r="AH206" s="294"/>
      <c r="AI206" s="294"/>
      <c r="AJ206" s="294"/>
      <c r="AK206" s="294"/>
      <c r="AL206" s="294"/>
      <c r="AM206" s="294"/>
      <c r="AN206" s="294"/>
      <c r="AO206" s="294"/>
      <c r="AP206" s="294"/>
      <c r="AQ206" s="294"/>
      <c r="AR206" s="294"/>
      <c r="AS206" s="294"/>
      <c r="AT206" s="294"/>
      <c r="AU206" s="294"/>
      <c r="AV206" s="294"/>
      <c r="AW206" s="294"/>
      <c r="AX206" s="294"/>
      <c r="AY206" s="294"/>
      <c r="AZ206" s="294"/>
      <c r="BA206" s="294"/>
      <c r="BB206" s="294"/>
      <c r="BC206" s="294"/>
      <c r="BD206" s="294"/>
      <c r="BE206" s="294"/>
      <c r="BF206" s="294"/>
      <c r="BG206" s="294"/>
      <c r="BH206" s="294"/>
      <c r="BI206" s="294"/>
      <c r="BJ206" s="294"/>
      <c r="BK206" s="294"/>
      <c r="BL206" s="294"/>
      <c r="BM206" s="294"/>
      <c r="BN206" s="294"/>
      <c r="BO206" s="294"/>
    </row>
    <row r="207">
      <c r="A207" s="294"/>
      <c r="B207" s="333"/>
      <c r="D207" s="134"/>
      <c r="E207" s="294"/>
      <c r="I207" s="294"/>
      <c r="J207" s="294"/>
      <c r="N207" s="294"/>
      <c r="O207" s="294"/>
      <c r="P207" s="294"/>
      <c r="Q207" s="294"/>
      <c r="R207" s="294"/>
      <c r="S207" s="294"/>
      <c r="T207" s="294"/>
      <c r="U207" s="294"/>
      <c r="V207" s="294"/>
      <c r="W207" s="294"/>
      <c r="X207" s="294"/>
      <c r="Y207" s="294"/>
      <c r="Z207" s="294"/>
      <c r="AA207" s="294"/>
      <c r="AB207" s="294"/>
      <c r="AC207" s="294"/>
      <c r="AD207" s="294"/>
      <c r="AE207" s="294"/>
      <c r="AF207" s="294"/>
      <c r="AG207" s="294"/>
      <c r="AH207" s="294"/>
      <c r="AI207" s="294"/>
      <c r="AJ207" s="294"/>
      <c r="AK207" s="294"/>
      <c r="AL207" s="294"/>
      <c r="AM207" s="294"/>
      <c r="AN207" s="294"/>
      <c r="AO207" s="294"/>
      <c r="AP207" s="294"/>
      <c r="AQ207" s="294"/>
      <c r="AR207" s="294"/>
      <c r="AS207" s="294"/>
      <c r="AT207" s="294"/>
      <c r="AU207" s="294"/>
      <c r="AV207" s="294"/>
      <c r="AW207" s="294"/>
      <c r="AX207" s="294"/>
      <c r="AY207" s="294"/>
      <c r="AZ207" s="294"/>
      <c r="BA207" s="294"/>
      <c r="BB207" s="294"/>
      <c r="BC207" s="294"/>
      <c r="BD207" s="294"/>
      <c r="BE207" s="294"/>
      <c r="BF207" s="294"/>
      <c r="BG207" s="294"/>
      <c r="BH207" s="294"/>
      <c r="BI207" s="294"/>
      <c r="BJ207" s="294"/>
      <c r="BK207" s="294"/>
      <c r="BL207" s="294"/>
      <c r="BM207" s="294"/>
      <c r="BN207" s="294"/>
      <c r="BO207" s="294"/>
    </row>
    <row r="208">
      <c r="A208" s="294"/>
      <c r="B208" s="333"/>
      <c r="D208" s="134"/>
      <c r="E208" s="294"/>
      <c r="I208" s="294"/>
      <c r="J208" s="294"/>
      <c r="N208" s="294"/>
      <c r="O208" s="294"/>
      <c r="P208" s="294"/>
      <c r="Q208" s="294"/>
      <c r="R208" s="294"/>
      <c r="S208" s="294"/>
      <c r="T208" s="294"/>
      <c r="U208" s="294"/>
      <c r="V208" s="294"/>
      <c r="W208" s="294"/>
      <c r="X208" s="294"/>
      <c r="Y208" s="294"/>
      <c r="Z208" s="294"/>
      <c r="AA208" s="294"/>
      <c r="AB208" s="294"/>
      <c r="AC208" s="294"/>
      <c r="AD208" s="294"/>
      <c r="AE208" s="294"/>
      <c r="AF208" s="294"/>
      <c r="AG208" s="294"/>
      <c r="AH208" s="294"/>
      <c r="AI208" s="294"/>
      <c r="AJ208" s="294"/>
      <c r="AK208" s="294"/>
      <c r="AL208" s="294"/>
      <c r="AM208" s="294"/>
      <c r="AN208" s="294"/>
      <c r="AO208" s="294"/>
      <c r="AP208" s="294"/>
      <c r="AQ208" s="294"/>
      <c r="AR208" s="294"/>
      <c r="AS208" s="294"/>
      <c r="AT208" s="294"/>
      <c r="AU208" s="294"/>
      <c r="AV208" s="294"/>
      <c r="AW208" s="294"/>
      <c r="AX208" s="294"/>
      <c r="AY208" s="294"/>
      <c r="AZ208" s="294"/>
      <c r="BA208" s="294"/>
      <c r="BB208" s="294"/>
      <c r="BC208" s="294"/>
      <c r="BD208" s="294"/>
      <c r="BE208" s="294"/>
      <c r="BF208" s="294"/>
      <c r="BG208" s="294"/>
      <c r="BH208" s="294"/>
      <c r="BI208" s="294"/>
      <c r="BJ208" s="294"/>
      <c r="BK208" s="294"/>
      <c r="BL208" s="294"/>
      <c r="BM208" s="294"/>
      <c r="BN208" s="294"/>
      <c r="BO208" s="294"/>
    </row>
    <row r="209">
      <c r="A209" s="294"/>
      <c r="B209" s="333"/>
      <c r="D209" s="134"/>
      <c r="E209" s="294"/>
      <c r="I209" s="294"/>
      <c r="J209" s="294"/>
      <c r="N209" s="294"/>
      <c r="O209" s="294"/>
      <c r="P209" s="294"/>
      <c r="Q209" s="294"/>
      <c r="R209" s="294"/>
      <c r="S209" s="294"/>
      <c r="T209" s="294"/>
      <c r="U209" s="294"/>
      <c r="V209" s="294"/>
      <c r="W209" s="294"/>
      <c r="X209" s="294"/>
      <c r="Y209" s="294"/>
      <c r="Z209" s="294"/>
      <c r="AA209" s="294"/>
      <c r="AB209" s="294"/>
      <c r="AC209" s="294"/>
      <c r="AD209" s="294"/>
      <c r="AE209" s="294"/>
      <c r="AF209" s="294"/>
      <c r="AG209" s="294"/>
      <c r="AH209" s="294"/>
      <c r="AI209" s="294"/>
      <c r="AJ209" s="294"/>
      <c r="AK209" s="294"/>
      <c r="AL209" s="294"/>
      <c r="AM209" s="294"/>
      <c r="AN209" s="294"/>
      <c r="AO209" s="294"/>
      <c r="AP209" s="294"/>
      <c r="AQ209" s="294"/>
      <c r="AR209" s="294"/>
      <c r="AS209" s="294"/>
      <c r="AT209" s="294"/>
      <c r="AU209" s="294"/>
      <c r="AV209" s="294"/>
      <c r="AW209" s="294"/>
      <c r="AX209" s="294"/>
      <c r="AY209" s="294"/>
      <c r="AZ209" s="294"/>
      <c r="BA209" s="294"/>
      <c r="BB209" s="294"/>
      <c r="BC209" s="294"/>
      <c r="BD209" s="294"/>
      <c r="BE209" s="294"/>
      <c r="BF209" s="294"/>
      <c r="BG209" s="294"/>
      <c r="BH209" s="294"/>
      <c r="BI209" s="294"/>
      <c r="BJ209" s="294"/>
      <c r="BK209" s="294"/>
      <c r="BL209" s="294"/>
      <c r="BM209" s="294"/>
      <c r="BN209" s="294"/>
      <c r="BO209" s="294"/>
    </row>
    <row r="210">
      <c r="A210" s="294"/>
      <c r="B210" s="333"/>
      <c r="D210" s="134"/>
      <c r="E210" s="294"/>
      <c r="I210" s="294"/>
      <c r="J210" s="294"/>
      <c r="N210" s="294"/>
      <c r="O210" s="294"/>
      <c r="P210" s="294"/>
      <c r="Q210" s="294"/>
      <c r="R210" s="294"/>
      <c r="S210" s="294"/>
      <c r="T210" s="294"/>
      <c r="U210" s="294"/>
      <c r="V210" s="294"/>
      <c r="W210" s="294"/>
      <c r="X210" s="294"/>
      <c r="Y210" s="294"/>
      <c r="Z210" s="294"/>
      <c r="AA210" s="294"/>
      <c r="AB210" s="294"/>
      <c r="AC210" s="294"/>
      <c r="AD210" s="294"/>
      <c r="AE210" s="294"/>
      <c r="AF210" s="294"/>
      <c r="AG210" s="294"/>
      <c r="AH210" s="294"/>
      <c r="AI210" s="294"/>
      <c r="AJ210" s="294"/>
      <c r="AK210" s="294"/>
      <c r="AL210" s="294"/>
      <c r="AM210" s="294"/>
      <c r="AN210" s="294"/>
      <c r="AO210" s="294"/>
      <c r="AP210" s="294"/>
      <c r="AQ210" s="294"/>
      <c r="AR210" s="294"/>
      <c r="AS210" s="294"/>
      <c r="AT210" s="294"/>
      <c r="AU210" s="294"/>
      <c r="AV210" s="294"/>
      <c r="AW210" s="294"/>
      <c r="AX210" s="294"/>
      <c r="AY210" s="294"/>
      <c r="AZ210" s="294"/>
      <c r="BA210" s="294"/>
      <c r="BB210" s="294"/>
      <c r="BC210" s="294"/>
      <c r="BD210" s="294"/>
      <c r="BE210" s="294"/>
      <c r="BF210" s="294"/>
      <c r="BG210" s="294"/>
      <c r="BH210" s="294"/>
      <c r="BI210" s="294"/>
      <c r="BJ210" s="294"/>
      <c r="BK210" s="294"/>
      <c r="BL210" s="294"/>
      <c r="BM210" s="294"/>
      <c r="BN210" s="294"/>
      <c r="BO210" s="294"/>
    </row>
    <row r="211">
      <c r="A211" s="294"/>
      <c r="B211" s="333"/>
      <c r="D211" s="134"/>
      <c r="E211" s="294"/>
      <c r="I211" s="294"/>
      <c r="J211" s="294"/>
      <c r="N211" s="294"/>
      <c r="O211" s="294"/>
      <c r="P211" s="294"/>
      <c r="Q211" s="294"/>
      <c r="R211" s="294"/>
      <c r="S211" s="294"/>
      <c r="T211" s="294"/>
      <c r="U211" s="294"/>
      <c r="V211" s="294"/>
      <c r="W211" s="294"/>
      <c r="X211" s="294"/>
      <c r="Y211" s="294"/>
      <c r="Z211" s="294"/>
      <c r="AA211" s="294"/>
      <c r="AB211" s="294"/>
      <c r="AC211" s="294"/>
      <c r="AD211" s="294"/>
      <c r="AE211" s="294"/>
      <c r="AF211" s="294"/>
      <c r="AG211" s="294"/>
      <c r="AH211" s="294"/>
      <c r="AI211" s="294"/>
      <c r="AJ211" s="294"/>
      <c r="AK211" s="294"/>
      <c r="AL211" s="294"/>
      <c r="AM211" s="294"/>
      <c r="AN211" s="294"/>
      <c r="AO211" s="294"/>
      <c r="AP211" s="294"/>
      <c r="AQ211" s="294"/>
      <c r="AR211" s="294"/>
      <c r="AS211" s="294"/>
      <c r="AT211" s="294"/>
      <c r="AU211" s="294"/>
      <c r="AV211" s="294"/>
      <c r="AW211" s="294"/>
      <c r="AX211" s="294"/>
      <c r="AY211" s="294"/>
      <c r="AZ211" s="294"/>
      <c r="BA211" s="294"/>
      <c r="BB211" s="294"/>
      <c r="BC211" s="294"/>
      <c r="BD211" s="294"/>
      <c r="BE211" s="294"/>
      <c r="BF211" s="294"/>
      <c r="BG211" s="294"/>
      <c r="BH211" s="294"/>
      <c r="BI211" s="294"/>
      <c r="BJ211" s="294"/>
      <c r="BK211" s="294"/>
      <c r="BL211" s="294"/>
      <c r="BM211" s="294"/>
      <c r="BN211" s="294"/>
      <c r="BO211" s="294"/>
    </row>
    <row r="212">
      <c r="A212" s="294"/>
      <c r="B212" s="333"/>
      <c r="D212" s="134"/>
      <c r="E212" s="294"/>
      <c r="I212" s="294"/>
      <c r="J212" s="294"/>
      <c r="N212" s="294"/>
      <c r="O212" s="294"/>
      <c r="P212" s="294"/>
      <c r="Q212" s="294"/>
      <c r="R212" s="294"/>
      <c r="S212" s="294"/>
      <c r="T212" s="294"/>
      <c r="U212" s="294"/>
      <c r="V212" s="294"/>
      <c r="W212" s="294"/>
      <c r="X212" s="294"/>
      <c r="Y212" s="294"/>
      <c r="Z212" s="294"/>
      <c r="AA212" s="294"/>
      <c r="AB212" s="294"/>
      <c r="AC212" s="294"/>
      <c r="AD212" s="294"/>
      <c r="AE212" s="294"/>
      <c r="AF212" s="294"/>
      <c r="AG212" s="294"/>
      <c r="AH212" s="294"/>
      <c r="AI212" s="294"/>
      <c r="AJ212" s="294"/>
      <c r="AK212" s="294"/>
      <c r="AL212" s="294"/>
      <c r="AM212" s="294"/>
      <c r="AN212" s="294"/>
      <c r="AO212" s="294"/>
      <c r="AP212" s="294"/>
      <c r="AQ212" s="294"/>
      <c r="AR212" s="294"/>
      <c r="AS212" s="294"/>
      <c r="AT212" s="294"/>
      <c r="AU212" s="294"/>
      <c r="AV212" s="294"/>
      <c r="AW212" s="294"/>
      <c r="AX212" s="294"/>
      <c r="AY212" s="294"/>
      <c r="AZ212" s="294"/>
      <c r="BA212" s="294"/>
      <c r="BB212" s="294"/>
      <c r="BC212" s="294"/>
      <c r="BD212" s="294"/>
      <c r="BE212" s="294"/>
      <c r="BF212" s="294"/>
      <c r="BG212" s="294"/>
      <c r="BH212" s="294"/>
      <c r="BI212" s="294"/>
      <c r="BJ212" s="294"/>
      <c r="BK212" s="294"/>
      <c r="BL212" s="294"/>
      <c r="BM212" s="294"/>
      <c r="BN212" s="294"/>
      <c r="BO212" s="294"/>
    </row>
    <row r="213">
      <c r="A213" s="294"/>
      <c r="B213" s="333"/>
      <c r="D213" s="134"/>
      <c r="E213" s="294"/>
      <c r="I213" s="294"/>
      <c r="J213" s="294"/>
      <c r="N213" s="294"/>
      <c r="O213" s="294"/>
      <c r="P213" s="294"/>
      <c r="Q213" s="294"/>
      <c r="R213" s="294"/>
      <c r="S213" s="294"/>
      <c r="T213" s="294"/>
      <c r="U213" s="294"/>
      <c r="V213" s="294"/>
      <c r="W213" s="294"/>
      <c r="X213" s="294"/>
      <c r="Y213" s="294"/>
      <c r="Z213" s="294"/>
      <c r="AA213" s="294"/>
      <c r="AB213" s="294"/>
      <c r="AC213" s="294"/>
      <c r="AD213" s="294"/>
      <c r="AE213" s="294"/>
      <c r="AF213" s="294"/>
      <c r="AG213" s="294"/>
      <c r="AH213" s="294"/>
      <c r="AI213" s="294"/>
      <c r="AJ213" s="294"/>
      <c r="AK213" s="294"/>
      <c r="AL213" s="294"/>
      <c r="AM213" s="294"/>
      <c r="AN213" s="294"/>
      <c r="AO213" s="294"/>
      <c r="AP213" s="294"/>
      <c r="AQ213" s="294"/>
      <c r="AR213" s="294"/>
      <c r="AS213" s="294"/>
      <c r="AT213" s="294"/>
      <c r="AU213" s="294"/>
      <c r="AV213" s="294"/>
      <c r="AW213" s="294"/>
      <c r="AX213" s="294"/>
      <c r="AY213" s="294"/>
      <c r="AZ213" s="294"/>
      <c r="BA213" s="294"/>
      <c r="BB213" s="294"/>
      <c r="BC213" s="294"/>
      <c r="BD213" s="294"/>
      <c r="BE213" s="294"/>
      <c r="BF213" s="294"/>
      <c r="BG213" s="294"/>
      <c r="BH213" s="294"/>
      <c r="BI213" s="294"/>
      <c r="BJ213" s="294"/>
      <c r="BK213" s="294"/>
      <c r="BL213" s="294"/>
      <c r="BM213" s="294"/>
      <c r="BN213" s="294"/>
      <c r="BO213" s="294"/>
    </row>
    <row r="214">
      <c r="A214" s="294"/>
      <c r="B214" s="333"/>
      <c r="D214" s="134"/>
      <c r="E214" s="294"/>
      <c r="I214" s="294"/>
      <c r="J214" s="294"/>
      <c r="N214" s="294"/>
      <c r="O214" s="294"/>
      <c r="P214" s="294"/>
      <c r="Q214" s="294"/>
      <c r="R214" s="294"/>
      <c r="S214" s="294"/>
      <c r="T214" s="294"/>
      <c r="U214" s="294"/>
      <c r="V214" s="294"/>
      <c r="W214" s="294"/>
      <c r="X214" s="294"/>
      <c r="Y214" s="294"/>
      <c r="Z214" s="294"/>
      <c r="AA214" s="294"/>
      <c r="AB214" s="294"/>
      <c r="AC214" s="294"/>
      <c r="AD214" s="294"/>
      <c r="AE214" s="294"/>
      <c r="AF214" s="294"/>
      <c r="AG214" s="294"/>
      <c r="AH214" s="294"/>
      <c r="AI214" s="294"/>
      <c r="AJ214" s="294"/>
      <c r="AK214" s="294"/>
      <c r="AL214" s="294"/>
      <c r="AM214" s="294"/>
      <c r="AN214" s="294"/>
      <c r="AO214" s="294"/>
      <c r="AP214" s="294"/>
      <c r="AQ214" s="294"/>
      <c r="AR214" s="294"/>
      <c r="AS214" s="294"/>
      <c r="AT214" s="294"/>
      <c r="AU214" s="294"/>
      <c r="AV214" s="294"/>
      <c r="AW214" s="294"/>
      <c r="AX214" s="294"/>
      <c r="AY214" s="294"/>
      <c r="AZ214" s="294"/>
      <c r="BA214" s="294"/>
      <c r="BB214" s="294"/>
      <c r="BC214" s="294"/>
      <c r="BD214" s="294"/>
      <c r="BE214" s="294"/>
      <c r="BF214" s="294"/>
      <c r="BG214" s="294"/>
      <c r="BH214" s="294"/>
      <c r="BI214" s="294"/>
      <c r="BJ214" s="294"/>
      <c r="BK214" s="294"/>
      <c r="BL214" s="294"/>
      <c r="BM214" s="294"/>
      <c r="BN214" s="294"/>
      <c r="BO214" s="294"/>
    </row>
    <row r="215">
      <c r="A215" s="294"/>
      <c r="B215" s="333"/>
      <c r="D215" s="134"/>
      <c r="E215" s="294"/>
      <c r="I215" s="294"/>
      <c r="J215" s="294"/>
      <c r="N215" s="294"/>
      <c r="O215" s="294"/>
      <c r="P215" s="294"/>
      <c r="Q215" s="294"/>
      <c r="R215" s="294"/>
      <c r="S215" s="294"/>
      <c r="T215" s="294"/>
      <c r="U215" s="294"/>
      <c r="V215" s="294"/>
      <c r="W215" s="294"/>
      <c r="X215" s="294"/>
      <c r="Y215" s="294"/>
      <c r="Z215" s="294"/>
      <c r="AA215" s="294"/>
      <c r="AB215" s="294"/>
      <c r="AC215" s="294"/>
      <c r="AD215" s="294"/>
      <c r="AE215" s="294"/>
      <c r="AF215" s="294"/>
      <c r="AG215" s="294"/>
      <c r="AH215" s="294"/>
      <c r="AI215" s="294"/>
      <c r="AJ215" s="294"/>
      <c r="AK215" s="294"/>
      <c r="AL215" s="294"/>
      <c r="AM215" s="294"/>
      <c r="AN215" s="294"/>
      <c r="AO215" s="294"/>
      <c r="AP215" s="294"/>
      <c r="AQ215" s="294"/>
      <c r="AR215" s="294"/>
      <c r="AS215" s="294"/>
      <c r="AT215" s="294"/>
      <c r="AU215" s="294"/>
      <c r="AV215" s="294"/>
      <c r="AW215" s="294"/>
      <c r="AX215" s="294"/>
      <c r="AY215" s="294"/>
      <c r="AZ215" s="294"/>
      <c r="BA215" s="294"/>
      <c r="BB215" s="294"/>
      <c r="BC215" s="294"/>
      <c r="BD215" s="294"/>
      <c r="BE215" s="294"/>
      <c r="BF215" s="294"/>
      <c r="BG215" s="294"/>
      <c r="BH215" s="294"/>
      <c r="BI215" s="294"/>
      <c r="BJ215" s="294"/>
      <c r="BK215" s="294"/>
      <c r="BL215" s="294"/>
      <c r="BM215" s="294"/>
      <c r="BN215" s="294"/>
      <c r="BO215" s="294"/>
    </row>
    <row r="216">
      <c r="A216" s="294"/>
      <c r="B216" s="333"/>
      <c r="D216" s="134"/>
      <c r="E216" s="294"/>
      <c r="I216" s="294"/>
      <c r="J216" s="294"/>
      <c r="N216" s="294"/>
      <c r="O216" s="294"/>
      <c r="P216" s="294"/>
      <c r="Q216" s="294"/>
      <c r="R216" s="294"/>
      <c r="S216" s="294"/>
      <c r="T216" s="294"/>
      <c r="U216" s="294"/>
      <c r="V216" s="294"/>
      <c r="W216" s="294"/>
      <c r="X216" s="294"/>
      <c r="Y216" s="294"/>
      <c r="Z216" s="294"/>
      <c r="AA216" s="294"/>
      <c r="AB216" s="294"/>
      <c r="AC216" s="294"/>
      <c r="AD216" s="294"/>
      <c r="AE216" s="294"/>
      <c r="AF216" s="294"/>
      <c r="AG216" s="294"/>
      <c r="AH216" s="294"/>
      <c r="AI216" s="294"/>
      <c r="AJ216" s="294"/>
      <c r="AK216" s="294"/>
      <c r="AL216" s="294"/>
      <c r="AM216" s="294"/>
      <c r="AN216" s="294"/>
      <c r="AO216" s="294"/>
      <c r="AP216" s="294"/>
      <c r="AQ216" s="294"/>
      <c r="AR216" s="294"/>
      <c r="AS216" s="294"/>
      <c r="AT216" s="294"/>
      <c r="AU216" s="294"/>
      <c r="AV216" s="294"/>
      <c r="AW216" s="294"/>
      <c r="AX216" s="294"/>
      <c r="AY216" s="294"/>
      <c r="AZ216" s="294"/>
      <c r="BA216" s="294"/>
      <c r="BB216" s="294"/>
      <c r="BC216" s="294"/>
      <c r="BD216" s="294"/>
      <c r="BE216" s="294"/>
      <c r="BF216" s="294"/>
      <c r="BG216" s="294"/>
      <c r="BH216" s="294"/>
      <c r="BI216" s="294"/>
      <c r="BJ216" s="294"/>
      <c r="BK216" s="294"/>
      <c r="BL216" s="294"/>
      <c r="BM216" s="294"/>
      <c r="BN216" s="294"/>
      <c r="BO216" s="294"/>
    </row>
    <row r="217">
      <c r="A217" s="294"/>
      <c r="B217" s="333"/>
      <c r="D217" s="134"/>
      <c r="E217" s="294"/>
      <c r="I217" s="294"/>
      <c r="J217" s="294"/>
      <c r="N217" s="294"/>
      <c r="O217" s="294"/>
      <c r="P217" s="294"/>
      <c r="Q217" s="294"/>
      <c r="R217" s="294"/>
      <c r="S217" s="294"/>
      <c r="T217" s="294"/>
      <c r="U217" s="294"/>
      <c r="V217" s="294"/>
      <c r="W217" s="294"/>
      <c r="X217" s="294"/>
      <c r="Y217" s="294"/>
      <c r="Z217" s="294"/>
      <c r="AA217" s="294"/>
      <c r="AB217" s="294"/>
      <c r="AC217" s="294"/>
      <c r="AD217" s="294"/>
      <c r="AE217" s="294"/>
      <c r="AF217" s="294"/>
      <c r="AG217" s="294"/>
      <c r="AH217" s="294"/>
      <c r="AI217" s="294"/>
      <c r="AJ217" s="294"/>
      <c r="AK217" s="294"/>
      <c r="AL217" s="294"/>
      <c r="AM217" s="294"/>
      <c r="AN217" s="294"/>
      <c r="AO217" s="294"/>
      <c r="AP217" s="294"/>
      <c r="AQ217" s="294"/>
      <c r="AR217" s="294"/>
      <c r="AS217" s="294"/>
      <c r="AT217" s="294"/>
      <c r="AU217" s="294"/>
      <c r="AV217" s="294"/>
      <c r="AW217" s="294"/>
      <c r="AX217" s="294"/>
      <c r="AY217" s="294"/>
      <c r="AZ217" s="294"/>
      <c r="BA217" s="294"/>
      <c r="BB217" s="294"/>
      <c r="BC217" s="294"/>
      <c r="BD217" s="294"/>
      <c r="BE217" s="294"/>
      <c r="BF217" s="294"/>
      <c r="BG217" s="294"/>
      <c r="BH217" s="294"/>
      <c r="BI217" s="294"/>
      <c r="BJ217" s="294"/>
      <c r="BK217" s="294"/>
      <c r="BL217" s="294"/>
      <c r="BM217" s="294"/>
      <c r="BN217" s="294"/>
      <c r="BO217" s="294"/>
    </row>
    <row r="218">
      <c r="A218" s="294"/>
      <c r="B218" s="333"/>
      <c r="D218" s="134"/>
      <c r="E218" s="294"/>
      <c r="I218" s="294"/>
      <c r="J218" s="294"/>
      <c r="N218" s="294"/>
      <c r="O218" s="294"/>
      <c r="P218" s="294"/>
      <c r="Q218" s="294"/>
      <c r="R218" s="294"/>
      <c r="S218" s="294"/>
      <c r="T218" s="294"/>
      <c r="U218" s="294"/>
      <c r="V218" s="294"/>
      <c r="W218" s="294"/>
      <c r="X218" s="294"/>
      <c r="Y218" s="294"/>
      <c r="Z218" s="294"/>
      <c r="AA218" s="294"/>
      <c r="AB218" s="294"/>
      <c r="AC218" s="294"/>
      <c r="AD218" s="294"/>
      <c r="AE218" s="294"/>
      <c r="AF218" s="294"/>
      <c r="AG218" s="294"/>
      <c r="AH218" s="294"/>
      <c r="AI218" s="294"/>
      <c r="AJ218" s="294"/>
      <c r="AK218" s="294"/>
      <c r="AL218" s="294"/>
      <c r="AM218" s="294"/>
      <c r="AN218" s="294"/>
      <c r="AO218" s="294"/>
      <c r="AP218" s="294"/>
      <c r="AQ218" s="294"/>
      <c r="AR218" s="294"/>
      <c r="AS218" s="294"/>
      <c r="AT218" s="294"/>
      <c r="AU218" s="294"/>
      <c r="AV218" s="294"/>
      <c r="AW218" s="294"/>
      <c r="AX218" s="294"/>
      <c r="AY218" s="294"/>
      <c r="AZ218" s="294"/>
      <c r="BA218" s="294"/>
      <c r="BB218" s="294"/>
      <c r="BC218" s="294"/>
      <c r="BD218" s="294"/>
      <c r="BE218" s="294"/>
      <c r="BF218" s="294"/>
      <c r="BG218" s="294"/>
      <c r="BH218" s="294"/>
      <c r="BI218" s="294"/>
      <c r="BJ218" s="294"/>
      <c r="BK218" s="294"/>
      <c r="BL218" s="294"/>
      <c r="BM218" s="294"/>
      <c r="BN218" s="294"/>
      <c r="BO218" s="294"/>
    </row>
    <row r="219">
      <c r="A219" s="294"/>
      <c r="B219" s="333"/>
      <c r="D219" s="134"/>
      <c r="E219" s="294"/>
      <c r="I219" s="294"/>
      <c r="J219" s="294"/>
      <c r="N219" s="294"/>
      <c r="O219" s="294"/>
      <c r="P219" s="294"/>
      <c r="Q219" s="294"/>
      <c r="R219" s="294"/>
      <c r="S219" s="294"/>
      <c r="T219" s="294"/>
      <c r="U219" s="294"/>
      <c r="V219" s="294"/>
      <c r="W219" s="294"/>
      <c r="X219" s="294"/>
      <c r="Y219" s="294"/>
      <c r="Z219" s="294"/>
      <c r="AA219" s="294"/>
      <c r="AB219" s="294"/>
      <c r="AC219" s="294"/>
      <c r="AD219" s="294"/>
      <c r="AE219" s="294"/>
      <c r="AF219" s="294"/>
      <c r="AG219" s="294"/>
      <c r="AH219" s="294"/>
      <c r="AI219" s="294"/>
      <c r="AJ219" s="294"/>
      <c r="AK219" s="294"/>
      <c r="AL219" s="294"/>
      <c r="AM219" s="294"/>
      <c r="AN219" s="294"/>
      <c r="AO219" s="294"/>
      <c r="AP219" s="294"/>
      <c r="AQ219" s="294"/>
      <c r="AR219" s="294"/>
      <c r="AS219" s="294"/>
      <c r="AT219" s="294"/>
      <c r="AU219" s="294"/>
      <c r="AV219" s="294"/>
      <c r="AW219" s="294"/>
      <c r="AX219" s="294"/>
      <c r="AY219" s="294"/>
      <c r="AZ219" s="294"/>
      <c r="BA219" s="294"/>
      <c r="BB219" s="294"/>
      <c r="BC219" s="294"/>
      <c r="BD219" s="294"/>
      <c r="BE219" s="294"/>
      <c r="BF219" s="294"/>
      <c r="BG219" s="294"/>
      <c r="BH219" s="294"/>
      <c r="BI219" s="294"/>
      <c r="BJ219" s="294"/>
      <c r="BK219" s="294"/>
      <c r="BL219" s="294"/>
      <c r="BM219" s="294"/>
      <c r="BN219" s="294"/>
      <c r="BO219" s="294"/>
    </row>
    <row r="220">
      <c r="A220" s="294"/>
      <c r="B220" s="333"/>
      <c r="D220" s="134"/>
      <c r="E220" s="294"/>
      <c r="I220" s="294"/>
      <c r="J220" s="294"/>
      <c r="N220" s="294"/>
      <c r="O220" s="294"/>
      <c r="P220" s="294"/>
      <c r="Q220" s="294"/>
      <c r="R220" s="294"/>
      <c r="S220" s="294"/>
      <c r="T220" s="294"/>
      <c r="U220" s="294"/>
      <c r="V220" s="294"/>
      <c r="W220" s="294"/>
      <c r="X220" s="294"/>
      <c r="Y220" s="294"/>
      <c r="Z220" s="294"/>
      <c r="AA220" s="294"/>
      <c r="AB220" s="294"/>
      <c r="AC220" s="294"/>
      <c r="AD220" s="294"/>
      <c r="AE220" s="294"/>
      <c r="AF220" s="294"/>
      <c r="AG220" s="294"/>
      <c r="AH220" s="294"/>
      <c r="AI220" s="294"/>
      <c r="AJ220" s="294"/>
      <c r="AK220" s="294"/>
      <c r="AL220" s="294"/>
      <c r="AM220" s="294"/>
      <c r="AN220" s="294"/>
      <c r="AO220" s="294"/>
      <c r="AP220" s="294"/>
      <c r="AQ220" s="294"/>
      <c r="AR220" s="294"/>
      <c r="AS220" s="294"/>
      <c r="AT220" s="294"/>
      <c r="AU220" s="294"/>
      <c r="AV220" s="294"/>
      <c r="AW220" s="294"/>
      <c r="AX220" s="294"/>
      <c r="AY220" s="294"/>
      <c r="AZ220" s="294"/>
      <c r="BA220" s="294"/>
      <c r="BB220" s="294"/>
      <c r="BC220" s="294"/>
      <c r="BD220" s="294"/>
      <c r="BE220" s="294"/>
      <c r="BF220" s="294"/>
      <c r="BG220" s="294"/>
      <c r="BH220" s="294"/>
      <c r="BI220" s="294"/>
      <c r="BJ220" s="294"/>
      <c r="BK220" s="294"/>
      <c r="BL220" s="294"/>
      <c r="BM220" s="294"/>
      <c r="BN220" s="294"/>
      <c r="BO220" s="294"/>
    </row>
    <row r="221">
      <c r="A221" s="294"/>
      <c r="B221" s="333"/>
      <c r="D221" s="134"/>
      <c r="E221" s="294"/>
      <c r="I221" s="294"/>
      <c r="J221" s="294"/>
      <c r="N221" s="294"/>
      <c r="O221" s="294"/>
      <c r="P221" s="294"/>
      <c r="Q221" s="294"/>
      <c r="R221" s="294"/>
      <c r="S221" s="294"/>
      <c r="T221" s="294"/>
      <c r="U221" s="294"/>
      <c r="V221" s="294"/>
      <c r="W221" s="294"/>
      <c r="X221" s="294"/>
      <c r="Y221" s="294"/>
      <c r="Z221" s="294"/>
      <c r="AA221" s="294"/>
      <c r="AB221" s="294"/>
      <c r="AC221" s="294"/>
      <c r="AD221" s="294"/>
      <c r="AE221" s="294"/>
      <c r="AF221" s="294"/>
      <c r="AG221" s="294"/>
      <c r="AH221" s="294"/>
      <c r="AI221" s="294"/>
      <c r="AJ221" s="294"/>
      <c r="AK221" s="294"/>
      <c r="AL221" s="294"/>
      <c r="AM221" s="294"/>
      <c r="AN221" s="294"/>
      <c r="AO221" s="294"/>
      <c r="AP221" s="294"/>
      <c r="AQ221" s="294"/>
      <c r="AR221" s="294"/>
      <c r="AS221" s="294"/>
      <c r="AT221" s="294"/>
      <c r="AU221" s="294"/>
      <c r="AV221" s="294"/>
      <c r="AW221" s="294"/>
      <c r="AX221" s="294"/>
      <c r="AY221" s="294"/>
      <c r="AZ221" s="294"/>
      <c r="BA221" s="294"/>
      <c r="BB221" s="294"/>
      <c r="BC221" s="294"/>
      <c r="BD221" s="294"/>
      <c r="BE221" s="294"/>
      <c r="BF221" s="294"/>
      <c r="BG221" s="294"/>
      <c r="BH221" s="294"/>
      <c r="BI221" s="294"/>
      <c r="BJ221" s="294"/>
      <c r="BK221" s="294"/>
      <c r="BL221" s="294"/>
      <c r="BM221" s="294"/>
      <c r="BN221" s="294"/>
      <c r="BO221" s="294"/>
    </row>
    <row r="222">
      <c r="A222" s="294"/>
      <c r="B222" s="333"/>
      <c r="D222" s="134"/>
      <c r="E222" s="294"/>
      <c r="I222" s="294"/>
      <c r="J222" s="294"/>
      <c r="N222" s="294"/>
      <c r="O222" s="294"/>
      <c r="P222" s="294"/>
      <c r="Q222" s="294"/>
      <c r="R222" s="294"/>
      <c r="S222" s="294"/>
      <c r="T222" s="294"/>
      <c r="U222" s="294"/>
      <c r="V222" s="294"/>
      <c r="W222" s="294"/>
      <c r="X222" s="294"/>
      <c r="Y222" s="294"/>
      <c r="Z222" s="294"/>
      <c r="AA222" s="294"/>
      <c r="AB222" s="294"/>
      <c r="AC222" s="294"/>
      <c r="AD222" s="294"/>
      <c r="AE222" s="294"/>
      <c r="AF222" s="294"/>
      <c r="AG222" s="294"/>
      <c r="AH222" s="294"/>
      <c r="AI222" s="294"/>
      <c r="AJ222" s="294"/>
      <c r="AK222" s="294"/>
      <c r="AL222" s="294"/>
      <c r="AM222" s="294"/>
      <c r="AN222" s="294"/>
      <c r="AO222" s="294"/>
      <c r="AP222" s="294"/>
      <c r="AQ222" s="294"/>
      <c r="AR222" s="294"/>
      <c r="AS222" s="294"/>
      <c r="AT222" s="294"/>
      <c r="AU222" s="294"/>
      <c r="AV222" s="294"/>
      <c r="AW222" s="294"/>
      <c r="AX222" s="294"/>
      <c r="AY222" s="294"/>
      <c r="AZ222" s="294"/>
      <c r="BA222" s="294"/>
      <c r="BB222" s="294"/>
      <c r="BC222" s="294"/>
      <c r="BD222" s="294"/>
      <c r="BE222" s="294"/>
      <c r="BF222" s="294"/>
      <c r="BG222" s="294"/>
      <c r="BH222" s="294"/>
      <c r="BI222" s="294"/>
      <c r="BJ222" s="294"/>
      <c r="BK222" s="294"/>
      <c r="BL222" s="294"/>
      <c r="BM222" s="294"/>
      <c r="BN222" s="294"/>
      <c r="BO222" s="294"/>
    </row>
    <row r="223">
      <c r="A223" s="294"/>
      <c r="B223" s="333"/>
      <c r="D223" s="134"/>
      <c r="E223" s="294"/>
      <c r="I223" s="294"/>
      <c r="J223" s="294"/>
      <c r="N223" s="294"/>
      <c r="O223" s="294"/>
      <c r="P223" s="294"/>
      <c r="Q223" s="294"/>
      <c r="R223" s="294"/>
      <c r="S223" s="294"/>
      <c r="T223" s="294"/>
      <c r="U223" s="294"/>
      <c r="V223" s="294"/>
      <c r="W223" s="294"/>
      <c r="X223" s="294"/>
      <c r="Y223" s="294"/>
      <c r="Z223" s="294"/>
      <c r="AA223" s="294"/>
      <c r="AB223" s="294"/>
      <c r="AC223" s="294"/>
      <c r="AD223" s="294"/>
      <c r="AE223" s="294"/>
      <c r="AF223" s="294"/>
      <c r="AG223" s="294"/>
      <c r="AH223" s="294"/>
      <c r="AI223" s="294"/>
      <c r="AJ223" s="294"/>
      <c r="AK223" s="294"/>
      <c r="AL223" s="294"/>
      <c r="AM223" s="294"/>
      <c r="AN223" s="294"/>
      <c r="AO223" s="294"/>
      <c r="AP223" s="294"/>
      <c r="AQ223" s="294"/>
      <c r="AR223" s="294"/>
      <c r="AS223" s="294"/>
      <c r="AT223" s="294"/>
      <c r="AU223" s="294"/>
      <c r="AV223" s="294"/>
      <c r="AW223" s="294"/>
      <c r="AX223" s="294"/>
      <c r="AY223" s="294"/>
      <c r="AZ223" s="294"/>
      <c r="BA223" s="294"/>
      <c r="BB223" s="294"/>
      <c r="BC223" s="294"/>
      <c r="BD223" s="294"/>
      <c r="BE223" s="294"/>
      <c r="BF223" s="294"/>
      <c r="BG223" s="294"/>
      <c r="BH223" s="294"/>
      <c r="BI223" s="294"/>
      <c r="BJ223" s="294"/>
      <c r="BK223" s="294"/>
      <c r="BL223" s="294"/>
      <c r="BM223" s="294"/>
      <c r="BN223" s="294"/>
      <c r="BO223" s="294"/>
    </row>
    <row r="224">
      <c r="A224" s="294"/>
      <c r="B224" s="333"/>
      <c r="D224" s="134"/>
      <c r="E224" s="294"/>
      <c r="I224" s="294"/>
      <c r="J224" s="294"/>
      <c r="N224" s="294"/>
      <c r="O224" s="294"/>
      <c r="P224" s="294"/>
      <c r="Q224" s="294"/>
      <c r="R224" s="294"/>
      <c r="S224" s="294"/>
      <c r="T224" s="294"/>
      <c r="U224" s="294"/>
      <c r="V224" s="294"/>
      <c r="W224" s="294"/>
      <c r="X224" s="294"/>
      <c r="Y224" s="294"/>
      <c r="Z224" s="294"/>
      <c r="AA224" s="294"/>
      <c r="AB224" s="294"/>
      <c r="AC224" s="294"/>
      <c r="AD224" s="294"/>
      <c r="AE224" s="294"/>
      <c r="AF224" s="294"/>
      <c r="AG224" s="294"/>
      <c r="AH224" s="294"/>
      <c r="AI224" s="294"/>
      <c r="AJ224" s="294"/>
      <c r="AK224" s="294"/>
      <c r="AL224" s="294"/>
      <c r="AM224" s="294"/>
      <c r="AN224" s="294"/>
      <c r="AO224" s="294"/>
      <c r="AP224" s="294"/>
      <c r="AQ224" s="294"/>
      <c r="AR224" s="294"/>
      <c r="AS224" s="294"/>
      <c r="AT224" s="294"/>
      <c r="AU224" s="294"/>
      <c r="AV224" s="294"/>
      <c r="AW224" s="294"/>
      <c r="AX224" s="294"/>
      <c r="AY224" s="294"/>
      <c r="AZ224" s="294"/>
      <c r="BA224" s="294"/>
      <c r="BB224" s="294"/>
      <c r="BC224" s="294"/>
      <c r="BD224" s="294"/>
      <c r="BE224" s="294"/>
      <c r="BF224" s="294"/>
      <c r="BG224" s="294"/>
      <c r="BH224" s="294"/>
      <c r="BI224" s="294"/>
      <c r="BJ224" s="294"/>
      <c r="BK224" s="294"/>
      <c r="BL224" s="294"/>
      <c r="BM224" s="294"/>
      <c r="BN224" s="294"/>
      <c r="BO224" s="294"/>
    </row>
    <row r="225">
      <c r="A225" s="294"/>
      <c r="B225" s="333"/>
      <c r="D225" s="134"/>
      <c r="E225" s="294"/>
      <c r="I225" s="294"/>
      <c r="J225" s="294"/>
      <c r="N225" s="294"/>
      <c r="O225" s="294"/>
      <c r="P225" s="294"/>
      <c r="Q225" s="294"/>
      <c r="R225" s="294"/>
      <c r="S225" s="294"/>
      <c r="T225" s="294"/>
      <c r="U225" s="294"/>
      <c r="V225" s="294"/>
      <c r="W225" s="294"/>
      <c r="X225" s="294"/>
      <c r="Y225" s="294"/>
      <c r="Z225" s="294"/>
      <c r="AA225" s="294"/>
      <c r="AB225" s="294"/>
      <c r="AC225" s="294"/>
      <c r="AD225" s="294"/>
      <c r="AE225" s="294"/>
      <c r="AF225" s="294"/>
      <c r="AG225" s="294"/>
      <c r="AH225" s="294"/>
      <c r="AI225" s="294"/>
      <c r="AJ225" s="294"/>
      <c r="AK225" s="294"/>
      <c r="AL225" s="294"/>
      <c r="AM225" s="294"/>
      <c r="AN225" s="294"/>
      <c r="AO225" s="294"/>
      <c r="AP225" s="294"/>
      <c r="AQ225" s="294"/>
      <c r="AR225" s="294"/>
      <c r="AS225" s="294"/>
      <c r="AT225" s="294"/>
      <c r="AU225" s="294"/>
      <c r="AV225" s="294"/>
      <c r="AW225" s="294"/>
      <c r="AX225" s="294"/>
      <c r="AY225" s="294"/>
      <c r="AZ225" s="294"/>
      <c r="BA225" s="294"/>
      <c r="BB225" s="294"/>
      <c r="BC225" s="294"/>
      <c r="BD225" s="294"/>
      <c r="BE225" s="294"/>
      <c r="BF225" s="294"/>
      <c r="BG225" s="294"/>
      <c r="BH225" s="294"/>
      <c r="BI225" s="294"/>
      <c r="BJ225" s="294"/>
      <c r="BK225" s="294"/>
      <c r="BL225" s="294"/>
      <c r="BM225" s="294"/>
      <c r="BN225" s="294"/>
      <c r="BO225" s="294"/>
    </row>
    <row r="226">
      <c r="A226" s="294"/>
      <c r="B226" s="333"/>
      <c r="D226" s="134"/>
      <c r="E226" s="294"/>
      <c r="I226" s="294"/>
      <c r="J226" s="294"/>
      <c r="N226" s="294"/>
      <c r="O226" s="294"/>
      <c r="P226" s="294"/>
      <c r="Q226" s="294"/>
      <c r="R226" s="294"/>
      <c r="S226" s="294"/>
      <c r="T226" s="294"/>
      <c r="U226" s="294"/>
      <c r="V226" s="294"/>
      <c r="W226" s="294"/>
      <c r="X226" s="294"/>
      <c r="Y226" s="294"/>
      <c r="Z226" s="294"/>
      <c r="AA226" s="294"/>
      <c r="AB226" s="294"/>
      <c r="AC226" s="294"/>
      <c r="AD226" s="294"/>
      <c r="AE226" s="294"/>
      <c r="AF226" s="294"/>
      <c r="AG226" s="294"/>
      <c r="AH226" s="294"/>
      <c r="AI226" s="294"/>
      <c r="AJ226" s="294"/>
      <c r="AK226" s="294"/>
      <c r="AL226" s="294"/>
      <c r="AM226" s="294"/>
      <c r="AN226" s="294"/>
      <c r="AO226" s="294"/>
      <c r="AP226" s="294"/>
      <c r="AQ226" s="294"/>
      <c r="AR226" s="294"/>
      <c r="AS226" s="294"/>
      <c r="AT226" s="294"/>
      <c r="AU226" s="294"/>
      <c r="AV226" s="294"/>
      <c r="AW226" s="294"/>
      <c r="AX226" s="294"/>
      <c r="AY226" s="294"/>
      <c r="AZ226" s="294"/>
      <c r="BA226" s="294"/>
      <c r="BB226" s="294"/>
      <c r="BC226" s="294"/>
      <c r="BD226" s="294"/>
      <c r="BE226" s="294"/>
      <c r="BF226" s="294"/>
      <c r="BG226" s="294"/>
      <c r="BH226" s="294"/>
      <c r="BI226" s="294"/>
      <c r="BJ226" s="294"/>
      <c r="BK226" s="294"/>
      <c r="BL226" s="294"/>
      <c r="BM226" s="294"/>
      <c r="BN226" s="294"/>
      <c r="BO226" s="294"/>
    </row>
    <row r="227">
      <c r="A227" s="294"/>
      <c r="B227" s="333"/>
      <c r="D227" s="134"/>
      <c r="E227" s="294"/>
      <c r="I227" s="294"/>
      <c r="J227" s="294"/>
      <c r="N227" s="294"/>
      <c r="O227" s="294"/>
      <c r="P227" s="294"/>
      <c r="Q227" s="294"/>
      <c r="R227" s="294"/>
      <c r="S227" s="294"/>
      <c r="T227" s="294"/>
      <c r="U227" s="294"/>
      <c r="V227" s="294"/>
      <c r="W227" s="294"/>
      <c r="X227" s="294"/>
      <c r="Y227" s="294"/>
      <c r="Z227" s="294"/>
      <c r="AA227" s="294"/>
      <c r="AB227" s="294"/>
      <c r="AC227" s="294"/>
      <c r="AD227" s="294"/>
      <c r="AE227" s="294"/>
      <c r="AF227" s="294"/>
      <c r="AG227" s="294"/>
      <c r="AH227" s="294"/>
      <c r="AI227" s="294"/>
      <c r="AJ227" s="294"/>
      <c r="AK227" s="294"/>
      <c r="AL227" s="294"/>
      <c r="AM227" s="294"/>
      <c r="AN227" s="294"/>
      <c r="AO227" s="294"/>
      <c r="AP227" s="294"/>
      <c r="AQ227" s="294"/>
      <c r="AR227" s="294"/>
      <c r="AS227" s="294"/>
      <c r="AT227" s="294"/>
      <c r="AU227" s="294"/>
      <c r="AV227" s="294"/>
      <c r="AW227" s="294"/>
      <c r="AX227" s="294"/>
      <c r="AY227" s="294"/>
      <c r="AZ227" s="294"/>
      <c r="BA227" s="294"/>
      <c r="BB227" s="294"/>
      <c r="BC227" s="294"/>
      <c r="BD227" s="294"/>
      <c r="BE227" s="294"/>
      <c r="BF227" s="294"/>
      <c r="BG227" s="294"/>
      <c r="BH227" s="294"/>
      <c r="BI227" s="294"/>
      <c r="BJ227" s="294"/>
      <c r="BK227" s="294"/>
      <c r="BL227" s="294"/>
      <c r="BM227" s="294"/>
      <c r="BN227" s="294"/>
      <c r="BO227" s="294"/>
    </row>
    <row r="228">
      <c r="A228" s="294"/>
      <c r="B228" s="333"/>
      <c r="D228" s="134"/>
      <c r="E228" s="294"/>
      <c r="I228" s="294"/>
      <c r="J228" s="294"/>
      <c r="N228" s="294"/>
      <c r="O228" s="294"/>
      <c r="P228" s="294"/>
      <c r="Q228" s="294"/>
      <c r="R228" s="294"/>
      <c r="S228" s="294"/>
      <c r="T228" s="294"/>
      <c r="U228" s="294"/>
      <c r="V228" s="294"/>
      <c r="W228" s="294"/>
      <c r="X228" s="294"/>
      <c r="Y228" s="294"/>
      <c r="Z228" s="294"/>
      <c r="AA228" s="294"/>
      <c r="AB228" s="294"/>
      <c r="AC228" s="294"/>
      <c r="AD228" s="294"/>
      <c r="AE228" s="294"/>
      <c r="AF228" s="294"/>
      <c r="AG228" s="294"/>
      <c r="AH228" s="294"/>
      <c r="AI228" s="294"/>
      <c r="AJ228" s="294"/>
      <c r="AK228" s="294"/>
      <c r="AL228" s="294"/>
      <c r="AM228" s="294"/>
      <c r="AN228" s="294"/>
      <c r="AO228" s="294"/>
      <c r="AP228" s="294"/>
      <c r="AQ228" s="294"/>
      <c r="AR228" s="294"/>
      <c r="AS228" s="294"/>
      <c r="AT228" s="294"/>
      <c r="AU228" s="294"/>
      <c r="AV228" s="294"/>
      <c r="AW228" s="294"/>
      <c r="AX228" s="294"/>
      <c r="AY228" s="294"/>
      <c r="AZ228" s="294"/>
      <c r="BA228" s="294"/>
      <c r="BB228" s="294"/>
      <c r="BC228" s="294"/>
      <c r="BD228" s="294"/>
      <c r="BE228" s="294"/>
      <c r="BF228" s="294"/>
      <c r="BG228" s="294"/>
      <c r="BH228" s="294"/>
      <c r="BI228" s="294"/>
      <c r="BJ228" s="294"/>
      <c r="BK228" s="294"/>
      <c r="BL228" s="294"/>
      <c r="BM228" s="294"/>
      <c r="BN228" s="294"/>
      <c r="BO228" s="294"/>
    </row>
    <row r="229">
      <c r="A229" s="294"/>
      <c r="B229" s="333"/>
      <c r="D229" s="134"/>
      <c r="E229" s="294"/>
      <c r="I229" s="294"/>
      <c r="J229" s="294"/>
      <c r="N229" s="294"/>
      <c r="O229" s="294"/>
      <c r="P229" s="294"/>
      <c r="Q229" s="294"/>
      <c r="R229" s="294"/>
      <c r="S229" s="294"/>
      <c r="T229" s="294"/>
      <c r="U229" s="294"/>
      <c r="V229" s="294"/>
      <c r="W229" s="294"/>
      <c r="X229" s="294"/>
      <c r="Y229" s="294"/>
      <c r="Z229" s="294"/>
      <c r="AA229" s="294"/>
      <c r="AB229" s="294"/>
      <c r="AC229" s="294"/>
      <c r="AD229" s="294"/>
      <c r="AE229" s="294"/>
      <c r="AF229" s="294"/>
      <c r="AG229" s="294"/>
      <c r="AH229" s="294"/>
      <c r="AI229" s="294"/>
      <c r="AJ229" s="294"/>
      <c r="AK229" s="294"/>
      <c r="AL229" s="294"/>
      <c r="AM229" s="294"/>
      <c r="AN229" s="294"/>
      <c r="AO229" s="294"/>
      <c r="AP229" s="294"/>
      <c r="AQ229" s="294"/>
      <c r="AR229" s="294"/>
      <c r="AS229" s="294"/>
      <c r="AT229" s="294"/>
      <c r="AU229" s="294"/>
      <c r="AV229" s="294"/>
      <c r="AW229" s="294"/>
      <c r="AX229" s="294"/>
      <c r="AY229" s="294"/>
      <c r="AZ229" s="294"/>
      <c r="BA229" s="294"/>
      <c r="BB229" s="294"/>
      <c r="BC229" s="294"/>
      <c r="BD229" s="294"/>
      <c r="BE229" s="294"/>
      <c r="BF229" s="294"/>
      <c r="BG229" s="294"/>
      <c r="BH229" s="294"/>
      <c r="BI229" s="294"/>
      <c r="BJ229" s="294"/>
      <c r="BK229" s="294"/>
      <c r="BL229" s="294"/>
      <c r="BM229" s="294"/>
      <c r="BN229" s="294"/>
      <c r="BO229" s="294"/>
    </row>
    <row r="230">
      <c r="A230" s="294"/>
      <c r="B230" s="333"/>
      <c r="D230" s="134"/>
      <c r="E230" s="294"/>
      <c r="I230" s="294"/>
      <c r="J230" s="294"/>
      <c r="N230" s="294"/>
      <c r="O230" s="294"/>
      <c r="P230" s="294"/>
      <c r="Q230" s="294"/>
      <c r="R230" s="294"/>
      <c r="S230" s="294"/>
      <c r="T230" s="294"/>
      <c r="U230" s="294"/>
      <c r="V230" s="294"/>
      <c r="W230" s="294"/>
      <c r="X230" s="294"/>
      <c r="Y230" s="294"/>
      <c r="Z230" s="294"/>
      <c r="AA230" s="294"/>
      <c r="AB230" s="294"/>
      <c r="AC230" s="294"/>
      <c r="AD230" s="294"/>
      <c r="AE230" s="294"/>
      <c r="AF230" s="294"/>
      <c r="AG230" s="294"/>
      <c r="AH230" s="294"/>
      <c r="AI230" s="294"/>
      <c r="AJ230" s="294"/>
      <c r="AK230" s="294"/>
      <c r="AL230" s="294"/>
      <c r="AM230" s="294"/>
      <c r="AN230" s="294"/>
      <c r="AO230" s="294"/>
      <c r="AP230" s="294"/>
      <c r="AQ230" s="294"/>
      <c r="AR230" s="294"/>
      <c r="AS230" s="294"/>
      <c r="AT230" s="294"/>
      <c r="AU230" s="294"/>
      <c r="AV230" s="294"/>
      <c r="AW230" s="294"/>
      <c r="AX230" s="294"/>
      <c r="AY230" s="294"/>
      <c r="AZ230" s="294"/>
      <c r="BA230" s="294"/>
      <c r="BB230" s="294"/>
      <c r="BC230" s="294"/>
      <c r="BD230" s="294"/>
      <c r="BE230" s="294"/>
      <c r="BF230" s="294"/>
      <c r="BG230" s="294"/>
      <c r="BH230" s="294"/>
      <c r="BI230" s="294"/>
      <c r="BJ230" s="294"/>
      <c r="BK230" s="294"/>
      <c r="BL230" s="294"/>
      <c r="BM230" s="294"/>
      <c r="BN230" s="294"/>
      <c r="BO230" s="294"/>
    </row>
    <row r="231">
      <c r="A231" s="294"/>
      <c r="B231" s="333"/>
      <c r="D231" s="134"/>
      <c r="E231" s="294"/>
      <c r="I231" s="294"/>
      <c r="J231" s="294"/>
      <c r="N231" s="294"/>
      <c r="O231" s="294"/>
      <c r="P231" s="294"/>
      <c r="Q231" s="294"/>
      <c r="R231" s="294"/>
      <c r="S231" s="294"/>
      <c r="T231" s="294"/>
      <c r="U231" s="294"/>
      <c r="V231" s="294"/>
      <c r="W231" s="294"/>
      <c r="X231" s="294"/>
      <c r="Y231" s="294"/>
      <c r="Z231" s="294"/>
      <c r="AA231" s="294"/>
      <c r="AB231" s="294"/>
      <c r="AC231" s="294"/>
      <c r="AD231" s="294"/>
      <c r="AE231" s="294"/>
      <c r="AF231" s="294"/>
      <c r="AG231" s="294"/>
      <c r="AH231" s="294"/>
      <c r="AI231" s="294"/>
      <c r="AJ231" s="294"/>
      <c r="AK231" s="294"/>
      <c r="AL231" s="294"/>
      <c r="AM231" s="294"/>
      <c r="AN231" s="294"/>
      <c r="AO231" s="294"/>
      <c r="AP231" s="294"/>
      <c r="AQ231" s="294"/>
      <c r="AR231" s="294"/>
      <c r="AS231" s="294"/>
      <c r="AT231" s="294"/>
      <c r="AU231" s="294"/>
      <c r="AV231" s="294"/>
      <c r="AW231" s="294"/>
      <c r="AX231" s="294"/>
      <c r="AY231" s="294"/>
      <c r="AZ231" s="294"/>
      <c r="BA231" s="294"/>
      <c r="BB231" s="294"/>
      <c r="BC231" s="294"/>
      <c r="BD231" s="294"/>
      <c r="BE231" s="294"/>
      <c r="BF231" s="294"/>
      <c r="BG231" s="294"/>
      <c r="BH231" s="294"/>
      <c r="BI231" s="294"/>
      <c r="BJ231" s="294"/>
      <c r="BK231" s="294"/>
      <c r="BL231" s="294"/>
      <c r="BM231" s="294"/>
      <c r="BN231" s="294"/>
      <c r="BO231" s="294"/>
    </row>
    <row r="232">
      <c r="A232" s="294"/>
      <c r="B232" s="333"/>
      <c r="D232" s="134"/>
      <c r="E232" s="294"/>
      <c r="I232" s="294"/>
      <c r="J232" s="294"/>
      <c r="N232" s="294"/>
      <c r="O232" s="294"/>
      <c r="P232" s="294"/>
      <c r="Q232" s="294"/>
      <c r="R232" s="294"/>
      <c r="S232" s="294"/>
      <c r="T232" s="294"/>
      <c r="U232" s="294"/>
      <c r="V232" s="294"/>
      <c r="W232" s="294"/>
      <c r="X232" s="294"/>
      <c r="Y232" s="294"/>
      <c r="Z232" s="294"/>
      <c r="AA232" s="294"/>
      <c r="AB232" s="294"/>
      <c r="AC232" s="294"/>
      <c r="AD232" s="294"/>
      <c r="AE232" s="294"/>
      <c r="AF232" s="294"/>
      <c r="AG232" s="294"/>
      <c r="AH232" s="294"/>
      <c r="AI232" s="294"/>
      <c r="AJ232" s="294"/>
      <c r="AK232" s="294"/>
      <c r="AL232" s="294"/>
      <c r="AM232" s="294"/>
      <c r="AN232" s="294"/>
      <c r="AO232" s="294"/>
      <c r="AP232" s="294"/>
      <c r="AQ232" s="294"/>
      <c r="AR232" s="294"/>
      <c r="AS232" s="294"/>
      <c r="AT232" s="294"/>
      <c r="AU232" s="294"/>
      <c r="AV232" s="294"/>
      <c r="AW232" s="294"/>
      <c r="AX232" s="294"/>
      <c r="AY232" s="294"/>
      <c r="AZ232" s="294"/>
      <c r="BA232" s="294"/>
      <c r="BB232" s="294"/>
      <c r="BC232" s="294"/>
      <c r="BD232" s="294"/>
      <c r="BE232" s="294"/>
      <c r="BF232" s="294"/>
      <c r="BG232" s="294"/>
      <c r="BH232" s="294"/>
      <c r="BI232" s="294"/>
      <c r="BJ232" s="294"/>
      <c r="BK232" s="294"/>
      <c r="BL232" s="294"/>
      <c r="BM232" s="294"/>
      <c r="BN232" s="294"/>
      <c r="BO232" s="294"/>
    </row>
    <row r="233">
      <c r="A233" s="294"/>
      <c r="B233" s="333"/>
      <c r="D233" s="134"/>
      <c r="E233" s="294"/>
      <c r="I233" s="294"/>
      <c r="J233" s="294"/>
      <c r="N233" s="294"/>
      <c r="O233" s="294"/>
      <c r="P233" s="294"/>
      <c r="Q233" s="294"/>
      <c r="R233" s="294"/>
      <c r="S233" s="294"/>
      <c r="T233" s="294"/>
      <c r="U233" s="294"/>
      <c r="V233" s="294"/>
      <c r="W233" s="294"/>
      <c r="X233" s="294"/>
      <c r="Y233" s="294"/>
      <c r="Z233" s="294"/>
      <c r="AA233" s="294"/>
      <c r="AB233" s="294"/>
      <c r="AC233" s="294"/>
      <c r="AD233" s="294"/>
      <c r="AE233" s="294"/>
      <c r="AF233" s="294"/>
      <c r="AG233" s="294"/>
      <c r="AH233" s="294"/>
      <c r="AI233" s="294"/>
      <c r="AJ233" s="294"/>
      <c r="AK233" s="294"/>
      <c r="AL233" s="294"/>
      <c r="AM233" s="294"/>
      <c r="AN233" s="294"/>
      <c r="AO233" s="294"/>
      <c r="AP233" s="294"/>
      <c r="AQ233" s="294"/>
      <c r="AR233" s="294"/>
      <c r="AS233" s="294"/>
      <c r="AT233" s="294"/>
      <c r="AU233" s="294"/>
      <c r="AV233" s="294"/>
      <c r="AW233" s="294"/>
      <c r="AX233" s="294"/>
      <c r="AY233" s="294"/>
      <c r="AZ233" s="294"/>
      <c r="BA233" s="294"/>
      <c r="BB233" s="294"/>
      <c r="BC233" s="294"/>
      <c r="BD233" s="294"/>
      <c r="BE233" s="294"/>
      <c r="BF233" s="294"/>
      <c r="BG233" s="294"/>
      <c r="BH233" s="294"/>
      <c r="BI233" s="294"/>
      <c r="BJ233" s="294"/>
      <c r="BK233" s="294"/>
      <c r="BL233" s="294"/>
      <c r="BM233" s="294"/>
      <c r="BN233" s="294"/>
      <c r="BO233" s="294"/>
    </row>
    <row r="234">
      <c r="A234" s="294"/>
      <c r="B234" s="333"/>
      <c r="D234" s="134"/>
      <c r="E234" s="294"/>
      <c r="I234" s="294"/>
      <c r="J234" s="294"/>
      <c r="N234" s="294"/>
      <c r="O234" s="294"/>
      <c r="P234" s="294"/>
      <c r="Q234" s="294"/>
      <c r="R234" s="294"/>
      <c r="S234" s="294"/>
      <c r="T234" s="294"/>
      <c r="U234" s="294"/>
      <c r="V234" s="294"/>
      <c r="W234" s="294"/>
      <c r="X234" s="294"/>
      <c r="Y234" s="294"/>
      <c r="Z234" s="294"/>
      <c r="AA234" s="294"/>
      <c r="AB234" s="294"/>
      <c r="AC234" s="294"/>
      <c r="AD234" s="294"/>
      <c r="AE234" s="294"/>
      <c r="AF234" s="294"/>
      <c r="AG234" s="294"/>
      <c r="AH234" s="294"/>
      <c r="AI234" s="294"/>
      <c r="AJ234" s="294"/>
      <c r="AK234" s="294"/>
      <c r="AL234" s="294"/>
      <c r="AM234" s="294"/>
      <c r="AN234" s="294"/>
      <c r="AO234" s="294"/>
      <c r="AP234" s="294"/>
      <c r="AQ234" s="294"/>
      <c r="AR234" s="294"/>
      <c r="AS234" s="294"/>
      <c r="AT234" s="294"/>
      <c r="AU234" s="294"/>
      <c r="AV234" s="294"/>
      <c r="AW234" s="294"/>
      <c r="AX234" s="294"/>
      <c r="AY234" s="294"/>
      <c r="AZ234" s="294"/>
      <c r="BA234" s="294"/>
      <c r="BB234" s="294"/>
      <c r="BC234" s="294"/>
      <c r="BD234" s="294"/>
      <c r="BE234" s="294"/>
      <c r="BF234" s="294"/>
      <c r="BG234" s="294"/>
      <c r="BH234" s="294"/>
      <c r="BI234" s="294"/>
      <c r="BJ234" s="294"/>
      <c r="BK234" s="294"/>
      <c r="BL234" s="294"/>
      <c r="BM234" s="294"/>
      <c r="BN234" s="294"/>
      <c r="BO234" s="294"/>
    </row>
    <row r="235">
      <c r="A235" s="294"/>
      <c r="B235" s="333"/>
      <c r="D235" s="134"/>
      <c r="E235" s="294"/>
      <c r="I235" s="294"/>
      <c r="J235" s="294"/>
      <c r="N235" s="294"/>
      <c r="O235" s="294"/>
      <c r="P235" s="294"/>
      <c r="Q235" s="294"/>
      <c r="R235" s="294"/>
      <c r="S235" s="294"/>
      <c r="T235" s="294"/>
      <c r="U235" s="294"/>
      <c r="V235" s="294"/>
      <c r="W235" s="294"/>
      <c r="X235" s="294"/>
      <c r="Y235" s="294"/>
      <c r="Z235" s="294"/>
      <c r="AA235" s="294"/>
      <c r="AB235" s="294"/>
      <c r="AC235" s="294"/>
      <c r="AD235" s="294"/>
      <c r="AE235" s="294"/>
      <c r="AF235" s="294"/>
      <c r="AG235" s="294"/>
      <c r="AH235" s="294"/>
      <c r="AI235" s="294"/>
      <c r="AJ235" s="294"/>
      <c r="AK235" s="294"/>
      <c r="AL235" s="294"/>
      <c r="AM235" s="294"/>
      <c r="AN235" s="294"/>
      <c r="AO235" s="294"/>
      <c r="AP235" s="294"/>
      <c r="AQ235" s="294"/>
      <c r="AR235" s="294"/>
      <c r="AS235" s="294"/>
      <c r="AT235" s="294"/>
      <c r="AU235" s="294"/>
      <c r="AV235" s="294"/>
      <c r="AW235" s="294"/>
      <c r="AX235" s="294"/>
      <c r="AY235" s="294"/>
      <c r="AZ235" s="294"/>
      <c r="BA235" s="294"/>
      <c r="BB235" s="294"/>
      <c r="BC235" s="294"/>
      <c r="BD235" s="294"/>
      <c r="BE235" s="294"/>
      <c r="BF235" s="294"/>
      <c r="BG235" s="294"/>
      <c r="BH235" s="294"/>
      <c r="BI235" s="294"/>
      <c r="BJ235" s="294"/>
      <c r="BK235" s="294"/>
      <c r="BL235" s="294"/>
      <c r="BM235" s="294"/>
      <c r="BN235" s="294"/>
      <c r="BO235" s="294"/>
    </row>
    <row r="236">
      <c r="A236" s="294"/>
      <c r="B236" s="333"/>
      <c r="D236" s="134"/>
      <c r="E236" s="294"/>
      <c r="I236" s="294"/>
      <c r="J236" s="294"/>
      <c r="N236" s="294"/>
      <c r="O236" s="294"/>
      <c r="P236" s="294"/>
      <c r="Q236" s="294"/>
      <c r="R236" s="294"/>
      <c r="S236" s="294"/>
      <c r="T236" s="294"/>
      <c r="U236" s="294"/>
      <c r="V236" s="294"/>
      <c r="W236" s="294"/>
      <c r="X236" s="294"/>
      <c r="Y236" s="294"/>
      <c r="Z236" s="294"/>
      <c r="AA236" s="294"/>
      <c r="AB236" s="294"/>
      <c r="AC236" s="294"/>
      <c r="AD236" s="294"/>
      <c r="AE236" s="294"/>
      <c r="AF236" s="294"/>
      <c r="AG236" s="294"/>
      <c r="AH236" s="294"/>
      <c r="AI236" s="294"/>
      <c r="AJ236" s="294"/>
      <c r="AK236" s="294"/>
      <c r="AL236" s="294"/>
      <c r="AM236" s="294"/>
      <c r="AN236" s="294"/>
      <c r="AO236" s="294"/>
      <c r="AP236" s="294"/>
      <c r="AQ236" s="294"/>
      <c r="AR236" s="294"/>
      <c r="AS236" s="294"/>
      <c r="AT236" s="294"/>
      <c r="AU236" s="294"/>
      <c r="AV236" s="294"/>
      <c r="AW236" s="294"/>
      <c r="AX236" s="294"/>
      <c r="AY236" s="294"/>
      <c r="AZ236" s="294"/>
      <c r="BA236" s="294"/>
      <c r="BB236" s="294"/>
      <c r="BC236" s="294"/>
      <c r="BD236" s="294"/>
      <c r="BE236" s="294"/>
      <c r="BF236" s="294"/>
      <c r="BG236" s="294"/>
      <c r="BH236" s="294"/>
      <c r="BI236" s="294"/>
      <c r="BJ236" s="294"/>
      <c r="BK236" s="294"/>
      <c r="BL236" s="294"/>
      <c r="BM236" s="294"/>
      <c r="BN236" s="294"/>
      <c r="BO236" s="294"/>
    </row>
    <row r="237">
      <c r="A237" s="294"/>
      <c r="B237" s="333"/>
      <c r="D237" s="134"/>
      <c r="E237" s="294"/>
      <c r="I237" s="294"/>
      <c r="J237" s="294"/>
      <c r="N237" s="294"/>
      <c r="O237" s="294"/>
      <c r="P237" s="294"/>
      <c r="Q237" s="294"/>
      <c r="R237" s="294"/>
      <c r="S237" s="294"/>
      <c r="T237" s="294"/>
      <c r="U237" s="294"/>
      <c r="V237" s="294"/>
      <c r="W237" s="294"/>
      <c r="X237" s="294"/>
      <c r="Y237" s="294"/>
      <c r="Z237" s="294"/>
      <c r="AA237" s="294"/>
      <c r="AB237" s="294"/>
      <c r="AC237" s="294"/>
      <c r="AD237" s="294"/>
      <c r="AE237" s="294"/>
      <c r="AF237" s="294"/>
      <c r="AG237" s="294"/>
      <c r="AH237" s="294"/>
      <c r="AI237" s="294"/>
      <c r="AJ237" s="294"/>
      <c r="AK237" s="294"/>
      <c r="AL237" s="294"/>
      <c r="AM237" s="294"/>
      <c r="AN237" s="294"/>
      <c r="AO237" s="294"/>
      <c r="AP237" s="294"/>
      <c r="AQ237" s="294"/>
      <c r="AR237" s="294"/>
      <c r="AS237" s="294"/>
      <c r="AT237" s="294"/>
      <c r="AU237" s="294"/>
      <c r="AV237" s="294"/>
      <c r="AW237" s="294"/>
      <c r="AX237" s="294"/>
      <c r="AY237" s="294"/>
      <c r="AZ237" s="294"/>
      <c r="BA237" s="294"/>
      <c r="BB237" s="294"/>
      <c r="BC237" s="294"/>
      <c r="BD237" s="294"/>
      <c r="BE237" s="294"/>
      <c r="BF237" s="294"/>
      <c r="BG237" s="294"/>
      <c r="BH237" s="294"/>
      <c r="BI237" s="294"/>
      <c r="BJ237" s="294"/>
      <c r="BK237" s="294"/>
      <c r="BL237" s="294"/>
      <c r="BM237" s="294"/>
      <c r="BN237" s="294"/>
      <c r="BO237" s="294"/>
    </row>
    <row r="238">
      <c r="A238" s="294"/>
      <c r="B238" s="333"/>
      <c r="D238" s="134"/>
      <c r="E238" s="294"/>
      <c r="I238" s="294"/>
      <c r="J238" s="294"/>
      <c r="N238" s="294"/>
      <c r="O238" s="294"/>
      <c r="P238" s="294"/>
      <c r="Q238" s="294"/>
      <c r="R238" s="294"/>
      <c r="S238" s="294"/>
      <c r="T238" s="294"/>
      <c r="U238" s="294"/>
      <c r="V238" s="294"/>
      <c r="W238" s="294"/>
      <c r="X238" s="294"/>
      <c r="Y238" s="294"/>
      <c r="Z238" s="294"/>
      <c r="AA238" s="294"/>
      <c r="AB238" s="294"/>
      <c r="AC238" s="294"/>
      <c r="AD238" s="294"/>
      <c r="AE238" s="294"/>
      <c r="AF238" s="294"/>
      <c r="AG238" s="294"/>
      <c r="AH238" s="294"/>
      <c r="AI238" s="294"/>
      <c r="AJ238" s="294"/>
      <c r="AK238" s="294"/>
      <c r="AL238" s="294"/>
      <c r="AM238" s="294"/>
      <c r="AN238" s="294"/>
      <c r="AO238" s="294"/>
      <c r="AP238" s="294"/>
      <c r="AQ238" s="294"/>
      <c r="AR238" s="294"/>
      <c r="AS238" s="294"/>
      <c r="AT238" s="294"/>
      <c r="AU238" s="294"/>
      <c r="AV238" s="294"/>
      <c r="AW238" s="294"/>
      <c r="AX238" s="294"/>
      <c r="AY238" s="294"/>
      <c r="AZ238" s="294"/>
      <c r="BA238" s="294"/>
      <c r="BB238" s="294"/>
      <c r="BC238" s="294"/>
      <c r="BD238" s="294"/>
      <c r="BE238" s="294"/>
      <c r="BF238" s="294"/>
      <c r="BG238" s="294"/>
      <c r="BH238" s="294"/>
      <c r="BI238" s="294"/>
      <c r="BJ238" s="294"/>
      <c r="BK238" s="294"/>
      <c r="BL238" s="294"/>
      <c r="BM238" s="294"/>
      <c r="BN238" s="294"/>
      <c r="BO238" s="294"/>
    </row>
    <row r="239">
      <c r="A239" s="294"/>
      <c r="B239" s="333"/>
      <c r="D239" s="134"/>
      <c r="E239" s="294"/>
      <c r="I239" s="294"/>
      <c r="J239" s="294"/>
      <c r="N239" s="294"/>
      <c r="O239" s="294"/>
      <c r="P239" s="294"/>
      <c r="Q239" s="294"/>
      <c r="R239" s="294"/>
      <c r="S239" s="294"/>
      <c r="T239" s="294"/>
      <c r="U239" s="294"/>
      <c r="V239" s="294"/>
      <c r="W239" s="294"/>
      <c r="X239" s="294"/>
      <c r="Y239" s="294"/>
      <c r="Z239" s="294"/>
      <c r="AA239" s="294"/>
      <c r="AB239" s="294"/>
      <c r="AC239" s="294"/>
      <c r="AD239" s="294"/>
      <c r="AE239" s="294"/>
      <c r="AF239" s="294"/>
      <c r="AG239" s="294"/>
      <c r="AH239" s="294"/>
      <c r="AI239" s="294"/>
      <c r="AJ239" s="294"/>
      <c r="AK239" s="294"/>
      <c r="AL239" s="294"/>
      <c r="AM239" s="294"/>
      <c r="AN239" s="294"/>
      <c r="AO239" s="294"/>
      <c r="AP239" s="294"/>
      <c r="AQ239" s="294"/>
      <c r="AR239" s="294"/>
      <c r="AS239" s="294"/>
      <c r="AT239" s="294"/>
      <c r="AU239" s="294"/>
      <c r="AV239" s="294"/>
      <c r="AW239" s="294"/>
      <c r="AX239" s="294"/>
      <c r="AY239" s="294"/>
      <c r="AZ239" s="294"/>
      <c r="BA239" s="294"/>
      <c r="BB239" s="294"/>
      <c r="BC239" s="294"/>
      <c r="BD239" s="294"/>
      <c r="BE239" s="294"/>
      <c r="BF239" s="294"/>
      <c r="BG239" s="294"/>
      <c r="BH239" s="294"/>
      <c r="BI239" s="294"/>
      <c r="BJ239" s="294"/>
      <c r="BK239" s="294"/>
      <c r="BL239" s="294"/>
      <c r="BM239" s="294"/>
      <c r="BN239" s="294"/>
      <c r="BO239" s="294"/>
    </row>
    <row r="240">
      <c r="A240" s="294"/>
      <c r="B240" s="333"/>
      <c r="D240" s="134"/>
      <c r="E240" s="294"/>
      <c r="I240" s="294"/>
      <c r="J240" s="294"/>
      <c r="N240" s="294"/>
      <c r="O240" s="294"/>
      <c r="P240" s="294"/>
      <c r="Q240" s="294"/>
      <c r="R240" s="294"/>
      <c r="S240" s="294"/>
      <c r="T240" s="294"/>
      <c r="U240" s="294"/>
      <c r="V240" s="294"/>
      <c r="W240" s="294"/>
      <c r="X240" s="294"/>
      <c r="Y240" s="294"/>
      <c r="Z240" s="294"/>
      <c r="AA240" s="294"/>
      <c r="AB240" s="294"/>
      <c r="AC240" s="294"/>
      <c r="AD240" s="294"/>
      <c r="AE240" s="294"/>
      <c r="AF240" s="294"/>
      <c r="AG240" s="294"/>
      <c r="AH240" s="294"/>
      <c r="AI240" s="294"/>
      <c r="AJ240" s="294"/>
      <c r="AK240" s="294"/>
      <c r="AL240" s="294"/>
      <c r="AM240" s="294"/>
      <c r="AN240" s="294"/>
      <c r="AO240" s="294"/>
      <c r="AP240" s="294"/>
      <c r="AQ240" s="294"/>
      <c r="AR240" s="294"/>
      <c r="AS240" s="294"/>
      <c r="AT240" s="294"/>
      <c r="AU240" s="294"/>
      <c r="AV240" s="294"/>
      <c r="AW240" s="294"/>
      <c r="AX240" s="294"/>
      <c r="AY240" s="294"/>
      <c r="AZ240" s="294"/>
      <c r="BA240" s="294"/>
      <c r="BB240" s="294"/>
      <c r="BC240" s="294"/>
      <c r="BD240" s="294"/>
      <c r="BE240" s="294"/>
      <c r="BF240" s="294"/>
      <c r="BG240" s="294"/>
      <c r="BH240" s="294"/>
      <c r="BI240" s="294"/>
      <c r="BJ240" s="294"/>
      <c r="BK240" s="294"/>
      <c r="BL240" s="294"/>
      <c r="BM240" s="294"/>
      <c r="BN240" s="294"/>
      <c r="BO240" s="294"/>
    </row>
    <row r="241">
      <c r="A241" s="294"/>
      <c r="B241" s="333"/>
      <c r="D241" s="134"/>
      <c r="E241" s="294"/>
      <c r="I241" s="294"/>
      <c r="J241" s="294"/>
      <c r="N241" s="294"/>
      <c r="O241" s="294"/>
      <c r="P241" s="294"/>
      <c r="Q241" s="294"/>
      <c r="R241" s="294"/>
      <c r="S241" s="294"/>
      <c r="T241" s="294"/>
      <c r="U241" s="294"/>
      <c r="V241" s="294"/>
      <c r="W241" s="294"/>
      <c r="X241" s="294"/>
      <c r="Y241" s="294"/>
      <c r="Z241" s="294"/>
      <c r="AA241" s="294"/>
      <c r="AB241" s="294"/>
      <c r="AC241" s="294"/>
      <c r="AD241" s="294"/>
      <c r="AE241" s="294"/>
      <c r="AF241" s="294"/>
      <c r="AG241" s="294"/>
      <c r="AH241" s="294"/>
      <c r="AI241" s="294"/>
      <c r="AJ241" s="294"/>
      <c r="AK241" s="294"/>
      <c r="AL241" s="294"/>
      <c r="AM241" s="294"/>
      <c r="AN241" s="294"/>
      <c r="AO241" s="294"/>
      <c r="AP241" s="294"/>
      <c r="AQ241" s="294"/>
      <c r="AR241" s="294"/>
      <c r="AS241" s="294"/>
      <c r="AT241" s="294"/>
      <c r="AU241" s="294"/>
      <c r="AV241" s="294"/>
      <c r="AW241" s="294"/>
      <c r="AX241" s="294"/>
      <c r="AY241" s="294"/>
      <c r="AZ241" s="294"/>
      <c r="BA241" s="294"/>
      <c r="BB241" s="294"/>
      <c r="BC241" s="294"/>
      <c r="BD241" s="294"/>
      <c r="BE241" s="294"/>
      <c r="BF241" s="294"/>
      <c r="BG241" s="294"/>
      <c r="BH241" s="294"/>
      <c r="BI241" s="294"/>
      <c r="BJ241" s="294"/>
      <c r="BK241" s="294"/>
      <c r="BL241" s="294"/>
      <c r="BM241" s="294"/>
      <c r="BN241" s="294"/>
      <c r="BO241" s="294"/>
    </row>
    <row r="242">
      <c r="A242" s="294"/>
      <c r="B242" s="333"/>
      <c r="D242" s="134"/>
      <c r="E242" s="294"/>
      <c r="I242" s="294"/>
      <c r="J242" s="294"/>
      <c r="N242" s="294"/>
      <c r="O242" s="294"/>
      <c r="P242" s="294"/>
      <c r="Q242" s="294"/>
      <c r="R242" s="294"/>
      <c r="S242" s="294"/>
      <c r="T242" s="294"/>
      <c r="U242" s="294"/>
      <c r="V242" s="294"/>
      <c r="W242" s="294"/>
      <c r="X242" s="294"/>
      <c r="Y242" s="294"/>
      <c r="Z242" s="294"/>
      <c r="AA242" s="294"/>
      <c r="AB242" s="294"/>
      <c r="AC242" s="294"/>
      <c r="AD242" s="294"/>
      <c r="AE242" s="294"/>
      <c r="AF242" s="294"/>
      <c r="AG242" s="294"/>
      <c r="AH242" s="294"/>
      <c r="AI242" s="294"/>
      <c r="AJ242" s="294"/>
      <c r="AK242" s="294"/>
      <c r="AL242" s="294"/>
      <c r="AM242" s="294"/>
      <c r="AN242" s="294"/>
      <c r="AO242" s="294"/>
      <c r="AP242" s="294"/>
      <c r="AQ242" s="294"/>
      <c r="AR242" s="294"/>
      <c r="AS242" s="294"/>
      <c r="AT242" s="294"/>
      <c r="AU242" s="294"/>
      <c r="AV242" s="294"/>
      <c r="AW242" s="294"/>
      <c r="AX242" s="294"/>
      <c r="AY242" s="294"/>
      <c r="AZ242" s="294"/>
      <c r="BA242" s="294"/>
      <c r="BB242" s="294"/>
      <c r="BC242" s="294"/>
      <c r="BD242" s="294"/>
      <c r="BE242" s="294"/>
      <c r="BF242" s="294"/>
      <c r="BG242" s="294"/>
      <c r="BH242" s="294"/>
      <c r="BI242" s="294"/>
      <c r="BJ242" s="294"/>
      <c r="BK242" s="294"/>
      <c r="BL242" s="294"/>
      <c r="BM242" s="294"/>
      <c r="BN242" s="294"/>
      <c r="BO242" s="294"/>
    </row>
    <row r="243">
      <c r="A243" s="294"/>
      <c r="B243" s="333"/>
      <c r="D243" s="134"/>
      <c r="E243" s="294"/>
      <c r="I243" s="294"/>
      <c r="J243" s="294"/>
      <c r="N243" s="294"/>
      <c r="O243" s="294"/>
      <c r="P243" s="294"/>
      <c r="Q243" s="294"/>
      <c r="R243" s="294"/>
      <c r="S243" s="294"/>
      <c r="T243" s="294"/>
      <c r="U243" s="294"/>
      <c r="V243" s="294"/>
      <c r="W243" s="294"/>
      <c r="X243" s="294"/>
      <c r="Y243" s="294"/>
      <c r="Z243" s="294"/>
      <c r="AA243" s="294"/>
      <c r="AB243" s="294"/>
      <c r="AC243" s="294"/>
      <c r="AD243" s="294"/>
      <c r="AE243" s="294"/>
      <c r="AF243" s="294"/>
      <c r="AG243" s="294"/>
      <c r="AH243" s="294"/>
      <c r="AI243" s="294"/>
      <c r="AJ243" s="294"/>
      <c r="AK243" s="294"/>
      <c r="AL243" s="294"/>
      <c r="AM243" s="294"/>
      <c r="AN243" s="294"/>
      <c r="AO243" s="294"/>
      <c r="AP243" s="294"/>
      <c r="AQ243" s="294"/>
      <c r="AR243" s="294"/>
      <c r="AS243" s="294"/>
      <c r="AT243" s="294"/>
      <c r="AU243" s="294"/>
      <c r="AV243" s="294"/>
      <c r="AW243" s="294"/>
      <c r="AX243" s="294"/>
      <c r="AY243" s="294"/>
      <c r="AZ243" s="294"/>
      <c r="BA243" s="294"/>
      <c r="BB243" s="294"/>
      <c r="BC243" s="294"/>
      <c r="BD243" s="294"/>
      <c r="BE243" s="294"/>
      <c r="BF243" s="294"/>
      <c r="BG243" s="294"/>
      <c r="BH243" s="294"/>
      <c r="BI243" s="294"/>
      <c r="BJ243" s="294"/>
      <c r="BK243" s="294"/>
      <c r="BL243" s="294"/>
      <c r="BM243" s="294"/>
      <c r="BN243" s="294"/>
      <c r="BO243" s="294"/>
    </row>
    <row r="244">
      <c r="A244" s="294"/>
      <c r="B244" s="333"/>
      <c r="D244" s="134"/>
      <c r="E244" s="294"/>
      <c r="I244" s="294"/>
      <c r="J244" s="294"/>
      <c r="N244" s="294"/>
      <c r="O244" s="294"/>
      <c r="P244" s="294"/>
      <c r="Q244" s="294"/>
      <c r="R244" s="294"/>
      <c r="S244" s="294"/>
      <c r="T244" s="294"/>
      <c r="U244" s="294"/>
      <c r="V244" s="294"/>
      <c r="W244" s="294"/>
      <c r="X244" s="294"/>
      <c r="Y244" s="294"/>
      <c r="Z244" s="294"/>
      <c r="AA244" s="294"/>
      <c r="AB244" s="294"/>
      <c r="AC244" s="294"/>
      <c r="AD244" s="294"/>
      <c r="AE244" s="294"/>
      <c r="AF244" s="294"/>
      <c r="AG244" s="294"/>
      <c r="AH244" s="294"/>
      <c r="AI244" s="294"/>
      <c r="AJ244" s="294"/>
      <c r="AK244" s="294"/>
      <c r="AL244" s="294"/>
      <c r="AM244" s="294"/>
      <c r="AN244" s="294"/>
      <c r="AO244" s="294"/>
      <c r="AP244" s="294"/>
      <c r="AQ244" s="294"/>
      <c r="AR244" s="294"/>
      <c r="AS244" s="294"/>
      <c r="AT244" s="294"/>
      <c r="AU244" s="294"/>
      <c r="AV244" s="294"/>
      <c r="AW244" s="294"/>
      <c r="AX244" s="294"/>
      <c r="AY244" s="294"/>
      <c r="AZ244" s="294"/>
      <c r="BA244" s="294"/>
      <c r="BB244" s="294"/>
      <c r="BC244" s="294"/>
      <c r="BD244" s="294"/>
      <c r="BE244" s="294"/>
      <c r="BF244" s="294"/>
      <c r="BG244" s="294"/>
      <c r="BH244" s="294"/>
      <c r="BI244" s="294"/>
      <c r="BJ244" s="294"/>
      <c r="BK244" s="294"/>
      <c r="BL244" s="294"/>
      <c r="BM244" s="294"/>
      <c r="BN244" s="294"/>
      <c r="BO244" s="294"/>
    </row>
    <row r="245">
      <c r="A245" s="294"/>
      <c r="B245" s="333"/>
      <c r="D245" s="134"/>
      <c r="E245" s="294"/>
      <c r="I245" s="294"/>
      <c r="J245" s="294"/>
      <c r="N245" s="294"/>
      <c r="O245" s="294"/>
      <c r="P245" s="294"/>
      <c r="Q245" s="294"/>
      <c r="R245" s="294"/>
      <c r="S245" s="294"/>
      <c r="T245" s="294"/>
      <c r="U245" s="294"/>
      <c r="V245" s="294"/>
      <c r="W245" s="294"/>
      <c r="X245" s="294"/>
      <c r="Y245" s="294"/>
      <c r="Z245" s="294"/>
      <c r="AA245" s="294"/>
      <c r="AB245" s="294"/>
      <c r="AC245" s="294"/>
      <c r="AD245" s="294"/>
      <c r="AE245" s="294"/>
      <c r="AF245" s="294"/>
      <c r="AG245" s="294"/>
      <c r="AH245" s="294"/>
      <c r="AI245" s="294"/>
      <c r="AJ245" s="294"/>
      <c r="AK245" s="294"/>
      <c r="AL245" s="294"/>
      <c r="AM245" s="294"/>
      <c r="AN245" s="294"/>
      <c r="AO245" s="294"/>
      <c r="AP245" s="294"/>
      <c r="AQ245" s="294"/>
      <c r="AR245" s="294"/>
      <c r="AS245" s="294"/>
      <c r="AT245" s="294"/>
      <c r="AU245" s="294"/>
      <c r="AV245" s="294"/>
      <c r="AW245" s="294"/>
      <c r="AX245" s="294"/>
      <c r="AY245" s="294"/>
      <c r="AZ245" s="294"/>
      <c r="BA245" s="294"/>
      <c r="BB245" s="294"/>
      <c r="BC245" s="294"/>
      <c r="BD245" s="294"/>
      <c r="BE245" s="294"/>
      <c r="BF245" s="294"/>
      <c r="BG245" s="294"/>
      <c r="BH245" s="294"/>
      <c r="BI245" s="294"/>
      <c r="BJ245" s="294"/>
      <c r="BK245" s="294"/>
      <c r="BL245" s="294"/>
      <c r="BM245" s="294"/>
      <c r="BN245" s="294"/>
      <c r="BO245" s="294"/>
    </row>
    <row r="246">
      <c r="A246" s="294"/>
      <c r="B246" s="333"/>
      <c r="D246" s="134"/>
      <c r="E246" s="294"/>
      <c r="I246" s="294"/>
      <c r="J246" s="294"/>
      <c r="N246" s="294"/>
      <c r="O246" s="294"/>
      <c r="P246" s="294"/>
      <c r="Q246" s="294"/>
      <c r="R246" s="294"/>
      <c r="S246" s="294"/>
      <c r="T246" s="294"/>
      <c r="U246" s="294"/>
      <c r="V246" s="294"/>
      <c r="W246" s="294"/>
      <c r="X246" s="294"/>
      <c r="Y246" s="294"/>
      <c r="Z246" s="294"/>
      <c r="AA246" s="294"/>
      <c r="AB246" s="294"/>
      <c r="AC246" s="294"/>
      <c r="AD246" s="294"/>
      <c r="AE246" s="294"/>
      <c r="AF246" s="294"/>
      <c r="AG246" s="294"/>
      <c r="AH246" s="294"/>
      <c r="AI246" s="294"/>
      <c r="AJ246" s="294"/>
      <c r="AK246" s="294"/>
      <c r="AL246" s="294"/>
      <c r="AM246" s="294"/>
      <c r="AN246" s="294"/>
      <c r="AO246" s="294"/>
      <c r="AP246" s="294"/>
      <c r="AQ246" s="294"/>
      <c r="AR246" s="294"/>
      <c r="AS246" s="294"/>
      <c r="AT246" s="294"/>
      <c r="AU246" s="294"/>
      <c r="AV246" s="294"/>
      <c r="AW246" s="294"/>
      <c r="AX246" s="294"/>
      <c r="AY246" s="294"/>
      <c r="AZ246" s="294"/>
      <c r="BA246" s="294"/>
      <c r="BB246" s="294"/>
      <c r="BC246" s="294"/>
      <c r="BD246" s="294"/>
      <c r="BE246" s="294"/>
      <c r="BF246" s="294"/>
      <c r="BG246" s="294"/>
      <c r="BH246" s="294"/>
      <c r="BI246" s="294"/>
      <c r="BJ246" s="294"/>
      <c r="BK246" s="294"/>
      <c r="BL246" s="294"/>
      <c r="BM246" s="294"/>
      <c r="BN246" s="294"/>
      <c r="BO246" s="294"/>
    </row>
    <row r="247">
      <c r="A247" s="294"/>
      <c r="B247" s="333"/>
      <c r="D247" s="134"/>
      <c r="E247" s="294"/>
      <c r="I247" s="294"/>
      <c r="J247" s="294"/>
      <c r="N247" s="294"/>
      <c r="O247" s="294"/>
      <c r="P247" s="294"/>
      <c r="Q247" s="294"/>
      <c r="R247" s="294"/>
      <c r="S247" s="294"/>
      <c r="T247" s="294"/>
      <c r="U247" s="294"/>
      <c r="V247" s="294"/>
      <c r="W247" s="294"/>
      <c r="X247" s="294"/>
      <c r="Y247" s="294"/>
      <c r="Z247" s="294"/>
      <c r="AA247" s="294"/>
      <c r="AB247" s="294"/>
      <c r="AC247" s="294"/>
      <c r="AD247" s="294"/>
      <c r="AE247" s="294"/>
      <c r="AF247" s="294"/>
      <c r="AG247" s="294"/>
      <c r="AH247" s="294"/>
      <c r="AI247" s="294"/>
      <c r="AJ247" s="294"/>
      <c r="AK247" s="294"/>
      <c r="AL247" s="294"/>
      <c r="AM247" s="294"/>
      <c r="AN247" s="294"/>
      <c r="AO247" s="294"/>
      <c r="AP247" s="294"/>
      <c r="AQ247" s="294"/>
      <c r="AR247" s="294"/>
      <c r="AS247" s="294"/>
      <c r="AT247" s="294"/>
      <c r="AU247" s="294"/>
      <c r="AV247" s="294"/>
      <c r="AW247" s="294"/>
      <c r="AX247" s="294"/>
      <c r="AY247" s="294"/>
      <c r="AZ247" s="294"/>
      <c r="BA247" s="294"/>
      <c r="BB247" s="294"/>
      <c r="BC247" s="294"/>
      <c r="BD247" s="294"/>
      <c r="BE247" s="294"/>
      <c r="BF247" s="294"/>
      <c r="BG247" s="294"/>
      <c r="BH247" s="294"/>
      <c r="BI247" s="294"/>
      <c r="BJ247" s="294"/>
      <c r="BK247" s="294"/>
      <c r="BL247" s="294"/>
      <c r="BM247" s="294"/>
      <c r="BN247" s="294"/>
      <c r="BO247" s="294"/>
    </row>
    <row r="248">
      <c r="A248" s="294"/>
      <c r="B248" s="333"/>
      <c r="D248" s="134"/>
      <c r="E248" s="294"/>
      <c r="I248" s="294"/>
      <c r="J248" s="294"/>
      <c r="N248" s="294"/>
      <c r="O248" s="294"/>
      <c r="P248" s="294"/>
      <c r="Q248" s="294"/>
      <c r="R248" s="294"/>
      <c r="S248" s="294"/>
      <c r="T248" s="294"/>
      <c r="U248" s="294"/>
      <c r="V248" s="294"/>
      <c r="W248" s="294"/>
      <c r="X248" s="294"/>
      <c r="Y248" s="294"/>
      <c r="Z248" s="294"/>
      <c r="AA248" s="294"/>
      <c r="AB248" s="294"/>
      <c r="AC248" s="294"/>
      <c r="AD248" s="294"/>
      <c r="AE248" s="294"/>
      <c r="AF248" s="294"/>
      <c r="AG248" s="294"/>
      <c r="AH248" s="294"/>
      <c r="AI248" s="294"/>
      <c r="AJ248" s="294"/>
      <c r="AK248" s="294"/>
      <c r="AL248" s="294"/>
      <c r="AM248" s="294"/>
      <c r="AN248" s="294"/>
      <c r="AO248" s="294"/>
      <c r="AP248" s="294"/>
      <c r="AQ248" s="294"/>
      <c r="AR248" s="294"/>
      <c r="AS248" s="294"/>
      <c r="AT248" s="294"/>
      <c r="AU248" s="294"/>
      <c r="AV248" s="294"/>
      <c r="AW248" s="294"/>
      <c r="AX248" s="294"/>
      <c r="AY248" s="294"/>
      <c r="AZ248" s="294"/>
      <c r="BA248" s="294"/>
      <c r="BB248" s="294"/>
      <c r="BC248" s="294"/>
      <c r="BD248" s="294"/>
      <c r="BE248" s="294"/>
      <c r="BF248" s="294"/>
      <c r="BG248" s="294"/>
      <c r="BH248" s="294"/>
      <c r="BI248" s="294"/>
      <c r="BJ248" s="294"/>
      <c r="BK248" s="294"/>
      <c r="BL248" s="294"/>
      <c r="BM248" s="294"/>
      <c r="BN248" s="294"/>
      <c r="BO248" s="294"/>
    </row>
    <row r="249">
      <c r="A249" s="294"/>
      <c r="B249" s="333"/>
      <c r="D249" s="134"/>
      <c r="E249" s="294"/>
      <c r="I249" s="294"/>
      <c r="J249" s="294"/>
      <c r="N249" s="294"/>
      <c r="O249" s="294"/>
      <c r="P249" s="294"/>
      <c r="Q249" s="294"/>
      <c r="R249" s="294"/>
      <c r="S249" s="294"/>
      <c r="T249" s="294"/>
      <c r="U249" s="294"/>
      <c r="V249" s="294"/>
      <c r="W249" s="294"/>
      <c r="X249" s="294"/>
      <c r="Y249" s="294"/>
      <c r="Z249" s="294"/>
      <c r="AA249" s="294"/>
      <c r="AB249" s="294"/>
      <c r="AC249" s="294"/>
      <c r="AD249" s="294"/>
      <c r="AE249" s="294"/>
      <c r="AF249" s="294"/>
      <c r="AG249" s="294"/>
      <c r="AH249" s="294"/>
      <c r="AI249" s="294"/>
      <c r="AJ249" s="294"/>
      <c r="AK249" s="294"/>
      <c r="AL249" s="294"/>
      <c r="AM249" s="294"/>
      <c r="AN249" s="294"/>
      <c r="AO249" s="294"/>
      <c r="AP249" s="294"/>
      <c r="AQ249" s="294"/>
      <c r="AR249" s="294"/>
      <c r="AS249" s="294"/>
      <c r="AT249" s="294"/>
      <c r="AU249" s="294"/>
      <c r="AV249" s="294"/>
      <c r="AW249" s="294"/>
      <c r="AX249" s="294"/>
      <c r="AY249" s="294"/>
      <c r="AZ249" s="294"/>
      <c r="BA249" s="294"/>
      <c r="BB249" s="294"/>
      <c r="BC249" s="294"/>
      <c r="BD249" s="294"/>
      <c r="BE249" s="294"/>
      <c r="BF249" s="294"/>
      <c r="BG249" s="294"/>
      <c r="BH249" s="294"/>
      <c r="BI249" s="294"/>
      <c r="BJ249" s="294"/>
      <c r="BK249" s="294"/>
      <c r="BL249" s="294"/>
      <c r="BM249" s="294"/>
      <c r="BN249" s="294"/>
      <c r="BO249" s="294"/>
    </row>
    <row r="250">
      <c r="A250" s="294"/>
      <c r="B250" s="333"/>
      <c r="D250" s="134"/>
      <c r="E250" s="294"/>
      <c r="I250" s="294"/>
      <c r="J250" s="294"/>
      <c r="N250" s="294"/>
      <c r="O250" s="294"/>
      <c r="P250" s="294"/>
      <c r="Q250" s="294"/>
      <c r="R250" s="294"/>
      <c r="S250" s="294"/>
      <c r="T250" s="294"/>
      <c r="U250" s="294"/>
      <c r="V250" s="294"/>
      <c r="W250" s="294"/>
      <c r="X250" s="294"/>
      <c r="Y250" s="294"/>
      <c r="Z250" s="294"/>
      <c r="AA250" s="294"/>
      <c r="AB250" s="294"/>
      <c r="AC250" s="294"/>
      <c r="AD250" s="294"/>
      <c r="AE250" s="294"/>
      <c r="AF250" s="294"/>
      <c r="AG250" s="294"/>
      <c r="AH250" s="294"/>
      <c r="AI250" s="294"/>
      <c r="AJ250" s="294"/>
      <c r="AK250" s="294"/>
      <c r="AL250" s="294"/>
      <c r="AM250" s="294"/>
      <c r="AN250" s="294"/>
      <c r="AO250" s="294"/>
      <c r="AP250" s="294"/>
      <c r="AQ250" s="294"/>
      <c r="AR250" s="294"/>
      <c r="AS250" s="294"/>
      <c r="AT250" s="294"/>
      <c r="AU250" s="294"/>
      <c r="AV250" s="294"/>
      <c r="AW250" s="294"/>
      <c r="AX250" s="294"/>
      <c r="AY250" s="294"/>
      <c r="AZ250" s="294"/>
      <c r="BA250" s="294"/>
      <c r="BB250" s="294"/>
      <c r="BC250" s="294"/>
      <c r="BD250" s="294"/>
      <c r="BE250" s="294"/>
      <c r="BF250" s="294"/>
      <c r="BG250" s="294"/>
      <c r="BH250" s="294"/>
      <c r="BI250" s="294"/>
      <c r="BJ250" s="294"/>
      <c r="BK250" s="294"/>
      <c r="BL250" s="294"/>
      <c r="BM250" s="294"/>
      <c r="BN250" s="294"/>
      <c r="BO250" s="294"/>
    </row>
    <row r="251">
      <c r="A251" s="294"/>
      <c r="B251" s="333"/>
      <c r="D251" s="134"/>
      <c r="E251" s="294"/>
      <c r="I251" s="294"/>
      <c r="J251" s="294"/>
      <c r="N251" s="294"/>
      <c r="O251" s="294"/>
      <c r="P251" s="294"/>
      <c r="Q251" s="294"/>
      <c r="R251" s="294"/>
      <c r="S251" s="294"/>
      <c r="T251" s="294"/>
      <c r="U251" s="294"/>
      <c r="V251" s="294"/>
      <c r="W251" s="294"/>
      <c r="X251" s="294"/>
      <c r="Y251" s="294"/>
      <c r="Z251" s="294"/>
      <c r="AA251" s="294"/>
      <c r="AB251" s="294"/>
      <c r="AC251" s="294"/>
      <c r="AD251" s="294"/>
      <c r="AE251" s="294"/>
      <c r="AF251" s="294"/>
      <c r="AG251" s="294"/>
      <c r="AH251" s="294"/>
      <c r="AI251" s="294"/>
      <c r="AJ251" s="294"/>
      <c r="AK251" s="294"/>
      <c r="AL251" s="294"/>
      <c r="AM251" s="294"/>
      <c r="AN251" s="294"/>
      <c r="AO251" s="294"/>
      <c r="AP251" s="294"/>
      <c r="AQ251" s="294"/>
      <c r="AR251" s="294"/>
      <c r="AS251" s="294"/>
      <c r="AT251" s="294"/>
      <c r="AU251" s="294"/>
      <c r="AV251" s="294"/>
      <c r="AW251" s="294"/>
      <c r="AX251" s="294"/>
      <c r="AY251" s="294"/>
      <c r="AZ251" s="294"/>
      <c r="BA251" s="294"/>
      <c r="BB251" s="294"/>
      <c r="BC251" s="294"/>
      <c r="BD251" s="294"/>
      <c r="BE251" s="294"/>
      <c r="BF251" s="294"/>
      <c r="BG251" s="294"/>
      <c r="BH251" s="294"/>
      <c r="BI251" s="294"/>
      <c r="BJ251" s="294"/>
      <c r="BK251" s="294"/>
      <c r="BL251" s="294"/>
      <c r="BM251" s="294"/>
      <c r="BN251" s="294"/>
      <c r="BO251" s="294"/>
    </row>
    <row r="252">
      <c r="A252" s="294"/>
      <c r="B252" s="333"/>
      <c r="D252" s="134"/>
      <c r="E252" s="294"/>
      <c r="I252" s="294"/>
      <c r="J252" s="294"/>
      <c r="N252" s="294"/>
      <c r="O252" s="294"/>
      <c r="P252" s="294"/>
      <c r="Q252" s="294"/>
      <c r="R252" s="294"/>
      <c r="S252" s="294"/>
      <c r="T252" s="294"/>
      <c r="U252" s="294"/>
      <c r="V252" s="294"/>
      <c r="W252" s="294"/>
      <c r="X252" s="294"/>
      <c r="Y252" s="294"/>
      <c r="Z252" s="294"/>
      <c r="AA252" s="294"/>
      <c r="AB252" s="294"/>
      <c r="AC252" s="294"/>
      <c r="AD252" s="294"/>
      <c r="AE252" s="294"/>
      <c r="AF252" s="294"/>
      <c r="AG252" s="294"/>
      <c r="AH252" s="294"/>
      <c r="AI252" s="294"/>
      <c r="AJ252" s="294"/>
      <c r="AK252" s="294"/>
      <c r="AL252" s="294"/>
      <c r="AM252" s="294"/>
      <c r="AN252" s="294"/>
      <c r="AO252" s="294"/>
      <c r="AP252" s="294"/>
      <c r="AQ252" s="294"/>
      <c r="AR252" s="294"/>
      <c r="AS252" s="294"/>
      <c r="AT252" s="294"/>
      <c r="AU252" s="294"/>
      <c r="AV252" s="294"/>
      <c r="AW252" s="294"/>
      <c r="AX252" s="294"/>
      <c r="AY252" s="294"/>
      <c r="AZ252" s="294"/>
      <c r="BA252" s="294"/>
      <c r="BB252" s="294"/>
      <c r="BC252" s="294"/>
      <c r="BD252" s="294"/>
      <c r="BE252" s="294"/>
      <c r="BF252" s="294"/>
      <c r="BG252" s="294"/>
      <c r="BH252" s="294"/>
      <c r="BI252" s="294"/>
      <c r="BJ252" s="294"/>
      <c r="BK252" s="294"/>
      <c r="BL252" s="294"/>
      <c r="BM252" s="294"/>
      <c r="BN252" s="294"/>
      <c r="BO252" s="294"/>
    </row>
    <row r="253">
      <c r="A253" s="294"/>
      <c r="B253" s="333"/>
      <c r="D253" s="134"/>
      <c r="E253" s="294"/>
      <c r="I253" s="294"/>
      <c r="J253" s="294"/>
      <c r="N253" s="294"/>
      <c r="O253" s="294"/>
      <c r="P253" s="294"/>
      <c r="Q253" s="294"/>
      <c r="R253" s="294"/>
      <c r="S253" s="294"/>
      <c r="T253" s="294"/>
      <c r="U253" s="294"/>
      <c r="V253" s="294"/>
      <c r="W253" s="294"/>
      <c r="X253" s="294"/>
      <c r="Y253" s="294"/>
      <c r="Z253" s="294"/>
      <c r="AA253" s="294"/>
      <c r="AB253" s="294"/>
      <c r="AC253" s="294"/>
      <c r="AD253" s="294"/>
      <c r="AE253" s="294"/>
      <c r="AF253" s="294"/>
      <c r="AG253" s="294"/>
      <c r="AH253" s="294"/>
      <c r="AI253" s="294"/>
      <c r="AJ253" s="294"/>
      <c r="AK253" s="294"/>
      <c r="AL253" s="294"/>
      <c r="AM253" s="294"/>
      <c r="AN253" s="294"/>
      <c r="AO253" s="294"/>
      <c r="AP253" s="294"/>
      <c r="AQ253" s="294"/>
      <c r="AR253" s="294"/>
      <c r="AS253" s="294"/>
      <c r="AT253" s="294"/>
      <c r="AU253" s="294"/>
      <c r="AV253" s="294"/>
      <c r="AW253" s="294"/>
      <c r="AX253" s="294"/>
      <c r="AY253" s="294"/>
      <c r="AZ253" s="294"/>
      <c r="BA253" s="294"/>
      <c r="BB253" s="294"/>
      <c r="BC253" s="294"/>
      <c r="BD253" s="294"/>
      <c r="BE253" s="294"/>
      <c r="BF253" s="294"/>
      <c r="BG253" s="294"/>
      <c r="BH253" s="294"/>
      <c r="BI253" s="294"/>
      <c r="BJ253" s="294"/>
      <c r="BK253" s="294"/>
      <c r="BL253" s="294"/>
      <c r="BM253" s="294"/>
      <c r="BN253" s="294"/>
      <c r="BO253" s="294"/>
    </row>
    <row r="254">
      <c r="A254" s="294"/>
      <c r="B254" s="333"/>
      <c r="D254" s="134"/>
      <c r="E254" s="294"/>
      <c r="I254" s="294"/>
      <c r="J254" s="294"/>
      <c r="N254" s="294"/>
      <c r="O254" s="294"/>
      <c r="P254" s="294"/>
      <c r="Q254" s="294"/>
      <c r="R254" s="294"/>
      <c r="S254" s="294"/>
      <c r="T254" s="294"/>
      <c r="U254" s="294"/>
      <c r="V254" s="294"/>
      <c r="W254" s="294"/>
      <c r="X254" s="294"/>
      <c r="Y254" s="294"/>
      <c r="Z254" s="294"/>
      <c r="AA254" s="294"/>
      <c r="AB254" s="294"/>
      <c r="AC254" s="294"/>
      <c r="AD254" s="294"/>
      <c r="AE254" s="294"/>
      <c r="AF254" s="294"/>
      <c r="AG254" s="294"/>
      <c r="AH254" s="294"/>
      <c r="AI254" s="294"/>
      <c r="AJ254" s="294"/>
      <c r="AK254" s="294"/>
      <c r="AL254" s="294"/>
      <c r="AM254" s="294"/>
      <c r="AN254" s="294"/>
      <c r="AO254" s="294"/>
      <c r="AP254" s="294"/>
      <c r="AQ254" s="294"/>
      <c r="AR254" s="294"/>
      <c r="AS254" s="294"/>
      <c r="AT254" s="294"/>
      <c r="AU254" s="294"/>
      <c r="AV254" s="294"/>
      <c r="AW254" s="294"/>
      <c r="AX254" s="294"/>
      <c r="AY254" s="294"/>
      <c r="AZ254" s="294"/>
      <c r="BA254" s="294"/>
      <c r="BB254" s="294"/>
      <c r="BC254" s="294"/>
      <c r="BD254" s="294"/>
      <c r="BE254" s="294"/>
      <c r="BF254" s="294"/>
      <c r="BG254" s="294"/>
      <c r="BH254" s="294"/>
      <c r="BI254" s="294"/>
      <c r="BJ254" s="294"/>
      <c r="BK254" s="294"/>
      <c r="BL254" s="294"/>
      <c r="BM254" s="294"/>
      <c r="BN254" s="294"/>
      <c r="BO254" s="294"/>
    </row>
    <row r="255">
      <c r="A255" s="294"/>
      <c r="B255" s="333"/>
      <c r="D255" s="134"/>
      <c r="E255" s="294"/>
      <c r="I255" s="294"/>
      <c r="J255" s="294"/>
      <c r="N255" s="294"/>
      <c r="O255" s="294"/>
      <c r="P255" s="294"/>
      <c r="Q255" s="294"/>
      <c r="R255" s="294"/>
      <c r="S255" s="294"/>
      <c r="T255" s="294"/>
      <c r="U255" s="294"/>
      <c r="V255" s="294"/>
      <c r="W255" s="294"/>
      <c r="X255" s="294"/>
      <c r="Y255" s="294"/>
      <c r="Z255" s="294"/>
      <c r="AA255" s="294"/>
      <c r="AB255" s="294"/>
      <c r="AC255" s="294"/>
      <c r="AD255" s="294"/>
      <c r="AE255" s="294"/>
      <c r="AF255" s="294"/>
      <c r="AG255" s="294"/>
      <c r="AH255" s="294"/>
      <c r="AI255" s="294"/>
      <c r="AJ255" s="294"/>
      <c r="AK255" s="294"/>
      <c r="AL255" s="294"/>
      <c r="AM255" s="294"/>
      <c r="AN255" s="294"/>
      <c r="AO255" s="294"/>
      <c r="AP255" s="294"/>
      <c r="AQ255" s="294"/>
      <c r="AR255" s="294"/>
      <c r="AS255" s="294"/>
      <c r="AT255" s="294"/>
      <c r="AU255" s="294"/>
      <c r="AV255" s="294"/>
      <c r="AW255" s="294"/>
      <c r="AX255" s="294"/>
      <c r="AY255" s="294"/>
      <c r="AZ255" s="294"/>
      <c r="BA255" s="294"/>
      <c r="BB255" s="294"/>
      <c r="BC255" s="294"/>
      <c r="BD255" s="294"/>
      <c r="BE255" s="294"/>
      <c r="BF255" s="294"/>
      <c r="BG255" s="294"/>
      <c r="BH255" s="294"/>
      <c r="BI255" s="294"/>
      <c r="BJ255" s="294"/>
      <c r="BK255" s="294"/>
      <c r="BL255" s="294"/>
      <c r="BM255" s="294"/>
      <c r="BN255" s="294"/>
      <c r="BO255" s="294"/>
    </row>
    <row r="256">
      <c r="A256" s="294"/>
      <c r="B256" s="333"/>
      <c r="D256" s="134"/>
      <c r="E256" s="294"/>
      <c r="I256" s="294"/>
      <c r="J256" s="294"/>
      <c r="N256" s="294"/>
      <c r="O256" s="294"/>
      <c r="P256" s="294"/>
      <c r="Q256" s="294"/>
      <c r="R256" s="294"/>
      <c r="S256" s="294"/>
      <c r="T256" s="294"/>
      <c r="U256" s="294"/>
      <c r="V256" s="294"/>
      <c r="W256" s="294"/>
      <c r="X256" s="294"/>
      <c r="Y256" s="294"/>
      <c r="Z256" s="294"/>
      <c r="AA256" s="294"/>
      <c r="AB256" s="294"/>
      <c r="AC256" s="294"/>
      <c r="AD256" s="294"/>
      <c r="AE256" s="294"/>
      <c r="AF256" s="294"/>
      <c r="AG256" s="294"/>
      <c r="AH256" s="294"/>
      <c r="AI256" s="294"/>
      <c r="AJ256" s="294"/>
      <c r="AK256" s="294"/>
      <c r="AL256" s="294"/>
      <c r="AM256" s="294"/>
      <c r="AN256" s="294"/>
      <c r="AO256" s="294"/>
      <c r="AP256" s="294"/>
      <c r="AQ256" s="294"/>
      <c r="AR256" s="294"/>
      <c r="AS256" s="294"/>
      <c r="AT256" s="294"/>
      <c r="AU256" s="294"/>
      <c r="AV256" s="294"/>
      <c r="AW256" s="294"/>
      <c r="AX256" s="294"/>
      <c r="AY256" s="294"/>
      <c r="AZ256" s="294"/>
      <c r="BA256" s="294"/>
      <c r="BB256" s="294"/>
      <c r="BC256" s="294"/>
      <c r="BD256" s="294"/>
      <c r="BE256" s="294"/>
      <c r="BF256" s="294"/>
      <c r="BG256" s="294"/>
      <c r="BH256" s="294"/>
      <c r="BI256" s="294"/>
      <c r="BJ256" s="294"/>
      <c r="BK256" s="294"/>
      <c r="BL256" s="294"/>
      <c r="BM256" s="294"/>
      <c r="BN256" s="294"/>
      <c r="BO256" s="294"/>
    </row>
    <row r="257">
      <c r="A257" s="294"/>
      <c r="B257" s="333"/>
      <c r="D257" s="134"/>
      <c r="E257" s="294"/>
      <c r="I257" s="294"/>
      <c r="J257" s="294"/>
      <c r="N257" s="294"/>
      <c r="O257" s="294"/>
      <c r="P257" s="294"/>
      <c r="Q257" s="294"/>
      <c r="R257" s="294"/>
      <c r="S257" s="294"/>
      <c r="T257" s="294"/>
      <c r="U257" s="294"/>
      <c r="V257" s="294"/>
      <c r="W257" s="294"/>
      <c r="X257" s="294"/>
      <c r="Y257" s="294"/>
      <c r="Z257" s="294"/>
      <c r="AA257" s="294"/>
      <c r="AB257" s="294"/>
      <c r="AC257" s="294"/>
      <c r="AD257" s="294"/>
      <c r="AE257" s="294"/>
      <c r="AF257" s="294"/>
      <c r="AG257" s="294"/>
      <c r="AH257" s="294"/>
      <c r="AI257" s="294"/>
      <c r="AJ257" s="294"/>
      <c r="AK257" s="294"/>
      <c r="AL257" s="294"/>
      <c r="AM257" s="294"/>
      <c r="AN257" s="294"/>
      <c r="AO257" s="294"/>
      <c r="AP257" s="294"/>
      <c r="AQ257" s="294"/>
      <c r="AR257" s="294"/>
      <c r="AS257" s="294"/>
      <c r="AT257" s="294"/>
      <c r="AU257" s="294"/>
      <c r="AV257" s="294"/>
      <c r="AW257" s="294"/>
      <c r="AX257" s="294"/>
      <c r="AY257" s="294"/>
      <c r="AZ257" s="294"/>
      <c r="BA257" s="294"/>
      <c r="BB257" s="294"/>
      <c r="BC257" s="294"/>
      <c r="BD257" s="294"/>
      <c r="BE257" s="294"/>
      <c r="BF257" s="294"/>
      <c r="BG257" s="294"/>
      <c r="BH257" s="294"/>
      <c r="BI257" s="294"/>
      <c r="BJ257" s="294"/>
      <c r="BK257" s="294"/>
      <c r="BL257" s="294"/>
      <c r="BM257" s="294"/>
      <c r="BN257" s="294"/>
      <c r="BO257" s="294"/>
    </row>
    <row r="258">
      <c r="A258" s="294"/>
      <c r="B258" s="333"/>
      <c r="D258" s="134"/>
      <c r="E258" s="294"/>
      <c r="I258" s="294"/>
      <c r="J258" s="294"/>
      <c r="N258" s="294"/>
      <c r="O258" s="294"/>
      <c r="P258" s="294"/>
      <c r="Q258" s="294"/>
      <c r="R258" s="294"/>
      <c r="S258" s="294"/>
      <c r="T258" s="294"/>
      <c r="U258" s="294"/>
      <c r="V258" s="294"/>
      <c r="W258" s="294"/>
      <c r="X258" s="294"/>
      <c r="Y258" s="294"/>
      <c r="Z258" s="294"/>
      <c r="AA258" s="294"/>
      <c r="AB258" s="294"/>
      <c r="AC258" s="294"/>
      <c r="AD258" s="294"/>
      <c r="AE258" s="294"/>
      <c r="AF258" s="294"/>
      <c r="AG258" s="294"/>
      <c r="AH258" s="294"/>
      <c r="AI258" s="294"/>
      <c r="AJ258" s="294"/>
      <c r="AK258" s="294"/>
      <c r="AL258" s="294"/>
      <c r="AM258" s="294"/>
      <c r="AN258" s="294"/>
      <c r="AO258" s="294"/>
      <c r="AP258" s="294"/>
      <c r="AQ258" s="294"/>
      <c r="AR258" s="294"/>
      <c r="AS258" s="294"/>
      <c r="AT258" s="294"/>
      <c r="AU258" s="294"/>
      <c r="AV258" s="294"/>
      <c r="AW258" s="294"/>
      <c r="AX258" s="294"/>
      <c r="AY258" s="294"/>
      <c r="AZ258" s="294"/>
      <c r="BA258" s="294"/>
      <c r="BB258" s="294"/>
      <c r="BC258" s="294"/>
      <c r="BD258" s="294"/>
      <c r="BE258" s="294"/>
      <c r="BF258" s="294"/>
      <c r="BG258" s="294"/>
      <c r="BH258" s="294"/>
      <c r="BI258" s="294"/>
      <c r="BJ258" s="294"/>
      <c r="BK258" s="294"/>
      <c r="BL258" s="294"/>
      <c r="BM258" s="294"/>
      <c r="BN258" s="294"/>
      <c r="BO258" s="294"/>
    </row>
    <row r="259">
      <c r="A259" s="294"/>
      <c r="B259" s="333"/>
      <c r="D259" s="134"/>
      <c r="E259" s="294"/>
      <c r="I259" s="294"/>
      <c r="J259" s="294"/>
      <c r="N259" s="294"/>
      <c r="O259" s="294"/>
      <c r="P259" s="294"/>
      <c r="Q259" s="294"/>
      <c r="R259" s="294"/>
      <c r="S259" s="294"/>
      <c r="T259" s="294"/>
      <c r="U259" s="294"/>
      <c r="V259" s="294"/>
      <c r="W259" s="294"/>
      <c r="X259" s="294"/>
      <c r="Y259" s="294"/>
      <c r="Z259" s="294"/>
      <c r="AA259" s="294"/>
      <c r="AB259" s="294"/>
      <c r="AC259" s="294"/>
      <c r="AD259" s="294"/>
      <c r="AE259" s="294"/>
      <c r="AF259" s="294"/>
      <c r="AG259" s="294"/>
      <c r="AH259" s="294"/>
      <c r="AI259" s="294"/>
      <c r="AJ259" s="294"/>
      <c r="AK259" s="294"/>
      <c r="AL259" s="294"/>
      <c r="AM259" s="294"/>
      <c r="AN259" s="294"/>
      <c r="AO259" s="294"/>
      <c r="AP259" s="294"/>
      <c r="AQ259" s="294"/>
      <c r="AR259" s="294"/>
      <c r="AS259" s="294"/>
      <c r="AT259" s="294"/>
      <c r="AU259" s="294"/>
      <c r="AV259" s="294"/>
      <c r="AW259" s="294"/>
      <c r="AX259" s="294"/>
      <c r="AY259" s="294"/>
      <c r="AZ259" s="294"/>
      <c r="BA259" s="294"/>
      <c r="BB259" s="294"/>
      <c r="BC259" s="294"/>
      <c r="BD259" s="294"/>
      <c r="BE259" s="294"/>
      <c r="BF259" s="294"/>
      <c r="BG259" s="294"/>
      <c r="BH259" s="294"/>
      <c r="BI259" s="294"/>
      <c r="BJ259" s="294"/>
      <c r="BK259" s="294"/>
      <c r="BL259" s="294"/>
      <c r="BM259" s="294"/>
      <c r="BN259" s="294"/>
      <c r="BO259" s="294"/>
    </row>
    <row r="260">
      <c r="A260" s="294"/>
      <c r="B260" s="333"/>
      <c r="D260" s="134"/>
      <c r="E260" s="294"/>
      <c r="I260" s="294"/>
      <c r="J260" s="294"/>
      <c r="N260" s="294"/>
      <c r="O260" s="294"/>
      <c r="P260" s="294"/>
      <c r="Q260" s="294"/>
      <c r="R260" s="294"/>
      <c r="S260" s="294"/>
      <c r="T260" s="294"/>
      <c r="U260" s="294"/>
      <c r="V260" s="294"/>
      <c r="W260" s="294"/>
      <c r="X260" s="294"/>
      <c r="Y260" s="294"/>
      <c r="Z260" s="294"/>
      <c r="AA260" s="294"/>
      <c r="AB260" s="294"/>
      <c r="AC260" s="294"/>
      <c r="AD260" s="294"/>
      <c r="AE260" s="294"/>
      <c r="AF260" s="294"/>
      <c r="AG260" s="294"/>
      <c r="AH260" s="294"/>
      <c r="AI260" s="294"/>
      <c r="AJ260" s="294"/>
      <c r="AK260" s="294"/>
      <c r="AL260" s="294"/>
      <c r="AM260" s="294"/>
      <c r="AN260" s="294"/>
      <c r="AO260" s="294"/>
      <c r="AP260" s="294"/>
      <c r="AQ260" s="294"/>
      <c r="AR260" s="294"/>
      <c r="AS260" s="294"/>
      <c r="AT260" s="294"/>
      <c r="AU260" s="294"/>
      <c r="AV260" s="294"/>
      <c r="AW260" s="294"/>
      <c r="AX260" s="294"/>
      <c r="AY260" s="294"/>
      <c r="AZ260" s="294"/>
      <c r="BA260" s="294"/>
      <c r="BB260" s="294"/>
      <c r="BC260" s="294"/>
      <c r="BD260" s="294"/>
      <c r="BE260" s="294"/>
      <c r="BF260" s="294"/>
      <c r="BG260" s="294"/>
      <c r="BH260" s="294"/>
      <c r="BI260" s="294"/>
      <c r="BJ260" s="294"/>
      <c r="BK260" s="294"/>
      <c r="BL260" s="294"/>
      <c r="BM260" s="294"/>
      <c r="BN260" s="294"/>
      <c r="BO260" s="294"/>
    </row>
    <row r="261">
      <c r="A261" s="294"/>
      <c r="B261" s="333"/>
      <c r="D261" s="134"/>
      <c r="E261" s="294"/>
      <c r="I261" s="294"/>
      <c r="J261" s="294"/>
      <c r="N261" s="294"/>
      <c r="O261" s="294"/>
      <c r="P261" s="294"/>
      <c r="Q261" s="294"/>
      <c r="R261" s="294"/>
      <c r="S261" s="294"/>
      <c r="T261" s="294"/>
      <c r="U261" s="294"/>
      <c r="V261" s="294"/>
      <c r="W261" s="294"/>
      <c r="X261" s="294"/>
      <c r="Y261" s="294"/>
      <c r="Z261" s="294"/>
      <c r="AA261" s="294"/>
      <c r="AB261" s="294"/>
      <c r="AC261" s="294"/>
      <c r="AD261" s="294"/>
      <c r="AE261" s="294"/>
      <c r="AF261" s="294"/>
      <c r="AG261" s="294"/>
      <c r="AH261" s="294"/>
      <c r="AI261" s="294"/>
      <c r="AJ261" s="294"/>
      <c r="AK261" s="294"/>
      <c r="AL261" s="294"/>
      <c r="AM261" s="294"/>
      <c r="AN261" s="294"/>
      <c r="AO261" s="294"/>
      <c r="AP261" s="294"/>
      <c r="AQ261" s="294"/>
      <c r="AR261" s="294"/>
      <c r="AS261" s="294"/>
      <c r="AT261" s="294"/>
      <c r="AU261" s="294"/>
      <c r="AV261" s="294"/>
      <c r="AW261" s="294"/>
      <c r="AX261" s="294"/>
      <c r="AY261" s="294"/>
      <c r="AZ261" s="294"/>
      <c r="BA261" s="294"/>
      <c r="BB261" s="294"/>
      <c r="BC261" s="294"/>
      <c r="BD261" s="294"/>
      <c r="BE261" s="294"/>
      <c r="BF261" s="294"/>
      <c r="BG261" s="294"/>
      <c r="BH261" s="294"/>
      <c r="BI261" s="294"/>
      <c r="BJ261" s="294"/>
      <c r="BK261" s="294"/>
      <c r="BL261" s="294"/>
      <c r="BM261" s="294"/>
      <c r="BN261" s="294"/>
      <c r="BO261" s="294"/>
    </row>
    <row r="262">
      <c r="A262" s="294"/>
      <c r="B262" s="333"/>
      <c r="D262" s="134"/>
      <c r="E262" s="294"/>
      <c r="I262" s="294"/>
      <c r="J262" s="294"/>
      <c r="N262" s="294"/>
      <c r="O262" s="294"/>
      <c r="P262" s="294"/>
      <c r="Q262" s="294"/>
      <c r="R262" s="294"/>
      <c r="S262" s="294"/>
      <c r="T262" s="294"/>
      <c r="U262" s="294"/>
      <c r="V262" s="294"/>
      <c r="W262" s="294"/>
      <c r="X262" s="294"/>
      <c r="Y262" s="294"/>
      <c r="Z262" s="294"/>
      <c r="AA262" s="294"/>
      <c r="AB262" s="294"/>
      <c r="AC262" s="294"/>
      <c r="AD262" s="294"/>
      <c r="AE262" s="294"/>
      <c r="AF262" s="294"/>
      <c r="AG262" s="294"/>
      <c r="AH262" s="294"/>
      <c r="AI262" s="294"/>
      <c r="AJ262" s="294"/>
      <c r="AK262" s="294"/>
      <c r="AL262" s="294"/>
      <c r="AM262" s="294"/>
      <c r="AN262" s="294"/>
      <c r="AO262" s="294"/>
      <c r="AP262" s="294"/>
      <c r="AQ262" s="294"/>
      <c r="AR262" s="294"/>
      <c r="AS262" s="294"/>
      <c r="AT262" s="294"/>
      <c r="AU262" s="294"/>
      <c r="AV262" s="294"/>
      <c r="AW262" s="294"/>
      <c r="AX262" s="294"/>
      <c r="AY262" s="294"/>
      <c r="AZ262" s="294"/>
      <c r="BA262" s="294"/>
      <c r="BB262" s="294"/>
      <c r="BC262" s="294"/>
      <c r="BD262" s="294"/>
      <c r="BE262" s="294"/>
      <c r="BF262" s="294"/>
      <c r="BG262" s="294"/>
      <c r="BH262" s="294"/>
      <c r="BI262" s="294"/>
      <c r="BJ262" s="294"/>
      <c r="BK262" s="294"/>
      <c r="BL262" s="294"/>
      <c r="BM262" s="294"/>
      <c r="BN262" s="294"/>
      <c r="BO262" s="294"/>
    </row>
    <row r="263">
      <c r="A263" s="294"/>
      <c r="B263" s="333"/>
      <c r="D263" s="134"/>
      <c r="E263" s="294"/>
      <c r="I263" s="294"/>
      <c r="J263" s="294"/>
      <c r="N263" s="294"/>
      <c r="O263" s="294"/>
      <c r="P263" s="294"/>
      <c r="Q263" s="294"/>
      <c r="R263" s="294"/>
      <c r="S263" s="294"/>
      <c r="T263" s="294"/>
      <c r="U263" s="294"/>
      <c r="V263" s="294"/>
      <c r="W263" s="294"/>
      <c r="X263" s="294"/>
      <c r="Y263" s="294"/>
      <c r="Z263" s="294"/>
      <c r="AA263" s="294"/>
      <c r="AB263" s="294"/>
      <c r="AC263" s="294"/>
      <c r="AD263" s="294"/>
      <c r="AE263" s="294"/>
      <c r="AF263" s="294"/>
      <c r="AG263" s="294"/>
      <c r="AH263" s="294"/>
      <c r="AI263" s="294"/>
      <c r="AJ263" s="294"/>
      <c r="AK263" s="294"/>
      <c r="AL263" s="294"/>
      <c r="AM263" s="294"/>
      <c r="AN263" s="294"/>
      <c r="AO263" s="294"/>
      <c r="AP263" s="294"/>
      <c r="AQ263" s="294"/>
      <c r="AR263" s="294"/>
      <c r="AS263" s="294"/>
      <c r="AT263" s="294"/>
      <c r="AU263" s="294"/>
      <c r="AV263" s="294"/>
      <c r="AW263" s="294"/>
      <c r="AX263" s="294"/>
      <c r="AY263" s="294"/>
      <c r="AZ263" s="294"/>
      <c r="BA263" s="294"/>
      <c r="BB263" s="294"/>
      <c r="BC263" s="294"/>
      <c r="BD263" s="294"/>
      <c r="BE263" s="294"/>
      <c r="BF263" s="294"/>
      <c r="BG263" s="294"/>
      <c r="BH263" s="294"/>
      <c r="BI263" s="294"/>
      <c r="BJ263" s="294"/>
      <c r="BK263" s="294"/>
      <c r="BL263" s="294"/>
      <c r="BM263" s="294"/>
      <c r="BN263" s="294"/>
      <c r="BO263" s="294"/>
    </row>
    <row r="264">
      <c r="A264" s="294"/>
      <c r="B264" s="333"/>
      <c r="D264" s="134"/>
      <c r="E264" s="294"/>
      <c r="I264" s="294"/>
      <c r="J264" s="294"/>
      <c r="N264" s="294"/>
      <c r="O264" s="294"/>
      <c r="P264" s="294"/>
      <c r="Q264" s="294"/>
      <c r="R264" s="294"/>
      <c r="S264" s="294"/>
      <c r="T264" s="294"/>
      <c r="U264" s="294"/>
      <c r="V264" s="294"/>
      <c r="W264" s="294"/>
      <c r="X264" s="294"/>
      <c r="Y264" s="294"/>
      <c r="Z264" s="294"/>
      <c r="AA264" s="294"/>
      <c r="AB264" s="294"/>
      <c r="AC264" s="294"/>
      <c r="AD264" s="294"/>
      <c r="AE264" s="294"/>
      <c r="AF264" s="294"/>
      <c r="AG264" s="294"/>
      <c r="AH264" s="294"/>
      <c r="AI264" s="294"/>
      <c r="AJ264" s="294"/>
      <c r="AK264" s="294"/>
      <c r="AL264" s="294"/>
      <c r="AM264" s="294"/>
      <c r="AN264" s="294"/>
      <c r="AO264" s="294"/>
      <c r="AP264" s="294"/>
      <c r="AQ264" s="294"/>
      <c r="AR264" s="294"/>
      <c r="AS264" s="294"/>
      <c r="AT264" s="294"/>
      <c r="AU264" s="294"/>
      <c r="AV264" s="294"/>
      <c r="AW264" s="294"/>
      <c r="AX264" s="294"/>
      <c r="AY264" s="294"/>
      <c r="AZ264" s="294"/>
      <c r="BA264" s="294"/>
      <c r="BB264" s="294"/>
      <c r="BC264" s="294"/>
      <c r="BD264" s="294"/>
      <c r="BE264" s="294"/>
      <c r="BF264" s="294"/>
      <c r="BG264" s="294"/>
      <c r="BH264" s="294"/>
      <c r="BI264" s="294"/>
      <c r="BJ264" s="294"/>
      <c r="BK264" s="294"/>
      <c r="BL264" s="294"/>
      <c r="BM264" s="294"/>
      <c r="BN264" s="294"/>
      <c r="BO264" s="294"/>
    </row>
    <row r="265">
      <c r="A265" s="294"/>
      <c r="B265" s="333"/>
      <c r="D265" s="134"/>
      <c r="E265" s="294"/>
      <c r="I265" s="294"/>
      <c r="J265" s="294"/>
      <c r="N265" s="294"/>
      <c r="O265" s="294"/>
      <c r="P265" s="294"/>
      <c r="Q265" s="294"/>
      <c r="R265" s="294"/>
      <c r="S265" s="294"/>
      <c r="T265" s="294"/>
      <c r="U265" s="294"/>
      <c r="V265" s="294"/>
      <c r="W265" s="294"/>
      <c r="X265" s="294"/>
      <c r="Y265" s="294"/>
      <c r="Z265" s="294"/>
      <c r="AA265" s="294"/>
      <c r="AB265" s="294"/>
      <c r="AC265" s="294"/>
      <c r="AD265" s="294"/>
      <c r="AE265" s="294"/>
      <c r="AF265" s="294"/>
      <c r="AG265" s="294"/>
      <c r="AH265" s="294"/>
      <c r="AI265" s="294"/>
      <c r="AJ265" s="294"/>
      <c r="AK265" s="294"/>
      <c r="AL265" s="294"/>
      <c r="AM265" s="294"/>
      <c r="AN265" s="294"/>
      <c r="AO265" s="294"/>
      <c r="AP265" s="294"/>
      <c r="AQ265" s="294"/>
      <c r="AR265" s="294"/>
      <c r="AS265" s="294"/>
      <c r="AT265" s="294"/>
      <c r="AU265" s="294"/>
      <c r="AV265" s="294"/>
      <c r="AW265" s="294"/>
      <c r="AX265" s="294"/>
      <c r="AY265" s="294"/>
      <c r="AZ265" s="294"/>
      <c r="BA265" s="294"/>
      <c r="BB265" s="294"/>
      <c r="BC265" s="294"/>
      <c r="BD265" s="294"/>
      <c r="BE265" s="294"/>
      <c r="BF265" s="294"/>
      <c r="BG265" s="294"/>
      <c r="BH265" s="294"/>
      <c r="BI265" s="294"/>
      <c r="BJ265" s="294"/>
      <c r="BK265" s="294"/>
      <c r="BL265" s="294"/>
      <c r="BM265" s="294"/>
      <c r="BN265" s="294"/>
      <c r="BO265" s="294"/>
    </row>
    <row r="266">
      <c r="A266" s="294"/>
      <c r="B266" s="333"/>
      <c r="D266" s="134"/>
      <c r="E266" s="294"/>
      <c r="I266" s="294"/>
      <c r="J266" s="294"/>
      <c r="N266" s="294"/>
      <c r="O266" s="294"/>
      <c r="P266" s="294"/>
      <c r="Q266" s="294"/>
      <c r="R266" s="294"/>
      <c r="S266" s="294"/>
      <c r="T266" s="294"/>
      <c r="U266" s="294"/>
      <c r="V266" s="294"/>
      <c r="W266" s="294"/>
      <c r="X266" s="294"/>
      <c r="Y266" s="294"/>
      <c r="Z266" s="294"/>
      <c r="AA266" s="294"/>
      <c r="AB266" s="294"/>
      <c r="AC266" s="294"/>
      <c r="AD266" s="294"/>
      <c r="AE266" s="294"/>
      <c r="AF266" s="294"/>
      <c r="AG266" s="294"/>
      <c r="AH266" s="294"/>
      <c r="AI266" s="294"/>
      <c r="AJ266" s="294"/>
      <c r="AK266" s="294"/>
      <c r="AL266" s="294"/>
      <c r="AM266" s="294"/>
      <c r="AN266" s="294"/>
      <c r="AO266" s="294"/>
      <c r="AP266" s="294"/>
      <c r="AQ266" s="294"/>
      <c r="AR266" s="294"/>
      <c r="AS266" s="294"/>
      <c r="AT266" s="294"/>
      <c r="AU266" s="294"/>
      <c r="AV266" s="294"/>
      <c r="AW266" s="294"/>
      <c r="AX266" s="294"/>
      <c r="AY266" s="294"/>
      <c r="AZ266" s="294"/>
      <c r="BA266" s="294"/>
      <c r="BB266" s="294"/>
      <c r="BC266" s="294"/>
      <c r="BD266" s="294"/>
      <c r="BE266" s="294"/>
      <c r="BF266" s="294"/>
      <c r="BG266" s="294"/>
      <c r="BH266" s="294"/>
      <c r="BI266" s="294"/>
      <c r="BJ266" s="294"/>
      <c r="BK266" s="294"/>
      <c r="BL266" s="294"/>
      <c r="BM266" s="294"/>
      <c r="BN266" s="294"/>
      <c r="BO266" s="294"/>
    </row>
    <row r="267">
      <c r="A267" s="294"/>
      <c r="B267" s="333"/>
      <c r="D267" s="134"/>
      <c r="E267" s="294"/>
      <c r="I267" s="294"/>
      <c r="J267" s="294"/>
      <c r="N267" s="294"/>
      <c r="O267" s="294"/>
      <c r="P267" s="294"/>
      <c r="Q267" s="294"/>
      <c r="R267" s="294"/>
      <c r="S267" s="294"/>
      <c r="T267" s="294"/>
      <c r="U267" s="294"/>
      <c r="V267" s="294"/>
      <c r="W267" s="294"/>
      <c r="X267" s="294"/>
      <c r="Y267" s="294"/>
      <c r="Z267" s="294"/>
      <c r="AA267" s="294"/>
      <c r="AB267" s="294"/>
      <c r="AC267" s="294"/>
      <c r="AD267" s="294"/>
      <c r="AE267" s="294"/>
      <c r="AF267" s="294"/>
      <c r="AG267" s="294"/>
      <c r="AH267" s="294"/>
      <c r="AI267" s="294"/>
      <c r="AJ267" s="294"/>
      <c r="AK267" s="294"/>
      <c r="AL267" s="294"/>
      <c r="AM267" s="294"/>
      <c r="AN267" s="294"/>
      <c r="AO267" s="294"/>
      <c r="AP267" s="294"/>
      <c r="AQ267" s="294"/>
      <c r="AR267" s="294"/>
      <c r="AS267" s="294"/>
      <c r="AT267" s="294"/>
      <c r="AU267" s="294"/>
      <c r="AV267" s="294"/>
      <c r="AW267" s="294"/>
      <c r="AX267" s="294"/>
      <c r="AY267" s="294"/>
      <c r="AZ267" s="294"/>
      <c r="BA267" s="294"/>
      <c r="BB267" s="294"/>
      <c r="BC267" s="294"/>
      <c r="BD267" s="294"/>
      <c r="BE267" s="294"/>
      <c r="BF267" s="294"/>
      <c r="BG267" s="294"/>
      <c r="BH267" s="294"/>
      <c r="BI267" s="294"/>
      <c r="BJ267" s="294"/>
      <c r="BK267" s="294"/>
      <c r="BL267" s="294"/>
      <c r="BM267" s="294"/>
      <c r="BN267" s="294"/>
      <c r="BO267" s="294"/>
    </row>
    <row r="268">
      <c r="A268" s="294"/>
      <c r="B268" s="333"/>
      <c r="D268" s="134"/>
      <c r="E268" s="294"/>
      <c r="I268" s="294"/>
      <c r="J268" s="294"/>
      <c r="N268" s="294"/>
      <c r="O268" s="294"/>
      <c r="P268" s="294"/>
      <c r="Q268" s="294"/>
      <c r="R268" s="294"/>
      <c r="S268" s="294"/>
      <c r="T268" s="294"/>
      <c r="U268" s="294"/>
      <c r="V268" s="294"/>
      <c r="W268" s="294"/>
      <c r="X268" s="294"/>
      <c r="Y268" s="294"/>
      <c r="Z268" s="294"/>
      <c r="AA268" s="294"/>
      <c r="AB268" s="294"/>
      <c r="AC268" s="294"/>
      <c r="AD268" s="294"/>
      <c r="AE268" s="294"/>
      <c r="AF268" s="294"/>
      <c r="AG268" s="294"/>
      <c r="AH268" s="294"/>
      <c r="AI268" s="294"/>
      <c r="AJ268" s="294"/>
      <c r="AK268" s="294"/>
      <c r="AL268" s="294"/>
      <c r="AM268" s="294"/>
      <c r="AN268" s="294"/>
      <c r="AO268" s="294"/>
      <c r="AP268" s="294"/>
      <c r="AQ268" s="294"/>
      <c r="AR268" s="294"/>
      <c r="AS268" s="294"/>
      <c r="AT268" s="294"/>
      <c r="AU268" s="294"/>
      <c r="AV268" s="294"/>
      <c r="AW268" s="294"/>
      <c r="AX268" s="294"/>
      <c r="AY268" s="294"/>
      <c r="AZ268" s="294"/>
      <c r="BA268" s="294"/>
      <c r="BB268" s="294"/>
      <c r="BC268" s="294"/>
      <c r="BD268" s="294"/>
      <c r="BE268" s="294"/>
      <c r="BF268" s="294"/>
      <c r="BG268" s="294"/>
      <c r="BH268" s="294"/>
      <c r="BI268" s="294"/>
      <c r="BJ268" s="294"/>
      <c r="BK268" s="294"/>
      <c r="BL268" s="294"/>
      <c r="BM268" s="294"/>
      <c r="BN268" s="294"/>
      <c r="BO268" s="294"/>
    </row>
    <row r="269">
      <c r="A269" s="294"/>
      <c r="B269" s="333"/>
      <c r="D269" s="134"/>
      <c r="E269" s="294"/>
      <c r="I269" s="294"/>
      <c r="J269" s="294"/>
      <c r="N269" s="294"/>
      <c r="O269" s="294"/>
      <c r="P269" s="294"/>
      <c r="Q269" s="294"/>
      <c r="R269" s="294"/>
      <c r="S269" s="294"/>
      <c r="T269" s="294"/>
      <c r="U269" s="294"/>
      <c r="V269" s="294"/>
      <c r="W269" s="294"/>
      <c r="X269" s="294"/>
      <c r="Y269" s="294"/>
      <c r="Z269" s="294"/>
      <c r="AA269" s="294"/>
      <c r="AB269" s="294"/>
      <c r="AC269" s="294"/>
      <c r="AD269" s="294"/>
      <c r="AE269" s="294"/>
      <c r="AF269" s="294"/>
      <c r="AG269" s="294"/>
      <c r="AH269" s="294"/>
      <c r="AI269" s="294"/>
      <c r="AJ269" s="294"/>
      <c r="AK269" s="294"/>
      <c r="AL269" s="294"/>
      <c r="AM269" s="294"/>
      <c r="AN269" s="294"/>
      <c r="AO269" s="294"/>
      <c r="AP269" s="294"/>
      <c r="AQ269" s="294"/>
      <c r="AR269" s="294"/>
      <c r="AS269" s="294"/>
      <c r="AT269" s="294"/>
      <c r="AU269" s="294"/>
      <c r="AV269" s="294"/>
      <c r="AW269" s="294"/>
      <c r="AX269" s="294"/>
      <c r="AY269" s="294"/>
      <c r="AZ269" s="294"/>
      <c r="BA269" s="294"/>
      <c r="BB269" s="294"/>
      <c r="BC269" s="294"/>
      <c r="BD269" s="294"/>
      <c r="BE269" s="294"/>
      <c r="BF269" s="294"/>
      <c r="BG269" s="294"/>
      <c r="BH269" s="294"/>
      <c r="BI269" s="294"/>
      <c r="BJ269" s="294"/>
      <c r="BK269" s="294"/>
      <c r="BL269" s="294"/>
      <c r="BM269" s="294"/>
      <c r="BN269" s="294"/>
      <c r="BO269" s="294"/>
    </row>
    <row r="270">
      <c r="A270" s="294"/>
      <c r="B270" s="333"/>
      <c r="D270" s="134"/>
      <c r="E270" s="294"/>
      <c r="I270" s="294"/>
      <c r="J270" s="294"/>
      <c r="N270" s="294"/>
      <c r="O270" s="294"/>
      <c r="P270" s="294"/>
      <c r="Q270" s="294"/>
      <c r="R270" s="294"/>
      <c r="S270" s="294"/>
      <c r="T270" s="294"/>
      <c r="U270" s="294"/>
      <c r="V270" s="294"/>
      <c r="W270" s="294"/>
      <c r="X270" s="294"/>
      <c r="Y270" s="294"/>
      <c r="Z270" s="294"/>
      <c r="AA270" s="294"/>
      <c r="AB270" s="294"/>
      <c r="AC270" s="294"/>
      <c r="AD270" s="294"/>
      <c r="AE270" s="294"/>
      <c r="AF270" s="294"/>
      <c r="AG270" s="294"/>
      <c r="AH270" s="294"/>
      <c r="AI270" s="294"/>
      <c r="AJ270" s="294"/>
      <c r="AK270" s="294"/>
      <c r="AL270" s="294"/>
      <c r="AM270" s="294"/>
      <c r="AN270" s="294"/>
      <c r="AO270" s="294"/>
      <c r="AP270" s="294"/>
      <c r="AQ270" s="294"/>
      <c r="AR270" s="294"/>
      <c r="AS270" s="294"/>
      <c r="AT270" s="294"/>
      <c r="AU270" s="294"/>
      <c r="AV270" s="294"/>
      <c r="AW270" s="294"/>
      <c r="AX270" s="294"/>
      <c r="AY270" s="294"/>
      <c r="AZ270" s="294"/>
      <c r="BA270" s="294"/>
      <c r="BB270" s="294"/>
      <c r="BC270" s="294"/>
      <c r="BD270" s="294"/>
      <c r="BE270" s="294"/>
      <c r="BF270" s="294"/>
      <c r="BG270" s="294"/>
      <c r="BH270" s="294"/>
      <c r="BI270" s="294"/>
      <c r="BJ270" s="294"/>
      <c r="BK270" s="294"/>
      <c r="BL270" s="294"/>
      <c r="BM270" s="294"/>
      <c r="BN270" s="294"/>
      <c r="BO270" s="294"/>
    </row>
    <row r="271">
      <c r="A271" s="294"/>
      <c r="B271" s="333"/>
      <c r="D271" s="134"/>
      <c r="E271" s="294"/>
      <c r="I271" s="294"/>
      <c r="J271" s="294"/>
      <c r="N271" s="294"/>
      <c r="O271" s="294"/>
      <c r="P271" s="294"/>
      <c r="Q271" s="294"/>
      <c r="R271" s="294"/>
      <c r="S271" s="294"/>
      <c r="T271" s="294"/>
      <c r="U271" s="294"/>
      <c r="V271" s="294"/>
      <c r="W271" s="294"/>
      <c r="X271" s="294"/>
      <c r="Y271" s="294"/>
      <c r="Z271" s="294"/>
      <c r="AA271" s="294"/>
      <c r="AB271" s="294"/>
      <c r="AC271" s="294"/>
      <c r="AD271" s="294"/>
      <c r="AE271" s="294"/>
      <c r="AF271" s="294"/>
      <c r="AG271" s="294"/>
      <c r="AH271" s="294"/>
      <c r="AI271" s="294"/>
      <c r="AJ271" s="294"/>
      <c r="AK271" s="294"/>
      <c r="AL271" s="294"/>
      <c r="AM271" s="294"/>
      <c r="AN271" s="294"/>
      <c r="AO271" s="294"/>
      <c r="AP271" s="294"/>
      <c r="AQ271" s="294"/>
      <c r="AR271" s="294"/>
      <c r="AS271" s="294"/>
      <c r="AT271" s="294"/>
      <c r="AU271" s="294"/>
      <c r="AV271" s="294"/>
      <c r="AW271" s="294"/>
      <c r="AX271" s="294"/>
      <c r="AY271" s="294"/>
      <c r="AZ271" s="294"/>
      <c r="BA271" s="294"/>
      <c r="BB271" s="294"/>
      <c r="BC271" s="294"/>
      <c r="BD271" s="294"/>
      <c r="BE271" s="294"/>
      <c r="BF271" s="294"/>
      <c r="BG271" s="294"/>
      <c r="BH271" s="294"/>
      <c r="BI271" s="294"/>
      <c r="BJ271" s="294"/>
      <c r="BK271" s="294"/>
      <c r="BL271" s="294"/>
      <c r="BM271" s="294"/>
      <c r="BN271" s="294"/>
      <c r="BO271" s="294"/>
    </row>
    <row r="272">
      <c r="A272" s="294"/>
      <c r="B272" s="333"/>
      <c r="D272" s="134"/>
      <c r="E272" s="294"/>
      <c r="I272" s="294"/>
      <c r="J272" s="294"/>
      <c r="N272" s="294"/>
      <c r="O272" s="294"/>
      <c r="P272" s="294"/>
      <c r="Q272" s="294"/>
      <c r="R272" s="294"/>
      <c r="S272" s="294"/>
      <c r="T272" s="294"/>
      <c r="U272" s="294"/>
      <c r="V272" s="294"/>
      <c r="W272" s="294"/>
      <c r="X272" s="294"/>
      <c r="Y272" s="294"/>
      <c r="Z272" s="294"/>
      <c r="AA272" s="294"/>
      <c r="AB272" s="294"/>
      <c r="AC272" s="294"/>
      <c r="AD272" s="294"/>
      <c r="AE272" s="294"/>
      <c r="AF272" s="294"/>
      <c r="AG272" s="294"/>
      <c r="AH272" s="294"/>
      <c r="AI272" s="294"/>
      <c r="AJ272" s="294"/>
      <c r="AK272" s="294"/>
      <c r="AL272" s="294"/>
      <c r="AM272" s="294"/>
      <c r="AN272" s="294"/>
      <c r="AO272" s="294"/>
      <c r="AP272" s="294"/>
      <c r="AQ272" s="294"/>
      <c r="AR272" s="294"/>
      <c r="AS272" s="294"/>
      <c r="AT272" s="294"/>
      <c r="AU272" s="294"/>
      <c r="AV272" s="294"/>
      <c r="AW272" s="294"/>
      <c r="AX272" s="294"/>
      <c r="AY272" s="294"/>
      <c r="AZ272" s="294"/>
      <c r="BA272" s="294"/>
      <c r="BB272" s="294"/>
      <c r="BC272" s="294"/>
      <c r="BD272" s="294"/>
      <c r="BE272" s="294"/>
      <c r="BF272" s="294"/>
      <c r="BG272" s="294"/>
      <c r="BH272" s="294"/>
      <c r="BI272" s="294"/>
      <c r="BJ272" s="294"/>
      <c r="BK272" s="294"/>
      <c r="BL272" s="294"/>
      <c r="BM272" s="294"/>
      <c r="BN272" s="294"/>
      <c r="BO272" s="294"/>
    </row>
    <row r="273">
      <c r="A273" s="294"/>
      <c r="B273" s="333"/>
      <c r="D273" s="134"/>
      <c r="E273" s="294"/>
      <c r="I273" s="294"/>
      <c r="J273" s="294"/>
      <c r="N273" s="294"/>
      <c r="O273" s="294"/>
      <c r="P273" s="294"/>
      <c r="Q273" s="294"/>
      <c r="R273" s="294"/>
      <c r="S273" s="294"/>
      <c r="T273" s="294"/>
      <c r="U273" s="294"/>
      <c r="V273" s="294"/>
      <c r="W273" s="294"/>
      <c r="X273" s="294"/>
      <c r="Y273" s="294"/>
      <c r="Z273" s="294"/>
      <c r="AA273" s="294"/>
      <c r="AB273" s="294"/>
      <c r="AC273" s="294"/>
      <c r="AD273" s="294"/>
      <c r="AE273" s="294"/>
      <c r="AF273" s="294"/>
      <c r="AG273" s="294"/>
      <c r="AH273" s="294"/>
      <c r="AI273" s="294"/>
      <c r="AJ273" s="294"/>
      <c r="AK273" s="294"/>
      <c r="AL273" s="294"/>
      <c r="AM273" s="294"/>
      <c r="AN273" s="294"/>
      <c r="AO273" s="294"/>
      <c r="AP273" s="294"/>
      <c r="AQ273" s="294"/>
      <c r="AR273" s="294"/>
      <c r="AS273" s="294"/>
      <c r="AT273" s="294"/>
      <c r="AU273" s="294"/>
      <c r="AV273" s="294"/>
      <c r="AW273" s="294"/>
      <c r="AX273" s="294"/>
      <c r="AY273" s="294"/>
      <c r="AZ273" s="294"/>
      <c r="BA273" s="294"/>
      <c r="BB273" s="294"/>
      <c r="BC273" s="294"/>
      <c r="BD273" s="294"/>
      <c r="BE273" s="294"/>
      <c r="BF273" s="294"/>
      <c r="BG273" s="294"/>
      <c r="BH273" s="294"/>
      <c r="BI273" s="294"/>
      <c r="BJ273" s="294"/>
      <c r="BK273" s="294"/>
      <c r="BL273" s="294"/>
      <c r="BM273" s="294"/>
      <c r="BN273" s="294"/>
      <c r="BO273" s="294"/>
    </row>
    <row r="274">
      <c r="A274" s="294"/>
      <c r="B274" s="333"/>
      <c r="D274" s="134"/>
      <c r="E274" s="294"/>
      <c r="I274" s="294"/>
      <c r="J274" s="294"/>
      <c r="N274" s="294"/>
      <c r="O274" s="294"/>
      <c r="P274" s="294"/>
      <c r="Q274" s="294"/>
      <c r="R274" s="294"/>
      <c r="S274" s="294"/>
      <c r="T274" s="294"/>
      <c r="U274" s="294"/>
      <c r="V274" s="294"/>
      <c r="W274" s="294"/>
      <c r="X274" s="294"/>
      <c r="Y274" s="294"/>
      <c r="Z274" s="294"/>
      <c r="AA274" s="294"/>
      <c r="AB274" s="294"/>
      <c r="AC274" s="294"/>
      <c r="AD274" s="294"/>
      <c r="AE274" s="294"/>
      <c r="AF274" s="294"/>
      <c r="AG274" s="294"/>
      <c r="AH274" s="294"/>
      <c r="AI274" s="294"/>
      <c r="AJ274" s="294"/>
      <c r="AK274" s="294"/>
      <c r="AL274" s="294"/>
      <c r="AM274" s="294"/>
      <c r="AN274" s="294"/>
      <c r="AO274" s="294"/>
      <c r="AP274" s="294"/>
      <c r="AQ274" s="294"/>
      <c r="AR274" s="294"/>
      <c r="AS274" s="294"/>
      <c r="AT274" s="294"/>
      <c r="AU274" s="294"/>
      <c r="AV274" s="294"/>
      <c r="AW274" s="294"/>
      <c r="AX274" s="294"/>
      <c r="AY274" s="294"/>
      <c r="AZ274" s="294"/>
      <c r="BA274" s="294"/>
      <c r="BB274" s="294"/>
      <c r="BC274" s="294"/>
      <c r="BD274" s="294"/>
      <c r="BE274" s="294"/>
      <c r="BF274" s="294"/>
      <c r="BG274" s="294"/>
      <c r="BH274" s="294"/>
      <c r="BI274" s="294"/>
      <c r="BJ274" s="294"/>
      <c r="BK274" s="294"/>
      <c r="BL274" s="294"/>
      <c r="BM274" s="294"/>
      <c r="BN274" s="294"/>
      <c r="BO274" s="294"/>
    </row>
    <row r="275">
      <c r="A275" s="294"/>
      <c r="B275" s="333"/>
      <c r="D275" s="134"/>
      <c r="E275" s="294"/>
      <c r="I275" s="294"/>
      <c r="J275" s="294"/>
      <c r="N275" s="294"/>
      <c r="O275" s="294"/>
      <c r="P275" s="294"/>
      <c r="Q275" s="294"/>
      <c r="R275" s="294"/>
      <c r="S275" s="294"/>
      <c r="T275" s="294"/>
      <c r="U275" s="294"/>
      <c r="V275" s="294"/>
      <c r="W275" s="294"/>
      <c r="X275" s="294"/>
      <c r="Y275" s="294"/>
      <c r="Z275" s="294"/>
      <c r="AA275" s="294"/>
      <c r="AB275" s="294"/>
      <c r="AC275" s="294"/>
      <c r="AD275" s="294"/>
      <c r="AE275" s="294"/>
      <c r="AF275" s="294"/>
      <c r="AG275" s="294"/>
      <c r="AH275" s="294"/>
      <c r="AI275" s="294"/>
      <c r="AJ275" s="294"/>
      <c r="AK275" s="294"/>
      <c r="AL275" s="294"/>
      <c r="AM275" s="294"/>
      <c r="AN275" s="294"/>
      <c r="AO275" s="294"/>
      <c r="AP275" s="294"/>
      <c r="AQ275" s="294"/>
      <c r="AR275" s="294"/>
      <c r="AS275" s="294"/>
      <c r="AT275" s="294"/>
      <c r="AU275" s="294"/>
      <c r="AV275" s="294"/>
      <c r="AW275" s="294"/>
      <c r="AX275" s="294"/>
      <c r="AY275" s="294"/>
      <c r="AZ275" s="294"/>
      <c r="BA275" s="294"/>
      <c r="BB275" s="294"/>
      <c r="BC275" s="294"/>
      <c r="BD275" s="294"/>
      <c r="BE275" s="294"/>
      <c r="BF275" s="294"/>
      <c r="BG275" s="294"/>
      <c r="BH275" s="294"/>
      <c r="BI275" s="294"/>
      <c r="BJ275" s="294"/>
      <c r="BK275" s="294"/>
      <c r="BL275" s="294"/>
      <c r="BM275" s="294"/>
      <c r="BN275" s="294"/>
      <c r="BO275" s="294"/>
    </row>
    <row r="276">
      <c r="A276" s="294"/>
      <c r="B276" s="333"/>
      <c r="D276" s="134"/>
      <c r="E276" s="294"/>
      <c r="I276" s="294"/>
      <c r="J276" s="294"/>
      <c r="N276" s="294"/>
      <c r="O276" s="294"/>
      <c r="P276" s="294"/>
      <c r="Q276" s="294"/>
      <c r="R276" s="294"/>
      <c r="S276" s="294"/>
      <c r="T276" s="294"/>
      <c r="U276" s="294"/>
      <c r="V276" s="294"/>
      <c r="W276" s="294"/>
      <c r="X276" s="294"/>
      <c r="Y276" s="294"/>
      <c r="Z276" s="294"/>
      <c r="AA276" s="294"/>
      <c r="AB276" s="294"/>
      <c r="AC276" s="294"/>
      <c r="AD276" s="294"/>
      <c r="AE276" s="294"/>
      <c r="AF276" s="294"/>
      <c r="AG276" s="294"/>
      <c r="AH276" s="294"/>
      <c r="AI276" s="294"/>
      <c r="AJ276" s="294"/>
      <c r="AK276" s="294"/>
      <c r="AL276" s="294"/>
      <c r="AM276" s="294"/>
      <c r="AN276" s="294"/>
      <c r="AO276" s="294"/>
      <c r="AP276" s="294"/>
      <c r="AQ276" s="294"/>
      <c r="AR276" s="294"/>
      <c r="AS276" s="294"/>
      <c r="AT276" s="294"/>
      <c r="AU276" s="294"/>
      <c r="AV276" s="294"/>
      <c r="AW276" s="294"/>
      <c r="AX276" s="294"/>
      <c r="AY276" s="294"/>
      <c r="AZ276" s="294"/>
      <c r="BA276" s="294"/>
      <c r="BB276" s="294"/>
      <c r="BC276" s="294"/>
      <c r="BD276" s="294"/>
      <c r="BE276" s="294"/>
      <c r="BF276" s="294"/>
      <c r="BG276" s="294"/>
      <c r="BH276" s="294"/>
      <c r="BI276" s="294"/>
      <c r="BJ276" s="294"/>
      <c r="BK276" s="294"/>
      <c r="BL276" s="294"/>
      <c r="BM276" s="294"/>
      <c r="BN276" s="294"/>
      <c r="BO276" s="294"/>
    </row>
    <row r="277">
      <c r="A277" s="294"/>
      <c r="B277" s="333"/>
      <c r="D277" s="134"/>
      <c r="E277" s="294"/>
      <c r="I277" s="294"/>
      <c r="J277" s="294"/>
      <c r="N277" s="294"/>
      <c r="O277" s="294"/>
      <c r="P277" s="294"/>
      <c r="Q277" s="294"/>
      <c r="R277" s="294"/>
      <c r="S277" s="294"/>
      <c r="T277" s="294"/>
      <c r="U277" s="294"/>
      <c r="V277" s="294"/>
      <c r="W277" s="294"/>
      <c r="X277" s="294"/>
      <c r="Y277" s="294"/>
      <c r="Z277" s="294"/>
      <c r="AA277" s="294"/>
      <c r="AB277" s="294"/>
      <c r="AC277" s="294"/>
      <c r="AD277" s="294"/>
      <c r="AE277" s="294"/>
      <c r="AF277" s="294"/>
      <c r="AG277" s="294"/>
      <c r="AH277" s="294"/>
      <c r="AI277" s="294"/>
      <c r="AJ277" s="294"/>
      <c r="AK277" s="294"/>
      <c r="AL277" s="294"/>
      <c r="AM277" s="294"/>
      <c r="AN277" s="294"/>
      <c r="AO277" s="294"/>
      <c r="AP277" s="294"/>
      <c r="AQ277" s="294"/>
      <c r="AR277" s="294"/>
      <c r="AS277" s="294"/>
      <c r="AT277" s="294"/>
      <c r="AU277" s="294"/>
      <c r="AV277" s="294"/>
      <c r="AW277" s="294"/>
      <c r="AX277" s="294"/>
      <c r="AY277" s="294"/>
      <c r="AZ277" s="294"/>
      <c r="BA277" s="294"/>
      <c r="BB277" s="294"/>
      <c r="BC277" s="294"/>
      <c r="BD277" s="294"/>
      <c r="BE277" s="294"/>
      <c r="BF277" s="294"/>
      <c r="BG277" s="294"/>
      <c r="BH277" s="294"/>
      <c r="BI277" s="294"/>
      <c r="BJ277" s="294"/>
      <c r="BK277" s="294"/>
      <c r="BL277" s="294"/>
      <c r="BM277" s="294"/>
      <c r="BN277" s="294"/>
      <c r="BO277" s="294"/>
    </row>
    <row r="278">
      <c r="A278" s="294"/>
      <c r="B278" s="333"/>
      <c r="D278" s="134"/>
      <c r="E278" s="294"/>
      <c r="I278" s="294"/>
      <c r="J278" s="294"/>
      <c r="N278" s="294"/>
      <c r="O278" s="294"/>
      <c r="P278" s="294"/>
      <c r="Q278" s="294"/>
      <c r="R278" s="294"/>
      <c r="S278" s="294"/>
      <c r="T278" s="294"/>
      <c r="U278" s="294"/>
      <c r="V278" s="294"/>
      <c r="W278" s="294"/>
      <c r="X278" s="294"/>
      <c r="Y278" s="294"/>
      <c r="Z278" s="294"/>
      <c r="AA278" s="294"/>
      <c r="AB278" s="294"/>
      <c r="AC278" s="294"/>
      <c r="AD278" s="294"/>
      <c r="AE278" s="294"/>
      <c r="AF278" s="294"/>
      <c r="AG278" s="294"/>
      <c r="AH278" s="294"/>
      <c r="AI278" s="294"/>
      <c r="AJ278" s="294"/>
      <c r="AK278" s="294"/>
      <c r="AL278" s="294"/>
      <c r="AM278" s="294"/>
      <c r="AN278" s="294"/>
      <c r="AO278" s="294"/>
      <c r="AP278" s="294"/>
      <c r="AQ278" s="294"/>
      <c r="AR278" s="294"/>
      <c r="AS278" s="294"/>
      <c r="AT278" s="294"/>
      <c r="AU278" s="294"/>
      <c r="AV278" s="294"/>
      <c r="AW278" s="294"/>
      <c r="AX278" s="294"/>
      <c r="AY278" s="294"/>
      <c r="AZ278" s="294"/>
      <c r="BA278" s="294"/>
      <c r="BB278" s="294"/>
      <c r="BC278" s="294"/>
      <c r="BD278" s="294"/>
      <c r="BE278" s="294"/>
      <c r="BF278" s="294"/>
      <c r="BG278" s="294"/>
      <c r="BH278" s="294"/>
      <c r="BI278" s="294"/>
      <c r="BJ278" s="294"/>
      <c r="BK278" s="294"/>
      <c r="BL278" s="294"/>
      <c r="BM278" s="294"/>
      <c r="BN278" s="294"/>
      <c r="BO278" s="294"/>
    </row>
    <row r="279">
      <c r="A279" s="294"/>
      <c r="B279" s="333"/>
      <c r="D279" s="134"/>
      <c r="E279" s="294"/>
      <c r="I279" s="294"/>
      <c r="J279" s="294"/>
      <c r="N279" s="294"/>
      <c r="O279" s="294"/>
      <c r="P279" s="294"/>
      <c r="Q279" s="294"/>
      <c r="R279" s="294"/>
      <c r="S279" s="294"/>
      <c r="T279" s="294"/>
      <c r="U279" s="294"/>
      <c r="V279" s="294"/>
      <c r="W279" s="294"/>
      <c r="X279" s="294"/>
      <c r="Y279" s="294"/>
      <c r="Z279" s="294"/>
      <c r="AA279" s="294"/>
      <c r="AB279" s="294"/>
      <c r="AC279" s="294"/>
      <c r="AD279" s="294"/>
      <c r="AE279" s="294"/>
      <c r="AF279" s="294"/>
      <c r="AG279" s="294"/>
      <c r="AH279" s="294"/>
      <c r="AI279" s="294"/>
      <c r="AJ279" s="294"/>
      <c r="AK279" s="294"/>
      <c r="AL279" s="294"/>
      <c r="AM279" s="294"/>
      <c r="AN279" s="294"/>
      <c r="AO279" s="294"/>
      <c r="AP279" s="294"/>
      <c r="AQ279" s="294"/>
      <c r="AR279" s="294"/>
      <c r="AS279" s="294"/>
      <c r="AT279" s="294"/>
      <c r="AU279" s="294"/>
      <c r="AV279" s="294"/>
      <c r="AW279" s="294"/>
      <c r="AX279" s="294"/>
      <c r="AY279" s="294"/>
      <c r="AZ279" s="294"/>
      <c r="BA279" s="294"/>
      <c r="BB279" s="294"/>
      <c r="BC279" s="294"/>
      <c r="BD279" s="294"/>
      <c r="BE279" s="294"/>
      <c r="BF279" s="294"/>
      <c r="BG279" s="294"/>
      <c r="BH279" s="294"/>
      <c r="BI279" s="294"/>
      <c r="BJ279" s="294"/>
      <c r="BK279" s="294"/>
      <c r="BL279" s="294"/>
      <c r="BM279" s="294"/>
      <c r="BN279" s="294"/>
      <c r="BO279" s="294"/>
    </row>
    <row r="280">
      <c r="A280" s="294"/>
      <c r="B280" s="333"/>
      <c r="D280" s="134"/>
      <c r="E280" s="294"/>
      <c r="I280" s="294"/>
      <c r="J280" s="294"/>
      <c r="N280" s="294"/>
      <c r="O280" s="294"/>
      <c r="P280" s="294"/>
      <c r="Q280" s="294"/>
      <c r="R280" s="294"/>
      <c r="S280" s="294"/>
      <c r="T280" s="294"/>
      <c r="U280" s="294"/>
      <c r="V280" s="294"/>
      <c r="W280" s="294"/>
      <c r="X280" s="294"/>
      <c r="Y280" s="294"/>
      <c r="Z280" s="294"/>
      <c r="AA280" s="294"/>
      <c r="AB280" s="294"/>
      <c r="AC280" s="294"/>
      <c r="AD280" s="294"/>
      <c r="AE280" s="294"/>
      <c r="AF280" s="294"/>
      <c r="AG280" s="294"/>
      <c r="AH280" s="294"/>
      <c r="AI280" s="294"/>
      <c r="AJ280" s="294"/>
      <c r="AK280" s="294"/>
      <c r="AL280" s="294"/>
      <c r="AM280" s="294"/>
      <c r="AN280" s="294"/>
      <c r="AO280" s="294"/>
      <c r="AP280" s="294"/>
      <c r="AQ280" s="294"/>
      <c r="AR280" s="294"/>
      <c r="AS280" s="294"/>
      <c r="AT280" s="294"/>
      <c r="AU280" s="294"/>
      <c r="AV280" s="294"/>
      <c r="AW280" s="294"/>
      <c r="AX280" s="294"/>
      <c r="AY280" s="294"/>
      <c r="AZ280" s="294"/>
      <c r="BA280" s="294"/>
      <c r="BB280" s="294"/>
      <c r="BC280" s="294"/>
      <c r="BD280" s="294"/>
      <c r="BE280" s="294"/>
      <c r="BF280" s="294"/>
      <c r="BG280" s="294"/>
      <c r="BH280" s="294"/>
      <c r="BI280" s="294"/>
      <c r="BJ280" s="294"/>
      <c r="BK280" s="294"/>
      <c r="BL280" s="294"/>
      <c r="BM280" s="294"/>
      <c r="BN280" s="294"/>
      <c r="BO280" s="294"/>
    </row>
    <row r="281">
      <c r="A281" s="294"/>
      <c r="B281" s="333"/>
      <c r="D281" s="134"/>
      <c r="E281" s="294"/>
      <c r="I281" s="294"/>
      <c r="J281" s="294"/>
      <c r="N281" s="294"/>
      <c r="O281" s="294"/>
      <c r="P281" s="294"/>
      <c r="Q281" s="294"/>
      <c r="R281" s="294"/>
      <c r="S281" s="294"/>
      <c r="T281" s="294"/>
      <c r="U281" s="294"/>
      <c r="V281" s="294"/>
      <c r="W281" s="294"/>
      <c r="X281" s="294"/>
      <c r="Y281" s="294"/>
      <c r="Z281" s="294"/>
      <c r="AA281" s="294"/>
      <c r="AB281" s="294"/>
      <c r="AC281" s="294"/>
      <c r="AD281" s="294"/>
      <c r="AE281" s="294"/>
      <c r="AF281" s="294"/>
      <c r="AG281" s="294"/>
      <c r="AH281" s="294"/>
      <c r="AI281" s="294"/>
      <c r="AJ281" s="294"/>
      <c r="AK281" s="294"/>
      <c r="AL281" s="294"/>
      <c r="AM281" s="294"/>
      <c r="AN281" s="294"/>
      <c r="AO281" s="294"/>
      <c r="AP281" s="294"/>
      <c r="AQ281" s="294"/>
      <c r="AR281" s="294"/>
      <c r="AS281" s="294"/>
      <c r="AT281" s="294"/>
      <c r="AU281" s="294"/>
      <c r="AV281" s="294"/>
      <c r="AW281" s="294"/>
      <c r="AX281" s="294"/>
      <c r="AY281" s="294"/>
      <c r="AZ281" s="294"/>
      <c r="BA281" s="294"/>
      <c r="BB281" s="294"/>
      <c r="BC281" s="294"/>
      <c r="BD281" s="294"/>
      <c r="BE281" s="294"/>
      <c r="BF281" s="294"/>
      <c r="BG281" s="294"/>
      <c r="BH281" s="294"/>
      <c r="BI281" s="294"/>
      <c r="BJ281" s="294"/>
      <c r="BK281" s="294"/>
      <c r="BL281" s="294"/>
      <c r="BM281" s="294"/>
      <c r="BN281" s="294"/>
      <c r="BO281" s="294"/>
    </row>
    <row r="282">
      <c r="A282" s="294"/>
      <c r="B282" s="333"/>
      <c r="D282" s="134"/>
      <c r="E282" s="294"/>
      <c r="I282" s="294"/>
      <c r="J282" s="294"/>
      <c r="N282" s="294"/>
      <c r="O282" s="294"/>
      <c r="P282" s="294"/>
      <c r="Q282" s="294"/>
      <c r="R282" s="294"/>
      <c r="S282" s="294"/>
      <c r="T282" s="294"/>
      <c r="U282" s="294"/>
      <c r="V282" s="294"/>
      <c r="W282" s="294"/>
      <c r="X282" s="294"/>
      <c r="Y282" s="294"/>
      <c r="Z282" s="294"/>
      <c r="AA282" s="294"/>
      <c r="AB282" s="294"/>
      <c r="AC282" s="294"/>
      <c r="AD282" s="294"/>
      <c r="AE282" s="294"/>
      <c r="AF282" s="294"/>
      <c r="AG282" s="294"/>
      <c r="AH282" s="294"/>
      <c r="AI282" s="294"/>
      <c r="AJ282" s="294"/>
      <c r="AK282" s="294"/>
      <c r="AL282" s="294"/>
      <c r="AM282" s="294"/>
      <c r="AN282" s="294"/>
      <c r="AO282" s="294"/>
      <c r="AP282" s="294"/>
      <c r="AQ282" s="294"/>
      <c r="AR282" s="294"/>
      <c r="AS282" s="294"/>
      <c r="AT282" s="294"/>
      <c r="AU282" s="294"/>
      <c r="AV282" s="294"/>
      <c r="AW282" s="294"/>
      <c r="AX282" s="294"/>
      <c r="AY282" s="294"/>
      <c r="AZ282" s="294"/>
      <c r="BA282" s="294"/>
      <c r="BB282" s="294"/>
      <c r="BC282" s="294"/>
      <c r="BD282" s="294"/>
      <c r="BE282" s="294"/>
      <c r="BF282" s="294"/>
      <c r="BG282" s="294"/>
      <c r="BH282" s="294"/>
      <c r="BI282" s="294"/>
      <c r="BJ282" s="294"/>
      <c r="BK282" s="294"/>
      <c r="BL282" s="294"/>
      <c r="BM282" s="294"/>
      <c r="BN282" s="294"/>
      <c r="BO282" s="294"/>
    </row>
    <row r="283">
      <c r="A283" s="294"/>
      <c r="B283" s="333"/>
      <c r="D283" s="134"/>
      <c r="E283" s="294"/>
      <c r="I283" s="294"/>
      <c r="J283" s="294"/>
      <c r="N283" s="294"/>
      <c r="O283" s="294"/>
      <c r="P283" s="294"/>
      <c r="Q283" s="294"/>
      <c r="R283" s="294"/>
      <c r="S283" s="294"/>
      <c r="T283" s="294"/>
      <c r="U283" s="294"/>
      <c r="V283" s="294"/>
      <c r="W283" s="294"/>
      <c r="X283" s="294"/>
      <c r="Y283" s="294"/>
      <c r="Z283" s="294"/>
      <c r="AA283" s="294"/>
      <c r="AB283" s="294"/>
      <c r="AC283" s="294"/>
      <c r="AD283" s="294"/>
      <c r="AE283" s="294"/>
      <c r="AF283" s="294"/>
      <c r="AG283" s="294"/>
      <c r="AH283" s="294"/>
      <c r="AI283" s="294"/>
      <c r="AJ283" s="294"/>
      <c r="AK283" s="294"/>
      <c r="AL283" s="294"/>
      <c r="AM283" s="294"/>
      <c r="AN283" s="294"/>
      <c r="AO283" s="294"/>
      <c r="AP283" s="294"/>
      <c r="AQ283" s="294"/>
      <c r="AR283" s="294"/>
      <c r="AS283" s="294"/>
      <c r="AT283" s="294"/>
      <c r="AU283" s="294"/>
      <c r="AV283" s="294"/>
      <c r="AW283" s="294"/>
      <c r="AX283" s="294"/>
      <c r="AY283" s="294"/>
      <c r="AZ283" s="294"/>
      <c r="BA283" s="294"/>
      <c r="BB283" s="294"/>
      <c r="BC283" s="294"/>
      <c r="BD283" s="294"/>
      <c r="BE283" s="294"/>
      <c r="BF283" s="294"/>
      <c r="BG283" s="294"/>
      <c r="BH283" s="294"/>
      <c r="BI283" s="294"/>
      <c r="BJ283" s="294"/>
      <c r="BK283" s="294"/>
      <c r="BL283" s="294"/>
      <c r="BM283" s="294"/>
      <c r="BN283" s="294"/>
      <c r="BO283" s="294"/>
    </row>
    <row r="284">
      <c r="A284" s="294"/>
      <c r="B284" s="333"/>
      <c r="D284" s="134"/>
      <c r="E284" s="294"/>
      <c r="I284" s="294"/>
      <c r="J284" s="294"/>
      <c r="N284" s="294"/>
      <c r="O284" s="294"/>
      <c r="P284" s="294"/>
      <c r="Q284" s="294"/>
      <c r="R284" s="294"/>
      <c r="S284" s="294"/>
      <c r="T284" s="294"/>
      <c r="U284" s="294"/>
      <c r="V284" s="294"/>
      <c r="W284" s="294"/>
      <c r="X284" s="294"/>
      <c r="Y284" s="294"/>
      <c r="Z284" s="294"/>
      <c r="AA284" s="294"/>
      <c r="AB284" s="294"/>
      <c r="AC284" s="294"/>
      <c r="AD284" s="294"/>
      <c r="AE284" s="294"/>
      <c r="AF284" s="294"/>
      <c r="AG284" s="294"/>
      <c r="AH284" s="294"/>
      <c r="AI284" s="294"/>
      <c r="AJ284" s="294"/>
      <c r="AK284" s="294"/>
      <c r="AL284" s="294"/>
      <c r="AM284" s="294"/>
      <c r="AN284" s="294"/>
      <c r="AO284" s="294"/>
      <c r="AP284" s="294"/>
      <c r="AQ284" s="294"/>
      <c r="AR284" s="294"/>
      <c r="AS284" s="294"/>
      <c r="AT284" s="294"/>
      <c r="AU284" s="294"/>
      <c r="AV284" s="294"/>
      <c r="AW284" s="294"/>
      <c r="AX284" s="294"/>
      <c r="AY284" s="294"/>
      <c r="AZ284" s="294"/>
      <c r="BA284" s="294"/>
      <c r="BB284" s="294"/>
      <c r="BC284" s="294"/>
      <c r="BD284" s="294"/>
      <c r="BE284" s="294"/>
      <c r="BF284" s="294"/>
      <c r="BG284" s="294"/>
      <c r="BH284" s="294"/>
      <c r="BI284" s="294"/>
      <c r="BJ284" s="294"/>
      <c r="BK284" s="294"/>
      <c r="BL284" s="294"/>
      <c r="BM284" s="294"/>
      <c r="BN284" s="294"/>
      <c r="BO284" s="294"/>
    </row>
    <row r="285">
      <c r="A285" s="294"/>
      <c r="B285" s="333"/>
      <c r="D285" s="134"/>
      <c r="E285" s="294"/>
      <c r="I285" s="294"/>
      <c r="J285" s="294"/>
      <c r="N285" s="294"/>
      <c r="O285" s="294"/>
      <c r="P285" s="294"/>
      <c r="Q285" s="294"/>
      <c r="R285" s="294"/>
      <c r="S285" s="294"/>
      <c r="T285" s="294"/>
      <c r="U285" s="294"/>
      <c r="V285" s="294"/>
      <c r="W285" s="294"/>
      <c r="X285" s="294"/>
      <c r="Y285" s="294"/>
      <c r="Z285" s="294"/>
      <c r="AA285" s="294"/>
      <c r="AB285" s="294"/>
      <c r="AC285" s="294"/>
      <c r="AD285" s="294"/>
      <c r="AE285" s="294"/>
      <c r="AF285" s="294"/>
      <c r="AG285" s="294"/>
      <c r="AH285" s="294"/>
      <c r="AI285" s="294"/>
      <c r="AJ285" s="294"/>
      <c r="AK285" s="294"/>
      <c r="AL285" s="294"/>
      <c r="AM285" s="294"/>
      <c r="AN285" s="294"/>
      <c r="AO285" s="294"/>
      <c r="AP285" s="294"/>
      <c r="AQ285" s="294"/>
      <c r="AR285" s="294"/>
      <c r="AS285" s="294"/>
      <c r="AT285" s="294"/>
      <c r="AU285" s="294"/>
      <c r="AV285" s="294"/>
      <c r="AW285" s="294"/>
      <c r="AX285" s="294"/>
      <c r="AY285" s="294"/>
      <c r="AZ285" s="294"/>
      <c r="BA285" s="294"/>
      <c r="BB285" s="294"/>
      <c r="BC285" s="294"/>
      <c r="BD285" s="294"/>
      <c r="BE285" s="294"/>
      <c r="BF285" s="294"/>
      <c r="BG285" s="294"/>
      <c r="BH285" s="294"/>
      <c r="BI285" s="294"/>
      <c r="BJ285" s="294"/>
      <c r="BK285" s="294"/>
      <c r="BL285" s="294"/>
      <c r="BM285" s="294"/>
      <c r="BN285" s="294"/>
      <c r="BO285" s="294"/>
    </row>
    <row r="286">
      <c r="A286" s="294"/>
      <c r="B286" s="333"/>
      <c r="D286" s="134"/>
      <c r="E286" s="294"/>
      <c r="I286" s="294"/>
      <c r="J286" s="294"/>
      <c r="N286" s="294"/>
      <c r="O286" s="294"/>
      <c r="P286" s="294"/>
      <c r="Q286" s="294"/>
      <c r="R286" s="294"/>
      <c r="S286" s="294"/>
      <c r="T286" s="294"/>
      <c r="U286" s="294"/>
      <c r="V286" s="294"/>
      <c r="W286" s="294"/>
      <c r="X286" s="294"/>
      <c r="Y286" s="294"/>
      <c r="Z286" s="294"/>
      <c r="AA286" s="294"/>
      <c r="AB286" s="294"/>
      <c r="AC286" s="294"/>
      <c r="AD286" s="294"/>
      <c r="AE286" s="294"/>
      <c r="AF286" s="294"/>
      <c r="AG286" s="294"/>
      <c r="AH286" s="294"/>
      <c r="AI286" s="294"/>
      <c r="AJ286" s="294"/>
      <c r="AK286" s="294"/>
      <c r="AL286" s="294"/>
      <c r="AM286" s="294"/>
      <c r="AN286" s="294"/>
      <c r="AO286" s="294"/>
      <c r="AP286" s="294"/>
      <c r="AQ286" s="294"/>
      <c r="AR286" s="294"/>
      <c r="AS286" s="294"/>
      <c r="AT286" s="294"/>
      <c r="AU286" s="294"/>
      <c r="AV286" s="294"/>
      <c r="AW286" s="294"/>
      <c r="AX286" s="294"/>
      <c r="AY286" s="294"/>
      <c r="AZ286" s="294"/>
      <c r="BA286" s="294"/>
      <c r="BB286" s="294"/>
      <c r="BC286" s="294"/>
      <c r="BD286" s="294"/>
      <c r="BE286" s="294"/>
      <c r="BF286" s="294"/>
      <c r="BG286" s="294"/>
      <c r="BH286" s="294"/>
      <c r="BI286" s="294"/>
      <c r="BJ286" s="294"/>
      <c r="BK286" s="294"/>
      <c r="BL286" s="294"/>
      <c r="BM286" s="294"/>
      <c r="BN286" s="294"/>
      <c r="BO286" s="294"/>
    </row>
    <row r="287">
      <c r="A287" s="294"/>
      <c r="B287" s="333"/>
      <c r="D287" s="134"/>
      <c r="E287" s="294"/>
      <c r="I287" s="294"/>
      <c r="J287" s="294"/>
      <c r="N287" s="294"/>
      <c r="O287" s="294"/>
      <c r="P287" s="294"/>
      <c r="Q287" s="294"/>
      <c r="R287" s="294"/>
      <c r="S287" s="294"/>
      <c r="T287" s="294"/>
      <c r="U287" s="294"/>
      <c r="V287" s="294"/>
      <c r="W287" s="294"/>
      <c r="X287" s="294"/>
      <c r="Y287" s="294"/>
      <c r="Z287" s="294"/>
      <c r="AA287" s="294"/>
      <c r="AB287" s="294"/>
      <c r="AC287" s="294"/>
      <c r="AD287" s="294"/>
      <c r="AE287" s="294"/>
      <c r="AF287" s="294"/>
      <c r="AG287" s="294"/>
      <c r="AH287" s="294"/>
      <c r="AI287" s="294"/>
      <c r="AJ287" s="294"/>
      <c r="AK287" s="294"/>
      <c r="AL287" s="294"/>
      <c r="AM287" s="294"/>
      <c r="AN287" s="294"/>
      <c r="AO287" s="294"/>
      <c r="AP287" s="294"/>
      <c r="AQ287" s="294"/>
      <c r="AR287" s="294"/>
      <c r="AS287" s="294"/>
      <c r="AT287" s="294"/>
      <c r="AU287" s="294"/>
      <c r="AV287" s="294"/>
      <c r="AW287" s="294"/>
      <c r="AX287" s="294"/>
      <c r="AY287" s="294"/>
      <c r="AZ287" s="294"/>
      <c r="BA287" s="294"/>
      <c r="BB287" s="294"/>
      <c r="BC287" s="294"/>
      <c r="BD287" s="294"/>
      <c r="BE287" s="294"/>
      <c r="BF287" s="294"/>
      <c r="BG287" s="294"/>
      <c r="BH287" s="294"/>
      <c r="BI287" s="294"/>
      <c r="BJ287" s="294"/>
      <c r="BK287" s="294"/>
      <c r="BL287" s="294"/>
      <c r="BM287" s="294"/>
      <c r="BN287" s="294"/>
      <c r="BO287" s="294"/>
    </row>
    <row r="288">
      <c r="A288" s="294"/>
      <c r="B288" s="333"/>
      <c r="D288" s="134"/>
      <c r="E288" s="294"/>
      <c r="I288" s="294"/>
      <c r="J288" s="294"/>
      <c r="N288" s="294"/>
      <c r="O288" s="294"/>
      <c r="P288" s="294"/>
      <c r="Q288" s="294"/>
      <c r="R288" s="294"/>
      <c r="S288" s="294"/>
      <c r="T288" s="294"/>
      <c r="U288" s="294"/>
      <c r="V288" s="294"/>
      <c r="W288" s="294"/>
      <c r="X288" s="294"/>
      <c r="Y288" s="294"/>
      <c r="Z288" s="294"/>
      <c r="AA288" s="294"/>
      <c r="AB288" s="294"/>
      <c r="AC288" s="294"/>
      <c r="AD288" s="294"/>
      <c r="AE288" s="294"/>
      <c r="AF288" s="294"/>
      <c r="AG288" s="294"/>
      <c r="AH288" s="294"/>
      <c r="AI288" s="294"/>
      <c r="AJ288" s="294"/>
      <c r="AK288" s="294"/>
      <c r="AL288" s="294"/>
      <c r="AM288" s="294"/>
      <c r="AN288" s="294"/>
      <c r="AO288" s="294"/>
      <c r="AP288" s="294"/>
      <c r="AQ288" s="294"/>
      <c r="AR288" s="294"/>
      <c r="AS288" s="294"/>
      <c r="AT288" s="294"/>
      <c r="AU288" s="294"/>
      <c r="AV288" s="294"/>
      <c r="AW288" s="294"/>
      <c r="AX288" s="294"/>
      <c r="AY288" s="294"/>
      <c r="AZ288" s="294"/>
      <c r="BA288" s="294"/>
      <c r="BB288" s="294"/>
      <c r="BC288" s="294"/>
      <c r="BD288" s="294"/>
      <c r="BE288" s="294"/>
      <c r="BF288" s="294"/>
      <c r="BG288" s="294"/>
      <c r="BH288" s="294"/>
      <c r="BI288" s="294"/>
      <c r="BJ288" s="294"/>
      <c r="BK288" s="294"/>
      <c r="BL288" s="294"/>
      <c r="BM288" s="294"/>
      <c r="BN288" s="294"/>
      <c r="BO288" s="294"/>
    </row>
    <row r="289">
      <c r="A289" s="294"/>
      <c r="B289" s="333"/>
      <c r="D289" s="134"/>
      <c r="E289" s="294"/>
      <c r="I289" s="294"/>
      <c r="J289" s="294"/>
      <c r="N289" s="294"/>
      <c r="O289" s="294"/>
      <c r="P289" s="294"/>
      <c r="Q289" s="294"/>
      <c r="R289" s="294"/>
      <c r="S289" s="294"/>
      <c r="T289" s="294"/>
      <c r="U289" s="294"/>
      <c r="V289" s="294"/>
      <c r="W289" s="294"/>
      <c r="X289" s="294"/>
      <c r="Y289" s="294"/>
      <c r="Z289" s="294"/>
      <c r="AA289" s="294"/>
      <c r="AB289" s="294"/>
      <c r="AC289" s="294"/>
      <c r="AD289" s="294"/>
      <c r="AE289" s="294"/>
      <c r="AF289" s="294"/>
      <c r="AG289" s="294"/>
      <c r="AH289" s="294"/>
      <c r="AI289" s="294"/>
      <c r="AJ289" s="294"/>
      <c r="AK289" s="294"/>
      <c r="AL289" s="294"/>
      <c r="AM289" s="294"/>
      <c r="AN289" s="294"/>
      <c r="AO289" s="294"/>
      <c r="AP289" s="294"/>
      <c r="AQ289" s="294"/>
      <c r="AR289" s="294"/>
      <c r="AS289" s="294"/>
      <c r="AT289" s="294"/>
      <c r="AU289" s="294"/>
      <c r="AV289" s="294"/>
      <c r="AW289" s="294"/>
      <c r="AX289" s="294"/>
      <c r="AY289" s="294"/>
      <c r="AZ289" s="294"/>
      <c r="BA289" s="294"/>
      <c r="BB289" s="294"/>
      <c r="BC289" s="294"/>
      <c r="BD289" s="294"/>
      <c r="BE289" s="294"/>
      <c r="BF289" s="294"/>
      <c r="BG289" s="294"/>
      <c r="BH289" s="294"/>
      <c r="BI289" s="294"/>
      <c r="BJ289" s="294"/>
      <c r="BK289" s="294"/>
      <c r="BL289" s="294"/>
      <c r="BM289" s="294"/>
      <c r="BN289" s="294"/>
      <c r="BO289" s="294"/>
    </row>
    <row r="290">
      <c r="A290" s="294"/>
      <c r="B290" s="333"/>
      <c r="D290" s="134"/>
      <c r="E290" s="294"/>
      <c r="I290" s="294"/>
      <c r="J290" s="294"/>
      <c r="N290" s="294"/>
      <c r="O290" s="294"/>
      <c r="P290" s="294"/>
      <c r="Q290" s="294"/>
      <c r="R290" s="294"/>
      <c r="S290" s="294"/>
      <c r="T290" s="294"/>
      <c r="U290" s="294"/>
      <c r="V290" s="294"/>
      <c r="W290" s="294"/>
      <c r="X290" s="294"/>
      <c r="Y290" s="294"/>
      <c r="Z290" s="294"/>
      <c r="AA290" s="294"/>
      <c r="AB290" s="294"/>
      <c r="AC290" s="294"/>
      <c r="AD290" s="294"/>
      <c r="AE290" s="294"/>
      <c r="AF290" s="294"/>
      <c r="AG290" s="294"/>
      <c r="AH290" s="294"/>
      <c r="AI290" s="294"/>
      <c r="AJ290" s="294"/>
      <c r="AK290" s="294"/>
      <c r="AL290" s="294"/>
      <c r="AM290" s="294"/>
      <c r="AN290" s="294"/>
      <c r="AO290" s="294"/>
      <c r="AP290" s="294"/>
      <c r="AQ290" s="294"/>
      <c r="AR290" s="294"/>
      <c r="AS290" s="294"/>
      <c r="AT290" s="294"/>
      <c r="AU290" s="294"/>
      <c r="AV290" s="294"/>
      <c r="AW290" s="294"/>
      <c r="AX290" s="294"/>
      <c r="AY290" s="294"/>
      <c r="AZ290" s="294"/>
      <c r="BA290" s="294"/>
      <c r="BB290" s="294"/>
      <c r="BC290" s="294"/>
      <c r="BD290" s="294"/>
      <c r="BE290" s="294"/>
      <c r="BF290" s="294"/>
      <c r="BG290" s="294"/>
      <c r="BH290" s="294"/>
      <c r="BI290" s="294"/>
      <c r="BJ290" s="294"/>
      <c r="BK290" s="294"/>
      <c r="BL290" s="294"/>
      <c r="BM290" s="294"/>
      <c r="BN290" s="294"/>
      <c r="BO290" s="294"/>
    </row>
    <row r="291">
      <c r="A291" s="294"/>
      <c r="B291" s="333"/>
      <c r="D291" s="134"/>
      <c r="E291" s="294"/>
      <c r="I291" s="294"/>
      <c r="J291" s="294"/>
      <c r="N291" s="294"/>
      <c r="O291" s="294"/>
      <c r="P291" s="294"/>
      <c r="Q291" s="294"/>
      <c r="R291" s="294"/>
      <c r="S291" s="294"/>
      <c r="T291" s="294"/>
      <c r="U291" s="294"/>
      <c r="V291" s="294"/>
      <c r="W291" s="294"/>
      <c r="X291" s="294"/>
      <c r="Y291" s="294"/>
      <c r="Z291" s="294"/>
      <c r="AA291" s="294"/>
      <c r="AB291" s="294"/>
      <c r="AC291" s="294"/>
      <c r="AD291" s="294"/>
      <c r="AE291" s="294"/>
      <c r="AF291" s="294"/>
      <c r="AG291" s="294"/>
      <c r="AH291" s="294"/>
      <c r="AI291" s="294"/>
      <c r="AJ291" s="294"/>
      <c r="AK291" s="294"/>
      <c r="AL291" s="294"/>
      <c r="AM291" s="294"/>
      <c r="AN291" s="294"/>
      <c r="AO291" s="294"/>
      <c r="AP291" s="294"/>
      <c r="AQ291" s="294"/>
      <c r="AR291" s="294"/>
      <c r="AS291" s="294"/>
      <c r="AT291" s="294"/>
      <c r="AU291" s="294"/>
      <c r="AV291" s="294"/>
      <c r="AW291" s="294"/>
      <c r="AX291" s="294"/>
      <c r="AY291" s="294"/>
      <c r="AZ291" s="294"/>
      <c r="BA291" s="294"/>
      <c r="BB291" s="294"/>
      <c r="BC291" s="294"/>
      <c r="BD291" s="294"/>
      <c r="BE291" s="294"/>
      <c r="BF291" s="294"/>
      <c r="BG291" s="294"/>
      <c r="BH291" s="294"/>
      <c r="BI291" s="294"/>
      <c r="BJ291" s="294"/>
      <c r="BK291" s="294"/>
      <c r="BL291" s="294"/>
      <c r="BM291" s="294"/>
      <c r="BN291" s="294"/>
      <c r="BO291" s="294"/>
    </row>
    <row r="292">
      <c r="A292" s="294"/>
      <c r="B292" s="333"/>
      <c r="D292" s="134"/>
      <c r="E292" s="294"/>
      <c r="I292" s="294"/>
      <c r="J292" s="294"/>
      <c r="N292" s="294"/>
      <c r="O292" s="294"/>
      <c r="P292" s="294"/>
      <c r="Q292" s="294"/>
      <c r="R292" s="294"/>
      <c r="S292" s="294"/>
      <c r="T292" s="294"/>
      <c r="U292" s="294"/>
      <c r="V292" s="294"/>
      <c r="W292" s="294"/>
      <c r="X292" s="294"/>
      <c r="Y292" s="294"/>
      <c r="Z292" s="294"/>
      <c r="AA292" s="294"/>
      <c r="AB292" s="294"/>
      <c r="AC292" s="294"/>
      <c r="AD292" s="294"/>
      <c r="AE292" s="294"/>
      <c r="AF292" s="294"/>
      <c r="AG292" s="294"/>
      <c r="AH292" s="294"/>
      <c r="AI292" s="294"/>
      <c r="AJ292" s="294"/>
      <c r="AK292" s="294"/>
      <c r="AL292" s="294"/>
      <c r="AM292" s="294"/>
      <c r="AN292" s="294"/>
      <c r="AO292" s="294"/>
      <c r="AP292" s="294"/>
      <c r="AQ292" s="294"/>
      <c r="AR292" s="294"/>
      <c r="AS292" s="294"/>
      <c r="AT292" s="294"/>
      <c r="AU292" s="294"/>
      <c r="AV292" s="294"/>
      <c r="AW292" s="294"/>
      <c r="AX292" s="294"/>
      <c r="AY292" s="294"/>
      <c r="AZ292" s="294"/>
      <c r="BA292" s="294"/>
      <c r="BB292" s="294"/>
      <c r="BC292" s="294"/>
      <c r="BD292" s="294"/>
      <c r="BE292" s="294"/>
      <c r="BF292" s="294"/>
      <c r="BG292" s="294"/>
      <c r="BH292" s="294"/>
      <c r="BI292" s="294"/>
      <c r="BJ292" s="294"/>
      <c r="BK292" s="294"/>
      <c r="BL292" s="294"/>
      <c r="BM292" s="294"/>
      <c r="BN292" s="294"/>
      <c r="BO292" s="294"/>
    </row>
    <row r="293">
      <c r="A293" s="294"/>
      <c r="B293" s="333"/>
      <c r="D293" s="134"/>
      <c r="E293" s="294"/>
      <c r="I293" s="294"/>
      <c r="J293" s="294"/>
      <c r="N293" s="294"/>
      <c r="O293" s="294"/>
      <c r="P293" s="294"/>
      <c r="Q293" s="294"/>
      <c r="R293" s="294"/>
      <c r="S293" s="294"/>
      <c r="T293" s="294"/>
      <c r="U293" s="294"/>
      <c r="V293" s="294"/>
      <c r="W293" s="294"/>
      <c r="X293" s="294"/>
      <c r="Y293" s="294"/>
      <c r="Z293" s="294"/>
      <c r="AA293" s="294"/>
      <c r="AB293" s="294"/>
      <c r="AC293" s="294"/>
      <c r="AD293" s="294"/>
      <c r="AE293" s="294"/>
      <c r="AF293" s="294"/>
      <c r="AG293" s="294"/>
      <c r="AH293" s="294"/>
      <c r="AI293" s="294"/>
      <c r="AJ293" s="294"/>
      <c r="AK293" s="294"/>
      <c r="AL293" s="294"/>
      <c r="AM293" s="294"/>
      <c r="AN293" s="294"/>
      <c r="AO293" s="294"/>
      <c r="AP293" s="294"/>
      <c r="AQ293" s="294"/>
      <c r="AR293" s="294"/>
      <c r="AS293" s="294"/>
      <c r="AT293" s="294"/>
      <c r="AU293" s="294"/>
      <c r="AV293" s="294"/>
      <c r="AW293" s="294"/>
      <c r="AX293" s="294"/>
      <c r="AY293" s="294"/>
      <c r="AZ293" s="294"/>
      <c r="BA293" s="294"/>
      <c r="BB293" s="294"/>
      <c r="BC293" s="294"/>
      <c r="BD293" s="294"/>
      <c r="BE293" s="294"/>
      <c r="BF293" s="294"/>
      <c r="BG293" s="294"/>
      <c r="BH293" s="294"/>
      <c r="BI293" s="294"/>
      <c r="BJ293" s="294"/>
      <c r="BK293" s="294"/>
      <c r="BL293" s="294"/>
      <c r="BM293" s="294"/>
      <c r="BN293" s="294"/>
      <c r="BO293" s="294"/>
    </row>
    <row r="294">
      <c r="A294" s="294"/>
      <c r="B294" s="333"/>
      <c r="D294" s="134"/>
      <c r="E294" s="294"/>
      <c r="I294" s="294"/>
      <c r="J294" s="294"/>
      <c r="N294" s="294"/>
      <c r="O294" s="294"/>
      <c r="P294" s="294"/>
      <c r="Q294" s="294"/>
      <c r="R294" s="294"/>
      <c r="S294" s="294"/>
      <c r="T294" s="294"/>
      <c r="U294" s="294"/>
      <c r="V294" s="294"/>
      <c r="W294" s="294"/>
      <c r="X294" s="294"/>
      <c r="Y294" s="294"/>
      <c r="Z294" s="294"/>
      <c r="AA294" s="294"/>
      <c r="AB294" s="294"/>
      <c r="AC294" s="294"/>
      <c r="AD294" s="294"/>
      <c r="AE294" s="294"/>
      <c r="AF294" s="294"/>
      <c r="AG294" s="294"/>
      <c r="AH294" s="294"/>
      <c r="AI294" s="294"/>
      <c r="AJ294" s="294"/>
      <c r="AK294" s="294"/>
      <c r="AL294" s="294"/>
      <c r="AM294" s="294"/>
      <c r="AN294" s="294"/>
      <c r="AO294" s="294"/>
      <c r="AP294" s="294"/>
      <c r="AQ294" s="294"/>
      <c r="AR294" s="294"/>
      <c r="AS294" s="294"/>
      <c r="AT294" s="294"/>
      <c r="AU294" s="294"/>
      <c r="AV294" s="294"/>
      <c r="AW294" s="294"/>
      <c r="AX294" s="294"/>
      <c r="AY294" s="294"/>
      <c r="AZ294" s="294"/>
      <c r="BA294" s="294"/>
      <c r="BB294" s="294"/>
      <c r="BC294" s="294"/>
      <c r="BD294" s="294"/>
      <c r="BE294" s="294"/>
      <c r="BF294" s="294"/>
      <c r="BG294" s="294"/>
      <c r="BH294" s="294"/>
      <c r="BI294" s="294"/>
      <c r="BJ294" s="294"/>
      <c r="BK294" s="294"/>
      <c r="BL294" s="294"/>
      <c r="BM294" s="294"/>
      <c r="BN294" s="294"/>
      <c r="BO294" s="294"/>
    </row>
    <row r="295">
      <c r="A295" s="294"/>
      <c r="B295" s="333"/>
      <c r="D295" s="134"/>
      <c r="E295" s="294"/>
      <c r="I295" s="294"/>
      <c r="J295" s="294"/>
      <c r="N295" s="294"/>
      <c r="O295" s="294"/>
      <c r="P295" s="294"/>
      <c r="Q295" s="294"/>
      <c r="R295" s="294"/>
      <c r="S295" s="294"/>
      <c r="T295" s="294"/>
      <c r="U295" s="294"/>
      <c r="V295" s="294"/>
      <c r="W295" s="294"/>
      <c r="X295" s="294"/>
      <c r="Y295" s="294"/>
      <c r="Z295" s="294"/>
      <c r="AA295" s="294"/>
      <c r="AB295" s="294"/>
      <c r="AC295" s="294"/>
      <c r="AD295" s="294"/>
      <c r="AE295" s="294"/>
      <c r="AF295" s="294"/>
      <c r="AG295" s="294"/>
      <c r="AH295" s="294"/>
      <c r="AI295" s="294"/>
      <c r="AJ295" s="294"/>
      <c r="AK295" s="294"/>
      <c r="AL295" s="294"/>
      <c r="AM295" s="294"/>
      <c r="AN295" s="294"/>
      <c r="AO295" s="294"/>
      <c r="AP295" s="294"/>
      <c r="AQ295" s="294"/>
      <c r="AR295" s="294"/>
      <c r="AS295" s="294"/>
      <c r="AT295" s="294"/>
      <c r="AU295" s="294"/>
      <c r="AV295" s="294"/>
      <c r="AW295" s="294"/>
      <c r="AX295" s="294"/>
      <c r="AY295" s="294"/>
      <c r="AZ295" s="294"/>
      <c r="BA295" s="294"/>
      <c r="BB295" s="294"/>
      <c r="BC295" s="294"/>
      <c r="BD295" s="294"/>
      <c r="BE295" s="294"/>
      <c r="BF295" s="294"/>
      <c r="BG295" s="294"/>
      <c r="BH295" s="294"/>
      <c r="BI295" s="294"/>
      <c r="BJ295" s="294"/>
      <c r="BK295" s="294"/>
      <c r="BL295" s="294"/>
      <c r="BM295" s="294"/>
      <c r="BN295" s="294"/>
      <c r="BO295" s="294"/>
    </row>
    <row r="296">
      <c r="A296" s="294"/>
      <c r="B296" s="333"/>
      <c r="D296" s="134"/>
      <c r="E296" s="294"/>
      <c r="I296" s="294"/>
      <c r="J296" s="294"/>
      <c r="N296" s="294"/>
      <c r="O296" s="294"/>
      <c r="P296" s="294"/>
      <c r="Q296" s="294"/>
      <c r="R296" s="294"/>
      <c r="S296" s="294"/>
      <c r="T296" s="294"/>
      <c r="U296" s="294"/>
      <c r="V296" s="294"/>
      <c r="W296" s="294"/>
      <c r="X296" s="294"/>
      <c r="Y296" s="294"/>
      <c r="Z296" s="294"/>
      <c r="AA296" s="294"/>
      <c r="AB296" s="294"/>
      <c r="AC296" s="294"/>
      <c r="AD296" s="294"/>
      <c r="AE296" s="294"/>
      <c r="AF296" s="294"/>
      <c r="AG296" s="294"/>
      <c r="AH296" s="294"/>
      <c r="AI296" s="294"/>
      <c r="AJ296" s="294"/>
      <c r="AK296" s="294"/>
      <c r="AL296" s="294"/>
      <c r="AM296" s="294"/>
      <c r="AN296" s="294"/>
      <c r="AO296" s="294"/>
      <c r="AP296" s="294"/>
      <c r="AQ296" s="294"/>
      <c r="AR296" s="294"/>
      <c r="AS296" s="294"/>
      <c r="AT296" s="294"/>
      <c r="AU296" s="294"/>
      <c r="AV296" s="294"/>
      <c r="AW296" s="294"/>
      <c r="AX296" s="294"/>
      <c r="AY296" s="294"/>
      <c r="AZ296" s="294"/>
      <c r="BA296" s="294"/>
      <c r="BB296" s="294"/>
      <c r="BC296" s="294"/>
      <c r="BD296" s="294"/>
      <c r="BE296" s="294"/>
      <c r="BF296" s="294"/>
      <c r="BG296" s="294"/>
      <c r="BH296" s="294"/>
      <c r="BI296" s="294"/>
      <c r="BJ296" s="294"/>
      <c r="BK296" s="294"/>
      <c r="BL296" s="294"/>
      <c r="BM296" s="294"/>
      <c r="BN296" s="294"/>
      <c r="BO296" s="294"/>
    </row>
    <row r="297">
      <c r="A297" s="294"/>
      <c r="B297" s="333"/>
      <c r="D297" s="134"/>
      <c r="E297" s="294"/>
      <c r="I297" s="294"/>
      <c r="J297" s="294"/>
      <c r="N297" s="294"/>
      <c r="O297" s="294"/>
      <c r="P297" s="294"/>
      <c r="Q297" s="294"/>
      <c r="R297" s="294"/>
      <c r="S297" s="294"/>
      <c r="T297" s="294"/>
      <c r="U297" s="294"/>
      <c r="V297" s="294"/>
      <c r="W297" s="294"/>
      <c r="X297" s="294"/>
      <c r="Y297" s="294"/>
      <c r="Z297" s="294"/>
      <c r="AA297" s="294"/>
      <c r="AB297" s="294"/>
      <c r="AC297" s="294"/>
      <c r="AD297" s="294"/>
      <c r="AE297" s="294"/>
      <c r="AF297" s="294"/>
      <c r="AG297" s="294"/>
      <c r="AH297" s="294"/>
      <c r="AI297" s="294"/>
      <c r="AJ297" s="294"/>
      <c r="AK297" s="294"/>
      <c r="AL297" s="294"/>
      <c r="AM297" s="294"/>
      <c r="AN297" s="294"/>
      <c r="AO297" s="294"/>
      <c r="AP297" s="294"/>
      <c r="AQ297" s="294"/>
      <c r="AR297" s="294"/>
      <c r="AS297" s="294"/>
      <c r="AT297" s="294"/>
      <c r="AU297" s="294"/>
      <c r="AV297" s="294"/>
      <c r="AW297" s="294"/>
      <c r="AX297" s="294"/>
      <c r="AY297" s="294"/>
      <c r="AZ297" s="294"/>
      <c r="BA297" s="294"/>
      <c r="BB297" s="294"/>
      <c r="BC297" s="294"/>
      <c r="BD297" s="294"/>
      <c r="BE297" s="294"/>
      <c r="BF297" s="294"/>
      <c r="BG297" s="294"/>
      <c r="BH297" s="294"/>
      <c r="BI297" s="294"/>
      <c r="BJ297" s="294"/>
      <c r="BK297" s="294"/>
      <c r="BL297" s="294"/>
      <c r="BM297" s="294"/>
      <c r="BN297" s="294"/>
      <c r="BO297" s="294"/>
    </row>
    <row r="298">
      <c r="A298" s="294"/>
      <c r="B298" s="333"/>
      <c r="D298" s="134"/>
      <c r="E298" s="294"/>
      <c r="I298" s="294"/>
      <c r="J298" s="294"/>
      <c r="N298" s="294"/>
      <c r="O298" s="294"/>
      <c r="P298" s="294"/>
      <c r="Q298" s="294"/>
      <c r="R298" s="294"/>
      <c r="S298" s="294"/>
      <c r="T298" s="294"/>
      <c r="U298" s="294"/>
      <c r="V298" s="294"/>
      <c r="W298" s="294"/>
      <c r="X298" s="294"/>
      <c r="Y298" s="294"/>
      <c r="Z298" s="294"/>
      <c r="AA298" s="294"/>
      <c r="AB298" s="294"/>
      <c r="AC298" s="294"/>
      <c r="AD298" s="294"/>
      <c r="AE298" s="294"/>
      <c r="AF298" s="294"/>
      <c r="AG298" s="294"/>
      <c r="AH298" s="294"/>
      <c r="AI298" s="294"/>
      <c r="AJ298" s="294"/>
      <c r="AK298" s="294"/>
      <c r="AL298" s="294"/>
      <c r="AM298" s="294"/>
      <c r="AN298" s="294"/>
      <c r="AO298" s="294"/>
      <c r="AP298" s="294"/>
      <c r="AQ298" s="294"/>
      <c r="AR298" s="294"/>
      <c r="AS298" s="294"/>
      <c r="AT298" s="294"/>
      <c r="AU298" s="294"/>
      <c r="AV298" s="294"/>
      <c r="AW298" s="294"/>
      <c r="AX298" s="294"/>
      <c r="AY298" s="294"/>
      <c r="AZ298" s="294"/>
      <c r="BA298" s="294"/>
      <c r="BB298" s="294"/>
      <c r="BC298" s="294"/>
      <c r="BD298" s="294"/>
      <c r="BE298" s="294"/>
      <c r="BF298" s="294"/>
      <c r="BG298" s="294"/>
      <c r="BH298" s="294"/>
      <c r="BI298" s="294"/>
      <c r="BJ298" s="294"/>
      <c r="BK298" s="294"/>
      <c r="BL298" s="294"/>
      <c r="BM298" s="294"/>
      <c r="BN298" s="294"/>
      <c r="BO298" s="294"/>
    </row>
    <row r="299">
      <c r="A299" s="294"/>
      <c r="B299" s="333"/>
      <c r="D299" s="134"/>
      <c r="E299" s="294"/>
      <c r="I299" s="294"/>
      <c r="J299" s="294"/>
      <c r="N299" s="294"/>
      <c r="O299" s="294"/>
      <c r="P299" s="294"/>
      <c r="Q299" s="294"/>
      <c r="R299" s="294"/>
      <c r="S299" s="294"/>
      <c r="T299" s="294"/>
      <c r="U299" s="294"/>
      <c r="V299" s="294"/>
      <c r="W299" s="294"/>
      <c r="X299" s="294"/>
      <c r="Y299" s="294"/>
      <c r="Z299" s="294"/>
      <c r="AA299" s="294"/>
      <c r="AB299" s="294"/>
      <c r="AC299" s="294"/>
      <c r="AD299" s="294"/>
      <c r="AE299" s="294"/>
      <c r="AF299" s="294"/>
      <c r="AG299" s="294"/>
      <c r="AH299" s="294"/>
      <c r="AI299" s="294"/>
      <c r="AJ299" s="294"/>
      <c r="AK299" s="294"/>
      <c r="AL299" s="294"/>
      <c r="AM299" s="294"/>
      <c r="AN299" s="294"/>
      <c r="AO299" s="294"/>
      <c r="AP299" s="294"/>
      <c r="AQ299" s="294"/>
      <c r="AR299" s="294"/>
      <c r="AS299" s="294"/>
      <c r="AT299" s="294"/>
      <c r="AU299" s="294"/>
      <c r="AV299" s="294"/>
      <c r="AW299" s="294"/>
      <c r="AX299" s="294"/>
      <c r="AY299" s="294"/>
      <c r="AZ299" s="294"/>
      <c r="BA299" s="294"/>
      <c r="BB299" s="294"/>
      <c r="BC299" s="294"/>
      <c r="BD299" s="294"/>
      <c r="BE299" s="294"/>
      <c r="BF299" s="294"/>
      <c r="BG299" s="294"/>
      <c r="BH299" s="294"/>
      <c r="BI299" s="294"/>
      <c r="BJ299" s="294"/>
      <c r="BK299" s="294"/>
      <c r="BL299" s="294"/>
      <c r="BM299" s="294"/>
      <c r="BN299" s="294"/>
      <c r="BO299" s="294"/>
    </row>
    <row r="300">
      <c r="A300" s="294"/>
      <c r="B300" s="333"/>
      <c r="D300" s="134"/>
      <c r="E300" s="294"/>
      <c r="I300" s="294"/>
      <c r="J300" s="294"/>
      <c r="N300" s="294"/>
      <c r="O300" s="294"/>
      <c r="P300" s="294"/>
      <c r="Q300" s="294"/>
      <c r="R300" s="294"/>
      <c r="S300" s="294"/>
      <c r="T300" s="294"/>
      <c r="U300" s="294"/>
      <c r="V300" s="294"/>
      <c r="W300" s="294"/>
      <c r="X300" s="294"/>
      <c r="Y300" s="294"/>
      <c r="Z300" s="294"/>
      <c r="AA300" s="294"/>
      <c r="AB300" s="294"/>
      <c r="AC300" s="294"/>
      <c r="AD300" s="294"/>
      <c r="AE300" s="294"/>
      <c r="AF300" s="294"/>
      <c r="AG300" s="294"/>
      <c r="AH300" s="294"/>
      <c r="AI300" s="294"/>
      <c r="AJ300" s="294"/>
      <c r="AK300" s="294"/>
      <c r="AL300" s="294"/>
      <c r="AM300" s="294"/>
      <c r="AN300" s="294"/>
      <c r="AO300" s="294"/>
      <c r="AP300" s="294"/>
      <c r="AQ300" s="294"/>
      <c r="AR300" s="294"/>
      <c r="AS300" s="294"/>
      <c r="AT300" s="294"/>
      <c r="AU300" s="294"/>
      <c r="AV300" s="294"/>
      <c r="AW300" s="294"/>
      <c r="AX300" s="294"/>
      <c r="AY300" s="294"/>
      <c r="AZ300" s="294"/>
      <c r="BA300" s="294"/>
      <c r="BB300" s="294"/>
      <c r="BC300" s="294"/>
      <c r="BD300" s="294"/>
      <c r="BE300" s="294"/>
      <c r="BF300" s="294"/>
      <c r="BG300" s="294"/>
      <c r="BH300" s="294"/>
      <c r="BI300" s="294"/>
      <c r="BJ300" s="294"/>
      <c r="BK300" s="294"/>
      <c r="BL300" s="294"/>
      <c r="BM300" s="294"/>
      <c r="BN300" s="294"/>
      <c r="BO300" s="294"/>
    </row>
    <row r="301">
      <c r="A301" s="294"/>
      <c r="B301" s="333"/>
      <c r="D301" s="134"/>
      <c r="E301" s="294"/>
      <c r="I301" s="294"/>
      <c r="J301" s="294"/>
      <c r="N301" s="294"/>
      <c r="O301" s="294"/>
      <c r="P301" s="294"/>
      <c r="Q301" s="294"/>
      <c r="R301" s="294"/>
      <c r="S301" s="294"/>
      <c r="T301" s="294"/>
      <c r="U301" s="294"/>
      <c r="V301" s="294"/>
      <c r="W301" s="294"/>
      <c r="X301" s="294"/>
      <c r="Y301" s="294"/>
      <c r="Z301" s="294"/>
      <c r="AA301" s="294"/>
      <c r="AB301" s="294"/>
      <c r="AC301" s="294"/>
      <c r="AD301" s="294"/>
      <c r="AE301" s="294"/>
      <c r="AF301" s="294"/>
      <c r="AG301" s="294"/>
      <c r="AH301" s="294"/>
      <c r="AI301" s="294"/>
      <c r="AJ301" s="294"/>
      <c r="AK301" s="294"/>
      <c r="AL301" s="294"/>
      <c r="AM301" s="294"/>
      <c r="AN301" s="294"/>
      <c r="AO301" s="294"/>
      <c r="AP301" s="294"/>
      <c r="AQ301" s="294"/>
      <c r="AR301" s="294"/>
      <c r="AS301" s="294"/>
      <c r="AT301" s="294"/>
      <c r="AU301" s="294"/>
      <c r="AV301" s="294"/>
      <c r="AW301" s="294"/>
      <c r="AX301" s="294"/>
      <c r="AY301" s="294"/>
      <c r="AZ301" s="294"/>
      <c r="BA301" s="294"/>
      <c r="BB301" s="294"/>
      <c r="BC301" s="294"/>
      <c r="BD301" s="294"/>
      <c r="BE301" s="294"/>
      <c r="BF301" s="294"/>
      <c r="BG301" s="294"/>
      <c r="BH301" s="294"/>
      <c r="BI301" s="294"/>
      <c r="BJ301" s="294"/>
      <c r="BK301" s="294"/>
      <c r="BL301" s="294"/>
      <c r="BM301" s="294"/>
      <c r="BN301" s="294"/>
      <c r="BO301" s="294"/>
    </row>
    <row r="302">
      <c r="A302" s="294"/>
      <c r="B302" s="333"/>
      <c r="D302" s="134"/>
      <c r="E302" s="294"/>
      <c r="I302" s="294"/>
      <c r="J302" s="294"/>
      <c r="N302" s="294"/>
      <c r="O302" s="294"/>
      <c r="P302" s="294"/>
      <c r="Q302" s="294"/>
      <c r="R302" s="294"/>
      <c r="S302" s="294"/>
      <c r="T302" s="294"/>
      <c r="U302" s="294"/>
      <c r="V302" s="294"/>
      <c r="W302" s="294"/>
      <c r="X302" s="294"/>
      <c r="Y302" s="294"/>
      <c r="Z302" s="294"/>
      <c r="AA302" s="294"/>
      <c r="AB302" s="294"/>
      <c r="AC302" s="294"/>
      <c r="AD302" s="294"/>
      <c r="AE302" s="294"/>
      <c r="AF302" s="294"/>
      <c r="AG302" s="294"/>
      <c r="AH302" s="294"/>
      <c r="AI302" s="294"/>
      <c r="AJ302" s="294"/>
      <c r="AK302" s="294"/>
      <c r="AL302" s="294"/>
      <c r="AM302" s="294"/>
      <c r="AN302" s="294"/>
      <c r="AO302" s="294"/>
      <c r="AP302" s="294"/>
      <c r="AQ302" s="294"/>
      <c r="AR302" s="294"/>
      <c r="AS302" s="294"/>
      <c r="AT302" s="294"/>
      <c r="AU302" s="294"/>
      <c r="AV302" s="294"/>
      <c r="AW302" s="294"/>
      <c r="AX302" s="294"/>
      <c r="AY302" s="294"/>
      <c r="AZ302" s="294"/>
      <c r="BA302" s="294"/>
      <c r="BB302" s="294"/>
      <c r="BC302" s="294"/>
      <c r="BD302" s="294"/>
      <c r="BE302" s="294"/>
      <c r="BF302" s="294"/>
      <c r="BG302" s="294"/>
      <c r="BH302" s="294"/>
      <c r="BI302" s="294"/>
      <c r="BJ302" s="294"/>
      <c r="BK302" s="294"/>
      <c r="BL302" s="294"/>
      <c r="BM302" s="294"/>
      <c r="BN302" s="294"/>
      <c r="BO302" s="294"/>
    </row>
    <row r="303">
      <c r="A303" s="294"/>
      <c r="B303" s="333"/>
      <c r="D303" s="134"/>
      <c r="E303" s="294"/>
      <c r="I303" s="294"/>
      <c r="J303" s="294"/>
      <c r="N303" s="294"/>
      <c r="O303" s="294"/>
      <c r="P303" s="294"/>
      <c r="Q303" s="294"/>
      <c r="R303" s="294"/>
      <c r="S303" s="294"/>
      <c r="T303" s="294"/>
      <c r="U303" s="294"/>
      <c r="V303" s="294"/>
      <c r="W303" s="294"/>
      <c r="X303" s="294"/>
      <c r="Y303" s="294"/>
      <c r="Z303" s="294"/>
      <c r="AA303" s="294"/>
      <c r="AB303" s="294"/>
      <c r="AC303" s="294"/>
      <c r="AD303" s="294"/>
      <c r="AE303" s="294"/>
      <c r="AF303" s="294"/>
      <c r="AG303" s="294"/>
      <c r="AH303" s="294"/>
      <c r="AI303" s="294"/>
      <c r="AJ303" s="294"/>
      <c r="AK303" s="294"/>
      <c r="AL303" s="294"/>
      <c r="AM303" s="294"/>
      <c r="AN303" s="294"/>
      <c r="AO303" s="294"/>
      <c r="AP303" s="294"/>
      <c r="AQ303" s="294"/>
      <c r="AR303" s="294"/>
      <c r="AS303" s="294"/>
      <c r="AT303" s="294"/>
      <c r="AU303" s="294"/>
      <c r="AV303" s="294"/>
      <c r="AW303" s="294"/>
      <c r="AX303" s="294"/>
      <c r="AY303" s="294"/>
      <c r="AZ303" s="294"/>
      <c r="BA303" s="294"/>
      <c r="BB303" s="294"/>
      <c r="BC303" s="294"/>
      <c r="BD303" s="294"/>
      <c r="BE303" s="294"/>
      <c r="BF303" s="294"/>
      <c r="BG303" s="294"/>
      <c r="BH303" s="294"/>
      <c r="BI303" s="294"/>
      <c r="BJ303" s="294"/>
      <c r="BK303" s="294"/>
      <c r="BL303" s="294"/>
      <c r="BM303" s="294"/>
      <c r="BN303" s="294"/>
      <c r="BO303" s="294"/>
    </row>
    <row r="304">
      <c r="A304" s="294"/>
      <c r="B304" s="333"/>
      <c r="D304" s="134"/>
      <c r="E304" s="294"/>
      <c r="I304" s="294"/>
      <c r="J304" s="294"/>
      <c r="N304" s="294"/>
      <c r="O304" s="294"/>
      <c r="P304" s="294"/>
      <c r="Q304" s="294"/>
      <c r="R304" s="294"/>
      <c r="S304" s="294"/>
      <c r="T304" s="294"/>
      <c r="U304" s="294"/>
      <c r="V304" s="294"/>
      <c r="W304" s="294"/>
      <c r="X304" s="294"/>
      <c r="Y304" s="294"/>
      <c r="Z304" s="294"/>
      <c r="AA304" s="294"/>
      <c r="AB304" s="294"/>
      <c r="AC304" s="294"/>
      <c r="AD304" s="294"/>
      <c r="AE304" s="294"/>
      <c r="AF304" s="294"/>
      <c r="AG304" s="294"/>
      <c r="AH304" s="294"/>
      <c r="AI304" s="294"/>
      <c r="AJ304" s="294"/>
      <c r="AK304" s="294"/>
      <c r="AL304" s="294"/>
      <c r="AM304" s="294"/>
      <c r="AN304" s="294"/>
      <c r="AO304" s="294"/>
      <c r="AP304" s="294"/>
      <c r="AQ304" s="294"/>
      <c r="AR304" s="294"/>
      <c r="AS304" s="294"/>
      <c r="AT304" s="294"/>
      <c r="AU304" s="294"/>
      <c r="AV304" s="294"/>
      <c r="AW304" s="294"/>
      <c r="AX304" s="294"/>
      <c r="AY304" s="294"/>
      <c r="AZ304" s="294"/>
      <c r="BA304" s="294"/>
      <c r="BB304" s="294"/>
      <c r="BC304" s="294"/>
      <c r="BD304" s="294"/>
      <c r="BE304" s="294"/>
      <c r="BF304" s="294"/>
      <c r="BG304" s="294"/>
      <c r="BH304" s="294"/>
      <c r="BI304" s="294"/>
      <c r="BJ304" s="294"/>
      <c r="BK304" s="294"/>
      <c r="BL304" s="294"/>
      <c r="BM304" s="294"/>
      <c r="BN304" s="294"/>
      <c r="BO304" s="294"/>
    </row>
    <row r="305">
      <c r="A305" s="294"/>
      <c r="B305" s="333"/>
      <c r="D305" s="134"/>
      <c r="E305" s="294"/>
      <c r="I305" s="294"/>
      <c r="J305" s="294"/>
      <c r="N305" s="294"/>
      <c r="O305" s="294"/>
      <c r="P305" s="294"/>
      <c r="Q305" s="294"/>
      <c r="R305" s="294"/>
      <c r="S305" s="294"/>
      <c r="T305" s="294"/>
      <c r="U305" s="294"/>
      <c r="V305" s="294"/>
      <c r="W305" s="294"/>
      <c r="X305" s="294"/>
      <c r="Y305" s="294"/>
      <c r="Z305" s="294"/>
      <c r="AA305" s="294"/>
      <c r="AB305" s="294"/>
      <c r="AC305" s="294"/>
      <c r="AD305" s="294"/>
      <c r="AE305" s="294"/>
      <c r="AF305" s="294"/>
      <c r="AG305" s="294"/>
      <c r="AH305" s="294"/>
      <c r="AI305" s="294"/>
      <c r="AJ305" s="294"/>
      <c r="AK305" s="294"/>
      <c r="AL305" s="294"/>
      <c r="AM305" s="294"/>
      <c r="AN305" s="294"/>
      <c r="AO305" s="294"/>
      <c r="AP305" s="294"/>
      <c r="AQ305" s="294"/>
      <c r="AR305" s="294"/>
      <c r="AS305" s="294"/>
      <c r="AT305" s="294"/>
      <c r="AU305" s="294"/>
      <c r="AV305" s="294"/>
      <c r="AW305" s="294"/>
      <c r="AX305" s="294"/>
      <c r="AY305" s="294"/>
      <c r="AZ305" s="294"/>
      <c r="BA305" s="294"/>
      <c r="BB305" s="294"/>
      <c r="BC305" s="294"/>
      <c r="BD305" s="294"/>
      <c r="BE305" s="294"/>
      <c r="BF305" s="294"/>
      <c r="BG305" s="294"/>
      <c r="BH305" s="294"/>
      <c r="BI305" s="294"/>
      <c r="BJ305" s="294"/>
      <c r="BK305" s="294"/>
      <c r="BL305" s="294"/>
      <c r="BM305" s="294"/>
      <c r="BN305" s="294"/>
      <c r="BO305" s="294"/>
    </row>
    <row r="306">
      <c r="A306" s="294"/>
      <c r="B306" s="333"/>
      <c r="D306" s="134"/>
      <c r="E306" s="294"/>
      <c r="I306" s="294"/>
      <c r="J306" s="294"/>
      <c r="N306" s="294"/>
      <c r="O306" s="294"/>
      <c r="P306" s="294"/>
      <c r="Q306" s="294"/>
      <c r="R306" s="294"/>
      <c r="S306" s="294"/>
      <c r="T306" s="294"/>
      <c r="U306" s="294"/>
      <c r="V306" s="294"/>
      <c r="W306" s="294"/>
      <c r="X306" s="294"/>
      <c r="Y306" s="294"/>
      <c r="Z306" s="294"/>
      <c r="AA306" s="294"/>
      <c r="AB306" s="294"/>
      <c r="AC306" s="294"/>
      <c r="AD306" s="294"/>
      <c r="AE306" s="294"/>
      <c r="AF306" s="294"/>
      <c r="AG306" s="294"/>
      <c r="AH306" s="294"/>
      <c r="AI306" s="294"/>
      <c r="AJ306" s="294"/>
      <c r="AK306" s="294"/>
      <c r="AL306" s="294"/>
      <c r="AM306" s="294"/>
      <c r="AN306" s="294"/>
      <c r="AO306" s="294"/>
      <c r="AP306" s="294"/>
      <c r="AQ306" s="294"/>
      <c r="AR306" s="294"/>
      <c r="AS306" s="294"/>
      <c r="AT306" s="294"/>
      <c r="AU306" s="294"/>
      <c r="AV306" s="294"/>
      <c r="AW306" s="294"/>
      <c r="AX306" s="294"/>
      <c r="AY306" s="294"/>
      <c r="AZ306" s="294"/>
      <c r="BA306" s="294"/>
      <c r="BB306" s="294"/>
      <c r="BC306" s="294"/>
      <c r="BD306" s="294"/>
      <c r="BE306" s="294"/>
      <c r="BF306" s="294"/>
      <c r="BG306" s="294"/>
      <c r="BH306" s="294"/>
      <c r="BI306" s="294"/>
      <c r="BJ306" s="294"/>
      <c r="BK306" s="294"/>
      <c r="BL306" s="294"/>
      <c r="BM306" s="294"/>
      <c r="BN306" s="294"/>
      <c r="BO306" s="294"/>
    </row>
    <row r="307">
      <c r="A307" s="294"/>
      <c r="B307" s="333"/>
      <c r="D307" s="134"/>
      <c r="E307" s="294"/>
      <c r="I307" s="294"/>
      <c r="J307" s="294"/>
      <c r="N307" s="294"/>
      <c r="O307" s="294"/>
      <c r="P307" s="294"/>
      <c r="Q307" s="294"/>
      <c r="R307" s="294"/>
      <c r="S307" s="294"/>
      <c r="T307" s="294"/>
      <c r="U307" s="294"/>
      <c r="V307" s="294"/>
      <c r="W307" s="294"/>
      <c r="X307" s="294"/>
      <c r="Y307" s="294"/>
      <c r="Z307" s="294"/>
      <c r="AA307" s="294"/>
      <c r="AB307" s="294"/>
      <c r="AC307" s="294"/>
      <c r="AD307" s="294"/>
      <c r="AE307" s="294"/>
      <c r="AF307" s="294"/>
      <c r="AG307" s="294"/>
      <c r="AH307" s="294"/>
      <c r="AI307" s="294"/>
      <c r="AJ307" s="294"/>
      <c r="AK307" s="294"/>
      <c r="AL307" s="294"/>
      <c r="AM307" s="294"/>
      <c r="AN307" s="294"/>
      <c r="AO307" s="294"/>
      <c r="AP307" s="294"/>
      <c r="AQ307" s="294"/>
      <c r="AR307" s="294"/>
      <c r="AS307" s="294"/>
      <c r="AT307" s="294"/>
      <c r="AU307" s="294"/>
      <c r="AV307" s="294"/>
      <c r="AW307" s="294"/>
      <c r="AX307" s="294"/>
      <c r="AY307" s="294"/>
      <c r="AZ307" s="294"/>
      <c r="BA307" s="294"/>
      <c r="BB307" s="294"/>
      <c r="BC307" s="294"/>
      <c r="BD307" s="294"/>
      <c r="BE307" s="294"/>
      <c r="BF307" s="294"/>
      <c r="BG307" s="294"/>
      <c r="BH307" s="294"/>
      <c r="BI307" s="294"/>
      <c r="BJ307" s="294"/>
      <c r="BK307" s="294"/>
      <c r="BL307" s="294"/>
      <c r="BM307" s="294"/>
      <c r="BN307" s="294"/>
      <c r="BO307" s="294"/>
    </row>
    <row r="308">
      <c r="A308" s="294"/>
      <c r="B308" s="333"/>
      <c r="D308" s="134"/>
      <c r="E308" s="294"/>
      <c r="I308" s="294"/>
      <c r="J308" s="294"/>
      <c r="N308" s="294"/>
      <c r="O308" s="294"/>
      <c r="P308" s="294"/>
      <c r="Q308" s="294"/>
      <c r="R308" s="294"/>
      <c r="S308" s="294"/>
      <c r="T308" s="294"/>
      <c r="U308" s="294"/>
      <c r="V308" s="294"/>
      <c r="W308" s="294"/>
      <c r="X308" s="294"/>
      <c r="Y308" s="294"/>
      <c r="Z308" s="294"/>
      <c r="AA308" s="294"/>
      <c r="AB308" s="294"/>
      <c r="AC308" s="294"/>
      <c r="AD308" s="294"/>
      <c r="AE308" s="294"/>
      <c r="AF308" s="294"/>
      <c r="AG308" s="294"/>
      <c r="AH308" s="294"/>
      <c r="AI308" s="294"/>
      <c r="AJ308" s="294"/>
      <c r="AK308" s="294"/>
      <c r="AL308" s="294"/>
      <c r="AM308" s="294"/>
      <c r="AN308" s="294"/>
      <c r="AO308" s="294"/>
      <c r="AP308" s="294"/>
      <c r="AQ308" s="294"/>
      <c r="AR308" s="294"/>
      <c r="AS308" s="294"/>
      <c r="AT308" s="294"/>
      <c r="AU308" s="294"/>
      <c r="AV308" s="294"/>
      <c r="AW308" s="294"/>
      <c r="AX308" s="294"/>
      <c r="AY308" s="294"/>
      <c r="AZ308" s="294"/>
      <c r="BA308" s="294"/>
      <c r="BB308" s="294"/>
      <c r="BC308" s="294"/>
      <c r="BD308" s="294"/>
      <c r="BE308" s="294"/>
      <c r="BF308" s="294"/>
      <c r="BG308" s="294"/>
      <c r="BH308" s="294"/>
      <c r="BI308" s="294"/>
      <c r="BJ308" s="294"/>
      <c r="BK308" s="294"/>
      <c r="BL308" s="294"/>
      <c r="BM308" s="294"/>
      <c r="BN308" s="294"/>
      <c r="BO308" s="294"/>
    </row>
    <row r="309">
      <c r="A309" s="294"/>
      <c r="B309" s="333"/>
      <c r="D309" s="134"/>
      <c r="E309" s="294"/>
      <c r="I309" s="294"/>
      <c r="J309" s="294"/>
      <c r="N309" s="294"/>
      <c r="O309" s="294"/>
      <c r="P309" s="294"/>
      <c r="Q309" s="294"/>
      <c r="R309" s="294"/>
      <c r="S309" s="294"/>
      <c r="T309" s="294"/>
      <c r="U309" s="294"/>
      <c r="V309" s="294"/>
      <c r="W309" s="294"/>
      <c r="X309" s="294"/>
      <c r="Y309" s="294"/>
      <c r="Z309" s="294"/>
      <c r="AA309" s="294"/>
      <c r="AB309" s="294"/>
      <c r="AC309" s="294"/>
      <c r="AD309" s="294"/>
      <c r="AE309" s="294"/>
      <c r="AF309" s="294"/>
      <c r="AG309" s="294"/>
      <c r="AH309" s="294"/>
      <c r="AI309" s="294"/>
      <c r="AJ309" s="294"/>
      <c r="AK309" s="294"/>
      <c r="AL309" s="294"/>
      <c r="AM309" s="294"/>
      <c r="AN309" s="294"/>
      <c r="AO309" s="294"/>
      <c r="AP309" s="294"/>
      <c r="AQ309" s="294"/>
      <c r="AR309" s="294"/>
      <c r="AS309" s="294"/>
      <c r="AT309" s="294"/>
      <c r="AU309" s="294"/>
      <c r="AV309" s="294"/>
      <c r="AW309" s="294"/>
      <c r="AX309" s="294"/>
      <c r="AY309" s="294"/>
      <c r="AZ309" s="294"/>
      <c r="BA309" s="294"/>
      <c r="BB309" s="294"/>
      <c r="BC309" s="294"/>
      <c r="BD309" s="294"/>
      <c r="BE309" s="294"/>
      <c r="BF309" s="294"/>
      <c r="BG309" s="294"/>
      <c r="BH309" s="294"/>
      <c r="BI309" s="294"/>
      <c r="BJ309" s="294"/>
      <c r="BK309" s="294"/>
      <c r="BL309" s="294"/>
      <c r="BM309" s="294"/>
      <c r="BN309" s="294"/>
      <c r="BO309" s="294"/>
    </row>
    <row r="310">
      <c r="A310" s="294"/>
      <c r="B310" s="333"/>
      <c r="D310" s="134"/>
      <c r="E310" s="294"/>
      <c r="I310" s="294"/>
      <c r="J310" s="294"/>
      <c r="N310" s="294"/>
      <c r="O310" s="294"/>
      <c r="P310" s="294"/>
      <c r="Q310" s="294"/>
      <c r="R310" s="294"/>
      <c r="S310" s="294"/>
      <c r="T310" s="294"/>
      <c r="U310" s="294"/>
      <c r="V310" s="294"/>
      <c r="W310" s="294"/>
      <c r="X310" s="294"/>
      <c r="Y310" s="294"/>
      <c r="Z310" s="294"/>
      <c r="AA310" s="294"/>
      <c r="AB310" s="294"/>
      <c r="AC310" s="294"/>
      <c r="AD310" s="294"/>
      <c r="AE310" s="294"/>
      <c r="AF310" s="294"/>
      <c r="AG310" s="294"/>
      <c r="AH310" s="294"/>
      <c r="AI310" s="294"/>
      <c r="AJ310" s="294"/>
      <c r="AK310" s="294"/>
      <c r="AL310" s="294"/>
      <c r="AM310" s="294"/>
      <c r="AN310" s="294"/>
      <c r="AO310" s="294"/>
      <c r="AP310" s="294"/>
      <c r="AQ310" s="294"/>
      <c r="AR310" s="294"/>
      <c r="AS310" s="294"/>
      <c r="AT310" s="294"/>
      <c r="AU310" s="294"/>
      <c r="AV310" s="294"/>
      <c r="AW310" s="294"/>
      <c r="AX310" s="294"/>
      <c r="AY310" s="294"/>
      <c r="AZ310" s="294"/>
      <c r="BA310" s="294"/>
      <c r="BB310" s="294"/>
      <c r="BC310" s="294"/>
      <c r="BD310" s="294"/>
      <c r="BE310" s="294"/>
      <c r="BF310" s="294"/>
      <c r="BG310" s="294"/>
      <c r="BH310" s="294"/>
      <c r="BI310" s="294"/>
      <c r="BJ310" s="294"/>
      <c r="BK310" s="294"/>
      <c r="BL310" s="294"/>
      <c r="BM310" s="294"/>
      <c r="BN310" s="294"/>
      <c r="BO310" s="294"/>
    </row>
    <row r="311">
      <c r="A311" s="294"/>
      <c r="B311" s="333"/>
      <c r="D311" s="134"/>
      <c r="E311" s="294"/>
      <c r="I311" s="294"/>
      <c r="J311" s="294"/>
      <c r="N311" s="294"/>
      <c r="O311" s="294"/>
      <c r="P311" s="294"/>
      <c r="Q311" s="294"/>
      <c r="R311" s="294"/>
      <c r="S311" s="294"/>
      <c r="T311" s="294"/>
      <c r="U311" s="294"/>
      <c r="V311" s="294"/>
      <c r="W311" s="294"/>
      <c r="X311" s="294"/>
      <c r="Y311" s="294"/>
      <c r="Z311" s="294"/>
      <c r="AA311" s="294"/>
      <c r="AB311" s="294"/>
      <c r="AC311" s="294"/>
      <c r="AD311" s="294"/>
      <c r="AE311" s="294"/>
      <c r="AF311" s="294"/>
      <c r="AG311" s="294"/>
      <c r="AH311" s="294"/>
      <c r="AI311" s="294"/>
      <c r="AJ311" s="294"/>
      <c r="AK311" s="294"/>
      <c r="AL311" s="294"/>
      <c r="AM311" s="294"/>
      <c r="AN311" s="294"/>
      <c r="AO311" s="294"/>
      <c r="AP311" s="294"/>
      <c r="AQ311" s="294"/>
      <c r="AR311" s="294"/>
      <c r="AS311" s="294"/>
      <c r="AT311" s="294"/>
      <c r="AU311" s="294"/>
      <c r="AV311" s="294"/>
      <c r="AW311" s="294"/>
      <c r="AX311" s="294"/>
      <c r="AY311" s="294"/>
      <c r="AZ311" s="294"/>
      <c r="BA311" s="294"/>
      <c r="BB311" s="294"/>
      <c r="BC311" s="294"/>
      <c r="BD311" s="294"/>
      <c r="BE311" s="294"/>
      <c r="BF311" s="294"/>
      <c r="BG311" s="294"/>
      <c r="BH311" s="294"/>
      <c r="BI311" s="294"/>
      <c r="BJ311" s="294"/>
      <c r="BK311" s="294"/>
      <c r="BL311" s="294"/>
      <c r="BM311" s="294"/>
      <c r="BN311" s="294"/>
      <c r="BO311" s="294"/>
    </row>
    <row r="312">
      <c r="A312" s="294"/>
      <c r="B312" s="333"/>
      <c r="D312" s="134"/>
      <c r="E312" s="294"/>
      <c r="I312" s="294"/>
      <c r="J312" s="294"/>
      <c r="N312" s="294"/>
      <c r="O312" s="294"/>
      <c r="P312" s="294"/>
      <c r="Q312" s="294"/>
      <c r="R312" s="294"/>
      <c r="S312" s="294"/>
      <c r="T312" s="294"/>
      <c r="U312" s="294"/>
      <c r="V312" s="294"/>
      <c r="W312" s="294"/>
      <c r="X312" s="294"/>
      <c r="Y312" s="294"/>
      <c r="Z312" s="294"/>
      <c r="AA312" s="294"/>
      <c r="AB312" s="294"/>
      <c r="AC312" s="294"/>
      <c r="AD312" s="294"/>
      <c r="AE312" s="294"/>
      <c r="AF312" s="294"/>
      <c r="AG312" s="294"/>
      <c r="AH312" s="294"/>
      <c r="AI312" s="294"/>
      <c r="AJ312" s="294"/>
      <c r="AK312" s="294"/>
      <c r="AL312" s="294"/>
      <c r="AM312" s="294"/>
      <c r="AN312" s="294"/>
      <c r="AO312" s="294"/>
      <c r="AP312" s="294"/>
      <c r="AQ312" s="294"/>
      <c r="AR312" s="294"/>
      <c r="AS312" s="294"/>
      <c r="AT312" s="294"/>
      <c r="AU312" s="294"/>
      <c r="AV312" s="294"/>
      <c r="AW312" s="294"/>
      <c r="AX312" s="294"/>
      <c r="AY312" s="294"/>
      <c r="AZ312" s="294"/>
      <c r="BA312" s="294"/>
      <c r="BB312" s="294"/>
      <c r="BC312" s="294"/>
      <c r="BD312" s="294"/>
      <c r="BE312" s="294"/>
      <c r="BF312" s="294"/>
      <c r="BG312" s="294"/>
      <c r="BH312" s="294"/>
      <c r="BI312" s="294"/>
      <c r="BJ312" s="294"/>
      <c r="BK312" s="294"/>
      <c r="BL312" s="294"/>
      <c r="BM312" s="294"/>
      <c r="BN312" s="294"/>
      <c r="BO312" s="294"/>
    </row>
    <row r="313">
      <c r="A313" s="294"/>
      <c r="B313" s="333"/>
      <c r="D313" s="134"/>
      <c r="E313" s="294"/>
      <c r="I313" s="294"/>
      <c r="J313" s="294"/>
      <c r="N313" s="294"/>
      <c r="O313" s="294"/>
      <c r="P313" s="294"/>
      <c r="Q313" s="294"/>
      <c r="R313" s="294"/>
      <c r="S313" s="294"/>
      <c r="T313" s="294"/>
      <c r="U313" s="294"/>
      <c r="V313" s="294"/>
      <c r="W313" s="294"/>
      <c r="X313" s="294"/>
      <c r="Y313" s="294"/>
      <c r="Z313" s="294"/>
      <c r="AA313" s="294"/>
      <c r="AB313" s="294"/>
      <c r="AC313" s="294"/>
      <c r="AD313" s="294"/>
      <c r="AE313" s="294"/>
      <c r="AF313" s="294"/>
      <c r="AG313" s="294"/>
      <c r="AH313" s="294"/>
      <c r="AI313" s="294"/>
      <c r="AJ313" s="294"/>
      <c r="AK313" s="294"/>
      <c r="AL313" s="294"/>
      <c r="AM313" s="294"/>
      <c r="AN313" s="294"/>
      <c r="AO313" s="294"/>
      <c r="AP313" s="294"/>
      <c r="AQ313" s="294"/>
      <c r="AR313" s="294"/>
      <c r="AS313" s="294"/>
      <c r="AT313" s="294"/>
      <c r="AU313" s="294"/>
      <c r="AV313" s="294"/>
      <c r="AW313" s="294"/>
      <c r="AX313" s="294"/>
      <c r="AY313" s="294"/>
      <c r="AZ313" s="294"/>
      <c r="BA313" s="294"/>
      <c r="BB313" s="294"/>
      <c r="BC313" s="294"/>
      <c r="BD313" s="294"/>
      <c r="BE313" s="294"/>
      <c r="BF313" s="294"/>
      <c r="BG313" s="294"/>
      <c r="BH313" s="294"/>
      <c r="BI313" s="294"/>
      <c r="BJ313" s="294"/>
      <c r="BK313" s="294"/>
      <c r="BL313" s="294"/>
      <c r="BM313" s="294"/>
      <c r="BN313" s="294"/>
      <c r="BO313" s="294"/>
    </row>
    <row r="314">
      <c r="A314" s="294"/>
      <c r="B314" s="333"/>
      <c r="D314" s="134"/>
      <c r="E314" s="294"/>
      <c r="I314" s="294"/>
      <c r="J314" s="294"/>
      <c r="N314" s="294"/>
      <c r="O314" s="294"/>
      <c r="P314" s="294"/>
      <c r="Q314" s="294"/>
      <c r="R314" s="294"/>
      <c r="S314" s="294"/>
      <c r="T314" s="294"/>
      <c r="U314" s="294"/>
      <c r="V314" s="294"/>
      <c r="W314" s="294"/>
      <c r="X314" s="294"/>
      <c r="Y314" s="294"/>
      <c r="Z314" s="294"/>
      <c r="AA314" s="294"/>
      <c r="AB314" s="294"/>
      <c r="AC314" s="294"/>
      <c r="AD314" s="294"/>
      <c r="AE314" s="294"/>
      <c r="AF314" s="294"/>
      <c r="AG314" s="294"/>
      <c r="AH314" s="294"/>
      <c r="AI314" s="294"/>
      <c r="AJ314" s="294"/>
      <c r="AK314" s="294"/>
      <c r="AL314" s="294"/>
      <c r="AM314" s="294"/>
      <c r="AN314" s="294"/>
      <c r="AO314" s="294"/>
      <c r="AP314" s="294"/>
      <c r="AQ314" s="294"/>
      <c r="AR314" s="294"/>
      <c r="AS314" s="294"/>
      <c r="AT314" s="294"/>
      <c r="AU314" s="294"/>
      <c r="AV314" s="294"/>
      <c r="AW314" s="294"/>
      <c r="AX314" s="294"/>
      <c r="AY314" s="294"/>
      <c r="AZ314" s="294"/>
      <c r="BA314" s="294"/>
      <c r="BB314" s="294"/>
      <c r="BC314" s="294"/>
      <c r="BD314" s="294"/>
      <c r="BE314" s="294"/>
      <c r="BF314" s="294"/>
      <c r="BG314" s="294"/>
      <c r="BH314" s="294"/>
      <c r="BI314" s="294"/>
      <c r="BJ314" s="294"/>
      <c r="BK314" s="294"/>
      <c r="BL314" s="294"/>
      <c r="BM314" s="294"/>
      <c r="BN314" s="294"/>
      <c r="BO314" s="294"/>
    </row>
    <row r="315">
      <c r="A315" s="294"/>
      <c r="B315" s="333"/>
      <c r="D315" s="134"/>
      <c r="E315" s="294"/>
      <c r="I315" s="294"/>
      <c r="J315" s="294"/>
      <c r="N315" s="294"/>
      <c r="O315" s="294"/>
      <c r="P315" s="294"/>
      <c r="Q315" s="294"/>
      <c r="R315" s="294"/>
      <c r="S315" s="294"/>
      <c r="T315" s="294"/>
      <c r="U315" s="294"/>
      <c r="V315" s="294"/>
      <c r="W315" s="294"/>
      <c r="X315" s="294"/>
      <c r="Y315" s="294"/>
      <c r="Z315" s="294"/>
      <c r="AA315" s="294"/>
      <c r="AB315" s="294"/>
      <c r="AC315" s="294"/>
      <c r="AD315" s="294"/>
      <c r="AE315" s="294"/>
      <c r="AF315" s="294"/>
      <c r="AG315" s="294"/>
      <c r="AH315" s="294"/>
      <c r="AI315" s="294"/>
      <c r="AJ315" s="294"/>
      <c r="AK315" s="294"/>
      <c r="AL315" s="294"/>
      <c r="AM315" s="294"/>
      <c r="AN315" s="294"/>
      <c r="AO315" s="294"/>
      <c r="AP315" s="294"/>
      <c r="AQ315" s="294"/>
      <c r="AR315" s="294"/>
      <c r="AS315" s="294"/>
      <c r="AT315" s="294"/>
      <c r="AU315" s="294"/>
      <c r="AV315" s="294"/>
      <c r="AW315" s="294"/>
      <c r="AX315" s="294"/>
      <c r="AY315" s="294"/>
      <c r="AZ315" s="294"/>
      <c r="BA315" s="294"/>
      <c r="BB315" s="294"/>
      <c r="BC315" s="294"/>
      <c r="BD315" s="294"/>
      <c r="BE315" s="294"/>
      <c r="BF315" s="294"/>
      <c r="BG315" s="294"/>
      <c r="BH315" s="294"/>
      <c r="BI315" s="294"/>
      <c r="BJ315" s="294"/>
      <c r="BK315" s="294"/>
      <c r="BL315" s="294"/>
      <c r="BM315" s="294"/>
      <c r="BN315" s="294"/>
      <c r="BO315" s="294"/>
    </row>
    <row r="316">
      <c r="A316" s="294"/>
      <c r="B316" s="333"/>
      <c r="D316" s="134"/>
      <c r="E316" s="294"/>
      <c r="I316" s="294"/>
      <c r="J316" s="294"/>
      <c r="N316" s="294"/>
      <c r="O316" s="294"/>
      <c r="P316" s="294"/>
      <c r="Q316" s="294"/>
      <c r="R316" s="294"/>
      <c r="S316" s="294"/>
      <c r="T316" s="294"/>
      <c r="U316" s="294"/>
      <c r="V316" s="294"/>
      <c r="W316" s="294"/>
      <c r="X316" s="294"/>
      <c r="Y316" s="294"/>
      <c r="Z316" s="294"/>
      <c r="AA316" s="294"/>
      <c r="AB316" s="294"/>
      <c r="AC316" s="294"/>
      <c r="AD316" s="294"/>
      <c r="AE316" s="294"/>
      <c r="AF316" s="294"/>
      <c r="AG316" s="294"/>
      <c r="AH316" s="294"/>
      <c r="AI316" s="294"/>
      <c r="AJ316" s="294"/>
      <c r="AK316" s="294"/>
      <c r="AL316" s="294"/>
      <c r="AM316" s="294"/>
      <c r="AN316" s="294"/>
      <c r="AO316" s="294"/>
      <c r="AP316" s="294"/>
      <c r="AQ316" s="294"/>
      <c r="AR316" s="294"/>
      <c r="AS316" s="294"/>
      <c r="AT316" s="294"/>
      <c r="AU316" s="294"/>
      <c r="AV316" s="294"/>
      <c r="AW316" s="294"/>
      <c r="AX316" s="294"/>
      <c r="AY316" s="294"/>
      <c r="AZ316" s="294"/>
      <c r="BA316" s="294"/>
      <c r="BB316" s="294"/>
      <c r="BC316" s="294"/>
      <c r="BD316" s="294"/>
      <c r="BE316" s="294"/>
      <c r="BF316" s="294"/>
      <c r="BG316" s="294"/>
      <c r="BH316" s="294"/>
      <c r="BI316" s="294"/>
      <c r="BJ316" s="294"/>
      <c r="BK316" s="294"/>
      <c r="BL316" s="294"/>
      <c r="BM316" s="294"/>
      <c r="BN316" s="294"/>
      <c r="BO316" s="294"/>
    </row>
    <row r="317">
      <c r="A317" s="294"/>
      <c r="B317" s="333"/>
      <c r="D317" s="134"/>
      <c r="E317" s="294"/>
      <c r="I317" s="294"/>
      <c r="J317" s="294"/>
      <c r="N317" s="294"/>
      <c r="O317" s="294"/>
      <c r="P317" s="294"/>
      <c r="Q317" s="294"/>
      <c r="R317" s="294"/>
      <c r="S317" s="294"/>
      <c r="T317" s="294"/>
      <c r="U317" s="294"/>
      <c r="V317" s="294"/>
      <c r="W317" s="294"/>
      <c r="X317" s="294"/>
      <c r="Y317" s="294"/>
      <c r="Z317" s="294"/>
      <c r="AA317" s="294"/>
      <c r="AB317" s="294"/>
      <c r="AC317" s="294"/>
      <c r="AD317" s="294"/>
      <c r="AE317" s="294"/>
      <c r="AF317" s="294"/>
      <c r="AG317" s="294"/>
      <c r="AH317" s="294"/>
      <c r="AI317" s="294"/>
      <c r="AJ317" s="294"/>
      <c r="AK317" s="294"/>
      <c r="AL317" s="294"/>
      <c r="AM317" s="294"/>
      <c r="AN317" s="294"/>
      <c r="AO317" s="294"/>
      <c r="AP317" s="294"/>
      <c r="AQ317" s="294"/>
      <c r="AR317" s="294"/>
      <c r="AS317" s="294"/>
      <c r="AT317" s="294"/>
      <c r="AU317" s="294"/>
      <c r="AV317" s="294"/>
      <c r="AW317" s="294"/>
      <c r="AX317" s="294"/>
      <c r="AY317" s="294"/>
      <c r="AZ317" s="294"/>
      <c r="BA317" s="294"/>
      <c r="BB317" s="294"/>
      <c r="BC317" s="294"/>
      <c r="BD317" s="294"/>
      <c r="BE317" s="294"/>
      <c r="BF317" s="294"/>
      <c r="BG317" s="294"/>
      <c r="BH317" s="294"/>
      <c r="BI317" s="294"/>
      <c r="BJ317" s="294"/>
      <c r="BK317" s="294"/>
      <c r="BL317" s="294"/>
      <c r="BM317" s="294"/>
      <c r="BN317" s="294"/>
      <c r="BO317" s="294"/>
    </row>
    <row r="318">
      <c r="A318" s="294"/>
      <c r="B318" s="333"/>
      <c r="D318" s="134"/>
      <c r="E318" s="294"/>
      <c r="I318" s="294"/>
      <c r="J318" s="294"/>
      <c r="N318" s="294"/>
      <c r="O318" s="294"/>
      <c r="P318" s="294"/>
      <c r="Q318" s="294"/>
      <c r="R318" s="294"/>
      <c r="S318" s="294"/>
      <c r="T318" s="294"/>
      <c r="U318" s="294"/>
      <c r="V318" s="294"/>
      <c r="W318" s="294"/>
      <c r="X318" s="294"/>
      <c r="Y318" s="294"/>
      <c r="Z318" s="294"/>
      <c r="AA318" s="294"/>
      <c r="AB318" s="294"/>
      <c r="AC318" s="294"/>
      <c r="AD318" s="294"/>
      <c r="AE318" s="294"/>
      <c r="AF318" s="294"/>
      <c r="AG318" s="294"/>
      <c r="AH318" s="294"/>
      <c r="AI318" s="294"/>
      <c r="AJ318" s="294"/>
      <c r="AK318" s="294"/>
      <c r="AL318" s="294"/>
      <c r="AM318" s="294"/>
      <c r="AN318" s="294"/>
      <c r="AO318" s="294"/>
      <c r="AP318" s="294"/>
      <c r="AQ318" s="294"/>
      <c r="AR318" s="294"/>
      <c r="AS318" s="294"/>
      <c r="AT318" s="294"/>
      <c r="AU318" s="294"/>
      <c r="AV318" s="294"/>
      <c r="AW318" s="294"/>
      <c r="AX318" s="294"/>
      <c r="AY318" s="294"/>
      <c r="AZ318" s="294"/>
      <c r="BA318" s="294"/>
      <c r="BB318" s="294"/>
      <c r="BC318" s="294"/>
      <c r="BD318" s="294"/>
      <c r="BE318" s="294"/>
      <c r="BF318" s="294"/>
      <c r="BG318" s="294"/>
      <c r="BH318" s="294"/>
      <c r="BI318" s="294"/>
      <c r="BJ318" s="294"/>
      <c r="BK318" s="294"/>
      <c r="BL318" s="294"/>
      <c r="BM318" s="294"/>
      <c r="BN318" s="294"/>
      <c r="BO318" s="294"/>
    </row>
    <row r="319">
      <c r="A319" s="294"/>
      <c r="B319" s="333"/>
      <c r="D319" s="134"/>
      <c r="E319" s="294"/>
      <c r="I319" s="294"/>
      <c r="J319" s="294"/>
      <c r="N319" s="294"/>
      <c r="O319" s="294"/>
      <c r="P319" s="294"/>
      <c r="Q319" s="294"/>
      <c r="R319" s="294"/>
      <c r="S319" s="294"/>
      <c r="T319" s="294"/>
      <c r="U319" s="294"/>
      <c r="V319" s="294"/>
      <c r="W319" s="294"/>
      <c r="X319" s="294"/>
      <c r="Y319" s="294"/>
      <c r="Z319" s="294"/>
      <c r="AA319" s="294"/>
      <c r="AB319" s="294"/>
      <c r="AC319" s="294"/>
      <c r="AD319" s="294"/>
      <c r="AE319" s="294"/>
      <c r="AF319" s="294"/>
      <c r="AG319" s="294"/>
      <c r="AH319" s="294"/>
      <c r="AI319" s="294"/>
      <c r="AJ319" s="294"/>
      <c r="AK319" s="294"/>
      <c r="AL319" s="294"/>
      <c r="AM319" s="294"/>
      <c r="AN319" s="294"/>
      <c r="AO319" s="294"/>
      <c r="AP319" s="294"/>
      <c r="AQ319" s="294"/>
      <c r="AR319" s="294"/>
      <c r="AS319" s="294"/>
      <c r="AT319" s="294"/>
      <c r="AU319" s="294"/>
      <c r="AV319" s="294"/>
      <c r="AW319" s="294"/>
      <c r="AX319" s="294"/>
      <c r="AY319" s="294"/>
      <c r="AZ319" s="294"/>
      <c r="BA319" s="294"/>
      <c r="BB319" s="294"/>
      <c r="BC319" s="294"/>
      <c r="BD319" s="294"/>
      <c r="BE319" s="294"/>
      <c r="BF319" s="294"/>
      <c r="BG319" s="294"/>
      <c r="BH319" s="294"/>
      <c r="BI319" s="294"/>
      <c r="BJ319" s="294"/>
      <c r="BK319" s="294"/>
      <c r="BL319" s="294"/>
      <c r="BM319" s="294"/>
      <c r="BN319" s="294"/>
      <c r="BO319" s="294"/>
    </row>
    <row r="320">
      <c r="A320" s="294"/>
      <c r="B320" s="333"/>
      <c r="D320" s="134"/>
      <c r="E320" s="294"/>
      <c r="I320" s="294"/>
      <c r="J320" s="294"/>
      <c r="N320" s="294"/>
      <c r="O320" s="294"/>
      <c r="P320" s="294"/>
      <c r="Q320" s="294"/>
      <c r="R320" s="294"/>
      <c r="S320" s="294"/>
      <c r="T320" s="294"/>
      <c r="U320" s="294"/>
      <c r="V320" s="294"/>
      <c r="W320" s="294"/>
      <c r="X320" s="294"/>
      <c r="Y320" s="294"/>
      <c r="Z320" s="294"/>
      <c r="AA320" s="294"/>
      <c r="AB320" s="294"/>
      <c r="AC320" s="294"/>
      <c r="AD320" s="294"/>
      <c r="AE320" s="294"/>
      <c r="AF320" s="294"/>
      <c r="AG320" s="294"/>
      <c r="AH320" s="294"/>
      <c r="AI320" s="294"/>
      <c r="AJ320" s="294"/>
      <c r="AK320" s="294"/>
      <c r="AL320" s="294"/>
      <c r="AM320" s="294"/>
      <c r="AN320" s="294"/>
      <c r="AO320" s="294"/>
      <c r="AP320" s="294"/>
      <c r="AQ320" s="294"/>
      <c r="AR320" s="294"/>
      <c r="AS320" s="294"/>
      <c r="AT320" s="294"/>
      <c r="AU320" s="294"/>
      <c r="AV320" s="294"/>
      <c r="AW320" s="294"/>
      <c r="AX320" s="294"/>
      <c r="AY320" s="294"/>
      <c r="AZ320" s="294"/>
      <c r="BA320" s="294"/>
      <c r="BB320" s="294"/>
      <c r="BC320" s="294"/>
      <c r="BD320" s="294"/>
      <c r="BE320" s="294"/>
      <c r="BF320" s="294"/>
      <c r="BG320" s="294"/>
      <c r="BH320" s="294"/>
      <c r="BI320" s="294"/>
      <c r="BJ320" s="294"/>
      <c r="BK320" s="294"/>
      <c r="BL320" s="294"/>
      <c r="BM320" s="294"/>
      <c r="BN320" s="294"/>
      <c r="BO320" s="294"/>
    </row>
    <row r="321">
      <c r="A321" s="294"/>
      <c r="B321" s="333"/>
      <c r="D321" s="134"/>
      <c r="E321" s="294"/>
      <c r="I321" s="294"/>
      <c r="J321" s="294"/>
      <c r="N321" s="294"/>
      <c r="O321" s="294"/>
      <c r="P321" s="294"/>
      <c r="Q321" s="294"/>
      <c r="R321" s="294"/>
      <c r="S321" s="294"/>
      <c r="T321" s="294"/>
      <c r="U321" s="294"/>
      <c r="V321" s="294"/>
      <c r="W321" s="294"/>
      <c r="X321" s="294"/>
      <c r="Y321" s="294"/>
      <c r="Z321" s="294"/>
      <c r="AA321" s="294"/>
      <c r="AB321" s="294"/>
      <c r="AC321" s="294"/>
      <c r="AD321" s="294"/>
      <c r="AE321" s="294"/>
      <c r="AF321" s="294"/>
      <c r="AG321" s="294"/>
      <c r="AH321" s="294"/>
      <c r="AI321" s="294"/>
      <c r="AJ321" s="294"/>
      <c r="AK321" s="294"/>
      <c r="AL321" s="294"/>
      <c r="AM321" s="294"/>
      <c r="AN321" s="294"/>
      <c r="AO321" s="294"/>
      <c r="AP321" s="294"/>
      <c r="AQ321" s="294"/>
      <c r="AR321" s="294"/>
      <c r="AS321" s="294"/>
      <c r="AT321" s="294"/>
      <c r="AU321" s="294"/>
      <c r="AV321" s="294"/>
      <c r="AW321" s="294"/>
      <c r="AX321" s="294"/>
      <c r="AY321" s="294"/>
      <c r="AZ321" s="294"/>
      <c r="BA321" s="294"/>
      <c r="BB321" s="294"/>
      <c r="BC321" s="294"/>
      <c r="BD321" s="294"/>
      <c r="BE321" s="294"/>
      <c r="BF321" s="294"/>
      <c r="BG321" s="294"/>
      <c r="BH321" s="294"/>
      <c r="BI321" s="294"/>
      <c r="BJ321" s="294"/>
      <c r="BK321" s="294"/>
      <c r="BL321" s="294"/>
      <c r="BM321" s="294"/>
      <c r="BN321" s="294"/>
      <c r="BO321" s="294"/>
    </row>
    <row r="322">
      <c r="A322" s="294"/>
      <c r="B322" s="333"/>
      <c r="D322" s="134"/>
      <c r="E322" s="294"/>
      <c r="I322" s="294"/>
      <c r="J322" s="294"/>
      <c r="N322" s="294"/>
      <c r="O322" s="294"/>
      <c r="P322" s="294"/>
      <c r="Q322" s="294"/>
      <c r="R322" s="294"/>
      <c r="S322" s="294"/>
      <c r="T322" s="294"/>
      <c r="U322" s="294"/>
      <c r="V322" s="294"/>
      <c r="W322" s="294"/>
      <c r="X322" s="294"/>
      <c r="Y322" s="294"/>
      <c r="Z322" s="294"/>
      <c r="AA322" s="294"/>
      <c r="AB322" s="294"/>
      <c r="AC322" s="294"/>
      <c r="AD322" s="294"/>
      <c r="AE322" s="294"/>
      <c r="AF322" s="294"/>
      <c r="AG322" s="294"/>
      <c r="AH322" s="294"/>
      <c r="AI322" s="294"/>
      <c r="AJ322" s="294"/>
      <c r="AK322" s="294"/>
      <c r="AL322" s="294"/>
      <c r="AM322" s="294"/>
      <c r="AN322" s="294"/>
      <c r="AO322" s="294"/>
      <c r="AP322" s="294"/>
      <c r="AQ322" s="294"/>
      <c r="AR322" s="294"/>
      <c r="AS322" s="294"/>
      <c r="AT322" s="294"/>
      <c r="AU322" s="294"/>
      <c r="AV322" s="294"/>
      <c r="AW322" s="294"/>
      <c r="AX322" s="294"/>
      <c r="AY322" s="294"/>
      <c r="AZ322" s="294"/>
      <c r="BA322" s="294"/>
      <c r="BB322" s="294"/>
      <c r="BC322" s="294"/>
      <c r="BD322" s="294"/>
      <c r="BE322" s="294"/>
      <c r="BF322" s="294"/>
      <c r="BG322" s="294"/>
      <c r="BH322" s="294"/>
      <c r="BI322" s="294"/>
      <c r="BJ322" s="294"/>
      <c r="BK322" s="294"/>
      <c r="BL322" s="294"/>
      <c r="BM322" s="294"/>
      <c r="BN322" s="294"/>
      <c r="BO322" s="294"/>
    </row>
    <row r="323">
      <c r="A323" s="294"/>
      <c r="B323" s="333"/>
      <c r="D323" s="134"/>
      <c r="E323" s="294"/>
      <c r="I323" s="294"/>
      <c r="J323" s="294"/>
      <c r="N323" s="294"/>
      <c r="O323" s="294"/>
      <c r="P323" s="294"/>
      <c r="Q323" s="294"/>
      <c r="R323" s="294"/>
      <c r="S323" s="294"/>
      <c r="T323" s="294"/>
      <c r="U323" s="294"/>
      <c r="V323" s="294"/>
      <c r="W323" s="294"/>
      <c r="X323" s="294"/>
      <c r="Y323" s="294"/>
      <c r="Z323" s="294"/>
      <c r="AA323" s="294"/>
      <c r="AB323" s="294"/>
      <c r="AC323" s="294"/>
      <c r="AD323" s="294"/>
      <c r="AE323" s="294"/>
      <c r="AF323" s="294"/>
      <c r="AG323" s="294"/>
      <c r="AH323" s="294"/>
      <c r="AI323" s="294"/>
      <c r="AJ323" s="294"/>
      <c r="AK323" s="294"/>
      <c r="AL323" s="294"/>
      <c r="AM323" s="294"/>
      <c r="AN323" s="294"/>
      <c r="AO323" s="294"/>
      <c r="AP323" s="294"/>
      <c r="AQ323" s="294"/>
      <c r="AR323" s="294"/>
      <c r="AS323" s="294"/>
      <c r="AT323" s="294"/>
      <c r="AU323" s="294"/>
      <c r="AV323" s="294"/>
      <c r="AW323" s="294"/>
      <c r="AX323" s="294"/>
      <c r="AY323" s="294"/>
      <c r="AZ323" s="294"/>
      <c r="BA323" s="294"/>
      <c r="BB323" s="294"/>
      <c r="BC323" s="294"/>
      <c r="BD323" s="294"/>
      <c r="BE323" s="294"/>
      <c r="BF323" s="294"/>
      <c r="BG323" s="294"/>
      <c r="BH323" s="294"/>
      <c r="BI323" s="294"/>
      <c r="BJ323" s="294"/>
      <c r="BK323" s="294"/>
      <c r="BL323" s="294"/>
      <c r="BM323" s="294"/>
      <c r="BN323" s="294"/>
      <c r="BO323" s="294"/>
    </row>
    <row r="324">
      <c r="A324" s="294"/>
      <c r="B324" s="333"/>
      <c r="D324" s="134"/>
      <c r="E324" s="294"/>
      <c r="I324" s="294"/>
      <c r="J324" s="294"/>
      <c r="N324" s="294"/>
      <c r="O324" s="294"/>
      <c r="P324" s="294"/>
      <c r="Q324" s="294"/>
      <c r="R324" s="294"/>
      <c r="S324" s="294"/>
      <c r="T324" s="294"/>
      <c r="U324" s="294"/>
      <c r="V324" s="294"/>
      <c r="W324" s="294"/>
      <c r="X324" s="294"/>
      <c r="Y324" s="294"/>
      <c r="Z324" s="294"/>
      <c r="AA324" s="294"/>
      <c r="AB324" s="294"/>
      <c r="AC324" s="294"/>
      <c r="AD324" s="294"/>
      <c r="AE324" s="294"/>
      <c r="AF324" s="294"/>
      <c r="AG324" s="294"/>
      <c r="AH324" s="294"/>
      <c r="AI324" s="294"/>
      <c r="AJ324" s="294"/>
      <c r="AK324" s="294"/>
      <c r="AL324" s="294"/>
      <c r="AM324" s="294"/>
      <c r="AN324" s="294"/>
      <c r="AO324" s="294"/>
      <c r="AP324" s="294"/>
      <c r="AQ324" s="294"/>
      <c r="AR324" s="294"/>
      <c r="AS324" s="294"/>
      <c r="AT324" s="294"/>
      <c r="AU324" s="294"/>
      <c r="AV324" s="294"/>
      <c r="AW324" s="294"/>
      <c r="AX324" s="294"/>
      <c r="AY324" s="294"/>
      <c r="AZ324" s="294"/>
      <c r="BA324" s="294"/>
      <c r="BB324" s="294"/>
      <c r="BC324" s="294"/>
      <c r="BD324" s="294"/>
      <c r="BE324" s="294"/>
      <c r="BF324" s="294"/>
      <c r="BG324" s="294"/>
      <c r="BH324" s="294"/>
      <c r="BI324" s="294"/>
      <c r="BJ324" s="294"/>
      <c r="BK324" s="294"/>
      <c r="BL324" s="294"/>
      <c r="BM324" s="294"/>
      <c r="BN324" s="294"/>
      <c r="BO324" s="294"/>
    </row>
    <row r="325">
      <c r="A325" s="294"/>
      <c r="B325" s="333"/>
      <c r="D325" s="134"/>
      <c r="E325" s="294"/>
      <c r="I325" s="294"/>
      <c r="J325" s="294"/>
      <c r="N325" s="294"/>
      <c r="O325" s="294"/>
      <c r="P325" s="294"/>
      <c r="Q325" s="294"/>
      <c r="R325" s="294"/>
      <c r="S325" s="294"/>
      <c r="T325" s="294"/>
      <c r="U325" s="294"/>
      <c r="V325" s="294"/>
      <c r="W325" s="294"/>
      <c r="X325" s="294"/>
      <c r="Y325" s="294"/>
      <c r="Z325" s="294"/>
      <c r="AA325" s="294"/>
      <c r="AB325" s="294"/>
      <c r="AC325" s="294"/>
      <c r="AD325" s="294"/>
      <c r="AE325" s="294"/>
      <c r="AF325" s="294"/>
      <c r="AG325" s="294"/>
      <c r="AH325" s="294"/>
      <c r="AI325" s="294"/>
      <c r="AJ325" s="294"/>
      <c r="AK325" s="294"/>
      <c r="AL325" s="294"/>
      <c r="AM325" s="294"/>
      <c r="AN325" s="294"/>
      <c r="AO325" s="294"/>
      <c r="AP325" s="294"/>
      <c r="AQ325" s="294"/>
      <c r="AR325" s="294"/>
      <c r="AS325" s="294"/>
      <c r="AT325" s="294"/>
      <c r="AU325" s="294"/>
      <c r="AV325" s="294"/>
      <c r="AW325" s="294"/>
      <c r="AX325" s="294"/>
      <c r="AY325" s="294"/>
      <c r="AZ325" s="294"/>
      <c r="BA325" s="294"/>
      <c r="BB325" s="294"/>
      <c r="BC325" s="294"/>
      <c r="BD325" s="294"/>
      <c r="BE325" s="294"/>
      <c r="BF325" s="294"/>
      <c r="BG325" s="294"/>
      <c r="BH325" s="294"/>
      <c r="BI325" s="294"/>
      <c r="BJ325" s="294"/>
      <c r="BK325" s="294"/>
      <c r="BL325" s="294"/>
      <c r="BM325" s="294"/>
      <c r="BN325" s="294"/>
      <c r="BO325" s="294"/>
    </row>
    <row r="326">
      <c r="A326" s="294"/>
      <c r="B326" s="333"/>
      <c r="D326" s="134"/>
      <c r="E326" s="294"/>
      <c r="I326" s="294"/>
      <c r="J326" s="294"/>
      <c r="N326" s="294"/>
      <c r="O326" s="294"/>
      <c r="P326" s="294"/>
      <c r="Q326" s="294"/>
      <c r="R326" s="294"/>
      <c r="S326" s="294"/>
      <c r="T326" s="294"/>
      <c r="U326" s="294"/>
      <c r="V326" s="294"/>
      <c r="W326" s="294"/>
      <c r="X326" s="294"/>
      <c r="Y326" s="294"/>
      <c r="Z326" s="294"/>
      <c r="AA326" s="294"/>
      <c r="AB326" s="294"/>
      <c r="AC326" s="294"/>
      <c r="AD326" s="294"/>
      <c r="AE326" s="294"/>
      <c r="AF326" s="294"/>
      <c r="AG326" s="294"/>
      <c r="AH326" s="294"/>
      <c r="AI326" s="294"/>
      <c r="AJ326" s="294"/>
      <c r="AK326" s="294"/>
      <c r="AL326" s="294"/>
      <c r="AM326" s="294"/>
      <c r="AN326" s="294"/>
      <c r="AO326" s="294"/>
      <c r="AP326" s="294"/>
      <c r="AQ326" s="294"/>
      <c r="AR326" s="294"/>
      <c r="AS326" s="294"/>
      <c r="AT326" s="294"/>
      <c r="AU326" s="294"/>
      <c r="AV326" s="294"/>
      <c r="AW326" s="294"/>
      <c r="AX326" s="294"/>
      <c r="AY326" s="294"/>
      <c r="AZ326" s="294"/>
      <c r="BA326" s="294"/>
      <c r="BB326" s="294"/>
      <c r="BC326" s="294"/>
      <c r="BD326" s="294"/>
      <c r="BE326" s="294"/>
      <c r="BF326" s="294"/>
      <c r="BG326" s="294"/>
      <c r="BH326" s="294"/>
      <c r="BI326" s="294"/>
      <c r="BJ326" s="294"/>
      <c r="BK326" s="294"/>
      <c r="BL326" s="294"/>
      <c r="BM326" s="294"/>
      <c r="BN326" s="294"/>
      <c r="BO326" s="294"/>
    </row>
    <row r="327">
      <c r="A327" s="294"/>
      <c r="B327" s="333"/>
      <c r="D327" s="134"/>
      <c r="E327" s="294"/>
      <c r="I327" s="294"/>
      <c r="J327" s="294"/>
      <c r="N327" s="294"/>
      <c r="O327" s="294"/>
      <c r="P327" s="294"/>
      <c r="Q327" s="294"/>
      <c r="R327" s="294"/>
      <c r="S327" s="294"/>
      <c r="T327" s="294"/>
      <c r="U327" s="294"/>
      <c r="V327" s="294"/>
      <c r="W327" s="294"/>
      <c r="X327" s="294"/>
      <c r="Y327" s="294"/>
      <c r="Z327" s="294"/>
      <c r="AA327" s="294"/>
      <c r="AB327" s="294"/>
      <c r="AC327" s="294"/>
      <c r="AD327" s="294"/>
      <c r="AE327" s="294"/>
      <c r="AF327" s="294"/>
      <c r="AG327" s="294"/>
      <c r="AH327" s="294"/>
      <c r="AI327" s="294"/>
      <c r="AJ327" s="294"/>
      <c r="AK327" s="294"/>
      <c r="AL327" s="294"/>
      <c r="AM327" s="294"/>
      <c r="AN327" s="294"/>
      <c r="AO327" s="294"/>
      <c r="AP327" s="294"/>
      <c r="AQ327" s="294"/>
      <c r="AR327" s="294"/>
      <c r="AS327" s="294"/>
      <c r="AT327" s="294"/>
      <c r="AU327" s="294"/>
      <c r="AV327" s="294"/>
      <c r="AW327" s="294"/>
      <c r="AX327" s="294"/>
      <c r="AY327" s="294"/>
      <c r="AZ327" s="294"/>
      <c r="BA327" s="294"/>
      <c r="BB327" s="294"/>
      <c r="BC327" s="294"/>
      <c r="BD327" s="294"/>
      <c r="BE327" s="294"/>
      <c r="BF327" s="294"/>
      <c r="BG327" s="294"/>
      <c r="BH327" s="294"/>
      <c r="BI327" s="294"/>
      <c r="BJ327" s="294"/>
      <c r="BK327" s="294"/>
      <c r="BL327" s="294"/>
      <c r="BM327" s="294"/>
      <c r="BN327" s="294"/>
      <c r="BO327" s="294"/>
    </row>
    <row r="328">
      <c r="A328" s="294"/>
      <c r="B328" s="333"/>
      <c r="D328" s="134"/>
      <c r="E328" s="294"/>
      <c r="I328" s="294"/>
      <c r="J328" s="294"/>
      <c r="N328" s="294"/>
      <c r="O328" s="294"/>
      <c r="P328" s="294"/>
      <c r="Q328" s="294"/>
      <c r="R328" s="294"/>
      <c r="S328" s="294"/>
      <c r="T328" s="294"/>
      <c r="U328" s="294"/>
      <c r="V328" s="294"/>
      <c r="W328" s="294"/>
      <c r="X328" s="294"/>
      <c r="Y328" s="294"/>
      <c r="Z328" s="294"/>
      <c r="AA328" s="294"/>
      <c r="AB328" s="294"/>
      <c r="AC328" s="294"/>
      <c r="AD328" s="294"/>
      <c r="AE328" s="294"/>
      <c r="AF328" s="294"/>
      <c r="AG328" s="294"/>
      <c r="AH328" s="294"/>
      <c r="AI328" s="294"/>
      <c r="AJ328" s="294"/>
      <c r="AK328" s="294"/>
      <c r="AL328" s="294"/>
      <c r="AM328" s="294"/>
      <c r="AN328" s="294"/>
      <c r="AO328" s="294"/>
      <c r="AP328" s="294"/>
      <c r="AQ328" s="294"/>
      <c r="AR328" s="294"/>
      <c r="AS328" s="294"/>
      <c r="AT328" s="294"/>
      <c r="AU328" s="294"/>
      <c r="AV328" s="294"/>
      <c r="AW328" s="294"/>
      <c r="AX328" s="294"/>
      <c r="AY328" s="294"/>
      <c r="AZ328" s="294"/>
      <c r="BA328" s="294"/>
      <c r="BB328" s="294"/>
      <c r="BC328" s="294"/>
      <c r="BD328" s="294"/>
      <c r="BE328" s="294"/>
      <c r="BF328" s="294"/>
      <c r="BG328" s="294"/>
      <c r="BH328" s="294"/>
      <c r="BI328" s="294"/>
      <c r="BJ328" s="294"/>
      <c r="BK328" s="294"/>
      <c r="BL328" s="294"/>
      <c r="BM328" s="294"/>
      <c r="BN328" s="294"/>
      <c r="BO328" s="294"/>
    </row>
    <row r="329">
      <c r="A329" s="294"/>
      <c r="B329" s="333"/>
      <c r="D329" s="134"/>
      <c r="E329" s="294"/>
      <c r="I329" s="294"/>
      <c r="J329" s="294"/>
      <c r="N329" s="294"/>
      <c r="O329" s="294"/>
      <c r="P329" s="294"/>
      <c r="Q329" s="294"/>
      <c r="R329" s="294"/>
      <c r="S329" s="294"/>
      <c r="T329" s="294"/>
      <c r="U329" s="294"/>
      <c r="V329" s="294"/>
      <c r="W329" s="294"/>
      <c r="X329" s="294"/>
      <c r="Y329" s="294"/>
      <c r="Z329" s="294"/>
      <c r="AA329" s="294"/>
      <c r="AB329" s="294"/>
      <c r="AC329" s="294"/>
      <c r="AD329" s="294"/>
      <c r="AE329" s="294"/>
      <c r="AF329" s="294"/>
      <c r="AG329" s="294"/>
      <c r="AH329" s="294"/>
      <c r="AI329" s="294"/>
      <c r="AJ329" s="294"/>
      <c r="AK329" s="294"/>
      <c r="AL329" s="294"/>
      <c r="AM329" s="294"/>
      <c r="AN329" s="294"/>
      <c r="AO329" s="294"/>
      <c r="AP329" s="294"/>
      <c r="AQ329" s="294"/>
      <c r="AR329" s="294"/>
      <c r="AS329" s="294"/>
      <c r="AT329" s="294"/>
      <c r="AU329" s="294"/>
      <c r="AV329" s="294"/>
      <c r="AW329" s="294"/>
      <c r="AX329" s="294"/>
      <c r="AY329" s="294"/>
      <c r="AZ329" s="294"/>
      <c r="BA329" s="294"/>
      <c r="BB329" s="294"/>
      <c r="BC329" s="294"/>
      <c r="BD329" s="294"/>
      <c r="BE329" s="294"/>
      <c r="BF329" s="294"/>
      <c r="BG329" s="294"/>
      <c r="BH329" s="294"/>
      <c r="BI329" s="294"/>
      <c r="BJ329" s="294"/>
      <c r="BK329" s="294"/>
      <c r="BL329" s="294"/>
      <c r="BM329" s="294"/>
      <c r="BN329" s="294"/>
      <c r="BO329" s="294"/>
    </row>
    <row r="330">
      <c r="A330" s="294"/>
      <c r="B330" s="333"/>
      <c r="D330" s="134"/>
      <c r="E330" s="294"/>
      <c r="I330" s="294"/>
      <c r="J330" s="294"/>
      <c r="N330" s="294"/>
      <c r="O330" s="294"/>
      <c r="P330" s="294"/>
      <c r="Q330" s="294"/>
      <c r="R330" s="294"/>
      <c r="S330" s="294"/>
      <c r="T330" s="294"/>
      <c r="U330" s="294"/>
      <c r="V330" s="294"/>
      <c r="W330" s="294"/>
      <c r="X330" s="294"/>
      <c r="Y330" s="294"/>
      <c r="Z330" s="294"/>
      <c r="AA330" s="294"/>
      <c r="AB330" s="294"/>
      <c r="AC330" s="294"/>
      <c r="AD330" s="294"/>
      <c r="AE330" s="294"/>
      <c r="AF330" s="294"/>
      <c r="AG330" s="294"/>
      <c r="AH330" s="294"/>
      <c r="AI330" s="294"/>
      <c r="AJ330" s="294"/>
      <c r="AK330" s="294"/>
      <c r="AL330" s="294"/>
      <c r="AM330" s="294"/>
      <c r="AN330" s="294"/>
      <c r="AO330" s="294"/>
      <c r="AP330" s="294"/>
      <c r="AQ330" s="294"/>
      <c r="AR330" s="294"/>
      <c r="AS330" s="294"/>
      <c r="AT330" s="294"/>
      <c r="AU330" s="294"/>
      <c r="AV330" s="294"/>
      <c r="AW330" s="294"/>
      <c r="AX330" s="294"/>
      <c r="AY330" s="294"/>
      <c r="AZ330" s="294"/>
      <c r="BA330" s="294"/>
      <c r="BB330" s="294"/>
      <c r="BC330" s="294"/>
      <c r="BD330" s="294"/>
      <c r="BE330" s="294"/>
      <c r="BF330" s="294"/>
      <c r="BG330" s="294"/>
      <c r="BH330" s="294"/>
      <c r="BI330" s="294"/>
      <c r="BJ330" s="294"/>
      <c r="BK330" s="294"/>
      <c r="BL330" s="294"/>
      <c r="BM330" s="294"/>
      <c r="BN330" s="294"/>
      <c r="BO330" s="294"/>
    </row>
    <row r="331">
      <c r="A331" s="294"/>
      <c r="B331" s="333"/>
      <c r="D331" s="134"/>
      <c r="E331" s="294"/>
      <c r="I331" s="294"/>
      <c r="J331" s="294"/>
      <c r="N331" s="294"/>
      <c r="O331" s="294"/>
      <c r="P331" s="294"/>
      <c r="Q331" s="294"/>
      <c r="R331" s="294"/>
      <c r="S331" s="294"/>
      <c r="T331" s="294"/>
      <c r="U331" s="294"/>
      <c r="V331" s="294"/>
      <c r="W331" s="294"/>
      <c r="X331" s="294"/>
      <c r="Y331" s="294"/>
      <c r="Z331" s="294"/>
      <c r="AA331" s="294"/>
      <c r="AB331" s="294"/>
      <c r="AC331" s="294"/>
      <c r="AD331" s="294"/>
      <c r="AE331" s="294"/>
      <c r="AF331" s="294"/>
      <c r="AG331" s="294"/>
      <c r="AH331" s="294"/>
      <c r="AI331" s="294"/>
      <c r="AJ331" s="294"/>
      <c r="AK331" s="294"/>
      <c r="AL331" s="294"/>
      <c r="AM331" s="294"/>
      <c r="AN331" s="294"/>
      <c r="AO331" s="294"/>
      <c r="AP331" s="294"/>
      <c r="AQ331" s="294"/>
      <c r="AR331" s="294"/>
      <c r="AS331" s="294"/>
      <c r="AT331" s="294"/>
      <c r="AU331" s="294"/>
      <c r="AV331" s="294"/>
      <c r="AW331" s="294"/>
      <c r="AX331" s="294"/>
      <c r="AY331" s="294"/>
      <c r="AZ331" s="294"/>
      <c r="BA331" s="294"/>
      <c r="BB331" s="294"/>
      <c r="BC331" s="294"/>
      <c r="BD331" s="294"/>
      <c r="BE331" s="294"/>
      <c r="BF331" s="294"/>
      <c r="BG331" s="294"/>
      <c r="BH331" s="294"/>
      <c r="BI331" s="294"/>
      <c r="BJ331" s="294"/>
      <c r="BK331" s="294"/>
      <c r="BL331" s="294"/>
      <c r="BM331" s="294"/>
      <c r="BN331" s="294"/>
      <c r="BO331" s="294"/>
    </row>
    <row r="332">
      <c r="A332" s="294"/>
      <c r="B332" s="333"/>
      <c r="D332" s="134"/>
      <c r="E332" s="294"/>
      <c r="I332" s="294"/>
      <c r="J332" s="294"/>
      <c r="N332" s="294"/>
      <c r="O332" s="294"/>
      <c r="P332" s="294"/>
      <c r="Q332" s="294"/>
      <c r="R332" s="294"/>
      <c r="S332" s="294"/>
      <c r="T332" s="294"/>
      <c r="U332" s="294"/>
      <c r="V332" s="294"/>
      <c r="W332" s="294"/>
      <c r="X332" s="294"/>
      <c r="Y332" s="294"/>
      <c r="Z332" s="294"/>
      <c r="AA332" s="294"/>
      <c r="AB332" s="294"/>
      <c r="AC332" s="294"/>
      <c r="AD332" s="294"/>
      <c r="AE332" s="294"/>
      <c r="AF332" s="294"/>
      <c r="AG332" s="294"/>
      <c r="AH332" s="294"/>
      <c r="AI332" s="294"/>
      <c r="AJ332" s="294"/>
      <c r="AK332" s="294"/>
      <c r="AL332" s="294"/>
      <c r="AM332" s="294"/>
      <c r="AN332" s="294"/>
      <c r="AO332" s="294"/>
      <c r="AP332" s="294"/>
      <c r="AQ332" s="294"/>
      <c r="AR332" s="294"/>
      <c r="AS332" s="294"/>
      <c r="AT332" s="294"/>
      <c r="AU332" s="294"/>
      <c r="AV332" s="294"/>
      <c r="AW332" s="294"/>
      <c r="AX332" s="294"/>
      <c r="AY332" s="294"/>
      <c r="AZ332" s="294"/>
      <c r="BA332" s="294"/>
      <c r="BB332" s="294"/>
      <c r="BC332" s="294"/>
      <c r="BD332" s="294"/>
      <c r="BE332" s="294"/>
      <c r="BF332" s="294"/>
      <c r="BG332" s="294"/>
      <c r="BH332" s="294"/>
      <c r="BI332" s="294"/>
      <c r="BJ332" s="294"/>
      <c r="BK332" s="294"/>
      <c r="BL332" s="294"/>
      <c r="BM332" s="294"/>
      <c r="BN332" s="294"/>
      <c r="BO332" s="294"/>
    </row>
    <row r="333">
      <c r="A333" s="294"/>
      <c r="B333" s="333"/>
      <c r="D333" s="134"/>
      <c r="E333" s="294"/>
      <c r="I333" s="294"/>
      <c r="J333" s="294"/>
      <c r="N333" s="294"/>
      <c r="O333" s="294"/>
      <c r="P333" s="294"/>
      <c r="Q333" s="294"/>
      <c r="R333" s="294"/>
      <c r="S333" s="294"/>
      <c r="T333" s="294"/>
      <c r="U333" s="294"/>
      <c r="V333" s="294"/>
      <c r="W333" s="294"/>
      <c r="X333" s="294"/>
      <c r="Y333" s="294"/>
      <c r="Z333" s="294"/>
      <c r="AA333" s="294"/>
      <c r="AB333" s="294"/>
      <c r="AC333" s="294"/>
      <c r="AD333" s="294"/>
      <c r="AE333" s="294"/>
      <c r="AF333" s="294"/>
      <c r="AG333" s="294"/>
      <c r="AH333" s="294"/>
      <c r="AI333" s="294"/>
      <c r="AJ333" s="294"/>
      <c r="AK333" s="294"/>
      <c r="AL333" s="294"/>
      <c r="AM333" s="294"/>
      <c r="AN333" s="294"/>
      <c r="AO333" s="294"/>
      <c r="AP333" s="294"/>
      <c r="AQ333" s="294"/>
      <c r="AR333" s="294"/>
      <c r="AS333" s="294"/>
      <c r="AT333" s="294"/>
      <c r="AU333" s="294"/>
      <c r="AV333" s="294"/>
      <c r="AW333" s="294"/>
      <c r="AX333" s="294"/>
      <c r="AY333" s="294"/>
      <c r="AZ333" s="294"/>
      <c r="BA333" s="294"/>
      <c r="BB333" s="294"/>
      <c r="BC333" s="294"/>
      <c r="BD333" s="294"/>
      <c r="BE333" s="294"/>
      <c r="BF333" s="294"/>
      <c r="BG333" s="294"/>
      <c r="BH333" s="294"/>
      <c r="BI333" s="294"/>
      <c r="BJ333" s="294"/>
      <c r="BK333" s="294"/>
      <c r="BL333" s="294"/>
      <c r="BM333" s="294"/>
      <c r="BN333" s="294"/>
      <c r="BO333" s="294"/>
    </row>
    <row r="334">
      <c r="A334" s="294"/>
      <c r="B334" s="333"/>
      <c r="D334" s="134"/>
      <c r="E334" s="294"/>
      <c r="I334" s="294"/>
      <c r="J334" s="294"/>
      <c r="N334" s="294"/>
      <c r="O334" s="294"/>
      <c r="P334" s="294"/>
      <c r="Q334" s="294"/>
      <c r="R334" s="294"/>
      <c r="S334" s="294"/>
      <c r="T334" s="294"/>
      <c r="U334" s="294"/>
      <c r="V334" s="294"/>
      <c r="W334" s="294"/>
      <c r="X334" s="294"/>
      <c r="Y334" s="294"/>
      <c r="Z334" s="294"/>
      <c r="AA334" s="294"/>
      <c r="AB334" s="294"/>
      <c r="AC334" s="294"/>
      <c r="AD334" s="294"/>
      <c r="AE334" s="294"/>
      <c r="AF334" s="294"/>
      <c r="AG334" s="294"/>
      <c r="AH334" s="294"/>
      <c r="AI334" s="294"/>
      <c r="AJ334" s="294"/>
      <c r="AK334" s="294"/>
      <c r="AL334" s="294"/>
      <c r="AM334" s="294"/>
      <c r="AN334" s="294"/>
      <c r="AO334" s="294"/>
      <c r="AP334" s="294"/>
      <c r="AQ334" s="294"/>
      <c r="AR334" s="294"/>
      <c r="AS334" s="294"/>
      <c r="AT334" s="294"/>
      <c r="AU334" s="294"/>
      <c r="AV334" s="294"/>
      <c r="AW334" s="294"/>
      <c r="AX334" s="294"/>
      <c r="AY334" s="294"/>
      <c r="AZ334" s="294"/>
      <c r="BA334" s="294"/>
      <c r="BB334" s="294"/>
      <c r="BC334" s="294"/>
      <c r="BD334" s="294"/>
      <c r="BE334" s="294"/>
      <c r="BF334" s="294"/>
      <c r="BG334" s="294"/>
      <c r="BH334" s="294"/>
      <c r="BI334" s="294"/>
      <c r="BJ334" s="294"/>
      <c r="BK334" s="294"/>
      <c r="BL334" s="294"/>
      <c r="BM334" s="294"/>
      <c r="BN334" s="294"/>
      <c r="BO334" s="294"/>
    </row>
    <row r="335">
      <c r="A335" s="294"/>
      <c r="B335" s="333"/>
      <c r="D335" s="134"/>
      <c r="E335" s="294"/>
      <c r="I335" s="294"/>
      <c r="J335" s="294"/>
      <c r="N335" s="294"/>
      <c r="O335" s="294"/>
      <c r="P335" s="294"/>
      <c r="Q335" s="294"/>
      <c r="R335" s="294"/>
      <c r="S335" s="294"/>
      <c r="T335" s="294"/>
      <c r="U335" s="294"/>
      <c r="V335" s="294"/>
      <c r="W335" s="294"/>
      <c r="X335" s="294"/>
      <c r="Y335" s="294"/>
      <c r="Z335" s="294"/>
      <c r="AA335" s="294"/>
      <c r="AB335" s="294"/>
      <c r="AC335" s="294"/>
      <c r="AD335" s="294"/>
      <c r="AE335" s="294"/>
      <c r="AF335" s="294"/>
      <c r="AG335" s="294"/>
      <c r="AH335" s="294"/>
      <c r="AI335" s="294"/>
      <c r="AJ335" s="294"/>
      <c r="AK335" s="294"/>
      <c r="AL335" s="294"/>
      <c r="AM335" s="294"/>
      <c r="AN335" s="294"/>
      <c r="AO335" s="294"/>
      <c r="AP335" s="294"/>
      <c r="AQ335" s="294"/>
      <c r="AR335" s="294"/>
      <c r="AS335" s="294"/>
      <c r="AT335" s="294"/>
      <c r="AU335" s="294"/>
      <c r="AV335" s="294"/>
      <c r="AW335" s="294"/>
      <c r="AX335" s="294"/>
      <c r="AY335" s="294"/>
      <c r="AZ335" s="294"/>
      <c r="BA335" s="294"/>
      <c r="BB335" s="294"/>
      <c r="BC335" s="294"/>
      <c r="BD335" s="294"/>
      <c r="BE335" s="294"/>
      <c r="BF335" s="294"/>
      <c r="BG335" s="294"/>
      <c r="BH335" s="294"/>
      <c r="BI335" s="294"/>
      <c r="BJ335" s="294"/>
      <c r="BK335" s="294"/>
      <c r="BL335" s="294"/>
      <c r="BM335" s="294"/>
      <c r="BN335" s="294"/>
      <c r="BO335" s="294"/>
    </row>
    <row r="336">
      <c r="A336" s="294"/>
      <c r="B336" s="333"/>
      <c r="D336" s="134"/>
      <c r="E336" s="294"/>
      <c r="I336" s="294"/>
      <c r="J336" s="294"/>
      <c r="N336" s="294"/>
      <c r="O336" s="294"/>
      <c r="P336" s="294"/>
      <c r="Q336" s="294"/>
      <c r="R336" s="294"/>
      <c r="S336" s="294"/>
      <c r="T336" s="294"/>
      <c r="U336" s="294"/>
      <c r="V336" s="294"/>
      <c r="W336" s="294"/>
      <c r="X336" s="294"/>
      <c r="Y336" s="294"/>
      <c r="Z336" s="294"/>
      <c r="AA336" s="294"/>
      <c r="AB336" s="294"/>
      <c r="AC336" s="294"/>
      <c r="AD336" s="294"/>
      <c r="AE336" s="294"/>
      <c r="AF336" s="294"/>
      <c r="AG336" s="294"/>
      <c r="AH336" s="294"/>
      <c r="AI336" s="294"/>
      <c r="AJ336" s="294"/>
      <c r="AK336" s="294"/>
      <c r="AL336" s="294"/>
      <c r="AM336" s="294"/>
      <c r="AN336" s="294"/>
      <c r="AO336" s="294"/>
      <c r="AP336" s="294"/>
      <c r="AQ336" s="294"/>
      <c r="AR336" s="294"/>
      <c r="AS336" s="294"/>
      <c r="AT336" s="294"/>
      <c r="AU336" s="294"/>
      <c r="AV336" s="294"/>
      <c r="AW336" s="294"/>
      <c r="AX336" s="294"/>
      <c r="AY336" s="294"/>
      <c r="AZ336" s="294"/>
      <c r="BA336" s="294"/>
      <c r="BB336" s="294"/>
      <c r="BC336" s="294"/>
      <c r="BD336" s="294"/>
      <c r="BE336" s="294"/>
      <c r="BF336" s="294"/>
      <c r="BG336" s="294"/>
      <c r="BH336" s="294"/>
      <c r="BI336" s="294"/>
      <c r="BJ336" s="294"/>
      <c r="BK336" s="294"/>
      <c r="BL336" s="294"/>
      <c r="BM336" s="294"/>
      <c r="BN336" s="294"/>
      <c r="BO336" s="294"/>
    </row>
    <row r="337">
      <c r="A337" s="294"/>
      <c r="B337" s="333"/>
      <c r="D337" s="134"/>
      <c r="E337" s="294"/>
      <c r="I337" s="294"/>
      <c r="J337" s="294"/>
      <c r="N337" s="294"/>
      <c r="O337" s="294"/>
      <c r="P337" s="294"/>
      <c r="Q337" s="294"/>
      <c r="R337" s="294"/>
      <c r="S337" s="294"/>
      <c r="T337" s="294"/>
      <c r="U337" s="294"/>
      <c r="V337" s="294"/>
      <c r="W337" s="294"/>
      <c r="X337" s="294"/>
      <c r="Y337" s="294"/>
      <c r="Z337" s="294"/>
      <c r="AA337" s="294"/>
      <c r="AB337" s="294"/>
      <c r="AC337" s="294"/>
      <c r="AD337" s="294"/>
      <c r="AE337" s="294"/>
      <c r="AF337" s="294"/>
      <c r="AG337" s="294"/>
      <c r="AH337" s="294"/>
      <c r="AI337" s="294"/>
      <c r="AJ337" s="294"/>
      <c r="AK337" s="294"/>
      <c r="AL337" s="294"/>
      <c r="AM337" s="294"/>
      <c r="AN337" s="294"/>
      <c r="AO337" s="294"/>
      <c r="AP337" s="294"/>
      <c r="AQ337" s="294"/>
      <c r="AR337" s="294"/>
      <c r="AS337" s="294"/>
      <c r="AT337" s="294"/>
      <c r="AU337" s="294"/>
      <c r="AV337" s="294"/>
      <c r="AW337" s="294"/>
      <c r="AX337" s="294"/>
      <c r="AY337" s="294"/>
      <c r="AZ337" s="294"/>
      <c r="BA337" s="294"/>
      <c r="BB337" s="294"/>
      <c r="BC337" s="294"/>
      <c r="BD337" s="294"/>
      <c r="BE337" s="294"/>
      <c r="BF337" s="294"/>
      <c r="BG337" s="294"/>
      <c r="BH337" s="294"/>
      <c r="BI337" s="294"/>
      <c r="BJ337" s="294"/>
      <c r="BK337" s="294"/>
      <c r="BL337" s="294"/>
      <c r="BM337" s="294"/>
      <c r="BN337" s="294"/>
      <c r="BO337" s="294"/>
    </row>
    <row r="338">
      <c r="A338" s="294"/>
      <c r="B338" s="333"/>
      <c r="D338" s="134"/>
      <c r="E338" s="294"/>
      <c r="I338" s="294"/>
      <c r="J338" s="294"/>
      <c r="N338" s="294"/>
      <c r="O338" s="294"/>
      <c r="P338" s="294"/>
      <c r="Q338" s="294"/>
      <c r="R338" s="294"/>
      <c r="S338" s="294"/>
      <c r="T338" s="294"/>
      <c r="U338" s="294"/>
      <c r="V338" s="294"/>
      <c r="W338" s="294"/>
      <c r="X338" s="294"/>
      <c r="Y338" s="294"/>
      <c r="Z338" s="294"/>
      <c r="AA338" s="294"/>
      <c r="AB338" s="294"/>
      <c r="AC338" s="294"/>
      <c r="AD338" s="294"/>
      <c r="AE338" s="294"/>
      <c r="AF338" s="294"/>
      <c r="AG338" s="294"/>
      <c r="AH338" s="294"/>
      <c r="AI338" s="294"/>
      <c r="AJ338" s="294"/>
      <c r="AK338" s="294"/>
      <c r="AL338" s="294"/>
      <c r="AM338" s="294"/>
      <c r="AN338" s="294"/>
      <c r="AO338" s="294"/>
      <c r="AP338" s="294"/>
      <c r="AQ338" s="294"/>
      <c r="AR338" s="294"/>
      <c r="AS338" s="294"/>
      <c r="AT338" s="294"/>
      <c r="AU338" s="294"/>
      <c r="AV338" s="294"/>
      <c r="AW338" s="294"/>
      <c r="AX338" s="294"/>
      <c r="AY338" s="294"/>
      <c r="AZ338" s="294"/>
      <c r="BA338" s="294"/>
      <c r="BB338" s="294"/>
      <c r="BC338" s="294"/>
      <c r="BD338" s="294"/>
      <c r="BE338" s="294"/>
      <c r="BF338" s="294"/>
      <c r="BG338" s="294"/>
      <c r="BH338" s="294"/>
      <c r="BI338" s="294"/>
      <c r="BJ338" s="294"/>
      <c r="BK338" s="294"/>
      <c r="BL338" s="294"/>
      <c r="BM338" s="294"/>
      <c r="BN338" s="294"/>
      <c r="BO338" s="294"/>
    </row>
    <row r="339">
      <c r="A339" s="294"/>
      <c r="B339" s="333"/>
      <c r="D339" s="134"/>
      <c r="E339" s="294"/>
      <c r="I339" s="294"/>
      <c r="J339" s="294"/>
      <c r="N339" s="294"/>
      <c r="O339" s="294"/>
      <c r="P339" s="294"/>
      <c r="Q339" s="294"/>
      <c r="R339" s="294"/>
      <c r="S339" s="294"/>
      <c r="T339" s="294"/>
      <c r="U339" s="294"/>
      <c r="V339" s="294"/>
      <c r="W339" s="294"/>
      <c r="X339" s="294"/>
      <c r="Y339" s="294"/>
      <c r="Z339" s="294"/>
      <c r="AA339" s="294"/>
      <c r="AB339" s="294"/>
      <c r="AC339" s="294"/>
      <c r="AD339" s="294"/>
      <c r="AE339" s="294"/>
      <c r="AF339" s="294"/>
      <c r="AG339" s="294"/>
      <c r="AH339" s="294"/>
      <c r="AI339" s="294"/>
      <c r="AJ339" s="294"/>
      <c r="AK339" s="294"/>
      <c r="AL339" s="294"/>
      <c r="AM339" s="294"/>
      <c r="AN339" s="294"/>
      <c r="AO339" s="294"/>
      <c r="AP339" s="294"/>
      <c r="AQ339" s="294"/>
      <c r="AR339" s="294"/>
      <c r="AS339" s="294"/>
      <c r="AT339" s="294"/>
      <c r="AU339" s="294"/>
      <c r="AV339" s="294"/>
      <c r="AW339" s="294"/>
      <c r="AX339" s="294"/>
      <c r="AY339" s="294"/>
      <c r="AZ339" s="294"/>
      <c r="BA339" s="294"/>
      <c r="BB339" s="294"/>
      <c r="BC339" s="294"/>
      <c r="BD339" s="294"/>
      <c r="BE339" s="294"/>
      <c r="BF339" s="294"/>
      <c r="BG339" s="294"/>
      <c r="BH339" s="294"/>
      <c r="BI339" s="294"/>
      <c r="BJ339" s="294"/>
      <c r="BK339" s="294"/>
      <c r="BL339" s="294"/>
      <c r="BM339" s="294"/>
      <c r="BN339" s="294"/>
      <c r="BO339" s="294"/>
    </row>
    <row r="340">
      <c r="A340" s="294"/>
      <c r="B340" s="333"/>
      <c r="D340" s="134"/>
      <c r="E340" s="294"/>
      <c r="I340" s="294"/>
      <c r="J340" s="294"/>
      <c r="N340" s="294"/>
      <c r="O340" s="294"/>
      <c r="P340" s="294"/>
      <c r="Q340" s="294"/>
      <c r="R340" s="294"/>
      <c r="S340" s="294"/>
      <c r="T340" s="294"/>
      <c r="U340" s="294"/>
      <c r="V340" s="294"/>
      <c r="W340" s="294"/>
      <c r="X340" s="294"/>
      <c r="Y340" s="294"/>
      <c r="Z340" s="294"/>
      <c r="AA340" s="294"/>
      <c r="AB340" s="294"/>
      <c r="AC340" s="294"/>
      <c r="AD340" s="294"/>
      <c r="AE340" s="294"/>
      <c r="AF340" s="294"/>
      <c r="AG340" s="294"/>
      <c r="AH340" s="294"/>
      <c r="AI340" s="294"/>
      <c r="AJ340" s="294"/>
      <c r="AK340" s="294"/>
      <c r="AL340" s="294"/>
      <c r="AM340" s="294"/>
      <c r="AN340" s="294"/>
      <c r="AO340" s="294"/>
      <c r="AP340" s="294"/>
      <c r="AQ340" s="294"/>
      <c r="AR340" s="294"/>
      <c r="AS340" s="294"/>
      <c r="AT340" s="294"/>
      <c r="AU340" s="294"/>
      <c r="AV340" s="294"/>
      <c r="AW340" s="294"/>
      <c r="AX340" s="294"/>
      <c r="AY340" s="294"/>
      <c r="AZ340" s="294"/>
      <c r="BA340" s="294"/>
      <c r="BB340" s="294"/>
      <c r="BC340" s="294"/>
      <c r="BD340" s="294"/>
      <c r="BE340" s="294"/>
      <c r="BF340" s="294"/>
      <c r="BG340" s="294"/>
      <c r="BH340" s="294"/>
      <c r="BI340" s="294"/>
      <c r="BJ340" s="294"/>
      <c r="BK340" s="294"/>
      <c r="BL340" s="294"/>
      <c r="BM340" s="294"/>
      <c r="BN340" s="294"/>
      <c r="BO340" s="294"/>
    </row>
    <row r="341">
      <c r="A341" s="294"/>
      <c r="B341" s="333"/>
      <c r="D341" s="134"/>
      <c r="E341" s="294"/>
      <c r="I341" s="294"/>
      <c r="J341" s="294"/>
      <c r="N341" s="294"/>
      <c r="O341" s="294"/>
      <c r="P341" s="294"/>
      <c r="Q341" s="294"/>
      <c r="R341" s="294"/>
      <c r="S341" s="294"/>
      <c r="T341" s="294"/>
      <c r="U341" s="294"/>
      <c r="V341" s="294"/>
      <c r="W341" s="294"/>
      <c r="X341" s="294"/>
      <c r="Y341" s="294"/>
      <c r="Z341" s="294"/>
      <c r="AA341" s="294"/>
      <c r="AB341" s="294"/>
      <c r="AC341" s="294"/>
      <c r="AD341" s="294"/>
      <c r="AE341" s="294"/>
      <c r="AF341" s="294"/>
      <c r="AG341" s="294"/>
      <c r="AH341" s="294"/>
      <c r="AI341" s="294"/>
      <c r="AJ341" s="294"/>
      <c r="AK341" s="294"/>
      <c r="AL341" s="294"/>
      <c r="AM341" s="294"/>
      <c r="AN341" s="294"/>
      <c r="AO341" s="294"/>
      <c r="AP341" s="294"/>
      <c r="AQ341" s="294"/>
      <c r="AR341" s="294"/>
      <c r="AS341" s="294"/>
      <c r="AT341" s="294"/>
      <c r="AU341" s="294"/>
      <c r="AV341" s="294"/>
      <c r="AW341" s="294"/>
      <c r="AX341" s="294"/>
      <c r="AY341" s="294"/>
      <c r="AZ341" s="294"/>
      <c r="BA341" s="294"/>
      <c r="BB341" s="294"/>
      <c r="BC341" s="294"/>
      <c r="BD341" s="294"/>
      <c r="BE341" s="294"/>
      <c r="BF341" s="294"/>
      <c r="BG341" s="294"/>
      <c r="BH341" s="294"/>
      <c r="BI341" s="294"/>
      <c r="BJ341" s="294"/>
      <c r="BK341" s="294"/>
      <c r="BL341" s="294"/>
      <c r="BM341" s="294"/>
      <c r="BN341" s="294"/>
      <c r="BO341" s="294"/>
    </row>
    <row r="342">
      <c r="A342" s="294"/>
      <c r="B342" s="333"/>
      <c r="D342" s="134"/>
      <c r="E342" s="294"/>
      <c r="I342" s="294"/>
      <c r="J342" s="294"/>
      <c r="N342" s="294"/>
      <c r="O342" s="294"/>
      <c r="P342" s="294"/>
      <c r="Q342" s="294"/>
      <c r="R342" s="294"/>
      <c r="S342" s="294"/>
      <c r="T342" s="294"/>
      <c r="U342" s="294"/>
      <c r="V342" s="294"/>
      <c r="W342" s="294"/>
      <c r="X342" s="294"/>
      <c r="Y342" s="294"/>
      <c r="Z342" s="294"/>
      <c r="AA342" s="294"/>
      <c r="AB342" s="294"/>
      <c r="AC342" s="294"/>
      <c r="AD342" s="294"/>
      <c r="AE342" s="294"/>
      <c r="AF342" s="294"/>
      <c r="AG342" s="294"/>
      <c r="AH342" s="294"/>
      <c r="AI342" s="294"/>
      <c r="AJ342" s="294"/>
      <c r="AK342" s="294"/>
      <c r="AL342" s="294"/>
      <c r="AM342" s="294"/>
      <c r="AN342" s="294"/>
      <c r="AO342" s="294"/>
      <c r="AP342" s="294"/>
      <c r="AQ342" s="294"/>
      <c r="AR342" s="294"/>
      <c r="AS342" s="294"/>
      <c r="AT342" s="294"/>
      <c r="AU342" s="294"/>
      <c r="AV342" s="294"/>
      <c r="AW342" s="294"/>
      <c r="AX342" s="294"/>
      <c r="AY342" s="294"/>
      <c r="AZ342" s="294"/>
      <c r="BA342" s="294"/>
      <c r="BB342" s="294"/>
      <c r="BC342" s="294"/>
      <c r="BD342" s="294"/>
      <c r="BE342" s="294"/>
      <c r="BF342" s="294"/>
      <c r="BG342" s="294"/>
      <c r="BH342" s="294"/>
      <c r="BI342" s="294"/>
      <c r="BJ342" s="294"/>
      <c r="BK342" s="294"/>
      <c r="BL342" s="294"/>
      <c r="BM342" s="294"/>
      <c r="BN342" s="294"/>
      <c r="BO342" s="294"/>
    </row>
    <row r="343">
      <c r="A343" s="294"/>
      <c r="B343" s="333"/>
      <c r="D343" s="134"/>
      <c r="E343" s="294"/>
      <c r="I343" s="294"/>
      <c r="J343" s="294"/>
      <c r="N343" s="294"/>
      <c r="O343" s="294"/>
      <c r="P343" s="294"/>
      <c r="Q343" s="294"/>
      <c r="R343" s="294"/>
      <c r="S343" s="294"/>
      <c r="T343" s="294"/>
      <c r="U343" s="294"/>
      <c r="V343" s="294"/>
      <c r="W343" s="294"/>
      <c r="X343" s="294"/>
      <c r="Y343" s="294"/>
      <c r="Z343" s="294"/>
      <c r="AA343" s="294"/>
      <c r="AB343" s="294"/>
      <c r="AC343" s="294"/>
      <c r="AD343" s="294"/>
      <c r="AE343" s="294"/>
      <c r="AF343" s="294"/>
      <c r="AG343" s="294"/>
      <c r="AH343" s="294"/>
      <c r="AI343" s="294"/>
      <c r="AJ343" s="294"/>
      <c r="AK343" s="294"/>
      <c r="AL343" s="294"/>
      <c r="AM343" s="294"/>
      <c r="AN343" s="294"/>
      <c r="AO343" s="294"/>
      <c r="AP343" s="294"/>
      <c r="AQ343" s="294"/>
      <c r="AR343" s="294"/>
      <c r="AS343" s="294"/>
      <c r="AT343" s="294"/>
      <c r="AU343" s="294"/>
      <c r="AV343" s="294"/>
      <c r="AW343" s="294"/>
      <c r="AX343" s="294"/>
      <c r="AY343" s="294"/>
      <c r="AZ343" s="294"/>
      <c r="BA343" s="294"/>
      <c r="BB343" s="294"/>
      <c r="BC343" s="294"/>
      <c r="BD343" s="294"/>
      <c r="BE343" s="294"/>
      <c r="BF343" s="294"/>
      <c r="BG343" s="294"/>
      <c r="BH343" s="294"/>
      <c r="BI343" s="294"/>
      <c r="BJ343" s="294"/>
      <c r="BK343" s="294"/>
      <c r="BL343" s="294"/>
      <c r="BM343" s="294"/>
      <c r="BN343" s="294"/>
      <c r="BO343" s="294"/>
    </row>
    <row r="344">
      <c r="A344" s="294"/>
      <c r="B344" s="333"/>
      <c r="D344" s="134"/>
      <c r="E344" s="294"/>
      <c r="I344" s="294"/>
      <c r="J344" s="294"/>
      <c r="N344" s="294"/>
      <c r="O344" s="294"/>
      <c r="P344" s="294"/>
      <c r="Q344" s="294"/>
      <c r="R344" s="294"/>
      <c r="S344" s="294"/>
      <c r="T344" s="294"/>
      <c r="U344" s="294"/>
      <c r="V344" s="294"/>
      <c r="W344" s="294"/>
      <c r="X344" s="294"/>
      <c r="Y344" s="294"/>
      <c r="Z344" s="294"/>
      <c r="AA344" s="294"/>
      <c r="AB344" s="294"/>
      <c r="AC344" s="294"/>
      <c r="AD344" s="294"/>
      <c r="AE344" s="294"/>
      <c r="AF344" s="294"/>
      <c r="AG344" s="294"/>
      <c r="AH344" s="294"/>
      <c r="AI344" s="294"/>
      <c r="AJ344" s="294"/>
      <c r="AK344" s="294"/>
      <c r="AL344" s="294"/>
      <c r="AM344" s="294"/>
      <c r="AN344" s="294"/>
      <c r="AO344" s="294"/>
      <c r="AP344" s="294"/>
      <c r="AQ344" s="294"/>
      <c r="AR344" s="294"/>
      <c r="AS344" s="294"/>
      <c r="AT344" s="294"/>
      <c r="AU344" s="294"/>
      <c r="AV344" s="294"/>
      <c r="AW344" s="294"/>
      <c r="AX344" s="294"/>
      <c r="AY344" s="294"/>
      <c r="AZ344" s="294"/>
      <c r="BA344" s="294"/>
      <c r="BB344" s="294"/>
      <c r="BC344" s="294"/>
      <c r="BD344" s="294"/>
      <c r="BE344" s="294"/>
      <c r="BF344" s="294"/>
      <c r="BG344" s="294"/>
      <c r="BH344" s="294"/>
      <c r="BI344" s="294"/>
      <c r="BJ344" s="294"/>
      <c r="BK344" s="294"/>
      <c r="BL344" s="294"/>
      <c r="BM344" s="294"/>
      <c r="BN344" s="294"/>
      <c r="BO344" s="294"/>
    </row>
    <row r="345">
      <c r="A345" s="294"/>
      <c r="B345" s="333"/>
      <c r="D345" s="134"/>
      <c r="E345" s="294"/>
      <c r="I345" s="294"/>
      <c r="J345" s="294"/>
      <c r="N345" s="294"/>
      <c r="O345" s="294"/>
      <c r="P345" s="294"/>
      <c r="Q345" s="294"/>
      <c r="R345" s="294"/>
      <c r="S345" s="294"/>
      <c r="T345" s="294"/>
      <c r="U345" s="294"/>
      <c r="V345" s="294"/>
      <c r="W345" s="294"/>
      <c r="X345" s="294"/>
      <c r="Y345" s="294"/>
      <c r="Z345" s="294"/>
      <c r="AA345" s="294"/>
      <c r="AB345" s="294"/>
      <c r="AC345" s="294"/>
      <c r="AD345" s="294"/>
      <c r="AE345" s="294"/>
      <c r="AF345" s="294"/>
      <c r="AG345" s="294"/>
      <c r="AH345" s="294"/>
      <c r="AI345" s="294"/>
      <c r="AJ345" s="294"/>
      <c r="AK345" s="294"/>
      <c r="AL345" s="294"/>
      <c r="AM345" s="294"/>
      <c r="AN345" s="294"/>
      <c r="AO345" s="294"/>
      <c r="AP345" s="294"/>
      <c r="AQ345" s="294"/>
      <c r="AR345" s="294"/>
      <c r="AS345" s="294"/>
      <c r="AT345" s="294"/>
      <c r="AU345" s="294"/>
      <c r="AV345" s="294"/>
      <c r="AW345" s="294"/>
      <c r="AX345" s="294"/>
      <c r="AY345" s="294"/>
      <c r="AZ345" s="294"/>
      <c r="BA345" s="294"/>
      <c r="BB345" s="294"/>
      <c r="BC345" s="294"/>
      <c r="BD345" s="294"/>
      <c r="BE345" s="294"/>
      <c r="BF345" s="294"/>
      <c r="BG345" s="294"/>
      <c r="BH345" s="294"/>
      <c r="BI345" s="294"/>
      <c r="BJ345" s="294"/>
      <c r="BK345" s="294"/>
      <c r="BL345" s="294"/>
      <c r="BM345" s="294"/>
      <c r="BN345" s="294"/>
      <c r="BO345" s="294"/>
    </row>
    <row r="346">
      <c r="A346" s="294"/>
      <c r="B346" s="333"/>
      <c r="D346" s="134"/>
      <c r="E346" s="294"/>
      <c r="I346" s="294"/>
      <c r="J346" s="294"/>
      <c r="N346" s="294"/>
      <c r="O346" s="294"/>
      <c r="P346" s="294"/>
      <c r="Q346" s="294"/>
      <c r="R346" s="294"/>
      <c r="S346" s="294"/>
      <c r="T346" s="294"/>
      <c r="U346" s="294"/>
      <c r="V346" s="294"/>
      <c r="W346" s="294"/>
      <c r="X346" s="294"/>
      <c r="Y346" s="294"/>
      <c r="Z346" s="294"/>
      <c r="AA346" s="294"/>
      <c r="AB346" s="294"/>
      <c r="AC346" s="294"/>
      <c r="AD346" s="294"/>
      <c r="AE346" s="294"/>
      <c r="AF346" s="294"/>
      <c r="AG346" s="294"/>
      <c r="AH346" s="294"/>
      <c r="AI346" s="294"/>
      <c r="AJ346" s="294"/>
      <c r="AK346" s="294"/>
      <c r="AL346" s="294"/>
      <c r="AM346" s="294"/>
      <c r="AN346" s="294"/>
      <c r="AO346" s="294"/>
      <c r="AP346" s="294"/>
      <c r="AQ346" s="294"/>
      <c r="AR346" s="294"/>
      <c r="AS346" s="294"/>
      <c r="AT346" s="294"/>
      <c r="AU346" s="294"/>
      <c r="AV346" s="294"/>
      <c r="AW346" s="294"/>
      <c r="AX346" s="294"/>
      <c r="AY346" s="294"/>
      <c r="AZ346" s="294"/>
      <c r="BA346" s="294"/>
      <c r="BB346" s="294"/>
      <c r="BC346" s="294"/>
      <c r="BD346" s="294"/>
      <c r="BE346" s="294"/>
      <c r="BF346" s="294"/>
      <c r="BG346" s="294"/>
      <c r="BH346" s="294"/>
      <c r="BI346" s="294"/>
      <c r="BJ346" s="294"/>
      <c r="BK346" s="294"/>
      <c r="BL346" s="294"/>
      <c r="BM346" s="294"/>
      <c r="BN346" s="294"/>
      <c r="BO346" s="294"/>
    </row>
    <row r="347">
      <c r="A347" s="294"/>
      <c r="B347" s="333"/>
      <c r="D347" s="134"/>
      <c r="E347" s="294"/>
      <c r="I347" s="294"/>
      <c r="J347" s="294"/>
      <c r="N347" s="294"/>
      <c r="O347" s="294"/>
      <c r="P347" s="294"/>
      <c r="Q347" s="294"/>
      <c r="R347" s="294"/>
      <c r="S347" s="294"/>
      <c r="T347" s="294"/>
      <c r="U347" s="294"/>
      <c r="V347" s="294"/>
      <c r="W347" s="294"/>
      <c r="X347" s="294"/>
      <c r="Y347" s="294"/>
      <c r="Z347" s="294"/>
      <c r="AA347" s="294"/>
      <c r="AB347" s="294"/>
      <c r="AC347" s="294"/>
      <c r="AD347" s="294"/>
      <c r="AE347" s="294"/>
      <c r="AF347" s="294"/>
      <c r="AG347" s="294"/>
      <c r="AH347" s="294"/>
      <c r="AI347" s="294"/>
      <c r="AJ347" s="294"/>
      <c r="AK347" s="294"/>
      <c r="AL347" s="294"/>
      <c r="AM347" s="294"/>
      <c r="AN347" s="294"/>
      <c r="AO347" s="294"/>
      <c r="AP347" s="294"/>
      <c r="AQ347" s="294"/>
      <c r="AR347" s="294"/>
      <c r="AS347" s="294"/>
      <c r="AT347" s="294"/>
      <c r="AU347" s="294"/>
      <c r="AV347" s="294"/>
      <c r="AW347" s="294"/>
      <c r="AX347" s="294"/>
      <c r="AY347" s="294"/>
      <c r="AZ347" s="294"/>
      <c r="BA347" s="294"/>
      <c r="BB347" s="294"/>
      <c r="BC347" s="294"/>
      <c r="BD347" s="294"/>
      <c r="BE347" s="294"/>
      <c r="BF347" s="294"/>
      <c r="BG347" s="294"/>
      <c r="BH347" s="294"/>
      <c r="BI347" s="294"/>
      <c r="BJ347" s="294"/>
      <c r="BK347" s="294"/>
      <c r="BL347" s="294"/>
      <c r="BM347" s="294"/>
      <c r="BN347" s="294"/>
      <c r="BO347" s="294"/>
    </row>
    <row r="348">
      <c r="A348" s="294"/>
      <c r="B348" s="333"/>
      <c r="D348" s="134"/>
      <c r="E348" s="294"/>
      <c r="I348" s="294"/>
      <c r="J348" s="294"/>
      <c r="N348" s="294"/>
      <c r="O348" s="294"/>
      <c r="P348" s="294"/>
      <c r="Q348" s="294"/>
      <c r="R348" s="294"/>
      <c r="S348" s="294"/>
      <c r="T348" s="294"/>
      <c r="U348" s="294"/>
      <c r="V348" s="294"/>
      <c r="W348" s="294"/>
      <c r="X348" s="294"/>
      <c r="Y348" s="294"/>
      <c r="Z348" s="294"/>
      <c r="AA348" s="294"/>
      <c r="AB348" s="294"/>
      <c r="AC348" s="294"/>
      <c r="AD348" s="294"/>
      <c r="AE348" s="294"/>
      <c r="AF348" s="294"/>
      <c r="AG348" s="294"/>
      <c r="AH348" s="294"/>
      <c r="AI348" s="294"/>
      <c r="AJ348" s="294"/>
      <c r="AK348" s="294"/>
      <c r="AL348" s="294"/>
      <c r="AM348" s="294"/>
      <c r="AN348" s="294"/>
      <c r="AO348" s="294"/>
      <c r="AP348" s="294"/>
      <c r="AQ348" s="294"/>
      <c r="AR348" s="294"/>
      <c r="AS348" s="294"/>
      <c r="AT348" s="294"/>
      <c r="AU348" s="294"/>
      <c r="AV348" s="294"/>
      <c r="AW348" s="294"/>
      <c r="AX348" s="294"/>
      <c r="AY348" s="294"/>
      <c r="AZ348" s="294"/>
      <c r="BA348" s="294"/>
      <c r="BB348" s="294"/>
      <c r="BC348" s="294"/>
      <c r="BD348" s="294"/>
      <c r="BE348" s="294"/>
      <c r="BF348" s="294"/>
      <c r="BG348" s="294"/>
      <c r="BH348" s="294"/>
      <c r="BI348" s="294"/>
      <c r="BJ348" s="294"/>
      <c r="BK348" s="294"/>
      <c r="BL348" s="294"/>
      <c r="BM348" s="294"/>
      <c r="BN348" s="294"/>
      <c r="BO348" s="294"/>
    </row>
    <row r="349">
      <c r="A349" s="294"/>
      <c r="B349" s="333"/>
      <c r="D349" s="134"/>
      <c r="E349" s="294"/>
      <c r="I349" s="294"/>
      <c r="J349" s="294"/>
      <c r="N349" s="294"/>
      <c r="O349" s="294"/>
      <c r="P349" s="294"/>
      <c r="Q349" s="294"/>
      <c r="R349" s="294"/>
      <c r="S349" s="294"/>
      <c r="T349" s="294"/>
      <c r="U349" s="294"/>
      <c r="V349" s="294"/>
      <c r="W349" s="294"/>
      <c r="X349" s="294"/>
      <c r="Y349" s="294"/>
      <c r="Z349" s="294"/>
      <c r="AA349" s="294"/>
      <c r="AB349" s="294"/>
      <c r="AC349" s="294"/>
      <c r="AD349" s="294"/>
      <c r="AE349" s="294"/>
      <c r="AF349" s="294"/>
      <c r="AG349" s="294"/>
      <c r="AH349" s="294"/>
      <c r="AI349" s="294"/>
      <c r="AJ349" s="294"/>
      <c r="AK349" s="294"/>
      <c r="AL349" s="294"/>
      <c r="AM349" s="294"/>
      <c r="AN349" s="294"/>
      <c r="AO349" s="294"/>
      <c r="AP349" s="294"/>
      <c r="AQ349" s="294"/>
      <c r="AR349" s="294"/>
      <c r="AS349" s="294"/>
      <c r="AT349" s="294"/>
      <c r="AU349" s="294"/>
      <c r="AV349" s="294"/>
      <c r="AW349" s="294"/>
      <c r="AX349" s="294"/>
      <c r="AY349" s="294"/>
      <c r="AZ349" s="294"/>
      <c r="BA349" s="294"/>
      <c r="BB349" s="294"/>
      <c r="BC349" s="294"/>
      <c r="BD349" s="294"/>
      <c r="BE349" s="294"/>
      <c r="BF349" s="294"/>
      <c r="BG349" s="294"/>
      <c r="BH349" s="294"/>
      <c r="BI349" s="294"/>
      <c r="BJ349" s="294"/>
      <c r="BK349" s="294"/>
      <c r="BL349" s="294"/>
      <c r="BM349" s="294"/>
      <c r="BN349" s="294"/>
      <c r="BO349" s="294"/>
    </row>
    <row r="350">
      <c r="A350" s="294"/>
      <c r="B350" s="333"/>
      <c r="D350" s="134"/>
      <c r="E350" s="294"/>
      <c r="I350" s="294"/>
      <c r="J350" s="294"/>
      <c r="N350" s="294"/>
      <c r="O350" s="294"/>
      <c r="P350" s="294"/>
      <c r="Q350" s="294"/>
      <c r="R350" s="294"/>
      <c r="S350" s="294"/>
      <c r="T350" s="294"/>
      <c r="U350" s="294"/>
      <c r="V350" s="294"/>
      <c r="W350" s="294"/>
      <c r="X350" s="294"/>
      <c r="Y350" s="294"/>
      <c r="Z350" s="294"/>
      <c r="AA350" s="294"/>
      <c r="AB350" s="294"/>
      <c r="AC350" s="294"/>
      <c r="AD350" s="294"/>
      <c r="AE350" s="294"/>
      <c r="AF350" s="294"/>
      <c r="AG350" s="294"/>
      <c r="AH350" s="294"/>
      <c r="AI350" s="294"/>
      <c r="AJ350" s="294"/>
      <c r="AK350" s="294"/>
      <c r="AL350" s="294"/>
      <c r="AM350" s="294"/>
      <c r="AN350" s="294"/>
      <c r="AO350" s="294"/>
      <c r="AP350" s="294"/>
      <c r="AQ350" s="294"/>
      <c r="AR350" s="294"/>
      <c r="AS350" s="294"/>
      <c r="AT350" s="294"/>
      <c r="AU350" s="294"/>
      <c r="AV350" s="294"/>
      <c r="AW350" s="294"/>
      <c r="AX350" s="294"/>
      <c r="AY350" s="294"/>
      <c r="AZ350" s="294"/>
      <c r="BA350" s="294"/>
      <c r="BB350" s="294"/>
      <c r="BC350" s="294"/>
      <c r="BD350" s="294"/>
      <c r="BE350" s="294"/>
      <c r="BF350" s="294"/>
      <c r="BG350" s="294"/>
      <c r="BH350" s="294"/>
      <c r="BI350" s="294"/>
      <c r="BJ350" s="294"/>
      <c r="BK350" s="294"/>
      <c r="BL350" s="294"/>
      <c r="BM350" s="294"/>
      <c r="BN350" s="294"/>
      <c r="BO350" s="294"/>
    </row>
    <row r="351">
      <c r="A351" s="294"/>
      <c r="B351" s="333"/>
      <c r="D351" s="134"/>
      <c r="E351" s="294"/>
      <c r="I351" s="294"/>
      <c r="J351" s="294"/>
      <c r="N351" s="294"/>
      <c r="O351" s="294"/>
      <c r="P351" s="294"/>
      <c r="Q351" s="294"/>
      <c r="R351" s="294"/>
      <c r="S351" s="294"/>
      <c r="T351" s="294"/>
      <c r="U351" s="294"/>
      <c r="V351" s="294"/>
      <c r="W351" s="294"/>
      <c r="X351" s="294"/>
      <c r="Y351" s="294"/>
      <c r="Z351" s="294"/>
      <c r="AA351" s="294"/>
      <c r="AB351" s="294"/>
      <c r="AC351" s="294"/>
      <c r="AD351" s="294"/>
      <c r="AE351" s="294"/>
      <c r="AF351" s="294"/>
      <c r="AG351" s="294"/>
      <c r="AH351" s="294"/>
      <c r="AI351" s="294"/>
      <c r="AJ351" s="294"/>
      <c r="AK351" s="294"/>
      <c r="AL351" s="294"/>
      <c r="AM351" s="294"/>
      <c r="AN351" s="294"/>
      <c r="AO351" s="294"/>
      <c r="AP351" s="294"/>
      <c r="AQ351" s="294"/>
      <c r="AR351" s="294"/>
      <c r="AS351" s="294"/>
      <c r="AT351" s="294"/>
      <c r="AU351" s="294"/>
      <c r="AV351" s="294"/>
      <c r="AW351" s="294"/>
      <c r="AX351" s="294"/>
      <c r="AY351" s="294"/>
      <c r="AZ351" s="294"/>
      <c r="BA351" s="294"/>
      <c r="BB351" s="294"/>
      <c r="BC351" s="294"/>
      <c r="BD351" s="294"/>
      <c r="BE351" s="294"/>
      <c r="BF351" s="294"/>
      <c r="BG351" s="294"/>
      <c r="BH351" s="294"/>
      <c r="BI351" s="294"/>
      <c r="BJ351" s="294"/>
      <c r="BK351" s="294"/>
      <c r="BL351" s="294"/>
      <c r="BM351" s="294"/>
      <c r="BN351" s="294"/>
      <c r="BO351" s="294"/>
    </row>
    <row r="352">
      <c r="A352" s="294"/>
      <c r="B352" s="333"/>
      <c r="D352" s="134"/>
      <c r="E352" s="294"/>
      <c r="I352" s="294"/>
      <c r="J352" s="294"/>
      <c r="N352" s="294"/>
      <c r="O352" s="294"/>
      <c r="P352" s="294"/>
      <c r="Q352" s="294"/>
      <c r="R352" s="294"/>
      <c r="S352" s="294"/>
      <c r="T352" s="294"/>
      <c r="U352" s="294"/>
      <c r="V352" s="294"/>
      <c r="W352" s="294"/>
      <c r="X352" s="294"/>
      <c r="Y352" s="294"/>
      <c r="Z352" s="294"/>
      <c r="AA352" s="294"/>
      <c r="AB352" s="294"/>
      <c r="AC352" s="294"/>
      <c r="AD352" s="294"/>
      <c r="AE352" s="294"/>
      <c r="AF352" s="294"/>
      <c r="AG352" s="294"/>
      <c r="AH352" s="294"/>
      <c r="AI352" s="294"/>
      <c r="AJ352" s="294"/>
      <c r="AK352" s="294"/>
      <c r="AL352" s="294"/>
      <c r="AM352" s="294"/>
      <c r="AN352" s="294"/>
      <c r="AO352" s="294"/>
      <c r="AP352" s="294"/>
      <c r="AQ352" s="294"/>
      <c r="AR352" s="294"/>
      <c r="AS352" s="294"/>
      <c r="AT352" s="294"/>
      <c r="AU352" s="294"/>
      <c r="AV352" s="294"/>
      <c r="AW352" s="294"/>
      <c r="AX352" s="294"/>
      <c r="AY352" s="294"/>
      <c r="AZ352" s="294"/>
      <c r="BA352" s="294"/>
      <c r="BB352" s="294"/>
      <c r="BC352" s="294"/>
      <c r="BD352" s="294"/>
      <c r="BE352" s="294"/>
      <c r="BF352" s="294"/>
      <c r="BG352" s="294"/>
      <c r="BH352" s="294"/>
      <c r="BI352" s="294"/>
      <c r="BJ352" s="294"/>
      <c r="BK352" s="294"/>
      <c r="BL352" s="294"/>
      <c r="BM352" s="294"/>
      <c r="BN352" s="294"/>
      <c r="BO352" s="294"/>
    </row>
    <row r="353">
      <c r="A353" s="294"/>
      <c r="B353" s="333"/>
      <c r="D353" s="134"/>
      <c r="E353" s="294"/>
      <c r="I353" s="294"/>
      <c r="J353" s="294"/>
      <c r="N353" s="294"/>
      <c r="O353" s="294"/>
      <c r="P353" s="294"/>
      <c r="Q353" s="294"/>
      <c r="R353" s="294"/>
      <c r="S353" s="294"/>
      <c r="T353" s="294"/>
      <c r="U353" s="294"/>
      <c r="V353" s="294"/>
      <c r="W353" s="294"/>
      <c r="X353" s="294"/>
      <c r="Y353" s="294"/>
      <c r="Z353" s="294"/>
      <c r="AA353" s="294"/>
      <c r="AB353" s="294"/>
      <c r="AC353" s="294"/>
      <c r="AD353" s="294"/>
      <c r="AE353" s="294"/>
      <c r="AF353" s="294"/>
      <c r="AG353" s="294"/>
      <c r="AH353" s="294"/>
      <c r="AI353" s="294"/>
      <c r="AJ353" s="294"/>
      <c r="AK353" s="294"/>
      <c r="AL353" s="294"/>
      <c r="AM353" s="294"/>
      <c r="AN353" s="294"/>
      <c r="AO353" s="294"/>
      <c r="AP353" s="294"/>
      <c r="AQ353" s="294"/>
      <c r="AR353" s="294"/>
      <c r="AS353" s="294"/>
      <c r="AT353" s="294"/>
      <c r="AU353" s="294"/>
      <c r="AV353" s="294"/>
      <c r="AW353" s="294"/>
      <c r="AX353" s="294"/>
      <c r="AY353" s="294"/>
      <c r="AZ353" s="294"/>
      <c r="BA353" s="294"/>
      <c r="BB353" s="294"/>
      <c r="BC353" s="294"/>
      <c r="BD353" s="294"/>
      <c r="BE353" s="294"/>
      <c r="BF353" s="294"/>
      <c r="BG353" s="294"/>
      <c r="BH353" s="294"/>
      <c r="BI353" s="294"/>
      <c r="BJ353" s="294"/>
      <c r="BK353" s="294"/>
      <c r="BL353" s="294"/>
      <c r="BM353" s="294"/>
      <c r="BN353" s="294"/>
      <c r="BO353" s="294"/>
    </row>
    <row r="354">
      <c r="A354" s="294"/>
      <c r="B354" s="333"/>
      <c r="D354" s="134"/>
      <c r="E354" s="294"/>
      <c r="I354" s="294"/>
      <c r="J354" s="294"/>
      <c r="N354" s="294"/>
      <c r="O354" s="294"/>
      <c r="P354" s="294"/>
      <c r="Q354" s="294"/>
      <c r="R354" s="294"/>
      <c r="S354" s="294"/>
      <c r="T354" s="294"/>
      <c r="U354" s="294"/>
      <c r="V354" s="294"/>
      <c r="W354" s="294"/>
      <c r="X354" s="294"/>
      <c r="Y354" s="294"/>
      <c r="Z354" s="294"/>
      <c r="AA354" s="294"/>
      <c r="AB354" s="294"/>
      <c r="AC354" s="294"/>
      <c r="AD354" s="294"/>
      <c r="AE354" s="294"/>
      <c r="AF354" s="294"/>
      <c r="AG354" s="294"/>
      <c r="AH354" s="294"/>
      <c r="AI354" s="294"/>
      <c r="AJ354" s="294"/>
      <c r="AK354" s="294"/>
      <c r="AL354" s="294"/>
      <c r="AM354" s="294"/>
      <c r="AN354" s="294"/>
      <c r="AO354" s="294"/>
      <c r="AP354" s="294"/>
      <c r="AQ354" s="294"/>
      <c r="AR354" s="294"/>
      <c r="AS354" s="294"/>
      <c r="AT354" s="294"/>
      <c r="AU354" s="294"/>
      <c r="AV354" s="294"/>
      <c r="AW354" s="294"/>
      <c r="AX354" s="294"/>
      <c r="AY354" s="294"/>
      <c r="AZ354" s="294"/>
      <c r="BA354" s="294"/>
      <c r="BB354" s="294"/>
      <c r="BC354" s="294"/>
      <c r="BD354" s="294"/>
      <c r="BE354" s="294"/>
      <c r="BF354" s="294"/>
      <c r="BG354" s="294"/>
      <c r="BH354" s="294"/>
      <c r="BI354" s="294"/>
      <c r="BJ354" s="294"/>
      <c r="BK354" s="294"/>
      <c r="BL354" s="294"/>
      <c r="BM354" s="294"/>
      <c r="BN354" s="294"/>
      <c r="BO354" s="294"/>
    </row>
    <row r="355">
      <c r="A355" s="294"/>
      <c r="B355" s="333"/>
      <c r="D355" s="134"/>
      <c r="E355" s="294"/>
      <c r="I355" s="294"/>
      <c r="J355" s="294"/>
      <c r="N355" s="294"/>
      <c r="O355" s="294"/>
      <c r="P355" s="294"/>
      <c r="Q355" s="294"/>
      <c r="R355" s="294"/>
      <c r="S355" s="294"/>
      <c r="T355" s="294"/>
      <c r="U355" s="294"/>
      <c r="V355" s="294"/>
      <c r="W355" s="294"/>
      <c r="X355" s="294"/>
      <c r="Y355" s="294"/>
      <c r="Z355" s="294"/>
      <c r="AA355" s="294"/>
      <c r="AB355" s="294"/>
      <c r="AC355" s="294"/>
      <c r="AD355" s="294"/>
      <c r="AE355" s="294"/>
      <c r="AF355" s="294"/>
      <c r="AG355" s="294"/>
      <c r="AH355" s="294"/>
      <c r="AI355" s="294"/>
      <c r="AJ355" s="294"/>
      <c r="AK355" s="294"/>
      <c r="AL355" s="294"/>
      <c r="AM355" s="294"/>
      <c r="AN355" s="294"/>
      <c r="AO355" s="294"/>
      <c r="AP355" s="294"/>
      <c r="AQ355" s="294"/>
      <c r="AR355" s="294"/>
      <c r="AS355" s="294"/>
      <c r="AT355" s="294"/>
      <c r="AU355" s="294"/>
      <c r="AV355" s="294"/>
      <c r="AW355" s="294"/>
      <c r="AX355" s="294"/>
      <c r="AY355" s="294"/>
      <c r="AZ355" s="294"/>
      <c r="BA355" s="294"/>
      <c r="BB355" s="294"/>
      <c r="BC355" s="294"/>
      <c r="BD355" s="294"/>
      <c r="BE355" s="294"/>
      <c r="BF355" s="294"/>
      <c r="BG355" s="294"/>
      <c r="BH355" s="294"/>
      <c r="BI355" s="294"/>
      <c r="BJ355" s="294"/>
      <c r="BK355" s="294"/>
      <c r="BL355" s="294"/>
      <c r="BM355" s="294"/>
      <c r="BN355" s="294"/>
      <c r="BO355" s="294"/>
    </row>
    <row r="356">
      <c r="A356" s="294"/>
      <c r="B356" s="333"/>
      <c r="D356" s="134"/>
      <c r="E356" s="294"/>
      <c r="I356" s="294"/>
      <c r="J356" s="294"/>
      <c r="N356" s="294"/>
      <c r="O356" s="294"/>
      <c r="P356" s="294"/>
      <c r="Q356" s="294"/>
      <c r="R356" s="294"/>
      <c r="S356" s="294"/>
      <c r="T356" s="294"/>
      <c r="U356" s="294"/>
      <c r="V356" s="294"/>
      <c r="W356" s="294"/>
      <c r="X356" s="294"/>
      <c r="Y356" s="294"/>
      <c r="Z356" s="294"/>
      <c r="AA356" s="294"/>
      <c r="AB356" s="294"/>
      <c r="AC356" s="294"/>
      <c r="AD356" s="294"/>
      <c r="AE356" s="294"/>
      <c r="AF356" s="294"/>
      <c r="AG356" s="294"/>
      <c r="AH356" s="294"/>
      <c r="AI356" s="294"/>
      <c r="AJ356" s="294"/>
      <c r="AK356" s="294"/>
      <c r="AL356" s="294"/>
      <c r="AM356" s="294"/>
      <c r="AN356" s="294"/>
      <c r="AO356" s="294"/>
      <c r="AP356" s="294"/>
      <c r="AQ356" s="294"/>
      <c r="AR356" s="294"/>
      <c r="AS356" s="294"/>
      <c r="AT356" s="294"/>
      <c r="AU356" s="294"/>
      <c r="AV356" s="294"/>
      <c r="AW356" s="294"/>
      <c r="AX356" s="294"/>
      <c r="AY356" s="294"/>
      <c r="AZ356" s="294"/>
      <c r="BA356" s="294"/>
      <c r="BB356" s="294"/>
      <c r="BC356" s="294"/>
      <c r="BD356" s="294"/>
      <c r="BE356" s="294"/>
      <c r="BF356" s="294"/>
      <c r="BG356" s="294"/>
      <c r="BH356" s="294"/>
      <c r="BI356" s="294"/>
      <c r="BJ356" s="294"/>
      <c r="BK356" s="294"/>
      <c r="BL356" s="294"/>
      <c r="BM356" s="294"/>
      <c r="BN356" s="294"/>
      <c r="BO356" s="294"/>
    </row>
    <row r="357">
      <c r="A357" s="294"/>
      <c r="B357" s="333"/>
      <c r="D357" s="134"/>
      <c r="E357" s="294"/>
      <c r="I357" s="294"/>
      <c r="J357" s="294"/>
      <c r="N357" s="294"/>
      <c r="O357" s="294"/>
      <c r="P357" s="294"/>
      <c r="Q357" s="294"/>
      <c r="R357" s="294"/>
      <c r="S357" s="294"/>
      <c r="T357" s="294"/>
      <c r="U357" s="294"/>
      <c r="V357" s="294"/>
      <c r="W357" s="294"/>
      <c r="X357" s="294"/>
      <c r="Y357" s="294"/>
      <c r="Z357" s="294"/>
      <c r="AA357" s="294"/>
      <c r="AB357" s="294"/>
      <c r="AC357" s="294"/>
      <c r="AD357" s="294"/>
      <c r="AE357" s="294"/>
      <c r="AF357" s="294"/>
      <c r="AG357" s="294"/>
      <c r="AH357" s="294"/>
      <c r="AI357" s="294"/>
      <c r="AJ357" s="294"/>
      <c r="AK357" s="294"/>
      <c r="AL357" s="294"/>
      <c r="AM357" s="294"/>
      <c r="AN357" s="294"/>
      <c r="AO357" s="294"/>
      <c r="AP357" s="294"/>
      <c r="AQ357" s="294"/>
      <c r="AR357" s="294"/>
      <c r="AS357" s="294"/>
      <c r="AT357" s="294"/>
      <c r="AU357" s="294"/>
      <c r="AV357" s="294"/>
      <c r="AW357" s="294"/>
      <c r="AX357" s="294"/>
      <c r="AY357" s="294"/>
      <c r="AZ357" s="294"/>
      <c r="BA357" s="294"/>
      <c r="BB357" s="294"/>
      <c r="BC357" s="294"/>
      <c r="BD357" s="294"/>
      <c r="BE357" s="294"/>
      <c r="BF357" s="294"/>
      <c r="BG357" s="294"/>
      <c r="BH357" s="294"/>
      <c r="BI357" s="294"/>
      <c r="BJ357" s="294"/>
      <c r="BK357" s="294"/>
      <c r="BL357" s="294"/>
      <c r="BM357" s="294"/>
      <c r="BN357" s="294"/>
      <c r="BO357" s="294"/>
    </row>
    <row r="358">
      <c r="A358" s="294"/>
      <c r="B358" s="333"/>
      <c r="D358" s="134"/>
      <c r="E358" s="294"/>
      <c r="I358" s="294"/>
      <c r="J358" s="294"/>
      <c r="N358" s="294"/>
      <c r="O358" s="294"/>
      <c r="P358" s="294"/>
      <c r="Q358" s="294"/>
      <c r="R358" s="294"/>
      <c r="S358" s="294"/>
      <c r="T358" s="294"/>
      <c r="U358" s="294"/>
      <c r="V358" s="294"/>
      <c r="W358" s="294"/>
      <c r="X358" s="294"/>
      <c r="Y358" s="294"/>
      <c r="Z358" s="294"/>
      <c r="AA358" s="294"/>
      <c r="AB358" s="294"/>
      <c r="AC358" s="294"/>
      <c r="AD358" s="294"/>
      <c r="AE358" s="294"/>
      <c r="AF358" s="294"/>
      <c r="AG358" s="294"/>
      <c r="AH358" s="294"/>
      <c r="AI358" s="294"/>
      <c r="AJ358" s="294"/>
      <c r="AK358" s="294"/>
      <c r="AL358" s="294"/>
      <c r="AM358" s="294"/>
      <c r="AN358" s="294"/>
      <c r="AO358" s="294"/>
      <c r="AP358" s="294"/>
      <c r="AQ358" s="294"/>
      <c r="AR358" s="294"/>
      <c r="AS358" s="294"/>
      <c r="AT358" s="294"/>
      <c r="AU358" s="294"/>
      <c r="AV358" s="294"/>
      <c r="AW358" s="294"/>
      <c r="AX358" s="294"/>
      <c r="AY358" s="294"/>
      <c r="AZ358" s="294"/>
      <c r="BA358" s="294"/>
      <c r="BB358" s="294"/>
      <c r="BC358" s="294"/>
      <c r="BD358" s="294"/>
      <c r="BE358" s="294"/>
      <c r="BF358" s="294"/>
      <c r="BG358" s="294"/>
      <c r="BH358" s="294"/>
      <c r="BI358" s="294"/>
      <c r="BJ358" s="294"/>
      <c r="BK358" s="294"/>
      <c r="BL358" s="294"/>
      <c r="BM358" s="294"/>
      <c r="BN358" s="294"/>
      <c r="BO358" s="294"/>
    </row>
    <row r="359">
      <c r="A359" s="294"/>
      <c r="B359" s="333"/>
      <c r="D359" s="134"/>
      <c r="E359" s="294"/>
      <c r="I359" s="294"/>
      <c r="J359" s="294"/>
      <c r="N359" s="294"/>
      <c r="O359" s="294"/>
      <c r="P359" s="294"/>
      <c r="Q359" s="294"/>
      <c r="R359" s="294"/>
      <c r="S359" s="294"/>
      <c r="T359" s="294"/>
      <c r="U359" s="294"/>
      <c r="V359" s="294"/>
      <c r="W359" s="294"/>
      <c r="X359" s="294"/>
      <c r="Y359" s="294"/>
      <c r="Z359" s="294"/>
      <c r="AA359" s="294"/>
      <c r="AB359" s="294"/>
      <c r="AC359" s="294"/>
      <c r="AD359" s="294"/>
      <c r="AE359" s="294"/>
      <c r="AF359" s="294"/>
      <c r="AG359" s="294"/>
      <c r="AH359" s="294"/>
      <c r="AI359" s="294"/>
      <c r="AJ359" s="294"/>
      <c r="AK359" s="294"/>
      <c r="AL359" s="294"/>
      <c r="AM359" s="294"/>
      <c r="AN359" s="294"/>
      <c r="AO359" s="294"/>
      <c r="AP359" s="294"/>
      <c r="AQ359" s="294"/>
      <c r="AR359" s="294"/>
      <c r="AS359" s="294"/>
      <c r="AT359" s="294"/>
      <c r="AU359" s="294"/>
      <c r="AV359" s="294"/>
      <c r="AW359" s="294"/>
      <c r="AX359" s="294"/>
      <c r="AY359" s="294"/>
      <c r="AZ359" s="294"/>
      <c r="BA359" s="294"/>
      <c r="BB359" s="294"/>
      <c r="BC359" s="294"/>
      <c r="BD359" s="294"/>
      <c r="BE359" s="294"/>
      <c r="BF359" s="294"/>
      <c r="BG359" s="294"/>
      <c r="BH359" s="294"/>
      <c r="BI359" s="294"/>
      <c r="BJ359" s="294"/>
      <c r="BK359" s="294"/>
      <c r="BL359" s="294"/>
      <c r="BM359" s="294"/>
      <c r="BN359" s="294"/>
      <c r="BO359" s="294"/>
    </row>
    <row r="360">
      <c r="A360" s="294"/>
      <c r="B360" s="333"/>
      <c r="D360" s="134"/>
      <c r="E360" s="294"/>
      <c r="I360" s="294"/>
      <c r="J360" s="294"/>
      <c r="N360" s="294"/>
      <c r="O360" s="294"/>
      <c r="P360" s="294"/>
      <c r="Q360" s="294"/>
      <c r="R360" s="294"/>
      <c r="S360" s="294"/>
      <c r="T360" s="294"/>
      <c r="U360" s="294"/>
      <c r="V360" s="294"/>
      <c r="W360" s="294"/>
      <c r="X360" s="294"/>
      <c r="Y360" s="294"/>
      <c r="Z360" s="294"/>
      <c r="AA360" s="294"/>
      <c r="AB360" s="294"/>
      <c r="AC360" s="294"/>
      <c r="AD360" s="294"/>
      <c r="AE360" s="294"/>
      <c r="AF360" s="294"/>
      <c r="AG360" s="294"/>
      <c r="AH360" s="294"/>
      <c r="AI360" s="294"/>
      <c r="AJ360" s="294"/>
      <c r="AK360" s="294"/>
      <c r="AL360" s="294"/>
      <c r="AM360" s="294"/>
      <c r="AN360" s="294"/>
      <c r="AO360" s="294"/>
      <c r="AP360" s="294"/>
      <c r="AQ360" s="294"/>
      <c r="AR360" s="294"/>
      <c r="AS360" s="294"/>
      <c r="AT360" s="294"/>
      <c r="AU360" s="294"/>
      <c r="AV360" s="294"/>
      <c r="AW360" s="294"/>
      <c r="AX360" s="294"/>
      <c r="AY360" s="294"/>
      <c r="AZ360" s="294"/>
      <c r="BA360" s="294"/>
      <c r="BB360" s="294"/>
      <c r="BC360" s="294"/>
      <c r="BD360" s="294"/>
      <c r="BE360" s="294"/>
      <c r="BF360" s="294"/>
      <c r="BG360" s="294"/>
      <c r="BH360" s="294"/>
      <c r="BI360" s="294"/>
      <c r="BJ360" s="294"/>
      <c r="BK360" s="294"/>
      <c r="BL360" s="294"/>
      <c r="BM360" s="294"/>
      <c r="BN360" s="294"/>
      <c r="BO360" s="294"/>
    </row>
    <row r="361">
      <c r="A361" s="294"/>
      <c r="B361" s="333"/>
      <c r="D361" s="134"/>
      <c r="E361" s="294"/>
      <c r="I361" s="294"/>
      <c r="J361" s="294"/>
      <c r="N361" s="294"/>
      <c r="O361" s="294"/>
      <c r="P361" s="294"/>
      <c r="Q361" s="294"/>
      <c r="R361" s="294"/>
      <c r="S361" s="294"/>
      <c r="T361" s="294"/>
      <c r="U361" s="294"/>
      <c r="V361" s="294"/>
      <c r="W361" s="294"/>
      <c r="X361" s="294"/>
      <c r="Y361" s="294"/>
      <c r="Z361" s="294"/>
      <c r="AA361" s="294"/>
      <c r="AB361" s="294"/>
      <c r="AC361" s="294"/>
      <c r="AD361" s="294"/>
      <c r="AE361" s="294"/>
      <c r="AF361" s="294"/>
      <c r="AG361" s="294"/>
      <c r="AH361" s="294"/>
      <c r="AI361" s="294"/>
      <c r="AJ361" s="294"/>
      <c r="AK361" s="294"/>
      <c r="AL361" s="294"/>
      <c r="AM361" s="294"/>
      <c r="AN361" s="294"/>
      <c r="AO361" s="294"/>
      <c r="AP361" s="294"/>
      <c r="AQ361" s="294"/>
      <c r="AR361" s="294"/>
      <c r="AS361" s="294"/>
      <c r="AT361" s="294"/>
      <c r="AU361" s="294"/>
      <c r="AV361" s="294"/>
      <c r="AW361" s="294"/>
      <c r="AX361" s="294"/>
      <c r="AY361" s="294"/>
      <c r="AZ361" s="294"/>
      <c r="BA361" s="294"/>
      <c r="BB361" s="294"/>
      <c r="BC361" s="294"/>
      <c r="BD361" s="294"/>
      <c r="BE361" s="294"/>
      <c r="BF361" s="294"/>
      <c r="BG361" s="294"/>
      <c r="BH361" s="294"/>
      <c r="BI361" s="294"/>
      <c r="BJ361" s="294"/>
      <c r="BK361" s="294"/>
      <c r="BL361" s="294"/>
      <c r="BM361" s="294"/>
      <c r="BN361" s="294"/>
      <c r="BO361" s="294"/>
    </row>
    <row r="362">
      <c r="A362" s="294"/>
      <c r="B362" s="333"/>
      <c r="D362" s="134"/>
      <c r="E362" s="294"/>
      <c r="I362" s="294"/>
      <c r="J362" s="294"/>
      <c r="N362" s="294"/>
      <c r="O362" s="294"/>
      <c r="P362" s="294"/>
      <c r="Q362" s="294"/>
      <c r="R362" s="294"/>
      <c r="S362" s="294"/>
      <c r="T362" s="294"/>
      <c r="U362" s="294"/>
      <c r="V362" s="294"/>
      <c r="W362" s="294"/>
      <c r="X362" s="294"/>
      <c r="Y362" s="294"/>
      <c r="Z362" s="294"/>
      <c r="AA362" s="294"/>
      <c r="AB362" s="294"/>
      <c r="AC362" s="294"/>
      <c r="AD362" s="294"/>
      <c r="AE362" s="294"/>
      <c r="AF362" s="294"/>
      <c r="AG362" s="294"/>
      <c r="AH362" s="294"/>
      <c r="AI362" s="294"/>
      <c r="AJ362" s="294"/>
      <c r="AK362" s="294"/>
      <c r="AL362" s="294"/>
      <c r="AM362" s="294"/>
      <c r="AN362" s="294"/>
      <c r="AO362" s="294"/>
      <c r="AP362" s="294"/>
      <c r="AQ362" s="294"/>
      <c r="AR362" s="294"/>
      <c r="AS362" s="294"/>
      <c r="AT362" s="294"/>
      <c r="AU362" s="294"/>
      <c r="AV362" s="294"/>
      <c r="AW362" s="294"/>
      <c r="AX362" s="294"/>
      <c r="AY362" s="294"/>
      <c r="AZ362" s="294"/>
      <c r="BA362" s="294"/>
      <c r="BB362" s="294"/>
      <c r="BC362" s="294"/>
      <c r="BD362" s="294"/>
      <c r="BE362" s="294"/>
      <c r="BF362" s="294"/>
      <c r="BG362" s="294"/>
      <c r="BH362" s="294"/>
      <c r="BI362" s="294"/>
      <c r="BJ362" s="294"/>
      <c r="BK362" s="294"/>
      <c r="BL362" s="294"/>
      <c r="BM362" s="294"/>
      <c r="BN362" s="294"/>
      <c r="BO362" s="294"/>
    </row>
    <row r="363">
      <c r="A363" s="294"/>
      <c r="B363" s="333"/>
      <c r="D363" s="134"/>
      <c r="E363" s="294"/>
      <c r="I363" s="294"/>
      <c r="J363" s="294"/>
      <c r="N363" s="294"/>
      <c r="O363" s="294"/>
      <c r="P363" s="294"/>
      <c r="Q363" s="294"/>
      <c r="R363" s="294"/>
      <c r="S363" s="294"/>
      <c r="T363" s="294"/>
      <c r="U363" s="294"/>
      <c r="V363" s="294"/>
      <c r="W363" s="294"/>
      <c r="X363" s="294"/>
      <c r="Y363" s="294"/>
      <c r="Z363" s="294"/>
      <c r="AA363" s="294"/>
      <c r="AB363" s="294"/>
      <c r="AC363" s="294"/>
      <c r="AD363" s="294"/>
      <c r="AE363" s="294"/>
      <c r="AF363" s="294"/>
      <c r="AG363" s="294"/>
      <c r="AH363" s="294"/>
      <c r="AI363" s="294"/>
      <c r="AJ363" s="294"/>
      <c r="AK363" s="294"/>
      <c r="AL363" s="294"/>
      <c r="AM363" s="294"/>
      <c r="AN363" s="294"/>
      <c r="AO363" s="294"/>
      <c r="AP363" s="294"/>
      <c r="AQ363" s="294"/>
      <c r="AR363" s="294"/>
      <c r="AS363" s="294"/>
      <c r="AT363" s="294"/>
      <c r="AU363" s="294"/>
      <c r="AV363" s="294"/>
      <c r="AW363" s="294"/>
      <c r="AX363" s="294"/>
      <c r="AY363" s="294"/>
      <c r="AZ363" s="294"/>
      <c r="BA363" s="294"/>
      <c r="BB363" s="294"/>
      <c r="BC363" s="294"/>
      <c r="BD363" s="294"/>
      <c r="BE363" s="294"/>
      <c r="BF363" s="294"/>
      <c r="BG363" s="294"/>
      <c r="BH363" s="294"/>
      <c r="BI363" s="294"/>
      <c r="BJ363" s="294"/>
      <c r="BK363" s="294"/>
      <c r="BL363" s="294"/>
      <c r="BM363" s="294"/>
      <c r="BN363" s="294"/>
      <c r="BO363" s="294"/>
    </row>
    <row r="364">
      <c r="A364" s="294"/>
      <c r="B364" s="333"/>
      <c r="D364" s="134"/>
      <c r="E364" s="294"/>
      <c r="I364" s="294"/>
      <c r="J364" s="294"/>
      <c r="N364" s="294"/>
      <c r="O364" s="294"/>
      <c r="P364" s="294"/>
      <c r="Q364" s="294"/>
      <c r="R364" s="294"/>
      <c r="S364" s="294"/>
      <c r="T364" s="294"/>
      <c r="U364" s="294"/>
      <c r="V364" s="294"/>
      <c r="W364" s="294"/>
      <c r="X364" s="294"/>
      <c r="Y364" s="294"/>
      <c r="Z364" s="294"/>
      <c r="AA364" s="294"/>
      <c r="AB364" s="294"/>
      <c r="AC364" s="294"/>
      <c r="AD364" s="294"/>
      <c r="AE364" s="294"/>
      <c r="AF364" s="294"/>
      <c r="AG364" s="294"/>
      <c r="AH364" s="294"/>
      <c r="AI364" s="294"/>
      <c r="AJ364" s="294"/>
      <c r="AK364" s="294"/>
      <c r="AL364" s="294"/>
      <c r="AM364" s="294"/>
      <c r="AN364" s="294"/>
      <c r="AO364" s="294"/>
      <c r="AP364" s="294"/>
      <c r="AQ364" s="294"/>
      <c r="AR364" s="294"/>
      <c r="AS364" s="294"/>
      <c r="AT364" s="294"/>
      <c r="AU364" s="294"/>
      <c r="AV364" s="294"/>
      <c r="AW364" s="294"/>
      <c r="AX364" s="294"/>
      <c r="AY364" s="294"/>
      <c r="AZ364" s="294"/>
      <c r="BA364" s="294"/>
      <c r="BB364" s="294"/>
      <c r="BC364" s="294"/>
      <c r="BD364" s="294"/>
      <c r="BE364" s="294"/>
      <c r="BF364" s="294"/>
      <c r="BG364" s="294"/>
      <c r="BH364" s="294"/>
      <c r="BI364" s="294"/>
      <c r="BJ364" s="294"/>
      <c r="BK364" s="294"/>
      <c r="BL364" s="294"/>
      <c r="BM364" s="294"/>
      <c r="BN364" s="294"/>
      <c r="BO364" s="294"/>
    </row>
    <row r="365">
      <c r="A365" s="294"/>
      <c r="B365" s="333"/>
      <c r="D365" s="134"/>
      <c r="E365" s="294"/>
      <c r="I365" s="294"/>
      <c r="J365" s="294"/>
      <c r="N365" s="294"/>
      <c r="O365" s="294"/>
      <c r="P365" s="294"/>
      <c r="Q365" s="294"/>
      <c r="R365" s="294"/>
      <c r="S365" s="294"/>
      <c r="T365" s="294"/>
      <c r="U365" s="294"/>
      <c r="V365" s="294"/>
      <c r="W365" s="294"/>
      <c r="X365" s="294"/>
      <c r="Y365" s="294"/>
      <c r="Z365" s="294"/>
      <c r="AA365" s="294"/>
      <c r="AB365" s="294"/>
      <c r="AC365" s="294"/>
      <c r="AD365" s="294"/>
      <c r="AE365" s="294"/>
      <c r="AF365" s="294"/>
      <c r="AG365" s="294"/>
      <c r="AH365" s="294"/>
      <c r="AI365" s="294"/>
      <c r="AJ365" s="294"/>
      <c r="AK365" s="294"/>
      <c r="AL365" s="294"/>
      <c r="AM365" s="294"/>
      <c r="AN365" s="294"/>
      <c r="AO365" s="294"/>
      <c r="AP365" s="294"/>
      <c r="AQ365" s="294"/>
      <c r="AR365" s="294"/>
      <c r="AS365" s="294"/>
      <c r="AT365" s="294"/>
      <c r="AU365" s="294"/>
      <c r="AV365" s="294"/>
      <c r="AW365" s="294"/>
      <c r="AX365" s="294"/>
      <c r="AY365" s="294"/>
      <c r="AZ365" s="294"/>
      <c r="BA365" s="294"/>
      <c r="BB365" s="294"/>
      <c r="BC365" s="294"/>
      <c r="BD365" s="294"/>
      <c r="BE365" s="294"/>
      <c r="BF365" s="294"/>
      <c r="BG365" s="294"/>
      <c r="BH365" s="294"/>
      <c r="BI365" s="294"/>
      <c r="BJ365" s="294"/>
      <c r="BK365" s="294"/>
      <c r="BL365" s="294"/>
      <c r="BM365" s="294"/>
      <c r="BN365" s="294"/>
      <c r="BO365" s="294"/>
    </row>
    <row r="366">
      <c r="A366" s="294"/>
      <c r="B366" s="333"/>
      <c r="D366" s="134"/>
      <c r="E366" s="294"/>
      <c r="I366" s="294"/>
      <c r="J366" s="294"/>
      <c r="N366" s="294"/>
      <c r="O366" s="294"/>
      <c r="P366" s="294"/>
      <c r="Q366" s="294"/>
      <c r="R366" s="294"/>
      <c r="S366" s="294"/>
      <c r="T366" s="294"/>
      <c r="U366" s="294"/>
      <c r="V366" s="294"/>
      <c r="W366" s="294"/>
      <c r="X366" s="294"/>
      <c r="Y366" s="294"/>
      <c r="Z366" s="294"/>
      <c r="AA366" s="294"/>
      <c r="AB366" s="294"/>
      <c r="AC366" s="294"/>
      <c r="AD366" s="294"/>
      <c r="AE366" s="294"/>
      <c r="AF366" s="294"/>
      <c r="AG366" s="294"/>
      <c r="AH366" s="294"/>
      <c r="AI366" s="294"/>
      <c r="AJ366" s="294"/>
      <c r="AK366" s="294"/>
      <c r="AL366" s="294"/>
      <c r="AM366" s="294"/>
      <c r="AN366" s="294"/>
      <c r="AO366" s="294"/>
      <c r="AP366" s="294"/>
      <c r="AQ366" s="294"/>
      <c r="AR366" s="294"/>
      <c r="AS366" s="294"/>
      <c r="AT366" s="294"/>
      <c r="AU366" s="294"/>
      <c r="AV366" s="294"/>
      <c r="AW366" s="294"/>
      <c r="AX366" s="294"/>
      <c r="AY366" s="294"/>
      <c r="AZ366" s="294"/>
      <c r="BA366" s="294"/>
      <c r="BB366" s="294"/>
      <c r="BC366" s="294"/>
      <c r="BD366" s="294"/>
      <c r="BE366" s="294"/>
      <c r="BF366" s="294"/>
      <c r="BG366" s="294"/>
      <c r="BH366" s="294"/>
      <c r="BI366" s="294"/>
      <c r="BJ366" s="294"/>
      <c r="BK366" s="294"/>
      <c r="BL366" s="294"/>
      <c r="BM366" s="294"/>
      <c r="BN366" s="294"/>
      <c r="BO366" s="294"/>
    </row>
    <row r="367">
      <c r="A367" s="294"/>
      <c r="B367" s="333"/>
      <c r="D367" s="134"/>
      <c r="E367" s="294"/>
      <c r="I367" s="294"/>
      <c r="J367" s="294"/>
      <c r="N367" s="294"/>
      <c r="O367" s="294"/>
      <c r="P367" s="294"/>
      <c r="Q367" s="294"/>
      <c r="R367" s="294"/>
      <c r="S367" s="294"/>
      <c r="T367" s="294"/>
      <c r="U367" s="294"/>
      <c r="V367" s="294"/>
      <c r="W367" s="294"/>
      <c r="X367" s="294"/>
      <c r="Y367" s="294"/>
      <c r="Z367" s="294"/>
      <c r="AA367" s="294"/>
      <c r="AB367" s="294"/>
      <c r="AC367" s="294"/>
      <c r="AD367" s="294"/>
      <c r="AE367" s="294"/>
      <c r="AF367" s="294"/>
      <c r="AG367" s="294"/>
      <c r="AH367" s="294"/>
      <c r="AI367" s="294"/>
      <c r="AJ367" s="294"/>
      <c r="AK367" s="294"/>
      <c r="AL367" s="294"/>
      <c r="AM367" s="294"/>
      <c r="AN367" s="294"/>
      <c r="AO367" s="294"/>
      <c r="AP367" s="294"/>
      <c r="AQ367" s="294"/>
      <c r="AR367" s="294"/>
      <c r="AS367" s="294"/>
      <c r="AT367" s="294"/>
      <c r="AU367" s="294"/>
      <c r="AV367" s="294"/>
      <c r="AW367" s="294"/>
      <c r="AX367" s="294"/>
      <c r="AY367" s="294"/>
      <c r="AZ367" s="294"/>
      <c r="BA367" s="294"/>
      <c r="BB367" s="294"/>
      <c r="BC367" s="294"/>
      <c r="BD367" s="294"/>
      <c r="BE367" s="294"/>
      <c r="BF367" s="294"/>
      <c r="BG367" s="294"/>
      <c r="BH367" s="294"/>
      <c r="BI367" s="294"/>
      <c r="BJ367" s="294"/>
      <c r="BK367" s="294"/>
      <c r="BL367" s="294"/>
      <c r="BM367" s="294"/>
      <c r="BN367" s="294"/>
      <c r="BO367" s="294"/>
    </row>
    <row r="368">
      <c r="A368" s="294"/>
      <c r="B368" s="333"/>
      <c r="D368" s="134"/>
      <c r="E368" s="294"/>
      <c r="I368" s="294"/>
      <c r="J368" s="294"/>
      <c r="N368" s="294"/>
      <c r="O368" s="294"/>
      <c r="P368" s="294"/>
      <c r="Q368" s="294"/>
      <c r="R368" s="294"/>
      <c r="S368" s="294"/>
      <c r="T368" s="294"/>
      <c r="U368" s="294"/>
      <c r="V368" s="294"/>
      <c r="W368" s="294"/>
      <c r="X368" s="294"/>
      <c r="Y368" s="294"/>
      <c r="Z368" s="294"/>
      <c r="AA368" s="294"/>
      <c r="AB368" s="294"/>
      <c r="AC368" s="294"/>
      <c r="AD368" s="294"/>
      <c r="AE368" s="294"/>
      <c r="AF368" s="294"/>
      <c r="AG368" s="294"/>
      <c r="AH368" s="294"/>
      <c r="AI368" s="294"/>
      <c r="AJ368" s="294"/>
      <c r="AK368" s="294"/>
      <c r="AL368" s="294"/>
      <c r="AM368" s="294"/>
      <c r="AN368" s="294"/>
      <c r="AO368" s="294"/>
      <c r="AP368" s="294"/>
      <c r="AQ368" s="294"/>
      <c r="AR368" s="294"/>
      <c r="AS368" s="294"/>
      <c r="AT368" s="294"/>
      <c r="AU368" s="294"/>
      <c r="AV368" s="294"/>
      <c r="AW368" s="294"/>
      <c r="AX368" s="294"/>
      <c r="AY368" s="294"/>
      <c r="AZ368" s="294"/>
      <c r="BA368" s="294"/>
      <c r="BB368" s="294"/>
      <c r="BC368" s="294"/>
      <c r="BD368" s="294"/>
      <c r="BE368" s="294"/>
      <c r="BF368" s="294"/>
      <c r="BG368" s="294"/>
      <c r="BH368" s="294"/>
      <c r="BI368" s="294"/>
      <c r="BJ368" s="294"/>
      <c r="BK368" s="294"/>
      <c r="BL368" s="294"/>
      <c r="BM368" s="294"/>
      <c r="BN368" s="294"/>
      <c r="BO368" s="294"/>
    </row>
    <row r="369">
      <c r="A369" s="294"/>
      <c r="B369" s="333"/>
      <c r="D369" s="134"/>
      <c r="E369" s="294"/>
      <c r="I369" s="294"/>
      <c r="J369" s="294"/>
      <c r="N369" s="294"/>
      <c r="O369" s="294"/>
      <c r="P369" s="294"/>
      <c r="Q369" s="294"/>
      <c r="R369" s="294"/>
      <c r="S369" s="294"/>
      <c r="T369" s="294"/>
      <c r="U369" s="294"/>
      <c r="V369" s="294"/>
      <c r="W369" s="294"/>
      <c r="X369" s="294"/>
      <c r="Y369" s="294"/>
      <c r="Z369" s="294"/>
      <c r="AA369" s="294"/>
      <c r="AB369" s="294"/>
      <c r="AC369" s="294"/>
      <c r="AD369" s="294"/>
      <c r="AE369" s="294"/>
      <c r="AF369" s="294"/>
      <c r="AG369" s="294"/>
      <c r="AH369" s="294"/>
      <c r="AI369" s="294"/>
      <c r="AJ369" s="294"/>
      <c r="AK369" s="294"/>
      <c r="AL369" s="294"/>
      <c r="AM369" s="294"/>
      <c r="AN369" s="294"/>
      <c r="AO369" s="294"/>
      <c r="AP369" s="294"/>
      <c r="AQ369" s="294"/>
      <c r="AR369" s="294"/>
      <c r="AS369" s="294"/>
      <c r="AT369" s="294"/>
      <c r="AU369" s="294"/>
      <c r="AV369" s="294"/>
      <c r="AW369" s="294"/>
      <c r="AX369" s="294"/>
      <c r="AY369" s="294"/>
      <c r="AZ369" s="294"/>
      <c r="BA369" s="294"/>
      <c r="BB369" s="294"/>
      <c r="BC369" s="294"/>
      <c r="BD369" s="294"/>
      <c r="BE369" s="294"/>
      <c r="BF369" s="294"/>
      <c r="BG369" s="294"/>
      <c r="BH369" s="294"/>
      <c r="BI369" s="294"/>
      <c r="BJ369" s="294"/>
      <c r="BK369" s="294"/>
      <c r="BL369" s="294"/>
      <c r="BM369" s="294"/>
      <c r="BN369" s="294"/>
      <c r="BO369" s="294"/>
    </row>
    <row r="370">
      <c r="A370" s="294"/>
      <c r="B370" s="333"/>
      <c r="D370" s="134"/>
      <c r="E370" s="294"/>
      <c r="I370" s="294"/>
      <c r="J370" s="294"/>
      <c r="N370" s="294"/>
      <c r="O370" s="294"/>
      <c r="P370" s="294"/>
      <c r="Q370" s="294"/>
      <c r="R370" s="294"/>
      <c r="S370" s="294"/>
      <c r="T370" s="294"/>
      <c r="U370" s="294"/>
      <c r="V370" s="294"/>
      <c r="W370" s="294"/>
      <c r="X370" s="294"/>
      <c r="Y370" s="294"/>
      <c r="Z370" s="294"/>
      <c r="AA370" s="294"/>
      <c r="AB370" s="294"/>
      <c r="AC370" s="294"/>
      <c r="AD370" s="294"/>
      <c r="AE370" s="294"/>
      <c r="AF370" s="294"/>
      <c r="AG370" s="294"/>
      <c r="AH370" s="294"/>
      <c r="AI370" s="294"/>
      <c r="AJ370" s="294"/>
      <c r="AK370" s="294"/>
      <c r="AL370" s="294"/>
      <c r="AM370" s="294"/>
      <c r="AN370" s="294"/>
      <c r="AO370" s="294"/>
      <c r="AP370" s="294"/>
      <c r="AQ370" s="294"/>
      <c r="AR370" s="294"/>
      <c r="AS370" s="294"/>
      <c r="AT370" s="294"/>
      <c r="AU370" s="294"/>
      <c r="AV370" s="294"/>
      <c r="AW370" s="294"/>
      <c r="AX370" s="294"/>
      <c r="AY370" s="294"/>
      <c r="AZ370" s="294"/>
      <c r="BA370" s="294"/>
      <c r="BB370" s="294"/>
      <c r="BC370" s="294"/>
      <c r="BD370" s="294"/>
      <c r="BE370" s="294"/>
      <c r="BF370" s="294"/>
      <c r="BG370" s="294"/>
      <c r="BH370" s="294"/>
      <c r="BI370" s="294"/>
      <c r="BJ370" s="294"/>
      <c r="BK370" s="294"/>
      <c r="BL370" s="294"/>
      <c r="BM370" s="294"/>
      <c r="BN370" s="294"/>
      <c r="BO370" s="294"/>
    </row>
    <row r="371">
      <c r="A371" s="294"/>
      <c r="B371" s="333"/>
      <c r="D371" s="134"/>
      <c r="E371" s="294"/>
      <c r="I371" s="294"/>
      <c r="J371" s="294"/>
      <c r="N371" s="294"/>
      <c r="O371" s="294"/>
      <c r="P371" s="294"/>
      <c r="Q371" s="294"/>
      <c r="R371" s="294"/>
      <c r="S371" s="294"/>
      <c r="T371" s="294"/>
      <c r="U371" s="294"/>
      <c r="V371" s="294"/>
      <c r="W371" s="294"/>
      <c r="X371" s="294"/>
      <c r="Y371" s="294"/>
      <c r="Z371" s="294"/>
      <c r="AA371" s="294"/>
      <c r="AB371" s="294"/>
      <c r="AC371" s="294"/>
      <c r="AD371" s="294"/>
      <c r="AE371" s="294"/>
      <c r="AF371" s="294"/>
      <c r="AG371" s="294"/>
      <c r="AH371" s="294"/>
      <c r="AI371" s="294"/>
      <c r="AJ371" s="294"/>
      <c r="AK371" s="294"/>
      <c r="AL371" s="294"/>
      <c r="AM371" s="294"/>
      <c r="AN371" s="294"/>
      <c r="AO371" s="294"/>
      <c r="AP371" s="294"/>
      <c r="AQ371" s="294"/>
      <c r="AR371" s="294"/>
      <c r="AS371" s="294"/>
      <c r="AT371" s="294"/>
      <c r="AU371" s="294"/>
      <c r="AV371" s="294"/>
      <c r="AW371" s="294"/>
      <c r="AX371" s="294"/>
      <c r="AY371" s="294"/>
      <c r="AZ371" s="294"/>
      <c r="BA371" s="294"/>
      <c r="BB371" s="294"/>
      <c r="BC371" s="294"/>
      <c r="BD371" s="294"/>
      <c r="BE371" s="294"/>
      <c r="BF371" s="294"/>
      <c r="BG371" s="294"/>
      <c r="BH371" s="294"/>
      <c r="BI371" s="294"/>
      <c r="BJ371" s="294"/>
      <c r="BK371" s="294"/>
      <c r="BL371" s="294"/>
      <c r="BM371" s="294"/>
      <c r="BN371" s="294"/>
      <c r="BO371" s="294"/>
    </row>
    <row r="372">
      <c r="A372" s="294"/>
      <c r="B372" s="333"/>
      <c r="D372" s="134"/>
      <c r="E372" s="294"/>
      <c r="I372" s="294"/>
      <c r="J372" s="294"/>
      <c r="N372" s="294"/>
      <c r="O372" s="294"/>
      <c r="P372" s="294"/>
      <c r="Q372" s="294"/>
      <c r="R372" s="294"/>
      <c r="S372" s="294"/>
      <c r="T372" s="294"/>
      <c r="U372" s="294"/>
      <c r="V372" s="294"/>
      <c r="W372" s="294"/>
      <c r="X372" s="294"/>
      <c r="Y372" s="294"/>
      <c r="Z372" s="294"/>
      <c r="AA372" s="294"/>
      <c r="AB372" s="294"/>
      <c r="AC372" s="294"/>
      <c r="AD372" s="294"/>
      <c r="AE372" s="294"/>
      <c r="AF372" s="294"/>
      <c r="AG372" s="294"/>
      <c r="AH372" s="294"/>
      <c r="AI372" s="294"/>
      <c r="AJ372" s="294"/>
      <c r="AK372" s="294"/>
      <c r="AL372" s="294"/>
      <c r="AM372" s="294"/>
      <c r="AN372" s="294"/>
      <c r="AO372" s="294"/>
      <c r="AP372" s="294"/>
      <c r="AQ372" s="294"/>
      <c r="AR372" s="294"/>
      <c r="AS372" s="294"/>
      <c r="AT372" s="294"/>
      <c r="AU372" s="294"/>
      <c r="AV372" s="294"/>
      <c r="AW372" s="294"/>
      <c r="AX372" s="294"/>
      <c r="AY372" s="294"/>
      <c r="AZ372" s="294"/>
      <c r="BA372" s="294"/>
      <c r="BB372" s="294"/>
      <c r="BC372" s="294"/>
      <c r="BD372" s="294"/>
      <c r="BE372" s="294"/>
      <c r="BF372" s="294"/>
      <c r="BG372" s="294"/>
      <c r="BH372" s="294"/>
      <c r="BI372" s="294"/>
      <c r="BJ372" s="294"/>
      <c r="BK372" s="294"/>
      <c r="BL372" s="294"/>
      <c r="BM372" s="294"/>
      <c r="BN372" s="294"/>
      <c r="BO372" s="294"/>
    </row>
    <row r="373">
      <c r="A373" s="294"/>
      <c r="B373" s="333"/>
      <c r="D373" s="134"/>
      <c r="E373" s="294"/>
      <c r="I373" s="294"/>
      <c r="J373" s="294"/>
      <c r="N373" s="294"/>
      <c r="O373" s="294"/>
      <c r="P373" s="294"/>
      <c r="Q373" s="294"/>
      <c r="R373" s="294"/>
      <c r="S373" s="294"/>
      <c r="T373" s="294"/>
      <c r="U373" s="294"/>
      <c r="V373" s="294"/>
      <c r="W373" s="294"/>
      <c r="X373" s="294"/>
      <c r="Y373" s="294"/>
      <c r="Z373" s="294"/>
      <c r="AA373" s="294"/>
      <c r="AB373" s="294"/>
      <c r="AC373" s="294"/>
      <c r="AD373" s="294"/>
      <c r="AE373" s="294"/>
      <c r="AF373" s="294"/>
      <c r="AG373" s="294"/>
      <c r="AH373" s="294"/>
      <c r="AI373" s="294"/>
      <c r="AJ373" s="294"/>
      <c r="AK373" s="294"/>
      <c r="AL373" s="294"/>
      <c r="AM373" s="294"/>
      <c r="AN373" s="294"/>
      <c r="AO373" s="294"/>
      <c r="AP373" s="294"/>
      <c r="AQ373" s="294"/>
      <c r="AR373" s="294"/>
      <c r="AS373" s="294"/>
      <c r="AT373" s="294"/>
      <c r="AU373" s="294"/>
      <c r="AV373" s="294"/>
      <c r="AW373" s="294"/>
      <c r="AX373" s="294"/>
      <c r="AY373" s="294"/>
      <c r="AZ373" s="294"/>
      <c r="BA373" s="294"/>
      <c r="BB373" s="294"/>
      <c r="BC373" s="294"/>
      <c r="BD373" s="294"/>
      <c r="BE373" s="294"/>
      <c r="BF373" s="294"/>
      <c r="BG373" s="294"/>
      <c r="BH373" s="294"/>
      <c r="BI373" s="294"/>
      <c r="BJ373" s="294"/>
      <c r="BK373" s="294"/>
      <c r="BL373" s="294"/>
      <c r="BM373" s="294"/>
      <c r="BN373" s="294"/>
      <c r="BO373" s="294"/>
    </row>
    <row r="374">
      <c r="A374" s="294"/>
      <c r="B374" s="333"/>
      <c r="D374" s="134"/>
      <c r="E374" s="294"/>
      <c r="I374" s="294"/>
      <c r="J374" s="294"/>
      <c r="N374" s="294"/>
      <c r="O374" s="294"/>
      <c r="P374" s="294"/>
      <c r="Q374" s="294"/>
      <c r="R374" s="294"/>
      <c r="S374" s="294"/>
      <c r="T374" s="294"/>
      <c r="U374" s="294"/>
      <c r="V374" s="294"/>
      <c r="W374" s="294"/>
      <c r="X374" s="294"/>
      <c r="Y374" s="294"/>
      <c r="Z374" s="294"/>
      <c r="AA374" s="294"/>
      <c r="AB374" s="294"/>
      <c r="AC374" s="294"/>
      <c r="AD374" s="294"/>
      <c r="AE374" s="294"/>
      <c r="AF374" s="294"/>
      <c r="AG374" s="294"/>
      <c r="AH374" s="294"/>
      <c r="AI374" s="294"/>
      <c r="AJ374" s="294"/>
      <c r="AK374" s="294"/>
      <c r="AL374" s="294"/>
      <c r="AM374" s="294"/>
      <c r="AN374" s="294"/>
      <c r="AO374" s="294"/>
      <c r="AP374" s="294"/>
      <c r="AQ374" s="294"/>
      <c r="AR374" s="294"/>
      <c r="AS374" s="294"/>
      <c r="AT374" s="294"/>
      <c r="AU374" s="294"/>
      <c r="AV374" s="294"/>
      <c r="AW374" s="294"/>
      <c r="AX374" s="294"/>
      <c r="AY374" s="294"/>
      <c r="AZ374" s="294"/>
      <c r="BA374" s="294"/>
      <c r="BB374" s="294"/>
      <c r="BC374" s="294"/>
      <c r="BD374" s="294"/>
      <c r="BE374" s="294"/>
      <c r="BF374" s="294"/>
      <c r="BG374" s="294"/>
      <c r="BH374" s="294"/>
      <c r="BI374" s="294"/>
      <c r="BJ374" s="294"/>
      <c r="BK374" s="294"/>
      <c r="BL374" s="294"/>
      <c r="BM374" s="294"/>
      <c r="BN374" s="294"/>
      <c r="BO374" s="294"/>
    </row>
    <row r="375">
      <c r="A375" s="294"/>
      <c r="B375" s="333"/>
      <c r="D375" s="134"/>
      <c r="E375" s="294"/>
      <c r="I375" s="294"/>
      <c r="J375" s="294"/>
      <c r="N375" s="294"/>
      <c r="O375" s="294"/>
      <c r="P375" s="294"/>
      <c r="Q375" s="294"/>
      <c r="R375" s="294"/>
      <c r="S375" s="294"/>
      <c r="T375" s="294"/>
      <c r="U375" s="294"/>
      <c r="V375" s="294"/>
      <c r="W375" s="294"/>
      <c r="X375" s="294"/>
      <c r="Y375" s="294"/>
      <c r="Z375" s="294"/>
      <c r="AA375" s="294"/>
      <c r="AB375" s="294"/>
      <c r="AC375" s="294"/>
      <c r="AD375" s="294"/>
      <c r="AE375" s="294"/>
      <c r="AF375" s="294"/>
      <c r="AG375" s="294"/>
      <c r="AH375" s="294"/>
      <c r="AI375" s="294"/>
      <c r="AJ375" s="294"/>
      <c r="AK375" s="294"/>
      <c r="AL375" s="294"/>
      <c r="AM375" s="294"/>
      <c r="AN375" s="294"/>
      <c r="AO375" s="294"/>
      <c r="AP375" s="294"/>
      <c r="AQ375" s="294"/>
      <c r="AR375" s="294"/>
      <c r="AS375" s="294"/>
      <c r="AT375" s="294"/>
      <c r="AU375" s="294"/>
      <c r="AV375" s="294"/>
      <c r="AW375" s="294"/>
      <c r="AX375" s="294"/>
      <c r="AY375" s="294"/>
      <c r="AZ375" s="294"/>
      <c r="BA375" s="294"/>
      <c r="BB375" s="294"/>
      <c r="BC375" s="294"/>
      <c r="BD375" s="294"/>
      <c r="BE375" s="294"/>
      <c r="BF375" s="294"/>
      <c r="BG375" s="294"/>
      <c r="BH375" s="294"/>
      <c r="BI375" s="294"/>
      <c r="BJ375" s="294"/>
      <c r="BK375" s="294"/>
      <c r="BL375" s="294"/>
      <c r="BM375" s="294"/>
      <c r="BN375" s="294"/>
      <c r="BO375" s="294"/>
    </row>
    <row r="376">
      <c r="A376" s="294"/>
      <c r="B376" s="333"/>
      <c r="D376" s="134"/>
      <c r="E376" s="294"/>
      <c r="I376" s="294"/>
      <c r="J376" s="294"/>
      <c r="N376" s="294"/>
      <c r="O376" s="294"/>
      <c r="P376" s="294"/>
      <c r="Q376" s="294"/>
      <c r="R376" s="294"/>
      <c r="S376" s="294"/>
      <c r="T376" s="294"/>
      <c r="U376" s="294"/>
      <c r="V376" s="294"/>
      <c r="W376" s="294"/>
      <c r="X376" s="294"/>
      <c r="Y376" s="294"/>
      <c r="Z376" s="294"/>
      <c r="AA376" s="294"/>
      <c r="AB376" s="294"/>
      <c r="AC376" s="294"/>
      <c r="AD376" s="294"/>
      <c r="AE376" s="294"/>
      <c r="AF376" s="294"/>
      <c r="AG376" s="294"/>
      <c r="AH376" s="294"/>
      <c r="AI376" s="294"/>
      <c r="AJ376" s="294"/>
      <c r="AK376" s="294"/>
      <c r="AL376" s="294"/>
      <c r="AM376" s="294"/>
      <c r="AN376" s="294"/>
      <c r="AO376" s="294"/>
      <c r="AP376" s="294"/>
      <c r="AQ376" s="294"/>
      <c r="AR376" s="294"/>
      <c r="AS376" s="294"/>
      <c r="AT376" s="294"/>
      <c r="AU376" s="294"/>
      <c r="AV376" s="294"/>
      <c r="AW376" s="294"/>
      <c r="AX376" s="294"/>
      <c r="AY376" s="294"/>
      <c r="AZ376" s="294"/>
      <c r="BA376" s="294"/>
      <c r="BB376" s="294"/>
      <c r="BC376" s="294"/>
      <c r="BD376" s="294"/>
      <c r="BE376" s="294"/>
      <c r="BF376" s="294"/>
      <c r="BG376" s="294"/>
      <c r="BH376" s="294"/>
      <c r="BI376" s="294"/>
      <c r="BJ376" s="294"/>
      <c r="BK376" s="294"/>
      <c r="BL376" s="294"/>
      <c r="BM376" s="294"/>
      <c r="BN376" s="294"/>
      <c r="BO376" s="294"/>
    </row>
    <row r="377">
      <c r="A377" s="294"/>
      <c r="B377" s="333"/>
      <c r="D377" s="134"/>
      <c r="E377" s="294"/>
      <c r="I377" s="294"/>
      <c r="J377" s="294"/>
      <c r="N377" s="294"/>
      <c r="O377" s="294"/>
      <c r="P377" s="294"/>
      <c r="Q377" s="294"/>
      <c r="R377" s="294"/>
      <c r="S377" s="294"/>
      <c r="T377" s="294"/>
      <c r="U377" s="294"/>
      <c r="V377" s="294"/>
      <c r="W377" s="294"/>
      <c r="X377" s="294"/>
      <c r="Y377" s="294"/>
      <c r="Z377" s="294"/>
      <c r="AA377" s="294"/>
      <c r="AB377" s="294"/>
      <c r="AC377" s="294"/>
      <c r="AD377" s="294"/>
      <c r="AE377" s="294"/>
      <c r="AF377" s="294"/>
      <c r="AG377" s="294"/>
      <c r="AH377" s="294"/>
      <c r="AI377" s="294"/>
      <c r="AJ377" s="294"/>
      <c r="AK377" s="294"/>
      <c r="AL377" s="294"/>
      <c r="AM377" s="294"/>
      <c r="AN377" s="294"/>
      <c r="AO377" s="294"/>
      <c r="AP377" s="294"/>
      <c r="AQ377" s="294"/>
      <c r="AR377" s="294"/>
      <c r="AS377" s="294"/>
      <c r="AT377" s="294"/>
      <c r="AU377" s="294"/>
      <c r="AV377" s="294"/>
      <c r="AW377" s="294"/>
      <c r="AX377" s="294"/>
      <c r="AY377" s="294"/>
      <c r="AZ377" s="294"/>
      <c r="BA377" s="294"/>
      <c r="BB377" s="294"/>
      <c r="BC377" s="294"/>
      <c r="BD377" s="294"/>
      <c r="BE377" s="294"/>
      <c r="BF377" s="294"/>
      <c r="BG377" s="294"/>
      <c r="BH377" s="294"/>
      <c r="BI377" s="294"/>
      <c r="BJ377" s="294"/>
      <c r="BK377" s="294"/>
      <c r="BL377" s="294"/>
      <c r="BM377" s="294"/>
      <c r="BN377" s="294"/>
      <c r="BO377" s="294"/>
    </row>
    <row r="378">
      <c r="A378" s="294"/>
      <c r="B378" s="333"/>
      <c r="D378" s="134"/>
      <c r="E378" s="294"/>
      <c r="I378" s="294"/>
      <c r="J378" s="294"/>
      <c r="N378" s="294"/>
      <c r="O378" s="294"/>
      <c r="P378" s="294"/>
      <c r="Q378" s="294"/>
      <c r="R378" s="294"/>
      <c r="S378" s="294"/>
      <c r="T378" s="294"/>
      <c r="U378" s="294"/>
      <c r="V378" s="294"/>
      <c r="W378" s="294"/>
      <c r="X378" s="294"/>
      <c r="Y378" s="294"/>
      <c r="Z378" s="294"/>
      <c r="AA378" s="294"/>
      <c r="AB378" s="294"/>
      <c r="AC378" s="294"/>
      <c r="AD378" s="294"/>
      <c r="AE378" s="294"/>
      <c r="AF378" s="294"/>
      <c r="AG378" s="294"/>
      <c r="AH378" s="294"/>
      <c r="AI378" s="294"/>
      <c r="AJ378" s="294"/>
      <c r="AK378" s="294"/>
      <c r="AL378" s="294"/>
      <c r="AM378" s="294"/>
      <c r="AN378" s="294"/>
      <c r="AO378" s="294"/>
      <c r="AP378" s="294"/>
      <c r="AQ378" s="294"/>
      <c r="AR378" s="294"/>
      <c r="AS378" s="294"/>
      <c r="AT378" s="294"/>
      <c r="AU378" s="294"/>
      <c r="AV378" s="294"/>
      <c r="AW378" s="294"/>
      <c r="AX378" s="294"/>
      <c r="AY378" s="294"/>
      <c r="AZ378" s="294"/>
      <c r="BA378" s="294"/>
      <c r="BB378" s="294"/>
      <c r="BC378" s="294"/>
      <c r="BD378" s="294"/>
      <c r="BE378" s="294"/>
      <c r="BF378" s="294"/>
      <c r="BG378" s="294"/>
      <c r="BH378" s="294"/>
      <c r="BI378" s="294"/>
      <c r="BJ378" s="294"/>
      <c r="BK378" s="294"/>
      <c r="BL378" s="294"/>
      <c r="BM378" s="294"/>
      <c r="BN378" s="294"/>
      <c r="BO378" s="294"/>
    </row>
    <row r="379">
      <c r="A379" s="294"/>
      <c r="B379" s="333"/>
      <c r="D379" s="134"/>
      <c r="E379" s="294"/>
      <c r="I379" s="294"/>
      <c r="J379" s="294"/>
      <c r="N379" s="294"/>
      <c r="O379" s="294"/>
      <c r="P379" s="294"/>
      <c r="Q379" s="294"/>
      <c r="R379" s="294"/>
      <c r="S379" s="294"/>
      <c r="T379" s="294"/>
      <c r="U379" s="294"/>
      <c r="V379" s="294"/>
      <c r="W379" s="294"/>
      <c r="X379" s="294"/>
      <c r="Y379" s="294"/>
      <c r="Z379" s="294"/>
      <c r="AA379" s="294"/>
      <c r="AB379" s="294"/>
      <c r="AC379" s="294"/>
      <c r="AD379" s="294"/>
      <c r="AE379" s="294"/>
      <c r="AF379" s="294"/>
      <c r="AG379" s="294"/>
      <c r="AH379" s="294"/>
      <c r="AI379" s="294"/>
      <c r="AJ379" s="294"/>
      <c r="AK379" s="294"/>
      <c r="AL379" s="294"/>
      <c r="AM379" s="294"/>
      <c r="AN379" s="294"/>
      <c r="AO379" s="294"/>
      <c r="AP379" s="294"/>
      <c r="AQ379" s="294"/>
      <c r="AR379" s="294"/>
      <c r="AS379" s="294"/>
      <c r="AT379" s="294"/>
      <c r="AU379" s="294"/>
      <c r="AV379" s="294"/>
      <c r="AW379" s="294"/>
      <c r="AX379" s="294"/>
      <c r="AY379" s="294"/>
      <c r="AZ379" s="294"/>
      <c r="BA379" s="294"/>
      <c r="BB379" s="294"/>
      <c r="BC379" s="294"/>
      <c r="BD379" s="294"/>
      <c r="BE379" s="294"/>
      <c r="BF379" s="294"/>
      <c r="BG379" s="294"/>
      <c r="BH379" s="294"/>
      <c r="BI379" s="294"/>
      <c r="BJ379" s="294"/>
      <c r="BK379" s="294"/>
      <c r="BL379" s="294"/>
      <c r="BM379" s="294"/>
      <c r="BN379" s="294"/>
      <c r="BO379" s="294"/>
    </row>
    <row r="380">
      <c r="A380" s="294"/>
      <c r="B380" s="333"/>
      <c r="D380" s="134"/>
      <c r="E380" s="294"/>
      <c r="I380" s="294"/>
      <c r="J380" s="294"/>
      <c r="N380" s="294"/>
      <c r="O380" s="294"/>
      <c r="P380" s="294"/>
      <c r="Q380" s="294"/>
      <c r="R380" s="294"/>
      <c r="S380" s="294"/>
      <c r="T380" s="294"/>
      <c r="U380" s="294"/>
      <c r="V380" s="294"/>
      <c r="W380" s="294"/>
      <c r="X380" s="294"/>
      <c r="Y380" s="294"/>
      <c r="Z380" s="294"/>
      <c r="AA380" s="294"/>
      <c r="AB380" s="294"/>
      <c r="AC380" s="294"/>
      <c r="AD380" s="294"/>
      <c r="AE380" s="294"/>
      <c r="AF380" s="294"/>
      <c r="AG380" s="294"/>
      <c r="AH380" s="294"/>
      <c r="AI380" s="294"/>
      <c r="AJ380" s="294"/>
      <c r="AK380" s="294"/>
      <c r="AL380" s="294"/>
      <c r="AM380" s="294"/>
      <c r="AN380" s="294"/>
      <c r="AO380" s="294"/>
      <c r="AP380" s="294"/>
      <c r="AQ380" s="294"/>
      <c r="AR380" s="294"/>
      <c r="AS380" s="294"/>
      <c r="AT380" s="294"/>
      <c r="AU380" s="294"/>
      <c r="AV380" s="294"/>
      <c r="AW380" s="294"/>
      <c r="AX380" s="294"/>
      <c r="AY380" s="294"/>
      <c r="AZ380" s="294"/>
      <c r="BA380" s="294"/>
      <c r="BB380" s="294"/>
      <c r="BC380" s="294"/>
      <c r="BD380" s="294"/>
      <c r="BE380" s="294"/>
      <c r="BF380" s="294"/>
      <c r="BG380" s="294"/>
      <c r="BH380" s="294"/>
      <c r="BI380" s="294"/>
      <c r="BJ380" s="294"/>
      <c r="BK380" s="294"/>
      <c r="BL380" s="294"/>
      <c r="BM380" s="294"/>
      <c r="BN380" s="294"/>
      <c r="BO380" s="294"/>
    </row>
    <row r="381">
      <c r="A381" s="294"/>
      <c r="B381" s="333"/>
      <c r="D381" s="134"/>
      <c r="E381" s="294"/>
      <c r="I381" s="294"/>
      <c r="J381" s="294"/>
      <c r="N381" s="294"/>
      <c r="O381" s="294"/>
      <c r="P381" s="294"/>
      <c r="Q381" s="294"/>
      <c r="R381" s="294"/>
      <c r="S381" s="294"/>
      <c r="T381" s="294"/>
      <c r="U381" s="294"/>
      <c r="V381" s="294"/>
      <c r="W381" s="294"/>
      <c r="X381" s="294"/>
      <c r="Y381" s="294"/>
      <c r="Z381" s="294"/>
      <c r="AA381" s="294"/>
      <c r="AB381" s="294"/>
      <c r="AC381" s="294"/>
      <c r="AD381" s="294"/>
      <c r="AE381" s="294"/>
      <c r="AF381" s="294"/>
      <c r="AG381" s="294"/>
      <c r="AH381" s="294"/>
      <c r="AI381" s="294"/>
      <c r="AJ381" s="294"/>
      <c r="AK381" s="294"/>
      <c r="AL381" s="294"/>
      <c r="AM381" s="294"/>
      <c r="AN381" s="294"/>
      <c r="AO381" s="294"/>
      <c r="AP381" s="294"/>
      <c r="AQ381" s="294"/>
      <c r="AR381" s="294"/>
      <c r="AS381" s="294"/>
      <c r="AT381" s="294"/>
      <c r="AU381" s="294"/>
      <c r="AV381" s="294"/>
      <c r="AW381" s="294"/>
      <c r="AX381" s="294"/>
      <c r="AY381" s="294"/>
      <c r="AZ381" s="294"/>
      <c r="BA381" s="294"/>
      <c r="BB381" s="294"/>
      <c r="BC381" s="294"/>
      <c r="BD381" s="294"/>
      <c r="BE381" s="294"/>
      <c r="BF381" s="294"/>
      <c r="BG381" s="294"/>
      <c r="BH381" s="294"/>
      <c r="BI381" s="294"/>
      <c r="BJ381" s="294"/>
      <c r="BK381" s="294"/>
      <c r="BL381" s="294"/>
      <c r="BM381" s="294"/>
      <c r="BN381" s="294"/>
      <c r="BO381" s="294"/>
    </row>
    <row r="382">
      <c r="A382" s="294"/>
      <c r="B382" s="333"/>
      <c r="D382" s="134"/>
      <c r="E382" s="294"/>
      <c r="I382" s="294"/>
      <c r="J382" s="294"/>
      <c r="N382" s="294"/>
      <c r="O382" s="294"/>
      <c r="P382" s="294"/>
      <c r="Q382" s="294"/>
      <c r="R382" s="294"/>
      <c r="S382" s="294"/>
      <c r="T382" s="294"/>
      <c r="U382" s="294"/>
      <c r="V382" s="294"/>
      <c r="W382" s="294"/>
      <c r="X382" s="294"/>
      <c r="Y382" s="294"/>
      <c r="Z382" s="294"/>
      <c r="AA382" s="294"/>
      <c r="AB382" s="294"/>
      <c r="AC382" s="294"/>
      <c r="AD382" s="294"/>
      <c r="AE382" s="294"/>
      <c r="AF382" s="294"/>
      <c r="AG382" s="294"/>
      <c r="AH382" s="294"/>
      <c r="AI382" s="294"/>
      <c r="AJ382" s="294"/>
      <c r="AK382" s="294"/>
      <c r="AL382" s="294"/>
      <c r="AM382" s="294"/>
      <c r="AN382" s="294"/>
      <c r="AO382" s="294"/>
      <c r="AP382" s="294"/>
      <c r="AQ382" s="294"/>
      <c r="AR382" s="294"/>
      <c r="AS382" s="294"/>
      <c r="AT382" s="294"/>
      <c r="AU382" s="294"/>
      <c r="AV382" s="294"/>
      <c r="AW382" s="294"/>
      <c r="AX382" s="294"/>
      <c r="AY382" s="294"/>
      <c r="AZ382" s="294"/>
      <c r="BA382" s="294"/>
      <c r="BB382" s="294"/>
      <c r="BC382" s="294"/>
      <c r="BD382" s="294"/>
      <c r="BE382" s="294"/>
      <c r="BF382" s="294"/>
      <c r="BG382" s="294"/>
      <c r="BH382" s="294"/>
      <c r="BI382" s="294"/>
      <c r="BJ382" s="294"/>
      <c r="BK382" s="294"/>
      <c r="BL382" s="294"/>
      <c r="BM382" s="294"/>
      <c r="BN382" s="294"/>
      <c r="BO382" s="294"/>
    </row>
    <row r="383">
      <c r="A383" s="294"/>
      <c r="B383" s="333"/>
      <c r="D383" s="134"/>
      <c r="E383" s="294"/>
      <c r="I383" s="294"/>
      <c r="J383" s="294"/>
      <c r="N383" s="294"/>
      <c r="O383" s="294"/>
      <c r="P383" s="294"/>
      <c r="Q383" s="294"/>
      <c r="R383" s="294"/>
      <c r="S383" s="294"/>
      <c r="T383" s="294"/>
      <c r="U383" s="294"/>
      <c r="V383" s="294"/>
      <c r="W383" s="294"/>
      <c r="X383" s="294"/>
      <c r="Y383" s="294"/>
      <c r="Z383" s="294"/>
      <c r="AA383" s="294"/>
      <c r="AB383" s="294"/>
      <c r="AC383" s="294"/>
      <c r="AD383" s="294"/>
      <c r="AE383" s="294"/>
      <c r="AF383" s="294"/>
      <c r="AG383" s="294"/>
      <c r="AH383" s="294"/>
      <c r="AI383" s="294"/>
      <c r="AJ383" s="294"/>
      <c r="AK383" s="294"/>
      <c r="AL383" s="294"/>
      <c r="AM383" s="294"/>
      <c r="AN383" s="294"/>
      <c r="AO383" s="294"/>
      <c r="AP383" s="294"/>
      <c r="AQ383" s="294"/>
      <c r="AR383" s="294"/>
      <c r="AS383" s="294"/>
      <c r="AT383" s="294"/>
      <c r="AU383" s="294"/>
      <c r="AV383" s="294"/>
      <c r="AW383" s="294"/>
      <c r="AX383" s="294"/>
      <c r="AY383" s="294"/>
      <c r="AZ383" s="294"/>
      <c r="BA383" s="294"/>
      <c r="BB383" s="294"/>
      <c r="BC383" s="294"/>
      <c r="BD383" s="294"/>
      <c r="BE383" s="294"/>
      <c r="BF383" s="294"/>
      <c r="BG383" s="294"/>
      <c r="BH383" s="294"/>
      <c r="BI383" s="294"/>
      <c r="BJ383" s="294"/>
      <c r="BK383" s="294"/>
      <c r="BL383" s="294"/>
      <c r="BM383" s="294"/>
      <c r="BN383" s="294"/>
      <c r="BO383" s="294"/>
    </row>
    <row r="384">
      <c r="A384" s="294"/>
      <c r="B384" s="333"/>
      <c r="D384" s="134"/>
      <c r="E384" s="294"/>
      <c r="I384" s="294"/>
      <c r="J384" s="294"/>
      <c r="N384" s="294"/>
      <c r="O384" s="294"/>
      <c r="P384" s="294"/>
      <c r="Q384" s="294"/>
      <c r="R384" s="294"/>
      <c r="S384" s="294"/>
      <c r="T384" s="294"/>
      <c r="U384" s="294"/>
      <c r="V384" s="294"/>
      <c r="W384" s="294"/>
      <c r="X384" s="294"/>
      <c r="Y384" s="294"/>
      <c r="Z384" s="294"/>
      <c r="AA384" s="294"/>
      <c r="AB384" s="294"/>
      <c r="AC384" s="294"/>
      <c r="AD384" s="294"/>
      <c r="AE384" s="294"/>
      <c r="AF384" s="294"/>
      <c r="AG384" s="294"/>
      <c r="AH384" s="294"/>
      <c r="AI384" s="294"/>
      <c r="AJ384" s="294"/>
      <c r="AK384" s="294"/>
      <c r="AL384" s="294"/>
      <c r="AM384" s="294"/>
      <c r="AN384" s="294"/>
      <c r="AO384" s="294"/>
      <c r="AP384" s="294"/>
      <c r="AQ384" s="294"/>
      <c r="AR384" s="294"/>
      <c r="AS384" s="294"/>
      <c r="AT384" s="294"/>
      <c r="AU384" s="294"/>
      <c r="AV384" s="294"/>
      <c r="AW384" s="294"/>
      <c r="AX384" s="294"/>
      <c r="AY384" s="294"/>
      <c r="AZ384" s="294"/>
      <c r="BA384" s="294"/>
      <c r="BB384" s="294"/>
      <c r="BC384" s="294"/>
      <c r="BD384" s="294"/>
      <c r="BE384" s="294"/>
      <c r="BF384" s="294"/>
      <c r="BG384" s="294"/>
      <c r="BH384" s="294"/>
      <c r="BI384" s="294"/>
      <c r="BJ384" s="294"/>
      <c r="BK384" s="294"/>
      <c r="BL384" s="294"/>
      <c r="BM384" s="294"/>
      <c r="BN384" s="294"/>
      <c r="BO384" s="294"/>
    </row>
    <row r="385">
      <c r="A385" s="294"/>
      <c r="B385" s="333"/>
      <c r="D385" s="134"/>
      <c r="E385" s="294"/>
      <c r="I385" s="294"/>
      <c r="J385" s="294"/>
      <c r="N385" s="294"/>
      <c r="O385" s="294"/>
      <c r="P385" s="294"/>
      <c r="Q385" s="294"/>
      <c r="R385" s="294"/>
      <c r="S385" s="294"/>
      <c r="T385" s="294"/>
      <c r="U385" s="294"/>
      <c r="V385" s="294"/>
      <c r="W385" s="294"/>
      <c r="X385" s="294"/>
      <c r="Y385" s="294"/>
      <c r="Z385" s="294"/>
      <c r="AA385" s="294"/>
      <c r="AB385" s="294"/>
      <c r="AC385" s="294"/>
      <c r="AD385" s="294"/>
      <c r="AE385" s="294"/>
      <c r="AF385" s="294"/>
      <c r="AG385" s="294"/>
      <c r="AH385" s="294"/>
      <c r="AI385" s="294"/>
      <c r="AJ385" s="294"/>
      <c r="AK385" s="294"/>
      <c r="AL385" s="294"/>
      <c r="AM385" s="294"/>
      <c r="AN385" s="294"/>
      <c r="AO385" s="294"/>
      <c r="AP385" s="294"/>
      <c r="AQ385" s="294"/>
      <c r="AR385" s="294"/>
      <c r="AS385" s="294"/>
      <c r="AT385" s="294"/>
      <c r="AU385" s="294"/>
      <c r="AV385" s="294"/>
      <c r="AW385" s="294"/>
      <c r="AX385" s="294"/>
      <c r="AY385" s="294"/>
      <c r="AZ385" s="294"/>
      <c r="BA385" s="294"/>
      <c r="BB385" s="294"/>
      <c r="BC385" s="294"/>
      <c r="BD385" s="294"/>
      <c r="BE385" s="294"/>
      <c r="BF385" s="294"/>
      <c r="BG385" s="294"/>
      <c r="BH385" s="294"/>
      <c r="BI385" s="294"/>
      <c r="BJ385" s="294"/>
      <c r="BK385" s="294"/>
      <c r="BL385" s="294"/>
      <c r="BM385" s="294"/>
      <c r="BN385" s="294"/>
      <c r="BO385" s="294"/>
    </row>
    <row r="386">
      <c r="A386" s="294"/>
      <c r="B386" s="333"/>
      <c r="D386" s="134"/>
      <c r="E386" s="294"/>
      <c r="I386" s="294"/>
      <c r="J386" s="294"/>
      <c r="N386" s="294"/>
      <c r="O386" s="294"/>
      <c r="P386" s="294"/>
      <c r="Q386" s="294"/>
      <c r="R386" s="294"/>
      <c r="S386" s="294"/>
      <c r="T386" s="294"/>
      <c r="U386" s="294"/>
      <c r="V386" s="294"/>
      <c r="W386" s="294"/>
      <c r="X386" s="294"/>
      <c r="Y386" s="294"/>
      <c r="Z386" s="294"/>
      <c r="AA386" s="294"/>
      <c r="AB386" s="294"/>
      <c r="AC386" s="294"/>
      <c r="AD386" s="294"/>
      <c r="AE386" s="294"/>
      <c r="AF386" s="294"/>
      <c r="AG386" s="294"/>
      <c r="AH386" s="294"/>
      <c r="AI386" s="294"/>
      <c r="AJ386" s="294"/>
      <c r="AK386" s="294"/>
      <c r="AL386" s="294"/>
      <c r="AM386" s="294"/>
      <c r="AN386" s="294"/>
      <c r="AO386" s="294"/>
      <c r="AP386" s="294"/>
      <c r="AQ386" s="294"/>
      <c r="AR386" s="294"/>
      <c r="AS386" s="294"/>
      <c r="AT386" s="294"/>
      <c r="AU386" s="294"/>
      <c r="AV386" s="294"/>
      <c r="AW386" s="294"/>
      <c r="AX386" s="294"/>
      <c r="AY386" s="294"/>
      <c r="AZ386" s="294"/>
      <c r="BA386" s="294"/>
      <c r="BB386" s="294"/>
      <c r="BC386" s="294"/>
      <c r="BD386" s="294"/>
      <c r="BE386" s="294"/>
      <c r="BF386" s="294"/>
      <c r="BG386" s="294"/>
      <c r="BH386" s="294"/>
      <c r="BI386" s="294"/>
      <c r="BJ386" s="294"/>
      <c r="BK386" s="294"/>
      <c r="BL386" s="294"/>
      <c r="BM386" s="294"/>
      <c r="BN386" s="294"/>
      <c r="BO386" s="294"/>
    </row>
    <row r="387">
      <c r="A387" s="294"/>
      <c r="B387" s="333"/>
      <c r="D387" s="134"/>
      <c r="E387" s="294"/>
      <c r="I387" s="294"/>
      <c r="J387" s="294"/>
      <c r="N387" s="294"/>
      <c r="O387" s="294"/>
      <c r="P387" s="294"/>
      <c r="Q387" s="294"/>
      <c r="R387" s="294"/>
      <c r="S387" s="294"/>
      <c r="T387" s="294"/>
      <c r="U387" s="294"/>
      <c r="V387" s="294"/>
      <c r="W387" s="294"/>
      <c r="X387" s="294"/>
      <c r="Y387" s="294"/>
      <c r="Z387" s="294"/>
      <c r="AA387" s="294"/>
      <c r="AB387" s="294"/>
      <c r="AC387" s="294"/>
      <c r="AD387" s="294"/>
      <c r="AE387" s="294"/>
      <c r="AF387" s="294"/>
      <c r="AG387" s="294"/>
      <c r="AH387" s="294"/>
      <c r="AI387" s="294"/>
      <c r="AJ387" s="294"/>
      <c r="AK387" s="294"/>
      <c r="AL387" s="294"/>
      <c r="AM387" s="294"/>
      <c r="AN387" s="294"/>
      <c r="AO387" s="294"/>
      <c r="AP387" s="294"/>
      <c r="AQ387" s="294"/>
      <c r="AR387" s="294"/>
      <c r="AS387" s="294"/>
      <c r="AT387" s="294"/>
      <c r="AU387" s="294"/>
      <c r="AV387" s="294"/>
      <c r="AW387" s="294"/>
      <c r="AX387" s="294"/>
      <c r="AY387" s="294"/>
      <c r="AZ387" s="294"/>
      <c r="BA387" s="294"/>
      <c r="BB387" s="294"/>
      <c r="BC387" s="294"/>
      <c r="BD387" s="294"/>
      <c r="BE387" s="294"/>
      <c r="BF387" s="294"/>
      <c r="BG387" s="294"/>
      <c r="BH387" s="294"/>
      <c r="BI387" s="294"/>
      <c r="BJ387" s="294"/>
      <c r="BK387" s="294"/>
      <c r="BL387" s="294"/>
      <c r="BM387" s="294"/>
      <c r="BN387" s="294"/>
      <c r="BO387" s="294"/>
    </row>
    <row r="388">
      <c r="A388" s="294"/>
      <c r="B388" s="333"/>
      <c r="D388" s="134"/>
      <c r="E388" s="294"/>
      <c r="I388" s="294"/>
      <c r="J388" s="294"/>
      <c r="N388" s="294"/>
      <c r="O388" s="294"/>
      <c r="P388" s="294"/>
      <c r="Q388" s="294"/>
      <c r="R388" s="294"/>
      <c r="S388" s="294"/>
      <c r="T388" s="294"/>
      <c r="U388" s="294"/>
      <c r="V388" s="294"/>
      <c r="W388" s="294"/>
      <c r="X388" s="294"/>
      <c r="Y388" s="294"/>
      <c r="Z388" s="294"/>
      <c r="AA388" s="294"/>
      <c r="AB388" s="294"/>
      <c r="AC388" s="294"/>
      <c r="AD388" s="294"/>
      <c r="AE388" s="294"/>
      <c r="AF388" s="294"/>
      <c r="AG388" s="294"/>
      <c r="AH388" s="294"/>
      <c r="AI388" s="294"/>
      <c r="AJ388" s="294"/>
      <c r="AK388" s="294"/>
      <c r="AL388" s="294"/>
      <c r="AM388" s="294"/>
      <c r="AN388" s="294"/>
      <c r="AO388" s="294"/>
      <c r="AP388" s="294"/>
      <c r="AQ388" s="294"/>
      <c r="AR388" s="294"/>
      <c r="AS388" s="294"/>
      <c r="AT388" s="294"/>
      <c r="AU388" s="294"/>
      <c r="AV388" s="294"/>
      <c r="AW388" s="294"/>
      <c r="AX388" s="294"/>
      <c r="AY388" s="294"/>
      <c r="AZ388" s="294"/>
      <c r="BA388" s="294"/>
      <c r="BB388" s="294"/>
      <c r="BC388" s="294"/>
      <c r="BD388" s="294"/>
      <c r="BE388" s="294"/>
      <c r="BF388" s="294"/>
      <c r="BG388" s="294"/>
      <c r="BH388" s="294"/>
      <c r="BI388" s="294"/>
      <c r="BJ388" s="294"/>
      <c r="BK388" s="294"/>
      <c r="BL388" s="294"/>
      <c r="BM388" s="294"/>
      <c r="BN388" s="294"/>
      <c r="BO388" s="294"/>
    </row>
    <row r="389">
      <c r="A389" s="294"/>
      <c r="B389" s="333"/>
      <c r="D389" s="134"/>
      <c r="E389" s="294"/>
      <c r="I389" s="294"/>
      <c r="J389" s="294"/>
      <c r="N389" s="294"/>
      <c r="O389" s="294"/>
      <c r="P389" s="294"/>
      <c r="Q389" s="294"/>
      <c r="R389" s="294"/>
      <c r="S389" s="294"/>
      <c r="T389" s="294"/>
      <c r="U389" s="294"/>
      <c r="V389" s="294"/>
      <c r="W389" s="294"/>
      <c r="X389" s="294"/>
      <c r="Y389" s="294"/>
      <c r="Z389" s="294"/>
      <c r="AA389" s="294"/>
      <c r="AB389" s="294"/>
      <c r="AC389" s="294"/>
      <c r="AD389" s="294"/>
      <c r="AE389" s="294"/>
      <c r="AF389" s="294"/>
      <c r="AG389" s="294"/>
      <c r="AH389" s="294"/>
      <c r="AI389" s="294"/>
      <c r="AJ389" s="294"/>
      <c r="AK389" s="294"/>
      <c r="AL389" s="294"/>
      <c r="AM389" s="294"/>
      <c r="AN389" s="294"/>
      <c r="AO389" s="294"/>
      <c r="AP389" s="294"/>
      <c r="AQ389" s="294"/>
      <c r="AR389" s="294"/>
      <c r="AS389" s="294"/>
      <c r="AT389" s="294"/>
      <c r="AU389" s="294"/>
      <c r="AV389" s="294"/>
      <c r="AW389" s="294"/>
      <c r="AX389" s="294"/>
      <c r="AY389" s="294"/>
      <c r="AZ389" s="294"/>
      <c r="BA389" s="294"/>
      <c r="BB389" s="294"/>
      <c r="BC389" s="294"/>
      <c r="BD389" s="294"/>
      <c r="BE389" s="294"/>
      <c r="BF389" s="294"/>
      <c r="BG389" s="294"/>
      <c r="BH389" s="294"/>
      <c r="BI389" s="294"/>
      <c r="BJ389" s="294"/>
      <c r="BK389" s="294"/>
      <c r="BL389" s="294"/>
      <c r="BM389" s="294"/>
      <c r="BN389" s="294"/>
      <c r="BO389" s="294"/>
    </row>
    <row r="390">
      <c r="A390" s="294"/>
      <c r="B390" s="333"/>
      <c r="D390" s="134"/>
      <c r="E390" s="294"/>
      <c r="I390" s="294"/>
      <c r="J390" s="294"/>
      <c r="N390" s="294"/>
      <c r="O390" s="294"/>
      <c r="P390" s="294"/>
      <c r="Q390" s="294"/>
      <c r="R390" s="294"/>
      <c r="S390" s="294"/>
      <c r="T390" s="294"/>
      <c r="U390" s="294"/>
      <c r="V390" s="294"/>
      <c r="W390" s="294"/>
      <c r="X390" s="294"/>
      <c r="Y390" s="294"/>
      <c r="Z390" s="294"/>
      <c r="AA390" s="294"/>
      <c r="AB390" s="294"/>
      <c r="AC390" s="294"/>
      <c r="AD390" s="294"/>
      <c r="AE390" s="294"/>
      <c r="AF390" s="294"/>
      <c r="AG390" s="294"/>
      <c r="AH390" s="294"/>
      <c r="AI390" s="294"/>
      <c r="AJ390" s="294"/>
      <c r="AK390" s="294"/>
      <c r="AL390" s="294"/>
      <c r="AM390" s="294"/>
      <c r="AN390" s="294"/>
      <c r="AO390" s="294"/>
      <c r="AP390" s="294"/>
      <c r="AQ390" s="294"/>
      <c r="AR390" s="294"/>
      <c r="AS390" s="294"/>
      <c r="AT390" s="294"/>
      <c r="AU390" s="294"/>
      <c r="AV390" s="294"/>
      <c r="AW390" s="294"/>
      <c r="AX390" s="294"/>
      <c r="AY390" s="294"/>
      <c r="AZ390" s="294"/>
      <c r="BA390" s="294"/>
      <c r="BB390" s="294"/>
      <c r="BC390" s="294"/>
      <c r="BD390" s="294"/>
      <c r="BE390" s="294"/>
      <c r="BF390" s="294"/>
      <c r="BG390" s="294"/>
      <c r="BH390" s="294"/>
      <c r="BI390" s="294"/>
      <c r="BJ390" s="294"/>
      <c r="BK390" s="294"/>
      <c r="BL390" s="294"/>
      <c r="BM390" s="294"/>
      <c r="BN390" s="294"/>
      <c r="BO390" s="294"/>
    </row>
    <row r="391">
      <c r="A391" s="294"/>
      <c r="B391" s="333"/>
      <c r="D391" s="134"/>
      <c r="E391" s="294"/>
      <c r="I391" s="294"/>
      <c r="J391" s="294"/>
      <c r="N391" s="294"/>
      <c r="O391" s="294"/>
      <c r="P391" s="294"/>
      <c r="Q391" s="294"/>
      <c r="R391" s="294"/>
      <c r="S391" s="294"/>
      <c r="T391" s="294"/>
      <c r="U391" s="294"/>
      <c r="V391" s="294"/>
      <c r="W391" s="294"/>
      <c r="X391" s="294"/>
      <c r="Y391" s="294"/>
      <c r="Z391" s="294"/>
      <c r="AA391" s="294"/>
      <c r="AB391" s="294"/>
      <c r="AC391" s="294"/>
      <c r="AD391" s="294"/>
      <c r="AE391" s="294"/>
      <c r="AF391" s="294"/>
      <c r="AG391" s="294"/>
      <c r="AH391" s="294"/>
      <c r="AI391" s="294"/>
      <c r="AJ391" s="294"/>
      <c r="AK391" s="294"/>
      <c r="AL391" s="294"/>
      <c r="AM391" s="294"/>
      <c r="AN391" s="294"/>
      <c r="AO391" s="294"/>
      <c r="AP391" s="294"/>
      <c r="AQ391" s="294"/>
      <c r="AR391" s="294"/>
      <c r="AS391" s="294"/>
      <c r="AT391" s="294"/>
      <c r="AU391" s="294"/>
      <c r="AV391" s="294"/>
      <c r="AW391" s="294"/>
      <c r="AX391" s="294"/>
      <c r="AY391" s="294"/>
      <c r="AZ391" s="294"/>
      <c r="BA391" s="294"/>
      <c r="BB391" s="294"/>
      <c r="BC391" s="294"/>
      <c r="BD391" s="294"/>
      <c r="BE391" s="294"/>
      <c r="BF391" s="294"/>
      <c r="BG391" s="294"/>
      <c r="BH391" s="294"/>
      <c r="BI391" s="294"/>
      <c r="BJ391" s="294"/>
      <c r="BK391" s="294"/>
      <c r="BL391" s="294"/>
      <c r="BM391" s="294"/>
      <c r="BN391" s="294"/>
      <c r="BO391" s="294"/>
    </row>
    <row r="392">
      <c r="A392" s="294"/>
      <c r="B392" s="333"/>
      <c r="D392" s="134"/>
      <c r="E392" s="294"/>
      <c r="I392" s="294"/>
      <c r="J392" s="294"/>
      <c r="N392" s="294"/>
      <c r="O392" s="294"/>
      <c r="P392" s="294"/>
      <c r="Q392" s="294"/>
      <c r="R392" s="294"/>
      <c r="S392" s="294"/>
      <c r="T392" s="294"/>
      <c r="U392" s="294"/>
      <c r="V392" s="294"/>
      <c r="W392" s="294"/>
      <c r="X392" s="294"/>
      <c r="Y392" s="294"/>
      <c r="Z392" s="294"/>
      <c r="AA392" s="294"/>
      <c r="AB392" s="294"/>
      <c r="AC392" s="294"/>
      <c r="AD392" s="294"/>
      <c r="AE392" s="294"/>
      <c r="AF392" s="294"/>
      <c r="AG392" s="294"/>
      <c r="AH392" s="294"/>
      <c r="AI392" s="294"/>
      <c r="AJ392" s="294"/>
      <c r="AK392" s="294"/>
      <c r="AL392" s="294"/>
      <c r="AM392" s="294"/>
      <c r="AN392" s="294"/>
      <c r="AO392" s="294"/>
      <c r="AP392" s="294"/>
      <c r="AQ392" s="294"/>
      <c r="AR392" s="294"/>
      <c r="AS392" s="294"/>
      <c r="AT392" s="294"/>
      <c r="AU392" s="294"/>
      <c r="AV392" s="294"/>
      <c r="AW392" s="294"/>
      <c r="AX392" s="294"/>
      <c r="AY392" s="294"/>
      <c r="AZ392" s="294"/>
      <c r="BA392" s="294"/>
      <c r="BB392" s="294"/>
      <c r="BC392" s="294"/>
      <c r="BD392" s="294"/>
      <c r="BE392" s="294"/>
      <c r="BF392" s="294"/>
      <c r="BG392" s="294"/>
      <c r="BH392" s="294"/>
      <c r="BI392" s="294"/>
      <c r="BJ392" s="294"/>
      <c r="BK392" s="294"/>
      <c r="BL392" s="294"/>
      <c r="BM392" s="294"/>
      <c r="BN392" s="294"/>
      <c r="BO392" s="294"/>
    </row>
    <row r="393">
      <c r="A393" s="294"/>
      <c r="B393" s="333"/>
      <c r="D393" s="134"/>
      <c r="E393" s="294"/>
      <c r="I393" s="294"/>
      <c r="J393" s="294"/>
      <c r="N393" s="294"/>
      <c r="O393" s="294"/>
      <c r="P393" s="294"/>
      <c r="Q393" s="294"/>
      <c r="R393" s="294"/>
      <c r="S393" s="294"/>
      <c r="T393" s="294"/>
      <c r="U393" s="294"/>
      <c r="V393" s="294"/>
      <c r="W393" s="294"/>
      <c r="X393" s="294"/>
      <c r="Y393" s="294"/>
      <c r="Z393" s="294"/>
      <c r="AA393" s="294"/>
      <c r="AB393" s="294"/>
      <c r="AC393" s="294"/>
      <c r="AD393" s="294"/>
      <c r="AE393" s="294"/>
      <c r="AF393" s="294"/>
      <c r="AG393" s="294"/>
      <c r="AH393" s="294"/>
      <c r="AI393" s="294"/>
      <c r="AJ393" s="294"/>
      <c r="AK393" s="294"/>
      <c r="AL393" s="294"/>
      <c r="AM393" s="294"/>
      <c r="AN393" s="294"/>
      <c r="AO393" s="294"/>
      <c r="AP393" s="294"/>
      <c r="AQ393" s="294"/>
      <c r="AR393" s="294"/>
      <c r="AS393" s="294"/>
      <c r="AT393" s="294"/>
      <c r="AU393" s="294"/>
      <c r="AV393" s="294"/>
      <c r="AW393" s="294"/>
      <c r="AX393" s="294"/>
      <c r="AY393" s="294"/>
      <c r="AZ393" s="294"/>
      <c r="BA393" s="294"/>
      <c r="BB393" s="294"/>
      <c r="BC393" s="294"/>
      <c r="BD393" s="294"/>
      <c r="BE393" s="294"/>
      <c r="BF393" s="294"/>
      <c r="BG393" s="294"/>
      <c r="BH393" s="294"/>
      <c r="BI393" s="294"/>
      <c r="BJ393" s="294"/>
      <c r="BK393" s="294"/>
      <c r="BL393" s="294"/>
      <c r="BM393" s="294"/>
      <c r="BN393" s="294"/>
      <c r="BO393" s="294"/>
    </row>
    <row r="394">
      <c r="A394" s="294"/>
      <c r="B394" s="333"/>
      <c r="D394" s="134"/>
      <c r="E394" s="294"/>
      <c r="I394" s="294"/>
      <c r="J394" s="294"/>
      <c r="N394" s="294"/>
      <c r="O394" s="294"/>
      <c r="P394" s="294"/>
      <c r="Q394" s="294"/>
      <c r="R394" s="294"/>
      <c r="S394" s="294"/>
      <c r="T394" s="294"/>
      <c r="U394" s="294"/>
      <c r="V394" s="294"/>
      <c r="W394" s="294"/>
      <c r="X394" s="294"/>
      <c r="Y394" s="294"/>
      <c r="Z394" s="294"/>
      <c r="AA394" s="294"/>
      <c r="AB394" s="294"/>
      <c r="AC394" s="294"/>
      <c r="AD394" s="294"/>
      <c r="AE394" s="294"/>
      <c r="AF394" s="294"/>
      <c r="AG394" s="294"/>
      <c r="AH394" s="294"/>
      <c r="AI394" s="294"/>
      <c r="AJ394" s="294"/>
      <c r="AK394" s="294"/>
      <c r="AL394" s="294"/>
      <c r="AM394" s="294"/>
      <c r="AN394" s="294"/>
      <c r="AO394" s="294"/>
      <c r="AP394" s="294"/>
      <c r="AQ394" s="294"/>
      <c r="AR394" s="294"/>
      <c r="AS394" s="294"/>
      <c r="AT394" s="294"/>
      <c r="AU394" s="294"/>
      <c r="AV394" s="294"/>
      <c r="AW394" s="294"/>
      <c r="AX394" s="294"/>
      <c r="AY394" s="294"/>
      <c r="AZ394" s="294"/>
      <c r="BA394" s="294"/>
      <c r="BB394" s="294"/>
      <c r="BC394" s="294"/>
      <c r="BD394" s="294"/>
      <c r="BE394" s="294"/>
      <c r="BF394" s="294"/>
      <c r="BG394" s="294"/>
      <c r="BH394" s="294"/>
      <c r="BI394" s="294"/>
      <c r="BJ394" s="294"/>
      <c r="BK394" s="294"/>
      <c r="BL394" s="294"/>
      <c r="BM394" s="294"/>
      <c r="BN394" s="294"/>
      <c r="BO394" s="294"/>
    </row>
    <row r="395">
      <c r="A395" s="294"/>
      <c r="B395" s="333"/>
      <c r="D395" s="134"/>
      <c r="E395" s="294"/>
      <c r="I395" s="294"/>
      <c r="J395" s="294"/>
      <c r="N395" s="294"/>
      <c r="O395" s="294"/>
      <c r="P395" s="294"/>
      <c r="Q395" s="294"/>
      <c r="R395" s="294"/>
      <c r="S395" s="294"/>
      <c r="T395" s="294"/>
      <c r="U395" s="294"/>
      <c r="V395" s="294"/>
      <c r="W395" s="294"/>
      <c r="X395" s="294"/>
      <c r="Y395" s="294"/>
      <c r="Z395" s="294"/>
      <c r="AA395" s="294"/>
      <c r="AB395" s="294"/>
      <c r="AC395" s="294"/>
      <c r="AD395" s="294"/>
      <c r="AE395" s="294"/>
      <c r="AF395" s="294"/>
      <c r="AG395" s="294"/>
      <c r="AH395" s="294"/>
      <c r="AI395" s="294"/>
      <c r="AJ395" s="294"/>
      <c r="AK395" s="294"/>
      <c r="AL395" s="294"/>
      <c r="AM395" s="294"/>
      <c r="AN395" s="294"/>
      <c r="AO395" s="294"/>
      <c r="AP395" s="294"/>
      <c r="AQ395" s="294"/>
      <c r="AR395" s="294"/>
      <c r="AS395" s="294"/>
      <c r="AT395" s="294"/>
      <c r="AU395" s="294"/>
      <c r="AV395" s="294"/>
      <c r="AW395" s="294"/>
      <c r="AX395" s="294"/>
      <c r="AY395" s="294"/>
      <c r="AZ395" s="294"/>
      <c r="BA395" s="294"/>
      <c r="BB395" s="294"/>
      <c r="BC395" s="294"/>
      <c r="BD395" s="294"/>
      <c r="BE395" s="294"/>
      <c r="BF395" s="294"/>
      <c r="BG395" s="294"/>
      <c r="BH395" s="294"/>
      <c r="BI395" s="294"/>
      <c r="BJ395" s="294"/>
      <c r="BK395" s="294"/>
      <c r="BL395" s="294"/>
      <c r="BM395" s="294"/>
      <c r="BN395" s="294"/>
      <c r="BO395" s="294"/>
    </row>
    <row r="396">
      <c r="A396" s="294"/>
      <c r="B396" s="333"/>
      <c r="D396" s="134"/>
      <c r="E396" s="294"/>
      <c r="I396" s="294"/>
      <c r="J396" s="294"/>
      <c r="N396" s="294"/>
      <c r="O396" s="294"/>
      <c r="P396" s="294"/>
      <c r="Q396" s="294"/>
      <c r="R396" s="294"/>
      <c r="S396" s="294"/>
      <c r="T396" s="294"/>
      <c r="U396" s="294"/>
      <c r="V396" s="294"/>
      <c r="W396" s="294"/>
      <c r="X396" s="294"/>
      <c r="Y396" s="294"/>
      <c r="Z396" s="294"/>
      <c r="AA396" s="294"/>
      <c r="AB396" s="294"/>
      <c r="AC396" s="294"/>
      <c r="AD396" s="294"/>
      <c r="AE396" s="294"/>
      <c r="AF396" s="294"/>
      <c r="AG396" s="294"/>
      <c r="AH396" s="294"/>
      <c r="AI396" s="294"/>
      <c r="AJ396" s="294"/>
      <c r="AK396" s="294"/>
      <c r="AL396" s="294"/>
      <c r="AM396" s="294"/>
      <c r="AN396" s="294"/>
      <c r="AO396" s="294"/>
      <c r="AP396" s="294"/>
      <c r="AQ396" s="294"/>
      <c r="AR396" s="294"/>
      <c r="AS396" s="294"/>
      <c r="AT396" s="294"/>
      <c r="AU396" s="294"/>
      <c r="AV396" s="294"/>
      <c r="AW396" s="294"/>
      <c r="AX396" s="294"/>
      <c r="AY396" s="294"/>
      <c r="AZ396" s="294"/>
      <c r="BA396" s="294"/>
      <c r="BB396" s="294"/>
      <c r="BC396" s="294"/>
      <c r="BD396" s="294"/>
      <c r="BE396" s="294"/>
      <c r="BF396" s="294"/>
      <c r="BG396" s="294"/>
      <c r="BH396" s="294"/>
      <c r="BI396" s="294"/>
      <c r="BJ396" s="294"/>
      <c r="BK396" s="294"/>
      <c r="BL396" s="294"/>
      <c r="BM396" s="294"/>
      <c r="BN396" s="294"/>
      <c r="BO396" s="294"/>
    </row>
    <row r="397">
      <c r="A397" s="294"/>
      <c r="B397" s="333"/>
      <c r="D397" s="134"/>
      <c r="E397" s="294"/>
      <c r="I397" s="294"/>
      <c r="J397" s="294"/>
      <c r="N397" s="294"/>
      <c r="O397" s="294"/>
      <c r="P397" s="294"/>
      <c r="Q397" s="294"/>
      <c r="R397" s="294"/>
      <c r="S397" s="294"/>
      <c r="T397" s="294"/>
      <c r="U397" s="294"/>
      <c r="V397" s="294"/>
      <c r="W397" s="294"/>
      <c r="X397" s="294"/>
      <c r="Y397" s="294"/>
      <c r="Z397" s="294"/>
      <c r="AA397" s="294"/>
      <c r="AB397" s="294"/>
      <c r="AC397" s="294"/>
      <c r="AD397" s="294"/>
      <c r="AE397" s="294"/>
      <c r="AF397" s="294"/>
      <c r="AG397" s="294"/>
      <c r="AH397" s="294"/>
      <c r="AI397" s="294"/>
      <c r="AJ397" s="294"/>
      <c r="AK397" s="294"/>
      <c r="AL397" s="294"/>
      <c r="AM397" s="294"/>
      <c r="AN397" s="294"/>
      <c r="AO397" s="294"/>
      <c r="AP397" s="294"/>
      <c r="AQ397" s="294"/>
      <c r="AR397" s="294"/>
      <c r="AS397" s="294"/>
      <c r="AT397" s="294"/>
      <c r="AU397" s="294"/>
      <c r="AV397" s="294"/>
      <c r="AW397" s="294"/>
      <c r="AX397" s="294"/>
      <c r="AY397" s="294"/>
      <c r="AZ397" s="294"/>
      <c r="BA397" s="294"/>
      <c r="BB397" s="294"/>
      <c r="BC397" s="294"/>
      <c r="BD397" s="294"/>
      <c r="BE397" s="294"/>
      <c r="BF397" s="294"/>
      <c r="BG397" s="294"/>
      <c r="BH397" s="294"/>
      <c r="BI397" s="294"/>
      <c r="BJ397" s="294"/>
      <c r="BK397" s="294"/>
      <c r="BL397" s="294"/>
      <c r="BM397" s="294"/>
      <c r="BN397" s="294"/>
      <c r="BO397" s="294"/>
    </row>
    <row r="398">
      <c r="A398" s="294"/>
      <c r="B398" s="333"/>
      <c r="D398" s="134"/>
      <c r="E398" s="294"/>
      <c r="I398" s="294"/>
      <c r="J398" s="294"/>
      <c r="N398" s="294"/>
      <c r="O398" s="294"/>
      <c r="P398" s="294"/>
      <c r="Q398" s="294"/>
      <c r="R398" s="294"/>
      <c r="S398" s="294"/>
      <c r="T398" s="294"/>
      <c r="U398" s="294"/>
      <c r="V398" s="294"/>
      <c r="W398" s="294"/>
      <c r="X398" s="294"/>
      <c r="Y398" s="294"/>
      <c r="Z398" s="294"/>
      <c r="AA398" s="294"/>
      <c r="AB398" s="294"/>
      <c r="AC398" s="294"/>
      <c r="AD398" s="294"/>
      <c r="AE398" s="294"/>
      <c r="AF398" s="294"/>
      <c r="AG398" s="294"/>
      <c r="AH398" s="294"/>
      <c r="AI398" s="294"/>
      <c r="AJ398" s="294"/>
      <c r="AK398" s="294"/>
      <c r="AL398" s="294"/>
      <c r="AM398" s="294"/>
      <c r="AN398" s="294"/>
      <c r="AO398" s="294"/>
      <c r="AP398" s="294"/>
      <c r="AQ398" s="294"/>
      <c r="AR398" s="294"/>
      <c r="AS398" s="294"/>
      <c r="AT398" s="294"/>
      <c r="AU398" s="294"/>
      <c r="AV398" s="294"/>
      <c r="AW398" s="294"/>
      <c r="AX398" s="294"/>
      <c r="AY398" s="294"/>
      <c r="AZ398" s="294"/>
      <c r="BA398" s="294"/>
      <c r="BB398" s="294"/>
      <c r="BC398" s="294"/>
      <c r="BD398" s="294"/>
      <c r="BE398" s="294"/>
      <c r="BF398" s="294"/>
      <c r="BG398" s="294"/>
      <c r="BH398" s="294"/>
      <c r="BI398" s="294"/>
      <c r="BJ398" s="294"/>
      <c r="BK398" s="294"/>
      <c r="BL398" s="294"/>
      <c r="BM398" s="294"/>
      <c r="BN398" s="294"/>
      <c r="BO398" s="294"/>
    </row>
    <row r="399">
      <c r="A399" s="294"/>
      <c r="B399" s="333"/>
      <c r="D399" s="134"/>
      <c r="E399" s="294"/>
      <c r="I399" s="294"/>
      <c r="J399" s="294"/>
      <c r="N399" s="294"/>
      <c r="O399" s="294"/>
      <c r="P399" s="294"/>
      <c r="Q399" s="294"/>
      <c r="R399" s="294"/>
      <c r="S399" s="294"/>
      <c r="T399" s="294"/>
      <c r="U399" s="294"/>
      <c r="V399" s="294"/>
      <c r="W399" s="294"/>
      <c r="X399" s="294"/>
      <c r="Y399" s="294"/>
      <c r="Z399" s="294"/>
      <c r="AA399" s="294"/>
      <c r="AB399" s="294"/>
      <c r="AC399" s="294"/>
      <c r="AD399" s="294"/>
      <c r="AE399" s="294"/>
      <c r="AF399" s="294"/>
      <c r="AG399" s="294"/>
      <c r="AH399" s="294"/>
      <c r="AI399" s="294"/>
      <c r="AJ399" s="294"/>
      <c r="AK399" s="294"/>
      <c r="AL399" s="294"/>
      <c r="AM399" s="294"/>
      <c r="AN399" s="294"/>
      <c r="AO399" s="294"/>
      <c r="AP399" s="294"/>
      <c r="AQ399" s="294"/>
      <c r="AR399" s="294"/>
      <c r="AS399" s="294"/>
      <c r="AT399" s="294"/>
      <c r="AU399" s="294"/>
      <c r="AV399" s="294"/>
      <c r="AW399" s="294"/>
      <c r="AX399" s="294"/>
      <c r="AY399" s="294"/>
      <c r="AZ399" s="294"/>
      <c r="BA399" s="294"/>
      <c r="BB399" s="294"/>
      <c r="BC399" s="294"/>
      <c r="BD399" s="294"/>
      <c r="BE399" s="294"/>
      <c r="BF399" s="294"/>
      <c r="BG399" s="294"/>
      <c r="BH399" s="294"/>
      <c r="BI399" s="294"/>
      <c r="BJ399" s="294"/>
      <c r="BK399" s="294"/>
      <c r="BL399" s="294"/>
      <c r="BM399" s="294"/>
      <c r="BN399" s="294"/>
      <c r="BO399" s="294"/>
    </row>
    <row r="400">
      <c r="A400" s="294"/>
      <c r="B400" s="333"/>
      <c r="D400" s="134"/>
      <c r="E400" s="294"/>
      <c r="I400" s="294"/>
      <c r="J400" s="294"/>
      <c r="N400" s="294"/>
      <c r="O400" s="294"/>
      <c r="P400" s="294"/>
      <c r="Q400" s="294"/>
      <c r="R400" s="294"/>
      <c r="S400" s="294"/>
      <c r="T400" s="294"/>
      <c r="U400" s="294"/>
      <c r="V400" s="294"/>
      <c r="W400" s="294"/>
      <c r="X400" s="294"/>
      <c r="Y400" s="294"/>
      <c r="Z400" s="294"/>
      <c r="AA400" s="294"/>
      <c r="AB400" s="294"/>
      <c r="AC400" s="294"/>
      <c r="AD400" s="294"/>
      <c r="AE400" s="294"/>
      <c r="AF400" s="294"/>
      <c r="AG400" s="294"/>
      <c r="AH400" s="294"/>
      <c r="AI400" s="294"/>
      <c r="AJ400" s="294"/>
      <c r="AK400" s="294"/>
      <c r="AL400" s="294"/>
      <c r="AM400" s="294"/>
      <c r="AN400" s="294"/>
      <c r="AO400" s="294"/>
      <c r="AP400" s="294"/>
      <c r="AQ400" s="294"/>
      <c r="AR400" s="294"/>
      <c r="AS400" s="294"/>
      <c r="AT400" s="294"/>
      <c r="AU400" s="294"/>
      <c r="AV400" s="294"/>
      <c r="AW400" s="294"/>
      <c r="AX400" s="294"/>
      <c r="AY400" s="294"/>
      <c r="AZ400" s="294"/>
      <c r="BA400" s="294"/>
      <c r="BB400" s="294"/>
      <c r="BC400" s="294"/>
      <c r="BD400" s="294"/>
      <c r="BE400" s="294"/>
      <c r="BF400" s="294"/>
      <c r="BG400" s="294"/>
      <c r="BH400" s="294"/>
      <c r="BI400" s="294"/>
      <c r="BJ400" s="294"/>
      <c r="BK400" s="294"/>
      <c r="BL400" s="294"/>
      <c r="BM400" s="294"/>
      <c r="BN400" s="294"/>
      <c r="BO400" s="294"/>
    </row>
    <row r="401">
      <c r="A401" s="294"/>
      <c r="B401" s="333"/>
      <c r="D401" s="134"/>
      <c r="E401" s="294"/>
      <c r="I401" s="294"/>
      <c r="J401" s="294"/>
      <c r="N401" s="294"/>
      <c r="O401" s="294"/>
      <c r="P401" s="294"/>
      <c r="Q401" s="294"/>
      <c r="R401" s="294"/>
      <c r="S401" s="294"/>
      <c r="T401" s="294"/>
      <c r="U401" s="294"/>
      <c r="V401" s="294"/>
      <c r="W401" s="294"/>
      <c r="X401" s="294"/>
      <c r="Y401" s="294"/>
      <c r="Z401" s="294"/>
      <c r="AA401" s="294"/>
      <c r="AB401" s="294"/>
      <c r="AC401" s="294"/>
      <c r="AD401" s="294"/>
      <c r="AE401" s="294"/>
      <c r="AF401" s="294"/>
      <c r="AG401" s="294"/>
      <c r="AH401" s="294"/>
      <c r="AI401" s="294"/>
      <c r="AJ401" s="294"/>
      <c r="AK401" s="294"/>
      <c r="AL401" s="294"/>
      <c r="AM401" s="294"/>
      <c r="AN401" s="294"/>
      <c r="AO401" s="294"/>
      <c r="AP401" s="294"/>
      <c r="AQ401" s="294"/>
      <c r="AR401" s="294"/>
      <c r="AS401" s="294"/>
      <c r="AT401" s="294"/>
      <c r="AU401" s="294"/>
      <c r="AV401" s="294"/>
      <c r="AW401" s="294"/>
      <c r="AX401" s="294"/>
      <c r="AY401" s="294"/>
      <c r="AZ401" s="294"/>
      <c r="BA401" s="294"/>
      <c r="BB401" s="294"/>
      <c r="BC401" s="294"/>
      <c r="BD401" s="294"/>
      <c r="BE401" s="294"/>
      <c r="BF401" s="294"/>
      <c r="BG401" s="294"/>
      <c r="BH401" s="294"/>
      <c r="BI401" s="294"/>
      <c r="BJ401" s="294"/>
      <c r="BK401" s="294"/>
      <c r="BL401" s="294"/>
      <c r="BM401" s="294"/>
      <c r="BN401" s="294"/>
      <c r="BO401" s="294"/>
    </row>
    <row r="402">
      <c r="A402" s="294"/>
      <c r="B402" s="333"/>
      <c r="D402" s="134"/>
      <c r="E402" s="294"/>
      <c r="I402" s="294"/>
      <c r="J402" s="294"/>
      <c r="N402" s="294"/>
      <c r="O402" s="294"/>
      <c r="P402" s="294"/>
      <c r="Q402" s="294"/>
      <c r="R402" s="294"/>
      <c r="S402" s="294"/>
      <c r="T402" s="294"/>
      <c r="U402" s="294"/>
      <c r="V402" s="294"/>
      <c r="W402" s="294"/>
      <c r="X402" s="294"/>
      <c r="Y402" s="294"/>
      <c r="Z402" s="294"/>
      <c r="AA402" s="294"/>
      <c r="AB402" s="294"/>
      <c r="AC402" s="294"/>
      <c r="AD402" s="294"/>
      <c r="AE402" s="294"/>
      <c r="AF402" s="294"/>
      <c r="AG402" s="294"/>
      <c r="AH402" s="294"/>
      <c r="AI402" s="294"/>
      <c r="AJ402" s="294"/>
      <c r="AK402" s="294"/>
      <c r="AL402" s="294"/>
      <c r="AM402" s="294"/>
      <c r="AN402" s="294"/>
      <c r="AO402" s="294"/>
      <c r="AP402" s="294"/>
      <c r="AQ402" s="294"/>
      <c r="AR402" s="294"/>
      <c r="AS402" s="294"/>
      <c r="AT402" s="294"/>
      <c r="AU402" s="294"/>
      <c r="AV402" s="294"/>
      <c r="AW402" s="294"/>
      <c r="AX402" s="294"/>
      <c r="AY402" s="294"/>
      <c r="AZ402" s="294"/>
      <c r="BA402" s="294"/>
      <c r="BB402" s="294"/>
      <c r="BC402" s="294"/>
      <c r="BD402" s="294"/>
      <c r="BE402" s="294"/>
      <c r="BF402" s="294"/>
      <c r="BG402" s="294"/>
      <c r="BH402" s="294"/>
      <c r="BI402" s="294"/>
      <c r="BJ402" s="294"/>
      <c r="BK402" s="294"/>
      <c r="BL402" s="294"/>
      <c r="BM402" s="294"/>
      <c r="BN402" s="294"/>
      <c r="BO402" s="294"/>
    </row>
    <row r="403">
      <c r="A403" s="294"/>
      <c r="B403" s="333"/>
      <c r="D403" s="134"/>
      <c r="E403" s="294"/>
      <c r="I403" s="294"/>
      <c r="J403" s="294"/>
      <c r="N403" s="294"/>
      <c r="O403" s="294"/>
      <c r="P403" s="294"/>
      <c r="Q403" s="294"/>
      <c r="R403" s="294"/>
      <c r="S403" s="294"/>
      <c r="T403" s="294"/>
      <c r="U403" s="294"/>
      <c r="V403" s="294"/>
      <c r="W403" s="294"/>
      <c r="X403" s="294"/>
      <c r="Y403" s="294"/>
      <c r="Z403" s="294"/>
      <c r="AA403" s="294"/>
      <c r="AB403" s="294"/>
      <c r="AC403" s="294"/>
      <c r="AD403" s="294"/>
      <c r="AE403" s="294"/>
      <c r="AF403" s="294"/>
      <c r="AG403" s="294"/>
      <c r="AH403" s="294"/>
      <c r="AI403" s="294"/>
      <c r="AJ403" s="294"/>
      <c r="AK403" s="294"/>
      <c r="AL403" s="294"/>
      <c r="AM403" s="294"/>
      <c r="AN403" s="294"/>
      <c r="AO403" s="294"/>
      <c r="AP403" s="294"/>
      <c r="AQ403" s="294"/>
      <c r="AR403" s="294"/>
      <c r="AS403" s="294"/>
      <c r="AT403" s="294"/>
      <c r="AU403" s="294"/>
      <c r="AV403" s="294"/>
      <c r="AW403" s="294"/>
      <c r="AX403" s="294"/>
      <c r="AY403" s="294"/>
      <c r="AZ403" s="294"/>
      <c r="BA403" s="294"/>
      <c r="BB403" s="294"/>
      <c r="BC403" s="294"/>
      <c r="BD403" s="294"/>
      <c r="BE403" s="294"/>
      <c r="BF403" s="294"/>
      <c r="BG403" s="294"/>
      <c r="BH403" s="294"/>
      <c r="BI403" s="294"/>
      <c r="BJ403" s="294"/>
      <c r="BK403" s="294"/>
      <c r="BL403" s="294"/>
      <c r="BM403" s="294"/>
      <c r="BN403" s="294"/>
      <c r="BO403" s="294"/>
    </row>
    <row r="404">
      <c r="A404" s="294"/>
      <c r="B404" s="333"/>
      <c r="D404" s="134"/>
      <c r="E404" s="294"/>
      <c r="I404" s="294"/>
      <c r="J404" s="294"/>
      <c r="N404" s="294"/>
      <c r="O404" s="294"/>
      <c r="P404" s="294"/>
      <c r="Q404" s="294"/>
      <c r="R404" s="294"/>
      <c r="S404" s="294"/>
      <c r="T404" s="294"/>
      <c r="U404" s="294"/>
      <c r="V404" s="294"/>
      <c r="W404" s="294"/>
      <c r="X404" s="294"/>
      <c r="Y404" s="294"/>
      <c r="Z404" s="294"/>
      <c r="AA404" s="294"/>
      <c r="AB404" s="294"/>
      <c r="AC404" s="294"/>
      <c r="AD404" s="294"/>
      <c r="AE404" s="294"/>
      <c r="AF404" s="294"/>
      <c r="AG404" s="294"/>
      <c r="AH404" s="294"/>
      <c r="AI404" s="294"/>
      <c r="AJ404" s="294"/>
      <c r="AK404" s="294"/>
      <c r="AL404" s="294"/>
      <c r="AM404" s="294"/>
      <c r="AN404" s="294"/>
      <c r="AO404" s="294"/>
      <c r="AP404" s="294"/>
      <c r="AQ404" s="294"/>
      <c r="AR404" s="294"/>
      <c r="AS404" s="294"/>
      <c r="AT404" s="294"/>
      <c r="AU404" s="294"/>
      <c r="AV404" s="294"/>
      <c r="AW404" s="294"/>
      <c r="AX404" s="294"/>
      <c r="AY404" s="294"/>
      <c r="AZ404" s="294"/>
      <c r="BA404" s="294"/>
      <c r="BB404" s="294"/>
      <c r="BC404" s="294"/>
      <c r="BD404" s="294"/>
      <c r="BE404" s="294"/>
      <c r="BF404" s="294"/>
      <c r="BG404" s="294"/>
      <c r="BH404" s="294"/>
      <c r="BI404" s="294"/>
      <c r="BJ404" s="294"/>
      <c r="BK404" s="294"/>
      <c r="BL404" s="294"/>
      <c r="BM404" s="294"/>
      <c r="BN404" s="294"/>
      <c r="BO404" s="294"/>
    </row>
    <row r="405">
      <c r="A405" s="294"/>
      <c r="B405" s="333"/>
      <c r="D405" s="134"/>
      <c r="E405" s="294"/>
      <c r="I405" s="294"/>
      <c r="J405" s="294"/>
      <c r="N405" s="294"/>
      <c r="O405" s="294"/>
      <c r="P405" s="294"/>
      <c r="Q405" s="294"/>
      <c r="R405" s="294"/>
      <c r="S405" s="294"/>
      <c r="T405" s="294"/>
      <c r="U405" s="294"/>
      <c r="V405" s="294"/>
      <c r="W405" s="294"/>
      <c r="X405" s="294"/>
      <c r="Y405" s="294"/>
      <c r="Z405" s="294"/>
      <c r="AA405" s="294"/>
      <c r="AB405" s="294"/>
      <c r="AC405" s="294"/>
      <c r="AD405" s="294"/>
      <c r="AE405" s="294"/>
      <c r="AF405" s="294"/>
      <c r="AG405" s="294"/>
      <c r="AH405" s="294"/>
      <c r="AI405" s="294"/>
      <c r="AJ405" s="294"/>
      <c r="AK405" s="294"/>
      <c r="AL405" s="294"/>
      <c r="AM405" s="294"/>
      <c r="AN405" s="294"/>
      <c r="AO405" s="294"/>
      <c r="AP405" s="294"/>
      <c r="AQ405" s="294"/>
      <c r="AR405" s="294"/>
      <c r="AS405" s="294"/>
      <c r="AT405" s="294"/>
      <c r="AU405" s="294"/>
      <c r="AV405" s="294"/>
      <c r="AW405" s="294"/>
      <c r="AX405" s="294"/>
      <c r="AY405" s="294"/>
      <c r="AZ405" s="294"/>
      <c r="BA405" s="294"/>
      <c r="BB405" s="294"/>
      <c r="BC405" s="294"/>
      <c r="BD405" s="294"/>
      <c r="BE405" s="294"/>
      <c r="BF405" s="294"/>
      <c r="BG405" s="294"/>
      <c r="BH405" s="294"/>
      <c r="BI405" s="294"/>
      <c r="BJ405" s="294"/>
      <c r="BK405" s="294"/>
      <c r="BL405" s="294"/>
      <c r="BM405" s="294"/>
      <c r="BN405" s="294"/>
      <c r="BO405" s="294"/>
    </row>
    <row r="406">
      <c r="A406" s="294"/>
      <c r="B406" s="333"/>
      <c r="D406" s="134"/>
      <c r="E406" s="294"/>
      <c r="I406" s="294"/>
      <c r="J406" s="294"/>
      <c r="N406" s="294"/>
      <c r="O406" s="294"/>
      <c r="P406" s="294"/>
      <c r="Q406" s="294"/>
      <c r="R406" s="294"/>
      <c r="S406" s="294"/>
      <c r="T406" s="294"/>
      <c r="U406" s="294"/>
      <c r="V406" s="294"/>
      <c r="W406" s="294"/>
      <c r="X406" s="294"/>
      <c r="Y406" s="294"/>
      <c r="Z406" s="294"/>
      <c r="AA406" s="294"/>
      <c r="AB406" s="294"/>
      <c r="AC406" s="294"/>
      <c r="AD406" s="294"/>
      <c r="AE406" s="294"/>
      <c r="AF406" s="294"/>
      <c r="AG406" s="294"/>
      <c r="AH406" s="294"/>
      <c r="AI406" s="294"/>
      <c r="AJ406" s="294"/>
      <c r="AK406" s="294"/>
      <c r="AL406" s="294"/>
      <c r="AM406" s="294"/>
      <c r="AN406" s="294"/>
      <c r="AO406" s="294"/>
      <c r="AP406" s="294"/>
      <c r="AQ406" s="294"/>
      <c r="AR406" s="294"/>
      <c r="AS406" s="294"/>
      <c r="AT406" s="294"/>
      <c r="AU406" s="294"/>
      <c r="AV406" s="294"/>
      <c r="AW406" s="294"/>
      <c r="AX406" s="294"/>
      <c r="AY406" s="294"/>
      <c r="AZ406" s="294"/>
      <c r="BA406" s="294"/>
      <c r="BB406" s="294"/>
      <c r="BC406" s="294"/>
      <c r="BD406" s="294"/>
      <c r="BE406" s="294"/>
      <c r="BF406" s="294"/>
      <c r="BG406" s="294"/>
      <c r="BH406" s="294"/>
      <c r="BI406" s="294"/>
      <c r="BJ406" s="294"/>
      <c r="BK406" s="294"/>
      <c r="BL406" s="294"/>
      <c r="BM406" s="294"/>
      <c r="BN406" s="294"/>
      <c r="BO406" s="294"/>
    </row>
    <row r="407">
      <c r="A407" s="294"/>
      <c r="B407" s="333"/>
      <c r="D407" s="134"/>
      <c r="E407" s="294"/>
      <c r="I407" s="294"/>
      <c r="J407" s="294"/>
      <c r="N407" s="294"/>
      <c r="O407" s="294"/>
      <c r="P407" s="294"/>
      <c r="Q407" s="294"/>
      <c r="R407" s="294"/>
      <c r="S407" s="294"/>
      <c r="T407" s="294"/>
      <c r="U407" s="294"/>
      <c r="V407" s="294"/>
      <c r="W407" s="294"/>
      <c r="X407" s="294"/>
      <c r="Y407" s="294"/>
      <c r="Z407" s="294"/>
      <c r="AA407" s="294"/>
      <c r="AB407" s="294"/>
      <c r="AC407" s="294"/>
      <c r="AD407" s="294"/>
      <c r="AE407" s="294"/>
      <c r="AF407" s="294"/>
      <c r="AG407" s="294"/>
      <c r="AH407" s="294"/>
      <c r="AI407" s="294"/>
      <c r="AJ407" s="294"/>
      <c r="AK407" s="294"/>
      <c r="AL407" s="294"/>
      <c r="AM407" s="294"/>
      <c r="AN407" s="294"/>
      <c r="AO407" s="294"/>
      <c r="AP407" s="294"/>
      <c r="AQ407" s="294"/>
      <c r="AR407" s="294"/>
      <c r="AS407" s="294"/>
      <c r="AT407" s="294"/>
      <c r="AU407" s="294"/>
      <c r="AV407" s="294"/>
      <c r="AW407" s="294"/>
      <c r="AX407" s="294"/>
      <c r="AY407" s="294"/>
      <c r="AZ407" s="294"/>
      <c r="BA407" s="294"/>
      <c r="BB407" s="294"/>
      <c r="BC407" s="294"/>
      <c r="BD407" s="294"/>
      <c r="BE407" s="294"/>
      <c r="BF407" s="294"/>
      <c r="BG407" s="294"/>
      <c r="BH407" s="294"/>
      <c r="BI407" s="294"/>
      <c r="BJ407" s="294"/>
      <c r="BK407" s="294"/>
      <c r="BL407" s="294"/>
      <c r="BM407" s="294"/>
      <c r="BN407" s="294"/>
      <c r="BO407" s="294"/>
    </row>
    <row r="408">
      <c r="A408" s="294"/>
      <c r="B408" s="333"/>
      <c r="D408" s="134"/>
      <c r="E408" s="294"/>
      <c r="I408" s="294"/>
      <c r="J408" s="294"/>
      <c r="N408" s="294"/>
      <c r="O408" s="294"/>
      <c r="P408" s="294"/>
      <c r="Q408" s="294"/>
      <c r="R408" s="294"/>
      <c r="S408" s="294"/>
      <c r="T408" s="294"/>
      <c r="U408" s="294"/>
      <c r="V408" s="294"/>
      <c r="W408" s="294"/>
      <c r="X408" s="294"/>
      <c r="Y408" s="294"/>
      <c r="Z408" s="294"/>
      <c r="AA408" s="294"/>
      <c r="AB408" s="294"/>
      <c r="AC408" s="294"/>
      <c r="AD408" s="294"/>
      <c r="AE408" s="294"/>
      <c r="AF408" s="294"/>
      <c r="AG408" s="294"/>
      <c r="AH408" s="294"/>
      <c r="AI408" s="294"/>
      <c r="AJ408" s="294"/>
      <c r="AK408" s="294"/>
      <c r="AL408" s="294"/>
      <c r="AM408" s="294"/>
      <c r="AN408" s="294"/>
      <c r="AO408" s="294"/>
      <c r="AP408" s="294"/>
      <c r="AQ408" s="294"/>
      <c r="AR408" s="294"/>
      <c r="AS408" s="294"/>
      <c r="AT408" s="294"/>
      <c r="AU408" s="294"/>
      <c r="AV408" s="294"/>
      <c r="AW408" s="294"/>
      <c r="AX408" s="294"/>
      <c r="AY408" s="294"/>
      <c r="AZ408" s="294"/>
      <c r="BA408" s="294"/>
      <c r="BB408" s="294"/>
      <c r="BC408" s="294"/>
      <c r="BD408" s="294"/>
      <c r="BE408" s="294"/>
      <c r="BF408" s="294"/>
      <c r="BG408" s="294"/>
      <c r="BH408" s="294"/>
      <c r="BI408" s="294"/>
      <c r="BJ408" s="294"/>
      <c r="BK408" s="294"/>
      <c r="BL408" s="294"/>
      <c r="BM408" s="294"/>
      <c r="BN408" s="294"/>
      <c r="BO408" s="294"/>
    </row>
    <row r="409">
      <c r="A409" s="294"/>
      <c r="B409" s="333"/>
      <c r="D409" s="134"/>
      <c r="E409" s="294"/>
      <c r="I409" s="294"/>
      <c r="J409" s="294"/>
      <c r="N409" s="294"/>
      <c r="O409" s="294"/>
      <c r="P409" s="294"/>
      <c r="Q409" s="294"/>
      <c r="R409" s="294"/>
      <c r="S409" s="294"/>
      <c r="T409" s="294"/>
      <c r="U409" s="294"/>
      <c r="V409" s="294"/>
      <c r="W409" s="294"/>
      <c r="X409" s="294"/>
      <c r="Y409" s="294"/>
      <c r="Z409" s="294"/>
      <c r="AA409" s="294"/>
      <c r="AB409" s="294"/>
      <c r="AC409" s="294"/>
      <c r="AD409" s="294"/>
      <c r="AE409" s="294"/>
      <c r="AF409" s="294"/>
      <c r="AG409" s="294"/>
      <c r="AH409" s="294"/>
      <c r="AI409" s="294"/>
      <c r="AJ409" s="294"/>
      <c r="AK409" s="294"/>
      <c r="AL409" s="294"/>
      <c r="AM409" s="294"/>
      <c r="AN409" s="294"/>
      <c r="AO409" s="294"/>
      <c r="AP409" s="294"/>
      <c r="AQ409" s="294"/>
      <c r="AR409" s="294"/>
      <c r="AS409" s="294"/>
      <c r="AT409" s="294"/>
      <c r="AU409" s="294"/>
      <c r="AV409" s="294"/>
      <c r="AW409" s="294"/>
      <c r="AX409" s="294"/>
      <c r="AY409" s="294"/>
      <c r="AZ409" s="294"/>
      <c r="BA409" s="294"/>
      <c r="BB409" s="294"/>
      <c r="BC409" s="294"/>
      <c r="BD409" s="294"/>
      <c r="BE409" s="294"/>
      <c r="BF409" s="294"/>
      <c r="BG409" s="294"/>
      <c r="BH409" s="294"/>
      <c r="BI409" s="294"/>
      <c r="BJ409" s="294"/>
      <c r="BK409" s="294"/>
      <c r="BL409" s="294"/>
      <c r="BM409" s="294"/>
      <c r="BN409" s="294"/>
      <c r="BO409" s="294"/>
    </row>
    <row r="410">
      <c r="A410" s="294"/>
      <c r="B410" s="333"/>
      <c r="D410" s="134"/>
      <c r="E410" s="294"/>
      <c r="I410" s="294"/>
      <c r="J410" s="294"/>
      <c r="N410" s="294"/>
      <c r="O410" s="294"/>
      <c r="P410" s="294"/>
      <c r="Q410" s="294"/>
      <c r="R410" s="294"/>
      <c r="S410" s="294"/>
      <c r="T410" s="294"/>
      <c r="U410" s="294"/>
      <c r="V410" s="294"/>
      <c r="W410" s="294"/>
      <c r="X410" s="294"/>
      <c r="Y410" s="294"/>
      <c r="Z410" s="294"/>
      <c r="AA410" s="294"/>
      <c r="AB410" s="294"/>
      <c r="AC410" s="294"/>
      <c r="AD410" s="294"/>
      <c r="AE410" s="294"/>
      <c r="AF410" s="294"/>
      <c r="AG410" s="294"/>
      <c r="AH410" s="294"/>
      <c r="AI410" s="294"/>
      <c r="AJ410" s="294"/>
      <c r="AK410" s="294"/>
      <c r="AL410" s="294"/>
      <c r="AM410" s="294"/>
      <c r="AN410" s="294"/>
      <c r="AO410" s="294"/>
      <c r="AP410" s="294"/>
      <c r="AQ410" s="294"/>
      <c r="AR410" s="294"/>
      <c r="AS410" s="294"/>
      <c r="AT410" s="294"/>
      <c r="AU410" s="294"/>
      <c r="AV410" s="294"/>
      <c r="AW410" s="294"/>
      <c r="AX410" s="294"/>
      <c r="AY410" s="294"/>
      <c r="AZ410" s="294"/>
      <c r="BA410" s="294"/>
      <c r="BB410" s="294"/>
      <c r="BC410" s="294"/>
      <c r="BD410" s="294"/>
      <c r="BE410" s="294"/>
      <c r="BF410" s="294"/>
      <c r="BG410" s="294"/>
      <c r="BH410" s="294"/>
      <c r="BI410" s="294"/>
      <c r="BJ410" s="294"/>
      <c r="BK410" s="294"/>
      <c r="BL410" s="294"/>
      <c r="BM410" s="294"/>
      <c r="BN410" s="294"/>
      <c r="BO410" s="294"/>
    </row>
    <row r="411">
      <c r="A411" s="294"/>
      <c r="B411" s="333"/>
      <c r="D411" s="134"/>
      <c r="E411" s="294"/>
      <c r="I411" s="294"/>
      <c r="J411" s="294"/>
      <c r="N411" s="294"/>
      <c r="O411" s="294"/>
      <c r="P411" s="294"/>
      <c r="Q411" s="294"/>
      <c r="R411" s="294"/>
      <c r="S411" s="294"/>
      <c r="T411" s="294"/>
      <c r="U411" s="294"/>
      <c r="V411" s="294"/>
      <c r="W411" s="294"/>
      <c r="X411" s="294"/>
      <c r="Y411" s="294"/>
      <c r="Z411" s="294"/>
      <c r="AA411" s="294"/>
      <c r="AB411" s="294"/>
      <c r="AC411" s="294"/>
      <c r="AD411" s="294"/>
      <c r="AE411" s="294"/>
      <c r="AF411" s="294"/>
      <c r="AG411" s="294"/>
      <c r="AH411" s="294"/>
      <c r="AI411" s="294"/>
      <c r="AJ411" s="294"/>
      <c r="AK411" s="294"/>
      <c r="AL411" s="294"/>
      <c r="AM411" s="294"/>
      <c r="AN411" s="294"/>
      <c r="AO411" s="294"/>
      <c r="AP411" s="294"/>
      <c r="AQ411" s="294"/>
      <c r="AR411" s="294"/>
      <c r="AS411" s="294"/>
      <c r="AT411" s="294"/>
      <c r="AU411" s="294"/>
      <c r="AV411" s="294"/>
      <c r="AW411" s="294"/>
      <c r="AX411" s="294"/>
      <c r="AY411" s="294"/>
      <c r="AZ411" s="294"/>
      <c r="BA411" s="294"/>
      <c r="BB411" s="294"/>
      <c r="BC411" s="294"/>
      <c r="BD411" s="294"/>
      <c r="BE411" s="294"/>
      <c r="BF411" s="294"/>
      <c r="BG411" s="294"/>
      <c r="BH411" s="294"/>
      <c r="BI411" s="294"/>
      <c r="BJ411" s="294"/>
      <c r="BK411" s="294"/>
      <c r="BL411" s="294"/>
      <c r="BM411" s="294"/>
      <c r="BN411" s="294"/>
      <c r="BO411" s="294"/>
    </row>
    <row r="412">
      <c r="A412" s="294"/>
      <c r="B412" s="333"/>
      <c r="D412" s="134"/>
      <c r="E412" s="294"/>
      <c r="I412" s="294"/>
      <c r="J412" s="294"/>
      <c r="N412" s="294"/>
      <c r="O412" s="294"/>
      <c r="P412" s="294"/>
      <c r="Q412" s="294"/>
      <c r="R412" s="294"/>
      <c r="S412" s="294"/>
      <c r="T412" s="294"/>
      <c r="U412" s="294"/>
      <c r="V412" s="294"/>
      <c r="W412" s="294"/>
      <c r="X412" s="294"/>
      <c r="Y412" s="294"/>
      <c r="Z412" s="294"/>
      <c r="AA412" s="294"/>
      <c r="AB412" s="294"/>
      <c r="AC412" s="294"/>
      <c r="AD412" s="294"/>
      <c r="AE412" s="294"/>
      <c r="AF412" s="294"/>
      <c r="AG412" s="294"/>
      <c r="AH412" s="294"/>
      <c r="AI412" s="294"/>
      <c r="AJ412" s="294"/>
      <c r="AK412" s="294"/>
      <c r="AL412" s="294"/>
      <c r="AM412" s="294"/>
      <c r="AN412" s="294"/>
      <c r="AO412" s="294"/>
      <c r="AP412" s="294"/>
      <c r="AQ412" s="294"/>
      <c r="AR412" s="294"/>
      <c r="AS412" s="294"/>
      <c r="AT412" s="294"/>
      <c r="AU412" s="294"/>
      <c r="AV412" s="294"/>
      <c r="AW412" s="294"/>
      <c r="AX412" s="294"/>
      <c r="AY412" s="294"/>
      <c r="AZ412" s="294"/>
      <c r="BA412" s="294"/>
      <c r="BB412" s="294"/>
      <c r="BC412" s="294"/>
      <c r="BD412" s="294"/>
      <c r="BE412" s="294"/>
      <c r="BF412" s="294"/>
      <c r="BG412" s="294"/>
      <c r="BH412" s="294"/>
      <c r="BI412" s="294"/>
      <c r="BJ412" s="294"/>
      <c r="BK412" s="294"/>
      <c r="BL412" s="294"/>
      <c r="BM412" s="294"/>
      <c r="BN412" s="294"/>
      <c r="BO412" s="294"/>
    </row>
    <row r="413">
      <c r="A413" s="294"/>
      <c r="B413" s="333"/>
      <c r="D413" s="134"/>
      <c r="E413" s="294"/>
      <c r="I413" s="294"/>
      <c r="J413" s="294"/>
      <c r="N413" s="294"/>
      <c r="O413" s="294"/>
      <c r="P413" s="294"/>
      <c r="Q413" s="294"/>
      <c r="R413" s="294"/>
      <c r="S413" s="294"/>
      <c r="T413" s="294"/>
      <c r="U413" s="294"/>
      <c r="V413" s="294"/>
      <c r="W413" s="294"/>
      <c r="X413" s="294"/>
      <c r="Y413" s="294"/>
      <c r="Z413" s="294"/>
      <c r="AA413" s="294"/>
      <c r="AB413" s="294"/>
      <c r="AC413" s="294"/>
      <c r="AD413" s="294"/>
      <c r="AE413" s="294"/>
      <c r="AF413" s="294"/>
      <c r="AG413" s="294"/>
      <c r="AH413" s="294"/>
      <c r="AI413" s="294"/>
      <c r="AJ413" s="294"/>
      <c r="AK413" s="294"/>
      <c r="AL413" s="294"/>
      <c r="AM413" s="294"/>
      <c r="AN413" s="294"/>
      <c r="AO413" s="294"/>
      <c r="AP413" s="294"/>
      <c r="AQ413" s="294"/>
      <c r="AR413" s="294"/>
      <c r="AS413" s="294"/>
      <c r="AT413" s="294"/>
      <c r="AU413" s="294"/>
      <c r="AV413" s="294"/>
      <c r="AW413" s="294"/>
      <c r="AX413" s="294"/>
      <c r="AY413" s="294"/>
      <c r="AZ413" s="294"/>
      <c r="BA413" s="294"/>
      <c r="BB413" s="294"/>
      <c r="BC413" s="294"/>
      <c r="BD413" s="294"/>
      <c r="BE413" s="294"/>
      <c r="BF413" s="294"/>
      <c r="BG413" s="294"/>
      <c r="BH413" s="294"/>
      <c r="BI413" s="294"/>
      <c r="BJ413" s="294"/>
      <c r="BK413" s="294"/>
      <c r="BL413" s="294"/>
      <c r="BM413" s="294"/>
      <c r="BN413" s="294"/>
      <c r="BO413" s="294"/>
    </row>
    <row r="414">
      <c r="A414" s="294"/>
      <c r="B414" s="333"/>
      <c r="D414" s="134"/>
      <c r="E414" s="294"/>
      <c r="I414" s="294"/>
      <c r="J414" s="294"/>
      <c r="N414" s="294"/>
      <c r="O414" s="294"/>
      <c r="P414" s="294"/>
      <c r="Q414" s="294"/>
      <c r="R414" s="294"/>
      <c r="S414" s="294"/>
      <c r="T414" s="294"/>
      <c r="U414" s="294"/>
      <c r="V414" s="294"/>
      <c r="W414" s="294"/>
      <c r="X414" s="294"/>
      <c r="Y414" s="294"/>
      <c r="Z414" s="294"/>
      <c r="AA414" s="294"/>
      <c r="AB414" s="294"/>
      <c r="AC414" s="294"/>
      <c r="AD414" s="294"/>
      <c r="AE414" s="294"/>
      <c r="AF414" s="294"/>
      <c r="AG414" s="294"/>
      <c r="AH414" s="294"/>
      <c r="AI414" s="294"/>
      <c r="AJ414" s="294"/>
      <c r="AK414" s="294"/>
      <c r="AL414" s="294"/>
      <c r="AM414" s="294"/>
      <c r="AN414" s="294"/>
      <c r="AO414" s="294"/>
      <c r="AP414" s="294"/>
      <c r="AQ414" s="294"/>
      <c r="AR414" s="294"/>
      <c r="AS414" s="294"/>
      <c r="AT414" s="294"/>
      <c r="AU414" s="294"/>
      <c r="AV414" s="294"/>
      <c r="AW414" s="294"/>
      <c r="AX414" s="294"/>
      <c r="AY414" s="294"/>
      <c r="AZ414" s="294"/>
      <c r="BA414" s="294"/>
      <c r="BB414" s="294"/>
      <c r="BC414" s="294"/>
      <c r="BD414" s="294"/>
      <c r="BE414" s="294"/>
      <c r="BF414" s="294"/>
      <c r="BG414" s="294"/>
      <c r="BH414" s="294"/>
      <c r="BI414" s="294"/>
      <c r="BJ414" s="294"/>
      <c r="BK414" s="294"/>
      <c r="BL414" s="294"/>
      <c r="BM414" s="294"/>
      <c r="BN414" s="294"/>
      <c r="BO414" s="294"/>
    </row>
    <row r="415">
      <c r="A415" s="294"/>
      <c r="B415" s="333"/>
      <c r="D415" s="134"/>
      <c r="E415" s="294"/>
      <c r="I415" s="294"/>
      <c r="J415" s="294"/>
      <c r="N415" s="294"/>
      <c r="O415" s="294"/>
      <c r="P415" s="294"/>
      <c r="Q415" s="294"/>
      <c r="R415" s="294"/>
      <c r="S415" s="294"/>
      <c r="T415" s="294"/>
      <c r="U415" s="294"/>
      <c r="V415" s="294"/>
      <c r="W415" s="294"/>
      <c r="X415" s="294"/>
      <c r="Y415" s="294"/>
      <c r="Z415" s="294"/>
      <c r="AA415" s="294"/>
      <c r="AB415" s="294"/>
      <c r="AC415" s="294"/>
      <c r="AD415" s="294"/>
      <c r="AE415" s="294"/>
      <c r="AF415" s="294"/>
      <c r="AG415" s="294"/>
      <c r="AH415" s="294"/>
      <c r="AI415" s="294"/>
      <c r="AJ415" s="294"/>
      <c r="AK415" s="294"/>
      <c r="AL415" s="294"/>
      <c r="AM415" s="294"/>
      <c r="AN415" s="294"/>
      <c r="AO415" s="294"/>
      <c r="AP415" s="294"/>
      <c r="AQ415" s="294"/>
      <c r="AR415" s="294"/>
      <c r="AS415" s="294"/>
      <c r="AT415" s="294"/>
      <c r="AU415" s="294"/>
      <c r="AV415" s="294"/>
      <c r="AW415" s="294"/>
      <c r="AX415" s="294"/>
      <c r="AY415" s="294"/>
      <c r="AZ415" s="294"/>
      <c r="BA415" s="294"/>
      <c r="BB415" s="294"/>
      <c r="BC415" s="294"/>
      <c r="BD415" s="294"/>
      <c r="BE415" s="294"/>
      <c r="BF415" s="294"/>
      <c r="BG415" s="294"/>
      <c r="BH415" s="294"/>
      <c r="BI415" s="294"/>
      <c r="BJ415" s="294"/>
      <c r="BK415" s="294"/>
      <c r="BL415" s="294"/>
      <c r="BM415" s="294"/>
      <c r="BN415" s="294"/>
      <c r="BO415" s="294"/>
    </row>
    <row r="416">
      <c r="A416" s="294"/>
      <c r="B416" s="333"/>
      <c r="D416" s="134"/>
      <c r="E416" s="294"/>
      <c r="I416" s="294"/>
      <c r="J416" s="294"/>
      <c r="N416" s="294"/>
      <c r="O416" s="294"/>
      <c r="P416" s="294"/>
      <c r="Q416" s="294"/>
      <c r="R416" s="294"/>
      <c r="S416" s="294"/>
      <c r="T416" s="294"/>
      <c r="U416" s="294"/>
      <c r="V416" s="294"/>
      <c r="W416" s="294"/>
      <c r="X416" s="294"/>
      <c r="Y416" s="294"/>
      <c r="Z416" s="294"/>
      <c r="AA416" s="294"/>
      <c r="AB416" s="294"/>
      <c r="AC416" s="294"/>
      <c r="AD416" s="294"/>
      <c r="AE416" s="294"/>
      <c r="AF416" s="294"/>
      <c r="AG416" s="294"/>
      <c r="AH416" s="294"/>
      <c r="AI416" s="294"/>
      <c r="AJ416" s="294"/>
      <c r="AK416" s="294"/>
      <c r="AL416" s="294"/>
      <c r="AM416" s="294"/>
      <c r="AN416" s="294"/>
      <c r="AO416" s="294"/>
      <c r="AP416" s="294"/>
      <c r="AQ416" s="294"/>
      <c r="AR416" s="294"/>
      <c r="AS416" s="294"/>
      <c r="AT416" s="294"/>
      <c r="AU416" s="294"/>
      <c r="AV416" s="294"/>
      <c r="AW416" s="294"/>
      <c r="AX416" s="294"/>
      <c r="AY416" s="294"/>
      <c r="AZ416" s="294"/>
      <c r="BA416" s="294"/>
      <c r="BB416" s="294"/>
      <c r="BC416" s="294"/>
      <c r="BD416" s="294"/>
      <c r="BE416" s="294"/>
      <c r="BF416" s="294"/>
      <c r="BG416" s="294"/>
      <c r="BH416" s="294"/>
      <c r="BI416" s="294"/>
      <c r="BJ416" s="294"/>
      <c r="BK416" s="294"/>
      <c r="BL416" s="294"/>
      <c r="BM416" s="294"/>
      <c r="BN416" s="294"/>
      <c r="BO416" s="294"/>
    </row>
    <row r="417">
      <c r="A417" s="294"/>
      <c r="B417" s="333"/>
      <c r="D417" s="134"/>
      <c r="E417" s="294"/>
      <c r="I417" s="294"/>
      <c r="J417" s="294"/>
      <c r="N417" s="294"/>
      <c r="O417" s="294"/>
      <c r="P417" s="294"/>
      <c r="Q417" s="294"/>
      <c r="R417" s="294"/>
      <c r="S417" s="294"/>
      <c r="T417" s="294"/>
      <c r="U417" s="294"/>
      <c r="V417" s="294"/>
      <c r="W417" s="294"/>
      <c r="X417" s="294"/>
      <c r="Y417" s="294"/>
      <c r="Z417" s="294"/>
      <c r="AA417" s="294"/>
      <c r="AB417" s="294"/>
      <c r="AC417" s="294"/>
      <c r="AD417" s="294"/>
      <c r="AE417" s="294"/>
      <c r="AF417" s="294"/>
      <c r="AG417" s="294"/>
      <c r="AH417" s="294"/>
      <c r="AI417" s="294"/>
      <c r="AJ417" s="294"/>
      <c r="AK417" s="294"/>
      <c r="AL417" s="294"/>
      <c r="AM417" s="294"/>
      <c r="AN417" s="294"/>
      <c r="AO417" s="294"/>
      <c r="AP417" s="294"/>
      <c r="AQ417" s="294"/>
      <c r="AR417" s="294"/>
      <c r="AS417" s="294"/>
      <c r="AT417" s="294"/>
      <c r="AU417" s="294"/>
      <c r="AV417" s="294"/>
      <c r="AW417" s="294"/>
      <c r="AX417" s="294"/>
      <c r="AY417" s="294"/>
      <c r="AZ417" s="294"/>
      <c r="BA417" s="294"/>
      <c r="BB417" s="294"/>
      <c r="BC417" s="294"/>
      <c r="BD417" s="294"/>
      <c r="BE417" s="294"/>
      <c r="BF417" s="294"/>
      <c r="BG417" s="294"/>
      <c r="BH417" s="294"/>
      <c r="BI417" s="294"/>
      <c r="BJ417" s="294"/>
      <c r="BK417" s="294"/>
      <c r="BL417" s="294"/>
      <c r="BM417" s="294"/>
      <c r="BN417" s="294"/>
      <c r="BO417" s="294"/>
    </row>
    <row r="418">
      <c r="A418" s="294"/>
      <c r="B418" s="333"/>
      <c r="D418" s="134"/>
      <c r="E418" s="294"/>
      <c r="I418" s="294"/>
      <c r="J418" s="294"/>
      <c r="N418" s="294"/>
      <c r="O418" s="294"/>
      <c r="P418" s="294"/>
      <c r="Q418" s="294"/>
      <c r="R418" s="294"/>
      <c r="S418" s="294"/>
      <c r="T418" s="294"/>
      <c r="U418" s="294"/>
      <c r="V418" s="294"/>
      <c r="W418" s="294"/>
      <c r="X418" s="294"/>
      <c r="Y418" s="294"/>
      <c r="Z418" s="294"/>
      <c r="AA418" s="294"/>
      <c r="AB418" s="294"/>
      <c r="AC418" s="294"/>
      <c r="AD418" s="294"/>
      <c r="AE418" s="294"/>
      <c r="AF418" s="294"/>
      <c r="AG418" s="294"/>
      <c r="AH418" s="294"/>
      <c r="AI418" s="294"/>
      <c r="AJ418" s="294"/>
      <c r="AK418" s="294"/>
      <c r="AL418" s="294"/>
      <c r="AM418" s="294"/>
      <c r="AN418" s="294"/>
      <c r="AO418" s="294"/>
      <c r="AP418" s="294"/>
      <c r="AQ418" s="294"/>
      <c r="AR418" s="294"/>
      <c r="AS418" s="294"/>
      <c r="AT418" s="294"/>
      <c r="AU418" s="294"/>
      <c r="AV418" s="294"/>
      <c r="AW418" s="294"/>
      <c r="AX418" s="294"/>
      <c r="AY418" s="294"/>
      <c r="AZ418" s="294"/>
      <c r="BA418" s="294"/>
      <c r="BB418" s="294"/>
      <c r="BC418" s="294"/>
      <c r="BD418" s="294"/>
      <c r="BE418" s="294"/>
      <c r="BF418" s="294"/>
      <c r="BG418" s="294"/>
      <c r="BH418" s="294"/>
      <c r="BI418" s="294"/>
      <c r="BJ418" s="294"/>
      <c r="BK418" s="294"/>
      <c r="BL418" s="294"/>
      <c r="BM418" s="294"/>
      <c r="BN418" s="294"/>
      <c r="BO418" s="294"/>
    </row>
    <row r="419">
      <c r="A419" s="294"/>
      <c r="B419" s="333"/>
      <c r="D419" s="134"/>
      <c r="E419" s="294"/>
      <c r="I419" s="294"/>
      <c r="J419" s="294"/>
      <c r="N419" s="294"/>
      <c r="O419" s="294"/>
      <c r="P419" s="294"/>
      <c r="Q419" s="294"/>
      <c r="R419" s="294"/>
      <c r="S419" s="294"/>
      <c r="T419" s="294"/>
      <c r="U419" s="294"/>
      <c r="V419" s="294"/>
      <c r="W419" s="294"/>
      <c r="X419" s="294"/>
      <c r="Y419" s="294"/>
      <c r="Z419" s="294"/>
      <c r="AA419" s="294"/>
      <c r="AB419" s="294"/>
      <c r="AC419" s="294"/>
      <c r="AD419" s="294"/>
      <c r="AE419" s="294"/>
      <c r="AF419" s="294"/>
      <c r="AG419" s="294"/>
      <c r="AH419" s="294"/>
      <c r="AI419" s="294"/>
      <c r="AJ419" s="294"/>
      <c r="AK419" s="294"/>
      <c r="AL419" s="294"/>
      <c r="AM419" s="294"/>
      <c r="AN419" s="294"/>
      <c r="AO419" s="294"/>
      <c r="AP419" s="294"/>
      <c r="AQ419" s="294"/>
      <c r="AR419" s="294"/>
      <c r="AS419" s="294"/>
      <c r="AT419" s="294"/>
      <c r="AU419" s="294"/>
      <c r="AV419" s="294"/>
      <c r="AW419" s="294"/>
      <c r="AX419" s="294"/>
      <c r="AY419" s="294"/>
      <c r="AZ419" s="294"/>
      <c r="BA419" s="294"/>
      <c r="BB419" s="294"/>
      <c r="BC419" s="294"/>
      <c r="BD419" s="294"/>
      <c r="BE419" s="294"/>
      <c r="BF419" s="294"/>
      <c r="BG419" s="294"/>
      <c r="BH419" s="294"/>
      <c r="BI419" s="294"/>
      <c r="BJ419" s="294"/>
      <c r="BK419" s="294"/>
      <c r="BL419" s="294"/>
      <c r="BM419" s="294"/>
      <c r="BN419" s="294"/>
      <c r="BO419" s="294"/>
    </row>
    <row r="420">
      <c r="A420" s="294"/>
      <c r="B420" s="333"/>
      <c r="D420" s="134"/>
      <c r="E420" s="294"/>
      <c r="I420" s="294"/>
      <c r="J420" s="294"/>
      <c r="N420" s="294"/>
      <c r="O420" s="294"/>
      <c r="P420" s="294"/>
      <c r="Q420" s="294"/>
      <c r="R420" s="294"/>
      <c r="S420" s="294"/>
      <c r="T420" s="294"/>
      <c r="U420" s="294"/>
      <c r="V420" s="294"/>
      <c r="W420" s="294"/>
      <c r="X420" s="294"/>
      <c r="Y420" s="294"/>
      <c r="Z420" s="294"/>
      <c r="AA420" s="294"/>
      <c r="AB420" s="294"/>
      <c r="AC420" s="294"/>
      <c r="AD420" s="294"/>
      <c r="AE420" s="294"/>
      <c r="AF420" s="294"/>
      <c r="AG420" s="294"/>
      <c r="AH420" s="294"/>
      <c r="AI420" s="294"/>
      <c r="AJ420" s="294"/>
      <c r="AK420" s="294"/>
      <c r="AL420" s="294"/>
      <c r="AM420" s="294"/>
      <c r="AN420" s="294"/>
      <c r="AO420" s="294"/>
      <c r="AP420" s="294"/>
      <c r="AQ420" s="294"/>
      <c r="AR420" s="294"/>
      <c r="AS420" s="294"/>
      <c r="AT420" s="294"/>
      <c r="AU420" s="294"/>
      <c r="AV420" s="294"/>
      <c r="AW420" s="294"/>
      <c r="AX420" s="294"/>
      <c r="AY420" s="294"/>
      <c r="AZ420" s="294"/>
      <c r="BA420" s="294"/>
      <c r="BB420" s="294"/>
      <c r="BC420" s="294"/>
      <c r="BD420" s="294"/>
      <c r="BE420" s="294"/>
      <c r="BF420" s="294"/>
      <c r="BG420" s="294"/>
      <c r="BH420" s="294"/>
      <c r="BI420" s="294"/>
      <c r="BJ420" s="294"/>
      <c r="BK420" s="294"/>
      <c r="BL420" s="294"/>
      <c r="BM420" s="294"/>
      <c r="BN420" s="294"/>
      <c r="BO420" s="294"/>
    </row>
    <row r="421">
      <c r="A421" s="294"/>
      <c r="B421" s="333"/>
      <c r="D421" s="134"/>
      <c r="E421" s="294"/>
      <c r="I421" s="294"/>
      <c r="J421" s="294"/>
      <c r="N421" s="294"/>
      <c r="O421" s="294"/>
      <c r="P421" s="294"/>
      <c r="Q421" s="294"/>
      <c r="R421" s="294"/>
      <c r="S421" s="294"/>
      <c r="T421" s="294"/>
      <c r="U421" s="294"/>
      <c r="V421" s="294"/>
      <c r="W421" s="294"/>
      <c r="X421" s="294"/>
      <c r="Y421" s="294"/>
      <c r="Z421" s="294"/>
      <c r="AA421" s="294"/>
      <c r="AB421" s="294"/>
      <c r="AC421" s="294"/>
      <c r="AD421" s="294"/>
      <c r="AE421" s="294"/>
      <c r="AF421" s="294"/>
      <c r="AG421" s="294"/>
      <c r="AH421" s="294"/>
      <c r="AI421" s="294"/>
      <c r="AJ421" s="294"/>
      <c r="AK421" s="294"/>
      <c r="AL421" s="294"/>
      <c r="AM421" s="294"/>
      <c r="AN421" s="294"/>
      <c r="AO421" s="294"/>
      <c r="AP421" s="294"/>
      <c r="AQ421" s="294"/>
      <c r="AR421" s="294"/>
      <c r="AS421" s="294"/>
      <c r="AT421" s="294"/>
      <c r="AU421" s="294"/>
      <c r="AV421" s="294"/>
      <c r="AW421" s="294"/>
      <c r="AX421" s="294"/>
      <c r="AY421" s="294"/>
      <c r="AZ421" s="294"/>
      <c r="BA421" s="294"/>
      <c r="BB421" s="294"/>
      <c r="BC421" s="294"/>
      <c r="BD421" s="294"/>
      <c r="BE421" s="294"/>
      <c r="BF421" s="294"/>
      <c r="BG421" s="294"/>
      <c r="BH421" s="294"/>
      <c r="BI421" s="294"/>
      <c r="BJ421" s="294"/>
      <c r="BK421" s="294"/>
      <c r="BL421" s="294"/>
      <c r="BM421" s="294"/>
      <c r="BN421" s="294"/>
      <c r="BO421" s="294"/>
    </row>
    <row r="422">
      <c r="A422" s="294"/>
      <c r="B422" s="333"/>
      <c r="D422" s="134"/>
      <c r="E422" s="294"/>
      <c r="I422" s="294"/>
      <c r="J422" s="294"/>
      <c r="N422" s="294"/>
      <c r="O422" s="294"/>
      <c r="P422" s="294"/>
      <c r="Q422" s="294"/>
      <c r="R422" s="294"/>
      <c r="S422" s="294"/>
      <c r="T422" s="294"/>
      <c r="U422" s="294"/>
      <c r="V422" s="294"/>
      <c r="W422" s="294"/>
      <c r="X422" s="294"/>
      <c r="Y422" s="294"/>
      <c r="Z422" s="294"/>
      <c r="AA422" s="294"/>
      <c r="AB422" s="294"/>
      <c r="AC422" s="294"/>
      <c r="AD422" s="294"/>
      <c r="AE422" s="294"/>
      <c r="AF422" s="294"/>
      <c r="AG422" s="294"/>
      <c r="AH422" s="294"/>
      <c r="AI422" s="294"/>
      <c r="AJ422" s="294"/>
      <c r="AK422" s="294"/>
      <c r="AL422" s="294"/>
      <c r="AM422" s="294"/>
      <c r="AN422" s="294"/>
      <c r="AO422" s="294"/>
      <c r="AP422" s="294"/>
      <c r="AQ422" s="294"/>
      <c r="AR422" s="294"/>
      <c r="AS422" s="294"/>
      <c r="AT422" s="294"/>
      <c r="AU422" s="294"/>
      <c r="AV422" s="294"/>
      <c r="AW422" s="294"/>
      <c r="AX422" s="294"/>
      <c r="AY422" s="294"/>
      <c r="AZ422" s="294"/>
      <c r="BA422" s="294"/>
      <c r="BB422" s="294"/>
      <c r="BC422" s="294"/>
      <c r="BD422" s="294"/>
      <c r="BE422" s="294"/>
      <c r="BF422" s="294"/>
      <c r="BG422" s="294"/>
      <c r="BH422" s="294"/>
      <c r="BI422" s="294"/>
      <c r="BJ422" s="294"/>
      <c r="BK422" s="294"/>
      <c r="BL422" s="294"/>
      <c r="BM422" s="294"/>
      <c r="BN422" s="294"/>
      <c r="BO422" s="294"/>
    </row>
    <row r="423">
      <c r="A423" s="294"/>
      <c r="B423" s="333"/>
      <c r="D423" s="134"/>
      <c r="E423" s="294"/>
      <c r="I423" s="294"/>
      <c r="J423" s="294"/>
      <c r="N423" s="294"/>
      <c r="O423" s="294"/>
      <c r="P423" s="294"/>
      <c r="Q423" s="294"/>
      <c r="R423" s="294"/>
      <c r="S423" s="294"/>
      <c r="T423" s="294"/>
      <c r="U423" s="294"/>
      <c r="V423" s="294"/>
      <c r="W423" s="294"/>
      <c r="X423" s="294"/>
      <c r="Y423" s="294"/>
      <c r="Z423" s="294"/>
      <c r="AA423" s="294"/>
      <c r="AB423" s="294"/>
      <c r="AC423" s="294"/>
      <c r="AD423" s="294"/>
      <c r="AE423" s="294"/>
      <c r="AF423" s="294"/>
      <c r="AG423" s="294"/>
      <c r="AH423" s="294"/>
      <c r="AI423" s="294"/>
      <c r="AJ423" s="294"/>
      <c r="AK423" s="294"/>
      <c r="AL423" s="294"/>
      <c r="AM423" s="294"/>
      <c r="AN423" s="294"/>
      <c r="AO423" s="294"/>
      <c r="AP423" s="294"/>
      <c r="AQ423" s="294"/>
      <c r="AR423" s="294"/>
      <c r="AS423" s="294"/>
      <c r="AT423" s="294"/>
      <c r="AU423" s="294"/>
      <c r="AV423" s="294"/>
      <c r="AW423" s="294"/>
      <c r="AX423" s="294"/>
      <c r="AY423" s="294"/>
      <c r="AZ423" s="294"/>
      <c r="BA423" s="294"/>
      <c r="BB423" s="294"/>
      <c r="BC423" s="294"/>
      <c r="BD423" s="294"/>
      <c r="BE423" s="294"/>
      <c r="BF423" s="294"/>
      <c r="BG423" s="294"/>
      <c r="BH423" s="294"/>
      <c r="BI423" s="294"/>
      <c r="BJ423" s="294"/>
      <c r="BK423" s="294"/>
      <c r="BL423" s="294"/>
      <c r="BM423" s="294"/>
      <c r="BN423" s="294"/>
      <c r="BO423" s="294"/>
    </row>
    <row r="424">
      <c r="A424" s="294"/>
      <c r="B424" s="333"/>
      <c r="D424" s="134"/>
      <c r="E424" s="294"/>
      <c r="I424" s="294"/>
      <c r="J424" s="294"/>
      <c r="N424" s="294"/>
      <c r="O424" s="294"/>
      <c r="P424" s="294"/>
      <c r="Q424" s="294"/>
      <c r="R424" s="294"/>
      <c r="S424" s="294"/>
      <c r="T424" s="294"/>
      <c r="U424" s="294"/>
      <c r="V424" s="294"/>
      <c r="W424" s="294"/>
      <c r="X424" s="294"/>
      <c r="Y424" s="294"/>
      <c r="Z424" s="294"/>
      <c r="AA424" s="294"/>
      <c r="AB424" s="294"/>
      <c r="AC424" s="294"/>
      <c r="AD424" s="294"/>
      <c r="AE424" s="294"/>
      <c r="AF424" s="294"/>
      <c r="AG424" s="294"/>
      <c r="AH424" s="294"/>
      <c r="AI424" s="294"/>
      <c r="AJ424" s="294"/>
      <c r="AK424" s="294"/>
      <c r="AL424" s="294"/>
      <c r="AM424" s="294"/>
      <c r="AN424" s="294"/>
      <c r="AO424" s="294"/>
      <c r="AP424" s="294"/>
      <c r="AQ424" s="294"/>
      <c r="AR424" s="294"/>
      <c r="AS424" s="294"/>
      <c r="AT424" s="294"/>
      <c r="AU424" s="294"/>
      <c r="AV424" s="294"/>
      <c r="AW424" s="294"/>
      <c r="AX424" s="294"/>
      <c r="AY424" s="294"/>
      <c r="AZ424" s="294"/>
      <c r="BA424" s="294"/>
      <c r="BB424" s="294"/>
      <c r="BC424" s="294"/>
      <c r="BD424" s="294"/>
      <c r="BE424" s="294"/>
      <c r="BF424" s="294"/>
      <c r="BG424" s="294"/>
      <c r="BH424" s="294"/>
      <c r="BI424" s="294"/>
      <c r="BJ424" s="294"/>
      <c r="BK424" s="294"/>
      <c r="BL424" s="294"/>
      <c r="BM424" s="294"/>
      <c r="BN424" s="294"/>
      <c r="BO424" s="294"/>
    </row>
    <row r="425">
      <c r="A425" s="294"/>
      <c r="B425" s="333"/>
      <c r="D425" s="134"/>
      <c r="E425" s="294"/>
      <c r="I425" s="294"/>
      <c r="J425" s="294"/>
      <c r="N425" s="294"/>
      <c r="O425" s="294"/>
      <c r="P425" s="294"/>
      <c r="Q425" s="294"/>
      <c r="R425" s="294"/>
      <c r="S425" s="294"/>
      <c r="T425" s="294"/>
      <c r="U425" s="294"/>
      <c r="V425" s="294"/>
      <c r="W425" s="294"/>
      <c r="X425" s="294"/>
      <c r="Y425" s="294"/>
      <c r="Z425" s="294"/>
      <c r="AA425" s="294"/>
      <c r="AB425" s="294"/>
      <c r="AC425" s="294"/>
      <c r="AD425" s="294"/>
      <c r="AE425" s="294"/>
      <c r="AF425" s="294"/>
      <c r="AG425" s="294"/>
      <c r="AH425" s="294"/>
      <c r="AI425" s="294"/>
      <c r="AJ425" s="294"/>
      <c r="AK425" s="294"/>
      <c r="AL425" s="294"/>
      <c r="AM425" s="294"/>
      <c r="AN425" s="294"/>
      <c r="AO425" s="294"/>
      <c r="AP425" s="294"/>
      <c r="AQ425" s="294"/>
      <c r="AR425" s="294"/>
      <c r="AS425" s="294"/>
      <c r="AT425" s="294"/>
      <c r="AU425" s="294"/>
      <c r="AV425" s="294"/>
      <c r="AW425" s="294"/>
      <c r="AX425" s="294"/>
      <c r="AY425" s="294"/>
      <c r="AZ425" s="294"/>
      <c r="BA425" s="294"/>
      <c r="BB425" s="294"/>
      <c r="BC425" s="294"/>
      <c r="BD425" s="294"/>
      <c r="BE425" s="294"/>
      <c r="BF425" s="294"/>
      <c r="BG425" s="294"/>
      <c r="BH425" s="294"/>
      <c r="BI425" s="294"/>
      <c r="BJ425" s="294"/>
      <c r="BK425" s="294"/>
      <c r="BL425" s="294"/>
      <c r="BM425" s="294"/>
      <c r="BN425" s="294"/>
      <c r="BO425" s="294"/>
    </row>
    <row r="426">
      <c r="A426" s="294"/>
      <c r="B426" s="333"/>
      <c r="D426" s="134"/>
      <c r="E426" s="294"/>
      <c r="I426" s="294"/>
      <c r="J426" s="294"/>
      <c r="N426" s="294"/>
      <c r="O426" s="294"/>
      <c r="P426" s="294"/>
      <c r="Q426" s="294"/>
      <c r="R426" s="294"/>
      <c r="S426" s="294"/>
      <c r="T426" s="294"/>
      <c r="U426" s="294"/>
      <c r="V426" s="294"/>
      <c r="W426" s="294"/>
      <c r="X426" s="294"/>
      <c r="Y426" s="294"/>
      <c r="Z426" s="294"/>
      <c r="AA426" s="294"/>
      <c r="AB426" s="294"/>
      <c r="AC426" s="294"/>
      <c r="AD426" s="294"/>
      <c r="AE426" s="294"/>
      <c r="AF426" s="294"/>
      <c r="AG426" s="294"/>
      <c r="AH426" s="294"/>
      <c r="AI426" s="294"/>
      <c r="AJ426" s="294"/>
      <c r="AK426" s="294"/>
      <c r="AL426" s="294"/>
      <c r="AM426" s="294"/>
      <c r="AN426" s="294"/>
      <c r="AO426" s="294"/>
      <c r="AP426" s="294"/>
      <c r="AQ426" s="294"/>
      <c r="AR426" s="294"/>
      <c r="AS426" s="294"/>
      <c r="AT426" s="294"/>
      <c r="AU426" s="294"/>
      <c r="AV426" s="294"/>
      <c r="AW426" s="294"/>
      <c r="AX426" s="294"/>
      <c r="AY426" s="294"/>
      <c r="AZ426" s="294"/>
      <c r="BA426" s="294"/>
      <c r="BB426" s="294"/>
      <c r="BC426" s="294"/>
      <c r="BD426" s="294"/>
      <c r="BE426" s="294"/>
      <c r="BF426" s="294"/>
      <c r="BG426" s="294"/>
      <c r="BH426" s="294"/>
      <c r="BI426" s="294"/>
      <c r="BJ426" s="294"/>
      <c r="BK426" s="294"/>
      <c r="BL426" s="294"/>
      <c r="BM426" s="294"/>
      <c r="BN426" s="294"/>
      <c r="BO426" s="294"/>
    </row>
    <row r="427">
      <c r="A427" s="294"/>
      <c r="B427" s="333"/>
      <c r="D427" s="134"/>
      <c r="E427" s="294"/>
      <c r="I427" s="294"/>
      <c r="J427" s="294"/>
      <c r="N427" s="294"/>
      <c r="O427" s="294"/>
      <c r="P427" s="294"/>
      <c r="Q427" s="294"/>
      <c r="R427" s="294"/>
      <c r="S427" s="294"/>
      <c r="T427" s="294"/>
      <c r="U427" s="294"/>
      <c r="V427" s="294"/>
      <c r="W427" s="294"/>
      <c r="X427" s="294"/>
      <c r="Y427" s="294"/>
      <c r="Z427" s="294"/>
      <c r="AA427" s="294"/>
      <c r="AB427" s="294"/>
      <c r="AC427" s="294"/>
      <c r="AD427" s="294"/>
      <c r="AE427" s="294"/>
      <c r="AF427" s="294"/>
      <c r="AG427" s="294"/>
      <c r="AH427" s="294"/>
      <c r="AI427" s="294"/>
      <c r="AJ427" s="294"/>
      <c r="AK427" s="294"/>
      <c r="AL427" s="294"/>
      <c r="AM427" s="294"/>
      <c r="AN427" s="294"/>
      <c r="AO427" s="294"/>
      <c r="AP427" s="294"/>
      <c r="AQ427" s="294"/>
      <c r="AR427" s="294"/>
      <c r="AS427" s="294"/>
      <c r="AT427" s="294"/>
      <c r="AU427" s="294"/>
      <c r="AV427" s="294"/>
      <c r="AW427" s="294"/>
      <c r="AX427" s="294"/>
      <c r="AY427" s="294"/>
      <c r="AZ427" s="294"/>
      <c r="BA427" s="294"/>
      <c r="BB427" s="294"/>
      <c r="BC427" s="294"/>
      <c r="BD427" s="294"/>
      <c r="BE427" s="294"/>
      <c r="BF427" s="294"/>
      <c r="BG427" s="294"/>
      <c r="BH427" s="294"/>
      <c r="BI427" s="294"/>
      <c r="BJ427" s="294"/>
      <c r="BK427" s="294"/>
      <c r="BL427" s="294"/>
      <c r="BM427" s="294"/>
      <c r="BN427" s="294"/>
      <c r="BO427" s="294"/>
    </row>
    <row r="428">
      <c r="A428" s="294"/>
      <c r="B428" s="333"/>
      <c r="D428" s="134"/>
      <c r="E428" s="294"/>
      <c r="I428" s="294"/>
      <c r="J428" s="294"/>
      <c r="N428" s="294"/>
      <c r="O428" s="294"/>
      <c r="P428" s="294"/>
      <c r="Q428" s="294"/>
      <c r="R428" s="294"/>
      <c r="S428" s="294"/>
      <c r="T428" s="294"/>
      <c r="U428" s="294"/>
      <c r="V428" s="294"/>
      <c r="W428" s="294"/>
      <c r="X428" s="294"/>
      <c r="Y428" s="294"/>
      <c r="Z428" s="294"/>
      <c r="AA428" s="294"/>
      <c r="AB428" s="294"/>
      <c r="AC428" s="294"/>
      <c r="AD428" s="294"/>
      <c r="AE428" s="294"/>
      <c r="AF428" s="294"/>
      <c r="AG428" s="294"/>
      <c r="AH428" s="294"/>
      <c r="AI428" s="294"/>
      <c r="AJ428" s="294"/>
      <c r="AK428" s="294"/>
      <c r="AL428" s="294"/>
      <c r="AM428" s="294"/>
      <c r="AN428" s="294"/>
      <c r="AO428" s="294"/>
      <c r="AP428" s="294"/>
      <c r="AQ428" s="294"/>
      <c r="AR428" s="294"/>
      <c r="AS428" s="294"/>
      <c r="AT428" s="294"/>
      <c r="AU428" s="294"/>
      <c r="AV428" s="294"/>
      <c r="AW428" s="294"/>
      <c r="AX428" s="294"/>
      <c r="AY428" s="294"/>
      <c r="AZ428" s="294"/>
      <c r="BA428" s="294"/>
      <c r="BB428" s="294"/>
      <c r="BC428" s="294"/>
      <c r="BD428" s="294"/>
      <c r="BE428" s="294"/>
      <c r="BF428" s="294"/>
      <c r="BG428" s="294"/>
      <c r="BH428" s="294"/>
      <c r="BI428" s="294"/>
      <c r="BJ428" s="294"/>
      <c r="BK428" s="294"/>
      <c r="BL428" s="294"/>
      <c r="BM428" s="294"/>
      <c r="BN428" s="294"/>
      <c r="BO428" s="294"/>
    </row>
    <row r="429">
      <c r="A429" s="294"/>
      <c r="B429" s="333"/>
      <c r="D429" s="134"/>
      <c r="E429" s="294"/>
      <c r="I429" s="294"/>
      <c r="J429" s="294"/>
      <c r="N429" s="294"/>
      <c r="O429" s="294"/>
      <c r="P429" s="294"/>
      <c r="Q429" s="294"/>
      <c r="R429" s="294"/>
      <c r="S429" s="294"/>
      <c r="T429" s="294"/>
      <c r="U429" s="294"/>
      <c r="V429" s="294"/>
      <c r="W429" s="294"/>
      <c r="X429" s="294"/>
      <c r="Y429" s="294"/>
      <c r="Z429" s="294"/>
      <c r="AA429" s="294"/>
      <c r="AB429" s="294"/>
      <c r="AC429" s="294"/>
      <c r="AD429" s="294"/>
      <c r="AE429" s="294"/>
      <c r="AF429" s="294"/>
      <c r="AG429" s="294"/>
      <c r="AH429" s="294"/>
      <c r="AI429" s="294"/>
      <c r="AJ429" s="294"/>
      <c r="AK429" s="294"/>
      <c r="AL429" s="294"/>
      <c r="AM429" s="294"/>
      <c r="AN429" s="294"/>
      <c r="AO429" s="294"/>
      <c r="AP429" s="294"/>
      <c r="AQ429" s="294"/>
      <c r="AR429" s="294"/>
      <c r="AS429" s="294"/>
      <c r="AT429" s="294"/>
      <c r="AU429" s="294"/>
      <c r="AV429" s="294"/>
      <c r="AW429" s="294"/>
      <c r="AX429" s="294"/>
      <c r="AY429" s="294"/>
      <c r="AZ429" s="294"/>
      <c r="BA429" s="294"/>
      <c r="BB429" s="294"/>
      <c r="BC429" s="294"/>
      <c r="BD429" s="294"/>
      <c r="BE429" s="294"/>
      <c r="BF429" s="294"/>
      <c r="BG429" s="294"/>
      <c r="BH429" s="294"/>
      <c r="BI429" s="294"/>
      <c r="BJ429" s="294"/>
      <c r="BK429" s="294"/>
      <c r="BL429" s="294"/>
      <c r="BM429" s="294"/>
      <c r="BN429" s="294"/>
      <c r="BO429" s="294"/>
    </row>
    <row r="430">
      <c r="A430" s="294"/>
      <c r="B430" s="333"/>
      <c r="D430" s="134"/>
      <c r="E430" s="294"/>
      <c r="I430" s="294"/>
      <c r="J430" s="294"/>
      <c r="N430" s="294"/>
      <c r="O430" s="294"/>
      <c r="P430" s="294"/>
      <c r="Q430" s="294"/>
      <c r="R430" s="294"/>
      <c r="S430" s="294"/>
      <c r="T430" s="294"/>
      <c r="U430" s="294"/>
      <c r="V430" s="294"/>
      <c r="W430" s="294"/>
      <c r="X430" s="294"/>
      <c r="Y430" s="294"/>
      <c r="Z430" s="294"/>
      <c r="AA430" s="294"/>
      <c r="AB430" s="294"/>
      <c r="AC430" s="294"/>
      <c r="AD430" s="294"/>
      <c r="AE430" s="294"/>
      <c r="AF430" s="294"/>
      <c r="AG430" s="294"/>
      <c r="AH430" s="294"/>
      <c r="AI430" s="294"/>
      <c r="AJ430" s="294"/>
      <c r="AK430" s="294"/>
      <c r="AL430" s="294"/>
      <c r="AM430" s="294"/>
      <c r="AN430" s="294"/>
      <c r="AO430" s="294"/>
      <c r="AP430" s="294"/>
      <c r="AQ430" s="294"/>
      <c r="AR430" s="294"/>
      <c r="AS430" s="294"/>
      <c r="AT430" s="294"/>
      <c r="AU430" s="294"/>
      <c r="AV430" s="294"/>
      <c r="AW430" s="294"/>
      <c r="AX430" s="294"/>
      <c r="AY430" s="294"/>
      <c r="AZ430" s="294"/>
      <c r="BA430" s="294"/>
      <c r="BB430" s="294"/>
      <c r="BC430" s="294"/>
      <c r="BD430" s="294"/>
      <c r="BE430" s="294"/>
      <c r="BF430" s="294"/>
      <c r="BG430" s="294"/>
      <c r="BH430" s="294"/>
      <c r="BI430" s="294"/>
      <c r="BJ430" s="294"/>
      <c r="BK430" s="294"/>
      <c r="BL430" s="294"/>
      <c r="BM430" s="294"/>
      <c r="BN430" s="294"/>
      <c r="BO430" s="294"/>
    </row>
    <row r="431">
      <c r="A431" s="294"/>
      <c r="B431" s="333"/>
      <c r="D431" s="134"/>
      <c r="E431" s="294"/>
      <c r="I431" s="294"/>
      <c r="J431" s="294"/>
      <c r="N431" s="294"/>
      <c r="O431" s="294"/>
      <c r="P431" s="294"/>
      <c r="Q431" s="294"/>
      <c r="R431" s="294"/>
      <c r="S431" s="294"/>
      <c r="T431" s="294"/>
      <c r="U431" s="294"/>
      <c r="V431" s="294"/>
      <c r="W431" s="294"/>
      <c r="X431" s="294"/>
      <c r="Y431" s="294"/>
      <c r="Z431" s="294"/>
      <c r="AA431" s="294"/>
      <c r="AB431" s="294"/>
      <c r="AC431" s="294"/>
      <c r="AD431" s="294"/>
      <c r="AE431" s="294"/>
      <c r="AF431" s="294"/>
      <c r="AG431" s="294"/>
      <c r="AH431" s="294"/>
      <c r="AI431" s="294"/>
      <c r="AJ431" s="294"/>
      <c r="AK431" s="294"/>
      <c r="AL431" s="294"/>
      <c r="AM431" s="294"/>
      <c r="AN431" s="294"/>
      <c r="AO431" s="294"/>
      <c r="AP431" s="294"/>
      <c r="AQ431" s="294"/>
      <c r="AR431" s="294"/>
      <c r="AS431" s="294"/>
      <c r="AT431" s="294"/>
      <c r="AU431" s="294"/>
      <c r="AV431" s="294"/>
      <c r="AW431" s="294"/>
      <c r="AX431" s="294"/>
      <c r="AY431" s="294"/>
      <c r="AZ431" s="294"/>
      <c r="BA431" s="294"/>
      <c r="BB431" s="294"/>
      <c r="BC431" s="294"/>
      <c r="BD431" s="294"/>
      <c r="BE431" s="294"/>
      <c r="BF431" s="294"/>
      <c r="BG431" s="294"/>
      <c r="BH431" s="294"/>
      <c r="BI431" s="294"/>
      <c r="BJ431" s="294"/>
      <c r="BK431" s="294"/>
      <c r="BL431" s="294"/>
      <c r="BM431" s="294"/>
      <c r="BN431" s="294"/>
      <c r="BO431" s="294"/>
    </row>
    <row r="432">
      <c r="A432" s="294"/>
      <c r="B432" s="333"/>
      <c r="D432" s="134"/>
      <c r="E432" s="294"/>
      <c r="I432" s="294"/>
      <c r="J432" s="294"/>
      <c r="N432" s="294"/>
      <c r="O432" s="294"/>
      <c r="P432" s="294"/>
      <c r="Q432" s="294"/>
      <c r="R432" s="294"/>
      <c r="S432" s="294"/>
      <c r="T432" s="294"/>
      <c r="U432" s="294"/>
      <c r="V432" s="294"/>
      <c r="W432" s="294"/>
      <c r="X432" s="294"/>
      <c r="Y432" s="294"/>
      <c r="Z432" s="294"/>
      <c r="AA432" s="294"/>
      <c r="AB432" s="294"/>
      <c r="AC432" s="294"/>
      <c r="AD432" s="294"/>
      <c r="AE432" s="294"/>
      <c r="AF432" s="294"/>
      <c r="AG432" s="294"/>
      <c r="AH432" s="294"/>
      <c r="AI432" s="294"/>
      <c r="AJ432" s="294"/>
      <c r="AK432" s="294"/>
      <c r="AL432" s="294"/>
      <c r="AM432" s="294"/>
      <c r="AN432" s="294"/>
      <c r="AO432" s="294"/>
      <c r="AP432" s="294"/>
      <c r="AQ432" s="294"/>
      <c r="AR432" s="294"/>
      <c r="AS432" s="294"/>
      <c r="AT432" s="294"/>
      <c r="AU432" s="294"/>
      <c r="AV432" s="294"/>
      <c r="AW432" s="294"/>
      <c r="AX432" s="294"/>
      <c r="AY432" s="294"/>
      <c r="AZ432" s="294"/>
      <c r="BA432" s="294"/>
      <c r="BB432" s="294"/>
      <c r="BC432" s="294"/>
      <c r="BD432" s="294"/>
      <c r="BE432" s="294"/>
      <c r="BF432" s="294"/>
      <c r="BG432" s="294"/>
      <c r="BH432" s="294"/>
      <c r="BI432" s="294"/>
      <c r="BJ432" s="294"/>
      <c r="BK432" s="294"/>
      <c r="BL432" s="294"/>
      <c r="BM432" s="294"/>
      <c r="BN432" s="294"/>
      <c r="BO432" s="294"/>
    </row>
    <row r="433">
      <c r="A433" s="294"/>
      <c r="B433" s="333"/>
      <c r="D433" s="134"/>
      <c r="E433" s="294"/>
      <c r="I433" s="294"/>
      <c r="J433" s="294"/>
      <c r="N433" s="294"/>
      <c r="O433" s="294"/>
      <c r="P433" s="294"/>
      <c r="Q433" s="294"/>
      <c r="R433" s="294"/>
      <c r="S433" s="294"/>
      <c r="T433" s="294"/>
      <c r="U433" s="294"/>
      <c r="V433" s="294"/>
      <c r="W433" s="294"/>
      <c r="X433" s="294"/>
      <c r="Y433" s="294"/>
      <c r="Z433" s="294"/>
      <c r="AA433" s="294"/>
      <c r="AB433" s="294"/>
      <c r="AC433" s="294"/>
      <c r="AD433" s="294"/>
      <c r="AE433" s="294"/>
      <c r="AF433" s="294"/>
      <c r="AG433" s="294"/>
      <c r="AH433" s="294"/>
      <c r="AI433" s="294"/>
      <c r="AJ433" s="294"/>
      <c r="AK433" s="294"/>
      <c r="AL433" s="294"/>
      <c r="AM433" s="294"/>
      <c r="AN433" s="294"/>
      <c r="AO433" s="294"/>
      <c r="AP433" s="294"/>
      <c r="AQ433" s="294"/>
      <c r="AR433" s="294"/>
      <c r="AS433" s="294"/>
      <c r="AT433" s="294"/>
      <c r="AU433" s="294"/>
      <c r="AV433" s="294"/>
      <c r="AW433" s="294"/>
      <c r="AX433" s="294"/>
      <c r="AY433" s="294"/>
      <c r="AZ433" s="294"/>
      <c r="BA433" s="294"/>
      <c r="BB433" s="294"/>
      <c r="BC433" s="294"/>
      <c r="BD433" s="294"/>
      <c r="BE433" s="294"/>
      <c r="BF433" s="294"/>
      <c r="BG433" s="294"/>
      <c r="BH433" s="294"/>
      <c r="BI433" s="294"/>
      <c r="BJ433" s="294"/>
      <c r="BK433" s="294"/>
      <c r="BL433" s="294"/>
      <c r="BM433" s="294"/>
      <c r="BN433" s="294"/>
      <c r="BO433" s="294"/>
    </row>
    <row r="434">
      <c r="A434" s="294"/>
      <c r="B434" s="333"/>
      <c r="D434" s="134"/>
      <c r="E434" s="294"/>
      <c r="I434" s="294"/>
      <c r="J434" s="294"/>
      <c r="N434" s="294"/>
      <c r="O434" s="294"/>
      <c r="P434" s="294"/>
      <c r="Q434" s="294"/>
      <c r="R434" s="294"/>
      <c r="S434" s="294"/>
      <c r="T434" s="294"/>
      <c r="U434" s="294"/>
      <c r="V434" s="294"/>
      <c r="W434" s="294"/>
      <c r="X434" s="294"/>
      <c r="Y434" s="294"/>
      <c r="Z434" s="294"/>
      <c r="AA434" s="294"/>
      <c r="AB434" s="294"/>
      <c r="AC434" s="294"/>
      <c r="AD434" s="294"/>
      <c r="AE434" s="294"/>
      <c r="AF434" s="294"/>
      <c r="AG434" s="294"/>
      <c r="AH434" s="294"/>
      <c r="AI434" s="294"/>
      <c r="AJ434" s="294"/>
      <c r="AK434" s="294"/>
      <c r="AL434" s="294"/>
      <c r="AM434" s="294"/>
      <c r="AN434" s="294"/>
      <c r="AO434" s="294"/>
      <c r="AP434" s="294"/>
      <c r="AQ434" s="294"/>
      <c r="AR434" s="294"/>
      <c r="AS434" s="294"/>
      <c r="AT434" s="294"/>
      <c r="AU434" s="294"/>
      <c r="AV434" s="294"/>
      <c r="AW434" s="294"/>
      <c r="AX434" s="294"/>
      <c r="AY434" s="294"/>
      <c r="AZ434" s="294"/>
      <c r="BA434" s="294"/>
      <c r="BB434" s="294"/>
      <c r="BC434" s="294"/>
      <c r="BD434" s="294"/>
      <c r="BE434" s="294"/>
      <c r="BF434" s="294"/>
      <c r="BG434" s="294"/>
      <c r="BH434" s="294"/>
      <c r="BI434" s="294"/>
      <c r="BJ434" s="294"/>
      <c r="BK434" s="294"/>
      <c r="BL434" s="294"/>
      <c r="BM434" s="294"/>
      <c r="BN434" s="294"/>
      <c r="BO434" s="294"/>
    </row>
    <row r="435">
      <c r="A435" s="294"/>
      <c r="B435" s="333"/>
      <c r="D435" s="134"/>
      <c r="E435" s="294"/>
      <c r="I435" s="294"/>
      <c r="J435" s="294"/>
      <c r="N435" s="294"/>
      <c r="O435" s="294"/>
      <c r="P435" s="294"/>
      <c r="Q435" s="294"/>
      <c r="R435" s="294"/>
      <c r="S435" s="294"/>
      <c r="T435" s="294"/>
      <c r="U435" s="294"/>
      <c r="V435" s="294"/>
      <c r="W435" s="294"/>
      <c r="X435" s="294"/>
      <c r="Y435" s="294"/>
      <c r="Z435" s="294"/>
      <c r="AA435" s="294"/>
      <c r="AB435" s="294"/>
      <c r="AC435" s="294"/>
      <c r="AD435" s="294"/>
      <c r="AE435" s="294"/>
      <c r="AF435" s="294"/>
      <c r="AG435" s="294"/>
      <c r="AH435" s="294"/>
      <c r="AI435" s="294"/>
      <c r="AJ435" s="294"/>
      <c r="AK435" s="294"/>
      <c r="AL435" s="294"/>
      <c r="AM435" s="294"/>
      <c r="AN435" s="294"/>
      <c r="AO435" s="294"/>
      <c r="AP435" s="294"/>
      <c r="AQ435" s="294"/>
      <c r="AR435" s="294"/>
      <c r="AS435" s="294"/>
      <c r="AT435" s="294"/>
      <c r="AU435" s="294"/>
      <c r="AV435" s="294"/>
      <c r="AW435" s="294"/>
      <c r="AX435" s="294"/>
      <c r="AY435" s="294"/>
      <c r="AZ435" s="294"/>
      <c r="BA435" s="294"/>
      <c r="BB435" s="294"/>
      <c r="BC435" s="294"/>
      <c r="BD435" s="294"/>
      <c r="BE435" s="294"/>
      <c r="BF435" s="294"/>
      <c r="BG435" s="294"/>
      <c r="BH435" s="294"/>
      <c r="BI435" s="294"/>
      <c r="BJ435" s="294"/>
      <c r="BK435" s="294"/>
      <c r="BL435" s="294"/>
      <c r="BM435" s="294"/>
      <c r="BN435" s="294"/>
      <c r="BO435" s="294"/>
    </row>
    <row r="436">
      <c r="A436" s="294"/>
      <c r="B436" s="333"/>
      <c r="D436" s="134"/>
      <c r="E436" s="294"/>
      <c r="I436" s="294"/>
      <c r="J436" s="294"/>
      <c r="N436" s="294"/>
      <c r="O436" s="294"/>
      <c r="P436" s="294"/>
      <c r="Q436" s="294"/>
      <c r="R436" s="294"/>
      <c r="S436" s="294"/>
      <c r="T436" s="294"/>
      <c r="U436" s="294"/>
      <c r="V436" s="294"/>
      <c r="W436" s="294"/>
      <c r="X436" s="294"/>
      <c r="Y436" s="294"/>
      <c r="Z436" s="294"/>
      <c r="AA436" s="294"/>
      <c r="AB436" s="294"/>
      <c r="AC436" s="294"/>
      <c r="AD436" s="294"/>
      <c r="AE436" s="294"/>
      <c r="AF436" s="294"/>
      <c r="AG436" s="294"/>
      <c r="AH436" s="294"/>
      <c r="AI436" s="294"/>
      <c r="AJ436" s="294"/>
      <c r="AK436" s="294"/>
      <c r="AL436" s="294"/>
      <c r="AM436" s="294"/>
      <c r="AN436" s="294"/>
      <c r="AO436" s="294"/>
      <c r="AP436" s="294"/>
      <c r="AQ436" s="294"/>
      <c r="AR436" s="294"/>
      <c r="AS436" s="294"/>
      <c r="AT436" s="294"/>
      <c r="AU436" s="294"/>
      <c r="AV436" s="294"/>
      <c r="AW436" s="294"/>
      <c r="AX436" s="294"/>
      <c r="AY436" s="294"/>
      <c r="AZ436" s="294"/>
      <c r="BA436" s="294"/>
      <c r="BB436" s="294"/>
      <c r="BC436" s="294"/>
      <c r="BD436" s="294"/>
      <c r="BE436" s="294"/>
      <c r="BF436" s="294"/>
      <c r="BG436" s="294"/>
      <c r="BH436" s="294"/>
      <c r="BI436" s="294"/>
      <c r="BJ436" s="294"/>
      <c r="BK436" s="294"/>
      <c r="BL436" s="294"/>
      <c r="BM436" s="294"/>
      <c r="BN436" s="294"/>
      <c r="BO436" s="294"/>
    </row>
    <row r="437">
      <c r="A437" s="294"/>
      <c r="B437" s="333"/>
      <c r="D437" s="134"/>
      <c r="E437" s="294"/>
      <c r="I437" s="294"/>
      <c r="J437" s="294"/>
      <c r="N437" s="294"/>
      <c r="O437" s="294"/>
      <c r="P437" s="294"/>
      <c r="Q437" s="294"/>
      <c r="R437" s="294"/>
      <c r="S437" s="294"/>
      <c r="T437" s="294"/>
      <c r="U437" s="294"/>
      <c r="V437" s="294"/>
      <c r="W437" s="294"/>
      <c r="X437" s="294"/>
      <c r="Y437" s="294"/>
      <c r="Z437" s="294"/>
      <c r="AA437" s="294"/>
      <c r="AB437" s="294"/>
      <c r="AC437" s="294"/>
      <c r="AD437" s="294"/>
      <c r="AE437" s="294"/>
      <c r="AF437" s="294"/>
      <c r="AG437" s="294"/>
      <c r="AH437" s="294"/>
      <c r="AI437" s="294"/>
      <c r="AJ437" s="294"/>
      <c r="AK437" s="294"/>
      <c r="AL437" s="294"/>
      <c r="AM437" s="294"/>
      <c r="AN437" s="294"/>
      <c r="AO437" s="294"/>
      <c r="AP437" s="294"/>
      <c r="AQ437" s="294"/>
      <c r="AR437" s="294"/>
      <c r="AS437" s="294"/>
      <c r="AT437" s="294"/>
      <c r="AU437" s="294"/>
      <c r="AV437" s="294"/>
      <c r="AW437" s="294"/>
      <c r="AX437" s="294"/>
      <c r="AY437" s="294"/>
      <c r="AZ437" s="294"/>
      <c r="BA437" s="294"/>
      <c r="BB437" s="294"/>
      <c r="BC437" s="294"/>
      <c r="BD437" s="294"/>
      <c r="BE437" s="294"/>
      <c r="BF437" s="294"/>
      <c r="BG437" s="294"/>
      <c r="BH437" s="294"/>
      <c r="BI437" s="294"/>
      <c r="BJ437" s="294"/>
      <c r="BK437" s="294"/>
      <c r="BL437" s="294"/>
      <c r="BM437" s="294"/>
      <c r="BN437" s="294"/>
      <c r="BO437" s="294"/>
    </row>
    <row r="438">
      <c r="A438" s="294"/>
      <c r="B438" s="333"/>
      <c r="D438" s="134"/>
      <c r="E438" s="294"/>
      <c r="I438" s="294"/>
      <c r="J438" s="294"/>
      <c r="N438" s="294"/>
      <c r="O438" s="294"/>
      <c r="P438" s="294"/>
      <c r="Q438" s="294"/>
      <c r="R438" s="294"/>
      <c r="S438" s="294"/>
      <c r="T438" s="294"/>
      <c r="U438" s="294"/>
      <c r="V438" s="294"/>
      <c r="W438" s="294"/>
      <c r="X438" s="294"/>
      <c r="Y438" s="294"/>
      <c r="Z438" s="294"/>
      <c r="AA438" s="294"/>
      <c r="AB438" s="294"/>
      <c r="AC438" s="294"/>
      <c r="AD438" s="294"/>
      <c r="AE438" s="294"/>
      <c r="AF438" s="294"/>
      <c r="AG438" s="294"/>
      <c r="AH438" s="294"/>
      <c r="AI438" s="294"/>
      <c r="AJ438" s="294"/>
      <c r="AK438" s="294"/>
      <c r="AL438" s="294"/>
      <c r="AM438" s="294"/>
      <c r="AN438" s="294"/>
      <c r="AO438" s="294"/>
      <c r="AP438" s="294"/>
      <c r="AQ438" s="294"/>
      <c r="AR438" s="294"/>
      <c r="AS438" s="294"/>
      <c r="AT438" s="294"/>
      <c r="AU438" s="294"/>
      <c r="AV438" s="294"/>
      <c r="AW438" s="294"/>
      <c r="AX438" s="294"/>
      <c r="AY438" s="294"/>
      <c r="AZ438" s="294"/>
      <c r="BA438" s="294"/>
      <c r="BB438" s="294"/>
      <c r="BC438" s="294"/>
      <c r="BD438" s="294"/>
      <c r="BE438" s="294"/>
      <c r="BF438" s="294"/>
      <c r="BG438" s="294"/>
      <c r="BH438" s="294"/>
      <c r="BI438" s="294"/>
      <c r="BJ438" s="294"/>
      <c r="BK438" s="294"/>
      <c r="BL438" s="294"/>
      <c r="BM438" s="294"/>
      <c r="BN438" s="294"/>
      <c r="BO438" s="294"/>
    </row>
    <row r="439">
      <c r="A439" s="294"/>
      <c r="B439" s="333"/>
      <c r="D439" s="134"/>
      <c r="E439" s="294"/>
      <c r="I439" s="294"/>
      <c r="J439" s="294"/>
      <c r="N439" s="294"/>
      <c r="O439" s="294"/>
      <c r="P439" s="294"/>
      <c r="Q439" s="294"/>
      <c r="R439" s="294"/>
      <c r="S439" s="294"/>
      <c r="T439" s="294"/>
      <c r="U439" s="294"/>
      <c r="V439" s="294"/>
      <c r="W439" s="294"/>
      <c r="X439" s="294"/>
      <c r="Y439" s="294"/>
      <c r="Z439" s="294"/>
      <c r="AA439" s="294"/>
      <c r="AB439" s="294"/>
      <c r="AC439" s="294"/>
      <c r="AD439" s="294"/>
      <c r="AE439" s="294"/>
      <c r="AF439" s="294"/>
      <c r="AG439" s="294"/>
      <c r="AH439" s="294"/>
      <c r="AI439" s="294"/>
      <c r="AJ439" s="294"/>
      <c r="AK439" s="294"/>
      <c r="AL439" s="294"/>
      <c r="AM439" s="294"/>
      <c r="AN439" s="294"/>
      <c r="AO439" s="294"/>
      <c r="AP439" s="294"/>
      <c r="AQ439" s="294"/>
      <c r="AR439" s="294"/>
      <c r="AS439" s="294"/>
      <c r="AT439" s="294"/>
      <c r="AU439" s="294"/>
      <c r="AV439" s="294"/>
      <c r="AW439" s="294"/>
      <c r="AX439" s="294"/>
      <c r="AY439" s="294"/>
      <c r="AZ439" s="294"/>
      <c r="BA439" s="294"/>
      <c r="BB439" s="294"/>
      <c r="BC439" s="294"/>
      <c r="BD439" s="294"/>
      <c r="BE439" s="294"/>
      <c r="BF439" s="294"/>
      <c r="BG439" s="294"/>
      <c r="BH439" s="294"/>
      <c r="BI439" s="294"/>
      <c r="BJ439" s="294"/>
      <c r="BK439" s="294"/>
      <c r="BL439" s="294"/>
      <c r="BM439" s="294"/>
      <c r="BN439" s="294"/>
      <c r="BO439" s="294"/>
    </row>
    <row r="440">
      <c r="A440" s="294"/>
      <c r="B440" s="333"/>
      <c r="D440" s="134"/>
      <c r="E440" s="294"/>
      <c r="I440" s="294"/>
      <c r="J440" s="294"/>
      <c r="N440" s="294"/>
      <c r="O440" s="294"/>
      <c r="P440" s="294"/>
      <c r="Q440" s="294"/>
      <c r="R440" s="294"/>
      <c r="S440" s="294"/>
      <c r="T440" s="294"/>
      <c r="U440" s="294"/>
      <c r="V440" s="294"/>
      <c r="W440" s="294"/>
      <c r="X440" s="294"/>
      <c r="Y440" s="294"/>
      <c r="Z440" s="294"/>
      <c r="AA440" s="294"/>
      <c r="AB440" s="294"/>
      <c r="AC440" s="294"/>
      <c r="AD440" s="294"/>
      <c r="AE440" s="294"/>
      <c r="AF440" s="294"/>
      <c r="AG440" s="294"/>
      <c r="AH440" s="294"/>
      <c r="AI440" s="294"/>
      <c r="AJ440" s="294"/>
      <c r="AK440" s="294"/>
      <c r="AL440" s="294"/>
      <c r="AM440" s="294"/>
      <c r="AN440" s="294"/>
      <c r="AO440" s="294"/>
      <c r="AP440" s="294"/>
      <c r="AQ440" s="294"/>
      <c r="AR440" s="294"/>
      <c r="AS440" s="294"/>
      <c r="AT440" s="294"/>
      <c r="AU440" s="294"/>
      <c r="AV440" s="294"/>
      <c r="AW440" s="294"/>
      <c r="AX440" s="294"/>
      <c r="AY440" s="294"/>
      <c r="AZ440" s="294"/>
      <c r="BA440" s="294"/>
      <c r="BB440" s="294"/>
      <c r="BC440" s="294"/>
      <c r="BD440" s="294"/>
      <c r="BE440" s="294"/>
      <c r="BF440" s="294"/>
      <c r="BG440" s="294"/>
      <c r="BH440" s="294"/>
      <c r="BI440" s="294"/>
      <c r="BJ440" s="294"/>
      <c r="BK440" s="294"/>
      <c r="BL440" s="294"/>
      <c r="BM440" s="294"/>
      <c r="BN440" s="294"/>
      <c r="BO440" s="294"/>
    </row>
    <row r="441">
      <c r="A441" s="294"/>
      <c r="B441" s="333"/>
      <c r="D441" s="134"/>
      <c r="E441" s="294"/>
      <c r="I441" s="294"/>
      <c r="J441" s="294"/>
      <c r="N441" s="294"/>
      <c r="O441" s="294"/>
      <c r="P441" s="294"/>
      <c r="Q441" s="294"/>
      <c r="R441" s="294"/>
      <c r="S441" s="294"/>
      <c r="T441" s="294"/>
      <c r="U441" s="294"/>
      <c r="V441" s="294"/>
      <c r="W441" s="294"/>
      <c r="X441" s="294"/>
      <c r="Y441" s="294"/>
      <c r="Z441" s="294"/>
      <c r="AA441" s="294"/>
      <c r="AB441" s="294"/>
      <c r="AC441" s="294"/>
      <c r="AD441" s="294"/>
      <c r="AE441" s="294"/>
      <c r="AF441" s="294"/>
      <c r="AG441" s="294"/>
      <c r="AH441" s="294"/>
      <c r="AI441" s="294"/>
      <c r="AJ441" s="294"/>
      <c r="AK441" s="294"/>
      <c r="AL441" s="294"/>
      <c r="AM441" s="294"/>
      <c r="AN441" s="294"/>
      <c r="AO441" s="294"/>
      <c r="AP441" s="294"/>
      <c r="AQ441" s="294"/>
      <c r="AR441" s="294"/>
      <c r="AS441" s="294"/>
      <c r="AT441" s="294"/>
      <c r="AU441" s="294"/>
      <c r="AV441" s="294"/>
      <c r="AW441" s="294"/>
      <c r="AX441" s="294"/>
      <c r="AY441" s="294"/>
      <c r="AZ441" s="294"/>
      <c r="BA441" s="294"/>
      <c r="BB441" s="294"/>
      <c r="BC441" s="294"/>
      <c r="BD441" s="294"/>
      <c r="BE441" s="294"/>
      <c r="BF441" s="294"/>
      <c r="BG441" s="294"/>
      <c r="BH441" s="294"/>
      <c r="BI441" s="294"/>
      <c r="BJ441" s="294"/>
      <c r="BK441" s="294"/>
      <c r="BL441" s="294"/>
      <c r="BM441" s="294"/>
      <c r="BN441" s="294"/>
      <c r="BO441" s="294"/>
    </row>
    <row r="442">
      <c r="A442" s="294"/>
      <c r="B442" s="333"/>
      <c r="D442" s="134"/>
      <c r="E442" s="294"/>
      <c r="I442" s="294"/>
      <c r="J442" s="294"/>
      <c r="N442" s="294"/>
      <c r="O442" s="294"/>
      <c r="P442" s="294"/>
      <c r="Q442" s="294"/>
      <c r="R442" s="294"/>
      <c r="S442" s="294"/>
      <c r="T442" s="294"/>
      <c r="U442" s="294"/>
      <c r="V442" s="294"/>
      <c r="W442" s="294"/>
      <c r="X442" s="294"/>
      <c r="Y442" s="294"/>
      <c r="Z442" s="294"/>
      <c r="AA442" s="294"/>
      <c r="AB442" s="294"/>
      <c r="AC442" s="294"/>
      <c r="AD442" s="294"/>
      <c r="AE442" s="294"/>
      <c r="AF442" s="294"/>
      <c r="AG442" s="294"/>
      <c r="AH442" s="294"/>
      <c r="AI442" s="294"/>
      <c r="AJ442" s="294"/>
      <c r="AK442" s="294"/>
      <c r="AL442" s="294"/>
      <c r="AM442" s="294"/>
      <c r="AN442" s="294"/>
      <c r="AO442" s="294"/>
      <c r="AP442" s="294"/>
      <c r="AQ442" s="294"/>
      <c r="AR442" s="294"/>
      <c r="AS442" s="294"/>
      <c r="AT442" s="294"/>
      <c r="AU442" s="294"/>
      <c r="AV442" s="294"/>
      <c r="AW442" s="294"/>
      <c r="AX442" s="294"/>
      <c r="AY442" s="294"/>
      <c r="AZ442" s="294"/>
      <c r="BA442" s="294"/>
      <c r="BB442" s="294"/>
      <c r="BC442" s="294"/>
      <c r="BD442" s="294"/>
      <c r="BE442" s="294"/>
      <c r="BF442" s="294"/>
      <c r="BG442" s="294"/>
      <c r="BH442" s="294"/>
      <c r="BI442" s="294"/>
      <c r="BJ442" s="294"/>
      <c r="BK442" s="294"/>
      <c r="BL442" s="294"/>
      <c r="BM442" s="294"/>
      <c r="BN442" s="294"/>
      <c r="BO442" s="294"/>
    </row>
    <row r="443">
      <c r="A443" s="294"/>
      <c r="B443" s="333"/>
      <c r="D443" s="134"/>
      <c r="E443" s="294"/>
      <c r="I443" s="294"/>
      <c r="J443" s="294"/>
      <c r="N443" s="294"/>
      <c r="O443" s="294"/>
      <c r="P443" s="294"/>
      <c r="Q443" s="294"/>
      <c r="R443" s="294"/>
      <c r="S443" s="294"/>
      <c r="T443" s="294"/>
      <c r="U443" s="294"/>
      <c r="V443" s="294"/>
      <c r="W443" s="294"/>
      <c r="X443" s="294"/>
      <c r="Y443" s="294"/>
      <c r="Z443" s="294"/>
      <c r="AA443" s="294"/>
      <c r="AB443" s="294"/>
      <c r="AC443" s="294"/>
      <c r="AD443" s="294"/>
      <c r="AE443" s="294"/>
      <c r="AF443" s="294"/>
      <c r="AG443" s="294"/>
      <c r="AH443" s="294"/>
      <c r="AI443" s="294"/>
      <c r="AJ443" s="294"/>
      <c r="AK443" s="294"/>
      <c r="AL443" s="294"/>
      <c r="AM443" s="294"/>
      <c r="AN443" s="294"/>
      <c r="AO443" s="294"/>
      <c r="AP443" s="294"/>
      <c r="AQ443" s="294"/>
      <c r="AR443" s="294"/>
      <c r="AS443" s="294"/>
      <c r="AT443" s="294"/>
      <c r="AU443" s="294"/>
      <c r="AV443" s="294"/>
      <c r="AW443" s="294"/>
      <c r="AX443" s="294"/>
      <c r="AY443" s="294"/>
      <c r="AZ443" s="294"/>
      <c r="BA443" s="294"/>
      <c r="BB443" s="294"/>
      <c r="BC443" s="294"/>
      <c r="BD443" s="294"/>
      <c r="BE443" s="294"/>
      <c r="BF443" s="294"/>
      <c r="BG443" s="294"/>
      <c r="BH443" s="294"/>
      <c r="BI443" s="294"/>
      <c r="BJ443" s="294"/>
      <c r="BK443" s="294"/>
      <c r="BL443" s="294"/>
      <c r="BM443" s="294"/>
      <c r="BN443" s="294"/>
      <c r="BO443" s="294"/>
    </row>
    <row r="444">
      <c r="A444" s="294"/>
      <c r="B444" s="333"/>
      <c r="D444" s="134"/>
      <c r="E444" s="294"/>
      <c r="I444" s="294"/>
      <c r="J444" s="294"/>
      <c r="N444" s="294"/>
      <c r="O444" s="294"/>
      <c r="P444" s="294"/>
      <c r="Q444" s="294"/>
      <c r="R444" s="294"/>
      <c r="S444" s="294"/>
      <c r="T444" s="294"/>
      <c r="U444" s="294"/>
      <c r="V444" s="294"/>
      <c r="W444" s="294"/>
      <c r="X444" s="294"/>
      <c r="Y444" s="294"/>
      <c r="Z444" s="294"/>
      <c r="AA444" s="294"/>
      <c r="AB444" s="294"/>
      <c r="AC444" s="294"/>
      <c r="AD444" s="294"/>
      <c r="AE444" s="294"/>
      <c r="AF444" s="294"/>
      <c r="AG444" s="294"/>
      <c r="AH444" s="294"/>
      <c r="AI444" s="294"/>
      <c r="AJ444" s="294"/>
      <c r="AK444" s="294"/>
      <c r="AL444" s="294"/>
      <c r="AM444" s="294"/>
      <c r="AN444" s="294"/>
      <c r="AO444" s="294"/>
      <c r="AP444" s="294"/>
      <c r="AQ444" s="294"/>
      <c r="AR444" s="294"/>
      <c r="AS444" s="294"/>
      <c r="AT444" s="294"/>
      <c r="AU444" s="294"/>
      <c r="AV444" s="294"/>
      <c r="AW444" s="294"/>
      <c r="AX444" s="294"/>
      <c r="AY444" s="294"/>
      <c r="AZ444" s="294"/>
      <c r="BA444" s="294"/>
      <c r="BB444" s="294"/>
      <c r="BC444" s="294"/>
      <c r="BD444" s="294"/>
      <c r="BE444" s="294"/>
      <c r="BF444" s="294"/>
      <c r="BG444" s="294"/>
      <c r="BH444" s="294"/>
      <c r="BI444" s="294"/>
      <c r="BJ444" s="294"/>
      <c r="BK444" s="294"/>
      <c r="BL444" s="294"/>
      <c r="BM444" s="294"/>
      <c r="BN444" s="294"/>
      <c r="BO444" s="294"/>
    </row>
    <row r="445">
      <c r="A445" s="294"/>
      <c r="B445" s="333"/>
      <c r="D445" s="134"/>
      <c r="E445" s="294"/>
      <c r="I445" s="294"/>
      <c r="J445" s="294"/>
      <c r="N445" s="294"/>
      <c r="O445" s="294"/>
      <c r="P445" s="294"/>
      <c r="Q445" s="294"/>
      <c r="R445" s="294"/>
      <c r="S445" s="294"/>
      <c r="T445" s="294"/>
      <c r="U445" s="294"/>
      <c r="V445" s="294"/>
      <c r="W445" s="294"/>
      <c r="X445" s="294"/>
      <c r="Y445" s="294"/>
      <c r="Z445" s="294"/>
      <c r="AA445" s="294"/>
      <c r="AB445" s="294"/>
      <c r="AC445" s="294"/>
      <c r="AD445" s="294"/>
      <c r="AE445" s="294"/>
      <c r="AF445" s="294"/>
      <c r="AG445" s="294"/>
      <c r="AH445" s="294"/>
      <c r="AI445" s="294"/>
      <c r="AJ445" s="294"/>
      <c r="AK445" s="294"/>
      <c r="AL445" s="294"/>
      <c r="AM445" s="294"/>
      <c r="AN445" s="294"/>
      <c r="AO445" s="294"/>
      <c r="AP445" s="294"/>
      <c r="AQ445" s="294"/>
      <c r="AR445" s="294"/>
      <c r="AS445" s="294"/>
      <c r="AT445" s="294"/>
      <c r="AU445" s="294"/>
      <c r="AV445" s="294"/>
      <c r="AW445" s="294"/>
      <c r="AX445" s="294"/>
      <c r="AY445" s="294"/>
      <c r="AZ445" s="294"/>
      <c r="BA445" s="294"/>
      <c r="BB445" s="294"/>
      <c r="BC445" s="294"/>
      <c r="BD445" s="294"/>
      <c r="BE445" s="294"/>
      <c r="BF445" s="294"/>
      <c r="BG445" s="294"/>
      <c r="BH445" s="294"/>
      <c r="BI445" s="294"/>
      <c r="BJ445" s="294"/>
      <c r="BK445" s="294"/>
      <c r="BL445" s="294"/>
      <c r="BM445" s="294"/>
      <c r="BN445" s="294"/>
      <c r="BO445" s="294"/>
    </row>
    <row r="446">
      <c r="A446" s="294"/>
      <c r="B446" s="333"/>
      <c r="D446" s="134"/>
      <c r="E446" s="294"/>
      <c r="I446" s="294"/>
      <c r="J446" s="294"/>
      <c r="N446" s="294"/>
      <c r="O446" s="294"/>
      <c r="P446" s="294"/>
      <c r="Q446" s="294"/>
      <c r="R446" s="294"/>
      <c r="S446" s="294"/>
      <c r="T446" s="294"/>
      <c r="U446" s="294"/>
      <c r="V446" s="294"/>
      <c r="W446" s="294"/>
      <c r="X446" s="294"/>
      <c r="Y446" s="294"/>
      <c r="Z446" s="294"/>
      <c r="AA446" s="294"/>
      <c r="AB446" s="294"/>
      <c r="AC446" s="294"/>
      <c r="AD446" s="294"/>
      <c r="AE446" s="294"/>
      <c r="AF446" s="294"/>
      <c r="AG446" s="294"/>
      <c r="AH446" s="294"/>
      <c r="AI446" s="294"/>
      <c r="AJ446" s="294"/>
      <c r="AK446" s="294"/>
      <c r="AL446" s="294"/>
      <c r="AM446" s="294"/>
      <c r="AN446" s="294"/>
      <c r="AO446" s="294"/>
      <c r="AP446" s="294"/>
      <c r="AQ446" s="294"/>
      <c r="AR446" s="294"/>
      <c r="AS446" s="294"/>
      <c r="AT446" s="294"/>
      <c r="AU446" s="294"/>
      <c r="AV446" s="294"/>
      <c r="AW446" s="294"/>
      <c r="AX446" s="294"/>
      <c r="AY446" s="294"/>
      <c r="AZ446" s="294"/>
      <c r="BA446" s="294"/>
      <c r="BB446" s="294"/>
      <c r="BC446" s="294"/>
      <c r="BD446" s="294"/>
      <c r="BE446" s="294"/>
      <c r="BF446" s="294"/>
      <c r="BG446" s="294"/>
      <c r="BH446" s="294"/>
      <c r="BI446" s="294"/>
      <c r="BJ446" s="294"/>
      <c r="BK446" s="294"/>
      <c r="BL446" s="294"/>
      <c r="BM446" s="294"/>
      <c r="BN446" s="294"/>
      <c r="BO446" s="294"/>
    </row>
    <row r="447">
      <c r="A447" s="294"/>
      <c r="B447" s="333"/>
      <c r="D447" s="134"/>
      <c r="E447" s="294"/>
      <c r="I447" s="294"/>
      <c r="J447" s="294"/>
      <c r="N447" s="294"/>
      <c r="O447" s="294"/>
      <c r="P447" s="294"/>
      <c r="Q447" s="294"/>
      <c r="R447" s="294"/>
      <c r="S447" s="294"/>
      <c r="T447" s="294"/>
      <c r="U447" s="294"/>
      <c r="V447" s="294"/>
      <c r="W447" s="294"/>
      <c r="X447" s="294"/>
      <c r="Y447" s="294"/>
      <c r="Z447" s="294"/>
      <c r="AA447" s="294"/>
      <c r="AB447" s="294"/>
      <c r="AC447" s="294"/>
      <c r="AD447" s="294"/>
      <c r="AE447" s="294"/>
      <c r="AF447" s="294"/>
      <c r="AG447" s="294"/>
      <c r="AH447" s="294"/>
      <c r="AI447" s="294"/>
      <c r="AJ447" s="294"/>
      <c r="AK447" s="294"/>
      <c r="AL447" s="294"/>
      <c r="AM447" s="294"/>
      <c r="AN447" s="294"/>
      <c r="AO447" s="294"/>
      <c r="AP447" s="294"/>
      <c r="AQ447" s="294"/>
      <c r="AR447" s="294"/>
      <c r="AS447" s="294"/>
      <c r="AT447" s="294"/>
      <c r="AU447" s="294"/>
      <c r="AV447" s="294"/>
      <c r="AW447" s="294"/>
      <c r="AX447" s="294"/>
      <c r="AY447" s="294"/>
      <c r="AZ447" s="294"/>
      <c r="BA447" s="294"/>
      <c r="BB447" s="294"/>
      <c r="BC447" s="294"/>
      <c r="BD447" s="294"/>
      <c r="BE447" s="294"/>
      <c r="BF447" s="294"/>
      <c r="BG447" s="294"/>
      <c r="BH447" s="294"/>
      <c r="BI447" s="294"/>
      <c r="BJ447" s="294"/>
      <c r="BK447" s="294"/>
      <c r="BL447" s="294"/>
      <c r="BM447" s="294"/>
      <c r="BN447" s="294"/>
      <c r="BO447" s="294"/>
    </row>
    <row r="448">
      <c r="A448" s="294"/>
      <c r="B448" s="333"/>
      <c r="D448" s="134"/>
      <c r="E448" s="294"/>
      <c r="I448" s="294"/>
      <c r="J448" s="294"/>
      <c r="N448" s="294"/>
      <c r="O448" s="294"/>
      <c r="P448" s="294"/>
      <c r="Q448" s="294"/>
      <c r="R448" s="294"/>
      <c r="S448" s="294"/>
      <c r="T448" s="294"/>
      <c r="U448" s="294"/>
      <c r="V448" s="294"/>
      <c r="W448" s="294"/>
      <c r="X448" s="294"/>
      <c r="Y448" s="294"/>
      <c r="Z448" s="294"/>
      <c r="AA448" s="294"/>
      <c r="AB448" s="294"/>
      <c r="AC448" s="294"/>
      <c r="AD448" s="294"/>
      <c r="AE448" s="294"/>
      <c r="AF448" s="294"/>
      <c r="AG448" s="294"/>
      <c r="AH448" s="294"/>
      <c r="AI448" s="294"/>
      <c r="AJ448" s="294"/>
      <c r="AK448" s="294"/>
      <c r="AL448" s="294"/>
      <c r="AM448" s="294"/>
      <c r="AN448" s="294"/>
      <c r="AO448" s="294"/>
      <c r="AP448" s="294"/>
      <c r="AQ448" s="294"/>
      <c r="AR448" s="294"/>
      <c r="AS448" s="294"/>
      <c r="AT448" s="294"/>
      <c r="AU448" s="294"/>
      <c r="AV448" s="294"/>
      <c r="AW448" s="294"/>
      <c r="AX448" s="294"/>
      <c r="AY448" s="294"/>
      <c r="AZ448" s="294"/>
      <c r="BA448" s="294"/>
      <c r="BB448" s="294"/>
      <c r="BC448" s="294"/>
      <c r="BD448" s="294"/>
      <c r="BE448" s="294"/>
      <c r="BF448" s="294"/>
      <c r="BG448" s="294"/>
      <c r="BH448" s="294"/>
      <c r="BI448" s="294"/>
      <c r="BJ448" s="294"/>
      <c r="BK448" s="294"/>
      <c r="BL448" s="294"/>
      <c r="BM448" s="294"/>
      <c r="BN448" s="294"/>
      <c r="BO448" s="294"/>
    </row>
    <row r="449">
      <c r="A449" s="294"/>
      <c r="B449" s="333"/>
      <c r="D449" s="134"/>
      <c r="E449" s="294"/>
      <c r="I449" s="294"/>
      <c r="J449" s="294"/>
      <c r="N449" s="294"/>
      <c r="O449" s="294"/>
      <c r="P449" s="294"/>
      <c r="Q449" s="294"/>
      <c r="R449" s="294"/>
      <c r="S449" s="294"/>
      <c r="T449" s="294"/>
      <c r="U449" s="294"/>
      <c r="V449" s="294"/>
      <c r="W449" s="294"/>
      <c r="X449" s="294"/>
      <c r="Y449" s="294"/>
      <c r="Z449" s="294"/>
      <c r="AA449" s="294"/>
      <c r="AB449" s="294"/>
      <c r="AC449" s="294"/>
      <c r="AD449" s="294"/>
      <c r="AE449" s="294"/>
      <c r="AF449" s="294"/>
      <c r="AG449" s="294"/>
      <c r="AH449" s="294"/>
      <c r="AI449" s="294"/>
      <c r="AJ449" s="294"/>
      <c r="AK449" s="294"/>
      <c r="AL449" s="294"/>
      <c r="AM449" s="294"/>
      <c r="AN449" s="294"/>
      <c r="AO449" s="294"/>
      <c r="AP449" s="294"/>
      <c r="AQ449" s="294"/>
      <c r="AR449" s="294"/>
      <c r="AS449" s="294"/>
      <c r="AT449" s="294"/>
      <c r="AU449" s="294"/>
      <c r="AV449" s="294"/>
      <c r="AW449" s="294"/>
      <c r="AX449" s="294"/>
      <c r="AY449" s="294"/>
      <c r="AZ449" s="294"/>
      <c r="BA449" s="294"/>
      <c r="BB449" s="294"/>
      <c r="BC449" s="294"/>
      <c r="BD449" s="294"/>
      <c r="BE449" s="294"/>
      <c r="BF449" s="294"/>
      <c r="BG449" s="294"/>
      <c r="BH449" s="294"/>
      <c r="BI449" s="294"/>
      <c r="BJ449" s="294"/>
      <c r="BK449" s="294"/>
      <c r="BL449" s="294"/>
      <c r="BM449" s="294"/>
      <c r="BN449" s="294"/>
      <c r="BO449" s="294"/>
    </row>
    <row r="450">
      <c r="A450" s="294"/>
      <c r="B450" s="333"/>
      <c r="D450" s="134"/>
      <c r="E450" s="294"/>
      <c r="I450" s="294"/>
      <c r="J450" s="294"/>
      <c r="N450" s="294"/>
      <c r="O450" s="294"/>
      <c r="P450" s="294"/>
      <c r="Q450" s="294"/>
      <c r="R450" s="294"/>
      <c r="S450" s="294"/>
      <c r="T450" s="294"/>
      <c r="U450" s="294"/>
      <c r="V450" s="294"/>
      <c r="W450" s="294"/>
      <c r="X450" s="294"/>
      <c r="Y450" s="294"/>
      <c r="Z450" s="294"/>
      <c r="AA450" s="294"/>
      <c r="AB450" s="294"/>
      <c r="AC450" s="294"/>
      <c r="AD450" s="294"/>
      <c r="AE450" s="294"/>
      <c r="AF450" s="294"/>
      <c r="AG450" s="294"/>
      <c r="AH450" s="294"/>
      <c r="AI450" s="294"/>
      <c r="AJ450" s="294"/>
      <c r="AK450" s="294"/>
      <c r="AL450" s="294"/>
      <c r="AM450" s="294"/>
      <c r="AN450" s="294"/>
      <c r="AO450" s="294"/>
      <c r="AP450" s="294"/>
      <c r="AQ450" s="294"/>
      <c r="AR450" s="294"/>
      <c r="AS450" s="294"/>
      <c r="AT450" s="294"/>
      <c r="AU450" s="294"/>
      <c r="AV450" s="294"/>
      <c r="AW450" s="294"/>
      <c r="AX450" s="294"/>
      <c r="AY450" s="294"/>
      <c r="AZ450" s="294"/>
      <c r="BA450" s="294"/>
      <c r="BB450" s="294"/>
      <c r="BC450" s="294"/>
      <c r="BD450" s="294"/>
      <c r="BE450" s="294"/>
      <c r="BF450" s="294"/>
      <c r="BG450" s="294"/>
      <c r="BH450" s="294"/>
      <c r="BI450" s="294"/>
      <c r="BJ450" s="294"/>
      <c r="BK450" s="294"/>
      <c r="BL450" s="294"/>
      <c r="BM450" s="294"/>
      <c r="BN450" s="294"/>
      <c r="BO450" s="294"/>
    </row>
    <row r="451">
      <c r="A451" s="294"/>
      <c r="B451" s="333"/>
      <c r="D451" s="134"/>
      <c r="E451" s="294"/>
      <c r="I451" s="294"/>
      <c r="J451" s="294"/>
      <c r="N451" s="294"/>
      <c r="O451" s="294"/>
      <c r="P451" s="294"/>
      <c r="Q451" s="294"/>
      <c r="R451" s="294"/>
      <c r="S451" s="294"/>
      <c r="T451" s="294"/>
      <c r="U451" s="294"/>
      <c r="V451" s="294"/>
      <c r="W451" s="294"/>
      <c r="X451" s="294"/>
      <c r="Y451" s="294"/>
      <c r="Z451" s="294"/>
      <c r="AA451" s="294"/>
      <c r="AB451" s="294"/>
      <c r="AC451" s="294"/>
      <c r="AD451" s="294"/>
      <c r="AE451" s="294"/>
      <c r="AF451" s="294"/>
      <c r="AG451" s="294"/>
      <c r="AH451" s="294"/>
      <c r="AI451" s="294"/>
      <c r="AJ451" s="294"/>
      <c r="AK451" s="294"/>
      <c r="AL451" s="294"/>
      <c r="AM451" s="294"/>
      <c r="AN451" s="294"/>
      <c r="AO451" s="294"/>
      <c r="AP451" s="294"/>
      <c r="AQ451" s="294"/>
      <c r="AR451" s="294"/>
      <c r="AS451" s="294"/>
      <c r="AT451" s="294"/>
      <c r="AU451" s="294"/>
      <c r="AV451" s="294"/>
      <c r="AW451" s="294"/>
      <c r="AX451" s="294"/>
      <c r="AY451" s="294"/>
      <c r="AZ451" s="294"/>
      <c r="BA451" s="294"/>
      <c r="BB451" s="294"/>
      <c r="BC451" s="294"/>
      <c r="BD451" s="294"/>
      <c r="BE451" s="294"/>
      <c r="BF451" s="294"/>
      <c r="BG451" s="294"/>
      <c r="BH451" s="294"/>
      <c r="BI451" s="294"/>
      <c r="BJ451" s="294"/>
      <c r="BK451" s="294"/>
      <c r="BL451" s="294"/>
      <c r="BM451" s="294"/>
      <c r="BN451" s="294"/>
      <c r="BO451" s="294"/>
    </row>
    <row r="452">
      <c r="A452" s="294"/>
      <c r="B452" s="333"/>
      <c r="D452" s="134"/>
      <c r="E452" s="294"/>
      <c r="I452" s="294"/>
      <c r="J452" s="294"/>
      <c r="N452" s="294"/>
      <c r="O452" s="294"/>
      <c r="P452" s="294"/>
      <c r="Q452" s="294"/>
      <c r="R452" s="294"/>
      <c r="S452" s="294"/>
      <c r="T452" s="294"/>
      <c r="U452" s="294"/>
      <c r="V452" s="294"/>
      <c r="W452" s="294"/>
      <c r="X452" s="294"/>
      <c r="Y452" s="294"/>
      <c r="Z452" s="294"/>
      <c r="AA452" s="294"/>
      <c r="AB452" s="294"/>
      <c r="AC452" s="294"/>
      <c r="AD452" s="294"/>
      <c r="AE452" s="294"/>
      <c r="AF452" s="294"/>
      <c r="AG452" s="294"/>
      <c r="AH452" s="294"/>
      <c r="AI452" s="294"/>
      <c r="AJ452" s="294"/>
      <c r="AK452" s="294"/>
      <c r="AL452" s="294"/>
      <c r="AM452" s="294"/>
      <c r="AN452" s="294"/>
      <c r="AO452" s="294"/>
      <c r="AP452" s="294"/>
      <c r="AQ452" s="294"/>
      <c r="AR452" s="294"/>
      <c r="AS452" s="294"/>
      <c r="AT452" s="294"/>
      <c r="AU452" s="294"/>
      <c r="AV452" s="294"/>
      <c r="AW452" s="294"/>
      <c r="AX452" s="294"/>
      <c r="AY452" s="294"/>
      <c r="AZ452" s="294"/>
      <c r="BA452" s="294"/>
      <c r="BB452" s="294"/>
      <c r="BC452" s="294"/>
      <c r="BD452" s="294"/>
      <c r="BE452" s="294"/>
      <c r="BF452" s="294"/>
      <c r="BG452" s="294"/>
      <c r="BH452" s="294"/>
      <c r="BI452" s="294"/>
      <c r="BJ452" s="294"/>
      <c r="BK452" s="294"/>
      <c r="BL452" s="294"/>
      <c r="BM452" s="294"/>
      <c r="BN452" s="294"/>
      <c r="BO452" s="294"/>
    </row>
    <row r="453">
      <c r="A453" s="294"/>
      <c r="B453" s="333"/>
      <c r="D453" s="134"/>
      <c r="E453" s="294"/>
      <c r="I453" s="294"/>
      <c r="J453" s="294"/>
      <c r="N453" s="294"/>
      <c r="O453" s="294"/>
      <c r="P453" s="294"/>
      <c r="Q453" s="294"/>
      <c r="R453" s="294"/>
      <c r="S453" s="294"/>
      <c r="T453" s="294"/>
      <c r="U453" s="294"/>
      <c r="V453" s="294"/>
      <c r="W453" s="294"/>
      <c r="X453" s="294"/>
      <c r="Y453" s="294"/>
      <c r="Z453" s="294"/>
      <c r="AA453" s="294"/>
      <c r="AB453" s="294"/>
      <c r="AC453" s="294"/>
      <c r="AD453" s="294"/>
      <c r="AE453" s="294"/>
      <c r="AF453" s="294"/>
      <c r="AG453" s="294"/>
      <c r="AH453" s="294"/>
      <c r="AI453" s="294"/>
      <c r="AJ453" s="294"/>
      <c r="AK453" s="294"/>
      <c r="AL453" s="294"/>
      <c r="AM453" s="294"/>
      <c r="AN453" s="294"/>
      <c r="AO453" s="294"/>
      <c r="AP453" s="294"/>
      <c r="AQ453" s="294"/>
      <c r="AR453" s="294"/>
      <c r="AS453" s="294"/>
      <c r="AT453" s="294"/>
      <c r="AU453" s="294"/>
      <c r="AV453" s="294"/>
      <c r="AW453" s="294"/>
      <c r="AX453" s="294"/>
      <c r="AY453" s="294"/>
      <c r="AZ453" s="294"/>
      <c r="BA453" s="294"/>
      <c r="BB453" s="294"/>
      <c r="BC453" s="294"/>
      <c r="BD453" s="294"/>
      <c r="BE453" s="294"/>
      <c r="BF453" s="294"/>
      <c r="BG453" s="294"/>
      <c r="BH453" s="294"/>
      <c r="BI453" s="294"/>
      <c r="BJ453" s="294"/>
      <c r="BK453" s="294"/>
      <c r="BL453" s="294"/>
      <c r="BM453" s="294"/>
      <c r="BN453" s="294"/>
      <c r="BO453" s="294"/>
    </row>
    <row r="454">
      <c r="A454" s="294"/>
      <c r="B454" s="333"/>
      <c r="D454" s="134"/>
      <c r="E454" s="294"/>
      <c r="I454" s="294"/>
      <c r="J454" s="294"/>
      <c r="N454" s="294"/>
      <c r="O454" s="294"/>
      <c r="P454" s="294"/>
      <c r="Q454" s="294"/>
      <c r="R454" s="294"/>
      <c r="S454" s="294"/>
      <c r="T454" s="294"/>
      <c r="U454" s="294"/>
      <c r="V454" s="294"/>
      <c r="W454" s="294"/>
      <c r="X454" s="294"/>
      <c r="Y454" s="294"/>
      <c r="Z454" s="294"/>
      <c r="AA454" s="294"/>
      <c r="AB454" s="294"/>
      <c r="AC454" s="294"/>
      <c r="AD454" s="294"/>
      <c r="AE454" s="294"/>
      <c r="AF454" s="294"/>
      <c r="AG454" s="294"/>
      <c r="AH454" s="294"/>
      <c r="AI454" s="294"/>
      <c r="AJ454" s="294"/>
      <c r="AK454" s="294"/>
      <c r="AL454" s="294"/>
      <c r="AM454" s="294"/>
      <c r="AN454" s="294"/>
      <c r="AO454" s="294"/>
      <c r="AP454" s="294"/>
      <c r="AQ454" s="294"/>
      <c r="AR454" s="294"/>
      <c r="AS454" s="294"/>
      <c r="AT454" s="294"/>
      <c r="AU454" s="294"/>
      <c r="AV454" s="294"/>
      <c r="AW454" s="294"/>
      <c r="AX454" s="294"/>
      <c r="AY454" s="294"/>
      <c r="AZ454" s="294"/>
      <c r="BA454" s="294"/>
      <c r="BB454" s="294"/>
      <c r="BC454" s="294"/>
      <c r="BD454" s="294"/>
      <c r="BE454" s="294"/>
      <c r="BF454" s="294"/>
      <c r="BG454" s="294"/>
      <c r="BH454" s="294"/>
      <c r="BI454" s="294"/>
      <c r="BJ454" s="294"/>
      <c r="BK454" s="294"/>
      <c r="BL454" s="294"/>
      <c r="BM454" s="294"/>
      <c r="BN454" s="294"/>
      <c r="BO454" s="294"/>
    </row>
    <row r="455">
      <c r="A455" s="294"/>
      <c r="B455" s="333"/>
      <c r="D455" s="134"/>
      <c r="E455" s="294"/>
      <c r="I455" s="294"/>
      <c r="J455" s="294"/>
      <c r="N455" s="294"/>
      <c r="O455" s="294"/>
      <c r="P455" s="294"/>
      <c r="Q455" s="294"/>
      <c r="R455" s="294"/>
      <c r="S455" s="294"/>
      <c r="T455" s="294"/>
      <c r="U455" s="294"/>
      <c r="V455" s="294"/>
      <c r="W455" s="294"/>
      <c r="X455" s="294"/>
      <c r="Y455" s="294"/>
      <c r="Z455" s="294"/>
      <c r="AA455" s="294"/>
      <c r="AB455" s="294"/>
      <c r="AC455" s="294"/>
      <c r="AD455" s="294"/>
      <c r="AE455" s="294"/>
      <c r="AF455" s="294"/>
      <c r="AG455" s="294"/>
      <c r="AH455" s="294"/>
      <c r="AI455" s="294"/>
      <c r="AJ455" s="294"/>
      <c r="AK455" s="294"/>
      <c r="AL455" s="294"/>
      <c r="AM455" s="294"/>
      <c r="AN455" s="294"/>
      <c r="AO455" s="294"/>
      <c r="AP455" s="294"/>
      <c r="AQ455" s="294"/>
      <c r="AR455" s="294"/>
      <c r="AS455" s="294"/>
      <c r="AT455" s="294"/>
      <c r="AU455" s="294"/>
      <c r="AV455" s="294"/>
      <c r="AW455" s="294"/>
      <c r="AX455" s="294"/>
      <c r="AY455" s="294"/>
      <c r="AZ455" s="294"/>
      <c r="BA455" s="294"/>
      <c r="BB455" s="294"/>
      <c r="BC455" s="294"/>
      <c r="BD455" s="294"/>
      <c r="BE455" s="294"/>
      <c r="BF455" s="294"/>
      <c r="BG455" s="294"/>
      <c r="BH455" s="294"/>
      <c r="BI455" s="294"/>
      <c r="BJ455" s="294"/>
      <c r="BK455" s="294"/>
      <c r="BL455" s="294"/>
      <c r="BM455" s="294"/>
      <c r="BN455" s="294"/>
      <c r="BO455" s="294"/>
    </row>
    <row r="456">
      <c r="A456" s="294"/>
      <c r="B456" s="333"/>
      <c r="D456" s="134"/>
      <c r="E456" s="294"/>
      <c r="I456" s="294"/>
      <c r="J456" s="294"/>
      <c r="N456" s="294"/>
      <c r="O456" s="294"/>
      <c r="P456" s="294"/>
      <c r="Q456" s="294"/>
      <c r="R456" s="294"/>
      <c r="S456" s="294"/>
      <c r="T456" s="294"/>
      <c r="U456" s="294"/>
      <c r="V456" s="294"/>
      <c r="W456" s="294"/>
      <c r="X456" s="294"/>
      <c r="Y456" s="294"/>
      <c r="Z456" s="294"/>
      <c r="AA456" s="294"/>
      <c r="AB456" s="294"/>
      <c r="AC456" s="294"/>
      <c r="AD456" s="294"/>
      <c r="AE456" s="294"/>
      <c r="AF456" s="294"/>
      <c r="AG456" s="294"/>
      <c r="AH456" s="294"/>
      <c r="AI456" s="294"/>
      <c r="AJ456" s="294"/>
      <c r="AK456" s="294"/>
      <c r="AL456" s="294"/>
      <c r="AM456" s="294"/>
      <c r="AN456" s="294"/>
      <c r="AO456" s="294"/>
      <c r="AP456" s="294"/>
      <c r="AQ456" s="294"/>
      <c r="AR456" s="294"/>
      <c r="AS456" s="294"/>
      <c r="AT456" s="294"/>
      <c r="AU456" s="294"/>
      <c r="AV456" s="294"/>
      <c r="AW456" s="294"/>
      <c r="AX456" s="294"/>
      <c r="AY456" s="294"/>
      <c r="AZ456" s="294"/>
      <c r="BA456" s="294"/>
      <c r="BB456" s="294"/>
      <c r="BC456" s="294"/>
      <c r="BD456" s="294"/>
      <c r="BE456" s="294"/>
      <c r="BF456" s="294"/>
      <c r="BG456" s="294"/>
      <c r="BH456" s="294"/>
      <c r="BI456" s="294"/>
      <c r="BJ456" s="294"/>
      <c r="BK456" s="294"/>
      <c r="BL456" s="294"/>
      <c r="BM456" s="294"/>
      <c r="BN456" s="294"/>
      <c r="BO456" s="294"/>
    </row>
    <row r="457">
      <c r="A457" s="294"/>
      <c r="B457" s="333"/>
      <c r="D457" s="134"/>
      <c r="E457" s="294"/>
      <c r="I457" s="294"/>
      <c r="J457" s="294"/>
      <c r="N457" s="294"/>
      <c r="O457" s="294"/>
      <c r="P457" s="294"/>
      <c r="Q457" s="294"/>
      <c r="R457" s="294"/>
      <c r="S457" s="294"/>
      <c r="T457" s="294"/>
      <c r="U457" s="294"/>
      <c r="V457" s="294"/>
      <c r="W457" s="294"/>
      <c r="X457" s="294"/>
      <c r="Y457" s="294"/>
      <c r="Z457" s="294"/>
      <c r="AA457" s="294"/>
      <c r="AB457" s="294"/>
      <c r="AC457" s="294"/>
      <c r="AD457" s="294"/>
      <c r="AE457" s="294"/>
      <c r="AF457" s="294"/>
      <c r="AG457" s="294"/>
      <c r="AH457" s="294"/>
      <c r="AI457" s="294"/>
      <c r="AJ457" s="294"/>
      <c r="AK457" s="294"/>
      <c r="AL457" s="294"/>
      <c r="AM457" s="294"/>
      <c r="AN457" s="294"/>
      <c r="AO457" s="294"/>
      <c r="AP457" s="294"/>
      <c r="AQ457" s="294"/>
      <c r="AR457" s="294"/>
      <c r="AS457" s="294"/>
      <c r="AT457" s="294"/>
      <c r="AU457" s="294"/>
      <c r="AV457" s="294"/>
      <c r="AW457" s="294"/>
      <c r="AX457" s="294"/>
      <c r="AY457" s="294"/>
      <c r="AZ457" s="294"/>
      <c r="BA457" s="294"/>
      <c r="BB457" s="294"/>
      <c r="BC457" s="294"/>
      <c r="BD457" s="294"/>
      <c r="BE457" s="294"/>
      <c r="BF457" s="294"/>
      <c r="BG457" s="294"/>
      <c r="BH457" s="294"/>
      <c r="BI457" s="294"/>
      <c r="BJ457" s="294"/>
      <c r="BK457" s="294"/>
      <c r="BL457" s="294"/>
      <c r="BM457" s="294"/>
      <c r="BN457" s="294"/>
      <c r="BO457" s="294"/>
    </row>
    <row r="458">
      <c r="A458" s="294"/>
      <c r="B458" s="333"/>
      <c r="D458" s="134"/>
      <c r="E458" s="294"/>
      <c r="I458" s="294"/>
      <c r="J458" s="294"/>
      <c r="N458" s="294"/>
      <c r="O458" s="294"/>
      <c r="P458" s="294"/>
      <c r="Q458" s="294"/>
      <c r="R458" s="294"/>
      <c r="S458" s="294"/>
      <c r="T458" s="294"/>
      <c r="U458" s="294"/>
      <c r="V458" s="294"/>
      <c r="W458" s="294"/>
      <c r="X458" s="294"/>
      <c r="Y458" s="294"/>
      <c r="Z458" s="294"/>
      <c r="AA458" s="294"/>
      <c r="AB458" s="294"/>
      <c r="AC458" s="294"/>
      <c r="AD458" s="294"/>
      <c r="AE458" s="294"/>
      <c r="AF458" s="294"/>
      <c r="AG458" s="294"/>
      <c r="AH458" s="294"/>
      <c r="AI458" s="294"/>
      <c r="AJ458" s="294"/>
      <c r="AK458" s="294"/>
      <c r="AL458" s="294"/>
      <c r="AM458" s="294"/>
      <c r="AN458" s="294"/>
      <c r="AO458" s="294"/>
      <c r="AP458" s="294"/>
      <c r="AQ458" s="294"/>
      <c r="AR458" s="294"/>
      <c r="AS458" s="294"/>
      <c r="AT458" s="294"/>
      <c r="AU458" s="294"/>
      <c r="AV458" s="294"/>
      <c r="AW458" s="294"/>
      <c r="AX458" s="294"/>
      <c r="AY458" s="294"/>
      <c r="AZ458" s="294"/>
      <c r="BA458" s="294"/>
      <c r="BB458" s="294"/>
      <c r="BC458" s="294"/>
      <c r="BD458" s="294"/>
      <c r="BE458" s="294"/>
      <c r="BF458" s="294"/>
      <c r="BG458" s="294"/>
      <c r="BH458" s="294"/>
      <c r="BI458" s="294"/>
      <c r="BJ458" s="294"/>
      <c r="BK458" s="294"/>
      <c r="BL458" s="294"/>
      <c r="BM458" s="294"/>
      <c r="BN458" s="294"/>
      <c r="BO458" s="294"/>
    </row>
    <row r="459">
      <c r="A459" s="294"/>
      <c r="B459" s="333"/>
      <c r="D459" s="134"/>
      <c r="E459" s="294"/>
      <c r="I459" s="294"/>
      <c r="J459" s="294"/>
      <c r="N459" s="294"/>
      <c r="O459" s="294"/>
      <c r="P459" s="294"/>
      <c r="Q459" s="294"/>
      <c r="R459" s="294"/>
      <c r="S459" s="294"/>
      <c r="T459" s="294"/>
      <c r="U459" s="294"/>
      <c r="V459" s="294"/>
      <c r="W459" s="294"/>
      <c r="X459" s="294"/>
      <c r="Y459" s="294"/>
      <c r="Z459" s="294"/>
      <c r="AA459" s="294"/>
      <c r="AB459" s="294"/>
      <c r="AC459" s="294"/>
      <c r="AD459" s="294"/>
      <c r="AE459" s="294"/>
      <c r="AF459" s="294"/>
      <c r="AG459" s="294"/>
      <c r="AH459" s="294"/>
      <c r="AI459" s="294"/>
      <c r="AJ459" s="294"/>
      <c r="AK459" s="294"/>
      <c r="AL459" s="294"/>
      <c r="AM459" s="294"/>
      <c r="AN459" s="294"/>
      <c r="AO459" s="294"/>
      <c r="AP459" s="294"/>
      <c r="AQ459" s="294"/>
      <c r="AR459" s="294"/>
      <c r="AS459" s="294"/>
      <c r="AT459" s="294"/>
      <c r="AU459" s="294"/>
      <c r="AV459" s="294"/>
      <c r="AW459" s="294"/>
      <c r="AX459" s="294"/>
      <c r="AY459" s="294"/>
      <c r="AZ459" s="294"/>
      <c r="BA459" s="294"/>
      <c r="BB459" s="294"/>
      <c r="BC459" s="294"/>
      <c r="BD459" s="294"/>
      <c r="BE459" s="294"/>
      <c r="BF459" s="294"/>
      <c r="BG459" s="294"/>
      <c r="BH459" s="294"/>
      <c r="BI459" s="294"/>
      <c r="BJ459" s="294"/>
      <c r="BK459" s="294"/>
      <c r="BL459" s="294"/>
      <c r="BM459" s="294"/>
      <c r="BN459" s="294"/>
      <c r="BO459" s="294"/>
    </row>
    <row r="460">
      <c r="A460" s="294"/>
      <c r="B460" s="333"/>
      <c r="D460" s="134"/>
      <c r="E460" s="294"/>
      <c r="I460" s="294"/>
      <c r="J460" s="294"/>
      <c r="N460" s="294"/>
      <c r="O460" s="294"/>
      <c r="P460" s="294"/>
      <c r="Q460" s="294"/>
      <c r="R460" s="294"/>
      <c r="S460" s="294"/>
      <c r="T460" s="294"/>
      <c r="U460" s="294"/>
      <c r="V460" s="294"/>
      <c r="W460" s="294"/>
      <c r="X460" s="294"/>
      <c r="Y460" s="294"/>
      <c r="Z460" s="294"/>
      <c r="AA460" s="294"/>
      <c r="AB460" s="294"/>
      <c r="AC460" s="294"/>
      <c r="AD460" s="294"/>
      <c r="AE460" s="294"/>
      <c r="AF460" s="294"/>
      <c r="AG460" s="294"/>
      <c r="AH460" s="294"/>
      <c r="AI460" s="294"/>
      <c r="AJ460" s="294"/>
      <c r="AK460" s="294"/>
      <c r="AL460" s="294"/>
      <c r="AM460" s="294"/>
      <c r="AN460" s="294"/>
      <c r="AO460" s="294"/>
      <c r="AP460" s="294"/>
      <c r="AQ460" s="294"/>
      <c r="AR460" s="294"/>
      <c r="AS460" s="294"/>
      <c r="AT460" s="294"/>
      <c r="AU460" s="294"/>
      <c r="AV460" s="294"/>
      <c r="AW460" s="294"/>
      <c r="AX460" s="294"/>
      <c r="AY460" s="294"/>
      <c r="AZ460" s="294"/>
      <c r="BA460" s="294"/>
      <c r="BB460" s="294"/>
      <c r="BC460" s="294"/>
      <c r="BD460" s="294"/>
      <c r="BE460" s="294"/>
      <c r="BF460" s="294"/>
      <c r="BG460" s="294"/>
      <c r="BH460" s="294"/>
      <c r="BI460" s="294"/>
      <c r="BJ460" s="294"/>
      <c r="BK460" s="294"/>
      <c r="BL460" s="294"/>
      <c r="BM460" s="294"/>
      <c r="BN460" s="294"/>
      <c r="BO460" s="294"/>
    </row>
    <row r="461">
      <c r="A461" s="294"/>
      <c r="B461" s="333"/>
      <c r="D461" s="134"/>
      <c r="E461" s="294"/>
      <c r="I461" s="294"/>
      <c r="J461" s="294"/>
      <c r="N461" s="294"/>
      <c r="O461" s="294"/>
      <c r="P461" s="294"/>
      <c r="Q461" s="294"/>
      <c r="R461" s="294"/>
      <c r="S461" s="294"/>
      <c r="T461" s="294"/>
      <c r="U461" s="294"/>
      <c r="V461" s="294"/>
      <c r="W461" s="294"/>
      <c r="X461" s="294"/>
      <c r="Y461" s="294"/>
      <c r="Z461" s="294"/>
      <c r="AA461" s="294"/>
      <c r="AB461" s="294"/>
      <c r="AC461" s="294"/>
      <c r="AD461" s="294"/>
      <c r="AE461" s="294"/>
      <c r="AF461" s="294"/>
      <c r="AG461" s="294"/>
      <c r="AH461" s="294"/>
      <c r="AI461" s="294"/>
      <c r="AJ461" s="294"/>
      <c r="AK461" s="294"/>
      <c r="AL461" s="294"/>
      <c r="AM461" s="294"/>
      <c r="AN461" s="294"/>
      <c r="AO461" s="294"/>
      <c r="AP461" s="294"/>
      <c r="AQ461" s="294"/>
      <c r="AR461" s="294"/>
      <c r="AS461" s="294"/>
      <c r="AT461" s="294"/>
      <c r="AU461" s="294"/>
      <c r="AV461" s="294"/>
      <c r="AW461" s="294"/>
      <c r="AX461" s="294"/>
      <c r="AY461" s="294"/>
      <c r="AZ461" s="294"/>
      <c r="BA461" s="294"/>
      <c r="BB461" s="294"/>
      <c r="BC461" s="294"/>
      <c r="BD461" s="294"/>
      <c r="BE461" s="294"/>
      <c r="BF461" s="294"/>
      <c r="BG461" s="294"/>
      <c r="BH461" s="294"/>
      <c r="BI461" s="294"/>
      <c r="BJ461" s="294"/>
      <c r="BK461" s="294"/>
      <c r="BL461" s="294"/>
      <c r="BM461" s="294"/>
      <c r="BN461" s="294"/>
      <c r="BO461" s="294"/>
    </row>
    <row r="462">
      <c r="A462" s="294"/>
      <c r="B462" s="333"/>
      <c r="D462" s="134"/>
      <c r="E462" s="294"/>
      <c r="I462" s="294"/>
      <c r="J462" s="294"/>
      <c r="N462" s="294"/>
      <c r="O462" s="294"/>
      <c r="P462" s="294"/>
      <c r="Q462" s="294"/>
      <c r="R462" s="294"/>
      <c r="S462" s="294"/>
      <c r="T462" s="294"/>
      <c r="U462" s="294"/>
      <c r="V462" s="294"/>
      <c r="W462" s="294"/>
      <c r="X462" s="294"/>
      <c r="Y462" s="294"/>
      <c r="Z462" s="294"/>
      <c r="AA462" s="294"/>
      <c r="AB462" s="294"/>
      <c r="AC462" s="294"/>
      <c r="AD462" s="294"/>
      <c r="AE462" s="294"/>
      <c r="AF462" s="294"/>
      <c r="AG462" s="294"/>
      <c r="AH462" s="294"/>
      <c r="AI462" s="294"/>
      <c r="AJ462" s="294"/>
      <c r="AK462" s="294"/>
      <c r="AL462" s="294"/>
      <c r="AM462" s="294"/>
      <c r="AN462" s="294"/>
      <c r="AO462" s="294"/>
      <c r="AP462" s="294"/>
      <c r="AQ462" s="294"/>
      <c r="AR462" s="294"/>
      <c r="AS462" s="294"/>
      <c r="AT462" s="294"/>
      <c r="AU462" s="294"/>
      <c r="AV462" s="294"/>
      <c r="AW462" s="294"/>
      <c r="AX462" s="294"/>
      <c r="AY462" s="294"/>
      <c r="AZ462" s="294"/>
      <c r="BA462" s="294"/>
      <c r="BB462" s="294"/>
      <c r="BC462" s="294"/>
      <c r="BD462" s="294"/>
      <c r="BE462" s="294"/>
      <c r="BF462" s="294"/>
      <c r="BG462" s="294"/>
      <c r="BH462" s="294"/>
      <c r="BI462" s="294"/>
      <c r="BJ462" s="294"/>
      <c r="BK462" s="294"/>
      <c r="BL462" s="294"/>
      <c r="BM462" s="294"/>
      <c r="BN462" s="294"/>
      <c r="BO462" s="294"/>
    </row>
    <row r="463">
      <c r="A463" s="294"/>
      <c r="B463" s="333"/>
      <c r="D463" s="134"/>
      <c r="E463" s="294"/>
      <c r="I463" s="294"/>
      <c r="J463" s="294"/>
      <c r="N463" s="294"/>
      <c r="O463" s="294"/>
      <c r="P463" s="294"/>
      <c r="Q463" s="294"/>
      <c r="R463" s="294"/>
      <c r="S463" s="294"/>
      <c r="T463" s="294"/>
      <c r="U463" s="294"/>
      <c r="V463" s="294"/>
      <c r="W463" s="294"/>
      <c r="X463" s="294"/>
      <c r="Y463" s="294"/>
      <c r="Z463" s="294"/>
      <c r="AA463" s="294"/>
      <c r="AB463" s="294"/>
      <c r="AC463" s="294"/>
      <c r="AD463" s="294"/>
      <c r="AE463" s="294"/>
      <c r="AF463" s="294"/>
      <c r="AG463" s="294"/>
      <c r="AH463" s="294"/>
      <c r="AI463" s="294"/>
      <c r="AJ463" s="294"/>
      <c r="AK463" s="294"/>
      <c r="AL463" s="294"/>
      <c r="AM463" s="294"/>
      <c r="AN463" s="294"/>
      <c r="AO463" s="294"/>
      <c r="AP463" s="294"/>
      <c r="AQ463" s="294"/>
      <c r="AR463" s="294"/>
      <c r="AS463" s="294"/>
      <c r="AT463" s="294"/>
      <c r="AU463" s="294"/>
      <c r="AV463" s="294"/>
      <c r="AW463" s="294"/>
      <c r="AX463" s="294"/>
      <c r="AY463" s="294"/>
      <c r="AZ463" s="294"/>
      <c r="BA463" s="294"/>
      <c r="BB463" s="294"/>
      <c r="BC463" s="294"/>
      <c r="BD463" s="294"/>
      <c r="BE463" s="294"/>
      <c r="BF463" s="294"/>
      <c r="BG463" s="294"/>
      <c r="BH463" s="294"/>
      <c r="BI463" s="294"/>
      <c r="BJ463" s="294"/>
      <c r="BK463" s="294"/>
      <c r="BL463" s="294"/>
      <c r="BM463" s="294"/>
      <c r="BN463" s="294"/>
      <c r="BO463" s="294"/>
    </row>
    <row r="464">
      <c r="A464" s="294"/>
      <c r="B464" s="333"/>
      <c r="D464" s="134"/>
      <c r="E464" s="294"/>
      <c r="I464" s="294"/>
      <c r="J464" s="294"/>
      <c r="N464" s="294"/>
      <c r="O464" s="294"/>
      <c r="P464" s="294"/>
      <c r="Q464" s="294"/>
      <c r="R464" s="294"/>
      <c r="S464" s="294"/>
      <c r="T464" s="294"/>
      <c r="U464" s="294"/>
      <c r="V464" s="294"/>
      <c r="W464" s="294"/>
      <c r="X464" s="294"/>
      <c r="Y464" s="294"/>
      <c r="Z464" s="294"/>
      <c r="AA464" s="294"/>
      <c r="AB464" s="294"/>
      <c r="AC464" s="294"/>
      <c r="AD464" s="294"/>
      <c r="AE464" s="294"/>
      <c r="AF464" s="294"/>
      <c r="AG464" s="294"/>
      <c r="AH464" s="294"/>
      <c r="AI464" s="294"/>
      <c r="AJ464" s="294"/>
      <c r="AK464" s="294"/>
      <c r="AL464" s="294"/>
      <c r="AM464" s="294"/>
      <c r="AN464" s="294"/>
      <c r="AO464" s="294"/>
      <c r="AP464" s="294"/>
      <c r="AQ464" s="294"/>
      <c r="AR464" s="294"/>
      <c r="AS464" s="294"/>
      <c r="AT464" s="294"/>
      <c r="AU464" s="294"/>
      <c r="AV464" s="294"/>
      <c r="AW464" s="294"/>
      <c r="AX464" s="294"/>
      <c r="AY464" s="294"/>
      <c r="AZ464" s="294"/>
      <c r="BA464" s="294"/>
      <c r="BB464" s="294"/>
      <c r="BC464" s="294"/>
      <c r="BD464" s="294"/>
      <c r="BE464" s="294"/>
      <c r="BF464" s="294"/>
      <c r="BG464" s="294"/>
      <c r="BH464" s="294"/>
      <c r="BI464" s="294"/>
      <c r="BJ464" s="294"/>
      <c r="BK464" s="294"/>
      <c r="BL464" s="294"/>
      <c r="BM464" s="294"/>
      <c r="BN464" s="294"/>
      <c r="BO464" s="294"/>
    </row>
    <row r="465">
      <c r="A465" s="294"/>
      <c r="B465" s="333"/>
      <c r="D465" s="134"/>
      <c r="E465" s="294"/>
      <c r="I465" s="294"/>
      <c r="J465" s="294"/>
      <c r="N465" s="294"/>
      <c r="O465" s="294"/>
      <c r="P465" s="294"/>
      <c r="Q465" s="294"/>
      <c r="R465" s="294"/>
      <c r="S465" s="294"/>
      <c r="T465" s="294"/>
      <c r="U465" s="294"/>
      <c r="V465" s="294"/>
      <c r="W465" s="294"/>
      <c r="X465" s="294"/>
      <c r="Y465" s="294"/>
      <c r="Z465" s="294"/>
      <c r="AA465" s="294"/>
      <c r="AB465" s="294"/>
      <c r="AC465" s="294"/>
      <c r="AD465" s="294"/>
      <c r="AE465" s="294"/>
      <c r="AF465" s="294"/>
      <c r="AG465" s="294"/>
      <c r="AH465" s="294"/>
      <c r="AI465" s="294"/>
      <c r="AJ465" s="294"/>
      <c r="AK465" s="294"/>
      <c r="AL465" s="294"/>
      <c r="AM465" s="294"/>
      <c r="AN465" s="294"/>
      <c r="AO465" s="294"/>
      <c r="AP465" s="294"/>
      <c r="AQ465" s="294"/>
      <c r="AR465" s="294"/>
      <c r="AS465" s="294"/>
      <c r="AT465" s="294"/>
      <c r="AU465" s="294"/>
      <c r="AV465" s="294"/>
      <c r="AW465" s="294"/>
      <c r="AX465" s="294"/>
      <c r="AY465" s="294"/>
      <c r="AZ465" s="294"/>
      <c r="BA465" s="294"/>
      <c r="BB465" s="294"/>
      <c r="BC465" s="294"/>
      <c r="BD465" s="294"/>
      <c r="BE465" s="294"/>
      <c r="BF465" s="294"/>
      <c r="BG465" s="294"/>
      <c r="BH465" s="294"/>
      <c r="BI465" s="294"/>
      <c r="BJ465" s="294"/>
      <c r="BK465" s="294"/>
      <c r="BL465" s="294"/>
      <c r="BM465" s="294"/>
      <c r="BN465" s="294"/>
      <c r="BO465" s="294"/>
    </row>
    <row r="466">
      <c r="A466" s="294"/>
      <c r="B466" s="333"/>
      <c r="D466" s="134"/>
      <c r="E466" s="294"/>
      <c r="I466" s="294"/>
      <c r="J466" s="294"/>
      <c r="N466" s="294"/>
      <c r="O466" s="294"/>
      <c r="P466" s="294"/>
      <c r="Q466" s="294"/>
      <c r="R466" s="294"/>
      <c r="S466" s="294"/>
      <c r="T466" s="294"/>
      <c r="U466" s="294"/>
      <c r="V466" s="294"/>
      <c r="W466" s="294"/>
      <c r="X466" s="294"/>
      <c r="Y466" s="294"/>
      <c r="Z466" s="294"/>
      <c r="AA466" s="294"/>
      <c r="AB466" s="294"/>
      <c r="AC466" s="294"/>
      <c r="AD466" s="294"/>
      <c r="AE466" s="294"/>
      <c r="AF466" s="294"/>
      <c r="AG466" s="294"/>
      <c r="AH466" s="294"/>
      <c r="AI466" s="294"/>
      <c r="AJ466" s="294"/>
      <c r="AK466" s="294"/>
      <c r="AL466" s="294"/>
      <c r="AM466" s="294"/>
      <c r="AN466" s="294"/>
      <c r="AO466" s="294"/>
      <c r="AP466" s="294"/>
      <c r="AQ466" s="294"/>
      <c r="AR466" s="294"/>
      <c r="AS466" s="294"/>
      <c r="AT466" s="294"/>
      <c r="AU466" s="294"/>
      <c r="AV466" s="294"/>
      <c r="AW466" s="294"/>
      <c r="AX466" s="294"/>
      <c r="AY466" s="294"/>
      <c r="AZ466" s="294"/>
      <c r="BA466" s="294"/>
      <c r="BB466" s="294"/>
      <c r="BC466" s="294"/>
      <c r="BD466" s="294"/>
      <c r="BE466" s="294"/>
      <c r="BF466" s="294"/>
      <c r="BG466" s="294"/>
      <c r="BH466" s="294"/>
      <c r="BI466" s="294"/>
      <c r="BJ466" s="294"/>
      <c r="BK466" s="294"/>
      <c r="BL466" s="294"/>
      <c r="BM466" s="294"/>
      <c r="BN466" s="294"/>
      <c r="BO466" s="294"/>
    </row>
    <row r="467">
      <c r="A467" s="294"/>
      <c r="B467" s="333"/>
      <c r="D467" s="134"/>
      <c r="E467" s="294"/>
      <c r="I467" s="294"/>
      <c r="J467" s="294"/>
      <c r="N467" s="294"/>
      <c r="O467" s="294"/>
      <c r="P467" s="294"/>
      <c r="Q467" s="294"/>
      <c r="R467" s="294"/>
      <c r="S467" s="294"/>
      <c r="T467" s="294"/>
      <c r="U467" s="294"/>
      <c r="V467" s="294"/>
      <c r="W467" s="294"/>
      <c r="X467" s="294"/>
      <c r="Y467" s="294"/>
      <c r="Z467" s="294"/>
      <c r="AA467" s="294"/>
      <c r="AB467" s="294"/>
      <c r="AC467" s="294"/>
      <c r="AD467" s="294"/>
      <c r="AE467" s="294"/>
      <c r="AF467" s="294"/>
      <c r="AG467" s="294"/>
      <c r="AH467" s="294"/>
      <c r="AI467" s="294"/>
      <c r="AJ467" s="294"/>
      <c r="AK467" s="294"/>
      <c r="AL467" s="294"/>
      <c r="AM467" s="294"/>
      <c r="AN467" s="294"/>
      <c r="AO467" s="294"/>
      <c r="AP467" s="294"/>
      <c r="AQ467" s="294"/>
      <c r="AR467" s="294"/>
      <c r="AS467" s="294"/>
      <c r="AT467" s="294"/>
      <c r="AU467" s="294"/>
      <c r="AV467" s="294"/>
      <c r="AW467" s="294"/>
      <c r="AX467" s="294"/>
      <c r="AY467" s="294"/>
      <c r="AZ467" s="294"/>
      <c r="BA467" s="294"/>
      <c r="BB467" s="294"/>
      <c r="BC467" s="294"/>
      <c r="BD467" s="294"/>
      <c r="BE467" s="294"/>
      <c r="BF467" s="294"/>
      <c r="BG467" s="294"/>
      <c r="BH467" s="294"/>
      <c r="BI467" s="294"/>
      <c r="BJ467" s="294"/>
      <c r="BK467" s="294"/>
      <c r="BL467" s="294"/>
      <c r="BM467" s="294"/>
      <c r="BN467" s="294"/>
      <c r="BO467" s="294"/>
    </row>
    <row r="468">
      <c r="A468" s="294"/>
      <c r="B468" s="333"/>
      <c r="D468" s="134"/>
      <c r="E468" s="294"/>
      <c r="I468" s="294"/>
      <c r="J468" s="294"/>
      <c r="N468" s="294"/>
      <c r="O468" s="294"/>
      <c r="P468" s="294"/>
      <c r="Q468" s="294"/>
      <c r="R468" s="294"/>
      <c r="S468" s="294"/>
      <c r="T468" s="294"/>
      <c r="U468" s="294"/>
      <c r="V468" s="294"/>
      <c r="W468" s="294"/>
      <c r="X468" s="294"/>
      <c r="Y468" s="294"/>
      <c r="Z468" s="294"/>
      <c r="AA468" s="294"/>
      <c r="AB468" s="294"/>
      <c r="AC468" s="294"/>
      <c r="AD468" s="294"/>
      <c r="AE468" s="294"/>
      <c r="AF468" s="294"/>
      <c r="AG468" s="294"/>
      <c r="AH468" s="294"/>
      <c r="AI468" s="294"/>
      <c r="AJ468" s="294"/>
      <c r="AK468" s="294"/>
      <c r="AL468" s="294"/>
      <c r="AM468" s="294"/>
      <c r="AN468" s="294"/>
      <c r="AO468" s="294"/>
      <c r="AP468" s="294"/>
      <c r="AQ468" s="294"/>
      <c r="AR468" s="294"/>
      <c r="AS468" s="294"/>
      <c r="AT468" s="294"/>
      <c r="AU468" s="294"/>
      <c r="AV468" s="294"/>
      <c r="AW468" s="294"/>
      <c r="AX468" s="294"/>
      <c r="AY468" s="294"/>
      <c r="AZ468" s="294"/>
      <c r="BA468" s="294"/>
      <c r="BB468" s="294"/>
      <c r="BC468" s="294"/>
      <c r="BD468" s="294"/>
      <c r="BE468" s="294"/>
      <c r="BF468" s="294"/>
      <c r="BG468" s="294"/>
      <c r="BH468" s="294"/>
      <c r="BI468" s="294"/>
      <c r="BJ468" s="294"/>
      <c r="BK468" s="294"/>
      <c r="BL468" s="294"/>
      <c r="BM468" s="294"/>
      <c r="BN468" s="294"/>
      <c r="BO468" s="294"/>
    </row>
    <row r="469">
      <c r="A469" s="294"/>
      <c r="B469" s="333"/>
      <c r="D469" s="134"/>
      <c r="E469" s="294"/>
      <c r="I469" s="294"/>
      <c r="J469" s="294"/>
      <c r="N469" s="294"/>
      <c r="O469" s="294"/>
      <c r="P469" s="294"/>
      <c r="Q469" s="294"/>
      <c r="R469" s="294"/>
      <c r="S469" s="294"/>
      <c r="T469" s="294"/>
      <c r="U469" s="294"/>
      <c r="V469" s="294"/>
      <c r="W469" s="294"/>
      <c r="X469" s="294"/>
      <c r="Y469" s="294"/>
      <c r="Z469" s="294"/>
      <c r="AA469" s="294"/>
      <c r="AB469" s="294"/>
      <c r="AC469" s="294"/>
      <c r="AD469" s="294"/>
      <c r="AE469" s="294"/>
      <c r="AF469" s="294"/>
      <c r="AG469" s="294"/>
      <c r="AH469" s="294"/>
      <c r="AI469" s="294"/>
      <c r="AJ469" s="294"/>
      <c r="AK469" s="294"/>
      <c r="AL469" s="294"/>
      <c r="AM469" s="294"/>
      <c r="AN469" s="294"/>
      <c r="AO469" s="294"/>
      <c r="AP469" s="294"/>
      <c r="AQ469" s="294"/>
      <c r="AR469" s="294"/>
      <c r="AS469" s="294"/>
      <c r="AT469" s="294"/>
      <c r="AU469" s="294"/>
      <c r="AV469" s="294"/>
      <c r="AW469" s="294"/>
      <c r="AX469" s="294"/>
      <c r="AY469" s="294"/>
      <c r="AZ469" s="294"/>
      <c r="BA469" s="294"/>
      <c r="BB469" s="294"/>
      <c r="BC469" s="294"/>
      <c r="BD469" s="294"/>
      <c r="BE469" s="294"/>
      <c r="BF469" s="294"/>
      <c r="BG469" s="294"/>
      <c r="BH469" s="294"/>
      <c r="BI469" s="294"/>
      <c r="BJ469" s="294"/>
      <c r="BK469" s="294"/>
      <c r="BL469" s="294"/>
      <c r="BM469" s="294"/>
      <c r="BN469" s="294"/>
      <c r="BO469" s="294"/>
    </row>
    <row r="470">
      <c r="A470" s="294"/>
      <c r="B470" s="333"/>
      <c r="D470" s="134"/>
      <c r="E470" s="294"/>
      <c r="I470" s="294"/>
      <c r="J470" s="294"/>
      <c r="N470" s="294"/>
      <c r="O470" s="294"/>
      <c r="P470" s="294"/>
      <c r="Q470" s="294"/>
      <c r="R470" s="294"/>
      <c r="S470" s="294"/>
      <c r="T470" s="294"/>
      <c r="U470" s="294"/>
      <c r="V470" s="294"/>
      <c r="W470" s="294"/>
      <c r="X470" s="294"/>
      <c r="Y470" s="294"/>
      <c r="Z470" s="294"/>
      <c r="AA470" s="294"/>
      <c r="AB470" s="294"/>
      <c r="AC470" s="294"/>
      <c r="AD470" s="294"/>
      <c r="AE470" s="294"/>
      <c r="AF470" s="294"/>
      <c r="AG470" s="294"/>
      <c r="AH470" s="294"/>
      <c r="AI470" s="294"/>
      <c r="AJ470" s="294"/>
      <c r="AK470" s="294"/>
      <c r="AL470" s="294"/>
      <c r="AM470" s="294"/>
      <c r="AN470" s="294"/>
      <c r="AO470" s="294"/>
      <c r="AP470" s="294"/>
      <c r="AQ470" s="294"/>
      <c r="AR470" s="294"/>
      <c r="AS470" s="294"/>
      <c r="AT470" s="294"/>
      <c r="AU470" s="294"/>
      <c r="AV470" s="294"/>
      <c r="AW470" s="294"/>
      <c r="AX470" s="294"/>
      <c r="AY470" s="294"/>
      <c r="AZ470" s="294"/>
      <c r="BA470" s="294"/>
      <c r="BB470" s="294"/>
      <c r="BC470" s="294"/>
      <c r="BD470" s="294"/>
      <c r="BE470" s="294"/>
      <c r="BF470" s="294"/>
      <c r="BG470" s="294"/>
      <c r="BH470" s="294"/>
      <c r="BI470" s="294"/>
      <c r="BJ470" s="294"/>
      <c r="BK470" s="294"/>
      <c r="BL470" s="294"/>
      <c r="BM470" s="294"/>
      <c r="BN470" s="294"/>
      <c r="BO470" s="294"/>
    </row>
    <row r="471">
      <c r="A471" s="294"/>
      <c r="B471" s="333"/>
      <c r="D471" s="134"/>
      <c r="E471" s="294"/>
      <c r="I471" s="294"/>
      <c r="J471" s="294"/>
      <c r="N471" s="294"/>
      <c r="O471" s="294"/>
      <c r="P471" s="294"/>
      <c r="Q471" s="294"/>
      <c r="R471" s="294"/>
      <c r="S471" s="294"/>
      <c r="T471" s="294"/>
      <c r="U471" s="294"/>
      <c r="V471" s="294"/>
      <c r="W471" s="294"/>
      <c r="X471" s="294"/>
      <c r="Y471" s="294"/>
      <c r="Z471" s="294"/>
      <c r="AA471" s="294"/>
      <c r="AB471" s="294"/>
      <c r="AC471" s="294"/>
      <c r="AD471" s="294"/>
      <c r="AE471" s="294"/>
      <c r="AF471" s="294"/>
      <c r="AG471" s="294"/>
      <c r="AH471" s="294"/>
      <c r="AI471" s="294"/>
      <c r="AJ471" s="294"/>
      <c r="AK471" s="294"/>
      <c r="AL471" s="294"/>
      <c r="AM471" s="294"/>
      <c r="AN471" s="294"/>
      <c r="AO471" s="294"/>
      <c r="AP471" s="294"/>
      <c r="AQ471" s="294"/>
      <c r="AR471" s="294"/>
      <c r="AS471" s="294"/>
      <c r="AT471" s="294"/>
      <c r="AU471" s="294"/>
      <c r="AV471" s="294"/>
      <c r="AW471" s="294"/>
      <c r="AX471" s="294"/>
      <c r="AY471" s="294"/>
      <c r="AZ471" s="294"/>
      <c r="BA471" s="294"/>
      <c r="BB471" s="294"/>
      <c r="BC471" s="294"/>
      <c r="BD471" s="294"/>
      <c r="BE471" s="294"/>
      <c r="BF471" s="294"/>
      <c r="BG471" s="294"/>
      <c r="BH471" s="294"/>
      <c r="BI471" s="294"/>
      <c r="BJ471" s="294"/>
      <c r="BK471" s="294"/>
      <c r="BL471" s="294"/>
      <c r="BM471" s="294"/>
      <c r="BN471" s="294"/>
      <c r="BO471" s="294"/>
    </row>
    <row r="472">
      <c r="A472" s="294"/>
      <c r="B472" s="333"/>
      <c r="D472" s="134"/>
      <c r="E472" s="294"/>
      <c r="I472" s="294"/>
      <c r="J472" s="294"/>
      <c r="N472" s="294"/>
      <c r="O472" s="294"/>
      <c r="P472" s="294"/>
      <c r="Q472" s="294"/>
      <c r="R472" s="294"/>
      <c r="S472" s="294"/>
      <c r="T472" s="294"/>
      <c r="U472" s="294"/>
      <c r="V472" s="294"/>
      <c r="W472" s="294"/>
      <c r="X472" s="294"/>
      <c r="Y472" s="294"/>
      <c r="Z472" s="294"/>
      <c r="AA472" s="294"/>
      <c r="AB472" s="294"/>
      <c r="AC472" s="294"/>
      <c r="AD472" s="294"/>
      <c r="AE472" s="294"/>
      <c r="AF472" s="294"/>
      <c r="AG472" s="294"/>
      <c r="AH472" s="294"/>
      <c r="AI472" s="294"/>
      <c r="AJ472" s="294"/>
      <c r="AK472" s="294"/>
      <c r="AL472" s="294"/>
      <c r="AM472" s="294"/>
      <c r="AN472" s="294"/>
      <c r="AO472" s="294"/>
      <c r="AP472" s="294"/>
      <c r="AQ472" s="294"/>
      <c r="AR472" s="294"/>
      <c r="AS472" s="294"/>
      <c r="AT472" s="294"/>
      <c r="AU472" s="294"/>
      <c r="AV472" s="294"/>
      <c r="AW472" s="294"/>
      <c r="AX472" s="294"/>
      <c r="AY472" s="294"/>
      <c r="AZ472" s="294"/>
      <c r="BA472" s="294"/>
      <c r="BB472" s="294"/>
      <c r="BC472" s="294"/>
      <c r="BD472" s="294"/>
      <c r="BE472" s="294"/>
      <c r="BF472" s="294"/>
      <c r="BG472" s="294"/>
      <c r="BH472" s="294"/>
      <c r="BI472" s="294"/>
      <c r="BJ472" s="294"/>
      <c r="BK472" s="294"/>
      <c r="BL472" s="294"/>
      <c r="BM472" s="294"/>
      <c r="BN472" s="294"/>
      <c r="BO472" s="294"/>
    </row>
    <row r="473">
      <c r="A473" s="294"/>
      <c r="B473" s="333"/>
      <c r="D473" s="134"/>
      <c r="E473" s="294"/>
      <c r="I473" s="294"/>
      <c r="J473" s="294"/>
      <c r="N473" s="294"/>
      <c r="O473" s="294"/>
      <c r="P473" s="294"/>
      <c r="Q473" s="294"/>
      <c r="R473" s="294"/>
      <c r="S473" s="294"/>
      <c r="T473" s="294"/>
      <c r="U473" s="294"/>
      <c r="V473" s="294"/>
      <c r="W473" s="294"/>
      <c r="X473" s="294"/>
      <c r="Y473" s="294"/>
      <c r="Z473" s="294"/>
      <c r="AA473" s="294"/>
      <c r="AB473" s="294"/>
      <c r="AC473" s="294"/>
      <c r="AD473" s="294"/>
      <c r="AE473" s="294"/>
      <c r="AF473" s="294"/>
      <c r="AG473" s="294"/>
      <c r="AH473" s="294"/>
      <c r="AI473" s="294"/>
      <c r="AJ473" s="294"/>
      <c r="AK473" s="294"/>
      <c r="AL473" s="294"/>
      <c r="AM473" s="294"/>
      <c r="AN473" s="294"/>
      <c r="AO473" s="294"/>
      <c r="AP473" s="294"/>
      <c r="AQ473" s="294"/>
      <c r="AR473" s="294"/>
      <c r="AS473" s="294"/>
      <c r="AT473" s="294"/>
      <c r="AU473" s="294"/>
      <c r="AV473" s="294"/>
      <c r="AW473" s="294"/>
      <c r="AX473" s="294"/>
      <c r="AY473" s="294"/>
      <c r="AZ473" s="294"/>
      <c r="BA473" s="294"/>
      <c r="BB473" s="294"/>
      <c r="BC473" s="294"/>
      <c r="BD473" s="294"/>
      <c r="BE473" s="294"/>
      <c r="BF473" s="294"/>
      <c r="BG473" s="294"/>
      <c r="BH473" s="294"/>
      <c r="BI473" s="294"/>
      <c r="BJ473" s="294"/>
      <c r="BK473" s="294"/>
      <c r="BL473" s="294"/>
      <c r="BM473" s="294"/>
      <c r="BN473" s="294"/>
      <c r="BO473" s="294"/>
    </row>
    <row r="474">
      <c r="A474" s="294"/>
      <c r="B474" s="333"/>
      <c r="D474" s="134"/>
      <c r="E474" s="294"/>
      <c r="I474" s="294"/>
      <c r="J474" s="294"/>
      <c r="N474" s="294"/>
      <c r="O474" s="294"/>
      <c r="P474" s="294"/>
      <c r="Q474" s="294"/>
      <c r="R474" s="294"/>
      <c r="S474" s="294"/>
      <c r="T474" s="294"/>
      <c r="U474" s="294"/>
      <c r="V474" s="294"/>
      <c r="W474" s="294"/>
      <c r="X474" s="294"/>
      <c r="Y474" s="294"/>
      <c r="Z474" s="294"/>
      <c r="AA474" s="294"/>
      <c r="AB474" s="294"/>
      <c r="AC474" s="294"/>
      <c r="AD474" s="294"/>
      <c r="AE474" s="294"/>
      <c r="AF474" s="294"/>
      <c r="AG474" s="294"/>
      <c r="AH474" s="294"/>
      <c r="AI474" s="294"/>
      <c r="AJ474" s="294"/>
      <c r="AK474" s="294"/>
      <c r="AL474" s="294"/>
      <c r="AM474" s="294"/>
      <c r="AN474" s="294"/>
      <c r="AO474" s="294"/>
      <c r="AP474" s="294"/>
      <c r="AQ474" s="294"/>
      <c r="AR474" s="294"/>
      <c r="AS474" s="294"/>
      <c r="AT474" s="294"/>
      <c r="AU474" s="294"/>
      <c r="AV474" s="294"/>
      <c r="AW474" s="294"/>
      <c r="AX474" s="294"/>
      <c r="AY474" s="294"/>
      <c r="AZ474" s="294"/>
      <c r="BA474" s="294"/>
      <c r="BB474" s="294"/>
      <c r="BC474" s="294"/>
      <c r="BD474" s="294"/>
      <c r="BE474" s="294"/>
      <c r="BF474" s="294"/>
      <c r="BG474" s="294"/>
      <c r="BH474" s="294"/>
      <c r="BI474" s="294"/>
      <c r="BJ474" s="294"/>
      <c r="BK474" s="294"/>
      <c r="BL474" s="294"/>
      <c r="BM474" s="294"/>
      <c r="BN474" s="294"/>
      <c r="BO474" s="294"/>
    </row>
    <row r="475">
      <c r="A475" s="294"/>
      <c r="B475" s="333"/>
      <c r="D475" s="134"/>
      <c r="E475" s="294"/>
      <c r="I475" s="294"/>
      <c r="J475" s="294"/>
      <c r="N475" s="294"/>
      <c r="O475" s="294"/>
      <c r="P475" s="294"/>
      <c r="Q475" s="294"/>
      <c r="R475" s="294"/>
      <c r="S475" s="294"/>
      <c r="T475" s="294"/>
      <c r="U475" s="294"/>
      <c r="V475" s="294"/>
      <c r="W475" s="294"/>
      <c r="X475" s="294"/>
      <c r="Y475" s="294"/>
      <c r="Z475" s="294"/>
      <c r="AA475" s="294"/>
      <c r="AB475" s="294"/>
      <c r="AC475" s="294"/>
      <c r="AD475" s="294"/>
      <c r="AE475" s="294"/>
      <c r="AF475" s="294"/>
      <c r="AG475" s="294"/>
      <c r="AH475" s="294"/>
      <c r="AI475" s="294"/>
      <c r="AJ475" s="294"/>
      <c r="AK475" s="294"/>
      <c r="AL475" s="294"/>
      <c r="AM475" s="294"/>
      <c r="AN475" s="294"/>
      <c r="AO475" s="294"/>
      <c r="AP475" s="294"/>
      <c r="AQ475" s="294"/>
      <c r="AR475" s="294"/>
      <c r="AS475" s="294"/>
      <c r="AT475" s="294"/>
      <c r="AU475" s="294"/>
      <c r="AV475" s="294"/>
      <c r="AW475" s="294"/>
      <c r="AX475" s="294"/>
      <c r="AY475" s="294"/>
      <c r="AZ475" s="294"/>
      <c r="BA475" s="294"/>
      <c r="BB475" s="294"/>
      <c r="BC475" s="294"/>
      <c r="BD475" s="294"/>
      <c r="BE475" s="294"/>
      <c r="BF475" s="294"/>
      <c r="BG475" s="294"/>
      <c r="BH475" s="294"/>
      <c r="BI475" s="294"/>
      <c r="BJ475" s="294"/>
      <c r="BK475" s="294"/>
      <c r="BL475" s="294"/>
      <c r="BM475" s="294"/>
      <c r="BN475" s="294"/>
      <c r="BO475" s="294"/>
    </row>
    <row r="476">
      <c r="A476" s="294"/>
      <c r="B476" s="333"/>
      <c r="D476" s="134"/>
      <c r="E476" s="294"/>
      <c r="I476" s="294"/>
      <c r="J476" s="294"/>
      <c r="N476" s="294"/>
      <c r="O476" s="294"/>
      <c r="P476" s="294"/>
      <c r="Q476" s="294"/>
      <c r="R476" s="294"/>
      <c r="S476" s="294"/>
      <c r="T476" s="294"/>
      <c r="U476" s="294"/>
      <c r="V476" s="294"/>
      <c r="W476" s="294"/>
      <c r="X476" s="294"/>
      <c r="Y476" s="294"/>
      <c r="Z476" s="294"/>
      <c r="AA476" s="294"/>
      <c r="AB476" s="294"/>
      <c r="AC476" s="294"/>
      <c r="AD476" s="294"/>
      <c r="AE476" s="294"/>
      <c r="AF476" s="294"/>
      <c r="AG476" s="294"/>
      <c r="AH476" s="294"/>
      <c r="AI476" s="294"/>
      <c r="AJ476" s="294"/>
      <c r="AK476" s="294"/>
      <c r="AL476" s="294"/>
      <c r="AM476" s="294"/>
      <c r="AN476" s="294"/>
      <c r="AO476" s="294"/>
      <c r="AP476" s="294"/>
      <c r="AQ476" s="294"/>
      <c r="AR476" s="294"/>
      <c r="AS476" s="294"/>
      <c r="AT476" s="294"/>
      <c r="AU476" s="294"/>
      <c r="AV476" s="294"/>
      <c r="AW476" s="294"/>
      <c r="AX476" s="294"/>
      <c r="AY476" s="294"/>
      <c r="AZ476" s="294"/>
      <c r="BA476" s="294"/>
      <c r="BB476" s="294"/>
      <c r="BC476" s="294"/>
      <c r="BD476" s="294"/>
      <c r="BE476" s="294"/>
      <c r="BF476" s="294"/>
      <c r="BG476" s="294"/>
      <c r="BH476" s="294"/>
      <c r="BI476" s="294"/>
      <c r="BJ476" s="294"/>
      <c r="BK476" s="294"/>
      <c r="BL476" s="294"/>
      <c r="BM476" s="294"/>
      <c r="BN476" s="294"/>
      <c r="BO476" s="294"/>
    </row>
    <row r="477">
      <c r="A477" s="294"/>
      <c r="B477" s="333"/>
      <c r="D477" s="134"/>
      <c r="E477" s="294"/>
      <c r="I477" s="294"/>
      <c r="J477" s="294"/>
      <c r="N477" s="294"/>
      <c r="O477" s="294"/>
      <c r="P477" s="294"/>
      <c r="Q477" s="294"/>
      <c r="R477" s="294"/>
      <c r="S477" s="294"/>
      <c r="T477" s="294"/>
      <c r="U477" s="294"/>
      <c r="V477" s="294"/>
      <c r="W477" s="294"/>
      <c r="X477" s="294"/>
      <c r="Y477" s="294"/>
      <c r="Z477" s="294"/>
      <c r="AA477" s="294"/>
      <c r="AB477" s="294"/>
      <c r="AC477" s="294"/>
      <c r="AD477" s="294"/>
      <c r="AE477" s="294"/>
      <c r="AF477" s="294"/>
      <c r="AG477" s="294"/>
      <c r="AH477" s="294"/>
      <c r="AI477" s="294"/>
      <c r="AJ477" s="294"/>
      <c r="AK477" s="294"/>
      <c r="AL477" s="294"/>
      <c r="AM477" s="294"/>
      <c r="AN477" s="294"/>
      <c r="AO477" s="294"/>
      <c r="AP477" s="294"/>
      <c r="AQ477" s="294"/>
      <c r="AR477" s="294"/>
      <c r="AS477" s="294"/>
      <c r="AT477" s="294"/>
      <c r="AU477" s="294"/>
      <c r="AV477" s="294"/>
      <c r="AW477" s="294"/>
      <c r="AX477" s="294"/>
      <c r="AY477" s="294"/>
      <c r="AZ477" s="294"/>
      <c r="BA477" s="294"/>
      <c r="BB477" s="294"/>
      <c r="BC477" s="294"/>
      <c r="BD477" s="294"/>
      <c r="BE477" s="294"/>
      <c r="BF477" s="294"/>
      <c r="BG477" s="294"/>
      <c r="BH477" s="294"/>
      <c r="BI477" s="294"/>
      <c r="BJ477" s="294"/>
      <c r="BK477" s="294"/>
      <c r="BL477" s="294"/>
      <c r="BM477" s="294"/>
      <c r="BN477" s="294"/>
      <c r="BO477" s="294"/>
    </row>
    <row r="478">
      <c r="A478" s="294"/>
      <c r="B478" s="333"/>
      <c r="D478" s="134"/>
      <c r="E478" s="294"/>
      <c r="I478" s="294"/>
      <c r="J478" s="294"/>
      <c r="N478" s="294"/>
      <c r="O478" s="294"/>
      <c r="P478" s="294"/>
      <c r="Q478" s="294"/>
      <c r="R478" s="294"/>
      <c r="S478" s="294"/>
      <c r="T478" s="294"/>
      <c r="U478" s="294"/>
      <c r="V478" s="294"/>
      <c r="W478" s="294"/>
      <c r="X478" s="294"/>
      <c r="Y478" s="294"/>
      <c r="Z478" s="294"/>
      <c r="AA478" s="294"/>
      <c r="AB478" s="294"/>
      <c r="AC478" s="294"/>
      <c r="AD478" s="294"/>
      <c r="AE478" s="294"/>
      <c r="AF478" s="294"/>
      <c r="AG478" s="294"/>
      <c r="AH478" s="294"/>
      <c r="AI478" s="294"/>
      <c r="AJ478" s="294"/>
      <c r="AK478" s="294"/>
      <c r="AL478" s="294"/>
      <c r="AM478" s="294"/>
      <c r="AN478" s="294"/>
      <c r="AO478" s="294"/>
      <c r="AP478" s="294"/>
      <c r="AQ478" s="294"/>
      <c r="AR478" s="294"/>
      <c r="AS478" s="294"/>
      <c r="AT478" s="294"/>
      <c r="AU478" s="294"/>
      <c r="AV478" s="294"/>
      <c r="AW478" s="294"/>
      <c r="AX478" s="294"/>
      <c r="AY478" s="294"/>
      <c r="AZ478" s="294"/>
      <c r="BA478" s="294"/>
      <c r="BB478" s="294"/>
      <c r="BC478" s="294"/>
      <c r="BD478" s="294"/>
      <c r="BE478" s="294"/>
      <c r="BF478" s="294"/>
      <c r="BG478" s="294"/>
      <c r="BH478" s="294"/>
      <c r="BI478" s="294"/>
      <c r="BJ478" s="294"/>
      <c r="BK478" s="294"/>
      <c r="BL478" s="294"/>
      <c r="BM478" s="294"/>
      <c r="BN478" s="294"/>
      <c r="BO478" s="294"/>
    </row>
    <row r="479">
      <c r="A479" s="294"/>
      <c r="B479" s="333"/>
      <c r="D479" s="134"/>
      <c r="E479" s="294"/>
      <c r="I479" s="294"/>
      <c r="J479" s="294"/>
      <c r="N479" s="294"/>
      <c r="O479" s="294"/>
      <c r="P479" s="294"/>
      <c r="Q479" s="294"/>
      <c r="R479" s="294"/>
      <c r="S479" s="294"/>
      <c r="T479" s="294"/>
      <c r="U479" s="294"/>
      <c r="V479" s="294"/>
      <c r="W479" s="294"/>
      <c r="X479" s="294"/>
      <c r="Y479" s="294"/>
      <c r="Z479" s="294"/>
      <c r="AA479" s="294"/>
      <c r="AB479" s="294"/>
      <c r="AC479" s="294"/>
      <c r="AD479" s="294"/>
      <c r="AE479" s="294"/>
      <c r="AF479" s="294"/>
      <c r="AG479" s="294"/>
      <c r="AH479" s="294"/>
      <c r="AI479" s="294"/>
      <c r="AJ479" s="294"/>
      <c r="AK479" s="294"/>
      <c r="AL479" s="294"/>
      <c r="AM479" s="294"/>
      <c r="AN479" s="294"/>
      <c r="AO479" s="294"/>
      <c r="AP479" s="294"/>
      <c r="AQ479" s="294"/>
      <c r="AR479" s="294"/>
      <c r="AS479" s="294"/>
      <c r="AT479" s="294"/>
      <c r="AU479" s="294"/>
      <c r="AV479" s="294"/>
      <c r="AW479" s="294"/>
      <c r="AX479" s="294"/>
      <c r="AY479" s="294"/>
      <c r="AZ479" s="294"/>
      <c r="BA479" s="294"/>
      <c r="BB479" s="294"/>
      <c r="BC479" s="294"/>
      <c r="BD479" s="294"/>
      <c r="BE479" s="294"/>
      <c r="BF479" s="294"/>
      <c r="BG479" s="294"/>
      <c r="BH479" s="294"/>
      <c r="BI479" s="294"/>
      <c r="BJ479" s="294"/>
      <c r="BK479" s="294"/>
      <c r="BL479" s="294"/>
      <c r="BM479" s="294"/>
      <c r="BN479" s="294"/>
      <c r="BO479" s="294"/>
    </row>
    <row r="480">
      <c r="A480" s="294"/>
      <c r="B480" s="333"/>
      <c r="D480" s="134"/>
      <c r="E480" s="294"/>
      <c r="I480" s="294"/>
      <c r="J480" s="294"/>
      <c r="N480" s="294"/>
      <c r="O480" s="294"/>
      <c r="P480" s="294"/>
      <c r="Q480" s="294"/>
      <c r="R480" s="294"/>
      <c r="S480" s="294"/>
      <c r="T480" s="294"/>
      <c r="U480" s="294"/>
      <c r="V480" s="294"/>
      <c r="W480" s="294"/>
      <c r="X480" s="294"/>
      <c r="Y480" s="294"/>
      <c r="Z480" s="294"/>
      <c r="AA480" s="294"/>
      <c r="AB480" s="294"/>
      <c r="AC480" s="294"/>
      <c r="AD480" s="294"/>
      <c r="AE480" s="294"/>
      <c r="AF480" s="294"/>
      <c r="AG480" s="294"/>
      <c r="AH480" s="294"/>
      <c r="AI480" s="294"/>
      <c r="AJ480" s="294"/>
      <c r="AK480" s="294"/>
      <c r="AL480" s="294"/>
      <c r="AM480" s="294"/>
      <c r="AN480" s="294"/>
      <c r="AO480" s="294"/>
      <c r="AP480" s="294"/>
      <c r="AQ480" s="294"/>
      <c r="AR480" s="294"/>
      <c r="AS480" s="294"/>
      <c r="AT480" s="294"/>
      <c r="AU480" s="294"/>
      <c r="AV480" s="294"/>
      <c r="AW480" s="294"/>
      <c r="AX480" s="294"/>
      <c r="AY480" s="294"/>
      <c r="AZ480" s="294"/>
      <c r="BA480" s="294"/>
      <c r="BB480" s="294"/>
      <c r="BC480" s="294"/>
      <c r="BD480" s="294"/>
      <c r="BE480" s="294"/>
      <c r="BF480" s="294"/>
      <c r="BG480" s="294"/>
      <c r="BH480" s="294"/>
      <c r="BI480" s="294"/>
      <c r="BJ480" s="294"/>
      <c r="BK480" s="294"/>
      <c r="BL480" s="294"/>
      <c r="BM480" s="294"/>
      <c r="BN480" s="294"/>
      <c r="BO480" s="294"/>
    </row>
    <row r="481">
      <c r="A481" s="294"/>
      <c r="B481" s="333"/>
      <c r="D481" s="134"/>
      <c r="E481" s="294"/>
      <c r="I481" s="294"/>
      <c r="J481" s="294"/>
      <c r="N481" s="294"/>
      <c r="O481" s="294"/>
      <c r="P481" s="294"/>
      <c r="Q481" s="294"/>
      <c r="R481" s="294"/>
      <c r="S481" s="294"/>
      <c r="T481" s="294"/>
      <c r="U481" s="294"/>
      <c r="V481" s="294"/>
      <c r="W481" s="294"/>
      <c r="X481" s="294"/>
      <c r="Y481" s="294"/>
      <c r="Z481" s="294"/>
      <c r="AA481" s="294"/>
      <c r="AB481" s="294"/>
      <c r="AC481" s="294"/>
      <c r="AD481" s="294"/>
      <c r="AE481" s="294"/>
      <c r="AF481" s="294"/>
      <c r="AG481" s="294"/>
      <c r="AH481" s="294"/>
      <c r="AI481" s="294"/>
      <c r="AJ481" s="294"/>
      <c r="AK481" s="294"/>
      <c r="AL481" s="294"/>
      <c r="AM481" s="294"/>
      <c r="AN481" s="294"/>
      <c r="AO481" s="294"/>
      <c r="AP481" s="294"/>
      <c r="AQ481" s="294"/>
      <c r="AR481" s="294"/>
      <c r="AS481" s="294"/>
      <c r="AT481" s="294"/>
      <c r="AU481" s="294"/>
      <c r="AV481" s="294"/>
      <c r="AW481" s="294"/>
      <c r="AX481" s="294"/>
      <c r="AY481" s="294"/>
      <c r="AZ481" s="294"/>
      <c r="BA481" s="294"/>
      <c r="BB481" s="294"/>
      <c r="BC481" s="294"/>
      <c r="BD481" s="294"/>
      <c r="BE481" s="294"/>
      <c r="BF481" s="294"/>
      <c r="BG481" s="294"/>
      <c r="BH481" s="294"/>
      <c r="BI481" s="294"/>
      <c r="BJ481" s="294"/>
      <c r="BK481" s="294"/>
      <c r="BL481" s="294"/>
      <c r="BM481" s="294"/>
      <c r="BN481" s="294"/>
      <c r="BO481" s="294"/>
    </row>
    <row r="482">
      <c r="A482" s="294"/>
      <c r="B482" s="333"/>
      <c r="D482" s="134"/>
      <c r="E482" s="294"/>
      <c r="I482" s="294"/>
      <c r="J482" s="294"/>
      <c r="N482" s="294"/>
      <c r="O482" s="294"/>
      <c r="P482" s="294"/>
      <c r="Q482" s="294"/>
      <c r="R482" s="294"/>
      <c r="S482" s="294"/>
      <c r="T482" s="294"/>
      <c r="U482" s="294"/>
      <c r="V482" s="294"/>
      <c r="W482" s="294"/>
      <c r="X482" s="294"/>
      <c r="Y482" s="294"/>
      <c r="Z482" s="294"/>
      <c r="AA482" s="294"/>
      <c r="AB482" s="294"/>
      <c r="AC482" s="294"/>
      <c r="AD482" s="294"/>
      <c r="AE482" s="294"/>
      <c r="AF482" s="294"/>
      <c r="AG482" s="294"/>
      <c r="AH482" s="294"/>
      <c r="AI482" s="294"/>
      <c r="AJ482" s="294"/>
      <c r="AK482" s="294"/>
      <c r="AL482" s="294"/>
      <c r="AM482" s="294"/>
      <c r="AN482" s="294"/>
      <c r="AO482" s="294"/>
      <c r="AP482" s="294"/>
      <c r="AQ482" s="294"/>
      <c r="AR482" s="294"/>
      <c r="AS482" s="294"/>
      <c r="AT482" s="294"/>
      <c r="AU482" s="294"/>
      <c r="AV482" s="294"/>
      <c r="AW482" s="294"/>
      <c r="AX482" s="294"/>
      <c r="AY482" s="294"/>
      <c r="AZ482" s="294"/>
      <c r="BA482" s="294"/>
      <c r="BB482" s="294"/>
      <c r="BC482" s="294"/>
      <c r="BD482" s="294"/>
      <c r="BE482" s="294"/>
      <c r="BF482" s="294"/>
      <c r="BG482" s="294"/>
      <c r="BH482" s="294"/>
      <c r="BI482" s="294"/>
      <c r="BJ482" s="294"/>
      <c r="BK482" s="294"/>
      <c r="BL482" s="294"/>
      <c r="BM482" s="294"/>
      <c r="BN482" s="294"/>
      <c r="BO482" s="294"/>
    </row>
    <row r="483">
      <c r="A483" s="294"/>
      <c r="B483" s="333"/>
      <c r="D483" s="134"/>
      <c r="E483" s="294"/>
      <c r="I483" s="294"/>
      <c r="J483" s="294"/>
      <c r="N483" s="294"/>
      <c r="O483" s="294"/>
      <c r="P483" s="294"/>
      <c r="Q483" s="294"/>
      <c r="R483" s="294"/>
      <c r="S483" s="294"/>
      <c r="T483" s="294"/>
      <c r="U483" s="294"/>
      <c r="V483" s="294"/>
      <c r="W483" s="294"/>
      <c r="X483" s="294"/>
      <c r="Y483" s="294"/>
      <c r="Z483" s="294"/>
      <c r="AA483" s="294"/>
      <c r="AB483" s="294"/>
      <c r="AC483" s="294"/>
      <c r="AD483" s="294"/>
      <c r="AE483" s="294"/>
      <c r="AF483" s="294"/>
      <c r="AG483" s="294"/>
      <c r="AH483" s="294"/>
      <c r="AI483" s="294"/>
      <c r="AJ483" s="294"/>
      <c r="AK483" s="294"/>
      <c r="AL483" s="294"/>
      <c r="AM483" s="294"/>
      <c r="AN483" s="294"/>
      <c r="AO483" s="294"/>
      <c r="AP483" s="294"/>
      <c r="AQ483" s="294"/>
      <c r="AR483" s="294"/>
      <c r="AS483" s="294"/>
      <c r="AT483" s="294"/>
      <c r="AU483" s="294"/>
      <c r="AV483" s="294"/>
      <c r="AW483" s="294"/>
      <c r="AX483" s="294"/>
      <c r="AY483" s="294"/>
      <c r="AZ483" s="294"/>
      <c r="BA483" s="294"/>
      <c r="BB483" s="294"/>
      <c r="BC483" s="294"/>
      <c r="BD483" s="294"/>
      <c r="BE483" s="294"/>
      <c r="BF483" s="294"/>
      <c r="BG483" s="294"/>
      <c r="BH483" s="294"/>
      <c r="BI483" s="294"/>
      <c r="BJ483" s="294"/>
      <c r="BK483" s="294"/>
      <c r="BL483" s="294"/>
      <c r="BM483" s="294"/>
      <c r="BN483" s="294"/>
      <c r="BO483" s="294"/>
    </row>
    <row r="484">
      <c r="A484" s="294"/>
      <c r="B484" s="333"/>
      <c r="D484" s="134"/>
      <c r="E484" s="294"/>
      <c r="I484" s="294"/>
      <c r="J484" s="294"/>
      <c r="N484" s="294"/>
      <c r="O484" s="294"/>
      <c r="P484" s="294"/>
      <c r="Q484" s="294"/>
      <c r="R484" s="294"/>
      <c r="S484" s="294"/>
      <c r="T484" s="294"/>
      <c r="U484" s="294"/>
      <c r="V484" s="294"/>
      <c r="W484" s="294"/>
      <c r="X484" s="294"/>
      <c r="Y484" s="294"/>
      <c r="Z484" s="294"/>
      <c r="AA484" s="294"/>
      <c r="AB484" s="294"/>
      <c r="AC484" s="294"/>
      <c r="AD484" s="294"/>
      <c r="AE484" s="294"/>
      <c r="AF484" s="294"/>
      <c r="AG484" s="294"/>
      <c r="AH484" s="294"/>
      <c r="AI484" s="294"/>
      <c r="AJ484" s="294"/>
      <c r="AK484" s="294"/>
      <c r="AL484" s="294"/>
      <c r="AM484" s="294"/>
      <c r="AN484" s="294"/>
      <c r="AO484" s="294"/>
      <c r="AP484" s="294"/>
      <c r="AQ484" s="294"/>
      <c r="AR484" s="294"/>
      <c r="AS484" s="294"/>
      <c r="AT484" s="294"/>
      <c r="AU484" s="294"/>
      <c r="AV484" s="294"/>
      <c r="AW484" s="294"/>
      <c r="AX484" s="294"/>
      <c r="AY484" s="294"/>
      <c r="AZ484" s="294"/>
      <c r="BA484" s="294"/>
      <c r="BB484" s="294"/>
      <c r="BC484" s="294"/>
      <c r="BD484" s="294"/>
      <c r="BE484" s="294"/>
      <c r="BF484" s="294"/>
      <c r="BG484" s="294"/>
      <c r="BH484" s="294"/>
      <c r="BI484" s="294"/>
      <c r="BJ484" s="294"/>
      <c r="BK484" s="294"/>
      <c r="BL484" s="294"/>
      <c r="BM484" s="294"/>
      <c r="BN484" s="294"/>
      <c r="BO484" s="294"/>
    </row>
    <row r="485">
      <c r="A485" s="294"/>
      <c r="B485" s="333"/>
      <c r="D485" s="134"/>
      <c r="E485" s="294"/>
      <c r="I485" s="294"/>
      <c r="J485" s="294"/>
      <c r="N485" s="294"/>
      <c r="O485" s="294"/>
      <c r="P485" s="294"/>
      <c r="Q485" s="294"/>
      <c r="R485" s="294"/>
      <c r="S485" s="294"/>
      <c r="T485" s="294"/>
      <c r="U485" s="294"/>
      <c r="V485" s="294"/>
      <c r="W485" s="294"/>
      <c r="X485" s="294"/>
      <c r="Y485" s="294"/>
      <c r="Z485" s="294"/>
      <c r="AA485" s="294"/>
      <c r="AB485" s="294"/>
      <c r="AC485" s="294"/>
      <c r="AD485" s="294"/>
      <c r="AE485" s="294"/>
      <c r="AF485" s="294"/>
      <c r="AG485" s="294"/>
      <c r="AH485" s="294"/>
      <c r="AI485" s="294"/>
      <c r="AJ485" s="294"/>
      <c r="AK485" s="294"/>
      <c r="AL485" s="294"/>
      <c r="AM485" s="294"/>
      <c r="AN485" s="294"/>
      <c r="AO485" s="294"/>
      <c r="AP485" s="294"/>
      <c r="AQ485" s="294"/>
      <c r="AR485" s="294"/>
      <c r="AS485" s="294"/>
      <c r="AT485" s="294"/>
      <c r="AU485" s="294"/>
      <c r="AV485" s="294"/>
      <c r="AW485" s="294"/>
      <c r="AX485" s="294"/>
      <c r="AY485" s="294"/>
      <c r="AZ485" s="294"/>
      <c r="BA485" s="294"/>
      <c r="BB485" s="294"/>
      <c r="BC485" s="294"/>
      <c r="BD485" s="294"/>
      <c r="BE485" s="294"/>
      <c r="BF485" s="294"/>
      <c r="BG485" s="294"/>
      <c r="BH485" s="294"/>
      <c r="BI485" s="294"/>
      <c r="BJ485" s="294"/>
      <c r="BK485" s="294"/>
      <c r="BL485" s="294"/>
      <c r="BM485" s="294"/>
      <c r="BN485" s="294"/>
      <c r="BO485" s="294"/>
    </row>
    <row r="486">
      <c r="A486" s="294"/>
      <c r="B486" s="333"/>
      <c r="D486" s="134"/>
      <c r="E486" s="294"/>
      <c r="I486" s="294"/>
      <c r="J486" s="294"/>
      <c r="N486" s="294"/>
      <c r="O486" s="294"/>
      <c r="P486" s="294"/>
      <c r="Q486" s="294"/>
      <c r="R486" s="294"/>
      <c r="S486" s="294"/>
      <c r="T486" s="294"/>
      <c r="U486" s="294"/>
      <c r="V486" s="294"/>
      <c r="W486" s="294"/>
      <c r="X486" s="294"/>
      <c r="Y486" s="294"/>
      <c r="Z486" s="294"/>
      <c r="AA486" s="294"/>
      <c r="AB486" s="294"/>
      <c r="AC486" s="294"/>
      <c r="AD486" s="294"/>
      <c r="AE486" s="294"/>
      <c r="AF486" s="294"/>
      <c r="AG486" s="294"/>
      <c r="AH486" s="294"/>
      <c r="AI486" s="294"/>
      <c r="AJ486" s="294"/>
      <c r="AK486" s="294"/>
      <c r="AL486" s="294"/>
      <c r="AM486" s="294"/>
      <c r="AN486" s="294"/>
      <c r="AO486" s="294"/>
      <c r="AP486" s="294"/>
      <c r="AQ486" s="294"/>
      <c r="AR486" s="294"/>
      <c r="AS486" s="294"/>
      <c r="AT486" s="294"/>
      <c r="AU486" s="294"/>
      <c r="AV486" s="294"/>
      <c r="AW486" s="294"/>
      <c r="AX486" s="294"/>
      <c r="AY486" s="294"/>
      <c r="AZ486" s="294"/>
      <c r="BA486" s="294"/>
      <c r="BB486" s="294"/>
      <c r="BC486" s="294"/>
      <c r="BD486" s="294"/>
      <c r="BE486" s="294"/>
      <c r="BF486" s="294"/>
      <c r="BG486" s="294"/>
      <c r="BH486" s="294"/>
      <c r="BI486" s="294"/>
      <c r="BJ486" s="294"/>
      <c r="BK486" s="294"/>
      <c r="BL486" s="294"/>
      <c r="BM486" s="294"/>
      <c r="BN486" s="294"/>
      <c r="BO486" s="294"/>
    </row>
    <row r="487">
      <c r="A487" s="294"/>
      <c r="B487" s="333"/>
      <c r="D487" s="134"/>
      <c r="E487" s="294"/>
      <c r="I487" s="294"/>
      <c r="J487" s="294"/>
      <c r="N487" s="294"/>
      <c r="O487" s="294"/>
      <c r="P487" s="294"/>
      <c r="Q487" s="294"/>
      <c r="R487" s="294"/>
      <c r="S487" s="294"/>
      <c r="T487" s="294"/>
      <c r="U487" s="294"/>
      <c r="V487" s="294"/>
      <c r="W487" s="294"/>
      <c r="X487" s="294"/>
      <c r="Y487" s="294"/>
      <c r="Z487" s="294"/>
      <c r="AA487" s="294"/>
      <c r="AB487" s="294"/>
      <c r="AC487" s="294"/>
      <c r="AD487" s="294"/>
      <c r="AE487" s="294"/>
      <c r="AF487" s="294"/>
      <c r="AG487" s="294"/>
      <c r="AH487" s="294"/>
      <c r="AI487" s="294"/>
      <c r="AJ487" s="294"/>
      <c r="AK487" s="294"/>
      <c r="AL487" s="294"/>
      <c r="AM487" s="294"/>
      <c r="AN487" s="294"/>
      <c r="AO487" s="294"/>
      <c r="AP487" s="294"/>
      <c r="AQ487" s="294"/>
      <c r="AR487" s="294"/>
      <c r="AS487" s="294"/>
      <c r="AT487" s="294"/>
      <c r="AU487" s="294"/>
      <c r="AV487" s="294"/>
      <c r="AW487" s="294"/>
      <c r="AX487" s="294"/>
      <c r="AY487" s="294"/>
      <c r="AZ487" s="294"/>
      <c r="BA487" s="294"/>
      <c r="BB487" s="294"/>
      <c r="BC487" s="294"/>
      <c r="BD487" s="294"/>
      <c r="BE487" s="294"/>
      <c r="BF487" s="294"/>
      <c r="BG487" s="294"/>
      <c r="BH487" s="294"/>
      <c r="BI487" s="294"/>
      <c r="BJ487" s="294"/>
      <c r="BK487" s="294"/>
      <c r="BL487" s="294"/>
      <c r="BM487" s="294"/>
      <c r="BN487" s="294"/>
      <c r="BO487" s="294"/>
    </row>
    <row r="488">
      <c r="A488" s="294"/>
      <c r="B488" s="333"/>
      <c r="D488" s="134"/>
      <c r="E488" s="294"/>
      <c r="I488" s="294"/>
      <c r="J488" s="294"/>
      <c r="N488" s="294"/>
      <c r="O488" s="294"/>
      <c r="P488" s="294"/>
      <c r="Q488" s="294"/>
      <c r="R488" s="294"/>
      <c r="S488" s="294"/>
      <c r="T488" s="294"/>
      <c r="U488" s="294"/>
      <c r="V488" s="294"/>
      <c r="W488" s="294"/>
      <c r="X488" s="294"/>
      <c r="Y488" s="294"/>
      <c r="Z488" s="294"/>
      <c r="AA488" s="294"/>
      <c r="AB488" s="294"/>
      <c r="AC488" s="294"/>
      <c r="AD488" s="294"/>
      <c r="AE488" s="294"/>
      <c r="AF488" s="294"/>
      <c r="AG488" s="294"/>
      <c r="AH488" s="294"/>
      <c r="AI488" s="294"/>
      <c r="AJ488" s="294"/>
      <c r="AK488" s="294"/>
      <c r="AL488" s="294"/>
      <c r="AM488" s="294"/>
      <c r="AN488" s="294"/>
      <c r="AO488" s="294"/>
      <c r="AP488" s="294"/>
      <c r="AQ488" s="294"/>
      <c r="AR488" s="294"/>
      <c r="AS488" s="294"/>
      <c r="AT488" s="294"/>
      <c r="AU488" s="294"/>
      <c r="AV488" s="294"/>
      <c r="AW488" s="294"/>
      <c r="AX488" s="294"/>
      <c r="AY488" s="294"/>
      <c r="AZ488" s="294"/>
      <c r="BA488" s="294"/>
      <c r="BB488" s="294"/>
      <c r="BC488" s="294"/>
      <c r="BD488" s="294"/>
      <c r="BE488" s="294"/>
      <c r="BF488" s="294"/>
      <c r="BG488" s="294"/>
      <c r="BH488" s="294"/>
      <c r="BI488" s="294"/>
      <c r="BJ488" s="294"/>
      <c r="BK488" s="294"/>
      <c r="BL488" s="294"/>
      <c r="BM488" s="294"/>
      <c r="BN488" s="294"/>
      <c r="BO488" s="294"/>
    </row>
    <row r="489">
      <c r="A489" s="294"/>
      <c r="B489" s="333"/>
      <c r="D489" s="134"/>
      <c r="E489" s="294"/>
      <c r="I489" s="294"/>
      <c r="J489" s="294"/>
      <c r="N489" s="294"/>
      <c r="O489" s="294"/>
      <c r="P489" s="294"/>
      <c r="Q489" s="294"/>
      <c r="R489" s="294"/>
      <c r="S489" s="294"/>
      <c r="T489" s="294"/>
      <c r="U489" s="294"/>
      <c r="V489" s="294"/>
      <c r="W489" s="294"/>
      <c r="X489" s="294"/>
      <c r="Y489" s="294"/>
      <c r="Z489" s="294"/>
      <c r="AA489" s="294"/>
      <c r="AB489" s="294"/>
      <c r="AC489" s="294"/>
      <c r="AD489" s="294"/>
      <c r="AE489" s="294"/>
      <c r="AF489" s="294"/>
      <c r="AG489" s="294"/>
      <c r="AH489" s="294"/>
      <c r="AI489" s="294"/>
      <c r="AJ489" s="294"/>
      <c r="AK489" s="294"/>
      <c r="AL489" s="294"/>
      <c r="AM489" s="294"/>
      <c r="AN489" s="294"/>
      <c r="AO489" s="294"/>
      <c r="AP489" s="294"/>
      <c r="AQ489" s="294"/>
      <c r="AR489" s="294"/>
      <c r="AS489" s="294"/>
      <c r="AT489" s="294"/>
      <c r="AU489" s="294"/>
      <c r="AV489" s="294"/>
      <c r="AW489" s="294"/>
      <c r="AX489" s="294"/>
      <c r="AY489" s="294"/>
      <c r="AZ489" s="294"/>
      <c r="BA489" s="294"/>
      <c r="BB489" s="294"/>
      <c r="BC489" s="294"/>
      <c r="BD489" s="294"/>
      <c r="BE489" s="294"/>
      <c r="BF489" s="294"/>
      <c r="BG489" s="294"/>
      <c r="BH489" s="294"/>
      <c r="BI489" s="294"/>
      <c r="BJ489" s="294"/>
      <c r="BK489" s="294"/>
      <c r="BL489" s="294"/>
      <c r="BM489" s="294"/>
      <c r="BN489" s="294"/>
      <c r="BO489" s="294"/>
    </row>
    <row r="490">
      <c r="A490" s="294"/>
      <c r="B490" s="333"/>
      <c r="D490" s="134"/>
      <c r="E490" s="294"/>
      <c r="I490" s="294"/>
      <c r="J490" s="294"/>
      <c r="N490" s="294"/>
      <c r="O490" s="294"/>
      <c r="P490" s="294"/>
      <c r="Q490" s="294"/>
      <c r="R490" s="294"/>
      <c r="S490" s="294"/>
      <c r="T490" s="294"/>
      <c r="U490" s="294"/>
      <c r="V490" s="294"/>
      <c r="W490" s="294"/>
      <c r="X490" s="294"/>
      <c r="Y490" s="294"/>
      <c r="Z490" s="294"/>
      <c r="AA490" s="294"/>
      <c r="AB490" s="294"/>
      <c r="AC490" s="294"/>
      <c r="AD490" s="294"/>
      <c r="AE490" s="294"/>
      <c r="AF490" s="294"/>
      <c r="AG490" s="294"/>
      <c r="AH490" s="294"/>
      <c r="AI490" s="294"/>
      <c r="AJ490" s="294"/>
      <c r="AK490" s="294"/>
      <c r="AL490" s="294"/>
      <c r="AM490" s="294"/>
      <c r="AN490" s="294"/>
      <c r="AO490" s="294"/>
      <c r="AP490" s="294"/>
      <c r="AQ490" s="294"/>
      <c r="AR490" s="294"/>
      <c r="AS490" s="294"/>
      <c r="AT490" s="294"/>
      <c r="AU490" s="294"/>
      <c r="AV490" s="294"/>
      <c r="AW490" s="294"/>
      <c r="AX490" s="294"/>
      <c r="AY490" s="294"/>
      <c r="AZ490" s="294"/>
      <c r="BA490" s="294"/>
      <c r="BB490" s="294"/>
      <c r="BC490" s="294"/>
      <c r="BD490" s="294"/>
      <c r="BE490" s="294"/>
      <c r="BF490" s="294"/>
      <c r="BG490" s="294"/>
      <c r="BH490" s="294"/>
      <c r="BI490" s="294"/>
      <c r="BJ490" s="294"/>
      <c r="BK490" s="294"/>
      <c r="BL490" s="294"/>
      <c r="BM490" s="294"/>
      <c r="BN490" s="294"/>
      <c r="BO490" s="294"/>
    </row>
    <row r="491">
      <c r="A491" s="294"/>
      <c r="B491" s="333"/>
      <c r="D491" s="134"/>
      <c r="E491" s="294"/>
      <c r="I491" s="294"/>
      <c r="J491" s="294"/>
      <c r="N491" s="294"/>
      <c r="O491" s="294"/>
      <c r="P491" s="294"/>
      <c r="Q491" s="294"/>
      <c r="R491" s="294"/>
      <c r="S491" s="294"/>
      <c r="T491" s="294"/>
      <c r="U491" s="294"/>
      <c r="V491" s="294"/>
      <c r="W491" s="294"/>
      <c r="X491" s="294"/>
      <c r="Y491" s="294"/>
      <c r="Z491" s="294"/>
      <c r="AA491" s="294"/>
      <c r="AB491" s="294"/>
      <c r="AC491" s="294"/>
      <c r="AD491" s="294"/>
      <c r="AE491" s="294"/>
      <c r="AF491" s="294"/>
      <c r="AG491" s="294"/>
      <c r="AH491" s="294"/>
      <c r="AI491" s="294"/>
      <c r="AJ491" s="294"/>
      <c r="AK491" s="294"/>
      <c r="AL491" s="294"/>
      <c r="AM491" s="294"/>
      <c r="AN491" s="294"/>
      <c r="AO491" s="294"/>
      <c r="AP491" s="294"/>
      <c r="AQ491" s="294"/>
      <c r="AR491" s="294"/>
      <c r="AS491" s="294"/>
      <c r="AT491" s="294"/>
      <c r="AU491" s="294"/>
      <c r="AV491" s="294"/>
      <c r="AW491" s="294"/>
      <c r="AX491" s="294"/>
      <c r="AY491" s="294"/>
      <c r="AZ491" s="294"/>
      <c r="BA491" s="294"/>
      <c r="BB491" s="294"/>
      <c r="BC491" s="294"/>
      <c r="BD491" s="294"/>
      <c r="BE491" s="294"/>
      <c r="BF491" s="294"/>
      <c r="BG491" s="294"/>
      <c r="BH491" s="294"/>
      <c r="BI491" s="294"/>
      <c r="BJ491" s="294"/>
      <c r="BK491" s="294"/>
      <c r="BL491" s="294"/>
      <c r="BM491" s="294"/>
      <c r="BN491" s="294"/>
      <c r="BO491" s="294"/>
    </row>
    <row r="492">
      <c r="A492" s="294"/>
      <c r="B492" s="333"/>
      <c r="D492" s="134"/>
      <c r="E492" s="294"/>
      <c r="I492" s="294"/>
      <c r="J492" s="294"/>
      <c r="N492" s="294"/>
      <c r="O492" s="294"/>
      <c r="P492" s="294"/>
      <c r="Q492" s="294"/>
      <c r="R492" s="294"/>
      <c r="S492" s="294"/>
      <c r="T492" s="294"/>
      <c r="U492" s="294"/>
      <c r="V492" s="294"/>
      <c r="W492" s="294"/>
      <c r="X492" s="294"/>
      <c r="Y492" s="294"/>
      <c r="Z492" s="294"/>
      <c r="AA492" s="294"/>
      <c r="AB492" s="294"/>
      <c r="AC492" s="294"/>
      <c r="AD492" s="294"/>
      <c r="AE492" s="294"/>
      <c r="AF492" s="294"/>
      <c r="AG492" s="294"/>
      <c r="AH492" s="294"/>
      <c r="AI492" s="294"/>
      <c r="AJ492" s="294"/>
      <c r="AK492" s="294"/>
      <c r="AL492" s="294"/>
      <c r="AM492" s="294"/>
      <c r="AN492" s="294"/>
      <c r="AO492" s="294"/>
      <c r="AP492" s="294"/>
      <c r="AQ492" s="294"/>
      <c r="AR492" s="294"/>
      <c r="AS492" s="294"/>
      <c r="AT492" s="294"/>
      <c r="AU492" s="294"/>
      <c r="AV492" s="294"/>
      <c r="AW492" s="294"/>
      <c r="AX492" s="294"/>
      <c r="AY492" s="294"/>
      <c r="AZ492" s="294"/>
      <c r="BA492" s="294"/>
      <c r="BB492" s="294"/>
      <c r="BC492" s="294"/>
      <c r="BD492" s="294"/>
      <c r="BE492" s="294"/>
      <c r="BF492" s="294"/>
      <c r="BG492" s="294"/>
      <c r="BH492" s="294"/>
      <c r="BI492" s="294"/>
      <c r="BJ492" s="294"/>
      <c r="BK492" s="294"/>
      <c r="BL492" s="294"/>
      <c r="BM492" s="294"/>
      <c r="BN492" s="294"/>
      <c r="BO492" s="294"/>
    </row>
    <row r="493">
      <c r="A493" s="294"/>
      <c r="B493" s="333"/>
      <c r="D493" s="134"/>
      <c r="E493" s="294"/>
      <c r="I493" s="294"/>
      <c r="J493" s="294"/>
      <c r="N493" s="294"/>
      <c r="O493" s="294"/>
      <c r="P493" s="294"/>
      <c r="Q493" s="294"/>
      <c r="R493" s="294"/>
      <c r="S493" s="294"/>
      <c r="T493" s="294"/>
      <c r="U493" s="294"/>
      <c r="V493" s="294"/>
      <c r="W493" s="294"/>
      <c r="X493" s="294"/>
      <c r="Y493" s="294"/>
      <c r="Z493" s="294"/>
      <c r="AA493" s="294"/>
      <c r="AB493" s="294"/>
      <c r="AC493" s="294"/>
      <c r="AD493" s="294"/>
      <c r="AE493" s="294"/>
      <c r="AF493" s="294"/>
      <c r="AG493" s="294"/>
      <c r="AH493" s="294"/>
      <c r="AI493" s="294"/>
      <c r="AJ493" s="294"/>
      <c r="AK493" s="294"/>
      <c r="AL493" s="294"/>
      <c r="AM493" s="294"/>
      <c r="AN493" s="294"/>
      <c r="AO493" s="294"/>
      <c r="AP493" s="294"/>
      <c r="AQ493" s="294"/>
      <c r="AR493" s="294"/>
      <c r="AS493" s="294"/>
      <c r="AT493" s="294"/>
      <c r="AU493" s="294"/>
      <c r="AV493" s="294"/>
      <c r="AW493" s="294"/>
      <c r="AX493" s="294"/>
      <c r="AY493" s="294"/>
      <c r="AZ493" s="294"/>
      <c r="BA493" s="294"/>
      <c r="BB493" s="294"/>
      <c r="BC493" s="294"/>
      <c r="BD493" s="294"/>
      <c r="BE493" s="294"/>
      <c r="BF493" s="294"/>
      <c r="BG493" s="294"/>
      <c r="BH493" s="294"/>
      <c r="BI493" s="294"/>
      <c r="BJ493" s="294"/>
      <c r="BK493" s="294"/>
      <c r="BL493" s="294"/>
      <c r="BM493" s="294"/>
      <c r="BN493" s="294"/>
      <c r="BO493" s="294"/>
    </row>
    <row r="494">
      <c r="A494" s="294"/>
      <c r="B494" s="333"/>
      <c r="D494" s="134"/>
      <c r="E494" s="294"/>
      <c r="I494" s="294"/>
      <c r="J494" s="294"/>
      <c r="N494" s="294"/>
      <c r="O494" s="294"/>
      <c r="P494" s="294"/>
      <c r="Q494" s="294"/>
      <c r="R494" s="294"/>
      <c r="S494" s="294"/>
      <c r="T494" s="294"/>
      <c r="U494" s="294"/>
      <c r="V494" s="294"/>
      <c r="W494" s="294"/>
      <c r="X494" s="294"/>
      <c r="Y494" s="294"/>
      <c r="Z494" s="294"/>
      <c r="AA494" s="294"/>
      <c r="AB494" s="294"/>
      <c r="AC494" s="294"/>
      <c r="AD494" s="294"/>
      <c r="AE494" s="294"/>
      <c r="AF494" s="294"/>
      <c r="AG494" s="294"/>
      <c r="AH494" s="294"/>
      <c r="AI494" s="294"/>
      <c r="AJ494" s="294"/>
      <c r="AK494" s="294"/>
      <c r="AL494" s="294"/>
      <c r="AM494" s="294"/>
      <c r="AN494" s="294"/>
      <c r="AO494" s="294"/>
      <c r="AP494" s="294"/>
      <c r="AQ494" s="294"/>
      <c r="AR494" s="294"/>
      <c r="AS494" s="294"/>
      <c r="AT494" s="294"/>
      <c r="AU494" s="294"/>
      <c r="AV494" s="294"/>
      <c r="AW494" s="294"/>
      <c r="AX494" s="294"/>
      <c r="AY494" s="294"/>
      <c r="AZ494" s="294"/>
      <c r="BA494" s="294"/>
      <c r="BB494" s="294"/>
      <c r="BC494" s="294"/>
      <c r="BD494" s="294"/>
      <c r="BE494" s="294"/>
      <c r="BF494" s="294"/>
      <c r="BG494" s="294"/>
      <c r="BH494" s="294"/>
      <c r="BI494" s="294"/>
      <c r="BJ494" s="294"/>
      <c r="BK494" s="294"/>
      <c r="BL494" s="294"/>
      <c r="BM494" s="294"/>
      <c r="BN494" s="294"/>
      <c r="BO494" s="294"/>
    </row>
    <row r="495">
      <c r="A495" s="294"/>
      <c r="B495" s="333"/>
      <c r="D495" s="134"/>
      <c r="E495" s="294"/>
      <c r="I495" s="294"/>
      <c r="J495" s="294"/>
      <c r="N495" s="294"/>
      <c r="O495" s="294"/>
      <c r="P495" s="294"/>
      <c r="Q495" s="294"/>
      <c r="R495" s="294"/>
      <c r="S495" s="294"/>
      <c r="T495" s="294"/>
      <c r="U495" s="294"/>
      <c r="V495" s="294"/>
      <c r="W495" s="294"/>
      <c r="X495" s="294"/>
      <c r="Y495" s="294"/>
      <c r="Z495" s="294"/>
      <c r="AA495" s="294"/>
      <c r="AB495" s="294"/>
      <c r="AC495" s="294"/>
      <c r="AD495" s="294"/>
      <c r="AE495" s="294"/>
      <c r="AF495" s="294"/>
      <c r="AG495" s="294"/>
      <c r="AH495" s="294"/>
      <c r="AI495" s="294"/>
      <c r="AJ495" s="294"/>
      <c r="AK495" s="294"/>
      <c r="AL495" s="294"/>
      <c r="AM495" s="294"/>
      <c r="AN495" s="294"/>
      <c r="AO495" s="294"/>
      <c r="AP495" s="294"/>
      <c r="AQ495" s="294"/>
      <c r="AR495" s="294"/>
      <c r="AS495" s="294"/>
      <c r="AT495" s="294"/>
      <c r="AU495" s="294"/>
      <c r="AV495" s="294"/>
      <c r="AW495" s="294"/>
      <c r="AX495" s="294"/>
      <c r="AY495" s="294"/>
      <c r="AZ495" s="294"/>
      <c r="BA495" s="294"/>
      <c r="BB495" s="294"/>
      <c r="BC495" s="294"/>
      <c r="BD495" s="294"/>
      <c r="BE495" s="294"/>
      <c r="BF495" s="294"/>
      <c r="BG495" s="294"/>
      <c r="BH495" s="294"/>
      <c r="BI495" s="294"/>
      <c r="BJ495" s="294"/>
      <c r="BK495" s="294"/>
      <c r="BL495" s="294"/>
      <c r="BM495" s="294"/>
      <c r="BN495" s="294"/>
      <c r="BO495" s="294"/>
    </row>
    <row r="496">
      <c r="A496" s="294"/>
      <c r="B496" s="333"/>
      <c r="D496" s="134"/>
      <c r="E496" s="294"/>
      <c r="I496" s="294"/>
      <c r="J496" s="294"/>
      <c r="N496" s="294"/>
      <c r="O496" s="294"/>
      <c r="P496" s="294"/>
      <c r="Q496" s="294"/>
      <c r="R496" s="294"/>
      <c r="S496" s="294"/>
      <c r="T496" s="294"/>
      <c r="U496" s="294"/>
      <c r="V496" s="294"/>
      <c r="W496" s="294"/>
      <c r="X496" s="294"/>
      <c r="Y496" s="294"/>
      <c r="Z496" s="294"/>
      <c r="AA496" s="294"/>
      <c r="AB496" s="294"/>
      <c r="AC496" s="294"/>
      <c r="AD496" s="294"/>
      <c r="AE496" s="294"/>
      <c r="AF496" s="294"/>
      <c r="AG496" s="294"/>
      <c r="AH496" s="294"/>
      <c r="AI496" s="294"/>
      <c r="AJ496" s="294"/>
      <c r="AK496" s="294"/>
      <c r="AL496" s="294"/>
      <c r="AM496" s="294"/>
      <c r="AN496" s="294"/>
      <c r="AO496" s="294"/>
      <c r="AP496" s="294"/>
      <c r="AQ496" s="294"/>
      <c r="AR496" s="294"/>
      <c r="AS496" s="294"/>
      <c r="AT496" s="294"/>
      <c r="AU496" s="294"/>
      <c r="AV496" s="294"/>
      <c r="AW496" s="294"/>
      <c r="AX496" s="294"/>
      <c r="AY496" s="294"/>
      <c r="AZ496" s="294"/>
      <c r="BA496" s="294"/>
      <c r="BB496" s="294"/>
      <c r="BC496" s="294"/>
      <c r="BD496" s="294"/>
      <c r="BE496" s="294"/>
      <c r="BF496" s="294"/>
      <c r="BG496" s="294"/>
      <c r="BH496" s="294"/>
      <c r="BI496" s="294"/>
      <c r="BJ496" s="294"/>
      <c r="BK496" s="294"/>
      <c r="BL496" s="294"/>
      <c r="BM496" s="294"/>
      <c r="BN496" s="294"/>
      <c r="BO496" s="294"/>
    </row>
    <row r="497">
      <c r="A497" s="294"/>
      <c r="B497" s="333"/>
      <c r="D497" s="134"/>
      <c r="E497" s="294"/>
      <c r="I497" s="294"/>
      <c r="J497" s="294"/>
      <c r="N497" s="294"/>
      <c r="O497" s="294"/>
      <c r="P497" s="294"/>
      <c r="Q497" s="294"/>
      <c r="R497" s="294"/>
      <c r="S497" s="294"/>
      <c r="T497" s="294"/>
      <c r="U497" s="294"/>
      <c r="V497" s="294"/>
      <c r="W497" s="294"/>
      <c r="X497" s="294"/>
      <c r="Y497" s="294"/>
      <c r="Z497" s="294"/>
      <c r="AA497" s="294"/>
      <c r="AB497" s="294"/>
      <c r="AC497" s="294"/>
      <c r="AD497" s="294"/>
      <c r="AE497" s="294"/>
      <c r="AF497" s="294"/>
      <c r="AG497" s="294"/>
      <c r="AH497" s="294"/>
      <c r="AI497" s="294"/>
      <c r="AJ497" s="294"/>
      <c r="AK497" s="294"/>
      <c r="AL497" s="294"/>
      <c r="AM497" s="294"/>
      <c r="AN497" s="294"/>
      <c r="AO497" s="294"/>
      <c r="AP497" s="294"/>
      <c r="AQ497" s="294"/>
      <c r="AR497" s="294"/>
      <c r="AS497" s="294"/>
      <c r="AT497" s="294"/>
      <c r="AU497" s="294"/>
      <c r="AV497" s="294"/>
      <c r="AW497" s="294"/>
      <c r="AX497" s="294"/>
      <c r="AY497" s="294"/>
      <c r="AZ497" s="294"/>
      <c r="BA497" s="294"/>
      <c r="BB497" s="294"/>
      <c r="BC497" s="294"/>
      <c r="BD497" s="294"/>
      <c r="BE497" s="294"/>
      <c r="BF497" s="294"/>
      <c r="BG497" s="294"/>
      <c r="BH497" s="294"/>
      <c r="BI497" s="294"/>
      <c r="BJ497" s="294"/>
      <c r="BK497" s="294"/>
      <c r="BL497" s="294"/>
      <c r="BM497" s="294"/>
      <c r="BN497" s="294"/>
      <c r="BO497" s="294"/>
    </row>
    <row r="498">
      <c r="A498" s="294"/>
      <c r="B498" s="333"/>
      <c r="D498" s="134"/>
      <c r="E498" s="294"/>
      <c r="I498" s="294"/>
      <c r="J498" s="294"/>
      <c r="N498" s="294"/>
      <c r="O498" s="294"/>
      <c r="P498" s="294"/>
      <c r="Q498" s="294"/>
      <c r="R498" s="294"/>
      <c r="S498" s="294"/>
      <c r="T498" s="294"/>
      <c r="U498" s="294"/>
      <c r="V498" s="294"/>
      <c r="W498" s="294"/>
      <c r="X498" s="294"/>
      <c r="Y498" s="294"/>
      <c r="Z498" s="294"/>
      <c r="AA498" s="294"/>
      <c r="AB498" s="294"/>
      <c r="AC498" s="294"/>
      <c r="AD498" s="294"/>
      <c r="AE498" s="294"/>
      <c r="AF498" s="294"/>
      <c r="AG498" s="294"/>
      <c r="AH498" s="294"/>
      <c r="AI498" s="294"/>
      <c r="AJ498" s="294"/>
      <c r="AK498" s="294"/>
      <c r="AL498" s="294"/>
      <c r="AM498" s="294"/>
      <c r="AN498" s="294"/>
      <c r="AO498" s="294"/>
      <c r="AP498" s="294"/>
      <c r="AQ498" s="294"/>
      <c r="AR498" s="294"/>
      <c r="AS498" s="294"/>
      <c r="AT498" s="294"/>
      <c r="AU498" s="294"/>
      <c r="AV498" s="294"/>
      <c r="AW498" s="294"/>
      <c r="AX498" s="294"/>
      <c r="AY498" s="294"/>
      <c r="AZ498" s="294"/>
      <c r="BA498" s="294"/>
      <c r="BB498" s="294"/>
      <c r="BC498" s="294"/>
      <c r="BD498" s="294"/>
      <c r="BE498" s="294"/>
      <c r="BF498" s="294"/>
      <c r="BG498" s="294"/>
      <c r="BH498" s="294"/>
      <c r="BI498" s="294"/>
      <c r="BJ498" s="294"/>
      <c r="BK498" s="294"/>
      <c r="BL498" s="294"/>
      <c r="BM498" s="294"/>
      <c r="BN498" s="294"/>
      <c r="BO498" s="294"/>
    </row>
    <row r="499">
      <c r="A499" s="294"/>
      <c r="B499" s="333"/>
      <c r="D499" s="134"/>
      <c r="E499" s="294"/>
      <c r="I499" s="294"/>
      <c r="J499" s="294"/>
      <c r="N499" s="294"/>
      <c r="O499" s="294"/>
      <c r="P499" s="294"/>
      <c r="Q499" s="294"/>
      <c r="R499" s="294"/>
      <c r="S499" s="294"/>
      <c r="T499" s="294"/>
      <c r="U499" s="294"/>
      <c r="V499" s="294"/>
      <c r="W499" s="294"/>
      <c r="X499" s="294"/>
      <c r="Y499" s="294"/>
      <c r="Z499" s="294"/>
      <c r="AA499" s="294"/>
      <c r="AB499" s="294"/>
      <c r="AC499" s="294"/>
      <c r="AD499" s="294"/>
      <c r="AE499" s="294"/>
      <c r="AF499" s="294"/>
      <c r="AG499" s="294"/>
      <c r="AH499" s="294"/>
      <c r="AI499" s="294"/>
      <c r="AJ499" s="294"/>
      <c r="AK499" s="294"/>
      <c r="AL499" s="294"/>
      <c r="AM499" s="294"/>
      <c r="AN499" s="294"/>
      <c r="AO499" s="294"/>
      <c r="AP499" s="294"/>
      <c r="AQ499" s="294"/>
      <c r="AR499" s="294"/>
      <c r="AS499" s="294"/>
      <c r="AT499" s="294"/>
      <c r="AU499" s="294"/>
      <c r="AV499" s="294"/>
      <c r="AW499" s="294"/>
      <c r="AX499" s="294"/>
      <c r="AY499" s="294"/>
      <c r="AZ499" s="294"/>
      <c r="BA499" s="294"/>
      <c r="BB499" s="294"/>
      <c r="BC499" s="294"/>
      <c r="BD499" s="294"/>
      <c r="BE499" s="294"/>
      <c r="BF499" s="294"/>
      <c r="BG499" s="294"/>
      <c r="BH499" s="294"/>
      <c r="BI499" s="294"/>
      <c r="BJ499" s="294"/>
      <c r="BK499" s="294"/>
      <c r="BL499" s="294"/>
      <c r="BM499" s="294"/>
      <c r="BN499" s="294"/>
      <c r="BO499" s="294"/>
    </row>
    <row r="500">
      <c r="A500" s="294"/>
      <c r="B500" s="333"/>
      <c r="D500" s="134"/>
      <c r="E500" s="294"/>
      <c r="I500" s="294"/>
      <c r="J500" s="294"/>
      <c r="N500" s="294"/>
      <c r="O500" s="294"/>
      <c r="P500" s="294"/>
      <c r="Q500" s="294"/>
      <c r="R500" s="294"/>
      <c r="S500" s="294"/>
      <c r="T500" s="294"/>
      <c r="U500" s="294"/>
      <c r="V500" s="294"/>
      <c r="W500" s="294"/>
      <c r="X500" s="294"/>
      <c r="Y500" s="294"/>
      <c r="Z500" s="294"/>
      <c r="AA500" s="294"/>
      <c r="AB500" s="294"/>
      <c r="AC500" s="294"/>
      <c r="AD500" s="294"/>
      <c r="AE500" s="294"/>
      <c r="AF500" s="294"/>
      <c r="AG500" s="294"/>
      <c r="AH500" s="294"/>
      <c r="AI500" s="294"/>
      <c r="AJ500" s="294"/>
      <c r="AK500" s="294"/>
      <c r="AL500" s="294"/>
      <c r="AM500" s="294"/>
      <c r="AN500" s="294"/>
      <c r="AO500" s="294"/>
      <c r="AP500" s="294"/>
      <c r="AQ500" s="294"/>
      <c r="AR500" s="294"/>
      <c r="AS500" s="294"/>
      <c r="AT500" s="294"/>
      <c r="AU500" s="294"/>
      <c r="AV500" s="294"/>
      <c r="AW500" s="294"/>
      <c r="AX500" s="294"/>
      <c r="AY500" s="294"/>
      <c r="AZ500" s="294"/>
      <c r="BA500" s="294"/>
      <c r="BB500" s="294"/>
      <c r="BC500" s="294"/>
      <c r="BD500" s="294"/>
      <c r="BE500" s="294"/>
      <c r="BF500" s="294"/>
      <c r="BG500" s="294"/>
      <c r="BH500" s="294"/>
      <c r="BI500" s="294"/>
      <c r="BJ500" s="294"/>
      <c r="BK500" s="294"/>
      <c r="BL500" s="294"/>
      <c r="BM500" s="294"/>
      <c r="BN500" s="294"/>
      <c r="BO500" s="294"/>
    </row>
    <row r="501">
      <c r="A501" s="294"/>
      <c r="B501" s="333"/>
      <c r="D501" s="134"/>
      <c r="E501" s="294"/>
      <c r="I501" s="294"/>
      <c r="J501" s="294"/>
      <c r="N501" s="294"/>
      <c r="O501" s="294"/>
      <c r="P501" s="294"/>
      <c r="Q501" s="294"/>
      <c r="R501" s="294"/>
      <c r="S501" s="294"/>
      <c r="T501" s="294"/>
      <c r="U501" s="294"/>
      <c r="V501" s="294"/>
      <c r="W501" s="294"/>
      <c r="X501" s="294"/>
      <c r="Y501" s="294"/>
      <c r="Z501" s="294"/>
      <c r="AA501" s="294"/>
      <c r="AB501" s="294"/>
      <c r="AC501" s="294"/>
      <c r="AD501" s="294"/>
      <c r="AE501" s="294"/>
      <c r="AF501" s="294"/>
      <c r="AG501" s="294"/>
      <c r="AH501" s="294"/>
      <c r="AI501" s="294"/>
      <c r="AJ501" s="294"/>
      <c r="AK501" s="294"/>
      <c r="AL501" s="294"/>
      <c r="AM501" s="294"/>
      <c r="AN501" s="294"/>
      <c r="AO501" s="294"/>
      <c r="AP501" s="294"/>
      <c r="AQ501" s="294"/>
      <c r="AR501" s="294"/>
      <c r="AS501" s="294"/>
      <c r="AT501" s="294"/>
      <c r="AU501" s="294"/>
      <c r="AV501" s="294"/>
      <c r="AW501" s="294"/>
      <c r="AX501" s="294"/>
      <c r="AY501" s="294"/>
      <c r="AZ501" s="294"/>
      <c r="BA501" s="294"/>
      <c r="BB501" s="294"/>
      <c r="BC501" s="294"/>
      <c r="BD501" s="294"/>
      <c r="BE501" s="294"/>
      <c r="BF501" s="294"/>
      <c r="BG501" s="294"/>
      <c r="BH501" s="294"/>
      <c r="BI501" s="294"/>
      <c r="BJ501" s="294"/>
      <c r="BK501" s="294"/>
      <c r="BL501" s="294"/>
      <c r="BM501" s="294"/>
      <c r="BN501" s="294"/>
      <c r="BO501" s="294"/>
    </row>
    <row r="502">
      <c r="A502" s="294"/>
      <c r="B502" s="333"/>
      <c r="D502" s="134"/>
      <c r="E502" s="294"/>
      <c r="I502" s="294"/>
      <c r="J502" s="294"/>
      <c r="N502" s="294"/>
      <c r="O502" s="294"/>
      <c r="P502" s="294"/>
      <c r="Q502" s="294"/>
      <c r="R502" s="294"/>
      <c r="S502" s="294"/>
      <c r="T502" s="294"/>
      <c r="U502" s="294"/>
      <c r="V502" s="294"/>
      <c r="W502" s="294"/>
      <c r="X502" s="294"/>
      <c r="Y502" s="294"/>
      <c r="Z502" s="294"/>
      <c r="AA502" s="294"/>
      <c r="AB502" s="294"/>
      <c r="AC502" s="294"/>
      <c r="AD502" s="294"/>
      <c r="AE502" s="294"/>
      <c r="AF502" s="294"/>
      <c r="AG502" s="294"/>
      <c r="AH502" s="294"/>
      <c r="AI502" s="294"/>
      <c r="AJ502" s="294"/>
      <c r="AK502" s="294"/>
      <c r="AL502" s="294"/>
      <c r="AM502" s="294"/>
      <c r="AN502" s="294"/>
      <c r="AO502" s="294"/>
      <c r="AP502" s="294"/>
      <c r="AQ502" s="294"/>
      <c r="AR502" s="294"/>
      <c r="AS502" s="294"/>
      <c r="AT502" s="294"/>
      <c r="AU502" s="294"/>
      <c r="AV502" s="294"/>
      <c r="AW502" s="294"/>
      <c r="AX502" s="294"/>
      <c r="AY502" s="294"/>
      <c r="AZ502" s="294"/>
      <c r="BA502" s="294"/>
      <c r="BB502" s="294"/>
      <c r="BC502" s="294"/>
      <c r="BD502" s="294"/>
      <c r="BE502" s="294"/>
      <c r="BF502" s="294"/>
      <c r="BG502" s="294"/>
      <c r="BH502" s="294"/>
      <c r="BI502" s="294"/>
      <c r="BJ502" s="294"/>
      <c r="BK502" s="294"/>
      <c r="BL502" s="294"/>
      <c r="BM502" s="294"/>
      <c r="BN502" s="294"/>
      <c r="BO502" s="294"/>
    </row>
    <row r="503">
      <c r="A503" s="294"/>
      <c r="B503" s="333"/>
      <c r="D503" s="134"/>
      <c r="E503" s="294"/>
      <c r="I503" s="294"/>
      <c r="J503" s="294"/>
      <c r="N503" s="294"/>
      <c r="O503" s="294"/>
      <c r="P503" s="294"/>
      <c r="Q503" s="294"/>
      <c r="R503" s="294"/>
      <c r="S503" s="294"/>
      <c r="T503" s="294"/>
      <c r="U503" s="294"/>
      <c r="V503" s="294"/>
      <c r="W503" s="294"/>
      <c r="X503" s="294"/>
      <c r="Y503" s="294"/>
      <c r="Z503" s="294"/>
      <c r="AA503" s="294"/>
      <c r="AB503" s="294"/>
      <c r="AC503" s="294"/>
      <c r="AD503" s="294"/>
      <c r="AE503" s="294"/>
      <c r="AF503" s="294"/>
      <c r="AG503" s="294"/>
      <c r="AH503" s="294"/>
      <c r="AI503" s="294"/>
      <c r="AJ503" s="294"/>
      <c r="AK503" s="294"/>
      <c r="AL503" s="294"/>
      <c r="AM503" s="294"/>
      <c r="AN503" s="294"/>
      <c r="AO503" s="294"/>
      <c r="AP503" s="294"/>
      <c r="AQ503" s="294"/>
      <c r="AR503" s="294"/>
      <c r="AS503" s="294"/>
      <c r="AT503" s="294"/>
      <c r="AU503" s="294"/>
      <c r="AV503" s="294"/>
      <c r="AW503" s="294"/>
      <c r="AX503" s="294"/>
      <c r="AY503" s="294"/>
      <c r="AZ503" s="294"/>
      <c r="BA503" s="294"/>
      <c r="BB503" s="294"/>
      <c r="BC503" s="294"/>
      <c r="BD503" s="294"/>
      <c r="BE503" s="294"/>
      <c r="BF503" s="294"/>
      <c r="BG503" s="294"/>
      <c r="BH503" s="294"/>
      <c r="BI503" s="294"/>
      <c r="BJ503" s="294"/>
      <c r="BK503" s="294"/>
      <c r="BL503" s="294"/>
      <c r="BM503" s="294"/>
      <c r="BN503" s="294"/>
      <c r="BO503" s="294"/>
    </row>
    <row r="504">
      <c r="A504" s="294"/>
      <c r="B504" s="333"/>
      <c r="D504" s="134"/>
      <c r="E504" s="294"/>
      <c r="I504" s="294"/>
      <c r="J504" s="294"/>
      <c r="N504" s="294"/>
      <c r="O504" s="294"/>
      <c r="P504" s="294"/>
      <c r="Q504" s="294"/>
      <c r="R504" s="294"/>
      <c r="S504" s="294"/>
      <c r="T504" s="294"/>
      <c r="U504" s="294"/>
      <c r="V504" s="294"/>
      <c r="W504" s="294"/>
      <c r="X504" s="294"/>
      <c r="Y504" s="294"/>
      <c r="Z504" s="294"/>
      <c r="AA504" s="294"/>
      <c r="AB504" s="294"/>
      <c r="AC504" s="294"/>
      <c r="AD504" s="294"/>
      <c r="AE504" s="294"/>
      <c r="AF504" s="294"/>
      <c r="AG504" s="294"/>
      <c r="AH504" s="294"/>
      <c r="AI504" s="294"/>
      <c r="AJ504" s="294"/>
      <c r="AK504" s="294"/>
      <c r="AL504" s="294"/>
      <c r="AM504" s="294"/>
      <c r="AN504" s="294"/>
      <c r="AO504" s="294"/>
      <c r="AP504" s="294"/>
      <c r="AQ504" s="294"/>
      <c r="AR504" s="294"/>
      <c r="AS504" s="294"/>
      <c r="AT504" s="294"/>
      <c r="AU504" s="294"/>
      <c r="AV504" s="294"/>
      <c r="AW504" s="294"/>
      <c r="AX504" s="294"/>
      <c r="AY504" s="294"/>
      <c r="AZ504" s="294"/>
      <c r="BA504" s="294"/>
      <c r="BB504" s="294"/>
      <c r="BC504" s="294"/>
      <c r="BD504" s="294"/>
      <c r="BE504" s="294"/>
      <c r="BF504" s="294"/>
      <c r="BG504" s="294"/>
      <c r="BH504" s="294"/>
      <c r="BI504" s="294"/>
      <c r="BJ504" s="294"/>
      <c r="BK504" s="294"/>
      <c r="BL504" s="294"/>
      <c r="BM504" s="294"/>
      <c r="BN504" s="294"/>
      <c r="BO504" s="294"/>
    </row>
    <row r="505">
      <c r="A505" s="294"/>
      <c r="B505" s="333"/>
      <c r="D505" s="134"/>
      <c r="E505" s="294"/>
      <c r="I505" s="294"/>
      <c r="J505" s="294"/>
      <c r="N505" s="294"/>
      <c r="O505" s="294"/>
      <c r="P505" s="294"/>
      <c r="Q505" s="294"/>
      <c r="R505" s="294"/>
      <c r="S505" s="294"/>
      <c r="T505" s="294"/>
      <c r="U505" s="294"/>
      <c r="V505" s="294"/>
      <c r="W505" s="294"/>
      <c r="X505" s="294"/>
      <c r="Y505" s="294"/>
      <c r="Z505" s="294"/>
      <c r="AA505" s="294"/>
      <c r="AB505" s="294"/>
      <c r="AC505" s="294"/>
      <c r="AD505" s="294"/>
      <c r="AE505" s="294"/>
      <c r="AF505" s="294"/>
      <c r="AG505" s="294"/>
      <c r="AH505" s="294"/>
      <c r="AI505" s="294"/>
      <c r="AJ505" s="294"/>
      <c r="AK505" s="294"/>
      <c r="AL505" s="294"/>
      <c r="AM505" s="294"/>
      <c r="AN505" s="294"/>
      <c r="AO505" s="294"/>
      <c r="AP505" s="294"/>
      <c r="AQ505" s="294"/>
      <c r="AR505" s="294"/>
      <c r="AS505" s="294"/>
      <c r="AT505" s="294"/>
      <c r="AU505" s="294"/>
      <c r="AV505" s="294"/>
      <c r="AW505" s="294"/>
      <c r="AX505" s="294"/>
      <c r="AY505" s="294"/>
      <c r="AZ505" s="294"/>
      <c r="BA505" s="294"/>
      <c r="BB505" s="294"/>
      <c r="BC505" s="294"/>
      <c r="BD505" s="294"/>
      <c r="BE505" s="294"/>
      <c r="BF505" s="294"/>
      <c r="BG505" s="294"/>
      <c r="BH505" s="294"/>
      <c r="BI505" s="294"/>
      <c r="BJ505" s="294"/>
      <c r="BK505" s="294"/>
      <c r="BL505" s="294"/>
      <c r="BM505" s="294"/>
      <c r="BN505" s="294"/>
      <c r="BO505" s="294"/>
    </row>
    <row r="506">
      <c r="A506" s="294"/>
      <c r="B506" s="333"/>
      <c r="D506" s="134"/>
      <c r="E506" s="294"/>
      <c r="I506" s="294"/>
      <c r="J506" s="294"/>
      <c r="N506" s="294"/>
      <c r="O506" s="294"/>
      <c r="P506" s="294"/>
      <c r="Q506" s="294"/>
      <c r="R506" s="294"/>
      <c r="S506" s="294"/>
      <c r="T506" s="294"/>
      <c r="U506" s="294"/>
      <c r="V506" s="294"/>
      <c r="W506" s="294"/>
      <c r="X506" s="294"/>
      <c r="Y506" s="294"/>
      <c r="Z506" s="294"/>
      <c r="AA506" s="294"/>
      <c r="AB506" s="294"/>
      <c r="AC506" s="294"/>
      <c r="AD506" s="294"/>
      <c r="AE506" s="294"/>
      <c r="AF506" s="294"/>
      <c r="AG506" s="294"/>
      <c r="AH506" s="294"/>
      <c r="AI506" s="294"/>
      <c r="AJ506" s="294"/>
      <c r="AK506" s="294"/>
      <c r="AL506" s="294"/>
      <c r="AM506" s="294"/>
      <c r="AN506" s="294"/>
      <c r="AO506" s="294"/>
      <c r="AP506" s="294"/>
      <c r="AQ506" s="294"/>
      <c r="AR506" s="294"/>
      <c r="AS506" s="294"/>
      <c r="AT506" s="294"/>
      <c r="AU506" s="294"/>
      <c r="AV506" s="294"/>
      <c r="AW506" s="294"/>
      <c r="AX506" s="294"/>
      <c r="AY506" s="294"/>
      <c r="AZ506" s="294"/>
      <c r="BA506" s="294"/>
      <c r="BB506" s="294"/>
      <c r="BC506" s="294"/>
      <c r="BD506" s="294"/>
      <c r="BE506" s="294"/>
      <c r="BF506" s="294"/>
      <c r="BG506" s="294"/>
      <c r="BH506" s="294"/>
      <c r="BI506" s="294"/>
      <c r="BJ506" s="294"/>
      <c r="BK506" s="294"/>
      <c r="BL506" s="294"/>
      <c r="BM506" s="294"/>
      <c r="BN506" s="294"/>
      <c r="BO506" s="294"/>
    </row>
    <row r="507">
      <c r="A507" s="294"/>
      <c r="B507" s="333"/>
      <c r="D507" s="134"/>
      <c r="E507" s="294"/>
      <c r="I507" s="294"/>
      <c r="J507" s="294"/>
      <c r="N507" s="294"/>
      <c r="O507" s="294"/>
      <c r="P507" s="294"/>
      <c r="Q507" s="294"/>
      <c r="R507" s="294"/>
      <c r="S507" s="294"/>
      <c r="T507" s="294"/>
      <c r="U507" s="294"/>
      <c r="V507" s="294"/>
      <c r="W507" s="294"/>
      <c r="X507" s="294"/>
      <c r="Y507" s="294"/>
      <c r="Z507" s="294"/>
      <c r="AA507" s="294"/>
      <c r="AB507" s="294"/>
      <c r="AC507" s="294"/>
      <c r="AD507" s="294"/>
      <c r="AE507" s="294"/>
      <c r="AF507" s="294"/>
      <c r="AG507" s="294"/>
      <c r="AH507" s="294"/>
      <c r="AI507" s="294"/>
      <c r="AJ507" s="294"/>
      <c r="AK507" s="294"/>
      <c r="AL507" s="294"/>
      <c r="AM507" s="294"/>
      <c r="AN507" s="294"/>
      <c r="AO507" s="294"/>
      <c r="AP507" s="294"/>
      <c r="AQ507" s="294"/>
      <c r="AR507" s="294"/>
      <c r="AS507" s="294"/>
      <c r="AT507" s="294"/>
      <c r="AU507" s="294"/>
      <c r="AV507" s="294"/>
      <c r="AW507" s="294"/>
      <c r="AX507" s="294"/>
      <c r="AY507" s="294"/>
      <c r="AZ507" s="294"/>
      <c r="BA507" s="294"/>
      <c r="BB507" s="294"/>
      <c r="BC507" s="294"/>
      <c r="BD507" s="294"/>
      <c r="BE507" s="294"/>
      <c r="BF507" s="294"/>
      <c r="BG507" s="294"/>
      <c r="BH507" s="294"/>
      <c r="BI507" s="294"/>
      <c r="BJ507" s="294"/>
      <c r="BK507" s="294"/>
      <c r="BL507" s="294"/>
      <c r="BM507" s="294"/>
      <c r="BN507" s="294"/>
      <c r="BO507" s="294"/>
    </row>
    <row r="508">
      <c r="A508" s="294"/>
      <c r="B508" s="333"/>
      <c r="D508" s="134"/>
      <c r="E508" s="294"/>
      <c r="I508" s="294"/>
      <c r="J508" s="294"/>
      <c r="N508" s="294"/>
      <c r="O508" s="294"/>
      <c r="P508" s="294"/>
      <c r="Q508" s="294"/>
      <c r="R508" s="294"/>
      <c r="S508" s="294"/>
      <c r="T508" s="294"/>
      <c r="U508" s="294"/>
      <c r="V508" s="294"/>
      <c r="W508" s="294"/>
      <c r="X508" s="294"/>
      <c r="Y508" s="294"/>
      <c r="Z508" s="294"/>
      <c r="AA508" s="294"/>
      <c r="AB508" s="294"/>
      <c r="AC508" s="294"/>
      <c r="AD508" s="294"/>
      <c r="AE508" s="294"/>
      <c r="AF508" s="294"/>
      <c r="AG508" s="294"/>
      <c r="AH508" s="294"/>
      <c r="AI508" s="294"/>
      <c r="AJ508" s="294"/>
      <c r="AK508" s="294"/>
      <c r="AL508" s="294"/>
      <c r="AM508" s="294"/>
      <c r="AN508" s="294"/>
      <c r="AO508" s="294"/>
      <c r="AP508" s="294"/>
      <c r="AQ508" s="294"/>
      <c r="AR508" s="294"/>
      <c r="AS508" s="294"/>
      <c r="AT508" s="294"/>
      <c r="AU508" s="294"/>
      <c r="AV508" s="294"/>
      <c r="AW508" s="294"/>
      <c r="AX508" s="294"/>
      <c r="AY508" s="294"/>
      <c r="AZ508" s="294"/>
      <c r="BA508" s="294"/>
      <c r="BB508" s="294"/>
      <c r="BC508" s="294"/>
      <c r="BD508" s="294"/>
      <c r="BE508" s="294"/>
      <c r="BF508" s="294"/>
      <c r="BG508" s="294"/>
      <c r="BH508" s="294"/>
      <c r="BI508" s="294"/>
      <c r="BJ508" s="294"/>
      <c r="BK508" s="294"/>
      <c r="BL508" s="294"/>
      <c r="BM508" s="294"/>
      <c r="BN508" s="294"/>
      <c r="BO508" s="294"/>
    </row>
    <row r="509">
      <c r="A509" s="294"/>
      <c r="B509" s="333"/>
      <c r="D509" s="134"/>
      <c r="E509" s="294"/>
      <c r="I509" s="294"/>
      <c r="J509" s="294"/>
      <c r="N509" s="294"/>
      <c r="O509" s="294"/>
      <c r="P509" s="294"/>
      <c r="Q509" s="294"/>
      <c r="R509" s="294"/>
      <c r="S509" s="294"/>
      <c r="T509" s="294"/>
      <c r="U509" s="294"/>
      <c r="V509" s="294"/>
      <c r="W509" s="294"/>
      <c r="X509" s="294"/>
      <c r="Y509" s="294"/>
      <c r="Z509" s="294"/>
      <c r="AA509" s="294"/>
      <c r="AB509" s="294"/>
      <c r="AC509" s="294"/>
      <c r="AD509" s="294"/>
      <c r="AE509" s="294"/>
      <c r="AF509" s="294"/>
      <c r="AG509" s="294"/>
      <c r="AH509" s="294"/>
      <c r="AI509" s="294"/>
      <c r="AJ509" s="294"/>
      <c r="AK509" s="294"/>
      <c r="AL509" s="294"/>
      <c r="AM509" s="294"/>
      <c r="AN509" s="294"/>
      <c r="AO509" s="294"/>
      <c r="AP509" s="294"/>
      <c r="AQ509" s="294"/>
      <c r="AR509" s="294"/>
      <c r="AS509" s="294"/>
      <c r="AT509" s="294"/>
      <c r="AU509" s="294"/>
      <c r="AV509" s="294"/>
      <c r="AW509" s="294"/>
      <c r="AX509" s="294"/>
      <c r="AY509" s="294"/>
      <c r="AZ509" s="294"/>
      <c r="BA509" s="294"/>
      <c r="BB509" s="294"/>
      <c r="BC509" s="294"/>
      <c r="BD509" s="294"/>
      <c r="BE509" s="294"/>
      <c r="BF509" s="294"/>
      <c r="BG509" s="294"/>
      <c r="BH509" s="294"/>
      <c r="BI509" s="294"/>
      <c r="BJ509" s="294"/>
      <c r="BK509" s="294"/>
      <c r="BL509" s="294"/>
      <c r="BM509" s="294"/>
      <c r="BN509" s="294"/>
      <c r="BO509" s="294"/>
    </row>
    <row r="510">
      <c r="A510" s="294"/>
      <c r="B510" s="333"/>
      <c r="D510" s="134"/>
      <c r="E510" s="294"/>
      <c r="I510" s="294"/>
      <c r="J510" s="294"/>
      <c r="N510" s="294"/>
      <c r="O510" s="294"/>
      <c r="P510" s="294"/>
      <c r="Q510" s="294"/>
      <c r="R510" s="294"/>
      <c r="S510" s="294"/>
      <c r="T510" s="294"/>
      <c r="U510" s="294"/>
      <c r="V510" s="294"/>
      <c r="W510" s="294"/>
      <c r="X510" s="294"/>
      <c r="Y510" s="294"/>
      <c r="Z510" s="294"/>
      <c r="AA510" s="294"/>
      <c r="AB510" s="294"/>
      <c r="AC510" s="294"/>
      <c r="AD510" s="294"/>
      <c r="AE510" s="294"/>
      <c r="AF510" s="294"/>
      <c r="AG510" s="294"/>
      <c r="AH510" s="294"/>
      <c r="AI510" s="294"/>
      <c r="AJ510" s="294"/>
      <c r="AK510" s="294"/>
      <c r="AL510" s="294"/>
      <c r="AM510" s="294"/>
      <c r="AN510" s="294"/>
      <c r="AO510" s="294"/>
      <c r="AP510" s="294"/>
      <c r="AQ510" s="294"/>
      <c r="AR510" s="294"/>
      <c r="AS510" s="294"/>
      <c r="AT510" s="294"/>
      <c r="AU510" s="294"/>
      <c r="AV510" s="294"/>
      <c r="AW510" s="294"/>
      <c r="AX510" s="294"/>
      <c r="AY510" s="294"/>
      <c r="AZ510" s="294"/>
      <c r="BA510" s="294"/>
      <c r="BB510" s="294"/>
      <c r="BC510" s="294"/>
      <c r="BD510" s="294"/>
      <c r="BE510" s="294"/>
      <c r="BF510" s="294"/>
      <c r="BG510" s="294"/>
      <c r="BH510" s="294"/>
      <c r="BI510" s="294"/>
      <c r="BJ510" s="294"/>
      <c r="BK510" s="294"/>
      <c r="BL510" s="294"/>
      <c r="BM510" s="294"/>
      <c r="BN510" s="294"/>
      <c r="BO510" s="294"/>
    </row>
    <row r="511">
      <c r="A511" s="294"/>
      <c r="B511" s="333"/>
      <c r="D511" s="134"/>
      <c r="E511" s="294"/>
      <c r="I511" s="294"/>
      <c r="J511" s="294"/>
      <c r="N511" s="294"/>
      <c r="O511" s="294"/>
      <c r="P511" s="294"/>
      <c r="Q511" s="294"/>
      <c r="R511" s="294"/>
      <c r="S511" s="294"/>
      <c r="T511" s="294"/>
      <c r="U511" s="294"/>
      <c r="V511" s="294"/>
      <c r="W511" s="294"/>
      <c r="X511" s="294"/>
      <c r="Y511" s="294"/>
      <c r="Z511" s="294"/>
      <c r="AA511" s="294"/>
      <c r="AB511" s="294"/>
      <c r="AC511" s="294"/>
      <c r="AD511" s="294"/>
      <c r="AE511" s="294"/>
      <c r="AF511" s="294"/>
      <c r="AG511" s="294"/>
      <c r="AH511" s="294"/>
      <c r="AI511" s="294"/>
      <c r="AJ511" s="294"/>
      <c r="AK511" s="294"/>
      <c r="AL511" s="294"/>
      <c r="AM511" s="294"/>
      <c r="AN511" s="294"/>
      <c r="AO511" s="294"/>
      <c r="AP511" s="294"/>
      <c r="AQ511" s="294"/>
      <c r="AR511" s="294"/>
      <c r="AS511" s="294"/>
      <c r="AT511" s="294"/>
      <c r="AU511" s="294"/>
      <c r="AV511" s="294"/>
      <c r="AW511" s="294"/>
      <c r="AX511" s="294"/>
      <c r="AY511" s="294"/>
      <c r="AZ511" s="294"/>
      <c r="BA511" s="294"/>
      <c r="BB511" s="294"/>
      <c r="BC511" s="294"/>
      <c r="BD511" s="294"/>
      <c r="BE511" s="294"/>
      <c r="BF511" s="294"/>
      <c r="BG511" s="294"/>
      <c r="BH511" s="294"/>
      <c r="BI511" s="294"/>
      <c r="BJ511" s="294"/>
      <c r="BK511" s="294"/>
      <c r="BL511" s="294"/>
      <c r="BM511" s="294"/>
      <c r="BN511" s="294"/>
      <c r="BO511" s="294"/>
    </row>
    <row r="512">
      <c r="A512" s="294"/>
      <c r="B512" s="333"/>
      <c r="D512" s="134"/>
      <c r="E512" s="294"/>
      <c r="I512" s="294"/>
      <c r="J512" s="294"/>
      <c r="N512" s="294"/>
      <c r="O512" s="294"/>
      <c r="P512" s="294"/>
      <c r="Q512" s="294"/>
      <c r="R512" s="294"/>
      <c r="S512" s="294"/>
      <c r="T512" s="294"/>
      <c r="U512" s="294"/>
      <c r="V512" s="294"/>
      <c r="W512" s="294"/>
      <c r="X512" s="294"/>
      <c r="Y512" s="294"/>
      <c r="Z512" s="294"/>
      <c r="AA512" s="294"/>
      <c r="AB512" s="294"/>
      <c r="AC512" s="294"/>
      <c r="AD512" s="294"/>
      <c r="AE512" s="294"/>
      <c r="AF512" s="294"/>
      <c r="AG512" s="294"/>
      <c r="AH512" s="294"/>
      <c r="AI512" s="294"/>
      <c r="AJ512" s="294"/>
      <c r="AK512" s="294"/>
      <c r="AL512" s="294"/>
      <c r="AM512" s="294"/>
      <c r="AN512" s="294"/>
      <c r="AO512" s="294"/>
      <c r="AP512" s="294"/>
      <c r="AQ512" s="294"/>
      <c r="AR512" s="294"/>
      <c r="AS512" s="294"/>
      <c r="AT512" s="294"/>
      <c r="AU512" s="294"/>
      <c r="AV512" s="294"/>
      <c r="AW512" s="294"/>
      <c r="AX512" s="294"/>
      <c r="AY512" s="294"/>
      <c r="AZ512" s="294"/>
      <c r="BA512" s="294"/>
      <c r="BB512" s="294"/>
      <c r="BC512" s="294"/>
      <c r="BD512" s="294"/>
      <c r="BE512" s="294"/>
      <c r="BF512" s="294"/>
      <c r="BG512" s="294"/>
      <c r="BH512" s="294"/>
      <c r="BI512" s="294"/>
      <c r="BJ512" s="294"/>
      <c r="BK512" s="294"/>
      <c r="BL512" s="294"/>
      <c r="BM512" s="294"/>
      <c r="BN512" s="294"/>
      <c r="BO512" s="294"/>
    </row>
    <row r="513">
      <c r="A513" s="294"/>
      <c r="B513" s="333"/>
      <c r="D513" s="134"/>
      <c r="E513" s="294"/>
      <c r="I513" s="294"/>
      <c r="J513" s="294"/>
      <c r="N513" s="294"/>
      <c r="O513" s="294"/>
      <c r="P513" s="294"/>
      <c r="Q513" s="294"/>
      <c r="R513" s="294"/>
      <c r="S513" s="294"/>
      <c r="T513" s="294"/>
      <c r="U513" s="294"/>
      <c r="V513" s="294"/>
      <c r="W513" s="294"/>
      <c r="X513" s="294"/>
      <c r="Y513" s="294"/>
      <c r="Z513" s="294"/>
      <c r="AA513" s="294"/>
      <c r="AB513" s="294"/>
      <c r="AC513" s="294"/>
      <c r="AD513" s="294"/>
      <c r="AE513" s="294"/>
      <c r="AF513" s="294"/>
      <c r="AG513" s="294"/>
      <c r="AH513" s="294"/>
      <c r="AI513" s="294"/>
      <c r="AJ513" s="294"/>
      <c r="AK513" s="294"/>
      <c r="AL513" s="294"/>
      <c r="AM513" s="294"/>
      <c r="AN513" s="294"/>
      <c r="AO513" s="294"/>
      <c r="AP513" s="294"/>
      <c r="AQ513" s="294"/>
      <c r="AR513" s="294"/>
      <c r="AS513" s="294"/>
      <c r="AT513" s="294"/>
      <c r="AU513" s="294"/>
      <c r="AV513" s="294"/>
      <c r="AW513" s="294"/>
      <c r="AX513" s="294"/>
      <c r="AY513" s="294"/>
      <c r="AZ513" s="294"/>
      <c r="BA513" s="294"/>
      <c r="BB513" s="294"/>
      <c r="BC513" s="294"/>
      <c r="BD513" s="294"/>
      <c r="BE513" s="294"/>
      <c r="BF513" s="294"/>
      <c r="BG513" s="294"/>
      <c r="BH513" s="294"/>
      <c r="BI513" s="294"/>
      <c r="BJ513" s="294"/>
      <c r="BK513" s="294"/>
      <c r="BL513" s="294"/>
      <c r="BM513" s="294"/>
      <c r="BN513" s="294"/>
      <c r="BO513" s="294"/>
    </row>
    <row r="514">
      <c r="A514" s="294"/>
      <c r="B514" s="333"/>
      <c r="D514" s="134"/>
      <c r="E514" s="294"/>
      <c r="I514" s="294"/>
      <c r="J514" s="294"/>
      <c r="N514" s="294"/>
      <c r="O514" s="294"/>
      <c r="P514" s="294"/>
      <c r="Q514" s="294"/>
      <c r="R514" s="294"/>
      <c r="S514" s="294"/>
      <c r="T514" s="294"/>
      <c r="U514" s="294"/>
      <c r="V514" s="294"/>
      <c r="W514" s="294"/>
      <c r="X514" s="294"/>
      <c r="Y514" s="294"/>
      <c r="Z514" s="294"/>
      <c r="AA514" s="294"/>
      <c r="AB514" s="294"/>
      <c r="AC514" s="294"/>
      <c r="AD514" s="294"/>
      <c r="AE514" s="294"/>
      <c r="AF514" s="294"/>
      <c r="AG514" s="294"/>
      <c r="AH514" s="294"/>
      <c r="AI514" s="294"/>
      <c r="AJ514" s="294"/>
      <c r="AK514" s="294"/>
      <c r="AL514" s="294"/>
      <c r="AM514" s="294"/>
      <c r="AN514" s="294"/>
      <c r="AO514" s="294"/>
      <c r="AP514" s="294"/>
      <c r="AQ514" s="294"/>
      <c r="AR514" s="294"/>
      <c r="AS514" s="294"/>
      <c r="AT514" s="294"/>
      <c r="AU514" s="294"/>
      <c r="AV514" s="294"/>
      <c r="AW514" s="294"/>
      <c r="AX514" s="294"/>
      <c r="AY514" s="294"/>
      <c r="AZ514" s="294"/>
      <c r="BA514" s="294"/>
      <c r="BB514" s="294"/>
      <c r="BC514" s="294"/>
      <c r="BD514" s="294"/>
      <c r="BE514" s="294"/>
      <c r="BF514" s="294"/>
      <c r="BG514" s="294"/>
      <c r="BH514" s="294"/>
      <c r="BI514" s="294"/>
      <c r="BJ514" s="294"/>
      <c r="BK514" s="294"/>
      <c r="BL514" s="294"/>
      <c r="BM514" s="294"/>
      <c r="BN514" s="294"/>
      <c r="BO514" s="294"/>
    </row>
    <row r="515">
      <c r="A515" s="294"/>
      <c r="B515" s="333"/>
      <c r="D515" s="134"/>
      <c r="E515" s="294"/>
      <c r="I515" s="294"/>
      <c r="J515" s="294"/>
      <c r="N515" s="294"/>
      <c r="O515" s="294"/>
      <c r="P515" s="294"/>
      <c r="Q515" s="294"/>
      <c r="R515" s="294"/>
      <c r="S515" s="294"/>
      <c r="T515" s="294"/>
      <c r="U515" s="294"/>
      <c r="V515" s="294"/>
      <c r="W515" s="294"/>
      <c r="X515" s="294"/>
      <c r="Y515" s="294"/>
      <c r="Z515" s="294"/>
      <c r="AA515" s="294"/>
      <c r="AB515" s="294"/>
      <c r="AC515" s="294"/>
      <c r="AD515" s="294"/>
      <c r="AE515" s="294"/>
      <c r="AF515" s="294"/>
      <c r="AG515" s="294"/>
      <c r="AH515" s="294"/>
      <c r="AI515" s="294"/>
      <c r="AJ515" s="294"/>
      <c r="AK515" s="294"/>
      <c r="AL515" s="294"/>
      <c r="AM515" s="294"/>
      <c r="AN515" s="294"/>
      <c r="AO515" s="294"/>
      <c r="AP515" s="294"/>
      <c r="AQ515" s="294"/>
      <c r="AR515" s="294"/>
      <c r="AS515" s="294"/>
      <c r="AT515" s="294"/>
      <c r="AU515" s="294"/>
      <c r="AV515" s="294"/>
      <c r="AW515" s="294"/>
      <c r="AX515" s="294"/>
      <c r="AY515" s="294"/>
      <c r="AZ515" s="294"/>
      <c r="BA515" s="294"/>
      <c r="BB515" s="294"/>
      <c r="BC515" s="294"/>
      <c r="BD515" s="294"/>
      <c r="BE515" s="294"/>
      <c r="BF515" s="294"/>
      <c r="BG515" s="294"/>
      <c r="BH515" s="294"/>
      <c r="BI515" s="294"/>
      <c r="BJ515" s="294"/>
      <c r="BK515" s="294"/>
      <c r="BL515" s="294"/>
      <c r="BM515" s="294"/>
      <c r="BN515" s="294"/>
      <c r="BO515" s="294"/>
    </row>
    <row r="516">
      <c r="A516" s="294"/>
      <c r="B516" s="333"/>
      <c r="D516" s="134"/>
      <c r="E516" s="294"/>
      <c r="I516" s="294"/>
      <c r="J516" s="294"/>
      <c r="N516" s="294"/>
      <c r="O516" s="294"/>
      <c r="P516" s="294"/>
      <c r="Q516" s="294"/>
      <c r="R516" s="294"/>
      <c r="S516" s="294"/>
      <c r="T516" s="294"/>
      <c r="U516" s="294"/>
      <c r="V516" s="294"/>
      <c r="W516" s="294"/>
      <c r="X516" s="294"/>
      <c r="Y516" s="294"/>
      <c r="Z516" s="294"/>
      <c r="AA516" s="294"/>
      <c r="AB516" s="294"/>
      <c r="AC516" s="294"/>
      <c r="AD516" s="294"/>
      <c r="AE516" s="294"/>
      <c r="AF516" s="294"/>
      <c r="AG516" s="294"/>
      <c r="AH516" s="294"/>
      <c r="AI516" s="294"/>
      <c r="AJ516" s="294"/>
      <c r="AK516" s="294"/>
      <c r="AL516" s="294"/>
      <c r="AM516" s="294"/>
      <c r="AN516" s="294"/>
      <c r="AO516" s="294"/>
      <c r="AP516" s="294"/>
      <c r="AQ516" s="294"/>
      <c r="AR516" s="294"/>
      <c r="AS516" s="294"/>
      <c r="AT516" s="294"/>
      <c r="AU516" s="294"/>
      <c r="AV516" s="294"/>
      <c r="AW516" s="294"/>
      <c r="AX516" s="294"/>
      <c r="AY516" s="294"/>
      <c r="AZ516" s="294"/>
      <c r="BA516" s="294"/>
      <c r="BB516" s="294"/>
      <c r="BC516" s="294"/>
      <c r="BD516" s="294"/>
      <c r="BE516" s="294"/>
      <c r="BF516" s="294"/>
      <c r="BG516" s="294"/>
      <c r="BH516" s="294"/>
      <c r="BI516" s="294"/>
      <c r="BJ516" s="294"/>
      <c r="BK516" s="294"/>
      <c r="BL516" s="294"/>
      <c r="BM516" s="294"/>
      <c r="BN516" s="294"/>
      <c r="BO516" s="294"/>
    </row>
    <row r="517">
      <c r="A517" s="294"/>
      <c r="B517" s="333"/>
      <c r="D517" s="134"/>
      <c r="E517" s="294"/>
      <c r="I517" s="294"/>
      <c r="J517" s="294"/>
      <c r="N517" s="294"/>
      <c r="O517" s="294"/>
      <c r="P517" s="294"/>
      <c r="Q517" s="294"/>
      <c r="R517" s="294"/>
      <c r="S517" s="294"/>
      <c r="T517" s="294"/>
      <c r="U517" s="294"/>
      <c r="V517" s="294"/>
      <c r="W517" s="294"/>
      <c r="X517" s="294"/>
      <c r="Y517" s="294"/>
      <c r="Z517" s="294"/>
      <c r="AA517" s="294"/>
      <c r="AB517" s="294"/>
      <c r="AC517" s="294"/>
      <c r="AD517" s="294"/>
      <c r="AE517" s="294"/>
      <c r="AF517" s="294"/>
      <c r="AG517" s="294"/>
      <c r="AH517" s="294"/>
      <c r="AI517" s="294"/>
      <c r="AJ517" s="294"/>
      <c r="AK517" s="294"/>
      <c r="AL517" s="294"/>
      <c r="AM517" s="294"/>
      <c r="AN517" s="294"/>
      <c r="AO517" s="294"/>
      <c r="AP517" s="294"/>
      <c r="AQ517" s="294"/>
      <c r="AR517" s="294"/>
      <c r="AS517" s="294"/>
      <c r="AT517" s="294"/>
      <c r="AU517" s="294"/>
      <c r="AV517" s="294"/>
      <c r="AW517" s="294"/>
      <c r="AX517" s="294"/>
      <c r="AY517" s="294"/>
      <c r="AZ517" s="294"/>
      <c r="BA517" s="294"/>
      <c r="BB517" s="294"/>
      <c r="BC517" s="294"/>
      <c r="BD517" s="294"/>
      <c r="BE517" s="294"/>
      <c r="BF517" s="294"/>
      <c r="BG517" s="294"/>
      <c r="BH517" s="294"/>
      <c r="BI517" s="294"/>
      <c r="BJ517" s="294"/>
      <c r="BK517" s="294"/>
      <c r="BL517" s="294"/>
      <c r="BM517" s="294"/>
      <c r="BN517" s="294"/>
      <c r="BO517" s="294"/>
    </row>
    <row r="518">
      <c r="A518" s="294"/>
      <c r="B518" s="333"/>
      <c r="D518" s="134"/>
      <c r="E518" s="294"/>
      <c r="I518" s="294"/>
      <c r="J518" s="294"/>
      <c r="N518" s="294"/>
      <c r="O518" s="294"/>
      <c r="P518" s="294"/>
      <c r="Q518" s="294"/>
      <c r="R518" s="294"/>
      <c r="S518" s="294"/>
      <c r="T518" s="294"/>
      <c r="U518" s="294"/>
      <c r="V518" s="294"/>
      <c r="W518" s="294"/>
      <c r="X518" s="294"/>
      <c r="Y518" s="294"/>
      <c r="Z518" s="294"/>
      <c r="AA518" s="294"/>
      <c r="AB518" s="294"/>
      <c r="AC518" s="294"/>
      <c r="AD518" s="294"/>
      <c r="AE518" s="294"/>
      <c r="AF518" s="294"/>
      <c r="AG518" s="294"/>
      <c r="AH518" s="294"/>
      <c r="AI518" s="294"/>
      <c r="AJ518" s="294"/>
      <c r="AK518" s="294"/>
      <c r="AL518" s="294"/>
      <c r="AM518" s="294"/>
      <c r="AN518" s="294"/>
      <c r="AO518" s="294"/>
      <c r="AP518" s="294"/>
      <c r="AQ518" s="294"/>
      <c r="AR518" s="294"/>
      <c r="AS518" s="294"/>
      <c r="AT518" s="294"/>
      <c r="AU518" s="294"/>
      <c r="AV518" s="294"/>
      <c r="AW518" s="294"/>
      <c r="AX518" s="294"/>
      <c r="AY518" s="294"/>
      <c r="AZ518" s="294"/>
      <c r="BA518" s="294"/>
      <c r="BB518" s="294"/>
      <c r="BC518" s="294"/>
      <c r="BD518" s="294"/>
      <c r="BE518" s="294"/>
      <c r="BF518" s="294"/>
      <c r="BG518" s="294"/>
      <c r="BH518" s="294"/>
      <c r="BI518" s="294"/>
      <c r="BJ518" s="294"/>
      <c r="BK518" s="294"/>
      <c r="BL518" s="294"/>
      <c r="BM518" s="294"/>
      <c r="BN518" s="294"/>
      <c r="BO518" s="294"/>
    </row>
    <row r="519">
      <c r="A519" s="294"/>
      <c r="B519" s="333"/>
      <c r="D519" s="134"/>
      <c r="E519" s="294"/>
      <c r="I519" s="294"/>
      <c r="J519" s="294"/>
      <c r="N519" s="294"/>
      <c r="O519" s="294"/>
      <c r="P519" s="294"/>
      <c r="Q519" s="294"/>
      <c r="R519" s="294"/>
      <c r="S519" s="294"/>
      <c r="T519" s="294"/>
      <c r="U519" s="294"/>
      <c r="V519" s="294"/>
      <c r="W519" s="294"/>
      <c r="X519" s="294"/>
      <c r="Y519" s="294"/>
      <c r="Z519" s="294"/>
      <c r="AA519" s="294"/>
      <c r="AB519" s="294"/>
      <c r="AC519" s="294"/>
      <c r="AD519" s="294"/>
      <c r="AE519" s="294"/>
      <c r="AF519" s="294"/>
      <c r="AG519" s="294"/>
      <c r="AH519" s="294"/>
      <c r="AI519" s="294"/>
      <c r="AJ519" s="294"/>
      <c r="AK519" s="294"/>
      <c r="AL519" s="294"/>
      <c r="AM519" s="294"/>
      <c r="AN519" s="294"/>
      <c r="AO519" s="294"/>
      <c r="AP519" s="294"/>
      <c r="AQ519" s="294"/>
      <c r="AR519" s="294"/>
      <c r="AS519" s="294"/>
      <c r="AT519" s="294"/>
      <c r="AU519" s="294"/>
      <c r="AV519" s="294"/>
      <c r="AW519" s="294"/>
      <c r="AX519" s="294"/>
      <c r="AY519" s="294"/>
      <c r="AZ519" s="294"/>
      <c r="BA519" s="294"/>
      <c r="BB519" s="294"/>
      <c r="BC519" s="294"/>
      <c r="BD519" s="294"/>
      <c r="BE519" s="294"/>
      <c r="BF519" s="294"/>
      <c r="BG519" s="294"/>
      <c r="BH519" s="294"/>
      <c r="BI519" s="294"/>
      <c r="BJ519" s="294"/>
      <c r="BK519" s="294"/>
      <c r="BL519" s="294"/>
      <c r="BM519" s="294"/>
      <c r="BN519" s="294"/>
      <c r="BO519" s="294"/>
    </row>
    <row r="520">
      <c r="A520" s="294"/>
      <c r="B520" s="333"/>
      <c r="D520" s="134"/>
      <c r="E520" s="294"/>
      <c r="I520" s="294"/>
      <c r="J520" s="294"/>
      <c r="N520" s="294"/>
      <c r="O520" s="294"/>
      <c r="P520" s="294"/>
      <c r="Q520" s="294"/>
      <c r="R520" s="294"/>
      <c r="S520" s="294"/>
      <c r="T520" s="294"/>
      <c r="U520" s="294"/>
      <c r="V520" s="294"/>
      <c r="W520" s="294"/>
      <c r="X520" s="294"/>
      <c r="Y520" s="294"/>
      <c r="Z520" s="294"/>
      <c r="AA520" s="294"/>
      <c r="AB520" s="294"/>
      <c r="AC520" s="294"/>
      <c r="AD520" s="294"/>
      <c r="AE520" s="294"/>
      <c r="AF520" s="294"/>
      <c r="AG520" s="294"/>
      <c r="AH520" s="294"/>
      <c r="AI520" s="294"/>
      <c r="AJ520" s="294"/>
      <c r="AK520" s="294"/>
      <c r="AL520" s="294"/>
      <c r="AM520" s="294"/>
      <c r="AN520" s="294"/>
      <c r="AO520" s="294"/>
      <c r="AP520" s="294"/>
      <c r="AQ520" s="294"/>
      <c r="AR520" s="294"/>
      <c r="AS520" s="294"/>
      <c r="AT520" s="294"/>
      <c r="AU520" s="294"/>
      <c r="AV520" s="294"/>
      <c r="AW520" s="294"/>
      <c r="AX520" s="294"/>
      <c r="AY520" s="294"/>
      <c r="AZ520" s="294"/>
      <c r="BA520" s="294"/>
      <c r="BB520" s="294"/>
      <c r="BC520" s="294"/>
      <c r="BD520" s="294"/>
      <c r="BE520" s="294"/>
      <c r="BF520" s="294"/>
      <c r="BG520" s="294"/>
      <c r="BH520" s="294"/>
      <c r="BI520" s="294"/>
      <c r="BJ520" s="294"/>
      <c r="BK520" s="294"/>
      <c r="BL520" s="294"/>
      <c r="BM520" s="294"/>
      <c r="BN520" s="294"/>
      <c r="BO520" s="294"/>
    </row>
    <row r="521">
      <c r="A521" s="294"/>
      <c r="B521" s="333"/>
      <c r="D521" s="134"/>
      <c r="E521" s="294"/>
      <c r="I521" s="294"/>
      <c r="J521" s="294"/>
      <c r="N521" s="294"/>
      <c r="O521" s="294"/>
      <c r="P521" s="294"/>
      <c r="Q521" s="294"/>
      <c r="R521" s="294"/>
      <c r="S521" s="294"/>
      <c r="T521" s="294"/>
      <c r="U521" s="294"/>
      <c r="V521" s="294"/>
      <c r="W521" s="294"/>
      <c r="X521" s="294"/>
      <c r="Y521" s="294"/>
      <c r="Z521" s="294"/>
      <c r="AA521" s="294"/>
      <c r="AB521" s="294"/>
      <c r="AC521" s="294"/>
      <c r="AD521" s="294"/>
      <c r="AE521" s="294"/>
      <c r="AF521" s="294"/>
      <c r="AG521" s="294"/>
      <c r="AH521" s="294"/>
      <c r="AI521" s="294"/>
      <c r="AJ521" s="294"/>
      <c r="AK521" s="294"/>
      <c r="AL521" s="294"/>
      <c r="AM521" s="294"/>
      <c r="AN521" s="294"/>
      <c r="AO521" s="294"/>
      <c r="AP521" s="294"/>
      <c r="AQ521" s="294"/>
      <c r="AR521" s="294"/>
      <c r="AS521" s="294"/>
      <c r="AT521" s="294"/>
      <c r="AU521" s="294"/>
      <c r="AV521" s="294"/>
      <c r="AW521" s="294"/>
      <c r="AX521" s="294"/>
      <c r="AY521" s="294"/>
      <c r="AZ521" s="294"/>
      <c r="BA521" s="294"/>
      <c r="BB521" s="294"/>
      <c r="BC521" s="294"/>
      <c r="BD521" s="294"/>
      <c r="BE521" s="294"/>
      <c r="BF521" s="294"/>
      <c r="BG521" s="294"/>
      <c r="BH521" s="294"/>
      <c r="BI521" s="294"/>
      <c r="BJ521" s="294"/>
      <c r="BK521" s="294"/>
      <c r="BL521" s="294"/>
      <c r="BM521" s="294"/>
      <c r="BN521" s="294"/>
      <c r="BO521" s="294"/>
    </row>
    <row r="522">
      <c r="A522" s="294"/>
      <c r="B522" s="333"/>
      <c r="D522" s="134"/>
      <c r="E522" s="294"/>
      <c r="I522" s="294"/>
      <c r="J522" s="294"/>
      <c r="N522" s="294"/>
      <c r="O522" s="294"/>
      <c r="P522" s="294"/>
      <c r="Q522" s="294"/>
      <c r="R522" s="294"/>
      <c r="S522" s="294"/>
      <c r="T522" s="294"/>
      <c r="U522" s="294"/>
      <c r="V522" s="294"/>
      <c r="W522" s="294"/>
      <c r="X522" s="294"/>
      <c r="Y522" s="294"/>
      <c r="Z522" s="294"/>
      <c r="AA522" s="294"/>
      <c r="AB522" s="294"/>
      <c r="AC522" s="294"/>
      <c r="AD522" s="294"/>
      <c r="AE522" s="294"/>
      <c r="AF522" s="294"/>
      <c r="AG522" s="294"/>
      <c r="AH522" s="294"/>
      <c r="AI522" s="294"/>
      <c r="AJ522" s="294"/>
      <c r="AK522" s="294"/>
      <c r="AL522" s="294"/>
      <c r="AM522" s="294"/>
      <c r="AN522" s="294"/>
      <c r="AO522" s="294"/>
      <c r="AP522" s="294"/>
      <c r="AQ522" s="294"/>
      <c r="AR522" s="294"/>
      <c r="AS522" s="294"/>
      <c r="AT522" s="294"/>
      <c r="AU522" s="294"/>
      <c r="AV522" s="294"/>
      <c r="AW522" s="294"/>
      <c r="AX522" s="294"/>
      <c r="AY522" s="294"/>
      <c r="AZ522" s="294"/>
      <c r="BA522" s="294"/>
      <c r="BB522" s="294"/>
      <c r="BC522" s="294"/>
      <c r="BD522" s="294"/>
      <c r="BE522" s="294"/>
      <c r="BF522" s="294"/>
      <c r="BG522" s="294"/>
      <c r="BH522" s="294"/>
      <c r="BI522" s="294"/>
      <c r="BJ522" s="294"/>
      <c r="BK522" s="294"/>
      <c r="BL522" s="294"/>
      <c r="BM522" s="294"/>
      <c r="BN522" s="294"/>
      <c r="BO522" s="294"/>
    </row>
    <row r="523">
      <c r="A523" s="294"/>
      <c r="B523" s="333"/>
      <c r="D523" s="134"/>
      <c r="E523" s="294"/>
      <c r="I523" s="294"/>
      <c r="J523" s="294"/>
      <c r="N523" s="294"/>
      <c r="O523" s="294"/>
      <c r="P523" s="294"/>
      <c r="Q523" s="294"/>
      <c r="R523" s="294"/>
      <c r="S523" s="294"/>
      <c r="T523" s="294"/>
      <c r="U523" s="294"/>
      <c r="V523" s="294"/>
      <c r="W523" s="294"/>
      <c r="X523" s="294"/>
      <c r="Y523" s="294"/>
      <c r="Z523" s="294"/>
      <c r="AA523" s="294"/>
      <c r="AB523" s="294"/>
      <c r="AC523" s="294"/>
      <c r="AD523" s="294"/>
      <c r="AE523" s="294"/>
      <c r="AF523" s="294"/>
      <c r="AG523" s="294"/>
      <c r="AH523" s="294"/>
      <c r="AI523" s="294"/>
      <c r="AJ523" s="294"/>
      <c r="AK523" s="294"/>
      <c r="AL523" s="294"/>
      <c r="AM523" s="294"/>
      <c r="AN523" s="294"/>
      <c r="AO523" s="294"/>
      <c r="AP523" s="294"/>
      <c r="AQ523" s="294"/>
      <c r="AR523" s="294"/>
      <c r="AS523" s="294"/>
      <c r="AT523" s="294"/>
      <c r="AU523" s="294"/>
      <c r="AV523" s="294"/>
      <c r="AW523" s="294"/>
      <c r="AX523" s="294"/>
      <c r="AY523" s="294"/>
      <c r="AZ523" s="294"/>
      <c r="BA523" s="294"/>
      <c r="BB523" s="294"/>
      <c r="BC523" s="294"/>
      <c r="BD523" s="294"/>
      <c r="BE523" s="294"/>
      <c r="BF523" s="294"/>
      <c r="BG523" s="294"/>
      <c r="BH523" s="294"/>
      <c r="BI523" s="294"/>
      <c r="BJ523" s="294"/>
      <c r="BK523" s="294"/>
      <c r="BL523" s="294"/>
      <c r="BM523" s="294"/>
      <c r="BN523" s="294"/>
      <c r="BO523" s="294"/>
    </row>
    <row r="524">
      <c r="A524" s="294"/>
      <c r="B524" s="333"/>
      <c r="D524" s="134"/>
      <c r="E524" s="294"/>
      <c r="I524" s="294"/>
      <c r="J524" s="294"/>
      <c r="N524" s="294"/>
      <c r="O524" s="294"/>
      <c r="P524" s="294"/>
      <c r="Q524" s="294"/>
      <c r="R524" s="294"/>
      <c r="S524" s="294"/>
      <c r="T524" s="294"/>
      <c r="U524" s="294"/>
      <c r="V524" s="294"/>
      <c r="W524" s="294"/>
      <c r="X524" s="294"/>
      <c r="Y524" s="294"/>
      <c r="Z524" s="294"/>
      <c r="AA524" s="294"/>
      <c r="AB524" s="294"/>
      <c r="AC524" s="294"/>
      <c r="AD524" s="294"/>
      <c r="AE524" s="294"/>
      <c r="AF524" s="294"/>
      <c r="AG524" s="294"/>
      <c r="AH524" s="294"/>
      <c r="AI524" s="294"/>
      <c r="AJ524" s="294"/>
      <c r="AK524" s="294"/>
      <c r="AL524" s="294"/>
      <c r="AM524" s="294"/>
      <c r="AN524" s="294"/>
      <c r="AO524" s="294"/>
      <c r="AP524" s="294"/>
      <c r="AQ524" s="294"/>
      <c r="AR524" s="294"/>
      <c r="AS524" s="294"/>
      <c r="AT524" s="294"/>
      <c r="AU524" s="294"/>
      <c r="AV524" s="294"/>
      <c r="AW524" s="294"/>
      <c r="AX524" s="294"/>
      <c r="AY524" s="294"/>
      <c r="AZ524" s="294"/>
      <c r="BA524" s="294"/>
      <c r="BB524" s="294"/>
      <c r="BC524" s="294"/>
      <c r="BD524" s="294"/>
      <c r="BE524" s="294"/>
      <c r="BF524" s="294"/>
      <c r="BG524" s="294"/>
      <c r="BH524" s="294"/>
      <c r="BI524" s="294"/>
      <c r="BJ524" s="294"/>
      <c r="BK524" s="294"/>
      <c r="BL524" s="294"/>
      <c r="BM524" s="294"/>
      <c r="BN524" s="294"/>
      <c r="BO524" s="294"/>
    </row>
    <row r="525">
      <c r="A525" s="294"/>
      <c r="B525" s="333"/>
      <c r="D525" s="134"/>
      <c r="E525" s="294"/>
      <c r="I525" s="294"/>
      <c r="J525" s="294"/>
      <c r="N525" s="294"/>
      <c r="O525" s="294"/>
      <c r="P525" s="294"/>
      <c r="Q525" s="294"/>
      <c r="R525" s="294"/>
      <c r="S525" s="294"/>
      <c r="T525" s="294"/>
      <c r="U525" s="294"/>
      <c r="V525" s="294"/>
      <c r="W525" s="294"/>
      <c r="X525" s="294"/>
      <c r="Y525" s="294"/>
      <c r="Z525" s="294"/>
      <c r="AA525" s="294"/>
      <c r="AB525" s="294"/>
      <c r="AC525" s="294"/>
      <c r="AD525" s="294"/>
      <c r="AE525" s="294"/>
      <c r="AF525" s="294"/>
      <c r="AG525" s="294"/>
      <c r="AH525" s="294"/>
      <c r="AI525" s="294"/>
      <c r="AJ525" s="294"/>
      <c r="AK525" s="294"/>
      <c r="AL525" s="294"/>
      <c r="AM525" s="294"/>
      <c r="AN525" s="294"/>
      <c r="AO525" s="294"/>
      <c r="AP525" s="294"/>
      <c r="AQ525" s="294"/>
      <c r="AR525" s="294"/>
      <c r="AS525" s="294"/>
      <c r="AT525" s="294"/>
      <c r="AU525" s="294"/>
      <c r="AV525" s="294"/>
      <c r="AW525" s="294"/>
      <c r="AX525" s="294"/>
      <c r="AY525" s="294"/>
      <c r="AZ525" s="294"/>
      <c r="BA525" s="294"/>
      <c r="BB525" s="294"/>
      <c r="BC525" s="294"/>
      <c r="BD525" s="294"/>
      <c r="BE525" s="294"/>
      <c r="BF525" s="294"/>
      <c r="BG525" s="294"/>
      <c r="BH525" s="294"/>
      <c r="BI525" s="294"/>
      <c r="BJ525" s="294"/>
      <c r="BK525" s="294"/>
      <c r="BL525" s="294"/>
      <c r="BM525" s="294"/>
      <c r="BN525" s="294"/>
      <c r="BO525" s="294"/>
    </row>
    <row r="526">
      <c r="A526" s="294"/>
      <c r="B526" s="333"/>
      <c r="D526" s="134"/>
      <c r="E526" s="294"/>
      <c r="I526" s="294"/>
      <c r="J526" s="294"/>
      <c r="N526" s="294"/>
      <c r="O526" s="294"/>
      <c r="P526" s="294"/>
      <c r="Q526" s="294"/>
      <c r="R526" s="294"/>
      <c r="S526" s="294"/>
      <c r="T526" s="294"/>
      <c r="U526" s="294"/>
      <c r="V526" s="294"/>
      <c r="W526" s="294"/>
      <c r="X526" s="294"/>
      <c r="Y526" s="294"/>
      <c r="Z526" s="294"/>
      <c r="AA526" s="294"/>
      <c r="AB526" s="294"/>
      <c r="AC526" s="294"/>
      <c r="AD526" s="294"/>
      <c r="AE526" s="294"/>
      <c r="AF526" s="294"/>
      <c r="AG526" s="294"/>
      <c r="AH526" s="294"/>
      <c r="AI526" s="294"/>
      <c r="AJ526" s="294"/>
      <c r="AK526" s="294"/>
      <c r="AL526" s="294"/>
      <c r="AM526" s="294"/>
      <c r="AN526" s="294"/>
      <c r="AO526" s="294"/>
      <c r="AP526" s="294"/>
      <c r="AQ526" s="294"/>
      <c r="AR526" s="294"/>
      <c r="AS526" s="294"/>
      <c r="AT526" s="294"/>
      <c r="AU526" s="294"/>
      <c r="AV526" s="294"/>
      <c r="AW526" s="294"/>
      <c r="AX526" s="294"/>
      <c r="AY526" s="294"/>
      <c r="AZ526" s="294"/>
      <c r="BA526" s="294"/>
      <c r="BB526" s="294"/>
      <c r="BC526" s="294"/>
      <c r="BD526" s="294"/>
      <c r="BE526" s="294"/>
      <c r="BF526" s="294"/>
      <c r="BG526" s="294"/>
      <c r="BH526" s="294"/>
      <c r="BI526" s="294"/>
      <c r="BJ526" s="294"/>
      <c r="BK526" s="294"/>
      <c r="BL526" s="294"/>
      <c r="BM526" s="294"/>
      <c r="BN526" s="294"/>
      <c r="BO526" s="294"/>
    </row>
    <row r="527">
      <c r="A527" s="294"/>
      <c r="B527" s="333"/>
      <c r="D527" s="134"/>
      <c r="E527" s="294"/>
      <c r="I527" s="294"/>
      <c r="J527" s="294"/>
      <c r="N527" s="294"/>
      <c r="O527" s="294"/>
      <c r="P527" s="294"/>
      <c r="Q527" s="294"/>
      <c r="R527" s="294"/>
      <c r="S527" s="294"/>
      <c r="T527" s="294"/>
      <c r="U527" s="294"/>
      <c r="V527" s="294"/>
      <c r="W527" s="294"/>
      <c r="X527" s="294"/>
      <c r="Y527" s="294"/>
      <c r="Z527" s="294"/>
      <c r="AA527" s="294"/>
      <c r="AB527" s="294"/>
      <c r="AC527" s="294"/>
      <c r="AD527" s="294"/>
      <c r="AE527" s="294"/>
      <c r="AF527" s="294"/>
      <c r="AG527" s="294"/>
      <c r="AH527" s="294"/>
      <c r="AI527" s="294"/>
      <c r="AJ527" s="294"/>
      <c r="AK527" s="294"/>
      <c r="AL527" s="294"/>
      <c r="AM527" s="294"/>
      <c r="AN527" s="294"/>
      <c r="AO527" s="294"/>
      <c r="AP527" s="294"/>
      <c r="AQ527" s="294"/>
      <c r="AR527" s="294"/>
      <c r="AS527" s="294"/>
      <c r="AT527" s="294"/>
      <c r="AU527" s="294"/>
      <c r="AV527" s="294"/>
      <c r="AW527" s="294"/>
      <c r="AX527" s="294"/>
      <c r="AY527" s="294"/>
      <c r="AZ527" s="294"/>
      <c r="BA527" s="294"/>
      <c r="BB527" s="294"/>
      <c r="BC527" s="294"/>
      <c r="BD527" s="294"/>
      <c r="BE527" s="294"/>
      <c r="BF527" s="294"/>
      <c r="BG527" s="294"/>
      <c r="BH527" s="294"/>
      <c r="BI527" s="294"/>
      <c r="BJ527" s="294"/>
      <c r="BK527" s="294"/>
      <c r="BL527" s="294"/>
      <c r="BM527" s="294"/>
      <c r="BN527" s="294"/>
      <c r="BO527" s="294"/>
    </row>
    <row r="528">
      <c r="A528" s="294"/>
      <c r="B528" s="333"/>
      <c r="D528" s="134"/>
      <c r="E528" s="294"/>
      <c r="I528" s="294"/>
      <c r="J528" s="294"/>
      <c r="N528" s="294"/>
      <c r="O528" s="294"/>
      <c r="P528" s="294"/>
      <c r="Q528" s="294"/>
      <c r="R528" s="294"/>
      <c r="S528" s="294"/>
      <c r="T528" s="294"/>
      <c r="U528" s="294"/>
      <c r="V528" s="294"/>
      <c r="W528" s="294"/>
      <c r="X528" s="294"/>
      <c r="Y528" s="294"/>
      <c r="Z528" s="294"/>
      <c r="AA528" s="294"/>
      <c r="AB528" s="294"/>
      <c r="AC528" s="294"/>
      <c r="AD528" s="294"/>
      <c r="AE528" s="294"/>
      <c r="AF528" s="294"/>
      <c r="AG528" s="294"/>
      <c r="AH528" s="294"/>
      <c r="AI528" s="294"/>
      <c r="AJ528" s="294"/>
      <c r="AK528" s="294"/>
      <c r="AL528" s="294"/>
      <c r="AM528" s="294"/>
      <c r="AN528" s="294"/>
      <c r="AO528" s="294"/>
      <c r="AP528" s="294"/>
      <c r="AQ528" s="294"/>
      <c r="AR528" s="294"/>
      <c r="AS528" s="294"/>
      <c r="AT528" s="294"/>
      <c r="AU528" s="294"/>
      <c r="AV528" s="294"/>
      <c r="AW528" s="294"/>
      <c r="AX528" s="294"/>
      <c r="AY528" s="294"/>
      <c r="AZ528" s="294"/>
      <c r="BA528" s="294"/>
      <c r="BB528" s="294"/>
      <c r="BC528" s="294"/>
      <c r="BD528" s="294"/>
      <c r="BE528" s="294"/>
      <c r="BF528" s="294"/>
      <c r="BG528" s="294"/>
      <c r="BH528" s="294"/>
      <c r="BI528" s="294"/>
      <c r="BJ528" s="294"/>
      <c r="BK528" s="294"/>
      <c r="BL528" s="294"/>
      <c r="BM528" s="294"/>
      <c r="BN528" s="294"/>
      <c r="BO528" s="294"/>
    </row>
    <row r="529">
      <c r="A529" s="294"/>
      <c r="B529" s="333"/>
      <c r="D529" s="134"/>
      <c r="E529" s="294"/>
      <c r="I529" s="294"/>
      <c r="J529" s="294"/>
      <c r="N529" s="294"/>
      <c r="O529" s="294"/>
      <c r="P529" s="294"/>
      <c r="Q529" s="294"/>
      <c r="R529" s="294"/>
      <c r="S529" s="294"/>
      <c r="T529" s="294"/>
      <c r="U529" s="294"/>
      <c r="V529" s="294"/>
      <c r="W529" s="294"/>
      <c r="X529" s="294"/>
      <c r="Y529" s="294"/>
      <c r="Z529" s="294"/>
      <c r="AA529" s="294"/>
      <c r="AB529" s="294"/>
      <c r="AC529" s="294"/>
      <c r="AD529" s="294"/>
      <c r="AE529" s="294"/>
      <c r="AF529" s="294"/>
      <c r="AG529" s="294"/>
      <c r="AH529" s="294"/>
      <c r="AI529" s="294"/>
      <c r="AJ529" s="294"/>
      <c r="AK529" s="294"/>
      <c r="AL529" s="294"/>
      <c r="AM529" s="294"/>
      <c r="AN529" s="294"/>
      <c r="AO529" s="294"/>
      <c r="AP529" s="294"/>
      <c r="AQ529" s="294"/>
      <c r="AR529" s="294"/>
      <c r="AS529" s="294"/>
      <c r="AT529" s="294"/>
      <c r="AU529" s="294"/>
      <c r="AV529" s="294"/>
      <c r="AW529" s="294"/>
      <c r="AX529" s="294"/>
      <c r="AY529" s="294"/>
      <c r="AZ529" s="294"/>
      <c r="BA529" s="294"/>
      <c r="BB529" s="294"/>
      <c r="BC529" s="294"/>
      <c r="BD529" s="294"/>
      <c r="BE529" s="294"/>
      <c r="BF529" s="294"/>
      <c r="BG529" s="294"/>
      <c r="BH529" s="294"/>
      <c r="BI529" s="294"/>
      <c r="BJ529" s="294"/>
      <c r="BK529" s="294"/>
      <c r="BL529" s="294"/>
      <c r="BM529" s="294"/>
      <c r="BN529" s="294"/>
      <c r="BO529" s="294"/>
    </row>
    <row r="530">
      <c r="A530" s="294"/>
      <c r="B530" s="333"/>
      <c r="D530" s="134"/>
      <c r="E530" s="294"/>
      <c r="I530" s="294"/>
      <c r="J530" s="294"/>
      <c r="N530" s="294"/>
      <c r="O530" s="294"/>
      <c r="P530" s="294"/>
      <c r="Q530" s="294"/>
      <c r="R530" s="294"/>
      <c r="S530" s="294"/>
      <c r="T530" s="294"/>
      <c r="U530" s="294"/>
      <c r="V530" s="294"/>
      <c r="W530" s="294"/>
      <c r="X530" s="294"/>
      <c r="Y530" s="294"/>
      <c r="Z530" s="294"/>
      <c r="AA530" s="294"/>
      <c r="AB530" s="294"/>
      <c r="AC530" s="294"/>
      <c r="AD530" s="294"/>
      <c r="AE530" s="294"/>
      <c r="AF530" s="294"/>
      <c r="AG530" s="294"/>
      <c r="AH530" s="294"/>
      <c r="AI530" s="294"/>
      <c r="AJ530" s="294"/>
      <c r="AK530" s="294"/>
      <c r="AL530" s="294"/>
      <c r="AM530" s="294"/>
      <c r="AN530" s="294"/>
      <c r="AO530" s="294"/>
      <c r="AP530" s="294"/>
      <c r="AQ530" s="294"/>
      <c r="AR530" s="294"/>
      <c r="AS530" s="294"/>
      <c r="AT530" s="294"/>
      <c r="AU530" s="294"/>
      <c r="AV530" s="294"/>
      <c r="AW530" s="294"/>
      <c r="AX530" s="294"/>
      <c r="AY530" s="294"/>
      <c r="AZ530" s="294"/>
      <c r="BA530" s="294"/>
      <c r="BB530" s="294"/>
      <c r="BC530" s="294"/>
      <c r="BD530" s="294"/>
      <c r="BE530" s="294"/>
      <c r="BF530" s="294"/>
      <c r="BG530" s="294"/>
      <c r="BH530" s="294"/>
      <c r="BI530" s="294"/>
      <c r="BJ530" s="294"/>
      <c r="BK530" s="294"/>
      <c r="BL530" s="294"/>
      <c r="BM530" s="294"/>
      <c r="BN530" s="294"/>
      <c r="BO530" s="294"/>
    </row>
    <row r="531">
      <c r="A531" s="294"/>
      <c r="B531" s="333"/>
      <c r="D531" s="134"/>
      <c r="E531" s="294"/>
      <c r="I531" s="294"/>
      <c r="J531" s="294"/>
      <c r="N531" s="294"/>
      <c r="O531" s="294"/>
      <c r="P531" s="294"/>
      <c r="Q531" s="294"/>
      <c r="R531" s="294"/>
      <c r="S531" s="294"/>
      <c r="T531" s="294"/>
      <c r="U531" s="294"/>
      <c r="V531" s="294"/>
      <c r="W531" s="294"/>
      <c r="X531" s="294"/>
      <c r="Y531" s="294"/>
      <c r="Z531" s="294"/>
      <c r="AA531" s="294"/>
      <c r="AB531" s="294"/>
      <c r="AC531" s="294"/>
      <c r="AD531" s="294"/>
      <c r="AE531" s="294"/>
      <c r="AF531" s="294"/>
      <c r="AG531" s="294"/>
      <c r="AH531" s="294"/>
      <c r="AI531" s="294"/>
      <c r="AJ531" s="294"/>
      <c r="AK531" s="294"/>
      <c r="AL531" s="294"/>
      <c r="AM531" s="294"/>
      <c r="AN531" s="294"/>
      <c r="AO531" s="294"/>
      <c r="AP531" s="294"/>
      <c r="AQ531" s="294"/>
      <c r="AR531" s="294"/>
      <c r="AS531" s="294"/>
      <c r="AT531" s="294"/>
      <c r="AU531" s="294"/>
      <c r="AV531" s="294"/>
      <c r="AW531" s="294"/>
      <c r="AX531" s="294"/>
      <c r="AY531" s="294"/>
      <c r="AZ531" s="294"/>
      <c r="BA531" s="294"/>
      <c r="BB531" s="294"/>
      <c r="BC531" s="294"/>
      <c r="BD531" s="294"/>
      <c r="BE531" s="294"/>
      <c r="BF531" s="294"/>
      <c r="BG531" s="294"/>
      <c r="BH531" s="294"/>
      <c r="BI531" s="294"/>
      <c r="BJ531" s="294"/>
      <c r="BK531" s="294"/>
      <c r="BL531" s="294"/>
      <c r="BM531" s="294"/>
      <c r="BN531" s="294"/>
      <c r="BO531" s="294"/>
    </row>
    <row r="532">
      <c r="A532" s="294"/>
      <c r="B532" s="333"/>
      <c r="D532" s="134"/>
      <c r="E532" s="294"/>
      <c r="I532" s="294"/>
      <c r="J532" s="294"/>
      <c r="N532" s="294"/>
      <c r="O532" s="294"/>
      <c r="P532" s="294"/>
      <c r="Q532" s="294"/>
      <c r="R532" s="294"/>
      <c r="S532" s="294"/>
      <c r="T532" s="294"/>
      <c r="U532" s="294"/>
      <c r="V532" s="294"/>
      <c r="W532" s="294"/>
      <c r="X532" s="294"/>
      <c r="Y532" s="294"/>
      <c r="Z532" s="294"/>
      <c r="AA532" s="294"/>
      <c r="AB532" s="294"/>
      <c r="AC532" s="294"/>
      <c r="AD532" s="294"/>
      <c r="AE532" s="294"/>
      <c r="AF532" s="294"/>
      <c r="AG532" s="294"/>
      <c r="AH532" s="294"/>
      <c r="AI532" s="294"/>
      <c r="AJ532" s="294"/>
      <c r="AK532" s="294"/>
      <c r="AL532" s="294"/>
      <c r="AM532" s="294"/>
      <c r="AN532" s="294"/>
      <c r="AO532" s="294"/>
      <c r="AP532" s="294"/>
      <c r="AQ532" s="294"/>
      <c r="AR532" s="294"/>
      <c r="AS532" s="294"/>
      <c r="AT532" s="294"/>
      <c r="AU532" s="294"/>
      <c r="AV532" s="294"/>
      <c r="AW532" s="294"/>
      <c r="AX532" s="294"/>
      <c r="AY532" s="294"/>
      <c r="AZ532" s="294"/>
      <c r="BA532" s="294"/>
      <c r="BB532" s="294"/>
      <c r="BC532" s="294"/>
      <c r="BD532" s="294"/>
      <c r="BE532" s="294"/>
      <c r="BF532" s="294"/>
      <c r="BG532" s="294"/>
      <c r="BH532" s="294"/>
      <c r="BI532" s="294"/>
      <c r="BJ532" s="294"/>
      <c r="BK532" s="294"/>
      <c r="BL532" s="294"/>
      <c r="BM532" s="294"/>
      <c r="BN532" s="294"/>
      <c r="BO532" s="294"/>
    </row>
    <row r="533">
      <c r="A533" s="294"/>
      <c r="B533" s="333"/>
      <c r="D533" s="134"/>
      <c r="E533" s="294"/>
      <c r="I533" s="294"/>
      <c r="J533" s="294"/>
      <c r="N533" s="294"/>
      <c r="O533" s="294"/>
      <c r="P533" s="294"/>
      <c r="Q533" s="294"/>
      <c r="R533" s="294"/>
      <c r="S533" s="294"/>
      <c r="T533" s="294"/>
      <c r="U533" s="294"/>
      <c r="V533" s="294"/>
      <c r="W533" s="294"/>
      <c r="X533" s="294"/>
      <c r="Y533" s="294"/>
      <c r="Z533" s="294"/>
      <c r="AA533" s="294"/>
      <c r="AB533" s="294"/>
      <c r="AC533" s="294"/>
      <c r="AD533" s="294"/>
      <c r="AE533" s="294"/>
      <c r="AF533" s="294"/>
      <c r="AG533" s="294"/>
      <c r="AH533" s="294"/>
      <c r="AI533" s="294"/>
      <c r="AJ533" s="294"/>
      <c r="AK533" s="294"/>
      <c r="AL533" s="294"/>
      <c r="AM533" s="294"/>
      <c r="AN533" s="294"/>
      <c r="AO533" s="294"/>
      <c r="AP533" s="294"/>
      <c r="AQ533" s="294"/>
      <c r="AR533" s="294"/>
      <c r="AS533" s="294"/>
      <c r="AT533" s="294"/>
      <c r="AU533" s="294"/>
      <c r="AV533" s="294"/>
      <c r="AW533" s="294"/>
      <c r="AX533" s="294"/>
      <c r="AY533" s="294"/>
      <c r="AZ533" s="294"/>
      <c r="BA533" s="294"/>
      <c r="BB533" s="294"/>
      <c r="BC533" s="294"/>
      <c r="BD533" s="294"/>
      <c r="BE533" s="294"/>
      <c r="BF533" s="294"/>
      <c r="BG533" s="294"/>
      <c r="BH533" s="294"/>
      <c r="BI533" s="294"/>
      <c r="BJ533" s="294"/>
      <c r="BK533" s="294"/>
      <c r="BL533" s="294"/>
      <c r="BM533" s="294"/>
      <c r="BN533" s="294"/>
      <c r="BO533" s="294"/>
    </row>
    <row r="534">
      <c r="A534" s="294"/>
      <c r="B534" s="333"/>
      <c r="D534" s="134"/>
      <c r="E534" s="294"/>
      <c r="I534" s="294"/>
      <c r="J534" s="294"/>
      <c r="N534" s="294"/>
      <c r="O534" s="294"/>
      <c r="P534" s="294"/>
      <c r="Q534" s="294"/>
      <c r="R534" s="294"/>
      <c r="S534" s="294"/>
      <c r="T534" s="294"/>
      <c r="U534" s="294"/>
      <c r="V534" s="294"/>
      <c r="W534" s="294"/>
      <c r="X534" s="294"/>
      <c r="Y534" s="294"/>
      <c r="Z534" s="294"/>
      <c r="AA534" s="294"/>
      <c r="AB534" s="294"/>
      <c r="AC534" s="294"/>
      <c r="AD534" s="294"/>
      <c r="AE534" s="294"/>
      <c r="AF534" s="294"/>
      <c r="AG534" s="294"/>
      <c r="AH534" s="294"/>
      <c r="AI534" s="294"/>
      <c r="AJ534" s="294"/>
      <c r="AK534" s="294"/>
      <c r="AL534" s="294"/>
      <c r="AM534" s="294"/>
      <c r="AN534" s="294"/>
      <c r="AO534" s="294"/>
      <c r="AP534" s="294"/>
      <c r="AQ534" s="294"/>
      <c r="AR534" s="294"/>
      <c r="AS534" s="294"/>
      <c r="AT534" s="294"/>
      <c r="AU534" s="294"/>
      <c r="AV534" s="294"/>
      <c r="AW534" s="294"/>
      <c r="AX534" s="294"/>
      <c r="AY534" s="294"/>
      <c r="AZ534" s="294"/>
      <c r="BA534" s="294"/>
      <c r="BB534" s="294"/>
      <c r="BC534" s="294"/>
      <c r="BD534" s="294"/>
      <c r="BE534" s="294"/>
      <c r="BF534" s="294"/>
      <c r="BG534" s="294"/>
      <c r="BH534" s="294"/>
      <c r="BI534" s="294"/>
      <c r="BJ534" s="294"/>
      <c r="BK534" s="294"/>
      <c r="BL534" s="294"/>
      <c r="BM534" s="294"/>
      <c r="BN534" s="294"/>
      <c r="BO534" s="294"/>
    </row>
    <row r="535">
      <c r="A535" s="294"/>
      <c r="B535" s="333"/>
      <c r="D535" s="134"/>
      <c r="E535" s="294"/>
      <c r="I535" s="294"/>
      <c r="J535" s="294"/>
      <c r="N535" s="294"/>
      <c r="O535" s="294"/>
      <c r="P535" s="294"/>
      <c r="Q535" s="294"/>
      <c r="R535" s="294"/>
      <c r="S535" s="294"/>
      <c r="T535" s="294"/>
      <c r="U535" s="294"/>
      <c r="V535" s="294"/>
      <c r="W535" s="294"/>
      <c r="X535" s="294"/>
      <c r="Y535" s="294"/>
      <c r="Z535" s="294"/>
      <c r="AA535" s="294"/>
      <c r="AB535" s="294"/>
      <c r="AC535" s="294"/>
      <c r="AD535" s="294"/>
      <c r="AE535" s="294"/>
      <c r="AF535" s="294"/>
      <c r="AG535" s="294"/>
      <c r="AH535" s="294"/>
      <c r="AI535" s="294"/>
      <c r="AJ535" s="294"/>
      <c r="AK535" s="294"/>
      <c r="AL535" s="294"/>
      <c r="AM535" s="294"/>
      <c r="AN535" s="294"/>
      <c r="AO535" s="294"/>
      <c r="AP535" s="294"/>
      <c r="AQ535" s="294"/>
      <c r="AR535" s="294"/>
      <c r="AS535" s="294"/>
      <c r="AT535" s="294"/>
      <c r="AU535" s="294"/>
      <c r="AV535" s="294"/>
      <c r="AW535" s="294"/>
      <c r="AX535" s="294"/>
      <c r="AY535" s="294"/>
      <c r="AZ535" s="294"/>
      <c r="BA535" s="294"/>
      <c r="BB535" s="294"/>
      <c r="BC535" s="294"/>
      <c r="BD535" s="294"/>
      <c r="BE535" s="294"/>
      <c r="BF535" s="294"/>
      <c r="BG535" s="294"/>
      <c r="BH535" s="294"/>
      <c r="BI535" s="294"/>
      <c r="BJ535" s="294"/>
      <c r="BK535" s="294"/>
      <c r="BL535" s="294"/>
      <c r="BM535" s="294"/>
      <c r="BN535" s="294"/>
      <c r="BO535" s="294"/>
    </row>
    <row r="536">
      <c r="A536" s="294"/>
      <c r="B536" s="333"/>
      <c r="D536" s="134"/>
      <c r="E536" s="294"/>
      <c r="I536" s="294"/>
      <c r="J536" s="294"/>
      <c r="N536" s="294"/>
      <c r="O536" s="294"/>
      <c r="P536" s="294"/>
      <c r="Q536" s="294"/>
      <c r="R536" s="294"/>
      <c r="S536" s="294"/>
      <c r="T536" s="294"/>
      <c r="U536" s="294"/>
      <c r="V536" s="294"/>
      <c r="W536" s="294"/>
      <c r="X536" s="294"/>
      <c r="Y536" s="294"/>
      <c r="Z536" s="294"/>
      <c r="AA536" s="294"/>
      <c r="AB536" s="294"/>
      <c r="AC536" s="294"/>
      <c r="AD536" s="294"/>
      <c r="AE536" s="294"/>
      <c r="AF536" s="294"/>
      <c r="AG536" s="294"/>
      <c r="AH536" s="294"/>
      <c r="AI536" s="294"/>
      <c r="AJ536" s="294"/>
      <c r="AK536" s="294"/>
      <c r="AL536" s="294"/>
      <c r="AM536" s="294"/>
      <c r="AN536" s="294"/>
      <c r="AO536" s="294"/>
      <c r="AP536" s="294"/>
      <c r="AQ536" s="294"/>
      <c r="AR536" s="294"/>
      <c r="AS536" s="294"/>
      <c r="AT536" s="294"/>
      <c r="AU536" s="294"/>
      <c r="AV536" s="294"/>
      <c r="AW536" s="294"/>
      <c r="AX536" s="294"/>
      <c r="AY536" s="294"/>
      <c r="AZ536" s="294"/>
      <c r="BA536" s="294"/>
      <c r="BB536" s="294"/>
      <c r="BC536" s="294"/>
      <c r="BD536" s="294"/>
      <c r="BE536" s="294"/>
      <c r="BF536" s="294"/>
      <c r="BG536" s="294"/>
      <c r="BH536" s="294"/>
      <c r="BI536" s="294"/>
      <c r="BJ536" s="294"/>
      <c r="BK536" s="294"/>
      <c r="BL536" s="294"/>
      <c r="BM536" s="294"/>
      <c r="BN536" s="294"/>
      <c r="BO536" s="294"/>
    </row>
    <row r="537">
      <c r="A537" s="294"/>
      <c r="B537" s="333"/>
      <c r="D537" s="134"/>
      <c r="E537" s="294"/>
      <c r="I537" s="294"/>
      <c r="J537" s="294"/>
      <c r="N537" s="294"/>
      <c r="O537" s="294"/>
      <c r="P537" s="294"/>
      <c r="Q537" s="294"/>
      <c r="R537" s="294"/>
      <c r="S537" s="294"/>
      <c r="T537" s="294"/>
      <c r="U537" s="294"/>
      <c r="V537" s="294"/>
      <c r="W537" s="294"/>
      <c r="X537" s="294"/>
      <c r="Y537" s="294"/>
      <c r="Z537" s="294"/>
      <c r="AA537" s="294"/>
      <c r="AB537" s="294"/>
      <c r="AC537" s="294"/>
      <c r="AD537" s="294"/>
      <c r="AE537" s="294"/>
      <c r="AF537" s="294"/>
      <c r="AG537" s="294"/>
      <c r="AH537" s="294"/>
      <c r="AI537" s="294"/>
      <c r="AJ537" s="294"/>
      <c r="AK537" s="294"/>
      <c r="AL537" s="294"/>
      <c r="AM537" s="294"/>
      <c r="AN537" s="294"/>
      <c r="AO537" s="294"/>
      <c r="AP537" s="294"/>
      <c r="AQ537" s="294"/>
      <c r="AR537" s="294"/>
      <c r="AS537" s="294"/>
      <c r="AT537" s="294"/>
      <c r="AU537" s="294"/>
      <c r="AV537" s="294"/>
      <c r="AW537" s="294"/>
      <c r="AX537" s="294"/>
      <c r="AY537" s="294"/>
      <c r="AZ537" s="294"/>
      <c r="BA537" s="294"/>
      <c r="BB537" s="294"/>
      <c r="BC537" s="294"/>
      <c r="BD537" s="294"/>
      <c r="BE537" s="294"/>
      <c r="BF537" s="294"/>
      <c r="BG537" s="294"/>
      <c r="BH537" s="294"/>
      <c r="BI537" s="294"/>
      <c r="BJ537" s="294"/>
      <c r="BK537" s="294"/>
      <c r="BL537" s="294"/>
      <c r="BM537" s="294"/>
      <c r="BN537" s="294"/>
      <c r="BO537" s="294"/>
    </row>
    <row r="538">
      <c r="A538" s="294"/>
      <c r="B538" s="333"/>
      <c r="D538" s="134"/>
      <c r="E538" s="294"/>
      <c r="I538" s="294"/>
      <c r="J538" s="294"/>
      <c r="N538" s="294"/>
      <c r="O538" s="294"/>
      <c r="P538" s="294"/>
      <c r="Q538" s="294"/>
      <c r="R538" s="294"/>
      <c r="S538" s="294"/>
      <c r="T538" s="294"/>
      <c r="U538" s="294"/>
      <c r="V538" s="294"/>
      <c r="W538" s="294"/>
      <c r="X538" s="294"/>
      <c r="Y538" s="294"/>
      <c r="Z538" s="294"/>
      <c r="AA538" s="294"/>
      <c r="AB538" s="294"/>
      <c r="AC538" s="294"/>
      <c r="AD538" s="294"/>
      <c r="AE538" s="294"/>
      <c r="AF538" s="294"/>
      <c r="AG538" s="294"/>
      <c r="AH538" s="294"/>
      <c r="AI538" s="294"/>
      <c r="AJ538" s="294"/>
      <c r="AK538" s="294"/>
      <c r="AL538" s="294"/>
      <c r="AM538" s="294"/>
      <c r="AN538" s="294"/>
      <c r="AO538" s="294"/>
      <c r="AP538" s="294"/>
      <c r="AQ538" s="294"/>
      <c r="AR538" s="294"/>
      <c r="AS538" s="294"/>
      <c r="AT538" s="294"/>
      <c r="AU538" s="294"/>
      <c r="AV538" s="294"/>
      <c r="AW538" s="294"/>
      <c r="AX538" s="294"/>
      <c r="AY538" s="294"/>
      <c r="AZ538" s="294"/>
      <c r="BA538" s="294"/>
      <c r="BB538" s="294"/>
      <c r="BC538" s="294"/>
      <c r="BD538" s="294"/>
      <c r="BE538" s="294"/>
      <c r="BF538" s="294"/>
      <c r="BG538" s="294"/>
      <c r="BH538" s="294"/>
      <c r="BI538" s="294"/>
      <c r="BJ538" s="294"/>
      <c r="BK538" s="294"/>
      <c r="BL538" s="294"/>
      <c r="BM538" s="294"/>
      <c r="BN538" s="294"/>
      <c r="BO538" s="294"/>
    </row>
    <row r="539">
      <c r="A539" s="294"/>
      <c r="B539" s="333"/>
      <c r="D539" s="134"/>
      <c r="E539" s="294"/>
      <c r="I539" s="294"/>
      <c r="J539" s="294"/>
      <c r="N539" s="294"/>
      <c r="O539" s="294"/>
      <c r="P539" s="294"/>
      <c r="Q539" s="294"/>
      <c r="R539" s="294"/>
      <c r="S539" s="294"/>
      <c r="T539" s="294"/>
      <c r="U539" s="294"/>
      <c r="V539" s="294"/>
      <c r="W539" s="294"/>
      <c r="X539" s="294"/>
      <c r="Y539" s="294"/>
      <c r="Z539" s="294"/>
      <c r="AA539" s="294"/>
      <c r="AB539" s="294"/>
      <c r="AC539" s="294"/>
      <c r="AD539" s="294"/>
      <c r="AE539" s="294"/>
      <c r="AF539" s="294"/>
      <c r="AG539" s="294"/>
      <c r="AH539" s="294"/>
      <c r="AI539" s="294"/>
      <c r="AJ539" s="294"/>
      <c r="AK539" s="294"/>
      <c r="AL539" s="294"/>
      <c r="AM539" s="294"/>
      <c r="AN539" s="294"/>
      <c r="AO539" s="294"/>
      <c r="AP539" s="294"/>
      <c r="AQ539" s="294"/>
      <c r="AR539" s="294"/>
      <c r="AS539" s="294"/>
      <c r="AT539" s="294"/>
      <c r="AU539" s="294"/>
      <c r="AV539" s="294"/>
      <c r="AW539" s="294"/>
      <c r="AX539" s="294"/>
      <c r="AY539" s="294"/>
      <c r="AZ539" s="294"/>
      <c r="BA539" s="294"/>
      <c r="BB539" s="294"/>
      <c r="BC539" s="294"/>
      <c r="BD539" s="294"/>
      <c r="BE539" s="294"/>
      <c r="BF539" s="294"/>
      <c r="BG539" s="294"/>
      <c r="BH539" s="294"/>
      <c r="BI539" s="294"/>
      <c r="BJ539" s="294"/>
      <c r="BK539" s="294"/>
      <c r="BL539" s="294"/>
      <c r="BM539" s="294"/>
      <c r="BN539" s="294"/>
      <c r="BO539" s="294"/>
    </row>
    <row r="540">
      <c r="A540" s="294"/>
      <c r="B540" s="333"/>
      <c r="D540" s="134"/>
      <c r="E540" s="294"/>
      <c r="I540" s="294"/>
      <c r="J540" s="294"/>
      <c r="N540" s="294"/>
      <c r="O540" s="294"/>
      <c r="P540" s="294"/>
      <c r="Q540" s="294"/>
      <c r="R540" s="294"/>
      <c r="S540" s="294"/>
      <c r="T540" s="294"/>
      <c r="U540" s="294"/>
      <c r="V540" s="294"/>
      <c r="W540" s="294"/>
      <c r="X540" s="294"/>
      <c r="Y540" s="294"/>
      <c r="Z540" s="294"/>
      <c r="AA540" s="294"/>
      <c r="AB540" s="294"/>
      <c r="AC540" s="294"/>
      <c r="AD540" s="294"/>
      <c r="AE540" s="294"/>
      <c r="AF540" s="294"/>
      <c r="AG540" s="294"/>
      <c r="AH540" s="294"/>
      <c r="AI540" s="294"/>
      <c r="AJ540" s="294"/>
      <c r="AK540" s="294"/>
      <c r="AL540" s="294"/>
      <c r="AM540" s="294"/>
      <c r="AN540" s="294"/>
      <c r="AO540" s="294"/>
      <c r="AP540" s="294"/>
      <c r="AQ540" s="294"/>
      <c r="AR540" s="294"/>
      <c r="AS540" s="294"/>
      <c r="AT540" s="294"/>
      <c r="AU540" s="294"/>
      <c r="AV540" s="294"/>
      <c r="AW540" s="294"/>
      <c r="AX540" s="294"/>
      <c r="AY540" s="294"/>
      <c r="AZ540" s="294"/>
      <c r="BA540" s="294"/>
      <c r="BB540" s="294"/>
      <c r="BC540" s="294"/>
      <c r="BD540" s="294"/>
      <c r="BE540" s="294"/>
      <c r="BF540" s="294"/>
      <c r="BG540" s="294"/>
      <c r="BH540" s="294"/>
      <c r="BI540" s="294"/>
      <c r="BJ540" s="294"/>
      <c r="BK540" s="294"/>
      <c r="BL540" s="294"/>
      <c r="BM540" s="294"/>
      <c r="BN540" s="294"/>
      <c r="BO540" s="294"/>
    </row>
    <row r="541">
      <c r="A541" s="294"/>
      <c r="B541" s="333"/>
      <c r="D541" s="134"/>
      <c r="E541" s="294"/>
      <c r="I541" s="294"/>
      <c r="J541" s="294"/>
      <c r="N541" s="294"/>
      <c r="O541" s="294"/>
      <c r="P541" s="294"/>
      <c r="Q541" s="294"/>
      <c r="R541" s="294"/>
      <c r="S541" s="294"/>
      <c r="T541" s="294"/>
      <c r="U541" s="294"/>
      <c r="V541" s="294"/>
      <c r="W541" s="294"/>
      <c r="X541" s="294"/>
      <c r="Y541" s="294"/>
      <c r="Z541" s="294"/>
      <c r="AA541" s="294"/>
      <c r="AB541" s="294"/>
      <c r="AC541" s="294"/>
      <c r="AD541" s="294"/>
      <c r="AE541" s="294"/>
      <c r="AF541" s="294"/>
      <c r="AG541" s="294"/>
      <c r="AH541" s="294"/>
      <c r="AI541" s="294"/>
      <c r="AJ541" s="294"/>
      <c r="AK541" s="294"/>
      <c r="AL541" s="294"/>
      <c r="AM541" s="294"/>
      <c r="AN541" s="294"/>
      <c r="AO541" s="294"/>
      <c r="AP541" s="294"/>
      <c r="AQ541" s="294"/>
      <c r="AR541" s="294"/>
      <c r="AS541" s="294"/>
      <c r="AT541" s="294"/>
      <c r="AU541" s="294"/>
      <c r="AV541" s="294"/>
      <c r="AW541" s="294"/>
      <c r="AX541" s="294"/>
      <c r="AY541" s="294"/>
      <c r="AZ541" s="294"/>
      <c r="BA541" s="294"/>
      <c r="BB541" s="294"/>
      <c r="BC541" s="294"/>
      <c r="BD541" s="294"/>
      <c r="BE541" s="294"/>
      <c r="BF541" s="294"/>
      <c r="BG541" s="294"/>
      <c r="BH541" s="294"/>
      <c r="BI541" s="294"/>
      <c r="BJ541" s="294"/>
      <c r="BK541" s="294"/>
      <c r="BL541" s="294"/>
      <c r="BM541" s="294"/>
      <c r="BN541" s="294"/>
      <c r="BO541" s="294"/>
    </row>
    <row r="542">
      <c r="A542" s="294"/>
      <c r="B542" s="333"/>
      <c r="D542" s="134"/>
      <c r="E542" s="294"/>
      <c r="I542" s="294"/>
      <c r="J542" s="294"/>
      <c r="N542" s="294"/>
      <c r="O542" s="294"/>
      <c r="P542" s="294"/>
      <c r="Q542" s="294"/>
      <c r="R542" s="294"/>
      <c r="S542" s="294"/>
      <c r="T542" s="294"/>
      <c r="U542" s="294"/>
      <c r="V542" s="294"/>
      <c r="W542" s="294"/>
      <c r="X542" s="294"/>
      <c r="Y542" s="294"/>
      <c r="Z542" s="294"/>
      <c r="AA542" s="294"/>
      <c r="AB542" s="294"/>
      <c r="AC542" s="294"/>
      <c r="AD542" s="294"/>
      <c r="AE542" s="294"/>
      <c r="AF542" s="294"/>
      <c r="AG542" s="294"/>
      <c r="AH542" s="294"/>
      <c r="AI542" s="294"/>
      <c r="AJ542" s="294"/>
      <c r="AK542" s="294"/>
      <c r="AL542" s="294"/>
      <c r="AM542" s="294"/>
      <c r="AN542" s="294"/>
      <c r="AO542" s="294"/>
      <c r="AP542" s="294"/>
      <c r="AQ542" s="294"/>
      <c r="AR542" s="294"/>
      <c r="AS542" s="294"/>
      <c r="AT542" s="294"/>
      <c r="AU542" s="294"/>
      <c r="AV542" s="294"/>
      <c r="AW542" s="294"/>
      <c r="AX542" s="294"/>
      <c r="AY542" s="294"/>
      <c r="AZ542" s="294"/>
      <c r="BA542" s="294"/>
      <c r="BB542" s="294"/>
      <c r="BC542" s="294"/>
      <c r="BD542" s="294"/>
      <c r="BE542" s="294"/>
      <c r="BF542" s="294"/>
      <c r="BG542" s="294"/>
      <c r="BH542" s="294"/>
      <c r="BI542" s="294"/>
      <c r="BJ542" s="294"/>
      <c r="BK542" s="294"/>
      <c r="BL542" s="294"/>
      <c r="BM542" s="294"/>
      <c r="BN542" s="294"/>
      <c r="BO542" s="294"/>
    </row>
    <row r="543">
      <c r="A543" s="294"/>
      <c r="B543" s="333"/>
      <c r="D543" s="134"/>
      <c r="E543" s="294"/>
      <c r="I543" s="294"/>
      <c r="J543" s="294"/>
      <c r="N543" s="294"/>
      <c r="O543" s="294"/>
      <c r="P543" s="294"/>
      <c r="Q543" s="294"/>
      <c r="R543" s="294"/>
      <c r="S543" s="294"/>
      <c r="T543" s="294"/>
      <c r="U543" s="294"/>
      <c r="V543" s="294"/>
      <c r="W543" s="294"/>
      <c r="X543" s="294"/>
      <c r="Y543" s="294"/>
      <c r="Z543" s="294"/>
      <c r="AA543" s="294"/>
      <c r="AB543" s="294"/>
      <c r="AC543" s="294"/>
      <c r="AD543" s="294"/>
      <c r="AE543" s="294"/>
      <c r="AF543" s="294"/>
      <c r="AG543" s="294"/>
      <c r="AH543" s="294"/>
      <c r="AI543" s="294"/>
      <c r="AJ543" s="294"/>
      <c r="AK543" s="294"/>
      <c r="AL543" s="294"/>
      <c r="AM543" s="294"/>
      <c r="AN543" s="294"/>
      <c r="AO543" s="294"/>
      <c r="AP543" s="294"/>
      <c r="AQ543" s="294"/>
      <c r="AR543" s="294"/>
      <c r="AS543" s="294"/>
      <c r="AT543" s="294"/>
      <c r="AU543" s="294"/>
      <c r="AV543" s="294"/>
      <c r="AW543" s="294"/>
      <c r="AX543" s="294"/>
      <c r="AY543" s="294"/>
      <c r="AZ543" s="294"/>
      <c r="BA543" s="294"/>
      <c r="BB543" s="294"/>
      <c r="BC543" s="294"/>
      <c r="BD543" s="294"/>
      <c r="BE543" s="294"/>
      <c r="BF543" s="294"/>
      <c r="BG543" s="294"/>
      <c r="BH543" s="294"/>
      <c r="BI543" s="294"/>
      <c r="BJ543" s="294"/>
      <c r="BK543" s="294"/>
      <c r="BL543" s="294"/>
      <c r="BM543" s="294"/>
      <c r="BN543" s="294"/>
      <c r="BO543" s="294"/>
    </row>
    <row r="544">
      <c r="A544" s="294"/>
      <c r="B544" s="333"/>
      <c r="D544" s="134"/>
      <c r="E544" s="294"/>
      <c r="I544" s="294"/>
      <c r="J544" s="294"/>
      <c r="N544" s="294"/>
      <c r="O544" s="294"/>
      <c r="P544" s="294"/>
      <c r="Q544" s="294"/>
      <c r="R544" s="294"/>
      <c r="S544" s="294"/>
      <c r="T544" s="294"/>
      <c r="U544" s="294"/>
      <c r="V544" s="294"/>
      <c r="W544" s="294"/>
      <c r="X544" s="294"/>
      <c r="Y544" s="294"/>
      <c r="Z544" s="294"/>
      <c r="AA544" s="294"/>
      <c r="AB544" s="294"/>
      <c r="AC544" s="294"/>
      <c r="AD544" s="294"/>
      <c r="AE544" s="294"/>
      <c r="AF544" s="294"/>
      <c r="AG544" s="294"/>
      <c r="AH544" s="294"/>
      <c r="AI544" s="294"/>
      <c r="AJ544" s="294"/>
      <c r="AK544" s="294"/>
      <c r="AL544" s="294"/>
      <c r="AM544" s="294"/>
      <c r="AN544" s="294"/>
      <c r="AO544" s="294"/>
      <c r="AP544" s="294"/>
      <c r="AQ544" s="294"/>
      <c r="AR544" s="294"/>
      <c r="AS544" s="294"/>
      <c r="AT544" s="294"/>
      <c r="AU544" s="294"/>
      <c r="AV544" s="294"/>
      <c r="AW544" s="294"/>
      <c r="AX544" s="294"/>
      <c r="AY544" s="294"/>
      <c r="AZ544" s="294"/>
      <c r="BA544" s="294"/>
      <c r="BB544" s="294"/>
      <c r="BC544" s="294"/>
      <c r="BD544" s="294"/>
      <c r="BE544" s="294"/>
      <c r="BF544" s="294"/>
      <c r="BG544" s="294"/>
      <c r="BH544" s="294"/>
      <c r="BI544" s="294"/>
      <c r="BJ544" s="294"/>
      <c r="BK544" s="294"/>
      <c r="BL544" s="294"/>
      <c r="BM544" s="294"/>
      <c r="BN544" s="294"/>
      <c r="BO544" s="294"/>
    </row>
    <row r="545">
      <c r="A545" s="294"/>
      <c r="B545" s="333"/>
      <c r="D545" s="134"/>
      <c r="E545" s="294"/>
      <c r="I545" s="294"/>
      <c r="J545" s="294"/>
      <c r="N545" s="294"/>
      <c r="O545" s="294"/>
      <c r="P545" s="294"/>
      <c r="Q545" s="294"/>
      <c r="R545" s="294"/>
      <c r="S545" s="294"/>
      <c r="T545" s="294"/>
      <c r="U545" s="294"/>
      <c r="V545" s="294"/>
      <c r="W545" s="294"/>
      <c r="X545" s="294"/>
      <c r="Y545" s="294"/>
      <c r="Z545" s="294"/>
      <c r="AA545" s="294"/>
      <c r="AB545" s="294"/>
      <c r="AC545" s="294"/>
      <c r="AD545" s="294"/>
      <c r="AE545" s="294"/>
      <c r="AF545" s="294"/>
      <c r="AG545" s="294"/>
      <c r="AH545" s="294"/>
      <c r="AI545" s="294"/>
      <c r="AJ545" s="294"/>
      <c r="AK545" s="294"/>
      <c r="AL545" s="294"/>
      <c r="AM545" s="294"/>
      <c r="AN545" s="294"/>
      <c r="AO545" s="294"/>
      <c r="AP545" s="294"/>
      <c r="AQ545" s="294"/>
      <c r="AR545" s="294"/>
      <c r="AS545" s="294"/>
      <c r="AT545" s="294"/>
      <c r="AU545" s="294"/>
      <c r="AV545" s="294"/>
      <c r="AW545" s="294"/>
      <c r="AX545" s="294"/>
      <c r="AY545" s="294"/>
      <c r="AZ545" s="294"/>
      <c r="BA545" s="294"/>
      <c r="BB545" s="294"/>
      <c r="BC545" s="294"/>
      <c r="BD545" s="294"/>
      <c r="BE545" s="294"/>
      <c r="BF545" s="294"/>
      <c r="BG545" s="294"/>
      <c r="BH545" s="294"/>
      <c r="BI545" s="294"/>
      <c r="BJ545" s="294"/>
      <c r="BK545" s="294"/>
      <c r="BL545" s="294"/>
      <c r="BM545" s="294"/>
      <c r="BN545" s="294"/>
      <c r="BO545" s="294"/>
    </row>
    <row r="546">
      <c r="A546" s="294"/>
      <c r="B546" s="333"/>
      <c r="D546" s="134"/>
      <c r="E546" s="294"/>
      <c r="I546" s="294"/>
      <c r="J546" s="294"/>
      <c r="N546" s="294"/>
      <c r="O546" s="294"/>
      <c r="P546" s="294"/>
      <c r="Q546" s="294"/>
      <c r="R546" s="294"/>
      <c r="S546" s="294"/>
      <c r="T546" s="294"/>
      <c r="U546" s="294"/>
      <c r="V546" s="294"/>
      <c r="W546" s="294"/>
      <c r="X546" s="294"/>
      <c r="Y546" s="294"/>
      <c r="Z546" s="294"/>
      <c r="AA546" s="294"/>
      <c r="AB546" s="294"/>
      <c r="AC546" s="294"/>
      <c r="AD546" s="294"/>
      <c r="AE546" s="294"/>
      <c r="AF546" s="294"/>
      <c r="AG546" s="294"/>
      <c r="AH546" s="294"/>
      <c r="AI546" s="294"/>
      <c r="AJ546" s="294"/>
      <c r="AK546" s="294"/>
      <c r="AL546" s="294"/>
      <c r="AM546" s="294"/>
      <c r="AN546" s="294"/>
      <c r="AO546" s="294"/>
      <c r="AP546" s="294"/>
      <c r="AQ546" s="294"/>
      <c r="AR546" s="294"/>
      <c r="AS546" s="294"/>
      <c r="AT546" s="294"/>
      <c r="AU546" s="294"/>
      <c r="AV546" s="294"/>
      <c r="AW546" s="294"/>
      <c r="AX546" s="294"/>
      <c r="AY546" s="294"/>
      <c r="AZ546" s="294"/>
      <c r="BA546" s="294"/>
      <c r="BB546" s="294"/>
      <c r="BC546" s="294"/>
      <c r="BD546" s="294"/>
      <c r="BE546" s="294"/>
      <c r="BF546" s="294"/>
      <c r="BG546" s="294"/>
      <c r="BH546" s="294"/>
      <c r="BI546" s="294"/>
      <c r="BJ546" s="294"/>
      <c r="BK546" s="294"/>
      <c r="BL546" s="294"/>
      <c r="BM546" s="294"/>
      <c r="BN546" s="294"/>
      <c r="BO546" s="294"/>
    </row>
    <row r="547">
      <c r="A547" s="294"/>
      <c r="B547" s="333"/>
      <c r="D547" s="134"/>
      <c r="E547" s="294"/>
      <c r="I547" s="294"/>
      <c r="J547" s="294"/>
      <c r="N547" s="294"/>
      <c r="O547" s="294"/>
      <c r="P547" s="294"/>
      <c r="Q547" s="294"/>
      <c r="R547" s="294"/>
      <c r="S547" s="294"/>
      <c r="T547" s="294"/>
      <c r="U547" s="294"/>
      <c r="V547" s="294"/>
      <c r="W547" s="294"/>
      <c r="X547" s="294"/>
      <c r="Y547" s="294"/>
      <c r="Z547" s="294"/>
      <c r="AA547" s="294"/>
      <c r="AB547" s="294"/>
      <c r="AC547" s="294"/>
      <c r="AD547" s="294"/>
      <c r="AE547" s="294"/>
      <c r="AF547" s="294"/>
      <c r="AG547" s="294"/>
      <c r="AH547" s="294"/>
      <c r="AI547" s="294"/>
      <c r="AJ547" s="294"/>
      <c r="AK547" s="294"/>
      <c r="AL547" s="294"/>
      <c r="AM547" s="294"/>
      <c r="AN547" s="294"/>
      <c r="AO547" s="294"/>
      <c r="AP547" s="294"/>
      <c r="AQ547" s="294"/>
      <c r="AR547" s="294"/>
      <c r="AS547" s="294"/>
      <c r="AT547" s="294"/>
      <c r="AU547" s="294"/>
      <c r="AV547" s="294"/>
      <c r="AW547" s="294"/>
      <c r="AX547" s="294"/>
      <c r="AY547" s="294"/>
      <c r="AZ547" s="294"/>
      <c r="BA547" s="294"/>
      <c r="BB547" s="294"/>
      <c r="BC547" s="294"/>
      <c r="BD547" s="294"/>
      <c r="BE547" s="294"/>
      <c r="BF547" s="294"/>
      <c r="BG547" s="294"/>
      <c r="BH547" s="294"/>
      <c r="BI547" s="294"/>
      <c r="BJ547" s="294"/>
      <c r="BK547" s="294"/>
      <c r="BL547" s="294"/>
      <c r="BM547" s="294"/>
      <c r="BN547" s="294"/>
      <c r="BO547" s="294"/>
    </row>
    <row r="548">
      <c r="A548" s="294"/>
      <c r="B548" s="333"/>
      <c r="D548" s="134"/>
      <c r="E548" s="294"/>
      <c r="I548" s="294"/>
      <c r="J548" s="294"/>
      <c r="N548" s="294"/>
      <c r="O548" s="294"/>
      <c r="P548" s="294"/>
      <c r="Q548" s="294"/>
      <c r="R548" s="294"/>
      <c r="S548" s="294"/>
      <c r="T548" s="294"/>
      <c r="U548" s="294"/>
      <c r="V548" s="294"/>
      <c r="W548" s="294"/>
      <c r="X548" s="294"/>
      <c r="Y548" s="294"/>
      <c r="Z548" s="294"/>
      <c r="AA548" s="294"/>
      <c r="AB548" s="294"/>
      <c r="AC548" s="294"/>
      <c r="AD548" s="294"/>
      <c r="AE548" s="294"/>
      <c r="AF548" s="294"/>
      <c r="AG548" s="294"/>
      <c r="AH548" s="294"/>
      <c r="AI548" s="294"/>
      <c r="AJ548" s="294"/>
      <c r="AK548" s="294"/>
      <c r="AL548" s="294"/>
      <c r="AM548" s="294"/>
      <c r="AN548" s="294"/>
      <c r="AO548" s="294"/>
      <c r="AP548" s="294"/>
      <c r="AQ548" s="294"/>
      <c r="AR548" s="294"/>
      <c r="AS548" s="294"/>
      <c r="AT548" s="294"/>
      <c r="AU548" s="294"/>
      <c r="AV548" s="294"/>
      <c r="AW548" s="294"/>
      <c r="AX548" s="294"/>
      <c r="AY548" s="294"/>
      <c r="AZ548" s="294"/>
      <c r="BA548" s="294"/>
      <c r="BB548" s="294"/>
      <c r="BC548" s="294"/>
      <c r="BD548" s="294"/>
      <c r="BE548" s="294"/>
      <c r="BF548" s="294"/>
      <c r="BG548" s="294"/>
      <c r="BH548" s="294"/>
      <c r="BI548" s="294"/>
      <c r="BJ548" s="294"/>
      <c r="BK548" s="294"/>
      <c r="BL548" s="294"/>
      <c r="BM548" s="294"/>
      <c r="BN548" s="294"/>
      <c r="BO548" s="294"/>
    </row>
    <row r="549">
      <c r="A549" s="294"/>
      <c r="B549" s="333"/>
      <c r="D549" s="134"/>
      <c r="E549" s="294"/>
      <c r="I549" s="294"/>
      <c r="J549" s="294"/>
      <c r="N549" s="294"/>
      <c r="O549" s="294"/>
      <c r="P549" s="294"/>
      <c r="Q549" s="294"/>
      <c r="R549" s="294"/>
      <c r="S549" s="294"/>
      <c r="T549" s="294"/>
      <c r="U549" s="294"/>
      <c r="V549" s="294"/>
      <c r="W549" s="294"/>
      <c r="X549" s="294"/>
      <c r="Y549" s="294"/>
      <c r="Z549" s="294"/>
      <c r="AA549" s="294"/>
      <c r="AB549" s="294"/>
      <c r="AC549" s="294"/>
      <c r="AD549" s="294"/>
      <c r="AE549" s="294"/>
      <c r="AF549" s="294"/>
      <c r="AG549" s="294"/>
      <c r="AH549" s="294"/>
      <c r="AI549" s="294"/>
      <c r="AJ549" s="294"/>
      <c r="AK549" s="294"/>
      <c r="AL549" s="294"/>
      <c r="AM549" s="294"/>
      <c r="AN549" s="294"/>
      <c r="AO549" s="294"/>
      <c r="AP549" s="294"/>
      <c r="AQ549" s="294"/>
      <c r="AR549" s="294"/>
      <c r="AS549" s="294"/>
      <c r="AT549" s="294"/>
      <c r="AU549" s="294"/>
      <c r="AV549" s="294"/>
      <c r="AW549" s="294"/>
      <c r="AX549" s="294"/>
      <c r="AY549" s="294"/>
      <c r="AZ549" s="294"/>
      <c r="BA549" s="294"/>
      <c r="BB549" s="294"/>
      <c r="BC549" s="294"/>
      <c r="BD549" s="294"/>
      <c r="BE549" s="294"/>
      <c r="BF549" s="294"/>
      <c r="BG549" s="294"/>
      <c r="BH549" s="294"/>
      <c r="BI549" s="294"/>
      <c r="BJ549" s="294"/>
      <c r="BK549" s="294"/>
      <c r="BL549" s="294"/>
      <c r="BM549" s="294"/>
      <c r="BN549" s="294"/>
      <c r="BO549" s="294"/>
    </row>
    <row r="550">
      <c r="A550" s="294"/>
      <c r="B550" s="333"/>
      <c r="D550" s="134"/>
      <c r="E550" s="294"/>
      <c r="I550" s="294"/>
      <c r="J550" s="294"/>
      <c r="N550" s="294"/>
      <c r="O550" s="294"/>
      <c r="P550" s="294"/>
      <c r="Q550" s="294"/>
      <c r="R550" s="294"/>
      <c r="S550" s="294"/>
      <c r="T550" s="294"/>
      <c r="U550" s="294"/>
      <c r="V550" s="294"/>
      <c r="W550" s="294"/>
      <c r="X550" s="294"/>
      <c r="Y550" s="294"/>
      <c r="Z550" s="294"/>
      <c r="AA550" s="294"/>
      <c r="AB550" s="294"/>
      <c r="AC550" s="294"/>
      <c r="AD550" s="294"/>
      <c r="AE550" s="294"/>
      <c r="AF550" s="294"/>
      <c r="AG550" s="294"/>
      <c r="AH550" s="294"/>
      <c r="AI550" s="294"/>
      <c r="AJ550" s="294"/>
      <c r="AK550" s="294"/>
      <c r="AL550" s="294"/>
      <c r="AM550" s="294"/>
      <c r="AN550" s="294"/>
      <c r="AO550" s="294"/>
      <c r="AP550" s="294"/>
      <c r="AQ550" s="294"/>
      <c r="AR550" s="294"/>
      <c r="AS550" s="294"/>
      <c r="AT550" s="294"/>
      <c r="AU550" s="294"/>
      <c r="AV550" s="294"/>
      <c r="AW550" s="294"/>
      <c r="AX550" s="294"/>
      <c r="AY550" s="294"/>
      <c r="AZ550" s="294"/>
      <c r="BA550" s="294"/>
      <c r="BB550" s="294"/>
      <c r="BC550" s="294"/>
      <c r="BD550" s="294"/>
      <c r="BE550" s="294"/>
      <c r="BF550" s="294"/>
      <c r="BG550" s="294"/>
      <c r="BH550" s="294"/>
      <c r="BI550" s="294"/>
      <c r="BJ550" s="294"/>
      <c r="BK550" s="294"/>
      <c r="BL550" s="294"/>
      <c r="BM550" s="294"/>
      <c r="BN550" s="294"/>
      <c r="BO550" s="294"/>
    </row>
    <row r="551">
      <c r="A551" s="294"/>
      <c r="B551" s="333"/>
      <c r="D551" s="134"/>
      <c r="E551" s="294"/>
      <c r="I551" s="294"/>
      <c r="J551" s="294"/>
      <c r="N551" s="294"/>
      <c r="O551" s="294"/>
      <c r="P551" s="294"/>
      <c r="Q551" s="294"/>
      <c r="R551" s="294"/>
      <c r="S551" s="294"/>
      <c r="T551" s="294"/>
      <c r="U551" s="294"/>
      <c r="V551" s="294"/>
      <c r="W551" s="294"/>
      <c r="X551" s="294"/>
      <c r="Y551" s="294"/>
      <c r="Z551" s="294"/>
      <c r="AA551" s="294"/>
      <c r="AB551" s="294"/>
      <c r="AC551" s="294"/>
      <c r="AD551" s="294"/>
      <c r="AE551" s="294"/>
      <c r="AF551" s="294"/>
      <c r="AG551" s="294"/>
      <c r="AH551" s="294"/>
      <c r="AI551" s="294"/>
      <c r="AJ551" s="294"/>
      <c r="AK551" s="294"/>
      <c r="AL551" s="294"/>
      <c r="AM551" s="294"/>
      <c r="AN551" s="294"/>
      <c r="AO551" s="294"/>
      <c r="AP551" s="294"/>
      <c r="AQ551" s="294"/>
      <c r="AR551" s="294"/>
      <c r="AS551" s="294"/>
      <c r="AT551" s="294"/>
      <c r="AU551" s="294"/>
      <c r="AV551" s="294"/>
      <c r="AW551" s="294"/>
      <c r="AX551" s="294"/>
      <c r="AY551" s="294"/>
      <c r="AZ551" s="294"/>
      <c r="BA551" s="294"/>
      <c r="BB551" s="294"/>
      <c r="BC551" s="294"/>
      <c r="BD551" s="294"/>
      <c r="BE551" s="294"/>
      <c r="BF551" s="294"/>
      <c r="BG551" s="294"/>
      <c r="BH551" s="294"/>
      <c r="BI551" s="294"/>
      <c r="BJ551" s="294"/>
      <c r="BK551" s="294"/>
      <c r="BL551" s="294"/>
      <c r="BM551" s="294"/>
      <c r="BN551" s="294"/>
      <c r="BO551" s="294"/>
    </row>
    <row r="552">
      <c r="A552" s="294"/>
      <c r="B552" s="333"/>
      <c r="D552" s="134"/>
      <c r="E552" s="294"/>
      <c r="I552" s="294"/>
      <c r="J552" s="294"/>
      <c r="N552" s="294"/>
      <c r="O552" s="294"/>
      <c r="P552" s="294"/>
      <c r="Q552" s="294"/>
      <c r="R552" s="294"/>
      <c r="S552" s="294"/>
      <c r="T552" s="294"/>
      <c r="U552" s="294"/>
      <c r="V552" s="294"/>
      <c r="W552" s="294"/>
      <c r="X552" s="294"/>
      <c r="Y552" s="294"/>
      <c r="Z552" s="294"/>
      <c r="AA552" s="294"/>
      <c r="AB552" s="294"/>
      <c r="AC552" s="294"/>
      <c r="AD552" s="294"/>
      <c r="AE552" s="294"/>
      <c r="AF552" s="294"/>
      <c r="AG552" s="294"/>
      <c r="AH552" s="294"/>
      <c r="AI552" s="294"/>
      <c r="AJ552" s="294"/>
      <c r="AK552" s="294"/>
      <c r="AL552" s="294"/>
      <c r="AM552" s="294"/>
      <c r="AN552" s="294"/>
      <c r="AO552" s="294"/>
      <c r="AP552" s="294"/>
      <c r="AQ552" s="294"/>
      <c r="AR552" s="294"/>
      <c r="AS552" s="294"/>
      <c r="AT552" s="294"/>
      <c r="AU552" s="294"/>
      <c r="AV552" s="294"/>
      <c r="AW552" s="294"/>
      <c r="AX552" s="294"/>
      <c r="AY552" s="294"/>
      <c r="AZ552" s="294"/>
      <c r="BA552" s="294"/>
      <c r="BB552" s="294"/>
      <c r="BC552" s="294"/>
      <c r="BD552" s="294"/>
      <c r="BE552" s="294"/>
      <c r="BF552" s="294"/>
      <c r="BG552" s="294"/>
      <c r="BH552" s="294"/>
      <c r="BI552" s="294"/>
      <c r="BJ552" s="294"/>
      <c r="BK552" s="294"/>
      <c r="BL552" s="294"/>
      <c r="BM552" s="294"/>
      <c r="BN552" s="294"/>
      <c r="BO552" s="294"/>
    </row>
    <row r="553">
      <c r="A553" s="294"/>
      <c r="B553" s="333"/>
      <c r="D553" s="134"/>
      <c r="E553" s="294"/>
      <c r="I553" s="294"/>
      <c r="J553" s="294"/>
      <c r="N553" s="294"/>
      <c r="O553" s="294"/>
      <c r="P553" s="294"/>
      <c r="Q553" s="294"/>
      <c r="R553" s="294"/>
      <c r="S553" s="294"/>
      <c r="T553" s="294"/>
      <c r="U553" s="294"/>
      <c r="V553" s="294"/>
      <c r="W553" s="294"/>
      <c r="X553" s="294"/>
      <c r="Y553" s="294"/>
      <c r="Z553" s="294"/>
      <c r="AA553" s="294"/>
      <c r="AB553" s="294"/>
      <c r="AC553" s="294"/>
      <c r="AD553" s="294"/>
      <c r="AE553" s="294"/>
      <c r="AF553" s="294"/>
      <c r="AG553" s="294"/>
      <c r="AH553" s="294"/>
      <c r="AI553" s="294"/>
      <c r="AJ553" s="294"/>
      <c r="AK553" s="294"/>
      <c r="AL553" s="294"/>
      <c r="AM553" s="294"/>
      <c r="AN553" s="294"/>
      <c r="AO553" s="294"/>
      <c r="AP553" s="294"/>
      <c r="AQ553" s="294"/>
      <c r="AR553" s="294"/>
      <c r="AS553" s="294"/>
      <c r="AT553" s="294"/>
      <c r="AU553" s="294"/>
      <c r="AV553" s="294"/>
      <c r="AW553" s="294"/>
      <c r="AX553" s="294"/>
      <c r="AY553" s="294"/>
      <c r="AZ553" s="294"/>
      <c r="BA553" s="294"/>
      <c r="BB553" s="294"/>
      <c r="BC553" s="294"/>
      <c r="BD553" s="294"/>
      <c r="BE553" s="294"/>
      <c r="BF553" s="294"/>
      <c r="BG553" s="294"/>
      <c r="BH553" s="294"/>
      <c r="BI553" s="294"/>
      <c r="BJ553" s="294"/>
      <c r="BK553" s="294"/>
      <c r="BL553" s="294"/>
      <c r="BM553" s="294"/>
      <c r="BN553" s="294"/>
      <c r="BO553" s="294"/>
    </row>
    <row r="554">
      <c r="A554" s="294"/>
      <c r="B554" s="333"/>
      <c r="D554" s="134"/>
      <c r="E554" s="294"/>
      <c r="I554" s="294"/>
      <c r="J554" s="294"/>
      <c r="N554" s="294"/>
      <c r="O554" s="294"/>
      <c r="P554" s="294"/>
      <c r="Q554" s="294"/>
      <c r="R554" s="294"/>
      <c r="S554" s="294"/>
      <c r="T554" s="294"/>
      <c r="U554" s="294"/>
      <c r="V554" s="294"/>
      <c r="W554" s="294"/>
      <c r="X554" s="294"/>
      <c r="Y554" s="294"/>
      <c r="Z554" s="294"/>
      <c r="AA554" s="294"/>
      <c r="AB554" s="294"/>
      <c r="AC554" s="294"/>
      <c r="AD554" s="294"/>
      <c r="AE554" s="294"/>
      <c r="AF554" s="294"/>
      <c r="AG554" s="294"/>
      <c r="AH554" s="294"/>
      <c r="AI554" s="294"/>
      <c r="AJ554" s="294"/>
      <c r="AK554" s="294"/>
      <c r="AL554" s="294"/>
      <c r="AM554" s="294"/>
      <c r="AN554" s="294"/>
      <c r="AO554" s="294"/>
      <c r="AP554" s="294"/>
      <c r="AQ554" s="294"/>
      <c r="AR554" s="294"/>
      <c r="AS554" s="294"/>
      <c r="AT554" s="294"/>
      <c r="AU554" s="294"/>
      <c r="AV554" s="294"/>
      <c r="AW554" s="294"/>
      <c r="AX554" s="294"/>
      <c r="AY554" s="294"/>
      <c r="AZ554" s="294"/>
      <c r="BA554" s="294"/>
      <c r="BB554" s="294"/>
      <c r="BC554" s="294"/>
      <c r="BD554" s="294"/>
      <c r="BE554" s="294"/>
      <c r="BF554" s="294"/>
      <c r="BG554" s="294"/>
      <c r="BH554" s="294"/>
      <c r="BI554" s="294"/>
      <c r="BJ554" s="294"/>
      <c r="BK554" s="294"/>
      <c r="BL554" s="294"/>
      <c r="BM554" s="294"/>
      <c r="BN554" s="294"/>
      <c r="BO554" s="294"/>
    </row>
    <row r="555">
      <c r="A555" s="294"/>
      <c r="B555" s="333"/>
      <c r="D555" s="134"/>
      <c r="E555" s="294"/>
      <c r="I555" s="294"/>
      <c r="J555" s="294"/>
      <c r="N555" s="294"/>
      <c r="O555" s="294"/>
      <c r="P555" s="294"/>
      <c r="Q555" s="294"/>
      <c r="R555" s="294"/>
      <c r="S555" s="294"/>
      <c r="T555" s="294"/>
      <c r="U555" s="294"/>
      <c r="V555" s="294"/>
      <c r="W555" s="294"/>
      <c r="X555" s="294"/>
      <c r="Y555" s="294"/>
      <c r="Z555" s="294"/>
      <c r="AA555" s="294"/>
      <c r="AB555" s="294"/>
      <c r="AC555" s="294"/>
      <c r="AD555" s="294"/>
      <c r="AE555" s="294"/>
      <c r="AF555" s="294"/>
      <c r="AG555" s="294"/>
      <c r="AH555" s="294"/>
      <c r="AI555" s="294"/>
      <c r="AJ555" s="294"/>
      <c r="AK555" s="294"/>
      <c r="AL555" s="294"/>
      <c r="AM555" s="294"/>
      <c r="AN555" s="294"/>
      <c r="AO555" s="294"/>
      <c r="AP555" s="294"/>
      <c r="AQ555" s="294"/>
      <c r="AR555" s="294"/>
      <c r="AS555" s="294"/>
      <c r="AT555" s="294"/>
      <c r="AU555" s="294"/>
      <c r="AV555" s="294"/>
      <c r="AW555" s="294"/>
      <c r="AX555" s="294"/>
      <c r="AY555" s="294"/>
      <c r="AZ555" s="294"/>
      <c r="BA555" s="294"/>
      <c r="BB555" s="294"/>
      <c r="BC555" s="294"/>
      <c r="BD555" s="294"/>
      <c r="BE555" s="294"/>
      <c r="BF555" s="294"/>
      <c r="BG555" s="294"/>
      <c r="BH555" s="294"/>
      <c r="BI555" s="294"/>
      <c r="BJ555" s="294"/>
      <c r="BK555" s="294"/>
      <c r="BL555" s="294"/>
      <c r="BM555" s="294"/>
      <c r="BN555" s="294"/>
      <c r="BO555" s="294"/>
    </row>
    <row r="556">
      <c r="A556" s="294"/>
      <c r="B556" s="333"/>
      <c r="D556" s="134"/>
      <c r="E556" s="294"/>
      <c r="I556" s="294"/>
      <c r="J556" s="294"/>
      <c r="N556" s="294"/>
      <c r="O556" s="294"/>
      <c r="P556" s="294"/>
      <c r="Q556" s="294"/>
      <c r="R556" s="294"/>
      <c r="S556" s="294"/>
      <c r="T556" s="294"/>
      <c r="U556" s="294"/>
      <c r="V556" s="294"/>
      <c r="W556" s="294"/>
      <c r="X556" s="294"/>
      <c r="Y556" s="294"/>
      <c r="Z556" s="294"/>
      <c r="AA556" s="294"/>
      <c r="AB556" s="294"/>
      <c r="AC556" s="294"/>
      <c r="AD556" s="294"/>
      <c r="AE556" s="294"/>
      <c r="AF556" s="294"/>
      <c r="AG556" s="294"/>
      <c r="AH556" s="294"/>
      <c r="AI556" s="294"/>
      <c r="AJ556" s="294"/>
      <c r="AK556" s="294"/>
      <c r="AL556" s="294"/>
      <c r="AM556" s="294"/>
      <c r="AN556" s="294"/>
      <c r="AO556" s="294"/>
      <c r="AP556" s="294"/>
      <c r="AQ556" s="294"/>
      <c r="AR556" s="294"/>
      <c r="AS556" s="294"/>
      <c r="AT556" s="294"/>
      <c r="AU556" s="294"/>
      <c r="AV556" s="294"/>
      <c r="AW556" s="294"/>
      <c r="AX556" s="294"/>
      <c r="AY556" s="294"/>
      <c r="AZ556" s="294"/>
      <c r="BA556" s="294"/>
      <c r="BB556" s="294"/>
      <c r="BC556" s="294"/>
      <c r="BD556" s="294"/>
      <c r="BE556" s="294"/>
      <c r="BF556" s="294"/>
      <c r="BG556" s="294"/>
      <c r="BH556" s="294"/>
      <c r="BI556" s="294"/>
      <c r="BJ556" s="294"/>
      <c r="BK556" s="294"/>
      <c r="BL556" s="294"/>
      <c r="BM556" s="294"/>
      <c r="BN556" s="294"/>
      <c r="BO556" s="294"/>
    </row>
    <row r="557">
      <c r="A557" s="294"/>
      <c r="B557" s="333"/>
      <c r="D557" s="134"/>
      <c r="E557" s="294"/>
      <c r="I557" s="294"/>
      <c r="J557" s="294"/>
      <c r="N557" s="294"/>
      <c r="O557" s="294"/>
      <c r="P557" s="294"/>
      <c r="Q557" s="294"/>
      <c r="R557" s="294"/>
      <c r="S557" s="294"/>
      <c r="T557" s="294"/>
      <c r="U557" s="294"/>
      <c r="V557" s="294"/>
      <c r="W557" s="294"/>
      <c r="X557" s="294"/>
      <c r="Y557" s="294"/>
      <c r="Z557" s="294"/>
      <c r="AA557" s="294"/>
      <c r="AB557" s="294"/>
      <c r="AC557" s="294"/>
      <c r="AD557" s="294"/>
      <c r="AE557" s="294"/>
      <c r="AF557" s="294"/>
      <c r="AG557" s="294"/>
      <c r="AH557" s="294"/>
      <c r="AI557" s="294"/>
      <c r="AJ557" s="294"/>
      <c r="AK557" s="294"/>
      <c r="AL557" s="294"/>
      <c r="AM557" s="294"/>
      <c r="AN557" s="294"/>
      <c r="AO557" s="294"/>
      <c r="AP557" s="294"/>
      <c r="AQ557" s="294"/>
      <c r="AR557" s="294"/>
      <c r="AS557" s="294"/>
      <c r="AT557" s="294"/>
      <c r="AU557" s="294"/>
      <c r="AV557" s="294"/>
      <c r="AW557" s="294"/>
      <c r="AX557" s="294"/>
      <c r="AY557" s="294"/>
      <c r="AZ557" s="294"/>
      <c r="BA557" s="294"/>
      <c r="BB557" s="294"/>
      <c r="BC557" s="294"/>
      <c r="BD557" s="294"/>
      <c r="BE557" s="294"/>
      <c r="BF557" s="294"/>
      <c r="BG557" s="294"/>
      <c r="BH557" s="294"/>
      <c r="BI557" s="294"/>
      <c r="BJ557" s="294"/>
      <c r="BK557" s="294"/>
      <c r="BL557" s="294"/>
      <c r="BM557" s="294"/>
      <c r="BN557" s="294"/>
      <c r="BO557" s="294"/>
    </row>
    <row r="558">
      <c r="A558" s="294"/>
      <c r="B558" s="333"/>
      <c r="D558" s="134"/>
      <c r="E558" s="294"/>
      <c r="I558" s="294"/>
      <c r="J558" s="294"/>
      <c r="N558" s="294"/>
      <c r="O558" s="294"/>
      <c r="P558" s="294"/>
      <c r="Q558" s="294"/>
      <c r="R558" s="294"/>
      <c r="S558" s="294"/>
      <c r="T558" s="294"/>
      <c r="U558" s="294"/>
      <c r="V558" s="294"/>
      <c r="W558" s="294"/>
      <c r="X558" s="294"/>
      <c r="Y558" s="294"/>
      <c r="Z558" s="294"/>
      <c r="AA558" s="294"/>
      <c r="AB558" s="294"/>
      <c r="AC558" s="294"/>
      <c r="AD558" s="294"/>
      <c r="AE558" s="294"/>
      <c r="AF558" s="294"/>
      <c r="AG558" s="294"/>
      <c r="AH558" s="294"/>
      <c r="AI558" s="294"/>
      <c r="AJ558" s="294"/>
      <c r="AK558" s="294"/>
      <c r="AL558" s="294"/>
      <c r="AM558" s="294"/>
      <c r="AN558" s="294"/>
      <c r="AO558" s="294"/>
      <c r="AP558" s="294"/>
      <c r="AQ558" s="294"/>
      <c r="AR558" s="294"/>
      <c r="AS558" s="294"/>
      <c r="AT558" s="294"/>
      <c r="AU558" s="294"/>
      <c r="AV558" s="294"/>
      <c r="AW558" s="294"/>
      <c r="AX558" s="294"/>
      <c r="AY558" s="294"/>
      <c r="AZ558" s="294"/>
      <c r="BA558" s="294"/>
      <c r="BB558" s="294"/>
      <c r="BC558" s="294"/>
      <c r="BD558" s="294"/>
      <c r="BE558" s="294"/>
      <c r="BF558" s="294"/>
      <c r="BG558" s="294"/>
      <c r="BH558" s="294"/>
      <c r="BI558" s="294"/>
      <c r="BJ558" s="294"/>
      <c r="BK558" s="294"/>
      <c r="BL558" s="294"/>
      <c r="BM558" s="294"/>
      <c r="BN558" s="294"/>
      <c r="BO558" s="294"/>
    </row>
    <row r="559">
      <c r="A559" s="294"/>
      <c r="B559" s="333"/>
      <c r="D559" s="134"/>
      <c r="E559" s="294"/>
      <c r="I559" s="294"/>
      <c r="J559" s="294"/>
      <c r="N559" s="294"/>
      <c r="O559" s="294"/>
      <c r="P559" s="294"/>
      <c r="Q559" s="294"/>
      <c r="R559" s="294"/>
      <c r="S559" s="294"/>
      <c r="T559" s="294"/>
      <c r="U559" s="294"/>
      <c r="V559" s="294"/>
      <c r="W559" s="294"/>
      <c r="X559" s="294"/>
      <c r="Y559" s="294"/>
      <c r="Z559" s="294"/>
      <c r="AA559" s="294"/>
      <c r="AB559" s="294"/>
      <c r="AC559" s="294"/>
      <c r="AD559" s="294"/>
      <c r="AE559" s="294"/>
      <c r="AF559" s="294"/>
      <c r="AG559" s="294"/>
      <c r="AH559" s="294"/>
      <c r="AI559" s="294"/>
      <c r="AJ559" s="294"/>
      <c r="AK559" s="294"/>
      <c r="AL559" s="294"/>
      <c r="AM559" s="294"/>
      <c r="AN559" s="294"/>
      <c r="AO559" s="294"/>
      <c r="AP559" s="294"/>
      <c r="AQ559" s="294"/>
      <c r="AR559" s="294"/>
      <c r="AS559" s="294"/>
      <c r="AT559" s="294"/>
      <c r="AU559" s="294"/>
      <c r="AV559" s="294"/>
      <c r="AW559" s="294"/>
      <c r="AX559" s="294"/>
      <c r="AY559" s="294"/>
      <c r="AZ559" s="294"/>
      <c r="BA559" s="294"/>
      <c r="BB559" s="294"/>
      <c r="BC559" s="294"/>
      <c r="BD559" s="294"/>
      <c r="BE559" s="294"/>
      <c r="BF559" s="294"/>
      <c r="BG559" s="294"/>
      <c r="BH559" s="294"/>
      <c r="BI559" s="294"/>
      <c r="BJ559" s="294"/>
      <c r="BK559" s="294"/>
      <c r="BL559" s="294"/>
      <c r="BM559" s="294"/>
      <c r="BN559" s="294"/>
      <c r="BO559" s="294"/>
    </row>
    <row r="560">
      <c r="A560" s="294"/>
      <c r="B560" s="333"/>
      <c r="D560" s="134"/>
      <c r="E560" s="294"/>
      <c r="I560" s="294"/>
      <c r="J560" s="294"/>
      <c r="N560" s="294"/>
      <c r="O560" s="294"/>
      <c r="P560" s="294"/>
      <c r="Q560" s="294"/>
      <c r="R560" s="294"/>
      <c r="S560" s="294"/>
      <c r="T560" s="294"/>
      <c r="U560" s="294"/>
      <c r="V560" s="294"/>
      <c r="W560" s="294"/>
      <c r="X560" s="294"/>
      <c r="Y560" s="294"/>
      <c r="Z560" s="294"/>
      <c r="AA560" s="294"/>
      <c r="AB560" s="294"/>
      <c r="AC560" s="294"/>
      <c r="AD560" s="294"/>
      <c r="AE560" s="294"/>
      <c r="AF560" s="294"/>
      <c r="AG560" s="294"/>
      <c r="AH560" s="294"/>
      <c r="AI560" s="294"/>
      <c r="AJ560" s="294"/>
      <c r="AK560" s="294"/>
      <c r="AL560" s="294"/>
      <c r="AM560" s="294"/>
      <c r="AN560" s="294"/>
      <c r="AO560" s="294"/>
      <c r="AP560" s="294"/>
      <c r="AQ560" s="294"/>
      <c r="AR560" s="294"/>
      <c r="AS560" s="294"/>
      <c r="AT560" s="294"/>
      <c r="AU560" s="294"/>
      <c r="AV560" s="294"/>
      <c r="AW560" s="294"/>
      <c r="AX560" s="294"/>
      <c r="AY560" s="294"/>
      <c r="AZ560" s="294"/>
      <c r="BA560" s="294"/>
      <c r="BB560" s="294"/>
      <c r="BC560" s="294"/>
      <c r="BD560" s="294"/>
      <c r="BE560" s="294"/>
      <c r="BF560" s="294"/>
      <c r="BG560" s="294"/>
      <c r="BH560" s="294"/>
      <c r="BI560" s="294"/>
      <c r="BJ560" s="294"/>
      <c r="BK560" s="294"/>
      <c r="BL560" s="294"/>
      <c r="BM560" s="294"/>
      <c r="BN560" s="294"/>
      <c r="BO560" s="294"/>
    </row>
    <row r="561">
      <c r="A561" s="294"/>
      <c r="B561" s="333"/>
      <c r="D561" s="134"/>
      <c r="E561" s="294"/>
      <c r="I561" s="294"/>
      <c r="J561" s="294"/>
      <c r="N561" s="294"/>
      <c r="O561" s="294"/>
      <c r="P561" s="294"/>
      <c r="Q561" s="294"/>
      <c r="R561" s="294"/>
      <c r="S561" s="294"/>
      <c r="T561" s="294"/>
      <c r="U561" s="294"/>
      <c r="V561" s="294"/>
      <c r="W561" s="294"/>
      <c r="X561" s="294"/>
      <c r="Y561" s="294"/>
      <c r="Z561" s="294"/>
      <c r="AA561" s="294"/>
      <c r="AB561" s="294"/>
      <c r="AC561" s="294"/>
      <c r="AD561" s="294"/>
      <c r="AE561" s="294"/>
      <c r="AF561" s="294"/>
      <c r="AG561" s="294"/>
      <c r="AH561" s="294"/>
      <c r="AI561" s="294"/>
      <c r="AJ561" s="294"/>
      <c r="AK561" s="294"/>
      <c r="AL561" s="294"/>
      <c r="AM561" s="294"/>
      <c r="AN561" s="294"/>
      <c r="AO561" s="294"/>
      <c r="AP561" s="294"/>
      <c r="AQ561" s="294"/>
      <c r="AR561" s="294"/>
      <c r="AS561" s="294"/>
      <c r="AT561" s="294"/>
      <c r="AU561" s="294"/>
      <c r="AV561" s="294"/>
      <c r="AW561" s="294"/>
      <c r="AX561" s="294"/>
      <c r="AY561" s="294"/>
      <c r="AZ561" s="294"/>
      <c r="BA561" s="294"/>
      <c r="BB561" s="294"/>
      <c r="BC561" s="294"/>
      <c r="BD561" s="294"/>
      <c r="BE561" s="294"/>
      <c r="BF561" s="294"/>
      <c r="BG561" s="294"/>
      <c r="BH561" s="294"/>
      <c r="BI561" s="294"/>
      <c r="BJ561" s="294"/>
      <c r="BK561" s="294"/>
      <c r="BL561" s="294"/>
      <c r="BM561" s="294"/>
      <c r="BN561" s="294"/>
      <c r="BO561" s="294"/>
    </row>
    <row r="562">
      <c r="A562" s="294"/>
      <c r="B562" s="333"/>
      <c r="D562" s="134"/>
      <c r="E562" s="294"/>
      <c r="I562" s="294"/>
      <c r="J562" s="294"/>
      <c r="N562" s="294"/>
      <c r="O562" s="294"/>
      <c r="P562" s="294"/>
      <c r="Q562" s="294"/>
      <c r="R562" s="294"/>
      <c r="S562" s="294"/>
      <c r="T562" s="294"/>
      <c r="U562" s="294"/>
      <c r="V562" s="294"/>
      <c r="W562" s="294"/>
      <c r="X562" s="294"/>
      <c r="Y562" s="294"/>
      <c r="Z562" s="294"/>
      <c r="AA562" s="294"/>
      <c r="AB562" s="294"/>
      <c r="AC562" s="294"/>
      <c r="AD562" s="294"/>
      <c r="AE562" s="294"/>
      <c r="AF562" s="294"/>
      <c r="AG562" s="294"/>
      <c r="AH562" s="294"/>
      <c r="AI562" s="294"/>
      <c r="AJ562" s="294"/>
      <c r="AK562" s="294"/>
      <c r="AL562" s="294"/>
      <c r="AM562" s="294"/>
      <c r="AN562" s="294"/>
      <c r="AO562" s="294"/>
      <c r="AP562" s="294"/>
      <c r="AQ562" s="294"/>
      <c r="AR562" s="294"/>
      <c r="AS562" s="294"/>
      <c r="AT562" s="294"/>
      <c r="AU562" s="294"/>
      <c r="AV562" s="294"/>
      <c r="AW562" s="294"/>
      <c r="AX562" s="294"/>
      <c r="AY562" s="294"/>
      <c r="AZ562" s="294"/>
      <c r="BA562" s="294"/>
      <c r="BB562" s="294"/>
      <c r="BC562" s="294"/>
      <c r="BD562" s="294"/>
      <c r="BE562" s="294"/>
      <c r="BF562" s="294"/>
      <c r="BG562" s="294"/>
      <c r="BH562" s="294"/>
      <c r="BI562" s="294"/>
      <c r="BJ562" s="294"/>
      <c r="BK562" s="294"/>
      <c r="BL562" s="294"/>
      <c r="BM562" s="294"/>
      <c r="BN562" s="294"/>
      <c r="BO562" s="294"/>
    </row>
    <row r="563">
      <c r="A563" s="294"/>
      <c r="B563" s="333"/>
      <c r="D563" s="134"/>
      <c r="E563" s="294"/>
      <c r="I563" s="294"/>
      <c r="J563" s="294"/>
      <c r="N563" s="294"/>
      <c r="O563" s="294"/>
      <c r="P563" s="294"/>
      <c r="Q563" s="294"/>
      <c r="R563" s="294"/>
      <c r="S563" s="294"/>
      <c r="T563" s="294"/>
      <c r="U563" s="294"/>
      <c r="V563" s="294"/>
      <c r="W563" s="294"/>
      <c r="X563" s="294"/>
      <c r="Y563" s="294"/>
      <c r="Z563" s="294"/>
      <c r="AA563" s="294"/>
      <c r="AB563" s="294"/>
      <c r="AC563" s="294"/>
      <c r="AD563" s="294"/>
      <c r="AE563" s="294"/>
      <c r="AF563" s="294"/>
      <c r="AG563" s="294"/>
      <c r="AH563" s="294"/>
      <c r="AI563" s="294"/>
      <c r="AJ563" s="294"/>
      <c r="AK563" s="294"/>
      <c r="AL563" s="294"/>
      <c r="AM563" s="294"/>
      <c r="AN563" s="294"/>
      <c r="AO563" s="294"/>
      <c r="AP563" s="294"/>
      <c r="AQ563" s="294"/>
      <c r="AR563" s="294"/>
      <c r="AS563" s="294"/>
      <c r="AT563" s="294"/>
      <c r="AU563" s="294"/>
      <c r="AV563" s="294"/>
      <c r="AW563" s="294"/>
      <c r="AX563" s="294"/>
      <c r="AY563" s="294"/>
      <c r="AZ563" s="294"/>
      <c r="BA563" s="294"/>
      <c r="BB563" s="294"/>
      <c r="BC563" s="294"/>
      <c r="BD563" s="294"/>
      <c r="BE563" s="294"/>
      <c r="BF563" s="294"/>
      <c r="BG563" s="294"/>
      <c r="BH563" s="294"/>
      <c r="BI563" s="294"/>
      <c r="BJ563" s="294"/>
      <c r="BK563" s="294"/>
      <c r="BL563" s="294"/>
      <c r="BM563" s="294"/>
      <c r="BN563" s="294"/>
      <c r="BO563" s="294"/>
    </row>
    <row r="564">
      <c r="A564" s="294"/>
      <c r="B564" s="333"/>
      <c r="D564" s="134"/>
      <c r="E564" s="294"/>
      <c r="I564" s="294"/>
      <c r="J564" s="294"/>
      <c r="N564" s="294"/>
      <c r="O564" s="294"/>
      <c r="P564" s="294"/>
      <c r="Q564" s="294"/>
      <c r="R564" s="294"/>
      <c r="S564" s="294"/>
      <c r="T564" s="294"/>
      <c r="U564" s="294"/>
      <c r="V564" s="294"/>
      <c r="W564" s="294"/>
      <c r="X564" s="294"/>
      <c r="Y564" s="294"/>
      <c r="Z564" s="294"/>
      <c r="AA564" s="294"/>
      <c r="AB564" s="294"/>
      <c r="AC564" s="294"/>
      <c r="AD564" s="294"/>
      <c r="AE564" s="294"/>
      <c r="AF564" s="294"/>
      <c r="AG564" s="294"/>
      <c r="AH564" s="294"/>
      <c r="AI564" s="294"/>
      <c r="AJ564" s="294"/>
      <c r="AK564" s="294"/>
      <c r="AL564" s="294"/>
      <c r="AM564" s="294"/>
      <c r="AN564" s="294"/>
      <c r="AO564" s="294"/>
      <c r="AP564" s="294"/>
      <c r="AQ564" s="294"/>
      <c r="AR564" s="294"/>
      <c r="AS564" s="294"/>
      <c r="AT564" s="294"/>
      <c r="AU564" s="294"/>
      <c r="AV564" s="294"/>
      <c r="AW564" s="294"/>
      <c r="AX564" s="294"/>
      <c r="AY564" s="294"/>
      <c r="AZ564" s="294"/>
      <c r="BA564" s="294"/>
      <c r="BB564" s="294"/>
      <c r="BC564" s="294"/>
      <c r="BD564" s="294"/>
      <c r="BE564" s="294"/>
      <c r="BF564" s="294"/>
      <c r="BG564" s="294"/>
      <c r="BH564" s="294"/>
      <c r="BI564" s="294"/>
      <c r="BJ564" s="294"/>
      <c r="BK564" s="294"/>
      <c r="BL564" s="294"/>
      <c r="BM564" s="294"/>
      <c r="BN564" s="294"/>
      <c r="BO564" s="294"/>
    </row>
    <row r="565">
      <c r="A565" s="294"/>
      <c r="B565" s="333"/>
      <c r="D565" s="134"/>
      <c r="E565" s="294"/>
      <c r="I565" s="294"/>
      <c r="J565" s="294"/>
      <c r="N565" s="294"/>
      <c r="O565" s="294"/>
      <c r="P565" s="294"/>
      <c r="Q565" s="294"/>
      <c r="R565" s="294"/>
      <c r="S565" s="294"/>
      <c r="T565" s="294"/>
      <c r="U565" s="294"/>
      <c r="V565" s="294"/>
      <c r="W565" s="294"/>
      <c r="X565" s="294"/>
      <c r="Y565" s="294"/>
      <c r="Z565" s="294"/>
      <c r="AA565" s="294"/>
      <c r="AB565" s="294"/>
      <c r="AC565" s="294"/>
      <c r="AD565" s="294"/>
      <c r="AE565" s="294"/>
      <c r="AF565" s="294"/>
      <c r="AG565" s="294"/>
      <c r="AH565" s="294"/>
      <c r="AI565" s="294"/>
      <c r="AJ565" s="294"/>
      <c r="AK565" s="294"/>
      <c r="AL565" s="294"/>
      <c r="AM565" s="294"/>
      <c r="AN565" s="294"/>
      <c r="AO565" s="294"/>
      <c r="AP565" s="294"/>
      <c r="AQ565" s="294"/>
      <c r="AR565" s="294"/>
      <c r="AS565" s="294"/>
      <c r="AT565" s="294"/>
      <c r="AU565" s="294"/>
      <c r="AV565" s="294"/>
      <c r="AW565" s="294"/>
      <c r="AX565" s="294"/>
      <c r="AY565" s="294"/>
      <c r="AZ565" s="294"/>
      <c r="BA565" s="294"/>
      <c r="BB565" s="294"/>
      <c r="BC565" s="294"/>
      <c r="BD565" s="294"/>
      <c r="BE565" s="294"/>
      <c r="BF565" s="294"/>
      <c r="BG565" s="294"/>
      <c r="BH565" s="294"/>
      <c r="BI565" s="294"/>
      <c r="BJ565" s="294"/>
      <c r="BK565" s="294"/>
      <c r="BL565" s="294"/>
      <c r="BM565" s="294"/>
      <c r="BN565" s="294"/>
      <c r="BO565" s="294"/>
    </row>
    <row r="566">
      <c r="A566" s="294"/>
      <c r="B566" s="333"/>
      <c r="D566" s="134"/>
      <c r="E566" s="294"/>
      <c r="I566" s="294"/>
      <c r="J566" s="294"/>
      <c r="N566" s="294"/>
      <c r="O566" s="294"/>
      <c r="P566" s="294"/>
      <c r="Q566" s="294"/>
      <c r="R566" s="294"/>
      <c r="S566" s="294"/>
      <c r="T566" s="294"/>
      <c r="U566" s="294"/>
      <c r="V566" s="294"/>
      <c r="W566" s="294"/>
      <c r="X566" s="294"/>
      <c r="Y566" s="294"/>
      <c r="Z566" s="294"/>
      <c r="AA566" s="294"/>
      <c r="AB566" s="294"/>
      <c r="AC566" s="294"/>
      <c r="AD566" s="294"/>
      <c r="AE566" s="294"/>
      <c r="AF566" s="294"/>
      <c r="AG566" s="294"/>
      <c r="AH566" s="294"/>
      <c r="AI566" s="294"/>
      <c r="AJ566" s="294"/>
      <c r="AK566" s="294"/>
      <c r="AL566" s="294"/>
      <c r="AM566" s="294"/>
      <c r="AN566" s="294"/>
      <c r="AO566" s="294"/>
      <c r="AP566" s="294"/>
      <c r="AQ566" s="294"/>
      <c r="AR566" s="294"/>
      <c r="AS566" s="294"/>
      <c r="AT566" s="294"/>
      <c r="AU566" s="294"/>
      <c r="AV566" s="294"/>
      <c r="AW566" s="294"/>
      <c r="AX566" s="294"/>
      <c r="AY566" s="294"/>
      <c r="AZ566" s="294"/>
      <c r="BA566" s="294"/>
      <c r="BB566" s="294"/>
      <c r="BC566" s="294"/>
      <c r="BD566" s="294"/>
      <c r="BE566" s="294"/>
      <c r="BF566" s="294"/>
      <c r="BG566" s="294"/>
      <c r="BH566" s="294"/>
      <c r="BI566" s="294"/>
      <c r="BJ566" s="294"/>
      <c r="BK566" s="294"/>
      <c r="BL566" s="294"/>
      <c r="BM566" s="294"/>
      <c r="BN566" s="294"/>
      <c r="BO566" s="294"/>
    </row>
    <row r="567">
      <c r="A567" s="294"/>
      <c r="B567" s="333"/>
      <c r="D567" s="134"/>
      <c r="E567" s="294"/>
      <c r="I567" s="294"/>
      <c r="J567" s="294"/>
      <c r="N567" s="294"/>
      <c r="O567" s="294"/>
      <c r="P567" s="294"/>
      <c r="Q567" s="294"/>
      <c r="R567" s="294"/>
      <c r="S567" s="294"/>
      <c r="T567" s="294"/>
      <c r="U567" s="294"/>
      <c r="V567" s="294"/>
      <c r="W567" s="294"/>
      <c r="X567" s="294"/>
      <c r="Y567" s="294"/>
      <c r="Z567" s="294"/>
      <c r="AA567" s="294"/>
      <c r="AB567" s="294"/>
      <c r="AC567" s="294"/>
      <c r="AD567" s="294"/>
      <c r="AE567" s="294"/>
      <c r="AF567" s="294"/>
      <c r="AG567" s="294"/>
      <c r="AH567" s="294"/>
      <c r="AI567" s="294"/>
      <c r="AJ567" s="294"/>
      <c r="AK567" s="294"/>
      <c r="AL567" s="294"/>
      <c r="AM567" s="294"/>
      <c r="AN567" s="294"/>
      <c r="AO567" s="294"/>
      <c r="AP567" s="294"/>
      <c r="AQ567" s="294"/>
      <c r="AR567" s="294"/>
      <c r="AS567" s="294"/>
      <c r="AT567" s="294"/>
      <c r="AU567" s="294"/>
      <c r="AV567" s="294"/>
      <c r="AW567" s="294"/>
      <c r="AX567" s="294"/>
      <c r="AY567" s="294"/>
      <c r="AZ567" s="294"/>
      <c r="BA567" s="294"/>
      <c r="BB567" s="294"/>
      <c r="BC567" s="294"/>
      <c r="BD567" s="294"/>
      <c r="BE567" s="294"/>
      <c r="BF567" s="294"/>
      <c r="BG567" s="294"/>
      <c r="BH567" s="294"/>
      <c r="BI567" s="294"/>
      <c r="BJ567" s="294"/>
      <c r="BK567" s="294"/>
      <c r="BL567" s="294"/>
      <c r="BM567" s="294"/>
      <c r="BN567" s="294"/>
      <c r="BO567" s="294"/>
    </row>
    <row r="568">
      <c r="A568" s="294"/>
      <c r="B568" s="333"/>
      <c r="D568" s="134"/>
      <c r="E568" s="294"/>
      <c r="I568" s="294"/>
      <c r="J568" s="294"/>
      <c r="N568" s="294"/>
      <c r="O568" s="294"/>
      <c r="P568" s="294"/>
      <c r="Q568" s="294"/>
      <c r="R568" s="294"/>
      <c r="S568" s="294"/>
      <c r="T568" s="294"/>
      <c r="U568" s="294"/>
      <c r="V568" s="294"/>
      <c r="W568" s="294"/>
      <c r="X568" s="294"/>
      <c r="Y568" s="294"/>
      <c r="Z568" s="294"/>
      <c r="AA568" s="294"/>
      <c r="AB568" s="294"/>
      <c r="AC568" s="294"/>
      <c r="AD568" s="294"/>
      <c r="AE568" s="294"/>
      <c r="AF568" s="294"/>
      <c r="AG568" s="294"/>
      <c r="AH568" s="294"/>
      <c r="AI568" s="294"/>
      <c r="AJ568" s="294"/>
      <c r="AK568" s="294"/>
      <c r="AL568" s="294"/>
      <c r="AM568" s="294"/>
      <c r="AN568" s="294"/>
      <c r="AO568" s="294"/>
      <c r="AP568" s="294"/>
      <c r="AQ568" s="294"/>
      <c r="AR568" s="294"/>
      <c r="AS568" s="294"/>
      <c r="AT568" s="294"/>
      <c r="AU568" s="294"/>
      <c r="AV568" s="294"/>
      <c r="AW568" s="294"/>
      <c r="AX568" s="294"/>
      <c r="AY568" s="294"/>
      <c r="AZ568" s="294"/>
      <c r="BA568" s="294"/>
      <c r="BB568" s="294"/>
      <c r="BC568" s="294"/>
      <c r="BD568" s="294"/>
      <c r="BE568" s="294"/>
      <c r="BF568" s="294"/>
      <c r="BG568" s="294"/>
      <c r="BH568" s="294"/>
      <c r="BI568" s="294"/>
      <c r="BJ568" s="294"/>
      <c r="BK568" s="294"/>
      <c r="BL568" s="294"/>
      <c r="BM568" s="294"/>
      <c r="BN568" s="294"/>
      <c r="BO568" s="294"/>
    </row>
    <row r="569">
      <c r="A569" s="294"/>
      <c r="B569" s="333"/>
      <c r="D569" s="134"/>
      <c r="E569" s="294"/>
      <c r="I569" s="294"/>
      <c r="J569" s="294"/>
      <c r="N569" s="294"/>
      <c r="O569" s="294"/>
      <c r="P569" s="294"/>
      <c r="Q569" s="294"/>
      <c r="R569" s="294"/>
      <c r="S569" s="294"/>
      <c r="T569" s="294"/>
      <c r="U569" s="294"/>
      <c r="V569" s="294"/>
      <c r="W569" s="294"/>
      <c r="X569" s="294"/>
      <c r="Y569" s="294"/>
      <c r="Z569" s="294"/>
      <c r="AA569" s="294"/>
      <c r="AB569" s="294"/>
      <c r="AC569" s="294"/>
      <c r="AD569" s="294"/>
      <c r="AE569" s="294"/>
      <c r="AF569" s="294"/>
      <c r="AG569" s="294"/>
      <c r="AH569" s="294"/>
      <c r="AI569" s="294"/>
      <c r="AJ569" s="294"/>
      <c r="AK569" s="294"/>
      <c r="AL569" s="294"/>
      <c r="AM569" s="294"/>
      <c r="AN569" s="294"/>
      <c r="AO569" s="294"/>
      <c r="AP569" s="294"/>
      <c r="AQ569" s="294"/>
      <c r="AR569" s="294"/>
      <c r="AS569" s="294"/>
      <c r="AT569" s="294"/>
      <c r="AU569" s="294"/>
      <c r="AV569" s="294"/>
      <c r="AW569" s="294"/>
      <c r="AX569" s="294"/>
      <c r="AY569" s="294"/>
      <c r="AZ569" s="294"/>
      <c r="BA569" s="294"/>
      <c r="BB569" s="294"/>
      <c r="BC569" s="294"/>
      <c r="BD569" s="294"/>
      <c r="BE569" s="294"/>
      <c r="BF569" s="294"/>
      <c r="BG569" s="294"/>
      <c r="BH569" s="294"/>
      <c r="BI569" s="294"/>
      <c r="BJ569" s="294"/>
      <c r="BK569" s="294"/>
      <c r="BL569" s="294"/>
      <c r="BM569" s="294"/>
      <c r="BN569" s="294"/>
      <c r="BO569" s="294"/>
    </row>
    <row r="570">
      <c r="A570" s="294"/>
      <c r="B570" s="333"/>
      <c r="D570" s="134"/>
      <c r="E570" s="294"/>
      <c r="I570" s="294"/>
      <c r="J570" s="294"/>
      <c r="N570" s="294"/>
      <c r="O570" s="294"/>
      <c r="P570" s="294"/>
      <c r="Q570" s="294"/>
      <c r="R570" s="294"/>
      <c r="S570" s="294"/>
      <c r="T570" s="294"/>
      <c r="U570" s="294"/>
      <c r="V570" s="294"/>
      <c r="W570" s="294"/>
      <c r="X570" s="294"/>
      <c r="Y570" s="294"/>
      <c r="Z570" s="294"/>
      <c r="AA570" s="294"/>
      <c r="AB570" s="294"/>
      <c r="AC570" s="294"/>
      <c r="AD570" s="294"/>
      <c r="AE570" s="294"/>
      <c r="AF570" s="294"/>
      <c r="AG570" s="294"/>
      <c r="AH570" s="294"/>
      <c r="AI570" s="294"/>
      <c r="AJ570" s="294"/>
      <c r="AK570" s="294"/>
      <c r="AL570" s="294"/>
      <c r="AM570" s="294"/>
      <c r="AN570" s="294"/>
      <c r="AO570" s="294"/>
      <c r="AP570" s="294"/>
      <c r="AQ570" s="294"/>
      <c r="AR570" s="294"/>
      <c r="AS570" s="294"/>
      <c r="AT570" s="294"/>
      <c r="AU570" s="294"/>
      <c r="AV570" s="294"/>
      <c r="AW570" s="294"/>
      <c r="AX570" s="294"/>
      <c r="AY570" s="294"/>
      <c r="AZ570" s="294"/>
      <c r="BA570" s="294"/>
      <c r="BB570" s="294"/>
      <c r="BC570" s="294"/>
      <c r="BD570" s="294"/>
      <c r="BE570" s="294"/>
      <c r="BF570" s="294"/>
      <c r="BG570" s="294"/>
      <c r="BH570" s="294"/>
      <c r="BI570" s="294"/>
      <c r="BJ570" s="294"/>
      <c r="BK570" s="294"/>
      <c r="BL570" s="294"/>
      <c r="BM570" s="294"/>
      <c r="BN570" s="294"/>
      <c r="BO570" s="294"/>
    </row>
    <row r="571">
      <c r="A571" s="294"/>
      <c r="B571" s="333"/>
      <c r="D571" s="134"/>
      <c r="E571" s="294"/>
      <c r="I571" s="294"/>
      <c r="J571" s="294"/>
      <c r="N571" s="294"/>
      <c r="O571" s="294"/>
      <c r="P571" s="294"/>
      <c r="Q571" s="294"/>
      <c r="R571" s="294"/>
      <c r="S571" s="294"/>
      <c r="T571" s="294"/>
      <c r="U571" s="294"/>
      <c r="V571" s="294"/>
      <c r="W571" s="294"/>
      <c r="X571" s="294"/>
      <c r="Y571" s="294"/>
      <c r="Z571" s="294"/>
      <c r="AA571" s="294"/>
      <c r="AB571" s="294"/>
      <c r="AC571" s="294"/>
      <c r="AD571" s="294"/>
      <c r="AE571" s="294"/>
      <c r="AF571" s="294"/>
      <c r="AG571" s="294"/>
      <c r="AH571" s="294"/>
      <c r="AI571" s="294"/>
      <c r="AJ571" s="294"/>
      <c r="AK571" s="294"/>
      <c r="AL571" s="294"/>
      <c r="AM571" s="294"/>
      <c r="AN571" s="294"/>
      <c r="AO571" s="294"/>
      <c r="AP571" s="294"/>
      <c r="AQ571" s="294"/>
      <c r="AR571" s="294"/>
      <c r="AS571" s="294"/>
      <c r="AT571" s="294"/>
      <c r="AU571" s="294"/>
      <c r="AV571" s="294"/>
      <c r="AW571" s="294"/>
      <c r="AX571" s="294"/>
      <c r="AY571" s="294"/>
      <c r="AZ571" s="294"/>
      <c r="BA571" s="294"/>
      <c r="BB571" s="294"/>
      <c r="BC571" s="294"/>
      <c r="BD571" s="294"/>
      <c r="BE571" s="294"/>
      <c r="BF571" s="294"/>
      <c r="BG571" s="294"/>
      <c r="BH571" s="294"/>
      <c r="BI571" s="294"/>
      <c r="BJ571" s="294"/>
      <c r="BK571" s="294"/>
      <c r="BL571" s="294"/>
      <c r="BM571" s="294"/>
      <c r="BN571" s="294"/>
      <c r="BO571" s="294"/>
    </row>
    <row r="572">
      <c r="A572" s="294"/>
      <c r="B572" s="333"/>
      <c r="D572" s="134"/>
      <c r="E572" s="294"/>
      <c r="I572" s="294"/>
      <c r="J572" s="294"/>
      <c r="N572" s="294"/>
      <c r="O572" s="294"/>
      <c r="P572" s="294"/>
      <c r="Q572" s="294"/>
      <c r="R572" s="294"/>
      <c r="S572" s="294"/>
      <c r="T572" s="294"/>
      <c r="U572" s="294"/>
      <c r="V572" s="294"/>
      <c r="W572" s="294"/>
      <c r="X572" s="294"/>
      <c r="Y572" s="294"/>
      <c r="Z572" s="294"/>
      <c r="AA572" s="294"/>
      <c r="AB572" s="294"/>
      <c r="AC572" s="294"/>
      <c r="AD572" s="294"/>
      <c r="AE572" s="294"/>
      <c r="AF572" s="294"/>
      <c r="AG572" s="294"/>
      <c r="AH572" s="294"/>
      <c r="AI572" s="294"/>
      <c r="AJ572" s="294"/>
      <c r="AK572" s="294"/>
      <c r="AL572" s="294"/>
      <c r="AM572" s="294"/>
      <c r="AN572" s="294"/>
      <c r="AO572" s="294"/>
      <c r="AP572" s="294"/>
      <c r="AQ572" s="294"/>
      <c r="AR572" s="294"/>
      <c r="AS572" s="294"/>
      <c r="AT572" s="294"/>
      <c r="AU572" s="294"/>
      <c r="AV572" s="294"/>
      <c r="AW572" s="294"/>
      <c r="AX572" s="294"/>
      <c r="AY572" s="294"/>
      <c r="AZ572" s="294"/>
      <c r="BA572" s="294"/>
      <c r="BB572" s="294"/>
      <c r="BC572" s="294"/>
      <c r="BD572" s="294"/>
      <c r="BE572" s="294"/>
      <c r="BF572" s="294"/>
      <c r="BG572" s="294"/>
      <c r="BH572" s="294"/>
      <c r="BI572" s="294"/>
      <c r="BJ572" s="294"/>
      <c r="BK572" s="294"/>
      <c r="BL572" s="294"/>
      <c r="BM572" s="294"/>
      <c r="BN572" s="294"/>
      <c r="BO572" s="294"/>
    </row>
    <row r="573">
      <c r="A573" s="294"/>
      <c r="B573" s="333"/>
      <c r="D573" s="134"/>
      <c r="E573" s="294"/>
      <c r="I573" s="294"/>
      <c r="J573" s="294"/>
      <c r="N573" s="294"/>
      <c r="O573" s="294"/>
      <c r="P573" s="294"/>
      <c r="Q573" s="294"/>
      <c r="R573" s="294"/>
      <c r="S573" s="294"/>
      <c r="T573" s="294"/>
      <c r="U573" s="294"/>
      <c r="V573" s="294"/>
      <c r="W573" s="294"/>
      <c r="X573" s="294"/>
      <c r="Y573" s="294"/>
      <c r="Z573" s="294"/>
      <c r="AA573" s="294"/>
      <c r="AB573" s="294"/>
      <c r="AC573" s="294"/>
      <c r="AD573" s="294"/>
      <c r="AE573" s="294"/>
      <c r="AF573" s="294"/>
      <c r="AG573" s="294"/>
      <c r="AH573" s="294"/>
      <c r="AI573" s="294"/>
      <c r="AJ573" s="294"/>
      <c r="AK573" s="294"/>
      <c r="AL573" s="294"/>
      <c r="AM573" s="294"/>
      <c r="AN573" s="294"/>
      <c r="AO573" s="294"/>
      <c r="AP573" s="294"/>
      <c r="AQ573" s="294"/>
      <c r="AR573" s="294"/>
      <c r="AS573" s="294"/>
      <c r="AT573" s="294"/>
      <c r="AU573" s="294"/>
      <c r="AV573" s="294"/>
      <c r="AW573" s="294"/>
      <c r="AX573" s="294"/>
      <c r="AY573" s="294"/>
      <c r="AZ573" s="294"/>
      <c r="BA573" s="294"/>
      <c r="BB573" s="294"/>
      <c r="BC573" s="294"/>
      <c r="BD573" s="294"/>
      <c r="BE573" s="294"/>
      <c r="BF573" s="294"/>
      <c r="BG573" s="294"/>
      <c r="BH573" s="294"/>
      <c r="BI573" s="294"/>
      <c r="BJ573" s="294"/>
      <c r="BK573" s="294"/>
      <c r="BL573" s="294"/>
      <c r="BM573" s="294"/>
      <c r="BN573" s="294"/>
      <c r="BO573" s="294"/>
    </row>
    <row r="574">
      <c r="A574" s="294"/>
      <c r="B574" s="333"/>
      <c r="D574" s="134"/>
      <c r="E574" s="294"/>
      <c r="I574" s="294"/>
      <c r="J574" s="294"/>
      <c r="N574" s="294"/>
      <c r="O574" s="294"/>
      <c r="P574" s="294"/>
      <c r="Q574" s="294"/>
      <c r="R574" s="294"/>
      <c r="S574" s="294"/>
      <c r="T574" s="294"/>
      <c r="U574" s="294"/>
      <c r="V574" s="294"/>
      <c r="W574" s="294"/>
      <c r="X574" s="294"/>
      <c r="Y574" s="294"/>
      <c r="Z574" s="294"/>
      <c r="AA574" s="294"/>
      <c r="AB574" s="294"/>
      <c r="AC574" s="294"/>
      <c r="AD574" s="294"/>
      <c r="AE574" s="294"/>
      <c r="AF574" s="294"/>
      <c r="AG574" s="294"/>
      <c r="AH574" s="294"/>
      <c r="AI574" s="294"/>
      <c r="AJ574" s="294"/>
      <c r="AK574" s="294"/>
      <c r="AL574" s="294"/>
      <c r="AM574" s="294"/>
      <c r="AN574" s="294"/>
      <c r="AO574" s="294"/>
      <c r="AP574" s="294"/>
      <c r="AQ574" s="294"/>
      <c r="AR574" s="294"/>
      <c r="AS574" s="294"/>
      <c r="AT574" s="294"/>
      <c r="AU574" s="294"/>
      <c r="AV574" s="294"/>
      <c r="AW574" s="294"/>
      <c r="AX574" s="294"/>
      <c r="AY574" s="294"/>
      <c r="AZ574" s="294"/>
      <c r="BA574" s="294"/>
      <c r="BB574" s="294"/>
      <c r="BC574" s="294"/>
      <c r="BD574" s="294"/>
      <c r="BE574" s="294"/>
      <c r="BF574" s="294"/>
      <c r="BG574" s="294"/>
      <c r="BH574" s="294"/>
      <c r="BI574" s="294"/>
      <c r="BJ574" s="294"/>
      <c r="BK574" s="294"/>
      <c r="BL574" s="294"/>
      <c r="BM574" s="294"/>
      <c r="BN574" s="294"/>
      <c r="BO574" s="294"/>
    </row>
    <row r="575">
      <c r="A575" s="294"/>
      <c r="B575" s="333"/>
      <c r="D575" s="134"/>
      <c r="E575" s="294"/>
      <c r="I575" s="294"/>
      <c r="J575" s="294"/>
      <c r="N575" s="294"/>
      <c r="O575" s="294"/>
      <c r="P575" s="294"/>
      <c r="Q575" s="294"/>
      <c r="R575" s="294"/>
      <c r="S575" s="294"/>
      <c r="T575" s="294"/>
      <c r="U575" s="294"/>
      <c r="V575" s="294"/>
      <c r="W575" s="294"/>
      <c r="X575" s="294"/>
      <c r="Y575" s="294"/>
      <c r="Z575" s="294"/>
      <c r="AA575" s="294"/>
      <c r="AB575" s="294"/>
      <c r="AC575" s="294"/>
      <c r="AD575" s="294"/>
      <c r="AE575" s="294"/>
      <c r="AF575" s="294"/>
      <c r="AG575" s="294"/>
      <c r="AH575" s="294"/>
      <c r="AI575" s="294"/>
      <c r="AJ575" s="294"/>
      <c r="AK575" s="294"/>
      <c r="AL575" s="294"/>
      <c r="AM575" s="294"/>
      <c r="AN575" s="294"/>
      <c r="AO575" s="294"/>
      <c r="AP575" s="294"/>
      <c r="AQ575" s="294"/>
      <c r="AR575" s="294"/>
      <c r="AS575" s="294"/>
      <c r="AT575" s="294"/>
      <c r="AU575" s="294"/>
      <c r="AV575" s="294"/>
      <c r="AW575" s="294"/>
      <c r="AX575" s="294"/>
      <c r="AY575" s="294"/>
      <c r="AZ575" s="294"/>
      <c r="BA575" s="294"/>
      <c r="BB575" s="294"/>
      <c r="BC575" s="294"/>
      <c r="BD575" s="294"/>
      <c r="BE575" s="294"/>
      <c r="BF575" s="294"/>
      <c r="BG575" s="294"/>
      <c r="BH575" s="294"/>
      <c r="BI575" s="294"/>
      <c r="BJ575" s="294"/>
      <c r="BK575" s="294"/>
      <c r="BL575" s="294"/>
      <c r="BM575" s="294"/>
      <c r="BN575" s="294"/>
      <c r="BO575" s="294"/>
    </row>
    <row r="576">
      <c r="A576" s="294"/>
      <c r="B576" s="333"/>
      <c r="D576" s="134"/>
      <c r="E576" s="294"/>
      <c r="I576" s="294"/>
      <c r="J576" s="294"/>
      <c r="N576" s="294"/>
      <c r="O576" s="294"/>
      <c r="P576" s="294"/>
      <c r="Q576" s="294"/>
      <c r="R576" s="294"/>
      <c r="S576" s="294"/>
      <c r="T576" s="294"/>
      <c r="U576" s="294"/>
      <c r="V576" s="294"/>
      <c r="W576" s="294"/>
      <c r="X576" s="294"/>
      <c r="Y576" s="294"/>
      <c r="Z576" s="294"/>
      <c r="AA576" s="294"/>
      <c r="AB576" s="294"/>
      <c r="AC576" s="294"/>
      <c r="AD576" s="294"/>
      <c r="AE576" s="294"/>
      <c r="AF576" s="294"/>
      <c r="AG576" s="294"/>
      <c r="AH576" s="294"/>
      <c r="AI576" s="294"/>
      <c r="AJ576" s="294"/>
      <c r="AK576" s="294"/>
      <c r="AL576" s="294"/>
      <c r="AM576" s="294"/>
      <c r="AN576" s="294"/>
      <c r="AO576" s="294"/>
      <c r="AP576" s="294"/>
      <c r="AQ576" s="294"/>
      <c r="AR576" s="294"/>
      <c r="AS576" s="294"/>
      <c r="AT576" s="294"/>
      <c r="AU576" s="294"/>
      <c r="AV576" s="294"/>
      <c r="AW576" s="294"/>
      <c r="AX576" s="294"/>
      <c r="AY576" s="294"/>
      <c r="AZ576" s="294"/>
      <c r="BA576" s="294"/>
      <c r="BB576" s="294"/>
      <c r="BC576" s="294"/>
      <c r="BD576" s="294"/>
      <c r="BE576" s="294"/>
      <c r="BF576" s="294"/>
      <c r="BG576" s="294"/>
      <c r="BH576" s="294"/>
      <c r="BI576" s="294"/>
      <c r="BJ576" s="294"/>
      <c r="BK576" s="294"/>
      <c r="BL576" s="294"/>
      <c r="BM576" s="294"/>
      <c r="BN576" s="294"/>
      <c r="BO576" s="294"/>
    </row>
    <row r="577">
      <c r="A577" s="294"/>
      <c r="B577" s="333"/>
      <c r="D577" s="134"/>
      <c r="E577" s="294"/>
      <c r="I577" s="294"/>
      <c r="J577" s="294"/>
      <c r="N577" s="294"/>
      <c r="O577" s="294"/>
      <c r="P577" s="294"/>
      <c r="Q577" s="294"/>
      <c r="R577" s="294"/>
      <c r="S577" s="294"/>
      <c r="T577" s="294"/>
      <c r="U577" s="294"/>
      <c r="V577" s="294"/>
      <c r="W577" s="294"/>
      <c r="X577" s="294"/>
      <c r="Y577" s="294"/>
      <c r="Z577" s="294"/>
      <c r="AA577" s="294"/>
      <c r="AB577" s="294"/>
      <c r="AC577" s="294"/>
      <c r="AD577" s="294"/>
      <c r="AE577" s="294"/>
      <c r="AF577" s="294"/>
      <c r="AG577" s="294"/>
      <c r="AH577" s="294"/>
      <c r="AI577" s="294"/>
      <c r="AJ577" s="294"/>
      <c r="AK577" s="294"/>
      <c r="AL577" s="294"/>
      <c r="AM577" s="294"/>
      <c r="AN577" s="294"/>
      <c r="AO577" s="294"/>
      <c r="AP577" s="294"/>
      <c r="AQ577" s="294"/>
      <c r="AR577" s="294"/>
      <c r="AS577" s="294"/>
      <c r="AT577" s="294"/>
      <c r="AU577" s="294"/>
      <c r="AV577" s="294"/>
      <c r="AW577" s="294"/>
      <c r="AX577" s="294"/>
      <c r="AY577" s="294"/>
      <c r="AZ577" s="294"/>
      <c r="BA577" s="294"/>
      <c r="BB577" s="294"/>
      <c r="BC577" s="294"/>
      <c r="BD577" s="294"/>
      <c r="BE577" s="294"/>
      <c r="BF577" s="294"/>
      <c r="BG577" s="294"/>
      <c r="BH577" s="294"/>
      <c r="BI577" s="294"/>
      <c r="BJ577" s="294"/>
      <c r="BK577" s="294"/>
      <c r="BL577" s="294"/>
      <c r="BM577" s="294"/>
      <c r="BN577" s="294"/>
      <c r="BO577" s="294"/>
    </row>
    <row r="578">
      <c r="A578" s="294"/>
      <c r="B578" s="333"/>
      <c r="D578" s="134"/>
      <c r="E578" s="294"/>
      <c r="I578" s="294"/>
      <c r="J578" s="294"/>
      <c r="N578" s="294"/>
      <c r="O578" s="294"/>
      <c r="P578" s="294"/>
      <c r="Q578" s="294"/>
      <c r="R578" s="294"/>
      <c r="S578" s="294"/>
      <c r="T578" s="294"/>
      <c r="U578" s="294"/>
      <c r="V578" s="294"/>
      <c r="W578" s="294"/>
      <c r="X578" s="294"/>
      <c r="Y578" s="294"/>
      <c r="Z578" s="294"/>
      <c r="AA578" s="294"/>
      <c r="AB578" s="294"/>
      <c r="AC578" s="294"/>
      <c r="AD578" s="294"/>
      <c r="AE578" s="294"/>
      <c r="AF578" s="294"/>
      <c r="AG578" s="294"/>
      <c r="AH578" s="294"/>
      <c r="AI578" s="294"/>
      <c r="AJ578" s="294"/>
      <c r="AK578" s="294"/>
      <c r="AL578" s="294"/>
      <c r="AM578" s="294"/>
      <c r="AN578" s="294"/>
      <c r="AO578" s="294"/>
      <c r="AP578" s="294"/>
      <c r="AQ578" s="294"/>
      <c r="AR578" s="294"/>
      <c r="AS578" s="294"/>
      <c r="AT578" s="294"/>
      <c r="AU578" s="294"/>
      <c r="AV578" s="294"/>
      <c r="AW578" s="294"/>
      <c r="AX578" s="294"/>
      <c r="AY578" s="294"/>
      <c r="AZ578" s="294"/>
      <c r="BA578" s="294"/>
      <c r="BB578" s="294"/>
      <c r="BC578" s="294"/>
      <c r="BD578" s="294"/>
      <c r="BE578" s="294"/>
      <c r="BF578" s="294"/>
      <c r="BG578" s="294"/>
      <c r="BH578" s="294"/>
      <c r="BI578" s="294"/>
      <c r="BJ578" s="294"/>
      <c r="BK578" s="294"/>
      <c r="BL578" s="294"/>
      <c r="BM578" s="294"/>
      <c r="BN578" s="294"/>
      <c r="BO578" s="294"/>
    </row>
    <row r="579">
      <c r="A579" s="294"/>
      <c r="B579" s="333"/>
      <c r="D579" s="134"/>
      <c r="E579" s="294"/>
      <c r="I579" s="294"/>
      <c r="J579" s="294"/>
      <c r="N579" s="294"/>
      <c r="O579" s="294"/>
      <c r="P579" s="294"/>
      <c r="Q579" s="294"/>
      <c r="R579" s="294"/>
      <c r="S579" s="294"/>
      <c r="T579" s="294"/>
      <c r="U579" s="294"/>
      <c r="V579" s="294"/>
      <c r="W579" s="294"/>
      <c r="X579" s="294"/>
      <c r="Y579" s="294"/>
      <c r="Z579" s="294"/>
      <c r="AA579" s="294"/>
      <c r="AB579" s="294"/>
      <c r="AC579" s="294"/>
      <c r="AD579" s="294"/>
      <c r="AE579" s="294"/>
      <c r="AF579" s="294"/>
      <c r="AG579" s="294"/>
      <c r="AH579" s="294"/>
      <c r="AI579" s="294"/>
      <c r="AJ579" s="294"/>
      <c r="AK579" s="294"/>
      <c r="AL579" s="294"/>
      <c r="AM579" s="294"/>
      <c r="AN579" s="294"/>
      <c r="AO579" s="294"/>
      <c r="AP579" s="294"/>
      <c r="AQ579" s="294"/>
      <c r="AR579" s="294"/>
      <c r="AS579" s="294"/>
      <c r="AT579" s="294"/>
      <c r="AU579" s="294"/>
      <c r="AV579" s="294"/>
      <c r="AW579" s="294"/>
      <c r="AX579" s="294"/>
      <c r="AY579" s="294"/>
      <c r="AZ579" s="294"/>
      <c r="BA579" s="294"/>
      <c r="BB579" s="294"/>
      <c r="BC579" s="294"/>
      <c r="BD579" s="294"/>
      <c r="BE579" s="294"/>
      <c r="BF579" s="294"/>
      <c r="BG579" s="294"/>
      <c r="BH579" s="294"/>
      <c r="BI579" s="294"/>
      <c r="BJ579" s="294"/>
      <c r="BK579" s="294"/>
      <c r="BL579" s="294"/>
      <c r="BM579" s="294"/>
      <c r="BN579" s="294"/>
      <c r="BO579" s="294"/>
    </row>
    <row r="580">
      <c r="A580" s="294"/>
      <c r="B580" s="333"/>
      <c r="D580" s="134"/>
      <c r="E580" s="294"/>
      <c r="I580" s="294"/>
      <c r="J580" s="294"/>
      <c r="N580" s="294"/>
      <c r="O580" s="294"/>
      <c r="P580" s="294"/>
      <c r="Q580" s="294"/>
      <c r="R580" s="294"/>
      <c r="S580" s="294"/>
      <c r="T580" s="294"/>
      <c r="U580" s="294"/>
      <c r="V580" s="294"/>
      <c r="W580" s="294"/>
      <c r="X580" s="294"/>
      <c r="Y580" s="294"/>
      <c r="Z580" s="294"/>
      <c r="AA580" s="294"/>
      <c r="AB580" s="294"/>
      <c r="AC580" s="294"/>
      <c r="AD580" s="294"/>
      <c r="AE580" s="294"/>
      <c r="AF580" s="294"/>
      <c r="AG580" s="294"/>
      <c r="AH580" s="294"/>
      <c r="AI580" s="294"/>
      <c r="AJ580" s="294"/>
      <c r="AK580" s="294"/>
      <c r="AL580" s="294"/>
      <c r="AM580" s="294"/>
      <c r="AN580" s="294"/>
      <c r="AO580" s="294"/>
      <c r="AP580" s="294"/>
      <c r="AQ580" s="294"/>
      <c r="AR580" s="294"/>
      <c r="AS580" s="294"/>
      <c r="AT580" s="294"/>
      <c r="AU580" s="294"/>
      <c r="AV580" s="294"/>
      <c r="AW580" s="294"/>
      <c r="AX580" s="294"/>
      <c r="AY580" s="294"/>
      <c r="AZ580" s="294"/>
      <c r="BA580" s="294"/>
      <c r="BB580" s="294"/>
      <c r="BC580" s="294"/>
      <c r="BD580" s="294"/>
      <c r="BE580" s="294"/>
      <c r="BF580" s="294"/>
      <c r="BG580" s="294"/>
      <c r="BH580" s="294"/>
      <c r="BI580" s="294"/>
      <c r="BJ580" s="294"/>
      <c r="BK580" s="294"/>
      <c r="BL580" s="294"/>
      <c r="BM580" s="294"/>
      <c r="BN580" s="294"/>
      <c r="BO580" s="294"/>
    </row>
    <row r="581">
      <c r="A581" s="294"/>
      <c r="B581" s="333"/>
      <c r="D581" s="134"/>
      <c r="E581" s="294"/>
      <c r="I581" s="294"/>
      <c r="J581" s="294"/>
      <c r="N581" s="294"/>
      <c r="O581" s="294"/>
      <c r="P581" s="294"/>
      <c r="Q581" s="294"/>
      <c r="R581" s="294"/>
      <c r="S581" s="294"/>
      <c r="T581" s="294"/>
      <c r="U581" s="294"/>
      <c r="V581" s="294"/>
      <c r="W581" s="294"/>
      <c r="X581" s="294"/>
      <c r="Y581" s="294"/>
      <c r="Z581" s="294"/>
      <c r="AA581" s="294"/>
      <c r="AB581" s="294"/>
      <c r="AC581" s="294"/>
      <c r="AD581" s="294"/>
      <c r="AE581" s="294"/>
      <c r="AF581" s="294"/>
      <c r="AG581" s="294"/>
      <c r="AH581" s="294"/>
      <c r="AI581" s="294"/>
      <c r="AJ581" s="294"/>
      <c r="AK581" s="294"/>
      <c r="AL581" s="294"/>
      <c r="AM581" s="294"/>
      <c r="AN581" s="294"/>
      <c r="AO581" s="294"/>
      <c r="AP581" s="294"/>
      <c r="AQ581" s="294"/>
      <c r="AR581" s="294"/>
      <c r="AS581" s="294"/>
      <c r="AT581" s="294"/>
      <c r="AU581" s="294"/>
      <c r="AV581" s="294"/>
      <c r="AW581" s="294"/>
      <c r="AX581" s="294"/>
      <c r="AY581" s="294"/>
      <c r="AZ581" s="294"/>
      <c r="BA581" s="294"/>
      <c r="BB581" s="294"/>
      <c r="BC581" s="294"/>
      <c r="BD581" s="294"/>
      <c r="BE581" s="294"/>
      <c r="BF581" s="294"/>
      <c r="BG581" s="294"/>
      <c r="BH581" s="294"/>
      <c r="BI581" s="294"/>
      <c r="BJ581" s="294"/>
      <c r="BK581" s="294"/>
      <c r="BL581" s="294"/>
      <c r="BM581" s="294"/>
      <c r="BN581" s="294"/>
      <c r="BO581" s="294"/>
    </row>
    <row r="582">
      <c r="A582" s="294"/>
      <c r="B582" s="333"/>
      <c r="D582" s="134"/>
      <c r="E582" s="294"/>
      <c r="I582" s="294"/>
      <c r="J582" s="294"/>
      <c r="N582" s="294"/>
      <c r="O582" s="294"/>
      <c r="P582" s="294"/>
      <c r="Q582" s="294"/>
      <c r="R582" s="294"/>
      <c r="S582" s="294"/>
      <c r="T582" s="294"/>
      <c r="U582" s="294"/>
      <c r="V582" s="294"/>
      <c r="W582" s="294"/>
      <c r="X582" s="294"/>
      <c r="Y582" s="294"/>
      <c r="Z582" s="294"/>
      <c r="AA582" s="294"/>
      <c r="AB582" s="294"/>
      <c r="AC582" s="294"/>
      <c r="AD582" s="294"/>
      <c r="AE582" s="294"/>
      <c r="AF582" s="294"/>
      <c r="AG582" s="294"/>
      <c r="AH582" s="294"/>
      <c r="AI582" s="294"/>
      <c r="AJ582" s="294"/>
      <c r="AK582" s="294"/>
      <c r="AL582" s="294"/>
      <c r="AM582" s="294"/>
      <c r="AN582" s="294"/>
      <c r="AO582" s="294"/>
      <c r="AP582" s="294"/>
      <c r="AQ582" s="294"/>
      <c r="AR582" s="294"/>
      <c r="AS582" s="294"/>
      <c r="AT582" s="294"/>
      <c r="AU582" s="294"/>
      <c r="AV582" s="294"/>
      <c r="AW582" s="294"/>
      <c r="AX582" s="294"/>
      <c r="AY582" s="294"/>
      <c r="AZ582" s="294"/>
      <c r="BA582" s="294"/>
      <c r="BB582" s="294"/>
      <c r="BC582" s="294"/>
      <c r="BD582" s="294"/>
      <c r="BE582" s="294"/>
      <c r="BF582" s="294"/>
      <c r="BG582" s="294"/>
      <c r="BH582" s="294"/>
      <c r="BI582" s="294"/>
      <c r="BJ582" s="294"/>
      <c r="BK582" s="294"/>
      <c r="BL582" s="294"/>
      <c r="BM582" s="294"/>
      <c r="BN582" s="294"/>
      <c r="BO582" s="294"/>
    </row>
    <row r="583">
      <c r="A583" s="294"/>
      <c r="B583" s="333"/>
      <c r="D583" s="134"/>
      <c r="E583" s="294"/>
      <c r="I583" s="294"/>
      <c r="J583" s="294"/>
      <c r="N583" s="294"/>
      <c r="O583" s="294"/>
      <c r="P583" s="294"/>
      <c r="Q583" s="294"/>
      <c r="R583" s="294"/>
      <c r="S583" s="294"/>
      <c r="T583" s="294"/>
      <c r="U583" s="294"/>
      <c r="V583" s="294"/>
      <c r="W583" s="294"/>
      <c r="X583" s="294"/>
      <c r="Y583" s="294"/>
      <c r="Z583" s="294"/>
      <c r="AA583" s="294"/>
      <c r="AB583" s="294"/>
      <c r="AC583" s="294"/>
      <c r="AD583" s="294"/>
      <c r="AE583" s="294"/>
      <c r="AF583" s="294"/>
      <c r="AG583" s="294"/>
      <c r="AH583" s="294"/>
      <c r="AI583" s="294"/>
      <c r="AJ583" s="294"/>
      <c r="AK583" s="294"/>
      <c r="AL583" s="294"/>
      <c r="AM583" s="294"/>
      <c r="AN583" s="294"/>
      <c r="AO583" s="294"/>
      <c r="AP583" s="294"/>
      <c r="AQ583" s="294"/>
      <c r="AR583" s="294"/>
      <c r="AS583" s="294"/>
      <c r="AT583" s="294"/>
      <c r="AU583" s="294"/>
      <c r="AV583" s="294"/>
      <c r="AW583" s="294"/>
      <c r="AX583" s="294"/>
      <c r="AY583" s="294"/>
      <c r="AZ583" s="294"/>
      <c r="BA583" s="294"/>
      <c r="BB583" s="294"/>
      <c r="BC583" s="294"/>
      <c r="BD583" s="294"/>
      <c r="BE583" s="294"/>
      <c r="BF583" s="294"/>
      <c r="BG583" s="294"/>
      <c r="BH583" s="294"/>
      <c r="BI583" s="294"/>
      <c r="BJ583" s="294"/>
      <c r="BK583" s="294"/>
      <c r="BL583" s="294"/>
      <c r="BM583" s="294"/>
      <c r="BN583" s="294"/>
      <c r="BO583" s="294"/>
    </row>
    <row r="584">
      <c r="A584" s="294"/>
      <c r="B584" s="333"/>
      <c r="D584" s="134"/>
      <c r="E584" s="294"/>
      <c r="I584" s="294"/>
      <c r="J584" s="294"/>
      <c r="N584" s="294"/>
      <c r="O584" s="294"/>
      <c r="P584" s="294"/>
      <c r="Q584" s="294"/>
      <c r="R584" s="294"/>
      <c r="S584" s="294"/>
      <c r="T584" s="294"/>
      <c r="U584" s="294"/>
      <c r="V584" s="294"/>
      <c r="W584" s="294"/>
      <c r="X584" s="294"/>
      <c r="Y584" s="294"/>
      <c r="Z584" s="294"/>
      <c r="AA584" s="294"/>
      <c r="AB584" s="294"/>
      <c r="AC584" s="294"/>
      <c r="AD584" s="294"/>
      <c r="AE584" s="294"/>
      <c r="AF584" s="294"/>
      <c r="AG584" s="294"/>
      <c r="AH584" s="294"/>
      <c r="AI584" s="294"/>
      <c r="AJ584" s="294"/>
      <c r="AK584" s="294"/>
      <c r="AL584" s="294"/>
      <c r="AM584" s="294"/>
      <c r="AN584" s="294"/>
      <c r="AO584" s="294"/>
      <c r="AP584" s="294"/>
      <c r="AQ584" s="294"/>
      <c r="AR584" s="294"/>
      <c r="AS584" s="294"/>
      <c r="AT584" s="294"/>
      <c r="AU584" s="294"/>
      <c r="AV584" s="294"/>
      <c r="AW584" s="294"/>
      <c r="AX584" s="294"/>
      <c r="AY584" s="294"/>
      <c r="AZ584" s="294"/>
      <c r="BA584" s="294"/>
      <c r="BB584" s="294"/>
      <c r="BC584" s="294"/>
      <c r="BD584" s="294"/>
      <c r="BE584" s="294"/>
      <c r="BF584" s="294"/>
      <c r="BG584" s="294"/>
      <c r="BH584" s="294"/>
      <c r="BI584" s="294"/>
      <c r="BJ584" s="294"/>
      <c r="BK584" s="294"/>
      <c r="BL584" s="294"/>
      <c r="BM584" s="294"/>
      <c r="BN584" s="294"/>
      <c r="BO584" s="294"/>
    </row>
    <row r="585">
      <c r="A585" s="294"/>
      <c r="B585" s="333"/>
      <c r="D585" s="134"/>
      <c r="E585" s="294"/>
      <c r="I585" s="294"/>
      <c r="J585" s="294"/>
      <c r="N585" s="294"/>
      <c r="O585" s="294"/>
      <c r="P585" s="294"/>
      <c r="Q585" s="294"/>
      <c r="R585" s="294"/>
      <c r="S585" s="294"/>
      <c r="T585" s="294"/>
      <c r="U585" s="294"/>
      <c r="V585" s="294"/>
      <c r="W585" s="294"/>
      <c r="X585" s="294"/>
      <c r="Y585" s="294"/>
      <c r="Z585" s="294"/>
      <c r="AA585" s="294"/>
      <c r="AB585" s="294"/>
      <c r="AC585" s="294"/>
      <c r="AD585" s="294"/>
      <c r="AE585" s="294"/>
      <c r="AF585" s="294"/>
      <c r="AG585" s="294"/>
      <c r="AH585" s="294"/>
      <c r="AI585" s="294"/>
      <c r="AJ585" s="294"/>
      <c r="AK585" s="294"/>
      <c r="AL585" s="294"/>
      <c r="AM585" s="294"/>
      <c r="AN585" s="294"/>
      <c r="AO585" s="294"/>
      <c r="AP585" s="294"/>
      <c r="AQ585" s="294"/>
      <c r="AR585" s="294"/>
      <c r="AS585" s="294"/>
      <c r="AT585" s="294"/>
      <c r="AU585" s="294"/>
      <c r="AV585" s="294"/>
      <c r="AW585" s="294"/>
      <c r="AX585" s="294"/>
      <c r="AY585" s="294"/>
      <c r="AZ585" s="294"/>
      <c r="BA585" s="294"/>
      <c r="BB585" s="294"/>
      <c r="BC585" s="294"/>
      <c r="BD585" s="294"/>
      <c r="BE585" s="294"/>
      <c r="BF585" s="294"/>
      <c r="BG585" s="294"/>
      <c r="BH585" s="294"/>
      <c r="BI585" s="294"/>
      <c r="BJ585" s="294"/>
      <c r="BK585" s="294"/>
      <c r="BL585" s="294"/>
      <c r="BM585" s="294"/>
      <c r="BN585" s="294"/>
      <c r="BO585" s="294"/>
    </row>
    <row r="586">
      <c r="A586" s="294"/>
      <c r="B586" s="333"/>
      <c r="D586" s="134"/>
      <c r="E586" s="294"/>
      <c r="I586" s="294"/>
      <c r="J586" s="294"/>
      <c r="N586" s="294"/>
      <c r="O586" s="294"/>
      <c r="P586" s="294"/>
      <c r="Q586" s="294"/>
      <c r="R586" s="294"/>
      <c r="S586" s="294"/>
      <c r="T586" s="294"/>
      <c r="U586" s="294"/>
      <c r="V586" s="294"/>
      <c r="W586" s="294"/>
      <c r="X586" s="294"/>
      <c r="Y586" s="294"/>
      <c r="Z586" s="294"/>
      <c r="AA586" s="294"/>
      <c r="AB586" s="294"/>
      <c r="AC586" s="294"/>
      <c r="AD586" s="294"/>
      <c r="AE586" s="294"/>
      <c r="AF586" s="294"/>
      <c r="AG586" s="294"/>
      <c r="AH586" s="294"/>
      <c r="AI586" s="294"/>
      <c r="AJ586" s="294"/>
      <c r="AK586" s="294"/>
      <c r="AL586" s="294"/>
      <c r="AM586" s="294"/>
      <c r="AN586" s="294"/>
      <c r="AO586" s="294"/>
      <c r="AP586" s="294"/>
      <c r="AQ586" s="294"/>
      <c r="AR586" s="294"/>
      <c r="AS586" s="294"/>
      <c r="AT586" s="294"/>
      <c r="AU586" s="294"/>
      <c r="AV586" s="294"/>
      <c r="AW586" s="294"/>
      <c r="AX586" s="294"/>
      <c r="AY586" s="294"/>
      <c r="AZ586" s="294"/>
      <c r="BA586" s="294"/>
      <c r="BB586" s="294"/>
      <c r="BC586" s="294"/>
      <c r="BD586" s="294"/>
      <c r="BE586" s="294"/>
      <c r="BF586" s="294"/>
      <c r="BG586" s="294"/>
      <c r="BH586" s="294"/>
      <c r="BI586" s="294"/>
      <c r="BJ586" s="294"/>
      <c r="BK586" s="294"/>
      <c r="BL586" s="294"/>
      <c r="BM586" s="294"/>
      <c r="BN586" s="294"/>
      <c r="BO586" s="294"/>
    </row>
    <row r="587">
      <c r="A587" s="294"/>
      <c r="B587" s="333"/>
      <c r="D587" s="134"/>
      <c r="E587" s="294"/>
      <c r="I587" s="294"/>
      <c r="J587" s="294"/>
      <c r="N587" s="294"/>
      <c r="O587" s="294"/>
      <c r="P587" s="294"/>
      <c r="Q587" s="294"/>
      <c r="R587" s="294"/>
      <c r="S587" s="294"/>
      <c r="T587" s="294"/>
      <c r="U587" s="294"/>
      <c r="V587" s="294"/>
      <c r="W587" s="294"/>
      <c r="X587" s="294"/>
      <c r="Y587" s="294"/>
      <c r="Z587" s="294"/>
      <c r="AA587" s="294"/>
      <c r="AB587" s="294"/>
      <c r="AC587" s="294"/>
      <c r="AD587" s="294"/>
      <c r="AE587" s="294"/>
      <c r="AF587" s="294"/>
      <c r="AG587" s="294"/>
      <c r="AH587" s="294"/>
      <c r="AI587" s="294"/>
      <c r="AJ587" s="294"/>
      <c r="AK587" s="294"/>
      <c r="AL587" s="294"/>
      <c r="AM587" s="294"/>
      <c r="AN587" s="294"/>
      <c r="AO587" s="294"/>
      <c r="AP587" s="294"/>
      <c r="AQ587" s="294"/>
      <c r="AR587" s="294"/>
      <c r="AS587" s="294"/>
      <c r="AT587" s="294"/>
      <c r="AU587" s="294"/>
      <c r="AV587" s="294"/>
      <c r="AW587" s="294"/>
      <c r="AX587" s="294"/>
      <c r="AY587" s="294"/>
      <c r="AZ587" s="294"/>
      <c r="BA587" s="294"/>
      <c r="BB587" s="294"/>
      <c r="BC587" s="294"/>
      <c r="BD587" s="294"/>
      <c r="BE587" s="294"/>
      <c r="BF587" s="294"/>
      <c r="BG587" s="294"/>
      <c r="BH587" s="294"/>
      <c r="BI587" s="294"/>
      <c r="BJ587" s="294"/>
      <c r="BK587" s="294"/>
      <c r="BL587" s="294"/>
      <c r="BM587" s="294"/>
      <c r="BN587" s="294"/>
      <c r="BO587" s="294"/>
    </row>
    <row r="588">
      <c r="A588" s="294"/>
      <c r="B588" s="333"/>
      <c r="D588" s="134"/>
      <c r="E588" s="294"/>
      <c r="I588" s="294"/>
      <c r="J588" s="294"/>
      <c r="N588" s="294"/>
      <c r="O588" s="294"/>
      <c r="P588" s="294"/>
      <c r="Q588" s="294"/>
      <c r="R588" s="294"/>
      <c r="S588" s="294"/>
      <c r="T588" s="294"/>
      <c r="U588" s="294"/>
      <c r="V588" s="294"/>
      <c r="W588" s="294"/>
      <c r="X588" s="294"/>
      <c r="Y588" s="294"/>
      <c r="Z588" s="294"/>
      <c r="AA588" s="294"/>
      <c r="AB588" s="294"/>
      <c r="AC588" s="294"/>
      <c r="AD588" s="294"/>
      <c r="AE588" s="294"/>
      <c r="AF588" s="294"/>
      <c r="AG588" s="294"/>
      <c r="AH588" s="294"/>
      <c r="AI588" s="294"/>
      <c r="AJ588" s="294"/>
      <c r="AK588" s="294"/>
      <c r="AL588" s="294"/>
      <c r="AM588" s="294"/>
      <c r="AN588" s="294"/>
      <c r="AO588" s="294"/>
      <c r="AP588" s="294"/>
      <c r="AQ588" s="294"/>
      <c r="AR588" s="294"/>
      <c r="AS588" s="294"/>
      <c r="AT588" s="294"/>
      <c r="AU588" s="294"/>
      <c r="AV588" s="294"/>
      <c r="AW588" s="294"/>
      <c r="AX588" s="294"/>
      <c r="AY588" s="294"/>
      <c r="AZ588" s="294"/>
      <c r="BA588" s="294"/>
      <c r="BB588" s="294"/>
      <c r="BC588" s="294"/>
      <c r="BD588" s="294"/>
      <c r="BE588" s="294"/>
      <c r="BF588" s="294"/>
      <c r="BG588" s="294"/>
      <c r="BH588" s="294"/>
      <c r="BI588" s="294"/>
      <c r="BJ588" s="294"/>
      <c r="BK588" s="294"/>
      <c r="BL588" s="294"/>
      <c r="BM588" s="294"/>
      <c r="BN588" s="294"/>
      <c r="BO588" s="294"/>
    </row>
    <row r="589">
      <c r="A589" s="294"/>
      <c r="B589" s="333"/>
      <c r="D589" s="134"/>
      <c r="E589" s="294"/>
      <c r="I589" s="294"/>
      <c r="J589" s="294"/>
      <c r="N589" s="294"/>
      <c r="O589" s="294"/>
      <c r="P589" s="294"/>
      <c r="Q589" s="294"/>
      <c r="R589" s="294"/>
      <c r="S589" s="294"/>
      <c r="T589" s="294"/>
      <c r="U589" s="294"/>
      <c r="V589" s="294"/>
      <c r="W589" s="294"/>
      <c r="X589" s="294"/>
      <c r="Y589" s="294"/>
      <c r="Z589" s="294"/>
      <c r="AA589" s="294"/>
      <c r="AB589" s="294"/>
      <c r="AC589" s="294"/>
      <c r="AD589" s="294"/>
      <c r="AE589" s="294"/>
      <c r="AF589" s="294"/>
      <c r="AG589" s="294"/>
      <c r="AH589" s="294"/>
      <c r="AI589" s="294"/>
      <c r="AJ589" s="294"/>
      <c r="AK589" s="294"/>
      <c r="AL589" s="294"/>
      <c r="AM589" s="294"/>
      <c r="AN589" s="294"/>
      <c r="AO589" s="294"/>
      <c r="AP589" s="294"/>
      <c r="AQ589" s="294"/>
      <c r="AR589" s="294"/>
      <c r="AS589" s="294"/>
      <c r="AT589" s="294"/>
      <c r="AU589" s="294"/>
      <c r="AV589" s="294"/>
      <c r="AW589" s="294"/>
      <c r="AX589" s="294"/>
      <c r="AY589" s="294"/>
      <c r="AZ589" s="294"/>
      <c r="BA589" s="294"/>
      <c r="BB589" s="294"/>
      <c r="BC589" s="294"/>
      <c r="BD589" s="294"/>
      <c r="BE589" s="294"/>
      <c r="BF589" s="294"/>
      <c r="BG589" s="294"/>
      <c r="BH589" s="294"/>
      <c r="BI589" s="294"/>
      <c r="BJ589" s="294"/>
      <c r="BK589" s="294"/>
      <c r="BL589" s="294"/>
      <c r="BM589" s="294"/>
      <c r="BN589" s="294"/>
      <c r="BO589" s="294"/>
    </row>
    <row r="590">
      <c r="A590" s="294"/>
      <c r="B590" s="333"/>
      <c r="D590" s="134"/>
      <c r="E590" s="294"/>
      <c r="I590" s="294"/>
      <c r="J590" s="294"/>
      <c r="N590" s="294"/>
      <c r="O590" s="294"/>
      <c r="P590" s="294"/>
      <c r="Q590" s="294"/>
      <c r="R590" s="294"/>
      <c r="S590" s="294"/>
      <c r="T590" s="294"/>
      <c r="U590" s="294"/>
      <c r="V590" s="294"/>
      <c r="W590" s="294"/>
      <c r="X590" s="294"/>
      <c r="Y590" s="294"/>
      <c r="Z590" s="294"/>
      <c r="AA590" s="294"/>
      <c r="AB590" s="294"/>
      <c r="AC590" s="294"/>
      <c r="AD590" s="294"/>
      <c r="AE590" s="294"/>
      <c r="AF590" s="294"/>
      <c r="AG590" s="294"/>
      <c r="AH590" s="294"/>
      <c r="AI590" s="294"/>
      <c r="AJ590" s="294"/>
      <c r="AK590" s="294"/>
      <c r="AL590" s="294"/>
      <c r="AM590" s="294"/>
      <c r="AN590" s="294"/>
      <c r="AO590" s="294"/>
      <c r="AP590" s="294"/>
      <c r="AQ590" s="294"/>
      <c r="AR590" s="294"/>
      <c r="AS590" s="294"/>
      <c r="AT590" s="294"/>
      <c r="AU590" s="294"/>
      <c r="AV590" s="294"/>
      <c r="AW590" s="294"/>
      <c r="AX590" s="294"/>
      <c r="AY590" s="294"/>
      <c r="AZ590" s="294"/>
      <c r="BA590" s="294"/>
      <c r="BB590" s="294"/>
      <c r="BC590" s="294"/>
      <c r="BD590" s="294"/>
      <c r="BE590" s="294"/>
      <c r="BF590" s="294"/>
      <c r="BG590" s="294"/>
      <c r="BH590" s="294"/>
      <c r="BI590" s="294"/>
      <c r="BJ590" s="294"/>
      <c r="BK590" s="294"/>
      <c r="BL590" s="294"/>
      <c r="BM590" s="294"/>
      <c r="BN590" s="294"/>
      <c r="BO590" s="294"/>
    </row>
    <row r="591">
      <c r="A591" s="294"/>
      <c r="B591" s="333"/>
      <c r="D591" s="134"/>
      <c r="E591" s="294"/>
      <c r="I591" s="294"/>
      <c r="J591" s="294"/>
      <c r="N591" s="294"/>
      <c r="O591" s="294"/>
      <c r="P591" s="294"/>
      <c r="Q591" s="294"/>
      <c r="R591" s="294"/>
      <c r="S591" s="294"/>
      <c r="T591" s="294"/>
      <c r="U591" s="294"/>
      <c r="V591" s="294"/>
      <c r="W591" s="294"/>
      <c r="X591" s="294"/>
      <c r="Y591" s="294"/>
      <c r="Z591" s="294"/>
      <c r="AA591" s="294"/>
      <c r="AB591" s="294"/>
      <c r="AC591" s="294"/>
      <c r="AD591" s="294"/>
      <c r="AE591" s="294"/>
      <c r="AF591" s="294"/>
      <c r="AG591" s="294"/>
      <c r="AH591" s="294"/>
      <c r="AI591" s="294"/>
      <c r="AJ591" s="294"/>
      <c r="AK591" s="294"/>
      <c r="AL591" s="294"/>
      <c r="AM591" s="294"/>
      <c r="AN591" s="294"/>
      <c r="AO591" s="294"/>
      <c r="AP591" s="294"/>
      <c r="AQ591" s="294"/>
      <c r="AR591" s="294"/>
      <c r="AS591" s="294"/>
      <c r="AT591" s="294"/>
      <c r="AU591" s="294"/>
      <c r="AV591" s="294"/>
      <c r="AW591" s="294"/>
      <c r="AX591" s="294"/>
      <c r="AY591" s="294"/>
      <c r="AZ591" s="294"/>
      <c r="BA591" s="294"/>
      <c r="BB591" s="294"/>
      <c r="BC591" s="294"/>
      <c r="BD591" s="294"/>
      <c r="BE591" s="294"/>
      <c r="BF591" s="294"/>
      <c r="BG591" s="294"/>
      <c r="BH591" s="294"/>
      <c r="BI591" s="294"/>
      <c r="BJ591" s="294"/>
      <c r="BK591" s="294"/>
      <c r="BL591" s="294"/>
      <c r="BM591" s="294"/>
      <c r="BN591" s="294"/>
      <c r="BO591" s="294"/>
    </row>
    <row r="592">
      <c r="A592" s="294"/>
      <c r="B592" s="333"/>
      <c r="D592" s="134"/>
      <c r="E592" s="294"/>
      <c r="I592" s="294"/>
      <c r="J592" s="294"/>
      <c r="N592" s="294"/>
      <c r="O592" s="294"/>
      <c r="P592" s="294"/>
      <c r="Q592" s="294"/>
      <c r="R592" s="294"/>
      <c r="S592" s="294"/>
      <c r="T592" s="294"/>
      <c r="U592" s="294"/>
      <c r="V592" s="294"/>
      <c r="W592" s="294"/>
      <c r="X592" s="294"/>
      <c r="Y592" s="294"/>
      <c r="Z592" s="294"/>
      <c r="AA592" s="294"/>
      <c r="AB592" s="294"/>
      <c r="AC592" s="294"/>
      <c r="AD592" s="294"/>
      <c r="AE592" s="294"/>
      <c r="AF592" s="294"/>
      <c r="AG592" s="294"/>
      <c r="AH592" s="294"/>
      <c r="AI592" s="294"/>
      <c r="AJ592" s="294"/>
      <c r="AK592" s="294"/>
      <c r="AL592" s="294"/>
      <c r="AM592" s="294"/>
      <c r="AN592" s="294"/>
      <c r="AO592" s="294"/>
      <c r="AP592" s="294"/>
      <c r="AQ592" s="294"/>
      <c r="AR592" s="294"/>
      <c r="AS592" s="294"/>
      <c r="AT592" s="294"/>
      <c r="AU592" s="294"/>
      <c r="AV592" s="294"/>
      <c r="AW592" s="294"/>
      <c r="AX592" s="294"/>
      <c r="AY592" s="294"/>
      <c r="AZ592" s="294"/>
      <c r="BA592" s="294"/>
      <c r="BB592" s="294"/>
      <c r="BC592" s="294"/>
      <c r="BD592" s="294"/>
      <c r="BE592" s="294"/>
      <c r="BF592" s="294"/>
      <c r="BG592" s="294"/>
      <c r="BH592" s="294"/>
      <c r="BI592" s="294"/>
      <c r="BJ592" s="294"/>
      <c r="BK592" s="294"/>
      <c r="BL592" s="294"/>
      <c r="BM592" s="294"/>
      <c r="BN592" s="294"/>
      <c r="BO592" s="294"/>
    </row>
    <row r="593">
      <c r="A593" s="294"/>
      <c r="B593" s="333"/>
      <c r="D593" s="134"/>
      <c r="E593" s="294"/>
      <c r="I593" s="294"/>
      <c r="J593" s="294"/>
      <c r="N593" s="294"/>
      <c r="O593" s="294"/>
      <c r="P593" s="294"/>
      <c r="Q593" s="294"/>
      <c r="R593" s="294"/>
      <c r="S593" s="294"/>
      <c r="T593" s="294"/>
      <c r="U593" s="294"/>
      <c r="V593" s="294"/>
      <c r="W593" s="294"/>
      <c r="X593" s="294"/>
      <c r="Y593" s="294"/>
      <c r="Z593" s="294"/>
      <c r="AA593" s="294"/>
      <c r="AB593" s="294"/>
      <c r="AC593" s="294"/>
      <c r="AD593" s="294"/>
      <c r="AE593" s="294"/>
      <c r="AF593" s="294"/>
      <c r="AG593" s="294"/>
      <c r="AH593" s="294"/>
      <c r="AI593" s="294"/>
      <c r="AJ593" s="294"/>
      <c r="AK593" s="294"/>
      <c r="AL593" s="294"/>
      <c r="AM593" s="294"/>
      <c r="AN593" s="294"/>
      <c r="AO593" s="294"/>
      <c r="AP593" s="294"/>
      <c r="AQ593" s="294"/>
      <c r="AR593" s="294"/>
      <c r="AS593" s="294"/>
      <c r="AT593" s="294"/>
      <c r="AU593" s="294"/>
      <c r="AV593" s="294"/>
      <c r="AW593" s="294"/>
      <c r="AX593" s="294"/>
      <c r="AY593" s="294"/>
      <c r="AZ593" s="294"/>
      <c r="BA593" s="294"/>
      <c r="BB593" s="294"/>
      <c r="BC593" s="294"/>
      <c r="BD593" s="294"/>
      <c r="BE593" s="294"/>
      <c r="BF593" s="294"/>
      <c r="BG593" s="294"/>
      <c r="BH593" s="294"/>
      <c r="BI593" s="294"/>
      <c r="BJ593" s="294"/>
      <c r="BK593" s="294"/>
      <c r="BL593" s="294"/>
      <c r="BM593" s="294"/>
      <c r="BN593" s="294"/>
      <c r="BO593" s="294"/>
    </row>
    <row r="594">
      <c r="A594" s="294"/>
      <c r="B594" s="333"/>
      <c r="D594" s="134"/>
      <c r="E594" s="294"/>
      <c r="I594" s="294"/>
      <c r="J594" s="294"/>
      <c r="N594" s="294"/>
      <c r="O594" s="294"/>
      <c r="P594" s="294"/>
      <c r="Q594" s="294"/>
      <c r="R594" s="294"/>
      <c r="S594" s="294"/>
      <c r="T594" s="294"/>
      <c r="U594" s="294"/>
      <c r="V594" s="294"/>
      <c r="W594" s="294"/>
      <c r="X594" s="294"/>
      <c r="Y594" s="294"/>
      <c r="Z594" s="294"/>
      <c r="AA594" s="294"/>
      <c r="AB594" s="294"/>
      <c r="AC594" s="294"/>
      <c r="AD594" s="294"/>
      <c r="AE594" s="294"/>
      <c r="AF594" s="294"/>
      <c r="AG594" s="294"/>
      <c r="AH594" s="294"/>
      <c r="AI594" s="294"/>
      <c r="AJ594" s="294"/>
      <c r="AK594" s="294"/>
      <c r="AL594" s="294"/>
      <c r="AM594" s="294"/>
      <c r="AN594" s="294"/>
      <c r="AO594" s="294"/>
      <c r="AP594" s="294"/>
      <c r="AQ594" s="294"/>
      <c r="AR594" s="294"/>
      <c r="AS594" s="294"/>
      <c r="AT594" s="294"/>
      <c r="AU594" s="294"/>
      <c r="AV594" s="294"/>
      <c r="AW594" s="294"/>
      <c r="AX594" s="294"/>
      <c r="AY594" s="294"/>
      <c r="AZ594" s="294"/>
      <c r="BA594" s="294"/>
      <c r="BB594" s="294"/>
      <c r="BC594" s="294"/>
      <c r="BD594" s="294"/>
      <c r="BE594" s="294"/>
      <c r="BF594" s="294"/>
      <c r="BG594" s="294"/>
      <c r="BH594" s="294"/>
      <c r="BI594" s="294"/>
      <c r="BJ594" s="294"/>
      <c r="BK594" s="294"/>
      <c r="BL594" s="294"/>
      <c r="BM594" s="294"/>
      <c r="BN594" s="294"/>
      <c r="BO594" s="294"/>
    </row>
    <row r="595">
      <c r="A595" s="294"/>
      <c r="B595" s="333"/>
      <c r="D595" s="134"/>
      <c r="E595" s="294"/>
      <c r="I595" s="294"/>
      <c r="J595" s="294"/>
      <c r="N595" s="294"/>
      <c r="O595" s="294"/>
      <c r="P595" s="294"/>
      <c r="Q595" s="294"/>
      <c r="R595" s="294"/>
      <c r="S595" s="294"/>
      <c r="T595" s="294"/>
      <c r="U595" s="294"/>
      <c r="V595" s="294"/>
      <c r="W595" s="294"/>
      <c r="X595" s="294"/>
      <c r="Y595" s="294"/>
      <c r="Z595" s="294"/>
      <c r="AA595" s="294"/>
      <c r="AB595" s="294"/>
      <c r="AC595" s="294"/>
      <c r="AD595" s="294"/>
      <c r="AE595" s="294"/>
      <c r="AF595" s="294"/>
      <c r="AG595" s="294"/>
      <c r="AH595" s="294"/>
      <c r="AI595" s="294"/>
      <c r="AJ595" s="294"/>
      <c r="AK595" s="294"/>
      <c r="AL595" s="294"/>
      <c r="AM595" s="294"/>
      <c r="AN595" s="294"/>
      <c r="AO595" s="294"/>
      <c r="AP595" s="294"/>
      <c r="AQ595" s="294"/>
      <c r="AR595" s="294"/>
      <c r="AS595" s="294"/>
      <c r="AT595" s="294"/>
      <c r="AU595" s="294"/>
      <c r="AV595" s="294"/>
      <c r="AW595" s="294"/>
      <c r="AX595" s="294"/>
      <c r="AY595" s="294"/>
      <c r="AZ595" s="294"/>
      <c r="BA595" s="294"/>
      <c r="BB595" s="294"/>
      <c r="BC595" s="294"/>
      <c r="BD595" s="294"/>
      <c r="BE595" s="294"/>
      <c r="BF595" s="294"/>
      <c r="BG595" s="294"/>
      <c r="BH595" s="294"/>
      <c r="BI595" s="294"/>
      <c r="BJ595" s="294"/>
      <c r="BK595" s="294"/>
      <c r="BL595" s="294"/>
      <c r="BM595" s="294"/>
      <c r="BN595" s="294"/>
      <c r="BO595" s="294"/>
    </row>
    <row r="596">
      <c r="A596" s="294"/>
      <c r="B596" s="333"/>
      <c r="D596" s="134"/>
      <c r="E596" s="294"/>
      <c r="I596" s="294"/>
      <c r="J596" s="294"/>
      <c r="N596" s="294"/>
      <c r="O596" s="294"/>
      <c r="P596" s="294"/>
      <c r="Q596" s="294"/>
      <c r="R596" s="294"/>
      <c r="S596" s="294"/>
      <c r="T596" s="294"/>
      <c r="U596" s="294"/>
      <c r="V596" s="294"/>
      <c r="W596" s="294"/>
      <c r="X596" s="294"/>
      <c r="Y596" s="294"/>
      <c r="Z596" s="294"/>
      <c r="AA596" s="294"/>
      <c r="AB596" s="294"/>
      <c r="AC596" s="294"/>
      <c r="AD596" s="294"/>
      <c r="AE596" s="294"/>
      <c r="AF596" s="294"/>
      <c r="AG596" s="294"/>
      <c r="AH596" s="294"/>
      <c r="AI596" s="294"/>
      <c r="AJ596" s="294"/>
      <c r="AK596" s="294"/>
      <c r="AL596" s="294"/>
      <c r="AM596" s="294"/>
      <c r="AN596" s="294"/>
      <c r="AO596" s="294"/>
      <c r="AP596" s="294"/>
      <c r="AQ596" s="294"/>
      <c r="AR596" s="294"/>
      <c r="AS596" s="294"/>
      <c r="AT596" s="294"/>
      <c r="AU596" s="294"/>
      <c r="AV596" s="294"/>
      <c r="AW596" s="294"/>
      <c r="AX596" s="294"/>
      <c r="AY596" s="294"/>
      <c r="AZ596" s="294"/>
      <c r="BA596" s="294"/>
      <c r="BB596" s="294"/>
      <c r="BC596" s="294"/>
      <c r="BD596" s="294"/>
      <c r="BE596" s="294"/>
      <c r="BF596" s="294"/>
      <c r="BG596" s="294"/>
      <c r="BH596" s="294"/>
      <c r="BI596" s="294"/>
      <c r="BJ596" s="294"/>
      <c r="BK596" s="294"/>
      <c r="BL596" s="294"/>
      <c r="BM596" s="294"/>
      <c r="BN596" s="294"/>
      <c r="BO596" s="294"/>
    </row>
    <row r="597">
      <c r="A597" s="294"/>
      <c r="B597" s="333"/>
      <c r="D597" s="134"/>
      <c r="E597" s="294"/>
      <c r="I597" s="294"/>
      <c r="J597" s="294"/>
      <c r="N597" s="294"/>
      <c r="O597" s="294"/>
      <c r="P597" s="294"/>
      <c r="Q597" s="294"/>
      <c r="R597" s="294"/>
      <c r="S597" s="294"/>
      <c r="T597" s="294"/>
      <c r="U597" s="294"/>
      <c r="V597" s="294"/>
      <c r="W597" s="294"/>
      <c r="X597" s="294"/>
      <c r="Y597" s="294"/>
      <c r="Z597" s="294"/>
      <c r="AA597" s="294"/>
      <c r="AB597" s="294"/>
      <c r="AC597" s="294"/>
      <c r="AD597" s="294"/>
      <c r="AE597" s="294"/>
      <c r="AF597" s="294"/>
      <c r="AG597" s="294"/>
      <c r="AH597" s="294"/>
      <c r="AI597" s="294"/>
      <c r="AJ597" s="294"/>
      <c r="AK597" s="294"/>
      <c r="AL597" s="294"/>
      <c r="AM597" s="294"/>
      <c r="AN597" s="294"/>
      <c r="AO597" s="294"/>
      <c r="AP597" s="294"/>
      <c r="AQ597" s="294"/>
      <c r="AR597" s="294"/>
      <c r="AS597" s="294"/>
      <c r="AT597" s="294"/>
      <c r="AU597" s="294"/>
      <c r="AV597" s="294"/>
      <c r="AW597" s="294"/>
      <c r="AX597" s="294"/>
      <c r="AY597" s="294"/>
      <c r="AZ597" s="294"/>
      <c r="BA597" s="294"/>
      <c r="BB597" s="294"/>
      <c r="BC597" s="294"/>
      <c r="BD597" s="294"/>
      <c r="BE597" s="294"/>
      <c r="BF597" s="294"/>
      <c r="BG597" s="294"/>
      <c r="BH597" s="294"/>
      <c r="BI597" s="294"/>
      <c r="BJ597" s="294"/>
      <c r="BK597" s="294"/>
      <c r="BL597" s="294"/>
      <c r="BM597" s="294"/>
      <c r="BN597" s="294"/>
      <c r="BO597" s="294"/>
    </row>
    <row r="598">
      <c r="A598" s="294"/>
      <c r="B598" s="333"/>
      <c r="D598" s="134"/>
      <c r="E598" s="294"/>
      <c r="I598" s="294"/>
      <c r="J598" s="294"/>
      <c r="N598" s="294"/>
      <c r="O598" s="294"/>
      <c r="P598" s="294"/>
      <c r="Q598" s="294"/>
      <c r="R598" s="294"/>
      <c r="S598" s="294"/>
      <c r="T598" s="294"/>
      <c r="U598" s="294"/>
      <c r="V598" s="294"/>
      <c r="W598" s="294"/>
      <c r="X598" s="294"/>
      <c r="Y598" s="294"/>
      <c r="Z598" s="294"/>
      <c r="AA598" s="294"/>
      <c r="AB598" s="294"/>
      <c r="AC598" s="294"/>
      <c r="AD598" s="294"/>
      <c r="AE598" s="294"/>
      <c r="AF598" s="294"/>
      <c r="AG598" s="294"/>
      <c r="AH598" s="294"/>
      <c r="AI598" s="294"/>
      <c r="AJ598" s="294"/>
      <c r="AK598" s="294"/>
      <c r="AL598" s="294"/>
      <c r="AM598" s="294"/>
      <c r="AN598" s="294"/>
      <c r="AO598" s="294"/>
      <c r="AP598" s="294"/>
      <c r="AQ598" s="294"/>
      <c r="AR598" s="294"/>
      <c r="AS598" s="294"/>
      <c r="AT598" s="294"/>
      <c r="AU598" s="294"/>
      <c r="AV598" s="294"/>
      <c r="AW598" s="294"/>
      <c r="AX598" s="294"/>
      <c r="AY598" s="294"/>
      <c r="AZ598" s="294"/>
      <c r="BA598" s="294"/>
      <c r="BB598" s="294"/>
      <c r="BC598" s="294"/>
      <c r="BD598" s="294"/>
      <c r="BE598" s="294"/>
      <c r="BF598" s="294"/>
      <c r="BG598" s="294"/>
      <c r="BH598" s="294"/>
      <c r="BI598" s="294"/>
      <c r="BJ598" s="294"/>
      <c r="BK598" s="294"/>
      <c r="BL598" s="294"/>
      <c r="BM598" s="294"/>
      <c r="BN598" s="294"/>
      <c r="BO598" s="294"/>
    </row>
    <row r="599">
      <c r="A599" s="294"/>
      <c r="B599" s="333"/>
      <c r="D599" s="134"/>
      <c r="E599" s="294"/>
      <c r="I599" s="294"/>
      <c r="J599" s="294"/>
      <c r="N599" s="294"/>
      <c r="O599" s="294"/>
      <c r="P599" s="294"/>
      <c r="Q599" s="294"/>
      <c r="R599" s="294"/>
      <c r="S599" s="294"/>
      <c r="T599" s="294"/>
      <c r="U599" s="294"/>
      <c r="V599" s="294"/>
      <c r="W599" s="294"/>
      <c r="X599" s="294"/>
      <c r="Y599" s="294"/>
      <c r="Z599" s="294"/>
      <c r="AA599" s="294"/>
      <c r="AB599" s="294"/>
      <c r="AC599" s="294"/>
      <c r="AD599" s="294"/>
      <c r="AE599" s="294"/>
      <c r="AF599" s="294"/>
      <c r="AG599" s="294"/>
      <c r="AH599" s="294"/>
      <c r="AI599" s="294"/>
      <c r="AJ599" s="294"/>
      <c r="AK599" s="294"/>
      <c r="AL599" s="294"/>
      <c r="AM599" s="294"/>
      <c r="AN599" s="294"/>
      <c r="AO599" s="294"/>
      <c r="AP599" s="294"/>
      <c r="AQ599" s="294"/>
      <c r="AR599" s="294"/>
      <c r="AS599" s="294"/>
      <c r="AT599" s="294"/>
      <c r="AU599" s="294"/>
      <c r="AV599" s="294"/>
      <c r="AW599" s="294"/>
      <c r="AX599" s="294"/>
      <c r="AY599" s="294"/>
      <c r="AZ599" s="294"/>
      <c r="BA599" s="294"/>
      <c r="BB599" s="294"/>
      <c r="BC599" s="294"/>
      <c r="BD599" s="294"/>
      <c r="BE599" s="294"/>
      <c r="BF599" s="294"/>
      <c r="BG599" s="294"/>
      <c r="BH599" s="294"/>
      <c r="BI599" s="294"/>
      <c r="BJ599" s="294"/>
      <c r="BK599" s="294"/>
      <c r="BL599" s="294"/>
      <c r="BM599" s="294"/>
      <c r="BN599" s="294"/>
      <c r="BO599" s="294"/>
    </row>
    <row r="600">
      <c r="A600" s="294"/>
      <c r="B600" s="333"/>
      <c r="D600" s="134"/>
      <c r="E600" s="294"/>
      <c r="I600" s="294"/>
      <c r="J600" s="294"/>
      <c r="N600" s="294"/>
      <c r="O600" s="294"/>
      <c r="P600" s="294"/>
      <c r="Q600" s="294"/>
      <c r="R600" s="294"/>
      <c r="S600" s="294"/>
      <c r="T600" s="294"/>
      <c r="U600" s="294"/>
      <c r="V600" s="294"/>
      <c r="W600" s="294"/>
      <c r="X600" s="294"/>
      <c r="Y600" s="294"/>
      <c r="Z600" s="294"/>
      <c r="AA600" s="294"/>
      <c r="AB600" s="294"/>
      <c r="AC600" s="294"/>
      <c r="AD600" s="294"/>
      <c r="AE600" s="294"/>
      <c r="AF600" s="294"/>
      <c r="AG600" s="294"/>
      <c r="AH600" s="294"/>
      <c r="AI600" s="294"/>
      <c r="AJ600" s="294"/>
      <c r="AK600" s="294"/>
      <c r="AL600" s="294"/>
      <c r="AM600" s="294"/>
      <c r="AN600" s="294"/>
      <c r="AO600" s="294"/>
      <c r="AP600" s="294"/>
      <c r="AQ600" s="294"/>
      <c r="AR600" s="294"/>
      <c r="AS600" s="294"/>
      <c r="AT600" s="294"/>
      <c r="AU600" s="294"/>
      <c r="AV600" s="294"/>
      <c r="AW600" s="294"/>
      <c r="AX600" s="294"/>
      <c r="AY600" s="294"/>
      <c r="AZ600" s="294"/>
      <c r="BA600" s="294"/>
      <c r="BB600" s="294"/>
      <c r="BC600" s="294"/>
      <c r="BD600" s="294"/>
      <c r="BE600" s="294"/>
      <c r="BF600" s="294"/>
      <c r="BG600" s="294"/>
      <c r="BH600" s="294"/>
      <c r="BI600" s="294"/>
      <c r="BJ600" s="294"/>
      <c r="BK600" s="294"/>
      <c r="BL600" s="294"/>
      <c r="BM600" s="294"/>
      <c r="BN600" s="294"/>
      <c r="BO600" s="294"/>
    </row>
    <row r="601">
      <c r="A601" s="294"/>
      <c r="B601" s="333"/>
      <c r="D601" s="134"/>
      <c r="E601" s="294"/>
      <c r="I601" s="294"/>
      <c r="J601" s="294"/>
      <c r="N601" s="294"/>
      <c r="O601" s="294"/>
      <c r="P601" s="294"/>
      <c r="Q601" s="294"/>
      <c r="R601" s="294"/>
      <c r="S601" s="294"/>
      <c r="T601" s="294"/>
      <c r="U601" s="294"/>
      <c r="V601" s="294"/>
      <c r="W601" s="294"/>
      <c r="X601" s="294"/>
      <c r="Y601" s="294"/>
      <c r="Z601" s="294"/>
      <c r="AA601" s="294"/>
      <c r="AB601" s="294"/>
      <c r="AC601" s="294"/>
      <c r="AD601" s="294"/>
      <c r="AE601" s="294"/>
      <c r="AF601" s="294"/>
      <c r="AG601" s="294"/>
      <c r="AH601" s="294"/>
      <c r="AI601" s="294"/>
      <c r="AJ601" s="294"/>
      <c r="AK601" s="294"/>
      <c r="AL601" s="294"/>
      <c r="AM601" s="294"/>
      <c r="AN601" s="294"/>
      <c r="AO601" s="294"/>
      <c r="AP601" s="294"/>
      <c r="AQ601" s="294"/>
      <c r="AR601" s="294"/>
      <c r="AS601" s="294"/>
      <c r="AT601" s="294"/>
      <c r="AU601" s="294"/>
      <c r="AV601" s="294"/>
      <c r="AW601" s="294"/>
      <c r="AX601" s="294"/>
      <c r="AY601" s="294"/>
      <c r="AZ601" s="294"/>
      <c r="BA601" s="294"/>
      <c r="BB601" s="294"/>
      <c r="BC601" s="294"/>
      <c r="BD601" s="294"/>
      <c r="BE601" s="294"/>
      <c r="BF601" s="294"/>
      <c r="BG601" s="294"/>
      <c r="BH601" s="294"/>
      <c r="BI601" s="294"/>
      <c r="BJ601" s="294"/>
      <c r="BK601" s="294"/>
      <c r="BL601" s="294"/>
      <c r="BM601" s="294"/>
      <c r="BN601" s="294"/>
      <c r="BO601" s="294"/>
    </row>
    <row r="602">
      <c r="A602" s="294"/>
      <c r="B602" s="333"/>
      <c r="D602" s="134"/>
      <c r="E602" s="294"/>
      <c r="I602" s="294"/>
      <c r="J602" s="294"/>
      <c r="N602" s="294"/>
      <c r="O602" s="294"/>
      <c r="P602" s="294"/>
      <c r="Q602" s="294"/>
      <c r="R602" s="294"/>
      <c r="S602" s="294"/>
      <c r="T602" s="294"/>
      <c r="U602" s="294"/>
      <c r="V602" s="294"/>
      <c r="W602" s="294"/>
      <c r="X602" s="294"/>
      <c r="Y602" s="294"/>
      <c r="Z602" s="294"/>
      <c r="AA602" s="294"/>
      <c r="AB602" s="294"/>
      <c r="AC602" s="294"/>
      <c r="AD602" s="294"/>
      <c r="AE602" s="294"/>
      <c r="AF602" s="294"/>
      <c r="AG602" s="294"/>
      <c r="AH602" s="294"/>
      <c r="AI602" s="294"/>
      <c r="AJ602" s="294"/>
      <c r="AK602" s="294"/>
      <c r="AL602" s="294"/>
      <c r="AM602" s="294"/>
      <c r="AN602" s="294"/>
      <c r="AO602" s="294"/>
      <c r="AP602" s="294"/>
      <c r="AQ602" s="294"/>
      <c r="AR602" s="294"/>
      <c r="AS602" s="294"/>
      <c r="AT602" s="294"/>
      <c r="AU602" s="294"/>
      <c r="AV602" s="294"/>
      <c r="AW602" s="294"/>
      <c r="AX602" s="294"/>
      <c r="AY602" s="294"/>
      <c r="AZ602" s="294"/>
      <c r="BA602" s="294"/>
      <c r="BB602" s="294"/>
      <c r="BC602" s="294"/>
      <c r="BD602" s="294"/>
      <c r="BE602" s="294"/>
      <c r="BF602" s="294"/>
      <c r="BG602" s="294"/>
      <c r="BH602" s="294"/>
      <c r="BI602" s="294"/>
      <c r="BJ602" s="294"/>
      <c r="BK602" s="294"/>
      <c r="BL602" s="294"/>
      <c r="BM602" s="294"/>
      <c r="BN602" s="294"/>
      <c r="BO602" s="294"/>
    </row>
    <row r="603">
      <c r="A603" s="294"/>
      <c r="B603" s="333"/>
      <c r="D603" s="134"/>
      <c r="E603" s="294"/>
      <c r="I603" s="294"/>
      <c r="J603" s="294"/>
      <c r="N603" s="294"/>
      <c r="O603" s="294"/>
      <c r="P603" s="294"/>
      <c r="Q603" s="294"/>
      <c r="R603" s="294"/>
      <c r="S603" s="294"/>
      <c r="T603" s="294"/>
      <c r="U603" s="294"/>
      <c r="V603" s="294"/>
      <c r="W603" s="294"/>
      <c r="X603" s="294"/>
      <c r="Y603" s="294"/>
      <c r="Z603" s="294"/>
      <c r="AA603" s="294"/>
      <c r="AB603" s="294"/>
      <c r="AC603" s="294"/>
      <c r="AD603" s="294"/>
      <c r="AE603" s="294"/>
      <c r="AF603" s="294"/>
      <c r="AG603" s="294"/>
      <c r="AH603" s="294"/>
      <c r="AI603" s="294"/>
      <c r="AJ603" s="294"/>
      <c r="AK603" s="294"/>
      <c r="AL603" s="294"/>
      <c r="AM603" s="294"/>
      <c r="AN603" s="294"/>
      <c r="AO603" s="294"/>
      <c r="AP603" s="294"/>
      <c r="AQ603" s="294"/>
      <c r="AR603" s="294"/>
      <c r="AS603" s="294"/>
      <c r="AT603" s="294"/>
      <c r="AU603" s="294"/>
      <c r="AV603" s="294"/>
      <c r="AW603" s="294"/>
      <c r="AX603" s="294"/>
      <c r="AY603" s="294"/>
      <c r="AZ603" s="294"/>
      <c r="BA603" s="294"/>
      <c r="BB603" s="294"/>
      <c r="BC603" s="294"/>
      <c r="BD603" s="294"/>
      <c r="BE603" s="294"/>
      <c r="BF603" s="294"/>
      <c r="BG603" s="294"/>
      <c r="BH603" s="294"/>
      <c r="BI603" s="294"/>
      <c r="BJ603" s="294"/>
      <c r="BK603" s="294"/>
      <c r="BL603" s="294"/>
      <c r="BM603" s="294"/>
      <c r="BN603" s="294"/>
      <c r="BO603" s="294"/>
    </row>
    <row r="604">
      <c r="A604" s="294"/>
      <c r="B604" s="333"/>
      <c r="D604" s="134"/>
      <c r="E604" s="294"/>
      <c r="I604" s="294"/>
      <c r="J604" s="294"/>
      <c r="N604" s="294"/>
      <c r="O604" s="294"/>
      <c r="P604" s="294"/>
      <c r="Q604" s="294"/>
      <c r="R604" s="294"/>
      <c r="S604" s="294"/>
      <c r="T604" s="294"/>
      <c r="U604" s="294"/>
      <c r="V604" s="294"/>
      <c r="W604" s="294"/>
      <c r="X604" s="294"/>
      <c r="Y604" s="294"/>
      <c r="Z604" s="294"/>
      <c r="AA604" s="294"/>
      <c r="AB604" s="294"/>
      <c r="AC604" s="294"/>
      <c r="AD604" s="294"/>
      <c r="AE604" s="294"/>
      <c r="AF604" s="294"/>
      <c r="AG604" s="294"/>
      <c r="AH604" s="294"/>
      <c r="AI604" s="294"/>
      <c r="AJ604" s="294"/>
      <c r="AK604" s="294"/>
      <c r="AL604" s="294"/>
      <c r="AM604" s="294"/>
      <c r="AN604" s="294"/>
      <c r="AO604" s="294"/>
      <c r="AP604" s="294"/>
      <c r="AQ604" s="294"/>
      <c r="AR604" s="294"/>
      <c r="AS604" s="294"/>
      <c r="AT604" s="294"/>
      <c r="AU604" s="294"/>
      <c r="AV604" s="294"/>
      <c r="AW604" s="294"/>
      <c r="AX604" s="294"/>
      <c r="AY604" s="294"/>
      <c r="AZ604" s="294"/>
      <c r="BA604" s="294"/>
      <c r="BB604" s="294"/>
      <c r="BC604" s="294"/>
      <c r="BD604" s="294"/>
      <c r="BE604" s="294"/>
      <c r="BF604" s="294"/>
      <c r="BG604" s="294"/>
      <c r="BH604" s="294"/>
      <c r="BI604" s="294"/>
      <c r="BJ604" s="294"/>
      <c r="BK604" s="294"/>
      <c r="BL604" s="294"/>
      <c r="BM604" s="294"/>
      <c r="BN604" s="294"/>
      <c r="BO604" s="294"/>
    </row>
    <row r="605">
      <c r="A605" s="294"/>
      <c r="B605" s="333"/>
      <c r="D605" s="134"/>
      <c r="E605" s="294"/>
      <c r="I605" s="294"/>
      <c r="J605" s="294"/>
      <c r="N605" s="294"/>
      <c r="O605" s="294"/>
      <c r="P605" s="294"/>
      <c r="Q605" s="294"/>
      <c r="R605" s="294"/>
      <c r="S605" s="294"/>
      <c r="T605" s="294"/>
      <c r="U605" s="294"/>
      <c r="V605" s="294"/>
      <c r="W605" s="294"/>
      <c r="X605" s="294"/>
      <c r="Y605" s="294"/>
      <c r="Z605" s="294"/>
      <c r="AA605" s="294"/>
      <c r="AB605" s="294"/>
      <c r="AC605" s="294"/>
      <c r="AD605" s="294"/>
      <c r="AE605" s="294"/>
      <c r="AF605" s="294"/>
      <c r="AG605" s="294"/>
      <c r="AH605" s="294"/>
      <c r="AI605" s="294"/>
      <c r="AJ605" s="294"/>
      <c r="AK605" s="294"/>
      <c r="AL605" s="294"/>
      <c r="AM605" s="294"/>
      <c r="AN605" s="294"/>
      <c r="AO605" s="294"/>
      <c r="AP605" s="294"/>
      <c r="AQ605" s="294"/>
      <c r="AR605" s="294"/>
      <c r="AS605" s="294"/>
      <c r="AT605" s="294"/>
      <c r="AU605" s="294"/>
      <c r="AV605" s="294"/>
      <c r="AW605" s="294"/>
      <c r="AX605" s="294"/>
      <c r="AY605" s="294"/>
      <c r="AZ605" s="294"/>
      <c r="BA605" s="294"/>
      <c r="BB605" s="294"/>
      <c r="BC605" s="294"/>
      <c r="BD605" s="294"/>
      <c r="BE605" s="294"/>
      <c r="BF605" s="294"/>
      <c r="BG605" s="294"/>
      <c r="BH605" s="294"/>
      <c r="BI605" s="294"/>
      <c r="BJ605" s="294"/>
      <c r="BK605" s="294"/>
      <c r="BL605" s="294"/>
      <c r="BM605" s="294"/>
      <c r="BN605" s="294"/>
      <c r="BO605" s="294"/>
    </row>
    <row r="606">
      <c r="A606" s="294"/>
      <c r="B606" s="333"/>
      <c r="D606" s="134"/>
      <c r="E606" s="294"/>
      <c r="I606" s="294"/>
      <c r="J606" s="294"/>
      <c r="N606" s="294"/>
      <c r="O606" s="294"/>
      <c r="P606" s="294"/>
      <c r="Q606" s="294"/>
      <c r="R606" s="294"/>
      <c r="S606" s="294"/>
      <c r="T606" s="294"/>
      <c r="U606" s="294"/>
      <c r="V606" s="294"/>
      <c r="W606" s="294"/>
      <c r="X606" s="294"/>
      <c r="Y606" s="294"/>
      <c r="Z606" s="294"/>
      <c r="AA606" s="294"/>
      <c r="AB606" s="294"/>
      <c r="AC606" s="294"/>
      <c r="AD606" s="294"/>
      <c r="AE606" s="294"/>
      <c r="AF606" s="294"/>
      <c r="AG606" s="294"/>
      <c r="AH606" s="294"/>
      <c r="AI606" s="294"/>
      <c r="AJ606" s="294"/>
      <c r="AK606" s="294"/>
      <c r="AL606" s="294"/>
      <c r="AM606" s="294"/>
      <c r="AN606" s="294"/>
      <c r="AO606" s="294"/>
      <c r="AP606" s="294"/>
      <c r="AQ606" s="294"/>
      <c r="AR606" s="294"/>
      <c r="AS606" s="294"/>
      <c r="AT606" s="294"/>
      <c r="AU606" s="294"/>
      <c r="AV606" s="294"/>
      <c r="AW606" s="294"/>
      <c r="AX606" s="294"/>
      <c r="AY606" s="294"/>
      <c r="AZ606" s="294"/>
      <c r="BA606" s="294"/>
      <c r="BB606" s="294"/>
      <c r="BC606" s="294"/>
      <c r="BD606" s="294"/>
      <c r="BE606" s="294"/>
      <c r="BF606" s="294"/>
      <c r="BG606" s="294"/>
      <c r="BH606" s="294"/>
      <c r="BI606" s="294"/>
      <c r="BJ606" s="294"/>
      <c r="BK606" s="294"/>
      <c r="BL606" s="294"/>
      <c r="BM606" s="294"/>
      <c r="BN606" s="294"/>
      <c r="BO606" s="294"/>
    </row>
    <row r="607">
      <c r="A607" s="294"/>
      <c r="B607" s="333"/>
      <c r="D607" s="134"/>
      <c r="E607" s="294"/>
      <c r="I607" s="294"/>
      <c r="J607" s="294"/>
      <c r="N607" s="294"/>
      <c r="O607" s="294"/>
      <c r="P607" s="294"/>
      <c r="Q607" s="294"/>
      <c r="R607" s="294"/>
      <c r="S607" s="294"/>
      <c r="T607" s="294"/>
      <c r="U607" s="294"/>
      <c r="V607" s="294"/>
      <c r="W607" s="294"/>
      <c r="X607" s="294"/>
      <c r="Y607" s="294"/>
      <c r="Z607" s="294"/>
      <c r="AA607" s="294"/>
      <c r="AB607" s="294"/>
      <c r="AC607" s="294"/>
      <c r="AD607" s="294"/>
      <c r="AE607" s="294"/>
      <c r="AF607" s="294"/>
      <c r="AG607" s="294"/>
      <c r="AH607" s="294"/>
      <c r="AI607" s="294"/>
      <c r="AJ607" s="294"/>
      <c r="AK607" s="294"/>
      <c r="AL607" s="294"/>
      <c r="AM607" s="294"/>
      <c r="AN607" s="294"/>
      <c r="AO607" s="294"/>
      <c r="AP607" s="294"/>
      <c r="AQ607" s="294"/>
      <c r="AR607" s="294"/>
      <c r="AS607" s="294"/>
      <c r="AT607" s="294"/>
      <c r="AU607" s="294"/>
      <c r="AV607" s="294"/>
      <c r="AW607" s="294"/>
      <c r="AX607" s="294"/>
      <c r="AY607" s="294"/>
      <c r="AZ607" s="294"/>
      <c r="BA607" s="294"/>
      <c r="BB607" s="294"/>
      <c r="BC607" s="294"/>
      <c r="BD607" s="294"/>
      <c r="BE607" s="294"/>
      <c r="BF607" s="294"/>
      <c r="BG607" s="294"/>
      <c r="BH607" s="294"/>
      <c r="BI607" s="294"/>
      <c r="BJ607" s="294"/>
      <c r="BK607" s="294"/>
      <c r="BL607" s="294"/>
      <c r="BM607" s="294"/>
      <c r="BN607" s="294"/>
      <c r="BO607" s="294"/>
    </row>
    <row r="608">
      <c r="A608" s="294"/>
      <c r="B608" s="333"/>
      <c r="D608" s="134"/>
      <c r="E608" s="294"/>
      <c r="I608" s="294"/>
      <c r="J608" s="294"/>
      <c r="N608" s="294"/>
      <c r="O608" s="294"/>
      <c r="P608" s="294"/>
      <c r="Q608" s="294"/>
      <c r="R608" s="294"/>
      <c r="S608" s="294"/>
      <c r="T608" s="294"/>
      <c r="U608" s="294"/>
      <c r="V608" s="294"/>
      <c r="W608" s="294"/>
      <c r="X608" s="294"/>
      <c r="Y608" s="294"/>
      <c r="Z608" s="294"/>
      <c r="AA608" s="294"/>
      <c r="AB608" s="294"/>
      <c r="AC608" s="294"/>
      <c r="AD608" s="294"/>
      <c r="AE608" s="294"/>
      <c r="AF608" s="294"/>
      <c r="AG608" s="294"/>
      <c r="AH608" s="294"/>
      <c r="AI608" s="294"/>
      <c r="AJ608" s="294"/>
      <c r="AK608" s="294"/>
      <c r="AL608" s="294"/>
      <c r="AM608" s="294"/>
      <c r="AN608" s="294"/>
      <c r="AO608" s="294"/>
      <c r="AP608" s="294"/>
      <c r="AQ608" s="294"/>
      <c r="AR608" s="294"/>
      <c r="AS608" s="294"/>
      <c r="AT608" s="294"/>
      <c r="AU608" s="294"/>
      <c r="AV608" s="294"/>
      <c r="AW608" s="294"/>
      <c r="AX608" s="294"/>
      <c r="AY608" s="294"/>
      <c r="AZ608" s="294"/>
      <c r="BA608" s="294"/>
      <c r="BB608" s="294"/>
      <c r="BC608" s="294"/>
      <c r="BD608" s="294"/>
      <c r="BE608" s="294"/>
      <c r="BF608" s="294"/>
      <c r="BG608" s="294"/>
      <c r="BH608" s="294"/>
      <c r="BI608" s="294"/>
      <c r="BJ608" s="294"/>
      <c r="BK608" s="294"/>
      <c r="BL608" s="294"/>
      <c r="BM608" s="294"/>
      <c r="BN608" s="294"/>
      <c r="BO608" s="294"/>
    </row>
    <row r="609">
      <c r="A609" s="294"/>
      <c r="B609" s="333"/>
      <c r="D609" s="134"/>
      <c r="E609" s="294"/>
      <c r="I609" s="294"/>
      <c r="J609" s="294"/>
      <c r="N609" s="294"/>
      <c r="O609" s="294"/>
      <c r="P609" s="294"/>
      <c r="Q609" s="294"/>
      <c r="R609" s="294"/>
      <c r="S609" s="294"/>
      <c r="T609" s="294"/>
      <c r="U609" s="294"/>
      <c r="V609" s="294"/>
      <c r="W609" s="294"/>
      <c r="X609" s="294"/>
      <c r="Y609" s="294"/>
      <c r="Z609" s="294"/>
      <c r="AA609" s="294"/>
      <c r="AB609" s="294"/>
      <c r="AC609" s="294"/>
      <c r="AD609" s="294"/>
      <c r="AE609" s="294"/>
      <c r="AF609" s="294"/>
      <c r="AG609" s="294"/>
      <c r="AH609" s="294"/>
      <c r="AI609" s="294"/>
      <c r="AJ609" s="294"/>
      <c r="AK609" s="294"/>
      <c r="AL609" s="294"/>
      <c r="AM609" s="294"/>
      <c r="AN609" s="294"/>
      <c r="AO609" s="294"/>
      <c r="AP609" s="294"/>
      <c r="AQ609" s="294"/>
      <c r="AR609" s="294"/>
      <c r="AS609" s="294"/>
      <c r="AT609" s="294"/>
      <c r="AU609" s="294"/>
      <c r="AV609" s="294"/>
      <c r="AW609" s="294"/>
      <c r="AX609" s="294"/>
      <c r="AY609" s="294"/>
      <c r="AZ609" s="294"/>
      <c r="BA609" s="294"/>
      <c r="BB609" s="294"/>
      <c r="BC609" s="294"/>
      <c r="BD609" s="294"/>
      <c r="BE609" s="294"/>
      <c r="BF609" s="294"/>
      <c r="BG609" s="294"/>
      <c r="BH609" s="294"/>
      <c r="BI609" s="294"/>
      <c r="BJ609" s="294"/>
      <c r="BK609" s="294"/>
      <c r="BL609" s="294"/>
      <c r="BM609" s="294"/>
      <c r="BN609" s="294"/>
      <c r="BO609" s="294"/>
    </row>
    <row r="610">
      <c r="A610" s="294"/>
      <c r="B610" s="333"/>
      <c r="D610" s="134"/>
      <c r="E610" s="294"/>
      <c r="I610" s="294"/>
      <c r="J610" s="294"/>
      <c r="N610" s="294"/>
      <c r="O610" s="294"/>
      <c r="P610" s="294"/>
      <c r="Q610" s="294"/>
      <c r="R610" s="294"/>
      <c r="S610" s="294"/>
      <c r="T610" s="294"/>
      <c r="U610" s="294"/>
      <c r="V610" s="294"/>
      <c r="W610" s="294"/>
      <c r="X610" s="294"/>
      <c r="Y610" s="294"/>
      <c r="Z610" s="294"/>
      <c r="AA610" s="294"/>
      <c r="AB610" s="294"/>
      <c r="AC610" s="294"/>
      <c r="AD610" s="294"/>
      <c r="AE610" s="294"/>
      <c r="AF610" s="294"/>
      <c r="AG610" s="294"/>
      <c r="AH610" s="294"/>
      <c r="AI610" s="294"/>
      <c r="AJ610" s="294"/>
      <c r="AK610" s="294"/>
      <c r="AL610" s="294"/>
      <c r="AM610" s="294"/>
      <c r="AN610" s="294"/>
      <c r="AO610" s="294"/>
      <c r="AP610" s="294"/>
      <c r="AQ610" s="294"/>
      <c r="AR610" s="294"/>
      <c r="AS610" s="294"/>
      <c r="AT610" s="294"/>
      <c r="AU610" s="294"/>
      <c r="AV610" s="294"/>
      <c r="AW610" s="294"/>
      <c r="AX610" s="294"/>
      <c r="AY610" s="294"/>
      <c r="AZ610" s="294"/>
      <c r="BA610" s="294"/>
      <c r="BB610" s="294"/>
      <c r="BC610" s="294"/>
      <c r="BD610" s="294"/>
      <c r="BE610" s="294"/>
      <c r="BF610" s="294"/>
      <c r="BG610" s="294"/>
      <c r="BH610" s="294"/>
      <c r="BI610" s="294"/>
      <c r="BJ610" s="294"/>
      <c r="BK610" s="294"/>
      <c r="BL610" s="294"/>
      <c r="BM610" s="294"/>
      <c r="BN610" s="294"/>
      <c r="BO610" s="294"/>
    </row>
    <row r="611">
      <c r="A611" s="294"/>
      <c r="B611" s="333"/>
      <c r="D611" s="134"/>
      <c r="E611" s="294"/>
      <c r="I611" s="294"/>
      <c r="J611" s="294"/>
      <c r="N611" s="294"/>
      <c r="O611" s="294"/>
      <c r="P611" s="294"/>
      <c r="Q611" s="294"/>
      <c r="R611" s="294"/>
      <c r="S611" s="294"/>
      <c r="T611" s="294"/>
      <c r="U611" s="294"/>
      <c r="V611" s="294"/>
      <c r="W611" s="294"/>
      <c r="X611" s="294"/>
      <c r="Y611" s="294"/>
      <c r="Z611" s="294"/>
      <c r="AA611" s="294"/>
      <c r="AB611" s="294"/>
      <c r="AC611" s="294"/>
      <c r="AD611" s="294"/>
      <c r="AE611" s="294"/>
      <c r="AF611" s="294"/>
      <c r="AG611" s="294"/>
      <c r="AH611" s="294"/>
      <c r="AI611" s="294"/>
      <c r="AJ611" s="294"/>
      <c r="AK611" s="294"/>
      <c r="AL611" s="294"/>
      <c r="AM611" s="294"/>
      <c r="AN611" s="294"/>
      <c r="AO611" s="294"/>
      <c r="AP611" s="294"/>
      <c r="AQ611" s="294"/>
      <c r="AR611" s="294"/>
      <c r="AS611" s="294"/>
      <c r="AT611" s="294"/>
      <c r="AU611" s="294"/>
      <c r="AV611" s="294"/>
      <c r="AW611" s="294"/>
      <c r="AX611" s="294"/>
      <c r="AY611" s="294"/>
      <c r="AZ611" s="294"/>
      <c r="BA611" s="294"/>
      <c r="BB611" s="294"/>
      <c r="BC611" s="294"/>
      <c r="BD611" s="294"/>
      <c r="BE611" s="294"/>
      <c r="BF611" s="294"/>
      <c r="BG611" s="294"/>
      <c r="BH611" s="294"/>
      <c r="BI611" s="294"/>
      <c r="BJ611" s="294"/>
      <c r="BK611" s="294"/>
      <c r="BL611" s="294"/>
      <c r="BM611" s="294"/>
      <c r="BN611" s="294"/>
      <c r="BO611" s="294"/>
    </row>
    <row r="612">
      <c r="A612" s="294"/>
      <c r="B612" s="333"/>
      <c r="D612" s="134"/>
      <c r="E612" s="294"/>
      <c r="I612" s="294"/>
      <c r="J612" s="294"/>
      <c r="N612" s="294"/>
      <c r="O612" s="294"/>
      <c r="P612" s="294"/>
      <c r="Q612" s="294"/>
      <c r="R612" s="294"/>
      <c r="S612" s="294"/>
      <c r="T612" s="294"/>
      <c r="U612" s="294"/>
      <c r="V612" s="294"/>
      <c r="W612" s="294"/>
      <c r="X612" s="294"/>
      <c r="Y612" s="294"/>
      <c r="Z612" s="294"/>
      <c r="AA612" s="294"/>
      <c r="AB612" s="294"/>
      <c r="AC612" s="294"/>
      <c r="AD612" s="294"/>
      <c r="AE612" s="294"/>
      <c r="AF612" s="294"/>
      <c r="AG612" s="294"/>
      <c r="AH612" s="294"/>
      <c r="AI612" s="294"/>
      <c r="AJ612" s="294"/>
      <c r="AK612" s="294"/>
      <c r="AL612" s="294"/>
      <c r="AM612" s="294"/>
      <c r="AN612" s="294"/>
      <c r="AO612" s="294"/>
      <c r="AP612" s="294"/>
      <c r="AQ612" s="294"/>
      <c r="AR612" s="294"/>
      <c r="AS612" s="294"/>
      <c r="AT612" s="294"/>
      <c r="AU612" s="294"/>
      <c r="AV612" s="294"/>
      <c r="AW612" s="294"/>
      <c r="AX612" s="294"/>
      <c r="AY612" s="294"/>
      <c r="AZ612" s="294"/>
      <c r="BA612" s="294"/>
      <c r="BB612" s="294"/>
      <c r="BC612" s="294"/>
      <c r="BD612" s="294"/>
      <c r="BE612" s="294"/>
      <c r="BF612" s="294"/>
      <c r="BG612" s="294"/>
      <c r="BH612" s="294"/>
      <c r="BI612" s="294"/>
      <c r="BJ612" s="294"/>
      <c r="BK612" s="294"/>
      <c r="BL612" s="294"/>
      <c r="BM612" s="294"/>
      <c r="BN612" s="294"/>
      <c r="BO612" s="294"/>
    </row>
    <row r="613">
      <c r="A613" s="294"/>
      <c r="B613" s="333"/>
      <c r="D613" s="134"/>
      <c r="E613" s="294"/>
      <c r="I613" s="294"/>
      <c r="J613" s="294"/>
      <c r="N613" s="294"/>
      <c r="O613" s="294"/>
      <c r="P613" s="294"/>
      <c r="Q613" s="294"/>
      <c r="R613" s="294"/>
      <c r="S613" s="294"/>
      <c r="T613" s="294"/>
      <c r="U613" s="294"/>
      <c r="V613" s="294"/>
      <c r="W613" s="294"/>
      <c r="X613" s="294"/>
      <c r="Y613" s="294"/>
      <c r="Z613" s="294"/>
      <c r="AA613" s="294"/>
      <c r="AB613" s="294"/>
      <c r="AC613" s="294"/>
      <c r="AD613" s="294"/>
      <c r="AE613" s="294"/>
      <c r="AF613" s="294"/>
      <c r="AG613" s="294"/>
      <c r="AH613" s="294"/>
      <c r="AI613" s="294"/>
      <c r="AJ613" s="294"/>
      <c r="AK613" s="294"/>
      <c r="AL613" s="294"/>
      <c r="AM613" s="294"/>
      <c r="AN613" s="294"/>
      <c r="AO613" s="294"/>
      <c r="AP613" s="294"/>
      <c r="AQ613" s="294"/>
      <c r="AR613" s="294"/>
      <c r="AS613" s="294"/>
      <c r="AT613" s="294"/>
      <c r="AU613" s="294"/>
      <c r="AV613" s="294"/>
      <c r="AW613" s="294"/>
      <c r="AX613" s="294"/>
      <c r="AY613" s="294"/>
      <c r="AZ613" s="294"/>
      <c r="BA613" s="294"/>
      <c r="BB613" s="294"/>
      <c r="BC613" s="294"/>
      <c r="BD613" s="294"/>
      <c r="BE613" s="294"/>
      <c r="BF613" s="294"/>
      <c r="BG613" s="294"/>
      <c r="BH613" s="294"/>
      <c r="BI613" s="294"/>
      <c r="BJ613" s="294"/>
      <c r="BK613" s="294"/>
      <c r="BL613" s="294"/>
      <c r="BM613" s="294"/>
      <c r="BN613" s="294"/>
      <c r="BO613" s="294"/>
    </row>
    <row r="614">
      <c r="A614" s="294"/>
      <c r="B614" s="333"/>
      <c r="D614" s="134"/>
      <c r="E614" s="294"/>
      <c r="I614" s="294"/>
      <c r="J614" s="294"/>
      <c r="N614" s="294"/>
      <c r="O614" s="294"/>
      <c r="P614" s="294"/>
      <c r="Q614" s="294"/>
      <c r="R614" s="294"/>
      <c r="S614" s="294"/>
      <c r="T614" s="294"/>
      <c r="U614" s="294"/>
      <c r="V614" s="294"/>
      <c r="W614" s="294"/>
      <c r="X614" s="294"/>
      <c r="Y614" s="294"/>
      <c r="Z614" s="294"/>
      <c r="AA614" s="294"/>
      <c r="AB614" s="294"/>
      <c r="AC614" s="294"/>
      <c r="AD614" s="294"/>
      <c r="AE614" s="294"/>
      <c r="AF614" s="294"/>
      <c r="AG614" s="294"/>
      <c r="AH614" s="294"/>
      <c r="AI614" s="294"/>
      <c r="AJ614" s="294"/>
      <c r="AK614" s="294"/>
      <c r="AL614" s="294"/>
      <c r="AM614" s="294"/>
      <c r="AN614" s="294"/>
      <c r="AO614" s="294"/>
      <c r="AP614" s="294"/>
      <c r="AQ614" s="294"/>
      <c r="AR614" s="294"/>
      <c r="AS614" s="294"/>
      <c r="AT614" s="294"/>
      <c r="AU614" s="294"/>
      <c r="AV614" s="294"/>
      <c r="AW614" s="294"/>
      <c r="AX614" s="294"/>
      <c r="AY614" s="294"/>
      <c r="AZ614" s="294"/>
      <c r="BA614" s="294"/>
      <c r="BB614" s="294"/>
      <c r="BC614" s="294"/>
      <c r="BD614" s="294"/>
      <c r="BE614" s="294"/>
      <c r="BF614" s="294"/>
      <c r="BG614" s="294"/>
      <c r="BH614" s="294"/>
      <c r="BI614" s="294"/>
      <c r="BJ614" s="294"/>
      <c r="BK614" s="294"/>
      <c r="BL614" s="294"/>
      <c r="BM614" s="294"/>
      <c r="BN614" s="294"/>
      <c r="BO614" s="294"/>
    </row>
    <row r="615">
      <c r="A615" s="294"/>
      <c r="B615" s="333"/>
      <c r="D615" s="134"/>
      <c r="E615" s="294"/>
      <c r="I615" s="294"/>
      <c r="J615" s="294"/>
      <c r="N615" s="294"/>
      <c r="O615" s="294"/>
      <c r="P615" s="294"/>
      <c r="Q615" s="294"/>
      <c r="R615" s="294"/>
      <c r="S615" s="294"/>
      <c r="T615" s="294"/>
      <c r="U615" s="294"/>
      <c r="V615" s="294"/>
      <c r="W615" s="294"/>
      <c r="X615" s="294"/>
      <c r="Y615" s="294"/>
      <c r="Z615" s="294"/>
      <c r="AA615" s="294"/>
      <c r="AB615" s="294"/>
      <c r="AC615" s="294"/>
      <c r="AD615" s="294"/>
      <c r="AE615" s="294"/>
      <c r="AF615" s="294"/>
      <c r="AG615" s="294"/>
      <c r="AH615" s="294"/>
      <c r="AI615" s="294"/>
      <c r="AJ615" s="294"/>
      <c r="AK615" s="294"/>
      <c r="AL615" s="294"/>
      <c r="AM615" s="294"/>
      <c r="AN615" s="294"/>
      <c r="AO615" s="294"/>
      <c r="AP615" s="294"/>
      <c r="AQ615" s="294"/>
      <c r="AR615" s="294"/>
      <c r="AS615" s="294"/>
      <c r="AT615" s="294"/>
      <c r="AU615" s="294"/>
      <c r="AV615" s="294"/>
      <c r="AW615" s="294"/>
      <c r="AX615" s="294"/>
      <c r="AY615" s="294"/>
      <c r="AZ615" s="294"/>
      <c r="BA615" s="294"/>
      <c r="BB615" s="294"/>
      <c r="BC615" s="294"/>
      <c r="BD615" s="294"/>
      <c r="BE615" s="294"/>
      <c r="BF615" s="294"/>
      <c r="BG615" s="294"/>
      <c r="BH615" s="294"/>
      <c r="BI615" s="294"/>
      <c r="BJ615" s="294"/>
      <c r="BK615" s="294"/>
      <c r="BL615" s="294"/>
      <c r="BM615" s="294"/>
      <c r="BN615" s="294"/>
      <c r="BO615" s="294"/>
    </row>
    <row r="616">
      <c r="A616" s="294"/>
      <c r="B616" s="333"/>
      <c r="D616" s="134"/>
      <c r="E616" s="294"/>
      <c r="I616" s="294"/>
      <c r="J616" s="294"/>
      <c r="N616" s="294"/>
      <c r="O616" s="294"/>
      <c r="P616" s="294"/>
      <c r="Q616" s="294"/>
      <c r="R616" s="294"/>
      <c r="S616" s="294"/>
      <c r="T616" s="294"/>
      <c r="U616" s="294"/>
      <c r="V616" s="294"/>
      <c r="W616" s="294"/>
      <c r="X616" s="294"/>
      <c r="Y616" s="294"/>
      <c r="Z616" s="294"/>
      <c r="AA616" s="294"/>
      <c r="AB616" s="294"/>
      <c r="AC616" s="294"/>
      <c r="AD616" s="294"/>
      <c r="AE616" s="294"/>
      <c r="AF616" s="294"/>
      <c r="AG616" s="294"/>
      <c r="AH616" s="294"/>
      <c r="AI616" s="294"/>
      <c r="AJ616" s="294"/>
      <c r="AK616" s="294"/>
      <c r="AL616" s="294"/>
      <c r="AM616" s="294"/>
      <c r="AN616" s="294"/>
      <c r="AO616" s="294"/>
      <c r="AP616" s="294"/>
      <c r="AQ616" s="294"/>
      <c r="AR616" s="294"/>
      <c r="AS616" s="294"/>
      <c r="AT616" s="294"/>
      <c r="AU616" s="294"/>
      <c r="AV616" s="294"/>
      <c r="AW616" s="294"/>
      <c r="AX616" s="294"/>
      <c r="AY616" s="294"/>
      <c r="AZ616" s="294"/>
      <c r="BA616" s="294"/>
      <c r="BB616" s="294"/>
      <c r="BC616" s="294"/>
      <c r="BD616" s="294"/>
      <c r="BE616" s="294"/>
      <c r="BF616" s="294"/>
      <c r="BG616" s="294"/>
      <c r="BH616" s="294"/>
      <c r="BI616" s="294"/>
      <c r="BJ616" s="294"/>
      <c r="BK616" s="294"/>
      <c r="BL616" s="294"/>
      <c r="BM616" s="294"/>
      <c r="BN616" s="294"/>
      <c r="BO616" s="294"/>
    </row>
    <row r="617">
      <c r="A617" s="294"/>
      <c r="B617" s="333"/>
      <c r="D617" s="134"/>
      <c r="E617" s="294"/>
      <c r="I617" s="294"/>
      <c r="J617" s="294"/>
      <c r="N617" s="294"/>
      <c r="O617" s="294"/>
      <c r="P617" s="294"/>
      <c r="Q617" s="294"/>
      <c r="R617" s="294"/>
      <c r="S617" s="294"/>
      <c r="T617" s="294"/>
      <c r="U617" s="294"/>
      <c r="V617" s="294"/>
      <c r="W617" s="294"/>
      <c r="X617" s="294"/>
      <c r="Y617" s="294"/>
      <c r="Z617" s="294"/>
      <c r="AA617" s="294"/>
      <c r="AB617" s="294"/>
      <c r="AC617" s="294"/>
      <c r="AD617" s="294"/>
      <c r="AE617" s="294"/>
      <c r="AF617" s="294"/>
      <c r="AG617" s="294"/>
      <c r="AH617" s="294"/>
      <c r="AI617" s="294"/>
      <c r="AJ617" s="294"/>
      <c r="AK617" s="294"/>
      <c r="AL617" s="294"/>
      <c r="AM617" s="294"/>
      <c r="AN617" s="294"/>
      <c r="AO617" s="294"/>
      <c r="AP617" s="294"/>
      <c r="AQ617" s="294"/>
      <c r="AR617" s="294"/>
      <c r="AS617" s="294"/>
      <c r="AT617" s="294"/>
      <c r="AU617" s="294"/>
      <c r="AV617" s="294"/>
      <c r="AW617" s="294"/>
      <c r="AX617" s="294"/>
      <c r="AY617" s="294"/>
      <c r="AZ617" s="294"/>
      <c r="BA617" s="294"/>
      <c r="BB617" s="294"/>
      <c r="BC617" s="294"/>
      <c r="BD617" s="294"/>
      <c r="BE617" s="294"/>
      <c r="BF617" s="294"/>
      <c r="BG617" s="294"/>
      <c r="BH617" s="294"/>
      <c r="BI617" s="294"/>
      <c r="BJ617" s="294"/>
      <c r="BK617" s="294"/>
      <c r="BL617" s="294"/>
      <c r="BM617" s="294"/>
      <c r="BN617" s="294"/>
      <c r="BO617" s="294"/>
    </row>
    <row r="618">
      <c r="A618" s="294"/>
      <c r="B618" s="333"/>
      <c r="D618" s="134"/>
      <c r="E618" s="294"/>
      <c r="I618" s="294"/>
      <c r="J618" s="294"/>
      <c r="N618" s="294"/>
      <c r="O618" s="294"/>
      <c r="P618" s="294"/>
      <c r="Q618" s="294"/>
      <c r="R618" s="294"/>
      <c r="S618" s="294"/>
      <c r="T618" s="294"/>
      <c r="U618" s="294"/>
      <c r="V618" s="294"/>
      <c r="W618" s="294"/>
      <c r="X618" s="294"/>
      <c r="Y618" s="294"/>
      <c r="Z618" s="294"/>
      <c r="AA618" s="294"/>
      <c r="AB618" s="294"/>
      <c r="AC618" s="294"/>
      <c r="AD618" s="294"/>
      <c r="AE618" s="294"/>
      <c r="AF618" s="294"/>
      <c r="AG618" s="294"/>
      <c r="AH618" s="294"/>
      <c r="AI618" s="294"/>
      <c r="AJ618" s="294"/>
      <c r="AK618" s="294"/>
      <c r="AL618" s="294"/>
      <c r="AM618" s="294"/>
      <c r="AN618" s="294"/>
      <c r="AO618" s="294"/>
      <c r="AP618" s="294"/>
      <c r="AQ618" s="294"/>
      <c r="AR618" s="294"/>
      <c r="AS618" s="294"/>
      <c r="AT618" s="294"/>
      <c r="AU618" s="294"/>
      <c r="AV618" s="294"/>
      <c r="AW618" s="294"/>
      <c r="AX618" s="294"/>
      <c r="AY618" s="294"/>
      <c r="AZ618" s="294"/>
      <c r="BA618" s="294"/>
      <c r="BB618" s="294"/>
      <c r="BC618" s="294"/>
      <c r="BD618" s="294"/>
      <c r="BE618" s="294"/>
      <c r="BF618" s="294"/>
      <c r="BG618" s="294"/>
      <c r="BH618" s="294"/>
      <c r="BI618" s="294"/>
      <c r="BJ618" s="294"/>
      <c r="BK618" s="294"/>
      <c r="BL618" s="294"/>
      <c r="BM618" s="294"/>
      <c r="BN618" s="294"/>
      <c r="BO618" s="294"/>
    </row>
    <row r="619">
      <c r="A619" s="294"/>
      <c r="B619" s="333"/>
      <c r="D619" s="134"/>
      <c r="E619" s="294"/>
      <c r="I619" s="294"/>
      <c r="J619" s="294"/>
      <c r="N619" s="294"/>
      <c r="O619" s="294"/>
      <c r="P619" s="294"/>
      <c r="Q619" s="294"/>
      <c r="R619" s="294"/>
      <c r="S619" s="294"/>
      <c r="T619" s="294"/>
      <c r="U619" s="294"/>
      <c r="V619" s="294"/>
      <c r="W619" s="294"/>
      <c r="X619" s="294"/>
      <c r="Y619" s="294"/>
      <c r="Z619" s="294"/>
      <c r="AA619" s="294"/>
      <c r="AB619" s="294"/>
      <c r="AC619" s="294"/>
      <c r="AD619" s="294"/>
      <c r="AE619" s="294"/>
      <c r="AF619" s="294"/>
      <c r="AG619" s="294"/>
      <c r="AH619" s="294"/>
      <c r="AI619" s="294"/>
      <c r="AJ619" s="294"/>
      <c r="AK619" s="294"/>
      <c r="AL619" s="294"/>
      <c r="AM619" s="294"/>
      <c r="AN619" s="294"/>
      <c r="AO619" s="294"/>
      <c r="AP619" s="294"/>
      <c r="AQ619" s="294"/>
      <c r="AR619" s="294"/>
      <c r="AS619" s="294"/>
      <c r="AT619" s="294"/>
      <c r="AU619" s="294"/>
      <c r="AV619" s="294"/>
      <c r="AW619" s="294"/>
      <c r="AX619" s="294"/>
      <c r="AY619" s="294"/>
      <c r="AZ619" s="294"/>
      <c r="BA619" s="294"/>
      <c r="BB619" s="294"/>
      <c r="BC619" s="294"/>
      <c r="BD619" s="294"/>
      <c r="BE619" s="294"/>
      <c r="BF619" s="294"/>
      <c r="BG619" s="294"/>
      <c r="BH619" s="294"/>
      <c r="BI619" s="294"/>
      <c r="BJ619" s="294"/>
      <c r="BK619" s="294"/>
      <c r="BL619" s="294"/>
      <c r="BM619" s="294"/>
      <c r="BN619" s="294"/>
      <c r="BO619" s="294"/>
    </row>
    <row r="620">
      <c r="A620" s="294"/>
      <c r="B620" s="333"/>
      <c r="D620" s="134"/>
      <c r="E620" s="294"/>
      <c r="I620" s="294"/>
      <c r="J620" s="294"/>
      <c r="N620" s="294"/>
      <c r="O620" s="294"/>
      <c r="P620" s="294"/>
      <c r="Q620" s="294"/>
      <c r="R620" s="294"/>
      <c r="S620" s="294"/>
      <c r="T620" s="294"/>
      <c r="U620" s="294"/>
      <c r="V620" s="294"/>
      <c r="W620" s="294"/>
      <c r="X620" s="294"/>
      <c r="Y620" s="294"/>
      <c r="Z620" s="294"/>
      <c r="AA620" s="294"/>
      <c r="AB620" s="294"/>
      <c r="AC620" s="294"/>
      <c r="AD620" s="294"/>
      <c r="AE620" s="294"/>
      <c r="AF620" s="294"/>
      <c r="AG620" s="294"/>
      <c r="AH620" s="294"/>
      <c r="AI620" s="294"/>
      <c r="AJ620" s="294"/>
      <c r="AK620" s="294"/>
      <c r="AL620" s="294"/>
      <c r="AM620" s="294"/>
      <c r="AN620" s="294"/>
      <c r="AO620" s="294"/>
      <c r="AP620" s="294"/>
      <c r="AQ620" s="294"/>
      <c r="AR620" s="294"/>
      <c r="AS620" s="294"/>
      <c r="AT620" s="294"/>
      <c r="AU620" s="294"/>
      <c r="AV620" s="294"/>
      <c r="AW620" s="294"/>
      <c r="AX620" s="294"/>
      <c r="AY620" s="294"/>
      <c r="AZ620" s="294"/>
      <c r="BA620" s="294"/>
      <c r="BB620" s="294"/>
      <c r="BC620" s="294"/>
      <c r="BD620" s="294"/>
      <c r="BE620" s="294"/>
      <c r="BF620" s="294"/>
      <c r="BG620" s="294"/>
      <c r="BH620" s="294"/>
      <c r="BI620" s="294"/>
      <c r="BJ620" s="294"/>
      <c r="BK620" s="294"/>
      <c r="BL620" s="294"/>
      <c r="BM620" s="294"/>
      <c r="BN620" s="294"/>
      <c r="BO620" s="294"/>
    </row>
    <row r="621">
      <c r="A621" s="294"/>
      <c r="B621" s="333"/>
      <c r="D621" s="134"/>
      <c r="E621" s="294"/>
      <c r="I621" s="294"/>
      <c r="J621" s="294"/>
      <c r="N621" s="294"/>
      <c r="O621" s="294"/>
      <c r="P621" s="294"/>
      <c r="Q621" s="294"/>
      <c r="R621" s="294"/>
      <c r="S621" s="294"/>
      <c r="T621" s="294"/>
      <c r="U621" s="294"/>
      <c r="V621" s="294"/>
      <c r="W621" s="294"/>
      <c r="X621" s="294"/>
      <c r="Y621" s="294"/>
      <c r="Z621" s="294"/>
      <c r="AA621" s="294"/>
      <c r="AB621" s="294"/>
      <c r="AC621" s="294"/>
      <c r="AD621" s="294"/>
      <c r="AE621" s="294"/>
      <c r="AF621" s="294"/>
      <c r="AG621" s="294"/>
      <c r="AH621" s="294"/>
      <c r="AI621" s="294"/>
      <c r="AJ621" s="294"/>
      <c r="AK621" s="294"/>
      <c r="AL621" s="294"/>
      <c r="AM621" s="294"/>
      <c r="AN621" s="294"/>
      <c r="AO621" s="294"/>
      <c r="AP621" s="294"/>
      <c r="AQ621" s="294"/>
      <c r="AR621" s="294"/>
      <c r="AS621" s="294"/>
      <c r="AT621" s="294"/>
      <c r="AU621" s="294"/>
      <c r="AV621" s="294"/>
      <c r="AW621" s="294"/>
      <c r="AX621" s="294"/>
      <c r="AY621" s="294"/>
      <c r="AZ621" s="294"/>
      <c r="BA621" s="294"/>
      <c r="BB621" s="294"/>
      <c r="BC621" s="294"/>
      <c r="BD621" s="294"/>
      <c r="BE621" s="294"/>
      <c r="BF621" s="294"/>
      <c r="BG621" s="294"/>
      <c r="BH621" s="294"/>
      <c r="BI621" s="294"/>
      <c r="BJ621" s="294"/>
      <c r="BK621" s="294"/>
      <c r="BL621" s="294"/>
      <c r="BM621" s="294"/>
      <c r="BN621" s="294"/>
      <c r="BO621" s="294"/>
    </row>
    <row r="622">
      <c r="A622" s="294"/>
      <c r="B622" s="333"/>
      <c r="D622" s="134"/>
      <c r="E622" s="294"/>
      <c r="I622" s="294"/>
      <c r="J622" s="294"/>
      <c r="N622" s="294"/>
      <c r="O622" s="294"/>
      <c r="P622" s="294"/>
      <c r="Q622" s="294"/>
      <c r="R622" s="294"/>
      <c r="S622" s="294"/>
      <c r="T622" s="294"/>
      <c r="U622" s="294"/>
      <c r="V622" s="294"/>
      <c r="W622" s="294"/>
      <c r="X622" s="294"/>
      <c r="Y622" s="294"/>
      <c r="Z622" s="294"/>
      <c r="AA622" s="294"/>
      <c r="AB622" s="294"/>
      <c r="AC622" s="294"/>
      <c r="AD622" s="294"/>
      <c r="AE622" s="294"/>
      <c r="AF622" s="294"/>
      <c r="AG622" s="294"/>
      <c r="AH622" s="294"/>
      <c r="AI622" s="294"/>
      <c r="AJ622" s="294"/>
      <c r="AK622" s="294"/>
      <c r="AL622" s="294"/>
      <c r="AM622" s="294"/>
      <c r="AN622" s="294"/>
      <c r="AO622" s="294"/>
      <c r="AP622" s="294"/>
      <c r="AQ622" s="294"/>
      <c r="AR622" s="294"/>
      <c r="AS622" s="294"/>
      <c r="AT622" s="294"/>
      <c r="AU622" s="294"/>
      <c r="AV622" s="294"/>
      <c r="AW622" s="294"/>
      <c r="AX622" s="294"/>
      <c r="AY622" s="294"/>
      <c r="AZ622" s="294"/>
      <c r="BA622" s="294"/>
      <c r="BB622" s="294"/>
      <c r="BC622" s="294"/>
      <c r="BD622" s="294"/>
      <c r="BE622" s="294"/>
      <c r="BF622" s="294"/>
      <c r="BG622" s="294"/>
      <c r="BH622" s="294"/>
      <c r="BI622" s="294"/>
      <c r="BJ622" s="294"/>
      <c r="BK622" s="294"/>
      <c r="BL622" s="294"/>
      <c r="BM622" s="294"/>
      <c r="BN622" s="294"/>
      <c r="BO622" s="294"/>
    </row>
    <row r="623">
      <c r="A623" s="294"/>
      <c r="B623" s="333"/>
      <c r="D623" s="134"/>
      <c r="E623" s="294"/>
      <c r="I623" s="294"/>
      <c r="J623" s="294"/>
      <c r="N623" s="294"/>
      <c r="O623" s="294"/>
      <c r="P623" s="294"/>
      <c r="Q623" s="294"/>
      <c r="R623" s="294"/>
      <c r="S623" s="294"/>
      <c r="T623" s="294"/>
      <c r="U623" s="294"/>
      <c r="V623" s="294"/>
      <c r="W623" s="294"/>
      <c r="X623" s="294"/>
      <c r="Y623" s="294"/>
      <c r="Z623" s="294"/>
      <c r="AA623" s="294"/>
      <c r="AB623" s="294"/>
      <c r="AC623" s="294"/>
      <c r="AD623" s="294"/>
      <c r="AE623" s="294"/>
      <c r="AF623" s="294"/>
      <c r="AG623" s="294"/>
      <c r="AH623" s="294"/>
      <c r="AI623" s="294"/>
      <c r="AJ623" s="294"/>
      <c r="AK623" s="294"/>
      <c r="AL623" s="294"/>
      <c r="AM623" s="294"/>
      <c r="AN623" s="294"/>
      <c r="AO623" s="294"/>
      <c r="AP623" s="294"/>
      <c r="AQ623" s="294"/>
      <c r="AR623" s="294"/>
      <c r="AS623" s="294"/>
      <c r="AT623" s="294"/>
      <c r="AU623" s="294"/>
      <c r="AV623" s="294"/>
      <c r="AW623" s="294"/>
      <c r="AX623" s="294"/>
      <c r="AY623" s="294"/>
      <c r="AZ623" s="294"/>
      <c r="BA623" s="294"/>
      <c r="BB623" s="294"/>
      <c r="BC623" s="294"/>
      <c r="BD623" s="294"/>
      <c r="BE623" s="294"/>
      <c r="BF623" s="294"/>
      <c r="BG623" s="294"/>
      <c r="BH623" s="294"/>
      <c r="BI623" s="294"/>
      <c r="BJ623" s="294"/>
      <c r="BK623" s="294"/>
      <c r="BL623" s="294"/>
      <c r="BM623" s="294"/>
      <c r="BN623" s="294"/>
      <c r="BO623" s="294"/>
    </row>
    <row r="624">
      <c r="A624" s="294"/>
      <c r="B624" s="333"/>
      <c r="D624" s="134"/>
      <c r="E624" s="294"/>
      <c r="I624" s="294"/>
      <c r="J624" s="294"/>
      <c r="N624" s="294"/>
      <c r="O624" s="294"/>
      <c r="P624" s="294"/>
      <c r="Q624" s="294"/>
      <c r="R624" s="294"/>
      <c r="S624" s="294"/>
      <c r="T624" s="294"/>
      <c r="U624" s="294"/>
      <c r="V624" s="294"/>
      <c r="W624" s="294"/>
      <c r="X624" s="294"/>
      <c r="Y624" s="294"/>
      <c r="Z624" s="294"/>
      <c r="AA624" s="294"/>
      <c r="AB624" s="294"/>
      <c r="AC624" s="294"/>
      <c r="AD624" s="294"/>
      <c r="AE624" s="294"/>
      <c r="AF624" s="294"/>
      <c r="AG624" s="294"/>
      <c r="AH624" s="294"/>
      <c r="AI624" s="294"/>
      <c r="AJ624" s="294"/>
      <c r="AK624" s="294"/>
      <c r="AL624" s="294"/>
      <c r="AM624" s="294"/>
      <c r="AN624" s="294"/>
      <c r="AO624" s="294"/>
      <c r="AP624" s="294"/>
      <c r="AQ624" s="294"/>
      <c r="AR624" s="294"/>
      <c r="AS624" s="294"/>
      <c r="AT624" s="294"/>
      <c r="AU624" s="294"/>
      <c r="AV624" s="294"/>
      <c r="AW624" s="294"/>
      <c r="AX624" s="294"/>
      <c r="AY624" s="294"/>
      <c r="AZ624" s="294"/>
      <c r="BA624" s="294"/>
      <c r="BB624" s="294"/>
      <c r="BC624" s="294"/>
      <c r="BD624" s="294"/>
      <c r="BE624" s="294"/>
      <c r="BF624" s="294"/>
      <c r="BG624" s="294"/>
      <c r="BH624" s="294"/>
      <c r="BI624" s="294"/>
      <c r="BJ624" s="294"/>
      <c r="BK624" s="294"/>
      <c r="BL624" s="294"/>
      <c r="BM624" s="294"/>
      <c r="BN624" s="294"/>
      <c r="BO624" s="294"/>
    </row>
    <row r="625">
      <c r="A625" s="294"/>
      <c r="B625" s="333"/>
      <c r="D625" s="134"/>
      <c r="E625" s="294"/>
      <c r="I625" s="294"/>
      <c r="J625" s="294"/>
      <c r="N625" s="294"/>
      <c r="O625" s="294"/>
      <c r="P625" s="294"/>
      <c r="Q625" s="294"/>
      <c r="R625" s="294"/>
      <c r="S625" s="294"/>
      <c r="T625" s="294"/>
      <c r="U625" s="294"/>
      <c r="V625" s="294"/>
      <c r="W625" s="294"/>
      <c r="X625" s="294"/>
      <c r="Y625" s="294"/>
      <c r="Z625" s="294"/>
      <c r="AA625" s="294"/>
      <c r="AB625" s="294"/>
      <c r="AC625" s="294"/>
      <c r="AD625" s="294"/>
      <c r="AE625" s="294"/>
      <c r="AF625" s="294"/>
      <c r="AG625" s="294"/>
      <c r="AH625" s="294"/>
      <c r="AI625" s="294"/>
      <c r="AJ625" s="294"/>
      <c r="AK625" s="294"/>
      <c r="AL625" s="294"/>
      <c r="AM625" s="294"/>
      <c r="AN625" s="294"/>
      <c r="AO625" s="294"/>
      <c r="AP625" s="294"/>
      <c r="AQ625" s="294"/>
      <c r="AR625" s="294"/>
      <c r="AS625" s="294"/>
      <c r="AT625" s="294"/>
      <c r="AU625" s="294"/>
      <c r="AV625" s="294"/>
      <c r="AW625" s="294"/>
      <c r="AX625" s="294"/>
      <c r="AY625" s="294"/>
      <c r="AZ625" s="294"/>
      <c r="BA625" s="294"/>
      <c r="BB625" s="294"/>
      <c r="BC625" s="294"/>
      <c r="BD625" s="294"/>
      <c r="BE625" s="294"/>
      <c r="BF625" s="294"/>
      <c r="BG625" s="294"/>
      <c r="BH625" s="294"/>
      <c r="BI625" s="294"/>
      <c r="BJ625" s="294"/>
      <c r="BK625" s="294"/>
      <c r="BL625" s="294"/>
      <c r="BM625" s="294"/>
      <c r="BN625" s="294"/>
      <c r="BO625" s="294"/>
    </row>
    <row r="626">
      <c r="A626" s="294"/>
      <c r="B626" s="333"/>
      <c r="D626" s="134"/>
      <c r="E626" s="294"/>
      <c r="I626" s="294"/>
      <c r="J626" s="294"/>
      <c r="N626" s="294"/>
      <c r="O626" s="294"/>
      <c r="P626" s="294"/>
      <c r="Q626" s="294"/>
      <c r="R626" s="294"/>
      <c r="S626" s="294"/>
      <c r="T626" s="294"/>
      <c r="U626" s="294"/>
      <c r="V626" s="294"/>
      <c r="W626" s="294"/>
      <c r="X626" s="294"/>
      <c r="Y626" s="294"/>
      <c r="Z626" s="294"/>
      <c r="AA626" s="294"/>
      <c r="AB626" s="294"/>
      <c r="AC626" s="294"/>
      <c r="AD626" s="294"/>
      <c r="AE626" s="294"/>
      <c r="AF626" s="294"/>
      <c r="AG626" s="294"/>
      <c r="AH626" s="294"/>
      <c r="AI626" s="294"/>
      <c r="AJ626" s="294"/>
      <c r="AK626" s="294"/>
      <c r="AL626" s="294"/>
      <c r="AM626" s="294"/>
      <c r="AN626" s="294"/>
      <c r="AO626" s="294"/>
      <c r="AP626" s="294"/>
      <c r="AQ626" s="294"/>
      <c r="AR626" s="294"/>
      <c r="AS626" s="294"/>
      <c r="AT626" s="294"/>
      <c r="AU626" s="294"/>
      <c r="AV626" s="294"/>
      <c r="AW626" s="294"/>
      <c r="AX626" s="294"/>
      <c r="AY626" s="294"/>
      <c r="AZ626" s="294"/>
      <c r="BA626" s="294"/>
      <c r="BB626" s="294"/>
      <c r="BC626" s="294"/>
      <c r="BD626" s="294"/>
      <c r="BE626" s="294"/>
      <c r="BF626" s="294"/>
      <c r="BG626" s="294"/>
      <c r="BH626" s="294"/>
      <c r="BI626" s="294"/>
      <c r="BJ626" s="294"/>
      <c r="BK626" s="294"/>
      <c r="BL626" s="294"/>
      <c r="BM626" s="294"/>
      <c r="BN626" s="294"/>
      <c r="BO626" s="294"/>
    </row>
    <row r="627">
      <c r="A627" s="294"/>
      <c r="B627" s="333"/>
      <c r="D627" s="134"/>
      <c r="E627" s="294"/>
      <c r="I627" s="294"/>
      <c r="J627" s="294"/>
      <c r="N627" s="294"/>
      <c r="O627" s="294"/>
      <c r="P627" s="294"/>
      <c r="Q627" s="294"/>
      <c r="R627" s="294"/>
      <c r="S627" s="294"/>
      <c r="T627" s="294"/>
      <c r="U627" s="294"/>
      <c r="V627" s="294"/>
      <c r="W627" s="294"/>
      <c r="X627" s="294"/>
      <c r="Y627" s="294"/>
      <c r="Z627" s="294"/>
      <c r="AA627" s="294"/>
      <c r="AB627" s="294"/>
      <c r="AC627" s="294"/>
      <c r="AD627" s="294"/>
      <c r="AE627" s="294"/>
      <c r="AF627" s="294"/>
      <c r="AG627" s="294"/>
      <c r="AH627" s="294"/>
      <c r="AI627" s="294"/>
      <c r="AJ627" s="294"/>
      <c r="AK627" s="294"/>
      <c r="AL627" s="294"/>
      <c r="AM627" s="294"/>
      <c r="AN627" s="294"/>
      <c r="AO627" s="294"/>
      <c r="AP627" s="294"/>
      <c r="AQ627" s="294"/>
      <c r="AR627" s="294"/>
      <c r="AS627" s="294"/>
      <c r="AT627" s="294"/>
      <c r="AU627" s="294"/>
      <c r="AV627" s="294"/>
      <c r="AW627" s="294"/>
      <c r="AX627" s="294"/>
      <c r="AY627" s="294"/>
      <c r="AZ627" s="294"/>
      <c r="BA627" s="294"/>
      <c r="BB627" s="294"/>
      <c r="BC627" s="294"/>
      <c r="BD627" s="294"/>
      <c r="BE627" s="294"/>
      <c r="BF627" s="294"/>
      <c r="BG627" s="294"/>
      <c r="BH627" s="294"/>
      <c r="BI627" s="294"/>
      <c r="BJ627" s="294"/>
      <c r="BK627" s="294"/>
      <c r="BL627" s="294"/>
      <c r="BM627" s="294"/>
      <c r="BN627" s="294"/>
      <c r="BO627" s="294"/>
    </row>
    <row r="628">
      <c r="A628" s="294"/>
      <c r="B628" s="333"/>
      <c r="D628" s="134"/>
      <c r="E628" s="294"/>
      <c r="I628" s="294"/>
      <c r="J628" s="294"/>
      <c r="N628" s="294"/>
      <c r="O628" s="294"/>
      <c r="P628" s="294"/>
      <c r="Q628" s="294"/>
      <c r="R628" s="294"/>
      <c r="S628" s="294"/>
      <c r="T628" s="294"/>
      <c r="U628" s="294"/>
      <c r="V628" s="294"/>
      <c r="W628" s="294"/>
      <c r="X628" s="294"/>
      <c r="Y628" s="294"/>
      <c r="Z628" s="294"/>
      <c r="AA628" s="294"/>
      <c r="AB628" s="294"/>
      <c r="AC628" s="294"/>
      <c r="AD628" s="294"/>
      <c r="AE628" s="294"/>
      <c r="AF628" s="294"/>
      <c r="AG628" s="294"/>
      <c r="AH628" s="294"/>
      <c r="AI628" s="294"/>
      <c r="AJ628" s="294"/>
      <c r="AK628" s="294"/>
      <c r="AL628" s="294"/>
      <c r="AM628" s="294"/>
      <c r="AN628" s="294"/>
      <c r="AO628" s="294"/>
      <c r="AP628" s="294"/>
      <c r="AQ628" s="294"/>
      <c r="AR628" s="294"/>
      <c r="AS628" s="294"/>
      <c r="AT628" s="294"/>
      <c r="AU628" s="294"/>
      <c r="AV628" s="294"/>
      <c r="AW628" s="294"/>
      <c r="AX628" s="294"/>
      <c r="AY628" s="294"/>
      <c r="AZ628" s="294"/>
      <c r="BA628" s="294"/>
      <c r="BB628" s="294"/>
      <c r="BC628" s="294"/>
      <c r="BD628" s="294"/>
      <c r="BE628" s="294"/>
      <c r="BF628" s="294"/>
      <c r="BG628" s="294"/>
      <c r="BH628" s="294"/>
      <c r="BI628" s="294"/>
      <c r="BJ628" s="294"/>
      <c r="BK628" s="294"/>
      <c r="BL628" s="294"/>
      <c r="BM628" s="294"/>
      <c r="BN628" s="294"/>
      <c r="BO628" s="294"/>
    </row>
    <row r="629">
      <c r="A629" s="294"/>
      <c r="B629" s="333"/>
      <c r="D629" s="134"/>
      <c r="E629" s="294"/>
      <c r="I629" s="294"/>
      <c r="J629" s="294"/>
      <c r="N629" s="294"/>
      <c r="O629" s="294"/>
      <c r="P629" s="294"/>
      <c r="Q629" s="294"/>
      <c r="R629" s="294"/>
      <c r="S629" s="294"/>
      <c r="T629" s="294"/>
      <c r="U629" s="294"/>
      <c r="V629" s="294"/>
      <c r="W629" s="294"/>
      <c r="X629" s="294"/>
      <c r="Y629" s="294"/>
      <c r="Z629" s="294"/>
      <c r="AA629" s="294"/>
      <c r="AB629" s="294"/>
      <c r="AC629" s="294"/>
      <c r="AD629" s="294"/>
      <c r="AE629" s="294"/>
      <c r="AF629" s="294"/>
      <c r="AG629" s="294"/>
      <c r="AH629" s="294"/>
      <c r="AI629" s="294"/>
      <c r="AJ629" s="294"/>
      <c r="AK629" s="294"/>
      <c r="AL629" s="294"/>
      <c r="AM629" s="294"/>
      <c r="AN629" s="294"/>
      <c r="AO629" s="294"/>
      <c r="AP629" s="294"/>
      <c r="AQ629" s="294"/>
      <c r="AR629" s="294"/>
      <c r="AS629" s="294"/>
      <c r="AT629" s="294"/>
      <c r="AU629" s="294"/>
      <c r="AV629" s="294"/>
      <c r="AW629" s="294"/>
      <c r="AX629" s="294"/>
      <c r="AY629" s="294"/>
      <c r="AZ629" s="294"/>
      <c r="BA629" s="294"/>
      <c r="BB629" s="294"/>
      <c r="BC629" s="294"/>
      <c r="BD629" s="294"/>
      <c r="BE629" s="294"/>
      <c r="BF629" s="294"/>
      <c r="BG629" s="294"/>
      <c r="BH629" s="294"/>
      <c r="BI629" s="294"/>
      <c r="BJ629" s="294"/>
      <c r="BK629" s="294"/>
      <c r="BL629" s="294"/>
      <c r="BM629" s="294"/>
      <c r="BN629" s="294"/>
      <c r="BO629" s="294"/>
    </row>
    <row r="630">
      <c r="A630" s="294"/>
      <c r="B630" s="333"/>
      <c r="D630" s="134"/>
      <c r="E630" s="294"/>
      <c r="I630" s="294"/>
      <c r="J630" s="294"/>
      <c r="N630" s="294"/>
      <c r="O630" s="294"/>
      <c r="P630" s="294"/>
      <c r="Q630" s="294"/>
      <c r="R630" s="294"/>
      <c r="S630" s="294"/>
      <c r="T630" s="294"/>
      <c r="U630" s="294"/>
      <c r="V630" s="294"/>
      <c r="W630" s="294"/>
      <c r="X630" s="294"/>
      <c r="Y630" s="294"/>
      <c r="Z630" s="294"/>
      <c r="AA630" s="294"/>
      <c r="AB630" s="294"/>
      <c r="AC630" s="294"/>
      <c r="AD630" s="294"/>
      <c r="AE630" s="294"/>
      <c r="AF630" s="294"/>
      <c r="AG630" s="294"/>
      <c r="AH630" s="294"/>
      <c r="AI630" s="294"/>
      <c r="AJ630" s="294"/>
      <c r="AK630" s="294"/>
      <c r="AL630" s="294"/>
      <c r="AM630" s="294"/>
      <c r="AN630" s="294"/>
      <c r="AO630" s="294"/>
      <c r="AP630" s="294"/>
      <c r="AQ630" s="294"/>
      <c r="AR630" s="294"/>
      <c r="AS630" s="294"/>
      <c r="AT630" s="294"/>
      <c r="AU630" s="294"/>
      <c r="AV630" s="294"/>
      <c r="AW630" s="294"/>
      <c r="AX630" s="294"/>
      <c r="AY630" s="294"/>
      <c r="AZ630" s="294"/>
      <c r="BA630" s="294"/>
      <c r="BB630" s="294"/>
      <c r="BC630" s="294"/>
      <c r="BD630" s="294"/>
      <c r="BE630" s="294"/>
      <c r="BF630" s="294"/>
      <c r="BG630" s="294"/>
      <c r="BH630" s="294"/>
      <c r="BI630" s="294"/>
      <c r="BJ630" s="294"/>
      <c r="BK630" s="294"/>
      <c r="BL630" s="294"/>
      <c r="BM630" s="294"/>
      <c r="BN630" s="294"/>
      <c r="BO630" s="294"/>
    </row>
    <row r="631">
      <c r="A631" s="294"/>
      <c r="B631" s="333"/>
      <c r="D631" s="134"/>
      <c r="E631" s="294"/>
      <c r="I631" s="294"/>
      <c r="J631" s="294"/>
      <c r="N631" s="294"/>
      <c r="O631" s="294"/>
      <c r="P631" s="294"/>
      <c r="Q631" s="294"/>
      <c r="R631" s="294"/>
      <c r="S631" s="294"/>
      <c r="T631" s="294"/>
      <c r="U631" s="294"/>
      <c r="V631" s="294"/>
      <c r="W631" s="294"/>
      <c r="X631" s="294"/>
      <c r="Y631" s="294"/>
      <c r="Z631" s="294"/>
      <c r="AA631" s="294"/>
      <c r="AB631" s="294"/>
      <c r="AC631" s="294"/>
      <c r="AD631" s="294"/>
      <c r="AE631" s="294"/>
      <c r="AF631" s="294"/>
      <c r="AG631" s="294"/>
      <c r="AH631" s="294"/>
      <c r="AI631" s="294"/>
      <c r="AJ631" s="294"/>
      <c r="AK631" s="294"/>
      <c r="AL631" s="294"/>
      <c r="AM631" s="294"/>
      <c r="AN631" s="294"/>
      <c r="AO631" s="294"/>
      <c r="AP631" s="294"/>
      <c r="AQ631" s="294"/>
      <c r="AR631" s="294"/>
      <c r="AS631" s="294"/>
      <c r="AT631" s="294"/>
      <c r="AU631" s="294"/>
      <c r="AV631" s="294"/>
      <c r="AW631" s="294"/>
      <c r="AX631" s="294"/>
      <c r="AY631" s="294"/>
      <c r="AZ631" s="294"/>
      <c r="BA631" s="294"/>
      <c r="BB631" s="294"/>
      <c r="BC631" s="294"/>
      <c r="BD631" s="294"/>
      <c r="BE631" s="294"/>
      <c r="BF631" s="294"/>
      <c r="BG631" s="294"/>
      <c r="BH631" s="294"/>
      <c r="BI631" s="294"/>
      <c r="BJ631" s="294"/>
      <c r="BK631" s="294"/>
      <c r="BL631" s="294"/>
      <c r="BM631" s="294"/>
      <c r="BN631" s="294"/>
      <c r="BO631" s="294"/>
    </row>
    <row r="632">
      <c r="A632" s="294"/>
      <c r="B632" s="333"/>
      <c r="D632" s="134"/>
      <c r="E632" s="294"/>
      <c r="I632" s="294"/>
      <c r="J632" s="294"/>
      <c r="N632" s="294"/>
      <c r="O632" s="294"/>
      <c r="P632" s="294"/>
      <c r="Q632" s="294"/>
      <c r="R632" s="294"/>
      <c r="S632" s="294"/>
      <c r="T632" s="294"/>
      <c r="U632" s="294"/>
      <c r="V632" s="294"/>
      <c r="W632" s="294"/>
      <c r="X632" s="294"/>
      <c r="Y632" s="294"/>
      <c r="Z632" s="294"/>
      <c r="AA632" s="294"/>
      <c r="AB632" s="294"/>
      <c r="AC632" s="294"/>
      <c r="AD632" s="294"/>
      <c r="AE632" s="294"/>
      <c r="AF632" s="294"/>
      <c r="AG632" s="294"/>
      <c r="AH632" s="294"/>
      <c r="AI632" s="294"/>
      <c r="AJ632" s="294"/>
      <c r="AK632" s="294"/>
      <c r="AL632" s="294"/>
      <c r="AM632" s="294"/>
      <c r="AN632" s="294"/>
      <c r="AO632" s="294"/>
      <c r="AP632" s="294"/>
      <c r="AQ632" s="294"/>
      <c r="AR632" s="294"/>
      <c r="AS632" s="294"/>
      <c r="AT632" s="294"/>
      <c r="AU632" s="294"/>
      <c r="AV632" s="294"/>
      <c r="AW632" s="294"/>
      <c r="AX632" s="294"/>
      <c r="AY632" s="294"/>
      <c r="AZ632" s="294"/>
      <c r="BA632" s="294"/>
      <c r="BB632" s="294"/>
      <c r="BC632" s="294"/>
      <c r="BD632" s="294"/>
      <c r="BE632" s="294"/>
      <c r="BF632" s="294"/>
      <c r="BG632" s="294"/>
      <c r="BH632" s="294"/>
      <c r="BI632" s="294"/>
      <c r="BJ632" s="294"/>
      <c r="BK632" s="294"/>
      <c r="BL632" s="294"/>
      <c r="BM632" s="294"/>
      <c r="BN632" s="294"/>
      <c r="BO632" s="294"/>
    </row>
    <row r="633">
      <c r="A633" s="294"/>
      <c r="B633" s="333"/>
      <c r="D633" s="134"/>
      <c r="E633" s="294"/>
      <c r="I633" s="294"/>
      <c r="J633" s="294"/>
      <c r="N633" s="294"/>
      <c r="O633" s="294"/>
      <c r="P633" s="294"/>
      <c r="Q633" s="294"/>
      <c r="R633" s="294"/>
      <c r="S633" s="294"/>
      <c r="T633" s="294"/>
      <c r="U633" s="294"/>
      <c r="V633" s="294"/>
      <c r="W633" s="294"/>
      <c r="X633" s="294"/>
      <c r="Y633" s="294"/>
      <c r="Z633" s="294"/>
      <c r="AA633" s="294"/>
      <c r="AB633" s="294"/>
      <c r="AC633" s="294"/>
      <c r="AD633" s="294"/>
      <c r="AE633" s="294"/>
      <c r="AF633" s="294"/>
      <c r="AG633" s="294"/>
      <c r="AH633" s="294"/>
      <c r="AI633" s="294"/>
      <c r="AJ633" s="294"/>
      <c r="AK633" s="294"/>
      <c r="AL633" s="294"/>
      <c r="AM633" s="294"/>
      <c r="AN633" s="294"/>
      <c r="AO633" s="294"/>
      <c r="AP633" s="294"/>
      <c r="AQ633" s="294"/>
      <c r="AR633" s="294"/>
      <c r="AS633" s="294"/>
      <c r="AT633" s="294"/>
      <c r="AU633" s="294"/>
      <c r="AV633" s="294"/>
      <c r="AW633" s="294"/>
      <c r="AX633" s="294"/>
      <c r="AY633" s="294"/>
      <c r="AZ633" s="294"/>
      <c r="BA633" s="294"/>
      <c r="BB633" s="294"/>
      <c r="BC633" s="294"/>
      <c r="BD633" s="294"/>
      <c r="BE633" s="294"/>
      <c r="BF633" s="294"/>
      <c r="BG633" s="294"/>
      <c r="BH633" s="294"/>
      <c r="BI633" s="294"/>
      <c r="BJ633" s="294"/>
      <c r="BK633" s="294"/>
      <c r="BL633" s="294"/>
      <c r="BM633" s="294"/>
      <c r="BN633" s="294"/>
      <c r="BO633" s="294"/>
    </row>
    <row r="634">
      <c r="A634" s="294"/>
      <c r="B634" s="333"/>
      <c r="D634" s="134"/>
      <c r="E634" s="294"/>
      <c r="I634" s="294"/>
      <c r="J634" s="294"/>
      <c r="N634" s="294"/>
      <c r="O634" s="294"/>
      <c r="P634" s="294"/>
      <c r="Q634" s="294"/>
      <c r="R634" s="294"/>
      <c r="S634" s="294"/>
      <c r="T634" s="294"/>
      <c r="U634" s="294"/>
      <c r="V634" s="294"/>
      <c r="W634" s="294"/>
      <c r="X634" s="294"/>
      <c r="Y634" s="294"/>
      <c r="Z634" s="294"/>
      <c r="AA634" s="294"/>
      <c r="AB634" s="294"/>
      <c r="AC634" s="294"/>
      <c r="AD634" s="294"/>
      <c r="AE634" s="294"/>
      <c r="AF634" s="294"/>
      <c r="AG634" s="294"/>
      <c r="AH634" s="294"/>
      <c r="AI634" s="294"/>
      <c r="AJ634" s="294"/>
      <c r="AK634" s="294"/>
      <c r="AL634" s="294"/>
      <c r="AM634" s="294"/>
      <c r="AN634" s="294"/>
      <c r="AO634" s="294"/>
      <c r="AP634" s="294"/>
      <c r="AQ634" s="294"/>
      <c r="AR634" s="294"/>
      <c r="AS634" s="294"/>
      <c r="AT634" s="294"/>
      <c r="AU634" s="294"/>
      <c r="AV634" s="294"/>
      <c r="AW634" s="294"/>
      <c r="AX634" s="294"/>
      <c r="AY634" s="294"/>
      <c r="AZ634" s="294"/>
      <c r="BA634" s="294"/>
      <c r="BB634" s="294"/>
      <c r="BC634" s="294"/>
      <c r="BD634" s="294"/>
      <c r="BE634" s="294"/>
      <c r="BF634" s="294"/>
      <c r="BG634" s="294"/>
      <c r="BH634" s="294"/>
      <c r="BI634" s="294"/>
      <c r="BJ634" s="294"/>
      <c r="BK634" s="294"/>
      <c r="BL634" s="294"/>
      <c r="BM634" s="294"/>
      <c r="BN634" s="294"/>
      <c r="BO634" s="294"/>
    </row>
    <row r="635">
      <c r="A635" s="294"/>
      <c r="B635" s="333"/>
      <c r="D635" s="134"/>
      <c r="E635" s="294"/>
      <c r="I635" s="294"/>
      <c r="J635" s="294"/>
      <c r="N635" s="294"/>
      <c r="O635" s="294"/>
      <c r="P635" s="294"/>
      <c r="Q635" s="294"/>
      <c r="R635" s="294"/>
      <c r="S635" s="294"/>
      <c r="T635" s="294"/>
      <c r="U635" s="294"/>
      <c r="V635" s="294"/>
      <c r="W635" s="294"/>
      <c r="X635" s="294"/>
      <c r="Y635" s="294"/>
      <c r="Z635" s="294"/>
      <c r="AA635" s="294"/>
      <c r="AB635" s="294"/>
      <c r="AC635" s="294"/>
      <c r="AD635" s="294"/>
      <c r="AE635" s="294"/>
      <c r="AF635" s="294"/>
      <c r="AG635" s="294"/>
      <c r="AH635" s="294"/>
      <c r="AI635" s="294"/>
      <c r="AJ635" s="294"/>
      <c r="AK635" s="294"/>
      <c r="AL635" s="294"/>
      <c r="AM635" s="294"/>
      <c r="AN635" s="294"/>
      <c r="AO635" s="294"/>
      <c r="AP635" s="294"/>
      <c r="AQ635" s="294"/>
      <c r="AR635" s="294"/>
      <c r="AS635" s="294"/>
      <c r="AT635" s="294"/>
      <c r="AU635" s="294"/>
      <c r="AV635" s="294"/>
      <c r="AW635" s="294"/>
      <c r="AX635" s="294"/>
      <c r="AY635" s="294"/>
      <c r="AZ635" s="294"/>
      <c r="BA635" s="294"/>
      <c r="BB635" s="294"/>
      <c r="BC635" s="294"/>
      <c r="BD635" s="294"/>
      <c r="BE635" s="294"/>
      <c r="BF635" s="294"/>
      <c r="BG635" s="294"/>
      <c r="BH635" s="294"/>
      <c r="BI635" s="294"/>
      <c r="BJ635" s="294"/>
      <c r="BK635" s="294"/>
      <c r="BL635" s="294"/>
      <c r="BM635" s="294"/>
      <c r="BN635" s="294"/>
      <c r="BO635" s="294"/>
    </row>
    <row r="636">
      <c r="A636" s="294"/>
      <c r="B636" s="333"/>
      <c r="D636" s="134"/>
      <c r="E636" s="294"/>
      <c r="I636" s="294"/>
      <c r="J636" s="294"/>
      <c r="N636" s="294"/>
      <c r="O636" s="294"/>
      <c r="P636" s="294"/>
      <c r="Q636" s="294"/>
      <c r="R636" s="294"/>
      <c r="S636" s="294"/>
      <c r="T636" s="294"/>
      <c r="U636" s="294"/>
      <c r="V636" s="294"/>
      <c r="W636" s="294"/>
      <c r="X636" s="294"/>
      <c r="Y636" s="294"/>
      <c r="Z636" s="294"/>
      <c r="AA636" s="294"/>
      <c r="AB636" s="294"/>
      <c r="AC636" s="294"/>
      <c r="AD636" s="294"/>
      <c r="AE636" s="294"/>
      <c r="AF636" s="294"/>
      <c r="AG636" s="294"/>
      <c r="AH636" s="294"/>
      <c r="AI636" s="294"/>
      <c r="AJ636" s="294"/>
      <c r="AK636" s="294"/>
      <c r="AL636" s="294"/>
      <c r="AM636" s="294"/>
      <c r="AN636" s="294"/>
      <c r="AO636" s="294"/>
      <c r="AP636" s="294"/>
      <c r="AQ636" s="294"/>
      <c r="AR636" s="294"/>
      <c r="AS636" s="294"/>
      <c r="AT636" s="294"/>
      <c r="AU636" s="294"/>
      <c r="AV636" s="294"/>
      <c r="AW636" s="294"/>
      <c r="AX636" s="294"/>
      <c r="AY636" s="294"/>
      <c r="AZ636" s="294"/>
      <c r="BA636" s="294"/>
      <c r="BB636" s="294"/>
      <c r="BC636" s="294"/>
      <c r="BD636" s="294"/>
      <c r="BE636" s="294"/>
      <c r="BF636" s="294"/>
      <c r="BG636" s="294"/>
      <c r="BH636" s="294"/>
      <c r="BI636" s="294"/>
      <c r="BJ636" s="294"/>
      <c r="BK636" s="294"/>
      <c r="BL636" s="294"/>
      <c r="BM636" s="294"/>
      <c r="BN636" s="294"/>
      <c r="BO636" s="294"/>
    </row>
    <row r="637">
      <c r="A637" s="294"/>
      <c r="B637" s="333"/>
      <c r="D637" s="134"/>
      <c r="E637" s="294"/>
      <c r="I637" s="294"/>
      <c r="J637" s="294"/>
      <c r="N637" s="294"/>
      <c r="O637" s="294"/>
      <c r="P637" s="294"/>
      <c r="Q637" s="294"/>
      <c r="R637" s="294"/>
      <c r="S637" s="294"/>
      <c r="T637" s="294"/>
      <c r="U637" s="294"/>
      <c r="V637" s="294"/>
      <c r="W637" s="294"/>
      <c r="X637" s="294"/>
      <c r="Y637" s="294"/>
      <c r="Z637" s="294"/>
      <c r="AA637" s="294"/>
      <c r="AB637" s="294"/>
      <c r="AC637" s="294"/>
      <c r="AD637" s="294"/>
      <c r="AE637" s="294"/>
      <c r="AF637" s="294"/>
      <c r="AG637" s="294"/>
      <c r="AH637" s="294"/>
      <c r="AI637" s="294"/>
      <c r="AJ637" s="294"/>
      <c r="AK637" s="294"/>
      <c r="AL637" s="294"/>
      <c r="AM637" s="294"/>
      <c r="AN637" s="294"/>
      <c r="AO637" s="294"/>
      <c r="AP637" s="294"/>
      <c r="AQ637" s="294"/>
      <c r="AR637" s="294"/>
      <c r="AS637" s="294"/>
      <c r="AT637" s="294"/>
      <c r="AU637" s="294"/>
      <c r="AV637" s="294"/>
      <c r="AW637" s="294"/>
      <c r="AX637" s="294"/>
      <c r="AY637" s="294"/>
      <c r="AZ637" s="294"/>
      <c r="BA637" s="294"/>
      <c r="BB637" s="294"/>
      <c r="BC637" s="294"/>
      <c r="BD637" s="294"/>
      <c r="BE637" s="294"/>
      <c r="BF637" s="294"/>
      <c r="BG637" s="294"/>
      <c r="BH637" s="294"/>
      <c r="BI637" s="294"/>
      <c r="BJ637" s="294"/>
      <c r="BK637" s="294"/>
      <c r="BL637" s="294"/>
      <c r="BM637" s="294"/>
      <c r="BN637" s="294"/>
      <c r="BO637" s="294"/>
    </row>
    <row r="638">
      <c r="A638" s="294"/>
      <c r="B638" s="333"/>
      <c r="D638" s="134"/>
      <c r="E638" s="294"/>
      <c r="I638" s="294"/>
      <c r="J638" s="294"/>
      <c r="N638" s="294"/>
      <c r="O638" s="294"/>
      <c r="P638" s="294"/>
      <c r="Q638" s="294"/>
      <c r="R638" s="294"/>
      <c r="S638" s="294"/>
      <c r="T638" s="294"/>
      <c r="U638" s="294"/>
      <c r="V638" s="294"/>
      <c r="W638" s="294"/>
      <c r="X638" s="294"/>
      <c r="Y638" s="294"/>
      <c r="Z638" s="294"/>
      <c r="AA638" s="294"/>
      <c r="AB638" s="294"/>
      <c r="AC638" s="294"/>
      <c r="AD638" s="294"/>
      <c r="AE638" s="294"/>
      <c r="AF638" s="294"/>
      <c r="AG638" s="294"/>
      <c r="AH638" s="294"/>
      <c r="AI638" s="294"/>
      <c r="AJ638" s="294"/>
      <c r="AK638" s="294"/>
      <c r="AL638" s="294"/>
      <c r="AM638" s="294"/>
      <c r="AN638" s="294"/>
      <c r="AO638" s="294"/>
      <c r="AP638" s="294"/>
      <c r="AQ638" s="294"/>
      <c r="AR638" s="294"/>
      <c r="AS638" s="294"/>
      <c r="AT638" s="294"/>
      <c r="AU638" s="294"/>
      <c r="AV638" s="294"/>
      <c r="AW638" s="294"/>
      <c r="AX638" s="294"/>
      <c r="AY638" s="294"/>
      <c r="AZ638" s="294"/>
      <c r="BA638" s="294"/>
      <c r="BB638" s="294"/>
      <c r="BC638" s="294"/>
      <c r="BD638" s="294"/>
      <c r="BE638" s="294"/>
      <c r="BF638" s="294"/>
      <c r="BG638" s="294"/>
      <c r="BH638" s="294"/>
      <c r="BI638" s="294"/>
      <c r="BJ638" s="294"/>
      <c r="BK638" s="294"/>
      <c r="BL638" s="294"/>
      <c r="BM638" s="294"/>
      <c r="BN638" s="294"/>
      <c r="BO638" s="294"/>
    </row>
    <row r="639">
      <c r="A639" s="294"/>
      <c r="B639" s="333"/>
      <c r="D639" s="134"/>
      <c r="E639" s="294"/>
      <c r="I639" s="294"/>
      <c r="J639" s="294"/>
      <c r="N639" s="294"/>
      <c r="O639" s="294"/>
      <c r="P639" s="294"/>
      <c r="Q639" s="294"/>
      <c r="R639" s="294"/>
      <c r="S639" s="294"/>
      <c r="T639" s="294"/>
      <c r="U639" s="294"/>
      <c r="V639" s="294"/>
      <c r="W639" s="294"/>
      <c r="X639" s="294"/>
      <c r="Y639" s="294"/>
      <c r="Z639" s="294"/>
      <c r="AA639" s="294"/>
      <c r="AB639" s="294"/>
      <c r="AC639" s="294"/>
      <c r="AD639" s="294"/>
      <c r="AE639" s="294"/>
      <c r="AF639" s="294"/>
      <c r="AG639" s="294"/>
      <c r="AH639" s="294"/>
      <c r="AI639" s="294"/>
      <c r="AJ639" s="294"/>
      <c r="AK639" s="294"/>
      <c r="AL639" s="294"/>
      <c r="AM639" s="294"/>
      <c r="AN639" s="294"/>
      <c r="AO639" s="294"/>
      <c r="AP639" s="294"/>
      <c r="AQ639" s="294"/>
      <c r="AR639" s="294"/>
      <c r="AS639" s="294"/>
      <c r="AT639" s="294"/>
      <c r="AU639" s="294"/>
      <c r="AV639" s="294"/>
      <c r="AW639" s="294"/>
      <c r="AX639" s="294"/>
      <c r="AY639" s="294"/>
      <c r="AZ639" s="294"/>
      <c r="BA639" s="294"/>
      <c r="BB639" s="294"/>
      <c r="BC639" s="294"/>
      <c r="BD639" s="294"/>
      <c r="BE639" s="294"/>
      <c r="BF639" s="294"/>
      <c r="BG639" s="294"/>
      <c r="BH639" s="294"/>
      <c r="BI639" s="294"/>
      <c r="BJ639" s="294"/>
      <c r="BK639" s="294"/>
      <c r="BL639" s="294"/>
      <c r="BM639" s="294"/>
      <c r="BN639" s="294"/>
      <c r="BO639" s="294"/>
    </row>
    <row r="640">
      <c r="A640" s="294"/>
      <c r="B640" s="333"/>
      <c r="D640" s="134"/>
      <c r="E640" s="294"/>
      <c r="I640" s="294"/>
      <c r="J640" s="294"/>
      <c r="N640" s="294"/>
      <c r="O640" s="294"/>
      <c r="P640" s="294"/>
      <c r="Q640" s="294"/>
      <c r="R640" s="294"/>
      <c r="S640" s="294"/>
      <c r="T640" s="294"/>
      <c r="U640" s="294"/>
      <c r="V640" s="294"/>
      <c r="W640" s="294"/>
      <c r="X640" s="294"/>
      <c r="Y640" s="294"/>
      <c r="Z640" s="294"/>
      <c r="AA640" s="294"/>
      <c r="AB640" s="294"/>
      <c r="AC640" s="294"/>
      <c r="AD640" s="294"/>
      <c r="AE640" s="294"/>
      <c r="AF640" s="294"/>
      <c r="AG640" s="294"/>
      <c r="AH640" s="294"/>
      <c r="AI640" s="294"/>
      <c r="AJ640" s="294"/>
      <c r="AK640" s="294"/>
      <c r="AL640" s="294"/>
      <c r="AM640" s="294"/>
      <c r="AN640" s="294"/>
      <c r="AO640" s="294"/>
      <c r="AP640" s="294"/>
      <c r="AQ640" s="294"/>
      <c r="AR640" s="294"/>
      <c r="AS640" s="294"/>
      <c r="AT640" s="294"/>
      <c r="AU640" s="294"/>
      <c r="AV640" s="294"/>
      <c r="AW640" s="294"/>
      <c r="AX640" s="294"/>
      <c r="AY640" s="294"/>
      <c r="AZ640" s="294"/>
      <c r="BA640" s="294"/>
      <c r="BB640" s="294"/>
      <c r="BC640" s="294"/>
      <c r="BD640" s="294"/>
      <c r="BE640" s="294"/>
      <c r="BF640" s="294"/>
      <c r="BG640" s="294"/>
      <c r="BH640" s="294"/>
      <c r="BI640" s="294"/>
      <c r="BJ640" s="294"/>
      <c r="BK640" s="294"/>
      <c r="BL640" s="294"/>
      <c r="BM640" s="294"/>
      <c r="BN640" s="294"/>
      <c r="BO640" s="294"/>
    </row>
    <row r="641">
      <c r="A641" s="294"/>
      <c r="B641" s="333"/>
      <c r="D641" s="134"/>
      <c r="E641" s="294"/>
      <c r="I641" s="294"/>
      <c r="J641" s="294"/>
      <c r="N641" s="294"/>
      <c r="O641" s="294"/>
      <c r="P641" s="294"/>
      <c r="Q641" s="294"/>
      <c r="R641" s="294"/>
      <c r="S641" s="294"/>
      <c r="T641" s="294"/>
      <c r="U641" s="294"/>
      <c r="V641" s="294"/>
      <c r="W641" s="294"/>
      <c r="X641" s="294"/>
      <c r="Y641" s="294"/>
      <c r="Z641" s="294"/>
      <c r="AA641" s="294"/>
      <c r="AB641" s="294"/>
      <c r="AC641" s="294"/>
      <c r="AD641" s="294"/>
      <c r="AE641" s="294"/>
      <c r="AF641" s="294"/>
      <c r="AG641" s="294"/>
      <c r="AH641" s="294"/>
      <c r="AI641" s="294"/>
      <c r="AJ641" s="294"/>
      <c r="AK641" s="294"/>
      <c r="AL641" s="294"/>
      <c r="AM641" s="294"/>
      <c r="AN641" s="294"/>
      <c r="AO641" s="294"/>
      <c r="AP641" s="294"/>
      <c r="AQ641" s="294"/>
      <c r="AR641" s="294"/>
      <c r="AS641" s="294"/>
      <c r="AT641" s="294"/>
      <c r="AU641" s="294"/>
      <c r="AV641" s="294"/>
      <c r="AW641" s="294"/>
      <c r="AX641" s="294"/>
      <c r="AY641" s="294"/>
      <c r="AZ641" s="294"/>
      <c r="BA641" s="294"/>
      <c r="BB641" s="294"/>
      <c r="BC641" s="294"/>
      <c r="BD641" s="294"/>
      <c r="BE641" s="294"/>
      <c r="BF641" s="294"/>
      <c r="BG641" s="294"/>
      <c r="BH641" s="294"/>
      <c r="BI641" s="294"/>
      <c r="BJ641" s="294"/>
      <c r="BK641" s="294"/>
      <c r="BL641" s="294"/>
      <c r="BM641" s="294"/>
      <c r="BN641" s="294"/>
      <c r="BO641" s="294"/>
    </row>
    <row r="642">
      <c r="A642" s="294"/>
      <c r="B642" s="333"/>
      <c r="D642" s="134"/>
      <c r="E642" s="294"/>
      <c r="I642" s="294"/>
      <c r="J642" s="294"/>
      <c r="N642" s="294"/>
      <c r="O642" s="294"/>
      <c r="P642" s="294"/>
      <c r="Q642" s="294"/>
      <c r="R642" s="294"/>
      <c r="S642" s="294"/>
      <c r="T642" s="294"/>
      <c r="U642" s="294"/>
      <c r="V642" s="294"/>
      <c r="W642" s="294"/>
      <c r="X642" s="294"/>
      <c r="Y642" s="294"/>
      <c r="Z642" s="294"/>
      <c r="AA642" s="294"/>
      <c r="AB642" s="294"/>
      <c r="AC642" s="294"/>
      <c r="AD642" s="294"/>
      <c r="AE642" s="294"/>
      <c r="AF642" s="294"/>
      <c r="AG642" s="294"/>
      <c r="AH642" s="294"/>
      <c r="AI642" s="294"/>
      <c r="AJ642" s="294"/>
      <c r="AK642" s="294"/>
      <c r="AL642" s="294"/>
      <c r="AM642" s="294"/>
      <c r="AN642" s="294"/>
      <c r="AO642" s="294"/>
      <c r="AP642" s="294"/>
      <c r="AQ642" s="294"/>
      <c r="AR642" s="294"/>
      <c r="AS642" s="294"/>
      <c r="AT642" s="294"/>
      <c r="AU642" s="294"/>
      <c r="AV642" s="294"/>
      <c r="AW642" s="294"/>
      <c r="AX642" s="294"/>
      <c r="AY642" s="294"/>
      <c r="AZ642" s="294"/>
      <c r="BA642" s="294"/>
      <c r="BB642" s="294"/>
      <c r="BC642" s="294"/>
      <c r="BD642" s="294"/>
      <c r="BE642" s="294"/>
      <c r="BF642" s="294"/>
      <c r="BG642" s="294"/>
      <c r="BH642" s="294"/>
      <c r="BI642" s="294"/>
      <c r="BJ642" s="294"/>
      <c r="BK642" s="294"/>
      <c r="BL642" s="294"/>
      <c r="BM642" s="294"/>
      <c r="BN642" s="294"/>
      <c r="BO642" s="294"/>
    </row>
    <row r="643">
      <c r="A643" s="294"/>
      <c r="B643" s="333"/>
      <c r="D643" s="134"/>
      <c r="E643" s="294"/>
      <c r="I643" s="294"/>
      <c r="J643" s="294"/>
      <c r="N643" s="294"/>
      <c r="O643" s="294"/>
      <c r="P643" s="294"/>
      <c r="Q643" s="294"/>
      <c r="R643" s="294"/>
      <c r="S643" s="294"/>
      <c r="T643" s="294"/>
      <c r="U643" s="294"/>
      <c r="V643" s="294"/>
      <c r="W643" s="294"/>
      <c r="X643" s="294"/>
      <c r="Y643" s="294"/>
      <c r="Z643" s="294"/>
      <c r="AA643" s="294"/>
      <c r="AB643" s="294"/>
      <c r="AC643" s="294"/>
      <c r="AD643" s="294"/>
      <c r="AE643" s="294"/>
      <c r="AF643" s="294"/>
      <c r="AG643" s="294"/>
      <c r="AH643" s="294"/>
      <c r="AI643" s="294"/>
      <c r="AJ643" s="294"/>
      <c r="AK643" s="294"/>
      <c r="AL643" s="294"/>
      <c r="AM643" s="294"/>
      <c r="AN643" s="294"/>
      <c r="AO643" s="294"/>
      <c r="AP643" s="294"/>
      <c r="AQ643" s="294"/>
      <c r="AR643" s="294"/>
      <c r="AS643" s="294"/>
      <c r="AT643" s="294"/>
      <c r="AU643" s="294"/>
      <c r="AV643" s="294"/>
      <c r="AW643" s="294"/>
      <c r="AX643" s="294"/>
      <c r="AY643" s="294"/>
      <c r="AZ643" s="294"/>
      <c r="BA643" s="294"/>
      <c r="BB643" s="294"/>
      <c r="BC643" s="294"/>
      <c r="BD643" s="294"/>
      <c r="BE643" s="294"/>
      <c r="BF643" s="294"/>
      <c r="BG643" s="294"/>
      <c r="BH643" s="294"/>
      <c r="BI643" s="294"/>
      <c r="BJ643" s="294"/>
      <c r="BK643" s="294"/>
      <c r="BL643" s="294"/>
      <c r="BM643" s="294"/>
      <c r="BN643" s="294"/>
      <c r="BO643" s="294"/>
    </row>
    <row r="644">
      <c r="A644" s="294"/>
      <c r="B644" s="333"/>
      <c r="D644" s="134"/>
      <c r="E644" s="294"/>
      <c r="I644" s="294"/>
      <c r="J644" s="294"/>
      <c r="N644" s="294"/>
      <c r="O644" s="294"/>
      <c r="P644" s="294"/>
      <c r="Q644" s="294"/>
      <c r="R644" s="294"/>
      <c r="S644" s="294"/>
      <c r="T644" s="294"/>
      <c r="U644" s="294"/>
      <c r="V644" s="294"/>
      <c r="W644" s="294"/>
      <c r="X644" s="294"/>
      <c r="Y644" s="294"/>
      <c r="Z644" s="294"/>
      <c r="AA644" s="294"/>
      <c r="AB644" s="294"/>
      <c r="AC644" s="294"/>
      <c r="AD644" s="294"/>
      <c r="AE644" s="294"/>
      <c r="AF644" s="294"/>
      <c r="AG644" s="294"/>
      <c r="AH644" s="294"/>
      <c r="AI644" s="294"/>
      <c r="AJ644" s="294"/>
      <c r="AK644" s="294"/>
      <c r="AL644" s="294"/>
      <c r="AM644" s="294"/>
      <c r="AN644" s="294"/>
      <c r="AO644" s="294"/>
      <c r="AP644" s="294"/>
      <c r="AQ644" s="294"/>
      <c r="AR644" s="294"/>
      <c r="AS644" s="294"/>
      <c r="AT644" s="294"/>
      <c r="AU644" s="294"/>
      <c r="AV644" s="294"/>
      <c r="AW644" s="294"/>
      <c r="AX644" s="294"/>
      <c r="AY644" s="294"/>
      <c r="AZ644" s="294"/>
      <c r="BA644" s="294"/>
      <c r="BB644" s="294"/>
      <c r="BC644" s="294"/>
      <c r="BD644" s="294"/>
      <c r="BE644" s="294"/>
      <c r="BF644" s="294"/>
      <c r="BG644" s="294"/>
      <c r="BH644" s="294"/>
      <c r="BI644" s="294"/>
      <c r="BJ644" s="294"/>
      <c r="BK644" s="294"/>
      <c r="BL644" s="294"/>
      <c r="BM644" s="294"/>
      <c r="BN644" s="294"/>
      <c r="BO644" s="294"/>
    </row>
    <row r="645">
      <c r="A645" s="294"/>
      <c r="B645" s="333"/>
      <c r="D645" s="134"/>
      <c r="E645" s="294"/>
      <c r="I645" s="294"/>
      <c r="J645" s="294"/>
      <c r="N645" s="294"/>
      <c r="O645" s="294"/>
      <c r="P645" s="294"/>
      <c r="Q645" s="294"/>
      <c r="R645" s="294"/>
      <c r="S645" s="294"/>
      <c r="T645" s="294"/>
      <c r="U645" s="294"/>
      <c r="V645" s="294"/>
      <c r="W645" s="294"/>
      <c r="X645" s="294"/>
      <c r="Y645" s="294"/>
      <c r="Z645" s="294"/>
      <c r="AA645" s="294"/>
      <c r="AB645" s="294"/>
      <c r="AC645" s="294"/>
      <c r="AD645" s="294"/>
      <c r="AE645" s="294"/>
      <c r="AF645" s="294"/>
      <c r="AG645" s="294"/>
      <c r="AH645" s="294"/>
      <c r="AI645" s="294"/>
      <c r="AJ645" s="294"/>
      <c r="AK645" s="294"/>
      <c r="AL645" s="294"/>
      <c r="AM645" s="294"/>
      <c r="AN645" s="294"/>
      <c r="AO645" s="294"/>
      <c r="AP645" s="294"/>
      <c r="AQ645" s="294"/>
      <c r="AR645" s="294"/>
      <c r="AS645" s="294"/>
      <c r="AT645" s="294"/>
      <c r="AU645" s="294"/>
      <c r="AV645" s="294"/>
      <c r="AW645" s="294"/>
      <c r="AX645" s="294"/>
      <c r="AY645" s="294"/>
      <c r="AZ645" s="294"/>
      <c r="BA645" s="294"/>
      <c r="BB645" s="294"/>
      <c r="BC645" s="294"/>
      <c r="BD645" s="294"/>
      <c r="BE645" s="294"/>
      <c r="BF645" s="294"/>
      <c r="BG645" s="294"/>
      <c r="BH645" s="294"/>
      <c r="BI645" s="294"/>
      <c r="BJ645" s="294"/>
      <c r="BK645" s="294"/>
      <c r="BL645" s="294"/>
      <c r="BM645" s="294"/>
      <c r="BN645" s="294"/>
      <c r="BO645" s="294"/>
    </row>
    <row r="646">
      <c r="A646" s="294"/>
      <c r="B646" s="333"/>
      <c r="D646" s="134"/>
      <c r="E646" s="294"/>
      <c r="I646" s="294"/>
      <c r="J646" s="294"/>
      <c r="N646" s="294"/>
      <c r="O646" s="294"/>
      <c r="P646" s="294"/>
      <c r="Q646" s="294"/>
      <c r="R646" s="294"/>
      <c r="S646" s="294"/>
      <c r="T646" s="294"/>
      <c r="U646" s="294"/>
      <c r="V646" s="294"/>
      <c r="W646" s="294"/>
      <c r="X646" s="294"/>
      <c r="Y646" s="294"/>
      <c r="Z646" s="294"/>
      <c r="AA646" s="294"/>
      <c r="AB646" s="294"/>
      <c r="AC646" s="294"/>
      <c r="AD646" s="294"/>
      <c r="AE646" s="294"/>
      <c r="AF646" s="294"/>
      <c r="AG646" s="294"/>
      <c r="AH646" s="294"/>
      <c r="AI646" s="294"/>
      <c r="AJ646" s="294"/>
      <c r="AK646" s="294"/>
      <c r="AL646" s="294"/>
      <c r="AM646" s="294"/>
      <c r="AN646" s="294"/>
      <c r="AO646" s="294"/>
      <c r="AP646" s="294"/>
      <c r="AQ646" s="294"/>
      <c r="AR646" s="294"/>
      <c r="AS646" s="294"/>
      <c r="AT646" s="294"/>
      <c r="AU646" s="294"/>
      <c r="AV646" s="294"/>
      <c r="AW646" s="294"/>
      <c r="AX646" s="294"/>
      <c r="AY646" s="294"/>
      <c r="AZ646" s="294"/>
      <c r="BA646" s="294"/>
      <c r="BB646" s="294"/>
      <c r="BC646" s="294"/>
      <c r="BD646" s="294"/>
      <c r="BE646" s="294"/>
      <c r="BF646" s="294"/>
      <c r="BG646" s="294"/>
      <c r="BH646" s="294"/>
      <c r="BI646" s="294"/>
      <c r="BJ646" s="294"/>
      <c r="BK646" s="294"/>
      <c r="BL646" s="294"/>
      <c r="BM646" s="294"/>
      <c r="BN646" s="294"/>
      <c r="BO646" s="294"/>
    </row>
    <row r="647">
      <c r="A647" s="294"/>
      <c r="B647" s="333"/>
      <c r="D647" s="134"/>
      <c r="E647" s="294"/>
      <c r="I647" s="294"/>
      <c r="J647" s="294"/>
      <c r="N647" s="294"/>
      <c r="O647" s="294"/>
      <c r="P647" s="294"/>
      <c r="Q647" s="294"/>
      <c r="R647" s="294"/>
      <c r="S647" s="294"/>
      <c r="T647" s="294"/>
      <c r="U647" s="294"/>
      <c r="V647" s="294"/>
      <c r="W647" s="294"/>
      <c r="X647" s="294"/>
      <c r="Y647" s="294"/>
      <c r="Z647" s="294"/>
      <c r="AA647" s="294"/>
      <c r="AB647" s="294"/>
      <c r="AC647" s="294"/>
      <c r="AD647" s="294"/>
      <c r="AE647" s="294"/>
      <c r="AF647" s="294"/>
      <c r="AG647" s="294"/>
      <c r="AH647" s="294"/>
      <c r="AI647" s="294"/>
      <c r="AJ647" s="294"/>
      <c r="AK647" s="294"/>
      <c r="AL647" s="294"/>
      <c r="AM647" s="294"/>
      <c r="AN647" s="294"/>
      <c r="AO647" s="294"/>
      <c r="AP647" s="294"/>
      <c r="AQ647" s="294"/>
      <c r="AR647" s="294"/>
      <c r="AS647" s="294"/>
      <c r="AT647" s="294"/>
      <c r="AU647" s="294"/>
      <c r="AV647" s="294"/>
      <c r="AW647" s="294"/>
      <c r="AX647" s="294"/>
      <c r="AY647" s="294"/>
      <c r="AZ647" s="294"/>
      <c r="BA647" s="294"/>
      <c r="BB647" s="294"/>
      <c r="BC647" s="294"/>
      <c r="BD647" s="294"/>
      <c r="BE647" s="294"/>
      <c r="BF647" s="294"/>
      <c r="BG647" s="294"/>
      <c r="BH647" s="294"/>
      <c r="BI647" s="294"/>
      <c r="BJ647" s="294"/>
      <c r="BK647" s="294"/>
      <c r="BL647" s="294"/>
      <c r="BM647" s="294"/>
      <c r="BN647" s="294"/>
      <c r="BO647" s="294"/>
    </row>
    <row r="648">
      <c r="A648" s="294"/>
      <c r="B648" s="333"/>
      <c r="D648" s="134"/>
      <c r="E648" s="294"/>
      <c r="I648" s="294"/>
      <c r="J648" s="294"/>
      <c r="N648" s="294"/>
      <c r="O648" s="294"/>
      <c r="P648" s="294"/>
      <c r="Q648" s="294"/>
      <c r="R648" s="294"/>
      <c r="S648" s="294"/>
      <c r="T648" s="294"/>
      <c r="U648" s="294"/>
      <c r="V648" s="294"/>
      <c r="W648" s="294"/>
      <c r="X648" s="294"/>
      <c r="Y648" s="294"/>
      <c r="Z648" s="294"/>
      <c r="AA648" s="294"/>
      <c r="AB648" s="294"/>
      <c r="AC648" s="294"/>
      <c r="AD648" s="294"/>
      <c r="AE648" s="294"/>
      <c r="AF648" s="294"/>
      <c r="AG648" s="294"/>
      <c r="AH648" s="294"/>
      <c r="AI648" s="294"/>
      <c r="AJ648" s="294"/>
      <c r="AK648" s="294"/>
      <c r="AL648" s="294"/>
      <c r="AM648" s="294"/>
      <c r="AN648" s="294"/>
      <c r="AO648" s="294"/>
      <c r="AP648" s="294"/>
      <c r="AQ648" s="294"/>
      <c r="AR648" s="294"/>
      <c r="AS648" s="294"/>
      <c r="AT648" s="294"/>
      <c r="AU648" s="294"/>
      <c r="AV648" s="294"/>
      <c r="AW648" s="294"/>
      <c r="AX648" s="294"/>
      <c r="AY648" s="294"/>
      <c r="AZ648" s="294"/>
      <c r="BA648" s="294"/>
      <c r="BB648" s="294"/>
      <c r="BC648" s="294"/>
      <c r="BD648" s="294"/>
      <c r="BE648" s="294"/>
      <c r="BF648" s="294"/>
      <c r="BG648" s="294"/>
      <c r="BH648" s="294"/>
      <c r="BI648" s="294"/>
      <c r="BJ648" s="294"/>
      <c r="BK648" s="294"/>
      <c r="BL648" s="294"/>
      <c r="BM648" s="294"/>
      <c r="BN648" s="294"/>
      <c r="BO648" s="294"/>
    </row>
    <row r="649">
      <c r="A649" s="294"/>
      <c r="B649" s="333"/>
      <c r="D649" s="134"/>
      <c r="E649" s="294"/>
      <c r="I649" s="294"/>
      <c r="J649" s="294"/>
      <c r="N649" s="294"/>
      <c r="O649" s="294"/>
      <c r="P649" s="294"/>
      <c r="Q649" s="294"/>
      <c r="R649" s="294"/>
      <c r="S649" s="294"/>
      <c r="T649" s="294"/>
      <c r="U649" s="294"/>
      <c r="V649" s="294"/>
      <c r="W649" s="294"/>
      <c r="X649" s="294"/>
      <c r="Y649" s="294"/>
      <c r="Z649" s="294"/>
      <c r="AA649" s="294"/>
      <c r="AB649" s="294"/>
      <c r="AC649" s="294"/>
      <c r="AD649" s="294"/>
      <c r="AE649" s="294"/>
      <c r="AF649" s="294"/>
      <c r="AG649" s="294"/>
      <c r="AH649" s="294"/>
      <c r="AI649" s="294"/>
      <c r="AJ649" s="294"/>
      <c r="AK649" s="294"/>
      <c r="AL649" s="294"/>
      <c r="AM649" s="294"/>
      <c r="AN649" s="294"/>
      <c r="AO649" s="294"/>
      <c r="AP649" s="294"/>
      <c r="AQ649" s="294"/>
      <c r="AR649" s="294"/>
      <c r="AS649" s="294"/>
      <c r="AT649" s="294"/>
      <c r="AU649" s="294"/>
      <c r="AV649" s="294"/>
      <c r="AW649" s="294"/>
      <c r="AX649" s="294"/>
      <c r="AY649" s="294"/>
      <c r="AZ649" s="294"/>
      <c r="BA649" s="294"/>
      <c r="BB649" s="294"/>
      <c r="BC649" s="294"/>
      <c r="BD649" s="294"/>
      <c r="BE649" s="294"/>
      <c r="BF649" s="294"/>
      <c r="BG649" s="294"/>
      <c r="BH649" s="294"/>
      <c r="BI649" s="294"/>
      <c r="BJ649" s="294"/>
      <c r="BK649" s="294"/>
      <c r="BL649" s="294"/>
      <c r="BM649" s="294"/>
      <c r="BN649" s="294"/>
      <c r="BO649" s="294"/>
    </row>
    <row r="650">
      <c r="A650" s="294"/>
      <c r="B650" s="333"/>
      <c r="D650" s="134"/>
      <c r="E650" s="294"/>
      <c r="I650" s="294"/>
      <c r="J650" s="294"/>
      <c r="N650" s="294"/>
      <c r="O650" s="294"/>
      <c r="P650" s="294"/>
      <c r="Q650" s="294"/>
      <c r="R650" s="294"/>
      <c r="S650" s="294"/>
      <c r="T650" s="294"/>
      <c r="U650" s="294"/>
      <c r="V650" s="294"/>
      <c r="W650" s="294"/>
      <c r="X650" s="294"/>
      <c r="Y650" s="294"/>
      <c r="Z650" s="294"/>
      <c r="AA650" s="294"/>
      <c r="AB650" s="294"/>
      <c r="AC650" s="294"/>
      <c r="AD650" s="294"/>
      <c r="AE650" s="294"/>
      <c r="AF650" s="294"/>
      <c r="AG650" s="294"/>
      <c r="AH650" s="294"/>
      <c r="AI650" s="294"/>
      <c r="AJ650" s="294"/>
      <c r="AK650" s="294"/>
      <c r="AL650" s="294"/>
      <c r="AM650" s="294"/>
      <c r="AN650" s="294"/>
      <c r="AO650" s="294"/>
      <c r="AP650" s="294"/>
      <c r="AQ650" s="294"/>
      <c r="AR650" s="294"/>
      <c r="AS650" s="294"/>
      <c r="AT650" s="294"/>
      <c r="AU650" s="294"/>
      <c r="AV650" s="294"/>
      <c r="AW650" s="294"/>
      <c r="AX650" s="294"/>
      <c r="AY650" s="294"/>
      <c r="AZ650" s="294"/>
      <c r="BA650" s="294"/>
      <c r="BB650" s="294"/>
      <c r="BC650" s="294"/>
      <c r="BD650" s="294"/>
      <c r="BE650" s="294"/>
      <c r="BF650" s="294"/>
      <c r="BG650" s="294"/>
      <c r="BH650" s="294"/>
      <c r="BI650" s="294"/>
      <c r="BJ650" s="294"/>
      <c r="BK650" s="294"/>
      <c r="BL650" s="294"/>
      <c r="BM650" s="294"/>
      <c r="BN650" s="294"/>
      <c r="BO650" s="294"/>
    </row>
    <row r="651">
      <c r="A651" s="294"/>
      <c r="B651" s="333"/>
      <c r="D651" s="134"/>
      <c r="E651" s="294"/>
      <c r="I651" s="294"/>
      <c r="J651" s="294"/>
      <c r="N651" s="294"/>
      <c r="O651" s="294"/>
      <c r="P651" s="294"/>
      <c r="Q651" s="294"/>
      <c r="R651" s="294"/>
      <c r="S651" s="294"/>
      <c r="T651" s="294"/>
      <c r="U651" s="294"/>
      <c r="V651" s="294"/>
      <c r="W651" s="294"/>
      <c r="X651" s="294"/>
      <c r="Y651" s="294"/>
      <c r="Z651" s="294"/>
      <c r="AA651" s="294"/>
      <c r="AB651" s="294"/>
      <c r="AC651" s="294"/>
      <c r="AD651" s="294"/>
      <c r="AE651" s="294"/>
      <c r="AF651" s="294"/>
      <c r="AG651" s="294"/>
      <c r="AH651" s="294"/>
      <c r="AI651" s="294"/>
      <c r="AJ651" s="294"/>
      <c r="AK651" s="294"/>
      <c r="AL651" s="294"/>
      <c r="AM651" s="294"/>
      <c r="AN651" s="294"/>
      <c r="AO651" s="294"/>
      <c r="AP651" s="294"/>
      <c r="AQ651" s="294"/>
      <c r="AR651" s="294"/>
      <c r="AS651" s="294"/>
      <c r="AT651" s="294"/>
      <c r="AU651" s="294"/>
      <c r="AV651" s="294"/>
      <c r="AW651" s="294"/>
      <c r="AX651" s="294"/>
      <c r="AY651" s="294"/>
      <c r="AZ651" s="294"/>
      <c r="BA651" s="294"/>
      <c r="BB651" s="294"/>
      <c r="BC651" s="294"/>
      <c r="BD651" s="294"/>
      <c r="BE651" s="294"/>
      <c r="BF651" s="294"/>
      <c r="BG651" s="294"/>
      <c r="BH651" s="294"/>
      <c r="BI651" s="294"/>
      <c r="BJ651" s="294"/>
      <c r="BK651" s="294"/>
      <c r="BL651" s="294"/>
      <c r="BM651" s="294"/>
      <c r="BN651" s="294"/>
      <c r="BO651" s="294"/>
    </row>
    <row r="652">
      <c r="A652" s="294"/>
      <c r="B652" s="333"/>
      <c r="D652" s="134"/>
      <c r="E652" s="294"/>
      <c r="I652" s="294"/>
      <c r="J652" s="294"/>
      <c r="N652" s="294"/>
      <c r="O652" s="294"/>
      <c r="P652" s="294"/>
      <c r="Q652" s="294"/>
      <c r="R652" s="294"/>
      <c r="S652" s="294"/>
      <c r="T652" s="294"/>
      <c r="U652" s="294"/>
      <c r="V652" s="294"/>
      <c r="W652" s="294"/>
      <c r="X652" s="294"/>
      <c r="Y652" s="294"/>
      <c r="Z652" s="294"/>
      <c r="AA652" s="294"/>
      <c r="AB652" s="294"/>
      <c r="AC652" s="294"/>
      <c r="AD652" s="294"/>
      <c r="AE652" s="294"/>
      <c r="AF652" s="294"/>
      <c r="AG652" s="294"/>
      <c r="AH652" s="294"/>
      <c r="AI652" s="294"/>
      <c r="AJ652" s="294"/>
      <c r="AK652" s="294"/>
      <c r="AL652" s="294"/>
      <c r="AM652" s="294"/>
      <c r="AN652" s="294"/>
      <c r="AO652" s="294"/>
      <c r="AP652" s="294"/>
      <c r="AQ652" s="294"/>
      <c r="AR652" s="294"/>
      <c r="AS652" s="294"/>
      <c r="AT652" s="294"/>
      <c r="AU652" s="294"/>
      <c r="AV652" s="294"/>
      <c r="AW652" s="294"/>
      <c r="AX652" s="294"/>
      <c r="AY652" s="294"/>
      <c r="AZ652" s="294"/>
      <c r="BA652" s="294"/>
      <c r="BB652" s="294"/>
      <c r="BC652" s="294"/>
      <c r="BD652" s="294"/>
      <c r="BE652" s="294"/>
      <c r="BF652" s="294"/>
      <c r="BG652" s="294"/>
      <c r="BH652" s="294"/>
      <c r="BI652" s="294"/>
      <c r="BJ652" s="294"/>
      <c r="BK652" s="294"/>
      <c r="BL652" s="294"/>
      <c r="BM652" s="294"/>
      <c r="BN652" s="294"/>
      <c r="BO652" s="294"/>
    </row>
    <row r="653">
      <c r="A653" s="294"/>
      <c r="B653" s="333"/>
      <c r="D653" s="134"/>
      <c r="E653" s="294"/>
      <c r="I653" s="294"/>
      <c r="J653" s="294"/>
      <c r="N653" s="294"/>
      <c r="O653" s="294"/>
      <c r="P653" s="294"/>
      <c r="Q653" s="294"/>
      <c r="R653" s="294"/>
      <c r="S653" s="294"/>
      <c r="T653" s="294"/>
      <c r="U653" s="294"/>
      <c r="V653" s="294"/>
      <c r="W653" s="294"/>
      <c r="X653" s="294"/>
      <c r="Y653" s="294"/>
      <c r="Z653" s="294"/>
      <c r="AA653" s="294"/>
      <c r="AB653" s="294"/>
      <c r="AC653" s="294"/>
      <c r="AD653" s="294"/>
      <c r="AE653" s="294"/>
      <c r="AF653" s="294"/>
      <c r="AG653" s="294"/>
      <c r="AH653" s="294"/>
      <c r="AI653" s="294"/>
      <c r="AJ653" s="294"/>
      <c r="AK653" s="294"/>
      <c r="AL653" s="294"/>
      <c r="AM653" s="294"/>
      <c r="AN653" s="294"/>
      <c r="AO653" s="294"/>
      <c r="AP653" s="294"/>
      <c r="AQ653" s="294"/>
      <c r="AR653" s="294"/>
      <c r="AS653" s="294"/>
      <c r="AT653" s="294"/>
      <c r="AU653" s="294"/>
      <c r="AV653" s="294"/>
      <c r="AW653" s="294"/>
      <c r="AX653" s="294"/>
      <c r="AY653" s="294"/>
      <c r="AZ653" s="294"/>
      <c r="BA653" s="294"/>
      <c r="BB653" s="294"/>
      <c r="BC653" s="294"/>
      <c r="BD653" s="294"/>
      <c r="BE653" s="294"/>
      <c r="BF653" s="294"/>
      <c r="BG653" s="294"/>
      <c r="BH653" s="294"/>
      <c r="BI653" s="294"/>
      <c r="BJ653" s="294"/>
      <c r="BK653" s="294"/>
      <c r="BL653" s="294"/>
      <c r="BM653" s="294"/>
      <c r="BN653" s="294"/>
      <c r="BO653" s="294"/>
    </row>
    <row r="654">
      <c r="A654" s="294"/>
      <c r="B654" s="333"/>
      <c r="D654" s="134"/>
      <c r="E654" s="294"/>
      <c r="I654" s="294"/>
      <c r="J654" s="294"/>
      <c r="N654" s="294"/>
      <c r="O654" s="294"/>
      <c r="P654" s="294"/>
      <c r="Q654" s="294"/>
      <c r="R654" s="294"/>
      <c r="S654" s="294"/>
      <c r="T654" s="294"/>
      <c r="U654" s="294"/>
      <c r="V654" s="294"/>
      <c r="W654" s="294"/>
      <c r="X654" s="294"/>
      <c r="Y654" s="294"/>
      <c r="Z654" s="294"/>
      <c r="AA654" s="294"/>
      <c r="AB654" s="294"/>
      <c r="AC654" s="294"/>
      <c r="AD654" s="294"/>
      <c r="AE654" s="294"/>
      <c r="AF654" s="294"/>
      <c r="AG654" s="294"/>
      <c r="AH654" s="294"/>
      <c r="AI654" s="294"/>
      <c r="AJ654" s="294"/>
      <c r="AK654" s="294"/>
      <c r="AL654" s="294"/>
      <c r="AM654" s="294"/>
      <c r="AN654" s="294"/>
      <c r="AO654" s="294"/>
      <c r="AP654" s="294"/>
      <c r="AQ654" s="294"/>
      <c r="AR654" s="294"/>
      <c r="AS654" s="294"/>
      <c r="AT654" s="294"/>
      <c r="AU654" s="294"/>
      <c r="AV654" s="294"/>
      <c r="AW654" s="294"/>
      <c r="AX654" s="294"/>
      <c r="AY654" s="294"/>
      <c r="AZ654" s="294"/>
      <c r="BA654" s="294"/>
      <c r="BB654" s="294"/>
      <c r="BC654" s="294"/>
      <c r="BD654" s="294"/>
      <c r="BE654" s="294"/>
      <c r="BF654" s="294"/>
      <c r="BG654" s="294"/>
      <c r="BH654" s="294"/>
      <c r="BI654" s="294"/>
      <c r="BJ654" s="294"/>
      <c r="BK654" s="294"/>
      <c r="BL654" s="294"/>
      <c r="BM654" s="294"/>
      <c r="BN654" s="294"/>
      <c r="BO654" s="294"/>
    </row>
    <row r="655">
      <c r="A655" s="294"/>
      <c r="B655" s="333"/>
      <c r="D655" s="134"/>
      <c r="E655" s="294"/>
      <c r="I655" s="294"/>
      <c r="J655" s="294"/>
      <c r="N655" s="294"/>
      <c r="O655" s="294"/>
      <c r="P655" s="294"/>
      <c r="Q655" s="294"/>
      <c r="R655" s="294"/>
      <c r="S655" s="294"/>
      <c r="T655" s="294"/>
      <c r="U655" s="294"/>
      <c r="V655" s="294"/>
      <c r="W655" s="294"/>
      <c r="X655" s="294"/>
      <c r="Y655" s="294"/>
      <c r="Z655" s="294"/>
      <c r="AA655" s="294"/>
      <c r="AB655" s="294"/>
      <c r="AC655" s="294"/>
      <c r="AD655" s="294"/>
      <c r="AE655" s="294"/>
      <c r="AF655" s="294"/>
      <c r="AG655" s="294"/>
      <c r="AH655" s="294"/>
      <c r="AI655" s="294"/>
      <c r="AJ655" s="294"/>
      <c r="AK655" s="294"/>
      <c r="AL655" s="294"/>
      <c r="AM655" s="294"/>
      <c r="AN655" s="294"/>
      <c r="AO655" s="294"/>
      <c r="AP655" s="294"/>
      <c r="AQ655" s="294"/>
      <c r="AR655" s="294"/>
      <c r="AS655" s="294"/>
      <c r="AT655" s="294"/>
      <c r="AU655" s="294"/>
      <c r="AV655" s="294"/>
      <c r="AW655" s="294"/>
      <c r="AX655" s="294"/>
      <c r="AY655" s="294"/>
      <c r="AZ655" s="294"/>
      <c r="BA655" s="294"/>
      <c r="BB655" s="294"/>
      <c r="BC655" s="294"/>
      <c r="BD655" s="294"/>
      <c r="BE655" s="294"/>
      <c r="BF655" s="294"/>
      <c r="BG655" s="294"/>
      <c r="BH655" s="294"/>
      <c r="BI655" s="294"/>
      <c r="BJ655" s="294"/>
      <c r="BK655" s="294"/>
      <c r="BL655" s="294"/>
      <c r="BM655" s="294"/>
      <c r="BN655" s="294"/>
      <c r="BO655" s="294"/>
    </row>
    <row r="656">
      <c r="A656" s="294"/>
      <c r="B656" s="333"/>
      <c r="D656" s="134"/>
      <c r="E656" s="294"/>
      <c r="I656" s="294"/>
      <c r="J656" s="294"/>
      <c r="N656" s="294"/>
      <c r="O656" s="294"/>
      <c r="P656" s="294"/>
      <c r="Q656" s="294"/>
      <c r="R656" s="294"/>
      <c r="S656" s="294"/>
      <c r="T656" s="294"/>
      <c r="U656" s="294"/>
      <c r="V656" s="294"/>
      <c r="W656" s="294"/>
      <c r="X656" s="294"/>
      <c r="Y656" s="294"/>
      <c r="Z656" s="294"/>
      <c r="AA656" s="294"/>
      <c r="AB656" s="294"/>
      <c r="AC656" s="294"/>
      <c r="AD656" s="294"/>
      <c r="AE656" s="294"/>
      <c r="AF656" s="294"/>
      <c r="AG656" s="294"/>
      <c r="AH656" s="294"/>
      <c r="AI656" s="294"/>
      <c r="AJ656" s="294"/>
      <c r="AK656" s="294"/>
      <c r="AL656" s="294"/>
      <c r="AM656" s="294"/>
      <c r="AN656" s="294"/>
      <c r="AO656" s="294"/>
      <c r="AP656" s="294"/>
      <c r="AQ656" s="294"/>
      <c r="AR656" s="294"/>
      <c r="AS656" s="294"/>
      <c r="AT656" s="294"/>
      <c r="AU656" s="294"/>
      <c r="AV656" s="294"/>
      <c r="AW656" s="294"/>
      <c r="AX656" s="294"/>
      <c r="AY656" s="294"/>
      <c r="AZ656" s="294"/>
      <c r="BA656" s="294"/>
      <c r="BB656" s="294"/>
      <c r="BC656" s="294"/>
      <c r="BD656" s="294"/>
      <c r="BE656" s="294"/>
      <c r="BF656" s="294"/>
      <c r="BG656" s="294"/>
      <c r="BH656" s="294"/>
      <c r="BI656" s="294"/>
      <c r="BJ656" s="294"/>
      <c r="BK656" s="294"/>
      <c r="BL656" s="294"/>
      <c r="BM656" s="294"/>
      <c r="BN656" s="294"/>
      <c r="BO656" s="294"/>
    </row>
    <row r="657">
      <c r="A657" s="294"/>
      <c r="B657" s="333"/>
      <c r="D657" s="134"/>
      <c r="E657" s="294"/>
      <c r="I657" s="294"/>
      <c r="J657" s="294"/>
      <c r="N657" s="294"/>
      <c r="O657" s="294"/>
      <c r="P657" s="294"/>
      <c r="Q657" s="294"/>
      <c r="R657" s="294"/>
      <c r="S657" s="294"/>
      <c r="T657" s="294"/>
      <c r="U657" s="294"/>
      <c r="V657" s="294"/>
      <c r="W657" s="294"/>
      <c r="X657" s="294"/>
      <c r="Y657" s="294"/>
      <c r="Z657" s="294"/>
      <c r="AA657" s="294"/>
      <c r="AB657" s="294"/>
      <c r="AC657" s="294"/>
      <c r="AD657" s="294"/>
      <c r="AE657" s="294"/>
      <c r="AF657" s="294"/>
      <c r="AG657" s="294"/>
      <c r="AH657" s="294"/>
      <c r="AI657" s="294"/>
      <c r="AJ657" s="294"/>
      <c r="AK657" s="294"/>
      <c r="AL657" s="294"/>
      <c r="AM657" s="294"/>
      <c r="AN657" s="294"/>
      <c r="AO657" s="294"/>
      <c r="AP657" s="294"/>
      <c r="AQ657" s="294"/>
      <c r="AR657" s="294"/>
      <c r="AS657" s="294"/>
      <c r="AT657" s="294"/>
      <c r="AU657" s="294"/>
      <c r="AV657" s="294"/>
      <c r="AW657" s="294"/>
      <c r="AX657" s="294"/>
      <c r="AY657" s="294"/>
      <c r="AZ657" s="294"/>
      <c r="BA657" s="294"/>
      <c r="BB657" s="294"/>
      <c r="BC657" s="294"/>
      <c r="BD657" s="294"/>
      <c r="BE657" s="294"/>
      <c r="BF657" s="294"/>
      <c r="BG657" s="294"/>
      <c r="BH657" s="294"/>
      <c r="BI657" s="294"/>
      <c r="BJ657" s="294"/>
      <c r="BK657" s="294"/>
      <c r="BL657" s="294"/>
      <c r="BM657" s="294"/>
      <c r="BN657" s="294"/>
      <c r="BO657" s="294"/>
    </row>
    <row r="658">
      <c r="A658" s="294"/>
      <c r="B658" s="333"/>
      <c r="D658" s="134"/>
      <c r="E658" s="294"/>
      <c r="I658" s="294"/>
      <c r="J658" s="294"/>
      <c r="N658" s="294"/>
      <c r="O658" s="294"/>
      <c r="P658" s="294"/>
      <c r="Q658" s="294"/>
      <c r="R658" s="294"/>
      <c r="S658" s="294"/>
      <c r="T658" s="294"/>
      <c r="U658" s="294"/>
      <c r="V658" s="294"/>
      <c r="W658" s="294"/>
      <c r="X658" s="294"/>
      <c r="Y658" s="294"/>
      <c r="Z658" s="294"/>
      <c r="AA658" s="294"/>
      <c r="AB658" s="294"/>
      <c r="AC658" s="294"/>
      <c r="AD658" s="294"/>
      <c r="AE658" s="294"/>
      <c r="AF658" s="294"/>
      <c r="AG658" s="294"/>
      <c r="AH658" s="294"/>
      <c r="AI658" s="294"/>
      <c r="AJ658" s="294"/>
      <c r="AK658" s="294"/>
      <c r="AL658" s="294"/>
      <c r="AM658" s="294"/>
      <c r="AN658" s="294"/>
      <c r="AO658" s="294"/>
      <c r="AP658" s="294"/>
      <c r="AQ658" s="294"/>
      <c r="AR658" s="294"/>
      <c r="AS658" s="294"/>
      <c r="AT658" s="294"/>
      <c r="AU658" s="294"/>
      <c r="AV658" s="294"/>
      <c r="AW658" s="294"/>
      <c r="AX658" s="294"/>
      <c r="AY658" s="294"/>
      <c r="AZ658" s="294"/>
      <c r="BA658" s="294"/>
      <c r="BB658" s="294"/>
      <c r="BC658" s="294"/>
      <c r="BD658" s="294"/>
      <c r="BE658" s="294"/>
      <c r="BF658" s="294"/>
      <c r="BG658" s="294"/>
      <c r="BH658" s="294"/>
      <c r="BI658" s="294"/>
      <c r="BJ658" s="294"/>
      <c r="BK658" s="294"/>
      <c r="BL658" s="294"/>
      <c r="BM658" s="294"/>
      <c r="BN658" s="294"/>
      <c r="BO658" s="294"/>
    </row>
    <row r="659">
      <c r="A659" s="294"/>
      <c r="B659" s="333"/>
      <c r="D659" s="134"/>
      <c r="E659" s="294"/>
      <c r="I659" s="294"/>
      <c r="J659" s="294"/>
      <c r="N659" s="294"/>
      <c r="O659" s="294"/>
      <c r="P659" s="294"/>
      <c r="Q659" s="294"/>
      <c r="R659" s="294"/>
      <c r="S659" s="294"/>
      <c r="T659" s="294"/>
      <c r="U659" s="294"/>
      <c r="V659" s="294"/>
      <c r="W659" s="294"/>
      <c r="X659" s="294"/>
      <c r="Y659" s="294"/>
      <c r="Z659" s="294"/>
      <c r="AA659" s="294"/>
      <c r="AB659" s="294"/>
      <c r="AC659" s="294"/>
      <c r="AD659" s="294"/>
      <c r="AE659" s="294"/>
      <c r="AF659" s="294"/>
      <c r="AG659" s="294"/>
      <c r="AH659" s="294"/>
      <c r="AI659" s="294"/>
      <c r="AJ659" s="294"/>
      <c r="AK659" s="294"/>
      <c r="AL659" s="294"/>
      <c r="AM659" s="294"/>
      <c r="AN659" s="294"/>
      <c r="AO659" s="294"/>
      <c r="AP659" s="294"/>
      <c r="AQ659" s="294"/>
      <c r="AR659" s="294"/>
      <c r="AS659" s="294"/>
      <c r="AT659" s="294"/>
      <c r="AU659" s="294"/>
      <c r="AV659" s="294"/>
      <c r="AW659" s="294"/>
      <c r="AX659" s="294"/>
      <c r="AY659" s="294"/>
      <c r="AZ659" s="294"/>
      <c r="BA659" s="294"/>
      <c r="BB659" s="294"/>
      <c r="BC659" s="294"/>
      <c r="BD659" s="294"/>
      <c r="BE659" s="294"/>
      <c r="BF659" s="294"/>
      <c r="BG659" s="294"/>
      <c r="BH659" s="294"/>
      <c r="BI659" s="294"/>
      <c r="BJ659" s="294"/>
      <c r="BK659" s="294"/>
      <c r="BL659" s="294"/>
      <c r="BM659" s="294"/>
      <c r="BN659" s="294"/>
      <c r="BO659" s="294"/>
    </row>
    <row r="660">
      <c r="A660" s="294"/>
      <c r="B660" s="333"/>
      <c r="D660" s="134"/>
      <c r="E660" s="294"/>
      <c r="I660" s="294"/>
      <c r="J660" s="294"/>
      <c r="N660" s="294"/>
      <c r="O660" s="294"/>
      <c r="P660" s="294"/>
      <c r="Q660" s="294"/>
      <c r="R660" s="294"/>
      <c r="S660" s="294"/>
      <c r="T660" s="294"/>
      <c r="U660" s="294"/>
      <c r="V660" s="294"/>
      <c r="W660" s="294"/>
      <c r="X660" s="294"/>
      <c r="Y660" s="294"/>
      <c r="Z660" s="294"/>
      <c r="AA660" s="294"/>
      <c r="AB660" s="294"/>
      <c r="AC660" s="294"/>
      <c r="AD660" s="294"/>
      <c r="AE660" s="294"/>
      <c r="AF660" s="294"/>
      <c r="AG660" s="294"/>
      <c r="AH660" s="294"/>
      <c r="AI660" s="294"/>
      <c r="AJ660" s="294"/>
      <c r="AK660" s="294"/>
      <c r="AL660" s="294"/>
      <c r="AM660" s="294"/>
      <c r="AN660" s="294"/>
      <c r="AO660" s="294"/>
      <c r="AP660" s="294"/>
      <c r="AQ660" s="294"/>
      <c r="AR660" s="294"/>
      <c r="AS660" s="294"/>
      <c r="AT660" s="294"/>
      <c r="AU660" s="294"/>
      <c r="AV660" s="294"/>
      <c r="AW660" s="294"/>
      <c r="AX660" s="294"/>
      <c r="AY660" s="294"/>
      <c r="AZ660" s="294"/>
      <c r="BA660" s="294"/>
      <c r="BB660" s="294"/>
      <c r="BC660" s="294"/>
      <c r="BD660" s="294"/>
      <c r="BE660" s="294"/>
      <c r="BF660" s="294"/>
      <c r="BG660" s="294"/>
      <c r="BH660" s="294"/>
      <c r="BI660" s="294"/>
      <c r="BJ660" s="294"/>
      <c r="BK660" s="294"/>
      <c r="BL660" s="294"/>
      <c r="BM660" s="294"/>
      <c r="BN660" s="294"/>
      <c r="BO660" s="294"/>
    </row>
    <row r="661">
      <c r="A661" s="294"/>
      <c r="B661" s="333"/>
      <c r="D661" s="134"/>
      <c r="E661" s="294"/>
      <c r="I661" s="294"/>
      <c r="J661" s="294"/>
      <c r="N661" s="294"/>
      <c r="O661" s="294"/>
      <c r="P661" s="294"/>
      <c r="Q661" s="294"/>
      <c r="R661" s="294"/>
      <c r="S661" s="294"/>
      <c r="T661" s="294"/>
      <c r="U661" s="294"/>
      <c r="V661" s="294"/>
      <c r="W661" s="294"/>
      <c r="X661" s="294"/>
      <c r="Y661" s="294"/>
      <c r="Z661" s="294"/>
      <c r="AA661" s="294"/>
      <c r="AB661" s="294"/>
      <c r="AC661" s="294"/>
      <c r="AD661" s="294"/>
      <c r="AE661" s="294"/>
      <c r="AF661" s="294"/>
      <c r="AG661" s="294"/>
      <c r="AH661" s="294"/>
      <c r="AI661" s="294"/>
      <c r="AJ661" s="294"/>
      <c r="AK661" s="294"/>
      <c r="AL661" s="294"/>
      <c r="AM661" s="294"/>
      <c r="AN661" s="294"/>
      <c r="AO661" s="294"/>
      <c r="AP661" s="294"/>
      <c r="AQ661" s="294"/>
      <c r="AR661" s="294"/>
      <c r="AS661" s="294"/>
      <c r="AT661" s="294"/>
      <c r="AU661" s="294"/>
      <c r="AV661" s="294"/>
      <c r="AW661" s="294"/>
      <c r="AX661" s="294"/>
      <c r="AY661" s="294"/>
      <c r="AZ661" s="294"/>
      <c r="BA661" s="294"/>
      <c r="BB661" s="294"/>
      <c r="BC661" s="294"/>
      <c r="BD661" s="294"/>
      <c r="BE661" s="294"/>
      <c r="BF661" s="294"/>
      <c r="BG661" s="294"/>
      <c r="BH661" s="294"/>
      <c r="BI661" s="294"/>
      <c r="BJ661" s="294"/>
      <c r="BK661" s="294"/>
      <c r="BL661" s="294"/>
      <c r="BM661" s="294"/>
      <c r="BN661" s="294"/>
      <c r="BO661" s="294"/>
    </row>
    <row r="662">
      <c r="A662" s="294"/>
      <c r="B662" s="333"/>
      <c r="D662" s="134"/>
      <c r="E662" s="294"/>
      <c r="I662" s="294"/>
      <c r="J662" s="294"/>
      <c r="N662" s="294"/>
      <c r="O662" s="294"/>
      <c r="P662" s="294"/>
      <c r="Q662" s="294"/>
      <c r="R662" s="294"/>
      <c r="S662" s="294"/>
      <c r="T662" s="294"/>
      <c r="U662" s="294"/>
      <c r="V662" s="294"/>
      <c r="W662" s="294"/>
      <c r="X662" s="294"/>
      <c r="Y662" s="294"/>
      <c r="Z662" s="294"/>
      <c r="AA662" s="294"/>
      <c r="AB662" s="294"/>
      <c r="AC662" s="294"/>
      <c r="AD662" s="294"/>
      <c r="AE662" s="294"/>
      <c r="AF662" s="294"/>
      <c r="AG662" s="294"/>
      <c r="AH662" s="294"/>
      <c r="AI662" s="294"/>
      <c r="AJ662" s="294"/>
      <c r="AK662" s="294"/>
      <c r="AL662" s="294"/>
      <c r="AM662" s="294"/>
      <c r="AN662" s="294"/>
      <c r="AO662" s="294"/>
      <c r="AP662" s="294"/>
      <c r="AQ662" s="294"/>
      <c r="AR662" s="294"/>
      <c r="AS662" s="294"/>
      <c r="AT662" s="294"/>
      <c r="AU662" s="294"/>
      <c r="AV662" s="294"/>
      <c r="AW662" s="294"/>
      <c r="AX662" s="294"/>
      <c r="AY662" s="294"/>
      <c r="AZ662" s="294"/>
      <c r="BA662" s="294"/>
      <c r="BB662" s="294"/>
      <c r="BC662" s="294"/>
      <c r="BD662" s="294"/>
      <c r="BE662" s="294"/>
      <c r="BF662" s="294"/>
      <c r="BG662" s="294"/>
      <c r="BH662" s="294"/>
      <c r="BI662" s="294"/>
      <c r="BJ662" s="294"/>
      <c r="BK662" s="294"/>
      <c r="BL662" s="294"/>
      <c r="BM662" s="294"/>
      <c r="BN662" s="294"/>
      <c r="BO662" s="294"/>
    </row>
    <row r="663">
      <c r="A663" s="294"/>
      <c r="B663" s="333"/>
      <c r="D663" s="134"/>
      <c r="E663" s="294"/>
      <c r="I663" s="294"/>
      <c r="J663" s="294"/>
      <c r="N663" s="294"/>
      <c r="O663" s="294"/>
      <c r="P663" s="294"/>
      <c r="Q663" s="294"/>
      <c r="R663" s="294"/>
      <c r="S663" s="294"/>
      <c r="T663" s="294"/>
      <c r="U663" s="294"/>
      <c r="V663" s="294"/>
      <c r="W663" s="294"/>
      <c r="X663" s="294"/>
      <c r="Y663" s="294"/>
      <c r="Z663" s="294"/>
      <c r="AA663" s="294"/>
      <c r="AB663" s="294"/>
      <c r="AC663" s="294"/>
      <c r="AD663" s="294"/>
      <c r="AE663" s="294"/>
      <c r="AF663" s="294"/>
      <c r="AG663" s="294"/>
      <c r="AH663" s="294"/>
      <c r="AI663" s="294"/>
      <c r="AJ663" s="294"/>
      <c r="AK663" s="294"/>
      <c r="AL663" s="294"/>
      <c r="AM663" s="294"/>
      <c r="AN663" s="294"/>
      <c r="AO663" s="294"/>
      <c r="AP663" s="294"/>
      <c r="AQ663" s="294"/>
      <c r="AR663" s="294"/>
      <c r="AS663" s="294"/>
      <c r="AT663" s="294"/>
      <c r="AU663" s="294"/>
      <c r="AV663" s="294"/>
      <c r="AW663" s="294"/>
      <c r="AX663" s="294"/>
      <c r="AY663" s="294"/>
      <c r="AZ663" s="294"/>
      <c r="BA663" s="294"/>
      <c r="BB663" s="294"/>
      <c r="BC663" s="294"/>
      <c r="BD663" s="294"/>
      <c r="BE663" s="294"/>
      <c r="BF663" s="294"/>
      <c r="BG663" s="294"/>
      <c r="BH663" s="294"/>
      <c r="BI663" s="294"/>
      <c r="BJ663" s="294"/>
      <c r="BK663" s="294"/>
      <c r="BL663" s="294"/>
      <c r="BM663" s="294"/>
      <c r="BN663" s="294"/>
      <c r="BO663" s="294"/>
    </row>
    <row r="664">
      <c r="A664" s="294"/>
      <c r="B664" s="333"/>
      <c r="D664" s="134"/>
      <c r="E664" s="294"/>
      <c r="I664" s="294"/>
      <c r="J664" s="294"/>
      <c r="N664" s="294"/>
      <c r="O664" s="294"/>
      <c r="P664" s="294"/>
      <c r="Q664" s="294"/>
      <c r="R664" s="294"/>
      <c r="S664" s="294"/>
      <c r="T664" s="294"/>
      <c r="U664" s="294"/>
      <c r="V664" s="294"/>
      <c r="W664" s="294"/>
      <c r="X664" s="294"/>
      <c r="Y664" s="294"/>
      <c r="Z664" s="294"/>
      <c r="AA664" s="294"/>
      <c r="AB664" s="294"/>
      <c r="AC664" s="294"/>
      <c r="AD664" s="294"/>
      <c r="AE664" s="294"/>
      <c r="AF664" s="294"/>
      <c r="AG664" s="294"/>
      <c r="AH664" s="294"/>
      <c r="AI664" s="294"/>
      <c r="AJ664" s="294"/>
      <c r="AK664" s="294"/>
      <c r="AL664" s="294"/>
      <c r="AM664" s="294"/>
      <c r="AN664" s="294"/>
      <c r="AO664" s="294"/>
      <c r="AP664" s="294"/>
      <c r="AQ664" s="294"/>
      <c r="AR664" s="294"/>
      <c r="AS664" s="294"/>
      <c r="AT664" s="294"/>
      <c r="AU664" s="294"/>
      <c r="AV664" s="294"/>
      <c r="AW664" s="294"/>
      <c r="AX664" s="294"/>
      <c r="AY664" s="294"/>
      <c r="AZ664" s="294"/>
      <c r="BA664" s="294"/>
      <c r="BB664" s="294"/>
      <c r="BC664" s="294"/>
      <c r="BD664" s="294"/>
      <c r="BE664" s="294"/>
      <c r="BF664" s="294"/>
      <c r="BG664" s="294"/>
      <c r="BH664" s="294"/>
      <c r="BI664" s="294"/>
      <c r="BJ664" s="294"/>
      <c r="BK664" s="294"/>
      <c r="BL664" s="294"/>
      <c r="BM664" s="294"/>
      <c r="BN664" s="294"/>
      <c r="BO664" s="294"/>
    </row>
    <row r="665">
      <c r="A665" s="294"/>
      <c r="B665" s="333"/>
      <c r="D665" s="134"/>
      <c r="E665" s="294"/>
      <c r="I665" s="294"/>
      <c r="J665" s="294"/>
      <c r="N665" s="294"/>
      <c r="O665" s="294"/>
      <c r="P665" s="294"/>
      <c r="Q665" s="294"/>
      <c r="R665" s="294"/>
      <c r="S665" s="294"/>
      <c r="T665" s="294"/>
      <c r="U665" s="294"/>
      <c r="V665" s="294"/>
      <c r="W665" s="294"/>
      <c r="X665" s="294"/>
      <c r="Y665" s="294"/>
      <c r="Z665" s="294"/>
      <c r="AA665" s="294"/>
      <c r="AB665" s="294"/>
      <c r="AC665" s="294"/>
      <c r="AD665" s="294"/>
      <c r="AE665" s="294"/>
      <c r="AF665" s="294"/>
      <c r="AG665" s="294"/>
      <c r="AH665" s="294"/>
      <c r="AI665" s="294"/>
      <c r="AJ665" s="294"/>
      <c r="AK665" s="294"/>
      <c r="AL665" s="294"/>
      <c r="AM665" s="294"/>
      <c r="AN665" s="294"/>
      <c r="AO665" s="294"/>
      <c r="AP665" s="294"/>
      <c r="AQ665" s="294"/>
      <c r="AR665" s="294"/>
      <c r="AS665" s="294"/>
      <c r="AT665" s="294"/>
      <c r="AU665" s="294"/>
      <c r="AV665" s="294"/>
      <c r="AW665" s="294"/>
      <c r="AX665" s="294"/>
      <c r="AY665" s="294"/>
      <c r="AZ665" s="294"/>
      <c r="BA665" s="294"/>
      <c r="BB665" s="294"/>
      <c r="BC665" s="294"/>
      <c r="BD665" s="294"/>
      <c r="BE665" s="294"/>
      <c r="BF665" s="294"/>
      <c r="BG665" s="294"/>
      <c r="BH665" s="294"/>
      <c r="BI665" s="294"/>
      <c r="BJ665" s="294"/>
      <c r="BK665" s="294"/>
      <c r="BL665" s="294"/>
      <c r="BM665" s="294"/>
      <c r="BN665" s="294"/>
      <c r="BO665" s="294"/>
    </row>
    <row r="666">
      <c r="A666" s="294"/>
      <c r="B666" s="333"/>
      <c r="D666" s="134"/>
      <c r="E666" s="294"/>
      <c r="I666" s="294"/>
      <c r="J666" s="294"/>
      <c r="N666" s="294"/>
      <c r="O666" s="294"/>
      <c r="P666" s="294"/>
      <c r="Q666" s="294"/>
      <c r="R666" s="294"/>
      <c r="S666" s="294"/>
      <c r="T666" s="294"/>
      <c r="U666" s="294"/>
      <c r="V666" s="294"/>
      <c r="W666" s="294"/>
      <c r="X666" s="294"/>
      <c r="Y666" s="294"/>
      <c r="Z666" s="294"/>
      <c r="AA666" s="294"/>
      <c r="AB666" s="294"/>
      <c r="AC666" s="294"/>
      <c r="AD666" s="294"/>
      <c r="AE666" s="294"/>
      <c r="AF666" s="294"/>
      <c r="AG666" s="294"/>
      <c r="AH666" s="294"/>
      <c r="AI666" s="294"/>
      <c r="AJ666" s="294"/>
      <c r="AK666" s="294"/>
      <c r="AL666" s="294"/>
      <c r="AM666" s="294"/>
      <c r="AN666" s="294"/>
      <c r="AO666" s="294"/>
      <c r="AP666" s="294"/>
      <c r="AQ666" s="294"/>
      <c r="AR666" s="294"/>
      <c r="AS666" s="294"/>
      <c r="AT666" s="294"/>
      <c r="AU666" s="294"/>
      <c r="AV666" s="294"/>
      <c r="AW666" s="294"/>
      <c r="AX666" s="294"/>
      <c r="AY666" s="294"/>
      <c r="AZ666" s="294"/>
      <c r="BA666" s="294"/>
      <c r="BB666" s="294"/>
      <c r="BC666" s="294"/>
      <c r="BD666" s="294"/>
      <c r="BE666" s="294"/>
      <c r="BF666" s="294"/>
      <c r="BG666" s="294"/>
      <c r="BH666" s="294"/>
      <c r="BI666" s="294"/>
      <c r="BJ666" s="294"/>
      <c r="BK666" s="294"/>
      <c r="BL666" s="294"/>
      <c r="BM666" s="294"/>
      <c r="BN666" s="294"/>
      <c r="BO666" s="294"/>
    </row>
    <row r="667">
      <c r="A667" s="294"/>
      <c r="B667" s="333"/>
      <c r="D667" s="134"/>
      <c r="E667" s="294"/>
      <c r="I667" s="294"/>
      <c r="J667" s="294"/>
      <c r="N667" s="294"/>
      <c r="O667" s="294"/>
      <c r="P667" s="294"/>
      <c r="Q667" s="294"/>
      <c r="R667" s="294"/>
      <c r="S667" s="294"/>
      <c r="T667" s="294"/>
      <c r="U667" s="294"/>
      <c r="V667" s="294"/>
      <c r="W667" s="294"/>
      <c r="X667" s="294"/>
      <c r="Y667" s="294"/>
      <c r="Z667" s="294"/>
      <c r="AA667" s="294"/>
      <c r="AB667" s="294"/>
      <c r="AC667" s="294"/>
      <c r="AD667" s="294"/>
      <c r="AE667" s="294"/>
      <c r="AF667" s="294"/>
      <c r="AG667" s="294"/>
      <c r="AH667" s="294"/>
      <c r="AI667" s="294"/>
      <c r="AJ667" s="294"/>
      <c r="AK667" s="294"/>
      <c r="AL667" s="294"/>
      <c r="AM667" s="294"/>
      <c r="AN667" s="294"/>
      <c r="AO667" s="294"/>
      <c r="AP667" s="294"/>
      <c r="AQ667" s="294"/>
      <c r="AR667" s="294"/>
      <c r="AS667" s="294"/>
      <c r="AT667" s="294"/>
      <c r="AU667" s="294"/>
      <c r="AV667" s="294"/>
      <c r="AW667" s="294"/>
      <c r="AX667" s="294"/>
      <c r="AY667" s="294"/>
      <c r="AZ667" s="294"/>
      <c r="BA667" s="294"/>
      <c r="BB667" s="294"/>
      <c r="BC667" s="294"/>
      <c r="BD667" s="294"/>
      <c r="BE667" s="294"/>
      <c r="BF667" s="294"/>
      <c r="BG667" s="294"/>
      <c r="BH667" s="294"/>
      <c r="BI667" s="294"/>
      <c r="BJ667" s="294"/>
      <c r="BK667" s="294"/>
      <c r="BL667" s="294"/>
      <c r="BM667" s="294"/>
      <c r="BN667" s="294"/>
      <c r="BO667" s="294"/>
    </row>
    <row r="668">
      <c r="A668" s="294"/>
      <c r="B668" s="333"/>
      <c r="D668" s="134"/>
      <c r="E668" s="294"/>
      <c r="I668" s="294"/>
      <c r="J668" s="294"/>
      <c r="N668" s="294"/>
      <c r="O668" s="294"/>
      <c r="P668" s="294"/>
      <c r="Q668" s="294"/>
      <c r="R668" s="294"/>
      <c r="S668" s="294"/>
      <c r="T668" s="294"/>
      <c r="U668" s="294"/>
      <c r="V668" s="294"/>
      <c r="W668" s="294"/>
      <c r="X668" s="294"/>
      <c r="Y668" s="294"/>
      <c r="Z668" s="294"/>
      <c r="AA668" s="294"/>
      <c r="AB668" s="294"/>
      <c r="AC668" s="294"/>
      <c r="AD668" s="294"/>
      <c r="AE668" s="294"/>
      <c r="AF668" s="294"/>
      <c r="AG668" s="294"/>
      <c r="AH668" s="294"/>
      <c r="AI668" s="294"/>
      <c r="AJ668" s="294"/>
      <c r="AK668" s="294"/>
      <c r="AL668" s="294"/>
      <c r="AM668" s="294"/>
      <c r="AN668" s="294"/>
      <c r="AO668" s="294"/>
      <c r="AP668" s="294"/>
      <c r="AQ668" s="294"/>
      <c r="AR668" s="294"/>
      <c r="AS668" s="294"/>
      <c r="AT668" s="294"/>
      <c r="AU668" s="294"/>
      <c r="AV668" s="294"/>
      <c r="AW668" s="294"/>
      <c r="AX668" s="294"/>
      <c r="AY668" s="294"/>
      <c r="AZ668" s="294"/>
      <c r="BA668" s="294"/>
      <c r="BB668" s="294"/>
      <c r="BC668" s="294"/>
      <c r="BD668" s="294"/>
      <c r="BE668" s="294"/>
      <c r="BF668" s="294"/>
      <c r="BG668" s="294"/>
      <c r="BH668" s="294"/>
      <c r="BI668" s="294"/>
      <c r="BJ668" s="294"/>
      <c r="BK668" s="294"/>
      <c r="BL668" s="294"/>
      <c r="BM668" s="294"/>
      <c r="BN668" s="294"/>
      <c r="BO668" s="294"/>
    </row>
    <row r="669">
      <c r="A669" s="294"/>
      <c r="B669" s="333"/>
      <c r="D669" s="134"/>
      <c r="E669" s="294"/>
      <c r="I669" s="294"/>
      <c r="J669" s="294"/>
      <c r="N669" s="294"/>
      <c r="O669" s="294"/>
      <c r="P669" s="294"/>
      <c r="Q669" s="294"/>
      <c r="R669" s="294"/>
      <c r="S669" s="294"/>
      <c r="T669" s="294"/>
      <c r="U669" s="294"/>
      <c r="V669" s="294"/>
      <c r="W669" s="294"/>
      <c r="X669" s="294"/>
      <c r="Y669" s="294"/>
      <c r="Z669" s="294"/>
      <c r="AA669" s="294"/>
      <c r="AB669" s="294"/>
      <c r="AC669" s="294"/>
      <c r="AD669" s="294"/>
      <c r="AE669" s="294"/>
      <c r="AF669" s="294"/>
      <c r="AG669" s="294"/>
      <c r="AH669" s="294"/>
      <c r="AI669" s="294"/>
      <c r="AJ669" s="294"/>
      <c r="AK669" s="294"/>
      <c r="AL669" s="294"/>
      <c r="AM669" s="294"/>
      <c r="AN669" s="294"/>
      <c r="AO669" s="294"/>
      <c r="AP669" s="294"/>
      <c r="AQ669" s="294"/>
      <c r="AR669" s="294"/>
      <c r="AS669" s="294"/>
      <c r="AT669" s="294"/>
      <c r="AU669" s="294"/>
      <c r="AV669" s="294"/>
      <c r="AW669" s="294"/>
      <c r="AX669" s="294"/>
      <c r="AY669" s="294"/>
      <c r="AZ669" s="294"/>
      <c r="BA669" s="294"/>
      <c r="BB669" s="294"/>
      <c r="BC669" s="294"/>
      <c r="BD669" s="294"/>
      <c r="BE669" s="294"/>
      <c r="BF669" s="294"/>
      <c r="BG669" s="294"/>
      <c r="BH669" s="294"/>
      <c r="BI669" s="294"/>
      <c r="BJ669" s="294"/>
      <c r="BK669" s="294"/>
      <c r="BL669" s="294"/>
      <c r="BM669" s="294"/>
      <c r="BN669" s="294"/>
      <c r="BO669" s="294"/>
    </row>
    <row r="670">
      <c r="A670" s="294"/>
      <c r="B670" s="333"/>
      <c r="D670" s="134"/>
      <c r="E670" s="294"/>
      <c r="I670" s="294"/>
      <c r="J670" s="294"/>
      <c r="N670" s="294"/>
      <c r="O670" s="294"/>
      <c r="P670" s="294"/>
      <c r="Q670" s="294"/>
      <c r="R670" s="294"/>
      <c r="S670" s="294"/>
      <c r="T670" s="294"/>
      <c r="U670" s="294"/>
      <c r="V670" s="294"/>
      <c r="W670" s="294"/>
      <c r="X670" s="294"/>
      <c r="Y670" s="294"/>
      <c r="Z670" s="294"/>
      <c r="AA670" s="294"/>
      <c r="AB670" s="294"/>
      <c r="AC670" s="294"/>
      <c r="AD670" s="294"/>
      <c r="AE670" s="294"/>
      <c r="AF670" s="294"/>
      <c r="AG670" s="294"/>
      <c r="AH670" s="294"/>
      <c r="AI670" s="294"/>
      <c r="AJ670" s="294"/>
      <c r="AK670" s="294"/>
      <c r="AL670" s="294"/>
      <c r="AM670" s="294"/>
      <c r="AN670" s="294"/>
      <c r="AO670" s="294"/>
      <c r="AP670" s="294"/>
      <c r="AQ670" s="294"/>
      <c r="AR670" s="294"/>
      <c r="AS670" s="294"/>
      <c r="AT670" s="294"/>
      <c r="AU670" s="294"/>
      <c r="AV670" s="294"/>
      <c r="AW670" s="294"/>
      <c r="AX670" s="294"/>
      <c r="AY670" s="294"/>
      <c r="AZ670" s="294"/>
      <c r="BA670" s="294"/>
      <c r="BB670" s="294"/>
      <c r="BC670" s="294"/>
      <c r="BD670" s="294"/>
      <c r="BE670" s="294"/>
      <c r="BF670" s="294"/>
      <c r="BG670" s="294"/>
      <c r="BH670" s="294"/>
      <c r="BI670" s="294"/>
      <c r="BJ670" s="294"/>
      <c r="BK670" s="294"/>
      <c r="BL670" s="294"/>
      <c r="BM670" s="294"/>
      <c r="BN670" s="294"/>
      <c r="BO670" s="294"/>
    </row>
    <row r="671">
      <c r="A671" s="294"/>
      <c r="B671" s="333"/>
      <c r="D671" s="134"/>
      <c r="E671" s="294"/>
      <c r="I671" s="294"/>
      <c r="J671" s="294"/>
      <c r="N671" s="294"/>
      <c r="O671" s="294"/>
      <c r="P671" s="294"/>
      <c r="Q671" s="294"/>
      <c r="R671" s="294"/>
      <c r="S671" s="294"/>
      <c r="T671" s="294"/>
      <c r="U671" s="294"/>
      <c r="V671" s="294"/>
      <c r="W671" s="294"/>
      <c r="X671" s="294"/>
      <c r="Y671" s="294"/>
      <c r="Z671" s="294"/>
      <c r="AA671" s="294"/>
      <c r="AB671" s="294"/>
      <c r="AC671" s="294"/>
      <c r="AD671" s="294"/>
      <c r="AE671" s="294"/>
      <c r="AF671" s="294"/>
      <c r="AG671" s="294"/>
      <c r="AH671" s="294"/>
      <c r="AI671" s="294"/>
      <c r="AJ671" s="294"/>
      <c r="AK671" s="294"/>
      <c r="AL671" s="294"/>
      <c r="AM671" s="294"/>
      <c r="AN671" s="294"/>
      <c r="AO671" s="294"/>
      <c r="AP671" s="294"/>
      <c r="AQ671" s="294"/>
      <c r="AR671" s="294"/>
      <c r="AS671" s="294"/>
      <c r="AT671" s="294"/>
      <c r="AU671" s="294"/>
      <c r="AV671" s="294"/>
      <c r="AW671" s="294"/>
      <c r="AX671" s="294"/>
      <c r="AY671" s="294"/>
      <c r="AZ671" s="294"/>
      <c r="BA671" s="294"/>
      <c r="BB671" s="294"/>
      <c r="BC671" s="294"/>
      <c r="BD671" s="294"/>
      <c r="BE671" s="294"/>
      <c r="BF671" s="294"/>
      <c r="BG671" s="294"/>
      <c r="BH671" s="294"/>
      <c r="BI671" s="294"/>
      <c r="BJ671" s="294"/>
      <c r="BK671" s="294"/>
      <c r="BL671" s="294"/>
      <c r="BM671" s="294"/>
      <c r="BN671" s="294"/>
      <c r="BO671" s="294"/>
    </row>
    <row r="672">
      <c r="A672" s="294"/>
      <c r="B672" s="333"/>
      <c r="D672" s="134"/>
      <c r="E672" s="294"/>
      <c r="I672" s="294"/>
      <c r="J672" s="294"/>
      <c r="N672" s="294"/>
      <c r="O672" s="294"/>
      <c r="P672" s="294"/>
      <c r="Q672" s="294"/>
      <c r="R672" s="294"/>
      <c r="S672" s="294"/>
      <c r="T672" s="294"/>
      <c r="U672" s="294"/>
      <c r="V672" s="294"/>
      <c r="W672" s="294"/>
      <c r="X672" s="294"/>
      <c r="Y672" s="294"/>
      <c r="Z672" s="294"/>
      <c r="AA672" s="294"/>
      <c r="AB672" s="294"/>
      <c r="AC672" s="294"/>
      <c r="AD672" s="294"/>
      <c r="AE672" s="294"/>
      <c r="AF672" s="294"/>
      <c r="AG672" s="294"/>
      <c r="AH672" s="294"/>
      <c r="AI672" s="294"/>
      <c r="AJ672" s="294"/>
      <c r="AK672" s="294"/>
      <c r="AL672" s="294"/>
      <c r="AM672" s="294"/>
      <c r="AN672" s="294"/>
      <c r="AO672" s="294"/>
      <c r="AP672" s="294"/>
      <c r="AQ672" s="294"/>
      <c r="AR672" s="294"/>
      <c r="AS672" s="294"/>
      <c r="AT672" s="294"/>
      <c r="AU672" s="294"/>
      <c r="AV672" s="294"/>
      <c r="AW672" s="294"/>
      <c r="AX672" s="294"/>
      <c r="AY672" s="294"/>
      <c r="AZ672" s="294"/>
      <c r="BA672" s="294"/>
      <c r="BB672" s="294"/>
      <c r="BC672" s="294"/>
      <c r="BD672" s="294"/>
      <c r="BE672" s="294"/>
      <c r="BF672" s="294"/>
      <c r="BG672" s="294"/>
      <c r="BH672" s="294"/>
      <c r="BI672" s="294"/>
      <c r="BJ672" s="294"/>
      <c r="BK672" s="294"/>
      <c r="BL672" s="294"/>
      <c r="BM672" s="294"/>
      <c r="BN672" s="294"/>
      <c r="BO672" s="294"/>
    </row>
    <row r="673">
      <c r="A673" s="294"/>
      <c r="B673" s="333"/>
      <c r="D673" s="134"/>
      <c r="E673" s="294"/>
      <c r="I673" s="294"/>
      <c r="J673" s="294"/>
      <c r="N673" s="294"/>
      <c r="O673" s="294"/>
      <c r="P673" s="294"/>
      <c r="Q673" s="294"/>
      <c r="R673" s="294"/>
      <c r="S673" s="294"/>
      <c r="T673" s="294"/>
      <c r="U673" s="294"/>
      <c r="V673" s="294"/>
      <c r="W673" s="294"/>
      <c r="X673" s="294"/>
      <c r="Y673" s="294"/>
      <c r="Z673" s="294"/>
      <c r="AA673" s="294"/>
      <c r="AB673" s="294"/>
      <c r="AC673" s="294"/>
      <c r="AD673" s="294"/>
      <c r="AE673" s="294"/>
      <c r="AF673" s="294"/>
      <c r="AG673" s="294"/>
      <c r="AH673" s="294"/>
      <c r="AI673" s="294"/>
      <c r="AJ673" s="294"/>
      <c r="AK673" s="294"/>
      <c r="AL673" s="294"/>
      <c r="AM673" s="294"/>
      <c r="AN673" s="294"/>
      <c r="AO673" s="294"/>
      <c r="AP673" s="294"/>
      <c r="AQ673" s="294"/>
      <c r="AR673" s="294"/>
      <c r="AS673" s="294"/>
      <c r="AT673" s="294"/>
      <c r="AU673" s="294"/>
      <c r="AV673" s="294"/>
      <c r="AW673" s="294"/>
      <c r="AX673" s="294"/>
      <c r="AY673" s="294"/>
      <c r="AZ673" s="294"/>
      <c r="BA673" s="294"/>
      <c r="BB673" s="294"/>
      <c r="BC673" s="294"/>
      <c r="BD673" s="294"/>
      <c r="BE673" s="294"/>
      <c r="BF673" s="294"/>
      <c r="BG673" s="294"/>
      <c r="BH673" s="294"/>
      <c r="BI673" s="294"/>
      <c r="BJ673" s="294"/>
      <c r="BK673" s="294"/>
      <c r="BL673" s="294"/>
      <c r="BM673" s="294"/>
      <c r="BN673" s="294"/>
      <c r="BO673" s="294"/>
    </row>
    <row r="674">
      <c r="A674" s="294"/>
      <c r="B674" s="333"/>
      <c r="D674" s="134"/>
      <c r="E674" s="294"/>
      <c r="I674" s="294"/>
      <c r="J674" s="294"/>
      <c r="N674" s="294"/>
      <c r="O674" s="294"/>
      <c r="P674" s="294"/>
      <c r="Q674" s="294"/>
      <c r="R674" s="294"/>
      <c r="S674" s="294"/>
      <c r="T674" s="294"/>
      <c r="U674" s="294"/>
      <c r="V674" s="294"/>
      <c r="W674" s="294"/>
      <c r="X674" s="294"/>
      <c r="Y674" s="294"/>
      <c r="Z674" s="294"/>
      <c r="AA674" s="294"/>
      <c r="AB674" s="294"/>
      <c r="AC674" s="294"/>
      <c r="AD674" s="294"/>
      <c r="AE674" s="294"/>
      <c r="AF674" s="294"/>
      <c r="AG674" s="294"/>
      <c r="AH674" s="294"/>
      <c r="AI674" s="294"/>
      <c r="AJ674" s="294"/>
      <c r="AK674" s="294"/>
      <c r="AL674" s="294"/>
      <c r="AM674" s="294"/>
      <c r="AN674" s="294"/>
      <c r="AO674" s="294"/>
      <c r="AP674" s="294"/>
      <c r="AQ674" s="294"/>
      <c r="AR674" s="294"/>
      <c r="AS674" s="294"/>
      <c r="AT674" s="294"/>
      <c r="AU674" s="294"/>
      <c r="AV674" s="294"/>
      <c r="AW674" s="294"/>
      <c r="AX674" s="294"/>
      <c r="AY674" s="294"/>
      <c r="AZ674" s="294"/>
      <c r="BA674" s="294"/>
      <c r="BB674" s="294"/>
      <c r="BC674" s="294"/>
      <c r="BD674" s="294"/>
      <c r="BE674" s="294"/>
      <c r="BF674" s="294"/>
      <c r="BG674" s="294"/>
      <c r="BH674" s="294"/>
      <c r="BI674" s="294"/>
      <c r="BJ674" s="294"/>
      <c r="BK674" s="294"/>
      <c r="BL674" s="294"/>
      <c r="BM674" s="294"/>
      <c r="BN674" s="294"/>
      <c r="BO674" s="294"/>
    </row>
    <row r="675">
      <c r="A675" s="294"/>
      <c r="B675" s="333"/>
      <c r="D675" s="134"/>
      <c r="E675" s="294"/>
      <c r="I675" s="294"/>
      <c r="J675" s="294"/>
      <c r="N675" s="294"/>
      <c r="O675" s="294"/>
      <c r="P675" s="294"/>
      <c r="Q675" s="294"/>
      <c r="R675" s="294"/>
      <c r="S675" s="294"/>
      <c r="T675" s="294"/>
      <c r="U675" s="294"/>
      <c r="V675" s="294"/>
      <c r="W675" s="294"/>
      <c r="X675" s="294"/>
      <c r="Y675" s="294"/>
      <c r="Z675" s="294"/>
      <c r="AA675" s="294"/>
      <c r="AB675" s="294"/>
      <c r="AC675" s="294"/>
      <c r="AD675" s="294"/>
      <c r="AE675" s="294"/>
      <c r="AF675" s="294"/>
      <c r="AG675" s="294"/>
      <c r="AH675" s="294"/>
      <c r="AI675" s="294"/>
      <c r="AJ675" s="294"/>
      <c r="AK675" s="294"/>
      <c r="AL675" s="294"/>
      <c r="AM675" s="294"/>
      <c r="AN675" s="294"/>
      <c r="AO675" s="294"/>
      <c r="AP675" s="294"/>
      <c r="AQ675" s="294"/>
      <c r="AR675" s="294"/>
      <c r="AS675" s="294"/>
      <c r="AT675" s="294"/>
      <c r="AU675" s="294"/>
      <c r="AV675" s="294"/>
      <c r="AW675" s="294"/>
      <c r="AX675" s="294"/>
      <c r="AY675" s="294"/>
      <c r="AZ675" s="294"/>
      <c r="BA675" s="294"/>
      <c r="BB675" s="294"/>
      <c r="BC675" s="294"/>
      <c r="BD675" s="294"/>
      <c r="BE675" s="294"/>
      <c r="BF675" s="294"/>
      <c r="BG675" s="294"/>
      <c r="BH675" s="294"/>
      <c r="BI675" s="294"/>
      <c r="BJ675" s="294"/>
      <c r="BK675" s="294"/>
      <c r="BL675" s="294"/>
      <c r="BM675" s="294"/>
      <c r="BN675" s="294"/>
      <c r="BO675" s="294"/>
    </row>
    <row r="676">
      <c r="A676" s="294"/>
      <c r="B676" s="333"/>
      <c r="D676" s="134"/>
      <c r="E676" s="294"/>
      <c r="I676" s="294"/>
      <c r="J676" s="294"/>
      <c r="N676" s="294"/>
      <c r="O676" s="294"/>
      <c r="P676" s="294"/>
      <c r="Q676" s="294"/>
      <c r="R676" s="294"/>
      <c r="S676" s="294"/>
      <c r="T676" s="294"/>
      <c r="U676" s="294"/>
      <c r="V676" s="294"/>
      <c r="W676" s="294"/>
      <c r="X676" s="294"/>
      <c r="Y676" s="294"/>
      <c r="Z676" s="294"/>
      <c r="AA676" s="294"/>
      <c r="AB676" s="294"/>
      <c r="AC676" s="294"/>
      <c r="AD676" s="294"/>
      <c r="AE676" s="294"/>
      <c r="AF676" s="294"/>
      <c r="AG676" s="294"/>
      <c r="AH676" s="294"/>
      <c r="AI676" s="294"/>
      <c r="AJ676" s="294"/>
      <c r="AK676" s="294"/>
      <c r="AL676" s="294"/>
      <c r="AM676" s="294"/>
      <c r="AN676" s="294"/>
      <c r="AO676" s="294"/>
      <c r="AP676" s="294"/>
      <c r="AQ676" s="294"/>
      <c r="AR676" s="294"/>
      <c r="AS676" s="294"/>
      <c r="AT676" s="294"/>
      <c r="AU676" s="294"/>
      <c r="AV676" s="294"/>
      <c r="AW676" s="294"/>
      <c r="AX676" s="294"/>
      <c r="AY676" s="294"/>
      <c r="AZ676" s="294"/>
      <c r="BA676" s="294"/>
      <c r="BB676" s="294"/>
      <c r="BC676" s="294"/>
      <c r="BD676" s="294"/>
      <c r="BE676" s="294"/>
      <c r="BF676" s="294"/>
      <c r="BG676" s="294"/>
      <c r="BH676" s="294"/>
      <c r="BI676" s="294"/>
      <c r="BJ676" s="294"/>
      <c r="BK676" s="294"/>
      <c r="BL676" s="294"/>
      <c r="BM676" s="294"/>
      <c r="BN676" s="294"/>
      <c r="BO676" s="294"/>
    </row>
    <row r="677">
      <c r="A677" s="294"/>
      <c r="B677" s="333"/>
      <c r="D677" s="134"/>
      <c r="E677" s="294"/>
      <c r="I677" s="294"/>
      <c r="J677" s="294"/>
      <c r="N677" s="294"/>
      <c r="O677" s="294"/>
      <c r="P677" s="294"/>
      <c r="Q677" s="294"/>
      <c r="R677" s="294"/>
      <c r="S677" s="294"/>
      <c r="T677" s="294"/>
      <c r="U677" s="294"/>
      <c r="V677" s="294"/>
      <c r="W677" s="294"/>
      <c r="X677" s="294"/>
      <c r="Y677" s="294"/>
      <c r="Z677" s="294"/>
      <c r="AA677" s="294"/>
      <c r="AB677" s="294"/>
      <c r="AC677" s="294"/>
      <c r="AD677" s="294"/>
      <c r="AE677" s="294"/>
      <c r="AF677" s="294"/>
      <c r="AG677" s="294"/>
      <c r="AH677" s="294"/>
      <c r="AI677" s="294"/>
      <c r="AJ677" s="294"/>
      <c r="AK677" s="294"/>
      <c r="AL677" s="294"/>
      <c r="AM677" s="294"/>
      <c r="AN677" s="294"/>
      <c r="AO677" s="294"/>
      <c r="AP677" s="294"/>
      <c r="AQ677" s="294"/>
      <c r="AR677" s="294"/>
      <c r="AS677" s="294"/>
      <c r="AT677" s="294"/>
      <c r="AU677" s="294"/>
      <c r="AV677" s="294"/>
      <c r="AW677" s="294"/>
      <c r="AX677" s="294"/>
      <c r="AY677" s="294"/>
      <c r="AZ677" s="294"/>
      <c r="BA677" s="294"/>
      <c r="BB677" s="294"/>
      <c r="BC677" s="294"/>
      <c r="BD677" s="294"/>
      <c r="BE677" s="294"/>
      <c r="BF677" s="294"/>
      <c r="BG677" s="294"/>
      <c r="BH677" s="294"/>
      <c r="BI677" s="294"/>
      <c r="BJ677" s="294"/>
      <c r="BK677" s="294"/>
      <c r="BL677" s="294"/>
      <c r="BM677" s="294"/>
      <c r="BN677" s="294"/>
      <c r="BO677" s="294"/>
    </row>
    <row r="678">
      <c r="A678" s="294"/>
      <c r="B678" s="333"/>
      <c r="D678" s="134"/>
      <c r="E678" s="294"/>
      <c r="I678" s="294"/>
      <c r="J678" s="294"/>
      <c r="N678" s="294"/>
      <c r="O678" s="294"/>
      <c r="P678" s="294"/>
      <c r="Q678" s="294"/>
      <c r="R678" s="294"/>
      <c r="S678" s="294"/>
      <c r="T678" s="294"/>
      <c r="U678" s="294"/>
      <c r="V678" s="294"/>
      <c r="W678" s="294"/>
      <c r="X678" s="294"/>
      <c r="Y678" s="294"/>
      <c r="Z678" s="294"/>
      <c r="AA678" s="294"/>
      <c r="AB678" s="294"/>
      <c r="AC678" s="294"/>
      <c r="AD678" s="294"/>
      <c r="AE678" s="294"/>
      <c r="AF678" s="294"/>
      <c r="AG678" s="294"/>
      <c r="AH678" s="294"/>
      <c r="AI678" s="294"/>
      <c r="AJ678" s="294"/>
      <c r="AK678" s="294"/>
      <c r="AL678" s="294"/>
      <c r="AM678" s="294"/>
      <c r="AN678" s="294"/>
      <c r="AO678" s="294"/>
      <c r="AP678" s="294"/>
      <c r="AQ678" s="294"/>
      <c r="AR678" s="294"/>
      <c r="AS678" s="294"/>
      <c r="AT678" s="294"/>
      <c r="AU678" s="294"/>
      <c r="AV678" s="294"/>
      <c r="AW678" s="294"/>
      <c r="AX678" s="294"/>
      <c r="AY678" s="294"/>
      <c r="AZ678" s="294"/>
      <c r="BA678" s="294"/>
      <c r="BB678" s="294"/>
      <c r="BC678" s="294"/>
      <c r="BD678" s="294"/>
      <c r="BE678" s="294"/>
      <c r="BF678" s="294"/>
      <c r="BG678" s="294"/>
      <c r="BH678" s="294"/>
      <c r="BI678" s="294"/>
      <c r="BJ678" s="294"/>
      <c r="BK678" s="294"/>
      <c r="BL678" s="294"/>
      <c r="BM678" s="294"/>
      <c r="BN678" s="294"/>
      <c r="BO678" s="294"/>
    </row>
    <row r="679">
      <c r="A679" s="294"/>
      <c r="B679" s="333"/>
      <c r="D679" s="134"/>
      <c r="E679" s="294"/>
      <c r="I679" s="294"/>
      <c r="J679" s="294"/>
      <c r="N679" s="294"/>
      <c r="O679" s="294"/>
      <c r="P679" s="294"/>
      <c r="Q679" s="294"/>
      <c r="R679" s="294"/>
      <c r="S679" s="294"/>
      <c r="T679" s="294"/>
      <c r="U679" s="294"/>
      <c r="V679" s="294"/>
      <c r="W679" s="294"/>
      <c r="X679" s="294"/>
      <c r="Y679" s="294"/>
      <c r="Z679" s="294"/>
      <c r="AA679" s="294"/>
      <c r="AB679" s="294"/>
      <c r="AC679" s="294"/>
      <c r="AD679" s="294"/>
      <c r="AE679" s="294"/>
      <c r="AF679" s="294"/>
      <c r="AG679" s="294"/>
      <c r="AH679" s="294"/>
      <c r="AI679" s="294"/>
      <c r="AJ679" s="294"/>
      <c r="AK679" s="294"/>
      <c r="AL679" s="294"/>
      <c r="AM679" s="294"/>
      <c r="AN679" s="294"/>
      <c r="AO679" s="294"/>
      <c r="AP679" s="294"/>
      <c r="AQ679" s="294"/>
      <c r="AR679" s="294"/>
      <c r="AS679" s="294"/>
      <c r="AT679" s="294"/>
      <c r="AU679" s="294"/>
      <c r="AV679" s="294"/>
      <c r="AW679" s="294"/>
      <c r="AX679" s="294"/>
      <c r="AY679" s="294"/>
      <c r="AZ679" s="294"/>
      <c r="BA679" s="294"/>
      <c r="BB679" s="294"/>
      <c r="BC679" s="294"/>
      <c r="BD679" s="294"/>
      <c r="BE679" s="294"/>
      <c r="BF679" s="294"/>
      <c r="BG679" s="294"/>
      <c r="BH679" s="294"/>
      <c r="BI679" s="294"/>
      <c r="BJ679" s="294"/>
      <c r="BK679" s="294"/>
      <c r="BL679" s="294"/>
      <c r="BM679" s="294"/>
      <c r="BN679" s="294"/>
      <c r="BO679" s="294"/>
    </row>
    <row r="680">
      <c r="A680" s="294"/>
      <c r="B680" s="333"/>
      <c r="D680" s="134"/>
      <c r="E680" s="294"/>
      <c r="I680" s="294"/>
      <c r="J680" s="294"/>
      <c r="N680" s="294"/>
      <c r="O680" s="294"/>
      <c r="P680" s="294"/>
      <c r="Q680" s="294"/>
      <c r="R680" s="294"/>
      <c r="S680" s="294"/>
      <c r="T680" s="294"/>
      <c r="U680" s="294"/>
      <c r="V680" s="294"/>
      <c r="W680" s="294"/>
      <c r="X680" s="294"/>
      <c r="Y680" s="294"/>
      <c r="Z680" s="294"/>
      <c r="AA680" s="294"/>
      <c r="AB680" s="294"/>
      <c r="AC680" s="294"/>
      <c r="AD680" s="294"/>
      <c r="AE680" s="294"/>
      <c r="AF680" s="294"/>
      <c r="AG680" s="294"/>
      <c r="AH680" s="294"/>
      <c r="AI680" s="294"/>
      <c r="AJ680" s="294"/>
      <c r="AK680" s="294"/>
      <c r="AL680" s="294"/>
      <c r="AM680" s="294"/>
      <c r="AN680" s="294"/>
      <c r="AO680" s="294"/>
      <c r="AP680" s="294"/>
      <c r="AQ680" s="294"/>
      <c r="AR680" s="294"/>
      <c r="AS680" s="294"/>
      <c r="AT680" s="294"/>
      <c r="AU680" s="294"/>
      <c r="AV680" s="294"/>
      <c r="AW680" s="294"/>
      <c r="AX680" s="294"/>
      <c r="AY680" s="294"/>
      <c r="AZ680" s="294"/>
      <c r="BA680" s="294"/>
      <c r="BB680" s="294"/>
      <c r="BC680" s="294"/>
      <c r="BD680" s="294"/>
      <c r="BE680" s="294"/>
      <c r="BF680" s="294"/>
      <c r="BG680" s="294"/>
      <c r="BH680" s="294"/>
      <c r="BI680" s="294"/>
      <c r="BJ680" s="294"/>
      <c r="BK680" s="294"/>
      <c r="BL680" s="294"/>
      <c r="BM680" s="294"/>
      <c r="BN680" s="294"/>
      <c r="BO680" s="294"/>
    </row>
    <row r="681">
      <c r="A681" s="294"/>
      <c r="B681" s="333"/>
      <c r="D681" s="134"/>
      <c r="E681" s="294"/>
      <c r="I681" s="294"/>
      <c r="J681" s="294"/>
      <c r="N681" s="294"/>
      <c r="O681" s="294"/>
      <c r="P681" s="294"/>
      <c r="Q681" s="294"/>
      <c r="R681" s="294"/>
      <c r="S681" s="294"/>
      <c r="T681" s="294"/>
      <c r="U681" s="294"/>
      <c r="V681" s="294"/>
      <c r="W681" s="294"/>
      <c r="X681" s="294"/>
      <c r="Y681" s="294"/>
      <c r="Z681" s="294"/>
      <c r="AA681" s="294"/>
      <c r="AB681" s="294"/>
      <c r="AC681" s="294"/>
      <c r="AD681" s="294"/>
      <c r="AE681" s="294"/>
      <c r="AF681" s="294"/>
      <c r="AG681" s="294"/>
      <c r="AH681" s="294"/>
      <c r="AI681" s="294"/>
      <c r="AJ681" s="294"/>
      <c r="AK681" s="294"/>
      <c r="AL681" s="294"/>
      <c r="AM681" s="294"/>
      <c r="AN681" s="294"/>
      <c r="AO681" s="294"/>
      <c r="AP681" s="294"/>
      <c r="AQ681" s="294"/>
      <c r="AR681" s="294"/>
      <c r="AS681" s="294"/>
      <c r="AT681" s="294"/>
      <c r="AU681" s="294"/>
      <c r="AV681" s="294"/>
      <c r="AW681" s="294"/>
      <c r="AX681" s="294"/>
      <c r="AY681" s="294"/>
      <c r="AZ681" s="294"/>
      <c r="BA681" s="294"/>
      <c r="BB681" s="294"/>
      <c r="BC681" s="294"/>
      <c r="BD681" s="294"/>
      <c r="BE681" s="294"/>
      <c r="BF681" s="294"/>
      <c r="BG681" s="294"/>
      <c r="BH681" s="294"/>
      <c r="BI681" s="294"/>
      <c r="BJ681" s="294"/>
      <c r="BK681" s="294"/>
      <c r="BL681" s="294"/>
      <c r="BM681" s="294"/>
      <c r="BN681" s="294"/>
      <c r="BO681" s="294"/>
    </row>
    <row r="682">
      <c r="A682" s="294"/>
      <c r="B682" s="333"/>
      <c r="D682" s="134"/>
      <c r="E682" s="294"/>
      <c r="I682" s="294"/>
      <c r="J682" s="294"/>
      <c r="N682" s="294"/>
      <c r="O682" s="294"/>
      <c r="P682" s="294"/>
      <c r="Q682" s="294"/>
      <c r="R682" s="294"/>
      <c r="S682" s="294"/>
      <c r="T682" s="294"/>
      <c r="U682" s="294"/>
      <c r="V682" s="294"/>
      <c r="W682" s="294"/>
      <c r="X682" s="294"/>
      <c r="Y682" s="294"/>
      <c r="Z682" s="294"/>
      <c r="AA682" s="294"/>
      <c r="AB682" s="294"/>
      <c r="AC682" s="294"/>
      <c r="AD682" s="294"/>
      <c r="AE682" s="294"/>
      <c r="AF682" s="294"/>
      <c r="AG682" s="294"/>
      <c r="AH682" s="294"/>
      <c r="AI682" s="294"/>
      <c r="AJ682" s="294"/>
      <c r="AK682" s="294"/>
      <c r="AL682" s="294"/>
      <c r="AM682" s="294"/>
      <c r="AN682" s="294"/>
      <c r="AO682" s="294"/>
      <c r="AP682" s="294"/>
      <c r="AQ682" s="294"/>
      <c r="AR682" s="294"/>
      <c r="AS682" s="294"/>
      <c r="AT682" s="294"/>
      <c r="AU682" s="294"/>
      <c r="AV682" s="294"/>
      <c r="AW682" s="294"/>
      <c r="AX682" s="294"/>
      <c r="AY682" s="294"/>
      <c r="AZ682" s="294"/>
      <c r="BA682" s="294"/>
      <c r="BB682" s="294"/>
      <c r="BC682" s="294"/>
      <c r="BD682" s="294"/>
      <c r="BE682" s="294"/>
      <c r="BF682" s="294"/>
      <c r="BG682" s="294"/>
      <c r="BH682" s="294"/>
      <c r="BI682" s="294"/>
      <c r="BJ682" s="294"/>
      <c r="BK682" s="294"/>
      <c r="BL682" s="294"/>
      <c r="BM682" s="294"/>
      <c r="BN682" s="294"/>
      <c r="BO682" s="294"/>
    </row>
    <row r="683">
      <c r="A683" s="294"/>
      <c r="B683" s="333"/>
      <c r="D683" s="134"/>
      <c r="E683" s="294"/>
      <c r="I683" s="294"/>
      <c r="J683" s="294"/>
      <c r="N683" s="294"/>
      <c r="O683" s="294"/>
      <c r="P683" s="294"/>
      <c r="Q683" s="294"/>
      <c r="R683" s="294"/>
      <c r="S683" s="294"/>
      <c r="T683" s="294"/>
      <c r="U683" s="294"/>
      <c r="V683" s="294"/>
      <c r="W683" s="294"/>
      <c r="X683" s="294"/>
      <c r="Y683" s="294"/>
      <c r="Z683" s="294"/>
      <c r="AA683" s="294"/>
      <c r="AB683" s="294"/>
      <c r="AC683" s="294"/>
      <c r="AD683" s="294"/>
      <c r="AE683" s="294"/>
      <c r="AF683" s="294"/>
      <c r="AG683" s="294"/>
      <c r="AH683" s="294"/>
      <c r="AI683" s="294"/>
      <c r="AJ683" s="294"/>
      <c r="AK683" s="294"/>
      <c r="AL683" s="294"/>
      <c r="AM683" s="294"/>
      <c r="AN683" s="294"/>
      <c r="AO683" s="294"/>
      <c r="AP683" s="294"/>
      <c r="AQ683" s="294"/>
      <c r="AR683" s="294"/>
      <c r="AS683" s="294"/>
      <c r="AT683" s="294"/>
      <c r="AU683" s="294"/>
      <c r="AV683" s="294"/>
      <c r="AW683" s="294"/>
      <c r="AX683" s="294"/>
      <c r="AY683" s="294"/>
      <c r="AZ683" s="294"/>
      <c r="BA683" s="294"/>
      <c r="BB683" s="294"/>
      <c r="BC683" s="294"/>
      <c r="BD683" s="294"/>
      <c r="BE683" s="294"/>
      <c r="BF683" s="294"/>
      <c r="BG683" s="294"/>
      <c r="BH683" s="294"/>
      <c r="BI683" s="294"/>
      <c r="BJ683" s="294"/>
      <c r="BK683" s="294"/>
      <c r="BL683" s="294"/>
      <c r="BM683" s="294"/>
      <c r="BN683" s="294"/>
      <c r="BO683" s="294"/>
    </row>
    <row r="684">
      <c r="A684" s="294"/>
      <c r="B684" s="333"/>
      <c r="D684" s="134"/>
      <c r="E684" s="294"/>
      <c r="I684" s="294"/>
      <c r="J684" s="294"/>
      <c r="N684" s="294"/>
      <c r="O684" s="294"/>
      <c r="P684" s="294"/>
      <c r="Q684" s="294"/>
      <c r="R684" s="294"/>
      <c r="S684" s="294"/>
      <c r="T684" s="294"/>
      <c r="U684" s="294"/>
      <c r="V684" s="294"/>
      <c r="W684" s="294"/>
      <c r="X684" s="294"/>
      <c r="Y684" s="294"/>
      <c r="Z684" s="294"/>
      <c r="AA684" s="294"/>
      <c r="AB684" s="294"/>
      <c r="AC684" s="294"/>
      <c r="AD684" s="294"/>
      <c r="AE684" s="294"/>
      <c r="AF684" s="294"/>
      <c r="AG684" s="294"/>
      <c r="AH684" s="294"/>
      <c r="AI684" s="294"/>
      <c r="AJ684" s="294"/>
      <c r="AK684" s="294"/>
      <c r="AL684" s="294"/>
      <c r="AM684" s="294"/>
      <c r="AN684" s="294"/>
      <c r="AO684" s="294"/>
      <c r="AP684" s="294"/>
      <c r="AQ684" s="294"/>
      <c r="AR684" s="294"/>
      <c r="AS684" s="294"/>
      <c r="AT684" s="294"/>
      <c r="AU684" s="294"/>
      <c r="AV684" s="294"/>
      <c r="AW684" s="294"/>
      <c r="AX684" s="294"/>
      <c r="AY684" s="294"/>
      <c r="AZ684" s="294"/>
      <c r="BA684" s="294"/>
      <c r="BB684" s="294"/>
      <c r="BC684" s="294"/>
      <c r="BD684" s="294"/>
      <c r="BE684" s="294"/>
      <c r="BF684" s="294"/>
      <c r="BG684" s="294"/>
      <c r="BH684" s="294"/>
      <c r="BI684" s="294"/>
      <c r="BJ684" s="294"/>
      <c r="BK684" s="294"/>
      <c r="BL684" s="294"/>
      <c r="BM684" s="294"/>
      <c r="BN684" s="294"/>
      <c r="BO684" s="294"/>
    </row>
    <row r="685">
      <c r="A685" s="294"/>
      <c r="B685" s="333"/>
      <c r="D685" s="134"/>
      <c r="E685" s="294"/>
      <c r="I685" s="294"/>
      <c r="J685" s="294"/>
      <c r="N685" s="294"/>
      <c r="O685" s="294"/>
      <c r="P685" s="294"/>
      <c r="Q685" s="294"/>
      <c r="R685" s="294"/>
      <c r="S685" s="294"/>
      <c r="T685" s="294"/>
      <c r="U685" s="294"/>
      <c r="V685" s="294"/>
      <c r="W685" s="294"/>
      <c r="X685" s="294"/>
      <c r="Y685" s="294"/>
      <c r="Z685" s="294"/>
      <c r="AA685" s="294"/>
      <c r="AB685" s="294"/>
      <c r="AC685" s="294"/>
      <c r="AD685" s="294"/>
      <c r="AE685" s="294"/>
      <c r="AF685" s="294"/>
      <c r="AG685" s="294"/>
      <c r="AH685" s="294"/>
      <c r="AI685" s="294"/>
      <c r="AJ685" s="294"/>
      <c r="AK685" s="294"/>
      <c r="AL685" s="294"/>
      <c r="AM685" s="294"/>
      <c r="AN685" s="294"/>
      <c r="AO685" s="294"/>
      <c r="AP685" s="294"/>
      <c r="AQ685" s="294"/>
      <c r="AR685" s="294"/>
      <c r="AS685" s="294"/>
      <c r="AT685" s="294"/>
      <c r="AU685" s="294"/>
      <c r="AV685" s="294"/>
      <c r="AW685" s="294"/>
      <c r="AX685" s="294"/>
      <c r="AY685" s="294"/>
      <c r="AZ685" s="294"/>
      <c r="BA685" s="294"/>
      <c r="BB685" s="294"/>
      <c r="BC685" s="294"/>
      <c r="BD685" s="294"/>
      <c r="BE685" s="294"/>
      <c r="BF685" s="294"/>
      <c r="BG685" s="294"/>
      <c r="BH685" s="294"/>
      <c r="BI685" s="294"/>
      <c r="BJ685" s="294"/>
      <c r="BK685" s="294"/>
      <c r="BL685" s="294"/>
      <c r="BM685" s="294"/>
      <c r="BN685" s="294"/>
      <c r="BO685" s="294"/>
    </row>
    <row r="686">
      <c r="A686" s="294"/>
      <c r="B686" s="333"/>
      <c r="D686" s="134"/>
      <c r="E686" s="294"/>
      <c r="I686" s="294"/>
      <c r="J686" s="294"/>
      <c r="N686" s="294"/>
      <c r="O686" s="294"/>
      <c r="P686" s="294"/>
      <c r="Q686" s="294"/>
      <c r="R686" s="294"/>
      <c r="S686" s="294"/>
      <c r="T686" s="294"/>
      <c r="U686" s="294"/>
      <c r="V686" s="294"/>
      <c r="W686" s="294"/>
      <c r="X686" s="294"/>
      <c r="Y686" s="294"/>
      <c r="Z686" s="294"/>
      <c r="AA686" s="294"/>
      <c r="AB686" s="294"/>
      <c r="AC686" s="294"/>
      <c r="AD686" s="294"/>
      <c r="AE686" s="294"/>
      <c r="AF686" s="294"/>
      <c r="AG686" s="294"/>
      <c r="AH686" s="294"/>
      <c r="AI686" s="294"/>
      <c r="AJ686" s="294"/>
      <c r="AK686" s="294"/>
      <c r="AL686" s="294"/>
      <c r="AM686" s="294"/>
      <c r="AN686" s="294"/>
      <c r="AO686" s="294"/>
      <c r="AP686" s="294"/>
      <c r="AQ686" s="294"/>
      <c r="AR686" s="294"/>
      <c r="AS686" s="294"/>
      <c r="AT686" s="294"/>
      <c r="AU686" s="294"/>
      <c r="AV686" s="294"/>
      <c r="AW686" s="294"/>
      <c r="AX686" s="294"/>
      <c r="AY686" s="294"/>
      <c r="AZ686" s="294"/>
      <c r="BA686" s="294"/>
      <c r="BB686" s="294"/>
      <c r="BC686" s="294"/>
      <c r="BD686" s="294"/>
      <c r="BE686" s="294"/>
      <c r="BF686" s="294"/>
      <c r="BG686" s="294"/>
      <c r="BH686" s="294"/>
      <c r="BI686" s="294"/>
      <c r="BJ686" s="294"/>
      <c r="BK686" s="294"/>
      <c r="BL686" s="294"/>
      <c r="BM686" s="294"/>
      <c r="BN686" s="294"/>
      <c r="BO686" s="294"/>
    </row>
    <row r="687">
      <c r="A687" s="294"/>
      <c r="B687" s="333"/>
      <c r="D687" s="134"/>
      <c r="E687" s="294"/>
      <c r="I687" s="294"/>
      <c r="J687" s="294"/>
      <c r="N687" s="294"/>
      <c r="O687" s="294"/>
      <c r="P687" s="294"/>
      <c r="Q687" s="294"/>
      <c r="R687" s="294"/>
      <c r="S687" s="294"/>
      <c r="T687" s="294"/>
      <c r="U687" s="294"/>
      <c r="V687" s="294"/>
      <c r="W687" s="294"/>
      <c r="X687" s="294"/>
      <c r="Y687" s="294"/>
      <c r="Z687" s="294"/>
      <c r="AA687" s="294"/>
      <c r="AB687" s="294"/>
      <c r="AC687" s="294"/>
      <c r="AD687" s="294"/>
      <c r="AE687" s="294"/>
      <c r="AF687" s="294"/>
      <c r="AG687" s="294"/>
      <c r="AH687" s="294"/>
      <c r="AI687" s="294"/>
      <c r="AJ687" s="294"/>
      <c r="AK687" s="294"/>
      <c r="AL687" s="294"/>
      <c r="AM687" s="294"/>
      <c r="AN687" s="294"/>
      <c r="AO687" s="294"/>
      <c r="AP687" s="294"/>
      <c r="AQ687" s="294"/>
      <c r="AR687" s="294"/>
      <c r="AS687" s="294"/>
      <c r="AT687" s="294"/>
      <c r="AU687" s="294"/>
      <c r="AV687" s="294"/>
      <c r="AW687" s="294"/>
      <c r="AX687" s="294"/>
      <c r="AY687" s="294"/>
      <c r="AZ687" s="294"/>
      <c r="BA687" s="294"/>
      <c r="BB687" s="294"/>
      <c r="BC687" s="294"/>
      <c r="BD687" s="294"/>
      <c r="BE687" s="294"/>
      <c r="BF687" s="294"/>
      <c r="BG687" s="294"/>
      <c r="BH687" s="294"/>
      <c r="BI687" s="294"/>
      <c r="BJ687" s="294"/>
      <c r="BK687" s="294"/>
      <c r="BL687" s="294"/>
      <c r="BM687" s="294"/>
      <c r="BN687" s="294"/>
      <c r="BO687" s="294"/>
    </row>
    <row r="688">
      <c r="A688" s="294"/>
      <c r="B688" s="333"/>
      <c r="D688" s="134"/>
      <c r="E688" s="294"/>
      <c r="I688" s="294"/>
      <c r="J688" s="294"/>
      <c r="N688" s="294"/>
      <c r="O688" s="294"/>
      <c r="P688" s="294"/>
      <c r="Q688" s="294"/>
      <c r="R688" s="294"/>
      <c r="S688" s="294"/>
      <c r="T688" s="294"/>
      <c r="U688" s="294"/>
      <c r="V688" s="294"/>
      <c r="W688" s="294"/>
      <c r="X688" s="294"/>
      <c r="Y688" s="294"/>
      <c r="Z688" s="294"/>
      <c r="AA688" s="294"/>
      <c r="AB688" s="294"/>
      <c r="AC688" s="294"/>
      <c r="AD688" s="294"/>
      <c r="AE688" s="294"/>
      <c r="AF688" s="294"/>
      <c r="AG688" s="294"/>
      <c r="AH688" s="294"/>
      <c r="AI688" s="294"/>
      <c r="AJ688" s="294"/>
      <c r="AK688" s="294"/>
      <c r="AL688" s="294"/>
      <c r="AM688" s="294"/>
      <c r="AN688" s="294"/>
      <c r="AO688" s="294"/>
      <c r="AP688" s="294"/>
      <c r="AQ688" s="294"/>
      <c r="AR688" s="294"/>
      <c r="AS688" s="294"/>
      <c r="AT688" s="294"/>
      <c r="AU688" s="294"/>
      <c r="AV688" s="294"/>
      <c r="AW688" s="294"/>
      <c r="AX688" s="294"/>
      <c r="AY688" s="294"/>
      <c r="AZ688" s="294"/>
      <c r="BA688" s="294"/>
      <c r="BB688" s="294"/>
      <c r="BC688" s="294"/>
      <c r="BD688" s="294"/>
      <c r="BE688" s="294"/>
      <c r="BF688" s="294"/>
      <c r="BG688" s="294"/>
      <c r="BH688" s="294"/>
      <c r="BI688" s="294"/>
      <c r="BJ688" s="294"/>
      <c r="BK688" s="294"/>
      <c r="BL688" s="294"/>
      <c r="BM688" s="294"/>
      <c r="BN688" s="294"/>
      <c r="BO688" s="294"/>
    </row>
    <row r="689">
      <c r="A689" s="294"/>
      <c r="B689" s="333"/>
      <c r="D689" s="134"/>
      <c r="E689" s="294"/>
      <c r="I689" s="294"/>
      <c r="J689" s="294"/>
      <c r="N689" s="294"/>
      <c r="O689" s="294"/>
      <c r="P689" s="294"/>
      <c r="Q689" s="294"/>
      <c r="R689" s="294"/>
      <c r="S689" s="294"/>
      <c r="T689" s="294"/>
      <c r="U689" s="294"/>
      <c r="V689" s="294"/>
      <c r="W689" s="294"/>
      <c r="X689" s="294"/>
      <c r="Y689" s="294"/>
      <c r="Z689" s="294"/>
      <c r="AA689" s="294"/>
      <c r="AB689" s="294"/>
      <c r="AC689" s="294"/>
      <c r="AD689" s="294"/>
      <c r="AE689" s="294"/>
      <c r="AF689" s="294"/>
      <c r="AG689" s="294"/>
      <c r="AH689" s="294"/>
      <c r="AI689" s="294"/>
      <c r="AJ689" s="294"/>
      <c r="AK689" s="294"/>
      <c r="AL689" s="294"/>
      <c r="AM689" s="294"/>
      <c r="AN689" s="294"/>
      <c r="AO689" s="294"/>
      <c r="AP689" s="294"/>
      <c r="AQ689" s="294"/>
      <c r="AR689" s="294"/>
      <c r="AS689" s="294"/>
      <c r="AT689" s="294"/>
      <c r="AU689" s="294"/>
      <c r="AV689" s="294"/>
      <c r="AW689" s="294"/>
      <c r="AX689" s="294"/>
      <c r="AY689" s="294"/>
      <c r="AZ689" s="294"/>
      <c r="BA689" s="294"/>
      <c r="BB689" s="294"/>
      <c r="BC689" s="294"/>
      <c r="BD689" s="294"/>
      <c r="BE689" s="294"/>
      <c r="BF689" s="294"/>
      <c r="BG689" s="294"/>
      <c r="BH689" s="294"/>
      <c r="BI689" s="294"/>
      <c r="BJ689" s="294"/>
      <c r="BK689" s="294"/>
      <c r="BL689" s="294"/>
      <c r="BM689" s="294"/>
      <c r="BN689" s="294"/>
      <c r="BO689" s="294"/>
    </row>
    <row r="690">
      <c r="A690" s="294"/>
      <c r="B690" s="333"/>
      <c r="D690" s="134"/>
      <c r="E690" s="294"/>
      <c r="I690" s="294"/>
      <c r="J690" s="294"/>
      <c r="N690" s="294"/>
      <c r="O690" s="294"/>
      <c r="P690" s="294"/>
      <c r="Q690" s="294"/>
      <c r="R690" s="294"/>
      <c r="S690" s="294"/>
      <c r="T690" s="294"/>
      <c r="U690" s="294"/>
      <c r="V690" s="294"/>
      <c r="W690" s="294"/>
      <c r="X690" s="294"/>
      <c r="Y690" s="294"/>
      <c r="Z690" s="294"/>
      <c r="AA690" s="294"/>
      <c r="AB690" s="294"/>
      <c r="AC690" s="294"/>
      <c r="AD690" s="294"/>
      <c r="AE690" s="294"/>
      <c r="AF690" s="294"/>
      <c r="AG690" s="294"/>
      <c r="AH690" s="294"/>
      <c r="AI690" s="294"/>
      <c r="AJ690" s="294"/>
      <c r="AK690" s="294"/>
      <c r="AL690" s="294"/>
      <c r="AM690" s="294"/>
      <c r="AN690" s="294"/>
      <c r="AO690" s="294"/>
      <c r="AP690" s="294"/>
      <c r="AQ690" s="294"/>
      <c r="AR690" s="294"/>
      <c r="AS690" s="294"/>
      <c r="AT690" s="294"/>
      <c r="AU690" s="294"/>
      <c r="AV690" s="294"/>
      <c r="AW690" s="294"/>
      <c r="AX690" s="294"/>
      <c r="AY690" s="294"/>
      <c r="AZ690" s="294"/>
      <c r="BA690" s="294"/>
      <c r="BB690" s="294"/>
      <c r="BC690" s="294"/>
      <c r="BD690" s="294"/>
      <c r="BE690" s="294"/>
      <c r="BF690" s="294"/>
      <c r="BG690" s="294"/>
      <c r="BH690" s="294"/>
      <c r="BI690" s="294"/>
      <c r="BJ690" s="294"/>
      <c r="BK690" s="294"/>
      <c r="BL690" s="294"/>
      <c r="BM690" s="294"/>
      <c r="BN690" s="294"/>
      <c r="BO690" s="294"/>
    </row>
    <row r="691">
      <c r="A691" s="294"/>
      <c r="B691" s="333"/>
      <c r="D691" s="134"/>
      <c r="E691" s="294"/>
      <c r="I691" s="294"/>
      <c r="J691" s="294"/>
      <c r="N691" s="294"/>
      <c r="O691" s="294"/>
      <c r="P691" s="294"/>
      <c r="Q691" s="294"/>
      <c r="R691" s="294"/>
      <c r="S691" s="294"/>
      <c r="T691" s="294"/>
      <c r="U691" s="294"/>
      <c r="V691" s="294"/>
      <c r="W691" s="294"/>
      <c r="X691" s="294"/>
      <c r="Y691" s="294"/>
      <c r="Z691" s="294"/>
      <c r="AA691" s="294"/>
      <c r="AB691" s="294"/>
      <c r="AC691" s="294"/>
      <c r="AD691" s="294"/>
      <c r="AE691" s="294"/>
      <c r="AF691" s="294"/>
      <c r="AG691" s="294"/>
      <c r="AH691" s="294"/>
      <c r="AI691" s="294"/>
      <c r="AJ691" s="294"/>
      <c r="AK691" s="294"/>
      <c r="AL691" s="294"/>
      <c r="AM691" s="294"/>
      <c r="AN691" s="294"/>
      <c r="AO691" s="294"/>
      <c r="AP691" s="294"/>
      <c r="AQ691" s="294"/>
      <c r="AR691" s="294"/>
      <c r="AS691" s="294"/>
      <c r="AT691" s="294"/>
      <c r="AU691" s="294"/>
      <c r="AV691" s="294"/>
      <c r="AW691" s="294"/>
      <c r="AX691" s="294"/>
      <c r="AY691" s="294"/>
      <c r="AZ691" s="294"/>
      <c r="BA691" s="294"/>
      <c r="BB691" s="294"/>
      <c r="BC691" s="294"/>
      <c r="BD691" s="294"/>
      <c r="BE691" s="294"/>
      <c r="BF691" s="294"/>
      <c r="BG691" s="294"/>
      <c r="BH691" s="294"/>
      <c r="BI691" s="294"/>
      <c r="BJ691" s="294"/>
      <c r="BK691" s="294"/>
      <c r="BL691" s="294"/>
      <c r="BM691" s="294"/>
      <c r="BN691" s="294"/>
      <c r="BO691" s="294"/>
    </row>
    <row r="692">
      <c r="A692" s="294"/>
      <c r="B692" s="333"/>
      <c r="D692" s="134"/>
      <c r="E692" s="294"/>
      <c r="I692" s="294"/>
      <c r="J692" s="294"/>
      <c r="N692" s="294"/>
      <c r="O692" s="294"/>
      <c r="P692" s="294"/>
      <c r="Q692" s="294"/>
      <c r="R692" s="294"/>
      <c r="S692" s="294"/>
      <c r="T692" s="294"/>
      <c r="U692" s="294"/>
      <c r="V692" s="294"/>
      <c r="W692" s="294"/>
      <c r="X692" s="294"/>
      <c r="Y692" s="294"/>
      <c r="Z692" s="294"/>
      <c r="AA692" s="294"/>
      <c r="AB692" s="294"/>
      <c r="AC692" s="294"/>
      <c r="AD692" s="294"/>
      <c r="AE692" s="294"/>
      <c r="AF692" s="294"/>
      <c r="AG692" s="294"/>
      <c r="AH692" s="294"/>
      <c r="AI692" s="294"/>
      <c r="AJ692" s="294"/>
      <c r="AK692" s="294"/>
      <c r="AL692" s="294"/>
      <c r="AM692" s="294"/>
      <c r="AN692" s="294"/>
      <c r="AO692" s="294"/>
      <c r="AP692" s="294"/>
      <c r="AQ692" s="294"/>
      <c r="AR692" s="294"/>
      <c r="AS692" s="294"/>
      <c r="AT692" s="294"/>
      <c r="AU692" s="294"/>
      <c r="AV692" s="294"/>
      <c r="AW692" s="294"/>
      <c r="AX692" s="294"/>
      <c r="AY692" s="294"/>
      <c r="AZ692" s="294"/>
      <c r="BA692" s="294"/>
      <c r="BB692" s="294"/>
      <c r="BC692" s="294"/>
      <c r="BD692" s="294"/>
      <c r="BE692" s="294"/>
      <c r="BF692" s="294"/>
      <c r="BG692" s="294"/>
      <c r="BH692" s="294"/>
      <c r="BI692" s="294"/>
      <c r="BJ692" s="294"/>
      <c r="BK692" s="294"/>
      <c r="BL692" s="294"/>
      <c r="BM692" s="294"/>
      <c r="BN692" s="294"/>
      <c r="BO692" s="294"/>
    </row>
    <row r="693">
      <c r="A693" s="294"/>
      <c r="B693" s="333"/>
      <c r="D693" s="134"/>
      <c r="E693" s="294"/>
      <c r="I693" s="294"/>
      <c r="J693" s="294"/>
      <c r="N693" s="294"/>
      <c r="O693" s="294"/>
      <c r="P693" s="294"/>
      <c r="Q693" s="294"/>
      <c r="R693" s="294"/>
      <c r="S693" s="294"/>
      <c r="T693" s="294"/>
      <c r="U693" s="294"/>
      <c r="V693" s="294"/>
      <c r="W693" s="294"/>
      <c r="X693" s="294"/>
      <c r="Y693" s="294"/>
      <c r="Z693" s="294"/>
      <c r="AA693" s="294"/>
      <c r="AB693" s="294"/>
      <c r="AC693" s="294"/>
      <c r="AD693" s="294"/>
      <c r="AE693" s="294"/>
      <c r="AF693" s="294"/>
      <c r="AG693" s="294"/>
      <c r="AH693" s="294"/>
      <c r="AI693" s="294"/>
      <c r="AJ693" s="294"/>
      <c r="AK693" s="294"/>
      <c r="AL693" s="294"/>
      <c r="AM693" s="294"/>
      <c r="AN693" s="294"/>
      <c r="AO693" s="294"/>
      <c r="AP693" s="294"/>
      <c r="AQ693" s="294"/>
      <c r="AR693" s="294"/>
      <c r="AS693" s="294"/>
      <c r="AT693" s="294"/>
      <c r="AU693" s="294"/>
      <c r="AV693" s="294"/>
      <c r="AW693" s="294"/>
      <c r="AX693" s="294"/>
      <c r="AY693" s="294"/>
      <c r="AZ693" s="294"/>
      <c r="BA693" s="294"/>
      <c r="BB693" s="294"/>
      <c r="BC693" s="294"/>
      <c r="BD693" s="294"/>
      <c r="BE693" s="294"/>
      <c r="BF693" s="294"/>
      <c r="BG693" s="294"/>
      <c r="BH693" s="294"/>
      <c r="BI693" s="294"/>
      <c r="BJ693" s="294"/>
      <c r="BK693" s="294"/>
      <c r="BL693" s="294"/>
      <c r="BM693" s="294"/>
      <c r="BN693" s="294"/>
      <c r="BO693" s="294"/>
    </row>
    <row r="694">
      <c r="A694" s="294"/>
      <c r="B694" s="333"/>
      <c r="D694" s="134"/>
      <c r="E694" s="294"/>
      <c r="I694" s="294"/>
      <c r="J694" s="294"/>
      <c r="N694" s="294"/>
      <c r="O694" s="294"/>
      <c r="P694" s="294"/>
      <c r="Q694" s="294"/>
      <c r="R694" s="294"/>
      <c r="S694" s="294"/>
      <c r="T694" s="294"/>
      <c r="U694" s="294"/>
      <c r="V694" s="294"/>
      <c r="W694" s="294"/>
      <c r="X694" s="294"/>
      <c r="Y694" s="294"/>
      <c r="Z694" s="294"/>
      <c r="AA694" s="294"/>
      <c r="AB694" s="294"/>
      <c r="AC694" s="294"/>
      <c r="AD694" s="294"/>
      <c r="AE694" s="294"/>
      <c r="AF694" s="294"/>
      <c r="AG694" s="294"/>
      <c r="AH694" s="294"/>
      <c r="AI694" s="294"/>
      <c r="AJ694" s="294"/>
      <c r="AK694" s="294"/>
      <c r="AL694" s="294"/>
      <c r="AM694" s="294"/>
      <c r="AN694" s="294"/>
      <c r="AO694" s="294"/>
      <c r="AP694" s="294"/>
      <c r="AQ694" s="294"/>
      <c r="AR694" s="294"/>
      <c r="AS694" s="294"/>
      <c r="AT694" s="294"/>
      <c r="AU694" s="294"/>
      <c r="AV694" s="294"/>
      <c r="AW694" s="294"/>
      <c r="AX694" s="294"/>
      <c r="AY694" s="294"/>
      <c r="AZ694" s="294"/>
      <c r="BA694" s="294"/>
      <c r="BB694" s="294"/>
      <c r="BC694" s="294"/>
      <c r="BD694" s="294"/>
      <c r="BE694" s="294"/>
      <c r="BF694" s="294"/>
      <c r="BG694" s="294"/>
      <c r="BH694" s="294"/>
      <c r="BI694" s="294"/>
      <c r="BJ694" s="294"/>
      <c r="BK694" s="294"/>
      <c r="BL694" s="294"/>
      <c r="BM694" s="294"/>
      <c r="BN694" s="294"/>
      <c r="BO694" s="294"/>
    </row>
    <row r="695">
      <c r="A695" s="294"/>
      <c r="B695" s="333"/>
      <c r="D695" s="134"/>
      <c r="E695" s="294"/>
      <c r="I695" s="294"/>
      <c r="J695" s="294"/>
      <c r="N695" s="294"/>
      <c r="O695" s="294"/>
      <c r="P695" s="294"/>
      <c r="Q695" s="294"/>
      <c r="R695" s="294"/>
      <c r="S695" s="294"/>
      <c r="T695" s="294"/>
      <c r="U695" s="294"/>
      <c r="V695" s="294"/>
      <c r="W695" s="294"/>
      <c r="X695" s="294"/>
      <c r="Y695" s="294"/>
      <c r="Z695" s="294"/>
      <c r="AA695" s="294"/>
      <c r="AB695" s="294"/>
      <c r="AC695" s="294"/>
      <c r="AD695" s="294"/>
      <c r="AE695" s="294"/>
      <c r="AF695" s="294"/>
      <c r="AG695" s="294"/>
      <c r="AH695" s="294"/>
      <c r="AI695" s="294"/>
      <c r="AJ695" s="294"/>
      <c r="AK695" s="294"/>
      <c r="AL695" s="294"/>
      <c r="AM695" s="294"/>
      <c r="AN695" s="294"/>
      <c r="AO695" s="294"/>
      <c r="AP695" s="294"/>
      <c r="AQ695" s="294"/>
      <c r="AR695" s="294"/>
      <c r="AS695" s="294"/>
      <c r="AT695" s="294"/>
      <c r="AU695" s="294"/>
      <c r="AV695" s="294"/>
      <c r="AW695" s="294"/>
      <c r="AX695" s="294"/>
      <c r="AY695" s="294"/>
      <c r="AZ695" s="294"/>
      <c r="BA695" s="294"/>
      <c r="BB695" s="294"/>
      <c r="BC695" s="294"/>
      <c r="BD695" s="294"/>
      <c r="BE695" s="294"/>
      <c r="BF695" s="294"/>
      <c r="BG695" s="294"/>
      <c r="BH695" s="294"/>
      <c r="BI695" s="294"/>
      <c r="BJ695" s="294"/>
      <c r="BK695" s="294"/>
      <c r="BL695" s="294"/>
      <c r="BM695" s="294"/>
      <c r="BN695" s="294"/>
      <c r="BO695" s="294"/>
    </row>
    <row r="696">
      <c r="A696" s="294"/>
      <c r="B696" s="333"/>
      <c r="D696" s="134"/>
      <c r="E696" s="294"/>
      <c r="I696" s="294"/>
      <c r="J696" s="294"/>
      <c r="N696" s="294"/>
      <c r="O696" s="294"/>
      <c r="P696" s="294"/>
      <c r="Q696" s="294"/>
      <c r="R696" s="294"/>
      <c r="S696" s="294"/>
      <c r="T696" s="294"/>
      <c r="U696" s="294"/>
      <c r="V696" s="294"/>
      <c r="W696" s="294"/>
      <c r="X696" s="294"/>
      <c r="Y696" s="294"/>
      <c r="Z696" s="294"/>
      <c r="AA696" s="294"/>
      <c r="AB696" s="294"/>
      <c r="AC696" s="294"/>
      <c r="AD696" s="294"/>
      <c r="AE696" s="294"/>
      <c r="AF696" s="294"/>
      <c r="AG696" s="294"/>
      <c r="AH696" s="294"/>
      <c r="AI696" s="294"/>
      <c r="AJ696" s="294"/>
      <c r="AK696" s="294"/>
      <c r="AL696" s="294"/>
      <c r="AM696" s="294"/>
      <c r="AN696" s="294"/>
      <c r="AO696" s="294"/>
      <c r="AP696" s="294"/>
      <c r="AQ696" s="294"/>
      <c r="AR696" s="294"/>
      <c r="AS696" s="294"/>
      <c r="AT696" s="294"/>
      <c r="AU696" s="294"/>
      <c r="AV696" s="294"/>
      <c r="AW696" s="294"/>
      <c r="AX696" s="294"/>
      <c r="AY696" s="294"/>
      <c r="AZ696" s="294"/>
      <c r="BA696" s="294"/>
      <c r="BB696" s="294"/>
      <c r="BC696" s="294"/>
      <c r="BD696" s="294"/>
      <c r="BE696" s="294"/>
      <c r="BF696" s="294"/>
      <c r="BG696" s="294"/>
      <c r="BH696" s="294"/>
      <c r="BI696" s="294"/>
      <c r="BJ696" s="294"/>
      <c r="BK696" s="294"/>
      <c r="BL696" s="294"/>
      <c r="BM696" s="294"/>
      <c r="BN696" s="294"/>
      <c r="BO696" s="294"/>
    </row>
    <row r="697">
      <c r="A697" s="294"/>
      <c r="B697" s="333"/>
      <c r="D697" s="134"/>
      <c r="E697" s="294"/>
      <c r="I697" s="294"/>
      <c r="J697" s="294"/>
      <c r="N697" s="294"/>
      <c r="O697" s="294"/>
      <c r="P697" s="294"/>
      <c r="Q697" s="294"/>
      <c r="R697" s="294"/>
      <c r="S697" s="294"/>
      <c r="T697" s="294"/>
      <c r="U697" s="294"/>
      <c r="V697" s="294"/>
      <c r="W697" s="294"/>
      <c r="X697" s="294"/>
      <c r="Y697" s="294"/>
      <c r="Z697" s="294"/>
      <c r="AA697" s="294"/>
      <c r="AB697" s="294"/>
      <c r="AC697" s="294"/>
      <c r="AD697" s="294"/>
      <c r="AE697" s="294"/>
      <c r="AF697" s="294"/>
      <c r="AG697" s="294"/>
      <c r="AH697" s="294"/>
      <c r="AI697" s="294"/>
      <c r="AJ697" s="294"/>
      <c r="AK697" s="294"/>
      <c r="AL697" s="294"/>
      <c r="AM697" s="294"/>
      <c r="AN697" s="294"/>
      <c r="AO697" s="294"/>
      <c r="AP697" s="294"/>
      <c r="AQ697" s="294"/>
      <c r="AR697" s="294"/>
      <c r="AS697" s="294"/>
      <c r="AT697" s="294"/>
      <c r="AU697" s="294"/>
      <c r="AV697" s="294"/>
      <c r="AW697" s="294"/>
      <c r="AX697" s="294"/>
      <c r="AY697" s="294"/>
      <c r="AZ697" s="294"/>
      <c r="BA697" s="294"/>
      <c r="BB697" s="294"/>
      <c r="BC697" s="294"/>
      <c r="BD697" s="294"/>
      <c r="BE697" s="294"/>
      <c r="BF697" s="294"/>
      <c r="BG697" s="294"/>
      <c r="BH697" s="294"/>
      <c r="BI697" s="294"/>
      <c r="BJ697" s="294"/>
      <c r="BK697" s="294"/>
      <c r="BL697" s="294"/>
      <c r="BM697" s="294"/>
      <c r="BN697" s="294"/>
      <c r="BO697" s="294"/>
    </row>
    <row r="698">
      <c r="A698" s="294"/>
      <c r="B698" s="333"/>
      <c r="D698" s="134"/>
      <c r="E698" s="294"/>
      <c r="I698" s="294"/>
      <c r="J698" s="294"/>
      <c r="N698" s="294"/>
      <c r="O698" s="294"/>
      <c r="P698" s="294"/>
      <c r="Q698" s="294"/>
      <c r="R698" s="294"/>
      <c r="S698" s="294"/>
      <c r="T698" s="294"/>
      <c r="U698" s="294"/>
      <c r="V698" s="294"/>
      <c r="W698" s="294"/>
      <c r="X698" s="294"/>
      <c r="Y698" s="294"/>
      <c r="Z698" s="294"/>
      <c r="AA698" s="294"/>
      <c r="AB698" s="294"/>
      <c r="AC698" s="294"/>
      <c r="AD698" s="294"/>
      <c r="AE698" s="294"/>
      <c r="AF698" s="294"/>
      <c r="AG698" s="294"/>
      <c r="AH698" s="294"/>
      <c r="AI698" s="294"/>
      <c r="AJ698" s="294"/>
      <c r="AK698" s="294"/>
      <c r="AL698" s="294"/>
      <c r="AM698" s="294"/>
      <c r="AN698" s="294"/>
      <c r="AO698" s="294"/>
      <c r="AP698" s="294"/>
      <c r="AQ698" s="294"/>
      <c r="AR698" s="294"/>
      <c r="AS698" s="294"/>
      <c r="AT698" s="294"/>
      <c r="AU698" s="294"/>
      <c r="AV698" s="294"/>
      <c r="AW698" s="294"/>
      <c r="AX698" s="294"/>
      <c r="AY698" s="294"/>
      <c r="AZ698" s="294"/>
      <c r="BA698" s="294"/>
      <c r="BB698" s="294"/>
      <c r="BC698" s="294"/>
      <c r="BD698" s="294"/>
      <c r="BE698" s="294"/>
      <c r="BF698" s="294"/>
      <c r="BG698" s="294"/>
      <c r="BH698" s="294"/>
      <c r="BI698" s="294"/>
      <c r="BJ698" s="294"/>
      <c r="BK698" s="294"/>
      <c r="BL698" s="294"/>
      <c r="BM698" s="294"/>
      <c r="BN698" s="294"/>
      <c r="BO698" s="294"/>
    </row>
    <row r="699">
      <c r="A699" s="294"/>
      <c r="B699" s="333"/>
      <c r="D699" s="134"/>
      <c r="E699" s="294"/>
      <c r="I699" s="294"/>
      <c r="J699" s="294"/>
      <c r="N699" s="294"/>
      <c r="O699" s="294"/>
      <c r="P699" s="294"/>
      <c r="Q699" s="294"/>
      <c r="R699" s="294"/>
      <c r="S699" s="294"/>
      <c r="T699" s="294"/>
      <c r="U699" s="294"/>
      <c r="V699" s="294"/>
      <c r="W699" s="294"/>
      <c r="X699" s="294"/>
      <c r="Y699" s="294"/>
      <c r="Z699" s="294"/>
      <c r="AA699" s="294"/>
      <c r="AB699" s="294"/>
      <c r="AC699" s="294"/>
      <c r="AD699" s="294"/>
      <c r="AE699" s="294"/>
      <c r="AF699" s="294"/>
      <c r="AG699" s="294"/>
      <c r="AH699" s="294"/>
      <c r="AI699" s="294"/>
      <c r="AJ699" s="294"/>
      <c r="AK699" s="294"/>
      <c r="AL699" s="294"/>
      <c r="AM699" s="294"/>
      <c r="AN699" s="294"/>
      <c r="AO699" s="294"/>
      <c r="AP699" s="294"/>
      <c r="AQ699" s="294"/>
      <c r="AR699" s="294"/>
      <c r="AS699" s="294"/>
      <c r="AT699" s="294"/>
      <c r="AU699" s="294"/>
      <c r="AV699" s="294"/>
      <c r="AW699" s="294"/>
      <c r="AX699" s="294"/>
      <c r="AY699" s="294"/>
      <c r="AZ699" s="294"/>
      <c r="BA699" s="294"/>
      <c r="BB699" s="294"/>
      <c r="BC699" s="294"/>
      <c r="BD699" s="294"/>
      <c r="BE699" s="294"/>
      <c r="BF699" s="294"/>
      <c r="BG699" s="294"/>
      <c r="BH699" s="294"/>
      <c r="BI699" s="294"/>
      <c r="BJ699" s="294"/>
      <c r="BK699" s="294"/>
      <c r="BL699" s="294"/>
      <c r="BM699" s="294"/>
      <c r="BN699" s="294"/>
      <c r="BO699" s="294"/>
    </row>
    <row r="700">
      <c r="A700" s="294"/>
      <c r="B700" s="333"/>
      <c r="D700" s="134"/>
      <c r="E700" s="294"/>
      <c r="I700" s="294"/>
      <c r="J700" s="294"/>
      <c r="N700" s="294"/>
      <c r="O700" s="294"/>
      <c r="P700" s="294"/>
      <c r="Q700" s="294"/>
      <c r="R700" s="294"/>
      <c r="S700" s="294"/>
      <c r="T700" s="294"/>
      <c r="U700" s="294"/>
      <c r="V700" s="294"/>
      <c r="W700" s="294"/>
      <c r="X700" s="294"/>
      <c r="Y700" s="294"/>
      <c r="Z700" s="294"/>
      <c r="AA700" s="294"/>
      <c r="AB700" s="294"/>
      <c r="AC700" s="294"/>
      <c r="AD700" s="294"/>
      <c r="AE700" s="294"/>
      <c r="AF700" s="294"/>
      <c r="AG700" s="294"/>
      <c r="AH700" s="294"/>
      <c r="AI700" s="294"/>
      <c r="AJ700" s="294"/>
      <c r="AK700" s="294"/>
      <c r="AL700" s="294"/>
      <c r="AM700" s="294"/>
      <c r="AN700" s="294"/>
      <c r="AO700" s="294"/>
      <c r="AP700" s="294"/>
      <c r="AQ700" s="294"/>
      <c r="AR700" s="294"/>
      <c r="AS700" s="294"/>
      <c r="AT700" s="294"/>
      <c r="AU700" s="294"/>
      <c r="AV700" s="294"/>
      <c r="AW700" s="294"/>
      <c r="AX700" s="294"/>
      <c r="AY700" s="294"/>
      <c r="AZ700" s="294"/>
      <c r="BA700" s="294"/>
      <c r="BB700" s="294"/>
      <c r="BC700" s="294"/>
      <c r="BD700" s="294"/>
      <c r="BE700" s="294"/>
      <c r="BF700" s="294"/>
      <c r="BG700" s="294"/>
      <c r="BH700" s="294"/>
      <c r="BI700" s="294"/>
      <c r="BJ700" s="294"/>
      <c r="BK700" s="294"/>
      <c r="BL700" s="294"/>
      <c r="BM700" s="294"/>
      <c r="BN700" s="294"/>
      <c r="BO700" s="294"/>
    </row>
    <row r="701">
      <c r="A701" s="294"/>
      <c r="B701" s="333"/>
      <c r="D701" s="134"/>
      <c r="E701" s="294"/>
      <c r="I701" s="294"/>
      <c r="J701" s="294"/>
      <c r="N701" s="294"/>
      <c r="O701" s="294"/>
      <c r="P701" s="294"/>
      <c r="Q701" s="294"/>
      <c r="R701" s="294"/>
      <c r="S701" s="294"/>
      <c r="T701" s="294"/>
      <c r="U701" s="294"/>
      <c r="V701" s="294"/>
      <c r="W701" s="294"/>
      <c r="X701" s="294"/>
      <c r="Y701" s="294"/>
      <c r="Z701" s="294"/>
      <c r="AA701" s="294"/>
      <c r="AB701" s="294"/>
      <c r="AC701" s="294"/>
      <c r="AD701" s="294"/>
      <c r="AE701" s="294"/>
      <c r="AF701" s="294"/>
      <c r="AG701" s="294"/>
      <c r="AH701" s="294"/>
      <c r="AI701" s="294"/>
      <c r="AJ701" s="294"/>
      <c r="AK701" s="294"/>
      <c r="AL701" s="294"/>
      <c r="AM701" s="294"/>
      <c r="AN701" s="294"/>
      <c r="AO701" s="294"/>
      <c r="AP701" s="294"/>
      <c r="AQ701" s="294"/>
      <c r="AR701" s="294"/>
      <c r="AS701" s="294"/>
      <c r="AT701" s="294"/>
      <c r="AU701" s="294"/>
      <c r="AV701" s="294"/>
      <c r="AW701" s="294"/>
      <c r="AX701" s="294"/>
      <c r="AY701" s="294"/>
      <c r="AZ701" s="294"/>
      <c r="BA701" s="294"/>
      <c r="BB701" s="294"/>
      <c r="BC701" s="294"/>
      <c r="BD701" s="294"/>
      <c r="BE701" s="294"/>
      <c r="BF701" s="294"/>
      <c r="BG701" s="294"/>
      <c r="BH701" s="294"/>
      <c r="BI701" s="294"/>
      <c r="BJ701" s="294"/>
      <c r="BK701" s="294"/>
      <c r="BL701" s="294"/>
      <c r="BM701" s="294"/>
      <c r="BN701" s="294"/>
      <c r="BO701" s="294"/>
    </row>
    <row r="702">
      <c r="A702" s="294"/>
      <c r="B702" s="333"/>
      <c r="D702" s="134"/>
      <c r="E702" s="294"/>
      <c r="I702" s="294"/>
      <c r="J702" s="294"/>
      <c r="N702" s="294"/>
      <c r="O702" s="294"/>
      <c r="P702" s="294"/>
      <c r="Q702" s="294"/>
      <c r="R702" s="294"/>
      <c r="S702" s="294"/>
      <c r="T702" s="294"/>
      <c r="U702" s="294"/>
      <c r="V702" s="294"/>
      <c r="W702" s="294"/>
      <c r="X702" s="294"/>
      <c r="Y702" s="294"/>
      <c r="Z702" s="294"/>
      <c r="AA702" s="294"/>
      <c r="AB702" s="294"/>
      <c r="AC702" s="294"/>
      <c r="AD702" s="294"/>
      <c r="AE702" s="294"/>
      <c r="AF702" s="294"/>
      <c r="AG702" s="294"/>
      <c r="AH702" s="294"/>
      <c r="AI702" s="294"/>
      <c r="AJ702" s="294"/>
      <c r="AK702" s="294"/>
      <c r="AL702" s="294"/>
      <c r="AM702" s="294"/>
      <c r="AN702" s="294"/>
      <c r="AO702" s="294"/>
      <c r="AP702" s="294"/>
      <c r="AQ702" s="294"/>
      <c r="AR702" s="294"/>
      <c r="AS702" s="294"/>
      <c r="AT702" s="294"/>
      <c r="AU702" s="294"/>
      <c r="AV702" s="294"/>
      <c r="AW702" s="294"/>
      <c r="AX702" s="294"/>
      <c r="AY702" s="294"/>
      <c r="AZ702" s="294"/>
      <c r="BA702" s="294"/>
      <c r="BB702" s="294"/>
      <c r="BC702" s="294"/>
      <c r="BD702" s="294"/>
      <c r="BE702" s="294"/>
      <c r="BF702" s="294"/>
      <c r="BG702" s="294"/>
      <c r="BH702" s="294"/>
      <c r="BI702" s="294"/>
      <c r="BJ702" s="294"/>
      <c r="BK702" s="294"/>
      <c r="BL702" s="294"/>
      <c r="BM702" s="294"/>
      <c r="BN702" s="294"/>
      <c r="BO702" s="294"/>
    </row>
    <row r="703">
      <c r="A703" s="294"/>
      <c r="B703" s="333"/>
      <c r="D703" s="134"/>
      <c r="E703" s="294"/>
      <c r="I703" s="294"/>
      <c r="J703" s="294"/>
      <c r="N703" s="294"/>
      <c r="O703" s="294"/>
      <c r="P703" s="294"/>
      <c r="Q703" s="294"/>
      <c r="R703" s="294"/>
      <c r="S703" s="294"/>
      <c r="T703" s="294"/>
      <c r="U703" s="294"/>
      <c r="V703" s="294"/>
      <c r="W703" s="294"/>
      <c r="X703" s="294"/>
      <c r="Y703" s="294"/>
      <c r="Z703" s="294"/>
      <c r="AA703" s="294"/>
      <c r="AB703" s="294"/>
      <c r="AC703" s="294"/>
      <c r="AD703" s="294"/>
      <c r="AE703" s="294"/>
      <c r="AF703" s="294"/>
      <c r="AG703" s="294"/>
      <c r="AH703" s="294"/>
      <c r="AI703" s="294"/>
      <c r="AJ703" s="294"/>
      <c r="AK703" s="294"/>
      <c r="AL703" s="294"/>
      <c r="AM703" s="294"/>
      <c r="AN703" s="294"/>
      <c r="AO703" s="294"/>
      <c r="AP703" s="294"/>
      <c r="AQ703" s="294"/>
      <c r="AR703" s="294"/>
      <c r="AS703" s="294"/>
      <c r="AT703" s="294"/>
      <c r="AU703" s="294"/>
      <c r="AV703" s="294"/>
      <c r="AW703" s="294"/>
      <c r="AX703" s="294"/>
      <c r="AY703" s="294"/>
      <c r="AZ703" s="294"/>
      <c r="BA703" s="294"/>
      <c r="BB703" s="294"/>
      <c r="BC703" s="294"/>
      <c r="BD703" s="294"/>
      <c r="BE703" s="294"/>
      <c r="BF703" s="294"/>
      <c r="BG703" s="294"/>
      <c r="BH703" s="294"/>
      <c r="BI703" s="294"/>
      <c r="BJ703" s="294"/>
      <c r="BK703" s="294"/>
      <c r="BL703" s="294"/>
      <c r="BM703" s="294"/>
      <c r="BN703" s="294"/>
      <c r="BO703" s="294"/>
    </row>
    <row r="704">
      <c r="A704" s="294"/>
      <c r="B704" s="333"/>
      <c r="D704" s="134"/>
      <c r="E704" s="294"/>
      <c r="I704" s="294"/>
      <c r="J704" s="294"/>
      <c r="N704" s="294"/>
      <c r="O704" s="294"/>
      <c r="P704" s="294"/>
      <c r="Q704" s="294"/>
      <c r="R704" s="294"/>
      <c r="S704" s="294"/>
      <c r="T704" s="294"/>
      <c r="U704" s="294"/>
      <c r="V704" s="294"/>
      <c r="W704" s="294"/>
      <c r="X704" s="294"/>
      <c r="Y704" s="294"/>
      <c r="Z704" s="294"/>
      <c r="AA704" s="294"/>
      <c r="AB704" s="294"/>
      <c r="AC704" s="294"/>
      <c r="AD704" s="294"/>
      <c r="AE704" s="294"/>
      <c r="AF704" s="294"/>
      <c r="AG704" s="294"/>
      <c r="AH704" s="294"/>
      <c r="AI704" s="294"/>
      <c r="AJ704" s="294"/>
      <c r="AK704" s="294"/>
      <c r="AL704" s="294"/>
      <c r="AM704" s="294"/>
      <c r="AN704" s="294"/>
      <c r="AO704" s="294"/>
      <c r="AP704" s="294"/>
      <c r="AQ704" s="294"/>
      <c r="AR704" s="294"/>
      <c r="AS704" s="294"/>
      <c r="AT704" s="294"/>
      <c r="AU704" s="294"/>
      <c r="AV704" s="294"/>
      <c r="AW704" s="294"/>
      <c r="AX704" s="294"/>
      <c r="AY704" s="294"/>
      <c r="AZ704" s="294"/>
      <c r="BA704" s="294"/>
      <c r="BB704" s="294"/>
      <c r="BC704" s="294"/>
      <c r="BD704" s="294"/>
      <c r="BE704" s="294"/>
      <c r="BF704" s="294"/>
      <c r="BG704" s="294"/>
      <c r="BH704" s="294"/>
      <c r="BI704" s="294"/>
      <c r="BJ704" s="294"/>
      <c r="BK704" s="294"/>
      <c r="BL704" s="294"/>
      <c r="BM704" s="294"/>
      <c r="BN704" s="294"/>
      <c r="BO704" s="294"/>
    </row>
    <row r="705">
      <c r="A705" s="294"/>
      <c r="B705" s="333"/>
      <c r="D705" s="134"/>
      <c r="E705" s="294"/>
      <c r="I705" s="294"/>
      <c r="J705" s="294"/>
      <c r="N705" s="294"/>
      <c r="O705" s="294"/>
      <c r="P705" s="294"/>
      <c r="Q705" s="294"/>
      <c r="R705" s="294"/>
      <c r="S705" s="294"/>
      <c r="T705" s="294"/>
      <c r="U705" s="294"/>
      <c r="V705" s="294"/>
      <c r="W705" s="294"/>
      <c r="X705" s="294"/>
      <c r="Y705" s="294"/>
      <c r="Z705" s="294"/>
      <c r="AA705" s="294"/>
      <c r="AB705" s="294"/>
      <c r="AC705" s="294"/>
      <c r="AD705" s="294"/>
      <c r="AE705" s="294"/>
      <c r="AF705" s="294"/>
      <c r="AG705" s="294"/>
      <c r="AH705" s="294"/>
      <c r="AI705" s="294"/>
      <c r="AJ705" s="294"/>
      <c r="AK705" s="294"/>
      <c r="AL705" s="294"/>
      <c r="AM705" s="294"/>
      <c r="AN705" s="294"/>
      <c r="AO705" s="294"/>
      <c r="AP705" s="294"/>
      <c r="AQ705" s="294"/>
      <c r="AR705" s="294"/>
      <c r="AS705" s="294"/>
      <c r="AT705" s="294"/>
      <c r="AU705" s="294"/>
      <c r="AV705" s="294"/>
      <c r="AW705" s="294"/>
      <c r="AX705" s="294"/>
      <c r="AY705" s="294"/>
      <c r="AZ705" s="294"/>
      <c r="BA705" s="294"/>
      <c r="BB705" s="294"/>
      <c r="BC705" s="294"/>
      <c r="BD705" s="294"/>
      <c r="BE705" s="294"/>
      <c r="BF705" s="294"/>
      <c r="BG705" s="294"/>
      <c r="BH705" s="294"/>
      <c r="BI705" s="294"/>
      <c r="BJ705" s="294"/>
      <c r="BK705" s="294"/>
      <c r="BL705" s="294"/>
      <c r="BM705" s="294"/>
      <c r="BN705" s="294"/>
      <c r="BO705" s="294"/>
    </row>
    <row r="706">
      <c r="A706" s="294"/>
      <c r="B706" s="333"/>
      <c r="D706" s="134"/>
      <c r="E706" s="294"/>
      <c r="I706" s="294"/>
      <c r="J706" s="294"/>
      <c r="N706" s="294"/>
      <c r="O706" s="294"/>
      <c r="P706" s="294"/>
      <c r="Q706" s="294"/>
      <c r="R706" s="294"/>
      <c r="S706" s="294"/>
      <c r="T706" s="294"/>
      <c r="U706" s="294"/>
      <c r="V706" s="294"/>
      <c r="W706" s="294"/>
      <c r="X706" s="294"/>
      <c r="Y706" s="294"/>
      <c r="Z706" s="294"/>
      <c r="AA706" s="294"/>
      <c r="AB706" s="294"/>
      <c r="AC706" s="294"/>
      <c r="AD706" s="294"/>
      <c r="AE706" s="294"/>
      <c r="AF706" s="294"/>
      <c r="AG706" s="294"/>
      <c r="AH706" s="294"/>
      <c r="AI706" s="294"/>
      <c r="AJ706" s="294"/>
      <c r="AK706" s="294"/>
      <c r="AL706" s="294"/>
      <c r="AM706" s="294"/>
      <c r="AN706" s="294"/>
      <c r="AO706" s="294"/>
      <c r="AP706" s="294"/>
      <c r="AQ706" s="294"/>
      <c r="AR706" s="294"/>
      <c r="AS706" s="294"/>
      <c r="AT706" s="294"/>
      <c r="AU706" s="294"/>
      <c r="AV706" s="294"/>
      <c r="AW706" s="294"/>
      <c r="AX706" s="294"/>
      <c r="AY706" s="294"/>
      <c r="AZ706" s="294"/>
      <c r="BA706" s="294"/>
      <c r="BB706" s="294"/>
      <c r="BC706" s="294"/>
      <c r="BD706" s="294"/>
      <c r="BE706" s="294"/>
      <c r="BF706" s="294"/>
      <c r="BG706" s="294"/>
      <c r="BH706" s="294"/>
      <c r="BI706" s="294"/>
      <c r="BJ706" s="294"/>
      <c r="BK706" s="294"/>
      <c r="BL706" s="294"/>
      <c r="BM706" s="294"/>
      <c r="BN706" s="294"/>
      <c r="BO706" s="294"/>
    </row>
    <row r="707">
      <c r="A707" s="294"/>
      <c r="B707" s="333"/>
      <c r="D707" s="134"/>
      <c r="E707" s="294"/>
      <c r="I707" s="294"/>
      <c r="J707" s="294"/>
      <c r="N707" s="294"/>
      <c r="O707" s="294"/>
      <c r="P707" s="294"/>
      <c r="Q707" s="294"/>
      <c r="R707" s="294"/>
      <c r="S707" s="294"/>
      <c r="T707" s="294"/>
      <c r="U707" s="294"/>
      <c r="V707" s="294"/>
      <c r="W707" s="294"/>
      <c r="X707" s="294"/>
      <c r="Y707" s="294"/>
      <c r="Z707" s="294"/>
      <c r="AA707" s="294"/>
      <c r="AB707" s="294"/>
      <c r="AC707" s="294"/>
      <c r="AD707" s="294"/>
      <c r="AE707" s="294"/>
      <c r="AF707" s="294"/>
      <c r="AG707" s="294"/>
      <c r="AH707" s="294"/>
      <c r="AI707" s="294"/>
      <c r="AJ707" s="294"/>
      <c r="AK707" s="294"/>
      <c r="AL707" s="294"/>
      <c r="AM707" s="294"/>
      <c r="AN707" s="294"/>
      <c r="AO707" s="294"/>
      <c r="AP707" s="294"/>
      <c r="AQ707" s="294"/>
      <c r="AR707" s="294"/>
      <c r="AS707" s="294"/>
      <c r="AT707" s="294"/>
      <c r="AU707" s="294"/>
      <c r="AV707" s="294"/>
      <c r="AW707" s="294"/>
      <c r="AX707" s="294"/>
      <c r="AY707" s="294"/>
      <c r="AZ707" s="294"/>
      <c r="BA707" s="294"/>
      <c r="BB707" s="294"/>
      <c r="BC707" s="294"/>
      <c r="BD707" s="294"/>
      <c r="BE707" s="294"/>
      <c r="BF707" s="294"/>
      <c r="BG707" s="294"/>
      <c r="BH707" s="294"/>
      <c r="BI707" s="294"/>
      <c r="BJ707" s="294"/>
      <c r="BK707" s="294"/>
      <c r="BL707" s="294"/>
      <c r="BM707" s="294"/>
      <c r="BN707" s="294"/>
      <c r="BO707" s="294"/>
    </row>
    <row r="708">
      <c r="A708" s="294"/>
      <c r="B708" s="333"/>
      <c r="D708" s="134"/>
      <c r="E708" s="294"/>
      <c r="I708" s="294"/>
      <c r="J708" s="294"/>
      <c r="N708" s="294"/>
      <c r="O708" s="294"/>
      <c r="P708" s="294"/>
      <c r="Q708" s="294"/>
      <c r="R708" s="294"/>
      <c r="S708" s="294"/>
      <c r="T708" s="294"/>
      <c r="U708" s="294"/>
      <c r="V708" s="294"/>
      <c r="W708" s="294"/>
      <c r="X708" s="294"/>
      <c r="Y708" s="294"/>
      <c r="Z708" s="294"/>
      <c r="AA708" s="294"/>
      <c r="AB708" s="294"/>
      <c r="AC708" s="294"/>
      <c r="AD708" s="294"/>
      <c r="AE708" s="294"/>
      <c r="AF708" s="294"/>
      <c r="AG708" s="294"/>
      <c r="AH708" s="294"/>
      <c r="AI708" s="294"/>
      <c r="AJ708" s="294"/>
      <c r="AK708" s="294"/>
      <c r="AL708" s="294"/>
      <c r="AM708" s="294"/>
      <c r="AN708" s="294"/>
      <c r="AO708" s="294"/>
      <c r="AP708" s="294"/>
      <c r="AQ708" s="294"/>
      <c r="AR708" s="294"/>
      <c r="AS708" s="294"/>
      <c r="AT708" s="294"/>
      <c r="AU708" s="294"/>
      <c r="AV708" s="294"/>
      <c r="AW708" s="294"/>
      <c r="AX708" s="294"/>
      <c r="AY708" s="294"/>
      <c r="AZ708" s="294"/>
      <c r="BA708" s="294"/>
      <c r="BB708" s="294"/>
      <c r="BC708" s="294"/>
      <c r="BD708" s="294"/>
      <c r="BE708" s="294"/>
      <c r="BF708" s="294"/>
      <c r="BG708" s="294"/>
      <c r="BH708" s="294"/>
      <c r="BI708" s="294"/>
      <c r="BJ708" s="294"/>
      <c r="BK708" s="294"/>
      <c r="BL708" s="294"/>
      <c r="BM708" s="294"/>
      <c r="BN708" s="294"/>
      <c r="BO708" s="294"/>
    </row>
    <row r="709">
      <c r="A709" s="294"/>
      <c r="B709" s="333"/>
      <c r="D709" s="134"/>
      <c r="E709" s="294"/>
      <c r="I709" s="294"/>
      <c r="J709" s="294"/>
      <c r="N709" s="294"/>
      <c r="O709" s="294"/>
      <c r="P709" s="294"/>
      <c r="Q709" s="294"/>
      <c r="R709" s="294"/>
      <c r="S709" s="294"/>
      <c r="T709" s="294"/>
      <c r="U709" s="294"/>
      <c r="V709" s="294"/>
      <c r="W709" s="294"/>
      <c r="X709" s="294"/>
      <c r="Y709" s="294"/>
      <c r="Z709" s="294"/>
      <c r="AA709" s="294"/>
      <c r="AB709" s="294"/>
      <c r="AC709" s="294"/>
      <c r="AD709" s="294"/>
      <c r="AE709" s="294"/>
      <c r="AF709" s="294"/>
      <c r="AG709" s="294"/>
      <c r="AH709" s="294"/>
      <c r="AI709" s="294"/>
      <c r="AJ709" s="294"/>
      <c r="AK709" s="294"/>
      <c r="AL709" s="294"/>
      <c r="AM709" s="294"/>
      <c r="AN709" s="294"/>
      <c r="AO709" s="294"/>
      <c r="AP709" s="294"/>
      <c r="AQ709" s="294"/>
      <c r="AR709" s="294"/>
      <c r="AS709" s="294"/>
      <c r="AT709" s="294"/>
      <c r="AU709" s="294"/>
      <c r="AV709" s="294"/>
      <c r="AW709" s="294"/>
      <c r="AX709" s="294"/>
      <c r="AY709" s="294"/>
      <c r="AZ709" s="294"/>
      <c r="BA709" s="294"/>
      <c r="BB709" s="294"/>
      <c r="BC709" s="294"/>
      <c r="BD709" s="294"/>
      <c r="BE709" s="294"/>
      <c r="BF709" s="294"/>
      <c r="BG709" s="294"/>
      <c r="BH709" s="294"/>
      <c r="BI709" s="294"/>
      <c r="BJ709" s="294"/>
      <c r="BK709" s="294"/>
      <c r="BL709" s="294"/>
      <c r="BM709" s="294"/>
      <c r="BN709" s="294"/>
      <c r="BO709" s="294"/>
    </row>
    <row r="710">
      <c r="A710" s="294"/>
      <c r="B710" s="333"/>
      <c r="D710" s="134"/>
      <c r="E710" s="294"/>
      <c r="I710" s="294"/>
      <c r="J710" s="294"/>
      <c r="N710" s="294"/>
      <c r="O710" s="294"/>
      <c r="P710" s="294"/>
      <c r="Q710" s="294"/>
      <c r="R710" s="294"/>
      <c r="S710" s="294"/>
      <c r="T710" s="294"/>
      <c r="U710" s="294"/>
      <c r="V710" s="294"/>
      <c r="W710" s="294"/>
      <c r="X710" s="294"/>
      <c r="Y710" s="294"/>
      <c r="Z710" s="294"/>
      <c r="AA710" s="294"/>
      <c r="AB710" s="294"/>
      <c r="AC710" s="294"/>
      <c r="AD710" s="294"/>
      <c r="AE710" s="294"/>
      <c r="AF710" s="294"/>
      <c r="AG710" s="294"/>
      <c r="AH710" s="294"/>
      <c r="AI710" s="294"/>
      <c r="AJ710" s="294"/>
      <c r="AK710" s="294"/>
      <c r="AL710" s="294"/>
      <c r="AM710" s="294"/>
      <c r="AN710" s="294"/>
      <c r="AO710" s="294"/>
      <c r="AP710" s="294"/>
      <c r="AQ710" s="294"/>
      <c r="AR710" s="294"/>
      <c r="AS710" s="294"/>
      <c r="AT710" s="294"/>
      <c r="AU710" s="294"/>
      <c r="AV710" s="294"/>
      <c r="AW710" s="294"/>
      <c r="AX710" s="294"/>
      <c r="AY710" s="294"/>
      <c r="AZ710" s="294"/>
      <c r="BA710" s="294"/>
      <c r="BB710" s="294"/>
      <c r="BC710" s="294"/>
      <c r="BD710" s="294"/>
      <c r="BE710" s="294"/>
      <c r="BF710" s="294"/>
      <c r="BG710" s="294"/>
      <c r="BH710" s="294"/>
      <c r="BI710" s="294"/>
      <c r="BJ710" s="294"/>
      <c r="BK710" s="294"/>
      <c r="BL710" s="294"/>
      <c r="BM710" s="294"/>
      <c r="BN710" s="294"/>
      <c r="BO710" s="294"/>
    </row>
    <row r="711">
      <c r="A711" s="294"/>
      <c r="B711" s="333"/>
      <c r="D711" s="134"/>
      <c r="E711" s="294"/>
      <c r="I711" s="294"/>
      <c r="J711" s="294"/>
      <c r="N711" s="294"/>
      <c r="O711" s="294"/>
      <c r="P711" s="294"/>
      <c r="Q711" s="294"/>
      <c r="R711" s="294"/>
      <c r="S711" s="294"/>
      <c r="T711" s="294"/>
      <c r="U711" s="294"/>
      <c r="V711" s="294"/>
      <c r="W711" s="294"/>
      <c r="X711" s="294"/>
      <c r="Y711" s="294"/>
      <c r="Z711" s="294"/>
      <c r="AA711" s="294"/>
      <c r="AB711" s="294"/>
      <c r="AC711" s="294"/>
      <c r="AD711" s="294"/>
      <c r="AE711" s="294"/>
      <c r="AF711" s="294"/>
      <c r="AG711" s="294"/>
      <c r="AH711" s="294"/>
      <c r="AI711" s="294"/>
      <c r="AJ711" s="294"/>
      <c r="AK711" s="294"/>
      <c r="AL711" s="294"/>
      <c r="AM711" s="294"/>
      <c r="AN711" s="294"/>
      <c r="AO711" s="294"/>
      <c r="AP711" s="294"/>
      <c r="AQ711" s="294"/>
      <c r="AR711" s="294"/>
      <c r="AS711" s="294"/>
      <c r="AT711" s="294"/>
      <c r="AU711" s="294"/>
      <c r="AV711" s="294"/>
      <c r="AW711" s="294"/>
      <c r="AX711" s="294"/>
      <c r="AY711" s="294"/>
      <c r="AZ711" s="294"/>
      <c r="BA711" s="294"/>
      <c r="BB711" s="294"/>
      <c r="BC711" s="294"/>
      <c r="BD711" s="294"/>
      <c r="BE711" s="294"/>
      <c r="BF711" s="294"/>
      <c r="BG711" s="294"/>
      <c r="BH711" s="294"/>
      <c r="BI711" s="294"/>
      <c r="BJ711" s="294"/>
      <c r="BK711" s="294"/>
      <c r="BL711" s="294"/>
      <c r="BM711" s="294"/>
      <c r="BN711" s="294"/>
      <c r="BO711" s="294"/>
    </row>
    <row r="712">
      <c r="A712" s="294"/>
      <c r="B712" s="333"/>
      <c r="D712" s="134"/>
      <c r="E712" s="294"/>
      <c r="I712" s="294"/>
      <c r="J712" s="294"/>
      <c r="N712" s="294"/>
      <c r="O712" s="294"/>
      <c r="P712" s="294"/>
      <c r="Q712" s="294"/>
      <c r="R712" s="294"/>
      <c r="S712" s="294"/>
      <c r="T712" s="294"/>
      <c r="U712" s="294"/>
      <c r="V712" s="294"/>
      <c r="W712" s="294"/>
      <c r="X712" s="294"/>
      <c r="Y712" s="294"/>
      <c r="Z712" s="294"/>
      <c r="AA712" s="294"/>
      <c r="AB712" s="294"/>
      <c r="AC712" s="294"/>
      <c r="AD712" s="294"/>
      <c r="AE712" s="294"/>
      <c r="AF712" s="294"/>
      <c r="AG712" s="294"/>
      <c r="AH712" s="294"/>
      <c r="AI712" s="294"/>
      <c r="AJ712" s="294"/>
      <c r="AK712" s="294"/>
      <c r="AL712" s="294"/>
      <c r="AM712" s="294"/>
      <c r="AN712" s="294"/>
      <c r="AO712" s="294"/>
      <c r="AP712" s="294"/>
      <c r="AQ712" s="294"/>
      <c r="AR712" s="294"/>
      <c r="AS712" s="294"/>
      <c r="AT712" s="294"/>
      <c r="AU712" s="294"/>
      <c r="AV712" s="294"/>
      <c r="AW712" s="294"/>
      <c r="AX712" s="294"/>
      <c r="AY712" s="294"/>
      <c r="AZ712" s="294"/>
      <c r="BA712" s="294"/>
      <c r="BB712" s="294"/>
      <c r="BC712" s="294"/>
      <c r="BD712" s="294"/>
      <c r="BE712" s="294"/>
      <c r="BF712" s="294"/>
      <c r="BG712" s="294"/>
      <c r="BH712" s="294"/>
      <c r="BI712" s="294"/>
      <c r="BJ712" s="294"/>
      <c r="BK712" s="294"/>
      <c r="BL712" s="294"/>
      <c r="BM712" s="294"/>
      <c r="BN712" s="294"/>
      <c r="BO712" s="294"/>
    </row>
    <row r="713">
      <c r="A713" s="294"/>
      <c r="B713" s="333"/>
      <c r="D713" s="134"/>
      <c r="E713" s="294"/>
      <c r="I713" s="294"/>
      <c r="J713" s="294"/>
      <c r="N713" s="294"/>
      <c r="O713" s="294"/>
      <c r="P713" s="294"/>
      <c r="Q713" s="294"/>
      <c r="R713" s="294"/>
      <c r="S713" s="294"/>
      <c r="T713" s="294"/>
      <c r="U713" s="294"/>
      <c r="V713" s="294"/>
      <c r="W713" s="294"/>
      <c r="X713" s="294"/>
      <c r="Y713" s="294"/>
      <c r="Z713" s="294"/>
      <c r="AA713" s="294"/>
      <c r="AB713" s="294"/>
      <c r="AC713" s="294"/>
      <c r="AD713" s="294"/>
      <c r="AE713" s="294"/>
      <c r="AF713" s="294"/>
      <c r="AG713" s="294"/>
      <c r="AH713" s="294"/>
      <c r="AI713" s="294"/>
      <c r="AJ713" s="294"/>
      <c r="AK713" s="294"/>
      <c r="AL713" s="294"/>
      <c r="AM713" s="294"/>
      <c r="AN713" s="294"/>
      <c r="AO713" s="294"/>
      <c r="AP713" s="294"/>
      <c r="AQ713" s="294"/>
      <c r="AR713" s="294"/>
      <c r="AS713" s="294"/>
      <c r="AT713" s="294"/>
      <c r="AU713" s="294"/>
      <c r="AV713" s="294"/>
      <c r="AW713" s="294"/>
      <c r="AX713" s="294"/>
      <c r="AY713" s="294"/>
      <c r="AZ713" s="294"/>
      <c r="BA713" s="294"/>
      <c r="BB713" s="294"/>
      <c r="BC713" s="294"/>
      <c r="BD713" s="294"/>
      <c r="BE713" s="294"/>
      <c r="BF713" s="294"/>
      <c r="BG713" s="294"/>
      <c r="BH713" s="294"/>
      <c r="BI713" s="294"/>
      <c r="BJ713" s="294"/>
      <c r="BK713" s="294"/>
      <c r="BL713" s="294"/>
      <c r="BM713" s="294"/>
      <c r="BN713" s="294"/>
      <c r="BO713" s="294"/>
    </row>
    <row r="714">
      <c r="A714" s="294"/>
      <c r="B714" s="333"/>
      <c r="D714" s="134"/>
      <c r="E714" s="294"/>
      <c r="I714" s="294"/>
      <c r="J714" s="294"/>
      <c r="N714" s="294"/>
      <c r="O714" s="294"/>
      <c r="P714" s="294"/>
      <c r="Q714" s="294"/>
      <c r="R714" s="294"/>
      <c r="S714" s="294"/>
      <c r="T714" s="294"/>
      <c r="U714" s="294"/>
      <c r="V714" s="294"/>
      <c r="W714" s="294"/>
      <c r="X714" s="294"/>
      <c r="Y714" s="294"/>
      <c r="Z714" s="294"/>
      <c r="AA714" s="294"/>
      <c r="AB714" s="294"/>
      <c r="AC714" s="294"/>
      <c r="AD714" s="294"/>
      <c r="AE714" s="294"/>
      <c r="AF714" s="294"/>
      <c r="AG714" s="294"/>
      <c r="AH714" s="294"/>
      <c r="AI714" s="294"/>
      <c r="AJ714" s="294"/>
      <c r="AK714" s="294"/>
      <c r="AL714" s="294"/>
      <c r="AM714" s="294"/>
      <c r="AN714" s="294"/>
      <c r="AO714" s="294"/>
      <c r="AP714" s="294"/>
      <c r="AQ714" s="294"/>
      <c r="AR714" s="294"/>
      <c r="AS714" s="294"/>
      <c r="AT714" s="294"/>
      <c r="AU714" s="294"/>
      <c r="AV714" s="294"/>
      <c r="AW714" s="294"/>
      <c r="AX714" s="294"/>
      <c r="AY714" s="294"/>
      <c r="AZ714" s="294"/>
      <c r="BA714" s="294"/>
      <c r="BB714" s="294"/>
      <c r="BC714" s="294"/>
      <c r="BD714" s="294"/>
      <c r="BE714" s="294"/>
      <c r="BF714" s="294"/>
      <c r="BG714" s="294"/>
      <c r="BH714" s="294"/>
      <c r="BI714" s="294"/>
      <c r="BJ714" s="294"/>
      <c r="BK714" s="294"/>
      <c r="BL714" s="294"/>
      <c r="BM714" s="294"/>
      <c r="BN714" s="294"/>
      <c r="BO714" s="294"/>
    </row>
    <row r="715">
      <c r="A715" s="294"/>
      <c r="B715" s="333"/>
      <c r="D715" s="134"/>
      <c r="E715" s="294"/>
      <c r="I715" s="294"/>
      <c r="J715" s="294"/>
      <c r="N715" s="294"/>
      <c r="O715" s="294"/>
      <c r="P715" s="294"/>
      <c r="Q715" s="294"/>
      <c r="R715" s="294"/>
      <c r="S715" s="294"/>
      <c r="T715" s="294"/>
      <c r="U715" s="294"/>
      <c r="V715" s="294"/>
      <c r="W715" s="294"/>
      <c r="X715" s="294"/>
      <c r="Y715" s="294"/>
      <c r="Z715" s="294"/>
      <c r="AA715" s="294"/>
      <c r="AB715" s="294"/>
      <c r="AC715" s="294"/>
      <c r="AD715" s="294"/>
      <c r="AE715" s="294"/>
      <c r="AF715" s="294"/>
      <c r="AG715" s="294"/>
      <c r="AH715" s="294"/>
      <c r="AI715" s="294"/>
      <c r="AJ715" s="294"/>
      <c r="AK715" s="294"/>
      <c r="AL715" s="294"/>
      <c r="AM715" s="294"/>
      <c r="AN715" s="294"/>
      <c r="AO715" s="294"/>
      <c r="AP715" s="294"/>
      <c r="AQ715" s="294"/>
      <c r="AR715" s="294"/>
      <c r="AS715" s="294"/>
      <c r="AT715" s="294"/>
      <c r="AU715" s="294"/>
      <c r="AV715" s="294"/>
      <c r="AW715" s="294"/>
      <c r="AX715" s="294"/>
      <c r="AY715" s="294"/>
      <c r="AZ715" s="294"/>
      <c r="BA715" s="294"/>
      <c r="BB715" s="294"/>
      <c r="BC715" s="294"/>
      <c r="BD715" s="294"/>
      <c r="BE715" s="294"/>
      <c r="BF715" s="294"/>
      <c r="BG715" s="294"/>
      <c r="BH715" s="294"/>
      <c r="BI715" s="294"/>
      <c r="BJ715" s="294"/>
      <c r="BK715" s="294"/>
      <c r="BL715" s="294"/>
      <c r="BM715" s="294"/>
      <c r="BN715" s="294"/>
      <c r="BO715" s="294"/>
    </row>
    <row r="716">
      <c r="A716" s="294"/>
      <c r="B716" s="333"/>
      <c r="D716" s="134"/>
      <c r="E716" s="294"/>
      <c r="I716" s="294"/>
      <c r="J716" s="294"/>
      <c r="N716" s="294"/>
      <c r="O716" s="294"/>
      <c r="P716" s="294"/>
      <c r="Q716" s="294"/>
      <c r="R716" s="294"/>
      <c r="S716" s="294"/>
      <c r="T716" s="294"/>
      <c r="U716" s="294"/>
      <c r="V716" s="294"/>
      <c r="W716" s="294"/>
      <c r="X716" s="294"/>
      <c r="Y716" s="294"/>
      <c r="Z716" s="294"/>
      <c r="AA716" s="294"/>
      <c r="AB716" s="294"/>
      <c r="AC716" s="294"/>
      <c r="AD716" s="294"/>
      <c r="AE716" s="294"/>
      <c r="AF716" s="294"/>
      <c r="AG716" s="294"/>
      <c r="AH716" s="294"/>
      <c r="AI716" s="294"/>
      <c r="AJ716" s="294"/>
      <c r="AK716" s="294"/>
      <c r="AL716" s="294"/>
      <c r="AM716" s="294"/>
      <c r="AN716" s="294"/>
      <c r="AO716" s="294"/>
      <c r="AP716" s="294"/>
      <c r="AQ716" s="294"/>
      <c r="AR716" s="294"/>
      <c r="AS716" s="294"/>
      <c r="AT716" s="294"/>
      <c r="AU716" s="294"/>
      <c r="AV716" s="294"/>
      <c r="AW716" s="294"/>
      <c r="AX716" s="294"/>
      <c r="AY716" s="294"/>
      <c r="AZ716" s="294"/>
      <c r="BA716" s="294"/>
      <c r="BB716" s="294"/>
      <c r="BC716" s="294"/>
      <c r="BD716" s="294"/>
      <c r="BE716" s="294"/>
      <c r="BF716" s="294"/>
      <c r="BG716" s="294"/>
      <c r="BH716" s="294"/>
      <c r="BI716" s="294"/>
      <c r="BJ716" s="294"/>
      <c r="BK716" s="294"/>
      <c r="BL716" s="294"/>
      <c r="BM716" s="294"/>
      <c r="BN716" s="294"/>
      <c r="BO716" s="294"/>
    </row>
    <row r="717">
      <c r="A717" s="294"/>
      <c r="B717" s="333"/>
      <c r="D717" s="134"/>
      <c r="E717" s="294"/>
      <c r="I717" s="294"/>
      <c r="J717" s="294"/>
      <c r="N717" s="294"/>
      <c r="O717" s="294"/>
      <c r="P717" s="294"/>
      <c r="Q717" s="294"/>
      <c r="R717" s="294"/>
      <c r="S717" s="294"/>
      <c r="T717" s="294"/>
      <c r="U717" s="294"/>
      <c r="V717" s="294"/>
      <c r="W717" s="294"/>
      <c r="X717" s="294"/>
      <c r="Y717" s="294"/>
      <c r="Z717" s="294"/>
      <c r="AA717" s="294"/>
      <c r="AB717" s="294"/>
      <c r="AC717" s="294"/>
      <c r="AD717" s="294"/>
      <c r="AE717" s="294"/>
      <c r="AF717" s="294"/>
      <c r="AG717" s="294"/>
      <c r="AH717" s="294"/>
      <c r="AI717" s="294"/>
      <c r="AJ717" s="294"/>
      <c r="AK717" s="294"/>
      <c r="AL717" s="294"/>
      <c r="AM717" s="294"/>
      <c r="AN717" s="294"/>
      <c r="AO717" s="294"/>
      <c r="AP717" s="294"/>
      <c r="AQ717" s="294"/>
      <c r="AR717" s="294"/>
      <c r="AS717" s="294"/>
      <c r="AT717" s="294"/>
      <c r="AU717" s="294"/>
      <c r="AV717" s="294"/>
      <c r="AW717" s="294"/>
      <c r="AX717" s="294"/>
      <c r="AY717" s="294"/>
      <c r="AZ717" s="294"/>
      <c r="BA717" s="294"/>
      <c r="BB717" s="294"/>
      <c r="BC717" s="294"/>
      <c r="BD717" s="294"/>
      <c r="BE717" s="294"/>
      <c r="BF717" s="294"/>
      <c r="BG717" s="294"/>
      <c r="BH717" s="294"/>
      <c r="BI717" s="294"/>
      <c r="BJ717" s="294"/>
      <c r="BK717" s="294"/>
      <c r="BL717" s="294"/>
      <c r="BM717" s="294"/>
      <c r="BN717" s="294"/>
      <c r="BO717" s="294"/>
    </row>
    <row r="718">
      <c r="A718" s="294"/>
      <c r="B718" s="333"/>
      <c r="D718" s="134"/>
      <c r="E718" s="294"/>
      <c r="I718" s="294"/>
      <c r="J718" s="294"/>
      <c r="N718" s="294"/>
      <c r="O718" s="294"/>
      <c r="P718" s="294"/>
      <c r="Q718" s="294"/>
      <c r="R718" s="294"/>
      <c r="S718" s="294"/>
      <c r="T718" s="294"/>
      <c r="U718" s="294"/>
      <c r="V718" s="294"/>
      <c r="W718" s="294"/>
      <c r="X718" s="294"/>
      <c r="Y718" s="294"/>
      <c r="Z718" s="294"/>
      <c r="AA718" s="294"/>
      <c r="AB718" s="294"/>
      <c r="AC718" s="294"/>
      <c r="AD718" s="294"/>
      <c r="AE718" s="294"/>
      <c r="AF718" s="294"/>
      <c r="AG718" s="294"/>
      <c r="AH718" s="294"/>
      <c r="AI718" s="294"/>
      <c r="AJ718" s="294"/>
      <c r="AK718" s="294"/>
      <c r="AL718" s="294"/>
      <c r="AM718" s="294"/>
      <c r="AN718" s="294"/>
      <c r="AO718" s="294"/>
      <c r="AP718" s="294"/>
      <c r="AQ718" s="294"/>
      <c r="AR718" s="294"/>
      <c r="AS718" s="294"/>
      <c r="AT718" s="294"/>
      <c r="AU718" s="294"/>
      <c r="AV718" s="294"/>
      <c r="AW718" s="294"/>
      <c r="AX718" s="294"/>
      <c r="AY718" s="294"/>
      <c r="AZ718" s="294"/>
      <c r="BA718" s="294"/>
      <c r="BB718" s="294"/>
      <c r="BC718" s="294"/>
      <c r="BD718" s="294"/>
      <c r="BE718" s="294"/>
      <c r="BF718" s="294"/>
      <c r="BG718" s="294"/>
      <c r="BH718" s="294"/>
      <c r="BI718" s="294"/>
      <c r="BJ718" s="294"/>
      <c r="BK718" s="294"/>
      <c r="BL718" s="294"/>
      <c r="BM718" s="294"/>
      <c r="BN718" s="294"/>
      <c r="BO718" s="294"/>
    </row>
    <row r="719">
      <c r="A719" s="294"/>
      <c r="B719" s="333"/>
      <c r="D719" s="134"/>
      <c r="E719" s="294"/>
      <c r="I719" s="294"/>
      <c r="J719" s="294"/>
      <c r="N719" s="294"/>
      <c r="O719" s="294"/>
      <c r="P719" s="294"/>
      <c r="Q719" s="294"/>
      <c r="R719" s="294"/>
      <c r="S719" s="294"/>
      <c r="T719" s="294"/>
      <c r="U719" s="294"/>
      <c r="V719" s="294"/>
      <c r="W719" s="294"/>
      <c r="X719" s="294"/>
      <c r="Y719" s="294"/>
      <c r="Z719" s="294"/>
      <c r="AA719" s="294"/>
      <c r="AB719" s="294"/>
      <c r="AC719" s="294"/>
      <c r="AD719" s="294"/>
      <c r="AE719" s="294"/>
      <c r="AF719" s="294"/>
      <c r="AG719" s="294"/>
      <c r="AH719" s="294"/>
      <c r="AI719" s="294"/>
      <c r="AJ719" s="294"/>
      <c r="AK719" s="294"/>
      <c r="AL719" s="294"/>
      <c r="AM719" s="294"/>
      <c r="AN719" s="294"/>
      <c r="AO719" s="294"/>
      <c r="AP719" s="294"/>
      <c r="AQ719" s="294"/>
      <c r="AR719" s="294"/>
      <c r="AS719" s="294"/>
      <c r="AT719" s="294"/>
      <c r="AU719" s="294"/>
      <c r="AV719" s="294"/>
      <c r="AW719" s="294"/>
      <c r="AX719" s="294"/>
      <c r="AY719" s="294"/>
      <c r="AZ719" s="294"/>
      <c r="BA719" s="294"/>
      <c r="BB719" s="294"/>
      <c r="BC719" s="294"/>
      <c r="BD719" s="294"/>
      <c r="BE719" s="294"/>
      <c r="BF719" s="294"/>
      <c r="BG719" s="294"/>
      <c r="BH719" s="294"/>
      <c r="BI719" s="294"/>
      <c r="BJ719" s="294"/>
      <c r="BK719" s="294"/>
      <c r="BL719" s="294"/>
      <c r="BM719" s="294"/>
      <c r="BN719" s="294"/>
      <c r="BO719" s="294"/>
    </row>
    <row r="720">
      <c r="A720" s="294"/>
      <c r="B720" s="333"/>
      <c r="D720" s="134"/>
      <c r="E720" s="294"/>
      <c r="I720" s="294"/>
      <c r="J720" s="294"/>
      <c r="N720" s="294"/>
      <c r="O720" s="294"/>
      <c r="P720" s="294"/>
      <c r="Q720" s="294"/>
      <c r="R720" s="294"/>
      <c r="S720" s="294"/>
      <c r="T720" s="294"/>
      <c r="U720" s="294"/>
      <c r="V720" s="294"/>
      <c r="W720" s="294"/>
      <c r="X720" s="294"/>
      <c r="Y720" s="294"/>
      <c r="Z720" s="294"/>
      <c r="AA720" s="294"/>
      <c r="AB720" s="294"/>
      <c r="AC720" s="294"/>
      <c r="AD720" s="294"/>
      <c r="AE720" s="294"/>
      <c r="AF720" s="294"/>
      <c r="AG720" s="294"/>
      <c r="AH720" s="294"/>
      <c r="AI720" s="294"/>
      <c r="AJ720" s="294"/>
      <c r="AK720" s="294"/>
      <c r="AL720" s="294"/>
      <c r="AM720" s="294"/>
      <c r="AN720" s="294"/>
      <c r="AO720" s="294"/>
      <c r="AP720" s="294"/>
      <c r="AQ720" s="294"/>
      <c r="AR720" s="294"/>
      <c r="AS720" s="294"/>
      <c r="AT720" s="294"/>
      <c r="AU720" s="294"/>
      <c r="AV720" s="294"/>
      <c r="AW720" s="294"/>
      <c r="AX720" s="294"/>
      <c r="AY720" s="294"/>
      <c r="AZ720" s="294"/>
      <c r="BA720" s="294"/>
      <c r="BB720" s="294"/>
      <c r="BC720" s="294"/>
      <c r="BD720" s="294"/>
      <c r="BE720" s="294"/>
      <c r="BF720" s="294"/>
      <c r="BG720" s="294"/>
      <c r="BH720" s="294"/>
      <c r="BI720" s="294"/>
      <c r="BJ720" s="294"/>
      <c r="BK720" s="294"/>
      <c r="BL720" s="294"/>
      <c r="BM720" s="294"/>
      <c r="BN720" s="294"/>
      <c r="BO720" s="294"/>
    </row>
    <row r="721">
      <c r="A721" s="294"/>
      <c r="B721" s="333"/>
      <c r="D721" s="134"/>
      <c r="E721" s="294"/>
      <c r="I721" s="294"/>
      <c r="J721" s="294"/>
      <c r="N721" s="294"/>
      <c r="O721" s="294"/>
      <c r="P721" s="294"/>
      <c r="Q721" s="294"/>
      <c r="R721" s="294"/>
      <c r="S721" s="294"/>
      <c r="T721" s="294"/>
      <c r="U721" s="294"/>
      <c r="V721" s="294"/>
      <c r="W721" s="294"/>
      <c r="X721" s="294"/>
      <c r="Y721" s="294"/>
      <c r="Z721" s="294"/>
      <c r="AA721" s="294"/>
      <c r="AB721" s="294"/>
      <c r="AC721" s="294"/>
      <c r="AD721" s="294"/>
      <c r="AE721" s="294"/>
      <c r="AF721" s="294"/>
      <c r="AG721" s="294"/>
      <c r="AH721" s="294"/>
      <c r="AI721" s="294"/>
      <c r="AJ721" s="294"/>
      <c r="AK721" s="294"/>
      <c r="AL721" s="294"/>
      <c r="AM721" s="294"/>
      <c r="AN721" s="294"/>
      <c r="AO721" s="294"/>
      <c r="AP721" s="294"/>
      <c r="AQ721" s="294"/>
      <c r="AR721" s="294"/>
      <c r="AS721" s="294"/>
      <c r="AT721" s="294"/>
      <c r="AU721" s="294"/>
      <c r="AV721" s="294"/>
      <c r="AW721" s="294"/>
      <c r="AX721" s="294"/>
      <c r="AY721" s="294"/>
      <c r="AZ721" s="294"/>
      <c r="BA721" s="294"/>
      <c r="BB721" s="294"/>
      <c r="BC721" s="294"/>
      <c r="BD721" s="294"/>
      <c r="BE721" s="294"/>
      <c r="BF721" s="294"/>
      <c r="BG721" s="294"/>
      <c r="BH721" s="294"/>
      <c r="BI721" s="294"/>
      <c r="BJ721" s="294"/>
      <c r="BK721" s="294"/>
      <c r="BL721" s="294"/>
      <c r="BM721" s="294"/>
      <c r="BN721" s="294"/>
      <c r="BO721" s="294"/>
    </row>
    <row r="722">
      <c r="A722" s="294"/>
      <c r="B722" s="333"/>
      <c r="D722" s="134"/>
      <c r="E722" s="294"/>
      <c r="I722" s="294"/>
      <c r="J722" s="294"/>
      <c r="N722" s="294"/>
      <c r="O722" s="294"/>
      <c r="P722" s="294"/>
      <c r="Q722" s="294"/>
      <c r="R722" s="294"/>
      <c r="S722" s="294"/>
      <c r="T722" s="294"/>
      <c r="U722" s="294"/>
      <c r="V722" s="294"/>
      <c r="W722" s="294"/>
      <c r="X722" s="294"/>
      <c r="Y722" s="294"/>
      <c r="Z722" s="294"/>
      <c r="AA722" s="294"/>
      <c r="AB722" s="294"/>
      <c r="AC722" s="294"/>
      <c r="AD722" s="294"/>
      <c r="AE722" s="294"/>
      <c r="AF722" s="294"/>
      <c r="AG722" s="294"/>
      <c r="AH722" s="294"/>
      <c r="AI722" s="294"/>
      <c r="AJ722" s="294"/>
      <c r="AK722" s="294"/>
      <c r="AL722" s="294"/>
      <c r="AM722" s="294"/>
      <c r="AN722" s="294"/>
      <c r="AO722" s="294"/>
      <c r="AP722" s="294"/>
      <c r="AQ722" s="294"/>
      <c r="AR722" s="294"/>
      <c r="AS722" s="294"/>
      <c r="AT722" s="294"/>
      <c r="AU722" s="294"/>
      <c r="AV722" s="294"/>
      <c r="AW722" s="294"/>
      <c r="AX722" s="294"/>
      <c r="AY722" s="294"/>
      <c r="AZ722" s="294"/>
      <c r="BA722" s="294"/>
      <c r="BB722" s="294"/>
      <c r="BC722" s="294"/>
      <c r="BD722" s="294"/>
      <c r="BE722" s="294"/>
      <c r="BF722" s="294"/>
      <c r="BG722" s="294"/>
      <c r="BH722" s="294"/>
      <c r="BI722" s="294"/>
      <c r="BJ722" s="294"/>
      <c r="BK722" s="294"/>
      <c r="BL722" s="294"/>
      <c r="BM722" s="294"/>
      <c r="BN722" s="294"/>
      <c r="BO722" s="294"/>
    </row>
    <row r="723">
      <c r="A723" s="294"/>
      <c r="B723" s="333"/>
      <c r="D723" s="134"/>
      <c r="E723" s="294"/>
      <c r="I723" s="294"/>
      <c r="J723" s="294"/>
      <c r="N723" s="294"/>
      <c r="O723" s="294"/>
      <c r="P723" s="294"/>
      <c r="Q723" s="294"/>
      <c r="R723" s="294"/>
      <c r="S723" s="294"/>
      <c r="T723" s="294"/>
      <c r="U723" s="294"/>
      <c r="V723" s="294"/>
      <c r="W723" s="294"/>
      <c r="X723" s="294"/>
      <c r="Y723" s="294"/>
      <c r="Z723" s="294"/>
      <c r="AA723" s="294"/>
      <c r="AB723" s="294"/>
      <c r="AC723" s="294"/>
      <c r="AD723" s="294"/>
      <c r="AE723" s="294"/>
      <c r="AF723" s="294"/>
      <c r="AG723" s="294"/>
      <c r="AH723" s="294"/>
      <c r="AI723" s="294"/>
      <c r="AJ723" s="294"/>
      <c r="AK723" s="294"/>
      <c r="AL723" s="294"/>
      <c r="AM723" s="294"/>
      <c r="AN723" s="294"/>
      <c r="AO723" s="294"/>
      <c r="AP723" s="294"/>
      <c r="AQ723" s="294"/>
      <c r="AR723" s="294"/>
      <c r="AS723" s="294"/>
      <c r="AT723" s="294"/>
      <c r="AU723" s="294"/>
      <c r="AV723" s="294"/>
      <c r="AW723" s="294"/>
      <c r="AX723" s="294"/>
      <c r="AY723" s="294"/>
      <c r="AZ723" s="294"/>
      <c r="BA723" s="294"/>
      <c r="BB723" s="294"/>
      <c r="BC723" s="294"/>
      <c r="BD723" s="294"/>
      <c r="BE723" s="294"/>
      <c r="BF723" s="294"/>
      <c r="BG723" s="294"/>
      <c r="BH723" s="294"/>
      <c r="BI723" s="294"/>
      <c r="BJ723" s="294"/>
      <c r="BK723" s="294"/>
      <c r="BL723" s="294"/>
      <c r="BM723" s="294"/>
      <c r="BN723" s="294"/>
      <c r="BO723" s="294"/>
    </row>
    <row r="724">
      <c r="A724" s="294"/>
      <c r="B724" s="333"/>
      <c r="D724" s="134"/>
      <c r="E724" s="294"/>
      <c r="I724" s="294"/>
      <c r="J724" s="294"/>
      <c r="N724" s="294"/>
      <c r="O724" s="294"/>
      <c r="P724" s="294"/>
      <c r="Q724" s="294"/>
      <c r="R724" s="294"/>
      <c r="S724" s="294"/>
      <c r="T724" s="294"/>
      <c r="U724" s="294"/>
      <c r="V724" s="294"/>
      <c r="W724" s="294"/>
      <c r="X724" s="294"/>
      <c r="Y724" s="294"/>
      <c r="Z724" s="294"/>
      <c r="AA724" s="294"/>
      <c r="AB724" s="294"/>
      <c r="AC724" s="294"/>
      <c r="AD724" s="294"/>
      <c r="AE724" s="294"/>
      <c r="AF724" s="294"/>
      <c r="AG724" s="294"/>
      <c r="AH724" s="294"/>
      <c r="AI724" s="294"/>
      <c r="AJ724" s="294"/>
      <c r="AK724" s="294"/>
      <c r="AL724" s="294"/>
      <c r="AM724" s="294"/>
      <c r="AN724" s="294"/>
      <c r="AO724" s="294"/>
      <c r="AP724" s="294"/>
      <c r="AQ724" s="294"/>
      <c r="AR724" s="294"/>
      <c r="AS724" s="294"/>
      <c r="AT724" s="294"/>
      <c r="AU724" s="294"/>
      <c r="AV724" s="294"/>
      <c r="AW724" s="294"/>
      <c r="AX724" s="294"/>
      <c r="AY724" s="294"/>
      <c r="AZ724" s="294"/>
      <c r="BA724" s="294"/>
      <c r="BB724" s="294"/>
      <c r="BC724" s="294"/>
      <c r="BD724" s="294"/>
      <c r="BE724" s="294"/>
      <c r="BF724" s="294"/>
      <c r="BG724" s="294"/>
      <c r="BH724" s="294"/>
      <c r="BI724" s="294"/>
      <c r="BJ724" s="294"/>
      <c r="BK724" s="294"/>
      <c r="BL724" s="294"/>
      <c r="BM724" s="294"/>
      <c r="BN724" s="294"/>
      <c r="BO724" s="294"/>
    </row>
    <row r="725">
      <c r="A725" s="294"/>
      <c r="B725" s="333"/>
      <c r="D725" s="134"/>
      <c r="E725" s="294"/>
      <c r="I725" s="294"/>
      <c r="J725" s="294"/>
      <c r="N725" s="294"/>
      <c r="O725" s="294"/>
      <c r="P725" s="294"/>
      <c r="Q725" s="294"/>
      <c r="R725" s="294"/>
      <c r="S725" s="294"/>
      <c r="T725" s="294"/>
      <c r="U725" s="294"/>
      <c r="V725" s="294"/>
      <c r="W725" s="294"/>
      <c r="X725" s="294"/>
      <c r="Y725" s="294"/>
      <c r="Z725" s="294"/>
      <c r="AA725" s="294"/>
      <c r="AB725" s="294"/>
      <c r="AC725" s="294"/>
      <c r="AD725" s="294"/>
      <c r="AE725" s="294"/>
      <c r="AF725" s="294"/>
      <c r="AG725" s="294"/>
      <c r="AH725" s="294"/>
      <c r="AI725" s="294"/>
      <c r="AJ725" s="294"/>
      <c r="AK725" s="294"/>
      <c r="AL725" s="294"/>
      <c r="AM725" s="294"/>
      <c r="AN725" s="294"/>
      <c r="AO725" s="294"/>
      <c r="AP725" s="294"/>
      <c r="AQ725" s="294"/>
      <c r="AR725" s="294"/>
      <c r="AS725" s="294"/>
      <c r="AT725" s="294"/>
      <c r="AU725" s="294"/>
      <c r="AV725" s="294"/>
      <c r="AW725" s="294"/>
      <c r="AX725" s="294"/>
      <c r="AY725" s="294"/>
      <c r="AZ725" s="294"/>
      <c r="BA725" s="294"/>
      <c r="BB725" s="294"/>
      <c r="BC725" s="294"/>
      <c r="BD725" s="294"/>
      <c r="BE725" s="294"/>
      <c r="BF725" s="294"/>
      <c r="BG725" s="294"/>
      <c r="BH725" s="294"/>
      <c r="BI725" s="294"/>
      <c r="BJ725" s="294"/>
      <c r="BK725" s="294"/>
      <c r="BL725" s="294"/>
      <c r="BM725" s="294"/>
      <c r="BN725" s="294"/>
      <c r="BO725" s="294"/>
    </row>
    <row r="726">
      <c r="A726" s="294"/>
      <c r="B726" s="333"/>
      <c r="D726" s="134"/>
      <c r="E726" s="294"/>
      <c r="I726" s="294"/>
      <c r="J726" s="294"/>
      <c r="N726" s="294"/>
      <c r="O726" s="294"/>
      <c r="P726" s="294"/>
      <c r="Q726" s="294"/>
      <c r="R726" s="294"/>
      <c r="S726" s="294"/>
      <c r="T726" s="294"/>
      <c r="U726" s="294"/>
      <c r="V726" s="294"/>
      <c r="W726" s="294"/>
      <c r="X726" s="294"/>
      <c r="Y726" s="294"/>
      <c r="Z726" s="294"/>
      <c r="AA726" s="294"/>
      <c r="AB726" s="294"/>
      <c r="AC726" s="294"/>
      <c r="AD726" s="294"/>
      <c r="AE726" s="294"/>
      <c r="AF726" s="294"/>
      <c r="AG726" s="294"/>
      <c r="AH726" s="294"/>
      <c r="AI726" s="294"/>
      <c r="AJ726" s="294"/>
      <c r="AK726" s="294"/>
      <c r="AL726" s="294"/>
      <c r="AM726" s="294"/>
      <c r="AN726" s="294"/>
      <c r="AO726" s="294"/>
      <c r="AP726" s="294"/>
      <c r="AQ726" s="294"/>
      <c r="AR726" s="294"/>
      <c r="AS726" s="294"/>
      <c r="AT726" s="294"/>
      <c r="AU726" s="294"/>
      <c r="AV726" s="294"/>
      <c r="AW726" s="294"/>
      <c r="AX726" s="294"/>
      <c r="AY726" s="294"/>
      <c r="AZ726" s="294"/>
      <c r="BA726" s="294"/>
      <c r="BB726" s="294"/>
      <c r="BC726" s="294"/>
      <c r="BD726" s="294"/>
      <c r="BE726" s="294"/>
      <c r="BF726" s="294"/>
      <c r="BG726" s="294"/>
      <c r="BH726" s="294"/>
      <c r="BI726" s="294"/>
      <c r="BJ726" s="294"/>
      <c r="BK726" s="294"/>
      <c r="BL726" s="294"/>
      <c r="BM726" s="294"/>
      <c r="BN726" s="294"/>
      <c r="BO726" s="294"/>
    </row>
    <row r="727">
      <c r="A727" s="294"/>
      <c r="B727" s="333"/>
      <c r="D727" s="134"/>
      <c r="E727" s="294"/>
      <c r="I727" s="294"/>
      <c r="J727" s="294"/>
      <c r="N727" s="294"/>
      <c r="O727" s="294"/>
      <c r="P727" s="294"/>
      <c r="Q727" s="294"/>
      <c r="R727" s="294"/>
      <c r="S727" s="294"/>
      <c r="T727" s="294"/>
      <c r="U727" s="294"/>
      <c r="V727" s="294"/>
      <c r="W727" s="294"/>
      <c r="X727" s="294"/>
      <c r="Y727" s="294"/>
      <c r="Z727" s="294"/>
      <c r="AA727" s="294"/>
      <c r="AB727" s="294"/>
      <c r="AC727" s="294"/>
      <c r="AD727" s="294"/>
      <c r="AE727" s="294"/>
      <c r="AF727" s="294"/>
      <c r="AG727" s="294"/>
      <c r="AH727" s="294"/>
      <c r="AI727" s="294"/>
      <c r="AJ727" s="294"/>
      <c r="AK727" s="294"/>
      <c r="AL727" s="294"/>
      <c r="AM727" s="294"/>
      <c r="AN727" s="294"/>
      <c r="AO727" s="294"/>
      <c r="AP727" s="294"/>
      <c r="AQ727" s="294"/>
      <c r="AR727" s="294"/>
      <c r="AS727" s="294"/>
      <c r="AT727" s="294"/>
      <c r="AU727" s="294"/>
      <c r="AV727" s="294"/>
      <c r="AW727" s="294"/>
      <c r="AX727" s="294"/>
      <c r="AY727" s="294"/>
      <c r="AZ727" s="294"/>
      <c r="BA727" s="294"/>
      <c r="BB727" s="294"/>
      <c r="BC727" s="294"/>
      <c r="BD727" s="294"/>
      <c r="BE727" s="294"/>
      <c r="BF727" s="294"/>
      <c r="BG727" s="294"/>
      <c r="BH727" s="294"/>
      <c r="BI727" s="294"/>
      <c r="BJ727" s="294"/>
      <c r="BK727" s="294"/>
      <c r="BL727" s="294"/>
      <c r="BM727" s="294"/>
      <c r="BN727" s="294"/>
      <c r="BO727" s="294"/>
    </row>
    <row r="728">
      <c r="A728" s="294"/>
      <c r="B728" s="333"/>
      <c r="D728" s="134"/>
      <c r="E728" s="294"/>
      <c r="I728" s="294"/>
      <c r="J728" s="294"/>
      <c r="N728" s="294"/>
      <c r="O728" s="294"/>
      <c r="P728" s="294"/>
      <c r="Q728" s="294"/>
      <c r="R728" s="294"/>
      <c r="S728" s="294"/>
      <c r="T728" s="294"/>
      <c r="U728" s="294"/>
      <c r="V728" s="294"/>
      <c r="W728" s="294"/>
      <c r="X728" s="294"/>
      <c r="Y728" s="294"/>
      <c r="Z728" s="294"/>
      <c r="AA728" s="294"/>
      <c r="AB728" s="294"/>
      <c r="AC728" s="294"/>
      <c r="AD728" s="294"/>
      <c r="AE728" s="294"/>
      <c r="AF728" s="294"/>
      <c r="AG728" s="294"/>
      <c r="AH728" s="294"/>
      <c r="AI728" s="294"/>
      <c r="AJ728" s="294"/>
      <c r="AK728" s="294"/>
      <c r="AL728" s="294"/>
      <c r="AM728" s="294"/>
      <c r="AN728" s="294"/>
      <c r="AO728" s="294"/>
      <c r="AP728" s="294"/>
      <c r="AQ728" s="294"/>
      <c r="AR728" s="294"/>
      <c r="AS728" s="294"/>
      <c r="AT728" s="294"/>
      <c r="AU728" s="294"/>
      <c r="AV728" s="294"/>
      <c r="AW728" s="294"/>
      <c r="AX728" s="294"/>
      <c r="AY728" s="294"/>
      <c r="AZ728" s="294"/>
      <c r="BA728" s="294"/>
      <c r="BB728" s="294"/>
      <c r="BC728" s="294"/>
      <c r="BD728" s="294"/>
      <c r="BE728" s="294"/>
      <c r="BF728" s="294"/>
      <c r="BG728" s="294"/>
      <c r="BH728" s="294"/>
      <c r="BI728" s="294"/>
      <c r="BJ728" s="294"/>
      <c r="BK728" s="294"/>
      <c r="BL728" s="294"/>
      <c r="BM728" s="294"/>
      <c r="BN728" s="294"/>
      <c r="BO728" s="294"/>
    </row>
    <row r="729">
      <c r="A729" s="294"/>
      <c r="B729" s="333"/>
      <c r="D729" s="134"/>
      <c r="E729" s="294"/>
      <c r="I729" s="294"/>
      <c r="J729" s="294"/>
      <c r="N729" s="294"/>
      <c r="O729" s="294"/>
      <c r="P729" s="294"/>
      <c r="Q729" s="294"/>
      <c r="R729" s="294"/>
      <c r="S729" s="294"/>
      <c r="T729" s="294"/>
      <c r="U729" s="294"/>
      <c r="V729" s="294"/>
      <c r="W729" s="294"/>
      <c r="X729" s="294"/>
      <c r="Y729" s="294"/>
      <c r="Z729" s="294"/>
      <c r="AA729" s="294"/>
      <c r="AB729" s="294"/>
      <c r="AC729" s="294"/>
      <c r="AD729" s="294"/>
      <c r="AE729" s="294"/>
      <c r="AF729" s="294"/>
      <c r="AG729" s="294"/>
      <c r="AH729" s="294"/>
      <c r="AI729" s="294"/>
      <c r="AJ729" s="294"/>
      <c r="AK729" s="294"/>
      <c r="AL729" s="294"/>
      <c r="AM729" s="294"/>
      <c r="AN729" s="294"/>
      <c r="AO729" s="294"/>
      <c r="AP729" s="294"/>
      <c r="AQ729" s="294"/>
      <c r="AR729" s="294"/>
      <c r="AS729" s="294"/>
      <c r="AT729" s="294"/>
      <c r="AU729" s="294"/>
      <c r="AV729" s="294"/>
      <c r="AW729" s="294"/>
      <c r="AX729" s="294"/>
      <c r="AY729" s="294"/>
      <c r="AZ729" s="294"/>
      <c r="BA729" s="294"/>
      <c r="BB729" s="294"/>
      <c r="BC729" s="294"/>
      <c r="BD729" s="294"/>
      <c r="BE729" s="294"/>
      <c r="BF729" s="294"/>
      <c r="BG729" s="294"/>
      <c r="BH729" s="294"/>
      <c r="BI729" s="294"/>
      <c r="BJ729" s="294"/>
      <c r="BK729" s="294"/>
      <c r="BL729" s="294"/>
      <c r="BM729" s="294"/>
      <c r="BN729" s="294"/>
      <c r="BO729" s="294"/>
    </row>
    <row r="730">
      <c r="A730" s="294"/>
      <c r="B730" s="333"/>
      <c r="D730" s="134"/>
      <c r="E730" s="294"/>
      <c r="I730" s="294"/>
      <c r="J730" s="294"/>
      <c r="N730" s="294"/>
      <c r="O730" s="294"/>
      <c r="P730" s="294"/>
      <c r="Q730" s="294"/>
      <c r="R730" s="294"/>
      <c r="S730" s="294"/>
      <c r="T730" s="294"/>
      <c r="U730" s="294"/>
      <c r="V730" s="294"/>
      <c r="W730" s="294"/>
      <c r="X730" s="294"/>
      <c r="Y730" s="294"/>
      <c r="Z730" s="294"/>
      <c r="AA730" s="294"/>
      <c r="AB730" s="294"/>
      <c r="AC730" s="294"/>
      <c r="AD730" s="294"/>
      <c r="AE730" s="294"/>
      <c r="AF730" s="294"/>
      <c r="AG730" s="294"/>
      <c r="AH730" s="294"/>
      <c r="AI730" s="294"/>
      <c r="AJ730" s="294"/>
      <c r="AK730" s="294"/>
      <c r="AL730" s="294"/>
      <c r="AM730" s="294"/>
      <c r="AN730" s="294"/>
      <c r="AO730" s="294"/>
      <c r="AP730" s="294"/>
      <c r="AQ730" s="294"/>
      <c r="AR730" s="294"/>
      <c r="AS730" s="294"/>
      <c r="AT730" s="294"/>
      <c r="AU730" s="294"/>
      <c r="AV730" s="294"/>
      <c r="AW730" s="294"/>
      <c r="AX730" s="294"/>
      <c r="AY730" s="294"/>
      <c r="AZ730" s="294"/>
      <c r="BA730" s="294"/>
      <c r="BB730" s="294"/>
      <c r="BC730" s="294"/>
      <c r="BD730" s="294"/>
      <c r="BE730" s="294"/>
      <c r="BF730" s="294"/>
      <c r="BG730" s="294"/>
      <c r="BH730" s="294"/>
      <c r="BI730" s="294"/>
      <c r="BJ730" s="294"/>
      <c r="BK730" s="294"/>
      <c r="BL730" s="294"/>
      <c r="BM730" s="294"/>
      <c r="BN730" s="294"/>
      <c r="BO730" s="294"/>
    </row>
    <row r="731">
      <c r="A731" s="294"/>
      <c r="B731" s="333"/>
      <c r="D731" s="134"/>
      <c r="E731" s="294"/>
      <c r="I731" s="294"/>
      <c r="J731" s="294"/>
      <c r="N731" s="294"/>
      <c r="O731" s="294"/>
      <c r="P731" s="294"/>
      <c r="Q731" s="294"/>
      <c r="R731" s="294"/>
      <c r="S731" s="294"/>
      <c r="T731" s="294"/>
      <c r="U731" s="294"/>
      <c r="V731" s="294"/>
      <c r="W731" s="294"/>
      <c r="X731" s="294"/>
      <c r="Y731" s="294"/>
      <c r="Z731" s="294"/>
      <c r="AA731" s="294"/>
      <c r="AB731" s="294"/>
      <c r="AC731" s="294"/>
      <c r="AD731" s="294"/>
      <c r="AE731" s="294"/>
      <c r="AF731" s="294"/>
      <c r="AG731" s="294"/>
      <c r="AH731" s="294"/>
      <c r="AI731" s="294"/>
      <c r="AJ731" s="294"/>
      <c r="AK731" s="294"/>
      <c r="AL731" s="294"/>
      <c r="AM731" s="294"/>
      <c r="AN731" s="294"/>
      <c r="AO731" s="294"/>
      <c r="AP731" s="294"/>
      <c r="AQ731" s="294"/>
      <c r="AR731" s="294"/>
      <c r="AS731" s="294"/>
      <c r="AT731" s="294"/>
      <c r="AU731" s="294"/>
      <c r="AV731" s="294"/>
      <c r="AW731" s="294"/>
      <c r="AX731" s="294"/>
      <c r="AY731" s="294"/>
      <c r="AZ731" s="294"/>
      <c r="BA731" s="294"/>
      <c r="BB731" s="294"/>
      <c r="BC731" s="294"/>
      <c r="BD731" s="294"/>
      <c r="BE731" s="294"/>
      <c r="BF731" s="294"/>
      <c r="BG731" s="294"/>
      <c r="BH731" s="294"/>
      <c r="BI731" s="294"/>
      <c r="BJ731" s="294"/>
      <c r="BK731" s="294"/>
      <c r="BL731" s="294"/>
      <c r="BM731" s="294"/>
      <c r="BN731" s="294"/>
      <c r="BO731" s="294"/>
    </row>
    <row r="732">
      <c r="A732" s="294"/>
      <c r="B732" s="333"/>
      <c r="D732" s="134"/>
      <c r="E732" s="294"/>
      <c r="I732" s="294"/>
      <c r="J732" s="294"/>
      <c r="N732" s="294"/>
      <c r="O732" s="294"/>
      <c r="P732" s="294"/>
      <c r="Q732" s="294"/>
      <c r="R732" s="294"/>
      <c r="S732" s="294"/>
      <c r="T732" s="294"/>
      <c r="U732" s="294"/>
      <c r="V732" s="294"/>
      <c r="W732" s="294"/>
      <c r="X732" s="294"/>
      <c r="Y732" s="294"/>
      <c r="Z732" s="294"/>
      <c r="AA732" s="294"/>
      <c r="AB732" s="294"/>
      <c r="AC732" s="294"/>
      <c r="AD732" s="294"/>
      <c r="AE732" s="294"/>
      <c r="AF732" s="294"/>
      <c r="AG732" s="294"/>
      <c r="AH732" s="294"/>
      <c r="AI732" s="294"/>
      <c r="AJ732" s="294"/>
      <c r="AK732" s="294"/>
      <c r="AL732" s="294"/>
      <c r="AM732" s="294"/>
      <c r="AN732" s="294"/>
      <c r="AO732" s="294"/>
      <c r="AP732" s="294"/>
      <c r="AQ732" s="294"/>
      <c r="AR732" s="294"/>
      <c r="AS732" s="294"/>
      <c r="AT732" s="294"/>
      <c r="AU732" s="294"/>
      <c r="AV732" s="294"/>
      <c r="AW732" s="294"/>
      <c r="AX732" s="294"/>
      <c r="AY732" s="294"/>
      <c r="AZ732" s="294"/>
      <c r="BA732" s="294"/>
      <c r="BB732" s="294"/>
      <c r="BC732" s="294"/>
      <c r="BD732" s="294"/>
      <c r="BE732" s="294"/>
      <c r="BF732" s="294"/>
      <c r="BG732" s="294"/>
      <c r="BH732" s="294"/>
      <c r="BI732" s="294"/>
      <c r="BJ732" s="294"/>
      <c r="BK732" s="294"/>
      <c r="BL732" s="294"/>
      <c r="BM732" s="294"/>
      <c r="BN732" s="294"/>
      <c r="BO732" s="294"/>
    </row>
    <row r="733">
      <c r="A733" s="294"/>
      <c r="B733" s="333"/>
      <c r="D733" s="134"/>
      <c r="E733" s="294"/>
      <c r="I733" s="294"/>
      <c r="J733" s="294"/>
      <c r="N733" s="294"/>
      <c r="O733" s="294"/>
      <c r="P733" s="294"/>
      <c r="Q733" s="294"/>
      <c r="R733" s="294"/>
      <c r="S733" s="294"/>
      <c r="T733" s="294"/>
      <c r="U733" s="294"/>
      <c r="V733" s="294"/>
      <c r="W733" s="294"/>
      <c r="X733" s="294"/>
      <c r="Y733" s="294"/>
      <c r="Z733" s="294"/>
      <c r="AA733" s="294"/>
      <c r="AB733" s="294"/>
      <c r="AC733" s="294"/>
      <c r="AD733" s="294"/>
      <c r="AE733" s="294"/>
      <c r="AF733" s="294"/>
      <c r="AG733" s="294"/>
      <c r="AH733" s="294"/>
      <c r="AI733" s="294"/>
      <c r="AJ733" s="294"/>
      <c r="AK733" s="294"/>
      <c r="AL733" s="294"/>
      <c r="AM733" s="294"/>
      <c r="AN733" s="294"/>
      <c r="AO733" s="294"/>
      <c r="AP733" s="294"/>
      <c r="AQ733" s="294"/>
      <c r="AR733" s="294"/>
      <c r="AS733" s="294"/>
      <c r="AT733" s="294"/>
      <c r="AU733" s="294"/>
      <c r="AV733" s="294"/>
      <c r="AW733" s="294"/>
      <c r="AX733" s="294"/>
      <c r="AY733" s="294"/>
      <c r="AZ733" s="294"/>
      <c r="BA733" s="294"/>
      <c r="BB733" s="294"/>
      <c r="BC733" s="294"/>
      <c r="BD733" s="294"/>
      <c r="BE733" s="294"/>
      <c r="BF733" s="294"/>
      <c r="BG733" s="294"/>
      <c r="BH733" s="294"/>
      <c r="BI733" s="294"/>
      <c r="BJ733" s="294"/>
      <c r="BK733" s="294"/>
      <c r="BL733" s="294"/>
      <c r="BM733" s="294"/>
      <c r="BN733" s="294"/>
      <c r="BO733" s="294"/>
    </row>
    <row r="734">
      <c r="A734" s="294"/>
      <c r="B734" s="333"/>
      <c r="D734" s="134"/>
      <c r="E734" s="294"/>
      <c r="I734" s="294"/>
      <c r="J734" s="294"/>
      <c r="N734" s="294"/>
      <c r="O734" s="294"/>
      <c r="P734" s="294"/>
      <c r="Q734" s="294"/>
      <c r="R734" s="294"/>
      <c r="S734" s="294"/>
      <c r="T734" s="294"/>
      <c r="U734" s="294"/>
      <c r="V734" s="294"/>
      <c r="W734" s="294"/>
      <c r="X734" s="294"/>
      <c r="Y734" s="294"/>
      <c r="Z734" s="294"/>
      <c r="AA734" s="294"/>
      <c r="AB734" s="294"/>
      <c r="AC734" s="294"/>
      <c r="AD734" s="294"/>
      <c r="AE734" s="294"/>
      <c r="AF734" s="294"/>
      <c r="AG734" s="294"/>
      <c r="AH734" s="294"/>
      <c r="AI734" s="294"/>
      <c r="AJ734" s="294"/>
      <c r="AK734" s="294"/>
      <c r="AL734" s="294"/>
      <c r="AM734" s="294"/>
      <c r="AN734" s="294"/>
      <c r="AO734" s="294"/>
      <c r="AP734" s="294"/>
      <c r="AQ734" s="294"/>
      <c r="AR734" s="294"/>
      <c r="AS734" s="294"/>
      <c r="AT734" s="294"/>
      <c r="AU734" s="294"/>
      <c r="AV734" s="294"/>
      <c r="AW734" s="294"/>
      <c r="AX734" s="294"/>
      <c r="AY734" s="294"/>
      <c r="AZ734" s="294"/>
      <c r="BA734" s="294"/>
      <c r="BB734" s="294"/>
      <c r="BC734" s="294"/>
      <c r="BD734" s="294"/>
      <c r="BE734" s="294"/>
      <c r="BF734" s="294"/>
      <c r="BG734" s="294"/>
      <c r="BH734" s="294"/>
      <c r="BI734" s="294"/>
      <c r="BJ734" s="294"/>
      <c r="BK734" s="294"/>
      <c r="BL734" s="294"/>
      <c r="BM734" s="294"/>
      <c r="BN734" s="294"/>
      <c r="BO734" s="294"/>
    </row>
    <row r="735">
      <c r="A735" s="294"/>
      <c r="B735" s="333"/>
      <c r="D735" s="134"/>
      <c r="E735" s="294"/>
      <c r="I735" s="294"/>
      <c r="J735" s="294"/>
      <c r="N735" s="294"/>
      <c r="O735" s="294"/>
      <c r="P735" s="294"/>
      <c r="Q735" s="294"/>
      <c r="R735" s="294"/>
      <c r="S735" s="294"/>
      <c r="T735" s="294"/>
      <c r="U735" s="294"/>
      <c r="V735" s="294"/>
      <c r="W735" s="294"/>
      <c r="X735" s="294"/>
      <c r="Y735" s="294"/>
      <c r="Z735" s="294"/>
      <c r="AA735" s="294"/>
      <c r="AB735" s="294"/>
      <c r="AC735" s="294"/>
      <c r="AD735" s="294"/>
      <c r="AE735" s="294"/>
      <c r="AF735" s="294"/>
      <c r="AG735" s="294"/>
      <c r="AH735" s="294"/>
      <c r="AI735" s="294"/>
      <c r="AJ735" s="294"/>
      <c r="AK735" s="294"/>
      <c r="AL735" s="294"/>
      <c r="AM735" s="294"/>
      <c r="AN735" s="294"/>
      <c r="AO735" s="294"/>
      <c r="AP735" s="294"/>
      <c r="AQ735" s="294"/>
      <c r="AR735" s="294"/>
      <c r="AS735" s="294"/>
      <c r="AT735" s="294"/>
      <c r="AU735" s="294"/>
      <c r="AV735" s="294"/>
      <c r="AW735" s="294"/>
      <c r="AX735" s="294"/>
      <c r="AY735" s="294"/>
      <c r="AZ735" s="294"/>
      <c r="BA735" s="294"/>
      <c r="BB735" s="294"/>
      <c r="BC735" s="294"/>
      <c r="BD735" s="294"/>
      <c r="BE735" s="294"/>
      <c r="BF735" s="294"/>
      <c r="BG735" s="294"/>
      <c r="BH735" s="294"/>
      <c r="BI735" s="294"/>
      <c r="BJ735" s="294"/>
      <c r="BK735" s="294"/>
      <c r="BL735" s="294"/>
      <c r="BM735" s="294"/>
      <c r="BN735" s="294"/>
      <c r="BO735" s="294"/>
    </row>
    <row r="736">
      <c r="A736" s="294"/>
      <c r="B736" s="333"/>
      <c r="D736" s="134"/>
      <c r="E736" s="294"/>
      <c r="I736" s="294"/>
      <c r="J736" s="294"/>
      <c r="N736" s="294"/>
      <c r="O736" s="294"/>
      <c r="P736" s="294"/>
      <c r="Q736" s="294"/>
      <c r="R736" s="294"/>
      <c r="S736" s="294"/>
      <c r="T736" s="294"/>
      <c r="U736" s="294"/>
      <c r="V736" s="294"/>
      <c r="W736" s="294"/>
      <c r="X736" s="294"/>
      <c r="Y736" s="294"/>
      <c r="Z736" s="294"/>
      <c r="AA736" s="294"/>
      <c r="AB736" s="294"/>
      <c r="AC736" s="294"/>
      <c r="AD736" s="294"/>
      <c r="AE736" s="294"/>
      <c r="AF736" s="294"/>
      <c r="AG736" s="294"/>
      <c r="AH736" s="294"/>
      <c r="AI736" s="294"/>
      <c r="AJ736" s="294"/>
      <c r="AK736" s="294"/>
      <c r="AL736" s="294"/>
      <c r="AM736" s="294"/>
      <c r="AN736" s="294"/>
      <c r="AO736" s="294"/>
      <c r="AP736" s="294"/>
      <c r="AQ736" s="294"/>
      <c r="AR736" s="294"/>
      <c r="AS736" s="294"/>
      <c r="AT736" s="294"/>
      <c r="AU736" s="294"/>
      <c r="AV736" s="294"/>
      <c r="AW736" s="294"/>
      <c r="AX736" s="294"/>
      <c r="AY736" s="294"/>
      <c r="AZ736" s="294"/>
      <c r="BA736" s="294"/>
      <c r="BB736" s="294"/>
      <c r="BC736" s="294"/>
      <c r="BD736" s="294"/>
      <c r="BE736" s="294"/>
      <c r="BF736" s="294"/>
      <c r="BG736" s="294"/>
      <c r="BH736" s="294"/>
      <c r="BI736" s="294"/>
      <c r="BJ736" s="294"/>
      <c r="BK736" s="294"/>
      <c r="BL736" s="294"/>
      <c r="BM736" s="294"/>
      <c r="BN736" s="294"/>
      <c r="BO736" s="294"/>
    </row>
    <row r="737">
      <c r="A737" s="294"/>
      <c r="B737" s="333"/>
      <c r="D737" s="134"/>
      <c r="E737" s="294"/>
      <c r="I737" s="294"/>
      <c r="J737" s="294"/>
      <c r="N737" s="294"/>
      <c r="O737" s="294"/>
      <c r="P737" s="294"/>
      <c r="Q737" s="294"/>
      <c r="R737" s="294"/>
      <c r="S737" s="294"/>
      <c r="T737" s="294"/>
      <c r="U737" s="294"/>
      <c r="V737" s="294"/>
      <c r="W737" s="294"/>
      <c r="X737" s="294"/>
      <c r="Y737" s="294"/>
      <c r="Z737" s="294"/>
      <c r="AA737" s="294"/>
      <c r="AB737" s="294"/>
      <c r="AC737" s="294"/>
      <c r="AD737" s="294"/>
      <c r="AE737" s="294"/>
      <c r="AF737" s="294"/>
      <c r="AG737" s="294"/>
      <c r="AH737" s="294"/>
      <c r="AI737" s="294"/>
      <c r="AJ737" s="294"/>
      <c r="AK737" s="294"/>
      <c r="AL737" s="294"/>
      <c r="AM737" s="294"/>
      <c r="AN737" s="294"/>
      <c r="AO737" s="294"/>
      <c r="AP737" s="294"/>
      <c r="AQ737" s="294"/>
      <c r="AR737" s="294"/>
      <c r="AS737" s="294"/>
      <c r="AT737" s="294"/>
      <c r="AU737" s="294"/>
      <c r="AV737" s="294"/>
      <c r="AW737" s="294"/>
      <c r="AX737" s="294"/>
      <c r="AY737" s="294"/>
      <c r="AZ737" s="294"/>
      <c r="BA737" s="294"/>
      <c r="BB737" s="294"/>
      <c r="BC737" s="294"/>
      <c r="BD737" s="294"/>
      <c r="BE737" s="294"/>
      <c r="BF737" s="294"/>
      <c r="BG737" s="294"/>
      <c r="BH737" s="294"/>
      <c r="BI737" s="294"/>
      <c r="BJ737" s="294"/>
      <c r="BK737" s="294"/>
      <c r="BL737" s="294"/>
      <c r="BM737" s="294"/>
      <c r="BN737" s="294"/>
      <c r="BO737" s="294"/>
    </row>
    <row r="738">
      <c r="A738" s="294"/>
      <c r="B738" s="333"/>
      <c r="D738" s="134"/>
      <c r="E738" s="294"/>
      <c r="I738" s="294"/>
      <c r="J738" s="294"/>
      <c r="N738" s="294"/>
      <c r="O738" s="294"/>
      <c r="P738" s="294"/>
      <c r="Q738" s="294"/>
      <c r="R738" s="294"/>
      <c r="S738" s="294"/>
      <c r="T738" s="294"/>
      <c r="U738" s="294"/>
      <c r="V738" s="294"/>
      <c r="W738" s="294"/>
      <c r="X738" s="294"/>
      <c r="Y738" s="294"/>
      <c r="Z738" s="294"/>
      <c r="AA738" s="294"/>
      <c r="AB738" s="294"/>
      <c r="AC738" s="294"/>
      <c r="AD738" s="294"/>
      <c r="AE738" s="294"/>
      <c r="AF738" s="294"/>
      <c r="AG738" s="294"/>
      <c r="AH738" s="294"/>
      <c r="AI738" s="294"/>
      <c r="AJ738" s="294"/>
      <c r="AK738" s="294"/>
      <c r="AL738" s="294"/>
      <c r="AM738" s="294"/>
      <c r="AN738" s="294"/>
      <c r="AO738" s="294"/>
      <c r="AP738" s="294"/>
      <c r="AQ738" s="294"/>
      <c r="AR738" s="294"/>
      <c r="AS738" s="294"/>
      <c r="AT738" s="294"/>
      <c r="AU738" s="294"/>
      <c r="AV738" s="294"/>
      <c r="AW738" s="294"/>
      <c r="AX738" s="294"/>
      <c r="AY738" s="294"/>
      <c r="AZ738" s="294"/>
      <c r="BA738" s="294"/>
      <c r="BB738" s="294"/>
      <c r="BC738" s="294"/>
      <c r="BD738" s="294"/>
      <c r="BE738" s="294"/>
      <c r="BF738" s="294"/>
      <c r="BG738" s="294"/>
      <c r="BH738" s="294"/>
      <c r="BI738" s="294"/>
      <c r="BJ738" s="294"/>
      <c r="BK738" s="294"/>
      <c r="BL738" s="294"/>
      <c r="BM738" s="294"/>
      <c r="BN738" s="294"/>
      <c r="BO738" s="294"/>
    </row>
    <row r="739">
      <c r="A739" s="294"/>
      <c r="B739" s="333"/>
      <c r="D739" s="134"/>
      <c r="E739" s="294"/>
      <c r="I739" s="294"/>
      <c r="J739" s="294"/>
      <c r="N739" s="294"/>
      <c r="O739" s="294"/>
      <c r="P739" s="294"/>
      <c r="Q739" s="294"/>
      <c r="R739" s="294"/>
      <c r="S739" s="294"/>
      <c r="T739" s="294"/>
      <c r="U739" s="294"/>
      <c r="V739" s="294"/>
      <c r="W739" s="294"/>
      <c r="X739" s="294"/>
      <c r="Y739" s="294"/>
      <c r="Z739" s="294"/>
      <c r="AA739" s="294"/>
      <c r="AB739" s="294"/>
      <c r="AC739" s="294"/>
      <c r="AD739" s="294"/>
      <c r="AE739" s="294"/>
      <c r="AF739" s="294"/>
      <c r="AG739" s="294"/>
      <c r="AH739" s="294"/>
      <c r="AI739" s="294"/>
      <c r="AJ739" s="294"/>
      <c r="AK739" s="294"/>
      <c r="AL739" s="294"/>
      <c r="AM739" s="294"/>
      <c r="AN739" s="294"/>
      <c r="AO739" s="294"/>
      <c r="AP739" s="294"/>
      <c r="AQ739" s="294"/>
      <c r="AR739" s="294"/>
      <c r="AS739" s="294"/>
      <c r="AT739" s="294"/>
      <c r="AU739" s="294"/>
      <c r="AV739" s="294"/>
      <c r="AW739" s="294"/>
      <c r="AX739" s="294"/>
      <c r="AY739" s="294"/>
      <c r="AZ739" s="294"/>
      <c r="BA739" s="294"/>
      <c r="BB739" s="294"/>
      <c r="BC739" s="294"/>
      <c r="BD739" s="294"/>
      <c r="BE739" s="294"/>
      <c r="BF739" s="294"/>
      <c r="BG739" s="294"/>
      <c r="BH739" s="294"/>
      <c r="BI739" s="294"/>
      <c r="BJ739" s="294"/>
      <c r="BK739" s="294"/>
      <c r="BL739" s="294"/>
      <c r="BM739" s="294"/>
      <c r="BN739" s="294"/>
      <c r="BO739" s="294"/>
    </row>
    <row r="740">
      <c r="A740" s="294"/>
      <c r="B740" s="333"/>
      <c r="D740" s="134"/>
      <c r="E740" s="294"/>
      <c r="I740" s="294"/>
      <c r="J740" s="294"/>
      <c r="N740" s="294"/>
      <c r="O740" s="294"/>
      <c r="P740" s="294"/>
      <c r="Q740" s="294"/>
      <c r="R740" s="294"/>
      <c r="S740" s="294"/>
      <c r="T740" s="294"/>
      <c r="U740" s="294"/>
      <c r="V740" s="294"/>
      <c r="W740" s="294"/>
      <c r="X740" s="294"/>
      <c r="Y740" s="294"/>
      <c r="Z740" s="294"/>
      <c r="AA740" s="294"/>
      <c r="AB740" s="294"/>
      <c r="AC740" s="294"/>
      <c r="AD740" s="294"/>
      <c r="AE740" s="294"/>
      <c r="AF740" s="294"/>
      <c r="AG740" s="294"/>
      <c r="AH740" s="294"/>
      <c r="AI740" s="294"/>
      <c r="AJ740" s="294"/>
      <c r="AK740" s="294"/>
      <c r="AL740" s="294"/>
      <c r="AM740" s="294"/>
      <c r="AN740" s="294"/>
      <c r="AO740" s="294"/>
      <c r="AP740" s="294"/>
      <c r="AQ740" s="294"/>
      <c r="AR740" s="294"/>
      <c r="AS740" s="294"/>
      <c r="AT740" s="294"/>
      <c r="AU740" s="294"/>
      <c r="AV740" s="294"/>
      <c r="AW740" s="294"/>
      <c r="AX740" s="294"/>
      <c r="AY740" s="294"/>
      <c r="AZ740" s="294"/>
      <c r="BA740" s="294"/>
      <c r="BB740" s="294"/>
      <c r="BC740" s="294"/>
      <c r="BD740" s="294"/>
      <c r="BE740" s="294"/>
      <c r="BF740" s="294"/>
      <c r="BG740" s="294"/>
      <c r="BH740" s="294"/>
      <c r="BI740" s="294"/>
      <c r="BJ740" s="294"/>
      <c r="BK740" s="294"/>
      <c r="BL740" s="294"/>
      <c r="BM740" s="294"/>
      <c r="BN740" s="294"/>
      <c r="BO740" s="294"/>
    </row>
    <row r="741">
      <c r="A741" s="294"/>
      <c r="B741" s="333"/>
      <c r="D741" s="134"/>
      <c r="E741" s="294"/>
      <c r="I741" s="294"/>
      <c r="J741" s="294"/>
      <c r="N741" s="294"/>
      <c r="O741" s="294"/>
      <c r="P741" s="294"/>
      <c r="Q741" s="294"/>
      <c r="R741" s="294"/>
      <c r="S741" s="294"/>
      <c r="T741" s="294"/>
      <c r="U741" s="294"/>
      <c r="V741" s="294"/>
      <c r="W741" s="294"/>
      <c r="X741" s="294"/>
      <c r="Y741" s="294"/>
      <c r="Z741" s="294"/>
      <c r="AA741" s="294"/>
      <c r="AB741" s="294"/>
      <c r="AC741" s="294"/>
      <c r="AD741" s="294"/>
      <c r="AE741" s="294"/>
      <c r="AF741" s="294"/>
      <c r="AG741" s="294"/>
      <c r="AH741" s="294"/>
      <c r="AI741" s="294"/>
      <c r="AJ741" s="294"/>
      <c r="AK741" s="294"/>
      <c r="AL741" s="294"/>
      <c r="AM741" s="294"/>
      <c r="AN741" s="294"/>
      <c r="AO741" s="294"/>
      <c r="AP741" s="294"/>
      <c r="AQ741" s="294"/>
      <c r="AR741" s="294"/>
      <c r="AS741" s="294"/>
      <c r="AT741" s="294"/>
      <c r="AU741" s="294"/>
      <c r="AV741" s="294"/>
      <c r="AW741" s="294"/>
      <c r="AX741" s="294"/>
      <c r="AY741" s="294"/>
      <c r="AZ741" s="294"/>
      <c r="BA741" s="294"/>
      <c r="BB741" s="294"/>
      <c r="BC741" s="294"/>
      <c r="BD741" s="294"/>
      <c r="BE741" s="294"/>
      <c r="BF741" s="294"/>
      <c r="BG741" s="294"/>
      <c r="BH741" s="294"/>
      <c r="BI741" s="294"/>
      <c r="BJ741" s="294"/>
      <c r="BK741" s="294"/>
      <c r="BL741" s="294"/>
      <c r="BM741" s="294"/>
      <c r="BN741" s="294"/>
      <c r="BO741" s="294"/>
    </row>
    <row r="742">
      <c r="A742" s="294"/>
      <c r="B742" s="333"/>
      <c r="D742" s="134"/>
      <c r="E742" s="294"/>
      <c r="I742" s="294"/>
      <c r="J742" s="294"/>
      <c r="N742" s="294"/>
      <c r="O742" s="294"/>
      <c r="P742" s="294"/>
      <c r="Q742" s="294"/>
      <c r="R742" s="294"/>
      <c r="S742" s="294"/>
      <c r="T742" s="294"/>
      <c r="U742" s="294"/>
      <c r="V742" s="294"/>
      <c r="W742" s="294"/>
      <c r="X742" s="294"/>
      <c r="Y742" s="294"/>
      <c r="Z742" s="294"/>
      <c r="AA742" s="294"/>
      <c r="AB742" s="294"/>
      <c r="AC742" s="294"/>
      <c r="AD742" s="294"/>
      <c r="AE742" s="294"/>
      <c r="AF742" s="294"/>
      <c r="AG742" s="294"/>
      <c r="AH742" s="294"/>
      <c r="AI742" s="294"/>
      <c r="AJ742" s="294"/>
      <c r="AK742" s="294"/>
      <c r="AL742" s="294"/>
      <c r="AM742" s="294"/>
      <c r="AN742" s="294"/>
      <c r="AO742" s="294"/>
      <c r="AP742" s="294"/>
      <c r="AQ742" s="294"/>
      <c r="AR742" s="294"/>
      <c r="AS742" s="294"/>
      <c r="AT742" s="294"/>
      <c r="AU742" s="294"/>
      <c r="AV742" s="294"/>
      <c r="AW742" s="294"/>
      <c r="AX742" s="294"/>
      <c r="AY742" s="294"/>
      <c r="AZ742" s="294"/>
      <c r="BA742" s="294"/>
      <c r="BB742" s="294"/>
      <c r="BC742" s="294"/>
      <c r="BD742" s="294"/>
      <c r="BE742" s="294"/>
      <c r="BF742" s="294"/>
      <c r="BG742" s="294"/>
      <c r="BH742" s="294"/>
      <c r="BI742" s="294"/>
      <c r="BJ742" s="294"/>
      <c r="BK742" s="294"/>
      <c r="BL742" s="294"/>
      <c r="BM742" s="294"/>
      <c r="BN742" s="294"/>
      <c r="BO742" s="294"/>
    </row>
    <row r="743">
      <c r="A743" s="294"/>
      <c r="B743" s="333"/>
      <c r="D743" s="134"/>
      <c r="E743" s="294"/>
      <c r="I743" s="294"/>
      <c r="J743" s="294"/>
      <c r="N743" s="294"/>
      <c r="O743" s="294"/>
      <c r="P743" s="294"/>
      <c r="Q743" s="294"/>
      <c r="R743" s="294"/>
      <c r="S743" s="294"/>
      <c r="T743" s="294"/>
      <c r="U743" s="294"/>
      <c r="V743" s="294"/>
      <c r="W743" s="294"/>
      <c r="X743" s="294"/>
      <c r="Y743" s="294"/>
      <c r="Z743" s="294"/>
      <c r="AA743" s="294"/>
      <c r="AB743" s="294"/>
      <c r="AC743" s="294"/>
      <c r="AD743" s="294"/>
      <c r="AE743" s="294"/>
      <c r="AF743" s="294"/>
      <c r="AG743" s="294"/>
      <c r="AH743" s="294"/>
      <c r="AI743" s="294"/>
      <c r="AJ743" s="294"/>
      <c r="AK743" s="294"/>
      <c r="AL743" s="294"/>
      <c r="AM743" s="294"/>
      <c r="AN743" s="294"/>
      <c r="AO743" s="294"/>
      <c r="AP743" s="294"/>
      <c r="AQ743" s="294"/>
      <c r="AR743" s="294"/>
      <c r="AS743" s="294"/>
      <c r="AT743" s="294"/>
      <c r="AU743" s="294"/>
      <c r="AV743" s="294"/>
      <c r="AW743" s="294"/>
      <c r="AX743" s="294"/>
      <c r="AY743" s="294"/>
      <c r="AZ743" s="294"/>
      <c r="BA743" s="294"/>
      <c r="BB743" s="294"/>
      <c r="BC743" s="294"/>
      <c r="BD743" s="294"/>
      <c r="BE743" s="294"/>
      <c r="BF743" s="294"/>
      <c r="BG743" s="294"/>
      <c r="BH743" s="294"/>
      <c r="BI743" s="294"/>
      <c r="BJ743" s="294"/>
      <c r="BK743" s="294"/>
      <c r="BL743" s="294"/>
      <c r="BM743" s="294"/>
      <c r="BN743" s="294"/>
      <c r="BO743" s="294"/>
    </row>
    <row r="744">
      <c r="A744" s="294"/>
      <c r="B744" s="333"/>
      <c r="D744" s="134"/>
      <c r="E744" s="294"/>
      <c r="I744" s="294"/>
      <c r="J744" s="294"/>
      <c r="N744" s="294"/>
      <c r="O744" s="294"/>
      <c r="P744" s="294"/>
      <c r="Q744" s="294"/>
      <c r="R744" s="294"/>
      <c r="S744" s="294"/>
      <c r="T744" s="294"/>
      <c r="U744" s="294"/>
      <c r="V744" s="294"/>
      <c r="W744" s="294"/>
      <c r="X744" s="294"/>
      <c r="Y744" s="294"/>
      <c r="Z744" s="294"/>
      <c r="AA744" s="294"/>
      <c r="AB744" s="294"/>
      <c r="AC744" s="294"/>
      <c r="AD744" s="294"/>
      <c r="AE744" s="294"/>
      <c r="AF744" s="294"/>
      <c r="AG744" s="294"/>
      <c r="AH744" s="294"/>
      <c r="AI744" s="294"/>
      <c r="AJ744" s="294"/>
      <c r="AK744" s="294"/>
      <c r="AL744" s="294"/>
      <c r="AM744" s="294"/>
      <c r="AN744" s="294"/>
      <c r="AO744" s="294"/>
      <c r="AP744" s="294"/>
      <c r="AQ744" s="294"/>
      <c r="AR744" s="294"/>
      <c r="AS744" s="294"/>
      <c r="AT744" s="294"/>
      <c r="AU744" s="294"/>
      <c r="AV744" s="294"/>
      <c r="AW744" s="294"/>
      <c r="AX744" s="294"/>
      <c r="AY744" s="294"/>
      <c r="AZ744" s="294"/>
      <c r="BA744" s="294"/>
      <c r="BB744" s="294"/>
      <c r="BC744" s="294"/>
      <c r="BD744" s="294"/>
      <c r="BE744" s="294"/>
      <c r="BF744" s="294"/>
      <c r="BG744" s="294"/>
      <c r="BH744" s="294"/>
      <c r="BI744" s="294"/>
      <c r="BJ744" s="294"/>
      <c r="BK744" s="294"/>
      <c r="BL744" s="294"/>
      <c r="BM744" s="294"/>
      <c r="BN744" s="294"/>
      <c r="BO744" s="294"/>
    </row>
    <row r="745">
      <c r="A745" s="294"/>
      <c r="B745" s="333"/>
      <c r="D745" s="134"/>
      <c r="E745" s="294"/>
      <c r="I745" s="294"/>
      <c r="J745" s="294"/>
      <c r="N745" s="294"/>
      <c r="O745" s="294"/>
      <c r="P745" s="294"/>
      <c r="Q745" s="294"/>
      <c r="R745" s="294"/>
      <c r="S745" s="294"/>
      <c r="T745" s="294"/>
      <c r="U745" s="294"/>
      <c r="V745" s="294"/>
      <c r="W745" s="294"/>
      <c r="X745" s="294"/>
      <c r="Y745" s="294"/>
      <c r="Z745" s="294"/>
      <c r="AA745" s="294"/>
      <c r="AB745" s="294"/>
      <c r="AC745" s="294"/>
      <c r="AD745" s="294"/>
      <c r="AE745" s="294"/>
      <c r="AF745" s="294"/>
      <c r="AG745" s="294"/>
      <c r="AH745" s="294"/>
      <c r="AI745" s="294"/>
      <c r="AJ745" s="294"/>
      <c r="AK745" s="294"/>
      <c r="AL745" s="294"/>
      <c r="AM745" s="294"/>
      <c r="AN745" s="294"/>
      <c r="AO745" s="294"/>
      <c r="AP745" s="294"/>
      <c r="AQ745" s="294"/>
      <c r="AR745" s="294"/>
      <c r="AS745" s="294"/>
      <c r="AT745" s="294"/>
      <c r="AU745" s="294"/>
      <c r="AV745" s="294"/>
      <c r="AW745" s="294"/>
      <c r="AX745" s="294"/>
      <c r="AY745" s="294"/>
      <c r="AZ745" s="294"/>
      <c r="BA745" s="294"/>
      <c r="BB745" s="294"/>
      <c r="BC745" s="294"/>
      <c r="BD745" s="294"/>
      <c r="BE745" s="294"/>
      <c r="BF745" s="294"/>
      <c r="BG745" s="294"/>
      <c r="BH745" s="294"/>
      <c r="BI745" s="294"/>
      <c r="BJ745" s="294"/>
      <c r="BK745" s="294"/>
      <c r="BL745" s="294"/>
      <c r="BM745" s="294"/>
      <c r="BN745" s="294"/>
      <c r="BO745" s="294"/>
    </row>
    <row r="746">
      <c r="A746" s="294"/>
      <c r="B746" s="333"/>
      <c r="D746" s="134"/>
      <c r="E746" s="294"/>
      <c r="I746" s="294"/>
      <c r="J746" s="294"/>
      <c r="N746" s="294"/>
      <c r="O746" s="294"/>
      <c r="P746" s="294"/>
      <c r="Q746" s="294"/>
      <c r="R746" s="294"/>
      <c r="S746" s="294"/>
      <c r="T746" s="294"/>
      <c r="U746" s="294"/>
      <c r="V746" s="294"/>
      <c r="W746" s="294"/>
      <c r="X746" s="294"/>
      <c r="Y746" s="294"/>
      <c r="Z746" s="294"/>
      <c r="AA746" s="294"/>
      <c r="AB746" s="294"/>
      <c r="AC746" s="294"/>
      <c r="AD746" s="294"/>
      <c r="AE746" s="294"/>
      <c r="AF746" s="294"/>
      <c r="AG746" s="294"/>
      <c r="AH746" s="294"/>
      <c r="AI746" s="294"/>
      <c r="AJ746" s="294"/>
      <c r="AK746" s="294"/>
      <c r="AL746" s="294"/>
      <c r="AM746" s="294"/>
      <c r="AN746" s="294"/>
      <c r="AO746" s="294"/>
      <c r="AP746" s="294"/>
      <c r="AQ746" s="294"/>
      <c r="AR746" s="294"/>
      <c r="AS746" s="294"/>
      <c r="AT746" s="294"/>
      <c r="AU746" s="294"/>
      <c r="AV746" s="294"/>
      <c r="AW746" s="294"/>
      <c r="AX746" s="294"/>
      <c r="AY746" s="294"/>
      <c r="AZ746" s="294"/>
      <c r="BA746" s="294"/>
      <c r="BB746" s="294"/>
      <c r="BC746" s="294"/>
      <c r="BD746" s="294"/>
      <c r="BE746" s="294"/>
      <c r="BF746" s="294"/>
      <c r="BG746" s="294"/>
      <c r="BH746" s="294"/>
      <c r="BI746" s="294"/>
      <c r="BJ746" s="294"/>
      <c r="BK746" s="294"/>
      <c r="BL746" s="294"/>
      <c r="BM746" s="294"/>
      <c r="BN746" s="294"/>
      <c r="BO746" s="294"/>
    </row>
    <row r="747">
      <c r="A747" s="294"/>
      <c r="B747" s="333"/>
      <c r="D747" s="134"/>
      <c r="E747" s="294"/>
      <c r="I747" s="294"/>
      <c r="J747" s="294"/>
      <c r="N747" s="294"/>
      <c r="O747" s="294"/>
      <c r="P747" s="294"/>
      <c r="Q747" s="294"/>
      <c r="R747" s="294"/>
      <c r="S747" s="294"/>
      <c r="T747" s="294"/>
      <c r="U747" s="294"/>
      <c r="V747" s="294"/>
      <c r="W747" s="294"/>
      <c r="X747" s="294"/>
      <c r="Y747" s="294"/>
      <c r="Z747" s="294"/>
      <c r="AA747" s="294"/>
      <c r="AB747" s="294"/>
      <c r="AC747" s="294"/>
      <c r="AD747" s="294"/>
      <c r="AE747" s="294"/>
      <c r="AF747" s="294"/>
      <c r="AG747" s="294"/>
      <c r="AH747" s="294"/>
      <c r="AI747" s="294"/>
      <c r="AJ747" s="294"/>
      <c r="AK747" s="294"/>
      <c r="AL747" s="294"/>
      <c r="AM747" s="294"/>
      <c r="AN747" s="294"/>
      <c r="AO747" s="294"/>
      <c r="AP747" s="294"/>
      <c r="AQ747" s="294"/>
      <c r="AR747" s="294"/>
      <c r="AS747" s="294"/>
      <c r="AT747" s="294"/>
      <c r="AU747" s="294"/>
      <c r="AV747" s="294"/>
      <c r="AW747" s="294"/>
      <c r="AX747" s="294"/>
      <c r="AY747" s="294"/>
      <c r="AZ747" s="294"/>
      <c r="BA747" s="294"/>
      <c r="BB747" s="294"/>
      <c r="BC747" s="294"/>
      <c r="BD747" s="294"/>
      <c r="BE747" s="294"/>
      <c r="BF747" s="294"/>
      <c r="BG747" s="294"/>
      <c r="BH747" s="294"/>
      <c r="BI747" s="294"/>
      <c r="BJ747" s="294"/>
      <c r="BK747" s="294"/>
      <c r="BL747" s="294"/>
      <c r="BM747" s="294"/>
      <c r="BN747" s="294"/>
      <c r="BO747" s="294"/>
    </row>
    <row r="748">
      <c r="A748" s="294"/>
      <c r="B748" s="333"/>
      <c r="D748" s="134"/>
      <c r="E748" s="294"/>
      <c r="I748" s="294"/>
      <c r="J748" s="294"/>
      <c r="N748" s="294"/>
      <c r="O748" s="294"/>
      <c r="P748" s="294"/>
      <c r="Q748" s="294"/>
      <c r="R748" s="294"/>
      <c r="S748" s="294"/>
      <c r="T748" s="294"/>
      <c r="U748" s="294"/>
      <c r="V748" s="294"/>
      <c r="W748" s="294"/>
      <c r="X748" s="294"/>
      <c r="Y748" s="294"/>
      <c r="Z748" s="294"/>
      <c r="AA748" s="294"/>
      <c r="AB748" s="294"/>
      <c r="AC748" s="294"/>
      <c r="AD748" s="294"/>
      <c r="AE748" s="294"/>
      <c r="AF748" s="294"/>
      <c r="AG748" s="294"/>
      <c r="AH748" s="294"/>
      <c r="AI748" s="294"/>
      <c r="AJ748" s="294"/>
      <c r="AK748" s="294"/>
      <c r="AL748" s="294"/>
      <c r="AM748" s="294"/>
      <c r="AN748" s="294"/>
      <c r="AO748" s="294"/>
      <c r="AP748" s="294"/>
      <c r="AQ748" s="294"/>
      <c r="AR748" s="294"/>
      <c r="AS748" s="294"/>
      <c r="AT748" s="294"/>
      <c r="AU748" s="294"/>
      <c r="AV748" s="294"/>
      <c r="AW748" s="294"/>
      <c r="AX748" s="294"/>
      <c r="AY748" s="294"/>
      <c r="AZ748" s="294"/>
      <c r="BA748" s="294"/>
      <c r="BB748" s="294"/>
      <c r="BC748" s="294"/>
      <c r="BD748" s="294"/>
      <c r="BE748" s="294"/>
      <c r="BF748" s="294"/>
      <c r="BG748" s="294"/>
      <c r="BH748" s="294"/>
      <c r="BI748" s="294"/>
      <c r="BJ748" s="294"/>
      <c r="BK748" s="294"/>
      <c r="BL748" s="294"/>
      <c r="BM748" s="294"/>
      <c r="BN748" s="294"/>
      <c r="BO748" s="294"/>
    </row>
    <row r="749">
      <c r="A749" s="294"/>
      <c r="B749" s="333"/>
      <c r="D749" s="134"/>
      <c r="E749" s="294"/>
      <c r="I749" s="294"/>
      <c r="J749" s="294"/>
      <c r="N749" s="294"/>
      <c r="O749" s="294"/>
      <c r="P749" s="294"/>
      <c r="Q749" s="294"/>
      <c r="R749" s="294"/>
      <c r="S749" s="294"/>
      <c r="T749" s="294"/>
      <c r="U749" s="294"/>
      <c r="V749" s="294"/>
      <c r="W749" s="294"/>
      <c r="X749" s="294"/>
      <c r="Y749" s="294"/>
      <c r="Z749" s="294"/>
      <c r="AA749" s="294"/>
      <c r="AB749" s="294"/>
      <c r="AC749" s="294"/>
      <c r="AD749" s="294"/>
      <c r="AE749" s="294"/>
      <c r="AF749" s="294"/>
      <c r="AG749" s="294"/>
      <c r="AH749" s="294"/>
      <c r="AI749" s="294"/>
      <c r="AJ749" s="294"/>
      <c r="AK749" s="294"/>
      <c r="AL749" s="294"/>
      <c r="AM749" s="294"/>
      <c r="AN749" s="294"/>
      <c r="AO749" s="294"/>
      <c r="AP749" s="294"/>
      <c r="AQ749" s="294"/>
      <c r="AR749" s="294"/>
      <c r="AS749" s="294"/>
      <c r="AT749" s="294"/>
      <c r="AU749" s="294"/>
      <c r="AV749" s="294"/>
      <c r="AW749" s="294"/>
      <c r="AX749" s="294"/>
      <c r="AY749" s="294"/>
      <c r="AZ749" s="294"/>
      <c r="BA749" s="294"/>
      <c r="BB749" s="294"/>
      <c r="BC749" s="294"/>
      <c r="BD749" s="294"/>
      <c r="BE749" s="294"/>
      <c r="BF749" s="294"/>
      <c r="BG749" s="294"/>
      <c r="BH749" s="294"/>
      <c r="BI749" s="294"/>
      <c r="BJ749" s="294"/>
      <c r="BK749" s="294"/>
      <c r="BL749" s="294"/>
      <c r="BM749" s="294"/>
      <c r="BN749" s="294"/>
      <c r="BO749" s="294"/>
    </row>
    <row r="750">
      <c r="A750" s="294"/>
      <c r="B750" s="333"/>
      <c r="D750" s="134"/>
      <c r="E750" s="294"/>
      <c r="I750" s="294"/>
      <c r="J750" s="294"/>
      <c r="N750" s="294"/>
      <c r="O750" s="294"/>
      <c r="P750" s="294"/>
      <c r="Q750" s="294"/>
      <c r="R750" s="294"/>
      <c r="S750" s="294"/>
      <c r="T750" s="294"/>
      <c r="U750" s="294"/>
      <c r="V750" s="294"/>
      <c r="W750" s="294"/>
      <c r="X750" s="294"/>
      <c r="Y750" s="294"/>
      <c r="Z750" s="294"/>
      <c r="AA750" s="294"/>
      <c r="AB750" s="294"/>
      <c r="AC750" s="294"/>
      <c r="AD750" s="294"/>
      <c r="AE750" s="294"/>
      <c r="AF750" s="294"/>
      <c r="AG750" s="294"/>
      <c r="AH750" s="294"/>
      <c r="AI750" s="294"/>
      <c r="AJ750" s="294"/>
      <c r="AK750" s="294"/>
      <c r="AL750" s="294"/>
      <c r="AM750" s="294"/>
      <c r="AN750" s="294"/>
      <c r="AO750" s="294"/>
      <c r="AP750" s="294"/>
      <c r="AQ750" s="294"/>
      <c r="AR750" s="294"/>
      <c r="AS750" s="294"/>
      <c r="AT750" s="294"/>
      <c r="AU750" s="294"/>
      <c r="AV750" s="294"/>
      <c r="AW750" s="294"/>
      <c r="AX750" s="294"/>
      <c r="AY750" s="294"/>
      <c r="AZ750" s="294"/>
      <c r="BA750" s="294"/>
      <c r="BB750" s="294"/>
      <c r="BC750" s="294"/>
      <c r="BD750" s="294"/>
      <c r="BE750" s="294"/>
      <c r="BF750" s="294"/>
      <c r="BG750" s="294"/>
      <c r="BH750" s="294"/>
      <c r="BI750" s="294"/>
      <c r="BJ750" s="294"/>
      <c r="BK750" s="294"/>
      <c r="BL750" s="294"/>
      <c r="BM750" s="294"/>
      <c r="BN750" s="294"/>
      <c r="BO750" s="294"/>
    </row>
    <row r="751">
      <c r="A751" s="294"/>
      <c r="B751" s="333"/>
      <c r="D751" s="134"/>
      <c r="E751" s="294"/>
      <c r="I751" s="294"/>
      <c r="J751" s="294"/>
      <c r="N751" s="294"/>
      <c r="O751" s="294"/>
      <c r="P751" s="294"/>
      <c r="Q751" s="294"/>
      <c r="R751" s="294"/>
      <c r="S751" s="294"/>
      <c r="T751" s="294"/>
      <c r="U751" s="294"/>
      <c r="V751" s="294"/>
      <c r="W751" s="294"/>
      <c r="X751" s="294"/>
      <c r="Y751" s="294"/>
      <c r="Z751" s="294"/>
      <c r="AA751" s="294"/>
      <c r="AB751" s="294"/>
      <c r="AC751" s="294"/>
      <c r="AD751" s="294"/>
      <c r="AE751" s="294"/>
      <c r="AF751" s="294"/>
      <c r="AG751" s="294"/>
      <c r="AH751" s="294"/>
      <c r="AI751" s="294"/>
      <c r="AJ751" s="294"/>
      <c r="AK751" s="294"/>
      <c r="AL751" s="294"/>
      <c r="AM751" s="294"/>
      <c r="AN751" s="294"/>
      <c r="AO751" s="294"/>
      <c r="AP751" s="294"/>
      <c r="AQ751" s="294"/>
      <c r="AR751" s="294"/>
      <c r="AS751" s="294"/>
      <c r="AT751" s="294"/>
      <c r="AU751" s="294"/>
      <c r="AV751" s="294"/>
      <c r="AW751" s="294"/>
      <c r="AX751" s="294"/>
      <c r="AY751" s="294"/>
      <c r="AZ751" s="294"/>
      <c r="BA751" s="294"/>
      <c r="BB751" s="294"/>
      <c r="BC751" s="294"/>
      <c r="BD751" s="294"/>
      <c r="BE751" s="294"/>
      <c r="BF751" s="294"/>
      <c r="BG751" s="294"/>
      <c r="BH751" s="294"/>
      <c r="BI751" s="294"/>
      <c r="BJ751" s="294"/>
      <c r="BK751" s="294"/>
      <c r="BL751" s="294"/>
      <c r="BM751" s="294"/>
      <c r="BN751" s="294"/>
      <c r="BO751" s="294"/>
    </row>
    <row r="752">
      <c r="A752" s="294"/>
      <c r="B752" s="333"/>
      <c r="D752" s="134"/>
      <c r="E752" s="294"/>
      <c r="I752" s="294"/>
      <c r="J752" s="294"/>
      <c r="N752" s="294"/>
      <c r="O752" s="294"/>
      <c r="P752" s="294"/>
      <c r="Q752" s="294"/>
      <c r="R752" s="294"/>
      <c r="S752" s="294"/>
      <c r="T752" s="294"/>
      <c r="U752" s="294"/>
      <c r="V752" s="294"/>
      <c r="W752" s="294"/>
      <c r="X752" s="294"/>
      <c r="Y752" s="294"/>
      <c r="Z752" s="294"/>
      <c r="AA752" s="294"/>
      <c r="AB752" s="294"/>
      <c r="AC752" s="294"/>
      <c r="AD752" s="294"/>
      <c r="AE752" s="294"/>
      <c r="AF752" s="294"/>
      <c r="AG752" s="294"/>
      <c r="AH752" s="294"/>
      <c r="AI752" s="294"/>
      <c r="AJ752" s="294"/>
      <c r="AK752" s="294"/>
      <c r="AL752" s="294"/>
      <c r="AM752" s="294"/>
      <c r="AN752" s="294"/>
      <c r="AO752" s="294"/>
      <c r="AP752" s="294"/>
      <c r="AQ752" s="294"/>
      <c r="AR752" s="294"/>
      <c r="AS752" s="294"/>
      <c r="AT752" s="294"/>
      <c r="AU752" s="294"/>
      <c r="AV752" s="294"/>
      <c r="AW752" s="294"/>
      <c r="AX752" s="294"/>
      <c r="AY752" s="294"/>
      <c r="AZ752" s="294"/>
      <c r="BA752" s="294"/>
      <c r="BB752" s="294"/>
      <c r="BC752" s="294"/>
      <c r="BD752" s="294"/>
      <c r="BE752" s="294"/>
      <c r="BF752" s="294"/>
      <c r="BG752" s="294"/>
      <c r="BH752" s="294"/>
      <c r="BI752" s="294"/>
      <c r="BJ752" s="294"/>
      <c r="BK752" s="294"/>
      <c r="BL752" s="294"/>
      <c r="BM752" s="294"/>
      <c r="BN752" s="294"/>
      <c r="BO752" s="294"/>
    </row>
    <row r="753">
      <c r="A753" s="294"/>
      <c r="B753" s="333"/>
      <c r="D753" s="134"/>
      <c r="E753" s="294"/>
      <c r="I753" s="294"/>
      <c r="J753" s="294"/>
      <c r="N753" s="294"/>
      <c r="O753" s="294"/>
      <c r="P753" s="294"/>
      <c r="Q753" s="294"/>
      <c r="R753" s="294"/>
      <c r="S753" s="294"/>
      <c r="T753" s="294"/>
      <c r="U753" s="294"/>
      <c r="V753" s="294"/>
      <c r="W753" s="294"/>
      <c r="X753" s="294"/>
      <c r="Y753" s="294"/>
      <c r="Z753" s="294"/>
      <c r="AA753" s="294"/>
      <c r="AB753" s="294"/>
      <c r="AC753" s="294"/>
      <c r="AD753" s="294"/>
      <c r="AE753" s="294"/>
      <c r="AF753" s="294"/>
      <c r="AG753" s="294"/>
      <c r="AH753" s="294"/>
      <c r="AI753" s="294"/>
      <c r="AJ753" s="294"/>
      <c r="AK753" s="294"/>
      <c r="AL753" s="294"/>
      <c r="AM753" s="294"/>
      <c r="AN753" s="294"/>
      <c r="AO753" s="294"/>
      <c r="AP753" s="294"/>
      <c r="AQ753" s="294"/>
      <c r="AR753" s="294"/>
      <c r="AS753" s="294"/>
      <c r="AT753" s="294"/>
      <c r="AU753" s="294"/>
      <c r="AV753" s="294"/>
      <c r="AW753" s="294"/>
      <c r="AX753" s="294"/>
      <c r="AY753" s="294"/>
      <c r="AZ753" s="294"/>
      <c r="BA753" s="294"/>
      <c r="BB753" s="294"/>
      <c r="BC753" s="294"/>
      <c r="BD753" s="294"/>
      <c r="BE753" s="294"/>
      <c r="BF753" s="294"/>
      <c r="BG753" s="294"/>
      <c r="BH753" s="294"/>
      <c r="BI753" s="294"/>
      <c r="BJ753" s="294"/>
      <c r="BK753" s="294"/>
      <c r="BL753" s="294"/>
      <c r="BM753" s="294"/>
      <c r="BN753" s="294"/>
      <c r="BO753" s="294"/>
    </row>
    <row r="754">
      <c r="A754" s="294"/>
      <c r="B754" s="333"/>
      <c r="D754" s="134"/>
      <c r="E754" s="294"/>
      <c r="I754" s="294"/>
      <c r="J754" s="294"/>
      <c r="N754" s="294"/>
      <c r="O754" s="294"/>
      <c r="P754" s="294"/>
      <c r="Q754" s="294"/>
      <c r="R754" s="294"/>
      <c r="S754" s="294"/>
      <c r="T754" s="294"/>
      <c r="U754" s="294"/>
      <c r="V754" s="294"/>
      <c r="W754" s="294"/>
      <c r="X754" s="294"/>
      <c r="Y754" s="294"/>
      <c r="Z754" s="294"/>
      <c r="AA754" s="294"/>
      <c r="AB754" s="294"/>
      <c r="AC754" s="294"/>
      <c r="AD754" s="294"/>
      <c r="AE754" s="294"/>
      <c r="AF754" s="294"/>
      <c r="AG754" s="294"/>
      <c r="AH754" s="294"/>
      <c r="AI754" s="294"/>
      <c r="AJ754" s="294"/>
      <c r="AK754" s="294"/>
      <c r="AL754" s="294"/>
      <c r="AM754" s="294"/>
      <c r="AN754" s="294"/>
      <c r="AO754" s="294"/>
      <c r="AP754" s="294"/>
      <c r="AQ754" s="294"/>
      <c r="AR754" s="294"/>
      <c r="AS754" s="294"/>
      <c r="AT754" s="294"/>
      <c r="AU754" s="294"/>
      <c r="AV754" s="294"/>
      <c r="AW754" s="294"/>
      <c r="AX754" s="294"/>
      <c r="AY754" s="294"/>
      <c r="AZ754" s="294"/>
      <c r="BA754" s="294"/>
      <c r="BB754" s="294"/>
      <c r="BC754" s="294"/>
      <c r="BD754" s="294"/>
      <c r="BE754" s="294"/>
      <c r="BF754" s="294"/>
      <c r="BG754" s="294"/>
      <c r="BH754" s="294"/>
      <c r="BI754" s="294"/>
      <c r="BJ754" s="294"/>
      <c r="BK754" s="294"/>
      <c r="BL754" s="294"/>
      <c r="BM754" s="294"/>
      <c r="BN754" s="294"/>
      <c r="BO754" s="294"/>
    </row>
    <row r="755">
      <c r="A755" s="294"/>
      <c r="B755" s="333"/>
      <c r="D755" s="134"/>
      <c r="E755" s="294"/>
      <c r="I755" s="294"/>
      <c r="J755" s="294"/>
      <c r="N755" s="294"/>
      <c r="O755" s="294"/>
      <c r="P755" s="294"/>
      <c r="Q755" s="294"/>
      <c r="R755" s="294"/>
      <c r="S755" s="294"/>
      <c r="T755" s="294"/>
      <c r="U755" s="294"/>
      <c r="V755" s="294"/>
      <c r="W755" s="294"/>
      <c r="X755" s="294"/>
      <c r="Y755" s="294"/>
      <c r="Z755" s="294"/>
      <c r="AA755" s="294"/>
      <c r="AB755" s="294"/>
      <c r="AC755" s="294"/>
      <c r="AD755" s="294"/>
      <c r="AE755" s="294"/>
      <c r="AF755" s="294"/>
      <c r="AG755" s="294"/>
      <c r="AH755" s="294"/>
      <c r="AI755" s="294"/>
      <c r="AJ755" s="294"/>
      <c r="AK755" s="294"/>
      <c r="AL755" s="294"/>
      <c r="AM755" s="294"/>
      <c r="AN755" s="294"/>
      <c r="AO755" s="294"/>
      <c r="AP755" s="294"/>
      <c r="AQ755" s="294"/>
      <c r="AR755" s="294"/>
      <c r="AS755" s="294"/>
      <c r="AT755" s="294"/>
      <c r="AU755" s="294"/>
      <c r="AV755" s="294"/>
      <c r="AW755" s="294"/>
      <c r="AX755" s="294"/>
      <c r="AY755" s="294"/>
      <c r="AZ755" s="294"/>
      <c r="BA755" s="294"/>
      <c r="BB755" s="294"/>
      <c r="BC755" s="294"/>
      <c r="BD755" s="294"/>
      <c r="BE755" s="294"/>
      <c r="BF755" s="294"/>
      <c r="BG755" s="294"/>
      <c r="BH755" s="294"/>
      <c r="BI755" s="294"/>
      <c r="BJ755" s="294"/>
      <c r="BK755" s="294"/>
      <c r="BL755" s="294"/>
      <c r="BM755" s="294"/>
      <c r="BN755" s="294"/>
      <c r="BO755" s="294"/>
    </row>
    <row r="756">
      <c r="A756" s="294"/>
      <c r="B756" s="333"/>
      <c r="D756" s="134"/>
      <c r="E756" s="294"/>
      <c r="I756" s="294"/>
      <c r="J756" s="294"/>
      <c r="N756" s="294"/>
      <c r="O756" s="294"/>
      <c r="P756" s="294"/>
      <c r="Q756" s="294"/>
      <c r="R756" s="294"/>
      <c r="S756" s="294"/>
      <c r="T756" s="294"/>
      <c r="U756" s="294"/>
      <c r="V756" s="294"/>
      <c r="W756" s="294"/>
      <c r="X756" s="294"/>
      <c r="Y756" s="294"/>
      <c r="Z756" s="294"/>
      <c r="AA756" s="294"/>
      <c r="AB756" s="294"/>
      <c r="AC756" s="294"/>
      <c r="AD756" s="294"/>
      <c r="AE756" s="294"/>
      <c r="AF756" s="294"/>
      <c r="AG756" s="294"/>
      <c r="AH756" s="294"/>
      <c r="AI756" s="294"/>
      <c r="AJ756" s="294"/>
      <c r="AK756" s="294"/>
      <c r="AL756" s="294"/>
      <c r="AM756" s="294"/>
      <c r="AN756" s="294"/>
      <c r="AO756" s="294"/>
      <c r="AP756" s="294"/>
      <c r="AQ756" s="294"/>
      <c r="AR756" s="294"/>
      <c r="AS756" s="294"/>
      <c r="AT756" s="294"/>
      <c r="AU756" s="294"/>
      <c r="AV756" s="294"/>
      <c r="AW756" s="294"/>
      <c r="AX756" s="294"/>
      <c r="AY756" s="294"/>
      <c r="AZ756" s="294"/>
      <c r="BA756" s="294"/>
      <c r="BB756" s="294"/>
      <c r="BC756" s="294"/>
      <c r="BD756" s="294"/>
      <c r="BE756" s="294"/>
      <c r="BF756" s="294"/>
      <c r="BG756" s="294"/>
      <c r="BH756" s="294"/>
      <c r="BI756" s="294"/>
      <c r="BJ756" s="294"/>
      <c r="BK756" s="294"/>
      <c r="BL756" s="294"/>
      <c r="BM756" s="294"/>
      <c r="BN756" s="294"/>
      <c r="BO756" s="294"/>
    </row>
    <row r="757">
      <c r="A757" s="294"/>
      <c r="B757" s="333"/>
      <c r="D757" s="134"/>
      <c r="E757" s="294"/>
      <c r="I757" s="294"/>
      <c r="J757" s="294"/>
      <c r="N757" s="294"/>
      <c r="O757" s="294"/>
      <c r="P757" s="294"/>
      <c r="Q757" s="294"/>
      <c r="R757" s="294"/>
      <c r="S757" s="294"/>
      <c r="T757" s="294"/>
      <c r="U757" s="294"/>
      <c r="V757" s="294"/>
      <c r="W757" s="294"/>
      <c r="X757" s="294"/>
      <c r="Y757" s="294"/>
      <c r="Z757" s="294"/>
      <c r="AA757" s="294"/>
      <c r="AB757" s="294"/>
      <c r="AC757" s="294"/>
      <c r="AD757" s="294"/>
      <c r="AE757" s="294"/>
      <c r="AF757" s="294"/>
      <c r="AG757" s="294"/>
      <c r="AH757" s="294"/>
      <c r="AI757" s="294"/>
      <c r="AJ757" s="294"/>
      <c r="AK757" s="294"/>
      <c r="AL757" s="294"/>
      <c r="AM757" s="294"/>
      <c r="AN757" s="294"/>
      <c r="AO757" s="294"/>
      <c r="AP757" s="294"/>
      <c r="AQ757" s="294"/>
      <c r="AR757" s="294"/>
      <c r="AS757" s="294"/>
      <c r="AT757" s="294"/>
      <c r="AU757" s="294"/>
      <c r="AV757" s="294"/>
      <c r="AW757" s="294"/>
      <c r="AX757" s="294"/>
      <c r="AY757" s="294"/>
      <c r="AZ757" s="294"/>
      <c r="BA757" s="294"/>
      <c r="BB757" s="294"/>
      <c r="BC757" s="294"/>
      <c r="BD757" s="294"/>
      <c r="BE757" s="294"/>
      <c r="BF757" s="294"/>
      <c r="BG757" s="294"/>
      <c r="BH757" s="294"/>
      <c r="BI757" s="294"/>
      <c r="BJ757" s="294"/>
      <c r="BK757" s="294"/>
      <c r="BL757" s="294"/>
      <c r="BM757" s="294"/>
      <c r="BN757" s="294"/>
      <c r="BO757" s="294"/>
    </row>
    <row r="758">
      <c r="A758" s="294"/>
      <c r="B758" s="333"/>
      <c r="D758" s="134"/>
      <c r="E758" s="294"/>
      <c r="I758" s="294"/>
      <c r="J758" s="294"/>
      <c r="N758" s="294"/>
      <c r="O758" s="294"/>
      <c r="P758" s="294"/>
      <c r="Q758" s="294"/>
      <c r="R758" s="294"/>
      <c r="S758" s="294"/>
      <c r="T758" s="294"/>
      <c r="U758" s="294"/>
      <c r="V758" s="294"/>
      <c r="W758" s="294"/>
      <c r="X758" s="294"/>
      <c r="Y758" s="294"/>
      <c r="Z758" s="294"/>
      <c r="AA758" s="294"/>
      <c r="AB758" s="294"/>
      <c r="AC758" s="294"/>
      <c r="AD758" s="294"/>
      <c r="AE758" s="294"/>
      <c r="AF758" s="294"/>
      <c r="AG758" s="294"/>
      <c r="AH758" s="294"/>
      <c r="AI758" s="294"/>
      <c r="AJ758" s="294"/>
      <c r="AK758" s="294"/>
      <c r="AL758" s="294"/>
      <c r="AM758" s="294"/>
      <c r="AN758" s="294"/>
      <c r="AO758" s="294"/>
      <c r="AP758" s="294"/>
      <c r="AQ758" s="294"/>
      <c r="AR758" s="294"/>
      <c r="AS758" s="294"/>
      <c r="AT758" s="294"/>
      <c r="AU758" s="294"/>
      <c r="AV758" s="294"/>
      <c r="AW758" s="294"/>
      <c r="AX758" s="294"/>
      <c r="AY758" s="294"/>
      <c r="AZ758" s="294"/>
      <c r="BA758" s="294"/>
      <c r="BB758" s="294"/>
      <c r="BC758" s="294"/>
      <c r="BD758" s="294"/>
      <c r="BE758" s="294"/>
      <c r="BF758" s="294"/>
      <c r="BG758" s="294"/>
      <c r="BH758" s="294"/>
      <c r="BI758" s="294"/>
      <c r="BJ758" s="294"/>
      <c r="BK758" s="294"/>
      <c r="BL758" s="294"/>
      <c r="BM758" s="294"/>
      <c r="BN758" s="294"/>
      <c r="BO758" s="294"/>
    </row>
    <row r="759">
      <c r="A759" s="294"/>
      <c r="B759" s="333"/>
      <c r="D759" s="134"/>
      <c r="E759" s="294"/>
      <c r="I759" s="294"/>
      <c r="J759" s="294"/>
      <c r="N759" s="294"/>
      <c r="O759" s="294"/>
      <c r="P759" s="294"/>
      <c r="Q759" s="294"/>
      <c r="R759" s="294"/>
      <c r="S759" s="294"/>
      <c r="T759" s="294"/>
      <c r="U759" s="294"/>
      <c r="V759" s="294"/>
      <c r="W759" s="294"/>
      <c r="X759" s="294"/>
      <c r="Y759" s="294"/>
      <c r="Z759" s="294"/>
      <c r="AA759" s="294"/>
      <c r="AB759" s="294"/>
      <c r="AC759" s="294"/>
      <c r="AD759" s="294"/>
      <c r="AE759" s="294"/>
      <c r="AF759" s="294"/>
      <c r="AG759" s="294"/>
      <c r="AH759" s="294"/>
      <c r="AI759" s="294"/>
      <c r="AJ759" s="294"/>
      <c r="AK759" s="294"/>
      <c r="AL759" s="294"/>
      <c r="AM759" s="294"/>
      <c r="AN759" s="294"/>
      <c r="AO759" s="294"/>
      <c r="AP759" s="294"/>
      <c r="AQ759" s="294"/>
      <c r="AR759" s="294"/>
      <c r="AS759" s="294"/>
      <c r="AT759" s="294"/>
      <c r="AU759" s="294"/>
      <c r="AV759" s="294"/>
      <c r="AW759" s="294"/>
      <c r="AX759" s="294"/>
      <c r="AY759" s="294"/>
      <c r="AZ759" s="294"/>
      <c r="BA759" s="294"/>
      <c r="BB759" s="294"/>
      <c r="BC759" s="294"/>
      <c r="BD759" s="294"/>
      <c r="BE759" s="294"/>
      <c r="BF759" s="294"/>
      <c r="BG759" s="294"/>
      <c r="BH759" s="294"/>
      <c r="BI759" s="294"/>
      <c r="BJ759" s="294"/>
      <c r="BK759" s="294"/>
      <c r="BL759" s="294"/>
      <c r="BM759" s="294"/>
      <c r="BN759" s="294"/>
      <c r="BO759" s="294"/>
    </row>
    <row r="760">
      <c r="A760" s="294"/>
      <c r="B760" s="333"/>
      <c r="D760" s="134"/>
      <c r="E760" s="294"/>
      <c r="I760" s="294"/>
      <c r="J760" s="294"/>
      <c r="N760" s="294"/>
      <c r="O760" s="294"/>
      <c r="P760" s="294"/>
      <c r="Q760" s="294"/>
      <c r="R760" s="294"/>
      <c r="S760" s="294"/>
      <c r="T760" s="294"/>
      <c r="U760" s="294"/>
      <c r="V760" s="294"/>
      <c r="W760" s="294"/>
      <c r="X760" s="294"/>
      <c r="Y760" s="294"/>
      <c r="Z760" s="294"/>
      <c r="AA760" s="294"/>
      <c r="AB760" s="294"/>
      <c r="AC760" s="294"/>
      <c r="AD760" s="294"/>
      <c r="AE760" s="294"/>
      <c r="AF760" s="294"/>
      <c r="AG760" s="294"/>
      <c r="AH760" s="294"/>
      <c r="AI760" s="294"/>
      <c r="AJ760" s="294"/>
      <c r="AK760" s="294"/>
      <c r="AL760" s="294"/>
      <c r="AM760" s="294"/>
      <c r="AN760" s="294"/>
      <c r="AO760" s="294"/>
      <c r="AP760" s="294"/>
      <c r="AQ760" s="294"/>
      <c r="AR760" s="294"/>
      <c r="AS760" s="294"/>
      <c r="AT760" s="294"/>
      <c r="AU760" s="294"/>
      <c r="AV760" s="294"/>
      <c r="AW760" s="294"/>
      <c r="AX760" s="294"/>
      <c r="AY760" s="294"/>
      <c r="AZ760" s="294"/>
      <c r="BA760" s="294"/>
      <c r="BB760" s="294"/>
      <c r="BC760" s="294"/>
      <c r="BD760" s="294"/>
      <c r="BE760" s="294"/>
      <c r="BF760" s="294"/>
      <c r="BG760" s="294"/>
      <c r="BH760" s="294"/>
      <c r="BI760" s="294"/>
      <c r="BJ760" s="294"/>
      <c r="BK760" s="294"/>
      <c r="BL760" s="294"/>
      <c r="BM760" s="294"/>
      <c r="BN760" s="294"/>
      <c r="BO760" s="294"/>
    </row>
    <row r="761">
      <c r="A761" s="294"/>
      <c r="B761" s="333"/>
      <c r="D761" s="134"/>
      <c r="E761" s="294"/>
      <c r="I761" s="294"/>
      <c r="J761" s="294"/>
      <c r="N761" s="294"/>
      <c r="O761" s="294"/>
      <c r="P761" s="294"/>
      <c r="Q761" s="294"/>
      <c r="R761" s="294"/>
      <c r="S761" s="294"/>
      <c r="T761" s="294"/>
      <c r="U761" s="294"/>
      <c r="V761" s="294"/>
      <c r="W761" s="294"/>
      <c r="X761" s="294"/>
      <c r="Y761" s="294"/>
      <c r="Z761" s="294"/>
      <c r="AA761" s="294"/>
      <c r="AB761" s="294"/>
      <c r="AC761" s="294"/>
      <c r="AD761" s="294"/>
      <c r="AE761" s="294"/>
      <c r="AF761" s="294"/>
      <c r="AG761" s="294"/>
      <c r="AH761" s="294"/>
      <c r="AI761" s="294"/>
      <c r="AJ761" s="294"/>
      <c r="AK761" s="294"/>
      <c r="AL761" s="294"/>
      <c r="AM761" s="294"/>
      <c r="AN761" s="294"/>
      <c r="AO761" s="294"/>
      <c r="AP761" s="294"/>
      <c r="AQ761" s="294"/>
      <c r="AR761" s="294"/>
      <c r="AS761" s="294"/>
      <c r="AT761" s="294"/>
      <c r="AU761" s="294"/>
      <c r="AV761" s="294"/>
      <c r="AW761" s="294"/>
      <c r="AX761" s="294"/>
      <c r="AY761" s="294"/>
      <c r="AZ761" s="294"/>
      <c r="BA761" s="294"/>
      <c r="BB761" s="294"/>
      <c r="BC761" s="294"/>
      <c r="BD761" s="294"/>
      <c r="BE761" s="294"/>
      <c r="BF761" s="294"/>
      <c r="BG761" s="294"/>
      <c r="BH761" s="294"/>
      <c r="BI761" s="294"/>
      <c r="BJ761" s="294"/>
      <c r="BK761" s="294"/>
      <c r="BL761" s="294"/>
      <c r="BM761" s="294"/>
      <c r="BN761" s="294"/>
      <c r="BO761" s="294"/>
    </row>
    <row r="762">
      <c r="A762" s="294"/>
      <c r="B762" s="333"/>
      <c r="D762" s="134"/>
      <c r="E762" s="294"/>
      <c r="I762" s="294"/>
      <c r="J762" s="294"/>
      <c r="N762" s="294"/>
      <c r="O762" s="294"/>
      <c r="P762" s="294"/>
      <c r="Q762" s="294"/>
      <c r="R762" s="294"/>
      <c r="S762" s="294"/>
      <c r="T762" s="294"/>
      <c r="U762" s="294"/>
      <c r="V762" s="294"/>
      <c r="W762" s="294"/>
      <c r="X762" s="294"/>
      <c r="Y762" s="294"/>
      <c r="Z762" s="294"/>
      <c r="AA762" s="294"/>
      <c r="AB762" s="294"/>
      <c r="AC762" s="294"/>
      <c r="AD762" s="294"/>
      <c r="AE762" s="294"/>
      <c r="AF762" s="294"/>
      <c r="AG762" s="294"/>
      <c r="AH762" s="294"/>
      <c r="AI762" s="294"/>
      <c r="AJ762" s="294"/>
      <c r="AK762" s="294"/>
      <c r="AL762" s="294"/>
      <c r="AM762" s="294"/>
      <c r="AN762" s="294"/>
      <c r="AO762" s="294"/>
      <c r="AP762" s="294"/>
      <c r="AQ762" s="294"/>
      <c r="AR762" s="294"/>
      <c r="AS762" s="294"/>
      <c r="AT762" s="294"/>
      <c r="AU762" s="294"/>
      <c r="AV762" s="294"/>
      <c r="AW762" s="294"/>
      <c r="AX762" s="294"/>
      <c r="AY762" s="294"/>
      <c r="AZ762" s="294"/>
      <c r="BA762" s="294"/>
      <c r="BB762" s="294"/>
      <c r="BC762" s="294"/>
      <c r="BD762" s="294"/>
      <c r="BE762" s="294"/>
      <c r="BF762" s="294"/>
      <c r="BG762" s="294"/>
      <c r="BH762" s="294"/>
      <c r="BI762" s="294"/>
      <c r="BJ762" s="294"/>
      <c r="BK762" s="294"/>
      <c r="BL762" s="294"/>
      <c r="BM762" s="294"/>
      <c r="BN762" s="294"/>
      <c r="BO762" s="294"/>
    </row>
    <row r="763">
      <c r="A763" s="294"/>
      <c r="B763" s="333"/>
      <c r="D763" s="134"/>
      <c r="E763" s="294"/>
      <c r="I763" s="294"/>
      <c r="J763" s="294"/>
      <c r="N763" s="294"/>
      <c r="O763" s="294"/>
      <c r="P763" s="294"/>
      <c r="Q763" s="294"/>
      <c r="R763" s="294"/>
      <c r="S763" s="294"/>
      <c r="T763" s="294"/>
      <c r="U763" s="294"/>
      <c r="V763" s="294"/>
      <c r="W763" s="294"/>
      <c r="X763" s="294"/>
      <c r="Y763" s="294"/>
      <c r="Z763" s="294"/>
      <c r="AA763" s="294"/>
      <c r="AB763" s="294"/>
      <c r="AC763" s="294"/>
      <c r="AD763" s="294"/>
      <c r="AE763" s="294"/>
      <c r="AF763" s="294"/>
      <c r="AG763" s="294"/>
      <c r="AH763" s="294"/>
      <c r="AI763" s="294"/>
      <c r="AJ763" s="294"/>
      <c r="AK763" s="294"/>
      <c r="AL763" s="294"/>
      <c r="AM763" s="294"/>
      <c r="AN763" s="294"/>
      <c r="AO763" s="294"/>
      <c r="AP763" s="294"/>
      <c r="AQ763" s="294"/>
      <c r="AR763" s="294"/>
      <c r="AS763" s="294"/>
      <c r="AT763" s="294"/>
      <c r="AU763" s="294"/>
      <c r="AV763" s="294"/>
      <c r="AW763" s="294"/>
      <c r="AX763" s="294"/>
      <c r="AY763" s="294"/>
      <c r="AZ763" s="294"/>
      <c r="BA763" s="294"/>
      <c r="BB763" s="294"/>
      <c r="BC763" s="294"/>
      <c r="BD763" s="294"/>
      <c r="BE763" s="294"/>
      <c r="BF763" s="294"/>
      <c r="BG763" s="294"/>
      <c r="BH763" s="294"/>
      <c r="BI763" s="294"/>
      <c r="BJ763" s="294"/>
      <c r="BK763" s="294"/>
      <c r="BL763" s="294"/>
      <c r="BM763" s="294"/>
      <c r="BN763" s="294"/>
      <c r="BO763" s="294"/>
    </row>
    <row r="764">
      <c r="A764" s="294"/>
      <c r="B764" s="333"/>
      <c r="D764" s="134"/>
      <c r="E764" s="294"/>
      <c r="I764" s="294"/>
      <c r="J764" s="294"/>
      <c r="N764" s="294"/>
      <c r="O764" s="294"/>
      <c r="P764" s="294"/>
      <c r="Q764" s="294"/>
      <c r="R764" s="294"/>
      <c r="S764" s="294"/>
      <c r="T764" s="294"/>
      <c r="U764" s="294"/>
      <c r="V764" s="294"/>
      <c r="W764" s="294"/>
      <c r="X764" s="294"/>
      <c r="Y764" s="294"/>
      <c r="Z764" s="294"/>
      <c r="AA764" s="294"/>
      <c r="AB764" s="294"/>
      <c r="AC764" s="294"/>
      <c r="AD764" s="294"/>
      <c r="AE764" s="294"/>
      <c r="AF764" s="294"/>
      <c r="AG764" s="294"/>
      <c r="AH764" s="294"/>
      <c r="AI764" s="294"/>
      <c r="AJ764" s="294"/>
      <c r="AK764" s="294"/>
      <c r="AL764" s="294"/>
      <c r="AM764" s="294"/>
      <c r="AN764" s="294"/>
      <c r="AO764" s="294"/>
      <c r="AP764" s="294"/>
      <c r="AQ764" s="294"/>
      <c r="AR764" s="294"/>
      <c r="AS764" s="294"/>
      <c r="AT764" s="294"/>
      <c r="AU764" s="294"/>
      <c r="AV764" s="294"/>
      <c r="AW764" s="294"/>
      <c r="AX764" s="294"/>
      <c r="AY764" s="294"/>
      <c r="AZ764" s="294"/>
      <c r="BA764" s="294"/>
      <c r="BB764" s="294"/>
      <c r="BC764" s="294"/>
      <c r="BD764" s="294"/>
      <c r="BE764" s="294"/>
      <c r="BF764" s="294"/>
      <c r="BG764" s="294"/>
      <c r="BH764" s="294"/>
      <c r="BI764" s="294"/>
      <c r="BJ764" s="294"/>
      <c r="BK764" s="294"/>
      <c r="BL764" s="294"/>
      <c r="BM764" s="294"/>
      <c r="BN764" s="294"/>
      <c r="BO764" s="294"/>
    </row>
    <row r="765">
      <c r="A765" s="294"/>
      <c r="B765" s="333"/>
      <c r="D765" s="134"/>
      <c r="E765" s="294"/>
      <c r="I765" s="294"/>
      <c r="J765" s="294"/>
      <c r="N765" s="294"/>
      <c r="O765" s="294"/>
      <c r="P765" s="294"/>
      <c r="Q765" s="294"/>
      <c r="R765" s="294"/>
      <c r="S765" s="294"/>
      <c r="T765" s="294"/>
      <c r="U765" s="294"/>
      <c r="V765" s="294"/>
      <c r="W765" s="294"/>
      <c r="X765" s="294"/>
      <c r="Y765" s="294"/>
      <c r="Z765" s="294"/>
      <c r="AA765" s="294"/>
      <c r="AB765" s="294"/>
      <c r="AC765" s="294"/>
      <c r="AD765" s="294"/>
      <c r="AE765" s="294"/>
      <c r="AF765" s="294"/>
      <c r="AG765" s="294"/>
      <c r="AH765" s="294"/>
      <c r="AI765" s="294"/>
      <c r="AJ765" s="294"/>
      <c r="AK765" s="294"/>
      <c r="AL765" s="294"/>
      <c r="AM765" s="294"/>
      <c r="AN765" s="294"/>
      <c r="AO765" s="294"/>
      <c r="AP765" s="294"/>
      <c r="AQ765" s="294"/>
      <c r="AR765" s="294"/>
      <c r="AS765" s="294"/>
      <c r="AT765" s="294"/>
      <c r="AU765" s="294"/>
      <c r="AV765" s="294"/>
      <c r="AW765" s="294"/>
      <c r="AX765" s="294"/>
      <c r="AY765" s="294"/>
      <c r="AZ765" s="294"/>
      <c r="BA765" s="294"/>
      <c r="BB765" s="294"/>
      <c r="BC765" s="294"/>
      <c r="BD765" s="294"/>
      <c r="BE765" s="294"/>
      <c r="BF765" s="294"/>
      <c r="BG765" s="294"/>
      <c r="BH765" s="294"/>
      <c r="BI765" s="294"/>
      <c r="BJ765" s="294"/>
      <c r="BK765" s="294"/>
      <c r="BL765" s="294"/>
      <c r="BM765" s="294"/>
      <c r="BN765" s="294"/>
      <c r="BO765" s="294"/>
    </row>
    <row r="766">
      <c r="A766" s="294"/>
      <c r="B766" s="333"/>
      <c r="D766" s="134"/>
      <c r="E766" s="294"/>
      <c r="I766" s="294"/>
      <c r="J766" s="294"/>
      <c r="N766" s="294"/>
      <c r="O766" s="294"/>
      <c r="P766" s="294"/>
      <c r="Q766" s="294"/>
      <c r="R766" s="294"/>
      <c r="S766" s="294"/>
      <c r="T766" s="294"/>
      <c r="U766" s="294"/>
      <c r="V766" s="294"/>
      <c r="W766" s="294"/>
      <c r="X766" s="294"/>
      <c r="Y766" s="294"/>
      <c r="Z766" s="294"/>
      <c r="AA766" s="294"/>
      <c r="AB766" s="294"/>
      <c r="AC766" s="294"/>
      <c r="AD766" s="294"/>
      <c r="AE766" s="294"/>
      <c r="AF766" s="294"/>
      <c r="AG766" s="294"/>
      <c r="AH766" s="294"/>
      <c r="AI766" s="294"/>
      <c r="AJ766" s="294"/>
      <c r="AK766" s="294"/>
      <c r="AL766" s="294"/>
      <c r="AM766" s="294"/>
      <c r="AN766" s="294"/>
      <c r="AO766" s="294"/>
      <c r="AP766" s="294"/>
      <c r="AQ766" s="294"/>
      <c r="AR766" s="294"/>
      <c r="AS766" s="294"/>
      <c r="AT766" s="294"/>
      <c r="AU766" s="294"/>
      <c r="AV766" s="294"/>
      <c r="AW766" s="294"/>
      <c r="AX766" s="294"/>
      <c r="AY766" s="294"/>
      <c r="AZ766" s="294"/>
      <c r="BA766" s="294"/>
      <c r="BB766" s="294"/>
      <c r="BC766" s="294"/>
      <c r="BD766" s="294"/>
      <c r="BE766" s="294"/>
      <c r="BF766" s="294"/>
      <c r="BG766" s="294"/>
      <c r="BH766" s="294"/>
      <c r="BI766" s="294"/>
      <c r="BJ766" s="294"/>
      <c r="BK766" s="294"/>
      <c r="BL766" s="294"/>
      <c r="BM766" s="294"/>
      <c r="BN766" s="294"/>
      <c r="BO766" s="294"/>
    </row>
    <row r="767">
      <c r="A767" s="294"/>
      <c r="B767" s="333"/>
      <c r="D767" s="134"/>
      <c r="E767" s="294"/>
      <c r="I767" s="294"/>
      <c r="J767" s="294"/>
      <c r="N767" s="294"/>
      <c r="O767" s="294"/>
      <c r="P767" s="294"/>
      <c r="Q767" s="294"/>
      <c r="R767" s="294"/>
      <c r="S767" s="294"/>
      <c r="T767" s="294"/>
      <c r="U767" s="294"/>
      <c r="V767" s="294"/>
      <c r="W767" s="294"/>
      <c r="X767" s="294"/>
      <c r="Y767" s="294"/>
      <c r="Z767" s="294"/>
      <c r="AA767" s="294"/>
      <c r="AB767" s="294"/>
      <c r="AC767" s="294"/>
      <c r="AD767" s="294"/>
      <c r="AE767" s="294"/>
      <c r="AF767" s="294"/>
      <c r="AG767" s="294"/>
      <c r="AH767" s="294"/>
      <c r="AI767" s="294"/>
      <c r="AJ767" s="294"/>
      <c r="AK767" s="294"/>
      <c r="AL767" s="294"/>
      <c r="AM767" s="294"/>
      <c r="AN767" s="294"/>
      <c r="AO767" s="294"/>
      <c r="AP767" s="294"/>
      <c r="AQ767" s="294"/>
      <c r="AR767" s="294"/>
      <c r="AS767" s="294"/>
      <c r="AT767" s="294"/>
      <c r="AU767" s="294"/>
      <c r="AV767" s="294"/>
      <c r="AW767" s="294"/>
      <c r="AX767" s="294"/>
      <c r="AY767" s="294"/>
      <c r="AZ767" s="294"/>
      <c r="BA767" s="294"/>
      <c r="BB767" s="294"/>
      <c r="BC767" s="294"/>
      <c r="BD767" s="294"/>
      <c r="BE767" s="294"/>
      <c r="BF767" s="294"/>
      <c r="BG767" s="294"/>
      <c r="BH767" s="294"/>
      <c r="BI767" s="294"/>
      <c r="BJ767" s="294"/>
      <c r="BK767" s="294"/>
      <c r="BL767" s="294"/>
      <c r="BM767" s="294"/>
      <c r="BN767" s="294"/>
      <c r="BO767" s="294"/>
    </row>
    <row r="768">
      <c r="A768" s="294"/>
      <c r="B768" s="333"/>
      <c r="D768" s="134"/>
      <c r="E768" s="294"/>
      <c r="I768" s="294"/>
      <c r="J768" s="294"/>
      <c r="N768" s="294"/>
      <c r="O768" s="294"/>
      <c r="P768" s="294"/>
      <c r="Q768" s="294"/>
      <c r="R768" s="294"/>
      <c r="S768" s="294"/>
      <c r="T768" s="294"/>
      <c r="U768" s="294"/>
      <c r="V768" s="294"/>
      <c r="W768" s="294"/>
      <c r="X768" s="294"/>
      <c r="Y768" s="294"/>
      <c r="Z768" s="294"/>
      <c r="AA768" s="294"/>
      <c r="AB768" s="294"/>
      <c r="AC768" s="294"/>
      <c r="AD768" s="294"/>
      <c r="AE768" s="294"/>
      <c r="AF768" s="294"/>
      <c r="AG768" s="294"/>
      <c r="AH768" s="294"/>
      <c r="AI768" s="294"/>
      <c r="AJ768" s="294"/>
      <c r="AK768" s="294"/>
      <c r="AL768" s="294"/>
      <c r="AM768" s="294"/>
      <c r="AN768" s="294"/>
      <c r="AO768" s="294"/>
      <c r="AP768" s="294"/>
      <c r="AQ768" s="294"/>
      <c r="AR768" s="294"/>
      <c r="AS768" s="294"/>
      <c r="AT768" s="294"/>
      <c r="AU768" s="294"/>
      <c r="AV768" s="294"/>
      <c r="AW768" s="294"/>
      <c r="AX768" s="294"/>
      <c r="AY768" s="294"/>
      <c r="AZ768" s="294"/>
      <c r="BA768" s="294"/>
      <c r="BB768" s="294"/>
      <c r="BC768" s="294"/>
      <c r="BD768" s="294"/>
      <c r="BE768" s="294"/>
      <c r="BF768" s="294"/>
      <c r="BG768" s="294"/>
      <c r="BH768" s="294"/>
      <c r="BI768" s="294"/>
      <c r="BJ768" s="294"/>
      <c r="BK768" s="294"/>
      <c r="BL768" s="294"/>
      <c r="BM768" s="294"/>
      <c r="BN768" s="294"/>
      <c r="BO768" s="294"/>
    </row>
    <row r="769">
      <c r="A769" s="294"/>
      <c r="B769" s="333"/>
      <c r="D769" s="134"/>
      <c r="E769" s="294"/>
      <c r="I769" s="294"/>
      <c r="J769" s="294"/>
      <c r="N769" s="294"/>
      <c r="O769" s="294"/>
      <c r="P769" s="294"/>
      <c r="Q769" s="294"/>
      <c r="R769" s="294"/>
      <c r="S769" s="294"/>
      <c r="T769" s="294"/>
      <c r="U769" s="294"/>
      <c r="V769" s="294"/>
      <c r="W769" s="294"/>
      <c r="X769" s="294"/>
      <c r="Y769" s="294"/>
      <c r="Z769" s="294"/>
      <c r="AA769" s="294"/>
      <c r="AB769" s="294"/>
      <c r="AC769" s="294"/>
      <c r="AD769" s="294"/>
      <c r="AE769" s="294"/>
      <c r="AF769" s="294"/>
      <c r="AG769" s="294"/>
      <c r="AH769" s="294"/>
      <c r="AI769" s="294"/>
      <c r="AJ769" s="294"/>
      <c r="AK769" s="294"/>
      <c r="AL769" s="294"/>
      <c r="AM769" s="294"/>
      <c r="AN769" s="294"/>
      <c r="AO769" s="294"/>
      <c r="AP769" s="294"/>
      <c r="AQ769" s="294"/>
      <c r="AR769" s="294"/>
      <c r="AS769" s="294"/>
      <c r="AT769" s="294"/>
      <c r="AU769" s="294"/>
      <c r="AV769" s="294"/>
      <c r="AW769" s="294"/>
      <c r="AX769" s="294"/>
      <c r="AY769" s="294"/>
      <c r="AZ769" s="294"/>
      <c r="BA769" s="294"/>
      <c r="BB769" s="294"/>
      <c r="BC769" s="294"/>
      <c r="BD769" s="294"/>
      <c r="BE769" s="294"/>
      <c r="BF769" s="294"/>
      <c r="BG769" s="294"/>
      <c r="BH769" s="294"/>
      <c r="BI769" s="294"/>
      <c r="BJ769" s="294"/>
      <c r="BK769" s="294"/>
      <c r="BL769" s="294"/>
      <c r="BM769" s="294"/>
      <c r="BN769" s="294"/>
      <c r="BO769" s="294"/>
    </row>
    <row r="770">
      <c r="A770" s="294"/>
      <c r="B770" s="333"/>
      <c r="D770" s="134"/>
      <c r="E770" s="294"/>
      <c r="I770" s="294"/>
      <c r="J770" s="294"/>
      <c r="N770" s="294"/>
      <c r="O770" s="294"/>
      <c r="P770" s="294"/>
      <c r="Q770" s="294"/>
      <c r="R770" s="294"/>
      <c r="S770" s="294"/>
      <c r="T770" s="294"/>
      <c r="U770" s="294"/>
      <c r="V770" s="294"/>
      <c r="W770" s="294"/>
      <c r="X770" s="294"/>
      <c r="Y770" s="294"/>
      <c r="Z770" s="294"/>
      <c r="AA770" s="294"/>
      <c r="AB770" s="294"/>
      <c r="AC770" s="294"/>
      <c r="AD770" s="294"/>
      <c r="AE770" s="294"/>
      <c r="AF770" s="294"/>
      <c r="AG770" s="294"/>
      <c r="AH770" s="294"/>
      <c r="AI770" s="294"/>
      <c r="AJ770" s="294"/>
      <c r="AK770" s="294"/>
      <c r="AL770" s="294"/>
      <c r="AM770" s="294"/>
      <c r="AN770" s="294"/>
      <c r="AO770" s="294"/>
      <c r="AP770" s="294"/>
      <c r="AQ770" s="294"/>
      <c r="AR770" s="294"/>
      <c r="AS770" s="294"/>
      <c r="AT770" s="294"/>
      <c r="AU770" s="294"/>
      <c r="AV770" s="294"/>
      <c r="AW770" s="294"/>
      <c r="AX770" s="294"/>
      <c r="AY770" s="294"/>
      <c r="AZ770" s="294"/>
      <c r="BA770" s="294"/>
      <c r="BB770" s="294"/>
      <c r="BC770" s="294"/>
      <c r="BD770" s="294"/>
      <c r="BE770" s="294"/>
      <c r="BF770" s="294"/>
      <c r="BG770" s="294"/>
      <c r="BH770" s="294"/>
      <c r="BI770" s="294"/>
      <c r="BJ770" s="294"/>
      <c r="BK770" s="294"/>
      <c r="BL770" s="294"/>
      <c r="BM770" s="294"/>
      <c r="BN770" s="294"/>
      <c r="BO770" s="294"/>
    </row>
    <row r="771">
      <c r="A771" s="294"/>
      <c r="B771" s="333"/>
      <c r="D771" s="134"/>
      <c r="E771" s="294"/>
      <c r="I771" s="294"/>
      <c r="J771" s="294"/>
      <c r="N771" s="294"/>
      <c r="O771" s="294"/>
      <c r="P771" s="294"/>
      <c r="Q771" s="294"/>
      <c r="R771" s="294"/>
      <c r="S771" s="294"/>
      <c r="T771" s="294"/>
      <c r="U771" s="294"/>
      <c r="V771" s="294"/>
      <c r="W771" s="294"/>
      <c r="X771" s="294"/>
      <c r="Y771" s="294"/>
      <c r="Z771" s="294"/>
      <c r="AA771" s="294"/>
      <c r="AB771" s="294"/>
      <c r="AC771" s="294"/>
      <c r="AD771" s="294"/>
      <c r="AE771" s="294"/>
      <c r="AF771" s="294"/>
      <c r="AG771" s="294"/>
      <c r="AH771" s="294"/>
      <c r="AI771" s="294"/>
      <c r="AJ771" s="294"/>
      <c r="AK771" s="294"/>
      <c r="AL771" s="294"/>
      <c r="AM771" s="294"/>
      <c r="AN771" s="294"/>
      <c r="AO771" s="294"/>
      <c r="AP771" s="294"/>
      <c r="AQ771" s="294"/>
      <c r="AR771" s="294"/>
      <c r="AS771" s="294"/>
      <c r="AT771" s="294"/>
      <c r="AU771" s="294"/>
      <c r="AV771" s="294"/>
      <c r="AW771" s="294"/>
      <c r="AX771" s="294"/>
      <c r="AY771" s="294"/>
      <c r="AZ771" s="294"/>
      <c r="BA771" s="294"/>
      <c r="BB771" s="294"/>
      <c r="BC771" s="294"/>
      <c r="BD771" s="294"/>
      <c r="BE771" s="294"/>
      <c r="BF771" s="294"/>
      <c r="BG771" s="294"/>
      <c r="BH771" s="294"/>
      <c r="BI771" s="294"/>
      <c r="BJ771" s="294"/>
      <c r="BK771" s="294"/>
      <c r="BL771" s="294"/>
      <c r="BM771" s="294"/>
      <c r="BN771" s="294"/>
      <c r="BO771" s="294"/>
    </row>
    <row r="772">
      <c r="A772" s="294"/>
      <c r="B772" s="333"/>
      <c r="D772" s="134"/>
      <c r="E772" s="294"/>
      <c r="I772" s="294"/>
      <c r="J772" s="294"/>
      <c r="N772" s="294"/>
      <c r="O772" s="294"/>
      <c r="P772" s="294"/>
      <c r="Q772" s="294"/>
      <c r="R772" s="294"/>
      <c r="S772" s="294"/>
      <c r="T772" s="294"/>
      <c r="U772" s="294"/>
      <c r="V772" s="294"/>
      <c r="W772" s="294"/>
      <c r="X772" s="294"/>
      <c r="Y772" s="294"/>
      <c r="Z772" s="294"/>
      <c r="AA772" s="294"/>
      <c r="AB772" s="294"/>
      <c r="AC772" s="294"/>
      <c r="AD772" s="294"/>
      <c r="AE772" s="294"/>
      <c r="AF772" s="294"/>
      <c r="AG772" s="294"/>
      <c r="AH772" s="294"/>
      <c r="AI772" s="294"/>
      <c r="AJ772" s="294"/>
      <c r="AK772" s="294"/>
      <c r="AL772" s="294"/>
      <c r="AM772" s="294"/>
      <c r="AN772" s="294"/>
      <c r="AO772" s="294"/>
      <c r="AP772" s="294"/>
      <c r="AQ772" s="294"/>
      <c r="AR772" s="294"/>
      <c r="AS772" s="294"/>
      <c r="AT772" s="294"/>
      <c r="AU772" s="294"/>
      <c r="AV772" s="294"/>
      <c r="AW772" s="294"/>
      <c r="AX772" s="294"/>
      <c r="AY772" s="294"/>
      <c r="AZ772" s="294"/>
      <c r="BA772" s="294"/>
      <c r="BB772" s="294"/>
      <c r="BC772" s="294"/>
      <c r="BD772" s="294"/>
      <c r="BE772" s="294"/>
      <c r="BF772" s="294"/>
      <c r="BG772" s="294"/>
      <c r="BH772" s="294"/>
      <c r="BI772" s="294"/>
      <c r="BJ772" s="294"/>
      <c r="BK772" s="294"/>
      <c r="BL772" s="294"/>
      <c r="BM772" s="294"/>
      <c r="BN772" s="294"/>
      <c r="BO772" s="294"/>
    </row>
    <row r="773">
      <c r="A773" s="294"/>
      <c r="B773" s="333"/>
      <c r="D773" s="134"/>
      <c r="E773" s="294"/>
      <c r="I773" s="294"/>
      <c r="J773" s="294"/>
      <c r="N773" s="294"/>
      <c r="O773" s="294"/>
      <c r="P773" s="294"/>
      <c r="Q773" s="294"/>
      <c r="R773" s="294"/>
      <c r="S773" s="294"/>
      <c r="T773" s="294"/>
      <c r="U773" s="294"/>
      <c r="V773" s="294"/>
      <c r="W773" s="294"/>
      <c r="X773" s="294"/>
      <c r="Y773" s="294"/>
      <c r="Z773" s="294"/>
      <c r="AA773" s="294"/>
      <c r="AB773" s="294"/>
      <c r="AC773" s="294"/>
      <c r="AD773" s="294"/>
      <c r="AE773" s="294"/>
      <c r="AF773" s="294"/>
      <c r="AG773" s="294"/>
      <c r="AH773" s="294"/>
      <c r="AI773" s="294"/>
      <c r="AJ773" s="294"/>
      <c r="AK773" s="294"/>
      <c r="AL773" s="294"/>
      <c r="AM773" s="294"/>
      <c r="AN773" s="294"/>
      <c r="AO773" s="294"/>
      <c r="AP773" s="294"/>
      <c r="AQ773" s="294"/>
      <c r="AR773" s="294"/>
      <c r="AS773" s="294"/>
      <c r="AT773" s="294"/>
      <c r="AU773" s="294"/>
      <c r="AV773" s="294"/>
      <c r="AW773" s="294"/>
      <c r="AX773" s="294"/>
      <c r="AY773" s="294"/>
      <c r="AZ773" s="294"/>
      <c r="BA773" s="294"/>
      <c r="BB773" s="294"/>
      <c r="BC773" s="294"/>
      <c r="BD773" s="294"/>
      <c r="BE773" s="294"/>
      <c r="BF773" s="294"/>
      <c r="BG773" s="294"/>
      <c r="BH773" s="294"/>
      <c r="BI773" s="294"/>
      <c r="BJ773" s="294"/>
      <c r="BK773" s="294"/>
      <c r="BL773" s="294"/>
      <c r="BM773" s="294"/>
      <c r="BN773" s="294"/>
      <c r="BO773" s="294"/>
    </row>
    <row r="774">
      <c r="A774" s="294"/>
      <c r="B774" s="333"/>
      <c r="D774" s="134"/>
      <c r="E774" s="294"/>
      <c r="I774" s="294"/>
      <c r="J774" s="294"/>
      <c r="N774" s="294"/>
      <c r="O774" s="294"/>
      <c r="P774" s="294"/>
      <c r="Q774" s="294"/>
      <c r="R774" s="294"/>
      <c r="S774" s="294"/>
      <c r="T774" s="294"/>
      <c r="U774" s="294"/>
      <c r="V774" s="294"/>
      <c r="W774" s="294"/>
      <c r="X774" s="294"/>
      <c r="Y774" s="294"/>
      <c r="Z774" s="294"/>
      <c r="AA774" s="294"/>
      <c r="AB774" s="294"/>
      <c r="AC774" s="294"/>
      <c r="AD774" s="294"/>
      <c r="AE774" s="294"/>
      <c r="AF774" s="294"/>
      <c r="AG774" s="294"/>
      <c r="AH774" s="294"/>
      <c r="AI774" s="294"/>
      <c r="AJ774" s="294"/>
      <c r="AK774" s="294"/>
      <c r="AL774" s="294"/>
      <c r="AM774" s="294"/>
      <c r="AN774" s="294"/>
      <c r="AO774" s="294"/>
      <c r="AP774" s="294"/>
      <c r="AQ774" s="294"/>
      <c r="AR774" s="294"/>
      <c r="AS774" s="294"/>
      <c r="AT774" s="294"/>
      <c r="AU774" s="294"/>
      <c r="AV774" s="294"/>
      <c r="AW774" s="294"/>
      <c r="AX774" s="294"/>
      <c r="AY774" s="294"/>
      <c r="AZ774" s="294"/>
      <c r="BA774" s="294"/>
      <c r="BB774" s="294"/>
      <c r="BC774" s="294"/>
      <c r="BD774" s="294"/>
      <c r="BE774" s="294"/>
      <c r="BF774" s="294"/>
      <c r="BG774" s="294"/>
      <c r="BH774" s="294"/>
      <c r="BI774" s="294"/>
      <c r="BJ774" s="294"/>
      <c r="BK774" s="294"/>
      <c r="BL774" s="294"/>
      <c r="BM774" s="294"/>
      <c r="BN774" s="294"/>
      <c r="BO774" s="294"/>
    </row>
    <row r="775">
      <c r="A775" s="294"/>
      <c r="B775" s="333"/>
      <c r="D775" s="134"/>
      <c r="E775" s="294"/>
      <c r="I775" s="294"/>
      <c r="J775" s="294"/>
      <c r="N775" s="294"/>
      <c r="O775" s="294"/>
      <c r="P775" s="294"/>
      <c r="Q775" s="294"/>
      <c r="R775" s="294"/>
      <c r="S775" s="294"/>
      <c r="T775" s="294"/>
      <c r="U775" s="294"/>
      <c r="V775" s="294"/>
      <c r="W775" s="294"/>
      <c r="X775" s="294"/>
      <c r="Y775" s="294"/>
      <c r="Z775" s="294"/>
      <c r="AA775" s="294"/>
      <c r="AB775" s="294"/>
      <c r="AC775" s="294"/>
      <c r="AD775" s="294"/>
      <c r="AE775" s="294"/>
      <c r="AF775" s="294"/>
      <c r="AG775" s="294"/>
      <c r="AH775" s="294"/>
      <c r="AI775" s="294"/>
      <c r="AJ775" s="294"/>
      <c r="AK775" s="294"/>
      <c r="AL775" s="294"/>
      <c r="AM775" s="294"/>
      <c r="AN775" s="294"/>
      <c r="AO775" s="294"/>
      <c r="AP775" s="294"/>
      <c r="AQ775" s="294"/>
      <c r="AR775" s="294"/>
      <c r="AS775" s="294"/>
      <c r="AT775" s="294"/>
      <c r="AU775" s="294"/>
      <c r="AV775" s="294"/>
      <c r="AW775" s="294"/>
      <c r="AX775" s="294"/>
      <c r="AY775" s="294"/>
      <c r="AZ775" s="294"/>
      <c r="BA775" s="294"/>
      <c r="BB775" s="294"/>
      <c r="BC775" s="294"/>
      <c r="BD775" s="294"/>
      <c r="BE775" s="294"/>
      <c r="BF775" s="294"/>
      <c r="BG775" s="294"/>
      <c r="BH775" s="294"/>
      <c r="BI775" s="294"/>
      <c r="BJ775" s="294"/>
      <c r="BK775" s="294"/>
      <c r="BL775" s="294"/>
      <c r="BM775" s="294"/>
      <c r="BN775" s="294"/>
      <c r="BO775" s="294"/>
    </row>
    <row r="776">
      <c r="A776" s="294"/>
      <c r="B776" s="333"/>
      <c r="D776" s="134"/>
      <c r="E776" s="294"/>
      <c r="I776" s="294"/>
      <c r="J776" s="294"/>
      <c r="N776" s="294"/>
      <c r="O776" s="294"/>
      <c r="P776" s="294"/>
      <c r="Q776" s="294"/>
      <c r="R776" s="294"/>
      <c r="S776" s="294"/>
      <c r="T776" s="294"/>
      <c r="U776" s="294"/>
      <c r="V776" s="294"/>
      <c r="W776" s="294"/>
      <c r="X776" s="294"/>
      <c r="Y776" s="294"/>
      <c r="Z776" s="294"/>
      <c r="AA776" s="294"/>
      <c r="AB776" s="294"/>
      <c r="AC776" s="294"/>
      <c r="AD776" s="294"/>
      <c r="AE776" s="294"/>
      <c r="AF776" s="294"/>
      <c r="AG776" s="294"/>
      <c r="AH776" s="294"/>
      <c r="AI776" s="294"/>
      <c r="AJ776" s="294"/>
      <c r="AK776" s="294"/>
      <c r="AL776" s="294"/>
      <c r="AM776" s="294"/>
      <c r="AN776" s="294"/>
      <c r="AO776" s="294"/>
      <c r="AP776" s="294"/>
      <c r="AQ776" s="294"/>
      <c r="AR776" s="294"/>
      <c r="AS776" s="294"/>
      <c r="AT776" s="294"/>
      <c r="AU776" s="294"/>
      <c r="AV776" s="294"/>
      <c r="AW776" s="294"/>
      <c r="AX776" s="294"/>
      <c r="AY776" s="294"/>
      <c r="AZ776" s="294"/>
      <c r="BA776" s="294"/>
      <c r="BB776" s="294"/>
      <c r="BC776" s="294"/>
      <c r="BD776" s="294"/>
      <c r="BE776" s="294"/>
      <c r="BF776" s="294"/>
      <c r="BG776" s="294"/>
      <c r="BH776" s="294"/>
      <c r="BI776" s="294"/>
      <c r="BJ776" s="294"/>
      <c r="BK776" s="294"/>
      <c r="BL776" s="294"/>
      <c r="BM776" s="294"/>
      <c r="BN776" s="294"/>
      <c r="BO776" s="294"/>
    </row>
    <row r="777">
      <c r="A777" s="294"/>
      <c r="B777" s="333"/>
      <c r="D777" s="134"/>
      <c r="E777" s="294"/>
      <c r="I777" s="294"/>
      <c r="J777" s="294"/>
      <c r="N777" s="294"/>
      <c r="O777" s="294"/>
      <c r="P777" s="294"/>
      <c r="Q777" s="294"/>
      <c r="R777" s="294"/>
      <c r="S777" s="294"/>
      <c r="T777" s="294"/>
      <c r="U777" s="294"/>
      <c r="V777" s="294"/>
      <c r="W777" s="294"/>
      <c r="X777" s="294"/>
      <c r="Y777" s="294"/>
      <c r="Z777" s="294"/>
      <c r="AA777" s="294"/>
      <c r="AB777" s="294"/>
      <c r="AC777" s="294"/>
      <c r="AD777" s="294"/>
      <c r="AE777" s="294"/>
      <c r="AF777" s="294"/>
      <c r="AG777" s="294"/>
      <c r="AH777" s="294"/>
      <c r="AI777" s="294"/>
      <c r="AJ777" s="294"/>
      <c r="AK777" s="294"/>
      <c r="AL777" s="294"/>
      <c r="AM777" s="294"/>
      <c r="AN777" s="294"/>
      <c r="AO777" s="294"/>
      <c r="AP777" s="294"/>
      <c r="AQ777" s="294"/>
      <c r="AR777" s="294"/>
      <c r="AS777" s="294"/>
      <c r="AT777" s="294"/>
      <c r="AU777" s="294"/>
      <c r="AV777" s="294"/>
      <c r="AW777" s="294"/>
      <c r="AX777" s="294"/>
      <c r="AY777" s="294"/>
      <c r="AZ777" s="294"/>
      <c r="BA777" s="294"/>
      <c r="BB777" s="294"/>
      <c r="BC777" s="294"/>
      <c r="BD777" s="294"/>
      <c r="BE777" s="294"/>
      <c r="BF777" s="294"/>
      <c r="BG777" s="294"/>
      <c r="BH777" s="294"/>
      <c r="BI777" s="294"/>
      <c r="BJ777" s="294"/>
      <c r="BK777" s="294"/>
      <c r="BL777" s="294"/>
      <c r="BM777" s="294"/>
      <c r="BN777" s="294"/>
      <c r="BO777" s="294"/>
    </row>
    <row r="778">
      <c r="A778" s="294"/>
      <c r="B778" s="333"/>
      <c r="D778" s="134"/>
      <c r="E778" s="294"/>
      <c r="I778" s="294"/>
      <c r="J778" s="294"/>
      <c r="N778" s="294"/>
      <c r="O778" s="294"/>
      <c r="P778" s="294"/>
      <c r="Q778" s="294"/>
      <c r="R778" s="294"/>
      <c r="S778" s="294"/>
      <c r="T778" s="294"/>
      <c r="U778" s="294"/>
      <c r="V778" s="294"/>
      <c r="W778" s="294"/>
      <c r="X778" s="294"/>
      <c r="Y778" s="294"/>
      <c r="Z778" s="294"/>
      <c r="AA778" s="294"/>
      <c r="AB778" s="294"/>
      <c r="AC778" s="294"/>
      <c r="AD778" s="294"/>
      <c r="AE778" s="294"/>
      <c r="AF778" s="294"/>
      <c r="AG778" s="294"/>
      <c r="AH778" s="294"/>
      <c r="AI778" s="294"/>
      <c r="AJ778" s="294"/>
      <c r="AK778" s="294"/>
      <c r="AL778" s="294"/>
      <c r="AM778" s="294"/>
      <c r="AN778" s="294"/>
      <c r="AO778" s="294"/>
      <c r="AP778" s="294"/>
      <c r="AQ778" s="294"/>
      <c r="AR778" s="294"/>
      <c r="AS778" s="294"/>
      <c r="AT778" s="294"/>
      <c r="AU778" s="294"/>
      <c r="AV778" s="294"/>
      <c r="AW778" s="294"/>
      <c r="AX778" s="294"/>
      <c r="AY778" s="294"/>
      <c r="AZ778" s="294"/>
      <c r="BA778" s="294"/>
      <c r="BB778" s="294"/>
      <c r="BC778" s="294"/>
      <c r="BD778" s="294"/>
      <c r="BE778" s="294"/>
      <c r="BF778" s="294"/>
      <c r="BG778" s="294"/>
      <c r="BH778" s="294"/>
      <c r="BI778" s="294"/>
      <c r="BJ778" s="294"/>
      <c r="BK778" s="294"/>
      <c r="BL778" s="294"/>
      <c r="BM778" s="294"/>
      <c r="BN778" s="294"/>
      <c r="BO778" s="294"/>
    </row>
    <row r="779">
      <c r="A779" s="294"/>
      <c r="B779" s="333"/>
      <c r="D779" s="134"/>
      <c r="E779" s="294"/>
      <c r="I779" s="294"/>
      <c r="J779" s="294"/>
      <c r="N779" s="294"/>
      <c r="O779" s="294"/>
      <c r="P779" s="294"/>
      <c r="Q779" s="294"/>
      <c r="R779" s="294"/>
      <c r="S779" s="294"/>
      <c r="T779" s="294"/>
      <c r="U779" s="294"/>
      <c r="V779" s="294"/>
      <c r="W779" s="294"/>
      <c r="X779" s="294"/>
      <c r="Y779" s="294"/>
      <c r="Z779" s="294"/>
      <c r="AA779" s="294"/>
      <c r="AB779" s="294"/>
      <c r="AC779" s="294"/>
      <c r="AD779" s="294"/>
      <c r="AE779" s="294"/>
      <c r="AF779" s="294"/>
      <c r="AG779" s="294"/>
      <c r="AH779" s="294"/>
      <c r="AI779" s="294"/>
      <c r="AJ779" s="294"/>
      <c r="AK779" s="294"/>
      <c r="AL779" s="294"/>
      <c r="AM779" s="294"/>
      <c r="AN779" s="294"/>
      <c r="AO779" s="294"/>
      <c r="AP779" s="294"/>
      <c r="AQ779" s="294"/>
      <c r="AR779" s="294"/>
      <c r="AS779" s="294"/>
      <c r="AT779" s="294"/>
      <c r="AU779" s="294"/>
      <c r="AV779" s="294"/>
      <c r="AW779" s="294"/>
      <c r="AX779" s="294"/>
      <c r="AY779" s="294"/>
      <c r="AZ779" s="294"/>
      <c r="BA779" s="294"/>
      <c r="BB779" s="294"/>
      <c r="BC779" s="294"/>
      <c r="BD779" s="294"/>
      <c r="BE779" s="294"/>
      <c r="BF779" s="294"/>
      <c r="BG779" s="294"/>
      <c r="BH779" s="294"/>
      <c r="BI779" s="294"/>
      <c r="BJ779" s="294"/>
      <c r="BK779" s="294"/>
      <c r="BL779" s="294"/>
      <c r="BM779" s="294"/>
      <c r="BN779" s="294"/>
      <c r="BO779" s="294"/>
    </row>
    <row r="780">
      <c r="A780" s="294"/>
      <c r="B780" s="333"/>
      <c r="D780" s="134"/>
      <c r="E780" s="294"/>
      <c r="I780" s="294"/>
      <c r="J780" s="294"/>
      <c r="N780" s="294"/>
      <c r="O780" s="294"/>
      <c r="P780" s="294"/>
      <c r="Q780" s="294"/>
      <c r="R780" s="294"/>
      <c r="S780" s="294"/>
      <c r="T780" s="294"/>
      <c r="U780" s="294"/>
      <c r="V780" s="294"/>
      <c r="W780" s="294"/>
      <c r="X780" s="294"/>
      <c r="Y780" s="294"/>
      <c r="Z780" s="294"/>
      <c r="AA780" s="294"/>
      <c r="AB780" s="294"/>
      <c r="AC780" s="294"/>
      <c r="AD780" s="294"/>
      <c r="AE780" s="294"/>
      <c r="AF780" s="294"/>
      <c r="AG780" s="294"/>
      <c r="AH780" s="294"/>
      <c r="AI780" s="294"/>
      <c r="AJ780" s="294"/>
      <c r="AK780" s="294"/>
      <c r="AL780" s="294"/>
      <c r="AM780" s="294"/>
      <c r="AN780" s="294"/>
      <c r="AO780" s="294"/>
      <c r="AP780" s="294"/>
      <c r="AQ780" s="294"/>
      <c r="AR780" s="294"/>
      <c r="AS780" s="294"/>
      <c r="AT780" s="294"/>
      <c r="AU780" s="294"/>
      <c r="AV780" s="294"/>
      <c r="AW780" s="294"/>
      <c r="AX780" s="294"/>
      <c r="AY780" s="294"/>
      <c r="AZ780" s="294"/>
      <c r="BA780" s="294"/>
      <c r="BB780" s="294"/>
      <c r="BC780" s="294"/>
      <c r="BD780" s="294"/>
      <c r="BE780" s="294"/>
      <c r="BF780" s="294"/>
      <c r="BG780" s="294"/>
      <c r="BH780" s="294"/>
      <c r="BI780" s="294"/>
      <c r="BJ780" s="294"/>
      <c r="BK780" s="294"/>
      <c r="BL780" s="294"/>
      <c r="BM780" s="294"/>
      <c r="BN780" s="294"/>
      <c r="BO780" s="294"/>
    </row>
    <row r="781">
      <c r="A781" s="294"/>
      <c r="B781" s="333"/>
      <c r="D781" s="134"/>
      <c r="E781" s="294"/>
      <c r="I781" s="294"/>
      <c r="J781" s="294"/>
      <c r="N781" s="294"/>
      <c r="O781" s="294"/>
      <c r="P781" s="294"/>
      <c r="Q781" s="294"/>
      <c r="R781" s="294"/>
      <c r="S781" s="294"/>
      <c r="T781" s="294"/>
      <c r="U781" s="294"/>
      <c r="V781" s="294"/>
      <c r="W781" s="294"/>
      <c r="X781" s="294"/>
      <c r="Y781" s="294"/>
      <c r="Z781" s="294"/>
      <c r="AA781" s="294"/>
      <c r="AB781" s="294"/>
      <c r="AC781" s="294"/>
      <c r="AD781" s="294"/>
      <c r="AE781" s="294"/>
      <c r="AF781" s="294"/>
      <c r="AG781" s="294"/>
      <c r="AH781" s="294"/>
      <c r="AI781" s="294"/>
      <c r="AJ781" s="294"/>
      <c r="AK781" s="294"/>
      <c r="AL781" s="294"/>
      <c r="AM781" s="294"/>
      <c r="AN781" s="294"/>
      <c r="AO781" s="294"/>
      <c r="AP781" s="294"/>
      <c r="AQ781" s="294"/>
      <c r="AR781" s="294"/>
      <c r="AS781" s="294"/>
      <c r="AT781" s="294"/>
      <c r="AU781" s="294"/>
      <c r="AV781" s="294"/>
      <c r="AW781" s="294"/>
      <c r="AX781" s="294"/>
      <c r="AY781" s="294"/>
      <c r="AZ781" s="294"/>
      <c r="BA781" s="294"/>
      <c r="BB781" s="294"/>
      <c r="BC781" s="294"/>
      <c r="BD781" s="294"/>
      <c r="BE781" s="294"/>
      <c r="BF781" s="294"/>
      <c r="BG781" s="294"/>
      <c r="BH781" s="294"/>
      <c r="BI781" s="294"/>
      <c r="BJ781" s="294"/>
      <c r="BK781" s="294"/>
      <c r="BL781" s="294"/>
      <c r="BM781" s="294"/>
      <c r="BN781" s="294"/>
      <c r="BO781" s="294"/>
    </row>
    <row r="782">
      <c r="A782" s="294"/>
      <c r="B782" s="333"/>
      <c r="D782" s="134"/>
      <c r="E782" s="294"/>
      <c r="I782" s="294"/>
      <c r="J782" s="294"/>
      <c r="N782" s="294"/>
      <c r="O782" s="294"/>
      <c r="P782" s="294"/>
      <c r="Q782" s="294"/>
      <c r="R782" s="294"/>
      <c r="S782" s="294"/>
      <c r="T782" s="294"/>
      <c r="U782" s="294"/>
      <c r="V782" s="294"/>
      <c r="W782" s="294"/>
      <c r="X782" s="294"/>
      <c r="Y782" s="294"/>
      <c r="Z782" s="294"/>
      <c r="AA782" s="294"/>
      <c r="AB782" s="294"/>
      <c r="AC782" s="294"/>
      <c r="AD782" s="294"/>
      <c r="AE782" s="294"/>
      <c r="AF782" s="294"/>
      <c r="AG782" s="294"/>
      <c r="AH782" s="294"/>
      <c r="AI782" s="294"/>
      <c r="AJ782" s="294"/>
      <c r="AK782" s="294"/>
      <c r="AL782" s="294"/>
      <c r="AM782" s="294"/>
      <c r="AN782" s="294"/>
      <c r="AO782" s="294"/>
      <c r="AP782" s="294"/>
      <c r="AQ782" s="294"/>
      <c r="AR782" s="294"/>
      <c r="AS782" s="294"/>
      <c r="AT782" s="294"/>
      <c r="AU782" s="294"/>
      <c r="AV782" s="294"/>
      <c r="AW782" s="294"/>
      <c r="AX782" s="294"/>
      <c r="AY782" s="294"/>
      <c r="AZ782" s="294"/>
      <c r="BA782" s="294"/>
      <c r="BB782" s="294"/>
      <c r="BC782" s="294"/>
      <c r="BD782" s="294"/>
      <c r="BE782" s="294"/>
      <c r="BF782" s="294"/>
      <c r="BG782" s="294"/>
      <c r="BH782" s="294"/>
      <c r="BI782" s="294"/>
      <c r="BJ782" s="294"/>
      <c r="BK782" s="294"/>
      <c r="BL782" s="294"/>
      <c r="BM782" s="294"/>
      <c r="BN782" s="294"/>
      <c r="BO782" s="294"/>
    </row>
    <row r="783">
      <c r="A783" s="294"/>
      <c r="B783" s="333"/>
      <c r="D783" s="134"/>
      <c r="E783" s="294"/>
      <c r="I783" s="294"/>
      <c r="J783" s="294"/>
      <c r="N783" s="294"/>
      <c r="O783" s="294"/>
      <c r="P783" s="294"/>
      <c r="Q783" s="294"/>
      <c r="R783" s="294"/>
      <c r="S783" s="294"/>
      <c r="T783" s="294"/>
      <c r="U783" s="294"/>
      <c r="V783" s="294"/>
      <c r="W783" s="294"/>
      <c r="X783" s="294"/>
      <c r="Y783" s="294"/>
      <c r="Z783" s="294"/>
      <c r="AA783" s="294"/>
      <c r="AB783" s="294"/>
      <c r="AC783" s="294"/>
      <c r="AD783" s="294"/>
      <c r="AE783" s="294"/>
      <c r="AF783" s="294"/>
      <c r="AG783" s="294"/>
      <c r="AH783" s="294"/>
      <c r="AI783" s="294"/>
      <c r="AJ783" s="294"/>
      <c r="AK783" s="294"/>
      <c r="AL783" s="294"/>
      <c r="AM783" s="294"/>
      <c r="AN783" s="294"/>
      <c r="AO783" s="294"/>
      <c r="AP783" s="294"/>
      <c r="AQ783" s="294"/>
      <c r="AR783" s="294"/>
      <c r="AS783" s="294"/>
      <c r="AT783" s="294"/>
      <c r="AU783" s="294"/>
      <c r="AV783" s="294"/>
      <c r="AW783" s="294"/>
      <c r="AX783" s="294"/>
      <c r="AY783" s="294"/>
      <c r="AZ783" s="294"/>
      <c r="BA783" s="294"/>
      <c r="BB783" s="294"/>
      <c r="BC783" s="294"/>
      <c r="BD783" s="294"/>
      <c r="BE783" s="294"/>
      <c r="BF783" s="294"/>
      <c r="BG783" s="294"/>
      <c r="BH783" s="294"/>
      <c r="BI783" s="294"/>
      <c r="BJ783" s="294"/>
      <c r="BK783" s="294"/>
      <c r="BL783" s="294"/>
      <c r="BM783" s="294"/>
      <c r="BN783" s="294"/>
      <c r="BO783" s="294"/>
    </row>
    <row r="784">
      <c r="A784" s="294"/>
      <c r="B784" s="333"/>
      <c r="D784" s="134"/>
      <c r="E784" s="294"/>
      <c r="I784" s="294"/>
      <c r="J784" s="294"/>
      <c r="N784" s="294"/>
      <c r="O784" s="294"/>
      <c r="P784" s="294"/>
      <c r="Q784" s="294"/>
      <c r="R784" s="294"/>
      <c r="S784" s="294"/>
      <c r="T784" s="294"/>
      <c r="U784" s="294"/>
      <c r="V784" s="294"/>
      <c r="W784" s="294"/>
      <c r="X784" s="294"/>
      <c r="Y784" s="294"/>
      <c r="Z784" s="294"/>
      <c r="AA784" s="294"/>
      <c r="AB784" s="294"/>
      <c r="AC784" s="294"/>
      <c r="AD784" s="294"/>
      <c r="AE784" s="294"/>
      <c r="AF784" s="294"/>
      <c r="AG784" s="294"/>
      <c r="AH784" s="294"/>
      <c r="AI784" s="294"/>
      <c r="AJ784" s="294"/>
      <c r="AK784" s="294"/>
      <c r="AL784" s="294"/>
      <c r="AM784" s="294"/>
      <c r="AN784" s="294"/>
      <c r="AO784" s="294"/>
      <c r="AP784" s="294"/>
      <c r="AQ784" s="294"/>
      <c r="AR784" s="294"/>
      <c r="AS784" s="294"/>
      <c r="AT784" s="294"/>
      <c r="AU784" s="294"/>
      <c r="AV784" s="294"/>
      <c r="AW784" s="294"/>
      <c r="AX784" s="294"/>
      <c r="AY784" s="294"/>
      <c r="AZ784" s="294"/>
      <c r="BA784" s="294"/>
      <c r="BB784" s="294"/>
      <c r="BC784" s="294"/>
      <c r="BD784" s="294"/>
      <c r="BE784" s="294"/>
      <c r="BF784" s="294"/>
      <c r="BG784" s="294"/>
      <c r="BH784" s="294"/>
      <c r="BI784" s="294"/>
      <c r="BJ784" s="294"/>
      <c r="BK784" s="294"/>
      <c r="BL784" s="294"/>
      <c r="BM784" s="294"/>
      <c r="BN784" s="294"/>
      <c r="BO784" s="294"/>
    </row>
    <row r="785">
      <c r="A785" s="294"/>
      <c r="B785" s="333"/>
      <c r="D785" s="134"/>
      <c r="E785" s="294"/>
      <c r="I785" s="294"/>
      <c r="J785" s="294"/>
      <c r="N785" s="294"/>
      <c r="O785" s="294"/>
      <c r="P785" s="294"/>
      <c r="Q785" s="294"/>
      <c r="R785" s="294"/>
      <c r="S785" s="294"/>
      <c r="T785" s="294"/>
      <c r="U785" s="294"/>
      <c r="V785" s="294"/>
      <c r="W785" s="294"/>
      <c r="X785" s="294"/>
      <c r="Y785" s="294"/>
      <c r="Z785" s="294"/>
      <c r="AA785" s="294"/>
      <c r="AB785" s="294"/>
      <c r="AC785" s="294"/>
      <c r="AD785" s="294"/>
      <c r="AE785" s="294"/>
      <c r="AF785" s="294"/>
      <c r="AG785" s="294"/>
      <c r="AH785" s="294"/>
      <c r="AI785" s="294"/>
      <c r="AJ785" s="294"/>
      <c r="AK785" s="294"/>
      <c r="AL785" s="294"/>
      <c r="AM785" s="294"/>
      <c r="AN785" s="294"/>
      <c r="AO785" s="294"/>
      <c r="AP785" s="294"/>
      <c r="AQ785" s="294"/>
      <c r="AR785" s="294"/>
      <c r="AS785" s="294"/>
      <c r="AT785" s="294"/>
      <c r="AU785" s="294"/>
      <c r="AV785" s="294"/>
      <c r="AW785" s="294"/>
      <c r="AX785" s="294"/>
      <c r="AY785" s="294"/>
      <c r="AZ785" s="294"/>
      <c r="BA785" s="294"/>
      <c r="BB785" s="294"/>
      <c r="BC785" s="294"/>
      <c r="BD785" s="294"/>
      <c r="BE785" s="294"/>
      <c r="BF785" s="294"/>
      <c r="BG785" s="294"/>
      <c r="BH785" s="294"/>
      <c r="BI785" s="294"/>
      <c r="BJ785" s="294"/>
      <c r="BK785" s="294"/>
      <c r="BL785" s="294"/>
      <c r="BM785" s="294"/>
      <c r="BN785" s="294"/>
      <c r="BO785" s="294"/>
    </row>
    <row r="786">
      <c r="A786" s="294"/>
      <c r="B786" s="333"/>
      <c r="D786" s="134"/>
      <c r="E786" s="294"/>
      <c r="I786" s="294"/>
      <c r="J786" s="294"/>
      <c r="N786" s="294"/>
      <c r="O786" s="294"/>
      <c r="P786" s="294"/>
      <c r="Q786" s="294"/>
      <c r="R786" s="294"/>
      <c r="S786" s="294"/>
      <c r="T786" s="294"/>
      <c r="U786" s="294"/>
      <c r="V786" s="294"/>
      <c r="W786" s="294"/>
      <c r="X786" s="294"/>
      <c r="Y786" s="294"/>
      <c r="Z786" s="294"/>
      <c r="AA786" s="294"/>
      <c r="AB786" s="294"/>
      <c r="AC786" s="294"/>
      <c r="AD786" s="294"/>
      <c r="AE786" s="294"/>
      <c r="AF786" s="294"/>
      <c r="AG786" s="294"/>
      <c r="AH786" s="294"/>
      <c r="AI786" s="294"/>
      <c r="AJ786" s="294"/>
      <c r="AK786" s="294"/>
      <c r="AL786" s="294"/>
      <c r="AM786" s="294"/>
      <c r="AN786" s="294"/>
      <c r="AO786" s="294"/>
      <c r="AP786" s="294"/>
      <c r="AQ786" s="294"/>
      <c r="AR786" s="294"/>
      <c r="AS786" s="294"/>
      <c r="AT786" s="294"/>
      <c r="AU786" s="294"/>
      <c r="AV786" s="294"/>
      <c r="AW786" s="294"/>
      <c r="AX786" s="294"/>
      <c r="AY786" s="294"/>
      <c r="AZ786" s="294"/>
      <c r="BA786" s="294"/>
      <c r="BB786" s="294"/>
      <c r="BC786" s="294"/>
      <c r="BD786" s="294"/>
      <c r="BE786" s="294"/>
      <c r="BF786" s="294"/>
      <c r="BG786" s="294"/>
      <c r="BH786" s="294"/>
      <c r="BI786" s="294"/>
      <c r="BJ786" s="294"/>
      <c r="BK786" s="294"/>
      <c r="BL786" s="294"/>
      <c r="BM786" s="294"/>
      <c r="BN786" s="294"/>
      <c r="BO786" s="294"/>
    </row>
    <row r="787">
      <c r="A787" s="294"/>
      <c r="B787" s="333"/>
      <c r="D787" s="134"/>
      <c r="E787" s="294"/>
      <c r="I787" s="294"/>
      <c r="J787" s="294"/>
      <c r="N787" s="294"/>
      <c r="O787" s="294"/>
      <c r="P787" s="294"/>
      <c r="Q787" s="294"/>
      <c r="R787" s="294"/>
      <c r="S787" s="294"/>
      <c r="T787" s="294"/>
      <c r="U787" s="294"/>
      <c r="V787" s="294"/>
      <c r="W787" s="294"/>
      <c r="X787" s="294"/>
      <c r="Y787" s="294"/>
      <c r="Z787" s="294"/>
      <c r="AA787" s="294"/>
      <c r="AB787" s="294"/>
      <c r="AC787" s="294"/>
      <c r="AD787" s="294"/>
      <c r="AE787" s="294"/>
      <c r="AF787" s="294"/>
      <c r="AG787" s="294"/>
      <c r="AH787" s="294"/>
      <c r="AI787" s="294"/>
      <c r="AJ787" s="294"/>
      <c r="AK787" s="294"/>
      <c r="AL787" s="294"/>
      <c r="AM787" s="294"/>
      <c r="AN787" s="294"/>
      <c r="AO787" s="294"/>
      <c r="AP787" s="294"/>
      <c r="AQ787" s="294"/>
      <c r="AR787" s="294"/>
      <c r="AS787" s="294"/>
      <c r="AT787" s="294"/>
      <c r="AU787" s="294"/>
      <c r="AV787" s="294"/>
      <c r="AW787" s="294"/>
      <c r="AX787" s="294"/>
      <c r="AY787" s="294"/>
      <c r="AZ787" s="294"/>
      <c r="BA787" s="294"/>
      <c r="BB787" s="294"/>
      <c r="BC787" s="294"/>
      <c r="BD787" s="294"/>
      <c r="BE787" s="294"/>
      <c r="BF787" s="294"/>
      <c r="BG787" s="294"/>
      <c r="BH787" s="294"/>
      <c r="BI787" s="294"/>
      <c r="BJ787" s="294"/>
      <c r="BK787" s="294"/>
      <c r="BL787" s="294"/>
      <c r="BM787" s="294"/>
      <c r="BN787" s="294"/>
      <c r="BO787" s="294"/>
    </row>
    <row r="788">
      <c r="A788" s="294"/>
      <c r="B788" s="333"/>
      <c r="D788" s="134"/>
      <c r="E788" s="294"/>
      <c r="I788" s="294"/>
      <c r="J788" s="294"/>
      <c r="N788" s="294"/>
      <c r="O788" s="294"/>
      <c r="P788" s="294"/>
      <c r="Q788" s="294"/>
      <c r="R788" s="294"/>
      <c r="S788" s="294"/>
      <c r="T788" s="294"/>
      <c r="U788" s="294"/>
      <c r="V788" s="294"/>
      <c r="W788" s="294"/>
      <c r="X788" s="294"/>
      <c r="Y788" s="294"/>
      <c r="Z788" s="294"/>
      <c r="AA788" s="294"/>
      <c r="AB788" s="294"/>
      <c r="AC788" s="294"/>
      <c r="AD788" s="294"/>
      <c r="AE788" s="294"/>
      <c r="AF788" s="294"/>
      <c r="AG788" s="294"/>
      <c r="AH788" s="294"/>
      <c r="AI788" s="294"/>
      <c r="AJ788" s="294"/>
      <c r="AK788" s="294"/>
      <c r="AL788" s="294"/>
      <c r="AM788" s="294"/>
      <c r="AN788" s="294"/>
      <c r="AO788" s="294"/>
      <c r="AP788" s="294"/>
      <c r="AQ788" s="294"/>
      <c r="AR788" s="294"/>
      <c r="AS788" s="294"/>
      <c r="AT788" s="294"/>
      <c r="AU788" s="294"/>
      <c r="AV788" s="294"/>
      <c r="AW788" s="294"/>
      <c r="AX788" s="294"/>
      <c r="AY788" s="294"/>
      <c r="AZ788" s="294"/>
      <c r="BA788" s="294"/>
      <c r="BB788" s="294"/>
      <c r="BC788" s="294"/>
      <c r="BD788" s="294"/>
      <c r="BE788" s="294"/>
      <c r="BF788" s="294"/>
      <c r="BG788" s="294"/>
      <c r="BH788" s="294"/>
      <c r="BI788" s="294"/>
      <c r="BJ788" s="294"/>
      <c r="BK788" s="294"/>
      <c r="BL788" s="294"/>
      <c r="BM788" s="294"/>
      <c r="BN788" s="294"/>
      <c r="BO788" s="294"/>
    </row>
    <row r="789">
      <c r="A789" s="294"/>
      <c r="B789" s="333"/>
      <c r="D789" s="134"/>
      <c r="E789" s="294"/>
      <c r="I789" s="294"/>
      <c r="J789" s="294"/>
      <c r="N789" s="294"/>
      <c r="O789" s="294"/>
      <c r="P789" s="294"/>
      <c r="Q789" s="294"/>
      <c r="R789" s="294"/>
      <c r="S789" s="294"/>
      <c r="T789" s="294"/>
      <c r="U789" s="294"/>
      <c r="V789" s="294"/>
      <c r="W789" s="294"/>
      <c r="X789" s="294"/>
      <c r="Y789" s="294"/>
      <c r="Z789" s="294"/>
      <c r="AA789" s="294"/>
      <c r="AB789" s="294"/>
      <c r="AC789" s="294"/>
      <c r="AD789" s="294"/>
      <c r="AE789" s="294"/>
      <c r="AF789" s="294"/>
      <c r="AG789" s="294"/>
      <c r="AH789" s="294"/>
      <c r="AI789" s="294"/>
      <c r="AJ789" s="294"/>
      <c r="AK789" s="294"/>
      <c r="AL789" s="294"/>
      <c r="AM789" s="294"/>
      <c r="AN789" s="294"/>
      <c r="AO789" s="294"/>
      <c r="AP789" s="294"/>
      <c r="AQ789" s="294"/>
      <c r="AR789" s="294"/>
      <c r="AS789" s="294"/>
      <c r="AT789" s="294"/>
      <c r="AU789" s="294"/>
      <c r="AV789" s="294"/>
      <c r="AW789" s="294"/>
      <c r="AX789" s="294"/>
      <c r="AY789" s="294"/>
      <c r="AZ789" s="294"/>
      <c r="BA789" s="294"/>
      <c r="BB789" s="294"/>
      <c r="BC789" s="294"/>
      <c r="BD789" s="294"/>
      <c r="BE789" s="294"/>
      <c r="BF789" s="294"/>
      <c r="BG789" s="294"/>
      <c r="BH789" s="294"/>
      <c r="BI789" s="294"/>
      <c r="BJ789" s="294"/>
      <c r="BK789" s="294"/>
      <c r="BL789" s="294"/>
      <c r="BM789" s="294"/>
      <c r="BN789" s="294"/>
      <c r="BO789" s="294"/>
    </row>
    <row r="790">
      <c r="A790" s="294"/>
      <c r="B790" s="333"/>
      <c r="D790" s="134"/>
      <c r="E790" s="294"/>
      <c r="I790" s="294"/>
      <c r="J790" s="294"/>
      <c r="N790" s="294"/>
      <c r="O790" s="294"/>
      <c r="P790" s="294"/>
      <c r="Q790" s="294"/>
      <c r="R790" s="294"/>
      <c r="S790" s="294"/>
      <c r="T790" s="294"/>
      <c r="U790" s="294"/>
      <c r="V790" s="294"/>
      <c r="W790" s="294"/>
      <c r="X790" s="294"/>
      <c r="Y790" s="294"/>
      <c r="Z790" s="294"/>
      <c r="AA790" s="294"/>
      <c r="AB790" s="294"/>
      <c r="AC790" s="294"/>
      <c r="AD790" s="294"/>
      <c r="AE790" s="294"/>
      <c r="AF790" s="294"/>
      <c r="AG790" s="294"/>
      <c r="AH790" s="294"/>
      <c r="AI790" s="294"/>
      <c r="AJ790" s="294"/>
      <c r="AK790" s="294"/>
      <c r="AL790" s="294"/>
      <c r="AM790" s="294"/>
      <c r="AN790" s="294"/>
      <c r="AO790" s="294"/>
      <c r="AP790" s="294"/>
      <c r="AQ790" s="294"/>
      <c r="AR790" s="294"/>
      <c r="AS790" s="294"/>
      <c r="AT790" s="294"/>
      <c r="AU790" s="294"/>
      <c r="AV790" s="294"/>
      <c r="AW790" s="294"/>
      <c r="AX790" s="294"/>
      <c r="AY790" s="294"/>
      <c r="AZ790" s="294"/>
      <c r="BA790" s="294"/>
      <c r="BB790" s="294"/>
      <c r="BC790" s="294"/>
      <c r="BD790" s="294"/>
      <c r="BE790" s="294"/>
      <c r="BF790" s="294"/>
      <c r="BG790" s="294"/>
      <c r="BH790" s="294"/>
      <c r="BI790" s="294"/>
      <c r="BJ790" s="294"/>
      <c r="BK790" s="294"/>
      <c r="BL790" s="294"/>
      <c r="BM790" s="294"/>
      <c r="BN790" s="294"/>
      <c r="BO790" s="294"/>
    </row>
    <row r="791">
      <c r="A791" s="294"/>
      <c r="B791" s="333"/>
      <c r="D791" s="134"/>
      <c r="E791" s="294"/>
      <c r="I791" s="294"/>
      <c r="J791" s="294"/>
      <c r="N791" s="294"/>
      <c r="O791" s="294"/>
      <c r="P791" s="294"/>
      <c r="Q791" s="294"/>
      <c r="R791" s="294"/>
      <c r="S791" s="294"/>
      <c r="T791" s="294"/>
      <c r="U791" s="294"/>
      <c r="V791" s="294"/>
      <c r="W791" s="294"/>
      <c r="X791" s="294"/>
      <c r="Y791" s="294"/>
      <c r="Z791" s="294"/>
      <c r="AA791" s="294"/>
      <c r="AB791" s="294"/>
      <c r="AC791" s="294"/>
      <c r="AD791" s="294"/>
      <c r="AE791" s="294"/>
      <c r="AF791" s="294"/>
      <c r="AG791" s="294"/>
      <c r="AH791" s="294"/>
      <c r="AI791" s="294"/>
      <c r="AJ791" s="294"/>
      <c r="AK791" s="294"/>
      <c r="AL791" s="294"/>
      <c r="AM791" s="294"/>
      <c r="AN791" s="294"/>
      <c r="AO791" s="294"/>
      <c r="AP791" s="294"/>
      <c r="AQ791" s="294"/>
      <c r="AR791" s="294"/>
      <c r="AS791" s="294"/>
      <c r="AT791" s="294"/>
      <c r="AU791" s="294"/>
      <c r="AV791" s="294"/>
      <c r="AW791" s="294"/>
      <c r="AX791" s="294"/>
      <c r="AY791" s="294"/>
      <c r="AZ791" s="294"/>
      <c r="BA791" s="294"/>
      <c r="BB791" s="294"/>
      <c r="BC791" s="294"/>
      <c r="BD791" s="294"/>
      <c r="BE791" s="294"/>
      <c r="BF791" s="294"/>
      <c r="BG791" s="294"/>
      <c r="BH791" s="294"/>
      <c r="BI791" s="294"/>
      <c r="BJ791" s="294"/>
      <c r="BK791" s="294"/>
      <c r="BL791" s="294"/>
      <c r="BM791" s="294"/>
      <c r="BN791" s="294"/>
      <c r="BO791" s="294"/>
    </row>
    <row r="792">
      <c r="A792" s="294"/>
      <c r="B792" s="333"/>
      <c r="D792" s="134"/>
      <c r="E792" s="294"/>
      <c r="I792" s="294"/>
      <c r="J792" s="294"/>
      <c r="N792" s="294"/>
      <c r="O792" s="294"/>
      <c r="P792" s="294"/>
      <c r="Q792" s="294"/>
      <c r="R792" s="294"/>
      <c r="S792" s="294"/>
      <c r="T792" s="294"/>
      <c r="U792" s="294"/>
      <c r="V792" s="294"/>
      <c r="W792" s="294"/>
      <c r="X792" s="294"/>
      <c r="Y792" s="294"/>
      <c r="Z792" s="294"/>
      <c r="AA792" s="294"/>
      <c r="AB792" s="294"/>
      <c r="AC792" s="294"/>
      <c r="AD792" s="294"/>
      <c r="AE792" s="294"/>
      <c r="AF792" s="294"/>
      <c r="AG792" s="294"/>
      <c r="AH792" s="294"/>
      <c r="AI792" s="294"/>
      <c r="AJ792" s="294"/>
      <c r="AK792" s="294"/>
      <c r="AL792" s="294"/>
      <c r="AM792" s="294"/>
      <c r="AN792" s="294"/>
      <c r="AO792" s="294"/>
      <c r="AP792" s="294"/>
      <c r="AQ792" s="294"/>
      <c r="AR792" s="294"/>
      <c r="AS792" s="294"/>
      <c r="AT792" s="294"/>
      <c r="AU792" s="294"/>
      <c r="AV792" s="294"/>
      <c r="AW792" s="294"/>
      <c r="AX792" s="294"/>
      <c r="AY792" s="294"/>
      <c r="AZ792" s="294"/>
      <c r="BA792" s="294"/>
      <c r="BB792" s="294"/>
      <c r="BC792" s="294"/>
      <c r="BD792" s="294"/>
      <c r="BE792" s="294"/>
      <c r="BF792" s="294"/>
      <c r="BG792" s="294"/>
      <c r="BH792" s="294"/>
      <c r="BI792" s="294"/>
      <c r="BJ792" s="294"/>
      <c r="BK792" s="294"/>
      <c r="BL792" s="294"/>
      <c r="BM792" s="294"/>
      <c r="BN792" s="294"/>
      <c r="BO792" s="294"/>
    </row>
    <row r="793">
      <c r="A793" s="294"/>
      <c r="B793" s="333"/>
      <c r="D793" s="134"/>
      <c r="E793" s="294"/>
      <c r="I793" s="294"/>
      <c r="J793" s="294"/>
      <c r="N793" s="294"/>
      <c r="O793" s="294"/>
      <c r="P793" s="294"/>
      <c r="Q793" s="294"/>
      <c r="R793" s="294"/>
      <c r="S793" s="294"/>
      <c r="T793" s="294"/>
      <c r="U793" s="294"/>
      <c r="V793" s="294"/>
      <c r="W793" s="294"/>
      <c r="X793" s="294"/>
      <c r="Y793" s="294"/>
      <c r="Z793" s="294"/>
      <c r="AA793" s="294"/>
      <c r="AB793" s="294"/>
      <c r="AC793" s="294"/>
      <c r="AD793" s="294"/>
      <c r="AE793" s="294"/>
      <c r="AF793" s="294"/>
      <c r="AG793" s="294"/>
      <c r="AH793" s="294"/>
      <c r="AI793" s="294"/>
      <c r="AJ793" s="294"/>
      <c r="AK793" s="294"/>
      <c r="AL793" s="294"/>
      <c r="AM793" s="294"/>
      <c r="AN793" s="294"/>
      <c r="AO793" s="294"/>
      <c r="AP793" s="294"/>
      <c r="AQ793" s="294"/>
      <c r="AR793" s="294"/>
      <c r="AS793" s="294"/>
      <c r="AT793" s="294"/>
      <c r="AU793" s="294"/>
      <c r="AV793" s="294"/>
      <c r="AW793" s="294"/>
      <c r="AX793" s="294"/>
      <c r="AY793" s="294"/>
      <c r="AZ793" s="294"/>
      <c r="BA793" s="294"/>
      <c r="BB793" s="294"/>
      <c r="BC793" s="294"/>
      <c r="BD793" s="294"/>
      <c r="BE793" s="294"/>
      <c r="BF793" s="294"/>
      <c r="BG793" s="294"/>
      <c r="BH793" s="294"/>
      <c r="BI793" s="294"/>
      <c r="BJ793" s="294"/>
      <c r="BK793" s="294"/>
      <c r="BL793" s="294"/>
      <c r="BM793" s="294"/>
      <c r="BN793" s="294"/>
      <c r="BO793" s="294"/>
    </row>
    <row r="794">
      <c r="A794" s="294"/>
      <c r="B794" s="333"/>
      <c r="D794" s="134"/>
      <c r="E794" s="294"/>
      <c r="I794" s="294"/>
      <c r="J794" s="294"/>
      <c r="N794" s="294"/>
      <c r="O794" s="294"/>
      <c r="P794" s="294"/>
      <c r="Q794" s="294"/>
      <c r="R794" s="294"/>
      <c r="S794" s="294"/>
      <c r="T794" s="294"/>
      <c r="U794" s="294"/>
      <c r="V794" s="294"/>
      <c r="W794" s="294"/>
      <c r="X794" s="294"/>
      <c r="Y794" s="294"/>
      <c r="Z794" s="294"/>
      <c r="AA794" s="294"/>
      <c r="AB794" s="294"/>
      <c r="AC794" s="294"/>
      <c r="AD794" s="294"/>
      <c r="AE794" s="294"/>
      <c r="AF794" s="294"/>
      <c r="AG794" s="294"/>
      <c r="AH794" s="294"/>
      <c r="AI794" s="294"/>
      <c r="AJ794" s="294"/>
      <c r="AK794" s="294"/>
      <c r="AL794" s="294"/>
      <c r="AM794" s="294"/>
      <c r="AN794" s="294"/>
      <c r="AO794" s="294"/>
      <c r="AP794" s="294"/>
      <c r="AQ794" s="294"/>
      <c r="AR794" s="294"/>
      <c r="AS794" s="294"/>
      <c r="AT794" s="294"/>
      <c r="AU794" s="294"/>
      <c r="AV794" s="294"/>
      <c r="AW794" s="294"/>
      <c r="AX794" s="294"/>
      <c r="AY794" s="294"/>
      <c r="AZ794" s="294"/>
      <c r="BA794" s="294"/>
      <c r="BB794" s="294"/>
      <c r="BC794" s="294"/>
      <c r="BD794" s="294"/>
      <c r="BE794" s="294"/>
      <c r="BF794" s="294"/>
      <c r="BG794" s="294"/>
      <c r="BH794" s="294"/>
      <c r="BI794" s="294"/>
      <c r="BJ794" s="294"/>
      <c r="BK794" s="294"/>
      <c r="BL794" s="294"/>
      <c r="BM794" s="294"/>
      <c r="BN794" s="294"/>
      <c r="BO794" s="294"/>
    </row>
    <row r="795">
      <c r="A795" s="294"/>
      <c r="B795" s="333"/>
      <c r="D795" s="134"/>
      <c r="E795" s="294"/>
      <c r="I795" s="294"/>
      <c r="J795" s="294"/>
      <c r="N795" s="294"/>
      <c r="O795" s="294"/>
      <c r="P795" s="294"/>
      <c r="Q795" s="294"/>
      <c r="R795" s="294"/>
      <c r="S795" s="294"/>
      <c r="T795" s="294"/>
      <c r="U795" s="294"/>
      <c r="V795" s="294"/>
      <c r="W795" s="294"/>
      <c r="X795" s="294"/>
      <c r="Y795" s="294"/>
      <c r="Z795" s="294"/>
      <c r="AA795" s="294"/>
      <c r="AB795" s="294"/>
      <c r="AC795" s="294"/>
      <c r="AD795" s="294"/>
      <c r="AE795" s="294"/>
      <c r="AF795" s="294"/>
      <c r="AG795" s="294"/>
      <c r="AH795" s="294"/>
      <c r="AI795" s="294"/>
      <c r="AJ795" s="294"/>
      <c r="AK795" s="294"/>
      <c r="AL795" s="294"/>
      <c r="AM795" s="294"/>
      <c r="AN795" s="294"/>
      <c r="AO795" s="294"/>
      <c r="AP795" s="294"/>
      <c r="AQ795" s="294"/>
      <c r="AR795" s="294"/>
      <c r="AS795" s="294"/>
      <c r="AT795" s="294"/>
      <c r="AU795" s="294"/>
      <c r="AV795" s="294"/>
      <c r="AW795" s="294"/>
      <c r="AX795" s="294"/>
      <c r="AY795" s="294"/>
      <c r="AZ795" s="294"/>
      <c r="BA795" s="294"/>
      <c r="BB795" s="294"/>
      <c r="BC795" s="294"/>
      <c r="BD795" s="294"/>
      <c r="BE795" s="294"/>
      <c r="BF795" s="294"/>
      <c r="BG795" s="294"/>
      <c r="BH795" s="294"/>
      <c r="BI795" s="294"/>
      <c r="BJ795" s="294"/>
      <c r="BK795" s="294"/>
      <c r="BL795" s="294"/>
      <c r="BM795" s="294"/>
      <c r="BN795" s="294"/>
      <c r="BO795" s="294"/>
    </row>
    <row r="796">
      <c r="A796" s="294"/>
      <c r="B796" s="333"/>
      <c r="D796" s="134"/>
      <c r="E796" s="294"/>
      <c r="I796" s="294"/>
      <c r="J796" s="294"/>
      <c r="N796" s="294"/>
      <c r="O796" s="294"/>
      <c r="P796" s="294"/>
      <c r="Q796" s="294"/>
      <c r="R796" s="294"/>
      <c r="S796" s="294"/>
      <c r="T796" s="294"/>
      <c r="U796" s="294"/>
      <c r="V796" s="294"/>
      <c r="W796" s="294"/>
      <c r="X796" s="294"/>
      <c r="Y796" s="294"/>
      <c r="Z796" s="294"/>
      <c r="AA796" s="294"/>
      <c r="AB796" s="294"/>
      <c r="AC796" s="294"/>
      <c r="AD796" s="294"/>
      <c r="AE796" s="294"/>
      <c r="AF796" s="294"/>
      <c r="AG796" s="294"/>
      <c r="AH796" s="294"/>
      <c r="AI796" s="294"/>
      <c r="AJ796" s="294"/>
      <c r="AK796" s="294"/>
      <c r="AL796" s="294"/>
      <c r="AM796" s="294"/>
      <c r="AN796" s="294"/>
      <c r="AO796" s="294"/>
      <c r="AP796" s="294"/>
      <c r="AQ796" s="294"/>
      <c r="AR796" s="294"/>
      <c r="AS796" s="294"/>
      <c r="AT796" s="294"/>
      <c r="AU796" s="294"/>
      <c r="AV796" s="294"/>
      <c r="AW796" s="294"/>
      <c r="AX796" s="294"/>
      <c r="AY796" s="294"/>
      <c r="AZ796" s="294"/>
      <c r="BA796" s="294"/>
      <c r="BB796" s="294"/>
      <c r="BC796" s="294"/>
      <c r="BD796" s="294"/>
      <c r="BE796" s="294"/>
      <c r="BF796" s="294"/>
      <c r="BG796" s="294"/>
      <c r="BH796" s="294"/>
      <c r="BI796" s="294"/>
      <c r="BJ796" s="294"/>
      <c r="BK796" s="294"/>
      <c r="BL796" s="294"/>
      <c r="BM796" s="294"/>
      <c r="BN796" s="294"/>
      <c r="BO796" s="294"/>
    </row>
    <row r="797">
      <c r="A797" s="294"/>
      <c r="B797" s="333"/>
      <c r="D797" s="134"/>
      <c r="E797" s="294"/>
      <c r="I797" s="294"/>
      <c r="J797" s="294"/>
      <c r="N797" s="294"/>
      <c r="O797" s="294"/>
      <c r="P797" s="294"/>
      <c r="Q797" s="294"/>
      <c r="R797" s="294"/>
      <c r="S797" s="294"/>
      <c r="T797" s="294"/>
      <c r="U797" s="294"/>
      <c r="V797" s="294"/>
      <c r="W797" s="294"/>
      <c r="X797" s="294"/>
      <c r="Y797" s="294"/>
      <c r="Z797" s="294"/>
      <c r="AA797" s="294"/>
      <c r="AB797" s="294"/>
      <c r="AC797" s="294"/>
      <c r="AD797" s="294"/>
      <c r="AE797" s="294"/>
      <c r="AF797" s="294"/>
      <c r="AG797" s="294"/>
      <c r="AH797" s="294"/>
      <c r="AI797" s="294"/>
      <c r="AJ797" s="294"/>
      <c r="AK797" s="294"/>
      <c r="AL797" s="294"/>
      <c r="AM797" s="294"/>
      <c r="AN797" s="294"/>
      <c r="AO797" s="294"/>
      <c r="AP797" s="294"/>
      <c r="AQ797" s="294"/>
      <c r="AR797" s="294"/>
      <c r="AS797" s="294"/>
      <c r="AT797" s="294"/>
      <c r="AU797" s="294"/>
      <c r="AV797" s="294"/>
      <c r="AW797" s="294"/>
      <c r="AX797" s="294"/>
      <c r="AY797" s="294"/>
      <c r="AZ797" s="294"/>
      <c r="BA797" s="294"/>
      <c r="BB797" s="294"/>
      <c r="BC797" s="294"/>
      <c r="BD797" s="294"/>
      <c r="BE797" s="294"/>
      <c r="BF797" s="294"/>
      <c r="BG797" s="294"/>
      <c r="BH797" s="294"/>
      <c r="BI797" s="294"/>
      <c r="BJ797" s="294"/>
      <c r="BK797" s="294"/>
      <c r="BL797" s="294"/>
      <c r="BM797" s="294"/>
      <c r="BN797" s="294"/>
      <c r="BO797" s="294"/>
    </row>
    <row r="798">
      <c r="A798" s="294"/>
      <c r="B798" s="333"/>
      <c r="D798" s="134"/>
      <c r="E798" s="294"/>
      <c r="I798" s="294"/>
      <c r="J798" s="294"/>
      <c r="N798" s="294"/>
      <c r="O798" s="294"/>
      <c r="P798" s="294"/>
      <c r="Q798" s="294"/>
      <c r="R798" s="294"/>
      <c r="S798" s="294"/>
      <c r="T798" s="294"/>
      <c r="U798" s="294"/>
      <c r="V798" s="294"/>
      <c r="W798" s="294"/>
      <c r="X798" s="294"/>
      <c r="Y798" s="294"/>
      <c r="Z798" s="294"/>
      <c r="AA798" s="294"/>
      <c r="AB798" s="294"/>
      <c r="AC798" s="294"/>
      <c r="AD798" s="294"/>
      <c r="AE798" s="294"/>
      <c r="AF798" s="294"/>
      <c r="AG798" s="294"/>
      <c r="AH798" s="294"/>
      <c r="AI798" s="294"/>
      <c r="AJ798" s="294"/>
      <c r="AK798" s="294"/>
      <c r="AL798" s="294"/>
      <c r="AM798" s="294"/>
      <c r="AN798" s="294"/>
      <c r="AO798" s="294"/>
      <c r="AP798" s="294"/>
      <c r="AQ798" s="294"/>
      <c r="AR798" s="294"/>
      <c r="AS798" s="294"/>
      <c r="AT798" s="294"/>
      <c r="AU798" s="294"/>
      <c r="AV798" s="294"/>
      <c r="AW798" s="294"/>
      <c r="AX798" s="294"/>
      <c r="AY798" s="294"/>
      <c r="AZ798" s="294"/>
      <c r="BA798" s="294"/>
      <c r="BB798" s="294"/>
      <c r="BC798" s="294"/>
      <c r="BD798" s="294"/>
      <c r="BE798" s="294"/>
      <c r="BF798" s="294"/>
      <c r="BG798" s="294"/>
      <c r="BH798" s="294"/>
      <c r="BI798" s="294"/>
      <c r="BJ798" s="294"/>
      <c r="BK798" s="294"/>
      <c r="BL798" s="294"/>
      <c r="BM798" s="294"/>
      <c r="BN798" s="294"/>
      <c r="BO798" s="294"/>
    </row>
    <row r="799">
      <c r="A799" s="294"/>
      <c r="B799" s="333"/>
      <c r="D799" s="134"/>
      <c r="E799" s="294"/>
      <c r="I799" s="294"/>
      <c r="J799" s="294"/>
      <c r="N799" s="294"/>
      <c r="O799" s="294"/>
      <c r="P799" s="294"/>
      <c r="Q799" s="294"/>
      <c r="R799" s="294"/>
      <c r="S799" s="294"/>
      <c r="T799" s="294"/>
      <c r="U799" s="294"/>
      <c r="V799" s="294"/>
      <c r="W799" s="294"/>
      <c r="X799" s="294"/>
      <c r="Y799" s="294"/>
      <c r="Z799" s="294"/>
      <c r="AA799" s="294"/>
      <c r="AB799" s="294"/>
      <c r="AC799" s="294"/>
      <c r="AD799" s="294"/>
      <c r="AE799" s="294"/>
      <c r="AF799" s="294"/>
      <c r="AG799" s="294"/>
      <c r="AH799" s="294"/>
      <c r="AI799" s="294"/>
      <c r="AJ799" s="294"/>
      <c r="AK799" s="294"/>
      <c r="AL799" s="294"/>
      <c r="AM799" s="294"/>
      <c r="AN799" s="294"/>
      <c r="AO799" s="294"/>
      <c r="AP799" s="294"/>
      <c r="AQ799" s="294"/>
      <c r="AR799" s="294"/>
      <c r="AS799" s="294"/>
      <c r="AT799" s="294"/>
      <c r="AU799" s="294"/>
      <c r="AV799" s="294"/>
      <c r="AW799" s="294"/>
      <c r="AX799" s="294"/>
      <c r="AY799" s="294"/>
      <c r="AZ799" s="294"/>
      <c r="BA799" s="294"/>
      <c r="BB799" s="294"/>
      <c r="BC799" s="294"/>
      <c r="BD799" s="294"/>
      <c r="BE799" s="294"/>
      <c r="BF799" s="294"/>
      <c r="BG799" s="294"/>
      <c r="BH799" s="294"/>
      <c r="BI799" s="294"/>
      <c r="BJ799" s="294"/>
      <c r="BK799" s="294"/>
      <c r="BL799" s="294"/>
      <c r="BM799" s="294"/>
      <c r="BN799" s="294"/>
      <c r="BO799" s="294"/>
    </row>
    <row r="800">
      <c r="A800" s="294"/>
      <c r="B800" s="333"/>
      <c r="D800" s="134"/>
      <c r="E800" s="294"/>
      <c r="I800" s="294"/>
      <c r="J800" s="294"/>
      <c r="N800" s="294"/>
      <c r="O800" s="294"/>
      <c r="P800" s="294"/>
      <c r="Q800" s="294"/>
      <c r="R800" s="294"/>
      <c r="S800" s="294"/>
      <c r="T800" s="294"/>
      <c r="U800" s="294"/>
      <c r="V800" s="294"/>
      <c r="W800" s="294"/>
      <c r="X800" s="294"/>
      <c r="Y800" s="294"/>
      <c r="Z800" s="294"/>
      <c r="AA800" s="294"/>
      <c r="AB800" s="294"/>
      <c r="AC800" s="294"/>
      <c r="AD800" s="294"/>
      <c r="AE800" s="294"/>
      <c r="AF800" s="294"/>
      <c r="AG800" s="294"/>
      <c r="AH800" s="294"/>
      <c r="AI800" s="294"/>
      <c r="AJ800" s="294"/>
      <c r="AK800" s="294"/>
      <c r="AL800" s="294"/>
      <c r="AM800" s="294"/>
      <c r="AN800" s="294"/>
      <c r="AO800" s="294"/>
      <c r="AP800" s="294"/>
      <c r="AQ800" s="294"/>
      <c r="AR800" s="294"/>
      <c r="AS800" s="294"/>
      <c r="AT800" s="294"/>
      <c r="AU800" s="294"/>
      <c r="AV800" s="294"/>
      <c r="AW800" s="294"/>
      <c r="AX800" s="294"/>
      <c r="AY800" s="294"/>
      <c r="AZ800" s="294"/>
      <c r="BA800" s="294"/>
      <c r="BB800" s="294"/>
      <c r="BC800" s="294"/>
      <c r="BD800" s="294"/>
      <c r="BE800" s="294"/>
      <c r="BF800" s="294"/>
      <c r="BG800" s="294"/>
      <c r="BH800" s="294"/>
      <c r="BI800" s="294"/>
      <c r="BJ800" s="294"/>
      <c r="BK800" s="294"/>
      <c r="BL800" s="294"/>
      <c r="BM800" s="294"/>
      <c r="BN800" s="294"/>
      <c r="BO800" s="294"/>
    </row>
    <row r="801">
      <c r="A801" s="294"/>
      <c r="B801" s="333"/>
      <c r="D801" s="134"/>
      <c r="E801" s="294"/>
      <c r="I801" s="294"/>
      <c r="J801" s="294"/>
      <c r="N801" s="294"/>
      <c r="O801" s="294"/>
      <c r="P801" s="294"/>
      <c r="Q801" s="294"/>
      <c r="R801" s="294"/>
      <c r="S801" s="294"/>
      <c r="T801" s="294"/>
      <c r="U801" s="294"/>
      <c r="V801" s="294"/>
      <c r="W801" s="294"/>
      <c r="X801" s="294"/>
      <c r="Y801" s="294"/>
      <c r="Z801" s="294"/>
      <c r="AA801" s="294"/>
      <c r="AB801" s="294"/>
      <c r="AC801" s="294"/>
      <c r="AD801" s="294"/>
      <c r="AE801" s="294"/>
      <c r="AF801" s="294"/>
      <c r="AG801" s="294"/>
      <c r="AH801" s="294"/>
      <c r="AI801" s="294"/>
      <c r="AJ801" s="294"/>
      <c r="AK801" s="294"/>
      <c r="AL801" s="294"/>
      <c r="AM801" s="294"/>
      <c r="AN801" s="294"/>
      <c r="AO801" s="294"/>
      <c r="AP801" s="294"/>
      <c r="AQ801" s="294"/>
      <c r="AR801" s="294"/>
      <c r="AS801" s="294"/>
      <c r="AT801" s="294"/>
      <c r="AU801" s="294"/>
      <c r="AV801" s="294"/>
      <c r="AW801" s="294"/>
      <c r="AX801" s="294"/>
      <c r="AY801" s="294"/>
      <c r="AZ801" s="294"/>
      <c r="BA801" s="294"/>
      <c r="BB801" s="294"/>
      <c r="BC801" s="294"/>
      <c r="BD801" s="294"/>
      <c r="BE801" s="294"/>
      <c r="BF801" s="294"/>
      <c r="BG801" s="294"/>
      <c r="BH801" s="294"/>
      <c r="BI801" s="294"/>
      <c r="BJ801" s="294"/>
      <c r="BK801" s="294"/>
      <c r="BL801" s="294"/>
      <c r="BM801" s="294"/>
      <c r="BN801" s="294"/>
      <c r="BO801" s="294"/>
    </row>
    <row r="802">
      <c r="A802" s="294"/>
      <c r="B802" s="333"/>
      <c r="D802" s="134"/>
      <c r="E802" s="294"/>
      <c r="I802" s="294"/>
      <c r="J802" s="294"/>
      <c r="N802" s="294"/>
      <c r="O802" s="294"/>
      <c r="P802" s="294"/>
      <c r="Q802" s="294"/>
      <c r="R802" s="294"/>
      <c r="S802" s="294"/>
      <c r="T802" s="294"/>
      <c r="U802" s="294"/>
      <c r="V802" s="294"/>
      <c r="W802" s="294"/>
      <c r="X802" s="294"/>
      <c r="Y802" s="294"/>
      <c r="Z802" s="294"/>
      <c r="AA802" s="294"/>
      <c r="AB802" s="294"/>
      <c r="AC802" s="294"/>
      <c r="AD802" s="294"/>
      <c r="AE802" s="294"/>
      <c r="AF802" s="294"/>
      <c r="AG802" s="294"/>
      <c r="AH802" s="294"/>
      <c r="AI802" s="294"/>
      <c r="AJ802" s="294"/>
      <c r="AK802" s="294"/>
      <c r="AL802" s="294"/>
      <c r="AM802" s="294"/>
      <c r="AN802" s="294"/>
      <c r="AO802" s="294"/>
      <c r="AP802" s="294"/>
      <c r="AQ802" s="294"/>
      <c r="AR802" s="294"/>
      <c r="AS802" s="294"/>
      <c r="AT802" s="294"/>
      <c r="AU802" s="294"/>
      <c r="AV802" s="294"/>
      <c r="AW802" s="294"/>
      <c r="AX802" s="294"/>
      <c r="AY802" s="294"/>
      <c r="AZ802" s="294"/>
      <c r="BA802" s="294"/>
      <c r="BB802" s="294"/>
      <c r="BC802" s="294"/>
      <c r="BD802" s="294"/>
      <c r="BE802" s="294"/>
      <c r="BF802" s="294"/>
      <c r="BG802" s="294"/>
      <c r="BH802" s="294"/>
      <c r="BI802" s="294"/>
      <c r="BJ802" s="294"/>
      <c r="BK802" s="294"/>
      <c r="BL802" s="294"/>
      <c r="BM802" s="294"/>
      <c r="BN802" s="294"/>
      <c r="BO802" s="294"/>
    </row>
    <row r="803">
      <c r="A803" s="294"/>
      <c r="B803" s="333"/>
      <c r="D803" s="134"/>
      <c r="E803" s="294"/>
      <c r="I803" s="294"/>
      <c r="J803" s="294"/>
      <c r="N803" s="294"/>
      <c r="O803" s="294"/>
      <c r="P803" s="294"/>
      <c r="Q803" s="294"/>
      <c r="R803" s="294"/>
      <c r="S803" s="294"/>
      <c r="T803" s="294"/>
      <c r="U803" s="294"/>
      <c r="V803" s="294"/>
      <c r="W803" s="294"/>
      <c r="X803" s="294"/>
      <c r="Y803" s="294"/>
      <c r="Z803" s="294"/>
      <c r="AA803" s="294"/>
      <c r="AB803" s="294"/>
      <c r="AC803" s="294"/>
      <c r="AD803" s="294"/>
      <c r="AE803" s="294"/>
      <c r="AF803" s="294"/>
      <c r="AG803" s="294"/>
      <c r="AH803" s="294"/>
      <c r="AI803" s="294"/>
      <c r="AJ803" s="294"/>
      <c r="AK803" s="294"/>
      <c r="AL803" s="294"/>
      <c r="AM803" s="294"/>
      <c r="AN803" s="294"/>
      <c r="AO803" s="294"/>
      <c r="AP803" s="294"/>
      <c r="AQ803" s="294"/>
      <c r="AR803" s="294"/>
      <c r="AS803" s="294"/>
      <c r="AT803" s="294"/>
      <c r="AU803" s="294"/>
      <c r="AV803" s="294"/>
      <c r="AW803" s="294"/>
      <c r="AX803" s="294"/>
      <c r="AY803" s="294"/>
      <c r="AZ803" s="294"/>
      <c r="BA803" s="294"/>
      <c r="BB803" s="294"/>
      <c r="BC803" s="294"/>
      <c r="BD803" s="294"/>
      <c r="BE803" s="294"/>
      <c r="BF803" s="294"/>
      <c r="BG803" s="294"/>
      <c r="BH803" s="294"/>
      <c r="BI803" s="294"/>
      <c r="BJ803" s="294"/>
      <c r="BK803" s="294"/>
      <c r="BL803" s="294"/>
      <c r="BM803" s="294"/>
      <c r="BN803" s="294"/>
      <c r="BO803" s="294"/>
    </row>
    <row r="804">
      <c r="A804" s="294"/>
      <c r="B804" s="333"/>
      <c r="D804" s="134"/>
      <c r="E804" s="294"/>
      <c r="I804" s="294"/>
      <c r="J804" s="294"/>
      <c r="N804" s="294"/>
      <c r="O804" s="294"/>
      <c r="P804" s="294"/>
      <c r="Q804" s="294"/>
      <c r="R804" s="294"/>
      <c r="S804" s="294"/>
      <c r="T804" s="294"/>
      <c r="U804" s="294"/>
      <c r="V804" s="294"/>
      <c r="W804" s="294"/>
      <c r="X804" s="294"/>
      <c r="Y804" s="294"/>
      <c r="Z804" s="294"/>
      <c r="AA804" s="294"/>
      <c r="AB804" s="294"/>
      <c r="AC804" s="294"/>
      <c r="AD804" s="294"/>
      <c r="AE804" s="294"/>
      <c r="AF804" s="294"/>
      <c r="AG804" s="294"/>
      <c r="AH804" s="294"/>
      <c r="AI804" s="294"/>
      <c r="AJ804" s="294"/>
      <c r="AK804" s="294"/>
      <c r="AL804" s="294"/>
      <c r="AM804" s="294"/>
      <c r="AN804" s="294"/>
      <c r="AO804" s="294"/>
      <c r="AP804" s="294"/>
      <c r="AQ804" s="294"/>
      <c r="AR804" s="294"/>
      <c r="AS804" s="294"/>
      <c r="AT804" s="294"/>
      <c r="AU804" s="294"/>
      <c r="AV804" s="294"/>
      <c r="AW804" s="294"/>
      <c r="AX804" s="294"/>
      <c r="AY804" s="294"/>
      <c r="AZ804" s="294"/>
      <c r="BA804" s="294"/>
      <c r="BB804" s="294"/>
      <c r="BC804" s="294"/>
      <c r="BD804" s="294"/>
      <c r="BE804" s="294"/>
      <c r="BF804" s="294"/>
      <c r="BG804" s="294"/>
      <c r="BH804" s="294"/>
      <c r="BI804" s="294"/>
      <c r="BJ804" s="294"/>
      <c r="BK804" s="294"/>
      <c r="BL804" s="294"/>
      <c r="BM804" s="294"/>
      <c r="BN804" s="294"/>
      <c r="BO804" s="294"/>
    </row>
    <row r="805">
      <c r="A805" s="294"/>
      <c r="B805" s="333"/>
      <c r="D805" s="134"/>
      <c r="E805" s="294"/>
      <c r="I805" s="294"/>
      <c r="J805" s="294"/>
      <c r="N805" s="294"/>
      <c r="O805" s="294"/>
      <c r="P805" s="294"/>
      <c r="Q805" s="294"/>
      <c r="R805" s="294"/>
      <c r="S805" s="294"/>
      <c r="T805" s="294"/>
      <c r="U805" s="294"/>
      <c r="V805" s="294"/>
      <c r="W805" s="294"/>
      <c r="X805" s="294"/>
      <c r="Y805" s="294"/>
      <c r="Z805" s="294"/>
      <c r="AA805" s="294"/>
      <c r="AB805" s="294"/>
      <c r="AC805" s="294"/>
      <c r="AD805" s="294"/>
      <c r="AE805" s="294"/>
      <c r="AF805" s="294"/>
      <c r="AG805" s="294"/>
      <c r="AH805" s="294"/>
      <c r="AI805" s="294"/>
      <c r="AJ805" s="294"/>
      <c r="AK805" s="294"/>
      <c r="AL805" s="294"/>
      <c r="AM805" s="294"/>
      <c r="AN805" s="294"/>
      <c r="AO805" s="294"/>
      <c r="AP805" s="294"/>
      <c r="AQ805" s="294"/>
      <c r="AR805" s="294"/>
      <c r="AS805" s="294"/>
      <c r="AT805" s="294"/>
      <c r="AU805" s="294"/>
      <c r="AV805" s="294"/>
      <c r="AW805" s="294"/>
      <c r="AX805" s="294"/>
      <c r="AY805" s="294"/>
      <c r="AZ805" s="294"/>
      <c r="BA805" s="294"/>
      <c r="BB805" s="294"/>
      <c r="BC805" s="294"/>
      <c r="BD805" s="294"/>
      <c r="BE805" s="294"/>
      <c r="BF805" s="294"/>
      <c r="BG805" s="294"/>
      <c r="BH805" s="294"/>
      <c r="BI805" s="294"/>
      <c r="BJ805" s="294"/>
      <c r="BK805" s="294"/>
      <c r="BL805" s="294"/>
      <c r="BM805" s="294"/>
      <c r="BN805" s="294"/>
      <c r="BO805" s="294"/>
    </row>
    <row r="806">
      <c r="A806" s="294"/>
      <c r="B806" s="333"/>
      <c r="D806" s="134"/>
      <c r="E806" s="294"/>
      <c r="I806" s="294"/>
      <c r="J806" s="294"/>
      <c r="N806" s="294"/>
      <c r="O806" s="294"/>
      <c r="P806" s="294"/>
      <c r="Q806" s="294"/>
      <c r="R806" s="294"/>
      <c r="S806" s="294"/>
      <c r="T806" s="294"/>
      <c r="U806" s="294"/>
      <c r="V806" s="294"/>
      <c r="W806" s="294"/>
      <c r="X806" s="294"/>
      <c r="Y806" s="294"/>
      <c r="Z806" s="294"/>
      <c r="AA806" s="294"/>
      <c r="AB806" s="294"/>
      <c r="AC806" s="294"/>
      <c r="AD806" s="294"/>
      <c r="AE806" s="294"/>
      <c r="AF806" s="294"/>
      <c r="AG806" s="294"/>
      <c r="AH806" s="294"/>
      <c r="AI806" s="294"/>
      <c r="AJ806" s="294"/>
      <c r="AK806" s="294"/>
      <c r="AL806" s="294"/>
      <c r="AM806" s="294"/>
      <c r="AN806" s="294"/>
      <c r="AO806" s="294"/>
      <c r="AP806" s="294"/>
      <c r="AQ806" s="294"/>
      <c r="AR806" s="294"/>
      <c r="AS806" s="294"/>
      <c r="AT806" s="294"/>
      <c r="AU806" s="294"/>
      <c r="AV806" s="294"/>
      <c r="AW806" s="294"/>
      <c r="AX806" s="294"/>
      <c r="AY806" s="294"/>
      <c r="AZ806" s="294"/>
      <c r="BA806" s="294"/>
      <c r="BB806" s="294"/>
      <c r="BC806" s="294"/>
      <c r="BD806" s="294"/>
      <c r="BE806" s="294"/>
      <c r="BF806" s="294"/>
      <c r="BG806" s="294"/>
      <c r="BH806" s="294"/>
      <c r="BI806" s="294"/>
      <c r="BJ806" s="294"/>
      <c r="BK806" s="294"/>
      <c r="BL806" s="294"/>
      <c r="BM806" s="294"/>
      <c r="BN806" s="294"/>
      <c r="BO806" s="294"/>
    </row>
    <row r="807">
      <c r="A807" s="294"/>
      <c r="B807" s="333"/>
      <c r="D807" s="134"/>
      <c r="E807" s="294"/>
      <c r="I807" s="294"/>
      <c r="J807" s="294"/>
      <c r="N807" s="294"/>
      <c r="O807" s="294"/>
      <c r="P807" s="294"/>
      <c r="Q807" s="294"/>
      <c r="R807" s="294"/>
      <c r="S807" s="294"/>
      <c r="T807" s="294"/>
      <c r="U807" s="294"/>
      <c r="V807" s="294"/>
      <c r="W807" s="294"/>
      <c r="X807" s="294"/>
      <c r="Y807" s="294"/>
      <c r="Z807" s="294"/>
      <c r="AA807" s="294"/>
      <c r="AB807" s="294"/>
      <c r="AC807" s="294"/>
      <c r="AD807" s="294"/>
      <c r="AE807" s="294"/>
      <c r="AF807" s="294"/>
      <c r="AG807" s="294"/>
      <c r="AH807" s="294"/>
      <c r="AI807" s="294"/>
      <c r="AJ807" s="294"/>
      <c r="AK807" s="294"/>
      <c r="AL807" s="294"/>
      <c r="AM807" s="294"/>
      <c r="AN807" s="294"/>
      <c r="AO807" s="294"/>
      <c r="AP807" s="294"/>
      <c r="AQ807" s="294"/>
      <c r="AR807" s="294"/>
      <c r="AS807" s="294"/>
      <c r="AT807" s="294"/>
      <c r="AU807" s="294"/>
      <c r="AV807" s="294"/>
      <c r="AW807" s="294"/>
      <c r="AX807" s="294"/>
      <c r="AY807" s="294"/>
      <c r="AZ807" s="294"/>
      <c r="BA807" s="294"/>
      <c r="BB807" s="294"/>
      <c r="BC807" s="294"/>
      <c r="BD807" s="294"/>
      <c r="BE807" s="294"/>
      <c r="BF807" s="294"/>
      <c r="BG807" s="294"/>
      <c r="BH807" s="294"/>
      <c r="BI807" s="294"/>
      <c r="BJ807" s="294"/>
      <c r="BK807" s="294"/>
      <c r="BL807" s="294"/>
      <c r="BM807" s="294"/>
      <c r="BN807" s="294"/>
      <c r="BO807" s="294"/>
    </row>
    <row r="808">
      <c r="A808" s="294"/>
      <c r="B808" s="333"/>
      <c r="D808" s="134"/>
      <c r="E808" s="294"/>
      <c r="I808" s="294"/>
      <c r="J808" s="294"/>
      <c r="N808" s="294"/>
      <c r="O808" s="294"/>
      <c r="P808" s="294"/>
      <c r="Q808" s="294"/>
      <c r="R808" s="294"/>
      <c r="S808" s="294"/>
      <c r="T808" s="294"/>
      <c r="U808" s="294"/>
      <c r="V808" s="294"/>
      <c r="W808" s="294"/>
      <c r="X808" s="294"/>
      <c r="Y808" s="294"/>
      <c r="Z808" s="294"/>
      <c r="AA808" s="294"/>
      <c r="AB808" s="294"/>
      <c r="AC808" s="294"/>
      <c r="AD808" s="294"/>
      <c r="AE808" s="294"/>
      <c r="AF808" s="294"/>
      <c r="AG808" s="294"/>
      <c r="AH808" s="294"/>
      <c r="AI808" s="294"/>
      <c r="AJ808" s="294"/>
      <c r="AK808" s="294"/>
      <c r="AL808" s="294"/>
      <c r="AM808" s="294"/>
      <c r="AN808" s="294"/>
      <c r="AO808" s="294"/>
      <c r="AP808" s="294"/>
      <c r="AQ808" s="294"/>
      <c r="AR808" s="294"/>
      <c r="AS808" s="294"/>
      <c r="AT808" s="294"/>
      <c r="AU808" s="294"/>
      <c r="AV808" s="294"/>
      <c r="AW808" s="294"/>
      <c r="AX808" s="294"/>
      <c r="AY808" s="294"/>
      <c r="AZ808" s="294"/>
      <c r="BA808" s="294"/>
      <c r="BB808" s="294"/>
      <c r="BC808" s="294"/>
      <c r="BD808" s="294"/>
      <c r="BE808" s="294"/>
      <c r="BF808" s="294"/>
      <c r="BG808" s="294"/>
      <c r="BH808" s="294"/>
      <c r="BI808" s="294"/>
      <c r="BJ808" s="294"/>
      <c r="BK808" s="294"/>
      <c r="BL808" s="294"/>
      <c r="BM808" s="294"/>
      <c r="BN808" s="294"/>
      <c r="BO808" s="294"/>
    </row>
    <row r="809">
      <c r="A809" s="294"/>
      <c r="B809" s="333"/>
      <c r="D809" s="134"/>
      <c r="E809" s="294"/>
      <c r="I809" s="294"/>
      <c r="J809" s="294"/>
      <c r="N809" s="294"/>
      <c r="O809" s="294"/>
      <c r="P809" s="294"/>
      <c r="Q809" s="294"/>
      <c r="R809" s="294"/>
      <c r="S809" s="294"/>
      <c r="T809" s="294"/>
      <c r="U809" s="294"/>
      <c r="V809" s="294"/>
      <c r="W809" s="294"/>
      <c r="X809" s="294"/>
      <c r="Y809" s="294"/>
      <c r="Z809" s="294"/>
      <c r="AA809" s="294"/>
      <c r="AB809" s="294"/>
      <c r="AC809" s="294"/>
      <c r="AD809" s="294"/>
      <c r="AE809" s="294"/>
      <c r="AF809" s="294"/>
      <c r="AG809" s="294"/>
      <c r="AH809" s="294"/>
      <c r="AI809" s="294"/>
      <c r="AJ809" s="294"/>
      <c r="AK809" s="294"/>
      <c r="AL809" s="294"/>
      <c r="AM809" s="294"/>
      <c r="AN809" s="294"/>
      <c r="AO809" s="294"/>
      <c r="AP809" s="294"/>
      <c r="AQ809" s="294"/>
      <c r="AR809" s="294"/>
      <c r="AS809" s="294"/>
      <c r="AT809" s="294"/>
      <c r="AU809" s="294"/>
      <c r="AV809" s="294"/>
      <c r="AW809" s="294"/>
      <c r="AX809" s="294"/>
      <c r="AY809" s="294"/>
      <c r="AZ809" s="294"/>
      <c r="BA809" s="294"/>
      <c r="BB809" s="294"/>
      <c r="BC809" s="294"/>
      <c r="BD809" s="294"/>
      <c r="BE809" s="294"/>
      <c r="BF809" s="294"/>
      <c r="BG809" s="294"/>
      <c r="BH809" s="294"/>
      <c r="BI809" s="294"/>
      <c r="BJ809" s="294"/>
      <c r="BK809" s="294"/>
      <c r="BL809" s="294"/>
      <c r="BM809" s="294"/>
      <c r="BN809" s="294"/>
      <c r="BO809" s="294"/>
    </row>
    <row r="810">
      <c r="A810" s="294"/>
      <c r="B810" s="333"/>
      <c r="D810" s="134"/>
      <c r="E810" s="294"/>
      <c r="I810" s="294"/>
      <c r="J810" s="294"/>
      <c r="N810" s="294"/>
      <c r="O810" s="294"/>
      <c r="P810" s="294"/>
      <c r="Q810" s="294"/>
      <c r="R810" s="294"/>
      <c r="S810" s="294"/>
      <c r="T810" s="294"/>
      <c r="U810" s="294"/>
      <c r="V810" s="294"/>
      <c r="W810" s="294"/>
      <c r="X810" s="294"/>
      <c r="Y810" s="294"/>
      <c r="Z810" s="294"/>
      <c r="AA810" s="294"/>
      <c r="AB810" s="294"/>
      <c r="AC810" s="294"/>
      <c r="AD810" s="294"/>
      <c r="AE810" s="294"/>
      <c r="AF810" s="294"/>
      <c r="AG810" s="294"/>
      <c r="AH810" s="294"/>
      <c r="AI810" s="294"/>
      <c r="AJ810" s="294"/>
      <c r="AK810" s="294"/>
      <c r="AL810" s="294"/>
      <c r="AM810" s="294"/>
      <c r="AN810" s="294"/>
      <c r="AO810" s="294"/>
      <c r="AP810" s="294"/>
      <c r="AQ810" s="294"/>
      <c r="AR810" s="294"/>
      <c r="AS810" s="294"/>
      <c r="AT810" s="294"/>
      <c r="AU810" s="294"/>
      <c r="AV810" s="294"/>
      <c r="AW810" s="294"/>
      <c r="AX810" s="294"/>
      <c r="AY810" s="294"/>
      <c r="AZ810" s="294"/>
      <c r="BA810" s="294"/>
      <c r="BB810" s="294"/>
      <c r="BC810" s="294"/>
      <c r="BD810" s="294"/>
      <c r="BE810" s="294"/>
      <c r="BF810" s="294"/>
      <c r="BG810" s="294"/>
      <c r="BH810" s="294"/>
      <c r="BI810" s="294"/>
      <c r="BJ810" s="294"/>
      <c r="BK810" s="294"/>
      <c r="BL810" s="294"/>
      <c r="BM810" s="294"/>
      <c r="BN810" s="294"/>
      <c r="BO810" s="294"/>
    </row>
    <row r="811">
      <c r="A811" s="294"/>
      <c r="B811" s="333"/>
      <c r="D811" s="134"/>
      <c r="E811" s="294"/>
      <c r="I811" s="294"/>
      <c r="J811" s="294"/>
      <c r="N811" s="294"/>
      <c r="O811" s="294"/>
      <c r="P811" s="294"/>
      <c r="Q811" s="294"/>
      <c r="R811" s="294"/>
      <c r="S811" s="294"/>
      <c r="T811" s="294"/>
      <c r="U811" s="294"/>
      <c r="V811" s="294"/>
      <c r="W811" s="294"/>
      <c r="X811" s="294"/>
      <c r="Y811" s="294"/>
      <c r="Z811" s="294"/>
      <c r="AA811" s="294"/>
      <c r="AB811" s="294"/>
      <c r="AC811" s="294"/>
      <c r="AD811" s="294"/>
      <c r="AE811" s="294"/>
      <c r="AF811" s="294"/>
      <c r="AG811" s="294"/>
      <c r="AH811" s="294"/>
      <c r="AI811" s="294"/>
      <c r="AJ811" s="294"/>
      <c r="AK811" s="294"/>
      <c r="AL811" s="294"/>
      <c r="AM811" s="294"/>
      <c r="AN811" s="294"/>
      <c r="AO811" s="294"/>
      <c r="AP811" s="294"/>
      <c r="AQ811" s="294"/>
      <c r="AR811" s="294"/>
      <c r="AS811" s="294"/>
      <c r="AT811" s="294"/>
      <c r="AU811" s="294"/>
      <c r="AV811" s="294"/>
      <c r="AW811" s="294"/>
      <c r="AX811" s="294"/>
      <c r="AY811" s="294"/>
      <c r="AZ811" s="294"/>
      <c r="BA811" s="294"/>
      <c r="BB811" s="294"/>
      <c r="BC811" s="294"/>
      <c r="BD811" s="294"/>
      <c r="BE811" s="294"/>
      <c r="BF811" s="294"/>
      <c r="BG811" s="294"/>
      <c r="BH811" s="294"/>
      <c r="BI811" s="294"/>
      <c r="BJ811" s="294"/>
      <c r="BK811" s="294"/>
      <c r="BL811" s="294"/>
      <c r="BM811" s="294"/>
      <c r="BN811" s="294"/>
      <c r="BO811" s="294"/>
    </row>
    <row r="812">
      <c r="A812" s="294"/>
      <c r="B812" s="333"/>
      <c r="D812" s="134"/>
      <c r="E812" s="294"/>
      <c r="I812" s="294"/>
      <c r="J812" s="294"/>
      <c r="N812" s="294"/>
      <c r="O812" s="294"/>
      <c r="P812" s="294"/>
      <c r="Q812" s="294"/>
      <c r="R812" s="294"/>
      <c r="S812" s="294"/>
      <c r="T812" s="294"/>
      <c r="U812" s="294"/>
      <c r="V812" s="294"/>
      <c r="W812" s="294"/>
      <c r="X812" s="294"/>
      <c r="Y812" s="294"/>
      <c r="Z812" s="294"/>
      <c r="AA812" s="294"/>
      <c r="AB812" s="294"/>
      <c r="AC812" s="294"/>
      <c r="AD812" s="294"/>
      <c r="AE812" s="294"/>
      <c r="AF812" s="294"/>
      <c r="AG812" s="294"/>
      <c r="AH812" s="294"/>
      <c r="AI812" s="294"/>
      <c r="AJ812" s="294"/>
      <c r="AK812" s="294"/>
      <c r="AL812" s="294"/>
      <c r="AM812" s="294"/>
      <c r="AN812" s="294"/>
      <c r="AO812" s="294"/>
      <c r="AP812" s="294"/>
      <c r="AQ812" s="294"/>
      <c r="AR812" s="294"/>
      <c r="AS812" s="294"/>
      <c r="AT812" s="294"/>
      <c r="AU812" s="294"/>
      <c r="AV812" s="294"/>
      <c r="AW812" s="294"/>
      <c r="AX812" s="294"/>
      <c r="AY812" s="294"/>
      <c r="AZ812" s="294"/>
      <c r="BA812" s="294"/>
      <c r="BB812" s="294"/>
      <c r="BC812" s="294"/>
      <c r="BD812" s="294"/>
      <c r="BE812" s="294"/>
      <c r="BF812" s="294"/>
      <c r="BG812" s="294"/>
      <c r="BH812" s="294"/>
      <c r="BI812" s="294"/>
      <c r="BJ812" s="294"/>
      <c r="BK812" s="294"/>
      <c r="BL812" s="294"/>
      <c r="BM812" s="294"/>
      <c r="BN812" s="294"/>
      <c r="BO812" s="294"/>
    </row>
    <row r="813">
      <c r="A813" s="294"/>
      <c r="B813" s="333"/>
      <c r="D813" s="134"/>
      <c r="E813" s="294"/>
      <c r="I813" s="294"/>
      <c r="J813" s="294"/>
      <c r="N813" s="294"/>
      <c r="O813" s="294"/>
      <c r="P813" s="294"/>
      <c r="Q813" s="294"/>
      <c r="R813" s="294"/>
      <c r="S813" s="294"/>
      <c r="T813" s="294"/>
      <c r="U813" s="294"/>
      <c r="V813" s="294"/>
      <c r="W813" s="294"/>
      <c r="X813" s="294"/>
      <c r="Y813" s="294"/>
      <c r="Z813" s="294"/>
      <c r="AA813" s="294"/>
      <c r="AB813" s="294"/>
      <c r="AC813" s="294"/>
      <c r="AD813" s="294"/>
      <c r="AE813" s="294"/>
      <c r="AF813" s="294"/>
      <c r="AG813" s="294"/>
      <c r="AH813" s="294"/>
      <c r="AI813" s="294"/>
      <c r="AJ813" s="294"/>
      <c r="AK813" s="294"/>
      <c r="AL813" s="294"/>
      <c r="AM813" s="294"/>
      <c r="AN813" s="294"/>
      <c r="AO813" s="294"/>
      <c r="AP813" s="294"/>
      <c r="AQ813" s="294"/>
      <c r="AR813" s="294"/>
      <c r="AS813" s="294"/>
      <c r="AT813" s="294"/>
      <c r="AU813" s="294"/>
      <c r="AV813" s="294"/>
      <c r="AW813" s="294"/>
      <c r="AX813" s="294"/>
      <c r="AY813" s="294"/>
      <c r="AZ813" s="294"/>
      <c r="BA813" s="294"/>
      <c r="BB813" s="294"/>
      <c r="BC813" s="294"/>
      <c r="BD813" s="294"/>
      <c r="BE813" s="294"/>
      <c r="BF813" s="294"/>
      <c r="BG813" s="294"/>
      <c r="BH813" s="294"/>
      <c r="BI813" s="294"/>
      <c r="BJ813" s="294"/>
      <c r="BK813" s="294"/>
      <c r="BL813" s="294"/>
      <c r="BM813" s="294"/>
      <c r="BN813" s="294"/>
      <c r="BO813" s="294"/>
    </row>
    <row r="814">
      <c r="A814" s="294"/>
      <c r="B814" s="333"/>
      <c r="D814" s="134"/>
      <c r="E814" s="294"/>
      <c r="I814" s="294"/>
      <c r="J814" s="294"/>
      <c r="N814" s="294"/>
      <c r="O814" s="294"/>
      <c r="P814" s="294"/>
      <c r="Q814" s="294"/>
      <c r="R814" s="294"/>
      <c r="S814" s="294"/>
      <c r="T814" s="294"/>
      <c r="U814" s="294"/>
      <c r="V814" s="294"/>
      <c r="W814" s="294"/>
      <c r="X814" s="294"/>
      <c r="Y814" s="294"/>
      <c r="Z814" s="294"/>
      <c r="AA814" s="294"/>
      <c r="AB814" s="294"/>
      <c r="AC814" s="294"/>
      <c r="AD814" s="294"/>
      <c r="AE814" s="294"/>
      <c r="AF814" s="294"/>
      <c r="AG814" s="294"/>
      <c r="AH814" s="294"/>
      <c r="AI814" s="294"/>
      <c r="AJ814" s="294"/>
      <c r="AK814" s="294"/>
      <c r="AL814" s="294"/>
      <c r="AM814" s="294"/>
      <c r="AN814" s="294"/>
      <c r="AO814" s="294"/>
      <c r="AP814" s="294"/>
      <c r="AQ814" s="294"/>
      <c r="AR814" s="294"/>
      <c r="AS814" s="294"/>
      <c r="AT814" s="294"/>
      <c r="AU814" s="294"/>
      <c r="AV814" s="294"/>
      <c r="AW814" s="294"/>
      <c r="AX814" s="294"/>
      <c r="AY814" s="294"/>
      <c r="AZ814" s="294"/>
      <c r="BA814" s="294"/>
      <c r="BB814" s="294"/>
      <c r="BC814" s="294"/>
      <c r="BD814" s="294"/>
      <c r="BE814" s="294"/>
      <c r="BF814" s="294"/>
      <c r="BG814" s="294"/>
      <c r="BH814" s="294"/>
      <c r="BI814" s="294"/>
      <c r="BJ814" s="294"/>
      <c r="BK814" s="294"/>
      <c r="BL814" s="294"/>
      <c r="BM814" s="294"/>
      <c r="BN814" s="294"/>
      <c r="BO814" s="294"/>
    </row>
    <row r="815">
      <c r="A815" s="294"/>
      <c r="B815" s="333"/>
      <c r="D815" s="134"/>
      <c r="E815" s="294"/>
      <c r="I815" s="294"/>
      <c r="J815" s="294"/>
      <c r="N815" s="294"/>
      <c r="O815" s="294"/>
      <c r="P815" s="294"/>
      <c r="Q815" s="294"/>
      <c r="R815" s="294"/>
      <c r="S815" s="294"/>
      <c r="T815" s="294"/>
      <c r="U815" s="294"/>
      <c r="V815" s="294"/>
      <c r="W815" s="294"/>
      <c r="X815" s="294"/>
      <c r="Y815" s="294"/>
      <c r="Z815" s="294"/>
      <c r="AA815" s="294"/>
      <c r="AB815" s="294"/>
      <c r="AC815" s="294"/>
      <c r="AD815" s="294"/>
      <c r="AE815" s="294"/>
      <c r="AF815" s="294"/>
      <c r="AG815" s="294"/>
      <c r="AH815" s="294"/>
      <c r="AI815" s="294"/>
      <c r="AJ815" s="294"/>
      <c r="AK815" s="294"/>
      <c r="AL815" s="294"/>
      <c r="AM815" s="294"/>
      <c r="AN815" s="294"/>
      <c r="AO815" s="294"/>
      <c r="AP815" s="294"/>
      <c r="AQ815" s="294"/>
      <c r="AR815" s="294"/>
      <c r="AS815" s="294"/>
      <c r="AT815" s="294"/>
      <c r="AU815" s="294"/>
      <c r="AV815" s="294"/>
      <c r="AW815" s="294"/>
      <c r="AX815" s="294"/>
      <c r="AY815" s="294"/>
      <c r="AZ815" s="294"/>
      <c r="BA815" s="294"/>
      <c r="BB815" s="294"/>
      <c r="BC815" s="294"/>
      <c r="BD815" s="294"/>
      <c r="BE815" s="294"/>
      <c r="BF815" s="294"/>
      <c r="BG815" s="294"/>
      <c r="BH815" s="294"/>
      <c r="BI815" s="294"/>
      <c r="BJ815" s="294"/>
      <c r="BK815" s="294"/>
      <c r="BL815" s="294"/>
      <c r="BM815" s="294"/>
      <c r="BN815" s="294"/>
      <c r="BO815" s="294"/>
    </row>
    <row r="816">
      <c r="A816" s="294"/>
      <c r="B816" s="333"/>
      <c r="D816" s="134"/>
      <c r="E816" s="294"/>
      <c r="I816" s="294"/>
      <c r="J816" s="294"/>
      <c r="N816" s="294"/>
      <c r="O816" s="294"/>
      <c r="P816" s="294"/>
      <c r="Q816" s="294"/>
      <c r="R816" s="294"/>
      <c r="S816" s="294"/>
      <c r="T816" s="294"/>
      <c r="U816" s="294"/>
      <c r="V816" s="294"/>
      <c r="W816" s="294"/>
      <c r="X816" s="294"/>
      <c r="Y816" s="294"/>
      <c r="Z816" s="294"/>
      <c r="AA816" s="294"/>
      <c r="AB816" s="294"/>
      <c r="AC816" s="294"/>
      <c r="AD816" s="294"/>
      <c r="AE816" s="294"/>
      <c r="AF816" s="294"/>
      <c r="AG816" s="294"/>
      <c r="AH816" s="294"/>
      <c r="AI816" s="294"/>
      <c r="AJ816" s="294"/>
      <c r="AK816" s="294"/>
      <c r="AL816" s="294"/>
      <c r="AM816" s="294"/>
      <c r="AN816" s="294"/>
      <c r="AO816" s="294"/>
      <c r="AP816" s="294"/>
      <c r="AQ816" s="294"/>
      <c r="AR816" s="294"/>
      <c r="AS816" s="294"/>
      <c r="AT816" s="294"/>
      <c r="AU816" s="294"/>
      <c r="AV816" s="294"/>
      <c r="AW816" s="294"/>
      <c r="AX816" s="294"/>
      <c r="AY816" s="294"/>
      <c r="AZ816" s="294"/>
      <c r="BA816" s="294"/>
      <c r="BB816" s="294"/>
      <c r="BC816" s="294"/>
      <c r="BD816" s="294"/>
      <c r="BE816" s="294"/>
      <c r="BF816" s="294"/>
      <c r="BG816" s="294"/>
      <c r="BH816" s="294"/>
      <c r="BI816" s="294"/>
      <c r="BJ816" s="294"/>
      <c r="BK816" s="294"/>
      <c r="BL816" s="294"/>
      <c r="BM816" s="294"/>
      <c r="BN816" s="294"/>
      <c r="BO816" s="294"/>
    </row>
    <row r="817">
      <c r="A817" s="294"/>
      <c r="B817" s="333"/>
      <c r="D817" s="134"/>
      <c r="E817" s="294"/>
      <c r="I817" s="294"/>
      <c r="J817" s="294"/>
      <c r="N817" s="294"/>
      <c r="O817" s="294"/>
      <c r="P817" s="294"/>
      <c r="Q817" s="294"/>
      <c r="R817" s="294"/>
      <c r="S817" s="294"/>
      <c r="T817" s="294"/>
      <c r="U817" s="294"/>
      <c r="V817" s="294"/>
      <c r="W817" s="294"/>
      <c r="X817" s="294"/>
      <c r="Y817" s="294"/>
      <c r="Z817" s="294"/>
      <c r="AA817" s="294"/>
      <c r="AB817" s="294"/>
      <c r="AC817" s="294"/>
      <c r="AD817" s="294"/>
      <c r="AE817" s="294"/>
      <c r="AF817" s="294"/>
      <c r="AG817" s="294"/>
      <c r="AH817" s="294"/>
      <c r="AI817" s="294"/>
      <c r="AJ817" s="294"/>
      <c r="AK817" s="294"/>
      <c r="AL817" s="294"/>
      <c r="AM817" s="294"/>
      <c r="AN817" s="294"/>
      <c r="AO817" s="294"/>
      <c r="AP817" s="294"/>
      <c r="AQ817" s="294"/>
      <c r="AR817" s="294"/>
      <c r="AS817" s="294"/>
      <c r="AT817" s="294"/>
      <c r="AU817" s="294"/>
      <c r="AV817" s="294"/>
      <c r="AW817" s="294"/>
      <c r="AX817" s="294"/>
      <c r="AY817" s="294"/>
      <c r="AZ817" s="294"/>
      <c r="BA817" s="294"/>
      <c r="BB817" s="294"/>
      <c r="BC817" s="294"/>
      <c r="BD817" s="294"/>
      <c r="BE817" s="294"/>
      <c r="BF817" s="294"/>
      <c r="BG817" s="294"/>
      <c r="BH817" s="294"/>
      <c r="BI817" s="294"/>
      <c r="BJ817" s="294"/>
      <c r="BK817" s="294"/>
      <c r="BL817" s="294"/>
      <c r="BM817" s="294"/>
      <c r="BN817" s="294"/>
      <c r="BO817" s="294"/>
    </row>
    <row r="818">
      <c r="A818" s="294"/>
      <c r="B818" s="333"/>
      <c r="D818" s="134"/>
      <c r="E818" s="294"/>
      <c r="I818" s="294"/>
      <c r="J818" s="294"/>
      <c r="N818" s="294"/>
      <c r="O818" s="294"/>
      <c r="P818" s="294"/>
      <c r="Q818" s="294"/>
      <c r="R818" s="294"/>
      <c r="S818" s="294"/>
      <c r="T818" s="294"/>
      <c r="U818" s="294"/>
      <c r="V818" s="294"/>
      <c r="W818" s="294"/>
      <c r="X818" s="294"/>
      <c r="Y818" s="294"/>
      <c r="Z818" s="294"/>
      <c r="AA818" s="294"/>
      <c r="AB818" s="294"/>
      <c r="AC818" s="294"/>
      <c r="AD818" s="294"/>
      <c r="AE818" s="294"/>
      <c r="AF818" s="294"/>
      <c r="AG818" s="294"/>
      <c r="AH818" s="294"/>
      <c r="AI818" s="294"/>
      <c r="AJ818" s="294"/>
      <c r="AK818" s="294"/>
      <c r="AL818" s="294"/>
      <c r="AM818" s="294"/>
      <c r="AN818" s="294"/>
      <c r="AO818" s="294"/>
      <c r="AP818" s="294"/>
      <c r="AQ818" s="294"/>
      <c r="AR818" s="294"/>
      <c r="AS818" s="294"/>
      <c r="AT818" s="294"/>
      <c r="AU818" s="294"/>
      <c r="AV818" s="294"/>
      <c r="AW818" s="294"/>
      <c r="AX818" s="294"/>
      <c r="AY818" s="294"/>
      <c r="AZ818" s="294"/>
      <c r="BA818" s="294"/>
      <c r="BB818" s="294"/>
      <c r="BC818" s="294"/>
      <c r="BD818" s="294"/>
      <c r="BE818" s="294"/>
      <c r="BF818" s="294"/>
      <c r="BG818" s="294"/>
      <c r="BH818" s="294"/>
      <c r="BI818" s="294"/>
      <c r="BJ818" s="294"/>
      <c r="BK818" s="294"/>
      <c r="BL818" s="294"/>
      <c r="BM818" s="294"/>
      <c r="BN818" s="294"/>
      <c r="BO818" s="294"/>
    </row>
    <row r="819">
      <c r="A819" s="294"/>
      <c r="B819" s="333"/>
      <c r="D819" s="134"/>
      <c r="E819" s="294"/>
      <c r="I819" s="294"/>
      <c r="J819" s="294"/>
      <c r="N819" s="294"/>
      <c r="O819" s="294"/>
      <c r="P819" s="294"/>
      <c r="Q819" s="294"/>
      <c r="R819" s="294"/>
      <c r="S819" s="294"/>
      <c r="T819" s="294"/>
      <c r="U819" s="294"/>
      <c r="V819" s="294"/>
      <c r="W819" s="294"/>
      <c r="X819" s="294"/>
      <c r="Y819" s="294"/>
      <c r="Z819" s="294"/>
      <c r="AA819" s="294"/>
      <c r="AB819" s="294"/>
      <c r="AC819" s="294"/>
      <c r="AD819" s="294"/>
      <c r="AE819" s="294"/>
      <c r="AF819" s="294"/>
      <c r="AG819" s="294"/>
      <c r="AH819" s="294"/>
      <c r="AI819" s="294"/>
      <c r="AJ819" s="294"/>
      <c r="AK819" s="294"/>
      <c r="AL819" s="294"/>
      <c r="AM819" s="294"/>
      <c r="AN819" s="294"/>
      <c r="AO819" s="294"/>
      <c r="AP819" s="294"/>
      <c r="AQ819" s="294"/>
      <c r="AR819" s="294"/>
      <c r="AS819" s="294"/>
      <c r="AT819" s="294"/>
      <c r="AU819" s="294"/>
      <c r="AV819" s="294"/>
      <c r="AW819" s="294"/>
      <c r="AX819" s="294"/>
      <c r="AY819" s="294"/>
      <c r="AZ819" s="294"/>
      <c r="BA819" s="294"/>
      <c r="BB819" s="294"/>
      <c r="BC819" s="294"/>
      <c r="BD819" s="294"/>
      <c r="BE819" s="294"/>
      <c r="BF819" s="294"/>
      <c r="BG819" s="294"/>
      <c r="BH819" s="294"/>
      <c r="BI819" s="294"/>
      <c r="BJ819" s="294"/>
      <c r="BK819" s="294"/>
      <c r="BL819" s="294"/>
      <c r="BM819" s="294"/>
      <c r="BN819" s="294"/>
      <c r="BO819" s="294"/>
    </row>
    <row r="820">
      <c r="A820" s="294"/>
      <c r="B820" s="333"/>
      <c r="D820" s="134"/>
      <c r="E820" s="294"/>
      <c r="I820" s="294"/>
      <c r="J820" s="294"/>
      <c r="N820" s="294"/>
      <c r="O820" s="294"/>
      <c r="P820" s="294"/>
      <c r="Q820" s="294"/>
      <c r="R820" s="294"/>
      <c r="S820" s="294"/>
      <c r="T820" s="294"/>
      <c r="U820" s="294"/>
      <c r="V820" s="294"/>
      <c r="W820" s="294"/>
      <c r="X820" s="294"/>
      <c r="Y820" s="294"/>
      <c r="Z820" s="294"/>
      <c r="AA820" s="294"/>
      <c r="AB820" s="294"/>
      <c r="AC820" s="294"/>
      <c r="AD820" s="294"/>
      <c r="AE820" s="294"/>
      <c r="AF820" s="294"/>
      <c r="AG820" s="294"/>
      <c r="AH820" s="294"/>
      <c r="AI820" s="294"/>
      <c r="AJ820" s="294"/>
      <c r="AK820" s="294"/>
      <c r="AL820" s="294"/>
      <c r="AM820" s="294"/>
      <c r="AN820" s="294"/>
      <c r="AO820" s="294"/>
      <c r="AP820" s="294"/>
      <c r="AQ820" s="294"/>
      <c r="AR820" s="294"/>
      <c r="AS820" s="294"/>
      <c r="AT820" s="294"/>
      <c r="AU820" s="294"/>
      <c r="AV820" s="294"/>
      <c r="AW820" s="294"/>
      <c r="AX820" s="294"/>
      <c r="AY820" s="294"/>
      <c r="AZ820" s="294"/>
      <c r="BA820" s="294"/>
      <c r="BB820" s="294"/>
      <c r="BC820" s="294"/>
      <c r="BD820" s="294"/>
      <c r="BE820" s="294"/>
      <c r="BF820" s="294"/>
      <c r="BG820" s="294"/>
      <c r="BH820" s="294"/>
      <c r="BI820" s="294"/>
      <c r="BJ820" s="294"/>
      <c r="BK820" s="294"/>
      <c r="BL820" s="294"/>
      <c r="BM820" s="294"/>
      <c r="BN820" s="294"/>
      <c r="BO820" s="294"/>
    </row>
    <row r="821">
      <c r="A821" s="294"/>
      <c r="B821" s="333"/>
      <c r="D821" s="134"/>
      <c r="E821" s="294"/>
      <c r="I821" s="294"/>
      <c r="J821" s="294"/>
      <c r="N821" s="294"/>
      <c r="O821" s="294"/>
      <c r="P821" s="294"/>
      <c r="Q821" s="294"/>
      <c r="R821" s="294"/>
      <c r="S821" s="294"/>
      <c r="T821" s="294"/>
      <c r="U821" s="294"/>
      <c r="V821" s="294"/>
      <c r="W821" s="294"/>
      <c r="X821" s="294"/>
      <c r="Y821" s="294"/>
      <c r="Z821" s="294"/>
      <c r="AA821" s="294"/>
      <c r="AB821" s="294"/>
      <c r="AC821" s="294"/>
      <c r="AD821" s="294"/>
      <c r="AE821" s="294"/>
      <c r="AF821" s="294"/>
      <c r="AG821" s="294"/>
      <c r="AH821" s="294"/>
      <c r="AI821" s="294"/>
      <c r="AJ821" s="294"/>
      <c r="AK821" s="294"/>
      <c r="AL821" s="294"/>
      <c r="AM821" s="294"/>
      <c r="AN821" s="294"/>
      <c r="AO821" s="294"/>
      <c r="AP821" s="294"/>
      <c r="AQ821" s="294"/>
      <c r="AR821" s="294"/>
      <c r="AS821" s="294"/>
      <c r="AT821" s="294"/>
      <c r="AU821" s="294"/>
      <c r="AV821" s="294"/>
      <c r="AW821" s="294"/>
      <c r="AX821" s="294"/>
      <c r="AY821" s="294"/>
      <c r="AZ821" s="294"/>
      <c r="BA821" s="294"/>
      <c r="BB821" s="294"/>
      <c r="BC821" s="294"/>
      <c r="BD821" s="294"/>
      <c r="BE821" s="294"/>
      <c r="BF821" s="294"/>
      <c r="BG821" s="294"/>
      <c r="BH821" s="294"/>
      <c r="BI821" s="294"/>
      <c r="BJ821" s="294"/>
      <c r="BK821" s="294"/>
      <c r="BL821" s="294"/>
      <c r="BM821" s="294"/>
      <c r="BN821" s="294"/>
      <c r="BO821" s="294"/>
    </row>
    <row r="822">
      <c r="A822" s="294"/>
      <c r="B822" s="333"/>
      <c r="D822" s="134"/>
      <c r="E822" s="294"/>
      <c r="I822" s="294"/>
      <c r="J822" s="294"/>
      <c r="N822" s="294"/>
      <c r="O822" s="294"/>
      <c r="P822" s="294"/>
      <c r="Q822" s="294"/>
      <c r="R822" s="294"/>
      <c r="S822" s="294"/>
      <c r="T822" s="294"/>
      <c r="U822" s="294"/>
      <c r="V822" s="294"/>
      <c r="W822" s="294"/>
      <c r="X822" s="294"/>
      <c r="Y822" s="294"/>
      <c r="Z822" s="294"/>
      <c r="AA822" s="294"/>
      <c r="AB822" s="294"/>
      <c r="AC822" s="294"/>
      <c r="AD822" s="294"/>
      <c r="AE822" s="294"/>
      <c r="AF822" s="294"/>
      <c r="AG822" s="294"/>
      <c r="AH822" s="294"/>
      <c r="AI822" s="294"/>
      <c r="AJ822" s="294"/>
      <c r="AK822" s="294"/>
      <c r="AL822" s="294"/>
      <c r="AM822" s="294"/>
      <c r="AN822" s="294"/>
      <c r="AO822" s="294"/>
      <c r="AP822" s="294"/>
      <c r="AQ822" s="294"/>
      <c r="AR822" s="294"/>
      <c r="AS822" s="294"/>
      <c r="AT822" s="294"/>
      <c r="AU822" s="294"/>
      <c r="AV822" s="294"/>
      <c r="AW822" s="294"/>
      <c r="AX822" s="294"/>
      <c r="AY822" s="294"/>
      <c r="AZ822" s="294"/>
      <c r="BA822" s="294"/>
      <c r="BB822" s="294"/>
      <c r="BC822" s="294"/>
      <c r="BD822" s="294"/>
      <c r="BE822" s="294"/>
      <c r="BF822" s="294"/>
      <c r="BG822" s="294"/>
      <c r="BH822" s="294"/>
      <c r="BI822" s="294"/>
      <c r="BJ822" s="294"/>
      <c r="BK822" s="294"/>
      <c r="BL822" s="294"/>
      <c r="BM822" s="294"/>
      <c r="BN822" s="294"/>
      <c r="BO822" s="294"/>
    </row>
    <row r="823">
      <c r="A823" s="294"/>
      <c r="B823" s="333"/>
      <c r="D823" s="134"/>
      <c r="E823" s="294"/>
      <c r="I823" s="294"/>
      <c r="J823" s="294"/>
      <c r="N823" s="294"/>
      <c r="O823" s="294"/>
      <c r="P823" s="294"/>
      <c r="Q823" s="294"/>
      <c r="R823" s="294"/>
      <c r="S823" s="294"/>
      <c r="T823" s="294"/>
      <c r="U823" s="294"/>
      <c r="V823" s="294"/>
      <c r="W823" s="294"/>
      <c r="X823" s="294"/>
      <c r="Y823" s="294"/>
      <c r="Z823" s="294"/>
      <c r="AA823" s="294"/>
      <c r="AB823" s="294"/>
      <c r="AC823" s="294"/>
      <c r="AD823" s="294"/>
      <c r="AE823" s="294"/>
      <c r="AF823" s="294"/>
      <c r="AG823" s="294"/>
      <c r="AH823" s="294"/>
      <c r="AI823" s="294"/>
      <c r="AJ823" s="294"/>
      <c r="AK823" s="294"/>
      <c r="AL823" s="294"/>
      <c r="AM823" s="294"/>
      <c r="AN823" s="294"/>
      <c r="AO823" s="294"/>
      <c r="AP823" s="294"/>
      <c r="AQ823" s="294"/>
      <c r="AR823" s="294"/>
      <c r="AS823" s="294"/>
      <c r="AT823" s="294"/>
      <c r="AU823" s="294"/>
      <c r="AV823" s="294"/>
      <c r="AW823" s="294"/>
      <c r="AX823" s="294"/>
      <c r="AY823" s="294"/>
      <c r="AZ823" s="294"/>
      <c r="BA823" s="294"/>
      <c r="BB823" s="294"/>
      <c r="BC823" s="294"/>
      <c r="BD823" s="294"/>
      <c r="BE823" s="294"/>
      <c r="BF823" s="294"/>
      <c r="BG823" s="294"/>
      <c r="BH823" s="294"/>
      <c r="BI823" s="294"/>
      <c r="BJ823" s="294"/>
      <c r="BK823" s="294"/>
      <c r="BL823" s="294"/>
      <c r="BM823" s="294"/>
      <c r="BN823" s="294"/>
      <c r="BO823" s="294"/>
    </row>
    <row r="824">
      <c r="A824" s="294"/>
      <c r="B824" s="333"/>
      <c r="D824" s="134"/>
      <c r="E824" s="294"/>
      <c r="I824" s="294"/>
      <c r="J824" s="294"/>
      <c r="N824" s="294"/>
      <c r="O824" s="294"/>
      <c r="P824" s="294"/>
      <c r="Q824" s="294"/>
      <c r="R824" s="294"/>
      <c r="S824" s="294"/>
      <c r="T824" s="294"/>
      <c r="U824" s="294"/>
      <c r="V824" s="294"/>
      <c r="W824" s="294"/>
      <c r="X824" s="294"/>
      <c r="Y824" s="294"/>
      <c r="Z824" s="294"/>
      <c r="AA824" s="294"/>
      <c r="AB824" s="294"/>
      <c r="AC824" s="294"/>
      <c r="AD824" s="294"/>
      <c r="AE824" s="294"/>
      <c r="AF824" s="294"/>
      <c r="AG824" s="294"/>
      <c r="AH824" s="294"/>
      <c r="AI824" s="294"/>
      <c r="AJ824" s="294"/>
      <c r="AK824" s="294"/>
      <c r="AL824" s="294"/>
      <c r="AM824" s="294"/>
      <c r="AN824" s="294"/>
      <c r="AO824" s="294"/>
      <c r="AP824" s="294"/>
      <c r="AQ824" s="294"/>
      <c r="AR824" s="294"/>
      <c r="AS824" s="294"/>
      <c r="AT824" s="294"/>
      <c r="AU824" s="294"/>
      <c r="AV824" s="294"/>
      <c r="AW824" s="294"/>
      <c r="AX824" s="294"/>
      <c r="AY824" s="294"/>
      <c r="AZ824" s="294"/>
      <c r="BA824" s="294"/>
      <c r="BB824" s="294"/>
      <c r="BC824" s="294"/>
      <c r="BD824" s="294"/>
      <c r="BE824" s="294"/>
      <c r="BF824" s="294"/>
      <c r="BG824" s="294"/>
      <c r="BH824" s="294"/>
      <c r="BI824" s="294"/>
      <c r="BJ824" s="294"/>
      <c r="BK824" s="294"/>
      <c r="BL824" s="294"/>
      <c r="BM824" s="294"/>
      <c r="BN824" s="294"/>
      <c r="BO824" s="294"/>
    </row>
    <row r="825">
      <c r="A825" s="294"/>
      <c r="B825" s="333"/>
      <c r="D825" s="134"/>
      <c r="E825" s="294"/>
      <c r="I825" s="294"/>
      <c r="J825" s="294"/>
      <c r="N825" s="294"/>
      <c r="O825" s="294"/>
      <c r="P825" s="294"/>
      <c r="Q825" s="294"/>
      <c r="R825" s="294"/>
      <c r="S825" s="294"/>
      <c r="T825" s="294"/>
      <c r="U825" s="294"/>
      <c r="V825" s="294"/>
      <c r="W825" s="294"/>
      <c r="X825" s="294"/>
      <c r="Y825" s="294"/>
      <c r="Z825" s="294"/>
      <c r="AA825" s="294"/>
      <c r="AB825" s="294"/>
      <c r="AC825" s="294"/>
      <c r="AD825" s="294"/>
      <c r="AE825" s="294"/>
      <c r="AF825" s="294"/>
      <c r="AG825" s="294"/>
      <c r="AH825" s="294"/>
      <c r="AI825" s="294"/>
      <c r="AJ825" s="294"/>
      <c r="AK825" s="294"/>
      <c r="AL825" s="294"/>
      <c r="AM825" s="294"/>
      <c r="AN825" s="294"/>
      <c r="AO825" s="294"/>
      <c r="AP825" s="294"/>
      <c r="AQ825" s="294"/>
      <c r="AR825" s="294"/>
      <c r="AS825" s="294"/>
      <c r="AT825" s="294"/>
      <c r="AU825" s="294"/>
      <c r="AV825" s="294"/>
      <c r="AW825" s="294"/>
      <c r="AX825" s="294"/>
      <c r="AY825" s="294"/>
      <c r="AZ825" s="294"/>
      <c r="BA825" s="294"/>
      <c r="BB825" s="294"/>
      <c r="BC825" s="294"/>
      <c r="BD825" s="294"/>
      <c r="BE825" s="294"/>
      <c r="BF825" s="294"/>
      <c r="BG825" s="294"/>
      <c r="BH825" s="294"/>
      <c r="BI825" s="294"/>
      <c r="BJ825" s="294"/>
      <c r="BK825" s="294"/>
      <c r="BL825" s="294"/>
      <c r="BM825" s="294"/>
      <c r="BN825" s="294"/>
      <c r="BO825" s="294"/>
    </row>
    <row r="826">
      <c r="A826" s="294"/>
      <c r="B826" s="333"/>
      <c r="D826" s="134"/>
      <c r="E826" s="294"/>
      <c r="I826" s="294"/>
      <c r="J826" s="294"/>
      <c r="N826" s="294"/>
      <c r="O826" s="294"/>
      <c r="P826" s="294"/>
      <c r="Q826" s="294"/>
      <c r="R826" s="294"/>
      <c r="S826" s="294"/>
      <c r="T826" s="294"/>
      <c r="U826" s="294"/>
      <c r="V826" s="294"/>
      <c r="W826" s="294"/>
      <c r="X826" s="294"/>
      <c r="Y826" s="294"/>
      <c r="Z826" s="294"/>
      <c r="AA826" s="294"/>
      <c r="AB826" s="294"/>
      <c r="AC826" s="294"/>
      <c r="AD826" s="294"/>
      <c r="AE826" s="294"/>
      <c r="AF826" s="294"/>
      <c r="AG826" s="294"/>
      <c r="AH826" s="294"/>
      <c r="AI826" s="294"/>
      <c r="AJ826" s="294"/>
      <c r="AK826" s="294"/>
      <c r="AL826" s="294"/>
      <c r="AM826" s="294"/>
      <c r="AN826" s="294"/>
      <c r="AO826" s="294"/>
      <c r="AP826" s="294"/>
      <c r="AQ826" s="294"/>
      <c r="AR826" s="294"/>
      <c r="AS826" s="294"/>
      <c r="AT826" s="294"/>
      <c r="AU826" s="294"/>
      <c r="AV826" s="294"/>
      <c r="AW826" s="294"/>
      <c r="AX826" s="294"/>
      <c r="AY826" s="294"/>
      <c r="AZ826" s="294"/>
      <c r="BA826" s="294"/>
      <c r="BB826" s="294"/>
      <c r="BC826" s="294"/>
      <c r="BD826" s="294"/>
      <c r="BE826" s="294"/>
      <c r="BF826" s="294"/>
      <c r="BG826" s="294"/>
      <c r="BH826" s="294"/>
      <c r="BI826" s="294"/>
      <c r="BJ826" s="294"/>
      <c r="BK826" s="294"/>
      <c r="BL826" s="294"/>
      <c r="BM826" s="294"/>
      <c r="BN826" s="294"/>
      <c r="BO826" s="294"/>
    </row>
    <row r="827">
      <c r="A827" s="294"/>
      <c r="B827" s="333"/>
      <c r="D827" s="134"/>
      <c r="E827" s="294"/>
      <c r="I827" s="294"/>
      <c r="J827" s="294"/>
      <c r="N827" s="294"/>
      <c r="O827" s="294"/>
      <c r="P827" s="294"/>
      <c r="Q827" s="294"/>
      <c r="R827" s="294"/>
      <c r="S827" s="294"/>
      <c r="T827" s="294"/>
      <c r="U827" s="294"/>
      <c r="V827" s="294"/>
      <c r="W827" s="294"/>
      <c r="X827" s="294"/>
      <c r="Y827" s="294"/>
      <c r="Z827" s="294"/>
      <c r="AA827" s="294"/>
      <c r="AB827" s="294"/>
      <c r="AC827" s="294"/>
      <c r="AD827" s="294"/>
      <c r="AE827" s="294"/>
      <c r="AF827" s="294"/>
      <c r="AG827" s="294"/>
      <c r="AH827" s="294"/>
      <c r="AI827" s="294"/>
      <c r="AJ827" s="294"/>
      <c r="AK827" s="294"/>
      <c r="AL827" s="294"/>
      <c r="AM827" s="294"/>
      <c r="AN827" s="294"/>
      <c r="AO827" s="294"/>
      <c r="AP827" s="294"/>
      <c r="AQ827" s="294"/>
      <c r="AR827" s="294"/>
      <c r="AS827" s="294"/>
      <c r="AT827" s="294"/>
      <c r="AU827" s="294"/>
      <c r="AV827" s="294"/>
      <c r="AW827" s="294"/>
      <c r="AX827" s="294"/>
      <c r="AY827" s="294"/>
      <c r="AZ827" s="294"/>
      <c r="BA827" s="294"/>
      <c r="BB827" s="294"/>
      <c r="BC827" s="294"/>
      <c r="BD827" s="294"/>
      <c r="BE827" s="294"/>
      <c r="BF827" s="294"/>
      <c r="BG827" s="294"/>
      <c r="BH827" s="294"/>
      <c r="BI827" s="294"/>
      <c r="BJ827" s="294"/>
      <c r="BK827" s="294"/>
      <c r="BL827" s="294"/>
      <c r="BM827" s="294"/>
      <c r="BN827" s="294"/>
      <c r="BO827" s="294"/>
    </row>
    <row r="828">
      <c r="A828" s="294"/>
      <c r="B828" s="333"/>
      <c r="D828" s="134"/>
      <c r="E828" s="294"/>
      <c r="I828" s="294"/>
      <c r="J828" s="294"/>
      <c r="N828" s="294"/>
      <c r="O828" s="294"/>
      <c r="P828" s="294"/>
      <c r="Q828" s="294"/>
      <c r="R828" s="294"/>
      <c r="S828" s="294"/>
      <c r="T828" s="294"/>
      <c r="U828" s="294"/>
      <c r="V828" s="294"/>
      <c r="W828" s="294"/>
      <c r="X828" s="294"/>
      <c r="Y828" s="294"/>
      <c r="Z828" s="294"/>
      <c r="AA828" s="294"/>
      <c r="AB828" s="294"/>
      <c r="AC828" s="294"/>
      <c r="AD828" s="294"/>
      <c r="AE828" s="294"/>
      <c r="AF828" s="294"/>
      <c r="AG828" s="294"/>
      <c r="AH828" s="294"/>
      <c r="AI828" s="294"/>
      <c r="AJ828" s="294"/>
      <c r="AK828" s="294"/>
      <c r="AL828" s="294"/>
      <c r="AM828" s="294"/>
      <c r="AN828" s="294"/>
      <c r="AO828" s="294"/>
      <c r="AP828" s="294"/>
      <c r="AQ828" s="294"/>
      <c r="AR828" s="294"/>
      <c r="AS828" s="294"/>
      <c r="AT828" s="294"/>
      <c r="AU828" s="294"/>
      <c r="AV828" s="294"/>
      <c r="AW828" s="294"/>
      <c r="AX828" s="294"/>
      <c r="AY828" s="294"/>
      <c r="AZ828" s="294"/>
      <c r="BA828" s="294"/>
      <c r="BB828" s="294"/>
      <c r="BC828" s="294"/>
      <c r="BD828" s="294"/>
      <c r="BE828" s="294"/>
      <c r="BF828" s="294"/>
      <c r="BG828" s="294"/>
      <c r="BH828" s="294"/>
      <c r="BI828" s="294"/>
      <c r="BJ828" s="294"/>
      <c r="BK828" s="294"/>
      <c r="BL828" s="294"/>
      <c r="BM828" s="294"/>
      <c r="BN828" s="294"/>
      <c r="BO828" s="294"/>
    </row>
    <row r="829">
      <c r="A829" s="294"/>
      <c r="B829" s="333"/>
      <c r="D829" s="134"/>
      <c r="E829" s="294"/>
      <c r="I829" s="294"/>
      <c r="J829" s="294"/>
      <c r="N829" s="294"/>
      <c r="O829" s="294"/>
      <c r="P829" s="294"/>
      <c r="Q829" s="294"/>
      <c r="R829" s="294"/>
      <c r="S829" s="294"/>
      <c r="T829" s="294"/>
      <c r="U829" s="294"/>
      <c r="V829" s="294"/>
      <c r="W829" s="294"/>
      <c r="X829" s="294"/>
      <c r="Y829" s="294"/>
      <c r="Z829" s="294"/>
      <c r="AA829" s="294"/>
      <c r="AB829" s="294"/>
      <c r="AC829" s="294"/>
      <c r="AD829" s="294"/>
      <c r="AE829" s="294"/>
      <c r="AF829" s="294"/>
      <c r="AG829" s="294"/>
      <c r="AH829" s="294"/>
      <c r="AI829" s="294"/>
      <c r="AJ829" s="294"/>
      <c r="AK829" s="294"/>
      <c r="AL829" s="294"/>
      <c r="AM829" s="294"/>
      <c r="AN829" s="294"/>
      <c r="AO829" s="294"/>
      <c r="AP829" s="294"/>
      <c r="AQ829" s="294"/>
      <c r="AR829" s="294"/>
      <c r="AS829" s="294"/>
      <c r="AT829" s="294"/>
      <c r="AU829" s="294"/>
      <c r="AV829" s="294"/>
      <c r="AW829" s="294"/>
      <c r="AX829" s="294"/>
      <c r="AY829" s="294"/>
      <c r="AZ829" s="294"/>
      <c r="BA829" s="294"/>
      <c r="BB829" s="294"/>
      <c r="BC829" s="294"/>
      <c r="BD829" s="294"/>
      <c r="BE829" s="294"/>
      <c r="BF829" s="294"/>
      <c r="BG829" s="294"/>
      <c r="BH829" s="294"/>
      <c r="BI829" s="294"/>
      <c r="BJ829" s="294"/>
      <c r="BK829" s="294"/>
      <c r="BL829" s="294"/>
      <c r="BM829" s="294"/>
      <c r="BN829" s="294"/>
      <c r="BO829" s="294"/>
    </row>
    <row r="830">
      <c r="A830" s="294"/>
      <c r="B830" s="333"/>
      <c r="D830" s="134"/>
      <c r="E830" s="294"/>
      <c r="I830" s="294"/>
      <c r="J830" s="294"/>
      <c r="N830" s="294"/>
      <c r="O830" s="294"/>
      <c r="P830" s="294"/>
      <c r="Q830" s="294"/>
      <c r="R830" s="294"/>
      <c r="S830" s="294"/>
      <c r="T830" s="294"/>
      <c r="U830" s="294"/>
      <c r="V830" s="294"/>
      <c r="W830" s="294"/>
      <c r="X830" s="294"/>
      <c r="Y830" s="294"/>
      <c r="Z830" s="294"/>
      <c r="AA830" s="294"/>
      <c r="AB830" s="294"/>
      <c r="AC830" s="294"/>
      <c r="AD830" s="294"/>
      <c r="AE830" s="294"/>
      <c r="AF830" s="294"/>
      <c r="AG830" s="294"/>
      <c r="AH830" s="294"/>
      <c r="AI830" s="294"/>
      <c r="AJ830" s="294"/>
      <c r="AK830" s="294"/>
      <c r="AL830" s="294"/>
      <c r="AM830" s="294"/>
      <c r="AN830" s="294"/>
      <c r="AO830" s="294"/>
      <c r="AP830" s="294"/>
      <c r="AQ830" s="294"/>
      <c r="AR830" s="294"/>
      <c r="AS830" s="294"/>
      <c r="AT830" s="294"/>
      <c r="AU830" s="294"/>
      <c r="AV830" s="294"/>
      <c r="AW830" s="294"/>
      <c r="AX830" s="294"/>
      <c r="AY830" s="294"/>
      <c r="AZ830" s="294"/>
      <c r="BA830" s="294"/>
      <c r="BB830" s="294"/>
      <c r="BC830" s="294"/>
      <c r="BD830" s="294"/>
      <c r="BE830" s="294"/>
      <c r="BF830" s="294"/>
      <c r="BG830" s="294"/>
      <c r="BH830" s="294"/>
      <c r="BI830" s="294"/>
      <c r="BJ830" s="294"/>
      <c r="BK830" s="294"/>
      <c r="BL830" s="294"/>
      <c r="BM830" s="294"/>
      <c r="BN830" s="294"/>
      <c r="BO830" s="294"/>
    </row>
    <row r="831">
      <c r="A831" s="294"/>
      <c r="B831" s="333"/>
      <c r="D831" s="134"/>
      <c r="E831" s="294"/>
      <c r="I831" s="294"/>
      <c r="J831" s="294"/>
      <c r="N831" s="294"/>
      <c r="O831" s="294"/>
      <c r="P831" s="294"/>
      <c r="Q831" s="294"/>
      <c r="R831" s="294"/>
      <c r="S831" s="294"/>
      <c r="T831" s="294"/>
      <c r="U831" s="294"/>
      <c r="V831" s="294"/>
      <c r="W831" s="294"/>
      <c r="X831" s="294"/>
      <c r="Y831" s="294"/>
      <c r="Z831" s="294"/>
      <c r="AA831" s="294"/>
      <c r="AB831" s="294"/>
      <c r="AC831" s="294"/>
      <c r="AD831" s="294"/>
      <c r="AE831" s="294"/>
      <c r="AF831" s="294"/>
      <c r="AG831" s="294"/>
      <c r="AH831" s="294"/>
      <c r="AI831" s="294"/>
      <c r="AJ831" s="294"/>
      <c r="AK831" s="294"/>
      <c r="AL831" s="294"/>
      <c r="AM831" s="294"/>
      <c r="AN831" s="294"/>
      <c r="AO831" s="294"/>
      <c r="AP831" s="294"/>
      <c r="AQ831" s="294"/>
      <c r="AR831" s="294"/>
      <c r="AS831" s="294"/>
      <c r="AT831" s="294"/>
      <c r="AU831" s="294"/>
      <c r="AV831" s="294"/>
      <c r="AW831" s="294"/>
      <c r="AX831" s="294"/>
      <c r="AY831" s="294"/>
      <c r="AZ831" s="294"/>
      <c r="BA831" s="294"/>
      <c r="BB831" s="294"/>
      <c r="BC831" s="294"/>
      <c r="BD831" s="294"/>
      <c r="BE831" s="294"/>
      <c r="BF831" s="294"/>
      <c r="BG831" s="294"/>
      <c r="BH831" s="294"/>
      <c r="BI831" s="294"/>
      <c r="BJ831" s="294"/>
      <c r="BK831" s="294"/>
      <c r="BL831" s="294"/>
      <c r="BM831" s="294"/>
      <c r="BN831" s="294"/>
      <c r="BO831" s="294"/>
    </row>
    <row r="832">
      <c r="A832" s="294"/>
      <c r="B832" s="333"/>
      <c r="D832" s="134"/>
      <c r="E832" s="294"/>
      <c r="I832" s="294"/>
      <c r="J832" s="294"/>
      <c r="N832" s="294"/>
      <c r="O832" s="294"/>
      <c r="P832" s="294"/>
      <c r="Q832" s="294"/>
      <c r="R832" s="294"/>
      <c r="S832" s="294"/>
      <c r="T832" s="294"/>
      <c r="U832" s="294"/>
      <c r="V832" s="294"/>
      <c r="W832" s="294"/>
      <c r="X832" s="294"/>
      <c r="Y832" s="294"/>
      <c r="Z832" s="294"/>
      <c r="AA832" s="294"/>
      <c r="AB832" s="294"/>
      <c r="AC832" s="294"/>
      <c r="AD832" s="294"/>
      <c r="AE832" s="294"/>
      <c r="AF832" s="294"/>
      <c r="AG832" s="294"/>
      <c r="AH832" s="294"/>
      <c r="AI832" s="294"/>
      <c r="AJ832" s="294"/>
      <c r="AK832" s="294"/>
      <c r="AL832" s="294"/>
      <c r="AM832" s="294"/>
      <c r="AN832" s="294"/>
      <c r="AO832" s="294"/>
      <c r="AP832" s="294"/>
      <c r="AQ832" s="294"/>
      <c r="AR832" s="294"/>
      <c r="AS832" s="294"/>
      <c r="AT832" s="294"/>
      <c r="AU832" s="294"/>
      <c r="AV832" s="294"/>
      <c r="AW832" s="294"/>
      <c r="AX832" s="294"/>
      <c r="AY832" s="294"/>
      <c r="AZ832" s="294"/>
      <c r="BA832" s="294"/>
      <c r="BB832" s="294"/>
      <c r="BC832" s="294"/>
      <c r="BD832" s="294"/>
      <c r="BE832" s="294"/>
      <c r="BF832" s="294"/>
      <c r="BG832" s="294"/>
      <c r="BH832" s="294"/>
      <c r="BI832" s="294"/>
      <c r="BJ832" s="294"/>
      <c r="BK832" s="294"/>
      <c r="BL832" s="294"/>
      <c r="BM832" s="294"/>
      <c r="BN832" s="294"/>
      <c r="BO832" s="294"/>
    </row>
    <row r="833">
      <c r="A833" s="294"/>
      <c r="B833" s="333"/>
      <c r="D833" s="134"/>
      <c r="E833" s="294"/>
      <c r="I833" s="294"/>
      <c r="J833" s="294"/>
      <c r="N833" s="294"/>
      <c r="O833" s="294"/>
      <c r="P833" s="294"/>
      <c r="Q833" s="294"/>
      <c r="R833" s="294"/>
      <c r="S833" s="294"/>
      <c r="T833" s="294"/>
      <c r="U833" s="294"/>
      <c r="V833" s="294"/>
      <c r="W833" s="294"/>
      <c r="X833" s="294"/>
      <c r="Y833" s="294"/>
      <c r="Z833" s="294"/>
      <c r="AA833" s="294"/>
      <c r="AB833" s="294"/>
      <c r="AC833" s="294"/>
      <c r="AD833" s="294"/>
      <c r="AE833" s="294"/>
      <c r="AF833" s="294"/>
      <c r="AG833" s="294"/>
      <c r="AH833" s="294"/>
      <c r="AI833" s="294"/>
      <c r="AJ833" s="294"/>
      <c r="AK833" s="294"/>
      <c r="AL833" s="294"/>
      <c r="AM833" s="294"/>
      <c r="AN833" s="294"/>
      <c r="AO833" s="294"/>
      <c r="AP833" s="294"/>
      <c r="AQ833" s="294"/>
      <c r="AR833" s="294"/>
      <c r="AS833" s="294"/>
      <c r="AT833" s="294"/>
      <c r="AU833" s="294"/>
      <c r="AV833" s="294"/>
      <c r="AW833" s="294"/>
      <c r="AX833" s="294"/>
      <c r="AY833" s="294"/>
      <c r="AZ833" s="294"/>
      <c r="BA833" s="294"/>
      <c r="BB833" s="294"/>
      <c r="BC833" s="294"/>
      <c r="BD833" s="294"/>
      <c r="BE833" s="294"/>
      <c r="BF833" s="294"/>
      <c r="BG833" s="294"/>
      <c r="BH833" s="294"/>
      <c r="BI833" s="294"/>
      <c r="BJ833" s="294"/>
      <c r="BK833" s="294"/>
      <c r="BL833" s="294"/>
      <c r="BM833" s="294"/>
      <c r="BN833" s="294"/>
      <c r="BO833" s="294"/>
    </row>
    <row r="834">
      <c r="A834" s="294"/>
      <c r="B834" s="333"/>
      <c r="D834" s="134"/>
      <c r="E834" s="294"/>
      <c r="I834" s="294"/>
      <c r="J834" s="294"/>
      <c r="N834" s="294"/>
      <c r="O834" s="294"/>
      <c r="P834" s="294"/>
      <c r="Q834" s="294"/>
      <c r="R834" s="294"/>
      <c r="S834" s="294"/>
      <c r="T834" s="294"/>
      <c r="U834" s="294"/>
      <c r="V834" s="294"/>
      <c r="W834" s="294"/>
      <c r="X834" s="294"/>
      <c r="Y834" s="294"/>
      <c r="Z834" s="294"/>
      <c r="AA834" s="294"/>
      <c r="AB834" s="294"/>
      <c r="AC834" s="294"/>
      <c r="AD834" s="294"/>
      <c r="AE834" s="294"/>
      <c r="AF834" s="294"/>
      <c r="AG834" s="294"/>
      <c r="AH834" s="294"/>
      <c r="AI834" s="294"/>
      <c r="AJ834" s="294"/>
      <c r="AK834" s="294"/>
      <c r="AL834" s="294"/>
      <c r="AM834" s="294"/>
      <c r="AN834" s="294"/>
      <c r="AO834" s="294"/>
      <c r="AP834" s="294"/>
      <c r="AQ834" s="294"/>
      <c r="AR834" s="294"/>
      <c r="AS834" s="294"/>
      <c r="AT834" s="294"/>
      <c r="AU834" s="294"/>
      <c r="AV834" s="294"/>
      <c r="AW834" s="294"/>
      <c r="AX834" s="294"/>
      <c r="AY834" s="294"/>
      <c r="AZ834" s="294"/>
      <c r="BA834" s="294"/>
      <c r="BB834" s="294"/>
      <c r="BC834" s="294"/>
      <c r="BD834" s="294"/>
      <c r="BE834" s="294"/>
      <c r="BF834" s="294"/>
      <c r="BG834" s="294"/>
      <c r="BH834" s="294"/>
      <c r="BI834" s="294"/>
      <c r="BJ834" s="294"/>
      <c r="BK834" s="294"/>
      <c r="BL834" s="294"/>
      <c r="BM834" s="294"/>
      <c r="BN834" s="294"/>
      <c r="BO834" s="294"/>
    </row>
    <row r="835">
      <c r="A835" s="294"/>
      <c r="B835" s="333"/>
      <c r="D835" s="134"/>
      <c r="E835" s="294"/>
      <c r="I835" s="294"/>
      <c r="J835" s="294"/>
      <c r="N835" s="294"/>
      <c r="O835" s="294"/>
      <c r="P835" s="294"/>
      <c r="Q835" s="294"/>
      <c r="R835" s="294"/>
      <c r="S835" s="294"/>
      <c r="T835" s="294"/>
      <c r="U835" s="294"/>
      <c r="V835" s="294"/>
      <c r="W835" s="294"/>
      <c r="X835" s="294"/>
      <c r="Y835" s="294"/>
      <c r="Z835" s="294"/>
      <c r="AA835" s="294"/>
      <c r="AB835" s="294"/>
      <c r="AC835" s="294"/>
      <c r="AD835" s="294"/>
      <c r="AE835" s="294"/>
      <c r="AF835" s="294"/>
      <c r="AG835" s="294"/>
      <c r="AH835" s="294"/>
      <c r="AI835" s="294"/>
      <c r="AJ835" s="294"/>
      <c r="AK835" s="294"/>
      <c r="AL835" s="294"/>
      <c r="AM835" s="294"/>
      <c r="AN835" s="294"/>
      <c r="AO835" s="294"/>
      <c r="AP835" s="294"/>
      <c r="AQ835" s="294"/>
      <c r="AR835" s="294"/>
      <c r="AS835" s="294"/>
      <c r="AT835" s="294"/>
      <c r="AU835" s="294"/>
      <c r="AV835" s="294"/>
      <c r="AW835" s="294"/>
      <c r="AX835" s="294"/>
      <c r="AY835" s="294"/>
      <c r="AZ835" s="294"/>
      <c r="BA835" s="294"/>
      <c r="BB835" s="294"/>
      <c r="BC835" s="294"/>
      <c r="BD835" s="294"/>
      <c r="BE835" s="294"/>
      <c r="BF835" s="294"/>
      <c r="BG835" s="294"/>
      <c r="BH835" s="294"/>
      <c r="BI835" s="294"/>
      <c r="BJ835" s="294"/>
      <c r="BK835" s="294"/>
      <c r="BL835" s="294"/>
      <c r="BM835" s="294"/>
      <c r="BN835" s="294"/>
      <c r="BO835" s="294"/>
    </row>
    <row r="836">
      <c r="A836" s="294"/>
      <c r="B836" s="333"/>
      <c r="D836" s="134"/>
      <c r="E836" s="294"/>
      <c r="I836" s="294"/>
      <c r="J836" s="294"/>
      <c r="N836" s="294"/>
      <c r="O836" s="294"/>
      <c r="P836" s="294"/>
      <c r="Q836" s="294"/>
      <c r="R836" s="294"/>
      <c r="S836" s="294"/>
      <c r="T836" s="294"/>
      <c r="U836" s="294"/>
      <c r="V836" s="294"/>
      <c r="W836" s="294"/>
      <c r="X836" s="294"/>
      <c r="Y836" s="294"/>
      <c r="Z836" s="294"/>
      <c r="AA836" s="294"/>
      <c r="AB836" s="294"/>
      <c r="AC836" s="294"/>
      <c r="AD836" s="294"/>
      <c r="AE836" s="294"/>
      <c r="AF836" s="294"/>
      <c r="AG836" s="294"/>
      <c r="AH836" s="294"/>
      <c r="AI836" s="294"/>
      <c r="AJ836" s="294"/>
      <c r="AK836" s="294"/>
      <c r="AL836" s="294"/>
      <c r="AM836" s="294"/>
      <c r="AN836" s="294"/>
      <c r="AO836" s="294"/>
      <c r="AP836" s="294"/>
      <c r="AQ836" s="294"/>
      <c r="AR836" s="294"/>
      <c r="AS836" s="294"/>
      <c r="AT836" s="294"/>
      <c r="AU836" s="294"/>
      <c r="AV836" s="294"/>
      <c r="AW836" s="294"/>
      <c r="AX836" s="294"/>
      <c r="AY836" s="294"/>
      <c r="AZ836" s="294"/>
      <c r="BA836" s="294"/>
      <c r="BB836" s="294"/>
      <c r="BC836" s="294"/>
      <c r="BD836" s="294"/>
      <c r="BE836" s="294"/>
      <c r="BF836" s="294"/>
      <c r="BG836" s="294"/>
      <c r="BH836" s="294"/>
      <c r="BI836" s="294"/>
      <c r="BJ836" s="294"/>
      <c r="BK836" s="294"/>
      <c r="BL836" s="294"/>
      <c r="BM836" s="294"/>
      <c r="BN836" s="294"/>
      <c r="BO836" s="294"/>
    </row>
    <row r="837">
      <c r="A837" s="294"/>
      <c r="B837" s="333"/>
      <c r="D837" s="134"/>
      <c r="E837" s="294"/>
      <c r="I837" s="294"/>
      <c r="J837" s="294"/>
      <c r="N837" s="294"/>
      <c r="O837" s="294"/>
      <c r="P837" s="294"/>
      <c r="Q837" s="294"/>
      <c r="R837" s="294"/>
      <c r="S837" s="294"/>
      <c r="T837" s="294"/>
      <c r="U837" s="294"/>
      <c r="V837" s="294"/>
      <c r="W837" s="294"/>
      <c r="X837" s="294"/>
      <c r="Y837" s="294"/>
      <c r="Z837" s="294"/>
      <c r="AA837" s="294"/>
      <c r="AB837" s="294"/>
      <c r="AC837" s="294"/>
      <c r="AD837" s="294"/>
      <c r="AE837" s="294"/>
      <c r="AF837" s="294"/>
      <c r="AG837" s="294"/>
      <c r="AH837" s="294"/>
      <c r="AI837" s="294"/>
      <c r="AJ837" s="294"/>
      <c r="AK837" s="294"/>
      <c r="AL837" s="294"/>
      <c r="AM837" s="294"/>
      <c r="AN837" s="294"/>
      <c r="AO837" s="294"/>
      <c r="AP837" s="294"/>
      <c r="AQ837" s="294"/>
      <c r="AR837" s="294"/>
      <c r="AS837" s="294"/>
      <c r="AT837" s="294"/>
      <c r="AU837" s="294"/>
      <c r="AV837" s="294"/>
      <c r="AW837" s="294"/>
      <c r="AX837" s="294"/>
      <c r="AY837" s="294"/>
      <c r="AZ837" s="294"/>
      <c r="BA837" s="294"/>
      <c r="BB837" s="294"/>
      <c r="BC837" s="294"/>
      <c r="BD837" s="294"/>
      <c r="BE837" s="294"/>
      <c r="BF837" s="294"/>
      <c r="BG837" s="294"/>
      <c r="BH837" s="294"/>
      <c r="BI837" s="294"/>
      <c r="BJ837" s="294"/>
      <c r="BK837" s="294"/>
      <c r="BL837" s="294"/>
      <c r="BM837" s="294"/>
      <c r="BN837" s="294"/>
      <c r="BO837" s="294"/>
    </row>
    <row r="838">
      <c r="A838" s="294"/>
      <c r="B838" s="333"/>
      <c r="D838" s="134"/>
      <c r="E838" s="294"/>
      <c r="I838" s="294"/>
      <c r="J838" s="294"/>
      <c r="N838" s="294"/>
      <c r="O838" s="294"/>
      <c r="P838" s="294"/>
      <c r="Q838" s="294"/>
      <c r="R838" s="294"/>
      <c r="S838" s="294"/>
      <c r="T838" s="294"/>
      <c r="U838" s="294"/>
      <c r="V838" s="294"/>
      <c r="W838" s="294"/>
      <c r="X838" s="294"/>
      <c r="Y838" s="294"/>
      <c r="Z838" s="294"/>
      <c r="AA838" s="294"/>
      <c r="AB838" s="294"/>
      <c r="AC838" s="294"/>
      <c r="AD838" s="294"/>
      <c r="AE838" s="294"/>
      <c r="AF838" s="294"/>
      <c r="AG838" s="294"/>
      <c r="AH838" s="294"/>
      <c r="AI838" s="294"/>
      <c r="AJ838" s="294"/>
      <c r="AK838" s="294"/>
      <c r="AL838" s="294"/>
      <c r="AM838" s="294"/>
      <c r="AN838" s="294"/>
      <c r="AO838" s="294"/>
      <c r="AP838" s="294"/>
      <c r="AQ838" s="294"/>
      <c r="AR838" s="294"/>
      <c r="AS838" s="294"/>
      <c r="AT838" s="294"/>
      <c r="AU838" s="294"/>
      <c r="AV838" s="294"/>
      <c r="AW838" s="294"/>
      <c r="AX838" s="294"/>
      <c r="AY838" s="294"/>
      <c r="AZ838" s="294"/>
      <c r="BA838" s="294"/>
      <c r="BB838" s="294"/>
      <c r="BC838" s="294"/>
      <c r="BD838" s="294"/>
      <c r="BE838" s="294"/>
      <c r="BF838" s="294"/>
      <c r="BG838" s="294"/>
      <c r="BH838" s="294"/>
      <c r="BI838" s="294"/>
      <c r="BJ838" s="294"/>
      <c r="BK838" s="294"/>
      <c r="BL838" s="294"/>
      <c r="BM838" s="294"/>
      <c r="BN838" s="294"/>
      <c r="BO838" s="294"/>
    </row>
    <row r="839">
      <c r="A839" s="294"/>
      <c r="B839" s="333"/>
      <c r="D839" s="134"/>
      <c r="E839" s="294"/>
      <c r="I839" s="294"/>
      <c r="J839" s="294"/>
      <c r="N839" s="294"/>
      <c r="O839" s="294"/>
      <c r="P839" s="294"/>
      <c r="Q839" s="294"/>
      <c r="R839" s="294"/>
      <c r="S839" s="294"/>
      <c r="T839" s="294"/>
      <c r="U839" s="294"/>
      <c r="V839" s="294"/>
      <c r="W839" s="294"/>
      <c r="X839" s="294"/>
      <c r="Y839" s="294"/>
      <c r="Z839" s="294"/>
      <c r="AA839" s="294"/>
      <c r="AB839" s="294"/>
      <c r="AC839" s="294"/>
      <c r="AD839" s="294"/>
      <c r="AE839" s="294"/>
      <c r="AF839" s="294"/>
      <c r="AG839" s="294"/>
      <c r="AH839" s="294"/>
      <c r="AI839" s="294"/>
      <c r="AJ839" s="294"/>
      <c r="AK839" s="294"/>
      <c r="AL839" s="294"/>
      <c r="AM839" s="294"/>
      <c r="AN839" s="294"/>
      <c r="AO839" s="294"/>
      <c r="AP839" s="294"/>
      <c r="AQ839" s="294"/>
      <c r="AR839" s="294"/>
      <c r="AS839" s="294"/>
      <c r="AT839" s="294"/>
      <c r="AU839" s="294"/>
      <c r="AV839" s="294"/>
      <c r="AW839" s="294"/>
      <c r="AX839" s="294"/>
      <c r="AY839" s="294"/>
      <c r="AZ839" s="294"/>
      <c r="BA839" s="294"/>
      <c r="BB839" s="294"/>
      <c r="BC839" s="294"/>
      <c r="BD839" s="294"/>
      <c r="BE839" s="294"/>
      <c r="BF839" s="294"/>
      <c r="BG839" s="294"/>
      <c r="BH839" s="294"/>
      <c r="BI839" s="294"/>
      <c r="BJ839" s="294"/>
      <c r="BK839" s="294"/>
      <c r="BL839" s="294"/>
      <c r="BM839" s="294"/>
      <c r="BN839" s="294"/>
      <c r="BO839" s="294"/>
    </row>
    <row r="840">
      <c r="A840" s="294"/>
      <c r="B840" s="333"/>
      <c r="D840" s="134"/>
      <c r="E840" s="294"/>
      <c r="I840" s="294"/>
      <c r="J840" s="294"/>
      <c r="N840" s="294"/>
      <c r="O840" s="294"/>
      <c r="P840" s="294"/>
      <c r="Q840" s="294"/>
      <c r="R840" s="294"/>
      <c r="S840" s="294"/>
      <c r="T840" s="294"/>
      <c r="U840" s="294"/>
      <c r="V840" s="294"/>
      <c r="W840" s="294"/>
      <c r="X840" s="294"/>
      <c r="Y840" s="294"/>
      <c r="Z840" s="294"/>
      <c r="AA840" s="294"/>
      <c r="AB840" s="294"/>
      <c r="AC840" s="294"/>
      <c r="AD840" s="294"/>
      <c r="AE840" s="294"/>
      <c r="AF840" s="294"/>
      <c r="AG840" s="294"/>
      <c r="AH840" s="294"/>
      <c r="AI840" s="294"/>
      <c r="AJ840" s="294"/>
      <c r="AK840" s="294"/>
      <c r="AL840" s="294"/>
      <c r="AM840" s="294"/>
      <c r="AN840" s="294"/>
      <c r="AO840" s="294"/>
      <c r="AP840" s="294"/>
      <c r="AQ840" s="294"/>
      <c r="AR840" s="294"/>
      <c r="AS840" s="294"/>
      <c r="AT840" s="294"/>
      <c r="AU840" s="294"/>
      <c r="AV840" s="294"/>
      <c r="AW840" s="294"/>
      <c r="AX840" s="294"/>
      <c r="AY840" s="294"/>
      <c r="AZ840" s="294"/>
      <c r="BA840" s="294"/>
      <c r="BB840" s="294"/>
      <c r="BC840" s="294"/>
      <c r="BD840" s="294"/>
      <c r="BE840" s="294"/>
      <c r="BF840" s="294"/>
      <c r="BG840" s="294"/>
      <c r="BH840" s="294"/>
      <c r="BI840" s="294"/>
      <c r="BJ840" s="294"/>
      <c r="BK840" s="294"/>
      <c r="BL840" s="294"/>
      <c r="BM840" s="294"/>
      <c r="BN840" s="294"/>
      <c r="BO840" s="294"/>
    </row>
    <row r="841">
      <c r="A841" s="294"/>
      <c r="B841" s="333"/>
      <c r="D841" s="134"/>
      <c r="E841" s="294"/>
      <c r="I841" s="294"/>
      <c r="J841" s="294"/>
      <c r="N841" s="294"/>
      <c r="O841" s="294"/>
      <c r="P841" s="294"/>
      <c r="Q841" s="294"/>
      <c r="R841" s="294"/>
      <c r="S841" s="294"/>
      <c r="T841" s="294"/>
      <c r="U841" s="294"/>
      <c r="V841" s="294"/>
      <c r="W841" s="294"/>
      <c r="X841" s="294"/>
      <c r="Y841" s="294"/>
      <c r="Z841" s="294"/>
      <c r="AA841" s="294"/>
      <c r="AB841" s="294"/>
      <c r="AC841" s="294"/>
      <c r="AD841" s="294"/>
      <c r="AE841" s="294"/>
      <c r="AF841" s="294"/>
      <c r="AG841" s="294"/>
      <c r="AH841" s="294"/>
      <c r="AI841" s="294"/>
      <c r="AJ841" s="294"/>
      <c r="AK841" s="294"/>
      <c r="AL841" s="294"/>
      <c r="AM841" s="294"/>
      <c r="AN841" s="294"/>
      <c r="AO841" s="294"/>
      <c r="AP841" s="294"/>
      <c r="AQ841" s="294"/>
      <c r="AR841" s="294"/>
      <c r="AS841" s="294"/>
      <c r="AT841" s="294"/>
      <c r="AU841" s="294"/>
      <c r="AV841" s="294"/>
      <c r="AW841" s="294"/>
      <c r="AX841" s="294"/>
      <c r="AY841" s="294"/>
      <c r="AZ841" s="294"/>
      <c r="BA841" s="294"/>
      <c r="BB841" s="294"/>
      <c r="BC841" s="294"/>
      <c r="BD841" s="294"/>
      <c r="BE841" s="294"/>
      <c r="BF841" s="294"/>
      <c r="BG841" s="294"/>
      <c r="BH841" s="294"/>
      <c r="BI841" s="294"/>
      <c r="BJ841" s="294"/>
      <c r="BK841" s="294"/>
      <c r="BL841" s="294"/>
      <c r="BM841" s="294"/>
      <c r="BN841" s="294"/>
      <c r="BO841" s="294"/>
    </row>
    <row r="842">
      <c r="A842" s="294"/>
      <c r="B842" s="333"/>
      <c r="D842" s="134"/>
      <c r="E842" s="294"/>
      <c r="I842" s="294"/>
      <c r="J842" s="294"/>
      <c r="N842" s="294"/>
      <c r="O842" s="294"/>
      <c r="P842" s="294"/>
      <c r="Q842" s="294"/>
      <c r="R842" s="294"/>
      <c r="S842" s="294"/>
      <c r="T842" s="294"/>
      <c r="U842" s="294"/>
      <c r="V842" s="294"/>
      <c r="W842" s="294"/>
      <c r="X842" s="294"/>
      <c r="Y842" s="294"/>
      <c r="Z842" s="294"/>
      <c r="AA842" s="294"/>
      <c r="AB842" s="294"/>
      <c r="AC842" s="294"/>
      <c r="AD842" s="294"/>
      <c r="AE842" s="294"/>
      <c r="AF842" s="294"/>
      <c r="AG842" s="294"/>
      <c r="AH842" s="294"/>
      <c r="AI842" s="294"/>
      <c r="AJ842" s="294"/>
      <c r="AK842" s="294"/>
      <c r="AL842" s="294"/>
      <c r="AM842" s="294"/>
      <c r="AN842" s="294"/>
      <c r="AO842" s="294"/>
      <c r="AP842" s="294"/>
      <c r="AQ842" s="294"/>
      <c r="AR842" s="294"/>
      <c r="AS842" s="294"/>
      <c r="AT842" s="294"/>
      <c r="AU842" s="294"/>
      <c r="AV842" s="294"/>
      <c r="AW842" s="294"/>
      <c r="AX842" s="294"/>
      <c r="AY842" s="294"/>
      <c r="AZ842" s="294"/>
      <c r="BA842" s="294"/>
      <c r="BB842" s="294"/>
      <c r="BC842" s="294"/>
      <c r="BD842" s="294"/>
      <c r="BE842" s="294"/>
      <c r="BF842" s="294"/>
      <c r="BG842" s="294"/>
      <c r="BH842" s="294"/>
      <c r="BI842" s="294"/>
      <c r="BJ842" s="294"/>
      <c r="BK842" s="294"/>
      <c r="BL842" s="294"/>
      <c r="BM842" s="294"/>
      <c r="BN842" s="294"/>
      <c r="BO842" s="294"/>
    </row>
    <row r="843">
      <c r="A843" s="294"/>
      <c r="B843" s="333"/>
      <c r="D843" s="134"/>
      <c r="E843" s="294"/>
      <c r="I843" s="294"/>
      <c r="J843" s="294"/>
      <c r="N843" s="294"/>
      <c r="O843" s="294"/>
      <c r="P843" s="294"/>
      <c r="Q843" s="294"/>
      <c r="R843" s="294"/>
      <c r="S843" s="294"/>
      <c r="T843" s="294"/>
      <c r="U843" s="294"/>
      <c r="V843" s="294"/>
      <c r="W843" s="294"/>
      <c r="X843" s="294"/>
      <c r="Y843" s="294"/>
      <c r="Z843" s="294"/>
      <c r="AA843" s="294"/>
      <c r="AB843" s="294"/>
      <c r="AC843" s="294"/>
      <c r="AD843" s="294"/>
      <c r="AE843" s="294"/>
      <c r="AF843" s="294"/>
      <c r="AG843" s="294"/>
      <c r="AH843" s="294"/>
      <c r="AI843" s="294"/>
      <c r="AJ843" s="294"/>
      <c r="AK843" s="294"/>
      <c r="AL843" s="294"/>
      <c r="AM843" s="294"/>
      <c r="AN843" s="294"/>
      <c r="AO843" s="294"/>
      <c r="AP843" s="294"/>
      <c r="AQ843" s="294"/>
      <c r="AR843" s="294"/>
      <c r="AS843" s="294"/>
      <c r="AT843" s="294"/>
      <c r="AU843" s="294"/>
      <c r="AV843" s="294"/>
      <c r="AW843" s="294"/>
      <c r="AX843" s="294"/>
      <c r="AY843" s="294"/>
      <c r="AZ843" s="294"/>
      <c r="BA843" s="294"/>
      <c r="BB843" s="294"/>
      <c r="BC843" s="294"/>
      <c r="BD843" s="294"/>
      <c r="BE843" s="294"/>
      <c r="BF843" s="294"/>
      <c r="BG843" s="294"/>
      <c r="BH843" s="294"/>
      <c r="BI843" s="294"/>
      <c r="BJ843" s="294"/>
      <c r="BK843" s="294"/>
      <c r="BL843" s="294"/>
      <c r="BM843" s="294"/>
      <c r="BN843" s="294"/>
      <c r="BO843" s="294"/>
    </row>
    <row r="844">
      <c r="A844" s="294"/>
      <c r="B844" s="333"/>
      <c r="D844" s="134"/>
      <c r="E844" s="294"/>
      <c r="I844" s="294"/>
      <c r="J844" s="294"/>
      <c r="N844" s="294"/>
      <c r="O844" s="294"/>
      <c r="P844" s="294"/>
      <c r="Q844" s="294"/>
      <c r="R844" s="294"/>
      <c r="S844" s="294"/>
      <c r="T844" s="294"/>
      <c r="U844" s="294"/>
      <c r="V844" s="294"/>
      <c r="W844" s="294"/>
      <c r="X844" s="294"/>
      <c r="Y844" s="294"/>
      <c r="Z844" s="294"/>
      <c r="AA844" s="294"/>
      <c r="AB844" s="294"/>
      <c r="AC844" s="294"/>
      <c r="AD844" s="294"/>
      <c r="AE844" s="294"/>
      <c r="AF844" s="294"/>
      <c r="AG844" s="294"/>
      <c r="AH844" s="294"/>
      <c r="AI844" s="294"/>
      <c r="AJ844" s="294"/>
      <c r="AK844" s="294"/>
      <c r="AL844" s="294"/>
      <c r="AM844" s="294"/>
      <c r="AN844" s="294"/>
      <c r="AO844" s="294"/>
      <c r="AP844" s="294"/>
      <c r="AQ844" s="294"/>
      <c r="AR844" s="294"/>
      <c r="AS844" s="294"/>
      <c r="AT844" s="294"/>
      <c r="AU844" s="294"/>
      <c r="AV844" s="294"/>
      <c r="AW844" s="294"/>
      <c r="AX844" s="294"/>
      <c r="AY844" s="294"/>
      <c r="AZ844" s="294"/>
      <c r="BA844" s="294"/>
      <c r="BB844" s="294"/>
      <c r="BC844" s="294"/>
      <c r="BD844" s="294"/>
      <c r="BE844" s="294"/>
      <c r="BF844" s="294"/>
      <c r="BG844" s="294"/>
      <c r="BH844" s="294"/>
      <c r="BI844" s="294"/>
      <c r="BJ844" s="294"/>
      <c r="BK844" s="294"/>
      <c r="BL844" s="294"/>
      <c r="BM844" s="294"/>
      <c r="BN844" s="294"/>
      <c r="BO844" s="294"/>
    </row>
    <row r="845">
      <c r="A845" s="294"/>
      <c r="B845" s="333"/>
      <c r="D845" s="134"/>
      <c r="E845" s="294"/>
      <c r="I845" s="294"/>
      <c r="J845" s="294"/>
      <c r="N845" s="294"/>
      <c r="O845" s="294"/>
      <c r="P845" s="294"/>
      <c r="Q845" s="294"/>
      <c r="R845" s="294"/>
      <c r="S845" s="294"/>
      <c r="T845" s="294"/>
      <c r="U845" s="294"/>
      <c r="V845" s="294"/>
      <c r="W845" s="294"/>
      <c r="X845" s="294"/>
      <c r="Y845" s="294"/>
      <c r="Z845" s="294"/>
      <c r="AA845" s="294"/>
      <c r="AB845" s="294"/>
      <c r="AC845" s="294"/>
      <c r="AD845" s="294"/>
      <c r="AE845" s="294"/>
      <c r="AF845" s="294"/>
      <c r="AG845" s="294"/>
      <c r="AH845" s="294"/>
      <c r="AI845" s="294"/>
      <c r="AJ845" s="294"/>
      <c r="AK845" s="294"/>
      <c r="AL845" s="294"/>
      <c r="AM845" s="294"/>
      <c r="AN845" s="294"/>
      <c r="AO845" s="294"/>
      <c r="AP845" s="294"/>
      <c r="AQ845" s="294"/>
      <c r="AR845" s="294"/>
      <c r="AS845" s="294"/>
      <c r="AT845" s="294"/>
      <c r="AU845" s="294"/>
      <c r="AV845" s="294"/>
      <c r="AW845" s="294"/>
      <c r="AX845" s="294"/>
      <c r="AY845" s="294"/>
      <c r="AZ845" s="294"/>
      <c r="BA845" s="294"/>
      <c r="BB845" s="294"/>
      <c r="BC845" s="294"/>
      <c r="BD845" s="294"/>
      <c r="BE845" s="294"/>
      <c r="BF845" s="294"/>
      <c r="BG845" s="294"/>
      <c r="BH845" s="294"/>
      <c r="BI845" s="294"/>
      <c r="BJ845" s="294"/>
      <c r="BK845" s="294"/>
      <c r="BL845" s="294"/>
      <c r="BM845" s="294"/>
      <c r="BN845" s="294"/>
      <c r="BO845" s="294"/>
    </row>
    <row r="846">
      <c r="A846" s="294"/>
      <c r="B846" s="333"/>
      <c r="D846" s="134"/>
      <c r="E846" s="294"/>
      <c r="I846" s="294"/>
      <c r="J846" s="294"/>
      <c r="N846" s="294"/>
      <c r="O846" s="294"/>
      <c r="P846" s="294"/>
      <c r="Q846" s="294"/>
      <c r="R846" s="294"/>
      <c r="S846" s="294"/>
      <c r="T846" s="294"/>
      <c r="U846" s="294"/>
      <c r="V846" s="294"/>
      <c r="W846" s="294"/>
      <c r="X846" s="294"/>
      <c r="Y846" s="294"/>
      <c r="Z846" s="294"/>
      <c r="AA846" s="294"/>
      <c r="AB846" s="294"/>
      <c r="AC846" s="294"/>
      <c r="AD846" s="294"/>
      <c r="AE846" s="294"/>
      <c r="AF846" s="294"/>
      <c r="AG846" s="294"/>
      <c r="AH846" s="294"/>
      <c r="AI846" s="294"/>
      <c r="AJ846" s="294"/>
      <c r="AK846" s="294"/>
      <c r="AL846" s="294"/>
      <c r="AM846" s="294"/>
      <c r="AN846" s="294"/>
      <c r="AO846" s="294"/>
      <c r="AP846" s="294"/>
      <c r="AQ846" s="294"/>
      <c r="AR846" s="294"/>
      <c r="AS846" s="294"/>
      <c r="AT846" s="294"/>
      <c r="AU846" s="294"/>
      <c r="AV846" s="294"/>
      <c r="AW846" s="294"/>
      <c r="AX846" s="294"/>
      <c r="AY846" s="294"/>
      <c r="AZ846" s="294"/>
      <c r="BA846" s="294"/>
      <c r="BB846" s="294"/>
      <c r="BC846" s="294"/>
      <c r="BD846" s="294"/>
      <c r="BE846" s="294"/>
      <c r="BF846" s="294"/>
      <c r="BG846" s="294"/>
      <c r="BH846" s="294"/>
      <c r="BI846" s="294"/>
      <c r="BJ846" s="294"/>
      <c r="BK846" s="294"/>
      <c r="BL846" s="294"/>
      <c r="BM846" s="294"/>
      <c r="BN846" s="294"/>
      <c r="BO846" s="294"/>
    </row>
    <row r="847">
      <c r="A847" s="294"/>
      <c r="B847" s="333"/>
      <c r="D847" s="134"/>
      <c r="E847" s="294"/>
      <c r="I847" s="294"/>
      <c r="J847" s="294"/>
      <c r="N847" s="294"/>
      <c r="O847" s="294"/>
      <c r="P847" s="294"/>
      <c r="Q847" s="294"/>
      <c r="R847" s="294"/>
      <c r="S847" s="294"/>
      <c r="T847" s="294"/>
      <c r="U847" s="294"/>
      <c r="V847" s="294"/>
      <c r="W847" s="294"/>
      <c r="X847" s="294"/>
      <c r="Y847" s="294"/>
      <c r="Z847" s="294"/>
      <c r="AA847" s="294"/>
      <c r="AB847" s="294"/>
      <c r="AC847" s="294"/>
      <c r="AD847" s="294"/>
      <c r="AE847" s="294"/>
      <c r="AF847" s="294"/>
      <c r="AG847" s="294"/>
      <c r="AH847" s="294"/>
      <c r="AI847" s="294"/>
      <c r="AJ847" s="294"/>
      <c r="AK847" s="294"/>
      <c r="AL847" s="294"/>
      <c r="AM847" s="294"/>
      <c r="AN847" s="294"/>
      <c r="AO847" s="294"/>
      <c r="AP847" s="294"/>
      <c r="AQ847" s="294"/>
      <c r="AR847" s="294"/>
      <c r="AS847" s="294"/>
      <c r="AT847" s="294"/>
      <c r="AU847" s="294"/>
      <c r="AV847" s="294"/>
      <c r="AW847" s="294"/>
      <c r="AX847" s="294"/>
      <c r="AY847" s="294"/>
      <c r="AZ847" s="294"/>
      <c r="BA847" s="294"/>
      <c r="BB847" s="294"/>
      <c r="BC847" s="294"/>
      <c r="BD847" s="294"/>
      <c r="BE847" s="294"/>
      <c r="BF847" s="294"/>
      <c r="BG847" s="294"/>
      <c r="BH847" s="294"/>
      <c r="BI847" s="294"/>
      <c r="BJ847" s="294"/>
      <c r="BK847" s="294"/>
      <c r="BL847" s="294"/>
      <c r="BM847" s="294"/>
      <c r="BN847" s="294"/>
      <c r="BO847" s="294"/>
    </row>
    <row r="848">
      <c r="A848" s="294"/>
      <c r="B848" s="333"/>
      <c r="D848" s="134"/>
      <c r="E848" s="294"/>
      <c r="I848" s="294"/>
      <c r="J848" s="294"/>
      <c r="N848" s="294"/>
      <c r="O848" s="294"/>
      <c r="P848" s="294"/>
      <c r="Q848" s="294"/>
      <c r="R848" s="294"/>
      <c r="S848" s="294"/>
      <c r="T848" s="294"/>
      <c r="U848" s="294"/>
      <c r="V848" s="294"/>
      <c r="W848" s="294"/>
      <c r="X848" s="294"/>
      <c r="Y848" s="294"/>
      <c r="Z848" s="294"/>
      <c r="AA848" s="294"/>
      <c r="AB848" s="294"/>
      <c r="AC848" s="294"/>
      <c r="AD848" s="294"/>
      <c r="AE848" s="294"/>
      <c r="AF848" s="294"/>
      <c r="AG848" s="294"/>
      <c r="AH848" s="294"/>
      <c r="AI848" s="294"/>
      <c r="AJ848" s="294"/>
      <c r="AK848" s="294"/>
      <c r="AL848" s="294"/>
      <c r="AM848" s="294"/>
      <c r="AN848" s="294"/>
      <c r="AO848" s="294"/>
      <c r="AP848" s="294"/>
      <c r="AQ848" s="294"/>
      <c r="AR848" s="294"/>
      <c r="AS848" s="294"/>
      <c r="AT848" s="294"/>
      <c r="AU848" s="294"/>
      <c r="AV848" s="294"/>
      <c r="AW848" s="294"/>
      <c r="AX848" s="294"/>
      <c r="AY848" s="294"/>
      <c r="AZ848" s="294"/>
      <c r="BA848" s="294"/>
      <c r="BB848" s="294"/>
      <c r="BC848" s="294"/>
      <c r="BD848" s="294"/>
      <c r="BE848" s="294"/>
      <c r="BF848" s="294"/>
      <c r="BG848" s="294"/>
      <c r="BH848" s="294"/>
      <c r="BI848" s="294"/>
      <c r="BJ848" s="294"/>
      <c r="BK848" s="294"/>
      <c r="BL848" s="294"/>
      <c r="BM848" s="294"/>
      <c r="BN848" s="294"/>
      <c r="BO848" s="294"/>
    </row>
    <row r="849">
      <c r="A849" s="294"/>
      <c r="B849" s="333"/>
      <c r="D849" s="134"/>
      <c r="E849" s="294"/>
      <c r="I849" s="294"/>
      <c r="J849" s="294"/>
      <c r="N849" s="294"/>
      <c r="O849" s="294"/>
      <c r="P849" s="294"/>
      <c r="Q849" s="294"/>
      <c r="R849" s="294"/>
      <c r="S849" s="294"/>
      <c r="T849" s="294"/>
      <c r="U849" s="294"/>
      <c r="V849" s="294"/>
      <c r="W849" s="294"/>
      <c r="X849" s="294"/>
      <c r="Y849" s="294"/>
      <c r="Z849" s="294"/>
      <c r="AA849" s="294"/>
      <c r="AB849" s="294"/>
      <c r="AC849" s="294"/>
      <c r="AD849" s="294"/>
      <c r="AE849" s="294"/>
      <c r="AF849" s="294"/>
      <c r="AG849" s="294"/>
      <c r="AH849" s="294"/>
      <c r="AI849" s="294"/>
      <c r="AJ849" s="294"/>
      <c r="AK849" s="294"/>
      <c r="AL849" s="294"/>
      <c r="AM849" s="294"/>
      <c r="AN849" s="294"/>
      <c r="AO849" s="294"/>
      <c r="AP849" s="294"/>
      <c r="AQ849" s="294"/>
      <c r="AR849" s="294"/>
      <c r="AS849" s="294"/>
      <c r="AT849" s="294"/>
      <c r="AU849" s="294"/>
      <c r="AV849" s="294"/>
      <c r="AW849" s="294"/>
      <c r="AX849" s="294"/>
      <c r="AY849" s="294"/>
      <c r="AZ849" s="294"/>
      <c r="BA849" s="294"/>
      <c r="BB849" s="294"/>
      <c r="BC849" s="294"/>
      <c r="BD849" s="294"/>
      <c r="BE849" s="294"/>
      <c r="BF849" s="294"/>
      <c r="BG849" s="294"/>
      <c r="BH849" s="294"/>
      <c r="BI849" s="294"/>
      <c r="BJ849" s="294"/>
      <c r="BK849" s="294"/>
      <c r="BL849" s="294"/>
      <c r="BM849" s="294"/>
      <c r="BN849" s="294"/>
      <c r="BO849" s="294"/>
    </row>
    <row r="850">
      <c r="A850" s="294"/>
      <c r="B850" s="333"/>
      <c r="D850" s="134"/>
      <c r="E850" s="294"/>
      <c r="I850" s="294"/>
      <c r="J850" s="294"/>
      <c r="N850" s="294"/>
      <c r="O850" s="294"/>
      <c r="P850" s="294"/>
      <c r="Q850" s="294"/>
      <c r="R850" s="294"/>
      <c r="S850" s="294"/>
      <c r="T850" s="294"/>
      <c r="U850" s="294"/>
      <c r="V850" s="294"/>
      <c r="W850" s="294"/>
      <c r="X850" s="294"/>
      <c r="Y850" s="294"/>
      <c r="Z850" s="294"/>
      <c r="AA850" s="294"/>
      <c r="AB850" s="294"/>
      <c r="AC850" s="294"/>
      <c r="AD850" s="294"/>
      <c r="AE850" s="294"/>
      <c r="AF850" s="294"/>
      <c r="AG850" s="294"/>
      <c r="AH850" s="294"/>
      <c r="AI850" s="294"/>
      <c r="AJ850" s="294"/>
      <c r="AK850" s="294"/>
      <c r="AL850" s="294"/>
      <c r="AM850" s="294"/>
      <c r="AN850" s="294"/>
      <c r="AO850" s="294"/>
      <c r="AP850" s="294"/>
      <c r="AQ850" s="294"/>
      <c r="AR850" s="294"/>
      <c r="AS850" s="294"/>
      <c r="AT850" s="294"/>
      <c r="AU850" s="294"/>
      <c r="AV850" s="294"/>
      <c r="AW850" s="294"/>
      <c r="AX850" s="294"/>
      <c r="AY850" s="294"/>
      <c r="AZ850" s="294"/>
      <c r="BA850" s="294"/>
      <c r="BB850" s="294"/>
      <c r="BC850" s="294"/>
      <c r="BD850" s="294"/>
      <c r="BE850" s="294"/>
      <c r="BF850" s="294"/>
      <c r="BG850" s="294"/>
      <c r="BH850" s="294"/>
      <c r="BI850" s="294"/>
      <c r="BJ850" s="294"/>
      <c r="BK850" s="294"/>
      <c r="BL850" s="294"/>
      <c r="BM850" s="294"/>
      <c r="BN850" s="294"/>
      <c r="BO850" s="294"/>
    </row>
    <row r="851">
      <c r="A851" s="294"/>
      <c r="B851" s="333"/>
      <c r="D851" s="134"/>
      <c r="E851" s="294"/>
      <c r="I851" s="294"/>
      <c r="J851" s="294"/>
      <c r="N851" s="294"/>
      <c r="O851" s="294"/>
      <c r="P851" s="294"/>
      <c r="Q851" s="294"/>
      <c r="R851" s="294"/>
      <c r="S851" s="294"/>
      <c r="T851" s="294"/>
      <c r="U851" s="294"/>
      <c r="V851" s="294"/>
      <c r="W851" s="294"/>
      <c r="X851" s="294"/>
      <c r="Y851" s="294"/>
      <c r="Z851" s="294"/>
      <c r="AA851" s="294"/>
      <c r="AB851" s="294"/>
      <c r="AC851" s="294"/>
      <c r="AD851" s="294"/>
      <c r="AE851" s="294"/>
      <c r="AF851" s="294"/>
      <c r="AG851" s="294"/>
      <c r="AH851" s="294"/>
      <c r="AI851" s="294"/>
      <c r="AJ851" s="294"/>
      <c r="AK851" s="294"/>
      <c r="AL851" s="294"/>
      <c r="AM851" s="294"/>
      <c r="AN851" s="294"/>
      <c r="AO851" s="294"/>
      <c r="AP851" s="294"/>
      <c r="AQ851" s="294"/>
      <c r="AR851" s="294"/>
      <c r="AS851" s="294"/>
      <c r="AT851" s="294"/>
      <c r="AU851" s="294"/>
      <c r="AV851" s="294"/>
      <c r="AW851" s="294"/>
      <c r="AX851" s="294"/>
      <c r="AY851" s="294"/>
      <c r="AZ851" s="294"/>
      <c r="BA851" s="294"/>
      <c r="BB851" s="294"/>
      <c r="BC851" s="294"/>
      <c r="BD851" s="294"/>
      <c r="BE851" s="294"/>
      <c r="BF851" s="294"/>
      <c r="BG851" s="294"/>
      <c r="BH851" s="294"/>
      <c r="BI851" s="294"/>
      <c r="BJ851" s="294"/>
      <c r="BK851" s="294"/>
      <c r="BL851" s="294"/>
      <c r="BM851" s="294"/>
      <c r="BN851" s="294"/>
      <c r="BO851" s="294"/>
    </row>
    <row r="852">
      <c r="A852" s="294"/>
      <c r="B852" s="333"/>
      <c r="D852" s="134"/>
      <c r="E852" s="294"/>
      <c r="I852" s="294"/>
      <c r="J852" s="294"/>
      <c r="N852" s="294"/>
      <c r="O852" s="294"/>
      <c r="P852" s="294"/>
      <c r="Q852" s="294"/>
      <c r="R852" s="294"/>
      <c r="S852" s="294"/>
      <c r="T852" s="294"/>
      <c r="U852" s="294"/>
      <c r="V852" s="294"/>
      <c r="W852" s="294"/>
      <c r="X852" s="294"/>
      <c r="Y852" s="294"/>
      <c r="Z852" s="294"/>
      <c r="AA852" s="294"/>
      <c r="AB852" s="294"/>
      <c r="AC852" s="294"/>
      <c r="AD852" s="294"/>
      <c r="AE852" s="294"/>
      <c r="AF852" s="294"/>
      <c r="AG852" s="294"/>
      <c r="AH852" s="294"/>
      <c r="AI852" s="294"/>
      <c r="AJ852" s="294"/>
      <c r="AK852" s="294"/>
      <c r="AL852" s="294"/>
      <c r="AM852" s="294"/>
      <c r="AN852" s="294"/>
      <c r="AO852" s="294"/>
      <c r="AP852" s="294"/>
      <c r="AQ852" s="294"/>
      <c r="AR852" s="294"/>
      <c r="AS852" s="294"/>
      <c r="AT852" s="294"/>
      <c r="AU852" s="294"/>
      <c r="AV852" s="294"/>
      <c r="AW852" s="294"/>
      <c r="AX852" s="294"/>
      <c r="AY852" s="294"/>
      <c r="AZ852" s="294"/>
      <c r="BA852" s="294"/>
      <c r="BB852" s="294"/>
      <c r="BC852" s="294"/>
      <c r="BD852" s="294"/>
      <c r="BE852" s="294"/>
      <c r="BF852" s="294"/>
      <c r="BG852" s="294"/>
      <c r="BH852" s="294"/>
      <c r="BI852" s="294"/>
      <c r="BJ852" s="294"/>
      <c r="BK852" s="294"/>
      <c r="BL852" s="294"/>
      <c r="BM852" s="294"/>
      <c r="BN852" s="294"/>
      <c r="BO852" s="294"/>
    </row>
    <row r="853">
      <c r="A853" s="294"/>
      <c r="B853" s="333"/>
      <c r="D853" s="134"/>
      <c r="E853" s="294"/>
      <c r="I853" s="294"/>
      <c r="J853" s="294"/>
      <c r="N853" s="294"/>
      <c r="O853" s="294"/>
      <c r="P853" s="294"/>
      <c r="Q853" s="294"/>
      <c r="R853" s="294"/>
      <c r="S853" s="294"/>
      <c r="T853" s="294"/>
      <c r="U853" s="294"/>
      <c r="V853" s="294"/>
      <c r="W853" s="294"/>
      <c r="X853" s="294"/>
      <c r="Y853" s="294"/>
      <c r="Z853" s="294"/>
      <c r="AA853" s="294"/>
      <c r="AB853" s="294"/>
      <c r="AC853" s="294"/>
      <c r="AD853" s="294"/>
      <c r="AE853" s="294"/>
      <c r="AF853" s="294"/>
      <c r="AG853" s="294"/>
      <c r="AH853" s="294"/>
      <c r="AI853" s="294"/>
      <c r="AJ853" s="294"/>
      <c r="AK853" s="294"/>
      <c r="AL853" s="294"/>
      <c r="AM853" s="294"/>
      <c r="AN853" s="294"/>
      <c r="AO853" s="294"/>
      <c r="AP853" s="294"/>
      <c r="AQ853" s="294"/>
      <c r="AR853" s="294"/>
      <c r="AS853" s="294"/>
      <c r="AT853" s="294"/>
      <c r="AU853" s="294"/>
      <c r="AV853" s="294"/>
      <c r="AW853" s="294"/>
      <c r="AX853" s="294"/>
      <c r="AY853" s="294"/>
      <c r="AZ853" s="294"/>
      <c r="BA853" s="294"/>
      <c r="BB853" s="294"/>
      <c r="BC853" s="294"/>
      <c r="BD853" s="294"/>
      <c r="BE853" s="294"/>
      <c r="BF853" s="294"/>
      <c r="BG853" s="294"/>
      <c r="BH853" s="294"/>
      <c r="BI853" s="294"/>
      <c r="BJ853" s="294"/>
      <c r="BK853" s="294"/>
      <c r="BL853" s="294"/>
      <c r="BM853" s="294"/>
      <c r="BN853" s="294"/>
      <c r="BO853" s="294"/>
    </row>
    <row r="854">
      <c r="A854" s="294"/>
      <c r="B854" s="333"/>
      <c r="D854" s="134"/>
      <c r="E854" s="294"/>
      <c r="I854" s="294"/>
      <c r="J854" s="294"/>
      <c r="N854" s="294"/>
      <c r="O854" s="294"/>
      <c r="P854" s="294"/>
      <c r="Q854" s="294"/>
      <c r="R854" s="294"/>
      <c r="S854" s="294"/>
      <c r="T854" s="294"/>
      <c r="U854" s="294"/>
      <c r="V854" s="294"/>
      <c r="W854" s="294"/>
      <c r="X854" s="294"/>
      <c r="Y854" s="294"/>
      <c r="Z854" s="294"/>
      <c r="AA854" s="294"/>
      <c r="AB854" s="294"/>
      <c r="AC854" s="294"/>
      <c r="AD854" s="294"/>
      <c r="AE854" s="294"/>
      <c r="AF854" s="294"/>
      <c r="AG854" s="294"/>
      <c r="AH854" s="294"/>
      <c r="AI854" s="294"/>
      <c r="AJ854" s="294"/>
      <c r="AK854" s="294"/>
      <c r="AL854" s="294"/>
      <c r="AM854" s="294"/>
      <c r="AN854" s="294"/>
      <c r="AO854" s="294"/>
      <c r="AP854" s="294"/>
      <c r="AQ854" s="294"/>
      <c r="AR854" s="294"/>
      <c r="AS854" s="294"/>
      <c r="AT854" s="294"/>
      <c r="AU854" s="294"/>
      <c r="AV854" s="294"/>
      <c r="AW854" s="294"/>
      <c r="AX854" s="294"/>
      <c r="AY854" s="294"/>
      <c r="AZ854" s="294"/>
      <c r="BA854" s="294"/>
      <c r="BB854" s="294"/>
      <c r="BC854" s="294"/>
      <c r="BD854" s="294"/>
      <c r="BE854" s="294"/>
      <c r="BF854" s="294"/>
      <c r="BG854" s="294"/>
      <c r="BH854" s="294"/>
      <c r="BI854" s="294"/>
      <c r="BJ854" s="294"/>
      <c r="BK854" s="294"/>
      <c r="BL854" s="294"/>
      <c r="BM854" s="294"/>
      <c r="BN854" s="294"/>
      <c r="BO854" s="294"/>
    </row>
    <row r="855">
      <c r="A855" s="294"/>
      <c r="B855" s="333"/>
      <c r="D855" s="134"/>
      <c r="E855" s="294"/>
      <c r="I855" s="294"/>
      <c r="J855" s="294"/>
      <c r="N855" s="294"/>
      <c r="O855" s="294"/>
      <c r="P855" s="294"/>
      <c r="Q855" s="294"/>
      <c r="R855" s="294"/>
      <c r="S855" s="294"/>
      <c r="T855" s="294"/>
      <c r="U855" s="294"/>
      <c r="V855" s="294"/>
      <c r="W855" s="294"/>
      <c r="X855" s="294"/>
      <c r="Y855" s="294"/>
      <c r="Z855" s="294"/>
      <c r="AA855" s="294"/>
      <c r="AB855" s="294"/>
      <c r="AC855" s="294"/>
      <c r="AD855" s="294"/>
      <c r="AE855" s="294"/>
      <c r="AF855" s="294"/>
      <c r="AG855" s="294"/>
      <c r="AH855" s="294"/>
      <c r="AI855" s="294"/>
      <c r="AJ855" s="294"/>
      <c r="AK855" s="294"/>
      <c r="AL855" s="294"/>
      <c r="AM855" s="294"/>
      <c r="AN855" s="294"/>
      <c r="AO855" s="294"/>
      <c r="AP855" s="294"/>
      <c r="AQ855" s="294"/>
      <c r="AR855" s="294"/>
      <c r="AS855" s="294"/>
      <c r="AT855" s="294"/>
      <c r="AU855" s="294"/>
      <c r="AV855" s="294"/>
      <c r="AW855" s="294"/>
      <c r="AX855" s="294"/>
      <c r="AY855" s="294"/>
      <c r="AZ855" s="294"/>
      <c r="BA855" s="294"/>
      <c r="BB855" s="294"/>
      <c r="BC855" s="294"/>
      <c r="BD855" s="294"/>
      <c r="BE855" s="294"/>
      <c r="BF855" s="294"/>
      <c r="BG855" s="294"/>
      <c r="BH855" s="294"/>
      <c r="BI855" s="294"/>
      <c r="BJ855" s="294"/>
      <c r="BK855" s="294"/>
      <c r="BL855" s="294"/>
      <c r="BM855" s="294"/>
      <c r="BN855" s="294"/>
      <c r="BO855" s="294"/>
    </row>
    <row r="856">
      <c r="A856" s="294"/>
      <c r="B856" s="333"/>
      <c r="D856" s="134"/>
      <c r="E856" s="294"/>
      <c r="I856" s="294"/>
      <c r="J856" s="294"/>
      <c r="N856" s="294"/>
      <c r="O856" s="294"/>
      <c r="P856" s="294"/>
      <c r="Q856" s="294"/>
      <c r="R856" s="294"/>
      <c r="S856" s="294"/>
      <c r="T856" s="294"/>
      <c r="U856" s="294"/>
      <c r="V856" s="294"/>
      <c r="W856" s="294"/>
      <c r="X856" s="294"/>
      <c r="Y856" s="294"/>
      <c r="Z856" s="294"/>
      <c r="AA856" s="294"/>
      <c r="AB856" s="294"/>
      <c r="AC856" s="294"/>
      <c r="AD856" s="294"/>
      <c r="AE856" s="294"/>
      <c r="AF856" s="294"/>
      <c r="AG856" s="294"/>
      <c r="AH856" s="294"/>
      <c r="AI856" s="294"/>
      <c r="AJ856" s="294"/>
      <c r="AK856" s="294"/>
      <c r="AL856" s="294"/>
      <c r="AM856" s="294"/>
      <c r="AN856" s="294"/>
      <c r="AO856" s="294"/>
      <c r="AP856" s="294"/>
      <c r="AQ856" s="294"/>
      <c r="AR856" s="294"/>
      <c r="AS856" s="294"/>
      <c r="AT856" s="294"/>
      <c r="AU856" s="294"/>
      <c r="AV856" s="294"/>
      <c r="AW856" s="294"/>
      <c r="AX856" s="294"/>
      <c r="AY856" s="294"/>
      <c r="AZ856" s="294"/>
      <c r="BA856" s="294"/>
      <c r="BB856" s="294"/>
      <c r="BC856" s="294"/>
      <c r="BD856" s="294"/>
      <c r="BE856" s="294"/>
      <c r="BF856" s="294"/>
      <c r="BG856" s="294"/>
      <c r="BH856" s="294"/>
      <c r="BI856" s="294"/>
      <c r="BJ856" s="294"/>
      <c r="BK856" s="294"/>
      <c r="BL856" s="294"/>
      <c r="BM856" s="294"/>
      <c r="BN856" s="294"/>
      <c r="BO856" s="294"/>
    </row>
    <row r="857">
      <c r="A857" s="294"/>
      <c r="B857" s="333"/>
      <c r="D857" s="134"/>
      <c r="E857" s="294"/>
      <c r="I857" s="294"/>
      <c r="J857" s="294"/>
      <c r="N857" s="294"/>
      <c r="O857" s="294"/>
      <c r="P857" s="294"/>
      <c r="Q857" s="294"/>
      <c r="R857" s="294"/>
      <c r="S857" s="294"/>
      <c r="T857" s="294"/>
      <c r="U857" s="294"/>
      <c r="V857" s="294"/>
      <c r="W857" s="294"/>
      <c r="X857" s="294"/>
      <c r="Y857" s="294"/>
      <c r="Z857" s="294"/>
      <c r="AA857" s="294"/>
      <c r="AB857" s="294"/>
      <c r="AC857" s="294"/>
      <c r="AD857" s="294"/>
      <c r="AE857" s="294"/>
      <c r="AF857" s="294"/>
      <c r="AG857" s="294"/>
      <c r="AH857" s="294"/>
      <c r="AI857" s="294"/>
      <c r="AJ857" s="294"/>
      <c r="AK857" s="294"/>
      <c r="AL857" s="294"/>
      <c r="AM857" s="294"/>
      <c r="AN857" s="294"/>
      <c r="AO857" s="294"/>
      <c r="AP857" s="294"/>
      <c r="AQ857" s="294"/>
      <c r="AR857" s="294"/>
      <c r="AS857" s="294"/>
      <c r="AT857" s="294"/>
      <c r="AU857" s="294"/>
      <c r="AV857" s="294"/>
      <c r="AW857" s="294"/>
      <c r="AX857" s="294"/>
      <c r="AY857" s="294"/>
      <c r="AZ857" s="294"/>
      <c r="BA857" s="294"/>
      <c r="BB857" s="294"/>
      <c r="BC857" s="294"/>
      <c r="BD857" s="294"/>
      <c r="BE857" s="294"/>
      <c r="BF857" s="294"/>
      <c r="BG857" s="294"/>
      <c r="BH857" s="294"/>
      <c r="BI857" s="294"/>
      <c r="BJ857" s="294"/>
      <c r="BK857" s="294"/>
      <c r="BL857" s="294"/>
      <c r="BM857" s="294"/>
      <c r="BN857" s="294"/>
      <c r="BO857" s="294"/>
    </row>
    <row r="858">
      <c r="A858" s="294"/>
      <c r="B858" s="333"/>
      <c r="D858" s="134"/>
      <c r="E858" s="294"/>
      <c r="I858" s="294"/>
      <c r="J858" s="294"/>
      <c r="N858" s="294"/>
      <c r="O858" s="294"/>
      <c r="P858" s="294"/>
      <c r="Q858" s="294"/>
      <c r="R858" s="294"/>
      <c r="S858" s="294"/>
      <c r="T858" s="294"/>
      <c r="U858" s="294"/>
      <c r="V858" s="294"/>
      <c r="W858" s="294"/>
      <c r="X858" s="294"/>
      <c r="Y858" s="294"/>
      <c r="Z858" s="294"/>
      <c r="AA858" s="294"/>
      <c r="AB858" s="294"/>
      <c r="AC858" s="294"/>
      <c r="AD858" s="294"/>
      <c r="AE858" s="294"/>
      <c r="AF858" s="294"/>
      <c r="AG858" s="294"/>
      <c r="AH858" s="294"/>
      <c r="AI858" s="294"/>
      <c r="AJ858" s="294"/>
      <c r="AK858" s="294"/>
      <c r="AL858" s="294"/>
      <c r="AM858" s="294"/>
      <c r="AN858" s="294"/>
      <c r="AO858" s="294"/>
      <c r="AP858" s="294"/>
      <c r="AQ858" s="294"/>
      <c r="AR858" s="294"/>
      <c r="AS858" s="294"/>
      <c r="AT858" s="294"/>
      <c r="AU858" s="294"/>
      <c r="AV858" s="294"/>
      <c r="AW858" s="294"/>
      <c r="AX858" s="294"/>
      <c r="AY858" s="294"/>
      <c r="AZ858" s="294"/>
      <c r="BA858" s="294"/>
      <c r="BB858" s="294"/>
      <c r="BC858" s="294"/>
      <c r="BD858" s="294"/>
      <c r="BE858" s="294"/>
      <c r="BF858" s="294"/>
      <c r="BG858" s="294"/>
      <c r="BH858" s="294"/>
      <c r="BI858" s="294"/>
      <c r="BJ858" s="294"/>
      <c r="BK858" s="294"/>
      <c r="BL858" s="294"/>
      <c r="BM858" s="294"/>
      <c r="BN858" s="294"/>
      <c r="BO858" s="294"/>
    </row>
    <row r="859">
      <c r="A859" s="294"/>
      <c r="B859" s="333"/>
      <c r="D859" s="134"/>
      <c r="E859" s="294"/>
      <c r="I859" s="294"/>
      <c r="J859" s="294"/>
      <c r="N859" s="294"/>
      <c r="O859" s="294"/>
      <c r="P859" s="294"/>
      <c r="Q859" s="294"/>
      <c r="R859" s="294"/>
      <c r="S859" s="294"/>
      <c r="T859" s="294"/>
      <c r="U859" s="294"/>
      <c r="V859" s="294"/>
      <c r="W859" s="294"/>
      <c r="X859" s="294"/>
      <c r="Y859" s="294"/>
      <c r="Z859" s="294"/>
      <c r="AA859" s="294"/>
      <c r="AB859" s="294"/>
      <c r="AC859" s="294"/>
      <c r="AD859" s="294"/>
      <c r="AE859" s="294"/>
      <c r="AF859" s="294"/>
      <c r="AG859" s="294"/>
      <c r="AH859" s="294"/>
      <c r="AI859" s="294"/>
      <c r="AJ859" s="294"/>
      <c r="AK859" s="294"/>
      <c r="AL859" s="294"/>
      <c r="AM859" s="294"/>
      <c r="AN859" s="294"/>
      <c r="AO859" s="294"/>
      <c r="AP859" s="294"/>
      <c r="AQ859" s="294"/>
      <c r="AR859" s="294"/>
      <c r="AS859" s="294"/>
      <c r="AT859" s="294"/>
      <c r="AU859" s="294"/>
      <c r="AV859" s="294"/>
      <c r="AW859" s="294"/>
      <c r="AX859" s="294"/>
      <c r="AY859" s="294"/>
      <c r="AZ859" s="294"/>
      <c r="BA859" s="294"/>
      <c r="BB859" s="294"/>
      <c r="BC859" s="294"/>
      <c r="BD859" s="294"/>
      <c r="BE859" s="294"/>
      <c r="BF859" s="294"/>
      <c r="BG859" s="294"/>
      <c r="BH859" s="294"/>
      <c r="BI859" s="294"/>
      <c r="BJ859" s="294"/>
      <c r="BK859" s="294"/>
      <c r="BL859" s="294"/>
      <c r="BM859" s="294"/>
      <c r="BN859" s="294"/>
      <c r="BO859" s="294"/>
    </row>
    <row r="860">
      <c r="A860" s="294"/>
      <c r="B860" s="333"/>
      <c r="D860" s="134"/>
      <c r="E860" s="294"/>
      <c r="I860" s="294"/>
      <c r="J860" s="294"/>
      <c r="N860" s="294"/>
      <c r="O860" s="294"/>
      <c r="P860" s="294"/>
      <c r="Q860" s="294"/>
      <c r="R860" s="294"/>
      <c r="S860" s="294"/>
      <c r="T860" s="294"/>
      <c r="U860" s="294"/>
      <c r="V860" s="294"/>
      <c r="W860" s="294"/>
      <c r="X860" s="294"/>
      <c r="Y860" s="294"/>
      <c r="Z860" s="294"/>
      <c r="AA860" s="294"/>
      <c r="AB860" s="294"/>
      <c r="AC860" s="294"/>
      <c r="AD860" s="294"/>
      <c r="AE860" s="294"/>
      <c r="AF860" s="294"/>
      <c r="AG860" s="294"/>
      <c r="AH860" s="294"/>
      <c r="AI860" s="294"/>
      <c r="AJ860" s="294"/>
      <c r="AK860" s="294"/>
      <c r="AL860" s="294"/>
      <c r="AM860" s="294"/>
      <c r="AN860" s="294"/>
      <c r="AO860" s="294"/>
      <c r="AP860" s="294"/>
      <c r="AQ860" s="294"/>
      <c r="AR860" s="294"/>
      <c r="AS860" s="294"/>
      <c r="AT860" s="294"/>
      <c r="AU860" s="294"/>
      <c r="AV860" s="294"/>
      <c r="AW860" s="294"/>
      <c r="AX860" s="294"/>
      <c r="AY860" s="294"/>
      <c r="AZ860" s="294"/>
      <c r="BA860" s="294"/>
      <c r="BB860" s="294"/>
      <c r="BC860" s="294"/>
      <c r="BD860" s="294"/>
      <c r="BE860" s="294"/>
      <c r="BF860" s="294"/>
      <c r="BG860" s="294"/>
      <c r="BH860" s="294"/>
      <c r="BI860" s="294"/>
      <c r="BJ860" s="294"/>
      <c r="BK860" s="294"/>
      <c r="BL860" s="294"/>
      <c r="BM860" s="294"/>
      <c r="BN860" s="294"/>
      <c r="BO860" s="294"/>
    </row>
    <row r="861">
      <c r="A861" s="294"/>
      <c r="B861" s="333"/>
      <c r="D861" s="134"/>
      <c r="E861" s="294"/>
      <c r="I861" s="294"/>
      <c r="J861" s="294"/>
      <c r="N861" s="294"/>
      <c r="O861" s="294"/>
      <c r="P861" s="294"/>
      <c r="Q861" s="294"/>
      <c r="R861" s="294"/>
      <c r="S861" s="294"/>
      <c r="T861" s="294"/>
      <c r="U861" s="294"/>
      <c r="V861" s="294"/>
      <c r="W861" s="294"/>
      <c r="X861" s="294"/>
      <c r="Y861" s="294"/>
      <c r="Z861" s="294"/>
      <c r="AA861" s="294"/>
      <c r="AB861" s="294"/>
      <c r="AC861" s="294"/>
      <c r="AD861" s="294"/>
      <c r="AE861" s="294"/>
      <c r="AF861" s="294"/>
      <c r="AG861" s="294"/>
      <c r="AH861" s="294"/>
      <c r="AI861" s="294"/>
      <c r="AJ861" s="294"/>
      <c r="AK861" s="294"/>
      <c r="AL861" s="294"/>
      <c r="AM861" s="294"/>
      <c r="AN861" s="294"/>
      <c r="AO861" s="294"/>
      <c r="AP861" s="294"/>
      <c r="AQ861" s="294"/>
      <c r="AR861" s="294"/>
      <c r="AS861" s="294"/>
      <c r="AT861" s="294"/>
      <c r="AU861" s="294"/>
      <c r="AV861" s="294"/>
      <c r="AW861" s="294"/>
      <c r="AX861" s="294"/>
      <c r="AY861" s="294"/>
      <c r="AZ861" s="294"/>
      <c r="BA861" s="294"/>
      <c r="BB861" s="294"/>
      <c r="BC861" s="294"/>
      <c r="BD861" s="294"/>
      <c r="BE861" s="294"/>
      <c r="BF861" s="294"/>
      <c r="BG861" s="294"/>
      <c r="BH861" s="294"/>
      <c r="BI861" s="294"/>
      <c r="BJ861" s="294"/>
      <c r="BK861" s="294"/>
      <c r="BL861" s="294"/>
      <c r="BM861" s="294"/>
      <c r="BN861" s="294"/>
      <c r="BO861" s="294"/>
    </row>
    <row r="862">
      <c r="A862" s="294"/>
      <c r="B862" s="333"/>
      <c r="D862" s="134"/>
      <c r="E862" s="294"/>
      <c r="I862" s="294"/>
      <c r="J862" s="294"/>
      <c r="N862" s="294"/>
      <c r="O862" s="294"/>
      <c r="P862" s="294"/>
      <c r="Q862" s="294"/>
      <c r="R862" s="294"/>
      <c r="S862" s="294"/>
      <c r="T862" s="294"/>
      <c r="U862" s="294"/>
      <c r="V862" s="294"/>
      <c r="W862" s="294"/>
      <c r="X862" s="294"/>
      <c r="Y862" s="294"/>
      <c r="Z862" s="294"/>
      <c r="AA862" s="294"/>
      <c r="AB862" s="294"/>
      <c r="AC862" s="294"/>
      <c r="AD862" s="294"/>
      <c r="AE862" s="294"/>
      <c r="AF862" s="294"/>
      <c r="AG862" s="294"/>
      <c r="AH862" s="294"/>
      <c r="AI862" s="294"/>
      <c r="AJ862" s="294"/>
      <c r="AK862" s="294"/>
      <c r="AL862" s="294"/>
      <c r="AM862" s="294"/>
      <c r="AN862" s="294"/>
      <c r="AO862" s="294"/>
      <c r="AP862" s="294"/>
      <c r="AQ862" s="294"/>
      <c r="AR862" s="294"/>
      <c r="AS862" s="294"/>
      <c r="AT862" s="294"/>
      <c r="AU862" s="294"/>
      <c r="AV862" s="294"/>
      <c r="AW862" s="294"/>
      <c r="AX862" s="294"/>
      <c r="AY862" s="294"/>
      <c r="AZ862" s="294"/>
      <c r="BA862" s="294"/>
      <c r="BB862" s="294"/>
      <c r="BC862" s="294"/>
      <c r="BD862" s="294"/>
      <c r="BE862" s="294"/>
      <c r="BF862" s="294"/>
      <c r="BG862" s="294"/>
      <c r="BH862" s="294"/>
      <c r="BI862" s="294"/>
      <c r="BJ862" s="294"/>
      <c r="BK862" s="294"/>
      <c r="BL862" s="294"/>
      <c r="BM862" s="294"/>
      <c r="BN862" s="294"/>
      <c r="BO862" s="294"/>
    </row>
    <row r="863">
      <c r="A863" s="294"/>
      <c r="B863" s="333"/>
      <c r="D863" s="134"/>
      <c r="E863" s="294"/>
      <c r="I863" s="294"/>
      <c r="J863" s="294"/>
      <c r="N863" s="294"/>
      <c r="O863" s="294"/>
      <c r="P863" s="294"/>
      <c r="Q863" s="294"/>
      <c r="R863" s="294"/>
      <c r="S863" s="294"/>
      <c r="T863" s="294"/>
      <c r="U863" s="294"/>
      <c r="V863" s="294"/>
      <c r="W863" s="294"/>
      <c r="X863" s="294"/>
      <c r="Y863" s="294"/>
      <c r="Z863" s="294"/>
      <c r="AA863" s="294"/>
      <c r="AB863" s="294"/>
      <c r="AC863" s="294"/>
      <c r="AD863" s="294"/>
      <c r="AE863" s="294"/>
      <c r="AF863" s="294"/>
      <c r="AG863" s="294"/>
      <c r="AH863" s="294"/>
      <c r="AI863" s="294"/>
      <c r="AJ863" s="294"/>
      <c r="AK863" s="294"/>
      <c r="AL863" s="294"/>
      <c r="AM863" s="294"/>
      <c r="AN863" s="294"/>
      <c r="AO863" s="294"/>
      <c r="AP863" s="294"/>
      <c r="AQ863" s="294"/>
      <c r="AR863" s="294"/>
      <c r="AS863" s="294"/>
      <c r="AT863" s="294"/>
      <c r="AU863" s="294"/>
      <c r="AV863" s="294"/>
      <c r="AW863" s="294"/>
      <c r="AX863" s="294"/>
      <c r="AY863" s="294"/>
      <c r="AZ863" s="294"/>
      <c r="BA863" s="294"/>
      <c r="BB863" s="294"/>
      <c r="BC863" s="294"/>
      <c r="BD863" s="294"/>
      <c r="BE863" s="294"/>
      <c r="BF863" s="294"/>
      <c r="BG863" s="294"/>
      <c r="BH863" s="294"/>
      <c r="BI863" s="294"/>
      <c r="BJ863" s="294"/>
      <c r="BK863" s="294"/>
      <c r="BL863" s="294"/>
      <c r="BM863" s="294"/>
      <c r="BN863" s="294"/>
      <c r="BO863" s="294"/>
    </row>
    <row r="864">
      <c r="A864" s="294"/>
      <c r="B864" s="333"/>
      <c r="D864" s="134"/>
      <c r="E864" s="294"/>
      <c r="I864" s="294"/>
      <c r="J864" s="294"/>
      <c r="N864" s="294"/>
      <c r="O864" s="294"/>
      <c r="P864" s="294"/>
      <c r="Q864" s="294"/>
      <c r="R864" s="294"/>
      <c r="S864" s="294"/>
      <c r="T864" s="294"/>
      <c r="U864" s="294"/>
      <c r="V864" s="294"/>
      <c r="W864" s="294"/>
      <c r="X864" s="294"/>
      <c r="Y864" s="294"/>
      <c r="Z864" s="294"/>
      <c r="AA864" s="294"/>
      <c r="AB864" s="294"/>
      <c r="AC864" s="294"/>
      <c r="AD864" s="294"/>
      <c r="AE864" s="294"/>
      <c r="AF864" s="294"/>
      <c r="AG864" s="294"/>
      <c r="AH864" s="294"/>
      <c r="AI864" s="294"/>
      <c r="AJ864" s="294"/>
      <c r="AK864" s="294"/>
      <c r="AL864" s="294"/>
      <c r="AM864" s="294"/>
      <c r="AN864" s="294"/>
      <c r="AO864" s="294"/>
      <c r="AP864" s="294"/>
      <c r="AQ864" s="294"/>
      <c r="AR864" s="294"/>
      <c r="AS864" s="294"/>
      <c r="AT864" s="294"/>
      <c r="AU864" s="294"/>
      <c r="AV864" s="294"/>
      <c r="AW864" s="294"/>
      <c r="AX864" s="294"/>
      <c r="AY864" s="294"/>
      <c r="AZ864" s="294"/>
      <c r="BA864" s="294"/>
      <c r="BB864" s="294"/>
      <c r="BC864" s="294"/>
      <c r="BD864" s="294"/>
      <c r="BE864" s="294"/>
      <c r="BF864" s="294"/>
      <c r="BG864" s="294"/>
      <c r="BH864" s="294"/>
      <c r="BI864" s="294"/>
      <c r="BJ864" s="294"/>
      <c r="BK864" s="294"/>
      <c r="BL864" s="294"/>
      <c r="BM864" s="294"/>
      <c r="BN864" s="294"/>
      <c r="BO864" s="294"/>
    </row>
    <row r="865">
      <c r="A865" s="294"/>
      <c r="B865" s="333"/>
      <c r="D865" s="134"/>
      <c r="E865" s="294"/>
      <c r="I865" s="294"/>
      <c r="J865" s="294"/>
      <c r="N865" s="294"/>
      <c r="O865" s="294"/>
      <c r="P865" s="294"/>
      <c r="Q865" s="294"/>
      <c r="R865" s="294"/>
      <c r="S865" s="294"/>
      <c r="T865" s="294"/>
      <c r="U865" s="294"/>
      <c r="V865" s="294"/>
      <c r="W865" s="294"/>
      <c r="X865" s="294"/>
      <c r="Y865" s="294"/>
      <c r="Z865" s="294"/>
      <c r="AA865" s="294"/>
      <c r="AB865" s="294"/>
      <c r="AC865" s="294"/>
      <c r="AD865" s="294"/>
      <c r="AE865" s="294"/>
      <c r="AF865" s="294"/>
      <c r="AG865" s="294"/>
      <c r="AH865" s="294"/>
      <c r="AI865" s="294"/>
      <c r="AJ865" s="294"/>
      <c r="AK865" s="294"/>
      <c r="AL865" s="294"/>
      <c r="AM865" s="294"/>
      <c r="AN865" s="294"/>
      <c r="AO865" s="294"/>
      <c r="AP865" s="294"/>
      <c r="AQ865" s="294"/>
      <c r="AR865" s="294"/>
      <c r="AS865" s="294"/>
      <c r="AT865" s="294"/>
      <c r="AU865" s="294"/>
      <c r="AV865" s="294"/>
      <c r="AW865" s="294"/>
      <c r="AX865" s="294"/>
      <c r="AY865" s="294"/>
      <c r="AZ865" s="294"/>
      <c r="BA865" s="294"/>
      <c r="BB865" s="294"/>
      <c r="BC865" s="294"/>
      <c r="BD865" s="294"/>
      <c r="BE865" s="294"/>
      <c r="BF865" s="294"/>
      <c r="BG865" s="294"/>
      <c r="BH865" s="294"/>
      <c r="BI865" s="294"/>
      <c r="BJ865" s="294"/>
      <c r="BK865" s="294"/>
      <c r="BL865" s="294"/>
      <c r="BM865" s="294"/>
      <c r="BN865" s="294"/>
      <c r="BO865" s="294"/>
    </row>
    <row r="866">
      <c r="A866" s="294"/>
      <c r="B866" s="333"/>
      <c r="D866" s="134"/>
      <c r="E866" s="294"/>
      <c r="I866" s="294"/>
      <c r="J866" s="294"/>
      <c r="N866" s="294"/>
      <c r="O866" s="294"/>
      <c r="P866" s="294"/>
      <c r="Q866" s="294"/>
      <c r="R866" s="294"/>
      <c r="S866" s="294"/>
      <c r="T866" s="294"/>
      <c r="U866" s="294"/>
      <c r="V866" s="294"/>
      <c r="W866" s="294"/>
      <c r="X866" s="294"/>
      <c r="Y866" s="294"/>
      <c r="Z866" s="294"/>
      <c r="AA866" s="294"/>
      <c r="AB866" s="294"/>
      <c r="AC866" s="294"/>
      <c r="AD866" s="294"/>
      <c r="AE866" s="294"/>
      <c r="AF866" s="294"/>
      <c r="AG866" s="294"/>
      <c r="AH866" s="294"/>
      <c r="AI866" s="294"/>
      <c r="AJ866" s="294"/>
      <c r="AK866" s="294"/>
      <c r="AL866" s="294"/>
      <c r="AM866" s="294"/>
      <c r="AN866" s="294"/>
      <c r="AO866" s="294"/>
      <c r="AP866" s="294"/>
      <c r="AQ866" s="294"/>
      <c r="AR866" s="294"/>
      <c r="AS866" s="294"/>
      <c r="AT866" s="294"/>
      <c r="AU866" s="294"/>
      <c r="AV866" s="294"/>
      <c r="AW866" s="294"/>
      <c r="AX866" s="294"/>
      <c r="AY866" s="294"/>
      <c r="AZ866" s="294"/>
      <c r="BA866" s="294"/>
      <c r="BB866" s="294"/>
      <c r="BC866" s="294"/>
      <c r="BD866" s="294"/>
      <c r="BE866" s="294"/>
      <c r="BF866" s="294"/>
      <c r="BG866" s="294"/>
      <c r="BH866" s="294"/>
      <c r="BI866" s="294"/>
      <c r="BJ866" s="294"/>
      <c r="BK866" s="294"/>
      <c r="BL866" s="294"/>
      <c r="BM866" s="294"/>
      <c r="BN866" s="294"/>
      <c r="BO866" s="294"/>
    </row>
    <row r="867">
      <c r="A867" s="294"/>
      <c r="B867" s="333"/>
      <c r="D867" s="134"/>
      <c r="E867" s="294"/>
      <c r="I867" s="294"/>
      <c r="J867" s="294"/>
      <c r="N867" s="294"/>
      <c r="O867" s="294"/>
      <c r="P867" s="294"/>
      <c r="Q867" s="294"/>
      <c r="R867" s="294"/>
      <c r="S867" s="294"/>
      <c r="T867" s="294"/>
      <c r="U867" s="294"/>
      <c r="V867" s="294"/>
      <c r="W867" s="294"/>
      <c r="X867" s="294"/>
      <c r="Y867" s="294"/>
      <c r="Z867" s="294"/>
      <c r="AA867" s="294"/>
      <c r="AB867" s="294"/>
      <c r="AC867" s="294"/>
      <c r="AD867" s="294"/>
      <c r="AE867" s="294"/>
      <c r="AF867" s="294"/>
      <c r="AG867" s="294"/>
      <c r="AH867" s="294"/>
      <c r="AI867" s="294"/>
      <c r="AJ867" s="294"/>
      <c r="AK867" s="294"/>
      <c r="AL867" s="294"/>
      <c r="AM867" s="294"/>
      <c r="AN867" s="294"/>
      <c r="AO867" s="294"/>
      <c r="AP867" s="294"/>
      <c r="AQ867" s="294"/>
      <c r="AR867" s="294"/>
      <c r="AS867" s="294"/>
      <c r="AT867" s="294"/>
      <c r="AU867" s="294"/>
      <c r="AV867" s="294"/>
      <c r="AW867" s="294"/>
      <c r="AX867" s="294"/>
      <c r="AY867" s="294"/>
      <c r="AZ867" s="294"/>
      <c r="BA867" s="294"/>
      <c r="BB867" s="294"/>
      <c r="BC867" s="294"/>
      <c r="BD867" s="294"/>
      <c r="BE867" s="294"/>
      <c r="BF867" s="294"/>
      <c r="BG867" s="294"/>
      <c r="BH867" s="294"/>
      <c r="BI867" s="294"/>
      <c r="BJ867" s="294"/>
      <c r="BK867" s="294"/>
      <c r="BL867" s="294"/>
      <c r="BM867" s="294"/>
      <c r="BN867" s="294"/>
      <c r="BO867" s="294"/>
    </row>
    <row r="868">
      <c r="A868" s="294"/>
      <c r="B868" s="333"/>
      <c r="D868" s="134"/>
      <c r="E868" s="294"/>
      <c r="I868" s="294"/>
      <c r="J868" s="294"/>
      <c r="N868" s="294"/>
      <c r="O868" s="294"/>
      <c r="P868" s="294"/>
      <c r="Q868" s="294"/>
      <c r="R868" s="294"/>
      <c r="S868" s="294"/>
      <c r="T868" s="294"/>
      <c r="U868" s="294"/>
      <c r="V868" s="294"/>
      <c r="W868" s="294"/>
      <c r="X868" s="294"/>
      <c r="Y868" s="294"/>
      <c r="Z868" s="294"/>
      <c r="AA868" s="294"/>
      <c r="AB868" s="294"/>
      <c r="AC868" s="294"/>
      <c r="AD868" s="294"/>
      <c r="AE868" s="294"/>
      <c r="AF868" s="294"/>
      <c r="AG868" s="294"/>
      <c r="AH868" s="294"/>
      <c r="AI868" s="294"/>
      <c r="AJ868" s="294"/>
      <c r="AK868" s="294"/>
      <c r="AL868" s="294"/>
      <c r="AM868" s="294"/>
      <c r="AN868" s="294"/>
      <c r="AO868" s="294"/>
      <c r="AP868" s="294"/>
      <c r="AQ868" s="294"/>
      <c r="AR868" s="294"/>
      <c r="AS868" s="294"/>
      <c r="AT868" s="294"/>
      <c r="AU868" s="294"/>
      <c r="AV868" s="294"/>
      <c r="AW868" s="294"/>
      <c r="AX868" s="294"/>
      <c r="AY868" s="294"/>
      <c r="AZ868" s="294"/>
      <c r="BA868" s="294"/>
      <c r="BB868" s="294"/>
      <c r="BC868" s="294"/>
      <c r="BD868" s="294"/>
      <c r="BE868" s="294"/>
      <c r="BF868" s="294"/>
      <c r="BG868" s="294"/>
      <c r="BH868" s="294"/>
      <c r="BI868" s="294"/>
      <c r="BJ868" s="294"/>
      <c r="BK868" s="294"/>
      <c r="BL868" s="294"/>
      <c r="BM868" s="294"/>
      <c r="BN868" s="294"/>
      <c r="BO868" s="294"/>
    </row>
    <row r="869">
      <c r="A869" s="294"/>
      <c r="B869" s="333"/>
      <c r="D869" s="134"/>
      <c r="E869" s="294"/>
      <c r="I869" s="294"/>
      <c r="J869" s="294"/>
      <c r="N869" s="294"/>
      <c r="O869" s="294"/>
      <c r="P869" s="294"/>
      <c r="Q869" s="294"/>
      <c r="R869" s="294"/>
      <c r="S869" s="294"/>
      <c r="T869" s="294"/>
      <c r="U869" s="294"/>
      <c r="V869" s="294"/>
      <c r="W869" s="294"/>
      <c r="X869" s="294"/>
      <c r="Y869" s="294"/>
      <c r="Z869" s="294"/>
      <c r="AA869" s="294"/>
      <c r="AB869" s="294"/>
      <c r="AC869" s="294"/>
      <c r="AD869" s="294"/>
      <c r="AE869" s="294"/>
      <c r="AF869" s="294"/>
      <c r="AG869" s="294"/>
      <c r="AH869" s="294"/>
      <c r="AI869" s="294"/>
      <c r="AJ869" s="294"/>
      <c r="AK869" s="294"/>
      <c r="AL869" s="294"/>
      <c r="AM869" s="294"/>
      <c r="AN869" s="294"/>
      <c r="AO869" s="294"/>
      <c r="AP869" s="294"/>
      <c r="AQ869" s="294"/>
      <c r="AR869" s="294"/>
      <c r="AS869" s="294"/>
      <c r="AT869" s="294"/>
      <c r="AU869" s="294"/>
      <c r="AV869" s="294"/>
      <c r="AW869" s="294"/>
      <c r="AX869" s="294"/>
      <c r="AY869" s="294"/>
      <c r="AZ869" s="294"/>
      <c r="BA869" s="294"/>
      <c r="BB869" s="294"/>
      <c r="BC869" s="294"/>
      <c r="BD869" s="294"/>
      <c r="BE869" s="294"/>
      <c r="BF869" s="294"/>
      <c r="BG869" s="294"/>
      <c r="BH869" s="294"/>
      <c r="BI869" s="294"/>
      <c r="BJ869" s="294"/>
      <c r="BK869" s="294"/>
      <c r="BL869" s="294"/>
      <c r="BM869" s="294"/>
      <c r="BN869" s="294"/>
      <c r="BO869" s="294"/>
    </row>
    <row r="870">
      <c r="A870" s="294"/>
      <c r="B870" s="333"/>
      <c r="D870" s="134"/>
      <c r="E870" s="294"/>
      <c r="I870" s="294"/>
      <c r="J870" s="294"/>
      <c r="N870" s="294"/>
      <c r="O870" s="294"/>
      <c r="P870" s="294"/>
      <c r="Q870" s="294"/>
      <c r="R870" s="294"/>
      <c r="S870" s="294"/>
      <c r="T870" s="294"/>
      <c r="U870" s="294"/>
      <c r="V870" s="294"/>
      <c r="W870" s="294"/>
      <c r="X870" s="294"/>
      <c r="Y870" s="294"/>
      <c r="Z870" s="294"/>
      <c r="AA870" s="294"/>
      <c r="AB870" s="294"/>
      <c r="AC870" s="294"/>
      <c r="AD870" s="294"/>
      <c r="AE870" s="294"/>
      <c r="AF870" s="294"/>
      <c r="AG870" s="294"/>
      <c r="AH870" s="294"/>
      <c r="AI870" s="294"/>
      <c r="AJ870" s="294"/>
      <c r="AK870" s="294"/>
      <c r="AL870" s="294"/>
      <c r="AM870" s="294"/>
      <c r="AN870" s="294"/>
      <c r="AO870" s="294"/>
      <c r="AP870" s="294"/>
      <c r="AQ870" s="294"/>
      <c r="AR870" s="294"/>
      <c r="AS870" s="294"/>
      <c r="AT870" s="294"/>
      <c r="AU870" s="294"/>
      <c r="AV870" s="294"/>
      <c r="AW870" s="294"/>
      <c r="AX870" s="294"/>
      <c r="AY870" s="294"/>
      <c r="AZ870" s="294"/>
      <c r="BA870" s="294"/>
      <c r="BB870" s="294"/>
      <c r="BC870" s="294"/>
      <c r="BD870" s="294"/>
      <c r="BE870" s="294"/>
      <c r="BF870" s="294"/>
      <c r="BG870" s="294"/>
      <c r="BH870" s="294"/>
      <c r="BI870" s="294"/>
      <c r="BJ870" s="294"/>
      <c r="BK870" s="294"/>
      <c r="BL870" s="294"/>
      <c r="BM870" s="294"/>
      <c r="BN870" s="294"/>
      <c r="BO870" s="294"/>
    </row>
    <row r="871">
      <c r="A871" s="294"/>
      <c r="B871" s="333"/>
      <c r="D871" s="134"/>
      <c r="E871" s="294"/>
      <c r="I871" s="294"/>
      <c r="J871" s="294"/>
      <c r="N871" s="294"/>
      <c r="O871" s="294"/>
      <c r="P871" s="294"/>
      <c r="Q871" s="294"/>
      <c r="R871" s="294"/>
      <c r="S871" s="294"/>
      <c r="T871" s="294"/>
      <c r="U871" s="294"/>
      <c r="V871" s="294"/>
      <c r="W871" s="294"/>
      <c r="X871" s="294"/>
      <c r="Y871" s="294"/>
      <c r="Z871" s="294"/>
      <c r="AA871" s="294"/>
      <c r="AB871" s="294"/>
      <c r="AC871" s="294"/>
      <c r="AD871" s="294"/>
      <c r="AE871" s="294"/>
      <c r="AF871" s="294"/>
      <c r="AG871" s="294"/>
      <c r="AH871" s="294"/>
      <c r="AI871" s="294"/>
      <c r="AJ871" s="294"/>
      <c r="AK871" s="294"/>
      <c r="AL871" s="294"/>
      <c r="AM871" s="294"/>
      <c r="AN871" s="294"/>
      <c r="AO871" s="294"/>
      <c r="AP871" s="294"/>
      <c r="AQ871" s="294"/>
      <c r="AR871" s="294"/>
      <c r="AS871" s="294"/>
      <c r="AT871" s="294"/>
      <c r="AU871" s="294"/>
      <c r="AV871" s="294"/>
      <c r="AW871" s="294"/>
      <c r="AX871" s="294"/>
      <c r="AY871" s="294"/>
      <c r="AZ871" s="294"/>
      <c r="BA871" s="294"/>
      <c r="BB871" s="294"/>
      <c r="BC871" s="294"/>
      <c r="BD871" s="294"/>
      <c r="BE871" s="294"/>
      <c r="BF871" s="294"/>
      <c r="BG871" s="294"/>
      <c r="BH871" s="294"/>
      <c r="BI871" s="294"/>
      <c r="BJ871" s="294"/>
      <c r="BK871" s="294"/>
      <c r="BL871" s="294"/>
      <c r="BM871" s="294"/>
      <c r="BN871" s="294"/>
      <c r="BO871" s="294"/>
    </row>
    <row r="872">
      <c r="A872" s="294"/>
      <c r="B872" s="333"/>
      <c r="D872" s="134"/>
      <c r="E872" s="294"/>
      <c r="I872" s="294"/>
      <c r="J872" s="294"/>
      <c r="N872" s="294"/>
      <c r="O872" s="294"/>
      <c r="P872" s="294"/>
      <c r="Q872" s="294"/>
      <c r="R872" s="294"/>
      <c r="S872" s="294"/>
      <c r="T872" s="294"/>
      <c r="U872" s="294"/>
      <c r="V872" s="294"/>
      <c r="W872" s="294"/>
      <c r="X872" s="294"/>
      <c r="Y872" s="294"/>
      <c r="Z872" s="294"/>
      <c r="AA872" s="294"/>
      <c r="AB872" s="294"/>
      <c r="AC872" s="294"/>
      <c r="AD872" s="294"/>
      <c r="AE872" s="294"/>
      <c r="AF872" s="294"/>
      <c r="AG872" s="294"/>
      <c r="AH872" s="294"/>
      <c r="AI872" s="294"/>
      <c r="AJ872" s="294"/>
      <c r="AK872" s="294"/>
      <c r="AL872" s="294"/>
      <c r="AM872" s="294"/>
      <c r="AN872" s="294"/>
      <c r="AO872" s="294"/>
      <c r="AP872" s="294"/>
      <c r="AQ872" s="294"/>
      <c r="AR872" s="294"/>
      <c r="AS872" s="294"/>
      <c r="AT872" s="294"/>
      <c r="AU872" s="294"/>
      <c r="AV872" s="294"/>
      <c r="AW872" s="294"/>
      <c r="AX872" s="294"/>
      <c r="AY872" s="294"/>
      <c r="AZ872" s="294"/>
      <c r="BA872" s="294"/>
      <c r="BB872" s="294"/>
      <c r="BC872" s="294"/>
      <c r="BD872" s="294"/>
      <c r="BE872" s="294"/>
      <c r="BF872" s="294"/>
      <c r="BG872" s="294"/>
      <c r="BH872" s="294"/>
      <c r="BI872" s="294"/>
      <c r="BJ872" s="294"/>
      <c r="BK872" s="294"/>
      <c r="BL872" s="294"/>
      <c r="BM872" s="294"/>
      <c r="BN872" s="294"/>
      <c r="BO872" s="294"/>
    </row>
    <row r="873">
      <c r="A873" s="294"/>
      <c r="B873" s="333"/>
      <c r="D873" s="134"/>
      <c r="E873" s="294"/>
      <c r="I873" s="294"/>
      <c r="J873" s="294"/>
      <c r="N873" s="294"/>
      <c r="O873" s="294"/>
      <c r="P873" s="294"/>
      <c r="Q873" s="294"/>
      <c r="R873" s="294"/>
      <c r="S873" s="294"/>
      <c r="T873" s="294"/>
      <c r="U873" s="294"/>
      <c r="V873" s="294"/>
      <c r="W873" s="294"/>
      <c r="X873" s="294"/>
      <c r="Y873" s="294"/>
      <c r="Z873" s="294"/>
      <c r="AA873" s="294"/>
      <c r="AB873" s="294"/>
      <c r="AC873" s="294"/>
      <c r="AD873" s="294"/>
      <c r="AE873" s="294"/>
      <c r="AF873" s="294"/>
      <c r="AG873" s="294"/>
      <c r="AH873" s="294"/>
      <c r="AI873" s="294"/>
      <c r="AJ873" s="294"/>
      <c r="AK873" s="294"/>
      <c r="AL873" s="294"/>
      <c r="AM873" s="294"/>
      <c r="AN873" s="294"/>
      <c r="AO873" s="294"/>
      <c r="AP873" s="294"/>
      <c r="AQ873" s="294"/>
      <c r="AR873" s="294"/>
      <c r="AS873" s="294"/>
      <c r="AT873" s="294"/>
      <c r="AU873" s="294"/>
      <c r="AV873" s="294"/>
      <c r="AW873" s="294"/>
      <c r="AX873" s="294"/>
      <c r="AY873" s="294"/>
      <c r="AZ873" s="294"/>
      <c r="BA873" s="294"/>
      <c r="BB873" s="294"/>
      <c r="BC873" s="294"/>
      <c r="BD873" s="294"/>
      <c r="BE873" s="294"/>
      <c r="BF873" s="294"/>
      <c r="BG873" s="294"/>
      <c r="BH873" s="294"/>
      <c r="BI873" s="294"/>
      <c r="BJ873" s="294"/>
      <c r="BK873" s="294"/>
      <c r="BL873" s="294"/>
      <c r="BM873" s="294"/>
      <c r="BN873" s="294"/>
      <c r="BO873" s="294"/>
    </row>
    <row r="874">
      <c r="A874" s="294"/>
      <c r="B874" s="333"/>
      <c r="D874" s="134"/>
      <c r="E874" s="294"/>
      <c r="I874" s="294"/>
      <c r="J874" s="294"/>
      <c r="N874" s="294"/>
      <c r="O874" s="294"/>
      <c r="P874" s="294"/>
      <c r="Q874" s="294"/>
      <c r="R874" s="294"/>
      <c r="S874" s="294"/>
      <c r="T874" s="294"/>
      <c r="U874" s="294"/>
      <c r="V874" s="294"/>
      <c r="W874" s="294"/>
      <c r="X874" s="294"/>
      <c r="Y874" s="294"/>
      <c r="Z874" s="294"/>
      <c r="AA874" s="294"/>
      <c r="AB874" s="294"/>
      <c r="AC874" s="294"/>
      <c r="AD874" s="294"/>
      <c r="AE874" s="294"/>
      <c r="AF874" s="294"/>
      <c r="AG874" s="294"/>
      <c r="AH874" s="294"/>
      <c r="AI874" s="294"/>
      <c r="AJ874" s="294"/>
      <c r="AK874" s="294"/>
      <c r="AL874" s="294"/>
      <c r="AM874" s="294"/>
      <c r="AN874" s="294"/>
      <c r="AO874" s="294"/>
      <c r="AP874" s="294"/>
      <c r="AQ874" s="294"/>
      <c r="AR874" s="294"/>
      <c r="AS874" s="294"/>
      <c r="AT874" s="294"/>
      <c r="AU874" s="294"/>
      <c r="AV874" s="294"/>
      <c r="AW874" s="294"/>
      <c r="AX874" s="294"/>
      <c r="AY874" s="294"/>
      <c r="AZ874" s="294"/>
      <c r="BA874" s="294"/>
      <c r="BB874" s="294"/>
      <c r="BC874" s="294"/>
      <c r="BD874" s="294"/>
      <c r="BE874" s="294"/>
      <c r="BF874" s="294"/>
      <c r="BG874" s="294"/>
      <c r="BH874" s="294"/>
      <c r="BI874" s="294"/>
      <c r="BJ874" s="294"/>
      <c r="BK874" s="294"/>
      <c r="BL874" s="294"/>
      <c r="BM874" s="294"/>
      <c r="BN874" s="294"/>
      <c r="BO874" s="294"/>
    </row>
    <row r="875">
      <c r="A875" s="294"/>
      <c r="B875" s="333"/>
      <c r="D875" s="134"/>
      <c r="E875" s="294"/>
      <c r="I875" s="294"/>
      <c r="J875" s="294"/>
      <c r="N875" s="294"/>
      <c r="O875" s="294"/>
      <c r="P875" s="294"/>
      <c r="Q875" s="294"/>
      <c r="R875" s="294"/>
      <c r="S875" s="294"/>
      <c r="T875" s="294"/>
      <c r="U875" s="294"/>
      <c r="V875" s="294"/>
      <c r="W875" s="294"/>
      <c r="X875" s="294"/>
      <c r="Y875" s="294"/>
      <c r="Z875" s="294"/>
      <c r="AA875" s="294"/>
      <c r="AB875" s="294"/>
      <c r="AC875" s="294"/>
      <c r="AD875" s="294"/>
      <c r="AE875" s="294"/>
      <c r="AF875" s="294"/>
      <c r="AG875" s="294"/>
      <c r="AH875" s="294"/>
      <c r="AI875" s="294"/>
      <c r="AJ875" s="294"/>
      <c r="AK875" s="294"/>
      <c r="AL875" s="294"/>
      <c r="AM875" s="294"/>
      <c r="AN875" s="294"/>
      <c r="AO875" s="294"/>
      <c r="AP875" s="294"/>
      <c r="AQ875" s="294"/>
      <c r="AR875" s="294"/>
      <c r="AS875" s="294"/>
      <c r="AT875" s="294"/>
      <c r="AU875" s="294"/>
      <c r="AV875" s="294"/>
      <c r="AW875" s="294"/>
      <c r="AX875" s="294"/>
      <c r="AY875" s="294"/>
      <c r="AZ875" s="294"/>
      <c r="BA875" s="294"/>
      <c r="BB875" s="294"/>
      <c r="BC875" s="294"/>
      <c r="BD875" s="294"/>
      <c r="BE875" s="294"/>
      <c r="BF875" s="294"/>
      <c r="BG875" s="294"/>
      <c r="BH875" s="294"/>
      <c r="BI875" s="294"/>
      <c r="BJ875" s="294"/>
      <c r="BK875" s="294"/>
      <c r="BL875" s="294"/>
      <c r="BM875" s="294"/>
      <c r="BN875" s="294"/>
      <c r="BO875" s="294"/>
    </row>
    <row r="876">
      <c r="A876" s="294"/>
      <c r="B876" s="333"/>
      <c r="D876" s="134"/>
      <c r="E876" s="294"/>
      <c r="I876" s="294"/>
      <c r="J876" s="294"/>
      <c r="N876" s="294"/>
      <c r="O876" s="294"/>
      <c r="P876" s="294"/>
      <c r="Q876" s="294"/>
      <c r="R876" s="294"/>
      <c r="S876" s="294"/>
      <c r="T876" s="294"/>
      <c r="U876" s="294"/>
      <c r="V876" s="294"/>
      <c r="W876" s="294"/>
      <c r="X876" s="294"/>
      <c r="Y876" s="294"/>
      <c r="Z876" s="294"/>
      <c r="AA876" s="294"/>
      <c r="AB876" s="294"/>
      <c r="AC876" s="294"/>
      <c r="AD876" s="294"/>
      <c r="AE876" s="294"/>
      <c r="AF876" s="294"/>
      <c r="AG876" s="294"/>
      <c r="AH876" s="294"/>
      <c r="AI876" s="294"/>
      <c r="AJ876" s="294"/>
      <c r="AK876" s="294"/>
      <c r="AL876" s="294"/>
      <c r="AM876" s="294"/>
      <c r="AN876" s="294"/>
      <c r="AO876" s="294"/>
      <c r="AP876" s="294"/>
      <c r="AQ876" s="294"/>
      <c r="AR876" s="294"/>
      <c r="AS876" s="294"/>
      <c r="AT876" s="294"/>
      <c r="AU876" s="294"/>
      <c r="AV876" s="294"/>
      <c r="AW876" s="294"/>
      <c r="AX876" s="294"/>
      <c r="AY876" s="294"/>
      <c r="AZ876" s="294"/>
      <c r="BA876" s="294"/>
      <c r="BB876" s="294"/>
      <c r="BC876" s="294"/>
      <c r="BD876" s="294"/>
      <c r="BE876" s="294"/>
      <c r="BF876" s="294"/>
      <c r="BG876" s="294"/>
      <c r="BH876" s="294"/>
      <c r="BI876" s="294"/>
      <c r="BJ876" s="294"/>
      <c r="BK876" s="294"/>
      <c r="BL876" s="294"/>
      <c r="BM876" s="294"/>
      <c r="BN876" s="294"/>
      <c r="BO876" s="294"/>
    </row>
    <row r="877">
      <c r="A877" s="294"/>
      <c r="B877" s="333"/>
      <c r="D877" s="134"/>
      <c r="E877" s="294"/>
      <c r="I877" s="294"/>
      <c r="J877" s="294"/>
      <c r="N877" s="294"/>
      <c r="O877" s="294"/>
      <c r="P877" s="294"/>
      <c r="Q877" s="294"/>
      <c r="R877" s="294"/>
      <c r="S877" s="294"/>
      <c r="T877" s="294"/>
      <c r="U877" s="294"/>
      <c r="V877" s="294"/>
      <c r="W877" s="294"/>
      <c r="X877" s="294"/>
      <c r="Y877" s="294"/>
      <c r="Z877" s="294"/>
      <c r="AA877" s="294"/>
      <c r="AB877" s="294"/>
      <c r="AC877" s="294"/>
      <c r="AD877" s="294"/>
      <c r="AE877" s="294"/>
      <c r="AF877" s="294"/>
      <c r="AG877" s="294"/>
      <c r="AH877" s="294"/>
      <c r="AI877" s="294"/>
      <c r="AJ877" s="294"/>
      <c r="AK877" s="294"/>
      <c r="AL877" s="294"/>
      <c r="AM877" s="294"/>
      <c r="AN877" s="294"/>
      <c r="AO877" s="294"/>
      <c r="AP877" s="294"/>
      <c r="AQ877" s="294"/>
      <c r="AR877" s="294"/>
      <c r="AS877" s="294"/>
      <c r="AT877" s="294"/>
      <c r="AU877" s="294"/>
      <c r="AV877" s="294"/>
      <c r="AW877" s="294"/>
      <c r="AX877" s="294"/>
      <c r="AY877" s="294"/>
      <c r="AZ877" s="294"/>
      <c r="BA877" s="294"/>
      <c r="BB877" s="294"/>
      <c r="BC877" s="294"/>
      <c r="BD877" s="294"/>
      <c r="BE877" s="294"/>
      <c r="BF877" s="294"/>
      <c r="BG877" s="294"/>
      <c r="BH877" s="294"/>
      <c r="BI877" s="294"/>
      <c r="BJ877" s="294"/>
      <c r="BK877" s="294"/>
      <c r="BL877" s="294"/>
      <c r="BM877" s="294"/>
      <c r="BN877" s="294"/>
      <c r="BO877" s="294"/>
    </row>
    <row r="878">
      <c r="A878" s="294"/>
      <c r="B878" s="333"/>
      <c r="D878" s="134"/>
      <c r="E878" s="294"/>
      <c r="I878" s="294"/>
      <c r="J878" s="294"/>
      <c r="N878" s="294"/>
      <c r="O878" s="294"/>
      <c r="P878" s="294"/>
      <c r="Q878" s="294"/>
      <c r="R878" s="294"/>
      <c r="S878" s="294"/>
      <c r="T878" s="294"/>
      <c r="U878" s="294"/>
      <c r="V878" s="294"/>
      <c r="W878" s="294"/>
      <c r="X878" s="294"/>
      <c r="Y878" s="294"/>
      <c r="Z878" s="294"/>
      <c r="AA878" s="294"/>
      <c r="AB878" s="294"/>
      <c r="AC878" s="294"/>
      <c r="AD878" s="294"/>
      <c r="AE878" s="294"/>
      <c r="AF878" s="294"/>
      <c r="AG878" s="294"/>
      <c r="AH878" s="294"/>
      <c r="AI878" s="294"/>
      <c r="AJ878" s="294"/>
      <c r="AK878" s="294"/>
      <c r="AL878" s="294"/>
      <c r="AM878" s="294"/>
      <c r="AN878" s="294"/>
      <c r="AO878" s="294"/>
      <c r="AP878" s="294"/>
      <c r="AQ878" s="294"/>
      <c r="AR878" s="294"/>
      <c r="AS878" s="294"/>
      <c r="AT878" s="294"/>
      <c r="AU878" s="294"/>
      <c r="AV878" s="294"/>
      <c r="AW878" s="294"/>
      <c r="AX878" s="294"/>
      <c r="AY878" s="294"/>
      <c r="AZ878" s="294"/>
      <c r="BA878" s="294"/>
      <c r="BB878" s="294"/>
      <c r="BC878" s="294"/>
      <c r="BD878" s="294"/>
      <c r="BE878" s="294"/>
      <c r="BF878" s="294"/>
      <c r="BG878" s="294"/>
      <c r="BH878" s="294"/>
      <c r="BI878" s="294"/>
      <c r="BJ878" s="294"/>
      <c r="BK878" s="294"/>
      <c r="BL878" s="294"/>
      <c r="BM878" s="294"/>
      <c r="BN878" s="294"/>
      <c r="BO878" s="294"/>
    </row>
    <row r="879">
      <c r="A879" s="294"/>
      <c r="B879" s="333"/>
      <c r="D879" s="134"/>
      <c r="E879" s="294"/>
      <c r="I879" s="294"/>
      <c r="J879" s="294"/>
      <c r="N879" s="294"/>
      <c r="O879" s="294"/>
      <c r="P879" s="294"/>
      <c r="Q879" s="294"/>
      <c r="R879" s="294"/>
      <c r="S879" s="294"/>
      <c r="T879" s="294"/>
      <c r="U879" s="294"/>
      <c r="V879" s="294"/>
      <c r="W879" s="294"/>
      <c r="X879" s="294"/>
      <c r="Y879" s="294"/>
      <c r="Z879" s="294"/>
      <c r="AA879" s="294"/>
      <c r="AB879" s="294"/>
      <c r="AC879" s="294"/>
      <c r="AD879" s="294"/>
      <c r="AE879" s="294"/>
      <c r="AF879" s="294"/>
      <c r="AG879" s="294"/>
      <c r="AH879" s="294"/>
      <c r="AI879" s="294"/>
      <c r="AJ879" s="294"/>
      <c r="AK879" s="294"/>
      <c r="AL879" s="294"/>
      <c r="AM879" s="294"/>
      <c r="AN879" s="294"/>
      <c r="AO879" s="294"/>
      <c r="AP879" s="294"/>
      <c r="AQ879" s="294"/>
      <c r="AR879" s="294"/>
      <c r="AS879" s="294"/>
      <c r="AT879" s="294"/>
      <c r="AU879" s="294"/>
      <c r="AV879" s="294"/>
      <c r="AW879" s="294"/>
      <c r="AX879" s="294"/>
      <c r="AY879" s="294"/>
      <c r="AZ879" s="294"/>
      <c r="BA879" s="294"/>
      <c r="BB879" s="294"/>
      <c r="BC879" s="294"/>
      <c r="BD879" s="294"/>
      <c r="BE879" s="294"/>
      <c r="BF879" s="294"/>
      <c r="BG879" s="294"/>
      <c r="BH879" s="294"/>
      <c r="BI879" s="294"/>
      <c r="BJ879" s="294"/>
      <c r="BK879" s="294"/>
      <c r="BL879" s="294"/>
      <c r="BM879" s="294"/>
      <c r="BN879" s="294"/>
      <c r="BO879" s="294"/>
    </row>
    <row r="880">
      <c r="A880" s="294"/>
      <c r="B880" s="333"/>
      <c r="D880" s="134"/>
      <c r="E880" s="294"/>
      <c r="I880" s="294"/>
      <c r="J880" s="294"/>
      <c r="N880" s="294"/>
      <c r="O880" s="294"/>
      <c r="P880" s="294"/>
      <c r="Q880" s="294"/>
      <c r="R880" s="294"/>
      <c r="S880" s="294"/>
      <c r="T880" s="294"/>
      <c r="U880" s="294"/>
      <c r="V880" s="294"/>
      <c r="W880" s="294"/>
      <c r="X880" s="294"/>
      <c r="Y880" s="294"/>
      <c r="Z880" s="294"/>
      <c r="AA880" s="294"/>
      <c r="AB880" s="294"/>
      <c r="AC880" s="294"/>
      <c r="AD880" s="294"/>
      <c r="AE880" s="294"/>
      <c r="AF880" s="294"/>
      <c r="AG880" s="294"/>
      <c r="AH880" s="294"/>
      <c r="AI880" s="294"/>
      <c r="AJ880" s="294"/>
      <c r="AK880" s="294"/>
      <c r="AL880" s="294"/>
      <c r="AM880" s="294"/>
      <c r="AN880" s="294"/>
      <c r="AO880" s="294"/>
      <c r="AP880" s="294"/>
      <c r="AQ880" s="294"/>
      <c r="AR880" s="294"/>
      <c r="AS880" s="294"/>
      <c r="AT880" s="294"/>
      <c r="AU880" s="294"/>
      <c r="AV880" s="294"/>
      <c r="AW880" s="294"/>
      <c r="AX880" s="294"/>
      <c r="AY880" s="294"/>
      <c r="AZ880" s="294"/>
      <c r="BA880" s="294"/>
      <c r="BB880" s="294"/>
      <c r="BC880" s="294"/>
      <c r="BD880" s="294"/>
      <c r="BE880" s="294"/>
      <c r="BF880" s="294"/>
      <c r="BG880" s="294"/>
      <c r="BH880" s="294"/>
      <c r="BI880" s="294"/>
      <c r="BJ880" s="294"/>
      <c r="BK880" s="294"/>
      <c r="BL880" s="294"/>
      <c r="BM880" s="294"/>
      <c r="BN880" s="294"/>
      <c r="BO880" s="294"/>
    </row>
    <row r="881">
      <c r="A881" s="294"/>
      <c r="B881" s="333"/>
      <c r="D881" s="134"/>
      <c r="E881" s="294"/>
      <c r="I881" s="294"/>
      <c r="J881" s="294"/>
      <c r="N881" s="294"/>
      <c r="O881" s="294"/>
      <c r="P881" s="294"/>
      <c r="Q881" s="294"/>
      <c r="R881" s="294"/>
      <c r="S881" s="294"/>
      <c r="T881" s="294"/>
      <c r="U881" s="294"/>
      <c r="V881" s="294"/>
      <c r="W881" s="294"/>
      <c r="X881" s="294"/>
      <c r="Y881" s="294"/>
      <c r="Z881" s="294"/>
      <c r="AA881" s="294"/>
      <c r="AB881" s="294"/>
      <c r="AC881" s="294"/>
      <c r="AD881" s="294"/>
      <c r="AE881" s="294"/>
      <c r="AF881" s="294"/>
      <c r="AG881" s="294"/>
      <c r="AH881" s="294"/>
      <c r="AI881" s="294"/>
      <c r="AJ881" s="294"/>
      <c r="AK881" s="294"/>
      <c r="AL881" s="294"/>
      <c r="AM881" s="294"/>
      <c r="AN881" s="294"/>
      <c r="AO881" s="294"/>
      <c r="AP881" s="294"/>
      <c r="AQ881" s="294"/>
      <c r="AR881" s="294"/>
      <c r="AS881" s="294"/>
      <c r="AT881" s="294"/>
      <c r="AU881" s="294"/>
      <c r="AV881" s="294"/>
      <c r="AW881" s="294"/>
      <c r="AX881" s="294"/>
      <c r="AY881" s="294"/>
      <c r="AZ881" s="294"/>
      <c r="BA881" s="294"/>
      <c r="BB881" s="294"/>
      <c r="BC881" s="294"/>
      <c r="BD881" s="294"/>
      <c r="BE881" s="294"/>
      <c r="BF881" s="294"/>
      <c r="BG881" s="294"/>
      <c r="BH881" s="294"/>
      <c r="BI881" s="294"/>
      <c r="BJ881" s="294"/>
      <c r="BK881" s="294"/>
      <c r="BL881" s="294"/>
      <c r="BM881" s="294"/>
      <c r="BN881" s="294"/>
      <c r="BO881" s="294"/>
    </row>
    <row r="882">
      <c r="A882" s="294"/>
      <c r="B882" s="333"/>
      <c r="D882" s="134"/>
      <c r="E882" s="294"/>
      <c r="I882" s="294"/>
      <c r="J882" s="294"/>
      <c r="N882" s="294"/>
      <c r="O882" s="294"/>
      <c r="P882" s="294"/>
      <c r="Q882" s="294"/>
      <c r="R882" s="294"/>
      <c r="S882" s="294"/>
      <c r="T882" s="294"/>
      <c r="U882" s="294"/>
      <c r="V882" s="294"/>
      <c r="W882" s="294"/>
      <c r="X882" s="294"/>
      <c r="Y882" s="294"/>
      <c r="Z882" s="294"/>
      <c r="AA882" s="294"/>
      <c r="AB882" s="294"/>
      <c r="AC882" s="294"/>
      <c r="AD882" s="294"/>
      <c r="AE882" s="294"/>
      <c r="AF882" s="294"/>
      <c r="AG882" s="294"/>
      <c r="AH882" s="294"/>
      <c r="AI882" s="294"/>
      <c r="AJ882" s="294"/>
      <c r="AK882" s="294"/>
      <c r="AL882" s="294"/>
      <c r="AM882" s="294"/>
      <c r="AN882" s="294"/>
      <c r="AO882" s="294"/>
      <c r="AP882" s="294"/>
      <c r="AQ882" s="294"/>
      <c r="AR882" s="294"/>
      <c r="AS882" s="294"/>
      <c r="AT882" s="294"/>
      <c r="AU882" s="294"/>
      <c r="AV882" s="294"/>
      <c r="AW882" s="294"/>
      <c r="AX882" s="294"/>
      <c r="AY882" s="294"/>
      <c r="AZ882" s="294"/>
      <c r="BA882" s="294"/>
      <c r="BB882" s="294"/>
      <c r="BC882" s="294"/>
      <c r="BD882" s="294"/>
      <c r="BE882" s="294"/>
      <c r="BF882" s="294"/>
      <c r="BG882" s="294"/>
      <c r="BH882" s="294"/>
      <c r="BI882" s="294"/>
      <c r="BJ882" s="294"/>
      <c r="BK882" s="294"/>
      <c r="BL882" s="294"/>
      <c r="BM882" s="294"/>
      <c r="BN882" s="294"/>
      <c r="BO882" s="294"/>
    </row>
    <row r="883">
      <c r="A883" s="294"/>
      <c r="B883" s="333"/>
      <c r="D883" s="134"/>
      <c r="E883" s="294"/>
      <c r="I883" s="294"/>
      <c r="J883" s="294"/>
      <c r="N883" s="294"/>
      <c r="O883" s="294"/>
      <c r="P883" s="294"/>
      <c r="Q883" s="294"/>
      <c r="R883" s="294"/>
      <c r="S883" s="294"/>
      <c r="T883" s="294"/>
      <c r="U883" s="294"/>
      <c r="V883" s="294"/>
      <c r="W883" s="294"/>
      <c r="X883" s="294"/>
      <c r="Y883" s="294"/>
      <c r="Z883" s="294"/>
      <c r="AA883" s="294"/>
      <c r="AB883" s="294"/>
      <c r="AC883" s="294"/>
      <c r="AD883" s="294"/>
      <c r="AE883" s="294"/>
      <c r="AF883" s="294"/>
      <c r="AG883" s="294"/>
      <c r="AH883" s="294"/>
      <c r="AI883" s="294"/>
      <c r="AJ883" s="294"/>
      <c r="AK883" s="294"/>
      <c r="AL883" s="294"/>
      <c r="AM883" s="294"/>
      <c r="AN883" s="294"/>
      <c r="AO883" s="294"/>
      <c r="AP883" s="294"/>
      <c r="AQ883" s="294"/>
      <c r="AR883" s="294"/>
      <c r="AS883" s="294"/>
      <c r="AT883" s="294"/>
      <c r="AU883" s="294"/>
      <c r="AV883" s="294"/>
      <c r="AW883" s="294"/>
      <c r="AX883" s="294"/>
      <c r="AY883" s="294"/>
      <c r="AZ883" s="294"/>
      <c r="BA883" s="294"/>
      <c r="BB883" s="294"/>
      <c r="BC883" s="294"/>
      <c r="BD883" s="294"/>
      <c r="BE883" s="294"/>
      <c r="BF883" s="294"/>
      <c r="BG883" s="294"/>
      <c r="BH883" s="294"/>
      <c r="BI883" s="294"/>
      <c r="BJ883" s="294"/>
      <c r="BK883" s="294"/>
      <c r="BL883" s="294"/>
      <c r="BM883" s="294"/>
      <c r="BN883" s="294"/>
      <c r="BO883" s="294"/>
    </row>
    <row r="884">
      <c r="A884" s="294"/>
      <c r="B884" s="333"/>
      <c r="D884" s="134"/>
      <c r="E884" s="294"/>
      <c r="I884" s="294"/>
      <c r="J884" s="294"/>
      <c r="N884" s="294"/>
      <c r="O884" s="294"/>
      <c r="P884" s="294"/>
      <c r="Q884" s="294"/>
      <c r="R884" s="294"/>
      <c r="S884" s="294"/>
      <c r="T884" s="294"/>
      <c r="U884" s="294"/>
      <c r="V884" s="294"/>
      <c r="W884" s="294"/>
      <c r="X884" s="294"/>
      <c r="Y884" s="294"/>
      <c r="Z884" s="294"/>
      <c r="AA884" s="294"/>
      <c r="AB884" s="294"/>
      <c r="AC884" s="294"/>
      <c r="AD884" s="294"/>
      <c r="AE884" s="294"/>
      <c r="AF884" s="294"/>
      <c r="AG884" s="294"/>
      <c r="AH884" s="294"/>
      <c r="AI884" s="294"/>
      <c r="AJ884" s="294"/>
      <c r="AK884" s="294"/>
      <c r="AL884" s="294"/>
      <c r="AM884" s="294"/>
      <c r="AN884" s="294"/>
      <c r="AO884" s="294"/>
      <c r="AP884" s="294"/>
      <c r="AQ884" s="294"/>
      <c r="AR884" s="294"/>
      <c r="AS884" s="294"/>
      <c r="AT884" s="294"/>
      <c r="AU884" s="294"/>
      <c r="AV884" s="294"/>
      <c r="AW884" s="294"/>
      <c r="AX884" s="294"/>
      <c r="AY884" s="294"/>
      <c r="AZ884" s="294"/>
      <c r="BA884" s="294"/>
      <c r="BB884" s="294"/>
      <c r="BC884" s="294"/>
      <c r="BD884" s="294"/>
      <c r="BE884" s="294"/>
      <c r="BF884" s="294"/>
      <c r="BG884" s="294"/>
      <c r="BH884" s="294"/>
      <c r="BI884" s="294"/>
      <c r="BJ884" s="294"/>
      <c r="BK884" s="294"/>
      <c r="BL884" s="294"/>
      <c r="BM884" s="294"/>
      <c r="BN884" s="294"/>
      <c r="BO884" s="294"/>
    </row>
    <row r="885">
      <c r="A885" s="294"/>
      <c r="B885" s="333"/>
      <c r="D885" s="134"/>
      <c r="E885" s="294"/>
      <c r="I885" s="294"/>
      <c r="J885" s="294"/>
      <c r="N885" s="294"/>
      <c r="O885" s="294"/>
      <c r="P885" s="294"/>
      <c r="Q885" s="294"/>
      <c r="R885" s="294"/>
      <c r="S885" s="294"/>
      <c r="T885" s="294"/>
      <c r="U885" s="294"/>
      <c r="V885" s="294"/>
      <c r="W885" s="294"/>
      <c r="X885" s="294"/>
      <c r="Y885" s="294"/>
      <c r="Z885" s="294"/>
      <c r="AA885" s="294"/>
      <c r="AB885" s="294"/>
      <c r="AC885" s="294"/>
      <c r="AD885" s="294"/>
      <c r="AE885" s="294"/>
      <c r="AF885" s="294"/>
      <c r="AG885" s="294"/>
      <c r="AH885" s="294"/>
      <c r="AI885" s="294"/>
      <c r="AJ885" s="294"/>
      <c r="AK885" s="294"/>
      <c r="AL885" s="294"/>
      <c r="AM885" s="294"/>
      <c r="AN885" s="294"/>
      <c r="AO885" s="294"/>
      <c r="AP885" s="294"/>
      <c r="AQ885" s="294"/>
      <c r="AR885" s="294"/>
      <c r="AS885" s="294"/>
      <c r="AT885" s="294"/>
      <c r="AU885" s="294"/>
      <c r="AV885" s="294"/>
      <c r="AW885" s="294"/>
      <c r="AX885" s="294"/>
      <c r="AY885" s="294"/>
      <c r="AZ885" s="294"/>
      <c r="BA885" s="294"/>
      <c r="BB885" s="294"/>
      <c r="BC885" s="294"/>
      <c r="BD885" s="294"/>
      <c r="BE885" s="294"/>
      <c r="BF885" s="294"/>
      <c r="BG885" s="294"/>
      <c r="BH885" s="294"/>
      <c r="BI885" s="294"/>
      <c r="BJ885" s="294"/>
      <c r="BK885" s="294"/>
      <c r="BL885" s="294"/>
      <c r="BM885" s="294"/>
      <c r="BN885" s="294"/>
      <c r="BO885" s="294"/>
    </row>
    <row r="886">
      <c r="A886" s="294"/>
      <c r="B886" s="333"/>
      <c r="D886" s="134"/>
      <c r="E886" s="294"/>
      <c r="I886" s="294"/>
      <c r="J886" s="294"/>
      <c r="N886" s="294"/>
      <c r="O886" s="294"/>
      <c r="P886" s="294"/>
      <c r="Q886" s="294"/>
      <c r="R886" s="294"/>
      <c r="S886" s="294"/>
      <c r="T886" s="294"/>
      <c r="U886" s="294"/>
      <c r="V886" s="294"/>
      <c r="W886" s="294"/>
      <c r="X886" s="294"/>
      <c r="Y886" s="294"/>
      <c r="Z886" s="294"/>
      <c r="AA886" s="294"/>
      <c r="AB886" s="294"/>
      <c r="AC886" s="294"/>
      <c r="AD886" s="294"/>
      <c r="AE886" s="294"/>
      <c r="AF886" s="294"/>
      <c r="AG886" s="294"/>
      <c r="AH886" s="294"/>
      <c r="AI886" s="294"/>
      <c r="AJ886" s="294"/>
      <c r="AK886" s="294"/>
      <c r="AL886" s="294"/>
      <c r="AM886" s="294"/>
      <c r="AN886" s="294"/>
      <c r="AO886" s="294"/>
      <c r="AP886" s="294"/>
      <c r="AQ886" s="294"/>
      <c r="AR886" s="294"/>
      <c r="AS886" s="294"/>
      <c r="AT886" s="294"/>
      <c r="AU886" s="294"/>
      <c r="AV886" s="294"/>
      <c r="AW886" s="294"/>
      <c r="AX886" s="294"/>
      <c r="AY886" s="294"/>
      <c r="AZ886" s="294"/>
      <c r="BA886" s="294"/>
      <c r="BB886" s="294"/>
      <c r="BC886" s="294"/>
      <c r="BD886" s="294"/>
      <c r="BE886" s="294"/>
      <c r="BF886" s="294"/>
      <c r="BG886" s="294"/>
      <c r="BH886" s="294"/>
      <c r="BI886" s="294"/>
      <c r="BJ886" s="294"/>
      <c r="BK886" s="294"/>
      <c r="BL886" s="294"/>
      <c r="BM886" s="294"/>
      <c r="BN886" s="294"/>
      <c r="BO886" s="294"/>
    </row>
    <row r="887">
      <c r="A887" s="294"/>
      <c r="B887" s="333"/>
      <c r="D887" s="134"/>
      <c r="E887" s="294"/>
      <c r="I887" s="294"/>
      <c r="J887" s="294"/>
      <c r="N887" s="294"/>
      <c r="O887" s="294"/>
      <c r="P887" s="294"/>
      <c r="Q887" s="294"/>
      <c r="R887" s="294"/>
      <c r="S887" s="294"/>
      <c r="T887" s="294"/>
      <c r="U887" s="294"/>
      <c r="V887" s="294"/>
      <c r="W887" s="294"/>
      <c r="X887" s="294"/>
      <c r="Y887" s="294"/>
      <c r="Z887" s="294"/>
      <c r="AA887" s="294"/>
      <c r="AB887" s="294"/>
      <c r="AC887" s="294"/>
      <c r="AD887" s="294"/>
      <c r="AE887" s="294"/>
      <c r="AF887" s="294"/>
      <c r="AG887" s="294"/>
      <c r="AH887" s="294"/>
      <c r="AI887" s="294"/>
      <c r="AJ887" s="294"/>
      <c r="AK887" s="294"/>
      <c r="AL887" s="294"/>
      <c r="AM887" s="294"/>
      <c r="AN887" s="294"/>
      <c r="AO887" s="294"/>
      <c r="AP887" s="294"/>
      <c r="AQ887" s="294"/>
      <c r="AR887" s="294"/>
      <c r="AS887" s="294"/>
      <c r="AT887" s="294"/>
      <c r="AU887" s="294"/>
      <c r="AV887" s="294"/>
      <c r="AW887" s="294"/>
      <c r="AX887" s="294"/>
      <c r="AY887" s="294"/>
      <c r="AZ887" s="294"/>
      <c r="BA887" s="294"/>
      <c r="BB887" s="294"/>
      <c r="BC887" s="294"/>
      <c r="BD887" s="294"/>
      <c r="BE887" s="294"/>
      <c r="BF887" s="294"/>
      <c r="BG887" s="294"/>
      <c r="BH887" s="294"/>
      <c r="BI887" s="294"/>
      <c r="BJ887" s="294"/>
      <c r="BK887" s="294"/>
      <c r="BL887" s="294"/>
      <c r="BM887" s="294"/>
      <c r="BN887" s="294"/>
      <c r="BO887" s="294"/>
    </row>
    <row r="888">
      <c r="A888" s="294"/>
      <c r="B888" s="333"/>
      <c r="D888" s="134"/>
      <c r="E888" s="294"/>
      <c r="I888" s="294"/>
      <c r="J888" s="294"/>
      <c r="N888" s="294"/>
      <c r="O888" s="294"/>
      <c r="P888" s="294"/>
      <c r="Q888" s="294"/>
      <c r="R888" s="294"/>
      <c r="S888" s="294"/>
      <c r="T888" s="294"/>
      <c r="U888" s="294"/>
      <c r="V888" s="294"/>
      <c r="W888" s="294"/>
      <c r="X888" s="294"/>
      <c r="Y888" s="294"/>
      <c r="Z888" s="294"/>
      <c r="AA888" s="294"/>
      <c r="AB888" s="294"/>
      <c r="AC888" s="294"/>
      <c r="AD888" s="294"/>
      <c r="AE888" s="294"/>
      <c r="AF888" s="294"/>
      <c r="AG888" s="294"/>
      <c r="AH888" s="294"/>
      <c r="AI888" s="294"/>
      <c r="AJ888" s="294"/>
      <c r="AK888" s="294"/>
      <c r="AL888" s="294"/>
      <c r="AM888" s="294"/>
      <c r="AN888" s="294"/>
      <c r="AO888" s="294"/>
      <c r="AP888" s="294"/>
      <c r="AQ888" s="294"/>
      <c r="AR888" s="294"/>
      <c r="AS888" s="294"/>
      <c r="AT888" s="294"/>
      <c r="AU888" s="294"/>
      <c r="AV888" s="294"/>
      <c r="AW888" s="294"/>
      <c r="AX888" s="294"/>
      <c r="AY888" s="294"/>
      <c r="AZ888" s="294"/>
      <c r="BA888" s="294"/>
      <c r="BB888" s="294"/>
      <c r="BC888" s="294"/>
      <c r="BD888" s="294"/>
      <c r="BE888" s="294"/>
      <c r="BF888" s="294"/>
      <c r="BG888" s="294"/>
      <c r="BH888" s="294"/>
      <c r="BI888" s="294"/>
      <c r="BJ888" s="294"/>
      <c r="BK888" s="294"/>
      <c r="BL888" s="294"/>
      <c r="BM888" s="294"/>
      <c r="BN888" s="294"/>
      <c r="BO888" s="294"/>
    </row>
    <row r="889">
      <c r="A889" s="294"/>
      <c r="B889" s="333"/>
      <c r="D889" s="134"/>
      <c r="E889" s="294"/>
      <c r="I889" s="294"/>
      <c r="J889" s="294"/>
      <c r="N889" s="294"/>
      <c r="O889" s="294"/>
      <c r="P889" s="294"/>
      <c r="Q889" s="294"/>
      <c r="R889" s="294"/>
      <c r="S889" s="294"/>
      <c r="T889" s="294"/>
      <c r="U889" s="294"/>
      <c r="V889" s="294"/>
      <c r="W889" s="294"/>
      <c r="X889" s="294"/>
      <c r="Y889" s="294"/>
      <c r="Z889" s="294"/>
      <c r="AA889" s="294"/>
      <c r="AB889" s="294"/>
      <c r="AC889" s="294"/>
      <c r="AD889" s="294"/>
      <c r="AE889" s="294"/>
      <c r="AF889" s="294"/>
      <c r="AG889" s="294"/>
      <c r="AH889" s="294"/>
      <c r="AI889" s="294"/>
      <c r="AJ889" s="294"/>
      <c r="AK889" s="294"/>
      <c r="AL889" s="294"/>
      <c r="AM889" s="294"/>
      <c r="AN889" s="294"/>
      <c r="AO889" s="294"/>
      <c r="AP889" s="294"/>
      <c r="AQ889" s="294"/>
      <c r="AR889" s="294"/>
      <c r="AS889" s="294"/>
      <c r="AT889" s="294"/>
      <c r="AU889" s="294"/>
      <c r="AV889" s="294"/>
      <c r="AW889" s="294"/>
      <c r="AX889" s="294"/>
      <c r="AY889" s="294"/>
      <c r="AZ889" s="294"/>
      <c r="BA889" s="294"/>
      <c r="BB889" s="294"/>
      <c r="BC889" s="294"/>
      <c r="BD889" s="294"/>
      <c r="BE889" s="294"/>
      <c r="BF889" s="294"/>
      <c r="BG889" s="294"/>
      <c r="BH889" s="294"/>
      <c r="BI889" s="294"/>
      <c r="BJ889" s="294"/>
      <c r="BK889" s="294"/>
      <c r="BL889" s="294"/>
      <c r="BM889" s="294"/>
      <c r="BN889" s="294"/>
      <c r="BO889" s="294"/>
    </row>
    <row r="890">
      <c r="A890" s="294"/>
      <c r="B890" s="333"/>
      <c r="D890" s="134"/>
      <c r="E890" s="294"/>
      <c r="I890" s="294"/>
      <c r="J890" s="294"/>
      <c r="N890" s="294"/>
      <c r="O890" s="294"/>
      <c r="P890" s="294"/>
      <c r="Q890" s="294"/>
      <c r="R890" s="294"/>
      <c r="S890" s="294"/>
      <c r="T890" s="294"/>
      <c r="U890" s="294"/>
      <c r="V890" s="294"/>
      <c r="W890" s="294"/>
      <c r="X890" s="294"/>
      <c r="Y890" s="294"/>
      <c r="Z890" s="294"/>
      <c r="AA890" s="294"/>
      <c r="AB890" s="294"/>
      <c r="AC890" s="294"/>
      <c r="AD890" s="294"/>
      <c r="AE890" s="294"/>
      <c r="AF890" s="294"/>
      <c r="AG890" s="294"/>
      <c r="AH890" s="294"/>
      <c r="AI890" s="294"/>
      <c r="AJ890" s="294"/>
      <c r="AK890" s="294"/>
      <c r="AL890" s="294"/>
      <c r="AM890" s="294"/>
      <c r="AN890" s="294"/>
      <c r="AO890" s="294"/>
      <c r="AP890" s="294"/>
      <c r="AQ890" s="294"/>
      <c r="AR890" s="294"/>
      <c r="AS890" s="294"/>
      <c r="AT890" s="294"/>
      <c r="AU890" s="294"/>
      <c r="AV890" s="294"/>
      <c r="AW890" s="294"/>
      <c r="AX890" s="294"/>
      <c r="AY890" s="294"/>
      <c r="AZ890" s="294"/>
      <c r="BA890" s="294"/>
      <c r="BB890" s="294"/>
      <c r="BC890" s="294"/>
      <c r="BD890" s="294"/>
      <c r="BE890" s="294"/>
      <c r="BF890" s="294"/>
      <c r="BG890" s="294"/>
      <c r="BH890" s="294"/>
      <c r="BI890" s="294"/>
      <c r="BJ890" s="294"/>
      <c r="BK890" s="294"/>
      <c r="BL890" s="294"/>
      <c r="BM890" s="294"/>
      <c r="BN890" s="294"/>
      <c r="BO890" s="294"/>
    </row>
    <row r="891">
      <c r="A891" s="294"/>
      <c r="B891" s="333"/>
      <c r="D891" s="134"/>
      <c r="E891" s="294"/>
      <c r="I891" s="294"/>
      <c r="J891" s="294"/>
      <c r="N891" s="294"/>
      <c r="O891" s="294"/>
      <c r="P891" s="294"/>
      <c r="Q891" s="294"/>
      <c r="R891" s="294"/>
      <c r="S891" s="294"/>
      <c r="T891" s="294"/>
      <c r="U891" s="294"/>
      <c r="V891" s="294"/>
      <c r="W891" s="294"/>
      <c r="X891" s="294"/>
      <c r="Y891" s="294"/>
      <c r="Z891" s="294"/>
      <c r="AA891" s="294"/>
      <c r="AB891" s="294"/>
      <c r="AC891" s="294"/>
      <c r="AD891" s="294"/>
      <c r="AE891" s="294"/>
      <c r="AF891" s="294"/>
      <c r="AG891" s="294"/>
      <c r="AH891" s="294"/>
      <c r="AI891" s="294"/>
      <c r="AJ891" s="294"/>
      <c r="AK891" s="294"/>
      <c r="AL891" s="294"/>
      <c r="AM891" s="294"/>
      <c r="AN891" s="294"/>
      <c r="AO891" s="294"/>
      <c r="AP891" s="294"/>
      <c r="AQ891" s="294"/>
      <c r="AR891" s="294"/>
      <c r="AS891" s="294"/>
      <c r="AT891" s="294"/>
      <c r="AU891" s="294"/>
      <c r="AV891" s="294"/>
      <c r="AW891" s="294"/>
      <c r="AX891" s="294"/>
      <c r="AY891" s="294"/>
      <c r="AZ891" s="294"/>
      <c r="BA891" s="294"/>
      <c r="BB891" s="294"/>
      <c r="BC891" s="294"/>
      <c r="BD891" s="294"/>
      <c r="BE891" s="294"/>
      <c r="BF891" s="294"/>
      <c r="BG891" s="294"/>
      <c r="BH891" s="294"/>
      <c r="BI891" s="294"/>
      <c r="BJ891" s="294"/>
      <c r="BK891" s="294"/>
      <c r="BL891" s="294"/>
      <c r="BM891" s="294"/>
      <c r="BN891" s="294"/>
      <c r="BO891" s="294"/>
    </row>
    <row r="892">
      <c r="A892" s="294"/>
      <c r="B892" s="333"/>
      <c r="D892" s="134"/>
      <c r="E892" s="294"/>
      <c r="I892" s="294"/>
      <c r="J892" s="294"/>
      <c r="N892" s="294"/>
      <c r="O892" s="294"/>
      <c r="P892" s="294"/>
      <c r="Q892" s="294"/>
      <c r="R892" s="294"/>
      <c r="S892" s="294"/>
      <c r="T892" s="294"/>
      <c r="U892" s="294"/>
      <c r="V892" s="294"/>
      <c r="W892" s="294"/>
      <c r="X892" s="294"/>
      <c r="Y892" s="294"/>
      <c r="Z892" s="294"/>
      <c r="AA892" s="294"/>
      <c r="AB892" s="294"/>
      <c r="AC892" s="294"/>
      <c r="AD892" s="294"/>
      <c r="AE892" s="294"/>
      <c r="AF892" s="294"/>
      <c r="AG892" s="294"/>
      <c r="AH892" s="294"/>
      <c r="AI892" s="294"/>
      <c r="AJ892" s="294"/>
      <c r="AK892" s="294"/>
      <c r="AL892" s="294"/>
      <c r="AM892" s="294"/>
      <c r="AN892" s="294"/>
      <c r="AO892" s="294"/>
      <c r="AP892" s="294"/>
      <c r="AQ892" s="294"/>
      <c r="AR892" s="294"/>
      <c r="AS892" s="294"/>
      <c r="AT892" s="294"/>
      <c r="AU892" s="294"/>
      <c r="AV892" s="294"/>
      <c r="AW892" s="294"/>
      <c r="AX892" s="294"/>
      <c r="AY892" s="294"/>
      <c r="AZ892" s="294"/>
      <c r="BA892" s="294"/>
      <c r="BB892" s="294"/>
      <c r="BC892" s="294"/>
      <c r="BD892" s="294"/>
      <c r="BE892" s="294"/>
      <c r="BF892" s="294"/>
      <c r="BG892" s="294"/>
      <c r="BH892" s="294"/>
      <c r="BI892" s="294"/>
      <c r="BJ892" s="294"/>
      <c r="BK892" s="294"/>
      <c r="BL892" s="294"/>
      <c r="BM892" s="294"/>
      <c r="BN892" s="294"/>
      <c r="BO892" s="294"/>
    </row>
    <row r="893">
      <c r="A893" s="294"/>
      <c r="B893" s="333"/>
      <c r="D893" s="134"/>
      <c r="E893" s="294"/>
      <c r="I893" s="294"/>
      <c r="J893" s="294"/>
      <c r="N893" s="294"/>
      <c r="O893" s="294"/>
      <c r="P893" s="294"/>
      <c r="Q893" s="294"/>
      <c r="R893" s="294"/>
      <c r="S893" s="294"/>
      <c r="T893" s="294"/>
      <c r="U893" s="294"/>
      <c r="V893" s="294"/>
      <c r="W893" s="294"/>
      <c r="X893" s="294"/>
      <c r="Y893" s="294"/>
      <c r="Z893" s="294"/>
      <c r="AA893" s="294"/>
      <c r="AB893" s="294"/>
      <c r="AC893" s="294"/>
      <c r="AD893" s="294"/>
      <c r="AE893" s="294"/>
      <c r="AF893" s="294"/>
      <c r="AG893" s="294"/>
      <c r="AH893" s="294"/>
      <c r="AI893" s="294"/>
      <c r="AJ893" s="294"/>
      <c r="AK893" s="294"/>
      <c r="AL893" s="294"/>
      <c r="AM893" s="294"/>
      <c r="AN893" s="294"/>
      <c r="AO893" s="294"/>
      <c r="AP893" s="294"/>
      <c r="AQ893" s="294"/>
      <c r="AR893" s="294"/>
      <c r="AS893" s="294"/>
      <c r="AT893" s="294"/>
      <c r="AU893" s="294"/>
      <c r="AV893" s="294"/>
      <c r="AW893" s="294"/>
      <c r="AX893" s="294"/>
      <c r="AY893" s="294"/>
      <c r="AZ893" s="294"/>
      <c r="BA893" s="294"/>
      <c r="BB893" s="294"/>
      <c r="BC893" s="294"/>
      <c r="BD893" s="294"/>
      <c r="BE893" s="294"/>
      <c r="BF893" s="294"/>
      <c r="BG893" s="294"/>
      <c r="BH893" s="294"/>
      <c r="BI893" s="294"/>
      <c r="BJ893" s="294"/>
      <c r="BK893" s="294"/>
      <c r="BL893" s="294"/>
      <c r="BM893" s="294"/>
      <c r="BN893" s="294"/>
      <c r="BO893" s="294"/>
    </row>
    <row r="894">
      <c r="A894" s="294"/>
      <c r="B894" s="333"/>
      <c r="D894" s="134"/>
      <c r="E894" s="294"/>
      <c r="I894" s="294"/>
      <c r="J894" s="294"/>
      <c r="N894" s="294"/>
      <c r="O894" s="294"/>
      <c r="P894" s="294"/>
      <c r="Q894" s="294"/>
      <c r="R894" s="294"/>
      <c r="S894" s="294"/>
      <c r="T894" s="294"/>
      <c r="U894" s="294"/>
      <c r="V894" s="294"/>
      <c r="W894" s="294"/>
      <c r="X894" s="294"/>
      <c r="Y894" s="294"/>
      <c r="Z894" s="294"/>
      <c r="AA894" s="294"/>
      <c r="AB894" s="294"/>
      <c r="AC894" s="294"/>
      <c r="AD894" s="294"/>
      <c r="AE894" s="294"/>
      <c r="AF894" s="294"/>
      <c r="AG894" s="294"/>
      <c r="AH894" s="294"/>
      <c r="AI894" s="294"/>
      <c r="AJ894" s="294"/>
      <c r="AK894" s="294"/>
      <c r="AL894" s="294"/>
      <c r="AM894" s="294"/>
      <c r="AN894" s="294"/>
      <c r="AO894" s="294"/>
      <c r="AP894" s="294"/>
      <c r="AQ894" s="294"/>
      <c r="AR894" s="294"/>
      <c r="AS894" s="294"/>
      <c r="AT894" s="294"/>
      <c r="AU894" s="294"/>
      <c r="AV894" s="294"/>
      <c r="AW894" s="294"/>
      <c r="AX894" s="294"/>
      <c r="AY894" s="294"/>
      <c r="AZ894" s="294"/>
      <c r="BA894" s="294"/>
      <c r="BB894" s="294"/>
      <c r="BC894" s="294"/>
      <c r="BD894" s="294"/>
      <c r="BE894" s="294"/>
      <c r="BF894" s="294"/>
      <c r="BG894" s="294"/>
      <c r="BH894" s="294"/>
      <c r="BI894" s="294"/>
      <c r="BJ894" s="294"/>
      <c r="BK894" s="294"/>
      <c r="BL894" s="294"/>
      <c r="BM894" s="294"/>
      <c r="BN894" s="294"/>
      <c r="BO894" s="294"/>
    </row>
    <row r="895">
      <c r="A895" s="294"/>
      <c r="B895" s="333"/>
      <c r="D895" s="134"/>
      <c r="E895" s="294"/>
      <c r="I895" s="294"/>
      <c r="J895" s="294"/>
      <c r="N895" s="294"/>
      <c r="O895" s="294"/>
      <c r="P895" s="294"/>
      <c r="Q895" s="294"/>
      <c r="R895" s="294"/>
      <c r="S895" s="294"/>
      <c r="T895" s="294"/>
      <c r="U895" s="294"/>
      <c r="V895" s="294"/>
      <c r="W895" s="294"/>
      <c r="X895" s="294"/>
      <c r="Y895" s="294"/>
      <c r="Z895" s="294"/>
      <c r="AA895" s="294"/>
      <c r="AB895" s="294"/>
      <c r="AC895" s="294"/>
      <c r="AD895" s="294"/>
      <c r="AE895" s="294"/>
      <c r="AF895" s="294"/>
      <c r="AG895" s="294"/>
      <c r="AH895" s="294"/>
      <c r="AI895" s="294"/>
      <c r="AJ895" s="294"/>
      <c r="AK895" s="294"/>
      <c r="AL895" s="294"/>
      <c r="AM895" s="294"/>
      <c r="AN895" s="294"/>
      <c r="AO895" s="294"/>
      <c r="AP895" s="294"/>
      <c r="AQ895" s="294"/>
      <c r="AR895" s="294"/>
      <c r="AS895" s="294"/>
      <c r="AT895" s="294"/>
      <c r="AU895" s="294"/>
      <c r="AV895" s="294"/>
      <c r="AW895" s="294"/>
      <c r="AX895" s="294"/>
      <c r="AY895" s="294"/>
      <c r="AZ895" s="294"/>
      <c r="BA895" s="294"/>
      <c r="BB895" s="294"/>
      <c r="BC895" s="294"/>
      <c r="BD895" s="294"/>
      <c r="BE895" s="294"/>
      <c r="BF895" s="294"/>
      <c r="BG895" s="294"/>
      <c r="BH895" s="294"/>
      <c r="BI895" s="294"/>
      <c r="BJ895" s="294"/>
      <c r="BK895" s="294"/>
      <c r="BL895" s="294"/>
      <c r="BM895" s="294"/>
      <c r="BN895" s="294"/>
      <c r="BO895" s="294"/>
    </row>
    <row r="896">
      <c r="A896" s="294"/>
      <c r="B896" s="333"/>
      <c r="D896" s="134"/>
      <c r="E896" s="294"/>
      <c r="I896" s="294"/>
      <c r="J896" s="294"/>
      <c r="N896" s="294"/>
      <c r="O896" s="294"/>
      <c r="P896" s="294"/>
      <c r="Q896" s="294"/>
      <c r="R896" s="294"/>
      <c r="S896" s="294"/>
      <c r="T896" s="294"/>
      <c r="U896" s="294"/>
      <c r="V896" s="294"/>
      <c r="W896" s="294"/>
      <c r="X896" s="294"/>
      <c r="Y896" s="294"/>
      <c r="Z896" s="294"/>
      <c r="AA896" s="294"/>
      <c r="AB896" s="294"/>
      <c r="AC896" s="294"/>
      <c r="AD896" s="294"/>
      <c r="AE896" s="294"/>
      <c r="AF896" s="294"/>
      <c r="AG896" s="294"/>
      <c r="AH896" s="294"/>
      <c r="AI896" s="294"/>
      <c r="AJ896" s="294"/>
      <c r="AK896" s="294"/>
      <c r="AL896" s="294"/>
      <c r="AM896" s="294"/>
      <c r="AN896" s="294"/>
      <c r="AO896" s="294"/>
      <c r="AP896" s="294"/>
      <c r="AQ896" s="294"/>
      <c r="AR896" s="294"/>
      <c r="AS896" s="294"/>
      <c r="AT896" s="294"/>
      <c r="AU896" s="294"/>
      <c r="AV896" s="294"/>
      <c r="AW896" s="294"/>
      <c r="AX896" s="294"/>
      <c r="AY896" s="294"/>
      <c r="AZ896" s="294"/>
      <c r="BA896" s="294"/>
      <c r="BB896" s="294"/>
      <c r="BC896" s="294"/>
      <c r="BD896" s="294"/>
      <c r="BE896" s="294"/>
      <c r="BF896" s="294"/>
      <c r="BG896" s="294"/>
      <c r="BH896" s="294"/>
      <c r="BI896" s="294"/>
      <c r="BJ896" s="294"/>
      <c r="BK896" s="294"/>
      <c r="BL896" s="294"/>
      <c r="BM896" s="294"/>
      <c r="BN896" s="294"/>
      <c r="BO896" s="294"/>
    </row>
    <row r="897">
      <c r="A897" s="294"/>
      <c r="B897" s="333"/>
      <c r="D897" s="134"/>
      <c r="E897" s="294"/>
      <c r="I897" s="294"/>
      <c r="J897" s="294"/>
      <c r="N897" s="294"/>
      <c r="O897" s="294"/>
      <c r="P897" s="294"/>
      <c r="Q897" s="294"/>
      <c r="R897" s="294"/>
      <c r="S897" s="294"/>
      <c r="T897" s="294"/>
      <c r="U897" s="294"/>
      <c r="V897" s="294"/>
      <c r="W897" s="294"/>
      <c r="X897" s="294"/>
      <c r="Y897" s="294"/>
      <c r="Z897" s="294"/>
      <c r="AA897" s="294"/>
      <c r="AB897" s="294"/>
      <c r="AC897" s="294"/>
      <c r="AD897" s="294"/>
      <c r="AE897" s="294"/>
      <c r="AF897" s="294"/>
      <c r="AG897" s="294"/>
      <c r="AH897" s="294"/>
      <c r="AI897" s="294"/>
      <c r="AJ897" s="294"/>
      <c r="AK897" s="294"/>
      <c r="AL897" s="294"/>
      <c r="AM897" s="294"/>
      <c r="AN897" s="294"/>
      <c r="AO897" s="294"/>
      <c r="AP897" s="294"/>
      <c r="AQ897" s="294"/>
      <c r="AR897" s="294"/>
      <c r="AS897" s="294"/>
      <c r="AT897" s="294"/>
      <c r="AU897" s="294"/>
      <c r="AV897" s="294"/>
      <c r="AW897" s="294"/>
      <c r="AX897" s="294"/>
      <c r="AY897" s="294"/>
      <c r="AZ897" s="294"/>
      <c r="BA897" s="294"/>
      <c r="BB897" s="294"/>
      <c r="BC897" s="294"/>
      <c r="BD897" s="294"/>
      <c r="BE897" s="294"/>
      <c r="BF897" s="294"/>
      <c r="BG897" s="294"/>
      <c r="BH897" s="294"/>
      <c r="BI897" s="294"/>
      <c r="BJ897" s="294"/>
      <c r="BK897" s="294"/>
      <c r="BL897" s="294"/>
      <c r="BM897" s="294"/>
      <c r="BN897" s="294"/>
      <c r="BO897" s="294"/>
    </row>
    <row r="898">
      <c r="A898" s="294"/>
      <c r="B898" s="333"/>
      <c r="D898" s="134"/>
      <c r="E898" s="294"/>
      <c r="I898" s="294"/>
      <c r="J898" s="294"/>
      <c r="N898" s="294"/>
      <c r="O898" s="294"/>
      <c r="P898" s="294"/>
      <c r="Q898" s="294"/>
      <c r="R898" s="294"/>
      <c r="S898" s="294"/>
      <c r="T898" s="294"/>
      <c r="U898" s="294"/>
      <c r="V898" s="294"/>
      <c r="W898" s="294"/>
      <c r="X898" s="294"/>
      <c r="Y898" s="294"/>
      <c r="Z898" s="294"/>
      <c r="AA898" s="294"/>
      <c r="AB898" s="294"/>
      <c r="AC898" s="294"/>
      <c r="AD898" s="294"/>
      <c r="AE898" s="294"/>
      <c r="AF898" s="294"/>
      <c r="AG898" s="294"/>
      <c r="AH898" s="294"/>
      <c r="AI898" s="294"/>
      <c r="AJ898" s="294"/>
      <c r="AK898" s="294"/>
      <c r="AL898" s="294"/>
      <c r="AM898" s="294"/>
      <c r="AN898" s="294"/>
      <c r="AO898" s="294"/>
      <c r="AP898" s="294"/>
      <c r="AQ898" s="294"/>
      <c r="AR898" s="294"/>
      <c r="AS898" s="294"/>
      <c r="AT898" s="294"/>
      <c r="AU898" s="294"/>
      <c r="AV898" s="294"/>
      <c r="AW898" s="294"/>
      <c r="AX898" s="294"/>
      <c r="AY898" s="294"/>
      <c r="AZ898" s="294"/>
      <c r="BA898" s="294"/>
      <c r="BB898" s="294"/>
      <c r="BC898" s="294"/>
      <c r="BD898" s="294"/>
      <c r="BE898" s="294"/>
      <c r="BF898" s="294"/>
      <c r="BG898" s="294"/>
      <c r="BH898" s="294"/>
      <c r="BI898" s="294"/>
      <c r="BJ898" s="294"/>
      <c r="BK898" s="294"/>
      <c r="BL898" s="294"/>
      <c r="BM898" s="294"/>
      <c r="BN898" s="294"/>
      <c r="BO898" s="294"/>
    </row>
    <row r="899">
      <c r="A899" s="294"/>
      <c r="B899" s="333"/>
      <c r="D899" s="134"/>
      <c r="E899" s="294"/>
      <c r="I899" s="294"/>
      <c r="J899" s="294"/>
      <c r="N899" s="294"/>
      <c r="O899" s="294"/>
      <c r="P899" s="294"/>
      <c r="Q899" s="294"/>
      <c r="R899" s="294"/>
      <c r="S899" s="294"/>
      <c r="T899" s="294"/>
      <c r="U899" s="294"/>
      <c r="V899" s="294"/>
      <c r="W899" s="294"/>
      <c r="X899" s="294"/>
      <c r="Y899" s="294"/>
      <c r="Z899" s="294"/>
      <c r="AA899" s="294"/>
      <c r="AB899" s="294"/>
      <c r="AC899" s="294"/>
      <c r="AD899" s="294"/>
      <c r="AE899" s="294"/>
      <c r="AF899" s="294"/>
      <c r="AG899" s="294"/>
      <c r="AH899" s="294"/>
      <c r="AI899" s="294"/>
      <c r="AJ899" s="294"/>
      <c r="AK899" s="294"/>
      <c r="AL899" s="294"/>
      <c r="AM899" s="294"/>
      <c r="AN899" s="294"/>
      <c r="AO899" s="294"/>
      <c r="AP899" s="294"/>
      <c r="AQ899" s="294"/>
      <c r="AR899" s="294"/>
      <c r="AS899" s="294"/>
      <c r="AT899" s="294"/>
      <c r="AU899" s="294"/>
      <c r="AV899" s="294"/>
      <c r="AW899" s="294"/>
      <c r="AX899" s="294"/>
      <c r="AY899" s="294"/>
      <c r="AZ899" s="294"/>
      <c r="BA899" s="294"/>
      <c r="BB899" s="294"/>
      <c r="BC899" s="294"/>
      <c r="BD899" s="294"/>
      <c r="BE899" s="294"/>
      <c r="BF899" s="294"/>
      <c r="BG899" s="294"/>
      <c r="BH899" s="294"/>
      <c r="BI899" s="294"/>
      <c r="BJ899" s="294"/>
      <c r="BK899" s="294"/>
      <c r="BL899" s="294"/>
      <c r="BM899" s="294"/>
      <c r="BN899" s="294"/>
      <c r="BO899" s="294"/>
    </row>
    <row r="900">
      <c r="A900" s="294"/>
      <c r="B900" s="333"/>
      <c r="D900" s="134"/>
      <c r="E900" s="294"/>
      <c r="I900" s="294"/>
      <c r="J900" s="294"/>
      <c r="N900" s="294"/>
      <c r="O900" s="294"/>
      <c r="P900" s="294"/>
      <c r="Q900" s="294"/>
      <c r="R900" s="294"/>
      <c r="S900" s="294"/>
      <c r="T900" s="294"/>
      <c r="U900" s="294"/>
      <c r="V900" s="294"/>
      <c r="W900" s="294"/>
      <c r="X900" s="294"/>
      <c r="Y900" s="294"/>
      <c r="Z900" s="294"/>
      <c r="AA900" s="294"/>
      <c r="AB900" s="294"/>
      <c r="AC900" s="294"/>
      <c r="AD900" s="294"/>
      <c r="AE900" s="294"/>
      <c r="AF900" s="294"/>
      <c r="AG900" s="294"/>
      <c r="AH900" s="294"/>
      <c r="AI900" s="294"/>
      <c r="AJ900" s="294"/>
      <c r="AK900" s="294"/>
      <c r="AL900" s="294"/>
      <c r="AM900" s="294"/>
      <c r="AN900" s="294"/>
      <c r="AO900" s="294"/>
      <c r="AP900" s="294"/>
      <c r="AQ900" s="294"/>
      <c r="AR900" s="294"/>
      <c r="AS900" s="294"/>
      <c r="AT900" s="294"/>
      <c r="AU900" s="294"/>
      <c r="AV900" s="294"/>
      <c r="AW900" s="294"/>
      <c r="AX900" s="294"/>
      <c r="AY900" s="294"/>
      <c r="AZ900" s="294"/>
      <c r="BA900" s="294"/>
      <c r="BB900" s="294"/>
      <c r="BC900" s="294"/>
      <c r="BD900" s="294"/>
      <c r="BE900" s="294"/>
      <c r="BF900" s="294"/>
      <c r="BG900" s="294"/>
      <c r="BH900" s="294"/>
      <c r="BI900" s="294"/>
      <c r="BJ900" s="294"/>
      <c r="BK900" s="294"/>
      <c r="BL900" s="294"/>
      <c r="BM900" s="294"/>
      <c r="BN900" s="294"/>
      <c r="BO900" s="294"/>
    </row>
    <row r="901">
      <c r="A901" s="294"/>
      <c r="B901" s="333"/>
      <c r="D901" s="134"/>
      <c r="E901" s="294"/>
      <c r="I901" s="294"/>
      <c r="J901" s="294"/>
      <c r="N901" s="294"/>
      <c r="O901" s="294"/>
      <c r="P901" s="294"/>
      <c r="Q901" s="294"/>
      <c r="R901" s="294"/>
      <c r="S901" s="294"/>
      <c r="T901" s="294"/>
      <c r="U901" s="294"/>
      <c r="V901" s="294"/>
      <c r="W901" s="294"/>
      <c r="X901" s="294"/>
      <c r="Y901" s="294"/>
      <c r="Z901" s="294"/>
      <c r="AA901" s="294"/>
      <c r="AB901" s="294"/>
      <c r="AC901" s="294"/>
      <c r="AD901" s="294"/>
      <c r="AE901" s="294"/>
      <c r="AF901" s="294"/>
      <c r="AG901" s="294"/>
      <c r="AH901" s="294"/>
      <c r="AI901" s="294"/>
      <c r="AJ901" s="294"/>
      <c r="AK901" s="294"/>
      <c r="AL901" s="294"/>
      <c r="AM901" s="294"/>
      <c r="AN901" s="294"/>
      <c r="AO901" s="294"/>
      <c r="AP901" s="294"/>
      <c r="AQ901" s="294"/>
      <c r="AR901" s="294"/>
      <c r="AS901" s="294"/>
      <c r="AT901" s="294"/>
      <c r="AU901" s="294"/>
      <c r="AV901" s="294"/>
      <c r="AW901" s="294"/>
      <c r="AX901" s="294"/>
      <c r="AY901" s="294"/>
      <c r="AZ901" s="294"/>
      <c r="BA901" s="294"/>
      <c r="BB901" s="294"/>
      <c r="BC901" s="294"/>
      <c r="BD901" s="294"/>
      <c r="BE901" s="294"/>
      <c r="BF901" s="294"/>
      <c r="BG901" s="294"/>
      <c r="BH901" s="294"/>
      <c r="BI901" s="294"/>
      <c r="BJ901" s="294"/>
      <c r="BK901" s="294"/>
      <c r="BL901" s="294"/>
      <c r="BM901" s="294"/>
      <c r="BN901" s="294"/>
      <c r="BO901" s="294"/>
    </row>
    <row r="902">
      <c r="A902" s="294"/>
      <c r="B902" s="333"/>
      <c r="D902" s="134"/>
      <c r="E902" s="294"/>
      <c r="I902" s="294"/>
      <c r="J902" s="294"/>
      <c r="N902" s="294"/>
      <c r="O902" s="294"/>
      <c r="P902" s="294"/>
      <c r="Q902" s="294"/>
      <c r="R902" s="294"/>
      <c r="S902" s="294"/>
      <c r="T902" s="294"/>
      <c r="U902" s="294"/>
      <c r="V902" s="294"/>
      <c r="W902" s="294"/>
      <c r="X902" s="294"/>
      <c r="Y902" s="294"/>
      <c r="Z902" s="294"/>
      <c r="AA902" s="294"/>
      <c r="AB902" s="294"/>
      <c r="AC902" s="294"/>
      <c r="AD902" s="294"/>
      <c r="AE902" s="294"/>
      <c r="AF902" s="294"/>
      <c r="AG902" s="294"/>
      <c r="AH902" s="294"/>
      <c r="AI902" s="294"/>
      <c r="AJ902" s="294"/>
      <c r="AK902" s="294"/>
      <c r="AL902" s="294"/>
      <c r="AM902" s="294"/>
      <c r="AN902" s="294"/>
      <c r="AO902" s="294"/>
      <c r="AP902" s="294"/>
      <c r="AQ902" s="294"/>
      <c r="AR902" s="294"/>
      <c r="AS902" s="294"/>
      <c r="AT902" s="294"/>
      <c r="AU902" s="294"/>
      <c r="AV902" s="294"/>
      <c r="AW902" s="294"/>
      <c r="AX902" s="294"/>
      <c r="AY902" s="294"/>
      <c r="AZ902" s="294"/>
      <c r="BA902" s="294"/>
      <c r="BB902" s="294"/>
      <c r="BC902" s="294"/>
      <c r="BD902" s="294"/>
      <c r="BE902" s="294"/>
      <c r="BF902" s="294"/>
      <c r="BG902" s="294"/>
      <c r="BH902" s="294"/>
      <c r="BI902" s="294"/>
      <c r="BJ902" s="294"/>
      <c r="BK902" s="294"/>
      <c r="BL902" s="294"/>
      <c r="BM902" s="294"/>
      <c r="BN902" s="294"/>
      <c r="BO902" s="294"/>
    </row>
    <row r="903">
      <c r="A903" s="294"/>
      <c r="B903" s="333"/>
      <c r="D903" s="134"/>
      <c r="E903" s="294"/>
      <c r="I903" s="294"/>
      <c r="J903" s="294"/>
      <c r="N903" s="294"/>
      <c r="O903" s="294"/>
      <c r="P903" s="294"/>
      <c r="Q903" s="294"/>
      <c r="R903" s="294"/>
      <c r="S903" s="294"/>
      <c r="T903" s="294"/>
      <c r="U903" s="294"/>
      <c r="V903" s="294"/>
      <c r="W903" s="294"/>
      <c r="X903" s="294"/>
      <c r="Y903" s="294"/>
      <c r="Z903" s="294"/>
      <c r="AA903" s="294"/>
      <c r="AB903" s="294"/>
      <c r="AC903" s="294"/>
      <c r="AD903" s="294"/>
      <c r="AE903" s="294"/>
      <c r="AF903" s="294"/>
      <c r="AG903" s="294"/>
      <c r="AH903" s="294"/>
      <c r="AI903" s="294"/>
      <c r="AJ903" s="294"/>
      <c r="AK903" s="294"/>
      <c r="AL903" s="294"/>
      <c r="AM903" s="294"/>
      <c r="AN903" s="294"/>
      <c r="AO903" s="294"/>
      <c r="AP903" s="294"/>
      <c r="AQ903" s="294"/>
      <c r="AR903" s="294"/>
      <c r="AS903" s="294"/>
      <c r="AT903" s="294"/>
      <c r="AU903" s="294"/>
      <c r="AV903" s="294"/>
      <c r="AW903" s="294"/>
      <c r="AX903" s="294"/>
      <c r="AY903" s="294"/>
      <c r="AZ903" s="294"/>
      <c r="BA903" s="294"/>
      <c r="BB903" s="294"/>
      <c r="BC903" s="294"/>
      <c r="BD903" s="294"/>
      <c r="BE903" s="294"/>
      <c r="BF903" s="294"/>
      <c r="BG903" s="294"/>
      <c r="BH903" s="294"/>
      <c r="BI903" s="294"/>
      <c r="BJ903" s="294"/>
      <c r="BK903" s="294"/>
      <c r="BL903" s="294"/>
      <c r="BM903" s="294"/>
      <c r="BN903" s="294"/>
      <c r="BO903" s="294"/>
    </row>
    <row r="904">
      <c r="A904" s="294"/>
      <c r="B904" s="333"/>
      <c r="D904" s="134"/>
      <c r="E904" s="294"/>
      <c r="I904" s="294"/>
      <c r="J904" s="294"/>
      <c r="N904" s="294"/>
      <c r="O904" s="294"/>
      <c r="P904" s="294"/>
      <c r="Q904" s="294"/>
      <c r="R904" s="294"/>
      <c r="S904" s="294"/>
      <c r="T904" s="294"/>
      <c r="U904" s="294"/>
      <c r="V904" s="294"/>
      <c r="W904" s="294"/>
      <c r="X904" s="294"/>
      <c r="Y904" s="294"/>
      <c r="Z904" s="294"/>
      <c r="AA904" s="294"/>
      <c r="AB904" s="294"/>
      <c r="AC904" s="294"/>
      <c r="AD904" s="294"/>
      <c r="AE904" s="294"/>
      <c r="AF904" s="294"/>
      <c r="AG904" s="294"/>
      <c r="AH904" s="294"/>
      <c r="AI904" s="294"/>
      <c r="AJ904" s="294"/>
      <c r="AK904" s="294"/>
      <c r="AL904" s="294"/>
      <c r="AM904" s="294"/>
      <c r="AN904" s="294"/>
      <c r="AO904" s="294"/>
      <c r="AP904" s="294"/>
      <c r="AQ904" s="294"/>
      <c r="AR904" s="294"/>
      <c r="AS904" s="294"/>
      <c r="AT904" s="294"/>
      <c r="AU904" s="294"/>
      <c r="AV904" s="294"/>
      <c r="AW904" s="294"/>
      <c r="AX904" s="294"/>
      <c r="AY904" s="294"/>
      <c r="AZ904" s="294"/>
      <c r="BA904" s="294"/>
      <c r="BB904" s="294"/>
      <c r="BC904" s="294"/>
      <c r="BD904" s="294"/>
      <c r="BE904" s="294"/>
      <c r="BF904" s="294"/>
      <c r="BG904" s="294"/>
      <c r="BH904" s="294"/>
      <c r="BI904" s="294"/>
      <c r="BJ904" s="294"/>
      <c r="BK904" s="294"/>
      <c r="BL904" s="294"/>
      <c r="BM904" s="294"/>
      <c r="BN904" s="294"/>
      <c r="BO904" s="294"/>
    </row>
    <row r="905">
      <c r="A905" s="294"/>
      <c r="B905" s="333"/>
      <c r="D905" s="134"/>
      <c r="E905" s="294"/>
      <c r="I905" s="294"/>
      <c r="J905" s="294"/>
      <c r="N905" s="294"/>
      <c r="O905" s="294"/>
      <c r="P905" s="294"/>
      <c r="Q905" s="294"/>
      <c r="R905" s="294"/>
      <c r="S905" s="294"/>
      <c r="T905" s="294"/>
      <c r="U905" s="294"/>
      <c r="V905" s="294"/>
      <c r="W905" s="294"/>
      <c r="X905" s="294"/>
      <c r="Y905" s="294"/>
      <c r="Z905" s="294"/>
      <c r="AA905" s="294"/>
      <c r="AB905" s="294"/>
      <c r="AC905" s="294"/>
      <c r="AD905" s="294"/>
      <c r="AE905" s="294"/>
      <c r="AF905" s="294"/>
      <c r="AG905" s="294"/>
      <c r="AH905" s="294"/>
      <c r="AI905" s="294"/>
      <c r="AJ905" s="294"/>
      <c r="AK905" s="294"/>
      <c r="AL905" s="294"/>
      <c r="AM905" s="294"/>
      <c r="AN905" s="294"/>
      <c r="AO905" s="294"/>
      <c r="AP905" s="294"/>
      <c r="AQ905" s="294"/>
      <c r="AR905" s="294"/>
      <c r="AS905" s="294"/>
      <c r="AT905" s="294"/>
      <c r="AU905" s="294"/>
      <c r="AV905" s="294"/>
      <c r="AW905" s="294"/>
      <c r="AX905" s="294"/>
      <c r="AY905" s="294"/>
      <c r="AZ905" s="294"/>
      <c r="BA905" s="294"/>
      <c r="BB905" s="294"/>
      <c r="BC905" s="294"/>
      <c r="BD905" s="294"/>
      <c r="BE905" s="294"/>
      <c r="BF905" s="294"/>
      <c r="BG905" s="294"/>
      <c r="BH905" s="294"/>
      <c r="BI905" s="294"/>
      <c r="BJ905" s="294"/>
      <c r="BK905" s="294"/>
      <c r="BL905" s="294"/>
      <c r="BM905" s="294"/>
      <c r="BN905" s="294"/>
      <c r="BO905" s="294"/>
    </row>
    <row r="906">
      <c r="A906" s="294"/>
      <c r="B906" s="333"/>
      <c r="D906" s="134"/>
      <c r="E906" s="294"/>
      <c r="I906" s="294"/>
      <c r="J906" s="294"/>
      <c r="N906" s="294"/>
      <c r="O906" s="294"/>
      <c r="P906" s="294"/>
      <c r="Q906" s="294"/>
      <c r="R906" s="294"/>
      <c r="S906" s="294"/>
      <c r="T906" s="294"/>
      <c r="U906" s="294"/>
      <c r="V906" s="294"/>
      <c r="W906" s="294"/>
      <c r="X906" s="294"/>
      <c r="Y906" s="294"/>
      <c r="Z906" s="294"/>
      <c r="AA906" s="294"/>
      <c r="AB906" s="294"/>
      <c r="AC906" s="294"/>
      <c r="AD906" s="294"/>
      <c r="AE906" s="294"/>
      <c r="AF906" s="294"/>
      <c r="AG906" s="294"/>
      <c r="AH906" s="294"/>
      <c r="AI906" s="294"/>
      <c r="AJ906" s="294"/>
      <c r="AK906" s="294"/>
      <c r="AL906" s="294"/>
      <c r="AM906" s="294"/>
      <c r="AN906" s="294"/>
      <c r="AO906" s="294"/>
      <c r="AP906" s="294"/>
      <c r="AQ906" s="294"/>
      <c r="AR906" s="294"/>
      <c r="AS906" s="294"/>
      <c r="AT906" s="294"/>
      <c r="AU906" s="294"/>
      <c r="AV906" s="294"/>
      <c r="AW906" s="294"/>
      <c r="AX906" s="294"/>
      <c r="AY906" s="294"/>
      <c r="AZ906" s="294"/>
      <c r="BA906" s="294"/>
      <c r="BB906" s="294"/>
      <c r="BC906" s="294"/>
      <c r="BD906" s="294"/>
      <c r="BE906" s="294"/>
      <c r="BF906" s="294"/>
      <c r="BG906" s="294"/>
      <c r="BH906" s="294"/>
      <c r="BI906" s="294"/>
      <c r="BJ906" s="294"/>
      <c r="BK906" s="294"/>
      <c r="BL906" s="294"/>
      <c r="BM906" s="294"/>
      <c r="BN906" s="294"/>
      <c r="BO906" s="294"/>
    </row>
    <row r="907">
      <c r="A907" s="294"/>
      <c r="B907" s="333"/>
      <c r="D907" s="134"/>
      <c r="E907" s="294"/>
      <c r="I907" s="294"/>
      <c r="J907" s="294"/>
      <c r="N907" s="294"/>
      <c r="O907" s="294"/>
      <c r="P907" s="294"/>
      <c r="Q907" s="294"/>
      <c r="R907" s="294"/>
      <c r="S907" s="294"/>
      <c r="T907" s="294"/>
      <c r="U907" s="294"/>
      <c r="V907" s="294"/>
      <c r="W907" s="294"/>
      <c r="X907" s="294"/>
      <c r="Y907" s="294"/>
      <c r="Z907" s="294"/>
      <c r="AA907" s="294"/>
      <c r="AB907" s="294"/>
      <c r="AC907" s="294"/>
      <c r="AD907" s="294"/>
      <c r="AE907" s="294"/>
      <c r="AF907" s="294"/>
      <c r="AG907" s="294"/>
      <c r="AH907" s="294"/>
      <c r="AI907" s="294"/>
      <c r="AJ907" s="294"/>
      <c r="AK907" s="294"/>
      <c r="AL907" s="294"/>
      <c r="AM907" s="294"/>
      <c r="AN907" s="294"/>
      <c r="AO907" s="294"/>
      <c r="AP907" s="294"/>
      <c r="AQ907" s="294"/>
      <c r="AR907" s="294"/>
      <c r="AS907" s="294"/>
      <c r="AT907" s="294"/>
      <c r="AU907" s="294"/>
      <c r="AV907" s="294"/>
      <c r="AW907" s="294"/>
      <c r="AX907" s="294"/>
      <c r="AY907" s="294"/>
      <c r="AZ907" s="294"/>
      <c r="BA907" s="294"/>
      <c r="BB907" s="294"/>
      <c r="BC907" s="294"/>
      <c r="BD907" s="294"/>
      <c r="BE907" s="294"/>
      <c r="BF907" s="294"/>
      <c r="BG907" s="294"/>
      <c r="BH907" s="294"/>
      <c r="BI907" s="294"/>
      <c r="BJ907" s="294"/>
      <c r="BK907" s="294"/>
      <c r="BL907" s="294"/>
      <c r="BM907" s="294"/>
      <c r="BN907" s="294"/>
      <c r="BO907" s="294"/>
    </row>
    <row r="908">
      <c r="A908" s="294"/>
      <c r="B908" s="333"/>
      <c r="D908" s="134"/>
      <c r="E908" s="294"/>
      <c r="I908" s="294"/>
      <c r="J908" s="294"/>
      <c r="N908" s="294"/>
      <c r="O908" s="294"/>
      <c r="P908" s="294"/>
      <c r="Q908" s="294"/>
      <c r="R908" s="294"/>
      <c r="S908" s="294"/>
      <c r="T908" s="294"/>
      <c r="U908" s="294"/>
      <c r="V908" s="294"/>
      <c r="W908" s="294"/>
      <c r="X908" s="294"/>
      <c r="Y908" s="294"/>
      <c r="Z908" s="294"/>
      <c r="AA908" s="294"/>
      <c r="AB908" s="294"/>
      <c r="AC908" s="294"/>
      <c r="AD908" s="294"/>
      <c r="AE908" s="294"/>
      <c r="AF908" s="294"/>
      <c r="AG908" s="294"/>
      <c r="AH908" s="294"/>
      <c r="AI908" s="294"/>
      <c r="AJ908" s="294"/>
      <c r="AK908" s="294"/>
      <c r="AL908" s="294"/>
      <c r="AM908" s="294"/>
      <c r="AN908" s="294"/>
      <c r="AO908" s="294"/>
      <c r="AP908" s="294"/>
      <c r="AQ908" s="294"/>
      <c r="AR908" s="294"/>
      <c r="AS908" s="294"/>
      <c r="AT908" s="294"/>
      <c r="AU908" s="294"/>
      <c r="AV908" s="294"/>
      <c r="AW908" s="294"/>
      <c r="AX908" s="294"/>
      <c r="AY908" s="294"/>
      <c r="AZ908" s="294"/>
      <c r="BA908" s="294"/>
      <c r="BB908" s="294"/>
      <c r="BC908" s="294"/>
      <c r="BD908" s="294"/>
      <c r="BE908" s="294"/>
      <c r="BF908" s="294"/>
      <c r="BG908" s="294"/>
      <c r="BH908" s="294"/>
      <c r="BI908" s="294"/>
      <c r="BJ908" s="294"/>
      <c r="BK908" s="294"/>
      <c r="BL908" s="294"/>
      <c r="BM908" s="294"/>
      <c r="BN908" s="294"/>
      <c r="BO908" s="294"/>
    </row>
    <row r="909">
      <c r="A909" s="294"/>
      <c r="B909" s="333"/>
      <c r="D909" s="134"/>
      <c r="E909" s="294"/>
      <c r="I909" s="294"/>
      <c r="J909" s="294"/>
      <c r="N909" s="294"/>
      <c r="O909" s="294"/>
      <c r="P909" s="294"/>
      <c r="Q909" s="294"/>
      <c r="R909" s="294"/>
      <c r="S909" s="294"/>
      <c r="T909" s="294"/>
      <c r="U909" s="294"/>
      <c r="V909" s="294"/>
      <c r="W909" s="294"/>
      <c r="X909" s="294"/>
      <c r="Y909" s="294"/>
      <c r="Z909" s="294"/>
      <c r="AA909" s="294"/>
      <c r="AB909" s="294"/>
      <c r="AC909" s="294"/>
      <c r="AD909" s="294"/>
      <c r="AE909" s="294"/>
      <c r="AF909" s="294"/>
      <c r="AG909" s="294"/>
      <c r="AH909" s="294"/>
      <c r="AI909" s="294"/>
      <c r="AJ909" s="294"/>
      <c r="AK909" s="294"/>
      <c r="AL909" s="294"/>
      <c r="AM909" s="294"/>
      <c r="AN909" s="294"/>
      <c r="AO909" s="294"/>
      <c r="AP909" s="294"/>
      <c r="AQ909" s="294"/>
      <c r="AR909" s="294"/>
      <c r="AS909" s="294"/>
      <c r="AT909" s="294"/>
      <c r="AU909" s="294"/>
      <c r="AV909" s="294"/>
      <c r="AW909" s="294"/>
      <c r="AX909" s="294"/>
      <c r="AY909" s="294"/>
      <c r="AZ909" s="294"/>
      <c r="BA909" s="294"/>
      <c r="BB909" s="294"/>
      <c r="BC909" s="294"/>
      <c r="BD909" s="294"/>
      <c r="BE909" s="294"/>
      <c r="BF909" s="294"/>
      <c r="BG909" s="294"/>
      <c r="BH909" s="294"/>
      <c r="BI909" s="294"/>
      <c r="BJ909" s="294"/>
      <c r="BK909" s="294"/>
      <c r="BL909" s="294"/>
      <c r="BM909" s="294"/>
      <c r="BN909" s="294"/>
      <c r="BO909" s="294"/>
    </row>
    <row r="910">
      <c r="A910" s="294"/>
      <c r="B910" s="333"/>
      <c r="D910" s="134"/>
      <c r="E910" s="294"/>
      <c r="I910" s="294"/>
      <c r="J910" s="294"/>
      <c r="N910" s="294"/>
      <c r="O910" s="294"/>
      <c r="P910" s="294"/>
      <c r="Q910" s="294"/>
      <c r="R910" s="294"/>
      <c r="S910" s="294"/>
      <c r="T910" s="294"/>
      <c r="U910" s="294"/>
      <c r="V910" s="294"/>
      <c r="W910" s="294"/>
      <c r="X910" s="294"/>
      <c r="Y910" s="294"/>
      <c r="Z910" s="294"/>
      <c r="AA910" s="294"/>
      <c r="AB910" s="294"/>
      <c r="AC910" s="294"/>
      <c r="AD910" s="294"/>
      <c r="AE910" s="294"/>
      <c r="AF910" s="294"/>
      <c r="AG910" s="294"/>
      <c r="AH910" s="294"/>
      <c r="AI910" s="294"/>
      <c r="AJ910" s="294"/>
      <c r="AK910" s="294"/>
      <c r="AL910" s="294"/>
      <c r="AM910" s="294"/>
      <c r="AN910" s="294"/>
      <c r="AO910" s="294"/>
      <c r="AP910" s="294"/>
      <c r="AQ910" s="294"/>
      <c r="AR910" s="294"/>
      <c r="AS910" s="294"/>
      <c r="AT910" s="294"/>
      <c r="AU910" s="294"/>
      <c r="AV910" s="294"/>
      <c r="AW910" s="294"/>
      <c r="AX910" s="294"/>
      <c r="AY910" s="294"/>
      <c r="AZ910" s="294"/>
      <c r="BA910" s="294"/>
      <c r="BB910" s="294"/>
      <c r="BC910" s="294"/>
      <c r="BD910" s="294"/>
      <c r="BE910" s="294"/>
      <c r="BF910" s="294"/>
      <c r="BG910" s="294"/>
      <c r="BH910" s="294"/>
      <c r="BI910" s="294"/>
      <c r="BJ910" s="294"/>
      <c r="BK910" s="294"/>
      <c r="BL910" s="294"/>
      <c r="BM910" s="294"/>
      <c r="BN910" s="294"/>
      <c r="BO910" s="294"/>
    </row>
    <row r="911">
      <c r="A911" s="294"/>
      <c r="B911" s="333"/>
      <c r="D911" s="134"/>
      <c r="E911" s="294"/>
      <c r="I911" s="294"/>
      <c r="J911" s="294"/>
      <c r="N911" s="294"/>
      <c r="O911" s="294"/>
      <c r="P911" s="294"/>
      <c r="Q911" s="294"/>
      <c r="R911" s="294"/>
      <c r="S911" s="294"/>
      <c r="T911" s="294"/>
      <c r="U911" s="294"/>
      <c r="V911" s="294"/>
      <c r="W911" s="294"/>
      <c r="X911" s="294"/>
      <c r="Y911" s="294"/>
      <c r="Z911" s="294"/>
      <c r="AA911" s="294"/>
      <c r="AB911" s="294"/>
      <c r="AC911" s="294"/>
      <c r="AD911" s="294"/>
      <c r="AE911" s="294"/>
      <c r="AF911" s="294"/>
      <c r="AG911" s="294"/>
      <c r="AH911" s="294"/>
      <c r="AI911" s="294"/>
      <c r="AJ911" s="294"/>
      <c r="AK911" s="294"/>
      <c r="AL911" s="294"/>
      <c r="AM911" s="294"/>
      <c r="AN911" s="294"/>
      <c r="AO911" s="294"/>
      <c r="AP911" s="294"/>
      <c r="AQ911" s="294"/>
      <c r="AR911" s="294"/>
      <c r="AS911" s="294"/>
      <c r="AT911" s="294"/>
      <c r="AU911" s="294"/>
      <c r="AV911" s="294"/>
      <c r="AW911" s="294"/>
      <c r="AX911" s="294"/>
      <c r="AY911" s="294"/>
      <c r="AZ911" s="294"/>
      <c r="BA911" s="294"/>
      <c r="BB911" s="294"/>
      <c r="BC911" s="294"/>
      <c r="BD911" s="294"/>
      <c r="BE911" s="294"/>
      <c r="BF911" s="294"/>
      <c r="BG911" s="294"/>
      <c r="BH911" s="294"/>
      <c r="BI911" s="294"/>
      <c r="BJ911" s="294"/>
      <c r="BK911" s="294"/>
      <c r="BL911" s="294"/>
      <c r="BM911" s="294"/>
      <c r="BN911" s="294"/>
      <c r="BO911" s="294"/>
    </row>
    <row r="912">
      <c r="A912" s="294"/>
      <c r="B912" s="333"/>
      <c r="D912" s="134"/>
      <c r="E912" s="294"/>
      <c r="I912" s="294"/>
      <c r="J912" s="294"/>
      <c r="N912" s="294"/>
      <c r="O912" s="294"/>
      <c r="P912" s="294"/>
      <c r="Q912" s="294"/>
      <c r="R912" s="294"/>
      <c r="S912" s="294"/>
      <c r="T912" s="294"/>
      <c r="U912" s="294"/>
      <c r="V912" s="294"/>
      <c r="W912" s="294"/>
      <c r="X912" s="294"/>
      <c r="Y912" s="294"/>
      <c r="Z912" s="294"/>
      <c r="AA912" s="294"/>
      <c r="AB912" s="294"/>
      <c r="AC912" s="294"/>
      <c r="AD912" s="294"/>
      <c r="AE912" s="294"/>
      <c r="AF912" s="294"/>
      <c r="AG912" s="294"/>
      <c r="AH912" s="294"/>
      <c r="AI912" s="294"/>
      <c r="AJ912" s="294"/>
      <c r="AK912" s="294"/>
      <c r="AL912" s="294"/>
      <c r="AM912" s="294"/>
      <c r="AN912" s="294"/>
      <c r="AO912" s="294"/>
      <c r="AP912" s="294"/>
      <c r="AQ912" s="294"/>
      <c r="AR912" s="294"/>
      <c r="AS912" s="294"/>
      <c r="AT912" s="294"/>
      <c r="AU912" s="294"/>
      <c r="AV912" s="294"/>
      <c r="AW912" s="294"/>
      <c r="AX912" s="294"/>
      <c r="AY912" s="294"/>
      <c r="AZ912" s="294"/>
      <c r="BA912" s="294"/>
      <c r="BB912" s="294"/>
      <c r="BC912" s="294"/>
      <c r="BD912" s="294"/>
      <c r="BE912" s="294"/>
      <c r="BF912" s="294"/>
      <c r="BG912" s="294"/>
      <c r="BH912" s="294"/>
      <c r="BI912" s="294"/>
      <c r="BJ912" s="294"/>
      <c r="BK912" s="294"/>
      <c r="BL912" s="294"/>
      <c r="BM912" s="294"/>
      <c r="BN912" s="294"/>
      <c r="BO912" s="294"/>
    </row>
    <row r="913">
      <c r="A913" s="294"/>
      <c r="B913" s="333"/>
      <c r="D913" s="134"/>
      <c r="E913" s="294"/>
      <c r="I913" s="294"/>
      <c r="J913" s="294"/>
      <c r="N913" s="294"/>
      <c r="O913" s="294"/>
      <c r="P913" s="294"/>
      <c r="Q913" s="294"/>
      <c r="R913" s="294"/>
      <c r="S913" s="294"/>
      <c r="T913" s="294"/>
      <c r="U913" s="294"/>
      <c r="V913" s="294"/>
      <c r="W913" s="294"/>
      <c r="X913" s="294"/>
      <c r="Y913" s="294"/>
      <c r="Z913" s="294"/>
      <c r="AA913" s="294"/>
      <c r="AB913" s="294"/>
      <c r="AC913" s="294"/>
      <c r="AD913" s="294"/>
      <c r="AE913" s="294"/>
      <c r="AF913" s="294"/>
      <c r="AG913" s="294"/>
      <c r="AH913" s="294"/>
      <c r="AI913" s="294"/>
      <c r="AJ913" s="294"/>
      <c r="AK913" s="294"/>
      <c r="AL913" s="294"/>
      <c r="AM913" s="294"/>
      <c r="AN913" s="294"/>
      <c r="AO913" s="294"/>
      <c r="AP913" s="294"/>
      <c r="AQ913" s="294"/>
      <c r="AR913" s="294"/>
      <c r="AS913" s="294"/>
      <c r="AT913" s="294"/>
      <c r="AU913" s="294"/>
      <c r="AV913" s="294"/>
      <c r="AW913" s="294"/>
      <c r="AX913" s="294"/>
      <c r="AY913" s="294"/>
      <c r="AZ913" s="294"/>
      <c r="BA913" s="294"/>
      <c r="BB913" s="294"/>
      <c r="BC913" s="294"/>
      <c r="BD913" s="294"/>
      <c r="BE913" s="294"/>
      <c r="BF913" s="294"/>
      <c r="BG913" s="294"/>
      <c r="BH913" s="294"/>
      <c r="BI913" s="294"/>
      <c r="BJ913" s="294"/>
      <c r="BK913" s="294"/>
      <c r="BL913" s="294"/>
      <c r="BM913" s="294"/>
      <c r="BN913" s="294"/>
      <c r="BO913" s="294"/>
    </row>
    <row r="914">
      <c r="A914" s="294"/>
      <c r="B914" s="333"/>
      <c r="D914" s="134"/>
      <c r="E914" s="294"/>
      <c r="I914" s="294"/>
      <c r="J914" s="294"/>
      <c r="N914" s="294"/>
      <c r="O914" s="294"/>
      <c r="P914" s="294"/>
      <c r="Q914" s="294"/>
      <c r="R914" s="294"/>
      <c r="S914" s="294"/>
      <c r="T914" s="294"/>
      <c r="U914" s="294"/>
      <c r="V914" s="294"/>
      <c r="W914" s="294"/>
      <c r="X914" s="294"/>
      <c r="Y914" s="294"/>
      <c r="Z914" s="294"/>
      <c r="AA914" s="294"/>
      <c r="AB914" s="294"/>
      <c r="AC914" s="294"/>
      <c r="AD914" s="294"/>
      <c r="AE914" s="294"/>
      <c r="AF914" s="294"/>
      <c r="AG914" s="294"/>
      <c r="AH914" s="294"/>
      <c r="AI914" s="294"/>
      <c r="AJ914" s="294"/>
      <c r="AK914" s="294"/>
      <c r="AL914" s="294"/>
      <c r="AM914" s="294"/>
      <c r="AN914" s="294"/>
      <c r="AO914" s="294"/>
      <c r="AP914" s="294"/>
      <c r="AQ914" s="294"/>
      <c r="AR914" s="294"/>
      <c r="AS914" s="294"/>
      <c r="AT914" s="294"/>
      <c r="AU914" s="294"/>
      <c r="AV914" s="294"/>
      <c r="AW914" s="294"/>
      <c r="AX914" s="294"/>
      <c r="AY914" s="294"/>
      <c r="AZ914" s="294"/>
      <c r="BA914" s="294"/>
      <c r="BB914" s="294"/>
      <c r="BC914" s="294"/>
      <c r="BD914" s="294"/>
      <c r="BE914" s="294"/>
      <c r="BF914" s="294"/>
      <c r="BG914" s="294"/>
      <c r="BH914" s="294"/>
      <c r="BI914" s="294"/>
      <c r="BJ914" s="294"/>
      <c r="BK914" s="294"/>
      <c r="BL914" s="294"/>
      <c r="BM914" s="294"/>
      <c r="BN914" s="294"/>
      <c r="BO914" s="294"/>
    </row>
    <row r="915">
      <c r="A915" s="294"/>
      <c r="B915" s="333"/>
      <c r="D915" s="134"/>
      <c r="E915" s="294"/>
      <c r="I915" s="294"/>
      <c r="J915" s="294"/>
      <c r="N915" s="294"/>
      <c r="O915" s="294"/>
      <c r="P915" s="294"/>
      <c r="Q915" s="294"/>
      <c r="R915" s="294"/>
      <c r="S915" s="294"/>
      <c r="T915" s="294"/>
      <c r="U915" s="294"/>
      <c r="V915" s="294"/>
      <c r="W915" s="294"/>
      <c r="X915" s="294"/>
      <c r="Y915" s="294"/>
      <c r="Z915" s="294"/>
      <c r="AA915" s="294"/>
      <c r="AB915" s="294"/>
      <c r="AC915" s="294"/>
      <c r="AD915" s="294"/>
      <c r="AE915" s="294"/>
      <c r="AF915" s="294"/>
      <c r="AG915" s="294"/>
      <c r="AH915" s="294"/>
      <c r="AI915" s="294"/>
      <c r="AJ915" s="294"/>
      <c r="AK915" s="294"/>
      <c r="AL915" s="294"/>
      <c r="AM915" s="294"/>
      <c r="AN915" s="294"/>
      <c r="AO915" s="294"/>
      <c r="AP915" s="294"/>
      <c r="AQ915" s="294"/>
      <c r="AR915" s="294"/>
      <c r="AS915" s="294"/>
      <c r="AT915" s="294"/>
      <c r="AU915" s="294"/>
      <c r="AV915" s="294"/>
      <c r="AW915" s="294"/>
      <c r="AX915" s="294"/>
      <c r="AY915" s="294"/>
      <c r="AZ915" s="294"/>
      <c r="BA915" s="294"/>
      <c r="BB915" s="294"/>
      <c r="BC915" s="294"/>
      <c r="BD915" s="294"/>
      <c r="BE915" s="294"/>
      <c r="BF915" s="294"/>
      <c r="BG915" s="294"/>
      <c r="BH915" s="294"/>
      <c r="BI915" s="294"/>
      <c r="BJ915" s="294"/>
      <c r="BK915" s="294"/>
      <c r="BL915" s="294"/>
      <c r="BM915" s="294"/>
      <c r="BN915" s="294"/>
      <c r="BO915" s="294"/>
    </row>
    <row r="916">
      <c r="A916" s="294"/>
      <c r="B916" s="333"/>
      <c r="D916" s="134"/>
      <c r="E916" s="294"/>
      <c r="I916" s="294"/>
      <c r="J916" s="294"/>
      <c r="N916" s="294"/>
      <c r="O916" s="294"/>
      <c r="P916" s="294"/>
      <c r="Q916" s="294"/>
      <c r="R916" s="294"/>
      <c r="S916" s="294"/>
      <c r="T916" s="294"/>
      <c r="U916" s="294"/>
      <c r="V916" s="294"/>
      <c r="W916" s="294"/>
      <c r="X916" s="294"/>
      <c r="Y916" s="294"/>
      <c r="Z916" s="294"/>
      <c r="AA916" s="294"/>
      <c r="AB916" s="294"/>
      <c r="AC916" s="294"/>
      <c r="AD916" s="294"/>
      <c r="AE916" s="294"/>
      <c r="AF916" s="294"/>
      <c r="AG916" s="294"/>
      <c r="AH916" s="294"/>
      <c r="AI916" s="294"/>
      <c r="AJ916" s="294"/>
      <c r="AK916" s="294"/>
      <c r="AL916" s="294"/>
      <c r="AM916" s="294"/>
      <c r="AN916" s="294"/>
      <c r="AO916" s="294"/>
      <c r="AP916" s="294"/>
      <c r="AQ916" s="294"/>
      <c r="AR916" s="294"/>
      <c r="AS916" s="294"/>
      <c r="AT916" s="294"/>
      <c r="AU916" s="294"/>
      <c r="AV916" s="294"/>
      <c r="AW916" s="294"/>
      <c r="AX916" s="294"/>
      <c r="AY916" s="294"/>
      <c r="AZ916" s="294"/>
      <c r="BA916" s="294"/>
      <c r="BB916" s="294"/>
      <c r="BC916" s="294"/>
      <c r="BD916" s="294"/>
      <c r="BE916" s="294"/>
      <c r="BF916" s="294"/>
      <c r="BG916" s="294"/>
      <c r="BH916" s="294"/>
      <c r="BI916" s="294"/>
      <c r="BJ916" s="294"/>
      <c r="BK916" s="294"/>
      <c r="BL916" s="294"/>
      <c r="BM916" s="294"/>
      <c r="BN916" s="294"/>
      <c r="BO916" s="294"/>
    </row>
    <row r="917">
      <c r="A917" s="294"/>
      <c r="B917" s="333"/>
      <c r="D917" s="134"/>
      <c r="E917" s="294"/>
      <c r="I917" s="294"/>
      <c r="J917" s="294"/>
      <c r="N917" s="294"/>
      <c r="O917" s="294"/>
      <c r="P917" s="294"/>
      <c r="Q917" s="294"/>
      <c r="R917" s="294"/>
      <c r="S917" s="294"/>
      <c r="T917" s="294"/>
      <c r="U917" s="294"/>
      <c r="V917" s="294"/>
      <c r="W917" s="294"/>
      <c r="X917" s="294"/>
      <c r="Y917" s="294"/>
      <c r="Z917" s="294"/>
      <c r="AA917" s="294"/>
      <c r="AB917" s="294"/>
      <c r="AC917" s="294"/>
      <c r="AD917" s="294"/>
      <c r="AE917" s="294"/>
      <c r="AF917" s="294"/>
      <c r="AG917" s="294"/>
      <c r="AH917" s="294"/>
      <c r="AI917" s="294"/>
      <c r="AJ917" s="294"/>
      <c r="AK917" s="294"/>
      <c r="AL917" s="294"/>
      <c r="AM917" s="294"/>
      <c r="AN917" s="294"/>
      <c r="AO917" s="294"/>
      <c r="AP917" s="294"/>
      <c r="AQ917" s="294"/>
      <c r="AR917" s="294"/>
      <c r="AS917" s="294"/>
      <c r="AT917" s="294"/>
      <c r="AU917" s="294"/>
      <c r="AV917" s="294"/>
      <c r="AW917" s="294"/>
      <c r="AX917" s="294"/>
      <c r="AY917" s="294"/>
      <c r="AZ917" s="294"/>
      <c r="BA917" s="294"/>
      <c r="BB917" s="294"/>
      <c r="BC917" s="294"/>
      <c r="BD917" s="294"/>
      <c r="BE917" s="294"/>
      <c r="BF917" s="294"/>
      <c r="BG917" s="294"/>
      <c r="BH917" s="294"/>
      <c r="BI917" s="294"/>
      <c r="BJ917" s="294"/>
      <c r="BK917" s="294"/>
      <c r="BL917" s="294"/>
      <c r="BM917" s="294"/>
      <c r="BN917" s="294"/>
      <c r="BO917" s="294"/>
    </row>
    <row r="918">
      <c r="A918" s="294"/>
      <c r="B918" s="333"/>
      <c r="D918" s="134"/>
      <c r="E918" s="294"/>
      <c r="I918" s="294"/>
      <c r="J918" s="294"/>
      <c r="N918" s="294"/>
      <c r="O918" s="294"/>
      <c r="P918" s="294"/>
      <c r="Q918" s="294"/>
      <c r="R918" s="294"/>
      <c r="S918" s="294"/>
      <c r="T918" s="294"/>
      <c r="U918" s="294"/>
      <c r="V918" s="294"/>
      <c r="W918" s="294"/>
      <c r="X918" s="294"/>
      <c r="Y918" s="294"/>
      <c r="Z918" s="294"/>
      <c r="AA918" s="294"/>
      <c r="AB918" s="294"/>
      <c r="AC918" s="294"/>
      <c r="AD918" s="294"/>
      <c r="AE918" s="294"/>
      <c r="AF918" s="294"/>
      <c r="AG918" s="294"/>
      <c r="AH918" s="294"/>
      <c r="AI918" s="294"/>
      <c r="AJ918" s="294"/>
      <c r="AK918" s="294"/>
      <c r="AL918" s="294"/>
      <c r="AM918" s="294"/>
      <c r="AN918" s="294"/>
      <c r="AO918" s="294"/>
      <c r="AP918" s="294"/>
      <c r="AQ918" s="294"/>
      <c r="AR918" s="294"/>
      <c r="AS918" s="294"/>
      <c r="AT918" s="294"/>
      <c r="AU918" s="294"/>
      <c r="AV918" s="294"/>
      <c r="AW918" s="294"/>
      <c r="AX918" s="294"/>
      <c r="AY918" s="294"/>
      <c r="AZ918" s="294"/>
      <c r="BA918" s="294"/>
      <c r="BB918" s="294"/>
      <c r="BC918" s="294"/>
      <c r="BD918" s="294"/>
      <c r="BE918" s="294"/>
      <c r="BF918" s="294"/>
      <c r="BG918" s="294"/>
      <c r="BH918" s="294"/>
      <c r="BI918" s="294"/>
      <c r="BJ918" s="294"/>
      <c r="BK918" s="294"/>
      <c r="BL918" s="294"/>
      <c r="BM918" s="294"/>
      <c r="BN918" s="294"/>
      <c r="BO918" s="294"/>
    </row>
    <row r="919">
      <c r="A919" s="294"/>
      <c r="B919" s="333"/>
      <c r="D919" s="134"/>
      <c r="E919" s="294"/>
      <c r="I919" s="294"/>
      <c r="J919" s="294"/>
      <c r="N919" s="294"/>
      <c r="O919" s="294"/>
      <c r="P919" s="294"/>
      <c r="Q919" s="294"/>
      <c r="R919" s="294"/>
      <c r="S919" s="294"/>
      <c r="T919" s="294"/>
      <c r="U919" s="294"/>
      <c r="V919" s="294"/>
      <c r="W919" s="294"/>
      <c r="X919" s="294"/>
      <c r="Y919" s="294"/>
      <c r="Z919" s="294"/>
      <c r="AA919" s="294"/>
      <c r="AB919" s="294"/>
      <c r="AC919" s="294"/>
      <c r="AD919" s="294"/>
      <c r="AE919" s="294"/>
      <c r="AF919" s="294"/>
      <c r="AG919" s="294"/>
      <c r="AH919" s="294"/>
      <c r="AI919" s="294"/>
      <c r="AJ919" s="294"/>
      <c r="AK919" s="294"/>
      <c r="AL919" s="294"/>
      <c r="AM919" s="294"/>
      <c r="AN919" s="294"/>
      <c r="AO919" s="294"/>
      <c r="AP919" s="294"/>
      <c r="AQ919" s="294"/>
      <c r="AR919" s="294"/>
      <c r="AS919" s="294"/>
      <c r="AT919" s="294"/>
      <c r="AU919" s="294"/>
      <c r="AV919" s="294"/>
      <c r="AW919" s="294"/>
      <c r="AX919" s="294"/>
      <c r="AY919" s="294"/>
      <c r="AZ919" s="294"/>
      <c r="BA919" s="294"/>
      <c r="BB919" s="294"/>
      <c r="BC919" s="294"/>
      <c r="BD919" s="294"/>
      <c r="BE919" s="294"/>
      <c r="BF919" s="294"/>
      <c r="BG919" s="294"/>
      <c r="BH919" s="294"/>
      <c r="BI919" s="294"/>
      <c r="BJ919" s="294"/>
      <c r="BK919" s="294"/>
      <c r="BL919" s="294"/>
      <c r="BM919" s="294"/>
      <c r="BN919" s="294"/>
      <c r="BO919" s="294"/>
    </row>
    <row r="920">
      <c r="A920" s="294"/>
      <c r="B920" s="333"/>
      <c r="D920" s="134"/>
      <c r="E920" s="294"/>
      <c r="I920" s="294"/>
      <c r="J920" s="294"/>
      <c r="N920" s="294"/>
      <c r="O920" s="294"/>
      <c r="P920" s="294"/>
      <c r="Q920" s="294"/>
      <c r="R920" s="294"/>
      <c r="S920" s="294"/>
      <c r="T920" s="294"/>
      <c r="U920" s="294"/>
      <c r="V920" s="294"/>
      <c r="W920" s="294"/>
      <c r="X920" s="294"/>
      <c r="Y920" s="294"/>
      <c r="Z920" s="294"/>
      <c r="AA920" s="294"/>
      <c r="AB920" s="294"/>
      <c r="AC920" s="294"/>
      <c r="AD920" s="294"/>
      <c r="AE920" s="294"/>
      <c r="AF920" s="294"/>
      <c r="AG920" s="294"/>
      <c r="AH920" s="294"/>
      <c r="AI920" s="294"/>
      <c r="AJ920" s="294"/>
      <c r="AK920" s="294"/>
      <c r="AL920" s="294"/>
      <c r="AM920" s="294"/>
      <c r="AN920" s="294"/>
      <c r="AO920" s="294"/>
      <c r="AP920" s="294"/>
      <c r="AQ920" s="294"/>
      <c r="AR920" s="294"/>
      <c r="AS920" s="294"/>
      <c r="AT920" s="294"/>
      <c r="AU920" s="294"/>
      <c r="AV920" s="294"/>
      <c r="AW920" s="294"/>
      <c r="AX920" s="294"/>
      <c r="AY920" s="294"/>
      <c r="AZ920" s="294"/>
      <c r="BA920" s="294"/>
      <c r="BB920" s="294"/>
      <c r="BC920" s="294"/>
      <c r="BD920" s="294"/>
      <c r="BE920" s="294"/>
      <c r="BF920" s="294"/>
      <c r="BG920" s="294"/>
      <c r="BH920" s="294"/>
      <c r="BI920" s="294"/>
      <c r="BJ920" s="294"/>
      <c r="BK920" s="294"/>
      <c r="BL920" s="294"/>
      <c r="BM920" s="294"/>
      <c r="BN920" s="294"/>
      <c r="BO920" s="294"/>
    </row>
    <row r="921">
      <c r="A921" s="294"/>
      <c r="B921" s="333"/>
      <c r="D921" s="134"/>
      <c r="E921" s="294"/>
      <c r="I921" s="294"/>
      <c r="J921" s="294"/>
      <c r="N921" s="294"/>
      <c r="O921" s="294"/>
      <c r="P921" s="294"/>
      <c r="Q921" s="294"/>
      <c r="R921" s="294"/>
      <c r="S921" s="294"/>
      <c r="T921" s="294"/>
      <c r="U921" s="294"/>
      <c r="V921" s="294"/>
      <c r="W921" s="294"/>
      <c r="X921" s="294"/>
      <c r="Y921" s="294"/>
      <c r="Z921" s="294"/>
      <c r="AA921" s="294"/>
      <c r="AB921" s="294"/>
      <c r="AC921" s="294"/>
      <c r="AD921" s="294"/>
      <c r="AE921" s="294"/>
      <c r="AF921" s="294"/>
      <c r="AG921" s="294"/>
      <c r="AH921" s="294"/>
      <c r="AI921" s="294"/>
      <c r="AJ921" s="294"/>
      <c r="AK921" s="294"/>
      <c r="AL921" s="294"/>
      <c r="AM921" s="294"/>
      <c r="AN921" s="294"/>
      <c r="AO921" s="294"/>
      <c r="AP921" s="294"/>
      <c r="AQ921" s="294"/>
      <c r="AR921" s="294"/>
      <c r="AS921" s="294"/>
      <c r="AT921" s="294"/>
      <c r="AU921" s="294"/>
      <c r="AV921" s="294"/>
      <c r="AW921" s="294"/>
      <c r="AX921" s="294"/>
      <c r="AY921" s="294"/>
      <c r="AZ921" s="294"/>
      <c r="BA921" s="294"/>
      <c r="BB921" s="294"/>
      <c r="BC921" s="294"/>
      <c r="BD921" s="294"/>
      <c r="BE921" s="294"/>
      <c r="BF921" s="294"/>
      <c r="BG921" s="294"/>
      <c r="BH921" s="294"/>
      <c r="BI921" s="294"/>
      <c r="BJ921" s="294"/>
      <c r="BK921" s="294"/>
      <c r="BL921" s="294"/>
      <c r="BM921" s="294"/>
      <c r="BN921" s="294"/>
      <c r="BO921" s="294"/>
    </row>
    <row r="922">
      <c r="A922" s="294"/>
      <c r="B922" s="333"/>
      <c r="D922" s="134"/>
      <c r="E922" s="294"/>
      <c r="I922" s="294"/>
      <c r="J922" s="294"/>
      <c r="N922" s="294"/>
      <c r="O922" s="294"/>
      <c r="P922" s="294"/>
      <c r="Q922" s="294"/>
      <c r="R922" s="294"/>
      <c r="S922" s="294"/>
      <c r="T922" s="294"/>
      <c r="U922" s="294"/>
      <c r="V922" s="294"/>
      <c r="W922" s="294"/>
      <c r="X922" s="294"/>
      <c r="Y922" s="294"/>
      <c r="Z922" s="294"/>
      <c r="AA922" s="294"/>
      <c r="AB922" s="294"/>
      <c r="AC922" s="294"/>
      <c r="AD922" s="294"/>
      <c r="AE922" s="294"/>
      <c r="AF922" s="294"/>
      <c r="AG922" s="294"/>
      <c r="AH922" s="294"/>
      <c r="AI922" s="294"/>
      <c r="AJ922" s="294"/>
      <c r="AK922" s="294"/>
      <c r="AL922" s="294"/>
      <c r="AM922" s="294"/>
      <c r="AN922" s="294"/>
      <c r="AO922" s="294"/>
      <c r="AP922" s="294"/>
      <c r="AQ922" s="294"/>
      <c r="AR922" s="294"/>
      <c r="AS922" s="294"/>
      <c r="AT922" s="294"/>
      <c r="AU922" s="294"/>
      <c r="AV922" s="294"/>
      <c r="AW922" s="294"/>
      <c r="AX922" s="294"/>
      <c r="AY922" s="294"/>
      <c r="AZ922" s="294"/>
      <c r="BA922" s="294"/>
      <c r="BB922" s="294"/>
      <c r="BC922" s="294"/>
      <c r="BD922" s="294"/>
      <c r="BE922" s="294"/>
      <c r="BF922" s="294"/>
      <c r="BG922" s="294"/>
      <c r="BH922" s="294"/>
      <c r="BI922" s="294"/>
      <c r="BJ922" s="294"/>
      <c r="BK922" s="294"/>
      <c r="BL922" s="294"/>
      <c r="BM922" s="294"/>
      <c r="BN922" s="294"/>
      <c r="BO922" s="294"/>
    </row>
    <row r="923">
      <c r="A923" s="294"/>
      <c r="B923" s="333"/>
      <c r="D923" s="134"/>
      <c r="E923" s="294"/>
      <c r="I923" s="294"/>
      <c r="J923" s="294"/>
      <c r="N923" s="294"/>
      <c r="O923" s="294"/>
      <c r="P923" s="294"/>
      <c r="Q923" s="294"/>
      <c r="R923" s="294"/>
      <c r="S923" s="294"/>
      <c r="T923" s="294"/>
      <c r="U923" s="294"/>
      <c r="V923" s="294"/>
      <c r="W923" s="294"/>
      <c r="X923" s="294"/>
      <c r="Y923" s="294"/>
      <c r="Z923" s="294"/>
      <c r="AA923" s="294"/>
      <c r="AB923" s="294"/>
      <c r="AC923" s="294"/>
      <c r="AD923" s="294"/>
      <c r="AE923" s="294"/>
      <c r="AF923" s="294"/>
      <c r="AG923" s="294"/>
      <c r="AH923" s="294"/>
      <c r="AI923" s="294"/>
      <c r="AJ923" s="294"/>
      <c r="AK923" s="294"/>
      <c r="AL923" s="294"/>
      <c r="AM923" s="294"/>
      <c r="AN923" s="294"/>
      <c r="AO923" s="294"/>
      <c r="AP923" s="294"/>
      <c r="AQ923" s="294"/>
      <c r="AR923" s="294"/>
      <c r="AS923" s="294"/>
      <c r="AT923" s="294"/>
      <c r="AU923" s="294"/>
      <c r="AV923" s="294"/>
      <c r="AW923" s="294"/>
      <c r="AX923" s="294"/>
      <c r="AY923" s="294"/>
      <c r="AZ923" s="294"/>
      <c r="BA923" s="294"/>
      <c r="BB923" s="294"/>
      <c r="BC923" s="294"/>
      <c r="BD923" s="294"/>
      <c r="BE923" s="294"/>
      <c r="BF923" s="294"/>
      <c r="BG923" s="294"/>
      <c r="BH923" s="294"/>
      <c r="BI923" s="294"/>
      <c r="BJ923" s="294"/>
      <c r="BK923" s="294"/>
      <c r="BL923" s="294"/>
      <c r="BM923" s="294"/>
      <c r="BN923" s="294"/>
      <c r="BO923" s="294"/>
    </row>
    <row r="924">
      <c r="A924" s="294"/>
      <c r="B924" s="333"/>
      <c r="D924" s="134"/>
      <c r="E924" s="294"/>
      <c r="I924" s="294"/>
      <c r="J924" s="294"/>
      <c r="N924" s="294"/>
      <c r="O924" s="294"/>
      <c r="P924" s="294"/>
      <c r="Q924" s="294"/>
      <c r="R924" s="294"/>
      <c r="S924" s="294"/>
      <c r="T924" s="294"/>
      <c r="U924" s="294"/>
      <c r="V924" s="294"/>
      <c r="W924" s="294"/>
      <c r="X924" s="294"/>
      <c r="Y924" s="294"/>
      <c r="Z924" s="294"/>
      <c r="AA924" s="294"/>
      <c r="AB924" s="294"/>
      <c r="AC924" s="294"/>
      <c r="AD924" s="294"/>
      <c r="AE924" s="294"/>
      <c r="AF924" s="294"/>
      <c r="AG924" s="294"/>
      <c r="AH924" s="294"/>
      <c r="AI924" s="294"/>
      <c r="AJ924" s="294"/>
      <c r="AK924" s="294"/>
      <c r="AL924" s="294"/>
      <c r="AM924" s="294"/>
      <c r="AN924" s="294"/>
      <c r="AO924" s="294"/>
      <c r="AP924" s="294"/>
      <c r="AQ924" s="294"/>
      <c r="AR924" s="294"/>
      <c r="AS924" s="294"/>
      <c r="AT924" s="294"/>
      <c r="AU924" s="294"/>
      <c r="AV924" s="294"/>
      <c r="AW924" s="294"/>
      <c r="AX924" s="294"/>
      <c r="AY924" s="294"/>
      <c r="AZ924" s="294"/>
      <c r="BA924" s="294"/>
      <c r="BB924" s="294"/>
      <c r="BC924" s="294"/>
      <c r="BD924" s="294"/>
      <c r="BE924" s="294"/>
      <c r="BF924" s="294"/>
      <c r="BG924" s="294"/>
      <c r="BH924" s="294"/>
      <c r="BI924" s="294"/>
      <c r="BJ924" s="294"/>
      <c r="BK924" s="294"/>
      <c r="BL924" s="294"/>
      <c r="BM924" s="294"/>
      <c r="BN924" s="294"/>
      <c r="BO924" s="294"/>
    </row>
    <row r="925">
      <c r="A925" s="294"/>
      <c r="B925" s="333"/>
      <c r="D925" s="134"/>
      <c r="E925" s="294"/>
      <c r="I925" s="294"/>
      <c r="J925" s="294"/>
      <c r="N925" s="294"/>
      <c r="O925" s="294"/>
      <c r="P925" s="294"/>
      <c r="Q925" s="294"/>
      <c r="R925" s="294"/>
      <c r="S925" s="294"/>
      <c r="T925" s="294"/>
      <c r="U925" s="294"/>
      <c r="V925" s="294"/>
      <c r="W925" s="294"/>
      <c r="X925" s="294"/>
      <c r="Y925" s="294"/>
      <c r="Z925" s="294"/>
      <c r="AA925" s="294"/>
      <c r="AB925" s="294"/>
      <c r="AC925" s="294"/>
      <c r="AD925" s="294"/>
      <c r="AE925" s="294"/>
      <c r="AF925" s="294"/>
      <c r="AG925" s="294"/>
      <c r="AH925" s="294"/>
      <c r="AI925" s="294"/>
      <c r="AJ925" s="294"/>
      <c r="AK925" s="294"/>
      <c r="AL925" s="294"/>
      <c r="AM925" s="294"/>
      <c r="AN925" s="294"/>
      <c r="AO925" s="294"/>
      <c r="AP925" s="294"/>
      <c r="AQ925" s="294"/>
      <c r="AR925" s="294"/>
      <c r="AS925" s="294"/>
      <c r="AT925" s="294"/>
      <c r="AU925" s="294"/>
      <c r="AV925" s="294"/>
      <c r="AW925" s="294"/>
      <c r="AX925" s="294"/>
      <c r="AY925" s="294"/>
      <c r="AZ925" s="294"/>
      <c r="BA925" s="294"/>
      <c r="BB925" s="294"/>
      <c r="BC925" s="294"/>
      <c r="BD925" s="294"/>
      <c r="BE925" s="294"/>
      <c r="BF925" s="294"/>
      <c r="BG925" s="294"/>
      <c r="BH925" s="294"/>
      <c r="BI925" s="294"/>
      <c r="BJ925" s="294"/>
      <c r="BK925" s="294"/>
      <c r="BL925" s="294"/>
      <c r="BM925" s="294"/>
      <c r="BN925" s="294"/>
      <c r="BO925" s="294"/>
    </row>
    <row r="926">
      <c r="A926" s="294"/>
      <c r="B926" s="333"/>
      <c r="D926" s="134"/>
      <c r="E926" s="294"/>
      <c r="I926" s="294"/>
      <c r="J926" s="294"/>
      <c r="N926" s="294"/>
      <c r="O926" s="294"/>
      <c r="P926" s="294"/>
      <c r="Q926" s="294"/>
      <c r="R926" s="294"/>
      <c r="S926" s="294"/>
      <c r="T926" s="294"/>
      <c r="U926" s="294"/>
      <c r="V926" s="294"/>
      <c r="W926" s="294"/>
      <c r="X926" s="294"/>
      <c r="Y926" s="294"/>
      <c r="Z926" s="294"/>
      <c r="AA926" s="294"/>
      <c r="AB926" s="294"/>
      <c r="AC926" s="294"/>
      <c r="AD926" s="294"/>
      <c r="AE926" s="294"/>
      <c r="AF926" s="294"/>
      <c r="AG926" s="294"/>
      <c r="AH926" s="294"/>
      <c r="AI926" s="294"/>
      <c r="AJ926" s="294"/>
      <c r="AK926" s="294"/>
      <c r="AL926" s="294"/>
      <c r="AM926" s="294"/>
      <c r="AN926" s="294"/>
      <c r="AO926" s="294"/>
      <c r="AP926" s="294"/>
      <c r="AQ926" s="294"/>
      <c r="AR926" s="294"/>
      <c r="AS926" s="294"/>
      <c r="AT926" s="294"/>
      <c r="AU926" s="294"/>
      <c r="AV926" s="294"/>
      <c r="AW926" s="294"/>
      <c r="AX926" s="294"/>
      <c r="AY926" s="294"/>
      <c r="AZ926" s="294"/>
      <c r="BA926" s="294"/>
      <c r="BB926" s="294"/>
      <c r="BC926" s="294"/>
      <c r="BD926" s="294"/>
      <c r="BE926" s="294"/>
      <c r="BF926" s="294"/>
      <c r="BG926" s="294"/>
      <c r="BH926" s="294"/>
      <c r="BI926" s="294"/>
      <c r="BJ926" s="294"/>
      <c r="BK926" s="294"/>
      <c r="BL926" s="294"/>
      <c r="BM926" s="294"/>
      <c r="BN926" s="294"/>
      <c r="BO926" s="294"/>
    </row>
    <row r="927">
      <c r="A927" s="294"/>
      <c r="B927" s="333"/>
      <c r="D927" s="134"/>
      <c r="E927" s="294"/>
      <c r="I927" s="294"/>
      <c r="J927" s="294"/>
      <c r="N927" s="294"/>
      <c r="O927" s="294"/>
      <c r="P927" s="294"/>
      <c r="Q927" s="294"/>
      <c r="R927" s="294"/>
      <c r="S927" s="294"/>
      <c r="T927" s="294"/>
      <c r="U927" s="294"/>
      <c r="V927" s="294"/>
      <c r="W927" s="294"/>
      <c r="X927" s="294"/>
      <c r="Y927" s="294"/>
      <c r="Z927" s="294"/>
      <c r="AA927" s="294"/>
      <c r="AB927" s="294"/>
      <c r="AC927" s="294"/>
      <c r="AD927" s="294"/>
      <c r="AE927" s="294"/>
      <c r="AF927" s="294"/>
      <c r="AG927" s="294"/>
      <c r="AH927" s="294"/>
      <c r="AI927" s="294"/>
      <c r="AJ927" s="294"/>
      <c r="AK927" s="294"/>
      <c r="AL927" s="294"/>
      <c r="AM927" s="294"/>
      <c r="AN927" s="294"/>
      <c r="AO927" s="294"/>
      <c r="AP927" s="294"/>
      <c r="AQ927" s="294"/>
      <c r="AR927" s="294"/>
      <c r="AS927" s="294"/>
      <c r="AT927" s="294"/>
      <c r="AU927" s="294"/>
      <c r="AV927" s="294"/>
      <c r="AW927" s="294"/>
      <c r="AX927" s="294"/>
      <c r="AY927" s="294"/>
      <c r="AZ927" s="294"/>
      <c r="BA927" s="294"/>
      <c r="BB927" s="294"/>
      <c r="BC927" s="294"/>
      <c r="BD927" s="294"/>
      <c r="BE927" s="294"/>
      <c r="BF927" s="294"/>
      <c r="BG927" s="294"/>
      <c r="BH927" s="294"/>
      <c r="BI927" s="294"/>
      <c r="BJ927" s="294"/>
      <c r="BK927" s="294"/>
      <c r="BL927" s="294"/>
      <c r="BM927" s="294"/>
      <c r="BN927" s="294"/>
      <c r="BO927" s="294"/>
    </row>
    <row r="928">
      <c r="A928" s="294"/>
      <c r="B928" s="333"/>
      <c r="D928" s="134"/>
      <c r="E928" s="294"/>
      <c r="I928" s="294"/>
      <c r="J928" s="294"/>
      <c r="N928" s="294"/>
      <c r="O928" s="294"/>
      <c r="P928" s="294"/>
      <c r="Q928" s="294"/>
      <c r="R928" s="294"/>
      <c r="S928" s="294"/>
      <c r="T928" s="294"/>
      <c r="U928" s="294"/>
      <c r="V928" s="294"/>
      <c r="W928" s="294"/>
      <c r="X928" s="294"/>
      <c r="Y928" s="294"/>
      <c r="Z928" s="294"/>
      <c r="AA928" s="294"/>
      <c r="AB928" s="294"/>
      <c r="AC928" s="294"/>
      <c r="AD928" s="294"/>
      <c r="AE928" s="294"/>
      <c r="AF928" s="294"/>
      <c r="AG928" s="294"/>
      <c r="AH928" s="294"/>
      <c r="AI928" s="294"/>
      <c r="AJ928" s="294"/>
      <c r="AK928" s="294"/>
      <c r="AL928" s="294"/>
      <c r="AM928" s="294"/>
      <c r="AN928" s="294"/>
      <c r="AO928" s="294"/>
      <c r="AP928" s="294"/>
      <c r="AQ928" s="294"/>
      <c r="AR928" s="294"/>
      <c r="AS928" s="294"/>
      <c r="AT928" s="294"/>
      <c r="AU928" s="294"/>
      <c r="AV928" s="294"/>
      <c r="AW928" s="294"/>
      <c r="AX928" s="294"/>
      <c r="AY928" s="294"/>
      <c r="AZ928" s="294"/>
      <c r="BA928" s="294"/>
      <c r="BB928" s="294"/>
      <c r="BC928" s="294"/>
      <c r="BD928" s="294"/>
      <c r="BE928" s="294"/>
      <c r="BF928" s="294"/>
      <c r="BG928" s="294"/>
      <c r="BH928" s="294"/>
      <c r="BI928" s="294"/>
      <c r="BJ928" s="294"/>
      <c r="BK928" s="294"/>
      <c r="BL928" s="294"/>
      <c r="BM928" s="294"/>
      <c r="BN928" s="294"/>
      <c r="BO928" s="294"/>
    </row>
    <row r="929">
      <c r="A929" s="294"/>
      <c r="B929" s="333"/>
      <c r="D929" s="134"/>
      <c r="E929" s="294"/>
      <c r="I929" s="294"/>
      <c r="J929" s="294"/>
      <c r="N929" s="294"/>
      <c r="O929" s="294"/>
      <c r="P929" s="294"/>
      <c r="Q929" s="294"/>
      <c r="R929" s="294"/>
      <c r="S929" s="294"/>
      <c r="T929" s="294"/>
      <c r="U929" s="294"/>
      <c r="V929" s="294"/>
      <c r="W929" s="294"/>
      <c r="X929" s="294"/>
      <c r="Y929" s="294"/>
      <c r="Z929" s="294"/>
      <c r="AA929" s="294"/>
      <c r="AB929" s="294"/>
      <c r="AC929" s="294"/>
      <c r="AD929" s="294"/>
      <c r="AE929" s="294"/>
      <c r="AF929" s="294"/>
      <c r="AG929" s="294"/>
      <c r="AH929" s="294"/>
      <c r="AI929" s="294"/>
      <c r="AJ929" s="294"/>
      <c r="AK929" s="294"/>
      <c r="AL929" s="294"/>
      <c r="AM929" s="294"/>
      <c r="AN929" s="294"/>
      <c r="AO929" s="294"/>
      <c r="AP929" s="294"/>
      <c r="AQ929" s="294"/>
      <c r="AR929" s="294"/>
      <c r="AS929" s="294"/>
      <c r="AT929" s="294"/>
      <c r="AU929" s="294"/>
      <c r="AV929" s="294"/>
      <c r="AW929" s="294"/>
      <c r="AX929" s="294"/>
      <c r="AY929" s="294"/>
      <c r="AZ929" s="294"/>
      <c r="BA929" s="294"/>
      <c r="BB929" s="294"/>
      <c r="BC929" s="294"/>
      <c r="BD929" s="294"/>
      <c r="BE929" s="294"/>
      <c r="BF929" s="294"/>
      <c r="BG929" s="294"/>
      <c r="BH929" s="294"/>
      <c r="BI929" s="294"/>
      <c r="BJ929" s="294"/>
      <c r="BK929" s="294"/>
      <c r="BL929" s="294"/>
      <c r="BM929" s="294"/>
      <c r="BN929" s="294"/>
      <c r="BO929" s="294"/>
    </row>
    <row r="930">
      <c r="A930" s="294"/>
      <c r="B930" s="333"/>
      <c r="D930" s="134"/>
      <c r="E930" s="294"/>
      <c r="I930" s="294"/>
      <c r="J930" s="294"/>
      <c r="N930" s="294"/>
      <c r="O930" s="294"/>
      <c r="P930" s="294"/>
      <c r="Q930" s="294"/>
      <c r="R930" s="294"/>
      <c r="S930" s="294"/>
      <c r="T930" s="294"/>
      <c r="U930" s="294"/>
      <c r="V930" s="294"/>
      <c r="W930" s="294"/>
      <c r="X930" s="294"/>
      <c r="Y930" s="294"/>
      <c r="Z930" s="294"/>
      <c r="AA930" s="294"/>
      <c r="AB930" s="294"/>
      <c r="AC930" s="294"/>
      <c r="AD930" s="294"/>
      <c r="AE930" s="294"/>
      <c r="AF930" s="294"/>
      <c r="AG930" s="294"/>
      <c r="AH930" s="294"/>
      <c r="AI930" s="294"/>
      <c r="AJ930" s="294"/>
      <c r="AK930" s="294"/>
      <c r="AL930" s="294"/>
      <c r="AM930" s="294"/>
      <c r="AN930" s="294"/>
      <c r="AO930" s="294"/>
      <c r="AP930" s="294"/>
      <c r="AQ930" s="294"/>
      <c r="AR930" s="294"/>
      <c r="AS930" s="294"/>
      <c r="AT930" s="294"/>
      <c r="AU930" s="294"/>
      <c r="AV930" s="294"/>
      <c r="AW930" s="294"/>
      <c r="AX930" s="294"/>
      <c r="AY930" s="294"/>
      <c r="AZ930" s="294"/>
      <c r="BA930" s="294"/>
      <c r="BB930" s="294"/>
      <c r="BC930" s="294"/>
      <c r="BD930" s="294"/>
      <c r="BE930" s="294"/>
      <c r="BF930" s="294"/>
      <c r="BG930" s="294"/>
      <c r="BH930" s="294"/>
      <c r="BI930" s="294"/>
      <c r="BJ930" s="294"/>
      <c r="BK930" s="294"/>
      <c r="BL930" s="294"/>
      <c r="BM930" s="294"/>
      <c r="BN930" s="294"/>
      <c r="BO930" s="294"/>
    </row>
    <row r="931">
      <c r="A931" s="294"/>
      <c r="B931" s="333"/>
      <c r="D931" s="134"/>
      <c r="E931" s="294"/>
      <c r="I931" s="294"/>
      <c r="J931" s="294"/>
      <c r="N931" s="294"/>
      <c r="O931" s="294"/>
      <c r="P931" s="294"/>
      <c r="Q931" s="294"/>
      <c r="R931" s="294"/>
      <c r="S931" s="294"/>
      <c r="T931" s="294"/>
      <c r="U931" s="294"/>
      <c r="V931" s="294"/>
      <c r="W931" s="294"/>
      <c r="X931" s="294"/>
      <c r="Y931" s="294"/>
      <c r="Z931" s="294"/>
      <c r="AA931" s="294"/>
      <c r="AB931" s="294"/>
      <c r="AC931" s="294"/>
      <c r="AD931" s="294"/>
      <c r="AE931" s="294"/>
      <c r="AF931" s="294"/>
      <c r="AG931" s="294"/>
      <c r="AH931" s="294"/>
      <c r="AI931" s="294"/>
      <c r="AJ931" s="294"/>
      <c r="AK931" s="294"/>
      <c r="AL931" s="294"/>
      <c r="AM931" s="294"/>
      <c r="AN931" s="294"/>
      <c r="AO931" s="294"/>
      <c r="AP931" s="294"/>
      <c r="AQ931" s="294"/>
      <c r="AR931" s="294"/>
      <c r="AS931" s="294"/>
      <c r="AT931" s="294"/>
      <c r="AU931" s="294"/>
      <c r="AV931" s="294"/>
      <c r="AW931" s="294"/>
      <c r="AX931" s="294"/>
      <c r="AY931" s="294"/>
      <c r="AZ931" s="294"/>
      <c r="BA931" s="294"/>
      <c r="BB931" s="294"/>
      <c r="BC931" s="294"/>
      <c r="BD931" s="294"/>
      <c r="BE931" s="294"/>
      <c r="BF931" s="294"/>
      <c r="BG931" s="294"/>
      <c r="BH931" s="294"/>
      <c r="BI931" s="294"/>
      <c r="BJ931" s="294"/>
      <c r="BK931" s="294"/>
      <c r="BL931" s="294"/>
      <c r="BM931" s="294"/>
      <c r="BN931" s="294"/>
      <c r="BO931" s="294"/>
    </row>
    <row r="932">
      <c r="A932" s="294"/>
      <c r="B932" s="333"/>
      <c r="D932" s="134"/>
      <c r="E932" s="294"/>
      <c r="I932" s="294"/>
      <c r="J932" s="294"/>
      <c r="N932" s="294"/>
      <c r="O932" s="294"/>
      <c r="P932" s="294"/>
      <c r="Q932" s="294"/>
      <c r="R932" s="294"/>
      <c r="S932" s="294"/>
      <c r="T932" s="294"/>
      <c r="U932" s="294"/>
      <c r="V932" s="294"/>
      <c r="W932" s="294"/>
      <c r="X932" s="294"/>
      <c r="Y932" s="294"/>
      <c r="Z932" s="294"/>
      <c r="AA932" s="294"/>
      <c r="AB932" s="294"/>
      <c r="AC932" s="294"/>
      <c r="AD932" s="294"/>
      <c r="AE932" s="294"/>
      <c r="AF932" s="294"/>
      <c r="AG932" s="294"/>
      <c r="AH932" s="294"/>
      <c r="AI932" s="294"/>
      <c r="AJ932" s="294"/>
      <c r="AK932" s="294"/>
      <c r="AL932" s="294"/>
      <c r="AM932" s="294"/>
      <c r="AN932" s="294"/>
      <c r="AO932" s="294"/>
      <c r="AP932" s="294"/>
      <c r="AQ932" s="294"/>
      <c r="AR932" s="294"/>
      <c r="AS932" s="294"/>
      <c r="AT932" s="294"/>
      <c r="AU932" s="294"/>
      <c r="AV932" s="294"/>
      <c r="AW932" s="294"/>
      <c r="AX932" s="294"/>
      <c r="AY932" s="294"/>
      <c r="AZ932" s="294"/>
      <c r="BA932" s="294"/>
      <c r="BB932" s="294"/>
      <c r="BC932" s="294"/>
      <c r="BD932" s="294"/>
      <c r="BE932" s="294"/>
      <c r="BF932" s="294"/>
      <c r="BG932" s="294"/>
      <c r="BH932" s="294"/>
      <c r="BI932" s="294"/>
      <c r="BJ932" s="294"/>
      <c r="BK932" s="294"/>
      <c r="BL932" s="294"/>
      <c r="BM932" s="294"/>
      <c r="BN932" s="294"/>
      <c r="BO932" s="294"/>
    </row>
    <row r="933">
      <c r="A933" s="294"/>
      <c r="B933" s="333"/>
      <c r="D933" s="134"/>
      <c r="E933" s="294"/>
      <c r="I933" s="294"/>
      <c r="J933" s="294"/>
      <c r="N933" s="294"/>
      <c r="O933" s="294"/>
      <c r="P933" s="294"/>
      <c r="Q933" s="294"/>
      <c r="R933" s="294"/>
      <c r="S933" s="294"/>
      <c r="T933" s="294"/>
      <c r="U933" s="294"/>
      <c r="V933" s="294"/>
      <c r="W933" s="294"/>
      <c r="X933" s="294"/>
      <c r="Y933" s="294"/>
      <c r="Z933" s="294"/>
      <c r="AA933" s="294"/>
      <c r="AB933" s="294"/>
      <c r="AC933" s="294"/>
      <c r="AD933" s="294"/>
      <c r="AE933" s="294"/>
      <c r="AF933" s="294"/>
      <c r="AG933" s="294"/>
      <c r="AH933" s="294"/>
      <c r="AI933" s="294"/>
      <c r="AJ933" s="294"/>
      <c r="AK933" s="294"/>
      <c r="AL933" s="294"/>
      <c r="AM933" s="294"/>
      <c r="AN933" s="294"/>
      <c r="AO933" s="294"/>
      <c r="AP933" s="294"/>
      <c r="AQ933" s="294"/>
      <c r="AR933" s="294"/>
      <c r="AS933" s="294"/>
      <c r="AT933" s="294"/>
      <c r="AU933" s="294"/>
      <c r="AV933" s="294"/>
      <c r="AW933" s="294"/>
      <c r="AX933" s="294"/>
      <c r="AY933" s="294"/>
      <c r="AZ933" s="294"/>
      <c r="BA933" s="294"/>
      <c r="BB933" s="294"/>
      <c r="BC933" s="294"/>
      <c r="BD933" s="294"/>
      <c r="BE933" s="294"/>
      <c r="BF933" s="294"/>
      <c r="BG933" s="294"/>
      <c r="BH933" s="294"/>
      <c r="BI933" s="294"/>
      <c r="BJ933" s="294"/>
      <c r="BK933" s="294"/>
      <c r="BL933" s="294"/>
      <c r="BM933" s="294"/>
      <c r="BN933" s="294"/>
      <c r="BO933" s="294"/>
    </row>
    <row r="934">
      <c r="A934" s="294"/>
      <c r="B934" s="333"/>
      <c r="D934" s="134"/>
      <c r="E934" s="294"/>
      <c r="I934" s="294"/>
      <c r="J934" s="294"/>
      <c r="N934" s="294"/>
      <c r="O934" s="294"/>
      <c r="P934" s="294"/>
      <c r="Q934" s="294"/>
      <c r="R934" s="294"/>
      <c r="S934" s="294"/>
      <c r="T934" s="294"/>
      <c r="U934" s="294"/>
      <c r="V934" s="294"/>
      <c r="W934" s="294"/>
      <c r="X934" s="294"/>
      <c r="Y934" s="294"/>
      <c r="Z934" s="294"/>
      <c r="AA934" s="294"/>
      <c r="AB934" s="294"/>
      <c r="AC934" s="294"/>
      <c r="AD934" s="294"/>
      <c r="AE934" s="294"/>
      <c r="AF934" s="294"/>
      <c r="AG934" s="294"/>
      <c r="AH934" s="294"/>
      <c r="AI934" s="294"/>
      <c r="AJ934" s="294"/>
      <c r="AK934" s="294"/>
      <c r="AL934" s="294"/>
      <c r="AM934" s="294"/>
      <c r="AN934" s="294"/>
      <c r="AO934" s="294"/>
      <c r="AP934" s="294"/>
      <c r="AQ934" s="294"/>
      <c r="AR934" s="294"/>
      <c r="AS934" s="294"/>
      <c r="AT934" s="294"/>
      <c r="AU934" s="294"/>
      <c r="AV934" s="294"/>
      <c r="AW934" s="294"/>
      <c r="AX934" s="294"/>
      <c r="AY934" s="294"/>
      <c r="AZ934" s="294"/>
      <c r="BA934" s="294"/>
      <c r="BB934" s="294"/>
      <c r="BC934" s="294"/>
      <c r="BD934" s="294"/>
      <c r="BE934" s="294"/>
      <c r="BF934" s="294"/>
      <c r="BG934" s="294"/>
      <c r="BH934" s="294"/>
      <c r="BI934" s="294"/>
      <c r="BJ934" s="294"/>
      <c r="BK934" s="294"/>
      <c r="BL934" s="294"/>
      <c r="BM934" s="294"/>
      <c r="BN934" s="294"/>
      <c r="BO934" s="294"/>
    </row>
    <row r="935">
      <c r="A935" s="294"/>
      <c r="B935" s="333"/>
      <c r="D935" s="134"/>
      <c r="E935" s="294"/>
      <c r="I935" s="294"/>
      <c r="J935" s="294"/>
      <c r="N935" s="294"/>
      <c r="O935" s="294"/>
      <c r="P935" s="294"/>
      <c r="Q935" s="294"/>
      <c r="R935" s="294"/>
      <c r="S935" s="294"/>
      <c r="T935" s="294"/>
      <c r="U935" s="294"/>
      <c r="V935" s="294"/>
      <c r="W935" s="294"/>
      <c r="X935" s="294"/>
      <c r="Y935" s="294"/>
      <c r="Z935" s="294"/>
      <c r="AA935" s="294"/>
      <c r="AB935" s="294"/>
      <c r="AC935" s="294"/>
      <c r="AD935" s="294"/>
      <c r="AE935" s="294"/>
      <c r="AF935" s="294"/>
      <c r="AG935" s="294"/>
      <c r="AH935" s="294"/>
      <c r="AI935" s="294"/>
      <c r="AJ935" s="294"/>
      <c r="AK935" s="294"/>
      <c r="AL935" s="294"/>
      <c r="AM935" s="294"/>
      <c r="AN935" s="294"/>
      <c r="AO935" s="294"/>
      <c r="AP935" s="294"/>
      <c r="AQ935" s="294"/>
      <c r="AR935" s="294"/>
      <c r="AS935" s="294"/>
      <c r="AT935" s="294"/>
      <c r="AU935" s="294"/>
      <c r="AV935" s="294"/>
      <c r="AW935" s="294"/>
      <c r="AX935" s="294"/>
      <c r="AY935" s="294"/>
      <c r="AZ935" s="294"/>
      <c r="BA935" s="294"/>
      <c r="BB935" s="294"/>
      <c r="BC935" s="294"/>
      <c r="BD935" s="294"/>
      <c r="BE935" s="294"/>
      <c r="BF935" s="294"/>
      <c r="BG935" s="294"/>
      <c r="BH935" s="294"/>
      <c r="BI935" s="294"/>
      <c r="BJ935" s="294"/>
      <c r="BK935" s="294"/>
      <c r="BL935" s="294"/>
      <c r="BM935" s="294"/>
      <c r="BN935" s="294"/>
      <c r="BO935" s="294"/>
    </row>
    <row r="936">
      <c r="A936" s="294"/>
      <c r="B936" s="333"/>
      <c r="D936" s="134"/>
      <c r="E936" s="294"/>
      <c r="I936" s="294"/>
      <c r="J936" s="294"/>
      <c r="N936" s="294"/>
      <c r="O936" s="294"/>
      <c r="P936" s="294"/>
      <c r="Q936" s="294"/>
      <c r="R936" s="294"/>
      <c r="S936" s="294"/>
      <c r="T936" s="294"/>
      <c r="U936" s="294"/>
      <c r="V936" s="294"/>
      <c r="W936" s="294"/>
      <c r="X936" s="294"/>
      <c r="Y936" s="294"/>
      <c r="Z936" s="294"/>
      <c r="AA936" s="294"/>
      <c r="AB936" s="294"/>
      <c r="AC936" s="294"/>
      <c r="AD936" s="294"/>
      <c r="AE936" s="294"/>
      <c r="AF936" s="294"/>
      <c r="AG936" s="294"/>
      <c r="AH936" s="294"/>
      <c r="AI936" s="294"/>
      <c r="AJ936" s="294"/>
      <c r="AK936" s="294"/>
      <c r="AL936" s="294"/>
      <c r="AM936" s="294"/>
      <c r="AN936" s="294"/>
      <c r="AO936" s="294"/>
      <c r="AP936" s="294"/>
      <c r="AQ936" s="294"/>
      <c r="AR936" s="294"/>
      <c r="AS936" s="294"/>
      <c r="AT936" s="294"/>
      <c r="AU936" s="294"/>
      <c r="AV936" s="294"/>
      <c r="AW936" s="294"/>
      <c r="AX936" s="294"/>
      <c r="AY936" s="294"/>
      <c r="AZ936" s="294"/>
      <c r="BA936" s="294"/>
      <c r="BB936" s="294"/>
      <c r="BC936" s="294"/>
      <c r="BD936" s="294"/>
      <c r="BE936" s="294"/>
      <c r="BF936" s="294"/>
      <c r="BG936" s="294"/>
      <c r="BH936" s="294"/>
      <c r="BI936" s="294"/>
      <c r="BJ936" s="294"/>
      <c r="BK936" s="294"/>
      <c r="BL936" s="294"/>
      <c r="BM936" s="294"/>
      <c r="BN936" s="294"/>
      <c r="BO936" s="294"/>
    </row>
    <row r="937">
      <c r="A937" s="294"/>
      <c r="B937" s="333"/>
      <c r="D937" s="134"/>
      <c r="E937" s="294"/>
      <c r="I937" s="294"/>
      <c r="J937" s="294"/>
      <c r="N937" s="294"/>
      <c r="O937" s="294"/>
      <c r="P937" s="294"/>
      <c r="Q937" s="294"/>
      <c r="R937" s="294"/>
      <c r="S937" s="294"/>
      <c r="T937" s="294"/>
      <c r="U937" s="294"/>
      <c r="V937" s="294"/>
      <c r="W937" s="294"/>
      <c r="X937" s="294"/>
      <c r="Y937" s="294"/>
      <c r="Z937" s="294"/>
      <c r="AA937" s="294"/>
      <c r="AB937" s="294"/>
      <c r="AC937" s="294"/>
      <c r="AD937" s="294"/>
      <c r="AE937" s="294"/>
      <c r="AF937" s="294"/>
      <c r="AG937" s="294"/>
      <c r="AH937" s="294"/>
      <c r="AI937" s="294"/>
      <c r="AJ937" s="294"/>
      <c r="AK937" s="294"/>
      <c r="AL937" s="294"/>
      <c r="AM937" s="294"/>
      <c r="AN937" s="294"/>
      <c r="AO937" s="294"/>
      <c r="AP937" s="294"/>
      <c r="AQ937" s="294"/>
      <c r="AR937" s="294"/>
      <c r="AS937" s="294"/>
      <c r="AT937" s="294"/>
      <c r="AU937" s="294"/>
      <c r="AV937" s="294"/>
      <c r="AW937" s="294"/>
      <c r="AX937" s="294"/>
      <c r="AY937" s="294"/>
      <c r="AZ937" s="294"/>
      <c r="BA937" s="294"/>
      <c r="BB937" s="294"/>
      <c r="BC937" s="294"/>
      <c r="BD937" s="294"/>
      <c r="BE937" s="294"/>
      <c r="BF937" s="294"/>
      <c r="BG937" s="294"/>
      <c r="BH937" s="294"/>
      <c r="BI937" s="294"/>
      <c r="BJ937" s="294"/>
      <c r="BK937" s="294"/>
      <c r="BL937" s="294"/>
      <c r="BM937" s="294"/>
      <c r="BN937" s="294"/>
      <c r="BO937" s="294"/>
    </row>
    <row r="938">
      <c r="A938" s="294"/>
      <c r="B938" s="333"/>
      <c r="D938" s="134"/>
      <c r="E938" s="294"/>
      <c r="I938" s="294"/>
      <c r="J938" s="294"/>
      <c r="N938" s="294"/>
      <c r="O938" s="294"/>
      <c r="P938" s="294"/>
      <c r="Q938" s="294"/>
      <c r="R938" s="294"/>
      <c r="S938" s="294"/>
      <c r="T938" s="294"/>
      <c r="U938" s="294"/>
      <c r="V938" s="294"/>
      <c r="W938" s="294"/>
      <c r="X938" s="294"/>
      <c r="Y938" s="294"/>
      <c r="Z938" s="294"/>
      <c r="AA938" s="294"/>
      <c r="AB938" s="294"/>
      <c r="AC938" s="294"/>
      <c r="AD938" s="294"/>
      <c r="AE938" s="294"/>
      <c r="AF938" s="294"/>
      <c r="AG938" s="294"/>
      <c r="AH938" s="294"/>
      <c r="AI938" s="294"/>
      <c r="AJ938" s="294"/>
      <c r="AK938" s="294"/>
      <c r="AL938" s="294"/>
      <c r="AM938" s="294"/>
      <c r="AN938" s="294"/>
      <c r="AO938" s="294"/>
      <c r="AP938" s="294"/>
      <c r="AQ938" s="294"/>
      <c r="AR938" s="294"/>
      <c r="AS938" s="294"/>
      <c r="AT938" s="294"/>
      <c r="AU938" s="294"/>
      <c r="AV938" s="294"/>
      <c r="AW938" s="294"/>
      <c r="AX938" s="294"/>
      <c r="AY938" s="294"/>
      <c r="AZ938" s="294"/>
      <c r="BA938" s="294"/>
      <c r="BB938" s="294"/>
      <c r="BC938" s="294"/>
      <c r="BD938" s="294"/>
      <c r="BE938" s="294"/>
      <c r="BF938" s="294"/>
      <c r="BG938" s="294"/>
      <c r="BH938" s="294"/>
      <c r="BI938" s="294"/>
      <c r="BJ938" s="294"/>
      <c r="BK938" s="294"/>
      <c r="BL938" s="294"/>
      <c r="BM938" s="294"/>
      <c r="BN938" s="294"/>
      <c r="BO938" s="294"/>
    </row>
    <row r="939">
      <c r="A939" s="294"/>
      <c r="B939" s="333"/>
      <c r="D939" s="134"/>
      <c r="E939" s="294"/>
      <c r="I939" s="294"/>
      <c r="J939" s="294"/>
      <c r="N939" s="294"/>
      <c r="O939" s="294"/>
      <c r="P939" s="294"/>
      <c r="Q939" s="294"/>
      <c r="R939" s="294"/>
      <c r="S939" s="294"/>
      <c r="T939" s="294"/>
      <c r="U939" s="294"/>
      <c r="V939" s="294"/>
      <c r="W939" s="294"/>
      <c r="X939" s="294"/>
      <c r="Y939" s="294"/>
      <c r="Z939" s="294"/>
      <c r="AA939" s="294"/>
      <c r="AB939" s="294"/>
      <c r="AC939" s="294"/>
      <c r="AD939" s="294"/>
      <c r="AE939" s="294"/>
      <c r="AF939" s="294"/>
      <c r="AG939" s="294"/>
      <c r="AH939" s="294"/>
      <c r="AI939" s="294"/>
      <c r="AJ939" s="294"/>
      <c r="AK939" s="294"/>
      <c r="AL939" s="294"/>
      <c r="AM939" s="294"/>
      <c r="AN939" s="294"/>
      <c r="AO939" s="294"/>
      <c r="AP939" s="294"/>
      <c r="AQ939" s="294"/>
      <c r="AR939" s="294"/>
      <c r="AS939" s="294"/>
      <c r="AT939" s="294"/>
      <c r="AU939" s="294"/>
      <c r="AV939" s="294"/>
      <c r="AW939" s="294"/>
      <c r="AX939" s="294"/>
      <c r="AY939" s="294"/>
      <c r="AZ939" s="294"/>
      <c r="BA939" s="294"/>
      <c r="BB939" s="294"/>
      <c r="BC939" s="294"/>
      <c r="BD939" s="294"/>
      <c r="BE939" s="294"/>
      <c r="BF939" s="294"/>
      <c r="BG939" s="294"/>
      <c r="BH939" s="294"/>
      <c r="BI939" s="294"/>
      <c r="BJ939" s="294"/>
      <c r="BK939" s="294"/>
      <c r="BL939" s="294"/>
      <c r="BM939" s="294"/>
      <c r="BN939" s="294"/>
      <c r="BO939" s="294"/>
    </row>
    <row r="940">
      <c r="A940" s="294"/>
      <c r="B940" s="333"/>
      <c r="D940" s="134"/>
      <c r="E940" s="294"/>
      <c r="I940" s="294"/>
      <c r="J940" s="294"/>
      <c r="N940" s="294"/>
      <c r="O940" s="294"/>
      <c r="P940" s="294"/>
      <c r="Q940" s="294"/>
      <c r="R940" s="294"/>
      <c r="S940" s="294"/>
      <c r="T940" s="294"/>
      <c r="U940" s="294"/>
      <c r="V940" s="294"/>
      <c r="W940" s="294"/>
      <c r="X940" s="294"/>
      <c r="Y940" s="294"/>
      <c r="Z940" s="294"/>
      <c r="AA940" s="294"/>
      <c r="AB940" s="294"/>
      <c r="AC940" s="294"/>
      <c r="AD940" s="294"/>
      <c r="AE940" s="294"/>
      <c r="AF940" s="294"/>
      <c r="AG940" s="294"/>
      <c r="AH940" s="294"/>
      <c r="AI940" s="294"/>
      <c r="AJ940" s="294"/>
      <c r="AK940" s="294"/>
      <c r="AL940" s="294"/>
      <c r="AM940" s="294"/>
      <c r="AN940" s="294"/>
      <c r="AO940" s="294"/>
      <c r="AP940" s="294"/>
      <c r="AQ940" s="294"/>
      <c r="AR940" s="294"/>
      <c r="AS940" s="294"/>
      <c r="AT940" s="294"/>
      <c r="AU940" s="294"/>
      <c r="AV940" s="294"/>
      <c r="AW940" s="294"/>
      <c r="AX940" s="294"/>
      <c r="AY940" s="294"/>
      <c r="AZ940" s="294"/>
      <c r="BA940" s="294"/>
      <c r="BB940" s="294"/>
      <c r="BC940" s="294"/>
      <c r="BD940" s="294"/>
      <c r="BE940" s="294"/>
      <c r="BF940" s="294"/>
      <c r="BG940" s="294"/>
      <c r="BH940" s="294"/>
      <c r="BI940" s="294"/>
      <c r="BJ940" s="294"/>
      <c r="BK940" s="294"/>
      <c r="BL940" s="294"/>
      <c r="BM940" s="294"/>
      <c r="BN940" s="294"/>
      <c r="BO940" s="294"/>
    </row>
    <row r="941">
      <c r="A941" s="294"/>
      <c r="B941" s="333"/>
      <c r="D941" s="134"/>
      <c r="E941" s="294"/>
      <c r="I941" s="294"/>
      <c r="J941" s="294"/>
      <c r="N941" s="294"/>
      <c r="O941" s="294"/>
      <c r="P941" s="294"/>
      <c r="Q941" s="294"/>
      <c r="R941" s="294"/>
      <c r="S941" s="294"/>
      <c r="T941" s="294"/>
      <c r="U941" s="294"/>
      <c r="V941" s="294"/>
      <c r="W941" s="294"/>
      <c r="X941" s="294"/>
      <c r="Y941" s="294"/>
      <c r="Z941" s="294"/>
      <c r="AA941" s="294"/>
      <c r="AB941" s="294"/>
      <c r="AC941" s="294"/>
      <c r="AD941" s="294"/>
      <c r="AE941" s="294"/>
      <c r="AF941" s="294"/>
      <c r="AG941" s="294"/>
      <c r="AH941" s="294"/>
      <c r="AI941" s="294"/>
      <c r="AJ941" s="294"/>
      <c r="AK941" s="294"/>
      <c r="AL941" s="294"/>
      <c r="AM941" s="294"/>
      <c r="AN941" s="294"/>
      <c r="AO941" s="294"/>
      <c r="AP941" s="294"/>
      <c r="AQ941" s="294"/>
      <c r="AR941" s="294"/>
      <c r="AS941" s="294"/>
      <c r="AT941" s="294"/>
      <c r="AU941" s="294"/>
      <c r="AV941" s="294"/>
      <c r="AW941" s="294"/>
      <c r="AX941" s="294"/>
      <c r="AY941" s="294"/>
      <c r="AZ941" s="294"/>
      <c r="BA941" s="294"/>
      <c r="BB941" s="294"/>
      <c r="BC941" s="294"/>
      <c r="BD941" s="294"/>
      <c r="BE941" s="294"/>
      <c r="BF941" s="294"/>
      <c r="BG941" s="294"/>
      <c r="BH941" s="294"/>
      <c r="BI941" s="294"/>
      <c r="BJ941" s="294"/>
      <c r="BK941" s="294"/>
      <c r="BL941" s="294"/>
      <c r="BM941" s="294"/>
      <c r="BN941" s="294"/>
      <c r="BO941" s="294"/>
    </row>
    <row r="942">
      <c r="A942" s="294"/>
      <c r="B942" s="333"/>
      <c r="D942" s="134"/>
      <c r="E942" s="294"/>
      <c r="I942" s="294"/>
      <c r="J942" s="294"/>
      <c r="N942" s="294"/>
      <c r="O942" s="294"/>
      <c r="P942" s="294"/>
      <c r="Q942" s="294"/>
      <c r="R942" s="294"/>
      <c r="S942" s="294"/>
      <c r="T942" s="294"/>
      <c r="U942" s="294"/>
      <c r="V942" s="294"/>
      <c r="W942" s="294"/>
      <c r="X942" s="294"/>
      <c r="Y942" s="294"/>
      <c r="Z942" s="294"/>
      <c r="AA942" s="294"/>
      <c r="AB942" s="294"/>
      <c r="AC942" s="294"/>
      <c r="AD942" s="294"/>
      <c r="AE942" s="294"/>
      <c r="AF942" s="294"/>
      <c r="AG942" s="294"/>
      <c r="AH942" s="294"/>
      <c r="AI942" s="294"/>
      <c r="AJ942" s="294"/>
      <c r="AK942" s="294"/>
      <c r="AL942" s="294"/>
      <c r="AM942" s="294"/>
      <c r="AN942" s="294"/>
      <c r="AO942" s="294"/>
      <c r="AP942" s="294"/>
      <c r="AQ942" s="294"/>
      <c r="AR942" s="294"/>
      <c r="AS942" s="294"/>
      <c r="AT942" s="294"/>
      <c r="AU942" s="294"/>
      <c r="AV942" s="294"/>
      <c r="AW942" s="294"/>
      <c r="AX942" s="294"/>
      <c r="AY942" s="294"/>
      <c r="AZ942" s="294"/>
      <c r="BA942" s="294"/>
      <c r="BB942" s="294"/>
      <c r="BC942" s="294"/>
      <c r="BD942" s="294"/>
      <c r="BE942" s="294"/>
      <c r="BF942" s="294"/>
      <c r="BG942" s="294"/>
      <c r="BH942" s="294"/>
      <c r="BI942" s="294"/>
      <c r="BJ942" s="294"/>
      <c r="BK942" s="294"/>
      <c r="BL942" s="294"/>
      <c r="BM942" s="294"/>
      <c r="BN942" s="294"/>
      <c r="BO942" s="294"/>
    </row>
    <row r="943">
      <c r="A943" s="294"/>
      <c r="B943" s="333"/>
      <c r="D943" s="134"/>
      <c r="E943" s="294"/>
      <c r="I943" s="294"/>
      <c r="J943" s="294"/>
      <c r="N943" s="294"/>
      <c r="O943" s="294"/>
      <c r="P943" s="294"/>
      <c r="Q943" s="294"/>
      <c r="R943" s="294"/>
      <c r="S943" s="294"/>
      <c r="T943" s="294"/>
      <c r="U943" s="294"/>
      <c r="V943" s="294"/>
      <c r="W943" s="294"/>
      <c r="X943" s="294"/>
      <c r="Y943" s="294"/>
      <c r="Z943" s="294"/>
      <c r="AA943" s="294"/>
      <c r="AB943" s="294"/>
      <c r="AC943" s="294"/>
      <c r="AD943" s="294"/>
      <c r="AE943" s="294"/>
      <c r="AF943" s="294"/>
      <c r="AG943" s="294"/>
      <c r="AH943" s="294"/>
      <c r="AI943" s="294"/>
      <c r="AJ943" s="294"/>
      <c r="AK943" s="294"/>
      <c r="AL943" s="294"/>
      <c r="AM943" s="294"/>
      <c r="AN943" s="294"/>
      <c r="AO943" s="294"/>
      <c r="AP943" s="294"/>
      <c r="AQ943" s="294"/>
      <c r="AR943" s="294"/>
      <c r="AS943" s="294"/>
      <c r="AT943" s="294"/>
      <c r="AU943" s="294"/>
      <c r="AV943" s="294"/>
      <c r="AW943" s="294"/>
      <c r="AX943" s="294"/>
      <c r="AY943" s="294"/>
      <c r="AZ943" s="294"/>
      <c r="BA943" s="294"/>
      <c r="BB943" s="294"/>
      <c r="BC943" s="294"/>
      <c r="BD943" s="294"/>
      <c r="BE943" s="294"/>
      <c r="BF943" s="294"/>
      <c r="BG943" s="294"/>
      <c r="BH943" s="294"/>
      <c r="BI943" s="294"/>
      <c r="BJ943" s="294"/>
      <c r="BK943" s="294"/>
      <c r="BL943" s="294"/>
      <c r="BM943" s="294"/>
      <c r="BN943" s="294"/>
      <c r="BO943" s="294"/>
    </row>
    <row r="944">
      <c r="A944" s="294"/>
      <c r="B944" s="333"/>
      <c r="D944" s="134"/>
      <c r="E944" s="294"/>
      <c r="I944" s="294"/>
      <c r="J944" s="294"/>
      <c r="N944" s="294"/>
      <c r="O944" s="294"/>
      <c r="P944" s="294"/>
      <c r="Q944" s="294"/>
      <c r="R944" s="294"/>
      <c r="S944" s="294"/>
      <c r="T944" s="294"/>
      <c r="U944" s="294"/>
      <c r="V944" s="294"/>
      <c r="W944" s="294"/>
      <c r="X944" s="294"/>
      <c r="Y944" s="294"/>
      <c r="Z944" s="294"/>
      <c r="AA944" s="294"/>
      <c r="AB944" s="294"/>
      <c r="AC944" s="294"/>
      <c r="AD944" s="294"/>
      <c r="AE944" s="294"/>
      <c r="AF944" s="294"/>
      <c r="AG944" s="294"/>
      <c r="AH944" s="294"/>
      <c r="AI944" s="294"/>
      <c r="AJ944" s="294"/>
      <c r="AK944" s="294"/>
      <c r="AL944" s="294"/>
      <c r="AM944" s="294"/>
      <c r="AN944" s="294"/>
      <c r="AO944" s="294"/>
      <c r="AP944" s="294"/>
      <c r="AQ944" s="294"/>
      <c r="AR944" s="294"/>
      <c r="AS944" s="294"/>
      <c r="AT944" s="294"/>
      <c r="AU944" s="294"/>
      <c r="AV944" s="294"/>
      <c r="AW944" s="294"/>
      <c r="AX944" s="294"/>
      <c r="AY944" s="294"/>
      <c r="AZ944" s="294"/>
      <c r="BA944" s="294"/>
      <c r="BB944" s="294"/>
      <c r="BC944" s="294"/>
      <c r="BD944" s="294"/>
      <c r="BE944" s="294"/>
      <c r="BF944" s="294"/>
      <c r="BG944" s="294"/>
      <c r="BH944" s="294"/>
      <c r="BI944" s="294"/>
      <c r="BJ944" s="294"/>
      <c r="BK944" s="294"/>
      <c r="BL944" s="294"/>
      <c r="BM944" s="294"/>
      <c r="BN944" s="294"/>
      <c r="BO944" s="294"/>
    </row>
    <row r="945">
      <c r="A945" s="294"/>
      <c r="B945" s="333"/>
      <c r="D945" s="134"/>
      <c r="E945" s="294"/>
      <c r="I945" s="294"/>
      <c r="J945" s="294"/>
      <c r="N945" s="294"/>
      <c r="O945" s="294"/>
      <c r="P945" s="294"/>
      <c r="Q945" s="294"/>
      <c r="R945" s="294"/>
      <c r="S945" s="294"/>
      <c r="T945" s="294"/>
      <c r="U945" s="294"/>
      <c r="V945" s="294"/>
      <c r="W945" s="294"/>
      <c r="X945" s="294"/>
      <c r="Y945" s="294"/>
      <c r="Z945" s="294"/>
      <c r="AA945" s="294"/>
      <c r="AB945" s="294"/>
      <c r="AC945" s="294"/>
      <c r="AD945" s="294"/>
      <c r="AE945" s="294"/>
      <c r="AF945" s="294"/>
      <c r="AG945" s="294"/>
      <c r="AH945" s="294"/>
      <c r="AI945" s="294"/>
      <c r="AJ945" s="294"/>
      <c r="AK945" s="294"/>
      <c r="AL945" s="294"/>
      <c r="AM945" s="294"/>
      <c r="AN945" s="294"/>
      <c r="AO945" s="294"/>
      <c r="AP945" s="294"/>
      <c r="AQ945" s="294"/>
      <c r="AR945" s="294"/>
      <c r="AS945" s="294"/>
      <c r="AT945" s="294"/>
      <c r="AU945" s="294"/>
      <c r="AV945" s="294"/>
      <c r="AW945" s="294"/>
      <c r="AX945" s="294"/>
      <c r="AY945" s="294"/>
      <c r="AZ945" s="294"/>
      <c r="BA945" s="294"/>
      <c r="BB945" s="294"/>
      <c r="BC945" s="294"/>
      <c r="BD945" s="294"/>
      <c r="BE945" s="294"/>
      <c r="BF945" s="294"/>
      <c r="BG945" s="294"/>
      <c r="BH945" s="294"/>
      <c r="BI945" s="294"/>
      <c r="BJ945" s="294"/>
      <c r="BK945" s="294"/>
      <c r="BL945" s="294"/>
      <c r="BM945" s="294"/>
      <c r="BN945" s="294"/>
      <c r="BO945" s="294"/>
    </row>
    <row r="946">
      <c r="A946" s="294"/>
      <c r="B946" s="333"/>
      <c r="D946" s="134"/>
      <c r="E946" s="294"/>
      <c r="I946" s="294"/>
      <c r="J946" s="294"/>
      <c r="N946" s="294"/>
      <c r="O946" s="294"/>
      <c r="P946" s="294"/>
      <c r="Q946" s="294"/>
      <c r="R946" s="294"/>
      <c r="S946" s="294"/>
      <c r="T946" s="294"/>
      <c r="U946" s="294"/>
      <c r="V946" s="294"/>
      <c r="W946" s="294"/>
      <c r="X946" s="294"/>
      <c r="Y946" s="294"/>
      <c r="Z946" s="294"/>
      <c r="AA946" s="294"/>
      <c r="AB946" s="294"/>
      <c r="AC946" s="294"/>
      <c r="AD946" s="294"/>
      <c r="AE946" s="294"/>
      <c r="AF946" s="294"/>
      <c r="AG946" s="294"/>
      <c r="AH946" s="294"/>
      <c r="AI946" s="294"/>
      <c r="AJ946" s="294"/>
      <c r="AK946" s="294"/>
      <c r="AL946" s="294"/>
      <c r="AM946" s="294"/>
      <c r="AN946" s="294"/>
      <c r="AO946" s="294"/>
      <c r="AP946" s="294"/>
      <c r="AQ946" s="294"/>
      <c r="AR946" s="294"/>
      <c r="AS946" s="294"/>
      <c r="AT946" s="294"/>
      <c r="AU946" s="294"/>
      <c r="AV946" s="294"/>
      <c r="AW946" s="294"/>
      <c r="AX946" s="294"/>
      <c r="AY946" s="294"/>
      <c r="AZ946" s="294"/>
      <c r="BA946" s="294"/>
      <c r="BB946" s="294"/>
      <c r="BC946" s="294"/>
      <c r="BD946" s="294"/>
      <c r="BE946" s="294"/>
      <c r="BF946" s="294"/>
      <c r="BG946" s="294"/>
      <c r="BH946" s="294"/>
      <c r="BI946" s="294"/>
      <c r="BJ946" s="294"/>
      <c r="BK946" s="294"/>
      <c r="BL946" s="294"/>
      <c r="BM946" s="294"/>
      <c r="BN946" s="294"/>
      <c r="BO946" s="294"/>
    </row>
    <row r="947">
      <c r="A947" s="294"/>
      <c r="B947" s="333"/>
      <c r="D947" s="134"/>
      <c r="E947" s="294"/>
      <c r="I947" s="294"/>
      <c r="J947" s="294"/>
      <c r="N947" s="294"/>
      <c r="O947" s="294"/>
      <c r="P947" s="294"/>
      <c r="Q947" s="294"/>
      <c r="R947" s="294"/>
      <c r="S947" s="294"/>
      <c r="T947" s="294"/>
      <c r="U947" s="294"/>
      <c r="V947" s="294"/>
      <c r="W947" s="294"/>
      <c r="X947" s="294"/>
      <c r="Y947" s="294"/>
      <c r="Z947" s="294"/>
      <c r="AA947" s="294"/>
      <c r="AB947" s="294"/>
      <c r="AC947" s="294"/>
      <c r="AD947" s="294"/>
      <c r="AE947" s="294"/>
      <c r="AF947" s="294"/>
      <c r="AG947" s="294"/>
      <c r="AH947" s="294"/>
      <c r="AI947" s="294"/>
      <c r="AJ947" s="294"/>
      <c r="AK947" s="294"/>
      <c r="AL947" s="294"/>
      <c r="AM947" s="294"/>
      <c r="AN947" s="294"/>
      <c r="AO947" s="294"/>
      <c r="AP947" s="294"/>
      <c r="AQ947" s="294"/>
      <c r="AR947" s="294"/>
      <c r="AS947" s="294"/>
      <c r="AT947" s="294"/>
      <c r="AU947" s="294"/>
      <c r="AV947" s="294"/>
      <c r="AW947" s="294"/>
      <c r="AX947" s="294"/>
      <c r="AY947" s="294"/>
      <c r="AZ947" s="294"/>
      <c r="BA947" s="294"/>
      <c r="BB947" s="294"/>
      <c r="BC947" s="294"/>
      <c r="BD947" s="294"/>
      <c r="BE947" s="294"/>
      <c r="BF947" s="294"/>
      <c r="BG947" s="294"/>
      <c r="BH947" s="294"/>
      <c r="BI947" s="294"/>
      <c r="BJ947" s="294"/>
      <c r="BK947" s="294"/>
      <c r="BL947" s="294"/>
      <c r="BM947" s="294"/>
      <c r="BN947" s="294"/>
      <c r="BO947" s="294"/>
    </row>
    <row r="948">
      <c r="A948" s="294"/>
      <c r="B948" s="333"/>
      <c r="D948" s="134"/>
      <c r="E948" s="294"/>
      <c r="I948" s="294"/>
      <c r="J948" s="294"/>
      <c r="N948" s="294"/>
      <c r="O948" s="294"/>
      <c r="P948" s="294"/>
      <c r="Q948" s="294"/>
      <c r="R948" s="294"/>
      <c r="S948" s="294"/>
      <c r="T948" s="294"/>
      <c r="U948" s="294"/>
      <c r="V948" s="294"/>
      <c r="W948" s="294"/>
      <c r="X948" s="294"/>
      <c r="Y948" s="294"/>
      <c r="Z948" s="294"/>
      <c r="AA948" s="294"/>
      <c r="AB948" s="294"/>
      <c r="AC948" s="294"/>
      <c r="AD948" s="294"/>
      <c r="AE948" s="294"/>
      <c r="AF948" s="294"/>
      <c r="AG948" s="294"/>
      <c r="AH948" s="294"/>
      <c r="AI948" s="294"/>
      <c r="AJ948" s="294"/>
      <c r="AK948" s="294"/>
      <c r="AL948" s="294"/>
      <c r="AM948" s="294"/>
      <c r="AN948" s="294"/>
      <c r="AO948" s="294"/>
      <c r="AP948" s="294"/>
      <c r="AQ948" s="294"/>
      <c r="AR948" s="294"/>
      <c r="AS948" s="294"/>
      <c r="AT948" s="294"/>
      <c r="AU948" s="294"/>
      <c r="AV948" s="294"/>
      <c r="AW948" s="294"/>
      <c r="AX948" s="294"/>
      <c r="AY948" s="294"/>
      <c r="AZ948" s="294"/>
      <c r="BA948" s="294"/>
      <c r="BB948" s="294"/>
      <c r="BC948" s="294"/>
      <c r="BD948" s="294"/>
      <c r="BE948" s="294"/>
      <c r="BF948" s="294"/>
      <c r="BG948" s="294"/>
      <c r="BH948" s="294"/>
      <c r="BI948" s="294"/>
      <c r="BJ948" s="294"/>
      <c r="BK948" s="294"/>
      <c r="BL948" s="294"/>
      <c r="BM948" s="294"/>
      <c r="BN948" s="294"/>
      <c r="BO948" s="294"/>
    </row>
    <row r="949">
      <c r="A949" s="294"/>
      <c r="B949" s="333"/>
      <c r="D949" s="134"/>
      <c r="E949" s="294"/>
      <c r="I949" s="294"/>
      <c r="J949" s="294"/>
      <c r="N949" s="294"/>
      <c r="O949" s="294"/>
      <c r="P949" s="294"/>
      <c r="Q949" s="294"/>
      <c r="R949" s="294"/>
      <c r="S949" s="294"/>
      <c r="T949" s="294"/>
      <c r="U949" s="294"/>
      <c r="V949" s="294"/>
      <c r="W949" s="294"/>
      <c r="X949" s="294"/>
      <c r="Y949" s="294"/>
      <c r="Z949" s="294"/>
      <c r="AA949" s="294"/>
      <c r="AB949" s="294"/>
      <c r="AC949" s="294"/>
      <c r="AD949" s="294"/>
      <c r="AE949" s="294"/>
      <c r="AF949" s="294"/>
      <c r="AG949" s="294"/>
      <c r="AH949" s="294"/>
      <c r="AI949" s="294"/>
      <c r="AJ949" s="294"/>
      <c r="AK949" s="294"/>
      <c r="AL949" s="294"/>
      <c r="AM949" s="294"/>
      <c r="AN949" s="294"/>
      <c r="AO949" s="294"/>
      <c r="AP949" s="294"/>
      <c r="AQ949" s="294"/>
      <c r="AR949" s="294"/>
      <c r="AS949" s="294"/>
      <c r="AT949" s="294"/>
      <c r="AU949" s="294"/>
      <c r="AV949" s="294"/>
      <c r="AW949" s="294"/>
      <c r="AX949" s="294"/>
      <c r="AY949" s="294"/>
      <c r="AZ949" s="294"/>
      <c r="BA949" s="294"/>
      <c r="BB949" s="294"/>
      <c r="BC949" s="294"/>
      <c r="BD949" s="294"/>
      <c r="BE949" s="294"/>
      <c r="BF949" s="294"/>
      <c r="BG949" s="294"/>
      <c r="BH949" s="294"/>
      <c r="BI949" s="294"/>
      <c r="BJ949" s="294"/>
      <c r="BK949" s="294"/>
      <c r="BL949" s="294"/>
      <c r="BM949" s="294"/>
      <c r="BN949" s="294"/>
      <c r="BO949" s="294"/>
    </row>
    <row r="950">
      <c r="A950" s="294"/>
      <c r="B950" s="333"/>
      <c r="D950" s="134"/>
      <c r="E950" s="294"/>
      <c r="I950" s="294"/>
      <c r="J950" s="294"/>
      <c r="N950" s="294"/>
      <c r="O950" s="294"/>
      <c r="P950" s="294"/>
      <c r="Q950" s="294"/>
      <c r="R950" s="294"/>
      <c r="S950" s="294"/>
      <c r="T950" s="294"/>
      <c r="U950" s="294"/>
      <c r="V950" s="294"/>
      <c r="W950" s="294"/>
      <c r="X950" s="294"/>
      <c r="Y950" s="294"/>
      <c r="Z950" s="294"/>
      <c r="AA950" s="294"/>
      <c r="AB950" s="294"/>
      <c r="AC950" s="294"/>
      <c r="AD950" s="294"/>
      <c r="AE950" s="294"/>
      <c r="AF950" s="294"/>
      <c r="AG950" s="294"/>
      <c r="AH950" s="294"/>
      <c r="AI950" s="294"/>
      <c r="AJ950" s="294"/>
      <c r="AK950" s="294"/>
      <c r="AL950" s="294"/>
      <c r="AM950" s="294"/>
      <c r="AN950" s="294"/>
      <c r="AO950" s="294"/>
      <c r="AP950" s="294"/>
      <c r="AQ950" s="294"/>
      <c r="AR950" s="294"/>
      <c r="AS950" s="294"/>
      <c r="AT950" s="294"/>
      <c r="AU950" s="294"/>
      <c r="AV950" s="294"/>
      <c r="AW950" s="294"/>
      <c r="AX950" s="294"/>
      <c r="AY950" s="294"/>
      <c r="AZ950" s="294"/>
      <c r="BA950" s="294"/>
      <c r="BB950" s="294"/>
      <c r="BC950" s="294"/>
      <c r="BD950" s="294"/>
      <c r="BE950" s="294"/>
      <c r="BF950" s="294"/>
      <c r="BG950" s="294"/>
      <c r="BH950" s="294"/>
      <c r="BI950" s="294"/>
      <c r="BJ950" s="294"/>
      <c r="BK950" s="294"/>
      <c r="BL950" s="294"/>
      <c r="BM950" s="294"/>
      <c r="BN950" s="294"/>
      <c r="BO950" s="294"/>
    </row>
    <row r="951">
      <c r="A951" s="294"/>
      <c r="B951" s="333"/>
      <c r="D951" s="134"/>
      <c r="E951" s="294"/>
      <c r="I951" s="294"/>
      <c r="J951" s="294"/>
      <c r="N951" s="294"/>
      <c r="O951" s="294"/>
      <c r="P951" s="294"/>
      <c r="Q951" s="294"/>
      <c r="R951" s="294"/>
      <c r="S951" s="294"/>
      <c r="T951" s="294"/>
      <c r="U951" s="294"/>
      <c r="V951" s="294"/>
      <c r="W951" s="294"/>
      <c r="X951" s="294"/>
      <c r="Y951" s="294"/>
      <c r="Z951" s="294"/>
      <c r="AA951" s="294"/>
      <c r="AB951" s="294"/>
      <c r="AC951" s="294"/>
      <c r="AD951" s="294"/>
      <c r="AE951" s="294"/>
      <c r="AF951" s="294"/>
      <c r="AG951" s="294"/>
      <c r="AH951" s="294"/>
      <c r="AI951" s="294"/>
      <c r="AJ951" s="294"/>
      <c r="AK951" s="294"/>
      <c r="AL951" s="294"/>
      <c r="AM951" s="294"/>
      <c r="AN951" s="294"/>
      <c r="AO951" s="294"/>
      <c r="AP951" s="294"/>
      <c r="AQ951" s="294"/>
      <c r="AR951" s="294"/>
      <c r="AS951" s="294"/>
      <c r="AT951" s="294"/>
      <c r="AU951" s="294"/>
      <c r="AV951" s="294"/>
      <c r="AW951" s="294"/>
      <c r="AX951" s="294"/>
      <c r="AY951" s="294"/>
      <c r="AZ951" s="294"/>
      <c r="BA951" s="294"/>
      <c r="BB951" s="294"/>
      <c r="BC951" s="294"/>
      <c r="BD951" s="294"/>
      <c r="BE951" s="294"/>
      <c r="BF951" s="294"/>
      <c r="BG951" s="294"/>
      <c r="BH951" s="294"/>
      <c r="BI951" s="294"/>
      <c r="BJ951" s="294"/>
      <c r="BK951" s="294"/>
      <c r="BL951" s="294"/>
      <c r="BM951" s="294"/>
      <c r="BN951" s="294"/>
      <c r="BO951" s="294"/>
    </row>
    <row r="952">
      <c r="A952" s="294"/>
      <c r="B952" s="333"/>
      <c r="D952" s="134"/>
      <c r="E952" s="294"/>
      <c r="I952" s="294"/>
      <c r="J952" s="294"/>
      <c r="N952" s="294"/>
      <c r="O952" s="294"/>
      <c r="P952" s="294"/>
      <c r="Q952" s="294"/>
      <c r="R952" s="294"/>
      <c r="S952" s="294"/>
      <c r="T952" s="294"/>
      <c r="U952" s="294"/>
      <c r="V952" s="294"/>
      <c r="W952" s="294"/>
      <c r="X952" s="294"/>
      <c r="Y952" s="294"/>
      <c r="Z952" s="294"/>
      <c r="AA952" s="294"/>
      <c r="AB952" s="294"/>
      <c r="AC952" s="294"/>
      <c r="AD952" s="294"/>
      <c r="AE952" s="294"/>
      <c r="AF952" s="294"/>
      <c r="AG952" s="294"/>
      <c r="AH952" s="294"/>
      <c r="AI952" s="294"/>
      <c r="AJ952" s="294"/>
      <c r="AK952" s="294"/>
      <c r="AL952" s="294"/>
      <c r="AM952" s="294"/>
      <c r="AN952" s="294"/>
      <c r="AO952" s="294"/>
      <c r="AP952" s="294"/>
      <c r="AQ952" s="294"/>
      <c r="AR952" s="294"/>
      <c r="AS952" s="294"/>
      <c r="AT952" s="294"/>
      <c r="AU952" s="294"/>
      <c r="AV952" s="294"/>
      <c r="AW952" s="294"/>
      <c r="AX952" s="294"/>
      <c r="AY952" s="294"/>
      <c r="AZ952" s="294"/>
      <c r="BA952" s="294"/>
      <c r="BB952" s="294"/>
      <c r="BC952" s="294"/>
      <c r="BD952" s="294"/>
      <c r="BE952" s="294"/>
      <c r="BF952" s="294"/>
      <c r="BG952" s="294"/>
      <c r="BH952" s="294"/>
      <c r="BI952" s="294"/>
      <c r="BJ952" s="294"/>
      <c r="BK952" s="294"/>
      <c r="BL952" s="294"/>
      <c r="BM952" s="294"/>
      <c r="BN952" s="294"/>
      <c r="BO952" s="294"/>
    </row>
    <row r="953">
      <c r="A953" s="294"/>
      <c r="B953" s="333"/>
      <c r="D953" s="134"/>
      <c r="E953" s="294"/>
      <c r="I953" s="294"/>
      <c r="J953" s="294"/>
      <c r="N953" s="294"/>
      <c r="O953" s="294"/>
      <c r="P953" s="294"/>
      <c r="Q953" s="294"/>
      <c r="R953" s="294"/>
      <c r="S953" s="294"/>
      <c r="T953" s="294"/>
      <c r="U953" s="294"/>
      <c r="V953" s="294"/>
      <c r="W953" s="294"/>
      <c r="X953" s="294"/>
      <c r="Y953" s="294"/>
      <c r="Z953" s="294"/>
      <c r="AA953" s="294"/>
      <c r="AB953" s="294"/>
      <c r="AC953" s="294"/>
      <c r="AD953" s="294"/>
      <c r="AE953" s="294"/>
      <c r="AF953" s="294"/>
      <c r="AG953" s="294"/>
      <c r="AH953" s="294"/>
      <c r="AI953" s="294"/>
      <c r="AJ953" s="294"/>
      <c r="AK953" s="294"/>
      <c r="AL953" s="294"/>
      <c r="AM953" s="294"/>
      <c r="AN953" s="294"/>
      <c r="AO953" s="294"/>
      <c r="AP953" s="294"/>
      <c r="AQ953" s="294"/>
      <c r="AR953" s="294"/>
      <c r="AS953" s="294"/>
      <c r="AT953" s="294"/>
      <c r="AU953" s="294"/>
      <c r="AV953" s="294"/>
      <c r="AW953" s="294"/>
      <c r="AX953" s="294"/>
      <c r="AY953" s="294"/>
      <c r="AZ953" s="294"/>
      <c r="BA953" s="294"/>
      <c r="BB953" s="294"/>
      <c r="BC953" s="294"/>
      <c r="BD953" s="294"/>
      <c r="BE953" s="294"/>
      <c r="BF953" s="294"/>
      <c r="BG953" s="294"/>
      <c r="BH953" s="294"/>
      <c r="BI953" s="294"/>
      <c r="BJ953" s="294"/>
      <c r="BK953" s="294"/>
      <c r="BL953" s="294"/>
      <c r="BM953" s="294"/>
      <c r="BN953" s="294"/>
      <c r="BO953" s="294"/>
    </row>
    <row r="954">
      <c r="A954" s="294"/>
      <c r="B954" s="333"/>
      <c r="D954" s="134"/>
      <c r="E954" s="294"/>
      <c r="I954" s="294"/>
      <c r="J954" s="294"/>
      <c r="N954" s="294"/>
      <c r="O954" s="294"/>
      <c r="P954" s="294"/>
      <c r="Q954" s="294"/>
      <c r="R954" s="294"/>
      <c r="S954" s="294"/>
      <c r="T954" s="294"/>
      <c r="U954" s="294"/>
      <c r="V954" s="294"/>
      <c r="W954" s="294"/>
      <c r="X954" s="294"/>
      <c r="Y954" s="294"/>
      <c r="Z954" s="294"/>
      <c r="AA954" s="294"/>
      <c r="AB954" s="294"/>
      <c r="AC954" s="294"/>
      <c r="AD954" s="294"/>
      <c r="AE954" s="294"/>
      <c r="AF954" s="294"/>
      <c r="AG954" s="294"/>
      <c r="AH954" s="294"/>
      <c r="AI954" s="294"/>
      <c r="AJ954" s="294"/>
      <c r="AK954" s="294"/>
      <c r="AL954" s="294"/>
      <c r="AM954" s="294"/>
      <c r="AN954" s="294"/>
      <c r="AO954" s="294"/>
      <c r="AP954" s="294"/>
      <c r="AQ954" s="294"/>
      <c r="AR954" s="294"/>
      <c r="AS954" s="294"/>
      <c r="AT954" s="294"/>
      <c r="AU954" s="294"/>
      <c r="AV954" s="294"/>
      <c r="AW954" s="294"/>
      <c r="AX954" s="294"/>
      <c r="AY954" s="294"/>
      <c r="AZ954" s="294"/>
      <c r="BA954" s="294"/>
      <c r="BB954" s="294"/>
      <c r="BC954" s="294"/>
      <c r="BD954" s="294"/>
      <c r="BE954" s="294"/>
      <c r="BF954" s="294"/>
      <c r="BG954" s="294"/>
      <c r="BH954" s="294"/>
      <c r="BI954" s="294"/>
      <c r="BJ954" s="294"/>
      <c r="BK954" s="294"/>
      <c r="BL954" s="294"/>
      <c r="BM954" s="294"/>
      <c r="BN954" s="294"/>
      <c r="BO954" s="294"/>
    </row>
    <row r="955">
      <c r="A955" s="294"/>
      <c r="B955" s="333"/>
      <c r="D955" s="134"/>
      <c r="E955" s="294"/>
      <c r="I955" s="294"/>
      <c r="J955" s="294"/>
      <c r="N955" s="294"/>
      <c r="O955" s="294"/>
      <c r="P955" s="294"/>
      <c r="Q955" s="294"/>
      <c r="R955" s="294"/>
      <c r="S955" s="294"/>
      <c r="T955" s="294"/>
      <c r="U955" s="294"/>
      <c r="V955" s="294"/>
      <c r="W955" s="294"/>
      <c r="X955" s="294"/>
      <c r="Y955" s="294"/>
      <c r="Z955" s="294"/>
      <c r="AA955" s="294"/>
      <c r="AB955" s="294"/>
      <c r="AC955" s="294"/>
      <c r="AD955" s="294"/>
      <c r="AE955" s="294"/>
      <c r="AF955" s="294"/>
      <c r="AG955" s="294"/>
      <c r="AH955" s="294"/>
      <c r="AI955" s="294"/>
      <c r="AJ955" s="294"/>
      <c r="AK955" s="294"/>
      <c r="AL955" s="294"/>
      <c r="AM955" s="294"/>
      <c r="AN955" s="294"/>
      <c r="AO955" s="294"/>
      <c r="AP955" s="294"/>
      <c r="AQ955" s="294"/>
      <c r="AR955" s="294"/>
      <c r="AS955" s="294"/>
      <c r="AT955" s="294"/>
      <c r="AU955" s="294"/>
      <c r="AV955" s="294"/>
      <c r="AW955" s="294"/>
      <c r="AX955" s="294"/>
      <c r="AY955" s="294"/>
      <c r="AZ955" s="294"/>
      <c r="BA955" s="294"/>
      <c r="BB955" s="294"/>
      <c r="BC955" s="294"/>
      <c r="BD955" s="294"/>
      <c r="BE955" s="294"/>
      <c r="BF955" s="294"/>
      <c r="BG955" s="294"/>
      <c r="BH955" s="294"/>
      <c r="BI955" s="294"/>
      <c r="BJ955" s="294"/>
      <c r="BK955" s="294"/>
      <c r="BL955" s="294"/>
      <c r="BM955" s="294"/>
      <c r="BN955" s="294"/>
      <c r="BO955" s="294"/>
    </row>
    <row r="956">
      <c r="A956" s="294"/>
      <c r="B956" s="333"/>
      <c r="D956" s="134"/>
      <c r="E956" s="294"/>
      <c r="I956" s="294"/>
      <c r="J956" s="294"/>
      <c r="N956" s="294"/>
      <c r="O956" s="294"/>
      <c r="P956" s="294"/>
      <c r="Q956" s="294"/>
      <c r="R956" s="294"/>
      <c r="S956" s="294"/>
      <c r="T956" s="294"/>
      <c r="U956" s="294"/>
      <c r="V956" s="294"/>
      <c r="W956" s="294"/>
      <c r="X956" s="294"/>
      <c r="Y956" s="294"/>
      <c r="Z956" s="294"/>
      <c r="AA956" s="294"/>
      <c r="AB956" s="294"/>
      <c r="AC956" s="294"/>
      <c r="AD956" s="294"/>
      <c r="AE956" s="294"/>
      <c r="AF956" s="294"/>
      <c r="AG956" s="294"/>
      <c r="AH956" s="294"/>
      <c r="AI956" s="294"/>
      <c r="AJ956" s="294"/>
      <c r="AK956" s="294"/>
      <c r="AL956" s="294"/>
      <c r="AM956" s="294"/>
      <c r="AN956" s="294"/>
      <c r="AO956" s="294"/>
      <c r="AP956" s="294"/>
      <c r="AQ956" s="294"/>
      <c r="AR956" s="294"/>
      <c r="AS956" s="294"/>
      <c r="AT956" s="294"/>
      <c r="AU956" s="294"/>
      <c r="AV956" s="294"/>
      <c r="AW956" s="294"/>
      <c r="AX956" s="294"/>
      <c r="AY956" s="294"/>
      <c r="AZ956" s="294"/>
      <c r="BA956" s="294"/>
      <c r="BB956" s="294"/>
      <c r="BC956" s="294"/>
      <c r="BD956" s="294"/>
      <c r="BE956" s="294"/>
      <c r="BF956" s="294"/>
      <c r="BG956" s="294"/>
      <c r="BH956" s="294"/>
      <c r="BI956" s="294"/>
      <c r="BJ956" s="294"/>
      <c r="BK956" s="294"/>
      <c r="BL956" s="294"/>
      <c r="BM956" s="294"/>
      <c r="BN956" s="294"/>
      <c r="BO956" s="294"/>
    </row>
    <row r="957">
      <c r="A957" s="294"/>
      <c r="B957" s="333"/>
      <c r="D957" s="134"/>
      <c r="E957" s="294"/>
      <c r="I957" s="294"/>
      <c r="J957" s="294"/>
      <c r="N957" s="294"/>
      <c r="O957" s="294"/>
      <c r="P957" s="294"/>
      <c r="Q957" s="294"/>
      <c r="R957" s="294"/>
      <c r="S957" s="294"/>
      <c r="T957" s="294"/>
      <c r="U957" s="294"/>
      <c r="V957" s="294"/>
      <c r="W957" s="294"/>
      <c r="X957" s="294"/>
      <c r="Y957" s="294"/>
      <c r="Z957" s="294"/>
      <c r="AA957" s="294"/>
      <c r="AB957" s="294"/>
      <c r="AC957" s="294"/>
      <c r="AD957" s="294"/>
      <c r="AE957" s="294"/>
      <c r="AF957" s="294"/>
      <c r="AG957" s="294"/>
      <c r="AH957" s="294"/>
      <c r="AI957" s="294"/>
      <c r="AJ957" s="294"/>
      <c r="AK957" s="294"/>
      <c r="AL957" s="294"/>
      <c r="AM957" s="294"/>
      <c r="AN957" s="294"/>
      <c r="AO957" s="294"/>
      <c r="AP957" s="294"/>
      <c r="AQ957" s="294"/>
      <c r="AR957" s="294"/>
      <c r="AS957" s="294"/>
      <c r="AT957" s="294"/>
      <c r="AU957" s="294"/>
      <c r="AV957" s="294"/>
      <c r="AW957" s="294"/>
      <c r="AX957" s="294"/>
      <c r="AY957" s="294"/>
      <c r="AZ957" s="294"/>
      <c r="BA957" s="294"/>
      <c r="BB957" s="294"/>
      <c r="BC957" s="294"/>
      <c r="BD957" s="294"/>
      <c r="BE957" s="294"/>
      <c r="BF957" s="294"/>
      <c r="BG957" s="294"/>
      <c r="BH957" s="294"/>
      <c r="BI957" s="294"/>
      <c r="BJ957" s="294"/>
      <c r="BK957" s="294"/>
      <c r="BL957" s="294"/>
      <c r="BM957" s="294"/>
      <c r="BN957" s="294"/>
      <c r="BO957" s="294"/>
    </row>
    <row r="958">
      <c r="A958" s="294"/>
      <c r="B958" s="333"/>
      <c r="D958" s="134"/>
      <c r="E958" s="294"/>
      <c r="I958" s="294"/>
      <c r="J958" s="294"/>
      <c r="N958" s="294"/>
      <c r="O958" s="294"/>
      <c r="P958" s="294"/>
      <c r="Q958" s="294"/>
      <c r="R958" s="294"/>
      <c r="S958" s="294"/>
      <c r="T958" s="294"/>
      <c r="U958" s="294"/>
      <c r="V958" s="294"/>
      <c r="W958" s="294"/>
      <c r="X958" s="294"/>
      <c r="Y958" s="294"/>
      <c r="Z958" s="294"/>
      <c r="AA958" s="294"/>
      <c r="AB958" s="294"/>
      <c r="AC958" s="294"/>
      <c r="AD958" s="294"/>
      <c r="AE958" s="294"/>
      <c r="AF958" s="294"/>
      <c r="AG958" s="294"/>
      <c r="AH958" s="294"/>
      <c r="AI958" s="294"/>
      <c r="AJ958" s="294"/>
      <c r="AK958" s="294"/>
      <c r="AL958" s="294"/>
      <c r="AM958" s="294"/>
      <c r="AN958" s="294"/>
      <c r="AO958" s="294"/>
      <c r="AP958" s="294"/>
      <c r="AQ958" s="294"/>
      <c r="AR958" s="294"/>
      <c r="AS958" s="294"/>
      <c r="AT958" s="294"/>
      <c r="AU958" s="294"/>
      <c r="AV958" s="294"/>
      <c r="AW958" s="294"/>
      <c r="AX958" s="294"/>
      <c r="AY958" s="294"/>
      <c r="AZ958" s="294"/>
      <c r="BA958" s="294"/>
      <c r="BB958" s="294"/>
      <c r="BC958" s="294"/>
      <c r="BD958" s="294"/>
      <c r="BE958" s="294"/>
      <c r="BF958" s="294"/>
      <c r="BG958" s="294"/>
      <c r="BH958" s="294"/>
      <c r="BI958" s="294"/>
      <c r="BJ958" s="294"/>
      <c r="BK958" s="294"/>
      <c r="BL958" s="294"/>
      <c r="BM958" s="294"/>
      <c r="BN958" s="294"/>
      <c r="BO958" s="294"/>
    </row>
    <row r="959">
      <c r="A959" s="294"/>
      <c r="B959" s="333"/>
      <c r="D959" s="134"/>
      <c r="E959" s="294"/>
      <c r="I959" s="294"/>
      <c r="J959" s="294"/>
      <c r="N959" s="294"/>
      <c r="O959" s="294"/>
      <c r="P959" s="294"/>
      <c r="Q959" s="294"/>
      <c r="R959" s="294"/>
      <c r="S959" s="294"/>
      <c r="T959" s="294"/>
      <c r="U959" s="294"/>
      <c r="V959" s="294"/>
      <c r="W959" s="294"/>
      <c r="X959" s="294"/>
      <c r="Y959" s="294"/>
      <c r="Z959" s="294"/>
      <c r="AA959" s="294"/>
      <c r="AB959" s="294"/>
      <c r="AC959" s="294"/>
      <c r="AD959" s="294"/>
      <c r="AE959" s="294"/>
      <c r="AF959" s="294"/>
      <c r="AG959" s="294"/>
      <c r="AH959" s="294"/>
      <c r="AI959" s="294"/>
      <c r="AJ959" s="294"/>
      <c r="AK959" s="294"/>
      <c r="AL959" s="294"/>
      <c r="AM959" s="294"/>
      <c r="AN959" s="294"/>
      <c r="AO959" s="294"/>
      <c r="AP959" s="294"/>
      <c r="AQ959" s="294"/>
      <c r="AR959" s="294"/>
      <c r="AS959" s="294"/>
      <c r="AT959" s="294"/>
      <c r="AU959" s="294"/>
      <c r="AV959" s="294"/>
      <c r="AW959" s="294"/>
      <c r="AX959" s="294"/>
      <c r="AY959" s="294"/>
      <c r="AZ959" s="294"/>
      <c r="BA959" s="294"/>
      <c r="BB959" s="294"/>
      <c r="BC959" s="294"/>
      <c r="BD959" s="294"/>
      <c r="BE959" s="294"/>
      <c r="BF959" s="294"/>
      <c r="BG959" s="294"/>
      <c r="BH959" s="294"/>
      <c r="BI959" s="294"/>
      <c r="BJ959" s="294"/>
      <c r="BK959" s="294"/>
      <c r="BL959" s="294"/>
      <c r="BM959" s="294"/>
      <c r="BN959" s="294"/>
      <c r="BO959" s="294"/>
    </row>
    <row r="960">
      <c r="A960" s="294"/>
      <c r="B960" s="333"/>
      <c r="D960" s="134"/>
      <c r="E960" s="294"/>
      <c r="I960" s="294"/>
      <c r="J960" s="294"/>
      <c r="N960" s="294"/>
      <c r="O960" s="294"/>
      <c r="P960" s="294"/>
      <c r="Q960" s="294"/>
      <c r="R960" s="294"/>
      <c r="S960" s="294"/>
      <c r="T960" s="294"/>
      <c r="U960" s="294"/>
      <c r="V960" s="294"/>
      <c r="W960" s="294"/>
      <c r="X960" s="294"/>
      <c r="Y960" s="294"/>
      <c r="Z960" s="294"/>
      <c r="AA960" s="294"/>
      <c r="AB960" s="294"/>
      <c r="AC960" s="294"/>
      <c r="AD960" s="294"/>
      <c r="AE960" s="294"/>
      <c r="AF960" s="294"/>
      <c r="AG960" s="294"/>
      <c r="AH960" s="294"/>
      <c r="AI960" s="294"/>
      <c r="AJ960" s="294"/>
      <c r="AK960" s="294"/>
      <c r="AL960" s="294"/>
      <c r="AM960" s="294"/>
      <c r="AN960" s="294"/>
      <c r="AO960" s="294"/>
      <c r="AP960" s="294"/>
      <c r="AQ960" s="294"/>
      <c r="AR960" s="294"/>
      <c r="AS960" s="294"/>
      <c r="AT960" s="294"/>
      <c r="AU960" s="294"/>
      <c r="AV960" s="294"/>
      <c r="AW960" s="294"/>
      <c r="AX960" s="294"/>
      <c r="AY960" s="294"/>
      <c r="AZ960" s="294"/>
      <c r="BA960" s="294"/>
      <c r="BB960" s="294"/>
      <c r="BC960" s="294"/>
      <c r="BD960" s="294"/>
      <c r="BE960" s="294"/>
      <c r="BF960" s="294"/>
      <c r="BG960" s="294"/>
      <c r="BH960" s="294"/>
      <c r="BI960" s="294"/>
      <c r="BJ960" s="294"/>
      <c r="BK960" s="294"/>
      <c r="BL960" s="294"/>
      <c r="BM960" s="294"/>
      <c r="BN960" s="294"/>
      <c r="BO960" s="294"/>
    </row>
    <row r="961">
      <c r="A961" s="294"/>
      <c r="B961" s="333"/>
      <c r="D961" s="134"/>
      <c r="E961" s="294"/>
      <c r="I961" s="294"/>
      <c r="J961" s="294"/>
      <c r="N961" s="294"/>
      <c r="O961" s="294"/>
      <c r="P961" s="294"/>
      <c r="Q961" s="294"/>
      <c r="R961" s="294"/>
      <c r="S961" s="294"/>
      <c r="T961" s="294"/>
      <c r="U961" s="294"/>
      <c r="V961" s="294"/>
      <c r="W961" s="294"/>
      <c r="X961" s="294"/>
      <c r="Y961" s="294"/>
      <c r="Z961" s="294"/>
      <c r="AA961" s="294"/>
      <c r="AB961" s="294"/>
      <c r="AC961" s="294"/>
      <c r="AD961" s="294"/>
      <c r="AE961" s="294"/>
      <c r="AF961" s="294"/>
      <c r="AG961" s="294"/>
      <c r="AH961" s="294"/>
      <c r="AI961" s="294"/>
      <c r="AJ961" s="294"/>
      <c r="AK961" s="294"/>
      <c r="AL961" s="294"/>
      <c r="AM961" s="294"/>
      <c r="AN961" s="294"/>
      <c r="AO961" s="294"/>
      <c r="AP961" s="294"/>
      <c r="AQ961" s="294"/>
      <c r="AR961" s="294"/>
      <c r="AS961" s="294"/>
      <c r="AT961" s="294"/>
      <c r="AU961" s="294"/>
      <c r="AV961" s="294"/>
      <c r="AW961" s="294"/>
      <c r="AX961" s="294"/>
      <c r="AY961" s="294"/>
      <c r="AZ961" s="294"/>
      <c r="BA961" s="294"/>
      <c r="BB961" s="294"/>
      <c r="BC961" s="294"/>
      <c r="BD961" s="294"/>
      <c r="BE961" s="294"/>
      <c r="BF961" s="294"/>
      <c r="BG961" s="294"/>
      <c r="BH961" s="294"/>
      <c r="BI961" s="294"/>
      <c r="BJ961" s="294"/>
      <c r="BK961" s="294"/>
      <c r="BL961" s="294"/>
      <c r="BM961" s="294"/>
      <c r="BN961" s="294"/>
      <c r="BO961" s="294"/>
    </row>
    <row r="962">
      <c r="A962" s="294"/>
      <c r="B962" s="333"/>
      <c r="D962" s="134"/>
      <c r="E962" s="294"/>
      <c r="I962" s="294"/>
      <c r="J962" s="294"/>
      <c r="N962" s="294"/>
      <c r="O962" s="294"/>
      <c r="P962" s="294"/>
      <c r="Q962" s="294"/>
      <c r="R962" s="294"/>
      <c r="S962" s="294"/>
      <c r="T962" s="294"/>
      <c r="U962" s="294"/>
      <c r="V962" s="294"/>
      <c r="W962" s="294"/>
      <c r="X962" s="294"/>
      <c r="Y962" s="294"/>
      <c r="Z962" s="294"/>
      <c r="AA962" s="294"/>
      <c r="AB962" s="294"/>
      <c r="AC962" s="294"/>
      <c r="AD962" s="294"/>
      <c r="AE962" s="294"/>
      <c r="AF962" s="294"/>
      <c r="AG962" s="294"/>
      <c r="AH962" s="294"/>
      <c r="AI962" s="294"/>
      <c r="AJ962" s="294"/>
      <c r="AK962" s="294"/>
      <c r="AL962" s="294"/>
      <c r="AM962" s="294"/>
      <c r="AN962" s="294"/>
      <c r="AO962" s="294"/>
      <c r="AP962" s="294"/>
      <c r="AQ962" s="294"/>
      <c r="AR962" s="294"/>
      <c r="AS962" s="294"/>
      <c r="AT962" s="294"/>
      <c r="AU962" s="294"/>
      <c r="AV962" s="294"/>
      <c r="AW962" s="294"/>
      <c r="AX962" s="294"/>
      <c r="AY962" s="294"/>
      <c r="AZ962" s="294"/>
      <c r="BA962" s="294"/>
      <c r="BB962" s="294"/>
      <c r="BC962" s="294"/>
      <c r="BD962" s="294"/>
      <c r="BE962" s="294"/>
      <c r="BF962" s="294"/>
      <c r="BG962" s="294"/>
      <c r="BH962" s="294"/>
      <c r="BI962" s="294"/>
      <c r="BJ962" s="294"/>
      <c r="BK962" s="294"/>
      <c r="BL962" s="294"/>
      <c r="BM962" s="294"/>
      <c r="BN962" s="294"/>
      <c r="BO962" s="294"/>
    </row>
    <row r="963">
      <c r="A963" s="294"/>
      <c r="B963" s="333"/>
      <c r="D963" s="134"/>
      <c r="E963" s="294"/>
      <c r="I963" s="294"/>
      <c r="J963" s="294"/>
      <c r="N963" s="294"/>
      <c r="O963" s="294"/>
      <c r="P963" s="294"/>
      <c r="Q963" s="294"/>
      <c r="R963" s="294"/>
      <c r="S963" s="294"/>
      <c r="T963" s="294"/>
      <c r="U963" s="294"/>
      <c r="V963" s="294"/>
      <c r="W963" s="294"/>
      <c r="X963" s="294"/>
      <c r="Y963" s="294"/>
      <c r="Z963" s="294"/>
      <c r="AA963" s="294"/>
      <c r="AB963" s="294"/>
      <c r="AC963" s="294"/>
      <c r="AD963" s="294"/>
      <c r="AE963" s="294"/>
      <c r="AF963" s="294"/>
      <c r="AG963" s="294"/>
      <c r="AH963" s="294"/>
      <c r="AI963" s="294"/>
      <c r="AJ963" s="294"/>
      <c r="AK963" s="294"/>
      <c r="AL963" s="294"/>
      <c r="AM963" s="294"/>
      <c r="AN963" s="294"/>
      <c r="AO963" s="294"/>
      <c r="AP963" s="294"/>
      <c r="AQ963" s="294"/>
      <c r="AR963" s="294"/>
      <c r="AS963" s="294"/>
      <c r="AT963" s="294"/>
      <c r="AU963" s="294"/>
      <c r="AV963" s="294"/>
      <c r="AW963" s="294"/>
      <c r="AX963" s="294"/>
      <c r="AY963" s="294"/>
      <c r="AZ963" s="294"/>
      <c r="BA963" s="294"/>
      <c r="BB963" s="294"/>
      <c r="BC963" s="294"/>
      <c r="BD963" s="294"/>
      <c r="BE963" s="294"/>
      <c r="BF963" s="294"/>
      <c r="BG963" s="294"/>
      <c r="BH963" s="294"/>
      <c r="BI963" s="294"/>
      <c r="BJ963" s="294"/>
      <c r="BK963" s="294"/>
      <c r="BL963" s="294"/>
      <c r="BM963" s="294"/>
      <c r="BN963" s="294"/>
      <c r="BO963" s="294"/>
    </row>
    <row r="964">
      <c r="A964" s="294"/>
      <c r="B964" s="333"/>
      <c r="D964" s="134"/>
      <c r="E964" s="294"/>
      <c r="I964" s="294"/>
      <c r="J964" s="294"/>
      <c r="N964" s="294"/>
      <c r="O964" s="294"/>
      <c r="P964" s="294"/>
      <c r="Q964" s="294"/>
      <c r="R964" s="294"/>
      <c r="S964" s="294"/>
      <c r="T964" s="294"/>
      <c r="U964" s="294"/>
      <c r="V964" s="294"/>
      <c r="W964" s="294"/>
      <c r="X964" s="294"/>
      <c r="Y964" s="294"/>
      <c r="Z964" s="294"/>
      <c r="AA964" s="294"/>
      <c r="AB964" s="294"/>
      <c r="AC964" s="294"/>
      <c r="AD964" s="294"/>
      <c r="AE964" s="294"/>
      <c r="AF964" s="294"/>
      <c r="AG964" s="294"/>
      <c r="AH964" s="294"/>
      <c r="AI964" s="294"/>
      <c r="AJ964" s="294"/>
      <c r="AK964" s="294"/>
      <c r="AL964" s="294"/>
      <c r="AM964" s="294"/>
      <c r="AN964" s="294"/>
      <c r="AO964" s="294"/>
      <c r="AP964" s="294"/>
      <c r="AQ964" s="294"/>
      <c r="AR964" s="294"/>
      <c r="AS964" s="294"/>
      <c r="AT964" s="294"/>
      <c r="AU964" s="294"/>
      <c r="AV964" s="294"/>
      <c r="AW964" s="294"/>
      <c r="AX964" s="294"/>
      <c r="AY964" s="294"/>
      <c r="AZ964" s="294"/>
      <c r="BA964" s="294"/>
      <c r="BB964" s="294"/>
      <c r="BC964" s="294"/>
      <c r="BD964" s="294"/>
      <c r="BE964" s="294"/>
      <c r="BF964" s="294"/>
      <c r="BG964" s="294"/>
      <c r="BH964" s="294"/>
      <c r="BI964" s="294"/>
      <c r="BJ964" s="294"/>
      <c r="BK964" s="294"/>
      <c r="BL964" s="294"/>
      <c r="BM964" s="294"/>
      <c r="BN964" s="294"/>
      <c r="BO964" s="294"/>
    </row>
    <row r="965">
      <c r="A965" s="294"/>
      <c r="B965" s="333"/>
      <c r="D965" s="134"/>
      <c r="E965" s="294"/>
      <c r="I965" s="294"/>
      <c r="J965" s="294"/>
      <c r="N965" s="294"/>
      <c r="O965" s="294"/>
      <c r="P965" s="294"/>
      <c r="Q965" s="294"/>
      <c r="R965" s="294"/>
      <c r="S965" s="294"/>
      <c r="T965" s="294"/>
      <c r="U965" s="294"/>
      <c r="V965" s="294"/>
      <c r="W965" s="294"/>
      <c r="X965" s="294"/>
      <c r="Y965" s="294"/>
      <c r="Z965" s="294"/>
      <c r="AA965" s="294"/>
      <c r="AB965" s="294"/>
      <c r="AC965" s="294"/>
      <c r="AD965" s="294"/>
      <c r="AE965" s="294"/>
      <c r="AF965" s="294"/>
      <c r="AG965" s="294"/>
      <c r="AH965" s="294"/>
      <c r="AI965" s="294"/>
      <c r="AJ965" s="294"/>
      <c r="AK965" s="294"/>
      <c r="AL965" s="294"/>
      <c r="AM965" s="294"/>
      <c r="AN965" s="294"/>
      <c r="AO965" s="294"/>
      <c r="AP965" s="294"/>
      <c r="AQ965" s="294"/>
      <c r="AR965" s="294"/>
      <c r="AS965" s="294"/>
      <c r="AT965" s="294"/>
      <c r="AU965" s="294"/>
      <c r="AV965" s="294"/>
      <c r="AW965" s="294"/>
      <c r="AX965" s="294"/>
      <c r="AY965" s="294"/>
      <c r="AZ965" s="294"/>
      <c r="BA965" s="294"/>
      <c r="BB965" s="294"/>
      <c r="BC965" s="294"/>
      <c r="BD965" s="294"/>
      <c r="BE965" s="294"/>
      <c r="BF965" s="294"/>
      <c r="BG965" s="294"/>
      <c r="BH965" s="294"/>
      <c r="BI965" s="294"/>
      <c r="BJ965" s="294"/>
      <c r="BK965" s="294"/>
      <c r="BL965" s="294"/>
      <c r="BM965" s="294"/>
      <c r="BN965" s="294"/>
      <c r="BO965" s="294"/>
    </row>
    <row r="966">
      <c r="A966" s="294"/>
      <c r="B966" s="333"/>
      <c r="D966" s="134"/>
      <c r="E966" s="294"/>
      <c r="I966" s="294"/>
      <c r="J966" s="294"/>
      <c r="N966" s="294"/>
      <c r="O966" s="294"/>
      <c r="P966" s="294"/>
      <c r="Q966" s="294"/>
      <c r="R966" s="294"/>
      <c r="S966" s="294"/>
      <c r="T966" s="294"/>
      <c r="U966" s="294"/>
      <c r="V966" s="294"/>
      <c r="W966" s="294"/>
      <c r="X966" s="294"/>
      <c r="Y966" s="294"/>
      <c r="Z966" s="294"/>
      <c r="AA966" s="294"/>
      <c r="AB966" s="294"/>
      <c r="AC966" s="294"/>
      <c r="AD966" s="294"/>
      <c r="AE966" s="294"/>
      <c r="AF966" s="294"/>
      <c r="AG966" s="294"/>
      <c r="AH966" s="294"/>
      <c r="AI966" s="294"/>
      <c r="AJ966" s="294"/>
      <c r="AK966" s="294"/>
      <c r="AL966" s="294"/>
      <c r="AM966" s="294"/>
      <c r="AN966" s="294"/>
      <c r="AO966" s="294"/>
      <c r="AP966" s="294"/>
      <c r="AQ966" s="294"/>
      <c r="AR966" s="294"/>
      <c r="AS966" s="294"/>
      <c r="AT966" s="294"/>
      <c r="AU966" s="294"/>
      <c r="AV966" s="294"/>
      <c r="AW966" s="294"/>
      <c r="AX966" s="294"/>
      <c r="AY966" s="294"/>
      <c r="AZ966" s="294"/>
      <c r="BA966" s="294"/>
      <c r="BB966" s="294"/>
      <c r="BC966" s="294"/>
      <c r="BD966" s="294"/>
      <c r="BE966" s="294"/>
      <c r="BF966" s="294"/>
      <c r="BG966" s="294"/>
      <c r="BH966" s="294"/>
      <c r="BI966" s="294"/>
      <c r="BJ966" s="294"/>
      <c r="BK966" s="294"/>
      <c r="BL966" s="294"/>
      <c r="BM966" s="294"/>
      <c r="BN966" s="294"/>
      <c r="BO966" s="294"/>
    </row>
    <row r="967">
      <c r="A967" s="294"/>
      <c r="B967" s="333"/>
      <c r="D967" s="134"/>
      <c r="E967" s="294"/>
      <c r="I967" s="294"/>
      <c r="J967" s="294"/>
      <c r="N967" s="294"/>
      <c r="O967" s="294"/>
      <c r="P967" s="294"/>
      <c r="Q967" s="294"/>
      <c r="R967" s="294"/>
      <c r="S967" s="294"/>
      <c r="T967" s="294"/>
      <c r="U967" s="294"/>
      <c r="V967" s="294"/>
      <c r="W967" s="294"/>
      <c r="X967" s="294"/>
      <c r="Y967" s="294"/>
      <c r="Z967" s="294"/>
      <c r="AA967" s="294"/>
      <c r="AB967" s="294"/>
      <c r="AC967" s="294"/>
      <c r="AD967" s="294"/>
      <c r="AE967" s="294"/>
      <c r="AF967" s="294"/>
      <c r="AG967" s="294"/>
      <c r="AH967" s="294"/>
      <c r="AI967" s="294"/>
      <c r="AJ967" s="294"/>
      <c r="AK967" s="294"/>
      <c r="AL967" s="294"/>
      <c r="AM967" s="294"/>
      <c r="AN967" s="294"/>
      <c r="AO967" s="294"/>
      <c r="AP967" s="294"/>
      <c r="AQ967" s="294"/>
      <c r="AR967" s="294"/>
      <c r="AS967" s="294"/>
      <c r="AT967" s="294"/>
      <c r="AU967" s="294"/>
      <c r="AV967" s="294"/>
      <c r="AW967" s="294"/>
      <c r="AX967" s="294"/>
      <c r="AY967" s="294"/>
      <c r="AZ967" s="294"/>
      <c r="BA967" s="294"/>
      <c r="BB967" s="294"/>
      <c r="BC967" s="294"/>
      <c r="BD967" s="294"/>
      <c r="BE967" s="294"/>
      <c r="BF967" s="294"/>
      <c r="BG967" s="294"/>
      <c r="BH967" s="294"/>
      <c r="BI967" s="294"/>
      <c r="BJ967" s="294"/>
      <c r="BK967" s="294"/>
      <c r="BL967" s="294"/>
      <c r="BM967" s="294"/>
      <c r="BN967" s="294"/>
      <c r="BO967" s="294"/>
    </row>
    <row r="968">
      <c r="A968" s="294"/>
      <c r="B968" s="333"/>
      <c r="D968" s="134"/>
      <c r="E968" s="294"/>
      <c r="I968" s="294"/>
      <c r="J968" s="294"/>
      <c r="N968" s="294"/>
      <c r="O968" s="294"/>
      <c r="P968" s="294"/>
      <c r="Q968" s="294"/>
      <c r="R968" s="294"/>
      <c r="S968" s="294"/>
      <c r="T968" s="294"/>
      <c r="U968" s="294"/>
      <c r="V968" s="294"/>
      <c r="W968" s="294"/>
      <c r="X968" s="294"/>
      <c r="Y968" s="294"/>
      <c r="Z968" s="294"/>
      <c r="AA968" s="294"/>
      <c r="AB968" s="294"/>
      <c r="AC968" s="294"/>
      <c r="AD968" s="294"/>
      <c r="AE968" s="294"/>
      <c r="AF968" s="294"/>
      <c r="AG968" s="294"/>
      <c r="AH968" s="294"/>
      <c r="AI968" s="294"/>
      <c r="AJ968" s="294"/>
      <c r="AK968" s="294"/>
      <c r="AL968" s="294"/>
      <c r="AM968" s="294"/>
      <c r="AN968" s="294"/>
      <c r="AO968" s="294"/>
      <c r="AP968" s="294"/>
      <c r="AQ968" s="294"/>
      <c r="AR968" s="294"/>
      <c r="AS968" s="294"/>
      <c r="AT968" s="294"/>
      <c r="AU968" s="294"/>
      <c r="AV968" s="294"/>
      <c r="AW968" s="294"/>
      <c r="AX968" s="294"/>
      <c r="AY968" s="294"/>
      <c r="AZ968" s="294"/>
      <c r="BA968" s="294"/>
      <c r="BB968" s="294"/>
      <c r="BC968" s="294"/>
      <c r="BD968" s="294"/>
      <c r="BE968" s="294"/>
      <c r="BF968" s="294"/>
      <c r="BG968" s="294"/>
      <c r="BH968" s="294"/>
      <c r="BI968" s="294"/>
      <c r="BJ968" s="294"/>
      <c r="BK968" s="294"/>
      <c r="BL968" s="294"/>
      <c r="BM968" s="294"/>
      <c r="BN968" s="294"/>
      <c r="BO968" s="294"/>
    </row>
    <row r="969">
      <c r="A969" s="294"/>
      <c r="B969" s="333"/>
      <c r="D969" s="134"/>
      <c r="E969" s="294"/>
      <c r="I969" s="294"/>
      <c r="J969" s="294"/>
      <c r="N969" s="294"/>
      <c r="O969" s="294"/>
      <c r="P969" s="294"/>
      <c r="Q969" s="294"/>
      <c r="R969" s="294"/>
      <c r="S969" s="294"/>
      <c r="T969" s="294"/>
      <c r="U969" s="294"/>
      <c r="V969" s="294"/>
      <c r="W969" s="294"/>
      <c r="X969" s="294"/>
      <c r="Y969" s="294"/>
      <c r="Z969" s="294"/>
      <c r="AA969" s="294"/>
      <c r="AB969" s="294"/>
      <c r="AC969" s="294"/>
      <c r="AD969" s="294"/>
      <c r="AE969" s="294"/>
      <c r="AF969" s="294"/>
      <c r="AG969" s="294"/>
      <c r="AH969" s="294"/>
      <c r="AI969" s="294"/>
      <c r="AJ969" s="294"/>
      <c r="AK969" s="294"/>
      <c r="AL969" s="294"/>
      <c r="AM969" s="294"/>
      <c r="AN969" s="294"/>
      <c r="AO969" s="294"/>
      <c r="AP969" s="294"/>
      <c r="AQ969" s="294"/>
      <c r="AR969" s="294"/>
      <c r="AS969" s="294"/>
      <c r="AT969" s="294"/>
      <c r="AU969" s="294"/>
      <c r="AV969" s="294"/>
      <c r="AW969" s="294"/>
      <c r="AX969" s="294"/>
      <c r="AY969" s="294"/>
      <c r="AZ969" s="294"/>
      <c r="BA969" s="294"/>
      <c r="BB969" s="294"/>
      <c r="BC969" s="294"/>
      <c r="BD969" s="294"/>
      <c r="BE969" s="294"/>
      <c r="BF969" s="294"/>
      <c r="BG969" s="294"/>
      <c r="BH969" s="294"/>
      <c r="BI969" s="294"/>
      <c r="BJ969" s="294"/>
      <c r="BK969" s="294"/>
      <c r="BL969" s="294"/>
      <c r="BM969" s="294"/>
      <c r="BN969" s="294"/>
      <c r="BO969" s="294"/>
    </row>
    <row r="970">
      <c r="A970" s="294"/>
      <c r="B970" s="333"/>
      <c r="D970" s="134"/>
      <c r="E970" s="294"/>
      <c r="I970" s="294"/>
      <c r="J970" s="294"/>
      <c r="N970" s="294"/>
      <c r="O970" s="294"/>
      <c r="P970" s="294"/>
      <c r="Q970" s="294"/>
      <c r="R970" s="294"/>
      <c r="S970" s="294"/>
      <c r="T970" s="294"/>
      <c r="U970" s="294"/>
      <c r="V970" s="294"/>
      <c r="W970" s="294"/>
      <c r="X970" s="294"/>
      <c r="Y970" s="294"/>
      <c r="Z970" s="294"/>
      <c r="AA970" s="294"/>
      <c r="AB970" s="294"/>
      <c r="AC970" s="294"/>
      <c r="AD970" s="294"/>
      <c r="AE970" s="294"/>
      <c r="AF970" s="294"/>
      <c r="AG970" s="294"/>
      <c r="AH970" s="294"/>
      <c r="AI970" s="294"/>
      <c r="AJ970" s="294"/>
      <c r="AK970" s="294"/>
      <c r="AL970" s="294"/>
      <c r="AM970" s="294"/>
      <c r="AN970" s="294"/>
      <c r="AO970" s="294"/>
      <c r="AP970" s="294"/>
      <c r="AQ970" s="294"/>
      <c r="AR970" s="294"/>
      <c r="AS970" s="294"/>
      <c r="AT970" s="294"/>
      <c r="AU970" s="294"/>
      <c r="AV970" s="294"/>
      <c r="AW970" s="294"/>
      <c r="AX970" s="294"/>
      <c r="AY970" s="294"/>
      <c r="AZ970" s="294"/>
      <c r="BA970" s="294"/>
      <c r="BB970" s="294"/>
      <c r="BC970" s="294"/>
      <c r="BD970" s="294"/>
      <c r="BE970" s="294"/>
      <c r="BF970" s="294"/>
      <c r="BG970" s="294"/>
      <c r="BH970" s="294"/>
      <c r="BI970" s="294"/>
      <c r="BJ970" s="294"/>
      <c r="BK970" s="294"/>
      <c r="BL970" s="294"/>
      <c r="BM970" s="294"/>
      <c r="BN970" s="294"/>
      <c r="BO970" s="294"/>
    </row>
    <row r="971">
      <c r="A971" s="294"/>
      <c r="B971" s="333"/>
      <c r="D971" s="134"/>
      <c r="E971" s="294"/>
      <c r="I971" s="294"/>
      <c r="J971" s="294"/>
      <c r="N971" s="294"/>
      <c r="O971" s="294"/>
      <c r="P971" s="294"/>
      <c r="Q971" s="294"/>
      <c r="R971" s="294"/>
      <c r="S971" s="294"/>
      <c r="T971" s="294"/>
      <c r="U971" s="294"/>
      <c r="V971" s="294"/>
      <c r="W971" s="294"/>
      <c r="X971" s="294"/>
      <c r="Y971" s="294"/>
      <c r="Z971" s="294"/>
      <c r="AA971" s="294"/>
      <c r="AB971" s="294"/>
      <c r="AC971" s="294"/>
      <c r="AD971" s="294"/>
      <c r="AE971" s="294"/>
      <c r="AF971" s="294"/>
      <c r="AG971" s="294"/>
      <c r="AH971" s="294"/>
      <c r="AI971" s="294"/>
      <c r="AJ971" s="294"/>
      <c r="AK971" s="294"/>
      <c r="AL971" s="294"/>
      <c r="AM971" s="294"/>
      <c r="AN971" s="294"/>
      <c r="AO971" s="294"/>
      <c r="AP971" s="294"/>
      <c r="AQ971" s="294"/>
      <c r="AR971" s="294"/>
      <c r="AS971" s="294"/>
      <c r="AT971" s="294"/>
      <c r="AU971" s="294"/>
      <c r="AV971" s="294"/>
      <c r="AW971" s="294"/>
      <c r="AX971" s="294"/>
      <c r="AY971" s="294"/>
      <c r="AZ971" s="294"/>
      <c r="BA971" s="294"/>
      <c r="BB971" s="294"/>
      <c r="BC971" s="294"/>
      <c r="BD971" s="294"/>
      <c r="BE971" s="294"/>
      <c r="BF971" s="294"/>
      <c r="BG971" s="294"/>
      <c r="BH971" s="294"/>
      <c r="BI971" s="294"/>
      <c r="BJ971" s="294"/>
      <c r="BK971" s="294"/>
      <c r="BL971" s="294"/>
      <c r="BM971" s="294"/>
      <c r="BN971" s="294"/>
      <c r="BO971" s="294"/>
    </row>
    <row r="972">
      <c r="A972" s="294"/>
      <c r="B972" s="333"/>
      <c r="D972" s="134"/>
      <c r="E972" s="294"/>
      <c r="I972" s="294"/>
      <c r="J972" s="294"/>
      <c r="N972" s="294"/>
      <c r="O972" s="294"/>
      <c r="P972" s="294"/>
      <c r="Q972" s="294"/>
      <c r="R972" s="294"/>
      <c r="S972" s="294"/>
      <c r="T972" s="294"/>
      <c r="U972" s="294"/>
      <c r="V972" s="294"/>
      <c r="W972" s="294"/>
      <c r="X972" s="294"/>
      <c r="Y972" s="294"/>
      <c r="Z972" s="294"/>
      <c r="AA972" s="294"/>
      <c r="AB972" s="294"/>
      <c r="AC972" s="294"/>
      <c r="AD972" s="294"/>
      <c r="AE972" s="294"/>
      <c r="AF972" s="294"/>
      <c r="AG972" s="294"/>
      <c r="AH972" s="294"/>
      <c r="AI972" s="294"/>
      <c r="AJ972" s="294"/>
      <c r="AK972" s="294"/>
      <c r="AL972" s="294"/>
      <c r="AM972" s="294"/>
      <c r="AN972" s="294"/>
      <c r="AO972" s="294"/>
      <c r="AP972" s="294"/>
      <c r="AQ972" s="294"/>
      <c r="AR972" s="294"/>
      <c r="AS972" s="294"/>
      <c r="AT972" s="294"/>
      <c r="AU972" s="294"/>
      <c r="AV972" s="294"/>
      <c r="AW972" s="294"/>
      <c r="AX972" s="294"/>
      <c r="AY972" s="294"/>
      <c r="AZ972" s="294"/>
      <c r="BA972" s="294"/>
      <c r="BB972" s="294"/>
      <c r="BC972" s="294"/>
      <c r="BD972" s="294"/>
      <c r="BE972" s="294"/>
      <c r="BF972" s="294"/>
      <c r="BG972" s="294"/>
      <c r="BH972" s="294"/>
      <c r="BI972" s="294"/>
      <c r="BJ972" s="294"/>
      <c r="BK972" s="294"/>
      <c r="BL972" s="294"/>
      <c r="BM972" s="294"/>
      <c r="BN972" s="294"/>
      <c r="BO972" s="294"/>
    </row>
    <row r="973">
      <c r="A973" s="294"/>
      <c r="B973" s="333"/>
      <c r="D973" s="134"/>
      <c r="E973" s="294"/>
      <c r="I973" s="294"/>
      <c r="J973" s="294"/>
      <c r="N973" s="294"/>
      <c r="O973" s="294"/>
      <c r="P973" s="294"/>
      <c r="Q973" s="294"/>
      <c r="R973" s="294"/>
      <c r="S973" s="294"/>
      <c r="T973" s="294"/>
      <c r="U973" s="294"/>
      <c r="V973" s="294"/>
      <c r="W973" s="294"/>
      <c r="X973" s="294"/>
      <c r="Y973" s="294"/>
      <c r="Z973" s="294"/>
      <c r="AA973" s="294"/>
      <c r="AB973" s="294"/>
      <c r="AC973" s="294"/>
      <c r="AD973" s="294"/>
      <c r="AE973" s="294"/>
      <c r="AF973" s="294"/>
      <c r="AG973" s="294"/>
      <c r="AH973" s="294"/>
      <c r="AI973" s="294"/>
      <c r="AJ973" s="294"/>
      <c r="AK973" s="294"/>
      <c r="AL973" s="294"/>
      <c r="AM973" s="294"/>
      <c r="AN973" s="294"/>
      <c r="AO973" s="294"/>
      <c r="AP973" s="294"/>
      <c r="AQ973" s="294"/>
      <c r="AR973" s="294"/>
      <c r="AS973" s="294"/>
      <c r="AT973" s="294"/>
      <c r="AU973" s="294"/>
      <c r="AV973" s="294"/>
      <c r="AW973" s="294"/>
      <c r="AX973" s="294"/>
      <c r="AY973" s="294"/>
      <c r="AZ973" s="294"/>
      <c r="BA973" s="294"/>
      <c r="BB973" s="294"/>
      <c r="BC973" s="294"/>
      <c r="BD973" s="294"/>
      <c r="BE973" s="294"/>
      <c r="BF973" s="294"/>
      <c r="BG973" s="294"/>
      <c r="BH973" s="294"/>
      <c r="BI973" s="294"/>
      <c r="BJ973" s="294"/>
      <c r="BK973" s="294"/>
      <c r="BL973" s="294"/>
      <c r="BM973" s="294"/>
      <c r="BN973" s="294"/>
      <c r="BO973" s="294"/>
    </row>
    <row r="974">
      <c r="A974" s="294"/>
      <c r="B974" s="333"/>
      <c r="D974" s="134"/>
      <c r="E974" s="294"/>
      <c r="I974" s="294"/>
      <c r="J974" s="294"/>
      <c r="N974" s="294"/>
      <c r="O974" s="294"/>
      <c r="P974" s="294"/>
      <c r="Q974" s="294"/>
      <c r="R974" s="294"/>
      <c r="S974" s="294"/>
      <c r="T974" s="294"/>
      <c r="U974" s="294"/>
      <c r="V974" s="294"/>
      <c r="W974" s="294"/>
      <c r="X974" s="294"/>
      <c r="Y974" s="294"/>
      <c r="Z974" s="294"/>
      <c r="AA974" s="294"/>
      <c r="AB974" s="294"/>
      <c r="AC974" s="294"/>
      <c r="AD974" s="294"/>
      <c r="AE974" s="294"/>
      <c r="AF974" s="294"/>
      <c r="AG974" s="294"/>
      <c r="AH974" s="294"/>
      <c r="AI974" s="294"/>
      <c r="AJ974" s="294"/>
      <c r="AK974" s="294"/>
      <c r="AL974" s="294"/>
      <c r="AM974" s="294"/>
      <c r="AN974" s="294"/>
      <c r="AO974" s="294"/>
      <c r="AP974" s="294"/>
      <c r="AQ974" s="294"/>
      <c r="AR974" s="294"/>
      <c r="AS974" s="294"/>
      <c r="AT974" s="294"/>
      <c r="AU974" s="294"/>
      <c r="AV974" s="294"/>
      <c r="AW974" s="294"/>
      <c r="AX974" s="294"/>
      <c r="AY974" s="294"/>
      <c r="AZ974" s="294"/>
      <c r="BA974" s="294"/>
      <c r="BB974" s="294"/>
      <c r="BC974" s="294"/>
      <c r="BD974" s="294"/>
      <c r="BE974" s="294"/>
      <c r="BF974" s="294"/>
      <c r="BG974" s="294"/>
      <c r="BH974" s="294"/>
      <c r="BI974" s="294"/>
      <c r="BJ974" s="294"/>
      <c r="BK974" s="294"/>
      <c r="BL974" s="294"/>
      <c r="BM974" s="294"/>
      <c r="BN974" s="294"/>
      <c r="BO974" s="294"/>
    </row>
    <row r="975">
      <c r="A975" s="294"/>
      <c r="B975" s="333"/>
      <c r="D975" s="134"/>
      <c r="E975" s="294"/>
      <c r="I975" s="294"/>
      <c r="J975" s="294"/>
      <c r="N975" s="294"/>
      <c r="O975" s="294"/>
      <c r="P975" s="294"/>
      <c r="Q975" s="294"/>
      <c r="R975" s="294"/>
      <c r="S975" s="294"/>
      <c r="T975" s="294"/>
      <c r="U975" s="294"/>
      <c r="V975" s="294"/>
      <c r="W975" s="294"/>
      <c r="X975" s="294"/>
      <c r="Y975" s="294"/>
      <c r="Z975" s="294"/>
      <c r="AA975" s="294"/>
      <c r="AB975" s="294"/>
      <c r="AC975" s="294"/>
      <c r="AD975" s="294"/>
      <c r="AE975" s="294"/>
      <c r="AF975" s="294"/>
      <c r="AG975" s="294"/>
      <c r="AH975" s="294"/>
      <c r="AI975" s="294"/>
      <c r="AJ975" s="294"/>
      <c r="AK975" s="294"/>
      <c r="AL975" s="294"/>
      <c r="AM975" s="294"/>
      <c r="AN975" s="294"/>
      <c r="AO975" s="294"/>
      <c r="AP975" s="294"/>
      <c r="AQ975" s="294"/>
      <c r="AR975" s="294"/>
      <c r="AS975" s="294"/>
      <c r="AT975" s="294"/>
      <c r="AU975" s="294"/>
      <c r="AV975" s="294"/>
      <c r="AW975" s="294"/>
      <c r="AX975" s="294"/>
      <c r="AY975" s="294"/>
      <c r="AZ975" s="294"/>
      <c r="BA975" s="294"/>
      <c r="BB975" s="294"/>
      <c r="BC975" s="294"/>
      <c r="BD975" s="294"/>
      <c r="BE975" s="294"/>
      <c r="BF975" s="294"/>
      <c r="BG975" s="294"/>
      <c r="BH975" s="294"/>
      <c r="BI975" s="294"/>
      <c r="BJ975" s="294"/>
      <c r="BK975" s="294"/>
      <c r="BL975" s="294"/>
      <c r="BM975" s="294"/>
      <c r="BN975" s="294"/>
      <c r="BO975" s="294"/>
    </row>
    <row r="976">
      <c r="A976" s="294"/>
      <c r="B976" s="333"/>
      <c r="D976" s="134"/>
      <c r="E976" s="294"/>
      <c r="I976" s="294"/>
      <c r="J976" s="294"/>
      <c r="N976" s="294"/>
      <c r="O976" s="294"/>
      <c r="P976" s="294"/>
      <c r="Q976" s="294"/>
      <c r="R976" s="294"/>
      <c r="S976" s="294"/>
      <c r="T976" s="294"/>
      <c r="U976" s="294"/>
      <c r="V976" s="294"/>
      <c r="W976" s="294"/>
      <c r="X976" s="294"/>
      <c r="Y976" s="294"/>
      <c r="Z976" s="294"/>
      <c r="AA976" s="294"/>
      <c r="AB976" s="294"/>
      <c r="AC976" s="294"/>
      <c r="AD976" s="294"/>
      <c r="AE976" s="294"/>
      <c r="AF976" s="294"/>
      <c r="AG976" s="294"/>
      <c r="AH976" s="294"/>
      <c r="AI976" s="294"/>
      <c r="AJ976" s="294"/>
      <c r="AK976" s="294"/>
      <c r="AL976" s="294"/>
      <c r="AM976" s="294"/>
      <c r="AN976" s="294"/>
      <c r="AO976" s="294"/>
      <c r="AP976" s="294"/>
      <c r="AQ976" s="294"/>
      <c r="AR976" s="294"/>
      <c r="AS976" s="294"/>
      <c r="AT976" s="294"/>
      <c r="AU976" s="294"/>
      <c r="AV976" s="294"/>
      <c r="AW976" s="294"/>
      <c r="AX976" s="294"/>
      <c r="AY976" s="294"/>
      <c r="AZ976" s="294"/>
      <c r="BA976" s="294"/>
      <c r="BB976" s="294"/>
      <c r="BC976" s="294"/>
      <c r="BD976" s="294"/>
      <c r="BE976" s="294"/>
      <c r="BF976" s="294"/>
      <c r="BG976" s="294"/>
      <c r="BH976" s="294"/>
      <c r="BI976" s="294"/>
      <c r="BJ976" s="294"/>
      <c r="BK976" s="294"/>
      <c r="BL976" s="294"/>
      <c r="BM976" s="294"/>
      <c r="BN976" s="294"/>
      <c r="BO976" s="294"/>
    </row>
    <row r="977">
      <c r="A977" s="294"/>
      <c r="B977" s="333"/>
      <c r="D977" s="134"/>
      <c r="E977" s="294"/>
      <c r="I977" s="294"/>
      <c r="J977" s="294"/>
      <c r="N977" s="294"/>
      <c r="O977" s="294"/>
      <c r="P977" s="294"/>
      <c r="Q977" s="294"/>
      <c r="R977" s="294"/>
      <c r="S977" s="294"/>
      <c r="T977" s="294"/>
      <c r="U977" s="294"/>
      <c r="V977" s="294"/>
      <c r="W977" s="294"/>
      <c r="X977" s="294"/>
      <c r="Y977" s="294"/>
      <c r="Z977" s="294"/>
      <c r="AA977" s="294"/>
      <c r="AB977" s="294"/>
      <c r="AC977" s="294"/>
      <c r="AD977" s="294"/>
      <c r="AE977" s="294"/>
      <c r="AF977" s="294"/>
      <c r="AG977" s="294"/>
      <c r="AH977" s="294"/>
      <c r="AI977" s="294"/>
      <c r="AJ977" s="294"/>
      <c r="AK977" s="294"/>
      <c r="AL977" s="294"/>
      <c r="AM977" s="294"/>
      <c r="AN977" s="294"/>
      <c r="AO977" s="294"/>
      <c r="AP977" s="294"/>
      <c r="AQ977" s="294"/>
      <c r="AR977" s="294"/>
      <c r="AS977" s="294"/>
      <c r="AT977" s="294"/>
      <c r="AU977" s="294"/>
      <c r="AV977" s="294"/>
      <c r="AW977" s="294"/>
      <c r="AX977" s="294"/>
      <c r="AY977" s="294"/>
      <c r="AZ977" s="294"/>
      <c r="BA977" s="294"/>
      <c r="BB977" s="294"/>
      <c r="BC977" s="294"/>
      <c r="BD977" s="294"/>
      <c r="BE977" s="294"/>
      <c r="BF977" s="294"/>
      <c r="BG977" s="294"/>
      <c r="BH977" s="294"/>
      <c r="BI977" s="294"/>
      <c r="BJ977" s="294"/>
      <c r="BK977" s="294"/>
      <c r="BL977" s="294"/>
      <c r="BM977" s="294"/>
      <c r="BN977" s="294"/>
      <c r="BO977" s="294"/>
    </row>
    <row r="978">
      <c r="A978" s="294"/>
      <c r="B978" s="333"/>
      <c r="D978" s="134"/>
      <c r="E978" s="294"/>
      <c r="I978" s="294"/>
      <c r="J978" s="294"/>
      <c r="N978" s="294"/>
      <c r="O978" s="294"/>
      <c r="P978" s="294"/>
      <c r="Q978" s="294"/>
      <c r="R978" s="294"/>
      <c r="S978" s="294"/>
      <c r="T978" s="294"/>
      <c r="U978" s="294"/>
      <c r="V978" s="294"/>
      <c r="W978" s="294"/>
      <c r="X978" s="294"/>
      <c r="Y978" s="294"/>
      <c r="Z978" s="294"/>
      <c r="AA978" s="294"/>
      <c r="AB978" s="294"/>
      <c r="AC978" s="294"/>
      <c r="AD978" s="294"/>
      <c r="AE978" s="294"/>
      <c r="AF978" s="294"/>
      <c r="AG978" s="294"/>
      <c r="AH978" s="294"/>
      <c r="AI978" s="294"/>
      <c r="AJ978" s="294"/>
      <c r="AK978" s="294"/>
      <c r="AL978" s="294"/>
      <c r="AM978" s="294"/>
      <c r="AN978" s="294"/>
      <c r="AO978" s="294"/>
      <c r="AP978" s="294"/>
      <c r="AQ978" s="294"/>
      <c r="AR978" s="294"/>
      <c r="AS978" s="294"/>
      <c r="AT978" s="294"/>
      <c r="AU978" s="294"/>
      <c r="AV978" s="294"/>
      <c r="AW978" s="294"/>
      <c r="AX978" s="294"/>
      <c r="AY978" s="294"/>
      <c r="AZ978" s="294"/>
      <c r="BA978" s="294"/>
      <c r="BB978" s="294"/>
      <c r="BC978" s="294"/>
      <c r="BD978" s="294"/>
      <c r="BE978" s="294"/>
      <c r="BF978" s="294"/>
      <c r="BG978" s="294"/>
      <c r="BH978" s="294"/>
      <c r="BI978" s="294"/>
      <c r="BJ978" s="294"/>
      <c r="BK978" s="294"/>
      <c r="BL978" s="294"/>
      <c r="BM978" s="294"/>
      <c r="BN978" s="294"/>
      <c r="BO978" s="294"/>
    </row>
    <row r="979">
      <c r="A979" s="294"/>
      <c r="B979" s="333"/>
      <c r="D979" s="134"/>
      <c r="E979" s="294"/>
      <c r="I979" s="294"/>
      <c r="J979" s="294"/>
      <c r="N979" s="294"/>
      <c r="O979" s="294"/>
      <c r="P979" s="294"/>
      <c r="Q979" s="294"/>
      <c r="R979" s="294"/>
      <c r="S979" s="294"/>
      <c r="T979" s="294"/>
      <c r="U979" s="294"/>
      <c r="V979" s="294"/>
      <c r="W979" s="294"/>
      <c r="X979" s="294"/>
      <c r="Y979" s="294"/>
      <c r="Z979" s="294"/>
      <c r="AA979" s="294"/>
      <c r="AB979" s="294"/>
      <c r="AC979" s="294"/>
      <c r="AD979" s="294"/>
      <c r="AE979" s="294"/>
      <c r="AF979" s="294"/>
      <c r="AG979" s="294"/>
      <c r="AH979" s="294"/>
      <c r="AI979" s="294"/>
      <c r="AJ979" s="294"/>
      <c r="AK979" s="294"/>
      <c r="AL979" s="294"/>
      <c r="AM979" s="294"/>
      <c r="AN979" s="294"/>
      <c r="AO979" s="294"/>
      <c r="AP979" s="294"/>
      <c r="AQ979" s="294"/>
      <c r="AR979" s="294"/>
      <c r="AS979" s="294"/>
      <c r="AT979" s="294"/>
      <c r="AU979" s="294"/>
      <c r="AV979" s="294"/>
      <c r="AW979" s="294"/>
      <c r="AX979" s="294"/>
      <c r="AY979" s="294"/>
      <c r="AZ979" s="294"/>
      <c r="BA979" s="294"/>
      <c r="BB979" s="294"/>
      <c r="BC979" s="294"/>
      <c r="BD979" s="294"/>
      <c r="BE979" s="294"/>
      <c r="BF979" s="294"/>
      <c r="BG979" s="294"/>
      <c r="BH979" s="294"/>
      <c r="BI979" s="294"/>
      <c r="BJ979" s="294"/>
      <c r="BK979" s="294"/>
      <c r="BL979" s="294"/>
      <c r="BM979" s="294"/>
      <c r="BN979" s="294"/>
      <c r="BO979" s="294"/>
    </row>
    <row r="980">
      <c r="A980" s="294"/>
      <c r="B980" s="333"/>
      <c r="D980" s="134"/>
      <c r="E980" s="294"/>
      <c r="I980" s="294"/>
      <c r="J980" s="294"/>
      <c r="N980" s="294"/>
      <c r="O980" s="294"/>
      <c r="P980" s="294"/>
      <c r="Q980" s="294"/>
      <c r="R980" s="294"/>
      <c r="S980" s="294"/>
      <c r="T980" s="294"/>
      <c r="U980" s="294"/>
      <c r="V980" s="294"/>
      <c r="W980" s="294"/>
      <c r="X980" s="294"/>
      <c r="Y980" s="294"/>
      <c r="Z980" s="294"/>
      <c r="AA980" s="294"/>
      <c r="AB980" s="294"/>
      <c r="AC980" s="294"/>
      <c r="AD980" s="294"/>
      <c r="AE980" s="294"/>
      <c r="AF980" s="294"/>
      <c r="AG980" s="294"/>
      <c r="AH980" s="294"/>
      <c r="AI980" s="294"/>
      <c r="AJ980" s="294"/>
      <c r="AK980" s="294"/>
      <c r="AL980" s="294"/>
      <c r="AM980" s="294"/>
      <c r="AN980" s="294"/>
      <c r="AO980" s="294"/>
      <c r="AP980" s="294"/>
      <c r="AQ980" s="294"/>
      <c r="AR980" s="294"/>
      <c r="AS980" s="294"/>
      <c r="AT980" s="294"/>
      <c r="AU980" s="294"/>
      <c r="AV980" s="294"/>
      <c r="AW980" s="294"/>
      <c r="AX980" s="294"/>
      <c r="AY980" s="294"/>
      <c r="AZ980" s="294"/>
      <c r="BA980" s="294"/>
      <c r="BB980" s="294"/>
      <c r="BC980" s="294"/>
      <c r="BD980" s="294"/>
      <c r="BE980" s="294"/>
      <c r="BF980" s="294"/>
      <c r="BG980" s="294"/>
      <c r="BH980" s="294"/>
      <c r="BI980" s="294"/>
      <c r="BJ980" s="294"/>
      <c r="BK980" s="294"/>
      <c r="BL980" s="294"/>
      <c r="BM980" s="294"/>
      <c r="BN980" s="294"/>
      <c r="BO980" s="294"/>
    </row>
    <row r="981">
      <c r="A981" s="294"/>
      <c r="B981" s="333"/>
      <c r="D981" s="134"/>
      <c r="E981" s="294"/>
      <c r="I981" s="294"/>
      <c r="J981" s="294"/>
      <c r="N981" s="294"/>
      <c r="O981" s="294"/>
      <c r="P981" s="294"/>
      <c r="Q981" s="294"/>
      <c r="R981" s="294"/>
      <c r="S981" s="294"/>
      <c r="T981" s="294"/>
      <c r="U981" s="294"/>
      <c r="V981" s="294"/>
      <c r="W981" s="294"/>
      <c r="X981" s="294"/>
      <c r="Y981" s="294"/>
      <c r="Z981" s="294"/>
      <c r="AA981" s="294"/>
      <c r="AB981" s="294"/>
      <c r="AC981" s="294"/>
      <c r="AD981" s="294"/>
      <c r="AE981" s="294"/>
      <c r="AF981" s="294"/>
      <c r="AG981" s="294"/>
      <c r="AH981" s="294"/>
      <c r="AI981" s="294"/>
      <c r="AJ981" s="294"/>
      <c r="AK981" s="294"/>
      <c r="AL981" s="294"/>
      <c r="AM981" s="294"/>
      <c r="AN981" s="294"/>
      <c r="AO981" s="294"/>
      <c r="AP981" s="294"/>
      <c r="AQ981" s="294"/>
      <c r="AR981" s="294"/>
      <c r="AS981" s="294"/>
      <c r="AT981" s="294"/>
      <c r="AU981" s="294"/>
      <c r="AV981" s="294"/>
      <c r="AW981" s="294"/>
      <c r="AX981" s="294"/>
      <c r="AY981" s="294"/>
      <c r="AZ981" s="294"/>
      <c r="BA981" s="294"/>
      <c r="BB981" s="294"/>
      <c r="BC981" s="294"/>
      <c r="BD981" s="294"/>
      <c r="BE981" s="294"/>
      <c r="BF981" s="294"/>
      <c r="BG981" s="294"/>
      <c r="BH981" s="294"/>
      <c r="BI981" s="294"/>
      <c r="BJ981" s="294"/>
      <c r="BK981" s="294"/>
      <c r="BL981" s="294"/>
      <c r="BM981" s="294"/>
      <c r="BN981" s="294"/>
      <c r="BO981" s="294"/>
    </row>
    <row r="982">
      <c r="A982" s="294"/>
      <c r="B982" s="333"/>
      <c r="D982" s="134"/>
      <c r="E982" s="294"/>
      <c r="I982" s="294"/>
      <c r="J982" s="294"/>
      <c r="N982" s="294"/>
      <c r="O982" s="294"/>
      <c r="P982" s="294"/>
      <c r="Q982" s="294"/>
      <c r="R982" s="294"/>
      <c r="S982" s="294"/>
      <c r="T982" s="294"/>
      <c r="U982" s="294"/>
      <c r="V982" s="294"/>
      <c r="W982" s="294"/>
      <c r="X982" s="294"/>
      <c r="Y982" s="294"/>
      <c r="Z982" s="294"/>
      <c r="AA982" s="294"/>
      <c r="AB982" s="294"/>
      <c r="AC982" s="294"/>
      <c r="AD982" s="294"/>
      <c r="AE982" s="294"/>
      <c r="AF982" s="294"/>
      <c r="AG982" s="294"/>
      <c r="AH982" s="294"/>
      <c r="AI982" s="294"/>
      <c r="AJ982" s="294"/>
      <c r="AK982" s="294"/>
      <c r="AL982" s="294"/>
      <c r="AM982" s="294"/>
      <c r="AN982" s="294"/>
      <c r="AO982" s="294"/>
      <c r="AP982" s="294"/>
      <c r="AQ982" s="294"/>
      <c r="AR982" s="294"/>
      <c r="AS982" s="294"/>
      <c r="AT982" s="294"/>
      <c r="AU982" s="294"/>
      <c r="AV982" s="294"/>
      <c r="AW982" s="294"/>
      <c r="AX982" s="294"/>
      <c r="AY982" s="294"/>
      <c r="AZ982" s="294"/>
      <c r="BA982" s="294"/>
      <c r="BB982" s="294"/>
      <c r="BC982" s="294"/>
      <c r="BD982" s="294"/>
      <c r="BE982" s="294"/>
      <c r="BF982" s="294"/>
      <c r="BG982" s="294"/>
      <c r="BH982" s="294"/>
      <c r="BI982" s="294"/>
      <c r="BJ982" s="294"/>
      <c r="BK982" s="294"/>
      <c r="BL982" s="294"/>
      <c r="BM982" s="294"/>
      <c r="BN982" s="294"/>
      <c r="BO982" s="294"/>
    </row>
    <row r="983">
      <c r="A983" s="294"/>
      <c r="B983" s="333"/>
      <c r="D983" s="134"/>
      <c r="E983" s="294"/>
      <c r="I983" s="294"/>
      <c r="J983" s="294"/>
      <c r="N983" s="294"/>
      <c r="O983" s="294"/>
      <c r="P983" s="294"/>
      <c r="Q983" s="294"/>
      <c r="R983" s="294"/>
      <c r="S983" s="294"/>
      <c r="T983" s="294"/>
      <c r="U983" s="294"/>
      <c r="V983" s="294"/>
      <c r="W983" s="294"/>
      <c r="X983" s="294"/>
      <c r="Y983" s="294"/>
      <c r="Z983" s="294"/>
      <c r="AA983" s="294"/>
      <c r="AB983" s="294"/>
      <c r="AC983" s="294"/>
      <c r="AD983" s="294"/>
      <c r="AE983" s="294"/>
      <c r="AF983" s="294"/>
      <c r="AG983" s="294"/>
      <c r="AH983" s="294"/>
      <c r="AI983" s="294"/>
      <c r="AJ983" s="294"/>
      <c r="AK983" s="294"/>
      <c r="AL983" s="294"/>
      <c r="AM983" s="294"/>
      <c r="AN983" s="294"/>
      <c r="AO983" s="294"/>
      <c r="AP983" s="294"/>
      <c r="AQ983" s="294"/>
      <c r="AR983" s="294"/>
      <c r="AS983" s="294"/>
      <c r="AT983" s="294"/>
      <c r="AU983" s="294"/>
      <c r="AV983" s="294"/>
      <c r="AW983" s="294"/>
      <c r="AX983" s="294"/>
      <c r="AY983" s="294"/>
      <c r="AZ983" s="294"/>
      <c r="BA983" s="294"/>
      <c r="BB983" s="294"/>
      <c r="BC983" s="294"/>
      <c r="BD983" s="294"/>
      <c r="BE983" s="294"/>
      <c r="BF983" s="294"/>
      <c r="BG983" s="294"/>
      <c r="BH983" s="294"/>
      <c r="BI983" s="294"/>
      <c r="BJ983" s="294"/>
      <c r="BK983" s="294"/>
      <c r="BL983" s="294"/>
      <c r="BM983" s="294"/>
      <c r="BN983" s="294"/>
      <c r="BO983" s="294"/>
    </row>
    <row r="984">
      <c r="A984" s="294"/>
      <c r="B984" s="333"/>
      <c r="D984" s="134"/>
      <c r="E984" s="294"/>
      <c r="I984" s="294"/>
      <c r="J984" s="294"/>
      <c r="N984" s="294"/>
      <c r="O984" s="294"/>
      <c r="P984" s="294"/>
      <c r="Q984" s="294"/>
      <c r="R984" s="294"/>
      <c r="S984" s="294"/>
      <c r="T984" s="294"/>
      <c r="U984" s="294"/>
      <c r="V984" s="294"/>
      <c r="W984" s="294"/>
      <c r="X984" s="294"/>
      <c r="Y984" s="294"/>
      <c r="Z984" s="294"/>
      <c r="AA984" s="294"/>
      <c r="AB984" s="294"/>
      <c r="AC984" s="294"/>
      <c r="AD984" s="294"/>
      <c r="AE984" s="294"/>
      <c r="AF984" s="294"/>
      <c r="AG984" s="294"/>
      <c r="AH984" s="294"/>
      <c r="AI984" s="294"/>
      <c r="AJ984" s="294"/>
      <c r="AK984" s="294"/>
      <c r="AL984" s="294"/>
      <c r="AM984" s="294"/>
      <c r="AN984" s="294"/>
      <c r="AO984" s="294"/>
      <c r="AP984" s="294"/>
      <c r="AQ984" s="294"/>
      <c r="AR984" s="294"/>
      <c r="AS984" s="294"/>
      <c r="AT984" s="294"/>
      <c r="AU984" s="294"/>
      <c r="AV984" s="294"/>
      <c r="AW984" s="294"/>
      <c r="AX984" s="294"/>
      <c r="AY984" s="294"/>
      <c r="AZ984" s="294"/>
      <c r="BA984" s="294"/>
      <c r="BB984" s="294"/>
      <c r="BC984" s="294"/>
      <c r="BD984" s="294"/>
      <c r="BE984" s="294"/>
      <c r="BF984" s="294"/>
      <c r="BG984" s="294"/>
      <c r="BH984" s="294"/>
      <c r="BI984" s="294"/>
      <c r="BJ984" s="294"/>
      <c r="BK984" s="294"/>
      <c r="BL984" s="294"/>
      <c r="BM984" s="294"/>
      <c r="BN984" s="294"/>
      <c r="BO984" s="294"/>
    </row>
    <row r="985">
      <c r="A985" s="294"/>
      <c r="B985" s="333"/>
      <c r="D985" s="134"/>
      <c r="E985" s="294"/>
      <c r="I985" s="294"/>
      <c r="J985" s="294"/>
      <c r="N985" s="294"/>
      <c r="O985" s="294"/>
      <c r="P985" s="294"/>
      <c r="Q985" s="294"/>
      <c r="R985" s="294"/>
      <c r="S985" s="294"/>
      <c r="T985" s="294"/>
      <c r="U985" s="294"/>
      <c r="V985" s="294"/>
      <c r="W985" s="294"/>
      <c r="X985" s="294"/>
      <c r="Y985" s="294"/>
      <c r="Z985" s="294"/>
      <c r="AA985" s="294"/>
      <c r="AB985" s="294"/>
      <c r="AC985" s="294"/>
      <c r="AD985" s="294"/>
      <c r="AE985" s="294"/>
      <c r="AF985" s="294"/>
      <c r="AG985" s="294"/>
      <c r="AH985" s="294"/>
      <c r="AI985" s="294"/>
      <c r="AJ985" s="294"/>
      <c r="AK985" s="294"/>
      <c r="AL985" s="294"/>
      <c r="AM985" s="294"/>
      <c r="AN985" s="294"/>
      <c r="AO985" s="294"/>
      <c r="AP985" s="294"/>
      <c r="AQ985" s="294"/>
      <c r="AR985" s="294"/>
      <c r="AS985" s="294"/>
      <c r="AT985" s="294"/>
      <c r="AU985" s="294"/>
      <c r="AV985" s="294"/>
      <c r="AW985" s="294"/>
      <c r="AX985" s="294"/>
      <c r="AY985" s="294"/>
      <c r="AZ985" s="294"/>
      <c r="BA985" s="294"/>
      <c r="BB985" s="294"/>
      <c r="BC985" s="294"/>
      <c r="BD985" s="294"/>
      <c r="BE985" s="294"/>
      <c r="BF985" s="294"/>
      <c r="BG985" s="294"/>
      <c r="BH985" s="294"/>
      <c r="BI985" s="294"/>
      <c r="BJ985" s="294"/>
      <c r="BK985" s="294"/>
      <c r="BL985" s="294"/>
      <c r="BM985" s="294"/>
      <c r="BN985" s="294"/>
      <c r="BO985" s="294"/>
    </row>
    <row r="986">
      <c r="A986" s="294"/>
      <c r="B986" s="333"/>
      <c r="D986" s="134"/>
      <c r="E986" s="294"/>
      <c r="I986" s="294"/>
      <c r="J986" s="294"/>
      <c r="N986" s="294"/>
      <c r="O986" s="294"/>
      <c r="P986" s="294"/>
      <c r="Q986" s="294"/>
      <c r="R986" s="294"/>
      <c r="S986" s="294"/>
      <c r="T986" s="294"/>
      <c r="U986" s="294"/>
      <c r="V986" s="294"/>
      <c r="W986" s="294"/>
      <c r="X986" s="294"/>
      <c r="Y986" s="294"/>
      <c r="Z986" s="294"/>
      <c r="AA986" s="294"/>
      <c r="AB986" s="294"/>
      <c r="AC986" s="294"/>
      <c r="AD986" s="294"/>
      <c r="AE986" s="294"/>
      <c r="AF986" s="294"/>
      <c r="AG986" s="294"/>
      <c r="AH986" s="294"/>
      <c r="AI986" s="294"/>
      <c r="AJ986" s="294"/>
      <c r="AK986" s="294"/>
      <c r="AL986" s="294"/>
      <c r="AM986" s="294"/>
      <c r="AN986" s="294"/>
      <c r="AO986" s="294"/>
      <c r="AP986" s="294"/>
      <c r="AQ986" s="294"/>
      <c r="AR986" s="294"/>
      <c r="AS986" s="294"/>
      <c r="AT986" s="294"/>
      <c r="AU986" s="294"/>
      <c r="AV986" s="294"/>
      <c r="AW986" s="294"/>
      <c r="AX986" s="294"/>
      <c r="AY986" s="294"/>
      <c r="AZ986" s="294"/>
      <c r="BA986" s="294"/>
      <c r="BB986" s="294"/>
      <c r="BC986" s="294"/>
      <c r="BD986" s="294"/>
      <c r="BE986" s="294"/>
      <c r="BF986" s="294"/>
      <c r="BG986" s="294"/>
      <c r="BH986" s="294"/>
      <c r="BI986" s="294"/>
      <c r="BJ986" s="294"/>
      <c r="BK986" s="294"/>
      <c r="BL986" s="294"/>
      <c r="BM986" s="294"/>
      <c r="BN986" s="294"/>
      <c r="BO986" s="294"/>
    </row>
    <row r="987">
      <c r="A987" s="294"/>
      <c r="B987" s="333"/>
      <c r="D987" s="134"/>
      <c r="E987" s="294"/>
      <c r="I987" s="294"/>
      <c r="J987" s="294"/>
      <c r="N987" s="294"/>
      <c r="O987" s="294"/>
      <c r="P987" s="294"/>
      <c r="Q987" s="294"/>
      <c r="R987" s="294"/>
      <c r="S987" s="294"/>
      <c r="T987" s="294"/>
      <c r="U987" s="294"/>
      <c r="V987" s="294"/>
      <c r="W987" s="294"/>
      <c r="X987" s="294"/>
      <c r="Y987" s="294"/>
      <c r="Z987" s="294"/>
      <c r="AA987" s="294"/>
      <c r="AB987" s="294"/>
      <c r="AC987" s="294"/>
      <c r="AD987" s="294"/>
      <c r="AE987" s="294"/>
      <c r="AF987" s="294"/>
      <c r="AG987" s="294"/>
      <c r="AH987" s="294"/>
      <c r="AI987" s="294"/>
      <c r="AJ987" s="294"/>
      <c r="AK987" s="294"/>
      <c r="AL987" s="294"/>
      <c r="AM987" s="294"/>
      <c r="AN987" s="294"/>
      <c r="AO987" s="294"/>
      <c r="AP987" s="294"/>
      <c r="AQ987" s="294"/>
      <c r="AR987" s="294"/>
      <c r="AS987" s="294"/>
      <c r="AT987" s="294"/>
      <c r="AU987" s="294"/>
      <c r="AV987" s="294"/>
      <c r="AW987" s="294"/>
      <c r="AX987" s="294"/>
      <c r="AY987" s="294"/>
      <c r="AZ987" s="294"/>
      <c r="BA987" s="294"/>
      <c r="BB987" s="294"/>
      <c r="BC987" s="294"/>
      <c r="BD987" s="294"/>
      <c r="BE987" s="294"/>
      <c r="BF987" s="294"/>
      <c r="BG987" s="294"/>
      <c r="BH987" s="294"/>
      <c r="BI987" s="294"/>
      <c r="BJ987" s="294"/>
      <c r="BK987" s="294"/>
      <c r="BL987" s="294"/>
      <c r="BM987" s="294"/>
      <c r="BN987" s="294"/>
      <c r="BO987" s="294"/>
    </row>
    <row r="988">
      <c r="A988" s="294"/>
      <c r="B988" s="333"/>
      <c r="D988" s="134"/>
      <c r="E988" s="294"/>
      <c r="I988" s="294"/>
      <c r="J988" s="294"/>
      <c r="N988" s="294"/>
      <c r="O988" s="294"/>
      <c r="P988" s="294"/>
      <c r="Q988" s="294"/>
      <c r="R988" s="294"/>
      <c r="S988" s="294"/>
      <c r="T988" s="294"/>
      <c r="U988" s="294"/>
      <c r="V988" s="294"/>
      <c r="W988" s="294"/>
      <c r="X988" s="294"/>
      <c r="Y988" s="294"/>
      <c r="Z988" s="294"/>
      <c r="AA988" s="294"/>
      <c r="AB988" s="294"/>
      <c r="AC988" s="294"/>
      <c r="AD988" s="294"/>
      <c r="AE988" s="294"/>
      <c r="AF988" s="294"/>
      <c r="AG988" s="294"/>
      <c r="AH988" s="294"/>
      <c r="AI988" s="294"/>
      <c r="AJ988" s="294"/>
      <c r="AK988" s="294"/>
      <c r="AL988" s="294"/>
      <c r="AM988" s="294"/>
      <c r="AN988" s="294"/>
      <c r="AO988" s="294"/>
      <c r="AP988" s="294"/>
      <c r="AQ988" s="294"/>
      <c r="AR988" s="294"/>
      <c r="AS988" s="294"/>
      <c r="AT988" s="294"/>
      <c r="AU988" s="294"/>
      <c r="AV988" s="294"/>
      <c r="AW988" s="294"/>
      <c r="AX988" s="294"/>
      <c r="AY988" s="294"/>
      <c r="AZ988" s="294"/>
      <c r="BA988" s="294"/>
      <c r="BB988" s="294"/>
      <c r="BC988" s="294"/>
      <c r="BD988" s="294"/>
      <c r="BE988" s="294"/>
      <c r="BF988" s="294"/>
      <c r="BG988" s="294"/>
      <c r="BH988" s="294"/>
      <c r="BI988" s="294"/>
      <c r="BJ988" s="294"/>
      <c r="BK988" s="294"/>
      <c r="BL988" s="294"/>
      <c r="BM988" s="294"/>
      <c r="BN988" s="294"/>
      <c r="BO988" s="294"/>
    </row>
    <row r="989">
      <c r="A989" s="294"/>
      <c r="B989" s="333"/>
      <c r="D989" s="134"/>
      <c r="E989" s="294"/>
      <c r="I989" s="294"/>
      <c r="J989" s="294"/>
      <c r="N989" s="294"/>
      <c r="O989" s="294"/>
      <c r="P989" s="294"/>
      <c r="Q989" s="294"/>
      <c r="R989" s="294"/>
      <c r="S989" s="294"/>
      <c r="T989" s="294"/>
      <c r="U989" s="294"/>
      <c r="V989" s="294"/>
      <c r="W989" s="294"/>
      <c r="X989" s="294"/>
      <c r="Y989" s="294"/>
      <c r="Z989" s="294"/>
      <c r="AA989" s="294"/>
      <c r="AB989" s="294"/>
      <c r="AC989" s="294"/>
      <c r="AD989" s="294"/>
      <c r="AE989" s="294"/>
      <c r="AF989" s="294"/>
      <c r="AG989" s="294"/>
      <c r="AH989" s="294"/>
      <c r="AI989" s="294"/>
      <c r="AJ989" s="294"/>
      <c r="AK989" s="294"/>
      <c r="AL989" s="294"/>
      <c r="AM989" s="294"/>
      <c r="AN989" s="294"/>
      <c r="AO989" s="294"/>
      <c r="AP989" s="294"/>
      <c r="AQ989" s="294"/>
      <c r="AR989" s="294"/>
      <c r="AS989" s="294"/>
      <c r="AT989" s="294"/>
      <c r="AU989" s="294"/>
      <c r="AV989" s="294"/>
      <c r="AW989" s="294"/>
      <c r="AX989" s="294"/>
      <c r="AY989" s="294"/>
      <c r="AZ989" s="294"/>
      <c r="BA989" s="294"/>
      <c r="BB989" s="294"/>
      <c r="BC989" s="294"/>
      <c r="BD989" s="294"/>
      <c r="BE989" s="294"/>
      <c r="BF989" s="294"/>
      <c r="BG989" s="294"/>
      <c r="BH989" s="294"/>
      <c r="BI989" s="294"/>
      <c r="BJ989" s="294"/>
      <c r="BK989" s="294"/>
      <c r="BL989" s="294"/>
      <c r="BM989" s="294"/>
      <c r="BN989" s="294"/>
      <c r="BO989" s="294"/>
    </row>
    <row r="990">
      <c r="A990" s="294"/>
      <c r="B990" s="333"/>
      <c r="D990" s="134"/>
      <c r="E990" s="294"/>
      <c r="I990" s="294"/>
      <c r="J990" s="294"/>
      <c r="N990" s="294"/>
      <c r="O990" s="294"/>
      <c r="P990" s="294"/>
      <c r="Q990" s="294"/>
      <c r="R990" s="294"/>
      <c r="S990" s="294"/>
      <c r="T990" s="294"/>
      <c r="U990" s="294"/>
      <c r="V990" s="294"/>
      <c r="W990" s="294"/>
      <c r="X990" s="294"/>
      <c r="Y990" s="294"/>
      <c r="Z990" s="294"/>
      <c r="AA990" s="294"/>
      <c r="AB990" s="294"/>
      <c r="AC990" s="294"/>
      <c r="AD990" s="294"/>
      <c r="AE990" s="294"/>
      <c r="AF990" s="294"/>
      <c r="AG990" s="294"/>
      <c r="AH990" s="294"/>
      <c r="AI990" s="294"/>
      <c r="AJ990" s="294"/>
      <c r="AK990" s="294"/>
      <c r="AL990" s="294"/>
      <c r="AM990" s="294"/>
      <c r="AN990" s="294"/>
      <c r="AO990" s="294"/>
      <c r="AP990" s="294"/>
      <c r="AQ990" s="294"/>
      <c r="AR990" s="294"/>
      <c r="AS990" s="294"/>
      <c r="AT990" s="294"/>
      <c r="AU990" s="294"/>
      <c r="AV990" s="294"/>
      <c r="AW990" s="294"/>
      <c r="AX990" s="294"/>
      <c r="AY990" s="294"/>
      <c r="AZ990" s="294"/>
      <c r="BA990" s="294"/>
      <c r="BB990" s="294"/>
      <c r="BC990" s="294"/>
      <c r="BD990" s="294"/>
      <c r="BE990" s="294"/>
      <c r="BF990" s="294"/>
      <c r="BG990" s="294"/>
      <c r="BH990" s="294"/>
      <c r="BI990" s="294"/>
      <c r="BJ990" s="294"/>
      <c r="BK990" s="294"/>
      <c r="BL990" s="294"/>
      <c r="BM990" s="294"/>
      <c r="BN990" s="294"/>
      <c r="BO990" s="294"/>
    </row>
    <row r="991">
      <c r="A991" s="294"/>
      <c r="B991" s="333"/>
      <c r="D991" s="134"/>
      <c r="E991" s="294"/>
      <c r="I991" s="294"/>
      <c r="J991" s="294"/>
      <c r="N991" s="294"/>
      <c r="O991" s="294"/>
      <c r="P991" s="294"/>
      <c r="Q991" s="294"/>
      <c r="R991" s="294"/>
      <c r="S991" s="294"/>
      <c r="T991" s="294"/>
      <c r="U991" s="294"/>
      <c r="V991" s="294"/>
      <c r="W991" s="294"/>
      <c r="X991" s="294"/>
      <c r="Y991" s="294"/>
      <c r="Z991" s="294"/>
      <c r="AA991" s="294"/>
      <c r="AB991" s="294"/>
      <c r="AC991" s="294"/>
      <c r="AD991" s="294"/>
      <c r="AE991" s="294"/>
      <c r="AF991" s="294"/>
      <c r="AG991" s="294"/>
      <c r="AH991" s="294"/>
      <c r="AI991" s="294"/>
      <c r="AJ991" s="294"/>
      <c r="AK991" s="294"/>
      <c r="AL991" s="294"/>
      <c r="AM991" s="294"/>
      <c r="AN991" s="294"/>
      <c r="AO991" s="294"/>
      <c r="AP991" s="294"/>
      <c r="AQ991" s="294"/>
      <c r="AR991" s="294"/>
      <c r="AS991" s="294"/>
      <c r="AT991" s="294"/>
      <c r="AU991" s="294"/>
      <c r="AV991" s="294"/>
      <c r="AW991" s="294"/>
      <c r="AX991" s="294"/>
      <c r="AY991" s="294"/>
      <c r="AZ991" s="294"/>
      <c r="BA991" s="294"/>
      <c r="BB991" s="294"/>
      <c r="BC991" s="294"/>
      <c r="BD991" s="294"/>
      <c r="BE991" s="294"/>
      <c r="BF991" s="294"/>
      <c r="BG991" s="294"/>
      <c r="BH991" s="294"/>
      <c r="BI991" s="294"/>
      <c r="BJ991" s="294"/>
      <c r="BK991" s="294"/>
      <c r="BL991" s="294"/>
      <c r="BM991" s="294"/>
      <c r="BN991" s="294"/>
      <c r="BO991" s="294"/>
    </row>
    <row r="992">
      <c r="A992" s="294"/>
      <c r="B992" s="333"/>
      <c r="D992" s="134"/>
      <c r="E992" s="294"/>
      <c r="I992" s="294"/>
      <c r="J992" s="294"/>
      <c r="N992" s="294"/>
      <c r="O992" s="294"/>
      <c r="P992" s="294"/>
      <c r="Q992" s="294"/>
      <c r="R992" s="294"/>
      <c r="S992" s="294"/>
      <c r="T992" s="294"/>
      <c r="U992" s="294"/>
      <c r="V992" s="294"/>
      <c r="W992" s="294"/>
      <c r="X992" s="294"/>
      <c r="Y992" s="294"/>
      <c r="Z992" s="294"/>
      <c r="AA992" s="294"/>
      <c r="AB992" s="294"/>
      <c r="AC992" s="294"/>
      <c r="AD992" s="294"/>
      <c r="AE992" s="294"/>
      <c r="AF992" s="294"/>
      <c r="AG992" s="294"/>
      <c r="AH992" s="294"/>
      <c r="AI992" s="294"/>
      <c r="AJ992" s="294"/>
      <c r="AK992" s="294"/>
      <c r="AL992" s="294"/>
      <c r="AM992" s="294"/>
      <c r="AN992" s="294"/>
      <c r="AO992" s="294"/>
      <c r="AP992" s="294"/>
      <c r="AQ992" s="294"/>
      <c r="AR992" s="294"/>
      <c r="AS992" s="294"/>
      <c r="AT992" s="294"/>
      <c r="AU992" s="294"/>
      <c r="AV992" s="294"/>
      <c r="AW992" s="294"/>
      <c r="AX992" s="294"/>
      <c r="AY992" s="294"/>
      <c r="AZ992" s="294"/>
      <c r="BA992" s="294"/>
      <c r="BB992" s="294"/>
      <c r="BC992" s="294"/>
      <c r="BD992" s="294"/>
      <c r="BE992" s="294"/>
      <c r="BF992" s="294"/>
      <c r="BG992" s="294"/>
      <c r="BH992" s="294"/>
      <c r="BI992" s="294"/>
      <c r="BJ992" s="294"/>
      <c r="BK992" s="294"/>
      <c r="BL992" s="294"/>
      <c r="BM992" s="294"/>
      <c r="BN992" s="294"/>
      <c r="BO992" s="294"/>
    </row>
    <row r="993">
      <c r="A993" s="294"/>
      <c r="B993" s="333"/>
      <c r="D993" s="134"/>
      <c r="E993" s="294"/>
      <c r="I993" s="294"/>
      <c r="J993" s="294"/>
      <c r="N993" s="294"/>
      <c r="O993" s="294"/>
      <c r="P993" s="294"/>
      <c r="Q993" s="294"/>
      <c r="R993" s="294"/>
      <c r="S993" s="294"/>
      <c r="T993" s="294"/>
      <c r="U993" s="294"/>
      <c r="V993" s="294"/>
      <c r="W993" s="294"/>
      <c r="X993" s="294"/>
      <c r="Y993" s="294"/>
      <c r="Z993" s="294"/>
      <c r="AA993" s="294"/>
      <c r="AB993" s="294"/>
      <c r="AC993" s="294"/>
      <c r="AD993" s="294"/>
      <c r="AE993" s="294"/>
      <c r="AF993" s="294"/>
      <c r="AG993" s="294"/>
      <c r="AH993" s="294"/>
      <c r="AI993" s="294"/>
      <c r="AJ993" s="294"/>
      <c r="AK993" s="294"/>
      <c r="AL993" s="294"/>
      <c r="AM993" s="294"/>
      <c r="AN993" s="294"/>
      <c r="AO993" s="294"/>
      <c r="AP993" s="294"/>
      <c r="AQ993" s="294"/>
      <c r="AR993" s="294"/>
      <c r="AS993" s="294"/>
      <c r="AT993" s="294"/>
      <c r="AU993" s="294"/>
      <c r="AV993" s="294"/>
      <c r="AW993" s="294"/>
      <c r="AX993" s="294"/>
      <c r="AY993" s="294"/>
      <c r="AZ993" s="294"/>
      <c r="BA993" s="294"/>
      <c r="BB993" s="294"/>
      <c r="BC993" s="294"/>
      <c r="BD993" s="294"/>
      <c r="BE993" s="294"/>
      <c r="BF993" s="294"/>
      <c r="BG993" s="294"/>
      <c r="BH993" s="294"/>
      <c r="BI993" s="294"/>
      <c r="BJ993" s="294"/>
      <c r="BK993" s="294"/>
      <c r="BL993" s="294"/>
      <c r="BM993" s="294"/>
      <c r="BN993" s="294"/>
      <c r="BO993" s="294"/>
    </row>
    <row r="994">
      <c r="A994" s="294"/>
      <c r="B994" s="334"/>
      <c r="C994" s="136"/>
      <c r="D994" s="137"/>
      <c r="E994" s="294"/>
      <c r="I994" s="294"/>
      <c r="J994" s="294"/>
      <c r="N994" s="294"/>
      <c r="O994" s="294"/>
      <c r="P994" s="294"/>
      <c r="Q994" s="294"/>
      <c r="R994" s="294"/>
      <c r="S994" s="294"/>
      <c r="T994" s="294"/>
      <c r="U994" s="294"/>
      <c r="V994" s="294"/>
      <c r="W994" s="294"/>
      <c r="X994" s="294"/>
      <c r="Y994" s="294"/>
      <c r="Z994" s="294"/>
      <c r="AA994" s="294"/>
      <c r="AB994" s="294"/>
      <c r="AC994" s="294"/>
      <c r="AD994" s="294"/>
      <c r="AE994" s="294"/>
      <c r="AF994" s="294"/>
      <c r="AG994" s="294"/>
      <c r="AH994" s="294"/>
      <c r="AI994" s="294"/>
      <c r="AJ994" s="294"/>
      <c r="AK994" s="294"/>
      <c r="AL994" s="294"/>
      <c r="AM994" s="294"/>
      <c r="AN994" s="294"/>
      <c r="AO994" s="294"/>
      <c r="AP994" s="294"/>
      <c r="AQ994" s="294"/>
      <c r="AR994" s="294"/>
      <c r="AS994" s="294"/>
      <c r="AT994" s="294"/>
      <c r="AU994" s="294"/>
      <c r="AV994" s="294"/>
      <c r="AW994" s="294"/>
      <c r="AX994" s="294"/>
      <c r="AY994" s="294"/>
      <c r="AZ994" s="294"/>
      <c r="BA994" s="294"/>
      <c r="BB994" s="294"/>
      <c r="BC994" s="294"/>
      <c r="BD994" s="294"/>
      <c r="BE994" s="294"/>
      <c r="BF994" s="294"/>
      <c r="BG994" s="294"/>
      <c r="BH994" s="294"/>
      <c r="BI994" s="294"/>
      <c r="BJ994" s="294"/>
      <c r="BK994" s="294"/>
      <c r="BL994" s="294"/>
      <c r="BM994" s="294"/>
      <c r="BN994" s="294"/>
      <c r="BO994" s="294"/>
    </row>
  </sheetData>
  <mergeCells count="987">
    <mergeCell ref="B2:F2"/>
    <mergeCell ref="G2:J2"/>
    <mergeCell ref="K2:AJ2"/>
    <mergeCell ref="AL2:BJ2"/>
    <mergeCell ref="BK2:BN2"/>
    <mergeCell ref="A3:A5"/>
    <mergeCell ref="A6:A8"/>
    <mergeCell ref="A9:A11"/>
    <mergeCell ref="B13:D13"/>
    <mergeCell ref="Q13:R14"/>
    <mergeCell ref="K14:L14"/>
    <mergeCell ref="H15:I21"/>
    <mergeCell ref="K15:L17"/>
    <mergeCell ref="N15:O21"/>
    <mergeCell ref="B14:D14"/>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 ref="B169:D169"/>
    <mergeCell ref="B170:D170"/>
    <mergeCell ref="B171:D171"/>
    <mergeCell ref="B172:D172"/>
    <mergeCell ref="B173:D173"/>
    <mergeCell ref="B174:D174"/>
    <mergeCell ref="B175:D175"/>
    <mergeCell ref="B176:D176"/>
    <mergeCell ref="B177:D177"/>
    <mergeCell ref="B178:D178"/>
    <mergeCell ref="B179:D179"/>
    <mergeCell ref="B180:D180"/>
    <mergeCell ref="B181:D181"/>
    <mergeCell ref="B182:D182"/>
    <mergeCell ref="B183:D183"/>
    <mergeCell ref="B184:D184"/>
    <mergeCell ref="B185:D185"/>
    <mergeCell ref="B186:D186"/>
    <mergeCell ref="B187:D187"/>
    <mergeCell ref="B188:D188"/>
    <mergeCell ref="B189:D189"/>
    <mergeCell ref="B190:D190"/>
    <mergeCell ref="B191:D191"/>
    <mergeCell ref="B192:D192"/>
    <mergeCell ref="B193:D193"/>
    <mergeCell ref="B194:D194"/>
    <mergeCell ref="B195:D195"/>
    <mergeCell ref="B196:D196"/>
    <mergeCell ref="B197:D197"/>
    <mergeCell ref="B198:D198"/>
    <mergeCell ref="B199:D199"/>
    <mergeCell ref="B200:D200"/>
    <mergeCell ref="B201:D201"/>
    <mergeCell ref="B202:D202"/>
    <mergeCell ref="B203:D203"/>
    <mergeCell ref="B204:D204"/>
    <mergeCell ref="B205:D205"/>
    <mergeCell ref="B206:D206"/>
    <mergeCell ref="B207:D207"/>
    <mergeCell ref="B208:D208"/>
    <mergeCell ref="B209:D209"/>
    <mergeCell ref="B210:D210"/>
    <mergeCell ref="B211:D211"/>
    <mergeCell ref="B212:D212"/>
    <mergeCell ref="B213:D213"/>
    <mergeCell ref="B214:D214"/>
    <mergeCell ref="B215:D215"/>
    <mergeCell ref="B216:D216"/>
    <mergeCell ref="B217:D217"/>
    <mergeCell ref="B218:D218"/>
    <mergeCell ref="B219:D219"/>
    <mergeCell ref="B220:D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B234:D234"/>
    <mergeCell ref="B235:D235"/>
    <mergeCell ref="B236:D236"/>
    <mergeCell ref="B237:D237"/>
    <mergeCell ref="B238:D238"/>
    <mergeCell ref="B239:D239"/>
    <mergeCell ref="B240:D240"/>
    <mergeCell ref="B241:D241"/>
    <mergeCell ref="B242:D242"/>
    <mergeCell ref="B243:D243"/>
    <mergeCell ref="B244:D244"/>
    <mergeCell ref="B245:D245"/>
    <mergeCell ref="B246:D246"/>
    <mergeCell ref="B247:D247"/>
    <mergeCell ref="B248:D248"/>
    <mergeCell ref="B249:D249"/>
    <mergeCell ref="B250:D250"/>
    <mergeCell ref="B251:D251"/>
    <mergeCell ref="B252:D252"/>
    <mergeCell ref="B253:D253"/>
    <mergeCell ref="B254:D254"/>
    <mergeCell ref="B255:D255"/>
    <mergeCell ref="B256:D256"/>
    <mergeCell ref="B257:D257"/>
    <mergeCell ref="B258:D258"/>
    <mergeCell ref="B259:D259"/>
    <mergeCell ref="B260:D260"/>
    <mergeCell ref="B261:D261"/>
    <mergeCell ref="B262:D262"/>
    <mergeCell ref="B263:D263"/>
    <mergeCell ref="B264:D264"/>
    <mergeCell ref="B265:D265"/>
    <mergeCell ref="B266:D266"/>
    <mergeCell ref="B267:D267"/>
    <mergeCell ref="B268:D268"/>
    <mergeCell ref="B269:D269"/>
    <mergeCell ref="B270:D270"/>
    <mergeCell ref="B271:D271"/>
    <mergeCell ref="B272:D272"/>
    <mergeCell ref="B273:D273"/>
    <mergeCell ref="B274:D274"/>
    <mergeCell ref="B275:D275"/>
    <mergeCell ref="B276:D276"/>
    <mergeCell ref="B277:D277"/>
    <mergeCell ref="B278:D278"/>
    <mergeCell ref="B279:D279"/>
    <mergeCell ref="B280:D280"/>
    <mergeCell ref="B281:D281"/>
    <mergeCell ref="B282:D282"/>
    <mergeCell ref="B283:D283"/>
    <mergeCell ref="B284:D284"/>
    <mergeCell ref="B285:D285"/>
    <mergeCell ref="B286:D286"/>
    <mergeCell ref="B287:D287"/>
    <mergeCell ref="B288:D288"/>
    <mergeCell ref="B289:D289"/>
    <mergeCell ref="B290:D290"/>
    <mergeCell ref="B291:D291"/>
    <mergeCell ref="B292:D292"/>
    <mergeCell ref="B293:D293"/>
    <mergeCell ref="B294:D294"/>
    <mergeCell ref="B295:D295"/>
    <mergeCell ref="B296:D296"/>
    <mergeCell ref="B297:D297"/>
    <mergeCell ref="B298:D298"/>
    <mergeCell ref="B299:D299"/>
    <mergeCell ref="B300:D300"/>
    <mergeCell ref="B301:D301"/>
    <mergeCell ref="B302:D302"/>
    <mergeCell ref="B303:D303"/>
    <mergeCell ref="B304:D304"/>
    <mergeCell ref="B305:D305"/>
    <mergeCell ref="B306:D306"/>
    <mergeCell ref="B307:D307"/>
    <mergeCell ref="B308:D308"/>
    <mergeCell ref="B309:D309"/>
    <mergeCell ref="B310:D310"/>
    <mergeCell ref="B311:D311"/>
    <mergeCell ref="B312:D312"/>
    <mergeCell ref="B313:D313"/>
    <mergeCell ref="B314:D314"/>
    <mergeCell ref="B315:D315"/>
    <mergeCell ref="B316:D316"/>
    <mergeCell ref="B317:D317"/>
    <mergeCell ref="B318:D318"/>
    <mergeCell ref="B319:D319"/>
    <mergeCell ref="B320:D320"/>
    <mergeCell ref="B321:D321"/>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694:D694"/>
    <mergeCell ref="B695:D695"/>
    <mergeCell ref="B696:D696"/>
    <mergeCell ref="B697:D697"/>
    <mergeCell ref="B698:D698"/>
    <mergeCell ref="B699:D699"/>
    <mergeCell ref="B700:D700"/>
    <mergeCell ref="B701:D701"/>
    <mergeCell ref="B702:D702"/>
    <mergeCell ref="B703:D703"/>
    <mergeCell ref="B704:D704"/>
    <mergeCell ref="B705:D705"/>
    <mergeCell ref="B706:D706"/>
    <mergeCell ref="B707:D707"/>
    <mergeCell ref="B708:D708"/>
    <mergeCell ref="B709:D709"/>
    <mergeCell ref="B710:D710"/>
    <mergeCell ref="B711:D711"/>
    <mergeCell ref="B712:D712"/>
    <mergeCell ref="B713:D713"/>
    <mergeCell ref="B714:D714"/>
    <mergeCell ref="B715:D715"/>
    <mergeCell ref="B716:D716"/>
    <mergeCell ref="B717:D717"/>
    <mergeCell ref="B718:D718"/>
    <mergeCell ref="B719:D719"/>
    <mergeCell ref="B720:D720"/>
    <mergeCell ref="B721:D721"/>
    <mergeCell ref="B722:D722"/>
    <mergeCell ref="B723:D723"/>
    <mergeCell ref="B724:D724"/>
    <mergeCell ref="B725:D725"/>
    <mergeCell ref="B726:D726"/>
    <mergeCell ref="B727:D727"/>
    <mergeCell ref="B728:D728"/>
    <mergeCell ref="B729:D729"/>
    <mergeCell ref="B730:D730"/>
    <mergeCell ref="B731:D731"/>
    <mergeCell ref="B732:D732"/>
    <mergeCell ref="B733:D733"/>
    <mergeCell ref="B734:D734"/>
    <mergeCell ref="B735:D735"/>
    <mergeCell ref="B736:D736"/>
    <mergeCell ref="B737:D737"/>
    <mergeCell ref="B738:D738"/>
    <mergeCell ref="B739:D739"/>
    <mergeCell ref="B740:D740"/>
    <mergeCell ref="B741:D741"/>
    <mergeCell ref="B742:D742"/>
    <mergeCell ref="B743:D743"/>
    <mergeCell ref="B744:D744"/>
    <mergeCell ref="B745:D745"/>
    <mergeCell ref="B746:D746"/>
    <mergeCell ref="B747:D747"/>
    <mergeCell ref="B748:D748"/>
    <mergeCell ref="B749:D749"/>
    <mergeCell ref="B750:D750"/>
    <mergeCell ref="B751:D751"/>
    <mergeCell ref="B752:D752"/>
    <mergeCell ref="B753:D753"/>
    <mergeCell ref="B754:D754"/>
    <mergeCell ref="B755:D755"/>
    <mergeCell ref="B756:D756"/>
    <mergeCell ref="B757:D757"/>
    <mergeCell ref="B758:D758"/>
    <mergeCell ref="B759:D759"/>
    <mergeCell ref="B760:D760"/>
    <mergeCell ref="B761:D761"/>
    <mergeCell ref="B762:D762"/>
    <mergeCell ref="B763:D763"/>
    <mergeCell ref="B764:D764"/>
    <mergeCell ref="B765:D765"/>
    <mergeCell ref="B766:D766"/>
    <mergeCell ref="B767:D767"/>
    <mergeCell ref="B768:D768"/>
    <mergeCell ref="B769:D769"/>
    <mergeCell ref="B770:D770"/>
    <mergeCell ref="B771:D771"/>
    <mergeCell ref="B772:D772"/>
    <mergeCell ref="B773:D773"/>
    <mergeCell ref="B774:D774"/>
    <mergeCell ref="B775:D775"/>
    <mergeCell ref="B776:D776"/>
    <mergeCell ref="B777:D777"/>
    <mergeCell ref="B778:D778"/>
    <mergeCell ref="B779:D779"/>
    <mergeCell ref="B780:D780"/>
    <mergeCell ref="B781:D781"/>
    <mergeCell ref="B782:D782"/>
    <mergeCell ref="B783:D783"/>
    <mergeCell ref="B784:D784"/>
    <mergeCell ref="B785:D785"/>
    <mergeCell ref="B786:D786"/>
    <mergeCell ref="B787:D787"/>
    <mergeCell ref="B788:D788"/>
    <mergeCell ref="B789:D789"/>
    <mergeCell ref="B790:D790"/>
    <mergeCell ref="B791:D791"/>
    <mergeCell ref="B792:D792"/>
    <mergeCell ref="B793:D793"/>
    <mergeCell ref="B794:D794"/>
    <mergeCell ref="B795:D795"/>
    <mergeCell ref="B796:D796"/>
    <mergeCell ref="B797:D797"/>
    <mergeCell ref="B798:D798"/>
    <mergeCell ref="B799:D799"/>
    <mergeCell ref="B800:D800"/>
    <mergeCell ref="B801:D801"/>
    <mergeCell ref="B802:D802"/>
    <mergeCell ref="B803:D803"/>
    <mergeCell ref="B804:D804"/>
    <mergeCell ref="B805:D805"/>
    <mergeCell ref="B806:D806"/>
    <mergeCell ref="B807:D807"/>
    <mergeCell ref="B808:D808"/>
    <mergeCell ref="B809:D809"/>
    <mergeCell ref="B810:D810"/>
    <mergeCell ref="B811:D811"/>
    <mergeCell ref="B812:D812"/>
    <mergeCell ref="B813:D813"/>
    <mergeCell ref="B814:D814"/>
    <mergeCell ref="B815:D815"/>
    <mergeCell ref="B816:D816"/>
    <mergeCell ref="B817:D817"/>
    <mergeCell ref="B818:D818"/>
    <mergeCell ref="B819:D819"/>
    <mergeCell ref="B820:D820"/>
    <mergeCell ref="B821:D821"/>
    <mergeCell ref="B822:D822"/>
    <mergeCell ref="B823:D823"/>
    <mergeCell ref="B824:D824"/>
    <mergeCell ref="B825:D825"/>
    <mergeCell ref="B826:D826"/>
    <mergeCell ref="B827:D827"/>
    <mergeCell ref="B828:D828"/>
    <mergeCell ref="B829:D829"/>
    <mergeCell ref="B830:D830"/>
    <mergeCell ref="B831:D831"/>
    <mergeCell ref="B832:D832"/>
    <mergeCell ref="B833:D833"/>
    <mergeCell ref="B834:D834"/>
    <mergeCell ref="B835:D835"/>
    <mergeCell ref="B836:D836"/>
    <mergeCell ref="B837:D837"/>
    <mergeCell ref="B838:D838"/>
    <mergeCell ref="B839:D839"/>
    <mergeCell ref="B840:D840"/>
    <mergeCell ref="B841:D841"/>
    <mergeCell ref="B842:D842"/>
    <mergeCell ref="B843:D843"/>
    <mergeCell ref="B844:D844"/>
    <mergeCell ref="B845:D845"/>
    <mergeCell ref="B846:D846"/>
    <mergeCell ref="B847:D847"/>
    <mergeCell ref="B848:D848"/>
    <mergeCell ref="B849:D849"/>
    <mergeCell ref="B850:D850"/>
    <mergeCell ref="B851:D851"/>
    <mergeCell ref="B852:D852"/>
    <mergeCell ref="B853:D853"/>
    <mergeCell ref="B854:D854"/>
    <mergeCell ref="B855:D855"/>
    <mergeCell ref="B856:D856"/>
    <mergeCell ref="B857:D857"/>
    <mergeCell ref="B858:D858"/>
    <mergeCell ref="B859:D859"/>
    <mergeCell ref="B860:D860"/>
    <mergeCell ref="B861:D861"/>
    <mergeCell ref="B862:D862"/>
    <mergeCell ref="B863:D863"/>
    <mergeCell ref="B864:D864"/>
    <mergeCell ref="B865:D865"/>
    <mergeCell ref="B866:D866"/>
    <mergeCell ref="B867:D867"/>
    <mergeCell ref="B868:D868"/>
    <mergeCell ref="B869:D869"/>
    <mergeCell ref="B870:D870"/>
    <mergeCell ref="B871:D871"/>
    <mergeCell ref="B872:D872"/>
    <mergeCell ref="B873:D873"/>
    <mergeCell ref="B874:D874"/>
    <mergeCell ref="B875:D875"/>
    <mergeCell ref="B876:D876"/>
    <mergeCell ref="B877:D877"/>
    <mergeCell ref="B878:D878"/>
    <mergeCell ref="B879:D879"/>
    <mergeCell ref="B880:D880"/>
    <mergeCell ref="B881:D881"/>
    <mergeCell ref="B882:D882"/>
    <mergeCell ref="B883:D883"/>
    <mergeCell ref="B884:D884"/>
    <mergeCell ref="B885:D885"/>
    <mergeCell ref="B886:D886"/>
    <mergeCell ref="B887:D887"/>
    <mergeCell ref="B888:D888"/>
    <mergeCell ref="B889:D889"/>
    <mergeCell ref="B939:D939"/>
    <mergeCell ref="B940:D940"/>
    <mergeCell ref="B941:D941"/>
    <mergeCell ref="B942:D942"/>
    <mergeCell ref="B943:D943"/>
    <mergeCell ref="B944:D944"/>
    <mergeCell ref="B945:D945"/>
    <mergeCell ref="B946:D946"/>
    <mergeCell ref="B947:D947"/>
    <mergeCell ref="B948:D948"/>
    <mergeCell ref="B949:D949"/>
    <mergeCell ref="B950:D950"/>
    <mergeCell ref="B951:D951"/>
    <mergeCell ref="B952:D952"/>
    <mergeCell ref="B953:D953"/>
    <mergeCell ref="B954:D954"/>
    <mergeCell ref="B955:D955"/>
    <mergeCell ref="B956:D956"/>
    <mergeCell ref="B957:D957"/>
    <mergeCell ref="B958:D958"/>
    <mergeCell ref="B959:D959"/>
    <mergeCell ref="B960:D960"/>
    <mergeCell ref="B961:D961"/>
    <mergeCell ref="B962:D962"/>
    <mergeCell ref="B963:D963"/>
    <mergeCell ref="B964:D964"/>
    <mergeCell ref="B965:D965"/>
    <mergeCell ref="B966:D966"/>
    <mergeCell ref="B967:D967"/>
    <mergeCell ref="B968:D968"/>
    <mergeCell ref="B969:D969"/>
    <mergeCell ref="B970:D970"/>
    <mergeCell ref="B971:D971"/>
    <mergeCell ref="B972:D972"/>
    <mergeCell ref="B973:D973"/>
    <mergeCell ref="B974:D974"/>
    <mergeCell ref="B975:D975"/>
    <mergeCell ref="B976:D976"/>
    <mergeCell ref="B977:D977"/>
    <mergeCell ref="B978:D978"/>
    <mergeCell ref="B979:D979"/>
    <mergeCell ref="B980:D980"/>
    <mergeCell ref="B988:D988"/>
    <mergeCell ref="B989:D989"/>
    <mergeCell ref="B990:D990"/>
    <mergeCell ref="B991:D991"/>
    <mergeCell ref="B992:D992"/>
    <mergeCell ref="B993:D993"/>
    <mergeCell ref="B994:D994"/>
    <mergeCell ref="B981:D981"/>
    <mergeCell ref="B982:D982"/>
    <mergeCell ref="B983:D983"/>
    <mergeCell ref="B984:D984"/>
    <mergeCell ref="B985:D985"/>
    <mergeCell ref="B986:D986"/>
    <mergeCell ref="B987:D987"/>
    <mergeCell ref="B890:D890"/>
    <mergeCell ref="B891:D891"/>
    <mergeCell ref="B892:D892"/>
    <mergeCell ref="B893:D893"/>
    <mergeCell ref="B894:D894"/>
    <mergeCell ref="B895:D895"/>
    <mergeCell ref="B896:D896"/>
    <mergeCell ref="B897:D897"/>
    <mergeCell ref="B898:D898"/>
    <mergeCell ref="B899:D899"/>
    <mergeCell ref="B900:D900"/>
    <mergeCell ref="B901:D901"/>
    <mergeCell ref="B902:D902"/>
    <mergeCell ref="B903:D903"/>
    <mergeCell ref="B904:D904"/>
    <mergeCell ref="B905:D905"/>
    <mergeCell ref="B906:D906"/>
    <mergeCell ref="B907:D907"/>
    <mergeCell ref="B908:D908"/>
    <mergeCell ref="B909:D909"/>
    <mergeCell ref="B910:D910"/>
    <mergeCell ref="B911:D911"/>
    <mergeCell ref="B912:D912"/>
    <mergeCell ref="B913:D913"/>
    <mergeCell ref="B914:D914"/>
    <mergeCell ref="B915:D915"/>
    <mergeCell ref="B916:D916"/>
    <mergeCell ref="B917:D917"/>
    <mergeCell ref="B918:D918"/>
    <mergeCell ref="B919:D919"/>
    <mergeCell ref="B920:D920"/>
    <mergeCell ref="B921:D921"/>
    <mergeCell ref="B922:D922"/>
    <mergeCell ref="B923:D923"/>
    <mergeCell ref="B924:D924"/>
    <mergeCell ref="B925:D925"/>
    <mergeCell ref="B926:D926"/>
    <mergeCell ref="B927:D927"/>
    <mergeCell ref="B928:D928"/>
    <mergeCell ref="B929:D929"/>
    <mergeCell ref="B930:D930"/>
    <mergeCell ref="B931:D931"/>
    <mergeCell ref="B932:D932"/>
    <mergeCell ref="B933:D933"/>
    <mergeCell ref="B934:D934"/>
    <mergeCell ref="B935:D935"/>
    <mergeCell ref="B936:D936"/>
    <mergeCell ref="B937:D937"/>
    <mergeCell ref="B938:D938"/>
    <mergeCell ref="B351:D351"/>
    <mergeCell ref="B352:D352"/>
    <mergeCell ref="B353:D353"/>
    <mergeCell ref="B354:D354"/>
    <mergeCell ref="B355:D355"/>
    <mergeCell ref="B356:D356"/>
    <mergeCell ref="B357:D357"/>
    <mergeCell ref="B358:D358"/>
    <mergeCell ref="B359:D359"/>
    <mergeCell ref="B360:D360"/>
    <mergeCell ref="B361:D361"/>
    <mergeCell ref="B362:D362"/>
    <mergeCell ref="B363:D363"/>
    <mergeCell ref="B364:D364"/>
    <mergeCell ref="B365:D365"/>
    <mergeCell ref="B366:D366"/>
    <mergeCell ref="B367:D367"/>
    <mergeCell ref="B368:D368"/>
    <mergeCell ref="B369:D369"/>
    <mergeCell ref="B370:D370"/>
    <mergeCell ref="B371:D371"/>
    <mergeCell ref="B372:D372"/>
    <mergeCell ref="B373:D373"/>
    <mergeCell ref="B374:D374"/>
    <mergeCell ref="B375:D375"/>
    <mergeCell ref="B376:D376"/>
    <mergeCell ref="B377:D377"/>
    <mergeCell ref="B378:D378"/>
    <mergeCell ref="B379:D379"/>
    <mergeCell ref="B380:D380"/>
    <mergeCell ref="B381:D381"/>
    <mergeCell ref="B382:D382"/>
    <mergeCell ref="B383:D383"/>
    <mergeCell ref="B384:D384"/>
    <mergeCell ref="B385:D385"/>
    <mergeCell ref="B386:D386"/>
    <mergeCell ref="B387:D387"/>
    <mergeCell ref="B388:D388"/>
    <mergeCell ref="B389:D389"/>
    <mergeCell ref="B390:D390"/>
    <mergeCell ref="B391:D391"/>
    <mergeCell ref="B392:D392"/>
    <mergeCell ref="B393:D393"/>
    <mergeCell ref="B394:D394"/>
    <mergeCell ref="B395:D395"/>
    <mergeCell ref="B396:D396"/>
    <mergeCell ref="B397:D397"/>
    <mergeCell ref="B398:D398"/>
    <mergeCell ref="B399:D399"/>
    <mergeCell ref="B400:D400"/>
    <mergeCell ref="B401:D401"/>
    <mergeCell ref="B402:D402"/>
    <mergeCell ref="B403:D403"/>
    <mergeCell ref="B404:D404"/>
    <mergeCell ref="B405:D405"/>
    <mergeCell ref="B406:D406"/>
    <mergeCell ref="B407:D407"/>
    <mergeCell ref="B408:D408"/>
    <mergeCell ref="B409:D409"/>
    <mergeCell ref="B410:D410"/>
    <mergeCell ref="B411:D411"/>
    <mergeCell ref="B412:D412"/>
    <mergeCell ref="B413:D413"/>
    <mergeCell ref="B414:D414"/>
    <mergeCell ref="B415:D415"/>
    <mergeCell ref="B416:D416"/>
    <mergeCell ref="B417:D417"/>
    <mergeCell ref="B418:D418"/>
    <mergeCell ref="B419:D419"/>
    <mergeCell ref="B420:D420"/>
    <mergeCell ref="B421:D421"/>
    <mergeCell ref="B422:D422"/>
    <mergeCell ref="B423:D423"/>
    <mergeCell ref="B424:D424"/>
    <mergeCell ref="B425:D425"/>
    <mergeCell ref="B426:D426"/>
    <mergeCell ref="B427:D427"/>
    <mergeCell ref="B428:D428"/>
    <mergeCell ref="B429:D429"/>
    <mergeCell ref="B430:D430"/>
    <mergeCell ref="B431:D431"/>
    <mergeCell ref="B432:D432"/>
    <mergeCell ref="B433:D433"/>
    <mergeCell ref="B434:D434"/>
    <mergeCell ref="B435:D435"/>
    <mergeCell ref="B436:D436"/>
    <mergeCell ref="B437:D437"/>
    <mergeCell ref="B438:D438"/>
    <mergeCell ref="B439:D439"/>
    <mergeCell ref="B440:D440"/>
    <mergeCell ref="B441:D441"/>
    <mergeCell ref="B442:D442"/>
    <mergeCell ref="B443:D443"/>
    <mergeCell ref="B444:D444"/>
    <mergeCell ref="B445:D445"/>
    <mergeCell ref="B446:D446"/>
    <mergeCell ref="B447:D447"/>
    <mergeCell ref="B448:D448"/>
    <mergeCell ref="B449:D449"/>
    <mergeCell ref="B450:D450"/>
    <mergeCell ref="B451:D451"/>
    <mergeCell ref="B452:D452"/>
    <mergeCell ref="B453:D453"/>
    <mergeCell ref="B454:D454"/>
    <mergeCell ref="B455:D455"/>
    <mergeCell ref="B456:D456"/>
    <mergeCell ref="B457:D457"/>
    <mergeCell ref="B458:D458"/>
    <mergeCell ref="B459:D459"/>
    <mergeCell ref="B460:D460"/>
    <mergeCell ref="B461:D461"/>
    <mergeCell ref="B462:D462"/>
    <mergeCell ref="B463:D463"/>
    <mergeCell ref="B464:D464"/>
    <mergeCell ref="B465:D465"/>
    <mergeCell ref="B466:D466"/>
    <mergeCell ref="B467:D467"/>
    <mergeCell ref="B468:D468"/>
    <mergeCell ref="B469:D469"/>
    <mergeCell ref="B470:D470"/>
    <mergeCell ref="B471:D471"/>
    <mergeCell ref="B472:D472"/>
    <mergeCell ref="B473:D473"/>
    <mergeCell ref="B474:D474"/>
    <mergeCell ref="B475:D475"/>
    <mergeCell ref="B476:D476"/>
    <mergeCell ref="B477:D477"/>
    <mergeCell ref="B478:D478"/>
    <mergeCell ref="B479:D479"/>
    <mergeCell ref="B480:D480"/>
    <mergeCell ref="B481:D481"/>
    <mergeCell ref="B482:D482"/>
    <mergeCell ref="B483:D483"/>
    <mergeCell ref="B484:D484"/>
    <mergeCell ref="B485:D485"/>
    <mergeCell ref="B486:D486"/>
    <mergeCell ref="B487:D487"/>
    <mergeCell ref="B488:D488"/>
    <mergeCell ref="B489:D489"/>
    <mergeCell ref="B490:D490"/>
    <mergeCell ref="B491:D491"/>
    <mergeCell ref="B492:D492"/>
    <mergeCell ref="B493:D493"/>
    <mergeCell ref="B494:D494"/>
    <mergeCell ref="B495:D495"/>
    <mergeCell ref="B496:D496"/>
    <mergeCell ref="B497:D497"/>
    <mergeCell ref="B498:D498"/>
    <mergeCell ref="B499:D499"/>
    <mergeCell ref="B500:D500"/>
    <mergeCell ref="B501:D501"/>
    <mergeCell ref="B502:D502"/>
    <mergeCell ref="B503:D503"/>
    <mergeCell ref="B504:D504"/>
    <mergeCell ref="B505:D505"/>
    <mergeCell ref="B506:D506"/>
    <mergeCell ref="B507:D507"/>
    <mergeCell ref="B508:D508"/>
    <mergeCell ref="B509:D509"/>
    <mergeCell ref="B510:D510"/>
    <mergeCell ref="B511:D511"/>
    <mergeCell ref="B512:D512"/>
    <mergeCell ref="B513:D513"/>
    <mergeCell ref="B514:D514"/>
    <mergeCell ref="B515:D515"/>
    <mergeCell ref="B516:D516"/>
    <mergeCell ref="B517:D517"/>
    <mergeCell ref="B518:D518"/>
    <mergeCell ref="B519:D519"/>
    <mergeCell ref="B520:D520"/>
    <mergeCell ref="B521:D521"/>
    <mergeCell ref="B522:D522"/>
    <mergeCell ref="B523:D523"/>
    <mergeCell ref="B524:D524"/>
    <mergeCell ref="B525:D525"/>
    <mergeCell ref="B526:D526"/>
    <mergeCell ref="B527:D527"/>
    <mergeCell ref="B528:D528"/>
    <mergeCell ref="B529:D529"/>
    <mergeCell ref="B530:D530"/>
    <mergeCell ref="B531:D531"/>
    <mergeCell ref="B532:D532"/>
    <mergeCell ref="B533:D533"/>
    <mergeCell ref="B534:D534"/>
    <mergeCell ref="B535:D535"/>
    <mergeCell ref="B536:D536"/>
    <mergeCell ref="B537:D537"/>
    <mergeCell ref="B538:D538"/>
    <mergeCell ref="B539:D539"/>
    <mergeCell ref="B540:D540"/>
    <mergeCell ref="B541:D541"/>
    <mergeCell ref="B542:D542"/>
    <mergeCell ref="B543:D543"/>
    <mergeCell ref="B544:D544"/>
    <mergeCell ref="B545:D545"/>
    <mergeCell ref="B546:D546"/>
    <mergeCell ref="B547:D547"/>
    <mergeCell ref="B548:D548"/>
    <mergeCell ref="B549:D549"/>
    <mergeCell ref="B550:D550"/>
    <mergeCell ref="B551:D551"/>
    <mergeCell ref="B552:D552"/>
    <mergeCell ref="B553:D553"/>
    <mergeCell ref="B554:D554"/>
    <mergeCell ref="B555:D555"/>
    <mergeCell ref="B556:D556"/>
    <mergeCell ref="B557:D557"/>
    <mergeCell ref="B558:D558"/>
    <mergeCell ref="B559:D559"/>
    <mergeCell ref="B560:D560"/>
    <mergeCell ref="B561:D561"/>
    <mergeCell ref="B562:D562"/>
    <mergeCell ref="B563:D563"/>
    <mergeCell ref="B564:D564"/>
    <mergeCell ref="B565:D565"/>
    <mergeCell ref="B566:D566"/>
    <mergeCell ref="B567:D567"/>
    <mergeCell ref="B568:D568"/>
    <mergeCell ref="B569:D569"/>
    <mergeCell ref="B570:D570"/>
    <mergeCell ref="B571:D571"/>
    <mergeCell ref="B572:D572"/>
    <mergeCell ref="B573:D573"/>
    <mergeCell ref="B574:D574"/>
    <mergeCell ref="B575:D575"/>
    <mergeCell ref="B576:D576"/>
    <mergeCell ref="B577:D577"/>
    <mergeCell ref="B578:D578"/>
    <mergeCell ref="B579:D579"/>
    <mergeCell ref="B580:D580"/>
    <mergeCell ref="B581:D581"/>
    <mergeCell ref="B582:D582"/>
    <mergeCell ref="B583:D583"/>
    <mergeCell ref="B584:D584"/>
    <mergeCell ref="B585:D585"/>
    <mergeCell ref="B586:D586"/>
    <mergeCell ref="B587:D587"/>
    <mergeCell ref="B588:D588"/>
    <mergeCell ref="B589:D589"/>
    <mergeCell ref="B590:D590"/>
    <mergeCell ref="B591:D591"/>
    <mergeCell ref="B592:D592"/>
    <mergeCell ref="B593:D593"/>
    <mergeCell ref="B594:D594"/>
    <mergeCell ref="B595:D595"/>
    <mergeCell ref="B596:D596"/>
    <mergeCell ref="B597:D597"/>
    <mergeCell ref="B598:D598"/>
    <mergeCell ref="B599:D599"/>
    <mergeCell ref="B600:D600"/>
    <mergeCell ref="B601:D601"/>
    <mergeCell ref="B602:D602"/>
    <mergeCell ref="B603:D603"/>
    <mergeCell ref="B604:D604"/>
    <mergeCell ref="B605:D605"/>
    <mergeCell ref="B606:D606"/>
    <mergeCell ref="B607:D607"/>
    <mergeCell ref="B608:D608"/>
    <mergeCell ref="B609:D609"/>
    <mergeCell ref="B610:D610"/>
    <mergeCell ref="B611:D611"/>
    <mergeCell ref="B612:D612"/>
    <mergeCell ref="B613:D613"/>
    <mergeCell ref="B614:D614"/>
    <mergeCell ref="B615:D615"/>
    <mergeCell ref="B616:D616"/>
    <mergeCell ref="B617:D617"/>
    <mergeCell ref="B618:D618"/>
    <mergeCell ref="B619:D619"/>
    <mergeCell ref="B620:D620"/>
    <mergeCell ref="B621:D621"/>
    <mergeCell ref="B622:D622"/>
    <mergeCell ref="B623:D623"/>
    <mergeCell ref="B624:D624"/>
    <mergeCell ref="B625:D625"/>
    <mergeCell ref="B626:D626"/>
    <mergeCell ref="B627:D627"/>
    <mergeCell ref="B628:D628"/>
    <mergeCell ref="B629:D629"/>
    <mergeCell ref="B630:D630"/>
    <mergeCell ref="B631:D631"/>
    <mergeCell ref="B632:D632"/>
    <mergeCell ref="B633:D633"/>
    <mergeCell ref="B634:D634"/>
    <mergeCell ref="B635:D635"/>
    <mergeCell ref="B636:D636"/>
    <mergeCell ref="B637:D637"/>
    <mergeCell ref="B638:D638"/>
    <mergeCell ref="B639:D639"/>
    <mergeCell ref="B640:D640"/>
    <mergeCell ref="B641:D641"/>
    <mergeCell ref="B642:D642"/>
    <mergeCell ref="B643:D643"/>
    <mergeCell ref="B644:D644"/>
    <mergeCell ref="B645:D645"/>
    <mergeCell ref="B646:D646"/>
    <mergeCell ref="B647:D647"/>
    <mergeCell ref="B648:D648"/>
    <mergeCell ref="B649:D649"/>
    <mergeCell ref="B650:D650"/>
    <mergeCell ref="B651:D651"/>
    <mergeCell ref="B652:D652"/>
    <mergeCell ref="B653:D653"/>
    <mergeCell ref="B654:D654"/>
    <mergeCell ref="B655:D655"/>
    <mergeCell ref="B656:D656"/>
    <mergeCell ref="B657:D657"/>
    <mergeCell ref="B658:D658"/>
    <mergeCell ref="B659:D659"/>
    <mergeCell ref="B660:D660"/>
    <mergeCell ref="B661:D661"/>
    <mergeCell ref="B662:D662"/>
    <mergeCell ref="B663:D663"/>
    <mergeCell ref="B664:D664"/>
    <mergeCell ref="B665:D665"/>
    <mergeCell ref="B666:D666"/>
    <mergeCell ref="B667:D667"/>
    <mergeCell ref="B668:D668"/>
    <mergeCell ref="B669:D669"/>
    <mergeCell ref="B670:D670"/>
    <mergeCell ref="B671:D671"/>
    <mergeCell ref="B672:D672"/>
    <mergeCell ref="B673:D673"/>
    <mergeCell ref="B674:D674"/>
    <mergeCell ref="B675:D675"/>
    <mergeCell ref="B676:D676"/>
    <mergeCell ref="B677:D677"/>
    <mergeCell ref="B678:D678"/>
    <mergeCell ref="B679:D679"/>
    <mergeCell ref="B680:D680"/>
    <mergeCell ref="B681:D681"/>
    <mergeCell ref="B682:D682"/>
    <mergeCell ref="B683:D683"/>
    <mergeCell ref="B684:D684"/>
    <mergeCell ref="B685:D685"/>
    <mergeCell ref="B686:D686"/>
    <mergeCell ref="B687:D687"/>
    <mergeCell ref="B688:D688"/>
    <mergeCell ref="B689:D689"/>
    <mergeCell ref="B690:D690"/>
    <mergeCell ref="B691:D691"/>
    <mergeCell ref="B692:D692"/>
    <mergeCell ref="B693:D693"/>
  </mergeCells>
  <conditionalFormatting sqref="B4:AJ5 AL4:BJ5 B7:AJ8 AL7:BJ8 B10:AJ11 AL10:BJ11">
    <cfRule type="containsBlanks" dxfId="6" priority="1">
      <formula>LEN(TRIM(B4))=0</formula>
    </cfRule>
  </conditionalFormatting>
  <conditionalFormatting sqref="B5:BO5 B8:BO8 B11:BO11">
    <cfRule type="expression" dxfId="7" priority="2">
      <formula>AND(B5&gt;2,COUNTIF($B$24:$B$997,B4)=0)</formula>
    </cfRule>
  </conditionalFormatting>
  <conditionalFormatting sqref="B3:AJ3 AL3:BJ3 B6:AJ6 AL6:BJ6 B9:AJ9 AL9:BJ9">
    <cfRule type="expression" dxfId="6" priority="3">
      <formula>B4=""</formula>
    </cfRule>
  </conditionalFormatting>
  <dataValidations>
    <dataValidation type="list" allowBlank="1" showErrorMessage="1" sqref="Q15:R15 T15:U15 X15:Y15 AB15:AC15 AE15:AF15 AH15:AI15 Q17:R17 T17:U17 X17:Y17 AB17:AC17 AE17:AF17 AH17:AI17 Q19:R19 T19:U19 X19:Y19 AB19:AC19 AE19:AF19 AH19:AI19 Q21:R21 T21:U21 X21:Y21 AB21:AC21 AE21:AF21 AH21:AI21">
      <formula1>'Läuferlisten'!$O$3:$O994</formula1>
    </dataValidation>
  </dataValidations>
  <printOptions horizontalCentered="1"/>
  <pageMargins bottom="0.11811023622047244" footer="0.0" header="0.0" left="0.8661417322834646" right="0.7480314960629921" top="0.11811023622047244"/>
  <pageSetup fitToHeight="0" paperSize="8"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11" t="s">
        <v>1648</v>
      </c>
      <c r="B1" s="184" t="s">
        <v>3198</v>
      </c>
      <c r="C1" s="67"/>
    </row>
    <row r="2">
      <c r="A2" s="25" t="str">
        <f>LET(
    weeksAgo, -1, 
    dt, TODAY() + (weeksAgo * 7) - 3, 
    isoWeek, ISOWEEKNUM(dt), 
    isoYear, YEAR(dt - WEEKDAY(dt, 2) + 4), 
    isoYear &amp; "-W" &amp; TEXT(isoWeek, "00")
)</f>
        <v>2026-W17</v>
      </c>
      <c r="B2" s="11" t="s">
        <v>16</v>
      </c>
      <c r="C2" s="25"/>
    </row>
    <row r="3">
      <c r="A3" s="25" t="str">
        <f>LET(
    weeksAgo, 0, 
    dt, TODAY() + (weeksAgo * 7) - 3, 
    isoWeek, ISOWEEKNUM(dt), 
    isoYear, YEAR(dt - WEEKDAY(dt, 2) + 4), 
    isoYear &amp; "-W" &amp; TEXT(isoWeek, "00")
)</f>
        <v>2026-W18</v>
      </c>
      <c r="B3" s="11" t="s">
        <v>3199</v>
      </c>
      <c r="C3" s="25"/>
    </row>
    <row r="4">
      <c r="A4" s="25" t="str">
        <f>LET(
    weeksAgo, 1, 
    dt, TODAY() + (weeksAgo * 7) - 3, 
    isoWeek, ISOWEEKNUM(dt), 
    isoYear, YEAR(dt - WEEKDAY(dt, 2) + 4), 
    isoYear &amp; "-W" &amp; TEXT(isoWeek, "00")
)</f>
        <v>2026-W19</v>
      </c>
      <c r="B4" s="11" t="s">
        <v>3200</v>
      </c>
      <c r="C4" s="25"/>
    </row>
    <row r="5">
      <c r="A5" s="25" t="str">
        <f>LET(
    weeksAgo, 2, 
    dt, TODAY() + (weeksAgo * 7) - 3, 
    isoWeek, ISOWEEKNUM(dt), 
    isoYear, YEAR(dt - WEEKDAY(dt, 2) + 4), 
    isoYear &amp; "-W" &amp; TEXT(isoWeek, "00")
)</f>
        <v>2026-W20</v>
      </c>
      <c r="B5" s="11" t="s">
        <v>20</v>
      </c>
      <c r="C5" s="25"/>
    </row>
    <row r="6">
      <c r="A6" s="25" t="str">
        <f>LET(
    weeksAgo, 3, 
    dt, TODAY() + (weeksAgo * 7) - 3, 
    isoWeek, ISOWEEKNUM(dt), 
    isoYear, YEAR(dt - WEEKDAY(dt, 2) + 4), 
    isoYear &amp; "-W" &amp; TEXT(isoWeek, "00")
)</f>
        <v>2026-W21</v>
      </c>
      <c r="B6" s="11" t="s">
        <v>3201</v>
      </c>
      <c r="C6" s="25"/>
    </row>
    <row r="7">
      <c r="A7" s="25"/>
      <c r="B7" s="11" t="s">
        <v>3202</v>
      </c>
      <c r="C7" s="25"/>
    </row>
    <row r="8">
      <c r="A8" s="25"/>
      <c r="C8" s="25"/>
    </row>
    <row r="9">
      <c r="A9" s="25"/>
    </row>
    <row r="10">
      <c r="A10" s="25"/>
    </row>
    <row r="11">
      <c r="A11" s="25"/>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75"/>
    <col customWidth="1" min="2" max="2" width="16.63"/>
    <col customWidth="1" min="3" max="3" width="16.0"/>
  </cols>
  <sheetData>
    <row r="1">
      <c r="A1" s="184" t="s">
        <v>3203</v>
      </c>
      <c r="B1" s="184" t="s">
        <v>46</v>
      </c>
      <c r="C1" s="338" t="s">
        <v>3204</v>
      </c>
    </row>
    <row r="2" hidden="1">
      <c r="A2" s="11" t="s">
        <v>503</v>
      </c>
      <c r="B2" s="11" t="s">
        <v>502</v>
      </c>
      <c r="C2" s="339">
        <v>402.0</v>
      </c>
    </row>
    <row r="3" hidden="1">
      <c r="A3" s="11" t="s">
        <v>3205</v>
      </c>
      <c r="B3" s="11" t="s">
        <v>3206</v>
      </c>
      <c r="C3" s="339">
        <v>1200.0</v>
      </c>
    </row>
    <row r="4" hidden="1">
      <c r="A4" s="11" t="s">
        <v>3207</v>
      </c>
      <c r="B4" s="11" t="s">
        <v>3208</v>
      </c>
      <c r="C4" s="339">
        <v>1503.0</v>
      </c>
    </row>
    <row r="5" hidden="1">
      <c r="A5" s="11" t="s">
        <v>765</v>
      </c>
      <c r="B5" s="11" t="s">
        <v>766</v>
      </c>
      <c r="C5" s="339">
        <v>1200.0</v>
      </c>
    </row>
    <row r="6" hidden="1">
      <c r="A6" s="11" t="s">
        <v>3209</v>
      </c>
      <c r="B6" s="11" t="s">
        <v>3210</v>
      </c>
      <c r="C6" s="339">
        <v>6.0</v>
      </c>
    </row>
    <row r="7" hidden="1">
      <c r="A7" s="11" t="s">
        <v>390</v>
      </c>
      <c r="B7" s="11" t="s">
        <v>389</v>
      </c>
      <c r="C7" s="339">
        <v>700.0</v>
      </c>
    </row>
    <row r="8" hidden="1">
      <c r="A8" s="11" t="s">
        <v>740</v>
      </c>
      <c r="B8" s="11" t="s">
        <v>741</v>
      </c>
      <c r="C8" s="339">
        <v>1000.0</v>
      </c>
    </row>
    <row r="9" hidden="1">
      <c r="A9" s="11" t="s">
        <v>529</v>
      </c>
      <c r="B9" s="11" t="s">
        <v>528</v>
      </c>
      <c r="C9" s="339">
        <v>150.0</v>
      </c>
    </row>
    <row r="10" hidden="1">
      <c r="A10" s="11" t="s">
        <v>616</v>
      </c>
      <c r="B10" s="11" t="s">
        <v>617</v>
      </c>
      <c r="C10" s="339">
        <v>150.0</v>
      </c>
    </row>
    <row r="11" hidden="1">
      <c r="A11" s="11" t="s">
        <v>589</v>
      </c>
      <c r="B11" s="11" t="s">
        <v>590</v>
      </c>
      <c r="C11" s="339">
        <v>200.0</v>
      </c>
    </row>
    <row r="12" hidden="1">
      <c r="A12" s="11" t="s">
        <v>371</v>
      </c>
      <c r="B12" s="11" t="s">
        <v>370</v>
      </c>
      <c r="C12" s="339">
        <v>500.0</v>
      </c>
    </row>
    <row r="13" hidden="1">
      <c r="A13" s="11" t="s">
        <v>994</v>
      </c>
      <c r="B13" s="11" t="s">
        <v>995</v>
      </c>
      <c r="C13" s="339">
        <v>40.0</v>
      </c>
    </row>
    <row r="14" hidden="1">
      <c r="A14" s="11" t="s">
        <v>3211</v>
      </c>
      <c r="B14" s="11" t="s">
        <v>3212</v>
      </c>
      <c r="C14" s="339">
        <v>1450.0</v>
      </c>
    </row>
    <row r="15" hidden="1">
      <c r="A15" s="11" t="s">
        <v>3213</v>
      </c>
      <c r="B15" s="11" t="s">
        <v>3214</v>
      </c>
      <c r="C15" s="339">
        <v>1200.0</v>
      </c>
    </row>
    <row r="16" hidden="1">
      <c r="A16" s="11" t="s">
        <v>1082</v>
      </c>
      <c r="B16" s="11" t="s">
        <v>1083</v>
      </c>
      <c r="C16" s="339">
        <v>50.0</v>
      </c>
    </row>
    <row r="17" hidden="1">
      <c r="A17" s="11" t="s">
        <v>3215</v>
      </c>
      <c r="B17" s="11" t="s">
        <v>3216</v>
      </c>
      <c r="C17" s="339">
        <v>2200.0</v>
      </c>
    </row>
    <row r="18" hidden="1">
      <c r="A18" s="11" t="s">
        <v>3217</v>
      </c>
      <c r="B18" s="11" t="s">
        <v>3218</v>
      </c>
      <c r="C18" s="339">
        <v>50.0</v>
      </c>
    </row>
    <row r="19" hidden="1">
      <c r="A19" s="11" t="s">
        <v>962</v>
      </c>
      <c r="B19" s="11" t="s">
        <v>963</v>
      </c>
      <c r="C19" s="339">
        <v>200.0</v>
      </c>
    </row>
    <row r="20" hidden="1">
      <c r="A20" s="11" t="s">
        <v>3219</v>
      </c>
      <c r="B20" s="11" t="s">
        <v>3220</v>
      </c>
      <c r="C20" s="339">
        <v>16.0</v>
      </c>
    </row>
    <row r="21" hidden="1">
      <c r="A21" s="11" t="s">
        <v>3221</v>
      </c>
      <c r="B21" s="11" t="s">
        <v>3222</v>
      </c>
      <c r="C21" s="339">
        <v>900.0</v>
      </c>
    </row>
    <row r="22" hidden="1">
      <c r="A22" s="11" t="s">
        <v>3223</v>
      </c>
      <c r="B22" s="11" t="s">
        <v>3224</v>
      </c>
      <c r="C22" s="339">
        <v>300.0</v>
      </c>
    </row>
    <row r="23" hidden="1">
      <c r="A23" s="11" t="s">
        <v>434</v>
      </c>
      <c r="B23" s="11" t="s">
        <v>433</v>
      </c>
      <c r="C23" s="339">
        <v>50.0</v>
      </c>
    </row>
    <row r="24" hidden="1">
      <c r="A24" s="11" t="s">
        <v>3225</v>
      </c>
      <c r="B24" s="11" t="s">
        <v>3226</v>
      </c>
      <c r="C24" s="339">
        <v>500.0</v>
      </c>
    </row>
    <row r="25" hidden="1">
      <c r="A25" s="11" t="s">
        <v>912</v>
      </c>
      <c r="B25" s="11" t="s">
        <v>913</v>
      </c>
      <c r="C25" s="339">
        <v>300.0</v>
      </c>
    </row>
    <row r="26" hidden="1">
      <c r="A26" s="11" t="s">
        <v>3227</v>
      </c>
      <c r="B26" s="11" t="s">
        <v>3228</v>
      </c>
      <c r="C26" s="339">
        <v>150.0</v>
      </c>
    </row>
    <row r="27" hidden="1">
      <c r="A27" s="11" t="s">
        <v>3229</v>
      </c>
      <c r="B27" s="11" t="s">
        <v>3230</v>
      </c>
      <c r="C27" s="339">
        <v>500.0</v>
      </c>
    </row>
    <row r="28" hidden="1">
      <c r="A28" s="11" t="s">
        <v>988</v>
      </c>
      <c r="B28" s="11" t="s">
        <v>989</v>
      </c>
      <c r="C28" s="339">
        <v>500.0</v>
      </c>
    </row>
    <row r="29" hidden="1">
      <c r="A29" s="11" t="s">
        <v>1513</v>
      </c>
      <c r="B29" s="11" t="s">
        <v>1512</v>
      </c>
      <c r="C29" s="339">
        <v>750.0</v>
      </c>
    </row>
    <row r="30" hidden="1">
      <c r="A30" s="11" t="s">
        <v>489</v>
      </c>
      <c r="B30" s="11" t="s">
        <v>488</v>
      </c>
      <c r="C30" s="339">
        <v>16.0</v>
      </c>
    </row>
    <row r="31" hidden="1">
      <c r="A31" s="11" t="s">
        <v>853</v>
      </c>
      <c r="B31" s="11" t="s">
        <v>854</v>
      </c>
      <c r="C31" s="339">
        <v>1000.0</v>
      </c>
    </row>
    <row r="32" hidden="1">
      <c r="A32" s="11" t="s">
        <v>1085</v>
      </c>
      <c r="B32" s="11" t="s">
        <v>1086</v>
      </c>
      <c r="C32" s="339">
        <v>35.0</v>
      </c>
    </row>
    <row r="33" hidden="1">
      <c r="A33" s="11" t="s">
        <v>1609</v>
      </c>
      <c r="B33" s="11" t="s">
        <v>1608</v>
      </c>
      <c r="C33" s="339">
        <v>200.0</v>
      </c>
    </row>
    <row r="34" hidden="1">
      <c r="A34" s="11" t="s">
        <v>742</v>
      </c>
      <c r="B34" s="11" t="s">
        <v>743</v>
      </c>
      <c r="C34" s="339">
        <v>256.0</v>
      </c>
    </row>
    <row r="35" hidden="1">
      <c r="A35" s="11" t="s">
        <v>3231</v>
      </c>
      <c r="B35" s="11" t="s">
        <v>3232</v>
      </c>
      <c r="C35" s="339">
        <v>16.0</v>
      </c>
    </row>
    <row r="36" hidden="1">
      <c r="A36" s="11" t="s">
        <v>3233</v>
      </c>
      <c r="B36" s="11" t="s">
        <v>3234</v>
      </c>
      <c r="C36" s="339">
        <v>750.0</v>
      </c>
    </row>
    <row r="37" hidden="1">
      <c r="A37" s="11" t="s">
        <v>3235</v>
      </c>
      <c r="B37" s="11" t="s">
        <v>3236</v>
      </c>
      <c r="C37" s="339">
        <v>150.0</v>
      </c>
    </row>
    <row r="38" hidden="1">
      <c r="A38" s="11" t="s">
        <v>3237</v>
      </c>
      <c r="B38" s="11" t="s">
        <v>3238</v>
      </c>
      <c r="C38" s="339">
        <v>12.0</v>
      </c>
    </row>
    <row r="39" hidden="1">
      <c r="A39" s="11" t="s">
        <v>3239</v>
      </c>
      <c r="B39" s="11" t="s">
        <v>3240</v>
      </c>
      <c r="C39" s="339">
        <v>200.0</v>
      </c>
    </row>
    <row r="40" hidden="1">
      <c r="A40" s="11" t="s">
        <v>3241</v>
      </c>
      <c r="B40" s="11" t="s">
        <v>3242</v>
      </c>
      <c r="C40" s="339">
        <v>12.0</v>
      </c>
    </row>
    <row r="41" hidden="1">
      <c r="A41" s="11" t="s">
        <v>3243</v>
      </c>
      <c r="B41" s="11" t="s">
        <v>3244</v>
      </c>
      <c r="C41" s="339">
        <v>300.0</v>
      </c>
    </row>
    <row r="42" hidden="1">
      <c r="A42" s="11" t="s">
        <v>1129</v>
      </c>
      <c r="B42" s="11" t="s">
        <v>1130</v>
      </c>
      <c r="C42" s="339">
        <v>1000.0</v>
      </c>
    </row>
    <row r="43" hidden="1">
      <c r="A43" s="11" t="s">
        <v>821</v>
      </c>
      <c r="B43" s="11" t="s">
        <v>822</v>
      </c>
      <c r="C43" s="339">
        <v>180.0</v>
      </c>
    </row>
    <row r="44" hidden="1">
      <c r="A44" s="11" t="s">
        <v>3245</v>
      </c>
      <c r="B44" s="11" t="s">
        <v>3246</v>
      </c>
      <c r="C44" s="339">
        <v>160.0</v>
      </c>
    </row>
    <row r="45" hidden="1">
      <c r="A45" s="11" t="s">
        <v>1076</v>
      </c>
      <c r="B45" s="11" t="s">
        <v>1077</v>
      </c>
      <c r="C45" s="339">
        <v>1200.0</v>
      </c>
    </row>
    <row r="46" hidden="1">
      <c r="A46" s="11" t="s">
        <v>844</v>
      </c>
      <c r="B46" s="11" t="s">
        <v>845</v>
      </c>
      <c r="C46" s="339">
        <v>300.0</v>
      </c>
    </row>
    <row r="47" hidden="1">
      <c r="A47" s="11" t="s">
        <v>1038</v>
      </c>
      <c r="B47" s="11" t="s">
        <v>1037</v>
      </c>
      <c r="C47" s="339">
        <v>200.0</v>
      </c>
    </row>
    <row r="48" hidden="1">
      <c r="A48" s="11" t="s">
        <v>951</v>
      </c>
      <c r="B48" s="11" t="s">
        <v>952</v>
      </c>
      <c r="C48" s="339">
        <v>12.0</v>
      </c>
    </row>
    <row r="49" hidden="1">
      <c r="A49" s="11" t="s">
        <v>944</v>
      </c>
      <c r="B49" s="11" t="s">
        <v>945</v>
      </c>
      <c r="C49" s="339">
        <v>500.0</v>
      </c>
    </row>
    <row r="50" hidden="1">
      <c r="A50" s="11" t="s">
        <v>1000</v>
      </c>
      <c r="B50" s="11" t="s">
        <v>1001</v>
      </c>
      <c r="C50" s="339">
        <v>40.0</v>
      </c>
    </row>
    <row r="51" hidden="1">
      <c r="A51" s="11" t="s">
        <v>3247</v>
      </c>
      <c r="B51" s="11" t="s">
        <v>3248</v>
      </c>
      <c r="C51" s="339">
        <v>1000.0</v>
      </c>
    </row>
    <row r="52" hidden="1">
      <c r="A52" s="11" t="s">
        <v>982</v>
      </c>
      <c r="B52" s="11" t="s">
        <v>983</v>
      </c>
      <c r="C52" s="339">
        <v>60.0</v>
      </c>
    </row>
    <row r="53" hidden="1">
      <c r="A53" s="11" t="s">
        <v>817</v>
      </c>
      <c r="B53" s="11" t="s">
        <v>818</v>
      </c>
      <c r="C53" s="339">
        <v>504.0</v>
      </c>
    </row>
    <row r="54" hidden="1">
      <c r="A54" s="11" t="s">
        <v>3249</v>
      </c>
      <c r="B54" s="11" t="s">
        <v>3250</v>
      </c>
      <c r="C54" s="339">
        <v>30.0</v>
      </c>
    </row>
    <row r="55" hidden="1">
      <c r="A55" s="11" t="s">
        <v>1015</v>
      </c>
      <c r="B55" s="11" t="s">
        <v>1016</v>
      </c>
      <c r="C55" s="339">
        <v>250.0</v>
      </c>
    </row>
    <row r="56" hidden="1">
      <c r="A56" s="11" t="s">
        <v>1150</v>
      </c>
      <c r="B56" s="11" t="s">
        <v>1151</v>
      </c>
      <c r="C56" s="339">
        <v>1400.0</v>
      </c>
    </row>
    <row r="57" hidden="1">
      <c r="A57" s="11" t="s">
        <v>811</v>
      </c>
      <c r="B57" s="11" t="s">
        <v>812</v>
      </c>
      <c r="C57" s="339">
        <v>300.0</v>
      </c>
    </row>
    <row r="58" hidden="1">
      <c r="A58" s="11" t="s">
        <v>3251</v>
      </c>
      <c r="B58" s="11" t="s">
        <v>3252</v>
      </c>
      <c r="C58" s="339">
        <v>150.0</v>
      </c>
    </row>
    <row r="59" hidden="1">
      <c r="A59" s="11" t="s">
        <v>667</v>
      </c>
      <c r="B59" s="11" t="s">
        <v>668</v>
      </c>
      <c r="C59" s="339">
        <v>1200.0</v>
      </c>
    </row>
    <row r="60" hidden="1">
      <c r="A60" s="11" t="s">
        <v>471</v>
      </c>
      <c r="B60" s="11" t="s">
        <v>470</v>
      </c>
      <c r="C60" s="339">
        <v>60.0</v>
      </c>
    </row>
    <row r="61" hidden="1">
      <c r="A61" s="11" t="s">
        <v>1170</v>
      </c>
      <c r="B61" s="11" t="s">
        <v>1171</v>
      </c>
      <c r="C61" s="339">
        <v>150.0</v>
      </c>
    </row>
    <row r="62" hidden="1">
      <c r="A62" s="11" t="s">
        <v>750</v>
      </c>
      <c r="B62" s="11" t="s">
        <v>751</v>
      </c>
      <c r="C62" s="339">
        <v>1200.0</v>
      </c>
    </row>
    <row r="63" hidden="1">
      <c r="A63" s="11" t="s">
        <v>3253</v>
      </c>
      <c r="B63" s="11" t="s">
        <v>3254</v>
      </c>
      <c r="C63" s="339">
        <v>3000.0</v>
      </c>
    </row>
    <row r="64" hidden="1">
      <c r="A64" s="11" t="s">
        <v>3255</v>
      </c>
      <c r="B64" s="11" t="s">
        <v>3256</v>
      </c>
      <c r="C64" s="339">
        <v>32.0</v>
      </c>
    </row>
    <row r="65" hidden="1">
      <c r="A65" s="11" t="s">
        <v>392</v>
      </c>
      <c r="B65" s="11" t="s">
        <v>391</v>
      </c>
      <c r="C65" s="339">
        <v>500.0</v>
      </c>
    </row>
    <row r="66" hidden="1">
      <c r="A66" s="11" t="s">
        <v>759</v>
      </c>
      <c r="B66" s="11" t="s">
        <v>760</v>
      </c>
      <c r="C66" s="339">
        <v>70.0</v>
      </c>
    </row>
    <row r="67" hidden="1">
      <c r="A67" s="11" t="s">
        <v>927</v>
      </c>
      <c r="B67" s="11" t="s">
        <v>928</v>
      </c>
      <c r="C67" s="339">
        <v>1000.0</v>
      </c>
    </row>
    <row r="68" hidden="1">
      <c r="A68" s="11" t="s">
        <v>3257</v>
      </c>
      <c r="B68" s="11" t="s">
        <v>3258</v>
      </c>
      <c r="C68" s="339">
        <v>300.0</v>
      </c>
    </row>
    <row r="69" hidden="1">
      <c r="A69" s="11" t="s">
        <v>545</v>
      </c>
      <c r="B69" s="11" t="s">
        <v>546</v>
      </c>
      <c r="C69" s="339">
        <v>70.0</v>
      </c>
    </row>
    <row r="70" hidden="1">
      <c r="A70" s="11" t="s">
        <v>3259</v>
      </c>
      <c r="B70" s="11" t="s">
        <v>3260</v>
      </c>
      <c r="C70" s="339">
        <v>28.0</v>
      </c>
    </row>
    <row r="71" hidden="1">
      <c r="A71" s="11" t="s">
        <v>1508</v>
      </c>
      <c r="B71" s="11" t="s">
        <v>1507</v>
      </c>
      <c r="C71" s="339">
        <v>500.0</v>
      </c>
    </row>
    <row r="72" hidden="1">
      <c r="A72" s="11" t="s">
        <v>778</v>
      </c>
      <c r="B72" s="11" t="s">
        <v>779</v>
      </c>
      <c r="C72" s="339">
        <v>1200.0</v>
      </c>
    </row>
    <row r="73" hidden="1">
      <c r="A73" s="11" t="s">
        <v>3261</v>
      </c>
      <c r="B73" s="11" t="s">
        <v>3262</v>
      </c>
      <c r="C73" s="339">
        <v>60.0</v>
      </c>
    </row>
    <row r="74" hidden="1">
      <c r="A74" s="11" t="s">
        <v>3263</v>
      </c>
      <c r="B74" s="11" t="s">
        <v>3264</v>
      </c>
      <c r="C74" s="339">
        <v>16.0</v>
      </c>
    </row>
    <row r="75" hidden="1">
      <c r="A75" s="11" t="s">
        <v>3265</v>
      </c>
      <c r="B75" s="11" t="s">
        <v>3266</v>
      </c>
      <c r="C75" s="339">
        <v>200.0</v>
      </c>
    </row>
    <row r="76" hidden="1">
      <c r="A76" s="11" t="s">
        <v>1573</v>
      </c>
      <c r="B76" s="11" t="s">
        <v>1572</v>
      </c>
      <c r="C76" s="339">
        <v>120.0</v>
      </c>
    </row>
    <row r="77" hidden="1">
      <c r="A77" s="11" t="s">
        <v>937</v>
      </c>
      <c r="B77" s="11" t="s">
        <v>938</v>
      </c>
      <c r="C77" s="339">
        <v>24.0</v>
      </c>
    </row>
    <row r="78" hidden="1">
      <c r="A78" s="11" t="s">
        <v>693</v>
      </c>
      <c r="B78" s="11" t="s">
        <v>694</v>
      </c>
      <c r="C78" s="339">
        <v>8.0</v>
      </c>
    </row>
    <row r="79" hidden="1">
      <c r="A79" s="11" t="s">
        <v>3267</v>
      </c>
      <c r="B79" s="11" t="s">
        <v>3268</v>
      </c>
      <c r="C79" s="339">
        <v>48.0</v>
      </c>
    </row>
    <row r="80" hidden="1">
      <c r="A80" s="11" t="s">
        <v>597</v>
      </c>
      <c r="B80" s="11" t="s">
        <v>598</v>
      </c>
      <c r="C80" s="339">
        <v>960.0</v>
      </c>
    </row>
    <row r="81" hidden="1">
      <c r="A81" s="11" t="s">
        <v>3269</v>
      </c>
      <c r="B81" s="11" t="s">
        <v>3270</v>
      </c>
      <c r="C81" s="339">
        <v>500.0</v>
      </c>
    </row>
    <row r="82" hidden="1">
      <c r="A82" s="11" t="s">
        <v>871</v>
      </c>
      <c r="B82" s="11" t="s">
        <v>870</v>
      </c>
      <c r="C82" s="339">
        <v>36.0</v>
      </c>
    </row>
    <row r="83" hidden="1">
      <c r="A83" s="11" t="s">
        <v>886</v>
      </c>
      <c r="B83" s="11" t="s">
        <v>885</v>
      </c>
      <c r="C83" s="339">
        <v>18.0</v>
      </c>
    </row>
    <row r="84" hidden="1">
      <c r="A84" s="11" t="s">
        <v>883</v>
      </c>
      <c r="B84" s="11" t="s">
        <v>882</v>
      </c>
      <c r="C84" s="339">
        <v>24.0</v>
      </c>
    </row>
    <row r="85" hidden="1">
      <c r="A85" s="11" t="s">
        <v>1245</v>
      </c>
      <c r="B85" s="11" t="s">
        <v>1246</v>
      </c>
      <c r="C85" s="339">
        <v>300.0</v>
      </c>
    </row>
    <row r="86" hidden="1">
      <c r="A86" s="11" t="s">
        <v>767</v>
      </c>
      <c r="B86" s="11" t="s">
        <v>768</v>
      </c>
      <c r="C86" s="339">
        <v>60.0</v>
      </c>
    </row>
    <row r="87" hidden="1">
      <c r="A87" s="11" t="s">
        <v>920</v>
      </c>
      <c r="B87" s="11" t="s">
        <v>921</v>
      </c>
      <c r="C87" s="339">
        <v>1000.0</v>
      </c>
    </row>
    <row r="88" hidden="1">
      <c r="A88" s="11" t="s">
        <v>3271</v>
      </c>
      <c r="B88" s="11" t="s">
        <v>3272</v>
      </c>
      <c r="C88" s="339">
        <v>1000.0</v>
      </c>
    </row>
    <row r="89" hidden="1">
      <c r="A89" s="11" t="s">
        <v>3273</v>
      </c>
      <c r="B89" s="11" t="s">
        <v>3274</v>
      </c>
      <c r="C89" s="339">
        <v>800.0</v>
      </c>
    </row>
    <row r="90" hidden="1">
      <c r="A90" s="11" t="s">
        <v>3275</v>
      </c>
      <c r="B90" s="11" t="s">
        <v>3276</v>
      </c>
      <c r="C90" s="339">
        <v>16.0</v>
      </c>
    </row>
    <row r="91" hidden="1">
      <c r="A91" s="11" t="s">
        <v>3277</v>
      </c>
      <c r="B91" s="11" t="s">
        <v>3278</v>
      </c>
      <c r="C91" s="339">
        <v>70.0</v>
      </c>
    </row>
    <row r="92" hidden="1">
      <c r="A92" s="11" t="s">
        <v>3279</v>
      </c>
      <c r="B92" s="11" t="s">
        <v>3280</v>
      </c>
      <c r="C92" s="339">
        <v>100.0</v>
      </c>
    </row>
    <row r="93" hidden="1">
      <c r="A93" s="11" t="s">
        <v>798</v>
      </c>
      <c r="B93" s="11" t="s">
        <v>799</v>
      </c>
      <c r="C93" s="339">
        <v>30.0</v>
      </c>
    </row>
    <row r="94" hidden="1">
      <c r="A94" s="11" t="s">
        <v>3281</v>
      </c>
      <c r="B94" s="11" t="s">
        <v>3282</v>
      </c>
      <c r="C94" s="339">
        <v>1500.0</v>
      </c>
    </row>
    <row r="95" hidden="1">
      <c r="A95" s="11" t="s">
        <v>3283</v>
      </c>
      <c r="B95" s="11" t="s">
        <v>3284</v>
      </c>
      <c r="C95" s="339">
        <v>100.0</v>
      </c>
    </row>
    <row r="96" hidden="1">
      <c r="A96" s="11" t="s">
        <v>1230</v>
      </c>
      <c r="B96" s="11" t="s">
        <v>1231</v>
      </c>
      <c r="C96" s="339">
        <v>200.0</v>
      </c>
    </row>
    <row r="97" hidden="1">
      <c r="A97" s="11" t="s">
        <v>3285</v>
      </c>
      <c r="B97" s="11" t="s">
        <v>3286</v>
      </c>
      <c r="C97" s="339">
        <v>1000.0</v>
      </c>
    </row>
    <row r="98" hidden="1">
      <c r="A98" s="11" t="s">
        <v>3287</v>
      </c>
      <c r="B98" s="11" t="s">
        <v>3288</v>
      </c>
      <c r="C98" s="339">
        <v>16.0</v>
      </c>
    </row>
    <row r="99" hidden="1">
      <c r="A99" s="11" t="s">
        <v>3289</v>
      </c>
      <c r="B99" s="11" t="s">
        <v>3290</v>
      </c>
      <c r="C99" s="339">
        <v>180.0</v>
      </c>
    </row>
    <row r="100" hidden="1">
      <c r="A100" s="11" t="s">
        <v>3291</v>
      </c>
      <c r="B100" s="11" t="s">
        <v>3292</v>
      </c>
      <c r="C100" s="339">
        <v>16.0</v>
      </c>
    </row>
    <row r="101" hidden="1">
      <c r="A101" s="11" t="s">
        <v>656</v>
      </c>
      <c r="B101" s="11" t="s">
        <v>657</v>
      </c>
      <c r="C101" s="339">
        <v>1200.0</v>
      </c>
    </row>
    <row r="102" hidden="1">
      <c r="A102" s="11" t="s">
        <v>3293</v>
      </c>
      <c r="B102" s="11" t="s">
        <v>3294</v>
      </c>
      <c r="C102" s="339">
        <v>16.0</v>
      </c>
    </row>
    <row r="103" hidden="1">
      <c r="A103" s="11" t="s">
        <v>3295</v>
      </c>
      <c r="B103" s="11" t="s">
        <v>3296</v>
      </c>
      <c r="C103" s="339">
        <v>16.0</v>
      </c>
    </row>
    <row r="104" hidden="1">
      <c r="A104" s="11" t="s">
        <v>3297</v>
      </c>
      <c r="B104" s="11" t="s">
        <v>3298</v>
      </c>
      <c r="C104" s="339">
        <v>16.0</v>
      </c>
    </row>
    <row r="105" hidden="1">
      <c r="A105" s="11" t="s">
        <v>3299</v>
      </c>
      <c r="B105" s="11" t="s">
        <v>3300</v>
      </c>
      <c r="C105" s="339">
        <v>16.0</v>
      </c>
    </row>
    <row r="106" hidden="1">
      <c r="A106" s="11" t="s">
        <v>3301</v>
      </c>
      <c r="B106" s="11" t="s">
        <v>3302</v>
      </c>
      <c r="C106" s="339">
        <v>16.0</v>
      </c>
    </row>
    <row r="107" hidden="1">
      <c r="A107" s="11" t="s">
        <v>3303</v>
      </c>
      <c r="B107" s="11" t="s">
        <v>3304</v>
      </c>
      <c r="C107" s="339">
        <v>16.0</v>
      </c>
    </row>
    <row r="108" hidden="1">
      <c r="A108" s="11" t="s">
        <v>3305</v>
      </c>
      <c r="B108" s="11" t="s">
        <v>3306</v>
      </c>
      <c r="C108" s="339">
        <v>16.0</v>
      </c>
    </row>
    <row r="109" hidden="1">
      <c r="A109" s="11" t="s">
        <v>681</v>
      </c>
      <c r="B109" s="11" t="s">
        <v>682</v>
      </c>
      <c r="C109" s="339">
        <v>24.0</v>
      </c>
    </row>
    <row r="110" hidden="1">
      <c r="A110" s="11" t="s">
        <v>732</v>
      </c>
      <c r="B110" s="11" t="s">
        <v>733</v>
      </c>
      <c r="C110" s="339">
        <v>200.0</v>
      </c>
    </row>
    <row r="111" hidden="1">
      <c r="A111" s="11" t="s">
        <v>3307</v>
      </c>
      <c r="B111" s="11" t="s">
        <v>3308</v>
      </c>
      <c r="C111" s="339">
        <v>16.0</v>
      </c>
    </row>
    <row r="112" hidden="1">
      <c r="A112" s="11" t="s">
        <v>838</v>
      </c>
      <c r="B112" s="11" t="s">
        <v>839</v>
      </c>
      <c r="C112" s="339">
        <v>1000.0</v>
      </c>
    </row>
    <row r="113" hidden="1">
      <c r="A113" s="11" t="s">
        <v>992</v>
      </c>
      <c r="B113" s="11" t="s">
        <v>993</v>
      </c>
      <c r="C113" s="339">
        <v>54.0</v>
      </c>
    </row>
    <row r="114" hidden="1">
      <c r="A114" s="11" t="s">
        <v>849</v>
      </c>
      <c r="B114" s="11" t="s">
        <v>850</v>
      </c>
      <c r="C114" s="339">
        <v>60.0</v>
      </c>
    </row>
    <row r="115" hidden="1">
      <c r="A115" s="11" t="s">
        <v>3309</v>
      </c>
      <c r="B115" s="11" t="s">
        <v>3310</v>
      </c>
      <c r="C115" s="339">
        <v>48.0</v>
      </c>
    </row>
    <row r="116" hidden="1">
      <c r="A116" s="11" t="s">
        <v>3311</v>
      </c>
      <c r="B116" s="11" t="s">
        <v>3312</v>
      </c>
      <c r="C116" s="339">
        <v>80.0</v>
      </c>
    </row>
    <row r="117" hidden="1">
      <c r="A117" s="11" t="s">
        <v>3313</v>
      </c>
      <c r="B117" s="11" t="s">
        <v>3314</v>
      </c>
      <c r="C117" s="339">
        <v>16.0</v>
      </c>
    </row>
    <row r="118" hidden="1">
      <c r="A118" s="11" t="s">
        <v>3315</v>
      </c>
      <c r="B118" s="11" t="s">
        <v>3316</v>
      </c>
      <c r="C118" s="339">
        <v>48.0</v>
      </c>
    </row>
    <row r="119" hidden="1">
      <c r="A119" s="11" t="s">
        <v>3317</v>
      </c>
      <c r="B119" s="11" t="s">
        <v>3318</v>
      </c>
      <c r="C119" s="339">
        <v>1000.0</v>
      </c>
    </row>
    <row r="120" hidden="1">
      <c r="A120" s="11" t="s">
        <v>2223</v>
      </c>
      <c r="B120" s="11" t="s">
        <v>2222</v>
      </c>
      <c r="C120" s="339">
        <v>16.0</v>
      </c>
    </row>
    <row r="121" hidden="1">
      <c r="A121" s="11" t="s">
        <v>678</v>
      </c>
      <c r="B121" s="11" t="s">
        <v>679</v>
      </c>
      <c r="C121" s="339">
        <v>12.0</v>
      </c>
    </row>
    <row r="122" hidden="1">
      <c r="A122" s="11" t="s">
        <v>3319</v>
      </c>
      <c r="B122" s="11" t="s">
        <v>3320</v>
      </c>
      <c r="C122" s="339">
        <v>16.0</v>
      </c>
    </row>
    <row r="123" hidden="1">
      <c r="A123" s="11" t="s">
        <v>1116</v>
      </c>
      <c r="B123" s="11" t="s">
        <v>1117</v>
      </c>
      <c r="C123" s="339">
        <v>1000.0</v>
      </c>
    </row>
    <row r="124" hidden="1">
      <c r="A124" s="11" t="s">
        <v>3321</v>
      </c>
      <c r="B124" s="11" t="s">
        <v>3322</v>
      </c>
      <c r="C124" s="339">
        <v>16.0</v>
      </c>
    </row>
    <row r="125" hidden="1">
      <c r="A125" s="11" t="s">
        <v>734</v>
      </c>
      <c r="B125" s="11" t="s">
        <v>735</v>
      </c>
      <c r="C125" s="339">
        <v>1000.0</v>
      </c>
    </row>
    <row r="126" hidden="1">
      <c r="A126" s="11" t="s">
        <v>898</v>
      </c>
      <c r="B126" s="11" t="s">
        <v>899</v>
      </c>
      <c r="C126" s="339">
        <v>12.0</v>
      </c>
    </row>
    <row r="127" hidden="1">
      <c r="A127" s="11" t="s">
        <v>2227</v>
      </c>
      <c r="B127" s="11" t="s">
        <v>2226</v>
      </c>
      <c r="C127" s="339">
        <v>16.0</v>
      </c>
    </row>
    <row r="128" hidden="1">
      <c r="A128" s="11" t="s">
        <v>901</v>
      </c>
      <c r="B128" s="11" t="s">
        <v>902</v>
      </c>
      <c r="C128" s="339">
        <v>40.0</v>
      </c>
    </row>
    <row r="129" hidden="1">
      <c r="A129" s="11" t="s">
        <v>3323</v>
      </c>
      <c r="B129" s="11" t="s">
        <v>3324</v>
      </c>
      <c r="C129" s="339">
        <v>16.0</v>
      </c>
    </row>
    <row r="130" hidden="1">
      <c r="A130" s="11" t="s">
        <v>583</v>
      </c>
      <c r="B130" s="11" t="s">
        <v>582</v>
      </c>
      <c r="C130" s="339">
        <v>1500.0</v>
      </c>
    </row>
    <row r="131" hidden="1">
      <c r="A131" s="11" t="s">
        <v>2168</v>
      </c>
      <c r="B131" s="11" t="s">
        <v>2167</v>
      </c>
      <c r="C131" s="339">
        <v>300.0</v>
      </c>
    </row>
    <row r="132" hidden="1">
      <c r="A132" s="11" t="s">
        <v>3325</v>
      </c>
      <c r="B132" s="11" t="s">
        <v>3326</v>
      </c>
      <c r="C132" s="339">
        <v>1000.0</v>
      </c>
    </row>
    <row r="133" hidden="1">
      <c r="A133" s="11" t="s">
        <v>3327</v>
      </c>
      <c r="B133" s="11" t="s">
        <v>3328</v>
      </c>
      <c r="C133" s="339">
        <v>90.0</v>
      </c>
    </row>
    <row r="134" hidden="1">
      <c r="A134" s="11" t="s">
        <v>1234</v>
      </c>
      <c r="B134" s="11" t="s">
        <v>1235</v>
      </c>
      <c r="C134" s="339">
        <v>28.0</v>
      </c>
    </row>
    <row r="135" hidden="1">
      <c r="A135" s="11" t="s">
        <v>1109</v>
      </c>
      <c r="B135" s="11" t="s">
        <v>1110</v>
      </c>
      <c r="C135" s="339">
        <v>250.0</v>
      </c>
    </row>
    <row r="136" hidden="1">
      <c r="A136" s="11" t="s">
        <v>1096</v>
      </c>
      <c r="B136" s="11" t="s">
        <v>1097</v>
      </c>
      <c r="C136" s="339">
        <v>400.0</v>
      </c>
    </row>
    <row r="137" hidden="1">
      <c r="A137" s="11" t="s">
        <v>3329</v>
      </c>
      <c r="B137" s="11" t="s">
        <v>3330</v>
      </c>
      <c r="C137" s="339">
        <v>200.0</v>
      </c>
    </row>
    <row r="138" hidden="1">
      <c r="A138" s="11" t="s">
        <v>539</v>
      </c>
      <c r="B138" s="11" t="s">
        <v>540</v>
      </c>
      <c r="C138" s="339">
        <v>385.0</v>
      </c>
    </row>
    <row r="139" hidden="1">
      <c r="A139" s="11" t="s">
        <v>3331</v>
      </c>
      <c r="B139" s="11" t="s">
        <v>3332</v>
      </c>
      <c r="C139" s="339">
        <v>1200.0</v>
      </c>
    </row>
    <row r="140" hidden="1">
      <c r="A140" s="11" t="s">
        <v>3333</v>
      </c>
      <c r="B140" s="11" t="s">
        <v>3334</v>
      </c>
      <c r="C140" s="339">
        <v>200.0</v>
      </c>
    </row>
    <row r="141" hidden="1">
      <c r="A141" s="11" t="s">
        <v>3335</v>
      </c>
      <c r="B141" s="11" t="s">
        <v>3336</v>
      </c>
      <c r="C141" s="339">
        <v>200.0</v>
      </c>
    </row>
    <row r="142" hidden="1">
      <c r="A142" s="11" t="s">
        <v>1166</v>
      </c>
      <c r="B142" s="11" t="s">
        <v>1165</v>
      </c>
      <c r="C142" s="339">
        <v>1000.0</v>
      </c>
    </row>
    <row r="143" hidden="1">
      <c r="A143" s="11" t="s">
        <v>3337</v>
      </c>
      <c r="B143" s="11" t="s">
        <v>3338</v>
      </c>
      <c r="C143" s="339">
        <v>6.0</v>
      </c>
    </row>
    <row r="144" hidden="1">
      <c r="A144" s="11" t="s">
        <v>1072</v>
      </c>
      <c r="B144" s="11" t="s">
        <v>1073</v>
      </c>
      <c r="C144" s="339">
        <v>210.0</v>
      </c>
    </row>
    <row r="145" hidden="1">
      <c r="A145" s="11" t="s">
        <v>730</v>
      </c>
      <c r="B145" s="11" t="s">
        <v>731</v>
      </c>
      <c r="C145" s="339">
        <v>400.0</v>
      </c>
    </row>
    <row r="146" hidden="1">
      <c r="A146" s="11" t="s">
        <v>569</v>
      </c>
      <c r="B146" s="11" t="s">
        <v>568</v>
      </c>
      <c r="C146" s="339">
        <v>1000.0</v>
      </c>
    </row>
    <row r="147" hidden="1">
      <c r="A147" s="11" t="s">
        <v>792</v>
      </c>
      <c r="B147" s="11" t="s">
        <v>793</v>
      </c>
      <c r="C147" s="339">
        <v>250.0</v>
      </c>
    </row>
    <row r="148" hidden="1">
      <c r="A148" s="11" t="s">
        <v>3339</v>
      </c>
      <c r="B148" s="11" t="s">
        <v>3340</v>
      </c>
      <c r="C148" s="339">
        <v>6.0</v>
      </c>
    </row>
    <row r="149" hidden="1">
      <c r="A149" s="11" t="s">
        <v>1158</v>
      </c>
      <c r="B149" s="11" t="s">
        <v>1159</v>
      </c>
      <c r="C149" s="339">
        <v>400.0</v>
      </c>
    </row>
    <row r="150" hidden="1">
      <c r="A150" s="11" t="s">
        <v>3341</v>
      </c>
      <c r="B150" s="11" t="s">
        <v>3342</v>
      </c>
      <c r="C150" s="339">
        <v>200.0</v>
      </c>
    </row>
    <row r="151" hidden="1">
      <c r="A151" s="11" t="s">
        <v>623</v>
      </c>
      <c r="B151" s="11" t="s">
        <v>624</v>
      </c>
      <c r="C151" s="339">
        <v>200.0</v>
      </c>
    </row>
    <row r="152" hidden="1">
      <c r="A152" s="11" t="s">
        <v>3343</v>
      </c>
      <c r="B152" s="11" t="s">
        <v>3344</v>
      </c>
      <c r="C152" s="339">
        <v>40.0</v>
      </c>
    </row>
    <row r="153" hidden="1">
      <c r="A153" s="11" t="s">
        <v>3345</v>
      </c>
      <c r="B153" s="11" t="s">
        <v>3346</v>
      </c>
      <c r="C153" s="339">
        <v>28.0</v>
      </c>
    </row>
    <row r="154" hidden="1">
      <c r="A154" s="11" t="s">
        <v>970</v>
      </c>
      <c r="B154" s="11" t="s">
        <v>971</v>
      </c>
      <c r="C154" s="339">
        <v>100.0</v>
      </c>
    </row>
    <row r="155" hidden="1">
      <c r="A155" s="11" t="s">
        <v>1199</v>
      </c>
      <c r="B155" s="11" t="s">
        <v>1135</v>
      </c>
      <c r="C155" s="339">
        <v>48.0</v>
      </c>
    </row>
    <row r="156" hidden="1">
      <c r="A156" s="11" t="s">
        <v>1146</v>
      </c>
      <c r="B156" s="11" t="s">
        <v>1147</v>
      </c>
      <c r="C156" s="339">
        <v>200.0</v>
      </c>
    </row>
    <row r="157" hidden="1">
      <c r="A157" s="11" t="s">
        <v>1255</v>
      </c>
      <c r="B157" s="11" t="s">
        <v>1254</v>
      </c>
      <c r="C157" s="339">
        <v>24.0</v>
      </c>
    </row>
    <row r="158" hidden="1">
      <c r="A158" s="11" t="s">
        <v>748</v>
      </c>
      <c r="B158" s="11" t="s">
        <v>749</v>
      </c>
      <c r="C158" s="339">
        <v>1000.0</v>
      </c>
    </row>
    <row r="159" hidden="1">
      <c r="A159" s="11" t="s">
        <v>3347</v>
      </c>
      <c r="B159" s="11" t="s">
        <v>3348</v>
      </c>
      <c r="C159" s="339">
        <v>4.0</v>
      </c>
    </row>
    <row r="160" hidden="1">
      <c r="A160" s="11" t="s">
        <v>3349</v>
      </c>
      <c r="B160" s="11" t="s">
        <v>3350</v>
      </c>
      <c r="C160" s="339">
        <v>15.0</v>
      </c>
    </row>
    <row r="161" hidden="1">
      <c r="A161" s="11" t="s">
        <v>3351</v>
      </c>
      <c r="B161" s="11" t="s">
        <v>3352</v>
      </c>
      <c r="C161" s="339">
        <v>20.0</v>
      </c>
    </row>
    <row r="162" hidden="1">
      <c r="A162" s="11" t="s">
        <v>903</v>
      </c>
      <c r="B162" s="11" t="s">
        <v>904</v>
      </c>
      <c r="C162" s="339">
        <v>150.0</v>
      </c>
    </row>
    <row r="163" hidden="1">
      <c r="A163" s="11" t="s">
        <v>975</v>
      </c>
      <c r="B163" s="11" t="s">
        <v>976</v>
      </c>
      <c r="C163" s="339">
        <v>20.0</v>
      </c>
    </row>
    <row r="164" hidden="1">
      <c r="A164" s="11" t="s">
        <v>1206</v>
      </c>
      <c r="B164" s="11" t="s">
        <v>1207</v>
      </c>
      <c r="C164" s="339">
        <v>500.0</v>
      </c>
    </row>
    <row r="165" hidden="1">
      <c r="A165" s="11" t="s">
        <v>3353</v>
      </c>
      <c r="B165" s="11" t="s">
        <v>3354</v>
      </c>
      <c r="C165" s="339">
        <v>12.0</v>
      </c>
    </row>
    <row r="166" hidden="1">
      <c r="A166" s="11" t="s">
        <v>1227</v>
      </c>
      <c r="B166" s="11" t="s">
        <v>1228</v>
      </c>
      <c r="C166" s="339">
        <v>24.0</v>
      </c>
    </row>
    <row r="167" hidden="1">
      <c r="A167" s="11" t="s">
        <v>3355</v>
      </c>
      <c r="B167" s="11" t="s">
        <v>3356</v>
      </c>
      <c r="C167" s="339">
        <v>60.0</v>
      </c>
    </row>
    <row r="168" hidden="1">
      <c r="A168" s="11" t="s">
        <v>3357</v>
      </c>
      <c r="B168" s="11" t="s">
        <v>3358</v>
      </c>
      <c r="C168" s="339">
        <v>20.0</v>
      </c>
    </row>
    <row r="169" hidden="1">
      <c r="A169" s="11" t="s">
        <v>3359</v>
      </c>
      <c r="B169" s="11" t="s">
        <v>3360</v>
      </c>
      <c r="C169" s="339">
        <v>500.0</v>
      </c>
    </row>
    <row r="170" hidden="1">
      <c r="A170" s="11" t="s">
        <v>3361</v>
      </c>
      <c r="B170" s="11" t="s">
        <v>3362</v>
      </c>
      <c r="C170" s="339">
        <v>1380.0</v>
      </c>
    </row>
    <row r="171" hidden="1">
      <c r="A171" s="11" t="s">
        <v>972</v>
      </c>
      <c r="B171" s="11" t="s">
        <v>973</v>
      </c>
      <c r="C171" s="339">
        <v>27.0</v>
      </c>
    </row>
    <row r="172" hidden="1">
      <c r="A172" s="11" t="s">
        <v>2197</v>
      </c>
      <c r="B172" s="11" t="s">
        <v>2196</v>
      </c>
      <c r="C172" s="339">
        <v>16.0</v>
      </c>
    </row>
    <row r="173" hidden="1">
      <c r="A173" s="11" t="s">
        <v>2209</v>
      </c>
      <c r="B173" s="11" t="s">
        <v>105</v>
      </c>
      <c r="C173" s="339">
        <v>16.0</v>
      </c>
    </row>
    <row r="174" hidden="1">
      <c r="A174" s="11" t="s">
        <v>2195</v>
      </c>
      <c r="B174" s="11" t="s">
        <v>2194</v>
      </c>
      <c r="C174" s="339">
        <v>16.0</v>
      </c>
    </row>
    <row r="175" hidden="1">
      <c r="A175" s="11" t="s">
        <v>1070</v>
      </c>
      <c r="B175" s="11" t="s">
        <v>1071</v>
      </c>
      <c r="C175" s="339">
        <v>1200.0</v>
      </c>
    </row>
    <row r="176" hidden="1">
      <c r="A176" s="11" t="s">
        <v>832</v>
      </c>
      <c r="B176" s="11" t="s">
        <v>833</v>
      </c>
      <c r="C176" s="339">
        <v>12.0</v>
      </c>
    </row>
    <row r="177" hidden="1">
      <c r="A177" s="11" t="s">
        <v>560</v>
      </c>
      <c r="B177" s="11" t="s">
        <v>561</v>
      </c>
      <c r="C177" s="339">
        <v>400.0</v>
      </c>
    </row>
    <row r="178" hidden="1">
      <c r="A178" s="11" t="s">
        <v>3363</v>
      </c>
      <c r="B178" s="11" t="s">
        <v>3364</v>
      </c>
      <c r="C178" s="339">
        <v>150.0</v>
      </c>
    </row>
    <row r="179" hidden="1">
      <c r="A179" s="11" t="s">
        <v>915</v>
      </c>
      <c r="B179" s="11" t="s">
        <v>916</v>
      </c>
      <c r="C179" s="339">
        <v>730.0</v>
      </c>
    </row>
    <row r="180" hidden="1">
      <c r="A180" s="11" t="s">
        <v>3365</v>
      </c>
      <c r="B180" s="11" t="s">
        <v>3366</v>
      </c>
      <c r="C180" s="339">
        <v>16.0</v>
      </c>
    </row>
    <row r="181" hidden="1">
      <c r="A181" s="11" t="s">
        <v>3367</v>
      </c>
      <c r="B181" s="11" t="s">
        <v>141</v>
      </c>
      <c r="C181" s="339">
        <v>16.0</v>
      </c>
    </row>
    <row r="182" hidden="1">
      <c r="A182" s="11" t="s">
        <v>2203</v>
      </c>
      <c r="B182" s="11" t="s">
        <v>2202</v>
      </c>
      <c r="C182" s="339">
        <v>16.0</v>
      </c>
    </row>
    <row r="183" hidden="1">
      <c r="A183" s="11" t="s">
        <v>3368</v>
      </c>
      <c r="B183" s="11" t="s">
        <v>3369</v>
      </c>
      <c r="C183" s="339">
        <v>16.0</v>
      </c>
    </row>
    <row r="184" hidden="1">
      <c r="A184" s="11" t="s">
        <v>1126</v>
      </c>
      <c r="B184" s="11" t="s">
        <v>1127</v>
      </c>
      <c r="C184" s="339">
        <v>1200.0</v>
      </c>
    </row>
    <row r="185" hidden="1">
      <c r="A185" s="11" t="s">
        <v>2189</v>
      </c>
      <c r="B185" s="11" t="s">
        <v>2188</v>
      </c>
      <c r="C185" s="339">
        <v>16.0</v>
      </c>
    </row>
    <row r="186" hidden="1">
      <c r="A186" s="11" t="s">
        <v>577</v>
      </c>
      <c r="B186" s="11" t="s">
        <v>578</v>
      </c>
      <c r="C186" s="339">
        <v>200.0</v>
      </c>
    </row>
    <row r="187" hidden="1">
      <c r="A187" s="11" t="s">
        <v>2191</v>
      </c>
      <c r="B187" s="11" t="s">
        <v>2190</v>
      </c>
      <c r="C187" s="339">
        <v>16.0</v>
      </c>
    </row>
    <row r="188" hidden="1">
      <c r="A188" s="11" t="s">
        <v>3370</v>
      </c>
      <c r="B188" s="11" t="s">
        <v>3371</v>
      </c>
      <c r="C188" s="339">
        <v>300.0</v>
      </c>
    </row>
    <row r="189" hidden="1">
      <c r="A189" s="11" t="s">
        <v>1111</v>
      </c>
      <c r="B189" s="11" t="s">
        <v>1112</v>
      </c>
      <c r="C189" s="339">
        <v>750.0</v>
      </c>
    </row>
    <row r="190" hidden="1">
      <c r="A190" s="11" t="s">
        <v>3372</v>
      </c>
      <c r="B190" s="11" t="s">
        <v>3373</v>
      </c>
      <c r="C190" s="339">
        <v>1503.0</v>
      </c>
    </row>
    <row r="191" hidden="1">
      <c r="A191" s="11" t="s">
        <v>3374</v>
      </c>
      <c r="B191" s="11" t="s">
        <v>3375</v>
      </c>
      <c r="C191" s="339">
        <v>16.0</v>
      </c>
    </row>
    <row r="192" hidden="1">
      <c r="A192" s="11" t="s">
        <v>998</v>
      </c>
      <c r="B192" s="11" t="s">
        <v>999</v>
      </c>
      <c r="C192" s="339">
        <v>300.0</v>
      </c>
    </row>
    <row r="193" hidden="1">
      <c r="A193" s="11" t="s">
        <v>3376</v>
      </c>
      <c r="B193" s="11" t="s">
        <v>3377</v>
      </c>
      <c r="C193" s="339">
        <v>16.0</v>
      </c>
    </row>
    <row r="194" hidden="1">
      <c r="A194" s="11" t="s">
        <v>3378</v>
      </c>
      <c r="B194" s="11" t="s">
        <v>3379</v>
      </c>
      <c r="C194" s="339">
        <v>25.0</v>
      </c>
    </row>
    <row r="195" hidden="1">
      <c r="A195" s="11" t="s">
        <v>3380</v>
      </c>
      <c r="B195" s="11" t="s">
        <v>3381</v>
      </c>
      <c r="C195" s="339">
        <v>1000.0</v>
      </c>
    </row>
    <row r="196" hidden="1">
      <c r="A196" s="11" t="s">
        <v>2215</v>
      </c>
      <c r="B196" s="11" t="s">
        <v>2214</v>
      </c>
      <c r="C196" s="339">
        <v>16.0</v>
      </c>
    </row>
    <row r="197" hidden="1">
      <c r="A197" s="11" t="s">
        <v>3382</v>
      </c>
      <c r="B197" s="11" t="s">
        <v>220</v>
      </c>
      <c r="C197" s="339">
        <v>16.0</v>
      </c>
    </row>
    <row r="198" hidden="1">
      <c r="A198" s="11" t="s">
        <v>3383</v>
      </c>
      <c r="B198" s="11" t="s">
        <v>3384</v>
      </c>
      <c r="C198" s="339">
        <v>70.0</v>
      </c>
    </row>
    <row r="199" hidden="1">
      <c r="A199" s="11" t="s">
        <v>1162</v>
      </c>
      <c r="B199" s="11" t="s">
        <v>1161</v>
      </c>
      <c r="C199" s="339">
        <v>24.0</v>
      </c>
    </row>
    <row r="200" hidden="1">
      <c r="A200" s="11" t="s">
        <v>931</v>
      </c>
      <c r="B200" s="11" t="s">
        <v>932</v>
      </c>
      <c r="C200" s="339">
        <v>42.0</v>
      </c>
    </row>
    <row r="201" hidden="1">
      <c r="A201" s="11" t="s">
        <v>738</v>
      </c>
      <c r="B201" s="11" t="s">
        <v>739</v>
      </c>
      <c r="C201" s="339">
        <v>10.0</v>
      </c>
    </row>
    <row r="202" hidden="1">
      <c r="A202" s="11" t="s">
        <v>660</v>
      </c>
      <c r="B202" s="11" t="s">
        <v>661</v>
      </c>
      <c r="C202" s="339">
        <v>150.0</v>
      </c>
    </row>
    <row r="203" hidden="1">
      <c r="A203" s="11" t="s">
        <v>651</v>
      </c>
      <c r="B203" s="11" t="s">
        <v>652</v>
      </c>
      <c r="C203" s="339">
        <v>14.0</v>
      </c>
    </row>
    <row r="204" hidden="1">
      <c r="A204" s="11" t="s">
        <v>2213</v>
      </c>
      <c r="B204" s="11" t="s">
        <v>2212</v>
      </c>
      <c r="C204" s="339">
        <v>16.0</v>
      </c>
    </row>
    <row r="205" hidden="1">
      <c r="A205" s="11" t="s">
        <v>2187</v>
      </c>
      <c r="B205" s="11" t="s">
        <v>166</v>
      </c>
      <c r="C205" s="339">
        <v>16.0</v>
      </c>
    </row>
    <row r="206" hidden="1">
      <c r="A206" s="11" t="s">
        <v>3385</v>
      </c>
      <c r="B206" s="11" t="s">
        <v>3386</v>
      </c>
      <c r="C206" s="339">
        <v>1500.0</v>
      </c>
    </row>
    <row r="207" hidden="1">
      <c r="A207" s="11" t="s">
        <v>3387</v>
      </c>
      <c r="B207" s="11" t="s">
        <v>3388</v>
      </c>
      <c r="C207" s="339">
        <v>16.0</v>
      </c>
    </row>
    <row r="208" hidden="1">
      <c r="A208" s="11" t="s">
        <v>2205</v>
      </c>
      <c r="B208" s="11" t="s">
        <v>2204</v>
      </c>
      <c r="C208" s="339">
        <v>16.0</v>
      </c>
    </row>
    <row r="209" hidden="1">
      <c r="A209" s="11" t="s">
        <v>3389</v>
      </c>
      <c r="B209" s="11" t="s">
        <v>3390</v>
      </c>
      <c r="C209" s="339">
        <v>16.0</v>
      </c>
    </row>
    <row r="210" hidden="1">
      <c r="A210" s="11" t="s">
        <v>3391</v>
      </c>
      <c r="B210" s="11" t="s">
        <v>3392</v>
      </c>
      <c r="C210" s="339">
        <v>16.0</v>
      </c>
    </row>
    <row r="211" hidden="1">
      <c r="A211" s="11" t="s">
        <v>3393</v>
      </c>
      <c r="B211" s="11" t="s">
        <v>3394</v>
      </c>
      <c r="C211" s="339">
        <v>200.0</v>
      </c>
    </row>
    <row r="212" hidden="1">
      <c r="A212" s="11" t="s">
        <v>984</v>
      </c>
      <c r="B212" s="11" t="s">
        <v>985</v>
      </c>
      <c r="C212" s="339">
        <v>50.0</v>
      </c>
    </row>
    <row r="213" hidden="1">
      <c r="A213" s="11" t="s">
        <v>440</v>
      </c>
      <c r="B213" s="11" t="s">
        <v>439</v>
      </c>
      <c r="C213" s="339">
        <v>60.0</v>
      </c>
    </row>
    <row r="214" hidden="1">
      <c r="A214" s="11" t="s">
        <v>889</v>
      </c>
      <c r="B214" s="11" t="s">
        <v>890</v>
      </c>
      <c r="C214" s="339">
        <v>500.0</v>
      </c>
    </row>
    <row r="215" hidden="1">
      <c r="A215" s="11" t="s">
        <v>1035</v>
      </c>
      <c r="B215" s="11" t="s">
        <v>1036</v>
      </c>
      <c r="C215" s="339">
        <v>500.0</v>
      </c>
    </row>
    <row r="216" hidden="1">
      <c r="A216" s="11" t="s">
        <v>3395</v>
      </c>
      <c r="B216" s="11" t="s">
        <v>3396</v>
      </c>
      <c r="C216" s="339">
        <v>15.0</v>
      </c>
    </row>
    <row r="217" hidden="1">
      <c r="A217" s="11" t="s">
        <v>3397</v>
      </c>
      <c r="B217" s="11" t="s">
        <v>3398</v>
      </c>
      <c r="C217" s="339">
        <v>24.0</v>
      </c>
    </row>
    <row r="218" hidden="1">
      <c r="A218" s="11" t="s">
        <v>978</v>
      </c>
      <c r="B218" s="11" t="s">
        <v>979</v>
      </c>
      <c r="C218" s="339">
        <v>40.0</v>
      </c>
    </row>
    <row r="219" hidden="1">
      <c r="A219" s="11" t="s">
        <v>3399</v>
      </c>
      <c r="B219" s="11" t="s">
        <v>3400</v>
      </c>
      <c r="C219" s="339">
        <v>300.0</v>
      </c>
    </row>
    <row r="220" hidden="1">
      <c r="A220" s="11" t="s">
        <v>3401</v>
      </c>
      <c r="B220" s="11" t="s">
        <v>3402</v>
      </c>
      <c r="C220" s="339">
        <v>60.0</v>
      </c>
    </row>
    <row r="221" hidden="1">
      <c r="A221" s="11" t="s">
        <v>1380</v>
      </c>
      <c r="B221" s="11" t="s">
        <v>1379</v>
      </c>
      <c r="C221" s="339">
        <v>150.0</v>
      </c>
    </row>
    <row r="222" hidden="1">
      <c r="A222" s="11" t="s">
        <v>3403</v>
      </c>
      <c r="B222" s="11" t="s">
        <v>3404</v>
      </c>
      <c r="C222" s="339">
        <v>300.0</v>
      </c>
    </row>
    <row r="223" hidden="1">
      <c r="A223" s="11" t="s">
        <v>442</v>
      </c>
      <c r="B223" s="11" t="s">
        <v>441</v>
      </c>
      <c r="C223" s="339">
        <v>40.0</v>
      </c>
    </row>
    <row r="224" hidden="1">
      <c r="A224" s="11" t="s">
        <v>3405</v>
      </c>
      <c r="B224" s="11" t="s">
        <v>3406</v>
      </c>
      <c r="C224" s="339">
        <v>6.0</v>
      </c>
    </row>
    <row r="225" hidden="1">
      <c r="A225" s="11" t="s">
        <v>891</v>
      </c>
      <c r="B225" s="11" t="s">
        <v>892</v>
      </c>
      <c r="C225" s="339">
        <v>250.0</v>
      </c>
    </row>
    <row r="226" hidden="1">
      <c r="A226" s="11" t="s">
        <v>3407</v>
      </c>
      <c r="B226" s="11" t="s">
        <v>3408</v>
      </c>
      <c r="C226" s="339">
        <v>16.0</v>
      </c>
    </row>
    <row r="227" hidden="1">
      <c r="A227" s="11" t="s">
        <v>3409</v>
      </c>
      <c r="B227" s="11" t="s">
        <v>3410</v>
      </c>
      <c r="C227" s="339">
        <v>40.0</v>
      </c>
    </row>
    <row r="228" hidden="1">
      <c r="A228" s="11" t="s">
        <v>607</v>
      </c>
      <c r="B228" s="11" t="s">
        <v>608</v>
      </c>
      <c r="C228" s="339">
        <v>300.0</v>
      </c>
    </row>
    <row r="229" hidden="1">
      <c r="A229" s="11" t="s">
        <v>1061</v>
      </c>
      <c r="B229" s="11" t="s">
        <v>1062</v>
      </c>
      <c r="C229" s="339">
        <v>50.0</v>
      </c>
    </row>
    <row r="230" hidden="1">
      <c r="A230" s="11" t="s">
        <v>3411</v>
      </c>
      <c r="B230" s="11" t="s">
        <v>3412</v>
      </c>
      <c r="C230" s="339">
        <v>60.0</v>
      </c>
    </row>
    <row r="231" hidden="1">
      <c r="A231" s="11" t="s">
        <v>3413</v>
      </c>
      <c r="B231" s="11" t="s">
        <v>3414</v>
      </c>
      <c r="C231" s="339">
        <v>1.0</v>
      </c>
    </row>
    <row r="232" hidden="1">
      <c r="A232" s="11" t="s">
        <v>500</v>
      </c>
      <c r="B232" s="11" t="s">
        <v>499</v>
      </c>
      <c r="C232" s="339">
        <v>500.0</v>
      </c>
    </row>
    <row r="233" hidden="1">
      <c r="A233" s="11" t="s">
        <v>1009</v>
      </c>
      <c r="B233" s="11" t="s">
        <v>1010</v>
      </c>
      <c r="C233" s="339">
        <v>48.0</v>
      </c>
    </row>
    <row r="234" hidden="1">
      <c r="A234" s="11" t="s">
        <v>1375</v>
      </c>
      <c r="B234" s="11" t="s">
        <v>1374</v>
      </c>
      <c r="C234" s="339">
        <v>50.0</v>
      </c>
    </row>
    <row r="235" hidden="1">
      <c r="A235" s="11" t="s">
        <v>3415</v>
      </c>
      <c r="B235" s="11" t="s">
        <v>3416</v>
      </c>
      <c r="C235" s="339">
        <v>1.0</v>
      </c>
    </row>
    <row r="236" hidden="1">
      <c r="A236" s="11" t="s">
        <v>3417</v>
      </c>
      <c r="B236" s="11" t="s">
        <v>3418</v>
      </c>
      <c r="C236" s="339">
        <v>40.0</v>
      </c>
    </row>
    <row r="237" hidden="1">
      <c r="A237" s="11" t="s">
        <v>1057</v>
      </c>
      <c r="B237" s="11" t="s">
        <v>1058</v>
      </c>
      <c r="C237" s="339">
        <v>50.0</v>
      </c>
    </row>
    <row r="238" hidden="1">
      <c r="A238" s="11" t="s">
        <v>1002</v>
      </c>
      <c r="B238" s="11" t="s">
        <v>1003</v>
      </c>
      <c r="C238" s="339">
        <v>26.0</v>
      </c>
    </row>
    <row r="239" hidden="1">
      <c r="A239" s="11" t="s">
        <v>3419</v>
      </c>
      <c r="B239" s="11" t="s">
        <v>3420</v>
      </c>
      <c r="C239" s="339">
        <v>24.0</v>
      </c>
    </row>
    <row r="240" hidden="1">
      <c r="A240" s="11" t="s">
        <v>3421</v>
      </c>
      <c r="B240" s="11" t="s">
        <v>3422</v>
      </c>
      <c r="C240" s="339">
        <v>40.0</v>
      </c>
    </row>
    <row r="241" hidden="1">
      <c r="A241" s="11" t="s">
        <v>1068</v>
      </c>
      <c r="B241" s="11" t="s">
        <v>1069</v>
      </c>
      <c r="C241" s="339">
        <v>120.0</v>
      </c>
    </row>
    <row r="242" hidden="1">
      <c r="A242" s="11" t="s">
        <v>1139</v>
      </c>
      <c r="B242" s="11" t="s">
        <v>1140</v>
      </c>
      <c r="C242" s="339">
        <v>24.0</v>
      </c>
    </row>
    <row r="243" hidden="1">
      <c r="A243" s="11" t="s">
        <v>2271</v>
      </c>
      <c r="B243" s="11" t="s">
        <v>2270</v>
      </c>
      <c r="C243" s="339">
        <v>24.0</v>
      </c>
    </row>
    <row r="244" hidden="1">
      <c r="A244" s="11" t="s">
        <v>2186</v>
      </c>
      <c r="B244" s="11" t="s">
        <v>241</v>
      </c>
      <c r="C244" s="339">
        <v>16.0</v>
      </c>
    </row>
    <row r="245" hidden="1">
      <c r="A245" s="11" t="s">
        <v>3423</v>
      </c>
      <c r="B245" s="11" t="s">
        <v>3424</v>
      </c>
      <c r="C245" s="339">
        <v>32.0</v>
      </c>
    </row>
    <row r="246" hidden="1">
      <c r="A246" s="11" t="s">
        <v>826</v>
      </c>
      <c r="B246" s="11" t="s">
        <v>802</v>
      </c>
      <c r="C246" s="339">
        <v>150.0</v>
      </c>
    </row>
    <row r="247" hidden="1">
      <c r="A247" s="11" t="s">
        <v>1525</v>
      </c>
      <c r="B247" s="11" t="s">
        <v>1524</v>
      </c>
      <c r="C247" s="339">
        <v>100.0</v>
      </c>
    </row>
    <row r="248" hidden="1">
      <c r="A248" s="11" t="s">
        <v>1190</v>
      </c>
      <c r="B248" s="11" t="s">
        <v>1191</v>
      </c>
      <c r="C248" s="339">
        <v>35.0</v>
      </c>
    </row>
    <row r="249" hidden="1">
      <c r="A249" s="11" t="s">
        <v>3425</v>
      </c>
      <c r="B249" s="11" t="s">
        <v>3426</v>
      </c>
      <c r="C249" s="339">
        <v>140.0</v>
      </c>
    </row>
    <row r="250" hidden="1">
      <c r="A250" s="11" t="s">
        <v>3427</v>
      </c>
      <c r="B250" s="11" t="s">
        <v>3428</v>
      </c>
      <c r="C250" s="339">
        <v>60.0</v>
      </c>
    </row>
    <row r="251" hidden="1">
      <c r="A251" s="11" t="s">
        <v>896</v>
      </c>
      <c r="B251" s="11" t="s">
        <v>897</v>
      </c>
      <c r="C251" s="339">
        <v>500.0</v>
      </c>
    </row>
    <row r="252" hidden="1">
      <c r="A252" s="11" t="s">
        <v>1497</v>
      </c>
      <c r="B252" s="11" t="s">
        <v>1496</v>
      </c>
      <c r="C252" s="339">
        <v>12.0</v>
      </c>
    </row>
    <row r="253" hidden="1">
      <c r="A253" s="11" t="s">
        <v>3429</v>
      </c>
      <c r="B253" s="11" t="s">
        <v>3430</v>
      </c>
      <c r="C253" s="339">
        <v>8.0</v>
      </c>
    </row>
    <row r="254" hidden="1">
      <c r="A254" s="11" t="s">
        <v>3431</v>
      </c>
      <c r="B254" s="11" t="s">
        <v>3432</v>
      </c>
      <c r="C254" s="339">
        <v>200.0</v>
      </c>
    </row>
    <row r="255" hidden="1">
      <c r="A255" s="11" t="s">
        <v>3433</v>
      </c>
      <c r="B255" s="11" t="s">
        <v>3434</v>
      </c>
      <c r="C255" s="339">
        <v>3000.0</v>
      </c>
    </row>
    <row r="256" hidden="1">
      <c r="A256" s="11" t="s">
        <v>3435</v>
      </c>
      <c r="B256" s="11" t="s">
        <v>3436</v>
      </c>
      <c r="C256" s="339">
        <v>200.0</v>
      </c>
    </row>
    <row r="257" hidden="1">
      <c r="A257" s="11" t="s">
        <v>1325</v>
      </c>
      <c r="B257" s="11" t="s">
        <v>1324</v>
      </c>
      <c r="C257" s="339">
        <v>200.0</v>
      </c>
    </row>
    <row r="258" hidden="1">
      <c r="A258" s="11" t="s">
        <v>3437</v>
      </c>
      <c r="B258" s="11" t="s">
        <v>3438</v>
      </c>
      <c r="C258" s="339">
        <v>8.0</v>
      </c>
    </row>
    <row r="259" hidden="1">
      <c r="A259" s="11" t="s">
        <v>3439</v>
      </c>
      <c r="B259" s="11" t="s">
        <v>3440</v>
      </c>
      <c r="C259" s="339">
        <v>8.0</v>
      </c>
    </row>
    <row r="260" hidden="1">
      <c r="A260" s="11" t="s">
        <v>942</v>
      </c>
      <c r="B260" s="11" t="s">
        <v>943</v>
      </c>
      <c r="C260" s="339">
        <v>4.0</v>
      </c>
    </row>
    <row r="261" hidden="1">
      <c r="A261" s="11" t="s">
        <v>3441</v>
      </c>
      <c r="B261" s="11" t="s">
        <v>3442</v>
      </c>
      <c r="C261" s="339">
        <v>24.0</v>
      </c>
    </row>
    <row r="262" hidden="1">
      <c r="A262" s="11" t="s">
        <v>3443</v>
      </c>
      <c r="B262" s="11" t="s">
        <v>3444</v>
      </c>
      <c r="C262" s="339">
        <v>8.0</v>
      </c>
    </row>
    <row r="263" hidden="1">
      <c r="A263" s="11" t="s">
        <v>1359</v>
      </c>
      <c r="B263" s="11" t="s">
        <v>1358</v>
      </c>
      <c r="C263" s="339">
        <v>30.0</v>
      </c>
    </row>
    <row r="264" hidden="1">
      <c r="A264" s="11" t="s">
        <v>1034</v>
      </c>
      <c r="B264" s="11" t="s">
        <v>1033</v>
      </c>
      <c r="C264" s="339">
        <v>12.0</v>
      </c>
    </row>
    <row r="265" hidden="1">
      <c r="A265" s="11" t="s">
        <v>3445</v>
      </c>
      <c r="B265" s="11" t="s">
        <v>3446</v>
      </c>
      <c r="C265" s="339">
        <v>1000.0</v>
      </c>
    </row>
    <row r="266" hidden="1">
      <c r="A266" s="11" t="s">
        <v>1021</v>
      </c>
      <c r="B266" s="11" t="s">
        <v>1020</v>
      </c>
      <c r="C266" s="339">
        <v>24.0</v>
      </c>
    </row>
    <row r="267" hidden="1">
      <c r="A267" s="11" t="s">
        <v>815</v>
      </c>
      <c r="B267" s="11" t="s">
        <v>816</v>
      </c>
      <c r="C267" s="339">
        <v>25.0</v>
      </c>
    </row>
    <row r="268" hidden="1">
      <c r="A268" s="11" t="s">
        <v>515</v>
      </c>
      <c r="B268" s="11" t="s">
        <v>514</v>
      </c>
      <c r="C268" s="339">
        <v>160.0</v>
      </c>
    </row>
    <row r="269" hidden="1">
      <c r="A269" s="11" t="s">
        <v>714</v>
      </c>
      <c r="B269" s="11" t="s">
        <v>715</v>
      </c>
      <c r="C269" s="339">
        <v>48.0</v>
      </c>
    </row>
    <row r="270" hidden="1">
      <c r="A270" s="11" t="s">
        <v>763</v>
      </c>
      <c r="B270" s="11" t="s">
        <v>764</v>
      </c>
      <c r="C270" s="339">
        <v>190.0</v>
      </c>
    </row>
    <row r="271" hidden="1">
      <c r="A271" s="11" t="s">
        <v>868</v>
      </c>
      <c r="B271" s="11" t="s">
        <v>867</v>
      </c>
      <c r="C271" s="339">
        <v>40.0</v>
      </c>
    </row>
    <row r="272" hidden="1">
      <c r="A272" s="11" t="s">
        <v>555</v>
      </c>
      <c r="B272" s="11" t="s">
        <v>556</v>
      </c>
      <c r="C272" s="339">
        <v>60.0</v>
      </c>
    </row>
    <row r="273" hidden="1">
      <c r="A273" s="11" t="s">
        <v>554</v>
      </c>
      <c r="B273" s="11" t="s">
        <v>553</v>
      </c>
      <c r="C273" s="339">
        <v>100.0</v>
      </c>
    </row>
    <row r="274" hidden="1">
      <c r="A274" s="11" t="s">
        <v>3447</v>
      </c>
      <c r="B274" s="11" t="s">
        <v>3448</v>
      </c>
      <c r="C274" s="339">
        <v>14.0</v>
      </c>
    </row>
    <row r="275" hidden="1">
      <c r="A275" s="11" t="s">
        <v>3449</v>
      </c>
      <c r="B275" s="11" t="s">
        <v>3450</v>
      </c>
      <c r="C275" s="339">
        <v>28.0</v>
      </c>
    </row>
    <row r="276" hidden="1">
      <c r="A276" s="11" t="s">
        <v>3451</v>
      </c>
      <c r="B276" s="11" t="s">
        <v>3452</v>
      </c>
      <c r="C276" s="339">
        <v>28.0</v>
      </c>
    </row>
    <row r="277" hidden="1">
      <c r="A277" s="11" t="s">
        <v>3453</v>
      </c>
      <c r="B277" s="11" t="s">
        <v>3454</v>
      </c>
      <c r="C277" s="339">
        <v>500.0</v>
      </c>
    </row>
    <row r="278" hidden="1">
      <c r="A278" s="11" t="s">
        <v>700</v>
      </c>
      <c r="B278" s="11" t="s">
        <v>701</v>
      </c>
      <c r="C278" s="339">
        <v>30.0</v>
      </c>
    </row>
    <row r="279" hidden="1">
      <c r="A279" s="11" t="s">
        <v>676</v>
      </c>
      <c r="B279" s="11" t="s">
        <v>677</v>
      </c>
      <c r="C279" s="339">
        <v>30.0</v>
      </c>
    </row>
    <row r="280" hidden="1">
      <c r="A280" s="11" t="s">
        <v>3455</v>
      </c>
      <c r="B280" s="11" t="s">
        <v>3456</v>
      </c>
      <c r="C280" s="339">
        <v>750.0</v>
      </c>
    </row>
    <row r="281" hidden="1">
      <c r="A281" s="11" t="s">
        <v>705</v>
      </c>
      <c r="B281" s="11" t="s">
        <v>706</v>
      </c>
      <c r="C281" s="339">
        <v>24.0</v>
      </c>
    </row>
    <row r="282" hidden="1">
      <c r="A282" s="11" t="s">
        <v>420</v>
      </c>
      <c r="B282" s="11" t="s">
        <v>419</v>
      </c>
      <c r="C282" s="339">
        <v>18.0</v>
      </c>
    </row>
    <row r="283" hidden="1">
      <c r="A283" s="11" t="s">
        <v>412</v>
      </c>
      <c r="B283" s="11" t="s">
        <v>411</v>
      </c>
      <c r="C283" s="339">
        <v>24.0</v>
      </c>
    </row>
    <row r="284" hidden="1">
      <c r="A284" s="11" t="s">
        <v>621</v>
      </c>
      <c r="B284" s="11" t="s">
        <v>622</v>
      </c>
      <c r="C284" s="339">
        <v>180.0</v>
      </c>
    </row>
    <row r="285" hidden="1">
      <c r="A285" s="11" t="s">
        <v>3457</v>
      </c>
      <c r="B285" s="11" t="s">
        <v>3458</v>
      </c>
      <c r="C285" s="339">
        <v>90.0</v>
      </c>
    </row>
    <row r="286" hidden="1">
      <c r="A286" s="11" t="s">
        <v>1338</v>
      </c>
      <c r="B286" s="11" t="s">
        <v>1337</v>
      </c>
      <c r="C286" s="339">
        <v>110.0</v>
      </c>
    </row>
    <row r="287" hidden="1">
      <c r="A287" s="11" t="s">
        <v>3459</v>
      </c>
      <c r="B287" s="11" t="s">
        <v>3460</v>
      </c>
      <c r="C287" s="339">
        <v>140.0</v>
      </c>
    </row>
    <row r="288" hidden="1">
      <c r="A288" s="11" t="s">
        <v>1178</v>
      </c>
      <c r="B288" s="11" t="s">
        <v>1179</v>
      </c>
      <c r="C288" s="339">
        <v>45.0</v>
      </c>
    </row>
    <row r="289" hidden="1">
      <c r="A289" s="11" t="s">
        <v>728</v>
      </c>
      <c r="B289" s="11" t="s">
        <v>729</v>
      </c>
      <c r="C289" s="339">
        <v>300.0</v>
      </c>
    </row>
    <row r="290" hidden="1">
      <c r="A290" s="11" t="s">
        <v>745</v>
      </c>
      <c r="B290" s="11" t="s">
        <v>746</v>
      </c>
      <c r="C290" s="339">
        <v>60.0</v>
      </c>
    </row>
    <row r="291" hidden="1">
      <c r="A291" s="11" t="s">
        <v>452</v>
      </c>
      <c r="B291" s="11" t="s">
        <v>451</v>
      </c>
      <c r="C291" s="339">
        <v>12.0</v>
      </c>
    </row>
    <row r="292" hidden="1">
      <c r="A292" s="11" t="s">
        <v>3461</v>
      </c>
      <c r="B292" s="11" t="s">
        <v>3462</v>
      </c>
      <c r="C292" s="339">
        <v>15.0</v>
      </c>
    </row>
    <row r="293" hidden="1">
      <c r="A293" s="11" t="s">
        <v>1423</v>
      </c>
      <c r="B293" s="11" t="s">
        <v>1422</v>
      </c>
      <c r="C293" s="339">
        <v>12.0</v>
      </c>
    </row>
    <row r="294" hidden="1">
      <c r="A294" s="11" t="s">
        <v>3463</v>
      </c>
      <c r="B294" s="11" t="s">
        <v>3464</v>
      </c>
      <c r="C294" s="339">
        <v>500.0</v>
      </c>
    </row>
    <row r="295" hidden="1">
      <c r="A295" s="11" t="s">
        <v>3465</v>
      </c>
      <c r="B295" s="11" t="s">
        <v>3466</v>
      </c>
      <c r="C295" s="339">
        <v>1503.0</v>
      </c>
    </row>
    <row r="296" hidden="1">
      <c r="A296" s="11" t="s">
        <v>334</v>
      </c>
      <c r="B296" s="11" t="s">
        <v>333</v>
      </c>
      <c r="C296" s="339">
        <v>1200.0</v>
      </c>
    </row>
    <row r="297" hidden="1">
      <c r="A297" s="11" t="s">
        <v>3467</v>
      </c>
      <c r="B297" s="11" t="s">
        <v>3468</v>
      </c>
      <c r="C297" s="339">
        <v>20.0</v>
      </c>
    </row>
    <row r="298" hidden="1">
      <c r="A298" s="11" t="s">
        <v>559</v>
      </c>
      <c r="B298" s="11" t="s">
        <v>558</v>
      </c>
      <c r="C298" s="339">
        <v>120.0</v>
      </c>
    </row>
    <row r="299" hidden="1">
      <c r="A299" s="11" t="s">
        <v>512</v>
      </c>
      <c r="B299" s="11" t="s">
        <v>511</v>
      </c>
      <c r="C299" s="339">
        <v>80.0</v>
      </c>
    </row>
    <row r="300" hidden="1">
      <c r="A300" s="11" t="s">
        <v>1004</v>
      </c>
      <c r="B300" s="11" t="s">
        <v>1005</v>
      </c>
      <c r="C300" s="339">
        <v>60.0</v>
      </c>
    </row>
    <row r="301" hidden="1">
      <c r="A301" s="11" t="s">
        <v>1499</v>
      </c>
      <c r="B301" s="11" t="s">
        <v>1498</v>
      </c>
      <c r="C301" s="339">
        <v>120.0</v>
      </c>
    </row>
    <row r="302" hidden="1">
      <c r="A302" s="11" t="s">
        <v>736</v>
      </c>
      <c r="B302" s="11" t="s">
        <v>737</v>
      </c>
      <c r="C302" s="339">
        <v>36.0</v>
      </c>
    </row>
    <row r="303" hidden="1">
      <c r="A303" s="11" t="s">
        <v>1093</v>
      </c>
      <c r="B303" s="11" t="s">
        <v>1094</v>
      </c>
      <c r="C303" s="339">
        <v>76.0</v>
      </c>
    </row>
    <row r="304" hidden="1">
      <c r="A304" s="11" t="s">
        <v>3469</v>
      </c>
      <c r="B304" s="11" t="s">
        <v>3470</v>
      </c>
      <c r="C304" s="339">
        <v>47.0</v>
      </c>
    </row>
    <row r="305" hidden="1">
      <c r="A305" s="11" t="s">
        <v>940</v>
      </c>
      <c r="B305" s="11" t="s">
        <v>941</v>
      </c>
      <c r="C305" s="339">
        <v>80.0</v>
      </c>
    </row>
    <row r="306" hidden="1">
      <c r="A306" s="11" t="s">
        <v>3471</v>
      </c>
      <c r="B306" s="11" t="s">
        <v>3472</v>
      </c>
      <c r="C306" s="339">
        <v>16.0</v>
      </c>
    </row>
    <row r="307" hidden="1">
      <c r="A307" s="11" t="s">
        <v>3473</v>
      </c>
      <c r="B307" s="11" t="s">
        <v>3474</v>
      </c>
      <c r="C307" s="339">
        <v>12.0</v>
      </c>
    </row>
    <row r="308" hidden="1">
      <c r="A308" s="11" t="s">
        <v>3475</v>
      </c>
      <c r="B308" s="11" t="s">
        <v>3476</v>
      </c>
      <c r="C308" s="339">
        <v>24.0</v>
      </c>
    </row>
    <row r="309" hidden="1">
      <c r="A309" s="11" t="s">
        <v>1011</v>
      </c>
      <c r="B309" s="11" t="s">
        <v>1012</v>
      </c>
      <c r="C309" s="339">
        <v>65.0</v>
      </c>
    </row>
    <row r="310" hidden="1">
      <c r="A310" s="11" t="s">
        <v>3477</v>
      </c>
      <c r="B310" s="11" t="s">
        <v>3478</v>
      </c>
      <c r="C310" s="339">
        <v>6.0</v>
      </c>
    </row>
    <row r="311" hidden="1">
      <c r="A311" s="11" t="s">
        <v>3479</v>
      </c>
      <c r="B311" s="11" t="s">
        <v>3480</v>
      </c>
      <c r="C311" s="339">
        <v>15.0</v>
      </c>
    </row>
    <row r="312" hidden="1">
      <c r="A312" s="11" t="s">
        <v>3481</v>
      </c>
      <c r="B312" s="11" t="s">
        <v>3482</v>
      </c>
      <c r="C312" s="339">
        <v>12.0</v>
      </c>
    </row>
    <row r="313" hidden="1">
      <c r="A313" s="11" t="s">
        <v>646</v>
      </c>
      <c r="B313" s="11" t="s">
        <v>647</v>
      </c>
      <c r="C313" s="339">
        <v>100.0</v>
      </c>
    </row>
    <row r="314" hidden="1">
      <c r="A314" s="11" t="s">
        <v>933</v>
      </c>
      <c r="B314" s="11" t="s">
        <v>934</v>
      </c>
      <c r="C314" s="339">
        <v>500.0</v>
      </c>
    </row>
    <row r="315" hidden="1">
      <c r="A315" s="11" t="s">
        <v>3483</v>
      </c>
      <c r="B315" s="11" t="s">
        <v>3484</v>
      </c>
      <c r="C315" s="339">
        <v>16.0</v>
      </c>
    </row>
    <row r="316" hidden="1">
      <c r="A316" s="11" t="s">
        <v>880</v>
      </c>
      <c r="B316" s="11" t="s">
        <v>881</v>
      </c>
      <c r="C316" s="339">
        <v>12.0</v>
      </c>
    </row>
    <row r="317" hidden="1">
      <c r="A317" s="11" t="s">
        <v>3485</v>
      </c>
      <c r="B317" s="11" t="s">
        <v>3486</v>
      </c>
      <c r="C317" s="339">
        <v>20.0</v>
      </c>
    </row>
    <row r="318" hidden="1">
      <c r="A318" s="11" t="s">
        <v>1183</v>
      </c>
      <c r="B318" s="11" t="s">
        <v>1182</v>
      </c>
      <c r="C318" s="339">
        <v>120.0</v>
      </c>
    </row>
    <row r="319" hidden="1">
      <c r="A319" s="11" t="s">
        <v>3487</v>
      </c>
      <c r="B319" s="11" t="s">
        <v>3488</v>
      </c>
      <c r="C319" s="339">
        <v>150.0</v>
      </c>
    </row>
    <row r="320" hidden="1">
      <c r="A320" s="11" t="s">
        <v>949</v>
      </c>
      <c r="B320" s="11" t="s">
        <v>950</v>
      </c>
      <c r="C320" s="339">
        <v>150.0</v>
      </c>
    </row>
    <row r="321" hidden="1">
      <c r="A321" s="11" t="s">
        <v>1258</v>
      </c>
      <c r="B321" s="11" t="s">
        <v>1259</v>
      </c>
      <c r="C321" s="339">
        <v>42.0</v>
      </c>
    </row>
    <row r="322" hidden="1">
      <c r="A322" s="11" t="s">
        <v>1019</v>
      </c>
      <c r="B322" s="11" t="s">
        <v>1018</v>
      </c>
      <c r="C322" s="339">
        <v>150.0</v>
      </c>
    </row>
    <row r="323" hidden="1">
      <c r="A323" s="11" t="s">
        <v>3489</v>
      </c>
      <c r="B323" s="11" t="s">
        <v>3490</v>
      </c>
      <c r="C323" s="339">
        <v>120.0</v>
      </c>
    </row>
    <row r="324" hidden="1">
      <c r="A324" s="11" t="s">
        <v>2054</v>
      </c>
      <c r="B324" s="11" t="s">
        <v>2053</v>
      </c>
      <c r="C324" s="339">
        <v>50.0</v>
      </c>
    </row>
    <row r="325" hidden="1">
      <c r="A325" s="11" t="s">
        <v>3491</v>
      </c>
      <c r="B325" s="11" t="s">
        <v>3492</v>
      </c>
      <c r="C325" s="339">
        <v>120.0</v>
      </c>
    </row>
    <row r="326" hidden="1">
      <c r="A326" s="11" t="s">
        <v>3493</v>
      </c>
      <c r="B326" s="11" t="s">
        <v>3494</v>
      </c>
      <c r="C326" s="339">
        <v>15.0</v>
      </c>
    </row>
    <row r="327" hidden="1">
      <c r="A327" s="11" t="s">
        <v>1194</v>
      </c>
      <c r="B327" s="11" t="s">
        <v>1195</v>
      </c>
      <c r="C327" s="339">
        <v>200.0</v>
      </c>
    </row>
    <row r="328" hidden="1">
      <c r="A328" s="11" t="s">
        <v>426</v>
      </c>
      <c r="B328" s="11" t="s">
        <v>425</v>
      </c>
      <c r="C328" s="339">
        <v>60.0</v>
      </c>
    </row>
    <row r="329" hidden="1">
      <c r="A329" s="11" t="s">
        <v>3495</v>
      </c>
      <c r="B329" s="11" t="s">
        <v>3496</v>
      </c>
      <c r="C329" s="339">
        <v>80.0</v>
      </c>
    </row>
    <row r="330" hidden="1">
      <c r="A330" s="11" t="s">
        <v>3497</v>
      </c>
      <c r="B330" s="11" t="s">
        <v>3498</v>
      </c>
      <c r="C330" s="339">
        <v>120.0</v>
      </c>
    </row>
    <row r="331" hidden="1">
      <c r="A331" s="11" t="s">
        <v>643</v>
      </c>
      <c r="B331" s="11" t="s">
        <v>644</v>
      </c>
      <c r="C331" s="339">
        <v>35.0</v>
      </c>
    </row>
    <row r="332" hidden="1">
      <c r="A332" s="11" t="s">
        <v>497</v>
      </c>
      <c r="B332" s="11" t="s">
        <v>496</v>
      </c>
      <c r="C332" s="339">
        <v>120.0</v>
      </c>
    </row>
    <row r="333" hidden="1">
      <c r="A333" s="11" t="s">
        <v>658</v>
      </c>
      <c r="B333" s="11" t="s">
        <v>659</v>
      </c>
      <c r="C333" s="339">
        <v>120.0</v>
      </c>
    </row>
    <row r="334" hidden="1">
      <c r="A334" s="11" t="s">
        <v>3499</v>
      </c>
      <c r="B334" s="11" t="s">
        <v>3500</v>
      </c>
      <c r="C334" s="339">
        <v>120.0</v>
      </c>
    </row>
    <row r="335" hidden="1">
      <c r="A335" s="11" t="s">
        <v>1219</v>
      </c>
      <c r="B335" s="11" t="s">
        <v>1220</v>
      </c>
      <c r="C335" s="339">
        <v>28.0</v>
      </c>
    </row>
    <row r="336">
      <c r="A336" s="11" t="s">
        <v>851</v>
      </c>
      <c r="B336" s="11" t="s">
        <v>852</v>
      </c>
      <c r="C336" s="339">
        <v>20.0</v>
      </c>
    </row>
    <row r="337">
      <c r="A337" s="11" t="s">
        <v>846</v>
      </c>
      <c r="B337" s="11" t="s">
        <v>847</v>
      </c>
      <c r="C337" s="339">
        <v>20.0</v>
      </c>
    </row>
    <row r="338" hidden="1">
      <c r="A338" s="11" t="s">
        <v>3501</v>
      </c>
      <c r="B338" s="11" t="s">
        <v>3502</v>
      </c>
      <c r="C338" s="339">
        <v>20.0</v>
      </c>
    </row>
    <row r="339" hidden="1">
      <c r="A339" s="11" t="s">
        <v>3503</v>
      </c>
      <c r="B339" s="11" t="s">
        <v>3504</v>
      </c>
      <c r="C339" s="339">
        <v>10.0</v>
      </c>
    </row>
    <row r="340">
      <c r="A340" s="11" t="s">
        <v>865</v>
      </c>
      <c r="B340" s="11" t="s">
        <v>866</v>
      </c>
      <c r="C340" s="339">
        <v>15.0</v>
      </c>
    </row>
    <row r="341" hidden="1">
      <c r="A341" s="11" t="s">
        <v>3505</v>
      </c>
      <c r="B341" s="11" t="s">
        <v>3506</v>
      </c>
      <c r="C341" s="339">
        <v>15.0</v>
      </c>
    </row>
    <row r="342" hidden="1">
      <c r="A342" s="11" t="s">
        <v>3507</v>
      </c>
      <c r="B342" s="11" t="s">
        <v>3508</v>
      </c>
      <c r="C342" s="339">
        <v>12.0</v>
      </c>
    </row>
    <row r="343" hidden="1">
      <c r="A343" s="11" t="s">
        <v>1251</v>
      </c>
      <c r="B343" s="11" t="s">
        <v>1252</v>
      </c>
      <c r="C343" s="339">
        <v>10.0</v>
      </c>
    </row>
    <row r="344" hidden="1">
      <c r="A344" s="11" t="s">
        <v>1242</v>
      </c>
      <c r="B344" s="11" t="s">
        <v>1243</v>
      </c>
      <c r="C344" s="339">
        <v>16.0</v>
      </c>
    </row>
    <row r="345" hidden="1">
      <c r="A345" s="11" t="s">
        <v>1064</v>
      </c>
      <c r="B345" s="11" t="s">
        <v>1065</v>
      </c>
      <c r="C345" s="339">
        <v>60.0</v>
      </c>
    </row>
    <row r="346" hidden="1">
      <c r="A346" s="11" t="s">
        <v>1187</v>
      </c>
      <c r="B346" s="11" t="s">
        <v>1186</v>
      </c>
      <c r="C346" s="339">
        <v>48.0</v>
      </c>
    </row>
    <row r="347" hidden="1">
      <c r="A347" s="11" t="s">
        <v>1013</v>
      </c>
      <c r="B347" s="11" t="s">
        <v>1014</v>
      </c>
      <c r="C347" s="339">
        <v>12.0</v>
      </c>
    </row>
    <row r="348" hidden="1">
      <c r="A348" s="11" t="s">
        <v>462</v>
      </c>
      <c r="B348" s="11" t="s">
        <v>461</v>
      </c>
      <c r="C348" s="339">
        <v>20.0</v>
      </c>
    </row>
    <row r="349" hidden="1">
      <c r="A349" s="11" t="s">
        <v>460</v>
      </c>
      <c r="B349" s="11" t="s">
        <v>459</v>
      </c>
      <c r="C349" s="339">
        <v>24.0</v>
      </c>
    </row>
    <row r="350" hidden="1">
      <c r="A350" s="11" t="s">
        <v>1052</v>
      </c>
      <c r="B350" s="11" t="s">
        <v>1053</v>
      </c>
      <c r="C350" s="339">
        <v>12.0</v>
      </c>
    </row>
    <row r="351" hidden="1">
      <c r="A351" s="11" t="s">
        <v>3509</v>
      </c>
      <c r="B351" s="11" t="s">
        <v>3510</v>
      </c>
      <c r="C351" s="339">
        <v>16.0</v>
      </c>
    </row>
    <row r="352" hidden="1">
      <c r="A352" s="11" t="s">
        <v>3511</v>
      </c>
      <c r="B352" s="11" t="s">
        <v>3512</v>
      </c>
      <c r="C352" s="339">
        <v>24.0</v>
      </c>
    </row>
    <row r="353" hidden="1">
      <c r="A353" s="11" t="s">
        <v>3513</v>
      </c>
      <c r="B353" s="11" t="s">
        <v>3514</v>
      </c>
      <c r="C353" s="339">
        <v>24.0</v>
      </c>
    </row>
    <row r="354" hidden="1">
      <c r="A354" s="11" t="s">
        <v>1078</v>
      </c>
      <c r="B354" s="11" t="s">
        <v>1079</v>
      </c>
      <c r="C354" s="339">
        <v>36.0</v>
      </c>
    </row>
    <row r="355" hidden="1">
      <c r="A355" s="11" t="s">
        <v>1185</v>
      </c>
      <c r="B355" s="11" t="s">
        <v>1184</v>
      </c>
      <c r="C355" s="339">
        <v>36.0</v>
      </c>
    </row>
    <row r="356" hidden="1">
      <c r="A356" s="11" t="s">
        <v>3515</v>
      </c>
      <c r="B356" s="11" t="s">
        <v>3516</v>
      </c>
      <c r="C356" s="339">
        <v>300.0</v>
      </c>
    </row>
    <row r="357" hidden="1">
      <c r="A357" s="11" t="s">
        <v>3517</v>
      </c>
      <c r="B357" s="11" t="s">
        <v>3518</v>
      </c>
      <c r="C357" s="339">
        <v>28.0</v>
      </c>
    </row>
    <row r="358" hidden="1">
      <c r="A358" s="11" t="s">
        <v>3519</v>
      </c>
      <c r="B358" s="11" t="s">
        <v>3520</v>
      </c>
      <c r="C358" s="339">
        <v>1000.0</v>
      </c>
    </row>
    <row r="359" hidden="1">
      <c r="A359" s="11" t="s">
        <v>3521</v>
      </c>
      <c r="B359" s="11" t="s">
        <v>3522</v>
      </c>
      <c r="C359" s="339">
        <v>20.0</v>
      </c>
    </row>
    <row r="360" hidden="1">
      <c r="A360" s="11" t="s">
        <v>3523</v>
      </c>
      <c r="B360" s="11" t="s">
        <v>3524</v>
      </c>
      <c r="C360" s="339">
        <v>240.0</v>
      </c>
    </row>
    <row r="361" hidden="1">
      <c r="A361" s="11" t="s">
        <v>3525</v>
      </c>
      <c r="B361" s="11" t="s">
        <v>3526</v>
      </c>
      <c r="C361" s="339">
        <v>380.0</v>
      </c>
    </row>
    <row r="362" hidden="1">
      <c r="A362" s="11" t="s">
        <v>3527</v>
      </c>
      <c r="B362" s="11" t="s">
        <v>3528</v>
      </c>
      <c r="C362" s="339">
        <v>300.0</v>
      </c>
    </row>
    <row r="363" hidden="1">
      <c r="A363" s="11" t="s">
        <v>3529</v>
      </c>
      <c r="B363" s="11" t="s">
        <v>3530</v>
      </c>
      <c r="C363" s="339">
        <v>25.0</v>
      </c>
    </row>
    <row r="364" hidden="1">
      <c r="A364" s="11" t="s">
        <v>3531</v>
      </c>
      <c r="B364" s="11" t="s">
        <v>3532</v>
      </c>
      <c r="C364" s="339">
        <v>70.0</v>
      </c>
    </row>
    <row r="365" hidden="1">
      <c r="A365" s="11" t="s">
        <v>836</v>
      </c>
      <c r="B365" s="11" t="s">
        <v>837</v>
      </c>
      <c r="C365" s="339">
        <v>60.0</v>
      </c>
    </row>
    <row r="366" hidden="1">
      <c r="A366" s="11" t="s">
        <v>3533</v>
      </c>
      <c r="B366" s="11" t="s">
        <v>3534</v>
      </c>
      <c r="C366" s="339">
        <v>12.0</v>
      </c>
    </row>
    <row r="367" hidden="1">
      <c r="A367" s="11" t="s">
        <v>1104</v>
      </c>
      <c r="B367" s="11" t="s">
        <v>1105</v>
      </c>
      <c r="C367" s="339">
        <v>15.0</v>
      </c>
    </row>
    <row r="368" hidden="1">
      <c r="A368" s="11" t="s">
        <v>3535</v>
      </c>
      <c r="B368" s="11" t="s">
        <v>3536</v>
      </c>
      <c r="C368" s="339">
        <v>90.0</v>
      </c>
    </row>
    <row r="369" hidden="1">
      <c r="A369" s="11" t="s">
        <v>3537</v>
      </c>
      <c r="B369" s="11" t="s">
        <v>3538</v>
      </c>
      <c r="C369" s="339">
        <v>12.0</v>
      </c>
    </row>
    <row r="370" hidden="1">
      <c r="A370" s="11" t="s">
        <v>1131</v>
      </c>
      <c r="B370" s="11" t="s">
        <v>1132</v>
      </c>
      <c r="C370" s="339">
        <v>16.0</v>
      </c>
    </row>
    <row r="371" hidden="1">
      <c r="A371" s="11" t="s">
        <v>1323</v>
      </c>
      <c r="B371" s="11" t="s">
        <v>1322</v>
      </c>
      <c r="C371" s="339">
        <v>500.0</v>
      </c>
    </row>
    <row r="372" hidden="1">
      <c r="A372" s="11" t="s">
        <v>3539</v>
      </c>
      <c r="B372" s="11" t="s">
        <v>3540</v>
      </c>
      <c r="C372" s="339">
        <v>31.0</v>
      </c>
    </row>
    <row r="373" hidden="1">
      <c r="A373" s="11" t="s">
        <v>3541</v>
      </c>
      <c r="B373" s="11" t="s">
        <v>3542</v>
      </c>
      <c r="C373" s="339">
        <v>4.0</v>
      </c>
    </row>
    <row r="374" hidden="1">
      <c r="A374" s="11" t="s">
        <v>840</v>
      </c>
      <c r="B374" s="11" t="s">
        <v>841</v>
      </c>
      <c r="C374" s="339">
        <v>150.0</v>
      </c>
    </row>
    <row r="375" hidden="1">
      <c r="A375" s="11" t="s">
        <v>674</v>
      </c>
      <c r="B375" s="11" t="s">
        <v>675</v>
      </c>
      <c r="C375" s="339">
        <v>400.0</v>
      </c>
    </row>
    <row r="376" hidden="1">
      <c r="A376" s="11" t="s">
        <v>618</v>
      </c>
      <c r="B376" s="11" t="s">
        <v>619</v>
      </c>
      <c r="C376" s="339">
        <v>500.0</v>
      </c>
    </row>
    <row r="377" hidden="1">
      <c r="A377" s="11" t="s">
        <v>842</v>
      </c>
      <c r="B377" s="11" t="s">
        <v>843</v>
      </c>
      <c r="C377" s="339">
        <v>140.0</v>
      </c>
    </row>
    <row r="378" hidden="1">
      <c r="A378" s="11" t="s">
        <v>3543</v>
      </c>
      <c r="B378" s="11" t="s">
        <v>3544</v>
      </c>
      <c r="C378" s="339">
        <v>1.0</v>
      </c>
    </row>
    <row r="379" hidden="1">
      <c r="A379" s="11" t="s">
        <v>576</v>
      </c>
      <c r="B379" s="11" t="s">
        <v>575</v>
      </c>
      <c r="C379" s="339">
        <v>12.0</v>
      </c>
    </row>
    <row r="380" hidden="1">
      <c r="A380" s="11" t="s">
        <v>1223</v>
      </c>
      <c r="B380" s="11" t="s">
        <v>1224</v>
      </c>
      <c r="C380" s="339">
        <v>27.0</v>
      </c>
    </row>
    <row r="381" hidden="1">
      <c r="A381" s="11" t="s">
        <v>1193</v>
      </c>
      <c r="B381" s="11" t="s">
        <v>1192</v>
      </c>
      <c r="C381" s="339">
        <v>40.0</v>
      </c>
    </row>
    <row r="382" hidden="1">
      <c r="A382" s="11" t="s">
        <v>3545</v>
      </c>
      <c r="B382" s="11" t="s">
        <v>3546</v>
      </c>
      <c r="C382" s="339">
        <v>1000.0</v>
      </c>
    </row>
    <row r="383" hidden="1">
      <c r="A383" s="11" t="s">
        <v>3547</v>
      </c>
      <c r="B383" s="11" t="s">
        <v>3548</v>
      </c>
      <c r="C383" s="339">
        <v>1500.0</v>
      </c>
    </row>
    <row r="384" hidden="1">
      <c r="A384" s="11" t="s">
        <v>1006</v>
      </c>
      <c r="B384" s="11" t="s">
        <v>1007</v>
      </c>
      <c r="C384" s="339">
        <v>1000.0</v>
      </c>
    </row>
    <row r="385" hidden="1">
      <c r="A385" s="11" t="s">
        <v>1074</v>
      </c>
      <c r="B385" s="11" t="s">
        <v>1075</v>
      </c>
      <c r="C385" s="339">
        <v>36.0</v>
      </c>
    </row>
    <row r="386" hidden="1">
      <c r="A386" s="11" t="s">
        <v>1175</v>
      </c>
      <c r="B386" s="11" t="s">
        <v>1174</v>
      </c>
      <c r="C386" s="339">
        <v>36.0</v>
      </c>
    </row>
    <row r="387" hidden="1">
      <c r="A387" s="11" t="s">
        <v>586</v>
      </c>
      <c r="B387" s="11" t="s">
        <v>587</v>
      </c>
      <c r="C387" s="339">
        <v>36.0</v>
      </c>
    </row>
    <row r="388" hidden="1">
      <c r="A388" s="11" t="s">
        <v>1168</v>
      </c>
      <c r="B388" s="11" t="s">
        <v>1167</v>
      </c>
      <c r="C388" s="339">
        <v>36.0</v>
      </c>
    </row>
    <row r="389" hidden="1">
      <c r="A389" s="11" t="s">
        <v>571</v>
      </c>
      <c r="B389" s="11" t="s">
        <v>572</v>
      </c>
      <c r="C389" s="339">
        <v>36.0</v>
      </c>
    </row>
    <row r="390" hidden="1">
      <c r="A390" s="11" t="s">
        <v>3549</v>
      </c>
      <c r="B390" s="11" t="s">
        <v>3550</v>
      </c>
      <c r="C390" s="339">
        <v>270.0</v>
      </c>
    </row>
    <row r="391" hidden="1">
      <c r="A391" s="11" t="s">
        <v>3551</v>
      </c>
      <c r="B391" s="11" t="s">
        <v>3552</v>
      </c>
      <c r="C391" s="339">
        <v>24.0</v>
      </c>
    </row>
    <row r="392" hidden="1">
      <c r="A392" s="11" t="s">
        <v>3553</v>
      </c>
      <c r="B392" s="11" t="s">
        <v>3554</v>
      </c>
      <c r="C392" s="339">
        <v>50.0</v>
      </c>
    </row>
    <row r="393" hidden="1">
      <c r="A393" s="11" t="s">
        <v>3555</v>
      </c>
      <c r="B393" s="11" t="s">
        <v>3556</v>
      </c>
      <c r="C393" s="339">
        <v>24.0</v>
      </c>
    </row>
    <row r="394" hidden="1">
      <c r="A394" s="11" t="s">
        <v>3557</v>
      </c>
      <c r="B394" s="11" t="s">
        <v>3558</v>
      </c>
      <c r="C394" s="339">
        <v>300.0</v>
      </c>
    </row>
    <row r="395" hidden="1">
      <c r="A395" s="11" t="s">
        <v>672</v>
      </c>
      <c r="B395" s="11" t="s">
        <v>673</v>
      </c>
      <c r="C395" s="339">
        <v>65.0</v>
      </c>
    </row>
    <row r="396" hidden="1">
      <c r="A396" s="11" t="s">
        <v>991</v>
      </c>
      <c r="B396" s="11" t="s">
        <v>968</v>
      </c>
      <c r="C396" s="339">
        <v>65.0</v>
      </c>
    </row>
    <row r="397" hidden="1">
      <c r="A397" s="11" t="s">
        <v>1025</v>
      </c>
      <c r="B397" s="11" t="s">
        <v>1024</v>
      </c>
      <c r="C397" s="339">
        <v>200.0</v>
      </c>
    </row>
    <row r="398" hidden="1">
      <c r="A398" s="11" t="s">
        <v>1066</v>
      </c>
      <c r="B398" s="11" t="s">
        <v>1067</v>
      </c>
      <c r="C398" s="339">
        <v>27.0</v>
      </c>
    </row>
    <row r="399" hidden="1">
      <c r="A399" s="11" t="s">
        <v>1022</v>
      </c>
      <c r="B399" s="11" t="s">
        <v>1023</v>
      </c>
      <c r="C399" s="339">
        <v>300.0</v>
      </c>
    </row>
    <row r="400" hidden="1">
      <c r="A400" s="11" t="s">
        <v>662</v>
      </c>
      <c r="B400" s="11" t="s">
        <v>663</v>
      </c>
      <c r="C400" s="339">
        <v>100.0</v>
      </c>
    </row>
    <row r="401" hidden="1">
      <c r="A401" s="11" t="s">
        <v>654</v>
      </c>
      <c r="B401" s="11" t="s">
        <v>655</v>
      </c>
      <c r="C401" s="339">
        <v>130.0</v>
      </c>
    </row>
    <row r="402" hidden="1">
      <c r="A402" s="11" t="s">
        <v>862</v>
      </c>
      <c r="B402" s="11" t="s">
        <v>861</v>
      </c>
      <c r="C402" s="339">
        <v>60.0</v>
      </c>
    </row>
    <row r="403" hidden="1">
      <c r="A403" s="11" t="s">
        <v>3559</v>
      </c>
      <c r="B403" s="11" t="s">
        <v>3560</v>
      </c>
      <c r="C403" s="339">
        <v>1200.0</v>
      </c>
    </row>
    <row r="404" hidden="1">
      <c r="A404" s="11" t="s">
        <v>1088</v>
      </c>
      <c r="B404" s="11" t="s">
        <v>1089</v>
      </c>
      <c r="C404" s="339">
        <v>1000.0</v>
      </c>
    </row>
    <row r="405" hidden="1">
      <c r="A405" s="11" t="s">
        <v>3561</v>
      </c>
      <c r="B405" s="11" t="s">
        <v>3562</v>
      </c>
      <c r="C405" s="339">
        <v>16.0</v>
      </c>
    </row>
    <row r="406" hidden="1">
      <c r="A406" s="11" t="s">
        <v>687</v>
      </c>
      <c r="B406" s="11" t="s">
        <v>688</v>
      </c>
      <c r="C406" s="339">
        <v>500.0</v>
      </c>
    </row>
    <row r="407" hidden="1">
      <c r="A407" s="11" t="s">
        <v>3563</v>
      </c>
      <c r="B407" s="11" t="s">
        <v>3564</v>
      </c>
      <c r="C407" s="339">
        <v>33.0</v>
      </c>
    </row>
    <row r="408" hidden="1">
      <c r="A408" s="11" t="s">
        <v>3565</v>
      </c>
      <c r="B408" s="11" t="s">
        <v>3566</v>
      </c>
      <c r="C408" s="339">
        <v>24.0</v>
      </c>
    </row>
    <row r="409" hidden="1">
      <c r="A409" s="11" t="s">
        <v>696</v>
      </c>
      <c r="B409" s="11" t="s">
        <v>697</v>
      </c>
      <c r="C409" s="339">
        <v>250.0</v>
      </c>
    </row>
    <row r="410" hidden="1">
      <c r="A410" s="11" t="s">
        <v>796</v>
      </c>
      <c r="B410" s="11" t="s">
        <v>797</v>
      </c>
      <c r="C410" s="339">
        <v>440.0</v>
      </c>
    </row>
    <row r="411" hidden="1">
      <c r="A411" s="11" t="s">
        <v>531</v>
      </c>
      <c r="B411" s="11" t="s">
        <v>530</v>
      </c>
      <c r="C411" s="339">
        <v>200.0</v>
      </c>
    </row>
    <row r="412" hidden="1">
      <c r="A412" s="11" t="s">
        <v>506</v>
      </c>
      <c r="B412" s="11" t="s">
        <v>505</v>
      </c>
      <c r="C412" s="339">
        <v>440.0</v>
      </c>
    </row>
    <row r="413" hidden="1">
      <c r="A413" s="11" t="s">
        <v>1373</v>
      </c>
      <c r="B413" s="11" t="s">
        <v>1372</v>
      </c>
      <c r="C413" s="339">
        <v>48.0</v>
      </c>
    </row>
    <row r="414" hidden="1">
      <c r="A414" s="11" t="s">
        <v>1232</v>
      </c>
      <c r="B414" s="11" t="s">
        <v>1233</v>
      </c>
      <c r="C414" s="339">
        <v>50.0</v>
      </c>
    </row>
    <row r="415" hidden="1">
      <c r="A415" s="11" t="s">
        <v>3567</v>
      </c>
      <c r="B415" s="11" t="s">
        <v>3568</v>
      </c>
      <c r="C415" s="339">
        <v>16.0</v>
      </c>
    </row>
    <row r="416" hidden="1">
      <c r="A416" s="11" t="s">
        <v>3569</v>
      </c>
      <c r="B416" s="11" t="s">
        <v>3570</v>
      </c>
      <c r="C416" s="339">
        <v>12.0</v>
      </c>
    </row>
    <row r="417" hidden="1">
      <c r="A417" s="11" t="s">
        <v>3571</v>
      </c>
      <c r="B417" s="11" t="s">
        <v>3572</v>
      </c>
      <c r="C417" s="339">
        <v>24.0</v>
      </c>
    </row>
    <row r="418" hidden="1">
      <c r="A418" s="11" t="s">
        <v>3573</v>
      </c>
      <c r="B418" s="11" t="s">
        <v>3574</v>
      </c>
      <c r="C418" s="339">
        <v>40.0</v>
      </c>
    </row>
    <row r="419" hidden="1">
      <c r="A419" s="11" t="s">
        <v>3575</v>
      </c>
      <c r="B419" s="11" t="s">
        <v>3576</v>
      </c>
      <c r="C419" s="339">
        <v>12.0</v>
      </c>
    </row>
    <row r="420" hidden="1">
      <c r="A420" s="11" t="s">
        <v>809</v>
      </c>
      <c r="B420" s="11" t="s">
        <v>810</v>
      </c>
      <c r="C420" s="339">
        <v>438.0</v>
      </c>
    </row>
    <row r="421" hidden="1">
      <c r="A421" s="11" t="s">
        <v>3577</v>
      </c>
      <c r="B421" s="11" t="s">
        <v>3578</v>
      </c>
      <c r="C421" s="339">
        <v>16.0</v>
      </c>
    </row>
    <row r="422" hidden="1">
      <c r="A422" s="11" t="s">
        <v>1236</v>
      </c>
      <c r="B422" s="11" t="s">
        <v>1237</v>
      </c>
      <c r="C422" s="339">
        <v>24.0</v>
      </c>
    </row>
    <row r="423" hidden="1">
      <c r="A423" s="11" t="s">
        <v>3579</v>
      </c>
      <c r="B423" s="11" t="s">
        <v>3580</v>
      </c>
      <c r="C423" s="339">
        <v>16.0</v>
      </c>
    </row>
    <row r="424" hidden="1">
      <c r="A424" s="11" t="s">
        <v>3581</v>
      </c>
      <c r="B424" s="11" t="s">
        <v>3582</v>
      </c>
      <c r="C424" s="339">
        <v>16.0</v>
      </c>
    </row>
    <row r="425" hidden="1">
      <c r="A425" s="11" t="s">
        <v>3583</v>
      </c>
      <c r="B425" s="11" t="s">
        <v>3584</v>
      </c>
      <c r="C425" s="339">
        <v>24.0</v>
      </c>
    </row>
    <row r="426" hidden="1">
      <c r="A426" s="11" t="s">
        <v>469</v>
      </c>
      <c r="B426" s="11" t="s">
        <v>468</v>
      </c>
      <c r="C426" s="339">
        <v>60.0</v>
      </c>
    </row>
    <row r="427" hidden="1">
      <c r="A427" s="11" t="s">
        <v>3585</v>
      </c>
      <c r="B427" s="11" t="s">
        <v>3586</v>
      </c>
      <c r="C427" s="339">
        <v>50.0</v>
      </c>
    </row>
    <row r="428" hidden="1">
      <c r="A428" s="11" t="s">
        <v>960</v>
      </c>
      <c r="B428" s="11" t="s">
        <v>961</v>
      </c>
      <c r="C428" s="339">
        <v>900.0</v>
      </c>
    </row>
    <row r="429" hidden="1">
      <c r="A429" s="11" t="s">
        <v>807</v>
      </c>
      <c r="B429" s="11" t="s">
        <v>808</v>
      </c>
      <c r="C429" s="339">
        <v>24.0</v>
      </c>
    </row>
    <row r="430" hidden="1">
      <c r="A430" s="11" t="s">
        <v>3587</v>
      </c>
      <c r="B430" s="11" t="s">
        <v>3588</v>
      </c>
      <c r="C430" s="339">
        <v>104.0</v>
      </c>
    </row>
    <row r="431" hidden="1">
      <c r="A431" s="11" t="s">
        <v>373</v>
      </c>
      <c r="B431" s="11" t="s">
        <v>372</v>
      </c>
      <c r="C431" s="339">
        <v>500.0</v>
      </c>
    </row>
    <row r="432" hidden="1">
      <c r="A432" s="11" t="s">
        <v>641</v>
      </c>
      <c r="B432" s="11" t="s">
        <v>642</v>
      </c>
      <c r="C432" s="339">
        <v>100.0</v>
      </c>
    </row>
    <row r="433" hidden="1">
      <c r="A433" s="11" t="s">
        <v>723</v>
      </c>
      <c r="B433" s="11" t="s">
        <v>724</v>
      </c>
      <c r="C433" s="339">
        <v>800.0</v>
      </c>
    </row>
    <row r="434" hidden="1">
      <c r="A434" s="11" t="s">
        <v>3589</v>
      </c>
      <c r="B434" s="11" t="s">
        <v>3590</v>
      </c>
      <c r="C434" s="339">
        <v>200.0</v>
      </c>
    </row>
    <row r="435" hidden="1">
      <c r="A435" s="11" t="s">
        <v>709</v>
      </c>
      <c r="B435" s="11" t="s">
        <v>710</v>
      </c>
      <c r="C435" s="339">
        <v>350.0</v>
      </c>
    </row>
    <row r="436" hidden="1">
      <c r="A436" s="11" t="s">
        <v>3591</v>
      </c>
      <c r="B436" s="11" t="s">
        <v>3592</v>
      </c>
      <c r="C436" s="339">
        <v>200.0</v>
      </c>
    </row>
    <row r="437" hidden="1">
      <c r="A437" s="11" t="s">
        <v>3593</v>
      </c>
      <c r="B437" s="11" t="s">
        <v>3594</v>
      </c>
      <c r="C437" s="339">
        <v>1.0</v>
      </c>
    </row>
    <row r="438" hidden="1">
      <c r="A438" s="11" t="s">
        <v>981</v>
      </c>
      <c r="B438" s="11" t="s">
        <v>959</v>
      </c>
      <c r="C438" s="339">
        <v>130.0</v>
      </c>
    </row>
    <row r="439" hidden="1">
      <c r="A439" s="11" t="s">
        <v>3595</v>
      </c>
      <c r="B439" s="11" t="s">
        <v>3596</v>
      </c>
      <c r="C439" s="339">
        <v>1000.0</v>
      </c>
    </row>
    <row r="440" hidden="1">
      <c r="A440" s="11" t="s">
        <v>3597</v>
      </c>
      <c r="B440" s="11" t="s">
        <v>3598</v>
      </c>
      <c r="C440" s="339">
        <v>70.0</v>
      </c>
    </row>
    <row r="441" hidden="1">
      <c r="A441" s="11" t="s">
        <v>3599</v>
      </c>
      <c r="B441" s="11" t="s">
        <v>3600</v>
      </c>
      <c r="C441" s="339">
        <v>1503.0</v>
      </c>
    </row>
    <row r="442" hidden="1">
      <c r="A442" s="11" t="s">
        <v>3601</v>
      </c>
      <c r="B442" s="11" t="s">
        <v>3602</v>
      </c>
      <c r="C442" s="339">
        <v>12.0</v>
      </c>
    </row>
    <row r="443" hidden="1">
      <c r="A443" s="11" t="s">
        <v>1196</v>
      </c>
      <c r="B443" s="11" t="s">
        <v>1197</v>
      </c>
      <c r="C443" s="339">
        <v>25.0</v>
      </c>
    </row>
    <row r="444" hidden="1">
      <c r="A444" s="11" t="s">
        <v>3603</v>
      </c>
      <c r="B444" s="11" t="s">
        <v>3604</v>
      </c>
      <c r="C444" s="339">
        <v>10.0</v>
      </c>
    </row>
    <row r="445" hidden="1">
      <c r="A445" s="11" t="s">
        <v>3605</v>
      </c>
      <c r="B445" s="11" t="s">
        <v>3606</v>
      </c>
      <c r="C445" s="339">
        <v>6.0</v>
      </c>
    </row>
    <row r="446" hidden="1">
      <c r="A446" s="11" t="s">
        <v>1329</v>
      </c>
      <c r="B446" s="11" t="s">
        <v>1328</v>
      </c>
      <c r="C446" s="339">
        <v>80.0</v>
      </c>
    </row>
    <row r="447" hidden="1">
      <c r="A447" s="11" t="s">
        <v>3607</v>
      </c>
      <c r="B447" s="11" t="s">
        <v>3608</v>
      </c>
      <c r="C447" s="339">
        <v>250.0</v>
      </c>
    </row>
    <row r="448" hidden="1">
      <c r="A448" s="11" t="s">
        <v>1369</v>
      </c>
      <c r="B448" s="11" t="s">
        <v>1368</v>
      </c>
      <c r="C448" s="339">
        <v>10.0</v>
      </c>
    </row>
    <row r="449" hidden="1">
      <c r="A449" s="11" t="s">
        <v>3609</v>
      </c>
      <c r="B449" s="11" t="s">
        <v>3610</v>
      </c>
      <c r="C449" s="339">
        <v>35.0</v>
      </c>
    </row>
    <row r="450" hidden="1">
      <c r="A450" s="11" t="s">
        <v>603</v>
      </c>
      <c r="B450" s="11" t="s">
        <v>604</v>
      </c>
      <c r="C450" s="339">
        <v>500.0</v>
      </c>
    </row>
    <row r="451" hidden="1">
      <c r="A451" s="11" t="s">
        <v>1357</v>
      </c>
      <c r="B451" s="11" t="s">
        <v>1356</v>
      </c>
      <c r="C451" s="339">
        <v>150.0</v>
      </c>
    </row>
    <row r="452" hidden="1">
      <c r="A452" s="11" t="s">
        <v>3611</v>
      </c>
      <c r="B452" s="11" t="s">
        <v>3612</v>
      </c>
      <c r="C452" s="339">
        <v>33.0</v>
      </c>
    </row>
    <row r="453" hidden="1">
      <c r="A453" s="11" t="s">
        <v>725</v>
      </c>
      <c r="B453" s="11" t="s">
        <v>726</v>
      </c>
      <c r="C453" s="339">
        <v>300.0</v>
      </c>
    </row>
    <row r="454" hidden="1">
      <c r="A454" s="11" t="s">
        <v>887</v>
      </c>
      <c r="B454" s="11" t="s">
        <v>888</v>
      </c>
      <c r="C454" s="339">
        <v>70.0</v>
      </c>
    </row>
    <row r="455" hidden="1">
      <c r="A455" s="11" t="s">
        <v>432</v>
      </c>
      <c r="B455" s="11" t="s">
        <v>431</v>
      </c>
      <c r="C455" s="339">
        <v>50.0</v>
      </c>
    </row>
    <row r="456" hidden="1">
      <c r="A456" s="11" t="s">
        <v>3613</v>
      </c>
      <c r="B456" s="11" t="s">
        <v>3614</v>
      </c>
      <c r="C456" s="339">
        <v>300.0</v>
      </c>
    </row>
    <row r="457" hidden="1">
      <c r="A457" s="11" t="s">
        <v>1215</v>
      </c>
      <c r="B457" s="11" t="s">
        <v>1216</v>
      </c>
      <c r="C457" s="339">
        <v>27.0</v>
      </c>
    </row>
    <row r="458" hidden="1">
      <c r="A458" s="11" t="s">
        <v>3615</v>
      </c>
      <c r="B458" s="11" t="s">
        <v>3616</v>
      </c>
      <c r="C458" s="339">
        <v>48.0</v>
      </c>
    </row>
    <row r="459" hidden="1">
      <c r="A459" s="11" t="s">
        <v>924</v>
      </c>
      <c r="B459" s="11" t="s">
        <v>925</v>
      </c>
      <c r="C459" s="339">
        <v>54.0</v>
      </c>
    </row>
    <row r="460" hidden="1">
      <c r="A460" s="11" t="s">
        <v>3617</v>
      </c>
      <c r="B460" s="11" t="s">
        <v>3618</v>
      </c>
      <c r="C460" s="339">
        <v>70.0</v>
      </c>
    </row>
    <row r="461" hidden="1">
      <c r="A461" s="11" t="s">
        <v>3619</v>
      </c>
      <c r="B461" s="11" t="s">
        <v>3620</v>
      </c>
      <c r="C461" s="339">
        <v>12.0</v>
      </c>
    </row>
    <row r="462" hidden="1">
      <c r="A462" s="11" t="s">
        <v>3621</v>
      </c>
      <c r="B462" s="11" t="s">
        <v>3622</v>
      </c>
      <c r="C462" s="339">
        <v>100.0</v>
      </c>
    </row>
    <row r="463" hidden="1">
      <c r="A463" s="11" t="s">
        <v>754</v>
      </c>
      <c r="B463" s="11" t="s">
        <v>755</v>
      </c>
      <c r="C463" s="339">
        <v>600.0</v>
      </c>
    </row>
    <row r="464" hidden="1">
      <c r="A464" s="11" t="s">
        <v>780</v>
      </c>
      <c r="B464" s="11" t="s">
        <v>781</v>
      </c>
      <c r="C464" s="339">
        <v>400.0</v>
      </c>
    </row>
    <row r="465" hidden="1">
      <c r="A465" s="11" t="s">
        <v>3623</v>
      </c>
      <c r="B465" s="11" t="s">
        <v>3624</v>
      </c>
      <c r="C465" s="339">
        <v>385.0</v>
      </c>
    </row>
    <row r="466" hidden="1">
      <c r="A466" s="11" t="s">
        <v>3625</v>
      </c>
      <c r="B466" s="11" t="s">
        <v>3626</v>
      </c>
      <c r="C466" s="339">
        <v>18.0</v>
      </c>
    </row>
    <row r="467" hidden="1">
      <c r="A467" s="11" t="s">
        <v>3627</v>
      </c>
      <c r="B467" s="11" t="s">
        <v>3628</v>
      </c>
      <c r="C467" s="339">
        <v>1500.0</v>
      </c>
    </row>
    <row r="468" hidden="1">
      <c r="A468" s="11" t="s">
        <v>1210</v>
      </c>
      <c r="B468" s="11" t="s">
        <v>1211</v>
      </c>
      <c r="C468" s="339">
        <v>40.0</v>
      </c>
    </row>
    <row r="469" hidden="1">
      <c r="A469" s="11" t="s">
        <v>3629</v>
      </c>
      <c r="B469" s="11" t="s">
        <v>3630</v>
      </c>
      <c r="C469" s="339">
        <v>36.0</v>
      </c>
    </row>
    <row r="470" hidden="1">
      <c r="A470" s="11" t="s">
        <v>1102</v>
      </c>
      <c r="B470" s="11" t="s">
        <v>1103</v>
      </c>
      <c r="C470" s="339">
        <v>18.0</v>
      </c>
    </row>
    <row r="471" hidden="1">
      <c r="A471" s="11" t="s">
        <v>3631</v>
      </c>
      <c r="B471" s="11" t="s">
        <v>3632</v>
      </c>
      <c r="C471" s="339">
        <v>3000.0</v>
      </c>
    </row>
    <row r="472" hidden="1">
      <c r="A472" s="11" t="s">
        <v>3633</v>
      </c>
      <c r="B472" s="11" t="s">
        <v>3634</v>
      </c>
      <c r="C472" s="339">
        <v>24.0</v>
      </c>
    </row>
    <row r="473" hidden="1">
      <c r="A473" s="11" t="s">
        <v>875</v>
      </c>
      <c r="B473" s="11" t="s">
        <v>876</v>
      </c>
      <c r="C473" s="339">
        <v>12.0</v>
      </c>
    </row>
    <row r="474" hidden="1">
      <c r="A474" s="11" t="s">
        <v>3635</v>
      </c>
      <c r="B474" s="11" t="s">
        <v>3636</v>
      </c>
      <c r="C474" s="339">
        <v>40.0</v>
      </c>
    </row>
    <row r="475" hidden="1">
      <c r="A475" s="11" t="s">
        <v>2164</v>
      </c>
      <c r="B475" s="11" t="s">
        <v>2163</v>
      </c>
      <c r="C475" s="339">
        <v>500.0</v>
      </c>
    </row>
    <row r="476" hidden="1">
      <c r="A476" s="11" t="s">
        <v>1054</v>
      </c>
      <c r="B476" s="11" t="s">
        <v>1055</v>
      </c>
      <c r="C476" s="339">
        <v>500.0</v>
      </c>
    </row>
    <row r="477" hidden="1">
      <c r="A477" s="11" t="s">
        <v>3637</v>
      </c>
      <c r="B477" s="11" t="s">
        <v>3638</v>
      </c>
      <c r="C477" s="339">
        <v>1000.0</v>
      </c>
    </row>
    <row r="478" hidden="1">
      <c r="A478" s="11" t="s">
        <v>550</v>
      </c>
      <c r="B478" s="11" t="s">
        <v>551</v>
      </c>
      <c r="C478" s="339">
        <v>280.0</v>
      </c>
    </row>
    <row r="479" hidden="1">
      <c r="A479" s="11" t="s">
        <v>855</v>
      </c>
      <c r="B479" s="11" t="s">
        <v>856</v>
      </c>
      <c r="C479" s="339">
        <v>12.0</v>
      </c>
    </row>
    <row r="480" hidden="1">
      <c r="A480" s="11" t="s">
        <v>1331</v>
      </c>
      <c r="B480" s="11" t="s">
        <v>1330</v>
      </c>
      <c r="C480" s="339">
        <v>100.0</v>
      </c>
    </row>
    <row r="481" hidden="1">
      <c r="A481" s="11" t="s">
        <v>946</v>
      </c>
      <c r="B481" s="11" t="s">
        <v>947</v>
      </c>
      <c r="C481" s="339">
        <v>90.0</v>
      </c>
    </row>
    <row r="482" hidden="1">
      <c r="A482" s="11" t="s">
        <v>3639</v>
      </c>
      <c r="B482" s="11" t="s">
        <v>3640</v>
      </c>
      <c r="C482" s="339">
        <v>120.0</v>
      </c>
    </row>
    <row r="483" hidden="1">
      <c r="A483" s="11" t="s">
        <v>3641</v>
      </c>
      <c r="B483" s="11" t="s">
        <v>3642</v>
      </c>
      <c r="C483" s="339">
        <v>58.0</v>
      </c>
    </row>
    <row r="484" hidden="1">
      <c r="A484" s="11" t="s">
        <v>1529</v>
      </c>
      <c r="B484" s="11" t="s">
        <v>1528</v>
      </c>
      <c r="C484" s="339">
        <v>200.0</v>
      </c>
    </row>
    <row r="485" hidden="1">
      <c r="A485" s="11" t="s">
        <v>639</v>
      </c>
      <c r="B485" s="11" t="s">
        <v>640</v>
      </c>
      <c r="C485" s="339">
        <v>20.0</v>
      </c>
    </row>
    <row r="486" hidden="1">
      <c r="A486" s="11" t="s">
        <v>910</v>
      </c>
      <c r="B486" s="11" t="s">
        <v>911</v>
      </c>
      <c r="C486" s="339">
        <v>300.0</v>
      </c>
    </row>
    <row r="487" hidden="1">
      <c r="A487" s="11" t="s">
        <v>935</v>
      </c>
      <c r="B487" s="11" t="s">
        <v>936</v>
      </c>
      <c r="C487" s="339">
        <v>70.0</v>
      </c>
    </row>
    <row r="488" hidden="1">
      <c r="A488" s="11" t="s">
        <v>1153</v>
      </c>
      <c r="B488" s="11" t="s">
        <v>1154</v>
      </c>
      <c r="C488" s="339">
        <v>900.0</v>
      </c>
    </row>
    <row r="489" hidden="1">
      <c r="A489" s="11" t="s">
        <v>566</v>
      </c>
      <c r="B489" s="11" t="s">
        <v>567</v>
      </c>
      <c r="C489" s="339">
        <v>200.0</v>
      </c>
    </row>
    <row r="490" hidden="1">
      <c r="A490" s="11" t="s">
        <v>707</v>
      </c>
      <c r="B490" s="11" t="s">
        <v>708</v>
      </c>
      <c r="C490" s="339">
        <v>70.0</v>
      </c>
    </row>
    <row r="491" hidden="1">
      <c r="A491" s="11" t="s">
        <v>450</v>
      </c>
      <c r="B491" s="11" t="s">
        <v>449</v>
      </c>
      <c r="C491" s="339">
        <v>15.0</v>
      </c>
    </row>
    <row r="492" hidden="1">
      <c r="A492" s="11" t="s">
        <v>2258</v>
      </c>
      <c r="B492" s="11" t="s">
        <v>196</v>
      </c>
      <c r="C492" s="339">
        <v>154.0</v>
      </c>
    </row>
    <row r="493" hidden="1">
      <c r="A493" s="11" t="s">
        <v>628</v>
      </c>
      <c r="B493" s="11" t="s">
        <v>629</v>
      </c>
      <c r="C493" s="339">
        <v>15.0</v>
      </c>
    </row>
    <row r="494" hidden="1">
      <c r="A494" s="11" t="s">
        <v>2257</v>
      </c>
      <c r="B494" s="11" t="s">
        <v>184</v>
      </c>
      <c r="C494" s="339">
        <v>154.0</v>
      </c>
    </row>
    <row r="495" hidden="1">
      <c r="A495" s="11" t="s">
        <v>3643</v>
      </c>
      <c r="B495" s="11" t="s">
        <v>3644</v>
      </c>
      <c r="C495" s="339">
        <v>500.0</v>
      </c>
    </row>
    <row r="496" hidden="1">
      <c r="A496" s="11" t="s">
        <v>2256</v>
      </c>
      <c r="B496" s="11" t="s">
        <v>123</v>
      </c>
      <c r="C496" s="339">
        <v>154.0</v>
      </c>
    </row>
    <row r="497" hidden="1">
      <c r="A497" s="11" t="s">
        <v>3645</v>
      </c>
      <c r="B497" s="11" t="s">
        <v>3646</v>
      </c>
      <c r="C497" s="339">
        <v>40.0</v>
      </c>
    </row>
    <row r="498" hidden="1">
      <c r="A498" s="11" t="s">
        <v>894</v>
      </c>
      <c r="B498" s="11" t="s">
        <v>895</v>
      </c>
      <c r="C498" s="339">
        <v>300.0</v>
      </c>
    </row>
    <row r="499" hidden="1">
      <c r="A499" s="11" t="s">
        <v>3647</v>
      </c>
      <c r="B499" s="11" t="s">
        <v>3648</v>
      </c>
      <c r="C499" s="339">
        <v>22.0</v>
      </c>
    </row>
    <row r="500" hidden="1">
      <c r="A500" s="11" t="s">
        <v>1410</v>
      </c>
      <c r="B500" s="11" t="s">
        <v>1409</v>
      </c>
      <c r="C500" s="339">
        <v>26.0</v>
      </c>
    </row>
    <row r="501" hidden="1">
      <c r="A501" s="11" t="s">
        <v>917</v>
      </c>
      <c r="B501" s="11" t="s">
        <v>918</v>
      </c>
      <c r="C501" s="339">
        <v>75.0</v>
      </c>
    </row>
    <row r="502" hidden="1">
      <c r="A502" s="11" t="s">
        <v>3649</v>
      </c>
      <c r="B502" s="11" t="s">
        <v>3650</v>
      </c>
      <c r="C502" s="339">
        <v>500.0</v>
      </c>
    </row>
    <row r="503" hidden="1">
      <c r="A503" s="11" t="s">
        <v>3651</v>
      </c>
      <c r="B503" s="11" t="s">
        <v>3652</v>
      </c>
      <c r="C503" s="339">
        <v>1000.0</v>
      </c>
    </row>
    <row r="504" hidden="1">
      <c r="A504" s="11" t="s">
        <v>3653</v>
      </c>
      <c r="B504" s="11" t="s">
        <v>3654</v>
      </c>
      <c r="C504" s="339">
        <v>1000.0</v>
      </c>
    </row>
    <row r="505" hidden="1">
      <c r="A505" s="11" t="s">
        <v>3655</v>
      </c>
      <c r="B505" s="11" t="s">
        <v>3656</v>
      </c>
      <c r="C505" s="339">
        <v>8.0</v>
      </c>
    </row>
    <row r="506" hidden="1">
      <c r="A506" s="11" t="s">
        <v>2299</v>
      </c>
      <c r="B506" s="11" t="s">
        <v>2298</v>
      </c>
      <c r="C506" s="339">
        <v>48.0</v>
      </c>
    </row>
    <row r="507" hidden="1">
      <c r="A507" s="11" t="s">
        <v>905</v>
      </c>
      <c r="B507" s="11" t="s">
        <v>906</v>
      </c>
      <c r="C507" s="339">
        <v>60.0</v>
      </c>
    </row>
    <row r="508" hidden="1">
      <c r="A508" s="11" t="s">
        <v>1333</v>
      </c>
      <c r="B508" s="11" t="s">
        <v>1332</v>
      </c>
      <c r="C508" s="339">
        <v>1000.0</v>
      </c>
    </row>
    <row r="509" hidden="1">
      <c r="A509" s="11" t="s">
        <v>3657</v>
      </c>
      <c r="B509" s="11" t="s">
        <v>3658</v>
      </c>
      <c r="C509" s="339">
        <v>60.0</v>
      </c>
    </row>
    <row r="510" hidden="1">
      <c r="A510" s="11" t="s">
        <v>3659</v>
      </c>
      <c r="B510" s="11" t="s">
        <v>3660</v>
      </c>
      <c r="C510" s="339">
        <v>400.0</v>
      </c>
    </row>
    <row r="511" hidden="1">
      <c r="A511" s="11" t="s">
        <v>1269</v>
      </c>
      <c r="B511" s="11" t="s">
        <v>1270</v>
      </c>
      <c r="C511" s="339">
        <v>750.0</v>
      </c>
    </row>
    <row r="512" hidden="1">
      <c r="A512" s="11" t="s">
        <v>964</v>
      </c>
      <c r="B512" s="11" t="s">
        <v>965</v>
      </c>
      <c r="C512" s="339">
        <v>1500.0</v>
      </c>
    </row>
    <row r="513" hidden="1">
      <c r="A513" s="11" t="s">
        <v>324</v>
      </c>
      <c r="B513" s="11" t="s">
        <v>323</v>
      </c>
      <c r="C513" s="339">
        <v>240.0</v>
      </c>
    </row>
    <row r="514" hidden="1">
      <c r="A514" s="11" t="s">
        <v>592</v>
      </c>
      <c r="B514" s="11" t="s">
        <v>593</v>
      </c>
      <c r="C514" s="339">
        <v>40.0</v>
      </c>
    </row>
    <row r="515" hidden="1">
      <c r="A515" s="11" t="s">
        <v>819</v>
      </c>
      <c r="B515" s="11" t="s">
        <v>820</v>
      </c>
      <c r="C515" s="339">
        <v>12.0</v>
      </c>
    </row>
    <row r="516" hidden="1">
      <c r="A516" s="11" t="s">
        <v>549</v>
      </c>
      <c r="B516" s="11" t="s">
        <v>548</v>
      </c>
      <c r="C516" s="339">
        <v>1500.0</v>
      </c>
    </row>
    <row r="517" hidden="1">
      <c r="A517" s="11" t="s">
        <v>3661</v>
      </c>
      <c r="B517" s="11" t="s">
        <v>3662</v>
      </c>
      <c r="C517" s="339">
        <v>16.0</v>
      </c>
    </row>
    <row r="518" hidden="1">
      <c r="A518" s="11" t="s">
        <v>3663</v>
      </c>
      <c r="B518" s="11" t="s">
        <v>3664</v>
      </c>
      <c r="C518" s="339">
        <v>10.0</v>
      </c>
    </row>
    <row r="519" hidden="1">
      <c r="A519" s="11" t="s">
        <v>3665</v>
      </c>
      <c r="B519" s="11" t="s">
        <v>3666</v>
      </c>
      <c r="C519" s="339">
        <v>10.0</v>
      </c>
    </row>
    <row r="520" hidden="1">
      <c r="A520" s="11" t="s">
        <v>3667</v>
      </c>
      <c r="B520" s="11" t="s">
        <v>3668</v>
      </c>
      <c r="C520" s="339">
        <v>15.0</v>
      </c>
    </row>
    <row r="521" hidden="1">
      <c r="A521" s="11" t="s">
        <v>782</v>
      </c>
      <c r="B521" s="11" t="s">
        <v>783</v>
      </c>
      <c r="C521" s="339">
        <v>20.0</v>
      </c>
    </row>
    <row r="522" hidden="1">
      <c r="A522" s="11" t="s">
        <v>3669</v>
      </c>
      <c r="B522" s="11" t="s">
        <v>3670</v>
      </c>
      <c r="C522" s="339">
        <v>6.0</v>
      </c>
    </row>
    <row r="523" hidden="1">
      <c r="A523" s="11" t="s">
        <v>996</v>
      </c>
      <c r="B523" s="11" t="s">
        <v>997</v>
      </c>
      <c r="C523" s="339">
        <v>40.0</v>
      </c>
    </row>
    <row r="524" hidden="1">
      <c r="A524" s="11" t="s">
        <v>3671</v>
      </c>
      <c r="B524" s="11" t="s">
        <v>3672</v>
      </c>
      <c r="C524" s="339">
        <v>1000.0</v>
      </c>
    </row>
    <row r="525" hidden="1">
      <c r="A525" s="11" t="s">
        <v>3673</v>
      </c>
      <c r="B525" s="11" t="s">
        <v>3674</v>
      </c>
      <c r="C525" s="339">
        <v>225.0</v>
      </c>
    </row>
    <row r="526" hidden="1">
      <c r="A526" s="11" t="s">
        <v>3675</v>
      </c>
      <c r="B526" s="11" t="s">
        <v>3676</v>
      </c>
      <c r="C526" s="339">
        <v>130.0</v>
      </c>
    </row>
    <row r="527" hidden="1">
      <c r="A527" s="11" t="s">
        <v>565</v>
      </c>
      <c r="B527" s="11" t="s">
        <v>564</v>
      </c>
      <c r="C527" s="339">
        <v>20.0</v>
      </c>
    </row>
    <row r="528" hidden="1">
      <c r="A528" s="11" t="s">
        <v>3677</v>
      </c>
      <c r="B528" s="11" t="s">
        <v>3678</v>
      </c>
      <c r="C528" s="339">
        <v>24.0</v>
      </c>
    </row>
    <row r="529" hidden="1">
      <c r="A529" s="11" t="s">
        <v>823</v>
      </c>
      <c r="B529" s="11" t="s">
        <v>824</v>
      </c>
      <c r="C529" s="339">
        <v>500.0</v>
      </c>
    </row>
    <row r="530" hidden="1">
      <c r="A530" s="11" t="s">
        <v>828</v>
      </c>
      <c r="B530" s="11" t="s">
        <v>829</v>
      </c>
      <c r="C530" s="339">
        <v>60.0</v>
      </c>
    </row>
    <row r="531" hidden="1">
      <c r="A531" s="11" t="s">
        <v>3679</v>
      </c>
      <c r="B531" s="11" t="s">
        <v>3680</v>
      </c>
      <c r="C531" s="339">
        <v>50.0</v>
      </c>
    </row>
    <row r="532" hidden="1">
      <c r="A532" s="11" t="s">
        <v>3681</v>
      </c>
      <c r="B532" s="11" t="s">
        <v>3682</v>
      </c>
      <c r="C532" s="339">
        <v>50.0</v>
      </c>
    </row>
    <row r="533" hidden="1">
      <c r="A533" s="11" t="s">
        <v>3683</v>
      </c>
      <c r="B533" s="11" t="s">
        <v>3684</v>
      </c>
      <c r="C533" s="339">
        <v>28.0</v>
      </c>
    </row>
    <row r="534" hidden="1">
      <c r="A534" s="11" t="s">
        <v>1250</v>
      </c>
      <c r="B534" s="11" t="s">
        <v>1249</v>
      </c>
      <c r="C534" s="339">
        <v>28.0</v>
      </c>
    </row>
    <row r="535" hidden="1">
      <c r="A535" s="11" t="s">
        <v>1124</v>
      </c>
      <c r="B535" s="11" t="s">
        <v>1125</v>
      </c>
      <c r="C535" s="339">
        <v>22.0</v>
      </c>
    </row>
    <row r="536" hidden="1">
      <c r="A536" s="11" t="s">
        <v>1120</v>
      </c>
      <c r="B536" s="11" t="s">
        <v>1121</v>
      </c>
      <c r="C536" s="339">
        <v>32.0</v>
      </c>
    </row>
    <row r="537" hidden="1">
      <c r="A537" s="11" t="s">
        <v>1248</v>
      </c>
      <c r="B537" s="11" t="s">
        <v>1247</v>
      </c>
      <c r="C537" s="339">
        <v>50.0</v>
      </c>
    </row>
    <row r="538" hidden="1">
      <c r="A538" s="11" t="s">
        <v>3685</v>
      </c>
      <c r="B538" s="11" t="s">
        <v>3686</v>
      </c>
      <c r="C538" s="339">
        <v>1000.0</v>
      </c>
    </row>
    <row r="539" hidden="1">
      <c r="A539" s="11" t="s">
        <v>600</v>
      </c>
      <c r="B539" s="11" t="s">
        <v>599</v>
      </c>
      <c r="C539" s="339">
        <v>600.0</v>
      </c>
    </row>
    <row r="540" hidden="1">
      <c r="A540" s="11" t="s">
        <v>3687</v>
      </c>
      <c r="B540" s="11" t="s">
        <v>3688</v>
      </c>
      <c r="C540" s="339">
        <v>24.0</v>
      </c>
    </row>
    <row r="541" hidden="1">
      <c r="A541" s="11" t="s">
        <v>3689</v>
      </c>
      <c r="B541" s="11" t="s">
        <v>3690</v>
      </c>
      <c r="C541" s="339">
        <v>80.0</v>
      </c>
    </row>
    <row r="542" hidden="1">
      <c r="A542" s="11" t="s">
        <v>3691</v>
      </c>
      <c r="B542" s="11" t="s">
        <v>3692</v>
      </c>
      <c r="C542" s="339">
        <v>1200.0</v>
      </c>
    </row>
    <row r="543" hidden="1">
      <c r="A543" s="11" t="s">
        <v>803</v>
      </c>
      <c r="B543" s="11" t="s">
        <v>804</v>
      </c>
      <c r="C543" s="339">
        <v>24.0</v>
      </c>
    </row>
    <row r="544" hidden="1">
      <c r="A544" s="11" t="s">
        <v>609</v>
      </c>
      <c r="B544" s="11" t="s">
        <v>610</v>
      </c>
      <c r="C544" s="339">
        <v>10.0</v>
      </c>
    </row>
    <row r="545" hidden="1">
      <c r="A545" s="11" t="s">
        <v>805</v>
      </c>
      <c r="B545" s="11" t="s">
        <v>806</v>
      </c>
      <c r="C545" s="339">
        <v>40.0</v>
      </c>
    </row>
    <row r="546" hidden="1">
      <c r="A546" s="11" t="s">
        <v>1181</v>
      </c>
      <c r="B546" s="11" t="s">
        <v>1180</v>
      </c>
      <c r="C546" s="339">
        <v>100.0</v>
      </c>
    </row>
    <row r="547" hidden="1">
      <c r="A547" s="11" t="s">
        <v>3693</v>
      </c>
      <c r="B547" s="11" t="s">
        <v>3694</v>
      </c>
      <c r="C547" s="339">
        <v>22.0</v>
      </c>
    </row>
    <row r="548" hidden="1">
      <c r="A548" s="11" t="s">
        <v>702</v>
      </c>
      <c r="B548" s="11" t="s">
        <v>703</v>
      </c>
      <c r="C548" s="339">
        <v>24.0</v>
      </c>
    </row>
    <row r="549" hidden="1">
      <c r="A549" s="11" t="s">
        <v>698</v>
      </c>
      <c r="B549" s="11" t="s">
        <v>699</v>
      </c>
      <c r="C549" s="339">
        <v>30.0</v>
      </c>
    </row>
    <row r="550" hidden="1">
      <c r="A550" s="11" t="s">
        <v>685</v>
      </c>
      <c r="B550" s="11" t="s">
        <v>686</v>
      </c>
      <c r="C550" s="339">
        <v>45.0</v>
      </c>
    </row>
    <row r="551" hidden="1">
      <c r="A551" s="11" t="s">
        <v>3695</v>
      </c>
      <c r="B551" s="11" t="s">
        <v>3696</v>
      </c>
      <c r="C551" s="339">
        <v>1000.0</v>
      </c>
    </row>
    <row r="552" hidden="1">
      <c r="A552" s="11" t="s">
        <v>3697</v>
      </c>
      <c r="B552" s="11" t="s">
        <v>3698</v>
      </c>
      <c r="C552" s="339">
        <v>10.0</v>
      </c>
    </row>
    <row r="553" hidden="1">
      <c r="A553" s="11" t="s">
        <v>3699</v>
      </c>
      <c r="B553" s="11" t="s">
        <v>3700</v>
      </c>
      <c r="C553" s="339">
        <v>12.0</v>
      </c>
    </row>
    <row r="554" hidden="1">
      <c r="A554" s="11" t="s">
        <v>813</v>
      </c>
      <c r="B554" s="11" t="s">
        <v>814</v>
      </c>
      <c r="C554" s="339">
        <v>45.0</v>
      </c>
    </row>
    <row r="555" hidden="1">
      <c r="A555" s="11" t="s">
        <v>1296</v>
      </c>
      <c r="B555" s="11" t="s">
        <v>1295</v>
      </c>
      <c r="C555" s="339">
        <v>30.0</v>
      </c>
    </row>
    <row r="556" hidden="1">
      <c r="A556" s="11" t="s">
        <v>1172</v>
      </c>
      <c r="B556" s="11" t="s">
        <v>1173</v>
      </c>
      <c r="C556" s="339">
        <v>1200.0</v>
      </c>
    </row>
    <row r="557" hidden="1">
      <c r="A557" s="11" t="s">
        <v>3701</v>
      </c>
      <c r="B557" s="11" t="s">
        <v>3702</v>
      </c>
      <c r="C557" s="339">
        <v>200.0</v>
      </c>
    </row>
    <row r="558" hidden="1">
      <c r="A558" s="11" t="s">
        <v>3703</v>
      </c>
      <c r="B558" s="11" t="s">
        <v>3704</v>
      </c>
      <c r="C558" s="339">
        <v>40.0</v>
      </c>
    </row>
    <row r="559" hidden="1">
      <c r="A559" s="11" t="s">
        <v>3705</v>
      </c>
      <c r="B559" s="11" t="s">
        <v>3706</v>
      </c>
      <c r="C559" s="339">
        <v>500.0</v>
      </c>
    </row>
    <row r="560" hidden="1">
      <c r="A560" s="11" t="s">
        <v>3707</v>
      </c>
      <c r="B560" s="11" t="s">
        <v>3708</v>
      </c>
      <c r="C560" s="339">
        <v>30.0</v>
      </c>
    </row>
    <row r="561" hidden="1">
      <c r="A561" s="11" t="s">
        <v>1217</v>
      </c>
      <c r="B561" s="11" t="s">
        <v>1218</v>
      </c>
      <c r="C561" s="339">
        <v>90.0</v>
      </c>
    </row>
    <row r="562" hidden="1">
      <c r="A562" s="11" t="s">
        <v>406</v>
      </c>
      <c r="B562" s="11" t="s">
        <v>405</v>
      </c>
      <c r="C562" s="339">
        <v>18.0</v>
      </c>
    </row>
    <row r="563" hidden="1">
      <c r="A563" s="11" t="s">
        <v>1340</v>
      </c>
      <c r="B563" s="11" t="s">
        <v>1339</v>
      </c>
      <c r="C563" s="339">
        <v>12.0</v>
      </c>
    </row>
    <row r="564" hidden="1">
      <c r="A564" s="11" t="s">
        <v>3709</v>
      </c>
      <c r="B564" s="11" t="s">
        <v>3710</v>
      </c>
      <c r="C564" s="339">
        <v>15.0</v>
      </c>
    </row>
    <row r="565" hidden="1">
      <c r="A565" s="11" t="s">
        <v>3711</v>
      </c>
      <c r="B565" s="11" t="s">
        <v>3712</v>
      </c>
      <c r="C565" s="339">
        <v>15.0</v>
      </c>
    </row>
    <row r="566" hidden="1">
      <c r="A566" s="11" t="s">
        <v>3713</v>
      </c>
      <c r="B566" s="11" t="s">
        <v>3714</v>
      </c>
      <c r="C566" s="339">
        <v>200.0</v>
      </c>
    </row>
    <row r="567" hidden="1">
      <c r="A567" s="11" t="s">
        <v>3715</v>
      </c>
      <c r="B567" s="11" t="s">
        <v>3716</v>
      </c>
      <c r="C567" s="339">
        <v>56.0</v>
      </c>
    </row>
    <row r="568" hidden="1">
      <c r="A568" s="11" t="s">
        <v>534</v>
      </c>
      <c r="B568" s="11" t="s">
        <v>533</v>
      </c>
      <c r="C568" s="339">
        <v>56.0</v>
      </c>
    </row>
    <row r="569" hidden="1">
      <c r="A569" s="11" t="s">
        <v>3717</v>
      </c>
      <c r="B569" s="11" t="s">
        <v>3718</v>
      </c>
      <c r="C569" s="339">
        <v>500.0</v>
      </c>
    </row>
    <row r="570" hidden="1">
      <c r="A570" s="11" t="s">
        <v>521</v>
      </c>
      <c r="B570" s="11" t="s">
        <v>520</v>
      </c>
      <c r="C570" s="339">
        <v>48.0</v>
      </c>
    </row>
    <row r="571" hidden="1">
      <c r="A571" s="11" t="s">
        <v>3719</v>
      </c>
      <c r="B571" s="11" t="s">
        <v>3720</v>
      </c>
      <c r="C571" s="339">
        <v>300.0</v>
      </c>
    </row>
    <row r="572" hidden="1">
      <c r="A572" s="11" t="s">
        <v>1382</v>
      </c>
      <c r="B572" s="11" t="s">
        <v>1381</v>
      </c>
      <c r="C572" s="339">
        <v>540.0</v>
      </c>
    </row>
    <row r="573" hidden="1">
      <c r="A573" s="11" t="s">
        <v>509</v>
      </c>
      <c r="B573" s="11" t="s">
        <v>508</v>
      </c>
      <c r="C573" s="339">
        <v>2000.0</v>
      </c>
    </row>
    <row r="574" hidden="1">
      <c r="A574" s="11" t="s">
        <v>3721</v>
      </c>
      <c r="B574" s="11" t="s">
        <v>3722</v>
      </c>
      <c r="C574" s="339">
        <v>30.0</v>
      </c>
    </row>
    <row r="575" hidden="1">
      <c r="A575" s="11" t="s">
        <v>1221</v>
      </c>
      <c r="B575" s="11" t="s">
        <v>1222</v>
      </c>
      <c r="C575" s="339">
        <v>90.0</v>
      </c>
    </row>
    <row r="576" hidden="1">
      <c r="A576" s="11" t="s">
        <v>1177</v>
      </c>
      <c r="B576" s="11" t="s">
        <v>1176</v>
      </c>
      <c r="C576" s="339">
        <v>1000.0</v>
      </c>
    </row>
    <row r="577" hidden="1">
      <c r="A577" s="11" t="s">
        <v>1225</v>
      </c>
      <c r="B577" s="11" t="s">
        <v>1226</v>
      </c>
      <c r="C577" s="339">
        <v>12.0</v>
      </c>
    </row>
    <row r="578" hidden="1">
      <c r="A578" s="11" t="s">
        <v>1213</v>
      </c>
      <c r="B578" s="11" t="s">
        <v>1214</v>
      </c>
      <c r="C578" s="339">
        <v>24.0</v>
      </c>
    </row>
    <row r="579" hidden="1">
      <c r="A579" s="11" t="s">
        <v>1603</v>
      </c>
      <c r="B579" s="11" t="s">
        <v>1602</v>
      </c>
      <c r="C579" s="339">
        <v>60.0</v>
      </c>
    </row>
    <row r="580" hidden="1">
      <c r="A580" s="11" t="s">
        <v>3723</v>
      </c>
      <c r="B580" s="11" t="s">
        <v>3724</v>
      </c>
      <c r="C580" s="339">
        <v>1200.0</v>
      </c>
    </row>
    <row r="581" hidden="1">
      <c r="A581" s="11" t="s">
        <v>633</v>
      </c>
      <c r="B581" s="11" t="s">
        <v>634</v>
      </c>
      <c r="C581" s="339">
        <v>20.0</v>
      </c>
    </row>
    <row r="582" hidden="1">
      <c r="A582" s="11" t="s">
        <v>630</v>
      </c>
      <c r="B582" s="11" t="s">
        <v>631</v>
      </c>
      <c r="C582" s="339">
        <v>30.0</v>
      </c>
    </row>
    <row r="583" hidden="1">
      <c r="A583" s="11" t="s">
        <v>614</v>
      </c>
      <c r="B583" s="11" t="s">
        <v>615</v>
      </c>
      <c r="C583" s="339">
        <v>40.0</v>
      </c>
    </row>
    <row r="584" hidden="1">
      <c r="A584" s="11" t="s">
        <v>3725</v>
      </c>
      <c r="B584" s="11" t="s">
        <v>3726</v>
      </c>
      <c r="C584" s="339">
        <v>24.0</v>
      </c>
    </row>
    <row r="585" hidden="1">
      <c r="A585" s="11" t="s">
        <v>670</v>
      </c>
      <c r="B585" s="11" t="s">
        <v>671</v>
      </c>
      <c r="C585" s="339">
        <v>18.0</v>
      </c>
    </row>
    <row r="586" hidden="1">
      <c r="A586" s="11" t="s">
        <v>665</v>
      </c>
      <c r="B586" s="11" t="s">
        <v>666</v>
      </c>
      <c r="C586" s="339">
        <v>24.0</v>
      </c>
    </row>
    <row r="587" hidden="1">
      <c r="A587" s="11" t="s">
        <v>757</v>
      </c>
      <c r="B587" s="11" t="s">
        <v>758</v>
      </c>
      <c r="C587" s="339">
        <v>80.0</v>
      </c>
    </row>
    <row r="588" hidden="1">
      <c r="A588" s="11" t="s">
        <v>1294</v>
      </c>
      <c r="B588" s="11" t="s">
        <v>1293</v>
      </c>
      <c r="C588" s="339">
        <v>30.0</v>
      </c>
    </row>
    <row r="589" hidden="1">
      <c r="A589" s="11" t="s">
        <v>3727</v>
      </c>
      <c r="B589" s="11" t="s">
        <v>3728</v>
      </c>
      <c r="C589" s="339">
        <v>36.0</v>
      </c>
    </row>
    <row r="590" hidden="1">
      <c r="A590" s="11" t="s">
        <v>3729</v>
      </c>
      <c r="B590" s="11" t="s">
        <v>3730</v>
      </c>
      <c r="C590" s="339">
        <v>48.0</v>
      </c>
    </row>
    <row r="591" hidden="1">
      <c r="A591" s="11" t="s">
        <v>1163</v>
      </c>
      <c r="B591" s="11" t="s">
        <v>1164</v>
      </c>
      <c r="C591" s="339">
        <v>30.0</v>
      </c>
    </row>
    <row r="592" hidden="1">
      <c r="A592" s="11" t="s">
        <v>1148</v>
      </c>
      <c r="B592" s="11" t="s">
        <v>1149</v>
      </c>
      <c r="C592" s="339">
        <v>45.0</v>
      </c>
    </row>
    <row r="593" hidden="1">
      <c r="A593" s="11" t="s">
        <v>3731</v>
      </c>
      <c r="B593" s="11" t="s">
        <v>3732</v>
      </c>
      <c r="C593" s="339">
        <v>14.0</v>
      </c>
    </row>
    <row r="594" hidden="1">
      <c r="A594" s="11" t="s">
        <v>3733</v>
      </c>
      <c r="B594" s="11" t="s">
        <v>3734</v>
      </c>
      <c r="C594" s="339">
        <v>21.0</v>
      </c>
    </row>
    <row r="595" hidden="1">
      <c r="A595" s="11" t="s">
        <v>3735</v>
      </c>
      <c r="B595" s="11" t="s">
        <v>3736</v>
      </c>
      <c r="C595" s="339">
        <v>16.0</v>
      </c>
    </row>
    <row r="596" hidden="1">
      <c r="A596" s="11" t="s">
        <v>3737</v>
      </c>
      <c r="B596" s="11" t="s">
        <v>3738</v>
      </c>
      <c r="C596" s="339">
        <v>26.0</v>
      </c>
    </row>
    <row r="597" hidden="1">
      <c r="A597" s="11" t="s">
        <v>3739</v>
      </c>
      <c r="B597" s="11" t="s">
        <v>3740</v>
      </c>
      <c r="C597" s="339">
        <v>22.0</v>
      </c>
    </row>
    <row r="598" hidden="1">
      <c r="A598" s="11" t="s">
        <v>635</v>
      </c>
      <c r="B598" s="11" t="s">
        <v>636</v>
      </c>
      <c r="C598" s="339">
        <v>24.0</v>
      </c>
    </row>
    <row r="599" hidden="1">
      <c r="A599" s="11" t="s">
        <v>625</v>
      </c>
      <c r="B599" s="11" t="s">
        <v>626</v>
      </c>
      <c r="C599" s="339">
        <v>30.0</v>
      </c>
    </row>
    <row r="600" hidden="1">
      <c r="A600" s="11" t="s">
        <v>716</v>
      </c>
      <c r="B600" s="11" t="s">
        <v>717</v>
      </c>
      <c r="C600" s="339">
        <v>24.0</v>
      </c>
    </row>
    <row r="601" hidden="1">
      <c r="A601" s="11" t="s">
        <v>720</v>
      </c>
      <c r="B601" s="11" t="s">
        <v>721</v>
      </c>
      <c r="C601" s="339">
        <v>18.0</v>
      </c>
    </row>
    <row r="602" hidden="1">
      <c r="A602" s="11" t="s">
        <v>1455</v>
      </c>
      <c r="B602" s="11" t="s">
        <v>1454</v>
      </c>
      <c r="C602" s="339">
        <v>48.0</v>
      </c>
    </row>
    <row r="603" hidden="1">
      <c r="A603" s="11" t="s">
        <v>1188</v>
      </c>
      <c r="B603" s="11" t="s">
        <v>1189</v>
      </c>
      <c r="C603" s="339">
        <v>10.0</v>
      </c>
    </row>
    <row r="604" hidden="1">
      <c r="A604" s="11" t="s">
        <v>752</v>
      </c>
      <c r="B604" s="11" t="s">
        <v>753</v>
      </c>
      <c r="C604" s="339">
        <v>35.0</v>
      </c>
    </row>
    <row r="605" hidden="1">
      <c r="A605" s="11" t="s">
        <v>773</v>
      </c>
      <c r="B605" s="11" t="s">
        <v>774</v>
      </c>
      <c r="C605" s="339">
        <v>25.0</v>
      </c>
    </row>
    <row r="606" hidden="1">
      <c r="A606" s="11" t="s">
        <v>3741</v>
      </c>
      <c r="B606" s="11" t="s">
        <v>3742</v>
      </c>
      <c r="C606" s="339">
        <v>400.0</v>
      </c>
    </row>
    <row r="607" hidden="1">
      <c r="A607" s="11" t="s">
        <v>3743</v>
      </c>
      <c r="B607" s="11" t="s">
        <v>3744</v>
      </c>
      <c r="C607" s="339">
        <v>30.0</v>
      </c>
    </row>
    <row r="608" hidden="1">
      <c r="A608" s="11" t="s">
        <v>859</v>
      </c>
      <c r="B608" s="11" t="s">
        <v>860</v>
      </c>
      <c r="C608" s="339">
        <v>18.0</v>
      </c>
    </row>
    <row r="609" hidden="1">
      <c r="A609" s="11" t="s">
        <v>1041</v>
      </c>
      <c r="B609" s="11" t="s">
        <v>1042</v>
      </c>
      <c r="C609" s="339">
        <v>30.0</v>
      </c>
    </row>
    <row r="610" hidden="1">
      <c r="A610" s="11" t="s">
        <v>518</v>
      </c>
      <c r="B610" s="11" t="s">
        <v>517</v>
      </c>
      <c r="C610" s="339">
        <v>240.0</v>
      </c>
    </row>
    <row r="611" hidden="1">
      <c r="A611" s="11" t="s">
        <v>1605</v>
      </c>
      <c r="B611" s="11" t="s">
        <v>1604</v>
      </c>
      <c r="C611" s="339">
        <v>30.0</v>
      </c>
    </row>
    <row r="612" hidden="1">
      <c r="A612" s="11" t="s">
        <v>1113</v>
      </c>
      <c r="B612" s="11" t="s">
        <v>1114</v>
      </c>
      <c r="C612" s="339">
        <v>12.0</v>
      </c>
    </row>
    <row r="613" hidden="1">
      <c r="A613" s="11" t="s">
        <v>1107</v>
      </c>
      <c r="B613" s="11" t="s">
        <v>1108</v>
      </c>
      <c r="C613" s="339">
        <v>18.0</v>
      </c>
    </row>
    <row r="614" hidden="1">
      <c r="A614" s="11" t="s">
        <v>3745</v>
      </c>
      <c r="B614" s="11" t="s">
        <v>3746</v>
      </c>
      <c r="C614" s="339">
        <v>8.0</v>
      </c>
    </row>
    <row r="615" hidden="1">
      <c r="A615" s="11" t="s">
        <v>3747</v>
      </c>
      <c r="B615" s="11" t="s">
        <v>3748</v>
      </c>
      <c r="C615" s="339">
        <v>16.0</v>
      </c>
    </row>
    <row r="616" hidden="1">
      <c r="A616" s="11" t="s">
        <v>3749</v>
      </c>
      <c r="B616" s="11" t="s">
        <v>3750</v>
      </c>
      <c r="C616" s="339">
        <v>12.0</v>
      </c>
    </row>
    <row r="617" hidden="1">
      <c r="A617" s="11" t="s">
        <v>3751</v>
      </c>
      <c r="B617" s="11" t="s">
        <v>3752</v>
      </c>
      <c r="C617" s="339">
        <v>16.0</v>
      </c>
    </row>
    <row r="618" hidden="1">
      <c r="A618" s="11" t="s">
        <v>3753</v>
      </c>
      <c r="B618" s="11" t="s">
        <v>3754</v>
      </c>
      <c r="C618" s="339">
        <v>400.0</v>
      </c>
    </row>
    <row r="619" hidden="1">
      <c r="A619" s="11" t="s">
        <v>761</v>
      </c>
      <c r="B619" s="11" t="s">
        <v>762</v>
      </c>
      <c r="C619" s="339">
        <v>120.0</v>
      </c>
    </row>
    <row r="620" hidden="1">
      <c r="A620" s="11" t="s">
        <v>3755</v>
      </c>
      <c r="B620" s="11" t="s">
        <v>3756</v>
      </c>
      <c r="C620" s="339">
        <v>2500.0</v>
      </c>
    </row>
    <row r="621" hidden="1">
      <c r="A621" s="11" t="s">
        <v>770</v>
      </c>
      <c r="B621" s="11" t="s">
        <v>771</v>
      </c>
      <c r="C621" s="339">
        <v>240.0</v>
      </c>
    </row>
    <row r="622" hidden="1">
      <c r="A622" s="11" t="s">
        <v>3757</v>
      </c>
      <c r="B622" s="11" t="s">
        <v>3758</v>
      </c>
      <c r="C622" s="339">
        <v>1000.0</v>
      </c>
    </row>
    <row r="623" hidden="1">
      <c r="A623" s="11" t="s">
        <v>3759</v>
      </c>
      <c r="B623" s="11" t="s">
        <v>3760</v>
      </c>
      <c r="C623" s="339">
        <v>18.0</v>
      </c>
    </row>
    <row r="624" hidden="1">
      <c r="A624" s="11" t="s">
        <v>3761</v>
      </c>
      <c r="B624" s="11" t="s">
        <v>3762</v>
      </c>
      <c r="C624" s="339">
        <v>1.0</v>
      </c>
    </row>
    <row r="625" hidden="1">
      <c r="A625" s="11" t="s">
        <v>3763</v>
      </c>
      <c r="B625" s="11" t="s">
        <v>3764</v>
      </c>
      <c r="C625" s="339">
        <v>500.0</v>
      </c>
    </row>
    <row r="626" hidden="1">
      <c r="A626" s="11" t="s">
        <v>3765</v>
      </c>
      <c r="B626" s="11" t="s">
        <v>3766</v>
      </c>
      <c r="C626" s="339">
        <v>1200.0</v>
      </c>
    </row>
    <row r="627" hidden="1">
      <c r="A627" s="11" t="s">
        <v>1049</v>
      </c>
      <c r="B627" s="11" t="s">
        <v>1050</v>
      </c>
      <c r="C627" s="339">
        <v>60.0</v>
      </c>
    </row>
    <row r="628" hidden="1">
      <c r="A628" s="49" t="s">
        <v>525</v>
      </c>
      <c r="B628" s="49" t="s">
        <v>524</v>
      </c>
      <c r="C628" s="11">
        <v>20.0</v>
      </c>
    </row>
    <row r="629" hidden="1">
      <c r="A629" s="49" t="s">
        <v>494</v>
      </c>
      <c r="B629" s="49" t="s">
        <v>493</v>
      </c>
      <c r="C629" s="11">
        <v>24.0</v>
      </c>
    </row>
    <row r="630" hidden="1">
      <c r="A630" s="49" t="s">
        <v>683</v>
      </c>
      <c r="B630" s="49" t="s">
        <v>684</v>
      </c>
      <c r="C630" s="11">
        <v>260.0</v>
      </c>
    </row>
    <row r="631" hidden="1">
      <c r="A631" s="49" t="s">
        <v>691</v>
      </c>
      <c r="B631" s="49" t="s">
        <v>692</v>
      </c>
      <c r="C631" s="11">
        <v>160.0</v>
      </c>
    </row>
    <row r="632" hidden="1">
      <c r="A632" s="49" t="s">
        <v>711</v>
      </c>
      <c r="B632" s="49" t="s">
        <v>712</v>
      </c>
      <c r="C632" s="11">
        <v>10.0</v>
      </c>
    </row>
    <row r="633" hidden="1">
      <c r="A633" s="49" t="s">
        <v>922</v>
      </c>
      <c r="B633" s="49" t="s">
        <v>923</v>
      </c>
      <c r="C633" s="11">
        <v>100.0</v>
      </c>
    </row>
    <row r="634" hidden="1">
      <c r="A634" s="49" t="s">
        <v>1263</v>
      </c>
      <c r="B634" s="49" t="s">
        <v>1264</v>
      </c>
      <c r="C634" s="11">
        <v>6.0</v>
      </c>
    </row>
    <row r="635" hidden="1">
      <c r="A635" s="49" t="s">
        <v>1028</v>
      </c>
      <c r="B635" s="49" t="s">
        <v>1029</v>
      </c>
      <c r="C635" s="11">
        <v>10.0</v>
      </c>
    </row>
    <row r="636" hidden="1">
      <c r="A636" s="49" t="s">
        <v>1044</v>
      </c>
      <c r="B636" s="49" t="s">
        <v>1045</v>
      </c>
      <c r="C636" s="11">
        <v>8.0</v>
      </c>
    </row>
    <row r="637" hidden="1">
      <c r="A637" s="49" t="s">
        <v>1200</v>
      </c>
      <c r="B637" s="49" t="s">
        <v>1201</v>
      </c>
      <c r="C637" s="11">
        <v>30.0</v>
      </c>
    </row>
    <row r="638" hidden="1">
      <c r="A638" s="49" t="s">
        <v>1204</v>
      </c>
      <c r="B638" s="49" t="s">
        <v>1205</v>
      </c>
      <c r="C638" s="11">
        <v>20.0</v>
      </c>
    </row>
    <row r="639" hidden="1">
      <c r="A639" s="49" t="s">
        <v>1202</v>
      </c>
      <c r="B639" s="49" t="s">
        <v>1203</v>
      </c>
      <c r="C639" s="49"/>
    </row>
    <row r="640" hidden="1">
      <c r="A640" s="49" t="s">
        <v>1208</v>
      </c>
      <c r="B640" s="49" t="s">
        <v>1209</v>
      </c>
      <c r="C640" s="11">
        <v>18.0</v>
      </c>
    </row>
    <row r="641" hidden="1">
      <c r="A641" s="49" t="s">
        <v>1091</v>
      </c>
      <c r="B641" s="49" t="s">
        <v>1092</v>
      </c>
      <c r="C641" s="11">
        <v>12.0</v>
      </c>
    </row>
    <row r="642" hidden="1">
      <c r="A642" s="49" t="s">
        <v>1099</v>
      </c>
      <c r="B642" s="49" t="s">
        <v>1100</v>
      </c>
      <c r="C642" s="11">
        <v>100.0</v>
      </c>
    </row>
    <row r="643" hidden="1">
      <c r="A643" s="49" t="s">
        <v>1156</v>
      </c>
      <c r="B643" s="49" t="s">
        <v>1157</v>
      </c>
      <c r="C643" s="11">
        <v>24.0</v>
      </c>
    </row>
    <row r="7234">
      <c r="C7234" s="339"/>
    </row>
    <row r="7235">
      <c r="C7235" s="339"/>
    </row>
    <row r="7236">
      <c r="C7236" s="339"/>
    </row>
    <row r="7237">
      <c r="C7237" s="339"/>
    </row>
    <row r="7238">
      <c r="C7238" s="339"/>
    </row>
    <row r="7239">
      <c r="C7239" s="339"/>
    </row>
    <row r="7240">
      <c r="C7240" s="339"/>
    </row>
    <row r="7241">
      <c r="C7241" s="339"/>
    </row>
    <row r="7242">
      <c r="C7242" s="339"/>
    </row>
    <row r="7243">
      <c r="C7243" s="339"/>
    </row>
    <row r="7244">
      <c r="C7244" s="339"/>
    </row>
    <row r="7245">
      <c r="C7245" s="339"/>
    </row>
    <row r="7246">
      <c r="C7246" s="339"/>
    </row>
    <row r="7247">
      <c r="C7247" s="339"/>
    </row>
    <row r="7248">
      <c r="C7248" s="339"/>
    </row>
    <row r="7249">
      <c r="C7249" s="339"/>
    </row>
    <row r="7250">
      <c r="C7250" s="339"/>
    </row>
    <row r="7251">
      <c r="C7251" s="339"/>
    </row>
    <row r="7252">
      <c r="C7252" s="339"/>
    </row>
    <row r="7253">
      <c r="C7253" s="339"/>
    </row>
    <row r="7254">
      <c r="C7254" s="339"/>
    </row>
    <row r="7255">
      <c r="C7255" s="339"/>
    </row>
    <row r="7256">
      <c r="C7256" s="339"/>
    </row>
    <row r="7257">
      <c r="C7257" s="339"/>
    </row>
    <row r="7258">
      <c r="C7258" s="339"/>
    </row>
    <row r="7259">
      <c r="C7259" s="339"/>
    </row>
    <row r="7260">
      <c r="C7260" s="339"/>
    </row>
    <row r="7261">
      <c r="C7261" s="339"/>
    </row>
    <row r="7262">
      <c r="C7262" s="339"/>
    </row>
    <row r="7263">
      <c r="C7263" s="339"/>
    </row>
    <row r="7264">
      <c r="C7264" s="339"/>
    </row>
    <row r="7265">
      <c r="C7265" s="339"/>
    </row>
    <row r="7266">
      <c r="C7266" s="339"/>
    </row>
    <row r="7267">
      <c r="C7267" s="339"/>
    </row>
    <row r="7268">
      <c r="C7268" s="339"/>
    </row>
    <row r="7269">
      <c r="C7269" s="339"/>
    </row>
    <row r="7270">
      <c r="C7270" s="339"/>
    </row>
    <row r="7271">
      <c r="C7271" s="339"/>
    </row>
    <row r="7272">
      <c r="C7272" s="339"/>
    </row>
    <row r="7273">
      <c r="C7273" s="339"/>
    </row>
    <row r="7274">
      <c r="C7274" s="339"/>
    </row>
    <row r="7275">
      <c r="C7275" s="339"/>
    </row>
    <row r="7276">
      <c r="C7276" s="339"/>
    </row>
    <row r="7277">
      <c r="C7277" s="339"/>
    </row>
    <row r="7278">
      <c r="C7278" s="339"/>
    </row>
    <row r="7279">
      <c r="C7279" s="339"/>
    </row>
    <row r="7280">
      <c r="C7280" s="339"/>
    </row>
    <row r="7281">
      <c r="C7281" s="339"/>
    </row>
    <row r="7282">
      <c r="C7282" s="339"/>
    </row>
    <row r="7283">
      <c r="C7283" s="339"/>
    </row>
    <row r="7284">
      <c r="C7284" s="339"/>
    </row>
    <row r="7285">
      <c r="C7285" s="339"/>
    </row>
    <row r="7286">
      <c r="C7286" s="339"/>
    </row>
    <row r="7287">
      <c r="C7287" s="339"/>
    </row>
    <row r="7288">
      <c r="C7288" s="339"/>
    </row>
    <row r="7289">
      <c r="C7289" s="339"/>
    </row>
    <row r="7290">
      <c r="C7290" s="339"/>
    </row>
    <row r="7291">
      <c r="C7291" s="339"/>
    </row>
    <row r="7292">
      <c r="C7292" s="339"/>
    </row>
    <row r="7293">
      <c r="C7293" s="339"/>
    </row>
    <row r="7294">
      <c r="C7294" s="339"/>
    </row>
    <row r="7295">
      <c r="C7295" s="339"/>
    </row>
    <row r="7296">
      <c r="C7296" s="339"/>
    </row>
    <row r="7297">
      <c r="C7297" s="339"/>
    </row>
    <row r="7298">
      <c r="C7298" s="339"/>
    </row>
    <row r="7299">
      <c r="C7299" s="339"/>
    </row>
    <row r="7300">
      <c r="C7300" s="339"/>
    </row>
    <row r="7301">
      <c r="C7301" s="339"/>
    </row>
    <row r="7302">
      <c r="C7302" s="339"/>
    </row>
    <row r="7303">
      <c r="C7303" s="339"/>
    </row>
    <row r="7304">
      <c r="C7304" s="339"/>
    </row>
    <row r="7305">
      <c r="C7305" s="339"/>
    </row>
    <row r="7306">
      <c r="C7306" s="339"/>
    </row>
    <row r="7307">
      <c r="C7307" s="339"/>
    </row>
    <row r="7308">
      <c r="C7308" s="339"/>
    </row>
    <row r="7309">
      <c r="C7309" s="339"/>
    </row>
    <row r="7310">
      <c r="C7310" s="339"/>
    </row>
    <row r="7311">
      <c r="C7311" s="339"/>
    </row>
    <row r="7312">
      <c r="C7312" s="339"/>
    </row>
    <row r="7313">
      <c r="C7313" s="339"/>
    </row>
    <row r="7314">
      <c r="C7314" s="339"/>
    </row>
    <row r="7315">
      <c r="C7315" s="339"/>
    </row>
    <row r="7316">
      <c r="C7316" s="339"/>
    </row>
    <row r="7317">
      <c r="C7317" s="339"/>
    </row>
    <row r="7318">
      <c r="C7318" s="339"/>
    </row>
    <row r="7319">
      <c r="C7319" s="339"/>
    </row>
    <row r="7320">
      <c r="C7320" s="339"/>
    </row>
    <row r="7321">
      <c r="C7321" s="339"/>
    </row>
    <row r="7322">
      <c r="C7322" s="339"/>
    </row>
    <row r="7323">
      <c r="C7323" s="339"/>
    </row>
    <row r="7324">
      <c r="C7324" s="339"/>
    </row>
    <row r="7325">
      <c r="C7325" s="339"/>
    </row>
    <row r="7326">
      <c r="C7326" s="339"/>
    </row>
    <row r="7327">
      <c r="C7327" s="339"/>
    </row>
    <row r="7328">
      <c r="C7328" s="339"/>
    </row>
    <row r="7329">
      <c r="C7329" s="339"/>
    </row>
    <row r="7330">
      <c r="C7330" s="339"/>
    </row>
    <row r="7331">
      <c r="C7331" s="339"/>
    </row>
    <row r="7332">
      <c r="C7332" s="339"/>
    </row>
    <row r="7333">
      <c r="C7333" s="339"/>
    </row>
    <row r="7334">
      <c r="C7334" s="339"/>
    </row>
    <row r="7335">
      <c r="C7335" s="339"/>
    </row>
    <row r="7336">
      <c r="C7336" s="339"/>
    </row>
    <row r="7337">
      <c r="C7337" s="339"/>
    </row>
    <row r="7338">
      <c r="C7338" s="339"/>
    </row>
    <row r="7339">
      <c r="C7339" s="339"/>
    </row>
    <row r="7340">
      <c r="C7340" s="339"/>
    </row>
    <row r="7341">
      <c r="C7341" s="339"/>
    </row>
    <row r="7342">
      <c r="C7342" s="339"/>
    </row>
    <row r="7343">
      <c r="C7343" s="339"/>
    </row>
    <row r="7344">
      <c r="C7344" s="339"/>
    </row>
    <row r="7345">
      <c r="C7345" s="339"/>
    </row>
    <row r="7346">
      <c r="C7346" s="339"/>
    </row>
    <row r="7347">
      <c r="C7347" s="339"/>
    </row>
    <row r="7348">
      <c r="C7348" s="339"/>
    </row>
    <row r="7349">
      <c r="C7349" s="339"/>
    </row>
    <row r="7350">
      <c r="C7350" s="339"/>
    </row>
    <row r="7351">
      <c r="C7351" s="339"/>
    </row>
    <row r="7352">
      <c r="C7352" s="339"/>
    </row>
    <row r="7353">
      <c r="C7353" s="339"/>
    </row>
    <row r="7354">
      <c r="C7354" s="339"/>
    </row>
    <row r="7355">
      <c r="C7355" s="339"/>
    </row>
    <row r="7356">
      <c r="C7356" s="339"/>
    </row>
    <row r="7357">
      <c r="C7357" s="339"/>
    </row>
    <row r="7358">
      <c r="C7358" s="339"/>
    </row>
    <row r="7359">
      <c r="C7359" s="339"/>
    </row>
    <row r="7360">
      <c r="C7360" s="339"/>
    </row>
    <row r="7361">
      <c r="C7361" s="339"/>
    </row>
    <row r="7362">
      <c r="C7362" s="339"/>
    </row>
    <row r="7363">
      <c r="C7363" s="339"/>
    </row>
    <row r="7364">
      <c r="C7364" s="339"/>
    </row>
    <row r="7365">
      <c r="C7365" s="339"/>
    </row>
    <row r="7366">
      <c r="C7366" s="339"/>
    </row>
    <row r="7367">
      <c r="C7367" s="339"/>
    </row>
    <row r="7368">
      <c r="C7368" s="339"/>
    </row>
    <row r="7369">
      <c r="C7369" s="339"/>
    </row>
    <row r="7370">
      <c r="C7370" s="339"/>
    </row>
    <row r="7371">
      <c r="C7371" s="339"/>
    </row>
    <row r="7372">
      <c r="C7372" s="339"/>
    </row>
    <row r="7373">
      <c r="C7373" s="339"/>
    </row>
    <row r="7374">
      <c r="C7374" s="339"/>
    </row>
    <row r="7375">
      <c r="C7375" s="339"/>
    </row>
    <row r="7376">
      <c r="C7376" s="339"/>
    </row>
    <row r="7377">
      <c r="C7377" s="339"/>
    </row>
    <row r="7378">
      <c r="C7378" s="339"/>
    </row>
    <row r="7379">
      <c r="C7379" s="339"/>
    </row>
    <row r="7380">
      <c r="C7380" s="339"/>
    </row>
    <row r="7381">
      <c r="C7381" s="339"/>
    </row>
    <row r="7382">
      <c r="C7382" s="339"/>
    </row>
    <row r="7383">
      <c r="C7383" s="339"/>
    </row>
    <row r="7384">
      <c r="C7384" s="339"/>
    </row>
    <row r="7385">
      <c r="C7385" s="339"/>
    </row>
    <row r="7386">
      <c r="C7386" s="339"/>
    </row>
    <row r="7387">
      <c r="C7387" s="339"/>
    </row>
    <row r="7388">
      <c r="C7388" s="339"/>
    </row>
    <row r="7389">
      <c r="C7389" s="339"/>
    </row>
    <row r="7390">
      <c r="C7390" s="339"/>
    </row>
    <row r="7391">
      <c r="C7391" s="339"/>
    </row>
    <row r="7392">
      <c r="C7392" s="339"/>
    </row>
    <row r="7393">
      <c r="C7393" s="339"/>
    </row>
    <row r="7394">
      <c r="C7394" s="339"/>
    </row>
    <row r="7395">
      <c r="C7395" s="339"/>
    </row>
    <row r="7396">
      <c r="C7396" s="339"/>
    </row>
    <row r="7397">
      <c r="C7397" s="339"/>
    </row>
    <row r="7398">
      <c r="C7398" s="339"/>
    </row>
    <row r="7399">
      <c r="C7399" s="339"/>
    </row>
    <row r="7400">
      <c r="C7400" s="339"/>
    </row>
    <row r="7401">
      <c r="C7401" s="339"/>
    </row>
    <row r="7402">
      <c r="C7402" s="339"/>
    </row>
    <row r="7403">
      <c r="C7403" s="339"/>
    </row>
    <row r="7404">
      <c r="C7404" s="339"/>
    </row>
    <row r="7405">
      <c r="C7405" s="339"/>
    </row>
    <row r="7406">
      <c r="C7406" s="339"/>
    </row>
    <row r="7407">
      <c r="C7407" s="339"/>
    </row>
    <row r="7408">
      <c r="C7408" s="339"/>
    </row>
    <row r="7409">
      <c r="C7409" s="339"/>
    </row>
    <row r="7410">
      <c r="C7410" s="339"/>
    </row>
    <row r="7411">
      <c r="C7411" s="339"/>
    </row>
    <row r="7412">
      <c r="C7412" s="339"/>
    </row>
    <row r="7413">
      <c r="C7413" s="339"/>
    </row>
    <row r="7414">
      <c r="C7414" s="339"/>
    </row>
    <row r="7415">
      <c r="C7415" s="339"/>
    </row>
    <row r="7416">
      <c r="C7416" s="339"/>
    </row>
    <row r="7417">
      <c r="C7417" s="339"/>
    </row>
    <row r="7418">
      <c r="C7418" s="339"/>
    </row>
    <row r="7419">
      <c r="C7419" s="339"/>
    </row>
    <row r="7420">
      <c r="C7420" s="339"/>
    </row>
    <row r="7421">
      <c r="C7421" s="339"/>
    </row>
    <row r="7422">
      <c r="C7422" s="339"/>
    </row>
    <row r="7423">
      <c r="C7423" s="339"/>
    </row>
    <row r="7424">
      <c r="C7424" s="339"/>
    </row>
    <row r="7425">
      <c r="C7425" s="339"/>
    </row>
    <row r="7426">
      <c r="C7426" s="339"/>
    </row>
    <row r="7427">
      <c r="C7427" s="339"/>
    </row>
    <row r="7428">
      <c r="C7428" s="339"/>
    </row>
    <row r="7429">
      <c r="C7429" s="339"/>
    </row>
    <row r="7430">
      <c r="C7430" s="339"/>
    </row>
    <row r="7431">
      <c r="C7431" s="339"/>
    </row>
    <row r="7432">
      <c r="C7432" s="339"/>
    </row>
    <row r="7433">
      <c r="C7433" s="339"/>
    </row>
    <row r="7434">
      <c r="C7434" s="339"/>
    </row>
    <row r="7435">
      <c r="C7435" s="339"/>
    </row>
    <row r="7436">
      <c r="C7436" s="339"/>
    </row>
    <row r="7437">
      <c r="C7437" s="339"/>
    </row>
    <row r="7438">
      <c r="C7438" s="339"/>
    </row>
    <row r="7439">
      <c r="C7439" s="339"/>
    </row>
    <row r="7440">
      <c r="C7440" s="339"/>
    </row>
    <row r="7441">
      <c r="C7441" s="339"/>
    </row>
    <row r="7442">
      <c r="C7442" s="339"/>
    </row>
    <row r="7443">
      <c r="C7443" s="339"/>
    </row>
    <row r="7444">
      <c r="C7444" s="339"/>
    </row>
    <row r="7445">
      <c r="C7445" s="339"/>
    </row>
    <row r="7446">
      <c r="C7446" s="339"/>
    </row>
    <row r="7447">
      <c r="C7447" s="339"/>
    </row>
    <row r="7448">
      <c r="C7448" s="339"/>
    </row>
    <row r="7449">
      <c r="C7449" s="339"/>
    </row>
    <row r="7450">
      <c r="C7450" s="339"/>
    </row>
    <row r="7451">
      <c r="C7451" s="339"/>
    </row>
    <row r="7452">
      <c r="C7452" s="339"/>
    </row>
    <row r="7453">
      <c r="C7453" s="339"/>
    </row>
    <row r="7454">
      <c r="C7454" s="339"/>
    </row>
    <row r="7455">
      <c r="C7455" s="339"/>
    </row>
    <row r="7456">
      <c r="C7456" s="339"/>
    </row>
    <row r="7457">
      <c r="C7457" s="339"/>
    </row>
    <row r="7458">
      <c r="C7458" s="339"/>
    </row>
    <row r="7459">
      <c r="C7459" s="339"/>
    </row>
    <row r="7460">
      <c r="C7460" s="339"/>
    </row>
    <row r="7461">
      <c r="C7461" s="339"/>
    </row>
    <row r="7462">
      <c r="C7462" s="339"/>
    </row>
    <row r="7463">
      <c r="C7463" s="339"/>
    </row>
    <row r="7464">
      <c r="C7464" s="339"/>
    </row>
    <row r="7465">
      <c r="C7465" s="339"/>
    </row>
    <row r="7466">
      <c r="C7466" s="339"/>
    </row>
    <row r="7467">
      <c r="C7467" s="339"/>
    </row>
    <row r="7468">
      <c r="C7468" s="339"/>
    </row>
    <row r="7469">
      <c r="C7469" s="339"/>
    </row>
    <row r="7470">
      <c r="C7470" s="339"/>
    </row>
    <row r="7471">
      <c r="C7471" s="339"/>
    </row>
    <row r="7472">
      <c r="C7472" s="339"/>
    </row>
    <row r="7473">
      <c r="C7473" s="339"/>
    </row>
    <row r="7474">
      <c r="C7474" s="339"/>
    </row>
    <row r="7475">
      <c r="C7475" s="339"/>
    </row>
    <row r="7476">
      <c r="C7476" s="339"/>
    </row>
    <row r="7477">
      <c r="C7477" s="339"/>
    </row>
    <row r="7478">
      <c r="C7478" s="339"/>
    </row>
    <row r="7479">
      <c r="C7479" s="339"/>
    </row>
    <row r="7480">
      <c r="C7480" s="339"/>
    </row>
    <row r="7481">
      <c r="C7481" s="339"/>
    </row>
    <row r="7482">
      <c r="C7482" s="339"/>
    </row>
    <row r="7483">
      <c r="C7483" s="339"/>
    </row>
    <row r="7484">
      <c r="C7484" s="339"/>
    </row>
    <row r="7485">
      <c r="C7485" s="339"/>
    </row>
    <row r="7486">
      <c r="C7486" s="339"/>
    </row>
    <row r="7487">
      <c r="C7487" s="339"/>
    </row>
    <row r="7488">
      <c r="C7488" s="339"/>
    </row>
    <row r="7489">
      <c r="C7489" s="339"/>
    </row>
    <row r="7490">
      <c r="C7490" s="339"/>
    </row>
    <row r="7491">
      <c r="C7491" s="339"/>
    </row>
    <row r="7492">
      <c r="C7492" s="339"/>
    </row>
    <row r="7493">
      <c r="C7493" s="339"/>
    </row>
    <row r="7494">
      <c r="C7494" s="339"/>
    </row>
    <row r="7495">
      <c r="C7495" s="339"/>
    </row>
    <row r="7496">
      <c r="C7496" s="339"/>
    </row>
    <row r="7497">
      <c r="C7497" s="339"/>
    </row>
    <row r="7498">
      <c r="C7498" s="339"/>
    </row>
    <row r="7499">
      <c r="C7499" s="339"/>
    </row>
    <row r="7500">
      <c r="C7500" s="339"/>
    </row>
    <row r="7501">
      <c r="C7501" s="339"/>
    </row>
    <row r="7502">
      <c r="C7502" s="339"/>
    </row>
    <row r="7503">
      <c r="C7503" s="339"/>
    </row>
    <row r="7504">
      <c r="C7504" s="339"/>
    </row>
    <row r="7505">
      <c r="C7505" s="339"/>
    </row>
    <row r="7506">
      <c r="C7506" s="339"/>
    </row>
    <row r="7507">
      <c r="C7507" s="339"/>
    </row>
    <row r="7508">
      <c r="C7508" s="339"/>
    </row>
    <row r="7509">
      <c r="C7509" s="339"/>
    </row>
    <row r="7510">
      <c r="C7510" s="339"/>
    </row>
    <row r="7511">
      <c r="C7511" s="339"/>
    </row>
    <row r="7512">
      <c r="C7512" s="339"/>
    </row>
    <row r="7513">
      <c r="C7513" s="339"/>
    </row>
    <row r="7514">
      <c r="C7514" s="339"/>
    </row>
    <row r="7515">
      <c r="C7515" s="339"/>
    </row>
    <row r="7516">
      <c r="C7516" s="339"/>
    </row>
    <row r="7517">
      <c r="C7517" s="339"/>
    </row>
    <row r="7518">
      <c r="C7518" s="339"/>
    </row>
    <row r="7519">
      <c r="C7519" s="339"/>
    </row>
    <row r="7520">
      <c r="C7520" s="339"/>
    </row>
    <row r="7521">
      <c r="C7521" s="339"/>
    </row>
    <row r="7522">
      <c r="C7522" s="339"/>
    </row>
    <row r="7523">
      <c r="C7523" s="339"/>
    </row>
    <row r="7524">
      <c r="C7524" s="339"/>
    </row>
    <row r="7525">
      <c r="C7525" s="339"/>
    </row>
    <row r="7526">
      <c r="C7526" s="339"/>
    </row>
    <row r="7527">
      <c r="C7527" s="339"/>
    </row>
    <row r="7528">
      <c r="C7528" s="339"/>
    </row>
    <row r="7529">
      <c r="C7529" s="339"/>
    </row>
    <row r="7530">
      <c r="C7530" s="339"/>
    </row>
    <row r="7531">
      <c r="C7531" s="339"/>
    </row>
    <row r="7532">
      <c r="C7532" s="339"/>
    </row>
    <row r="7533">
      <c r="C7533" s="339"/>
    </row>
    <row r="7534">
      <c r="C7534" s="339"/>
    </row>
    <row r="7535">
      <c r="C7535" s="339"/>
    </row>
    <row r="7536">
      <c r="C7536" s="339"/>
    </row>
    <row r="7537">
      <c r="C7537" s="339"/>
    </row>
    <row r="7538">
      <c r="C7538" s="339"/>
    </row>
    <row r="7539">
      <c r="C7539" s="339"/>
    </row>
    <row r="7540">
      <c r="C7540" s="339"/>
    </row>
    <row r="7541">
      <c r="C7541" s="339"/>
    </row>
    <row r="7542">
      <c r="C7542" s="339"/>
    </row>
    <row r="7543">
      <c r="C7543" s="339"/>
    </row>
    <row r="7544">
      <c r="C7544" s="339"/>
    </row>
    <row r="7545">
      <c r="C7545" s="339"/>
    </row>
    <row r="7546">
      <c r="C7546" s="339"/>
    </row>
    <row r="7547">
      <c r="C7547" s="339"/>
    </row>
    <row r="7548">
      <c r="C7548" s="339"/>
    </row>
    <row r="7549">
      <c r="C7549" s="339"/>
    </row>
    <row r="7550">
      <c r="C7550" s="339"/>
    </row>
    <row r="7551">
      <c r="C7551" s="339"/>
    </row>
    <row r="7552">
      <c r="C7552" s="339"/>
    </row>
    <row r="7553">
      <c r="C7553" s="339"/>
    </row>
    <row r="7554">
      <c r="C7554" s="339"/>
    </row>
    <row r="7555">
      <c r="C7555" s="339"/>
    </row>
    <row r="7556">
      <c r="C7556" s="339"/>
    </row>
    <row r="7557">
      <c r="C7557" s="339"/>
    </row>
    <row r="7558">
      <c r="C7558" s="339"/>
    </row>
    <row r="7559">
      <c r="C7559" s="339"/>
    </row>
    <row r="7560">
      <c r="C7560" s="339"/>
    </row>
    <row r="7561">
      <c r="C7561" s="339"/>
    </row>
    <row r="7562">
      <c r="C7562" s="339"/>
    </row>
    <row r="7563">
      <c r="C7563" s="339"/>
    </row>
    <row r="7564">
      <c r="C7564" s="339"/>
    </row>
    <row r="7565">
      <c r="C7565" s="339"/>
    </row>
    <row r="7566">
      <c r="C7566" s="339"/>
    </row>
    <row r="7567">
      <c r="C7567" s="339"/>
    </row>
    <row r="7568">
      <c r="C7568" s="339"/>
    </row>
    <row r="7569">
      <c r="C7569" s="339"/>
    </row>
    <row r="7570">
      <c r="C7570" s="339"/>
    </row>
    <row r="7571">
      <c r="C7571" s="339"/>
    </row>
    <row r="7572">
      <c r="C7572" s="339"/>
    </row>
    <row r="7573">
      <c r="C7573" s="339"/>
    </row>
    <row r="7574">
      <c r="C7574" s="339"/>
    </row>
    <row r="7575">
      <c r="C7575" s="339"/>
    </row>
    <row r="7576">
      <c r="C7576" s="339"/>
    </row>
    <row r="7577">
      <c r="C7577" s="339"/>
    </row>
    <row r="7578">
      <c r="C7578" s="339"/>
    </row>
    <row r="7579">
      <c r="C7579" s="339"/>
    </row>
    <row r="7580">
      <c r="C7580" s="339"/>
    </row>
    <row r="7581">
      <c r="C7581" s="339"/>
    </row>
    <row r="7582">
      <c r="C7582" s="339"/>
    </row>
    <row r="7583">
      <c r="C7583" s="339"/>
    </row>
    <row r="7584">
      <c r="C7584" s="339"/>
    </row>
    <row r="7585">
      <c r="C7585" s="339"/>
    </row>
    <row r="7586">
      <c r="C7586" s="339"/>
    </row>
    <row r="7587">
      <c r="C7587" s="339"/>
    </row>
    <row r="7588">
      <c r="C7588" s="339"/>
    </row>
    <row r="7589">
      <c r="C7589" s="339"/>
    </row>
    <row r="7590">
      <c r="C7590" s="339"/>
    </row>
    <row r="7591">
      <c r="C7591" s="339"/>
    </row>
    <row r="7592">
      <c r="C7592" s="339"/>
    </row>
    <row r="7593">
      <c r="C7593" s="339"/>
    </row>
    <row r="7594">
      <c r="C7594" s="339"/>
    </row>
    <row r="7595">
      <c r="C7595" s="339"/>
    </row>
    <row r="7596">
      <c r="C7596" s="339"/>
    </row>
    <row r="7597">
      <c r="C7597" s="339"/>
    </row>
    <row r="7598">
      <c r="C7598" s="339"/>
    </row>
    <row r="7599">
      <c r="C7599" s="339"/>
    </row>
    <row r="7600">
      <c r="C7600" s="339"/>
    </row>
    <row r="7601">
      <c r="C7601" s="339"/>
    </row>
    <row r="7602">
      <c r="C7602" s="339"/>
    </row>
    <row r="7603">
      <c r="C7603" s="339"/>
    </row>
    <row r="7604">
      <c r="C7604" s="339"/>
    </row>
    <row r="7605">
      <c r="C7605" s="339"/>
    </row>
    <row r="7606">
      <c r="C7606" s="339"/>
    </row>
    <row r="7607">
      <c r="C7607" s="339"/>
    </row>
    <row r="7608">
      <c r="C7608" s="339"/>
    </row>
    <row r="7609">
      <c r="C7609" s="339"/>
    </row>
    <row r="7610">
      <c r="C7610" s="339"/>
    </row>
    <row r="7611">
      <c r="C7611" s="339"/>
    </row>
    <row r="7612">
      <c r="C7612" s="339"/>
    </row>
    <row r="7613">
      <c r="C7613" s="339"/>
    </row>
    <row r="7614">
      <c r="C7614" s="339"/>
    </row>
    <row r="7615">
      <c r="C7615" s="339"/>
    </row>
    <row r="7616">
      <c r="C7616" s="339"/>
    </row>
    <row r="7617">
      <c r="C7617" s="339"/>
    </row>
    <row r="7618">
      <c r="C7618" s="339"/>
    </row>
    <row r="7619">
      <c r="C7619" s="339"/>
    </row>
    <row r="7620">
      <c r="C7620" s="339"/>
    </row>
    <row r="7621">
      <c r="C7621" s="339"/>
    </row>
    <row r="7622">
      <c r="C7622" s="339"/>
    </row>
    <row r="7623">
      <c r="C7623" s="339"/>
    </row>
    <row r="7624">
      <c r="C7624" s="339"/>
    </row>
    <row r="7625">
      <c r="C7625" s="339"/>
    </row>
    <row r="7626">
      <c r="C7626" s="339"/>
    </row>
    <row r="7627">
      <c r="C7627" s="339"/>
    </row>
    <row r="7628">
      <c r="C7628" s="339"/>
    </row>
    <row r="7629">
      <c r="C7629" s="339"/>
    </row>
    <row r="7630">
      <c r="C7630" s="339"/>
    </row>
    <row r="7631">
      <c r="C7631" s="339"/>
    </row>
    <row r="7632">
      <c r="C7632" s="339"/>
    </row>
    <row r="7633">
      <c r="C7633" s="339"/>
    </row>
    <row r="7634">
      <c r="C7634" s="339"/>
    </row>
    <row r="7635">
      <c r="C7635" s="339"/>
    </row>
    <row r="7636">
      <c r="C7636" s="339"/>
    </row>
    <row r="7637">
      <c r="C7637" s="339"/>
    </row>
    <row r="7638">
      <c r="C7638" s="339"/>
    </row>
    <row r="7639">
      <c r="C7639" s="339"/>
    </row>
    <row r="7640">
      <c r="C7640" s="339"/>
    </row>
    <row r="7641">
      <c r="C7641" s="339"/>
    </row>
    <row r="7642">
      <c r="C7642" s="339"/>
    </row>
    <row r="7643">
      <c r="C7643" s="339"/>
    </row>
    <row r="7644">
      <c r="C7644" s="339"/>
    </row>
    <row r="7645">
      <c r="C7645" s="339"/>
    </row>
    <row r="7646">
      <c r="C7646" s="339"/>
    </row>
    <row r="7647">
      <c r="C7647" s="339"/>
    </row>
    <row r="7648">
      <c r="C7648" s="339"/>
    </row>
    <row r="7649">
      <c r="C7649" s="339"/>
    </row>
    <row r="7650">
      <c r="C7650" s="339"/>
    </row>
    <row r="7651">
      <c r="C7651" s="339"/>
    </row>
    <row r="7652">
      <c r="C7652" s="339"/>
    </row>
    <row r="7653">
      <c r="C7653" s="339"/>
    </row>
    <row r="7654">
      <c r="C7654" s="339"/>
    </row>
    <row r="7655">
      <c r="C7655" s="339"/>
    </row>
    <row r="7656">
      <c r="C7656" s="339"/>
    </row>
    <row r="7657">
      <c r="C7657" s="339"/>
    </row>
    <row r="7658">
      <c r="C7658" s="339"/>
    </row>
    <row r="7659">
      <c r="C7659" s="339"/>
    </row>
    <row r="7660">
      <c r="C7660" s="339"/>
    </row>
    <row r="7661">
      <c r="C7661" s="339"/>
    </row>
    <row r="7662">
      <c r="C7662" s="339"/>
    </row>
    <row r="7663">
      <c r="C7663" s="339"/>
    </row>
    <row r="7664">
      <c r="C7664" s="339"/>
    </row>
    <row r="7665">
      <c r="C7665" s="339"/>
    </row>
    <row r="7666">
      <c r="C7666" s="339"/>
    </row>
    <row r="7667">
      <c r="C7667" s="339"/>
    </row>
    <row r="7668">
      <c r="C7668" s="339"/>
    </row>
    <row r="7669">
      <c r="C7669" s="339"/>
    </row>
    <row r="7670">
      <c r="C7670" s="339"/>
    </row>
    <row r="7671">
      <c r="C7671" s="339"/>
    </row>
    <row r="7672">
      <c r="C7672" s="339"/>
    </row>
    <row r="7673">
      <c r="C7673" s="339"/>
    </row>
    <row r="7674">
      <c r="C7674" s="339"/>
    </row>
    <row r="7675">
      <c r="C7675" s="339"/>
    </row>
    <row r="7676">
      <c r="C7676" s="339"/>
    </row>
    <row r="7677">
      <c r="C7677" s="339"/>
    </row>
    <row r="7678">
      <c r="C7678" s="339"/>
    </row>
    <row r="7679">
      <c r="C7679" s="339"/>
    </row>
    <row r="7680">
      <c r="C7680" s="339"/>
    </row>
    <row r="7681">
      <c r="C7681" s="339"/>
    </row>
    <row r="7682">
      <c r="C7682" s="339"/>
    </row>
    <row r="7683">
      <c r="C7683" s="339"/>
    </row>
    <row r="7684">
      <c r="C7684" s="339"/>
    </row>
    <row r="7685">
      <c r="C7685" s="339"/>
    </row>
    <row r="7686">
      <c r="C7686" s="339"/>
    </row>
    <row r="7687">
      <c r="C7687" s="339"/>
    </row>
    <row r="7688">
      <c r="C7688" s="339"/>
    </row>
    <row r="7689">
      <c r="C7689" s="339"/>
    </row>
    <row r="7690">
      <c r="C7690" s="339"/>
    </row>
    <row r="7691">
      <c r="C7691" s="339"/>
    </row>
    <row r="7692">
      <c r="C7692" s="339"/>
    </row>
    <row r="7693">
      <c r="C7693" s="339"/>
    </row>
    <row r="7694">
      <c r="C7694" s="339"/>
    </row>
    <row r="7695">
      <c r="C7695" s="339"/>
    </row>
    <row r="7696">
      <c r="C7696" s="339"/>
    </row>
    <row r="7697">
      <c r="C7697" s="339"/>
    </row>
    <row r="7698">
      <c r="C7698" s="339"/>
    </row>
    <row r="7699">
      <c r="C7699" s="339"/>
    </row>
    <row r="7700">
      <c r="C7700" s="339"/>
    </row>
    <row r="7701">
      <c r="C7701" s="339"/>
    </row>
    <row r="7702">
      <c r="C7702" s="339"/>
    </row>
    <row r="7703">
      <c r="C7703" s="339"/>
    </row>
    <row r="7704">
      <c r="C7704" s="339"/>
    </row>
    <row r="7705">
      <c r="C7705" s="339"/>
    </row>
    <row r="7706">
      <c r="C7706" s="339"/>
    </row>
    <row r="7707">
      <c r="C7707" s="339"/>
    </row>
    <row r="7708">
      <c r="C7708" s="339"/>
    </row>
    <row r="7709">
      <c r="C7709" s="339"/>
    </row>
    <row r="7710">
      <c r="C7710" s="339"/>
    </row>
    <row r="7711">
      <c r="C7711" s="339"/>
    </row>
    <row r="7712">
      <c r="C7712" s="339"/>
    </row>
    <row r="7713">
      <c r="C7713" s="339"/>
    </row>
    <row r="7714">
      <c r="C7714" s="339"/>
    </row>
    <row r="7715">
      <c r="C7715" s="339"/>
    </row>
    <row r="7716">
      <c r="C7716" s="339"/>
    </row>
    <row r="7717">
      <c r="C7717" s="339"/>
    </row>
    <row r="7718">
      <c r="C7718" s="339"/>
    </row>
    <row r="7719">
      <c r="C7719" s="339"/>
    </row>
    <row r="7720">
      <c r="C7720" s="339"/>
    </row>
    <row r="7721">
      <c r="C7721" s="339"/>
    </row>
    <row r="7722">
      <c r="C7722" s="339"/>
    </row>
    <row r="7723">
      <c r="C7723" s="339"/>
    </row>
    <row r="7724">
      <c r="C7724" s="339"/>
    </row>
    <row r="7725">
      <c r="C7725" s="339"/>
    </row>
    <row r="7726">
      <c r="C7726" s="339"/>
    </row>
    <row r="7727">
      <c r="C7727" s="339"/>
    </row>
    <row r="7728">
      <c r="C7728" s="339"/>
    </row>
    <row r="7729">
      <c r="C7729" s="339"/>
    </row>
    <row r="7730">
      <c r="C7730" s="339"/>
    </row>
    <row r="7731">
      <c r="C7731" s="339"/>
    </row>
    <row r="7732">
      <c r="C7732" s="339"/>
    </row>
    <row r="7733">
      <c r="C7733" s="339"/>
    </row>
    <row r="7734">
      <c r="C7734" s="339"/>
    </row>
    <row r="7735">
      <c r="C7735" s="339"/>
    </row>
    <row r="7736">
      <c r="C7736" s="339"/>
    </row>
    <row r="7737">
      <c r="C7737" s="339"/>
    </row>
    <row r="7738">
      <c r="C7738" s="339"/>
    </row>
    <row r="7739">
      <c r="C7739" s="339"/>
    </row>
    <row r="7740">
      <c r="C7740" s="339"/>
    </row>
    <row r="7741">
      <c r="C7741" s="339"/>
    </row>
    <row r="7742">
      <c r="C7742" s="339"/>
    </row>
    <row r="7743">
      <c r="C7743" s="339"/>
    </row>
    <row r="7744">
      <c r="C7744" s="339"/>
    </row>
    <row r="7745">
      <c r="C7745" s="339"/>
    </row>
    <row r="7746">
      <c r="C7746" s="339"/>
    </row>
    <row r="7747">
      <c r="C7747" s="339"/>
    </row>
    <row r="7748">
      <c r="C7748" s="339"/>
    </row>
    <row r="7749">
      <c r="C7749" s="339"/>
    </row>
    <row r="7750">
      <c r="C7750" s="339"/>
    </row>
    <row r="7751">
      <c r="C7751" s="339"/>
    </row>
    <row r="7752">
      <c r="C7752" s="339"/>
    </row>
    <row r="7753">
      <c r="C7753" s="339"/>
    </row>
    <row r="7754">
      <c r="C7754" s="339"/>
    </row>
    <row r="7755">
      <c r="C7755" s="339"/>
    </row>
    <row r="7756">
      <c r="C7756" s="339"/>
    </row>
    <row r="7757">
      <c r="C7757" s="339"/>
    </row>
    <row r="7758">
      <c r="C7758" s="339"/>
    </row>
    <row r="7759">
      <c r="C7759" s="339"/>
    </row>
    <row r="7760">
      <c r="C7760" s="339"/>
    </row>
    <row r="7761">
      <c r="C7761" s="339"/>
    </row>
    <row r="7762">
      <c r="C7762" s="339"/>
    </row>
    <row r="7763">
      <c r="C7763" s="339"/>
    </row>
    <row r="7764">
      <c r="C7764" s="339"/>
    </row>
    <row r="7765">
      <c r="C7765" s="339"/>
    </row>
    <row r="7766">
      <c r="C7766" s="339"/>
    </row>
    <row r="7767">
      <c r="C7767" s="339"/>
    </row>
    <row r="7768">
      <c r="C7768" s="339"/>
    </row>
    <row r="7769">
      <c r="C7769" s="339"/>
    </row>
    <row r="7770">
      <c r="C7770" s="339"/>
    </row>
    <row r="7771">
      <c r="C7771" s="339"/>
    </row>
    <row r="7772">
      <c r="C7772" s="339"/>
    </row>
    <row r="7773">
      <c r="C7773" s="339"/>
    </row>
    <row r="7774">
      <c r="C7774" s="339"/>
    </row>
    <row r="7775">
      <c r="C7775" s="339"/>
    </row>
    <row r="7776">
      <c r="C7776" s="339"/>
    </row>
    <row r="7777">
      <c r="C7777" s="339"/>
    </row>
    <row r="7778">
      <c r="C7778" s="339"/>
    </row>
    <row r="7779">
      <c r="C7779" s="339"/>
    </row>
    <row r="7780">
      <c r="C7780" s="339"/>
    </row>
    <row r="7781">
      <c r="C7781" s="339"/>
    </row>
    <row r="7782">
      <c r="C7782" s="339"/>
    </row>
    <row r="7783">
      <c r="C7783" s="339"/>
    </row>
    <row r="7784">
      <c r="C7784" s="339"/>
    </row>
    <row r="7785">
      <c r="C7785" s="339"/>
    </row>
    <row r="7786">
      <c r="C7786" s="339"/>
    </row>
    <row r="7787">
      <c r="C7787" s="339"/>
    </row>
    <row r="7788">
      <c r="C7788" s="339"/>
    </row>
    <row r="7789">
      <c r="C7789" s="339"/>
    </row>
    <row r="7790">
      <c r="C7790" s="339"/>
    </row>
    <row r="7791">
      <c r="C7791" s="339"/>
    </row>
    <row r="7792">
      <c r="C7792" s="339"/>
    </row>
    <row r="7793">
      <c r="C7793" s="339"/>
    </row>
    <row r="7794">
      <c r="C7794" s="339"/>
    </row>
    <row r="7795">
      <c r="C7795" s="339"/>
    </row>
    <row r="7796">
      <c r="C7796" s="339"/>
    </row>
    <row r="7797">
      <c r="C7797" s="339"/>
    </row>
    <row r="7798">
      <c r="C7798" s="339"/>
    </row>
    <row r="7799">
      <c r="C7799" s="339"/>
    </row>
    <row r="7800">
      <c r="C7800" s="339"/>
    </row>
    <row r="7801">
      <c r="C7801" s="339"/>
    </row>
    <row r="7802">
      <c r="C7802" s="339"/>
    </row>
    <row r="7803">
      <c r="C7803" s="339"/>
    </row>
    <row r="7804">
      <c r="C7804" s="339"/>
    </row>
    <row r="7805">
      <c r="C7805" s="339"/>
    </row>
    <row r="7806">
      <c r="C7806" s="339"/>
    </row>
    <row r="7807">
      <c r="C7807" s="339"/>
    </row>
    <row r="7808">
      <c r="C7808" s="339"/>
    </row>
    <row r="7809">
      <c r="C7809" s="339"/>
    </row>
    <row r="7810">
      <c r="C7810" s="339"/>
    </row>
    <row r="7811">
      <c r="C7811" s="339"/>
    </row>
    <row r="7812">
      <c r="C7812" s="339"/>
    </row>
    <row r="7813">
      <c r="C7813" s="339"/>
    </row>
    <row r="7814">
      <c r="C7814" s="339"/>
    </row>
    <row r="7815">
      <c r="C7815" s="339"/>
    </row>
    <row r="7816">
      <c r="C7816" s="339"/>
    </row>
    <row r="7817">
      <c r="C7817" s="339"/>
    </row>
    <row r="7818">
      <c r="C7818" s="339"/>
    </row>
    <row r="7819">
      <c r="C7819" s="339"/>
    </row>
    <row r="7820">
      <c r="C7820" s="339"/>
    </row>
    <row r="7821">
      <c r="C7821" s="339"/>
    </row>
    <row r="7822">
      <c r="C7822" s="339"/>
    </row>
    <row r="7823">
      <c r="C7823" s="339"/>
    </row>
    <row r="7824">
      <c r="C7824" s="339"/>
    </row>
    <row r="7825">
      <c r="C7825" s="339"/>
    </row>
    <row r="7826">
      <c r="C7826" s="339"/>
    </row>
    <row r="7827">
      <c r="C7827" s="339"/>
    </row>
    <row r="7828">
      <c r="C7828" s="339"/>
    </row>
    <row r="7829">
      <c r="C7829" s="339"/>
    </row>
    <row r="7830">
      <c r="C7830" s="339"/>
    </row>
    <row r="7831">
      <c r="C7831" s="339"/>
    </row>
    <row r="7832">
      <c r="C7832" s="339"/>
    </row>
    <row r="7833">
      <c r="C7833" s="339"/>
    </row>
    <row r="7834">
      <c r="C7834" s="339"/>
    </row>
    <row r="7835">
      <c r="C7835" s="339"/>
    </row>
    <row r="7836">
      <c r="C7836" s="339"/>
    </row>
    <row r="7837">
      <c r="C7837" s="339"/>
    </row>
    <row r="7838">
      <c r="C7838" s="339"/>
    </row>
    <row r="7839">
      <c r="C7839" s="339"/>
    </row>
    <row r="7840">
      <c r="C7840" s="339"/>
    </row>
    <row r="7841">
      <c r="C7841" s="339"/>
    </row>
    <row r="7842">
      <c r="C7842" s="339"/>
    </row>
    <row r="7843">
      <c r="C7843" s="339"/>
    </row>
    <row r="7844">
      <c r="C7844" s="339"/>
    </row>
    <row r="7845">
      <c r="C7845" s="339"/>
    </row>
    <row r="7846">
      <c r="C7846" s="339"/>
    </row>
    <row r="7847">
      <c r="C7847" s="339"/>
    </row>
    <row r="7848">
      <c r="C7848" s="339"/>
    </row>
    <row r="7849">
      <c r="C7849" s="339"/>
    </row>
    <row r="7850">
      <c r="C7850" s="339"/>
    </row>
    <row r="7851">
      <c r="C7851" s="339"/>
    </row>
    <row r="7852">
      <c r="C7852" s="339"/>
    </row>
    <row r="7853">
      <c r="C7853" s="339"/>
    </row>
    <row r="7854">
      <c r="C7854" s="339"/>
    </row>
    <row r="7855">
      <c r="C7855" s="339"/>
    </row>
    <row r="7856">
      <c r="C7856" s="339"/>
    </row>
    <row r="7857">
      <c r="C7857" s="339"/>
    </row>
    <row r="7858">
      <c r="C7858" s="339"/>
    </row>
    <row r="7859">
      <c r="C7859" s="339"/>
    </row>
    <row r="7860">
      <c r="C7860" s="339"/>
    </row>
    <row r="7861">
      <c r="C7861" s="339"/>
    </row>
    <row r="7862">
      <c r="C7862" s="339"/>
    </row>
    <row r="7863">
      <c r="C7863" s="339"/>
    </row>
    <row r="7864">
      <c r="C7864" s="339"/>
    </row>
    <row r="7865">
      <c r="C7865" s="339"/>
    </row>
    <row r="7866">
      <c r="C7866" s="339"/>
    </row>
    <row r="7867">
      <c r="C7867" s="339"/>
    </row>
    <row r="7868">
      <c r="C7868" s="339"/>
    </row>
    <row r="7869">
      <c r="C7869" s="339"/>
    </row>
    <row r="7870">
      <c r="C7870" s="339"/>
    </row>
    <row r="7871">
      <c r="C7871" s="339"/>
    </row>
    <row r="7872">
      <c r="C7872" s="339"/>
    </row>
    <row r="7873">
      <c r="C7873" s="339"/>
    </row>
    <row r="7874">
      <c r="C7874" s="339"/>
    </row>
    <row r="7875">
      <c r="C7875" s="339"/>
    </row>
    <row r="7876">
      <c r="C7876" s="339"/>
    </row>
    <row r="7877">
      <c r="C7877" s="339"/>
    </row>
    <row r="7878">
      <c r="C7878" s="339"/>
    </row>
    <row r="7879">
      <c r="C7879" s="339"/>
    </row>
    <row r="7880">
      <c r="C7880" s="339"/>
    </row>
    <row r="7881">
      <c r="C7881" s="339"/>
    </row>
    <row r="7882">
      <c r="C7882" s="339"/>
    </row>
    <row r="7883">
      <c r="C7883" s="339"/>
    </row>
    <row r="7884">
      <c r="C7884" s="339"/>
    </row>
    <row r="7885">
      <c r="C7885" s="339"/>
    </row>
    <row r="7886">
      <c r="C7886" s="339"/>
    </row>
    <row r="7887">
      <c r="C7887" s="339"/>
    </row>
    <row r="7888">
      <c r="C7888" s="339"/>
    </row>
    <row r="7889">
      <c r="C7889" s="339"/>
    </row>
    <row r="7890">
      <c r="C7890" s="339"/>
    </row>
    <row r="7891">
      <c r="C7891" s="339"/>
    </row>
    <row r="7892">
      <c r="C7892" s="339"/>
    </row>
    <row r="7893">
      <c r="C7893" s="339"/>
    </row>
    <row r="7894">
      <c r="C7894" s="339"/>
    </row>
    <row r="7895">
      <c r="C7895" s="339"/>
    </row>
    <row r="7896">
      <c r="C7896" s="339"/>
    </row>
    <row r="7897">
      <c r="C7897" s="339"/>
    </row>
    <row r="7898">
      <c r="C7898" s="339"/>
    </row>
    <row r="7899">
      <c r="C7899" s="339"/>
    </row>
    <row r="7900">
      <c r="C7900" s="339"/>
    </row>
    <row r="7901">
      <c r="C7901" s="339"/>
    </row>
    <row r="7902">
      <c r="C7902" s="339"/>
    </row>
    <row r="7903">
      <c r="C7903" s="339"/>
    </row>
    <row r="7904">
      <c r="C7904" s="339"/>
    </row>
    <row r="7905">
      <c r="C7905" s="339"/>
    </row>
    <row r="7906">
      <c r="C7906" s="339"/>
    </row>
    <row r="7907">
      <c r="C7907" s="339"/>
    </row>
    <row r="7908">
      <c r="C7908" s="339"/>
    </row>
    <row r="7909">
      <c r="C7909" s="339"/>
    </row>
    <row r="7910">
      <c r="C7910" s="339"/>
    </row>
    <row r="7911">
      <c r="C7911" s="339"/>
    </row>
    <row r="7912">
      <c r="C7912" s="339"/>
    </row>
    <row r="7913">
      <c r="C7913" s="339"/>
    </row>
    <row r="7914">
      <c r="C7914" s="339"/>
    </row>
    <row r="7915">
      <c r="C7915" s="339"/>
    </row>
    <row r="7916">
      <c r="C7916" s="339"/>
    </row>
    <row r="7917">
      <c r="C7917" s="339"/>
    </row>
    <row r="7918">
      <c r="C7918" s="339"/>
    </row>
    <row r="7919">
      <c r="C7919" s="339"/>
    </row>
    <row r="7920">
      <c r="C7920" s="339"/>
    </row>
    <row r="7921">
      <c r="C7921" s="339"/>
    </row>
    <row r="7922">
      <c r="C7922" s="339"/>
    </row>
    <row r="7923">
      <c r="C7923" s="339"/>
    </row>
    <row r="7924">
      <c r="C7924" s="339"/>
    </row>
    <row r="7925">
      <c r="C7925" s="339"/>
    </row>
    <row r="7926">
      <c r="C7926" s="339"/>
    </row>
    <row r="7927">
      <c r="C7927" s="339"/>
    </row>
    <row r="7928">
      <c r="C7928" s="339"/>
    </row>
    <row r="7929">
      <c r="C7929" s="339"/>
    </row>
    <row r="7930">
      <c r="C7930" s="339"/>
    </row>
    <row r="7931">
      <c r="C7931" s="339"/>
    </row>
    <row r="7932">
      <c r="C7932" s="339"/>
    </row>
    <row r="7933">
      <c r="C7933" s="339"/>
    </row>
    <row r="7934">
      <c r="C7934" s="339"/>
    </row>
    <row r="7935">
      <c r="C7935" s="339"/>
    </row>
    <row r="7936">
      <c r="C7936" s="339"/>
    </row>
    <row r="7937">
      <c r="C7937" s="339"/>
    </row>
    <row r="7938">
      <c r="C7938" s="339"/>
    </row>
    <row r="7939">
      <c r="C7939" s="339"/>
    </row>
    <row r="7940">
      <c r="C7940" s="339"/>
    </row>
    <row r="7941">
      <c r="C7941" s="339"/>
    </row>
    <row r="7942">
      <c r="C7942" s="339"/>
    </row>
    <row r="7943">
      <c r="C7943" s="339"/>
    </row>
    <row r="7944">
      <c r="C7944" s="339"/>
    </row>
    <row r="7945">
      <c r="C7945" s="339"/>
    </row>
    <row r="7946">
      <c r="C7946" s="339"/>
    </row>
    <row r="7947">
      <c r="C7947" s="339"/>
    </row>
    <row r="7948">
      <c r="C7948" s="339"/>
    </row>
    <row r="7949">
      <c r="C7949" s="339"/>
    </row>
    <row r="7950">
      <c r="C7950" s="339"/>
    </row>
    <row r="7951">
      <c r="C7951" s="339"/>
    </row>
    <row r="7952">
      <c r="C7952" s="339"/>
    </row>
    <row r="7953">
      <c r="C7953" s="339"/>
    </row>
    <row r="7954">
      <c r="C7954" s="339"/>
    </row>
    <row r="7955">
      <c r="C7955" s="339"/>
    </row>
    <row r="7956">
      <c r="C7956" s="339"/>
    </row>
    <row r="7957">
      <c r="C7957" s="339"/>
    </row>
    <row r="7958">
      <c r="C7958" s="339"/>
    </row>
    <row r="7959">
      <c r="C7959" s="339"/>
    </row>
    <row r="7960">
      <c r="C7960" s="339"/>
    </row>
    <row r="7961">
      <c r="C7961" s="339"/>
    </row>
    <row r="7962">
      <c r="C7962" s="339"/>
    </row>
    <row r="7963">
      <c r="C7963" s="339"/>
    </row>
    <row r="7964">
      <c r="C7964" s="339"/>
    </row>
    <row r="7965">
      <c r="C7965" s="339"/>
    </row>
    <row r="7966">
      <c r="C7966" s="339"/>
    </row>
    <row r="7967">
      <c r="C7967" s="339"/>
    </row>
    <row r="7968">
      <c r="C7968" s="339"/>
    </row>
    <row r="7969">
      <c r="C7969" s="339"/>
    </row>
    <row r="7970">
      <c r="C7970" s="339"/>
    </row>
    <row r="7971">
      <c r="C7971" s="339"/>
    </row>
    <row r="7972">
      <c r="C7972" s="339"/>
    </row>
    <row r="7973">
      <c r="C7973" s="339"/>
    </row>
    <row r="7974">
      <c r="C7974" s="339"/>
    </row>
    <row r="7975">
      <c r="C7975" s="339"/>
    </row>
    <row r="7976">
      <c r="C7976" s="339"/>
    </row>
    <row r="7977">
      <c r="C7977" s="339"/>
    </row>
    <row r="7978">
      <c r="C7978" s="339"/>
    </row>
    <row r="7979">
      <c r="C7979" s="339"/>
    </row>
    <row r="7980">
      <c r="C7980" s="339"/>
    </row>
    <row r="7981">
      <c r="C7981" s="339"/>
    </row>
    <row r="7982">
      <c r="C7982" s="339"/>
    </row>
    <row r="7983">
      <c r="C7983" s="339"/>
    </row>
    <row r="7984">
      <c r="C7984" s="339"/>
    </row>
    <row r="7985">
      <c r="C7985" s="339"/>
    </row>
    <row r="7986">
      <c r="C7986" s="339"/>
    </row>
    <row r="7987">
      <c r="C7987" s="339"/>
    </row>
    <row r="7988">
      <c r="C7988" s="339"/>
    </row>
    <row r="7989">
      <c r="C7989" s="339"/>
    </row>
    <row r="7990">
      <c r="C7990" s="339"/>
    </row>
    <row r="7991">
      <c r="C7991" s="339"/>
    </row>
    <row r="7992">
      <c r="C7992" s="339"/>
    </row>
    <row r="7993">
      <c r="C7993" s="339"/>
    </row>
    <row r="7994">
      <c r="C7994" s="339"/>
    </row>
    <row r="7995">
      <c r="C7995" s="339"/>
    </row>
    <row r="7996">
      <c r="C7996" s="339"/>
    </row>
    <row r="7997">
      <c r="C7997" s="339"/>
    </row>
    <row r="7998">
      <c r="C7998" s="339"/>
    </row>
    <row r="7999">
      <c r="C7999" s="339"/>
    </row>
    <row r="8000">
      <c r="C8000" s="339"/>
    </row>
    <row r="8001">
      <c r="C8001" s="339"/>
    </row>
    <row r="8002">
      <c r="C8002" s="339"/>
    </row>
    <row r="8003">
      <c r="C8003" s="339"/>
    </row>
    <row r="8004">
      <c r="C8004" s="339"/>
    </row>
    <row r="8005">
      <c r="C8005" s="339"/>
    </row>
    <row r="8006">
      <c r="C8006" s="339"/>
    </row>
    <row r="8007">
      <c r="C8007" s="339"/>
    </row>
    <row r="8008">
      <c r="C8008" s="339"/>
    </row>
    <row r="8009">
      <c r="C8009" s="339"/>
    </row>
    <row r="8010">
      <c r="C8010" s="339"/>
    </row>
    <row r="8011">
      <c r="C8011" s="339"/>
    </row>
    <row r="8012">
      <c r="C8012" s="339"/>
    </row>
    <row r="8013">
      <c r="C8013" s="339"/>
    </row>
    <row r="8014">
      <c r="C8014" s="339"/>
    </row>
    <row r="8015">
      <c r="C8015" s="339"/>
    </row>
    <row r="8016">
      <c r="C8016" s="339"/>
    </row>
    <row r="8017">
      <c r="C8017" s="339"/>
    </row>
    <row r="8018">
      <c r="C8018" s="339"/>
    </row>
    <row r="8019">
      <c r="C8019" s="339"/>
    </row>
    <row r="8020">
      <c r="C8020" s="339"/>
    </row>
    <row r="8021">
      <c r="C8021" s="339"/>
    </row>
    <row r="8022">
      <c r="C8022" s="339"/>
    </row>
    <row r="8023">
      <c r="C8023" s="339"/>
    </row>
    <row r="8024">
      <c r="C8024" s="339"/>
    </row>
    <row r="8025">
      <c r="C8025" s="339"/>
    </row>
    <row r="8026">
      <c r="C8026" s="339"/>
    </row>
    <row r="8027">
      <c r="C8027" s="339"/>
    </row>
    <row r="8028">
      <c r="C8028" s="339"/>
    </row>
    <row r="8029">
      <c r="C8029" s="339"/>
    </row>
    <row r="8030">
      <c r="C8030" s="339"/>
    </row>
    <row r="8031">
      <c r="C8031" s="339"/>
    </row>
    <row r="8032">
      <c r="C8032" s="339"/>
    </row>
    <row r="8033">
      <c r="C8033" s="339"/>
    </row>
    <row r="8034">
      <c r="C8034" s="339"/>
    </row>
    <row r="8035">
      <c r="C8035" s="339"/>
    </row>
    <row r="8036">
      <c r="C8036" s="339"/>
    </row>
    <row r="8037">
      <c r="C8037" s="339"/>
    </row>
    <row r="8038">
      <c r="C8038" s="339"/>
    </row>
    <row r="8039">
      <c r="C8039" s="339"/>
    </row>
    <row r="8040">
      <c r="C8040" s="339"/>
    </row>
    <row r="8041">
      <c r="C8041" s="339"/>
    </row>
    <row r="8042">
      <c r="C8042" s="339"/>
    </row>
    <row r="8043">
      <c r="C8043" s="339"/>
    </row>
    <row r="8044">
      <c r="C8044" s="339"/>
    </row>
    <row r="8045">
      <c r="C8045" s="339"/>
    </row>
    <row r="8046">
      <c r="C8046" s="339"/>
    </row>
    <row r="8047">
      <c r="C8047" s="339"/>
    </row>
    <row r="8048">
      <c r="C8048" s="339"/>
    </row>
    <row r="8049">
      <c r="C8049" s="339"/>
    </row>
    <row r="8050">
      <c r="C8050" s="339"/>
    </row>
    <row r="8051">
      <c r="C8051" s="339"/>
    </row>
    <row r="8052">
      <c r="C8052" s="339"/>
    </row>
    <row r="8053">
      <c r="C8053" s="339"/>
    </row>
    <row r="8054">
      <c r="C8054" s="339"/>
    </row>
    <row r="8055">
      <c r="C8055" s="339"/>
    </row>
    <row r="8056">
      <c r="C8056" s="339"/>
    </row>
    <row r="8057">
      <c r="C8057" s="339"/>
    </row>
    <row r="8058">
      <c r="C8058" s="339"/>
    </row>
    <row r="8059">
      <c r="C8059" s="339"/>
    </row>
    <row r="8060">
      <c r="C8060" s="339"/>
    </row>
    <row r="8061">
      <c r="C8061" s="339"/>
    </row>
    <row r="8062">
      <c r="C8062" s="339"/>
    </row>
    <row r="8063">
      <c r="C8063" s="339"/>
    </row>
    <row r="8064">
      <c r="C8064" s="339"/>
    </row>
    <row r="8065">
      <c r="C8065" s="339"/>
    </row>
    <row r="8066">
      <c r="C8066" s="339"/>
    </row>
    <row r="8067">
      <c r="C8067" s="339"/>
    </row>
    <row r="8068">
      <c r="C8068" s="339"/>
    </row>
    <row r="8069">
      <c r="C8069" s="339"/>
    </row>
    <row r="8070">
      <c r="C8070" s="339"/>
    </row>
    <row r="8071">
      <c r="C8071" s="339"/>
    </row>
    <row r="8072">
      <c r="C8072" s="339"/>
    </row>
    <row r="8073">
      <c r="C8073" s="339"/>
    </row>
    <row r="8074">
      <c r="C8074" s="339"/>
    </row>
    <row r="8075">
      <c r="C8075" s="339"/>
    </row>
    <row r="8076">
      <c r="C8076" s="339"/>
    </row>
    <row r="8077">
      <c r="C8077" s="339"/>
    </row>
    <row r="8078">
      <c r="C8078" s="339"/>
    </row>
    <row r="8079">
      <c r="C8079" s="339"/>
    </row>
    <row r="8080">
      <c r="C8080" s="339"/>
    </row>
    <row r="8081">
      <c r="C8081" s="339"/>
    </row>
    <row r="8082">
      <c r="C8082" s="339"/>
    </row>
    <row r="8083">
      <c r="C8083" s="339"/>
    </row>
    <row r="8084">
      <c r="C8084" s="339"/>
    </row>
    <row r="8085">
      <c r="C8085" s="339"/>
    </row>
    <row r="8086">
      <c r="C8086" s="339"/>
    </row>
    <row r="8087">
      <c r="C8087" s="339"/>
    </row>
    <row r="8088">
      <c r="C8088" s="339"/>
    </row>
    <row r="8089">
      <c r="C8089" s="339"/>
    </row>
    <row r="8090">
      <c r="C8090" s="339"/>
    </row>
    <row r="8091">
      <c r="C8091" s="339"/>
    </row>
    <row r="8092">
      <c r="C8092" s="339"/>
    </row>
    <row r="8093">
      <c r="C8093" s="339"/>
    </row>
    <row r="8094">
      <c r="C8094" s="339"/>
    </row>
    <row r="8095">
      <c r="C8095" s="339"/>
    </row>
    <row r="8096">
      <c r="C8096" s="339"/>
    </row>
    <row r="8097">
      <c r="C8097" s="339"/>
    </row>
    <row r="8098">
      <c r="C8098" s="339"/>
    </row>
    <row r="8099">
      <c r="C8099" s="339"/>
    </row>
    <row r="8100">
      <c r="C8100" s="339"/>
    </row>
    <row r="8101">
      <c r="C8101" s="339"/>
    </row>
    <row r="8102">
      <c r="C8102" s="339"/>
    </row>
    <row r="8103">
      <c r="C8103" s="339"/>
    </row>
    <row r="8104">
      <c r="C8104" s="339"/>
    </row>
    <row r="8105">
      <c r="C8105" s="339"/>
    </row>
    <row r="8106">
      <c r="C8106" s="339"/>
    </row>
    <row r="8107">
      <c r="C8107" s="339"/>
    </row>
    <row r="8108">
      <c r="C8108" s="339"/>
    </row>
    <row r="8109">
      <c r="C8109" s="339"/>
    </row>
    <row r="8110">
      <c r="C8110" s="339"/>
    </row>
    <row r="8111">
      <c r="C8111" s="339"/>
    </row>
    <row r="8112">
      <c r="C8112" s="339"/>
    </row>
    <row r="8113">
      <c r="C8113" s="339"/>
    </row>
    <row r="8114">
      <c r="C8114" s="339"/>
    </row>
    <row r="8115">
      <c r="C8115" s="339"/>
    </row>
    <row r="8116">
      <c r="C8116" s="339"/>
    </row>
    <row r="8117">
      <c r="C8117" s="339"/>
    </row>
    <row r="8118">
      <c r="C8118" s="339"/>
    </row>
    <row r="8119">
      <c r="C8119" s="339"/>
    </row>
    <row r="8120">
      <c r="C8120" s="339"/>
    </row>
    <row r="8121">
      <c r="C8121" s="339"/>
    </row>
    <row r="8122">
      <c r="C8122" s="339"/>
    </row>
    <row r="8123">
      <c r="C8123" s="339"/>
    </row>
    <row r="8124">
      <c r="C8124" s="339"/>
    </row>
    <row r="8125">
      <c r="C8125" s="339"/>
    </row>
    <row r="8126">
      <c r="C8126" s="339"/>
    </row>
    <row r="8127">
      <c r="C8127" s="339"/>
    </row>
    <row r="8128">
      <c r="C8128" s="339"/>
    </row>
    <row r="8129">
      <c r="C8129" s="339"/>
    </row>
    <row r="8130">
      <c r="C8130" s="339"/>
    </row>
    <row r="8131">
      <c r="C8131" s="339"/>
    </row>
    <row r="8132">
      <c r="C8132" s="339"/>
    </row>
    <row r="8133">
      <c r="C8133" s="339"/>
    </row>
    <row r="8134">
      <c r="C8134" s="339"/>
    </row>
    <row r="8135">
      <c r="C8135" s="339"/>
    </row>
    <row r="8136">
      <c r="C8136" s="339"/>
    </row>
    <row r="8137">
      <c r="C8137" s="339"/>
    </row>
    <row r="8138">
      <c r="C8138" s="339"/>
    </row>
    <row r="8139">
      <c r="C8139" s="339"/>
    </row>
    <row r="8140">
      <c r="C8140" s="339"/>
    </row>
    <row r="8141">
      <c r="C8141" s="339"/>
    </row>
    <row r="8142">
      <c r="C8142" s="339"/>
    </row>
    <row r="8143">
      <c r="C8143" s="339"/>
    </row>
    <row r="8144">
      <c r="C8144" s="339"/>
    </row>
    <row r="8145">
      <c r="C8145" s="339"/>
    </row>
    <row r="8146">
      <c r="C8146" s="339"/>
    </row>
    <row r="8147">
      <c r="C8147" s="339"/>
    </row>
    <row r="8148">
      <c r="C8148" s="339"/>
    </row>
    <row r="8149">
      <c r="C8149" s="339"/>
    </row>
    <row r="8150">
      <c r="C8150" s="339"/>
    </row>
    <row r="8151">
      <c r="C8151" s="339"/>
    </row>
    <row r="8152">
      <c r="C8152" s="339"/>
    </row>
    <row r="8153">
      <c r="C8153" s="339"/>
    </row>
    <row r="8154">
      <c r="C8154" s="339"/>
    </row>
    <row r="8155">
      <c r="C8155" s="339"/>
    </row>
    <row r="8156">
      <c r="C8156" s="339"/>
    </row>
    <row r="8157">
      <c r="C8157" s="339"/>
    </row>
    <row r="8158">
      <c r="C8158" s="339"/>
    </row>
    <row r="8159">
      <c r="C8159" s="339"/>
    </row>
    <row r="8160">
      <c r="C8160" s="339"/>
    </row>
    <row r="8161">
      <c r="C8161" s="339"/>
    </row>
    <row r="8162">
      <c r="C8162" s="339"/>
    </row>
    <row r="8163">
      <c r="C8163" s="339"/>
    </row>
    <row r="8164">
      <c r="C8164" s="339"/>
    </row>
    <row r="8165">
      <c r="C8165" s="339"/>
    </row>
    <row r="8166">
      <c r="C8166" s="339"/>
    </row>
    <row r="8167">
      <c r="C8167" s="339"/>
    </row>
    <row r="8168">
      <c r="C8168" s="339"/>
    </row>
    <row r="8169">
      <c r="C8169" s="339"/>
    </row>
    <row r="8170">
      <c r="C8170" s="339"/>
    </row>
    <row r="8171">
      <c r="C8171" s="339"/>
    </row>
    <row r="8172">
      <c r="C8172" s="339"/>
    </row>
    <row r="8173">
      <c r="C8173" s="339"/>
    </row>
    <row r="8174">
      <c r="C8174" s="339"/>
    </row>
    <row r="8175">
      <c r="C8175" s="339"/>
    </row>
    <row r="8176">
      <c r="C8176" s="339"/>
    </row>
    <row r="8177">
      <c r="C8177" s="339"/>
    </row>
    <row r="8178">
      <c r="C8178" s="339"/>
    </row>
    <row r="8179">
      <c r="C8179" s="339"/>
    </row>
    <row r="8180">
      <c r="C8180" s="339"/>
    </row>
    <row r="8181">
      <c r="C8181" s="339"/>
    </row>
    <row r="8182">
      <c r="C8182" s="339"/>
    </row>
    <row r="8183">
      <c r="C8183" s="339"/>
    </row>
    <row r="8184">
      <c r="C8184" s="339"/>
    </row>
    <row r="8185">
      <c r="C8185" s="339"/>
    </row>
    <row r="8186">
      <c r="C8186" s="339"/>
    </row>
    <row r="8187">
      <c r="C8187" s="339"/>
    </row>
    <row r="8188">
      <c r="C8188" s="339"/>
    </row>
    <row r="8189">
      <c r="C8189" s="339"/>
    </row>
    <row r="8190">
      <c r="C8190" s="339"/>
    </row>
    <row r="8191">
      <c r="C8191" s="339"/>
    </row>
    <row r="8192">
      <c r="C8192" s="339"/>
    </row>
    <row r="8193">
      <c r="C8193" s="339"/>
    </row>
    <row r="8194">
      <c r="C8194" s="339"/>
    </row>
    <row r="8195">
      <c r="C8195" s="339"/>
    </row>
    <row r="8196">
      <c r="C8196" s="339"/>
    </row>
    <row r="8197">
      <c r="C8197" s="339"/>
    </row>
    <row r="8198">
      <c r="C8198" s="339"/>
    </row>
    <row r="8199">
      <c r="C8199" s="339"/>
    </row>
    <row r="8200">
      <c r="C8200" s="339"/>
    </row>
    <row r="8201">
      <c r="C8201" s="339"/>
    </row>
    <row r="8202">
      <c r="C8202" s="339"/>
    </row>
    <row r="8203">
      <c r="C8203" s="339"/>
    </row>
    <row r="8204">
      <c r="C8204" s="339"/>
    </row>
    <row r="8205">
      <c r="C8205" s="339"/>
    </row>
    <row r="8206">
      <c r="C8206" s="339"/>
    </row>
    <row r="8207">
      <c r="C8207" s="339"/>
    </row>
    <row r="8208">
      <c r="C8208" s="339"/>
    </row>
    <row r="8209">
      <c r="C8209" s="339"/>
    </row>
    <row r="8210">
      <c r="C8210" s="339"/>
    </row>
    <row r="8211">
      <c r="C8211" s="339"/>
    </row>
    <row r="8212">
      <c r="C8212" s="339"/>
    </row>
    <row r="8213">
      <c r="C8213" s="339"/>
    </row>
    <row r="8214">
      <c r="C8214" s="339"/>
    </row>
    <row r="8215">
      <c r="C8215" s="339"/>
    </row>
    <row r="8216">
      <c r="C8216" s="339"/>
    </row>
    <row r="8217">
      <c r="C8217" s="339"/>
    </row>
    <row r="8218">
      <c r="C8218" s="339"/>
    </row>
    <row r="8219">
      <c r="C8219" s="339"/>
    </row>
    <row r="8220">
      <c r="C8220" s="339"/>
    </row>
    <row r="8221">
      <c r="C8221" s="339"/>
    </row>
    <row r="8222">
      <c r="C8222" s="339"/>
    </row>
    <row r="8223">
      <c r="C8223" s="339"/>
    </row>
    <row r="8224">
      <c r="C8224" s="339"/>
    </row>
    <row r="8225">
      <c r="C8225" s="339"/>
    </row>
    <row r="8226">
      <c r="C8226" s="339"/>
    </row>
    <row r="8227">
      <c r="C8227" s="339"/>
    </row>
    <row r="8228">
      <c r="C8228" s="339"/>
    </row>
    <row r="8229">
      <c r="C8229" s="339"/>
    </row>
    <row r="8230">
      <c r="C8230" s="339"/>
    </row>
    <row r="8231">
      <c r="C8231" s="339"/>
    </row>
    <row r="8232">
      <c r="C8232" s="339"/>
    </row>
    <row r="8233">
      <c r="C8233" s="339"/>
    </row>
    <row r="8234">
      <c r="C8234" s="339"/>
    </row>
    <row r="8235">
      <c r="C8235" s="339"/>
    </row>
    <row r="8236">
      <c r="C8236" s="339"/>
    </row>
    <row r="8237">
      <c r="C8237" s="339"/>
    </row>
    <row r="8238">
      <c r="C8238" s="339"/>
    </row>
    <row r="8239">
      <c r="C8239" s="339"/>
    </row>
    <row r="8240">
      <c r="C8240" s="339"/>
    </row>
    <row r="8241">
      <c r="C8241" s="339"/>
    </row>
    <row r="8242">
      <c r="C8242" s="339"/>
    </row>
    <row r="8243">
      <c r="C8243" s="339"/>
    </row>
    <row r="8244">
      <c r="C8244" s="339"/>
    </row>
    <row r="8245">
      <c r="C8245" s="339"/>
    </row>
    <row r="8246">
      <c r="C8246" s="339"/>
    </row>
    <row r="8247">
      <c r="C8247" s="339"/>
    </row>
    <row r="8248">
      <c r="C8248" s="339"/>
    </row>
    <row r="8249">
      <c r="C8249" s="339"/>
    </row>
    <row r="8250">
      <c r="C8250" s="339"/>
    </row>
    <row r="8251">
      <c r="C8251" s="339"/>
    </row>
    <row r="8252">
      <c r="C8252" s="339"/>
    </row>
    <row r="8253">
      <c r="C8253" s="339"/>
    </row>
    <row r="8254">
      <c r="C8254" s="339"/>
    </row>
    <row r="8255">
      <c r="C8255" s="339"/>
    </row>
    <row r="8256">
      <c r="C8256" s="339"/>
    </row>
    <row r="8257">
      <c r="C8257" s="339"/>
    </row>
    <row r="8258">
      <c r="C8258" s="339"/>
    </row>
    <row r="8259">
      <c r="C8259" s="339"/>
    </row>
    <row r="8260">
      <c r="C8260" s="339"/>
    </row>
    <row r="8261">
      <c r="C8261" s="339"/>
    </row>
    <row r="8262">
      <c r="C8262" s="339"/>
    </row>
    <row r="8263">
      <c r="C8263" s="339"/>
    </row>
    <row r="8264">
      <c r="C8264" s="339"/>
    </row>
    <row r="8265">
      <c r="C8265" s="339"/>
    </row>
    <row r="8266">
      <c r="C8266" s="339"/>
    </row>
    <row r="8267">
      <c r="C8267" s="339"/>
    </row>
    <row r="8268">
      <c r="C8268" s="339"/>
    </row>
    <row r="8269">
      <c r="C8269" s="339"/>
    </row>
    <row r="8270">
      <c r="C8270" s="339"/>
    </row>
    <row r="8271">
      <c r="C8271" s="339"/>
    </row>
    <row r="8272">
      <c r="C8272" s="339"/>
    </row>
    <row r="8273">
      <c r="C8273" s="339"/>
    </row>
    <row r="8274">
      <c r="C8274" s="339"/>
    </row>
    <row r="8275">
      <c r="C8275" s="339"/>
    </row>
    <row r="8276">
      <c r="C8276" s="339"/>
    </row>
    <row r="8277">
      <c r="C8277" s="339"/>
    </row>
    <row r="8278">
      <c r="C8278" s="339"/>
    </row>
    <row r="8279">
      <c r="C8279" s="339"/>
    </row>
    <row r="8280">
      <c r="C8280" s="339"/>
    </row>
    <row r="8281">
      <c r="C8281" s="339"/>
    </row>
    <row r="8282">
      <c r="C8282" s="339"/>
    </row>
    <row r="8283">
      <c r="C8283" s="339"/>
    </row>
    <row r="8284">
      <c r="C8284" s="339"/>
    </row>
    <row r="8285">
      <c r="C8285" s="339"/>
    </row>
    <row r="8286">
      <c r="C8286" s="339"/>
    </row>
    <row r="8287">
      <c r="C8287" s="339"/>
    </row>
    <row r="8288">
      <c r="C8288" s="339"/>
    </row>
    <row r="8289">
      <c r="C8289" s="339"/>
    </row>
    <row r="8290">
      <c r="C8290" s="339"/>
    </row>
    <row r="8291">
      <c r="C8291" s="339"/>
    </row>
    <row r="8292">
      <c r="C8292" s="339"/>
    </row>
    <row r="8293">
      <c r="C8293" s="339"/>
    </row>
    <row r="8294">
      <c r="C8294" s="339"/>
    </row>
    <row r="8295">
      <c r="C8295" s="339"/>
    </row>
    <row r="8296">
      <c r="C8296" s="339"/>
    </row>
    <row r="8297">
      <c r="C8297" s="339"/>
    </row>
    <row r="8298">
      <c r="C8298" s="339"/>
    </row>
    <row r="8299">
      <c r="C8299" s="339"/>
    </row>
    <row r="8300">
      <c r="C8300" s="339"/>
    </row>
    <row r="8301">
      <c r="C8301" s="339"/>
    </row>
    <row r="8302">
      <c r="C8302" s="339"/>
    </row>
    <row r="8303">
      <c r="C8303" s="339"/>
    </row>
    <row r="8304">
      <c r="C8304" s="339"/>
    </row>
    <row r="8305">
      <c r="C8305" s="339"/>
    </row>
    <row r="8306">
      <c r="C8306" s="339"/>
    </row>
    <row r="8307">
      <c r="C8307" s="339"/>
    </row>
    <row r="8308">
      <c r="C8308" s="339"/>
    </row>
    <row r="8309">
      <c r="C8309" s="339"/>
    </row>
    <row r="8310">
      <c r="C8310" s="339"/>
    </row>
    <row r="8311">
      <c r="C8311" s="339"/>
    </row>
    <row r="8312">
      <c r="C8312" s="339"/>
    </row>
    <row r="8313">
      <c r="C8313" s="339"/>
    </row>
    <row r="8314">
      <c r="C8314" s="339"/>
    </row>
    <row r="8315">
      <c r="C8315" s="339"/>
    </row>
    <row r="8316">
      <c r="C8316" s="339"/>
    </row>
    <row r="8317">
      <c r="C8317" s="339"/>
    </row>
    <row r="8318">
      <c r="C8318" s="339"/>
    </row>
    <row r="8319">
      <c r="C8319" s="339"/>
    </row>
    <row r="8320">
      <c r="C8320" s="339"/>
    </row>
    <row r="8321">
      <c r="C8321" s="339"/>
    </row>
    <row r="8322">
      <c r="C8322" s="339"/>
    </row>
    <row r="8323">
      <c r="C8323" s="339"/>
    </row>
    <row r="8324">
      <c r="C8324" s="339"/>
    </row>
    <row r="8325">
      <c r="C8325" s="339"/>
    </row>
    <row r="8326">
      <c r="C8326" s="339"/>
    </row>
    <row r="8327">
      <c r="C8327" s="339"/>
    </row>
    <row r="8328">
      <c r="C8328" s="339"/>
    </row>
    <row r="8329">
      <c r="C8329" s="339"/>
    </row>
    <row r="8330">
      <c r="C8330" s="339"/>
    </row>
    <row r="8331">
      <c r="C8331" s="339"/>
    </row>
    <row r="8332">
      <c r="C8332" s="339"/>
    </row>
    <row r="8333">
      <c r="C8333" s="339"/>
    </row>
    <row r="8334">
      <c r="C8334" s="339"/>
    </row>
    <row r="8335">
      <c r="C8335" s="339"/>
    </row>
    <row r="8336">
      <c r="C8336" s="339"/>
    </row>
    <row r="8337">
      <c r="C8337" s="339"/>
    </row>
    <row r="8338">
      <c r="C8338" s="339"/>
    </row>
    <row r="8339">
      <c r="C8339" s="339"/>
    </row>
    <row r="8340">
      <c r="C8340" s="339"/>
    </row>
    <row r="8341">
      <c r="C8341" s="339"/>
    </row>
    <row r="8342">
      <c r="C8342" s="339"/>
    </row>
    <row r="8343">
      <c r="C8343" s="339"/>
    </row>
    <row r="8344">
      <c r="C8344" s="339"/>
    </row>
    <row r="8345">
      <c r="C8345" s="339"/>
    </row>
    <row r="8346">
      <c r="C8346" s="339"/>
    </row>
    <row r="8347">
      <c r="C8347" s="339"/>
    </row>
    <row r="8348">
      <c r="C8348" s="339"/>
    </row>
    <row r="8349">
      <c r="C8349" s="339"/>
    </row>
    <row r="8350">
      <c r="C8350" s="339"/>
    </row>
    <row r="8351">
      <c r="C8351" s="339"/>
    </row>
    <row r="8352">
      <c r="C8352" s="339"/>
    </row>
    <row r="8353">
      <c r="C8353" s="339"/>
    </row>
    <row r="8354">
      <c r="C8354" s="339"/>
    </row>
    <row r="8355">
      <c r="C8355" s="339"/>
    </row>
    <row r="8356">
      <c r="C8356" s="339"/>
    </row>
    <row r="8357">
      <c r="C8357" s="339"/>
    </row>
    <row r="8358">
      <c r="C8358" s="339"/>
    </row>
    <row r="8359">
      <c r="C8359" s="339"/>
    </row>
    <row r="8360">
      <c r="C8360" s="339"/>
    </row>
    <row r="8361">
      <c r="C8361" s="339"/>
    </row>
    <row r="8362">
      <c r="C8362" s="339"/>
    </row>
    <row r="8363">
      <c r="C8363" s="339"/>
    </row>
    <row r="8364">
      <c r="C8364" s="339"/>
    </row>
    <row r="8365">
      <c r="C8365" s="339"/>
    </row>
    <row r="8366">
      <c r="C8366" s="339"/>
    </row>
    <row r="8367">
      <c r="C8367" s="339"/>
    </row>
    <row r="8368">
      <c r="C8368" s="339"/>
    </row>
    <row r="8369">
      <c r="C8369" s="339"/>
    </row>
    <row r="8370">
      <c r="C8370" s="339"/>
    </row>
    <row r="8371">
      <c r="C8371" s="339"/>
    </row>
    <row r="8372">
      <c r="C8372" s="339"/>
    </row>
    <row r="8373">
      <c r="C8373" s="339"/>
    </row>
    <row r="8374">
      <c r="C8374" s="339"/>
    </row>
    <row r="8375">
      <c r="C8375" s="339"/>
    </row>
    <row r="8376">
      <c r="C8376" s="339"/>
    </row>
    <row r="8377">
      <c r="C8377" s="339"/>
    </row>
    <row r="8378">
      <c r="C8378" s="339"/>
    </row>
    <row r="8379">
      <c r="C8379" s="339"/>
    </row>
    <row r="8380">
      <c r="C8380" s="339"/>
    </row>
    <row r="8381">
      <c r="C8381" s="339"/>
    </row>
    <row r="8382">
      <c r="C8382" s="339"/>
    </row>
    <row r="8383">
      <c r="C8383" s="339"/>
    </row>
    <row r="8384">
      <c r="C8384" s="339"/>
    </row>
    <row r="8385">
      <c r="C8385" s="339"/>
    </row>
    <row r="8386">
      <c r="C8386" s="339"/>
    </row>
    <row r="8387">
      <c r="C8387" s="339"/>
    </row>
    <row r="8388">
      <c r="C8388" s="339"/>
    </row>
    <row r="8389">
      <c r="C8389" s="339"/>
    </row>
    <row r="8390">
      <c r="C8390" s="339"/>
    </row>
    <row r="8391">
      <c r="C8391" s="339"/>
    </row>
    <row r="8392">
      <c r="C8392" s="339"/>
    </row>
    <row r="8393">
      <c r="C8393" s="339"/>
    </row>
    <row r="8394">
      <c r="C8394" s="339"/>
    </row>
    <row r="8395">
      <c r="C8395" s="339"/>
    </row>
    <row r="8396">
      <c r="C8396" s="339"/>
    </row>
    <row r="8397">
      <c r="C8397" s="339"/>
    </row>
    <row r="8398">
      <c r="C8398" s="339"/>
    </row>
    <row r="8399">
      <c r="C8399" s="339"/>
    </row>
    <row r="8400">
      <c r="C8400" s="339"/>
    </row>
    <row r="8401">
      <c r="C8401" s="339"/>
    </row>
    <row r="8402">
      <c r="C8402" s="339"/>
    </row>
    <row r="8403">
      <c r="C8403" s="339"/>
    </row>
    <row r="8404">
      <c r="C8404" s="339"/>
    </row>
    <row r="8405">
      <c r="C8405" s="339"/>
    </row>
    <row r="8406">
      <c r="C8406" s="339"/>
    </row>
    <row r="8407">
      <c r="C8407" s="339"/>
    </row>
    <row r="8408">
      <c r="C8408" s="339"/>
    </row>
    <row r="8409">
      <c r="C8409" s="339"/>
    </row>
    <row r="8410">
      <c r="C8410" s="339"/>
    </row>
    <row r="8411">
      <c r="C8411" s="339"/>
    </row>
    <row r="8412">
      <c r="C8412" s="339"/>
    </row>
    <row r="8413">
      <c r="C8413" s="339"/>
    </row>
    <row r="8414">
      <c r="C8414" s="339"/>
    </row>
    <row r="8415">
      <c r="C8415" s="339"/>
    </row>
    <row r="8416">
      <c r="C8416" s="339"/>
    </row>
    <row r="8417">
      <c r="C8417" s="339"/>
    </row>
    <row r="8418">
      <c r="C8418" s="339"/>
    </row>
    <row r="8419">
      <c r="C8419" s="339"/>
    </row>
    <row r="8420">
      <c r="C8420" s="339"/>
    </row>
    <row r="8421">
      <c r="C8421" s="339"/>
    </row>
    <row r="8422">
      <c r="C8422" s="339"/>
    </row>
    <row r="8423">
      <c r="C8423" s="339"/>
    </row>
    <row r="8424">
      <c r="C8424" s="339"/>
    </row>
    <row r="8425">
      <c r="C8425" s="339"/>
    </row>
    <row r="8426">
      <c r="C8426" s="339"/>
    </row>
    <row r="8427">
      <c r="C8427" s="339"/>
    </row>
    <row r="8428">
      <c r="C8428" s="339"/>
    </row>
    <row r="8429">
      <c r="C8429" s="339"/>
    </row>
    <row r="8430">
      <c r="C8430" s="339"/>
    </row>
    <row r="8431">
      <c r="C8431" s="339"/>
    </row>
    <row r="8432">
      <c r="C8432" s="339"/>
    </row>
    <row r="8433">
      <c r="C8433" s="339"/>
    </row>
    <row r="8434">
      <c r="C8434" s="339"/>
    </row>
    <row r="8435">
      <c r="C8435" s="339"/>
    </row>
    <row r="8436">
      <c r="C8436" s="339"/>
    </row>
    <row r="8437">
      <c r="C8437" s="339"/>
    </row>
    <row r="8438">
      <c r="C8438" s="339"/>
    </row>
    <row r="8439">
      <c r="C8439" s="339"/>
    </row>
    <row r="8440">
      <c r="C8440" s="339"/>
    </row>
    <row r="8441">
      <c r="C8441" s="339"/>
    </row>
    <row r="8442">
      <c r="C8442" s="339"/>
    </row>
    <row r="8443">
      <c r="C8443" s="339"/>
    </row>
    <row r="8444">
      <c r="C8444" s="339"/>
    </row>
    <row r="8445">
      <c r="C8445" s="339"/>
    </row>
    <row r="8446">
      <c r="C8446" s="339"/>
    </row>
    <row r="8447">
      <c r="C8447" s="339"/>
    </row>
    <row r="8448">
      <c r="C8448" s="339"/>
    </row>
    <row r="8449">
      <c r="C8449" s="339"/>
    </row>
    <row r="8450">
      <c r="C8450" s="339"/>
    </row>
    <row r="8451">
      <c r="C8451" s="339"/>
    </row>
    <row r="8452">
      <c r="C8452" s="339"/>
    </row>
    <row r="8453">
      <c r="C8453" s="339"/>
    </row>
    <row r="8454">
      <c r="C8454" s="339"/>
    </row>
    <row r="8455">
      <c r="C8455" s="339"/>
    </row>
    <row r="8456">
      <c r="C8456" s="339"/>
    </row>
    <row r="8457">
      <c r="C8457" s="339"/>
    </row>
    <row r="8458">
      <c r="C8458" s="339"/>
    </row>
    <row r="8459">
      <c r="C8459" s="339"/>
    </row>
    <row r="8460">
      <c r="C8460" s="339"/>
    </row>
    <row r="8461">
      <c r="C8461" s="339"/>
    </row>
    <row r="8462">
      <c r="C8462" s="339"/>
    </row>
    <row r="8463">
      <c r="C8463" s="339"/>
    </row>
    <row r="8464">
      <c r="C8464" s="339"/>
    </row>
    <row r="8465">
      <c r="C8465" s="339"/>
    </row>
    <row r="8466">
      <c r="C8466" s="339"/>
    </row>
    <row r="8467">
      <c r="C8467" s="339"/>
    </row>
    <row r="8468">
      <c r="C8468" s="339"/>
    </row>
    <row r="8469">
      <c r="C8469" s="339"/>
    </row>
    <row r="8470">
      <c r="C8470" s="339"/>
    </row>
    <row r="8471">
      <c r="C8471" s="339"/>
    </row>
    <row r="8472">
      <c r="C8472" s="339"/>
    </row>
    <row r="8473">
      <c r="C8473" s="339"/>
    </row>
    <row r="8474">
      <c r="C8474" s="339"/>
    </row>
    <row r="8475">
      <c r="C8475" s="339"/>
    </row>
    <row r="8476">
      <c r="C8476" s="339"/>
    </row>
    <row r="8477">
      <c r="C8477" s="339"/>
    </row>
    <row r="8478">
      <c r="C8478" s="339"/>
    </row>
    <row r="8479">
      <c r="C8479" s="339"/>
    </row>
    <row r="8480">
      <c r="C8480" s="339"/>
    </row>
    <row r="8481">
      <c r="C8481" s="339"/>
    </row>
    <row r="8482">
      <c r="C8482" s="339"/>
    </row>
    <row r="8483">
      <c r="C8483" s="339"/>
    </row>
    <row r="8484">
      <c r="C8484" s="339"/>
    </row>
    <row r="8485">
      <c r="C8485" s="339"/>
    </row>
    <row r="8486">
      <c r="C8486" s="339"/>
    </row>
    <row r="8487">
      <c r="C8487" s="339"/>
    </row>
    <row r="8488">
      <c r="C8488" s="339"/>
    </row>
    <row r="8489">
      <c r="C8489" s="339"/>
    </row>
    <row r="8490">
      <c r="C8490" s="339"/>
    </row>
    <row r="8491">
      <c r="C8491" s="339"/>
    </row>
    <row r="8492">
      <c r="C8492" s="339"/>
    </row>
    <row r="8493">
      <c r="C8493" s="339"/>
    </row>
    <row r="8494">
      <c r="C8494" s="339"/>
    </row>
    <row r="8495">
      <c r="C8495" s="339"/>
    </row>
    <row r="8496">
      <c r="C8496" s="339"/>
    </row>
    <row r="8497">
      <c r="C8497" s="339"/>
    </row>
    <row r="8498">
      <c r="C8498" s="339"/>
    </row>
    <row r="8499">
      <c r="C8499" s="339"/>
    </row>
    <row r="8500">
      <c r="C8500" s="339"/>
    </row>
    <row r="8501">
      <c r="C8501" s="339"/>
    </row>
    <row r="8502">
      <c r="C8502" s="339"/>
    </row>
    <row r="8503">
      <c r="C8503" s="339"/>
    </row>
    <row r="8504">
      <c r="C8504" s="339"/>
    </row>
    <row r="8505">
      <c r="C8505" s="339"/>
    </row>
    <row r="8506">
      <c r="C8506" s="339"/>
    </row>
    <row r="8507">
      <c r="C8507" s="339"/>
    </row>
    <row r="8508">
      <c r="C8508" s="339"/>
    </row>
    <row r="8509">
      <c r="C8509" s="339"/>
    </row>
    <row r="8510">
      <c r="C8510" s="339"/>
    </row>
    <row r="8511">
      <c r="C8511" s="339"/>
    </row>
    <row r="8512">
      <c r="C8512" s="339"/>
    </row>
    <row r="8513">
      <c r="C8513" s="339"/>
    </row>
    <row r="8514">
      <c r="C8514" s="339"/>
    </row>
    <row r="8515">
      <c r="C8515" s="339"/>
    </row>
    <row r="8516">
      <c r="C8516" s="339"/>
    </row>
    <row r="8517">
      <c r="C8517" s="339"/>
    </row>
    <row r="8518">
      <c r="C8518" s="339"/>
    </row>
    <row r="8519">
      <c r="C8519" s="339"/>
    </row>
    <row r="8520">
      <c r="C8520" s="339"/>
    </row>
    <row r="8521">
      <c r="C8521" s="339"/>
    </row>
    <row r="8522">
      <c r="C8522" s="339"/>
    </row>
    <row r="8523">
      <c r="C8523" s="339"/>
    </row>
    <row r="8524">
      <c r="C8524" s="339"/>
    </row>
    <row r="8525">
      <c r="C8525" s="339"/>
    </row>
    <row r="8526">
      <c r="C8526" s="339"/>
    </row>
    <row r="8527">
      <c r="C8527" s="339"/>
    </row>
    <row r="8528">
      <c r="C8528" s="339"/>
    </row>
    <row r="8529">
      <c r="C8529" s="339"/>
    </row>
    <row r="8530">
      <c r="C8530" s="339"/>
    </row>
    <row r="8531">
      <c r="C8531" s="339"/>
    </row>
    <row r="8532">
      <c r="C8532" s="339"/>
    </row>
    <row r="8533">
      <c r="C8533" s="339"/>
    </row>
    <row r="8534">
      <c r="C8534" s="339"/>
    </row>
    <row r="8535">
      <c r="C8535" s="339"/>
    </row>
    <row r="8536">
      <c r="C8536" s="339"/>
    </row>
    <row r="8537">
      <c r="C8537" s="339"/>
    </row>
    <row r="8538">
      <c r="C8538" s="339"/>
    </row>
    <row r="8539">
      <c r="C8539" s="339"/>
    </row>
    <row r="8540">
      <c r="C8540" s="339"/>
    </row>
    <row r="8541">
      <c r="C8541" s="339"/>
    </row>
    <row r="8542">
      <c r="C8542" s="339"/>
    </row>
    <row r="8543">
      <c r="C8543" s="339"/>
    </row>
    <row r="8544">
      <c r="C8544" s="339"/>
    </row>
    <row r="8545">
      <c r="C8545" s="339"/>
    </row>
    <row r="8546">
      <c r="C8546" s="339"/>
    </row>
    <row r="8547">
      <c r="C8547" s="339"/>
    </row>
    <row r="8548">
      <c r="C8548" s="339"/>
    </row>
    <row r="8549">
      <c r="C8549" s="339"/>
    </row>
    <row r="8550">
      <c r="C8550" s="339"/>
    </row>
    <row r="8551">
      <c r="C8551" s="339"/>
    </row>
    <row r="8552">
      <c r="C8552" s="339"/>
    </row>
    <row r="8553">
      <c r="C8553" s="339"/>
    </row>
    <row r="8554">
      <c r="C8554" s="339"/>
    </row>
    <row r="8555">
      <c r="C8555" s="339"/>
    </row>
    <row r="8556">
      <c r="C8556" s="339"/>
    </row>
    <row r="8557">
      <c r="C8557" s="339"/>
    </row>
    <row r="8558">
      <c r="C8558" s="339"/>
    </row>
    <row r="8559">
      <c r="C8559" s="339"/>
    </row>
    <row r="8560">
      <c r="C8560" s="339"/>
    </row>
    <row r="8561">
      <c r="C8561" s="339"/>
    </row>
    <row r="8562">
      <c r="C8562" s="339"/>
    </row>
    <row r="8563">
      <c r="C8563" s="339"/>
    </row>
    <row r="8564">
      <c r="C8564" s="339"/>
    </row>
    <row r="8565">
      <c r="C8565" s="339"/>
    </row>
    <row r="8566">
      <c r="C8566" s="339"/>
    </row>
    <row r="8567">
      <c r="C8567" s="339"/>
    </row>
    <row r="8568">
      <c r="C8568" s="339"/>
    </row>
    <row r="8569">
      <c r="C8569" s="339"/>
    </row>
    <row r="8570">
      <c r="C8570" s="339"/>
    </row>
    <row r="8571">
      <c r="C8571" s="339"/>
    </row>
    <row r="8572">
      <c r="C8572" s="339"/>
    </row>
    <row r="8573">
      <c r="C8573" s="339"/>
    </row>
    <row r="8574">
      <c r="C8574" s="339"/>
    </row>
    <row r="8575">
      <c r="C8575" s="339"/>
    </row>
    <row r="8576">
      <c r="C8576" s="339"/>
    </row>
    <row r="8577">
      <c r="C8577" s="339"/>
    </row>
    <row r="8578">
      <c r="C8578" s="339"/>
    </row>
    <row r="8579">
      <c r="C8579" s="339"/>
    </row>
    <row r="8580">
      <c r="C8580" s="339"/>
    </row>
    <row r="8581">
      <c r="C8581" s="339"/>
    </row>
    <row r="8582">
      <c r="C8582" s="339"/>
    </row>
    <row r="8583">
      <c r="C8583" s="339"/>
    </row>
    <row r="8584">
      <c r="C8584" s="339"/>
    </row>
    <row r="8585">
      <c r="C8585" s="339"/>
    </row>
    <row r="8586">
      <c r="C8586" s="339"/>
    </row>
    <row r="8587">
      <c r="C8587" s="339"/>
    </row>
    <row r="8588">
      <c r="C8588" s="339"/>
    </row>
    <row r="8589">
      <c r="C8589" s="339"/>
    </row>
    <row r="8590">
      <c r="C8590" s="339"/>
    </row>
    <row r="8591">
      <c r="C8591" s="339"/>
    </row>
    <row r="8592">
      <c r="C8592" s="339"/>
    </row>
    <row r="8593">
      <c r="C8593" s="339"/>
    </row>
    <row r="8594">
      <c r="C8594" s="339"/>
    </row>
    <row r="8595">
      <c r="C8595" s="339"/>
    </row>
    <row r="8596">
      <c r="C8596" s="339"/>
    </row>
    <row r="8597">
      <c r="C8597" s="339"/>
    </row>
    <row r="8598">
      <c r="C8598" s="339"/>
    </row>
    <row r="8599">
      <c r="C8599" s="339"/>
    </row>
    <row r="8600">
      <c r="C8600" s="339"/>
    </row>
    <row r="8601">
      <c r="C8601" s="339"/>
    </row>
    <row r="8602">
      <c r="C8602" s="339"/>
    </row>
    <row r="8603">
      <c r="C8603" s="339"/>
    </row>
    <row r="8604">
      <c r="C8604" s="339"/>
    </row>
    <row r="8605">
      <c r="C8605" s="339"/>
    </row>
    <row r="8606">
      <c r="C8606" s="339"/>
    </row>
    <row r="8607">
      <c r="C8607" s="339"/>
    </row>
    <row r="8608">
      <c r="C8608" s="339"/>
    </row>
    <row r="8609">
      <c r="C8609" s="339"/>
    </row>
    <row r="8610">
      <c r="C8610" s="339"/>
    </row>
    <row r="8611">
      <c r="C8611" s="339"/>
    </row>
    <row r="8612">
      <c r="C8612" s="339"/>
    </row>
    <row r="8613">
      <c r="C8613" s="339"/>
    </row>
    <row r="8614">
      <c r="C8614" s="339"/>
    </row>
    <row r="8615">
      <c r="C8615" s="339"/>
    </row>
    <row r="8616">
      <c r="C8616" s="339"/>
    </row>
    <row r="8617">
      <c r="C8617" s="339"/>
    </row>
    <row r="8618">
      <c r="C8618" s="339"/>
    </row>
    <row r="8619">
      <c r="C8619" s="339"/>
    </row>
    <row r="8620">
      <c r="C8620" s="339"/>
    </row>
    <row r="8621">
      <c r="C8621" s="339"/>
    </row>
    <row r="8622">
      <c r="C8622" s="339"/>
    </row>
    <row r="8623">
      <c r="C8623" s="339"/>
    </row>
    <row r="8624">
      <c r="C8624" s="339"/>
    </row>
    <row r="8625">
      <c r="C8625" s="339"/>
    </row>
    <row r="8626">
      <c r="C8626" s="339"/>
    </row>
    <row r="8627">
      <c r="C8627" s="339"/>
    </row>
    <row r="8628">
      <c r="C8628" s="339"/>
    </row>
    <row r="8629">
      <c r="C8629" s="339"/>
    </row>
    <row r="8630">
      <c r="C8630" s="339"/>
    </row>
    <row r="8631">
      <c r="C8631" s="339"/>
    </row>
    <row r="8632">
      <c r="C8632" s="339"/>
    </row>
    <row r="8633">
      <c r="C8633" s="339"/>
    </row>
    <row r="8634">
      <c r="C8634" s="339"/>
    </row>
    <row r="8635">
      <c r="C8635" s="339"/>
    </row>
    <row r="8636">
      <c r="C8636" s="339"/>
    </row>
    <row r="8637">
      <c r="C8637" s="339"/>
    </row>
    <row r="8638">
      <c r="C8638" s="339"/>
    </row>
    <row r="8639">
      <c r="C8639" s="339"/>
    </row>
    <row r="8640">
      <c r="C8640" s="339"/>
    </row>
    <row r="8641">
      <c r="C8641" s="339"/>
    </row>
    <row r="8642">
      <c r="C8642" s="339"/>
    </row>
    <row r="8643">
      <c r="C8643" s="339"/>
    </row>
    <row r="8644">
      <c r="C8644" s="339"/>
    </row>
    <row r="8645">
      <c r="C8645" s="339"/>
    </row>
    <row r="8646">
      <c r="C8646" s="339"/>
    </row>
    <row r="8647">
      <c r="C8647" s="339"/>
    </row>
    <row r="8648">
      <c r="C8648" s="339"/>
    </row>
    <row r="8649">
      <c r="C8649" s="339"/>
    </row>
    <row r="8650">
      <c r="C8650" s="339"/>
    </row>
    <row r="8651">
      <c r="C8651" s="339"/>
    </row>
    <row r="8652">
      <c r="C8652" s="339"/>
    </row>
    <row r="8653">
      <c r="C8653" s="339"/>
    </row>
    <row r="8654">
      <c r="C8654" s="339"/>
    </row>
    <row r="8655">
      <c r="C8655" s="339"/>
    </row>
    <row r="8656">
      <c r="C8656" s="339"/>
    </row>
    <row r="8657">
      <c r="C8657" s="339"/>
    </row>
    <row r="8658">
      <c r="C8658" s="339"/>
    </row>
    <row r="8659">
      <c r="C8659" s="339"/>
    </row>
    <row r="8660">
      <c r="C8660" s="339"/>
    </row>
    <row r="8661">
      <c r="C8661" s="339"/>
    </row>
    <row r="8662">
      <c r="C8662" s="339"/>
    </row>
    <row r="8663">
      <c r="C8663" s="339"/>
    </row>
    <row r="8664">
      <c r="C8664" s="339"/>
    </row>
    <row r="8665">
      <c r="C8665" s="339"/>
    </row>
    <row r="8666">
      <c r="C8666" s="339"/>
    </row>
    <row r="8667">
      <c r="C8667" s="339"/>
    </row>
    <row r="8668">
      <c r="C8668" s="339"/>
    </row>
    <row r="8669">
      <c r="C8669" s="339"/>
    </row>
    <row r="8670">
      <c r="C8670" s="339"/>
    </row>
    <row r="8671">
      <c r="C8671" s="339"/>
    </row>
    <row r="8672">
      <c r="C8672" s="339"/>
    </row>
    <row r="8673">
      <c r="C8673" s="339"/>
    </row>
    <row r="8674">
      <c r="C8674" s="339"/>
    </row>
    <row r="8675">
      <c r="C8675" s="339"/>
    </row>
    <row r="8676">
      <c r="C8676" s="339"/>
    </row>
    <row r="8677">
      <c r="C8677" s="339"/>
    </row>
    <row r="8678">
      <c r="C8678" s="339"/>
    </row>
    <row r="8679">
      <c r="C8679" s="339"/>
    </row>
    <row r="8680">
      <c r="C8680" s="339"/>
    </row>
    <row r="8681">
      <c r="C8681" s="339"/>
    </row>
    <row r="8682">
      <c r="C8682" s="339"/>
    </row>
    <row r="8683">
      <c r="C8683" s="339"/>
    </row>
    <row r="8684">
      <c r="C8684" s="339"/>
    </row>
    <row r="8685">
      <c r="C8685" s="339"/>
    </row>
    <row r="8686">
      <c r="C8686" s="339"/>
    </row>
    <row r="8687">
      <c r="C8687" s="339"/>
    </row>
    <row r="8688">
      <c r="C8688" s="339"/>
    </row>
    <row r="8689">
      <c r="C8689" s="339"/>
    </row>
    <row r="8690">
      <c r="C8690" s="339"/>
    </row>
    <row r="8691">
      <c r="C8691" s="339"/>
    </row>
    <row r="8692">
      <c r="C8692" s="339"/>
    </row>
    <row r="8693">
      <c r="C8693" s="339"/>
    </row>
    <row r="8694">
      <c r="C8694" s="339"/>
    </row>
    <row r="8695">
      <c r="C8695" s="339"/>
    </row>
    <row r="8696">
      <c r="C8696" s="339"/>
    </row>
    <row r="8697">
      <c r="C8697" s="339"/>
    </row>
    <row r="8698">
      <c r="C8698" s="339"/>
    </row>
    <row r="8699">
      <c r="C8699" s="339"/>
    </row>
    <row r="8700">
      <c r="C8700" s="339"/>
    </row>
    <row r="8701">
      <c r="C8701" s="339"/>
    </row>
    <row r="8702">
      <c r="C8702" s="339"/>
    </row>
    <row r="8703">
      <c r="C8703" s="339"/>
    </row>
    <row r="8704">
      <c r="C8704" s="339"/>
    </row>
    <row r="8705">
      <c r="C8705" s="339"/>
    </row>
    <row r="8706">
      <c r="C8706" s="339"/>
    </row>
    <row r="8707">
      <c r="C8707" s="339"/>
    </row>
    <row r="8708">
      <c r="C8708" s="339"/>
    </row>
    <row r="8709">
      <c r="C8709" s="339"/>
    </row>
    <row r="8710">
      <c r="C8710" s="339"/>
    </row>
    <row r="8711">
      <c r="C8711" s="339"/>
    </row>
    <row r="8712">
      <c r="C8712" s="339"/>
    </row>
    <row r="8713">
      <c r="C8713" s="339"/>
    </row>
    <row r="8714">
      <c r="C8714" s="339"/>
    </row>
    <row r="8715">
      <c r="C8715" s="339"/>
    </row>
    <row r="8716">
      <c r="C8716" s="339"/>
    </row>
    <row r="8717">
      <c r="C8717" s="339"/>
    </row>
    <row r="8718">
      <c r="C8718" s="339"/>
    </row>
    <row r="8719">
      <c r="C8719" s="339"/>
    </row>
    <row r="8720">
      <c r="C8720" s="339"/>
    </row>
    <row r="8721">
      <c r="C8721" s="339"/>
    </row>
    <row r="8722">
      <c r="C8722" s="339"/>
    </row>
    <row r="8723">
      <c r="C8723" s="339"/>
    </row>
    <row r="8724">
      <c r="C8724" s="339"/>
    </row>
    <row r="8725">
      <c r="C8725" s="339"/>
    </row>
    <row r="8726">
      <c r="C8726" s="339"/>
    </row>
    <row r="8727">
      <c r="C8727" s="339"/>
    </row>
    <row r="8728">
      <c r="C8728" s="339"/>
    </row>
    <row r="8729">
      <c r="C8729" s="339"/>
    </row>
    <row r="8730">
      <c r="C8730" s="339"/>
    </row>
    <row r="8731">
      <c r="C8731" s="339"/>
    </row>
    <row r="8732">
      <c r="C8732" s="339"/>
    </row>
    <row r="8733">
      <c r="C8733" s="339"/>
    </row>
    <row r="8734">
      <c r="C8734" s="339"/>
    </row>
    <row r="8735">
      <c r="C8735" s="339"/>
    </row>
    <row r="8736">
      <c r="C8736" s="339"/>
    </row>
    <row r="8737">
      <c r="C8737" s="339"/>
    </row>
    <row r="8738">
      <c r="C8738" s="339"/>
    </row>
    <row r="8739">
      <c r="C8739" s="339"/>
    </row>
    <row r="8740">
      <c r="C8740" s="339"/>
    </row>
    <row r="8741">
      <c r="C8741" s="339"/>
    </row>
    <row r="8742">
      <c r="C8742" s="339"/>
    </row>
    <row r="8743">
      <c r="C8743" s="339"/>
    </row>
    <row r="8744">
      <c r="C8744" s="339"/>
    </row>
    <row r="8745">
      <c r="C8745" s="339"/>
    </row>
    <row r="8746">
      <c r="C8746" s="339"/>
    </row>
    <row r="8747">
      <c r="C8747" s="339"/>
    </row>
    <row r="8748">
      <c r="C8748" s="339"/>
    </row>
    <row r="8749">
      <c r="C8749" s="339"/>
    </row>
    <row r="8750">
      <c r="C8750" s="339"/>
    </row>
    <row r="8751">
      <c r="C8751" s="339"/>
    </row>
    <row r="8752">
      <c r="C8752" s="339"/>
    </row>
    <row r="8753">
      <c r="C8753" s="339"/>
    </row>
    <row r="8754">
      <c r="C8754" s="339"/>
    </row>
    <row r="8755">
      <c r="C8755" s="339"/>
    </row>
    <row r="8756">
      <c r="C8756" s="339"/>
    </row>
    <row r="8757">
      <c r="C8757" s="339"/>
    </row>
    <row r="8758">
      <c r="C8758" s="339"/>
    </row>
    <row r="8759">
      <c r="C8759" s="339"/>
    </row>
    <row r="8760">
      <c r="C8760" s="339"/>
    </row>
    <row r="8761">
      <c r="C8761" s="339"/>
    </row>
    <row r="8762">
      <c r="C8762" s="339"/>
    </row>
    <row r="8763">
      <c r="C8763" s="339"/>
    </row>
    <row r="8764">
      <c r="C8764" s="339"/>
    </row>
    <row r="8765">
      <c r="C8765" s="339"/>
    </row>
    <row r="8766">
      <c r="C8766" s="339"/>
    </row>
    <row r="8767">
      <c r="C8767" s="339"/>
    </row>
    <row r="8768">
      <c r="C8768" s="339"/>
    </row>
    <row r="8769">
      <c r="C8769" s="339"/>
    </row>
    <row r="8770">
      <c r="C8770" s="339"/>
    </row>
    <row r="8771">
      <c r="C8771" s="339"/>
    </row>
    <row r="8772">
      <c r="C8772" s="339"/>
    </row>
    <row r="8773">
      <c r="C8773" s="339"/>
    </row>
    <row r="8774">
      <c r="C8774" s="339"/>
    </row>
    <row r="8775">
      <c r="C8775" s="339"/>
    </row>
    <row r="8776">
      <c r="C8776" s="339"/>
    </row>
    <row r="8777">
      <c r="C8777" s="339"/>
    </row>
    <row r="8778">
      <c r="C8778" s="339"/>
    </row>
    <row r="8779">
      <c r="C8779" s="339"/>
    </row>
    <row r="8780">
      <c r="C8780" s="339"/>
    </row>
    <row r="8781">
      <c r="C8781" s="339"/>
    </row>
    <row r="8782">
      <c r="C8782" s="339"/>
    </row>
    <row r="8783">
      <c r="C8783" s="339"/>
    </row>
    <row r="8784">
      <c r="C8784" s="339"/>
    </row>
    <row r="8785">
      <c r="C8785" s="339"/>
    </row>
    <row r="8786">
      <c r="C8786" s="339"/>
    </row>
    <row r="8787">
      <c r="C8787" s="339"/>
    </row>
    <row r="8788">
      <c r="C8788" s="339"/>
    </row>
    <row r="8789">
      <c r="C8789" s="339"/>
    </row>
    <row r="8790">
      <c r="C8790" s="339"/>
    </row>
    <row r="8791">
      <c r="C8791" s="339"/>
    </row>
    <row r="8792">
      <c r="C8792" s="339"/>
    </row>
    <row r="8793">
      <c r="C8793" s="339"/>
    </row>
    <row r="8794">
      <c r="C8794" s="339"/>
    </row>
    <row r="8795">
      <c r="C8795" s="339"/>
    </row>
    <row r="8796">
      <c r="C8796" s="339"/>
    </row>
    <row r="8797">
      <c r="C8797" s="339"/>
    </row>
    <row r="8798">
      <c r="C8798" s="339"/>
    </row>
    <row r="8799">
      <c r="C8799" s="339"/>
    </row>
    <row r="8800">
      <c r="C8800" s="339"/>
    </row>
    <row r="8801">
      <c r="C8801" s="339"/>
    </row>
    <row r="8802">
      <c r="C8802" s="339"/>
    </row>
    <row r="8803">
      <c r="C8803" s="339"/>
    </row>
    <row r="8804">
      <c r="C8804" s="339"/>
    </row>
    <row r="8805">
      <c r="C8805" s="339"/>
    </row>
    <row r="8806">
      <c r="C8806" s="339"/>
    </row>
    <row r="8807">
      <c r="C8807" s="339"/>
    </row>
    <row r="8808">
      <c r="C8808" s="339"/>
    </row>
    <row r="8809">
      <c r="C8809" s="339"/>
    </row>
    <row r="8810">
      <c r="C8810" s="339"/>
    </row>
    <row r="8811">
      <c r="C8811" s="339"/>
    </row>
    <row r="8812">
      <c r="C8812" s="339"/>
    </row>
    <row r="8813">
      <c r="C8813" s="339"/>
    </row>
    <row r="8814">
      <c r="C8814" s="339"/>
    </row>
    <row r="8815">
      <c r="C8815" s="339"/>
    </row>
    <row r="8816">
      <c r="C8816" s="339"/>
    </row>
    <row r="8817">
      <c r="C8817" s="339"/>
    </row>
    <row r="8818">
      <c r="C8818" s="339"/>
    </row>
    <row r="8819">
      <c r="C8819" s="339"/>
    </row>
    <row r="8820">
      <c r="C8820" s="339"/>
    </row>
    <row r="8821">
      <c r="C8821" s="339"/>
    </row>
    <row r="8822">
      <c r="C8822" s="339"/>
    </row>
    <row r="8823">
      <c r="C8823" s="339"/>
    </row>
    <row r="8824">
      <c r="C8824" s="339"/>
    </row>
    <row r="8825">
      <c r="C8825" s="339"/>
    </row>
    <row r="8826">
      <c r="C8826" s="339"/>
    </row>
    <row r="8827">
      <c r="C8827" s="339"/>
    </row>
    <row r="8828">
      <c r="C8828" s="339"/>
    </row>
    <row r="8829">
      <c r="C8829" s="339"/>
    </row>
    <row r="8830">
      <c r="C8830" s="339"/>
    </row>
    <row r="8831">
      <c r="C8831" s="339"/>
    </row>
    <row r="8832">
      <c r="C8832" s="339"/>
    </row>
    <row r="8833">
      <c r="C8833" s="339"/>
    </row>
    <row r="8834">
      <c r="C8834" s="339"/>
    </row>
    <row r="8835">
      <c r="C8835" s="339"/>
    </row>
    <row r="8836">
      <c r="C8836" s="339"/>
    </row>
    <row r="8837">
      <c r="C8837" s="339"/>
    </row>
    <row r="8838">
      <c r="C8838" s="339"/>
    </row>
    <row r="8839">
      <c r="C8839" s="339"/>
    </row>
    <row r="8840">
      <c r="C8840" s="339"/>
    </row>
    <row r="8841">
      <c r="C8841" s="339"/>
    </row>
    <row r="8842">
      <c r="C8842" s="339"/>
    </row>
    <row r="8843">
      <c r="C8843" s="339"/>
    </row>
    <row r="8844">
      <c r="C8844" s="339"/>
    </row>
    <row r="8845">
      <c r="C8845" s="339"/>
    </row>
    <row r="8846">
      <c r="C8846" s="339"/>
    </row>
    <row r="8847">
      <c r="C8847" s="339"/>
    </row>
    <row r="8848">
      <c r="C8848" s="339"/>
    </row>
    <row r="8849">
      <c r="C8849" s="339"/>
    </row>
    <row r="8850">
      <c r="C8850" s="339"/>
    </row>
    <row r="8851">
      <c r="C8851" s="339"/>
    </row>
    <row r="8852">
      <c r="C8852" s="339"/>
    </row>
    <row r="8853">
      <c r="C8853" s="339"/>
    </row>
    <row r="8854">
      <c r="C8854" s="339"/>
    </row>
    <row r="8855">
      <c r="C8855" s="339"/>
    </row>
    <row r="8856">
      <c r="C8856" s="339"/>
    </row>
    <row r="8857">
      <c r="C8857" s="339"/>
    </row>
    <row r="8858">
      <c r="C8858" s="339"/>
    </row>
    <row r="8859">
      <c r="C8859" s="339"/>
    </row>
    <row r="8860">
      <c r="C8860" s="339"/>
    </row>
    <row r="8861">
      <c r="C8861" s="339"/>
    </row>
    <row r="8862">
      <c r="C8862" s="339"/>
    </row>
    <row r="8863">
      <c r="C8863" s="339"/>
    </row>
    <row r="8864">
      <c r="C8864" s="339"/>
    </row>
    <row r="8865">
      <c r="C8865" s="339"/>
    </row>
    <row r="8866">
      <c r="C8866" s="339"/>
    </row>
    <row r="8867">
      <c r="C8867" s="339"/>
    </row>
    <row r="8868">
      <c r="C8868" s="339"/>
    </row>
    <row r="8869">
      <c r="C8869" s="339"/>
    </row>
    <row r="8870">
      <c r="C8870" s="339"/>
    </row>
    <row r="8871">
      <c r="C8871" s="339"/>
    </row>
    <row r="8872">
      <c r="C8872" s="339"/>
    </row>
    <row r="8873">
      <c r="C8873" s="339"/>
    </row>
    <row r="8874">
      <c r="C8874" s="339"/>
    </row>
    <row r="8875">
      <c r="C8875" s="339"/>
    </row>
    <row r="8876">
      <c r="C8876" s="339"/>
    </row>
    <row r="8877">
      <c r="C8877" s="339"/>
    </row>
    <row r="8878">
      <c r="C8878" s="339"/>
    </row>
    <row r="8879">
      <c r="C8879" s="339"/>
    </row>
    <row r="8880">
      <c r="C8880" s="339"/>
    </row>
    <row r="8881">
      <c r="C8881" s="339"/>
    </row>
    <row r="8882">
      <c r="C8882" s="339"/>
    </row>
    <row r="8883">
      <c r="C8883" s="339"/>
    </row>
    <row r="8884">
      <c r="C8884" s="339"/>
    </row>
    <row r="8885">
      <c r="C8885" s="339"/>
    </row>
    <row r="8886">
      <c r="C8886" s="339"/>
    </row>
    <row r="8887">
      <c r="C8887" s="339"/>
    </row>
    <row r="8888">
      <c r="C8888" s="339"/>
    </row>
    <row r="8889">
      <c r="C8889" s="339"/>
    </row>
    <row r="8890">
      <c r="C8890" s="339"/>
    </row>
    <row r="8891">
      <c r="C8891" s="339"/>
    </row>
    <row r="8892">
      <c r="C8892" s="339"/>
    </row>
    <row r="8893">
      <c r="C8893" s="339"/>
    </row>
    <row r="8894">
      <c r="C8894" s="339"/>
    </row>
    <row r="8895">
      <c r="C8895" s="339"/>
    </row>
    <row r="8896">
      <c r="C8896" s="339"/>
    </row>
    <row r="8897">
      <c r="C8897" s="339"/>
    </row>
    <row r="8898">
      <c r="C8898" s="339"/>
    </row>
    <row r="8899">
      <c r="C8899" s="339"/>
    </row>
    <row r="8900">
      <c r="C8900" s="339"/>
    </row>
    <row r="8901">
      <c r="C8901" s="339"/>
    </row>
    <row r="8902">
      <c r="C8902" s="339"/>
    </row>
    <row r="8903">
      <c r="C8903" s="339"/>
    </row>
    <row r="8904">
      <c r="C8904" s="339"/>
    </row>
    <row r="8905">
      <c r="C8905" s="339"/>
    </row>
    <row r="8906">
      <c r="C8906" s="339"/>
    </row>
    <row r="8907">
      <c r="C8907" s="339"/>
    </row>
    <row r="8908">
      <c r="C8908" s="339"/>
    </row>
    <row r="8909">
      <c r="C8909" s="339"/>
    </row>
    <row r="8910">
      <c r="C8910" s="339"/>
    </row>
    <row r="8911">
      <c r="C8911" s="339"/>
    </row>
    <row r="8912">
      <c r="C8912" s="339"/>
    </row>
    <row r="8913">
      <c r="C8913" s="339"/>
    </row>
    <row r="8914">
      <c r="C8914" s="339"/>
    </row>
    <row r="8915">
      <c r="C8915" s="339"/>
    </row>
    <row r="8916">
      <c r="C8916" s="339"/>
    </row>
    <row r="8917">
      <c r="C8917" s="339"/>
    </row>
    <row r="8918">
      <c r="C8918" s="339"/>
    </row>
    <row r="8919">
      <c r="C8919" s="339"/>
    </row>
    <row r="8920">
      <c r="C8920" s="339"/>
    </row>
    <row r="8921">
      <c r="C8921" s="339"/>
    </row>
    <row r="8922">
      <c r="C8922" s="339"/>
    </row>
    <row r="8923">
      <c r="C8923" s="339"/>
    </row>
    <row r="8924">
      <c r="C8924" s="339"/>
    </row>
    <row r="8925">
      <c r="C8925" s="339"/>
    </row>
    <row r="8926">
      <c r="C8926" s="339"/>
    </row>
    <row r="8927">
      <c r="C8927" s="339"/>
    </row>
    <row r="8928">
      <c r="C8928" s="339"/>
    </row>
    <row r="8929">
      <c r="C8929" s="339"/>
    </row>
    <row r="8930">
      <c r="C8930" s="339"/>
    </row>
    <row r="8931">
      <c r="C8931" s="339"/>
    </row>
    <row r="8932">
      <c r="C8932" s="339"/>
    </row>
    <row r="8933">
      <c r="C8933" s="339"/>
    </row>
    <row r="8934">
      <c r="C8934" s="339"/>
    </row>
    <row r="8935">
      <c r="C8935" s="339"/>
    </row>
    <row r="8936">
      <c r="C8936" s="339"/>
    </row>
    <row r="8937">
      <c r="C8937" s="339"/>
    </row>
    <row r="8938">
      <c r="C8938" s="339"/>
    </row>
    <row r="8939">
      <c r="C8939" s="339"/>
    </row>
    <row r="8940">
      <c r="C8940" s="339"/>
    </row>
    <row r="8941">
      <c r="C8941" s="339"/>
    </row>
    <row r="8942">
      <c r="C8942" s="339"/>
    </row>
    <row r="8943">
      <c r="C8943" s="339"/>
    </row>
    <row r="8944">
      <c r="C8944" s="339"/>
    </row>
    <row r="8945">
      <c r="C8945" s="339"/>
    </row>
    <row r="8946">
      <c r="C8946" s="339"/>
    </row>
    <row r="8947">
      <c r="C8947" s="339"/>
    </row>
    <row r="8948">
      <c r="C8948" s="339"/>
    </row>
    <row r="8949">
      <c r="C8949" s="339"/>
    </row>
    <row r="8950">
      <c r="C8950" s="339"/>
    </row>
    <row r="8951">
      <c r="C8951" s="339"/>
    </row>
    <row r="8952">
      <c r="C8952" s="339"/>
    </row>
    <row r="8953">
      <c r="C8953" s="339"/>
    </row>
    <row r="8954">
      <c r="C8954" s="339"/>
    </row>
    <row r="8955">
      <c r="C8955" s="339"/>
    </row>
    <row r="8956">
      <c r="C8956" s="339"/>
    </row>
    <row r="8957">
      <c r="C8957" s="339"/>
    </row>
    <row r="8958">
      <c r="C8958" s="339"/>
    </row>
    <row r="8959">
      <c r="C8959" s="339"/>
    </row>
    <row r="8960">
      <c r="C8960" s="339"/>
    </row>
    <row r="8961">
      <c r="C8961" s="339"/>
    </row>
    <row r="8962">
      <c r="C8962" s="339"/>
    </row>
    <row r="8963">
      <c r="C8963" s="339"/>
    </row>
    <row r="8964">
      <c r="C8964" s="339"/>
    </row>
    <row r="8965">
      <c r="C8965" s="339"/>
    </row>
    <row r="8966">
      <c r="C8966" s="339"/>
    </row>
    <row r="8967">
      <c r="C8967" s="339"/>
    </row>
    <row r="8968">
      <c r="C8968" s="339"/>
    </row>
    <row r="8969">
      <c r="C8969" s="339"/>
    </row>
    <row r="8970">
      <c r="C8970" s="339"/>
    </row>
    <row r="8971">
      <c r="C8971" s="339"/>
    </row>
    <row r="8972">
      <c r="C8972" s="339"/>
    </row>
    <row r="8973">
      <c r="C8973" s="339"/>
    </row>
    <row r="8974">
      <c r="C8974" s="339"/>
    </row>
    <row r="8975">
      <c r="C8975" s="339"/>
    </row>
    <row r="8976">
      <c r="C8976" s="339"/>
    </row>
    <row r="8977">
      <c r="C8977" s="339"/>
    </row>
    <row r="8978">
      <c r="C8978" s="339"/>
    </row>
    <row r="8979">
      <c r="C8979" s="339"/>
    </row>
    <row r="8980">
      <c r="C8980" s="339"/>
    </row>
    <row r="8981">
      <c r="C8981" s="339"/>
    </row>
    <row r="8982">
      <c r="C8982" s="339"/>
    </row>
    <row r="8983">
      <c r="C8983" s="339"/>
    </row>
    <row r="8984">
      <c r="C8984" s="339"/>
    </row>
    <row r="8985">
      <c r="C8985" s="339"/>
    </row>
    <row r="8986">
      <c r="C8986" s="339"/>
    </row>
    <row r="8987">
      <c r="C8987" s="339"/>
    </row>
    <row r="8988">
      <c r="C8988" s="339"/>
    </row>
    <row r="8989">
      <c r="C8989" s="339"/>
    </row>
    <row r="8990">
      <c r="C8990" s="339"/>
    </row>
    <row r="8991">
      <c r="C8991" s="339"/>
    </row>
    <row r="8992">
      <c r="C8992" s="339"/>
    </row>
    <row r="8993">
      <c r="C8993" s="339"/>
    </row>
    <row r="8994">
      <c r="C8994" s="339"/>
    </row>
    <row r="8995">
      <c r="C8995" s="339"/>
    </row>
    <row r="8996">
      <c r="C8996" s="339"/>
    </row>
    <row r="8997">
      <c r="C8997" s="339"/>
    </row>
    <row r="8998">
      <c r="C8998" s="339"/>
    </row>
    <row r="8999">
      <c r="C8999" s="339"/>
    </row>
    <row r="9000">
      <c r="C9000" s="339"/>
    </row>
    <row r="9001">
      <c r="C9001" s="339"/>
    </row>
    <row r="9002">
      <c r="C9002" s="339"/>
    </row>
    <row r="9003">
      <c r="C9003" s="339"/>
    </row>
    <row r="9004">
      <c r="C9004" s="339"/>
    </row>
    <row r="9005">
      <c r="C9005" s="339"/>
    </row>
    <row r="9006">
      <c r="C9006" s="339"/>
    </row>
    <row r="9007">
      <c r="C9007" s="339"/>
    </row>
    <row r="9008">
      <c r="C9008" s="339"/>
    </row>
    <row r="9009">
      <c r="C9009" s="339"/>
    </row>
    <row r="9010">
      <c r="C9010" s="339"/>
    </row>
    <row r="9011">
      <c r="C9011" s="339"/>
    </row>
    <row r="9012">
      <c r="C9012" s="339"/>
    </row>
    <row r="9013">
      <c r="C9013" s="339"/>
    </row>
    <row r="9014">
      <c r="C9014" s="339"/>
    </row>
    <row r="9015">
      <c r="C9015" s="339"/>
    </row>
    <row r="9016">
      <c r="C9016" s="339"/>
    </row>
    <row r="9017">
      <c r="C9017" s="339"/>
    </row>
    <row r="9018">
      <c r="C9018" s="339"/>
    </row>
    <row r="9019">
      <c r="C9019" s="339"/>
    </row>
    <row r="9020">
      <c r="C9020" s="339"/>
    </row>
    <row r="9021">
      <c r="C9021" s="339"/>
    </row>
    <row r="9022">
      <c r="C9022" s="339"/>
    </row>
    <row r="9023">
      <c r="C9023" s="339"/>
    </row>
    <row r="9024">
      <c r="C9024" s="339"/>
    </row>
    <row r="9025">
      <c r="C9025" s="339"/>
    </row>
    <row r="9026">
      <c r="C9026" s="339"/>
    </row>
    <row r="9027">
      <c r="C9027" s="339"/>
    </row>
    <row r="9028">
      <c r="C9028" s="339"/>
    </row>
    <row r="9029">
      <c r="C9029" s="339"/>
    </row>
    <row r="9030">
      <c r="C9030" s="339"/>
    </row>
    <row r="9031">
      <c r="C9031" s="339"/>
    </row>
    <row r="9032">
      <c r="C9032" s="339"/>
    </row>
    <row r="9033">
      <c r="C9033" s="339"/>
    </row>
    <row r="9034">
      <c r="C9034" s="339"/>
    </row>
    <row r="9035">
      <c r="C9035" s="339"/>
    </row>
    <row r="9036">
      <c r="C9036" s="339"/>
    </row>
    <row r="9037">
      <c r="C9037" s="339"/>
    </row>
    <row r="9038">
      <c r="C9038" s="339"/>
    </row>
    <row r="9039">
      <c r="C9039" s="339"/>
    </row>
    <row r="9040">
      <c r="C9040" s="339"/>
    </row>
    <row r="9041">
      <c r="C9041" s="339"/>
    </row>
    <row r="9042">
      <c r="C9042" s="339"/>
    </row>
    <row r="9043">
      <c r="C9043" s="339"/>
    </row>
    <row r="9044">
      <c r="C9044" s="339"/>
    </row>
    <row r="9045">
      <c r="C9045" s="339"/>
    </row>
    <row r="9046">
      <c r="C9046" s="339"/>
    </row>
    <row r="9047">
      <c r="C9047" s="339"/>
    </row>
    <row r="9048">
      <c r="C9048" s="339"/>
    </row>
    <row r="9049">
      <c r="C9049" s="339"/>
    </row>
    <row r="9050">
      <c r="C9050" s="339"/>
    </row>
    <row r="9051">
      <c r="C9051" s="339"/>
    </row>
    <row r="9052">
      <c r="C9052" s="339"/>
    </row>
    <row r="9053">
      <c r="C9053" s="339"/>
    </row>
    <row r="9054">
      <c r="C9054" s="339"/>
    </row>
    <row r="9055">
      <c r="C9055" s="339"/>
    </row>
    <row r="9056">
      <c r="C9056" s="339"/>
    </row>
    <row r="9057">
      <c r="C9057" s="339"/>
    </row>
    <row r="9058">
      <c r="C9058" s="339"/>
    </row>
    <row r="9059">
      <c r="C9059" s="339"/>
    </row>
    <row r="9060">
      <c r="C9060" s="339"/>
    </row>
    <row r="9061">
      <c r="C9061" s="339"/>
    </row>
    <row r="9062">
      <c r="C9062" s="339"/>
    </row>
    <row r="9063">
      <c r="C9063" s="339"/>
    </row>
    <row r="9064">
      <c r="C9064" s="339"/>
    </row>
    <row r="9065">
      <c r="C9065" s="339"/>
    </row>
    <row r="9066">
      <c r="C9066" s="339"/>
    </row>
    <row r="9067">
      <c r="C9067" s="339"/>
    </row>
    <row r="9068">
      <c r="C9068" s="339"/>
    </row>
    <row r="9069">
      <c r="C9069" s="339"/>
    </row>
    <row r="9070">
      <c r="C9070" s="339"/>
    </row>
    <row r="9071">
      <c r="C9071" s="339"/>
    </row>
    <row r="9072">
      <c r="C9072" s="339"/>
    </row>
    <row r="9073">
      <c r="C9073" s="339"/>
    </row>
    <row r="9074">
      <c r="C9074" s="339"/>
    </row>
    <row r="9075">
      <c r="C9075" s="339"/>
    </row>
    <row r="9076">
      <c r="C9076" s="339"/>
    </row>
    <row r="9077">
      <c r="C9077" s="339"/>
    </row>
    <row r="9078">
      <c r="C9078" s="339"/>
    </row>
    <row r="9079">
      <c r="C9079" s="339"/>
    </row>
    <row r="9080">
      <c r="C9080" s="339"/>
    </row>
    <row r="9081">
      <c r="C9081" s="339"/>
    </row>
    <row r="9082">
      <c r="C9082" s="339"/>
    </row>
    <row r="9083">
      <c r="C9083" s="339"/>
    </row>
    <row r="9084">
      <c r="C9084" s="339"/>
    </row>
    <row r="9085">
      <c r="C9085" s="339"/>
    </row>
    <row r="9086">
      <c r="C9086" s="339"/>
    </row>
    <row r="9087">
      <c r="C9087" s="339"/>
    </row>
    <row r="9088">
      <c r="C9088" s="339"/>
    </row>
    <row r="9089">
      <c r="C9089" s="339"/>
    </row>
    <row r="9090">
      <c r="C9090" s="339"/>
    </row>
    <row r="9091">
      <c r="C9091" s="339"/>
    </row>
    <row r="9092">
      <c r="C9092" s="339"/>
    </row>
    <row r="9093">
      <c r="C9093" s="339"/>
    </row>
    <row r="9094">
      <c r="C9094" s="339"/>
    </row>
    <row r="9095">
      <c r="C9095" s="339"/>
    </row>
    <row r="9096">
      <c r="C9096" s="339"/>
    </row>
    <row r="9097">
      <c r="C9097" s="339"/>
    </row>
    <row r="9098">
      <c r="C9098" s="339"/>
    </row>
    <row r="9099">
      <c r="C9099" s="339"/>
    </row>
    <row r="9100">
      <c r="C9100" s="339"/>
    </row>
    <row r="9101">
      <c r="C9101" s="339"/>
    </row>
    <row r="9102">
      <c r="C9102" s="339"/>
    </row>
    <row r="9103">
      <c r="C9103" s="339"/>
    </row>
    <row r="9104">
      <c r="C9104" s="339"/>
    </row>
    <row r="9105">
      <c r="C9105" s="339"/>
    </row>
    <row r="9106">
      <c r="C9106" s="339"/>
    </row>
    <row r="9107">
      <c r="C9107" s="339"/>
    </row>
    <row r="9108">
      <c r="C9108" s="339"/>
    </row>
    <row r="9109">
      <c r="C9109" s="339"/>
    </row>
    <row r="9110">
      <c r="C9110" s="339"/>
    </row>
    <row r="9111">
      <c r="C9111" s="339"/>
    </row>
    <row r="9112">
      <c r="C9112" s="339"/>
    </row>
    <row r="9113">
      <c r="C9113" s="339"/>
    </row>
    <row r="9114">
      <c r="C9114" s="339"/>
    </row>
    <row r="9115">
      <c r="C9115" s="339"/>
    </row>
    <row r="9116">
      <c r="C9116" s="339"/>
    </row>
    <row r="9117">
      <c r="C9117" s="339"/>
    </row>
    <row r="9118">
      <c r="C9118" s="339"/>
    </row>
    <row r="9119">
      <c r="C9119" s="339"/>
    </row>
    <row r="9120">
      <c r="C9120" s="339"/>
    </row>
    <row r="9121">
      <c r="C9121" s="339"/>
    </row>
    <row r="9122">
      <c r="C9122" s="339"/>
    </row>
    <row r="9123">
      <c r="C9123" s="339"/>
    </row>
    <row r="9124">
      <c r="C9124" s="339"/>
    </row>
    <row r="9125">
      <c r="C9125" s="339"/>
    </row>
    <row r="9126">
      <c r="C9126" s="339"/>
    </row>
    <row r="9127">
      <c r="C9127" s="339"/>
    </row>
    <row r="9128">
      <c r="C9128" s="339"/>
    </row>
    <row r="9129">
      <c r="C9129" s="339"/>
    </row>
    <row r="9130">
      <c r="C9130" s="339"/>
    </row>
    <row r="9131">
      <c r="C9131" s="339"/>
    </row>
    <row r="9132">
      <c r="C9132" s="339"/>
    </row>
    <row r="9133">
      <c r="C9133" s="339"/>
    </row>
    <row r="9134">
      <c r="C9134" s="339"/>
    </row>
    <row r="9135">
      <c r="C9135" s="339"/>
    </row>
    <row r="9136">
      <c r="C9136" s="339"/>
    </row>
    <row r="9137">
      <c r="C9137" s="339"/>
    </row>
    <row r="9138">
      <c r="C9138" s="339"/>
    </row>
    <row r="9139">
      <c r="C9139" s="339"/>
    </row>
    <row r="9140">
      <c r="C9140" s="339"/>
    </row>
    <row r="9141">
      <c r="C9141" s="339"/>
    </row>
    <row r="9142">
      <c r="C9142" s="339"/>
    </row>
    <row r="9143">
      <c r="C9143" s="339"/>
    </row>
    <row r="9144">
      <c r="C9144" s="339"/>
    </row>
    <row r="9145">
      <c r="C9145" s="339"/>
    </row>
    <row r="9146">
      <c r="C9146" s="339"/>
    </row>
    <row r="9147">
      <c r="C9147" s="339"/>
    </row>
    <row r="9148">
      <c r="C9148" s="339"/>
    </row>
    <row r="9149">
      <c r="C9149" s="339"/>
    </row>
    <row r="9150">
      <c r="C9150" s="339"/>
    </row>
    <row r="9151">
      <c r="C9151" s="339"/>
    </row>
    <row r="9152">
      <c r="C9152" s="339"/>
    </row>
    <row r="9153">
      <c r="C9153" s="339"/>
    </row>
    <row r="9154">
      <c r="C9154" s="339"/>
    </row>
    <row r="9155">
      <c r="C9155" s="339"/>
    </row>
    <row r="9156">
      <c r="C9156" s="339"/>
    </row>
    <row r="9157">
      <c r="C9157" s="339"/>
    </row>
    <row r="9158">
      <c r="C9158" s="339"/>
    </row>
    <row r="9159">
      <c r="C9159" s="339"/>
    </row>
    <row r="9160">
      <c r="C9160" s="339"/>
    </row>
    <row r="9161">
      <c r="C9161" s="339"/>
    </row>
    <row r="9162">
      <c r="C9162" s="339"/>
    </row>
    <row r="9163">
      <c r="C9163" s="339"/>
    </row>
    <row r="9164">
      <c r="C9164" s="339"/>
    </row>
    <row r="9165">
      <c r="C9165" s="339"/>
    </row>
    <row r="9166">
      <c r="C9166" s="339"/>
    </row>
    <row r="9167">
      <c r="C9167" s="339"/>
    </row>
    <row r="9168">
      <c r="C9168" s="339"/>
    </row>
    <row r="9169">
      <c r="C9169" s="339"/>
    </row>
    <row r="9170">
      <c r="C9170" s="339"/>
    </row>
    <row r="9171">
      <c r="C9171" s="339"/>
    </row>
    <row r="9172">
      <c r="C9172" s="339"/>
    </row>
    <row r="9173">
      <c r="C9173" s="339"/>
    </row>
    <row r="9174">
      <c r="C9174" s="339"/>
    </row>
    <row r="9175">
      <c r="C9175" s="339"/>
    </row>
    <row r="9176">
      <c r="C9176" s="339"/>
    </row>
    <row r="9177">
      <c r="C9177" s="339"/>
    </row>
    <row r="9178">
      <c r="C9178" s="339"/>
    </row>
    <row r="9179">
      <c r="C9179" s="339"/>
    </row>
    <row r="9180">
      <c r="C9180" s="339"/>
    </row>
    <row r="9181">
      <c r="C9181" s="339"/>
    </row>
    <row r="9182">
      <c r="C9182" s="339"/>
    </row>
    <row r="9183">
      <c r="C9183" s="339"/>
    </row>
    <row r="9184">
      <c r="C9184" s="339"/>
    </row>
    <row r="9185">
      <c r="C9185" s="339"/>
    </row>
    <row r="9186">
      <c r="C9186" s="339"/>
    </row>
    <row r="9187">
      <c r="C9187" s="339"/>
    </row>
    <row r="9188">
      <c r="C9188" s="339"/>
    </row>
    <row r="9189">
      <c r="C9189" s="339"/>
    </row>
    <row r="9190">
      <c r="C9190" s="339"/>
    </row>
    <row r="9191">
      <c r="C9191" s="339"/>
    </row>
    <row r="9192">
      <c r="C9192" s="339"/>
    </row>
    <row r="9193">
      <c r="C9193" s="339"/>
    </row>
    <row r="9194">
      <c r="C9194" s="339"/>
    </row>
    <row r="9195">
      <c r="C9195" s="339"/>
    </row>
    <row r="9196">
      <c r="C9196" s="339"/>
    </row>
    <row r="9197">
      <c r="C9197" s="339"/>
    </row>
    <row r="9198">
      <c r="C9198" s="339"/>
    </row>
    <row r="9199">
      <c r="C9199" s="339"/>
    </row>
    <row r="9200">
      <c r="C9200" s="339"/>
    </row>
    <row r="9201">
      <c r="C9201" s="339"/>
    </row>
    <row r="9202">
      <c r="C9202" s="339"/>
    </row>
    <row r="9203">
      <c r="C9203" s="339"/>
    </row>
    <row r="9204">
      <c r="C9204" s="339"/>
    </row>
    <row r="9205">
      <c r="C9205" s="339"/>
    </row>
    <row r="9206">
      <c r="C9206" s="339"/>
    </row>
    <row r="9207">
      <c r="C9207" s="339"/>
    </row>
    <row r="9208">
      <c r="C9208" s="339"/>
    </row>
    <row r="9209">
      <c r="C9209" s="339"/>
    </row>
    <row r="9210">
      <c r="C9210" s="339"/>
    </row>
    <row r="9211">
      <c r="C9211" s="339"/>
    </row>
    <row r="9212">
      <c r="C9212" s="339"/>
    </row>
    <row r="9213">
      <c r="C9213" s="339"/>
    </row>
    <row r="9214">
      <c r="C9214" s="339"/>
    </row>
    <row r="9215">
      <c r="C9215" s="339"/>
    </row>
    <row r="9216">
      <c r="C9216" s="339"/>
    </row>
    <row r="9217">
      <c r="C9217" s="339"/>
    </row>
    <row r="9218">
      <c r="C9218" s="339"/>
    </row>
    <row r="9219">
      <c r="C9219" s="339"/>
    </row>
    <row r="9220">
      <c r="C9220" s="339"/>
    </row>
    <row r="9221">
      <c r="C9221" s="339"/>
    </row>
    <row r="9222">
      <c r="C9222" s="339"/>
    </row>
    <row r="9223">
      <c r="C9223" s="339"/>
    </row>
    <row r="9224">
      <c r="C9224" s="339"/>
    </row>
    <row r="9225">
      <c r="C9225" s="339"/>
    </row>
    <row r="9226">
      <c r="C9226" s="339"/>
    </row>
    <row r="9227">
      <c r="C9227" s="339"/>
    </row>
    <row r="9228">
      <c r="C9228" s="339"/>
    </row>
    <row r="9229">
      <c r="C9229" s="339"/>
    </row>
    <row r="9230">
      <c r="C9230" s="339"/>
    </row>
    <row r="9231">
      <c r="C9231" s="339"/>
    </row>
    <row r="9232">
      <c r="C9232" s="339"/>
    </row>
    <row r="9233">
      <c r="C9233" s="339"/>
    </row>
    <row r="9234">
      <c r="C9234" s="339"/>
    </row>
    <row r="9235">
      <c r="C9235" s="339"/>
    </row>
    <row r="9236">
      <c r="C9236" s="339"/>
    </row>
    <row r="9237">
      <c r="C9237" s="339"/>
    </row>
    <row r="9238">
      <c r="C9238" s="339"/>
    </row>
    <row r="9239">
      <c r="C9239" s="339"/>
    </row>
    <row r="9240">
      <c r="C9240" s="339"/>
    </row>
    <row r="9241">
      <c r="C9241" s="339"/>
    </row>
    <row r="9242">
      <c r="C9242" s="339"/>
    </row>
    <row r="9243">
      <c r="C9243" s="339"/>
    </row>
    <row r="9244">
      <c r="C9244" s="339"/>
    </row>
    <row r="9245">
      <c r="C9245" s="339"/>
    </row>
    <row r="9246">
      <c r="C9246" s="339"/>
    </row>
    <row r="9247">
      <c r="C9247" s="339"/>
    </row>
    <row r="9248">
      <c r="C9248" s="339"/>
    </row>
    <row r="9249">
      <c r="C9249" s="339"/>
    </row>
    <row r="9250">
      <c r="C9250" s="339"/>
    </row>
    <row r="9251">
      <c r="C9251" s="339"/>
    </row>
    <row r="9252">
      <c r="C9252" s="339"/>
    </row>
    <row r="9253">
      <c r="C9253" s="339"/>
    </row>
    <row r="9254">
      <c r="C9254" s="339"/>
    </row>
    <row r="9255">
      <c r="C9255" s="339"/>
    </row>
    <row r="9256">
      <c r="C9256" s="339"/>
    </row>
    <row r="9257">
      <c r="C9257" s="339"/>
    </row>
    <row r="9258">
      <c r="C9258" s="339"/>
    </row>
    <row r="9259">
      <c r="C9259" s="339"/>
    </row>
    <row r="9260">
      <c r="C9260" s="339"/>
    </row>
    <row r="9261">
      <c r="C9261" s="339"/>
    </row>
    <row r="9262">
      <c r="C9262" s="339"/>
    </row>
    <row r="9263">
      <c r="C9263" s="339"/>
    </row>
    <row r="9264">
      <c r="C9264" s="339"/>
    </row>
    <row r="9265">
      <c r="C9265" s="339"/>
    </row>
    <row r="9266">
      <c r="C9266" s="339"/>
    </row>
    <row r="9267">
      <c r="C9267" s="339"/>
    </row>
    <row r="9268">
      <c r="C9268" s="339"/>
    </row>
    <row r="9269">
      <c r="C9269" s="339"/>
    </row>
    <row r="9270">
      <c r="C9270" s="339"/>
    </row>
    <row r="9271">
      <c r="C9271" s="339"/>
    </row>
    <row r="9272">
      <c r="C9272" s="339"/>
    </row>
    <row r="9273">
      <c r="C9273" s="339"/>
    </row>
    <row r="9274">
      <c r="C9274" s="339"/>
    </row>
    <row r="9275">
      <c r="C9275" s="339"/>
    </row>
    <row r="9276">
      <c r="C9276" s="339"/>
    </row>
    <row r="9277">
      <c r="C9277" s="339"/>
    </row>
    <row r="9278">
      <c r="C9278" s="339"/>
    </row>
    <row r="9279">
      <c r="C9279" s="339"/>
    </row>
    <row r="9280">
      <c r="C9280" s="339"/>
    </row>
    <row r="9281">
      <c r="C9281" s="339"/>
    </row>
    <row r="9282">
      <c r="C9282" s="339"/>
    </row>
    <row r="9283">
      <c r="C9283" s="339"/>
    </row>
    <row r="9284">
      <c r="C9284" s="339"/>
    </row>
    <row r="9285">
      <c r="C9285" s="339"/>
    </row>
    <row r="9286">
      <c r="C9286" s="339"/>
    </row>
    <row r="9287">
      <c r="C9287" s="339"/>
    </row>
    <row r="9288">
      <c r="C9288" s="339"/>
    </row>
    <row r="9289">
      <c r="C9289" s="339"/>
    </row>
    <row r="9290">
      <c r="C9290" s="339"/>
    </row>
    <row r="9291">
      <c r="C9291" s="339"/>
    </row>
    <row r="9292">
      <c r="C9292" s="339"/>
    </row>
    <row r="9293">
      <c r="C9293" s="339"/>
    </row>
    <row r="9294">
      <c r="C9294" s="339"/>
    </row>
    <row r="9295">
      <c r="C9295" s="339"/>
    </row>
    <row r="9296">
      <c r="C9296" s="339"/>
    </row>
    <row r="9297">
      <c r="C9297" s="339"/>
    </row>
    <row r="9298">
      <c r="C9298" s="339"/>
    </row>
    <row r="9299">
      <c r="C9299" s="339"/>
    </row>
    <row r="9300">
      <c r="C9300" s="339"/>
    </row>
    <row r="9301">
      <c r="C9301" s="339"/>
    </row>
    <row r="9302">
      <c r="C9302" s="339"/>
    </row>
    <row r="9303">
      <c r="C9303" s="339"/>
    </row>
    <row r="9304">
      <c r="C9304" s="339"/>
    </row>
    <row r="9305">
      <c r="C9305" s="339"/>
    </row>
    <row r="9306">
      <c r="C9306" s="339"/>
    </row>
    <row r="9307">
      <c r="C9307" s="339"/>
    </row>
    <row r="9308">
      <c r="C9308" s="339"/>
    </row>
    <row r="9309">
      <c r="C9309" s="339"/>
    </row>
    <row r="9310">
      <c r="C9310" s="339"/>
    </row>
    <row r="9311">
      <c r="C9311" s="339"/>
    </row>
    <row r="9312">
      <c r="C9312" s="339"/>
    </row>
    <row r="9313">
      <c r="C9313" s="339"/>
    </row>
    <row r="9314">
      <c r="C9314" s="339"/>
    </row>
    <row r="9315">
      <c r="C9315" s="339"/>
    </row>
    <row r="9316">
      <c r="C9316" s="339"/>
    </row>
    <row r="9317">
      <c r="C9317" s="339"/>
    </row>
    <row r="9318">
      <c r="C9318" s="339"/>
    </row>
    <row r="9319">
      <c r="C9319" s="339"/>
    </row>
    <row r="9320">
      <c r="C9320" s="339"/>
    </row>
    <row r="9321">
      <c r="C9321" s="339"/>
    </row>
    <row r="9322">
      <c r="C9322" s="339"/>
    </row>
    <row r="9323">
      <c r="C9323" s="339"/>
    </row>
    <row r="9324">
      <c r="C9324" s="339"/>
    </row>
    <row r="9325">
      <c r="C9325" s="339"/>
    </row>
    <row r="9326">
      <c r="C9326" s="339"/>
    </row>
    <row r="9327">
      <c r="C9327" s="339"/>
    </row>
    <row r="9328">
      <c r="C9328" s="339"/>
    </row>
    <row r="9329">
      <c r="C9329" s="339"/>
    </row>
    <row r="9330">
      <c r="C9330" s="339"/>
    </row>
    <row r="9331">
      <c r="C9331" s="339"/>
    </row>
    <row r="9332">
      <c r="C9332" s="339"/>
    </row>
    <row r="9333">
      <c r="C9333" s="339"/>
    </row>
    <row r="9334">
      <c r="C9334" s="339"/>
    </row>
    <row r="9335">
      <c r="C9335" s="339"/>
    </row>
    <row r="9336">
      <c r="C9336" s="339"/>
    </row>
    <row r="9337">
      <c r="C9337" s="339"/>
    </row>
    <row r="9338">
      <c r="C9338" s="339"/>
    </row>
    <row r="9339">
      <c r="C9339" s="339"/>
    </row>
    <row r="9340">
      <c r="C9340" s="339"/>
    </row>
    <row r="9341">
      <c r="C9341" s="339"/>
    </row>
    <row r="9342">
      <c r="C9342" s="339"/>
    </row>
    <row r="9343">
      <c r="C9343" s="339"/>
    </row>
    <row r="9344">
      <c r="C9344" s="339"/>
    </row>
    <row r="9345">
      <c r="C9345" s="339"/>
    </row>
    <row r="9346">
      <c r="C9346" s="339"/>
    </row>
    <row r="9347">
      <c r="C9347" s="339"/>
    </row>
    <row r="9348">
      <c r="C9348" s="339"/>
    </row>
    <row r="9349">
      <c r="C9349" s="339"/>
    </row>
    <row r="9350">
      <c r="C9350" s="339"/>
    </row>
    <row r="9351">
      <c r="C9351" s="339"/>
    </row>
    <row r="9352">
      <c r="C9352" s="339"/>
    </row>
    <row r="9353">
      <c r="C9353" s="339"/>
    </row>
    <row r="9354">
      <c r="C9354" s="339"/>
    </row>
    <row r="9355">
      <c r="C9355" s="339"/>
    </row>
    <row r="9356">
      <c r="C9356" s="339"/>
    </row>
    <row r="9357">
      <c r="C9357" s="339"/>
    </row>
    <row r="9358">
      <c r="C9358" s="339"/>
    </row>
    <row r="9359">
      <c r="C9359" s="339"/>
    </row>
    <row r="9360">
      <c r="C9360" s="339"/>
    </row>
    <row r="9361">
      <c r="C9361" s="339"/>
    </row>
    <row r="9362">
      <c r="C9362" s="339"/>
    </row>
    <row r="9363">
      <c r="C9363" s="339"/>
    </row>
    <row r="9364">
      <c r="C9364" s="339"/>
    </row>
    <row r="9365">
      <c r="C9365" s="339"/>
    </row>
    <row r="9366">
      <c r="C9366" s="339"/>
    </row>
    <row r="9367">
      <c r="C9367" s="339"/>
    </row>
    <row r="9368">
      <c r="C9368" s="339"/>
    </row>
    <row r="9369">
      <c r="C9369" s="339"/>
    </row>
    <row r="9370">
      <c r="C9370" s="339"/>
    </row>
    <row r="9371">
      <c r="C9371" s="339"/>
    </row>
    <row r="9372">
      <c r="C9372" s="339"/>
    </row>
    <row r="9373">
      <c r="C9373" s="339"/>
    </row>
    <row r="9374">
      <c r="C9374" s="339"/>
    </row>
    <row r="9375">
      <c r="C9375" s="339"/>
    </row>
    <row r="9376">
      <c r="C9376" s="339"/>
    </row>
    <row r="9377">
      <c r="C9377" s="339"/>
    </row>
    <row r="9378">
      <c r="C9378" s="339"/>
    </row>
    <row r="9379">
      <c r="C9379" s="339"/>
    </row>
    <row r="9380">
      <c r="C9380" s="339"/>
    </row>
    <row r="9381">
      <c r="C9381" s="339"/>
    </row>
    <row r="9382">
      <c r="C9382" s="339"/>
    </row>
    <row r="9383">
      <c r="C9383" s="339"/>
    </row>
    <row r="9384">
      <c r="C9384" s="339"/>
    </row>
    <row r="9385">
      <c r="C9385" s="339"/>
    </row>
    <row r="9386">
      <c r="C9386" s="339"/>
    </row>
    <row r="9387">
      <c r="C9387" s="339"/>
    </row>
    <row r="9388">
      <c r="C9388" s="339"/>
    </row>
    <row r="9389">
      <c r="C9389" s="339"/>
    </row>
    <row r="9390">
      <c r="C9390" s="339"/>
    </row>
    <row r="9391">
      <c r="C9391" s="339"/>
    </row>
    <row r="9392">
      <c r="C9392" s="339"/>
    </row>
    <row r="9393">
      <c r="C9393" s="339"/>
    </row>
    <row r="9394">
      <c r="C9394" s="339"/>
    </row>
    <row r="9395">
      <c r="C9395" s="339"/>
    </row>
    <row r="9396">
      <c r="C9396" s="339"/>
    </row>
    <row r="9397">
      <c r="C9397" s="339"/>
    </row>
    <row r="9398">
      <c r="C9398" s="339"/>
    </row>
    <row r="9399">
      <c r="C9399" s="339"/>
    </row>
    <row r="9400">
      <c r="C9400" s="339"/>
    </row>
    <row r="9401">
      <c r="C9401" s="339"/>
    </row>
    <row r="9402">
      <c r="C9402" s="339"/>
    </row>
    <row r="9403">
      <c r="C9403" s="339"/>
    </row>
    <row r="9404">
      <c r="C9404" s="339"/>
    </row>
    <row r="9405">
      <c r="C9405" s="339"/>
    </row>
    <row r="9406">
      <c r="C9406" s="339"/>
    </row>
    <row r="9407">
      <c r="C9407" s="339"/>
    </row>
    <row r="9408">
      <c r="C9408" s="339"/>
    </row>
    <row r="9409">
      <c r="C9409" s="339"/>
    </row>
    <row r="9410">
      <c r="C9410" s="339"/>
    </row>
    <row r="9411">
      <c r="C9411" s="339"/>
    </row>
    <row r="9412">
      <c r="C9412" s="339"/>
    </row>
    <row r="9413">
      <c r="C9413" s="339"/>
    </row>
    <row r="9414">
      <c r="C9414" s="339"/>
    </row>
    <row r="9415">
      <c r="C9415" s="339"/>
    </row>
    <row r="9416">
      <c r="C9416" s="339"/>
    </row>
    <row r="9417">
      <c r="C9417" s="339"/>
    </row>
    <row r="9418">
      <c r="C9418" s="339"/>
    </row>
    <row r="9419">
      <c r="C9419" s="339"/>
    </row>
    <row r="9420">
      <c r="C9420" s="339"/>
    </row>
    <row r="9421">
      <c r="C9421" s="339"/>
    </row>
    <row r="9422">
      <c r="C9422" s="339"/>
    </row>
    <row r="9423">
      <c r="C9423" s="339"/>
    </row>
    <row r="9424">
      <c r="C9424" s="339"/>
    </row>
    <row r="9425">
      <c r="C9425" s="339"/>
    </row>
    <row r="9426">
      <c r="C9426" s="339"/>
    </row>
    <row r="9427">
      <c r="C9427" s="339"/>
    </row>
    <row r="9428">
      <c r="C9428" s="339"/>
    </row>
    <row r="9429">
      <c r="C9429" s="339"/>
    </row>
    <row r="9430">
      <c r="C9430" s="339"/>
    </row>
    <row r="9431">
      <c r="C9431" s="339"/>
    </row>
    <row r="9432">
      <c r="C9432" s="339"/>
    </row>
    <row r="9433">
      <c r="C9433" s="339"/>
    </row>
    <row r="9434">
      <c r="C9434" s="339"/>
    </row>
    <row r="9435">
      <c r="C9435" s="339"/>
    </row>
    <row r="9436">
      <c r="C9436" s="339"/>
    </row>
    <row r="9437">
      <c r="C9437" s="339"/>
    </row>
    <row r="9438">
      <c r="C9438" s="339"/>
    </row>
    <row r="9439">
      <c r="C9439" s="339"/>
    </row>
    <row r="9440">
      <c r="C9440" s="339"/>
    </row>
    <row r="9441">
      <c r="C9441" s="339"/>
    </row>
    <row r="9442">
      <c r="C9442" s="339"/>
    </row>
    <row r="9443">
      <c r="C9443" s="339"/>
    </row>
    <row r="9444">
      <c r="C9444" s="339"/>
    </row>
    <row r="9445">
      <c r="C9445" s="339"/>
    </row>
    <row r="9446">
      <c r="C9446" s="339"/>
    </row>
    <row r="9447">
      <c r="C9447" s="339"/>
    </row>
    <row r="9448">
      <c r="C9448" s="339"/>
    </row>
    <row r="9449">
      <c r="C9449" s="339"/>
    </row>
    <row r="9450">
      <c r="C9450" s="339"/>
    </row>
    <row r="9451">
      <c r="C9451" s="339"/>
    </row>
    <row r="9452">
      <c r="C9452" s="339"/>
    </row>
    <row r="9453">
      <c r="C9453" s="339"/>
    </row>
    <row r="9454">
      <c r="C9454" s="339"/>
    </row>
    <row r="9455">
      <c r="C9455" s="339"/>
    </row>
    <row r="9456">
      <c r="C9456" s="339"/>
    </row>
    <row r="9457">
      <c r="C9457" s="339"/>
    </row>
    <row r="9458">
      <c r="C9458" s="339"/>
    </row>
    <row r="9459">
      <c r="C9459" s="339"/>
    </row>
    <row r="9460">
      <c r="C9460" s="339"/>
    </row>
    <row r="9461">
      <c r="C9461" s="339"/>
    </row>
    <row r="9462">
      <c r="C9462" s="339"/>
    </row>
    <row r="9463">
      <c r="C9463" s="339"/>
    </row>
    <row r="9464">
      <c r="C9464" s="339"/>
    </row>
    <row r="9465">
      <c r="C9465" s="339"/>
    </row>
    <row r="9466">
      <c r="C9466" s="339"/>
    </row>
    <row r="9467">
      <c r="C9467" s="339"/>
    </row>
    <row r="9468">
      <c r="C9468" s="339"/>
    </row>
    <row r="9469">
      <c r="C9469" s="339"/>
    </row>
    <row r="9470">
      <c r="C9470" s="339"/>
    </row>
    <row r="9471">
      <c r="C9471" s="339"/>
    </row>
    <row r="9472">
      <c r="C9472" s="339"/>
    </row>
    <row r="9473">
      <c r="C9473" s="339"/>
    </row>
    <row r="9474">
      <c r="C9474" s="339"/>
    </row>
    <row r="9475">
      <c r="C9475" s="339"/>
    </row>
    <row r="9476">
      <c r="C9476" s="339"/>
    </row>
    <row r="9477">
      <c r="C9477" s="339"/>
    </row>
    <row r="9478">
      <c r="C9478" s="339"/>
    </row>
    <row r="9479">
      <c r="C9479" s="339"/>
    </row>
    <row r="9480">
      <c r="C9480" s="339"/>
    </row>
    <row r="9481">
      <c r="C9481" s="339"/>
    </row>
    <row r="9482">
      <c r="C9482" s="339"/>
    </row>
    <row r="9483">
      <c r="C9483" s="339"/>
    </row>
    <row r="9484">
      <c r="C9484" s="339"/>
    </row>
    <row r="9485">
      <c r="C9485" s="339"/>
    </row>
    <row r="9486">
      <c r="C9486" s="339"/>
    </row>
    <row r="9487">
      <c r="C9487" s="339"/>
    </row>
    <row r="9488">
      <c r="C9488" s="339"/>
    </row>
    <row r="9489">
      <c r="C9489" s="339"/>
    </row>
    <row r="9490">
      <c r="C9490" s="339"/>
    </row>
    <row r="9491">
      <c r="C9491" s="339"/>
    </row>
    <row r="9492">
      <c r="C9492" s="339"/>
    </row>
    <row r="9493">
      <c r="C9493" s="339"/>
    </row>
    <row r="9494">
      <c r="C9494" s="339"/>
    </row>
    <row r="9495">
      <c r="C9495" s="339"/>
    </row>
    <row r="9496">
      <c r="C9496" s="339"/>
    </row>
    <row r="9497">
      <c r="C9497" s="339"/>
    </row>
    <row r="9498">
      <c r="C9498" s="339"/>
    </row>
    <row r="9499">
      <c r="C9499" s="339"/>
    </row>
    <row r="9500">
      <c r="C9500" s="339"/>
    </row>
    <row r="9501">
      <c r="C9501" s="339"/>
    </row>
    <row r="9502">
      <c r="C9502" s="339"/>
    </row>
    <row r="9503">
      <c r="C9503" s="339"/>
    </row>
    <row r="9504">
      <c r="C9504" s="339"/>
    </row>
    <row r="9505">
      <c r="C9505" s="339"/>
    </row>
    <row r="9506">
      <c r="C9506" s="339"/>
    </row>
    <row r="9507">
      <c r="C9507" s="339"/>
    </row>
    <row r="9508">
      <c r="C9508" s="339"/>
    </row>
    <row r="9509">
      <c r="C9509" s="339"/>
    </row>
    <row r="9510">
      <c r="C9510" s="339"/>
    </row>
    <row r="9511">
      <c r="C9511" s="339"/>
    </row>
    <row r="9512">
      <c r="C9512" s="339"/>
    </row>
    <row r="9513">
      <c r="C9513" s="339"/>
    </row>
    <row r="9514">
      <c r="C9514" s="339"/>
    </row>
    <row r="9515">
      <c r="C9515" s="339"/>
    </row>
    <row r="9516">
      <c r="C9516" s="339"/>
    </row>
    <row r="9517">
      <c r="C9517" s="339"/>
    </row>
    <row r="9518">
      <c r="C9518" s="339"/>
    </row>
    <row r="9519">
      <c r="C9519" s="339"/>
    </row>
    <row r="9520">
      <c r="C9520" s="339"/>
    </row>
    <row r="9521">
      <c r="C9521" s="339"/>
    </row>
    <row r="9522">
      <c r="C9522" s="339"/>
    </row>
    <row r="9523">
      <c r="C9523" s="339"/>
    </row>
    <row r="9524">
      <c r="C9524" s="339"/>
    </row>
    <row r="9525">
      <c r="C9525" s="339"/>
    </row>
    <row r="9526">
      <c r="C9526" s="339"/>
    </row>
    <row r="9527">
      <c r="C9527" s="339"/>
    </row>
    <row r="9528">
      <c r="C9528" s="339"/>
    </row>
    <row r="9529">
      <c r="C9529" s="339"/>
    </row>
    <row r="9530">
      <c r="C9530" s="339"/>
    </row>
    <row r="9531">
      <c r="C9531" s="339"/>
    </row>
    <row r="9532">
      <c r="C9532" s="339"/>
    </row>
    <row r="9533">
      <c r="C9533" s="339"/>
    </row>
    <row r="9534">
      <c r="C9534" s="339"/>
    </row>
    <row r="9535">
      <c r="C9535" s="339"/>
    </row>
    <row r="9536">
      <c r="C9536" s="339"/>
    </row>
    <row r="9537">
      <c r="C9537" s="339"/>
    </row>
    <row r="9538">
      <c r="C9538" s="339"/>
    </row>
    <row r="9539">
      <c r="C9539" s="339"/>
    </row>
    <row r="9540">
      <c r="C9540" s="339"/>
    </row>
    <row r="9541">
      <c r="C9541" s="339"/>
    </row>
    <row r="9542">
      <c r="C9542" s="339"/>
    </row>
    <row r="9543">
      <c r="C9543" s="339"/>
    </row>
    <row r="9544">
      <c r="C9544" s="339"/>
    </row>
    <row r="9545">
      <c r="C9545" s="339"/>
    </row>
    <row r="9546">
      <c r="C9546" s="339"/>
    </row>
    <row r="9547">
      <c r="C9547" s="339"/>
    </row>
    <row r="9548">
      <c r="C9548" s="339"/>
    </row>
    <row r="9549">
      <c r="C9549" s="339"/>
    </row>
    <row r="9550">
      <c r="C9550" s="339"/>
    </row>
    <row r="9551">
      <c r="C9551" s="339"/>
    </row>
    <row r="9552">
      <c r="C9552" s="339"/>
    </row>
    <row r="9553">
      <c r="C9553" s="339"/>
    </row>
    <row r="9554">
      <c r="C9554" s="339"/>
    </row>
    <row r="9555">
      <c r="C9555" s="339"/>
    </row>
    <row r="9556">
      <c r="C9556" s="339"/>
    </row>
    <row r="9557">
      <c r="C9557" s="339"/>
    </row>
    <row r="9558">
      <c r="C9558" s="339"/>
    </row>
    <row r="9559">
      <c r="C9559" s="339"/>
    </row>
    <row r="9560">
      <c r="C9560" s="339"/>
    </row>
    <row r="9561">
      <c r="C9561" s="339"/>
    </row>
    <row r="9562">
      <c r="C9562" s="339"/>
    </row>
    <row r="9563">
      <c r="C9563" s="339"/>
    </row>
    <row r="9564">
      <c r="C9564" s="339"/>
    </row>
    <row r="9565">
      <c r="C9565" s="339"/>
    </row>
    <row r="9566">
      <c r="C9566" s="339"/>
    </row>
    <row r="9567">
      <c r="C9567" s="339"/>
    </row>
    <row r="9568">
      <c r="C9568" s="339"/>
    </row>
    <row r="9569">
      <c r="C9569" s="339"/>
    </row>
    <row r="9570">
      <c r="C9570" s="339"/>
    </row>
    <row r="9571">
      <c r="C9571" s="339"/>
    </row>
    <row r="9572">
      <c r="C9572" s="339"/>
    </row>
    <row r="9573">
      <c r="C9573" s="339"/>
    </row>
    <row r="9574">
      <c r="C9574" s="339"/>
    </row>
    <row r="9575">
      <c r="C9575" s="339"/>
    </row>
    <row r="9576">
      <c r="C9576" s="339"/>
    </row>
    <row r="9577">
      <c r="C9577" s="339"/>
    </row>
    <row r="9578">
      <c r="C9578" s="339"/>
    </row>
    <row r="9579">
      <c r="C9579" s="339"/>
    </row>
    <row r="9580">
      <c r="C9580" s="339"/>
    </row>
    <row r="9581">
      <c r="C9581" s="339"/>
    </row>
    <row r="9582">
      <c r="C9582" s="339"/>
    </row>
    <row r="9583">
      <c r="C9583" s="339"/>
    </row>
    <row r="9584">
      <c r="C9584" s="339"/>
    </row>
    <row r="9585">
      <c r="C9585" s="339"/>
    </row>
    <row r="9586">
      <c r="C9586" s="339"/>
    </row>
    <row r="9587">
      <c r="C9587" s="339"/>
    </row>
    <row r="9588">
      <c r="C9588" s="339"/>
    </row>
    <row r="9589">
      <c r="C9589" s="339"/>
    </row>
    <row r="9590">
      <c r="C9590" s="339"/>
    </row>
    <row r="9591">
      <c r="C9591" s="339"/>
    </row>
    <row r="9592">
      <c r="C9592" s="339"/>
    </row>
    <row r="9593">
      <c r="C9593" s="339"/>
    </row>
    <row r="9594">
      <c r="C9594" s="339"/>
    </row>
    <row r="9595">
      <c r="C9595" s="339"/>
    </row>
    <row r="9596">
      <c r="C9596" s="339"/>
    </row>
    <row r="9597">
      <c r="C9597" s="339"/>
    </row>
    <row r="9598">
      <c r="C9598" s="339"/>
    </row>
    <row r="9599">
      <c r="C9599" s="339"/>
    </row>
    <row r="9600">
      <c r="C9600" s="339"/>
    </row>
    <row r="9601">
      <c r="C9601" s="339"/>
    </row>
    <row r="9602">
      <c r="C9602" s="339"/>
    </row>
    <row r="9603">
      <c r="C9603" s="339"/>
    </row>
    <row r="9604">
      <c r="C9604" s="339"/>
    </row>
    <row r="9605">
      <c r="C9605" s="339"/>
    </row>
    <row r="9606">
      <c r="C9606" s="339"/>
    </row>
    <row r="9607">
      <c r="C9607" s="339"/>
    </row>
    <row r="9608">
      <c r="C9608" s="339"/>
    </row>
    <row r="9609">
      <c r="C9609" s="339"/>
    </row>
    <row r="9610">
      <c r="C9610" s="339"/>
    </row>
    <row r="9611">
      <c r="C9611" s="339"/>
    </row>
    <row r="9612">
      <c r="C9612" s="339"/>
    </row>
    <row r="9613">
      <c r="C9613" s="339"/>
    </row>
    <row r="9614">
      <c r="C9614" s="339"/>
    </row>
    <row r="9615">
      <c r="C9615" s="339"/>
    </row>
    <row r="9616">
      <c r="C9616" s="339"/>
    </row>
    <row r="9617">
      <c r="C9617" s="339"/>
    </row>
    <row r="9618">
      <c r="C9618" s="339"/>
    </row>
    <row r="9619">
      <c r="C9619" s="339"/>
    </row>
    <row r="9620">
      <c r="C9620" s="339"/>
    </row>
    <row r="9621">
      <c r="C9621" s="339"/>
    </row>
    <row r="9622">
      <c r="C9622" s="339"/>
    </row>
    <row r="9623">
      <c r="C9623" s="339"/>
    </row>
    <row r="9624">
      <c r="C9624" s="339"/>
    </row>
    <row r="9625">
      <c r="C9625" s="339"/>
    </row>
    <row r="9626">
      <c r="C9626" s="339"/>
    </row>
    <row r="9627">
      <c r="C9627" s="339"/>
    </row>
    <row r="9628">
      <c r="C9628" s="339"/>
    </row>
    <row r="9629">
      <c r="C9629" s="339"/>
    </row>
    <row r="9630">
      <c r="C9630" s="339"/>
    </row>
    <row r="9631">
      <c r="C9631" s="339"/>
    </row>
    <row r="9632">
      <c r="C9632" s="339"/>
    </row>
    <row r="9633">
      <c r="C9633" s="339"/>
    </row>
    <row r="9634">
      <c r="C9634" s="339"/>
    </row>
    <row r="9635">
      <c r="C9635" s="339"/>
    </row>
    <row r="9636">
      <c r="C9636" s="339"/>
    </row>
    <row r="9637">
      <c r="C9637" s="339"/>
    </row>
    <row r="9638">
      <c r="C9638" s="339"/>
    </row>
    <row r="9639">
      <c r="C9639" s="339"/>
    </row>
    <row r="9640">
      <c r="C9640" s="339"/>
    </row>
    <row r="9641">
      <c r="C9641" s="339"/>
    </row>
    <row r="9642">
      <c r="C9642" s="339"/>
    </row>
    <row r="9643">
      <c r="C9643" s="339"/>
    </row>
    <row r="9644">
      <c r="C9644" s="339"/>
    </row>
    <row r="9645">
      <c r="C9645" s="339"/>
    </row>
    <row r="9646">
      <c r="C9646" s="339"/>
    </row>
    <row r="9647">
      <c r="C9647" s="339"/>
    </row>
    <row r="9648">
      <c r="C9648" s="339"/>
    </row>
    <row r="9649">
      <c r="C9649" s="339"/>
    </row>
    <row r="9650">
      <c r="C9650" s="339"/>
    </row>
    <row r="9651">
      <c r="C9651" s="339"/>
    </row>
    <row r="9652">
      <c r="C9652" s="339"/>
    </row>
    <row r="9653">
      <c r="C9653" s="339"/>
    </row>
    <row r="9654">
      <c r="C9654" s="339"/>
    </row>
    <row r="9655">
      <c r="C9655" s="339"/>
    </row>
    <row r="9656">
      <c r="C9656" s="339"/>
    </row>
    <row r="9657">
      <c r="C9657" s="339"/>
    </row>
    <row r="9658">
      <c r="C9658" s="339"/>
    </row>
    <row r="9659">
      <c r="C9659" s="339"/>
    </row>
    <row r="9660">
      <c r="C9660" s="339"/>
    </row>
    <row r="9661">
      <c r="C9661" s="339"/>
    </row>
    <row r="9662">
      <c r="C9662" s="339"/>
    </row>
    <row r="9663">
      <c r="C9663" s="339"/>
    </row>
    <row r="9664">
      <c r="C9664" s="339"/>
    </row>
    <row r="9665">
      <c r="C9665" s="339"/>
    </row>
    <row r="9666">
      <c r="C9666" s="339"/>
    </row>
    <row r="9667">
      <c r="C9667" s="339"/>
    </row>
    <row r="9668">
      <c r="C9668" s="339"/>
    </row>
    <row r="9669">
      <c r="C9669" s="339"/>
    </row>
    <row r="9670">
      <c r="C9670" s="339"/>
    </row>
    <row r="9671">
      <c r="C9671" s="339"/>
    </row>
    <row r="9672">
      <c r="C9672" s="339"/>
    </row>
    <row r="9673">
      <c r="C9673" s="339"/>
    </row>
    <row r="9674">
      <c r="C9674" s="339"/>
    </row>
    <row r="9675">
      <c r="C9675" s="339"/>
    </row>
    <row r="9676">
      <c r="C9676" s="339"/>
    </row>
    <row r="9677">
      <c r="C9677" s="339"/>
    </row>
    <row r="9678">
      <c r="C9678" s="339"/>
    </row>
    <row r="9679">
      <c r="C9679" s="339"/>
    </row>
    <row r="9680">
      <c r="C9680" s="339"/>
    </row>
    <row r="9681">
      <c r="C9681" s="339"/>
    </row>
    <row r="9682">
      <c r="C9682" s="339"/>
    </row>
    <row r="9683">
      <c r="C9683" s="339"/>
    </row>
    <row r="9684">
      <c r="C9684" s="339"/>
    </row>
    <row r="9685">
      <c r="C9685" s="339"/>
    </row>
    <row r="9686">
      <c r="C9686" s="339"/>
    </row>
    <row r="9687">
      <c r="C9687" s="339"/>
    </row>
    <row r="9688">
      <c r="C9688" s="339"/>
    </row>
    <row r="9689">
      <c r="C9689" s="339"/>
    </row>
    <row r="9690">
      <c r="C9690" s="339"/>
    </row>
    <row r="9691">
      <c r="C9691" s="339"/>
    </row>
    <row r="9692">
      <c r="C9692" s="339"/>
    </row>
    <row r="9693">
      <c r="C9693" s="339"/>
    </row>
    <row r="9694">
      <c r="C9694" s="339"/>
    </row>
    <row r="9695">
      <c r="C9695" s="339"/>
    </row>
    <row r="9696">
      <c r="C9696" s="339"/>
    </row>
    <row r="9697">
      <c r="C9697" s="339"/>
    </row>
    <row r="9698">
      <c r="C9698" s="339"/>
    </row>
    <row r="9699">
      <c r="C9699" s="339"/>
    </row>
    <row r="9700">
      <c r="C9700" s="339"/>
    </row>
    <row r="9701">
      <c r="C9701" s="339"/>
    </row>
    <row r="9702">
      <c r="C9702" s="339"/>
    </row>
    <row r="9703">
      <c r="C9703" s="339"/>
    </row>
    <row r="9704">
      <c r="C9704" s="339"/>
    </row>
    <row r="9705">
      <c r="C9705" s="339"/>
    </row>
    <row r="9706">
      <c r="C9706" s="339"/>
    </row>
    <row r="9707">
      <c r="C9707" s="339"/>
    </row>
    <row r="9708">
      <c r="C9708" s="339"/>
    </row>
    <row r="9709">
      <c r="C9709" s="339"/>
    </row>
    <row r="9710">
      <c r="C9710" s="339"/>
    </row>
    <row r="9711">
      <c r="C9711" s="339"/>
    </row>
    <row r="9712">
      <c r="C9712" s="339"/>
    </row>
    <row r="9713">
      <c r="C9713" s="339"/>
    </row>
    <row r="9714">
      <c r="C9714" s="339"/>
    </row>
    <row r="9715">
      <c r="C9715" s="339"/>
    </row>
    <row r="9716">
      <c r="C9716" s="339"/>
    </row>
    <row r="9717">
      <c r="C9717" s="339"/>
    </row>
    <row r="9718">
      <c r="C9718" s="339"/>
    </row>
    <row r="9719">
      <c r="C9719" s="339"/>
    </row>
    <row r="9720">
      <c r="C9720" s="339"/>
    </row>
    <row r="9721">
      <c r="C9721" s="339"/>
    </row>
    <row r="9722">
      <c r="C9722" s="339"/>
    </row>
    <row r="9723">
      <c r="C9723" s="339"/>
    </row>
    <row r="9724">
      <c r="C9724" s="339"/>
    </row>
    <row r="9725">
      <c r="C9725" s="339"/>
    </row>
    <row r="9726">
      <c r="C9726" s="339"/>
    </row>
    <row r="9727">
      <c r="C9727" s="339"/>
    </row>
    <row r="9728">
      <c r="C9728" s="339"/>
    </row>
    <row r="9729">
      <c r="C9729" s="339"/>
    </row>
    <row r="9730">
      <c r="C9730" s="339"/>
    </row>
    <row r="9731">
      <c r="C9731" s="339"/>
    </row>
    <row r="9732">
      <c r="C9732" s="339"/>
    </row>
    <row r="9733">
      <c r="C9733" s="339"/>
    </row>
    <row r="9734">
      <c r="C9734" s="339"/>
    </row>
    <row r="9735">
      <c r="C9735" s="339"/>
    </row>
    <row r="9736">
      <c r="C9736" s="339"/>
    </row>
    <row r="9737">
      <c r="C9737" s="339"/>
    </row>
    <row r="9738">
      <c r="C9738" s="339"/>
    </row>
    <row r="9739">
      <c r="C9739" s="339"/>
    </row>
    <row r="9740">
      <c r="C9740" s="339"/>
    </row>
    <row r="9741">
      <c r="C9741" s="339"/>
    </row>
    <row r="9742">
      <c r="C9742" s="339"/>
    </row>
    <row r="9743">
      <c r="C9743" s="339"/>
    </row>
    <row r="9744">
      <c r="C9744" s="339"/>
    </row>
    <row r="9745">
      <c r="C9745" s="339"/>
    </row>
    <row r="9746">
      <c r="C9746" s="339"/>
    </row>
    <row r="9747">
      <c r="C9747" s="339"/>
    </row>
    <row r="9748">
      <c r="C9748" s="339"/>
    </row>
    <row r="9749">
      <c r="C9749" s="339"/>
    </row>
    <row r="9750">
      <c r="C9750" s="339"/>
    </row>
    <row r="9751">
      <c r="C9751" s="339"/>
    </row>
    <row r="9752">
      <c r="C9752" s="339"/>
    </row>
    <row r="9753">
      <c r="C9753" s="339"/>
    </row>
    <row r="9754">
      <c r="C9754" s="339"/>
    </row>
    <row r="9755">
      <c r="C9755" s="339"/>
    </row>
    <row r="9756">
      <c r="C9756" s="339"/>
    </row>
    <row r="9757">
      <c r="C9757" s="339"/>
    </row>
    <row r="9758">
      <c r="C9758" s="339"/>
    </row>
    <row r="9759">
      <c r="C9759" s="339"/>
    </row>
    <row r="9760">
      <c r="C9760" s="339"/>
    </row>
    <row r="9761">
      <c r="C9761" s="339"/>
    </row>
    <row r="9762">
      <c r="C9762" s="339"/>
    </row>
    <row r="9763">
      <c r="C9763" s="339"/>
    </row>
    <row r="9764">
      <c r="C9764" s="339"/>
    </row>
    <row r="9765">
      <c r="C9765" s="339"/>
    </row>
    <row r="9766">
      <c r="C9766" s="339"/>
    </row>
    <row r="9767">
      <c r="C9767" s="339"/>
    </row>
    <row r="9768">
      <c r="C9768" s="339"/>
    </row>
    <row r="9769">
      <c r="C9769" s="339"/>
    </row>
    <row r="9770">
      <c r="C9770" s="339"/>
    </row>
    <row r="9771">
      <c r="C9771" s="339"/>
    </row>
    <row r="9772">
      <c r="C9772" s="339"/>
    </row>
    <row r="9773">
      <c r="C9773" s="339"/>
    </row>
    <row r="9774">
      <c r="C9774" s="339"/>
    </row>
    <row r="9775">
      <c r="C9775" s="339"/>
    </row>
    <row r="9776">
      <c r="C9776" s="339"/>
    </row>
    <row r="9777">
      <c r="C9777" s="339"/>
    </row>
    <row r="9778">
      <c r="C9778" s="339"/>
    </row>
    <row r="9779">
      <c r="C9779" s="339"/>
    </row>
    <row r="9780">
      <c r="C9780" s="339"/>
    </row>
    <row r="9781">
      <c r="C9781" s="339"/>
    </row>
    <row r="9782">
      <c r="C9782" s="339"/>
    </row>
    <row r="9783">
      <c r="C9783" s="339"/>
    </row>
    <row r="9784">
      <c r="C9784" s="339"/>
    </row>
    <row r="9785">
      <c r="C9785" s="339"/>
    </row>
    <row r="9786">
      <c r="C9786" s="339"/>
    </row>
    <row r="9787">
      <c r="C9787" s="339"/>
    </row>
    <row r="9788">
      <c r="C9788" s="339"/>
    </row>
    <row r="9789">
      <c r="C9789" s="339"/>
    </row>
    <row r="9790">
      <c r="C9790" s="339"/>
    </row>
    <row r="9791">
      <c r="C9791" s="339"/>
    </row>
    <row r="9792">
      <c r="C9792" s="339"/>
    </row>
    <row r="9793">
      <c r="C9793" s="339"/>
    </row>
    <row r="9794">
      <c r="C9794" s="339"/>
    </row>
    <row r="9795">
      <c r="C9795" s="339"/>
    </row>
    <row r="9796">
      <c r="C9796" s="339"/>
    </row>
    <row r="9797">
      <c r="C9797" s="339"/>
    </row>
    <row r="9798">
      <c r="C9798" s="339"/>
    </row>
    <row r="9799">
      <c r="C9799" s="339"/>
    </row>
    <row r="9800">
      <c r="C9800" s="339"/>
    </row>
    <row r="9801">
      <c r="C9801" s="339"/>
    </row>
    <row r="9802">
      <c r="C9802" s="339"/>
    </row>
    <row r="9803">
      <c r="C9803" s="339"/>
    </row>
    <row r="9804">
      <c r="C9804" s="339"/>
    </row>
    <row r="9805">
      <c r="C9805" s="339"/>
    </row>
    <row r="9806">
      <c r="C9806" s="339"/>
    </row>
    <row r="9807">
      <c r="C9807" s="339"/>
    </row>
    <row r="9808">
      <c r="C9808" s="339"/>
    </row>
    <row r="9809">
      <c r="C9809" s="339"/>
    </row>
    <row r="9810">
      <c r="C9810" s="339"/>
    </row>
    <row r="9811">
      <c r="C9811" s="339"/>
    </row>
    <row r="9812">
      <c r="C9812" s="339"/>
    </row>
    <row r="9813">
      <c r="C9813" s="339"/>
    </row>
    <row r="9814">
      <c r="C9814" s="339"/>
    </row>
    <row r="9815">
      <c r="C9815" s="339"/>
    </row>
    <row r="9816">
      <c r="C9816" s="339"/>
    </row>
    <row r="9817">
      <c r="C9817" s="339"/>
    </row>
    <row r="9818">
      <c r="C9818" s="339"/>
    </row>
    <row r="9819">
      <c r="C9819" s="339"/>
    </row>
    <row r="9820">
      <c r="C9820" s="339"/>
    </row>
    <row r="9821">
      <c r="C9821" s="339"/>
    </row>
    <row r="9822">
      <c r="C9822" s="339"/>
    </row>
    <row r="9823">
      <c r="C9823" s="339"/>
    </row>
    <row r="9824">
      <c r="C9824" s="339"/>
    </row>
    <row r="9825">
      <c r="C9825" s="339"/>
    </row>
    <row r="9826">
      <c r="C9826" s="339"/>
    </row>
    <row r="9827">
      <c r="C9827" s="339"/>
    </row>
    <row r="9828">
      <c r="C9828" s="339"/>
    </row>
    <row r="9829">
      <c r="C9829" s="339"/>
    </row>
    <row r="9830">
      <c r="C9830" s="339"/>
    </row>
    <row r="9831">
      <c r="C9831" s="339"/>
    </row>
    <row r="9832">
      <c r="C9832" s="339"/>
    </row>
    <row r="9833">
      <c r="C9833" s="339"/>
    </row>
    <row r="9834">
      <c r="C9834" s="339"/>
    </row>
    <row r="9835">
      <c r="C9835" s="339"/>
    </row>
    <row r="9836">
      <c r="C9836" s="339"/>
    </row>
    <row r="9837">
      <c r="C9837" s="339"/>
    </row>
    <row r="9838">
      <c r="C9838" s="339"/>
    </row>
    <row r="9839">
      <c r="C9839" s="339"/>
    </row>
    <row r="9840">
      <c r="C9840" s="339"/>
    </row>
    <row r="9841">
      <c r="C9841" s="339"/>
    </row>
    <row r="9842">
      <c r="C9842" s="339"/>
    </row>
    <row r="9843">
      <c r="C9843" s="339"/>
    </row>
    <row r="9844">
      <c r="C9844" s="339"/>
    </row>
    <row r="9845">
      <c r="C9845" s="339"/>
    </row>
    <row r="9846">
      <c r="C9846" s="339"/>
    </row>
    <row r="9847">
      <c r="C9847" s="339"/>
    </row>
    <row r="9848">
      <c r="C9848" s="339"/>
    </row>
    <row r="9849">
      <c r="C9849" s="339"/>
    </row>
    <row r="9850">
      <c r="C9850" s="339"/>
    </row>
    <row r="9851">
      <c r="C9851" s="339"/>
    </row>
    <row r="9852">
      <c r="C9852" s="339"/>
    </row>
    <row r="9853">
      <c r="C9853" s="339"/>
    </row>
    <row r="9854">
      <c r="C9854" s="339"/>
    </row>
    <row r="9855">
      <c r="C9855" s="339"/>
    </row>
    <row r="9856">
      <c r="C9856" s="339"/>
    </row>
    <row r="9857">
      <c r="C9857" s="339"/>
    </row>
    <row r="9858">
      <c r="C9858" s="339"/>
    </row>
    <row r="9859">
      <c r="C9859" s="339"/>
    </row>
    <row r="9860">
      <c r="C9860" s="339"/>
    </row>
    <row r="9861">
      <c r="C9861" s="339"/>
    </row>
    <row r="9862">
      <c r="C9862" s="339"/>
    </row>
    <row r="9863">
      <c r="C9863" s="339"/>
    </row>
    <row r="9864">
      <c r="C9864" s="339"/>
    </row>
    <row r="9865">
      <c r="C9865" s="339"/>
    </row>
    <row r="9866">
      <c r="C9866" s="339"/>
    </row>
    <row r="9867">
      <c r="C9867" s="339"/>
    </row>
    <row r="9868">
      <c r="C9868" s="339"/>
    </row>
    <row r="9869">
      <c r="C9869" s="339"/>
    </row>
    <row r="9870">
      <c r="C9870" s="339"/>
    </row>
    <row r="9871">
      <c r="C9871" s="339"/>
    </row>
    <row r="9872">
      <c r="C9872" s="339"/>
    </row>
    <row r="9873">
      <c r="C9873" s="339"/>
    </row>
    <row r="9874">
      <c r="C9874" s="339"/>
    </row>
    <row r="9875">
      <c r="C9875" s="339"/>
    </row>
    <row r="9876">
      <c r="C9876" s="339"/>
    </row>
    <row r="9877">
      <c r="C9877" s="339"/>
    </row>
    <row r="9878">
      <c r="C9878" s="339"/>
    </row>
    <row r="9879">
      <c r="C9879" s="339"/>
    </row>
    <row r="9880">
      <c r="C9880" s="339"/>
    </row>
    <row r="9881">
      <c r="C9881" s="339"/>
    </row>
    <row r="9882">
      <c r="C9882" s="339"/>
    </row>
    <row r="9883">
      <c r="C9883" s="339"/>
    </row>
    <row r="9884">
      <c r="C9884" s="339"/>
    </row>
    <row r="9885">
      <c r="C9885" s="339"/>
    </row>
    <row r="9886">
      <c r="C9886" s="339"/>
    </row>
    <row r="9887">
      <c r="C9887" s="339"/>
    </row>
    <row r="9888">
      <c r="C9888" s="339"/>
    </row>
    <row r="9889">
      <c r="C9889" s="339"/>
    </row>
    <row r="9890">
      <c r="C9890" s="339"/>
    </row>
    <row r="9891">
      <c r="C9891" s="339"/>
    </row>
    <row r="9892">
      <c r="C9892" s="339"/>
    </row>
    <row r="9893">
      <c r="C9893" s="339"/>
    </row>
    <row r="9894">
      <c r="C9894" s="339"/>
    </row>
    <row r="9895">
      <c r="C9895" s="339"/>
    </row>
    <row r="9896">
      <c r="C9896" s="339"/>
    </row>
    <row r="9897">
      <c r="C9897" s="339"/>
    </row>
    <row r="9898">
      <c r="C9898" s="339"/>
    </row>
    <row r="9899">
      <c r="C9899" s="339"/>
    </row>
    <row r="9900">
      <c r="C9900" s="339"/>
    </row>
    <row r="9901">
      <c r="C9901" s="339"/>
    </row>
    <row r="9902">
      <c r="C9902" s="339"/>
    </row>
    <row r="9903">
      <c r="C9903" s="339"/>
    </row>
    <row r="9904">
      <c r="C9904" s="339"/>
    </row>
    <row r="9905">
      <c r="C9905" s="339"/>
    </row>
    <row r="9906">
      <c r="C9906" s="339"/>
    </row>
    <row r="9907">
      <c r="C9907" s="339"/>
    </row>
    <row r="9908">
      <c r="C9908" s="339"/>
    </row>
    <row r="9909">
      <c r="C9909" s="339"/>
    </row>
    <row r="9910">
      <c r="C9910" s="339"/>
    </row>
    <row r="9911">
      <c r="C9911" s="339"/>
    </row>
    <row r="9912">
      <c r="C9912" s="339"/>
    </row>
    <row r="9913">
      <c r="C9913" s="339"/>
    </row>
    <row r="9914">
      <c r="C9914" s="339"/>
    </row>
    <row r="9915">
      <c r="C9915" s="339"/>
    </row>
    <row r="9916">
      <c r="C9916" s="339"/>
    </row>
    <row r="9917">
      <c r="C9917" s="339"/>
    </row>
    <row r="9918">
      <c r="C9918" s="339"/>
    </row>
    <row r="9919">
      <c r="C9919" s="339"/>
    </row>
    <row r="9920">
      <c r="C9920" s="339"/>
    </row>
    <row r="9921">
      <c r="C9921" s="339"/>
    </row>
    <row r="9922">
      <c r="C9922" s="339"/>
    </row>
    <row r="9923">
      <c r="C9923" s="339"/>
    </row>
    <row r="9924">
      <c r="C9924" s="339"/>
    </row>
    <row r="9925">
      <c r="C9925" s="339"/>
    </row>
    <row r="9926">
      <c r="C9926" s="339"/>
    </row>
    <row r="9927">
      <c r="C9927" s="339"/>
    </row>
    <row r="9928">
      <c r="C9928" s="339"/>
    </row>
    <row r="9929">
      <c r="C9929" s="339"/>
    </row>
    <row r="9930">
      <c r="C9930" s="339"/>
    </row>
    <row r="9931">
      <c r="C9931" s="339"/>
    </row>
    <row r="9932">
      <c r="C9932" s="339"/>
    </row>
    <row r="9933">
      <c r="C9933" s="339"/>
    </row>
    <row r="9934">
      <c r="C9934" s="339"/>
    </row>
    <row r="9935">
      <c r="C9935" s="339"/>
    </row>
    <row r="9936">
      <c r="C9936" s="339"/>
    </row>
    <row r="9937">
      <c r="C9937" s="339"/>
    </row>
    <row r="9938">
      <c r="C9938" s="339"/>
    </row>
    <row r="9939">
      <c r="C9939" s="339"/>
    </row>
    <row r="9940">
      <c r="C9940" s="339"/>
    </row>
    <row r="9941">
      <c r="C9941" s="339"/>
    </row>
    <row r="9942">
      <c r="C9942" s="339"/>
    </row>
    <row r="9943">
      <c r="C9943" s="339"/>
    </row>
    <row r="9944">
      <c r="C9944" s="339"/>
    </row>
    <row r="9945">
      <c r="C9945" s="339"/>
    </row>
    <row r="9946">
      <c r="C9946" s="339"/>
    </row>
    <row r="9947">
      <c r="C9947" s="339"/>
    </row>
    <row r="9948">
      <c r="C9948" s="339"/>
    </row>
    <row r="9949">
      <c r="C9949" s="339"/>
    </row>
    <row r="9950">
      <c r="C9950" s="339"/>
    </row>
    <row r="9951">
      <c r="C9951" s="339"/>
    </row>
    <row r="9952">
      <c r="C9952" s="339"/>
    </row>
    <row r="9953">
      <c r="C9953" s="339"/>
    </row>
    <row r="9954">
      <c r="C9954" s="339"/>
    </row>
    <row r="9955">
      <c r="C9955" s="339"/>
    </row>
    <row r="9956">
      <c r="C9956" s="339"/>
    </row>
    <row r="9957">
      <c r="C9957" s="339"/>
    </row>
    <row r="9958">
      <c r="C9958" s="339"/>
    </row>
    <row r="9959">
      <c r="C9959" s="339"/>
    </row>
    <row r="9960">
      <c r="C9960" s="339"/>
    </row>
    <row r="9961">
      <c r="C9961" s="339"/>
    </row>
    <row r="9962">
      <c r="C9962" s="339"/>
    </row>
    <row r="9963">
      <c r="C9963" s="339"/>
    </row>
    <row r="9964">
      <c r="C9964" s="339"/>
    </row>
    <row r="9965">
      <c r="C9965" s="339"/>
    </row>
    <row r="9966">
      <c r="C9966" s="339"/>
    </row>
    <row r="9967">
      <c r="C9967" s="339"/>
    </row>
    <row r="9968">
      <c r="C9968" s="339"/>
    </row>
    <row r="9969">
      <c r="C9969" s="339"/>
    </row>
    <row r="9970">
      <c r="C9970" s="339"/>
    </row>
    <row r="9971">
      <c r="C9971" s="339"/>
    </row>
    <row r="9972">
      <c r="C9972" s="339"/>
    </row>
    <row r="9973">
      <c r="C9973" s="339"/>
    </row>
    <row r="9974">
      <c r="C9974" s="339"/>
    </row>
    <row r="9975">
      <c r="C9975" s="339"/>
    </row>
    <row r="9976">
      <c r="C9976" s="339"/>
    </row>
    <row r="9977">
      <c r="C9977" s="339"/>
    </row>
    <row r="9978">
      <c r="C9978" s="339"/>
    </row>
    <row r="9979">
      <c r="C9979" s="339"/>
    </row>
    <row r="9980">
      <c r="C9980" s="339"/>
    </row>
    <row r="9981">
      <c r="C9981" s="339"/>
    </row>
    <row r="9982">
      <c r="C9982" s="339"/>
    </row>
    <row r="9983">
      <c r="C9983" s="339"/>
    </row>
    <row r="9984">
      <c r="C9984" s="339"/>
    </row>
    <row r="9985">
      <c r="C9985" s="339"/>
    </row>
    <row r="9986">
      <c r="C9986" s="339"/>
    </row>
    <row r="9987">
      <c r="C9987" s="339"/>
    </row>
    <row r="9988">
      <c r="C9988" s="339"/>
    </row>
    <row r="9989">
      <c r="C9989" s="339"/>
    </row>
    <row r="9990">
      <c r="C9990" s="339"/>
    </row>
    <row r="9991">
      <c r="C9991" s="339"/>
    </row>
    <row r="9992">
      <c r="C9992" s="339"/>
    </row>
    <row r="9993">
      <c r="C9993" s="339"/>
    </row>
    <row r="9994">
      <c r="C9994" s="339"/>
    </row>
    <row r="9995">
      <c r="C9995" s="339"/>
    </row>
    <row r="9996">
      <c r="C9996" s="339"/>
    </row>
    <row r="9997">
      <c r="C9997" s="339"/>
    </row>
    <row r="9998">
      <c r="C9998" s="339"/>
    </row>
    <row r="9999">
      <c r="C9999" s="339"/>
    </row>
    <row r="10000">
      <c r="C10000" s="339"/>
    </row>
    <row r="10001">
      <c r="C10001" s="339"/>
    </row>
    <row r="10002">
      <c r="C10002" s="339"/>
    </row>
    <row r="10003">
      <c r="C10003" s="339"/>
    </row>
    <row r="10004">
      <c r="C10004" s="339"/>
    </row>
    <row r="10005">
      <c r="C10005" s="339"/>
    </row>
    <row r="10006">
      <c r="C10006" s="339"/>
    </row>
    <row r="10007">
      <c r="C10007" s="339"/>
    </row>
    <row r="10008">
      <c r="C10008" s="339"/>
    </row>
    <row r="10009">
      <c r="C10009" s="339"/>
    </row>
    <row r="10010">
      <c r="C10010" s="339"/>
    </row>
    <row r="10011">
      <c r="C10011" s="339"/>
    </row>
    <row r="10012">
      <c r="C10012" s="339"/>
    </row>
    <row r="10013">
      <c r="C10013" s="339"/>
    </row>
    <row r="10014">
      <c r="C10014" s="339"/>
    </row>
    <row r="10015">
      <c r="C10015" s="339"/>
    </row>
    <row r="10016">
      <c r="C10016" s="339"/>
    </row>
    <row r="10017">
      <c r="C10017" s="339"/>
    </row>
    <row r="10018">
      <c r="C10018" s="339"/>
    </row>
    <row r="10019">
      <c r="C10019" s="339"/>
    </row>
    <row r="10020">
      <c r="C10020" s="339"/>
    </row>
    <row r="10021">
      <c r="C10021" s="339"/>
    </row>
    <row r="10022">
      <c r="C10022" s="339"/>
    </row>
    <row r="10023">
      <c r="C10023" s="339"/>
    </row>
    <row r="10024">
      <c r="C10024" s="339"/>
    </row>
    <row r="10025">
      <c r="C10025" s="339"/>
    </row>
    <row r="10026">
      <c r="C10026" s="339"/>
    </row>
    <row r="10027">
      <c r="C10027" s="339"/>
    </row>
    <row r="10028">
      <c r="C10028" s="339"/>
    </row>
    <row r="10029">
      <c r="C10029" s="339"/>
    </row>
    <row r="10030">
      <c r="C10030" s="339"/>
    </row>
    <row r="10031">
      <c r="C10031" s="339"/>
    </row>
    <row r="10032">
      <c r="C10032" s="339"/>
    </row>
    <row r="10033">
      <c r="C10033" s="339"/>
    </row>
    <row r="10034">
      <c r="C10034" s="339"/>
    </row>
    <row r="10035">
      <c r="C10035" s="339"/>
    </row>
    <row r="10036">
      <c r="C10036" s="339"/>
    </row>
    <row r="10037">
      <c r="C10037" s="339"/>
    </row>
    <row r="10038">
      <c r="C10038" s="339"/>
    </row>
    <row r="10039">
      <c r="C10039" s="339"/>
    </row>
    <row r="10040">
      <c r="C10040" s="339"/>
    </row>
    <row r="10041">
      <c r="C10041" s="339"/>
    </row>
    <row r="10042">
      <c r="C10042" s="339"/>
    </row>
    <row r="10043">
      <c r="C10043" s="339"/>
    </row>
    <row r="10044">
      <c r="C10044" s="339"/>
    </row>
    <row r="10045">
      <c r="C10045" s="339"/>
    </row>
    <row r="10046">
      <c r="C10046" s="339"/>
    </row>
    <row r="10047">
      <c r="C10047" s="339"/>
    </row>
    <row r="10048">
      <c r="C10048" s="339"/>
    </row>
    <row r="10049">
      <c r="C10049" s="339"/>
    </row>
    <row r="10050">
      <c r="C10050" s="339"/>
    </row>
    <row r="10051">
      <c r="C10051" s="339"/>
    </row>
    <row r="10052">
      <c r="C10052" s="339"/>
    </row>
    <row r="10053">
      <c r="C10053" s="339"/>
    </row>
    <row r="10054">
      <c r="C10054" s="339"/>
    </row>
    <row r="10055">
      <c r="C10055" s="339"/>
    </row>
    <row r="10056">
      <c r="C10056" s="339"/>
    </row>
    <row r="10057">
      <c r="C10057" s="339"/>
    </row>
    <row r="10058">
      <c r="C10058" s="339"/>
    </row>
    <row r="10059">
      <c r="C10059" s="339"/>
    </row>
    <row r="10060">
      <c r="C10060" s="339"/>
    </row>
    <row r="10061">
      <c r="C10061" s="339"/>
    </row>
    <row r="10062">
      <c r="C10062" s="339"/>
    </row>
    <row r="10063">
      <c r="C10063" s="339"/>
    </row>
    <row r="10064">
      <c r="C10064" s="339"/>
    </row>
    <row r="10065">
      <c r="C10065" s="339"/>
    </row>
    <row r="10066">
      <c r="C10066" s="339"/>
    </row>
    <row r="10067">
      <c r="C10067" s="339"/>
    </row>
    <row r="10068">
      <c r="C10068" s="339"/>
    </row>
    <row r="10069">
      <c r="C10069" s="339"/>
    </row>
    <row r="10070">
      <c r="C10070" s="339"/>
    </row>
    <row r="10071">
      <c r="C10071" s="339"/>
    </row>
    <row r="10072">
      <c r="C10072" s="339"/>
    </row>
    <row r="10073">
      <c r="C10073" s="339"/>
    </row>
    <row r="10074">
      <c r="C10074" s="339"/>
    </row>
    <row r="10075">
      <c r="C10075" s="339"/>
    </row>
    <row r="10076">
      <c r="C10076" s="339"/>
    </row>
    <row r="10077">
      <c r="C10077" s="339"/>
    </row>
    <row r="10078">
      <c r="C10078" s="339"/>
    </row>
    <row r="10079">
      <c r="C10079" s="339"/>
    </row>
    <row r="10080">
      <c r="C10080" s="339"/>
    </row>
    <row r="10081">
      <c r="C10081" s="339"/>
    </row>
    <row r="10082">
      <c r="C10082" s="339"/>
    </row>
    <row r="10083">
      <c r="C10083" s="339"/>
    </row>
    <row r="10084">
      <c r="C10084" s="339"/>
    </row>
    <row r="10085">
      <c r="C10085" s="339"/>
    </row>
    <row r="10086">
      <c r="C10086" s="339"/>
    </row>
    <row r="10087">
      <c r="C10087" s="339"/>
    </row>
    <row r="10088">
      <c r="C10088" s="339"/>
    </row>
    <row r="10089">
      <c r="C10089" s="339"/>
    </row>
    <row r="10090">
      <c r="C10090" s="339"/>
    </row>
    <row r="10091">
      <c r="C10091" s="339"/>
    </row>
    <row r="10092">
      <c r="C10092" s="339"/>
    </row>
    <row r="10093">
      <c r="C10093" s="339"/>
    </row>
    <row r="10094">
      <c r="C10094" s="339"/>
    </row>
    <row r="10095">
      <c r="C10095" s="339"/>
    </row>
    <row r="10096">
      <c r="C10096" s="339"/>
    </row>
    <row r="10097">
      <c r="C10097" s="339"/>
    </row>
    <row r="10098">
      <c r="C10098" s="339"/>
    </row>
    <row r="10099">
      <c r="C10099" s="339"/>
    </row>
    <row r="10100">
      <c r="C10100" s="339"/>
    </row>
    <row r="10101">
      <c r="C10101" s="339"/>
    </row>
    <row r="10102">
      <c r="C10102" s="339"/>
    </row>
    <row r="10103">
      <c r="C10103" s="339"/>
    </row>
    <row r="10104">
      <c r="C10104" s="339"/>
    </row>
    <row r="10105">
      <c r="C10105" s="339"/>
    </row>
    <row r="10106">
      <c r="C10106" s="339"/>
    </row>
    <row r="10107">
      <c r="C10107" s="339"/>
    </row>
    <row r="10108">
      <c r="C10108" s="339"/>
    </row>
    <row r="10109">
      <c r="C10109" s="339"/>
    </row>
    <row r="10110">
      <c r="C10110" s="339"/>
    </row>
    <row r="10111">
      <c r="C10111" s="339"/>
    </row>
    <row r="10112">
      <c r="C10112" s="339"/>
    </row>
    <row r="10113">
      <c r="C10113" s="339"/>
    </row>
    <row r="10114">
      <c r="C10114" s="339"/>
    </row>
    <row r="10115">
      <c r="C10115" s="339"/>
    </row>
    <row r="10116">
      <c r="C10116" s="339"/>
    </row>
    <row r="10117">
      <c r="C10117" s="339"/>
    </row>
    <row r="10118">
      <c r="C10118" s="339"/>
    </row>
    <row r="10119">
      <c r="C10119" s="339"/>
    </row>
    <row r="10120">
      <c r="C10120" s="339"/>
    </row>
    <row r="10121">
      <c r="C10121" s="339"/>
    </row>
    <row r="10122">
      <c r="C10122" s="339"/>
    </row>
    <row r="10123">
      <c r="C10123" s="339"/>
    </row>
    <row r="10124">
      <c r="C10124" s="339"/>
    </row>
    <row r="10125">
      <c r="C10125" s="339"/>
    </row>
    <row r="10126">
      <c r="C10126" s="339"/>
    </row>
    <row r="10127">
      <c r="C10127" s="339"/>
    </row>
    <row r="10128">
      <c r="C10128" s="339"/>
    </row>
    <row r="10129">
      <c r="C10129" s="339"/>
    </row>
    <row r="10130">
      <c r="C10130" s="339"/>
    </row>
    <row r="10131">
      <c r="C10131" s="339"/>
    </row>
    <row r="10132">
      <c r="C10132" s="339"/>
    </row>
    <row r="10133">
      <c r="C10133" s="339"/>
    </row>
    <row r="10134">
      <c r="C10134" s="339"/>
    </row>
    <row r="10135">
      <c r="C10135" s="339"/>
    </row>
    <row r="10136">
      <c r="C10136" s="339"/>
    </row>
    <row r="10137">
      <c r="C10137" s="339"/>
    </row>
    <row r="10138">
      <c r="C10138" s="339"/>
    </row>
    <row r="10139">
      <c r="C10139" s="339"/>
    </row>
    <row r="10140">
      <c r="C10140" s="339"/>
    </row>
    <row r="10141">
      <c r="C10141" s="339"/>
    </row>
    <row r="10142">
      <c r="C10142" s="339"/>
    </row>
    <row r="10143">
      <c r="C10143" s="339"/>
    </row>
    <row r="10144">
      <c r="C10144" s="339"/>
    </row>
    <row r="10145">
      <c r="C10145" s="339"/>
    </row>
    <row r="10146">
      <c r="C10146" s="339"/>
    </row>
    <row r="10147">
      <c r="C10147" s="339"/>
    </row>
    <row r="10148">
      <c r="C10148" s="339"/>
    </row>
    <row r="10149">
      <c r="C10149" s="339"/>
    </row>
    <row r="10150">
      <c r="C10150" s="339"/>
    </row>
    <row r="10151">
      <c r="C10151" s="339"/>
    </row>
    <row r="10152">
      <c r="C10152" s="339"/>
    </row>
    <row r="10153">
      <c r="C10153" s="339"/>
    </row>
    <row r="10154">
      <c r="C10154" s="339"/>
    </row>
    <row r="10155">
      <c r="C10155" s="339"/>
    </row>
    <row r="10156">
      <c r="C10156" s="339"/>
    </row>
    <row r="10157">
      <c r="C10157" s="339"/>
    </row>
    <row r="10158">
      <c r="C10158" s="339"/>
    </row>
    <row r="10159">
      <c r="C10159" s="339"/>
    </row>
    <row r="10160">
      <c r="C10160" s="339"/>
    </row>
    <row r="10161">
      <c r="C10161" s="339"/>
    </row>
    <row r="10162">
      <c r="C10162" s="339"/>
    </row>
    <row r="10163">
      <c r="C10163" s="339"/>
    </row>
    <row r="10164">
      <c r="C10164" s="339"/>
    </row>
    <row r="10165">
      <c r="C10165" s="339"/>
    </row>
    <row r="10166">
      <c r="C10166" s="339"/>
    </row>
    <row r="10167">
      <c r="C10167" s="339"/>
    </row>
    <row r="10168">
      <c r="C10168" s="339"/>
    </row>
    <row r="10169">
      <c r="C10169" s="339"/>
    </row>
    <row r="10170">
      <c r="C10170" s="339"/>
    </row>
    <row r="10171">
      <c r="C10171" s="339"/>
    </row>
    <row r="10172">
      <c r="C10172" s="339"/>
    </row>
    <row r="10173">
      <c r="C10173" s="339"/>
    </row>
    <row r="10174">
      <c r="C10174" s="339"/>
    </row>
    <row r="10175">
      <c r="C10175" s="339"/>
    </row>
    <row r="10176">
      <c r="C10176" s="339"/>
    </row>
    <row r="10177">
      <c r="C10177" s="339"/>
    </row>
    <row r="10178">
      <c r="C10178" s="339"/>
    </row>
    <row r="10179">
      <c r="C10179" s="339"/>
    </row>
    <row r="10180">
      <c r="C10180" s="339"/>
    </row>
    <row r="10181">
      <c r="C10181" s="339"/>
    </row>
    <row r="10182">
      <c r="C10182" s="339"/>
    </row>
    <row r="10183">
      <c r="C10183" s="339"/>
    </row>
    <row r="10184">
      <c r="C10184" s="339"/>
    </row>
    <row r="10185">
      <c r="C10185" s="339"/>
    </row>
    <row r="10186">
      <c r="C10186" s="339"/>
    </row>
    <row r="10187">
      <c r="C10187" s="339"/>
    </row>
    <row r="10188">
      <c r="C10188" s="339"/>
    </row>
    <row r="10189">
      <c r="C10189" s="339"/>
    </row>
    <row r="10190">
      <c r="C10190" s="339"/>
    </row>
    <row r="10191">
      <c r="C10191" s="339"/>
    </row>
    <row r="10192">
      <c r="C10192" s="339"/>
    </row>
    <row r="10193">
      <c r="C10193" s="339"/>
    </row>
    <row r="10194">
      <c r="C10194" s="339"/>
    </row>
    <row r="10195">
      <c r="C10195" s="339"/>
    </row>
    <row r="10196">
      <c r="C10196" s="339"/>
    </row>
    <row r="10197">
      <c r="C10197" s="339"/>
    </row>
    <row r="10198">
      <c r="C10198" s="339"/>
    </row>
    <row r="10199">
      <c r="C10199" s="339"/>
    </row>
    <row r="10200">
      <c r="C10200" s="339"/>
    </row>
    <row r="10201">
      <c r="C10201" s="339"/>
    </row>
    <row r="10202">
      <c r="C10202" s="339"/>
    </row>
    <row r="10203">
      <c r="C10203" s="339"/>
    </row>
    <row r="10204">
      <c r="C10204" s="339"/>
    </row>
    <row r="10205">
      <c r="C10205" s="339"/>
    </row>
    <row r="10206">
      <c r="C10206" s="339"/>
    </row>
    <row r="10207">
      <c r="C10207" s="339"/>
    </row>
    <row r="10208">
      <c r="C10208" s="339"/>
    </row>
    <row r="10209">
      <c r="C10209" s="339"/>
    </row>
    <row r="10210">
      <c r="C10210" s="339"/>
    </row>
    <row r="10211">
      <c r="C10211" s="339"/>
    </row>
    <row r="10212">
      <c r="C10212" s="339"/>
    </row>
    <row r="10213">
      <c r="C10213" s="339"/>
    </row>
    <row r="10214">
      <c r="C10214" s="339"/>
    </row>
    <row r="10215">
      <c r="C10215" s="339"/>
    </row>
    <row r="10216">
      <c r="C10216" s="339"/>
    </row>
    <row r="10217">
      <c r="C10217" s="339"/>
    </row>
    <row r="10218">
      <c r="C10218" s="339"/>
    </row>
    <row r="10219">
      <c r="C10219" s="339"/>
    </row>
    <row r="10220">
      <c r="C10220" s="339"/>
    </row>
    <row r="10221">
      <c r="C10221" s="339"/>
    </row>
    <row r="10222">
      <c r="C10222" s="339"/>
    </row>
    <row r="10223">
      <c r="C10223" s="339"/>
    </row>
    <row r="10224">
      <c r="C10224" s="339"/>
    </row>
    <row r="10225">
      <c r="C10225" s="339"/>
    </row>
    <row r="10226">
      <c r="C10226" s="339"/>
    </row>
    <row r="10227">
      <c r="C10227" s="339"/>
    </row>
    <row r="10228">
      <c r="C10228" s="339"/>
    </row>
    <row r="10229">
      <c r="C10229" s="339"/>
    </row>
    <row r="10230">
      <c r="C10230" s="339"/>
    </row>
    <row r="10231">
      <c r="C10231" s="339"/>
    </row>
    <row r="10232">
      <c r="C10232" s="339"/>
    </row>
    <row r="10233">
      <c r="C10233" s="339"/>
    </row>
    <row r="10234">
      <c r="C10234" s="339"/>
    </row>
    <row r="10235">
      <c r="C10235" s="339"/>
    </row>
    <row r="10236">
      <c r="C10236" s="339"/>
    </row>
    <row r="10237">
      <c r="C10237" s="339"/>
    </row>
    <row r="10238">
      <c r="C10238" s="339"/>
    </row>
    <row r="10239">
      <c r="C10239" s="339"/>
    </row>
    <row r="10240">
      <c r="C10240" s="339"/>
    </row>
    <row r="10241">
      <c r="C10241" s="339"/>
    </row>
    <row r="10242">
      <c r="C10242" s="339"/>
    </row>
    <row r="10243">
      <c r="C10243" s="339"/>
    </row>
    <row r="10244">
      <c r="C10244" s="339"/>
    </row>
    <row r="10245">
      <c r="C10245" s="339"/>
    </row>
    <row r="10246">
      <c r="C10246" s="339"/>
    </row>
    <row r="10247">
      <c r="C10247" s="339"/>
    </row>
    <row r="10248">
      <c r="C10248" s="339"/>
    </row>
    <row r="10249">
      <c r="C10249" s="339"/>
    </row>
    <row r="10250">
      <c r="C10250" s="339"/>
    </row>
    <row r="10251">
      <c r="C10251" s="339"/>
    </row>
    <row r="10252">
      <c r="C10252" s="339"/>
    </row>
    <row r="10253">
      <c r="C10253" s="339"/>
    </row>
    <row r="10254">
      <c r="C10254" s="339"/>
    </row>
    <row r="10255">
      <c r="C10255" s="339"/>
    </row>
    <row r="10256">
      <c r="C10256" s="339"/>
    </row>
    <row r="10257">
      <c r="C10257" s="339"/>
    </row>
    <row r="10258">
      <c r="C10258" s="339"/>
    </row>
    <row r="10259">
      <c r="C10259" s="339"/>
    </row>
    <row r="10260">
      <c r="C10260" s="339"/>
    </row>
    <row r="10261">
      <c r="C10261" s="339"/>
    </row>
    <row r="10262">
      <c r="C10262" s="339"/>
    </row>
    <row r="10263">
      <c r="C10263" s="339"/>
    </row>
    <row r="10264">
      <c r="C10264" s="339"/>
    </row>
    <row r="10265">
      <c r="C10265" s="339"/>
    </row>
    <row r="10266">
      <c r="C10266" s="339"/>
    </row>
    <row r="10267">
      <c r="C10267" s="339"/>
    </row>
    <row r="10268">
      <c r="C10268" s="339"/>
    </row>
    <row r="10269">
      <c r="C10269" s="339"/>
    </row>
    <row r="10270">
      <c r="C10270" s="339"/>
    </row>
    <row r="10271">
      <c r="C10271" s="339"/>
    </row>
    <row r="10272">
      <c r="C10272" s="339"/>
    </row>
    <row r="10273">
      <c r="C10273" s="339"/>
    </row>
    <row r="10274">
      <c r="C10274" s="339"/>
    </row>
    <row r="10275">
      <c r="C10275" s="339"/>
    </row>
    <row r="10276">
      <c r="C10276" s="339"/>
    </row>
    <row r="10277">
      <c r="C10277" s="339"/>
    </row>
    <row r="10278">
      <c r="C10278" s="339"/>
    </row>
    <row r="10279">
      <c r="C10279" s="339"/>
    </row>
    <row r="10280">
      <c r="C10280" s="339"/>
    </row>
    <row r="10281">
      <c r="C10281" s="339"/>
    </row>
    <row r="10282">
      <c r="C10282" s="339"/>
    </row>
    <row r="10283">
      <c r="C10283" s="339"/>
    </row>
    <row r="10284">
      <c r="C10284" s="339"/>
    </row>
    <row r="10285">
      <c r="C10285" s="339"/>
    </row>
    <row r="10286">
      <c r="C10286" s="339"/>
    </row>
    <row r="10287">
      <c r="C10287" s="339"/>
    </row>
    <row r="10288">
      <c r="C10288" s="339"/>
    </row>
    <row r="10289">
      <c r="C10289" s="339"/>
    </row>
    <row r="10290">
      <c r="C10290" s="339"/>
    </row>
    <row r="10291">
      <c r="C10291" s="339"/>
    </row>
    <row r="10292">
      <c r="C10292" s="339"/>
    </row>
    <row r="10293">
      <c r="C10293" s="339"/>
    </row>
    <row r="10294">
      <c r="C10294" s="339"/>
    </row>
    <row r="10295">
      <c r="C10295" s="339"/>
    </row>
    <row r="10296">
      <c r="C10296" s="339"/>
    </row>
    <row r="10297">
      <c r="C10297" s="339"/>
    </row>
    <row r="10298">
      <c r="C10298" s="339"/>
    </row>
    <row r="10299">
      <c r="C10299" s="339"/>
    </row>
    <row r="10300">
      <c r="C10300" s="339"/>
    </row>
    <row r="10301">
      <c r="C10301" s="339"/>
    </row>
    <row r="10302">
      <c r="C10302" s="339"/>
    </row>
    <row r="10303">
      <c r="C10303" s="339"/>
    </row>
    <row r="10304">
      <c r="C10304" s="339"/>
    </row>
    <row r="10305">
      <c r="C10305" s="339"/>
    </row>
    <row r="10306">
      <c r="C10306" s="339"/>
    </row>
    <row r="10307">
      <c r="C10307" s="339"/>
    </row>
    <row r="10308">
      <c r="C10308" s="339"/>
    </row>
    <row r="10309">
      <c r="C10309" s="339"/>
    </row>
    <row r="10310">
      <c r="C10310" s="339"/>
    </row>
    <row r="10311">
      <c r="C10311" s="339"/>
    </row>
    <row r="10312">
      <c r="C10312" s="339"/>
    </row>
    <row r="10313">
      <c r="C10313" s="339"/>
    </row>
    <row r="10314">
      <c r="C10314" s="339"/>
    </row>
    <row r="10315">
      <c r="C10315" s="339"/>
    </row>
    <row r="10316">
      <c r="C10316" s="339"/>
    </row>
    <row r="10317">
      <c r="C10317" s="339"/>
    </row>
    <row r="10318">
      <c r="C10318" s="339"/>
    </row>
    <row r="10319">
      <c r="C10319" s="339"/>
    </row>
    <row r="10320">
      <c r="C10320" s="339"/>
    </row>
    <row r="10321">
      <c r="C10321" s="339"/>
    </row>
    <row r="10322">
      <c r="C10322" s="339"/>
    </row>
    <row r="10323">
      <c r="C10323" s="339"/>
    </row>
    <row r="10324">
      <c r="C10324" s="339"/>
    </row>
    <row r="10325">
      <c r="C10325" s="339"/>
    </row>
    <row r="10326">
      <c r="C10326" s="339"/>
    </row>
    <row r="10327">
      <c r="C10327" s="339"/>
    </row>
    <row r="10328">
      <c r="C10328" s="339"/>
    </row>
    <row r="10329">
      <c r="C10329" s="339"/>
    </row>
    <row r="10330">
      <c r="C10330" s="339"/>
    </row>
    <row r="10331">
      <c r="C10331" s="339"/>
    </row>
    <row r="10332">
      <c r="C10332" s="339"/>
    </row>
    <row r="10333">
      <c r="C10333" s="339"/>
    </row>
    <row r="10334">
      <c r="C10334" s="339"/>
    </row>
    <row r="10335">
      <c r="C10335" s="339"/>
    </row>
    <row r="10336">
      <c r="C10336" s="339"/>
    </row>
    <row r="10337">
      <c r="C10337" s="339"/>
    </row>
    <row r="10338">
      <c r="C10338" s="339"/>
    </row>
    <row r="10339">
      <c r="C10339" s="339"/>
    </row>
    <row r="10340">
      <c r="C10340" s="339"/>
    </row>
    <row r="10341">
      <c r="C10341" s="339"/>
    </row>
    <row r="10342">
      <c r="C10342" s="339"/>
    </row>
    <row r="10343">
      <c r="C10343" s="339"/>
    </row>
    <row r="10344">
      <c r="C10344" s="339"/>
    </row>
    <row r="10345">
      <c r="C10345" s="339"/>
    </row>
    <row r="10346">
      <c r="C10346" s="339"/>
    </row>
    <row r="10347">
      <c r="C10347" s="339"/>
    </row>
    <row r="10348">
      <c r="C10348" s="339"/>
    </row>
    <row r="10349">
      <c r="C10349" s="339"/>
    </row>
    <row r="10350">
      <c r="C10350" s="339"/>
    </row>
    <row r="10351">
      <c r="C10351" s="339"/>
    </row>
    <row r="10352">
      <c r="C10352" s="339"/>
    </row>
    <row r="10353">
      <c r="C10353" s="339"/>
    </row>
    <row r="10354">
      <c r="C10354" s="339"/>
    </row>
    <row r="10355">
      <c r="C10355" s="339"/>
    </row>
    <row r="10356">
      <c r="C10356" s="339"/>
    </row>
    <row r="10357">
      <c r="C10357" s="339"/>
    </row>
    <row r="10358">
      <c r="C10358" s="339"/>
    </row>
    <row r="10359">
      <c r="C10359" s="339"/>
    </row>
    <row r="10360">
      <c r="C10360" s="339"/>
    </row>
    <row r="10361">
      <c r="C10361" s="339"/>
    </row>
    <row r="10362">
      <c r="C10362" s="339"/>
    </row>
    <row r="10363">
      <c r="C10363" s="339"/>
    </row>
    <row r="10364">
      <c r="C10364" s="339"/>
    </row>
    <row r="10365">
      <c r="C10365" s="339"/>
    </row>
    <row r="10366">
      <c r="C10366" s="339"/>
    </row>
    <row r="10367">
      <c r="C10367" s="339"/>
    </row>
    <row r="10368">
      <c r="C10368" s="339"/>
    </row>
    <row r="10369">
      <c r="C10369" s="339"/>
    </row>
    <row r="10370">
      <c r="C10370" s="339"/>
    </row>
    <row r="10371">
      <c r="C10371" s="339"/>
    </row>
    <row r="10372">
      <c r="C10372" s="339"/>
    </row>
    <row r="10373">
      <c r="C10373" s="339"/>
    </row>
    <row r="10374">
      <c r="C10374" s="339"/>
    </row>
    <row r="10375">
      <c r="C10375" s="339"/>
    </row>
    <row r="10376">
      <c r="C10376" s="339"/>
    </row>
    <row r="10377">
      <c r="C10377" s="339"/>
    </row>
    <row r="10378">
      <c r="C10378" s="339"/>
    </row>
    <row r="10379">
      <c r="C10379" s="339"/>
    </row>
    <row r="10380">
      <c r="C10380" s="339"/>
    </row>
    <row r="10381">
      <c r="C10381" s="339"/>
    </row>
    <row r="10382">
      <c r="C10382" s="339"/>
    </row>
    <row r="10383">
      <c r="C10383" s="339"/>
    </row>
    <row r="10384">
      <c r="C10384" s="339"/>
    </row>
    <row r="10385">
      <c r="C10385" s="339"/>
    </row>
    <row r="10386">
      <c r="C10386" s="339"/>
    </row>
    <row r="10387">
      <c r="C10387" s="339"/>
    </row>
    <row r="10388">
      <c r="C10388" s="339"/>
    </row>
    <row r="10389">
      <c r="C10389" s="339"/>
    </row>
    <row r="10390">
      <c r="C10390" s="339"/>
    </row>
    <row r="10391">
      <c r="C10391" s="339"/>
    </row>
    <row r="10392">
      <c r="C10392" s="339"/>
    </row>
    <row r="10393">
      <c r="C10393" s="339"/>
    </row>
    <row r="10394">
      <c r="C10394" s="339"/>
    </row>
    <row r="10395">
      <c r="C10395" s="339"/>
    </row>
    <row r="10396">
      <c r="C10396" s="339"/>
    </row>
    <row r="10397">
      <c r="C10397" s="339"/>
    </row>
    <row r="10398">
      <c r="C10398" s="339"/>
    </row>
    <row r="10399">
      <c r="C10399" s="339"/>
    </row>
    <row r="10400">
      <c r="C10400" s="339"/>
    </row>
    <row r="10401">
      <c r="C10401" s="339"/>
    </row>
    <row r="10402">
      <c r="C10402" s="339"/>
    </row>
    <row r="10403">
      <c r="C10403" s="339"/>
    </row>
    <row r="10404">
      <c r="C10404" s="339"/>
    </row>
    <row r="10405">
      <c r="C10405" s="339"/>
    </row>
    <row r="10406">
      <c r="C10406" s="339"/>
    </row>
    <row r="10407">
      <c r="C10407" s="339"/>
    </row>
    <row r="10408">
      <c r="C10408" s="339"/>
    </row>
    <row r="10409">
      <c r="C10409" s="339"/>
    </row>
    <row r="10410">
      <c r="C10410" s="339"/>
    </row>
    <row r="10411">
      <c r="C10411" s="339"/>
    </row>
    <row r="10412">
      <c r="C10412" s="339"/>
    </row>
    <row r="10413">
      <c r="C10413" s="339"/>
    </row>
    <row r="10414">
      <c r="C10414" s="339"/>
    </row>
    <row r="10415">
      <c r="C10415" s="339"/>
    </row>
    <row r="10416">
      <c r="C10416" s="339"/>
    </row>
    <row r="10417">
      <c r="C10417" s="339"/>
    </row>
    <row r="10418">
      <c r="C10418" s="339"/>
    </row>
    <row r="10419">
      <c r="C10419" s="339"/>
    </row>
    <row r="10420">
      <c r="C10420" s="339"/>
    </row>
    <row r="10421">
      <c r="C10421" s="339"/>
    </row>
    <row r="10422">
      <c r="C10422" s="339"/>
    </row>
    <row r="10423">
      <c r="C10423" s="339"/>
    </row>
    <row r="10424">
      <c r="C10424" s="339"/>
    </row>
    <row r="10425">
      <c r="C10425" s="339"/>
    </row>
    <row r="10426">
      <c r="C10426" s="339"/>
    </row>
    <row r="10427">
      <c r="C10427" s="339"/>
    </row>
    <row r="10428">
      <c r="C10428" s="339"/>
    </row>
    <row r="10429">
      <c r="C10429" s="339"/>
    </row>
    <row r="10430">
      <c r="C10430" s="339"/>
    </row>
    <row r="10431">
      <c r="C10431" s="339"/>
    </row>
    <row r="10432">
      <c r="C10432" s="339"/>
    </row>
    <row r="10433">
      <c r="C10433" s="339"/>
    </row>
    <row r="10434">
      <c r="C10434" s="339"/>
    </row>
    <row r="10435">
      <c r="C10435" s="339"/>
    </row>
    <row r="10436">
      <c r="C10436" s="339"/>
    </row>
    <row r="10437">
      <c r="C10437" s="339"/>
    </row>
    <row r="10438">
      <c r="C10438" s="339"/>
    </row>
    <row r="10439">
      <c r="C10439" s="339"/>
    </row>
    <row r="10440">
      <c r="C10440" s="339"/>
    </row>
    <row r="10441">
      <c r="C10441" s="339"/>
    </row>
    <row r="10442">
      <c r="C10442" s="339"/>
    </row>
    <row r="10443">
      <c r="C10443" s="339"/>
    </row>
    <row r="10444">
      <c r="C10444" s="339"/>
    </row>
    <row r="10445">
      <c r="C10445" s="339"/>
    </row>
    <row r="10446">
      <c r="C10446" s="339"/>
    </row>
    <row r="10447">
      <c r="C10447" s="339"/>
    </row>
    <row r="10448">
      <c r="C10448" s="339"/>
    </row>
    <row r="10449">
      <c r="C10449" s="339"/>
    </row>
    <row r="10450">
      <c r="C10450" s="339"/>
    </row>
    <row r="10451">
      <c r="C10451" s="339"/>
    </row>
    <row r="10452">
      <c r="C10452" s="339"/>
    </row>
    <row r="10453">
      <c r="C10453" s="339"/>
    </row>
    <row r="10454">
      <c r="C10454" s="339"/>
    </row>
    <row r="10455">
      <c r="C10455" s="339"/>
    </row>
    <row r="10456">
      <c r="C10456" s="339"/>
    </row>
    <row r="10457">
      <c r="C10457" s="339"/>
    </row>
    <row r="10458">
      <c r="C10458" s="339"/>
    </row>
    <row r="10459">
      <c r="C10459" s="339"/>
    </row>
    <row r="10460">
      <c r="C10460" s="339"/>
    </row>
    <row r="10461">
      <c r="C10461" s="339"/>
    </row>
    <row r="10462">
      <c r="C10462" s="339"/>
    </row>
    <row r="10463">
      <c r="C10463" s="339"/>
    </row>
    <row r="10464">
      <c r="C10464" s="339"/>
    </row>
    <row r="10465">
      <c r="C10465" s="339"/>
    </row>
    <row r="10466">
      <c r="C10466" s="339"/>
    </row>
    <row r="10467">
      <c r="C10467" s="339"/>
    </row>
    <row r="10468">
      <c r="C10468" s="339"/>
    </row>
    <row r="10469">
      <c r="C10469" s="339"/>
    </row>
    <row r="10470">
      <c r="C10470" s="339"/>
    </row>
    <row r="10471">
      <c r="C10471" s="339"/>
    </row>
    <row r="10472">
      <c r="C10472" s="339"/>
    </row>
    <row r="10473">
      <c r="C10473" s="339"/>
    </row>
    <row r="10474">
      <c r="C10474" s="339"/>
    </row>
    <row r="10475">
      <c r="C10475" s="339"/>
    </row>
    <row r="10476">
      <c r="C10476" s="339"/>
    </row>
    <row r="10477">
      <c r="C10477" s="339"/>
    </row>
    <row r="10478">
      <c r="C10478" s="339"/>
    </row>
    <row r="10479">
      <c r="C10479" s="339"/>
    </row>
    <row r="10480">
      <c r="C10480" s="339"/>
    </row>
    <row r="10481">
      <c r="C10481" s="339"/>
    </row>
    <row r="10482">
      <c r="C10482" s="339"/>
    </row>
    <row r="10483">
      <c r="C10483" s="339"/>
    </row>
    <row r="10484">
      <c r="C10484" s="339"/>
    </row>
    <row r="10485">
      <c r="C10485" s="339"/>
    </row>
    <row r="10486">
      <c r="C10486" s="339"/>
    </row>
    <row r="10487">
      <c r="C10487" s="339"/>
    </row>
    <row r="10488">
      <c r="C10488" s="339"/>
    </row>
    <row r="10489">
      <c r="C10489" s="339"/>
    </row>
    <row r="10490">
      <c r="C10490" s="339"/>
    </row>
    <row r="10491">
      <c r="C10491" s="339"/>
    </row>
    <row r="10492">
      <c r="C10492" s="339"/>
    </row>
    <row r="10493">
      <c r="C10493" s="339"/>
    </row>
    <row r="10494">
      <c r="C10494" s="339"/>
    </row>
    <row r="10495">
      <c r="C10495" s="339"/>
    </row>
    <row r="10496">
      <c r="C10496" s="339"/>
    </row>
    <row r="10497">
      <c r="C10497" s="339"/>
    </row>
    <row r="10498">
      <c r="C10498" s="339"/>
    </row>
    <row r="10499">
      <c r="C10499" s="339"/>
    </row>
    <row r="10500">
      <c r="C10500" s="339"/>
    </row>
    <row r="10501">
      <c r="C10501" s="339"/>
    </row>
    <row r="10502">
      <c r="C10502" s="339"/>
    </row>
    <row r="10503">
      <c r="C10503" s="339"/>
    </row>
    <row r="10504">
      <c r="C10504" s="339"/>
    </row>
    <row r="10505">
      <c r="C10505" s="339"/>
    </row>
    <row r="10506">
      <c r="C10506" s="339"/>
    </row>
    <row r="10507">
      <c r="C10507" s="339"/>
    </row>
    <row r="10508">
      <c r="C10508" s="339"/>
    </row>
    <row r="10509">
      <c r="C10509" s="339"/>
    </row>
    <row r="10510">
      <c r="C10510" s="339"/>
    </row>
    <row r="10511">
      <c r="C10511" s="339"/>
    </row>
    <row r="10512">
      <c r="C10512" s="339"/>
    </row>
    <row r="10513">
      <c r="C10513" s="339"/>
    </row>
    <row r="10514">
      <c r="C10514" s="339"/>
    </row>
    <row r="10515">
      <c r="C10515" s="339"/>
    </row>
    <row r="10516">
      <c r="C10516" s="339"/>
    </row>
    <row r="10517">
      <c r="C10517" s="339"/>
    </row>
    <row r="10518">
      <c r="C10518" s="339"/>
    </row>
    <row r="10519">
      <c r="C10519" s="339"/>
    </row>
    <row r="10520">
      <c r="C10520" s="339"/>
    </row>
    <row r="10521">
      <c r="C10521" s="339"/>
    </row>
    <row r="10522">
      <c r="C10522" s="339"/>
    </row>
    <row r="10523">
      <c r="C10523" s="339"/>
    </row>
    <row r="10524">
      <c r="C10524" s="339"/>
    </row>
    <row r="10525">
      <c r="C10525" s="339"/>
    </row>
    <row r="10526">
      <c r="C10526" s="339"/>
    </row>
    <row r="10527">
      <c r="C10527" s="339"/>
    </row>
    <row r="10528">
      <c r="C10528" s="339"/>
    </row>
    <row r="10529">
      <c r="C10529" s="339"/>
    </row>
    <row r="10530">
      <c r="C10530" s="339"/>
    </row>
    <row r="10531">
      <c r="C10531" s="339"/>
    </row>
    <row r="10532">
      <c r="C10532" s="339"/>
    </row>
    <row r="10533">
      <c r="C10533" s="339"/>
    </row>
    <row r="10534">
      <c r="C10534" s="339"/>
    </row>
    <row r="10535">
      <c r="C10535" s="339"/>
    </row>
    <row r="10536">
      <c r="C10536" s="339"/>
    </row>
    <row r="10537">
      <c r="C10537" s="339"/>
    </row>
    <row r="10538">
      <c r="C10538" s="339"/>
    </row>
    <row r="10539">
      <c r="C10539" s="339"/>
    </row>
    <row r="10540">
      <c r="C10540" s="339"/>
    </row>
    <row r="10541">
      <c r="C10541" s="339"/>
    </row>
    <row r="10542">
      <c r="C10542" s="339"/>
    </row>
    <row r="10543">
      <c r="C10543" s="339"/>
    </row>
    <row r="10544">
      <c r="C10544" s="339"/>
    </row>
    <row r="10545">
      <c r="C10545" s="339"/>
    </row>
    <row r="10546">
      <c r="C10546" s="339"/>
    </row>
    <row r="10547">
      <c r="C10547" s="339"/>
    </row>
    <row r="10548">
      <c r="C10548" s="339"/>
    </row>
    <row r="10549">
      <c r="C10549" s="339"/>
    </row>
    <row r="10550">
      <c r="C10550" s="339"/>
    </row>
    <row r="10551">
      <c r="C10551" s="339"/>
    </row>
    <row r="10552">
      <c r="C10552" s="339"/>
    </row>
    <row r="10553">
      <c r="C10553" s="339"/>
    </row>
    <row r="10554">
      <c r="C10554" s="339"/>
    </row>
    <row r="10555">
      <c r="C10555" s="339"/>
    </row>
    <row r="10556">
      <c r="C10556" s="339"/>
    </row>
    <row r="10557">
      <c r="C10557" s="339"/>
    </row>
    <row r="10558">
      <c r="C10558" s="339"/>
    </row>
    <row r="10559">
      <c r="C10559" s="339"/>
    </row>
    <row r="10560">
      <c r="C10560" s="339"/>
    </row>
    <row r="10561">
      <c r="C10561" s="339"/>
    </row>
    <row r="10562">
      <c r="C10562" s="339"/>
    </row>
    <row r="10563">
      <c r="C10563" s="339"/>
    </row>
    <row r="10564">
      <c r="C10564" s="339"/>
    </row>
    <row r="10565">
      <c r="C10565" s="339"/>
    </row>
    <row r="10566">
      <c r="C10566" s="339"/>
    </row>
    <row r="10567">
      <c r="C10567" s="339"/>
    </row>
    <row r="10568">
      <c r="C10568" s="339"/>
    </row>
    <row r="10569">
      <c r="C10569" s="339"/>
    </row>
    <row r="10570">
      <c r="C10570" s="339"/>
    </row>
    <row r="10571">
      <c r="C10571" s="339"/>
    </row>
    <row r="10572">
      <c r="C10572" s="339"/>
    </row>
    <row r="10573">
      <c r="C10573" s="339"/>
    </row>
    <row r="10574">
      <c r="C10574" s="339"/>
    </row>
    <row r="10575">
      <c r="C10575" s="339"/>
    </row>
    <row r="10576">
      <c r="C10576" s="339"/>
    </row>
    <row r="10577">
      <c r="C10577" s="339"/>
    </row>
    <row r="10578">
      <c r="C10578" s="339"/>
    </row>
    <row r="10579">
      <c r="C10579" s="339"/>
    </row>
    <row r="10580">
      <c r="C10580" s="339"/>
    </row>
    <row r="10581">
      <c r="C10581" s="339"/>
    </row>
    <row r="10582">
      <c r="C10582" s="339"/>
    </row>
    <row r="10583">
      <c r="C10583" s="339"/>
    </row>
    <row r="10584">
      <c r="C10584" s="339"/>
    </row>
    <row r="10585">
      <c r="C10585" s="339"/>
    </row>
    <row r="10586">
      <c r="C10586" s="339"/>
    </row>
    <row r="10587">
      <c r="C10587" s="339"/>
    </row>
    <row r="10588">
      <c r="C10588" s="339"/>
    </row>
    <row r="10589">
      <c r="C10589" s="339"/>
    </row>
    <row r="10590">
      <c r="C10590" s="339"/>
    </row>
    <row r="10591">
      <c r="C10591" s="339"/>
    </row>
    <row r="10592">
      <c r="C10592" s="339"/>
    </row>
    <row r="10593">
      <c r="C10593" s="339"/>
    </row>
    <row r="10594">
      <c r="C10594" s="339"/>
    </row>
    <row r="10595">
      <c r="C10595" s="339"/>
    </row>
    <row r="10596">
      <c r="C10596" s="339"/>
    </row>
    <row r="10597">
      <c r="C10597" s="339"/>
    </row>
    <row r="10598">
      <c r="C10598" s="339"/>
    </row>
    <row r="10599">
      <c r="C10599" s="339"/>
    </row>
    <row r="10600">
      <c r="C10600" s="339"/>
    </row>
    <row r="10601">
      <c r="C10601" s="339"/>
    </row>
    <row r="10602">
      <c r="C10602" s="339"/>
    </row>
    <row r="10603">
      <c r="C10603" s="339"/>
    </row>
    <row r="10604">
      <c r="C10604" s="339"/>
    </row>
    <row r="10605">
      <c r="C10605" s="339"/>
    </row>
    <row r="10606">
      <c r="C10606" s="339"/>
    </row>
    <row r="10607">
      <c r="C10607" s="339"/>
    </row>
    <row r="10608">
      <c r="C10608" s="339"/>
    </row>
    <row r="10609">
      <c r="C10609" s="339"/>
    </row>
    <row r="10610">
      <c r="C10610" s="339"/>
    </row>
    <row r="10611">
      <c r="C10611" s="339"/>
    </row>
    <row r="10612">
      <c r="C10612" s="339"/>
    </row>
    <row r="10613">
      <c r="C10613" s="339"/>
    </row>
    <row r="10614">
      <c r="C10614" s="339"/>
    </row>
    <row r="10615">
      <c r="C10615" s="339"/>
    </row>
    <row r="10616">
      <c r="C10616" s="339"/>
    </row>
    <row r="10617">
      <c r="C10617" s="339"/>
    </row>
    <row r="10618">
      <c r="C10618" s="339"/>
    </row>
    <row r="10619">
      <c r="C10619" s="339"/>
    </row>
    <row r="10620">
      <c r="C10620" s="339"/>
    </row>
    <row r="10621">
      <c r="C10621" s="339"/>
    </row>
    <row r="10622">
      <c r="C10622" s="339"/>
    </row>
    <row r="10623">
      <c r="C10623" s="339"/>
    </row>
    <row r="10624">
      <c r="C10624" s="339"/>
    </row>
    <row r="10625">
      <c r="C10625" s="339"/>
    </row>
    <row r="10626">
      <c r="C10626" s="339"/>
    </row>
    <row r="10627">
      <c r="C10627" s="339"/>
    </row>
    <row r="10628">
      <c r="C10628" s="339"/>
    </row>
    <row r="10629">
      <c r="C10629" s="339"/>
    </row>
    <row r="10630">
      <c r="C10630" s="339"/>
    </row>
    <row r="10631">
      <c r="C10631" s="339"/>
    </row>
    <row r="10632">
      <c r="C10632" s="339"/>
    </row>
    <row r="10633">
      <c r="C10633" s="339"/>
    </row>
    <row r="10634">
      <c r="C10634" s="339"/>
    </row>
    <row r="10635">
      <c r="C10635" s="339"/>
    </row>
    <row r="10636">
      <c r="C10636" s="339"/>
    </row>
    <row r="10637">
      <c r="C10637" s="339"/>
    </row>
    <row r="10638">
      <c r="C10638" s="339"/>
    </row>
    <row r="10639">
      <c r="C10639" s="339"/>
    </row>
    <row r="10640">
      <c r="C10640" s="339"/>
    </row>
    <row r="10641">
      <c r="C10641" s="339"/>
    </row>
    <row r="10642">
      <c r="C10642" s="339"/>
    </row>
    <row r="10643">
      <c r="C10643" s="339"/>
    </row>
    <row r="10644">
      <c r="C10644" s="339"/>
    </row>
    <row r="10645">
      <c r="C10645" s="339"/>
    </row>
    <row r="10646">
      <c r="C10646" s="339"/>
    </row>
    <row r="10647">
      <c r="C10647" s="339"/>
    </row>
    <row r="10648">
      <c r="C10648" s="339"/>
    </row>
    <row r="10649">
      <c r="C10649" s="339"/>
    </row>
    <row r="10650">
      <c r="C10650" s="339"/>
    </row>
    <row r="10651">
      <c r="C10651" s="339"/>
    </row>
    <row r="10652">
      <c r="C10652" s="339"/>
    </row>
    <row r="10653">
      <c r="C10653" s="339"/>
    </row>
    <row r="10654">
      <c r="C10654" s="339"/>
    </row>
    <row r="10655">
      <c r="C10655" s="339"/>
    </row>
    <row r="10656">
      <c r="C10656" s="339"/>
    </row>
    <row r="10657">
      <c r="C10657" s="339"/>
    </row>
    <row r="10658">
      <c r="C10658" s="339"/>
    </row>
    <row r="10659">
      <c r="C10659" s="339"/>
    </row>
    <row r="10660">
      <c r="C10660" s="339"/>
    </row>
    <row r="10661">
      <c r="C10661" s="339"/>
    </row>
    <row r="10662">
      <c r="C10662" s="339"/>
    </row>
    <row r="10663">
      <c r="C10663" s="339"/>
    </row>
    <row r="10664">
      <c r="C10664" s="339"/>
    </row>
    <row r="10665">
      <c r="C10665" s="339"/>
    </row>
    <row r="10666">
      <c r="C10666" s="339"/>
    </row>
    <row r="10667">
      <c r="C10667" s="339"/>
    </row>
    <row r="10668">
      <c r="C10668" s="339"/>
    </row>
    <row r="10669">
      <c r="C10669" s="339"/>
    </row>
    <row r="10670">
      <c r="C10670" s="339"/>
    </row>
    <row r="10671">
      <c r="C10671" s="339"/>
    </row>
    <row r="10672">
      <c r="C10672" s="339"/>
    </row>
    <row r="10673">
      <c r="C10673" s="339"/>
    </row>
    <row r="10674">
      <c r="C10674" s="339"/>
    </row>
    <row r="10675">
      <c r="C10675" s="339"/>
    </row>
    <row r="10676">
      <c r="C10676" s="339"/>
    </row>
    <row r="10677">
      <c r="C10677" s="339"/>
    </row>
    <row r="10678">
      <c r="C10678" s="339"/>
    </row>
    <row r="10679">
      <c r="C10679" s="339"/>
    </row>
    <row r="10680">
      <c r="C10680" s="339"/>
    </row>
    <row r="10681">
      <c r="C10681" s="339"/>
    </row>
    <row r="10682">
      <c r="C10682" s="339"/>
    </row>
    <row r="10683">
      <c r="C10683" s="339"/>
    </row>
    <row r="10684">
      <c r="C10684" s="339"/>
    </row>
    <row r="10685">
      <c r="C10685" s="339"/>
    </row>
    <row r="10686">
      <c r="C10686" s="339"/>
    </row>
    <row r="10687">
      <c r="C10687" s="339"/>
    </row>
    <row r="10688">
      <c r="C10688" s="339"/>
    </row>
    <row r="10689">
      <c r="C10689" s="339"/>
    </row>
    <row r="10690">
      <c r="C10690" s="339"/>
    </row>
    <row r="10691">
      <c r="C10691" s="339"/>
    </row>
    <row r="10692">
      <c r="C10692" s="339"/>
    </row>
    <row r="10693">
      <c r="C10693" s="339"/>
    </row>
    <row r="10694">
      <c r="C10694" s="339"/>
    </row>
    <row r="10695">
      <c r="C10695" s="339"/>
    </row>
    <row r="10696">
      <c r="C10696" s="339"/>
    </row>
    <row r="10697">
      <c r="C10697" s="339"/>
    </row>
    <row r="10698">
      <c r="C10698" s="339"/>
    </row>
    <row r="10699">
      <c r="C10699" s="339"/>
    </row>
    <row r="10700">
      <c r="C10700" s="339"/>
    </row>
    <row r="10701">
      <c r="C10701" s="339"/>
    </row>
    <row r="10702">
      <c r="C10702" s="339"/>
    </row>
    <row r="10703">
      <c r="C10703" s="339"/>
    </row>
    <row r="10704">
      <c r="C10704" s="339"/>
    </row>
    <row r="10705">
      <c r="C10705" s="339"/>
    </row>
    <row r="10706">
      <c r="C10706" s="339"/>
    </row>
    <row r="10707">
      <c r="C10707" s="339"/>
    </row>
    <row r="10708">
      <c r="C10708" s="339"/>
    </row>
    <row r="10709">
      <c r="C10709" s="339"/>
    </row>
    <row r="10710">
      <c r="C10710" s="339"/>
    </row>
    <row r="10711">
      <c r="C10711" s="339"/>
    </row>
    <row r="10712">
      <c r="C10712" s="339"/>
    </row>
    <row r="10713">
      <c r="C10713" s="339"/>
    </row>
    <row r="10714">
      <c r="C10714" s="339"/>
    </row>
    <row r="10715">
      <c r="C10715" s="339"/>
    </row>
    <row r="10716">
      <c r="C10716" s="339"/>
    </row>
    <row r="10717">
      <c r="C10717" s="339"/>
    </row>
    <row r="10718">
      <c r="C10718" s="339"/>
    </row>
    <row r="10719">
      <c r="C10719" s="339"/>
    </row>
    <row r="10720">
      <c r="C10720" s="339"/>
    </row>
    <row r="10721">
      <c r="C10721" s="339"/>
    </row>
    <row r="10722">
      <c r="C10722" s="339"/>
    </row>
    <row r="10723">
      <c r="C10723" s="339"/>
    </row>
    <row r="10724">
      <c r="C10724" s="339"/>
    </row>
    <row r="10725">
      <c r="C10725" s="339"/>
    </row>
    <row r="10726">
      <c r="C10726" s="339"/>
    </row>
    <row r="10727">
      <c r="C10727" s="339"/>
    </row>
    <row r="10728">
      <c r="C10728" s="339"/>
    </row>
    <row r="10729">
      <c r="C10729" s="339"/>
    </row>
    <row r="10730">
      <c r="C10730" s="339"/>
    </row>
    <row r="10731">
      <c r="C10731" s="339"/>
    </row>
    <row r="10732">
      <c r="C10732" s="339"/>
    </row>
    <row r="10733">
      <c r="C10733" s="339"/>
    </row>
    <row r="10734">
      <c r="C10734" s="339"/>
    </row>
    <row r="10735">
      <c r="C10735" s="339"/>
    </row>
    <row r="10736">
      <c r="C10736" s="339"/>
    </row>
    <row r="10737">
      <c r="C10737" s="339"/>
    </row>
    <row r="10738">
      <c r="C10738" s="339"/>
    </row>
    <row r="10739">
      <c r="C10739" s="339"/>
    </row>
    <row r="10740">
      <c r="C10740" s="339"/>
    </row>
    <row r="10741">
      <c r="C10741" s="339"/>
    </row>
    <row r="10742">
      <c r="C10742" s="339"/>
    </row>
    <row r="10743">
      <c r="C10743" s="339"/>
    </row>
    <row r="10744">
      <c r="C10744" s="339"/>
    </row>
    <row r="10745">
      <c r="C10745" s="339"/>
    </row>
    <row r="10746">
      <c r="C10746" s="339"/>
    </row>
    <row r="10747">
      <c r="C10747" s="339"/>
    </row>
    <row r="10748">
      <c r="C10748" s="339"/>
    </row>
    <row r="10749">
      <c r="C10749" s="339"/>
    </row>
    <row r="10750">
      <c r="C10750" s="339"/>
    </row>
    <row r="10751">
      <c r="C10751" s="339"/>
    </row>
    <row r="10752">
      <c r="C10752" s="339"/>
    </row>
    <row r="10753">
      <c r="C10753" s="339"/>
    </row>
    <row r="10754">
      <c r="C10754" s="339"/>
    </row>
    <row r="10755">
      <c r="C10755" s="339"/>
    </row>
    <row r="10756">
      <c r="C10756" s="339"/>
    </row>
    <row r="10757">
      <c r="C10757" s="339"/>
    </row>
    <row r="10758">
      <c r="C10758" s="339"/>
    </row>
    <row r="10759">
      <c r="C10759" s="339"/>
    </row>
    <row r="10760">
      <c r="C10760" s="339"/>
    </row>
    <row r="10761">
      <c r="C10761" s="339"/>
    </row>
    <row r="10762">
      <c r="C10762" s="339"/>
    </row>
    <row r="10763">
      <c r="C10763" s="339"/>
    </row>
    <row r="10764">
      <c r="C10764" s="339"/>
    </row>
    <row r="10765">
      <c r="C10765" s="339"/>
    </row>
    <row r="10766">
      <c r="C10766" s="339"/>
    </row>
    <row r="10767">
      <c r="C10767" s="339"/>
    </row>
    <row r="10768">
      <c r="C10768" s="339"/>
    </row>
    <row r="10769">
      <c r="C10769" s="339"/>
    </row>
    <row r="10770">
      <c r="C10770" s="339"/>
    </row>
    <row r="10771">
      <c r="C10771" s="339"/>
    </row>
    <row r="10772">
      <c r="C10772" s="339"/>
    </row>
    <row r="10773">
      <c r="C10773" s="339"/>
    </row>
    <row r="10774">
      <c r="C10774" s="339"/>
    </row>
    <row r="10775">
      <c r="C10775" s="339"/>
    </row>
    <row r="10776">
      <c r="C10776" s="339"/>
    </row>
    <row r="10777">
      <c r="C10777" s="339"/>
    </row>
    <row r="10778">
      <c r="C10778" s="339"/>
    </row>
    <row r="10779">
      <c r="C10779" s="339"/>
    </row>
    <row r="10780">
      <c r="C10780" s="339"/>
    </row>
    <row r="10781">
      <c r="C10781" s="339"/>
    </row>
    <row r="10782">
      <c r="C10782" s="339"/>
    </row>
    <row r="10783">
      <c r="C10783" s="339"/>
    </row>
    <row r="10784">
      <c r="C10784" s="339"/>
    </row>
    <row r="10785">
      <c r="C10785" s="339"/>
    </row>
    <row r="10786">
      <c r="C10786" s="339"/>
    </row>
    <row r="10787">
      <c r="C10787" s="339"/>
    </row>
    <row r="10788">
      <c r="C10788" s="339"/>
    </row>
    <row r="10789">
      <c r="C10789" s="339"/>
    </row>
    <row r="10790">
      <c r="C10790" s="339"/>
    </row>
    <row r="10791">
      <c r="C10791" s="339"/>
    </row>
    <row r="10792">
      <c r="C10792" s="339"/>
    </row>
    <row r="10793">
      <c r="C10793" s="339"/>
    </row>
    <row r="10794">
      <c r="C10794" s="339"/>
    </row>
    <row r="10795">
      <c r="C10795" s="339"/>
    </row>
    <row r="10796">
      <c r="C10796" s="339"/>
    </row>
    <row r="10797">
      <c r="C10797" s="339"/>
    </row>
    <row r="10798">
      <c r="C10798" s="339"/>
    </row>
    <row r="10799">
      <c r="C10799" s="339"/>
    </row>
    <row r="10800">
      <c r="C10800" s="339"/>
    </row>
    <row r="10801">
      <c r="C10801" s="339"/>
    </row>
    <row r="10802">
      <c r="C10802" s="339"/>
    </row>
    <row r="10803">
      <c r="C10803" s="339"/>
    </row>
    <row r="10804">
      <c r="C10804" s="339"/>
    </row>
    <row r="10805">
      <c r="C10805" s="339"/>
    </row>
    <row r="10806">
      <c r="C10806" s="339"/>
    </row>
    <row r="10807">
      <c r="C10807" s="339"/>
    </row>
    <row r="10808">
      <c r="C10808" s="339"/>
    </row>
    <row r="10809">
      <c r="C10809" s="339"/>
    </row>
    <row r="10810">
      <c r="C10810" s="339"/>
    </row>
    <row r="10811">
      <c r="C10811" s="339"/>
    </row>
    <row r="10812">
      <c r="C10812" s="339"/>
    </row>
    <row r="10813">
      <c r="C10813" s="339"/>
    </row>
    <row r="10814">
      <c r="C10814" s="339"/>
    </row>
    <row r="10815">
      <c r="C10815" s="339"/>
    </row>
    <row r="10816">
      <c r="C10816" s="339"/>
    </row>
    <row r="10817">
      <c r="C10817" s="339"/>
    </row>
    <row r="10818">
      <c r="C10818" s="339"/>
    </row>
    <row r="10819">
      <c r="C10819" s="339"/>
    </row>
    <row r="10820">
      <c r="C10820" s="339"/>
    </row>
    <row r="10821">
      <c r="C10821" s="339"/>
    </row>
    <row r="10822">
      <c r="C10822" s="339"/>
    </row>
    <row r="10823">
      <c r="C10823" s="339"/>
    </row>
    <row r="10824">
      <c r="C10824" s="339"/>
    </row>
    <row r="10825">
      <c r="C10825" s="339"/>
    </row>
    <row r="10826">
      <c r="C10826" s="339"/>
    </row>
    <row r="10827">
      <c r="C10827" s="339"/>
    </row>
    <row r="10828">
      <c r="C10828" s="339"/>
    </row>
    <row r="10829">
      <c r="C10829" s="339"/>
    </row>
    <row r="10830">
      <c r="C10830" s="339"/>
    </row>
    <row r="10831">
      <c r="C10831" s="339"/>
    </row>
    <row r="10832">
      <c r="C10832" s="339"/>
    </row>
    <row r="10833">
      <c r="C10833" s="339"/>
    </row>
    <row r="10834">
      <c r="C10834" s="339"/>
    </row>
    <row r="10835">
      <c r="C10835" s="339"/>
    </row>
    <row r="10836">
      <c r="C10836" s="339"/>
    </row>
    <row r="10837">
      <c r="C10837" s="339"/>
    </row>
    <row r="10838">
      <c r="C10838" s="339"/>
    </row>
    <row r="10839">
      <c r="C10839" s="339"/>
    </row>
    <row r="10840">
      <c r="C10840" s="339"/>
    </row>
    <row r="10841">
      <c r="C10841" s="339"/>
    </row>
    <row r="10842">
      <c r="C10842" s="339"/>
    </row>
    <row r="10843">
      <c r="C10843" s="339"/>
    </row>
    <row r="10844">
      <c r="C10844" s="339"/>
    </row>
    <row r="10845">
      <c r="C10845" s="339"/>
    </row>
    <row r="10846">
      <c r="C10846" s="339"/>
    </row>
    <row r="10847">
      <c r="C10847" s="339"/>
    </row>
    <row r="10848">
      <c r="C10848" s="339"/>
    </row>
    <row r="10849">
      <c r="C10849" s="339"/>
    </row>
    <row r="10850">
      <c r="C10850" s="339"/>
    </row>
    <row r="10851">
      <c r="C10851" s="339"/>
    </row>
    <row r="10852">
      <c r="C10852" s="339"/>
    </row>
    <row r="10853">
      <c r="C10853" s="339"/>
    </row>
    <row r="10854">
      <c r="C10854" s="339"/>
    </row>
    <row r="10855">
      <c r="C10855" s="339"/>
    </row>
    <row r="10856">
      <c r="C10856" s="339"/>
    </row>
    <row r="10857">
      <c r="C10857" s="339"/>
    </row>
    <row r="10858">
      <c r="C10858" s="339"/>
    </row>
    <row r="10859">
      <c r="C10859" s="339"/>
    </row>
    <row r="10860">
      <c r="C10860" s="339"/>
    </row>
    <row r="10861">
      <c r="C10861" s="339"/>
    </row>
    <row r="10862">
      <c r="C10862" s="339"/>
    </row>
    <row r="10863">
      <c r="C10863" s="339"/>
    </row>
    <row r="10864">
      <c r="C10864" s="339"/>
    </row>
    <row r="10865">
      <c r="C10865" s="339"/>
    </row>
    <row r="10866">
      <c r="C10866" s="339"/>
    </row>
    <row r="10867">
      <c r="C10867" s="339"/>
    </row>
    <row r="10868">
      <c r="C10868" s="339"/>
    </row>
    <row r="10869">
      <c r="C10869" s="339"/>
    </row>
    <row r="10870">
      <c r="C10870" s="339"/>
    </row>
    <row r="10871">
      <c r="C10871" s="339"/>
    </row>
    <row r="10872">
      <c r="C10872" s="339"/>
    </row>
    <row r="10873">
      <c r="C10873" s="339"/>
    </row>
    <row r="10874">
      <c r="C10874" s="339"/>
    </row>
    <row r="10875">
      <c r="C10875" s="339"/>
    </row>
    <row r="10876">
      <c r="C10876" s="339"/>
    </row>
    <row r="10877">
      <c r="C10877" s="339"/>
    </row>
    <row r="10878">
      <c r="C10878" s="339"/>
    </row>
    <row r="10879">
      <c r="C10879" s="339"/>
    </row>
    <row r="10880">
      <c r="C10880" s="339"/>
    </row>
    <row r="10881">
      <c r="C10881" s="339"/>
    </row>
    <row r="10882">
      <c r="C10882" s="339"/>
    </row>
    <row r="10883">
      <c r="C10883" s="339"/>
    </row>
    <row r="10884">
      <c r="C10884" s="339"/>
    </row>
    <row r="10885">
      <c r="C10885" s="339"/>
    </row>
    <row r="10886">
      <c r="C10886" s="339"/>
    </row>
    <row r="10887">
      <c r="C10887" s="339"/>
    </row>
    <row r="10888">
      <c r="C10888" s="339"/>
    </row>
    <row r="10889">
      <c r="C10889" s="339"/>
    </row>
    <row r="10890">
      <c r="C10890" s="339"/>
    </row>
    <row r="10891">
      <c r="C10891" s="339"/>
    </row>
    <row r="10892">
      <c r="C10892" s="339"/>
    </row>
    <row r="10893">
      <c r="C10893" s="339"/>
    </row>
    <row r="10894">
      <c r="C10894" s="339"/>
    </row>
    <row r="10895">
      <c r="C10895" s="339"/>
    </row>
    <row r="10896">
      <c r="C10896" s="339"/>
    </row>
    <row r="10897">
      <c r="C10897" s="339"/>
    </row>
    <row r="10898">
      <c r="C10898" s="339"/>
    </row>
    <row r="10899">
      <c r="C10899" s="339"/>
    </row>
    <row r="10900">
      <c r="C10900" s="339"/>
    </row>
    <row r="10901">
      <c r="C10901" s="339"/>
    </row>
    <row r="10902">
      <c r="C10902" s="339"/>
    </row>
    <row r="10903">
      <c r="C10903" s="339"/>
    </row>
    <row r="10904">
      <c r="C10904" s="339"/>
    </row>
    <row r="10905">
      <c r="C10905" s="339"/>
    </row>
    <row r="10906">
      <c r="C10906" s="339"/>
    </row>
    <row r="10907">
      <c r="C10907" s="339"/>
    </row>
    <row r="10908">
      <c r="C10908" s="339"/>
    </row>
    <row r="10909">
      <c r="C10909" s="339"/>
    </row>
    <row r="10910">
      <c r="C10910" s="339"/>
    </row>
    <row r="10911">
      <c r="C10911" s="339"/>
    </row>
    <row r="10912">
      <c r="C10912" s="339"/>
    </row>
    <row r="10913">
      <c r="C10913" s="339"/>
    </row>
    <row r="10914">
      <c r="C10914" s="339"/>
    </row>
    <row r="10915">
      <c r="C10915" s="339"/>
    </row>
    <row r="10916">
      <c r="C10916" s="339"/>
    </row>
    <row r="10917">
      <c r="C10917" s="339"/>
    </row>
    <row r="10918">
      <c r="C10918" s="339"/>
    </row>
    <row r="10919">
      <c r="C10919" s="339"/>
    </row>
    <row r="10920">
      <c r="C10920" s="339"/>
    </row>
    <row r="10921">
      <c r="C10921" s="339"/>
    </row>
    <row r="10922">
      <c r="C10922" s="339"/>
    </row>
    <row r="10923">
      <c r="C10923" s="339"/>
    </row>
    <row r="10924">
      <c r="C10924" s="339"/>
    </row>
    <row r="10925">
      <c r="C10925" s="339"/>
    </row>
    <row r="10926">
      <c r="C10926" s="339"/>
    </row>
    <row r="10927">
      <c r="C10927" s="339"/>
    </row>
    <row r="10928">
      <c r="C10928" s="339"/>
    </row>
    <row r="10929">
      <c r="C10929" s="339"/>
    </row>
    <row r="10930">
      <c r="C10930" s="339"/>
    </row>
    <row r="10931">
      <c r="C10931" s="339"/>
    </row>
    <row r="10932">
      <c r="C10932" s="339"/>
    </row>
    <row r="10933">
      <c r="C10933" s="339"/>
    </row>
    <row r="10934">
      <c r="C10934" s="339"/>
    </row>
    <row r="10935">
      <c r="C10935" s="339"/>
    </row>
    <row r="10936">
      <c r="C10936" s="339"/>
    </row>
    <row r="10937">
      <c r="C10937" s="339"/>
    </row>
    <row r="10938">
      <c r="C10938" s="339"/>
    </row>
    <row r="10939">
      <c r="C10939" s="339"/>
    </row>
    <row r="10940">
      <c r="C10940" s="339"/>
    </row>
    <row r="10941">
      <c r="C10941" s="339"/>
    </row>
    <row r="10942">
      <c r="C10942" s="339"/>
    </row>
    <row r="10943">
      <c r="C10943" s="339"/>
    </row>
    <row r="10944">
      <c r="C10944" s="339"/>
    </row>
    <row r="10945">
      <c r="C10945" s="339"/>
    </row>
    <row r="10946">
      <c r="C10946" s="339"/>
    </row>
    <row r="10947">
      <c r="C10947" s="339"/>
    </row>
    <row r="10948">
      <c r="C10948" s="339"/>
    </row>
    <row r="10949">
      <c r="C10949" s="339"/>
    </row>
    <row r="10950">
      <c r="C10950" s="339"/>
    </row>
    <row r="10951">
      <c r="C10951" s="339"/>
    </row>
    <row r="10952">
      <c r="C10952" s="339"/>
    </row>
    <row r="10953">
      <c r="C10953" s="339"/>
    </row>
    <row r="10954">
      <c r="C10954" s="339"/>
    </row>
    <row r="10955">
      <c r="C10955" s="339"/>
    </row>
    <row r="10956">
      <c r="C10956" s="339"/>
    </row>
    <row r="10957">
      <c r="C10957" s="339"/>
    </row>
    <row r="10958">
      <c r="C10958" s="339"/>
    </row>
    <row r="10959">
      <c r="C10959" s="339"/>
    </row>
    <row r="10960">
      <c r="C10960" s="339"/>
    </row>
    <row r="10961">
      <c r="C10961" s="339"/>
    </row>
    <row r="10962">
      <c r="C10962" s="339"/>
    </row>
    <row r="10963">
      <c r="C10963" s="339"/>
    </row>
    <row r="10964">
      <c r="C10964" s="339"/>
    </row>
    <row r="10965">
      <c r="C10965" s="339"/>
    </row>
    <row r="10966">
      <c r="C10966" s="339"/>
    </row>
    <row r="10967">
      <c r="C10967" s="339"/>
    </row>
    <row r="10968">
      <c r="C10968" s="339"/>
    </row>
    <row r="10969">
      <c r="C10969" s="339"/>
    </row>
    <row r="10970">
      <c r="C10970" s="339"/>
    </row>
    <row r="10971">
      <c r="C10971" s="339"/>
    </row>
    <row r="10972">
      <c r="C10972" s="339"/>
    </row>
    <row r="10973">
      <c r="C10973" s="339"/>
    </row>
    <row r="10974">
      <c r="C10974" s="339"/>
    </row>
    <row r="10975">
      <c r="C10975" s="339"/>
    </row>
    <row r="10976">
      <c r="C10976" s="339"/>
    </row>
    <row r="10977">
      <c r="C10977" s="339"/>
    </row>
    <row r="10978">
      <c r="C10978" s="339"/>
    </row>
    <row r="10979">
      <c r="C10979" s="339"/>
    </row>
    <row r="10980">
      <c r="C10980" s="339"/>
    </row>
    <row r="10981">
      <c r="C10981" s="339"/>
    </row>
    <row r="10982">
      <c r="C10982" s="339"/>
    </row>
    <row r="10983">
      <c r="C10983" s="339"/>
    </row>
    <row r="10984">
      <c r="C10984" s="339"/>
    </row>
    <row r="10985">
      <c r="C10985" s="339"/>
    </row>
    <row r="10986">
      <c r="C10986" s="339"/>
    </row>
    <row r="10987">
      <c r="C10987" s="339"/>
    </row>
    <row r="10988">
      <c r="C10988" s="339"/>
    </row>
    <row r="10989">
      <c r="C10989" s="339"/>
    </row>
    <row r="10990">
      <c r="C10990" s="339"/>
    </row>
    <row r="10991">
      <c r="C10991" s="339"/>
    </row>
    <row r="10992">
      <c r="C10992" s="339"/>
    </row>
    <row r="10993">
      <c r="C10993" s="339"/>
    </row>
    <row r="10994">
      <c r="C10994" s="339"/>
    </row>
    <row r="10995">
      <c r="C10995" s="339"/>
    </row>
    <row r="10996">
      <c r="C10996" s="339"/>
    </row>
    <row r="10997">
      <c r="C10997" s="339"/>
    </row>
    <row r="10998">
      <c r="C10998" s="339"/>
    </row>
    <row r="10999">
      <c r="C10999" s="339"/>
    </row>
    <row r="11000">
      <c r="C11000" s="339"/>
    </row>
    <row r="11001">
      <c r="C11001" s="339"/>
    </row>
    <row r="11002">
      <c r="C11002" s="339"/>
    </row>
    <row r="11003">
      <c r="C11003" s="339"/>
    </row>
    <row r="11004">
      <c r="C11004" s="339"/>
    </row>
    <row r="11005">
      <c r="C11005" s="339"/>
    </row>
    <row r="11006">
      <c r="C11006" s="339"/>
    </row>
    <row r="11007">
      <c r="C11007" s="339"/>
    </row>
    <row r="11008">
      <c r="C11008" s="339"/>
    </row>
    <row r="11009">
      <c r="C11009" s="339"/>
    </row>
    <row r="11010">
      <c r="C11010" s="339"/>
    </row>
    <row r="11011">
      <c r="C11011" s="339"/>
    </row>
    <row r="11012">
      <c r="C11012" s="339"/>
    </row>
    <row r="11013">
      <c r="C11013" s="339"/>
    </row>
    <row r="11014">
      <c r="C11014" s="339"/>
    </row>
    <row r="11015">
      <c r="C11015" s="339"/>
    </row>
    <row r="11016">
      <c r="C11016" s="339"/>
    </row>
    <row r="11017">
      <c r="C11017" s="339"/>
    </row>
    <row r="11018">
      <c r="C11018" s="339"/>
    </row>
    <row r="11019">
      <c r="C11019" s="339"/>
    </row>
    <row r="11020">
      <c r="C11020" s="339"/>
    </row>
    <row r="11021">
      <c r="C11021" s="339"/>
    </row>
    <row r="11022">
      <c r="C11022" s="339"/>
    </row>
    <row r="11023">
      <c r="C11023" s="339"/>
    </row>
    <row r="11024">
      <c r="C11024" s="339"/>
    </row>
    <row r="11025">
      <c r="C11025" s="339"/>
    </row>
    <row r="11026">
      <c r="C11026" s="339"/>
    </row>
    <row r="11027">
      <c r="C11027" s="339"/>
    </row>
    <row r="11028">
      <c r="C11028" s="339"/>
    </row>
    <row r="11029">
      <c r="C11029" s="339"/>
    </row>
    <row r="11030">
      <c r="C11030" s="339"/>
    </row>
    <row r="11031">
      <c r="C11031" s="339"/>
    </row>
    <row r="11032">
      <c r="C11032" s="339"/>
    </row>
    <row r="11033">
      <c r="C11033" s="339"/>
    </row>
    <row r="11034">
      <c r="C11034" s="339"/>
    </row>
    <row r="11035">
      <c r="C11035" s="339"/>
    </row>
    <row r="11036">
      <c r="C11036" s="339"/>
    </row>
    <row r="11037">
      <c r="C11037" s="339"/>
    </row>
    <row r="11038">
      <c r="C11038" s="339"/>
    </row>
    <row r="11039">
      <c r="C11039" s="339"/>
    </row>
    <row r="11040">
      <c r="C11040" s="339"/>
    </row>
    <row r="11041">
      <c r="C11041" s="339"/>
    </row>
    <row r="11042">
      <c r="C11042" s="339"/>
    </row>
    <row r="11043">
      <c r="C11043" s="339"/>
    </row>
    <row r="11044">
      <c r="C11044" s="339"/>
    </row>
    <row r="11045">
      <c r="C11045" s="339"/>
    </row>
    <row r="11046">
      <c r="C11046" s="339"/>
    </row>
    <row r="11047">
      <c r="C11047" s="339"/>
    </row>
    <row r="11048">
      <c r="C11048" s="339"/>
    </row>
    <row r="11049">
      <c r="C11049" s="339"/>
    </row>
    <row r="11050">
      <c r="C11050" s="339"/>
    </row>
    <row r="11051">
      <c r="C11051" s="339"/>
    </row>
    <row r="11052">
      <c r="C11052" s="339"/>
    </row>
    <row r="11053">
      <c r="C11053" s="339"/>
    </row>
    <row r="11054">
      <c r="C11054" s="339"/>
    </row>
    <row r="11055">
      <c r="C11055" s="339"/>
    </row>
    <row r="11056">
      <c r="C11056" s="339"/>
    </row>
    <row r="11057">
      <c r="C11057" s="339"/>
    </row>
    <row r="11058">
      <c r="C11058" s="339"/>
    </row>
    <row r="11059">
      <c r="C11059" s="339"/>
    </row>
    <row r="11060">
      <c r="C11060" s="339"/>
    </row>
    <row r="11061">
      <c r="C11061" s="339"/>
    </row>
    <row r="11062">
      <c r="C11062" s="339"/>
    </row>
    <row r="11063">
      <c r="C11063" s="339"/>
    </row>
    <row r="11064">
      <c r="C11064" s="339"/>
    </row>
    <row r="11065">
      <c r="C11065" s="339"/>
    </row>
    <row r="11066">
      <c r="C11066" s="339"/>
    </row>
    <row r="11067">
      <c r="C11067" s="339"/>
    </row>
    <row r="11068">
      <c r="C11068" s="339"/>
    </row>
    <row r="11069">
      <c r="C11069" s="339"/>
    </row>
    <row r="11070">
      <c r="C11070" s="339"/>
    </row>
    <row r="11071">
      <c r="C11071" s="339"/>
    </row>
    <row r="11072">
      <c r="C11072" s="339"/>
    </row>
    <row r="11073">
      <c r="C11073" s="339"/>
    </row>
    <row r="11074">
      <c r="C11074" s="339"/>
    </row>
    <row r="11075">
      <c r="C11075" s="339"/>
    </row>
    <row r="11076">
      <c r="C11076" s="339"/>
    </row>
    <row r="11077">
      <c r="C11077" s="339"/>
    </row>
    <row r="11078">
      <c r="C11078" s="339"/>
    </row>
    <row r="11079">
      <c r="C11079" s="339"/>
    </row>
    <row r="11080">
      <c r="C11080" s="339"/>
    </row>
    <row r="11081">
      <c r="C11081" s="339"/>
    </row>
    <row r="11082">
      <c r="C11082" s="339"/>
    </row>
    <row r="11083">
      <c r="C11083" s="339"/>
    </row>
    <row r="11084">
      <c r="C11084" s="339"/>
    </row>
    <row r="11085">
      <c r="C11085" s="339"/>
    </row>
    <row r="11086">
      <c r="C11086" s="339"/>
    </row>
    <row r="11087">
      <c r="C11087" s="339"/>
    </row>
    <row r="11088">
      <c r="C11088" s="339"/>
    </row>
    <row r="11089">
      <c r="C11089" s="339"/>
    </row>
    <row r="11090">
      <c r="C11090" s="339"/>
    </row>
    <row r="11091">
      <c r="C11091" s="339"/>
    </row>
    <row r="11092">
      <c r="C11092" s="339"/>
    </row>
    <row r="11093">
      <c r="C11093" s="339"/>
    </row>
    <row r="11094">
      <c r="C11094" s="339"/>
    </row>
    <row r="11095">
      <c r="C11095" s="339"/>
    </row>
    <row r="11096">
      <c r="C11096" s="339"/>
    </row>
    <row r="11097">
      <c r="C11097" s="339"/>
    </row>
    <row r="11098">
      <c r="C11098" s="339"/>
    </row>
    <row r="11099">
      <c r="C11099" s="339"/>
    </row>
    <row r="11100">
      <c r="C11100" s="339"/>
    </row>
    <row r="11101">
      <c r="C11101" s="339"/>
    </row>
    <row r="11102">
      <c r="C11102" s="339"/>
    </row>
    <row r="11103">
      <c r="C11103" s="339"/>
    </row>
    <row r="11104">
      <c r="C11104" s="339"/>
    </row>
    <row r="11105">
      <c r="C11105" s="339"/>
    </row>
    <row r="11106">
      <c r="C11106" s="339"/>
    </row>
    <row r="11107">
      <c r="C11107" s="339"/>
    </row>
    <row r="11108">
      <c r="C11108" s="339"/>
    </row>
    <row r="11109">
      <c r="C11109" s="339"/>
    </row>
    <row r="11110">
      <c r="C11110" s="339"/>
    </row>
    <row r="11111">
      <c r="C11111" s="339"/>
    </row>
    <row r="11112">
      <c r="C11112" s="339"/>
    </row>
    <row r="11113">
      <c r="C11113" s="339"/>
    </row>
    <row r="11114">
      <c r="C11114" s="339"/>
    </row>
    <row r="11115">
      <c r="C11115" s="339"/>
    </row>
    <row r="11116">
      <c r="C11116" s="339"/>
    </row>
    <row r="11117">
      <c r="C11117" s="339"/>
    </row>
    <row r="11118">
      <c r="C11118" s="339"/>
    </row>
    <row r="11119">
      <c r="C11119" s="339"/>
    </row>
    <row r="11120">
      <c r="C11120" s="339"/>
    </row>
    <row r="11121">
      <c r="C11121" s="339"/>
    </row>
    <row r="11122">
      <c r="C11122" s="339"/>
    </row>
    <row r="11123">
      <c r="C11123" s="339"/>
    </row>
    <row r="11124">
      <c r="C11124" s="339"/>
    </row>
    <row r="11125">
      <c r="C11125" s="339"/>
    </row>
    <row r="11126">
      <c r="C11126" s="339"/>
    </row>
    <row r="11127">
      <c r="C11127" s="339"/>
    </row>
    <row r="11128">
      <c r="C11128" s="339"/>
    </row>
    <row r="11129">
      <c r="C11129" s="339"/>
    </row>
    <row r="11130">
      <c r="C11130" s="339"/>
    </row>
    <row r="11131">
      <c r="C11131" s="339"/>
    </row>
    <row r="11132">
      <c r="C11132" s="339"/>
    </row>
    <row r="11133">
      <c r="C11133" s="339"/>
    </row>
    <row r="11134">
      <c r="C11134" s="339"/>
    </row>
    <row r="11135">
      <c r="C11135" s="339"/>
    </row>
    <row r="11136">
      <c r="C11136" s="339"/>
    </row>
    <row r="11137">
      <c r="C11137" s="339"/>
    </row>
    <row r="11138">
      <c r="C11138" s="339"/>
    </row>
    <row r="11139">
      <c r="C11139" s="339"/>
    </row>
    <row r="11140">
      <c r="C11140" s="339"/>
    </row>
    <row r="11141">
      <c r="C11141" s="339"/>
    </row>
    <row r="11142">
      <c r="C11142" s="339"/>
    </row>
    <row r="11143">
      <c r="C11143" s="339"/>
    </row>
    <row r="11144">
      <c r="C11144" s="339"/>
    </row>
    <row r="11145">
      <c r="C11145" s="339"/>
    </row>
    <row r="11146">
      <c r="C11146" s="339"/>
    </row>
    <row r="11147">
      <c r="C11147" s="339"/>
    </row>
    <row r="11148">
      <c r="C11148" s="339"/>
    </row>
    <row r="11149">
      <c r="C11149" s="339"/>
    </row>
    <row r="11150">
      <c r="C11150" s="339"/>
    </row>
    <row r="11151">
      <c r="C11151" s="339"/>
    </row>
    <row r="11152">
      <c r="C11152" s="339"/>
    </row>
    <row r="11153">
      <c r="C11153" s="339"/>
    </row>
    <row r="11154">
      <c r="C11154" s="339"/>
    </row>
    <row r="11155">
      <c r="C11155" s="339"/>
    </row>
    <row r="11156">
      <c r="C11156" s="339"/>
    </row>
    <row r="11157">
      <c r="C11157" s="339"/>
    </row>
    <row r="11158">
      <c r="C11158" s="339"/>
    </row>
    <row r="11159">
      <c r="C11159" s="339"/>
    </row>
    <row r="11160">
      <c r="C11160" s="339"/>
    </row>
    <row r="11161">
      <c r="C11161" s="339"/>
    </row>
    <row r="11162">
      <c r="C11162" s="339"/>
    </row>
    <row r="11163">
      <c r="C11163" s="339"/>
    </row>
    <row r="11164">
      <c r="C11164" s="339"/>
    </row>
    <row r="11165">
      <c r="C11165" s="339"/>
    </row>
    <row r="11166">
      <c r="C11166" s="339"/>
    </row>
    <row r="11167">
      <c r="C11167" s="339"/>
    </row>
    <row r="11168">
      <c r="C11168" s="339"/>
    </row>
    <row r="11169">
      <c r="C11169" s="339"/>
    </row>
    <row r="11170">
      <c r="C11170" s="339"/>
    </row>
    <row r="11171">
      <c r="C11171" s="339"/>
    </row>
    <row r="11172">
      <c r="C11172" s="339"/>
    </row>
    <row r="11173">
      <c r="C11173" s="339"/>
    </row>
    <row r="11174">
      <c r="C11174" s="339"/>
    </row>
    <row r="11175">
      <c r="C11175" s="339"/>
    </row>
    <row r="11176">
      <c r="C11176" s="339"/>
    </row>
    <row r="11177">
      <c r="C11177" s="339"/>
    </row>
    <row r="11178">
      <c r="C11178" s="339"/>
    </row>
    <row r="11179">
      <c r="C11179" s="339"/>
    </row>
    <row r="11180">
      <c r="C11180" s="339"/>
    </row>
    <row r="11181">
      <c r="C11181" s="339"/>
    </row>
    <row r="11182">
      <c r="C11182" s="339"/>
    </row>
    <row r="11183">
      <c r="C11183" s="339"/>
    </row>
    <row r="11184">
      <c r="C11184" s="339"/>
    </row>
    <row r="11185">
      <c r="C11185" s="339"/>
    </row>
    <row r="11186">
      <c r="C11186" s="339"/>
    </row>
    <row r="11187">
      <c r="C11187" s="339"/>
    </row>
    <row r="11188">
      <c r="C11188" s="339"/>
    </row>
    <row r="11189">
      <c r="C11189" s="339"/>
    </row>
    <row r="11190">
      <c r="C11190" s="339"/>
    </row>
    <row r="11191">
      <c r="C11191" s="339"/>
    </row>
    <row r="11192">
      <c r="C11192" s="339"/>
    </row>
    <row r="11193">
      <c r="C11193" s="339"/>
    </row>
    <row r="11194">
      <c r="C11194" s="339"/>
    </row>
    <row r="11195">
      <c r="C11195" s="339"/>
    </row>
    <row r="11196">
      <c r="C11196" s="339"/>
    </row>
    <row r="11197">
      <c r="C11197" s="339"/>
    </row>
    <row r="11198">
      <c r="C11198" s="339"/>
    </row>
    <row r="11199">
      <c r="C11199" s="339"/>
    </row>
    <row r="11200">
      <c r="C11200" s="339"/>
    </row>
    <row r="11201">
      <c r="C11201" s="339"/>
    </row>
    <row r="11202">
      <c r="C11202" s="339"/>
    </row>
    <row r="11203">
      <c r="C11203" s="339"/>
    </row>
    <row r="11204">
      <c r="C11204" s="339"/>
    </row>
    <row r="11205">
      <c r="C11205" s="339"/>
    </row>
    <row r="11206">
      <c r="C11206" s="339"/>
    </row>
    <row r="11207">
      <c r="C11207" s="339"/>
    </row>
    <row r="11208">
      <c r="C11208" s="339"/>
    </row>
    <row r="11209">
      <c r="C11209" s="339"/>
    </row>
    <row r="11210">
      <c r="C11210" s="339"/>
    </row>
    <row r="11211">
      <c r="C11211" s="339"/>
    </row>
    <row r="11212">
      <c r="C11212" s="339"/>
    </row>
    <row r="11213">
      <c r="C11213" s="339"/>
    </row>
    <row r="11214">
      <c r="C11214" s="339"/>
    </row>
    <row r="11215">
      <c r="C11215" s="339"/>
    </row>
    <row r="11216">
      <c r="C11216" s="339"/>
    </row>
    <row r="11217">
      <c r="C11217" s="339"/>
    </row>
    <row r="11218">
      <c r="C11218" s="339"/>
    </row>
    <row r="11219">
      <c r="C11219" s="339"/>
    </row>
    <row r="11220">
      <c r="C11220" s="339"/>
    </row>
    <row r="11221">
      <c r="C11221" s="339"/>
    </row>
    <row r="11222">
      <c r="C11222" s="339"/>
    </row>
    <row r="11223">
      <c r="C11223" s="339"/>
    </row>
    <row r="11224">
      <c r="C11224" s="339"/>
    </row>
    <row r="11225">
      <c r="C11225" s="339"/>
    </row>
    <row r="11226">
      <c r="C11226" s="339"/>
    </row>
    <row r="11227">
      <c r="C11227" s="339"/>
    </row>
    <row r="11228">
      <c r="C11228" s="339"/>
    </row>
    <row r="11229">
      <c r="C11229" s="339"/>
    </row>
    <row r="11230">
      <c r="C11230" s="339"/>
    </row>
    <row r="11231">
      <c r="C11231" s="339"/>
    </row>
    <row r="11232">
      <c r="C11232" s="339"/>
    </row>
    <row r="11233">
      <c r="C11233" s="339"/>
    </row>
    <row r="11234">
      <c r="C11234" s="339"/>
    </row>
    <row r="11235">
      <c r="C11235" s="339"/>
    </row>
    <row r="11236">
      <c r="C11236" s="339"/>
    </row>
    <row r="11237">
      <c r="C11237" s="339"/>
    </row>
    <row r="11238">
      <c r="C11238" s="339"/>
    </row>
    <row r="11239">
      <c r="C11239" s="339"/>
    </row>
    <row r="11240">
      <c r="C11240" s="339"/>
    </row>
    <row r="11241">
      <c r="C11241" s="339"/>
    </row>
    <row r="11242">
      <c r="C11242" s="339"/>
    </row>
    <row r="11243">
      <c r="C11243" s="339"/>
    </row>
    <row r="11244">
      <c r="C11244" s="339"/>
    </row>
    <row r="11245">
      <c r="C11245" s="339"/>
    </row>
    <row r="11246">
      <c r="C11246" s="339"/>
    </row>
    <row r="11247">
      <c r="C11247" s="339"/>
    </row>
    <row r="11248">
      <c r="C11248" s="339"/>
    </row>
    <row r="11249">
      <c r="C11249" s="339"/>
    </row>
    <row r="11250">
      <c r="C11250" s="339"/>
    </row>
    <row r="11251">
      <c r="C11251" s="339"/>
    </row>
    <row r="11252">
      <c r="C11252" s="339"/>
    </row>
    <row r="11253">
      <c r="C11253" s="339"/>
    </row>
    <row r="11254">
      <c r="C11254" s="339"/>
    </row>
    <row r="11255">
      <c r="C11255" s="339"/>
    </row>
    <row r="11256">
      <c r="C11256" s="339"/>
    </row>
    <row r="11257">
      <c r="C11257" s="339"/>
    </row>
    <row r="11258">
      <c r="C11258" s="339"/>
    </row>
    <row r="11259">
      <c r="C11259" s="339"/>
    </row>
    <row r="11260">
      <c r="C11260" s="339"/>
    </row>
    <row r="11261">
      <c r="C11261" s="339"/>
    </row>
    <row r="11262">
      <c r="C11262" s="339"/>
    </row>
    <row r="11263">
      <c r="C11263" s="339"/>
    </row>
    <row r="11264">
      <c r="C11264" s="339"/>
    </row>
    <row r="11265">
      <c r="C11265" s="339"/>
    </row>
    <row r="11266">
      <c r="C11266" s="339"/>
    </row>
    <row r="11267">
      <c r="C11267" s="339"/>
    </row>
    <row r="11268">
      <c r="C11268" s="339"/>
    </row>
    <row r="11269">
      <c r="C11269" s="339"/>
    </row>
    <row r="11270">
      <c r="C11270" s="339"/>
    </row>
    <row r="11271">
      <c r="C11271" s="339"/>
    </row>
    <row r="11272">
      <c r="C11272" s="339"/>
    </row>
    <row r="11273">
      <c r="C11273" s="339"/>
    </row>
    <row r="11274">
      <c r="C11274" s="339"/>
    </row>
    <row r="11275">
      <c r="C11275" s="339"/>
    </row>
    <row r="11276">
      <c r="C11276" s="339"/>
    </row>
    <row r="11277">
      <c r="C11277" s="339"/>
    </row>
    <row r="11278">
      <c r="C11278" s="339"/>
    </row>
    <row r="11279">
      <c r="C11279" s="339"/>
    </row>
    <row r="11280">
      <c r="C11280" s="339"/>
    </row>
    <row r="11281">
      <c r="C11281" s="339"/>
    </row>
    <row r="11282">
      <c r="C11282" s="339"/>
    </row>
    <row r="11283">
      <c r="C11283" s="339"/>
    </row>
    <row r="11284">
      <c r="C11284" s="339"/>
    </row>
    <row r="11285">
      <c r="C11285" s="339"/>
    </row>
    <row r="11286">
      <c r="C11286" s="339"/>
    </row>
    <row r="11287">
      <c r="C11287" s="339"/>
    </row>
    <row r="11288">
      <c r="C11288" s="339"/>
    </row>
    <row r="11289">
      <c r="C11289" s="339"/>
    </row>
    <row r="11290">
      <c r="C11290" s="339"/>
    </row>
    <row r="11291">
      <c r="C11291" s="339"/>
    </row>
    <row r="11292">
      <c r="C11292" s="339"/>
    </row>
    <row r="11293">
      <c r="C11293" s="339"/>
    </row>
    <row r="11294">
      <c r="C11294" s="339"/>
    </row>
    <row r="11295">
      <c r="C11295" s="339"/>
    </row>
    <row r="11296">
      <c r="C11296" s="339"/>
    </row>
    <row r="11297">
      <c r="C11297" s="339"/>
    </row>
    <row r="11298">
      <c r="C11298" s="339"/>
    </row>
    <row r="11299">
      <c r="C11299" s="339"/>
    </row>
    <row r="11300">
      <c r="C11300" s="339"/>
    </row>
    <row r="11301">
      <c r="C11301" s="339"/>
    </row>
    <row r="11302">
      <c r="C11302" s="339"/>
    </row>
    <row r="11303">
      <c r="C11303" s="339"/>
    </row>
    <row r="11304">
      <c r="C11304" s="339"/>
    </row>
    <row r="11305">
      <c r="C11305" s="339"/>
    </row>
    <row r="11306">
      <c r="C11306" s="339"/>
    </row>
    <row r="11307">
      <c r="C11307" s="339"/>
    </row>
    <row r="11308">
      <c r="C11308" s="339"/>
    </row>
    <row r="11309">
      <c r="C11309" s="339"/>
    </row>
    <row r="11310">
      <c r="C11310" s="339"/>
    </row>
    <row r="11311">
      <c r="C11311" s="339"/>
    </row>
    <row r="11312">
      <c r="C11312" s="339"/>
    </row>
    <row r="11313">
      <c r="C11313" s="339"/>
    </row>
    <row r="11314">
      <c r="C11314" s="339"/>
    </row>
    <row r="11315">
      <c r="C11315" s="339"/>
    </row>
    <row r="11316">
      <c r="C11316" s="339"/>
    </row>
    <row r="11317">
      <c r="C11317" s="339"/>
    </row>
    <row r="11318">
      <c r="C11318" s="339"/>
    </row>
    <row r="11319">
      <c r="C11319" s="339"/>
    </row>
    <row r="11320">
      <c r="C11320" s="339"/>
    </row>
    <row r="11321">
      <c r="C11321" s="339"/>
    </row>
    <row r="11322">
      <c r="C11322" s="339"/>
    </row>
    <row r="11323">
      <c r="C11323" s="339"/>
    </row>
    <row r="11324">
      <c r="C11324" s="339"/>
    </row>
    <row r="11325">
      <c r="C11325" s="339"/>
    </row>
    <row r="11326">
      <c r="C11326" s="339"/>
    </row>
    <row r="11327">
      <c r="C11327" s="339"/>
    </row>
    <row r="11328">
      <c r="C11328" s="339"/>
    </row>
    <row r="11329">
      <c r="C11329" s="339"/>
    </row>
    <row r="11330">
      <c r="C11330" s="339"/>
    </row>
    <row r="11331">
      <c r="C11331" s="339"/>
    </row>
    <row r="11332">
      <c r="C11332" s="339"/>
    </row>
    <row r="11333">
      <c r="C11333" s="339"/>
    </row>
    <row r="11334">
      <c r="C11334" s="339"/>
    </row>
    <row r="11335">
      <c r="C11335" s="339"/>
    </row>
    <row r="11336">
      <c r="C11336" s="339"/>
    </row>
    <row r="11337">
      <c r="C11337" s="339"/>
    </row>
    <row r="11338">
      <c r="C11338" s="339"/>
    </row>
    <row r="11339">
      <c r="C11339" s="339"/>
    </row>
    <row r="11340">
      <c r="C11340" s="339"/>
    </row>
    <row r="11341">
      <c r="C11341" s="339"/>
    </row>
    <row r="11342">
      <c r="C11342" s="339"/>
    </row>
    <row r="11343">
      <c r="C11343" s="339"/>
    </row>
    <row r="11344">
      <c r="C11344" s="339"/>
    </row>
    <row r="11345">
      <c r="C11345" s="339"/>
    </row>
    <row r="11346">
      <c r="C11346" s="339"/>
    </row>
    <row r="11347">
      <c r="C11347" s="339"/>
    </row>
    <row r="11348">
      <c r="C11348" s="339"/>
    </row>
    <row r="11349">
      <c r="C11349" s="339"/>
    </row>
    <row r="11350">
      <c r="C11350" s="339"/>
    </row>
    <row r="11351">
      <c r="C11351" s="339"/>
    </row>
    <row r="11352">
      <c r="C11352" s="339"/>
    </row>
    <row r="11353">
      <c r="C11353" s="339"/>
    </row>
    <row r="11354">
      <c r="C11354" s="339"/>
    </row>
    <row r="11355">
      <c r="C11355" s="339"/>
    </row>
    <row r="11356">
      <c r="C11356" s="339"/>
    </row>
    <row r="11357">
      <c r="C11357" s="339"/>
    </row>
    <row r="11358">
      <c r="C11358" s="339"/>
    </row>
    <row r="11359">
      <c r="C11359" s="339"/>
    </row>
    <row r="11360">
      <c r="C11360" s="339"/>
    </row>
    <row r="11361">
      <c r="C11361" s="339"/>
    </row>
    <row r="11362">
      <c r="C11362" s="339"/>
    </row>
    <row r="11363">
      <c r="C11363" s="339"/>
    </row>
    <row r="11364">
      <c r="C11364" s="339"/>
    </row>
    <row r="11365">
      <c r="C11365" s="339"/>
    </row>
    <row r="11366">
      <c r="C11366" s="339"/>
    </row>
    <row r="11367">
      <c r="C11367" s="339"/>
    </row>
    <row r="11368">
      <c r="C11368" s="339"/>
    </row>
    <row r="11369">
      <c r="C11369" s="339"/>
    </row>
    <row r="11370">
      <c r="C11370" s="339"/>
    </row>
    <row r="11371">
      <c r="C11371" s="339"/>
    </row>
    <row r="11372">
      <c r="C11372" s="339"/>
    </row>
    <row r="11373">
      <c r="C11373" s="339"/>
    </row>
    <row r="11374">
      <c r="C11374" s="339"/>
    </row>
    <row r="11375">
      <c r="C11375" s="339"/>
    </row>
    <row r="11376">
      <c r="C11376" s="339"/>
    </row>
    <row r="11377">
      <c r="C11377" s="339"/>
    </row>
    <row r="11378">
      <c r="C11378" s="339"/>
    </row>
    <row r="11379">
      <c r="C11379" s="339"/>
    </row>
    <row r="11380">
      <c r="C11380" s="339"/>
    </row>
    <row r="11381">
      <c r="C11381" s="339"/>
    </row>
    <row r="11382">
      <c r="C11382" s="339"/>
    </row>
    <row r="11383">
      <c r="C11383" s="339"/>
    </row>
    <row r="11384">
      <c r="C11384" s="339"/>
    </row>
    <row r="11385">
      <c r="C11385" s="339"/>
    </row>
    <row r="11386">
      <c r="C11386" s="339"/>
    </row>
    <row r="11387">
      <c r="C11387" s="339"/>
    </row>
    <row r="11388">
      <c r="C11388" s="339"/>
    </row>
    <row r="11389">
      <c r="C11389" s="339"/>
    </row>
    <row r="11390">
      <c r="C11390" s="339"/>
    </row>
    <row r="11391">
      <c r="C11391" s="339"/>
    </row>
    <row r="11392">
      <c r="C11392" s="339"/>
    </row>
    <row r="11393">
      <c r="C11393" s="339"/>
    </row>
    <row r="11394">
      <c r="C11394" s="339"/>
    </row>
    <row r="11395">
      <c r="C11395" s="339"/>
    </row>
    <row r="11396">
      <c r="C11396" s="339"/>
    </row>
    <row r="11397">
      <c r="C11397" s="339"/>
    </row>
    <row r="11398">
      <c r="C11398" s="339"/>
    </row>
    <row r="11399">
      <c r="C11399" s="339"/>
    </row>
    <row r="11400">
      <c r="C11400" s="339"/>
    </row>
    <row r="11401">
      <c r="C11401" s="339"/>
    </row>
    <row r="11402">
      <c r="C11402" s="339"/>
    </row>
    <row r="11403">
      <c r="C11403" s="339"/>
    </row>
    <row r="11404">
      <c r="C11404" s="339"/>
    </row>
    <row r="11405">
      <c r="C11405" s="339"/>
    </row>
    <row r="11406">
      <c r="C11406" s="339"/>
    </row>
    <row r="11407">
      <c r="C11407" s="339"/>
    </row>
    <row r="11408">
      <c r="C11408" s="339"/>
    </row>
    <row r="11409">
      <c r="C11409" s="339"/>
    </row>
    <row r="11410">
      <c r="C11410" s="339"/>
    </row>
    <row r="11411">
      <c r="C11411" s="339"/>
    </row>
    <row r="11412">
      <c r="C11412" s="339"/>
    </row>
    <row r="11413">
      <c r="C11413" s="339"/>
    </row>
    <row r="11414">
      <c r="C11414" s="339"/>
    </row>
    <row r="11415">
      <c r="C11415" s="339"/>
    </row>
    <row r="11416">
      <c r="C11416" s="339"/>
    </row>
    <row r="11417">
      <c r="C11417" s="339"/>
    </row>
    <row r="11418">
      <c r="C11418" s="339"/>
    </row>
    <row r="11419">
      <c r="C11419" s="339"/>
    </row>
    <row r="11420">
      <c r="C11420" s="339"/>
    </row>
    <row r="11421">
      <c r="C11421" s="339"/>
    </row>
    <row r="11422">
      <c r="C11422" s="339"/>
    </row>
    <row r="11423">
      <c r="C11423" s="339"/>
    </row>
    <row r="11424">
      <c r="C11424" s="339"/>
    </row>
    <row r="11425">
      <c r="C11425" s="339"/>
    </row>
    <row r="11426">
      <c r="C11426" s="339"/>
    </row>
    <row r="11427">
      <c r="C11427" s="339"/>
    </row>
    <row r="11428">
      <c r="C11428" s="339"/>
    </row>
    <row r="11429">
      <c r="C11429" s="339"/>
    </row>
    <row r="11430">
      <c r="C11430" s="339"/>
    </row>
    <row r="11431">
      <c r="C11431" s="339"/>
    </row>
    <row r="11432">
      <c r="C11432" s="339"/>
    </row>
    <row r="11433">
      <c r="C11433" s="339"/>
    </row>
    <row r="11434">
      <c r="C11434" s="339"/>
    </row>
    <row r="11435">
      <c r="C11435" s="339"/>
    </row>
    <row r="11436">
      <c r="C11436" s="339"/>
    </row>
    <row r="11437">
      <c r="C11437" s="339"/>
    </row>
    <row r="11438">
      <c r="C11438" s="339"/>
    </row>
  </sheetData>
  <autoFilter ref="$A$1:$C$643">
    <filterColumn colId="0">
      <filters>
        <filter val="Coleslaw Mix (200g)"/>
        <filter val="Coleslaw Mix (300g)"/>
        <filter val="Coleslaw Mix (400g)"/>
      </filters>
    </filterColumn>
  </autoFilter>
  <conditionalFormatting sqref="B1:B11438">
    <cfRule type="expression" dxfId="8" priority="1">
      <formula>COUNTIF(B:B,B1)&gt;1</formula>
    </cfRule>
  </conditionalFormatting>
  <conditionalFormatting sqref="C1:C11438">
    <cfRule type="expression" dxfId="9" priority="2">
      <formula>AND(B1&lt;&gt;"",C1="")</formula>
    </cfRule>
  </conditionalFormatting>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38.38"/>
  </cols>
  <sheetData>
    <row r="1">
      <c r="A1" s="78" t="s">
        <v>2026</v>
      </c>
      <c r="B1" s="78" t="s">
        <v>3203</v>
      </c>
    </row>
    <row r="2">
      <c r="A2" s="78" t="s">
        <v>3767</v>
      </c>
      <c r="B2" s="78" t="s">
        <v>3768</v>
      </c>
    </row>
    <row r="3">
      <c r="A3" s="78" t="s">
        <v>3769</v>
      </c>
      <c r="B3" s="78" t="s">
        <v>3770</v>
      </c>
    </row>
    <row r="4">
      <c r="A4" s="78" t="s">
        <v>753</v>
      </c>
      <c r="B4" s="78" t="s">
        <v>3771</v>
      </c>
    </row>
    <row r="5">
      <c r="A5" s="78" t="s">
        <v>774</v>
      </c>
      <c r="B5" s="78" t="s">
        <v>3772</v>
      </c>
    </row>
    <row r="6">
      <c r="A6" s="78" t="s">
        <v>3773</v>
      </c>
      <c r="B6" s="78" t="s">
        <v>3774</v>
      </c>
    </row>
    <row r="7">
      <c r="A7" s="78" t="s">
        <v>3775</v>
      </c>
      <c r="B7" s="78" t="s">
        <v>3776</v>
      </c>
    </row>
    <row r="8">
      <c r="A8" s="78" t="s">
        <v>3777</v>
      </c>
      <c r="B8" s="78" t="s">
        <v>3778</v>
      </c>
    </row>
    <row r="9">
      <c r="A9" s="78" t="s">
        <v>973</v>
      </c>
      <c r="B9" s="78" t="s">
        <v>3779</v>
      </c>
    </row>
    <row r="10">
      <c r="A10" s="78" t="s">
        <v>976</v>
      </c>
      <c r="B10" s="78" t="s">
        <v>3780</v>
      </c>
    </row>
    <row r="11">
      <c r="A11" s="78" t="s">
        <v>3781</v>
      </c>
      <c r="B11" s="78" t="s">
        <v>3782</v>
      </c>
    </row>
    <row r="12">
      <c r="A12" s="78" t="s">
        <v>3783</v>
      </c>
      <c r="B12" s="78" t="s">
        <v>3784</v>
      </c>
    </row>
    <row r="13">
      <c r="A13" s="78" t="s">
        <v>3785</v>
      </c>
      <c r="B13" s="78" t="s">
        <v>3786</v>
      </c>
    </row>
    <row r="14">
      <c r="A14" s="78" t="s">
        <v>3787</v>
      </c>
      <c r="B14" s="78" t="s">
        <v>3788</v>
      </c>
    </row>
    <row r="15">
      <c r="A15" s="78"/>
      <c r="B15" s="11" t="s">
        <v>3789</v>
      </c>
    </row>
    <row r="16">
      <c r="A16" s="78"/>
    </row>
    <row r="17">
      <c r="A17" s="78"/>
    </row>
    <row r="18">
      <c r="A18" s="78"/>
    </row>
    <row r="19">
      <c r="A19" s="78"/>
    </row>
    <row r="20">
      <c r="A20" s="78"/>
    </row>
    <row r="26">
      <c r="B26" s="78"/>
    </row>
    <row r="27">
      <c r="B27" s="78"/>
    </row>
    <row r="29">
      <c r="B29" s="78"/>
    </row>
    <row r="30">
      <c r="B30" s="78"/>
    </row>
    <row r="31">
      <c r="B31" s="78"/>
    </row>
    <row r="33">
      <c r="B33" s="78"/>
    </row>
    <row r="34">
      <c r="B34" s="78"/>
    </row>
    <row r="35">
      <c r="B35" s="78"/>
    </row>
    <row r="37">
      <c r="B37" s="78"/>
    </row>
    <row r="39">
      <c r="B39" s="78"/>
    </row>
    <row r="40">
      <c r="B40" s="78"/>
    </row>
    <row r="42">
      <c r="B42" s="78"/>
    </row>
    <row r="45">
      <c r="B45" s="78"/>
    </row>
    <row r="46">
      <c r="B46" s="78"/>
    </row>
    <row r="47">
      <c r="B47" s="78"/>
    </row>
    <row r="48">
      <c r="B48" s="78"/>
    </row>
    <row r="49">
      <c r="B49" s="78"/>
    </row>
    <row r="52">
      <c r="B52" s="78"/>
    </row>
    <row r="53">
      <c r="B53" s="78"/>
    </row>
    <row r="54">
      <c r="B54" s="78"/>
    </row>
    <row r="55">
      <c r="B55" s="78"/>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464FF"/>
    <outlinePr summaryBelow="0" summaryRight="0"/>
  </sheetPr>
  <sheetViews>
    <sheetView workbookViewId="0"/>
  </sheetViews>
  <sheetFormatPr customHeight="1" defaultColWidth="12.63" defaultRowHeight="15.75"/>
  <cols>
    <col customWidth="1" min="1" max="1" width="5.38"/>
    <col customWidth="1" min="7" max="17" width="8.63"/>
    <col customWidth="1" min="18" max="18" width="5.88"/>
  </cols>
  <sheetData>
    <row r="2">
      <c r="B2" s="340" t="s">
        <v>3790</v>
      </c>
    </row>
    <row r="3">
      <c r="B3" s="11" t="s">
        <v>3791</v>
      </c>
    </row>
    <row r="4">
      <c r="B4" s="11" t="s">
        <v>3792</v>
      </c>
    </row>
    <row r="6">
      <c r="B6" s="341" t="s">
        <v>3793</v>
      </c>
      <c r="F6" s="341" t="s">
        <v>3794</v>
      </c>
    </row>
    <row r="8">
      <c r="B8" s="184" t="s">
        <v>3795</v>
      </c>
      <c r="C8" s="184" t="s">
        <v>3796</v>
      </c>
      <c r="D8" s="184" t="s">
        <v>3797</v>
      </c>
      <c r="F8" s="184"/>
    </row>
    <row r="9">
      <c r="B9" s="342" t="s">
        <v>3798</v>
      </c>
      <c r="C9" s="343">
        <v>1.0</v>
      </c>
      <c r="D9" s="344">
        <v>6.0</v>
      </c>
      <c r="F9" s="184" t="s">
        <v>3799</v>
      </c>
      <c r="G9" s="345" t="s">
        <v>3800</v>
      </c>
      <c r="H9" s="346" t="s">
        <v>3801</v>
      </c>
      <c r="I9" s="346" t="s">
        <v>3802</v>
      </c>
      <c r="J9" s="346" t="s">
        <v>3803</v>
      </c>
      <c r="K9" s="346" t="s">
        <v>3804</v>
      </c>
      <c r="L9" s="347" t="s">
        <v>3800</v>
      </c>
      <c r="M9" s="346" t="s">
        <v>3801</v>
      </c>
      <c r="N9" s="346" t="s">
        <v>3802</v>
      </c>
      <c r="O9" s="346" t="s">
        <v>3803</v>
      </c>
      <c r="P9" s="346" t="s">
        <v>3804</v>
      </c>
      <c r="Q9" s="348" t="s">
        <v>3800</v>
      </c>
    </row>
    <row r="10">
      <c r="B10" s="349" t="s">
        <v>3805</v>
      </c>
      <c r="C10" s="350">
        <v>2.0</v>
      </c>
      <c r="D10" s="351">
        <v>79.0</v>
      </c>
      <c r="F10" s="184" t="s">
        <v>3806</v>
      </c>
      <c r="G10" s="352">
        <v>1.0</v>
      </c>
      <c r="H10" s="353">
        <v>2.0</v>
      </c>
      <c r="I10" s="353">
        <v>3.0</v>
      </c>
      <c r="J10" s="353">
        <v>4.0</v>
      </c>
      <c r="K10" s="353">
        <v>5.0</v>
      </c>
      <c r="L10" s="354">
        <v>6.0</v>
      </c>
      <c r="M10" s="353">
        <v>8.0</v>
      </c>
      <c r="N10" s="353">
        <v>9.0</v>
      </c>
      <c r="O10" s="353">
        <v>10.0</v>
      </c>
      <c r="P10" s="353">
        <v>11.0</v>
      </c>
      <c r="Q10" s="355">
        <v>12.0</v>
      </c>
    </row>
    <row r="11">
      <c r="B11" s="349" t="s">
        <v>3807</v>
      </c>
      <c r="C11" s="350">
        <v>3.0</v>
      </c>
      <c r="D11" s="351">
        <v>23.0</v>
      </c>
      <c r="F11" s="184" t="s">
        <v>3808</v>
      </c>
      <c r="G11" s="356">
        <v>6.0</v>
      </c>
      <c r="H11" s="357">
        <v>25.0</v>
      </c>
      <c r="I11" s="357">
        <v>110.0</v>
      </c>
      <c r="J11" s="357">
        <v>110.0</v>
      </c>
      <c r="K11" s="357">
        <v>110.0</v>
      </c>
      <c r="L11" s="358">
        <v>14.0</v>
      </c>
      <c r="M11" s="357">
        <v>25.0</v>
      </c>
      <c r="N11" s="357">
        <v>110.0</v>
      </c>
      <c r="O11" s="357">
        <v>110.0</v>
      </c>
      <c r="P11" s="357">
        <v>110.0</v>
      </c>
      <c r="Q11" s="359">
        <v>6.0</v>
      </c>
      <c r="R11" s="78"/>
    </row>
    <row r="12">
      <c r="B12" s="349" t="s">
        <v>3809</v>
      </c>
      <c r="C12" s="350">
        <v>4.0</v>
      </c>
      <c r="D12" s="351">
        <v>45.0</v>
      </c>
      <c r="R12" s="360"/>
    </row>
    <row r="13">
      <c r="B13" s="361" t="s">
        <v>3800</v>
      </c>
      <c r="C13" s="362">
        <v>5.0</v>
      </c>
      <c r="D13" s="363">
        <v>12.0</v>
      </c>
      <c r="R13" s="78"/>
    </row>
    <row r="14">
      <c r="B14" s="349" t="s">
        <v>3805</v>
      </c>
      <c r="C14" s="350">
        <v>6.0</v>
      </c>
      <c r="D14" s="351">
        <v>79.0</v>
      </c>
      <c r="R14" s="78"/>
    </row>
    <row r="15">
      <c r="B15" s="349" t="s">
        <v>3807</v>
      </c>
      <c r="C15" s="350">
        <v>7.0</v>
      </c>
      <c r="D15" s="351">
        <v>23.0</v>
      </c>
      <c r="R15" s="360"/>
    </row>
    <row r="16">
      <c r="B16" s="349" t="s">
        <v>3809</v>
      </c>
      <c r="C16" s="350">
        <v>8.0</v>
      </c>
      <c r="D16" s="351">
        <v>45.0</v>
      </c>
      <c r="F16" s="341" t="s">
        <v>3810</v>
      </c>
      <c r="N16" s="341" t="s">
        <v>3793</v>
      </c>
      <c r="R16" s="78"/>
    </row>
    <row r="17">
      <c r="B17" s="361" t="s">
        <v>3800</v>
      </c>
      <c r="C17" s="362">
        <v>9.0</v>
      </c>
      <c r="D17" s="363">
        <v>12.0</v>
      </c>
      <c r="R17" s="78"/>
    </row>
    <row r="18">
      <c r="B18" s="349" t="s">
        <v>3805</v>
      </c>
      <c r="C18" s="350">
        <v>10.0</v>
      </c>
      <c r="D18" s="351">
        <v>79.0</v>
      </c>
      <c r="N18" s="245" t="s">
        <v>3811</v>
      </c>
      <c r="P18" s="245" t="s">
        <v>3812</v>
      </c>
      <c r="R18" s="360"/>
    </row>
    <row r="19">
      <c r="B19" s="349" t="s">
        <v>3807</v>
      </c>
      <c r="C19" s="350">
        <v>11.0</v>
      </c>
      <c r="D19" s="351">
        <v>23.0</v>
      </c>
      <c r="R19" s="78"/>
    </row>
    <row r="20">
      <c r="B20" s="349" t="s">
        <v>3809</v>
      </c>
      <c r="C20" s="350">
        <v>12.0</v>
      </c>
      <c r="D20" s="351">
        <v>45.0</v>
      </c>
      <c r="N20" s="165">
        <v>40.0</v>
      </c>
      <c r="P20" s="165">
        <v>24.0</v>
      </c>
      <c r="R20" s="78"/>
    </row>
    <row r="21">
      <c r="B21" s="361" t="s">
        <v>3800</v>
      </c>
      <c r="C21" s="362">
        <v>13.0</v>
      </c>
      <c r="D21" s="363">
        <v>12.0</v>
      </c>
      <c r="N21" s="165">
        <v>45.0</v>
      </c>
      <c r="P21" s="165">
        <v>22.0</v>
      </c>
      <c r="R21" s="360"/>
    </row>
    <row r="22">
      <c r="B22" s="349" t="s">
        <v>3805</v>
      </c>
      <c r="C22" s="350">
        <v>14.0</v>
      </c>
      <c r="D22" s="351">
        <v>79.0</v>
      </c>
      <c r="N22" s="165">
        <v>50.0</v>
      </c>
      <c r="P22" s="165">
        <v>20.0</v>
      </c>
      <c r="R22" s="78"/>
    </row>
    <row r="23">
      <c r="B23" s="349" t="s">
        <v>3807</v>
      </c>
      <c r="C23" s="350">
        <v>15.0</v>
      </c>
      <c r="D23" s="351">
        <v>23.0</v>
      </c>
      <c r="N23" s="165">
        <v>60.0</v>
      </c>
      <c r="P23" s="165">
        <v>18.0</v>
      </c>
      <c r="R23" s="78"/>
    </row>
    <row r="24">
      <c r="B24" s="349" t="s">
        <v>3809</v>
      </c>
      <c r="C24" s="350">
        <v>16.0</v>
      </c>
      <c r="D24" s="351">
        <v>45.0</v>
      </c>
      <c r="N24" s="165">
        <v>85.0</v>
      </c>
      <c r="P24" s="165">
        <v>16.0</v>
      </c>
      <c r="R24" s="360"/>
    </row>
    <row r="25">
      <c r="B25" s="361" t="s">
        <v>3800</v>
      </c>
      <c r="C25" s="362">
        <v>17.0</v>
      </c>
      <c r="D25" s="363">
        <v>12.0</v>
      </c>
      <c r="N25" s="165">
        <v>95.0</v>
      </c>
      <c r="P25" s="165">
        <v>15.0</v>
      </c>
      <c r="R25" s="78"/>
    </row>
    <row r="26">
      <c r="B26" s="349" t="s">
        <v>3805</v>
      </c>
      <c r="C26" s="350">
        <v>18.0</v>
      </c>
      <c r="D26" s="351">
        <v>79.0</v>
      </c>
      <c r="N26" s="165">
        <v>1000.0</v>
      </c>
      <c r="P26" s="165">
        <v>13.0</v>
      </c>
      <c r="R26" s="78"/>
    </row>
    <row r="27">
      <c r="B27" s="349" t="s">
        <v>3807</v>
      </c>
      <c r="C27" s="350">
        <v>19.0</v>
      </c>
      <c r="D27" s="351">
        <v>23.0</v>
      </c>
      <c r="O27" s="78"/>
      <c r="R27" s="360"/>
    </row>
    <row r="28">
      <c r="B28" s="349" t="s">
        <v>3809</v>
      </c>
      <c r="C28" s="350">
        <v>20.0</v>
      </c>
      <c r="D28" s="351">
        <v>45.0</v>
      </c>
      <c r="O28" s="78"/>
      <c r="R28" s="78"/>
    </row>
    <row r="29">
      <c r="B29" s="361" t="s">
        <v>3800</v>
      </c>
      <c r="C29" s="362">
        <v>21.0</v>
      </c>
      <c r="D29" s="363">
        <v>12.0</v>
      </c>
      <c r="O29" s="78"/>
      <c r="R29" s="78"/>
    </row>
    <row r="30">
      <c r="B30" s="349" t="s">
        <v>3805</v>
      </c>
      <c r="C30" s="350">
        <v>22.0</v>
      </c>
      <c r="D30" s="351">
        <v>79.0</v>
      </c>
      <c r="O30" s="78"/>
      <c r="R30" s="360"/>
    </row>
    <row r="31">
      <c r="B31" s="349" t="s">
        <v>3807</v>
      </c>
      <c r="C31" s="350">
        <v>23.0</v>
      </c>
      <c r="D31" s="351">
        <v>23.0</v>
      </c>
      <c r="O31" s="78"/>
      <c r="R31" s="78"/>
    </row>
    <row r="32">
      <c r="B32" s="349" t="s">
        <v>3809</v>
      </c>
      <c r="C32" s="350">
        <v>24.0</v>
      </c>
      <c r="D32" s="351">
        <v>45.0</v>
      </c>
      <c r="O32" s="78"/>
      <c r="R32" s="78"/>
    </row>
    <row r="33">
      <c r="B33" s="364" t="s">
        <v>3798</v>
      </c>
      <c r="C33" s="365">
        <v>25.0</v>
      </c>
      <c r="D33" s="366">
        <v>6.0</v>
      </c>
      <c r="O33" s="78"/>
      <c r="R33" s="360"/>
    </row>
    <row r="34">
      <c r="O34" s="78"/>
      <c r="R34" s="78"/>
    </row>
    <row r="35">
      <c r="O35" s="78"/>
      <c r="R35" s="78"/>
    </row>
    <row r="36">
      <c r="O36" s="78"/>
      <c r="R36" s="360"/>
    </row>
    <row r="37">
      <c r="O37" s="78"/>
      <c r="R37" s="78"/>
    </row>
    <row r="38">
      <c r="R38" s="78"/>
    </row>
    <row r="39">
      <c r="R39" s="360"/>
    </row>
    <row r="40">
      <c r="R40" s="78"/>
    </row>
    <row r="41">
      <c r="R41" s="78"/>
    </row>
    <row r="42">
      <c r="R42" s="360"/>
    </row>
    <row r="43">
      <c r="R43" s="78"/>
    </row>
    <row r="44">
      <c r="R44" s="78"/>
    </row>
    <row r="45">
      <c r="R45" s="360"/>
    </row>
    <row r="46">
      <c r="R46" s="78"/>
    </row>
    <row r="47">
      <c r="R47" s="78"/>
    </row>
    <row r="48">
      <c r="R48" s="360"/>
    </row>
    <row r="49">
      <c r="R49" s="78"/>
    </row>
    <row r="50">
      <c r="R50" s="78"/>
    </row>
    <row r="51">
      <c r="R51" s="360"/>
    </row>
    <row r="52">
      <c r="R52" s="78"/>
    </row>
    <row r="53">
      <c r="R53" s="78"/>
    </row>
  </sheetData>
  <mergeCells count="14">
    <mergeCell ref="N20:O20"/>
    <mergeCell ref="N21:O21"/>
    <mergeCell ref="N22:O22"/>
    <mergeCell ref="N23:O23"/>
    <mergeCell ref="N24:O24"/>
    <mergeCell ref="N25:O25"/>
    <mergeCell ref="N26:O26"/>
    <mergeCell ref="B2:Q2"/>
    <mergeCell ref="B6:D6"/>
    <mergeCell ref="F6:Q6"/>
    <mergeCell ref="F16:L16"/>
    <mergeCell ref="N16:P16"/>
    <mergeCell ref="N18:O19"/>
    <mergeCell ref="P18:P19"/>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92.75"/>
  </cols>
  <sheetData>
    <row r="2" ht="32.25" customHeight="1">
      <c r="B2" s="367" t="s">
        <v>8</v>
      </c>
      <c r="C2" s="368"/>
      <c r="D2" s="368"/>
      <c r="E2" s="368"/>
      <c r="F2" s="368"/>
      <c r="G2" s="368"/>
      <c r="H2" s="368"/>
      <c r="I2" s="368"/>
      <c r="J2" s="368"/>
      <c r="K2" s="368"/>
      <c r="L2" s="368"/>
      <c r="M2" s="368"/>
      <c r="N2" s="368"/>
      <c r="O2" s="368"/>
      <c r="P2" s="368"/>
      <c r="Q2" s="368"/>
      <c r="R2" s="368"/>
      <c r="S2" s="368"/>
      <c r="T2" s="368"/>
      <c r="U2" s="368"/>
      <c r="V2" s="368"/>
      <c r="W2" s="368"/>
      <c r="X2" s="368"/>
      <c r="Y2" s="368"/>
      <c r="Z2" s="368"/>
    </row>
    <row r="4">
      <c r="A4" s="25"/>
      <c r="B4" s="48" t="s">
        <v>30</v>
      </c>
    </row>
    <row r="5">
      <c r="A5" s="369"/>
      <c r="B5" s="370" t="s">
        <v>3813</v>
      </c>
    </row>
    <row r="6">
      <c r="A6" s="369"/>
      <c r="B6" s="25" t="s">
        <v>3814</v>
      </c>
      <c r="C6" s="25"/>
    </row>
    <row r="7">
      <c r="A7" s="371"/>
      <c r="B7" s="53" t="s">
        <v>3815</v>
      </c>
    </row>
    <row r="8">
      <c r="A8" s="369"/>
      <c r="B8" s="370" t="s">
        <v>3816</v>
      </c>
    </row>
    <row r="9">
      <c r="A9" s="369"/>
      <c r="B9" s="370" t="s">
        <v>3817</v>
      </c>
    </row>
    <row r="10">
      <c r="A10" s="369"/>
      <c r="B10" s="370" t="s">
        <v>3818</v>
      </c>
    </row>
    <row r="12" ht="32.25" customHeight="1">
      <c r="B12" s="372" t="s">
        <v>3819</v>
      </c>
      <c r="C12" s="368"/>
      <c r="D12" s="368"/>
      <c r="E12" s="368"/>
      <c r="F12" s="368"/>
      <c r="G12" s="368"/>
      <c r="H12" s="368"/>
      <c r="I12" s="368"/>
      <c r="J12" s="368"/>
      <c r="K12" s="368"/>
      <c r="L12" s="368"/>
      <c r="M12" s="368"/>
      <c r="N12" s="368"/>
      <c r="O12" s="368"/>
      <c r="P12" s="368"/>
      <c r="Q12" s="368"/>
      <c r="R12" s="368"/>
      <c r="S12" s="368"/>
      <c r="T12" s="368"/>
      <c r="U12" s="368"/>
      <c r="V12" s="368"/>
      <c r="W12" s="368"/>
      <c r="X12" s="368"/>
      <c r="Y12" s="368"/>
      <c r="Z12" s="368"/>
    </row>
    <row r="14">
      <c r="B14" s="373" t="s">
        <v>3820</v>
      </c>
    </row>
    <row r="15">
      <c r="B15" s="374" t="s">
        <v>3821</v>
      </c>
    </row>
    <row r="17">
      <c r="B17" s="373" t="s">
        <v>3822</v>
      </c>
    </row>
    <row r="18">
      <c r="B18" s="375" t="s">
        <v>3823</v>
      </c>
    </row>
    <row r="20">
      <c r="B20" s="373" t="s">
        <v>3824</v>
      </c>
    </row>
    <row r="21">
      <c r="B21" s="374" t="s">
        <v>3825</v>
      </c>
    </row>
    <row r="22">
      <c r="B22" s="376"/>
    </row>
    <row r="23" ht="32.25" customHeight="1">
      <c r="B23" s="372" t="s">
        <v>3826</v>
      </c>
      <c r="C23" s="368"/>
      <c r="D23" s="368"/>
      <c r="E23" s="368"/>
      <c r="F23" s="368"/>
      <c r="G23" s="368"/>
      <c r="H23" s="368"/>
      <c r="I23" s="368"/>
      <c r="J23" s="368"/>
      <c r="K23" s="368"/>
      <c r="L23" s="368"/>
      <c r="M23" s="368"/>
      <c r="N23" s="368"/>
      <c r="O23" s="368"/>
      <c r="P23" s="368"/>
      <c r="Q23" s="368"/>
      <c r="R23" s="368"/>
      <c r="S23" s="368"/>
      <c r="T23" s="368"/>
      <c r="U23" s="368"/>
      <c r="V23" s="368"/>
      <c r="W23" s="368"/>
      <c r="X23" s="368"/>
      <c r="Y23" s="368"/>
      <c r="Z23" s="368"/>
    </row>
    <row r="27" ht="32.25" customHeight="1">
      <c r="B27" s="372" t="s">
        <v>3827</v>
      </c>
      <c r="C27" s="368"/>
      <c r="D27" s="368"/>
      <c r="E27" s="368"/>
      <c r="F27" s="368"/>
      <c r="G27" s="368"/>
      <c r="H27" s="368"/>
      <c r="I27" s="368"/>
      <c r="J27" s="368"/>
      <c r="K27" s="368"/>
      <c r="L27" s="368"/>
      <c r="M27" s="368"/>
      <c r="N27" s="368"/>
      <c r="O27" s="368"/>
      <c r="P27" s="368"/>
      <c r="Q27" s="368"/>
      <c r="R27" s="368"/>
      <c r="S27" s="368"/>
      <c r="T27" s="368"/>
      <c r="U27" s="368"/>
      <c r="V27" s="368"/>
      <c r="W27" s="368"/>
      <c r="X27" s="368"/>
      <c r="Y27" s="368"/>
      <c r="Z27" s="368"/>
    </row>
    <row r="31" ht="32.25" customHeight="1">
      <c r="B31" s="367" t="s">
        <v>3828</v>
      </c>
      <c r="C31" s="368"/>
      <c r="D31" s="368"/>
      <c r="E31" s="368"/>
      <c r="F31" s="368"/>
      <c r="G31" s="368"/>
      <c r="H31" s="368"/>
      <c r="I31" s="368"/>
      <c r="J31" s="368"/>
      <c r="K31" s="368"/>
      <c r="L31" s="368"/>
      <c r="M31" s="368"/>
      <c r="N31" s="368"/>
      <c r="O31" s="368"/>
      <c r="P31" s="368"/>
      <c r="Q31" s="368"/>
      <c r="R31" s="368"/>
      <c r="S31" s="368"/>
      <c r="T31" s="368"/>
      <c r="U31" s="368"/>
      <c r="V31" s="368"/>
      <c r="W31" s="368"/>
      <c r="X31" s="368"/>
      <c r="Y31" s="368"/>
      <c r="Z31" s="368"/>
    </row>
    <row r="35" ht="32.25" customHeight="1">
      <c r="B35" s="367" t="s">
        <v>3829</v>
      </c>
      <c r="C35" s="368"/>
      <c r="D35" s="368"/>
      <c r="E35" s="368"/>
      <c r="F35" s="368"/>
      <c r="G35" s="368"/>
      <c r="H35" s="368"/>
      <c r="I35" s="368"/>
      <c r="J35" s="368"/>
      <c r="K35" s="368"/>
      <c r="L35" s="368"/>
      <c r="M35" s="368"/>
      <c r="N35" s="368"/>
      <c r="O35" s="368"/>
      <c r="P35" s="368"/>
      <c r="Q35" s="368"/>
      <c r="R35" s="368"/>
      <c r="S35" s="368"/>
      <c r="T35" s="368"/>
      <c r="U35" s="368"/>
      <c r="V35" s="368"/>
      <c r="W35" s="368"/>
      <c r="X35" s="368"/>
      <c r="Y35" s="368"/>
      <c r="Z35" s="368"/>
    </row>
  </sheetData>
  <mergeCells count="6">
    <mergeCell ref="B4:C4"/>
    <mergeCell ref="B5:C5"/>
    <mergeCell ref="B7:C7"/>
    <mergeCell ref="B8:C8"/>
    <mergeCell ref="B9:C9"/>
    <mergeCell ref="B10:C10"/>
  </mergeCells>
  <hyperlinks>
    <hyperlink display="Berechnung 2.0 Tab" location="Berechnung!A1" ref="B12"/>
    <hyperlink display="Kopie &amp; Druck Läuferlisten" location="'Läuferlisten'!A1" ref="B23"/>
    <hyperlink display="E-Label" location="'E-Label'!A1" ref="B27"/>
  </hyperlinks>
  <drawing r:id="rId1"/>
</worksheet>
</file>